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slicers/slicer2.xml" ContentType="application/vnd.ms-excel.slicer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slicers/slicer3.xml" ContentType="application/vnd.ms-excel.slicer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slicers/slicer4.xml" ContentType="application/vnd.ms-excel.slicer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slicers/slicer5.xml" ContentType="application/vnd.ms-excel.slicer+xml"/>
  <Override PartName="/xl/pivotTables/pivotTable1.xml" ContentType="application/vnd.openxmlformats-officedocument.spreadsheetml.pivot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otaverdegoias.sharepoint.com/sites/RotaVerde/OPE/Frotas/CRVG - FROTAS/PLANILHAS/Controles Dashboards/"/>
    </mc:Choice>
  </mc:AlternateContent>
  <xr:revisionPtr revIDLastSave="4940" documentId="11_59307110443AB4A1C119A09899CF8FD24CDE4D4F" xr6:coauthVersionLast="47" xr6:coauthVersionMax="47" xr10:uidLastSave="{632033B0-6E51-451C-A2D9-6A4B8670195E}"/>
  <bookViews>
    <workbookView xWindow="28680" yWindow="-120" windowWidth="29040" windowHeight="15720" activeTab="6" xr2:uid="{00000000-000D-0000-FFFF-FFFF00000000}"/>
  </bookViews>
  <sheets>
    <sheet name="Inspeção" sheetId="10" r:id="rId1"/>
    <sheet name="Resgate" sheetId="11" r:id="rId2"/>
    <sheet name="Pesados" sheetId="8" r:id="rId3"/>
    <sheet name="VA" sheetId="12" r:id="rId4"/>
    <sheet name="TI" sheetId="13" r:id="rId5"/>
    <sheet name="Resultados" sheetId="7" r:id="rId6"/>
    <sheet name="Combustivel" sheetId="1" r:id="rId7"/>
    <sheet name="Aux Área" sheetId="3" r:id="rId8"/>
    <sheet name="Custo Por mes e Veículo" sheetId="4" state="hidden" r:id="rId9"/>
    <sheet name="km Por mes e Veículo" sheetId="5" state="hidden" r:id="rId10"/>
  </sheets>
  <externalReferences>
    <externalReference r:id="rId11"/>
  </externalReferences>
  <definedNames>
    <definedName name="_xlnm._FilterDatabase" localSheetId="7" hidden="1">'Aux Área'!$A$3:$C$91</definedName>
    <definedName name="_xlnm._FilterDatabase" localSheetId="6" hidden="1">Combustivel!$A$1:$AD$10292</definedName>
    <definedName name="_xlnm._FilterDatabase" localSheetId="0" hidden="1">Inspeção!$A$2:$H$2</definedName>
    <definedName name="_xlnm._FilterDatabase" localSheetId="2" hidden="1">Pesados!$A$2:$H$2</definedName>
    <definedName name="_xlnm._FilterDatabase" localSheetId="1" hidden="1">Resgate!$A$2:$H$2</definedName>
    <definedName name="_xlnm._FilterDatabase" localSheetId="4" hidden="1">TI!$A$2:$H$2</definedName>
    <definedName name="_xlnm._FilterDatabase" localSheetId="3" hidden="1">VA!$A$2:$I$2</definedName>
    <definedName name="SegmentaçãodeDados_Aux_Ano">#N/A</definedName>
    <definedName name="SegmentaçãodeDados_Aux_Mês">#N/A</definedName>
  </definedNames>
  <calcPr calcId="191028"/>
  <pivotCaches>
    <pivotCache cacheId="0" r:id="rId12"/>
  </pivotCaches>
  <extLst>
    <ext xmlns:x14="http://schemas.microsoft.com/office/spreadsheetml/2009/9/main" uri="{BBE1A952-AA13-448e-AADC-164F8A28A991}">
      <x14:slicerCaches>
        <x14:slicerCache r:id="rId13"/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5" i="7" l="1"/>
  <c r="B86" i="7"/>
  <c r="B87" i="7"/>
  <c r="B88" i="7"/>
  <c r="B89" i="7"/>
  <c r="AA10122" i="1"/>
  <c r="AC10122" i="1" s="1"/>
  <c r="AA10123" i="1"/>
  <c r="AB10123" i="1" s="1"/>
  <c r="AA10124" i="1"/>
  <c r="AB10124" i="1" s="1"/>
  <c r="AA10125" i="1"/>
  <c r="AC10125" i="1" s="1"/>
  <c r="AA10126" i="1"/>
  <c r="AB10126" i="1" s="1"/>
  <c r="AA10127" i="1"/>
  <c r="AB10127" i="1" s="1"/>
  <c r="AA10128" i="1"/>
  <c r="AB10128" i="1" s="1"/>
  <c r="AA10129" i="1"/>
  <c r="AC10129" i="1" s="1"/>
  <c r="AA10130" i="1"/>
  <c r="AC10130" i="1" s="1"/>
  <c r="AA10131" i="1"/>
  <c r="AB10131" i="1" s="1"/>
  <c r="AA10132" i="1"/>
  <c r="AC10132" i="1" s="1"/>
  <c r="AA10133" i="1"/>
  <c r="AB10133" i="1" s="1"/>
  <c r="AA10134" i="1"/>
  <c r="AB10134" i="1" s="1"/>
  <c r="AA10136" i="1"/>
  <c r="AB10136" i="1" s="1"/>
  <c r="AA10137" i="1"/>
  <c r="AB10137" i="1" s="1"/>
  <c r="AA10138" i="1"/>
  <c r="AC10138" i="1" s="1"/>
  <c r="AA10139" i="1"/>
  <c r="AB10139" i="1" s="1"/>
  <c r="AA10140" i="1"/>
  <c r="AC10140" i="1" s="1"/>
  <c r="AA10141" i="1"/>
  <c r="AB10141" i="1" s="1"/>
  <c r="AA10142" i="1"/>
  <c r="AB10142" i="1" s="1"/>
  <c r="AA10143" i="1"/>
  <c r="AB10143" i="1" s="1"/>
  <c r="AA10145" i="1"/>
  <c r="AB10145" i="1" s="1"/>
  <c r="AA10146" i="1"/>
  <c r="AB10146" i="1" s="1"/>
  <c r="AA10147" i="1"/>
  <c r="AC10147" i="1" s="1"/>
  <c r="AA10148" i="1"/>
  <c r="AB10148" i="1" s="1"/>
  <c r="AA10149" i="1"/>
  <c r="AB10149" i="1" s="1"/>
  <c r="AA10150" i="1"/>
  <c r="AB10150" i="1" s="1"/>
  <c r="AA10151" i="1"/>
  <c r="AC10151" i="1" s="1"/>
  <c r="AA10152" i="1"/>
  <c r="AB10152" i="1" s="1"/>
  <c r="AA10153" i="1"/>
  <c r="AB10153" i="1" s="1"/>
  <c r="AA10154" i="1"/>
  <c r="AB10154" i="1" s="1"/>
  <c r="AA10155" i="1"/>
  <c r="AC10155" i="1" s="1"/>
  <c r="AA10157" i="1"/>
  <c r="AB10157" i="1" s="1"/>
  <c r="AA10158" i="1"/>
  <c r="AB10158" i="1" s="1"/>
  <c r="AA10159" i="1"/>
  <c r="AB10159" i="1" s="1"/>
  <c r="AA10161" i="1"/>
  <c r="AC10161" i="1" s="1"/>
  <c r="AA10162" i="1"/>
  <c r="AB10162" i="1" s="1"/>
  <c r="AA10163" i="1"/>
  <c r="AB10163" i="1" s="1"/>
  <c r="AA10164" i="1"/>
  <c r="AB10164" i="1" s="1"/>
  <c r="AA10165" i="1"/>
  <c r="AC10165" i="1" s="1"/>
  <c r="AA10166" i="1"/>
  <c r="AB10166" i="1" s="1"/>
  <c r="AA10167" i="1"/>
  <c r="AB10167" i="1" s="1"/>
  <c r="AA10168" i="1"/>
  <c r="AC10168" i="1" s="1"/>
  <c r="AA10169" i="1"/>
  <c r="AB10169" i="1" s="1"/>
  <c r="AA10170" i="1"/>
  <c r="AB10170" i="1" s="1"/>
  <c r="AA10171" i="1"/>
  <c r="AB10171" i="1" s="1"/>
  <c r="AA10172" i="1"/>
  <c r="AB10172" i="1" s="1"/>
  <c r="AA10173" i="1"/>
  <c r="AC10173" i="1" s="1"/>
  <c r="AA10174" i="1"/>
  <c r="AB10174" i="1" s="1"/>
  <c r="AA10175" i="1"/>
  <c r="AB10175" i="1" s="1"/>
  <c r="AA10176" i="1"/>
  <c r="AB10176" i="1" s="1"/>
  <c r="AA10177" i="1"/>
  <c r="AB10177" i="1" s="1"/>
  <c r="AA10178" i="1"/>
  <c r="AB10178" i="1" s="1"/>
  <c r="AA10179" i="1"/>
  <c r="AB10179" i="1" s="1"/>
  <c r="AA10180" i="1"/>
  <c r="AB10180" i="1" s="1"/>
  <c r="AA10181" i="1"/>
  <c r="AC10181" i="1" s="1"/>
  <c r="AA10182" i="1"/>
  <c r="AC10182" i="1" s="1"/>
  <c r="AA10183" i="1"/>
  <c r="AB10183" i="1" s="1"/>
  <c r="AA10184" i="1"/>
  <c r="AC10184" i="1" s="1"/>
  <c r="AA10185" i="1"/>
  <c r="AB10185" i="1" s="1"/>
  <c r="AA10186" i="1"/>
  <c r="AB10186" i="1" s="1"/>
  <c r="AA10187" i="1"/>
  <c r="AB10187" i="1" s="1"/>
  <c r="AA10188" i="1"/>
  <c r="AB10188" i="1" s="1"/>
  <c r="AA10189" i="1"/>
  <c r="AC10189" i="1" s="1"/>
  <c r="AA10190" i="1"/>
  <c r="AB10190" i="1" s="1"/>
  <c r="AA10191" i="1"/>
  <c r="AC10191" i="1" s="1"/>
  <c r="AA10192" i="1"/>
  <c r="AB10192" i="1" s="1"/>
  <c r="AA10193" i="1"/>
  <c r="AC10193" i="1" s="1"/>
  <c r="AA10194" i="1"/>
  <c r="AB10194" i="1" s="1"/>
  <c r="AA10195" i="1"/>
  <c r="AB10195" i="1" s="1"/>
  <c r="AA10196" i="1"/>
  <c r="AB10196" i="1" s="1"/>
  <c r="AA10197" i="1"/>
  <c r="AC10197" i="1" s="1"/>
  <c r="AA10198" i="1"/>
  <c r="AC10198" i="1" s="1"/>
  <c r="AA10199" i="1"/>
  <c r="AB10199" i="1" s="1"/>
  <c r="AA10200" i="1"/>
  <c r="AC10200" i="1" s="1"/>
  <c r="AA10201" i="1"/>
  <c r="AB10201" i="1" s="1"/>
  <c r="AA10202" i="1"/>
  <c r="AB10202" i="1" s="1"/>
  <c r="AA10203" i="1"/>
  <c r="AB10203" i="1" s="1"/>
  <c r="AA10204" i="1"/>
  <c r="AB10204" i="1" s="1"/>
  <c r="AA10205" i="1"/>
  <c r="AC10205" i="1" s="1"/>
  <c r="AA10206" i="1"/>
  <c r="AB10206" i="1" s="1"/>
  <c r="AA10208" i="1"/>
  <c r="AC10208" i="1" s="1"/>
  <c r="AA10209" i="1"/>
  <c r="AB10209" i="1" s="1"/>
  <c r="AA10210" i="1"/>
  <c r="AB10210" i="1" s="1"/>
  <c r="AA10211" i="1"/>
  <c r="AB10211" i="1" s="1"/>
  <c r="AA10212" i="1"/>
  <c r="AB10212" i="1" s="1"/>
  <c r="AA10213" i="1"/>
  <c r="AB10213" i="1" s="1"/>
  <c r="AA10214" i="1"/>
  <c r="AC10214" i="1" s="1"/>
  <c r="AA10215" i="1"/>
  <c r="AB10215" i="1" s="1"/>
  <c r="AA10216" i="1"/>
  <c r="AB10216" i="1" s="1"/>
  <c r="AA10217" i="1"/>
  <c r="AC10217" i="1" s="1"/>
  <c r="AA10218" i="1"/>
  <c r="AC10218" i="1" s="1"/>
  <c r="AA10220" i="1"/>
  <c r="AB10220" i="1" s="1"/>
  <c r="AA10221" i="1"/>
  <c r="AB10221" i="1" s="1"/>
  <c r="AA10222" i="1"/>
  <c r="AB10222" i="1" s="1"/>
  <c r="AA10223" i="1"/>
  <c r="AC10223" i="1" s="1"/>
  <c r="AA10224" i="1"/>
  <c r="AC10224" i="1" s="1"/>
  <c r="AA10226" i="1"/>
  <c r="AB10226" i="1" s="1"/>
  <c r="AA10227" i="1"/>
  <c r="AB10227" i="1" s="1"/>
  <c r="AA10228" i="1"/>
  <c r="AC10228" i="1" s="1"/>
  <c r="AA10230" i="1"/>
  <c r="AB10230" i="1" s="1"/>
  <c r="AA10231" i="1"/>
  <c r="AB10231" i="1" s="1"/>
  <c r="AA10232" i="1"/>
  <c r="AB10232" i="1" s="1"/>
  <c r="AA10233" i="1"/>
  <c r="AC10233" i="1" s="1"/>
  <c r="AA10234" i="1"/>
  <c r="AB10234" i="1" s="1"/>
  <c r="AA10235" i="1"/>
  <c r="AC10235" i="1" s="1"/>
  <c r="AA10236" i="1"/>
  <c r="AC10236" i="1" s="1"/>
  <c r="AA10237" i="1"/>
  <c r="AB10237" i="1" s="1"/>
  <c r="AA10238" i="1"/>
  <c r="AB10238" i="1" s="1"/>
  <c r="AA10239" i="1"/>
  <c r="AB10239" i="1" s="1"/>
  <c r="AA10240" i="1"/>
  <c r="AB10240" i="1" s="1"/>
  <c r="AA10241" i="1"/>
  <c r="AC10241" i="1" s="1"/>
  <c r="AA10242" i="1"/>
  <c r="AC10242" i="1" s="1"/>
  <c r="AA10243" i="1"/>
  <c r="AB10243" i="1" s="1"/>
  <c r="AA10245" i="1"/>
  <c r="AB10245" i="1" s="1"/>
  <c r="AA10246" i="1"/>
  <c r="AC10246" i="1" s="1"/>
  <c r="AA10248" i="1"/>
  <c r="AB10248" i="1" s="1"/>
  <c r="AA10249" i="1"/>
  <c r="AB10249" i="1" s="1"/>
  <c r="AA10251" i="1"/>
  <c r="AB10251" i="1" s="1"/>
  <c r="AA10253" i="1"/>
  <c r="AC10253" i="1" s="1"/>
  <c r="AA10254" i="1"/>
  <c r="AC10254" i="1" s="1"/>
  <c r="AA10255" i="1"/>
  <c r="AB10255" i="1" s="1"/>
  <c r="AA10256" i="1"/>
  <c r="AC10256" i="1" s="1"/>
  <c r="AA10257" i="1"/>
  <c r="AB10257" i="1" s="1"/>
  <c r="AA10258" i="1"/>
  <c r="AB10258" i="1" s="1"/>
  <c r="AA10259" i="1"/>
  <c r="AB10259" i="1" s="1"/>
  <c r="AA10260" i="1"/>
  <c r="AB10260" i="1" s="1"/>
  <c r="AA10261" i="1"/>
  <c r="AC10261" i="1" s="1"/>
  <c r="AA10262" i="1"/>
  <c r="AB10262" i="1" s="1"/>
  <c r="AA10263" i="1"/>
  <c r="AC10263" i="1" s="1"/>
  <c r="AA10264" i="1"/>
  <c r="AB10264" i="1" s="1"/>
  <c r="AA10265" i="1"/>
  <c r="AC10265" i="1" s="1"/>
  <c r="AA10266" i="1"/>
  <c r="AB10266" i="1" s="1"/>
  <c r="AA10268" i="1"/>
  <c r="AB10268" i="1" s="1"/>
  <c r="AA10269" i="1"/>
  <c r="AB10269" i="1" s="1"/>
  <c r="AA10270" i="1"/>
  <c r="AC10270" i="1" s="1"/>
  <c r="AA10271" i="1"/>
  <c r="AB10271" i="1" s="1"/>
  <c r="AA10272" i="1"/>
  <c r="AC10272" i="1" s="1"/>
  <c r="AA10273" i="1"/>
  <c r="AB10273" i="1" s="1"/>
  <c r="AA10274" i="1"/>
  <c r="AB10274" i="1" s="1"/>
  <c r="AA10275" i="1"/>
  <c r="AB10275" i="1" s="1"/>
  <c r="AA10276" i="1"/>
  <c r="AB10276" i="1" s="1"/>
  <c r="AA10277" i="1"/>
  <c r="AB10277" i="1" s="1"/>
  <c r="AA10278" i="1"/>
  <c r="AC10278" i="1" s="1"/>
  <c r="AA10279" i="1"/>
  <c r="AC10279" i="1" s="1"/>
  <c r="AA10280" i="1"/>
  <c r="AC10280" i="1" s="1"/>
  <c r="AA10281" i="1"/>
  <c r="AB10281" i="1" s="1"/>
  <c r="AA10282" i="1"/>
  <c r="AB10282" i="1" s="1"/>
  <c r="AA10283" i="1"/>
  <c r="AB10283" i="1" s="1"/>
  <c r="AA10284" i="1"/>
  <c r="AB10284" i="1" s="1"/>
  <c r="AA10285" i="1"/>
  <c r="AB10285" i="1" s="1"/>
  <c r="AA10286" i="1"/>
  <c r="AA10287" i="1"/>
  <c r="AC10287" i="1" s="1"/>
  <c r="AA10288" i="1"/>
  <c r="AC10288" i="1" s="1"/>
  <c r="AA10289" i="1"/>
  <c r="AC10289" i="1" s="1"/>
  <c r="AA10290" i="1"/>
  <c r="AB10290" i="1" s="1"/>
  <c r="AA10291" i="1"/>
  <c r="AB10291" i="1" s="1"/>
  <c r="AA10292" i="1"/>
  <c r="AB10292" i="1" s="1"/>
  <c r="AB10242" i="1"/>
  <c r="AD10122" i="1"/>
  <c r="AD10123" i="1"/>
  <c r="AD10124" i="1"/>
  <c r="AD10125" i="1"/>
  <c r="AD10126" i="1"/>
  <c r="AD10127" i="1"/>
  <c r="AD10128" i="1"/>
  <c r="AD10129" i="1"/>
  <c r="AD10130" i="1"/>
  <c r="AD10131" i="1"/>
  <c r="AD10132" i="1"/>
  <c r="AD10133" i="1"/>
  <c r="AD10134" i="1"/>
  <c r="AD10136" i="1"/>
  <c r="AD10137" i="1"/>
  <c r="AD10138" i="1"/>
  <c r="AD10139" i="1"/>
  <c r="AD10140" i="1"/>
  <c r="AD10141" i="1"/>
  <c r="AD10142" i="1"/>
  <c r="AD10143" i="1"/>
  <c r="AD10145" i="1"/>
  <c r="AD10146" i="1"/>
  <c r="AD10147" i="1"/>
  <c r="AD10148" i="1"/>
  <c r="AD10149" i="1"/>
  <c r="AD10150" i="1"/>
  <c r="AD10151" i="1"/>
  <c r="AD10152" i="1"/>
  <c r="AD10153" i="1"/>
  <c r="AD10154" i="1"/>
  <c r="AD10155" i="1"/>
  <c r="AD10157" i="1"/>
  <c r="AD10158" i="1"/>
  <c r="AD10159" i="1"/>
  <c r="AD10161" i="1"/>
  <c r="AD10162" i="1"/>
  <c r="AD10163" i="1"/>
  <c r="AD10164" i="1"/>
  <c r="AD10165" i="1"/>
  <c r="AD10166" i="1"/>
  <c r="AD10167" i="1"/>
  <c r="AD10168" i="1"/>
  <c r="AD10169" i="1"/>
  <c r="AD10170" i="1"/>
  <c r="AD10171" i="1"/>
  <c r="AD10172" i="1"/>
  <c r="AD10173" i="1"/>
  <c r="AD10174" i="1"/>
  <c r="AD10175" i="1"/>
  <c r="AD10176" i="1"/>
  <c r="AD10177" i="1"/>
  <c r="AD10178" i="1"/>
  <c r="AD10179" i="1"/>
  <c r="AD10180" i="1"/>
  <c r="AD10181" i="1"/>
  <c r="AD10182" i="1"/>
  <c r="AD10183" i="1"/>
  <c r="AD10184" i="1"/>
  <c r="AD10185" i="1"/>
  <c r="AD10186" i="1"/>
  <c r="AD10187" i="1"/>
  <c r="AD10188" i="1"/>
  <c r="AD10189" i="1"/>
  <c r="AD10190" i="1"/>
  <c r="AD10191" i="1"/>
  <c r="AD10192" i="1"/>
  <c r="AD10193" i="1"/>
  <c r="AD10194" i="1"/>
  <c r="AD10195" i="1"/>
  <c r="AD10196" i="1"/>
  <c r="AD10197" i="1"/>
  <c r="AD10198" i="1"/>
  <c r="AD10199" i="1"/>
  <c r="AD10200" i="1"/>
  <c r="AD10201" i="1"/>
  <c r="AD10202" i="1"/>
  <c r="AD10203" i="1"/>
  <c r="AD10204" i="1"/>
  <c r="AD10205" i="1"/>
  <c r="AD10206" i="1"/>
  <c r="AD10208" i="1"/>
  <c r="AD10209" i="1"/>
  <c r="AD10210" i="1"/>
  <c r="AD10211" i="1"/>
  <c r="AD10212" i="1"/>
  <c r="AD10213" i="1"/>
  <c r="AD10214" i="1"/>
  <c r="AD10215" i="1"/>
  <c r="AD10216" i="1"/>
  <c r="AD10217" i="1"/>
  <c r="AD10218" i="1"/>
  <c r="AD10220" i="1"/>
  <c r="AD10221" i="1"/>
  <c r="AD10222" i="1"/>
  <c r="AD10223" i="1"/>
  <c r="AD10224" i="1"/>
  <c r="AD10226" i="1"/>
  <c r="AD10227" i="1"/>
  <c r="AD10228" i="1"/>
  <c r="AD10230" i="1"/>
  <c r="AD10231" i="1"/>
  <c r="AD10232" i="1"/>
  <c r="AD10233" i="1"/>
  <c r="AD10234" i="1"/>
  <c r="AD10235" i="1"/>
  <c r="AD10236" i="1"/>
  <c r="AD10237" i="1"/>
  <c r="AD10238" i="1"/>
  <c r="AD10239" i="1"/>
  <c r="AD10240" i="1"/>
  <c r="AD10241" i="1"/>
  <c r="AD10242" i="1"/>
  <c r="AD10243" i="1"/>
  <c r="AD10245" i="1"/>
  <c r="AD10246" i="1"/>
  <c r="AD10248" i="1"/>
  <c r="AD10249" i="1"/>
  <c r="AD10251" i="1"/>
  <c r="AD10253" i="1"/>
  <c r="AD10254" i="1"/>
  <c r="AD10255" i="1"/>
  <c r="AD10256" i="1"/>
  <c r="AD10257" i="1"/>
  <c r="AD10258" i="1"/>
  <c r="AD10259" i="1"/>
  <c r="AD10260" i="1"/>
  <c r="AD10261" i="1"/>
  <c r="AD10262" i="1"/>
  <c r="AD10263" i="1"/>
  <c r="AD10264" i="1"/>
  <c r="AD10265" i="1"/>
  <c r="AD10266" i="1"/>
  <c r="AD10268" i="1"/>
  <c r="AD10269" i="1"/>
  <c r="AD10270" i="1"/>
  <c r="AD10271" i="1"/>
  <c r="AD10272" i="1"/>
  <c r="AD10273" i="1"/>
  <c r="AD10274" i="1"/>
  <c r="AD10275" i="1"/>
  <c r="AD10276" i="1"/>
  <c r="AD10277" i="1"/>
  <c r="AD10278" i="1"/>
  <c r="AD10279" i="1"/>
  <c r="AD10280" i="1"/>
  <c r="AD10281" i="1"/>
  <c r="AD10282" i="1"/>
  <c r="AD10283" i="1"/>
  <c r="AD10284" i="1"/>
  <c r="AD10285" i="1"/>
  <c r="AD10286" i="1"/>
  <c r="AD10287" i="1"/>
  <c r="AD10288" i="1"/>
  <c r="AD10289" i="1"/>
  <c r="AD10290" i="1"/>
  <c r="AD10291" i="1"/>
  <c r="AD10292" i="1"/>
  <c r="AA9822" i="1"/>
  <c r="AD9822" i="1"/>
  <c r="AA9616" i="1"/>
  <c r="AD9616" i="1"/>
  <c r="AA9377" i="1"/>
  <c r="AD9377" i="1"/>
  <c r="AA8780" i="1"/>
  <c r="AD8780" i="1"/>
  <c r="AA9841" i="1"/>
  <c r="AD9841" i="1"/>
  <c r="AA8946" i="1"/>
  <c r="AD8946" i="1"/>
  <c r="AA10250" i="1"/>
  <c r="AD10250" i="1"/>
  <c r="AA10219" i="1"/>
  <c r="AD10219" i="1"/>
  <c r="AA10160" i="1"/>
  <c r="AD10160" i="1"/>
  <c r="AA10058" i="1"/>
  <c r="AD10058" i="1"/>
  <c r="AA9986" i="1"/>
  <c r="AD9986" i="1"/>
  <c r="AA9633" i="1"/>
  <c r="AD9633" i="1"/>
  <c r="AA9544" i="1"/>
  <c r="AD9544" i="1"/>
  <c r="AA9454" i="1"/>
  <c r="AD9454" i="1"/>
  <c r="AA9330" i="1"/>
  <c r="AD9330" i="1"/>
  <c r="AA9181" i="1"/>
  <c r="AD9181" i="1"/>
  <c r="AA9155" i="1"/>
  <c r="AD9155" i="1"/>
  <c r="AA8997" i="1"/>
  <c r="AD8997" i="1"/>
  <c r="AA8944" i="1"/>
  <c r="AD8944" i="1"/>
  <c r="AA8869" i="1"/>
  <c r="AD8869" i="1"/>
  <c r="AA8773" i="1"/>
  <c r="AD8773" i="1"/>
  <c r="AA8676" i="1"/>
  <c r="AD8676" i="1"/>
  <c r="AA10207" i="1"/>
  <c r="AD10207" i="1"/>
  <c r="AA10006" i="1"/>
  <c r="AD10006" i="1"/>
  <c r="AA9527" i="1"/>
  <c r="AD9527" i="1"/>
  <c r="AA10244" i="1"/>
  <c r="AD10244" i="1"/>
  <c r="AA9921" i="1"/>
  <c r="AD9921" i="1"/>
  <c r="AA9603" i="1"/>
  <c r="AD9603" i="1"/>
  <c r="AA8960" i="1"/>
  <c r="AD8960" i="1"/>
  <c r="AA10229" i="1"/>
  <c r="AD10229" i="1"/>
  <c r="AA9849" i="1"/>
  <c r="AD9849" i="1"/>
  <c r="AA9407" i="1"/>
  <c r="AD9407" i="1"/>
  <c r="AA9203" i="1"/>
  <c r="AD9203" i="1"/>
  <c r="AA9839" i="1"/>
  <c r="AD9839" i="1"/>
  <c r="AA9764" i="1"/>
  <c r="AD9764" i="1"/>
  <c r="AA9701" i="1"/>
  <c r="AD9701" i="1"/>
  <c r="AA9655" i="1"/>
  <c r="AD9655" i="1"/>
  <c r="AA9523" i="1"/>
  <c r="AD9523" i="1"/>
  <c r="AA9399" i="1"/>
  <c r="AD9399" i="1"/>
  <c r="AA10225" i="1"/>
  <c r="AD10225" i="1"/>
  <c r="AA10156" i="1"/>
  <c r="AD10156" i="1"/>
  <c r="AA9977" i="1"/>
  <c r="AD9977" i="1"/>
  <c r="AA9891" i="1"/>
  <c r="AD9891" i="1"/>
  <c r="AA9717" i="1"/>
  <c r="AD9717" i="1"/>
  <c r="AA9641" i="1"/>
  <c r="AD9641" i="1"/>
  <c r="AA9593" i="1"/>
  <c r="AD9593" i="1"/>
  <c r="AA9357" i="1"/>
  <c r="AD9357" i="1"/>
  <c r="AA9250" i="1"/>
  <c r="AD9250" i="1"/>
  <c r="AA9137" i="1"/>
  <c r="AD9137" i="1"/>
  <c r="AA8982" i="1"/>
  <c r="AD8982" i="1"/>
  <c r="AA8844" i="1"/>
  <c r="AD8844" i="1"/>
  <c r="AA8768" i="1"/>
  <c r="AD8768" i="1"/>
  <c r="AA10252" i="1"/>
  <c r="AD10252" i="1"/>
  <c r="AA10144" i="1"/>
  <c r="AD10144" i="1"/>
  <c r="AA9999" i="1"/>
  <c r="AD9999" i="1"/>
  <c r="AA9894" i="1"/>
  <c r="AD9894" i="1"/>
  <c r="AA9851" i="1"/>
  <c r="AD9851" i="1"/>
  <c r="AA9766" i="1"/>
  <c r="AD9766" i="1"/>
  <c r="AA9380" i="1"/>
  <c r="AD9380" i="1"/>
  <c r="AA9195" i="1"/>
  <c r="AD9195" i="1"/>
  <c r="AA9132" i="1"/>
  <c r="AD9132" i="1"/>
  <c r="AA8939" i="1"/>
  <c r="AD8939" i="1"/>
  <c r="AA8865" i="1"/>
  <c r="AD8865" i="1"/>
  <c r="AA8713" i="1"/>
  <c r="AD8713" i="1"/>
  <c r="AA9719" i="1"/>
  <c r="AD9719" i="1"/>
  <c r="AA10267" i="1"/>
  <c r="AD10267" i="1"/>
  <c r="AA10084" i="1"/>
  <c r="AD10084" i="1"/>
  <c r="AA9500" i="1"/>
  <c r="AD9500" i="1"/>
  <c r="AA9277" i="1"/>
  <c r="AD9277" i="1"/>
  <c r="AA8807" i="1"/>
  <c r="AD8807" i="1"/>
  <c r="AA8771" i="1"/>
  <c r="AD8771" i="1"/>
  <c r="AA9247" i="1"/>
  <c r="AD9247" i="1"/>
  <c r="AA9575" i="1"/>
  <c r="AD9575" i="1"/>
  <c r="AA9396" i="1"/>
  <c r="AD9396" i="1"/>
  <c r="AA9263" i="1"/>
  <c r="AD9263" i="1"/>
  <c r="AA9888" i="1"/>
  <c r="AD9888" i="1"/>
  <c r="AA10028" i="1"/>
  <c r="AD10028" i="1"/>
  <c r="AA9168" i="1"/>
  <c r="AD9168" i="1"/>
  <c r="AA9424" i="1"/>
  <c r="AD9424" i="1"/>
  <c r="AA9058" i="1"/>
  <c r="AD9058" i="1"/>
  <c r="AA8659" i="1"/>
  <c r="AD8659" i="1"/>
  <c r="AA10135" i="1"/>
  <c r="AD10135" i="1"/>
  <c r="AA10081" i="1"/>
  <c r="AD10081" i="1"/>
  <c r="AA9980" i="1"/>
  <c r="AD9980" i="1"/>
  <c r="AA9836" i="1"/>
  <c r="AD9836" i="1"/>
  <c r="AA9261" i="1"/>
  <c r="AD9261" i="1"/>
  <c r="AA9092" i="1"/>
  <c r="AD9092" i="1"/>
  <c r="AA8923" i="1"/>
  <c r="AD8923" i="1"/>
  <c r="AA8852" i="1"/>
  <c r="AD8852" i="1"/>
  <c r="AA9727" i="1"/>
  <c r="AD9727" i="1"/>
  <c r="AA9361" i="1"/>
  <c r="AD9361" i="1"/>
  <c r="AA9050" i="1"/>
  <c r="AD9050" i="1"/>
  <c r="AA8762" i="1"/>
  <c r="AD8762" i="1"/>
  <c r="AA10247" i="1"/>
  <c r="AD10247" i="1"/>
  <c r="AA10078" i="1"/>
  <c r="AD10078" i="1"/>
  <c r="AA10022" i="1"/>
  <c r="AD10022" i="1"/>
  <c r="AA9917" i="1"/>
  <c r="AD9917" i="1"/>
  <c r="AA9582" i="1"/>
  <c r="AA9600" i="1"/>
  <c r="AD9582" i="1"/>
  <c r="AD9600" i="1"/>
  <c r="AA9442" i="1"/>
  <c r="AD9442" i="1"/>
  <c r="AA9145" i="1"/>
  <c r="AD9145" i="1"/>
  <c r="AA8928" i="1"/>
  <c r="AD8928" i="1"/>
  <c r="AA8715" i="1"/>
  <c r="AD8715" i="1"/>
  <c r="AA8654" i="1"/>
  <c r="AD8654" i="1"/>
  <c r="AA10075" i="1"/>
  <c r="AD10075" i="1"/>
  <c r="AA9298" i="1"/>
  <c r="AD9298" i="1"/>
  <c r="AA8889" i="1"/>
  <c r="AD8889" i="1"/>
  <c r="AA8500" i="1"/>
  <c r="AD8500" i="1"/>
  <c r="AA8127" i="1"/>
  <c r="AD8127" i="1"/>
  <c r="AA7900" i="1"/>
  <c r="AD7900" i="1"/>
  <c r="AA7236" i="1"/>
  <c r="AA7470" i="1"/>
  <c r="AD7236" i="1"/>
  <c r="AD7470" i="1"/>
  <c r="AA6692" i="1"/>
  <c r="AA6848" i="1"/>
  <c r="AD6692" i="1"/>
  <c r="AD6848" i="1"/>
  <c r="AA6479" i="1"/>
  <c r="AD6479" i="1"/>
  <c r="AA6130" i="1"/>
  <c r="AD6130" i="1"/>
  <c r="AA5922" i="1"/>
  <c r="AD5922" i="1"/>
  <c r="AA5632" i="1"/>
  <c r="AD5632" i="1"/>
  <c r="AA5160" i="1"/>
  <c r="AD5160" i="1"/>
  <c r="AA8589" i="1"/>
  <c r="AD8589" i="1"/>
  <c r="AA8233" i="1"/>
  <c r="AD8233" i="1"/>
  <c r="AA7977" i="1"/>
  <c r="AD7977" i="1"/>
  <c r="AA7808" i="1"/>
  <c r="AD7808" i="1"/>
  <c r="AA7189" i="1"/>
  <c r="AD7189" i="1"/>
  <c r="AA6989" i="1"/>
  <c r="AD6989" i="1"/>
  <c r="AA6670" i="1"/>
  <c r="AD6670" i="1"/>
  <c r="AA6448" i="1"/>
  <c r="AD6448" i="1"/>
  <c r="AA6110" i="1"/>
  <c r="AD6110" i="1"/>
  <c r="AA5742" i="1"/>
  <c r="AD5742" i="1"/>
  <c r="AA5578" i="1"/>
  <c r="AD5578" i="1"/>
  <c r="AA5436" i="1"/>
  <c r="AD5436" i="1"/>
  <c r="AA8556" i="1"/>
  <c r="AD8556" i="1"/>
  <c r="AA8467" i="1"/>
  <c r="AD8467" i="1"/>
  <c r="AA8025" i="1"/>
  <c r="AD8025" i="1"/>
  <c r="AA7876" i="1"/>
  <c r="AD7876" i="1"/>
  <c r="AA7777" i="1"/>
  <c r="AD7777" i="1"/>
  <c r="AA7637" i="1"/>
  <c r="AD7637" i="1"/>
  <c r="AA7408" i="1"/>
  <c r="AD7408" i="1"/>
  <c r="AA7326" i="1"/>
  <c r="AD7326" i="1"/>
  <c r="AA7300" i="1"/>
  <c r="AD7300" i="1"/>
  <c r="AA7197" i="1"/>
  <c r="AD7197" i="1"/>
  <c r="AA7031" i="1"/>
  <c r="AD7031" i="1"/>
  <c r="AA6940" i="1"/>
  <c r="AD6940" i="1"/>
  <c r="AA6889" i="1"/>
  <c r="AD6889" i="1"/>
  <c r="AA6766" i="1"/>
  <c r="AD6766" i="1"/>
  <c r="AA6572" i="1"/>
  <c r="AD6572" i="1"/>
  <c r="AA6446" i="1"/>
  <c r="AD6446" i="1"/>
  <c r="AA6387" i="1"/>
  <c r="AD6387" i="1"/>
  <c r="AA6349" i="1"/>
  <c r="AD6349" i="1"/>
  <c r="AA6276" i="1"/>
  <c r="AD6276" i="1"/>
  <c r="AA6152" i="1"/>
  <c r="AD6152" i="1"/>
  <c r="AA6008" i="1"/>
  <c r="AD6008" i="1"/>
  <c r="AA5944" i="1"/>
  <c r="AD5944" i="1"/>
  <c r="AA5878" i="1"/>
  <c r="AD5878" i="1"/>
  <c r="AA5699" i="1"/>
  <c r="AD5699" i="1"/>
  <c r="AA5617" i="1"/>
  <c r="AD5617" i="1"/>
  <c r="AA5422" i="1"/>
  <c r="AD5422" i="1"/>
  <c r="AA5373" i="1"/>
  <c r="AD5373" i="1"/>
  <c r="AA5252" i="1"/>
  <c r="AD5252" i="1"/>
  <c r="AA5061" i="1"/>
  <c r="AA5088" i="1"/>
  <c r="AD5061" i="1"/>
  <c r="AD5088" i="1"/>
  <c r="AA4899" i="1"/>
  <c r="AD4899" i="1"/>
  <c r="AA4790" i="1"/>
  <c r="AD4790" i="1"/>
  <c r="AA4629" i="1"/>
  <c r="AD4629" i="1"/>
  <c r="AA4536" i="1"/>
  <c r="AD4536" i="1"/>
  <c r="AA4454" i="1"/>
  <c r="AD4454" i="1"/>
  <c r="AA7701" i="1"/>
  <c r="AD7701" i="1"/>
  <c r="AA7499" i="1"/>
  <c r="AD7499" i="1"/>
  <c r="AA5239" i="1"/>
  <c r="AD5239" i="1"/>
  <c r="AA4912" i="1"/>
  <c r="AD4912" i="1"/>
  <c r="AA4562" i="1"/>
  <c r="AD4562" i="1"/>
  <c r="AA8524" i="1"/>
  <c r="AD8524" i="1"/>
  <c r="AA8094" i="1"/>
  <c r="AD8094" i="1"/>
  <c r="AA7447" i="1"/>
  <c r="AD7447" i="1"/>
  <c r="AA6993" i="1"/>
  <c r="AD6993" i="1"/>
  <c r="AA6602" i="1"/>
  <c r="AD6602" i="1"/>
  <c r="AA6174" i="1"/>
  <c r="AD6174" i="1"/>
  <c r="AA5806" i="1"/>
  <c r="AD5806" i="1"/>
  <c r="AA5399" i="1"/>
  <c r="AD5399" i="1"/>
  <c r="AA4708" i="1"/>
  <c r="AD4708" i="1"/>
  <c r="AA8338" i="1"/>
  <c r="AD8338" i="1"/>
  <c r="AA7874" i="1"/>
  <c r="AD7874" i="1"/>
  <c r="AA7667" i="1"/>
  <c r="AD7667" i="1"/>
  <c r="AA6956" i="1"/>
  <c r="AD6956" i="1"/>
  <c r="AA6860" i="1"/>
  <c r="AD6860" i="1"/>
  <c r="AA6763" i="1"/>
  <c r="AD6763" i="1"/>
  <c r="AA6711" i="1"/>
  <c r="AD6711" i="1"/>
  <c r="AA6647" i="1"/>
  <c r="AC6647" i="1" s="1"/>
  <c r="AD6647" i="1"/>
  <c r="AA6464" i="1"/>
  <c r="AD6464" i="1"/>
  <c r="AA6335" i="1"/>
  <c r="AD6335" i="1"/>
  <c r="AA6150" i="1"/>
  <c r="AD6150" i="1"/>
  <c r="AA6086" i="1"/>
  <c r="AD6086" i="1"/>
  <c r="AA5992" i="1"/>
  <c r="AD5992" i="1"/>
  <c r="AA5706" i="1"/>
  <c r="AD5706" i="1"/>
  <c r="AA5643" i="1"/>
  <c r="AD5643" i="1"/>
  <c r="AA5466" i="1"/>
  <c r="AD5466" i="1"/>
  <c r="AA5388" i="1"/>
  <c r="AD5388" i="1"/>
  <c r="AA5168" i="1"/>
  <c r="AD5168" i="1"/>
  <c r="AA5043" i="1"/>
  <c r="AD5043" i="1"/>
  <c r="AA4814" i="1"/>
  <c r="AD4814" i="1"/>
  <c r="AA4750" i="1"/>
  <c r="AD4750" i="1"/>
  <c r="AA4649" i="1"/>
  <c r="AB4649" i="1" s="1"/>
  <c r="AD4649" i="1"/>
  <c r="AA4560" i="1"/>
  <c r="AC4560" i="1" s="1"/>
  <c r="AD4560" i="1"/>
  <c r="AA4452" i="1"/>
  <c r="AD4452" i="1"/>
  <c r="AA8363" i="1"/>
  <c r="AD8363" i="1"/>
  <c r="AA8252" i="1"/>
  <c r="AD8252" i="1"/>
  <c r="AA8199" i="1"/>
  <c r="AD8199" i="1"/>
  <c r="AA8071" i="1"/>
  <c r="AD8071" i="1"/>
  <c r="AA6565" i="1"/>
  <c r="AD6565" i="1"/>
  <c r="AA6453" i="1"/>
  <c r="AD6453" i="1"/>
  <c r="AA6353" i="1"/>
  <c r="AD6353" i="1"/>
  <c r="AA6223" i="1"/>
  <c r="AD6223" i="1"/>
  <c r="AA6082" i="1"/>
  <c r="AB6082" i="1" s="1"/>
  <c r="AD6082" i="1"/>
  <c r="AA6006" i="1"/>
  <c r="AD6006" i="1"/>
  <c r="AA5900" i="1"/>
  <c r="AC5900" i="1" s="1"/>
  <c r="AD5900" i="1"/>
  <c r="AA5734" i="1"/>
  <c r="AD5734" i="1"/>
  <c r="AA5654" i="1"/>
  <c r="AD5654" i="1"/>
  <c r="AA5375" i="1"/>
  <c r="AD5375" i="1"/>
  <c r="AA4897" i="1"/>
  <c r="AD4897" i="1"/>
  <c r="AA8536" i="1"/>
  <c r="AD8536" i="1"/>
  <c r="AA8402" i="1"/>
  <c r="AD8402" i="1"/>
  <c r="AA8341" i="1"/>
  <c r="AD8341" i="1"/>
  <c r="AA8175" i="1"/>
  <c r="AD8175" i="1"/>
  <c r="AA8047" i="1"/>
  <c r="AD8047" i="1"/>
  <c r="AA7946" i="1"/>
  <c r="AD7946" i="1"/>
  <c r="AA7827" i="1"/>
  <c r="AD7827" i="1"/>
  <c r="AA7758" i="1"/>
  <c r="AD7758" i="1"/>
  <c r="AA7576" i="1"/>
  <c r="AD7576" i="1"/>
  <c r="AA7468" i="1"/>
  <c r="AD7468" i="1"/>
  <c r="AA7387" i="1"/>
  <c r="AD7387" i="1"/>
  <c r="AA7287" i="1"/>
  <c r="AD7287" i="1"/>
  <c r="AA7140" i="1"/>
  <c r="AD7140" i="1"/>
  <c r="AA7026" i="1"/>
  <c r="AD7026" i="1"/>
  <c r="AA6923" i="1"/>
  <c r="AD6923" i="1"/>
  <c r="AA6853" i="1"/>
  <c r="AD6853" i="1"/>
  <c r="AA6706" i="1"/>
  <c r="AD6706" i="1"/>
  <c r="AA6611" i="1"/>
  <c r="AD6611" i="1"/>
  <c r="AA6486" i="1"/>
  <c r="AD6486" i="1"/>
  <c r="AA6295" i="1"/>
  <c r="AD6295" i="1"/>
  <c r="AA6188" i="1"/>
  <c r="AD6188" i="1"/>
  <c r="AA6118" i="1"/>
  <c r="AD6118" i="1"/>
  <c r="AA5975" i="1"/>
  <c r="AD5975" i="1"/>
  <c r="AA5930" i="1"/>
  <c r="AD5930" i="1"/>
  <c r="AA5863" i="1"/>
  <c r="AD5863" i="1"/>
  <c r="AA5729" i="1"/>
  <c r="AD5729" i="1"/>
  <c r="AA5675" i="1"/>
  <c r="AD5675" i="1"/>
  <c r="AA5277" i="1"/>
  <c r="AD5277" i="1"/>
  <c r="AA8578" i="1"/>
  <c r="AD8578" i="1"/>
  <c r="AA8465" i="1"/>
  <c r="AD8465" i="1"/>
  <c r="AA8235" i="1"/>
  <c r="AD8235" i="1"/>
  <c r="AA8151" i="1"/>
  <c r="AD8151" i="1"/>
  <c r="AA8053" i="1"/>
  <c r="AD8053" i="1"/>
  <c r="AA7971" i="1"/>
  <c r="AD7971" i="1"/>
  <c r="AA7729" i="1"/>
  <c r="AD7729" i="1"/>
  <c r="AA7670" i="1"/>
  <c r="AD7670" i="1"/>
  <c r="AA7592" i="1"/>
  <c r="AD7592" i="1"/>
  <c r="AA7485" i="1"/>
  <c r="AD7485" i="1"/>
  <c r="AA7381" i="1"/>
  <c r="AD7381" i="1"/>
  <c r="AA7346" i="1"/>
  <c r="AD7346" i="1"/>
  <c r="AA7246" i="1"/>
  <c r="AD7246" i="1"/>
  <c r="AA7146" i="1"/>
  <c r="AD7146" i="1"/>
  <c r="AA7049" i="1"/>
  <c r="AD7049" i="1"/>
  <c r="AA6932" i="1"/>
  <c r="AD6932" i="1"/>
  <c r="AA6846" i="1"/>
  <c r="AD6846" i="1"/>
  <c r="AA6774" i="1"/>
  <c r="AD6774" i="1"/>
  <c r="AA6613" i="1"/>
  <c r="AD6613" i="1"/>
  <c r="AA6439" i="1"/>
  <c r="AD6439" i="1"/>
  <c r="AA6297" i="1"/>
  <c r="AD6297" i="1"/>
  <c r="AA6090" i="1"/>
  <c r="AD6090" i="1"/>
  <c r="AA5527" i="1"/>
  <c r="AD5527" i="1"/>
  <c r="AA5384" i="1"/>
  <c r="AD5384" i="1"/>
  <c r="AA5242" i="1"/>
  <c r="AD5242" i="1"/>
  <c r="AA5210" i="1"/>
  <c r="AD5210" i="1"/>
  <c r="AA5131" i="1"/>
  <c r="AD5131" i="1"/>
  <c r="AA4849" i="1"/>
  <c r="AD4849" i="1"/>
  <c r="AA4778" i="1"/>
  <c r="AD4778" i="1"/>
  <c r="AA4625" i="1"/>
  <c r="AD4625" i="1"/>
  <c r="AA4533" i="1"/>
  <c r="AD4533" i="1"/>
  <c r="AA6567" i="1"/>
  <c r="AD6567" i="1"/>
  <c r="AA8015" i="1"/>
  <c r="AD8015" i="1"/>
  <c r="AA6759" i="1"/>
  <c r="AD6759" i="1"/>
  <c r="AA6012" i="1"/>
  <c r="AD6012" i="1"/>
  <c r="AA5990" i="1"/>
  <c r="AD5990" i="1"/>
  <c r="AA5825" i="1"/>
  <c r="AD5825" i="1"/>
  <c r="AA5379" i="1"/>
  <c r="AD5379" i="1"/>
  <c r="AA5126" i="1"/>
  <c r="AD5126" i="1"/>
  <c r="AA4492" i="1"/>
  <c r="AA4597" i="1"/>
  <c r="AD4492" i="1"/>
  <c r="AD4597" i="1"/>
  <c r="AA7207" i="1"/>
  <c r="AD7207" i="1"/>
  <c r="AA6268" i="1"/>
  <c r="AD6268" i="1"/>
  <c r="AA7519" i="1"/>
  <c r="AD7519" i="1"/>
  <c r="AA6651" i="1"/>
  <c r="AD6651" i="1"/>
  <c r="AA4600" i="1"/>
  <c r="AD4600" i="1"/>
  <c r="AA7733" i="1"/>
  <c r="AD7733" i="1"/>
  <c r="AA6912" i="1"/>
  <c r="AD6912" i="1"/>
  <c r="AA7781" i="1"/>
  <c r="AD7781" i="1"/>
  <c r="AA7266" i="1"/>
  <c r="AD7266" i="1"/>
  <c r="AA6291" i="1"/>
  <c r="AD6291" i="1"/>
  <c r="AA6033" i="1"/>
  <c r="AD6033" i="1"/>
  <c r="AA5511" i="1"/>
  <c r="AD5511" i="1"/>
  <c r="AA6655" i="1"/>
  <c r="AD6655" i="1"/>
  <c r="AA5433" i="1"/>
  <c r="AD5433" i="1"/>
  <c r="AA6821" i="1"/>
  <c r="AD6821" i="1"/>
  <c r="AA5178" i="1"/>
  <c r="AD5178" i="1"/>
  <c r="AA8366" i="1"/>
  <c r="AD8366" i="1"/>
  <c r="AA7893" i="1"/>
  <c r="AD7893" i="1"/>
  <c r="AA7244" i="1"/>
  <c r="AD7244" i="1"/>
  <c r="AA6878" i="1"/>
  <c r="AD6878" i="1"/>
  <c r="AA8511" i="1"/>
  <c r="AD8511" i="1"/>
  <c r="AA8413" i="1"/>
  <c r="AB8413" i="1" s="1"/>
  <c r="AD8413" i="1"/>
  <c r="AA8358" i="1"/>
  <c r="AD8358" i="1"/>
  <c r="AA8301" i="1"/>
  <c r="AD8301" i="1"/>
  <c r="AA8191" i="1"/>
  <c r="AD8191" i="1"/>
  <c r="AA7949" i="1"/>
  <c r="AD7949" i="1"/>
  <c r="AA7624" i="1"/>
  <c r="AD7624" i="1"/>
  <c r="AA7444" i="1"/>
  <c r="AD7444" i="1"/>
  <c r="AA7131" i="1"/>
  <c r="AB7131" i="1" s="1"/>
  <c r="AA7192" i="1"/>
  <c r="AD7131" i="1"/>
  <c r="AD7192" i="1"/>
  <c r="AA7069" i="1"/>
  <c r="AD7069" i="1"/>
  <c r="AA7021" i="1"/>
  <c r="AD7021" i="1"/>
  <c r="AA6749" i="1"/>
  <c r="AD6749" i="1"/>
  <c r="AA6559" i="1"/>
  <c r="AD6559" i="1"/>
  <c r="AA6425" i="1"/>
  <c r="AD6425" i="1"/>
  <c r="AA6263" i="1"/>
  <c r="AD6263" i="1"/>
  <c r="AA6209" i="1"/>
  <c r="AD6209" i="1"/>
  <c r="AA6050" i="1"/>
  <c r="AD6050" i="1"/>
  <c r="AA5766" i="1"/>
  <c r="AD5766" i="1"/>
  <c r="AA5552" i="1"/>
  <c r="AD5552" i="1"/>
  <c r="AA5515" i="1"/>
  <c r="AD5515" i="1"/>
  <c r="AA5427" i="1"/>
  <c r="AA5468" i="1"/>
  <c r="AD5427" i="1"/>
  <c r="AD5468" i="1"/>
  <c r="AA5311" i="1"/>
  <c r="AD5311" i="1"/>
  <c r="AA5230" i="1"/>
  <c r="AD5230" i="1"/>
  <c r="AA5140" i="1"/>
  <c r="AD5140" i="1"/>
  <c r="AA4996" i="1"/>
  <c r="AD4996" i="1"/>
  <c r="AA4865" i="1"/>
  <c r="AD4865" i="1"/>
  <c r="AA4695" i="1"/>
  <c r="AD4695" i="1"/>
  <c r="AA8286" i="1"/>
  <c r="AD8286" i="1"/>
  <c r="AA8042" i="1"/>
  <c r="AD8042" i="1"/>
  <c r="AA7475" i="1"/>
  <c r="AD7475" i="1"/>
  <c r="AA7114" i="1"/>
  <c r="AD7114" i="1"/>
  <c r="AA6506" i="1"/>
  <c r="AD6506" i="1"/>
  <c r="AA6027" i="1"/>
  <c r="AD6027" i="1"/>
  <c r="AA5708" i="1"/>
  <c r="AD5708" i="1"/>
  <c r="AA5590" i="1"/>
  <c r="AD5590" i="1"/>
  <c r="AA4938" i="1"/>
  <c r="AD4938" i="1"/>
  <c r="AA4553" i="1"/>
  <c r="AD4553" i="1"/>
  <c r="AA8492" i="1"/>
  <c r="AD8492" i="1"/>
  <c r="AA8288" i="1"/>
  <c r="AD8288" i="1"/>
  <c r="AA8105" i="1"/>
  <c r="AD8105" i="1"/>
  <c r="AA7563" i="1"/>
  <c r="AD7563" i="1"/>
  <c r="AA7483" i="1"/>
  <c r="AD7483" i="1"/>
  <c r="AA7067" i="1"/>
  <c r="AD7067" i="1"/>
  <c r="AA6850" i="1"/>
  <c r="AD6850" i="1"/>
  <c r="AA6695" i="1"/>
  <c r="AD6695" i="1"/>
  <c r="AA6615" i="1"/>
  <c r="AD6615" i="1"/>
  <c r="AA6339" i="1"/>
  <c r="AD6339" i="1"/>
  <c r="AA5802" i="1"/>
  <c r="AD5802" i="1"/>
  <c r="AA5268" i="1"/>
  <c r="AD5268" i="1"/>
  <c r="AA4759" i="1"/>
  <c r="AD4759" i="1"/>
  <c r="AA4449" i="1"/>
  <c r="AD4449" i="1"/>
  <c r="AA8223" i="1"/>
  <c r="AD8223" i="1"/>
  <c r="AA4840" i="1"/>
  <c r="AD4840" i="1"/>
  <c r="AA4077" i="1"/>
  <c r="AD4077" i="1"/>
  <c r="AA3702" i="1"/>
  <c r="AD3702" i="1"/>
  <c r="AA3352" i="1"/>
  <c r="AD3352" i="1"/>
  <c r="AA3116" i="1"/>
  <c r="AD3116" i="1"/>
  <c r="AA2797" i="1"/>
  <c r="AD2797" i="1"/>
  <c r="AA2511" i="1"/>
  <c r="AD2511" i="1"/>
  <c r="AA3618" i="1"/>
  <c r="AD3618" i="1"/>
  <c r="AA3241" i="1"/>
  <c r="AD3241" i="1"/>
  <c r="AA2897" i="1"/>
  <c r="AD2897" i="1"/>
  <c r="AA4285" i="1"/>
  <c r="AD4285" i="1"/>
  <c r="AA4210" i="1"/>
  <c r="AD4210" i="1"/>
  <c r="AA4003" i="1"/>
  <c r="AD4003" i="1"/>
  <c r="AA3983" i="1"/>
  <c r="AD3983" i="1"/>
  <c r="AA3939" i="1"/>
  <c r="AD3939" i="1"/>
  <c r="AA3845" i="1"/>
  <c r="AD3845" i="1"/>
  <c r="AA3672" i="1"/>
  <c r="AA3687" i="1"/>
  <c r="AD3672" i="1"/>
  <c r="AD3687" i="1"/>
  <c r="AA3649" i="1"/>
  <c r="AD3649" i="1"/>
  <c r="AA3077" i="1"/>
  <c r="AA3155" i="1"/>
  <c r="AD3077" i="1"/>
  <c r="AD3155" i="1"/>
  <c r="AA2934" i="1"/>
  <c r="AD2934" i="1"/>
  <c r="AA2773" i="1"/>
  <c r="AD2773" i="1"/>
  <c r="AA2644" i="1"/>
  <c r="AD2644" i="1"/>
  <c r="AA2541" i="1"/>
  <c r="AD2541" i="1"/>
  <c r="AA2377" i="1"/>
  <c r="AD2377" i="1"/>
  <c r="AA2254" i="1"/>
  <c r="AD2254" i="1"/>
  <c r="AA2123" i="1"/>
  <c r="AD2123" i="1"/>
  <c r="AA1868" i="1"/>
  <c r="AD1868" i="1"/>
  <c r="AA1787" i="1"/>
  <c r="AD1787" i="1"/>
  <c r="AA1631" i="1"/>
  <c r="AD1631" i="1"/>
  <c r="AA1209" i="1"/>
  <c r="AD1209" i="1"/>
  <c r="AA4166" i="1"/>
  <c r="AD4166" i="1"/>
  <c r="AA3953" i="1"/>
  <c r="AD3953" i="1"/>
  <c r="AA3767" i="1"/>
  <c r="AD3767" i="1"/>
  <c r="AA2730" i="1"/>
  <c r="AD2730" i="1"/>
  <c r="AA2449" i="1"/>
  <c r="AD2449" i="1"/>
  <c r="AA1938" i="1"/>
  <c r="AD1938" i="1"/>
  <c r="AA3690" i="1"/>
  <c r="AA4100" i="1"/>
  <c r="AD3690" i="1"/>
  <c r="AD4100" i="1"/>
  <c r="AA3150" i="1"/>
  <c r="AD3150" i="1"/>
  <c r="AA2802" i="1"/>
  <c r="AD2802" i="1"/>
  <c r="AA1176" i="1"/>
  <c r="AD1176" i="1"/>
  <c r="AA4389" i="1"/>
  <c r="AD4389" i="1"/>
  <c r="AA4343" i="1"/>
  <c r="AD4343" i="1"/>
  <c r="AA4107" i="1"/>
  <c r="AD4107" i="1"/>
  <c r="AA3769" i="1"/>
  <c r="AD3769" i="1"/>
  <c r="AA3695" i="1"/>
  <c r="AD3695" i="1"/>
  <c r="AA2809" i="1"/>
  <c r="AD2809" i="1"/>
  <c r="AA2419" i="1"/>
  <c r="AD2419" i="1"/>
  <c r="AA2215" i="1"/>
  <c r="AD2215" i="1"/>
  <c r="AA2071" i="1"/>
  <c r="AD2071" i="1"/>
  <c r="AA1872" i="1"/>
  <c r="AD1872" i="1"/>
  <c r="AA1474" i="1"/>
  <c r="AD1474" i="1"/>
  <c r="AA4353" i="1"/>
  <c r="AD4353" i="1"/>
  <c r="AA3951" i="1"/>
  <c r="AD3951" i="1"/>
  <c r="AA3596" i="1"/>
  <c r="AD3596" i="1"/>
  <c r="AA3398" i="1"/>
  <c r="AD3398" i="1"/>
  <c r="AA3304" i="1"/>
  <c r="AD3304" i="1"/>
  <c r="AA2768" i="1"/>
  <c r="AD2768" i="1"/>
  <c r="AA2626" i="1"/>
  <c r="AD2626" i="1"/>
  <c r="AA2136" i="1"/>
  <c r="AD2136" i="1"/>
  <c r="AA2067" i="1"/>
  <c r="AD2067" i="1"/>
  <c r="AA1960" i="1"/>
  <c r="AD1960" i="1"/>
  <c r="AA4301" i="1"/>
  <c r="AD4301" i="1"/>
  <c r="AA4229" i="1"/>
  <c r="AD4229" i="1"/>
  <c r="AA4133" i="1"/>
  <c r="AD4133" i="1"/>
  <c r="AA4072" i="1"/>
  <c r="AD4072" i="1"/>
  <c r="AA3976" i="1"/>
  <c r="AD3976" i="1"/>
  <c r="AA3772" i="1"/>
  <c r="AD3772" i="1"/>
  <c r="AA3566" i="1"/>
  <c r="AD3566" i="1"/>
  <c r="AA3476" i="1"/>
  <c r="AD3476" i="1"/>
  <c r="AA3384" i="1"/>
  <c r="AD3384" i="1"/>
  <c r="AA3280" i="1"/>
  <c r="AD3280" i="1"/>
  <c r="AA3106" i="1"/>
  <c r="AD3106" i="1"/>
  <c r="AA3024" i="1"/>
  <c r="AD3024" i="1"/>
  <c r="AA2907" i="1"/>
  <c r="AD2907" i="1"/>
  <c r="AA2751" i="1"/>
  <c r="AD2751" i="1"/>
  <c r="AA2637" i="1"/>
  <c r="AD2637" i="1"/>
  <c r="AA2537" i="1"/>
  <c r="AD2537" i="1"/>
  <c r="AA2307" i="1"/>
  <c r="AD2307" i="1"/>
  <c r="AA2188" i="1"/>
  <c r="AD2188" i="1"/>
  <c r="AA1977" i="1"/>
  <c r="AD1977" i="1"/>
  <c r="AA1822" i="1"/>
  <c r="AD1822" i="1"/>
  <c r="AA4406" i="1"/>
  <c r="AD4406" i="1"/>
  <c r="AA4225" i="1"/>
  <c r="AD4225" i="1"/>
  <c r="AA4163" i="1"/>
  <c r="AD4163" i="1"/>
  <c r="AA4096" i="1"/>
  <c r="AD4096" i="1"/>
  <c r="AA3979" i="1"/>
  <c r="AD3979" i="1"/>
  <c r="AA3941" i="1"/>
  <c r="AD3941" i="1"/>
  <c r="AA3761" i="1"/>
  <c r="AD3761" i="1"/>
  <c r="AA3641" i="1"/>
  <c r="AD3641" i="1"/>
  <c r="AA3546" i="1"/>
  <c r="AD3546" i="1"/>
  <c r="AA3426" i="1"/>
  <c r="AD3426" i="1"/>
  <c r="AA3334" i="1"/>
  <c r="AD3334" i="1"/>
  <c r="AA3255" i="1"/>
  <c r="AD3255" i="1"/>
  <c r="AA3079" i="1"/>
  <c r="AD3079" i="1"/>
  <c r="AA3029" i="1"/>
  <c r="AD3029" i="1"/>
  <c r="AA2895" i="1"/>
  <c r="AD2895" i="1"/>
  <c r="AA2746" i="1"/>
  <c r="AD2746" i="1"/>
  <c r="AA2672" i="1"/>
  <c r="AD2672" i="1"/>
  <c r="AA2589" i="1"/>
  <c r="AD2589" i="1"/>
  <c r="AA2463" i="1"/>
  <c r="AD2463" i="1"/>
  <c r="AA2402" i="1"/>
  <c r="AD2402" i="1"/>
  <c r="AA2271" i="1"/>
  <c r="AD2271" i="1"/>
  <c r="AA2169" i="1"/>
  <c r="AD2169" i="1"/>
  <c r="AA1900" i="1"/>
  <c r="AD1900" i="1"/>
  <c r="AA1793" i="1"/>
  <c r="AD1793" i="1"/>
  <c r="AA1600" i="1"/>
  <c r="AD1600" i="1"/>
  <c r="AA4134" i="1"/>
  <c r="AD4134" i="1"/>
  <c r="AA1512" i="1"/>
  <c r="AD1512" i="1"/>
  <c r="AA2186" i="1"/>
  <c r="AD2186" i="1"/>
  <c r="AA1874" i="1"/>
  <c r="AD1874" i="1"/>
  <c r="AA1616" i="1"/>
  <c r="AD1616" i="1"/>
  <c r="AA4018" i="1"/>
  <c r="AD4018" i="1"/>
  <c r="AA3410" i="1"/>
  <c r="AD3410" i="1"/>
  <c r="AA3362" i="1"/>
  <c r="AD3362" i="1"/>
  <c r="AA3005" i="1"/>
  <c r="AD3005" i="1"/>
  <c r="AA2828" i="1"/>
  <c r="AD2828" i="1"/>
  <c r="AA2552" i="1"/>
  <c r="AD2552" i="1"/>
  <c r="AA1674" i="1"/>
  <c r="AD1674" i="1"/>
  <c r="AA3043" i="1"/>
  <c r="AD3043" i="1"/>
  <c r="AA1519" i="1"/>
  <c r="AD1519" i="1"/>
  <c r="AA1411" i="1"/>
  <c r="AD1411" i="1"/>
  <c r="AA4264" i="1"/>
  <c r="AD4264" i="1"/>
  <c r="AA3461" i="1"/>
  <c r="AD3461" i="1"/>
  <c r="AA2303" i="1"/>
  <c r="AD2303" i="1"/>
  <c r="AA1516" i="1"/>
  <c r="AD1516" i="1"/>
  <c r="AA1670" i="1"/>
  <c r="AD1670" i="1"/>
  <c r="AA2480" i="1"/>
  <c r="AD2480" i="1"/>
  <c r="AA1510" i="1"/>
  <c r="AD1510" i="1"/>
  <c r="AA3886" i="1"/>
  <c r="AD3886" i="1"/>
  <c r="AA3424" i="1"/>
  <c r="AD3424" i="1"/>
  <c r="AA1514" i="1"/>
  <c r="AD1514" i="1"/>
  <c r="AA2608" i="1"/>
  <c r="AD2608" i="1"/>
  <c r="AA1673" i="1"/>
  <c r="AD1673" i="1"/>
  <c r="AA2702" i="1"/>
  <c r="AD2702" i="1"/>
  <c r="AA1714" i="1"/>
  <c r="AD1714" i="1"/>
  <c r="AA4317" i="1"/>
  <c r="AD4317" i="1"/>
  <c r="AA4047" i="1"/>
  <c r="AD4047" i="1"/>
  <c r="AA3915" i="1"/>
  <c r="AD3915" i="1"/>
  <c r="AA3857" i="1"/>
  <c r="AD3857" i="1"/>
  <c r="AA3734" i="1"/>
  <c r="AD3734" i="1"/>
  <c r="AA3433" i="1"/>
  <c r="AA3581" i="1"/>
  <c r="AD3433" i="1"/>
  <c r="AD3581" i="1"/>
  <c r="AA3214" i="1"/>
  <c r="AD3214" i="1"/>
  <c r="AA3012" i="1"/>
  <c r="AD3012" i="1"/>
  <c r="AA2863" i="1"/>
  <c r="AD2863" i="1"/>
  <c r="AA2619" i="1"/>
  <c r="AD2619" i="1"/>
  <c r="AA2318" i="1"/>
  <c r="AD2318" i="1"/>
  <c r="AA2231" i="1"/>
  <c r="AD2231" i="1"/>
  <c r="AA1986" i="1"/>
  <c r="AD1986" i="1"/>
  <c r="AA1723" i="1"/>
  <c r="AD1723" i="1"/>
  <c r="AA1605" i="1"/>
  <c r="AD1605" i="1"/>
  <c r="AA1521" i="1"/>
  <c r="AA1561" i="1"/>
  <c r="AD1521" i="1"/>
  <c r="AD1561" i="1"/>
  <c r="AA1435" i="1"/>
  <c r="AA1487" i="1"/>
  <c r="AD1435" i="1"/>
  <c r="AD1487" i="1"/>
  <c r="AA1365" i="1"/>
  <c r="AD1365" i="1"/>
  <c r="AA1347" i="1"/>
  <c r="AD1347" i="1"/>
  <c r="AA1332" i="1"/>
  <c r="AD1332" i="1"/>
  <c r="AA1310" i="1"/>
  <c r="AD1310" i="1"/>
  <c r="AA1284" i="1"/>
  <c r="AD1284" i="1"/>
  <c r="AA1218" i="1"/>
  <c r="AD1218" i="1"/>
  <c r="AA4017" i="1"/>
  <c r="AD4017" i="1"/>
  <c r="AA2579" i="1"/>
  <c r="AD2579" i="1"/>
  <c r="AA2283" i="1"/>
  <c r="AD2283" i="1"/>
  <c r="AA1796" i="1"/>
  <c r="AD1796" i="1"/>
  <c r="AA1545" i="1"/>
  <c r="AD1545" i="1"/>
  <c r="AA1343" i="1"/>
  <c r="AD1343" i="1"/>
  <c r="AA1273" i="1"/>
  <c r="AD1273" i="1"/>
  <c r="AA4235" i="1"/>
  <c r="AD4235" i="1"/>
  <c r="AA3626" i="1"/>
  <c r="AD3626" i="1"/>
  <c r="AA3314" i="1"/>
  <c r="AD3314" i="1"/>
  <c r="AA3081" i="1"/>
  <c r="AD3081" i="1"/>
  <c r="AA2970" i="1"/>
  <c r="AD2970" i="1"/>
  <c r="AA2732" i="1"/>
  <c r="AD2732" i="1"/>
  <c r="AA2561" i="1"/>
  <c r="AD2561" i="1"/>
  <c r="AA2070" i="1"/>
  <c r="AD2070" i="1"/>
  <c r="AA1903" i="1"/>
  <c r="AD1903" i="1"/>
  <c r="AA3774" i="1"/>
  <c r="AD3774" i="1"/>
  <c r="AA264" i="1"/>
  <c r="AD264" i="1"/>
  <c r="AA1017" i="1"/>
  <c r="AD1017" i="1"/>
  <c r="AA1032" i="1"/>
  <c r="AD1032" i="1"/>
  <c r="AA1019" i="1"/>
  <c r="AD1019" i="1"/>
  <c r="AA1046" i="1"/>
  <c r="AA1020" i="1"/>
  <c r="AD1046" i="1"/>
  <c r="AD1020" i="1"/>
  <c r="AA1097" i="1"/>
  <c r="AD1097" i="1"/>
  <c r="AA1058" i="1"/>
  <c r="AD1058" i="1"/>
  <c r="AA943" i="1"/>
  <c r="AD943" i="1"/>
  <c r="AA704" i="1"/>
  <c r="AD704" i="1"/>
  <c r="AA604" i="1"/>
  <c r="AD604" i="1"/>
  <c r="AA524" i="1"/>
  <c r="AD524" i="1"/>
  <c r="AA484" i="1"/>
  <c r="AD484" i="1"/>
  <c r="AA443" i="1"/>
  <c r="AD443" i="1"/>
  <c r="AA394" i="1"/>
  <c r="AD394" i="1"/>
  <c r="AA1110" i="1"/>
  <c r="AD1110" i="1"/>
  <c r="AA1023" i="1"/>
  <c r="AD1023" i="1"/>
  <c r="B81" i="7"/>
  <c r="B82" i="7"/>
  <c r="B83" i="7"/>
  <c r="B84" i="7"/>
  <c r="B76" i="7"/>
  <c r="B77" i="7"/>
  <c r="B78" i="7"/>
  <c r="B79" i="7"/>
  <c r="B80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8" i="7"/>
  <c r="AA10000" i="1"/>
  <c r="AD10000" i="1"/>
  <c r="AA10001" i="1"/>
  <c r="AD10001" i="1"/>
  <c r="AA10002" i="1"/>
  <c r="AD10002" i="1"/>
  <c r="AA10003" i="1"/>
  <c r="AD10003" i="1"/>
  <c r="AA10004" i="1"/>
  <c r="AD10004" i="1"/>
  <c r="AA10005" i="1"/>
  <c r="AD10005" i="1"/>
  <c r="AA10007" i="1"/>
  <c r="AD10007" i="1"/>
  <c r="AA10008" i="1"/>
  <c r="AD10008" i="1"/>
  <c r="AA10009" i="1"/>
  <c r="AD10009" i="1"/>
  <c r="AA10010" i="1"/>
  <c r="AD10010" i="1"/>
  <c r="AA10011" i="1"/>
  <c r="AD10011" i="1"/>
  <c r="AA10012" i="1"/>
  <c r="AD10012" i="1"/>
  <c r="AA10013" i="1"/>
  <c r="AD10013" i="1"/>
  <c r="AA10014" i="1"/>
  <c r="AD10014" i="1"/>
  <c r="AA10015" i="1"/>
  <c r="AD10015" i="1"/>
  <c r="AA10016" i="1"/>
  <c r="AD10016" i="1"/>
  <c r="AA10017" i="1"/>
  <c r="AD10017" i="1"/>
  <c r="AA10018" i="1"/>
  <c r="AD10018" i="1"/>
  <c r="AA10019" i="1"/>
  <c r="AD10019" i="1"/>
  <c r="AA10020" i="1"/>
  <c r="AD10020" i="1"/>
  <c r="AA10021" i="1"/>
  <c r="AD10021" i="1"/>
  <c r="AA10023" i="1"/>
  <c r="AD10023" i="1"/>
  <c r="AA10024" i="1"/>
  <c r="AD10024" i="1"/>
  <c r="AA10025" i="1"/>
  <c r="AD10025" i="1"/>
  <c r="AA10026" i="1"/>
  <c r="AD10026" i="1"/>
  <c r="AA10027" i="1"/>
  <c r="AD10027" i="1"/>
  <c r="AA10029" i="1"/>
  <c r="AD10029" i="1"/>
  <c r="AA10030" i="1"/>
  <c r="AD10030" i="1"/>
  <c r="AA10031" i="1"/>
  <c r="AD10031" i="1"/>
  <c r="AA10032" i="1"/>
  <c r="AD10032" i="1"/>
  <c r="AA10033" i="1"/>
  <c r="AD10033" i="1"/>
  <c r="AA10034" i="1"/>
  <c r="AD10034" i="1"/>
  <c r="AA10035" i="1"/>
  <c r="AD10035" i="1"/>
  <c r="AA10036" i="1"/>
  <c r="AD10036" i="1"/>
  <c r="AA10037" i="1"/>
  <c r="AD10037" i="1"/>
  <c r="AA10038" i="1"/>
  <c r="AD10038" i="1"/>
  <c r="AA10039" i="1"/>
  <c r="AD10039" i="1"/>
  <c r="AA10040" i="1"/>
  <c r="AD10040" i="1"/>
  <c r="AA10041" i="1"/>
  <c r="AD10041" i="1"/>
  <c r="AA10042" i="1"/>
  <c r="AD10042" i="1"/>
  <c r="AA10043" i="1"/>
  <c r="AD10043" i="1"/>
  <c r="AA10044" i="1"/>
  <c r="AD10044" i="1"/>
  <c r="AA10045" i="1"/>
  <c r="AD10045" i="1"/>
  <c r="AA10046" i="1"/>
  <c r="AD10046" i="1"/>
  <c r="AA10047" i="1"/>
  <c r="AD10047" i="1"/>
  <c r="AA10048" i="1"/>
  <c r="AD10048" i="1"/>
  <c r="AA10049" i="1"/>
  <c r="AD10049" i="1"/>
  <c r="AA10050" i="1"/>
  <c r="AD10050" i="1"/>
  <c r="AA10051" i="1"/>
  <c r="AD10051" i="1"/>
  <c r="AA10052" i="1"/>
  <c r="AD10052" i="1"/>
  <c r="AA10053" i="1"/>
  <c r="AD10053" i="1"/>
  <c r="AA10054" i="1"/>
  <c r="AD10054" i="1"/>
  <c r="AA10055" i="1"/>
  <c r="AD10055" i="1"/>
  <c r="AA10056" i="1"/>
  <c r="AD10056" i="1"/>
  <c r="AA10057" i="1"/>
  <c r="AD10057" i="1"/>
  <c r="AA10059" i="1"/>
  <c r="AD10059" i="1"/>
  <c r="AA10060" i="1"/>
  <c r="AD10060" i="1"/>
  <c r="AA10061" i="1"/>
  <c r="AD10061" i="1"/>
  <c r="AA10062" i="1"/>
  <c r="AD10062" i="1"/>
  <c r="AA10063" i="1"/>
  <c r="AD10063" i="1"/>
  <c r="AA10064" i="1"/>
  <c r="AD10064" i="1"/>
  <c r="AA10065" i="1"/>
  <c r="AD10065" i="1"/>
  <c r="AA10066" i="1"/>
  <c r="AD10066" i="1"/>
  <c r="AA10067" i="1"/>
  <c r="AD10067" i="1"/>
  <c r="AA10068" i="1"/>
  <c r="AD10068" i="1"/>
  <c r="AA10069" i="1"/>
  <c r="AD10069" i="1"/>
  <c r="AA10070" i="1"/>
  <c r="AD10070" i="1"/>
  <c r="AA10071" i="1"/>
  <c r="AD10071" i="1"/>
  <c r="AA10072" i="1"/>
  <c r="AD10072" i="1"/>
  <c r="AA10073" i="1"/>
  <c r="AD10073" i="1"/>
  <c r="AA10074" i="1"/>
  <c r="AD10074" i="1"/>
  <c r="AA10076" i="1"/>
  <c r="AD10076" i="1"/>
  <c r="AA10077" i="1"/>
  <c r="AD10077" i="1"/>
  <c r="AA10079" i="1"/>
  <c r="AD10079" i="1"/>
  <c r="AA10080" i="1"/>
  <c r="AD10080" i="1"/>
  <c r="AA10082" i="1"/>
  <c r="AD10082" i="1"/>
  <c r="AA10083" i="1"/>
  <c r="AD10083" i="1"/>
  <c r="AA10085" i="1"/>
  <c r="AD10085" i="1"/>
  <c r="AA10086" i="1"/>
  <c r="AD10086" i="1"/>
  <c r="AA10087" i="1"/>
  <c r="AD10087" i="1"/>
  <c r="AA10088" i="1"/>
  <c r="AD10088" i="1"/>
  <c r="AA10089" i="1"/>
  <c r="AD10089" i="1"/>
  <c r="AA10090" i="1"/>
  <c r="AD10090" i="1"/>
  <c r="AA10091" i="1"/>
  <c r="AD10091" i="1"/>
  <c r="AA10092" i="1"/>
  <c r="AD10092" i="1"/>
  <c r="AA10093" i="1"/>
  <c r="AD10093" i="1"/>
  <c r="AA10094" i="1"/>
  <c r="AD10094" i="1"/>
  <c r="AA10095" i="1"/>
  <c r="AD10095" i="1"/>
  <c r="AA10096" i="1"/>
  <c r="AD10096" i="1"/>
  <c r="AA10097" i="1"/>
  <c r="AD10097" i="1"/>
  <c r="AA10098" i="1"/>
  <c r="AD10098" i="1"/>
  <c r="AA10099" i="1"/>
  <c r="AD10099" i="1"/>
  <c r="AA10100" i="1"/>
  <c r="AD10100" i="1"/>
  <c r="AA10101" i="1"/>
  <c r="AD10101" i="1"/>
  <c r="AA10102" i="1"/>
  <c r="AD10102" i="1"/>
  <c r="AA10103" i="1"/>
  <c r="AD10103" i="1"/>
  <c r="AA10104" i="1"/>
  <c r="AD10104" i="1"/>
  <c r="AA10105" i="1"/>
  <c r="AD10105" i="1"/>
  <c r="AA10106" i="1"/>
  <c r="AD10106" i="1"/>
  <c r="AA10107" i="1"/>
  <c r="AD10107" i="1"/>
  <c r="AA10108" i="1"/>
  <c r="AD10108" i="1"/>
  <c r="AA10109" i="1"/>
  <c r="AD10109" i="1"/>
  <c r="AA10110" i="1"/>
  <c r="AD10110" i="1"/>
  <c r="AA10111" i="1"/>
  <c r="AD10111" i="1"/>
  <c r="AA10112" i="1"/>
  <c r="AD10112" i="1"/>
  <c r="AA10113" i="1"/>
  <c r="AD10113" i="1"/>
  <c r="AA10114" i="1"/>
  <c r="AD10114" i="1"/>
  <c r="AA10115" i="1"/>
  <c r="AD10115" i="1"/>
  <c r="AA10116" i="1"/>
  <c r="AD10116" i="1"/>
  <c r="AA10117" i="1"/>
  <c r="AD10117" i="1"/>
  <c r="AA10118" i="1"/>
  <c r="AD10118" i="1"/>
  <c r="AA10119" i="1"/>
  <c r="AD10119" i="1"/>
  <c r="AA10120" i="1"/>
  <c r="AD10120" i="1"/>
  <c r="AA10121" i="1"/>
  <c r="AD10121" i="1"/>
  <c r="AA9754" i="1"/>
  <c r="AB9754" i="1" s="1"/>
  <c r="AD9754" i="1"/>
  <c r="AA9755" i="1"/>
  <c r="AD9755" i="1"/>
  <c r="AA9756" i="1"/>
  <c r="AD9756" i="1"/>
  <c r="AA9757" i="1"/>
  <c r="AD9757" i="1"/>
  <c r="AA9758" i="1"/>
  <c r="AB9758" i="1" s="1"/>
  <c r="AD9758" i="1"/>
  <c r="AA9759" i="1"/>
  <c r="AB9759" i="1" s="1"/>
  <c r="AD9759" i="1"/>
  <c r="AA9760" i="1"/>
  <c r="AB9760" i="1" s="1"/>
  <c r="AD9760" i="1"/>
  <c r="AA9761" i="1"/>
  <c r="AB9761" i="1" s="1"/>
  <c r="AD9761" i="1"/>
  <c r="AA9762" i="1"/>
  <c r="AD9762" i="1"/>
  <c r="AA9763" i="1"/>
  <c r="AD9763" i="1"/>
  <c r="AA9765" i="1"/>
  <c r="AD9765" i="1"/>
  <c r="AA9767" i="1"/>
  <c r="AD9767" i="1"/>
  <c r="AA9768" i="1"/>
  <c r="AD9768" i="1"/>
  <c r="AA9769" i="1"/>
  <c r="AD9769" i="1"/>
  <c r="AA9770" i="1"/>
  <c r="AD9770" i="1"/>
  <c r="AA9771" i="1"/>
  <c r="AD9771" i="1"/>
  <c r="AA9772" i="1"/>
  <c r="AD9772" i="1"/>
  <c r="AA9773" i="1"/>
  <c r="AB9773" i="1" s="1"/>
  <c r="AD9773" i="1"/>
  <c r="AA9774" i="1"/>
  <c r="AD9774" i="1"/>
  <c r="AA9775" i="1"/>
  <c r="AD9775" i="1"/>
  <c r="AA9776" i="1"/>
  <c r="AD9776" i="1"/>
  <c r="AA9777" i="1"/>
  <c r="AD9777" i="1"/>
  <c r="AA9778" i="1"/>
  <c r="AD9778" i="1"/>
  <c r="AA9779" i="1"/>
  <c r="AD9779" i="1"/>
  <c r="AA9780" i="1"/>
  <c r="AD9780" i="1"/>
  <c r="AA9781" i="1"/>
  <c r="AD9781" i="1"/>
  <c r="AA9782" i="1"/>
  <c r="AD9782" i="1"/>
  <c r="AA9783" i="1"/>
  <c r="AD9783" i="1"/>
  <c r="AA9784" i="1"/>
  <c r="AD9784" i="1"/>
  <c r="AA9785" i="1"/>
  <c r="AB9785" i="1" s="1"/>
  <c r="AD9785" i="1"/>
  <c r="AA9786" i="1"/>
  <c r="AD9786" i="1"/>
  <c r="AA9787" i="1"/>
  <c r="AD9787" i="1"/>
  <c r="AA9788" i="1"/>
  <c r="AD9788" i="1"/>
  <c r="AA9789" i="1"/>
  <c r="AD9789" i="1"/>
  <c r="AA9790" i="1"/>
  <c r="AD9790" i="1"/>
  <c r="AA9791" i="1"/>
  <c r="AD9791" i="1"/>
  <c r="AA9792" i="1"/>
  <c r="AD9792" i="1"/>
  <c r="AA9793" i="1"/>
  <c r="AD9793" i="1"/>
  <c r="AA9794" i="1"/>
  <c r="AD9794" i="1"/>
  <c r="AA9795" i="1"/>
  <c r="AD9795" i="1"/>
  <c r="AA9796" i="1"/>
  <c r="AD9796" i="1"/>
  <c r="AA9797" i="1"/>
  <c r="AD9797" i="1"/>
  <c r="AA9798" i="1"/>
  <c r="AD9798" i="1"/>
  <c r="AA9799" i="1"/>
  <c r="AD9799" i="1"/>
  <c r="AA9800" i="1"/>
  <c r="AD9800" i="1"/>
  <c r="AA9801" i="1"/>
  <c r="AD9801" i="1"/>
  <c r="AA9802" i="1"/>
  <c r="AD9802" i="1"/>
  <c r="AA9803" i="1"/>
  <c r="AD9803" i="1"/>
  <c r="AA9804" i="1"/>
  <c r="AB9804" i="1" s="1"/>
  <c r="AD9804" i="1"/>
  <c r="AA9805" i="1"/>
  <c r="AB9805" i="1" s="1"/>
  <c r="AD9805" i="1"/>
  <c r="AA9806" i="1"/>
  <c r="AD9806" i="1"/>
  <c r="AA9807" i="1"/>
  <c r="AB9807" i="1" s="1"/>
  <c r="AD9807" i="1"/>
  <c r="AA9808" i="1"/>
  <c r="AD9808" i="1"/>
  <c r="AA9809" i="1"/>
  <c r="AD9809" i="1"/>
  <c r="AA9810" i="1"/>
  <c r="AD9810" i="1"/>
  <c r="AA9811" i="1"/>
  <c r="AD9811" i="1"/>
  <c r="AA9812" i="1"/>
  <c r="AD9812" i="1"/>
  <c r="AA9813" i="1"/>
  <c r="AD9813" i="1"/>
  <c r="AA9814" i="1"/>
  <c r="AB9814" i="1" s="1"/>
  <c r="AD9814" i="1"/>
  <c r="AA9815" i="1"/>
  <c r="AD9815" i="1"/>
  <c r="AA9816" i="1"/>
  <c r="AD9816" i="1"/>
  <c r="AA9817" i="1"/>
  <c r="AB9817" i="1" s="1"/>
  <c r="AD9817" i="1"/>
  <c r="AA9818" i="1"/>
  <c r="AD9818" i="1"/>
  <c r="AA9819" i="1"/>
  <c r="AD9819" i="1"/>
  <c r="AA9820" i="1"/>
  <c r="AD9820" i="1"/>
  <c r="AA9821" i="1"/>
  <c r="AD9821" i="1"/>
  <c r="AA9823" i="1"/>
  <c r="AD9823" i="1"/>
  <c r="AA9824" i="1"/>
  <c r="AD9824" i="1"/>
  <c r="AA9825" i="1"/>
  <c r="AD9825" i="1"/>
  <c r="AA9826" i="1"/>
  <c r="AB9826" i="1" s="1"/>
  <c r="AD9826" i="1"/>
  <c r="AA9827" i="1"/>
  <c r="AD9827" i="1"/>
  <c r="AA9828" i="1"/>
  <c r="AD9828" i="1"/>
  <c r="AA9829" i="1"/>
  <c r="AD9829" i="1"/>
  <c r="AA9830" i="1"/>
  <c r="AD9830" i="1"/>
  <c r="AA9831" i="1"/>
  <c r="AB9831" i="1" s="1"/>
  <c r="AD9831" i="1"/>
  <c r="AA9832" i="1"/>
  <c r="AD9832" i="1"/>
  <c r="AA9833" i="1"/>
  <c r="AD9833" i="1"/>
  <c r="AA9834" i="1"/>
  <c r="AD9834" i="1"/>
  <c r="AA9835" i="1"/>
  <c r="AD9835" i="1"/>
  <c r="AA9837" i="1"/>
  <c r="AD9837" i="1"/>
  <c r="AA9838" i="1"/>
  <c r="AD9838" i="1"/>
  <c r="AA9840" i="1"/>
  <c r="AD9840" i="1"/>
  <c r="AA9842" i="1"/>
  <c r="AD9842" i="1"/>
  <c r="AA9843" i="1"/>
  <c r="AD9843" i="1"/>
  <c r="AA9844" i="1"/>
  <c r="AD9844" i="1"/>
  <c r="AA9845" i="1"/>
  <c r="AD9845" i="1"/>
  <c r="AA9846" i="1"/>
  <c r="AD9846" i="1"/>
  <c r="AA9847" i="1"/>
  <c r="AD9847" i="1"/>
  <c r="AA9848" i="1"/>
  <c r="AC9848" i="1" s="1"/>
  <c r="AD9848" i="1"/>
  <c r="AA9850" i="1"/>
  <c r="AB9850" i="1" s="1"/>
  <c r="AD9850" i="1"/>
  <c r="AA9852" i="1"/>
  <c r="AD9852" i="1"/>
  <c r="AA9853" i="1"/>
  <c r="AB9853" i="1" s="1"/>
  <c r="AD9853" i="1"/>
  <c r="AA9854" i="1"/>
  <c r="AB9854" i="1" s="1"/>
  <c r="AD9854" i="1"/>
  <c r="AA9855" i="1"/>
  <c r="AD9855" i="1"/>
  <c r="AA9856" i="1"/>
  <c r="AD9856" i="1"/>
  <c r="AA9857" i="1"/>
  <c r="AD9857" i="1"/>
  <c r="AA9858" i="1"/>
  <c r="AB9858" i="1" s="1"/>
  <c r="AD9858" i="1"/>
  <c r="AA9859" i="1"/>
  <c r="AD9859" i="1"/>
  <c r="AA9860" i="1"/>
  <c r="AD9860" i="1"/>
  <c r="AA9861" i="1"/>
  <c r="AB9861" i="1" s="1"/>
  <c r="AD9861" i="1"/>
  <c r="AA9862" i="1"/>
  <c r="AD9862" i="1"/>
  <c r="AA9863" i="1"/>
  <c r="AD9863" i="1"/>
  <c r="AA9864" i="1"/>
  <c r="AB9864" i="1" s="1"/>
  <c r="AD9864" i="1"/>
  <c r="AA9865" i="1"/>
  <c r="AD9865" i="1"/>
  <c r="AA9866" i="1"/>
  <c r="AD9866" i="1"/>
  <c r="AA9867" i="1"/>
  <c r="AD9867" i="1"/>
  <c r="AA9868" i="1"/>
  <c r="AD9868" i="1"/>
  <c r="AA9869" i="1"/>
  <c r="AD9869" i="1"/>
  <c r="AA9870" i="1"/>
  <c r="AD9870" i="1"/>
  <c r="AA9871" i="1"/>
  <c r="AD9871" i="1"/>
  <c r="AA9872" i="1"/>
  <c r="AD9872" i="1"/>
  <c r="AA9873" i="1"/>
  <c r="AD9873" i="1"/>
  <c r="AA9874" i="1"/>
  <c r="AD9874" i="1"/>
  <c r="AA9875" i="1"/>
  <c r="AD9875" i="1"/>
  <c r="AA9876" i="1"/>
  <c r="AD9876" i="1"/>
  <c r="AA9877" i="1"/>
  <c r="AD9877" i="1"/>
  <c r="AA9878" i="1"/>
  <c r="AD9878" i="1"/>
  <c r="AA9879" i="1"/>
  <c r="AB9879" i="1" s="1"/>
  <c r="AD9879" i="1"/>
  <c r="AA9880" i="1"/>
  <c r="AD9880" i="1"/>
  <c r="AA9881" i="1"/>
  <c r="AD9881" i="1"/>
  <c r="AA9882" i="1"/>
  <c r="AD9882" i="1"/>
  <c r="AA9883" i="1"/>
  <c r="AD9883" i="1"/>
  <c r="AA9884" i="1"/>
  <c r="AD9884" i="1"/>
  <c r="AA9885" i="1"/>
  <c r="AD9885" i="1"/>
  <c r="AA9886" i="1"/>
  <c r="AB9886" i="1" s="1"/>
  <c r="AD9886" i="1"/>
  <c r="AA9887" i="1"/>
  <c r="AB9887" i="1" s="1"/>
  <c r="AD9887" i="1"/>
  <c r="AA9889" i="1"/>
  <c r="AD9889" i="1"/>
  <c r="AA9890" i="1"/>
  <c r="AD9890" i="1"/>
  <c r="AA9892" i="1"/>
  <c r="AB9892" i="1" s="1"/>
  <c r="AD9892" i="1"/>
  <c r="AA9893" i="1"/>
  <c r="AB9893" i="1" s="1"/>
  <c r="AD9893" i="1"/>
  <c r="AA9895" i="1"/>
  <c r="AD9895" i="1"/>
  <c r="AA9896" i="1"/>
  <c r="AD9896" i="1"/>
  <c r="AA9897" i="1"/>
  <c r="AD9897" i="1"/>
  <c r="AA9898" i="1"/>
  <c r="AD9898" i="1"/>
  <c r="AA9899" i="1"/>
  <c r="AD9899" i="1"/>
  <c r="AA9900" i="1"/>
  <c r="AD9900" i="1"/>
  <c r="AA9901" i="1"/>
  <c r="AD9901" i="1"/>
  <c r="AA9902" i="1"/>
  <c r="AD9902" i="1"/>
  <c r="AA9903" i="1"/>
  <c r="AD9903" i="1"/>
  <c r="AA9904" i="1"/>
  <c r="AD9904" i="1"/>
  <c r="AA9905" i="1"/>
  <c r="AD9905" i="1"/>
  <c r="AA9906" i="1"/>
  <c r="AD9906" i="1"/>
  <c r="AA9907" i="1"/>
  <c r="AD9907" i="1"/>
  <c r="AA9908" i="1"/>
  <c r="AB9908" i="1" s="1"/>
  <c r="AD9908" i="1"/>
  <c r="AA9909" i="1"/>
  <c r="AD9909" i="1"/>
  <c r="AA9910" i="1"/>
  <c r="AD9910" i="1"/>
  <c r="AA9911" i="1"/>
  <c r="AD9911" i="1"/>
  <c r="AA9912" i="1"/>
  <c r="AD9912" i="1"/>
  <c r="AA9913" i="1"/>
  <c r="AD9913" i="1"/>
  <c r="AA9914" i="1"/>
  <c r="AD9914" i="1"/>
  <c r="AA9915" i="1"/>
  <c r="AD9915" i="1"/>
  <c r="AA9916" i="1"/>
  <c r="AB9916" i="1" s="1"/>
  <c r="AD9916" i="1"/>
  <c r="AA9918" i="1"/>
  <c r="AB9918" i="1" s="1"/>
  <c r="AD9918" i="1"/>
  <c r="AA9919" i="1"/>
  <c r="AD9919" i="1"/>
  <c r="AA9920" i="1"/>
  <c r="AD9920" i="1"/>
  <c r="AA9922" i="1"/>
  <c r="AD9922" i="1"/>
  <c r="AA9923" i="1"/>
  <c r="AD9923" i="1"/>
  <c r="AA9924" i="1"/>
  <c r="AD9924" i="1"/>
  <c r="AA9925" i="1"/>
  <c r="AB9925" i="1" s="1"/>
  <c r="AD9925" i="1"/>
  <c r="AA9926" i="1"/>
  <c r="AD9926" i="1"/>
  <c r="AA9927" i="1"/>
  <c r="AD9927" i="1"/>
  <c r="AA9928" i="1"/>
  <c r="AB9928" i="1" s="1"/>
  <c r="AD9928" i="1"/>
  <c r="AA9929" i="1"/>
  <c r="AD9929" i="1"/>
  <c r="AA9930" i="1"/>
  <c r="AD9930" i="1"/>
  <c r="AA9931" i="1"/>
  <c r="AD9931" i="1"/>
  <c r="AA9932" i="1"/>
  <c r="AD9932" i="1"/>
  <c r="AA9933" i="1"/>
  <c r="AD9933" i="1"/>
  <c r="AA9934" i="1"/>
  <c r="AD9934" i="1"/>
  <c r="AA9935" i="1"/>
  <c r="AD9935" i="1"/>
  <c r="AA9936" i="1"/>
  <c r="AD9936" i="1"/>
  <c r="AA9937" i="1"/>
  <c r="AD9937" i="1"/>
  <c r="AA9938" i="1"/>
  <c r="AD9938" i="1"/>
  <c r="AA9939" i="1"/>
  <c r="AD9939" i="1"/>
  <c r="AA9940" i="1"/>
  <c r="AD9940" i="1"/>
  <c r="AA9941" i="1"/>
  <c r="AD9941" i="1"/>
  <c r="AA9942" i="1"/>
  <c r="AD9942" i="1"/>
  <c r="AA9943" i="1"/>
  <c r="AD9943" i="1"/>
  <c r="AA9944" i="1"/>
  <c r="AD9944" i="1"/>
  <c r="AA9945" i="1"/>
  <c r="AD9945" i="1"/>
  <c r="AA9946" i="1"/>
  <c r="AD9946" i="1"/>
  <c r="AA9947" i="1"/>
  <c r="AD9947" i="1"/>
  <c r="AA9948" i="1"/>
  <c r="AB9948" i="1" s="1"/>
  <c r="AD9948" i="1"/>
  <c r="AA9949" i="1"/>
  <c r="AD9949" i="1"/>
  <c r="AA9950" i="1"/>
  <c r="AB9950" i="1" s="1"/>
  <c r="AD9950" i="1"/>
  <c r="AA9951" i="1"/>
  <c r="AB9951" i="1" s="1"/>
  <c r="AD9951" i="1"/>
  <c r="AA9952" i="1"/>
  <c r="AB9952" i="1" s="1"/>
  <c r="AD9952" i="1"/>
  <c r="AA9953" i="1"/>
  <c r="AD9953" i="1"/>
  <c r="AA9954" i="1"/>
  <c r="AD9954" i="1"/>
  <c r="AA9955" i="1"/>
  <c r="AD9955" i="1"/>
  <c r="AA9956" i="1"/>
  <c r="AD9956" i="1"/>
  <c r="AA9957" i="1"/>
  <c r="AD9957" i="1"/>
  <c r="AA9958" i="1"/>
  <c r="AD9958" i="1"/>
  <c r="AA9959" i="1"/>
  <c r="AD9959" i="1"/>
  <c r="AA9960" i="1"/>
  <c r="AD9960" i="1"/>
  <c r="AA9961" i="1"/>
  <c r="AD9961" i="1"/>
  <c r="AA9962" i="1"/>
  <c r="AB9962" i="1" s="1"/>
  <c r="AD9962" i="1"/>
  <c r="AA9963" i="1"/>
  <c r="AB9963" i="1" s="1"/>
  <c r="AD9963" i="1"/>
  <c r="AA9964" i="1"/>
  <c r="AD9964" i="1"/>
  <c r="AA9965" i="1"/>
  <c r="AD9965" i="1"/>
  <c r="AA9966" i="1"/>
  <c r="AD9966" i="1"/>
  <c r="AA9967" i="1"/>
  <c r="AD9967" i="1"/>
  <c r="AA9968" i="1"/>
  <c r="AD9968" i="1"/>
  <c r="AA9969" i="1"/>
  <c r="AD9969" i="1"/>
  <c r="AA9970" i="1"/>
  <c r="AD9970" i="1"/>
  <c r="AA9971" i="1"/>
  <c r="AB9971" i="1" s="1"/>
  <c r="AD9971" i="1"/>
  <c r="AA9972" i="1"/>
  <c r="AD9972" i="1"/>
  <c r="AA9973" i="1"/>
  <c r="AD9973" i="1"/>
  <c r="AA9974" i="1"/>
  <c r="AD9974" i="1"/>
  <c r="AA9975" i="1"/>
  <c r="AD9975" i="1"/>
  <c r="AA9976" i="1"/>
  <c r="AD9976" i="1"/>
  <c r="AA9978" i="1"/>
  <c r="AB9978" i="1" s="1"/>
  <c r="AD9978" i="1"/>
  <c r="AA9979" i="1"/>
  <c r="AB9979" i="1" s="1"/>
  <c r="AD9979" i="1"/>
  <c r="AA9981" i="1"/>
  <c r="AD9981" i="1"/>
  <c r="AA9982" i="1"/>
  <c r="AD9982" i="1"/>
  <c r="AA9983" i="1"/>
  <c r="AD9983" i="1"/>
  <c r="AA9984" i="1"/>
  <c r="AB9984" i="1" s="1"/>
  <c r="AD9984" i="1"/>
  <c r="AA9985" i="1"/>
  <c r="AD9985" i="1"/>
  <c r="AA9987" i="1"/>
  <c r="AD9987" i="1"/>
  <c r="AA9988" i="1"/>
  <c r="AD9988" i="1"/>
  <c r="AA9989" i="1"/>
  <c r="AD9989" i="1"/>
  <c r="AA9990" i="1"/>
  <c r="AD9990" i="1"/>
  <c r="AA9991" i="1"/>
  <c r="AD9991" i="1"/>
  <c r="AA9992" i="1"/>
  <c r="AD9992" i="1"/>
  <c r="AA9993" i="1"/>
  <c r="AD9993" i="1"/>
  <c r="AA9994" i="1"/>
  <c r="AD9994" i="1"/>
  <c r="AA9995" i="1"/>
  <c r="AD9995" i="1"/>
  <c r="AA9996" i="1"/>
  <c r="AD9996" i="1"/>
  <c r="AA9997" i="1"/>
  <c r="AD9997" i="1"/>
  <c r="AA9998" i="1"/>
  <c r="AD9998" i="1"/>
  <c r="AA9718" i="1"/>
  <c r="AD9718" i="1"/>
  <c r="AA9720" i="1"/>
  <c r="AD9720" i="1"/>
  <c r="AA9721" i="1"/>
  <c r="AD9721" i="1"/>
  <c r="AA9722" i="1"/>
  <c r="AD9722" i="1"/>
  <c r="AA9723" i="1"/>
  <c r="AD9723" i="1"/>
  <c r="AA9724" i="1"/>
  <c r="AD9724" i="1"/>
  <c r="AA9725" i="1"/>
  <c r="AD9725" i="1"/>
  <c r="AA9726" i="1"/>
  <c r="AD9726" i="1"/>
  <c r="AA9728" i="1"/>
  <c r="AD9728" i="1"/>
  <c r="AA9729" i="1"/>
  <c r="AD9729" i="1"/>
  <c r="AA9730" i="1"/>
  <c r="AD9730" i="1"/>
  <c r="AA9731" i="1"/>
  <c r="AD9731" i="1"/>
  <c r="AA9732" i="1"/>
  <c r="AD9732" i="1"/>
  <c r="AA9733" i="1"/>
  <c r="AD9733" i="1"/>
  <c r="AA9734" i="1"/>
  <c r="AD9734" i="1"/>
  <c r="AA9735" i="1"/>
  <c r="AD9735" i="1"/>
  <c r="AA9736" i="1"/>
  <c r="AD9736" i="1"/>
  <c r="AA9737" i="1"/>
  <c r="AD9737" i="1"/>
  <c r="AA9738" i="1"/>
  <c r="AD9738" i="1"/>
  <c r="AA9739" i="1"/>
  <c r="AD9739" i="1"/>
  <c r="AA9740" i="1"/>
  <c r="AD9740" i="1"/>
  <c r="AA9741" i="1"/>
  <c r="AD9741" i="1"/>
  <c r="AA9742" i="1"/>
  <c r="AD9742" i="1"/>
  <c r="AA9743" i="1"/>
  <c r="AD9743" i="1"/>
  <c r="AA9744" i="1"/>
  <c r="AD9744" i="1"/>
  <c r="AA9745" i="1"/>
  <c r="AD9745" i="1"/>
  <c r="AA9746" i="1"/>
  <c r="AD9746" i="1"/>
  <c r="AA9747" i="1"/>
  <c r="AD9747" i="1"/>
  <c r="AA9748" i="1"/>
  <c r="AD9748" i="1"/>
  <c r="AA9749" i="1"/>
  <c r="AD9749" i="1"/>
  <c r="AA9750" i="1"/>
  <c r="AD9750" i="1"/>
  <c r="AA9751" i="1"/>
  <c r="AD9751" i="1"/>
  <c r="AA9752" i="1"/>
  <c r="AD9752" i="1"/>
  <c r="AA9753" i="1"/>
  <c r="AD9753" i="1"/>
  <c r="AA9716" i="1"/>
  <c r="AD9716" i="1"/>
  <c r="AA9642" i="1"/>
  <c r="AD9642" i="1"/>
  <c r="AA9643" i="1"/>
  <c r="AD9643" i="1"/>
  <c r="AA9644" i="1"/>
  <c r="AC9644" i="1" s="1"/>
  <c r="AD9644" i="1"/>
  <c r="AA9645" i="1"/>
  <c r="AD9645" i="1"/>
  <c r="AA9646" i="1"/>
  <c r="AD9646" i="1"/>
  <c r="AA9647" i="1"/>
  <c r="AD9647" i="1"/>
  <c r="AA9648" i="1"/>
  <c r="AD9648" i="1"/>
  <c r="AA9649" i="1"/>
  <c r="AD9649" i="1"/>
  <c r="AA9650" i="1"/>
  <c r="AD9650" i="1"/>
  <c r="AA9651" i="1"/>
  <c r="AD9651" i="1"/>
  <c r="AA9652" i="1"/>
  <c r="AD9652" i="1"/>
  <c r="AA9653" i="1"/>
  <c r="AD9653" i="1"/>
  <c r="AA9654" i="1"/>
  <c r="AD9654" i="1"/>
  <c r="AA9656" i="1"/>
  <c r="AD9656" i="1"/>
  <c r="AA9657" i="1"/>
  <c r="AD9657" i="1"/>
  <c r="AA9658" i="1"/>
  <c r="AD9658" i="1"/>
  <c r="AA9659" i="1"/>
  <c r="AD9659" i="1"/>
  <c r="AA9660" i="1"/>
  <c r="AD9660" i="1"/>
  <c r="AA9661" i="1"/>
  <c r="AD9661" i="1"/>
  <c r="AA9662" i="1"/>
  <c r="AD9662" i="1"/>
  <c r="AA9663" i="1"/>
  <c r="AD9663" i="1"/>
  <c r="AA9664" i="1"/>
  <c r="AD9664" i="1"/>
  <c r="AA9665" i="1"/>
  <c r="AD9665" i="1"/>
  <c r="AA9666" i="1"/>
  <c r="AD9666" i="1"/>
  <c r="AA9667" i="1"/>
  <c r="AD9667" i="1"/>
  <c r="AA9668" i="1"/>
  <c r="AD9668" i="1"/>
  <c r="AA9669" i="1"/>
  <c r="AD9669" i="1"/>
  <c r="AA9670" i="1"/>
  <c r="AD9670" i="1"/>
  <c r="AA9671" i="1"/>
  <c r="AD9671" i="1"/>
  <c r="AA9672" i="1"/>
  <c r="AD9672" i="1"/>
  <c r="AA9673" i="1"/>
  <c r="AD9673" i="1"/>
  <c r="AA9674" i="1"/>
  <c r="AD9674" i="1"/>
  <c r="AA9675" i="1"/>
  <c r="AD9675" i="1"/>
  <c r="AA9676" i="1"/>
  <c r="AD9676" i="1"/>
  <c r="AA9677" i="1"/>
  <c r="AD9677" i="1"/>
  <c r="AA9678" i="1"/>
  <c r="AD9678" i="1"/>
  <c r="AA9679" i="1"/>
  <c r="AD9679" i="1"/>
  <c r="AA9680" i="1"/>
  <c r="AD9680" i="1"/>
  <c r="AA9681" i="1"/>
  <c r="AD9681" i="1"/>
  <c r="AA9682" i="1"/>
  <c r="AD9682" i="1"/>
  <c r="AA9683" i="1"/>
  <c r="AD9683" i="1"/>
  <c r="AA9684" i="1"/>
  <c r="AD9684" i="1"/>
  <c r="AA9685" i="1"/>
  <c r="AD9685" i="1"/>
  <c r="AA9686" i="1"/>
  <c r="AD9686" i="1"/>
  <c r="AA9687" i="1"/>
  <c r="AD9687" i="1"/>
  <c r="AA9688" i="1"/>
  <c r="AD9688" i="1"/>
  <c r="AA9689" i="1"/>
  <c r="AD9689" i="1"/>
  <c r="AA9690" i="1"/>
  <c r="AD9690" i="1"/>
  <c r="AA9691" i="1"/>
  <c r="AD9691" i="1"/>
  <c r="AA9692" i="1"/>
  <c r="AD9692" i="1"/>
  <c r="AA9693" i="1"/>
  <c r="AD9693" i="1"/>
  <c r="AA9694" i="1"/>
  <c r="AD9694" i="1"/>
  <c r="AA9695" i="1"/>
  <c r="AD9695" i="1"/>
  <c r="AA9696" i="1"/>
  <c r="AD9696" i="1"/>
  <c r="AA9697" i="1"/>
  <c r="AD9697" i="1"/>
  <c r="AA9698" i="1"/>
  <c r="AD9698" i="1"/>
  <c r="AA9699" i="1"/>
  <c r="AD9699" i="1"/>
  <c r="AA9700" i="1"/>
  <c r="AD9700" i="1"/>
  <c r="AA9702" i="1"/>
  <c r="AD9702" i="1"/>
  <c r="AA9703" i="1"/>
  <c r="AD9703" i="1"/>
  <c r="AA9704" i="1"/>
  <c r="AD9704" i="1"/>
  <c r="AA9705" i="1"/>
  <c r="AD9705" i="1"/>
  <c r="AA9706" i="1"/>
  <c r="AD9706" i="1"/>
  <c r="AA9707" i="1"/>
  <c r="AD9707" i="1"/>
  <c r="AA9708" i="1"/>
  <c r="AD9708" i="1"/>
  <c r="AA9709" i="1"/>
  <c r="AD9709" i="1"/>
  <c r="AA9710" i="1"/>
  <c r="AD9710" i="1"/>
  <c r="AA9711" i="1"/>
  <c r="AD9711" i="1"/>
  <c r="AA9712" i="1"/>
  <c r="AD9712" i="1"/>
  <c r="AA9713" i="1"/>
  <c r="AD9713" i="1"/>
  <c r="AA9714" i="1"/>
  <c r="AD9714" i="1"/>
  <c r="AA9715" i="1"/>
  <c r="AD9715" i="1"/>
  <c r="AA9640" i="1"/>
  <c r="AD9640" i="1"/>
  <c r="AA9594" i="1"/>
  <c r="AD9594" i="1"/>
  <c r="AA9595" i="1"/>
  <c r="AD9595" i="1"/>
  <c r="AA9596" i="1"/>
  <c r="AD9596" i="1"/>
  <c r="AA9597" i="1"/>
  <c r="AD9597" i="1"/>
  <c r="AA9598" i="1"/>
  <c r="AD9598" i="1"/>
  <c r="AA9599" i="1"/>
  <c r="AD9599" i="1"/>
  <c r="AA9601" i="1"/>
  <c r="AD9601" i="1"/>
  <c r="AA9602" i="1"/>
  <c r="AC9602" i="1" s="1"/>
  <c r="AD9602" i="1"/>
  <c r="AA9604" i="1"/>
  <c r="AD9604" i="1"/>
  <c r="AA9605" i="1"/>
  <c r="AD9605" i="1"/>
  <c r="AA9606" i="1"/>
  <c r="AB9606" i="1" s="1"/>
  <c r="AD9606" i="1"/>
  <c r="AA9607" i="1"/>
  <c r="AD9607" i="1"/>
  <c r="AA9608" i="1"/>
  <c r="AD9608" i="1"/>
  <c r="AA9609" i="1"/>
  <c r="AD9609" i="1"/>
  <c r="AA9610" i="1"/>
  <c r="AD9610" i="1"/>
  <c r="AA9611" i="1"/>
  <c r="AD9611" i="1"/>
  <c r="AA9612" i="1"/>
  <c r="AD9612" i="1"/>
  <c r="AA9613" i="1"/>
  <c r="AC9613" i="1" s="1"/>
  <c r="AD9613" i="1"/>
  <c r="AA9614" i="1"/>
  <c r="AD9614" i="1"/>
  <c r="AA9615" i="1"/>
  <c r="AD9615" i="1"/>
  <c r="AA9617" i="1"/>
  <c r="AD9617" i="1"/>
  <c r="AA9618" i="1"/>
  <c r="AD9618" i="1"/>
  <c r="AA9619" i="1"/>
  <c r="AD9619" i="1"/>
  <c r="AA9620" i="1"/>
  <c r="AD9620" i="1"/>
  <c r="AA9621" i="1"/>
  <c r="AD9621" i="1"/>
  <c r="AA9622" i="1"/>
  <c r="AD9622" i="1"/>
  <c r="AA9623" i="1"/>
  <c r="AD9623" i="1"/>
  <c r="AA9624" i="1"/>
  <c r="AD9624" i="1"/>
  <c r="AA9625" i="1"/>
  <c r="AD9625" i="1"/>
  <c r="AA9626" i="1"/>
  <c r="AD9626" i="1"/>
  <c r="AA9627" i="1"/>
  <c r="AD9627" i="1"/>
  <c r="AA9628" i="1"/>
  <c r="AD9628" i="1"/>
  <c r="AA9629" i="1"/>
  <c r="AD9629" i="1"/>
  <c r="AA9630" i="1"/>
  <c r="AB9630" i="1" s="1"/>
  <c r="AD9630" i="1"/>
  <c r="AA9631" i="1"/>
  <c r="AD9631" i="1"/>
  <c r="AA9632" i="1"/>
  <c r="AD9632" i="1"/>
  <c r="AA9634" i="1"/>
  <c r="AD9634" i="1"/>
  <c r="AA9635" i="1"/>
  <c r="AD9635" i="1"/>
  <c r="AA9636" i="1"/>
  <c r="AD9636" i="1"/>
  <c r="AA9637" i="1"/>
  <c r="AD9637" i="1"/>
  <c r="AA9638" i="1"/>
  <c r="AD9638" i="1"/>
  <c r="AA9639" i="1"/>
  <c r="AD9639" i="1"/>
  <c r="AA9592" i="1"/>
  <c r="AD9592" i="1"/>
  <c r="AA9512" i="1"/>
  <c r="AD9512" i="1"/>
  <c r="AA9513" i="1"/>
  <c r="AD9513" i="1"/>
  <c r="AA9514" i="1"/>
  <c r="AD9514" i="1"/>
  <c r="AA9515" i="1"/>
  <c r="AD9515" i="1"/>
  <c r="AA9516" i="1"/>
  <c r="AB9516" i="1" s="1"/>
  <c r="AD9516" i="1"/>
  <c r="AA9517" i="1"/>
  <c r="AD9517" i="1"/>
  <c r="AA9518" i="1"/>
  <c r="AD9518" i="1"/>
  <c r="AA9519" i="1"/>
  <c r="AD9519" i="1"/>
  <c r="AA9520" i="1"/>
  <c r="AD9520" i="1"/>
  <c r="AA9521" i="1"/>
  <c r="AB9521" i="1" s="1"/>
  <c r="AD9521" i="1"/>
  <c r="AA9522" i="1"/>
  <c r="AD9522" i="1"/>
  <c r="AA9524" i="1"/>
  <c r="AD9524" i="1"/>
  <c r="AA9525" i="1"/>
  <c r="AB9525" i="1" s="1"/>
  <c r="AD9525" i="1"/>
  <c r="AA9526" i="1"/>
  <c r="AD9526" i="1"/>
  <c r="AA9528" i="1"/>
  <c r="AD9528" i="1"/>
  <c r="AA9529" i="1"/>
  <c r="AD9529" i="1"/>
  <c r="AA9530" i="1"/>
  <c r="AD9530" i="1"/>
  <c r="AA9531" i="1"/>
  <c r="AD9531" i="1"/>
  <c r="AA9532" i="1"/>
  <c r="AD9532" i="1"/>
  <c r="AA9533" i="1"/>
  <c r="AB9533" i="1" s="1"/>
  <c r="AD9533" i="1"/>
  <c r="AA9534" i="1"/>
  <c r="AD9534" i="1"/>
  <c r="AA9535" i="1"/>
  <c r="AD9535" i="1"/>
  <c r="AA9536" i="1"/>
  <c r="AD9536" i="1"/>
  <c r="AA9537" i="1"/>
  <c r="AD9537" i="1"/>
  <c r="AA9538" i="1"/>
  <c r="AD9538" i="1"/>
  <c r="AA9539" i="1"/>
  <c r="AD9539" i="1"/>
  <c r="AA9540" i="1"/>
  <c r="AD9540" i="1"/>
  <c r="AA9541" i="1"/>
  <c r="AD9541" i="1"/>
  <c r="AA9542" i="1"/>
  <c r="AD9542" i="1"/>
  <c r="AA9543" i="1"/>
  <c r="AD9543" i="1"/>
  <c r="AA9545" i="1"/>
  <c r="AD9545" i="1"/>
  <c r="AA9546" i="1"/>
  <c r="AD9546" i="1"/>
  <c r="AA9547" i="1"/>
  <c r="AD9547" i="1"/>
  <c r="AA9548" i="1"/>
  <c r="AD9548" i="1"/>
  <c r="AA9549" i="1"/>
  <c r="AD9549" i="1"/>
  <c r="AA9550" i="1"/>
  <c r="AD9550" i="1"/>
  <c r="AA9551" i="1"/>
  <c r="AD9551" i="1"/>
  <c r="AA9552" i="1"/>
  <c r="AD9552" i="1"/>
  <c r="AA9553" i="1"/>
  <c r="AD9553" i="1"/>
  <c r="AA9554" i="1"/>
  <c r="AD9554" i="1"/>
  <c r="AA9555" i="1"/>
  <c r="AD9555" i="1"/>
  <c r="AA9556" i="1"/>
  <c r="AD9556" i="1"/>
  <c r="AA9557" i="1"/>
  <c r="AD9557" i="1"/>
  <c r="AA9558" i="1"/>
  <c r="AD9558" i="1"/>
  <c r="AA9559" i="1"/>
  <c r="AD9559" i="1"/>
  <c r="AA9560" i="1"/>
  <c r="AD9560" i="1"/>
  <c r="AA9561" i="1"/>
  <c r="AD9561" i="1"/>
  <c r="AA9562" i="1"/>
  <c r="AD9562" i="1"/>
  <c r="AA9563" i="1"/>
  <c r="AD9563" i="1"/>
  <c r="AA9564" i="1"/>
  <c r="AD9564" i="1"/>
  <c r="AA9565" i="1"/>
  <c r="AD9565" i="1"/>
  <c r="AA9566" i="1"/>
  <c r="AD9566" i="1"/>
  <c r="AA9567" i="1"/>
  <c r="AD9567" i="1"/>
  <c r="AA9568" i="1"/>
  <c r="AD9568" i="1"/>
  <c r="AA9569" i="1"/>
  <c r="AD9569" i="1"/>
  <c r="AA9570" i="1"/>
  <c r="AD9570" i="1"/>
  <c r="AA9571" i="1"/>
  <c r="AD9571" i="1"/>
  <c r="AA9572" i="1"/>
  <c r="AD9572" i="1"/>
  <c r="AA9573" i="1"/>
  <c r="AD9573" i="1"/>
  <c r="AA9574" i="1"/>
  <c r="AD9574" i="1"/>
  <c r="AA9576" i="1"/>
  <c r="AD9576" i="1"/>
  <c r="AA9577" i="1"/>
  <c r="AD9577" i="1"/>
  <c r="AA9578" i="1"/>
  <c r="AD9578" i="1"/>
  <c r="AA9579" i="1"/>
  <c r="AD9579" i="1"/>
  <c r="AA9580" i="1"/>
  <c r="AD9580" i="1"/>
  <c r="AA9581" i="1"/>
  <c r="AD9581" i="1"/>
  <c r="AA9583" i="1"/>
  <c r="AD9583" i="1"/>
  <c r="AA9584" i="1"/>
  <c r="AD9584" i="1"/>
  <c r="AA9585" i="1"/>
  <c r="AD9585" i="1"/>
  <c r="AA9586" i="1"/>
  <c r="AD9586" i="1"/>
  <c r="AA9587" i="1"/>
  <c r="AD9587" i="1"/>
  <c r="AA9588" i="1"/>
  <c r="AD9588" i="1"/>
  <c r="AA9589" i="1"/>
  <c r="AD9589" i="1"/>
  <c r="AA9590" i="1"/>
  <c r="AD9590" i="1"/>
  <c r="AA9591" i="1"/>
  <c r="AD9591" i="1"/>
  <c r="AA9511" i="1"/>
  <c r="AD9511" i="1"/>
  <c r="AA9506" i="1"/>
  <c r="AD9506" i="1"/>
  <c r="AA9507" i="1"/>
  <c r="AD9507" i="1"/>
  <c r="AA9508" i="1"/>
  <c r="AD9508" i="1"/>
  <c r="AA9509" i="1"/>
  <c r="AD9509" i="1"/>
  <c r="AA9510" i="1"/>
  <c r="AD9510" i="1"/>
  <c r="AD2" i="1"/>
  <c r="AD5" i="1"/>
  <c r="AD19" i="1"/>
  <c r="AD10" i="1"/>
  <c r="AD6" i="1"/>
  <c r="AD17" i="1"/>
  <c r="AD8" i="1"/>
  <c r="AD11" i="1"/>
  <c r="AD7" i="1"/>
  <c r="AD13" i="1"/>
  <c r="AD3" i="1"/>
  <c r="AD16" i="1"/>
  <c r="AD4" i="1"/>
  <c r="AD15" i="1"/>
  <c r="AD9" i="1"/>
  <c r="AD18" i="1"/>
  <c r="AD12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61" i="1"/>
  <c r="AD260" i="1"/>
  <c r="AD313" i="1"/>
  <c r="AD277" i="1"/>
  <c r="AD263" i="1"/>
  <c r="AD300" i="1"/>
  <c r="AD266" i="1"/>
  <c r="AD267" i="1"/>
  <c r="AD268" i="1"/>
  <c r="AD269" i="1"/>
  <c r="AD270" i="1"/>
  <c r="AD271" i="1"/>
  <c r="AD272" i="1"/>
  <c r="AD273" i="1"/>
  <c r="AD333" i="1"/>
  <c r="AD275" i="1"/>
  <c r="AD363" i="1"/>
  <c r="AD379" i="1"/>
  <c r="AD278" i="1"/>
  <c r="AD279" i="1"/>
  <c r="AD280" i="1"/>
  <c r="AD407" i="1"/>
  <c r="AD282" i="1"/>
  <c r="AD283" i="1"/>
  <c r="AD284" i="1"/>
  <c r="AD285" i="1"/>
  <c r="AD286" i="1"/>
  <c r="AD287" i="1"/>
  <c r="AD457" i="1"/>
  <c r="AD289" i="1"/>
  <c r="AD290" i="1"/>
  <c r="AD291" i="1"/>
  <c r="AD531" i="1"/>
  <c r="AD600" i="1"/>
  <c r="AD294" i="1"/>
  <c r="AD295" i="1"/>
  <c r="AD296" i="1"/>
  <c r="AD297" i="1"/>
  <c r="AD298" i="1"/>
  <c r="AD299" i="1"/>
  <c r="AD669" i="1"/>
  <c r="AD301" i="1"/>
  <c r="AD302" i="1"/>
  <c r="AD303" i="1"/>
  <c r="AD304" i="1"/>
  <c r="AD740" i="1"/>
  <c r="AD306" i="1"/>
  <c r="AD361" i="1"/>
  <c r="AD308" i="1"/>
  <c r="AD400" i="1"/>
  <c r="AD420" i="1"/>
  <c r="AD311" i="1"/>
  <c r="AD312" i="1"/>
  <c r="AD583" i="1"/>
  <c r="AD314" i="1"/>
  <c r="AD315" i="1"/>
  <c r="AD316" i="1"/>
  <c r="AD317" i="1"/>
  <c r="AD318" i="1"/>
  <c r="AD595" i="1"/>
  <c r="AD320" i="1"/>
  <c r="AD709" i="1"/>
  <c r="AD322" i="1"/>
  <c r="AD323" i="1"/>
  <c r="AD324" i="1"/>
  <c r="AD325" i="1"/>
  <c r="AD326" i="1"/>
  <c r="AD327" i="1"/>
  <c r="AD328" i="1"/>
  <c r="AD329" i="1"/>
  <c r="AD330" i="1"/>
  <c r="AD331" i="1"/>
  <c r="AD332" i="1"/>
  <c r="AD802" i="1"/>
  <c r="AD281" i="1"/>
  <c r="AD335" i="1"/>
  <c r="AD336" i="1"/>
  <c r="AD305" i="1"/>
  <c r="AD338" i="1"/>
  <c r="AD334" i="1"/>
  <c r="AD340" i="1"/>
  <c r="AD341" i="1"/>
  <c r="AD342" i="1"/>
  <c r="AD380" i="1"/>
  <c r="AD435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458" i="1"/>
  <c r="AD362" i="1"/>
  <c r="AD477" i="1"/>
  <c r="AD364" i="1"/>
  <c r="AD508" i="1"/>
  <c r="AD366" i="1"/>
  <c r="AD367" i="1"/>
  <c r="AD368" i="1"/>
  <c r="AD369" i="1"/>
  <c r="AD532" i="1"/>
  <c r="AD371" i="1"/>
  <c r="AD372" i="1"/>
  <c r="AD373" i="1"/>
  <c r="AD374" i="1"/>
  <c r="AD375" i="1"/>
  <c r="AD376" i="1"/>
  <c r="AD377" i="1"/>
  <c r="AD378" i="1"/>
  <c r="AD572" i="1"/>
  <c r="AD601" i="1"/>
  <c r="AD652" i="1"/>
  <c r="AD382" i="1"/>
  <c r="AD383" i="1"/>
  <c r="AD384" i="1"/>
  <c r="AD385" i="1"/>
  <c r="AD386" i="1"/>
  <c r="AD387" i="1"/>
  <c r="AD388" i="1"/>
  <c r="AD389" i="1"/>
  <c r="AD686" i="1"/>
  <c r="AD391" i="1"/>
  <c r="AD392" i="1"/>
  <c r="AD393" i="1"/>
  <c r="AD698" i="1"/>
  <c r="AD396" i="1"/>
  <c r="AD397" i="1"/>
  <c r="AD398" i="1"/>
  <c r="AD399" i="1"/>
  <c r="AD719" i="1"/>
  <c r="AD401" i="1"/>
  <c r="AD402" i="1"/>
  <c r="AD403" i="1"/>
  <c r="AD404" i="1"/>
  <c r="AD405" i="1"/>
  <c r="AD406" i="1"/>
  <c r="AD259" i="1"/>
  <c r="AD408" i="1"/>
  <c r="AD409" i="1"/>
  <c r="AD309" i="1"/>
  <c r="AD411" i="1"/>
  <c r="AD412" i="1"/>
  <c r="AD343" i="1"/>
  <c r="AD414" i="1"/>
  <c r="AD415" i="1"/>
  <c r="AD416" i="1"/>
  <c r="AD417" i="1"/>
  <c r="AD418" i="1"/>
  <c r="AD419" i="1"/>
  <c r="AD381" i="1"/>
  <c r="AD421" i="1"/>
  <c r="AD473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574" i="1"/>
  <c r="AD436" i="1"/>
  <c r="AD437" i="1"/>
  <c r="AD438" i="1"/>
  <c r="AD439" i="1"/>
  <c r="AD624" i="1"/>
  <c r="AD625" i="1"/>
  <c r="AD442" i="1"/>
  <c r="AD444" i="1"/>
  <c r="AD445" i="1"/>
  <c r="AD446" i="1"/>
  <c r="AD447" i="1"/>
  <c r="AD448" i="1"/>
  <c r="AD449" i="1"/>
  <c r="AD450" i="1"/>
  <c r="AD451" i="1"/>
  <c r="AD452" i="1"/>
  <c r="AD695" i="1"/>
  <c r="AD454" i="1"/>
  <c r="AD455" i="1"/>
  <c r="AD456" i="1"/>
  <c r="AD745" i="1"/>
  <c r="AD1426" i="1"/>
  <c r="AD1538" i="1"/>
  <c r="AD460" i="1"/>
  <c r="AD461" i="1"/>
  <c r="AD462" i="1"/>
  <c r="AD463" i="1"/>
  <c r="AD1594" i="1"/>
  <c r="AD465" i="1"/>
  <c r="AD466" i="1"/>
  <c r="AD467" i="1"/>
  <c r="AD468" i="1"/>
  <c r="AD469" i="1"/>
  <c r="AD470" i="1"/>
  <c r="AD471" i="1"/>
  <c r="AD1831" i="1"/>
  <c r="AD7071" i="1"/>
  <c r="AD474" i="1"/>
  <c r="AD475" i="1"/>
  <c r="AD476" i="1"/>
  <c r="AD7306" i="1"/>
  <c r="AD478" i="1"/>
  <c r="AD7621" i="1"/>
  <c r="AD480" i="1"/>
  <c r="AD481" i="1"/>
  <c r="AD482" i="1"/>
  <c r="AD483" i="1"/>
  <c r="AD7663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7692" i="1"/>
  <c r="AD7812" i="1"/>
  <c r="AD500" i="1"/>
  <c r="AD501" i="1"/>
  <c r="AD502" i="1"/>
  <c r="AD503" i="1"/>
  <c r="AD504" i="1"/>
  <c r="AD505" i="1"/>
  <c r="AD506" i="1"/>
  <c r="AD507" i="1"/>
  <c r="AD7840" i="1"/>
  <c r="AD7858" i="1"/>
  <c r="AD510" i="1"/>
  <c r="AD511" i="1"/>
  <c r="AD7909" i="1"/>
  <c r="AD7934" i="1"/>
  <c r="AD514" i="1"/>
  <c r="AD515" i="1"/>
  <c r="AD516" i="1"/>
  <c r="AD517" i="1"/>
  <c r="AD518" i="1"/>
  <c r="AD519" i="1"/>
  <c r="AD7965" i="1"/>
  <c r="AD521" i="1"/>
  <c r="AD522" i="1"/>
  <c r="AD523" i="1"/>
  <c r="AD525" i="1"/>
  <c r="AD526" i="1"/>
  <c r="AD527" i="1"/>
  <c r="AD528" i="1"/>
  <c r="AD529" i="1"/>
  <c r="AD530" i="1"/>
  <c r="AD7988" i="1"/>
  <c r="AD8011" i="1"/>
  <c r="AD8056" i="1"/>
  <c r="AD8291" i="1"/>
  <c r="AD535" i="1"/>
  <c r="AD536" i="1"/>
  <c r="AD8309" i="1"/>
  <c r="AD538" i="1"/>
  <c r="AD539" i="1"/>
  <c r="AD540" i="1"/>
  <c r="AD541" i="1"/>
  <c r="AD542" i="1"/>
  <c r="AD543" i="1"/>
  <c r="AD544" i="1"/>
  <c r="AD545" i="1"/>
  <c r="AD546" i="1"/>
  <c r="AD547" i="1"/>
  <c r="AD8600" i="1"/>
  <c r="AD549" i="1"/>
  <c r="AD550" i="1"/>
  <c r="AD8623" i="1"/>
  <c r="AD552" i="1"/>
  <c r="AD553" i="1"/>
  <c r="AD554" i="1"/>
  <c r="AD555" i="1"/>
  <c r="AD556" i="1"/>
  <c r="AD557" i="1"/>
  <c r="AD558" i="1"/>
  <c r="AD559" i="1"/>
  <c r="AD560" i="1"/>
  <c r="AD561" i="1"/>
  <c r="AD8669" i="1"/>
  <c r="AD563" i="1"/>
  <c r="AD564" i="1"/>
  <c r="AD921" i="1"/>
  <c r="AD566" i="1"/>
  <c r="AD567" i="1"/>
  <c r="AD568" i="1"/>
  <c r="AD569" i="1"/>
  <c r="AD570" i="1"/>
  <c r="AD985" i="1"/>
  <c r="AD1010" i="1"/>
  <c r="AD573" i="1"/>
  <c r="AD9101" i="1"/>
  <c r="AD575" i="1"/>
  <c r="AD576" i="1"/>
  <c r="AD577" i="1"/>
  <c r="AD578" i="1"/>
  <c r="AD579" i="1"/>
  <c r="AD580" i="1"/>
  <c r="AD581" i="1"/>
  <c r="AD582" i="1"/>
  <c r="AD9306" i="1"/>
  <c r="AD584" i="1"/>
  <c r="AD585" i="1"/>
  <c r="AD586" i="1"/>
  <c r="AD587" i="1"/>
  <c r="AD588" i="1"/>
  <c r="AD589" i="1"/>
  <c r="AD590" i="1"/>
  <c r="AD591" i="1"/>
  <c r="AD592" i="1"/>
  <c r="AD593" i="1"/>
  <c r="AD594" i="1"/>
  <c r="AD274" i="1"/>
  <c r="AD596" i="1"/>
  <c r="AD597" i="1"/>
  <c r="AD598" i="1"/>
  <c r="AD310" i="1"/>
  <c r="AD337" i="1"/>
  <c r="AD370" i="1"/>
  <c r="AD602" i="1"/>
  <c r="AD603" i="1"/>
  <c r="AD605" i="1"/>
  <c r="AD441" i="1"/>
  <c r="AD607" i="1"/>
  <c r="AD608" i="1"/>
  <c r="AD609" i="1"/>
  <c r="AD472" i="1"/>
  <c r="AD611" i="1"/>
  <c r="AD612" i="1"/>
  <c r="AD613" i="1"/>
  <c r="AD479" i="1"/>
  <c r="AD615" i="1"/>
  <c r="AD616" i="1"/>
  <c r="AD617" i="1"/>
  <c r="AD618" i="1"/>
  <c r="AD619" i="1"/>
  <c r="AD620" i="1"/>
  <c r="AD621" i="1"/>
  <c r="AD622" i="1"/>
  <c r="AD623" i="1"/>
  <c r="AD499" i="1"/>
  <c r="AD509" i="1"/>
  <c r="AD626" i="1"/>
  <c r="AD627" i="1"/>
  <c r="AD628" i="1"/>
  <c r="AD629" i="1"/>
  <c r="AD630" i="1"/>
  <c r="AD631" i="1"/>
  <c r="AD632" i="1"/>
  <c r="AD633" i="1"/>
  <c r="AD520" i="1"/>
  <c r="AD635" i="1"/>
  <c r="AD636" i="1"/>
  <c r="AD637" i="1"/>
  <c r="AD534" i="1"/>
  <c r="AD639" i="1"/>
  <c r="AD551" i="1"/>
  <c r="AD641" i="1"/>
  <c r="AD642" i="1"/>
  <c r="AD643" i="1"/>
  <c r="AD562" i="1"/>
  <c r="AD645" i="1"/>
  <c r="AD646" i="1"/>
  <c r="AD647" i="1"/>
  <c r="AD648" i="1"/>
  <c r="AD649" i="1"/>
  <c r="AD599" i="1"/>
  <c r="AD651" i="1"/>
  <c r="AD610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34" i="1"/>
  <c r="AD650" i="1"/>
  <c r="AD671" i="1"/>
  <c r="AD672" i="1"/>
  <c r="AD673" i="1"/>
  <c r="AD674" i="1"/>
  <c r="AD675" i="1"/>
  <c r="AD676" i="1"/>
  <c r="AD677" i="1"/>
  <c r="AD678" i="1"/>
  <c r="AD679" i="1"/>
  <c r="AD697" i="1"/>
  <c r="AD681" i="1"/>
  <c r="AD682" i="1"/>
  <c r="AD683" i="1"/>
  <c r="AD684" i="1"/>
  <c r="AD685" i="1"/>
  <c r="AD717" i="1"/>
  <c r="AD687" i="1"/>
  <c r="AD688" i="1"/>
  <c r="AD689" i="1"/>
  <c r="AD690" i="1"/>
  <c r="AD691" i="1"/>
  <c r="AD692" i="1"/>
  <c r="AD693" i="1"/>
  <c r="AD694" i="1"/>
  <c r="AD262" i="1"/>
  <c r="AD696" i="1"/>
  <c r="AD288" i="1"/>
  <c r="AD307" i="1"/>
  <c r="AD699" i="1"/>
  <c r="AD339" i="1"/>
  <c r="AD395" i="1"/>
  <c r="AD702" i="1"/>
  <c r="AD703" i="1"/>
  <c r="AD705" i="1"/>
  <c r="AD706" i="1"/>
  <c r="AD707" i="1"/>
  <c r="AD708" i="1"/>
  <c r="AD413" i="1"/>
  <c r="AD710" i="1"/>
  <c r="AD711" i="1"/>
  <c r="AD712" i="1"/>
  <c r="AD713" i="1"/>
  <c r="AD714" i="1"/>
  <c r="AD715" i="1"/>
  <c r="AD716" i="1"/>
  <c r="AD440" i="1"/>
  <c r="AD464" i="1"/>
  <c r="AD512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548" i="1"/>
  <c r="AD736" i="1"/>
  <c r="AD737" i="1"/>
  <c r="AD738" i="1"/>
  <c r="AD739" i="1"/>
  <c r="AD565" i="1"/>
  <c r="AD741" i="1"/>
  <c r="AD614" i="1"/>
  <c r="AD743" i="1"/>
  <c r="AD644" i="1"/>
  <c r="AD680" i="1"/>
  <c r="AD746" i="1"/>
  <c r="AD747" i="1"/>
  <c r="AD748" i="1"/>
  <c r="AD749" i="1"/>
  <c r="AD750" i="1"/>
  <c r="AD701" i="1"/>
  <c r="AD752" i="1"/>
  <c r="AD753" i="1"/>
  <c r="AD754" i="1"/>
  <c r="AD755" i="1"/>
  <c r="AD756" i="1"/>
  <c r="AD757" i="1"/>
  <c r="AD742" i="1"/>
  <c r="AD759" i="1"/>
  <c r="AD760" i="1"/>
  <c r="AD761" i="1"/>
  <c r="AD762" i="1"/>
  <c r="AD763" i="1"/>
  <c r="AD764" i="1"/>
  <c r="AD765" i="1"/>
  <c r="AD766" i="1"/>
  <c r="AD767" i="1"/>
  <c r="AD768" i="1"/>
  <c r="AD769" i="1"/>
  <c r="AD751" i="1"/>
  <c r="AD771" i="1"/>
  <c r="AD772" i="1"/>
  <c r="AD773" i="1"/>
  <c r="AD774" i="1"/>
  <c r="AD775" i="1"/>
  <c r="AD776" i="1"/>
  <c r="AD777" i="1"/>
  <c r="AD778" i="1"/>
  <c r="AD779" i="1"/>
  <c r="AD819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833" i="1"/>
  <c r="AD795" i="1"/>
  <c r="AD796" i="1"/>
  <c r="AD797" i="1"/>
  <c r="AD798" i="1"/>
  <c r="AD799" i="1"/>
  <c r="AD800" i="1"/>
  <c r="AD801" i="1"/>
  <c r="AD861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995" i="1"/>
  <c r="AD820" i="1"/>
  <c r="AD821" i="1"/>
  <c r="AD822" i="1"/>
  <c r="AD823" i="1"/>
  <c r="AD824" i="1"/>
  <c r="AD1080" i="1"/>
  <c r="AD826" i="1"/>
  <c r="AD827" i="1"/>
  <c r="AD828" i="1"/>
  <c r="AD829" i="1"/>
  <c r="AD830" i="1"/>
  <c r="AD831" i="1"/>
  <c r="AD832" i="1"/>
  <c r="AD1116" i="1"/>
  <c r="AD834" i="1"/>
  <c r="AD835" i="1"/>
  <c r="AD836" i="1"/>
  <c r="AD837" i="1"/>
  <c r="AD1153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1181" i="1"/>
  <c r="AD862" i="1"/>
  <c r="AD863" i="1"/>
  <c r="AD864" i="1"/>
  <c r="AD865" i="1"/>
  <c r="AD866" i="1"/>
  <c r="AD1205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1239" i="1"/>
  <c r="AD895" i="1"/>
  <c r="AD896" i="1"/>
  <c r="AD1294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1323" i="1"/>
  <c r="AD922" i="1"/>
  <c r="AD923" i="1"/>
  <c r="AD924" i="1"/>
  <c r="AD925" i="1"/>
  <c r="AD2987" i="1"/>
  <c r="AD927" i="1"/>
  <c r="AD928" i="1"/>
  <c r="AD929" i="1"/>
  <c r="AD930" i="1"/>
  <c r="AD931" i="1"/>
  <c r="AD932" i="1"/>
  <c r="AD933" i="1"/>
  <c r="AD934" i="1"/>
  <c r="AD935" i="1"/>
  <c r="AD276" i="1"/>
  <c r="AD937" i="1"/>
  <c r="AD938" i="1"/>
  <c r="AD939" i="1"/>
  <c r="AD940" i="1"/>
  <c r="AD941" i="1"/>
  <c r="AD942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293" i="1"/>
  <c r="AD961" i="1"/>
  <c r="AD962" i="1"/>
  <c r="AD963" i="1"/>
  <c r="AD319" i="1"/>
  <c r="AD965" i="1"/>
  <c r="AD966" i="1"/>
  <c r="AD321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365" i="1"/>
  <c r="AD986" i="1"/>
  <c r="AD987" i="1"/>
  <c r="AD988" i="1"/>
  <c r="AD989" i="1"/>
  <c r="AD990" i="1"/>
  <c r="AD991" i="1"/>
  <c r="AD410" i="1"/>
  <c r="AD993" i="1"/>
  <c r="AD994" i="1"/>
  <c r="AD459" i="1"/>
  <c r="AD996" i="1"/>
  <c r="AD997" i="1"/>
  <c r="AD998" i="1"/>
  <c r="AD498" i="1"/>
  <c r="AD1000" i="1"/>
  <c r="AD1001" i="1"/>
  <c r="AD1002" i="1"/>
  <c r="AD1003" i="1"/>
  <c r="AD1004" i="1"/>
  <c r="AD1005" i="1"/>
  <c r="AD1006" i="1"/>
  <c r="AD1007" i="1"/>
  <c r="AD1008" i="1"/>
  <c r="AD1009" i="1"/>
  <c r="AD533" i="1"/>
  <c r="AD1011" i="1"/>
  <c r="AD1012" i="1"/>
  <c r="AD571" i="1"/>
  <c r="AD1014" i="1"/>
  <c r="AD1015" i="1"/>
  <c r="AD1016" i="1"/>
  <c r="AD1018" i="1"/>
  <c r="AD1021" i="1"/>
  <c r="AD1022" i="1"/>
  <c r="AD1024" i="1"/>
  <c r="AD1025" i="1"/>
  <c r="AD1026" i="1"/>
  <c r="AD1027" i="1"/>
  <c r="AD1028" i="1"/>
  <c r="AD1029" i="1"/>
  <c r="AD1030" i="1"/>
  <c r="AD1031" i="1"/>
  <c r="AD1033" i="1"/>
  <c r="AD1034" i="1"/>
  <c r="AD1035" i="1"/>
  <c r="AD1036" i="1"/>
  <c r="AD1037" i="1"/>
  <c r="AD1038" i="1"/>
  <c r="AD1039" i="1"/>
  <c r="AD1040" i="1"/>
  <c r="AD265" i="1"/>
  <c r="AD1042" i="1"/>
  <c r="AD1043" i="1"/>
  <c r="AD1044" i="1"/>
  <c r="AD1045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292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8" i="1"/>
  <c r="AD1099" i="1"/>
  <c r="AD1100" i="1"/>
  <c r="AD1101" i="1"/>
  <c r="AD344" i="1"/>
  <c r="AD1103" i="1"/>
  <c r="AD1104" i="1"/>
  <c r="AD1105" i="1"/>
  <c r="AD1106" i="1"/>
  <c r="AD1107" i="1"/>
  <c r="AD1108" i="1"/>
  <c r="AD1109" i="1"/>
  <c r="AD1111" i="1"/>
  <c r="AD1112" i="1"/>
  <c r="AD1113" i="1"/>
  <c r="AD1114" i="1"/>
  <c r="AD1115" i="1"/>
  <c r="AD390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422" i="1"/>
  <c r="AD1143" i="1"/>
  <c r="AD1144" i="1"/>
  <c r="AD1145" i="1"/>
  <c r="AD1146" i="1"/>
  <c r="AD1147" i="1"/>
  <c r="AD1148" i="1"/>
  <c r="AD1149" i="1"/>
  <c r="AD1150" i="1"/>
  <c r="AD1151" i="1"/>
  <c r="AD1152" i="1"/>
  <c r="AD4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7" i="1"/>
  <c r="AD1178" i="1"/>
  <c r="AD1179" i="1"/>
  <c r="AD1180" i="1"/>
  <c r="AD485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513" i="1"/>
  <c r="AD1206" i="1"/>
  <c r="AD1207" i="1"/>
  <c r="AD1208" i="1"/>
  <c r="AD1210" i="1"/>
  <c r="AD1211" i="1"/>
  <c r="AD1212" i="1"/>
  <c r="AD1213" i="1"/>
  <c r="AD1214" i="1"/>
  <c r="AD1215" i="1"/>
  <c r="AD1216" i="1"/>
  <c r="AD1217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537" i="1"/>
  <c r="AD1240" i="1"/>
  <c r="AD1241" i="1"/>
  <c r="AD1242" i="1"/>
  <c r="AD1243" i="1"/>
  <c r="AD606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640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4" i="1"/>
  <c r="AD1275" i="1"/>
  <c r="AD1276" i="1"/>
  <c r="AD1277" i="1"/>
  <c r="AD1278" i="1"/>
  <c r="AD1279" i="1"/>
  <c r="AD1280" i="1"/>
  <c r="AD1281" i="1"/>
  <c r="AD1282" i="1"/>
  <c r="AD1283" i="1"/>
  <c r="AD1285" i="1"/>
  <c r="AD1286" i="1"/>
  <c r="AD1287" i="1"/>
  <c r="AD1288" i="1"/>
  <c r="AD1289" i="1"/>
  <c r="AD1290" i="1"/>
  <c r="AD1291" i="1"/>
  <c r="AD1292" i="1"/>
  <c r="AD1293" i="1"/>
  <c r="AD670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718" i="1"/>
  <c r="AD1324" i="1"/>
  <c r="AD1325" i="1"/>
  <c r="AD1326" i="1"/>
  <c r="AD1327" i="1"/>
  <c r="AD1328" i="1"/>
  <c r="AD1329" i="1"/>
  <c r="AD1330" i="1"/>
  <c r="AD1331" i="1"/>
  <c r="AD1333" i="1"/>
  <c r="AD1334" i="1"/>
  <c r="AD1335" i="1"/>
  <c r="AD1336" i="1"/>
  <c r="AD1337" i="1"/>
  <c r="AD1338" i="1"/>
  <c r="AD999" i="1"/>
  <c r="AD1340" i="1"/>
  <c r="AD1341" i="1"/>
  <c r="AD1342" i="1"/>
  <c r="AD1344" i="1"/>
  <c r="AD1345" i="1"/>
  <c r="AD1346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638" i="1"/>
  <c r="AD1427" i="1"/>
  <c r="AD1428" i="1"/>
  <c r="AD1429" i="1"/>
  <c r="AD1430" i="1"/>
  <c r="AD1431" i="1"/>
  <c r="AD1432" i="1"/>
  <c r="AD1433" i="1"/>
  <c r="AD1434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700" i="1"/>
  <c r="AD1470" i="1"/>
  <c r="AD1471" i="1"/>
  <c r="AD1472" i="1"/>
  <c r="AD1473" i="1"/>
  <c r="AD1475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8" i="1"/>
  <c r="AD1489" i="1"/>
  <c r="AD1490" i="1"/>
  <c r="AD1491" i="1"/>
  <c r="AD1492" i="1"/>
  <c r="AD1493" i="1"/>
  <c r="AD1494" i="1"/>
  <c r="AD1495" i="1"/>
  <c r="AD1496" i="1"/>
  <c r="AD1497" i="1"/>
  <c r="AD735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1" i="1"/>
  <c r="AD1513" i="1"/>
  <c r="AD1515" i="1"/>
  <c r="AD1517" i="1"/>
  <c r="AD1518" i="1"/>
  <c r="AD1520" i="1"/>
  <c r="AD1522" i="1"/>
  <c r="AD1523" i="1"/>
  <c r="AD1524" i="1"/>
  <c r="AD1525" i="1"/>
  <c r="AD1526" i="1"/>
  <c r="AD1527" i="1"/>
  <c r="AD1528" i="1"/>
  <c r="AD1529" i="1"/>
  <c r="AD1530" i="1"/>
  <c r="AD1531" i="1"/>
  <c r="AD1532" i="1"/>
  <c r="AD1533" i="1"/>
  <c r="AD1534" i="1"/>
  <c r="AD1535" i="1"/>
  <c r="AD1536" i="1"/>
  <c r="AD1537" i="1"/>
  <c r="AD744" i="1"/>
  <c r="AD1539" i="1"/>
  <c r="AD1540" i="1"/>
  <c r="AD1541" i="1"/>
  <c r="AD1542" i="1"/>
  <c r="AD1543" i="1"/>
  <c r="AD1544" i="1"/>
  <c r="AD1546" i="1"/>
  <c r="AD1547" i="1"/>
  <c r="AD1548" i="1"/>
  <c r="AD1549" i="1"/>
  <c r="AD1550" i="1"/>
  <c r="AD1551" i="1"/>
  <c r="AD1552" i="1"/>
  <c r="AD1553" i="1"/>
  <c r="AD1554" i="1"/>
  <c r="AD1555" i="1"/>
  <c r="AD1556" i="1"/>
  <c r="AD1557" i="1"/>
  <c r="AD1558" i="1"/>
  <c r="AD1559" i="1"/>
  <c r="AD1560" i="1"/>
  <c r="AD1562" i="1"/>
  <c r="AD1563" i="1"/>
  <c r="AD1564" i="1"/>
  <c r="AD1565" i="1"/>
  <c r="AD1566" i="1"/>
  <c r="AD1567" i="1"/>
  <c r="AD1568" i="1"/>
  <c r="AD758" i="1"/>
  <c r="AD1570" i="1"/>
  <c r="AD1571" i="1"/>
  <c r="AD1572" i="1"/>
  <c r="AD1573" i="1"/>
  <c r="AD1574" i="1"/>
  <c r="AD1575" i="1"/>
  <c r="AD1576" i="1"/>
  <c r="AD1577" i="1"/>
  <c r="AD1578" i="1"/>
  <c r="AD1579" i="1"/>
  <c r="AD1580" i="1"/>
  <c r="AD1581" i="1"/>
  <c r="AD1582" i="1"/>
  <c r="AD1583" i="1"/>
  <c r="AD1584" i="1"/>
  <c r="AD1585" i="1"/>
  <c r="AD770" i="1"/>
  <c r="AD1587" i="1"/>
  <c r="AD1588" i="1"/>
  <c r="AD1589" i="1"/>
  <c r="AD1590" i="1"/>
  <c r="AD1591" i="1"/>
  <c r="AD1592" i="1"/>
  <c r="AD1593" i="1"/>
  <c r="AD780" i="1"/>
  <c r="AD1595" i="1"/>
  <c r="AD1596" i="1"/>
  <c r="AD1597" i="1"/>
  <c r="AD1598" i="1"/>
  <c r="AD1599" i="1"/>
  <c r="AD1601" i="1"/>
  <c r="AD1602" i="1"/>
  <c r="AD1603" i="1"/>
  <c r="AD1604" i="1"/>
  <c r="AD1606" i="1"/>
  <c r="AD794" i="1"/>
  <c r="AD1608" i="1"/>
  <c r="AD1609" i="1"/>
  <c r="AD1610" i="1"/>
  <c r="AD1611" i="1"/>
  <c r="AD1612" i="1"/>
  <c r="AD1613" i="1"/>
  <c r="AD1614" i="1"/>
  <c r="AD1615" i="1"/>
  <c r="AD1617" i="1"/>
  <c r="AD1618" i="1"/>
  <c r="AD1619" i="1"/>
  <c r="AD1620" i="1"/>
  <c r="AD1621" i="1"/>
  <c r="AD1622" i="1"/>
  <c r="AD1623" i="1"/>
  <c r="AD1624" i="1"/>
  <c r="AD1625" i="1"/>
  <c r="AD1626" i="1"/>
  <c r="AD1627" i="1"/>
  <c r="AD1628" i="1"/>
  <c r="AD1629" i="1"/>
  <c r="AD1630" i="1"/>
  <c r="AD1632" i="1"/>
  <c r="AD1633" i="1"/>
  <c r="AD1634" i="1"/>
  <c r="AD1635" i="1"/>
  <c r="AD1636" i="1"/>
  <c r="AD1637" i="1"/>
  <c r="AD1638" i="1"/>
  <c r="AD825" i="1"/>
  <c r="AD1640" i="1"/>
  <c r="AD1641" i="1"/>
  <c r="AD1642" i="1"/>
  <c r="AD1643" i="1"/>
  <c r="AD1644" i="1"/>
  <c r="AD1645" i="1"/>
  <c r="AD1646" i="1"/>
  <c r="AD1647" i="1"/>
  <c r="AD1648" i="1"/>
  <c r="AD1649" i="1"/>
  <c r="AD1650" i="1"/>
  <c r="AD1651" i="1"/>
  <c r="AD1652" i="1"/>
  <c r="AD1653" i="1"/>
  <c r="AD1654" i="1"/>
  <c r="AD1655" i="1"/>
  <c r="AD1656" i="1"/>
  <c r="AD1657" i="1"/>
  <c r="AD1658" i="1"/>
  <c r="AD1659" i="1"/>
  <c r="AD1660" i="1"/>
  <c r="AD1661" i="1"/>
  <c r="AD1662" i="1"/>
  <c r="AD1663" i="1"/>
  <c r="AD1664" i="1"/>
  <c r="AD1665" i="1"/>
  <c r="AD1666" i="1"/>
  <c r="AD838" i="1"/>
  <c r="AD1668" i="1"/>
  <c r="AD1669" i="1"/>
  <c r="AD1671" i="1"/>
  <c r="AD1672" i="1"/>
  <c r="AD1675" i="1"/>
  <c r="AD1676" i="1"/>
  <c r="AD1677" i="1"/>
  <c r="AD1678" i="1"/>
  <c r="AD1679" i="1"/>
  <c r="AD1680" i="1"/>
  <c r="AD1681" i="1"/>
  <c r="AD1682" i="1"/>
  <c r="AD1683" i="1"/>
  <c r="AD1684" i="1"/>
  <c r="AD1685" i="1"/>
  <c r="AD1686" i="1"/>
  <c r="AD1687" i="1"/>
  <c r="AD1688" i="1"/>
  <c r="AD1689" i="1"/>
  <c r="AD1690" i="1"/>
  <c r="AD1691" i="1"/>
  <c r="AD1692" i="1"/>
  <c r="AD1693" i="1"/>
  <c r="AD1694" i="1"/>
  <c r="AD1695" i="1"/>
  <c r="AD1696" i="1"/>
  <c r="AD1697" i="1"/>
  <c r="AD1698" i="1"/>
  <c r="AD1699" i="1"/>
  <c r="AD1700" i="1"/>
  <c r="AD1701" i="1"/>
  <c r="AD1702" i="1"/>
  <c r="AD1703" i="1"/>
  <c r="AD1704" i="1"/>
  <c r="AD1705" i="1"/>
  <c r="AD1706" i="1"/>
  <c r="AD1707" i="1"/>
  <c r="AD1708" i="1"/>
  <c r="AD1709" i="1"/>
  <c r="AD1710" i="1"/>
  <c r="AD1711" i="1"/>
  <c r="AD1712" i="1"/>
  <c r="AD1713" i="1"/>
  <c r="AD1715" i="1"/>
  <c r="AD1716" i="1"/>
  <c r="AD1717" i="1"/>
  <c r="AD1718" i="1"/>
  <c r="AD1719" i="1"/>
  <c r="AD1720" i="1"/>
  <c r="AD1721" i="1"/>
  <c r="AD1722" i="1"/>
  <c r="AD1724" i="1"/>
  <c r="AD1725" i="1"/>
  <c r="AD1726" i="1"/>
  <c r="AD1727" i="1"/>
  <c r="AD1728" i="1"/>
  <c r="AD1729" i="1"/>
  <c r="AD1730" i="1"/>
  <c r="AD1731" i="1"/>
  <c r="AD1732" i="1"/>
  <c r="AD1733" i="1"/>
  <c r="AD1734" i="1"/>
  <c r="AD1735" i="1"/>
  <c r="AD1736" i="1"/>
  <c r="AD1737" i="1"/>
  <c r="AD1738" i="1"/>
  <c r="AD1739" i="1"/>
  <c r="AD1740" i="1"/>
  <c r="AD1741" i="1"/>
  <c r="AD1742" i="1"/>
  <c r="AD1743" i="1"/>
  <c r="AD1744" i="1"/>
  <c r="AD1745" i="1"/>
  <c r="AD1746" i="1"/>
  <c r="AD1747" i="1"/>
  <c r="AD1748" i="1"/>
  <c r="AD1749" i="1"/>
  <c r="AD1750" i="1"/>
  <c r="AD1751" i="1"/>
  <c r="AD1752" i="1"/>
  <c r="AD1753" i="1"/>
  <c r="AD1754" i="1"/>
  <c r="AD1755" i="1"/>
  <c r="AD1756" i="1"/>
  <c r="AD1757" i="1"/>
  <c r="AD1758" i="1"/>
  <c r="AD1759" i="1"/>
  <c r="AD1760" i="1"/>
  <c r="AD1761" i="1"/>
  <c r="AD1762" i="1"/>
  <c r="AD1763" i="1"/>
  <c r="AD1764" i="1"/>
  <c r="AD1765" i="1"/>
  <c r="AD1766" i="1"/>
  <c r="AD1767" i="1"/>
  <c r="AD1768" i="1"/>
  <c r="AD1769" i="1"/>
  <c r="AD1770" i="1"/>
  <c r="AD1771" i="1"/>
  <c r="AD1772" i="1"/>
  <c r="AD1773" i="1"/>
  <c r="AD1774" i="1"/>
  <c r="AD1775" i="1"/>
  <c r="AD1776" i="1"/>
  <c r="AD1777" i="1"/>
  <c r="AD1778" i="1"/>
  <c r="AD1779" i="1"/>
  <c r="AD1780" i="1"/>
  <c r="AD1781" i="1"/>
  <c r="AD1782" i="1"/>
  <c r="AD1783" i="1"/>
  <c r="AD1784" i="1"/>
  <c r="AD1785" i="1"/>
  <c r="AD1786" i="1"/>
  <c r="AD1788" i="1"/>
  <c r="AD1789" i="1"/>
  <c r="AD1790" i="1"/>
  <c r="AD1791" i="1"/>
  <c r="AD1792" i="1"/>
  <c r="AD1794" i="1"/>
  <c r="AD1795" i="1"/>
  <c r="AD1797" i="1"/>
  <c r="AD1798" i="1"/>
  <c r="AD1799" i="1"/>
  <c r="AD1800" i="1"/>
  <c r="AD1801" i="1"/>
  <c r="AD1802" i="1"/>
  <c r="AD1803" i="1"/>
  <c r="AD1804" i="1"/>
  <c r="AD1805" i="1"/>
  <c r="AD1806" i="1"/>
  <c r="AD1807" i="1"/>
  <c r="AD1808" i="1"/>
  <c r="AD1809" i="1"/>
  <c r="AD1810" i="1"/>
  <c r="AD1811" i="1"/>
  <c r="AD1812" i="1"/>
  <c r="AD1813" i="1"/>
  <c r="AD1814" i="1"/>
  <c r="AD1815" i="1"/>
  <c r="AD1816" i="1"/>
  <c r="AD867" i="1"/>
  <c r="AD1818" i="1"/>
  <c r="AD1819" i="1"/>
  <c r="AD1820" i="1"/>
  <c r="AD1821" i="1"/>
  <c r="AD1823" i="1"/>
  <c r="AD1824" i="1"/>
  <c r="AD1825" i="1"/>
  <c r="AD1826" i="1"/>
  <c r="AD1827" i="1"/>
  <c r="AD1828" i="1"/>
  <c r="AD1829" i="1"/>
  <c r="AD1830" i="1"/>
  <c r="AD894" i="1"/>
  <c r="AD1832" i="1"/>
  <c r="AD1833" i="1"/>
  <c r="AD1834" i="1"/>
  <c r="AD1835" i="1"/>
  <c r="AD1836" i="1"/>
  <c r="AD1837" i="1"/>
  <c r="AD1838" i="1"/>
  <c r="AD1839" i="1"/>
  <c r="AD1840" i="1"/>
  <c r="AD1841" i="1"/>
  <c r="AD1842" i="1"/>
  <c r="AD1843" i="1"/>
  <c r="AD1844" i="1"/>
  <c r="AD1845" i="1"/>
  <c r="AD897" i="1"/>
  <c r="AD1847" i="1"/>
  <c r="AD1848" i="1"/>
  <c r="AD1849" i="1"/>
  <c r="AD1850" i="1"/>
  <c r="AD1851" i="1"/>
  <c r="AD1852" i="1"/>
  <c r="AD1853" i="1"/>
  <c r="AD1854" i="1"/>
  <c r="AD1855" i="1"/>
  <c r="AD1856" i="1"/>
  <c r="AD1857" i="1"/>
  <c r="AD1858" i="1"/>
  <c r="AD1859" i="1"/>
  <c r="AD1860" i="1"/>
  <c r="AD1861" i="1"/>
  <c r="AD1862" i="1"/>
  <c r="AD1863" i="1"/>
  <c r="AD1864" i="1"/>
  <c r="AD1865" i="1"/>
  <c r="AD1866" i="1"/>
  <c r="AD1867" i="1"/>
  <c r="AD1869" i="1"/>
  <c r="AD1870" i="1"/>
  <c r="AD1871" i="1"/>
  <c r="AD1873" i="1"/>
  <c r="AD1875" i="1"/>
  <c r="AD1876" i="1"/>
  <c r="AD1877" i="1"/>
  <c r="AD1878" i="1"/>
  <c r="AD1879" i="1"/>
  <c r="AD1880" i="1"/>
  <c r="AD1881" i="1"/>
  <c r="AD1882" i="1"/>
  <c r="AD1883" i="1"/>
  <c r="AD1884" i="1"/>
  <c r="AD1885" i="1"/>
  <c r="AD1886" i="1"/>
  <c r="AD1887" i="1"/>
  <c r="AD1888" i="1"/>
  <c r="AD1889" i="1"/>
  <c r="AD1890" i="1"/>
  <c r="AD1891" i="1"/>
  <c r="AD1892" i="1"/>
  <c r="AD1893" i="1"/>
  <c r="AD1894" i="1"/>
  <c r="AD1895" i="1"/>
  <c r="AD1896" i="1"/>
  <c r="AD1897" i="1"/>
  <c r="AD1898" i="1"/>
  <c r="AD1899" i="1"/>
  <c r="AD1901" i="1"/>
  <c r="AD1902" i="1"/>
  <c r="AD1904" i="1"/>
  <c r="AD1905" i="1"/>
  <c r="AD1906" i="1"/>
  <c r="AD1907" i="1"/>
  <c r="AD1908" i="1"/>
  <c r="AD1909" i="1"/>
  <c r="AD1910" i="1"/>
  <c r="AD1911" i="1"/>
  <c r="AD1912" i="1"/>
  <c r="AD1913" i="1"/>
  <c r="AD1914" i="1"/>
  <c r="AD1915" i="1"/>
  <c r="AD926" i="1"/>
  <c r="AD1917" i="1"/>
  <c r="AD1918" i="1"/>
  <c r="AD1919" i="1"/>
  <c r="AD1920" i="1"/>
  <c r="AD1921" i="1"/>
  <c r="AD1922" i="1"/>
  <c r="AD1923" i="1"/>
  <c r="AD1924" i="1"/>
  <c r="AD1925" i="1"/>
  <c r="AD1926" i="1"/>
  <c r="AD1927" i="1"/>
  <c r="AD1928" i="1"/>
  <c r="AD1929" i="1"/>
  <c r="AD1930" i="1"/>
  <c r="AD1931" i="1"/>
  <c r="AD1932" i="1"/>
  <c r="AD936" i="1"/>
  <c r="AD1934" i="1"/>
  <c r="AD1935" i="1"/>
  <c r="AD1936" i="1"/>
  <c r="AD1937" i="1"/>
  <c r="AD1939" i="1"/>
  <c r="AD1940" i="1"/>
  <c r="AD1941" i="1"/>
  <c r="AD1942" i="1"/>
  <c r="AD1943" i="1"/>
  <c r="AD1944" i="1"/>
  <c r="AD1945" i="1"/>
  <c r="AD1946" i="1"/>
  <c r="AD1947" i="1"/>
  <c r="AD1948" i="1"/>
  <c r="AD1949" i="1"/>
  <c r="AD1950" i="1"/>
  <c r="AD1951" i="1"/>
  <c r="AD1952" i="1"/>
  <c r="AD1953" i="1"/>
  <c r="AD1954" i="1"/>
  <c r="AD1955" i="1"/>
  <c r="AD1956" i="1"/>
  <c r="AD1957" i="1"/>
  <c r="AD1958" i="1"/>
  <c r="AD1959" i="1"/>
  <c r="AD1961" i="1"/>
  <c r="AD1962" i="1"/>
  <c r="AD1963" i="1"/>
  <c r="AD1964" i="1"/>
  <c r="AD1965" i="1"/>
  <c r="AD1966" i="1"/>
  <c r="AD1967" i="1"/>
  <c r="AD1968" i="1"/>
  <c r="AD1969" i="1"/>
  <c r="AD1970" i="1"/>
  <c r="AD1971" i="1"/>
  <c r="AD1972" i="1"/>
  <c r="AD1973" i="1"/>
  <c r="AD1974" i="1"/>
  <c r="AD1975" i="1"/>
  <c r="AD1976" i="1"/>
  <c r="AD1978" i="1"/>
  <c r="AD1979" i="1"/>
  <c r="AD1980" i="1"/>
  <c r="AD1981" i="1"/>
  <c r="AD1982" i="1"/>
  <c r="AD1983" i="1"/>
  <c r="AD1984" i="1"/>
  <c r="AD1985" i="1"/>
  <c r="AD1987" i="1"/>
  <c r="AD1988" i="1"/>
  <c r="AD1989" i="1"/>
  <c r="AD1990" i="1"/>
  <c r="AD1991" i="1"/>
  <c r="AD1992" i="1"/>
  <c r="AD1993" i="1"/>
  <c r="AD1994" i="1"/>
  <c r="AD1995" i="1"/>
  <c r="AD1996" i="1"/>
  <c r="AD1997" i="1"/>
  <c r="AD1998" i="1"/>
  <c r="AD1999" i="1"/>
  <c r="AD2000" i="1"/>
  <c r="AD2001" i="1"/>
  <c r="AD2002" i="1"/>
  <c r="AD2003" i="1"/>
  <c r="AD2004" i="1"/>
  <c r="AD2005" i="1"/>
  <c r="AD2006" i="1"/>
  <c r="AD2007" i="1"/>
  <c r="AD2008" i="1"/>
  <c r="AD2009" i="1"/>
  <c r="AD2010" i="1"/>
  <c r="AD2011" i="1"/>
  <c r="AD2012" i="1"/>
  <c r="AD2018" i="1"/>
  <c r="AD2014" i="1"/>
  <c r="AD2015" i="1"/>
  <c r="AD2016" i="1"/>
  <c r="AD2017" i="1"/>
  <c r="AD2013" i="1"/>
  <c r="AD2019" i="1"/>
  <c r="AD2020" i="1"/>
  <c r="AD2021" i="1"/>
  <c r="AD2022" i="1"/>
  <c r="AD2023" i="1"/>
  <c r="AD2024" i="1"/>
  <c r="AD2025" i="1"/>
  <c r="AD2026" i="1"/>
  <c r="AD2027" i="1"/>
  <c r="AD2028" i="1"/>
  <c r="AD2029" i="1"/>
  <c r="AD2030" i="1"/>
  <c r="AD2031" i="1"/>
  <c r="AD2032" i="1"/>
  <c r="AD2033" i="1"/>
  <c r="AD2034" i="1"/>
  <c r="AD2035" i="1"/>
  <c r="AD2036" i="1"/>
  <c r="AD2037" i="1"/>
  <c r="AD2038" i="1"/>
  <c r="AD2039" i="1"/>
  <c r="AD2040" i="1"/>
  <c r="AD2041" i="1"/>
  <c r="AD2042" i="1"/>
  <c r="AD2043" i="1"/>
  <c r="AD2044" i="1"/>
  <c r="AD2045" i="1"/>
  <c r="AD2046" i="1"/>
  <c r="AD2047" i="1"/>
  <c r="AD2048" i="1"/>
  <c r="AD2049" i="1"/>
  <c r="AD2050" i="1"/>
  <c r="AD2051" i="1"/>
  <c r="AD2052" i="1"/>
  <c r="AD2053" i="1"/>
  <c r="AD2054" i="1"/>
  <c r="AD2055" i="1"/>
  <c r="AD2056" i="1"/>
  <c r="AD2057" i="1"/>
  <c r="AD2058" i="1"/>
  <c r="AD2059" i="1"/>
  <c r="AD2060" i="1"/>
  <c r="AD2061" i="1"/>
  <c r="AD2062" i="1"/>
  <c r="AD2063" i="1"/>
  <c r="AD2064" i="1"/>
  <c r="AD2065" i="1"/>
  <c r="AD2066" i="1"/>
  <c r="AD2068" i="1"/>
  <c r="AD2069" i="1"/>
  <c r="AD2072" i="1"/>
  <c r="AD2073" i="1"/>
  <c r="AD2074" i="1"/>
  <c r="AD2075" i="1"/>
  <c r="AD2076" i="1"/>
  <c r="AD2077" i="1"/>
  <c r="AD960" i="1"/>
  <c r="AD2079" i="1"/>
  <c r="AD2080" i="1"/>
  <c r="AD2081" i="1"/>
  <c r="AD2082" i="1"/>
  <c r="AD2083" i="1"/>
  <c r="AD2084" i="1"/>
  <c r="AD2085" i="1"/>
  <c r="AD2086" i="1"/>
  <c r="AD2087" i="1"/>
  <c r="AD2088" i="1"/>
  <c r="AD2089" i="1"/>
  <c r="AD2090" i="1"/>
  <c r="AD2091" i="1"/>
  <c r="AD2092" i="1"/>
  <c r="AD2093" i="1"/>
  <c r="AD2094" i="1"/>
  <c r="AD2095" i="1"/>
  <c r="AD964" i="1"/>
  <c r="AD2097" i="1"/>
  <c r="AD2098" i="1"/>
  <c r="AD2099" i="1"/>
  <c r="AD2100" i="1"/>
  <c r="AD2101" i="1"/>
  <c r="AD2102" i="1"/>
  <c r="AD2103" i="1"/>
  <c r="AD2104" i="1"/>
  <c r="AD2105" i="1"/>
  <c r="AD2106" i="1"/>
  <c r="AD2107" i="1"/>
  <c r="AD2108" i="1"/>
  <c r="AD2109" i="1"/>
  <c r="AD2110" i="1"/>
  <c r="AD2111" i="1"/>
  <c r="AD2112" i="1"/>
  <c r="AD2113" i="1"/>
  <c r="AD2114" i="1"/>
  <c r="AD2115" i="1"/>
  <c r="AD2116" i="1"/>
  <c r="AD2117" i="1"/>
  <c r="AD2118" i="1"/>
  <c r="AD2119" i="1"/>
  <c r="AD2120" i="1"/>
  <c r="AD2121" i="1"/>
  <c r="AD2122" i="1"/>
  <c r="AD2124" i="1"/>
  <c r="AD2125" i="1"/>
  <c r="AD2126" i="1"/>
  <c r="AD2127" i="1"/>
  <c r="AD2128" i="1"/>
  <c r="AD2129" i="1"/>
  <c r="AD2130" i="1"/>
  <c r="AD2131" i="1"/>
  <c r="AD2132" i="1"/>
  <c r="AD2133" i="1"/>
  <c r="AD2134" i="1"/>
  <c r="AD2135" i="1"/>
  <c r="AD2137" i="1"/>
  <c r="AD2138" i="1"/>
  <c r="AD2139" i="1"/>
  <c r="AD2140" i="1"/>
  <c r="AD2141" i="1"/>
  <c r="AD2142" i="1"/>
  <c r="AD2143" i="1"/>
  <c r="AD2144" i="1"/>
  <c r="AD2145" i="1"/>
  <c r="AD2146" i="1"/>
  <c r="AD2147" i="1"/>
  <c r="AD2148" i="1"/>
  <c r="AD2149" i="1"/>
  <c r="AD2150" i="1"/>
  <c r="AD2151" i="1"/>
  <c r="AD2152" i="1"/>
  <c r="AD2153" i="1"/>
  <c r="AD2154" i="1"/>
  <c r="AD2155" i="1"/>
  <c r="AD2156" i="1"/>
  <c r="AD2157" i="1"/>
  <c r="AD2158" i="1"/>
  <c r="AD2159" i="1"/>
  <c r="AD2160" i="1"/>
  <c r="AD2161" i="1"/>
  <c r="AD2162" i="1"/>
  <c r="AD2163" i="1"/>
  <c r="AD2164" i="1"/>
  <c r="AD2165" i="1"/>
  <c r="AD2166" i="1"/>
  <c r="AD2167" i="1"/>
  <c r="AD2168" i="1"/>
  <c r="AD2170" i="1"/>
  <c r="AD2171" i="1"/>
  <c r="AD2172" i="1"/>
  <c r="AD2173" i="1"/>
  <c r="AD2174" i="1"/>
  <c r="AD2175" i="1"/>
  <c r="AD2176" i="1"/>
  <c r="AD2177" i="1"/>
  <c r="AD2178" i="1"/>
  <c r="AD2179" i="1"/>
  <c r="AD2180" i="1"/>
  <c r="AD2181" i="1"/>
  <c r="AD2182" i="1"/>
  <c r="AD2183" i="1"/>
  <c r="AD2184" i="1"/>
  <c r="AD2185" i="1"/>
  <c r="AD2187" i="1"/>
  <c r="AD2189" i="1"/>
  <c r="AD2190" i="1"/>
  <c r="AD2191" i="1"/>
  <c r="AD2192" i="1"/>
  <c r="AD2193" i="1"/>
  <c r="AD2194" i="1"/>
  <c r="AD2195" i="1"/>
  <c r="AD2196" i="1"/>
  <c r="AD2197" i="1"/>
  <c r="AD2198" i="1"/>
  <c r="AD2199" i="1"/>
  <c r="AD2200" i="1"/>
  <c r="AD2201" i="1"/>
  <c r="AD2202" i="1"/>
  <c r="AD2203" i="1"/>
  <c r="AD2204" i="1"/>
  <c r="AD2205" i="1"/>
  <c r="AD2206" i="1"/>
  <c r="AD2207" i="1"/>
  <c r="AD2208" i="1"/>
  <c r="AD2209" i="1"/>
  <c r="AD2210" i="1"/>
  <c r="AD2211" i="1"/>
  <c r="AD2212" i="1"/>
  <c r="AD2213" i="1"/>
  <c r="AD2214" i="1"/>
  <c r="AD2216" i="1"/>
  <c r="AD2217" i="1"/>
  <c r="AD2218" i="1"/>
  <c r="AD2219" i="1"/>
  <c r="AD2220" i="1"/>
  <c r="AD2221" i="1"/>
  <c r="AD2222" i="1"/>
  <c r="AD2223" i="1"/>
  <c r="AD2224" i="1"/>
  <c r="AD2225" i="1"/>
  <c r="AD2226" i="1"/>
  <c r="AD2227" i="1"/>
  <c r="AD2228" i="1"/>
  <c r="AD2229" i="1"/>
  <c r="AD2230" i="1"/>
  <c r="AD2232" i="1"/>
  <c r="AD2233" i="1"/>
  <c r="AD2234" i="1"/>
  <c r="AD2235" i="1"/>
  <c r="AD2236" i="1"/>
  <c r="AD2237" i="1"/>
  <c r="AD967" i="1"/>
  <c r="AD2239" i="1"/>
  <c r="AD2240" i="1"/>
  <c r="AD2241" i="1"/>
  <c r="AD2242" i="1"/>
  <c r="AD2243" i="1"/>
  <c r="AD2244" i="1"/>
  <c r="AD2245" i="1"/>
  <c r="AD2246" i="1"/>
  <c r="AD2247" i="1"/>
  <c r="AD2248" i="1"/>
  <c r="AD2249" i="1"/>
  <c r="AD2250" i="1"/>
  <c r="AD2251" i="1"/>
  <c r="AD2252" i="1"/>
  <c r="AD2253" i="1"/>
  <c r="AD2255" i="1"/>
  <c r="AD2256" i="1"/>
  <c r="AD2257" i="1"/>
  <c r="AD2258" i="1"/>
  <c r="AD2259" i="1"/>
  <c r="AD2260" i="1"/>
  <c r="AD2261" i="1"/>
  <c r="AD2262" i="1"/>
  <c r="AD2263" i="1"/>
  <c r="AD2264" i="1"/>
  <c r="AD2265" i="1"/>
  <c r="AD2266" i="1"/>
  <c r="AD2267" i="1"/>
  <c r="AD2268" i="1"/>
  <c r="AD2269" i="1"/>
  <c r="AD2270" i="1"/>
  <c r="AD2272" i="1"/>
  <c r="AD2273" i="1"/>
  <c r="AD2274" i="1"/>
  <c r="AD2275" i="1"/>
  <c r="AD2276" i="1"/>
  <c r="AD2277" i="1"/>
  <c r="AD2278" i="1"/>
  <c r="AD2279" i="1"/>
  <c r="AD2280" i="1"/>
  <c r="AD2281" i="1"/>
  <c r="AD2282" i="1"/>
  <c r="AD2284" i="1"/>
  <c r="AD2285" i="1"/>
  <c r="AD2286" i="1"/>
  <c r="AD2287" i="1"/>
  <c r="AD2288" i="1"/>
  <c r="AD2289" i="1"/>
  <c r="AD2290" i="1"/>
  <c r="AD2291" i="1"/>
  <c r="AD2292" i="1"/>
  <c r="AD2293" i="1"/>
  <c r="AD2294" i="1"/>
  <c r="AD2295" i="1"/>
  <c r="AD2296" i="1"/>
  <c r="AD2297" i="1"/>
  <c r="AD2298" i="1"/>
  <c r="AD2299" i="1"/>
  <c r="AD2300" i="1"/>
  <c r="AD2301" i="1"/>
  <c r="AD2302" i="1"/>
  <c r="AD2304" i="1"/>
  <c r="AD2305" i="1"/>
  <c r="AD2306" i="1"/>
  <c r="AD2308" i="1"/>
  <c r="AD2309" i="1"/>
  <c r="AD2310" i="1"/>
  <c r="AD2311" i="1"/>
  <c r="AD2312" i="1"/>
  <c r="AD2313" i="1"/>
  <c r="AD2314" i="1"/>
  <c r="AD2315" i="1"/>
  <c r="AD2316" i="1"/>
  <c r="AD2317" i="1"/>
  <c r="AD2319" i="1"/>
  <c r="AD2320" i="1"/>
  <c r="AD2321" i="1"/>
  <c r="AD2322" i="1"/>
  <c r="AD2323" i="1"/>
  <c r="AD2324" i="1"/>
  <c r="AD2325" i="1"/>
  <c r="AD2326" i="1"/>
  <c r="AD2327" i="1"/>
  <c r="AD2328" i="1"/>
  <c r="AD2329" i="1"/>
  <c r="AD2330" i="1"/>
  <c r="AD2331" i="1"/>
  <c r="AD2332" i="1"/>
  <c r="AD2333" i="1"/>
  <c r="AD2334" i="1"/>
  <c r="AD2335" i="1"/>
  <c r="AD2336" i="1"/>
  <c r="AD2337" i="1"/>
  <c r="AD2338" i="1"/>
  <c r="AD2339" i="1"/>
  <c r="AD2340" i="1"/>
  <c r="AD2341" i="1"/>
  <c r="AD2342" i="1"/>
  <c r="AD2343" i="1"/>
  <c r="AD2344" i="1"/>
  <c r="AD2345" i="1"/>
  <c r="AD2346" i="1"/>
  <c r="AD2347" i="1"/>
  <c r="AD2348" i="1"/>
  <c r="AD2349" i="1"/>
  <c r="AD2350" i="1"/>
  <c r="AD2351" i="1"/>
  <c r="AD2352" i="1"/>
  <c r="AD2353" i="1"/>
  <c r="AD2354" i="1"/>
  <c r="AD2355" i="1"/>
  <c r="AD2356" i="1"/>
  <c r="AD2357" i="1"/>
  <c r="AD2358" i="1"/>
  <c r="AD2359" i="1"/>
  <c r="AD2360" i="1"/>
  <c r="AD2361" i="1"/>
  <c r="AD2362" i="1"/>
  <c r="AD2363" i="1"/>
  <c r="AD2364" i="1"/>
  <c r="AD2365" i="1"/>
  <c r="AD2366" i="1"/>
  <c r="AD2367" i="1"/>
  <c r="AD2368" i="1"/>
  <c r="AD2369" i="1"/>
  <c r="AD2370" i="1"/>
  <c r="AD2371" i="1"/>
  <c r="AD2372" i="1"/>
  <c r="AD2373" i="1"/>
  <c r="AD2374" i="1"/>
  <c r="AD2375" i="1"/>
  <c r="AD2376" i="1"/>
  <c r="AD2378" i="1"/>
  <c r="AD2379" i="1"/>
  <c r="AD2380" i="1"/>
  <c r="AD2381" i="1"/>
  <c r="AD992" i="1"/>
  <c r="AD2383" i="1"/>
  <c r="AD2384" i="1"/>
  <c r="AD2385" i="1"/>
  <c r="AD2386" i="1"/>
  <c r="AD2387" i="1"/>
  <c r="AD2388" i="1"/>
  <c r="AD2389" i="1"/>
  <c r="AD2390" i="1"/>
  <c r="AD2391" i="1"/>
  <c r="AD2392" i="1"/>
  <c r="AD2393" i="1"/>
  <c r="AD2394" i="1"/>
  <c r="AD2395" i="1"/>
  <c r="AD2396" i="1"/>
  <c r="AD2397" i="1"/>
  <c r="AD2398" i="1"/>
  <c r="AD2399" i="1"/>
  <c r="AD2400" i="1"/>
  <c r="AD2401" i="1"/>
  <c r="AD2403" i="1"/>
  <c r="AD2404" i="1"/>
  <c r="AD2405" i="1"/>
  <c r="AD2406" i="1"/>
  <c r="AD2407" i="1"/>
  <c r="AD2408" i="1"/>
  <c r="AD2409" i="1"/>
  <c r="AD2410" i="1"/>
  <c r="AD2411" i="1"/>
  <c r="AD2412" i="1"/>
  <c r="AD2413" i="1"/>
  <c r="AD2414" i="1"/>
  <c r="AD2415" i="1"/>
  <c r="AD2416" i="1"/>
  <c r="AD2417" i="1"/>
  <c r="AD2418" i="1"/>
  <c r="AD2420" i="1"/>
  <c r="AD2421" i="1"/>
  <c r="AD2422" i="1"/>
  <c r="AD2423" i="1"/>
  <c r="AD2424" i="1"/>
  <c r="AD2425" i="1"/>
  <c r="AD2426" i="1"/>
  <c r="AD2427" i="1"/>
  <c r="AD2428" i="1"/>
  <c r="AD2429" i="1"/>
  <c r="AD2430" i="1"/>
  <c r="AD2431" i="1"/>
  <c r="AD2432" i="1"/>
  <c r="AD2433" i="1"/>
  <c r="AD2434" i="1"/>
  <c r="AD2435" i="1"/>
  <c r="AD2436" i="1"/>
  <c r="AD2437" i="1"/>
  <c r="AD2438" i="1"/>
  <c r="AD2439" i="1"/>
  <c r="AD2440" i="1"/>
  <c r="AD2441" i="1"/>
  <c r="AD2442" i="1"/>
  <c r="AD2443" i="1"/>
  <c r="AD2444" i="1"/>
  <c r="AD2445" i="1"/>
  <c r="AD2446" i="1"/>
  <c r="AD2447" i="1"/>
  <c r="AD2448" i="1"/>
  <c r="AD2450" i="1"/>
  <c r="AD2451" i="1"/>
  <c r="AD2452" i="1"/>
  <c r="AD2453" i="1"/>
  <c r="AD2454" i="1"/>
  <c r="AD2455" i="1"/>
  <c r="AD2456" i="1"/>
  <c r="AD2457" i="1"/>
  <c r="AD2458" i="1"/>
  <c r="AD2459" i="1"/>
  <c r="AD2460" i="1"/>
  <c r="AD2461" i="1"/>
  <c r="AD2462" i="1"/>
  <c r="AD2464" i="1"/>
  <c r="AD2465" i="1"/>
  <c r="AD2466" i="1"/>
  <c r="AD2467" i="1"/>
  <c r="AD2468" i="1"/>
  <c r="AD2469" i="1"/>
  <c r="AD2470" i="1"/>
  <c r="AD2471" i="1"/>
  <c r="AD2472" i="1"/>
  <c r="AD2473" i="1"/>
  <c r="AD2474" i="1"/>
  <c r="AD2475" i="1"/>
  <c r="AD2476" i="1"/>
  <c r="AD2477" i="1"/>
  <c r="AD2478" i="1"/>
  <c r="AD2479" i="1"/>
  <c r="AD2481" i="1"/>
  <c r="AD2482" i="1"/>
  <c r="AD2483" i="1"/>
  <c r="AD2484" i="1"/>
  <c r="AD2485" i="1"/>
  <c r="AD2486" i="1"/>
  <c r="AD2487" i="1"/>
  <c r="AD2488" i="1"/>
  <c r="AD2489" i="1"/>
  <c r="AD2490" i="1"/>
  <c r="AD2491" i="1"/>
  <c r="AD2492" i="1"/>
  <c r="AD2493" i="1"/>
  <c r="AD2494" i="1"/>
  <c r="AD2495" i="1"/>
  <c r="AD2496" i="1"/>
  <c r="AD2497" i="1"/>
  <c r="AD2498" i="1"/>
  <c r="AD2499" i="1"/>
  <c r="AD2500" i="1"/>
  <c r="AD2501" i="1"/>
  <c r="AD2502" i="1"/>
  <c r="AD2503" i="1"/>
  <c r="AD2504" i="1"/>
  <c r="AD2505" i="1"/>
  <c r="AD2506" i="1"/>
  <c r="AD2507" i="1"/>
  <c r="AD2508" i="1"/>
  <c r="AD2509" i="1"/>
  <c r="AD2510" i="1"/>
  <c r="AD2512" i="1"/>
  <c r="AD2513" i="1"/>
  <c r="AD2514" i="1"/>
  <c r="AD2515" i="1"/>
  <c r="AD2516" i="1"/>
  <c r="AD2517" i="1"/>
  <c r="AD2518" i="1"/>
  <c r="AD2519" i="1"/>
  <c r="AD2520" i="1"/>
  <c r="AD2521" i="1"/>
  <c r="AD2522" i="1"/>
  <c r="AD2523" i="1"/>
  <c r="AD2524" i="1"/>
  <c r="AD2525" i="1"/>
  <c r="AD2526" i="1"/>
  <c r="AD2527" i="1"/>
  <c r="AD2528" i="1"/>
  <c r="AD2529" i="1"/>
  <c r="AD2530" i="1"/>
  <c r="AD2531" i="1"/>
  <c r="AD2532" i="1"/>
  <c r="AD2533" i="1"/>
  <c r="AD2534" i="1"/>
  <c r="AD2535" i="1"/>
  <c r="AD2536" i="1"/>
  <c r="AD2538" i="1"/>
  <c r="AD2539" i="1"/>
  <c r="AD2540" i="1"/>
  <c r="AD2542" i="1"/>
  <c r="AD2543" i="1"/>
  <c r="AD2544" i="1"/>
  <c r="AD2545" i="1"/>
  <c r="AD2546" i="1"/>
  <c r="AD2547" i="1"/>
  <c r="AD2548" i="1"/>
  <c r="AD2549" i="1"/>
  <c r="AD2550" i="1"/>
  <c r="AD2551" i="1"/>
  <c r="AD2553" i="1"/>
  <c r="AD2554" i="1"/>
  <c r="AD2555" i="1"/>
  <c r="AD2556" i="1"/>
  <c r="AD2557" i="1"/>
  <c r="AD2558" i="1"/>
  <c r="AD2559" i="1"/>
  <c r="AD2560" i="1"/>
  <c r="AD2562" i="1"/>
  <c r="AD2563" i="1"/>
  <c r="AD2564" i="1"/>
  <c r="AD2565" i="1"/>
  <c r="AD2566" i="1"/>
  <c r="AD2567" i="1"/>
  <c r="AD2568" i="1"/>
  <c r="AD2569" i="1"/>
  <c r="AD2570" i="1"/>
  <c r="AD2571" i="1"/>
  <c r="AD2572" i="1"/>
  <c r="AD2573" i="1"/>
  <c r="AD2574" i="1"/>
  <c r="AD2575" i="1"/>
  <c r="AD2576" i="1"/>
  <c r="AD2577" i="1"/>
  <c r="AD2578" i="1"/>
  <c r="AD2580" i="1"/>
  <c r="AD2581" i="1"/>
  <c r="AD2582" i="1"/>
  <c r="AD2583" i="1"/>
  <c r="AD2584" i="1"/>
  <c r="AD2585" i="1"/>
  <c r="AD2586" i="1"/>
  <c r="AD2587" i="1"/>
  <c r="AD2588" i="1"/>
  <c r="AD2590" i="1"/>
  <c r="AD2591" i="1"/>
  <c r="AD2592" i="1"/>
  <c r="AD2593" i="1"/>
  <c r="AD2594" i="1"/>
  <c r="AD2595" i="1"/>
  <c r="AD2596" i="1"/>
  <c r="AD2597" i="1"/>
  <c r="AD2598" i="1"/>
  <c r="AD2599" i="1"/>
  <c r="AD2600" i="1"/>
  <c r="AD2601" i="1"/>
  <c r="AD2602" i="1"/>
  <c r="AD2603" i="1"/>
  <c r="AD2604" i="1"/>
  <c r="AD2605" i="1"/>
  <c r="AD2606" i="1"/>
  <c r="AD2607" i="1"/>
  <c r="AD1013" i="1"/>
  <c r="AD2610" i="1"/>
  <c r="AD2611" i="1"/>
  <c r="AD2612" i="1"/>
  <c r="AD2613" i="1"/>
  <c r="AD2614" i="1"/>
  <c r="AD2615" i="1"/>
  <c r="AD2616" i="1"/>
  <c r="AD2617" i="1"/>
  <c r="AD2618" i="1"/>
  <c r="AD2620" i="1"/>
  <c r="AD2621" i="1"/>
  <c r="AD2622" i="1"/>
  <c r="AD2623" i="1"/>
  <c r="AD2624" i="1"/>
  <c r="AD2625" i="1"/>
  <c r="AD2627" i="1"/>
  <c r="AD2628" i="1"/>
  <c r="AD2629" i="1"/>
  <c r="AD2630" i="1"/>
  <c r="AD2631" i="1"/>
  <c r="AD2632" i="1"/>
  <c r="AD2633" i="1"/>
  <c r="AD1041" i="1"/>
  <c r="AD2635" i="1"/>
  <c r="AD2636" i="1"/>
  <c r="AD2638" i="1"/>
  <c r="AD2639" i="1"/>
  <c r="AD2640" i="1"/>
  <c r="AD2641" i="1"/>
  <c r="AD2642" i="1"/>
  <c r="AD2643" i="1"/>
  <c r="AD2645" i="1"/>
  <c r="AD2646" i="1"/>
  <c r="AD2647" i="1"/>
  <c r="AD2648" i="1"/>
  <c r="AD2649" i="1"/>
  <c r="AD2650" i="1"/>
  <c r="AD2651" i="1"/>
  <c r="AD2652" i="1"/>
  <c r="AD2653" i="1"/>
  <c r="AD2654" i="1"/>
  <c r="AD2655" i="1"/>
  <c r="AD2656" i="1"/>
  <c r="AD2657" i="1"/>
  <c r="AD2658" i="1"/>
  <c r="AD2659" i="1"/>
  <c r="AD2660" i="1"/>
  <c r="AD2661" i="1"/>
  <c r="AD2662" i="1"/>
  <c r="AD2663" i="1"/>
  <c r="AD2664" i="1"/>
  <c r="AD2665" i="1"/>
  <c r="AD2666" i="1"/>
  <c r="AD2667" i="1"/>
  <c r="AD2668" i="1"/>
  <c r="AD2669" i="1"/>
  <c r="AD2670" i="1"/>
  <c r="AD2671" i="1"/>
  <c r="AD2673" i="1"/>
  <c r="AD2674" i="1"/>
  <c r="AD2675" i="1"/>
  <c r="AD2676" i="1"/>
  <c r="AD2677" i="1"/>
  <c r="AD2678" i="1"/>
  <c r="AD2679" i="1"/>
  <c r="AD2680" i="1"/>
  <c r="AD2681" i="1"/>
  <c r="AD2682" i="1"/>
  <c r="AD2683" i="1"/>
  <c r="AD2684" i="1"/>
  <c r="AD2685" i="1"/>
  <c r="AD2686" i="1"/>
  <c r="AD2687" i="1"/>
  <c r="AD2688" i="1"/>
  <c r="AD2689" i="1"/>
  <c r="AD2690" i="1"/>
  <c r="AD2691" i="1"/>
  <c r="AD2692" i="1"/>
  <c r="AD2693" i="1"/>
  <c r="AD2694" i="1"/>
  <c r="AD2695" i="1"/>
  <c r="AD2696" i="1"/>
  <c r="AD2697" i="1"/>
  <c r="AD2698" i="1"/>
  <c r="AD2699" i="1"/>
  <c r="AD2700" i="1"/>
  <c r="AD2701" i="1"/>
  <c r="AD2703" i="1"/>
  <c r="AD2704" i="1"/>
  <c r="AD2705" i="1"/>
  <c r="AD2706" i="1"/>
  <c r="AD2707" i="1"/>
  <c r="AD2708" i="1"/>
  <c r="AD2709" i="1"/>
  <c r="AD2710" i="1"/>
  <c r="AD2711" i="1"/>
  <c r="AD2712" i="1"/>
  <c r="AD2713" i="1"/>
  <c r="AD2714" i="1"/>
  <c r="AD2715" i="1"/>
  <c r="AD2716" i="1"/>
  <c r="AD2717" i="1"/>
  <c r="AD2718" i="1"/>
  <c r="AD2719" i="1"/>
  <c r="AD2720" i="1"/>
  <c r="AD2721" i="1"/>
  <c r="AD2722" i="1"/>
  <c r="AD2723" i="1"/>
  <c r="AD2724" i="1"/>
  <c r="AD2725" i="1"/>
  <c r="AD2726" i="1"/>
  <c r="AD2727" i="1"/>
  <c r="AD2728" i="1"/>
  <c r="AD2729" i="1"/>
  <c r="AD2731" i="1"/>
  <c r="AD2733" i="1"/>
  <c r="AD2734" i="1"/>
  <c r="AD2735" i="1"/>
  <c r="AD2736" i="1"/>
  <c r="AD2737" i="1"/>
  <c r="AD2738" i="1"/>
  <c r="AD2739" i="1"/>
  <c r="AD2740" i="1"/>
  <c r="AD2741" i="1"/>
  <c r="AD2742" i="1"/>
  <c r="AD2743" i="1"/>
  <c r="AD2744" i="1"/>
  <c r="AD2745" i="1"/>
  <c r="AD2747" i="1"/>
  <c r="AD2748" i="1"/>
  <c r="AD2749" i="1"/>
  <c r="AD2750" i="1"/>
  <c r="AD2752" i="1"/>
  <c r="AD2753" i="1"/>
  <c r="AD2754" i="1"/>
  <c r="AD2755" i="1"/>
  <c r="AD2756" i="1"/>
  <c r="AD2757" i="1"/>
  <c r="AD2758" i="1"/>
  <c r="AD2759" i="1"/>
  <c r="AD2760" i="1"/>
  <c r="AD2761" i="1"/>
  <c r="AD2762" i="1"/>
  <c r="AD2763" i="1"/>
  <c r="AD2764" i="1"/>
  <c r="AD2765" i="1"/>
  <c r="AD2766" i="1"/>
  <c r="AD2767" i="1"/>
  <c r="AD2769" i="1"/>
  <c r="AD2770" i="1"/>
  <c r="AD2771" i="1"/>
  <c r="AD2772" i="1"/>
  <c r="AD2774" i="1"/>
  <c r="AD2775" i="1"/>
  <c r="AD2776" i="1"/>
  <c r="AD2777" i="1"/>
  <c r="AD2778" i="1"/>
  <c r="AD2779" i="1"/>
  <c r="AD2780" i="1"/>
  <c r="AD2781" i="1"/>
  <c r="AD2782" i="1"/>
  <c r="AD2783" i="1"/>
  <c r="AD2784" i="1"/>
  <c r="AD2785" i="1"/>
  <c r="AD2786" i="1"/>
  <c r="AD2787" i="1"/>
  <c r="AD2788" i="1"/>
  <c r="AD2789" i="1"/>
  <c r="AD2790" i="1"/>
  <c r="AD2791" i="1"/>
  <c r="AD2792" i="1"/>
  <c r="AD2793" i="1"/>
  <c r="AD2794" i="1"/>
  <c r="AD2795" i="1"/>
  <c r="AD2796" i="1"/>
  <c r="AD2798" i="1"/>
  <c r="AD2799" i="1"/>
  <c r="AD2800" i="1"/>
  <c r="AD2801" i="1"/>
  <c r="AD2803" i="1"/>
  <c r="AD2804" i="1"/>
  <c r="AD2805" i="1"/>
  <c r="AD2806" i="1"/>
  <c r="AD2807" i="1"/>
  <c r="AD2808" i="1"/>
  <c r="AD2810" i="1"/>
  <c r="AD2811" i="1"/>
  <c r="AD2812" i="1"/>
  <c r="AD2813" i="1"/>
  <c r="AD2814" i="1"/>
  <c r="AD2815" i="1"/>
  <c r="AD2816" i="1"/>
  <c r="AD2817" i="1"/>
  <c r="AD1102" i="1"/>
  <c r="AD2819" i="1"/>
  <c r="AD2820" i="1"/>
  <c r="AD2821" i="1"/>
  <c r="AD2822" i="1"/>
  <c r="AD2823" i="1"/>
  <c r="AD2824" i="1"/>
  <c r="AD2825" i="1"/>
  <c r="AD2826" i="1"/>
  <c r="AD2827" i="1"/>
  <c r="AD2829" i="1"/>
  <c r="AD2830" i="1"/>
  <c r="AD2831" i="1"/>
  <c r="AD2832" i="1"/>
  <c r="AD2833" i="1"/>
  <c r="AD2834" i="1"/>
  <c r="AD2835" i="1"/>
  <c r="AD2836" i="1"/>
  <c r="AD2837" i="1"/>
  <c r="AD2838" i="1"/>
  <c r="AD2839" i="1"/>
  <c r="AD2840" i="1"/>
  <c r="AD2841" i="1"/>
  <c r="AD2842" i="1"/>
  <c r="AD2843" i="1"/>
  <c r="AD2844" i="1"/>
  <c r="AD2845" i="1"/>
  <c r="AD2846" i="1"/>
  <c r="AD2847" i="1"/>
  <c r="AD2848" i="1"/>
  <c r="AD2849" i="1"/>
  <c r="AD2850" i="1"/>
  <c r="AD2851" i="1"/>
  <c r="AD2852" i="1"/>
  <c r="AD2853" i="1"/>
  <c r="AD2854" i="1"/>
  <c r="AD2855" i="1"/>
  <c r="AD1142" i="1"/>
  <c r="AD2857" i="1"/>
  <c r="AD2858" i="1"/>
  <c r="AD2859" i="1"/>
  <c r="AD2860" i="1"/>
  <c r="AD2861" i="1"/>
  <c r="AD2862" i="1"/>
  <c r="AD2864" i="1"/>
  <c r="AD2865" i="1"/>
  <c r="AD2866" i="1"/>
  <c r="AD2867" i="1"/>
  <c r="AD2868" i="1"/>
  <c r="AD2869" i="1"/>
  <c r="AD2870" i="1"/>
  <c r="AD2871" i="1"/>
  <c r="AD2872" i="1"/>
  <c r="AD2873" i="1"/>
  <c r="AD2874" i="1"/>
  <c r="AD2875" i="1"/>
  <c r="AD2876" i="1"/>
  <c r="AD2877" i="1"/>
  <c r="AD2878" i="1"/>
  <c r="AD2879" i="1"/>
  <c r="AD2880" i="1"/>
  <c r="AD2881" i="1"/>
  <c r="AD2882" i="1"/>
  <c r="AD2883" i="1"/>
  <c r="AD2884" i="1"/>
  <c r="AD1244" i="1"/>
  <c r="AD2886" i="1"/>
  <c r="AD2887" i="1"/>
  <c r="AD2888" i="1"/>
  <c r="AD2889" i="1"/>
  <c r="AD2890" i="1"/>
  <c r="AD2891" i="1"/>
  <c r="AD2892" i="1"/>
  <c r="AD2893" i="1"/>
  <c r="AD2894" i="1"/>
  <c r="AD2896" i="1"/>
  <c r="AD2898" i="1"/>
  <c r="AD2899" i="1"/>
  <c r="AD2900" i="1"/>
  <c r="AD2901" i="1"/>
  <c r="AD2902" i="1"/>
  <c r="AD2903" i="1"/>
  <c r="AD2904" i="1"/>
  <c r="AD2905" i="1"/>
  <c r="AD2906" i="1"/>
  <c r="AD2908" i="1"/>
  <c r="AD2909" i="1"/>
  <c r="AD2910" i="1"/>
  <c r="AD2911" i="1"/>
  <c r="AD2912" i="1"/>
  <c r="AD2913" i="1"/>
  <c r="AD2914" i="1"/>
  <c r="AD2915" i="1"/>
  <c r="AD2916" i="1"/>
  <c r="AD2917" i="1"/>
  <c r="AD2918" i="1"/>
  <c r="AD2919" i="1"/>
  <c r="AD2920" i="1"/>
  <c r="AD2921" i="1"/>
  <c r="AD2922" i="1"/>
  <c r="AD2923" i="1"/>
  <c r="AD2924" i="1"/>
  <c r="AD2925" i="1"/>
  <c r="AD2926" i="1"/>
  <c r="AD2927" i="1"/>
  <c r="AD2928" i="1"/>
  <c r="AD2929" i="1"/>
  <c r="AD2930" i="1"/>
  <c r="AD2931" i="1"/>
  <c r="AD2932" i="1"/>
  <c r="AD2933" i="1"/>
  <c r="AD2935" i="1"/>
  <c r="AD2936" i="1"/>
  <c r="AD2937" i="1"/>
  <c r="AD2938" i="1"/>
  <c r="AD2939" i="1"/>
  <c r="AD2940" i="1"/>
  <c r="AD2941" i="1"/>
  <c r="AD2942" i="1"/>
  <c r="AD2943" i="1"/>
  <c r="AD2944" i="1"/>
  <c r="AD2945" i="1"/>
  <c r="AD2946" i="1"/>
  <c r="AD2947" i="1"/>
  <c r="AD2948" i="1"/>
  <c r="AD2949" i="1"/>
  <c r="AD2950" i="1"/>
  <c r="AD2951" i="1"/>
  <c r="AD2952" i="1"/>
  <c r="AD2953" i="1"/>
  <c r="AD2954" i="1"/>
  <c r="AD2955" i="1"/>
  <c r="AD2956" i="1"/>
  <c r="AD2957" i="1"/>
  <c r="AD2958" i="1"/>
  <c r="AD2959" i="1"/>
  <c r="AD2960" i="1"/>
  <c r="AD2961" i="1"/>
  <c r="AD2962" i="1"/>
  <c r="AD2963" i="1"/>
  <c r="AD2964" i="1"/>
  <c r="AD2965" i="1"/>
  <c r="AD2966" i="1"/>
  <c r="AD2967" i="1"/>
  <c r="AD2968" i="1"/>
  <c r="AD2969" i="1"/>
  <c r="AD2971" i="1"/>
  <c r="AD2972" i="1"/>
  <c r="AD2973" i="1"/>
  <c r="AD2974" i="1"/>
  <c r="AD2975" i="1"/>
  <c r="AD2976" i="1"/>
  <c r="AD2977" i="1"/>
  <c r="AD2978" i="1"/>
  <c r="AD2979" i="1"/>
  <c r="AD2980" i="1"/>
  <c r="AD2981" i="1"/>
  <c r="AD2982" i="1"/>
  <c r="AD2983" i="1"/>
  <c r="AD2984" i="1"/>
  <c r="AD2985" i="1"/>
  <c r="AD2986" i="1"/>
  <c r="AD1257" i="1"/>
  <c r="AD2988" i="1"/>
  <c r="AD2989" i="1"/>
  <c r="AD2990" i="1"/>
  <c r="AD2991" i="1"/>
  <c r="AD2992" i="1"/>
  <c r="AD2993" i="1"/>
  <c r="AD2994" i="1"/>
  <c r="AD2995" i="1"/>
  <c r="AD2996" i="1"/>
  <c r="AD2997" i="1"/>
  <c r="AD2998" i="1"/>
  <c r="AD2999" i="1"/>
  <c r="AD3000" i="1"/>
  <c r="AD3001" i="1"/>
  <c r="AD3002" i="1"/>
  <c r="AD3003" i="1"/>
  <c r="AD3004" i="1"/>
  <c r="AD3006" i="1"/>
  <c r="AD3007" i="1"/>
  <c r="AD3008" i="1"/>
  <c r="AD3009" i="1"/>
  <c r="AD3010" i="1"/>
  <c r="AD3011" i="1"/>
  <c r="AD3013" i="1"/>
  <c r="AD3014" i="1"/>
  <c r="AD3015" i="1"/>
  <c r="AD3016" i="1"/>
  <c r="AD3017" i="1"/>
  <c r="AD3018" i="1"/>
  <c r="AD3019" i="1"/>
  <c r="AD3020" i="1"/>
  <c r="AD1339" i="1"/>
  <c r="AD3022" i="1"/>
  <c r="AD3023" i="1"/>
  <c r="AD3025" i="1"/>
  <c r="AD3026" i="1"/>
  <c r="AD3027" i="1"/>
  <c r="AD3028" i="1"/>
  <c r="AD3030" i="1"/>
  <c r="AD3031" i="1"/>
  <c r="AD3032" i="1"/>
  <c r="AD3033" i="1"/>
  <c r="AD3034" i="1"/>
  <c r="AD3035" i="1"/>
  <c r="AD3036" i="1"/>
  <c r="AD3037" i="1"/>
  <c r="AD3038" i="1"/>
  <c r="AD3039" i="1"/>
  <c r="AD3040" i="1"/>
  <c r="AD3041" i="1"/>
  <c r="AD3042" i="1"/>
  <c r="AD3044" i="1"/>
  <c r="AD3045" i="1"/>
  <c r="AD3046" i="1"/>
  <c r="AD3047" i="1"/>
  <c r="AD3048" i="1"/>
  <c r="AD3049" i="1"/>
  <c r="AD3050" i="1"/>
  <c r="AD3051" i="1"/>
  <c r="AD3052" i="1"/>
  <c r="AD3053" i="1"/>
  <c r="AD3054" i="1"/>
  <c r="AD3055" i="1"/>
  <c r="AD3056" i="1"/>
  <c r="AD3057" i="1"/>
  <c r="AD3058" i="1"/>
  <c r="AD3059" i="1"/>
  <c r="AD3060" i="1"/>
  <c r="AD3061" i="1"/>
  <c r="AD3062" i="1"/>
  <c r="AD3063" i="1"/>
  <c r="AD3064" i="1"/>
  <c r="AD3065" i="1"/>
  <c r="AD3066" i="1"/>
  <c r="AD3067" i="1"/>
  <c r="AD3068" i="1"/>
  <c r="AD3069" i="1"/>
  <c r="AD3070" i="1"/>
  <c r="AD3071" i="1"/>
  <c r="AD3072" i="1"/>
  <c r="AD3073" i="1"/>
  <c r="AD3074" i="1"/>
  <c r="AD1469" i="1"/>
  <c r="AD3076" i="1"/>
  <c r="AD3078" i="1"/>
  <c r="AD3080" i="1"/>
  <c r="AD3082" i="1"/>
  <c r="AD3083" i="1"/>
  <c r="AD3084" i="1"/>
  <c r="AD3085" i="1"/>
  <c r="AD3086" i="1"/>
  <c r="AD3087" i="1"/>
  <c r="AD3088" i="1"/>
  <c r="AD3089" i="1"/>
  <c r="AD3090" i="1"/>
  <c r="AD3091" i="1"/>
  <c r="AD1498" i="1"/>
  <c r="AD3093" i="1"/>
  <c r="AD3094" i="1"/>
  <c r="AD3095" i="1"/>
  <c r="AD3096" i="1"/>
  <c r="AD3097" i="1"/>
  <c r="AD3098" i="1"/>
  <c r="AD3099" i="1"/>
  <c r="AD3100" i="1"/>
  <c r="AD3101" i="1"/>
  <c r="AD3102" i="1"/>
  <c r="AD3103" i="1"/>
  <c r="AD3104" i="1"/>
  <c r="AD3105" i="1"/>
  <c r="AD3107" i="1"/>
  <c r="AD3108" i="1"/>
  <c r="AD3109" i="1"/>
  <c r="AD3110" i="1"/>
  <c r="AD3111" i="1"/>
  <c r="AD3112" i="1"/>
  <c r="AD3113" i="1"/>
  <c r="AD3114" i="1"/>
  <c r="AD3115" i="1"/>
  <c r="AD3117" i="1"/>
  <c r="AD3118" i="1"/>
  <c r="AD3119" i="1"/>
  <c r="AD3120" i="1"/>
  <c r="AD3121" i="1"/>
  <c r="AD3122" i="1"/>
  <c r="AD3123" i="1"/>
  <c r="AD3124" i="1"/>
  <c r="AD3125" i="1"/>
  <c r="AD3126" i="1"/>
  <c r="AD3127" i="1"/>
  <c r="AD3128" i="1"/>
  <c r="AD3129" i="1"/>
  <c r="AD3130" i="1"/>
  <c r="AD3131" i="1"/>
  <c r="AD3132" i="1"/>
  <c r="AD3133" i="1"/>
  <c r="AD3134" i="1"/>
  <c r="AD3135" i="1"/>
  <c r="AD1569" i="1"/>
  <c r="AD3137" i="1"/>
  <c r="AD3138" i="1"/>
  <c r="AD3139" i="1"/>
  <c r="AD3140" i="1"/>
  <c r="AD3141" i="1"/>
  <c r="AD3142" i="1"/>
  <c r="AD3143" i="1"/>
  <c r="AD3144" i="1"/>
  <c r="AD3145" i="1"/>
  <c r="AD3146" i="1"/>
  <c r="AD3147" i="1"/>
  <c r="AD3148" i="1"/>
  <c r="AD3149" i="1"/>
  <c r="AD3151" i="1"/>
  <c r="AD3152" i="1"/>
  <c r="AD3153" i="1"/>
  <c r="AD3154" i="1"/>
  <c r="AD3156" i="1"/>
  <c r="AD3157" i="1"/>
  <c r="AD3158" i="1"/>
  <c r="AD3159" i="1"/>
  <c r="AD3160" i="1"/>
  <c r="AD3161" i="1"/>
  <c r="AD3162" i="1"/>
  <c r="AD3163" i="1"/>
  <c r="AD3164" i="1"/>
  <c r="AD3165" i="1"/>
  <c r="AD3166" i="1"/>
  <c r="AD3167" i="1"/>
  <c r="AD3168" i="1"/>
  <c r="AD3169" i="1"/>
  <c r="AD3170" i="1"/>
  <c r="AD3171" i="1"/>
  <c r="AD3172" i="1"/>
  <c r="AD3173" i="1"/>
  <c r="AD3174" i="1"/>
  <c r="AD3175" i="1"/>
  <c r="AD3176" i="1"/>
  <c r="AD3177" i="1"/>
  <c r="AD3178" i="1"/>
  <c r="AD3179" i="1"/>
  <c r="AD3180" i="1"/>
  <c r="AD3181" i="1"/>
  <c r="AD3182" i="1"/>
  <c r="AD3183" i="1"/>
  <c r="AD3184" i="1"/>
  <c r="AD3185" i="1"/>
  <c r="AD3186" i="1"/>
  <c r="AD3187" i="1"/>
  <c r="AD3188" i="1"/>
  <c r="AD3189" i="1"/>
  <c r="AD3190" i="1"/>
  <c r="AD3191" i="1"/>
  <c r="AD3192" i="1"/>
  <c r="AD3193" i="1"/>
  <c r="AD3194" i="1"/>
  <c r="AD3195" i="1"/>
  <c r="AD3196" i="1"/>
  <c r="AD3197" i="1"/>
  <c r="AD3198" i="1"/>
  <c r="AD3199" i="1"/>
  <c r="AD3200" i="1"/>
  <c r="AD3201" i="1"/>
  <c r="AD3202" i="1"/>
  <c r="AD1586" i="1"/>
  <c r="AD3204" i="1"/>
  <c r="AD3205" i="1"/>
  <c r="AD3206" i="1"/>
  <c r="AD3207" i="1"/>
  <c r="AD3208" i="1"/>
  <c r="AD3209" i="1"/>
  <c r="AD3210" i="1"/>
  <c r="AD3211" i="1"/>
  <c r="AD3212" i="1"/>
  <c r="AD3213" i="1"/>
  <c r="AD3215" i="1"/>
  <c r="AD3216" i="1"/>
  <c r="AD3217" i="1"/>
  <c r="AD3218" i="1"/>
  <c r="AD3219" i="1"/>
  <c r="AD3220" i="1"/>
  <c r="AD3221" i="1"/>
  <c r="AD3222" i="1"/>
  <c r="AD3223" i="1"/>
  <c r="AD3224" i="1"/>
  <c r="AD3225" i="1"/>
  <c r="AD3226" i="1"/>
  <c r="AD3227" i="1"/>
  <c r="AD3228" i="1"/>
  <c r="AD3229" i="1"/>
  <c r="AD1607" i="1"/>
  <c r="AD3231" i="1"/>
  <c r="AD3232" i="1"/>
  <c r="AD3233" i="1"/>
  <c r="AD3234" i="1"/>
  <c r="AD3235" i="1"/>
  <c r="AD3236" i="1"/>
  <c r="AD3237" i="1"/>
  <c r="AD3238" i="1"/>
  <c r="AD3239" i="1"/>
  <c r="AD3240" i="1"/>
  <c r="AD3242" i="1"/>
  <c r="AD3243" i="1"/>
  <c r="AD3244" i="1"/>
  <c r="AD3245" i="1"/>
  <c r="AD3246" i="1"/>
  <c r="AD3247" i="1"/>
  <c r="AD3248" i="1"/>
  <c r="AD3249" i="1"/>
  <c r="AD3250" i="1"/>
  <c r="AD3251" i="1"/>
  <c r="AD3252" i="1"/>
  <c r="AD3253" i="1"/>
  <c r="AD3254" i="1"/>
  <c r="AD3256" i="1"/>
  <c r="AD3257" i="1"/>
  <c r="AD3258" i="1"/>
  <c r="AD3259" i="1"/>
  <c r="AD3260" i="1"/>
  <c r="AD3261" i="1"/>
  <c r="AD3262" i="1"/>
  <c r="AD3263" i="1"/>
  <c r="AD3264" i="1"/>
  <c r="AD3265" i="1"/>
  <c r="AD3266" i="1"/>
  <c r="AD3267" i="1"/>
  <c r="AD3268" i="1"/>
  <c r="AD3269" i="1"/>
  <c r="AD3270" i="1"/>
  <c r="AD3271" i="1"/>
  <c r="AD3272" i="1"/>
  <c r="AD1639" i="1"/>
  <c r="AD3274" i="1"/>
  <c r="AD3275" i="1"/>
  <c r="AD3276" i="1"/>
  <c r="AD3277" i="1"/>
  <c r="AD3278" i="1"/>
  <c r="AD3279" i="1"/>
  <c r="AD3281" i="1"/>
  <c r="AD3282" i="1"/>
  <c r="AD3283" i="1"/>
  <c r="AD3284" i="1"/>
  <c r="AD3285" i="1"/>
  <c r="AD3286" i="1"/>
  <c r="AD3287" i="1"/>
  <c r="AD3288" i="1"/>
  <c r="AD3289" i="1"/>
  <c r="AD3290" i="1"/>
  <c r="AD3291" i="1"/>
  <c r="AD3292" i="1"/>
  <c r="AD3293" i="1"/>
  <c r="AD3294" i="1"/>
  <c r="AD3295" i="1"/>
  <c r="AD3296" i="1"/>
  <c r="AD3297" i="1"/>
  <c r="AD3298" i="1"/>
  <c r="AD3299" i="1"/>
  <c r="AD3300" i="1"/>
  <c r="AD3301" i="1"/>
  <c r="AD3302" i="1"/>
  <c r="AD3303" i="1"/>
  <c r="AD3305" i="1"/>
  <c r="AD3306" i="1"/>
  <c r="AD3307" i="1"/>
  <c r="AD3308" i="1"/>
  <c r="AD3309" i="1"/>
  <c r="AD3310" i="1"/>
  <c r="AD3311" i="1"/>
  <c r="AD3312" i="1"/>
  <c r="AD3313" i="1"/>
  <c r="AD3315" i="1"/>
  <c r="AD3316" i="1"/>
  <c r="AD3317" i="1"/>
  <c r="AD3318" i="1"/>
  <c r="AD3319" i="1"/>
  <c r="AD3320" i="1"/>
  <c r="AD1667" i="1"/>
  <c r="AD3322" i="1"/>
  <c r="AD3323" i="1"/>
  <c r="AD3324" i="1"/>
  <c r="AD3325" i="1"/>
  <c r="AD3326" i="1"/>
  <c r="AD3327" i="1"/>
  <c r="AD3328" i="1"/>
  <c r="AD3329" i="1"/>
  <c r="AD3330" i="1"/>
  <c r="AD3331" i="1"/>
  <c r="AD3332" i="1"/>
  <c r="AD3333" i="1"/>
  <c r="AD3335" i="1"/>
  <c r="AD3336" i="1"/>
  <c r="AD3337" i="1"/>
  <c r="AD3338" i="1"/>
  <c r="AD3339" i="1"/>
  <c r="AD3340" i="1"/>
  <c r="AD3341" i="1"/>
  <c r="AD3342" i="1"/>
  <c r="AD3343" i="1"/>
  <c r="AD3344" i="1"/>
  <c r="AD3345" i="1"/>
  <c r="AD3346" i="1"/>
  <c r="AD3347" i="1"/>
  <c r="AD3348" i="1"/>
  <c r="AD3349" i="1"/>
  <c r="AD3350" i="1"/>
  <c r="AD3351" i="1"/>
  <c r="AD3353" i="1"/>
  <c r="AD3354" i="1"/>
  <c r="AD3355" i="1"/>
  <c r="AD3356" i="1"/>
  <c r="AD3357" i="1"/>
  <c r="AD3358" i="1"/>
  <c r="AD3359" i="1"/>
  <c r="AD3360" i="1"/>
  <c r="AD3361" i="1"/>
  <c r="AD3363" i="1"/>
  <c r="AD3364" i="1"/>
  <c r="AD3365" i="1"/>
  <c r="AD3366" i="1"/>
  <c r="AD3367" i="1"/>
  <c r="AD3368" i="1"/>
  <c r="AD3369" i="1"/>
  <c r="AD3370" i="1"/>
  <c r="AD3371" i="1"/>
  <c r="AD3372" i="1"/>
  <c r="AD3373" i="1"/>
  <c r="AD3374" i="1"/>
  <c r="AD3375" i="1"/>
  <c r="AD3376" i="1"/>
  <c r="AD3377" i="1"/>
  <c r="AD3378" i="1"/>
  <c r="AD3379" i="1"/>
  <c r="AD3380" i="1"/>
  <c r="AD3381" i="1"/>
  <c r="AD1817" i="1"/>
  <c r="AD3383" i="1"/>
  <c r="AD3385" i="1"/>
  <c r="AD3386" i="1"/>
  <c r="AD3387" i="1"/>
  <c r="AD3388" i="1"/>
  <c r="AD3389" i="1"/>
  <c r="AD3390" i="1"/>
  <c r="AD3391" i="1"/>
  <c r="AD3392" i="1"/>
  <c r="AD3393" i="1"/>
  <c r="AD3394" i="1"/>
  <c r="AD3395" i="1"/>
  <c r="AD3396" i="1"/>
  <c r="AD3397" i="1"/>
  <c r="AD3399" i="1"/>
  <c r="AD3400" i="1"/>
  <c r="AD3401" i="1"/>
  <c r="AD3402" i="1"/>
  <c r="AD3403" i="1"/>
  <c r="AD3404" i="1"/>
  <c r="AD3405" i="1"/>
  <c r="AD3406" i="1"/>
  <c r="AD3407" i="1"/>
  <c r="AD3408" i="1"/>
  <c r="AD3409" i="1"/>
  <c r="AD3411" i="1"/>
  <c r="AD3412" i="1"/>
  <c r="AD3413" i="1"/>
  <c r="AD3414" i="1"/>
  <c r="AD3415" i="1"/>
  <c r="AD3416" i="1"/>
  <c r="AD3417" i="1"/>
  <c r="AD3418" i="1"/>
  <c r="AD3419" i="1"/>
  <c r="AD3420" i="1"/>
  <c r="AD3421" i="1"/>
  <c r="AD3422" i="1"/>
  <c r="AD3423" i="1"/>
  <c r="AD3425" i="1"/>
  <c r="AD3427" i="1"/>
  <c r="AD3428" i="1"/>
  <c r="AD3429" i="1"/>
  <c r="AD3430" i="1"/>
  <c r="AD3431" i="1"/>
  <c r="AD3432" i="1"/>
  <c r="AD3434" i="1"/>
  <c r="AD3435" i="1"/>
  <c r="AD3436" i="1"/>
  <c r="AD3437" i="1"/>
  <c r="AD3438" i="1"/>
  <c r="AD3439" i="1"/>
  <c r="AD3440" i="1"/>
  <c r="AD3441" i="1"/>
  <c r="AD3442" i="1"/>
  <c r="AD3443" i="1"/>
  <c r="AD1846" i="1"/>
  <c r="AD3445" i="1"/>
  <c r="AD3446" i="1"/>
  <c r="AD3447" i="1"/>
  <c r="AD3448" i="1"/>
  <c r="AD3449" i="1"/>
  <c r="AD3450" i="1"/>
  <c r="AD3451" i="1"/>
  <c r="AD3452" i="1"/>
  <c r="AD3453" i="1"/>
  <c r="AD3454" i="1"/>
  <c r="AD3455" i="1"/>
  <c r="AD3456" i="1"/>
  <c r="AD3457" i="1"/>
  <c r="AD3458" i="1"/>
  <c r="AD3459" i="1"/>
  <c r="AD3460" i="1"/>
  <c r="AD3462" i="1"/>
  <c r="AD3463" i="1"/>
  <c r="AD3464" i="1"/>
  <c r="AD3465" i="1"/>
  <c r="AD3466" i="1"/>
  <c r="AD3467" i="1"/>
  <c r="AD3468" i="1"/>
  <c r="AD3469" i="1"/>
  <c r="AD3470" i="1"/>
  <c r="AD3471" i="1"/>
  <c r="AD3472" i="1"/>
  <c r="AD3473" i="1"/>
  <c r="AD3474" i="1"/>
  <c r="AD3475" i="1"/>
  <c r="AD3477" i="1"/>
  <c r="AD3478" i="1"/>
  <c r="AD3479" i="1"/>
  <c r="AD3480" i="1"/>
  <c r="AD3481" i="1"/>
  <c r="AD3482" i="1"/>
  <c r="AD3483" i="1"/>
  <c r="AD3484" i="1"/>
  <c r="AD3485" i="1"/>
  <c r="AD3486" i="1"/>
  <c r="AD3487" i="1"/>
  <c r="AD3488" i="1"/>
  <c r="AD3489" i="1"/>
  <c r="AD3490" i="1"/>
  <c r="AD3491" i="1"/>
  <c r="AD3492" i="1"/>
  <c r="AD3493" i="1"/>
  <c r="AD3494" i="1"/>
  <c r="AD3495" i="1"/>
  <c r="AD3496" i="1"/>
  <c r="AD3497" i="1"/>
  <c r="AD3498" i="1"/>
  <c r="AD3499" i="1"/>
  <c r="AD3500" i="1"/>
  <c r="AD3501" i="1"/>
  <c r="AD3502" i="1"/>
  <c r="AD3503" i="1"/>
  <c r="AD3504" i="1"/>
  <c r="AD3505" i="1"/>
  <c r="AD3506" i="1"/>
  <c r="AD3507" i="1"/>
  <c r="AD3508" i="1"/>
  <c r="AD3509" i="1"/>
  <c r="AD3510" i="1"/>
  <c r="AD3511" i="1"/>
  <c r="AD3512" i="1"/>
  <c r="AD3513" i="1"/>
  <c r="AD3514" i="1"/>
  <c r="AD3515" i="1"/>
  <c r="AD3516" i="1"/>
  <c r="AD3517" i="1"/>
  <c r="AD3518" i="1"/>
  <c r="AD3519" i="1"/>
  <c r="AD3520" i="1"/>
  <c r="AD3521" i="1"/>
  <c r="AD3522" i="1"/>
  <c r="AD3523" i="1"/>
  <c r="AD3524" i="1"/>
  <c r="AD3525" i="1"/>
  <c r="AD3526" i="1"/>
  <c r="AD3527" i="1"/>
  <c r="AD3528" i="1"/>
  <c r="AD3529" i="1"/>
  <c r="AD3530" i="1"/>
  <c r="AD3531" i="1"/>
  <c r="AD3532" i="1"/>
  <c r="AD3533" i="1"/>
  <c r="AD3534" i="1"/>
  <c r="AD3535" i="1"/>
  <c r="AD3536" i="1"/>
  <c r="AD3537" i="1"/>
  <c r="AD3538" i="1"/>
  <c r="AD3539" i="1"/>
  <c r="AD3540" i="1"/>
  <c r="AD3541" i="1"/>
  <c r="AD3542" i="1"/>
  <c r="AD3543" i="1"/>
  <c r="AD3544" i="1"/>
  <c r="AD3545" i="1"/>
  <c r="AD3547" i="1"/>
  <c r="AD3548" i="1"/>
  <c r="AD3549" i="1"/>
  <c r="AD3550" i="1"/>
  <c r="AD3551" i="1"/>
  <c r="AD3552" i="1"/>
  <c r="AD3553" i="1"/>
  <c r="AD3554" i="1"/>
  <c r="AD3555" i="1"/>
  <c r="AD3556" i="1"/>
  <c r="AD3557" i="1"/>
  <c r="AD3558" i="1"/>
  <c r="AD3559" i="1"/>
  <c r="AD3560" i="1"/>
  <c r="AD3561" i="1"/>
  <c r="AD3562" i="1"/>
  <c r="AD3563" i="1"/>
  <c r="AD3564" i="1"/>
  <c r="AD3565" i="1"/>
  <c r="AD3567" i="1"/>
  <c r="AD3568" i="1"/>
  <c r="AD3569" i="1"/>
  <c r="AD3570" i="1"/>
  <c r="AD3571" i="1"/>
  <c r="AD3572" i="1"/>
  <c r="AD3573" i="1"/>
  <c r="AD1916" i="1"/>
  <c r="AD3575" i="1"/>
  <c r="AD3576" i="1"/>
  <c r="AD3577" i="1"/>
  <c r="AD3578" i="1"/>
  <c r="AD3579" i="1"/>
  <c r="AD3580" i="1"/>
  <c r="AD3582" i="1"/>
  <c r="AD3583" i="1"/>
  <c r="AD3584" i="1"/>
  <c r="AD3585" i="1"/>
  <c r="AD3586" i="1"/>
  <c r="AD3587" i="1"/>
  <c r="AD3588" i="1"/>
  <c r="AD3589" i="1"/>
  <c r="AD3590" i="1"/>
  <c r="AD3591" i="1"/>
  <c r="AD3592" i="1"/>
  <c r="AD3593" i="1"/>
  <c r="AD3594" i="1"/>
  <c r="AD3595" i="1"/>
  <c r="AD3597" i="1"/>
  <c r="AD3598" i="1"/>
  <c r="AD3599" i="1"/>
  <c r="AD3600" i="1"/>
  <c r="AD3601" i="1"/>
  <c r="AD3602" i="1"/>
  <c r="AD3603" i="1"/>
  <c r="AD3604" i="1"/>
  <c r="AD3605" i="1"/>
  <c r="AD3606" i="1"/>
  <c r="AD3607" i="1"/>
  <c r="AD3608" i="1"/>
  <c r="AD3609" i="1"/>
  <c r="AD3610" i="1"/>
  <c r="AD3611" i="1"/>
  <c r="AD3612" i="1"/>
  <c r="AD3613" i="1"/>
  <c r="AD3614" i="1"/>
  <c r="AD3615" i="1"/>
  <c r="AD3616" i="1"/>
  <c r="AD3617" i="1"/>
  <c r="AD3619" i="1"/>
  <c r="AD3620" i="1"/>
  <c r="AD3621" i="1"/>
  <c r="AD3622" i="1"/>
  <c r="AD3623" i="1"/>
  <c r="AD3624" i="1"/>
  <c r="AD3625" i="1"/>
  <c r="AD3627" i="1"/>
  <c r="AD3628" i="1"/>
  <c r="AD3629" i="1"/>
  <c r="AD3630" i="1"/>
  <c r="AD3631" i="1"/>
  <c r="AD3632" i="1"/>
  <c r="AD3633" i="1"/>
  <c r="AD3634" i="1"/>
  <c r="AD3635" i="1"/>
  <c r="AD3636" i="1"/>
  <c r="AD3637" i="1"/>
  <c r="AD3638" i="1"/>
  <c r="AD3639" i="1"/>
  <c r="AD3640" i="1"/>
  <c r="AD3642" i="1"/>
  <c r="AD3643" i="1"/>
  <c r="AD3644" i="1"/>
  <c r="AD3645" i="1"/>
  <c r="AD3646" i="1"/>
  <c r="AD3647" i="1"/>
  <c r="AD3648" i="1"/>
  <c r="AD3650" i="1"/>
  <c r="AD3651" i="1"/>
  <c r="AD3652" i="1"/>
  <c r="AD3653" i="1"/>
  <c r="AD3654" i="1"/>
  <c r="AD3655" i="1"/>
  <c r="AD3656" i="1"/>
  <c r="AD3657" i="1"/>
  <c r="AD3658" i="1"/>
  <c r="AD3659" i="1"/>
  <c r="AD3660" i="1"/>
  <c r="AD3661" i="1"/>
  <c r="AD3662" i="1"/>
  <c r="AD3663" i="1"/>
  <c r="AD3664" i="1"/>
  <c r="AD3665" i="1"/>
  <c r="AD3666" i="1"/>
  <c r="AD3667" i="1"/>
  <c r="AD3668" i="1"/>
  <c r="AD3669" i="1"/>
  <c r="AD3670" i="1"/>
  <c r="AD3671" i="1"/>
  <c r="AD3673" i="1"/>
  <c r="AD3674" i="1"/>
  <c r="AD3675" i="1"/>
  <c r="AD3676" i="1"/>
  <c r="AD3677" i="1"/>
  <c r="AD3678" i="1"/>
  <c r="AD3679" i="1"/>
  <c r="AD3680" i="1"/>
  <c r="AD3681" i="1"/>
  <c r="AD3682" i="1"/>
  <c r="AD3683" i="1"/>
  <c r="AD3684" i="1"/>
  <c r="AD3685" i="1"/>
  <c r="AD3686" i="1"/>
  <c r="AD3688" i="1"/>
  <c r="AD3689" i="1"/>
  <c r="AD3691" i="1"/>
  <c r="AD3692" i="1"/>
  <c r="AD3693" i="1"/>
  <c r="AD3694" i="1"/>
  <c r="AD3696" i="1"/>
  <c r="AD3697" i="1"/>
  <c r="AD3698" i="1"/>
  <c r="AD3699" i="1"/>
  <c r="AD3700" i="1"/>
  <c r="AD3701" i="1"/>
  <c r="AD3703" i="1"/>
  <c r="AD3704" i="1"/>
  <c r="AD3705" i="1"/>
  <c r="AD3706" i="1"/>
  <c r="AD3707" i="1"/>
  <c r="AD3708" i="1"/>
  <c r="AD3709" i="1"/>
  <c r="AD3710" i="1"/>
  <c r="AD3711" i="1"/>
  <c r="AD3712" i="1"/>
  <c r="AD3713" i="1"/>
  <c r="AD3714" i="1"/>
  <c r="AD3715" i="1"/>
  <c r="AD3716" i="1"/>
  <c r="AD3717" i="1"/>
  <c r="AD3718" i="1"/>
  <c r="AD3719" i="1"/>
  <c r="AD3720" i="1"/>
  <c r="AD3721" i="1"/>
  <c r="AD3722" i="1"/>
  <c r="AD3723" i="1"/>
  <c r="AD3724" i="1"/>
  <c r="AD3725" i="1"/>
  <c r="AD3726" i="1"/>
  <c r="AD3727" i="1"/>
  <c r="AD3728" i="1"/>
  <c r="AD3729" i="1"/>
  <c r="AD3730" i="1"/>
  <c r="AD3731" i="1"/>
  <c r="AD3732" i="1"/>
  <c r="AD3733" i="1"/>
  <c r="AD3735" i="1"/>
  <c r="AD1933" i="1"/>
  <c r="AD3737" i="1"/>
  <c r="AD3738" i="1"/>
  <c r="AD3739" i="1"/>
  <c r="AD3740" i="1"/>
  <c r="AD3741" i="1"/>
  <c r="AD3742" i="1"/>
  <c r="AD3743" i="1"/>
  <c r="AD3744" i="1"/>
  <c r="AD3745" i="1"/>
  <c r="AD3746" i="1"/>
  <c r="AD3747" i="1"/>
  <c r="AD3748" i="1"/>
  <c r="AD3749" i="1"/>
  <c r="AD3750" i="1"/>
  <c r="AD3751" i="1"/>
  <c r="AD3752" i="1"/>
  <c r="AD3753" i="1"/>
  <c r="AD3754" i="1"/>
  <c r="AD3755" i="1"/>
  <c r="AD3756" i="1"/>
  <c r="AD3757" i="1"/>
  <c r="AD3758" i="1"/>
  <c r="AD3759" i="1"/>
  <c r="AD3760" i="1"/>
  <c r="AD3762" i="1"/>
  <c r="AD3763" i="1"/>
  <c r="AD3764" i="1"/>
  <c r="AD3765" i="1"/>
  <c r="AD3766" i="1"/>
  <c r="AD3768" i="1"/>
  <c r="AD3770" i="1"/>
  <c r="AD3771" i="1"/>
  <c r="AD3773" i="1"/>
  <c r="AD3775" i="1"/>
  <c r="AD3776" i="1"/>
  <c r="AD3777" i="1"/>
  <c r="AD3778" i="1"/>
  <c r="AD3779" i="1"/>
  <c r="AD3780" i="1"/>
  <c r="AD3781" i="1"/>
  <c r="AD3782" i="1"/>
  <c r="AD3783" i="1"/>
  <c r="AD3784" i="1"/>
  <c r="AD3785" i="1"/>
  <c r="AD3786" i="1"/>
  <c r="AD3787" i="1"/>
  <c r="AD3788" i="1"/>
  <c r="AD3789" i="1"/>
  <c r="AD3790" i="1"/>
  <c r="AD3791" i="1"/>
  <c r="AD3792" i="1"/>
  <c r="AD3793" i="1"/>
  <c r="AD3794" i="1"/>
  <c r="AD3795" i="1"/>
  <c r="AD3796" i="1"/>
  <c r="AD3797" i="1"/>
  <c r="AD3798" i="1"/>
  <c r="AD3799" i="1"/>
  <c r="AD3800" i="1"/>
  <c r="AD3801" i="1"/>
  <c r="AD3802" i="1"/>
  <c r="AD3803" i="1"/>
  <c r="AD3804" i="1"/>
  <c r="AD3805" i="1"/>
  <c r="AD3806" i="1"/>
  <c r="AD3807" i="1"/>
  <c r="AD3808" i="1"/>
  <c r="AD3809" i="1"/>
  <c r="AD3810" i="1"/>
  <c r="AD3811" i="1"/>
  <c r="AD3812" i="1"/>
  <c r="AD3813" i="1"/>
  <c r="AD3814" i="1"/>
  <c r="AD3815" i="1"/>
  <c r="AD3816" i="1"/>
  <c r="AD3817" i="1"/>
  <c r="AD2078" i="1"/>
  <c r="AD3819" i="1"/>
  <c r="AD3820" i="1"/>
  <c r="AD3821" i="1"/>
  <c r="AD3822" i="1"/>
  <c r="AD3823" i="1"/>
  <c r="AD3824" i="1"/>
  <c r="AD3825" i="1"/>
  <c r="AD3826" i="1"/>
  <c r="AD3827" i="1"/>
  <c r="AD3828" i="1"/>
  <c r="AD3829" i="1"/>
  <c r="AD3830" i="1"/>
  <c r="AD3831" i="1"/>
  <c r="AD3832" i="1"/>
  <c r="AD3833" i="1"/>
  <c r="AD3834" i="1"/>
  <c r="AD3835" i="1"/>
  <c r="AD3836" i="1"/>
  <c r="AD3837" i="1"/>
  <c r="AD3838" i="1"/>
  <c r="AD3839" i="1"/>
  <c r="AD3840" i="1"/>
  <c r="AD3841" i="1"/>
  <c r="AD3842" i="1"/>
  <c r="AD3843" i="1"/>
  <c r="AD3844" i="1"/>
  <c r="AD3846" i="1"/>
  <c r="AD3847" i="1"/>
  <c r="AD3848" i="1"/>
  <c r="AD3849" i="1"/>
  <c r="AD3850" i="1"/>
  <c r="AD3851" i="1"/>
  <c r="AD3852" i="1"/>
  <c r="AD3853" i="1"/>
  <c r="AD3854" i="1"/>
  <c r="AD3855" i="1"/>
  <c r="AD3856" i="1"/>
  <c r="AD3858" i="1"/>
  <c r="AD3859" i="1"/>
  <c r="AD3860" i="1"/>
  <c r="AD3861" i="1"/>
  <c r="AD3862" i="1"/>
  <c r="AD3863" i="1"/>
  <c r="AD3864" i="1"/>
  <c r="AD3865" i="1"/>
  <c r="AD3866" i="1"/>
  <c r="AD3867" i="1"/>
  <c r="AD3868" i="1"/>
  <c r="AD3869" i="1"/>
  <c r="AD3870" i="1"/>
  <c r="AD3871" i="1"/>
  <c r="AD3872" i="1"/>
  <c r="AD3873" i="1"/>
  <c r="AD3874" i="1"/>
  <c r="AD3875" i="1"/>
  <c r="AD3876" i="1"/>
  <c r="AD3877" i="1"/>
  <c r="AD3878" i="1"/>
  <c r="AD3879" i="1"/>
  <c r="AD3880" i="1"/>
  <c r="AD3881" i="1"/>
  <c r="AD3882" i="1"/>
  <c r="AD3883" i="1"/>
  <c r="AD3884" i="1"/>
  <c r="AD3885" i="1"/>
  <c r="AD3887" i="1"/>
  <c r="AD3888" i="1"/>
  <c r="AD3889" i="1"/>
  <c r="AD3890" i="1"/>
  <c r="AD3891" i="1"/>
  <c r="AD3892" i="1"/>
  <c r="AD3893" i="1"/>
  <c r="AD3894" i="1"/>
  <c r="AD3895" i="1"/>
  <c r="AD3896" i="1"/>
  <c r="AD3897" i="1"/>
  <c r="AD3898" i="1"/>
  <c r="AD3899" i="1"/>
  <c r="AD3900" i="1"/>
  <c r="AD3901" i="1"/>
  <c r="AD3902" i="1"/>
  <c r="AD3903" i="1"/>
  <c r="AD3904" i="1"/>
  <c r="AD3905" i="1"/>
  <c r="AD3906" i="1"/>
  <c r="AD3907" i="1"/>
  <c r="AD3908" i="1"/>
  <c r="AD3909" i="1"/>
  <c r="AD3910" i="1"/>
  <c r="AD3911" i="1"/>
  <c r="AD3912" i="1"/>
  <c r="AD3913" i="1"/>
  <c r="AD3914" i="1"/>
  <c r="AD3916" i="1"/>
  <c r="AD2096" i="1"/>
  <c r="AD3918" i="1"/>
  <c r="AD3919" i="1"/>
  <c r="AD3920" i="1"/>
  <c r="AD3921" i="1"/>
  <c r="AD3922" i="1"/>
  <c r="AD3923" i="1"/>
  <c r="AD3924" i="1"/>
  <c r="AD3925" i="1"/>
  <c r="AD3926" i="1"/>
  <c r="AD3927" i="1"/>
  <c r="AD3928" i="1"/>
  <c r="AD3929" i="1"/>
  <c r="AD3930" i="1"/>
  <c r="AD3931" i="1"/>
  <c r="AD3932" i="1"/>
  <c r="AD3933" i="1"/>
  <c r="AD3934" i="1"/>
  <c r="AD3935" i="1"/>
  <c r="AD3936" i="1"/>
  <c r="AD3937" i="1"/>
  <c r="AD3938" i="1"/>
  <c r="AD3940" i="1"/>
  <c r="AD3942" i="1"/>
  <c r="AD3943" i="1"/>
  <c r="AD3944" i="1"/>
  <c r="AD3945" i="1"/>
  <c r="AD3946" i="1"/>
  <c r="AD3947" i="1"/>
  <c r="AD3948" i="1"/>
  <c r="AD3949" i="1"/>
  <c r="AD3950" i="1"/>
  <c r="AD3952" i="1"/>
  <c r="AD3954" i="1"/>
  <c r="AD3955" i="1"/>
  <c r="AD3956" i="1"/>
  <c r="AD3957" i="1"/>
  <c r="AD3958" i="1"/>
  <c r="AD3959" i="1"/>
  <c r="AD3960" i="1"/>
  <c r="AD3961" i="1"/>
  <c r="AD3962" i="1"/>
  <c r="AD3963" i="1"/>
  <c r="AD3964" i="1"/>
  <c r="AD3965" i="1"/>
  <c r="AD3966" i="1"/>
  <c r="AD3967" i="1"/>
  <c r="AD3968" i="1"/>
  <c r="AD3969" i="1"/>
  <c r="AD3970" i="1"/>
  <c r="AD3971" i="1"/>
  <c r="AD3972" i="1"/>
  <c r="AD3973" i="1"/>
  <c r="AD3974" i="1"/>
  <c r="AD3975" i="1"/>
  <c r="AD3977" i="1"/>
  <c r="AD3978" i="1"/>
  <c r="AD3980" i="1"/>
  <c r="AD3981" i="1"/>
  <c r="AD3982" i="1"/>
  <c r="AD3984" i="1"/>
  <c r="AD3985" i="1"/>
  <c r="AD3986" i="1"/>
  <c r="AD3987" i="1"/>
  <c r="AD3988" i="1"/>
  <c r="AD3989" i="1"/>
  <c r="AD3990" i="1"/>
  <c r="AD3991" i="1"/>
  <c r="AD3992" i="1"/>
  <c r="AD3993" i="1"/>
  <c r="AD3994" i="1"/>
  <c r="AD3995" i="1"/>
  <c r="AD3996" i="1"/>
  <c r="AD3997" i="1"/>
  <c r="AD3998" i="1"/>
  <c r="AD3999" i="1"/>
  <c r="AD4000" i="1"/>
  <c r="AD4001" i="1"/>
  <c r="AD4002" i="1"/>
  <c r="AD4004" i="1"/>
  <c r="AD4005" i="1"/>
  <c r="AD4006" i="1"/>
  <c r="AD4007" i="1"/>
  <c r="AD4008" i="1"/>
  <c r="AD4009" i="1"/>
  <c r="AD4010" i="1"/>
  <c r="AD4011" i="1"/>
  <c r="AD4012" i="1"/>
  <c r="AD4013" i="1"/>
  <c r="AD4014" i="1"/>
  <c r="AD4015" i="1"/>
  <c r="AD4016" i="1"/>
  <c r="AD4019" i="1"/>
  <c r="AD4020" i="1"/>
  <c r="AD4021" i="1"/>
  <c r="AD4022" i="1"/>
  <c r="AD4023" i="1"/>
  <c r="AD4024" i="1"/>
  <c r="AD4025" i="1"/>
  <c r="AD4026" i="1"/>
  <c r="AD4027" i="1"/>
  <c r="AD4028" i="1"/>
  <c r="AD4029" i="1"/>
  <c r="AD4030" i="1"/>
  <c r="AD4031" i="1"/>
  <c r="AD4032" i="1"/>
  <c r="AD4033" i="1"/>
  <c r="AD4034" i="1"/>
  <c r="AD4035" i="1"/>
  <c r="AD4036" i="1"/>
  <c r="AD4037" i="1"/>
  <c r="AD4038" i="1"/>
  <c r="AD4039" i="1"/>
  <c r="AD4040" i="1"/>
  <c r="AD4041" i="1"/>
  <c r="AD4042" i="1"/>
  <c r="AD4043" i="1"/>
  <c r="AD4044" i="1"/>
  <c r="AD4045" i="1"/>
  <c r="AD4046" i="1"/>
  <c r="AD4048" i="1"/>
  <c r="AD4049" i="1"/>
  <c r="AD4050" i="1"/>
  <c r="AD4051" i="1"/>
  <c r="AD4052" i="1"/>
  <c r="AD4053" i="1"/>
  <c r="AD4054" i="1"/>
  <c r="AD4055" i="1"/>
  <c r="AD4056" i="1"/>
  <c r="AD4057" i="1"/>
  <c r="AD4058" i="1"/>
  <c r="AD4059" i="1"/>
  <c r="AD4060" i="1"/>
  <c r="AD4061" i="1"/>
  <c r="AD4062" i="1"/>
  <c r="AD4063" i="1"/>
  <c r="AD4064" i="1"/>
  <c r="AD4065" i="1"/>
  <c r="AD4066" i="1"/>
  <c r="AD4067" i="1"/>
  <c r="AD4068" i="1"/>
  <c r="AD4069" i="1"/>
  <c r="AD4070" i="1"/>
  <c r="AD4071" i="1"/>
  <c r="AD4073" i="1"/>
  <c r="AD4074" i="1"/>
  <c r="AD4075" i="1"/>
  <c r="AD4076" i="1"/>
  <c r="AD4078" i="1"/>
  <c r="AD4079" i="1"/>
  <c r="AD2238" i="1"/>
  <c r="AD4081" i="1"/>
  <c r="AD4082" i="1"/>
  <c r="AD4083" i="1"/>
  <c r="AD4084" i="1"/>
  <c r="AD4085" i="1"/>
  <c r="AD4086" i="1"/>
  <c r="AD4087" i="1"/>
  <c r="AD4088" i="1"/>
  <c r="AD4089" i="1"/>
  <c r="AD4090" i="1"/>
  <c r="AD4091" i="1"/>
  <c r="AD4092" i="1"/>
  <c r="AD4093" i="1"/>
  <c r="AD4094" i="1"/>
  <c r="AD4095" i="1"/>
  <c r="AD4097" i="1"/>
  <c r="AD4098" i="1"/>
  <c r="AD4099" i="1"/>
  <c r="AD4101" i="1"/>
  <c r="AD4102" i="1"/>
  <c r="AD4103" i="1"/>
  <c r="AD4104" i="1"/>
  <c r="AD4105" i="1"/>
  <c r="AD4106" i="1"/>
  <c r="AD4108" i="1"/>
  <c r="AD4109" i="1"/>
  <c r="AD4110" i="1"/>
  <c r="AD4111" i="1"/>
  <c r="AD4112" i="1"/>
  <c r="AD4113" i="1"/>
  <c r="AD4114" i="1"/>
  <c r="AD4115" i="1"/>
  <c r="AD4116" i="1"/>
  <c r="AD4117" i="1"/>
  <c r="AD4118" i="1"/>
  <c r="AD4119" i="1"/>
  <c r="AD4120" i="1"/>
  <c r="AD2382" i="1"/>
  <c r="AD4122" i="1"/>
  <c r="AD4123" i="1"/>
  <c r="AD4124" i="1"/>
  <c r="AD4125" i="1"/>
  <c r="AD4126" i="1"/>
  <c r="AD4127" i="1"/>
  <c r="AD4128" i="1"/>
  <c r="AD4129" i="1"/>
  <c r="AD4130" i="1"/>
  <c r="AD4131" i="1"/>
  <c r="AD4132" i="1"/>
  <c r="AD4135" i="1"/>
  <c r="AD4136" i="1"/>
  <c r="AD4137" i="1"/>
  <c r="AD4138" i="1"/>
  <c r="AD4139" i="1"/>
  <c r="AD4140" i="1"/>
  <c r="AD2609" i="1"/>
  <c r="AD4142" i="1"/>
  <c r="AD4143" i="1"/>
  <c r="AD4144" i="1"/>
  <c r="AD4145" i="1"/>
  <c r="AD4146" i="1"/>
  <c r="AD4147" i="1"/>
  <c r="AD4148" i="1"/>
  <c r="AD4149" i="1"/>
  <c r="AD4150" i="1"/>
  <c r="AD4151" i="1"/>
  <c r="AD4152" i="1"/>
  <c r="AD4153" i="1"/>
  <c r="AD4154" i="1"/>
  <c r="AD4155" i="1"/>
  <c r="AD4156" i="1"/>
  <c r="AD4157" i="1"/>
  <c r="AD4158" i="1"/>
  <c r="AD4159" i="1"/>
  <c r="AD4160" i="1"/>
  <c r="AD4161" i="1"/>
  <c r="AD4162" i="1"/>
  <c r="AD4164" i="1"/>
  <c r="AD4165" i="1"/>
  <c r="AD4167" i="1"/>
  <c r="AD4168" i="1"/>
  <c r="AD4169" i="1"/>
  <c r="AD4170" i="1"/>
  <c r="AD4171" i="1"/>
  <c r="AD4172" i="1"/>
  <c r="AD4173" i="1"/>
  <c r="AD4174" i="1"/>
  <c r="AD4175" i="1"/>
  <c r="AD4176" i="1"/>
  <c r="AD4177" i="1"/>
  <c r="AD4178" i="1"/>
  <c r="AD4179" i="1"/>
  <c r="AD4180" i="1"/>
  <c r="AD4181" i="1"/>
  <c r="AD4182" i="1"/>
  <c r="AD4183" i="1"/>
  <c r="AD4184" i="1"/>
  <c r="AD4185" i="1"/>
  <c r="AD4186" i="1"/>
  <c r="AD4187" i="1"/>
  <c r="AD4188" i="1"/>
  <c r="AD4189" i="1"/>
  <c r="AD4190" i="1"/>
  <c r="AD4191" i="1"/>
  <c r="AD4192" i="1"/>
  <c r="AD4193" i="1"/>
  <c r="AD4194" i="1"/>
  <c r="AD4195" i="1"/>
  <c r="AD4196" i="1"/>
  <c r="AD4197" i="1"/>
  <c r="AD4198" i="1"/>
  <c r="AD4199" i="1"/>
  <c r="AD4200" i="1"/>
  <c r="AD4201" i="1"/>
  <c r="AD4202" i="1"/>
  <c r="AD4203" i="1"/>
  <c r="AD4204" i="1"/>
  <c r="AD4205" i="1"/>
  <c r="AD4206" i="1"/>
  <c r="AD4207" i="1"/>
  <c r="AD4208" i="1"/>
  <c r="AD4209" i="1"/>
  <c r="AD4211" i="1"/>
  <c r="AD4212" i="1"/>
  <c r="AD4213" i="1"/>
  <c r="AD4214" i="1"/>
  <c r="AD4215" i="1"/>
  <c r="AD4216" i="1"/>
  <c r="AD4217" i="1"/>
  <c r="AD4218" i="1"/>
  <c r="AD4219" i="1"/>
  <c r="AD4220" i="1"/>
  <c r="AD4221" i="1"/>
  <c r="AD4222" i="1"/>
  <c r="AD4223" i="1"/>
  <c r="AD4224" i="1"/>
  <c r="AD4226" i="1"/>
  <c r="AD4227" i="1"/>
  <c r="AD4228" i="1"/>
  <c r="AD4230" i="1"/>
  <c r="AD4231" i="1"/>
  <c r="AD4232" i="1"/>
  <c r="AD4233" i="1"/>
  <c r="AD4234" i="1"/>
  <c r="AD4236" i="1"/>
  <c r="AD4237" i="1"/>
  <c r="AD4238" i="1"/>
  <c r="AD4239" i="1"/>
  <c r="AD4240" i="1"/>
  <c r="AD4241" i="1"/>
  <c r="AD4242" i="1"/>
  <c r="AD4243" i="1"/>
  <c r="AD4244" i="1"/>
  <c r="AD4245" i="1"/>
  <c r="AD4246" i="1"/>
  <c r="AD4247" i="1"/>
  <c r="AD4248" i="1"/>
  <c r="AD4249" i="1"/>
  <c r="AD4250" i="1"/>
  <c r="AD4251" i="1"/>
  <c r="AD4252" i="1"/>
  <c r="AD4253" i="1"/>
  <c r="AD4254" i="1"/>
  <c r="AD4255" i="1"/>
  <c r="AD4256" i="1"/>
  <c r="AD4257" i="1"/>
  <c r="AD4258" i="1"/>
  <c r="AD4259" i="1"/>
  <c r="AD4260" i="1"/>
  <c r="AD4261" i="1"/>
  <c r="AD4262" i="1"/>
  <c r="AD4263" i="1"/>
  <c r="AD4265" i="1"/>
  <c r="AD4266" i="1"/>
  <c r="AD4267" i="1"/>
  <c r="AD4268" i="1"/>
  <c r="AD4269" i="1"/>
  <c r="AD4270" i="1"/>
  <c r="AD4271" i="1"/>
  <c r="AD4272" i="1"/>
  <c r="AD4273" i="1"/>
  <c r="AD4274" i="1"/>
  <c r="AD4275" i="1"/>
  <c r="AD4276" i="1"/>
  <c r="AD4277" i="1"/>
  <c r="AD4278" i="1"/>
  <c r="AD4279" i="1"/>
  <c r="AD4280" i="1"/>
  <c r="AD4281" i="1"/>
  <c r="AD4282" i="1"/>
  <c r="AD4283" i="1"/>
  <c r="AD4284" i="1"/>
  <c r="AD4286" i="1"/>
  <c r="AD4287" i="1"/>
  <c r="AD4288" i="1"/>
  <c r="AD4289" i="1"/>
  <c r="AD4290" i="1"/>
  <c r="AD4291" i="1"/>
  <c r="AD4292" i="1"/>
  <c r="AD4293" i="1"/>
  <c r="AD4294" i="1"/>
  <c r="AD4295" i="1"/>
  <c r="AD4296" i="1"/>
  <c r="AD4297" i="1"/>
  <c r="AD4298" i="1"/>
  <c r="AD4299" i="1"/>
  <c r="AD4300" i="1"/>
  <c r="AD4302" i="1"/>
  <c r="AD4303" i="1"/>
  <c r="AD4304" i="1"/>
  <c r="AD4305" i="1"/>
  <c r="AD4306" i="1"/>
  <c r="AD4307" i="1"/>
  <c r="AD4308" i="1"/>
  <c r="AD4309" i="1"/>
  <c r="AD4310" i="1"/>
  <c r="AD4311" i="1"/>
  <c r="AD4312" i="1"/>
  <c r="AD4313" i="1"/>
  <c r="AD4314" i="1"/>
  <c r="AD4315" i="1"/>
  <c r="AD4316" i="1"/>
  <c r="AD4318" i="1"/>
  <c r="AD4319" i="1"/>
  <c r="AD4320" i="1"/>
  <c r="AD4321" i="1"/>
  <c r="AD4322" i="1"/>
  <c r="AD4323" i="1"/>
  <c r="AD4324" i="1"/>
  <c r="AD4325" i="1"/>
  <c r="AD4326" i="1"/>
  <c r="AD4327" i="1"/>
  <c r="AD4328" i="1"/>
  <c r="AD4329" i="1"/>
  <c r="AD4330" i="1"/>
  <c r="AD4331" i="1"/>
  <c r="AD4332" i="1"/>
  <c r="AD4333" i="1"/>
  <c r="AD4334" i="1"/>
  <c r="AD4335" i="1"/>
  <c r="AD4336" i="1"/>
  <c r="AD4337" i="1"/>
  <c r="AD4338" i="1"/>
  <c r="AD4339" i="1"/>
  <c r="AD4340" i="1"/>
  <c r="AD4341" i="1"/>
  <c r="AD4342" i="1"/>
  <c r="AD4344" i="1"/>
  <c r="AD4345" i="1"/>
  <c r="AD4346" i="1"/>
  <c r="AD4347" i="1"/>
  <c r="AD4348" i="1"/>
  <c r="AD4349" i="1"/>
  <c r="AD4350" i="1"/>
  <c r="AD4351" i="1"/>
  <c r="AD4352" i="1"/>
  <c r="AD4354" i="1"/>
  <c r="AD4355" i="1"/>
  <c r="AD4356" i="1"/>
  <c r="AD4357" i="1"/>
  <c r="AD4358" i="1"/>
  <c r="AD4359" i="1"/>
  <c r="AD4360" i="1"/>
  <c r="AD4361" i="1"/>
  <c r="AD4362" i="1"/>
  <c r="AD4363" i="1"/>
  <c r="AD4364" i="1"/>
  <c r="AD4365" i="1"/>
  <c r="AD4366" i="1"/>
  <c r="AD4367" i="1"/>
  <c r="AD2634" i="1"/>
  <c r="AD4369" i="1"/>
  <c r="AD4370" i="1"/>
  <c r="AD4371" i="1"/>
  <c r="AD4372" i="1"/>
  <c r="AD4373" i="1"/>
  <c r="AD4374" i="1"/>
  <c r="AD4375" i="1"/>
  <c r="AD4376" i="1"/>
  <c r="AD4377" i="1"/>
  <c r="AD4378" i="1"/>
  <c r="AD4379" i="1"/>
  <c r="AD4380" i="1"/>
  <c r="AD4381" i="1"/>
  <c r="AD4382" i="1"/>
  <c r="AD4383" i="1"/>
  <c r="AD4384" i="1"/>
  <c r="AD4385" i="1"/>
  <c r="AD4386" i="1"/>
  <c r="AD4387" i="1"/>
  <c r="AD4388" i="1"/>
  <c r="AD4390" i="1"/>
  <c r="AD4391" i="1"/>
  <c r="AD4392" i="1"/>
  <c r="AD4393" i="1"/>
  <c r="AD4394" i="1"/>
  <c r="AD4395" i="1"/>
  <c r="AD4396" i="1"/>
  <c r="AD4397" i="1"/>
  <c r="AD4398" i="1"/>
  <c r="AD4399" i="1"/>
  <c r="AD4400" i="1"/>
  <c r="AD4401" i="1"/>
  <c r="AD4402" i="1"/>
  <c r="AD4403" i="1"/>
  <c r="AD4404" i="1"/>
  <c r="AD4405" i="1"/>
  <c r="AD4407" i="1"/>
  <c r="AD4408" i="1"/>
  <c r="AD4409" i="1"/>
  <c r="AD4410" i="1"/>
  <c r="AD4411" i="1"/>
  <c r="AD4412" i="1"/>
  <c r="AD4413" i="1"/>
  <c r="AD4414" i="1"/>
  <c r="AD4415" i="1"/>
  <c r="AD4416" i="1"/>
  <c r="AD4417" i="1"/>
  <c r="AD4418" i="1"/>
  <c r="AD4419" i="1"/>
  <c r="AD4420" i="1"/>
  <c r="AD4421" i="1"/>
  <c r="AD4422" i="1"/>
  <c r="AD4423" i="1"/>
  <c r="AD4424" i="1"/>
  <c r="AD4425" i="1"/>
  <c r="AD4426" i="1"/>
  <c r="AD4427" i="1"/>
  <c r="AD4428" i="1"/>
  <c r="AD4429" i="1"/>
  <c r="AD4430" i="1"/>
  <c r="AD4431" i="1"/>
  <c r="AD4432" i="1"/>
  <c r="AD4433" i="1"/>
  <c r="AD4434" i="1"/>
  <c r="AD4435" i="1"/>
  <c r="AD4436" i="1"/>
  <c r="AD4437" i="1"/>
  <c r="AD4438" i="1"/>
  <c r="AD4439" i="1"/>
  <c r="AD4440" i="1"/>
  <c r="AD4441" i="1"/>
  <c r="AD4442" i="1"/>
  <c r="AD4443" i="1"/>
  <c r="AD4444" i="1"/>
  <c r="AD4445" i="1"/>
  <c r="AD4446" i="1"/>
  <c r="AD4447" i="1"/>
  <c r="AD4448" i="1"/>
  <c r="AD4450" i="1"/>
  <c r="AD4451" i="1"/>
  <c r="AD4453" i="1"/>
  <c r="AD4455" i="1"/>
  <c r="AD4456" i="1"/>
  <c r="AD4457" i="1"/>
  <c r="AD4458" i="1"/>
  <c r="AD4459" i="1"/>
  <c r="AD4460" i="1"/>
  <c r="AD4461" i="1"/>
  <c r="AD4462" i="1"/>
  <c r="AD4463" i="1"/>
  <c r="AD4464" i="1"/>
  <c r="AD4465" i="1"/>
  <c r="AD4466" i="1"/>
  <c r="AD4467" i="1"/>
  <c r="AD4468" i="1"/>
  <c r="AD4469" i="1"/>
  <c r="AD4470" i="1"/>
  <c r="AD4471" i="1"/>
  <c r="AD4472" i="1"/>
  <c r="AD4473" i="1"/>
  <c r="AD4474" i="1"/>
  <c r="AD4475" i="1"/>
  <c r="AD4476" i="1"/>
  <c r="AD4477" i="1"/>
  <c r="AD4478" i="1"/>
  <c r="AD4479" i="1"/>
  <c r="AD4480" i="1"/>
  <c r="AD4481" i="1"/>
  <c r="AD4482" i="1"/>
  <c r="AD4483" i="1"/>
  <c r="AD4484" i="1"/>
  <c r="AD4485" i="1"/>
  <c r="AD4486" i="1"/>
  <c r="AD4487" i="1"/>
  <c r="AD4488" i="1"/>
  <c r="AD4489" i="1"/>
  <c r="AD4490" i="1"/>
  <c r="AD4491" i="1"/>
  <c r="AD4493" i="1"/>
  <c r="AD4494" i="1"/>
  <c r="AD4495" i="1"/>
  <c r="AD4496" i="1"/>
  <c r="AD4497" i="1"/>
  <c r="AD4498" i="1"/>
  <c r="AD4499" i="1"/>
  <c r="AD4500" i="1"/>
  <c r="AD2818" i="1"/>
  <c r="AD4502" i="1"/>
  <c r="AD4503" i="1"/>
  <c r="AD4504" i="1"/>
  <c r="AD4505" i="1"/>
  <c r="AD4506" i="1"/>
  <c r="AD4507" i="1"/>
  <c r="AD4508" i="1"/>
  <c r="AD4509" i="1"/>
  <c r="AD4510" i="1"/>
  <c r="AD4511" i="1"/>
  <c r="AD4512" i="1"/>
  <c r="AD4513" i="1"/>
  <c r="AD4514" i="1"/>
  <c r="AD4515" i="1"/>
  <c r="AD4516" i="1"/>
  <c r="AD4517" i="1"/>
  <c r="AD4518" i="1"/>
  <c r="AD4519" i="1"/>
  <c r="AD4520" i="1"/>
  <c r="AD4521" i="1"/>
  <c r="AD4522" i="1"/>
  <c r="AD4523" i="1"/>
  <c r="AD4524" i="1"/>
  <c r="AD4525" i="1"/>
  <c r="AD4526" i="1"/>
  <c r="AD4527" i="1"/>
  <c r="AD4528" i="1"/>
  <c r="AD4529" i="1"/>
  <c r="AD4530" i="1"/>
  <c r="AD4531" i="1"/>
  <c r="AD4532" i="1"/>
  <c r="AD4534" i="1"/>
  <c r="AD4535" i="1"/>
  <c r="AD4537" i="1"/>
  <c r="AD4538" i="1"/>
  <c r="AD4539" i="1"/>
  <c r="AD4540" i="1"/>
  <c r="AD4541" i="1"/>
  <c r="AD4542" i="1"/>
  <c r="AD4543" i="1"/>
  <c r="AD4544" i="1"/>
  <c r="AD4545" i="1"/>
  <c r="AD4546" i="1"/>
  <c r="AD4547" i="1"/>
  <c r="AD4548" i="1"/>
  <c r="AD4549" i="1"/>
  <c r="AD4550" i="1"/>
  <c r="AD4551" i="1"/>
  <c r="AD4552" i="1"/>
  <c r="AD4554" i="1"/>
  <c r="AD4555" i="1"/>
  <c r="AD4556" i="1"/>
  <c r="AD4557" i="1"/>
  <c r="AD4558" i="1"/>
  <c r="AD4559" i="1"/>
  <c r="AD4561" i="1"/>
  <c r="AD4563" i="1"/>
  <c r="AD4564" i="1"/>
  <c r="AD4565" i="1"/>
  <c r="AD4566" i="1"/>
  <c r="AD4567" i="1"/>
  <c r="AD4568" i="1"/>
  <c r="AD4569" i="1"/>
  <c r="AD4570" i="1"/>
  <c r="AD4571" i="1"/>
  <c r="AD4572" i="1"/>
  <c r="AD4573" i="1"/>
  <c r="AD4574" i="1"/>
  <c r="AD4575" i="1"/>
  <c r="AD4576" i="1"/>
  <c r="AD4577" i="1"/>
  <c r="AD4578" i="1"/>
  <c r="AD4579" i="1"/>
  <c r="AD4580" i="1"/>
  <c r="AD4581" i="1"/>
  <c r="AD4582" i="1"/>
  <c r="AD4583" i="1"/>
  <c r="AD4584" i="1"/>
  <c r="AD4585" i="1"/>
  <c r="AD4586" i="1"/>
  <c r="AD4587" i="1"/>
  <c r="AD4588" i="1"/>
  <c r="AD4589" i="1"/>
  <c r="AD4590" i="1"/>
  <c r="AD4591" i="1"/>
  <c r="AD4592" i="1"/>
  <c r="AD4593" i="1"/>
  <c r="AD4594" i="1"/>
  <c r="AD4595" i="1"/>
  <c r="AD4596" i="1"/>
  <c r="AD4598" i="1"/>
  <c r="AD4599" i="1"/>
  <c r="AD4601" i="1"/>
  <c r="AD4602" i="1"/>
  <c r="AD4603" i="1"/>
  <c r="AD4604" i="1"/>
  <c r="AD4605" i="1"/>
  <c r="AD4606" i="1"/>
  <c r="AD4607" i="1"/>
  <c r="AD4608" i="1"/>
  <c r="AD4609" i="1"/>
  <c r="AD4610" i="1"/>
  <c r="AD4611" i="1"/>
  <c r="AD4612" i="1"/>
  <c r="AD4613" i="1"/>
  <c r="AD4614" i="1"/>
  <c r="AD4615" i="1"/>
  <c r="AD4616" i="1"/>
  <c r="AD4617" i="1"/>
  <c r="AD4618" i="1"/>
  <c r="AD4619" i="1"/>
  <c r="AD4620" i="1"/>
  <c r="AD4621" i="1"/>
  <c r="AD4622" i="1"/>
  <c r="AD4623" i="1"/>
  <c r="AD4624" i="1"/>
  <c r="AD4626" i="1"/>
  <c r="AD4627" i="1"/>
  <c r="AD4628" i="1"/>
  <c r="AD4630" i="1"/>
  <c r="AD4631" i="1"/>
  <c r="AD4632" i="1"/>
  <c r="AD4633" i="1"/>
  <c r="AD4634" i="1"/>
  <c r="AD4635" i="1"/>
  <c r="AD4636" i="1"/>
  <c r="AD4637" i="1"/>
  <c r="AD4638" i="1"/>
  <c r="AD4639" i="1"/>
  <c r="AD4640" i="1"/>
  <c r="AD4641" i="1"/>
  <c r="AD4642" i="1"/>
  <c r="AD4643" i="1"/>
  <c r="AD4644" i="1"/>
  <c r="AD4645" i="1"/>
  <c r="AD4646" i="1"/>
  <c r="AD4647" i="1"/>
  <c r="AD4648" i="1"/>
  <c r="AD4650" i="1"/>
  <c r="AD4651" i="1"/>
  <c r="AD4652" i="1"/>
  <c r="AD4653" i="1"/>
  <c r="AD4654" i="1"/>
  <c r="AD4655" i="1"/>
  <c r="AD4656" i="1"/>
  <c r="AD4657" i="1"/>
  <c r="AD4658" i="1"/>
  <c r="AD4659" i="1"/>
  <c r="AD4660" i="1"/>
  <c r="AD4661" i="1"/>
  <c r="AD2856" i="1"/>
  <c r="AD4663" i="1"/>
  <c r="AD4664" i="1"/>
  <c r="AD4665" i="1"/>
  <c r="AD4666" i="1"/>
  <c r="AD4667" i="1"/>
  <c r="AD4668" i="1"/>
  <c r="AD4669" i="1"/>
  <c r="AD4670" i="1"/>
  <c r="AD4671" i="1"/>
  <c r="AD4672" i="1"/>
  <c r="AD4673" i="1"/>
  <c r="AD4674" i="1"/>
  <c r="AD4675" i="1"/>
  <c r="AD4676" i="1"/>
  <c r="AD4677" i="1"/>
  <c r="AD4678" i="1"/>
  <c r="AD4679" i="1"/>
  <c r="AD4680" i="1"/>
  <c r="AD4681" i="1"/>
  <c r="AD4682" i="1"/>
  <c r="AD4683" i="1"/>
  <c r="AD4684" i="1"/>
  <c r="AD4685" i="1"/>
  <c r="AD4686" i="1"/>
  <c r="AD4687" i="1"/>
  <c r="AD4688" i="1"/>
  <c r="AD4689" i="1"/>
  <c r="AD4690" i="1"/>
  <c r="AD4691" i="1"/>
  <c r="AD4692" i="1"/>
  <c r="AD2885" i="1"/>
  <c r="AD4694" i="1"/>
  <c r="AD4696" i="1"/>
  <c r="AD4697" i="1"/>
  <c r="AD4698" i="1"/>
  <c r="AD4699" i="1"/>
  <c r="AD4700" i="1"/>
  <c r="AD4701" i="1"/>
  <c r="AD4702" i="1"/>
  <c r="AD4703" i="1"/>
  <c r="AD4704" i="1"/>
  <c r="AD4705" i="1"/>
  <c r="AD4706" i="1"/>
  <c r="AD4707" i="1"/>
  <c r="AD4709" i="1"/>
  <c r="AD4710" i="1"/>
  <c r="AD4711" i="1"/>
  <c r="AD4712" i="1"/>
  <c r="AD4713" i="1"/>
  <c r="AD4714" i="1"/>
  <c r="AD4715" i="1"/>
  <c r="AD4716" i="1"/>
  <c r="AD4717" i="1"/>
  <c r="AD4718" i="1"/>
  <c r="AD4719" i="1"/>
  <c r="AD4720" i="1"/>
  <c r="AD4721" i="1"/>
  <c r="AD4722" i="1"/>
  <c r="AD4723" i="1"/>
  <c r="AD4724" i="1"/>
  <c r="AD4725" i="1"/>
  <c r="AD4726" i="1"/>
  <c r="AD4727" i="1"/>
  <c r="AD4728" i="1"/>
  <c r="AD4729" i="1"/>
  <c r="AD4730" i="1"/>
  <c r="AD4731" i="1"/>
  <c r="AD4732" i="1"/>
  <c r="AD4733" i="1"/>
  <c r="AD4734" i="1"/>
  <c r="AD4735" i="1"/>
  <c r="AD4736" i="1"/>
  <c r="AD4737" i="1"/>
  <c r="AD4738" i="1"/>
  <c r="AD4739" i="1"/>
  <c r="AD4740" i="1"/>
  <c r="AD4741" i="1"/>
  <c r="AD4742" i="1"/>
  <c r="AD4743" i="1"/>
  <c r="AD4744" i="1"/>
  <c r="AD4745" i="1"/>
  <c r="AD4746" i="1"/>
  <c r="AD4747" i="1"/>
  <c r="AD4748" i="1"/>
  <c r="AD4749" i="1"/>
  <c r="AD4751" i="1"/>
  <c r="AD4752" i="1"/>
  <c r="AD4753" i="1"/>
  <c r="AD3021" i="1"/>
  <c r="AD4755" i="1"/>
  <c r="AD4756" i="1"/>
  <c r="AD4757" i="1"/>
  <c r="AD4758" i="1"/>
  <c r="AD4760" i="1"/>
  <c r="AD4761" i="1"/>
  <c r="AD4762" i="1"/>
  <c r="AD4763" i="1"/>
  <c r="AD4764" i="1"/>
  <c r="AD4765" i="1"/>
  <c r="AD4766" i="1"/>
  <c r="AD4767" i="1"/>
  <c r="AD4768" i="1"/>
  <c r="AD4769" i="1"/>
  <c r="AD4770" i="1"/>
  <c r="AD4771" i="1"/>
  <c r="AD4772" i="1"/>
  <c r="AD4773" i="1"/>
  <c r="AD4774" i="1"/>
  <c r="AD4775" i="1"/>
  <c r="AD4776" i="1"/>
  <c r="AD4777" i="1"/>
  <c r="AD4779" i="1"/>
  <c r="AD4780" i="1"/>
  <c r="AD4781" i="1"/>
  <c r="AD4782" i="1"/>
  <c r="AD4783" i="1"/>
  <c r="AD4784" i="1"/>
  <c r="AD4785" i="1"/>
  <c r="AD4786" i="1"/>
  <c r="AD4787" i="1"/>
  <c r="AD4788" i="1"/>
  <c r="AD4789" i="1"/>
  <c r="AD4791" i="1"/>
  <c r="AD4792" i="1"/>
  <c r="AD4793" i="1"/>
  <c r="AD4794" i="1"/>
  <c r="AD4795" i="1"/>
  <c r="AD4796" i="1"/>
  <c r="AD4797" i="1"/>
  <c r="AD4798" i="1"/>
  <c r="AD4799" i="1"/>
  <c r="AD4800" i="1"/>
  <c r="AD4801" i="1"/>
  <c r="AD4802" i="1"/>
  <c r="AD4803" i="1"/>
  <c r="AD4804" i="1"/>
  <c r="AD4805" i="1"/>
  <c r="AD4806" i="1"/>
  <c r="AD4807" i="1"/>
  <c r="AD4808" i="1"/>
  <c r="AD4809" i="1"/>
  <c r="AD4810" i="1"/>
  <c r="AD4811" i="1"/>
  <c r="AD4812" i="1"/>
  <c r="AD4813" i="1"/>
  <c r="AD4815" i="1"/>
  <c r="AD4816" i="1"/>
  <c r="AD4817" i="1"/>
  <c r="AD4818" i="1"/>
  <c r="AD4819" i="1"/>
  <c r="AD4820" i="1"/>
  <c r="AD4821" i="1"/>
  <c r="AD4822" i="1"/>
  <c r="AD4823" i="1"/>
  <c r="AD4824" i="1"/>
  <c r="AD4825" i="1"/>
  <c r="AD4826" i="1"/>
  <c r="AD4827" i="1"/>
  <c r="AD4828" i="1"/>
  <c r="AD4829" i="1"/>
  <c r="AD4830" i="1"/>
  <c r="AD4831" i="1"/>
  <c r="AD4832" i="1"/>
  <c r="AD4833" i="1"/>
  <c r="AD4834" i="1"/>
  <c r="AD4835" i="1"/>
  <c r="AD4836" i="1"/>
  <c r="AD4837" i="1"/>
  <c r="AD4838" i="1"/>
  <c r="AD4839" i="1"/>
  <c r="AD4841" i="1"/>
  <c r="AD4842" i="1"/>
  <c r="AD4843" i="1"/>
  <c r="AD4844" i="1"/>
  <c r="AD4845" i="1"/>
  <c r="AD4846" i="1"/>
  <c r="AD4847" i="1"/>
  <c r="AD4848" i="1"/>
  <c r="AD4850" i="1"/>
  <c r="AD4851" i="1"/>
  <c r="AD4852" i="1"/>
  <c r="AD4853" i="1"/>
  <c r="AD4854" i="1"/>
  <c r="AD4855" i="1"/>
  <c r="AD4856" i="1"/>
  <c r="AD4857" i="1"/>
  <c r="AD4858" i="1"/>
  <c r="AD4859" i="1"/>
  <c r="AD4860" i="1"/>
  <c r="AD4861" i="1"/>
  <c r="AD4862" i="1"/>
  <c r="AD4863" i="1"/>
  <c r="AD4864" i="1"/>
  <c r="AD4866" i="1"/>
  <c r="AD4867" i="1"/>
  <c r="AD4868" i="1"/>
  <c r="AD4869" i="1"/>
  <c r="AD4870" i="1"/>
  <c r="AD4871" i="1"/>
  <c r="AD4872" i="1"/>
  <c r="AD4873" i="1"/>
  <c r="AD4874" i="1"/>
  <c r="AD4875" i="1"/>
  <c r="AD4876" i="1"/>
  <c r="AD4877" i="1"/>
  <c r="AD4878" i="1"/>
  <c r="AD4879" i="1"/>
  <c r="AD4880" i="1"/>
  <c r="AD4881" i="1"/>
  <c r="AD4882" i="1"/>
  <c r="AD4883" i="1"/>
  <c r="AD4884" i="1"/>
  <c r="AD4885" i="1"/>
  <c r="AD4886" i="1"/>
  <c r="AD4887" i="1"/>
  <c r="AD4888" i="1"/>
  <c r="AD4889" i="1"/>
  <c r="AD4890" i="1"/>
  <c r="AD4891" i="1"/>
  <c r="AD4892" i="1"/>
  <c r="AD4893" i="1"/>
  <c r="AD4894" i="1"/>
  <c r="AD4895" i="1"/>
  <c r="AD4896" i="1"/>
  <c r="AD4898" i="1"/>
  <c r="AD4900" i="1"/>
  <c r="AD4901" i="1"/>
  <c r="AD4902" i="1"/>
  <c r="AD4903" i="1"/>
  <c r="AD3075" i="1"/>
  <c r="AD4905" i="1"/>
  <c r="AD4906" i="1"/>
  <c r="AD4907" i="1"/>
  <c r="AD4908" i="1"/>
  <c r="AD4909" i="1"/>
  <c r="AD4910" i="1"/>
  <c r="AD4911" i="1"/>
  <c r="AD4913" i="1"/>
  <c r="AD4914" i="1"/>
  <c r="AD4915" i="1"/>
  <c r="AD4916" i="1"/>
  <c r="AD4917" i="1"/>
  <c r="AD4918" i="1"/>
  <c r="AD4919" i="1"/>
  <c r="AD4920" i="1"/>
  <c r="AD4921" i="1"/>
  <c r="AD4922" i="1"/>
  <c r="AD4923" i="1"/>
  <c r="AD4924" i="1"/>
  <c r="AD4925" i="1"/>
  <c r="AD4926" i="1"/>
  <c r="AD4927" i="1"/>
  <c r="AD4928" i="1"/>
  <c r="AD4929" i="1"/>
  <c r="AD4930" i="1"/>
  <c r="AD4931" i="1"/>
  <c r="AD4932" i="1"/>
  <c r="AD4933" i="1"/>
  <c r="AD4934" i="1"/>
  <c r="AD4935" i="1"/>
  <c r="AD4936" i="1"/>
  <c r="AD4937" i="1"/>
  <c r="AD4939" i="1"/>
  <c r="AD4940" i="1"/>
  <c r="AD4941" i="1"/>
  <c r="AD4942" i="1"/>
  <c r="AD4943" i="1"/>
  <c r="AD4944" i="1"/>
  <c r="AD4945" i="1"/>
  <c r="AD4946" i="1"/>
  <c r="AD4947" i="1"/>
  <c r="AD4948" i="1"/>
  <c r="AD4949" i="1"/>
  <c r="AD4950" i="1"/>
  <c r="AD4951" i="1"/>
  <c r="AD4952" i="1"/>
  <c r="AD4953" i="1"/>
  <c r="AD4954" i="1"/>
  <c r="AD4955" i="1"/>
  <c r="AD4956" i="1"/>
  <c r="AD4957" i="1"/>
  <c r="AD4958" i="1"/>
  <c r="AD4959" i="1"/>
  <c r="AD4960" i="1"/>
  <c r="AD4961" i="1"/>
  <c r="AD4962" i="1"/>
  <c r="AD4963" i="1"/>
  <c r="AD4964" i="1"/>
  <c r="AD4965" i="1"/>
  <c r="AD4966" i="1"/>
  <c r="AD4967" i="1"/>
  <c r="AD4968" i="1"/>
  <c r="AD4969" i="1"/>
  <c r="AD4970" i="1"/>
  <c r="AD4971" i="1"/>
  <c r="AD4972" i="1"/>
  <c r="AD4973" i="1"/>
  <c r="AD4974" i="1"/>
  <c r="AD4975" i="1"/>
  <c r="AD4976" i="1"/>
  <c r="AD4977" i="1"/>
  <c r="AD4978" i="1"/>
  <c r="AD4979" i="1"/>
  <c r="AD4980" i="1"/>
  <c r="AD4981" i="1"/>
  <c r="AD4982" i="1"/>
  <c r="AD4983" i="1"/>
  <c r="AD4984" i="1"/>
  <c r="AD4985" i="1"/>
  <c r="AD4986" i="1"/>
  <c r="AD4987" i="1"/>
  <c r="AD4988" i="1"/>
  <c r="AD3092" i="1"/>
  <c r="AD4990" i="1"/>
  <c r="AD4991" i="1"/>
  <c r="AD4992" i="1"/>
  <c r="AD4993" i="1"/>
  <c r="AD4994" i="1"/>
  <c r="AD4995" i="1"/>
  <c r="AD4997" i="1"/>
  <c r="AD4998" i="1"/>
  <c r="AD4999" i="1"/>
  <c r="AD5000" i="1"/>
  <c r="AD5001" i="1"/>
  <c r="AD5002" i="1"/>
  <c r="AD5003" i="1"/>
  <c r="AD5004" i="1"/>
  <c r="AD5005" i="1"/>
  <c r="AD5006" i="1"/>
  <c r="AD5007" i="1"/>
  <c r="AD5008" i="1"/>
  <c r="AD5009" i="1"/>
  <c r="AD5010" i="1"/>
  <c r="AD5011" i="1"/>
  <c r="AD5012" i="1"/>
  <c r="AD5013" i="1"/>
  <c r="AD5014" i="1"/>
  <c r="AD5015" i="1"/>
  <c r="AD5016" i="1"/>
  <c r="AD5017" i="1"/>
  <c r="AD5018" i="1"/>
  <c r="AD3136" i="1"/>
  <c r="AD5020" i="1"/>
  <c r="AD5021" i="1"/>
  <c r="AD5022" i="1"/>
  <c r="AD5023" i="1"/>
  <c r="AD5024" i="1"/>
  <c r="AD5025" i="1"/>
  <c r="AD5026" i="1"/>
  <c r="AD5027" i="1"/>
  <c r="AD5028" i="1"/>
  <c r="AD5029" i="1"/>
  <c r="AD5030" i="1"/>
  <c r="AD5031" i="1"/>
  <c r="AD5032" i="1"/>
  <c r="AD5033" i="1"/>
  <c r="AD5034" i="1"/>
  <c r="AD5035" i="1"/>
  <c r="AD5036" i="1"/>
  <c r="AD5037" i="1"/>
  <c r="AD5038" i="1"/>
  <c r="AD5039" i="1"/>
  <c r="AD5040" i="1"/>
  <c r="AD5041" i="1"/>
  <c r="AD5042" i="1"/>
  <c r="AD5044" i="1"/>
  <c r="AD5045" i="1"/>
  <c r="AD5046" i="1"/>
  <c r="AD5047" i="1"/>
  <c r="AD3203" i="1"/>
  <c r="AD5049" i="1"/>
  <c r="AD5050" i="1"/>
  <c r="AD5051" i="1"/>
  <c r="AD5052" i="1"/>
  <c r="AD5053" i="1"/>
  <c r="AD5054" i="1"/>
  <c r="AD5055" i="1"/>
  <c r="AD5056" i="1"/>
  <c r="AD5057" i="1"/>
  <c r="AD5058" i="1"/>
  <c r="AD5059" i="1"/>
  <c r="AD5060" i="1"/>
  <c r="AD5062" i="1"/>
  <c r="AD5063" i="1"/>
  <c r="AD5064" i="1"/>
  <c r="AD5065" i="1"/>
  <c r="AD5066" i="1"/>
  <c r="AD5067" i="1"/>
  <c r="AD5068" i="1"/>
  <c r="AD5069" i="1"/>
  <c r="AD5070" i="1"/>
  <c r="AD5071" i="1"/>
  <c r="AD5072" i="1"/>
  <c r="AD5073" i="1"/>
  <c r="AD5074" i="1"/>
  <c r="AD5075" i="1"/>
  <c r="AD5076" i="1"/>
  <c r="AD5077" i="1"/>
  <c r="AD5078" i="1"/>
  <c r="AD5079" i="1"/>
  <c r="AD5080" i="1"/>
  <c r="AD5081" i="1"/>
  <c r="AD5082" i="1"/>
  <c r="AD5083" i="1"/>
  <c r="AD5084" i="1"/>
  <c r="AD5085" i="1"/>
  <c r="AD5086" i="1"/>
  <c r="AD5087" i="1"/>
  <c r="AD5089" i="1"/>
  <c r="AD5090" i="1"/>
  <c r="AD5091" i="1"/>
  <c r="AD5092" i="1"/>
  <c r="AD5093" i="1"/>
  <c r="AD5094" i="1"/>
  <c r="AD5095" i="1"/>
  <c r="AD5096" i="1"/>
  <c r="AD5097" i="1"/>
  <c r="AD5098" i="1"/>
  <c r="AD5099" i="1"/>
  <c r="AD5100" i="1"/>
  <c r="AD5101" i="1"/>
  <c r="AD5102" i="1"/>
  <c r="AD5103" i="1"/>
  <c r="AD5104" i="1"/>
  <c r="AD5105" i="1"/>
  <c r="AD5106" i="1"/>
  <c r="AD5107" i="1"/>
  <c r="AD5108" i="1"/>
  <c r="AD5109" i="1"/>
  <c r="AD5110" i="1"/>
  <c r="AD5111" i="1"/>
  <c r="AD5112" i="1"/>
  <c r="AD5113" i="1"/>
  <c r="AD5114" i="1"/>
  <c r="AD5115" i="1"/>
  <c r="AD5116" i="1"/>
  <c r="AD5117" i="1"/>
  <c r="AD5118" i="1"/>
  <c r="AD5119" i="1"/>
  <c r="AD5120" i="1"/>
  <c r="AD5121" i="1"/>
  <c r="AD5122" i="1"/>
  <c r="AD5123" i="1"/>
  <c r="AD5124" i="1"/>
  <c r="AD5125" i="1"/>
  <c r="AD5127" i="1"/>
  <c r="AD5128" i="1"/>
  <c r="AD5129" i="1"/>
  <c r="AD5130" i="1"/>
  <c r="AD5132" i="1"/>
  <c r="AD5133" i="1"/>
  <c r="AD5134" i="1"/>
  <c r="AD5135" i="1"/>
  <c r="AD5136" i="1"/>
  <c r="AD5137" i="1"/>
  <c r="AD5138" i="1"/>
  <c r="AD5139" i="1"/>
  <c r="AD5141" i="1"/>
  <c r="AD5142" i="1"/>
  <c r="AD5143" i="1"/>
  <c r="AD5144" i="1"/>
  <c r="AD5145" i="1"/>
  <c r="AD5146" i="1"/>
  <c r="AD5147" i="1"/>
  <c r="AD5148" i="1"/>
  <c r="AD5149" i="1"/>
  <c r="AD5150" i="1"/>
  <c r="AD5151" i="1"/>
  <c r="AD5152" i="1"/>
  <c r="AD5153" i="1"/>
  <c r="AD5154" i="1"/>
  <c r="AD5155" i="1"/>
  <c r="AD5156" i="1"/>
  <c r="AD5157" i="1"/>
  <c r="AD5158" i="1"/>
  <c r="AD5159" i="1"/>
  <c r="AD5161" i="1"/>
  <c r="AD5162" i="1"/>
  <c r="AD5163" i="1"/>
  <c r="AD5164" i="1"/>
  <c r="AD5165" i="1"/>
  <c r="AD5166" i="1"/>
  <c r="AD5167" i="1"/>
  <c r="AD5169" i="1"/>
  <c r="AD5170" i="1"/>
  <c r="AD5171" i="1"/>
  <c r="AD5172" i="1"/>
  <c r="AD5173" i="1"/>
  <c r="AD5174" i="1"/>
  <c r="AD5175" i="1"/>
  <c r="AD5176" i="1"/>
  <c r="AD5177" i="1"/>
  <c r="AD5179" i="1"/>
  <c r="AD5180" i="1"/>
  <c r="AD5181" i="1"/>
  <c r="AD5182" i="1"/>
  <c r="AD5183" i="1"/>
  <c r="AD5184" i="1"/>
  <c r="AD5185" i="1"/>
  <c r="AD5186" i="1"/>
  <c r="AD5187" i="1"/>
  <c r="AD5188" i="1"/>
  <c r="AD5189" i="1"/>
  <c r="AD5190" i="1"/>
  <c r="AD5191" i="1"/>
  <c r="AD5192" i="1"/>
  <c r="AD5193" i="1"/>
  <c r="AD5194" i="1"/>
  <c r="AD5195" i="1"/>
  <c r="AD5196" i="1"/>
  <c r="AD5197" i="1"/>
  <c r="AD5198" i="1"/>
  <c r="AD5199" i="1"/>
  <c r="AD5200" i="1"/>
  <c r="AD5201" i="1"/>
  <c r="AD5202" i="1"/>
  <c r="AD5203" i="1"/>
  <c r="AD5204" i="1"/>
  <c r="AD5205" i="1"/>
  <c r="AD5206" i="1"/>
  <c r="AD5207" i="1"/>
  <c r="AD5208" i="1"/>
  <c r="AD5209" i="1"/>
  <c r="AD5211" i="1"/>
  <c r="AD5212" i="1"/>
  <c r="AD5213" i="1"/>
  <c r="AD5214" i="1"/>
  <c r="AD5215" i="1"/>
  <c r="AD5216" i="1"/>
  <c r="AD5217" i="1"/>
  <c r="AD5218" i="1"/>
  <c r="AD5219" i="1"/>
  <c r="AD5220" i="1"/>
  <c r="AD5221" i="1"/>
  <c r="AD5222" i="1"/>
  <c r="AD3230" i="1"/>
  <c r="AD5224" i="1"/>
  <c r="AD5225" i="1"/>
  <c r="AD5226" i="1"/>
  <c r="AD5227" i="1"/>
  <c r="AD5228" i="1"/>
  <c r="AD5229" i="1"/>
  <c r="AD5231" i="1"/>
  <c r="AD5232" i="1"/>
  <c r="AD5233" i="1"/>
  <c r="AD5234" i="1"/>
  <c r="AD5235" i="1"/>
  <c r="AD5236" i="1"/>
  <c r="AD5237" i="1"/>
  <c r="AD5238" i="1"/>
  <c r="AD5240" i="1"/>
  <c r="AD5241" i="1"/>
  <c r="AD5243" i="1"/>
  <c r="AD5244" i="1"/>
  <c r="AD5245" i="1"/>
  <c r="AD5246" i="1"/>
  <c r="AD5247" i="1"/>
  <c r="AD5248" i="1"/>
  <c r="AD5249" i="1"/>
  <c r="AD5250" i="1"/>
  <c r="AD5251" i="1"/>
  <c r="AD5253" i="1"/>
  <c r="AD5254" i="1"/>
  <c r="AD5255" i="1"/>
  <c r="AD5256" i="1"/>
  <c r="AD5257" i="1"/>
  <c r="AD5258" i="1"/>
  <c r="AD5259" i="1"/>
  <c r="AD5260" i="1"/>
  <c r="AD5261" i="1"/>
  <c r="AD5262" i="1"/>
  <c r="AD5263" i="1"/>
  <c r="AD5264" i="1"/>
  <c r="AD5265" i="1"/>
  <c r="AD3273" i="1"/>
  <c r="AD5267" i="1"/>
  <c r="AD5269" i="1"/>
  <c r="AD5270" i="1"/>
  <c r="AD5271" i="1"/>
  <c r="AD5272" i="1"/>
  <c r="AD5273" i="1"/>
  <c r="AD5274" i="1"/>
  <c r="AD5275" i="1"/>
  <c r="AD5276" i="1"/>
  <c r="AD5278" i="1"/>
  <c r="AD5279" i="1"/>
  <c r="AD5280" i="1"/>
  <c r="AD5281" i="1"/>
  <c r="AD5282" i="1"/>
  <c r="AD5283" i="1"/>
  <c r="AD5284" i="1"/>
  <c r="AD5285" i="1"/>
  <c r="AD5286" i="1"/>
  <c r="AD5287" i="1"/>
  <c r="AD5288" i="1"/>
  <c r="AD5289" i="1"/>
  <c r="AD5290" i="1"/>
  <c r="AD5291" i="1"/>
  <c r="AD5292" i="1"/>
  <c r="AD5293" i="1"/>
  <c r="AD5294" i="1"/>
  <c r="AD5295" i="1"/>
  <c r="AD5296" i="1"/>
  <c r="AD5297" i="1"/>
  <c r="AD5298" i="1"/>
  <c r="AD5299" i="1"/>
  <c r="AD5300" i="1"/>
  <c r="AD5301" i="1"/>
  <c r="AD5302" i="1"/>
  <c r="AD5303" i="1"/>
  <c r="AD5304" i="1"/>
  <c r="AD5305" i="1"/>
  <c r="AD5306" i="1"/>
  <c r="AD5307" i="1"/>
  <c r="AD5308" i="1"/>
  <c r="AD5309" i="1"/>
  <c r="AD5310" i="1"/>
  <c r="AD5312" i="1"/>
  <c r="AD5313" i="1"/>
  <c r="AD5314" i="1"/>
  <c r="AD5315" i="1"/>
  <c r="AD5316" i="1"/>
  <c r="AD5317" i="1"/>
  <c r="AD5318" i="1"/>
  <c r="AD5319" i="1"/>
  <c r="AD3321" i="1"/>
  <c r="AD5321" i="1"/>
  <c r="AD5322" i="1"/>
  <c r="AD5323" i="1"/>
  <c r="AD5324" i="1"/>
  <c r="AD5325" i="1"/>
  <c r="AD5326" i="1"/>
  <c r="AD5327" i="1"/>
  <c r="AD5328" i="1"/>
  <c r="AD5329" i="1"/>
  <c r="AD5330" i="1"/>
  <c r="AD5331" i="1"/>
  <c r="AD5332" i="1"/>
  <c r="AD5333" i="1"/>
  <c r="AD5334" i="1"/>
  <c r="AD5335" i="1"/>
  <c r="AD5336" i="1"/>
  <c r="AD5337" i="1"/>
  <c r="AD5338" i="1"/>
  <c r="AD5339" i="1"/>
  <c r="AD5340" i="1"/>
  <c r="AD5341" i="1"/>
  <c r="AD5342" i="1"/>
  <c r="AD5343" i="1"/>
  <c r="AD5344" i="1"/>
  <c r="AD5345" i="1"/>
  <c r="AD5346" i="1"/>
  <c r="AD5347" i="1"/>
  <c r="AD5348" i="1"/>
  <c r="AD5349" i="1"/>
  <c r="AD5350" i="1"/>
  <c r="AD5351" i="1"/>
  <c r="AD5352" i="1"/>
  <c r="AD5353" i="1"/>
  <c r="AD5354" i="1"/>
  <c r="AD5355" i="1"/>
  <c r="AD5356" i="1"/>
  <c r="AD5357" i="1"/>
  <c r="AD5358" i="1"/>
  <c r="AD5359" i="1"/>
  <c r="AD5360" i="1"/>
  <c r="AD5361" i="1"/>
  <c r="AD5362" i="1"/>
  <c r="AD5363" i="1"/>
  <c r="AD5364" i="1"/>
  <c r="AD5365" i="1"/>
  <c r="AD5366" i="1"/>
  <c r="AD5367" i="1"/>
  <c r="AD5368" i="1"/>
  <c r="AD5369" i="1"/>
  <c r="AD5370" i="1"/>
  <c r="AD5371" i="1"/>
  <c r="AD5372" i="1"/>
  <c r="AD5374" i="1"/>
  <c r="AD5376" i="1"/>
  <c r="AD5377" i="1"/>
  <c r="AD5378" i="1"/>
  <c r="AD5380" i="1"/>
  <c r="AD5381" i="1"/>
  <c r="AD5382" i="1"/>
  <c r="AD5383" i="1"/>
  <c r="AD5385" i="1"/>
  <c r="AD5386" i="1"/>
  <c r="AD5387" i="1"/>
  <c r="AD5389" i="1"/>
  <c r="AD5390" i="1"/>
  <c r="AD5391" i="1"/>
  <c r="AD5392" i="1"/>
  <c r="AD5393" i="1"/>
  <c r="AD5394" i="1"/>
  <c r="AD5395" i="1"/>
  <c r="AD5396" i="1"/>
  <c r="AD5397" i="1"/>
  <c r="AD5398" i="1"/>
  <c r="AD5400" i="1"/>
  <c r="AD5401" i="1"/>
  <c r="AD5402" i="1"/>
  <c r="AD5403" i="1"/>
  <c r="AD5404" i="1"/>
  <c r="AD5405" i="1"/>
  <c r="AD5406" i="1"/>
  <c r="AD5407" i="1"/>
  <c r="AD5408" i="1"/>
  <c r="AD5409" i="1"/>
  <c r="AD5410" i="1"/>
  <c r="AD5411" i="1"/>
  <c r="AD5412" i="1"/>
  <c r="AD5413" i="1"/>
  <c r="AD5414" i="1"/>
  <c r="AD5415" i="1"/>
  <c r="AD5416" i="1"/>
  <c r="AD5417" i="1"/>
  <c r="AD5418" i="1"/>
  <c r="AD5419" i="1"/>
  <c r="AD5420" i="1"/>
  <c r="AD5421" i="1"/>
  <c r="AD5423" i="1"/>
  <c r="AD5424" i="1"/>
  <c r="AD5425" i="1"/>
  <c r="AD5426" i="1"/>
  <c r="AD5428" i="1"/>
  <c r="AD5429" i="1"/>
  <c r="AD5430" i="1"/>
  <c r="AD5431" i="1"/>
  <c r="AD5432" i="1"/>
  <c r="AD5434" i="1"/>
  <c r="AD5435" i="1"/>
  <c r="AD5437" i="1"/>
  <c r="AD5438" i="1"/>
  <c r="AD5439" i="1"/>
  <c r="AD5440" i="1"/>
  <c r="AD5441" i="1"/>
  <c r="AD5442" i="1"/>
  <c r="AD5443" i="1"/>
  <c r="AD5444" i="1"/>
  <c r="AD5445" i="1"/>
  <c r="AD5446" i="1"/>
  <c r="AD5447" i="1"/>
  <c r="AD5448" i="1"/>
  <c r="AD5449" i="1"/>
  <c r="AD5450" i="1"/>
  <c r="AD5451" i="1"/>
  <c r="AD5452" i="1"/>
  <c r="AD5453" i="1"/>
  <c r="AD5454" i="1"/>
  <c r="AD5455" i="1"/>
  <c r="AD5456" i="1"/>
  <c r="AD5457" i="1"/>
  <c r="AD5458" i="1"/>
  <c r="AD5459" i="1"/>
  <c r="AD5460" i="1"/>
  <c r="AD5461" i="1"/>
  <c r="AD5462" i="1"/>
  <c r="AD5463" i="1"/>
  <c r="AD5464" i="1"/>
  <c r="AD5465" i="1"/>
  <c r="AD5467" i="1"/>
  <c r="AD5469" i="1"/>
  <c r="AD5470" i="1"/>
  <c r="AD5471" i="1"/>
  <c r="AD5472" i="1"/>
  <c r="AD5473" i="1"/>
  <c r="AD5474" i="1"/>
  <c r="AD5475" i="1"/>
  <c r="AD3382" i="1"/>
  <c r="AD5477" i="1"/>
  <c r="AD5479" i="1"/>
  <c r="AD5478" i="1"/>
  <c r="AD5480" i="1"/>
  <c r="AD5481" i="1"/>
  <c r="AD5482" i="1"/>
  <c r="AD5483" i="1"/>
  <c r="AD5484" i="1"/>
  <c r="AD5485" i="1"/>
  <c r="AD5486" i="1"/>
  <c r="AD5487" i="1"/>
  <c r="AD5488" i="1"/>
  <c r="AD5489" i="1"/>
  <c r="AD5490" i="1"/>
  <c r="AD5491" i="1"/>
  <c r="AD5492" i="1"/>
  <c r="AD5493" i="1"/>
  <c r="AD5494" i="1"/>
  <c r="AD5495" i="1"/>
  <c r="AD5496" i="1"/>
  <c r="AD5497" i="1"/>
  <c r="AD5498" i="1"/>
  <c r="AD5499" i="1"/>
  <c r="AD5500" i="1"/>
  <c r="AD5501" i="1"/>
  <c r="AD5502" i="1"/>
  <c r="AD5503" i="1"/>
  <c r="AD5504" i="1"/>
  <c r="AD5505" i="1"/>
  <c r="AD5506" i="1"/>
  <c r="AD5507" i="1"/>
  <c r="AD5508" i="1"/>
  <c r="AD5509" i="1"/>
  <c r="AD5510" i="1"/>
  <c r="AD5512" i="1"/>
  <c r="AD5513" i="1"/>
  <c r="AD5514" i="1"/>
  <c r="AD5516" i="1"/>
  <c r="AD5517" i="1"/>
  <c r="AD5518" i="1"/>
  <c r="AD5519" i="1"/>
  <c r="AD5520" i="1"/>
  <c r="AD5521" i="1"/>
  <c r="AD5522" i="1"/>
  <c r="AD5523" i="1"/>
  <c r="AD5524" i="1"/>
  <c r="AD5525" i="1"/>
  <c r="AD5526" i="1"/>
  <c r="AD5528" i="1"/>
  <c r="AD5529" i="1"/>
  <c r="AD5530" i="1"/>
  <c r="AD5531" i="1"/>
  <c r="AD5532" i="1"/>
  <c r="AD5533" i="1"/>
  <c r="AD5534" i="1"/>
  <c r="AD5535" i="1"/>
  <c r="AD5536" i="1"/>
  <c r="AD5537" i="1"/>
  <c r="AD5538" i="1"/>
  <c r="AD5539" i="1"/>
  <c r="AD5540" i="1"/>
  <c r="AD5541" i="1"/>
  <c r="AD5542" i="1"/>
  <c r="AD5543" i="1"/>
  <c r="AD5544" i="1"/>
  <c r="AD5545" i="1"/>
  <c r="AD5546" i="1"/>
  <c r="AD5547" i="1"/>
  <c r="AD5548" i="1"/>
  <c r="AD5549" i="1"/>
  <c r="AD5550" i="1"/>
  <c r="AD5551" i="1"/>
  <c r="AD5553" i="1"/>
  <c r="AD5554" i="1"/>
  <c r="AD5555" i="1"/>
  <c r="AD5556" i="1"/>
  <c r="AD5557" i="1"/>
  <c r="AD5558" i="1"/>
  <c r="AD5559" i="1"/>
  <c r="AD5560" i="1"/>
  <c r="AD5561" i="1"/>
  <c r="AD5562" i="1"/>
  <c r="AD5563" i="1"/>
  <c r="AD5564" i="1"/>
  <c r="AD5565" i="1"/>
  <c r="AD5566" i="1"/>
  <c r="AD5567" i="1"/>
  <c r="AD5568" i="1"/>
  <c r="AD5569" i="1"/>
  <c r="AD5570" i="1"/>
  <c r="AD5571" i="1"/>
  <c r="AD5572" i="1"/>
  <c r="AD5573" i="1"/>
  <c r="AD5574" i="1"/>
  <c r="AD5575" i="1"/>
  <c r="AD5576" i="1"/>
  <c r="AD5577" i="1"/>
  <c r="AD3444" i="1"/>
  <c r="AD5580" i="1"/>
  <c r="AD5581" i="1"/>
  <c r="AD5582" i="1"/>
  <c r="AD5583" i="1"/>
  <c r="AD5584" i="1"/>
  <c r="AD5585" i="1"/>
  <c r="AD5586" i="1"/>
  <c r="AD5587" i="1"/>
  <c r="AD5588" i="1"/>
  <c r="AD5589" i="1"/>
  <c r="AD5591" i="1"/>
  <c r="AD5592" i="1"/>
  <c r="AD5593" i="1"/>
  <c r="AD3574" i="1"/>
  <c r="AD5595" i="1"/>
  <c r="AD5596" i="1"/>
  <c r="AD5597" i="1"/>
  <c r="AD5598" i="1"/>
  <c r="AD5599" i="1"/>
  <c r="AD5600" i="1"/>
  <c r="AD5601" i="1"/>
  <c r="AD5602" i="1"/>
  <c r="AD5603" i="1"/>
  <c r="AD5604" i="1"/>
  <c r="AD5605" i="1"/>
  <c r="AD5606" i="1"/>
  <c r="AD5607" i="1"/>
  <c r="AD5608" i="1"/>
  <c r="AD5609" i="1"/>
  <c r="AD5610" i="1"/>
  <c r="AD5611" i="1"/>
  <c r="AD5612" i="1"/>
  <c r="AD5613" i="1"/>
  <c r="AD5614" i="1"/>
  <c r="AD5615" i="1"/>
  <c r="AD5616" i="1"/>
  <c r="AD5618" i="1"/>
  <c r="AD5619" i="1"/>
  <c r="AD5620" i="1"/>
  <c r="AD5621" i="1"/>
  <c r="AD5622" i="1"/>
  <c r="AD5623" i="1"/>
  <c r="AD5624" i="1"/>
  <c r="AD5625" i="1"/>
  <c r="AD5626" i="1"/>
  <c r="AD5627" i="1"/>
  <c r="AD5628" i="1"/>
  <c r="AD5629" i="1"/>
  <c r="AD5630" i="1"/>
  <c r="AD5631" i="1"/>
  <c r="AD5633" i="1"/>
  <c r="AD5634" i="1"/>
  <c r="AD5635" i="1"/>
  <c r="AD5636" i="1"/>
  <c r="AD5637" i="1"/>
  <c r="AD3736" i="1"/>
  <c r="AD5639" i="1"/>
  <c r="AD5640" i="1"/>
  <c r="AD5641" i="1"/>
  <c r="AD5642" i="1"/>
  <c r="AD5644" i="1"/>
  <c r="AD5645" i="1"/>
  <c r="AD5646" i="1"/>
  <c r="AD5647" i="1"/>
  <c r="AD5648" i="1"/>
  <c r="AD5649" i="1"/>
  <c r="AD3818" i="1"/>
  <c r="AD5651" i="1"/>
  <c r="AD5652" i="1"/>
  <c r="AD5653" i="1"/>
  <c r="AD5655" i="1"/>
  <c r="AD5656" i="1"/>
  <c r="AD5657" i="1"/>
  <c r="AD5658" i="1"/>
  <c r="AD5659" i="1"/>
  <c r="AD5660" i="1"/>
  <c r="AD5661" i="1"/>
  <c r="AD5662" i="1"/>
  <c r="AD5663" i="1"/>
  <c r="AD5664" i="1"/>
  <c r="AD5665" i="1"/>
  <c r="AD5666" i="1"/>
  <c r="AD5667" i="1"/>
  <c r="AD5668" i="1"/>
  <c r="AD5669" i="1"/>
  <c r="AD5670" i="1"/>
  <c r="AD5671" i="1"/>
  <c r="AD5672" i="1"/>
  <c r="AD5673" i="1"/>
  <c r="AD5674" i="1"/>
  <c r="AD5676" i="1"/>
  <c r="AD5677" i="1"/>
  <c r="AD5678" i="1"/>
  <c r="AD5679" i="1"/>
  <c r="AD5680" i="1"/>
  <c r="AD5681" i="1"/>
  <c r="AD5682" i="1"/>
  <c r="AD5683" i="1"/>
  <c r="AD5684" i="1"/>
  <c r="AD5685" i="1"/>
  <c r="AD5686" i="1"/>
  <c r="AD5687" i="1"/>
  <c r="AD5688" i="1"/>
  <c r="AD5689" i="1"/>
  <c r="AD5690" i="1"/>
  <c r="AD5691" i="1"/>
  <c r="AD5692" i="1"/>
  <c r="AD5693" i="1"/>
  <c r="AD5694" i="1"/>
  <c r="AD5695" i="1"/>
  <c r="AD5696" i="1"/>
  <c r="AD5697" i="1"/>
  <c r="AD5698" i="1"/>
  <c r="AD5700" i="1"/>
  <c r="AD5701" i="1"/>
  <c r="AD5702" i="1"/>
  <c r="AD5703" i="1"/>
  <c r="AD5704" i="1"/>
  <c r="AD5705" i="1"/>
  <c r="AD5707" i="1"/>
  <c r="AD5709" i="1"/>
  <c r="AD5710" i="1"/>
  <c r="AD5711" i="1"/>
  <c r="AD5712" i="1"/>
  <c r="AD5713" i="1"/>
  <c r="AD5714" i="1"/>
  <c r="AD5715" i="1"/>
  <c r="AD5716" i="1"/>
  <c r="AD5717" i="1"/>
  <c r="AD5718" i="1"/>
  <c r="AD5719" i="1"/>
  <c r="AD5720" i="1"/>
  <c r="AD3917" i="1"/>
  <c r="AD5722" i="1"/>
  <c r="AD5723" i="1"/>
  <c r="AD5724" i="1"/>
  <c r="AD5725" i="1"/>
  <c r="AD5726" i="1"/>
  <c r="AD5727" i="1"/>
  <c r="AD5728" i="1"/>
  <c r="AD5730" i="1"/>
  <c r="AD5731" i="1"/>
  <c r="AD5732" i="1"/>
  <c r="AD5733" i="1"/>
  <c r="AD5735" i="1"/>
  <c r="AD5736" i="1"/>
  <c r="AD5737" i="1"/>
  <c r="AD5738" i="1"/>
  <c r="AD5739" i="1"/>
  <c r="AD5740" i="1"/>
  <c r="AD5741" i="1"/>
  <c r="AD5743" i="1"/>
  <c r="AD5744" i="1"/>
  <c r="AD5745" i="1"/>
  <c r="AD5746" i="1"/>
  <c r="AD4080" i="1"/>
  <c r="AD5748" i="1"/>
  <c r="AD5749" i="1"/>
  <c r="AD5750" i="1"/>
  <c r="AD5751" i="1"/>
  <c r="AD5752" i="1"/>
  <c r="AD5753" i="1"/>
  <c r="AD5754" i="1"/>
  <c r="AD5755" i="1"/>
  <c r="AD5756" i="1"/>
  <c r="AD5757" i="1"/>
  <c r="AD5758" i="1"/>
  <c r="AD5759" i="1"/>
  <c r="AD5760" i="1"/>
  <c r="AD5761" i="1"/>
  <c r="AD5762" i="1"/>
  <c r="AD5763" i="1"/>
  <c r="AD5764" i="1"/>
  <c r="AD5765" i="1"/>
  <c r="AD5767" i="1"/>
  <c r="AD5768" i="1"/>
  <c r="AD5769" i="1"/>
  <c r="AD5770" i="1"/>
  <c r="AD5771" i="1"/>
  <c r="AD5772" i="1"/>
  <c r="AD5773" i="1"/>
  <c r="AD5774" i="1"/>
  <c r="AD5775" i="1"/>
  <c r="AD5776" i="1"/>
  <c r="AD5777" i="1"/>
  <c r="AD5778" i="1"/>
  <c r="AD5779" i="1"/>
  <c r="AD5780" i="1"/>
  <c r="AD5781" i="1"/>
  <c r="AD5782" i="1"/>
  <c r="AD5783" i="1"/>
  <c r="AD5784" i="1"/>
  <c r="AD5785" i="1"/>
  <c r="AD5786" i="1"/>
  <c r="AD5787" i="1"/>
  <c r="AD5788" i="1"/>
  <c r="AD5789" i="1"/>
  <c r="AD5790" i="1"/>
  <c r="AD5791" i="1"/>
  <c r="AD5792" i="1"/>
  <c r="AD5793" i="1"/>
  <c r="AD5794" i="1"/>
  <c r="AD5795" i="1"/>
  <c r="AD5796" i="1"/>
  <c r="AD5797" i="1"/>
  <c r="AD5798" i="1"/>
  <c r="AD5799" i="1"/>
  <c r="AD5800" i="1"/>
  <c r="AD5801" i="1"/>
  <c r="AD5803" i="1"/>
  <c r="AD5804" i="1"/>
  <c r="AD5805" i="1"/>
  <c r="AD5807" i="1"/>
  <c r="AD5808" i="1"/>
  <c r="AD5809" i="1"/>
  <c r="AD5810" i="1"/>
  <c r="AD5811" i="1"/>
  <c r="AD5812" i="1"/>
  <c r="AD5813" i="1"/>
  <c r="AD5814" i="1"/>
  <c r="AD5815" i="1"/>
  <c r="AD5816" i="1"/>
  <c r="AD5817" i="1"/>
  <c r="AD5818" i="1"/>
  <c r="AD5819" i="1"/>
  <c r="AD5820" i="1"/>
  <c r="AD5821" i="1"/>
  <c r="AD5822" i="1"/>
  <c r="AD5823" i="1"/>
  <c r="AD5824" i="1"/>
  <c r="AD5826" i="1"/>
  <c r="AD5827" i="1"/>
  <c r="AD5828" i="1"/>
  <c r="AD5829" i="1"/>
  <c r="AD5830" i="1"/>
  <c r="AD5831" i="1"/>
  <c r="AD5832" i="1"/>
  <c r="AD5833" i="1"/>
  <c r="AD5834" i="1"/>
  <c r="AD5835" i="1"/>
  <c r="AD5836" i="1"/>
  <c r="AD5837" i="1"/>
  <c r="AD5838" i="1"/>
  <c r="AD5839" i="1"/>
  <c r="AD5840" i="1"/>
  <c r="AD5841" i="1"/>
  <c r="AD5842" i="1"/>
  <c r="AD5843" i="1"/>
  <c r="AD5844" i="1"/>
  <c r="AD5845" i="1"/>
  <c r="AD5846" i="1"/>
  <c r="AD5847" i="1"/>
  <c r="AD5848" i="1"/>
  <c r="AD5849" i="1"/>
  <c r="AD5850" i="1"/>
  <c r="AD5851" i="1"/>
  <c r="AD5852" i="1"/>
  <c r="AD5853" i="1"/>
  <c r="AD5854" i="1"/>
  <c r="AD5855" i="1"/>
  <c r="AD5856" i="1"/>
  <c r="AD5857" i="1"/>
  <c r="AD5858" i="1"/>
  <c r="AD5859" i="1"/>
  <c r="AD4121" i="1"/>
  <c r="AD5861" i="1"/>
  <c r="AD5862" i="1"/>
  <c r="AD5864" i="1"/>
  <c r="AD5865" i="1"/>
  <c r="AD5866" i="1"/>
  <c r="AD5867" i="1"/>
  <c r="AD5868" i="1"/>
  <c r="AD5869" i="1"/>
  <c r="AD5870" i="1"/>
  <c r="AD5871" i="1"/>
  <c r="AD5872" i="1"/>
  <c r="AD5873" i="1"/>
  <c r="AD5874" i="1"/>
  <c r="AD5875" i="1"/>
  <c r="AD5876" i="1"/>
  <c r="AD5877" i="1"/>
  <c r="AD5879" i="1"/>
  <c r="AD5880" i="1"/>
  <c r="AD5881" i="1"/>
  <c r="AD5882" i="1"/>
  <c r="AD5883" i="1"/>
  <c r="AD5884" i="1"/>
  <c r="AD5885" i="1"/>
  <c r="AD5886" i="1"/>
  <c r="AD5887" i="1"/>
  <c r="AD5888" i="1"/>
  <c r="AD5889" i="1"/>
  <c r="AD5890" i="1"/>
  <c r="AD5891" i="1"/>
  <c r="AD5892" i="1"/>
  <c r="AD5893" i="1"/>
  <c r="AD5894" i="1"/>
  <c r="AD5895" i="1"/>
  <c r="AD5896" i="1"/>
  <c r="AD5897" i="1"/>
  <c r="AD5898" i="1"/>
  <c r="AD5899" i="1"/>
  <c r="AD5901" i="1"/>
  <c r="AD5902" i="1"/>
  <c r="AD5903" i="1"/>
  <c r="AD5904" i="1"/>
  <c r="AD5905" i="1"/>
  <c r="AD5906" i="1"/>
  <c r="AD5907" i="1"/>
  <c r="AD5908" i="1"/>
  <c r="AD5909" i="1"/>
  <c r="AD5910" i="1"/>
  <c r="AD5911" i="1"/>
  <c r="AD5912" i="1"/>
  <c r="AD5913" i="1"/>
  <c r="AD5914" i="1"/>
  <c r="AD5915" i="1"/>
  <c r="AD5916" i="1"/>
  <c r="AD5917" i="1"/>
  <c r="AD5918" i="1"/>
  <c r="AD5919" i="1"/>
  <c r="AD4141" i="1"/>
  <c r="AD5921" i="1"/>
  <c r="AD5923" i="1"/>
  <c r="AD5924" i="1"/>
  <c r="AD5925" i="1"/>
  <c r="AD5926" i="1"/>
  <c r="AD5927" i="1"/>
  <c r="AD5928" i="1"/>
  <c r="AD5929" i="1"/>
  <c r="AD5931" i="1"/>
  <c r="AD5932" i="1"/>
  <c r="AD5933" i="1"/>
  <c r="AD5934" i="1"/>
  <c r="AD5935" i="1"/>
  <c r="AD5936" i="1"/>
  <c r="AD5937" i="1"/>
  <c r="AD5938" i="1"/>
  <c r="AD5939" i="1"/>
  <c r="AD5940" i="1"/>
  <c r="AD5941" i="1"/>
  <c r="AD5942" i="1"/>
  <c r="AD5943" i="1"/>
  <c r="AD5945" i="1"/>
  <c r="AD5946" i="1"/>
  <c r="AD5947" i="1"/>
  <c r="AD5948" i="1"/>
  <c r="AD5949" i="1"/>
  <c r="AD5950" i="1"/>
  <c r="AD5951" i="1"/>
  <c r="AD5952" i="1"/>
  <c r="AD5953" i="1"/>
  <c r="AD5954" i="1"/>
  <c r="AD5955" i="1"/>
  <c r="AD5956" i="1"/>
  <c r="AD5957" i="1"/>
  <c r="AD5958" i="1"/>
  <c r="AD5959" i="1"/>
  <c r="AD5960" i="1"/>
  <c r="AD5961" i="1"/>
  <c r="AD5962" i="1"/>
  <c r="AD5963" i="1"/>
  <c r="AD5964" i="1"/>
  <c r="AD5965" i="1"/>
  <c r="AD5966" i="1"/>
  <c r="AD5967" i="1"/>
  <c r="AD5968" i="1"/>
  <c r="AD5969" i="1"/>
  <c r="AD5970" i="1"/>
  <c r="AD5971" i="1"/>
  <c r="AD5972" i="1"/>
  <c r="AD5973" i="1"/>
  <c r="AD5974" i="1"/>
  <c r="AD5976" i="1"/>
  <c r="AD5977" i="1"/>
  <c r="AD5978" i="1"/>
  <c r="AD5979" i="1"/>
  <c r="AD5980" i="1"/>
  <c r="AD5981" i="1"/>
  <c r="AD5982" i="1"/>
  <c r="AD5983" i="1"/>
  <c r="AD5984" i="1"/>
  <c r="AD5985" i="1"/>
  <c r="AD5986" i="1"/>
  <c r="AD5987" i="1"/>
  <c r="AD5988" i="1"/>
  <c r="AD5989" i="1"/>
  <c r="AD5991" i="1"/>
  <c r="AD5993" i="1"/>
  <c r="AD5994" i="1"/>
  <c r="AD5995" i="1"/>
  <c r="AD5996" i="1"/>
  <c r="AD5997" i="1"/>
  <c r="AD5998" i="1"/>
  <c r="AD5999" i="1"/>
  <c r="AD6000" i="1"/>
  <c r="AD6001" i="1"/>
  <c r="AD6002" i="1"/>
  <c r="AD6003" i="1"/>
  <c r="AD6004" i="1"/>
  <c r="AD6005" i="1"/>
  <c r="AD6007" i="1"/>
  <c r="AD6009" i="1"/>
  <c r="AD6010" i="1"/>
  <c r="AD6011" i="1"/>
  <c r="AD6013" i="1"/>
  <c r="AD6014" i="1"/>
  <c r="AD6015" i="1"/>
  <c r="AD6016" i="1"/>
  <c r="AD6017" i="1"/>
  <c r="AD6018" i="1"/>
  <c r="AD6019" i="1"/>
  <c r="AD6020" i="1"/>
  <c r="AD6021" i="1"/>
  <c r="AD6022" i="1"/>
  <c r="AD6023" i="1"/>
  <c r="AD6024" i="1"/>
  <c r="AD6025" i="1"/>
  <c r="AD6026" i="1"/>
  <c r="AD6028" i="1"/>
  <c r="AD6029" i="1"/>
  <c r="AD6030" i="1"/>
  <c r="AD6031" i="1"/>
  <c r="AD6032" i="1"/>
  <c r="AD6034" i="1"/>
  <c r="AD6035" i="1"/>
  <c r="AD6036" i="1"/>
  <c r="AD6037" i="1"/>
  <c r="AD6038" i="1"/>
  <c r="AD6039" i="1"/>
  <c r="AD6040" i="1"/>
  <c r="AD6041" i="1"/>
  <c r="AD6042" i="1"/>
  <c r="AD6043" i="1"/>
  <c r="AD6044" i="1"/>
  <c r="AD6045" i="1"/>
  <c r="AD6046" i="1"/>
  <c r="AD6047" i="1"/>
  <c r="AD6048" i="1"/>
  <c r="AD6049" i="1"/>
  <c r="AD6051" i="1"/>
  <c r="AD6052" i="1"/>
  <c r="AD6053" i="1"/>
  <c r="AD6054" i="1"/>
  <c r="AD6055" i="1"/>
  <c r="AD6056" i="1"/>
  <c r="AD6057" i="1"/>
  <c r="AD6058" i="1"/>
  <c r="AD6059" i="1"/>
  <c r="AD6060" i="1"/>
  <c r="AD6061" i="1"/>
  <c r="AD6062" i="1"/>
  <c r="AD6063" i="1"/>
  <c r="AD6064" i="1"/>
  <c r="AD6065" i="1"/>
  <c r="AD6066" i="1"/>
  <c r="AD6067" i="1"/>
  <c r="AD6068" i="1"/>
  <c r="AD6069" i="1"/>
  <c r="AD6070" i="1"/>
  <c r="AD6071" i="1"/>
  <c r="AD6072" i="1"/>
  <c r="AD6073" i="1"/>
  <c r="AD6074" i="1"/>
  <c r="AD6075" i="1"/>
  <c r="AD6076" i="1"/>
  <c r="AD6077" i="1"/>
  <c r="AD6078" i="1"/>
  <c r="AD6079" i="1"/>
  <c r="AD6080" i="1"/>
  <c r="AD6081" i="1"/>
  <c r="AD6083" i="1"/>
  <c r="AD6084" i="1"/>
  <c r="AD6085" i="1"/>
  <c r="AD4368" i="1"/>
  <c r="AD6088" i="1"/>
  <c r="AD6089" i="1"/>
  <c r="AD6091" i="1"/>
  <c r="AD6092" i="1"/>
  <c r="AD6093" i="1"/>
  <c r="AD6094" i="1"/>
  <c r="AD6095" i="1"/>
  <c r="AD6096" i="1"/>
  <c r="AD6097" i="1"/>
  <c r="AD6098" i="1"/>
  <c r="AD6099" i="1"/>
  <c r="AD6100" i="1"/>
  <c r="AD6101" i="1"/>
  <c r="AD6102" i="1"/>
  <c r="AD6103" i="1"/>
  <c r="AD6104" i="1"/>
  <c r="AD6105" i="1"/>
  <c r="AD6106" i="1"/>
  <c r="AD6107" i="1"/>
  <c r="AD6108" i="1"/>
  <c r="AD6109" i="1"/>
  <c r="AD6111" i="1"/>
  <c r="AD6112" i="1"/>
  <c r="AD6113" i="1"/>
  <c r="AD6114" i="1"/>
  <c r="AD6115" i="1"/>
  <c r="AD6116" i="1"/>
  <c r="AD6117" i="1"/>
  <c r="AD6119" i="1"/>
  <c r="AD6120" i="1"/>
  <c r="AD6121" i="1"/>
  <c r="AD6122" i="1"/>
  <c r="AD6123" i="1"/>
  <c r="AD6124" i="1"/>
  <c r="AD6125" i="1"/>
  <c r="AD6126" i="1"/>
  <c r="AD6127" i="1"/>
  <c r="AD6128" i="1"/>
  <c r="AD6129" i="1"/>
  <c r="AD6131" i="1"/>
  <c r="AD6132" i="1"/>
  <c r="AD6133" i="1"/>
  <c r="AD6134" i="1"/>
  <c r="AD6135" i="1"/>
  <c r="AD6136" i="1"/>
  <c r="AD6137" i="1"/>
  <c r="AD4501" i="1"/>
  <c r="AD6139" i="1"/>
  <c r="AD6140" i="1"/>
  <c r="AD6141" i="1"/>
  <c r="AD6142" i="1"/>
  <c r="AD6143" i="1"/>
  <c r="AD6144" i="1"/>
  <c r="AD6145" i="1"/>
  <c r="AD6146" i="1"/>
  <c r="AD6147" i="1"/>
  <c r="AD6148" i="1"/>
  <c r="AD6149" i="1"/>
  <c r="AD6151" i="1"/>
  <c r="AD6153" i="1"/>
  <c r="AD6154" i="1"/>
  <c r="AD6155" i="1"/>
  <c r="AD6156" i="1"/>
  <c r="AD6157" i="1"/>
  <c r="AD6158" i="1"/>
  <c r="AD6159" i="1"/>
  <c r="AD6160" i="1"/>
  <c r="AD6161" i="1"/>
  <c r="AD6162" i="1"/>
  <c r="AD6163" i="1"/>
  <c r="AD6164" i="1"/>
  <c r="AD6165" i="1"/>
  <c r="AD6166" i="1"/>
  <c r="AD6167" i="1"/>
  <c r="AD6168" i="1"/>
  <c r="AD6169" i="1"/>
  <c r="AD6170" i="1"/>
  <c r="AD6171" i="1"/>
  <c r="AD6172" i="1"/>
  <c r="AD6173" i="1"/>
  <c r="AD6175" i="1"/>
  <c r="AD6176" i="1"/>
  <c r="AD6177" i="1"/>
  <c r="AD6178" i="1"/>
  <c r="AD6179" i="1"/>
  <c r="AD6180" i="1"/>
  <c r="AD6181" i="1"/>
  <c r="AD6182" i="1"/>
  <c r="AD6183" i="1"/>
  <c r="AD6184" i="1"/>
  <c r="AD6185" i="1"/>
  <c r="AD6186" i="1"/>
  <c r="AD6187" i="1"/>
  <c r="AD6189" i="1"/>
  <c r="AD6190" i="1"/>
  <c r="AD6191" i="1"/>
  <c r="AD6192" i="1"/>
  <c r="AD6193" i="1"/>
  <c r="AD6194" i="1"/>
  <c r="AD6195" i="1"/>
  <c r="AD6196" i="1"/>
  <c r="AD6197" i="1"/>
  <c r="AD6198" i="1"/>
  <c r="AD6199" i="1"/>
  <c r="AD6200" i="1"/>
  <c r="AD6201" i="1"/>
  <c r="AD6202" i="1"/>
  <c r="AD6203" i="1"/>
  <c r="AD6204" i="1"/>
  <c r="AD6205" i="1"/>
  <c r="AD6206" i="1"/>
  <c r="AD6207" i="1"/>
  <c r="AD6208" i="1"/>
  <c r="AD6210" i="1"/>
  <c r="AD6211" i="1"/>
  <c r="AD6212" i="1"/>
  <c r="AD6213" i="1"/>
  <c r="AD6214" i="1"/>
  <c r="AD6215" i="1"/>
  <c r="AD6216" i="1"/>
  <c r="AD6217" i="1"/>
  <c r="AD6218" i="1"/>
  <c r="AD6219" i="1"/>
  <c r="AD6220" i="1"/>
  <c r="AD6221" i="1"/>
  <c r="AD6222" i="1"/>
  <c r="AD6224" i="1"/>
  <c r="AD6225" i="1"/>
  <c r="AD6226" i="1"/>
  <c r="AD6227" i="1"/>
  <c r="AD6228" i="1"/>
  <c r="AD6229" i="1"/>
  <c r="AD6230" i="1"/>
  <c r="AD6231" i="1"/>
  <c r="AD6232" i="1"/>
  <c r="AD6233" i="1"/>
  <c r="AD6234" i="1"/>
  <c r="AD6235" i="1"/>
  <c r="AD6236" i="1"/>
  <c r="AD6237" i="1"/>
  <c r="AD6238" i="1"/>
  <c r="AD6239" i="1"/>
  <c r="AD6240" i="1"/>
  <c r="AD6241" i="1"/>
  <c r="AD4662" i="1"/>
  <c r="AD6243" i="1"/>
  <c r="AD6244" i="1"/>
  <c r="AD6245" i="1"/>
  <c r="AD6246" i="1"/>
  <c r="AD6247" i="1"/>
  <c r="AD6248" i="1"/>
  <c r="AD6249" i="1"/>
  <c r="AD6250" i="1"/>
  <c r="AD6251" i="1"/>
  <c r="AD6252" i="1"/>
  <c r="AD6253" i="1"/>
  <c r="AD6254" i="1"/>
  <c r="AD6255" i="1"/>
  <c r="AD6256" i="1"/>
  <c r="AD6257" i="1"/>
  <c r="AD6258" i="1"/>
  <c r="AD6259" i="1"/>
  <c r="AD6260" i="1"/>
  <c r="AD6261" i="1"/>
  <c r="AD6262" i="1"/>
  <c r="AD6264" i="1"/>
  <c r="AD6265" i="1"/>
  <c r="AD6266" i="1"/>
  <c r="AD6267" i="1"/>
  <c r="AD6269" i="1"/>
  <c r="AD6270" i="1"/>
  <c r="AD6271" i="1"/>
  <c r="AD6272" i="1"/>
  <c r="AD6273" i="1"/>
  <c r="AD6274" i="1"/>
  <c r="AD6275" i="1"/>
  <c r="AD6277" i="1"/>
  <c r="AD6278" i="1"/>
  <c r="AD6279" i="1"/>
  <c r="AD6280" i="1"/>
  <c r="AD6281" i="1"/>
  <c r="AD6282" i="1"/>
  <c r="AD6283" i="1"/>
  <c r="AD6284" i="1"/>
  <c r="AD6285" i="1"/>
  <c r="AD6286" i="1"/>
  <c r="AD6287" i="1"/>
  <c r="AD6288" i="1"/>
  <c r="AD6289" i="1"/>
  <c r="AD6290" i="1"/>
  <c r="AD6292" i="1"/>
  <c r="AD6293" i="1"/>
  <c r="AD6294" i="1"/>
  <c r="AD6296" i="1"/>
  <c r="AD6298" i="1"/>
  <c r="AD6299" i="1"/>
  <c r="AD6300" i="1"/>
  <c r="AD6301" i="1"/>
  <c r="AD6302" i="1"/>
  <c r="AD6303" i="1"/>
  <c r="AD6304" i="1"/>
  <c r="AD6305" i="1"/>
  <c r="AD6306" i="1"/>
  <c r="AD6307" i="1"/>
  <c r="AD6308" i="1"/>
  <c r="AD6309" i="1"/>
  <c r="AD6310" i="1"/>
  <c r="AD6311" i="1"/>
  <c r="AD6312" i="1"/>
  <c r="AD6313" i="1"/>
  <c r="AD6314" i="1"/>
  <c r="AD6315" i="1"/>
  <c r="AD6316" i="1"/>
  <c r="AD6317" i="1"/>
  <c r="AD6318" i="1"/>
  <c r="AD6319" i="1"/>
  <c r="AD6320" i="1"/>
  <c r="AD6321" i="1"/>
  <c r="AD6322" i="1"/>
  <c r="AD6323" i="1"/>
  <c r="AD6324" i="1"/>
  <c r="AD6325" i="1"/>
  <c r="AD6326" i="1"/>
  <c r="AD6327" i="1"/>
  <c r="AD6328" i="1"/>
  <c r="AD6329" i="1"/>
  <c r="AD6330" i="1"/>
  <c r="AD6331" i="1"/>
  <c r="AD6332" i="1"/>
  <c r="AD6333" i="1"/>
  <c r="AD6334" i="1"/>
  <c r="AD6336" i="1"/>
  <c r="AD6337" i="1"/>
  <c r="AD6338" i="1"/>
  <c r="AD6340" i="1"/>
  <c r="AD6341" i="1"/>
  <c r="AD6342" i="1"/>
  <c r="AD6343" i="1"/>
  <c r="AD6344" i="1"/>
  <c r="AD6345" i="1"/>
  <c r="AD6346" i="1"/>
  <c r="AD6347" i="1"/>
  <c r="AD6348" i="1"/>
  <c r="AD6350" i="1"/>
  <c r="AD6351" i="1"/>
  <c r="AD6352" i="1"/>
  <c r="AD6354" i="1"/>
  <c r="AD6355" i="1"/>
  <c r="AD6356" i="1"/>
  <c r="AD6357" i="1"/>
  <c r="AD6358" i="1"/>
  <c r="AD6359" i="1"/>
  <c r="AD6360" i="1"/>
  <c r="AD6361" i="1"/>
  <c r="AD6362" i="1"/>
  <c r="AD6363" i="1"/>
  <c r="AD6364" i="1"/>
  <c r="AD6365" i="1"/>
  <c r="AD6366" i="1"/>
  <c r="AD6367" i="1"/>
  <c r="AD6368" i="1"/>
  <c r="AD6369" i="1"/>
  <c r="AD6370" i="1"/>
  <c r="AD6371" i="1"/>
  <c r="AD6372" i="1"/>
  <c r="AD6373" i="1"/>
  <c r="AD6374" i="1"/>
  <c r="AD6375" i="1"/>
  <c r="AD6376" i="1"/>
  <c r="AD6377" i="1"/>
  <c r="AD6378" i="1"/>
  <c r="AD6379" i="1"/>
  <c r="AD6380" i="1"/>
  <c r="AD6381" i="1"/>
  <c r="AD6382" i="1"/>
  <c r="AD6383" i="1"/>
  <c r="AD6384" i="1"/>
  <c r="AD6385" i="1"/>
  <c r="AD6386" i="1"/>
  <c r="AD6388" i="1"/>
  <c r="AD6389" i="1"/>
  <c r="AD6390" i="1"/>
  <c r="AD6391" i="1"/>
  <c r="AD6392" i="1"/>
  <c r="AD6393" i="1"/>
  <c r="AD6394" i="1"/>
  <c r="AD6395" i="1"/>
  <c r="AD6396" i="1"/>
  <c r="AD6397" i="1"/>
  <c r="AD6398" i="1"/>
  <c r="AD6399" i="1"/>
  <c r="AD6400" i="1"/>
  <c r="AD6401" i="1"/>
  <c r="AD6402" i="1"/>
  <c r="AD6403" i="1"/>
  <c r="AD6404" i="1"/>
  <c r="AD6405" i="1"/>
  <c r="AD6406" i="1"/>
  <c r="AD6407" i="1"/>
  <c r="AD6408" i="1"/>
  <c r="AD6409" i="1"/>
  <c r="AD6410" i="1"/>
  <c r="AD6411" i="1"/>
  <c r="AD6412" i="1"/>
  <c r="AD6413" i="1"/>
  <c r="AD6414" i="1"/>
  <c r="AD6415" i="1"/>
  <c r="AD6416" i="1"/>
  <c r="AD6417" i="1"/>
  <c r="AD6418" i="1"/>
  <c r="AD6419" i="1"/>
  <c r="AD6420" i="1"/>
  <c r="AD6421" i="1"/>
  <c r="AD6422" i="1"/>
  <c r="AD6423" i="1"/>
  <c r="AD6424" i="1"/>
  <c r="AD6426" i="1"/>
  <c r="AD6427" i="1"/>
  <c r="AD6428" i="1"/>
  <c r="AD6429" i="1"/>
  <c r="AD6430" i="1"/>
  <c r="AD6431" i="1"/>
  <c r="AD6432" i="1"/>
  <c r="AD6433" i="1"/>
  <c r="AD6434" i="1"/>
  <c r="AD6435" i="1"/>
  <c r="AD6436" i="1"/>
  <c r="AD6437" i="1"/>
  <c r="AD6438" i="1"/>
  <c r="AD6440" i="1"/>
  <c r="AD6441" i="1"/>
  <c r="AD6442" i="1"/>
  <c r="AD6443" i="1"/>
  <c r="AD6444" i="1"/>
  <c r="AD6445" i="1"/>
  <c r="AD6447" i="1"/>
  <c r="AD6449" i="1"/>
  <c r="AD6450" i="1"/>
  <c r="AD6451" i="1"/>
  <c r="AD6452" i="1"/>
  <c r="AD6454" i="1"/>
  <c r="AD6455" i="1"/>
  <c r="AD6456" i="1"/>
  <c r="AD6457" i="1"/>
  <c r="AD6458" i="1"/>
  <c r="AD6459" i="1"/>
  <c r="AD6460" i="1"/>
  <c r="AD6461" i="1"/>
  <c r="AD4693" i="1"/>
  <c r="AD6463" i="1"/>
  <c r="AD6465" i="1"/>
  <c r="AD6466" i="1"/>
  <c r="AD6467" i="1"/>
  <c r="AD6468" i="1"/>
  <c r="AD6469" i="1"/>
  <c r="AD6470" i="1"/>
  <c r="AD6471" i="1"/>
  <c r="AD6472" i="1"/>
  <c r="AD6473" i="1"/>
  <c r="AD6474" i="1"/>
  <c r="AD6475" i="1"/>
  <c r="AD6476" i="1"/>
  <c r="AD6477" i="1"/>
  <c r="AD6478" i="1"/>
  <c r="AD6480" i="1"/>
  <c r="AD6481" i="1"/>
  <c r="AD6482" i="1"/>
  <c r="AD6483" i="1"/>
  <c r="AD6484" i="1"/>
  <c r="AD6485" i="1"/>
  <c r="AD6487" i="1"/>
  <c r="AD6488" i="1"/>
  <c r="AD6489" i="1"/>
  <c r="AD6490" i="1"/>
  <c r="AD6491" i="1"/>
  <c r="AD6492" i="1"/>
  <c r="AD6493" i="1"/>
  <c r="AD6494" i="1"/>
  <c r="AD6495" i="1"/>
  <c r="AD6496" i="1"/>
  <c r="AD6497" i="1"/>
  <c r="AD6498" i="1"/>
  <c r="AD6499" i="1"/>
  <c r="AD6500" i="1"/>
  <c r="AD6501" i="1"/>
  <c r="AD6502" i="1"/>
  <c r="AD6503" i="1"/>
  <c r="AD6504" i="1"/>
  <c r="AD6505" i="1"/>
  <c r="AD6507" i="1"/>
  <c r="AD6508" i="1"/>
  <c r="AD6509" i="1"/>
  <c r="AD6510" i="1"/>
  <c r="AD4754" i="1"/>
  <c r="AD6512" i="1"/>
  <c r="AD6513" i="1"/>
  <c r="AD6514" i="1"/>
  <c r="AD6515" i="1"/>
  <c r="AD6516" i="1"/>
  <c r="AD6517" i="1"/>
  <c r="AD6518" i="1"/>
  <c r="AD6519" i="1"/>
  <c r="AD6520" i="1"/>
  <c r="AD6521" i="1"/>
  <c r="AD6522" i="1"/>
  <c r="AD6523" i="1"/>
  <c r="AD6524" i="1"/>
  <c r="AD6525" i="1"/>
  <c r="AD6526" i="1"/>
  <c r="AD6527" i="1"/>
  <c r="AD6528" i="1"/>
  <c r="AD6529" i="1"/>
  <c r="AD6530" i="1"/>
  <c r="AD6531" i="1"/>
  <c r="AD6532" i="1"/>
  <c r="AD6533" i="1"/>
  <c r="AD6534" i="1"/>
  <c r="AD6535" i="1"/>
  <c r="AD6536" i="1"/>
  <c r="AD6537" i="1"/>
  <c r="AD6538" i="1"/>
  <c r="AD6539" i="1"/>
  <c r="AD6540" i="1"/>
  <c r="AD6541" i="1"/>
  <c r="AD6542" i="1"/>
  <c r="AD6543" i="1"/>
  <c r="AD6544" i="1"/>
  <c r="AD6545" i="1"/>
  <c r="AD6546" i="1"/>
  <c r="AD6547" i="1"/>
  <c r="AD6548" i="1"/>
  <c r="AD6549" i="1"/>
  <c r="AD6550" i="1"/>
  <c r="AD6551" i="1"/>
  <c r="AD6552" i="1"/>
  <c r="AD6553" i="1"/>
  <c r="AD6554" i="1"/>
  <c r="AD6555" i="1"/>
  <c r="AD6556" i="1"/>
  <c r="AD6557" i="1"/>
  <c r="AD6558" i="1"/>
  <c r="AD6560" i="1"/>
  <c r="AD6561" i="1"/>
  <c r="AD6562" i="1"/>
  <c r="AD6563" i="1"/>
  <c r="AD6564" i="1"/>
  <c r="AD6566" i="1"/>
  <c r="AD6568" i="1"/>
  <c r="AD6569" i="1"/>
  <c r="AD6570" i="1"/>
  <c r="AD6571" i="1"/>
  <c r="AD6573" i="1"/>
  <c r="AD6574" i="1"/>
  <c r="AD6575" i="1"/>
  <c r="AD6576" i="1"/>
  <c r="AD6577" i="1"/>
  <c r="AD6578" i="1"/>
  <c r="AD6579" i="1"/>
  <c r="AD6580" i="1"/>
  <c r="AD6581" i="1"/>
  <c r="AD6582" i="1"/>
  <c r="AD6583" i="1"/>
  <c r="AD6584" i="1"/>
  <c r="AD6585" i="1"/>
  <c r="AD6586" i="1"/>
  <c r="AD6587" i="1"/>
  <c r="AD6588" i="1"/>
  <c r="AD6589" i="1"/>
  <c r="AD6590" i="1"/>
  <c r="AD6591" i="1"/>
  <c r="AD6592" i="1"/>
  <c r="AD6593" i="1"/>
  <c r="AD6594" i="1"/>
  <c r="AD6595" i="1"/>
  <c r="AD6596" i="1"/>
  <c r="AD6597" i="1"/>
  <c r="AD6598" i="1"/>
  <c r="AD6599" i="1"/>
  <c r="AD6600" i="1"/>
  <c r="AD6601" i="1"/>
  <c r="AD6603" i="1"/>
  <c r="AD6604" i="1"/>
  <c r="AD6605" i="1"/>
  <c r="AD6606" i="1"/>
  <c r="AD6607" i="1"/>
  <c r="AD6608" i="1"/>
  <c r="AD6609" i="1"/>
  <c r="AD6610" i="1"/>
  <c r="AD6612" i="1"/>
  <c r="AD6614" i="1"/>
  <c r="AD6616" i="1"/>
  <c r="AD6617" i="1"/>
  <c r="AD6618" i="1"/>
  <c r="AD6619" i="1"/>
  <c r="AD6620" i="1"/>
  <c r="AD6621" i="1"/>
  <c r="AD6622" i="1"/>
  <c r="AD6623" i="1"/>
  <c r="AD6624" i="1"/>
  <c r="AD6625" i="1"/>
  <c r="AD6626" i="1"/>
  <c r="AD6627" i="1"/>
  <c r="AD6628" i="1"/>
  <c r="AD6629" i="1"/>
  <c r="AD6630" i="1"/>
  <c r="AD6631" i="1"/>
  <c r="AD6632" i="1"/>
  <c r="AD6633" i="1"/>
  <c r="AD6634" i="1"/>
  <c r="AD6635" i="1"/>
  <c r="AD6636" i="1"/>
  <c r="AD6637" i="1"/>
  <c r="AD6638" i="1"/>
  <c r="AD6639" i="1"/>
  <c r="AD6640" i="1"/>
  <c r="AD6641" i="1"/>
  <c r="AD6642" i="1"/>
  <c r="AD6643" i="1"/>
  <c r="AD6644" i="1"/>
  <c r="AD6645" i="1"/>
  <c r="AD6646" i="1"/>
  <c r="AD6648" i="1"/>
  <c r="AD6649" i="1"/>
  <c r="AD6650" i="1"/>
  <c r="AD6652" i="1"/>
  <c r="AD6653" i="1"/>
  <c r="AD6654" i="1"/>
  <c r="AD6656" i="1"/>
  <c r="AD6657" i="1"/>
  <c r="AD6658" i="1"/>
  <c r="AD6659" i="1"/>
  <c r="AD6660" i="1"/>
  <c r="AD6661" i="1"/>
  <c r="AD6662" i="1"/>
  <c r="AD6663" i="1"/>
  <c r="AD6664" i="1"/>
  <c r="AD6665" i="1"/>
  <c r="AD6666" i="1"/>
  <c r="AD6667" i="1"/>
  <c r="AD6668" i="1"/>
  <c r="AD6669" i="1"/>
  <c r="AD6671" i="1"/>
  <c r="AD6672" i="1"/>
  <c r="AD6673" i="1"/>
  <c r="AD6674" i="1"/>
  <c r="AD6675" i="1"/>
  <c r="AD6676" i="1"/>
  <c r="AD6677" i="1"/>
  <c r="AD6678" i="1"/>
  <c r="AD6679" i="1"/>
  <c r="AD6680" i="1"/>
  <c r="AD6681" i="1"/>
  <c r="AD6682" i="1"/>
  <c r="AD6683" i="1"/>
  <c r="AD6684" i="1"/>
  <c r="AD6685" i="1"/>
  <c r="AD6686" i="1"/>
  <c r="AD6687" i="1"/>
  <c r="AD6688" i="1"/>
  <c r="AD6689" i="1"/>
  <c r="AD6690" i="1"/>
  <c r="AD6691" i="1"/>
  <c r="AD6693" i="1"/>
  <c r="AD6694" i="1"/>
  <c r="AD6696" i="1"/>
  <c r="AD6697" i="1"/>
  <c r="AD6698" i="1"/>
  <c r="AD6699" i="1"/>
  <c r="AD6700" i="1"/>
  <c r="AD6701" i="1"/>
  <c r="AD6702" i="1"/>
  <c r="AD6703" i="1"/>
  <c r="AD6704" i="1"/>
  <c r="AD6705" i="1"/>
  <c r="AD6707" i="1"/>
  <c r="AD6708" i="1"/>
  <c r="AD6709" i="1"/>
  <c r="AD6710" i="1"/>
  <c r="AD6712" i="1"/>
  <c r="AD6713" i="1"/>
  <c r="AD6714" i="1"/>
  <c r="AD6715" i="1"/>
  <c r="AD6716" i="1"/>
  <c r="AD6717" i="1"/>
  <c r="AD6718" i="1"/>
  <c r="AD6719" i="1"/>
  <c r="AD6720" i="1"/>
  <c r="AD6721" i="1"/>
  <c r="AD6722" i="1"/>
  <c r="AD6723" i="1"/>
  <c r="AD6724" i="1"/>
  <c r="AD6725" i="1"/>
  <c r="AD6726" i="1"/>
  <c r="AD6727" i="1"/>
  <c r="AD6728" i="1"/>
  <c r="AD6729" i="1"/>
  <c r="AD6730" i="1"/>
  <c r="AD6731" i="1"/>
  <c r="AD6732" i="1"/>
  <c r="AD6733" i="1"/>
  <c r="AD6734" i="1"/>
  <c r="AD6735" i="1"/>
  <c r="AD6736" i="1"/>
  <c r="AD6737" i="1"/>
  <c r="AD6738" i="1"/>
  <c r="AD6739" i="1"/>
  <c r="AD6740" i="1"/>
  <c r="AD6741" i="1"/>
  <c r="AD6742" i="1"/>
  <c r="AD6743" i="1"/>
  <c r="AD4904" i="1"/>
  <c r="AD6745" i="1"/>
  <c r="AD6746" i="1"/>
  <c r="AD6747" i="1"/>
  <c r="AD6748" i="1"/>
  <c r="AD6750" i="1"/>
  <c r="AD6751" i="1"/>
  <c r="AD6752" i="1"/>
  <c r="AD6753" i="1"/>
  <c r="AD6754" i="1"/>
  <c r="AD6755" i="1"/>
  <c r="AD6756" i="1"/>
  <c r="AD6757" i="1"/>
  <c r="AD6758" i="1"/>
  <c r="AD6760" i="1"/>
  <c r="AD6761" i="1"/>
  <c r="AD6762" i="1"/>
  <c r="AD6764" i="1"/>
  <c r="AD6765" i="1"/>
  <c r="AD6767" i="1"/>
  <c r="AD6768" i="1"/>
  <c r="AD6769" i="1"/>
  <c r="AD6770" i="1"/>
  <c r="AD6771" i="1"/>
  <c r="AD6772" i="1"/>
  <c r="AD6773" i="1"/>
  <c r="AD6775" i="1"/>
  <c r="AD6776" i="1"/>
  <c r="AD6777" i="1"/>
  <c r="AD6778" i="1"/>
  <c r="AD6779" i="1"/>
  <c r="AD6780" i="1"/>
  <c r="AD6781" i="1"/>
  <c r="AD6782" i="1"/>
  <c r="AD6783" i="1"/>
  <c r="AD6784" i="1"/>
  <c r="AD6785" i="1"/>
  <c r="AD6786" i="1"/>
  <c r="AD6787" i="1"/>
  <c r="AD6788" i="1"/>
  <c r="AD6789" i="1"/>
  <c r="AD6790" i="1"/>
  <c r="AD6791" i="1"/>
  <c r="AD6792" i="1"/>
  <c r="AD6793" i="1"/>
  <c r="AD6794" i="1"/>
  <c r="AD6795" i="1"/>
  <c r="AD6796" i="1"/>
  <c r="AD6797" i="1"/>
  <c r="AD6798" i="1"/>
  <c r="AD6799" i="1"/>
  <c r="AD6800" i="1"/>
  <c r="AD6801" i="1"/>
  <c r="AD6802" i="1"/>
  <c r="AD6803" i="1"/>
  <c r="AD6804" i="1"/>
  <c r="AD6805" i="1"/>
  <c r="AD6806" i="1"/>
  <c r="AD6807" i="1"/>
  <c r="AD6808" i="1"/>
  <c r="AD6809" i="1"/>
  <c r="AD6810" i="1"/>
  <c r="AD6811" i="1"/>
  <c r="AD6812" i="1"/>
  <c r="AD6813" i="1"/>
  <c r="AD6814" i="1"/>
  <c r="AD6815" i="1"/>
  <c r="AD6816" i="1"/>
  <c r="AD6817" i="1"/>
  <c r="AD6818" i="1"/>
  <c r="AD6819" i="1"/>
  <c r="AD6820" i="1"/>
  <c r="AD6822" i="1"/>
  <c r="AD6823" i="1"/>
  <c r="AD6824" i="1"/>
  <c r="AD6825" i="1"/>
  <c r="AD6826" i="1"/>
  <c r="AD6827" i="1"/>
  <c r="AD6828" i="1"/>
  <c r="AD6829" i="1"/>
  <c r="AD6830" i="1"/>
  <c r="AD6831" i="1"/>
  <c r="AD6832" i="1"/>
  <c r="AD6833" i="1"/>
  <c r="AD6834" i="1"/>
  <c r="AD6835" i="1"/>
  <c r="AD6836" i="1"/>
  <c r="AD6837" i="1"/>
  <c r="AD6838" i="1"/>
  <c r="AD6839" i="1"/>
  <c r="AD6840" i="1"/>
  <c r="AD6841" i="1"/>
  <c r="AD6842" i="1"/>
  <c r="AD6843" i="1"/>
  <c r="AD6844" i="1"/>
  <c r="AD6845" i="1"/>
  <c r="AD6847" i="1"/>
  <c r="AD6849" i="1"/>
  <c r="AD6851" i="1"/>
  <c r="AD6852" i="1"/>
  <c r="AD6854" i="1"/>
  <c r="AD6855" i="1"/>
  <c r="AD6856" i="1"/>
  <c r="AD6857" i="1"/>
  <c r="AD6858" i="1"/>
  <c r="AD6859" i="1"/>
  <c r="AD6861" i="1"/>
  <c r="AD6862" i="1"/>
  <c r="AD6863" i="1"/>
  <c r="AD6864" i="1"/>
  <c r="AD6865" i="1"/>
  <c r="AD6866" i="1"/>
  <c r="AD4989" i="1"/>
  <c r="AD6868" i="1"/>
  <c r="AD6869" i="1"/>
  <c r="AD6870" i="1"/>
  <c r="AD6871" i="1"/>
  <c r="AD6872" i="1"/>
  <c r="AD6873" i="1"/>
  <c r="AD6874" i="1"/>
  <c r="AD6875" i="1"/>
  <c r="AD6876" i="1"/>
  <c r="AD6877" i="1"/>
  <c r="AD6879" i="1"/>
  <c r="AD6880" i="1"/>
  <c r="AD6881" i="1"/>
  <c r="AD6882" i="1"/>
  <c r="AD6883" i="1"/>
  <c r="AD6884" i="1"/>
  <c r="AD6885" i="1"/>
  <c r="AD6886" i="1"/>
  <c r="AD6887" i="1"/>
  <c r="AD6888" i="1"/>
  <c r="AD6890" i="1"/>
  <c r="AD6891" i="1"/>
  <c r="AD6892" i="1"/>
  <c r="AD6893" i="1"/>
  <c r="AD6894" i="1"/>
  <c r="AD6895" i="1"/>
  <c r="AD6896" i="1"/>
  <c r="AD6897" i="1"/>
  <c r="AD6898" i="1"/>
  <c r="AD6899" i="1"/>
  <c r="AD6900" i="1"/>
  <c r="AD6901" i="1"/>
  <c r="AD6902" i="1"/>
  <c r="AD6903" i="1"/>
  <c r="AD6904" i="1"/>
  <c r="AD6905" i="1"/>
  <c r="AD6906" i="1"/>
  <c r="AD6907" i="1"/>
  <c r="AD6908" i="1"/>
  <c r="AD6909" i="1"/>
  <c r="AD6910" i="1"/>
  <c r="AD6911" i="1"/>
  <c r="AD6913" i="1"/>
  <c r="AD6914" i="1"/>
  <c r="AD6915" i="1"/>
  <c r="AD6916" i="1"/>
  <c r="AD6917" i="1"/>
  <c r="AD6918" i="1"/>
  <c r="AD6919" i="1"/>
  <c r="AD6920" i="1"/>
  <c r="AD6921" i="1"/>
  <c r="AD6922" i="1"/>
  <c r="AD6924" i="1"/>
  <c r="AD6925" i="1"/>
  <c r="AD6926" i="1"/>
  <c r="AD6927" i="1"/>
  <c r="AD6928" i="1"/>
  <c r="AD6929" i="1"/>
  <c r="AD6930" i="1"/>
  <c r="AD6931" i="1"/>
  <c r="AD6933" i="1"/>
  <c r="AD6934" i="1"/>
  <c r="AD6935" i="1"/>
  <c r="AD6936" i="1"/>
  <c r="AD6937" i="1"/>
  <c r="AD6938" i="1"/>
  <c r="AD6939" i="1"/>
  <c r="AD6941" i="1"/>
  <c r="AD6942" i="1"/>
  <c r="AD6943" i="1"/>
  <c r="AD6944" i="1"/>
  <c r="AD6945" i="1"/>
  <c r="AD6946" i="1"/>
  <c r="AD6947" i="1"/>
  <c r="AD6948" i="1"/>
  <c r="AD6949" i="1"/>
  <c r="AD6950" i="1"/>
  <c r="AD6951" i="1"/>
  <c r="AD6952" i="1"/>
  <c r="AD6953" i="1"/>
  <c r="AD6954" i="1"/>
  <c r="AD6955" i="1"/>
  <c r="AD6957" i="1"/>
  <c r="AD6958" i="1"/>
  <c r="AD6959" i="1"/>
  <c r="AD6960" i="1"/>
  <c r="AD6961" i="1"/>
  <c r="AD6962" i="1"/>
  <c r="AD6963" i="1"/>
  <c r="AD6964" i="1"/>
  <c r="AD6965" i="1"/>
  <c r="AD6966" i="1"/>
  <c r="AD6967" i="1"/>
  <c r="AD6968" i="1"/>
  <c r="AD6969" i="1"/>
  <c r="AD6970" i="1"/>
  <c r="AD6971" i="1"/>
  <c r="AD6972" i="1"/>
  <c r="AD6973" i="1"/>
  <c r="AD6974" i="1"/>
  <c r="AD6975" i="1"/>
  <c r="AD6976" i="1"/>
  <c r="AD6977" i="1"/>
  <c r="AD6978" i="1"/>
  <c r="AD6979" i="1"/>
  <c r="AD6980" i="1"/>
  <c r="AD6981" i="1"/>
  <c r="AD6982" i="1"/>
  <c r="AD6983" i="1"/>
  <c r="AD6984" i="1"/>
  <c r="AD6985" i="1"/>
  <c r="AD6986" i="1"/>
  <c r="AD6987" i="1"/>
  <c r="AD6988" i="1"/>
  <c r="AD6990" i="1"/>
  <c r="AD6991" i="1"/>
  <c r="AD6992" i="1"/>
  <c r="AD6994" i="1"/>
  <c r="AD6995" i="1"/>
  <c r="AD6996" i="1"/>
  <c r="AD6997" i="1"/>
  <c r="AD6998" i="1"/>
  <c r="AD6999" i="1"/>
  <c r="AD7000" i="1"/>
  <c r="AD7001" i="1"/>
  <c r="AD7002" i="1"/>
  <c r="AD7003" i="1"/>
  <c r="AD7004" i="1"/>
  <c r="AD7005" i="1"/>
  <c r="AD7006" i="1"/>
  <c r="AD7007" i="1"/>
  <c r="AD7008" i="1"/>
  <c r="AD7009" i="1"/>
  <c r="AD7010" i="1"/>
  <c r="AD7011" i="1"/>
  <c r="AD7012" i="1"/>
  <c r="AD7013" i="1"/>
  <c r="AD7014" i="1"/>
  <c r="AD7015" i="1"/>
  <c r="AD7016" i="1"/>
  <c r="AD7017" i="1"/>
  <c r="AD7018" i="1"/>
  <c r="AD7019" i="1"/>
  <c r="AD7020" i="1"/>
  <c r="AD7022" i="1"/>
  <c r="AD7023" i="1"/>
  <c r="AD7024" i="1"/>
  <c r="AD7025" i="1"/>
  <c r="AD7027" i="1"/>
  <c r="AD7028" i="1"/>
  <c r="AD7029" i="1"/>
  <c r="AD7030" i="1"/>
  <c r="AD7032" i="1"/>
  <c r="AD7033" i="1"/>
  <c r="AD7034" i="1"/>
  <c r="AD7035" i="1"/>
  <c r="AD7036" i="1"/>
  <c r="AD5019" i="1"/>
  <c r="AD7038" i="1"/>
  <c r="AD7039" i="1"/>
  <c r="AD7040" i="1"/>
  <c r="AD7041" i="1"/>
  <c r="AD7042" i="1"/>
  <c r="AD7043" i="1"/>
  <c r="AD7044" i="1"/>
  <c r="AD7045" i="1"/>
  <c r="AD7046" i="1"/>
  <c r="AD7047" i="1"/>
  <c r="AD7048" i="1"/>
  <c r="AD7050" i="1"/>
  <c r="AD7051" i="1"/>
  <c r="AD7052" i="1"/>
  <c r="AD7053" i="1"/>
  <c r="AD7054" i="1"/>
  <c r="AD7055" i="1"/>
  <c r="AD7056" i="1"/>
  <c r="AD7057" i="1"/>
  <c r="AD7058" i="1"/>
  <c r="AD7059" i="1"/>
  <c r="AD7060" i="1"/>
  <c r="AD7061" i="1"/>
  <c r="AD7062" i="1"/>
  <c r="AD7063" i="1"/>
  <c r="AD7064" i="1"/>
  <c r="AD7065" i="1"/>
  <c r="AD7066" i="1"/>
  <c r="AD7068" i="1"/>
  <c r="AD7070" i="1"/>
  <c r="AD5048" i="1"/>
  <c r="AD7072" i="1"/>
  <c r="AD7073" i="1"/>
  <c r="AD7074" i="1"/>
  <c r="AD7075" i="1"/>
  <c r="AD7076" i="1"/>
  <c r="AD7077" i="1"/>
  <c r="AD7078" i="1"/>
  <c r="AD7079" i="1"/>
  <c r="AD7080" i="1"/>
  <c r="AD7081" i="1"/>
  <c r="AD5223" i="1"/>
  <c r="AD7083" i="1"/>
  <c r="AD7084" i="1"/>
  <c r="AD7085" i="1"/>
  <c r="AD7086" i="1"/>
  <c r="AD7087" i="1"/>
  <c r="AD7088" i="1"/>
  <c r="AD7089" i="1"/>
  <c r="AD7090" i="1"/>
  <c r="AD7091" i="1"/>
  <c r="AD7092" i="1"/>
  <c r="AD7093" i="1"/>
  <c r="AD7094" i="1"/>
  <c r="AD7095" i="1"/>
  <c r="AD7096" i="1"/>
  <c r="AD7097" i="1"/>
  <c r="AD7098" i="1"/>
  <c r="AD7099" i="1"/>
  <c r="AD7100" i="1"/>
  <c r="AD7101" i="1"/>
  <c r="AD7102" i="1"/>
  <c r="AD7103" i="1"/>
  <c r="AD7104" i="1"/>
  <c r="AD7105" i="1"/>
  <c r="AD7106" i="1"/>
  <c r="AD7107" i="1"/>
  <c r="AD7108" i="1"/>
  <c r="AD7109" i="1"/>
  <c r="AD7110" i="1"/>
  <c r="AD7111" i="1"/>
  <c r="AD7112" i="1"/>
  <c r="AD7113" i="1"/>
  <c r="AD7115" i="1"/>
  <c r="AD7116" i="1"/>
  <c r="AD7117" i="1"/>
  <c r="AD7118" i="1"/>
  <c r="AD7119" i="1"/>
  <c r="AD7120" i="1"/>
  <c r="AD7121" i="1"/>
  <c r="AD7122" i="1"/>
  <c r="AD7123" i="1"/>
  <c r="AD7124" i="1"/>
  <c r="AD7125" i="1"/>
  <c r="AD7126" i="1"/>
  <c r="AD7127" i="1"/>
  <c r="AD7128" i="1"/>
  <c r="AD7129" i="1"/>
  <c r="AD7130" i="1"/>
  <c r="AD7132" i="1"/>
  <c r="AD7133" i="1"/>
  <c r="AD7134" i="1"/>
  <c r="AD7135" i="1"/>
  <c r="AD7136" i="1"/>
  <c r="AD7137" i="1"/>
  <c r="AD7138" i="1"/>
  <c r="AD7139" i="1"/>
  <c r="AD7141" i="1"/>
  <c r="AD7142" i="1"/>
  <c r="AD7143" i="1"/>
  <c r="AD7144" i="1"/>
  <c r="AD7145" i="1"/>
  <c r="AD7147" i="1"/>
  <c r="AD7148" i="1"/>
  <c r="AD7149" i="1"/>
  <c r="AD7150" i="1"/>
  <c r="AD7151" i="1"/>
  <c r="AD7152" i="1"/>
  <c r="AD7153" i="1"/>
  <c r="AD7154" i="1"/>
  <c r="AD7155" i="1"/>
  <c r="AD7156" i="1"/>
  <c r="AD7157" i="1"/>
  <c r="AD7158" i="1"/>
  <c r="AD7159" i="1"/>
  <c r="AD7160" i="1"/>
  <c r="AD7161" i="1"/>
  <c r="AD7162" i="1"/>
  <c r="AD7163" i="1"/>
  <c r="AD7164" i="1"/>
  <c r="AD7165" i="1"/>
  <c r="AD7166" i="1"/>
  <c r="AD7167" i="1"/>
  <c r="AD7168" i="1"/>
  <c r="AD7169" i="1"/>
  <c r="AD7170" i="1"/>
  <c r="AD7171" i="1"/>
  <c r="AD7172" i="1"/>
  <c r="AD7173" i="1"/>
  <c r="AD7174" i="1"/>
  <c r="AD7175" i="1"/>
  <c r="AD7176" i="1"/>
  <c r="AD7177" i="1"/>
  <c r="AD7178" i="1"/>
  <c r="AD7179" i="1"/>
  <c r="AD7180" i="1"/>
  <c r="AD7181" i="1"/>
  <c r="AD7182" i="1"/>
  <c r="AD7183" i="1"/>
  <c r="AD7184" i="1"/>
  <c r="AD7185" i="1"/>
  <c r="AD7186" i="1"/>
  <c r="AD7187" i="1"/>
  <c r="AD7188" i="1"/>
  <c r="AD7190" i="1"/>
  <c r="AD7191" i="1"/>
  <c r="AD7193" i="1"/>
  <c r="AD7194" i="1"/>
  <c r="AD7195" i="1"/>
  <c r="AD7196" i="1"/>
  <c r="AD7198" i="1"/>
  <c r="AD7199" i="1"/>
  <c r="AD7200" i="1"/>
  <c r="AD7201" i="1"/>
  <c r="AD7202" i="1"/>
  <c r="AD7203" i="1"/>
  <c r="AD7204" i="1"/>
  <c r="AD7205" i="1"/>
  <c r="AD7206" i="1"/>
  <c r="AD7208" i="1"/>
  <c r="AD7209" i="1"/>
  <c r="AD7210" i="1"/>
  <c r="AD7211" i="1"/>
  <c r="AD7212" i="1"/>
  <c r="AD7213" i="1"/>
  <c r="AD7214" i="1"/>
  <c r="AD7215" i="1"/>
  <c r="AD7216" i="1"/>
  <c r="AD7217" i="1"/>
  <c r="AD7218" i="1"/>
  <c r="AD7219" i="1"/>
  <c r="AD7220" i="1"/>
  <c r="AD7221" i="1"/>
  <c r="AD7222" i="1"/>
  <c r="AD7223" i="1"/>
  <c r="AD7224" i="1"/>
  <c r="AD7225" i="1"/>
  <c r="AD7226" i="1"/>
  <c r="AD7227" i="1"/>
  <c r="AD7228" i="1"/>
  <c r="AD7229" i="1"/>
  <c r="AD7230" i="1"/>
  <c r="AD7231" i="1"/>
  <c r="AD7232" i="1"/>
  <c r="AD5266" i="1"/>
  <c r="AD7234" i="1"/>
  <c r="AD7235" i="1"/>
  <c r="AD7237" i="1"/>
  <c r="AD7238" i="1"/>
  <c r="AD7239" i="1"/>
  <c r="AD7240" i="1"/>
  <c r="AD7241" i="1"/>
  <c r="AD7242" i="1"/>
  <c r="AD7243" i="1"/>
  <c r="AD7245" i="1"/>
  <c r="AD7247" i="1"/>
  <c r="AD7248" i="1"/>
  <c r="AD7249" i="1"/>
  <c r="AD7250" i="1"/>
  <c r="AD7251" i="1"/>
  <c r="AD7252" i="1"/>
  <c r="AD7253" i="1"/>
  <c r="AD7254" i="1"/>
  <c r="AD7255" i="1"/>
  <c r="AD7256" i="1"/>
  <c r="AD7257" i="1"/>
  <c r="AD7258" i="1"/>
  <c r="AD7259" i="1"/>
  <c r="AD7260" i="1"/>
  <c r="AD7261" i="1"/>
  <c r="AD7262" i="1"/>
  <c r="AD7263" i="1"/>
  <c r="AD7264" i="1"/>
  <c r="AD7265" i="1"/>
  <c r="AD7267" i="1"/>
  <c r="AD7268" i="1"/>
  <c r="AD7269" i="1"/>
  <c r="AD7270" i="1"/>
  <c r="AD7271" i="1"/>
  <c r="AD7272" i="1"/>
  <c r="AD7273" i="1"/>
  <c r="AD7274" i="1"/>
  <c r="AD7275" i="1"/>
  <c r="AD7276" i="1"/>
  <c r="AD7277" i="1"/>
  <c r="AD7278" i="1"/>
  <c r="AD7279" i="1"/>
  <c r="AD7280" i="1"/>
  <c r="AD7281" i="1"/>
  <c r="AD7282" i="1"/>
  <c r="AD7283" i="1"/>
  <c r="AD7284" i="1"/>
  <c r="AD7285" i="1"/>
  <c r="AD7286" i="1"/>
  <c r="AD7288" i="1"/>
  <c r="AD7289" i="1"/>
  <c r="AD7290" i="1"/>
  <c r="AD7291" i="1"/>
  <c r="AD7292" i="1"/>
  <c r="AD7293" i="1"/>
  <c r="AD7294" i="1"/>
  <c r="AD7295" i="1"/>
  <c r="AD7296" i="1"/>
  <c r="AD7297" i="1"/>
  <c r="AD7298" i="1"/>
  <c r="AD7299" i="1"/>
  <c r="AD7301" i="1"/>
  <c r="AD7302" i="1"/>
  <c r="AD7303" i="1"/>
  <c r="AD7304" i="1"/>
  <c r="AD7305" i="1"/>
  <c r="AD5320" i="1"/>
  <c r="AD7307" i="1"/>
  <c r="AD7308" i="1"/>
  <c r="AD7309" i="1"/>
  <c r="AD7310" i="1"/>
  <c r="AD7311" i="1"/>
  <c r="AD7312" i="1"/>
  <c r="AD7313" i="1"/>
  <c r="AD7314" i="1"/>
  <c r="AD7315" i="1"/>
  <c r="AD7316" i="1"/>
  <c r="AD7317" i="1"/>
  <c r="AD7318" i="1"/>
  <c r="AD7319" i="1"/>
  <c r="AD7320" i="1"/>
  <c r="AD7321" i="1"/>
  <c r="AD7322" i="1"/>
  <c r="AD7323" i="1"/>
  <c r="AD7324" i="1"/>
  <c r="AD7325" i="1"/>
  <c r="AD7327" i="1"/>
  <c r="AD7328" i="1"/>
  <c r="AD7329" i="1"/>
  <c r="AD7330" i="1"/>
  <c r="AD7331" i="1"/>
  <c r="AD7332" i="1"/>
  <c r="AD7333" i="1"/>
  <c r="AD7334" i="1"/>
  <c r="AD7335" i="1"/>
  <c r="AD7336" i="1"/>
  <c r="AD7337" i="1"/>
  <c r="AD7338" i="1"/>
  <c r="AD7339" i="1"/>
  <c r="AD7340" i="1"/>
  <c r="AD7341" i="1"/>
  <c r="AD7342" i="1"/>
  <c r="AD7343" i="1"/>
  <c r="AD7344" i="1"/>
  <c r="AD7345" i="1"/>
  <c r="AD7347" i="1"/>
  <c r="AD7348" i="1"/>
  <c r="AD7349" i="1"/>
  <c r="AD7350" i="1"/>
  <c r="AD7351" i="1"/>
  <c r="AD7352" i="1"/>
  <c r="AD7353" i="1"/>
  <c r="AD7354" i="1"/>
  <c r="AD7355" i="1"/>
  <c r="AD7356" i="1"/>
  <c r="AD7357" i="1"/>
  <c r="AD7358" i="1"/>
  <c r="AD7359" i="1"/>
  <c r="AD7360" i="1"/>
  <c r="AD7361" i="1"/>
  <c r="AD7362" i="1"/>
  <c r="AD7363" i="1"/>
  <c r="AD7364" i="1"/>
  <c r="AD7365" i="1"/>
  <c r="AD7366" i="1"/>
  <c r="AD7367" i="1"/>
  <c r="AD7368" i="1"/>
  <c r="AD7369" i="1"/>
  <c r="AD7370" i="1"/>
  <c r="AD7371" i="1"/>
  <c r="AD7372" i="1"/>
  <c r="AD7373" i="1"/>
  <c r="AD7374" i="1"/>
  <c r="AD7375" i="1"/>
  <c r="AD7376" i="1"/>
  <c r="AD7377" i="1"/>
  <c r="AD7378" i="1"/>
  <c r="AD7379" i="1"/>
  <c r="AD7380" i="1"/>
  <c r="AD7382" i="1"/>
  <c r="AD7383" i="1"/>
  <c r="AD7384" i="1"/>
  <c r="AD7385" i="1"/>
  <c r="AD7386" i="1"/>
  <c r="AD7388" i="1"/>
  <c r="AD7389" i="1"/>
  <c r="AD7390" i="1"/>
  <c r="AD7391" i="1"/>
  <c r="AD7392" i="1"/>
  <c r="AD7393" i="1"/>
  <c r="AD7394" i="1"/>
  <c r="AD5476" i="1"/>
  <c r="AD7396" i="1"/>
  <c r="AD7397" i="1"/>
  <c r="AD7398" i="1"/>
  <c r="AD7399" i="1"/>
  <c r="AD7400" i="1"/>
  <c r="AD7401" i="1"/>
  <c r="AD7402" i="1"/>
  <c r="AD7403" i="1"/>
  <c r="AD7404" i="1"/>
  <c r="AD7405" i="1"/>
  <c r="AD7406" i="1"/>
  <c r="AD7407" i="1"/>
  <c r="AD7409" i="1"/>
  <c r="AD7410" i="1"/>
  <c r="AD7411" i="1"/>
  <c r="AD7412" i="1"/>
  <c r="AD7413" i="1"/>
  <c r="AD7414" i="1"/>
  <c r="AD7415" i="1"/>
  <c r="AD7416" i="1"/>
  <c r="AD7417" i="1"/>
  <c r="AD7418" i="1"/>
  <c r="AD7419" i="1"/>
  <c r="AD7420" i="1"/>
  <c r="AD7421" i="1"/>
  <c r="AD7422" i="1"/>
  <c r="AD7423" i="1"/>
  <c r="AD7424" i="1"/>
  <c r="AD7425" i="1"/>
  <c r="AD7426" i="1"/>
  <c r="AD7427" i="1"/>
  <c r="AD7428" i="1"/>
  <c r="AD7429" i="1"/>
  <c r="AD7430" i="1"/>
  <c r="AD7431" i="1"/>
  <c r="AD7432" i="1"/>
  <c r="AD7433" i="1"/>
  <c r="AD7434" i="1"/>
  <c r="AD7435" i="1"/>
  <c r="AD7436" i="1"/>
  <c r="AD7437" i="1"/>
  <c r="AD7438" i="1"/>
  <c r="AD7439" i="1"/>
  <c r="AD7440" i="1"/>
  <c r="AD7441" i="1"/>
  <c r="AD7442" i="1"/>
  <c r="AD7443" i="1"/>
  <c r="AD7445" i="1"/>
  <c r="AD7446" i="1"/>
  <c r="AD7448" i="1"/>
  <c r="AD7449" i="1"/>
  <c r="AD7450" i="1"/>
  <c r="AD7451" i="1"/>
  <c r="AD7452" i="1"/>
  <c r="AD7453" i="1"/>
  <c r="AD7454" i="1"/>
  <c r="AD7455" i="1"/>
  <c r="AD7456" i="1"/>
  <c r="AD7457" i="1"/>
  <c r="AD7458" i="1"/>
  <c r="AD7459" i="1"/>
  <c r="AD7460" i="1"/>
  <c r="AD7461" i="1"/>
  <c r="AD7462" i="1"/>
  <c r="AD7463" i="1"/>
  <c r="AD7464" i="1"/>
  <c r="AD7465" i="1"/>
  <c r="AD7466" i="1"/>
  <c r="AD7467" i="1"/>
  <c r="AD7469" i="1"/>
  <c r="AD7471" i="1"/>
  <c r="AD7472" i="1"/>
  <c r="AD7473" i="1"/>
  <c r="AD7474" i="1"/>
  <c r="AD7476" i="1"/>
  <c r="AD7477" i="1"/>
  <c r="AD7478" i="1"/>
  <c r="AD7479" i="1"/>
  <c r="AD7480" i="1"/>
  <c r="AD7481" i="1"/>
  <c r="AD7482" i="1"/>
  <c r="AD7484" i="1"/>
  <c r="AD7486" i="1"/>
  <c r="AD7487" i="1"/>
  <c r="AD7488" i="1"/>
  <c r="AD7489" i="1"/>
  <c r="AD7490" i="1"/>
  <c r="AD7491" i="1"/>
  <c r="AD7492" i="1"/>
  <c r="AD7493" i="1"/>
  <c r="AD7494" i="1"/>
  <c r="AD7495" i="1"/>
  <c r="AD7496" i="1"/>
  <c r="AD7497" i="1"/>
  <c r="AD7498" i="1"/>
  <c r="AD7500" i="1"/>
  <c r="AD7501" i="1"/>
  <c r="AD7502" i="1"/>
  <c r="AD7503" i="1"/>
  <c r="AD7504" i="1"/>
  <c r="AD7505" i="1"/>
  <c r="AD7506" i="1"/>
  <c r="AD7507" i="1"/>
  <c r="AD7508" i="1"/>
  <c r="AD7509" i="1"/>
  <c r="AD7510" i="1"/>
  <c r="AD7511" i="1"/>
  <c r="AD7512" i="1"/>
  <c r="AD7513" i="1"/>
  <c r="AD7514" i="1"/>
  <c r="AD7515" i="1"/>
  <c r="AD7516" i="1"/>
  <c r="AD7517" i="1"/>
  <c r="AD7518" i="1"/>
  <c r="AD7520" i="1"/>
  <c r="AD7521" i="1"/>
  <c r="AD7522" i="1"/>
  <c r="AD5579" i="1"/>
  <c r="AD7524" i="1"/>
  <c r="AD7525" i="1"/>
  <c r="AD7526" i="1"/>
  <c r="AD7527" i="1"/>
  <c r="AD7528" i="1"/>
  <c r="AD7529" i="1"/>
  <c r="AD7530" i="1"/>
  <c r="AD7531" i="1"/>
  <c r="AD7532" i="1"/>
  <c r="AD7533" i="1"/>
  <c r="AD7534" i="1"/>
  <c r="AD7535" i="1"/>
  <c r="AD7536" i="1"/>
  <c r="AD7537" i="1"/>
  <c r="AD7538" i="1"/>
  <c r="AD7539" i="1"/>
  <c r="AD7540" i="1"/>
  <c r="AD7541" i="1"/>
  <c r="AD7542" i="1"/>
  <c r="AD7543" i="1"/>
  <c r="AD7544" i="1"/>
  <c r="AD7545" i="1"/>
  <c r="AD7546" i="1"/>
  <c r="AD7547" i="1"/>
  <c r="AD7548" i="1"/>
  <c r="AD7549" i="1"/>
  <c r="AD7550" i="1"/>
  <c r="AD7551" i="1"/>
  <c r="AD7552" i="1"/>
  <c r="AD7553" i="1"/>
  <c r="AD7554" i="1"/>
  <c r="AD7555" i="1"/>
  <c r="AD7556" i="1"/>
  <c r="AD7557" i="1"/>
  <c r="AD7558" i="1"/>
  <c r="AD7559" i="1"/>
  <c r="AD7560" i="1"/>
  <c r="AD7561" i="1"/>
  <c r="AD7562" i="1"/>
  <c r="AD7564" i="1"/>
  <c r="AD7565" i="1"/>
  <c r="AD7566" i="1"/>
  <c r="AD7567" i="1"/>
  <c r="AD7568" i="1"/>
  <c r="AD7569" i="1"/>
  <c r="AD7570" i="1"/>
  <c r="AD7571" i="1"/>
  <c r="AD7572" i="1"/>
  <c r="AD7573" i="1"/>
  <c r="AD7574" i="1"/>
  <c r="AD7575" i="1"/>
  <c r="AD7577" i="1"/>
  <c r="AD7578" i="1"/>
  <c r="AD7579" i="1"/>
  <c r="AD7580" i="1"/>
  <c r="AD7581" i="1"/>
  <c r="AD7582" i="1"/>
  <c r="AD7583" i="1"/>
  <c r="AD7584" i="1"/>
  <c r="AD7585" i="1"/>
  <c r="AD7586" i="1"/>
  <c r="AD7587" i="1"/>
  <c r="AD7588" i="1"/>
  <c r="AD7589" i="1"/>
  <c r="AD7590" i="1"/>
  <c r="AD7591" i="1"/>
  <c r="AD7593" i="1"/>
  <c r="AD7594" i="1"/>
  <c r="AD7595" i="1"/>
  <c r="AD7596" i="1"/>
  <c r="AD7597" i="1"/>
  <c r="AD7598" i="1"/>
  <c r="AD7599" i="1"/>
  <c r="AD7600" i="1"/>
  <c r="AD7601" i="1"/>
  <c r="AD7602" i="1"/>
  <c r="AD7603" i="1"/>
  <c r="AD7604" i="1"/>
  <c r="AD7605" i="1"/>
  <c r="AD7606" i="1"/>
  <c r="AD7607" i="1"/>
  <c r="AD7608" i="1"/>
  <c r="AD7609" i="1"/>
  <c r="AD7610" i="1"/>
  <c r="AD7611" i="1"/>
  <c r="AD7612" i="1"/>
  <c r="AD7613" i="1"/>
  <c r="AD7614" i="1"/>
  <c r="AD7615" i="1"/>
  <c r="AD7616" i="1"/>
  <c r="AD7617" i="1"/>
  <c r="AD7618" i="1"/>
  <c r="AD7619" i="1"/>
  <c r="AD7620" i="1"/>
  <c r="AD5594" i="1"/>
  <c r="AD7622" i="1"/>
  <c r="AD7623" i="1"/>
  <c r="AD7625" i="1"/>
  <c r="AD7626" i="1"/>
  <c r="AD7627" i="1"/>
  <c r="AD7628" i="1"/>
  <c r="AD7629" i="1"/>
  <c r="AD7630" i="1"/>
  <c r="AD7631" i="1"/>
  <c r="AD7632" i="1"/>
  <c r="AD7633" i="1"/>
  <c r="AD7634" i="1"/>
  <c r="AD7635" i="1"/>
  <c r="AD7636" i="1"/>
  <c r="AD7638" i="1"/>
  <c r="AD7639" i="1"/>
  <c r="AD7640" i="1"/>
  <c r="AD7641" i="1"/>
  <c r="AD7642" i="1"/>
  <c r="AD7643" i="1"/>
  <c r="AD7644" i="1"/>
  <c r="AD7645" i="1"/>
  <c r="AD7646" i="1"/>
  <c r="AD7647" i="1"/>
  <c r="AD7648" i="1"/>
  <c r="AD7649" i="1"/>
  <c r="AD7650" i="1"/>
  <c r="AD7651" i="1"/>
  <c r="AD7652" i="1"/>
  <c r="AD7653" i="1"/>
  <c r="AD7654" i="1"/>
  <c r="AD7655" i="1"/>
  <c r="AD7656" i="1"/>
  <c r="AD7657" i="1"/>
  <c r="AD7658" i="1"/>
  <c r="AD7659" i="1"/>
  <c r="AD7660" i="1"/>
  <c r="AD7661" i="1"/>
  <c r="AD7662" i="1"/>
  <c r="AD5638" i="1"/>
  <c r="AD7664" i="1"/>
  <c r="AD7665" i="1"/>
  <c r="AD7666" i="1"/>
  <c r="AD7668" i="1"/>
  <c r="AD7669" i="1"/>
  <c r="AD7671" i="1"/>
  <c r="AD7672" i="1"/>
  <c r="AD7673" i="1"/>
  <c r="AD7674" i="1"/>
  <c r="AD7675" i="1"/>
  <c r="AD7676" i="1"/>
  <c r="AD7677" i="1"/>
  <c r="AD5650" i="1"/>
  <c r="AD7679" i="1"/>
  <c r="AD7680" i="1"/>
  <c r="AD7681" i="1"/>
  <c r="AD7682" i="1"/>
  <c r="AD7683" i="1"/>
  <c r="AD7684" i="1"/>
  <c r="AD7685" i="1"/>
  <c r="AD7686" i="1"/>
  <c r="AD7687" i="1"/>
  <c r="AD7688" i="1"/>
  <c r="AD7689" i="1"/>
  <c r="AD7690" i="1"/>
  <c r="AD7691" i="1"/>
  <c r="AD5721" i="1"/>
  <c r="AD7693" i="1"/>
  <c r="AD7694" i="1"/>
  <c r="AD7695" i="1"/>
  <c r="AD7696" i="1"/>
  <c r="AD7697" i="1"/>
  <c r="AD7698" i="1"/>
  <c r="AD7699" i="1"/>
  <c r="AD7700" i="1"/>
  <c r="AD7702" i="1"/>
  <c r="AD7703" i="1"/>
  <c r="AD7704" i="1"/>
  <c r="AD7705" i="1"/>
  <c r="AD7706" i="1"/>
  <c r="AD7707" i="1"/>
  <c r="AD7708" i="1"/>
  <c r="AD7709" i="1"/>
  <c r="AD7710" i="1"/>
  <c r="AD7711" i="1"/>
  <c r="AD7712" i="1"/>
  <c r="AD7713" i="1"/>
  <c r="AD7714" i="1"/>
  <c r="AD7715" i="1"/>
  <c r="AD7716" i="1"/>
  <c r="AD7717" i="1"/>
  <c r="AD7718" i="1"/>
  <c r="AD7719" i="1"/>
  <c r="AD7720" i="1"/>
  <c r="AD7721" i="1"/>
  <c r="AD7722" i="1"/>
  <c r="AD7723" i="1"/>
  <c r="AD7724" i="1"/>
  <c r="AD7725" i="1"/>
  <c r="AD7726" i="1"/>
  <c r="AD7727" i="1"/>
  <c r="AD7728" i="1"/>
  <c r="AD7730" i="1"/>
  <c r="AD7731" i="1"/>
  <c r="AD7732" i="1"/>
  <c r="AD7734" i="1"/>
  <c r="AD7735" i="1"/>
  <c r="AD7736" i="1"/>
  <c r="AD7737" i="1"/>
  <c r="AD7738" i="1"/>
  <c r="AD7739" i="1"/>
  <c r="AD7740" i="1"/>
  <c r="AD7741" i="1"/>
  <c r="AD7742" i="1"/>
  <c r="AD7743" i="1"/>
  <c r="AD7744" i="1"/>
  <c r="AD7745" i="1"/>
  <c r="AD7746" i="1"/>
  <c r="AD7747" i="1"/>
  <c r="AD7748" i="1"/>
  <c r="AD7749" i="1"/>
  <c r="AD7750" i="1"/>
  <c r="AD7751" i="1"/>
  <c r="AD7752" i="1"/>
  <c r="AD7753" i="1"/>
  <c r="AD7754" i="1"/>
  <c r="AD7755" i="1"/>
  <c r="AD7756" i="1"/>
  <c r="AD7757" i="1"/>
  <c r="AD7759" i="1"/>
  <c r="AD7760" i="1"/>
  <c r="AD7761" i="1"/>
  <c r="AD7762" i="1"/>
  <c r="AD7763" i="1"/>
  <c r="AD7764" i="1"/>
  <c r="AD7765" i="1"/>
  <c r="AD7766" i="1"/>
  <c r="AD7767" i="1"/>
  <c r="AD7768" i="1"/>
  <c r="AD7769" i="1"/>
  <c r="AD7770" i="1"/>
  <c r="AD7771" i="1"/>
  <c r="AD7772" i="1"/>
  <c r="AD7773" i="1"/>
  <c r="AD7774" i="1"/>
  <c r="AD7775" i="1"/>
  <c r="AD7776" i="1"/>
  <c r="AD7778" i="1"/>
  <c r="AD7779" i="1"/>
  <c r="AD7780" i="1"/>
  <c r="AD7782" i="1"/>
  <c r="AD7783" i="1"/>
  <c r="AD7784" i="1"/>
  <c r="AD7785" i="1"/>
  <c r="AD7786" i="1"/>
  <c r="AD7787" i="1"/>
  <c r="AD7788" i="1"/>
  <c r="AD7789" i="1"/>
  <c r="AD7790" i="1"/>
  <c r="AD7791" i="1"/>
  <c r="AD7792" i="1"/>
  <c r="AD7793" i="1"/>
  <c r="AD7794" i="1"/>
  <c r="AD7795" i="1"/>
  <c r="AD7796" i="1"/>
  <c r="AD7797" i="1"/>
  <c r="AD7798" i="1"/>
  <c r="AD7799" i="1"/>
  <c r="AD7800" i="1"/>
  <c r="AD7801" i="1"/>
  <c r="AD7802" i="1"/>
  <c r="AD7803" i="1"/>
  <c r="AD7804" i="1"/>
  <c r="AD7805" i="1"/>
  <c r="AD7806" i="1"/>
  <c r="AD7807" i="1"/>
  <c r="AD7809" i="1"/>
  <c r="AD7810" i="1"/>
  <c r="AD7811" i="1"/>
  <c r="AD5747" i="1"/>
  <c r="AD7813" i="1"/>
  <c r="AD7814" i="1"/>
  <c r="AD7815" i="1"/>
  <c r="AD7816" i="1"/>
  <c r="AD7817" i="1"/>
  <c r="AD7818" i="1"/>
  <c r="AD7819" i="1"/>
  <c r="AD7820" i="1"/>
  <c r="AD7821" i="1"/>
  <c r="AD7822" i="1"/>
  <c r="AD7823" i="1"/>
  <c r="AD7824" i="1"/>
  <c r="AD7825" i="1"/>
  <c r="AD7826" i="1"/>
  <c r="AD7828" i="1"/>
  <c r="AD7829" i="1"/>
  <c r="AD7830" i="1"/>
  <c r="AD7831" i="1"/>
  <c r="AD7832" i="1"/>
  <c r="AD7833" i="1"/>
  <c r="AD7834" i="1"/>
  <c r="AD7835" i="1"/>
  <c r="AD7836" i="1"/>
  <c r="AD7837" i="1"/>
  <c r="AD7838" i="1"/>
  <c r="AD7839" i="1"/>
  <c r="AD5860" i="1"/>
  <c r="AD7841" i="1"/>
  <c r="AD7842" i="1"/>
  <c r="AD7843" i="1"/>
  <c r="AD7844" i="1"/>
  <c r="AD7845" i="1"/>
  <c r="AD7846" i="1"/>
  <c r="AD7847" i="1"/>
  <c r="AD7848" i="1"/>
  <c r="AD7849" i="1"/>
  <c r="AD7850" i="1"/>
  <c r="AD7851" i="1"/>
  <c r="AD7852" i="1"/>
  <c r="AD7853" i="1"/>
  <c r="AD7854" i="1"/>
  <c r="AD7855" i="1"/>
  <c r="AD7856" i="1"/>
  <c r="AD7857" i="1"/>
  <c r="AD5920" i="1"/>
  <c r="AD7859" i="1"/>
  <c r="AD7860" i="1"/>
  <c r="AD7861" i="1"/>
  <c r="AD7862" i="1"/>
  <c r="AD7863" i="1"/>
  <c r="AD7864" i="1"/>
  <c r="AD7865" i="1"/>
  <c r="AD7866" i="1"/>
  <c r="AD7867" i="1"/>
  <c r="AD7868" i="1"/>
  <c r="AD7869" i="1"/>
  <c r="AD7870" i="1"/>
  <c r="AD7871" i="1"/>
  <c r="AD7872" i="1"/>
  <c r="AD7873" i="1"/>
  <c r="AD7875" i="1"/>
  <c r="AD7877" i="1"/>
  <c r="AD7878" i="1"/>
  <c r="AD7879" i="1"/>
  <c r="AD7880" i="1"/>
  <c r="AD7881" i="1"/>
  <c r="AD7882" i="1"/>
  <c r="AD7883" i="1"/>
  <c r="AD7884" i="1"/>
  <c r="AD7885" i="1"/>
  <c r="AD7886" i="1"/>
  <c r="AD7887" i="1"/>
  <c r="AD7888" i="1"/>
  <c r="AD7889" i="1"/>
  <c r="AD7890" i="1"/>
  <c r="AD7891" i="1"/>
  <c r="AD7892" i="1"/>
  <c r="AD7894" i="1"/>
  <c r="AD7895" i="1"/>
  <c r="AD7896" i="1"/>
  <c r="AD7897" i="1"/>
  <c r="AD7898" i="1"/>
  <c r="AD7899" i="1"/>
  <c r="AD7901" i="1"/>
  <c r="AD7902" i="1"/>
  <c r="AD7903" i="1"/>
  <c r="AD7904" i="1"/>
  <c r="AD7905" i="1"/>
  <c r="AD7906" i="1"/>
  <c r="AD7907" i="1"/>
  <c r="AD7908" i="1"/>
  <c r="AD6087" i="1"/>
  <c r="AD7910" i="1"/>
  <c r="AD7911" i="1"/>
  <c r="AD7912" i="1"/>
  <c r="AD7913" i="1"/>
  <c r="AD7914" i="1"/>
  <c r="AD7915" i="1"/>
  <c r="AD7916" i="1"/>
  <c r="AD7917" i="1"/>
  <c r="AD7918" i="1"/>
  <c r="AD7919" i="1"/>
  <c r="AD7920" i="1"/>
  <c r="AD7921" i="1"/>
  <c r="AD7922" i="1"/>
  <c r="AD7923" i="1"/>
  <c r="AD7924" i="1"/>
  <c r="AD7925" i="1"/>
  <c r="AD7926" i="1"/>
  <c r="AD7927" i="1"/>
  <c r="AD7928" i="1"/>
  <c r="AD7929" i="1"/>
  <c r="AD7930" i="1"/>
  <c r="AD7931" i="1"/>
  <c r="AD7932" i="1"/>
  <c r="AD7933" i="1"/>
  <c r="AD6138" i="1"/>
  <c r="AD7935" i="1"/>
  <c r="AD7936" i="1"/>
  <c r="AD7937" i="1"/>
  <c r="AD7938" i="1"/>
  <c r="AD7939" i="1"/>
  <c r="AD7940" i="1"/>
  <c r="AD7941" i="1"/>
  <c r="AD7942" i="1"/>
  <c r="AD7943" i="1"/>
  <c r="AD7944" i="1"/>
  <c r="AD7945" i="1"/>
  <c r="AD7947" i="1"/>
  <c r="AD7948" i="1"/>
  <c r="AD7950" i="1"/>
  <c r="AD7951" i="1"/>
  <c r="AD7952" i="1"/>
  <c r="AD7953" i="1"/>
  <c r="AD7954" i="1"/>
  <c r="AD7955" i="1"/>
  <c r="AD7956" i="1"/>
  <c r="AD7957" i="1"/>
  <c r="AD7958" i="1"/>
  <c r="AD7959" i="1"/>
  <c r="AD7960" i="1"/>
  <c r="AD7961" i="1"/>
  <c r="AD7962" i="1"/>
  <c r="AD7963" i="1"/>
  <c r="AD7964" i="1"/>
  <c r="AD6242" i="1"/>
  <c r="AD7966" i="1"/>
  <c r="AD7967" i="1"/>
  <c r="AD7968" i="1"/>
  <c r="AD7969" i="1"/>
  <c r="AD7970" i="1"/>
  <c r="AD7972" i="1"/>
  <c r="AD7973" i="1"/>
  <c r="AD7974" i="1"/>
  <c r="AD7975" i="1"/>
  <c r="AD7976" i="1"/>
  <c r="AD7978" i="1"/>
  <c r="AD7979" i="1"/>
  <c r="AD7980" i="1"/>
  <c r="AD7981" i="1"/>
  <c r="AD7982" i="1"/>
  <c r="AD7983" i="1"/>
  <c r="AD7984" i="1"/>
  <c r="AD7985" i="1"/>
  <c r="AD7986" i="1"/>
  <c r="AD7987" i="1"/>
  <c r="AD6462" i="1"/>
  <c r="AD7989" i="1"/>
  <c r="AD7990" i="1"/>
  <c r="AD7991" i="1"/>
  <c r="AD7992" i="1"/>
  <c r="AD7993" i="1"/>
  <c r="AD7994" i="1"/>
  <c r="AD7995" i="1"/>
  <c r="AD7996" i="1"/>
  <c r="AD7997" i="1"/>
  <c r="AD7998" i="1"/>
  <c r="AD7999" i="1"/>
  <c r="AD8000" i="1"/>
  <c r="AD8001" i="1"/>
  <c r="AD8002" i="1"/>
  <c r="AD8003" i="1"/>
  <c r="AD8004" i="1"/>
  <c r="AD8005" i="1"/>
  <c r="AD8006" i="1"/>
  <c r="AD8007" i="1"/>
  <c r="AD8008" i="1"/>
  <c r="AD8009" i="1"/>
  <c r="AD8010" i="1"/>
  <c r="AD6511" i="1"/>
  <c r="AD8012" i="1"/>
  <c r="AD8013" i="1"/>
  <c r="AD8014" i="1"/>
  <c r="AD8016" i="1"/>
  <c r="AD8017" i="1"/>
  <c r="AD8018" i="1"/>
  <c r="AD8019" i="1"/>
  <c r="AD8020" i="1"/>
  <c r="AD8021" i="1"/>
  <c r="AD8022" i="1"/>
  <c r="AD8023" i="1"/>
  <c r="AD8024" i="1"/>
  <c r="AD8026" i="1"/>
  <c r="AD8027" i="1"/>
  <c r="AD8028" i="1"/>
  <c r="AD8029" i="1"/>
  <c r="AD8030" i="1"/>
  <c r="AD8031" i="1"/>
  <c r="AD8032" i="1"/>
  <c r="AD8033" i="1"/>
  <c r="AD8034" i="1"/>
  <c r="AD8035" i="1"/>
  <c r="AD8036" i="1"/>
  <c r="AD8037" i="1"/>
  <c r="AD8038" i="1"/>
  <c r="AD8039" i="1"/>
  <c r="AD8040" i="1"/>
  <c r="AD8041" i="1"/>
  <c r="AD8043" i="1"/>
  <c r="AD8044" i="1"/>
  <c r="AD8045" i="1"/>
  <c r="AD8046" i="1"/>
  <c r="AD8048" i="1"/>
  <c r="AD8049" i="1"/>
  <c r="AD8050" i="1"/>
  <c r="AD8051" i="1"/>
  <c r="AD8052" i="1"/>
  <c r="AD8054" i="1"/>
  <c r="AD8055" i="1"/>
  <c r="AD6744" i="1"/>
  <c r="AD8057" i="1"/>
  <c r="AD8058" i="1"/>
  <c r="AD8059" i="1"/>
  <c r="AD8060" i="1"/>
  <c r="AD8061" i="1"/>
  <c r="AD8062" i="1"/>
  <c r="AD8063" i="1"/>
  <c r="AD8064" i="1"/>
  <c r="AD8065" i="1"/>
  <c r="AD8066" i="1"/>
  <c r="AD8067" i="1"/>
  <c r="AD8068" i="1"/>
  <c r="AD8069" i="1"/>
  <c r="AD8070" i="1"/>
  <c r="AD8072" i="1"/>
  <c r="AD8073" i="1"/>
  <c r="AD8074" i="1"/>
  <c r="AD8075" i="1"/>
  <c r="AD8076" i="1"/>
  <c r="AD8077" i="1"/>
  <c r="AD8078" i="1"/>
  <c r="AD8079" i="1"/>
  <c r="AD8080" i="1"/>
  <c r="AD8081" i="1"/>
  <c r="AD8082" i="1"/>
  <c r="AD8083" i="1"/>
  <c r="AD8084" i="1"/>
  <c r="AD8085" i="1"/>
  <c r="AD8086" i="1"/>
  <c r="AD8087" i="1"/>
  <c r="AD8088" i="1"/>
  <c r="AD8089" i="1"/>
  <c r="AD8090" i="1"/>
  <c r="AD8091" i="1"/>
  <c r="AD8092" i="1"/>
  <c r="AD8093" i="1"/>
  <c r="AD8095" i="1"/>
  <c r="AD8096" i="1"/>
  <c r="AD8097" i="1"/>
  <c r="AD8098" i="1"/>
  <c r="AD8099" i="1"/>
  <c r="AD8100" i="1"/>
  <c r="AD8101" i="1"/>
  <c r="AD8102" i="1"/>
  <c r="AD8103" i="1"/>
  <c r="AD8104" i="1"/>
  <c r="AD8106" i="1"/>
  <c r="AD8107" i="1"/>
  <c r="AD8108" i="1"/>
  <c r="AD8109" i="1"/>
  <c r="AD8110" i="1"/>
  <c r="AD8111" i="1"/>
  <c r="AD8112" i="1"/>
  <c r="AD8113" i="1"/>
  <c r="AD8114" i="1"/>
  <c r="AD8115" i="1"/>
  <c r="AD8116" i="1"/>
  <c r="AD8117" i="1"/>
  <c r="AD8118" i="1"/>
  <c r="AD8119" i="1"/>
  <c r="AD8120" i="1"/>
  <c r="AD8121" i="1"/>
  <c r="AD8122" i="1"/>
  <c r="AD8123" i="1"/>
  <c r="AD8124" i="1"/>
  <c r="AD8125" i="1"/>
  <c r="AD8126" i="1"/>
  <c r="AD8128" i="1"/>
  <c r="AD8129" i="1"/>
  <c r="AD8130" i="1"/>
  <c r="AD8131" i="1"/>
  <c r="AD8132" i="1"/>
  <c r="AD8133" i="1"/>
  <c r="AD8134" i="1"/>
  <c r="AD8135" i="1"/>
  <c r="AD8136" i="1"/>
  <c r="AD8137" i="1"/>
  <c r="AD8138" i="1"/>
  <c r="AD8139" i="1"/>
  <c r="AD8140" i="1"/>
  <c r="AD8141" i="1"/>
  <c r="AD8142" i="1"/>
  <c r="AD8143" i="1"/>
  <c r="AD8144" i="1"/>
  <c r="AD8145" i="1"/>
  <c r="AD8146" i="1"/>
  <c r="AD8147" i="1"/>
  <c r="AD8148" i="1"/>
  <c r="AD8149" i="1"/>
  <c r="AD8150" i="1"/>
  <c r="AD8152" i="1"/>
  <c r="AD8153" i="1"/>
  <c r="AD8154" i="1"/>
  <c r="AD8155" i="1"/>
  <c r="AD8156" i="1"/>
  <c r="AD8157" i="1"/>
  <c r="AD8158" i="1"/>
  <c r="AD8159" i="1"/>
  <c r="AD8160" i="1"/>
  <c r="AD8161" i="1"/>
  <c r="AD8162" i="1"/>
  <c r="AD8163" i="1"/>
  <c r="AD8164" i="1"/>
  <c r="AD8165" i="1"/>
  <c r="AD8166" i="1"/>
  <c r="AD8167" i="1"/>
  <c r="AD8168" i="1"/>
  <c r="AD8169" i="1"/>
  <c r="AD8170" i="1"/>
  <c r="AD8171" i="1"/>
  <c r="AD8172" i="1"/>
  <c r="AD8173" i="1"/>
  <c r="AD8174" i="1"/>
  <c r="AD8176" i="1"/>
  <c r="AD8177" i="1"/>
  <c r="AD8178" i="1"/>
  <c r="AD8179" i="1"/>
  <c r="AD8180" i="1"/>
  <c r="AD8181" i="1"/>
  <c r="AD8182" i="1"/>
  <c r="AD8183" i="1"/>
  <c r="AD8184" i="1"/>
  <c r="AD8185" i="1"/>
  <c r="AD8186" i="1"/>
  <c r="AD8187" i="1"/>
  <c r="AD8188" i="1"/>
  <c r="AD8189" i="1"/>
  <c r="AD8190" i="1"/>
  <c r="AD8192" i="1"/>
  <c r="AD8193" i="1"/>
  <c r="AD8194" i="1"/>
  <c r="AD8195" i="1"/>
  <c r="AD8196" i="1"/>
  <c r="AD8197" i="1"/>
  <c r="AD8198" i="1"/>
  <c r="AD8200" i="1"/>
  <c r="AD8201" i="1"/>
  <c r="AD8202" i="1"/>
  <c r="AD8203" i="1"/>
  <c r="AD8204" i="1"/>
  <c r="AD8205" i="1"/>
  <c r="AD6867" i="1"/>
  <c r="AD8207" i="1"/>
  <c r="AD8208" i="1"/>
  <c r="AD8209" i="1"/>
  <c r="AD8210" i="1"/>
  <c r="AD8211" i="1"/>
  <c r="AD8212" i="1"/>
  <c r="AD8213" i="1"/>
  <c r="AD8214" i="1"/>
  <c r="AD8215" i="1"/>
  <c r="AD8216" i="1"/>
  <c r="AD8217" i="1"/>
  <c r="AD8218" i="1"/>
  <c r="AD8219" i="1"/>
  <c r="AD8220" i="1"/>
  <c r="AD8221" i="1"/>
  <c r="AD8222" i="1"/>
  <c r="AD8224" i="1"/>
  <c r="AD8225" i="1"/>
  <c r="AD8226" i="1"/>
  <c r="AD8227" i="1"/>
  <c r="AD8228" i="1"/>
  <c r="AD8229" i="1"/>
  <c r="AD8230" i="1"/>
  <c r="AD8231" i="1"/>
  <c r="AD8232" i="1"/>
  <c r="AD8234" i="1"/>
  <c r="AD8236" i="1"/>
  <c r="AD8237" i="1"/>
  <c r="AD8238" i="1"/>
  <c r="AD8239" i="1"/>
  <c r="AD8240" i="1"/>
  <c r="AD8241" i="1"/>
  <c r="AD8242" i="1"/>
  <c r="AD8243" i="1"/>
  <c r="AD8244" i="1"/>
  <c r="AD8245" i="1"/>
  <c r="AD8246" i="1"/>
  <c r="AD8247" i="1"/>
  <c r="AD8248" i="1"/>
  <c r="AD8249" i="1"/>
  <c r="AD8250" i="1"/>
  <c r="AD8251" i="1"/>
  <c r="AD8253" i="1"/>
  <c r="AD8254" i="1"/>
  <c r="AD8255" i="1"/>
  <c r="AD8256" i="1"/>
  <c r="AD8257" i="1"/>
  <c r="AD8258" i="1"/>
  <c r="AD8259" i="1"/>
  <c r="AD8260" i="1"/>
  <c r="AD8261" i="1"/>
  <c r="AD8262" i="1"/>
  <c r="AD8263" i="1"/>
  <c r="AD8264" i="1"/>
  <c r="AD8265" i="1"/>
  <c r="AD8266" i="1"/>
  <c r="AD8267" i="1"/>
  <c r="AD8268" i="1"/>
  <c r="AD8269" i="1"/>
  <c r="AD8270" i="1"/>
  <c r="AD8271" i="1"/>
  <c r="AD8272" i="1"/>
  <c r="AD8273" i="1"/>
  <c r="AD8274" i="1"/>
  <c r="AD8275" i="1"/>
  <c r="AD8276" i="1"/>
  <c r="AD8277" i="1"/>
  <c r="AD8278" i="1"/>
  <c r="AD8279" i="1"/>
  <c r="AD8280" i="1"/>
  <c r="AD8281" i="1"/>
  <c r="AD8282" i="1"/>
  <c r="AD8283" i="1"/>
  <c r="AD8284" i="1"/>
  <c r="AD8285" i="1"/>
  <c r="AD8287" i="1"/>
  <c r="AD8289" i="1"/>
  <c r="AD8290" i="1"/>
  <c r="AD7037" i="1"/>
  <c r="AD8292" i="1"/>
  <c r="AD8293" i="1"/>
  <c r="AD8294" i="1"/>
  <c r="AD8295" i="1"/>
  <c r="AD8296" i="1"/>
  <c r="AD8297" i="1"/>
  <c r="AD8298" i="1"/>
  <c r="AD8299" i="1"/>
  <c r="AD8300" i="1"/>
  <c r="AD8302" i="1"/>
  <c r="AD8303" i="1"/>
  <c r="AD8304" i="1"/>
  <c r="AD8305" i="1"/>
  <c r="AD8306" i="1"/>
  <c r="AD8307" i="1"/>
  <c r="AD8308" i="1"/>
  <c r="AD7082" i="1"/>
  <c r="AD8310" i="1"/>
  <c r="AD8311" i="1"/>
  <c r="AD8312" i="1"/>
  <c r="AD8313" i="1"/>
  <c r="AD8314" i="1"/>
  <c r="AD8315" i="1"/>
  <c r="AD8316" i="1"/>
  <c r="AD8317" i="1"/>
  <c r="AD8318" i="1"/>
  <c r="AD7233" i="1"/>
  <c r="AD8320" i="1"/>
  <c r="AD8321" i="1"/>
  <c r="AD8322" i="1"/>
  <c r="AD8323" i="1"/>
  <c r="AD8324" i="1"/>
  <c r="AD8325" i="1"/>
  <c r="AD8326" i="1"/>
  <c r="AD8327" i="1"/>
  <c r="AD8328" i="1"/>
  <c r="AD8329" i="1"/>
  <c r="AD8330" i="1"/>
  <c r="AD8331" i="1"/>
  <c r="AD8332" i="1"/>
  <c r="AD8333" i="1"/>
  <c r="AD8334" i="1"/>
  <c r="AD8335" i="1"/>
  <c r="AD8336" i="1"/>
  <c r="AD8337" i="1"/>
  <c r="AD8339" i="1"/>
  <c r="AD8340" i="1"/>
  <c r="AD8342" i="1"/>
  <c r="AD8343" i="1"/>
  <c r="AD8344" i="1"/>
  <c r="AD8345" i="1"/>
  <c r="AD8346" i="1"/>
  <c r="AD8347" i="1"/>
  <c r="AD8348" i="1"/>
  <c r="AD8349" i="1"/>
  <c r="AD8350" i="1"/>
  <c r="AD8351" i="1"/>
  <c r="AD8352" i="1"/>
  <c r="AD8353" i="1"/>
  <c r="AD8354" i="1"/>
  <c r="AD8355" i="1"/>
  <c r="AD8356" i="1"/>
  <c r="AD8357" i="1"/>
  <c r="AD8359" i="1"/>
  <c r="AD8360" i="1"/>
  <c r="AD8361" i="1"/>
  <c r="AD8362" i="1"/>
  <c r="AD8364" i="1"/>
  <c r="AD8365" i="1"/>
  <c r="AD8367" i="1"/>
  <c r="AD8368" i="1"/>
  <c r="AD8369" i="1"/>
  <c r="AD8370" i="1"/>
  <c r="AD8371" i="1"/>
  <c r="AD8372" i="1"/>
  <c r="AD8373" i="1"/>
  <c r="AD8374" i="1"/>
  <c r="AD8375" i="1"/>
  <c r="AD8376" i="1"/>
  <c r="AD8377" i="1"/>
  <c r="AD8378" i="1"/>
  <c r="AD8379" i="1"/>
  <c r="AD8380" i="1"/>
  <c r="AD8381" i="1"/>
  <c r="AD8382" i="1"/>
  <c r="AD8383" i="1"/>
  <c r="AD8384" i="1"/>
  <c r="AD8385" i="1"/>
  <c r="AD8386" i="1"/>
  <c r="AD8387" i="1"/>
  <c r="AD8388" i="1"/>
  <c r="AD8389" i="1"/>
  <c r="AD8390" i="1"/>
  <c r="AD8391" i="1"/>
  <c r="AD8392" i="1"/>
  <c r="AD8393" i="1"/>
  <c r="AD8394" i="1"/>
  <c r="AD8395" i="1"/>
  <c r="AD8396" i="1"/>
  <c r="AD8397" i="1"/>
  <c r="AD8398" i="1"/>
  <c r="AD8399" i="1"/>
  <c r="AD8400" i="1"/>
  <c r="AD8401" i="1"/>
  <c r="AD8403" i="1"/>
  <c r="AD8404" i="1"/>
  <c r="AD8405" i="1"/>
  <c r="AD8406" i="1"/>
  <c r="AD8407" i="1"/>
  <c r="AD8408" i="1"/>
  <c r="AD8409" i="1"/>
  <c r="AD8410" i="1"/>
  <c r="AD8411" i="1"/>
  <c r="AD8412" i="1"/>
  <c r="AD8414" i="1"/>
  <c r="AD8415" i="1"/>
  <c r="AD8416" i="1"/>
  <c r="AD8417" i="1"/>
  <c r="AD8418" i="1"/>
  <c r="AD8419" i="1"/>
  <c r="AD8420" i="1"/>
  <c r="AD8421" i="1"/>
  <c r="AD8422" i="1"/>
  <c r="AD8423" i="1"/>
  <c r="AD8424" i="1"/>
  <c r="AD8425" i="1"/>
  <c r="AD8426" i="1"/>
  <c r="AD8427" i="1"/>
  <c r="AD8428" i="1"/>
  <c r="AD8429" i="1"/>
  <c r="AD8430" i="1"/>
  <c r="AD8431" i="1"/>
  <c r="AD8432" i="1"/>
  <c r="AD8433" i="1"/>
  <c r="AD8434" i="1"/>
  <c r="AD8435" i="1"/>
  <c r="AD8436" i="1"/>
  <c r="AD8437" i="1"/>
  <c r="AD8438" i="1"/>
  <c r="AD8439" i="1"/>
  <c r="AD8440" i="1"/>
  <c r="AD8441" i="1"/>
  <c r="AD8442" i="1"/>
  <c r="AD8443" i="1"/>
  <c r="AD8444" i="1"/>
  <c r="AD8445" i="1"/>
  <c r="AD8446" i="1"/>
  <c r="AD8447" i="1"/>
  <c r="AD8448" i="1"/>
  <c r="AD8449" i="1"/>
  <c r="AD8450" i="1"/>
  <c r="AD8451" i="1"/>
  <c r="AD8452" i="1"/>
  <c r="AD8453" i="1"/>
  <c r="AD8454" i="1"/>
  <c r="AD8455" i="1"/>
  <c r="AD8456" i="1"/>
  <c r="AD8457" i="1"/>
  <c r="AD8458" i="1"/>
  <c r="AD8459" i="1"/>
  <c r="AD8460" i="1"/>
  <c r="AD8461" i="1"/>
  <c r="AD8462" i="1"/>
  <c r="AD8463" i="1"/>
  <c r="AD8464" i="1"/>
  <c r="AD8466" i="1"/>
  <c r="AD8468" i="1"/>
  <c r="AD8469" i="1"/>
  <c r="AD8470" i="1"/>
  <c r="AD8471" i="1"/>
  <c r="AD8472" i="1"/>
  <c r="AD8473" i="1"/>
  <c r="AD8474" i="1"/>
  <c r="AD8475" i="1"/>
  <c r="AD8476" i="1"/>
  <c r="AD8477" i="1"/>
  <c r="AD8478" i="1"/>
  <c r="AD8479" i="1"/>
  <c r="AD8480" i="1"/>
  <c r="AD8481" i="1"/>
  <c r="AD8482" i="1"/>
  <c r="AD8483" i="1"/>
  <c r="AD8484" i="1"/>
  <c r="AD8485" i="1"/>
  <c r="AD8486" i="1"/>
  <c r="AD8487" i="1"/>
  <c r="AD8488" i="1"/>
  <c r="AD8489" i="1"/>
  <c r="AD8490" i="1"/>
  <c r="AD8491" i="1"/>
  <c r="AD8493" i="1"/>
  <c r="AD8494" i="1"/>
  <c r="AD8495" i="1"/>
  <c r="AD8496" i="1"/>
  <c r="AD8497" i="1"/>
  <c r="AD8498" i="1"/>
  <c r="AD8499" i="1"/>
  <c r="AD8501" i="1"/>
  <c r="AD8502" i="1"/>
  <c r="AD8503" i="1"/>
  <c r="AD8504" i="1"/>
  <c r="AD8505" i="1"/>
  <c r="AD8506" i="1"/>
  <c r="AD8507" i="1"/>
  <c r="AD8508" i="1"/>
  <c r="AD8509" i="1"/>
  <c r="AD8510" i="1"/>
  <c r="AD8512" i="1"/>
  <c r="AD8513" i="1"/>
  <c r="AD8514" i="1"/>
  <c r="AD8515" i="1"/>
  <c r="AD8516" i="1"/>
  <c r="AD7395" i="1"/>
  <c r="AD8518" i="1"/>
  <c r="AD8519" i="1"/>
  <c r="AD8520" i="1"/>
  <c r="AD8521" i="1"/>
  <c r="AD8522" i="1"/>
  <c r="AD8523" i="1"/>
  <c r="AD8525" i="1"/>
  <c r="AD8526" i="1"/>
  <c r="AD8527" i="1"/>
  <c r="AD8528" i="1"/>
  <c r="AD8529" i="1"/>
  <c r="AD8530" i="1"/>
  <c r="AD8531" i="1"/>
  <c r="AD8532" i="1"/>
  <c r="AD8533" i="1"/>
  <c r="AD8534" i="1"/>
  <c r="AD8535" i="1"/>
  <c r="AD8537" i="1"/>
  <c r="AD8538" i="1"/>
  <c r="AD8539" i="1"/>
  <c r="AD8540" i="1"/>
  <c r="AD8541" i="1"/>
  <c r="AD8542" i="1"/>
  <c r="AD8543" i="1"/>
  <c r="AD8544" i="1"/>
  <c r="AD8545" i="1"/>
  <c r="AD8546" i="1"/>
  <c r="AD8547" i="1"/>
  <c r="AD8548" i="1"/>
  <c r="AD8549" i="1"/>
  <c r="AD8550" i="1"/>
  <c r="AD8551" i="1"/>
  <c r="AD8552" i="1"/>
  <c r="AD8553" i="1"/>
  <c r="AD8554" i="1"/>
  <c r="AD8555" i="1"/>
  <c r="AD8557" i="1"/>
  <c r="AD8558" i="1"/>
  <c r="AD8559" i="1"/>
  <c r="AD8560" i="1"/>
  <c r="AD8561" i="1"/>
  <c r="AD8562" i="1"/>
  <c r="AD8563" i="1"/>
  <c r="AD8564" i="1"/>
  <c r="AD8565" i="1"/>
  <c r="AD8566" i="1"/>
  <c r="AD8567" i="1"/>
  <c r="AD8568" i="1"/>
  <c r="AD8569" i="1"/>
  <c r="AD8570" i="1"/>
  <c r="AD8571" i="1"/>
  <c r="AD8572" i="1"/>
  <c r="AD8573" i="1"/>
  <c r="AD8574" i="1"/>
  <c r="AD8575" i="1"/>
  <c r="AD8576" i="1"/>
  <c r="AD8577" i="1"/>
  <c r="AD8579" i="1"/>
  <c r="AD8580" i="1"/>
  <c r="AD8581" i="1"/>
  <c r="AD8582" i="1"/>
  <c r="AD8583" i="1"/>
  <c r="AD8584" i="1"/>
  <c r="AD8585" i="1"/>
  <c r="AD8586" i="1"/>
  <c r="AD8587" i="1"/>
  <c r="AD8588" i="1"/>
  <c r="AD8590" i="1"/>
  <c r="AD8591" i="1"/>
  <c r="AD8592" i="1"/>
  <c r="AD8593" i="1"/>
  <c r="AD8594" i="1"/>
  <c r="AD8595" i="1"/>
  <c r="AD8596" i="1"/>
  <c r="AD8597" i="1"/>
  <c r="AD8598" i="1"/>
  <c r="AD8599" i="1"/>
  <c r="AD7523" i="1"/>
  <c r="AD8601" i="1"/>
  <c r="AD8602" i="1"/>
  <c r="AD8603" i="1"/>
  <c r="AD8604" i="1"/>
  <c r="AD8605" i="1"/>
  <c r="AD8606" i="1"/>
  <c r="AD8607" i="1"/>
  <c r="AD8608" i="1"/>
  <c r="AD8609" i="1"/>
  <c r="AD8610" i="1"/>
  <c r="AD8611" i="1"/>
  <c r="AD8612" i="1"/>
  <c r="AD8613" i="1"/>
  <c r="AD8614" i="1"/>
  <c r="AD8615" i="1"/>
  <c r="AD8616" i="1"/>
  <c r="AD8617" i="1"/>
  <c r="AD8618" i="1"/>
  <c r="AD8619" i="1"/>
  <c r="AD8620" i="1"/>
  <c r="AD8621" i="1"/>
  <c r="AD8622" i="1"/>
  <c r="AD7678" i="1"/>
  <c r="AD8624" i="1"/>
  <c r="AD8625" i="1"/>
  <c r="AD8626" i="1"/>
  <c r="AD8627" i="1"/>
  <c r="AD8628" i="1"/>
  <c r="AD8629" i="1"/>
  <c r="AD8630" i="1"/>
  <c r="AD8631" i="1"/>
  <c r="AD8632" i="1"/>
  <c r="AD8633" i="1"/>
  <c r="AD8634" i="1"/>
  <c r="AD8635" i="1"/>
  <c r="AD8636" i="1"/>
  <c r="AD8637" i="1"/>
  <c r="AD8638" i="1"/>
  <c r="AD8639" i="1"/>
  <c r="AD8640" i="1"/>
  <c r="AD8641" i="1"/>
  <c r="AD8206" i="1"/>
  <c r="AD8643" i="1"/>
  <c r="AD8644" i="1"/>
  <c r="AD8645" i="1"/>
  <c r="AD8646" i="1"/>
  <c r="AD8647" i="1"/>
  <c r="AD8648" i="1"/>
  <c r="AD8649" i="1"/>
  <c r="AD8650" i="1"/>
  <c r="AD8651" i="1"/>
  <c r="AD8652" i="1"/>
  <c r="AD8653" i="1"/>
  <c r="AD8655" i="1"/>
  <c r="AD8656" i="1"/>
  <c r="AD8657" i="1"/>
  <c r="AD8658" i="1"/>
  <c r="AD8660" i="1"/>
  <c r="AD8661" i="1"/>
  <c r="AD8662" i="1"/>
  <c r="AD8663" i="1"/>
  <c r="AD8664" i="1"/>
  <c r="AD8665" i="1"/>
  <c r="AD8666" i="1"/>
  <c r="AD8667" i="1"/>
  <c r="AD8668" i="1"/>
  <c r="AD8319" i="1"/>
  <c r="AD8670" i="1"/>
  <c r="AD8671" i="1"/>
  <c r="AD8672" i="1"/>
  <c r="AD8673" i="1"/>
  <c r="AD8674" i="1"/>
  <c r="AD8675" i="1"/>
  <c r="AD8677" i="1"/>
  <c r="AD8678" i="1"/>
  <c r="AD8679" i="1"/>
  <c r="AD8680" i="1"/>
  <c r="AD8681" i="1"/>
  <c r="AD8682" i="1"/>
  <c r="AD8683" i="1"/>
  <c r="AD8684" i="1"/>
  <c r="AD8685" i="1"/>
  <c r="AD8686" i="1"/>
  <c r="AD8687" i="1"/>
  <c r="AD8688" i="1"/>
  <c r="AD8689" i="1"/>
  <c r="AD8690" i="1"/>
  <c r="AD8691" i="1"/>
  <c r="AD8692" i="1"/>
  <c r="AD8693" i="1"/>
  <c r="AD8694" i="1"/>
  <c r="AD8517" i="1"/>
  <c r="AD8696" i="1"/>
  <c r="AD8697" i="1"/>
  <c r="AD8698" i="1"/>
  <c r="AD8699" i="1"/>
  <c r="AD8700" i="1"/>
  <c r="AD8701" i="1"/>
  <c r="AD8702" i="1"/>
  <c r="AD8703" i="1"/>
  <c r="AD8704" i="1"/>
  <c r="AD8705" i="1"/>
  <c r="AD8706" i="1"/>
  <c r="AD8707" i="1"/>
  <c r="AD8708" i="1"/>
  <c r="AD8709" i="1"/>
  <c r="AD8710" i="1"/>
  <c r="AD8711" i="1"/>
  <c r="AD8712" i="1"/>
  <c r="AD8714" i="1"/>
  <c r="AD8716" i="1"/>
  <c r="AD8717" i="1"/>
  <c r="AD8718" i="1"/>
  <c r="AD8719" i="1"/>
  <c r="AD8720" i="1"/>
  <c r="AD8721" i="1"/>
  <c r="AD8722" i="1"/>
  <c r="AD8723" i="1"/>
  <c r="AD8724" i="1"/>
  <c r="AD8725" i="1"/>
  <c r="AD8726" i="1"/>
  <c r="AD8727" i="1"/>
  <c r="AD8728" i="1"/>
  <c r="AD8729" i="1"/>
  <c r="AD8730" i="1"/>
  <c r="AD8731" i="1"/>
  <c r="AD8732" i="1"/>
  <c r="AD8733" i="1"/>
  <c r="AD8734" i="1"/>
  <c r="AD8735" i="1"/>
  <c r="AD8736" i="1"/>
  <c r="AD8737" i="1"/>
  <c r="AD8738" i="1"/>
  <c r="AD8739" i="1"/>
  <c r="AD8740" i="1"/>
  <c r="AD8741" i="1"/>
  <c r="AD8742" i="1"/>
  <c r="AD8743" i="1"/>
  <c r="AD8744" i="1"/>
  <c r="AD8745" i="1"/>
  <c r="AD8746" i="1"/>
  <c r="AD8747" i="1"/>
  <c r="AD8748" i="1"/>
  <c r="AD8749" i="1"/>
  <c r="AD8750" i="1"/>
  <c r="AD8751" i="1"/>
  <c r="AD8752" i="1"/>
  <c r="AD8753" i="1"/>
  <c r="AD8754" i="1"/>
  <c r="AD8755" i="1"/>
  <c r="AD8756" i="1"/>
  <c r="AD8757" i="1"/>
  <c r="AD8758" i="1"/>
  <c r="AD8759" i="1"/>
  <c r="AD8760" i="1"/>
  <c r="AD8761" i="1"/>
  <c r="AD8763" i="1"/>
  <c r="AD8764" i="1"/>
  <c r="AD8765" i="1"/>
  <c r="AD8766" i="1"/>
  <c r="AD8767" i="1"/>
  <c r="AD8769" i="1"/>
  <c r="AD8770" i="1"/>
  <c r="AD8772" i="1"/>
  <c r="AD8774" i="1"/>
  <c r="AD8775" i="1"/>
  <c r="AD8776" i="1"/>
  <c r="AD8777" i="1"/>
  <c r="AD8778" i="1"/>
  <c r="AD8779" i="1"/>
  <c r="AD8781" i="1"/>
  <c r="AD8782" i="1"/>
  <c r="AD8783" i="1"/>
  <c r="AD8784" i="1"/>
  <c r="AD8785" i="1"/>
  <c r="AD8786" i="1"/>
  <c r="AD8787" i="1"/>
  <c r="AD8788" i="1"/>
  <c r="AD8789" i="1"/>
  <c r="AD8790" i="1"/>
  <c r="AD8791" i="1"/>
  <c r="AD8792" i="1"/>
  <c r="AD8793" i="1"/>
  <c r="AD8794" i="1"/>
  <c r="AD8795" i="1"/>
  <c r="AD8796" i="1"/>
  <c r="AD8797" i="1"/>
  <c r="AD8798" i="1"/>
  <c r="AD8799" i="1"/>
  <c r="AD8800" i="1"/>
  <c r="AD8801" i="1"/>
  <c r="AD8802" i="1"/>
  <c r="AD8803" i="1"/>
  <c r="AD8804" i="1"/>
  <c r="AD8805" i="1"/>
  <c r="AD8806" i="1"/>
  <c r="AD8808" i="1"/>
  <c r="AD8809" i="1"/>
  <c r="AD8810" i="1"/>
  <c r="AD8811" i="1"/>
  <c r="AD8812" i="1"/>
  <c r="AD8813" i="1"/>
  <c r="AD8814" i="1"/>
  <c r="AD8815" i="1"/>
  <c r="AD8816" i="1"/>
  <c r="AD8817" i="1"/>
  <c r="AD8818" i="1"/>
  <c r="AD8819" i="1"/>
  <c r="AD8820" i="1"/>
  <c r="AD8821" i="1"/>
  <c r="AD8822" i="1"/>
  <c r="AD8823" i="1"/>
  <c r="AD8824" i="1"/>
  <c r="AD8825" i="1"/>
  <c r="AD8826" i="1"/>
  <c r="AD8827" i="1"/>
  <c r="AD8828" i="1"/>
  <c r="AD8829" i="1"/>
  <c r="AD8830" i="1"/>
  <c r="AD8831" i="1"/>
  <c r="AD8832" i="1"/>
  <c r="AD8833" i="1"/>
  <c r="AD8834" i="1"/>
  <c r="AD8835" i="1"/>
  <c r="AD8836" i="1"/>
  <c r="AD8837" i="1"/>
  <c r="AD8838" i="1"/>
  <c r="AD8642" i="1"/>
  <c r="AD8840" i="1"/>
  <c r="AD8841" i="1"/>
  <c r="AD8842" i="1"/>
  <c r="AD8843" i="1"/>
  <c r="AD8845" i="1"/>
  <c r="AD8846" i="1"/>
  <c r="AD8847" i="1"/>
  <c r="AD8848" i="1"/>
  <c r="AD8849" i="1"/>
  <c r="AD8850" i="1"/>
  <c r="AD8851" i="1"/>
  <c r="AD8853" i="1"/>
  <c r="AD8854" i="1"/>
  <c r="AD8855" i="1"/>
  <c r="AD8856" i="1"/>
  <c r="AD8857" i="1"/>
  <c r="AD8858" i="1"/>
  <c r="AD8859" i="1"/>
  <c r="AD8860" i="1"/>
  <c r="AD8861" i="1"/>
  <c r="AD8862" i="1"/>
  <c r="AD8863" i="1"/>
  <c r="AD8864" i="1"/>
  <c r="AD8866" i="1"/>
  <c r="AD8867" i="1"/>
  <c r="AD8868" i="1"/>
  <c r="AD8870" i="1"/>
  <c r="AD8871" i="1"/>
  <c r="AD8872" i="1"/>
  <c r="AD8873" i="1"/>
  <c r="AD8874" i="1"/>
  <c r="AD8875" i="1"/>
  <c r="AD8876" i="1"/>
  <c r="AD8877" i="1"/>
  <c r="AD8878" i="1"/>
  <c r="AD8879" i="1"/>
  <c r="AD8880" i="1"/>
  <c r="AD8881" i="1"/>
  <c r="AD8882" i="1"/>
  <c r="AD8883" i="1"/>
  <c r="AD8884" i="1"/>
  <c r="AD8885" i="1"/>
  <c r="AD8886" i="1"/>
  <c r="AD8887" i="1"/>
  <c r="AD8888" i="1"/>
  <c r="AD8890" i="1"/>
  <c r="AD8891" i="1"/>
  <c r="AD8892" i="1"/>
  <c r="AD8893" i="1"/>
  <c r="AD8894" i="1"/>
  <c r="AD8895" i="1"/>
  <c r="AD8896" i="1"/>
  <c r="AD8897" i="1"/>
  <c r="AD8898" i="1"/>
  <c r="AD8899" i="1"/>
  <c r="AD8900" i="1"/>
  <c r="AD8901" i="1"/>
  <c r="AD8902" i="1"/>
  <c r="AD8903" i="1"/>
  <c r="AD8904" i="1"/>
  <c r="AD8905" i="1"/>
  <c r="AD8906" i="1"/>
  <c r="AD8907" i="1"/>
  <c r="AD8908" i="1"/>
  <c r="AD8909" i="1"/>
  <c r="AD8910" i="1"/>
  <c r="AD8911" i="1"/>
  <c r="AD8912" i="1"/>
  <c r="AD8913" i="1"/>
  <c r="AD8914" i="1"/>
  <c r="AD8915" i="1"/>
  <c r="AD8916" i="1"/>
  <c r="AD8917" i="1"/>
  <c r="AD8918" i="1"/>
  <c r="AD8919" i="1"/>
  <c r="AD8920" i="1"/>
  <c r="AD8921" i="1"/>
  <c r="AD8922" i="1"/>
  <c r="AD8924" i="1"/>
  <c r="AD8925" i="1"/>
  <c r="AD8926" i="1"/>
  <c r="AD8927" i="1"/>
  <c r="AD8929" i="1"/>
  <c r="AD8930" i="1"/>
  <c r="AD8931" i="1"/>
  <c r="AD8932" i="1"/>
  <c r="AD8933" i="1"/>
  <c r="AD8934" i="1"/>
  <c r="AD8935" i="1"/>
  <c r="AD8936" i="1"/>
  <c r="AD8937" i="1"/>
  <c r="AD8938" i="1"/>
  <c r="AD8940" i="1"/>
  <c r="AD8941" i="1"/>
  <c r="AD8942" i="1"/>
  <c r="AD8943" i="1"/>
  <c r="AD8945" i="1"/>
  <c r="AD8947" i="1"/>
  <c r="AD8948" i="1"/>
  <c r="AD8949" i="1"/>
  <c r="AD8950" i="1"/>
  <c r="AD8951" i="1"/>
  <c r="AD8952" i="1"/>
  <c r="AD8953" i="1"/>
  <c r="AD8954" i="1"/>
  <c r="AD8955" i="1"/>
  <c r="AD8956" i="1"/>
  <c r="AD8957" i="1"/>
  <c r="AD8958" i="1"/>
  <c r="AD8959" i="1"/>
  <c r="AD8961" i="1"/>
  <c r="AD8962" i="1"/>
  <c r="AD8963" i="1"/>
  <c r="AD8964" i="1"/>
  <c r="AD8965" i="1"/>
  <c r="AD8695" i="1"/>
  <c r="AD8967" i="1"/>
  <c r="AD8968" i="1"/>
  <c r="AD8969" i="1"/>
  <c r="AD8970" i="1"/>
  <c r="AD8971" i="1"/>
  <c r="AD8972" i="1"/>
  <c r="AD8973" i="1"/>
  <c r="AD8974" i="1"/>
  <c r="AD8975" i="1"/>
  <c r="AD8976" i="1"/>
  <c r="AD8977" i="1"/>
  <c r="AD8978" i="1"/>
  <c r="AD8979" i="1"/>
  <c r="AD8839" i="1"/>
  <c r="AD8981" i="1"/>
  <c r="AD8983" i="1"/>
  <c r="AD8984" i="1"/>
  <c r="AD8985" i="1"/>
  <c r="AD8986" i="1"/>
  <c r="AD8987" i="1"/>
  <c r="AD8988" i="1"/>
  <c r="AD8989" i="1"/>
  <c r="AD8990" i="1"/>
  <c r="AD8991" i="1"/>
  <c r="AD8992" i="1"/>
  <c r="AD8993" i="1"/>
  <c r="AD8994" i="1"/>
  <c r="AD8995" i="1"/>
  <c r="AD8996" i="1"/>
  <c r="AD8998" i="1"/>
  <c r="AD8999" i="1"/>
  <c r="AD9000" i="1"/>
  <c r="AD9001" i="1"/>
  <c r="AD9002" i="1"/>
  <c r="AD9003" i="1"/>
  <c r="AD9004" i="1"/>
  <c r="AD9005" i="1"/>
  <c r="AD9006" i="1"/>
  <c r="AD9007" i="1"/>
  <c r="AD9008" i="1"/>
  <c r="AD9009" i="1"/>
  <c r="AD9010" i="1"/>
  <c r="AD9011" i="1"/>
  <c r="AD9012" i="1"/>
  <c r="AD9013" i="1"/>
  <c r="AD9014" i="1"/>
  <c r="AD9015" i="1"/>
  <c r="AD9016" i="1"/>
  <c r="AD9017" i="1"/>
  <c r="AD9018" i="1"/>
  <c r="AD9019" i="1"/>
  <c r="AD9020" i="1"/>
  <c r="AD9021" i="1"/>
  <c r="AD9022" i="1"/>
  <c r="AD9023" i="1"/>
  <c r="AD9024" i="1"/>
  <c r="AD9025" i="1"/>
  <c r="AD9026" i="1"/>
  <c r="AD9027" i="1"/>
  <c r="AD9028" i="1"/>
  <c r="AD9029" i="1"/>
  <c r="AD9030" i="1"/>
  <c r="AD9031" i="1"/>
  <c r="AD9032" i="1"/>
  <c r="AD9033" i="1"/>
  <c r="AD9034" i="1"/>
  <c r="AD9035" i="1"/>
  <c r="AD9036" i="1"/>
  <c r="AD9037" i="1"/>
  <c r="AD9038" i="1"/>
  <c r="AD9039" i="1"/>
  <c r="AD9040" i="1"/>
  <c r="AD9041" i="1"/>
  <c r="AD9042" i="1"/>
  <c r="AD9043" i="1"/>
  <c r="AD9044" i="1"/>
  <c r="AD9045" i="1"/>
  <c r="AD9046" i="1"/>
  <c r="AD9047" i="1"/>
  <c r="AD9048" i="1"/>
  <c r="AD9049" i="1"/>
  <c r="AD9051" i="1"/>
  <c r="AD9052" i="1"/>
  <c r="AD9053" i="1"/>
  <c r="AD9054" i="1"/>
  <c r="AD9055" i="1"/>
  <c r="AD9056" i="1"/>
  <c r="AD9057" i="1"/>
  <c r="AD9059" i="1"/>
  <c r="AD9060" i="1"/>
  <c r="AD9061" i="1"/>
  <c r="AD9062" i="1"/>
  <c r="AD9063" i="1"/>
  <c r="AD9064" i="1"/>
  <c r="AD9065" i="1"/>
  <c r="AD9066" i="1"/>
  <c r="AD9067" i="1"/>
  <c r="AD9068" i="1"/>
  <c r="AD9069" i="1"/>
  <c r="AD9070" i="1"/>
  <c r="AD9071" i="1"/>
  <c r="AD9072" i="1"/>
  <c r="AD9073" i="1"/>
  <c r="AD9074" i="1"/>
  <c r="AD9075" i="1"/>
  <c r="AD9076" i="1"/>
  <c r="AD9077" i="1"/>
  <c r="AD9078" i="1"/>
  <c r="AD9079" i="1"/>
  <c r="AD9080" i="1"/>
  <c r="AD9081" i="1"/>
  <c r="AD9082" i="1"/>
  <c r="AD9083" i="1"/>
  <c r="AD9084" i="1"/>
  <c r="AD9085" i="1"/>
  <c r="AD9086" i="1"/>
  <c r="AD9087" i="1"/>
  <c r="AD9088" i="1"/>
  <c r="AD9089" i="1"/>
  <c r="AD9090" i="1"/>
  <c r="AD9091" i="1"/>
  <c r="AD9093" i="1"/>
  <c r="AD9094" i="1"/>
  <c r="AD9095" i="1"/>
  <c r="AD9096" i="1"/>
  <c r="AD9097" i="1"/>
  <c r="AD9098" i="1"/>
  <c r="AD9099" i="1"/>
  <c r="AD9100" i="1"/>
  <c r="AD8966" i="1"/>
  <c r="AD9102" i="1"/>
  <c r="AD9103" i="1"/>
  <c r="AD9104" i="1"/>
  <c r="AD9105" i="1"/>
  <c r="AD9106" i="1"/>
  <c r="AD9107" i="1"/>
  <c r="AD9108" i="1"/>
  <c r="AD9109" i="1"/>
  <c r="AD9110" i="1"/>
  <c r="AD9111" i="1"/>
  <c r="AD9112" i="1"/>
  <c r="AD9113" i="1"/>
  <c r="AD9114" i="1"/>
  <c r="AD9115" i="1"/>
  <c r="AD9116" i="1"/>
  <c r="AD9117" i="1"/>
  <c r="AD9118" i="1"/>
  <c r="AD9119" i="1"/>
  <c r="AD9120" i="1"/>
  <c r="AD9121" i="1"/>
  <c r="AD9122" i="1"/>
  <c r="AD9123" i="1"/>
  <c r="AD9124" i="1"/>
  <c r="AD9125" i="1"/>
  <c r="AD9126" i="1"/>
  <c r="AD9127" i="1"/>
  <c r="AD9128" i="1"/>
  <c r="AD9129" i="1"/>
  <c r="AD9130" i="1"/>
  <c r="AD9131" i="1"/>
  <c r="AD9133" i="1"/>
  <c r="AD9134" i="1"/>
  <c r="AD9135" i="1"/>
  <c r="AD9136" i="1"/>
  <c r="AD9138" i="1"/>
  <c r="AD9139" i="1"/>
  <c r="AD9140" i="1"/>
  <c r="AD9141" i="1"/>
  <c r="AD9142" i="1"/>
  <c r="AD9143" i="1"/>
  <c r="AD9144" i="1"/>
  <c r="AD9146" i="1"/>
  <c r="AD9147" i="1"/>
  <c r="AD9148" i="1"/>
  <c r="AD9149" i="1"/>
  <c r="AD9150" i="1"/>
  <c r="AD9151" i="1"/>
  <c r="AD9152" i="1"/>
  <c r="AD9153" i="1"/>
  <c r="AD9154" i="1"/>
  <c r="AD9156" i="1"/>
  <c r="AD9157" i="1"/>
  <c r="AD9158" i="1"/>
  <c r="AD8980" i="1"/>
  <c r="AD9160" i="1"/>
  <c r="AD9161" i="1"/>
  <c r="AD9162" i="1"/>
  <c r="AD9163" i="1"/>
  <c r="AD9164" i="1"/>
  <c r="AD9165" i="1"/>
  <c r="AD9166" i="1"/>
  <c r="AD9167" i="1"/>
  <c r="AD9169" i="1"/>
  <c r="AD9170" i="1"/>
  <c r="AD9171" i="1"/>
  <c r="AD9172" i="1"/>
  <c r="AD9173" i="1"/>
  <c r="AD9174" i="1"/>
  <c r="AD9175" i="1"/>
  <c r="AD9176" i="1"/>
  <c r="AD9177" i="1"/>
  <c r="AD9178" i="1"/>
  <c r="AD9179" i="1"/>
  <c r="AD9180" i="1"/>
  <c r="AD9182" i="1"/>
  <c r="AD9183" i="1"/>
  <c r="AD9184" i="1"/>
  <c r="AD9185" i="1"/>
  <c r="AD9186" i="1"/>
  <c r="AD9187" i="1"/>
  <c r="AD9188" i="1"/>
  <c r="AD9189" i="1"/>
  <c r="AD9190" i="1"/>
  <c r="AD9191" i="1"/>
  <c r="AD9192" i="1"/>
  <c r="AD9193" i="1"/>
  <c r="AD9194" i="1"/>
  <c r="AD9196" i="1"/>
  <c r="AD9197" i="1"/>
  <c r="AD9198" i="1"/>
  <c r="AD9199" i="1"/>
  <c r="AD9200" i="1"/>
  <c r="AD9159" i="1"/>
  <c r="AD9202" i="1"/>
  <c r="AD9204" i="1"/>
  <c r="AD9205" i="1"/>
  <c r="AD9206" i="1"/>
  <c r="AD9207" i="1"/>
  <c r="AD9208" i="1"/>
  <c r="AD9209" i="1"/>
  <c r="AD9210" i="1"/>
  <c r="AD9211" i="1"/>
  <c r="AD9212" i="1"/>
  <c r="AD9213" i="1"/>
  <c r="AD9214" i="1"/>
  <c r="AD9215" i="1"/>
  <c r="AD9216" i="1"/>
  <c r="AD9217" i="1"/>
  <c r="AD9218" i="1"/>
  <c r="AD9219" i="1"/>
  <c r="AD9220" i="1"/>
  <c r="AD9221" i="1"/>
  <c r="AD9222" i="1"/>
  <c r="AD9223" i="1"/>
  <c r="AD9224" i="1"/>
  <c r="AD9225" i="1"/>
  <c r="AD9226" i="1"/>
  <c r="AD9227" i="1"/>
  <c r="AD9228" i="1"/>
  <c r="AD9229" i="1"/>
  <c r="AD9230" i="1"/>
  <c r="AD9231" i="1"/>
  <c r="AD9232" i="1"/>
  <c r="AD9233" i="1"/>
  <c r="AD9234" i="1"/>
  <c r="AD9235" i="1"/>
  <c r="AD9236" i="1"/>
  <c r="AD9237" i="1"/>
  <c r="AD9238" i="1"/>
  <c r="AD9239" i="1"/>
  <c r="AD9240" i="1"/>
  <c r="AD9241" i="1"/>
  <c r="AD9242" i="1"/>
  <c r="AD9243" i="1"/>
  <c r="AD9244" i="1"/>
  <c r="AD9245" i="1"/>
  <c r="AD9246" i="1"/>
  <c r="AD9248" i="1"/>
  <c r="AD9249" i="1"/>
  <c r="AD9251" i="1"/>
  <c r="AD9252" i="1"/>
  <c r="AD9253" i="1"/>
  <c r="AD9254" i="1"/>
  <c r="AD9255" i="1"/>
  <c r="AD9256" i="1"/>
  <c r="AD9257" i="1"/>
  <c r="AD9258" i="1"/>
  <c r="AD9259" i="1"/>
  <c r="AD9260" i="1"/>
  <c r="AD9262" i="1"/>
  <c r="AD9264" i="1"/>
  <c r="AD9265" i="1"/>
  <c r="AD9266" i="1"/>
  <c r="AD9267" i="1"/>
  <c r="AD9268" i="1"/>
  <c r="AD9269" i="1"/>
  <c r="AD9270" i="1"/>
  <c r="AD9271" i="1"/>
  <c r="AD9272" i="1"/>
  <c r="AD9273" i="1"/>
  <c r="AD9274" i="1"/>
  <c r="AD9275" i="1"/>
  <c r="AD9276" i="1"/>
  <c r="AD9278" i="1"/>
  <c r="AD9279" i="1"/>
  <c r="AD9280" i="1"/>
  <c r="AD9281" i="1"/>
  <c r="AD9282" i="1"/>
  <c r="AD9283" i="1"/>
  <c r="AD9284" i="1"/>
  <c r="AD9285" i="1"/>
  <c r="AD9286" i="1"/>
  <c r="AD9287" i="1"/>
  <c r="AD9288" i="1"/>
  <c r="AD9289" i="1"/>
  <c r="AD9290" i="1"/>
  <c r="AD9291" i="1"/>
  <c r="AD9292" i="1"/>
  <c r="AD9293" i="1"/>
  <c r="AD9294" i="1"/>
  <c r="AD9295" i="1"/>
  <c r="AD9296" i="1"/>
  <c r="AD9297" i="1"/>
  <c r="AD9299" i="1"/>
  <c r="AD9300" i="1"/>
  <c r="AD9301" i="1"/>
  <c r="AD9302" i="1"/>
  <c r="AD9303" i="1"/>
  <c r="AD9304" i="1"/>
  <c r="AD9305" i="1"/>
  <c r="AD9201" i="1"/>
  <c r="AD9307" i="1"/>
  <c r="AD9308" i="1"/>
  <c r="AD9309" i="1"/>
  <c r="AD9310" i="1"/>
  <c r="AD9311" i="1"/>
  <c r="AD9312" i="1"/>
  <c r="AD9313" i="1"/>
  <c r="AD9314" i="1"/>
  <c r="AD9315" i="1"/>
  <c r="AD9316" i="1"/>
  <c r="AD9317" i="1"/>
  <c r="AD9318" i="1"/>
  <c r="AD9319" i="1"/>
  <c r="AD9320" i="1"/>
  <c r="AD9321" i="1"/>
  <c r="AD9322" i="1"/>
  <c r="AD9323" i="1"/>
  <c r="AD9324" i="1"/>
  <c r="AD9325" i="1"/>
  <c r="AD9326" i="1"/>
  <c r="AD9327" i="1"/>
  <c r="AD9328" i="1"/>
  <c r="AD9329" i="1"/>
  <c r="AD9331" i="1"/>
  <c r="AD9332" i="1"/>
  <c r="AD9333" i="1"/>
  <c r="AD9334" i="1"/>
  <c r="AD9335" i="1"/>
  <c r="AD9336" i="1"/>
  <c r="AD9337" i="1"/>
  <c r="AD9338" i="1"/>
  <c r="AD9339" i="1"/>
  <c r="AD9340" i="1"/>
  <c r="AD9341" i="1"/>
  <c r="AD9342" i="1"/>
  <c r="AD9343" i="1"/>
  <c r="AD9344" i="1"/>
  <c r="AD9345" i="1"/>
  <c r="AD9346" i="1"/>
  <c r="AD9347" i="1"/>
  <c r="AD9348" i="1"/>
  <c r="AD9349" i="1"/>
  <c r="AD9350" i="1"/>
  <c r="AD9351" i="1"/>
  <c r="AD9352" i="1"/>
  <c r="AD9353" i="1"/>
  <c r="AD9354" i="1"/>
  <c r="AD9355" i="1"/>
  <c r="AD9356" i="1"/>
  <c r="AD9358" i="1"/>
  <c r="AD9359" i="1"/>
  <c r="AD9360" i="1"/>
  <c r="AD9362" i="1"/>
  <c r="AD9363" i="1"/>
  <c r="AD9364" i="1"/>
  <c r="AD9365" i="1"/>
  <c r="AD9366" i="1"/>
  <c r="AD9367" i="1"/>
  <c r="AD9368" i="1"/>
  <c r="AD9369" i="1"/>
  <c r="AD9370" i="1"/>
  <c r="AD9371" i="1"/>
  <c r="AD9372" i="1"/>
  <c r="AD9373" i="1"/>
  <c r="AD9374" i="1"/>
  <c r="AD9375" i="1"/>
  <c r="AD9376" i="1"/>
  <c r="AD9378" i="1"/>
  <c r="AD9379" i="1"/>
  <c r="AD9381" i="1"/>
  <c r="AD9382" i="1"/>
  <c r="AD9383" i="1"/>
  <c r="AD9384" i="1"/>
  <c r="AD9385" i="1"/>
  <c r="AD9386" i="1"/>
  <c r="AD9387" i="1"/>
  <c r="AD9388" i="1"/>
  <c r="AD9389" i="1"/>
  <c r="AD9390" i="1"/>
  <c r="AD9391" i="1"/>
  <c r="AD9392" i="1"/>
  <c r="AD9393" i="1"/>
  <c r="AD9394" i="1"/>
  <c r="AD9395" i="1"/>
  <c r="AD9397" i="1"/>
  <c r="AD9398" i="1"/>
  <c r="AD9400" i="1"/>
  <c r="AD9401" i="1"/>
  <c r="AD9402" i="1"/>
  <c r="AD9403" i="1"/>
  <c r="AD9404" i="1"/>
  <c r="AD9405" i="1"/>
  <c r="AD9406" i="1"/>
  <c r="AD9408" i="1"/>
  <c r="AD9409" i="1"/>
  <c r="AD9410" i="1"/>
  <c r="AD9411" i="1"/>
  <c r="AD9412" i="1"/>
  <c r="AD9413" i="1"/>
  <c r="AD9414" i="1"/>
  <c r="AD9415" i="1"/>
  <c r="AD9416" i="1"/>
  <c r="AD9417" i="1"/>
  <c r="AD9418" i="1"/>
  <c r="AD9419" i="1"/>
  <c r="AD9420" i="1"/>
  <c r="AD9421" i="1"/>
  <c r="AD9422" i="1"/>
  <c r="AD9423" i="1"/>
  <c r="AD9425" i="1"/>
  <c r="AD9426" i="1"/>
  <c r="AD9427" i="1"/>
  <c r="AD9428" i="1"/>
  <c r="AD9429" i="1"/>
  <c r="AD9430" i="1"/>
  <c r="AD9431" i="1"/>
  <c r="AD9432" i="1"/>
  <c r="AD9433" i="1"/>
  <c r="AD9434" i="1"/>
  <c r="AD9435" i="1"/>
  <c r="AD9436" i="1"/>
  <c r="AD9437" i="1"/>
  <c r="AD9438" i="1"/>
  <c r="AD9439" i="1"/>
  <c r="AD9440" i="1"/>
  <c r="AD9441" i="1"/>
  <c r="AD9443" i="1"/>
  <c r="AD9444" i="1"/>
  <c r="AD9445" i="1"/>
  <c r="AD9446" i="1"/>
  <c r="AD9447" i="1"/>
  <c r="AD9448" i="1"/>
  <c r="AD9449" i="1"/>
  <c r="AD9450" i="1"/>
  <c r="AD9451" i="1"/>
  <c r="AD9452" i="1"/>
  <c r="AD9453" i="1"/>
  <c r="AD9455" i="1"/>
  <c r="AD9456" i="1"/>
  <c r="AD9457" i="1"/>
  <c r="AD9458" i="1"/>
  <c r="AD9459" i="1"/>
  <c r="AD9460" i="1"/>
  <c r="AD9461" i="1"/>
  <c r="AD9462" i="1"/>
  <c r="AD9463" i="1"/>
  <c r="AD9464" i="1"/>
  <c r="AD9465" i="1"/>
  <c r="AD9466" i="1"/>
  <c r="AD9467" i="1"/>
  <c r="AD9468" i="1"/>
  <c r="AD9469" i="1"/>
  <c r="AD9470" i="1"/>
  <c r="AD9471" i="1"/>
  <c r="AD9472" i="1"/>
  <c r="AD9473" i="1"/>
  <c r="AD9474" i="1"/>
  <c r="AD9475" i="1"/>
  <c r="AD9476" i="1"/>
  <c r="AD9477" i="1"/>
  <c r="AD9478" i="1"/>
  <c r="AD9479" i="1"/>
  <c r="AD9480" i="1"/>
  <c r="AD9481" i="1"/>
  <c r="AD9482" i="1"/>
  <c r="AD9483" i="1"/>
  <c r="AD9484" i="1"/>
  <c r="AD9485" i="1"/>
  <c r="AD9486" i="1"/>
  <c r="AD9487" i="1"/>
  <c r="AD9488" i="1"/>
  <c r="AD9489" i="1"/>
  <c r="AD9490" i="1"/>
  <c r="AD9491" i="1"/>
  <c r="AD9492" i="1"/>
  <c r="AD9493" i="1"/>
  <c r="AD9494" i="1"/>
  <c r="AD9495" i="1"/>
  <c r="AD9496" i="1"/>
  <c r="AD9497" i="1"/>
  <c r="AD9498" i="1"/>
  <c r="AD9499" i="1"/>
  <c r="AD9501" i="1"/>
  <c r="AD9502" i="1"/>
  <c r="AD9503" i="1"/>
  <c r="AD9504" i="1"/>
  <c r="AD9505" i="1"/>
  <c r="AD14" i="1"/>
  <c r="AA9356" i="1"/>
  <c r="AA2018" i="1"/>
  <c r="AB2018" i="1" s="1"/>
  <c r="AA2013" i="1"/>
  <c r="AB2013" i="1" s="1"/>
  <c r="AC10166" i="1" l="1"/>
  <c r="AC10139" i="1"/>
  <c r="AB10224" i="1"/>
  <c r="AC10234" i="1"/>
  <c r="AB10182" i="1"/>
  <c r="AC10215" i="1"/>
  <c r="AC10174" i="1"/>
  <c r="AC10167" i="1"/>
  <c r="AC10262" i="1"/>
  <c r="AC10157" i="1"/>
  <c r="AB10130" i="1"/>
  <c r="AB10287" i="1"/>
  <c r="AC10206" i="1"/>
  <c r="AB10279" i="1"/>
  <c r="AC10292" i="1"/>
  <c r="AC10164" i="1"/>
  <c r="AC10216" i="1"/>
  <c r="AB10205" i="1"/>
  <c r="AC10153" i="1"/>
  <c r="AC10202" i="1"/>
  <c r="AC10285" i="1"/>
  <c r="AC10185" i="1"/>
  <c r="AC10146" i="1"/>
  <c r="AB10189" i="1"/>
  <c r="AC10257" i="1"/>
  <c r="AC10248" i="1"/>
  <c r="AC10178" i="1"/>
  <c r="AC10258" i="1"/>
  <c r="AC10291" i="1"/>
  <c r="AC10221" i="1"/>
  <c r="AC10137" i="1"/>
  <c r="AC10290" i="1"/>
  <c r="AC10275" i="1"/>
  <c r="AC10213" i="1"/>
  <c r="AC10183" i="1"/>
  <c r="AB10246" i="1"/>
  <c r="AC10177" i="1"/>
  <c r="AB10125" i="1"/>
  <c r="AB10218" i="1"/>
  <c r="AB10288" i="1"/>
  <c r="AC10274" i="1"/>
  <c r="AC10201" i="1"/>
  <c r="AC10133" i="1"/>
  <c r="AB10165" i="1"/>
  <c r="AC10269" i="1"/>
  <c r="AC10196" i="1"/>
  <c r="AC10128" i="1"/>
  <c r="AB10161" i="1"/>
  <c r="AC10266" i="1"/>
  <c r="AC10264" i="1"/>
  <c r="AB4560" i="1"/>
  <c r="AC10284" i="1"/>
  <c r="AC10195" i="1"/>
  <c r="AC10136" i="1"/>
  <c r="AB10155" i="1"/>
  <c r="AC10283" i="1"/>
  <c r="AC10259" i="1"/>
  <c r="AC10194" i="1"/>
  <c r="AC10134" i="1"/>
  <c r="AB10265" i="1"/>
  <c r="AB10193" i="1"/>
  <c r="AB10132" i="1"/>
  <c r="AC10212" i="1"/>
  <c r="AC10268" i="1"/>
  <c r="AB10289" i="1"/>
  <c r="AC10282" i="1"/>
  <c r="AC10237" i="1"/>
  <c r="AC10211" i="1"/>
  <c r="AC10145" i="1"/>
  <c r="AC10127" i="1"/>
  <c r="AB10228" i="1"/>
  <c r="AB10151" i="1"/>
  <c r="AC10277" i="1"/>
  <c r="AC10187" i="1"/>
  <c r="AC10169" i="1"/>
  <c r="AC10143" i="1"/>
  <c r="AC10126" i="1"/>
  <c r="AB10181" i="1"/>
  <c r="AC10276" i="1"/>
  <c r="AC10232" i="1"/>
  <c r="AC10203" i="1"/>
  <c r="AC10186" i="1"/>
  <c r="AB10223" i="1"/>
  <c r="AB10261" i="1"/>
  <c r="AB10168" i="1"/>
  <c r="AC10150" i="1"/>
  <c r="AC10273" i="1"/>
  <c r="AC10245" i="1"/>
  <c r="AC10227" i="1"/>
  <c r="AC10192" i="1"/>
  <c r="AC10149" i="1"/>
  <c r="AB10272" i="1"/>
  <c r="AB10256" i="1"/>
  <c r="AB10235" i="1"/>
  <c r="AB10200" i="1"/>
  <c r="AB10236" i="1"/>
  <c r="AC10271" i="1"/>
  <c r="AC10243" i="1"/>
  <c r="AC10226" i="1"/>
  <c r="AC10190" i="1"/>
  <c r="AC10148" i="1"/>
  <c r="AB10254" i="1"/>
  <c r="AB10217" i="1"/>
  <c r="AB10198" i="1"/>
  <c r="AC10281" i="1"/>
  <c r="AC10199" i="1"/>
  <c r="AC10176" i="1"/>
  <c r="AC10159" i="1"/>
  <c r="AC10124" i="1"/>
  <c r="AB10270" i="1"/>
  <c r="AB10253" i="1"/>
  <c r="AB10233" i="1"/>
  <c r="AB10122" i="1"/>
  <c r="AC10222" i="1"/>
  <c r="AC10209" i="1"/>
  <c r="AC10175" i="1"/>
  <c r="AC10158" i="1"/>
  <c r="AB10280" i="1"/>
  <c r="AB10140" i="1"/>
  <c r="AB10184" i="1"/>
  <c r="AC10255" i="1"/>
  <c r="AC10131" i="1"/>
  <c r="AB10208" i="1"/>
  <c r="AB10191" i="1"/>
  <c r="AC10204" i="1"/>
  <c r="AC10154" i="1"/>
  <c r="AC10141" i="1"/>
  <c r="AB10278" i="1"/>
  <c r="AB10263" i="1"/>
  <c r="AB10138" i="1"/>
  <c r="AC10240" i="1"/>
  <c r="AC10231" i="1"/>
  <c r="AC10220" i="1"/>
  <c r="AC10210" i="1"/>
  <c r="AC10172" i="1"/>
  <c r="AC10163" i="1"/>
  <c r="AC10152" i="1"/>
  <c r="AC10142" i="1"/>
  <c r="AC10123" i="1"/>
  <c r="AB10214" i="1"/>
  <c r="AB10147" i="1"/>
  <c r="AC10251" i="1"/>
  <c r="AC10239" i="1"/>
  <c r="AC10230" i="1"/>
  <c r="AC10180" i="1"/>
  <c r="AC10171" i="1"/>
  <c r="AC10162" i="1"/>
  <c r="AB10241" i="1"/>
  <c r="AB10173" i="1"/>
  <c r="AC10260" i="1"/>
  <c r="AC10249" i="1"/>
  <c r="AC10238" i="1"/>
  <c r="AC10188" i="1"/>
  <c r="AC10179" i="1"/>
  <c r="AC10170" i="1"/>
  <c r="AB10197" i="1"/>
  <c r="AB10129" i="1"/>
  <c r="AB6647" i="1"/>
  <c r="AC6082" i="1"/>
  <c r="AC4649" i="1"/>
  <c r="AC7131" i="1"/>
  <c r="AC8413" i="1"/>
  <c r="AB5900" i="1"/>
  <c r="AB6486" i="1"/>
  <c r="AC6486" i="1"/>
  <c r="AB5975" i="1"/>
  <c r="AC5975" i="1"/>
  <c r="AB8235" i="1"/>
  <c r="AC8235" i="1"/>
  <c r="AB5384" i="1"/>
  <c r="AC5384" i="1"/>
  <c r="AB5210" i="1"/>
  <c r="AC5210" i="1"/>
  <c r="AB4492" i="1"/>
  <c r="AC4492" i="1"/>
  <c r="AB4597" i="1"/>
  <c r="AC4597" i="1"/>
  <c r="AB6912" i="1"/>
  <c r="AC6912" i="1"/>
  <c r="AC7244" i="1"/>
  <c r="AB7244" i="1"/>
  <c r="AB7192" i="1"/>
  <c r="AC7192" i="1"/>
  <c r="AB6425" i="1"/>
  <c r="AC6425" i="1"/>
  <c r="AB6050" i="1"/>
  <c r="AC6050" i="1"/>
  <c r="AB5427" i="1"/>
  <c r="AC5427" i="1"/>
  <c r="AB5468" i="1"/>
  <c r="AC5468" i="1"/>
  <c r="AB5311" i="1"/>
  <c r="AC5311" i="1"/>
  <c r="AB4865" i="1"/>
  <c r="AC4865" i="1"/>
  <c r="AB4389" i="1"/>
  <c r="AC4389" i="1"/>
  <c r="AB10286" i="1"/>
  <c r="AC10286" i="1"/>
  <c r="AB1938" i="1"/>
  <c r="AC1938" i="1"/>
  <c r="AB2802" i="1"/>
  <c r="AC2802" i="1"/>
  <c r="AC3769" i="1"/>
  <c r="AB3769" i="1"/>
  <c r="AB1474" i="1"/>
  <c r="AC1474" i="1"/>
  <c r="AB3304" i="1"/>
  <c r="AC3304" i="1"/>
  <c r="AB3734" i="1"/>
  <c r="AC3734" i="1"/>
  <c r="AB1822" i="1"/>
  <c r="AC1822" i="1"/>
  <c r="AC3979" i="1"/>
  <c r="AB3979" i="1"/>
  <c r="AC3761" i="1"/>
  <c r="AB3761" i="1"/>
  <c r="AB2589" i="1"/>
  <c r="AC2589" i="1"/>
  <c r="AB2463" i="1"/>
  <c r="AC2463" i="1"/>
  <c r="AB2863" i="1"/>
  <c r="AC2863" i="1"/>
  <c r="AC1605" i="1"/>
  <c r="AB1605" i="1"/>
  <c r="AB1435" i="1"/>
  <c r="AC1435" i="1"/>
  <c r="AB1347" i="1"/>
  <c r="AC1347" i="1"/>
  <c r="AB1796" i="1"/>
  <c r="AC1796" i="1"/>
  <c r="D14" i="12"/>
  <c r="E14" i="12"/>
  <c r="F14" i="12"/>
  <c r="AB8094" i="1"/>
  <c r="AC8094" i="1"/>
  <c r="AC6993" i="1"/>
  <c r="AB6993" i="1"/>
  <c r="AC10058" i="1"/>
  <c r="AB10058" i="1"/>
  <c r="AB8773" i="1"/>
  <c r="AC8773" i="1"/>
  <c r="AC10006" i="1"/>
  <c r="AB10006" i="1"/>
  <c r="AB9527" i="1"/>
  <c r="AC9527" i="1"/>
  <c r="AB9603" i="1"/>
  <c r="AC9603" i="1"/>
  <c r="AC8960" i="1"/>
  <c r="AB8960" i="1"/>
  <c r="AC9894" i="1"/>
  <c r="AB9894" i="1"/>
  <c r="AC9851" i="1"/>
  <c r="AB9851" i="1"/>
  <c r="AC9500" i="1"/>
  <c r="AB9500" i="1"/>
  <c r="AB9277" i="1"/>
  <c r="AC9277" i="1"/>
  <c r="AC9575" i="1"/>
  <c r="AB9575" i="1"/>
  <c r="AB10028" i="1"/>
  <c r="AC10028" i="1"/>
  <c r="AC10135" i="1"/>
  <c r="AB10135" i="1"/>
  <c r="AC10078" i="1"/>
  <c r="AB10078" i="1"/>
  <c r="AB6692" i="1"/>
  <c r="AC6692" i="1"/>
  <c r="AB7408" i="1"/>
  <c r="AC7408" i="1"/>
  <c r="AB7300" i="1"/>
  <c r="AC7300" i="1"/>
  <c r="AB6387" i="1"/>
  <c r="AC6387" i="1"/>
  <c r="AB6008" i="1"/>
  <c r="AC6008" i="1"/>
  <c r="AB4899" i="1"/>
  <c r="AC4899" i="1"/>
  <c r="AB4790" i="1"/>
  <c r="AC4790" i="1"/>
  <c r="AB4454" i="1"/>
  <c r="AC4454" i="1"/>
  <c r="AB2303" i="1"/>
  <c r="AC2303" i="1"/>
  <c r="AB2828" i="1"/>
  <c r="AC2828" i="1"/>
  <c r="AB3214" i="1"/>
  <c r="AC3214" i="1"/>
  <c r="AB1519" i="1"/>
  <c r="AC1519" i="1"/>
  <c r="AB1411" i="1"/>
  <c r="AC1411" i="1"/>
  <c r="AB1670" i="1"/>
  <c r="AC1670" i="1"/>
  <c r="AB1365" i="1"/>
  <c r="AC1365" i="1"/>
  <c r="AB10160" i="1"/>
  <c r="AC10160" i="1"/>
  <c r="AC9454" i="1"/>
  <c r="AB9454" i="1"/>
  <c r="AB8997" i="1"/>
  <c r="AC8997" i="1"/>
  <c r="AC8676" i="1"/>
  <c r="AB8676" i="1"/>
  <c r="AB10156" i="1"/>
  <c r="AC10156" i="1"/>
  <c r="AB9891" i="1"/>
  <c r="AC9891" i="1"/>
  <c r="AB9357" i="1"/>
  <c r="AC9357" i="1"/>
  <c r="AB9250" i="1"/>
  <c r="AC9250" i="1"/>
  <c r="AC9137" i="1"/>
  <c r="AB9137" i="1"/>
  <c r="AB8768" i="1"/>
  <c r="AC8768" i="1"/>
  <c r="AC8807" i="1"/>
  <c r="AB8807" i="1"/>
  <c r="AB9424" i="1"/>
  <c r="AC9424" i="1"/>
  <c r="AB9261" i="1"/>
  <c r="AC9261" i="1"/>
  <c r="AB8762" i="1"/>
  <c r="AC8762" i="1"/>
  <c r="AB9582" i="1"/>
  <c r="AC9582" i="1"/>
  <c r="AC8928" i="1"/>
  <c r="AB8928" i="1"/>
  <c r="AC8780" i="1"/>
  <c r="AB8780" i="1"/>
  <c r="AB9841" i="1"/>
  <c r="AC9841" i="1"/>
  <c r="AC9986" i="1"/>
  <c r="AB9986" i="1"/>
  <c r="AC9330" i="1"/>
  <c r="AB9330" i="1"/>
  <c r="AC9181" i="1"/>
  <c r="AB9181" i="1"/>
  <c r="AC9155" i="1"/>
  <c r="AB9155" i="1"/>
  <c r="AB8944" i="1"/>
  <c r="AC8944" i="1"/>
  <c r="AC8869" i="1"/>
  <c r="AB8869" i="1"/>
  <c r="AB10207" i="1"/>
  <c r="AC10207" i="1"/>
  <c r="AB10244" i="1"/>
  <c r="AC10244" i="1"/>
  <c r="AC9921" i="1"/>
  <c r="AB9921" i="1"/>
  <c r="AB10229" i="1"/>
  <c r="AC10229" i="1"/>
  <c r="AB9849" i="1"/>
  <c r="AC9849" i="1"/>
  <c r="AC9839" i="1"/>
  <c r="AB9839" i="1"/>
  <c r="AC9655" i="1"/>
  <c r="AB9655" i="1"/>
  <c r="AC9523" i="1"/>
  <c r="AB9523" i="1"/>
  <c r="AB9399" i="1"/>
  <c r="AC9399" i="1"/>
  <c r="AB10225" i="1"/>
  <c r="AC10225" i="1"/>
  <c r="AB9977" i="1"/>
  <c r="AC9977" i="1"/>
  <c r="AB9717" i="1"/>
  <c r="AC9717" i="1"/>
  <c r="AB9641" i="1"/>
  <c r="AC9641" i="1"/>
  <c r="AC9593" i="1"/>
  <c r="AB9593" i="1"/>
  <c r="AC8982" i="1"/>
  <c r="AB8982" i="1"/>
  <c r="AC8844" i="1"/>
  <c r="AB8844" i="1"/>
  <c r="AB10252" i="1"/>
  <c r="AC10252" i="1"/>
  <c r="AC10144" i="1"/>
  <c r="AB10144" i="1"/>
  <c r="AB9999" i="1"/>
  <c r="AC9999" i="1"/>
  <c r="AC9766" i="1"/>
  <c r="AB9766" i="1"/>
  <c r="AB9380" i="1"/>
  <c r="AC9380" i="1"/>
  <c r="AB9195" i="1"/>
  <c r="AC9195" i="1"/>
  <c r="AC9132" i="1"/>
  <c r="AB9132" i="1"/>
  <c r="AB8939" i="1"/>
  <c r="AC8939" i="1"/>
  <c r="AB8865" i="1"/>
  <c r="AC8865" i="1"/>
  <c r="AB8713" i="1"/>
  <c r="AC8713" i="1"/>
  <c r="AC9719" i="1"/>
  <c r="AB9719" i="1"/>
  <c r="AB10267" i="1"/>
  <c r="AC10267" i="1"/>
  <c r="AB10084" i="1"/>
  <c r="AC10084" i="1"/>
  <c r="AC9247" i="1"/>
  <c r="AB9247" i="1"/>
  <c r="AC9396" i="1"/>
  <c r="AB9396" i="1"/>
  <c r="AB9263" i="1"/>
  <c r="AC9263" i="1"/>
  <c r="AC9888" i="1"/>
  <c r="AB9888" i="1"/>
  <c r="AC9168" i="1"/>
  <c r="AB9168" i="1"/>
  <c r="AC9058" i="1"/>
  <c r="AB9058" i="1"/>
  <c r="AC8659" i="1"/>
  <c r="AB8659" i="1"/>
  <c r="AC10081" i="1"/>
  <c r="AB10081" i="1"/>
  <c r="AC9980" i="1"/>
  <c r="AB9980" i="1"/>
  <c r="AB9836" i="1"/>
  <c r="AC9836" i="1"/>
  <c r="AC9727" i="1"/>
  <c r="AB9727" i="1"/>
  <c r="AC9361" i="1"/>
  <c r="AB9361" i="1"/>
  <c r="AC9050" i="1"/>
  <c r="AB9050" i="1"/>
  <c r="AC10247" i="1"/>
  <c r="AB10247" i="1"/>
  <c r="AB10022" i="1"/>
  <c r="AC10022" i="1"/>
  <c r="AC9917" i="1"/>
  <c r="AB9917" i="1"/>
  <c r="AB9600" i="1"/>
  <c r="AC9600" i="1"/>
  <c r="AB9442" i="1"/>
  <c r="AC9442" i="1"/>
  <c r="AB9145" i="1"/>
  <c r="AC9145" i="1"/>
  <c r="AB8715" i="1"/>
  <c r="AC8715" i="1"/>
  <c r="AC10075" i="1"/>
  <c r="AB10075" i="1"/>
  <c r="AB9822" i="1"/>
  <c r="AC9822" i="1"/>
  <c r="AB9616" i="1"/>
  <c r="AC9616" i="1"/>
  <c r="AC9377" i="1"/>
  <c r="AB9377" i="1"/>
  <c r="AB8946" i="1"/>
  <c r="AC8946" i="1"/>
  <c r="AC10250" i="1"/>
  <c r="AB10250" i="1"/>
  <c r="AB10219" i="1"/>
  <c r="AC10219" i="1"/>
  <c r="AC9633" i="1"/>
  <c r="AB9633" i="1"/>
  <c r="AB9544" i="1"/>
  <c r="AC9544" i="1"/>
  <c r="AC9407" i="1"/>
  <c r="AB9407" i="1"/>
  <c r="AB9203" i="1"/>
  <c r="AC9203" i="1"/>
  <c r="AB9764" i="1"/>
  <c r="AC9764" i="1"/>
  <c r="AC9701" i="1"/>
  <c r="AB9701" i="1"/>
  <c r="AC8771" i="1"/>
  <c r="AB8771" i="1"/>
  <c r="AB9092" i="1"/>
  <c r="AC9092" i="1"/>
  <c r="AC8923" i="1"/>
  <c r="AB8923" i="1"/>
  <c r="AC8852" i="1"/>
  <c r="AB8852" i="1"/>
  <c r="AC8654" i="1"/>
  <c r="AB8654" i="1"/>
  <c r="AB9298" i="1"/>
  <c r="AC9298" i="1"/>
  <c r="AB8889" i="1"/>
  <c r="AC8889" i="1"/>
  <c r="AB7900" i="1"/>
  <c r="AC7900" i="1"/>
  <c r="AC5632" i="1"/>
  <c r="AB5632" i="1"/>
  <c r="AC7977" i="1"/>
  <c r="AB7977" i="1"/>
  <c r="AB6670" i="1"/>
  <c r="AC6670" i="1"/>
  <c r="AB5742" i="1"/>
  <c r="AC5742" i="1"/>
  <c r="AC7876" i="1"/>
  <c r="AB7876" i="1"/>
  <c r="AB7031" i="1"/>
  <c r="AC7031" i="1"/>
  <c r="AC5373" i="1"/>
  <c r="AB5373" i="1"/>
  <c r="AC7667" i="1"/>
  <c r="AB7667" i="1"/>
  <c r="AB6464" i="1"/>
  <c r="AC6464" i="1"/>
  <c r="AB8363" i="1"/>
  <c r="AC8363" i="1"/>
  <c r="AB6353" i="1"/>
  <c r="AC6353" i="1"/>
  <c r="AB6006" i="1"/>
  <c r="AC6006" i="1"/>
  <c r="AB8047" i="1"/>
  <c r="AC8047" i="1"/>
  <c r="AB7346" i="1"/>
  <c r="AC7346" i="1"/>
  <c r="AC7146" i="1"/>
  <c r="AB7146" i="1"/>
  <c r="AC7049" i="1"/>
  <c r="AB7049" i="1"/>
  <c r="AB5131" i="1"/>
  <c r="AC5131" i="1"/>
  <c r="AB5126" i="1"/>
  <c r="AC5126" i="1"/>
  <c r="AB6291" i="1"/>
  <c r="AC6291" i="1"/>
  <c r="AB6821" i="1"/>
  <c r="AC6821" i="1"/>
  <c r="AB5178" i="1"/>
  <c r="AC5178" i="1"/>
  <c r="AB7069" i="1"/>
  <c r="AC7069" i="1"/>
  <c r="AB6263" i="1"/>
  <c r="AC6263" i="1"/>
  <c r="AB5140" i="1"/>
  <c r="AC5140" i="1"/>
  <c r="AB4996" i="1"/>
  <c r="AC4996" i="1"/>
  <c r="AB4695" i="1"/>
  <c r="AC4695" i="1"/>
  <c r="AB8286" i="1"/>
  <c r="AC8286" i="1"/>
  <c r="AC8042" i="1"/>
  <c r="AB8042" i="1"/>
  <c r="AB6506" i="1"/>
  <c r="AC6506" i="1"/>
  <c r="AB8105" i="1"/>
  <c r="AC8105" i="1"/>
  <c r="AB7563" i="1"/>
  <c r="AC7563" i="1"/>
  <c r="AB6850" i="1"/>
  <c r="AC6850" i="1"/>
  <c r="AB6130" i="1"/>
  <c r="AC6130" i="1"/>
  <c r="AC5160" i="1"/>
  <c r="AB5160" i="1"/>
  <c r="AB6989" i="1"/>
  <c r="AC6989" i="1"/>
  <c r="AB7777" i="1"/>
  <c r="AC7777" i="1"/>
  <c r="AC6572" i="1"/>
  <c r="AB6572" i="1"/>
  <c r="AC6446" i="1"/>
  <c r="AB6446" i="1"/>
  <c r="AC6152" i="1"/>
  <c r="AB6152" i="1"/>
  <c r="AB5944" i="1"/>
  <c r="AC5944" i="1"/>
  <c r="AB6602" i="1"/>
  <c r="AC6602" i="1"/>
  <c r="AC5399" i="1"/>
  <c r="AB5399" i="1"/>
  <c r="AC8338" i="1"/>
  <c r="AB8338" i="1"/>
  <c r="AB7874" i="1"/>
  <c r="AC7874" i="1"/>
  <c r="AC6335" i="1"/>
  <c r="AB6335" i="1"/>
  <c r="AB4814" i="1"/>
  <c r="AC4814" i="1"/>
  <c r="AB8071" i="1"/>
  <c r="AC8071" i="1"/>
  <c r="AB6453" i="1"/>
  <c r="AC6453" i="1"/>
  <c r="AC6223" i="1"/>
  <c r="AB6223" i="1"/>
  <c r="AC5734" i="1"/>
  <c r="AB5734" i="1"/>
  <c r="AC5375" i="1"/>
  <c r="AB5375" i="1"/>
  <c r="AB4897" i="1"/>
  <c r="AC4897" i="1"/>
  <c r="AB8175" i="1"/>
  <c r="AC8175" i="1"/>
  <c r="AC7758" i="1"/>
  <c r="AB7758" i="1"/>
  <c r="AC7387" i="1"/>
  <c r="AB7387" i="1"/>
  <c r="AB7287" i="1"/>
  <c r="AC7287" i="1"/>
  <c r="AC7026" i="1"/>
  <c r="AB7026" i="1"/>
  <c r="AB6611" i="1"/>
  <c r="AC6611" i="1"/>
  <c r="AB6295" i="1"/>
  <c r="AC6295" i="1"/>
  <c r="AB6118" i="1"/>
  <c r="AC6118" i="1"/>
  <c r="AB5930" i="1"/>
  <c r="AC5930" i="1"/>
  <c r="AB5729" i="1"/>
  <c r="AC5729" i="1"/>
  <c r="AB5675" i="1"/>
  <c r="AC5675" i="1"/>
  <c r="AB8578" i="1"/>
  <c r="AC8578" i="1"/>
  <c r="AC7971" i="1"/>
  <c r="AB7971" i="1"/>
  <c r="AB7381" i="1"/>
  <c r="AC7381" i="1"/>
  <c r="AB6297" i="1"/>
  <c r="AC6297" i="1"/>
  <c r="AB5527" i="1"/>
  <c r="AC5527" i="1"/>
  <c r="AB5242" i="1"/>
  <c r="AC5242" i="1"/>
  <c r="AB4849" i="1"/>
  <c r="AC4849" i="1"/>
  <c r="AC6567" i="1"/>
  <c r="AB6567" i="1"/>
  <c r="AC6759" i="1"/>
  <c r="AB6759" i="1"/>
  <c r="AC5990" i="1"/>
  <c r="AB5990" i="1"/>
  <c r="AC5825" i="1"/>
  <c r="AB5825" i="1"/>
  <c r="AB5379" i="1"/>
  <c r="AC5379" i="1"/>
  <c r="AB7519" i="1"/>
  <c r="AC7519" i="1"/>
  <c r="AB4600" i="1"/>
  <c r="AC4600" i="1"/>
  <c r="AC7733" i="1"/>
  <c r="AB7733" i="1"/>
  <c r="AB5433" i="1"/>
  <c r="AC5433" i="1"/>
  <c r="AB8366" i="1"/>
  <c r="AC8366" i="1"/>
  <c r="AC6878" i="1"/>
  <c r="AB6878" i="1"/>
  <c r="AC8511" i="1"/>
  <c r="AB8511" i="1"/>
  <c r="AB8358" i="1"/>
  <c r="AC8358" i="1"/>
  <c r="AB8301" i="1"/>
  <c r="AC8301" i="1"/>
  <c r="AB8191" i="1"/>
  <c r="AC8191" i="1"/>
  <c r="AB7949" i="1"/>
  <c r="AC7949" i="1"/>
  <c r="AC7444" i="1"/>
  <c r="AB7444" i="1"/>
  <c r="AC7021" i="1"/>
  <c r="AB7021" i="1"/>
  <c r="AC6749" i="1"/>
  <c r="AB6749" i="1"/>
  <c r="AB6209" i="1"/>
  <c r="AC6209" i="1"/>
  <c r="AB5766" i="1"/>
  <c r="AC5766" i="1"/>
  <c r="AB5552" i="1"/>
  <c r="AC5552" i="1"/>
  <c r="AB5515" i="1"/>
  <c r="AC5515" i="1"/>
  <c r="AC5230" i="1"/>
  <c r="AB5230" i="1"/>
  <c r="AC7475" i="1"/>
  <c r="AB7475" i="1"/>
  <c r="AB7114" i="1"/>
  <c r="AC7114" i="1"/>
  <c r="AC6027" i="1"/>
  <c r="AB6027" i="1"/>
  <c r="AB5590" i="1"/>
  <c r="AC5590" i="1"/>
  <c r="AB4938" i="1"/>
  <c r="AC4938" i="1"/>
  <c r="AB4553" i="1"/>
  <c r="AC4553" i="1"/>
  <c r="AB8492" i="1"/>
  <c r="AC8492" i="1"/>
  <c r="AC8288" i="1"/>
  <c r="AB8288" i="1"/>
  <c r="AB7483" i="1"/>
  <c r="AC7483" i="1"/>
  <c r="AB7067" i="1"/>
  <c r="AC7067" i="1"/>
  <c r="AC6695" i="1"/>
  <c r="AB6695" i="1"/>
  <c r="AB6615" i="1"/>
  <c r="AC6615" i="1"/>
  <c r="AC8500" i="1"/>
  <c r="AB8500" i="1"/>
  <c r="AC8127" i="1"/>
  <c r="AB8127" i="1"/>
  <c r="AC7236" i="1"/>
  <c r="AB7236" i="1"/>
  <c r="AC7470" i="1"/>
  <c r="AB7470" i="1"/>
  <c r="AC6848" i="1"/>
  <c r="AB6848" i="1"/>
  <c r="AB6479" i="1"/>
  <c r="AC6479" i="1"/>
  <c r="AB5922" i="1"/>
  <c r="AC5922" i="1"/>
  <c r="AC8589" i="1"/>
  <c r="AB8589" i="1"/>
  <c r="AC8233" i="1"/>
  <c r="AB8233" i="1"/>
  <c r="AC7808" i="1"/>
  <c r="AB7808" i="1"/>
  <c r="AB7189" i="1"/>
  <c r="AC7189" i="1"/>
  <c r="AB6448" i="1"/>
  <c r="AC6448" i="1"/>
  <c r="AC6110" i="1"/>
  <c r="AB6110" i="1"/>
  <c r="AB5578" i="1"/>
  <c r="AC5578" i="1"/>
  <c r="AC5436" i="1"/>
  <c r="AB5436" i="1"/>
  <c r="AC8556" i="1"/>
  <c r="AB8556" i="1"/>
  <c r="AB8467" i="1"/>
  <c r="AC8467" i="1"/>
  <c r="AC8025" i="1"/>
  <c r="AB8025" i="1"/>
  <c r="AB7637" i="1"/>
  <c r="AC7637" i="1"/>
  <c r="AC7326" i="1"/>
  <c r="AB7326" i="1"/>
  <c r="AC7197" i="1"/>
  <c r="AB7197" i="1"/>
  <c r="AB6940" i="1"/>
  <c r="AC6940" i="1"/>
  <c r="AC6889" i="1"/>
  <c r="AB6889" i="1"/>
  <c r="AC6766" i="1"/>
  <c r="AB6766" i="1"/>
  <c r="AC6349" i="1"/>
  <c r="AB6349" i="1"/>
  <c r="AB6276" i="1"/>
  <c r="AC6276" i="1"/>
  <c r="AB5878" i="1"/>
  <c r="AC5878" i="1"/>
  <c r="AC5699" i="1"/>
  <c r="AB5699" i="1"/>
  <c r="AB5617" i="1"/>
  <c r="AC5617" i="1"/>
  <c r="AB5422" i="1"/>
  <c r="AC5422" i="1"/>
  <c r="AB5252" i="1"/>
  <c r="AC5252" i="1"/>
  <c r="AB5061" i="1"/>
  <c r="AC5061" i="1"/>
  <c r="AB5088" i="1"/>
  <c r="AC5088" i="1"/>
  <c r="AB4629" i="1"/>
  <c r="AC4629" i="1"/>
  <c r="AB4536" i="1"/>
  <c r="AC4536" i="1"/>
  <c r="AB7701" i="1"/>
  <c r="AC7701" i="1"/>
  <c r="AC7499" i="1"/>
  <c r="AB7499" i="1"/>
  <c r="AB5239" i="1"/>
  <c r="AC5239" i="1"/>
  <c r="AC4912" i="1"/>
  <c r="AB4912" i="1"/>
  <c r="AC4562" i="1"/>
  <c r="AB4562" i="1"/>
  <c r="AC8524" i="1"/>
  <c r="AB8524" i="1"/>
  <c r="AB7447" i="1"/>
  <c r="AC7447" i="1"/>
  <c r="AC6174" i="1"/>
  <c r="AB6174" i="1"/>
  <c r="AB5806" i="1"/>
  <c r="AC5806" i="1"/>
  <c r="AC4708" i="1"/>
  <c r="AB4708" i="1"/>
  <c r="AC6956" i="1"/>
  <c r="AB6956" i="1"/>
  <c r="AB6860" i="1"/>
  <c r="AC6860" i="1"/>
  <c r="AC6763" i="1"/>
  <c r="AB6763" i="1"/>
  <c r="AC6711" i="1"/>
  <c r="AB6711" i="1"/>
  <c r="AB6150" i="1"/>
  <c r="AC6150" i="1"/>
  <c r="AB6086" i="1"/>
  <c r="AC6086" i="1"/>
  <c r="AC5992" i="1"/>
  <c r="AB5992" i="1"/>
  <c r="AB5706" i="1"/>
  <c r="AC5706" i="1"/>
  <c r="AC5643" i="1"/>
  <c r="AB5643" i="1"/>
  <c r="AB5466" i="1"/>
  <c r="AC5466" i="1"/>
  <c r="AB5388" i="1"/>
  <c r="AC5388" i="1"/>
  <c r="AC5168" i="1"/>
  <c r="AB5168" i="1"/>
  <c r="AC5043" i="1"/>
  <c r="AB5043" i="1"/>
  <c r="AB4750" i="1"/>
  <c r="AC4750" i="1"/>
  <c r="AC4452" i="1"/>
  <c r="AB4452" i="1"/>
  <c r="AC8252" i="1"/>
  <c r="AB8252" i="1"/>
  <c r="AB8199" i="1"/>
  <c r="AC8199" i="1"/>
  <c r="AB6565" i="1"/>
  <c r="AC6565" i="1"/>
  <c r="AC5654" i="1"/>
  <c r="AB5654" i="1"/>
  <c r="AB8536" i="1"/>
  <c r="AC8536" i="1"/>
  <c r="AC8402" i="1"/>
  <c r="AB8402" i="1"/>
  <c r="AB8341" i="1"/>
  <c r="AC8341" i="1"/>
  <c r="AC7946" i="1"/>
  <c r="AB7946" i="1"/>
  <c r="AC7827" i="1"/>
  <c r="AB7827" i="1"/>
  <c r="AC7576" i="1"/>
  <c r="AB7576" i="1"/>
  <c r="AC7468" i="1"/>
  <c r="AB7468" i="1"/>
  <c r="AB7140" i="1"/>
  <c r="AC7140" i="1"/>
  <c r="AC6923" i="1"/>
  <c r="AB6923" i="1"/>
  <c r="AC6853" i="1"/>
  <c r="AB6853" i="1"/>
  <c r="AB6706" i="1"/>
  <c r="AC6706" i="1"/>
  <c r="AB6188" i="1"/>
  <c r="AC6188" i="1"/>
  <c r="AB5863" i="1"/>
  <c r="AC5863" i="1"/>
  <c r="AC5277" i="1"/>
  <c r="AB5277" i="1"/>
  <c r="AC8465" i="1"/>
  <c r="AB8465" i="1"/>
  <c r="AB8151" i="1"/>
  <c r="AC8151" i="1"/>
  <c r="AB8053" i="1"/>
  <c r="AC8053" i="1"/>
  <c r="AC7729" i="1"/>
  <c r="AB7729" i="1"/>
  <c r="AB7670" i="1"/>
  <c r="AC7670" i="1"/>
  <c r="AC7592" i="1"/>
  <c r="AB7592" i="1"/>
  <c r="AC7485" i="1"/>
  <c r="AB7485" i="1"/>
  <c r="AC7246" i="1"/>
  <c r="AB7246" i="1"/>
  <c r="AB6932" i="1"/>
  <c r="AC6932" i="1"/>
  <c r="AC6846" i="1"/>
  <c r="AB6846" i="1"/>
  <c r="AB6774" i="1"/>
  <c r="AC6774" i="1"/>
  <c r="AC6613" i="1"/>
  <c r="AB6613" i="1"/>
  <c r="AB6439" i="1"/>
  <c r="AC6439" i="1"/>
  <c r="AC6090" i="1"/>
  <c r="AB6090" i="1"/>
  <c r="AC4778" i="1"/>
  <c r="AB4778" i="1"/>
  <c r="AB4625" i="1"/>
  <c r="AC4625" i="1"/>
  <c r="AC4533" i="1"/>
  <c r="AB4533" i="1"/>
  <c r="AB8015" i="1"/>
  <c r="AC8015" i="1"/>
  <c r="AB6012" i="1"/>
  <c r="AC6012" i="1"/>
  <c r="AB7207" i="1"/>
  <c r="AC7207" i="1"/>
  <c r="AC6268" i="1"/>
  <c r="AB6268" i="1"/>
  <c r="AC6651" i="1"/>
  <c r="AB6651" i="1"/>
  <c r="AC7781" i="1"/>
  <c r="AB7781" i="1"/>
  <c r="AB7266" i="1"/>
  <c r="AC7266" i="1"/>
  <c r="AC6033" i="1"/>
  <c r="AB6033" i="1"/>
  <c r="AC5511" i="1"/>
  <c r="AB5511" i="1"/>
  <c r="AB6655" i="1"/>
  <c r="AC6655" i="1"/>
  <c r="AB7893" i="1"/>
  <c r="AC7893" i="1"/>
  <c r="AC7624" i="1"/>
  <c r="AB7624" i="1"/>
  <c r="AB6559" i="1"/>
  <c r="AC6559" i="1"/>
  <c r="AC5708" i="1"/>
  <c r="AB5708" i="1"/>
  <c r="AC6339" i="1"/>
  <c r="AB6339" i="1"/>
  <c r="AC5802" i="1"/>
  <c r="AB5802" i="1"/>
  <c r="AB5268" i="1"/>
  <c r="AC5268" i="1"/>
  <c r="AC4759" i="1"/>
  <c r="AB4759" i="1"/>
  <c r="AB4449" i="1"/>
  <c r="AC4449" i="1"/>
  <c r="AC8223" i="1"/>
  <c r="AB8223" i="1"/>
  <c r="AC4840" i="1"/>
  <c r="AB4840" i="1"/>
  <c r="AB3953" i="1"/>
  <c r="AC3953" i="1"/>
  <c r="AB3690" i="1"/>
  <c r="AC3690" i="1"/>
  <c r="AB4100" i="1"/>
  <c r="AC4100" i="1"/>
  <c r="AC1176" i="1"/>
  <c r="AB1176" i="1"/>
  <c r="AB4343" i="1"/>
  <c r="AC4343" i="1"/>
  <c r="AB2215" i="1"/>
  <c r="AC2215" i="1"/>
  <c r="AC1960" i="1"/>
  <c r="AB1960" i="1"/>
  <c r="AB4229" i="1"/>
  <c r="AC4229" i="1"/>
  <c r="AB3566" i="1"/>
  <c r="AC3566" i="1"/>
  <c r="AB4096" i="1"/>
  <c r="AC4096" i="1"/>
  <c r="AB3334" i="1"/>
  <c r="AC3334" i="1"/>
  <c r="AC3079" i="1"/>
  <c r="AB3079" i="1"/>
  <c r="AB3029" i="1"/>
  <c r="AC3029" i="1"/>
  <c r="AC2895" i="1"/>
  <c r="AB2895" i="1"/>
  <c r="AB2746" i="1"/>
  <c r="AC2746" i="1"/>
  <c r="AB2271" i="1"/>
  <c r="AC2271" i="1"/>
  <c r="AB1900" i="1"/>
  <c r="AC1900" i="1"/>
  <c r="AC1793" i="1"/>
  <c r="AB1793" i="1"/>
  <c r="AB2186" i="1"/>
  <c r="AC2186" i="1"/>
  <c r="AB3886" i="1"/>
  <c r="AC3886" i="1"/>
  <c r="AB1514" i="1"/>
  <c r="AC1514" i="1"/>
  <c r="AB2608" i="1"/>
  <c r="AC2608" i="1"/>
  <c r="AB1673" i="1"/>
  <c r="AC1673" i="1"/>
  <c r="AC1714" i="1"/>
  <c r="AB1714" i="1"/>
  <c r="AB4047" i="1"/>
  <c r="AC4047" i="1"/>
  <c r="AB3433" i="1"/>
  <c r="AC3433" i="1"/>
  <c r="AC3581" i="1"/>
  <c r="AB3581" i="1"/>
  <c r="AB3012" i="1"/>
  <c r="AC3012" i="1"/>
  <c r="AC1986" i="1"/>
  <c r="AB1986" i="1"/>
  <c r="AB1521" i="1"/>
  <c r="AC1521" i="1"/>
  <c r="AB1561" i="1"/>
  <c r="AC1561" i="1"/>
  <c r="AB1284" i="1"/>
  <c r="AC1284" i="1"/>
  <c r="AB2579" i="1"/>
  <c r="AC2579" i="1"/>
  <c r="AB2283" i="1"/>
  <c r="AC2283" i="1"/>
  <c r="AB3702" i="1"/>
  <c r="AC3702" i="1"/>
  <c r="AC2797" i="1"/>
  <c r="AB2797" i="1"/>
  <c r="AC2511" i="1"/>
  <c r="AB2511" i="1"/>
  <c r="AC3618" i="1"/>
  <c r="AB3618" i="1"/>
  <c r="AC3241" i="1"/>
  <c r="AB3241" i="1"/>
  <c r="AC2897" i="1"/>
  <c r="AB2897" i="1"/>
  <c r="AC4003" i="1"/>
  <c r="AB4003" i="1"/>
  <c r="AB3983" i="1"/>
  <c r="AC3983" i="1"/>
  <c r="AC3077" i="1"/>
  <c r="AB3077" i="1"/>
  <c r="AB3155" i="1"/>
  <c r="AC3155" i="1"/>
  <c r="AB2773" i="1"/>
  <c r="AC2773" i="1"/>
  <c r="AB2254" i="1"/>
  <c r="AC2254" i="1"/>
  <c r="AC1787" i="1"/>
  <c r="AB1787" i="1"/>
  <c r="AB3767" i="1"/>
  <c r="AC3767" i="1"/>
  <c r="AC2730" i="1"/>
  <c r="AB2730" i="1"/>
  <c r="AC2449" i="1"/>
  <c r="AB2449" i="1"/>
  <c r="AC3150" i="1"/>
  <c r="AB3150" i="1"/>
  <c r="AB2809" i="1"/>
  <c r="AC2809" i="1"/>
  <c r="AC3398" i="1"/>
  <c r="AB3398" i="1"/>
  <c r="AB4072" i="1"/>
  <c r="AC4072" i="1"/>
  <c r="AB2751" i="1"/>
  <c r="AC2751" i="1"/>
  <c r="AB2307" i="1"/>
  <c r="AC2307" i="1"/>
  <c r="AB4225" i="1"/>
  <c r="AC4225" i="1"/>
  <c r="AC4163" i="1"/>
  <c r="AB4163" i="1"/>
  <c r="AB3426" i="1"/>
  <c r="AC3426" i="1"/>
  <c r="AC2402" i="1"/>
  <c r="AB2402" i="1"/>
  <c r="AC4134" i="1"/>
  <c r="AB4134" i="1"/>
  <c r="AB1512" i="1"/>
  <c r="AC1512" i="1"/>
  <c r="AB1874" i="1"/>
  <c r="AC1874" i="1"/>
  <c r="AC1616" i="1"/>
  <c r="AB1616" i="1"/>
  <c r="AC3410" i="1"/>
  <c r="AB3410" i="1"/>
  <c r="AB3005" i="1"/>
  <c r="AC3005" i="1"/>
  <c r="AC3043" i="1"/>
  <c r="AB3043" i="1"/>
  <c r="AB4264" i="1"/>
  <c r="AC4264" i="1"/>
  <c r="AB3461" i="1"/>
  <c r="AC3461" i="1"/>
  <c r="AB1516" i="1"/>
  <c r="AC1516" i="1"/>
  <c r="AB1510" i="1"/>
  <c r="AC1510" i="1"/>
  <c r="AC4317" i="1"/>
  <c r="AB4317" i="1"/>
  <c r="AC3915" i="1"/>
  <c r="AB3915" i="1"/>
  <c r="AB3857" i="1"/>
  <c r="AC3857" i="1"/>
  <c r="AC2318" i="1"/>
  <c r="AB2318" i="1"/>
  <c r="AC2231" i="1"/>
  <c r="AB2231" i="1"/>
  <c r="AC1332" i="1"/>
  <c r="AB1332" i="1"/>
  <c r="AB1310" i="1"/>
  <c r="AC1310" i="1"/>
  <c r="AC1218" i="1"/>
  <c r="AB1218" i="1"/>
  <c r="AC1545" i="1"/>
  <c r="AB1545" i="1"/>
  <c r="AC1343" i="1"/>
  <c r="AB1343" i="1"/>
  <c r="AC3626" i="1"/>
  <c r="AB3626" i="1"/>
  <c r="AB3314" i="1"/>
  <c r="AC3314" i="1"/>
  <c r="AC2970" i="1"/>
  <c r="AB2970" i="1"/>
  <c r="AC4077" i="1"/>
  <c r="AB4077" i="1"/>
  <c r="AC3352" i="1"/>
  <c r="AB3352" i="1"/>
  <c r="AC3116" i="1"/>
  <c r="AB3116" i="1"/>
  <c r="AB4285" i="1"/>
  <c r="AC4285" i="1"/>
  <c r="AB4210" i="1"/>
  <c r="AC4210" i="1"/>
  <c r="AC3939" i="1"/>
  <c r="AB3939" i="1"/>
  <c r="AB3845" i="1"/>
  <c r="AC3845" i="1"/>
  <c r="AC3672" i="1"/>
  <c r="AB3672" i="1"/>
  <c r="AB3687" i="1"/>
  <c r="AC3687" i="1"/>
  <c r="AB3649" i="1"/>
  <c r="AC3649" i="1"/>
  <c r="AB2934" i="1"/>
  <c r="AC2934" i="1"/>
  <c r="AC2644" i="1"/>
  <c r="AB2644" i="1"/>
  <c r="AC2541" i="1"/>
  <c r="AB2541" i="1"/>
  <c r="AC2377" i="1"/>
  <c r="AB2377" i="1"/>
  <c r="AB2123" i="1"/>
  <c r="AC2123" i="1"/>
  <c r="AB1868" i="1"/>
  <c r="AC1868" i="1"/>
  <c r="AB1631" i="1"/>
  <c r="AC1631" i="1"/>
  <c r="AB1209" i="1"/>
  <c r="AC1209" i="1"/>
  <c r="AB4166" i="1"/>
  <c r="AC4166" i="1"/>
  <c r="AB4107" i="1"/>
  <c r="AC4107" i="1"/>
  <c r="AB3695" i="1"/>
  <c r="AC3695" i="1"/>
  <c r="AC2419" i="1"/>
  <c r="AB2419" i="1"/>
  <c r="AB2071" i="1"/>
  <c r="AC2071" i="1"/>
  <c r="AC1872" i="1"/>
  <c r="AB1872" i="1"/>
  <c r="AB4353" i="1"/>
  <c r="AC4353" i="1"/>
  <c r="AB3951" i="1"/>
  <c r="AC3951" i="1"/>
  <c r="AB3596" i="1"/>
  <c r="AC3596" i="1"/>
  <c r="AB2768" i="1"/>
  <c r="AC2768" i="1"/>
  <c r="AC2626" i="1"/>
  <c r="AB2626" i="1"/>
  <c r="AC2136" i="1"/>
  <c r="AB2136" i="1"/>
  <c r="AB2067" i="1"/>
  <c r="AC2067" i="1"/>
  <c r="AC4301" i="1"/>
  <c r="AB4301" i="1"/>
  <c r="AB4133" i="1"/>
  <c r="AC4133" i="1"/>
  <c r="AB3976" i="1"/>
  <c r="AC3976" i="1"/>
  <c r="AC3772" i="1"/>
  <c r="AB3772" i="1"/>
  <c r="AC3476" i="1"/>
  <c r="AB3476" i="1"/>
  <c r="AB3384" i="1"/>
  <c r="AC3384" i="1"/>
  <c r="AB3280" i="1"/>
  <c r="AC3280" i="1"/>
  <c r="AC3106" i="1"/>
  <c r="AB3106" i="1"/>
  <c r="AC3024" i="1"/>
  <c r="AB3024" i="1"/>
  <c r="AB2907" i="1"/>
  <c r="AC2907" i="1"/>
  <c r="AC2637" i="1"/>
  <c r="AB2637" i="1"/>
  <c r="AC2537" i="1"/>
  <c r="AB2537" i="1"/>
  <c r="AC2188" i="1"/>
  <c r="AB2188" i="1"/>
  <c r="AC1977" i="1"/>
  <c r="AB1977" i="1"/>
  <c r="AC4406" i="1"/>
  <c r="AB4406" i="1"/>
  <c r="AB3941" i="1"/>
  <c r="AC3941" i="1"/>
  <c r="AC3641" i="1"/>
  <c r="AB3641" i="1"/>
  <c r="AB3546" i="1"/>
  <c r="AC3546" i="1"/>
  <c r="AB3255" i="1"/>
  <c r="AC3255" i="1"/>
  <c r="AC2672" i="1"/>
  <c r="AB2672" i="1"/>
  <c r="AC2169" i="1"/>
  <c r="AB2169" i="1"/>
  <c r="AB1600" i="1"/>
  <c r="AC1600" i="1"/>
  <c r="AC4018" i="1"/>
  <c r="AB4018" i="1"/>
  <c r="AB3362" i="1"/>
  <c r="AC3362" i="1"/>
  <c r="AC2552" i="1"/>
  <c r="AB2552" i="1"/>
  <c r="AB1674" i="1"/>
  <c r="AC1674" i="1"/>
  <c r="AC2480" i="1"/>
  <c r="AB2480" i="1"/>
  <c r="AB3424" i="1"/>
  <c r="AC3424" i="1"/>
  <c r="AB2702" i="1"/>
  <c r="AC2702" i="1"/>
  <c r="AB2619" i="1"/>
  <c r="AC2619" i="1"/>
  <c r="AB1723" i="1"/>
  <c r="AC1723" i="1"/>
  <c r="AB1487" i="1"/>
  <c r="AC1487" i="1"/>
  <c r="AB4017" i="1"/>
  <c r="AC4017" i="1"/>
  <c r="AB1273" i="1"/>
  <c r="AC1273" i="1"/>
  <c r="AB4235" i="1"/>
  <c r="AC4235" i="1"/>
  <c r="AB3081" i="1"/>
  <c r="AC3081" i="1"/>
  <c r="AB2732" i="1"/>
  <c r="AC2732" i="1"/>
  <c r="AC2561" i="1"/>
  <c r="AB2561" i="1"/>
  <c r="AC2070" i="1"/>
  <c r="AB2070" i="1"/>
  <c r="AB1903" i="1"/>
  <c r="AC1903" i="1"/>
  <c r="AB3774" i="1"/>
  <c r="AC3774" i="1"/>
  <c r="AB1032" i="1"/>
  <c r="AC1032" i="1"/>
  <c r="AB1058" i="1"/>
  <c r="AC1058" i="1"/>
  <c r="AC443" i="1"/>
  <c r="AB443" i="1"/>
  <c r="AB264" i="1"/>
  <c r="AC264" i="1"/>
  <c r="AB1017" i="1"/>
  <c r="AC1017" i="1"/>
  <c r="AB1019" i="1"/>
  <c r="AC1019" i="1"/>
  <c r="AB1046" i="1"/>
  <c r="AC1046" i="1"/>
  <c r="AB1020" i="1"/>
  <c r="AC1020" i="1"/>
  <c r="AB1097" i="1"/>
  <c r="AC1097" i="1"/>
  <c r="AB943" i="1"/>
  <c r="AC943" i="1"/>
  <c r="AC704" i="1"/>
  <c r="AB704" i="1"/>
  <c r="AC604" i="1"/>
  <c r="AB604" i="1"/>
  <c r="AB524" i="1"/>
  <c r="AC524" i="1"/>
  <c r="AC484" i="1"/>
  <c r="AB484" i="1"/>
  <c r="AB394" i="1"/>
  <c r="AC394" i="1"/>
  <c r="AB1110" i="1"/>
  <c r="AC1110" i="1"/>
  <c r="AB1023" i="1"/>
  <c r="AC1023" i="1"/>
  <c r="E5" i="12"/>
  <c r="F5" i="12"/>
  <c r="E25" i="12"/>
  <c r="D5" i="12"/>
  <c r="D25" i="12"/>
  <c r="F25" i="12"/>
  <c r="C4" i="13"/>
  <c r="C5" i="13"/>
  <c r="E5" i="13"/>
  <c r="E6" i="13"/>
  <c r="D7" i="13"/>
  <c r="E8" i="13"/>
  <c r="D3" i="13"/>
  <c r="E4" i="12"/>
  <c r="E6" i="12"/>
  <c r="D7" i="12"/>
  <c r="D8" i="12"/>
  <c r="D9" i="12"/>
  <c r="D10" i="12"/>
  <c r="F10" i="12"/>
  <c r="D12" i="12"/>
  <c r="F12" i="12"/>
  <c r="E15" i="12"/>
  <c r="E16" i="12"/>
  <c r="E17" i="12"/>
  <c r="E18" i="12"/>
  <c r="E19" i="12"/>
  <c r="E20" i="12"/>
  <c r="E21" i="12"/>
  <c r="E22" i="12"/>
  <c r="E23" i="12"/>
  <c r="E24" i="12"/>
  <c r="E3" i="12"/>
  <c r="E4" i="13"/>
  <c r="C6" i="13"/>
  <c r="E7" i="13"/>
  <c r="D8" i="13"/>
  <c r="C3" i="13"/>
  <c r="F4" i="12"/>
  <c r="E7" i="12"/>
  <c r="E8" i="12"/>
  <c r="E9" i="12"/>
  <c r="E10" i="12"/>
  <c r="E11" i="12"/>
  <c r="E12" i="12"/>
  <c r="E13" i="12"/>
  <c r="F13" i="12"/>
  <c r="F15" i="12"/>
  <c r="F16" i="12"/>
  <c r="F17" i="12"/>
  <c r="F18" i="12"/>
  <c r="F19" i="12"/>
  <c r="F20" i="12"/>
  <c r="F21" i="12"/>
  <c r="F22" i="12"/>
  <c r="F23" i="12"/>
  <c r="F24" i="12"/>
  <c r="D3" i="12"/>
  <c r="D4" i="13"/>
  <c r="D5" i="13"/>
  <c r="D6" i="13"/>
  <c r="C7" i="13"/>
  <c r="C8" i="13"/>
  <c r="E3" i="13"/>
  <c r="D4" i="12"/>
  <c r="D6" i="12"/>
  <c r="F6" i="12"/>
  <c r="F7" i="12"/>
  <c r="F8" i="12"/>
  <c r="F9" i="12"/>
  <c r="D11" i="12"/>
  <c r="F11" i="12"/>
  <c r="D13" i="12"/>
  <c r="D15" i="12"/>
  <c r="D16" i="12"/>
  <c r="D17" i="12"/>
  <c r="D18" i="12"/>
  <c r="D19" i="12"/>
  <c r="D20" i="12"/>
  <c r="D21" i="12"/>
  <c r="D22" i="12"/>
  <c r="D23" i="12"/>
  <c r="D24" i="12"/>
  <c r="F3" i="12"/>
  <c r="D4" i="11"/>
  <c r="E4" i="11"/>
  <c r="D5" i="11"/>
  <c r="E5" i="11"/>
  <c r="D6" i="11"/>
  <c r="E6" i="11"/>
  <c r="D7" i="11"/>
  <c r="E7" i="11"/>
  <c r="D8" i="11"/>
  <c r="E8" i="11"/>
  <c r="D9" i="11"/>
  <c r="E9" i="11"/>
  <c r="D10" i="11"/>
  <c r="E10" i="11"/>
  <c r="D11" i="11"/>
  <c r="E11" i="11"/>
  <c r="E12" i="11"/>
  <c r="D3" i="11"/>
  <c r="E3" i="11"/>
  <c r="C4" i="11"/>
  <c r="C5" i="11"/>
  <c r="C6" i="11"/>
  <c r="C8" i="11"/>
  <c r="C9" i="11"/>
  <c r="C11" i="11"/>
  <c r="C3" i="11"/>
  <c r="D12" i="11"/>
  <c r="C7" i="11"/>
  <c r="C10" i="11"/>
  <c r="C12" i="11"/>
  <c r="C10" i="10"/>
  <c r="D10" i="10"/>
  <c r="E10" i="10"/>
  <c r="C6" i="10"/>
  <c r="D6" i="10"/>
  <c r="E6" i="10"/>
  <c r="D4" i="10"/>
  <c r="E4" i="10"/>
  <c r="D5" i="10"/>
  <c r="E5" i="10"/>
  <c r="D7" i="10"/>
  <c r="E7" i="10"/>
  <c r="D8" i="10"/>
  <c r="E8" i="10"/>
  <c r="D9" i="10"/>
  <c r="E9" i="10"/>
  <c r="D11" i="10"/>
  <c r="E11" i="10"/>
  <c r="D12" i="10"/>
  <c r="E12" i="10"/>
  <c r="D13" i="10"/>
  <c r="E13" i="10"/>
  <c r="D14" i="10"/>
  <c r="E14" i="10"/>
  <c r="D15" i="10"/>
  <c r="E15" i="10"/>
  <c r="D16" i="10"/>
  <c r="E16" i="10"/>
  <c r="D17" i="10"/>
  <c r="E17" i="10"/>
  <c r="D18" i="10"/>
  <c r="E18" i="10"/>
  <c r="D19" i="10"/>
  <c r="E19" i="10"/>
  <c r="E3" i="10"/>
  <c r="D3" i="10"/>
  <c r="C4" i="10"/>
  <c r="C5" i="10"/>
  <c r="C7" i="10"/>
  <c r="C8" i="10"/>
  <c r="C11" i="10"/>
  <c r="C12" i="10"/>
  <c r="C13" i="10"/>
  <c r="C14" i="10"/>
  <c r="C15" i="10"/>
  <c r="C16" i="10"/>
  <c r="C17" i="10"/>
  <c r="C18" i="10"/>
  <c r="C19" i="10"/>
  <c r="C3" i="10"/>
  <c r="C9" i="10"/>
  <c r="E4" i="8"/>
  <c r="E5" i="8"/>
  <c r="E6" i="8"/>
  <c r="E7" i="8"/>
  <c r="E8" i="8"/>
  <c r="E9" i="8"/>
  <c r="E10" i="8"/>
  <c r="E11" i="8"/>
  <c r="E12" i="8"/>
  <c r="E3" i="8"/>
  <c r="D4" i="8"/>
  <c r="D5" i="8"/>
  <c r="D6" i="8"/>
  <c r="D7" i="8"/>
  <c r="D8" i="8"/>
  <c r="D9" i="8"/>
  <c r="D10" i="8"/>
  <c r="D11" i="8"/>
  <c r="D12" i="8"/>
  <c r="D3" i="8"/>
  <c r="C3" i="8"/>
  <c r="C4" i="8"/>
  <c r="C5" i="8"/>
  <c r="C6" i="8"/>
  <c r="C7" i="8"/>
  <c r="C8" i="8"/>
  <c r="C9" i="8"/>
  <c r="C10" i="8"/>
  <c r="C11" i="8"/>
  <c r="C12" i="8"/>
  <c r="AB10001" i="1"/>
  <c r="AC10001" i="1"/>
  <c r="AB9775" i="1"/>
  <c r="AC9775" i="1"/>
  <c r="AC10039" i="1"/>
  <c r="AB10039" i="1"/>
  <c r="AB9756" i="1"/>
  <c r="AC9756" i="1"/>
  <c r="AB9769" i="1"/>
  <c r="AC9769" i="1"/>
  <c r="AB9770" i="1"/>
  <c r="AC9770" i="1"/>
  <c r="AB9957" i="1"/>
  <c r="AC9957" i="1"/>
  <c r="AC10118" i="1"/>
  <c r="AB10118" i="1"/>
  <c r="AB9819" i="1"/>
  <c r="AC9819" i="1"/>
  <c r="AB9956" i="1"/>
  <c r="AC9956" i="1"/>
  <c r="AB10000" i="1"/>
  <c r="AC10000" i="1"/>
  <c r="AC10002" i="1"/>
  <c r="AB10002" i="1"/>
  <c r="AC10003" i="1"/>
  <c r="AB10003" i="1"/>
  <c r="AB10004" i="1"/>
  <c r="AC10004" i="1"/>
  <c r="AB10005" i="1"/>
  <c r="AC10005" i="1"/>
  <c r="AC10007" i="1"/>
  <c r="AB10007" i="1"/>
  <c r="AC10008" i="1"/>
  <c r="AB10008" i="1"/>
  <c r="AB10009" i="1"/>
  <c r="AC10009" i="1"/>
  <c r="AB10010" i="1"/>
  <c r="AC10010" i="1"/>
  <c r="AC10011" i="1"/>
  <c r="AB10011" i="1"/>
  <c r="AB10012" i="1"/>
  <c r="AC10012" i="1"/>
  <c r="AC10013" i="1"/>
  <c r="AB10013" i="1"/>
  <c r="AC10014" i="1"/>
  <c r="AB10014" i="1"/>
  <c r="AB10015" i="1"/>
  <c r="AC10015" i="1"/>
  <c r="AB10016" i="1"/>
  <c r="AC10016" i="1"/>
  <c r="AB10017" i="1"/>
  <c r="AC10017" i="1"/>
  <c r="AC10018" i="1"/>
  <c r="AB10018" i="1"/>
  <c r="AB10019" i="1"/>
  <c r="AC10019" i="1"/>
  <c r="AB10020" i="1"/>
  <c r="AC10020" i="1"/>
  <c r="AB10021" i="1"/>
  <c r="AC10021" i="1"/>
  <c r="AC10023" i="1"/>
  <c r="AB10023" i="1"/>
  <c r="AB10024" i="1"/>
  <c r="AC10024" i="1"/>
  <c r="AB10025" i="1"/>
  <c r="AC10025" i="1"/>
  <c r="AB10026" i="1"/>
  <c r="AC10026" i="1"/>
  <c r="AC10027" i="1"/>
  <c r="AB10027" i="1"/>
  <c r="AB10029" i="1"/>
  <c r="AC10029" i="1"/>
  <c r="AC10030" i="1"/>
  <c r="AB10030" i="1"/>
  <c r="AC10031" i="1"/>
  <c r="AB10031" i="1"/>
  <c r="AC10032" i="1"/>
  <c r="AB10032" i="1"/>
  <c r="AC10033" i="1"/>
  <c r="AB10033" i="1"/>
  <c r="AC10034" i="1"/>
  <c r="AB10034" i="1"/>
  <c r="AB10035" i="1"/>
  <c r="AC10035" i="1"/>
  <c r="AB10036" i="1"/>
  <c r="AC10036" i="1"/>
  <c r="AC10037" i="1"/>
  <c r="AB10037" i="1"/>
  <c r="AB10038" i="1"/>
  <c r="AC10038" i="1"/>
  <c r="AB10040" i="1"/>
  <c r="AC10040" i="1"/>
  <c r="AC10041" i="1"/>
  <c r="AB10041" i="1"/>
  <c r="AB10042" i="1"/>
  <c r="AC10042" i="1"/>
  <c r="AB10043" i="1"/>
  <c r="AC10043" i="1"/>
  <c r="AB10044" i="1"/>
  <c r="AC10044" i="1"/>
  <c r="AB10045" i="1"/>
  <c r="AC10045" i="1"/>
  <c r="AB10046" i="1"/>
  <c r="AC10046" i="1"/>
  <c r="AB10047" i="1"/>
  <c r="AC10047" i="1"/>
  <c r="AC10048" i="1"/>
  <c r="AB10048" i="1"/>
  <c r="AB10049" i="1"/>
  <c r="AC10049" i="1"/>
  <c r="AB10050" i="1"/>
  <c r="AC10050" i="1"/>
  <c r="AB10051" i="1"/>
  <c r="AC10051" i="1"/>
  <c r="AB10052" i="1"/>
  <c r="AC10052" i="1"/>
  <c r="AC10053" i="1"/>
  <c r="AB10053" i="1"/>
  <c r="AC10054" i="1"/>
  <c r="AB10054" i="1"/>
  <c r="AB10055" i="1"/>
  <c r="AC10055" i="1"/>
  <c r="AB10056" i="1"/>
  <c r="AC10056" i="1"/>
  <c r="AC10057" i="1"/>
  <c r="AB10057" i="1"/>
  <c r="AC10059" i="1"/>
  <c r="AB10059" i="1"/>
  <c r="AB10060" i="1"/>
  <c r="AC10060" i="1"/>
  <c r="AB10061" i="1"/>
  <c r="AC10061" i="1"/>
  <c r="AB10062" i="1"/>
  <c r="AC10062" i="1"/>
  <c r="AC10063" i="1"/>
  <c r="AB10063" i="1"/>
  <c r="AC10064" i="1"/>
  <c r="AB10064" i="1"/>
  <c r="AB10065" i="1"/>
  <c r="AC10065" i="1"/>
  <c r="AC10066" i="1"/>
  <c r="AB10066" i="1"/>
  <c r="AB10067" i="1"/>
  <c r="AC10067" i="1"/>
  <c r="AB10068" i="1"/>
  <c r="AC10068" i="1"/>
  <c r="AC10069" i="1"/>
  <c r="AB10069" i="1"/>
  <c r="AC10070" i="1"/>
  <c r="AB10070" i="1"/>
  <c r="AB10071" i="1"/>
  <c r="AC10071" i="1"/>
  <c r="AC10072" i="1"/>
  <c r="AB10072" i="1"/>
  <c r="AC10073" i="1"/>
  <c r="AB10073" i="1"/>
  <c r="AC10074" i="1"/>
  <c r="AB10074" i="1"/>
  <c r="AB10076" i="1"/>
  <c r="AC10076" i="1"/>
  <c r="AC10077" i="1"/>
  <c r="AB10077" i="1"/>
  <c r="AB10079" i="1"/>
  <c r="AC10079" i="1"/>
  <c r="AC10080" i="1"/>
  <c r="AB10080" i="1"/>
  <c r="AC10082" i="1"/>
  <c r="AB10082" i="1"/>
  <c r="AC10083" i="1"/>
  <c r="AB10083" i="1"/>
  <c r="AB10085" i="1"/>
  <c r="AC10085" i="1"/>
  <c r="AB10086" i="1"/>
  <c r="AC10086" i="1"/>
  <c r="AC10087" i="1"/>
  <c r="AB10087" i="1"/>
  <c r="AB10088" i="1"/>
  <c r="AC10088" i="1"/>
  <c r="AB10089" i="1"/>
  <c r="AC10089" i="1"/>
  <c r="AB10090" i="1"/>
  <c r="AC10090" i="1"/>
  <c r="AC10091" i="1"/>
  <c r="AB10091" i="1"/>
  <c r="AB10092" i="1"/>
  <c r="AC10092" i="1"/>
  <c r="AB10093" i="1"/>
  <c r="AC10093" i="1"/>
  <c r="AB10094" i="1"/>
  <c r="AC10094" i="1"/>
  <c r="AC10095" i="1"/>
  <c r="AB10095" i="1"/>
  <c r="AB10096" i="1"/>
  <c r="AC10096" i="1"/>
  <c r="AB10097" i="1"/>
  <c r="AC10097" i="1"/>
  <c r="AB10098" i="1"/>
  <c r="AC10098" i="1"/>
  <c r="AC10099" i="1"/>
  <c r="AB10099" i="1"/>
  <c r="AB10100" i="1"/>
  <c r="AC10100" i="1"/>
  <c r="AB10101" i="1"/>
  <c r="AC10101" i="1"/>
  <c r="AC10102" i="1"/>
  <c r="AB10102" i="1"/>
  <c r="AC10103" i="1"/>
  <c r="AB10103" i="1"/>
  <c r="AB10104" i="1"/>
  <c r="AC10104" i="1"/>
  <c r="AC10105" i="1"/>
  <c r="AB10105" i="1"/>
  <c r="AB10106" i="1"/>
  <c r="AC10106" i="1"/>
  <c r="AC10107" i="1"/>
  <c r="AB10107" i="1"/>
  <c r="AC10108" i="1"/>
  <c r="AB10108" i="1"/>
  <c r="AC10109" i="1"/>
  <c r="AB10109" i="1"/>
  <c r="AB10110" i="1"/>
  <c r="AC10110" i="1"/>
  <c r="AB10111" i="1"/>
  <c r="AC10111" i="1"/>
  <c r="AB10112" i="1"/>
  <c r="AC10112" i="1"/>
  <c r="AC10113" i="1"/>
  <c r="AB10113" i="1"/>
  <c r="AB10114" i="1"/>
  <c r="AC10114" i="1"/>
  <c r="AB10115" i="1"/>
  <c r="AC10115" i="1"/>
  <c r="AB10116" i="1"/>
  <c r="AC10116" i="1"/>
  <c r="AB10117" i="1"/>
  <c r="AC10117" i="1"/>
  <c r="AC10119" i="1"/>
  <c r="AB10119" i="1"/>
  <c r="AC10120" i="1"/>
  <c r="AB10120" i="1"/>
  <c r="AC10121" i="1"/>
  <c r="AB10121" i="1"/>
  <c r="AC9981" i="1"/>
  <c r="AB9981" i="1"/>
  <c r="AB9988" i="1"/>
  <c r="AC9988" i="1"/>
  <c r="AB9964" i="1"/>
  <c r="AC9964" i="1"/>
  <c r="AB9967" i="1"/>
  <c r="AC9967" i="1"/>
  <c r="AB9969" i="1"/>
  <c r="AC9969" i="1"/>
  <c r="AB9976" i="1"/>
  <c r="AC9976" i="1"/>
  <c r="AB9982" i="1"/>
  <c r="AC9982" i="1"/>
  <c r="AB9989" i="1"/>
  <c r="AC9989" i="1"/>
  <c r="AB9990" i="1"/>
  <c r="AC9990" i="1"/>
  <c r="AB9991" i="1"/>
  <c r="AC9991" i="1"/>
  <c r="AB9992" i="1"/>
  <c r="AC9992" i="1"/>
  <c r="AB9997" i="1"/>
  <c r="AC9997" i="1"/>
  <c r="AB9998" i="1"/>
  <c r="AC9998" i="1"/>
  <c r="AB9795" i="1"/>
  <c r="AC9795" i="1"/>
  <c r="AB9801" i="1"/>
  <c r="AC9801" i="1"/>
  <c r="AC9802" i="1"/>
  <c r="AB9802" i="1"/>
  <c r="AB9812" i="1"/>
  <c r="AC9812" i="1"/>
  <c r="AB9820" i="1"/>
  <c r="AC9820" i="1"/>
  <c r="AB9824" i="1"/>
  <c r="AC9824" i="1"/>
  <c r="AB9827" i="1"/>
  <c r="AC9827" i="1"/>
  <c r="AB9828" i="1"/>
  <c r="AC9828" i="1"/>
  <c r="AB9829" i="1"/>
  <c r="AC9829" i="1"/>
  <c r="AB9859" i="1"/>
  <c r="AC9859" i="1"/>
  <c r="AB9865" i="1"/>
  <c r="AC9865" i="1"/>
  <c r="AB9883" i="1"/>
  <c r="AC9883" i="1"/>
  <c r="AB9890" i="1"/>
  <c r="AC9890" i="1"/>
  <c r="AB9900" i="1"/>
  <c r="AC9900" i="1"/>
  <c r="AC9909" i="1"/>
  <c r="AB9909" i="1"/>
  <c r="AB9912" i="1"/>
  <c r="AC9912" i="1"/>
  <c r="AB9919" i="1"/>
  <c r="AC9919" i="1"/>
  <c r="AB9944" i="1"/>
  <c r="AC9944" i="1"/>
  <c r="AB9949" i="1"/>
  <c r="AC9949" i="1"/>
  <c r="AB9968" i="1"/>
  <c r="AC9968" i="1"/>
  <c r="AB9983" i="1"/>
  <c r="AC9983" i="1"/>
  <c r="AB9987" i="1"/>
  <c r="AC9987" i="1"/>
  <c r="AB9993" i="1"/>
  <c r="AC9993" i="1"/>
  <c r="AB9994" i="1"/>
  <c r="AC9994" i="1"/>
  <c r="AB9995" i="1"/>
  <c r="AC9995" i="1"/>
  <c r="AB9996" i="1"/>
  <c r="AC9996" i="1"/>
  <c r="AB9724" i="1"/>
  <c r="AC9724" i="1"/>
  <c r="AB9646" i="1"/>
  <c r="AC9646" i="1"/>
  <c r="AB9652" i="1"/>
  <c r="AC9652" i="1"/>
  <c r="AC9656" i="1"/>
  <c r="AB9656" i="1"/>
  <c r="AB9597" i="1"/>
  <c r="AC9597" i="1"/>
  <c r="AC9760" i="1"/>
  <c r="AC9758" i="1"/>
  <c r="AC9516" i="1"/>
  <c r="AC9978" i="1"/>
  <c r="AC9962" i="1"/>
  <c r="AC9952" i="1"/>
  <c r="AC9950" i="1"/>
  <c r="AC9925" i="1"/>
  <c r="AC9892" i="1"/>
  <c r="AC9785" i="1"/>
  <c r="AB9644" i="1"/>
  <c r="AC9984" i="1"/>
  <c r="AC9928" i="1"/>
  <c r="AC9916" i="1"/>
  <c r="AC9887" i="1"/>
  <c r="AC9853" i="1"/>
  <c r="AB9848" i="1"/>
  <c r="AC9805" i="1"/>
  <c r="AC9773" i="1"/>
  <c r="AC9761" i="1"/>
  <c r="AC9759" i="1"/>
  <c r="AC9754" i="1"/>
  <c r="AC9521" i="1"/>
  <c r="AC9951" i="1"/>
  <c r="AC9893" i="1"/>
  <c r="AC9886" i="1"/>
  <c r="AC9879" i="1"/>
  <c r="AC9861" i="1"/>
  <c r="AC9817" i="1"/>
  <c r="AC9814" i="1"/>
  <c r="AC9807" i="1"/>
  <c r="AC9533" i="1"/>
  <c r="AC9525" i="1"/>
  <c r="AC9630" i="1"/>
  <c r="AC9606" i="1"/>
  <c r="AB9602" i="1"/>
  <c r="AC9979" i="1"/>
  <c r="AC9963" i="1"/>
  <c r="AC9908" i="1"/>
  <c r="AC9864" i="1"/>
  <c r="AC9858" i="1"/>
  <c r="AC9804" i="1"/>
  <c r="AB9613" i="1"/>
  <c r="AC9971" i="1"/>
  <c r="AC9948" i="1"/>
  <c r="AC9918" i="1"/>
  <c r="AC9854" i="1"/>
  <c r="AC9850" i="1"/>
  <c r="AC9831" i="1"/>
  <c r="AC9826" i="1"/>
  <c r="AB9871" i="1"/>
  <c r="AC9871" i="1"/>
  <c r="AB9872" i="1"/>
  <c r="AC9872" i="1"/>
  <c r="AB9873" i="1"/>
  <c r="AC9873" i="1"/>
  <c r="AB9874" i="1"/>
  <c r="AC9874" i="1"/>
  <c r="AB9880" i="1"/>
  <c r="AC9880" i="1"/>
  <c r="AB9881" i="1"/>
  <c r="AC9881" i="1"/>
  <c r="AB9896" i="1"/>
  <c r="AC9896" i="1"/>
  <c r="AB9905" i="1"/>
  <c r="AC9905" i="1"/>
  <c r="AB9906" i="1"/>
  <c r="AC9906" i="1"/>
  <c r="AB9907" i="1"/>
  <c r="AC9907" i="1"/>
  <c r="AB9913" i="1"/>
  <c r="AC9913" i="1"/>
  <c r="AB9926" i="1"/>
  <c r="AC9926" i="1"/>
  <c r="AB9927" i="1"/>
  <c r="AC9927" i="1"/>
  <c r="AB9930" i="1"/>
  <c r="AC9930" i="1"/>
  <c r="AB9931" i="1"/>
  <c r="AC9931" i="1"/>
  <c r="AB9932" i="1"/>
  <c r="AC9932" i="1"/>
  <c r="AB9934" i="1"/>
  <c r="AC9934" i="1"/>
  <c r="AB9938" i="1"/>
  <c r="AC9938" i="1"/>
  <c r="AB9940" i="1"/>
  <c r="AC9940" i="1"/>
  <c r="AB9645" i="1"/>
  <c r="AC9645" i="1"/>
  <c r="AC9520" i="1"/>
  <c r="AB9520" i="1"/>
  <c r="AB9975" i="1"/>
  <c r="AC9975" i="1"/>
  <c r="AB9737" i="1"/>
  <c r="AC9737" i="1"/>
  <c r="AB9657" i="1"/>
  <c r="AC9657" i="1"/>
  <c r="AC9755" i="1"/>
  <c r="AB9755" i="1"/>
  <c r="AC9757" i="1"/>
  <c r="AB9757" i="1"/>
  <c r="AB9762" i="1"/>
  <c r="AC9762" i="1"/>
  <c r="AB9763" i="1"/>
  <c r="AC9763" i="1"/>
  <c r="AB9765" i="1"/>
  <c r="AC9765" i="1"/>
  <c r="AB9767" i="1"/>
  <c r="AC9767" i="1"/>
  <c r="AC9768" i="1"/>
  <c r="AB9768" i="1"/>
  <c r="AC9771" i="1"/>
  <c r="AB9771" i="1"/>
  <c r="AB9772" i="1"/>
  <c r="AC9772" i="1"/>
  <c r="AC9774" i="1"/>
  <c r="AB9774" i="1"/>
  <c r="AC9776" i="1"/>
  <c r="AB9776" i="1"/>
  <c r="AC9777" i="1"/>
  <c r="AB9777" i="1"/>
  <c r="AB9778" i="1"/>
  <c r="AC9778" i="1"/>
  <c r="AB9779" i="1"/>
  <c r="AC9779" i="1"/>
  <c r="AB9780" i="1"/>
  <c r="AC9780" i="1"/>
  <c r="AB9781" i="1"/>
  <c r="AC9781" i="1"/>
  <c r="AB9782" i="1"/>
  <c r="AC9782" i="1"/>
  <c r="AC9783" i="1"/>
  <c r="AB9783" i="1"/>
  <c r="AB9784" i="1"/>
  <c r="AC9784" i="1"/>
  <c r="AC9786" i="1"/>
  <c r="AB9786" i="1"/>
  <c r="AC9787" i="1"/>
  <c r="AB9787" i="1"/>
  <c r="AC9788" i="1"/>
  <c r="AB9788" i="1"/>
  <c r="AB9789" i="1"/>
  <c r="AC9789" i="1"/>
  <c r="AB9790" i="1"/>
  <c r="AC9790" i="1"/>
  <c r="AB9791" i="1"/>
  <c r="AC9791" i="1"/>
  <c r="AB9792" i="1"/>
  <c r="AC9792" i="1"/>
  <c r="AB9793" i="1"/>
  <c r="AC9793" i="1"/>
  <c r="AB9794" i="1"/>
  <c r="AC9794" i="1"/>
  <c r="AC9796" i="1"/>
  <c r="AB9796" i="1"/>
  <c r="AB9797" i="1"/>
  <c r="AC9797" i="1"/>
  <c r="AC9798" i="1"/>
  <c r="AB9798" i="1"/>
  <c r="AC9799" i="1"/>
  <c r="AB9799" i="1"/>
  <c r="AB9800" i="1"/>
  <c r="AC9800" i="1"/>
  <c r="AB9803" i="1"/>
  <c r="AC9803" i="1"/>
  <c r="AB9806" i="1"/>
  <c r="AC9806" i="1"/>
  <c r="AC9808" i="1"/>
  <c r="AB9808" i="1"/>
  <c r="AC9809" i="1"/>
  <c r="AB9809" i="1"/>
  <c r="AB9810" i="1"/>
  <c r="AC9810" i="1"/>
  <c r="AC9811" i="1"/>
  <c r="AB9811" i="1"/>
  <c r="AC9813" i="1"/>
  <c r="AB9813" i="1"/>
  <c r="AB9815" i="1"/>
  <c r="AC9815" i="1"/>
  <c r="AB9816" i="1"/>
  <c r="AC9816" i="1"/>
  <c r="AC9818" i="1"/>
  <c r="AB9818" i="1"/>
  <c r="AC9821" i="1"/>
  <c r="AB9821" i="1"/>
  <c r="AB9823" i="1"/>
  <c r="AC9823" i="1"/>
  <c r="AC9825" i="1"/>
  <c r="AB9825" i="1"/>
  <c r="AC9830" i="1"/>
  <c r="AB9830" i="1"/>
  <c r="AB9832" i="1"/>
  <c r="AC9832" i="1"/>
  <c r="AB9833" i="1"/>
  <c r="AC9833" i="1"/>
  <c r="AB9834" i="1"/>
  <c r="AC9834" i="1"/>
  <c r="AB9835" i="1"/>
  <c r="AC9835" i="1"/>
  <c r="AB9837" i="1"/>
  <c r="AC9837" i="1"/>
  <c r="AC9838" i="1"/>
  <c r="AB9838" i="1"/>
  <c r="AB9840" i="1"/>
  <c r="AC9840" i="1"/>
  <c r="AB9842" i="1"/>
  <c r="AC9842" i="1"/>
  <c r="AC9843" i="1"/>
  <c r="AB9843" i="1"/>
  <c r="AB9844" i="1"/>
  <c r="AC9844" i="1"/>
  <c r="AB9845" i="1"/>
  <c r="AC9845" i="1"/>
  <c r="AC9846" i="1"/>
  <c r="AB9846" i="1"/>
  <c r="AB9847" i="1"/>
  <c r="AC9847" i="1"/>
  <c r="AB9852" i="1"/>
  <c r="AC9852" i="1"/>
  <c r="AB9855" i="1"/>
  <c r="AC9855" i="1"/>
  <c r="AB9856" i="1"/>
  <c r="AC9856" i="1"/>
  <c r="AB9857" i="1"/>
  <c r="AC9857" i="1"/>
  <c r="AB9860" i="1"/>
  <c r="AC9860" i="1"/>
  <c r="AB9862" i="1"/>
  <c r="AC9862" i="1"/>
  <c r="AB9863" i="1"/>
  <c r="AC9863" i="1"/>
  <c r="AC9866" i="1"/>
  <c r="AB9866" i="1"/>
  <c r="AC9867" i="1"/>
  <c r="AB9867" i="1"/>
  <c r="AC9868" i="1"/>
  <c r="AB9868" i="1"/>
  <c r="AC9869" i="1"/>
  <c r="AB9869" i="1"/>
  <c r="AC9870" i="1"/>
  <c r="AB9870" i="1"/>
  <c r="AB9875" i="1"/>
  <c r="AC9875" i="1"/>
  <c r="AC9876" i="1"/>
  <c r="AB9876" i="1"/>
  <c r="AC9877" i="1"/>
  <c r="AB9877" i="1"/>
  <c r="AC9878" i="1"/>
  <c r="AB9878" i="1"/>
  <c r="AB9882" i="1"/>
  <c r="AC9882" i="1"/>
  <c r="AC9884" i="1"/>
  <c r="AB9884" i="1"/>
  <c r="AB9885" i="1"/>
  <c r="AC9885" i="1"/>
  <c r="AB9889" i="1"/>
  <c r="AC9889" i="1"/>
  <c r="AB9895" i="1"/>
  <c r="AC9895" i="1"/>
  <c r="AB9897" i="1"/>
  <c r="AC9897" i="1"/>
  <c r="AB9898" i="1"/>
  <c r="AC9898" i="1"/>
  <c r="AC9899" i="1"/>
  <c r="AB9899" i="1"/>
  <c r="AB9901" i="1"/>
  <c r="AC9901" i="1"/>
  <c r="AC9902" i="1"/>
  <c r="AB9902" i="1"/>
  <c r="AC9903" i="1"/>
  <c r="AB9903" i="1"/>
  <c r="AC9904" i="1"/>
  <c r="AB9904" i="1"/>
  <c r="AB9910" i="1"/>
  <c r="AC9910" i="1"/>
  <c r="AB9911" i="1"/>
  <c r="AC9911" i="1"/>
  <c r="AC9914" i="1"/>
  <c r="AB9914" i="1"/>
  <c r="AB9915" i="1"/>
  <c r="AC9915" i="1"/>
  <c r="AC9920" i="1"/>
  <c r="AB9920" i="1"/>
  <c r="AC9922" i="1"/>
  <c r="AB9922" i="1"/>
  <c r="AB9923" i="1"/>
  <c r="AC9923" i="1"/>
  <c r="AB9924" i="1"/>
  <c r="AC9924" i="1"/>
  <c r="AB9929" i="1"/>
  <c r="AC9929" i="1"/>
  <c r="AB9933" i="1"/>
  <c r="AC9933" i="1"/>
  <c r="AC9935" i="1"/>
  <c r="AB9935" i="1"/>
  <c r="AB9936" i="1"/>
  <c r="AC9936" i="1"/>
  <c r="AC9937" i="1"/>
  <c r="AB9937" i="1"/>
  <c r="AB9939" i="1"/>
  <c r="AC9939" i="1"/>
  <c r="AC9941" i="1"/>
  <c r="AB9941" i="1"/>
  <c r="AB9942" i="1"/>
  <c r="AC9942" i="1"/>
  <c r="AB9943" i="1"/>
  <c r="AC9943" i="1"/>
  <c r="AB9945" i="1"/>
  <c r="AC9945" i="1"/>
  <c r="AC9946" i="1"/>
  <c r="AB9946" i="1"/>
  <c r="AC9947" i="1"/>
  <c r="AB9947" i="1"/>
  <c r="AB9953" i="1"/>
  <c r="AC9953" i="1"/>
  <c r="AB9954" i="1"/>
  <c r="AC9954" i="1"/>
  <c r="AB9955" i="1"/>
  <c r="AC9955" i="1"/>
  <c r="AB9958" i="1"/>
  <c r="AC9958" i="1"/>
  <c r="AC9959" i="1"/>
  <c r="AB9959" i="1"/>
  <c r="AB9960" i="1"/>
  <c r="AC9960" i="1"/>
  <c r="AB9961" i="1"/>
  <c r="AC9961" i="1"/>
  <c r="AB9965" i="1"/>
  <c r="AC9965" i="1"/>
  <c r="AC9966" i="1"/>
  <c r="AB9966" i="1"/>
  <c r="AB9970" i="1"/>
  <c r="AC9970" i="1"/>
  <c r="AB9972" i="1"/>
  <c r="AC9972" i="1"/>
  <c r="AC9973" i="1"/>
  <c r="AB9973" i="1"/>
  <c r="AB9974" i="1"/>
  <c r="AC9974" i="1"/>
  <c r="AC9985" i="1"/>
  <c r="AB9985" i="1"/>
  <c r="AC9718" i="1"/>
  <c r="AB9718" i="1"/>
  <c r="AB9720" i="1"/>
  <c r="AC9720" i="1"/>
  <c r="AC9721" i="1"/>
  <c r="AB9721" i="1"/>
  <c r="AC9722" i="1"/>
  <c r="AB9722" i="1"/>
  <c r="AC9723" i="1"/>
  <c r="AB9723" i="1"/>
  <c r="AC9725" i="1"/>
  <c r="AB9725" i="1"/>
  <c r="AB9726" i="1"/>
  <c r="AC9726" i="1"/>
  <c r="AB9728" i="1"/>
  <c r="AC9728" i="1"/>
  <c r="AB9729" i="1"/>
  <c r="AC9729" i="1"/>
  <c r="AC9730" i="1"/>
  <c r="AB9730" i="1"/>
  <c r="AB9731" i="1"/>
  <c r="AC9731" i="1"/>
  <c r="AC9732" i="1"/>
  <c r="AB9732" i="1"/>
  <c r="AC9733" i="1"/>
  <c r="AB9733" i="1"/>
  <c r="AC9734" i="1"/>
  <c r="AB9734" i="1"/>
  <c r="AC9735" i="1"/>
  <c r="AB9735" i="1"/>
  <c r="AC9736" i="1"/>
  <c r="AB9736" i="1"/>
  <c r="AC9738" i="1"/>
  <c r="AB9738" i="1"/>
  <c r="AB9739" i="1"/>
  <c r="AC9739" i="1"/>
  <c r="AB9740" i="1"/>
  <c r="AC9740" i="1"/>
  <c r="AB9741" i="1"/>
  <c r="AC9741" i="1"/>
  <c r="AB9742" i="1"/>
  <c r="AC9742" i="1"/>
  <c r="AC9743" i="1"/>
  <c r="AB9743" i="1"/>
  <c r="AC9744" i="1"/>
  <c r="AB9744" i="1"/>
  <c r="AB9745" i="1"/>
  <c r="AC9745" i="1"/>
  <c r="AB9746" i="1"/>
  <c r="AC9746" i="1"/>
  <c r="AC9747" i="1"/>
  <c r="AB9747" i="1"/>
  <c r="AB9748" i="1"/>
  <c r="AC9748" i="1"/>
  <c r="AB9749" i="1"/>
  <c r="AC9749" i="1"/>
  <c r="AB9750" i="1"/>
  <c r="AC9750" i="1"/>
  <c r="AB9751" i="1"/>
  <c r="AC9751" i="1"/>
  <c r="AC9752" i="1"/>
  <c r="AB9752" i="1"/>
  <c r="AC9753" i="1"/>
  <c r="AB9753" i="1"/>
  <c r="AB9716" i="1"/>
  <c r="AC9716" i="1"/>
  <c r="AB9642" i="1"/>
  <c r="AC9642" i="1"/>
  <c r="AC9643" i="1"/>
  <c r="AB9643" i="1"/>
  <c r="AC9647" i="1"/>
  <c r="AB9647" i="1"/>
  <c r="AC9648" i="1"/>
  <c r="AB9648" i="1"/>
  <c r="AB9649" i="1"/>
  <c r="AC9649" i="1"/>
  <c r="AB9650" i="1"/>
  <c r="AC9650" i="1"/>
  <c r="AC9651" i="1"/>
  <c r="AB9651" i="1"/>
  <c r="AC9653" i="1"/>
  <c r="AB9653" i="1"/>
  <c r="AC9654" i="1"/>
  <c r="AB9654" i="1"/>
  <c r="AC9658" i="1"/>
  <c r="AB9658" i="1"/>
  <c r="AC9659" i="1"/>
  <c r="AB9659" i="1"/>
  <c r="AC9660" i="1"/>
  <c r="AB9660" i="1"/>
  <c r="AC9661" i="1"/>
  <c r="AB9661" i="1"/>
  <c r="AB9662" i="1"/>
  <c r="AC9662" i="1"/>
  <c r="AB9663" i="1"/>
  <c r="AC9663" i="1"/>
  <c r="AB9664" i="1"/>
  <c r="AC9664" i="1"/>
  <c r="AC9665" i="1"/>
  <c r="AB9665" i="1"/>
  <c r="AB9666" i="1"/>
  <c r="AC9666" i="1"/>
  <c r="AC9667" i="1"/>
  <c r="AB9667" i="1"/>
  <c r="AC9668" i="1"/>
  <c r="AB9668" i="1"/>
  <c r="AC9669" i="1"/>
  <c r="AB9669" i="1"/>
  <c r="AC9670" i="1"/>
  <c r="AB9670" i="1"/>
  <c r="AC9671" i="1"/>
  <c r="AB9671" i="1"/>
  <c r="AC9672" i="1"/>
  <c r="AB9672" i="1"/>
  <c r="AC9673" i="1"/>
  <c r="AB9673" i="1"/>
  <c r="AB9674" i="1"/>
  <c r="AC9674" i="1"/>
  <c r="AB9675" i="1"/>
  <c r="AC9675" i="1"/>
  <c r="AC9676" i="1"/>
  <c r="AB9676" i="1"/>
  <c r="AB9677" i="1"/>
  <c r="AC9677" i="1"/>
  <c r="AB9678" i="1"/>
  <c r="AC9678" i="1"/>
  <c r="AB9679" i="1"/>
  <c r="AC9679" i="1"/>
  <c r="AB9680" i="1"/>
  <c r="AC9680" i="1"/>
  <c r="AC9681" i="1"/>
  <c r="AB9681" i="1"/>
  <c r="AC9682" i="1"/>
  <c r="AB9682" i="1"/>
  <c r="AC9683" i="1"/>
  <c r="AB9683" i="1"/>
  <c r="AB9684" i="1"/>
  <c r="AC9684" i="1"/>
  <c r="AC9685" i="1"/>
  <c r="AB9685" i="1"/>
  <c r="AC9686" i="1"/>
  <c r="AB9686" i="1"/>
  <c r="AB9687" i="1"/>
  <c r="AC9687" i="1"/>
  <c r="AB9688" i="1"/>
  <c r="AC9688" i="1"/>
  <c r="AB9689" i="1"/>
  <c r="AC9689" i="1"/>
  <c r="AC9690" i="1"/>
  <c r="AB9690" i="1"/>
  <c r="AB9691" i="1"/>
  <c r="AC9691" i="1"/>
  <c r="AB9692" i="1"/>
  <c r="AC9692" i="1"/>
  <c r="AB9693" i="1"/>
  <c r="AC9693" i="1"/>
  <c r="AC9694" i="1"/>
  <c r="AB9694" i="1"/>
  <c r="AB9695" i="1"/>
  <c r="AC9695" i="1"/>
  <c r="AB9696" i="1"/>
  <c r="AC9696" i="1"/>
  <c r="AC9697" i="1"/>
  <c r="AB9697" i="1"/>
  <c r="AB9698" i="1"/>
  <c r="AC9698" i="1"/>
  <c r="AB9699" i="1"/>
  <c r="AC9699" i="1"/>
  <c r="AB9700" i="1"/>
  <c r="AC9700" i="1"/>
  <c r="AC9702" i="1"/>
  <c r="AB9702" i="1"/>
  <c r="AB9703" i="1"/>
  <c r="AC9703" i="1"/>
  <c r="AB9704" i="1"/>
  <c r="AC9704" i="1"/>
  <c r="AC9705" i="1"/>
  <c r="AB9705" i="1"/>
  <c r="AB9706" i="1"/>
  <c r="AC9706" i="1"/>
  <c r="AC9707" i="1"/>
  <c r="AB9707" i="1"/>
  <c r="AB9708" i="1"/>
  <c r="AC9708" i="1"/>
  <c r="AB9709" i="1"/>
  <c r="AC9709" i="1"/>
  <c r="AB9710" i="1"/>
  <c r="AC9710" i="1"/>
  <c r="AB9711" i="1"/>
  <c r="AC9711" i="1"/>
  <c r="AC9712" i="1"/>
  <c r="AB9712" i="1"/>
  <c r="AB9713" i="1"/>
  <c r="AC9713" i="1"/>
  <c r="AC9714" i="1"/>
  <c r="AB9714" i="1"/>
  <c r="AC9715" i="1"/>
  <c r="AB9715" i="1"/>
  <c r="AB9640" i="1"/>
  <c r="AC9640" i="1"/>
  <c r="AB9594" i="1"/>
  <c r="AC9594" i="1"/>
  <c r="AC9595" i="1"/>
  <c r="AB9595" i="1"/>
  <c r="AC9596" i="1"/>
  <c r="AB9596" i="1"/>
  <c r="AB9598" i="1"/>
  <c r="AC9598" i="1"/>
  <c r="AC9599" i="1"/>
  <c r="AB9599" i="1"/>
  <c r="AC9601" i="1"/>
  <c r="AB9601" i="1"/>
  <c r="AC9604" i="1"/>
  <c r="AB9604" i="1"/>
  <c r="AB9605" i="1"/>
  <c r="AC9605" i="1"/>
  <c r="AB9607" i="1"/>
  <c r="AC9607" i="1"/>
  <c r="AB9608" i="1"/>
  <c r="AC9608" i="1"/>
  <c r="AB9609" i="1"/>
  <c r="AC9609" i="1"/>
  <c r="AB9610" i="1"/>
  <c r="AC9610" i="1"/>
  <c r="AB9611" i="1"/>
  <c r="AC9611" i="1"/>
  <c r="AB9612" i="1"/>
  <c r="AC9612" i="1"/>
  <c r="AC9614" i="1"/>
  <c r="AB9614" i="1"/>
  <c r="AB9615" i="1"/>
  <c r="AC9615" i="1"/>
  <c r="AC9617" i="1"/>
  <c r="AB9617" i="1"/>
  <c r="AB9618" i="1"/>
  <c r="AC9618" i="1"/>
  <c r="AC9619" i="1"/>
  <c r="AB9619" i="1"/>
  <c r="AC9620" i="1"/>
  <c r="AB9620" i="1"/>
  <c r="AB9621" i="1"/>
  <c r="AC9621" i="1"/>
  <c r="AB9622" i="1"/>
  <c r="AC9622" i="1"/>
  <c r="AB9623" i="1"/>
  <c r="AC9623" i="1"/>
  <c r="AC9624" i="1"/>
  <c r="AB9624" i="1"/>
  <c r="AC9625" i="1"/>
  <c r="AB9625" i="1"/>
  <c r="AC9626" i="1"/>
  <c r="AB9626" i="1"/>
  <c r="AC9627" i="1"/>
  <c r="AB9627" i="1"/>
  <c r="AC9628" i="1"/>
  <c r="AB9628" i="1"/>
  <c r="AB9629" i="1"/>
  <c r="AC9629" i="1"/>
  <c r="AB9631" i="1"/>
  <c r="AC9631" i="1"/>
  <c r="AC9632" i="1"/>
  <c r="AB9632" i="1"/>
  <c r="AB9634" i="1"/>
  <c r="AC9634" i="1"/>
  <c r="AC9635" i="1"/>
  <c r="AB9635" i="1"/>
  <c r="AB9636" i="1"/>
  <c r="AC9636" i="1"/>
  <c r="AC9637" i="1"/>
  <c r="AB9637" i="1"/>
  <c r="AB9638" i="1"/>
  <c r="AC9638" i="1"/>
  <c r="AB9639" i="1"/>
  <c r="AC9639" i="1"/>
  <c r="AB9592" i="1"/>
  <c r="AC9592" i="1"/>
  <c r="AC9512" i="1"/>
  <c r="AB9512" i="1"/>
  <c r="AC9513" i="1"/>
  <c r="AB9513" i="1"/>
  <c r="AB9514" i="1"/>
  <c r="AC9514" i="1"/>
  <c r="AB9515" i="1"/>
  <c r="AC9515" i="1"/>
  <c r="AC9517" i="1"/>
  <c r="AB9517" i="1"/>
  <c r="AB9518" i="1"/>
  <c r="AC9518" i="1"/>
  <c r="AC9519" i="1"/>
  <c r="AB9519" i="1"/>
  <c r="AB9522" i="1"/>
  <c r="AC9522" i="1"/>
  <c r="AB9524" i="1"/>
  <c r="AC9524" i="1"/>
  <c r="AC9526" i="1"/>
  <c r="AB9526" i="1"/>
  <c r="AB9528" i="1"/>
  <c r="AC9528" i="1"/>
  <c r="AC9529" i="1"/>
  <c r="AB9529" i="1"/>
  <c r="AB9530" i="1"/>
  <c r="AC9530" i="1"/>
  <c r="AB9531" i="1"/>
  <c r="AC9531" i="1"/>
  <c r="AC9532" i="1"/>
  <c r="AB9532" i="1"/>
  <c r="AB9534" i="1"/>
  <c r="AC9534" i="1"/>
  <c r="AC9535" i="1"/>
  <c r="AB9535" i="1"/>
  <c r="AB9536" i="1"/>
  <c r="AC9536" i="1"/>
  <c r="AB9537" i="1"/>
  <c r="AC9537" i="1"/>
  <c r="AB9538" i="1"/>
  <c r="AC9538" i="1"/>
  <c r="AC9539" i="1"/>
  <c r="AB9539" i="1"/>
  <c r="AC9540" i="1"/>
  <c r="AB9540" i="1"/>
  <c r="AC9541" i="1"/>
  <c r="AB9541" i="1"/>
  <c r="AB9542" i="1"/>
  <c r="AC9542" i="1"/>
  <c r="AC9543" i="1"/>
  <c r="AB9543" i="1"/>
  <c r="AB9545" i="1"/>
  <c r="AC9545" i="1"/>
  <c r="AB9546" i="1"/>
  <c r="AC9546" i="1"/>
  <c r="AB9547" i="1"/>
  <c r="AC9547" i="1"/>
  <c r="AB9548" i="1"/>
  <c r="AC9548" i="1"/>
  <c r="AC9549" i="1"/>
  <c r="AB9549" i="1"/>
  <c r="AC9550" i="1"/>
  <c r="AB9550" i="1"/>
  <c r="AC9551" i="1"/>
  <c r="AB9551" i="1"/>
  <c r="AC9552" i="1"/>
  <c r="AB9552" i="1"/>
  <c r="AC9553" i="1"/>
  <c r="AB9553" i="1"/>
  <c r="AB9554" i="1"/>
  <c r="AC9554" i="1"/>
  <c r="AB9555" i="1"/>
  <c r="AC9555" i="1"/>
  <c r="AB9556" i="1"/>
  <c r="AC9556" i="1"/>
  <c r="AC9557" i="1"/>
  <c r="AB9557" i="1"/>
  <c r="AB9558" i="1"/>
  <c r="AC9558" i="1"/>
  <c r="AC9559" i="1"/>
  <c r="AB9559" i="1"/>
  <c r="AC9560" i="1"/>
  <c r="AB9560" i="1"/>
  <c r="AB9561" i="1"/>
  <c r="AC9561" i="1"/>
  <c r="AC9562" i="1"/>
  <c r="AB9562" i="1"/>
  <c r="AB9563" i="1"/>
  <c r="AC9563" i="1"/>
  <c r="AC9564" i="1"/>
  <c r="AB9564" i="1"/>
  <c r="AC9565" i="1"/>
  <c r="AB9565" i="1"/>
  <c r="AB9566" i="1"/>
  <c r="AC9566" i="1"/>
  <c r="AC9567" i="1"/>
  <c r="AB9567" i="1"/>
  <c r="AB9568" i="1"/>
  <c r="AC9568" i="1"/>
  <c r="AC9569" i="1"/>
  <c r="AB9569" i="1"/>
  <c r="AB9570" i="1"/>
  <c r="AC9570" i="1"/>
  <c r="AC9571" i="1"/>
  <c r="AB9571" i="1"/>
  <c r="AB9572" i="1"/>
  <c r="AC9572" i="1"/>
  <c r="AC9573" i="1"/>
  <c r="AB9573" i="1"/>
  <c r="AC9574" i="1"/>
  <c r="AB9574" i="1"/>
  <c r="AB9576" i="1"/>
  <c r="AC9576" i="1"/>
  <c r="AC9577" i="1"/>
  <c r="AB9577" i="1"/>
  <c r="AB9578" i="1"/>
  <c r="AC9578" i="1"/>
  <c r="AB9579" i="1"/>
  <c r="AC9579" i="1"/>
  <c r="AC9580" i="1"/>
  <c r="AB9580" i="1"/>
  <c r="AC9581" i="1"/>
  <c r="AB9581" i="1"/>
  <c r="AB9583" i="1"/>
  <c r="AC9583" i="1"/>
  <c r="AB9584" i="1"/>
  <c r="AC9584" i="1"/>
  <c r="AB9585" i="1"/>
  <c r="AC9585" i="1"/>
  <c r="AB9586" i="1"/>
  <c r="AC9586" i="1"/>
  <c r="AB9587" i="1"/>
  <c r="AC9587" i="1"/>
  <c r="AB9588" i="1"/>
  <c r="AC9588" i="1"/>
  <c r="AB9589" i="1"/>
  <c r="AC9589" i="1"/>
  <c r="AC9590" i="1"/>
  <c r="AB9590" i="1"/>
  <c r="AC9591" i="1"/>
  <c r="AB9591" i="1"/>
  <c r="AB9511" i="1"/>
  <c r="AC9511" i="1"/>
  <c r="AC9506" i="1"/>
  <c r="AB9506" i="1"/>
  <c r="AB9507" i="1"/>
  <c r="AC9507" i="1"/>
  <c r="AB9508" i="1"/>
  <c r="AC9508" i="1"/>
  <c r="AB9509" i="1"/>
  <c r="AC9509" i="1"/>
  <c r="AC9510" i="1"/>
  <c r="AB9510" i="1"/>
  <c r="AC9356" i="1"/>
  <c r="AB9356" i="1"/>
  <c r="AC2018" i="1"/>
  <c r="AC2013" i="1"/>
  <c r="G8" i="8" l="1"/>
  <c r="H14" i="12"/>
  <c r="G14" i="12"/>
  <c r="I14" i="12"/>
  <c r="G10" i="8"/>
  <c r="G4" i="8"/>
  <c r="G11" i="8"/>
  <c r="G7" i="8"/>
  <c r="G9" i="8"/>
  <c r="G3" i="8"/>
  <c r="G5" i="8"/>
  <c r="G12" i="8"/>
  <c r="G6" i="8"/>
  <c r="G4" i="11"/>
  <c r="G6" i="11"/>
  <c r="G7" i="11"/>
  <c r="G8" i="11"/>
  <c r="G10" i="11"/>
  <c r="G12" i="11"/>
  <c r="G3" i="11"/>
  <c r="G5" i="11"/>
  <c r="G11" i="11"/>
  <c r="G9" i="11"/>
  <c r="H5" i="8"/>
  <c r="H11" i="8"/>
  <c r="H12" i="8"/>
  <c r="F11" i="8"/>
  <c r="H7" i="8"/>
  <c r="H5" i="10"/>
  <c r="H8" i="10"/>
  <c r="F10" i="8"/>
  <c r="H10" i="11"/>
  <c r="H13" i="10"/>
  <c r="H15" i="10"/>
  <c r="H4" i="10"/>
  <c r="I3" i="12"/>
  <c r="F16" i="10"/>
  <c r="F10" i="10"/>
  <c r="H4" i="13"/>
  <c r="H9" i="10"/>
  <c r="H4" i="8"/>
  <c r="F4" i="13"/>
  <c r="H12" i="10"/>
  <c r="G8" i="13"/>
  <c r="F3" i="13"/>
  <c r="H9" i="11"/>
  <c r="F14" i="10"/>
  <c r="I4" i="12"/>
  <c r="I6" i="12"/>
  <c r="G6" i="10"/>
  <c r="F6" i="10"/>
  <c r="G7" i="10"/>
  <c r="F11" i="10"/>
  <c r="I11" i="12"/>
  <c r="I24" i="12"/>
  <c r="F8" i="10"/>
  <c r="G8" i="10"/>
  <c r="I15" i="12"/>
  <c r="I16" i="12"/>
  <c r="I17" i="12"/>
  <c r="I18" i="12"/>
  <c r="I19" i="12"/>
  <c r="I20" i="12"/>
  <c r="H11" i="11"/>
  <c r="G9" i="10"/>
  <c r="F9" i="10"/>
  <c r="G12" i="10"/>
  <c r="F12" i="10"/>
  <c r="G13" i="10"/>
  <c r="F13" i="10"/>
  <c r="I21" i="12"/>
  <c r="I22" i="12"/>
  <c r="I23" i="12"/>
  <c r="G15" i="10"/>
  <c r="F15" i="10"/>
  <c r="H3" i="11"/>
  <c r="F3" i="11"/>
  <c r="G4" i="13"/>
  <c r="H5" i="13"/>
  <c r="G5" i="13"/>
  <c r="G6" i="13"/>
  <c r="H6" i="13"/>
  <c r="H7" i="13"/>
  <c r="G7" i="13"/>
  <c r="F19" i="10"/>
  <c r="F5" i="8"/>
  <c r="F18" i="10"/>
  <c r="I25" i="12"/>
  <c r="G25" i="12"/>
  <c r="H25" i="12"/>
  <c r="G5" i="12"/>
  <c r="H5" i="12"/>
  <c r="F7" i="10"/>
  <c r="F3" i="10"/>
  <c r="H7" i="10"/>
  <c r="D13" i="13"/>
  <c r="F28" i="12"/>
  <c r="I5" i="12"/>
  <c r="E28" i="12"/>
  <c r="I13" i="12"/>
  <c r="F5" i="13"/>
  <c r="F17" i="10"/>
  <c r="E13" i="13"/>
  <c r="H8" i="13"/>
  <c r="F4" i="8"/>
  <c r="H12" i="11"/>
  <c r="H8" i="11"/>
  <c r="H16" i="10"/>
  <c r="G16" i="10"/>
  <c r="H17" i="10"/>
  <c r="G17" i="10"/>
  <c r="D15" i="11"/>
  <c r="E15" i="11"/>
  <c r="H5" i="11"/>
  <c r="H6" i="11"/>
  <c r="H7" i="11"/>
  <c r="G10" i="12"/>
  <c r="H10" i="12"/>
  <c r="G12" i="12"/>
  <c r="H12" i="12"/>
  <c r="G4" i="12"/>
  <c r="H4" i="12"/>
  <c r="H13" i="12"/>
  <c r="G13" i="12"/>
  <c r="G15" i="12"/>
  <c r="H15" i="12"/>
  <c r="H16" i="12"/>
  <c r="G16" i="12"/>
  <c r="H17" i="12"/>
  <c r="G17" i="12"/>
  <c r="H18" i="12"/>
  <c r="G18" i="12"/>
  <c r="G19" i="12"/>
  <c r="H19" i="12"/>
  <c r="G20" i="12"/>
  <c r="H20" i="12"/>
  <c r="H21" i="12"/>
  <c r="G21" i="12"/>
  <c r="H22" i="12"/>
  <c r="G22" i="12"/>
  <c r="H23" i="12"/>
  <c r="G23" i="12"/>
  <c r="H24" i="12"/>
  <c r="G24" i="12"/>
  <c r="G6" i="12"/>
  <c r="H6" i="12"/>
  <c r="H7" i="12"/>
  <c r="G7" i="12"/>
  <c r="H8" i="12"/>
  <c r="G8" i="12"/>
  <c r="G9" i="12"/>
  <c r="H9" i="12"/>
  <c r="G11" i="12"/>
  <c r="H11" i="12"/>
  <c r="F6" i="13"/>
  <c r="F8" i="13"/>
  <c r="I7" i="12"/>
  <c r="I8" i="12"/>
  <c r="I9" i="12"/>
  <c r="I10" i="12"/>
  <c r="F7" i="13"/>
  <c r="I12" i="12"/>
  <c r="H3" i="13"/>
  <c r="G3" i="13"/>
  <c r="G3" i="12"/>
  <c r="H3" i="12"/>
  <c r="F5" i="11"/>
  <c r="H19" i="10"/>
  <c r="G19" i="10"/>
  <c r="F4" i="11"/>
  <c r="F6" i="11"/>
  <c r="F7" i="11"/>
  <c r="F8" i="11"/>
  <c r="F9" i="11"/>
  <c r="F10" i="11"/>
  <c r="F11" i="11"/>
  <c r="F12" i="11"/>
  <c r="H4" i="11"/>
  <c r="H18" i="10"/>
  <c r="G18" i="10"/>
  <c r="H3" i="10"/>
  <c r="G3" i="10"/>
  <c r="H6" i="10"/>
  <c r="F12" i="8"/>
  <c r="E15" i="8"/>
  <c r="G5" i="10"/>
  <c r="F5" i="10"/>
  <c r="H11" i="10"/>
  <c r="G11" i="10"/>
  <c r="H14" i="10"/>
  <c r="G14" i="10"/>
  <c r="H8" i="8"/>
  <c r="F3" i="8"/>
  <c r="D22" i="10"/>
  <c r="E22" i="10"/>
  <c r="H3" i="8"/>
  <c r="G10" i="10"/>
  <c r="H10" i="10"/>
  <c r="G4" i="10"/>
  <c r="F4" i="10"/>
  <c r="H10" i="8"/>
  <c r="H9" i="8"/>
  <c r="F9" i="8"/>
  <c r="D15" i="8"/>
  <c r="F7" i="8"/>
  <c r="F8" i="8"/>
  <c r="H6" i="8"/>
  <c r="F6" i="8"/>
  <c r="AA6389" i="1"/>
  <c r="AB6389" i="1" s="1"/>
  <c r="AA6390" i="1"/>
  <c r="AB6390" i="1" s="1"/>
  <c r="AA6391" i="1"/>
  <c r="AC6391" i="1" s="1"/>
  <c r="AA6392" i="1"/>
  <c r="AC6392" i="1" s="1"/>
  <c r="AA6393" i="1"/>
  <c r="AC6393" i="1" s="1"/>
  <c r="AA6394" i="1"/>
  <c r="AB6394" i="1" s="1"/>
  <c r="AA6395" i="1"/>
  <c r="AA6396" i="1"/>
  <c r="AA6397" i="1"/>
  <c r="AA6398" i="1"/>
  <c r="AB6398" i="1" s="1"/>
  <c r="AA6399" i="1"/>
  <c r="AA6400" i="1"/>
  <c r="AA6401" i="1"/>
  <c r="AA6402" i="1"/>
  <c r="AA6403" i="1"/>
  <c r="AA6404" i="1"/>
  <c r="AA6405" i="1"/>
  <c r="AA6406" i="1"/>
  <c r="AA6407" i="1"/>
  <c r="AC6407" i="1" s="1"/>
  <c r="AA6408" i="1"/>
  <c r="AA6409" i="1"/>
  <c r="AA6410" i="1"/>
  <c r="AC6410" i="1" s="1"/>
  <c r="AA6411" i="1"/>
  <c r="AB6411" i="1" s="1"/>
  <c r="AA6412" i="1"/>
  <c r="AC6412" i="1" s="1"/>
  <c r="AA6413" i="1"/>
  <c r="AC6413" i="1" s="1"/>
  <c r="AA6414" i="1"/>
  <c r="AC6414" i="1" s="1"/>
  <c r="AA6415" i="1"/>
  <c r="AA6416" i="1"/>
  <c r="AA6417" i="1"/>
  <c r="AC6417" i="1" s="1"/>
  <c r="AA6418" i="1"/>
  <c r="AA6419" i="1"/>
  <c r="AA6420" i="1"/>
  <c r="AA6421" i="1"/>
  <c r="AB6421" i="1" s="1"/>
  <c r="AA6422" i="1"/>
  <c r="AA6423" i="1"/>
  <c r="AA6424" i="1"/>
  <c r="AA6426" i="1"/>
  <c r="AB6426" i="1" s="1"/>
  <c r="AA6427" i="1"/>
  <c r="AA6428" i="1"/>
  <c r="AC6428" i="1" s="1"/>
  <c r="AA6429" i="1"/>
  <c r="AA6430" i="1"/>
  <c r="AA6431" i="1"/>
  <c r="AC6431" i="1" s="1"/>
  <c r="AA6432" i="1"/>
  <c r="AA6433" i="1"/>
  <c r="AA6434" i="1"/>
  <c r="AB6434" i="1" s="1"/>
  <c r="AA6435" i="1"/>
  <c r="AA6436" i="1"/>
  <c r="AC6436" i="1" s="1"/>
  <c r="AA6437" i="1"/>
  <c r="AA6438" i="1"/>
  <c r="AB6438" i="1" s="1"/>
  <c r="AA6440" i="1"/>
  <c r="AA6441" i="1"/>
  <c r="AB6441" i="1" s="1"/>
  <c r="AA6442" i="1"/>
  <c r="AA6443" i="1"/>
  <c r="AC6443" i="1" s="1"/>
  <c r="AA6444" i="1"/>
  <c r="AB6444" i="1" s="1"/>
  <c r="AA6445" i="1"/>
  <c r="AB6445" i="1" s="1"/>
  <c r="AA6447" i="1"/>
  <c r="AA6449" i="1"/>
  <c r="AC6449" i="1" s="1"/>
  <c r="AA6450" i="1"/>
  <c r="AB6450" i="1" s="1"/>
  <c r="AA6451" i="1"/>
  <c r="AA6452" i="1"/>
  <c r="AC6452" i="1" s="1"/>
  <c r="AA6454" i="1"/>
  <c r="AB6454" i="1" s="1"/>
  <c r="AA6455" i="1"/>
  <c r="AA6456" i="1"/>
  <c r="AB6456" i="1" s="1"/>
  <c r="AA6457" i="1"/>
  <c r="AC6457" i="1" s="1"/>
  <c r="AA6458" i="1"/>
  <c r="AB6458" i="1" s="1"/>
  <c r="AA6459" i="1"/>
  <c r="AA6460" i="1"/>
  <c r="AA6461" i="1"/>
  <c r="AB6461" i="1" s="1"/>
  <c r="AA6462" i="1"/>
  <c r="AA6463" i="1"/>
  <c r="AB6463" i="1" s="1"/>
  <c r="AA6465" i="1"/>
  <c r="AA6466" i="1"/>
  <c r="AA6467" i="1"/>
  <c r="AB6467" i="1" s="1"/>
  <c r="AA6468" i="1"/>
  <c r="AA6469" i="1"/>
  <c r="AB6469" i="1" s="1"/>
  <c r="AA6470" i="1"/>
  <c r="AA6471" i="1"/>
  <c r="AA6472" i="1"/>
  <c r="AC6472" i="1" s="1"/>
  <c r="AA6473" i="1"/>
  <c r="AB6473" i="1" s="1"/>
  <c r="AA6474" i="1"/>
  <c r="AA6475" i="1"/>
  <c r="AC6475" i="1" s="1"/>
  <c r="AA6476" i="1"/>
  <c r="AA6477" i="1"/>
  <c r="AC6477" i="1" s="1"/>
  <c r="AA6478" i="1"/>
  <c r="AA6480" i="1"/>
  <c r="AA6481" i="1"/>
  <c r="AB6481" i="1" s="1"/>
  <c r="AA6482" i="1"/>
  <c r="AC6482" i="1" s="1"/>
  <c r="AA6483" i="1"/>
  <c r="AC6483" i="1" s="1"/>
  <c r="AA6484" i="1"/>
  <c r="AB6484" i="1" s="1"/>
  <c r="AA6485" i="1"/>
  <c r="AA6487" i="1"/>
  <c r="AA6488" i="1"/>
  <c r="AC6488" i="1" s="1"/>
  <c r="AA6489" i="1"/>
  <c r="AB6489" i="1" s="1"/>
  <c r="AA6490" i="1"/>
  <c r="AB6490" i="1" s="1"/>
  <c r="AA6491" i="1"/>
  <c r="AA6492" i="1"/>
  <c r="AB6492" i="1" s="1"/>
  <c r="AA6493" i="1"/>
  <c r="AA6494" i="1"/>
  <c r="AB6494" i="1" s="1"/>
  <c r="AA6495" i="1"/>
  <c r="AA6496" i="1"/>
  <c r="AB6496" i="1" s="1"/>
  <c r="AA6497" i="1"/>
  <c r="AC6497" i="1" s="1"/>
  <c r="AA6498" i="1"/>
  <c r="AC6498" i="1" s="1"/>
  <c r="AA6499" i="1"/>
  <c r="AA6500" i="1"/>
  <c r="AB6500" i="1" s="1"/>
  <c r="AA6501" i="1"/>
  <c r="AA6502" i="1"/>
  <c r="AC6502" i="1" s="1"/>
  <c r="AA6503" i="1"/>
  <c r="AB6503" i="1" s="1"/>
  <c r="AA6504" i="1"/>
  <c r="AB6504" i="1" s="1"/>
  <c r="AA6505" i="1"/>
  <c r="AA6507" i="1"/>
  <c r="AA6508" i="1"/>
  <c r="AB6508" i="1" s="1"/>
  <c r="AA6509" i="1"/>
  <c r="AA6510" i="1"/>
  <c r="AA6511" i="1"/>
  <c r="AA6512" i="1"/>
  <c r="AA6513" i="1"/>
  <c r="AC6513" i="1" s="1"/>
  <c r="AA6514" i="1"/>
  <c r="AC6514" i="1" s="1"/>
  <c r="AA6515" i="1"/>
  <c r="AA6516" i="1"/>
  <c r="AA6517" i="1"/>
  <c r="AC6517" i="1" s="1"/>
  <c r="AA6518" i="1"/>
  <c r="AB6518" i="1" s="1"/>
  <c r="AA6519" i="1"/>
  <c r="AC6519" i="1" s="1"/>
  <c r="AA6520" i="1"/>
  <c r="AA6521" i="1"/>
  <c r="AA6522" i="1"/>
  <c r="AA6523" i="1"/>
  <c r="AA6524" i="1"/>
  <c r="AC6524" i="1" s="1"/>
  <c r="AA6525" i="1"/>
  <c r="AB6525" i="1" s="1"/>
  <c r="AA6526" i="1"/>
  <c r="AA6527" i="1"/>
  <c r="AA6528" i="1"/>
  <c r="AC6528" i="1" s="1"/>
  <c r="AA6529" i="1"/>
  <c r="AB6529" i="1" s="1"/>
  <c r="AA6530" i="1"/>
  <c r="AA6531" i="1"/>
  <c r="AA6532" i="1"/>
  <c r="AB6532" i="1" s="1"/>
  <c r="AA6533" i="1"/>
  <c r="AB6533" i="1" s="1"/>
  <c r="AA6534" i="1"/>
  <c r="AA6535" i="1"/>
  <c r="AC6535" i="1" s="1"/>
  <c r="AA6536" i="1"/>
  <c r="AB6536" i="1" s="1"/>
  <c r="AA6537" i="1"/>
  <c r="AA6538" i="1"/>
  <c r="AA6539" i="1"/>
  <c r="AA6540" i="1"/>
  <c r="AC6540" i="1" s="1"/>
  <c r="AA6541" i="1"/>
  <c r="AC6541" i="1" s="1"/>
  <c r="AA6542" i="1"/>
  <c r="AB6542" i="1" s="1"/>
  <c r="AA6543" i="1"/>
  <c r="AA6544" i="1"/>
  <c r="AA6545" i="1"/>
  <c r="AC6545" i="1" s="1"/>
  <c r="AA6546" i="1"/>
  <c r="AB6546" i="1" s="1"/>
  <c r="AA6547" i="1"/>
  <c r="AA6548" i="1"/>
  <c r="AA6549" i="1"/>
  <c r="AA6550" i="1"/>
  <c r="AA6551" i="1"/>
  <c r="AB6551" i="1" s="1"/>
  <c r="AA6552" i="1"/>
  <c r="AA6553" i="1"/>
  <c r="AB6553" i="1" s="1"/>
  <c r="AA6554" i="1"/>
  <c r="AA6555" i="1"/>
  <c r="AC6555" i="1" s="1"/>
  <c r="AA6556" i="1"/>
  <c r="AA6557" i="1"/>
  <c r="AA6558" i="1"/>
  <c r="AC6558" i="1" s="1"/>
  <c r="AA6560" i="1"/>
  <c r="AC6560" i="1" s="1"/>
  <c r="AA6561" i="1"/>
  <c r="AB6561" i="1" s="1"/>
  <c r="AA6562" i="1"/>
  <c r="AA6563" i="1"/>
  <c r="AC6563" i="1" s="1"/>
  <c r="AA6564" i="1"/>
  <c r="AA6566" i="1"/>
  <c r="AC6566" i="1" s="1"/>
  <c r="AA6568" i="1"/>
  <c r="AC6568" i="1" s="1"/>
  <c r="AA6569" i="1"/>
  <c r="AA6570" i="1"/>
  <c r="AA6571" i="1"/>
  <c r="AC6571" i="1" s="1"/>
  <c r="AA6573" i="1"/>
  <c r="AA6574" i="1"/>
  <c r="AC6574" i="1" s="1"/>
  <c r="AA6575" i="1"/>
  <c r="AC6575" i="1" s="1"/>
  <c r="AA6576" i="1"/>
  <c r="AA6577" i="1"/>
  <c r="AC6577" i="1" s="1"/>
  <c r="AA6578" i="1"/>
  <c r="AB6578" i="1" s="1"/>
  <c r="AA6579" i="1"/>
  <c r="AB6579" i="1" s="1"/>
  <c r="AA6580" i="1"/>
  <c r="AA6581" i="1"/>
  <c r="AC6581" i="1" s="1"/>
  <c r="AA6582" i="1"/>
  <c r="AC6582" i="1" s="1"/>
  <c r="AA6583" i="1"/>
  <c r="AA6584" i="1"/>
  <c r="AA6585" i="1"/>
  <c r="AA6586" i="1"/>
  <c r="AC6586" i="1" s="1"/>
  <c r="AA6587" i="1"/>
  <c r="AC6587" i="1" s="1"/>
  <c r="AA6588" i="1"/>
  <c r="AA6589" i="1"/>
  <c r="AA6590" i="1"/>
  <c r="AA6591" i="1"/>
  <c r="AA6592" i="1"/>
  <c r="AB6592" i="1" s="1"/>
  <c r="AA6593" i="1"/>
  <c r="AA6594" i="1"/>
  <c r="AC6594" i="1" s="1"/>
  <c r="AA6595" i="1"/>
  <c r="AA6596" i="1"/>
  <c r="AA6597" i="1"/>
  <c r="AB6597" i="1" s="1"/>
  <c r="AA6598" i="1"/>
  <c r="AC6598" i="1" s="1"/>
  <c r="AA6599" i="1"/>
  <c r="AB6599" i="1" s="1"/>
  <c r="AA6600" i="1"/>
  <c r="AA6601" i="1"/>
  <c r="AA6603" i="1"/>
  <c r="AC6603" i="1" s="1"/>
  <c r="AA6604" i="1"/>
  <c r="AA6605" i="1"/>
  <c r="AA6606" i="1"/>
  <c r="AC6606" i="1" s="1"/>
  <c r="AA6607" i="1"/>
  <c r="AB6607" i="1" s="1"/>
  <c r="AA6608" i="1"/>
  <c r="AC6608" i="1" s="1"/>
  <c r="AA6609" i="1"/>
  <c r="AA6610" i="1"/>
  <c r="AA6612" i="1"/>
  <c r="AA6614" i="1"/>
  <c r="AA6616" i="1"/>
  <c r="AC6616" i="1" s="1"/>
  <c r="AA6617" i="1"/>
  <c r="AA6618" i="1"/>
  <c r="AA6619" i="1"/>
  <c r="AC6619" i="1" s="1"/>
  <c r="AA6620" i="1"/>
  <c r="AA6621" i="1"/>
  <c r="AA6622" i="1"/>
  <c r="AC6622" i="1" s="1"/>
  <c r="AA6623" i="1"/>
  <c r="AC6623" i="1" s="1"/>
  <c r="AA6624" i="1"/>
  <c r="AC6624" i="1" s="1"/>
  <c r="AA6625" i="1"/>
  <c r="AB6625" i="1" s="1"/>
  <c r="AA6626" i="1"/>
  <c r="AA6627" i="1"/>
  <c r="AC6627" i="1" s="1"/>
  <c r="AA6628" i="1"/>
  <c r="AA6629" i="1"/>
  <c r="AA6630" i="1"/>
  <c r="AC6630" i="1" s="1"/>
  <c r="AA6631" i="1"/>
  <c r="AA6632" i="1"/>
  <c r="AB6632" i="1" s="1"/>
  <c r="AA6633" i="1"/>
  <c r="AC6633" i="1" s="1"/>
  <c r="AA6634" i="1"/>
  <c r="AA6635" i="1"/>
  <c r="AA6636" i="1"/>
  <c r="AB6636" i="1" s="1"/>
  <c r="AA6637" i="1"/>
  <c r="AA6638" i="1"/>
  <c r="AB6638" i="1" s="1"/>
  <c r="AA6639" i="1"/>
  <c r="AC6639" i="1" s="1"/>
  <c r="AA6640" i="1"/>
  <c r="AC6640" i="1" s="1"/>
  <c r="AA6641" i="1"/>
  <c r="AA6642" i="1"/>
  <c r="AA6643" i="1"/>
  <c r="AA6644" i="1"/>
  <c r="AA6645" i="1"/>
  <c r="AA6646" i="1"/>
  <c r="AA6648" i="1"/>
  <c r="AC6648" i="1" s="1"/>
  <c r="AA6649" i="1"/>
  <c r="AC6649" i="1" s="1"/>
  <c r="AA6650" i="1"/>
  <c r="AA6652" i="1"/>
  <c r="AA6653" i="1"/>
  <c r="AC6653" i="1" s="1"/>
  <c r="AA6654" i="1"/>
  <c r="AA6656" i="1"/>
  <c r="AB6656" i="1" s="1"/>
  <c r="AA6657" i="1"/>
  <c r="AC6657" i="1" s="1"/>
  <c r="AA6658" i="1"/>
  <c r="AC6658" i="1" s="1"/>
  <c r="AA6659" i="1"/>
  <c r="AA6660" i="1"/>
  <c r="AB6660" i="1" s="1"/>
  <c r="AA6661" i="1"/>
  <c r="AC6661" i="1" s="1"/>
  <c r="AA6662" i="1"/>
  <c r="AC6662" i="1" s="1"/>
  <c r="AA6663" i="1"/>
  <c r="AC6663" i="1" s="1"/>
  <c r="AA6664" i="1"/>
  <c r="AC6664" i="1" s="1"/>
  <c r="AA6665" i="1"/>
  <c r="AB6665" i="1" s="1"/>
  <c r="AA6666" i="1"/>
  <c r="AA6667" i="1"/>
  <c r="AA6668" i="1"/>
  <c r="AA6669" i="1"/>
  <c r="AA6671" i="1"/>
  <c r="AB6671" i="1" s="1"/>
  <c r="AA6672" i="1"/>
  <c r="AA6673" i="1"/>
  <c r="AB6673" i="1" s="1"/>
  <c r="AA6674" i="1"/>
  <c r="AB6674" i="1" s="1"/>
  <c r="AA6675" i="1"/>
  <c r="AB6675" i="1" s="1"/>
  <c r="AA6676" i="1"/>
  <c r="AA6677" i="1"/>
  <c r="AC6677" i="1" s="1"/>
  <c r="AA6678" i="1"/>
  <c r="AB6678" i="1" s="1"/>
  <c r="AA6679" i="1"/>
  <c r="AA6680" i="1"/>
  <c r="AA6681" i="1"/>
  <c r="AA6682" i="1"/>
  <c r="AA6683" i="1"/>
  <c r="AC6683" i="1" s="1"/>
  <c r="AA6684" i="1"/>
  <c r="AC6684" i="1" s="1"/>
  <c r="AA6685" i="1"/>
  <c r="AB6685" i="1" s="1"/>
  <c r="AA6686" i="1"/>
  <c r="AA6687" i="1"/>
  <c r="AC6687" i="1" s="1"/>
  <c r="AA6688" i="1"/>
  <c r="AA6689" i="1"/>
  <c r="AC6689" i="1" s="1"/>
  <c r="AA6690" i="1"/>
  <c r="AA6691" i="1"/>
  <c r="AC6691" i="1" s="1"/>
  <c r="AA6693" i="1"/>
  <c r="AC6693" i="1" s="1"/>
  <c r="AA6694" i="1"/>
  <c r="AA6696" i="1"/>
  <c r="AB6696" i="1" s="1"/>
  <c r="AA6697" i="1"/>
  <c r="AB6697" i="1" s="1"/>
  <c r="AA6698" i="1"/>
  <c r="AA6699" i="1"/>
  <c r="AA6700" i="1"/>
  <c r="AA6701" i="1"/>
  <c r="AA6702" i="1"/>
  <c r="AC6702" i="1" s="1"/>
  <c r="AA6703" i="1"/>
  <c r="AB6703" i="1" s="1"/>
  <c r="AA6704" i="1"/>
  <c r="AA6705" i="1"/>
  <c r="AA6707" i="1"/>
  <c r="AA6708" i="1"/>
  <c r="AA6709" i="1"/>
  <c r="AB6709" i="1" s="1"/>
  <c r="AA6710" i="1"/>
  <c r="AC6710" i="1" s="1"/>
  <c r="AA6712" i="1"/>
  <c r="AA6713" i="1"/>
  <c r="AC6713" i="1" s="1"/>
  <c r="AA6714" i="1"/>
  <c r="AA6715" i="1"/>
  <c r="AA6716" i="1"/>
  <c r="AA6717" i="1"/>
  <c r="AC6717" i="1" s="1"/>
  <c r="AA6718" i="1"/>
  <c r="AC6718" i="1" s="1"/>
  <c r="AA6719" i="1"/>
  <c r="AA6720" i="1"/>
  <c r="AA6721" i="1"/>
  <c r="AA6722" i="1"/>
  <c r="AC6722" i="1" s="1"/>
  <c r="AA6723" i="1"/>
  <c r="AB6723" i="1" s="1"/>
  <c r="AA6724" i="1"/>
  <c r="AA6725" i="1"/>
  <c r="AA6726" i="1"/>
  <c r="AB6726" i="1" s="1"/>
  <c r="AA6727" i="1"/>
  <c r="AA6728" i="1"/>
  <c r="AB6728" i="1" s="1"/>
  <c r="AA6729" i="1"/>
  <c r="AC6729" i="1" s="1"/>
  <c r="AA6730" i="1"/>
  <c r="AB6730" i="1" s="1"/>
  <c r="AA6731" i="1"/>
  <c r="AA6732" i="1"/>
  <c r="AC6732" i="1" s="1"/>
  <c r="AA6733" i="1"/>
  <c r="AA6734" i="1"/>
  <c r="AA6735" i="1"/>
  <c r="AA6736" i="1"/>
  <c r="AA6737" i="1"/>
  <c r="AB6737" i="1" s="1"/>
  <c r="AA6738" i="1"/>
  <c r="AB6738" i="1" s="1"/>
  <c r="AA6739" i="1"/>
  <c r="AC6739" i="1" s="1"/>
  <c r="AA6740" i="1"/>
  <c r="AC6740" i="1" s="1"/>
  <c r="AA6741" i="1"/>
  <c r="AA6742" i="1"/>
  <c r="AA6743" i="1"/>
  <c r="AA6744" i="1"/>
  <c r="AB6744" i="1" s="1"/>
  <c r="AA6745" i="1"/>
  <c r="AC6745" i="1" s="1"/>
  <c r="AA6746" i="1"/>
  <c r="AA6747" i="1"/>
  <c r="AB6747" i="1" s="1"/>
  <c r="AA6748" i="1"/>
  <c r="AA6750" i="1"/>
  <c r="AA6751" i="1"/>
  <c r="AC6751" i="1" s="1"/>
  <c r="AA6752" i="1"/>
  <c r="AA6753" i="1"/>
  <c r="AA6754" i="1"/>
  <c r="AC6754" i="1" s="1"/>
  <c r="AA6755" i="1"/>
  <c r="AA6756" i="1"/>
  <c r="AA6757" i="1"/>
  <c r="AC6757" i="1" s="1"/>
  <c r="AA6758" i="1"/>
  <c r="AC6758" i="1" s="1"/>
  <c r="AA6760" i="1"/>
  <c r="AA6761" i="1"/>
  <c r="AA6762" i="1"/>
  <c r="AC6762" i="1" s="1"/>
  <c r="AA6764" i="1"/>
  <c r="AA6765" i="1"/>
  <c r="AB6765" i="1" s="1"/>
  <c r="AA6767" i="1"/>
  <c r="AA6768" i="1"/>
  <c r="AA6769" i="1"/>
  <c r="AA6770" i="1"/>
  <c r="AC6770" i="1" s="1"/>
  <c r="AA6771" i="1"/>
  <c r="AC6771" i="1" s="1"/>
  <c r="AA6772" i="1"/>
  <c r="AC6772" i="1" s="1"/>
  <c r="AA6773" i="1"/>
  <c r="AA6775" i="1"/>
  <c r="AA6776" i="1"/>
  <c r="AA6777" i="1"/>
  <c r="AB6777" i="1" s="1"/>
  <c r="AA6778" i="1"/>
  <c r="AB6778" i="1" s="1"/>
  <c r="AA6779" i="1"/>
  <c r="AA6780" i="1"/>
  <c r="AA6781" i="1"/>
  <c r="AB6781" i="1" s="1"/>
  <c r="AA6782" i="1"/>
  <c r="AC6782" i="1" s="1"/>
  <c r="AA6783" i="1"/>
  <c r="AA6784" i="1"/>
  <c r="AA6785" i="1"/>
  <c r="AA6786" i="1"/>
  <c r="AA6787" i="1"/>
  <c r="AA6788" i="1"/>
  <c r="AA6789" i="1"/>
  <c r="AA6790" i="1"/>
  <c r="AA6791" i="1"/>
  <c r="AC6791" i="1" s="1"/>
  <c r="AA6792" i="1"/>
  <c r="AA6793" i="1"/>
  <c r="AC6793" i="1" s="1"/>
  <c r="AA6794" i="1"/>
  <c r="AB6794" i="1" s="1"/>
  <c r="AA6795" i="1"/>
  <c r="AB6795" i="1" s="1"/>
  <c r="AA6796" i="1"/>
  <c r="AA6797" i="1"/>
  <c r="AA6798" i="1"/>
  <c r="AC6798" i="1" s="1"/>
  <c r="AA6799" i="1"/>
  <c r="AC6799" i="1" s="1"/>
  <c r="AA6800" i="1"/>
  <c r="AA6801" i="1"/>
  <c r="AA6802" i="1"/>
  <c r="AA6803" i="1"/>
  <c r="AA6804" i="1"/>
  <c r="AC6804" i="1" s="1"/>
  <c r="AA6805" i="1"/>
  <c r="AA6806" i="1"/>
  <c r="AB6806" i="1" s="1"/>
  <c r="AA6807" i="1"/>
  <c r="AC6807" i="1" s="1"/>
  <c r="AA6808" i="1"/>
  <c r="AA6809" i="1"/>
  <c r="AA6810" i="1"/>
  <c r="AC6810" i="1" s="1"/>
  <c r="AA6811" i="1"/>
  <c r="AA6812" i="1"/>
  <c r="AB6812" i="1" s="1"/>
  <c r="AA6813" i="1"/>
  <c r="AA6814" i="1"/>
  <c r="AA6815" i="1"/>
  <c r="AA6816" i="1"/>
  <c r="AA6817" i="1"/>
  <c r="AC6817" i="1" s="1"/>
  <c r="AA6818" i="1"/>
  <c r="AC6818" i="1" s="1"/>
  <c r="AA6819" i="1"/>
  <c r="AA6820" i="1"/>
  <c r="AA6822" i="1"/>
  <c r="AA6823" i="1"/>
  <c r="AA6824" i="1"/>
  <c r="AA6825" i="1"/>
  <c r="AA6826" i="1"/>
  <c r="AC6826" i="1" s="1"/>
  <c r="AA6827" i="1"/>
  <c r="AA6828" i="1"/>
  <c r="AA6829" i="1"/>
  <c r="AA6830" i="1"/>
  <c r="AA6831" i="1"/>
  <c r="AC6831" i="1" s="1"/>
  <c r="AA6832" i="1"/>
  <c r="AB6832" i="1" s="1"/>
  <c r="AA6833" i="1"/>
  <c r="AA6834" i="1"/>
  <c r="AC6834" i="1" s="1"/>
  <c r="AA6835" i="1"/>
  <c r="AB6835" i="1" s="1"/>
  <c r="AA6836" i="1"/>
  <c r="AA6837" i="1"/>
  <c r="AA6838" i="1"/>
  <c r="AA6839" i="1"/>
  <c r="AA6840" i="1"/>
  <c r="AC6840" i="1" s="1"/>
  <c r="AA6841" i="1"/>
  <c r="AC6841" i="1" s="1"/>
  <c r="AA6842" i="1"/>
  <c r="AA6843" i="1"/>
  <c r="AC6843" i="1" s="1"/>
  <c r="AA6844" i="1"/>
  <c r="AA6845" i="1"/>
  <c r="AC6845" i="1" s="1"/>
  <c r="AA6847" i="1"/>
  <c r="AA6849" i="1"/>
  <c r="AC6849" i="1" s="1"/>
  <c r="AA6851" i="1"/>
  <c r="AA6852" i="1"/>
  <c r="AC6852" i="1" s="1"/>
  <c r="AA6854" i="1"/>
  <c r="AA6855" i="1"/>
  <c r="AB6855" i="1" s="1"/>
  <c r="AA6856" i="1"/>
  <c r="AA6857" i="1"/>
  <c r="AA6858" i="1"/>
  <c r="AC6858" i="1" s="1"/>
  <c r="AA6859" i="1"/>
  <c r="AA6861" i="1"/>
  <c r="AA6862" i="1"/>
  <c r="AC6862" i="1" s="1"/>
  <c r="AA6863" i="1"/>
  <c r="AC6863" i="1" s="1"/>
  <c r="AA6864" i="1"/>
  <c r="AA6865" i="1"/>
  <c r="AB6865" i="1" s="1"/>
  <c r="AA6866" i="1"/>
  <c r="AA6867" i="1"/>
  <c r="AB6867" i="1" s="1"/>
  <c r="AA6868" i="1"/>
  <c r="AA6869" i="1"/>
  <c r="AC6869" i="1" s="1"/>
  <c r="AA6870" i="1"/>
  <c r="AA6871" i="1"/>
  <c r="AA6872" i="1"/>
  <c r="AC6872" i="1" s="1"/>
  <c r="AA6873" i="1"/>
  <c r="AA6874" i="1"/>
  <c r="AC6874" i="1" s="1"/>
  <c r="AA6875" i="1"/>
  <c r="AA6876" i="1"/>
  <c r="AC6876" i="1" s="1"/>
  <c r="AA6877" i="1"/>
  <c r="AB6877" i="1" s="1"/>
  <c r="AA6879" i="1"/>
  <c r="AA6880" i="1"/>
  <c r="AA6881" i="1"/>
  <c r="AC6881" i="1" s="1"/>
  <c r="AA6882" i="1"/>
  <c r="AA6883" i="1"/>
  <c r="AA6884" i="1"/>
  <c r="AA6885" i="1"/>
  <c r="AA6886" i="1"/>
  <c r="AA6887" i="1"/>
  <c r="AB6887" i="1" s="1"/>
  <c r="AA6888" i="1"/>
  <c r="AA6890" i="1"/>
  <c r="AA6891" i="1"/>
  <c r="AA6892" i="1"/>
  <c r="AC6892" i="1" s="1"/>
  <c r="AA6893" i="1"/>
  <c r="AC6893" i="1" s="1"/>
  <c r="AA6894" i="1"/>
  <c r="AA6895" i="1"/>
  <c r="AA6896" i="1"/>
  <c r="AC6896" i="1" s="1"/>
  <c r="AA6897" i="1"/>
  <c r="AB6897" i="1" s="1"/>
  <c r="AA6898" i="1"/>
  <c r="AA6899" i="1"/>
  <c r="AC6899" i="1" s="1"/>
  <c r="AA6900" i="1"/>
  <c r="AA6901" i="1"/>
  <c r="AC6901" i="1" s="1"/>
  <c r="AA6902" i="1"/>
  <c r="AC6902" i="1" s="1"/>
  <c r="AA6903" i="1"/>
  <c r="AA6904" i="1"/>
  <c r="AA6905" i="1"/>
  <c r="AC6905" i="1" s="1"/>
  <c r="AA6906" i="1"/>
  <c r="AC6906" i="1" s="1"/>
  <c r="AA6907" i="1"/>
  <c r="AA6908" i="1"/>
  <c r="AB6908" i="1" s="1"/>
  <c r="AA6909" i="1"/>
  <c r="AA6910" i="1"/>
  <c r="AA6911" i="1"/>
  <c r="AC6911" i="1" s="1"/>
  <c r="AA6913" i="1"/>
  <c r="AC6913" i="1" s="1"/>
  <c r="AA6914" i="1"/>
  <c r="AC6914" i="1" s="1"/>
  <c r="AA6915" i="1"/>
  <c r="AA6916" i="1"/>
  <c r="AB6916" i="1" s="1"/>
  <c r="AA6917" i="1"/>
  <c r="AA6918" i="1"/>
  <c r="AA6919" i="1"/>
  <c r="AB6919" i="1" s="1"/>
  <c r="AA6920" i="1"/>
  <c r="AB6920" i="1" s="1"/>
  <c r="AA6921" i="1"/>
  <c r="AA6922" i="1"/>
  <c r="AA6924" i="1"/>
  <c r="AA6925" i="1"/>
  <c r="AA6926" i="1"/>
  <c r="AC6926" i="1" s="1"/>
  <c r="AA6927" i="1"/>
  <c r="AC6927" i="1" s="1"/>
  <c r="AA6928" i="1"/>
  <c r="AA6929" i="1"/>
  <c r="AC6929" i="1" s="1"/>
  <c r="AA6930" i="1"/>
  <c r="AC6930" i="1" s="1"/>
  <c r="AA6931" i="1"/>
  <c r="AA6933" i="1"/>
  <c r="AA6934" i="1"/>
  <c r="AC6934" i="1" s="1"/>
  <c r="AA6935" i="1"/>
  <c r="AA6936" i="1"/>
  <c r="AB6936" i="1" s="1"/>
  <c r="AA6937" i="1"/>
  <c r="AC6937" i="1" s="1"/>
  <c r="AA6938" i="1"/>
  <c r="AA6939" i="1"/>
  <c r="AB6939" i="1" s="1"/>
  <c r="AA6941" i="1"/>
  <c r="AA6942" i="1"/>
  <c r="AA6943" i="1"/>
  <c r="AC6943" i="1" s="1"/>
  <c r="AA6944" i="1"/>
  <c r="AA6945" i="1"/>
  <c r="AA6946" i="1"/>
  <c r="AC6946" i="1" s="1"/>
  <c r="AA6947" i="1"/>
  <c r="AA6948" i="1"/>
  <c r="AA6949" i="1"/>
  <c r="AC6949" i="1" s="1"/>
  <c r="AA6950" i="1"/>
  <c r="AC6950" i="1" s="1"/>
  <c r="AA6951" i="1"/>
  <c r="AA6952" i="1"/>
  <c r="AC6952" i="1" s="1"/>
  <c r="AA6953" i="1"/>
  <c r="AA6954" i="1"/>
  <c r="AC6954" i="1" s="1"/>
  <c r="AA6955" i="1"/>
  <c r="AB6955" i="1" s="1"/>
  <c r="AA6957" i="1"/>
  <c r="AA6958" i="1"/>
  <c r="AC6958" i="1" s="1"/>
  <c r="AA6959" i="1"/>
  <c r="AC6959" i="1" s="1"/>
  <c r="AA6960" i="1"/>
  <c r="AC6960" i="1" s="1"/>
  <c r="AA6961" i="1"/>
  <c r="AA6962" i="1"/>
  <c r="AA6963" i="1"/>
  <c r="AA6964" i="1"/>
  <c r="AA6965" i="1"/>
  <c r="AC6965" i="1" s="1"/>
  <c r="AA6966" i="1"/>
  <c r="AA6967" i="1"/>
  <c r="AC6967" i="1" s="1"/>
  <c r="AA6968" i="1"/>
  <c r="AA6969" i="1"/>
  <c r="AA6970" i="1"/>
  <c r="AA6971" i="1"/>
  <c r="AA6972" i="1"/>
  <c r="AA6973" i="1"/>
  <c r="AA6974" i="1"/>
  <c r="AC6974" i="1" s="1"/>
  <c r="AA6975" i="1"/>
  <c r="AA6976" i="1"/>
  <c r="AC6976" i="1" s="1"/>
  <c r="AA6977" i="1"/>
  <c r="AA6978" i="1"/>
  <c r="AA6979" i="1"/>
  <c r="AA6980" i="1"/>
  <c r="AA6981" i="1"/>
  <c r="AA6982" i="1"/>
  <c r="AC6982" i="1" s="1"/>
  <c r="AA6983" i="1"/>
  <c r="AA6984" i="1"/>
  <c r="AA6985" i="1"/>
  <c r="AA6986" i="1"/>
  <c r="AA6987" i="1"/>
  <c r="AB6987" i="1" s="1"/>
  <c r="AA6988" i="1"/>
  <c r="AA6990" i="1"/>
  <c r="AA6991" i="1"/>
  <c r="AA6992" i="1"/>
  <c r="AA6994" i="1"/>
  <c r="AA6995" i="1"/>
  <c r="AA6996" i="1"/>
  <c r="AA6997" i="1"/>
  <c r="AA6998" i="1"/>
  <c r="AA6999" i="1"/>
  <c r="AA7000" i="1"/>
  <c r="AA7001" i="1"/>
  <c r="AC7001" i="1" s="1"/>
  <c r="AA7002" i="1"/>
  <c r="AB7002" i="1" s="1"/>
  <c r="AA7003" i="1"/>
  <c r="AA7004" i="1"/>
  <c r="AC7004" i="1" s="1"/>
  <c r="AA7005" i="1"/>
  <c r="AA7006" i="1"/>
  <c r="AA7007" i="1"/>
  <c r="AC7007" i="1" s="1"/>
  <c r="AA7008" i="1"/>
  <c r="AA7009" i="1"/>
  <c r="AA7010" i="1"/>
  <c r="AC7010" i="1" s="1"/>
  <c r="AA7011" i="1"/>
  <c r="AA7012" i="1"/>
  <c r="AA7013" i="1"/>
  <c r="AA7014" i="1"/>
  <c r="AA7015" i="1"/>
  <c r="AA7016" i="1"/>
  <c r="AA7017" i="1"/>
  <c r="AB7017" i="1" s="1"/>
  <c r="AA7018" i="1"/>
  <c r="AC7018" i="1" s="1"/>
  <c r="AA7019" i="1"/>
  <c r="AA7020" i="1"/>
  <c r="AC7020" i="1" s="1"/>
  <c r="AA7022" i="1"/>
  <c r="AA7023" i="1"/>
  <c r="AA7024" i="1"/>
  <c r="AB7024" i="1" s="1"/>
  <c r="AA7025" i="1"/>
  <c r="AA7027" i="1"/>
  <c r="AA7028" i="1"/>
  <c r="AB7028" i="1" s="1"/>
  <c r="AA7029" i="1"/>
  <c r="AA7030" i="1"/>
  <c r="AC7030" i="1" s="1"/>
  <c r="AA7032" i="1"/>
  <c r="AA7033" i="1"/>
  <c r="AA7034" i="1"/>
  <c r="AA7035" i="1"/>
  <c r="AC7035" i="1" s="1"/>
  <c r="AA7036" i="1"/>
  <c r="AA7037" i="1"/>
  <c r="AA7038" i="1"/>
  <c r="AC7038" i="1" s="1"/>
  <c r="AA7039" i="1"/>
  <c r="AA7040" i="1"/>
  <c r="AB7040" i="1" s="1"/>
  <c r="AA7041" i="1"/>
  <c r="AC7041" i="1" s="1"/>
  <c r="AA7042" i="1"/>
  <c r="AB7042" i="1" s="1"/>
  <c r="AA7043" i="1"/>
  <c r="AB7043" i="1" s="1"/>
  <c r="AA7044" i="1"/>
  <c r="AA7045" i="1"/>
  <c r="AC7045" i="1" s="1"/>
  <c r="AA7046" i="1"/>
  <c r="AA7047" i="1"/>
  <c r="AB7047" i="1" s="1"/>
  <c r="AA7048" i="1"/>
  <c r="AA7050" i="1"/>
  <c r="AB7050" i="1" s="1"/>
  <c r="AA7051" i="1"/>
  <c r="AA7052" i="1"/>
  <c r="AB7052" i="1" s="1"/>
  <c r="AA7053" i="1"/>
  <c r="AB7053" i="1" s="1"/>
  <c r="AA7054" i="1"/>
  <c r="AA7055" i="1"/>
  <c r="AA7056" i="1"/>
  <c r="AA7057" i="1"/>
  <c r="AA7058" i="1"/>
  <c r="AA7059" i="1"/>
  <c r="AA7060" i="1"/>
  <c r="AA7061" i="1"/>
  <c r="AA7062" i="1"/>
  <c r="AC7062" i="1" s="1"/>
  <c r="AA7063" i="1"/>
  <c r="AC7063" i="1" s="1"/>
  <c r="AA7064" i="1"/>
  <c r="AA7065" i="1"/>
  <c r="AA7066" i="1"/>
  <c r="AB7066" i="1" s="1"/>
  <c r="AA7068" i="1"/>
  <c r="AA7070" i="1"/>
  <c r="AA7071" i="1"/>
  <c r="AA7072" i="1"/>
  <c r="AB7072" i="1" s="1"/>
  <c r="AA7073" i="1"/>
  <c r="AA7074" i="1"/>
  <c r="AB7074" i="1" s="1"/>
  <c r="AA7075" i="1"/>
  <c r="AA7076" i="1"/>
  <c r="AA7077" i="1"/>
  <c r="AC7077" i="1" s="1"/>
  <c r="AA7078" i="1"/>
  <c r="AA7079" i="1"/>
  <c r="AB7079" i="1" s="1"/>
  <c r="AA7080" i="1"/>
  <c r="AB7080" i="1" s="1"/>
  <c r="AA7081" i="1"/>
  <c r="AB7081" i="1" s="1"/>
  <c r="AA7082" i="1"/>
  <c r="AA7083" i="1"/>
  <c r="AB7083" i="1" s="1"/>
  <c r="AA7084" i="1"/>
  <c r="AC7084" i="1" s="1"/>
  <c r="AA7085" i="1"/>
  <c r="AC7085" i="1" s="1"/>
  <c r="AA7086" i="1"/>
  <c r="AA7087" i="1"/>
  <c r="AA7088" i="1"/>
  <c r="AA7089" i="1"/>
  <c r="AB7089" i="1" s="1"/>
  <c r="AA7090" i="1"/>
  <c r="AB7090" i="1" s="1"/>
  <c r="AA7091" i="1"/>
  <c r="AA7092" i="1"/>
  <c r="AC7092" i="1" s="1"/>
  <c r="AA7093" i="1"/>
  <c r="AA7094" i="1"/>
  <c r="AA7095" i="1"/>
  <c r="AA7096" i="1"/>
  <c r="AA7097" i="1"/>
  <c r="AB7097" i="1" s="1"/>
  <c r="AA7098" i="1"/>
  <c r="AC7098" i="1" s="1"/>
  <c r="AA7099" i="1"/>
  <c r="AA7100" i="1"/>
  <c r="AB7100" i="1" s="1"/>
  <c r="AA7101" i="1"/>
  <c r="AA7102" i="1"/>
  <c r="AA7103" i="1"/>
  <c r="AB7103" i="1" s="1"/>
  <c r="AA7104" i="1"/>
  <c r="AA7105" i="1"/>
  <c r="AA7106" i="1"/>
  <c r="AA7107" i="1"/>
  <c r="AA7108" i="1"/>
  <c r="AB7108" i="1" s="1"/>
  <c r="AA7109" i="1"/>
  <c r="AC7109" i="1" s="1"/>
  <c r="AA7110" i="1"/>
  <c r="AA7111" i="1"/>
  <c r="AA7112" i="1"/>
  <c r="AA7113" i="1"/>
  <c r="AA7115" i="1"/>
  <c r="AA7116" i="1"/>
  <c r="AA7117" i="1"/>
  <c r="AC7117" i="1" s="1"/>
  <c r="AA7118" i="1"/>
  <c r="AC7118" i="1" s="1"/>
  <c r="AA7119" i="1"/>
  <c r="AA7120" i="1"/>
  <c r="AB7120" i="1" s="1"/>
  <c r="AA7121" i="1"/>
  <c r="AC7121" i="1" s="1"/>
  <c r="AA7122" i="1"/>
  <c r="AB7122" i="1" s="1"/>
  <c r="AA7123" i="1"/>
  <c r="AA7124" i="1"/>
  <c r="AA7125" i="1"/>
  <c r="AB7125" i="1" s="1"/>
  <c r="AA7126" i="1"/>
  <c r="AA7127" i="1"/>
  <c r="AB7127" i="1" s="1"/>
  <c r="AA7128" i="1"/>
  <c r="AC7128" i="1" s="1"/>
  <c r="AA7129" i="1"/>
  <c r="AB7129" i="1" s="1"/>
  <c r="AA7130" i="1"/>
  <c r="AA7132" i="1"/>
  <c r="AA7133" i="1"/>
  <c r="AC7133" i="1" s="1"/>
  <c r="AA7134" i="1"/>
  <c r="AB7134" i="1" s="1"/>
  <c r="AA7135" i="1"/>
  <c r="AC7135" i="1" s="1"/>
  <c r="AA7136" i="1"/>
  <c r="AB7136" i="1" s="1"/>
  <c r="AA7137" i="1"/>
  <c r="AB7137" i="1" s="1"/>
  <c r="AA7138" i="1"/>
  <c r="AA7139" i="1"/>
  <c r="AC7139" i="1" s="1"/>
  <c r="AA7141" i="1"/>
  <c r="AA7142" i="1"/>
  <c r="AA7143" i="1"/>
  <c r="AC7143" i="1" s="1"/>
  <c r="AA7144" i="1"/>
  <c r="AA7145" i="1"/>
  <c r="AA7147" i="1"/>
  <c r="AA7148" i="1"/>
  <c r="AA7149" i="1"/>
  <c r="AB7149" i="1" s="1"/>
  <c r="AA7150" i="1"/>
  <c r="AA7151" i="1"/>
  <c r="AB7151" i="1" s="1"/>
  <c r="AA7152" i="1"/>
  <c r="AA7153" i="1"/>
  <c r="AA7154" i="1"/>
  <c r="AA7155" i="1"/>
  <c r="AC7155" i="1" s="1"/>
  <c r="AA7156" i="1"/>
  <c r="AA7157" i="1"/>
  <c r="AB7157" i="1" s="1"/>
  <c r="AA7158" i="1"/>
  <c r="AA7159" i="1"/>
  <c r="AA7160" i="1"/>
  <c r="AA7161" i="1"/>
  <c r="AA7162" i="1"/>
  <c r="AA7163" i="1"/>
  <c r="AA7164" i="1"/>
  <c r="AA7165" i="1"/>
  <c r="AB7165" i="1" s="1"/>
  <c r="AA7166" i="1"/>
  <c r="AA7167" i="1"/>
  <c r="AA7168" i="1"/>
  <c r="AA7169" i="1"/>
  <c r="AA7170" i="1"/>
  <c r="AB7170" i="1" s="1"/>
  <c r="AA7171" i="1"/>
  <c r="AA7172" i="1"/>
  <c r="AB7172" i="1" s="1"/>
  <c r="AA7173" i="1"/>
  <c r="AA7174" i="1"/>
  <c r="AA7175" i="1"/>
  <c r="AA7176" i="1"/>
  <c r="AA7177" i="1"/>
  <c r="AB7177" i="1" s="1"/>
  <c r="AA7178" i="1"/>
  <c r="AC7178" i="1" s="1"/>
  <c r="AA7179" i="1"/>
  <c r="AA7180" i="1"/>
  <c r="AC7180" i="1" s="1"/>
  <c r="AA7181" i="1"/>
  <c r="AA7182" i="1"/>
  <c r="AA7183" i="1"/>
  <c r="AA7184" i="1"/>
  <c r="AA7185" i="1"/>
  <c r="AC7185" i="1" s="1"/>
  <c r="AA7186" i="1"/>
  <c r="AB7186" i="1" s="1"/>
  <c r="AA7187" i="1"/>
  <c r="AA7188" i="1"/>
  <c r="AC7188" i="1" s="1"/>
  <c r="AA7190" i="1"/>
  <c r="AA7191" i="1"/>
  <c r="AA7193" i="1"/>
  <c r="AB7193" i="1" s="1"/>
  <c r="AA7194" i="1"/>
  <c r="AA7195" i="1"/>
  <c r="AC7195" i="1" s="1"/>
  <c r="AA7196" i="1"/>
  <c r="AA7198" i="1"/>
  <c r="AC7198" i="1" s="1"/>
  <c r="AA7199" i="1"/>
  <c r="AA7200" i="1"/>
  <c r="AA7201" i="1"/>
  <c r="AA7202" i="1"/>
  <c r="AA7203" i="1"/>
  <c r="AC7203" i="1" s="1"/>
  <c r="AA7204" i="1"/>
  <c r="AB7204" i="1" s="1"/>
  <c r="AA7205" i="1"/>
  <c r="AA7206" i="1"/>
  <c r="AA7208" i="1"/>
  <c r="AA7209" i="1"/>
  <c r="AA7210" i="1"/>
  <c r="AB7210" i="1" s="1"/>
  <c r="AA7211" i="1"/>
  <c r="AA7212" i="1"/>
  <c r="AB7212" i="1" s="1"/>
  <c r="AA7213" i="1"/>
  <c r="AA7214" i="1"/>
  <c r="AA7215" i="1"/>
  <c r="AC7215" i="1" s="1"/>
  <c r="AA7216" i="1"/>
  <c r="AC7216" i="1" s="1"/>
  <c r="AA7217" i="1"/>
  <c r="AB7217" i="1" s="1"/>
  <c r="AA7218" i="1"/>
  <c r="AA7219" i="1"/>
  <c r="AC7219" i="1" s="1"/>
  <c r="AA7220" i="1"/>
  <c r="AA7221" i="1"/>
  <c r="AA7222" i="1"/>
  <c r="AC7222" i="1" s="1"/>
  <c r="AA7223" i="1"/>
  <c r="AA7224" i="1"/>
  <c r="AA7225" i="1"/>
  <c r="AC7225" i="1" s="1"/>
  <c r="AA7226" i="1"/>
  <c r="AB7226" i="1" s="1"/>
  <c r="AA7227" i="1"/>
  <c r="AB7227" i="1" s="1"/>
  <c r="AA7228" i="1"/>
  <c r="AA7229" i="1"/>
  <c r="AA7230" i="1"/>
  <c r="AA7231" i="1"/>
  <c r="AA7232" i="1"/>
  <c r="AB7232" i="1" s="1"/>
  <c r="AA7233" i="1"/>
  <c r="AA7234" i="1"/>
  <c r="AA7235" i="1"/>
  <c r="AA7237" i="1"/>
  <c r="AA7238" i="1"/>
  <c r="AA7239" i="1"/>
  <c r="AA7240" i="1"/>
  <c r="AC7240" i="1" s="1"/>
  <c r="AA7241" i="1"/>
  <c r="AB7241" i="1" s="1"/>
  <c r="AA7242" i="1"/>
  <c r="AA7243" i="1"/>
  <c r="AA7245" i="1"/>
  <c r="AC7245" i="1" s="1"/>
  <c r="AA7247" i="1"/>
  <c r="AC7247" i="1" s="1"/>
  <c r="AA7248" i="1"/>
  <c r="AA7249" i="1"/>
  <c r="AB7249" i="1" s="1"/>
  <c r="AA7250" i="1"/>
  <c r="AB7250" i="1" s="1"/>
  <c r="AA7251" i="1"/>
  <c r="AA7252" i="1"/>
  <c r="AA7253" i="1"/>
  <c r="AC7253" i="1" s="1"/>
  <c r="AA7254" i="1"/>
  <c r="AA7255" i="1"/>
  <c r="AA7256" i="1"/>
  <c r="AC7256" i="1" s="1"/>
  <c r="AA7257" i="1"/>
  <c r="AB7257" i="1" s="1"/>
  <c r="AA7258" i="1"/>
  <c r="AA7259" i="1"/>
  <c r="AA7260" i="1"/>
  <c r="AC7260" i="1" s="1"/>
  <c r="AA7261" i="1"/>
  <c r="AA7262" i="1"/>
  <c r="AB7262" i="1" s="1"/>
  <c r="AA7263" i="1"/>
  <c r="AA7264" i="1"/>
  <c r="AB7264" i="1" s="1"/>
  <c r="AA7265" i="1"/>
  <c r="AA7267" i="1"/>
  <c r="AA7268" i="1"/>
  <c r="AC7268" i="1" s="1"/>
  <c r="AA7269" i="1"/>
  <c r="AA7270" i="1"/>
  <c r="AA7271" i="1"/>
  <c r="AA7272" i="1"/>
  <c r="AB7272" i="1" s="1"/>
  <c r="AA7273" i="1"/>
  <c r="AC7273" i="1" s="1"/>
  <c r="AA7274" i="1"/>
  <c r="AA7275" i="1"/>
  <c r="AA7276" i="1"/>
  <c r="AA7277" i="1"/>
  <c r="AA7278" i="1"/>
  <c r="AC7278" i="1" s="1"/>
  <c r="AA7279" i="1"/>
  <c r="AC7279" i="1" s="1"/>
  <c r="AA7280" i="1"/>
  <c r="AA7281" i="1"/>
  <c r="AA7282" i="1"/>
  <c r="AA7283" i="1"/>
  <c r="AA7284" i="1"/>
  <c r="AB7284" i="1" s="1"/>
  <c r="AA7285" i="1"/>
  <c r="AC7285" i="1" s="1"/>
  <c r="AA7286" i="1"/>
  <c r="AA7288" i="1"/>
  <c r="AA7289" i="1"/>
  <c r="AA7290" i="1"/>
  <c r="AC7290" i="1" s="1"/>
  <c r="AA7291" i="1"/>
  <c r="AA7292" i="1"/>
  <c r="AA7293" i="1"/>
  <c r="AA7294" i="1"/>
  <c r="AA7295" i="1"/>
  <c r="AA7296" i="1"/>
  <c r="AA7297" i="1"/>
  <c r="AA7298" i="1"/>
  <c r="AA7299" i="1"/>
  <c r="AB7299" i="1" s="1"/>
  <c r="AA7301" i="1"/>
  <c r="AA7302" i="1"/>
  <c r="AA7303" i="1"/>
  <c r="AA7304" i="1"/>
  <c r="AA7305" i="1"/>
  <c r="AC7305" i="1" s="1"/>
  <c r="AA7306" i="1"/>
  <c r="AB7306" i="1" s="1"/>
  <c r="AA7307" i="1"/>
  <c r="AC7307" i="1" s="1"/>
  <c r="AA7308" i="1"/>
  <c r="AA7309" i="1"/>
  <c r="AA7310" i="1"/>
  <c r="AA7311" i="1"/>
  <c r="AC7311" i="1" s="1"/>
  <c r="AA7312" i="1"/>
  <c r="AC7312" i="1" s="1"/>
  <c r="AA7313" i="1"/>
  <c r="AB7313" i="1" s="1"/>
  <c r="AA7314" i="1"/>
  <c r="AA7315" i="1"/>
  <c r="AA7316" i="1"/>
  <c r="AA7317" i="1"/>
  <c r="AB7317" i="1" s="1"/>
  <c r="AA7318" i="1"/>
  <c r="AC7318" i="1" s="1"/>
  <c r="AA7319" i="1"/>
  <c r="AA7320" i="1"/>
  <c r="AA7321" i="1"/>
  <c r="AA7322" i="1"/>
  <c r="AA7323" i="1"/>
  <c r="AA7324" i="1"/>
  <c r="AB7324" i="1" s="1"/>
  <c r="AA7325" i="1"/>
  <c r="AC7325" i="1" s="1"/>
  <c r="AA7327" i="1"/>
  <c r="AA7328" i="1"/>
  <c r="AA7329" i="1"/>
  <c r="AC7329" i="1" s="1"/>
  <c r="AA7330" i="1"/>
  <c r="AB7330" i="1" s="1"/>
  <c r="AA7331" i="1"/>
  <c r="AC7331" i="1" s="1"/>
  <c r="AA7332" i="1"/>
  <c r="AA7333" i="1"/>
  <c r="AC7333" i="1" s="1"/>
  <c r="AA7334" i="1"/>
  <c r="AC7334" i="1" s="1"/>
  <c r="AA7335" i="1"/>
  <c r="AA7336" i="1"/>
  <c r="AA7337" i="1"/>
  <c r="AC7337" i="1" s="1"/>
  <c r="AA7338" i="1"/>
  <c r="AA7339" i="1"/>
  <c r="AC7339" i="1" s="1"/>
  <c r="AA7340" i="1"/>
  <c r="AC7340" i="1" s="1"/>
  <c r="AA7341" i="1"/>
  <c r="AC7341" i="1" s="1"/>
  <c r="AA7342" i="1"/>
  <c r="AA7343" i="1"/>
  <c r="AB7343" i="1" s="1"/>
  <c r="AA7344" i="1"/>
  <c r="AA7345" i="1"/>
  <c r="AC7345" i="1" s="1"/>
  <c r="AA7347" i="1"/>
  <c r="AA7348" i="1"/>
  <c r="AA7349" i="1"/>
  <c r="AA7350" i="1"/>
  <c r="AA7351" i="1"/>
  <c r="AB7351" i="1" s="1"/>
  <c r="AA7352" i="1"/>
  <c r="AC7352" i="1" s="1"/>
  <c r="AA7353" i="1"/>
  <c r="AA7354" i="1"/>
  <c r="AA7355" i="1"/>
  <c r="AA7356" i="1"/>
  <c r="AC7356" i="1" s="1"/>
  <c r="AA7357" i="1"/>
  <c r="AA7358" i="1"/>
  <c r="AC7358" i="1" s="1"/>
  <c r="AA7359" i="1"/>
  <c r="AA7360" i="1"/>
  <c r="AA7361" i="1"/>
  <c r="AC7361" i="1" s="1"/>
  <c r="AA7362" i="1"/>
  <c r="AA7363" i="1"/>
  <c r="AC7363" i="1" s="1"/>
  <c r="AA7364" i="1"/>
  <c r="AA7365" i="1"/>
  <c r="AA7366" i="1"/>
  <c r="AA7367" i="1"/>
  <c r="AA7368" i="1"/>
  <c r="AA7369" i="1"/>
  <c r="AC7369" i="1" s="1"/>
  <c r="AA7370" i="1"/>
  <c r="AA7371" i="1"/>
  <c r="AA7372" i="1"/>
  <c r="AC7372" i="1" s="1"/>
  <c r="AA7373" i="1"/>
  <c r="AA7374" i="1"/>
  <c r="AA7375" i="1"/>
  <c r="AA7376" i="1"/>
  <c r="AA7377" i="1"/>
  <c r="AB7377" i="1" s="1"/>
  <c r="AA7378" i="1"/>
  <c r="AA7379" i="1"/>
  <c r="AB7379" i="1" s="1"/>
  <c r="AA7380" i="1"/>
  <c r="AC7380" i="1" s="1"/>
  <c r="AA7382" i="1"/>
  <c r="AA7383" i="1"/>
  <c r="AA7384" i="1"/>
  <c r="AC7384" i="1" s="1"/>
  <c r="AA7385" i="1"/>
  <c r="AA7386" i="1"/>
  <c r="AA7388" i="1"/>
  <c r="AA7389" i="1"/>
  <c r="AB7389" i="1" s="1"/>
  <c r="AA7390" i="1"/>
  <c r="AA7391" i="1"/>
  <c r="AA7392" i="1"/>
  <c r="AC7392" i="1" s="1"/>
  <c r="AA7393" i="1"/>
  <c r="AC7393" i="1" s="1"/>
  <c r="AA7394" i="1"/>
  <c r="AA7395" i="1"/>
  <c r="AB7395" i="1" s="1"/>
  <c r="AA7396" i="1"/>
  <c r="AA7397" i="1"/>
  <c r="AA7398" i="1"/>
  <c r="AA7399" i="1"/>
  <c r="AC7399" i="1" s="1"/>
  <c r="AA7400" i="1"/>
  <c r="AB7400" i="1" s="1"/>
  <c r="AA7401" i="1"/>
  <c r="AB7401" i="1" s="1"/>
  <c r="AA7402" i="1"/>
  <c r="AA7403" i="1"/>
  <c r="AC7403" i="1" s="1"/>
  <c r="AA7404" i="1"/>
  <c r="AA7405" i="1"/>
  <c r="AA7406" i="1"/>
  <c r="AA7407" i="1"/>
  <c r="AA7409" i="1"/>
  <c r="AB7409" i="1" s="1"/>
  <c r="AA7410" i="1"/>
  <c r="AA7411" i="1"/>
  <c r="AA7412" i="1"/>
  <c r="AA7413" i="1"/>
  <c r="AA7414" i="1"/>
  <c r="AA7415" i="1"/>
  <c r="AA7416" i="1"/>
  <c r="AA7417" i="1"/>
  <c r="AA7418" i="1"/>
  <c r="AA7419" i="1"/>
  <c r="AC7419" i="1" s="1"/>
  <c r="AA7420" i="1"/>
  <c r="AB7420" i="1" s="1"/>
  <c r="AA7421" i="1"/>
  <c r="AC7421" i="1" s="1"/>
  <c r="AA7422" i="1"/>
  <c r="AB7422" i="1" s="1"/>
  <c r="AA7423" i="1"/>
  <c r="AA7424" i="1"/>
  <c r="AA7425" i="1"/>
  <c r="AB7425" i="1" s="1"/>
  <c r="AA7426" i="1"/>
  <c r="AA7427" i="1"/>
  <c r="AB7427" i="1" s="1"/>
  <c r="AA7428" i="1"/>
  <c r="AA7429" i="1"/>
  <c r="AA7430" i="1"/>
  <c r="AC7430" i="1" s="1"/>
  <c r="AA7431" i="1"/>
  <c r="AB7431" i="1" s="1"/>
  <c r="AA7432" i="1"/>
  <c r="AA7433" i="1"/>
  <c r="AA7434" i="1"/>
  <c r="AA7435" i="1"/>
  <c r="AC7435" i="1" s="1"/>
  <c r="AA7436" i="1"/>
  <c r="AB7436" i="1" s="1"/>
  <c r="AA7437" i="1"/>
  <c r="AB7437" i="1" s="1"/>
  <c r="AA7438" i="1"/>
  <c r="AA7439" i="1"/>
  <c r="AA7440" i="1"/>
  <c r="AB7440" i="1" s="1"/>
  <c r="AA7441" i="1"/>
  <c r="AA7442" i="1"/>
  <c r="AC7442" i="1" s="1"/>
  <c r="AA7443" i="1"/>
  <c r="AB7443" i="1" s="1"/>
  <c r="AA7445" i="1"/>
  <c r="AB7445" i="1" s="1"/>
  <c r="AA7446" i="1"/>
  <c r="AA7448" i="1"/>
  <c r="AC7448" i="1" s="1"/>
  <c r="AA7449" i="1"/>
  <c r="AA7450" i="1"/>
  <c r="AB7450" i="1" s="1"/>
  <c r="AA7451" i="1"/>
  <c r="AA7452" i="1"/>
  <c r="AA7453" i="1"/>
  <c r="AA7454" i="1"/>
  <c r="AC7454" i="1" s="1"/>
  <c r="AA7455" i="1"/>
  <c r="AA7456" i="1"/>
  <c r="AB7456" i="1" s="1"/>
  <c r="AA7457" i="1"/>
  <c r="AA7458" i="1"/>
  <c r="AA7459" i="1"/>
  <c r="AC7459" i="1" s="1"/>
  <c r="AA7460" i="1"/>
  <c r="AA7461" i="1"/>
  <c r="AB7461" i="1" s="1"/>
  <c r="AA7462" i="1"/>
  <c r="AA7463" i="1"/>
  <c r="AA7464" i="1"/>
  <c r="AB7464" i="1" s="1"/>
  <c r="AA7465" i="1"/>
  <c r="AA7466" i="1"/>
  <c r="AA7467" i="1"/>
  <c r="AB7467" i="1" s="1"/>
  <c r="AA7469" i="1"/>
  <c r="AA7471" i="1"/>
  <c r="AA7472" i="1"/>
  <c r="AA7473" i="1"/>
  <c r="AA7474" i="1"/>
  <c r="AC7474" i="1" s="1"/>
  <c r="AA7476" i="1"/>
  <c r="AA7477" i="1"/>
  <c r="AA7478" i="1"/>
  <c r="AA7479" i="1"/>
  <c r="AC7479" i="1" s="1"/>
  <c r="AA7480" i="1"/>
  <c r="AC7480" i="1" s="1"/>
  <c r="AA7481" i="1"/>
  <c r="AA7482" i="1"/>
  <c r="AC7482" i="1" s="1"/>
  <c r="AA7484" i="1"/>
  <c r="AA7486" i="1"/>
  <c r="AA7487" i="1"/>
  <c r="AA7488" i="1"/>
  <c r="AA7489" i="1"/>
  <c r="AC7489" i="1" s="1"/>
  <c r="AA7490" i="1"/>
  <c r="AA7491" i="1"/>
  <c r="AC7491" i="1" s="1"/>
  <c r="AA7492" i="1"/>
  <c r="AA7493" i="1"/>
  <c r="AA7494" i="1"/>
  <c r="AA7495" i="1"/>
  <c r="AB7495" i="1" s="1"/>
  <c r="AA7496" i="1"/>
  <c r="AC7496" i="1" s="1"/>
  <c r="AA7497" i="1"/>
  <c r="AA7498" i="1"/>
  <c r="AC7498" i="1" s="1"/>
  <c r="AA7500" i="1"/>
  <c r="AC7500" i="1" s="1"/>
  <c r="AA7501" i="1"/>
  <c r="AC7501" i="1" s="1"/>
  <c r="AA7502" i="1"/>
  <c r="AC7502" i="1" s="1"/>
  <c r="AA7503" i="1"/>
  <c r="AA7504" i="1"/>
  <c r="AA7505" i="1"/>
  <c r="AA7506" i="1"/>
  <c r="AA7507" i="1"/>
  <c r="AA7508" i="1"/>
  <c r="AC7508" i="1" s="1"/>
  <c r="AA7509" i="1"/>
  <c r="AA7510" i="1"/>
  <c r="AA7511" i="1"/>
  <c r="AA7512" i="1"/>
  <c r="AA7513" i="1"/>
  <c r="AC7513" i="1" s="1"/>
  <c r="AA7514" i="1"/>
  <c r="AA7515" i="1"/>
  <c r="AA7516" i="1"/>
  <c r="AA7517" i="1"/>
  <c r="AA7518" i="1"/>
  <c r="AC7518" i="1" s="1"/>
  <c r="AA7520" i="1"/>
  <c r="AC7520" i="1" s="1"/>
  <c r="AA7521" i="1"/>
  <c r="AA7522" i="1"/>
  <c r="AA7523" i="1"/>
  <c r="AA7524" i="1"/>
  <c r="AC7524" i="1" s="1"/>
  <c r="AA7525" i="1"/>
  <c r="AB7525" i="1" s="1"/>
  <c r="AA7526" i="1"/>
  <c r="AA7527" i="1"/>
  <c r="AC7527" i="1" s="1"/>
  <c r="AA7528" i="1"/>
  <c r="AC7528" i="1" s="1"/>
  <c r="AA7529" i="1"/>
  <c r="AB7529" i="1" s="1"/>
  <c r="AA7530" i="1"/>
  <c r="AC7530" i="1" s="1"/>
  <c r="AA7531" i="1"/>
  <c r="AA7532" i="1"/>
  <c r="AA7533" i="1"/>
  <c r="AC7533" i="1" s="1"/>
  <c r="AA7534" i="1"/>
  <c r="AB7534" i="1" s="1"/>
  <c r="AA7535" i="1"/>
  <c r="AA7536" i="1"/>
  <c r="AA7537" i="1"/>
  <c r="AA7538" i="1"/>
  <c r="AB7538" i="1" s="1"/>
  <c r="AA7539" i="1"/>
  <c r="AA7540" i="1"/>
  <c r="AA7541" i="1"/>
  <c r="AA7542" i="1"/>
  <c r="AC7542" i="1" s="1"/>
  <c r="AA7543" i="1"/>
  <c r="AB7543" i="1" s="1"/>
  <c r="AA7544" i="1"/>
  <c r="AC7544" i="1" s="1"/>
  <c r="AA7545" i="1"/>
  <c r="AA7546" i="1"/>
  <c r="AC7546" i="1" s="1"/>
  <c r="AA7547" i="1"/>
  <c r="AA7548" i="1"/>
  <c r="AC7548" i="1" s="1"/>
  <c r="AA7549" i="1"/>
  <c r="AA7550" i="1"/>
  <c r="AA7551" i="1"/>
  <c r="AA7552" i="1"/>
  <c r="AA7553" i="1"/>
  <c r="AA7554" i="1"/>
  <c r="AA7555" i="1"/>
  <c r="AA7556" i="1"/>
  <c r="AA7557" i="1"/>
  <c r="AA7558" i="1"/>
  <c r="AB7558" i="1" s="1"/>
  <c r="AA7559" i="1"/>
  <c r="AA7560" i="1"/>
  <c r="AA7561" i="1"/>
  <c r="AB7561" i="1" s="1"/>
  <c r="AA7562" i="1"/>
  <c r="AB7562" i="1" s="1"/>
  <c r="AA7564" i="1"/>
  <c r="AA7565" i="1"/>
  <c r="AA7566" i="1"/>
  <c r="AA7567" i="1"/>
  <c r="AB7567" i="1" s="1"/>
  <c r="AA7568" i="1"/>
  <c r="AB7568" i="1" s="1"/>
  <c r="AA7569" i="1"/>
  <c r="AA7570" i="1"/>
  <c r="AA7571" i="1"/>
  <c r="AA7572" i="1"/>
  <c r="AC7572" i="1" s="1"/>
  <c r="AA7573" i="1"/>
  <c r="AA7574" i="1"/>
  <c r="AB7574" i="1" s="1"/>
  <c r="AA7575" i="1"/>
  <c r="AA7577" i="1"/>
  <c r="AB7577" i="1" s="1"/>
  <c r="AA7578" i="1"/>
  <c r="AB7578" i="1" s="1"/>
  <c r="AA7579" i="1"/>
  <c r="AA7580" i="1"/>
  <c r="AB7580" i="1" s="1"/>
  <c r="AA7581" i="1"/>
  <c r="AB7581" i="1" s="1"/>
  <c r="AA7582" i="1"/>
  <c r="AB7582" i="1" s="1"/>
  <c r="AA7583" i="1"/>
  <c r="AC7583" i="1" s="1"/>
  <c r="AA7584" i="1"/>
  <c r="AA7585" i="1"/>
  <c r="AA7586" i="1"/>
  <c r="AA7587" i="1"/>
  <c r="AB7587" i="1" s="1"/>
  <c r="AA7588" i="1"/>
  <c r="AA7589" i="1"/>
  <c r="AA7590" i="1"/>
  <c r="AB7590" i="1" s="1"/>
  <c r="AA7591" i="1"/>
  <c r="AC7591" i="1" s="1"/>
  <c r="AA7593" i="1"/>
  <c r="AA7594" i="1"/>
  <c r="AC7594" i="1" s="1"/>
  <c r="AA7595" i="1"/>
  <c r="AA7596" i="1"/>
  <c r="AA7597" i="1"/>
  <c r="AC7597" i="1" s="1"/>
  <c r="AA7598" i="1"/>
  <c r="AC7598" i="1" s="1"/>
  <c r="AA7599" i="1"/>
  <c r="AA7600" i="1"/>
  <c r="AB7600" i="1" s="1"/>
  <c r="AA7601" i="1"/>
  <c r="AA7602" i="1"/>
  <c r="AA7603" i="1"/>
  <c r="AC7603" i="1" s="1"/>
  <c r="AA7604" i="1"/>
  <c r="AA7605" i="1"/>
  <c r="AA7606" i="1"/>
  <c r="AA7607" i="1"/>
  <c r="AA7608" i="1"/>
  <c r="AA7609" i="1"/>
  <c r="AA7610" i="1"/>
  <c r="AC7610" i="1" s="1"/>
  <c r="AA7611" i="1"/>
  <c r="AA7612" i="1"/>
  <c r="AC7612" i="1" s="1"/>
  <c r="AA7613" i="1"/>
  <c r="AA7614" i="1"/>
  <c r="AA7615" i="1"/>
  <c r="AC7615" i="1" s="1"/>
  <c r="AA7616" i="1"/>
  <c r="AB7616" i="1" s="1"/>
  <c r="AA7617" i="1"/>
  <c r="AC7617" i="1" s="1"/>
  <c r="AA7618" i="1"/>
  <c r="AB7618" i="1" s="1"/>
  <c r="AA7619" i="1"/>
  <c r="AB7619" i="1" s="1"/>
  <c r="AA7620" i="1"/>
  <c r="AC7620" i="1" s="1"/>
  <c r="AA7621" i="1"/>
  <c r="AA7622" i="1"/>
  <c r="AA7623" i="1"/>
  <c r="AA7625" i="1"/>
  <c r="AA7626" i="1"/>
  <c r="AA7627" i="1"/>
  <c r="AA7628" i="1"/>
  <c r="AA7629" i="1"/>
  <c r="AC7629" i="1" s="1"/>
  <c r="AA7630" i="1"/>
  <c r="AC7630" i="1" s="1"/>
  <c r="AA7631" i="1"/>
  <c r="AB7631" i="1" s="1"/>
  <c r="AA7632" i="1"/>
  <c r="AA7633" i="1"/>
  <c r="AA7634" i="1"/>
  <c r="AA7635" i="1"/>
  <c r="AC7635" i="1" s="1"/>
  <c r="AA7636" i="1"/>
  <c r="AC7636" i="1" s="1"/>
  <c r="AA7638" i="1"/>
  <c r="AA7639" i="1"/>
  <c r="AC7639" i="1" s="1"/>
  <c r="AA7640" i="1"/>
  <c r="AA7641" i="1"/>
  <c r="AC7641" i="1" s="1"/>
  <c r="AA7642" i="1"/>
  <c r="AA7643" i="1"/>
  <c r="AC7643" i="1" s="1"/>
  <c r="AA7644" i="1"/>
  <c r="AA7645" i="1"/>
  <c r="AC7645" i="1" s="1"/>
  <c r="AA7646" i="1"/>
  <c r="AA7647" i="1"/>
  <c r="AA7648" i="1"/>
  <c r="AC7648" i="1" s="1"/>
  <c r="AA7649" i="1"/>
  <c r="AB7649" i="1" s="1"/>
  <c r="AA7650" i="1"/>
  <c r="AA7651" i="1"/>
  <c r="AA7652" i="1"/>
  <c r="AA7653" i="1"/>
  <c r="AA7654" i="1"/>
  <c r="AC7654" i="1" s="1"/>
  <c r="AA7655" i="1"/>
  <c r="AA7656" i="1"/>
  <c r="AA7657" i="1"/>
  <c r="AC7657" i="1" s="1"/>
  <c r="AA7658" i="1"/>
  <c r="AC7658" i="1" s="1"/>
  <c r="AA7659" i="1"/>
  <c r="AC7659" i="1" s="1"/>
  <c r="AA7660" i="1"/>
  <c r="AC7660" i="1" s="1"/>
  <c r="AA7661" i="1"/>
  <c r="AB7661" i="1" s="1"/>
  <c r="AA7662" i="1"/>
  <c r="AC7662" i="1" s="1"/>
  <c r="AA7663" i="1"/>
  <c r="AA7664" i="1"/>
  <c r="AA7665" i="1"/>
  <c r="AB7665" i="1" s="1"/>
  <c r="AA7666" i="1"/>
  <c r="AA7668" i="1"/>
  <c r="AA7669" i="1"/>
  <c r="AA7671" i="1"/>
  <c r="AB7671" i="1" s="1"/>
  <c r="AA7672" i="1"/>
  <c r="AA7673" i="1"/>
  <c r="AC7673" i="1" s="1"/>
  <c r="AA7674" i="1"/>
  <c r="AC7674" i="1" s="1"/>
  <c r="AA7675" i="1"/>
  <c r="AA7676" i="1"/>
  <c r="AA7677" i="1"/>
  <c r="AB7677" i="1" s="1"/>
  <c r="AA7678" i="1"/>
  <c r="AC7678" i="1" s="1"/>
  <c r="AA7679" i="1"/>
  <c r="AC7679" i="1" s="1"/>
  <c r="AA7680" i="1"/>
  <c r="AA7681" i="1"/>
  <c r="AB7681" i="1" s="1"/>
  <c r="AA7682" i="1"/>
  <c r="AC7682" i="1" s="1"/>
  <c r="AA7683" i="1"/>
  <c r="AA7684" i="1"/>
  <c r="AB7684" i="1" s="1"/>
  <c r="AA7685" i="1"/>
  <c r="AA7686" i="1"/>
  <c r="AC7686" i="1" s="1"/>
  <c r="AA7687" i="1"/>
  <c r="AA7688" i="1"/>
  <c r="AA7689" i="1"/>
  <c r="AA7690" i="1"/>
  <c r="AA7691" i="1"/>
  <c r="AA7692" i="1"/>
  <c r="AB7692" i="1" s="1"/>
  <c r="AA7693" i="1"/>
  <c r="AA7694" i="1"/>
  <c r="AC7694" i="1" s="1"/>
  <c r="AA7695" i="1"/>
  <c r="AA7696" i="1"/>
  <c r="AA7697" i="1"/>
  <c r="AA7698" i="1"/>
  <c r="AB7698" i="1" s="1"/>
  <c r="AA7699" i="1"/>
  <c r="AA7700" i="1"/>
  <c r="AA7702" i="1"/>
  <c r="AB7702" i="1" s="1"/>
  <c r="AA7703" i="1"/>
  <c r="AA7704" i="1"/>
  <c r="AC7704" i="1" s="1"/>
  <c r="AA7705" i="1"/>
  <c r="AA7706" i="1"/>
  <c r="AA7707" i="1"/>
  <c r="AA7708" i="1"/>
  <c r="AA7709" i="1"/>
  <c r="AA7710" i="1"/>
  <c r="AA7711" i="1"/>
  <c r="AA7712" i="1"/>
  <c r="AA7713" i="1"/>
  <c r="AB7713" i="1" s="1"/>
  <c r="AA7714" i="1"/>
  <c r="AA7715" i="1"/>
  <c r="AA7716" i="1"/>
  <c r="AA7717" i="1"/>
  <c r="AA7718" i="1"/>
  <c r="AA7719" i="1"/>
  <c r="AA7720" i="1"/>
  <c r="AB7720" i="1" s="1"/>
  <c r="AA7721" i="1"/>
  <c r="AA7722" i="1"/>
  <c r="AA7723" i="1"/>
  <c r="AA7724" i="1"/>
  <c r="AA7725" i="1"/>
  <c r="AA7726" i="1"/>
  <c r="AB7726" i="1" s="1"/>
  <c r="AA7727" i="1"/>
  <c r="AA7728" i="1"/>
  <c r="AA7730" i="1"/>
  <c r="AA7731" i="1"/>
  <c r="AB7731" i="1" s="1"/>
  <c r="AA7732" i="1"/>
  <c r="AA7734" i="1"/>
  <c r="AA7735" i="1"/>
  <c r="AA7736" i="1"/>
  <c r="AC7736" i="1" s="1"/>
  <c r="AA7737" i="1"/>
  <c r="AC7737" i="1" s="1"/>
  <c r="AA7738" i="1"/>
  <c r="AA7739" i="1"/>
  <c r="AA7740" i="1"/>
  <c r="AA7741" i="1"/>
  <c r="AC7741" i="1" s="1"/>
  <c r="AA7742" i="1"/>
  <c r="AC7742" i="1" s="1"/>
  <c r="AA7743" i="1"/>
  <c r="AA7744" i="1"/>
  <c r="AB7744" i="1" s="1"/>
  <c r="AA7745" i="1"/>
  <c r="AA7746" i="1"/>
  <c r="AB7746" i="1" s="1"/>
  <c r="AA7747" i="1"/>
  <c r="AA7748" i="1"/>
  <c r="AC7748" i="1" s="1"/>
  <c r="AA7749" i="1"/>
  <c r="AA7750" i="1"/>
  <c r="AC7750" i="1" s="1"/>
  <c r="AA7751" i="1"/>
  <c r="AC7751" i="1" s="1"/>
  <c r="AA7752" i="1"/>
  <c r="AA7753" i="1"/>
  <c r="AB7753" i="1" s="1"/>
  <c r="AA7754" i="1"/>
  <c r="AC7754" i="1" s="1"/>
  <c r="AA7755" i="1"/>
  <c r="AA7756" i="1"/>
  <c r="AC7756" i="1" s="1"/>
  <c r="AA7757" i="1"/>
  <c r="AA7759" i="1"/>
  <c r="AA7760" i="1"/>
  <c r="AA7761" i="1"/>
  <c r="AC7761" i="1" s="1"/>
  <c r="AA7762" i="1"/>
  <c r="AC7762" i="1" s="1"/>
  <c r="AA7763" i="1"/>
  <c r="AA7764" i="1"/>
  <c r="AA7765" i="1"/>
  <c r="AA7766" i="1"/>
  <c r="AC7766" i="1" s="1"/>
  <c r="AA7767" i="1"/>
  <c r="AC7767" i="1" s="1"/>
  <c r="AA7768" i="1"/>
  <c r="AA7769" i="1"/>
  <c r="AC7769" i="1" s="1"/>
  <c r="AA7770" i="1"/>
  <c r="AA7771" i="1"/>
  <c r="AA7772" i="1"/>
  <c r="AA7773" i="1"/>
  <c r="AA7774" i="1"/>
  <c r="AA7775" i="1"/>
  <c r="AC7775" i="1" s="1"/>
  <c r="AA7776" i="1"/>
  <c r="AB7776" i="1" s="1"/>
  <c r="AA7778" i="1"/>
  <c r="AA7779" i="1"/>
  <c r="AB7779" i="1" s="1"/>
  <c r="AA7780" i="1"/>
  <c r="AA7782" i="1"/>
  <c r="AB7782" i="1" s="1"/>
  <c r="AA7783" i="1"/>
  <c r="AA7784" i="1"/>
  <c r="AA7785" i="1"/>
  <c r="AB7785" i="1" s="1"/>
  <c r="AA7786" i="1"/>
  <c r="AA7787" i="1"/>
  <c r="AA7788" i="1"/>
  <c r="AC7788" i="1" s="1"/>
  <c r="AA7789" i="1"/>
  <c r="AA7790" i="1"/>
  <c r="AA7791" i="1"/>
  <c r="AA7792" i="1"/>
  <c r="AA7793" i="1"/>
  <c r="AA7794" i="1"/>
  <c r="AA7795" i="1"/>
  <c r="AA7796" i="1"/>
  <c r="AB7796" i="1" s="1"/>
  <c r="AA7797" i="1"/>
  <c r="AA7798" i="1"/>
  <c r="AB7798" i="1" s="1"/>
  <c r="AA7799" i="1"/>
  <c r="AC7799" i="1" s="1"/>
  <c r="AA7800" i="1"/>
  <c r="AA7801" i="1"/>
  <c r="AA7802" i="1"/>
  <c r="AA7803" i="1"/>
  <c r="AA7804" i="1"/>
  <c r="AA7805" i="1"/>
  <c r="AA7806" i="1"/>
  <c r="AA7807" i="1"/>
  <c r="AA7809" i="1"/>
  <c r="AB7809" i="1" s="1"/>
  <c r="AA7810" i="1"/>
  <c r="AA7811" i="1"/>
  <c r="AA7812" i="1"/>
  <c r="AA7813" i="1"/>
  <c r="AA7814" i="1"/>
  <c r="AB7814" i="1" s="1"/>
  <c r="AA7815" i="1"/>
  <c r="AA7816" i="1"/>
  <c r="AB7816" i="1" s="1"/>
  <c r="AA7817" i="1"/>
  <c r="AC7817" i="1" s="1"/>
  <c r="AA7818" i="1"/>
  <c r="AB7818" i="1" s="1"/>
  <c r="AA7819" i="1"/>
  <c r="AA7820" i="1"/>
  <c r="AA7821" i="1"/>
  <c r="AA7822" i="1"/>
  <c r="AA7823" i="1"/>
  <c r="AC7823" i="1" s="1"/>
  <c r="AA7824" i="1"/>
  <c r="AB7824" i="1" s="1"/>
  <c r="AA7825" i="1"/>
  <c r="AA7826" i="1"/>
  <c r="AB7826" i="1" s="1"/>
  <c r="AA7828" i="1"/>
  <c r="AB7828" i="1" s="1"/>
  <c r="AA7829" i="1"/>
  <c r="AA7830" i="1"/>
  <c r="AA7831" i="1"/>
  <c r="AB7831" i="1" s="1"/>
  <c r="AA7832" i="1"/>
  <c r="AB7832" i="1" s="1"/>
  <c r="AA7833" i="1"/>
  <c r="AB7833" i="1" s="1"/>
  <c r="AA7834" i="1"/>
  <c r="AA7835" i="1"/>
  <c r="AA7836" i="1"/>
  <c r="AB7836" i="1" s="1"/>
  <c r="AA7837" i="1"/>
  <c r="AA7838" i="1"/>
  <c r="AB7838" i="1" s="1"/>
  <c r="AA7839" i="1"/>
  <c r="AA7840" i="1"/>
  <c r="AA7841" i="1"/>
  <c r="AA7842" i="1"/>
  <c r="AA7843" i="1"/>
  <c r="AC7843" i="1" s="1"/>
  <c r="AA7844" i="1"/>
  <c r="AA7845" i="1"/>
  <c r="AA7846" i="1"/>
  <c r="AB7846" i="1" s="1"/>
  <c r="AA7847" i="1"/>
  <c r="AA7848" i="1"/>
  <c r="AA7849" i="1"/>
  <c r="AB7849" i="1" s="1"/>
  <c r="AA7850" i="1"/>
  <c r="AC7850" i="1" s="1"/>
  <c r="AA7851" i="1"/>
  <c r="AA7852" i="1"/>
  <c r="AA7853" i="1"/>
  <c r="AA7854" i="1"/>
  <c r="AA7855" i="1"/>
  <c r="AC7855" i="1" s="1"/>
  <c r="AA7856" i="1"/>
  <c r="AA7857" i="1"/>
  <c r="AB7857" i="1" s="1"/>
  <c r="AA7858" i="1"/>
  <c r="AA7859" i="1"/>
  <c r="AA7860" i="1"/>
  <c r="AA7861" i="1"/>
  <c r="AC7861" i="1" s="1"/>
  <c r="AA7862" i="1"/>
  <c r="AC7862" i="1" s="1"/>
  <c r="AA7863" i="1"/>
  <c r="AA7864" i="1"/>
  <c r="AA7865" i="1"/>
  <c r="AC7865" i="1" s="1"/>
  <c r="AA7866" i="1"/>
  <c r="AC7866" i="1" s="1"/>
  <c r="AA7867" i="1"/>
  <c r="AC7867" i="1" s="1"/>
  <c r="AA7868" i="1"/>
  <c r="AC7868" i="1" s="1"/>
  <c r="AA7869" i="1"/>
  <c r="AA7870" i="1"/>
  <c r="AA7871" i="1"/>
  <c r="AA7872" i="1"/>
  <c r="AA7873" i="1"/>
  <c r="AB7873" i="1" s="1"/>
  <c r="AA7875" i="1"/>
  <c r="AA7877" i="1"/>
  <c r="AA7878" i="1"/>
  <c r="AB7878" i="1" s="1"/>
  <c r="AA7879" i="1"/>
  <c r="AB7879" i="1" s="1"/>
  <c r="AA7880" i="1"/>
  <c r="AA7881" i="1"/>
  <c r="AA7882" i="1"/>
  <c r="AA7883" i="1"/>
  <c r="AB7883" i="1" s="1"/>
  <c r="AA7884" i="1"/>
  <c r="AB7884" i="1" s="1"/>
  <c r="AA7885" i="1"/>
  <c r="AB7885" i="1" s="1"/>
  <c r="AA7886" i="1"/>
  <c r="AA7887" i="1"/>
  <c r="AA7888" i="1"/>
  <c r="AA7889" i="1"/>
  <c r="AC7889" i="1" s="1"/>
  <c r="AA7890" i="1"/>
  <c r="AB7890" i="1" s="1"/>
  <c r="AA7891" i="1"/>
  <c r="AA7892" i="1"/>
  <c r="AA7894" i="1"/>
  <c r="AA7895" i="1"/>
  <c r="AA7896" i="1"/>
  <c r="AC7896" i="1" s="1"/>
  <c r="AA7897" i="1"/>
  <c r="AC7897" i="1" s="1"/>
  <c r="AA7898" i="1"/>
  <c r="AC7898" i="1" s="1"/>
  <c r="AA7899" i="1"/>
  <c r="AC7899" i="1" s="1"/>
  <c r="AA7901" i="1"/>
  <c r="AC7901" i="1" s="1"/>
  <c r="AA7902" i="1"/>
  <c r="AA7903" i="1"/>
  <c r="AA7904" i="1"/>
  <c r="AA7905" i="1"/>
  <c r="AB7905" i="1" s="1"/>
  <c r="AA7906" i="1"/>
  <c r="AB7906" i="1" s="1"/>
  <c r="AA7907" i="1"/>
  <c r="AA7908" i="1"/>
  <c r="AA7909" i="1"/>
  <c r="AC7909" i="1" s="1"/>
  <c r="AA7910" i="1"/>
  <c r="AA7911" i="1"/>
  <c r="AA7912" i="1"/>
  <c r="AB7912" i="1" s="1"/>
  <c r="AA7913" i="1"/>
  <c r="AB7913" i="1" s="1"/>
  <c r="AA7914" i="1"/>
  <c r="AA7915" i="1"/>
  <c r="AA7916" i="1"/>
  <c r="AB7916" i="1" s="1"/>
  <c r="AA7917" i="1"/>
  <c r="AC7917" i="1" s="1"/>
  <c r="AA7918" i="1"/>
  <c r="AA7919" i="1"/>
  <c r="AB7919" i="1" s="1"/>
  <c r="AA7920" i="1"/>
  <c r="AC7920" i="1" s="1"/>
  <c r="AA7921" i="1"/>
  <c r="AB7921" i="1" s="1"/>
  <c r="AA7922" i="1"/>
  <c r="AA7923" i="1"/>
  <c r="AA7924" i="1"/>
  <c r="AC7924" i="1" s="1"/>
  <c r="AA7925" i="1"/>
  <c r="AC7925" i="1" s="1"/>
  <c r="AA7926" i="1"/>
  <c r="AB7926" i="1" s="1"/>
  <c r="AA7927" i="1"/>
  <c r="AB7927" i="1" s="1"/>
  <c r="AA7928" i="1"/>
  <c r="AC7928" i="1" s="1"/>
  <c r="AA7929" i="1"/>
  <c r="AB7929" i="1" s="1"/>
  <c r="AA7930" i="1"/>
  <c r="AB7930" i="1" s="1"/>
  <c r="AA7931" i="1"/>
  <c r="AB7931" i="1" s="1"/>
  <c r="AA7932" i="1"/>
  <c r="AC7932" i="1" s="1"/>
  <c r="AA7933" i="1"/>
  <c r="AA7934" i="1"/>
  <c r="AC7934" i="1" s="1"/>
  <c r="AA7935" i="1"/>
  <c r="AB7935" i="1" s="1"/>
  <c r="AA7936" i="1"/>
  <c r="AA7937" i="1"/>
  <c r="AB7937" i="1" s="1"/>
  <c r="AA7938" i="1"/>
  <c r="AC7938" i="1" s="1"/>
  <c r="AA7939" i="1"/>
  <c r="AA7940" i="1"/>
  <c r="AC7940" i="1" s="1"/>
  <c r="AA7941" i="1"/>
  <c r="AA7942" i="1"/>
  <c r="AA7943" i="1"/>
  <c r="AA7944" i="1"/>
  <c r="AA7945" i="1"/>
  <c r="AC7945" i="1" s="1"/>
  <c r="AA7947" i="1"/>
  <c r="AA7948" i="1"/>
  <c r="AA7950" i="1"/>
  <c r="AA7951" i="1"/>
  <c r="AA7952" i="1"/>
  <c r="AA7953" i="1"/>
  <c r="AA7954" i="1"/>
  <c r="AC7954" i="1" s="1"/>
  <c r="AA7955" i="1"/>
  <c r="AA7956" i="1"/>
  <c r="AA7957" i="1"/>
  <c r="AB7957" i="1" s="1"/>
  <c r="AA7958" i="1"/>
  <c r="AA7959" i="1"/>
  <c r="AB7959" i="1" s="1"/>
  <c r="AA7960" i="1"/>
  <c r="AA7961" i="1"/>
  <c r="AC7961" i="1" s="1"/>
  <c r="AA7962" i="1"/>
  <c r="AB7962" i="1" s="1"/>
  <c r="AA7963" i="1"/>
  <c r="AB7963" i="1" s="1"/>
  <c r="AA7964" i="1"/>
  <c r="AA7965" i="1"/>
  <c r="AC7965" i="1" s="1"/>
  <c r="AA7966" i="1"/>
  <c r="AA7967" i="1"/>
  <c r="AA7968" i="1"/>
  <c r="AA7969" i="1"/>
  <c r="AA7970" i="1"/>
  <c r="AB7970" i="1" s="1"/>
  <c r="AA7972" i="1"/>
  <c r="AB7972" i="1" s="1"/>
  <c r="AA7973" i="1"/>
  <c r="AB7973" i="1" s="1"/>
  <c r="AA7974" i="1"/>
  <c r="AA7975" i="1"/>
  <c r="AA7976" i="1"/>
  <c r="AC7976" i="1" s="1"/>
  <c r="AA7978" i="1"/>
  <c r="AC7978" i="1" s="1"/>
  <c r="AA7979" i="1"/>
  <c r="AC7979" i="1" s="1"/>
  <c r="AA7980" i="1"/>
  <c r="AA7981" i="1"/>
  <c r="AA7982" i="1"/>
  <c r="AA7983" i="1"/>
  <c r="AA7984" i="1"/>
  <c r="AA7985" i="1"/>
  <c r="AA7986" i="1"/>
  <c r="AC7986" i="1" s="1"/>
  <c r="AA7987" i="1"/>
  <c r="AA7988" i="1"/>
  <c r="AA7989" i="1"/>
  <c r="AA7990" i="1"/>
  <c r="AA7991" i="1"/>
  <c r="AA7992" i="1"/>
  <c r="AA7993" i="1"/>
  <c r="AA7994" i="1"/>
  <c r="AB7994" i="1" s="1"/>
  <c r="AA7995" i="1"/>
  <c r="AA7996" i="1"/>
  <c r="AB7996" i="1" s="1"/>
  <c r="AA7997" i="1"/>
  <c r="AA7998" i="1"/>
  <c r="AC7998" i="1" s="1"/>
  <c r="AA7999" i="1"/>
  <c r="AA8000" i="1"/>
  <c r="AA8001" i="1"/>
  <c r="AA8002" i="1"/>
  <c r="AB8002" i="1" s="1"/>
  <c r="AA8003" i="1"/>
  <c r="AB8003" i="1" s="1"/>
  <c r="AA8004" i="1"/>
  <c r="AA8005" i="1"/>
  <c r="AA8006" i="1"/>
  <c r="AB8006" i="1" s="1"/>
  <c r="AA8007" i="1"/>
  <c r="AA8008" i="1"/>
  <c r="AA8009" i="1"/>
  <c r="AB8009" i="1" s="1"/>
  <c r="AA8010" i="1"/>
  <c r="AB8010" i="1" s="1"/>
  <c r="AA8011" i="1"/>
  <c r="AA8012" i="1"/>
  <c r="AA8013" i="1"/>
  <c r="AA8014" i="1"/>
  <c r="AB8014" i="1" s="1"/>
  <c r="AA8016" i="1"/>
  <c r="AB8016" i="1" s="1"/>
  <c r="AA8017" i="1"/>
  <c r="AA8018" i="1"/>
  <c r="AB8018" i="1" s="1"/>
  <c r="AA8019" i="1"/>
  <c r="AA8020" i="1"/>
  <c r="AA8021" i="1"/>
  <c r="AC8021" i="1" s="1"/>
  <c r="AA8022" i="1"/>
  <c r="AC8022" i="1" s="1"/>
  <c r="AA8023" i="1"/>
  <c r="AC8023" i="1" s="1"/>
  <c r="AA8024" i="1"/>
  <c r="AB8024" i="1" s="1"/>
  <c r="AA8026" i="1"/>
  <c r="AA8027" i="1"/>
  <c r="AA8028" i="1"/>
  <c r="AA8029" i="1"/>
  <c r="AA8030" i="1"/>
  <c r="AA8031" i="1"/>
  <c r="AB8031" i="1" s="1"/>
  <c r="AA8032" i="1"/>
  <c r="AC8032" i="1" s="1"/>
  <c r="AA8033" i="1"/>
  <c r="AB8033" i="1" s="1"/>
  <c r="AA8034" i="1"/>
  <c r="AA8035" i="1"/>
  <c r="AC8035" i="1" s="1"/>
  <c r="AA8036" i="1"/>
  <c r="AB8036" i="1" s="1"/>
  <c r="AA8037" i="1"/>
  <c r="AA8038" i="1"/>
  <c r="AC8038" i="1" s="1"/>
  <c r="AA8039" i="1"/>
  <c r="AA8040" i="1"/>
  <c r="AA8041" i="1"/>
  <c r="AA8043" i="1"/>
  <c r="AC8043" i="1" s="1"/>
  <c r="AA8044" i="1"/>
  <c r="AA8045" i="1"/>
  <c r="AC8045" i="1" s="1"/>
  <c r="AA8046" i="1"/>
  <c r="AA8048" i="1"/>
  <c r="AA8049" i="1"/>
  <c r="AB8049" i="1" s="1"/>
  <c r="AA8050" i="1"/>
  <c r="AA8051" i="1"/>
  <c r="AC8051" i="1" s="1"/>
  <c r="AA8052" i="1"/>
  <c r="AB8052" i="1" s="1"/>
  <c r="AA8054" i="1"/>
  <c r="AA8055" i="1"/>
  <c r="AB8055" i="1" s="1"/>
  <c r="AA8056" i="1"/>
  <c r="AA8057" i="1"/>
  <c r="AA8058" i="1"/>
  <c r="AA8059" i="1"/>
  <c r="AC8059" i="1" s="1"/>
  <c r="AA8060" i="1"/>
  <c r="AA8061" i="1"/>
  <c r="AC8061" i="1" s="1"/>
  <c r="AA8062" i="1"/>
  <c r="AC8062" i="1" s="1"/>
  <c r="AA8063" i="1"/>
  <c r="AA8064" i="1"/>
  <c r="AA8065" i="1"/>
  <c r="AA8066" i="1"/>
  <c r="AB8066" i="1" s="1"/>
  <c r="AA8067" i="1"/>
  <c r="AA8068" i="1"/>
  <c r="AC8068" i="1" s="1"/>
  <c r="AA8069" i="1"/>
  <c r="AA8070" i="1"/>
  <c r="AB8070" i="1" s="1"/>
  <c r="AA8072" i="1"/>
  <c r="AA8073" i="1"/>
  <c r="AA8074" i="1"/>
  <c r="AA8075" i="1"/>
  <c r="AB8075" i="1" s="1"/>
  <c r="AA8076" i="1"/>
  <c r="AA8077" i="1"/>
  <c r="AA8078" i="1"/>
  <c r="AA8079" i="1"/>
  <c r="AB8079" i="1" s="1"/>
  <c r="AA8080" i="1"/>
  <c r="AA8081" i="1"/>
  <c r="AC8081" i="1" s="1"/>
  <c r="AA8082" i="1"/>
  <c r="AA8083" i="1"/>
  <c r="AB8083" i="1" s="1"/>
  <c r="AA8084" i="1"/>
  <c r="AB8084" i="1" s="1"/>
  <c r="AA8085" i="1"/>
  <c r="AA8086" i="1"/>
  <c r="AA8087" i="1"/>
  <c r="AA8088" i="1"/>
  <c r="AB8088" i="1" s="1"/>
  <c r="AA8089" i="1"/>
  <c r="AA8090" i="1"/>
  <c r="AA8091" i="1"/>
  <c r="AB8091" i="1" s="1"/>
  <c r="AA8092" i="1"/>
  <c r="AA8093" i="1"/>
  <c r="AA8095" i="1"/>
  <c r="AA8096" i="1"/>
  <c r="AA8097" i="1"/>
  <c r="AB8097" i="1" s="1"/>
  <c r="AA8098" i="1"/>
  <c r="AC8098" i="1" s="1"/>
  <c r="AA8099" i="1"/>
  <c r="AA8100" i="1"/>
  <c r="AA8101" i="1"/>
  <c r="AA8102" i="1"/>
  <c r="AA8103" i="1"/>
  <c r="AC8103" i="1" s="1"/>
  <c r="AA8104" i="1"/>
  <c r="AA8106" i="1"/>
  <c r="AB8106" i="1" s="1"/>
  <c r="AA8107" i="1"/>
  <c r="AC8107" i="1" s="1"/>
  <c r="AA8108" i="1"/>
  <c r="AB8108" i="1" s="1"/>
  <c r="AA8109" i="1"/>
  <c r="AB8109" i="1" s="1"/>
  <c r="AA8110" i="1"/>
  <c r="AA8111" i="1"/>
  <c r="AB8111" i="1" s="1"/>
  <c r="AA8112" i="1"/>
  <c r="AA8113" i="1"/>
  <c r="AA8114" i="1"/>
  <c r="AC8114" i="1" s="1"/>
  <c r="AA8115" i="1"/>
  <c r="AA8116" i="1"/>
  <c r="AB8116" i="1" s="1"/>
  <c r="AA8117" i="1"/>
  <c r="AA8118" i="1"/>
  <c r="AB8118" i="1" s="1"/>
  <c r="AA8119" i="1"/>
  <c r="AA8120" i="1"/>
  <c r="AB8120" i="1" s="1"/>
  <c r="AA8121" i="1"/>
  <c r="AA8122" i="1"/>
  <c r="AA8123" i="1"/>
  <c r="AB8123" i="1" s="1"/>
  <c r="AA8124" i="1"/>
  <c r="AA8125" i="1"/>
  <c r="AA8126" i="1"/>
  <c r="AC8126" i="1" s="1"/>
  <c r="AA8128" i="1"/>
  <c r="AA8129" i="1"/>
  <c r="AC8129" i="1" s="1"/>
  <c r="AA8130" i="1"/>
  <c r="AC8130" i="1" s="1"/>
  <c r="AA8131" i="1"/>
  <c r="AB8131" i="1" s="1"/>
  <c r="AA8132" i="1"/>
  <c r="AA8133" i="1"/>
  <c r="AA8134" i="1"/>
  <c r="AA8135" i="1"/>
  <c r="AA8136" i="1"/>
  <c r="AB8136" i="1" s="1"/>
  <c r="AA8137" i="1"/>
  <c r="AA8138" i="1"/>
  <c r="AA8139" i="1"/>
  <c r="AA8140" i="1"/>
  <c r="AA8141" i="1"/>
  <c r="AB8141" i="1" s="1"/>
  <c r="AA8142" i="1"/>
  <c r="AA8143" i="1"/>
  <c r="AC8143" i="1" s="1"/>
  <c r="AA8144" i="1"/>
  <c r="AA8145" i="1"/>
  <c r="AC8145" i="1" s="1"/>
  <c r="AA8146" i="1"/>
  <c r="AA8147" i="1"/>
  <c r="AC8147" i="1" s="1"/>
  <c r="AA8148" i="1"/>
  <c r="AA8149" i="1"/>
  <c r="AA8150" i="1"/>
  <c r="AA8152" i="1"/>
  <c r="AC8152" i="1" s="1"/>
  <c r="AA8153" i="1"/>
  <c r="AB8153" i="1" s="1"/>
  <c r="AA8154" i="1"/>
  <c r="AA8155" i="1"/>
  <c r="AA8156" i="1"/>
  <c r="AA8157" i="1"/>
  <c r="AB8157" i="1" s="1"/>
  <c r="AA8158" i="1"/>
  <c r="AB8158" i="1" s="1"/>
  <c r="AA8159" i="1"/>
  <c r="AC8159" i="1" s="1"/>
  <c r="AA8160" i="1"/>
  <c r="AA8161" i="1"/>
  <c r="AA8162" i="1"/>
  <c r="AC8162" i="1" s="1"/>
  <c r="AA8163" i="1"/>
  <c r="AA8164" i="1"/>
  <c r="AA8165" i="1"/>
  <c r="AA8166" i="1"/>
  <c r="AA8167" i="1"/>
  <c r="AA8168" i="1"/>
  <c r="AA8169" i="1"/>
  <c r="AA8170" i="1"/>
  <c r="AC8170" i="1" s="1"/>
  <c r="AA8171" i="1"/>
  <c r="AA8172" i="1"/>
  <c r="AA8173" i="1"/>
  <c r="AA8174" i="1"/>
  <c r="AA8176" i="1"/>
  <c r="AA8177" i="1"/>
  <c r="AA8178" i="1"/>
  <c r="AA8179" i="1"/>
  <c r="AB8179" i="1" s="1"/>
  <c r="AA8180" i="1"/>
  <c r="AB8180" i="1" s="1"/>
  <c r="AA8181" i="1"/>
  <c r="AA8182" i="1"/>
  <c r="AC8182" i="1" s="1"/>
  <c r="AA8183" i="1"/>
  <c r="AA8184" i="1"/>
  <c r="AA8185" i="1"/>
  <c r="AA8186" i="1"/>
  <c r="AC8186" i="1" s="1"/>
  <c r="AA8187" i="1"/>
  <c r="AB8187" i="1" s="1"/>
  <c r="AA8188" i="1"/>
  <c r="AB8188" i="1" s="1"/>
  <c r="AA8189" i="1"/>
  <c r="AC8189" i="1" s="1"/>
  <c r="AA8190" i="1"/>
  <c r="AA8192" i="1"/>
  <c r="AC8192" i="1" s="1"/>
  <c r="AA8193" i="1"/>
  <c r="AB8193" i="1" s="1"/>
  <c r="AA8194" i="1"/>
  <c r="AA8195" i="1"/>
  <c r="AB8195" i="1" s="1"/>
  <c r="AA8196" i="1"/>
  <c r="AA8197" i="1"/>
  <c r="AC8197" i="1" s="1"/>
  <c r="AA8198" i="1"/>
  <c r="AA8200" i="1"/>
  <c r="AC8200" i="1" s="1"/>
  <c r="AA8201" i="1"/>
  <c r="AA8202" i="1"/>
  <c r="AC8202" i="1" s="1"/>
  <c r="AA8203" i="1"/>
  <c r="AC8203" i="1" s="1"/>
  <c r="AA8204" i="1"/>
  <c r="AA8205" i="1"/>
  <c r="AB8205" i="1" s="1"/>
  <c r="AA8206" i="1"/>
  <c r="AA8207" i="1"/>
  <c r="AC8207" i="1" s="1"/>
  <c r="AA8208" i="1"/>
  <c r="AA8209" i="1"/>
  <c r="AB8209" i="1" s="1"/>
  <c r="AA8210" i="1"/>
  <c r="AA8211" i="1"/>
  <c r="AB8211" i="1" s="1"/>
  <c r="AA8212" i="1"/>
  <c r="AA8213" i="1"/>
  <c r="AA8214" i="1"/>
  <c r="AB8214" i="1" s="1"/>
  <c r="AA8215" i="1"/>
  <c r="AA8216" i="1"/>
  <c r="AA8217" i="1"/>
  <c r="AC8217" i="1" s="1"/>
  <c r="AA8218" i="1"/>
  <c r="AA8219" i="1"/>
  <c r="AA8220" i="1"/>
  <c r="AA8221" i="1"/>
  <c r="AA8222" i="1"/>
  <c r="AA8224" i="1"/>
  <c r="AC8224" i="1" s="1"/>
  <c r="AA8225" i="1"/>
  <c r="AC8225" i="1" s="1"/>
  <c r="AA8226" i="1"/>
  <c r="AA8227" i="1"/>
  <c r="AC8227" i="1" s="1"/>
  <c r="AA8228" i="1"/>
  <c r="AA8229" i="1"/>
  <c r="AA8230" i="1"/>
  <c r="AA8231" i="1"/>
  <c r="AA8232" i="1"/>
  <c r="AA8234" i="1"/>
  <c r="AA8236" i="1"/>
  <c r="AC8236" i="1" s="1"/>
  <c r="AA8237" i="1"/>
  <c r="AA8238" i="1"/>
  <c r="AB8238" i="1" s="1"/>
  <c r="AA8239" i="1"/>
  <c r="AA8240" i="1"/>
  <c r="AC8240" i="1" s="1"/>
  <c r="AA8241" i="1"/>
  <c r="AA8242" i="1"/>
  <c r="AB8242" i="1" s="1"/>
  <c r="AA8243" i="1"/>
  <c r="AA8244" i="1"/>
  <c r="AA8245" i="1"/>
  <c r="AB8245" i="1" s="1"/>
  <c r="AA8246" i="1"/>
  <c r="AB8246" i="1" s="1"/>
  <c r="AA8247" i="1"/>
  <c r="AC8247" i="1" s="1"/>
  <c r="AA8248" i="1"/>
  <c r="AA8249" i="1"/>
  <c r="AA8250" i="1"/>
  <c r="AA8251" i="1"/>
  <c r="AA8253" i="1"/>
  <c r="AA8254" i="1"/>
  <c r="AA8255" i="1"/>
  <c r="AB8255" i="1" s="1"/>
  <c r="AA8256" i="1"/>
  <c r="AA8257" i="1"/>
  <c r="AB8257" i="1" s="1"/>
  <c r="AA8258" i="1"/>
  <c r="AA8259" i="1"/>
  <c r="AA8260" i="1"/>
  <c r="AA8261" i="1"/>
  <c r="AC8261" i="1" s="1"/>
  <c r="AA8262" i="1"/>
  <c r="AC8262" i="1" s="1"/>
  <c r="AA8263" i="1"/>
  <c r="AC8263" i="1" s="1"/>
  <c r="AA8264" i="1"/>
  <c r="AA8265" i="1"/>
  <c r="AA8266" i="1"/>
  <c r="AA8267" i="1"/>
  <c r="AC8267" i="1" s="1"/>
  <c r="AA8268" i="1"/>
  <c r="AB8268" i="1" s="1"/>
  <c r="AA8269" i="1"/>
  <c r="AA8270" i="1"/>
  <c r="AA8271" i="1"/>
  <c r="AA8272" i="1"/>
  <c r="AB8272" i="1" s="1"/>
  <c r="AA8273" i="1"/>
  <c r="AA8274" i="1"/>
  <c r="AC8274" i="1" s="1"/>
  <c r="AA8275" i="1"/>
  <c r="AA8276" i="1"/>
  <c r="AB8276" i="1" s="1"/>
  <c r="AA8277" i="1"/>
  <c r="AA8278" i="1"/>
  <c r="AB8278" i="1" s="1"/>
  <c r="AA8279" i="1"/>
  <c r="AC8279" i="1" s="1"/>
  <c r="AA8280" i="1"/>
  <c r="AA8281" i="1"/>
  <c r="AA8282" i="1"/>
  <c r="AB8282" i="1" s="1"/>
  <c r="AA8283" i="1"/>
  <c r="AA8284" i="1"/>
  <c r="AA8285" i="1"/>
  <c r="AA8287" i="1"/>
  <c r="AA8289" i="1"/>
  <c r="AA8290" i="1"/>
  <c r="AA8291" i="1"/>
  <c r="AA8292" i="1"/>
  <c r="AA8293" i="1"/>
  <c r="AA8294" i="1"/>
  <c r="AA8295" i="1"/>
  <c r="AB8295" i="1" s="1"/>
  <c r="AA8296" i="1"/>
  <c r="AA8297" i="1"/>
  <c r="AB8297" i="1" s="1"/>
  <c r="AA8298" i="1"/>
  <c r="AA8299" i="1"/>
  <c r="AA8300" i="1"/>
  <c r="AA8302" i="1"/>
  <c r="AA8303" i="1"/>
  <c r="AC8303" i="1" s="1"/>
  <c r="AA8304" i="1"/>
  <c r="AA8305" i="1"/>
  <c r="AC8305" i="1" s="1"/>
  <c r="AA8306" i="1"/>
  <c r="AA8307" i="1"/>
  <c r="AA8308" i="1"/>
  <c r="AB8308" i="1" s="1"/>
  <c r="AA8309" i="1"/>
  <c r="AA8310" i="1"/>
  <c r="AA8311" i="1"/>
  <c r="AA8312" i="1"/>
  <c r="AA8313" i="1"/>
  <c r="AB8313" i="1" s="1"/>
  <c r="AA8314" i="1"/>
  <c r="AC8314" i="1" s="1"/>
  <c r="AA8315" i="1"/>
  <c r="AB8315" i="1" s="1"/>
  <c r="AA8316" i="1"/>
  <c r="AA8317" i="1"/>
  <c r="AA8318" i="1"/>
  <c r="AA8319" i="1"/>
  <c r="AA8320" i="1"/>
  <c r="AB8320" i="1" s="1"/>
  <c r="AA8321" i="1"/>
  <c r="AA8322" i="1"/>
  <c r="AC8322" i="1" s="1"/>
  <c r="AA8323" i="1"/>
  <c r="AA8324" i="1"/>
  <c r="AB8324" i="1" s="1"/>
  <c r="AA8325" i="1"/>
  <c r="AA8326" i="1"/>
  <c r="AA8327" i="1"/>
  <c r="AC8327" i="1" s="1"/>
  <c r="AA8328" i="1"/>
  <c r="AC8328" i="1" s="1"/>
  <c r="AA8329" i="1"/>
  <c r="AA8330" i="1"/>
  <c r="AA8331" i="1"/>
  <c r="AA8332" i="1"/>
  <c r="AA8333" i="1"/>
  <c r="AA8334" i="1"/>
  <c r="AA8335" i="1"/>
  <c r="AA8336" i="1"/>
  <c r="AA8337" i="1"/>
  <c r="AB8337" i="1" s="1"/>
  <c r="AA8339" i="1"/>
  <c r="AC8339" i="1" s="1"/>
  <c r="AA8340" i="1"/>
  <c r="AA8342" i="1"/>
  <c r="AC8342" i="1" s="1"/>
  <c r="AA8343" i="1"/>
  <c r="AA8344" i="1"/>
  <c r="AC8344" i="1" s="1"/>
  <c r="AA8345" i="1"/>
  <c r="AA8346" i="1"/>
  <c r="AC8346" i="1" s="1"/>
  <c r="AA8347" i="1"/>
  <c r="AA8348" i="1"/>
  <c r="AA8349" i="1"/>
  <c r="AB8349" i="1" s="1"/>
  <c r="AA8350" i="1"/>
  <c r="AC8350" i="1" s="1"/>
  <c r="AA8351" i="1"/>
  <c r="AA8352" i="1"/>
  <c r="AC8352" i="1" s="1"/>
  <c r="AA8353" i="1"/>
  <c r="AA8354" i="1"/>
  <c r="AB8354" i="1" s="1"/>
  <c r="AA8355" i="1"/>
  <c r="AA8356" i="1"/>
  <c r="AA8357" i="1"/>
  <c r="AA8359" i="1"/>
  <c r="AC8359" i="1" s="1"/>
  <c r="AA8360" i="1"/>
  <c r="AB8360" i="1" s="1"/>
  <c r="AA8361" i="1"/>
  <c r="AC8361" i="1" s="1"/>
  <c r="AA8362" i="1"/>
  <c r="AC8362" i="1" s="1"/>
  <c r="AA8364" i="1"/>
  <c r="AA8365" i="1"/>
  <c r="AC8365" i="1" s="1"/>
  <c r="AA8367" i="1"/>
  <c r="AA8368" i="1"/>
  <c r="AA8369" i="1"/>
  <c r="AC8369" i="1" s="1"/>
  <c r="AA8370" i="1"/>
  <c r="AC8370" i="1" s="1"/>
  <c r="AA8371" i="1"/>
  <c r="AA8372" i="1"/>
  <c r="AA8373" i="1"/>
  <c r="AC8373" i="1" s="1"/>
  <c r="AA8374" i="1"/>
  <c r="AC8374" i="1" s="1"/>
  <c r="AA8375" i="1"/>
  <c r="AA8376" i="1"/>
  <c r="AA8377" i="1"/>
  <c r="AC8377" i="1" s="1"/>
  <c r="AA8378" i="1"/>
  <c r="AA8379" i="1"/>
  <c r="AA8380" i="1"/>
  <c r="AA8381" i="1"/>
  <c r="AA8382" i="1"/>
  <c r="AA8383" i="1"/>
  <c r="AB8383" i="1" s="1"/>
  <c r="AA8384" i="1"/>
  <c r="AA8385" i="1"/>
  <c r="AA8386" i="1"/>
  <c r="AA8387" i="1"/>
  <c r="AC8387" i="1" s="1"/>
  <c r="AA8388" i="1"/>
  <c r="AA8389" i="1"/>
  <c r="AB8389" i="1" s="1"/>
  <c r="AA8390" i="1"/>
  <c r="AC8390" i="1" s="1"/>
  <c r="AA8391" i="1"/>
  <c r="AC8391" i="1" s="1"/>
  <c r="AA8392" i="1"/>
  <c r="AC8392" i="1" s="1"/>
  <c r="AA8393" i="1"/>
  <c r="AA8394" i="1"/>
  <c r="AA8395" i="1"/>
  <c r="AB8395" i="1" s="1"/>
  <c r="AA8396" i="1"/>
  <c r="AC8396" i="1" s="1"/>
  <c r="AA8397" i="1"/>
  <c r="AA8398" i="1"/>
  <c r="AA8399" i="1"/>
  <c r="AA8400" i="1"/>
  <c r="AA8401" i="1"/>
  <c r="AA8403" i="1"/>
  <c r="AC8403" i="1" s="1"/>
  <c r="AA8404" i="1"/>
  <c r="AA8405" i="1"/>
  <c r="AB8405" i="1" s="1"/>
  <c r="AA8406" i="1"/>
  <c r="AA8407" i="1"/>
  <c r="AB8407" i="1" s="1"/>
  <c r="AA8408" i="1"/>
  <c r="AA8409" i="1"/>
  <c r="AA8410" i="1"/>
  <c r="AA8411" i="1"/>
  <c r="AC8411" i="1" s="1"/>
  <c r="AA8412" i="1"/>
  <c r="AA8414" i="1"/>
  <c r="AA8415" i="1"/>
  <c r="AA8416" i="1"/>
  <c r="AA8417" i="1"/>
  <c r="AB8417" i="1" s="1"/>
  <c r="AA8418" i="1"/>
  <c r="AA8419" i="1"/>
  <c r="AA8420" i="1"/>
  <c r="AC8420" i="1" s="1"/>
  <c r="AA8421" i="1"/>
  <c r="AA8422" i="1"/>
  <c r="AA8423" i="1"/>
  <c r="AA8424" i="1"/>
  <c r="AA8425" i="1"/>
  <c r="AA8426" i="1"/>
  <c r="AA8427" i="1"/>
  <c r="AA8428" i="1"/>
  <c r="AA8429" i="1"/>
  <c r="AC8429" i="1" s="1"/>
  <c r="AA8430" i="1"/>
  <c r="AA8431" i="1"/>
  <c r="AA8432" i="1"/>
  <c r="AC8432" i="1" s="1"/>
  <c r="AA8433" i="1"/>
  <c r="AA8434" i="1"/>
  <c r="AA8435" i="1"/>
  <c r="AA8436" i="1"/>
  <c r="AA8437" i="1"/>
  <c r="AA8438" i="1"/>
  <c r="AC8438" i="1" s="1"/>
  <c r="AA8439" i="1"/>
  <c r="AA8440" i="1"/>
  <c r="AC8440" i="1" s="1"/>
  <c r="AA8441" i="1"/>
  <c r="AA8442" i="1"/>
  <c r="AB8442" i="1" s="1"/>
  <c r="AA8443" i="1"/>
  <c r="AA8444" i="1"/>
  <c r="AA8445" i="1"/>
  <c r="AA8446" i="1"/>
  <c r="AB8446" i="1" s="1"/>
  <c r="AA8447" i="1"/>
  <c r="AC8447" i="1" s="1"/>
  <c r="AA8448" i="1"/>
  <c r="AA8449" i="1"/>
  <c r="AA8450" i="1"/>
  <c r="AA8451" i="1"/>
  <c r="AA8452" i="1"/>
  <c r="AA8453" i="1"/>
  <c r="AC8453" i="1" s="1"/>
  <c r="AA8454" i="1"/>
  <c r="AA8455" i="1"/>
  <c r="AA8456" i="1"/>
  <c r="AA8457" i="1"/>
  <c r="AA8458" i="1"/>
  <c r="AA8459" i="1"/>
  <c r="AB8459" i="1" s="1"/>
  <c r="AA8460" i="1"/>
  <c r="AA8461" i="1"/>
  <c r="AA8462" i="1"/>
  <c r="AC8462" i="1" s="1"/>
  <c r="AA8463" i="1"/>
  <c r="AB8463" i="1" s="1"/>
  <c r="AA8464" i="1"/>
  <c r="AA8466" i="1"/>
  <c r="AA8468" i="1"/>
  <c r="AC8468" i="1" s="1"/>
  <c r="AA8469" i="1"/>
  <c r="AB8469" i="1" s="1"/>
  <c r="AA8470" i="1"/>
  <c r="AC8470" i="1" s="1"/>
  <c r="AA8471" i="1"/>
  <c r="AC8471" i="1" s="1"/>
  <c r="AA8472" i="1"/>
  <c r="AC8472" i="1" s="1"/>
  <c r="AA8473" i="1"/>
  <c r="AA8474" i="1"/>
  <c r="AA8475" i="1"/>
  <c r="AB8475" i="1" s="1"/>
  <c r="AA8476" i="1"/>
  <c r="AA8477" i="1"/>
  <c r="AA8478" i="1"/>
  <c r="AA8479" i="1"/>
  <c r="AA8480" i="1"/>
  <c r="AB8480" i="1" s="1"/>
  <c r="AA8481" i="1"/>
  <c r="AA8482" i="1"/>
  <c r="AC8482" i="1" s="1"/>
  <c r="AA8483" i="1"/>
  <c r="AC8483" i="1" s="1"/>
  <c r="AA8484" i="1"/>
  <c r="AA8485" i="1"/>
  <c r="AA8486" i="1"/>
  <c r="AB8486" i="1" s="1"/>
  <c r="AA8487" i="1"/>
  <c r="AB8487" i="1" s="1"/>
  <c r="AA8488" i="1"/>
  <c r="AA8489" i="1"/>
  <c r="AA8490" i="1"/>
  <c r="AA8491" i="1"/>
  <c r="AA8493" i="1"/>
  <c r="AC8493" i="1" s="1"/>
  <c r="AA8494" i="1"/>
  <c r="AA8495" i="1"/>
  <c r="AA8496" i="1"/>
  <c r="AA8497" i="1"/>
  <c r="AA8498" i="1"/>
  <c r="AA8499" i="1"/>
  <c r="AC8499" i="1" s="1"/>
  <c r="AA8501" i="1"/>
  <c r="AB8501" i="1" s="1"/>
  <c r="AA8502" i="1"/>
  <c r="AC8502" i="1" s="1"/>
  <c r="AA8503" i="1"/>
  <c r="AA8504" i="1"/>
  <c r="AA8505" i="1"/>
  <c r="AA8506" i="1"/>
  <c r="AA8507" i="1"/>
  <c r="AA8508" i="1"/>
  <c r="AC8508" i="1" s="1"/>
  <c r="AA8509" i="1"/>
  <c r="AA8510" i="1"/>
  <c r="AA8512" i="1"/>
  <c r="AA8513" i="1"/>
  <c r="AA8514" i="1"/>
  <c r="AA8515" i="1"/>
  <c r="AB8515" i="1" s="1"/>
  <c r="AA8516" i="1"/>
  <c r="AC8516" i="1" s="1"/>
  <c r="AA8517" i="1"/>
  <c r="AA8518" i="1"/>
  <c r="AC8518" i="1" s="1"/>
  <c r="AA8519" i="1"/>
  <c r="AA8520" i="1"/>
  <c r="AB8520" i="1" s="1"/>
  <c r="AA8521" i="1"/>
  <c r="AA8522" i="1"/>
  <c r="AC8522" i="1" s="1"/>
  <c r="AA8523" i="1"/>
  <c r="AA8525" i="1"/>
  <c r="AC8525" i="1" s="1"/>
  <c r="AA8526" i="1"/>
  <c r="AA8527" i="1"/>
  <c r="AA8528" i="1"/>
  <c r="AB8528" i="1" s="1"/>
  <c r="AA8529" i="1"/>
  <c r="AA8530" i="1"/>
  <c r="AA8531" i="1"/>
  <c r="AC8531" i="1" s="1"/>
  <c r="AA8532" i="1"/>
  <c r="AA8533" i="1"/>
  <c r="AB8533" i="1" s="1"/>
  <c r="AA8534" i="1"/>
  <c r="AA8535" i="1"/>
  <c r="AC8535" i="1" s="1"/>
  <c r="AA8537" i="1"/>
  <c r="AC8537" i="1" s="1"/>
  <c r="AA8538" i="1"/>
  <c r="AB8538" i="1" s="1"/>
  <c r="AA8539" i="1"/>
  <c r="AC8539" i="1" s="1"/>
  <c r="AA8540" i="1"/>
  <c r="AA8541" i="1"/>
  <c r="AA8542" i="1"/>
  <c r="AA8543" i="1"/>
  <c r="AA8544" i="1"/>
  <c r="AC8544" i="1" s="1"/>
  <c r="AA8545" i="1"/>
  <c r="AC8545" i="1" s="1"/>
  <c r="AA8546" i="1"/>
  <c r="AA8547" i="1"/>
  <c r="AC8547" i="1" s="1"/>
  <c r="AA8548" i="1"/>
  <c r="AA8549" i="1"/>
  <c r="AA8550" i="1"/>
  <c r="AA8551" i="1"/>
  <c r="AB8551" i="1" s="1"/>
  <c r="AA8552" i="1"/>
  <c r="AC8552" i="1" s="1"/>
  <c r="AA8553" i="1"/>
  <c r="AC8553" i="1" s="1"/>
  <c r="AA8554" i="1"/>
  <c r="AC8554" i="1" s="1"/>
  <c r="AA8555" i="1"/>
  <c r="AA8557" i="1"/>
  <c r="AA8558" i="1"/>
  <c r="AC8558" i="1" s="1"/>
  <c r="AA8559" i="1"/>
  <c r="AC8559" i="1" s="1"/>
  <c r="AA8560" i="1"/>
  <c r="AA8561" i="1"/>
  <c r="AA8562" i="1"/>
  <c r="AA8563" i="1"/>
  <c r="AB8563" i="1" s="1"/>
  <c r="AA8564" i="1"/>
  <c r="AA8565" i="1"/>
  <c r="AA8566" i="1"/>
  <c r="AA8567" i="1"/>
  <c r="AA8568" i="1"/>
  <c r="AB8568" i="1" s="1"/>
  <c r="AA8569" i="1"/>
  <c r="AC8569" i="1" s="1"/>
  <c r="AA8570" i="1"/>
  <c r="AA8571" i="1"/>
  <c r="AA8572" i="1"/>
  <c r="AB8572" i="1" s="1"/>
  <c r="AA8573" i="1"/>
  <c r="AB8573" i="1" s="1"/>
  <c r="AA8574" i="1"/>
  <c r="AA8575" i="1"/>
  <c r="AC8575" i="1" s="1"/>
  <c r="AA8576" i="1"/>
  <c r="AC8576" i="1" s="1"/>
  <c r="AA8577" i="1"/>
  <c r="AA8579" i="1"/>
  <c r="AA8580" i="1"/>
  <c r="AC8580" i="1" s="1"/>
  <c r="AA8581" i="1"/>
  <c r="AC8581" i="1" s="1"/>
  <c r="AA8582" i="1"/>
  <c r="AA8583" i="1"/>
  <c r="AA8584" i="1"/>
  <c r="AB8584" i="1" s="1"/>
  <c r="AA8585" i="1"/>
  <c r="AA8586" i="1"/>
  <c r="AA8587" i="1"/>
  <c r="AC8587" i="1" s="1"/>
  <c r="AA8588" i="1"/>
  <c r="AA8590" i="1"/>
  <c r="AC8590" i="1" s="1"/>
  <c r="AA8591" i="1"/>
  <c r="AA8592" i="1"/>
  <c r="AA8593" i="1"/>
  <c r="AA8594" i="1"/>
  <c r="AA8595" i="1"/>
  <c r="AA8596" i="1"/>
  <c r="AC8596" i="1" s="1"/>
  <c r="AA8597" i="1"/>
  <c r="AA8598" i="1"/>
  <c r="AB8598" i="1" s="1"/>
  <c r="AA8599" i="1"/>
  <c r="AB8599" i="1" s="1"/>
  <c r="AA8600" i="1"/>
  <c r="AA8601" i="1"/>
  <c r="AA8602" i="1"/>
  <c r="AA8603" i="1"/>
  <c r="AA8604" i="1"/>
  <c r="AB8604" i="1" s="1"/>
  <c r="AA8605" i="1"/>
  <c r="AA8606" i="1"/>
  <c r="AA8607" i="1"/>
  <c r="AA8608" i="1"/>
  <c r="AC8608" i="1" s="1"/>
  <c r="AA8609" i="1"/>
  <c r="AA8610" i="1"/>
  <c r="AB8610" i="1" s="1"/>
  <c r="AA8611" i="1"/>
  <c r="AB8611" i="1" s="1"/>
  <c r="AA8612" i="1"/>
  <c r="AA8613" i="1"/>
  <c r="AB8613" i="1" s="1"/>
  <c r="AA8614" i="1"/>
  <c r="AA8615" i="1"/>
  <c r="AC8615" i="1" s="1"/>
  <c r="AA8616" i="1"/>
  <c r="AB8616" i="1" s="1"/>
  <c r="AA8617" i="1"/>
  <c r="AA8618" i="1"/>
  <c r="AC8618" i="1" s="1"/>
  <c r="AA8619" i="1"/>
  <c r="AB8619" i="1" s="1"/>
  <c r="AA8620" i="1"/>
  <c r="AA8621" i="1"/>
  <c r="AC8621" i="1" s="1"/>
  <c r="AA8622" i="1"/>
  <c r="AC8622" i="1" s="1"/>
  <c r="AA8623" i="1"/>
  <c r="AB8623" i="1" s="1"/>
  <c r="AA8624" i="1"/>
  <c r="AB8624" i="1" s="1"/>
  <c r="AA8625" i="1"/>
  <c r="AA8626" i="1"/>
  <c r="AA8627" i="1"/>
  <c r="AA8628" i="1"/>
  <c r="AA8629" i="1"/>
  <c r="AA8630" i="1"/>
  <c r="AC8630" i="1" s="1"/>
  <c r="AA8631" i="1"/>
  <c r="AA8632" i="1"/>
  <c r="AA8633" i="1"/>
  <c r="AB8633" i="1" s="1"/>
  <c r="AA8634" i="1"/>
  <c r="AA8635" i="1"/>
  <c r="AA8636" i="1"/>
  <c r="AC8636" i="1" s="1"/>
  <c r="AA8637" i="1"/>
  <c r="AC8637" i="1" s="1"/>
  <c r="AA8638" i="1"/>
  <c r="AA8639" i="1"/>
  <c r="AA8640" i="1"/>
  <c r="AA8641" i="1"/>
  <c r="AB8641" i="1" s="1"/>
  <c r="AA8642" i="1"/>
  <c r="AB8642" i="1" s="1"/>
  <c r="AA8643" i="1"/>
  <c r="AC8643" i="1" s="1"/>
  <c r="AA8644" i="1"/>
  <c r="AB8644" i="1" s="1"/>
  <c r="AA8645" i="1"/>
  <c r="AA8646" i="1"/>
  <c r="AC8646" i="1" s="1"/>
  <c r="AA8647" i="1"/>
  <c r="AC8647" i="1" s="1"/>
  <c r="AA8648" i="1"/>
  <c r="AA8649" i="1"/>
  <c r="AA8650" i="1"/>
  <c r="AC8650" i="1" s="1"/>
  <c r="AA8651" i="1"/>
  <c r="AA8652" i="1"/>
  <c r="AA8653" i="1"/>
  <c r="AB8653" i="1" s="1"/>
  <c r="AA8655" i="1"/>
  <c r="AC8655" i="1" s="1"/>
  <c r="AA8656" i="1"/>
  <c r="AA8657" i="1"/>
  <c r="AA8658" i="1"/>
  <c r="AC8658" i="1" s="1"/>
  <c r="AA8660" i="1"/>
  <c r="AB8660" i="1" s="1"/>
  <c r="AA8661" i="1"/>
  <c r="AC8661" i="1" s="1"/>
  <c r="AA8662" i="1"/>
  <c r="AA8663" i="1"/>
  <c r="AA8664" i="1"/>
  <c r="AA8665" i="1"/>
  <c r="AA8666" i="1"/>
  <c r="AC8666" i="1" s="1"/>
  <c r="AA8667" i="1"/>
  <c r="AB8667" i="1" s="1"/>
  <c r="AA8668" i="1"/>
  <c r="AB8668" i="1" s="1"/>
  <c r="AA8669" i="1"/>
  <c r="AC8669" i="1" s="1"/>
  <c r="AA8670" i="1"/>
  <c r="AC8670" i="1" s="1"/>
  <c r="AA8671" i="1"/>
  <c r="AB8671" i="1" s="1"/>
  <c r="AA8672" i="1"/>
  <c r="AB8672" i="1" s="1"/>
  <c r="AA8673" i="1"/>
  <c r="AC8673" i="1" s="1"/>
  <c r="AA8674" i="1"/>
  <c r="AB8674" i="1" s="1"/>
  <c r="AA8675" i="1"/>
  <c r="AB8675" i="1" s="1"/>
  <c r="AA8677" i="1"/>
  <c r="AA8678" i="1"/>
  <c r="AB8678" i="1" s="1"/>
  <c r="AA8679" i="1"/>
  <c r="AB8679" i="1" s="1"/>
  <c r="AA8680" i="1"/>
  <c r="AA8681" i="1"/>
  <c r="AA8682" i="1"/>
  <c r="AA8683" i="1"/>
  <c r="AB8683" i="1" s="1"/>
  <c r="AA8684" i="1"/>
  <c r="AC8684" i="1" s="1"/>
  <c r="AA8685" i="1"/>
  <c r="AC8685" i="1" s="1"/>
  <c r="AA8686" i="1"/>
  <c r="AC8686" i="1" s="1"/>
  <c r="AA8687" i="1"/>
  <c r="AA8688" i="1"/>
  <c r="AC8688" i="1" s="1"/>
  <c r="AA8689" i="1"/>
  <c r="AC8689" i="1" s="1"/>
  <c r="AA8690" i="1"/>
  <c r="AA8691" i="1"/>
  <c r="AB8691" i="1" s="1"/>
  <c r="AA8692" i="1"/>
  <c r="AC8692" i="1" s="1"/>
  <c r="AA8693" i="1"/>
  <c r="AC8693" i="1" s="1"/>
  <c r="AA8694" i="1"/>
  <c r="AA8695" i="1"/>
  <c r="AC8695" i="1" s="1"/>
  <c r="AA8696" i="1"/>
  <c r="AB8696" i="1" s="1"/>
  <c r="AA8697" i="1"/>
  <c r="AB8697" i="1" s="1"/>
  <c r="AA8698" i="1"/>
  <c r="AA8699" i="1"/>
  <c r="AC8699" i="1" s="1"/>
  <c r="AA8700" i="1"/>
  <c r="AA8701" i="1"/>
  <c r="AA8702" i="1"/>
  <c r="AC8702" i="1" s="1"/>
  <c r="AA8703" i="1"/>
  <c r="AA8704" i="1"/>
  <c r="AA8705" i="1"/>
  <c r="AA8706" i="1"/>
  <c r="AC8706" i="1" s="1"/>
  <c r="AA8707" i="1"/>
  <c r="AA8708" i="1"/>
  <c r="AA8709" i="1"/>
  <c r="AC8709" i="1" s="1"/>
  <c r="AA8710" i="1"/>
  <c r="AA8711" i="1"/>
  <c r="AB8711" i="1" s="1"/>
  <c r="AA8712" i="1"/>
  <c r="AA8714" i="1"/>
  <c r="AC8714" i="1" s="1"/>
  <c r="AA8716" i="1"/>
  <c r="AB8716" i="1" s="1"/>
  <c r="AA8717" i="1"/>
  <c r="AC8717" i="1" s="1"/>
  <c r="AA8718" i="1"/>
  <c r="AA8719" i="1"/>
  <c r="AC8719" i="1" s="1"/>
  <c r="AA8720" i="1"/>
  <c r="AA8721" i="1"/>
  <c r="AA8722" i="1"/>
  <c r="AA8723" i="1"/>
  <c r="AB8723" i="1" s="1"/>
  <c r="AA8724" i="1"/>
  <c r="AA8725" i="1"/>
  <c r="AB8725" i="1" s="1"/>
  <c r="AA8726" i="1"/>
  <c r="AA8727" i="1"/>
  <c r="AA8728" i="1"/>
  <c r="AB8728" i="1" s="1"/>
  <c r="AA8729" i="1"/>
  <c r="AB8729" i="1" s="1"/>
  <c r="AA8730" i="1"/>
  <c r="AB8730" i="1" s="1"/>
  <c r="AA8731" i="1"/>
  <c r="AA8732" i="1"/>
  <c r="AA8733" i="1"/>
  <c r="AA8734" i="1"/>
  <c r="AA8735" i="1"/>
  <c r="AC8735" i="1" s="1"/>
  <c r="AA8736" i="1"/>
  <c r="AB8736" i="1" s="1"/>
  <c r="AA8737" i="1"/>
  <c r="AB8737" i="1" s="1"/>
  <c r="AA8738" i="1"/>
  <c r="AA8739" i="1"/>
  <c r="AC8739" i="1" s="1"/>
  <c r="AA8740" i="1"/>
  <c r="AA8741" i="1"/>
  <c r="AA8742" i="1"/>
  <c r="AB8742" i="1" s="1"/>
  <c r="AA8743" i="1"/>
  <c r="AC8743" i="1" s="1"/>
  <c r="AA8744" i="1"/>
  <c r="AB8744" i="1" s="1"/>
  <c r="AA8745" i="1"/>
  <c r="AA8746" i="1"/>
  <c r="AA8747" i="1"/>
  <c r="AC8747" i="1" s="1"/>
  <c r="AA8748" i="1"/>
  <c r="AA8749" i="1"/>
  <c r="AA8750" i="1"/>
  <c r="AB8750" i="1" s="1"/>
  <c r="AA8751" i="1"/>
  <c r="AB8751" i="1" s="1"/>
  <c r="AA8752" i="1"/>
  <c r="AA8753" i="1"/>
  <c r="AA8754" i="1"/>
  <c r="AA8755" i="1"/>
  <c r="AA8756" i="1"/>
  <c r="AA8757" i="1"/>
  <c r="AA8758" i="1"/>
  <c r="AC8758" i="1" s="1"/>
  <c r="AA8759" i="1"/>
  <c r="AB8759" i="1" s="1"/>
  <c r="AA8760" i="1"/>
  <c r="AC8760" i="1" s="1"/>
  <c r="AA8761" i="1"/>
  <c r="AC8761" i="1" s="1"/>
  <c r="AA8763" i="1"/>
  <c r="AB8763" i="1" s="1"/>
  <c r="AA8764" i="1"/>
  <c r="AA8765" i="1"/>
  <c r="AC8765" i="1" s="1"/>
  <c r="AA8766" i="1"/>
  <c r="AC8766" i="1" s="1"/>
  <c r="AA8767" i="1"/>
  <c r="AB8767" i="1" s="1"/>
  <c r="AA8769" i="1"/>
  <c r="AC8769" i="1" s="1"/>
  <c r="AA8770" i="1"/>
  <c r="AA8772" i="1"/>
  <c r="AA8774" i="1"/>
  <c r="AA8775" i="1"/>
  <c r="AB8775" i="1" s="1"/>
  <c r="AA8776" i="1"/>
  <c r="AC8776" i="1" s="1"/>
  <c r="AA8777" i="1"/>
  <c r="AB8777" i="1" s="1"/>
  <c r="AA8778" i="1"/>
  <c r="AC8778" i="1" s="1"/>
  <c r="AA8779" i="1"/>
  <c r="AC8779" i="1" s="1"/>
  <c r="AA8781" i="1"/>
  <c r="AA8782" i="1"/>
  <c r="AB8782" i="1" s="1"/>
  <c r="AA8783" i="1"/>
  <c r="AC8783" i="1" s="1"/>
  <c r="AA8784" i="1"/>
  <c r="AC8784" i="1" s="1"/>
  <c r="AA8785" i="1"/>
  <c r="AA8786" i="1"/>
  <c r="AA8787" i="1"/>
  <c r="AA8788" i="1"/>
  <c r="AB8788" i="1" s="1"/>
  <c r="AA8789" i="1"/>
  <c r="AA8790" i="1"/>
  <c r="AA8791" i="1"/>
  <c r="AA8792" i="1"/>
  <c r="AB8792" i="1" s="1"/>
  <c r="AA8793" i="1"/>
  <c r="AB8793" i="1" s="1"/>
  <c r="AA8794" i="1"/>
  <c r="AC8794" i="1" s="1"/>
  <c r="AA8795" i="1"/>
  <c r="AB8795" i="1" s="1"/>
  <c r="AA8796" i="1"/>
  <c r="AA8797" i="1"/>
  <c r="AA8798" i="1"/>
  <c r="AC8798" i="1" s="1"/>
  <c r="AA8799" i="1"/>
  <c r="AA8800" i="1"/>
  <c r="AA8801" i="1"/>
  <c r="AA8802" i="1"/>
  <c r="AA8803" i="1"/>
  <c r="AA8804" i="1"/>
  <c r="AA8805" i="1"/>
  <c r="AA8806" i="1"/>
  <c r="AB8806" i="1" s="1"/>
  <c r="AA8808" i="1"/>
  <c r="AB8808" i="1" s="1"/>
  <c r="AA8809" i="1"/>
  <c r="AA8810" i="1"/>
  <c r="AA8811" i="1"/>
  <c r="AB8811" i="1" s="1"/>
  <c r="AA8812" i="1"/>
  <c r="AB8812" i="1" s="1"/>
  <c r="AA8813" i="1"/>
  <c r="AA8814" i="1"/>
  <c r="AA8815" i="1"/>
  <c r="AA8816" i="1"/>
  <c r="AA8817" i="1"/>
  <c r="AB8817" i="1" s="1"/>
  <c r="AA8818" i="1"/>
  <c r="AC8818" i="1" s="1"/>
  <c r="AA8819" i="1"/>
  <c r="AA8820" i="1"/>
  <c r="AC8820" i="1" s="1"/>
  <c r="AA8821" i="1"/>
  <c r="AC8821" i="1" s="1"/>
  <c r="AA8822" i="1"/>
  <c r="AC8822" i="1" s="1"/>
  <c r="AA8823" i="1"/>
  <c r="AB8823" i="1" s="1"/>
  <c r="AA8824" i="1"/>
  <c r="AA8825" i="1"/>
  <c r="AA8826" i="1"/>
  <c r="AC8826" i="1" s="1"/>
  <c r="AA8827" i="1"/>
  <c r="AC8827" i="1" s="1"/>
  <c r="AA8828" i="1"/>
  <c r="AA8829" i="1"/>
  <c r="AA8830" i="1"/>
  <c r="AA8831" i="1"/>
  <c r="AB8831" i="1" s="1"/>
  <c r="AA8832" i="1"/>
  <c r="AB8832" i="1" s="1"/>
  <c r="AA8833" i="1"/>
  <c r="AC8833" i="1" s="1"/>
  <c r="AA8834" i="1"/>
  <c r="AA8835" i="1"/>
  <c r="AA8836" i="1"/>
  <c r="AA8837" i="1"/>
  <c r="AA8838" i="1"/>
  <c r="AA8839" i="1"/>
  <c r="AB8839" i="1" s="1"/>
  <c r="AA8840" i="1"/>
  <c r="AA8841" i="1"/>
  <c r="AA8842" i="1"/>
  <c r="AA8843" i="1"/>
  <c r="AA8845" i="1"/>
  <c r="AB8845" i="1" s="1"/>
  <c r="AA8846" i="1"/>
  <c r="AA8847" i="1"/>
  <c r="AA8848" i="1"/>
  <c r="AB8848" i="1" s="1"/>
  <c r="AA8849" i="1"/>
  <c r="AA8850" i="1"/>
  <c r="AA8851" i="1"/>
  <c r="AA8853" i="1"/>
  <c r="AA8854" i="1"/>
  <c r="AB8854" i="1" s="1"/>
  <c r="AA8855" i="1"/>
  <c r="AA8856" i="1"/>
  <c r="AC8856" i="1" s="1"/>
  <c r="AA8857" i="1"/>
  <c r="AA8858" i="1"/>
  <c r="AB8858" i="1" s="1"/>
  <c r="AA8859" i="1"/>
  <c r="AB8859" i="1" s="1"/>
  <c r="AA8860" i="1"/>
  <c r="AC8860" i="1" s="1"/>
  <c r="AA8861" i="1"/>
  <c r="AA8862" i="1"/>
  <c r="AC8862" i="1" s="1"/>
  <c r="AA8863" i="1"/>
  <c r="AB8863" i="1" s="1"/>
  <c r="AA8864" i="1"/>
  <c r="AA8866" i="1"/>
  <c r="AA8867" i="1"/>
  <c r="AC8867" i="1" s="1"/>
  <c r="AA8868" i="1"/>
  <c r="AB8868" i="1" s="1"/>
  <c r="AA8870" i="1"/>
  <c r="AB8870" i="1" s="1"/>
  <c r="AA8871" i="1"/>
  <c r="AC8871" i="1" s="1"/>
  <c r="AA8872" i="1"/>
  <c r="AA8873" i="1"/>
  <c r="AC8873" i="1" s="1"/>
  <c r="AA8874" i="1"/>
  <c r="AB8874" i="1" s="1"/>
  <c r="AA8875" i="1"/>
  <c r="AB8875" i="1" s="1"/>
  <c r="AA8876" i="1"/>
  <c r="AA8877" i="1"/>
  <c r="AB8877" i="1" s="1"/>
  <c r="AA8878" i="1"/>
  <c r="AA8879" i="1"/>
  <c r="AB8879" i="1" s="1"/>
  <c r="AA8880" i="1"/>
  <c r="AC8880" i="1" s="1"/>
  <c r="AA8881" i="1"/>
  <c r="AC8881" i="1" s="1"/>
  <c r="AA8882" i="1"/>
  <c r="AA8883" i="1"/>
  <c r="AC8883" i="1" s="1"/>
  <c r="AA8884" i="1"/>
  <c r="AA8885" i="1"/>
  <c r="AB8885" i="1" s="1"/>
  <c r="AA8886" i="1"/>
  <c r="AB8886" i="1" s="1"/>
  <c r="AA8887" i="1"/>
  <c r="AA8888" i="1"/>
  <c r="AB8888" i="1" s="1"/>
  <c r="AA8890" i="1"/>
  <c r="AA8891" i="1"/>
  <c r="AA8892" i="1"/>
  <c r="AA8893" i="1"/>
  <c r="AA8894" i="1"/>
  <c r="AA8895" i="1"/>
  <c r="AC8895" i="1" s="1"/>
  <c r="AA8896" i="1"/>
  <c r="AB8896" i="1" s="1"/>
  <c r="AA8897" i="1"/>
  <c r="AC8897" i="1" s="1"/>
  <c r="AA8898" i="1"/>
  <c r="AA8899" i="1"/>
  <c r="AB8899" i="1" s="1"/>
  <c r="AA8900" i="1"/>
  <c r="AC8900" i="1" s="1"/>
  <c r="AA8901" i="1"/>
  <c r="AB8901" i="1" s="1"/>
  <c r="AA8902" i="1"/>
  <c r="AC8902" i="1" s="1"/>
  <c r="AA8903" i="1"/>
  <c r="AA8904" i="1"/>
  <c r="AB8904" i="1" s="1"/>
  <c r="AA8905" i="1"/>
  <c r="AB8905" i="1" s="1"/>
  <c r="AA8906" i="1"/>
  <c r="AB8906" i="1" s="1"/>
  <c r="AA8907" i="1"/>
  <c r="AA8908" i="1"/>
  <c r="AC8908" i="1" s="1"/>
  <c r="AA8909" i="1"/>
  <c r="AA8910" i="1"/>
  <c r="AB8910" i="1" s="1"/>
  <c r="AA8911" i="1"/>
  <c r="AA8912" i="1"/>
  <c r="AC8912" i="1" s="1"/>
  <c r="AA8913" i="1"/>
  <c r="AB8913" i="1" s="1"/>
  <c r="AA8914" i="1"/>
  <c r="AC8914" i="1" s="1"/>
  <c r="AA8915" i="1"/>
  <c r="AA8916" i="1"/>
  <c r="AA8917" i="1"/>
  <c r="AB8917" i="1" s="1"/>
  <c r="AA8918" i="1"/>
  <c r="AC8918" i="1" s="1"/>
  <c r="AA8919" i="1"/>
  <c r="AB8919" i="1" s="1"/>
  <c r="AA8920" i="1"/>
  <c r="AB8920" i="1" s="1"/>
  <c r="AA8921" i="1"/>
  <c r="AB8921" i="1" s="1"/>
  <c r="AA8922" i="1"/>
  <c r="AA8924" i="1"/>
  <c r="AA8925" i="1"/>
  <c r="AC8925" i="1" s="1"/>
  <c r="AA8926" i="1"/>
  <c r="AA8927" i="1"/>
  <c r="AB8927" i="1" s="1"/>
  <c r="AA8929" i="1"/>
  <c r="AB8929" i="1" s="1"/>
  <c r="AA8930" i="1"/>
  <c r="AA8931" i="1"/>
  <c r="AC8931" i="1" s="1"/>
  <c r="AA8932" i="1"/>
  <c r="AC8932" i="1" s="1"/>
  <c r="AA8933" i="1"/>
  <c r="AC8933" i="1" s="1"/>
  <c r="AA8934" i="1"/>
  <c r="AB8934" i="1" s="1"/>
  <c r="AA8935" i="1"/>
  <c r="AA8936" i="1"/>
  <c r="AA8937" i="1"/>
  <c r="AA8938" i="1"/>
  <c r="AC8938" i="1" s="1"/>
  <c r="AA8940" i="1"/>
  <c r="AA8941" i="1"/>
  <c r="AA8942" i="1"/>
  <c r="AA8943" i="1"/>
  <c r="AA8945" i="1"/>
  <c r="AA8947" i="1"/>
  <c r="AC8947" i="1" s="1"/>
  <c r="AA8948" i="1"/>
  <c r="AA8949" i="1"/>
  <c r="AC8949" i="1" s="1"/>
  <c r="AA8950" i="1"/>
  <c r="AA8951" i="1"/>
  <c r="AC8951" i="1" s="1"/>
  <c r="AA8952" i="1"/>
  <c r="AA8953" i="1"/>
  <c r="AB8953" i="1" s="1"/>
  <c r="AA8954" i="1"/>
  <c r="AA8955" i="1"/>
  <c r="AB8955" i="1" s="1"/>
  <c r="AA8956" i="1"/>
  <c r="AA8957" i="1"/>
  <c r="AA8958" i="1"/>
  <c r="AB8958" i="1" s="1"/>
  <c r="AA8959" i="1"/>
  <c r="AA8961" i="1"/>
  <c r="AB8961" i="1" s="1"/>
  <c r="AA8962" i="1"/>
  <c r="AA8963" i="1"/>
  <c r="AA8964" i="1"/>
  <c r="AA8965" i="1"/>
  <c r="AA8966" i="1"/>
  <c r="AA8967" i="1"/>
  <c r="AA8968" i="1"/>
  <c r="AA8969" i="1"/>
  <c r="AC8969" i="1" s="1"/>
  <c r="AA8970" i="1"/>
  <c r="AB8970" i="1" s="1"/>
  <c r="AA8971" i="1"/>
  <c r="AA8972" i="1"/>
  <c r="AA8973" i="1"/>
  <c r="AC8973" i="1" s="1"/>
  <c r="AA8974" i="1"/>
  <c r="AB8974" i="1" s="1"/>
  <c r="AA8975" i="1"/>
  <c r="AB8975" i="1" s="1"/>
  <c r="AA8976" i="1"/>
  <c r="AA8977" i="1"/>
  <c r="AA8978" i="1"/>
  <c r="AC8978" i="1" s="1"/>
  <c r="AA8979" i="1"/>
  <c r="AB8979" i="1" s="1"/>
  <c r="AA8980" i="1"/>
  <c r="AB8980" i="1" s="1"/>
  <c r="AA8981" i="1"/>
  <c r="AC8981" i="1" s="1"/>
  <c r="AA8983" i="1"/>
  <c r="AC8983" i="1" s="1"/>
  <c r="AA8984" i="1"/>
  <c r="AB8984" i="1" s="1"/>
  <c r="AA8985" i="1"/>
  <c r="AC8985" i="1" s="1"/>
  <c r="AA8986" i="1"/>
  <c r="AC8986" i="1" s="1"/>
  <c r="AA8987" i="1"/>
  <c r="AB8987" i="1" s="1"/>
  <c r="AA8988" i="1"/>
  <c r="AA8989" i="1"/>
  <c r="AA8990" i="1"/>
  <c r="AB8990" i="1" s="1"/>
  <c r="AA8991" i="1"/>
  <c r="AA8992" i="1"/>
  <c r="AB8992" i="1" s="1"/>
  <c r="AA8993" i="1"/>
  <c r="AC8993" i="1" s="1"/>
  <c r="AA8994" i="1"/>
  <c r="AC8994" i="1" s="1"/>
  <c r="AA8995" i="1"/>
  <c r="AA8996" i="1"/>
  <c r="AA8998" i="1"/>
  <c r="AA8999" i="1"/>
  <c r="AA9000" i="1"/>
  <c r="AC9000" i="1" s="1"/>
  <c r="AA9001" i="1"/>
  <c r="AA9002" i="1"/>
  <c r="AA9003" i="1"/>
  <c r="AA9004" i="1"/>
  <c r="AB9004" i="1" s="1"/>
  <c r="AA9005" i="1"/>
  <c r="AA9006" i="1"/>
  <c r="AB9006" i="1" s="1"/>
  <c r="AA9007" i="1"/>
  <c r="AC9007" i="1" s="1"/>
  <c r="AA9008" i="1"/>
  <c r="AA9009" i="1"/>
  <c r="AB9009" i="1" s="1"/>
  <c r="AA9010" i="1"/>
  <c r="AA9011" i="1"/>
  <c r="AA9012" i="1"/>
  <c r="AC9012" i="1" s="1"/>
  <c r="AA9013" i="1"/>
  <c r="AC9013" i="1" s="1"/>
  <c r="AA9014" i="1"/>
  <c r="AB9014" i="1" s="1"/>
  <c r="AA9015" i="1"/>
  <c r="AC9015" i="1" s="1"/>
  <c r="AA9016" i="1"/>
  <c r="AC9016" i="1" s="1"/>
  <c r="AA9017" i="1"/>
  <c r="AA9018" i="1"/>
  <c r="AC9018" i="1" s="1"/>
  <c r="AA9019" i="1"/>
  <c r="AA9020" i="1"/>
  <c r="AC9020" i="1" s="1"/>
  <c r="AA9021" i="1"/>
  <c r="AA9022" i="1"/>
  <c r="AA9023" i="1"/>
  <c r="AA9024" i="1"/>
  <c r="AA9025" i="1"/>
  <c r="AA9026" i="1"/>
  <c r="AB9026" i="1" s="1"/>
  <c r="AA9027" i="1"/>
  <c r="AB9027" i="1" s="1"/>
  <c r="AA9028" i="1"/>
  <c r="AA9029" i="1"/>
  <c r="AA9030" i="1"/>
  <c r="AA9031" i="1"/>
  <c r="AA9032" i="1"/>
  <c r="AA9033" i="1"/>
  <c r="AC9033" i="1" s="1"/>
  <c r="AA9034" i="1"/>
  <c r="AC9034" i="1" s="1"/>
  <c r="AA9035" i="1"/>
  <c r="AA9036" i="1"/>
  <c r="AA9037" i="1"/>
  <c r="AA9038" i="1"/>
  <c r="AB9038" i="1" s="1"/>
  <c r="AA9039" i="1"/>
  <c r="AC9039" i="1" s="1"/>
  <c r="AA9040" i="1"/>
  <c r="AB9040" i="1" s="1"/>
  <c r="AA9041" i="1"/>
  <c r="AC9041" i="1" s="1"/>
  <c r="AA9042" i="1"/>
  <c r="AA9043" i="1"/>
  <c r="AC9043" i="1" s="1"/>
  <c r="AA9044" i="1"/>
  <c r="AB9044" i="1" s="1"/>
  <c r="AA9045" i="1"/>
  <c r="AB9045" i="1" s="1"/>
  <c r="AA9046" i="1"/>
  <c r="AA9047" i="1"/>
  <c r="AA9048" i="1"/>
  <c r="AB9048" i="1" s="1"/>
  <c r="AA9049" i="1"/>
  <c r="AB9049" i="1" s="1"/>
  <c r="AA9051" i="1"/>
  <c r="AA9052" i="1"/>
  <c r="AB9052" i="1" s="1"/>
  <c r="AA9053" i="1"/>
  <c r="AA9054" i="1"/>
  <c r="AC9054" i="1" s="1"/>
  <c r="AA9055" i="1"/>
  <c r="AB9055" i="1" s="1"/>
  <c r="AA9056" i="1"/>
  <c r="AC9056" i="1" s="1"/>
  <c r="AA9057" i="1"/>
  <c r="AB9057" i="1" s="1"/>
  <c r="AA9059" i="1"/>
  <c r="AC9059" i="1" s="1"/>
  <c r="AA9060" i="1"/>
  <c r="AA9061" i="1"/>
  <c r="AB9061" i="1" s="1"/>
  <c r="AA9062" i="1"/>
  <c r="AB9062" i="1" s="1"/>
  <c r="AA9063" i="1"/>
  <c r="AA9064" i="1"/>
  <c r="AB9064" i="1" s="1"/>
  <c r="AA9065" i="1"/>
  <c r="AA9066" i="1"/>
  <c r="AA9067" i="1"/>
  <c r="AA9068" i="1"/>
  <c r="AA9069" i="1"/>
  <c r="AB9069" i="1" s="1"/>
  <c r="AA9070" i="1"/>
  <c r="AB9070" i="1" s="1"/>
  <c r="AA9071" i="1"/>
  <c r="AC9071" i="1" s="1"/>
  <c r="AA9072" i="1"/>
  <c r="AA9073" i="1"/>
  <c r="AC9073" i="1" s="1"/>
  <c r="AA9074" i="1"/>
  <c r="AA9075" i="1"/>
  <c r="AA9076" i="1"/>
  <c r="AB9076" i="1" s="1"/>
  <c r="AA9077" i="1"/>
  <c r="AB9077" i="1" s="1"/>
  <c r="AA9078" i="1"/>
  <c r="AA9079" i="1"/>
  <c r="AA9080" i="1"/>
  <c r="AC9080" i="1" s="1"/>
  <c r="AA9081" i="1"/>
  <c r="AB9081" i="1" s="1"/>
  <c r="AA9082" i="1"/>
  <c r="AB9082" i="1" s="1"/>
  <c r="AA9083" i="1"/>
  <c r="AB9083" i="1" s="1"/>
  <c r="AA9084" i="1"/>
  <c r="AB9084" i="1" s="1"/>
  <c r="AA9085" i="1"/>
  <c r="AA9086" i="1"/>
  <c r="AA9087" i="1"/>
  <c r="AC9087" i="1" s="1"/>
  <c r="AA9088" i="1"/>
  <c r="AA9089" i="1"/>
  <c r="AA9090" i="1"/>
  <c r="AB9090" i="1" s="1"/>
  <c r="AA9091" i="1"/>
  <c r="AA9093" i="1"/>
  <c r="AA9094" i="1"/>
  <c r="AC9094" i="1" s="1"/>
  <c r="AA9095" i="1"/>
  <c r="AC9095" i="1" s="1"/>
  <c r="AA9096" i="1"/>
  <c r="AA9097" i="1"/>
  <c r="AC9097" i="1" s="1"/>
  <c r="AA9098" i="1"/>
  <c r="AC9098" i="1" s="1"/>
  <c r="AA9099" i="1"/>
  <c r="AB9099" i="1" s="1"/>
  <c r="AA9100" i="1"/>
  <c r="AC9100" i="1" s="1"/>
  <c r="AA9101" i="1"/>
  <c r="AC9101" i="1" s="1"/>
  <c r="AA9102" i="1"/>
  <c r="AC9102" i="1" s="1"/>
  <c r="AA9103" i="1"/>
  <c r="AA9104" i="1"/>
  <c r="AB9104" i="1" s="1"/>
  <c r="AA9105" i="1"/>
  <c r="AA9106" i="1"/>
  <c r="AB9106" i="1" s="1"/>
  <c r="AA9107" i="1"/>
  <c r="AB9107" i="1" s="1"/>
  <c r="AA9108" i="1"/>
  <c r="AB9108" i="1" s="1"/>
  <c r="AA9109" i="1"/>
  <c r="AA9110" i="1"/>
  <c r="AA9111" i="1"/>
  <c r="AC9111" i="1" s="1"/>
  <c r="AA9112" i="1"/>
  <c r="AB9112" i="1" s="1"/>
  <c r="AA9113" i="1"/>
  <c r="AC9113" i="1" s="1"/>
  <c r="AA9114" i="1"/>
  <c r="AA9115" i="1"/>
  <c r="AA9116" i="1"/>
  <c r="AC9116" i="1" s="1"/>
  <c r="AA9117" i="1"/>
  <c r="AC9117" i="1" s="1"/>
  <c r="AA9118" i="1"/>
  <c r="AA9119" i="1"/>
  <c r="AC9119" i="1" s="1"/>
  <c r="AA9120" i="1"/>
  <c r="AA9121" i="1"/>
  <c r="AB9121" i="1" s="1"/>
  <c r="AA9122" i="1"/>
  <c r="AA9123" i="1"/>
  <c r="AC9123" i="1" s="1"/>
  <c r="AA9124" i="1"/>
  <c r="AC9124" i="1" s="1"/>
  <c r="AA9125" i="1"/>
  <c r="AC9125" i="1" s="1"/>
  <c r="AA9126" i="1"/>
  <c r="AA9127" i="1"/>
  <c r="AA9128" i="1"/>
  <c r="AB9128" i="1" s="1"/>
  <c r="AA9129" i="1"/>
  <c r="AA9130" i="1"/>
  <c r="AC9130" i="1" s="1"/>
  <c r="AA9131" i="1"/>
  <c r="AA9133" i="1"/>
  <c r="AA9134" i="1"/>
  <c r="AB9134" i="1" s="1"/>
  <c r="AA9135" i="1"/>
  <c r="AC9135" i="1" s="1"/>
  <c r="AA9136" i="1"/>
  <c r="AA9138" i="1"/>
  <c r="AB9138" i="1" s="1"/>
  <c r="AA9139" i="1"/>
  <c r="AA9140" i="1"/>
  <c r="AC9140" i="1" s="1"/>
  <c r="AA9141" i="1"/>
  <c r="AB9141" i="1" s="1"/>
  <c r="AA9142" i="1"/>
  <c r="AB9142" i="1" s="1"/>
  <c r="AA9143" i="1"/>
  <c r="AC9143" i="1" s="1"/>
  <c r="AA9144" i="1"/>
  <c r="AA9146" i="1"/>
  <c r="AA9147" i="1"/>
  <c r="AA9148" i="1"/>
  <c r="AC9148" i="1" s="1"/>
  <c r="AA9149" i="1"/>
  <c r="AA9150" i="1"/>
  <c r="AB9150" i="1" s="1"/>
  <c r="AA9151" i="1"/>
  <c r="AA9152" i="1"/>
  <c r="AA9153" i="1"/>
  <c r="AB9153" i="1" s="1"/>
  <c r="AA9154" i="1"/>
  <c r="AA9156" i="1"/>
  <c r="AC9156" i="1" s="1"/>
  <c r="AA9157" i="1"/>
  <c r="AA9158" i="1"/>
  <c r="AC9158" i="1" s="1"/>
  <c r="AA9159" i="1"/>
  <c r="AA9160" i="1"/>
  <c r="AA9161" i="1"/>
  <c r="AC9161" i="1" s="1"/>
  <c r="AA9162" i="1"/>
  <c r="AA9163" i="1"/>
  <c r="AC9163" i="1" s="1"/>
  <c r="AA9164" i="1"/>
  <c r="AB9164" i="1" s="1"/>
  <c r="AA9165" i="1"/>
  <c r="AC9165" i="1" s="1"/>
  <c r="AA9166" i="1"/>
  <c r="AC9166" i="1" s="1"/>
  <c r="AA9167" i="1"/>
  <c r="AC9167" i="1" s="1"/>
  <c r="AA9169" i="1"/>
  <c r="AC9169" i="1" s="1"/>
  <c r="AA9170" i="1"/>
  <c r="AA9171" i="1"/>
  <c r="AC9171" i="1" s="1"/>
  <c r="AA9172" i="1"/>
  <c r="AA9173" i="1"/>
  <c r="AB9173" i="1" s="1"/>
  <c r="AA9174" i="1"/>
  <c r="AC9174" i="1" s="1"/>
  <c r="AA9175" i="1"/>
  <c r="AC9175" i="1" s="1"/>
  <c r="AA9176" i="1"/>
  <c r="AB9176" i="1" s="1"/>
  <c r="AA9177" i="1"/>
  <c r="AC9177" i="1" s="1"/>
  <c r="AA9178" i="1"/>
  <c r="AB9178" i="1" s="1"/>
  <c r="AA9179" i="1"/>
  <c r="AA9180" i="1"/>
  <c r="AA9182" i="1"/>
  <c r="AA9183" i="1"/>
  <c r="AC9183" i="1" s="1"/>
  <c r="AA9184" i="1"/>
  <c r="AA9185" i="1"/>
  <c r="AC9185" i="1" s="1"/>
  <c r="AA9186" i="1"/>
  <c r="AC9186" i="1" s="1"/>
  <c r="AA9187" i="1"/>
  <c r="AB9187" i="1" s="1"/>
  <c r="AA9188" i="1"/>
  <c r="AA9189" i="1"/>
  <c r="AC9189" i="1" s="1"/>
  <c r="AA9190" i="1"/>
  <c r="AB9190" i="1" s="1"/>
  <c r="AA9191" i="1"/>
  <c r="AA9192" i="1"/>
  <c r="AC9192" i="1" s="1"/>
  <c r="AA9193" i="1"/>
  <c r="AB9193" i="1" s="1"/>
  <c r="AA9194" i="1"/>
  <c r="AB9194" i="1" s="1"/>
  <c r="AA9196" i="1"/>
  <c r="AB9196" i="1" s="1"/>
  <c r="AA9197" i="1"/>
  <c r="AA9198" i="1"/>
  <c r="AA9199" i="1"/>
  <c r="AB9199" i="1" s="1"/>
  <c r="AA9200" i="1"/>
  <c r="AA9201" i="1"/>
  <c r="AC9201" i="1" s="1"/>
  <c r="AA9202" i="1"/>
  <c r="AA9204" i="1"/>
  <c r="AA9205" i="1"/>
  <c r="AC9205" i="1" s="1"/>
  <c r="AA9206" i="1"/>
  <c r="AB9206" i="1" s="1"/>
  <c r="AA9207" i="1"/>
  <c r="AC9207" i="1" s="1"/>
  <c r="AA9208" i="1"/>
  <c r="AA9209" i="1"/>
  <c r="AA9210" i="1"/>
  <c r="AA9211" i="1"/>
  <c r="AB9211" i="1" s="1"/>
  <c r="AA9212" i="1"/>
  <c r="AA9213" i="1"/>
  <c r="AA9214" i="1"/>
  <c r="AB9214" i="1" s="1"/>
  <c r="AA9215" i="1"/>
  <c r="AA9216" i="1"/>
  <c r="AC9216" i="1" s="1"/>
  <c r="AA9217" i="1"/>
  <c r="AB9217" i="1" s="1"/>
  <c r="AA9218" i="1"/>
  <c r="AA9219" i="1"/>
  <c r="AA9220" i="1"/>
  <c r="AC9220" i="1" s="1"/>
  <c r="AA9221" i="1"/>
  <c r="AA9222" i="1"/>
  <c r="AA9223" i="1"/>
  <c r="AA9224" i="1"/>
  <c r="AB9224" i="1" s="1"/>
  <c r="AA9225" i="1"/>
  <c r="AC9225" i="1" s="1"/>
  <c r="AA9226" i="1"/>
  <c r="AC9226" i="1" s="1"/>
  <c r="AA9227" i="1"/>
  <c r="AB9227" i="1" s="1"/>
  <c r="AA9228" i="1"/>
  <c r="AC9228" i="1" s="1"/>
  <c r="AA9229" i="1"/>
  <c r="AC9229" i="1" s="1"/>
  <c r="AA9230" i="1"/>
  <c r="AB9230" i="1" s="1"/>
  <c r="AA9231" i="1"/>
  <c r="AA9232" i="1"/>
  <c r="AA9233" i="1"/>
  <c r="AC9233" i="1" s="1"/>
  <c r="AA9234" i="1"/>
  <c r="AB9234" i="1" s="1"/>
  <c r="AA9235" i="1"/>
  <c r="AC9235" i="1" s="1"/>
  <c r="AA9236" i="1"/>
  <c r="AC9236" i="1" s="1"/>
  <c r="AA9237" i="1"/>
  <c r="AA9238" i="1"/>
  <c r="AB9238" i="1" s="1"/>
  <c r="AA9239" i="1"/>
  <c r="AA9240" i="1"/>
  <c r="AC9240" i="1" s="1"/>
  <c r="AA9241" i="1"/>
  <c r="AB9241" i="1" s="1"/>
  <c r="AA9242" i="1"/>
  <c r="AA9243" i="1"/>
  <c r="AC9243" i="1" s="1"/>
  <c r="AA9244" i="1"/>
  <c r="AC9244" i="1" s="1"/>
  <c r="AA9245" i="1"/>
  <c r="AC9245" i="1" s="1"/>
  <c r="AA9246" i="1"/>
  <c r="AC9246" i="1" s="1"/>
  <c r="AA9248" i="1"/>
  <c r="AC9248" i="1" s="1"/>
  <c r="AA9249" i="1"/>
  <c r="AA9251" i="1"/>
  <c r="AC9251" i="1" s="1"/>
  <c r="AA9252" i="1"/>
  <c r="AA9253" i="1"/>
  <c r="AA9254" i="1"/>
  <c r="AA9255" i="1"/>
  <c r="AA9256" i="1"/>
  <c r="AB9256" i="1" s="1"/>
  <c r="AA9257" i="1"/>
  <c r="AB9257" i="1" s="1"/>
  <c r="AA9258" i="1"/>
  <c r="AA9259" i="1"/>
  <c r="AC9259" i="1" s="1"/>
  <c r="AA9260" i="1"/>
  <c r="AB9260" i="1" s="1"/>
  <c r="AA9262" i="1"/>
  <c r="AA9264" i="1"/>
  <c r="AC9264" i="1" s="1"/>
  <c r="AA9265" i="1"/>
  <c r="AC9265" i="1" s="1"/>
  <c r="AA9266" i="1"/>
  <c r="AC9266" i="1" s="1"/>
  <c r="AA9267" i="1"/>
  <c r="AA9268" i="1"/>
  <c r="AC9268" i="1" s="1"/>
  <c r="AA9269" i="1"/>
  <c r="AC9269" i="1" s="1"/>
  <c r="AA9270" i="1"/>
  <c r="AB9270" i="1" s="1"/>
  <c r="AA9271" i="1"/>
  <c r="AC9271" i="1" s="1"/>
  <c r="AA9272" i="1"/>
  <c r="AC9272" i="1" s="1"/>
  <c r="AA9273" i="1"/>
  <c r="AB9273" i="1" s="1"/>
  <c r="AA9274" i="1"/>
  <c r="AA9275" i="1"/>
  <c r="AA9276" i="1"/>
  <c r="AA9278" i="1"/>
  <c r="AC9278" i="1" s="1"/>
  <c r="AA9279" i="1"/>
  <c r="AC9279" i="1" s="1"/>
  <c r="AA9280" i="1"/>
  <c r="AB9280" i="1" s="1"/>
  <c r="AA9281" i="1"/>
  <c r="AA9282" i="1"/>
  <c r="AA9283" i="1"/>
  <c r="AC9283" i="1" s="1"/>
  <c r="AA9284" i="1"/>
  <c r="AC9284" i="1" s="1"/>
  <c r="AA9285" i="1"/>
  <c r="AC9285" i="1" s="1"/>
  <c r="AA9286" i="1"/>
  <c r="AC9286" i="1" s="1"/>
  <c r="AA9287" i="1"/>
  <c r="AA9288" i="1"/>
  <c r="AA9289" i="1"/>
  <c r="AB9289" i="1" s="1"/>
  <c r="AA9290" i="1"/>
  <c r="AA9291" i="1"/>
  <c r="AC9291" i="1" s="1"/>
  <c r="AA9292" i="1"/>
  <c r="AA9293" i="1"/>
  <c r="AA9294" i="1"/>
  <c r="AC9294" i="1" s="1"/>
  <c r="AA9295" i="1"/>
  <c r="AB9295" i="1" s="1"/>
  <c r="AA9296" i="1"/>
  <c r="AC9296" i="1" s="1"/>
  <c r="AA9297" i="1"/>
  <c r="AA9299" i="1"/>
  <c r="AB9299" i="1" s="1"/>
  <c r="AA9300" i="1"/>
  <c r="AB9300" i="1" s="1"/>
  <c r="AA9301" i="1"/>
  <c r="AB9301" i="1" s="1"/>
  <c r="AA9302" i="1"/>
  <c r="AA9303" i="1"/>
  <c r="AA9304" i="1"/>
  <c r="AA9305" i="1"/>
  <c r="AC9305" i="1" s="1"/>
  <c r="AA9306" i="1"/>
  <c r="AC9306" i="1" s="1"/>
  <c r="AA9307" i="1"/>
  <c r="AA9308" i="1"/>
  <c r="AC9308" i="1" s="1"/>
  <c r="AA9309" i="1"/>
  <c r="AC9309" i="1" s="1"/>
  <c r="AA9310" i="1"/>
  <c r="AA9311" i="1"/>
  <c r="AB9311" i="1" s="1"/>
  <c r="AA9312" i="1"/>
  <c r="AA9313" i="1"/>
  <c r="AA9314" i="1"/>
  <c r="AA9315" i="1"/>
  <c r="AC9315" i="1" s="1"/>
  <c r="AA9316" i="1"/>
  <c r="AC9316" i="1" s="1"/>
  <c r="AA9317" i="1"/>
  <c r="AB9317" i="1" s="1"/>
  <c r="AA9318" i="1"/>
  <c r="AC9318" i="1" s="1"/>
  <c r="AA9319" i="1"/>
  <c r="AA9320" i="1"/>
  <c r="AC9320" i="1" s="1"/>
  <c r="AA9321" i="1"/>
  <c r="AB9321" i="1" s="1"/>
  <c r="AA9322" i="1"/>
  <c r="AB9322" i="1" s="1"/>
  <c r="AA9323" i="1"/>
  <c r="AA9324" i="1"/>
  <c r="AA9325" i="1"/>
  <c r="AB9325" i="1" s="1"/>
  <c r="AA9326" i="1"/>
  <c r="AA9327" i="1"/>
  <c r="AB9327" i="1" s="1"/>
  <c r="AA9328" i="1"/>
  <c r="AA9329" i="1"/>
  <c r="AB9329" i="1" s="1"/>
  <c r="AA9331" i="1"/>
  <c r="AA9332" i="1"/>
  <c r="AC9332" i="1" s="1"/>
  <c r="AA9333" i="1"/>
  <c r="AC9333" i="1" s="1"/>
  <c r="AA9334" i="1"/>
  <c r="AC9334" i="1" s="1"/>
  <c r="AA9335" i="1"/>
  <c r="AA9336" i="1"/>
  <c r="AA9337" i="1"/>
  <c r="AA9338" i="1"/>
  <c r="AB9338" i="1" s="1"/>
  <c r="AA9339" i="1"/>
  <c r="AA9340" i="1"/>
  <c r="AA9341" i="1"/>
  <c r="AC9341" i="1" s="1"/>
  <c r="AA9342" i="1"/>
  <c r="AB9342" i="1" s="1"/>
  <c r="AA9343" i="1"/>
  <c r="AB9343" i="1" s="1"/>
  <c r="AA9344" i="1"/>
  <c r="AC9344" i="1" s="1"/>
  <c r="AA9345" i="1"/>
  <c r="AB9345" i="1" s="1"/>
  <c r="AA9346" i="1"/>
  <c r="AA9347" i="1"/>
  <c r="AA9348" i="1"/>
  <c r="AC9348" i="1" s="1"/>
  <c r="AA9349" i="1"/>
  <c r="AC9349" i="1" s="1"/>
  <c r="AA9350" i="1"/>
  <c r="AA9351" i="1"/>
  <c r="AB9351" i="1" s="1"/>
  <c r="AA9352" i="1"/>
  <c r="AC9352" i="1" s="1"/>
  <c r="AA9353" i="1"/>
  <c r="AA9354" i="1"/>
  <c r="AC9354" i="1" s="1"/>
  <c r="AA9355" i="1"/>
  <c r="AC9355" i="1" s="1"/>
  <c r="AA9358" i="1"/>
  <c r="AB9358" i="1" s="1"/>
  <c r="AA9359" i="1"/>
  <c r="AB9359" i="1" s="1"/>
  <c r="AA9360" i="1"/>
  <c r="AB9360" i="1" s="1"/>
  <c r="AA9362" i="1"/>
  <c r="AB9362" i="1" s="1"/>
  <c r="AA9363" i="1"/>
  <c r="AC9363" i="1" s="1"/>
  <c r="AA9364" i="1"/>
  <c r="AC9364" i="1" s="1"/>
  <c r="AA9365" i="1"/>
  <c r="AA9366" i="1"/>
  <c r="AB9366" i="1" s="1"/>
  <c r="AA9367" i="1"/>
  <c r="AC9367" i="1" s="1"/>
  <c r="AA9368" i="1"/>
  <c r="AB9368" i="1" s="1"/>
  <c r="AA9369" i="1"/>
  <c r="AC9369" i="1" s="1"/>
  <c r="AA9370" i="1"/>
  <c r="AC9370" i="1" s="1"/>
  <c r="AA9371" i="1"/>
  <c r="AA9372" i="1"/>
  <c r="AB9372" i="1" s="1"/>
  <c r="AA9373" i="1"/>
  <c r="AA9374" i="1"/>
  <c r="AC9374" i="1" s="1"/>
  <c r="AA9375" i="1"/>
  <c r="AC9375" i="1" s="1"/>
  <c r="AA9376" i="1"/>
  <c r="AB9376" i="1" s="1"/>
  <c r="AA9378" i="1"/>
  <c r="AB9378" i="1" s="1"/>
  <c r="AA9379" i="1"/>
  <c r="AA9381" i="1"/>
  <c r="AB9381" i="1" s="1"/>
  <c r="AA9382" i="1"/>
  <c r="AA9383" i="1"/>
  <c r="AA9384" i="1"/>
  <c r="AB9384" i="1" s="1"/>
  <c r="AA9385" i="1"/>
  <c r="AC9385" i="1" s="1"/>
  <c r="AA9386" i="1"/>
  <c r="AA9387" i="1"/>
  <c r="AA9388" i="1"/>
  <c r="AA9389" i="1"/>
  <c r="AA9390" i="1"/>
  <c r="AB9390" i="1" s="1"/>
  <c r="AA9391" i="1"/>
  <c r="AA9392" i="1"/>
  <c r="AA9393" i="1"/>
  <c r="AB9393" i="1" s="1"/>
  <c r="AA9394" i="1"/>
  <c r="AC9394" i="1" s="1"/>
  <c r="AA9395" i="1"/>
  <c r="AB9395" i="1" s="1"/>
  <c r="AA9397" i="1"/>
  <c r="AA9398" i="1"/>
  <c r="AA9400" i="1"/>
  <c r="AB9400" i="1" s="1"/>
  <c r="AA9401" i="1"/>
  <c r="AB9401" i="1" s="1"/>
  <c r="AA9402" i="1"/>
  <c r="AB9402" i="1" s="1"/>
  <c r="AA9403" i="1"/>
  <c r="AC9403" i="1" s="1"/>
  <c r="AA9404" i="1"/>
  <c r="AA9405" i="1"/>
  <c r="AB9405" i="1" s="1"/>
  <c r="AA9406" i="1"/>
  <c r="AC9406" i="1" s="1"/>
  <c r="AA9408" i="1"/>
  <c r="AB9408" i="1" s="1"/>
  <c r="AA9409" i="1"/>
  <c r="AA9410" i="1"/>
  <c r="AB9410" i="1" s="1"/>
  <c r="AA9411" i="1"/>
  <c r="AC9411" i="1" s="1"/>
  <c r="AA9412" i="1"/>
  <c r="AC9412" i="1" s="1"/>
  <c r="AA9413" i="1"/>
  <c r="AB9413" i="1" s="1"/>
  <c r="AA9414" i="1"/>
  <c r="AA9415" i="1"/>
  <c r="AC9415" i="1" s="1"/>
  <c r="AA9416" i="1"/>
  <c r="AC9416" i="1" s="1"/>
  <c r="AA9417" i="1"/>
  <c r="AB9417" i="1" s="1"/>
  <c r="AA9418" i="1"/>
  <c r="AA9419" i="1"/>
  <c r="AB9419" i="1" s="1"/>
  <c r="AA9420" i="1"/>
  <c r="AA9421" i="1"/>
  <c r="AB9421" i="1" s="1"/>
  <c r="AA9422" i="1"/>
  <c r="AB9422" i="1" s="1"/>
  <c r="AA9423" i="1"/>
  <c r="AA9425" i="1"/>
  <c r="AA9426" i="1"/>
  <c r="AA9427" i="1"/>
  <c r="AB9427" i="1" s="1"/>
  <c r="AA9428" i="1"/>
  <c r="AB9428" i="1" s="1"/>
  <c r="AA9429" i="1"/>
  <c r="AA9430" i="1"/>
  <c r="AB9430" i="1" s="1"/>
  <c r="AA9431" i="1"/>
  <c r="AC9431" i="1" s="1"/>
  <c r="AA9432" i="1"/>
  <c r="AC9432" i="1" s="1"/>
  <c r="AA9433" i="1"/>
  <c r="AC9433" i="1" s="1"/>
  <c r="AA9434" i="1"/>
  <c r="AB9434" i="1" s="1"/>
  <c r="AA9435" i="1"/>
  <c r="AB9435" i="1" s="1"/>
  <c r="AA9436" i="1"/>
  <c r="AA9437" i="1"/>
  <c r="AA9438" i="1"/>
  <c r="AB9438" i="1" s="1"/>
  <c r="AA9439" i="1"/>
  <c r="AA9440" i="1"/>
  <c r="AC9440" i="1" s="1"/>
  <c r="AA9441" i="1"/>
  <c r="AB9441" i="1" s="1"/>
  <c r="AA9443" i="1"/>
  <c r="AC9443" i="1" s="1"/>
  <c r="AA9444" i="1"/>
  <c r="AA9445" i="1"/>
  <c r="AB9445" i="1" s="1"/>
  <c r="AA9446" i="1"/>
  <c r="AA9447" i="1"/>
  <c r="AA9448" i="1"/>
  <c r="AA9449" i="1"/>
  <c r="AC9449" i="1" s="1"/>
  <c r="AA9450" i="1"/>
  <c r="AA9451" i="1"/>
  <c r="AB9451" i="1" s="1"/>
  <c r="AA9452" i="1"/>
  <c r="AA9453" i="1"/>
  <c r="AA9455" i="1"/>
  <c r="AA9456" i="1"/>
  <c r="AC9456" i="1" s="1"/>
  <c r="AA9457" i="1"/>
  <c r="AC9457" i="1" s="1"/>
  <c r="AA9458" i="1"/>
  <c r="AB9458" i="1" s="1"/>
  <c r="AA9459" i="1"/>
  <c r="AB9459" i="1" s="1"/>
  <c r="AA9460" i="1"/>
  <c r="AA9461" i="1"/>
  <c r="AC9461" i="1" s="1"/>
  <c r="AA9462" i="1"/>
  <c r="AC9462" i="1" s="1"/>
  <c r="AA9463" i="1"/>
  <c r="AA9464" i="1"/>
  <c r="AC9464" i="1" s="1"/>
  <c r="AA9465" i="1"/>
  <c r="AC9465" i="1" s="1"/>
  <c r="AA9466" i="1"/>
  <c r="AB9466" i="1" s="1"/>
  <c r="AA9467" i="1"/>
  <c r="AB9467" i="1" s="1"/>
  <c r="AA9468" i="1"/>
  <c r="AB9468" i="1" s="1"/>
  <c r="AA9469" i="1"/>
  <c r="AB9469" i="1" s="1"/>
  <c r="AA9470" i="1"/>
  <c r="AA9471" i="1"/>
  <c r="AB9471" i="1" s="1"/>
  <c r="AA9472" i="1"/>
  <c r="AA9473" i="1"/>
  <c r="AA9474" i="1"/>
  <c r="AB9474" i="1" s="1"/>
  <c r="AA9475" i="1"/>
  <c r="AA9476" i="1"/>
  <c r="AA9477" i="1"/>
  <c r="AC9477" i="1" s="1"/>
  <c r="AA9478" i="1"/>
  <c r="AC9478" i="1" s="1"/>
  <c r="AA9479" i="1"/>
  <c r="AC9479" i="1" s="1"/>
  <c r="AA9480" i="1"/>
  <c r="AC9480" i="1" s="1"/>
  <c r="AA9481" i="1"/>
  <c r="AB9481" i="1" s="1"/>
  <c r="AA9482" i="1"/>
  <c r="AB9482" i="1" s="1"/>
  <c r="AA9483" i="1"/>
  <c r="AA9484" i="1"/>
  <c r="AA9485" i="1"/>
  <c r="AA9486" i="1"/>
  <c r="AB9486" i="1" s="1"/>
  <c r="AA9487" i="1"/>
  <c r="AB9487" i="1" s="1"/>
  <c r="AA9488" i="1"/>
  <c r="AA9489" i="1"/>
  <c r="AB9489" i="1" s="1"/>
  <c r="AA9490" i="1"/>
  <c r="AC9490" i="1" s="1"/>
  <c r="AA9491" i="1"/>
  <c r="AA9492" i="1"/>
  <c r="AB9492" i="1" s="1"/>
  <c r="AA9493" i="1"/>
  <c r="AC9493" i="1" s="1"/>
  <c r="AA9494" i="1"/>
  <c r="AB9494" i="1" s="1"/>
  <c r="AA9495" i="1"/>
  <c r="AA9496" i="1"/>
  <c r="AC9496" i="1" s="1"/>
  <c r="AA9497" i="1"/>
  <c r="AA9498" i="1"/>
  <c r="AC9498" i="1" s="1"/>
  <c r="AA9499" i="1"/>
  <c r="AB9499" i="1" s="1"/>
  <c r="AA9501" i="1"/>
  <c r="AA9502" i="1"/>
  <c r="AC9502" i="1" s="1"/>
  <c r="AA9503" i="1"/>
  <c r="AA9504" i="1"/>
  <c r="AA9505" i="1"/>
  <c r="AB9505" i="1" s="1"/>
  <c r="AA5745" i="1"/>
  <c r="AB5745" i="1" s="1"/>
  <c r="AA5746" i="1"/>
  <c r="AA5747" i="1"/>
  <c r="AC5747" i="1" s="1"/>
  <c r="AA5748" i="1"/>
  <c r="AA5749" i="1"/>
  <c r="AA5750" i="1"/>
  <c r="AB5750" i="1" s="1"/>
  <c r="AA5751" i="1"/>
  <c r="AA5752" i="1"/>
  <c r="AA5753" i="1"/>
  <c r="AB5753" i="1" s="1"/>
  <c r="AA5754" i="1"/>
  <c r="AB5754" i="1" s="1"/>
  <c r="AA5755" i="1"/>
  <c r="AA5756" i="1"/>
  <c r="AC5756" i="1" s="1"/>
  <c r="AA5757" i="1"/>
  <c r="AC5757" i="1" s="1"/>
  <c r="AA5758" i="1"/>
  <c r="AA5759" i="1"/>
  <c r="AC5759" i="1" s="1"/>
  <c r="AA5760" i="1"/>
  <c r="AA5761" i="1"/>
  <c r="AA5762" i="1"/>
  <c r="AC5762" i="1" s="1"/>
  <c r="AA5763" i="1"/>
  <c r="AA5764" i="1"/>
  <c r="AA5765" i="1"/>
  <c r="AA5767" i="1"/>
  <c r="AA5768" i="1"/>
  <c r="AA5769" i="1"/>
  <c r="AB5769" i="1" s="1"/>
  <c r="AA5770" i="1"/>
  <c r="AA5771" i="1"/>
  <c r="AB5771" i="1" s="1"/>
  <c r="AA5772" i="1"/>
  <c r="AA5773" i="1"/>
  <c r="AA5774" i="1"/>
  <c r="AC5774" i="1" s="1"/>
  <c r="AA5775" i="1"/>
  <c r="AB5775" i="1" s="1"/>
  <c r="AA5776" i="1"/>
  <c r="AB5776" i="1" s="1"/>
  <c r="AA5777" i="1"/>
  <c r="AA5778" i="1"/>
  <c r="AA5779" i="1"/>
  <c r="AA5780" i="1"/>
  <c r="AA5781" i="1"/>
  <c r="AA5782" i="1"/>
  <c r="AB5782" i="1" s="1"/>
  <c r="AA5783" i="1"/>
  <c r="AB5783" i="1" s="1"/>
  <c r="AA5784" i="1"/>
  <c r="AC5784" i="1" s="1"/>
  <c r="AA5785" i="1"/>
  <c r="AA5786" i="1"/>
  <c r="AA5787" i="1"/>
  <c r="AA5788" i="1"/>
  <c r="AB5788" i="1" s="1"/>
  <c r="AA5789" i="1"/>
  <c r="AB5789" i="1" s="1"/>
  <c r="AA5790" i="1"/>
  <c r="AA5791" i="1"/>
  <c r="AA5792" i="1"/>
  <c r="AB5792" i="1" s="1"/>
  <c r="AA5793" i="1"/>
  <c r="AC5793" i="1" s="1"/>
  <c r="AA5794" i="1"/>
  <c r="AA5795" i="1"/>
  <c r="AA5796" i="1"/>
  <c r="AA5797" i="1"/>
  <c r="AC5797" i="1" s="1"/>
  <c r="AA5798" i="1"/>
  <c r="AA5799" i="1"/>
  <c r="AA5800" i="1"/>
  <c r="AA5801" i="1"/>
  <c r="AA5803" i="1"/>
  <c r="AB5803" i="1" s="1"/>
  <c r="AA5804" i="1"/>
  <c r="AC5804" i="1" s="1"/>
  <c r="AA5805" i="1"/>
  <c r="AA5807" i="1"/>
  <c r="AA5808" i="1"/>
  <c r="AA5809" i="1"/>
  <c r="AB5809" i="1" s="1"/>
  <c r="AA5810" i="1"/>
  <c r="AA5811" i="1"/>
  <c r="AA5812" i="1"/>
  <c r="AA5813" i="1"/>
  <c r="AA5814" i="1"/>
  <c r="AB5814" i="1" s="1"/>
  <c r="AA5815" i="1"/>
  <c r="AB5815" i="1" s="1"/>
  <c r="AA5816" i="1"/>
  <c r="AB5816" i="1" s="1"/>
  <c r="AA5817" i="1"/>
  <c r="AA5818" i="1"/>
  <c r="AB5818" i="1" s="1"/>
  <c r="AA5819" i="1"/>
  <c r="AA5820" i="1"/>
  <c r="AC5820" i="1" s="1"/>
  <c r="AA5821" i="1"/>
  <c r="AA5822" i="1"/>
  <c r="AA5823" i="1"/>
  <c r="AA5824" i="1"/>
  <c r="AC5824" i="1" s="1"/>
  <c r="AA5826" i="1"/>
  <c r="AA5827" i="1"/>
  <c r="AB5827" i="1" s="1"/>
  <c r="AA5828" i="1"/>
  <c r="AC5828" i="1" s="1"/>
  <c r="AA5829" i="1"/>
  <c r="AA5830" i="1"/>
  <c r="AA5831" i="1"/>
  <c r="AB5831" i="1" s="1"/>
  <c r="AA5832" i="1"/>
  <c r="AC5832" i="1" s="1"/>
  <c r="AA5833" i="1"/>
  <c r="AB5833" i="1" s="1"/>
  <c r="AA5834" i="1"/>
  <c r="AA5835" i="1"/>
  <c r="AA5836" i="1"/>
  <c r="AA5837" i="1"/>
  <c r="AA5838" i="1"/>
  <c r="AB5838" i="1" s="1"/>
  <c r="AA5839" i="1"/>
  <c r="AA5840" i="1"/>
  <c r="AA5841" i="1"/>
  <c r="AA5842" i="1"/>
  <c r="AB5842" i="1" s="1"/>
  <c r="AA5843" i="1"/>
  <c r="AB5843" i="1" s="1"/>
  <c r="AA5844" i="1"/>
  <c r="AB5844" i="1" s="1"/>
  <c r="AA5845" i="1"/>
  <c r="AA5846" i="1"/>
  <c r="AA5847" i="1"/>
  <c r="AC5847" i="1" s="1"/>
  <c r="AA5848" i="1"/>
  <c r="AC5848" i="1" s="1"/>
  <c r="AA5849" i="1"/>
  <c r="AC5849" i="1" s="1"/>
  <c r="AA5850" i="1"/>
  <c r="AA5851" i="1"/>
  <c r="AA5852" i="1"/>
  <c r="AB5852" i="1" s="1"/>
  <c r="AA5853" i="1"/>
  <c r="AA5854" i="1"/>
  <c r="AA5855" i="1"/>
  <c r="AA5856" i="1"/>
  <c r="AA5857" i="1"/>
  <c r="AA5858" i="1"/>
  <c r="AA5859" i="1"/>
  <c r="AA5860" i="1"/>
  <c r="AB5860" i="1" s="1"/>
  <c r="AA5861" i="1"/>
  <c r="AC5861" i="1" s="1"/>
  <c r="AA5862" i="1"/>
  <c r="AA5864" i="1"/>
  <c r="AA5865" i="1"/>
  <c r="AA5866" i="1"/>
  <c r="AA5867" i="1"/>
  <c r="AA5868" i="1"/>
  <c r="AC5868" i="1" s="1"/>
  <c r="AA5869" i="1"/>
  <c r="AA5870" i="1"/>
  <c r="AA5871" i="1"/>
  <c r="AC5871" i="1" s="1"/>
  <c r="AA5872" i="1"/>
  <c r="AA5873" i="1"/>
  <c r="AA5874" i="1"/>
  <c r="AC5874" i="1" s="1"/>
  <c r="AA5875" i="1"/>
  <c r="AB5875" i="1" s="1"/>
  <c r="AA5876" i="1"/>
  <c r="AB5876" i="1" s="1"/>
  <c r="AA5877" i="1"/>
  <c r="AA5879" i="1"/>
  <c r="AB5879" i="1" s="1"/>
  <c r="AA5880" i="1"/>
  <c r="AA5881" i="1"/>
  <c r="AA5882" i="1"/>
  <c r="AB5882" i="1" s="1"/>
  <c r="AA5883" i="1"/>
  <c r="AC5883" i="1" s="1"/>
  <c r="AA5884" i="1"/>
  <c r="AA5885" i="1"/>
  <c r="AB5885" i="1" s="1"/>
  <c r="AA5886" i="1"/>
  <c r="AA5887" i="1"/>
  <c r="AB5887" i="1" s="1"/>
  <c r="AA5888" i="1"/>
  <c r="AB5888" i="1" s="1"/>
  <c r="AA5889" i="1"/>
  <c r="AB5889" i="1" s="1"/>
  <c r="AA5890" i="1"/>
  <c r="AA5891" i="1"/>
  <c r="AC5891" i="1" s="1"/>
  <c r="AA5892" i="1"/>
  <c r="AA5893" i="1"/>
  <c r="AA5894" i="1"/>
  <c r="AA5895" i="1"/>
  <c r="AB5895" i="1" s="1"/>
  <c r="AA5896" i="1"/>
  <c r="AB5896" i="1" s="1"/>
  <c r="AA5897" i="1"/>
  <c r="AA5898" i="1"/>
  <c r="AA5899" i="1"/>
  <c r="AA5901" i="1"/>
  <c r="AA5902" i="1"/>
  <c r="AC5902" i="1" s="1"/>
  <c r="AA5903" i="1"/>
  <c r="AA5904" i="1"/>
  <c r="AA5905" i="1"/>
  <c r="AA5906" i="1"/>
  <c r="AB5906" i="1" s="1"/>
  <c r="AA5907" i="1"/>
  <c r="AC5907" i="1" s="1"/>
  <c r="AA5908" i="1"/>
  <c r="AC5908" i="1" s="1"/>
  <c r="AA5909" i="1"/>
  <c r="AA5910" i="1"/>
  <c r="AA5911" i="1"/>
  <c r="AB5911" i="1" s="1"/>
  <c r="AA5912" i="1"/>
  <c r="AB5912" i="1" s="1"/>
  <c r="AA5913" i="1"/>
  <c r="AA5914" i="1"/>
  <c r="AB5914" i="1" s="1"/>
  <c r="AA5915" i="1"/>
  <c r="AA5916" i="1"/>
  <c r="AA5917" i="1"/>
  <c r="AA5918" i="1"/>
  <c r="AB5918" i="1" s="1"/>
  <c r="AA5919" i="1"/>
  <c r="AC5919" i="1" s="1"/>
  <c r="AA5920" i="1"/>
  <c r="AB5920" i="1" s="1"/>
  <c r="AA5921" i="1"/>
  <c r="AA5923" i="1"/>
  <c r="AC5923" i="1" s="1"/>
  <c r="AA5924" i="1"/>
  <c r="AA5925" i="1"/>
  <c r="AA5926" i="1"/>
  <c r="AB5926" i="1" s="1"/>
  <c r="AA5927" i="1"/>
  <c r="AA5928" i="1"/>
  <c r="AA5929" i="1"/>
  <c r="AA5931" i="1"/>
  <c r="AC5931" i="1" s="1"/>
  <c r="AA5932" i="1"/>
  <c r="AB5932" i="1" s="1"/>
  <c r="AA5933" i="1"/>
  <c r="AB5933" i="1" s="1"/>
  <c r="AA5934" i="1"/>
  <c r="AA5935" i="1"/>
  <c r="AA5936" i="1"/>
  <c r="AB5936" i="1" s="1"/>
  <c r="AA5937" i="1"/>
  <c r="AB5937" i="1" s="1"/>
  <c r="AA5938" i="1"/>
  <c r="AB5938" i="1" s="1"/>
  <c r="AA5939" i="1"/>
  <c r="AA5940" i="1"/>
  <c r="AB5940" i="1" s="1"/>
  <c r="AA5941" i="1"/>
  <c r="AB5941" i="1" s="1"/>
  <c r="AA5942" i="1"/>
  <c r="AA5943" i="1"/>
  <c r="AC5943" i="1" s="1"/>
  <c r="AA5945" i="1"/>
  <c r="AB5945" i="1" s="1"/>
  <c r="AA5946" i="1"/>
  <c r="AA5947" i="1"/>
  <c r="AA5948" i="1"/>
  <c r="AC5948" i="1" s="1"/>
  <c r="AA5949" i="1"/>
  <c r="AA5950" i="1"/>
  <c r="AA5951" i="1"/>
  <c r="AB5951" i="1" s="1"/>
  <c r="AA5952" i="1"/>
  <c r="AA5953" i="1"/>
  <c r="AB5953" i="1" s="1"/>
  <c r="AA5954" i="1"/>
  <c r="AA5955" i="1"/>
  <c r="AA5956" i="1"/>
  <c r="AA5957" i="1"/>
  <c r="AA5958" i="1"/>
  <c r="AA5959" i="1"/>
  <c r="AA5960" i="1"/>
  <c r="AC5960" i="1" s="1"/>
  <c r="AA5961" i="1"/>
  <c r="AA5962" i="1"/>
  <c r="AC5962" i="1" s="1"/>
  <c r="AA5963" i="1"/>
  <c r="AA5964" i="1"/>
  <c r="AC5964" i="1" s="1"/>
  <c r="AA5965" i="1"/>
  <c r="AB5965" i="1" s="1"/>
  <c r="AA5966" i="1"/>
  <c r="AC5966" i="1" s="1"/>
  <c r="AA5967" i="1"/>
  <c r="AA5968" i="1"/>
  <c r="AA5969" i="1"/>
  <c r="AC5969" i="1" s="1"/>
  <c r="AA5970" i="1"/>
  <c r="AB5970" i="1" s="1"/>
  <c r="AA5971" i="1"/>
  <c r="AA5972" i="1"/>
  <c r="AB5972" i="1" s="1"/>
  <c r="AA5973" i="1"/>
  <c r="AA5974" i="1"/>
  <c r="AB5974" i="1" s="1"/>
  <c r="AA5976" i="1"/>
  <c r="AB5976" i="1" s="1"/>
  <c r="AA5977" i="1"/>
  <c r="AA5978" i="1"/>
  <c r="AB5978" i="1" s="1"/>
  <c r="AA5979" i="1"/>
  <c r="AC5979" i="1" s="1"/>
  <c r="AA5980" i="1"/>
  <c r="AB5980" i="1" s="1"/>
  <c r="AA5981" i="1"/>
  <c r="AA5982" i="1"/>
  <c r="AB5982" i="1" s="1"/>
  <c r="AA5983" i="1"/>
  <c r="AA5984" i="1"/>
  <c r="AA5985" i="1"/>
  <c r="AA5986" i="1"/>
  <c r="AA5987" i="1"/>
  <c r="AA5988" i="1"/>
  <c r="AB5988" i="1" s="1"/>
  <c r="AA5989" i="1"/>
  <c r="AB5989" i="1" s="1"/>
  <c r="AA5991" i="1"/>
  <c r="AA5993" i="1"/>
  <c r="AB5993" i="1" s="1"/>
  <c r="AA5994" i="1"/>
  <c r="AA5995" i="1"/>
  <c r="AA5996" i="1"/>
  <c r="AB5996" i="1" s="1"/>
  <c r="AA5997" i="1"/>
  <c r="AA5998" i="1"/>
  <c r="AB5998" i="1" s="1"/>
  <c r="AA5999" i="1"/>
  <c r="AA6000" i="1"/>
  <c r="AA6001" i="1"/>
  <c r="AB6001" i="1" s="1"/>
  <c r="AA6002" i="1"/>
  <c r="AC6002" i="1" s="1"/>
  <c r="AA6003" i="1"/>
  <c r="AB6003" i="1" s="1"/>
  <c r="AA6004" i="1"/>
  <c r="AB6004" i="1" s="1"/>
  <c r="AA6005" i="1"/>
  <c r="AA6007" i="1"/>
  <c r="AA6009" i="1"/>
  <c r="AA6010" i="1"/>
  <c r="AA6011" i="1"/>
  <c r="AB6011" i="1" s="1"/>
  <c r="AA6013" i="1"/>
  <c r="AC6013" i="1" s="1"/>
  <c r="AA6014" i="1"/>
  <c r="AB6014" i="1" s="1"/>
  <c r="AA6015" i="1"/>
  <c r="AA6016" i="1"/>
  <c r="AA6017" i="1"/>
  <c r="AC6017" i="1" s="1"/>
  <c r="AA6018" i="1"/>
  <c r="AA6019" i="1"/>
  <c r="AC6019" i="1" s="1"/>
  <c r="AA6020" i="1"/>
  <c r="AB6020" i="1" s="1"/>
  <c r="AA6021" i="1"/>
  <c r="AA6022" i="1"/>
  <c r="AB6022" i="1" s="1"/>
  <c r="AA6023" i="1"/>
  <c r="AA6024" i="1"/>
  <c r="AB6024" i="1" s="1"/>
  <c r="AA6025" i="1"/>
  <c r="AB6025" i="1" s="1"/>
  <c r="AA6026" i="1"/>
  <c r="AA6028" i="1"/>
  <c r="AC6028" i="1" s="1"/>
  <c r="AA6029" i="1"/>
  <c r="AC6029" i="1" s="1"/>
  <c r="AA6030" i="1"/>
  <c r="AC6030" i="1" s="1"/>
  <c r="AA6031" i="1"/>
  <c r="AA6032" i="1"/>
  <c r="AA6034" i="1"/>
  <c r="AB6034" i="1" s="1"/>
  <c r="AA6035" i="1"/>
  <c r="AA6036" i="1"/>
  <c r="AC6036" i="1" s="1"/>
  <c r="AA6037" i="1"/>
  <c r="AC6037" i="1" s="1"/>
  <c r="AA6038" i="1"/>
  <c r="AB6038" i="1" s="1"/>
  <c r="AA6039" i="1"/>
  <c r="AB6039" i="1" s="1"/>
  <c r="AA6040" i="1"/>
  <c r="AA6041" i="1"/>
  <c r="AA6042" i="1"/>
  <c r="AA6043" i="1"/>
  <c r="AC6043" i="1" s="1"/>
  <c r="AA6044" i="1"/>
  <c r="AB6044" i="1" s="1"/>
  <c r="AA6045" i="1"/>
  <c r="AC6045" i="1" s="1"/>
  <c r="AA6046" i="1"/>
  <c r="AA6047" i="1"/>
  <c r="AA6048" i="1"/>
  <c r="AB6048" i="1" s="1"/>
  <c r="AA6049" i="1"/>
  <c r="AA6051" i="1"/>
  <c r="AB6051" i="1" s="1"/>
  <c r="AA6052" i="1"/>
  <c r="AA6053" i="1"/>
  <c r="AA6054" i="1"/>
  <c r="AA6055" i="1"/>
  <c r="AB6055" i="1" s="1"/>
  <c r="AA6056" i="1"/>
  <c r="AB6056" i="1" s="1"/>
  <c r="AA6057" i="1"/>
  <c r="AC6057" i="1" s="1"/>
  <c r="AA6058" i="1"/>
  <c r="AC6058" i="1" s="1"/>
  <c r="AA6059" i="1"/>
  <c r="AC6059" i="1" s="1"/>
  <c r="AA6060" i="1"/>
  <c r="AB6060" i="1" s="1"/>
  <c r="AA6061" i="1"/>
  <c r="AB6061" i="1" s="1"/>
  <c r="AA6062" i="1"/>
  <c r="AC6062" i="1" s="1"/>
  <c r="AA6063" i="1"/>
  <c r="AB6063" i="1" s="1"/>
  <c r="AA6064" i="1"/>
  <c r="AA6065" i="1"/>
  <c r="AA6066" i="1"/>
  <c r="AA6067" i="1"/>
  <c r="AA6068" i="1"/>
  <c r="AB6068" i="1" s="1"/>
  <c r="AA6069" i="1"/>
  <c r="AA6070" i="1"/>
  <c r="AA6071" i="1"/>
  <c r="AC6071" i="1" s="1"/>
  <c r="AA6072" i="1"/>
  <c r="AB6072" i="1" s="1"/>
  <c r="AA6073" i="1"/>
  <c r="AB6073" i="1" s="1"/>
  <c r="AA6074" i="1"/>
  <c r="AA6075" i="1"/>
  <c r="AA6076" i="1"/>
  <c r="AA6077" i="1"/>
  <c r="AC6077" i="1" s="1"/>
  <c r="AA6078" i="1"/>
  <c r="AB6078" i="1" s="1"/>
  <c r="AA6079" i="1"/>
  <c r="AB6079" i="1" s="1"/>
  <c r="AA6080" i="1"/>
  <c r="AC6080" i="1" s="1"/>
  <c r="AA6081" i="1"/>
  <c r="AB6081" i="1" s="1"/>
  <c r="AA6083" i="1"/>
  <c r="AC6083" i="1" s="1"/>
  <c r="AA6084" i="1"/>
  <c r="AA6085" i="1"/>
  <c r="AB6085" i="1" s="1"/>
  <c r="AA6087" i="1"/>
  <c r="AC6087" i="1" s="1"/>
  <c r="AA6088" i="1"/>
  <c r="AB6088" i="1" s="1"/>
  <c r="AA6089" i="1"/>
  <c r="AC6089" i="1" s="1"/>
  <c r="AA6091" i="1"/>
  <c r="AC6091" i="1" s="1"/>
  <c r="AA6092" i="1"/>
  <c r="AB6092" i="1" s="1"/>
  <c r="AA6093" i="1"/>
  <c r="AA6094" i="1"/>
  <c r="AB6094" i="1" s="1"/>
  <c r="AA6095" i="1"/>
  <c r="AC6095" i="1" s="1"/>
  <c r="AA6096" i="1"/>
  <c r="AC6096" i="1" s="1"/>
  <c r="AA6097" i="1"/>
  <c r="AA6098" i="1"/>
  <c r="AA6099" i="1"/>
  <c r="AA6100" i="1"/>
  <c r="AA6101" i="1"/>
  <c r="AC6101" i="1" s="1"/>
  <c r="AA6102" i="1"/>
  <c r="AB6102" i="1" s="1"/>
  <c r="AA6103" i="1"/>
  <c r="AB6103" i="1" s="1"/>
  <c r="AA6104" i="1"/>
  <c r="AA6105" i="1"/>
  <c r="AA6106" i="1"/>
  <c r="AA6107" i="1"/>
  <c r="AA6108" i="1"/>
  <c r="AB6108" i="1" s="1"/>
  <c r="AA6109" i="1"/>
  <c r="AA6111" i="1"/>
  <c r="AB6111" i="1" s="1"/>
  <c r="AA6112" i="1"/>
  <c r="AC6112" i="1" s="1"/>
  <c r="AA6113" i="1"/>
  <c r="AA6114" i="1"/>
  <c r="AA6115" i="1"/>
  <c r="AA6116" i="1"/>
  <c r="AA6117" i="1"/>
  <c r="AA6119" i="1"/>
  <c r="AC6119" i="1" s="1"/>
  <c r="AA6120" i="1"/>
  <c r="AB6120" i="1" s="1"/>
  <c r="AA6121" i="1"/>
  <c r="AC6121" i="1" s="1"/>
  <c r="AA6122" i="1"/>
  <c r="AA6123" i="1"/>
  <c r="AA6124" i="1"/>
  <c r="AB6124" i="1" s="1"/>
  <c r="AA6125" i="1"/>
  <c r="AA6126" i="1"/>
  <c r="AB6126" i="1" s="1"/>
  <c r="AA6127" i="1"/>
  <c r="AA6128" i="1"/>
  <c r="AA6129" i="1"/>
  <c r="AB6129" i="1" s="1"/>
  <c r="AA6131" i="1"/>
  <c r="AB6131" i="1" s="1"/>
  <c r="AA6132" i="1"/>
  <c r="AB6132" i="1" s="1"/>
  <c r="AA6133" i="1"/>
  <c r="AC6133" i="1" s="1"/>
  <c r="AA6134" i="1"/>
  <c r="AC6134" i="1" s="1"/>
  <c r="AA6135" i="1"/>
  <c r="AC6135" i="1" s="1"/>
  <c r="AA6136" i="1"/>
  <c r="AC6136" i="1" s="1"/>
  <c r="AA6137" i="1"/>
  <c r="AA6138" i="1"/>
  <c r="AA6139" i="1"/>
  <c r="AB6139" i="1" s="1"/>
  <c r="AA6140" i="1"/>
  <c r="AA6141" i="1"/>
  <c r="AA6142" i="1"/>
  <c r="AC6142" i="1" s="1"/>
  <c r="AA6143" i="1"/>
  <c r="AA6144" i="1"/>
  <c r="AA6145" i="1"/>
  <c r="AA6146" i="1"/>
  <c r="AB6146" i="1" s="1"/>
  <c r="AA6147" i="1"/>
  <c r="AB6147" i="1" s="1"/>
  <c r="AA6148" i="1"/>
  <c r="AB6148" i="1" s="1"/>
  <c r="AA6149" i="1"/>
  <c r="AC6149" i="1" s="1"/>
  <c r="AA6151" i="1"/>
  <c r="AA6153" i="1"/>
  <c r="AB6153" i="1" s="1"/>
  <c r="AA6154" i="1"/>
  <c r="AA6155" i="1"/>
  <c r="AB6155" i="1" s="1"/>
  <c r="AA6156" i="1"/>
  <c r="AA6157" i="1"/>
  <c r="AA6158" i="1"/>
  <c r="AB6158" i="1" s="1"/>
  <c r="AA6159" i="1"/>
  <c r="AB6159" i="1" s="1"/>
  <c r="AA6160" i="1"/>
  <c r="AC6160" i="1" s="1"/>
  <c r="AA6161" i="1"/>
  <c r="AB6161" i="1" s="1"/>
  <c r="AA6162" i="1"/>
  <c r="AA6163" i="1"/>
  <c r="AA6164" i="1"/>
  <c r="AC6164" i="1" s="1"/>
  <c r="AA6165" i="1"/>
  <c r="AC6165" i="1" s="1"/>
  <c r="AA6166" i="1"/>
  <c r="AC6166" i="1" s="1"/>
  <c r="AA6167" i="1"/>
  <c r="AA6168" i="1"/>
  <c r="AA6169" i="1"/>
  <c r="AB6169" i="1" s="1"/>
  <c r="AA6170" i="1"/>
  <c r="AA6171" i="1"/>
  <c r="AA6172" i="1"/>
  <c r="AA6173" i="1"/>
  <c r="AA6175" i="1"/>
  <c r="AA6176" i="1"/>
  <c r="AA6177" i="1"/>
  <c r="AA6178" i="1"/>
  <c r="AB6178" i="1" s="1"/>
  <c r="AA6179" i="1"/>
  <c r="AB6179" i="1" s="1"/>
  <c r="AA6180" i="1"/>
  <c r="AA6181" i="1"/>
  <c r="AA6182" i="1"/>
  <c r="AA6183" i="1"/>
  <c r="AA6184" i="1"/>
  <c r="AB6184" i="1" s="1"/>
  <c r="AA6185" i="1"/>
  <c r="AC6185" i="1" s="1"/>
  <c r="AA6186" i="1"/>
  <c r="AA6187" i="1"/>
  <c r="AB6187" i="1" s="1"/>
  <c r="AA6189" i="1"/>
  <c r="AB6189" i="1" s="1"/>
  <c r="AA6190" i="1"/>
  <c r="AB6190" i="1" s="1"/>
  <c r="AA6191" i="1"/>
  <c r="AB6191" i="1" s="1"/>
  <c r="AA6192" i="1"/>
  <c r="AA6193" i="1"/>
  <c r="AA6194" i="1"/>
  <c r="AB6194" i="1" s="1"/>
  <c r="AA6195" i="1"/>
  <c r="AB6195" i="1" s="1"/>
  <c r="AA6196" i="1"/>
  <c r="AB6196" i="1" s="1"/>
  <c r="AA6197" i="1"/>
  <c r="AA6198" i="1"/>
  <c r="AA6199" i="1"/>
  <c r="AB6199" i="1" s="1"/>
  <c r="AA6200" i="1"/>
  <c r="AB6200" i="1" s="1"/>
  <c r="AA6201" i="1"/>
  <c r="AA6202" i="1"/>
  <c r="AA6203" i="1"/>
  <c r="AB6203" i="1" s="1"/>
  <c r="AA6204" i="1"/>
  <c r="AA6205" i="1"/>
  <c r="AB6205" i="1" s="1"/>
  <c r="AA6206" i="1"/>
  <c r="AB6206" i="1" s="1"/>
  <c r="AA6207" i="1"/>
  <c r="AA6208" i="1"/>
  <c r="AB6208" i="1" s="1"/>
  <c r="AA6210" i="1"/>
  <c r="AB6210" i="1" s="1"/>
  <c r="AA6211" i="1"/>
  <c r="AB6211" i="1" s="1"/>
  <c r="AA6212" i="1"/>
  <c r="AC6212" i="1" s="1"/>
  <c r="AA6213" i="1"/>
  <c r="AA6214" i="1"/>
  <c r="AB6214" i="1" s="1"/>
  <c r="AA6215" i="1"/>
  <c r="AA6216" i="1"/>
  <c r="AB6216" i="1" s="1"/>
  <c r="AA6217" i="1"/>
  <c r="AA6218" i="1"/>
  <c r="AA6219" i="1"/>
  <c r="AA6220" i="1"/>
  <c r="AC6220" i="1" s="1"/>
  <c r="AA6221" i="1"/>
  <c r="AC6221" i="1" s="1"/>
  <c r="AA6222" i="1"/>
  <c r="AC6222" i="1" s="1"/>
  <c r="AA6224" i="1"/>
  <c r="AB6224" i="1" s="1"/>
  <c r="AA6225" i="1"/>
  <c r="AA6226" i="1"/>
  <c r="AC6226" i="1" s="1"/>
  <c r="AA6227" i="1"/>
  <c r="AC6227" i="1" s="1"/>
  <c r="AA6228" i="1"/>
  <c r="AA6229" i="1"/>
  <c r="AB6229" i="1" s="1"/>
  <c r="AA6230" i="1"/>
  <c r="AA6231" i="1"/>
  <c r="AB6231" i="1" s="1"/>
  <c r="AA6232" i="1"/>
  <c r="AA6233" i="1"/>
  <c r="AA6234" i="1"/>
  <c r="AC6234" i="1" s="1"/>
  <c r="AA6235" i="1"/>
  <c r="AC6235" i="1" s="1"/>
  <c r="AA6236" i="1"/>
  <c r="AA6237" i="1"/>
  <c r="AA6238" i="1"/>
  <c r="AC6238" i="1" s="1"/>
  <c r="AA6239" i="1"/>
  <c r="AB6239" i="1" s="1"/>
  <c r="AA6240" i="1"/>
  <c r="AA6241" i="1"/>
  <c r="AA6242" i="1"/>
  <c r="AA6243" i="1"/>
  <c r="AB6243" i="1" s="1"/>
  <c r="AA6244" i="1"/>
  <c r="AB6244" i="1" s="1"/>
  <c r="AA6245" i="1"/>
  <c r="AC6245" i="1" s="1"/>
  <c r="AA6246" i="1"/>
  <c r="AB6246" i="1" s="1"/>
  <c r="AA6247" i="1"/>
  <c r="AB6247" i="1" s="1"/>
  <c r="AA6248" i="1"/>
  <c r="AB6248" i="1" s="1"/>
  <c r="AA6249" i="1"/>
  <c r="AB6249" i="1" s="1"/>
  <c r="AA6250" i="1"/>
  <c r="AB6250" i="1" s="1"/>
  <c r="AA6251" i="1"/>
  <c r="AA6252" i="1"/>
  <c r="AB6252" i="1" s="1"/>
  <c r="AA6253" i="1"/>
  <c r="AC6253" i="1" s="1"/>
  <c r="AA6254" i="1"/>
  <c r="AC6254" i="1" s="1"/>
  <c r="AA6255" i="1"/>
  <c r="AA6256" i="1"/>
  <c r="AA6257" i="1"/>
  <c r="AC6257" i="1" s="1"/>
  <c r="AA6258" i="1"/>
  <c r="AC6258" i="1" s="1"/>
  <c r="AA6259" i="1"/>
  <c r="AB6259" i="1" s="1"/>
  <c r="AA6260" i="1"/>
  <c r="AA6261" i="1"/>
  <c r="AB6261" i="1" s="1"/>
  <c r="AA6262" i="1"/>
  <c r="AC6262" i="1" s="1"/>
  <c r="AA6264" i="1"/>
  <c r="AC6264" i="1" s="1"/>
  <c r="AA6265" i="1"/>
  <c r="AB6265" i="1" s="1"/>
  <c r="AA6266" i="1"/>
  <c r="AC6266" i="1" s="1"/>
  <c r="AA6267" i="1"/>
  <c r="AB6267" i="1" s="1"/>
  <c r="AA6269" i="1"/>
  <c r="AA6270" i="1"/>
  <c r="AC6270" i="1" s="1"/>
  <c r="AA6271" i="1"/>
  <c r="AA6272" i="1"/>
  <c r="AC6272" i="1" s="1"/>
  <c r="AA6273" i="1"/>
  <c r="AB6273" i="1" s="1"/>
  <c r="AA6274" i="1"/>
  <c r="AC6274" i="1" s="1"/>
  <c r="AA6275" i="1"/>
  <c r="AA6277" i="1"/>
  <c r="AB6277" i="1" s="1"/>
  <c r="AA6278" i="1"/>
  <c r="AB6278" i="1" s="1"/>
  <c r="AA6279" i="1"/>
  <c r="AA6280" i="1"/>
  <c r="AA6281" i="1"/>
  <c r="AA6282" i="1"/>
  <c r="AB6282" i="1" s="1"/>
  <c r="AA6283" i="1"/>
  <c r="AC6283" i="1" s="1"/>
  <c r="AA6284" i="1"/>
  <c r="AA6285" i="1"/>
  <c r="AA6286" i="1"/>
  <c r="AA6287" i="1"/>
  <c r="AA6288" i="1"/>
  <c r="AB6288" i="1" s="1"/>
  <c r="AA6289" i="1"/>
  <c r="AC6289" i="1" s="1"/>
  <c r="AA6290" i="1"/>
  <c r="AA6292" i="1"/>
  <c r="AA6293" i="1"/>
  <c r="AA6294" i="1"/>
  <c r="AB6294" i="1" s="1"/>
  <c r="AA6296" i="1"/>
  <c r="AC6296" i="1" s="1"/>
  <c r="AA6298" i="1"/>
  <c r="AA6299" i="1"/>
  <c r="AB6299" i="1" s="1"/>
  <c r="AA6300" i="1"/>
  <c r="AB6300" i="1" s="1"/>
  <c r="AA6301" i="1"/>
  <c r="AB6301" i="1" s="1"/>
  <c r="AA6302" i="1"/>
  <c r="AC6302" i="1" s="1"/>
  <c r="AA6303" i="1"/>
  <c r="AA6304" i="1"/>
  <c r="AA6305" i="1"/>
  <c r="AA6306" i="1"/>
  <c r="AB6306" i="1" s="1"/>
  <c r="AA6307" i="1"/>
  <c r="AC6307" i="1" s="1"/>
  <c r="AA6308" i="1"/>
  <c r="AB6308" i="1" s="1"/>
  <c r="AA6309" i="1"/>
  <c r="AA6310" i="1"/>
  <c r="AB6310" i="1" s="1"/>
  <c r="AA6311" i="1"/>
  <c r="AB6311" i="1" s="1"/>
  <c r="AA6312" i="1"/>
  <c r="AB6312" i="1" s="1"/>
  <c r="AA6313" i="1"/>
  <c r="AA6314" i="1"/>
  <c r="AB6314" i="1" s="1"/>
  <c r="AA6315" i="1"/>
  <c r="AC6315" i="1" s="1"/>
  <c r="AA6316" i="1"/>
  <c r="AB6316" i="1" s="1"/>
  <c r="AA6317" i="1"/>
  <c r="AC6317" i="1" s="1"/>
  <c r="AA6318" i="1"/>
  <c r="AA6319" i="1"/>
  <c r="AB6319" i="1" s="1"/>
  <c r="AA6320" i="1"/>
  <c r="AA6321" i="1"/>
  <c r="AB6321" i="1" s="1"/>
  <c r="AA6322" i="1"/>
  <c r="AA6323" i="1"/>
  <c r="AA6324" i="1"/>
  <c r="AA6325" i="1"/>
  <c r="AA6326" i="1"/>
  <c r="AB6326" i="1" s="1"/>
  <c r="AA6327" i="1"/>
  <c r="AC6327" i="1" s="1"/>
  <c r="AA6328" i="1"/>
  <c r="AC6328" i="1" s="1"/>
  <c r="AA6329" i="1"/>
  <c r="AA6330" i="1"/>
  <c r="AA6331" i="1"/>
  <c r="AA6332" i="1"/>
  <c r="AA6333" i="1"/>
  <c r="AA6334" i="1"/>
  <c r="AA6336" i="1"/>
  <c r="AC6336" i="1" s="1"/>
  <c r="AA6337" i="1"/>
  <c r="AA6338" i="1"/>
  <c r="AA6340" i="1"/>
  <c r="AB6340" i="1" s="1"/>
  <c r="AA6341" i="1"/>
  <c r="AA6342" i="1"/>
  <c r="AB6342" i="1" s="1"/>
  <c r="AA6343" i="1"/>
  <c r="AB6343" i="1" s="1"/>
  <c r="AA6344" i="1"/>
  <c r="AB6344" i="1" s="1"/>
  <c r="AA6345" i="1"/>
  <c r="AB6345" i="1" s="1"/>
  <c r="AA6346" i="1"/>
  <c r="AA6347" i="1"/>
  <c r="AC6347" i="1" s="1"/>
  <c r="AA6348" i="1"/>
  <c r="AC6348" i="1" s="1"/>
  <c r="AA6350" i="1"/>
  <c r="AA6351" i="1"/>
  <c r="AB6351" i="1" s="1"/>
  <c r="AA6352" i="1"/>
  <c r="AA6354" i="1"/>
  <c r="AA6355" i="1"/>
  <c r="AB6355" i="1" s="1"/>
  <c r="AA6356" i="1"/>
  <c r="AA6357" i="1"/>
  <c r="AC6357" i="1" s="1"/>
  <c r="AA6358" i="1"/>
  <c r="AC6358" i="1" s="1"/>
  <c r="AA6359" i="1"/>
  <c r="AA6360" i="1"/>
  <c r="AC6360" i="1" s="1"/>
  <c r="AA6361" i="1"/>
  <c r="AB6361" i="1" s="1"/>
  <c r="AA6362" i="1"/>
  <c r="AC6362" i="1" s="1"/>
  <c r="AA6363" i="1"/>
  <c r="AA6364" i="1"/>
  <c r="AA6365" i="1"/>
  <c r="AB6365" i="1" s="1"/>
  <c r="AA6366" i="1"/>
  <c r="AB6366" i="1" s="1"/>
  <c r="AA6367" i="1"/>
  <c r="AB6367" i="1" s="1"/>
  <c r="AA6368" i="1"/>
  <c r="AC6368" i="1" s="1"/>
  <c r="AA6369" i="1"/>
  <c r="AB6369" i="1" s="1"/>
  <c r="AA6370" i="1"/>
  <c r="AA6371" i="1"/>
  <c r="AB6371" i="1" s="1"/>
  <c r="AA6372" i="1"/>
  <c r="AA6373" i="1"/>
  <c r="AA6374" i="1"/>
  <c r="AA6375" i="1"/>
  <c r="AA6376" i="1"/>
  <c r="AB6376" i="1" s="1"/>
  <c r="AA6377" i="1"/>
  <c r="AB6377" i="1" s="1"/>
  <c r="AA6378" i="1"/>
  <c r="AA6379" i="1"/>
  <c r="AB6379" i="1" s="1"/>
  <c r="AA6380" i="1"/>
  <c r="AA6381" i="1"/>
  <c r="AC6381" i="1" s="1"/>
  <c r="AA6382" i="1"/>
  <c r="AA6383" i="1"/>
  <c r="AA6384" i="1"/>
  <c r="AA6385" i="1"/>
  <c r="AC6385" i="1" s="1"/>
  <c r="AA6386" i="1"/>
  <c r="AB6386" i="1" s="1"/>
  <c r="AA6388" i="1"/>
  <c r="AB6388" i="1" s="1"/>
  <c r="AA5744" i="1"/>
  <c r="AC5744" i="1" s="1"/>
  <c r="AA5113" i="1"/>
  <c r="AC5113" i="1" s="1"/>
  <c r="AA5114" i="1"/>
  <c r="AB5114" i="1" s="1"/>
  <c r="AA5115" i="1"/>
  <c r="AA5116" i="1"/>
  <c r="AA5117" i="1"/>
  <c r="AA5118" i="1"/>
  <c r="AA5119" i="1"/>
  <c r="AA5120" i="1"/>
  <c r="AA5121" i="1"/>
  <c r="AB5121" i="1" s="1"/>
  <c r="AA5122" i="1"/>
  <c r="AB5122" i="1" s="1"/>
  <c r="AA5123" i="1"/>
  <c r="AA5124" i="1"/>
  <c r="AC5124" i="1" s="1"/>
  <c r="AA5125" i="1"/>
  <c r="AB5125" i="1" s="1"/>
  <c r="AA5127" i="1"/>
  <c r="AA5128" i="1"/>
  <c r="AB5128" i="1" s="1"/>
  <c r="AA5129" i="1"/>
  <c r="AA5130" i="1"/>
  <c r="AC5130" i="1" s="1"/>
  <c r="AA5132" i="1"/>
  <c r="AA5133" i="1"/>
  <c r="AC5133" i="1" s="1"/>
  <c r="AA5134" i="1"/>
  <c r="AC5134" i="1" s="1"/>
  <c r="AA5135" i="1"/>
  <c r="AA5136" i="1"/>
  <c r="AA5137" i="1"/>
  <c r="AB5137" i="1" s="1"/>
  <c r="AA5138" i="1"/>
  <c r="AB5138" i="1" s="1"/>
  <c r="AA5139" i="1"/>
  <c r="AC5139" i="1" s="1"/>
  <c r="AA5141" i="1"/>
  <c r="AA5142" i="1"/>
  <c r="AA5143" i="1"/>
  <c r="AA5144" i="1"/>
  <c r="AA5145" i="1"/>
  <c r="AA5146" i="1"/>
  <c r="AA5147" i="1"/>
  <c r="AC5147" i="1" s="1"/>
  <c r="AA5148" i="1"/>
  <c r="AC5148" i="1" s="1"/>
  <c r="AA5149" i="1"/>
  <c r="AB5149" i="1" s="1"/>
  <c r="AA5150" i="1"/>
  <c r="AA5151" i="1"/>
  <c r="AB5151" i="1" s="1"/>
  <c r="AA5152" i="1"/>
  <c r="AA5153" i="1"/>
  <c r="AC5153" i="1" s="1"/>
  <c r="AA5154" i="1"/>
  <c r="AC5154" i="1" s="1"/>
  <c r="AA5155" i="1"/>
  <c r="AB5155" i="1" s="1"/>
  <c r="AA5156" i="1"/>
  <c r="AA5157" i="1"/>
  <c r="AC5157" i="1" s="1"/>
  <c r="AA5158" i="1"/>
  <c r="AA5159" i="1"/>
  <c r="AB5159" i="1" s="1"/>
  <c r="AA5161" i="1"/>
  <c r="AC5161" i="1" s="1"/>
  <c r="AA5162" i="1"/>
  <c r="AA5163" i="1"/>
  <c r="AB5163" i="1" s="1"/>
  <c r="AA5164" i="1"/>
  <c r="AC5164" i="1" s="1"/>
  <c r="AA5165" i="1"/>
  <c r="AB5165" i="1" s="1"/>
  <c r="AA5166" i="1"/>
  <c r="AB5166" i="1" s="1"/>
  <c r="AA5167" i="1"/>
  <c r="AB5167" i="1" s="1"/>
  <c r="AA5169" i="1"/>
  <c r="AC5169" i="1" s="1"/>
  <c r="AA5170" i="1"/>
  <c r="AA5171" i="1"/>
  <c r="AC5171" i="1" s="1"/>
  <c r="AA5172" i="1"/>
  <c r="AB5172" i="1" s="1"/>
  <c r="AA5173" i="1"/>
  <c r="AA5174" i="1"/>
  <c r="AB5174" i="1" s="1"/>
  <c r="AA5175" i="1"/>
  <c r="AB5175" i="1" s="1"/>
  <c r="AA5176" i="1"/>
  <c r="AC5176" i="1" s="1"/>
  <c r="AA5177" i="1"/>
  <c r="AC5177" i="1" s="1"/>
  <c r="AA5179" i="1"/>
  <c r="AC5179" i="1" s="1"/>
  <c r="AA5180" i="1"/>
  <c r="AB5180" i="1" s="1"/>
  <c r="AA5181" i="1"/>
  <c r="AA5182" i="1"/>
  <c r="AB5182" i="1" s="1"/>
  <c r="AA5183" i="1"/>
  <c r="AB5183" i="1" s="1"/>
  <c r="AA5184" i="1"/>
  <c r="AA5185" i="1"/>
  <c r="AC5185" i="1" s="1"/>
  <c r="AA5186" i="1"/>
  <c r="AB5186" i="1" s="1"/>
  <c r="AA5187" i="1"/>
  <c r="AC5187" i="1" s="1"/>
  <c r="AA5188" i="1"/>
  <c r="AB5188" i="1" s="1"/>
  <c r="AA5189" i="1"/>
  <c r="AA5190" i="1"/>
  <c r="AB5190" i="1" s="1"/>
  <c r="AA5191" i="1"/>
  <c r="AB5191" i="1" s="1"/>
  <c r="AA5192" i="1"/>
  <c r="AA5193" i="1"/>
  <c r="AA5194" i="1"/>
  <c r="AC5194" i="1" s="1"/>
  <c r="AA5195" i="1"/>
  <c r="AB5195" i="1" s="1"/>
  <c r="AA5196" i="1"/>
  <c r="AB5196" i="1" s="1"/>
  <c r="AA5197" i="1"/>
  <c r="AB5197" i="1" s="1"/>
  <c r="AA5198" i="1"/>
  <c r="AA5199" i="1"/>
  <c r="AA5200" i="1"/>
  <c r="AB5200" i="1" s="1"/>
  <c r="AA5201" i="1"/>
  <c r="AB5201" i="1" s="1"/>
  <c r="AA5202" i="1"/>
  <c r="AA5203" i="1"/>
  <c r="AB5203" i="1" s="1"/>
  <c r="AA5204" i="1"/>
  <c r="AA5205" i="1"/>
  <c r="AA5206" i="1"/>
  <c r="AC5206" i="1" s="1"/>
  <c r="AA5207" i="1"/>
  <c r="AA5208" i="1"/>
  <c r="AA5209" i="1"/>
  <c r="AC5209" i="1" s="1"/>
  <c r="AA5211" i="1"/>
  <c r="AA5212" i="1"/>
  <c r="AA5213" i="1"/>
  <c r="AB5213" i="1" s="1"/>
  <c r="AA5214" i="1"/>
  <c r="AA5215" i="1"/>
  <c r="AB5215" i="1" s="1"/>
  <c r="AA5216" i="1"/>
  <c r="AB5216" i="1" s="1"/>
  <c r="AA5217" i="1"/>
  <c r="AA5218" i="1"/>
  <c r="AB5218" i="1" s="1"/>
  <c r="AA5219" i="1"/>
  <c r="AA5220" i="1"/>
  <c r="AC5220" i="1" s="1"/>
  <c r="AA5221" i="1"/>
  <c r="AC5221" i="1" s="1"/>
  <c r="AA5222" i="1"/>
  <c r="AA5223" i="1"/>
  <c r="AA5224" i="1"/>
  <c r="AB5224" i="1" s="1"/>
  <c r="AA5225" i="1"/>
  <c r="AB5225" i="1" s="1"/>
  <c r="AA5226" i="1"/>
  <c r="AB5226" i="1" s="1"/>
  <c r="AA5227" i="1"/>
  <c r="AC5227" i="1" s="1"/>
  <c r="AA5228" i="1"/>
  <c r="AC5228" i="1" s="1"/>
  <c r="AA5229" i="1"/>
  <c r="AC5229" i="1" s="1"/>
  <c r="AA5231" i="1"/>
  <c r="AC5231" i="1" s="1"/>
  <c r="AA5232" i="1"/>
  <c r="AB5232" i="1" s="1"/>
  <c r="AA5233" i="1"/>
  <c r="AB5233" i="1" s="1"/>
  <c r="AA5234" i="1"/>
  <c r="AB5234" i="1" s="1"/>
  <c r="AA5235" i="1"/>
  <c r="AA5236" i="1"/>
  <c r="AC5236" i="1" s="1"/>
  <c r="AA5237" i="1"/>
  <c r="AB5237" i="1" s="1"/>
  <c r="AA5238" i="1"/>
  <c r="AC5238" i="1" s="1"/>
  <c r="AA5240" i="1"/>
  <c r="AB5240" i="1" s="1"/>
  <c r="AA5241" i="1"/>
  <c r="AB5241" i="1" s="1"/>
  <c r="AA5243" i="1"/>
  <c r="AA5244" i="1"/>
  <c r="AB5244" i="1" s="1"/>
  <c r="AA5245" i="1"/>
  <c r="AC5245" i="1" s="1"/>
  <c r="AA5246" i="1"/>
  <c r="AB5246" i="1" s="1"/>
  <c r="AA5247" i="1"/>
  <c r="AC5247" i="1" s="1"/>
  <c r="AA5248" i="1"/>
  <c r="AA5249" i="1"/>
  <c r="AA5250" i="1"/>
  <c r="AB5250" i="1" s="1"/>
  <c r="AA5251" i="1"/>
  <c r="AB5251" i="1" s="1"/>
  <c r="AA5253" i="1"/>
  <c r="AC5253" i="1" s="1"/>
  <c r="AA5254" i="1"/>
  <c r="AC5254" i="1" s="1"/>
  <c r="AA5255" i="1"/>
  <c r="AA5256" i="1"/>
  <c r="AA5257" i="1"/>
  <c r="AB5257" i="1" s="1"/>
  <c r="AA5258" i="1"/>
  <c r="AA5259" i="1"/>
  <c r="AB5259" i="1" s="1"/>
  <c r="AA5260" i="1"/>
  <c r="AA5261" i="1"/>
  <c r="AA5262" i="1"/>
  <c r="AB5262" i="1" s="1"/>
  <c r="AA5263" i="1"/>
  <c r="AB5263" i="1" s="1"/>
  <c r="AA5264" i="1"/>
  <c r="AC5264" i="1" s="1"/>
  <c r="AA5265" i="1"/>
  <c r="AB5265" i="1" s="1"/>
  <c r="AA5266" i="1"/>
  <c r="AA5267" i="1"/>
  <c r="AA5269" i="1"/>
  <c r="AB5269" i="1" s="1"/>
  <c r="AA5270" i="1"/>
  <c r="AB5270" i="1" s="1"/>
  <c r="AA5271" i="1"/>
  <c r="AC5271" i="1" s="1"/>
  <c r="AA5272" i="1"/>
  <c r="AC5272" i="1" s="1"/>
  <c r="AA5273" i="1"/>
  <c r="AA5274" i="1"/>
  <c r="AB5274" i="1" s="1"/>
  <c r="AA5275" i="1"/>
  <c r="AB5275" i="1" s="1"/>
  <c r="AA5276" i="1"/>
  <c r="AB5276" i="1" s="1"/>
  <c r="AA5278" i="1"/>
  <c r="AC5278" i="1" s="1"/>
  <c r="AA5279" i="1"/>
  <c r="AB5279" i="1" s="1"/>
  <c r="AA5280" i="1"/>
  <c r="AA5281" i="1"/>
  <c r="AB5281" i="1" s="1"/>
  <c r="AA5282" i="1"/>
  <c r="AA5283" i="1"/>
  <c r="AA5284" i="1"/>
  <c r="AB5284" i="1" s="1"/>
  <c r="AA5285" i="1"/>
  <c r="AA5286" i="1"/>
  <c r="AB5286" i="1" s="1"/>
  <c r="AA5287" i="1"/>
  <c r="AA5288" i="1"/>
  <c r="AB5288" i="1" s="1"/>
  <c r="AA5289" i="1"/>
  <c r="AC5289" i="1" s="1"/>
  <c r="AA5290" i="1"/>
  <c r="AB5290" i="1" s="1"/>
  <c r="AA5291" i="1"/>
  <c r="AA5292" i="1"/>
  <c r="AB5292" i="1" s="1"/>
  <c r="AA5293" i="1"/>
  <c r="AC5293" i="1" s="1"/>
  <c r="AA5294" i="1"/>
  <c r="AB5294" i="1" s="1"/>
  <c r="AA5295" i="1"/>
  <c r="AA5296" i="1"/>
  <c r="AA5297" i="1"/>
  <c r="AB5297" i="1" s="1"/>
  <c r="AA5298" i="1"/>
  <c r="AC5298" i="1" s="1"/>
  <c r="AA5299" i="1"/>
  <c r="AB5299" i="1" s="1"/>
  <c r="AA5300" i="1"/>
  <c r="AB5300" i="1" s="1"/>
  <c r="AA5301" i="1"/>
  <c r="AC5301" i="1" s="1"/>
  <c r="AA5302" i="1"/>
  <c r="AA5303" i="1"/>
  <c r="AB5303" i="1" s="1"/>
  <c r="AA5304" i="1"/>
  <c r="AB5304" i="1" s="1"/>
  <c r="AA5305" i="1"/>
  <c r="AA5306" i="1"/>
  <c r="AC5306" i="1" s="1"/>
  <c r="AA5307" i="1"/>
  <c r="AC5307" i="1" s="1"/>
  <c r="AA5308" i="1"/>
  <c r="AC5308" i="1" s="1"/>
  <c r="AA5309" i="1"/>
  <c r="AA5310" i="1"/>
  <c r="AC5310" i="1" s="1"/>
  <c r="AA5312" i="1"/>
  <c r="AB5312" i="1" s="1"/>
  <c r="AA5313" i="1"/>
  <c r="AC5313" i="1" s="1"/>
  <c r="AA5314" i="1"/>
  <c r="AA5315" i="1"/>
  <c r="AC5315" i="1" s="1"/>
  <c r="AA5316" i="1"/>
  <c r="AB5316" i="1" s="1"/>
  <c r="AA5317" i="1"/>
  <c r="AB5317" i="1" s="1"/>
  <c r="AA5318" i="1"/>
  <c r="AB5318" i="1" s="1"/>
  <c r="AA5319" i="1"/>
  <c r="AA5320" i="1"/>
  <c r="AB5320" i="1" s="1"/>
  <c r="AA5321" i="1"/>
  <c r="AA5322" i="1"/>
  <c r="AC5322" i="1" s="1"/>
  <c r="AA5323" i="1"/>
  <c r="AB5323" i="1" s="1"/>
  <c r="AA5324" i="1"/>
  <c r="AA5325" i="1"/>
  <c r="AA5326" i="1"/>
  <c r="AB5326" i="1" s="1"/>
  <c r="AA5327" i="1"/>
  <c r="AC5327" i="1" s="1"/>
  <c r="AA5328" i="1"/>
  <c r="AC5328" i="1" s="1"/>
  <c r="AA5329" i="1"/>
  <c r="AC5329" i="1" s="1"/>
  <c r="AA5330" i="1"/>
  <c r="AA5331" i="1"/>
  <c r="AB5331" i="1" s="1"/>
  <c r="AA5332" i="1"/>
  <c r="AA5333" i="1"/>
  <c r="AC5333" i="1" s="1"/>
  <c r="AA5334" i="1"/>
  <c r="AC5334" i="1" s="1"/>
  <c r="AA5335" i="1"/>
  <c r="AA5336" i="1"/>
  <c r="AB5336" i="1" s="1"/>
  <c r="AA5337" i="1"/>
  <c r="AC5337" i="1" s="1"/>
  <c r="AA5338" i="1"/>
  <c r="AB5338" i="1" s="1"/>
  <c r="AA5339" i="1"/>
  <c r="AC5339" i="1" s="1"/>
  <c r="AA5340" i="1"/>
  <c r="AA5341" i="1"/>
  <c r="AB5341" i="1" s="1"/>
  <c r="AA5342" i="1"/>
  <c r="AC5342" i="1" s="1"/>
  <c r="AA5343" i="1"/>
  <c r="AA5344" i="1"/>
  <c r="AB5344" i="1" s="1"/>
  <c r="AA5345" i="1"/>
  <c r="AB5345" i="1" s="1"/>
  <c r="AA5346" i="1"/>
  <c r="AB5346" i="1" s="1"/>
  <c r="AA5347" i="1"/>
  <c r="AA5348" i="1"/>
  <c r="AA5349" i="1"/>
  <c r="AB5349" i="1" s="1"/>
  <c r="AA5350" i="1"/>
  <c r="AA5351" i="1"/>
  <c r="AC5351" i="1" s="1"/>
  <c r="AA5352" i="1"/>
  <c r="AB5352" i="1" s="1"/>
  <c r="AA5353" i="1"/>
  <c r="AC5353" i="1" s="1"/>
  <c r="AA5354" i="1"/>
  <c r="AA5355" i="1"/>
  <c r="AC5355" i="1" s="1"/>
  <c r="AA5356" i="1"/>
  <c r="AC5356" i="1" s="1"/>
  <c r="AA5357" i="1"/>
  <c r="AC5357" i="1" s="1"/>
  <c r="AA5358" i="1"/>
  <c r="AB5358" i="1" s="1"/>
  <c r="AA5359" i="1"/>
  <c r="AA5360" i="1"/>
  <c r="AC5360" i="1" s="1"/>
  <c r="AA5361" i="1"/>
  <c r="AA5362" i="1"/>
  <c r="AB5362" i="1" s="1"/>
  <c r="AA5363" i="1"/>
  <c r="AB5363" i="1" s="1"/>
  <c r="AA5364" i="1"/>
  <c r="AC5364" i="1" s="1"/>
  <c r="AA5365" i="1"/>
  <c r="AB5365" i="1" s="1"/>
  <c r="AA5366" i="1"/>
  <c r="AB5366" i="1" s="1"/>
  <c r="AA5367" i="1"/>
  <c r="AB5367" i="1" s="1"/>
  <c r="AA5368" i="1"/>
  <c r="AC5368" i="1" s="1"/>
  <c r="AA5369" i="1"/>
  <c r="AB5369" i="1" s="1"/>
  <c r="AA5370" i="1"/>
  <c r="AA5371" i="1"/>
  <c r="AC5371" i="1" s="1"/>
  <c r="AA5372" i="1"/>
  <c r="AB5372" i="1" s="1"/>
  <c r="AA5374" i="1"/>
  <c r="AB5374" i="1" s="1"/>
  <c r="AA5376" i="1"/>
  <c r="AB5376" i="1" s="1"/>
  <c r="AA5377" i="1"/>
  <c r="AC5377" i="1" s="1"/>
  <c r="AA5378" i="1"/>
  <c r="AB5378" i="1" s="1"/>
  <c r="AA5380" i="1"/>
  <c r="AC5380" i="1" s="1"/>
  <c r="AA5381" i="1"/>
  <c r="AC5381" i="1" s="1"/>
  <c r="AA5382" i="1"/>
  <c r="AA5383" i="1"/>
  <c r="AB5383" i="1" s="1"/>
  <c r="AA5385" i="1"/>
  <c r="AB5385" i="1" s="1"/>
  <c r="AA5386" i="1"/>
  <c r="AB5386" i="1" s="1"/>
  <c r="AA5387" i="1"/>
  <c r="AC5387" i="1" s="1"/>
  <c r="AA5389" i="1"/>
  <c r="AC5389" i="1" s="1"/>
  <c r="AA5390" i="1"/>
  <c r="AB5390" i="1" s="1"/>
  <c r="AA5391" i="1"/>
  <c r="AC5391" i="1" s="1"/>
  <c r="AA5392" i="1"/>
  <c r="AB5392" i="1" s="1"/>
  <c r="AA5393" i="1"/>
  <c r="AC5393" i="1" s="1"/>
  <c r="AA5394" i="1"/>
  <c r="AB5394" i="1" s="1"/>
  <c r="AA5395" i="1"/>
  <c r="AB5395" i="1" s="1"/>
  <c r="AA5396" i="1"/>
  <c r="AC5396" i="1" s="1"/>
  <c r="AA5397" i="1"/>
  <c r="AC5397" i="1" s="1"/>
  <c r="AA5398" i="1"/>
  <c r="AB5398" i="1" s="1"/>
  <c r="AA5400" i="1"/>
  <c r="AB5400" i="1" s="1"/>
  <c r="AA5401" i="1"/>
  <c r="AB5401" i="1" s="1"/>
  <c r="AA5402" i="1"/>
  <c r="AC5402" i="1" s="1"/>
  <c r="AA5403" i="1"/>
  <c r="AC5403" i="1" s="1"/>
  <c r="AA5404" i="1"/>
  <c r="AB5404" i="1" s="1"/>
  <c r="AA5405" i="1"/>
  <c r="AB5405" i="1" s="1"/>
  <c r="AA5406" i="1"/>
  <c r="AC5406" i="1" s="1"/>
  <c r="AA5407" i="1"/>
  <c r="AB5407" i="1" s="1"/>
  <c r="AA5408" i="1"/>
  <c r="AB5408" i="1" s="1"/>
  <c r="AA5409" i="1"/>
  <c r="AC5409" i="1" s="1"/>
  <c r="AA5410" i="1"/>
  <c r="AA5411" i="1"/>
  <c r="AA5412" i="1"/>
  <c r="AC5412" i="1" s="1"/>
  <c r="AA5413" i="1"/>
  <c r="AC5413" i="1" s="1"/>
  <c r="AA5414" i="1"/>
  <c r="AA5415" i="1"/>
  <c r="AC5415" i="1" s="1"/>
  <c r="AA5416" i="1"/>
  <c r="AB5416" i="1" s="1"/>
  <c r="AA5417" i="1"/>
  <c r="AB5417" i="1" s="1"/>
  <c r="AA5418" i="1"/>
  <c r="AB5418" i="1" s="1"/>
  <c r="AA5419" i="1"/>
  <c r="AC5419" i="1" s="1"/>
  <c r="AA5420" i="1"/>
  <c r="AB5420" i="1" s="1"/>
  <c r="AA5421" i="1"/>
  <c r="AB5421" i="1" s="1"/>
  <c r="AA5423" i="1"/>
  <c r="AB5423" i="1" s="1"/>
  <c r="AA5424" i="1"/>
  <c r="AC5424" i="1" s="1"/>
  <c r="AA5425" i="1"/>
  <c r="AA5426" i="1"/>
  <c r="AB5426" i="1" s="1"/>
  <c r="AA5428" i="1"/>
  <c r="AB5428" i="1" s="1"/>
  <c r="AA5429" i="1"/>
  <c r="AB5429" i="1" s="1"/>
  <c r="AA5430" i="1"/>
  <c r="AB5430" i="1" s="1"/>
  <c r="AA5431" i="1"/>
  <c r="AB5431" i="1" s="1"/>
  <c r="AA5432" i="1"/>
  <c r="AB5432" i="1" s="1"/>
  <c r="AA5434" i="1"/>
  <c r="AA5435" i="1"/>
  <c r="AC5435" i="1" s="1"/>
  <c r="AA5437" i="1"/>
  <c r="AA5438" i="1"/>
  <c r="AB5438" i="1" s="1"/>
  <c r="AA5439" i="1"/>
  <c r="AB5439" i="1" s="1"/>
  <c r="AA5440" i="1"/>
  <c r="AB5440" i="1" s="1"/>
  <c r="AA5441" i="1"/>
  <c r="AA5442" i="1"/>
  <c r="AC5442" i="1" s="1"/>
  <c r="AA5443" i="1"/>
  <c r="AB5443" i="1" s="1"/>
  <c r="AA5444" i="1"/>
  <c r="AC5444" i="1" s="1"/>
  <c r="AA5445" i="1"/>
  <c r="AB5445" i="1" s="1"/>
  <c r="AA5446" i="1"/>
  <c r="AB5446" i="1" s="1"/>
  <c r="AA5447" i="1"/>
  <c r="AC5447" i="1" s="1"/>
  <c r="AA5448" i="1"/>
  <c r="AC5448" i="1" s="1"/>
  <c r="AA5449" i="1"/>
  <c r="AB5449" i="1" s="1"/>
  <c r="AA5450" i="1"/>
  <c r="AA5451" i="1"/>
  <c r="AB5451" i="1" s="1"/>
  <c r="AA5452" i="1"/>
  <c r="AC5452" i="1" s="1"/>
  <c r="AA5453" i="1"/>
  <c r="AB5453" i="1" s="1"/>
  <c r="AA5454" i="1"/>
  <c r="AB5454" i="1" s="1"/>
  <c r="AA5455" i="1"/>
  <c r="AB5455" i="1" s="1"/>
  <c r="AA5456" i="1"/>
  <c r="AB5456" i="1" s="1"/>
  <c r="AA5457" i="1"/>
  <c r="AC5457" i="1" s="1"/>
  <c r="AA5458" i="1"/>
  <c r="AB5458" i="1" s="1"/>
  <c r="AA5459" i="1"/>
  <c r="AC5459" i="1" s="1"/>
  <c r="AA5460" i="1"/>
  <c r="AB5460" i="1" s="1"/>
  <c r="AA5461" i="1"/>
  <c r="AB5461" i="1" s="1"/>
  <c r="AA5462" i="1"/>
  <c r="AB5462" i="1" s="1"/>
  <c r="AA5463" i="1"/>
  <c r="AC5463" i="1" s="1"/>
  <c r="AA5464" i="1"/>
  <c r="AB5464" i="1" s="1"/>
  <c r="AA5465" i="1"/>
  <c r="AC5465" i="1" s="1"/>
  <c r="AA5467" i="1"/>
  <c r="AC5467" i="1" s="1"/>
  <c r="AA5469" i="1"/>
  <c r="AB5469" i="1" s="1"/>
  <c r="AA5470" i="1"/>
  <c r="AB5470" i="1" s="1"/>
  <c r="AA5471" i="1"/>
  <c r="AB5471" i="1" s="1"/>
  <c r="AA5472" i="1"/>
  <c r="AB5472" i="1" s="1"/>
  <c r="AA5473" i="1"/>
  <c r="AA5474" i="1"/>
  <c r="AC5474" i="1" s="1"/>
  <c r="AA5475" i="1"/>
  <c r="AA5476" i="1"/>
  <c r="AB5476" i="1" s="1"/>
  <c r="AA5477" i="1"/>
  <c r="AB5477" i="1" s="1"/>
  <c r="AA5479" i="1"/>
  <c r="AC5479" i="1" s="1"/>
  <c r="AA5478" i="1"/>
  <c r="AC5478" i="1" s="1"/>
  <c r="AA5480" i="1"/>
  <c r="AC5480" i="1" s="1"/>
  <c r="AA5481" i="1"/>
  <c r="AB5481" i="1" s="1"/>
  <c r="AA5482" i="1"/>
  <c r="AC5482" i="1" s="1"/>
  <c r="AA5483" i="1"/>
  <c r="AB5483" i="1" s="1"/>
  <c r="AA5484" i="1"/>
  <c r="AC5484" i="1" s="1"/>
  <c r="AA5485" i="1"/>
  <c r="AB5485" i="1" s="1"/>
  <c r="AA5486" i="1"/>
  <c r="AA5487" i="1"/>
  <c r="AC5487" i="1" s="1"/>
  <c r="AA5488" i="1"/>
  <c r="AC5488" i="1" s="1"/>
  <c r="AA5489" i="1"/>
  <c r="AB5489" i="1" s="1"/>
  <c r="AA5490" i="1"/>
  <c r="AA5491" i="1"/>
  <c r="AB5491" i="1" s="1"/>
  <c r="AA5492" i="1"/>
  <c r="AC5492" i="1" s="1"/>
  <c r="AA5493" i="1"/>
  <c r="AB5493" i="1" s="1"/>
  <c r="AA5494" i="1"/>
  <c r="AA5495" i="1"/>
  <c r="AC5495" i="1" s="1"/>
  <c r="AA5496" i="1"/>
  <c r="AC5496" i="1" s="1"/>
  <c r="AA5497" i="1"/>
  <c r="AB5497" i="1" s="1"/>
  <c r="AA5498" i="1"/>
  <c r="AB5498" i="1" s="1"/>
  <c r="AA5499" i="1"/>
  <c r="AC5499" i="1" s="1"/>
  <c r="AA5500" i="1"/>
  <c r="AB5500" i="1" s="1"/>
  <c r="AA5501" i="1"/>
  <c r="AB5501" i="1" s="1"/>
  <c r="AA5502" i="1"/>
  <c r="AB5502" i="1" s="1"/>
  <c r="AA5503" i="1"/>
  <c r="AC5503" i="1" s="1"/>
  <c r="AA5504" i="1"/>
  <c r="AB5504" i="1" s="1"/>
  <c r="AA5505" i="1"/>
  <c r="AB5505" i="1" s="1"/>
  <c r="AA5506" i="1"/>
  <c r="AB5506" i="1" s="1"/>
  <c r="AA5507" i="1"/>
  <c r="AA5508" i="1"/>
  <c r="AA5509" i="1"/>
  <c r="AC5509" i="1" s="1"/>
  <c r="AA5510" i="1"/>
  <c r="AC5510" i="1" s="1"/>
  <c r="AA5512" i="1"/>
  <c r="AA5513" i="1"/>
  <c r="AA5514" i="1"/>
  <c r="AB5514" i="1" s="1"/>
  <c r="AA5516" i="1"/>
  <c r="AC5516" i="1" s="1"/>
  <c r="AA5517" i="1"/>
  <c r="AB5517" i="1" s="1"/>
  <c r="AA5518" i="1"/>
  <c r="AB5518" i="1" s="1"/>
  <c r="AA5519" i="1"/>
  <c r="AA5520" i="1"/>
  <c r="AA5521" i="1"/>
  <c r="AB5521" i="1" s="1"/>
  <c r="AA5522" i="1"/>
  <c r="AC5522" i="1" s="1"/>
  <c r="AA5523" i="1"/>
  <c r="AB5523" i="1" s="1"/>
  <c r="AA5524" i="1"/>
  <c r="AC5524" i="1" s="1"/>
  <c r="AA5525" i="1"/>
  <c r="AB5525" i="1" s="1"/>
  <c r="AA5526" i="1"/>
  <c r="AB5526" i="1" s="1"/>
  <c r="AA5528" i="1"/>
  <c r="AB5528" i="1" s="1"/>
  <c r="AA5529" i="1"/>
  <c r="AB5529" i="1" s="1"/>
  <c r="AA5530" i="1"/>
  <c r="AA5531" i="1"/>
  <c r="AC5531" i="1" s="1"/>
  <c r="AA5532" i="1"/>
  <c r="AB5532" i="1" s="1"/>
  <c r="AA5533" i="1"/>
  <c r="AB5533" i="1" s="1"/>
  <c r="AA5534" i="1"/>
  <c r="AC5534" i="1" s="1"/>
  <c r="AA5535" i="1"/>
  <c r="AB5535" i="1" s="1"/>
  <c r="AA5536" i="1"/>
  <c r="AB5536" i="1" s="1"/>
  <c r="AA5537" i="1"/>
  <c r="AC5537" i="1" s="1"/>
  <c r="AA5538" i="1"/>
  <c r="AB5538" i="1" s="1"/>
  <c r="AA5539" i="1"/>
  <c r="AC5539" i="1" s="1"/>
  <c r="AA5540" i="1"/>
  <c r="AC5540" i="1" s="1"/>
  <c r="AA5541" i="1"/>
  <c r="AB5541" i="1" s="1"/>
  <c r="AA5542" i="1"/>
  <c r="AB5542" i="1" s="1"/>
  <c r="AA5543" i="1"/>
  <c r="AB5543" i="1" s="1"/>
  <c r="AA5544" i="1"/>
  <c r="AC5544" i="1" s="1"/>
  <c r="AA5545" i="1"/>
  <c r="AB5545" i="1" s="1"/>
  <c r="AA5546" i="1"/>
  <c r="AC5546" i="1" s="1"/>
  <c r="AA5547" i="1"/>
  <c r="AC5547" i="1" s="1"/>
  <c r="AA5548" i="1"/>
  <c r="AB5548" i="1" s="1"/>
  <c r="AA5549" i="1"/>
  <c r="AB5549" i="1" s="1"/>
  <c r="AA5550" i="1"/>
  <c r="AC5550" i="1" s="1"/>
  <c r="AA5551" i="1"/>
  <c r="AC5551" i="1" s="1"/>
  <c r="AA5553" i="1"/>
  <c r="AB5553" i="1" s="1"/>
  <c r="AA5554" i="1"/>
  <c r="AC5554" i="1" s="1"/>
  <c r="AA5555" i="1"/>
  <c r="AB5555" i="1" s="1"/>
  <c r="AA5556" i="1"/>
  <c r="AC5556" i="1" s="1"/>
  <c r="AA5557" i="1"/>
  <c r="AB5557" i="1" s="1"/>
  <c r="AA5558" i="1"/>
  <c r="AB5558" i="1" s="1"/>
  <c r="AA5559" i="1"/>
  <c r="AA5560" i="1"/>
  <c r="AB5560" i="1" s="1"/>
  <c r="AA5561" i="1"/>
  <c r="AB5561" i="1" s="1"/>
  <c r="AA5562" i="1"/>
  <c r="AB5562" i="1" s="1"/>
  <c r="AA5563" i="1"/>
  <c r="AC5563" i="1" s="1"/>
  <c r="AA5564" i="1"/>
  <c r="AB5564" i="1" s="1"/>
  <c r="AA5565" i="1"/>
  <c r="AB5565" i="1" s="1"/>
  <c r="AA5566" i="1"/>
  <c r="AC5566" i="1" s="1"/>
  <c r="AA5567" i="1"/>
  <c r="AB5567" i="1" s="1"/>
  <c r="AA5568" i="1"/>
  <c r="AB5568" i="1" s="1"/>
  <c r="AA5569" i="1"/>
  <c r="AA5570" i="1"/>
  <c r="AB5570" i="1" s="1"/>
  <c r="AA5571" i="1"/>
  <c r="AB5571" i="1" s="1"/>
  <c r="AA5572" i="1"/>
  <c r="AC5572" i="1" s="1"/>
  <c r="AA5573" i="1"/>
  <c r="AB5573" i="1" s="1"/>
  <c r="AA5574" i="1"/>
  <c r="AB5574" i="1" s="1"/>
  <c r="AA5575" i="1"/>
  <c r="AC5575" i="1" s="1"/>
  <c r="AA5576" i="1"/>
  <c r="AC5576" i="1" s="1"/>
  <c r="AA5577" i="1"/>
  <c r="AC5577" i="1" s="1"/>
  <c r="AA5579" i="1"/>
  <c r="AB5579" i="1" s="1"/>
  <c r="AA5580" i="1"/>
  <c r="AB5580" i="1" s="1"/>
  <c r="AA5581" i="1"/>
  <c r="AA5582" i="1"/>
  <c r="AC5582" i="1" s="1"/>
  <c r="AA5583" i="1"/>
  <c r="AC5583" i="1" s="1"/>
  <c r="AA5584" i="1"/>
  <c r="AB5584" i="1" s="1"/>
  <c r="AA5585" i="1"/>
  <c r="AB5585" i="1" s="1"/>
  <c r="AA5586" i="1"/>
  <c r="AB5586" i="1" s="1"/>
  <c r="AA5587" i="1"/>
  <c r="AB5587" i="1" s="1"/>
  <c r="AA5588" i="1"/>
  <c r="AB5588" i="1" s="1"/>
  <c r="AA5589" i="1"/>
  <c r="AB5589" i="1" s="1"/>
  <c r="AA5591" i="1"/>
  <c r="AC5591" i="1" s="1"/>
  <c r="AA5592" i="1"/>
  <c r="AB5592" i="1" s="1"/>
  <c r="AA5593" i="1"/>
  <c r="AB5593" i="1" s="1"/>
  <c r="AA5594" i="1"/>
  <c r="AA5595" i="1"/>
  <c r="AC5595" i="1" s="1"/>
  <c r="AA5596" i="1"/>
  <c r="AB5596" i="1" s="1"/>
  <c r="AA5597" i="1"/>
  <c r="AB5597" i="1" s="1"/>
  <c r="AA5598" i="1"/>
  <c r="AB5598" i="1" s="1"/>
  <c r="AA5599" i="1"/>
  <c r="AB5599" i="1" s="1"/>
  <c r="AA5600" i="1"/>
  <c r="AC5600" i="1" s="1"/>
  <c r="AA5601" i="1"/>
  <c r="AB5601" i="1" s="1"/>
  <c r="AA5602" i="1"/>
  <c r="AC5602" i="1" s="1"/>
  <c r="AA5603" i="1"/>
  <c r="AB5603" i="1" s="1"/>
  <c r="AA5604" i="1"/>
  <c r="AB5604" i="1" s="1"/>
  <c r="AA5605" i="1"/>
  <c r="AC5605" i="1" s="1"/>
  <c r="AA5606" i="1"/>
  <c r="AB5606" i="1" s="1"/>
  <c r="AA5607" i="1"/>
  <c r="AC5607" i="1" s="1"/>
  <c r="AA5608" i="1"/>
  <c r="AB5608" i="1" s="1"/>
  <c r="AA5609" i="1"/>
  <c r="AC5609" i="1" s="1"/>
  <c r="AA5610" i="1"/>
  <c r="AC5610" i="1" s="1"/>
  <c r="AA5611" i="1"/>
  <c r="AC5611" i="1" s="1"/>
  <c r="AA5612" i="1"/>
  <c r="AA5613" i="1"/>
  <c r="AB5613" i="1" s="1"/>
  <c r="AA5614" i="1"/>
  <c r="AC5614" i="1" s="1"/>
  <c r="AA5615" i="1"/>
  <c r="AB5615" i="1" s="1"/>
  <c r="AA5616" i="1"/>
  <c r="AC5616" i="1" s="1"/>
  <c r="AA5618" i="1"/>
  <c r="AC5618" i="1" s="1"/>
  <c r="AA5619" i="1"/>
  <c r="AB5619" i="1" s="1"/>
  <c r="AA5620" i="1"/>
  <c r="AC5620" i="1" s="1"/>
  <c r="AA5621" i="1"/>
  <c r="AB5621" i="1" s="1"/>
  <c r="AA5622" i="1"/>
  <c r="AA5623" i="1"/>
  <c r="AA5624" i="1"/>
  <c r="AB5624" i="1" s="1"/>
  <c r="AA5625" i="1"/>
  <c r="AA5626" i="1"/>
  <c r="AC5626" i="1" s="1"/>
  <c r="AA5627" i="1"/>
  <c r="AB5627" i="1" s="1"/>
  <c r="AA5628" i="1"/>
  <c r="AC5628" i="1" s="1"/>
  <c r="AA5629" i="1"/>
  <c r="AB5629" i="1" s="1"/>
  <c r="AA5630" i="1"/>
  <c r="AB5630" i="1" s="1"/>
  <c r="AA5631" i="1"/>
  <c r="AB5631" i="1" s="1"/>
  <c r="AA5633" i="1"/>
  <c r="AC5633" i="1" s="1"/>
  <c r="AA5634" i="1"/>
  <c r="AA5635" i="1"/>
  <c r="AB5635" i="1" s="1"/>
  <c r="AA5636" i="1"/>
  <c r="AB5636" i="1" s="1"/>
  <c r="AA5637" i="1"/>
  <c r="AC5637" i="1" s="1"/>
  <c r="AA5638" i="1"/>
  <c r="AB5638" i="1" s="1"/>
  <c r="AA5639" i="1"/>
  <c r="AB5639" i="1" s="1"/>
  <c r="AA5640" i="1"/>
  <c r="AB5640" i="1" s="1"/>
  <c r="AA5641" i="1"/>
  <c r="AC5641" i="1" s="1"/>
  <c r="AA5642" i="1"/>
  <c r="AC5642" i="1" s="1"/>
  <c r="AA5644" i="1"/>
  <c r="AB5644" i="1" s="1"/>
  <c r="AA5645" i="1"/>
  <c r="AC5645" i="1" s="1"/>
  <c r="AA5646" i="1"/>
  <c r="AB5646" i="1" s="1"/>
  <c r="AA5647" i="1"/>
  <c r="AB5647" i="1" s="1"/>
  <c r="AA5648" i="1"/>
  <c r="AB5648" i="1" s="1"/>
  <c r="AA5649" i="1"/>
  <c r="AB5649" i="1" s="1"/>
  <c r="AA5650" i="1"/>
  <c r="AB5650" i="1" s="1"/>
  <c r="AA5651" i="1"/>
  <c r="AB5651" i="1" s="1"/>
  <c r="AA5652" i="1"/>
  <c r="AB5652" i="1" s="1"/>
  <c r="AA5653" i="1"/>
  <c r="AB5653" i="1" s="1"/>
  <c r="AA5655" i="1"/>
  <c r="AC5655" i="1" s="1"/>
  <c r="AA5656" i="1"/>
  <c r="AB5656" i="1" s="1"/>
  <c r="AA5657" i="1"/>
  <c r="AB5657" i="1" s="1"/>
  <c r="AA5658" i="1"/>
  <c r="AC5658" i="1" s="1"/>
  <c r="AA5659" i="1"/>
  <c r="AB5659" i="1" s="1"/>
  <c r="AA5660" i="1"/>
  <c r="AB5660" i="1" s="1"/>
  <c r="AA5661" i="1"/>
  <c r="AB5661" i="1" s="1"/>
  <c r="AA5662" i="1"/>
  <c r="AC5662" i="1" s="1"/>
  <c r="AA5663" i="1"/>
  <c r="AC5663" i="1" s="1"/>
  <c r="AA5664" i="1"/>
  <c r="AB5664" i="1" s="1"/>
  <c r="AA5665" i="1"/>
  <c r="AB5665" i="1" s="1"/>
  <c r="AA5666" i="1"/>
  <c r="AB5666" i="1" s="1"/>
  <c r="AA5667" i="1"/>
  <c r="AB5667" i="1" s="1"/>
  <c r="AA5668" i="1"/>
  <c r="AB5668" i="1" s="1"/>
  <c r="AA5669" i="1"/>
  <c r="AB5669" i="1" s="1"/>
  <c r="AA5670" i="1"/>
  <c r="AC5670" i="1" s="1"/>
  <c r="AA5671" i="1"/>
  <c r="AC5671" i="1" s="1"/>
  <c r="AA5672" i="1"/>
  <c r="AC5672" i="1" s="1"/>
  <c r="AA5673" i="1"/>
  <c r="AC5673" i="1" s="1"/>
  <c r="AA5674" i="1"/>
  <c r="AC5674" i="1" s="1"/>
  <c r="AA5676" i="1"/>
  <c r="AB5676" i="1" s="1"/>
  <c r="AA5677" i="1"/>
  <c r="AB5677" i="1" s="1"/>
  <c r="AA5678" i="1"/>
  <c r="AB5678" i="1" s="1"/>
  <c r="AA5679" i="1"/>
  <c r="AA5680" i="1"/>
  <c r="AB5680" i="1" s="1"/>
  <c r="AA5681" i="1"/>
  <c r="AC5681" i="1" s="1"/>
  <c r="AA5682" i="1"/>
  <c r="AB5682" i="1" s="1"/>
  <c r="AA5683" i="1"/>
  <c r="AB5683" i="1" s="1"/>
  <c r="AA5684" i="1"/>
  <c r="AB5684" i="1" s="1"/>
  <c r="AA5685" i="1"/>
  <c r="AC5685" i="1" s="1"/>
  <c r="AA5686" i="1"/>
  <c r="AC5686" i="1" s="1"/>
  <c r="AA5687" i="1"/>
  <c r="AB5687" i="1" s="1"/>
  <c r="AA5688" i="1"/>
  <c r="AB5688" i="1" s="1"/>
  <c r="AA5689" i="1"/>
  <c r="AB5689" i="1" s="1"/>
  <c r="AA5690" i="1"/>
  <c r="AB5690" i="1" s="1"/>
  <c r="AA5691" i="1"/>
  <c r="AB5691" i="1" s="1"/>
  <c r="AA5692" i="1"/>
  <c r="AB5692" i="1" s="1"/>
  <c r="AA5693" i="1"/>
  <c r="AC5693" i="1" s="1"/>
  <c r="AA5694" i="1"/>
  <c r="AC5694" i="1" s="1"/>
  <c r="AA5695" i="1"/>
  <c r="AB5695" i="1" s="1"/>
  <c r="AA5696" i="1"/>
  <c r="AA5697" i="1"/>
  <c r="AB5697" i="1" s="1"/>
  <c r="AA5698" i="1"/>
  <c r="AC5698" i="1" s="1"/>
  <c r="AA5700" i="1"/>
  <c r="AB5700" i="1" s="1"/>
  <c r="AA5701" i="1"/>
  <c r="AC5701" i="1" s="1"/>
  <c r="AA5702" i="1"/>
  <c r="AA5703" i="1"/>
  <c r="AC5703" i="1" s="1"/>
  <c r="AA5704" i="1"/>
  <c r="AA5705" i="1"/>
  <c r="AB5705" i="1" s="1"/>
  <c r="AA5707" i="1"/>
  <c r="AA5709" i="1"/>
  <c r="AC5709" i="1" s="1"/>
  <c r="AA5710" i="1"/>
  <c r="AB5710" i="1" s="1"/>
  <c r="AA5711" i="1"/>
  <c r="AC5711" i="1" s="1"/>
  <c r="AA5712" i="1"/>
  <c r="AC5712" i="1" s="1"/>
  <c r="AA5713" i="1"/>
  <c r="AB5713" i="1" s="1"/>
  <c r="AA5714" i="1"/>
  <c r="AB5714" i="1" s="1"/>
  <c r="AA5715" i="1"/>
  <c r="AB5715" i="1" s="1"/>
  <c r="AA5716" i="1"/>
  <c r="AB5716" i="1" s="1"/>
  <c r="AA5717" i="1"/>
  <c r="AC5717" i="1" s="1"/>
  <c r="AA5718" i="1"/>
  <c r="AC5718" i="1" s="1"/>
  <c r="AA5719" i="1"/>
  <c r="AC5719" i="1" s="1"/>
  <c r="AA5720" i="1"/>
  <c r="AB5720" i="1" s="1"/>
  <c r="AA5721" i="1"/>
  <c r="AB5721" i="1" s="1"/>
  <c r="AA5722" i="1"/>
  <c r="AC5722" i="1" s="1"/>
  <c r="AA5723" i="1"/>
  <c r="AB5723" i="1" s="1"/>
  <c r="AA5724" i="1"/>
  <c r="AC5724" i="1" s="1"/>
  <c r="AA5725" i="1"/>
  <c r="AC5725" i="1" s="1"/>
  <c r="AA5726" i="1"/>
  <c r="AB5726" i="1" s="1"/>
  <c r="AA5727" i="1"/>
  <c r="AC5727" i="1" s="1"/>
  <c r="AA5728" i="1"/>
  <c r="AA5730" i="1"/>
  <c r="AA5731" i="1"/>
  <c r="AC5731" i="1" s="1"/>
  <c r="AA5732" i="1"/>
  <c r="AB5732" i="1" s="1"/>
  <c r="AA5733" i="1"/>
  <c r="AB5733" i="1" s="1"/>
  <c r="AA5735" i="1"/>
  <c r="AA5736" i="1"/>
  <c r="AB5736" i="1" s="1"/>
  <c r="AA5737" i="1"/>
  <c r="AB5737" i="1" s="1"/>
  <c r="AA5738" i="1"/>
  <c r="AC5738" i="1" s="1"/>
  <c r="AA5739" i="1"/>
  <c r="AB5739" i="1" s="1"/>
  <c r="AA5740" i="1"/>
  <c r="AC5740" i="1" s="1"/>
  <c r="AA5741" i="1"/>
  <c r="AB5741" i="1" s="1"/>
  <c r="AA5743" i="1"/>
  <c r="AB5743" i="1" s="1"/>
  <c r="AA4543" i="1"/>
  <c r="AB4543" i="1" s="1"/>
  <c r="AA4544" i="1"/>
  <c r="AA4545" i="1"/>
  <c r="AB4545" i="1" s="1"/>
  <c r="AA4546" i="1"/>
  <c r="AC4546" i="1" s="1"/>
  <c r="AA4547" i="1"/>
  <c r="AA4548" i="1"/>
  <c r="AB4548" i="1" s="1"/>
  <c r="AA4549" i="1"/>
  <c r="AC4549" i="1" s="1"/>
  <c r="AA4550" i="1"/>
  <c r="AA4551" i="1"/>
  <c r="AB4551" i="1" s="1"/>
  <c r="AA4552" i="1"/>
  <c r="AC4552" i="1" s="1"/>
  <c r="AA4554" i="1"/>
  <c r="AA4555" i="1"/>
  <c r="AB4555" i="1" s="1"/>
  <c r="AA4556" i="1"/>
  <c r="AC4556" i="1" s="1"/>
  <c r="AA4557" i="1"/>
  <c r="AA4558" i="1"/>
  <c r="AB4558" i="1" s="1"/>
  <c r="AA4559" i="1"/>
  <c r="AC4559" i="1" s="1"/>
  <c r="AA4561" i="1"/>
  <c r="AA4563" i="1"/>
  <c r="AB4563" i="1" s="1"/>
  <c r="AA4564" i="1"/>
  <c r="AC4564" i="1" s="1"/>
  <c r="AA4565" i="1"/>
  <c r="AA4566" i="1"/>
  <c r="AC4566" i="1" s="1"/>
  <c r="AA4567" i="1"/>
  <c r="AC4567" i="1" s="1"/>
  <c r="AA4568" i="1"/>
  <c r="AA4569" i="1"/>
  <c r="AB4569" i="1" s="1"/>
  <c r="AA4570" i="1"/>
  <c r="AC4570" i="1" s="1"/>
  <c r="AA4571" i="1"/>
  <c r="AA4572" i="1"/>
  <c r="AB4572" i="1" s="1"/>
  <c r="AA4573" i="1"/>
  <c r="AC4573" i="1" s="1"/>
  <c r="AA4574" i="1"/>
  <c r="AA4575" i="1"/>
  <c r="AB4575" i="1" s="1"/>
  <c r="AA4576" i="1"/>
  <c r="AC4576" i="1" s="1"/>
  <c r="AA4577" i="1"/>
  <c r="AA4578" i="1"/>
  <c r="AC4578" i="1" s="1"/>
  <c r="AA4579" i="1"/>
  <c r="AC4579" i="1" s="1"/>
  <c r="AA4580" i="1"/>
  <c r="AA4581" i="1"/>
  <c r="AB4581" i="1" s="1"/>
  <c r="AA4582" i="1"/>
  <c r="AC4582" i="1" s="1"/>
  <c r="AA4583" i="1"/>
  <c r="AA4584" i="1"/>
  <c r="AB4584" i="1" s="1"/>
  <c r="AA4585" i="1"/>
  <c r="AC4585" i="1" s="1"/>
  <c r="AA4586" i="1"/>
  <c r="AA4587" i="1"/>
  <c r="AB4587" i="1" s="1"/>
  <c r="AA4588" i="1"/>
  <c r="AC4588" i="1" s="1"/>
  <c r="AA4589" i="1"/>
  <c r="AA4590" i="1"/>
  <c r="AC4590" i="1" s="1"/>
  <c r="AA4591" i="1"/>
  <c r="AC4591" i="1" s="1"/>
  <c r="AA4592" i="1"/>
  <c r="AA4593" i="1"/>
  <c r="AB4593" i="1" s="1"/>
  <c r="AA4594" i="1"/>
  <c r="AC4594" i="1" s="1"/>
  <c r="AA4595" i="1"/>
  <c r="AA4596" i="1"/>
  <c r="AB4596" i="1" s="1"/>
  <c r="AA4598" i="1"/>
  <c r="AC4598" i="1" s="1"/>
  <c r="AA4599" i="1"/>
  <c r="AA4601" i="1"/>
  <c r="AB4601" i="1" s="1"/>
  <c r="AA4602" i="1"/>
  <c r="AC4602" i="1" s="1"/>
  <c r="AA4603" i="1"/>
  <c r="AA4604" i="1"/>
  <c r="AC4604" i="1" s="1"/>
  <c r="AA4605" i="1"/>
  <c r="AC4605" i="1" s="1"/>
  <c r="AA4606" i="1"/>
  <c r="AA4607" i="1"/>
  <c r="AB4607" i="1" s="1"/>
  <c r="AA4608" i="1"/>
  <c r="AC4608" i="1" s="1"/>
  <c r="AA4609" i="1"/>
  <c r="AA4610" i="1"/>
  <c r="AB4610" i="1" s="1"/>
  <c r="AA4611" i="1"/>
  <c r="AC4611" i="1" s="1"/>
  <c r="AA4612" i="1"/>
  <c r="AA4613" i="1"/>
  <c r="AB4613" i="1" s="1"/>
  <c r="AA4614" i="1"/>
  <c r="AC4614" i="1" s="1"/>
  <c r="AA4615" i="1"/>
  <c r="AA4616" i="1"/>
  <c r="AB4616" i="1" s="1"/>
  <c r="AA4617" i="1"/>
  <c r="AC4617" i="1" s="1"/>
  <c r="AA4618" i="1"/>
  <c r="AA4619" i="1"/>
  <c r="AB4619" i="1" s="1"/>
  <c r="AA4620" i="1"/>
  <c r="AC4620" i="1" s="1"/>
  <c r="AA4621" i="1"/>
  <c r="AA4622" i="1"/>
  <c r="AB4622" i="1" s="1"/>
  <c r="AA4623" i="1"/>
  <c r="AC4623" i="1" s="1"/>
  <c r="AA4624" i="1"/>
  <c r="AA4626" i="1"/>
  <c r="AB4626" i="1" s="1"/>
  <c r="AA4627" i="1"/>
  <c r="AC4627" i="1" s="1"/>
  <c r="AA4628" i="1"/>
  <c r="AA4630" i="1"/>
  <c r="AB4630" i="1" s="1"/>
  <c r="AA4631" i="1"/>
  <c r="AC4631" i="1" s="1"/>
  <c r="AA4632" i="1"/>
  <c r="AA4633" i="1"/>
  <c r="AB4633" i="1" s="1"/>
  <c r="AA4634" i="1"/>
  <c r="AC4634" i="1" s="1"/>
  <c r="AA4635" i="1"/>
  <c r="AA4636" i="1"/>
  <c r="AB4636" i="1" s="1"/>
  <c r="AA4637" i="1"/>
  <c r="AC4637" i="1" s="1"/>
  <c r="AA4638" i="1"/>
  <c r="AA4639" i="1"/>
  <c r="AB4639" i="1" s="1"/>
  <c r="AA4640" i="1"/>
  <c r="AC4640" i="1" s="1"/>
  <c r="AA4641" i="1"/>
  <c r="AA4642" i="1"/>
  <c r="AB4642" i="1" s="1"/>
  <c r="AA4643" i="1"/>
  <c r="AC4643" i="1" s="1"/>
  <c r="AA4644" i="1"/>
  <c r="AA4645" i="1"/>
  <c r="AB4645" i="1" s="1"/>
  <c r="AA4646" i="1"/>
  <c r="AC4646" i="1" s="1"/>
  <c r="AA4647" i="1"/>
  <c r="AA4648" i="1"/>
  <c r="AB4648" i="1" s="1"/>
  <c r="AA4650" i="1"/>
  <c r="AC4650" i="1" s="1"/>
  <c r="AA4651" i="1"/>
  <c r="AA4652" i="1"/>
  <c r="AB4652" i="1" s="1"/>
  <c r="AA4653" i="1"/>
  <c r="AC4653" i="1" s="1"/>
  <c r="AA4654" i="1"/>
  <c r="AA4655" i="1"/>
  <c r="AB4655" i="1" s="1"/>
  <c r="AA4656" i="1"/>
  <c r="AC4656" i="1" s="1"/>
  <c r="AA4657" i="1"/>
  <c r="AA4658" i="1"/>
  <c r="AB4658" i="1" s="1"/>
  <c r="AA4659" i="1"/>
  <c r="AC4659" i="1" s="1"/>
  <c r="AA4660" i="1"/>
  <c r="AA4661" i="1"/>
  <c r="AB4661" i="1" s="1"/>
  <c r="AA4662" i="1"/>
  <c r="AC4662" i="1" s="1"/>
  <c r="AA4663" i="1"/>
  <c r="AA4664" i="1"/>
  <c r="AB4664" i="1" s="1"/>
  <c r="AA4665" i="1"/>
  <c r="AC4665" i="1" s="1"/>
  <c r="AA4666" i="1"/>
  <c r="AA4667" i="1"/>
  <c r="AB4667" i="1" s="1"/>
  <c r="AA4668" i="1"/>
  <c r="AC4668" i="1" s="1"/>
  <c r="AA4669" i="1"/>
  <c r="AA4670" i="1"/>
  <c r="AB4670" i="1" s="1"/>
  <c r="AA4671" i="1"/>
  <c r="AC4671" i="1" s="1"/>
  <c r="AA4672" i="1"/>
  <c r="AA4673" i="1"/>
  <c r="AB4673" i="1" s="1"/>
  <c r="AA4674" i="1"/>
  <c r="AC4674" i="1" s="1"/>
  <c r="AA4675" i="1"/>
  <c r="AA4676" i="1"/>
  <c r="AB4676" i="1" s="1"/>
  <c r="AA4677" i="1"/>
  <c r="AC4677" i="1" s="1"/>
  <c r="AA4678" i="1"/>
  <c r="AA4679" i="1"/>
  <c r="AB4679" i="1" s="1"/>
  <c r="AA4680" i="1"/>
  <c r="AC4680" i="1" s="1"/>
  <c r="AA4681" i="1"/>
  <c r="AA4682" i="1"/>
  <c r="AB4682" i="1" s="1"/>
  <c r="AA4683" i="1"/>
  <c r="AC4683" i="1" s="1"/>
  <c r="AA4684" i="1"/>
  <c r="AA4685" i="1"/>
  <c r="AB4685" i="1" s="1"/>
  <c r="AA4686" i="1"/>
  <c r="AC4686" i="1" s="1"/>
  <c r="AA4687" i="1"/>
  <c r="AA4688" i="1"/>
  <c r="AB4688" i="1" s="1"/>
  <c r="AA4689" i="1"/>
  <c r="AC4689" i="1" s="1"/>
  <c r="AA4690" i="1"/>
  <c r="AA4691" i="1"/>
  <c r="AB4691" i="1" s="1"/>
  <c r="AA4692" i="1"/>
  <c r="AC4692" i="1" s="1"/>
  <c r="AA4693" i="1"/>
  <c r="AA4694" i="1"/>
  <c r="AB4694" i="1" s="1"/>
  <c r="AA4696" i="1"/>
  <c r="AC4696" i="1" s="1"/>
  <c r="AA4697" i="1"/>
  <c r="AA4698" i="1"/>
  <c r="AB4698" i="1" s="1"/>
  <c r="AA4699" i="1"/>
  <c r="AC4699" i="1" s="1"/>
  <c r="AA4700" i="1"/>
  <c r="AC4700" i="1" s="1"/>
  <c r="AA4701" i="1"/>
  <c r="AC4701" i="1" s="1"/>
  <c r="AA4702" i="1"/>
  <c r="AC4702" i="1" s="1"/>
  <c r="AA4703" i="1"/>
  <c r="AB4703" i="1" s="1"/>
  <c r="AA4704" i="1"/>
  <c r="AA4705" i="1"/>
  <c r="AC4705" i="1" s="1"/>
  <c r="AA4706" i="1"/>
  <c r="AB4706" i="1" s="1"/>
  <c r="AA4707" i="1"/>
  <c r="AC4707" i="1" s="1"/>
  <c r="AA4709" i="1"/>
  <c r="AC4709" i="1" s="1"/>
  <c r="AA4710" i="1"/>
  <c r="AB4710" i="1" s="1"/>
  <c r="AA4711" i="1"/>
  <c r="AC4711" i="1" s="1"/>
  <c r="AA4712" i="1"/>
  <c r="AC4712" i="1" s="1"/>
  <c r="AA4713" i="1"/>
  <c r="AB4713" i="1" s="1"/>
  <c r="AA4714" i="1"/>
  <c r="AC4714" i="1" s="1"/>
  <c r="AA4715" i="1"/>
  <c r="AC4715" i="1" s="1"/>
  <c r="AA4716" i="1"/>
  <c r="AB4716" i="1" s="1"/>
  <c r="AA4717" i="1"/>
  <c r="AB4717" i="1" s="1"/>
  <c r="AA4718" i="1"/>
  <c r="AA4719" i="1"/>
  <c r="AB4719" i="1" s="1"/>
  <c r="AA4720" i="1"/>
  <c r="AB4720" i="1" s="1"/>
  <c r="AA4721" i="1"/>
  <c r="AC4721" i="1" s="1"/>
  <c r="AA4722" i="1"/>
  <c r="AB4722" i="1" s="1"/>
  <c r="AA4723" i="1"/>
  <c r="AB4723" i="1" s="1"/>
  <c r="AA4724" i="1"/>
  <c r="AC4724" i="1" s="1"/>
  <c r="AA4725" i="1"/>
  <c r="AC4725" i="1" s="1"/>
  <c r="AA4726" i="1"/>
  <c r="AB4726" i="1" s="1"/>
  <c r="AA4727" i="1"/>
  <c r="AC4727" i="1" s="1"/>
  <c r="AA4728" i="1"/>
  <c r="AA4729" i="1"/>
  <c r="AB4729" i="1" s="1"/>
  <c r="AA4730" i="1"/>
  <c r="AC4730" i="1" s="1"/>
  <c r="AA4731" i="1"/>
  <c r="AC4731" i="1" s="1"/>
  <c r="AA4732" i="1"/>
  <c r="AB4732" i="1" s="1"/>
  <c r="AA4733" i="1"/>
  <c r="AC4733" i="1" s="1"/>
  <c r="AA4734" i="1"/>
  <c r="AB4734" i="1" s="1"/>
  <c r="AA4735" i="1"/>
  <c r="AB4735" i="1" s="1"/>
  <c r="AA4736" i="1"/>
  <c r="AC4736" i="1" s="1"/>
  <c r="AA4737" i="1"/>
  <c r="AB4737" i="1" s="1"/>
  <c r="AA4738" i="1"/>
  <c r="AC4738" i="1" s="1"/>
  <c r="AA4739" i="1"/>
  <c r="AC4739" i="1" s="1"/>
  <c r="AA4740" i="1"/>
  <c r="AC4740" i="1" s="1"/>
  <c r="AA4741" i="1"/>
  <c r="AA4742" i="1"/>
  <c r="AC4742" i="1" s="1"/>
  <c r="AA4743" i="1"/>
  <c r="AB4743" i="1" s="1"/>
  <c r="AA4744" i="1"/>
  <c r="AC4744" i="1" s="1"/>
  <c r="AA4745" i="1"/>
  <c r="AC4745" i="1" s="1"/>
  <c r="AA4746" i="1"/>
  <c r="AB4746" i="1" s="1"/>
  <c r="AA4747" i="1"/>
  <c r="AB4747" i="1" s="1"/>
  <c r="AA4748" i="1"/>
  <c r="AC4748" i="1" s="1"/>
  <c r="AA4749" i="1"/>
  <c r="AA4751" i="1"/>
  <c r="AC4751" i="1" s="1"/>
  <c r="AA4752" i="1"/>
  <c r="AC4752" i="1" s="1"/>
  <c r="AA4753" i="1"/>
  <c r="AB4753" i="1" s="1"/>
  <c r="AA4754" i="1"/>
  <c r="AB4754" i="1" s="1"/>
  <c r="AA4755" i="1"/>
  <c r="AA4756" i="1"/>
  <c r="AB4756" i="1" s="1"/>
  <c r="AA4757" i="1"/>
  <c r="AB4757" i="1" s="1"/>
  <c r="AA4758" i="1"/>
  <c r="AC4758" i="1" s="1"/>
  <c r="AA4760" i="1"/>
  <c r="AA4761" i="1"/>
  <c r="AB4761" i="1" s="1"/>
  <c r="AA4762" i="1"/>
  <c r="AC4762" i="1" s="1"/>
  <c r="AA4763" i="1"/>
  <c r="AC4763" i="1" s="1"/>
  <c r="AA4764" i="1"/>
  <c r="AA4765" i="1"/>
  <c r="AC4765" i="1" s="1"/>
  <c r="AA4766" i="1"/>
  <c r="AB4766" i="1" s="1"/>
  <c r="AA4767" i="1"/>
  <c r="AB4767" i="1" s="1"/>
  <c r="AA4768" i="1"/>
  <c r="AC4768" i="1" s="1"/>
  <c r="AA4769" i="1"/>
  <c r="AC4769" i="1" s="1"/>
  <c r="AA4770" i="1"/>
  <c r="AB4770" i="1" s="1"/>
  <c r="AA4771" i="1"/>
  <c r="AC4771" i="1" s="1"/>
  <c r="AA4772" i="1"/>
  <c r="AC4772" i="1" s="1"/>
  <c r="AA4773" i="1"/>
  <c r="AA4774" i="1"/>
  <c r="AC4774" i="1" s="1"/>
  <c r="AA4775" i="1"/>
  <c r="AC4775" i="1" s="1"/>
  <c r="AA4776" i="1"/>
  <c r="AC4776" i="1" s="1"/>
  <c r="AA4777" i="1"/>
  <c r="AA4779" i="1"/>
  <c r="AB4779" i="1" s="1"/>
  <c r="AA4780" i="1"/>
  <c r="AB4780" i="1" s="1"/>
  <c r="AA4781" i="1"/>
  <c r="AC4781" i="1" s="1"/>
  <c r="AA4782" i="1"/>
  <c r="AB4782" i="1" s="1"/>
  <c r="AA4783" i="1"/>
  <c r="AC4783" i="1" s="1"/>
  <c r="AA4784" i="1"/>
  <c r="AC4784" i="1" s="1"/>
  <c r="AA4785" i="1"/>
  <c r="AB4785" i="1" s="1"/>
  <c r="AA4786" i="1"/>
  <c r="AC4786" i="1" s="1"/>
  <c r="AA4787" i="1"/>
  <c r="AA4788" i="1"/>
  <c r="AA4789" i="1"/>
  <c r="AC4789" i="1" s="1"/>
  <c r="AA4791" i="1"/>
  <c r="AC4791" i="1" s="1"/>
  <c r="AA4792" i="1"/>
  <c r="AB4792" i="1" s="1"/>
  <c r="AA4793" i="1"/>
  <c r="AB4793" i="1" s="1"/>
  <c r="AA4794" i="1"/>
  <c r="AA4795" i="1"/>
  <c r="AB4795" i="1" s="1"/>
  <c r="AA4796" i="1"/>
  <c r="AB4796" i="1" s="1"/>
  <c r="AA4797" i="1"/>
  <c r="AC4797" i="1" s="1"/>
  <c r="AA4798" i="1"/>
  <c r="AA4799" i="1"/>
  <c r="AB4799" i="1" s="1"/>
  <c r="AA4800" i="1"/>
  <c r="AC4800" i="1" s="1"/>
  <c r="AA4801" i="1"/>
  <c r="AC4801" i="1" s="1"/>
  <c r="AA4802" i="1"/>
  <c r="AA4803" i="1"/>
  <c r="AC4803" i="1" s="1"/>
  <c r="AA4804" i="1"/>
  <c r="AB4804" i="1" s="1"/>
  <c r="AA4805" i="1"/>
  <c r="AB4805" i="1" s="1"/>
  <c r="AA4806" i="1"/>
  <c r="AC4806" i="1" s="1"/>
  <c r="AA4807" i="1"/>
  <c r="AC4807" i="1" s="1"/>
  <c r="AA4808" i="1"/>
  <c r="AB4808" i="1" s="1"/>
  <c r="AA4809" i="1"/>
  <c r="AC4809" i="1" s="1"/>
  <c r="AA4810" i="1"/>
  <c r="AB4810" i="1" s="1"/>
  <c r="AA4811" i="1"/>
  <c r="AA4812" i="1"/>
  <c r="AB4812" i="1" s="1"/>
  <c r="AA4813" i="1"/>
  <c r="AB4813" i="1" s="1"/>
  <c r="AA4815" i="1"/>
  <c r="AA4816" i="1"/>
  <c r="AB4816" i="1" s="1"/>
  <c r="AA4817" i="1"/>
  <c r="AB4817" i="1" s="1"/>
  <c r="AA4818" i="1"/>
  <c r="AA4819" i="1"/>
  <c r="AB4819" i="1" s="1"/>
  <c r="AA4820" i="1"/>
  <c r="AB4820" i="1" s="1"/>
  <c r="AA4821" i="1"/>
  <c r="AA4822" i="1"/>
  <c r="AB4822" i="1" s="1"/>
  <c r="AA4823" i="1"/>
  <c r="AC4823" i="1" s="1"/>
  <c r="AA4824" i="1"/>
  <c r="AA4825" i="1"/>
  <c r="AB4825" i="1" s="1"/>
  <c r="AA4826" i="1"/>
  <c r="AB4826" i="1" s="1"/>
  <c r="AA4827" i="1"/>
  <c r="AA4828" i="1"/>
  <c r="AB4828" i="1" s="1"/>
  <c r="AA4829" i="1"/>
  <c r="AC4829" i="1" s="1"/>
  <c r="AA4830" i="1"/>
  <c r="AA4831" i="1"/>
  <c r="AB4831" i="1" s="1"/>
  <c r="AA4832" i="1"/>
  <c r="AB4832" i="1" s="1"/>
  <c r="AA4833" i="1"/>
  <c r="AA4834" i="1"/>
  <c r="AB4834" i="1" s="1"/>
  <c r="AA4835" i="1"/>
  <c r="AB4835" i="1" s="1"/>
  <c r="AA4836" i="1"/>
  <c r="AA4837" i="1"/>
  <c r="AB4837" i="1" s="1"/>
  <c r="AA4838" i="1"/>
  <c r="AB4838" i="1" s="1"/>
  <c r="AA4839" i="1"/>
  <c r="AA4841" i="1"/>
  <c r="AB4841" i="1" s="1"/>
  <c r="AA4842" i="1"/>
  <c r="AB4842" i="1" s="1"/>
  <c r="AA4843" i="1"/>
  <c r="AA4844" i="1"/>
  <c r="AB4844" i="1" s="1"/>
  <c r="AA4845" i="1"/>
  <c r="AB4845" i="1" s="1"/>
  <c r="AA4846" i="1"/>
  <c r="AA4847" i="1"/>
  <c r="AB4847" i="1" s="1"/>
  <c r="AA4848" i="1"/>
  <c r="AC4848" i="1" s="1"/>
  <c r="AA4850" i="1"/>
  <c r="AA4851" i="1"/>
  <c r="AB4851" i="1" s="1"/>
  <c r="AA4852" i="1"/>
  <c r="AB4852" i="1" s="1"/>
  <c r="AA4853" i="1"/>
  <c r="AA4854" i="1"/>
  <c r="AB4854" i="1" s="1"/>
  <c r="AA4855" i="1"/>
  <c r="AB4855" i="1" s="1"/>
  <c r="AA4856" i="1"/>
  <c r="AA4857" i="1"/>
  <c r="AB4857" i="1" s="1"/>
  <c r="AA4858" i="1"/>
  <c r="AB4858" i="1" s="1"/>
  <c r="AA4859" i="1"/>
  <c r="AA4860" i="1"/>
  <c r="AB4860" i="1" s="1"/>
  <c r="AA4861" i="1"/>
  <c r="AC4861" i="1" s="1"/>
  <c r="AA4862" i="1"/>
  <c r="AA4863" i="1"/>
  <c r="AB4863" i="1" s="1"/>
  <c r="AA4864" i="1"/>
  <c r="AB4864" i="1" s="1"/>
  <c r="AA4866" i="1"/>
  <c r="AA4867" i="1"/>
  <c r="AB4867" i="1" s="1"/>
  <c r="AA4868" i="1"/>
  <c r="AB4868" i="1" s="1"/>
  <c r="AA4869" i="1"/>
  <c r="AA4870" i="1"/>
  <c r="AB4870" i="1" s="1"/>
  <c r="AA4871" i="1"/>
  <c r="AB4871" i="1" s="1"/>
  <c r="AA4872" i="1"/>
  <c r="AA4873" i="1"/>
  <c r="AB4873" i="1" s="1"/>
  <c r="AA4874" i="1"/>
  <c r="AB4874" i="1" s="1"/>
  <c r="AA4875" i="1"/>
  <c r="AA4876" i="1"/>
  <c r="AB4876" i="1" s="1"/>
  <c r="AA4877" i="1"/>
  <c r="AB4877" i="1" s="1"/>
  <c r="AA4878" i="1"/>
  <c r="AA4879" i="1"/>
  <c r="AB4879" i="1" s="1"/>
  <c r="AA4880" i="1"/>
  <c r="AB4880" i="1" s="1"/>
  <c r="AA4881" i="1"/>
  <c r="AA4882" i="1"/>
  <c r="AB4882" i="1" s="1"/>
  <c r="AA4883" i="1"/>
  <c r="AB4883" i="1" s="1"/>
  <c r="AA4884" i="1"/>
  <c r="AA4885" i="1"/>
  <c r="AB4885" i="1" s="1"/>
  <c r="AA4886" i="1"/>
  <c r="AB4886" i="1" s="1"/>
  <c r="AA4887" i="1"/>
  <c r="AA4888" i="1"/>
  <c r="AB4888" i="1" s="1"/>
  <c r="AA4889" i="1"/>
  <c r="AB4889" i="1" s="1"/>
  <c r="AA4890" i="1"/>
  <c r="AA4891" i="1"/>
  <c r="AB4891" i="1" s="1"/>
  <c r="AA4892" i="1"/>
  <c r="AB4892" i="1" s="1"/>
  <c r="AA4893" i="1"/>
  <c r="AA4894" i="1"/>
  <c r="AB4894" i="1" s="1"/>
  <c r="AA4895" i="1"/>
  <c r="AB4895" i="1" s="1"/>
  <c r="AA4896" i="1"/>
  <c r="AA4898" i="1"/>
  <c r="AB4898" i="1" s="1"/>
  <c r="AA4900" i="1"/>
  <c r="AB4900" i="1" s="1"/>
  <c r="AA4901" i="1"/>
  <c r="AA4902" i="1"/>
  <c r="AB4902" i="1" s="1"/>
  <c r="AA4903" i="1"/>
  <c r="AB4903" i="1" s="1"/>
  <c r="AA4904" i="1"/>
  <c r="AA4905" i="1"/>
  <c r="AB4905" i="1" s="1"/>
  <c r="AA4906" i="1"/>
  <c r="AB4906" i="1" s="1"/>
  <c r="AA4907" i="1"/>
  <c r="AA4908" i="1"/>
  <c r="AB4908" i="1" s="1"/>
  <c r="AA4909" i="1"/>
  <c r="AB4909" i="1" s="1"/>
  <c r="AA4910" i="1"/>
  <c r="AA4911" i="1"/>
  <c r="AB4911" i="1" s="1"/>
  <c r="AA4913" i="1"/>
  <c r="AC4913" i="1" s="1"/>
  <c r="AA4914" i="1"/>
  <c r="AA4915" i="1"/>
  <c r="AB4915" i="1" s="1"/>
  <c r="AA4916" i="1"/>
  <c r="AB4916" i="1" s="1"/>
  <c r="AA4917" i="1"/>
  <c r="AB4917" i="1" s="1"/>
  <c r="AA4918" i="1"/>
  <c r="AC4918" i="1" s="1"/>
  <c r="AA4919" i="1"/>
  <c r="AB4919" i="1" s="1"/>
  <c r="AA4920" i="1"/>
  <c r="AB4920" i="1" s="1"/>
  <c r="AA4921" i="1"/>
  <c r="AB4921" i="1" s="1"/>
  <c r="AA4922" i="1"/>
  <c r="AC4922" i="1" s="1"/>
  <c r="AA4923" i="1"/>
  <c r="AB4923" i="1" s="1"/>
  <c r="AA4924" i="1"/>
  <c r="AC4924" i="1" s="1"/>
  <c r="AA4925" i="1"/>
  <c r="AB4925" i="1" s="1"/>
  <c r="AA4926" i="1"/>
  <c r="AB4926" i="1" s="1"/>
  <c r="AA4927" i="1"/>
  <c r="AC4927" i="1" s="1"/>
  <c r="AA4928" i="1"/>
  <c r="AB4928" i="1" s="1"/>
  <c r="AA4929" i="1"/>
  <c r="AB4929" i="1" s="1"/>
  <c r="AA4930" i="1"/>
  <c r="AB4930" i="1" s="1"/>
  <c r="AA4931" i="1"/>
  <c r="AC4931" i="1" s="1"/>
  <c r="AA4932" i="1"/>
  <c r="AB4932" i="1" s="1"/>
  <c r="AA4933" i="1"/>
  <c r="AB4933" i="1" s="1"/>
  <c r="AA4934" i="1"/>
  <c r="AB4934" i="1" s="1"/>
  <c r="AA4935" i="1"/>
  <c r="AB4935" i="1" s="1"/>
  <c r="AA4936" i="1"/>
  <c r="AC4936" i="1" s="1"/>
  <c r="AA4937" i="1"/>
  <c r="AC4937" i="1" s="1"/>
  <c r="AA4939" i="1"/>
  <c r="AB4939" i="1" s="1"/>
  <c r="AA4940" i="1"/>
  <c r="AB4940" i="1" s="1"/>
  <c r="AA4941" i="1"/>
  <c r="AB4941" i="1" s="1"/>
  <c r="AA4942" i="1"/>
  <c r="AB4942" i="1" s="1"/>
  <c r="AA4943" i="1"/>
  <c r="AB4943" i="1" s="1"/>
  <c r="AA4944" i="1"/>
  <c r="AB4944" i="1" s="1"/>
  <c r="AA4945" i="1"/>
  <c r="AB4945" i="1" s="1"/>
  <c r="AA4946" i="1"/>
  <c r="AB4946" i="1" s="1"/>
  <c r="AA4947" i="1"/>
  <c r="AB4947" i="1" s="1"/>
  <c r="AA4948" i="1"/>
  <c r="AB4948" i="1" s="1"/>
  <c r="AA4949" i="1"/>
  <c r="AB4949" i="1" s="1"/>
  <c r="AA4950" i="1"/>
  <c r="AC4950" i="1" s="1"/>
  <c r="AA4951" i="1"/>
  <c r="AB4951" i="1" s="1"/>
  <c r="AA4952" i="1"/>
  <c r="AB4952" i="1" s="1"/>
  <c r="AA4953" i="1"/>
  <c r="AB4953" i="1" s="1"/>
  <c r="AA4954" i="1"/>
  <c r="AB4954" i="1" s="1"/>
  <c r="AA4955" i="1"/>
  <c r="AC4955" i="1" s="1"/>
  <c r="AA4956" i="1"/>
  <c r="AB4956" i="1" s="1"/>
  <c r="AA4957" i="1"/>
  <c r="AB4957" i="1" s="1"/>
  <c r="AA4958" i="1"/>
  <c r="AB4958" i="1" s="1"/>
  <c r="AA4959" i="1"/>
  <c r="AC4959" i="1" s="1"/>
  <c r="AA4960" i="1"/>
  <c r="AB4960" i="1" s="1"/>
  <c r="AA4961" i="1"/>
  <c r="AC4961" i="1" s="1"/>
  <c r="AA4962" i="1"/>
  <c r="AB4962" i="1" s="1"/>
  <c r="AA4963" i="1"/>
  <c r="AB4963" i="1" s="1"/>
  <c r="AA4964" i="1"/>
  <c r="AC4964" i="1" s="1"/>
  <c r="AA4965" i="1"/>
  <c r="AB4965" i="1" s="1"/>
  <c r="AA4966" i="1"/>
  <c r="AB4966" i="1" s="1"/>
  <c r="AA4967" i="1"/>
  <c r="AC4967" i="1" s="1"/>
  <c r="AA4968" i="1"/>
  <c r="AC4968" i="1" s="1"/>
  <c r="AA4969" i="1"/>
  <c r="AB4969" i="1" s="1"/>
  <c r="AA4970" i="1"/>
  <c r="AB4970" i="1" s="1"/>
  <c r="AA4971" i="1"/>
  <c r="AB4971" i="1" s="1"/>
  <c r="AA4972" i="1"/>
  <c r="AB4972" i="1" s="1"/>
  <c r="AA4973" i="1"/>
  <c r="AC4973" i="1" s="1"/>
  <c r="AA4974" i="1"/>
  <c r="AC4974" i="1" s="1"/>
  <c r="AA4975" i="1"/>
  <c r="AB4975" i="1" s="1"/>
  <c r="AA4976" i="1"/>
  <c r="AB4976" i="1" s="1"/>
  <c r="AA4977" i="1"/>
  <c r="AB4977" i="1" s="1"/>
  <c r="AA4978" i="1"/>
  <c r="AB4978" i="1" s="1"/>
  <c r="AA4979" i="1"/>
  <c r="AC4979" i="1" s="1"/>
  <c r="AA4980" i="1"/>
  <c r="AC4980" i="1" s="1"/>
  <c r="AA4981" i="1"/>
  <c r="AB4981" i="1" s="1"/>
  <c r="AA4982" i="1"/>
  <c r="AB4982" i="1" s="1"/>
  <c r="AA4983" i="1"/>
  <c r="AB4983" i="1" s="1"/>
  <c r="AA4984" i="1"/>
  <c r="AB4984" i="1" s="1"/>
  <c r="AA4985" i="1"/>
  <c r="AB4985" i="1" s="1"/>
  <c r="AA4986" i="1"/>
  <c r="AB4986" i="1" s="1"/>
  <c r="AA4987" i="1"/>
  <c r="AB4987" i="1" s="1"/>
  <c r="AA4988" i="1"/>
  <c r="AB4988" i="1" s="1"/>
  <c r="AA4989" i="1"/>
  <c r="AB4989" i="1" s="1"/>
  <c r="AA4990" i="1"/>
  <c r="AB4990" i="1" s="1"/>
  <c r="AA4991" i="1"/>
  <c r="AB4991" i="1" s="1"/>
  <c r="AA4992" i="1"/>
  <c r="AB4992" i="1" s="1"/>
  <c r="AA4993" i="1"/>
  <c r="AB4993" i="1" s="1"/>
  <c r="AA4994" i="1"/>
  <c r="AC4994" i="1" s="1"/>
  <c r="AA4995" i="1"/>
  <c r="AB4995" i="1" s="1"/>
  <c r="AA4997" i="1"/>
  <c r="AB4997" i="1" s="1"/>
  <c r="AA4998" i="1"/>
  <c r="AB4998" i="1" s="1"/>
  <c r="AA4999" i="1"/>
  <c r="AB4999" i="1" s="1"/>
  <c r="AA5000" i="1"/>
  <c r="AB5000" i="1" s="1"/>
  <c r="AA5001" i="1"/>
  <c r="AB5001" i="1" s="1"/>
  <c r="AA5002" i="1"/>
  <c r="AB5002" i="1" s="1"/>
  <c r="AA5003" i="1"/>
  <c r="AB5003" i="1" s="1"/>
  <c r="AA5004" i="1"/>
  <c r="AB5004" i="1" s="1"/>
  <c r="AA5005" i="1"/>
  <c r="AB5005" i="1" s="1"/>
  <c r="AA5006" i="1"/>
  <c r="AB5006" i="1" s="1"/>
  <c r="AA5007" i="1"/>
  <c r="AC5007" i="1" s="1"/>
  <c r="AA5008" i="1"/>
  <c r="AB5008" i="1" s="1"/>
  <c r="AA5009" i="1"/>
  <c r="AB5009" i="1" s="1"/>
  <c r="AA5010" i="1"/>
  <c r="AB5010" i="1" s="1"/>
  <c r="AA5011" i="1"/>
  <c r="AB5011" i="1" s="1"/>
  <c r="AA5012" i="1"/>
  <c r="AB5012" i="1" s="1"/>
  <c r="AA5013" i="1"/>
  <c r="AB5013" i="1" s="1"/>
  <c r="AA5014" i="1"/>
  <c r="AB5014" i="1" s="1"/>
  <c r="AA5015" i="1"/>
  <c r="AB5015" i="1" s="1"/>
  <c r="AA5016" i="1"/>
  <c r="AB5016" i="1" s="1"/>
  <c r="AA5017" i="1"/>
  <c r="AB5017" i="1" s="1"/>
  <c r="AA5018" i="1"/>
  <c r="AB5018" i="1" s="1"/>
  <c r="AA5019" i="1"/>
  <c r="AB5019" i="1" s="1"/>
  <c r="AA5020" i="1"/>
  <c r="AB5020" i="1" s="1"/>
  <c r="AA5021" i="1"/>
  <c r="AB5021" i="1" s="1"/>
  <c r="AA5022" i="1"/>
  <c r="AB5022" i="1" s="1"/>
  <c r="AA5023" i="1"/>
  <c r="AB5023" i="1" s="1"/>
  <c r="AA5024" i="1"/>
  <c r="AB5024" i="1" s="1"/>
  <c r="AA5025" i="1"/>
  <c r="AB5025" i="1" s="1"/>
  <c r="AA5026" i="1"/>
  <c r="AB5026" i="1" s="1"/>
  <c r="AA5027" i="1"/>
  <c r="AB5027" i="1" s="1"/>
  <c r="AA5028" i="1"/>
  <c r="AB5028" i="1" s="1"/>
  <c r="AA5029" i="1"/>
  <c r="AB5029" i="1" s="1"/>
  <c r="AA5030" i="1"/>
  <c r="AB5030" i="1" s="1"/>
  <c r="AA5031" i="1"/>
  <c r="AC5031" i="1" s="1"/>
  <c r="AA5032" i="1"/>
  <c r="AB5032" i="1" s="1"/>
  <c r="AA5033" i="1"/>
  <c r="AB5033" i="1" s="1"/>
  <c r="AA5034" i="1"/>
  <c r="AB5034" i="1" s="1"/>
  <c r="AA5035" i="1"/>
  <c r="AB5035" i="1" s="1"/>
  <c r="AA5036" i="1"/>
  <c r="AB5036" i="1" s="1"/>
  <c r="AA5037" i="1"/>
  <c r="AC5037" i="1" s="1"/>
  <c r="AA5038" i="1"/>
  <c r="AB5038" i="1" s="1"/>
  <c r="AA5039" i="1"/>
  <c r="AB5039" i="1" s="1"/>
  <c r="AA5040" i="1"/>
  <c r="AC5040" i="1" s="1"/>
  <c r="AA5041" i="1"/>
  <c r="AB5041" i="1" s="1"/>
  <c r="AA5042" i="1"/>
  <c r="AB5042" i="1" s="1"/>
  <c r="AA5044" i="1"/>
  <c r="AB5044" i="1" s="1"/>
  <c r="AA5045" i="1"/>
  <c r="AB5045" i="1" s="1"/>
  <c r="AA5046" i="1"/>
  <c r="AB5046" i="1" s="1"/>
  <c r="AA5047" i="1"/>
  <c r="AB5047" i="1" s="1"/>
  <c r="AA5048" i="1"/>
  <c r="AB5048" i="1" s="1"/>
  <c r="AA5049" i="1"/>
  <c r="AB5049" i="1" s="1"/>
  <c r="AA5050" i="1"/>
  <c r="AB5050" i="1" s="1"/>
  <c r="AA5051" i="1"/>
  <c r="AB5051" i="1" s="1"/>
  <c r="AA5052" i="1"/>
  <c r="AB5052" i="1" s="1"/>
  <c r="AA5053" i="1"/>
  <c r="AB5053" i="1" s="1"/>
  <c r="AA5054" i="1"/>
  <c r="AB5054" i="1" s="1"/>
  <c r="AA5055" i="1"/>
  <c r="AB5055" i="1" s="1"/>
  <c r="AA5056" i="1"/>
  <c r="AB5056" i="1" s="1"/>
  <c r="AA5057" i="1"/>
  <c r="AB5057" i="1" s="1"/>
  <c r="AA5058" i="1"/>
  <c r="AB5058" i="1" s="1"/>
  <c r="AA5059" i="1"/>
  <c r="AB5059" i="1" s="1"/>
  <c r="AA5060" i="1"/>
  <c r="AB5060" i="1" s="1"/>
  <c r="AA5062" i="1"/>
  <c r="AB5062" i="1" s="1"/>
  <c r="AA5063" i="1"/>
  <c r="AB5063" i="1" s="1"/>
  <c r="AA5064" i="1"/>
  <c r="AB5064" i="1" s="1"/>
  <c r="AA5065" i="1"/>
  <c r="AB5065" i="1" s="1"/>
  <c r="AA5066" i="1"/>
  <c r="AB5066" i="1" s="1"/>
  <c r="AA5067" i="1"/>
  <c r="AB5067" i="1" s="1"/>
  <c r="AA5068" i="1"/>
  <c r="AB5068" i="1" s="1"/>
  <c r="AA5069" i="1"/>
  <c r="AB5069" i="1" s="1"/>
  <c r="AA5070" i="1"/>
  <c r="AB5070" i="1" s="1"/>
  <c r="AA5071" i="1"/>
  <c r="AB5071" i="1" s="1"/>
  <c r="AA5072" i="1"/>
  <c r="AB5072" i="1" s="1"/>
  <c r="AA5073" i="1"/>
  <c r="AB5073" i="1" s="1"/>
  <c r="AA5074" i="1"/>
  <c r="AB5074" i="1" s="1"/>
  <c r="AA5075" i="1"/>
  <c r="AB5075" i="1" s="1"/>
  <c r="AA5076" i="1"/>
  <c r="AB5076" i="1" s="1"/>
  <c r="AA5077" i="1"/>
  <c r="AB5077" i="1" s="1"/>
  <c r="AA5078" i="1"/>
  <c r="AB5078" i="1" s="1"/>
  <c r="AA5079" i="1"/>
  <c r="AB5079" i="1" s="1"/>
  <c r="AA5080" i="1"/>
  <c r="AB5080" i="1" s="1"/>
  <c r="AA5081" i="1"/>
  <c r="AB5081" i="1" s="1"/>
  <c r="AA5082" i="1"/>
  <c r="AB5082" i="1" s="1"/>
  <c r="AA5083" i="1"/>
  <c r="AB5083" i="1" s="1"/>
  <c r="AA5084" i="1"/>
  <c r="AB5084" i="1" s="1"/>
  <c r="AA5085" i="1"/>
  <c r="AB5085" i="1" s="1"/>
  <c r="AA5086" i="1"/>
  <c r="AB5086" i="1" s="1"/>
  <c r="AA5087" i="1"/>
  <c r="AB5087" i="1" s="1"/>
  <c r="AA5089" i="1"/>
  <c r="AB5089" i="1" s="1"/>
  <c r="AA5090" i="1"/>
  <c r="AB5090" i="1" s="1"/>
  <c r="AA5091" i="1"/>
  <c r="AB5091" i="1" s="1"/>
  <c r="AA5092" i="1"/>
  <c r="AB5092" i="1" s="1"/>
  <c r="AA5093" i="1"/>
  <c r="AB5093" i="1" s="1"/>
  <c r="AA5094" i="1"/>
  <c r="AB5094" i="1" s="1"/>
  <c r="AA5095" i="1"/>
  <c r="AB5095" i="1" s="1"/>
  <c r="AA5096" i="1"/>
  <c r="AB5096" i="1" s="1"/>
  <c r="AA5097" i="1"/>
  <c r="AB5097" i="1" s="1"/>
  <c r="AA5098" i="1"/>
  <c r="AB5098" i="1" s="1"/>
  <c r="AA5099" i="1"/>
  <c r="AB5099" i="1" s="1"/>
  <c r="AA5100" i="1"/>
  <c r="AB5100" i="1" s="1"/>
  <c r="AA5101" i="1"/>
  <c r="AB5101" i="1" s="1"/>
  <c r="AA5102" i="1"/>
  <c r="AB5102" i="1" s="1"/>
  <c r="AA5103" i="1"/>
  <c r="AB5103" i="1" s="1"/>
  <c r="AA5104" i="1"/>
  <c r="AB5104" i="1" s="1"/>
  <c r="AA5105" i="1"/>
  <c r="AB5105" i="1" s="1"/>
  <c r="AA5106" i="1"/>
  <c r="AB5106" i="1" s="1"/>
  <c r="AA5107" i="1"/>
  <c r="AB5107" i="1" s="1"/>
  <c r="AA5108" i="1"/>
  <c r="AB5108" i="1" s="1"/>
  <c r="AA5109" i="1"/>
  <c r="AB5109" i="1" s="1"/>
  <c r="AA5110" i="1"/>
  <c r="AB5110" i="1" s="1"/>
  <c r="AA5111" i="1"/>
  <c r="AB5111" i="1" s="1"/>
  <c r="AA5112" i="1"/>
  <c r="AB5112" i="1" s="1"/>
  <c r="L127" i="5"/>
  <c r="G13" i="13" l="1"/>
  <c r="H13" i="13"/>
  <c r="H15" i="11"/>
  <c r="E17" i="11"/>
  <c r="H15" i="8"/>
  <c r="E15" i="13"/>
  <c r="G15" i="11"/>
  <c r="E17" i="8"/>
  <c r="H22" i="10"/>
  <c r="H28" i="12"/>
  <c r="I28" i="12"/>
  <c r="G15" i="8"/>
  <c r="F30" i="12"/>
  <c r="E24" i="10"/>
  <c r="G22" i="10"/>
  <c r="AB6863" i="1"/>
  <c r="AB8973" i="1"/>
  <c r="AC5651" i="1"/>
  <c r="AC5163" i="1"/>
  <c r="AC5573" i="1"/>
  <c r="AB9294" i="1"/>
  <c r="AB9416" i="1"/>
  <c r="AC5338" i="1"/>
  <c r="AB9100" i="1"/>
  <c r="AC8568" i="1"/>
  <c r="AB5308" i="1"/>
  <c r="AB5620" i="1"/>
  <c r="AB7361" i="1"/>
  <c r="AC7849" i="1"/>
  <c r="AB5576" i="1"/>
  <c r="AB7118" i="1"/>
  <c r="AC5669" i="1"/>
  <c r="AB5487" i="1"/>
  <c r="AB9161" i="1"/>
  <c r="AC6503" i="1"/>
  <c r="AC8272" i="1"/>
  <c r="AC7543" i="1"/>
  <c r="AB5591" i="1"/>
  <c r="AC5318" i="1"/>
  <c r="AB9059" i="1"/>
  <c r="AC8683" i="1"/>
  <c r="AB5577" i="1"/>
  <c r="AB8871" i="1"/>
  <c r="AB8440" i="1"/>
  <c r="AB8522" i="1"/>
  <c r="AC7495" i="1"/>
  <c r="AC5292" i="1"/>
  <c r="AB9477" i="1"/>
  <c r="AC5505" i="1"/>
  <c r="AB9143" i="1"/>
  <c r="AC5367" i="1"/>
  <c r="AC7713" i="1"/>
  <c r="AC5497" i="1"/>
  <c r="AB5442" i="1"/>
  <c r="AB8580" i="1"/>
  <c r="AB8537" i="1"/>
  <c r="AC8106" i="1"/>
  <c r="AC7172" i="1"/>
  <c r="AB7007" i="1"/>
  <c r="AB9268" i="1"/>
  <c r="AC8604" i="1"/>
  <c r="AB8346" i="1"/>
  <c r="AB6013" i="1"/>
  <c r="AB9352" i="1"/>
  <c r="AB5674" i="1"/>
  <c r="AC5558" i="1"/>
  <c r="AB9385" i="1"/>
  <c r="AB9309" i="1"/>
  <c r="AB9124" i="1"/>
  <c r="AB5221" i="1"/>
  <c r="AB5133" i="1"/>
  <c r="AB8637" i="1"/>
  <c r="AC8324" i="1"/>
  <c r="AC6675" i="1"/>
  <c r="AB7901" i="1"/>
  <c r="AC7401" i="1"/>
  <c r="AC8538" i="1"/>
  <c r="AB8159" i="1"/>
  <c r="AB7325" i="1"/>
  <c r="AB6568" i="1"/>
  <c r="AB6407" i="1"/>
  <c r="AB6238" i="1"/>
  <c r="AC5630" i="1"/>
  <c r="AC5149" i="1"/>
  <c r="AC9434" i="1"/>
  <c r="AC8584" i="1"/>
  <c r="AC7440" i="1"/>
  <c r="AB6960" i="1"/>
  <c r="AB6119" i="1"/>
  <c r="AC5723" i="1"/>
  <c r="AB8471" i="1"/>
  <c r="AB6751" i="1"/>
  <c r="AB5703" i="1"/>
  <c r="AC5568" i="1"/>
  <c r="AB5550" i="1"/>
  <c r="AC5451" i="1"/>
  <c r="AC5216" i="1"/>
  <c r="AC9178" i="1"/>
  <c r="AB9041" i="1"/>
  <c r="AB8908" i="1"/>
  <c r="AB8776" i="1"/>
  <c r="AB8482" i="1"/>
  <c r="AC8179" i="1"/>
  <c r="AB5701" i="1"/>
  <c r="AB5641" i="1"/>
  <c r="AB5554" i="1"/>
  <c r="AC5518" i="1"/>
  <c r="AB6328" i="1"/>
  <c r="AB6164" i="1"/>
  <c r="AC8055" i="1"/>
  <c r="AC7425" i="1"/>
  <c r="AB7339" i="1"/>
  <c r="AB6598" i="1"/>
  <c r="AB7135" i="1"/>
  <c r="AC6444" i="1"/>
  <c r="AB5731" i="1"/>
  <c r="AB5670" i="1"/>
  <c r="AC5652" i="1"/>
  <c r="AC5498" i="1"/>
  <c r="AC5493" i="1"/>
  <c r="AB5381" i="1"/>
  <c r="AC5326" i="1"/>
  <c r="AC5303" i="1"/>
  <c r="AC5286" i="1"/>
  <c r="AB9406" i="1"/>
  <c r="AB9167" i="1"/>
  <c r="AC9112" i="1"/>
  <c r="AC8641" i="1"/>
  <c r="AB8559" i="1"/>
  <c r="AC8459" i="1"/>
  <c r="AB8342" i="1"/>
  <c r="AB8305" i="1"/>
  <c r="AB7502" i="1"/>
  <c r="AC7461" i="1"/>
  <c r="AB6946" i="1"/>
  <c r="AC5456" i="1"/>
  <c r="AC5585" i="1"/>
  <c r="AB5540" i="1"/>
  <c r="AC5461" i="1"/>
  <c r="AC5233" i="1"/>
  <c r="AB5161" i="1"/>
  <c r="AB9490" i="1"/>
  <c r="AB9461" i="1"/>
  <c r="AC9322" i="1"/>
  <c r="AB9148" i="1"/>
  <c r="AC9142" i="1"/>
  <c r="AB9094" i="1"/>
  <c r="AC8817" i="1"/>
  <c r="AC8611" i="1"/>
  <c r="AB8202" i="1"/>
  <c r="AB7868" i="1"/>
  <c r="AB7756" i="1"/>
  <c r="AB7612" i="1"/>
  <c r="AB6845" i="1"/>
  <c r="AB6772" i="1"/>
  <c r="AB5673" i="1"/>
  <c r="AB5313" i="1"/>
  <c r="AC9422" i="1"/>
  <c r="AC9378" i="1"/>
  <c r="AB8739" i="1"/>
  <c r="AC8501" i="1"/>
  <c r="AB8365" i="1"/>
  <c r="AB7924" i="1"/>
  <c r="AB7392" i="1"/>
  <c r="AB7063" i="1"/>
  <c r="AC5710" i="1"/>
  <c r="AC5601" i="1"/>
  <c r="AB5572" i="1"/>
  <c r="AC5561" i="1"/>
  <c r="AC5404" i="1"/>
  <c r="AC5358" i="1"/>
  <c r="AC5225" i="1"/>
  <c r="AB5220" i="1"/>
  <c r="AC5215" i="1"/>
  <c r="AB9279" i="1"/>
  <c r="AB9233" i="1"/>
  <c r="AC8573" i="1"/>
  <c r="AC8475" i="1"/>
  <c r="AB8162" i="1"/>
  <c r="AB5672" i="1"/>
  <c r="AB5637" i="1"/>
  <c r="AC5538" i="1"/>
  <c r="AB5409" i="1"/>
  <c r="AC5270" i="1"/>
  <c r="AB5231" i="1"/>
  <c r="AB8081" i="1"/>
  <c r="AC7973" i="1"/>
  <c r="AB6831" i="1"/>
  <c r="AB6627" i="1"/>
  <c r="AC7906" i="1"/>
  <c r="AB7572" i="1"/>
  <c r="AB7305" i="1"/>
  <c r="AC6744" i="1"/>
  <c r="AB6528" i="1"/>
  <c r="AB6413" i="1"/>
  <c r="AC8934" i="1"/>
  <c r="AC8792" i="1"/>
  <c r="AB8692" i="1"/>
  <c r="AC8214" i="1"/>
  <c r="AC8136" i="1"/>
  <c r="AC7578" i="1"/>
  <c r="AB7524" i="1"/>
  <c r="AB7480" i="1"/>
  <c r="AB7285" i="1"/>
  <c r="AB7216" i="1"/>
  <c r="AB6976" i="1"/>
  <c r="AB6849" i="1"/>
  <c r="AB6608" i="1"/>
  <c r="AB6571" i="1"/>
  <c r="AB5738" i="1"/>
  <c r="AC5678" i="1"/>
  <c r="AB5658" i="1"/>
  <c r="AB5605" i="1"/>
  <c r="AC5541" i="1"/>
  <c r="AB5537" i="1"/>
  <c r="AB5467" i="1"/>
  <c r="AB5419" i="1"/>
  <c r="AB5397" i="1"/>
  <c r="AB5229" i="1"/>
  <c r="AC5201" i="1"/>
  <c r="AC5818" i="1"/>
  <c r="AB7945" i="1"/>
  <c r="AB5725" i="1"/>
  <c r="AB5600" i="1"/>
  <c r="AC5588" i="1"/>
  <c r="AC5562" i="1"/>
  <c r="AB5546" i="1"/>
  <c r="AB5524" i="1"/>
  <c r="AB5377" i="1"/>
  <c r="AC6300" i="1"/>
  <c r="AB6058" i="1"/>
  <c r="AC9458" i="1"/>
  <c r="AB9320" i="1"/>
  <c r="AB9285" i="1"/>
  <c r="AC9081" i="1"/>
  <c r="AC8984" i="1"/>
  <c r="AB8947" i="1"/>
  <c r="AB8207" i="1"/>
  <c r="AC7052" i="1"/>
  <c r="AB5979" i="1"/>
  <c r="AB8883" i="1"/>
  <c r="AB7660" i="1"/>
  <c r="AC7649" i="1"/>
  <c r="AC5743" i="1"/>
  <c r="AC5737" i="1"/>
  <c r="AC5677" i="1"/>
  <c r="AB5662" i="1"/>
  <c r="AC5639" i="1"/>
  <c r="AB5402" i="1"/>
  <c r="AB5396" i="1"/>
  <c r="AC5363" i="1"/>
  <c r="AB5139" i="1"/>
  <c r="AB6360" i="1"/>
  <c r="AB9479" i="1"/>
  <c r="AC9468" i="1"/>
  <c r="AC9227" i="1"/>
  <c r="AB8558" i="1"/>
  <c r="AC8515" i="1"/>
  <c r="AC8354" i="1"/>
  <c r="AC8268" i="1"/>
  <c r="AB8224" i="1"/>
  <c r="AB8152" i="1"/>
  <c r="AB7527" i="1"/>
  <c r="AC7137" i="1"/>
  <c r="AB6950" i="1"/>
  <c r="AC5443" i="1"/>
  <c r="AC5182" i="1"/>
  <c r="AC9164" i="1"/>
  <c r="AC8906" i="1"/>
  <c r="AB8262" i="1"/>
  <c r="AC8052" i="1"/>
  <c r="AC7785" i="1"/>
  <c r="AB7630" i="1"/>
  <c r="AB7372" i="1"/>
  <c r="AB7331" i="1"/>
  <c r="AC7313" i="1"/>
  <c r="AB5718" i="1"/>
  <c r="AC5650" i="1"/>
  <c r="AB5575" i="1"/>
  <c r="AB5509" i="1"/>
  <c r="AB5448" i="1"/>
  <c r="AC5417" i="1"/>
  <c r="AB5351" i="1"/>
  <c r="AC5284" i="1"/>
  <c r="AB5238" i="1"/>
  <c r="AB5187" i="1"/>
  <c r="AB5113" i="1"/>
  <c r="AC9413" i="1"/>
  <c r="AC9055" i="1"/>
  <c r="AC6671" i="1"/>
  <c r="AB8818" i="1"/>
  <c r="AC8767" i="1"/>
  <c r="AC7726" i="1"/>
  <c r="AC7437" i="1"/>
  <c r="AB7341" i="1"/>
  <c r="AC6765" i="1"/>
  <c r="AB5686" i="1"/>
  <c r="AC5613" i="1"/>
  <c r="AB5602" i="1"/>
  <c r="AC5476" i="1"/>
  <c r="AC5429" i="1"/>
  <c r="AB5293" i="1"/>
  <c r="AC8886" i="1"/>
  <c r="AB8760" i="1"/>
  <c r="AB8719" i="1"/>
  <c r="AB8192" i="1"/>
  <c r="AB7658" i="1"/>
  <c r="AB7641" i="1"/>
  <c r="AB7489" i="1"/>
  <c r="AC7467" i="1"/>
  <c r="AC7431" i="1"/>
  <c r="AB7256" i="1"/>
  <c r="AB7178" i="1"/>
  <c r="AC6877" i="1"/>
  <c r="AC6832" i="1"/>
  <c r="AC6454" i="1"/>
  <c r="AC8990" i="1"/>
  <c r="AC8927" i="1"/>
  <c r="AC8904" i="1"/>
  <c r="AC7970" i="1"/>
  <c r="AC7873" i="1"/>
  <c r="AB7862" i="1"/>
  <c r="AB7610" i="1"/>
  <c r="AC7574" i="1"/>
  <c r="AB7279" i="1"/>
  <c r="AC6939" i="1"/>
  <c r="AC6747" i="1"/>
  <c r="AC8728" i="1"/>
  <c r="AB8453" i="1"/>
  <c r="AB8370" i="1"/>
  <c r="AB8217" i="1"/>
  <c r="AC8195" i="1"/>
  <c r="AB8189" i="1"/>
  <c r="AC8031" i="1"/>
  <c r="AC7692" i="1"/>
  <c r="AB7038" i="1"/>
  <c r="AB6826" i="1"/>
  <c r="AB6758" i="1"/>
  <c r="AB6630" i="1"/>
  <c r="AB6514" i="1"/>
  <c r="AC5640" i="1"/>
  <c r="AC5636" i="1"/>
  <c r="AC5587" i="1"/>
  <c r="AC5525" i="1"/>
  <c r="AC5438" i="1"/>
  <c r="AC6344" i="1"/>
  <c r="AC5965" i="1"/>
  <c r="AC5906" i="1"/>
  <c r="AB5883" i="1"/>
  <c r="AB5774" i="1"/>
  <c r="AC5692" i="1"/>
  <c r="AC5597" i="1"/>
  <c r="AC5567" i="1"/>
  <c r="AB5531" i="1"/>
  <c r="AB5452" i="1"/>
  <c r="AB5403" i="1"/>
  <c r="AC5386" i="1"/>
  <c r="AC5372" i="1"/>
  <c r="AB5339" i="1"/>
  <c r="AB5334" i="1"/>
  <c r="AB5306" i="1"/>
  <c r="AB5247" i="1"/>
  <c r="AC5122" i="1"/>
  <c r="AC6208" i="1"/>
  <c r="AC6088" i="1"/>
  <c r="AB6028" i="1"/>
  <c r="AB9502" i="1"/>
  <c r="AB9334" i="1"/>
  <c r="AB9251" i="1"/>
  <c r="AB9117" i="1"/>
  <c r="AB8685" i="1"/>
  <c r="AB8596" i="1"/>
  <c r="AC8572" i="1"/>
  <c r="AB8236" i="1"/>
  <c r="AC8211" i="1"/>
  <c r="AB8061" i="1"/>
  <c r="AC8018" i="1"/>
  <c r="AC7885" i="1"/>
  <c r="AB7861" i="1"/>
  <c r="AB6874" i="1"/>
  <c r="AC6673" i="1"/>
  <c r="AB6624" i="1"/>
  <c r="AB6560" i="1"/>
  <c r="AB6475" i="1"/>
  <c r="AC6411" i="1"/>
  <c r="AB5645" i="1"/>
  <c r="AC5606" i="1"/>
  <c r="AC5536" i="1"/>
  <c r="AC5491" i="1"/>
  <c r="AC5430" i="1"/>
  <c r="AB5412" i="1"/>
  <c r="AC5407" i="1"/>
  <c r="AB5134" i="1"/>
  <c r="AC5128" i="1"/>
  <c r="AC6267" i="1"/>
  <c r="AC9467" i="1"/>
  <c r="AB9457" i="1"/>
  <c r="AB9370" i="1"/>
  <c r="AC9214" i="1"/>
  <c r="AB9171" i="1"/>
  <c r="AC9106" i="1"/>
  <c r="AB9101" i="1"/>
  <c r="AB8897" i="1"/>
  <c r="AC8868" i="1"/>
  <c r="AB8862" i="1"/>
  <c r="AC8446" i="1"/>
  <c r="AC8320" i="1"/>
  <c r="AC8084" i="1"/>
  <c r="AC8079" i="1"/>
  <c r="AB7855" i="1"/>
  <c r="AC7720" i="1"/>
  <c r="AB7679" i="1"/>
  <c r="AB7674" i="1"/>
  <c r="AC7525" i="1"/>
  <c r="AB7520" i="1"/>
  <c r="AB7496" i="1"/>
  <c r="AB7419" i="1"/>
  <c r="AB6841" i="1"/>
  <c r="AB6757" i="1"/>
  <c r="AB6740" i="1"/>
  <c r="AB6535" i="1"/>
  <c r="AC6388" i="1"/>
  <c r="AC5951" i="1"/>
  <c r="AB5891" i="1"/>
  <c r="AB5759" i="1"/>
  <c r="AB9364" i="1"/>
  <c r="AB9316" i="1"/>
  <c r="AB8993" i="1"/>
  <c r="AB8931" i="1"/>
  <c r="AB8925" i="1"/>
  <c r="AC8885" i="1"/>
  <c r="AB8695" i="1"/>
  <c r="AC8679" i="1"/>
  <c r="AC6660" i="1"/>
  <c r="AB6603" i="1"/>
  <c r="AC8672" i="1"/>
  <c r="AB8390" i="1"/>
  <c r="AB8373" i="1"/>
  <c r="AB8361" i="1"/>
  <c r="AC8295" i="1"/>
  <c r="AB8022" i="1"/>
  <c r="AC7919" i="1"/>
  <c r="AB7843" i="1"/>
  <c r="AB7750" i="1"/>
  <c r="AC7702" i="1"/>
  <c r="AB7501" i="1"/>
  <c r="AC7445" i="1"/>
  <c r="AC7400" i="1"/>
  <c r="AC7389" i="1"/>
  <c r="AC7232" i="1"/>
  <c r="AB6799" i="1"/>
  <c r="AC6709" i="1"/>
  <c r="AB6653" i="1"/>
  <c r="AC6194" i="1"/>
  <c r="AC6132" i="1"/>
  <c r="AB5724" i="1"/>
  <c r="AB5719" i="1"/>
  <c r="AC5714" i="1"/>
  <c r="AB5709" i="1"/>
  <c r="AC5690" i="1"/>
  <c r="AB5685" i="1"/>
  <c r="AC5653" i="1"/>
  <c r="AC6386" i="1"/>
  <c r="AC5803" i="1"/>
  <c r="AB8059" i="1"/>
  <c r="AC8016" i="1"/>
  <c r="AB7767" i="1"/>
  <c r="AB7617" i="1"/>
  <c r="AC7582" i="1"/>
  <c r="AB7352" i="1"/>
  <c r="AB7329" i="1"/>
  <c r="AC7317" i="1"/>
  <c r="AC7257" i="1"/>
  <c r="AB7133" i="1"/>
  <c r="AC7072" i="1"/>
  <c r="AC5627" i="1"/>
  <c r="AB5595" i="1"/>
  <c r="AB5465" i="1"/>
  <c r="AC5401" i="1"/>
  <c r="AB5364" i="1"/>
  <c r="AC5167" i="1"/>
  <c r="AC5936" i="1"/>
  <c r="AC9441" i="1"/>
  <c r="AC9400" i="1"/>
  <c r="AB9291" i="1"/>
  <c r="AB9186" i="1"/>
  <c r="AB9174" i="1"/>
  <c r="AB9087" i="1"/>
  <c r="AB8900" i="1"/>
  <c r="AC8888" i="1"/>
  <c r="AB8798" i="1"/>
  <c r="AB8552" i="1"/>
  <c r="AB8377" i="1"/>
  <c r="AB8274" i="1"/>
  <c r="AB8203" i="1"/>
  <c r="AC7912" i="1"/>
  <c r="AC7677" i="1"/>
  <c r="AB7594" i="1"/>
  <c r="AB7500" i="1"/>
  <c r="AC7427" i="1"/>
  <c r="AC7262" i="1"/>
  <c r="AB7225" i="1"/>
  <c r="AC7002" i="1"/>
  <c r="AB6902" i="1"/>
  <c r="AB6852" i="1"/>
  <c r="AB6798" i="1"/>
  <c r="AC6738" i="1"/>
  <c r="AB6687" i="1"/>
  <c r="AC6533" i="1"/>
  <c r="AB5482" i="1"/>
  <c r="AC5477" i="1"/>
  <c r="AC5454" i="1"/>
  <c r="AC5431" i="1"/>
  <c r="AB5329" i="1"/>
  <c r="AC5323" i="1"/>
  <c r="AB5264" i="1"/>
  <c r="AC5235" i="1"/>
  <c r="AB5235" i="1"/>
  <c r="AC5123" i="1"/>
  <c r="AB5123" i="1"/>
  <c r="AB5871" i="1"/>
  <c r="AC9337" i="1"/>
  <c r="AB9337" i="1"/>
  <c r="AC9049" i="1"/>
  <c r="AC8890" i="1"/>
  <c r="AB8890" i="1"/>
  <c r="AB8856" i="1"/>
  <c r="AC8487" i="1"/>
  <c r="AC8345" i="1"/>
  <c r="AB8345" i="1"/>
  <c r="AB8225" i="1"/>
  <c r="AB8200" i="1"/>
  <c r="AB8005" i="1"/>
  <c r="AC8005" i="1"/>
  <c r="AB7998" i="1"/>
  <c r="AB7366" i="1"/>
  <c r="AC7366" i="1"/>
  <c r="AC7177" i="1"/>
  <c r="AC7157" i="1"/>
  <c r="AB6958" i="1"/>
  <c r="AC6549" i="1"/>
  <c r="AB6549" i="1"/>
  <c r="AC6542" i="1"/>
  <c r="AB7012" i="1"/>
  <c r="AC7012" i="1"/>
  <c r="AB6585" i="1"/>
  <c r="AC6585" i="1"/>
  <c r="AC5248" i="1"/>
  <c r="AB5248" i="1"/>
  <c r="AC5135" i="1"/>
  <c r="AB5135" i="1"/>
  <c r="AC5751" i="1"/>
  <c r="AB5751" i="1"/>
  <c r="AB8882" i="1"/>
  <c r="AC8882" i="1"/>
  <c r="AB8343" i="1"/>
  <c r="AC8343" i="1"/>
  <c r="AC7276" i="1"/>
  <c r="AB7276" i="1"/>
  <c r="AC6534" i="1"/>
  <c r="AB6534" i="1"/>
  <c r="AB6218" i="1"/>
  <c r="AC6218" i="1"/>
  <c r="AC9446" i="1"/>
  <c r="AB9446" i="1"/>
  <c r="AC9219" i="1"/>
  <c r="AB9219" i="1"/>
  <c r="AC5689" i="1"/>
  <c r="AC5668" i="1"/>
  <c r="AC5657" i="1"/>
  <c r="AB5618" i="1"/>
  <c r="AB5480" i="1"/>
  <c r="AB5447" i="1"/>
  <c r="AC5416" i="1"/>
  <c r="AB5406" i="1"/>
  <c r="AB5255" i="1"/>
  <c r="AC5255" i="1"/>
  <c r="AC5174" i="1"/>
  <c r="AC5121" i="1"/>
  <c r="AB9432" i="1"/>
  <c r="AB9412" i="1"/>
  <c r="AB9315" i="1"/>
  <c r="AB9225" i="1"/>
  <c r="AB9156" i="1"/>
  <c r="AB9000" i="1"/>
  <c r="AB8746" i="1"/>
  <c r="AC8746" i="1"/>
  <c r="AC8711" i="1"/>
  <c r="AB8587" i="1"/>
  <c r="AB8554" i="1"/>
  <c r="AB8535" i="1"/>
  <c r="AC8431" i="1"/>
  <c r="AB8431" i="1"/>
  <c r="AC8417" i="1"/>
  <c r="AC8395" i="1"/>
  <c r="AC8389" i="1"/>
  <c r="AC8383" i="1"/>
  <c r="AB8143" i="1"/>
  <c r="AB8130" i="1"/>
  <c r="AC8066" i="1"/>
  <c r="AC7700" i="1"/>
  <c r="AB7700" i="1"/>
  <c r="AB7048" i="1"/>
  <c r="AC7048" i="1"/>
  <c r="AB6982" i="1"/>
  <c r="AB6911" i="1"/>
  <c r="AB6883" i="1"/>
  <c r="AC6883" i="1"/>
  <c r="AB6418" i="1"/>
  <c r="AC6418" i="1"/>
  <c r="AC5283" i="1"/>
  <c r="AB5283" i="1"/>
  <c r="AB8824" i="1"/>
  <c r="AC8824" i="1"/>
  <c r="AC8184" i="1"/>
  <c r="AB8184" i="1"/>
  <c r="AC7304" i="1"/>
  <c r="AB7304" i="1"/>
  <c r="AB6470" i="1"/>
  <c r="AC6470" i="1"/>
  <c r="AC5842" i="1"/>
  <c r="AC7263" i="1"/>
  <c r="AB7263" i="1"/>
  <c r="AB9392" i="1"/>
  <c r="AC9392" i="1"/>
  <c r="AC9136" i="1"/>
  <c r="AB9136" i="1"/>
  <c r="AB8329" i="1"/>
  <c r="AC8329" i="1"/>
  <c r="AC7503" i="1"/>
  <c r="AB7503" i="1"/>
  <c r="AC7241" i="1"/>
  <c r="AC5256" i="1"/>
  <c r="AB5256" i="1"/>
  <c r="AB7476" i="1"/>
  <c r="AC7476" i="1"/>
  <c r="AB5181" i="1"/>
  <c r="AC5181" i="1"/>
  <c r="AB5960" i="1"/>
  <c r="AB9404" i="1"/>
  <c r="AC9404" i="1"/>
  <c r="AC9067" i="1"/>
  <c r="AB9067" i="1"/>
  <c r="AB9019" i="1"/>
  <c r="AC9019" i="1"/>
  <c r="AC8376" i="1"/>
  <c r="AB8376" i="1"/>
  <c r="AC7988" i="1"/>
  <c r="AB7988" i="1"/>
  <c r="AC7323" i="1"/>
  <c r="AB7323" i="1"/>
  <c r="AC6583" i="1"/>
  <c r="AB6583" i="1"/>
  <c r="AC6476" i="1"/>
  <c r="AB6476" i="1"/>
  <c r="AC5705" i="1"/>
  <c r="AC5688" i="1"/>
  <c r="AC5683" i="1"/>
  <c r="AB5556" i="1"/>
  <c r="AB5534" i="1"/>
  <c r="AB5478" i="1"/>
  <c r="AB5474" i="1"/>
  <c r="AC5446" i="1"/>
  <c r="AB5415" i="1"/>
  <c r="AC5405" i="1"/>
  <c r="AC5362" i="1"/>
  <c r="AB5282" i="1"/>
  <c r="AC5282" i="1"/>
  <c r="AC5274" i="1"/>
  <c r="AB5153" i="1"/>
  <c r="AB6185" i="1"/>
  <c r="AC9437" i="1"/>
  <c r="AB9437" i="1"/>
  <c r="AB9374" i="1"/>
  <c r="AC9368" i="1"/>
  <c r="AB9340" i="1"/>
  <c r="AC9340" i="1"/>
  <c r="AC9133" i="1"/>
  <c r="AB9133" i="1"/>
  <c r="AC8999" i="1"/>
  <c r="AB8999" i="1"/>
  <c r="AB8765" i="1"/>
  <c r="AB8758" i="1"/>
  <c r="AC8634" i="1"/>
  <c r="AB8634" i="1"/>
  <c r="AB8553" i="1"/>
  <c r="AB8547" i="1"/>
  <c r="AB8382" i="1"/>
  <c r="AC8382" i="1"/>
  <c r="AC8221" i="1"/>
  <c r="AB8221" i="1"/>
  <c r="AB8107" i="1"/>
  <c r="AB7936" i="1"/>
  <c r="AC7936" i="1"/>
  <c r="AC7929" i="1"/>
  <c r="AB7897" i="1"/>
  <c r="AB7575" i="1"/>
  <c r="AC7575" i="1"/>
  <c r="AB7514" i="1"/>
  <c r="AC7514" i="1"/>
  <c r="AB7167" i="1"/>
  <c r="AC7167" i="1"/>
  <c r="AC6910" i="1"/>
  <c r="AB6910" i="1"/>
  <c r="AB6430" i="1"/>
  <c r="AC6430" i="1"/>
  <c r="AB6309" i="1"/>
  <c r="AC6309" i="1"/>
  <c r="AB7599" i="1"/>
  <c r="AC7599" i="1"/>
  <c r="AC6992" i="1"/>
  <c r="AB6992" i="1"/>
  <c r="AC6971" i="1"/>
  <c r="AB6971" i="1"/>
  <c r="AC6885" i="1"/>
  <c r="AB6885" i="1"/>
  <c r="AC5150" i="1"/>
  <c r="AB5150" i="1"/>
  <c r="AB6337" i="1"/>
  <c r="AC6337" i="1"/>
  <c r="AB7006" i="1"/>
  <c r="AC7006" i="1"/>
  <c r="AB9472" i="1"/>
  <c r="AC9472" i="1"/>
  <c r="AC7666" i="1"/>
  <c r="AB7666" i="1"/>
  <c r="AC7605" i="1"/>
  <c r="AB7605" i="1"/>
  <c r="AC5261" i="1"/>
  <c r="AB5261" i="1"/>
  <c r="AB8866" i="1"/>
  <c r="AC8866" i="1"/>
  <c r="AB7820" i="1"/>
  <c r="AC7820" i="1"/>
  <c r="AB8748" i="1"/>
  <c r="AC8748" i="1"/>
  <c r="AB5136" i="1"/>
  <c r="AC5136" i="1"/>
  <c r="AC9267" i="1"/>
  <c r="AB9267" i="1"/>
  <c r="AC7016" i="1"/>
  <c r="AB7016" i="1"/>
  <c r="AC6917" i="1"/>
  <c r="AB6917" i="1"/>
  <c r="AC5739" i="1"/>
  <c r="AC5733" i="1"/>
  <c r="AC5649" i="1"/>
  <c r="AC5621" i="1"/>
  <c r="AC5615" i="1"/>
  <c r="AB5609" i="1"/>
  <c r="AC5604" i="1"/>
  <c r="AC5599" i="1"/>
  <c r="AB5582" i="1"/>
  <c r="AC5571" i="1"/>
  <c r="AC5514" i="1"/>
  <c r="AC5455" i="1"/>
  <c r="AC5400" i="1"/>
  <c r="AB5380" i="1"/>
  <c r="AC5366" i="1"/>
  <c r="AB5337" i="1"/>
  <c r="AC5172" i="1"/>
  <c r="AC9494" i="1"/>
  <c r="AB9443" i="1"/>
  <c r="AC9388" i="1"/>
  <c r="AB9388" i="1"/>
  <c r="AB9286" i="1"/>
  <c r="AC9280" i="1"/>
  <c r="AC9086" i="1"/>
  <c r="AB9086" i="1"/>
  <c r="AC9011" i="1"/>
  <c r="AB9011" i="1"/>
  <c r="AC9004" i="1"/>
  <c r="AC8407" i="1"/>
  <c r="AB8387" i="1"/>
  <c r="AC8319" i="1"/>
  <c r="AB8319" i="1"/>
  <c r="AB8263" i="1"/>
  <c r="AC8257" i="1"/>
  <c r="AB8147" i="1"/>
  <c r="AC8007" i="1"/>
  <c r="AB8007" i="1"/>
  <c r="AB7942" i="1"/>
  <c r="AC7942" i="1"/>
  <c r="AC7848" i="1"/>
  <c r="AB7848" i="1"/>
  <c r="AC7587" i="1"/>
  <c r="AC7581" i="1"/>
  <c r="AC7302" i="1"/>
  <c r="AB7302" i="1"/>
  <c r="AB7273" i="1"/>
  <c r="AC7230" i="1"/>
  <c r="AB7230" i="1"/>
  <c r="AB6782" i="1"/>
  <c r="AC6490" i="1"/>
  <c r="AC5222" i="1"/>
  <c r="AB5222" i="1"/>
  <c r="AB6173" i="1"/>
  <c r="AC6173" i="1"/>
  <c r="AB5129" i="1"/>
  <c r="AC5129" i="1"/>
  <c r="AB9382" i="1"/>
  <c r="AC9382" i="1"/>
  <c r="AB5711" i="1"/>
  <c r="AC5687" i="1"/>
  <c r="AB5633" i="1"/>
  <c r="AB5566" i="1"/>
  <c r="AC5542" i="1"/>
  <c r="AC5526" i="1"/>
  <c r="AB5479" i="1"/>
  <c r="AC5251" i="1"/>
  <c r="AC6278" i="1"/>
  <c r="AB9292" i="1"/>
  <c r="AC9292" i="1"/>
  <c r="AC8605" i="1"/>
  <c r="AB8605" i="1"/>
  <c r="AB8435" i="1"/>
  <c r="AC8435" i="1"/>
  <c r="AC7854" i="1"/>
  <c r="AB7854" i="1"/>
  <c r="AB7532" i="1"/>
  <c r="AC7532" i="1"/>
  <c r="AC7417" i="1"/>
  <c r="AB7417" i="1"/>
  <c r="AC7081" i="1"/>
  <c r="AB7045" i="1"/>
  <c r="AC6973" i="1"/>
  <c r="AB6973" i="1"/>
  <c r="AC6924" i="1"/>
  <c r="AB6924" i="1"/>
  <c r="AC6836" i="1"/>
  <c r="AB6836" i="1"/>
  <c r="AC6726" i="1"/>
  <c r="AC7871" i="1"/>
  <c r="AB7871" i="1"/>
  <c r="AB9303" i="1"/>
  <c r="AC9303" i="1"/>
  <c r="AB5207" i="1"/>
  <c r="AC5207" i="1"/>
  <c r="AC9231" i="1"/>
  <c r="AB9231" i="1"/>
  <c r="AC7944" i="1"/>
  <c r="AB7944" i="1"/>
  <c r="AB5219" i="1"/>
  <c r="AC5219" i="1"/>
  <c r="AC5726" i="1"/>
  <c r="AC5665" i="1"/>
  <c r="AC5418" i="1"/>
  <c r="AC5408" i="1"/>
  <c r="AB5212" i="1"/>
  <c r="AC5212" i="1"/>
  <c r="AC5118" i="1"/>
  <c r="AB5118" i="1"/>
  <c r="AB6010" i="1"/>
  <c r="AC6010" i="1"/>
  <c r="AC9393" i="1"/>
  <c r="AB9152" i="1"/>
  <c r="AC9152" i="1"/>
  <c r="AB9105" i="1"/>
  <c r="AC9105" i="1"/>
  <c r="AB8708" i="1"/>
  <c r="AC8708" i="1"/>
  <c r="AB8632" i="1"/>
  <c r="AC8632" i="1"/>
  <c r="AC8187" i="1"/>
  <c r="AC7258" i="1"/>
  <c r="AB7258" i="1"/>
  <c r="AC6938" i="1"/>
  <c r="AB6938" i="1"/>
  <c r="AB6930" i="1"/>
  <c r="AC6851" i="1"/>
  <c r="AB6851" i="1"/>
  <c r="AB9213" i="1"/>
  <c r="AC9213" i="1"/>
  <c r="AB5722" i="1"/>
  <c r="AC5691" i="1"/>
  <c r="AB5681" i="1"/>
  <c r="AC5659" i="1"/>
  <c r="AB5626" i="1"/>
  <c r="AC5608" i="1"/>
  <c r="AC5532" i="1"/>
  <c r="AB5488" i="1"/>
  <c r="AC5472" i="1"/>
  <c r="AB5459" i="1"/>
  <c r="AB5444" i="1"/>
  <c r="AC5378" i="1"/>
  <c r="AB5360" i="1"/>
  <c r="AC5341" i="1"/>
  <c r="AB5223" i="1"/>
  <c r="AC5223" i="1"/>
  <c r="AC5217" i="1"/>
  <c r="AB5217" i="1"/>
  <c r="AC5197" i="1"/>
  <c r="AB5171" i="1"/>
  <c r="AB5157" i="1"/>
  <c r="AC5151" i="1"/>
  <c r="AC6277" i="1"/>
  <c r="AC6025" i="1"/>
  <c r="AB9344" i="1"/>
  <c r="AC9331" i="1"/>
  <c r="AB9331" i="1"/>
  <c r="AB9265" i="1"/>
  <c r="AC9159" i="1"/>
  <c r="AB9159" i="1"/>
  <c r="AB9043" i="1"/>
  <c r="AB9016" i="1"/>
  <c r="AC8841" i="1"/>
  <c r="AB8841" i="1"/>
  <c r="AB8827" i="1"/>
  <c r="AC8742" i="1"/>
  <c r="AB8077" i="1"/>
  <c r="AC8077" i="1"/>
  <c r="AC7607" i="1"/>
  <c r="AB7607" i="1"/>
  <c r="AC7478" i="1"/>
  <c r="AB7478" i="1"/>
  <c r="AC7422" i="1"/>
  <c r="AB7143" i="1"/>
  <c r="AC7136" i="1"/>
  <c r="AB6872" i="1"/>
  <c r="AC5833" i="1"/>
  <c r="AC8795" i="1"/>
  <c r="AC8775" i="1"/>
  <c r="AB8766" i="1"/>
  <c r="AB6965" i="1"/>
  <c r="AC9173" i="1"/>
  <c r="AC9052" i="1"/>
  <c r="AC8874" i="1"/>
  <c r="AC8528" i="1"/>
  <c r="AC8480" i="1"/>
  <c r="AC8091" i="1"/>
  <c r="AC7816" i="1"/>
  <c r="AC7590" i="1"/>
  <c r="AC9338" i="1"/>
  <c r="AB9246" i="1"/>
  <c r="AC9134" i="1"/>
  <c r="AC9040" i="1"/>
  <c r="AB9034" i="1"/>
  <c r="AC9009" i="1"/>
  <c r="AC8917" i="1"/>
  <c r="AB8880" i="1"/>
  <c r="AC8839" i="1"/>
  <c r="AB8684" i="1"/>
  <c r="AB8590" i="1"/>
  <c r="AB8493" i="1"/>
  <c r="AB8374" i="1"/>
  <c r="AC8245" i="1"/>
  <c r="AC8111" i="1"/>
  <c r="AB8098" i="1"/>
  <c r="AB7751" i="1"/>
  <c r="AB7603" i="1"/>
  <c r="AB7530" i="1"/>
  <c r="AC7272" i="1"/>
  <c r="AB7121" i="1"/>
  <c r="AB6791" i="1"/>
  <c r="AC6778" i="1"/>
  <c r="AB6574" i="1"/>
  <c r="AB6513" i="1"/>
  <c r="AB5130" i="1"/>
  <c r="AB5124" i="1"/>
  <c r="AC6148" i="1"/>
  <c r="AB5861" i="1"/>
  <c r="AC8533" i="1"/>
  <c r="AB6270" i="1"/>
  <c r="AC5980" i="1"/>
  <c r="AB5847" i="1"/>
  <c r="AC9428" i="1"/>
  <c r="AC9342" i="1"/>
  <c r="AB9226" i="1"/>
  <c r="AB9185" i="1"/>
  <c r="AB9102" i="1"/>
  <c r="AC9083" i="1"/>
  <c r="AC9070" i="1"/>
  <c r="AC9044" i="1"/>
  <c r="AC9014" i="1"/>
  <c r="AC8953" i="1"/>
  <c r="AC8777" i="1"/>
  <c r="AB8743" i="1"/>
  <c r="AB8670" i="1"/>
  <c r="AB8575" i="1"/>
  <c r="AC8551" i="1"/>
  <c r="AB8545" i="1"/>
  <c r="AC8520" i="1"/>
  <c r="AC8158" i="1"/>
  <c r="AB8043" i="1"/>
  <c r="AB7866" i="1"/>
  <c r="AB7542" i="1"/>
  <c r="AB7498" i="1"/>
  <c r="AB7337" i="1"/>
  <c r="AB7180" i="1"/>
  <c r="AC6920" i="1"/>
  <c r="AB6498" i="1"/>
  <c r="AC6484" i="1"/>
  <c r="AB6393" i="1"/>
  <c r="AB6133" i="1"/>
  <c r="AB9465" i="1"/>
  <c r="AC9459" i="1"/>
  <c r="AB9415" i="1"/>
  <c r="AB9363" i="1"/>
  <c r="AB9039" i="1"/>
  <c r="AB9033" i="1"/>
  <c r="AB6954" i="1"/>
  <c r="AC6777" i="1"/>
  <c r="AB6762" i="1"/>
  <c r="AB6729" i="1"/>
  <c r="AB6606" i="1"/>
  <c r="AB6449" i="1"/>
  <c r="AC5304" i="1"/>
  <c r="AC6100" i="1"/>
  <c r="AB6100" i="1"/>
  <c r="AC9427" i="1"/>
  <c r="AB9332" i="1"/>
  <c r="AB9248" i="1"/>
  <c r="AC9241" i="1"/>
  <c r="AC9217" i="1"/>
  <c r="AB9047" i="1"/>
  <c r="AC9047" i="1"/>
  <c r="AB9012" i="1"/>
  <c r="AB9007" i="1"/>
  <c r="AB8969" i="1"/>
  <c r="AC8853" i="1"/>
  <c r="AB8853" i="1"/>
  <c r="AC8845" i="1"/>
  <c r="AC8806" i="1"/>
  <c r="AB8720" i="1"/>
  <c r="AC8720" i="1"/>
  <c r="AB8686" i="1"/>
  <c r="AC8668" i="1"/>
  <c r="AB8646" i="1"/>
  <c r="AC8610" i="1"/>
  <c r="AB8531" i="1"/>
  <c r="AB8411" i="1"/>
  <c r="AC8405" i="1"/>
  <c r="AB8391" i="1"/>
  <c r="AB8369" i="1"/>
  <c r="AC8349" i="1"/>
  <c r="AC8313" i="1"/>
  <c r="AC8278" i="1"/>
  <c r="AB8114" i="1"/>
  <c r="AB8062" i="1"/>
  <c r="AB7954" i="1"/>
  <c r="AC7916" i="1"/>
  <c r="AB7840" i="1"/>
  <c r="AC7840" i="1"/>
  <c r="AC7833" i="1"/>
  <c r="AC7770" i="1"/>
  <c r="AB7770" i="1"/>
  <c r="AC7642" i="1"/>
  <c r="AB7642" i="1"/>
  <c r="AB7598" i="1"/>
  <c r="AC7567" i="1"/>
  <c r="AB7533" i="1"/>
  <c r="AB7219" i="1"/>
  <c r="AC7089" i="1"/>
  <c r="AC6955" i="1"/>
  <c r="AB6713" i="1"/>
  <c r="AB6684" i="1"/>
  <c r="AB6658" i="1"/>
  <c r="AC6537" i="1"/>
  <c r="AB6537" i="1"/>
  <c r="AB6519" i="1"/>
  <c r="AC6408" i="1"/>
  <c r="AB6408" i="1"/>
  <c r="AC6420" i="1"/>
  <c r="AB6420" i="1"/>
  <c r="AB5370" i="1"/>
  <c r="AC5370" i="1"/>
  <c r="AC7127" i="1"/>
  <c r="AB6844" i="1"/>
  <c r="AC6844" i="1"/>
  <c r="AB6621" i="1"/>
  <c r="AC6621" i="1"/>
  <c r="AC6591" i="1"/>
  <c r="AB6591" i="1"/>
  <c r="AB6512" i="1"/>
  <c r="AC6512" i="1"/>
  <c r="AC6427" i="1"/>
  <c r="AB6427" i="1"/>
  <c r="AB5272" i="1"/>
  <c r="AC5265" i="1"/>
  <c r="AC5234" i="1"/>
  <c r="AC6371" i="1"/>
  <c r="AB6080" i="1"/>
  <c r="AC9430" i="1"/>
  <c r="AB9346" i="1"/>
  <c r="AC9346" i="1"/>
  <c r="AC9311" i="1"/>
  <c r="AB9305" i="1"/>
  <c r="AC9150" i="1"/>
  <c r="AC9138" i="1"/>
  <c r="AC9076" i="1"/>
  <c r="AB8986" i="1"/>
  <c r="AC8979" i="1"/>
  <c r="AC8899" i="1"/>
  <c r="AC8870" i="1"/>
  <c r="AC8863" i="1"/>
  <c r="AB8836" i="1"/>
  <c r="AC8836" i="1"/>
  <c r="AC8644" i="1"/>
  <c r="AB8608" i="1"/>
  <c r="AB8455" i="1"/>
  <c r="AC8455" i="1"/>
  <c r="AC8442" i="1"/>
  <c r="AC8367" i="1"/>
  <c r="AB8367" i="1"/>
  <c r="AC8360" i="1"/>
  <c r="AB8322" i="1"/>
  <c r="AC8297" i="1"/>
  <c r="AC8282" i="1"/>
  <c r="AC8276" i="1"/>
  <c r="AB7980" i="1"/>
  <c r="AC7980" i="1"/>
  <c r="AB7914" i="1"/>
  <c r="AC7914" i="1"/>
  <c r="AC7796" i="1"/>
  <c r="AB7712" i="1"/>
  <c r="AC7712" i="1"/>
  <c r="AC7698" i="1"/>
  <c r="AC7665" i="1"/>
  <c r="AB7659" i="1"/>
  <c r="AC7618" i="1"/>
  <c r="AB7340" i="1"/>
  <c r="AC7211" i="1"/>
  <c r="AB7211" i="1"/>
  <c r="AB7195" i="1"/>
  <c r="AC6919" i="1"/>
  <c r="AB6906" i="1"/>
  <c r="AB6893" i="1"/>
  <c r="AB6771" i="1"/>
  <c r="AC6669" i="1"/>
  <c r="AB6669" i="1"/>
  <c r="AC6529" i="1"/>
  <c r="AB6517" i="1"/>
  <c r="AB6433" i="1"/>
  <c r="AC6433" i="1"/>
  <c r="AC5285" i="1"/>
  <c r="AB5285" i="1"/>
  <c r="AB8138" i="1"/>
  <c r="AC8138" i="1"/>
  <c r="AC7308" i="1"/>
  <c r="AB7308" i="1"/>
  <c r="AB6368" i="1"/>
  <c r="AB6357" i="1"/>
  <c r="AB6307" i="1"/>
  <c r="AB6296" i="1"/>
  <c r="AB6234" i="1"/>
  <c r="AB6142" i="1"/>
  <c r="AB9488" i="1"/>
  <c r="AC9488" i="1"/>
  <c r="AC8965" i="1"/>
  <c r="AB8965" i="1"/>
  <c r="AC8915" i="1"/>
  <c r="AB8915" i="1"/>
  <c r="AC8595" i="1"/>
  <c r="AB8595" i="1"/>
  <c r="AC8421" i="1"/>
  <c r="AB8421" i="1"/>
  <c r="AB8351" i="1"/>
  <c r="AC8351" i="1"/>
  <c r="AB8309" i="1"/>
  <c r="AC8309" i="1"/>
  <c r="AC8150" i="1"/>
  <c r="AB8150" i="1"/>
  <c r="AC7690" i="1"/>
  <c r="AB7690" i="1"/>
  <c r="AC7611" i="1"/>
  <c r="AB7611" i="1"/>
  <c r="AB7365" i="1"/>
  <c r="AC7365" i="1"/>
  <c r="AC7119" i="1"/>
  <c r="AB7119" i="1"/>
  <c r="AB6680" i="1"/>
  <c r="AC6680" i="1"/>
  <c r="AC6051" i="1"/>
  <c r="AB6801" i="1"/>
  <c r="AC6801" i="1"/>
  <c r="AC6715" i="1"/>
  <c r="AB6715" i="1"/>
  <c r="AB5249" i="1"/>
  <c r="AC5249" i="1"/>
  <c r="AB8772" i="1"/>
  <c r="AC8772" i="1"/>
  <c r="AC5589" i="1"/>
  <c r="AC6068" i="1"/>
  <c r="AB9180" i="1"/>
  <c r="AC9180" i="1"/>
  <c r="AB8911" i="1"/>
  <c r="AC8911" i="1"/>
  <c r="AC8253" i="1"/>
  <c r="AB8253" i="1"/>
  <c r="AB7719" i="1"/>
  <c r="AC7719" i="1"/>
  <c r="AC6259" i="1"/>
  <c r="AB5295" i="1"/>
  <c r="AC5295" i="1"/>
  <c r="AC5144" i="1"/>
  <c r="AB5144" i="1"/>
  <c r="AB8892" i="1"/>
  <c r="AC8892" i="1"/>
  <c r="AC8796" i="1"/>
  <c r="AB8796" i="1"/>
  <c r="AB8588" i="1"/>
  <c r="AC8588" i="1"/>
  <c r="AC8415" i="1"/>
  <c r="AB8415" i="1"/>
  <c r="AB7672" i="1"/>
  <c r="AC7672" i="1"/>
  <c r="AB7606" i="1"/>
  <c r="AC7606" i="1"/>
  <c r="AC7536" i="1"/>
  <c r="AB7536" i="1"/>
  <c r="AC7488" i="1"/>
  <c r="AB7488" i="1"/>
  <c r="AC5325" i="1"/>
  <c r="AB5325" i="1"/>
  <c r="AB6037" i="1"/>
  <c r="AC8942" i="1"/>
  <c r="AB8942" i="1"/>
  <c r="AC8648" i="1"/>
  <c r="AB8648" i="1"/>
  <c r="AC8078" i="1"/>
  <c r="AB8078" i="1"/>
  <c r="AC7696" i="1"/>
  <c r="AB7696" i="1"/>
  <c r="AB7371" i="1"/>
  <c r="AC7371" i="1"/>
  <c r="AC7132" i="1"/>
  <c r="AB7132" i="1"/>
  <c r="AC6904" i="1"/>
  <c r="AB6904" i="1"/>
  <c r="AB6769" i="1"/>
  <c r="AC6769" i="1"/>
  <c r="AC5697" i="1"/>
  <c r="AC5682" i="1"/>
  <c r="AB5671" i="1"/>
  <c r="AC5646" i="1"/>
  <c r="AC5603" i="1"/>
  <c r="AC5471" i="1"/>
  <c r="AB5424" i="1"/>
  <c r="AB5371" i="1"/>
  <c r="AB5330" i="1"/>
  <c r="AC5330" i="1"/>
  <c r="AC5275" i="1"/>
  <c r="AC5257" i="1"/>
  <c r="AB5245" i="1"/>
  <c r="AC5237" i="1"/>
  <c r="AB5209" i="1"/>
  <c r="AB5184" i="1"/>
  <c r="AC5184" i="1"/>
  <c r="AB5179" i="1"/>
  <c r="AC5166" i="1"/>
  <c r="AB6374" i="1"/>
  <c r="AC6374" i="1"/>
  <c r="AC5771" i="1"/>
  <c r="AC9499" i="1"/>
  <c r="AB9480" i="1"/>
  <c r="AC9295" i="1"/>
  <c r="AC9190" i="1"/>
  <c r="AC9153" i="1"/>
  <c r="AB9135" i="1"/>
  <c r="AC9048" i="1"/>
  <c r="AC8956" i="1"/>
  <c r="AB8956" i="1"/>
  <c r="AB8914" i="1"/>
  <c r="AB8902" i="1"/>
  <c r="AC8879" i="1"/>
  <c r="AB8833" i="1"/>
  <c r="AC8808" i="1"/>
  <c r="AC8759" i="1"/>
  <c r="AC8707" i="1"/>
  <c r="AB8707" i="1"/>
  <c r="AB8663" i="1"/>
  <c r="AC8663" i="1"/>
  <c r="AB8655" i="1"/>
  <c r="AB8499" i="1"/>
  <c r="AB8350" i="1"/>
  <c r="AB8314" i="1"/>
  <c r="AB8103" i="1"/>
  <c r="AB8051" i="1"/>
  <c r="AC8009" i="1"/>
  <c r="AC7878" i="1"/>
  <c r="AC7779" i="1"/>
  <c r="AB7682" i="1"/>
  <c r="AC7561" i="1"/>
  <c r="AB7442" i="1"/>
  <c r="AC7226" i="1"/>
  <c r="AC7208" i="1"/>
  <c r="AB7208" i="1"/>
  <c r="AC6987" i="1"/>
  <c r="AC6829" i="1"/>
  <c r="AB6829" i="1"/>
  <c r="AB6691" i="1"/>
  <c r="AC6685" i="1"/>
  <c r="AC6481" i="1"/>
  <c r="AC9151" i="1"/>
  <c r="AB9151" i="1"/>
  <c r="AC8849" i="1"/>
  <c r="AB8849" i="1"/>
  <c r="AB8829" i="1"/>
  <c r="AC8829" i="1"/>
  <c r="AB7740" i="1"/>
  <c r="AC7740" i="1"/>
  <c r="AC7415" i="1"/>
  <c r="AB7415" i="1"/>
  <c r="AC7106" i="1"/>
  <c r="AB7106" i="1"/>
  <c r="AB6977" i="1"/>
  <c r="AC6977" i="1"/>
  <c r="AB6620" i="1"/>
  <c r="AC6620" i="1"/>
  <c r="AB5314" i="1"/>
  <c r="AC5314" i="1"/>
  <c r="AC9232" i="1"/>
  <c r="AB9232" i="1"/>
  <c r="AC5720" i="1"/>
  <c r="AB5801" i="1"/>
  <c r="AC5801" i="1"/>
  <c r="AB9002" i="1"/>
  <c r="AC9002" i="1"/>
  <c r="AC8919" i="1"/>
  <c r="AB8846" i="1"/>
  <c r="AC8846" i="1"/>
  <c r="AC8721" i="1"/>
  <c r="AB8721" i="1"/>
  <c r="AC8687" i="1"/>
  <c r="AB8687" i="1"/>
  <c r="AC8599" i="1"/>
  <c r="AC8433" i="1"/>
  <c r="AB8433" i="1"/>
  <c r="AC8356" i="1"/>
  <c r="AB8356" i="1"/>
  <c r="AB7728" i="1"/>
  <c r="AC7728" i="1"/>
  <c r="AC7580" i="1"/>
  <c r="AC7456" i="1"/>
  <c r="AC7110" i="1"/>
  <c r="AB7110" i="1"/>
  <c r="AC7103" i="1"/>
  <c r="AC7042" i="1"/>
  <c r="AC6922" i="1"/>
  <c r="AB6922" i="1"/>
  <c r="AB6856" i="1"/>
  <c r="AC6856" i="1"/>
  <c r="AC6520" i="1"/>
  <c r="AB6520" i="1"/>
  <c r="AB6422" i="1"/>
  <c r="AC6422" i="1"/>
  <c r="AC6396" i="1"/>
  <c r="AB6396" i="1"/>
  <c r="AB5475" i="1"/>
  <c r="AC5475" i="1"/>
  <c r="AB6114" i="1"/>
  <c r="AC6114" i="1"/>
  <c r="AB6083" i="1"/>
  <c r="AB9078" i="1"/>
  <c r="AC9078" i="1"/>
  <c r="AC8425" i="1"/>
  <c r="AB8425" i="1"/>
  <c r="AC7390" i="1"/>
  <c r="AB7390" i="1"/>
  <c r="AB6827" i="1"/>
  <c r="AC6827" i="1"/>
  <c r="AC6499" i="1"/>
  <c r="AB6499" i="1"/>
  <c r="AB6262" i="1"/>
  <c r="AC9473" i="1"/>
  <c r="AB9473" i="1"/>
  <c r="AC9188" i="1"/>
  <c r="AB9188" i="1"/>
  <c r="AB9127" i="1"/>
  <c r="AC9127" i="1"/>
  <c r="AB8764" i="1"/>
  <c r="AC8764" i="1"/>
  <c r="AB8450" i="1"/>
  <c r="AC8450" i="1"/>
  <c r="AB8231" i="1"/>
  <c r="AC8231" i="1"/>
  <c r="AB7791" i="1"/>
  <c r="AC7791" i="1"/>
  <c r="AC7396" i="1"/>
  <c r="AB7396" i="1"/>
  <c r="AC7374" i="1"/>
  <c r="AB7374" i="1"/>
  <c r="AC7156" i="1"/>
  <c r="AB7156" i="1"/>
  <c r="AC6961" i="1"/>
  <c r="AB6961" i="1"/>
  <c r="AB6935" i="1"/>
  <c r="AC6935" i="1"/>
  <c r="AB6478" i="1"/>
  <c r="AC6478" i="1"/>
  <c r="AB5508" i="1"/>
  <c r="AC5508" i="1"/>
  <c r="AB5273" i="1"/>
  <c r="AC5273" i="1"/>
  <c r="AC5116" i="1"/>
  <c r="AB5116" i="1"/>
  <c r="AC6217" i="1"/>
  <c r="AB6217" i="1"/>
  <c r="AB5959" i="1"/>
  <c r="AC5959" i="1"/>
  <c r="AC6249" i="1"/>
  <c r="AC6004" i="1"/>
  <c r="AC9202" i="1"/>
  <c r="AB9202" i="1"/>
  <c r="AC8510" i="1"/>
  <c r="AB8510" i="1"/>
  <c r="AC8443" i="1"/>
  <c r="AB8443" i="1"/>
  <c r="AB8277" i="1"/>
  <c r="AC8277" i="1"/>
  <c r="AB8239" i="1"/>
  <c r="AC8239" i="1"/>
  <c r="AC7784" i="1"/>
  <c r="AB7784" i="1"/>
  <c r="AC7196" i="1"/>
  <c r="AB7196" i="1"/>
  <c r="AC6907" i="1"/>
  <c r="AB6907" i="1"/>
  <c r="AC6530" i="1"/>
  <c r="AB6530" i="1"/>
  <c r="AC5752" i="1"/>
  <c r="AB5752" i="1"/>
  <c r="AB5302" i="1"/>
  <c r="AC5302" i="1"/>
  <c r="AC5199" i="1"/>
  <c r="AB5199" i="1"/>
  <c r="AB8936" i="1"/>
  <c r="AC8936" i="1"/>
  <c r="AC8791" i="1"/>
  <c r="AB8791" i="1"/>
  <c r="AC8583" i="1"/>
  <c r="AB8583" i="1"/>
  <c r="AC8229" i="1"/>
  <c r="AB8229" i="1"/>
  <c r="AC7895" i="1"/>
  <c r="AB7895" i="1"/>
  <c r="AB7432" i="1"/>
  <c r="AC7432" i="1"/>
  <c r="AC5205" i="1"/>
  <c r="AB5205" i="1"/>
  <c r="AB8290" i="1"/>
  <c r="AC8290" i="1"/>
  <c r="AB7426" i="1"/>
  <c r="AC7426" i="1"/>
  <c r="AB6990" i="1"/>
  <c r="AC6990" i="1"/>
  <c r="AC5319" i="1"/>
  <c r="AB5319" i="1"/>
  <c r="AC5715" i="1"/>
  <c r="AC5656" i="1"/>
  <c r="AC5619" i="1"/>
  <c r="AC5555" i="1"/>
  <c r="AC5348" i="1"/>
  <c r="AB5348" i="1"/>
  <c r="AC5299" i="1"/>
  <c r="AB6036" i="1"/>
  <c r="AC5782" i="1"/>
  <c r="AC8616" i="1"/>
  <c r="AC8412" i="1"/>
  <c r="AB8412" i="1"/>
  <c r="AC8156" i="1"/>
  <c r="AB8156" i="1"/>
  <c r="AC7935" i="1"/>
  <c r="AC7905" i="1"/>
  <c r="AC7292" i="1"/>
  <c r="AB7292" i="1"/>
  <c r="AC5666" i="1"/>
  <c r="AC5629" i="1"/>
  <c r="AB5607" i="1"/>
  <c r="AC5570" i="1"/>
  <c r="AC5549" i="1"/>
  <c r="AC5543" i="1"/>
  <c r="AC5523" i="1"/>
  <c r="AC5504" i="1"/>
  <c r="AC5354" i="1"/>
  <c r="AB5354" i="1"/>
  <c r="AC5262" i="1"/>
  <c r="AC5202" i="1"/>
  <c r="AB5202" i="1"/>
  <c r="AC5196" i="1"/>
  <c r="AC5183" i="1"/>
  <c r="AB5148" i="1"/>
  <c r="AC6372" i="1"/>
  <c r="AB6372" i="1"/>
  <c r="AC6340" i="1"/>
  <c r="AC6314" i="1"/>
  <c r="AC6231" i="1"/>
  <c r="AC5914" i="1"/>
  <c r="AC9492" i="1"/>
  <c r="AC9474" i="1"/>
  <c r="AC9445" i="1"/>
  <c r="AC9402" i="1"/>
  <c r="AB9375" i="1"/>
  <c r="AB9235" i="1"/>
  <c r="AC9176" i="1"/>
  <c r="AC9128" i="1"/>
  <c r="AC9042" i="1"/>
  <c r="AB9042" i="1"/>
  <c r="AC8955" i="1"/>
  <c r="AC8896" i="1"/>
  <c r="AB8826" i="1"/>
  <c r="AB8699" i="1"/>
  <c r="AB8622" i="1"/>
  <c r="AB8472" i="1"/>
  <c r="AB8362" i="1"/>
  <c r="AB8344" i="1"/>
  <c r="AC8337" i="1"/>
  <c r="AB8261" i="1"/>
  <c r="AC8255" i="1"/>
  <c r="AB8219" i="1"/>
  <c r="AC8219" i="1"/>
  <c r="AB8182" i="1"/>
  <c r="AB8129" i="1"/>
  <c r="AB8035" i="1"/>
  <c r="AB7961" i="1"/>
  <c r="AC7826" i="1"/>
  <c r="AB7806" i="1"/>
  <c r="AC7806" i="1"/>
  <c r="AC7708" i="1"/>
  <c r="AB7708" i="1"/>
  <c r="AB7239" i="1"/>
  <c r="AC7239" i="1"/>
  <c r="AC7083" i="1"/>
  <c r="AC7028" i="1"/>
  <c r="AB7001" i="1"/>
  <c r="AC6727" i="1"/>
  <c r="AB6727" i="1"/>
  <c r="AB6623" i="1"/>
  <c r="AC5783" i="1"/>
  <c r="AB9103" i="1"/>
  <c r="AC9103" i="1"/>
  <c r="AB8517" i="1"/>
  <c r="AC8517" i="1"/>
  <c r="AB6991" i="1"/>
  <c r="AC6991" i="1"/>
  <c r="AB7999" i="1"/>
  <c r="AC7999" i="1"/>
  <c r="AC7058" i="1"/>
  <c r="AB7058" i="1"/>
  <c r="AB6733" i="1"/>
  <c r="AC6733" i="1"/>
  <c r="AC5569" i="1"/>
  <c r="AB5569" i="1"/>
  <c r="AB9282" i="1"/>
  <c r="AC9282" i="1"/>
  <c r="AB9072" i="1"/>
  <c r="AC9072" i="1"/>
  <c r="AC8165" i="1"/>
  <c r="AB8165" i="1"/>
  <c r="AC7022" i="1"/>
  <c r="AB7022" i="1"/>
  <c r="AC7008" i="1"/>
  <c r="AB7008" i="1"/>
  <c r="AC6432" i="1"/>
  <c r="AB6432" i="1"/>
  <c r="AB5211" i="1"/>
  <c r="AC5211" i="1"/>
  <c r="AC6288" i="1"/>
  <c r="AC6184" i="1"/>
  <c r="AC6108" i="1"/>
  <c r="AC8448" i="1"/>
  <c r="AB8448" i="1"/>
  <c r="AC7647" i="1"/>
  <c r="AB7647" i="1"/>
  <c r="AB7627" i="1"/>
  <c r="AC7627" i="1"/>
  <c r="AB7202" i="1"/>
  <c r="AC7202" i="1"/>
  <c r="AC7029" i="1"/>
  <c r="AB7029" i="1"/>
  <c r="AC5882" i="1"/>
  <c r="AB9453" i="1"/>
  <c r="AC9453" i="1"/>
  <c r="AC8804" i="1"/>
  <c r="AB8804" i="1"/>
  <c r="AC8561" i="1"/>
  <c r="AB8561" i="1"/>
  <c r="AC7886" i="1"/>
  <c r="AB7886" i="1"/>
  <c r="AC7797" i="1"/>
  <c r="AB7797" i="1"/>
  <c r="AC7414" i="1"/>
  <c r="AB7414" i="1"/>
  <c r="AC7362" i="1"/>
  <c r="AB7362" i="1"/>
  <c r="AC7070" i="1"/>
  <c r="AB7070" i="1"/>
  <c r="AC6589" i="1"/>
  <c r="AB6589" i="1"/>
  <c r="AC6468" i="1"/>
  <c r="AB6468" i="1"/>
  <c r="AB5434" i="1"/>
  <c r="AC5434" i="1"/>
  <c r="AC6333" i="1"/>
  <c r="AB6333" i="1"/>
  <c r="AB6305" i="1"/>
  <c r="AC6305" i="1"/>
  <c r="AC6018" i="1"/>
  <c r="AB6018" i="1"/>
  <c r="AB5956" i="1"/>
  <c r="AC5956" i="1"/>
  <c r="AB5764" i="1"/>
  <c r="AC5764" i="1"/>
  <c r="AB9249" i="1"/>
  <c r="AC9249" i="1"/>
  <c r="AB8962" i="1"/>
  <c r="AC8962" i="1"/>
  <c r="AB8781" i="1"/>
  <c r="AC8781" i="1"/>
  <c r="AC8414" i="1"/>
  <c r="AB8414" i="1"/>
  <c r="AC8312" i="1"/>
  <c r="AB8312" i="1"/>
  <c r="AC7888" i="1"/>
  <c r="AB7888" i="1"/>
  <c r="AC7458" i="1"/>
  <c r="AB7458" i="1"/>
  <c r="AC6032" i="1"/>
  <c r="AB6032" i="1"/>
  <c r="AB5984" i="1"/>
  <c r="AC5984" i="1"/>
  <c r="AB8842" i="1"/>
  <c r="AC8842" i="1"/>
  <c r="AC8774" i="1"/>
  <c r="AB8774" i="1"/>
  <c r="AB8121" i="1"/>
  <c r="AC8121" i="1"/>
  <c r="AC7187" i="1"/>
  <c r="AB7187" i="1"/>
  <c r="AC6779" i="1"/>
  <c r="AB6779" i="1"/>
  <c r="AC5622" i="1"/>
  <c r="AB5622" i="1"/>
  <c r="AB5530" i="1"/>
  <c r="AC5530" i="1"/>
  <c r="AB5410" i="1"/>
  <c r="AC5410" i="1"/>
  <c r="AC6255" i="1"/>
  <c r="AB6255" i="1"/>
  <c r="AB6241" i="1"/>
  <c r="AC6241" i="1"/>
  <c r="AC6106" i="1"/>
  <c r="AB6106" i="1"/>
  <c r="AC5999" i="1"/>
  <c r="AB5999" i="1"/>
  <c r="AC5954" i="1"/>
  <c r="AB5954" i="1"/>
  <c r="AC5924" i="1"/>
  <c r="AB5924" i="1"/>
  <c r="AC5836" i="1"/>
  <c r="AB5836" i="1"/>
  <c r="AB6347" i="1"/>
  <c r="AB8334" i="1"/>
  <c r="AC8334" i="1"/>
  <c r="AB6996" i="1"/>
  <c r="AC6996" i="1"/>
  <c r="AC5970" i="1"/>
  <c r="AC8140" i="1"/>
  <c r="AB8140" i="1"/>
  <c r="AC8069" i="1"/>
  <c r="AB8069" i="1"/>
  <c r="AC7510" i="1"/>
  <c r="AB7510" i="1"/>
  <c r="AC8786" i="1"/>
  <c r="AB8786" i="1"/>
  <c r="AB8592" i="1"/>
  <c r="AC8592" i="1"/>
  <c r="AB8029" i="1"/>
  <c r="AC8029" i="1"/>
  <c r="AC5287" i="1"/>
  <c r="AB5287" i="1"/>
  <c r="AB6350" i="1"/>
  <c r="AC6350" i="1"/>
  <c r="AB5985" i="1"/>
  <c r="AC5985" i="1"/>
  <c r="AC5867" i="1"/>
  <c r="AB5867" i="1"/>
  <c r="AC6304" i="1"/>
  <c r="AB6304" i="1"/>
  <c r="AC6107" i="1"/>
  <c r="AB6107" i="1"/>
  <c r="AC6076" i="1"/>
  <c r="AB6076" i="1"/>
  <c r="AC5837" i="1"/>
  <c r="AB5837" i="1"/>
  <c r="AC9418" i="1"/>
  <c r="AB9418" i="1"/>
  <c r="AC7985" i="1"/>
  <c r="AB7985" i="1"/>
  <c r="AC7792" i="1"/>
  <c r="AB7792" i="1"/>
  <c r="AB5158" i="1"/>
  <c r="AC5158" i="1"/>
  <c r="AB6331" i="1"/>
  <c r="AC6331" i="1"/>
  <c r="AC6271" i="1"/>
  <c r="AB6271" i="1"/>
  <c r="AB6167" i="1"/>
  <c r="AC6167" i="1"/>
  <c r="AB6137" i="1"/>
  <c r="AC6137" i="1"/>
  <c r="AC8609" i="1"/>
  <c r="AB8609" i="1"/>
  <c r="AC7703" i="1"/>
  <c r="AB7703" i="1"/>
  <c r="AC7539" i="1"/>
  <c r="AB7539" i="1"/>
  <c r="AB7509" i="1"/>
  <c r="AC7509" i="1"/>
  <c r="AB7394" i="1"/>
  <c r="AC7394" i="1"/>
  <c r="AB7095" i="1"/>
  <c r="AC7095" i="1"/>
  <c r="AB6816" i="1"/>
  <c r="AC6816" i="1"/>
  <c r="AB6595" i="1"/>
  <c r="AC6595" i="1"/>
  <c r="AC5559" i="1"/>
  <c r="AB5559" i="1"/>
  <c r="AB9287" i="1"/>
  <c r="AC9287" i="1"/>
  <c r="AB9131" i="1"/>
  <c r="AC9131" i="1"/>
  <c r="AB8945" i="1"/>
  <c r="AC8945" i="1"/>
  <c r="AC8924" i="1"/>
  <c r="AB8924" i="1"/>
  <c r="AB8810" i="1"/>
  <c r="AC8810" i="1"/>
  <c r="AB8397" i="1"/>
  <c r="AC8397" i="1"/>
  <c r="AB8380" i="1"/>
  <c r="AC8380" i="1"/>
  <c r="AB8093" i="1"/>
  <c r="AC8093" i="1"/>
  <c r="AB7941" i="1"/>
  <c r="AC7941" i="1"/>
  <c r="AC7640" i="1"/>
  <c r="AB7640" i="1"/>
  <c r="AC7145" i="1"/>
  <c r="AB7145" i="1"/>
  <c r="AB7068" i="1"/>
  <c r="AC7068" i="1"/>
  <c r="AC7054" i="1"/>
  <c r="AB7054" i="1"/>
  <c r="AB6588" i="1"/>
  <c r="AC6588" i="1"/>
  <c r="AC6377" i="1"/>
  <c r="AC6229" i="1"/>
  <c r="AC6155" i="1"/>
  <c r="AB8952" i="1"/>
  <c r="AC8952" i="1"/>
  <c r="AC8626" i="1"/>
  <c r="AB8626" i="1"/>
  <c r="AC8067" i="1"/>
  <c r="AB8067" i="1"/>
  <c r="AC7947" i="1"/>
  <c r="AB7947" i="1"/>
  <c r="AB7683" i="1"/>
  <c r="AC7683" i="1"/>
  <c r="AC7521" i="1"/>
  <c r="AB7521" i="1"/>
  <c r="AC6886" i="1"/>
  <c r="AB6886" i="1"/>
  <c r="AC6868" i="1"/>
  <c r="AB6868" i="1"/>
  <c r="AC6823" i="1"/>
  <c r="AB6823" i="1"/>
  <c r="AC6815" i="1"/>
  <c r="AB6815" i="1"/>
  <c r="AC6642" i="1"/>
  <c r="AB6642" i="1"/>
  <c r="AC5704" i="1"/>
  <c r="AB5704" i="1"/>
  <c r="AB5335" i="1"/>
  <c r="AC5335" i="1"/>
  <c r="AC6319" i="1"/>
  <c r="AC6092" i="1"/>
  <c r="AC9160" i="1"/>
  <c r="AB9160" i="1"/>
  <c r="AC8957" i="1"/>
  <c r="AB8957" i="1"/>
  <c r="AB8922" i="1"/>
  <c r="AC8922" i="1"/>
  <c r="AB8816" i="1"/>
  <c r="AC8816" i="1"/>
  <c r="AB8404" i="1"/>
  <c r="AC8404" i="1"/>
  <c r="AC7714" i="1"/>
  <c r="AB7714" i="1"/>
  <c r="AB7565" i="1"/>
  <c r="AC7565" i="1"/>
  <c r="AB7238" i="1"/>
  <c r="AC7238" i="1"/>
  <c r="AC7152" i="1"/>
  <c r="AB7152" i="1"/>
  <c r="AC7046" i="1"/>
  <c r="AB7046" i="1"/>
  <c r="AB6900" i="1"/>
  <c r="AC6900" i="1"/>
  <c r="AC6854" i="1"/>
  <c r="AB6854" i="1"/>
  <c r="AC6676" i="1"/>
  <c r="AB6676" i="1"/>
  <c r="AB6466" i="1"/>
  <c r="AC6466" i="1"/>
  <c r="AC5340" i="1"/>
  <c r="AB5340" i="1"/>
  <c r="AB5266" i="1"/>
  <c r="AC5266" i="1"/>
  <c r="AB6017" i="1"/>
  <c r="AB8976" i="1"/>
  <c r="AC8976" i="1"/>
  <c r="AB8099" i="1"/>
  <c r="AC8099" i="1"/>
  <c r="AB8074" i="1"/>
  <c r="AC8074" i="1"/>
  <c r="AC7171" i="1"/>
  <c r="AB7171" i="1"/>
  <c r="AC6822" i="1"/>
  <c r="AB6822" i="1"/>
  <c r="AB6634" i="1"/>
  <c r="AC6634" i="1"/>
  <c r="AB5127" i="1"/>
  <c r="AC5127" i="1"/>
  <c r="AB6383" i="1"/>
  <c r="AC6383" i="1"/>
  <c r="AB6323" i="1"/>
  <c r="AC6323" i="1"/>
  <c r="AB6293" i="1"/>
  <c r="AC6293" i="1"/>
  <c r="AB6143" i="1"/>
  <c r="AC6143" i="1"/>
  <c r="AB6113" i="1"/>
  <c r="AC6113" i="1"/>
  <c r="AB6098" i="1"/>
  <c r="AC6098" i="1"/>
  <c r="AB6067" i="1"/>
  <c r="AC6067" i="1"/>
  <c r="AC6005" i="1"/>
  <c r="AB6005" i="1"/>
  <c r="AC5946" i="1"/>
  <c r="AB5946" i="1"/>
  <c r="AC5901" i="1"/>
  <c r="AB5901" i="1"/>
  <c r="AC5886" i="1"/>
  <c r="AB5886" i="1"/>
  <c r="AC5856" i="1"/>
  <c r="AB5856" i="1"/>
  <c r="AC5813" i="1"/>
  <c r="AB5813" i="1"/>
  <c r="AC9022" i="1"/>
  <c r="AB9022" i="1"/>
  <c r="AB8607" i="1"/>
  <c r="AC8607" i="1"/>
  <c r="AC8258" i="1"/>
  <c r="AB8258" i="1"/>
  <c r="AC8218" i="1"/>
  <c r="AB8218" i="1"/>
  <c r="AB7877" i="1"/>
  <c r="AC7877" i="1"/>
  <c r="AB7853" i="1"/>
  <c r="AC7853" i="1"/>
  <c r="AC7847" i="1"/>
  <c r="AB7847" i="1"/>
  <c r="AC7315" i="1"/>
  <c r="AB7315" i="1"/>
  <c r="AB6968" i="1"/>
  <c r="AC6968" i="1"/>
  <c r="AB6516" i="1"/>
  <c r="AC6516" i="1"/>
  <c r="AB5594" i="1"/>
  <c r="AC5594" i="1"/>
  <c r="AB5189" i="1"/>
  <c r="AC5189" i="1"/>
  <c r="AC5132" i="1"/>
  <c r="AB5132" i="1"/>
  <c r="AB6382" i="1"/>
  <c r="AC6382" i="1"/>
  <c r="AB6354" i="1"/>
  <c r="AC6354" i="1"/>
  <c r="AC6322" i="1"/>
  <c r="AB6322" i="1"/>
  <c r="AC6292" i="1"/>
  <c r="AB6292" i="1"/>
  <c r="AB6260" i="1"/>
  <c r="AC6260" i="1"/>
  <c r="AB6232" i="1"/>
  <c r="AC6232" i="1"/>
  <c r="AC6202" i="1"/>
  <c r="AB6202" i="1"/>
  <c r="AC6172" i="1"/>
  <c r="AB6172" i="1"/>
  <c r="AC6127" i="1"/>
  <c r="AB6127" i="1"/>
  <c r="AB6097" i="1"/>
  <c r="AC6097" i="1"/>
  <c r="AC6066" i="1"/>
  <c r="AB6066" i="1"/>
  <c r="AB6052" i="1"/>
  <c r="AC6052" i="1"/>
  <c r="AB6021" i="1"/>
  <c r="AC6021" i="1"/>
  <c r="AB5973" i="1"/>
  <c r="AC5973" i="1"/>
  <c r="AB5929" i="1"/>
  <c r="AC5929" i="1"/>
  <c r="AB5899" i="1"/>
  <c r="AC5899" i="1"/>
  <c r="AB5855" i="1"/>
  <c r="AC5855" i="1"/>
  <c r="AB5796" i="1"/>
  <c r="AC5796" i="1"/>
  <c r="AC5926" i="1"/>
  <c r="AC5838" i="1"/>
  <c r="AB7987" i="1"/>
  <c r="AC7987" i="1"/>
  <c r="AC7760" i="1"/>
  <c r="AB7760" i="1"/>
  <c r="AC7570" i="1"/>
  <c r="AB7570" i="1"/>
  <c r="AC7556" i="1"/>
  <c r="AB7556" i="1"/>
  <c r="AB7321" i="1"/>
  <c r="AC7321" i="1"/>
  <c r="AC6538" i="1"/>
  <c r="AB6538" i="1"/>
  <c r="AC6510" i="1"/>
  <c r="AB6510" i="1"/>
  <c r="AC5598" i="1"/>
  <c r="AB5513" i="1"/>
  <c r="AC5513" i="1"/>
  <c r="AC5501" i="1"/>
  <c r="AC5344" i="1"/>
  <c r="AC5276" i="1"/>
  <c r="AC5125" i="1"/>
  <c r="AB6275" i="1"/>
  <c r="AC6275" i="1"/>
  <c r="AB6201" i="1"/>
  <c r="AC6201" i="1"/>
  <c r="AC6171" i="1"/>
  <c r="AB6171" i="1"/>
  <c r="AC6065" i="1"/>
  <c r="AB6065" i="1"/>
  <c r="AB5913" i="1"/>
  <c r="AC5913" i="1"/>
  <c r="AC5869" i="1"/>
  <c r="AB5869" i="1"/>
  <c r="AB5854" i="1"/>
  <c r="AC5854" i="1"/>
  <c r="AC5826" i="1"/>
  <c r="AB5826" i="1"/>
  <c r="AC5811" i="1"/>
  <c r="AB5811" i="1"/>
  <c r="AC6187" i="1"/>
  <c r="AC9187" i="1"/>
  <c r="AC8980" i="1"/>
  <c r="AC8674" i="1"/>
  <c r="AB8155" i="1"/>
  <c r="AC8155" i="1"/>
  <c r="AB8104" i="1"/>
  <c r="AC8104" i="1"/>
  <c r="AB7869" i="1"/>
  <c r="AC7869" i="1"/>
  <c r="AC7439" i="1"/>
  <c r="AB7439" i="1"/>
  <c r="AC7314" i="1"/>
  <c r="AB7314" i="1"/>
  <c r="AB6984" i="1"/>
  <c r="AC6984" i="1"/>
  <c r="AC6573" i="1"/>
  <c r="AB6573" i="1"/>
  <c r="AC5593" i="1"/>
  <c r="AB5519" i="1"/>
  <c r="AC5519" i="1"/>
  <c r="AC5469" i="1"/>
  <c r="AC5462" i="1"/>
  <c r="AB5391" i="1"/>
  <c r="AB5355" i="1"/>
  <c r="AB5333" i="1"/>
  <c r="AB5328" i="1"/>
  <c r="AC5188" i="1"/>
  <c r="AB5177" i="1"/>
  <c r="AB5143" i="1"/>
  <c r="AC5143" i="1"/>
  <c r="AB6320" i="1"/>
  <c r="AC6320" i="1"/>
  <c r="AB6156" i="1"/>
  <c r="AC6156" i="1"/>
  <c r="AB6125" i="1"/>
  <c r="AC6125" i="1"/>
  <c r="AC5971" i="1"/>
  <c r="AB5971" i="1"/>
  <c r="AB5810" i="1"/>
  <c r="AC5810" i="1"/>
  <c r="AB6257" i="1"/>
  <c r="AC6038" i="1"/>
  <c r="AB5797" i="1"/>
  <c r="AB9349" i="1"/>
  <c r="AB9236" i="1"/>
  <c r="AC9200" i="1"/>
  <c r="AB9200" i="1"/>
  <c r="AB9192" i="1"/>
  <c r="AB9175" i="1"/>
  <c r="AC9061" i="1"/>
  <c r="AB9015" i="1"/>
  <c r="AC8974" i="1"/>
  <c r="AC8754" i="1"/>
  <c r="AB8754" i="1"/>
  <c r="AC8691" i="1"/>
  <c r="AB8476" i="1"/>
  <c r="AC8476" i="1"/>
  <c r="AB8438" i="1"/>
  <c r="AB8279" i="1"/>
  <c r="AB8250" i="1"/>
  <c r="AC8250" i="1"/>
  <c r="AC8115" i="1"/>
  <c r="AB8115" i="1"/>
  <c r="AB7952" i="1"/>
  <c r="AC7952" i="1"/>
  <c r="AC7752" i="1"/>
  <c r="AB7752" i="1"/>
  <c r="AB7621" i="1"/>
  <c r="AC7621" i="1"/>
  <c r="AB7569" i="1"/>
  <c r="AC7569" i="1"/>
  <c r="AC7294" i="1"/>
  <c r="AB7294" i="1"/>
  <c r="AC7169" i="1"/>
  <c r="AB7169" i="1"/>
  <c r="AC6700" i="1"/>
  <c r="AB6700" i="1"/>
  <c r="AC7466" i="1"/>
  <c r="AB7466" i="1"/>
  <c r="AB7382" i="1"/>
  <c r="AC7382" i="1"/>
  <c r="AC7283" i="1"/>
  <c r="AB7283" i="1"/>
  <c r="AB6401" i="1"/>
  <c r="AC6401" i="1"/>
  <c r="AC7894" i="1"/>
  <c r="AB7894" i="1"/>
  <c r="AC7633" i="1"/>
  <c r="AB7633" i="1"/>
  <c r="AB7515" i="1"/>
  <c r="AC7515" i="1"/>
  <c r="AC7113" i="1"/>
  <c r="AB7113" i="1"/>
  <c r="AB7060" i="1"/>
  <c r="AC7060" i="1"/>
  <c r="AB6796" i="1"/>
  <c r="AC6796" i="1"/>
  <c r="AC6556" i="1"/>
  <c r="AB6556" i="1"/>
  <c r="AC6406" i="1"/>
  <c r="AB6406" i="1"/>
  <c r="AB5322" i="1"/>
  <c r="AC5317" i="1"/>
  <c r="AC5300" i="1"/>
  <c r="AB5289" i="1"/>
  <c r="AC5279" i="1"/>
  <c r="AB5227" i="1"/>
  <c r="AC5186" i="1"/>
  <c r="AB5176" i="1"/>
  <c r="AC5165" i="1"/>
  <c r="AB6043" i="1"/>
  <c r="AB9449" i="1"/>
  <c r="AC9438" i="1"/>
  <c r="AB9318" i="1"/>
  <c r="AC9301" i="1"/>
  <c r="AB9271" i="1"/>
  <c r="AB9266" i="1"/>
  <c r="AB9245" i="1"/>
  <c r="AC9139" i="1"/>
  <c r="AB9139" i="1"/>
  <c r="AC9069" i="1"/>
  <c r="AC9057" i="1"/>
  <c r="AC8998" i="1"/>
  <c r="AB8998" i="1"/>
  <c r="AC8910" i="1"/>
  <c r="AC8877" i="1"/>
  <c r="AC8859" i="1"/>
  <c r="AC8823" i="1"/>
  <c r="AC8812" i="1"/>
  <c r="AB8783" i="1"/>
  <c r="AC8763" i="1"/>
  <c r="AC8678" i="1"/>
  <c r="AB8666" i="1"/>
  <c r="AC8660" i="1"/>
  <c r="AB8523" i="1"/>
  <c r="AC8523" i="1"/>
  <c r="AB8126" i="1"/>
  <c r="AC8097" i="1"/>
  <c r="AB7976" i="1"/>
  <c r="AC7943" i="1"/>
  <c r="AB7943" i="1"/>
  <c r="AC7937" i="1"/>
  <c r="AC7838" i="1"/>
  <c r="AB7775" i="1"/>
  <c r="AC7724" i="1"/>
  <c r="AB7724" i="1"/>
  <c r="AB7482" i="1"/>
  <c r="AC7377" i="1"/>
  <c r="AC7330" i="1"/>
  <c r="AC7124" i="1"/>
  <c r="AB7124" i="1"/>
  <c r="AC7040" i="1"/>
  <c r="AB6934" i="1"/>
  <c r="AC6794" i="1"/>
  <c r="AB6742" i="1"/>
  <c r="AC6742" i="1"/>
  <c r="AB6718" i="1"/>
  <c r="AB6639" i="1"/>
  <c r="AB6581" i="1"/>
  <c r="AB6575" i="1"/>
  <c r="AC6495" i="1"/>
  <c r="AB6495" i="1"/>
  <c r="AC6489" i="1"/>
  <c r="AB6483" i="1"/>
  <c r="AC6434" i="1"/>
  <c r="AB6397" i="1"/>
  <c r="AC6397" i="1"/>
  <c r="AB7335" i="1"/>
  <c r="AC7335" i="1"/>
  <c r="AC7011" i="1"/>
  <c r="AB7011" i="1"/>
  <c r="AC6888" i="1"/>
  <c r="AB6888" i="1"/>
  <c r="AC6871" i="1"/>
  <c r="AB6871" i="1"/>
  <c r="AB6645" i="1"/>
  <c r="AC6645" i="1"/>
  <c r="AC6415" i="1"/>
  <c r="AB6415" i="1"/>
  <c r="AC8048" i="1"/>
  <c r="AB8048" i="1"/>
  <c r="AB7438" i="1"/>
  <c r="AC7438" i="1"/>
  <c r="AB6941" i="1"/>
  <c r="AC6941" i="1"/>
  <c r="AC6820" i="1"/>
  <c r="AB6820" i="1"/>
  <c r="AC6814" i="1"/>
  <c r="AB6814" i="1"/>
  <c r="AC6465" i="1"/>
  <c r="AB6465" i="1"/>
  <c r="AB6405" i="1"/>
  <c r="AC6405" i="1"/>
  <c r="AC5920" i="1"/>
  <c r="AC5876" i="1"/>
  <c r="AC5745" i="1"/>
  <c r="AB9323" i="1"/>
  <c r="AC9323" i="1"/>
  <c r="AC9037" i="1"/>
  <c r="AB9037" i="1"/>
  <c r="AB8424" i="1"/>
  <c r="AC8424" i="1"/>
  <c r="AB8281" i="1"/>
  <c r="AC8281" i="1"/>
  <c r="AB7783" i="1"/>
  <c r="AC7783" i="1"/>
  <c r="AB7218" i="1"/>
  <c r="AC7218" i="1"/>
  <c r="AC6981" i="1"/>
  <c r="AB6981" i="1"/>
  <c r="AB6953" i="1"/>
  <c r="AC6953" i="1"/>
  <c r="AC6776" i="1"/>
  <c r="AB6776" i="1"/>
  <c r="AC6668" i="1"/>
  <c r="AB6668" i="1"/>
  <c r="AB5744" i="1"/>
  <c r="AB6283" i="1"/>
  <c r="AC6224" i="1"/>
  <c r="AC5996" i="1"/>
  <c r="AB5964" i="1"/>
  <c r="AC5788" i="1"/>
  <c r="AC9336" i="1"/>
  <c r="AB9336" i="1"/>
  <c r="AB8966" i="1"/>
  <c r="AC8966" i="1"/>
  <c r="AB8639" i="1"/>
  <c r="AC8639" i="1"/>
  <c r="AB7680" i="1"/>
  <c r="AC7680" i="1"/>
  <c r="AB7668" i="1"/>
  <c r="AC7668" i="1"/>
  <c r="AC7579" i="1"/>
  <c r="AB7579" i="1"/>
  <c r="AC7353" i="1"/>
  <c r="AB7353" i="1"/>
  <c r="AB5693" i="1"/>
  <c r="AB5628" i="1"/>
  <c r="AC5574" i="1"/>
  <c r="AB5539" i="1"/>
  <c r="AC5535" i="1"/>
  <c r="AB5503" i="1"/>
  <c r="AC5392" i="1"/>
  <c r="AB5278" i="1"/>
  <c r="AC5226" i="1"/>
  <c r="AB5185" i="1"/>
  <c r="AC5175" i="1"/>
  <c r="AB5164" i="1"/>
  <c r="AC5137" i="1"/>
  <c r="AC6252" i="1"/>
  <c r="AC6179" i="1"/>
  <c r="AC5844" i="1"/>
  <c r="AB9493" i="1"/>
  <c r="AB9394" i="1"/>
  <c r="AC9376" i="1"/>
  <c r="AC9270" i="1"/>
  <c r="AC9257" i="1"/>
  <c r="AC9194" i="1"/>
  <c r="AB9189" i="1"/>
  <c r="AB9097" i="1"/>
  <c r="AC9084" i="1"/>
  <c r="AC9062" i="1"/>
  <c r="AB9056" i="1"/>
  <c r="AC9045" i="1"/>
  <c r="AB8938" i="1"/>
  <c r="AB8822" i="1"/>
  <c r="AC8793" i="1"/>
  <c r="AC8788" i="1"/>
  <c r="AC8782" i="1"/>
  <c r="AB8677" i="1"/>
  <c r="AC8677" i="1"/>
  <c r="AC8633" i="1"/>
  <c r="AB8615" i="1"/>
  <c r="AB8581" i="1"/>
  <c r="AB8569" i="1"/>
  <c r="AB8539" i="1"/>
  <c r="AC8463" i="1"/>
  <c r="AB8429" i="1"/>
  <c r="AB8392" i="1"/>
  <c r="AB8359" i="1"/>
  <c r="AB8247" i="1"/>
  <c r="AB8197" i="1"/>
  <c r="AC8180" i="1"/>
  <c r="AC8131" i="1"/>
  <c r="AC8118" i="1"/>
  <c r="AC8024" i="1"/>
  <c r="AC8012" i="1"/>
  <c r="AB8012" i="1"/>
  <c r="AB7982" i="1"/>
  <c r="AC7982" i="1"/>
  <c r="AC7931" i="1"/>
  <c r="AB7925" i="1"/>
  <c r="AC7831" i="1"/>
  <c r="AB7761" i="1"/>
  <c r="AB7737" i="1"/>
  <c r="AB7636" i="1"/>
  <c r="AB7583" i="1"/>
  <c r="AB7518" i="1"/>
  <c r="AC7409" i="1"/>
  <c r="AB7345" i="1"/>
  <c r="AC7284" i="1"/>
  <c r="AB7278" i="1"/>
  <c r="AC7249" i="1"/>
  <c r="AC7217" i="1"/>
  <c r="AB7128" i="1"/>
  <c r="AB7117" i="1"/>
  <c r="AC7033" i="1"/>
  <c r="AB7033" i="1"/>
  <c r="AC6975" i="1"/>
  <c r="AB6975" i="1"/>
  <c r="AB6818" i="1"/>
  <c r="AC6761" i="1"/>
  <c r="AB6761" i="1"/>
  <c r="AB6710" i="1"/>
  <c r="AB6689" i="1"/>
  <c r="AC6678" i="1"/>
  <c r="AC6625" i="1"/>
  <c r="AC6518" i="1"/>
  <c r="AB6488" i="1"/>
  <c r="AB6462" i="1"/>
  <c r="AC6462" i="1"/>
  <c r="AB6409" i="1"/>
  <c r="AC6409" i="1"/>
  <c r="AC6103" i="1"/>
  <c r="AC6072" i="1"/>
  <c r="AB8682" i="1"/>
  <c r="AC8682" i="1"/>
  <c r="AB8270" i="1"/>
  <c r="AC8270" i="1"/>
  <c r="AC7883" i="1"/>
  <c r="AC7596" i="1"/>
  <c r="AB7596" i="1"/>
  <c r="AB7540" i="1"/>
  <c r="AC7540" i="1"/>
  <c r="AC7534" i="1"/>
  <c r="AC7436" i="1"/>
  <c r="AC7420" i="1"/>
  <c r="AB7322" i="1"/>
  <c r="AC7322" i="1"/>
  <c r="AC7204" i="1"/>
  <c r="AB7166" i="1"/>
  <c r="AC7166" i="1"/>
  <c r="AC7043" i="1"/>
  <c r="AB6870" i="1"/>
  <c r="AC6870" i="1"/>
  <c r="AC6728" i="1"/>
  <c r="AC6703" i="1"/>
  <c r="AC6644" i="1"/>
  <c r="AB6644" i="1"/>
  <c r="AB6540" i="1"/>
  <c r="AC6440" i="1"/>
  <c r="AB6440" i="1"/>
  <c r="AB6414" i="1"/>
  <c r="AB9253" i="1"/>
  <c r="AC9253" i="1"/>
  <c r="AB8968" i="1"/>
  <c r="AC8968" i="1"/>
  <c r="AC8479" i="1"/>
  <c r="AB8479" i="1"/>
  <c r="AC8128" i="1"/>
  <c r="AB8128" i="1"/>
  <c r="AB7964" i="1"/>
  <c r="AC7964" i="1"/>
  <c r="AC7892" i="1"/>
  <c r="AB7892" i="1"/>
  <c r="AC7526" i="1"/>
  <c r="AB7526" i="1"/>
  <c r="AC7286" i="1"/>
  <c r="AB7286" i="1"/>
  <c r="AB6891" i="1"/>
  <c r="AC6891" i="1"/>
  <c r="AC6859" i="1"/>
  <c r="AB6859" i="1"/>
  <c r="AC6600" i="1"/>
  <c r="AB6600" i="1"/>
  <c r="AC8941" i="1"/>
  <c r="AB8941" i="1"/>
  <c r="AB8484" i="1"/>
  <c r="AC8484" i="1"/>
  <c r="AC8133" i="1"/>
  <c r="AB8133" i="1"/>
  <c r="AC7984" i="1"/>
  <c r="AB7984" i="1"/>
  <c r="AB7626" i="1"/>
  <c r="AC7626" i="1"/>
  <c r="AC7585" i="1"/>
  <c r="AB7585" i="1"/>
  <c r="AC7411" i="1"/>
  <c r="AB7411" i="1"/>
  <c r="AB8026" i="1"/>
  <c r="AC8026" i="1"/>
  <c r="AC7656" i="1"/>
  <c r="AB7656" i="1"/>
  <c r="AC7602" i="1"/>
  <c r="AB7602" i="1"/>
  <c r="AB7573" i="1"/>
  <c r="AC7573" i="1"/>
  <c r="AB7547" i="1"/>
  <c r="AC7547" i="1"/>
  <c r="AC6084" i="1"/>
  <c r="AB6084" i="1"/>
  <c r="AC5830" i="1"/>
  <c r="AB5830" i="1"/>
  <c r="AC9414" i="1"/>
  <c r="AB9414" i="1"/>
  <c r="AC9209" i="1"/>
  <c r="AB9209" i="1"/>
  <c r="AC9126" i="1"/>
  <c r="AB9126" i="1"/>
  <c r="AB6054" i="1"/>
  <c r="AC6054" i="1"/>
  <c r="AC6310" i="1"/>
  <c r="AC6210" i="1"/>
  <c r="AB6134" i="1"/>
  <c r="AB5962" i="1"/>
  <c r="AC5918" i="1"/>
  <c r="AB5874" i="1"/>
  <c r="AC9447" i="1"/>
  <c r="AB9447" i="1"/>
  <c r="AB9184" i="1"/>
  <c r="AC9184" i="1"/>
  <c r="AB8724" i="1"/>
  <c r="AC8724" i="1"/>
  <c r="AC8495" i="1"/>
  <c r="AB8495" i="1"/>
  <c r="AB8335" i="1"/>
  <c r="AC8335" i="1"/>
  <c r="AC7993" i="1"/>
  <c r="AB7993" i="1"/>
  <c r="AC7907" i="1"/>
  <c r="AB7907" i="1"/>
  <c r="AB7865" i="1"/>
  <c r="AB7804" i="1"/>
  <c r="AC7804" i="1"/>
  <c r="AB7754" i="1"/>
  <c r="AB7742" i="1"/>
  <c r="AC7710" i="1"/>
  <c r="AB7710" i="1"/>
  <c r="AB7654" i="1"/>
  <c r="AB7648" i="1"/>
  <c r="AB7629" i="1"/>
  <c r="AC7622" i="1"/>
  <c r="AB7622" i="1"/>
  <c r="AC7616" i="1"/>
  <c r="AC7600" i="1"/>
  <c r="AC7455" i="1"/>
  <c r="AB7455" i="1"/>
  <c r="AB7448" i="1"/>
  <c r="AC7370" i="1"/>
  <c r="AB7370" i="1"/>
  <c r="AC7364" i="1"/>
  <c r="AB7364" i="1"/>
  <c r="AB7358" i="1"/>
  <c r="AC7264" i="1"/>
  <c r="AB7240" i="1"/>
  <c r="AC7227" i="1"/>
  <c r="AB7198" i="1"/>
  <c r="AC6945" i="1"/>
  <c r="AB6945" i="1"/>
  <c r="AB6760" i="1"/>
  <c r="AC6760" i="1"/>
  <c r="AC6579" i="1"/>
  <c r="AB6566" i="1"/>
  <c r="AB6558" i="1"/>
  <c r="AB6447" i="1"/>
  <c r="AC6447" i="1"/>
  <c r="AB7359" i="1"/>
  <c r="AC7359" i="1"/>
  <c r="AC6928" i="1"/>
  <c r="AB6928" i="1"/>
  <c r="AB6819" i="1"/>
  <c r="AC6819" i="1"/>
  <c r="AB6719" i="1"/>
  <c r="AC6719" i="1"/>
  <c r="AB6521" i="1"/>
  <c r="AC6521" i="1"/>
  <c r="AC6480" i="1"/>
  <c r="AB6480" i="1"/>
  <c r="AB8403" i="1"/>
  <c r="AB8352" i="1"/>
  <c r="AB8307" i="1"/>
  <c r="AC8307" i="1"/>
  <c r="AB8145" i="1"/>
  <c r="AC8088" i="1"/>
  <c r="AB8045" i="1"/>
  <c r="AB8038" i="1"/>
  <c r="AB8032" i="1"/>
  <c r="AC7996" i="1"/>
  <c r="AB7859" i="1"/>
  <c r="AC7859" i="1"/>
  <c r="AB7823" i="1"/>
  <c r="AC7798" i="1"/>
  <c r="AC7731" i="1"/>
  <c r="AB7678" i="1"/>
  <c r="AB7643" i="1"/>
  <c r="AC7423" i="1"/>
  <c r="AB7423" i="1"/>
  <c r="AC7250" i="1"/>
  <c r="AB6926" i="1"/>
  <c r="AC6786" i="1"/>
  <c r="AB6786" i="1"/>
  <c r="AB6662" i="1"/>
  <c r="AB6657" i="1"/>
  <c r="AB6649" i="1"/>
  <c r="AB6604" i="1"/>
  <c r="AC6604" i="1"/>
  <c r="AC6526" i="1"/>
  <c r="AB6526" i="1"/>
  <c r="AB6436" i="1"/>
  <c r="AB6402" i="1"/>
  <c r="AC6402" i="1"/>
  <c r="AC8294" i="1"/>
  <c r="AB8294" i="1"/>
  <c r="AB8167" i="1"/>
  <c r="AC8167" i="1"/>
  <c r="AB7864" i="1"/>
  <c r="AC7864" i="1"/>
  <c r="AC7835" i="1"/>
  <c r="AB7835" i="1"/>
  <c r="AC7451" i="1"/>
  <c r="AB7451" i="1"/>
  <c r="AC7179" i="1"/>
  <c r="AB7179" i="1"/>
  <c r="AC7015" i="1"/>
  <c r="AB7015" i="1"/>
  <c r="AB6979" i="1"/>
  <c r="AC6979" i="1"/>
  <c r="AB6792" i="1"/>
  <c r="AC6792" i="1"/>
  <c r="AC6942" i="1"/>
  <c r="AB6942" i="1"/>
  <c r="AC6654" i="1"/>
  <c r="AB6654" i="1"/>
  <c r="AB7347" i="1"/>
  <c r="AC7347" i="1"/>
  <c r="AB6970" i="1"/>
  <c r="AC6970" i="1"/>
  <c r="AB9497" i="1"/>
  <c r="AC9497" i="1"/>
  <c r="AC9426" i="1"/>
  <c r="AB9426" i="1"/>
  <c r="AC9373" i="1"/>
  <c r="AB9373" i="1"/>
  <c r="AB9237" i="1"/>
  <c r="AC9237" i="1"/>
  <c r="AC9222" i="1"/>
  <c r="AB9222" i="1"/>
  <c r="AB8963" i="1"/>
  <c r="AC8963" i="1"/>
  <c r="AB8937" i="1"/>
  <c r="AC8937" i="1"/>
  <c r="AC8657" i="1"/>
  <c r="AB8657" i="1"/>
  <c r="AB5908" i="1"/>
  <c r="AB6362" i="1"/>
  <c r="AC6345" i="1"/>
  <c r="AC6321" i="1"/>
  <c r="AB6302" i="1"/>
  <c r="AC6294" i="1"/>
  <c r="AB6254" i="1"/>
  <c r="AC6248" i="1"/>
  <c r="AC6239" i="1"/>
  <c r="AC6216" i="1"/>
  <c r="AC6200" i="1"/>
  <c r="AB6091" i="1"/>
  <c r="AC6073" i="1"/>
  <c r="AC5978" i="1"/>
  <c r="AC5953" i="1"/>
  <c r="AB5943" i="1"/>
  <c r="AB5907" i="1"/>
  <c r="AC5889" i="1"/>
  <c r="AB9391" i="1"/>
  <c r="AC9391" i="1"/>
  <c r="AB9255" i="1"/>
  <c r="AC9255" i="1"/>
  <c r="AB6163" i="1"/>
  <c r="AC6163" i="1"/>
  <c r="AB5950" i="1"/>
  <c r="AC5950" i="1"/>
  <c r="AB5787" i="1"/>
  <c r="AC5787" i="1"/>
  <c r="AC5773" i="1"/>
  <c r="AB5773" i="1"/>
  <c r="AB5758" i="1"/>
  <c r="AC5758" i="1"/>
  <c r="AB6341" i="1"/>
  <c r="AC6341" i="1"/>
  <c r="AB6325" i="1"/>
  <c r="AC6325" i="1"/>
  <c r="AC6280" i="1"/>
  <c r="AB6280" i="1"/>
  <c r="AC6176" i="1"/>
  <c r="AB6176" i="1"/>
  <c r="AC6145" i="1"/>
  <c r="AB6145" i="1"/>
  <c r="AB6115" i="1"/>
  <c r="AC6115" i="1"/>
  <c r="AC6069" i="1"/>
  <c r="AB6069" i="1"/>
  <c r="AB6040" i="1"/>
  <c r="AC6040" i="1"/>
  <c r="AC6009" i="1"/>
  <c r="AB6009" i="1"/>
  <c r="AC5977" i="1"/>
  <c r="AB5977" i="1"/>
  <c r="AB5917" i="1"/>
  <c r="AC5917" i="1"/>
  <c r="AB5903" i="1"/>
  <c r="AC5903" i="1"/>
  <c r="AC5873" i="1"/>
  <c r="AB5873" i="1"/>
  <c r="AB5858" i="1"/>
  <c r="AC5858" i="1"/>
  <c r="AB5799" i="1"/>
  <c r="AC5799" i="1"/>
  <c r="AB5785" i="1"/>
  <c r="AC5785" i="1"/>
  <c r="AB6385" i="1"/>
  <c r="AC6191" i="1"/>
  <c r="AC6146" i="1"/>
  <c r="AC6131" i="1"/>
  <c r="AC6024" i="1"/>
  <c r="AB5969" i="1"/>
  <c r="AC5933" i="1"/>
  <c r="AC9436" i="1"/>
  <c r="AB9436" i="1"/>
  <c r="AC9314" i="1"/>
  <c r="AB9314" i="1"/>
  <c r="AB9308" i="1"/>
  <c r="AC9146" i="1"/>
  <c r="AB9146" i="1"/>
  <c r="AB9018" i="1"/>
  <c r="AC5829" i="1"/>
  <c r="AB5829" i="1"/>
  <c r="AB5702" i="1"/>
  <c r="AC5702" i="1"/>
  <c r="AB5655" i="1"/>
  <c r="AB5616" i="1"/>
  <c r="AC5557" i="1"/>
  <c r="AC5489" i="1"/>
  <c r="AB5441" i="1"/>
  <c r="AC5441" i="1"/>
  <c r="AB5435" i="1"/>
  <c r="AB5413" i="1"/>
  <c r="AB5347" i="1"/>
  <c r="AC5347" i="1"/>
  <c r="AB5342" i="1"/>
  <c r="AC5288" i="1"/>
  <c r="AC5190" i="1"/>
  <c r="AB5147" i="1"/>
  <c r="AC5142" i="1"/>
  <c r="AB5142" i="1"/>
  <c r="AC6351" i="1"/>
  <c r="AB6336" i="1"/>
  <c r="AB6327" i="1"/>
  <c r="AB6274" i="1"/>
  <c r="AB6266" i="1"/>
  <c r="AB6245" i="1"/>
  <c r="AC6190" i="1"/>
  <c r="AC6120" i="1"/>
  <c r="AB6057" i="1"/>
  <c r="AC6003" i="1"/>
  <c r="AC5940" i="1"/>
  <c r="AC5895" i="1"/>
  <c r="AC5887" i="1"/>
  <c r="AB5849" i="1"/>
  <c r="AB5824" i="1"/>
  <c r="AC5815" i="1"/>
  <c r="AB5757" i="1"/>
  <c r="AB5747" i="1"/>
  <c r="AB9259" i="1"/>
  <c r="AB5411" i="1"/>
  <c r="AC5411" i="1"/>
  <c r="AC5170" i="1"/>
  <c r="AB5170" i="1"/>
  <c r="AB6240" i="1"/>
  <c r="AC6240" i="1"/>
  <c r="AB5473" i="1"/>
  <c r="AC5473" i="1"/>
  <c r="AB5735" i="1"/>
  <c r="AC5735" i="1"/>
  <c r="AC5192" i="1"/>
  <c r="AB5192" i="1"/>
  <c r="AB6236" i="1"/>
  <c r="AC6236" i="1"/>
  <c r="AB5772" i="1"/>
  <c r="AC5772" i="1"/>
  <c r="AC5857" i="1"/>
  <c r="AB5857" i="1"/>
  <c r="AB5494" i="1"/>
  <c r="AC5494" i="1"/>
  <c r="AC5269" i="1"/>
  <c r="AC5232" i="1"/>
  <c r="AC5218" i="1"/>
  <c r="AC5195" i="1"/>
  <c r="AC5115" i="1"/>
  <c r="AB5115" i="1"/>
  <c r="AB6352" i="1"/>
  <c r="AC6352" i="1"/>
  <c r="AB6290" i="1"/>
  <c r="AC6290" i="1"/>
  <c r="AB6186" i="1"/>
  <c r="AC6186" i="1"/>
  <c r="AB6157" i="1"/>
  <c r="AC6157" i="1"/>
  <c r="AB6141" i="1"/>
  <c r="AC6141" i="1"/>
  <c r="AB5987" i="1"/>
  <c r="AC5987" i="1"/>
  <c r="AB5958" i="1"/>
  <c r="AC5958" i="1"/>
  <c r="AB5928" i="1"/>
  <c r="AC5928" i="1"/>
  <c r="AB5898" i="1"/>
  <c r="AC5898" i="1"/>
  <c r="AB5884" i="1"/>
  <c r="AC5884" i="1"/>
  <c r="AC5840" i="1"/>
  <c r="AB5840" i="1"/>
  <c r="AB5795" i="1"/>
  <c r="AC5795" i="1"/>
  <c r="AB5781" i="1"/>
  <c r="AC5781" i="1"/>
  <c r="AC5767" i="1"/>
  <c r="AB5767" i="1"/>
  <c r="AC6367" i="1"/>
  <c r="AC6312" i="1"/>
  <c r="AC6306" i="1"/>
  <c r="AB6221" i="1"/>
  <c r="AB6212" i="1"/>
  <c r="AC6205" i="1"/>
  <c r="AC6196" i="1"/>
  <c r="AC6161" i="1"/>
  <c r="AC6153" i="1"/>
  <c r="AB6135" i="1"/>
  <c r="AC6111" i="1"/>
  <c r="AB6096" i="1"/>
  <c r="AC6079" i="1"/>
  <c r="AB6030" i="1"/>
  <c r="AC5982" i="1"/>
  <c r="AB5966" i="1"/>
  <c r="AB5868" i="1"/>
  <c r="AB5804" i="1"/>
  <c r="AC5775" i="1"/>
  <c r="AB9335" i="1"/>
  <c r="AC9335" i="1"/>
  <c r="AC9312" i="1"/>
  <c r="AB9312" i="1"/>
  <c r="AB9060" i="1"/>
  <c r="AC9060" i="1"/>
  <c r="AB8756" i="1"/>
  <c r="AC8756" i="1"/>
  <c r="AB8330" i="1"/>
  <c r="AC8330" i="1"/>
  <c r="AB5730" i="1"/>
  <c r="AC5730" i="1"/>
  <c r="AB6346" i="1"/>
  <c r="AC6346" i="1"/>
  <c r="AB6330" i="1"/>
  <c r="AC6330" i="1"/>
  <c r="AB6181" i="1"/>
  <c r="AC6181" i="1"/>
  <c r="AB6151" i="1"/>
  <c r="AC6151" i="1"/>
  <c r="AC6105" i="1"/>
  <c r="AB6105" i="1"/>
  <c r="AB6074" i="1"/>
  <c r="AC6074" i="1"/>
  <c r="AB6015" i="1"/>
  <c r="AC6015" i="1"/>
  <c r="AB5967" i="1"/>
  <c r="AC5967" i="1"/>
  <c r="AB5893" i="1"/>
  <c r="AC5893" i="1"/>
  <c r="AB5864" i="1"/>
  <c r="AC5864" i="1"/>
  <c r="AB5835" i="1"/>
  <c r="AC5835" i="1"/>
  <c r="AC5805" i="1"/>
  <c r="AB5805" i="1"/>
  <c r="AB5790" i="1"/>
  <c r="AC5790" i="1"/>
  <c r="AB5761" i="1"/>
  <c r="AC5761" i="1"/>
  <c r="AC6316" i="1"/>
  <c r="AB6166" i="1"/>
  <c r="AB6045" i="1"/>
  <c r="AB9212" i="1"/>
  <c r="AC9212" i="1"/>
  <c r="AC8847" i="1"/>
  <c r="AB8847" i="1"/>
  <c r="AB8835" i="1"/>
  <c r="AC8835" i="1"/>
  <c r="AC8645" i="1"/>
  <c r="AB8645" i="1"/>
  <c r="AB8628" i="1"/>
  <c r="AC8628" i="1"/>
  <c r="AB5296" i="1"/>
  <c r="AC5296" i="1"/>
  <c r="AC6375" i="1"/>
  <c r="AB6375" i="1"/>
  <c r="AB6329" i="1"/>
  <c r="AC6329" i="1"/>
  <c r="AB6284" i="1"/>
  <c r="AC6284" i="1"/>
  <c r="AC6269" i="1"/>
  <c r="AB6269" i="1"/>
  <c r="AB6225" i="1"/>
  <c r="AC6225" i="1"/>
  <c r="AB6180" i="1"/>
  <c r="AC6180" i="1"/>
  <c r="AB6104" i="1"/>
  <c r="AC6104" i="1"/>
  <c r="AC5997" i="1"/>
  <c r="AB5997" i="1"/>
  <c r="AB5981" i="1"/>
  <c r="AC5981" i="1"/>
  <c r="AC5952" i="1"/>
  <c r="AB5952" i="1"/>
  <c r="AB5921" i="1"/>
  <c r="AC5921" i="1"/>
  <c r="AC5892" i="1"/>
  <c r="AB5892" i="1"/>
  <c r="AB5877" i="1"/>
  <c r="AC5877" i="1"/>
  <c r="AC5862" i="1"/>
  <c r="AB5862" i="1"/>
  <c r="AC5834" i="1"/>
  <c r="AB5834" i="1"/>
  <c r="AB5819" i="1"/>
  <c r="AC5819" i="1"/>
  <c r="AC5760" i="1"/>
  <c r="AB5760" i="1"/>
  <c r="AB6226" i="1"/>
  <c r="AC6060" i="1"/>
  <c r="AC9448" i="1"/>
  <c r="AB9448" i="1"/>
  <c r="AC9297" i="1"/>
  <c r="AB9297" i="1"/>
  <c r="AC9223" i="1"/>
  <c r="AB9223" i="1"/>
  <c r="AC9091" i="1"/>
  <c r="AB9091" i="1"/>
  <c r="AB9085" i="1"/>
  <c r="AC9085" i="1"/>
  <c r="AB5798" i="1"/>
  <c r="AC5798" i="1"/>
  <c r="AB5770" i="1"/>
  <c r="AC5770" i="1"/>
  <c r="AC5755" i="1"/>
  <c r="AB5755" i="1"/>
  <c r="AC6361" i="1"/>
  <c r="AC6301" i="1"/>
  <c r="AB6253" i="1"/>
  <c r="AC6206" i="1"/>
  <c r="AB6121" i="1"/>
  <c r="AB6089" i="1"/>
  <c r="AB5923" i="1"/>
  <c r="AC5888" i="1"/>
  <c r="AC5879" i="1"/>
  <c r="AC5860" i="1"/>
  <c r="AC5843" i="1"/>
  <c r="AC5816" i="1"/>
  <c r="AB9485" i="1"/>
  <c r="AC9485" i="1"/>
  <c r="AB9452" i="1"/>
  <c r="AC9452" i="1"/>
  <c r="AB9302" i="1"/>
  <c r="AC9302" i="1"/>
  <c r="AB9254" i="1"/>
  <c r="AC9254" i="1"/>
  <c r="AB9023" i="1"/>
  <c r="AC9023" i="1"/>
  <c r="AB8734" i="1"/>
  <c r="AC8734" i="1"/>
  <c r="AC8292" i="1"/>
  <c r="AB8292" i="1"/>
  <c r="AC6376" i="1"/>
  <c r="AB6222" i="1"/>
  <c r="AB6136" i="1"/>
  <c r="AC6129" i="1"/>
  <c r="AC6014" i="1"/>
  <c r="AC5976" i="1"/>
  <c r="AC5932" i="1"/>
  <c r="AC5776" i="1"/>
  <c r="AC9313" i="1"/>
  <c r="AB9313" i="1"/>
  <c r="AC9162" i="1"/>
  <c r="AB9162" i="1"/>
  <c r="AB9144" i="1"/>
  <c r="AC9144" i="1"/>
  <c r="AB8092" i="1"/>
  <c r="AC8092" i="1"/>
  <c r="AC6423" i="1"/>
  <c r="AB6423" i="1"/>
  <c r="AB5707" i="1"/>
  <c r="AC5707" i="1"/>
  <c r="AC5635" i="1"/>
  <c r="AB5625" i="1"/>
  <c r="AC5625" i="1"/>
  <c r="AB5610" i="1"/>
  <c r="AC5507" i="1"/>
  <c r="AB5507" i="1"/>
  <c r="AC5483" i="1"/>
  <c r="AC5458" i="1"/>
  <c r="AB5450" i="1"/>
  <c r="AC5450" i="1"/>
  <c r="AC5440" i="1"/>
  <c r="AC5395" i="1"/>
  <c r="AC5346" i="1"/>
  <c r="AB5307" i="1"/>
  <c r="AB5298" i="1"/>
  <c r="AB5243" i="1"/>
  <c r="AC5243" i="1"/>
  <c r="AB5236" i="1"/>
  <c r="AC5155" i="1"/>
  <c r="AB5120" i="1"/>
  <c r="AC5120" i="1"/>
  <c r="AC6380" i="1"/>
  <c r="AB6380" i="1"/>
  <c r="AB6334" i="1"/>
  <c r="AC6334" i="1"/>
  <c r="AB6230" i="1"/>
  <c r="AC6230" i="1"/>
  <c r="AB6215" i="1"/>
  <c r="AC6215" i="1"/>
  <c r="AC6170" i="1"/>
  <c r="AB6170" i="1"/>
  <c r="AB6140" i="1"/>
  <c r="AC6140" i="1"/>
  <c r="AB6109" i="1"/>
  <c r="AC6109" i="1"/>
  <c r="AC6064" i="1"/>
  <c r="AB6064" i="1"/>
  <c r="AC6049" i="1"/>
  <c r="AB6049" i="1"/>
  <c r="AB6035" i="1"/>
  <c r="AC6035" i="1"/>
  <c r="AC5986" i="1"/>
  <c r="AB5986" i="1"/>
  <c r="AB5957" i="1"/>
  <c r="AC5957" i="1"/>
  <c r="AB5942" i="1"/>
  <c r="AC5942" i="1"/>
  <c r="AB5927" i="1"/>
  <c r="AC5927" i="1"/>
  <c r="AB5897" i="1"/>
  <c r="AC5897" i="1"/>
  <c r="AB5853" i="1"/>
  <c r="AC5853" i="1"/>
  <c r="AB5839" i="1"/>
  <c r="AC5839" i="1"/>
  <c r="AB5794" i="1"/>
  <c r="AC5794" i="1"/>
  <c r="AB5780" i="1"/>
  <c r="AC5780" i="1"/>
  <c r="AB5765" i="1"/>
  <c r="AC5765" i="1"/>
  <c r="AC6343" i="1"/>
  <c r="AC6326" i="1"/>
  <c r="AC6282" i="1"/>
  <c r="AC6265" i="1"/>
  <c r="AB6258" i="1"/>
  <c r="AC6244" i="1"/>
  <c r="AC6102" i="1"/>
  <c r="AB6071" i="1"/>
  <c r="AB6062" i="1"/>
  <c r="AC6056" i="1"/>
  <c r="AC6039" i="1"/>
  <c r="AB6002" i="1"/>
  <c r="AC5993" i="1"/>
  <c r="AC5912" i="1"/>
  <c r="AB5848" i="1"/>
  <c r="AB5832" i="1"/>
  <c r="AC5814" i="1"/>
  <c r="AB5784" i="1"/>
  <c r="AB5756" i="1"/>
  <c r="AB9501" i="1"/>
  <c r="AC9501" i="1"/>
  <c r="AB9483" i="1"/>
  <c r="AC9483" i="1"/>
  <c r="AB6285" i="1"/>
  <c r="AC6285" i="1"/>
  <c r="AB6373" i="1"/>
  <c r="AC6373" i="1"/>
  <c r="AB6237" i="1"/>
  <c r="AC6237" i="1"/>
  <c r="AC6117" i="1"/>
  <c r="AB6117" i="1"/>
  <c r="AC6026" i="1"/>
  <c r="AB6026" i="1"/>
  <c r="AC5846" i="1"/>
  <c r="AB5846" i="1"/>
  <c r="AB5817" i="1"/>
  <c r="AC5817" i="1"/>
  <c r="AB6315" i="1"/>
  <c r="AB5786" i="1"/>
  <c r="AC5786" i="1"/>
  <c r="AB5872" i="1"/>
  <c r="AC5872" i="1"/>
  <c r="AB5512" i="1"/>
  <c r="AC5512" i="1"/>
  <c r="AB6272" i="1"/>
  <c r="AB6220" i="1"/>
  <c r="AC6211" i="1"/>
  <c r="AC6178" i="1"/>
  <c r="AB6095" i="1"/>
  <c r="AB6087" i="1"/>
  <c r="AC6078" i="1"/>
  <c r="AB6029" i="1"/>
  <c r="AC6020" i="1"/>
  <c r="AC5938" i="1"/>
  <c r="AB8755" i="1"/>
  <c r="AC8755" i="1"/>
  <c r="AC8464" i="1"/>
  <c r="AB8464" i="1"/>
  <c r="AC8441" i="1"/>
  <c r="AB8441" i="1"/>
  <c r="AC8419" i="1"/>
  <c r="AB8419" i="1"/>
  <c r="AC8401" i="1"/>
  <c r="AB8401" i="1"/>
  <c r="AB5746" i="1"/>
  <c r="AC5746" i="1"/>
  <c r="AB6313" i="1"/>
  <c r="AC6313" i="1"/>
  <c r="AC6042" i="1"/>
  <c r="AB6042" i="1"/>
  <c r="AC5995" i="1"/>
  <c r="AB5995" i="1"/>
  <c r="AB5935" i="1"/>
  <c r="AC5935" i="1"/>
  <c r="AC5905" i="1"/>
  <c r="AB5905" i="1"/>
  <c r="AB5890" i="1"/>
  <c r="AC5890" i="1"/>
  <c r="AC5581" i="1"/>
  <c r="AB5581" i="1"/>
  <c r="AB6192" i="1"/>
  <c r="AC6192" i="1"/>
  <c r="AC5800" i="1"/>
  <c r="AB5800" i="1"/>
  <c r="AC5679" i="1"/>
  <c r="AB5679" i="1"/>
  <c r="AC5565" i="1"/>
  <c r="AC5241" i="1"/>
  <c r="AC6318" i="1"/>
  <c r="AB6318" i="1"/>
  <c r="AC6287" i="1"/>
  <c r="AB6287" i="1"/>
  <c r="AC6228" i="1"/>
  <c r="AB6228" i="1"/>
  <c r="AC6168" i="1"/>
  <c r="AB6168" i="1"/>
  <c r="AC6123" i="1"/>
  <c r="AB6123" i="1"/>
  <c r="AC6047" i="1"/>
  <c r="AB6047" i="1"/>
  <c r="AB5955" i="1"/>
  <c r="AC5955" i="1"/>
  <c r="AC5925" i="1"/>
  <c r="AB5925" i="1"/>
  <c r="AB5866" i="1"/>
  <c r="AC5866" i="1"/>
  <c r="AC5808" i="1"/>
  <c r="AB5808" i="1"/>
  <c r="AB5778" i="1"/>
  <c r="AC5778" i="1"/>
  <c r="AB5763" i="1"/>
  <c r="AC5763" i="1"/>
  <c r="AB5749" i="1"/>
  <c r="AC5749" i="1"/>
  <c r="AC6366" i="1"/>
  <c r="AB6358" i="1"/>
  <c r="AC6342" i="1"/>
  <c r="AB6317" i="1"/>
  <c r="AC6311" i="1"/>
  <c r="AC6299" i="1"/>
  <c r="AB6289" i="1"/>
  <c r="AC6250" i="1"/>
  <c r="AB6235" i="1"/>
  <c r="AC6195" i="1"/>
  <c r="AB6160" i="1"/>
  <c r="AB6149" i="1"/>
  <c r="AC6126" i="1"/>
  <c r="AC6061" i="1"/>
  <c r="AC6011" i="1"/>
  <c r="AC5972" i="1"/>
  <c r="AB5948" i="1"/>
  <c r="AB5919" i="1"/>
  <c r="AB5902" i="1"/>
  <c r="AC5875" i="1"/>
  <c r="AC5831" i="1"/>
  <c r="AC5792" i="1"/>
  <c r="AC9421" i="1"/>
  <c r="AB9293" i="1"/>
  <c r="AC9293" i="1"/>
  <c r="AB8814" i="1"/>
  <c r="AC8814" i="1"/>
  <c r="AC8532" i="1"/>
  <c r="AB8532" i="1"/>
  <c r="AB8452" i="1"/>
  <c r="AC8452" i="1"/>
  <c r="AB6165" i="1"/>
  <c r="AC6044" i="1"/>
  <c r="AC5998" i="1"/>
  <c r="AC5789" i="1"/>
  <c r="AB9475" i="1"/>
  <c r="AC9475" i="1"/>
  <c r="AC9470" i="1"/>
  <c r="AB9470" i="1"/>
  <c r="AC9420" i="1"/>
  <c r="AB9420" i="1"/>
  <c r="AB5425" i="1"/>
  <c r="AC5425" i="1"/>
  <c r="AB5305" i="1"/>
  <c r="AC5305" i="1"/>
  <c r="AB6359" i="1"/>
  <c r="AC6359" i="1"/>
  <c r="AB6251" i="1"/>
  <c r="AC6251" i="1"/>
  <c r="AB6207" i="1"/>
  <c r="AC6207" i="1"/>
  <c r="AB6193" i="1"/>
  <c r="AC6193" i="1"/>
  <c r="AC6147" i="1"/>
  <c r="AB6059" i="1"/>
  <c r="AB5486" i="1"/>
  <c r="AC5486" i="1"/>
  <c r="AC5117" i="1"/>
  <c r="AB5117" i="1"/>
  <c r="AB6298" i="1"/>
  <c r="AC6298" i="1"/>
  <c r="AB6281" i="1"/>
  <c r="AC6281" i="1"/>
  <c r="AB6177" i="1"/>
  <c r="AC6177" i="1"/>
  <c r="AB6162" i="1"/>
  <c r="AC6162" i="1"/>
  <c r="AB6116" i="1"/>
  <c r="AC6116" i="1"/>
  <c r="AB6070" i="1"/>
  <c r="AC6070" i="1"/>
  <c r="AB6041" i="1"/>
  <c r="AC6041" i="1"/>
  <c r="AB5994" i="1"/>
  <c r="AC5994" i="1"/>
  <c r="AB5963" i="1"/>
  <c r="AC5963" i="1"/>
  <c r="AB5949" i="1"/>
  <c r="AC5949" i="1"/>
  <c r="AC5934" i="1"/>
  <c r="AB5934" i="1"/>
  <c r="AB5904" i="1"/>
  <c r="AC5904" i="1"/>
  <c r="AB5859" i="1"/>
  <c r="AC5859" i="1"/>
  <c r="AB5845" i="1"/>
  <c r="AC5845" i="1"/>
  <c r="AB5612" i="1"/>
  <c r="AC5612" i="1"/>
  <c r="AB5490" i="1"/>
  <c r="AC5490" i="1"/>
  <c r="AB5437" i="1"/>
  <c r="AC5437" i="1"/>
  <c r="AB5343" i="1"/>
  <c r="AC5343" i="1"/>
  <c r="AB6384" i="1"/>
  <c r="AC6384" i="1"/>
  <c r="AB6370" i="1"/>
  <c r="AC6370" i="1"/>
  <c r="AB6356" i="1"/>
  <c r="AC6356" i="1"/>
  <c r="AB6324" i="1"/>
  <c r="AC6324" i="1"/>
  <c r="AB6279" i="1"/>
  <c r="AC6279" i="1"/>
  <c r="AB6219" i="1"/>
  <c r="AC6219" i="1"/>
  <c r="AB6204" i="1"/>
  <c r="AC6204" i="1"/>
  <c r="AB6175" i="1"/>
  <c r="AC6175" i="1"/>
  <c r="AB6144" i="1"/>
  <c r="AC6144" i="1"/>
  <c r="AB6099" i="1"/>
  <c r="AC6099" i="1"/>
  <c r="AB6023" i="1"/>
  <c r="AC6023" i="1"/>
  <c r="AB6007" i="1"/>
  <c r="AC6007" i="1"/>
  <c r="AC5991" i="1"/>
  <c r="AB5991" i="1"/>
  <c r="AB5961" i="1"/>
  <c r="AC5961" i="1"/>
  <c r="AB5947" i="1"/>
  <c r="AC5947" i="1"/>
  <c r="AB5916" i="1"/>
  <c r="AC5916" i="1"/>
  <c r="AB5696" i="1"/>
  <c r="AC5696" i="1"/>
  <c r="AC6403" i="1"/>
  <c r="AB6403" i="1"/>
  <c r="AC5736" i="1"/>
  <c r="AC5667" i="1"/>
  <c r="AC5624" i="1"/>
  <c r="AC5545" i="1"/>
  <c r="AC5506" i="1"/>
  <c r="AC5502" i="1"/>
  <c r="AC5420" i="1"/>
  <c r="AC5376" i="1"/>
  <c r="AC5365" i="1"/>
  <c r="AC5336" i="1"/>
  <c r="AC5213" i="1"/>
  <c r="AC5203" i="1"/>
  <c r="AC6378" i="1"/>
  <c r="AB6378" i="1"/>
  <c r="AC6364" i="1"/>
  <c r="AB6364" i="1"/>
  <c r="AC6332" i="1"/>
  <c r="AB6332" i="1"/>
  <c r="AC6256" i="1"/>
  <c r="AB6256" i="1"/>
  <c r="AC6242" i="1"/>
  <c r="AB6242" i="1"/>
  <c r="AC6213" i="1"/>
  <c r="AB6213" i="1"/>
  <c r="AC6198" i="1"/>
  <c r="AB6198" i="1"/>
  <c r="AC6183" i="1"/>
  <c r="AB6183" i="1"/>
  <c r="AC6154" i="1"/>
  <c r="AB6154" i="1"/>
  <c r="AC6138" i="1"/>
  <c r="AB6138" i="1"/>
  <c r="AC6093" i="1"/>
  <c r="AB6093" i="1"/>
  <c r="AB6000" i="1"/>
  <c r="AC6000" i="1"/>
  <c r="AC5910" i="1"/>
  <c r="AB5910" i="1"/>
  <c r="AC5881" i="1"/>
  <c r="AB5881" i="1"/>
  <c r="AC5851" i="1"/>
  <c r="AB5851" i="1"/>
  <c r="AC5822" i="1"/>
  <c r="AB5822" i="1"/>
  <c r="AB5740" i="1"/>
  <c r="AB5634" i="1"/>
  <c r="AC5634" i="1"/>
  <c r="AB5522" i="1"/>
  <c r="AB5510" i="1"/>
  <c r="AB5492" i="1"/>
  <c r="AB5457" i="1"/>
  <c r="AC5453" i="1"/>
  <c r="AC5439" i="1"/>
  <c r="AB5387" i="1"/>
  <c r="AC5345" i="1"/>
  <c r="AC5267" i="1"/>
  <c r="AB5267" i="1"/>
  <c r="AB5253" i="1"/>
  <c r="AB5194" i="1"/>
  <c r="AB5145" i="1"/>
  <c r="AC5145" i="1"/>
  <c r="AB6363" i="1"/>
  <c r="AC6363" i="1"/>
  <c r="AB6303" i="1"/>
  <c r="AC6303" i="1"/>
  <c r="AB6286" i="1"/>
  <c r="AC6286" i="1"/>
  <c r="AB6197" i="1"/>
  <c r="AC6197" i="1"/>
  <c r="AB6182" i="1"/>
  <c r="AC6182" i="1"/>
  <c r="AB6122" i="1"/>
  <c r="AC6122" i="1"/>
  <c r="AB6075" i="1"/>
  <c r="AC6075" i="1"/>
  <c r="AB6046" i="1"/>
  <c r="AC6046" i="1"/>
  <c r="AC6031" i="1"/>
  <c r="AB6031" i="1"/>
  <c r="AC6016" i="1"/>
  <c r="AB6016" i="1"/>
  <c r="AC5983" i="1"/>
  <c r="AB5983" i="1"/>
  <c r="AC5968" i="1"/>
  <c r="AB5968" i="1"/>
  <c r="AC5939" i="1"/>
  <c r="AB5939" i="1"/>
  <c r="AC5909" i="1"/>
  <c r="AB5909" i="1"/>
  <c r="AC5894" i="1"/>
  <c r="AB5894" i="1"/>
  <c r="AC5880" i="1"/>
  <c r="AB5880" i="1"/>
  <c r="AC5865" i="1"/>
  <c r="AB5865" i="1"/>
  <c r="AC5850" i="1"/>
  <c r="AB5850" i="1"/>
  <c r="AC5821" i="1"/>
  <c r="AB5821" i="1"/>
  <c r="AC5807" i="1"/>
  <c r="AB5807" i="1"/>
  <c r="AC5791" i="1"/>
  <c r="AB5791" i="1"/>
  <c r="AC5777" i="1"/>
  <c r="AB5777" i="1"/>
  <c r="AC5748" i="1"/>
  <c r="AB5748" i="1"/>
  <c r="AB6381" i="1"/>
  <c r="AB6348" i="1"/>
  <c r="AB6264" i="1"/>
  <c r="AB6227" i="1"/>
  <c r="AB6101" i="1"/>
  <c r="AC6085" i="1"/>
  <c r="AC6055" i="1"/>
  <c r="AB6019" i="1"/>
  <c r="AC5937" i="1"/>
  <c r="AB5820" i="1"/>
  <c r="AB5762" i="1"/>
  <c r="AB9218" i="1"/>
  <c r="AC9218" i="1"/>
  <c r="AC9206" i="1"/>
  <c r="AB9098" i="1"/>
  <c r="AB9093" i="1"/>
  <c r="AC9093" i="1"/>
  <c r="AC8854" i="1"/>
  <c r="AC9290" i="1"/>
  <c r="AB9290" i="1"/>
  <c r="AB9197" i="1"/>
  <c r="AC9197" i="1"/>
  <c r="AC9114" i="1"/>
  <c r="AB9114" i="1"/>
  <c r="AB9088" i="1"/>
  <c r="AC9088" i="1"/>
  <c r="AC9068" i="1"/>
  <c r="AB9068" i="1"/>
  <c r="AC9005" i="1"/>
  <c r="AB9005" i="1"/>
  <c r="AC8954" i="1"/>
  <c r="AB8954" i="1"/>
  <c r="AB8461" i="1"/>
  <c r="AC8461" i="1"/>
  <c r="AB8096" i="1"/>
  <c r="AC8096" i="1"/>
  <c r="AC6379" i="1"/>
  <c r="AC6369" i="1"/>
  <c r="AC6246" i="1"/>
  <c r="AC6214" i="1"/>
  <c r="AC6203" i="1"/>
  <c r="AC6169" i="1"/>
  <c r="AC6158" i="1"/>
  <c r="AC6022" i="1"/>
  <c r="AC5988" i="1"/>
  <c r="AC5852" i="1"/>
  <c r="AB5828" i="1"/>
  <c r="AC5754" i="1"/>
  <c r="AC9481" i="1"/>
  <c r="AB9450" i="1"/>
  <c r="AC9450" i="1"/>
  <c r="AB9423" i="1"/>
  <c r="AC9423" i="1"/>
  <c r="AB9409" i="1"/>
  <c r="AC9409" i="1"/>
  <c r="AC9397" i="1"/>
  <c r="AB9397" i="1"/>
  <c r="AC9387" i="1"/>
  <c r="AB9387" i="1"/>
  <c r="AB9347" i="1"/>
  <c r="AC9347" i="1"/>
  <c r="AC9262" i="1"/>
  <c r="AB9262" i="1"/>
  <c r="AC9256" i="1"/>
  <c r="AC9010" i="1"/>
  <c r="AB9010" i="1"/>
  <c r="AC8958" i="1"/>
  <c r="AB8838" i="1"/>
  <c r="AC8838" i="1"/>
  <c r="AB8603" i="1"/>
  <c r="AC8603" i="1"/>
  <c r="AC8490" i="1"/>
  <c r="AB8490" i="1"/>
  <c r="AC8449" i="1"/>
  <c r="AB8449" i="1"/>
  <c r="AC8134" i="1"/>
  <c r="AB8134" i="1"/>
  <c r="AB5823" i="1"/>
  <c r="AC5823" i="1"/>
  <c r="AC5779" i="1"/>
  <c r="AB5779" i="1"/>
  <c r="AC6308" i="1"/>
  <c r="AC6273" i="1"/>
  <c r="AC6261" i="1"/>
  <c r="AC6094" i="1"/>
  <c r="AC6081" i="1"/>
  <c r="AC6001" i="1"/>
  <c r="AC5974" i="1"/>
  <c r="AC5885" i="1"/>
  <c r="AB9496" i="1"/>
  <c r="AC9487" i="1"/>
  <c r="AC9365" i="1"/>
  <c r="AB9365" i="1"/>
  <c r="AB9310" i="1"/>
  <c r="AC9310" i="1"/>
  <c r="AB9239" i="1"/>
  <c r="AC9239" i="1"/>
  <c r="AC9208" i="1"/>
  <c r="AB9208" i="1"/>
  <c r="AB9113" i="1"/>
  <c r="AC9108" i="1"/>
  <c r="AC9104" i="1"/>
  <c r="AC9082" i="1"/>
  <c r="AC9077" i="1"/>
  <c r="AB9031" i="1"/>
  <c r="AC9031" i="1"/>
  <c r="AB9025" i="1"/>
  <c r="AC9025" i="1"/>
  <c r="AC8843" i="1"/>
  <c r="AB8843" i="1"/>
  <c r="AB8735" i="1"/>
  <c r="AC8729" i="1"/>
  <c r="AB8705" i="1"/>
  <c r="AC8705" i="1"/>
  <c r="AB8652" i="1"/>
  <c r="AC8652" i="1"/>
  <c r="AB8612" i="1"/>
  <c r="AC8612" i="1"/>
  <c r="AB8585" i="1"/>
  <c r="AC8585" i="1"/>
  <c r="AB8555" i="1"/>
  <c r="AC8555" i="1"/>
  <c r="AB8503" i="1"/>
  <c r="AC8503" i="1"/>
  <c r="AB8468" i="1"/>
  <c r="AB8427" i="1"/>
  <c r="AC8427" i="1"/>
  <c r="AC8166" i="1"/>
  <c r="AB8166" i="1"/>
  <c r="AC6451" i="1"/>
  <c r="AB6451" i="1"/>
  <c r="AC6139" i="1"/>
  <c r="AC5827" i="1"/>
  <c r="AC5753" i="1"/>
  <c r="AC9491" i="1"/>
  <c r="AB9491" i="1"/>
  <c r="AC9408" i="1"/>
  <c r="AC9395" i="1"/>
  <c r="AC9386" i="1"/>
  <c r="AB9386" i="1"/>
  <c r="AC9358" i="1"/>
  <c r="AB9284" i="1"/>
  <c r="AB9272" i="1"/>
  <c r="AC9260" i="1"/>
  <c r="AB9228" i="1"/>
  <c r="AB9201" i="1"/>
  <c r="AC9036" i="1"/>
  <c r="AB9036" i="1"/>
  <c r="AB8884" i="1"/>
  <c r="AC8884" i="1"/>
  <c r="AB8837" i="1"/>
  <c r="AC8837" i="1"/>
  <c r="AC8831" i="1"/>
  <c r="AB8821" i="1"/>
  <c r="AB8769" i="1"/>
  <c r="AC8617" i="1"/>
  <c r="AB8617" i="1"/>
  <c r="AB8516" i="1"/>
  <c r="AC8185" i="1"/>
  <c r="AB8185" i="1"/>
  <c r="AB8172" i="1"/>
  <c r="AC8172" i="1"/>
  <c r="AC8060" i="1"/>
  <c r="AB8060" i="1"/>
  <c r="AC7628" i="1"/>
  <c r="AB7628" i="1"/>
  <c r="AC7091" i="1"/>
  <c r="AB7091" i="1"/>
  <c r="AC6063" i="1"/>
  <c r="AC5941" i="1"/>
  <c r="AC5896" i="1"/>
  <c r="AB9476" i="1"/>
  <c r="AC9476" i="1"/>
  <c r="AB9369" i="1"/>
  <c r="AC9351" i="1"/>
  <c r="AB9304" i="1"/>
  <c r="AC9304" i="1"/>
  <c r="AC9299" i="1"/>
  <c r="AB9288" i="1"/>
  <c r="AC9288" i="1"/>
  <c r="AC9179" i="1"/>
  <c r="AB9179" i="1"/>
  <c r="AB9071" i="1"/>
  <c r="AB9030" i="1"/>
  <c r="AC9030" i="1"/>
  <c r="AC8640" i="1"/>
  <c r="AB8640" i="1"/>
  <c r="AB8478" i="1"/>
  <c r="AC8478" i="1"/>
  <c r="AC8310" i="1"/>
  <c r="AB8310" i="1"/>
  <c r="AB8243" i="1"/>
  <c r="AC8243" i="1"/>
  <c r="AC8082" i="1"/>
  <c r="AB8082" i="1"/>
  <c r="AC7839" i="1"/>
  <c r="AB7839" i="1"/>
  <c r="AC7755" i="1"/>
  <c r="AB7755" i="1"/>
  <c r="AB7650" i="1"/>
  <c r="AC7650" i="1"/>
  <c r="AB6724" i="1"/>
  <c r="AC6724" i="1"/>
  <c r="AC6034" i="1"/>
  <c r="AB9460" i="1"/>
  <c r="AC9460" i="1"/>
  <c r="AB9444" i="1"/>
  <c r="AC9444" i="1"/>
  <c r="AB9157" i="1"/>
  <c r="AC9157" i="1"/>
  <c r="AB9129" i="1"/>
  <c r="AC9129" i="1"/>
  <c r="AB9118" i="1"/>
  <c r="AC9118" i="1"/>
  <c r="AC8567" i="1"/>
  <c r="AB8567" i="1"/>
  <c r="AC8336" i="1"/>
  <c r="AB8336" i="1"/>
  <c r="AC9489" i="1"/>
  <c r="AB9464" i="1"/>
  <c r="AB9411" i="1"/>
  <c r="AC9384" i="1"/>
  <c r="AC9372" i="1"/>
  <c r="AC9339" i="1"/>
  <c r="AB9339" i="1"/>
  <c r="AB9328" i="1"/>
  <c r="AC9328" i="1"/>
  <c r="AB9296" i="1"/>
  <c r="AB9276" i="1"/>
  <c r="AC9276" i="1"/>
  <c r="AB9205" i="1"/>
  <c r="AC9199" i="1"/>
  <c r="AB9166" i="1"/>
  <c r="AB9111" i="1"/>
  <c r="AB9017" i="1"/>
  <c r="AC9017" i="1"/>
  <c r="AC8893" i="1"/>
  <c r="AB8893" i="1"/>
  <c r="AB8714" i="1"/>
  <c r="AB8690" i="1"/>
  <c r="AC8690" i="1"/>
  <c r="AC8541" i="1"/>
  <c r="AB8541" i="1"/>
  <c r="AC8308" i="1"/>
  <c r="AB8303" i="1"/>
  <c r="AB8119" i="1"/>
  <c r="AC8119" i="1"/>
  <c r="AC7413" i="1"/>
  <c r="AB7413" i="1"/>
  <c r="AC6429" i="1"/>
  <c r="AB6429" i="1"/>
  <c r="AC6243" i="1"/>
  <c r="AC5750" i="1"/>
  <c r="AB9389" i="1"/>
  <c r="AC9389" i="1"/>
  <c r="AB9307" i="1"/>
  <c r="AC9307" i="1"/>
  <c r="AB9258" i="1"/>
  <c r="AC9258" i="1"/>
  <c r="AB9183" i="1"/>
  <c r="AC9172" i="1"/>
  <c r="AB9172" i="1"/>
  <c r="AB9074" i="1"/>
  <c r="AC9074" i="1"/>
  <c r="AC9064" i="1"/>
  <c r="AC9027" i="1"/>
  <c r="AC8967" i="1"/>
  <c r="AB8967" i="1"/>
  <c r="AB8950" i="1"/>
  <c r="AC8950" i="1"/>
  <c r="AB8732" i="1"/>
  <c r="AC8732" i="1"/>
  <c r="AC8701" i="1"/>
  <c r="AB8701" i="1"/>
  <c r="AB8394" i="1"/>
  <c r="AC8394" i="1"/>
  <c r="AB8378" i="1"/>
  <c r="AC8378" i="1"/>
  <c r="AC8368" i="1"/>
  <c r="AB8368" i="1"/>
  <c r="AB8125" i="1"/>
  <c r="AC8125" i="1"/>
  <c r="AC7819" i="1"/>
  <c r="AB7819" i="1"/>
  <c r="AC7418" i="1"/>
  <c r="AB7418" i="1"/>
  <c r="AB6837" i="1"/>
  <c r="AC6837" i="1"/>
  <c r="AC6593" i="1"/>
  <c r="AB6593" i="1"/>
  <c r="AC6515" i="1"/>
  <c r="AB6515" i="1"/>
  <c r="AB9122" i="1"/>
  <c r="AC9122" i="1"/>
  <c r="AC8828" i="1"/>
  <c r="AB8828" i="1"/>
  <c r="AB8790" i="1"/>
  <c r="AC8790" i="1"/>
  <c r="AC8513" i="1"/>
  <c r="AB8513" i="1"/>
  <c r="AB8210" i="1"/>
  <c r="AC8210" i="1"/>
  <c r="AB8204" i="1"/>
  <c r="AC8204" i="1"/>
  <c r="AB6925" i="1"/>
  <c r="AC6925" i="1"/>
  <c r="AC6688" i="1"/>
  <c r="AB6688" i="1"/>
  <c r="AB6605" i="1"/>
  <c r="AC6605" i="1"/>
  <c r="AB6564" i="1"/>
  <c r="AC6564" i="1"/>
  <c r="AB9210" i="1"/>
  <c r="AC9210" i="1"/>
  <c r="AB9079" i="1"/>
  <c r="AC9079" i="1"/>
  <c r="AB8995" i="1"/>
  <c r="AC8995" i="1"/>
  <c r="AB8989" i="1"/>
  <c r="AC8989" i="1"/>
  <c r="AB8972" i="1"/>
  <c r="AC8972" i="1"/>
  <c r="AB8876" i="1"/>
  <c r="AC8876" i="1"/>
  <c r="AC5721" i="1"/>
  <c r="AB5712" i="1"/>
  <c r="AC5661" i="1"/>
  <c r="AC5638" i="1"/>
  <c r="AC5586" i="1"/>
  <c r="AB5544" i="1"/>
  <c r="AC5352" i="1"/>
  <c r="AB5254" i="1"/>
  <c r="AB5228" i="1"/>
  <c r="AC5224" i="1"/>
  <c r="AC5180" i="1"/>
  <c r="AB6338" i="1"/>
  <c r="AC6338" i="1"/>
  <c r="AB6233" i="1"/>
  <c r="AC6233" i="1"/>
  <c r="AB6128" i="1"/>
  <c r="AC6128" i="1"/>
  <c r="AB6053" i="1"/>
  <c r="AC6053" i="1"/>
  <c r="AC5915" i="1"/>
  <c r="AB5915" i="1"/>
  <c r="AC6365" i="1"/>
  <c r="AC6355" i="1"/>
  <c r="AC6199" i="1"/>
  <c r="AC6189" i="1"/>
  <c r="AC6124" i="1"/>
  <c r="AB6112" i="1"/>
  <c r="AB6077" i="1"/>
  <c r="AC6048" i="1"/>
  <c r="AC5989" i="1"/>
  <c r="AC5945" i="1"/>
  <c r="AB5931" i="1"/>
  <c r="AC5911" i="1"/>
  <c r="AC5809" i="1"/>
  <c r="AB5793" i="1"/>
  <c r="AC5769" i="1"/>
  <c r="AB9503" i="1"/>
  <c r="AC9503" i="1"/>
  <c r="AB9478" i="1"/>
  <c r="AC9463" i="1"/>
  <c r="AB9463" i="1"/>
  <c r="AC9410" i="1"/>
  <c r="AC9383" i="1"/>
  <c r="AB9383" i="1"/>
  <c r="AC9371" i="1"/>
  <c r="AB9371" i="1"/>
  <c r="AC9366" i="1"/>
  <c r="AC9360" i="1"/>
  <c r="AB9348" i="1"/>
  <c r="AB9333" i="1"/>
  <c r="AC9321" i="1"/>
  <c r="AB9306" i="1"/>
  <c r="AC9281" i="1"/>
  <c r="AB9281" i="1"/>
  <c r="AB9198" i="1"/>
  <c r="AC9198" i="1"/>
  <c r="AC9191" i="1"/>
  <c r="AB9191" i="1"/>
  <c r="AB9165" i="1"/>
  <c r="AB9149" i="1"/>
  <c r="AC9149" i="1"/>
  <c r="AB9115" i="1"/>
  <c r="AC9115" i="1"/>
  <c r="AB9110" i="1"/>
  <c r="AC9110" i="1"/>
  <c r="AC9089" i="1"/>
  <c r="AB9089" i="1"/>
  <c r="AB8977" i="1"/>
  <c r="AC8977" i="1"/>
  <c r="AB8918" i="1"/>
  <c r="AC8903" i="1"/>
  <c r="AB8903" i="1"/>
  <c r="AB8800" i="1"/>
  <c r="AC8800" i="1"/>
  <c r="AB8747" i="1"/>
  <c r="AC8619" i="1"/>
  <c r="AC8614" i="1"/>
  <c r="AB8614" i="1"/>
  <c r="AC8505" i="1"/>
  <c r="AB8505" i="1"/>
  <c r="AB8485" i="1"/>
  <c r="AC8485" i="1"/>
  <c r="AB8328" i="1"/>
  <c r="AB5870" i="1"/>
  <c r="AC5870" i="1"/>
  <c r="AB5841" i="1"/>
  <c r="AC5841" i="1"/>
  <c r="AB5812" i="1"/>
  <c r="AC5812" i="1"/>
  <c r="AB5768" i="1"/>
  <c r="AC5768" i="1"/>
  <c r="AC6247" i="1"/>
  <c r="AC6159" i="1"/>
  <c r="AB9425" i="1"/>
  <c r="AC9425" i="1"/>
  <c r="AC9398" i="1"/>
  <c r="AB9398" i="1"/>
  <c r="AC9326" i="1"/>
  <c r="AB9326" i="1"/>
  <c r="AB9274" i="1"/>
  <c r="AC9274" i="1"/>
  <c r="AB9240" i="1"/>
  <c r="AC9182" i="1"/>
  <c r="AB9182" i="1"/>
  <c r="AC9096" i="1"/>
  <c r="AB9096" i="1"/>
  <c r="AB9063" i="1"/>
  <c r="AC9063" i="1"/>
  <c r="AB9046" i="1"/>
  <c r="AC9046" i="1"/>
  <c r="AC9026" i="1"/>
  <c r="AC8988" i="1"/>
  <c r="AB8988" i="1"/>
  <c r="AB8981" i="1"/>
  <c r="AB8959" i="1"/>
  <c r="AC8959" i="1"/>
  <c r="AC8935" i="1"/>
  <c r="AB8935" i="1"/>
  <c r="AC8929" i="1"/>
  <c r="AC8913" i="1"/>
  <c r="AB8706" i="1"/>
  <c r="AB8694" i="1"/>
  <c r="AC8694" i="1"/>
  <c r="AB8647" i="1"/>
  <c r="AB8625" i="1"/>
  <c r="AC8625" i="1"/>
  <c r="AB8439" i="1"/>
  <c r="AC8439" i="1"/>
  <c r="AB8256" i="1"/>
  <c r="AC8256" i="1"/>
  <c r="AC8090" i="1"/>
  <c r="AB8090" i="1"/>
  <c r="AC7303" i="1"/>
  <c r="AB7303" i="1"/>
  <c r="AC7093" i="1"/>
  <c r="AB7093" i="1"/>
  <c r="AC6714" i="1"/>
  <c r="AB6714" i="1"/>
  <c r="AB6635" i="1"/>
  <c r="AC6635" i="1"/>
  <c r="AB6610" i="1"/>
  <c r="AC6610" i="1"/>
  <c r="AC9053" i="1"/>
  <c r="AB9053" i="1"/>
  <c r="AC8815" i="1"/>
  <c r="AB8815" i="1"/>
  <c r="AC8725" i="1"/>
  <c r="AB8689" i="1"/>
  <c r="AC8491" i="1"/>
  <c r="AB8491" i="1"/>
  <c r="AB8470" i="1"/>
  <c r="AB8457" i="1"/>
  <c r="AC8457" i="1"/>
  <c r="AB8283" i="1"/>
  <c r="AC8283" i="1"/>
  <c r="AC8222" i="1"/>
  <c r="AB8222" i="1"/>
  <c r="AC7995" i="1"/>
  <c r="AB7995" i="1"/>
  <c r="AB7932" i="1"/>
  <c r="AC7927" i="1"/>
  <c r="AB7870" i="1"/>
  <c r="AC7870" i="1"/>
  <c r="AC7301" i="1"/>
  <c r="AB7301" i="1"/>
  <c r="AC6752" i="1"/>
  <c r="AB6752" i="1"/>
  <c r="AC6601" i="1"/>
  <c r="AB6601" i="1"/>
  <c r="AC9028" i="1"/>
  <c r="AB9028" i="1"/>
  <c r="AB8898" i="1"/>
  <c r="AC8898" i="1"/>
  <c r="AC8809" i="1"/>
  <c r="AB8809" i="1"/>
  <c r="AC8797" i="1"/>
  <c r="AB8797" i="1"/>
  <c r="AC8752" i="1"/>
  <c r="AB8752" i="1"/>
  <c r="AB8700" i="1"/>
  <c r="AC8700" i="1"/>
  <c r="AC8521" i="1"/>
  <c r="AB8521" i="1"/>
  <c r="AC8434" i="1"/>
  <c r="AB8434" i="1"/>
  <c r="AB8291" i="1"/>
  <c r="AC8291" i="1"/>
  <c r="AC8234" i="1"/>
  <c r="AB8234" i="1"/>
  <c r="AB7978" i="1"/>
  <c r="AC7972" i="1"/>
  <c r="AB7965" i="1"/>
  <c r="AB7922" i="1"/>
  <c r="AC7922" i="1"/>
  <c r="AB7882" i="1"/>
  <c r="AC7882" i="1"/>
  <c r="AC7490" i="1"/>
  <c r="AB7490" i="1"/>
  <c r="AB7194" i="1"/>
  <c r="AC7194" i="1"/>
  <c r="AB7910" i="1"/>
  <c r="AC7910" i="1"/>
  <c r="AB7550" i="1"/>
  <c r="AC7550" i="1"/>
  <c r="AB7507" i="1"/>
  <c r="AC7507" i="1"/>
  <c r="AC7205" i="1"/>
  <c r="AB7205" i="1"/>
  <c r="AB7102" i="1"/>
  <c r="AC7102" i="1"/>
  <c r="AB7316" i="1"/>
  <c r="AC7316" i="1"/>
  <c r="AC7233" i="1"/>
  <c r="AB7233" i="1"/>
  <c r="AB9504" i="1"/>
  <c r="AC9504" i="1"/>
  <c r="AB9439" i="1"/>
  <c r="AC9439" i="1"/>
  <c r="AC9324" i="1"/>
  <c r="AB9324" i="1"/>
  <c r="AB9120" i="1"/>
  <c r="AC9120" i="1"/>
  <c r="AB8785" i="1"/>
  <c r="AC8785" i="1"/>
  <c r="AB8704" i="1"/>
  <c r="AC8704" i="1"/>
  <c r="AC8570" i="1"/>
  <c r="AB8570" i="1"/>
  <c r="AC8454" i="1"/>
  <c r="AB8454" i="1"/>
  <c r="AC8300" i="1"/>
  <c r="AB8300" i="1"/>
  <c r="AC7903" i="1"/>
  <c r="AB7903" i="1"/>
  <c r="AB7757" i="1"/>
  <c r="AC7757" i="1"/>
  <c r="AC6998" i="1"/>
  <c r="AB6998" i="1"/>
  <c r="AC6694" i="1"/>
  <c r="AB6694" i="1"/>
  <c r="AB6539" i="1"/>
  <c r="AC6539" i="1"/>
  <c r="AB6509" i="1"/>
  <c r="AC6509" i="1"/>
  <c r="AB6428" i="1"/>
  <c r="AB6412" i="1"/>
  <c r="AC6416" i="1"/>
  <c r="AB6416" i="1"/>
  <c r="AB9455" i="1"/>
  <c r="AC9455" i="1"/>
  <c r="AC9345" i="1"/>
  <c r="AC9252" i="1"/>
  <c r="AB9252" i="1"/>
  <c r="AB9216" i="1"/>
  <c r="AC9193" i="1"/>
  <c r="AB9163" i="1"/>
  <c r="AC9147" i="1"/>
  <c r="AB9147" i="1"/>
  <c r="AB9119" i="1"/>
  <c r="AC9075" i="1"/>
  <c r="AB9075" i="1"/>
  <c r="AB9020" i="1"/>
  <c r="AB8983" i="1"/>
  <c r="AB8926" i="1"/>
  <c r="AC8926" i="1"/>
  <c r="AC8920" i="1"/>
  <c r="AC8811" i="1"/>
  <c r="AB8784" i="1"/>
  <c r="AB8778" i="1"/>
  <c r="AC8665" i="1"/>
  <c r="AB8665" i="1"/>
  <c r="AC8635" i="1"/>
  <c r="AB8635" i="1"/>
  <c r="AC8598" i="1"/>
  <c r="AC8593" i="1"/>
  <c r="AB8593" i="1"/>
  <c r="AB8546" i="1"/>
  <c r="AC8546" i="1"/>
  <c r="AB8518" i="1"/>
  <c r="AB8494" i="1"/>
  <c r="AC8494" i="1"/>
  <c r="AB8057" i="1"/>
  <c r="AC8057" i="1"/>
  <c r="AB7968" i="1"/>
  <c r="AC7968" i="1"/>
  <c r="AC7962" i="1"/>
  <c r="AB7934" i="1"/>
  <c r="AB7852" i="1"/>
  <c r="AC7852" i="1"/>
  <c r="AC6997" i="1"/>
  <c r="AB6997" i="1"/>
  <c r="AC6672" i="1"/>
  <c r="AB6672" i="1"/>
  <c r="AB6641" i="1"/>
  <c r="AC6641" i="1"/>
  <c r="AB9350" i="1"/>
  <c r="AC9350" i="1"/>
  <c r="AC9065" i="1"/>
  <c r="AB9065" i="1"/>
  <c r="AB9035" i="1"/>
  <c r="AC9035" i="1"/>
  <c r="AB8789" i="1"/>
  <c r="AC8789" i="1"/>
  <c r="AB8727" i="1"/>
  <c r="AC8727" i="1"/>
  <c r="AB8651" i="1"/>
  <c r="AC8651" i="1"/>
  <c r="AB8436" i="1"/>
  <c r="AC8436" i="1"/>
  <c r="AB8331" i="1"/>
  <c r="AC8331" i="1"/>
  <c r="AB8326" i="1"/>
  <c r="AC8326" i="1"/>
  <c r="AC8285" i="1"/>
  <c r="AB8285" i="1"/>
  <c r="AB7950" i="1"/>
  <c r="AC7950" i="1"/>
  <c r="AC7553" i="1"/>
  <c r="AB7553" i="1"/>
  <c r="AC7441" i="1"/>
  <c r="AB7441" i="1"/>
  <c r="AB8100" i="1"/>
  <c r="AC8100" i="1"/>
  <c r="AC7709" i="1"/>
  <c r="AB7709" i="1"/>
  <c r="AB7685" i="1"/>
  <c r="AC7685" i="1"/>
  <c r="AB7397" i="1"/>
  <c r="AC7397" i="1"/>
  <c r="AB7158" i="1"/>
  <c r="AC7158" i="1"/>
  <c r="AB7073" i="1"/>
  <c r="AC7073" i="1"/>
  <c r="AC6584" i="1"/>
  <c r="AB6584" i="1"/>
  <c r="AB6457" i="1"/>
  <c r="AB6400" i="1"/>
  <c r="AC6400" i="1"/>
  <c r="AC9495" i="1"/>
  <c r="AB9495" i="1"/>
  <c r="AC9029" i="1"/>
  <c r="AB9029" i="1"/>
  <c r="AB8851" i="1"/>
  <c r="AC8851" i="1"/>
  <c r="AB8802" i="1"/>
  <c r="AC8802" i="1"/>
  <c r="AC8731" i="1"/>
  <c r="AB8731" i="1"/>
  <c r="AB8618" i="1"/>
  <c r="AB8420" i="1"/>
  <c r="AB8227" i="1"/>
  <c r="AB8171" i="1"/>
  <c r="AC8171" i="1"/>
  <c r="AB8149" i="1"/>
  <c r="AC8149" i="1"/>
  <c r="AB7762" i="1"/>
  <c r="AC7537" i="1"/>
  <c r="AB7537" i="1"/>
  <c r="AB7360" i="1"/>
  <c r="AC7360" i="1"/>
  <c r="AC8565" i="1"/>
  <c r="AB8565" i="1"/>
  <c r="AB8316" i="1"/>
  <c r="AC8316" i="1"/>
  <c r="AB8232" i="1"/>
  <c r="AC8232" i="1"/>
  <c r="AC7768" i="1"/>
  <c r="AB7768" i="1"/>
  <c r="AB7560" i="1"/>
  <c r="AC7560" i="1"/>
  <c r="AB7504" i="1"/>
  <c r="AC7504" i="1"/>
  <c r="AC7923" i="1"/>
  <c r="AB7923" i="1"/>
  <c r="AB7787" i="1"/>
  <c r="AC7787" i="1"/>
  <c r="AB7774" i="1"/>
  <c r="AC7774" i="1"/>
  <c r="AC8275" i="1"/>
  <c r="AB8275" i="1"/>
  <c r="AB8248" i="1"/>
  <c r="AC8248" i="1"/>
  <c r="AB8174" i="1"/>
  <c r="AC8174" i="1"/>
  <c r="AB8113" i="1"/>
  <c r="AC8113" i="1"/>
  <c r="AB7484" i="1"/>
  <c r="AC7484" i="1"/>
  <c r="AB7357" i="1"/>
  <c r="AC7357" i="1"/>
  <c r="AB7019" i="1"/>
  <c r="AC7019" i="1"/>
  <c r="AB7013" i="1"/>
  <c r="AC7013" i="1"/>
  <c r="AC6736" i="1"/>
  <c r="AB6736" i="1"/>
  <c r="AC9429" i="1"/>
  <c r="AB9429" i="1"/>
  <c r="AC9353" i="1"/>
  <c r="AB9353" i="1"/>
  <c r="AB9242" i="1"/>
  <c r="AC9242" i="1"/>
  <c r="AC9204" i="1"/>
  <c r="AB9204" i="1"/>
  <c r="AC8996" i="1"/>
  <c r="AB8996" i="1"/>
  <c r="AC8498" i="1"/>
  <c r="AB8498" i="1"/>
  <c r="AC8398" i="1"/>
  <c r="AB8398" i="1"/>
  <c r="AB7863" i="1"/>
  <c r="AC7863" i="1"/>
  <c r="AB7842" i="1"/>
  <c r="AC7842" i="1"/>
  <c r="AB7790" i="1"/>
  <c r="AC7790" i="1"/>
  <c r="AC7721" i="1"/>
  <c r="AB7721" i="1"/>
  <c r="AC7383" i="1"/>
  <c r="AB7383" i="1"/>
  <c r="AB7604" i="1"/>
  <c r="AC7604" i="1"/>
  <c r="AC7457" i="1"/>
  <c r="AB7457" i="1"/>
  <c r="AC7424" i="1"/>
  <c r="AB7424" i="1"/>
  <c r="AC8385" i="1"/>
  <c r="AB8385" i="1"/>
  <c r="AB8208" i="1"/>
  <c r="AC8208" i="1"/>
  <c r="AB8046" i="1"/>
  <c r="AC8046" i="1"/>
  <c r="AB8028" i="1"/>
  <c r="AC8028" i="1"/>
  <c r="AB7915" i="1"/>
  <c r="AC7915" i="1"/>
  <c r="AB7704" i="1"/>
  <c r="AB7693" i="1"/>
  <c r="AC7693" i="1"/>
  <c r="AC7462" i="1"/>
  <c r="AB7462" i="1"/>
  <c r="AB7407" i="1"/>
  <c r="AC7407" i="1"/>
  <c r="AC6966" i="1"/>
  <c r="AB6966" i="1"/>
  <c r="AB6898" i="1"/>
  <c r="AC6898" i="1"/>
  <c r="AB8418" i="1"/>
  <c r="AC8418" i="1"/>
  <c r="AC8347" i="1"/>
  <c r="AB8347" i="1"/>
  <c r="AC7745" i="1"/>
  <c r="AB7745" i="1"/>
  <c r="AC7554" i="1"/>
  <c r="AB7554" i="1"/>
  <c r="AC7237" i="1"/>
  <c r="AB7237" i="1"/>
  <c r="AC7159" i="1"/>
  <c r="AB7159" i="1"/>
  <c r="AB7153" i="1"/>
  <c r="AC7153" i="1"/>
  <c r="AC7088" i="1"/>
  <c r="AB7088" i="1"/>
  <c r="AB7036" i="1"/>
  <c r="AC7036" i="1"/>
  <c r="AB6986" i="1"/>
  <c r="AC6986" i="1"/>
  <c r="AB9269" i="1"/>
  <c r="AB9244" i="1"/>
  <c r="AC9230" i="1"/>
  <c r="AB9221" i="1"/>
  <c r="AC9221" i="1"/>
  <c r="AB9207" i="1"/>
  <c r="AB9169" i="1"/>
  <c r="AB9140" i="1"/>
  <c r="AC9107" i="1"/>
  <c r="AC9099" i="1"/>
  <c r="AB9080" i="1"/>
  <c r="AC9024" i="1"/>
  <c r="AB9024" i="1"/>
  <c r="AB8985" i="1"/>
  <c r="AC8975" i="1"/>
  <c r="AC8961" i="1"/>
  <c r="AB8951" i="1"/>
  <c r="AC8921" i="1"/>
  <c r="AB8912" i="1"/>
  <c r="AC8891" i="1"/>
  <c r="AB8891" i="1"/>
  <c r="AB8820" i="1"/>
  <c r="AB8621" i="1"/>
  <c r="AC8597" i="1"/>
  <c r="AB8597" i="1"/>
  <c r="AC8563" i="1"/>
  <c r="AB8508" i="1"/>
  <c r="AB8502" i="1"/>
  <c r="AB8409" i="1"/>
  <c r="AC8409" i="1"/>
  <c r="AB8339" i="1"/>
  <c r="AB8293" i="1"/>
  <c r="AC8293" i="1"/>
  <c r="AC8238" i="1"/>
  <c r="AB8072" i="1"/>
  <c r="AC8072" i="1"/>
  <c r="AB8001" i="1"/>
  <c r="AC8001" i="1"/>
  <c r="AB7955" i="1"/>
  <c r="AC7955" i="1"/>
  <c r="AB7748" i="1"/>
  <c r="AB7717" i="1"/>
  <c r="AC7717" i="1"/>
  <c r="AB7707" i="1"/>
  <c r="AC7707" i="1"/>
  <c r="AB7403" i="1"/>
  <c r="AB7380" i="1"/>
  <c r="AC7354" i="1"/>
  <c r="AB7354" i="1"/>
  <c r="AB7269" i="1"/>
  <c r="AC7269" i="1"/>
  <c r="AB7222" i="1"/>
  <c r="AC6847" i="1"/>
  <c r="AB6847" i="1"/>
  <c r="AB6813" i="1"/>
  <c r="AC6813" i="1"/>
  <c r="AB6767" i="1"/>
  <c r="AC6767" i="1"/>
  <c r="AC8943" i="1"/>
  <c r="AB8943" i="1"/>
  <c r="AB8540" i="1"/>
  <c r="AC8540" i="1"/>
  <c r="AB8284" i="1"/>
  <c r="AC8284" i="1"/>
  <c r="AC8260" i="1"/>
  <c r="AB8260" i="1"/>
  <c r="AC8215" i="1"/>
  <c r="AB8215" i="1"/>
  <c r="AB8177" i="1"/>
  <c r="AC8177" i="1"/>
  <c r="AB8169" i="1"/>
  <c r="AC8169" i="1"/>
  <c r="AB8137" i="1"/>
  <c r="AC8137" i="1"/>
  <c r="AB7948" i="1"/>
  <c r="AC7948" i="1"/>
  <c r="AC7386" i="1"/>
  <c r="AB7386" i="1"/>
  <c r="AC7162" i="1"/>
  <c r="AB7162" i="1"/>
  <c r="AC7025" i="1"/>
  <c r="AB7025" i="1"/>
  <c r="AB6962" i="1"/>
  <c r="AC6962" i="1"/>
  <c r="AB7789" i="1"/>
  <c r="AC7789" i="1"/>
  <c r="AB7730" i="1"/>
  <c r="AC7730" i="1"/>
  <c r="AB7463" i="1"/>
  <c r="AC7463" i="1"/>
  <c r="AC7275" i="1"/>
  <c r="AB7275" i="1"/>
  <c r="AB7213" i="1"/>
  <c r="AC7213" i="1"/>
  <c r="AC7051" i="1"/>
  <c r="AB7051" i="1"/>
  <c r="AB7003" i="1"/>
  <c r="AC7003" i="1"/>
  <c r="AC6985" i="1"/>
  <c r="AB6985" i="1"/>
  <c r="AC6873" i="1"/>
  <c r="AB6873" i="1"/>
  <c r="AB6802" i="1"/>
  <c r="AC6802" i="1"/>
  <c r="AB6716" i="1"/>
  <c r="AC6716" i="1"/>
  <c r="AB8264" i="1"/>
  <c r="AC8264" i="1"/>
  <c r="AC8085" i="1"/>
  <c r="AB8085" i="1"/>
  <c r="AB8040" i="1"/>
  <c r="AC8040" i="1"/>
  <c r="AB7829" i="1"/>
  <c r="AC7829" i="1"/>
  <c r="AB7811" i="1"/>
  <c r="AC7811" i="1"/>
  <c r="AB7663" i="1"/>
  <c r="AC7663" i="1"/>
  <c r="AB7517" i="1"/>
  <c r="AC7517" i="1"/>
  <c r="AB7368" i="1"/>
  <c r="AC7368" i="1"/>
  <c r="AB7309" i="1"/>
  <c r="AC7309" i="1"/>
  <c r="AC7061" i="1"/>
  <c r="AB7061" i="1"/>
  <c r="AC6797" i="1"/>
  <c r="AB6797" i="1"/>
  <c r="AB8591" i="1"/>
  <c r="AC8591" i="1"/>
  <c r="AC8506" i="1"/>
  <c r="AB8506" i="1"/>
  <c r="AC8489" i="1"/>
  <c r="AB8489" i="1"/>
  <c r="AC8241" i="1"/>
  <c r="AB8241" i="1"/>
  <c r="AC8163" i="1"/>
  <c r="AB8163" i="1"/>
  <c r="AB7802" i="1"/>
  <c r="AC7802" i="1"/>
  <c r="AC7734" i="1"/>
  <c r="AB7734" i="1"/>
  <c r="AC7531" i="1"/>
  <c r="AB7531" i="1"/>
  <c r="AC7412" i="1"/>
  <c r="AB7412" i="1"/>
  <c r="AB7059" i="1"/>
  <c r="AC7059" i="1"/>
  <c r="AC6988" i="1"/>
  <c r="AB6988" i="1"/>
  <c r="AC9001" i="1"/>
  <c r="AB9001" i="1"/>
  <c r="AC8905" i="1"/>
  <c r="AC8850" i="1"/>
  <c r="AB8850" i="1"/>
  <c r="AC8733" i="1"/>
  <c r="AB8733" i="1"/>
  <c r="AB8717" i="1"/>
  <c r="AB8693" i="1"/>
  <c r="AB8656" i="1"/>
  <c r="AC8656" i="1"/>
  <c r="AB8650" i="1"/>
  <c r="AC8606" i="1"/>
  <c r="AB8606" i="1"/>
  <c r="AC8469" i="1"/>
  <c r="AB8462" i="1"/>
  <c r="AB8447" i="1"/>
  <c r="AC8428" i="1"/>
  <c r="AB8428" i="1"/>
  <c r="AB8267" i="1"/>
  <c r="AB8020" i="1"/>
  <c r="AC8020" i="1"/>
  <c r="AB8008" i="1"/>
  <c r="AC8008" i="1"/>
  <c r="AB7986" i="1"/>
  <c r="AC7957" i="1"/>
  <c r="AC7814" i="1"/>
  <c r="AB7694" i="1"/>
  <c r="AB7673" i="1"/>
  <c r="AB7639" i="1"/>
  <c r="AC7601" i="1"/>
  <c r="AB7601" i="1"/>
  <c r="AB7545" i="1"/>
  <c r="AC7545" i="1"/>
  <c r="AC7535" i="1"/>
  <c r="AB7535" i="1"/>
  <c r="AB7479" i="1"/>
  <c r="AB7328" i="1"/>
  <c r="AC7328" i="1"/>
  <c r="AB7312" i="1"/>
  <c r="AB7242" i="1"/>
  <c r="AC7242" i="1"/>
  <c r="AB7203" i="1"/>
  <c r="AC7183" i="1"/>
  <c r="AB7183" i="1"/>
  <c r="AB7101" i="1"/>
  <c r="AC7101" i="1"/>
  <c r="AB6817" i="1"/>
  <c r="AC6746" i="1"/>
  <c r="AB6746" i="1"/>
  <c r="AB8861" i="1"/>
  <c r="AC8861" i="1"/>
  <c r="AB8738" i="1"/>
  <c r="AC8738" i="1"/>
  <c r="AC8574" i="1"/>
  <c r="AB8574" i="1"/>
  <c r="AC8543" i="1"/>
  <c r="AB8543" i="1"/>
  <c r="AB8333" i="1"/>
  <c r="AC8333" i="1"/>
  <c r="AC8298" i="1"/>
  <c r="AB8298" i="1"/>
  <c r="AB8181" i="1"/>
  <c r="AC8181" i="1"/>
  <c r="AB7991" i="1"/>
  <c r="AC7991" i="1"/>
  <c r="AB7732" i="1"/>
  <c r="AC7732" i="1"/>
  <c r="AC7688" i="1"/>
  <c r="AB7688" i="1"/>
  <c r="AC7551" i="1"/>
  <c r="AB7551" i="1"/>
  <c r="AB7497" i="1"/>
  <c r="AC7497" i="1"/>
  <c r="AB7473" i="1"/>
  <c r="AC7473" i="1"/>
  <c r="AC7355" i="1"/>
  <c r="AB7355" i="1"/>
  <c r="AB7277" i="1"/>
  <c r="AC7277" i="1"/>
  <c r="AB7037" i="1"/>
  <c r="AC7037" i="1"/>
  <c r="AC7023" i="1"/>
  <c r="AB7023" i="1"/>
  <c r="AB6828" i="1"/>
  <c r="AC6828" i="1"/>
  <c r="AC8830" i="1"/>
  <c r="AB8830" i="1"/>
  <c r="AC8315" i="1"/>
  <c r="AB8101" i="1"/>
  <c r="AC8101" i="1"/>
  <c r="AC8056" i="1"/>
  <c r="AB8056" i="1"/>
  <c r="AB8023" i="1"/>
  <c r="AC7904" i="1"/>
  <c r="AB7904" i="1"/>
  <c r="AB7898" i="1"/>
  <c r="AC7857" i="1"/>
  <c r="AB7764" i="1"/>
  <c r="AC7764" i="1"/>
  <c r="AC7744" i="1"/>
  <c r="AC7695" i="1"/>
  <c r="AB7695" i="1"/>
  <c r="AC7651" i="1"/>
  <c r="AB7651" i="1"/>
  <c r="AB7623" i="1"/>
  <c r="AC7623" i="1"/>
  <c r="AB7402" i="1"/>
  <c r="AC7402" i="1"/>
  <c r="AC7271" i="1"/>
  <c r="AB7271" i="1"/>
  <c r="AC7065" i="1"/>
  <c r="AB7065" i="1"/>
  <c r="AC6866" i="1"/>
  <c r="AB6866" i="1"/>
  <c r="AB6755" i="1"/>
  <c r="AC6755" i="1"/>
  <c r="AB6748" i="1"/>
  <c r="AC6748" i="1"/>
  <c r="AB6731" i="1"/>
  <c r="AC6731" i="1"/>
  <c r="AB6511" i="1"/>
  <c r="AC6511" i="1"/>
  <c r="AB6419" i="1"/>
  <c r="AC6419" i="1"/>
  <c r="AB7908" i="1"/>
  <c r="AC7908" i="1"/>
  <c r="AB7715" i="1"/>
  <c r="AC7715" i="1"/>
  <c r="AB7373" i="1"/>
  <c r="AC7373" i="1"/>
  <c r="AB7293" i="1"/>
  <c r="AC7293" i="1"/>
  <c r="AC7141" i="1"/>
  <c r="AB7141" i="1"/>
  <c r="AC7112" i="1"/>
  <c r="AB7112" i="1"/>
  <c r="AB7078" i="1"/>
  <c r="AC7078" i="1"/>
  <c r="AB7009" i="1"/>
  <c r="AC7009" i="1"/>
  <c r="AB6972" i="1"/>
  <c r="AC6972" i="1"/>
  <c r="AC6921" i="1"/>
  <c r="AB6921" i="1"/>
  <c r="AB6882" i="1"/>
  <c r="AC6882" i="1"/>
  <c r="AB6785" i="1"/>
  <c r="AC6785" i="1"/>
  <c r="AC6637" i="1"/>
  <c r="AB6637" i="1"/>
  <c r="AB6631" i="1"/>
  <c r="AC6631" i="1"/>
  <c r="AC8044" i="1"/>
  <c r="AB8044" i="1"/>
  <c r="AB7958" i="1"/>
  <c r="AC7958" i="1"/>
  <c r="AC7763" i="1"/>
  <c r="AB7763" i="1"/>
  <c r="AB7738" i="1"/>
  <c r="AC7738" i="1"/>
  <c r="AC7705" i="1"/>
  <c r="AB7705" i="1"/>
  <c r="AB7487" i="1"/>
  <c r="AC7487" i="1"/>
  <c r="AB7433" i="1"/>
  <c r="AC7433" i="1"/>
  <c r="AB7391" i="1"/>
  <c r="AC7391" i="1"/>
  <c r="AB7254" i="1"/>
  <c r="AC7254" i="1"/>
  <c r="AB7224" i="1"/>
  <c r="AC7224" i="1"/>
  <c r="AC6552" i="1"/>
  <c r="AB6552" i="1"/>
  <c r="AC6474" i="1"/>
  <c r="AB6474" i="1"/>
  <c r="AB8399" i="1"/>
  <c r="AC8399" i="1"/>
  <c r="AC8123" i="1"/>
  <c r="AC7951" i="1"/>
  <c r="AB7951" i="1"/>
  <c r="AB7940" i="1"/>
  <c r="AC7921" i="1"/>
  <c r="AC7890" i="1"/>
  <c r="AC7818" i="1"/>
  <c r="AB7741" i="1"/>
  <c r="AB7722" i="1"/>
  <c r="AC7722" i="1"/>
  <c r="AB7686" i="1"/>
  <c r="AB7546" i="1"/>
  <c r="AC7344" i="1"/>
  <c r="AB7344" i="1"/>
  <c r="AB7251" i="1"/>
  <c r="AC7251" i="1"/>
  <c r="AB7185" i="1"/>
  <c r="AB7163" i="1"/>
  <c r="AC7163" i="1"/>
  <c r="AB7144" i="1"/>
  <c r="AC7144" i="1"/>
  <c r="AB7109" i="1"/>
  <c r="AB7041" i="1"/>
  <c r="AC7024" i="1"/>
  <c r="AC7017" i="1"/>
  <c r="AC6936" i="1"/>
  <c r="AC6699" i="1"/>
  <c r="AB6699" i="1"/>
  <c r="AC6659" i="1"/>
  <c r="AB6659" i="1"/>
  <c r="AB6471" i="1"/>
  <c r="AC6471" i="1"/>
  <c r="AC7834" i="1"/>
  <c r="AB7834" i="1"/>
  <c r="AB7795" i="1"/>
  <c r="AC7795" i="1"/>
  <c r="AB7772" i="1"/>
  <c r="AC7772" i="1"/>
  <c r="AB7589" i="1"/>
  <c r="AC7589" i="1"/>
  <c r="AB7350" i="1"/>
  <c r="AC7350" i="1"/>
  <c r="AB7295" i="1"/>
  <c r="AC7295" i="1"/>
  <c r="AC7173" i="1"/>
  <c r="AB7173" i="1"/>
  <c r="AB6764" i="1"/>
  <c r="AC6764" i="1"/>
  <c r="AC6712" i="1"/>
  <c r="AB6712" i="1"/>
  <c r="AC6686" i="1"/>
  <c r="AB6686" i="1"/>
  <c r="AC6569" i="1"/>
  <c r="AB6569" i="1"/>
  <c r="AB6522" i="1"/>
  <c r="AC6522" i="1"/>
  <c r="AB7966" i="1"/>
  <c r="AC7966" i="1"/>
  <c r="AC7872" i="1"/>
  <c r="AB7872" i="1"/>
  <c r="AB7812" i="1"/>
  <c r="AC7812" i="1"/>
  <c r="AC7614" i="1"/>
  <c r="AB7614" i="1"/>
  <c r="AB7453" i="1"/>
  <c r="AC7453" i="1"/>
  <c r="AB7338" i="1"/>
  <c r="AC7338" i="1"/>
  <c r="AC7115" i="1"/>
  <c r="AB7115" i="1"/>
  <c r="AC6918" i="1"/>
  <c r="AB6918" i="1"/>
  <c r="AC6884" i="1"/>
  <c r="AB6884" i="1"/>
  <c r="AB6787" i="1"/>
  <c r="AC6787" i="1"/>
  <c r="AB8741" i="1"/>
  <c r="AC8741" i="1"/>
  <c r="AC8381" i="1"/>
  <c r="AB8381" i="1"/>
  <c r="AB8013" i="1"/>
  <c r="AC8013" i="1"/>
  <c r="AC7881" i="1"/>
  <c r="AB7881" i="1"/>
  <c r="AB7841" i="1"/>
  <c r="AC7841" i="1"/>
  <c r="AC7564" i="1"/>
  <c r="AB7564" i="1"/>
  <c r="AC6994" i="1"/>
  <c r="AB6994" i="1"/>
  <c r="AB6951" i="1"/>
  <c r="AC6951" i="1"/>
  <c r="AB6808" i="1"/>
  <c r="AC6808" i="1"/>
  <c r="AB6780" i="1"/>
  <c r="AC6780" i="1"/>
  <c r="AB6617" i="1"/>
  <c r="AC6617" i="1"/>
  <c r="AC6493" i="1"/>
  <c r="AB6493" i="1"/>
  <c r="AC6957" i="1"/>
  <c r="AB6957" i="1"/>
  <c r="AB6646" i="1"/>
  <c r="AC6646" i="1"/>
  <c r="AC7718" i="1"/>
  <c r="AB7718" i="1"/>
  <c r="AC7632" i="1"/>
  <c r="AB7632" i="1"/>
  <c r="AB7522" i="1"/>
  <c r="AC7522" i="1"/>
  <c r="AC6833" i="1"/>
  <c r="AB6833" i="1"/>
  <c r="AC6690" i="1"/>
  <c r="AB6690" i="1"/>
  <c r="AB6570" i="1"/>
  <c r="AC6570" i="1"/>
  <c r="AB6404" i="1"/>
  <c r="AC6404" i="1"/>
  <c r="AC6725" i="1"/>
  <c r="AB6725" i="1"/>
  <c r="AC6679" i="1"/>
  <c r="AB6679" i="1"/>
  <c r="AC6580" i="1"/>
  <c r="AB6580" i="1"/>
  <c r="AB8068" i="1"/>
  <c r="AC7994" i="1"/>
  <c r="AC7930" i="1"/>
  <c r="AC7926" i="1"/>
  <c r="AC7884" i="1"/>
  <c r="AC7846" i="1"/>
  <c r="AC7832" i="1"/>
  <c r="AC7828" i="1"/>
  <c r="AC7746" i="1"/>
  <c r="AC7619" i="1"/>
  <c r="AC7568" i="1"/>
  <c r="AC7538" i="1"/>
  <c r="AB7471" i="1"/>
  <c r="AC7471" i="1"/>
  <c r="AC7464" i="1"/>
  <c r="AC7395" i="1"/>
  <c r="AB7310" i="1"/>
  <c r="AC7310" i="1"/>
  <c r="AC7186" i="1"/>
  <c r="AC6887" i="1"/>
  <c r="AB6842" i="1"/>
  <c r="AC6842" i="1"/>
  <c r="AC6811" i="1"/>
  <c r="AB6811" i="1"/>
  <c r="AC6768" i="1"/>
  <c r="AB6768" i="1"/>
  <c r="AB6618" i="1"/>
  <c r="AC6618" i="1"/>
  <c r="AC6592" i="1"/>
  <c r="AB6507" i="1"/>
  <c r="AC6507" i="1"/>
  <c r="AC6456" i="1"/>
  <c r="AB7917" i="1"/>
  <c r="AB7817" i="1"/>
  <c r="AB7780" i="1"/>
  <c r="AC7780" i="1"/>
  <c r="AB7769" i="1"/>
  <c r="AC7684" i="1"/>
  <c r="AC7671" i="1"/>
  <c r="AB7634" i="1"/>
  <c r="AC7634" i="1"/>
  <c r="AB7615" i="1"/>
  <c r="AB7591" i="1"/>
  <c r="AC7577" i="1"/>
  <c r="AC7562" i="1"/>
  <c r="AC7529" i="1"/>
  <c r="AB7508" i="1"/>
  <c r="AC7450" i="1"/>
  <c r="AC7443" i="1"/>
  <c r="AB7384" i="1"/>
  <c r="AC7379" i="1"/>
  <c r="AC7351" i="1"/>
  <c r="AC7299" i="1"/>
  <c r="AB7268" i="1"/>
  <c r="AC7234" i="1"/>
  <c r="AB7234" i="1"/>
  <c r="AC7229" i="1"/>
  <c r="AB7229" i="1"/>
  <c r="AC7210" i="1"/>
  <c r="AC7193" i="1"/>
  <c r="AB7094" i="1"/>
  <c r="AC7094" i="1"/>
  <c r="AC6964" i="1"/>
  <c r="AB6964" i="1"/>
  <c r="AB6937" i="1"/>
  <c r="AB6915" i="1"/>
  <c r="AC6915" i="1"/>
  <c r="AC6908" i="1"/>
  <c r="AC6867" i="1"/>
  <c r="AC6855" i="1"/>
  <c r="AC6790" i="1"/>
  <c r="AB6790" i="1"/>
  <c r="AC6707" i="1"/>
  <c r="AB6707" i="1"/>
  <c r="AB6677" i="1"/>
  <c r="AB6661" i="1"/>
  <c r="AC6597" i="1"/>
  <c r="AC6578" i="1"/>
  <c r="AC6527" i="1"/>
  <c r="AB6527" i="1"/>
  <c r="AC6467" i="1"/>
  <c r="AC6461" i="1"/>
  <c r="AC6450" i="1"/>
  <c r="AB7477" i="1"/>
  <c r="AC7477" i="1"/>
  <c r="AC7319" i="1"/>
  <c r="AB7319" i="1"/>
  <c r="AB7034" i="1"/>
  <c r="AC7034" i="1"/>
  <c r="AB6969" i="1"/>
  <c r="AC6969" i="1"/>
  <c r="AB6861" i="1"/>
  <c r="AC6861" i="1"/>
  <c r="AC6743" i="1"/>
  <c r="AB6743" i="1"/>
  <c r="AB6622" i="1"/>
  <c r="AB6587" i="1"/>
  <c r="AB6582" i="1"/>
  <c r="AC6531" i="1"/>
  <c r="AB6531" i="1"/>
  <c r="AB7653" i="1"/>
  <c r="AC7653" i="1"/>
  <c r="AC7493" i="1"/>
  <c r="AB7493" i="1"/>
  <c r="AC6978" i="1"/>
  <c r="AB6978" i="1"/>
  <c r="AC6903" i="1"/>
  <c r="AB6903" i="1"/>
  <c r="AC6783" i="1"/>
  <c r="AB6783" i="1"/>
  <c r="AC6626" i="1"/>
  <c r="AB6626" i="1"/>
  <c r="AC7549" i="1"/>
  <c r="AB7549" i="1"/>
  <c r="AC7343" i="1"/>
  <c r="AC7324" i="1"/>
  <c r="AC7212" i="1"/>
  <c r="AC7151" i="1"/>
  <c r="AC7129" i="1"/>
  <c r="AC7125" i="1"/>
  <c r="AC7090" i="1"/>
  <c r="AC7074" i="1"/>
  <c r="AC7053" i="1"/>
  <c r="AC6835" i="1"/>
  <c r="AC6800" i="1"/>
  <c r="AB6800" i="1"/>
  <c r="AC6795" i="1"/>
  <c r="AC6781" i="1"/>
  <c r="AC6737" i="1"/>
  <c r="AC6723" i="1"/>
  <c r="AC6696" i="1"/>
  <c r="AC6638" i="1"/>
  <c r="AC7559" i="1"/>
  <c r="AB7559" i="1"/>
  <c r="AC7376" i="1"/>
  <c r="AB7376" i="1"/>
  <c r="AC7306" i="1"/>
  <c r="AB7247" i="1"/>
  <c r="AB7188" i="1"/>
  <c r="AC7170" i="1"/>
  <c r="AC7165" i="1"/>
  <c r="AC7120" i="1"/>
  <c r="AC7100" i="1"/>
  <c r="AB7085" i="1"/>
  <c r="AC7080" i="1"/>
  <c r="AB7020" i="1"/>
  <c r="AB7010" i="1"/>
  <c r="AB6944" i="1"/>
  <c r="AC6944" i="1"/>
  <c r="AB6927" i="1"/>
  <c r="AB6901" i="1"/>
  <c r="AB6896" i="1"/>
  <c r="AB6858" i="1"/>
  <c r="AB6840" i="1"/>
  <c r="AB6804" i="1"/>
  <c r="AB6708" i="1"/>
  <c r="AC6708" i="1"/>
  <c r="AB6633" i="1"/>
  <c r="AB6576" i="1"/>
  <c r="AC6576" i="1"/>
  <c r="AC6553" i="1"/>
  <c r="AC6424" i="1"/>
  <c r="AB6424" i="1"/>
  <c r="AC7134" i="1"/>
  <c r="AC7027" i="1"/>
  <c r="AB7027" i="1"/>
  <c r="AB7005" i="1"/>
  <c r="AC7005" i="1"/>
  <c r="AB6933" i="1"/>
  <c r="AC6933" i="1"/>
  <c r="AB6830" i="1"/>
  <c r="AC6830" i="1"/>
  <c r="AB6753" i="1"/>
  <c r="AC6753" i="1"/>
  <c r="AB6485" i="1"/>
  <c r="AC6485" i="1"/>
  <c r="AB6410" i="1"/>
  <c r="AC7405" i="1"/>
  <c r="AB7405" i="1"/>
  <c r="AC6890" i="1"/>
  <c r="AB6890" i="1"/>
  <c r="AB6949" i="1"/>
  <c r="AB6881" i="1"/>
  <c r="AC6812" i="1"/>
  <c r="AC6730" i="1"/>
  <c r="AC6665" i="1"/>
  <c r="AC6636" i="1"/>
  <c r="AB6616" i="1"/>
  <c r="AC6599" i="1"/>
  <c r="AC6546" i="1"/>
  <c r="AB6541" i="1"/>
  <c r="AC6525" i="1"/>
  <c r="AC6492" i="1"/>
  <c r="AB6477" i="1"/>
  <c r="AC6473" i="1"/>
  <c r="AC6469" i="1"/>
  <c r="AB6722" i="1"/>
  <c r="AB6717" i="1"/>
  <c r="AB6683" i="1"/>
  <c r="AB6640" i="1"/>
  <c r="AC6632" i="1"/>
  <c r="AB6577" i="1"/>
  <c r="AC6551" i="1"/>
  <c r="AC6508" i="1"/>
  <c r="AB6502" i="1"/>
  <c r="AB6482" i="1"/>
  <c r="AC6441" i="1"/>
  <c r="AC6697" i="1"/>
  <c r="AC6674" i="1"/>
  <c r="AC6656" i="1"/>
  <c r="AC6607" i="1"/>
  <c r="AC6536" i="1"/>
  <c r="AC6463" i="1"/>
  <c r="AC6426" i="1"/>
  <c r="AC6421" i="1"/>
  <c r="AB6417" i="1"/>
  <c r="AC6390" i="1"/>
  <c r="AB6619" i="1"/>
  <c r="AC6561" i="1"/>
  <c r="AB6545" i="1"/>
  <c r="AC6532" i="1"/>
  <c r="AB6524" i="1"/>
  <c r="AC6496" i="1"/>
  <c r="AB6472" i="1"/>
  <c r="AC6458" i="1"/>
  <c r="AC8834" i="1"/>
  <c r="AB8834" i="1"/>
  <c r="AB8825" i="1"/>
  <c r="AC8825" i="1"/>
  <c r="AB8194" i="1"/>
  <c r="AC8194" i="1"/>
  <c r="AB9498" i="1"/>
  <c r="AB9440" i="1"/>
  <c r="AB9367" i="1"/>
  <c r="AB9283" i="1"/>
  <c r="AB9243" i="1"/>
  <c r="AC9224" i="1"/>
  <c r="AB9220" i="1"/>
  <c r="AC9196" i="1"/>
  <c r="AB9158" i="1"/>
  <c r="AB9130" i="1"/>
  <c r="AB9095" i="1"/>
  <c r="AC9090" i="1"/>
  <c r="AB9054" i="1"/>
  <c r="AC8987" i="1"/>
  <c r="AB8978" i="1"/>
  <c r="AB8895" i="1"/>
  <c r="AB8881" i="1"/>
  <c r="AB8867" i="1"/>
  <c r="AB8557" i="1"/>
  <c r="AC8557" i="1"/>
  <c r="AB8504" i="1"/>
  <c r="AC8504" i="1"/>
  <c r="AC8422" i="1"/>
  <c r="AB8422" i="1"/>
  <c r="AB8327" i="1"/>
  <c r="AB8142" i="1"/>
  <c r="AC8142" i="1"/>
  <c r="AC8109" i="1"/>
  <c r="AB7953" i="1"/>
  <c r="AC7953" i="1"/>
  <c r="AB7938" i="1"/>
  <c r="AC7913" i="1"/>
  <c r="AB7825" i="1"/>
  <c r="AC7825" i="1"/>
  <c r="AC9319" i="1"/>
  <c r="AB9319" i="1"/>
  <c r="AC8620" i="1"/>
  <c r="AB8620" i="1"/>
  <c r="AC8529" i="1"/>
  <c r="AB8529" i="1"/>
  <c r="AC8323" i="1"/>
  <c r="AB8323" i="1"/>
  <c r="AC8306" i="1"/>
  <c r="AB8306" i="1"/>
  <c r="AB8086" i="1"/>
  <c r="AC8086" i="1"/>
  <c r="AB8037" i="1"/>
  <c r="AC8037" i="1"/>
  <c r="AB8991" i="1"/>
  <c r="AC8991" i="1"/>
  <c r="AB9021" i="1"/>
  <c r="AC9021" i="1"/>
  <c r="AC8857" i="1"/>
  <c r="AB8857" i="1"/>
  <c r="AC8801" i="1"/>
  <c r="AB8801" i="1"/>
  <c r="AB8664" i="1"/>
  <c r="AC8664" i="1"/>
  <c r="AC8353" i="1"/>
  <c r="AB8353" i="1"/>
  <c r="AB8226" i="1"/>
  <c r="AC8226" i="1"/>
  <c r="AB8198" i="1"/>
  <c r="AC8198" i="1"/>
  <c r="AC6554" i="1"/>
  <c r="AB6554" i="1"/>
  <c r="AB8712" i="1"/>
  <c r="AC8712" i="1"/>
  <c r="AC8703" i="1"/>
  <c r="AB8703" i="1"/>
  <c r="AB8698" i="1"/>
  <c r="AC8698" i="1"/>
  <c r="AC8681" i="1"/>
  <c r="AB8681" i="1"/>
  <c r="AC8629" i="1"/>
  <c r="AB8629" i="1"/>
  <c r="AC8566" i="1"/>
  <c r="AB8566" i="1"/>
  <c r="AC8514" i="1"/>
  <c r="AB8514" i="1"/>
  <c r="AC8456" i="1"/>
  <c r="AB8456" i="1"/>
  <c r="AB8173" i="1"/>
  <c r="AC8173" i="1"/>
  <c r="AC8160" i="1"/>
  <c r="AB8160" i="1"/>
  <c r="AB8146" i="1"/>
  <c r="AC8146" i="1"/>
  <c r="AB8017" i="1"/>
  <c r="AC8017" i="1"/>
  <c r="AB7625" i="1"/>
  <c r="AC7625" i="1"/>
  <c r="AC9170" i="1"/>
  <c r="AB9170" i="1"/>
  <c r="AC9066" i="1"/>
  <c r="AB9066" i="1"/>
  <c r="AC9008" i="1"/>
  <c r="AB9008" i="1"/>
  <c r="AC8916" i="1"/>
  <c r="AB8916" i="1"/>
  <c r="AB8894" i="1"/>
  <c r="AC8894" i="1"/>
  <c r="AC8638" i="1"/>
  <c r="AB8638" i="1"/>
  <c r="AB8488" i="1"/>
  <c r="AC8488" i="1"/>
  <c r="AC8357" i="1"/>
  <c r="AB8357" i="1"/>
  <c r="AB8299" i="1"/>
  <c r="AC8299" i="1"/>
  <c r="AB8280" i="1"/>
  <c r="AC8280" i="1"/>
  <c r="AB8259" i="1"/>
  <c r="AC8259" i="1"/>
  <c r="AB8230" i="1"/>
  <c r="AC8230" i="1"/>
  <c r="AB8132" i="1"/>
  <c r="AC8132" i="1"/>
  <c r="AB8076" i="1"/>
  <c r="AC8076" i="1"/>
  <c r="AB7773" i="1"/>
  <c r="AC7773" i="1"/>
  <c r="AB7505" i="1"/>
  <c r="AC7505" i="1"/>
  <c r="AB7469" i="1"/>
  <c r="AC7469" i="1"/>
  <c r="AB8519" i="1"/>
  <c r="AC8519" i="1"/>
  <c r="AC8509" i="1"/>
  <c r="AB8509" i="1"/>
  <c r="AC9379" i="1"/>
  <c r="AB9379" i="1"/>
  <c r="AC9505" i="1"/>
  <c r="AC9486" i="1"/>
  <c r="AC9482" i="1"/>
  <c r="AC9471" i="1"/>
  <c r="AB9456" i="1"/>
  <c r="AC9451" i="1"/>
  <c r="AC9419" i="1"/>
  <c r="AB9403" i="1"/>
  <c r="AC9390" i="1"/>
  <c r="AC9362" i="1"/>
  <c r="AC9329" i="1"/>
  <c r="AC9325" i="1"/>
  <c r="AC9273" i="1"/>
  <c r="AC9238" i="1"/>
  <c r="AC9234" i="1"/>
  <c r="AC9211" i="1"/>
  <c r="AC9121" i="1"/>
  <c r="AB9032" i="1"/>
  <c r="AC9032" i="1"/>
  <c r="AB8907" i="1"/>
  <c r="AC8907" i="1"/>
  <c r="AC8875" i="1"/>
  <c r="AB8819" i="1"/>
  <c r="AC8819" i="1"/>
  <c r="AC8805" i="1"/>
  <c r="AB8805" i="1"/>
  <c r="AC8750" i="1"/>
  <c r="AB8718" i="1"/>
  <c r="AC8718" i="1"/>
  <c r="AC8697" i="1"/>
  <c r="AB8680" i="1"/>
  <c r="AC8680" i="1"/>
  <c r="AC8675" i="1"/>
  <c r="AC8671" i="1"/>
  <c r="AC8667" i="1"/>
  <c r="AC8602" i="1"/>
  <c r="AB8602" i="1"/>
  <c r="AC8460" i="1"/>
  <c r="AB8460" i="1"/>
  <c r="AB8178" i="1"/>
  <c r="AC8178" i="1"/>
  <c r="AC8164" i="1"/>
  <c r="AB8164" i="1"/>
  <c r="AB7956" i="1"/>
  <c r="AC7956" i="1"/>
  <c r="AB7933" i="1"/>
  <c r="AC7933" i="1"/>
  <c r="AB7860" i="1"/>
  <c r="AC7860" i="1"/>
  <c r="AB9003" i="1"/>
  <c r="AC9003" i="1"/>
  <c r="AB8872" i="1"/>
  <c r="AC8872" i="1"/>
  <c r="AB8542" i="1"/>
  <c r="AC8542" i="1"/>
  <c r="AB8466" i="1"/>
  <c r="AC8466" i="1"/>
  <c r="AB8386" i="1"/>
  <c r="AC8386" i="1"/>
  <c r="AC8212" i="1"/>
  <c r="AB8212" i="1"/>
  <c r="AB7880" i="1"/>
  <c r="AC7880" i="1"/>
  <c r="AC9435" i="1"/>
  <c r="AB9431" i="1"/>
  <c r="AB9341" i="1"/>
  <c r="AC9317" i="1"/>
  <c r="AC9289" i="1"/>
  <c r="AB9278" i="1"/>
  <c r="AC9215" i="1"/>
  <c r="AB9215" i="1"/>
  <c r="AB9177" i="1"/>
  <c r="AB9125" i="1"/>
  <c r="AB9073" i="1"/>
  <c r="AB8994" i="1"/>
  <c r="AC8964" i="1"/>
  <c r="AB8964" i="1"/>
  <c r="AC8940" i="1"/>
  <c r="AB8940" i="1"/>
  <c r="AB8930" i="1"/>
  <c r="AC8930" i="1"/>
  <c r="AB8860" i="1"/>
  <c r="AC8832" i="1"/>
  <c r="AC8787" i="1"/>
  <c r="AB8787" i="1"/>
  <c r="AC8736" i="1"/>
  <c r="AB8560" i="1"/>
  <c r="AC8560" i="1"/>
  <c r="AB8507" i="1"/>
  <c r="AC8507" i="1"/>
  <c r="AC8321" i="1"/>
  <c r="AB8321" i="1"/>
  <c r="AB8304" i="1"/>
  <c r="AC8304" i="1"/>
  <c r="AB8089" i="1"/>
  <c r="AC8089" i="1"/>
  <c r="AB8080" i="1"/>
  <c r="AC8080" i="1"/>
  <c r="AC7813" i="1"/>
  <c r="AB7813" i="1"/>
  <c r="AC8577" i="1"/>
  <c r="AB8577" i="1"/>
  <c r="AC8526" i="1"/>
  <c r="AB8526" i="1"/>
  <c r="AB8512" i="1"/>
  <c r="AC8512" i="1"/>
  <c r="AC7220" i="1"/>
  <c r="AB7220" i="1"/>
  <c r="AC6460" i="1"/>
  <c r="AB6460" i="1"/>
  <c r="AB6455" i="1"/>
  <c r="AC6455" i="1"/>
  <c r="AC6442" i="1"/>
  <c r="AB6442" i="1"/>
  <c r="AC9466" i="1"/>
  <c r="AB9462" i="1"/>
  <c r="AB9355" i="1"/>
  <c r="AB9264" i="1"/>
  <c r="AB9229" i="1"/>
  <c r="AB9116" i="1"/>
  <c r="AC9006" i="1"/>
  <c r="AC8971" i="1"/>
  <c r="AB8971" i="1"/>
  <c r="AB8949" i="1"/>
  <c r="AB8933" i="1"/>
  <c r="AC8901" i="1"/>
  <c r="AC8813" i="1"/>
  <c r="AB8813" i="1"/>
  <c r="AB8794" i="1"/>
  <c r="AC8726" i="1"/>
  <c r="AB8726" i="1"/>
  <c r="AB8709" i="1"/>
  <c r="AB8661" i="1"/>
  <c r="AB8576" i="1"/>
  <c r="AB8544" i="1"/>
  <c r="AB8525" i="1"/>
  <c r="AC8486" i="1"/>
  <c r="AC8473" i="1"/>
  <c r="AB8473" i="1"/>
  <c r="AC8445" i="1"/>
  <c r="AB8445" i="1"/>
  <c r="AB8388" i="1"/>
  <c r="AC8388" i="1"/>
  <c r="AC8375" i="1"/>
  <c r="AB8375" i="1"/>
  <c r="AB8355" i="1"/>
  <c r="AC8355" i="1"/>
  <c r="AC8287" i="1"/>
  <c r="AB8287" i="1"/>
  <c r="AC8201" i="1"/>
  <c r="AB8201" i="1"/>
  <c r="AB8063" i="1"/>
  <c r="AC8063" i="1"/>
  <c r="AC8033" i="1"/>
  <c r="AC7969" i="1"/>
  <c r="AB7969" i="1"/>
  <c r="AB7902" i="1"/>
  <c r="AC7902" i="1"/>
  <c r="AC7664" i="1"/>
  <c r="AB7664" i="1"/>
  <c r="AB7635" i="1"/>
  <c r="AC7631" i="1"/>
  <c r="AB7597" i="1"/>
  <c r="AB7298" i="1"/>
  <c r="AC7298" i="1"/>
  <c r="AC7161" i="1"/>
  <c r="AB7161" i="1"/>
  <c r="AB6895" i="1"/>
  <c r="AC6895" i="1"/>
  <c r="AB6650" i="1"/>
  <c r="AC6650" i="1"/>
  <c r="AB8840" i="1"/>
  <c r="AC8840" i="1"/>
  <c r="AB8745" i="1"/>
  <c r="AC8745" i="1"/>
  <c r="AC8550" i="1"/>
  <c r="AB8550" i="1"/>
  <c r="AC8271" i="1"/>
  <c r="AB8271" i="1"/>
  <c r="AC8254" i="1"/>
  <c r="AB8254" i="1"/>
  <c r="AB8855" i="1"/>
  <c r="AC8855" i="1"/>
  <c r="AC8770" i="1"/>
  <c r="AB8770" i="1"/>
  <c r="AB8437" i="1"/>
  <c r="AC8437" i="1"/>
  <c r="AB8416" i="1"/>
  <c r="AC8416" i="1"/>
  <c r="AC8371" i="1"/>
  <c r="AB8371" i="1"/>
  <c r="AC7981" i="1"/>
  <c r="AB7981" i="1"/>
  <c r="AC7646" i="1"/>
  <c r="AB7646" i="1"/>
  <c r="AB8749" i="1"/>
  <c r="AC8749" i="1"/>
  <c r="AB8600" i="1"/>
  <c r="AC8600" i="1"/>
  <c r="AC8406" i="1"/>
  <c r="AB8406" i="1"/>
  <c r="AB8154" i="1"/>
  <c r="AC8154" i="1"/>
  <c r="AC8144" i="1"/>
  <c r="AB8144" i="1"/>
  <c r="AB7801" i="1"/>
  <c r="AC7801" i="1"/>
  <c r="AC7771" i="1"/>
  <c r="AB7771" i="1"/>
  <c r="AC7270" i="1"/>
  <c r="AB7270" i="1"/>
  <c r="AB7142" i="1"/>
  <c r="AC7142" i="1"/>
  <c r="AB6839" i="1"/>
  <c r="AC6839" i="1"/>
  <c r="AC8887" i="1"/>
  <c r="AB8887" i="1"/>
  <c r="AB8878" i="1"/>
  <c r="AC8878" i="1"/>
  <c r="AB8803" i="1"/>
  <c r="AC8803" i="1"/>
  <c r="AB8753" i="1"/>
  <c r="AC8753" i="1"/>
  <c r="AC8582" i="1"/>
  <c r="AB8582" i="1"/>
  <c r="AB8548" i="1"/>
  <c r="AC8548" i="1"/>
  <c r="AB8458" i="1"/>
  <c r="AC8458" i="1"/>
  <c r="AC8265" i="1"/>
  <c r="AB8265" i="1"/>
  <c r="AB8176" i="1"/>
  <c r="AC8176" i="1"/>
  <c r="AB7989" i="1"/>
  <c r="AC7989" i="1"/>
  <c r="AB7800" i="1"/>
  <c r="AC7800" i="1"/>
  <c r="AC7494" i="1"/>
  <c r="AB7494" i="1"/>
  <c r="AC9469" i="1"/>
  <c r="AC9417" i="1"/>
  <c r="AC9405" i="1"/>
  <c r="AC9401" i="1"/>
  <c r="AC9381" i="1"/>
  <c r="AC9343" i="1"/>
  <c r="AC9327" i="1"/>
  <c r="AC9300" i="1"/>
  <c r="AC9154" i="1"/>
  <c r="AB9154" i="1"/>
  <c r="AC9141" i="1"/>
  <c r="AC9051" i="1"/>
  <c r="AB9051" i="1"/>
  <c r="AC9038" i="1"/>
  <c r="AC8992" i="1"/>
  <c r="AC8970" i="1"/>
  <c r="AC8858" i="1"/>
  <c r="AC8530" i="1"/>
  <c r="AB8530" i="1"/>
  <c r="AC8477" i="1"/>
  <c r="AB8477" i="1"/>
  <c r="AC8302" i="1"/>
  <c r="AB8302" i="1"/>
  <c r="AB8073" i="1"/>
  <c r="AC8073" i="1"/>
  <c r="AC8054" i="1"/>
  <c r="AB8054" i="1"/>
  <c r="AB7974" i="1"/>
  <c r="AC7974" i="1"/>
  <c r="AB7805" i="1"/>
  <c r="AC7805" i="1"/>
  <c r="AC8864" i="1"/>
  <c r="AB8864" i="1"/>
  <c r="AB8722" i="1"/>
  <c r="AC8722" i="1"/>
  <c r="AC8497" i="1"/>
  <c r="AB8497" i="1"/>
  <c r="AB8000" i="1"/>
  <c r="AC8000" i="1"/>
  <c r="AC9109" i="1"/>
  <c r="AB9109" i="1"/>
  <c r="AB8799" i="1"/>
  <c r="AC8799" i="1"/>
  <c r="AC8740" i="1"/>
  <c r="AB8740" i="1"/>
  <c r="AC8710" i="1"/>
  <c r="AB8710" i="1"/>
  <c r="AC8662" i="1"/>
  <c r="AB8662" i="1"/>
  <c r="AC8627" i="1"/>
  <c r="AB8627" i="1"/>
  <c r="AB8564" i="1"/>
  <c r="AC8564" i="1"/>
  <c r="AB8384" i="1"/>
  <c r="AC8384" i="1"/>
  <c r="AB8064" i="1"/>
  <c r="AC8064" i="1"/>
  <c r="AC6875" i="1"/>
  <c r="AB6875" i="1"/>
  <c r="AC9484" i="1"/>
  <c r="AB9484" i="1"/>
  <c r="AB9433" i="1"/>
  <c r="AC9359" i="1"/>
  <c r="AB9354" i="1"/>
  <c r="AC9275" i="1"/>
  <c r="AB9275" i="1"/>
  <c r="AB9123" i="1"/>
  <c r="AB9013" i="1"/>
  <c r="AB8948" i="1"/>
  <c r="AC8948" i="1"/>
  <c r="AB8932" i="1"/>
  <c r="AC8909" i="1"/>
  <c r="AB8909" i="1"/>
  <c r="AB8873" i="1"/>
  <c r="AC8848" i="1"/>
  <c r="AB8779" i="1"/>
  <c r="AB8757" i="1"/>
  <c r="AC8757" i="1"/>
  <c r="AB8669" i="1"/>
  <c r="AC8631" i="1"/>
  <c r="AB8631" i="1"/>
  <c r="AB8170" i="1"/>
  <c r="AB7979" i="1"/>
  <c r="AB7909" i="1"/>
  <c r="AC7875" i="1"/>
  <c r="AB7875" i="1"/>
  <c r="AC8216" i="1"/>
  <c r="AB8216" i="1"/>
  <c r="AC8148" i="1"/>
  <c r="AB8148" i="1"/>
  <c r="AC7887" i="1"/>
  <c r="AB7887" i="1"/>
  <c r="AB7837" i="1"/>
  <c r="AC7837" i="1"/>
  <c r="AB7595" i="1"/>
  <c r="AC7595" i="1"/>
  <c r="AB7492" i="1"/>
  <c r="AC7492" i="1"/>
  <c r="AB8688" i="1"/>
  <c r="AC8649" i="1"/>
  <c r="AB8649" i="1"/>
  <c r="AB8636" i="1"/>
  <c r="AC8623" i="1"/>
  <c r="AB8594" i="1"/>
  <c r="AC8594" i="1"/>
  <c r="AB8571" i="1"/>
  <c r="AC8571" i="1"/>
  <c r="AC8562" i="1"/>
  <c r="AB8562" i="1"/>
  <c r="AB8432" i="1"/>
  <c r="AC8410" i="1"/>
  <c r="AB8410" i="1"/>
  <c r="AB8396" i="1"/>
  <c r="AC8317" i="1"/>
  <c r="AB8317" i="1"/>
  <c r="AC8269" i="1"/>
  <c r="AB8269" i="1"/>
  <c r="AB8251" i="1"/>
  <c r="AC8251" i="1"/>
  <c r="AB8228" i="1"/>
  <c r="AC8228" i="1"/>
  <c r="AB8206" i="1"/>
  <c r="AC8206" i="1"/>
  <c r="AC8196" i="1"/>
  <c r="AB8196" i="1"/>
  <c r="AB8186" i="1"/>
  <c r="AC8039" i="1"/>
  <c r="AB8039" i="1"/>
  <c r="AB8021" i="1"/>
  <c r="AB8011" i="1"/>
  <c r="AC8011" i="1"/>
  <c r="AB7992" i="1"/>
  <c r="AC7992" i="1"/>
  <c r="AB7983" i="1"/>
  <c r="AC7983" i="1"/>
  <c r="AB7891" i="1"/>
  <c r="AC7891" i="1"/>
  <c r="AB7788" i="1"/>
  <c r="AC7588" i="1"/>
  <c r="AB7588" i="1"/>
  <c r="AB8110" i="1"/>
  <c r="AC8110" i="1"/>
  <c r="AB8030" i="1"/>
  <c r="AC8030" i="1"/>
  <c r="AC7918" i="1"/>
  <c r="AB7918" i="1"/>
  <c r="AB7844" i="1"/>
  <c r="AC7844" i="1"/>
  <c r="AB7749" i="1"/>
  <c r="AC7749" i="1"/>
  <c r="AB7735" i="1"/>
  <c r="AC7735" i="1"/>
  <c r="AC7689" i="1"/>
  <c r="AB7689" i="1"/>
  <c r="AB7593" i="1"/>
  <c r="AC7593" i="1"/>
  <c r="AB8761" i="1"/>
  <c r="AB8702" i="1"/>
  <c r="AB8643" i="1"/>
  <c r="AB8630" i="1"/>
  <c r="AB8483" i="1"/>
  <c r="AC8426" i="1"/>
  <c r="AB8426" i="1"/>
  <c r="AB8408" i="1"/>
  <c r="AC8408" i="1"/>
  <c r="AB8332" i="1"/>
  <c r="AC8332" i="1"/>
  <c r="AC8249" i="1"/>
  <c r="AB8249" i="1"/>
  <c r="AB8240" i="1"/>
  <c r="AB8122" i="1"/>
  <c r="AC8122" i="1"/>
  <c r="AB8095" i="1"/>
  <c r="AC8095" i="1"/>
  <c r="AB7815" i="1"/>
  <c r="AC7815" i="1"/>
  <c r="AB7765" i="1"/>
  <c r="AC7765" i="1"/>
  <c r="AB7743" i="1"/>
  <c r="AC7743" i="1"/>
  <c r="AB7727" i="1"/>
  <c r="AC7727" i="1"/>
  <c r="AB7706" i="1"/>
  <c r="AC7706" i="1"/>
  <c r="AB7687" i="1"/>
  <c r="AC7687" i="1"/>
  <c r="AC7669" i="1"/>
  <c r="AB7669" i="1"/>
  <c r="AC7512" i="1"/>
  <c r="AB7512" i="1"/>
  <c r="AC7349" i="1"/>
  <c r="AB7349" i="1"/>
  <c r="AB7174" i="1"/>
  <c r="AC7174" i="1"/>
  <c r="AC6980" i="1"/>
  <c r="AB6980" i="1"/>
  <c r="AB8311" i="1"/>
  <c r="AC8311" i="1"/>
  <c r="AB8117" i="1"/>
  <c r="AC8117" i="1"/>
  <c r="AB8004" i="1"/>
  <c r="AC8004" i="1"/>
  <c r="AB7851" i="1"/>
  <c r="AC7851" i="1"/>
  <c r="AC7824" i="1"/>
  <c r="AB7307" i="1"/>
  <c r="AC7297" i="1"/>
  <c r="AB7297" i="1"/>
  <c r="AC7200" i="1"/>
  <c r="AB7200" i="1"/>
  <c r="AC7082" i="1"/>
  <c r="AB7082" i="1"/>
  <c r="AC6995" i="1"/>
  <c r="AB6995" i="1"/>
  <c r="AB6948" i="1"/>
  <c r="AC6948" i="1"/>
  <c r="AB8364" i="1"/>
  <c r="AC8364" i="1"/>
  <c r="AB8135" i="1"/>
  <c r="AC8135" i="1"/>
  <c r="AC8112" i="1"/>
  <c r="AB8112" i="1"/>
  <c r="AB8041" i="1"/>
  <c r="AC8041" i="1"/>
  <c r="AC8003" i="1"/>
  <c r="AB7960" i="1"/>
  <c r="AC7960" i="1"/>
  <c r="AB7850" i="1"/>
  <c r="AC7803" i="1"/>
  <c r="AB7803" i="1"/>
  <c r="AB7691" i="1"/>
  <c r="AC7691" i="1"/>
  <c r="AC7571" i="1"/>
  <c r="AB7571" i="1"/>
  <c r="AC7481" i="1"/>
  <c r="AB7481" i="1"/>
  <c r="AB8058" i="1"/>
  <c r="AC8058" i="1"/>
  <c r="AB7967" i="1"/>
  <c r="AC7967" i="1"/>
  <c r="AC7557" i="1"/>
  <c r="AB7557" i="1"/>
  <c r="AB7231" i="1"/>
  <c r="AC7231" i="1"/>
  <c r="AC7164" i="1"/>
  <c r="AB7164" i="1"/>
  <c r="AB7064" i="1"/>
  <c r="AC7064" i="1"/>
  <c r="AC6523" i="1"/>
  <c r="AB6523" i="1"/>
  <c r="AB8027" i="1"/>
  <c r="AC8027" i="1"/>
  <c r="AB7997" i="1"/>
  <c r="AC7997" i="1"/>
  <c r="AC7911" i="1"/>
  <c r="AB7911" i="1"/>
  <c r="AB7821" i="1"/>
  <c r="AC7821" i="1"/>
  <c r="AB7794" i="1"/>
  <c r="AC7794" i="1"/>
  <c r="AB7676" i="1"/>
  <c r="AC7676" i="1"/>
  <c r="AC7638" i="1"/>
  <c r="AB7638" i="1"/>
  <c r="AB7584" i="1"/>
  <c r="AC7584" i="1"/>
  <c r="AB7388" i="1"/>
  <c r="AC7388" i="1"/>
  <c r="AB7261" i="1"/>
  <c r="AC7261" i="1"/>
  <c r="AC6399" i="1"/>
  <c r="AB6399" i="1"/>
  <c r="AB8601" i="1"/>
  <c r="AC8601" i="1"/>
  <c r="AB8549" i="1"/>
  <c r="AC8549" i="1"/>
  <c r="AB8496" i="1"/>
  <c r="AC8496" i="1"/>
  <c r="AB8444" i="1"/>
  <c r="AC8444" i="1"/>
  <c r="AB8393" i="1"/>
  <c r="AC8393" i="1"/>
  <c r="AB8340" i="1"/>
  <c r="AC8340" i="1"/>
  <c r="AB8289" i="1"/>
  <c r="AC8289" i="1"/>
  <c r="AB8237" i="1"/>
  <c r="AC8237" i="1"/>
  <c r="AB8183" i="1"/>
  <c r="AC8183" i="1"/>
  <c r="AB8065" i="1"/>
  <c r="AC8065" i="1"/>
  <c r="AC7879" i="1"/>
  <c r="AC7711" i="1"/>
  <c r="AB7711" i="1"/>
  <c r="AC7566" i="1"/>
  <c r="AB7566" i="1"/>
  <c r="AB7516" i="1"/>
  <c r="AC7516" i="1"/>
  <c r="AC7191" i="1"/>
  <c r="AB7191" i="1"/>
  <c r="AB7099" i="1"/>
  <c r="AC7099" i="1"/>
  <c r="AB6705" i="1"/>
  <c r="AC6705" i="1"/>
  <c r="AB8102" i="1"/>
  <c r="AC8102" i="1"/>
  <c r="AB7975" i="1"/>
  <c r="AC7975" i="1"/>
  <c r="AC7939" i="1"/>
  <c r="AB7939" i="1"/>
  <c r="AB7793" i="1"/>
  <c r="AC7793" i="1"/>
  <c r="AB7739" i="1"/>
  <c r="AC7739" i="1"/>
  <c r="AC7723" i="1"/>
  <c r="AB7723" i="1"/>
  <c r="AC7675" i="1"/>
  <c r="AB7675" i="1"/>
  <c r="AB8451" i="1"/>
  <c r="AC8451" i="1"/>
  <c r="AB8400" i="1"/>
  <c r="AC8400" i="1"/>
  <c r="AB8348" i="1"/>
  <c r="AC8348" i="1"/>
  <c r="AB8296" i="1"/>
  <c r="AC8296" i="1"/>
  <c r="AB8244" i="1"/>
  <c r="AC8244" i="1"/>
  <c r="AB8190" i="1"/>
  <c r="AC8190" i="1"/>
  <c r="AB8139" i="1"/>
  <c r="AC8139" i="1"/>
  <c r="AB8034" i="1"/>
  <c r="AC8034" i="1"/>
  <c r="AB7856" i="1"/>
  <c r="AC7856" i="1"/>
  <c r="AB7555" i="1"/>
  <c r="AC7555" i="1"/>
  <c r="AB7288" i="1"/>
  <c r="AC7288" i="1"/>
  <c r="AC7206" i="1"/>
  <c r="AB7206" i="1"/>
  <c r="AC7148" i="1"/>
  <c r="AB7148" i="1"/>
  <c r="AB8658" i="1"/>
  <c r="AB8579" i="1"/>
  <c r="AC8579" i="1"/>
  <c r="AB8527" i="1"/>
  <c r="AC8527" i="1"/>
  <c r="AB8474" i="1"/>
  <c r="AC8474" i="1"/>
  <c r="AB8423" i="1"/>
  <c r="AC8423" i="1"/>
  <c r="AB8372" i="1"/>
  <c r="AC8372" i="1"/>
  <c r="AB8318" i="1"/>
  <c r="AC8318" i="1"/>
  <c r="AB8266" i="1"/>
  <c r="AC8266" i="1"/>
  <c r="AC8246" i="1"/>
  <c r="AC8242" i="1"/>
  <c r="AB8213" i="1"/>
  <c r="AC8213" i="1"/>
  <c r="AC8209" i="1"/>
  <c r="AC8205" i="1"/>
  <c r="AC8193" i="1"/>
  <c r="AC8188" i="1"/>
  <c r="AB8161" i="1"/>
  <c r="AC8161" i="1"/>
  <c r="AC8157" i="1"/>
  <c r="AC8153" i="1"/>
  <c r="AC8141" i="1"/>
  <c r="AC8083" i="1"/>
  <c r="AC8070" i="1"/>
  <c r="AB8050" i="1"/>
  <c r="AC8050" i="1"/>
  <c r="AC8036" i="1"/>
  <c r="AC8002" i="1"/>
  <c r="AB7810" i="1"/>
  <c r="AC7810" i="1"/>
  <c r="AC7782" i="1"/>
  <c r="AC7776" i="1"/>
  <c r="AB7609" i="1"/>
  <c r="AC7609" i="1"/>
  <c r="AC7586" i="1"/>
  <c r="AB7586" i="1"/>
  <c r="AB7544" i="1"/>
  <c r="AB7459" i="1"/>
  <c r="AB7398" i="1"/>
  <c r="AC7398" i="1"/>
  <c r="AC7214" i="1"/>
  <c r="AB7214" i="1"/>
  <c r="AC6999" i="1"/>
  <c r="AB6999" i="1"/>
  <c r="AC8751" i="1"/>
  <c r="AC8744" i="1"/>
  <c r="AC8737" i="1"/>
  <c r="AC8730" i="1"/>
  <c r="AC8723" i="1"/>
  <c r="AC8716" i="1"/>
  <c r="AC8696" i="1"/>
  <c r="AC8653" i="1"/>
  <c r="AC8642" i="1"/>
  <c r="AC8624" i="1"/>
  <c r="AC8613" i="1"/>
  <c r="AC8120" i="1"/>
  <c r="AC8116" i="1"/>
  <c r="AC8108" i="1"/>
  <c r="AB8087" i="1"/>
  <c r="AC8087" i="1"/>
  <c r="AC8075" i="1"/>
  <c r="AC8014" i="1"/>
  <c r="AC8010" i="1"/>
  <c r="AC8006" i="1"/>
  <c r="AB7990" i="1"/>
  <c r="AC7990" i="1"/>
  <c r="AC7963" i="1"/>
  <c r="AC7959" i="1"/>
  <c r="AB7928" i="1"/>
  <c r="AB7899" i="1"/>
  <c r="AB7867" i="1"/>
  <c r="AC7836" i="1"/>
  <c r="AB7799" i="1"/>
  <c r="AC7725" i="1"/>
  <c r="AB7725" i="1"/>
  <c r="AC7699" i="1"/>
  <c r="AB7699" i="1"/>
  <c r="AC7681" i="1"/>
  <c r="AB7662" i="1"/>
  <c r="AB7548" i="1"/>
  <c r="AB7474" i="1"/>
  <c r="AC7342" i="1"/>
  <c r="AB7342" i="1"/>
  <c r="AC7223" i="1"/>
  <c r="AB7223" i="1"/>
  <c r="AC7116" i="1"/>
  <c r="AB7116" i="1"/>
  <c r="AC6805" i="1"/>
  <c r="AB6805" i="1"/>
  <c r="AB6773" i="1"/>
  <c r="AC6773" i="1"/>
  <c r="AB8673" i="1"/>
  <c r="AB8586" i="1"/>
  <c r="AC8586" i="1"/>
  <c r="AB8534" i="1"/>
  <c r="AC8534" i="1"/>
  <c r="AB8481" i="1"/>
  <c r="AC8481" i="1"/>
  <c r="AB8430" i="1"/>
  <c r="AC8430" i="1"/>
  <c r="AB8379" i="1"/>
  <c r="AC8379" i="1"/>
  <c r="AB8325" i="1"/>
  <c r="AC8325" i="1"/>
  <c r="AB8273" i="1"/>
  <c r="AC8273" i="1"/>
  <c r="AB8220" i="1"/>
  <c r="AC8220" i="1"/>
  <c r="AB8168" i="1"/>
  <c r="AC8168" i="1"/>
  <c r="AB8124" i="1"/>
  <c r="AC8124" i="1"/>
  <c r="AC8049" i="1"/>
  <c r="AB8019" i="1"/>
  <c r="AC8019" i="1"/>
  <c r="AB7920" i="1"/>
  <c r="AB7889" i="1"/>
  <c r="AB7845" i="1"/>
  <c r="AC7845" i="1"/>
  <c r="AC7809" i="1"/>
  <c r="AB7786" i="1"/>
  <c r="AC7786" i="1"/>
  <c r="AC7652" i="1"/>
  <c r="AB7652" i="1"/>
  <c r="AB7620" i="1"/>
  <c r="AC7608" i="1"/>
  <c r="AB7608" i="1"/>
  <c r="AB7430" i="1"/>
  <c r="AB7332" i="1"/>
  <c r="AC7332" i="1"/>
  <c r="AB7291" i="1"/>
  <c r="AC7291" i="1"/>
  <c r="AB7280" i="1"/>
  <c r="AC7280" i="1"/>
  <c r="AB6810" i="1"/>
  <c r="AB7736" i="1"/>
  <c r="AC7661" i="1"/>
  <c r="AB7657" i="1"/>
  <c r="AB7645" i="1"/>
  <c r="AC7558" i="1"/>
  <c r="AB7541" i="1"/>
  <c r="AC7541" i="1"/>
  <c r="AB7511" i="1"/>
  <c r="AC7511" i="1"/>
  <c r="AB7435" i="1"/>
  <c r="AB7410" i="1"/>
  <c r="AC7410" i="1"/>
  <c r="AB7404" i="1"/>
  <c r="AC7404" i="1"/>
  <c r="AB7367" i="1"/>
  <c r="AC7367" i="1"/>
  <c r="AB7363" i="1"/>
  <c r="AB7318" i="1"/>
  <c r="AB7209" i="1"/>
  <c r="AC7209" i="1"/>
  <c r="AB7160" i="1"/>
  <c r="AC7160" i="1"/>
  <c r="AB7107" i="1"/>
  <c r="AC7107" i="1"/>
  <c r="AB7030" i="1"/>
  <c r="AC6894" i="1"/>
  <c r="AB6894" i="1"/>
  <c r="AB6880" i="1"/>
  <c r="AC6880" i="1"/>
  <c r="AC6609" i="1"/>
  <c r="AB6609" i="1"/>
  <c r="AB6596" i="1"/>
  <c r="AC6596" i="1"/>
  <c r="AC6548" i="1"/>
  <c r="AB6548" i="1"/>
  <c r="AC7282" i="1"/>
  <c r="AB7282" i="1"/>
  <c r="AB7255" i="1"/>
  <c r="AC7255" i="1"/>
  <c r="AC6784" i="1"/>
  <c r="AB6784" i="1"/>
  <c r="AB7747" i="1"/>
  <c r="AC7747" i="1"/>
  <c r="AB7454" i="1"/>
  <c r="AB7385" i="1"/>
  <c r="AC7385" i="1"/>
  <c r="AB7375" i="1"/>
  <c r="AC7375" i="1"/>
  <c r="AC7243" i="1"/>
  <c r="AB7243" i="1"/>
  <c r="AC7221" i="1"/>
  <c r="AB7221" i="1"/>
  <c r="AB7126" i="1"/>
  <c r="AC7126" i="1"/>
  <c r="AB7092" i="1"/>
  <c r="AB7035" i="1"/>
  <c r="AB6913" i="1"/>
  <c r="AC6788" i="1"/>
  <c r="AB6788" i="1"/>
  <c r="AB6775" i="1"/>
  <c r="AC6775" i="1"/>
  <c r="AC6734" i="1"/>
  <c r="AB6734" i="1"/>
  <c r="AB6652" i="1"/>
  <c r="AC6652" i="1"/>
  <c r="AC6628" i="1"/>
  <c r="AB6628" i="1"/>
  <c r="AB7858" i="1"/>
  <c r="AC7858" i="1"/>
  <c r="AB7807" i="1"/>
  <c r="AC7807" i="1"/>
  <c r="AB7697" i="1"/>
  <c r="AC7697" i="1"/>
  <c r="AB7644" i="1"/>
  <c r="AC7644" i="1"/>
  <c r="AC7506" i="1"/>
  <c r="AB7506" i="1"/>
  <c r="AB7472" i="1"/>
  <c r="AC7472" i="1"/>
  <c r="AB7449" i="1"/>
  <c r="AC7449" i="1"/>
  <c r="AB7434" i="1"/>
  <c r="AC7434" i="1"/>
  <c r="AB7336" i="1"/>
  <c r="AC7336" i="1"/>
  <c r="AC7327" i="1"/>
  <c r="AB7327" i="1"/>
  <c r="AC7281" i="1"/>
  <c r="AB7281" i="1"/>
  <c r="AB7181" i="1"/>
  <c r="AC7181" i="1"/>
  <c r="AC7111" i="1"/>
  <c r="AB7111" i="1"/>
  <c r="AB7096" i="1"/>
  <c r="AC7096" i="1"/>
  <c r="AC7039" i="1"/>
  <c r="AB7039" i="1"/>
  <c r="AB7759" i="1"/>
  <c r="AC7759" i="1"/>
  <c r="AB7552" i="1"/>
  <c r="AC7552" i="1"/>
  <c r="AB7491" i="1"/>
  <c r="AB7290" i="1"/>
  <c r="AB7253" i="1"/>
  <c r="AB7150" i="1"/>
  <c r="AC7150" i="1"/>
  <c r="AC7138" i="1"/>
  <c r="AB7138" i="1"/>
  <c r="AB7057" i="1"/>
  <c r="AC7057" i="1"/>
  <c r="AB6682" i="1"/>
  <c r="AC6682" i="1"/>
  <c r="AB6664" i="1"/>
  <c r="AB6459" i="1"/>
  <c r="AC6459" i="1"/>
  <c r="AC6435" i="1"/>
  <c r="AB6435" i="1"/>
  <c r="AB7822" i="1"/>
  <c r="AC7822" i="1"/>
  <c r="AB7655" i="1"/>
  <c r="AC7655" i="1"/>
  <c r="AB7523" i="1"/>
  <c r="AC7523" i="1"/>
  <c r="AC7465" i="1"/>
  <c r="AB7465" i="1"/>
  <c r="AB7429" i="1"/>
  <c r="AC7429" i="1"/>
  <c r="AC7348" i="1"/>
  <c r="AB7348" i="1"/>
  <c r="AC7267" i="1"/>
  <c r="AB7267" i="1"/>
  <c r="AC7228" i="1"/>
  <c r="AB7228" i="1"/>
  <c r="AC7176" i="1"/>
  <c r="AB7176" i="1"/>
  <c r="AC7104" i="1"/>
  <c r="AB7104" i="1"/>
  <c r="AB6809" i="1"/>
  <c r="AC6809" i="1"/>
  <c r="AB6701" i="1"/>
  <c r="AC6701" i="1"/>
  <c r="AC6487" i="1"/>
  <c r="AB6487" i="1"/>
  <c r="AB7896" i="1"/>
  <c r="AB7766" i="1"/>
  <c r="AC7753" i="1"/>
  <c r="AB7716" i="1"/>
  <c r="AC7716" i="1"/>
  <c r="AB7513" i="1"/>
  <c r="AB7452" i="1"/>
  <c r="AC7452" i="1"/>
  <c r="AB7416" i="1"/>
  <c r="AC7416" i="1"/>
  <c r="AB7393" i="1"/>
  <c r="AB7378" i="1"/>
  <c r="AC7378" i="1"/>
  <c r="AB7369" i="1"/>
  <c r="AB7334" i="1"/>
  <c r="AB7215" i="1"/>
  <c r="AC7086" i="1"/>
  <c r="AB7086" i="1"/>
  <c r="AB7056" i="1"/>
  <c r="AC7056" i="1"/>
  <c r="AB6959" i="1"/>
  <c r="AC6857" i="1"/>
  <c r="AB6857" i="1"/>
  <c r="AC6681" i="1"/>
  <c r="AB6681" i="1"/>
  <c r="AB6550" i="1"/>
  <c r="AC6550" i="1"/>
  <c r="AB7830" i="1"/>
  <c r="AC7830" i="1"/>
  <c r="AB7778" i="1"/>
  <c r="AC7778" i="1"/>
  <c r="AB7613" i="1"/>
  <c r="AC7613" i="1"/>
  <c r="AB7446" i="1"/>
  <c r="AC7446" i="1"/>
  <c r="AC7428" i="1"/>
  <c r="AB7428" i="1"/>
  <c r="AC7406" i="1"/>
  <c r="AB7406" i="1"/>
  <c r="AB7320" i="1"/>
  <c r="AC7320" i="1"/>
  <c r="AB7265" i="1"/>
  <c r="AC7265" i="1"/>
  <c r="AB7248" i="1"/>
  <c r="AC7248" i="1"/>
  <c r="AB7201" i="1"/>
  <c r="AC7201" i="1"/>
  <c r="AC7175" i="1"/>
  <c r="AB7175" i="1"/>
  <c r="AB7071" i="1"/>
  <c r="AC7071" i="1"/>
  <c r="AB6501" i="1"/>
  <c r="AC6501" i="1"/>
  <c r="AB7486" i="1"/>
  <c r="AC7486" i="1"/>
  <c r="AB7460" i="1"/>
  <c r="AC7460" i="1"/>
  <c r="AB7184" i="1"/>
  <c r="AC7184" i="1"/>
  <c r="AC6963" i="1"/>
  <c r="AB6963" i="1"/>
  <c r="AB6741" i="1"/>
  <c r="AC6741" i="1"/>
  <c r="AB6544" i="1"/>
  <c r="AC6544" i="1"/>
  <c r="AB7399" i="1"/>
  <c r="AB7333" i="1"/>
  <c r="AB7260" i="1"/>
  <c r="AC7252" i="1"/>
  <c r="AB7252" i="1"/>
  <c r="AB7155" i="1"/>
  <c r="AC7147" i="1"/>
  <c r="AB7147" i="1"/>
  <c r="AB7087" i="1"/>
  <c r="AC7087" i="1"/>
  <c r="AC7055" i="1"/>
  <c r="AB7055" i="1"/>
  <c r="AB6983" i="1"/>
  <c r="AC6983" i="1"/>
  <c r="AB6929" i="1"/>
  <c r="AC6916" i="1"/>
  <c r="AB6735" i="1"/>
  <c r="AC6735" i="1"/>
  <c r="AB6704" i="1"/>
  <c r="AC6704" i="1"/>
  <c r="AB6663" i="1"/>
  <c r="AB6586" i="1"/>
  <c r="AB6563" i="1"/>
  <c r="AC6543" i="1"/>
  <c r="AB6543" i="1"/>
  <c r="AC6491" i="1"/>
  <c r="AB6491" i="1"/>
  <c r="AB6431" i="1"/>
  <c r="AB6392" i="1"/>
  <c r="AC7289" i="1"/>
  <c r="AB7289" i="1"/>
  <c r="AC7182" i="1"/>
  <c r="AB7182" i="1"/>
  <c r="AB6879" i="1"/>
  <c r="AC6879" i="1"/>
  <c r="AB6614" i="1"/>
  <c r="AC6614" i="1"/>
  <c r="AC6590" i="1"/>
  <c r="AB6590" i="1"/>
  <c r="AB6557" i="1"/>
  <c r="AC6557" i="1"/>
  <c r="AC6505" i="1"/>
  <c r="AB6505" i="1"/>
  <c r="AB7528" i="1"/>
  <c r="AB7421" i="1"/>
  <c r="AB7356" i="1"/>
  <c r="AC7259" i="1"/>
  <c r="AB7259" i="1"/>
  <c r="AC7154" i="1"/>
  <c r="AB7154" i="1"/>
  <c r="AB7077" i="1"/>
  <c r="AC7050" i="1"/>
  <c r="AC7014" i="1"/>
  <c r="AB7014" i="1"/>
  <c r="AB6974" i="1"/>
  <c r="AB6943" i="1"/>
  <c r="AC6897" i="1"/>
  <c r="AC6865" i="1"/>
  <c r="AB6834" i="1"/>
  <c r="AC6803" i="1"/>
  <c r="AB6803" i="1"/>
  <c r="AB6667" i="1"/>
  <c r="AC6667" i="1"/>
  <c r="AC6643" i="1"/>
  <c r="AB6643" i="1"/>
  <c r="AB6612" i="1"/>
  <c r="AC6612" i="1"/>
  <c r="AB6562" i="1"/>
  <c r="AC6562" i="1"/>
  <c r="AC6494" i="1"/>
  <c r="AC6445" i="1"/>
  <c r="AB6391" i="1"/>
  <c r="AC7296" i="1"/>
  <c r="AB7296" i="1"/>
  <c r="AC7190" i="1"/>
  <c r="AB7190" i="1"/>
  <c r="AB7062" i="1"/>
  <c r="AC6947" i="1"/>
  <c r="AB6947" i="1"/>
  <c r="AB6905" i="1"/>
  <c r="AB6892" i="1"/>
  <c r="AB6869" i="1"/>
  <c r="AC6838" i="1"/>
  <c r="AB6838" i="1"/>
  <c r="AB6693" i="1"/>
  <c r="AC6547" i="1"/>
  <c r="AB6547" i="1"/>
  <c r="AC7123" i="1"/>
  <c r="AB7123" i="1"/>
  <c r="AB7044" i="1"/>
  <c r="AC7044" i="1"/>
  <c r="AC6909" i="1"/>
  <c r="AB6909" i="1"/>
  <c r="AB6825" i="1"/>
  <c r="AC6825" i="1"/>
  <c r="AB6756" i="1"/>
  <c r="AC6756" i="1"/>
  <c r="AB6721" i="1"/>
  <c r="AC6721" i="1"/>
  <c r="AC6698" i="1"/>
  <c r="AB6698" i="1"/>
  <c r="AB6666" i="1"/>
  <c r="AC6666" i="1"/>
  <c r="AB7076" i="1"/>
  <c r="AC7076" i="1"/>
  <c r="AB6395" i="1"/>
  <c r="AC6395" i="1"/>
  <c r="AC7199" i="1"/>
  <c r="AB7199" i="1"/>
  <c r="AC7149" i="1"/>
  <c r="AC7122" i="1"/>
  <c r="AC7032" i="1"/>
  <c r="AB7032" i="1"/>
  <c r="AB6876" i="1"/>
  <c r="AB6864" i="1"/>
  <c r="AC6864" i="1"/>
  <c r="AB6824" i="1"/>
  <c r="AC6824" i="1"/>
  <c r="AC6806" i="1"/>
  <c r="AB6720" i="1"/>
  <c r="AC6720" i="1"/>
  <c r="AB7311" i="1"/>
  <c r="AB7245" i="1"/>
  <c r="AC7235" i="1"/>
  <c r="AB7235" i="1"/>
  <c r="AB7139" i="1"/>
  <c r="AC7130" i="1"/>
  <c r="AB7130" i="1"/>
  <c r="AC7105" i="1"/>
  <c r="AB7105" i="1"/>
  <c r="AB7084" i="1"/>
  <c r="AC7075" i="1"/>
  <c r="AB7075" i="1"/>
  <c r="AB7000" i="1"/>
  <c r="AC7000" i="1"/>
  <c r="AB6931" i="1"/>
  <c r="AC6931" i="1"/>
  <c r="AB6789" i="1"/>
  <c r="AC6789" i="1"/>
  <c r="AB6770" i="1"/>
  <c r="AB6745" i="1"/>
  <c r="AB6732" i="1"/>
  <c r="AB6497" i="1"/>
  <c r="AC7274" i="1"/>
  <c r="AB7274" i="1"/>
  <c r="AC7168" i="1"/>
  <c r="AB7168" i="1"/>
  <c r="AC6750" i="1"/>
  <c r="AB6750" i="1"/>
  <c r="AB6629" i="1"/>
  <c r="AC6629" i="1"/>
  <c r="AC6437" i="1"/>
  <c r="AB6437" i="1"/>
  <c r="AB7098" i="1"/>
  <c r="AB7004" i="1"/>
  <c r="AB6952" i="1"/>
  <c r="AB6899" i="1"/>
  <c r="AB6843" i="1"/>
  <c r="AB6793" i="1"/>
  <c r="AB6739" i="1"/>
  <c r="AC6504" i="1"/>
  <c r="AC6500" i="1"/>
  <c r="AC6438" i="1"/>
  <c r="AC6398" i="1"/>
  <c r="AC6394" i="1"/>
  <c r="AB6443" i="1"/>
  <c r="AC7108" i="1"/>
  <c r="AC7097" i="1"/>
  <c r="AC7079" i="1"/>
  <c r="AC7066" i="1"/>
  <c r="AC7047" i="1"/>
  <c r="AB7018" i="1"/>
  <c r="AB6967" i="1"/>
  <c r="AB6914" i="1"/>
  <c r="AB6862" i="1"/>
  <c r="AB6807" i="1"/>
  <c r="AB6754" i="1"/>
  <c r="AB6702" i="1"/>
  <c r="AB6648" i="1"/>
  <c r="AB6594" i="1"/>
  <c r="AB6555" i="1"/>
  <c r="AB6452" i="1"/>
  <c r="AC6389" i="1"/>
  <c r="AB5623" i="1"/>
  <c r="AC5623" i="1"/>
  <c r="AC5732" i="1"/>
  <c r="AC5716" i="1"/>
  <c r="AB5727" i="1"/>
  <c r="AB5698" i="1"/>
  <c r="AB5694" i="1"/>
  <c r="AB5663" i="1"/>
  <c r="AC5647" i="1"/>
  <c r="AB5642" i="1"/>
  <c r="AB5614" i="1"/>
  <c r="AB5583" i="1"/>
  <c r="AC5579" i="1"/>
  <c r="AB5563" i="1"/>
  <c r="AB5551" i="1"/>
  <c r="AB5547" i="1"/>
  <c r="AC5528" i="1"/>
  <c r="AB5516" i="1"/>
  <c r="AB5499" i="1"/>
  <c r="AB5495" i="1"/>
  <c r="AB5484" i="1"/>
  <c r="AB5463" i="1"/>
  <c r="AC5426" i="1"/>
  <c r="AC5421" i="1"/>
  <c r="AB5393" i="1"/>
  <c r="AB5389" i="1"/>
  <c r="AC5383" i="1"/>
  <c r="AB5368" i="1"/>
  <c r="AB5356" i="1"/>
  <c r="AC5331" i="1"/>
  <c r="AB5327" i="1"/>
  <c r="AB5315" i="1"/>
  <c r="AB5310" i="1"/>
  <c r="AC5281" i="1"/>
  <c r="AB5208" i="1"/>
  <c r="AC5208" i="1"/>
  <c r="AB5173" i="1"/>
  <c r="AC5173" i="1"/>
  <c r="AB5141" i="1"/>
  <c r="AC5141" i="1"/>
  <c r="AB5309" i="1"/>
  <c r="AC5309" i="1"/>
  <c r="AB5280" i="1"/>
  <c r="AC5280" i="1"/>
  <c r="AC5198" i="1"/>
  <c r="AB5198" i="1"/>
  <c r="AB5193" i="1"/>
  <c r="AC5193" i="1"/>
  <c r="AC5162" i="1"/>
  <c r="AB5162" i="1"/>
  <c r="AB5152" i="1"/>
  <c r="AC5152" i="1"/>
  <c r="AB5119" i="1"/>
  <c r="AC5119" i="1"/>
  <c r="AC5700" i="1"/>
  <c r="AC5695" i="1"/>
  <c r="AC5684" i="1"/>
  <c r="AC5664" i="1"/>
  <c r="AC5631" i="1"/>
  <c r="AC5584" i="1"/>
  <c r="AC5553" i="1"/>
  <c r="AC5548" i="1"/>
  <c r="AC5533" i="1"/>
  <c r="AC5521" i="1"/>
  <c r="AC5517" i="1"/>
  <c r="AC5485" i="1"/>
  <c r="AC5470" i="1"/>
  <c r="AC5464" i="1"/>
  <c r="AC5432" i="1"/>
  <c r="AC5398" i="1"/>
  <c r="AC5390" i="1"/>
  <c r="AC5349" i="1"/>
  <c r="AC5320" i="1"/>
  <c r="AC5316" i="1"/>
  <c r="AB5291" i="1"/>
  <c r="AC5291" i="1"/>
  <c r="AB5260" i="1"/>
  <c r="AC5260" i="1"/>
  <c r="AB5359" i="1"/>
  <c r="AC5359" i="1"/>
  <c r="AB5350" i="1"/>
  <c r="AC5350" i="1"/>
  <c r="AB5321" i="1"/>
  <c r="AC5321" i="1"/>
  <c r="AB5156" i="1"/>
  <c r="AC5156" i="1"/>
  <c r="AB5717" i="1"/>
  <c r="AC5713" i="1"/>
  <c r="AC5680" i="1"/>
  <c r="AC5660" i="1"/>
  <c r="AC5648" i="1"/>
  <c r="AC5644" i="1"/>
  <c r="AC5596" i="1"/>
  <c r="AC5592" i="1"/>
  <c r="AC5580" i="1"/>
  <c r="AC5564" i="1"/>
  <c r="AC5560" i="1"/>
  <c r="AC5529" i="1"/>
  <c r="AC5500" i="1"/>
  <c r="AB5496" i="1"/>
  <c r="AC5481" i="1"/>
  <c r="AC5449" i="1"/>
  <c r="AC5445" i="1"/>
  <c r="AC5428" i="1"/>
  <c r="AC5423" i="1"/>
  <c r="AC5394" i="1"/>
  <c r="AC5374" i="1"/>
  <c r="AC5369" i="1"/>
  <c r="AB5357" i="1"/>
  <c r="AC5312" i="1"/>
  <c r="AC5250" i="1"/>
  <c r="AC5246" i="1"/>
  <c r="AC5297" i="1"/>
  <c r="AC5741" i="1"/>
  <c r="AB5728" i="1"/>
  <c r="AC5728" i="1"/>
  <c r="AC5676" i="1"/>
  <c r="AB5611" i="1"/>
  <c r="AC5460" i="1"/>
  <c r="AC5385" i="1"/>
  <c r="AB5353" i="1"/>
  <c r="AB5324" i="1"/>
  <c r="AC5324" i="1"/>
  <c r="AC5290" i="1"/>
  <c r="AC5259" i="1"/>
  <c r="AC5240" i="1"/>
  <c r="AC5200" i="1"/>
  <c r="AB5258" i="1"/>
  <c r="AC5258" i="1"/>
  <c r="AB5301" i="1"/>
  <c r="AB5271" i="1"/>
  <c r="AB5382" i="1"/>
  <c r="AC5382" i="1"/>
  <c r="AB5414" i="1"/>
  <c r="AC5414" i="1"/>
  <c r="AB5361" i="1"/>
  <c r="AC5361" i="1"/>
  <c r="AB5332" i="1"/>
  <c r="AC5332" i="1"/>
  <c r="AC5294" i="1"/>
  <c r="AC5263" i="1"/>
  <c r="AC5214" i="1"/>
  <c r="AB5214" i="1"/>
  <c r="AB5204" i="1"/>
  <c r="AC5204" i="1"/>
  <c r="AB5169" i="1"/>
  <c r="AC5159" i="1"/>
  <c r="AC5146" i="1"/>
  <c r="AB5146" i="1"/>
  <c r="AB5520" i="1"/>
  <c r="AC5520" i="1"/>
  <c r="AC5244" i="1"/>
  <c r="AC5191" i="1"/>
  <c r="AC5138" i="1"/>
  <c r="AB5206" i="1"/>
  <c r="AB5154" i="1"/>
  <c r="AC5114" i="1"/>
  <c r="AC4756" i="1"/>
  <c r="AB4913" i="1"/>
  <c r="AC5015" i="1"/>
  <c r="AC5069" i="1"/>
  <c r="AC4845" i="1"/>
  <c r="AB4922" i="1"/>
  <c r="AB4980" i="1"/>
  <c r="AC4946" i="1"/>
  <c r="AC4808" i="1"/>
  <c r="AB4751" i="1"/>
  <c r="AB4570" i="1"/>
  <c r="AC5087" i="1"/>
  <c r="AC5050" i="1"/>
  <c r="AC4723" i="1"/>
  <c r="AB5037" i="1"/>
  <c r="AC5003" i="1"/>
  <c r="AB4967" i="1"/>
  <c r="AC4926" i="1"/>
  <c r="AC4842" i="1"/>
  <c r="AC5019" i="1"/>
  <c r="AC4889" i="1"/>
  <c r="AB4829" i="1"/>
  <c r="AC4930" i="1"/>
  <c r="AC4908" i="1"/>
  <c r="AC4871" i="1"/>
  <c r="AB4823" i="1"/>
  <c r="AB4786" i="1"/>
  <c r="AC4864" i="1"/>
  <c r="AB4918" i="1"/>
  <c r="AB4590" i="1"/>
  <c r="AC5097" i="1"/>
  <c r="AB4742" i="1"/>
  <c r="AC4719" i="1"/>
  <c r="AC5066" i="1"/>
  <c r="AB4955" i="1"/>
  <c r="AB4861" i="1"/>
  <c r="AB4994" i="1"/>
  <c r="AB4931" i="1"/>
  <c r="AC4977" i="1"/>
  <c r="AB4680" i="1"/>
  <c r="AC4691" i="1"/>
  <c r="AC4782" i="1"/>
  <c r="AC4941" i="1"/>
  <c r="AC4841" i="1"/>
  <c r="AB4715" i="1"/>
  <c r="AB4578" i="1"/>
  <c r="AB4927" i="1"/>
  <c r="AC5109" i="1"/>
  <c r="AB4668" i="1"/>
  <c r="AB4936" i="1"/>
  <c r="AC4880" i="1"/>
  <c r="AC4870" i="1"/>
  <c r="AC4819" i="1"/>
  <c r="AB4772" i="1"/>
  <c r="AC4743" i="1"/>
  <c r="AC4679" i="1"/>
  <c r="AC4575" i="1"/>
  <c r="AC4874" i="1"/>
  <c r="AB4617" i="1"/>
  <c r="AB5031" i="1"/>
  <c r="AB4730" i="1"/>
  <c r="AC4990" i="1"/>
  <c r="AC4902" i="1"/>
  <c r="AC4883" i="1"/>
  <c r="AC4799" i="1"/>
  <c r="AB4775" i="1"/>
  <c r="AC4757" i="1"/>
  <c r="AC4746" i="1"/>
  <c r="AC5106" i="1"/>
  <c r="AB5040" i="1"/>
  <c r="AB5007" i="1"/>
  <c r="AC4962" i="1"/>
  <c r="AC4804" i="1"/>
  <c r="AB4634" i="1"/>
  <c r="AC4971" i="1"/>
  <c r="AC4951" i="1"/>
  <c r="AB4768" i="1"/>
  <c r="AB4604" i="1"/>
  <c r="AB4591" i="1"/>
  <c r="AC5056" i="1"/>
  <c r="AC4854" i="1"/>
  <c r="AB4848" i="1"/>
  <c r="AC4838" i="1"/>
  <c r="AC4812" i="1"/>
  <c r="AB4776" i="1"/>
  <c r="AB4740" i="1"/>
  <c r="AC4563" i="1"/>
  <c r="AC4975" i="1"/>
  <c r="AC4900" i="1"/>
  <c r="AC5072" i="1"/>
  <c r="AC5027" i="1"/>
  <c r="AC4934" i="1"/>
  <c r="AC4925" i="1"/>
  <c r="AC4888" i="1"/>
  <c r="AC4863" i="1"/>
  <c r="AC4817" i="1"/>
  <c r="AB4801" i="1"/>
  <c r="AC4796" i="1"/>
  <c r="AB4656" i="1"/>
  <c r="AB4979" i="1"/>
  <c r="AC4969" i="1"/>
  <c r="AC4892" i="1"/>
  <c r="AB4791" i="1"/>
  <c r="AB4781" i="1"/>
  <c r="AC4706" i="1"/>
  <c r="AC4667" i="1"/>
  <c r="AB4594" i="1"/>
  <c r="AB4964" i="1"/>
  <c r="AB4959" i="1"/>
  <c r="AC4939" i="1"/>
  <c r="AC4920" i="1"/>
  <c r="AC4909" i="1"/>
  <c r="AC4882" i="1"/>
  <c r="AC4770" i="1"/>
  <c r="AC4754" i="1"/>
  <c r="AC5059" i="1"/>
  <c r="AC4982" i="1"/>
  <c r="AC4943" i="1"/>
  <c r="AB4924" i="1"/>
  <c r="AC4877" i="1"/>
  <c r="AC4857" i="1"/>
  <c r="AC4852" i="1"/>
  <c r="AC4825" i="1"/>
  <c r="AC4795" i="1"/>
  <c r="AC4732" i="1"/>
  <c r="AC4642" i="1"/>
  <c r="AB4566" i="1"/>
  <c r="AB4552" i="1"/>
  <c r="AC5094" i="1"/>
  <c r="AC4987" i="1"/>
  <c r="AB4968" i="1"/>
  <c r="AC4867" i="1"/>
  <c r="AC4820" i="1"/>
  <c r="AB4789" i="1"/>
  <c r="AC4747" i="1"/>
  <c r="AB4711" i="1"/>
  <c r="AB4631" i="1"/>
  <c r="AC5103" i="1"/>
  <c r="AC5034" i="1"/>
  <c r="AC5022" i="1"/>
  <c r="AC5010" i="1"/>
  <c r="AC4998" i="1"/>
  <c r="AC4985" i="1"/>
  <c r="AB4974" i="1"/>
  <c r="AC4958" i="1"/>
  <c r="AB4950" i="1"/>
  <c r="AB4745" i="1"/>
  <c r="AC4710" i="1"/>
  <c r="AB4701" i="1"/>
  <c r="AB4579" i="1"/>
  <c r="AC4551" i="1"/>
  <c r="AC5081" i="1"/>
  <c r="AC5044" i="1"/>
  <c r="AC5030" i="1"/>
  <c r="AC5018" i="1"/>
  <c r="AC5006" i="1"/>
  <c r="AC4993" i="1"/>
  <c r="AC4981" i="1"/>
  <c r="AC4954" i="1"/>
  <c r="AB4937" i="1"/>
  <c r="AC4921" i="1"/>
  <c r="AC4903" i="1"/>
  <c r="AC4837" i="1"/>
  <c r="AC4816" i="1"/>
  <c r="AB4807" i="1"/>
  <c r="AC4785" i="1"/>
  <c r="AB4771" i="1"/>
  <c r="AB4763" i="1"/>
  <c r="AB4731" i="1"/>
  <c r="AB4727" i="1"/>
  <c r="AB4714" i="1"/>
  <c r="AB4705" i="1"/>
  <c r="AC4917" i="1"/>
  <c r="AC4832" i="1"/>
  <c r="AC4810" i="1"/>
  <c r="AC4767" i="1"/>
  <c r="AC4630" i="1"/>
  <c r="AC5112" i="1"/>
  <c r="AC5075" i="1"/>
  <c r="AC5025" i="1"/>
  <c r="AC5013" i="1"/>
  <c r="AC5001" i="1"/>
  <c r="AC4988" i="1"/>
  <c r="AB4973" i="1"/>
  <c r="AB4961" i="1"/>
  <c r="AC4957" i="1"/>
  <c r="AC4949" i="1"/>
  <c r="AC4945" i="1"/>
  <c r="AC4932" i="1"/>
  <c r="AC4855" i="1"/>
  <c r="AC4851" i="1"/>
  <c r="AC4828" i="1"/>
  <c r="AC4793" i="1"/>
  <c r="AC4753" i="1"/>
  <c r="AB4709" i="1"/>
  <c r="AB4700" i="1"/>
  <c r="AC4545" i="1"/>
  <c r="AC5091" i="1"/>
  <c r="AC5053" i="1"/>
  <c r="AC5033" i="1"/>
  <c r="AC5021" i="1"/>
  <c r="AC5009" i="1"/>
  <c r="AC4997" i="1"/>
  <c r="AC4984" i="1"/>
  <c r="AC4953" i="1"/>
  <c r="AB4784" i="1"/>
  <c r="AC4916" i="1"/>
  <c r="AC4906" i="1"/>
  <c r="AC4895" i="1"/>
  <c r="AC4886" i="1"/>
  <c r="AC4868" i="1"/>
  <c r="AC4616" i="1"/>
  <c r="AB4605" i="1"/>
  <c r="AB4567" i="1"/>
  <c r="AC5084" i="1"/>
  <c r="AC5047" i="1"/>
  <c r="AC5028" i="1"/>
  <c r="AC5016" i="1"/>
  <c r="AC5004" i="1"/>
  <c r="AC4991" i="1"/>
  <c r="AC4976" i="1"/>
  <c r="AC4972" i="1"/>
  <c r="AC4956" i="1"/>
  <c r="AC4944" i="1"/>
  <c r="AC4858" i="1"/>
  <c r="AC4835" i="1"/>
  <c r="AC4831" i="1"/>
  <c r="AC4813" i="1"/>
  <c r="AB4809" i="1"/>
  <c r="AC4805" i="1"/>
  <c r="AC4792" i="1"/>
  <c r="AC4766" i="1"/>
  <c r="AC4761" i="1"/>
  <c r="AB4733" i="1"/>
  <c r="AB4725" i="1"/>
  <c r="AC4720" i="1"/>
  <c r="AC4716" i="1"/>
  <c r="AB4707" i="1"/>
  <c r="AC4703" i="1"/>
  <c r="AB4692" i="1"/>
  <c r="AB4671" i="1"/>
  <c r="AC5100" i="1"/>
  <c r="AC5063" i="1"/>
  <c r="AC5024" i="1"/>
  <c r="AC5012" i="1"/>
  <c r="AC5000" i="1"/>
  <c r="AC4940" i="1"/>
  <c r="AC4935" i="1"/>
  <c r="AC4919" i="1"/>
  <c r="AB4783" i="1"/>
  <c r="AB4752" i="1"/>
  <c r="AB4738" i="1"/>
  <c r="AC4729" i="1"/>
  <c r="AC4655" i="1"/>
  <c r="AB4643" i="1"/>
  <c r="AC5078" i="1"/>
  <c r="AC4963" i="1"/>
  <c r="AC4915" i="1"/>
  <c r="AC4894" i="1"/>
  <c r="AC4876" i="1"/>
  <c r="AC4844" i="1"/>
  <c r="AC4826" i="1"/>
  <c r="AB4769" i="1"/>
  <c r="AC4548" i="1"/>
  <c r="AC4966" i="1"/>
  <c r="AC4929" i="1"/>
  <c r="AC4911" i="1"/>
  <c r="AB4907" i="1"/>
  <c r="AC4907" i="1"/>
  <c r="AC4898" i="1"/>
  <c r="AB4893" i="1"/>
  <c r="AC4893" i="1"/>
  <c r="AC4885" i="1"/>
  <c r="AB4881" i="1"/>
  <c r="AC4881" i="1"/>
  <c r="AC4873" i="1"/>
  <c r="AB4869" i="1"/>
  <c r="AC4869" i="1"/>
  <c r="AC4860" i="1"/>
  <c r="AB4856" i="1"/>
  <c r="AC4856" i="1"/>
  <c r="AC4847" i="1"/>
  <c r="AB4843" i="1"/>
  <c r="AC4843" i="1"/>
  <c r="AC4834" i="1"/>
  <c r="AB4830" i="1"/>
  <c r="AC4830" i="1"/>
  <c r="AC4822" i="1"/>
  <c r="AB4818" i="1"/>
  <c r="AC4818" i="1"/>
  <c r="AB4797" i="1"/>
  <c r="AB4765" i="1"/>
  <c r="AB4728" i="1"/>
  <c r="AC4728" i="1"/>
  <c r="AB4547" i="1"/>
  <c r="AC4547" i="1"/>
  <c r="AB4760" i="1"/>
  <c r="AC4760" i="1"/>
  <c r="AB4687" i="1"/>
  <c r="AC4687" i="1"/>
  <c r="AB4651" i="1"/>
  <c r="AC4651" i="1"/>
  <c r="AB4612" i="1"/>
  <c r="AC4612" i="1"/>
  <c r="AC4965" i="1"/>
  <c r="AC4952" i="1"/>
  <c r="AC4928" i="1"/>
  <c r="AB4910" i="1"/>
  <c r="AC4910" i="1"/>
  <c r="AB4896" i="1"/>
  <c r="AC4896" i="1"/>
  <c r="AB4884" i="1"/>
  <c r="AC4884" i="1"/>
  <c r="AB4872" i="1"/>
  <c r="AC4872" i="1"/>
  <c r="AB4859" i="1"/>
  <c r="AC4859" i="1"/>
  <c r="AB4846" i="1"/>
  <c r="AC4846" i="1"/>
  <c r="AB4833" i="1"/>
  <c r="AC4833" i="1"/>
  <c r="AB4821" i="1"/>
  <c r="AC4821" i="1"/>
  <c r="AB4764" i="1"/>
  <c r="AC4764" i="1"/>
  <c r="AC4755" i="1"/>
  <c r="AB4755" i="1"/>
  <c r="AC4734" i="1"/>
  <c r="AB4574" i="1"/>
  <c r="AC4574" i="1"/>
  <c r="AC4978" i="1"/>
  <c r="AC4942" i="1"/>
  <c r="AB4800" i="1"/>
  <c r="AB4788" i="1"/>
  <c r="AC4788" i="1"/>
  <c r="AC4780" i="1"/>
  <c r="AB4758" i="1"/>
  <c r="AB4556" i="1"/>
  <c r="AC5111" i="1"/>
  <c r="AC5102" i="1"/>
  <c r="AC5096" i="1"/>
  <c r="AC5090" i="1"/>
  <c r="AC5083" i="1"/>
  <c r="AC5080" i="1"/>
  <c r="AC5074" i="1"/>
  <c r="AC5068" i="1"/>
  <c r="AC5062" i="1"/>
  <c r="AC5055" i="1"/>
  <c r="AC5046" i="1"/>
  <c r="AC5036" i="1"/>
  <c r="AC4718" i="1"/>
  <c r="AB4718" i="1"/>
  <c r="AC5108" i="1"/>
  <c r="AC5105" i="1"/>
  <c r="AC5099" i="1"/>
  <c r="AC5093" i="1"/>
  <c r="AC5086" i="1"/>
  <c r="AC5077" i="1"/>
  <c r="AC5071" i="1"/>
  <c r="AC5065" i="1"/>
  <c r="AC5058" i="1"/>
  <c r="AC5052" i="1"/>
  <c r="AC5049" i="1"/>
  <c r="AC5042" i="1"/>
  <c r="AC5039" i="1"/>
  <c r="AC4948" i="1"/>
  <c r="AB4914" i="1"/>
  <c r="AC4914" i="1"/>
  <c r="AC4905" i="1"/>
  <c r="AB4901" i="1"/>
  <c r="AC4901" i="1"/>
  <c r="AC4891" i="1"/>
  <c r="AB4887" i="1"/>
  <c r="AC4887" i="1"/>
  <c r="AC4879" i="1"/>
  <c r="AB4875" i="1"/>
  <c r="AC4875" i="1"/>
  <c r="AB4862" i="1"/>
  <c r="AC4862" i="1"/>
  <c r="AB4850" i="1"/>
  <c r="AC4850" i="1"/>
  <c r="AB4836" i="1"/>
  <c r="AC4836" i="1"/>
  <c r="AB4824" i="1"/>
  <c r="AC4824" i="1"/>
  <c r="AB4811" i="1"/>
  <c r="AC4811" i="1"/>
  <c r="AC4787" i="1"/>
  <c r="AB4787" i="1"/>
  <c r="AB4721" i="1"/>
  <c r="AB4696" i="1"/>
  <c r="AB4675" i="1"/>
  <c r="AC4675" i="1"/>
  <c r="AB4659" i="1"/>
  <c r="AB4638" i="1"/>
  <c r="AC4638" i="1"/>
  <c r="AB4620" i="1"/>
  <c r="AB4599" i="1"/>
  <c r="AC4599" i="1"/>
  <c r="AB4582" i="1"/>
  <c r="AC4777" i="1"/>
  <c r="AB4777" i="1"/>
  <c r="AC4779" i="1"/>
  <c r="AC4737" i="1"/>
  <c r="AC4717" i="1"/>
  <c r="AB4802" i="1"/>
  <c r="AC4802" i="1"/>
  <c r="AB4803" i="1"/>
  <c r="AB4762" i="1"/>
  <c r="AB4749" i="1"/>
  <c r="AC4749" i="1"/>
  <c r="AB4741" i="1"/>
  <c r="AC4741" i="1"/>
  <c r="AB4561" i="1"/>
  <c r="AC4561" i="1"/>
  <c r="AC5110" i="1"/>
  <c r="AC5104" i="1"/>
  <c r="AC5098" i="1"/>
  <c r="AC5092" i="1"/>
  <c r="AC5082" i="1"/>
  <c r="AC5076" i="1"/>
  <c r="AC5070" i="1"/>
  <c r="AC5060" i="1"/>
  <c r="AC5054" i="1"/>
  <c r="AC5048" i="1"/>
  <c r="AC5041" i="1"/>
  <c r="AC5035" i="1"/>
  <c r="AC5029" i="1"/>
  <c r="AC5023" i="1"/>
  <c r="AC5017" i="1"/>
  <c r="AC5011" i="1"/>
  <c r="AC5005" i="1"/>
  <c r="AC4995" i="1"/>
  <c r="AC4992" i="1"/>
  <c r="AC4986" i="1"/>
  <c r="AC4983" i="1"/>
  <c r="AC4970" i="1"/>
  <c r="AC4947" i="1"/>
  <c r="AC4933" i="1"/>
  <c r="AB4904" i="1"/>
  <c r="AC4904" i="1"/>
  <c r="AB4890" i="1"/>
  <c r="AC4890" i="1"/>
  <c r="AB4878" i="1"/>
  <c r="AC4878" i="1"/>
  <c r="AB4866" i="1"/>
  <c r="AC4866" i="1"/>
  <c r="AB4853" i="1"/>
  <c r="AC4853" i="1"/>
  <c r="AB4839" i="1"/>
  <c r="AC4839" i="1"/>
  <c r="AB4827" i="1"/>
  <c r="AC4827" i="1"/>
  <c r="AB4815" i="1"/>
  <c r="AC4815" i="1"/>
  <c r="AC4794" i="1"/>
  <c r="AB4794" i="1"/>
  <c r="AC5107" i="1"/>
  <c r="AC5101" i="1"/>
  <c r="AC5095" i="1"/>
  <c r="AC5089" i="1"/>
  <c r="AC5085" i="1"/>
  <c r="AC5079" i="1"/>
  <c r="AC5073" i="1"/>
  <c r="AC5067" i="1"/>
  <c r="AC5064" i="1"/>
  <c r="AC5057" i="1"/>
  <c r="AC5051" i="1"/>
  <c r="AC5045" i="1"/>
  <c r="AC5038" i="1"/>
  <c r="AC5032" i="1"/>
  <c r="AC5026" i="1"/>
  <c r="AC5020" i="1"/>
  <c r="AC5014" i="1"/>
  <c r="AC5008" i="1"/>
  <c r="AC5002" i="1"/>
  <c r="AC4999" i="1"/>
  <c r="AC4989" i="1"/>
  <c r="AC4960" i="1"/>
  <c r="AC4923" i="1"/>
  <c r="AB4806" i="1"/>
  <c r="AB4798" i="1"/>
  <c r="AC4798" i="1"/>
  <c r="AB4773" i="1"/>
  <c r="AC4773" i="1"/>
  <c r="AB4744" i="1"/>
  <c r="AB4724" i="1"/>
  <c r="AB4704" i="1"/>
  <c r="AC4704" i="1"/>
  <c r="AB4683" i="1"/>
  <c r="AB4663" i="1"/>
  <c r="AC4663" i="1"/>
  <c r="AB4646" i="1"/>
  <c r="AB4624" i="1"/>
  <c r="AC4624" i="1"/>
  <c r="AB4608" i="1"/>
  <c r="AB4586" i="1"/>
  <c r="AC4586" i="1"/>
  <c r="AB4774" i="1"/>
  <c r="AB4736" i="1"/>
  <c r="AC4726" i="1"/>
  <c r="AC4713" i="1"/>
  <c r="AB4699" i="1"/>
  <c r="AC4694" i="1"/>
  <c r="AB4686" i="1"/>
  <c r="AC4682" i="1"/>
  <c r="AB4674" i="1"/>
  <c r="AC4670" i="1"/>
  <c r="AB4662" i="1"/>
  <c r="AC4658" i="1"/>
  <c r="AB4650" i="1"/>
  <c r="AC4645" i="1"/>
  <c r="AB4637" i="1"/>
  <c r="AC4633" i="1"/>
  <c r="AB4623" i="1"/>
  <c r="AC4619" i="1"/>
  <c r="AB4611" i="1"/>
  <c r="AC4607" i="1"/>
  <c r="AB4598" i="1"/>
  <c r="AC4593" i="1"/>
  <c r="AB4585" i="1"/>
  <c r="AC4581" i="1"/>
  <c r="AB4573" i="1"/>
  <c r="AC4569" i="1"/>
  <c r="AB4559" i="1"/>
  <c r="AC4555" i="1"/>
  <c r="AB4546" i="1"/>
  <c r="AB4739" i="1"/>
  <c r="AB4702" i="1"/>
  <c r="AB4690" i="1"/>
  <c r="AC4690" i="1"/>
  <c r="AB4678" i="1"/>
  <c r="AC4678" i="1"/>
  <c r="AB4666" i="1"/>
  <c r="AC4666" i="1"/>
  <c r="AB4654" i="1"/>
  <c r="AC4654" i="1"/>
  <c r="AB4641" i="1"/>
  <c r="AC4641" i="1"/>
  <c r="AB4628" i="1"/>
  <c r="AC4628" i="1"/>
  <c r="AB4615" i="1"/>
  <c r="AC4615" i="1"/>
  <c r="AB4603" i="1"/>
  <c r="AC4603" i="1"/>
  <c r="AB4589" i="1"/>
  <c r="AC4589" i="1"/>
  <c r="AB4577" i="1"/>
  <c r="AC4577" i="1"/>
  <c r="AB4565" i="1"/>
  <c r="AC4565" i="1"/>
  <c r="AB4550" i="1"/>
  <c r="AC4550" i="1"/>
  <c r="AC4735" i="1"/>
  <c r="AC4722" i="1"/>
  <c r="AC4698" i="1"/>
  <c r="AB4689" i="1"/>
  <c r="AC4685" i="1"/>
  <c r="AB4677" i="1"/>
  <c r="AC4673" i="1"/>
  <c r="AB4665" i="1"/>
  <c r="AC4661" i="1"/>
  <c r="AB4653" i="1"/>
  <c r="AC4648" i="1"/>
  <c r="AB4640" i="1"/>
  <c r="AC4636" i="1"/>
  <c r="AB4627" i="1"/>
  <c r="AC4622" i="1"/>
  <c r="AB4614" i="1"/>
  <c r="AC4610" i="1"/>
  <c r="AB4602" i="1"/>
  <c r="AC4596" i="1"/>
  <c r="AB4588" i="1"/>
  <c r="AC4584" i="1"/>
  <c r="AB4576" i="1"/>
  <c r="AC4572" i="1"/>
  <c r="AB4564" i="1"/>
  <c r="AC4558" i="1"/>
  <c r="AB4549" i="1"/>
  <c r="AB4748" i="1"/>
  <c r="AB4712" i="1"/>
  <c r="AB4693" i="1"/>
  <c r="AC4693" i="1"/>
  <c r="AB4681" i="1"/>
  <c r="AC4681" i="1"/>
  <c r="AB4669" i="1"/>
  <c r="AC4669" i="1"/>
  <c r="AB4657" i="1"/>
  <c r="AC4657" i="1"/>
  <c r="AB4644" i="1"/>
  <c r="AC4644" i="1"/>
  <c r="AB4632" i="1"/>
  <c r="AC4632" i="1"/>
  <c r="AB4618" i="1"/>
  <c r="AC4618" i="1"/>
  <c r="AB4606" i="1"/>
  <c r="AC4606" i="1"/>
  <c r="AB4592" i="1"/>
  <c r="AC4592" i="1"/>
  <c r="AB4580" i="1"/>
  <c r="AC4580" i="1"/>
  <c r="AB4568" i="1"/>
  <c r="AC4568" i="1"/>
  <c r="AB4554" i="1"/>
  <c r="AC4554" i="1"/>
  <c r="AC4688" i="1"/>
  <c r="AC4676" i="1"/>
  <c r="AC4664" i="1"/>
  <c r="AC4652" i="1"/>
  <c r="AC4639" i="1"/>
  <c r="AC4626" i="1"/>
  <c r="AC4613" i="1"/>
  <c r="AC4601" i="1"/>
  <c r="AC4587" i="1"/>
  <c r="AB4544" i="1"/>
  <c r="AC4544" i="1"/>
  <c r="AB4697" i="1"/>
  <c r="AC4697" i="1"/>
  <c r="AB4684" i="1"/>
  <c r="AC4684" i="1"/>
  <c r="AB4672" i="1"/>
  <c r="AC4672" i="1"/>
  <c r="AB4660" i="1"/>
  <c r="AC4660" i="1"/>
  <c r="AB4647" i="1"/>
  <c r="AC4647" i="1"/>
  <c r="AB4635" i="1"/>
  <c r="AC4635" i="1"/>
  <c r="AB4621" i="1"/>
  <c r="AC4621" i="1"/>
  <c r="AB4609" i="1"/>
  <c r="AC4609" i="1"/>
  <c r="AB4595" i="1"/>
  <c r="AC4595" i="1"/>
  <c r="AB4583" i="1"/>
  <c r="AC4583" i="1"/>
  <c r="AB4571" i="1"/>
  <c r="AC4571" i="1"/>
  <c r="AB4557" i="1"/>
  <c r="AC4557" i="1"/>
  <c r="AC4543" i="1"/>
  <c r="O3506" i="1"/>
  <c r="O3500" i="1"/>
  <c r="O1657" i="1"/>
  <c r="B37" i="5"/>
  <c r="B33" i="5"/>
  <c r="B32" i="5"/>
  <c r="B31" i="5"/>
  <c r="B30" i="5"/>
  <c r="B29" i="5"/>
  <c r="B28" i="5"/>
  <c r="B27" i="5"/>
  <c r="B26" i="5"/>
  <c r="B25" i="5"/>
  <c r="B24" i="5"/>
  <c r="B23" i="5"/>
  <c r="B21" i="5"/>
  <c r="B20" i="5"/>
  <c r="B18" i="5"/>
  <c r="B17" i="5"/>
  <c r="B16" i="5"/>
  <c r="B15" i="5"/>
  <c r="B13" i="5"/>
  <c r="B12" i="5"/>
  <c r="B11" i="5"/>
  <c r="B8" i="5"/>
  <c r="B7" i="5"/>
  <c r="B6" i="5"/>
  <c r="B5" i="5"/>
  <c r="B4" i="5"/>
  <c r="B3" i="5"/>
  <c r="AA4000" i="1"/>
  <c r="AB4000" i="1" s="1"/>
  <c r="AA4001" i="1"/>
  <c r="AC4001" i="1" s="1"/>
  <c r="AA4002" i="1"/>
  <c r="AC4002" i="1" s="1"/>
  <c r="AA4004" i="1"/>
  <c r="AC4004" i="1" s="1"/>
  <c r="AA4005" i="1"/>
  <c r="AB4005" i="1" s="1"/>
  <c r="AA4006" i="1"/>
  <c r="AB4006" i="1" s="1"/>
  <c r="AA4007" i="1"/>
  <c r="AB4007" i="1" s="1"/>
  <c r="AA4008" i="1"/>
  <c r="AB4008" i="1" s="1"/>
  <c r="AA4009" i="1"/>
  <c r="AC4009" i="1" s="1"/>
  <c r="AA4010" i="1"/>
  <c r="AB4010" i="1" s="1"/>
  <c r="AA4011" i="1"/>
  <c r="AC4011" i="1" s="1"/>
  <c r="AA4012" i="1"/>
  <c r="AB4012" i="1" s="1"/>
  <c r="AA4013" i="1"/>
  <c r="AC4013" i="1" s="1"/>
  <c r="AA4014" i="1"/>
  <c r="AB4014" i="1" s="1"/>
  <c r="AA4015" i="1"/>
  <c r="AB4015" i="1" s="1"/>
  <c r="AA4016" i="1"/>
  <c r="AB4016" i="1" s="1"/>
  <c r="AA4019" i="1"/>
  <c r="AC4019" i="1" s="1"/>
  <c r="AA4020" i="1"/>
  <c r="AC4020" i="1" s="1"/>
  <c r="AA4021" i="1"/>
  <c r="AB4021" i="1" s="1"/>
  <c r="AA4022" i="1"/>
  <c r="AC4022" i="1" s="1"/>
  <c r="AA4023" i="1"/>
  <c r="AC4023" i="1" s="1"/>
  <c r="AA4024" i="1"/>
  <c r="AB4024" i="1" s="1"/>
  <c r="AA4025" i="1"/>
  <c r="AC4025" i="1" s="1"/>
  <c r="AA4026" i="1"/>
  <c r="AB4026" i="1" s="1"/>
  <c r="AA4027" i="1"/>
  <c r="AC4027" i="1" s="1"/>
  <c r="AA4028" i="1"/>
  <c r="AB4028" i="1" s="1"/>
  <c r="AA4029" i="1"/>
  <c r="AC4029" i="1" s="1"/>
  <c r="AA4030" i="1"/>
  <c r="AB4030" i="1" s="1"/>
  <c r="AA4031" i="1"/>
  <c r="AC4031" i="1" s="1"/>
  <c r="AA4032" i="1"/>
  <c r="AB4032" i="1" s="1"/>
  <c r="AA4033" i="1"/>
  <c r="AB4033" i="1" s="1"/>
  <c r="AA4034" i="1"/>
  <c r="AC4034" i="1" s="1"/>
  <c r="AA4035" i="1"/>
  <c r="AB4035" i="1" s="1"/>
  <c r="AA4036" i="1"/>
  <c r="AB4036" i="1" s="1"/>
  <c r="AA4037" i="1"/>
  <c r="AC4037" i="1" s="1"/>
  <c r="AA4038" i="1"/>
  <c r="AB4038" i="1" s="1"/>
  <c r="AA4039" i="1"/>
  <c r="AC4039" i="1" s="1"/>
  <c r="AA4040" i="1"/>
  <c r="AB4040" i="1" s="1"/>
  <c r="AA4041" i="1"/>
  <c r="AC4041" i="1" s="1"/>
  <c r="AA4042" i="1"/>
  <c r="AB4042" i="1" s="1"/>
  <c r="AA4043" i="1"/>
  <c r="AB4043" i="1" s="1"/>
  <c r="AA4044" i="1"/>
  <c r="AC4044" i="1" s="1"/>
  <c r="AA4045" i="1"/>
  <c r="AC4045" i="1" s="1"/>
  <c r="AA4046" i="1"/>
  <c r="AB4046" i="1" s="1"/>
  <c r="AA4048" i="1"/>
  <c r="AB4048" i="1" s="1"/>
  <c r="AA4049" i="1"/>
  <c r="AC4049" i="1" s="1"/>
  <c r="AA4050" i="1"/>
  <c r="AB4050" i="1" s="1"/>
  <c r="AA4051" i="1"/>
  <c r="AC4051" i="1" s="1"/>
  <c r="AA4052" i="1"/>
  <c r="AB4052" i="1" s="1"/>
  <c r="AA4053" i="1"/>
  <c r="AB4053" i="1" s="1"/>
  <c r="AA4054" i="1"/>
  <c r="AC4054" i="1" s="1"/>
  <c r="AA4055" i="1"/>
  <c r="AB4055" i="1" s="1"/>
  <c r="AA4056" i="1"/>
  <c r="AC4056" i="1" s="1"/>
  <c r="AA4057" i="1"/>
  <c r="AB4057" i="1" s="1"/>
  <c r="AA4058" i="1"/>
  <c r="AB4058" i="1" s="1"/>
  <c r="AA4059" i="1"/>
  <c r="AC4059" i="1" s="1"/>
  <c r="AA4060" i="1"/>
  <c r="AB4060" i="1" s="1"/>
  <c r="AA4061" i="1"/>
  <c r="AB4061" i="1" s="1"/>
  <c r="AA4062" i="1"/>
  <c r="AC4062" i="1" s="1"/>
  <c r="AA4063" i="1"/>
  <c r="AC4063" i="1" s="1"/>
  <c r="AA4064" i="1"/>
  <c r="AB4064" i="1" s="1"/>
  <c r="AA4065" i="1"/>
  <c r="AB4065" i="1" s="1"/>
  <c r="AA4066" i="1"/>
  <c r="AB4066" i="1" s="1"/>
  <c r="AA4067" i="1"/>
  <c r="AC4067" i="1" s="1"/>
  <c r="AA4068" i="1"/>
  <c r="AB4068" i="1" s="1"/>
  <c r="AA4069" i="1"/>
  <c r="AB4069" i="1" s="1"/>
  <c r="AA4070" i="1"/>
  <c r="AC4070" i="1" s="1"/>
  <c r="AA4071" i="1"/>
  <c r="AB4071" i="1" s="1"/>
  <c r="AA4073" i="1"/>
  <c r="AB4073" i="1" s="1"/>
  <c r="AA4074" i="1"/>
  <c r="AB4074" i="1" s="1"/>
  <c r="AA4075" i="1"/>
  <c r="AB4075" i="1" s="1"/>
  <c r="AA4076" i="1"/>
  <c r="AB4076" i="1" s="1"/>
  <c r="AA4078" i="1"/>
  <c r="AB4078" i="1" s="1"/>
  <c r="AA4079" i="1"/>
  <c r="AC4079" i="1" s="1"/>
  <c r="AA4080" i="1"/>
  <c r="AB4080" i="1" s="1"/>
  <c r="AA4081" i="1"/>
  <c r="AC4081" i="1" s="1"/>
  <c r="AA4082" i="1"/>
  <c r="AC4082" i="1" s="1"/>
  <c r="AA4083" i="1"/>
  <c r="AB4083" i="1" s="1"/>
  <c r="AA4084" i="1"/>
  <c r="AB4084" i="1" s="1"/>
  <c r="AA4085" i="1"/>
  <c r="AB4085" i="1" s="1"/>
  <c r="AA4086" i="1"/>
  <c r="AC4086" i="1" s="1"/>
  <c r="AA4087" i="1"/>
  <c r="AB4087" i="1" s="1"/>
  <c r="AA4088" i="1"/>
  <c r="AC4088" i="1" s="1"/>
  <c r="AA4089" i="1"/>
  <c r="AC4089" i="1" s="1"/>
  <c r="AA4090" i="1"/>
  <c r="AC4090" i="1" s="1"/>
  <c r="AA4091" i="1"/>
  <c r="AB4091" i="1" s="1"/>
  <c r="AA4092" i="1"/>
  <c r="AB4092" i="1" s="1"/>
  <c r="AA4093" i="1"/>
  <c r="AC4093" i="1" s="1"/>
  <c r="AA4094" i="1"/>
  <c r="AB4094" i="1" s="1"/>
  <c r="AA4095" i="1"/>
  <c r="AB4095" i="1" s="1"/>
  <c r="AA4097" i="1"/>
  <c r="AB4097" i="1" s="1"/>
  <c r="AA4098" i="1"/>
  <c r="AC4098" i="1" s="1"/>
  <c r="AA4099" i="1"/>
  <c r="AB4099" i="1" s="1"/>
  <c r="AA4101" i="1"/>
  <c r="AB4101" i="1" s="1"/>
  <c r="AA4102" i="1"/>
  <c r="AC4102" i="1" s="1"/>
  <c r="AA4103" i="1"/>
  <c r="AB4103" i="1" s="1"/>
  <c r="AA4104" i="1"/>
  <c r="AB4104" i="1" s="1"/>
  <c r="AA4105" i="1"/>
  <c r="AB4105" i="1" s="1"/>
  <c r="AA4106" i="1"/>
  <c r="AB4106" i="1" s="1"/>
  <c r="AA4108" i="1"/>
  <c r="AC4108" i="1" s="1"/>
  <c r="AA4109" i="1"/>
  <c r="AB4109" i="1" s="1"/>
  <c r="AA4110" i="1"/>
  <c r="AC4110" i="1" s="1"/>
  <c r="AA4111" i="1"/>
  <c r="AB4111" i="1" s="1"/>
  <c r="AA4112" i="1"/>
  <c r="AB4112" i="1" s="1"/>
  <c r="AA4113" i="1"/>
  <c r="AB4113" i="1" s="1"/>
  <c r="AA4114" i="1"/>
  <c r="AB4114" i="1" s="1"/>
  <c r="AA4115" i="1"/>
  <c r="AC4115" i="1" s="1"/>
  <c r="AA4116" i="1"/>
  <c r="AC4116" i="1" s="1"/>
  <c r="AA4117" i="1"/>
  <c r="AC4117" i="1" s="1"/>
  <c r="AA4118" i="1"/>
  <c r="AB4118" i="1" s="1"/>
  <c r="AA4119" i="1"/>
  <c r="AB4119" i="1" s="1"/>
  <c r="AA4120" i="1"/>
  <c r="AB4120" i="1" s="1"/>
  <c r="AA4121" i="1"/>
  <c r="AC4121" i="1" s="1"/>
  <c r="AA4122" i="1"/>
  <c r="AB4122" i="1" s="1"/>
  <c r="AA4123" i="1"/>
  <c r="AC4123" i="1" s="1"/>
  <c r="AA4124" i="1"/>
  <c r="AC4124" i="1" s="1"/>
  <c r="AA4125" i="1"/>
  <c r="AB4125" i="1" s="1"/>
  <c r="AA4126" i="1"/>
  <c r="AC4126" i="1" s="1"/>
  <c r="AA4127" i="1"/>
  <c r="AC4127" i="1" s="1"/>
  <c r="AA4128" i="1"/>
  <c r="AB4128" i="1" s="1"/>
  <c r="AA4129" i="1"/>
  <c r="AC4129" i="1" s="1"/>
  <c r="AA4130" i="1"/>
  <c r="AB4130" i="1" s="1"/>
  <c r="AA4131" i="1"/>
  <c r="AC4131" i="1" s="1"/>
  <c r="AA4132" i="1"/>
  <c r="AB4132" i="1" s="1"/>
  <c r="AA4135" i="1"/>
  <c r="AC4135" i="1" s="1"/>
  <c r="AA4136" i="1"/>
  <c r="AC4136" i="1" s="1"/>
  <c r="AA4137" i="1"/>
  <c r="AC4137" i="1" s="1"/>
  <c r="AA4138" i="1"/>
  <c r="AB4138" i="1" s="1"/>
  <c r="AA4139" i="1"/>
  <c r="AB4139" i="1" s="1"/>
  <c r="AA4140" i="1"/>
  <c r="AC4140" i="1" s="1"/>
  <c r="AA4141" i="1"/>
  <c r="AB4141" i="1" s="1"/>
  <c r="AA4142" i="1"/>
  <c r="AC4142" i="1" s="1"/>
  <c r="AA4143" i="1"/>
  <c r="AC4143" i="1" s="1"/>
  <c r="AA4144" i="1"/>
  <c r="AC4144" i="1" s="1"/>
  <c r="AA4145" i="1"/>
  <c r="AC4145" i="1" s="1"/>
  <c r="AA4146" i="1"/>
  <c r="AB4146" i="1" s="1"/>
  <c r="AA4147" i="1"/>
  <c r="AC4147" i="1" s="1"/>
  <c r="AA4148" i="1"/>
  <c r="AB4148" i="1" s="1"/>
  <c r="AA4149" i="1"/>
  <c r="AB4149" i="1" s="1"/>
  <c r="AA4150" i="1"/>
  <c r="AB4150" i="1" s="1"/>
  <c r="AA4151" i="1"/>
  <c r="AC4151" i="1" s="1"/>
  <c r="AA4152" i="1"/>
  <c r="AB4152" i="1" s="1"/>
  <c r="AA4153" i="1"/>
  <c r="AB4153" i="1" s="1"/>
  <c r="AA4154" i="1"/>
  <c r="AC4154" i="1" s="1"/>
  <c r="AA4155" i="1"/>
  <c r="AB4155" i="1" s="1"/>
  <c r="AA4156" i="1"/>
  <c r="AC4156" i="1" s="1"/>
  <c r="AA4157" i="1"/>
  <c r="AB4157" i="1" s="1"/>
  <c r="AA4158" i="1"/>
  <c r="AB4158" i="1" s="1"/>
  <c r="AA4159" i="1"/>
  <c r="AC4159" i="1" s="1"/>
  <c r="AA4160" i="1"/>
  <c r="AB4160" i="1" s="1"/>
  <c r="AA4161" i="1"/>
  <c r="AC4161" i="1" s="1"/>
  <c r="AA4162" i="1"/>
  <c r="AB4162" i="1" s="1"/>
  <c r="AA4164" i="1"/>
  <c r="AB4164" i="1" s="1"/>
  <c r="AA4165" i="1"/>
  <c r="AB4165" i="1" s="1"/>
  <c r="AA4167" i="1"/>
  <c r="AB4167" i="1" s="1"/>
  <c r="AA4168" i="1"/>
  <c r="AC4168" i="1" s="1"/>
  <c r="AA4169" i="1"/>
  <c r="AC4169" i="1" s="1"/>
  <c r="AA4170" i="1"/>
  <c r="AC4170" i="1" s="1"/>
  <c r="AA4171" i="1"/>
  <c r="AB4171" i="1" s="1"/>
  <c r="AA4172" i="1"/>
  <c r="AC4172" i="1" s="1"/>
  <c r="AA4173" i="1"/>
  <c r="AB4173" i="1" s="1"/>
  <c r="AA4174" i="1"/>
  <c r="AB4174" i="1" s="1"/>
  <c r="AA4175" i="1"/>
  <c r="AB4175" i="1" s="1"/>
  <c r="AA4176" i="1"/>
  <c r="AB4176" i="1" s="1"/>
  <c r="AA4177" i="1"/>
  <c r="AC4177" i="1" s="1"/>
  <c r="AA4178" i="1"/>
  <c r="AB4178" i="1" s="1"/>
  <c r="AA4179" i="1"/>
  <c r="AB4179" i="1" s="1"/>
  <c r="AA4180" i="1"/>
  <c r="AB4180" i="1" s="1"/>
  <c r="AA4181" i="1"/>
  <c r="AB4181" i="1" s="1"/>
  <c r="AA4182" i="1"/>
  <c r="AC4182" i="1" s="1"/>
  <c r="AA4183" i="1"/>
  <c r="AB4183" i="1" s="1"/>
  <c r="AA4184" i="1"/>
  <c r="AC4184" i="1" s="1"/>
  <c r="AA4185" i="1"/>
  <c r="AB4185" i="1" s="1"/>
  <c r="AA4186" i="1"/>
  <c r="AC4186" i="1" s="1"/>
  <c r="AA4187" i="1"/>
  <c r="AB4187" i="1" s="1"/>
  <c r="AA4188" i="1"/>
  <c r="AB4188" i="1" s="1"/>
  <c r="AA4189" i="1"/>
  <c r="AB4189" i="1" s="1"/>
  <c r="AA4190" i="1"/>
  <c r="AB4190" i="1" s="1"/>
  <c r="AA4191" i="1"/>
  <c r="AC4191" i="1" s="1"/>
  <c r="AA4192" i="1"/>
  <c r="AB4192" i="1" s="1"/>
  <c r="AA4193" i="1"/>
  <c r="AB4193" i="1" s="1"/>
  <c r="AA4194" i="1"/>
  <c r="AC4194" i="1" s="1"/>
  <c r="AA4195" i="1"/>
  <c r="AB4195" i="1" s="1"/>
  <c r="AA4196" i="1"/>
  <c r="AC4196" i="1" s="1"/>
  <c r="AA4197" i="1"/>
  <c r="AC4197" i="1" s="1"/>
  <c r="AA4198" i="1"/>
  <c r="AC4198" i="1" s="1"/>
  <c r="AA4199" i="1"/>
  <c r="AB4199" i="1" s="1"/>
  <c r="AA4200" i="1"/>
  <c r="AC4200" i="1" s="1"/>
  <c r="AA4201" i="1"/>
  <c r="AC4201" i="1" s="1"/>
  <c r="AA4202" i="1"/>
  <c r="AB4202" i="1" s="1"/>
  <c r="AA4203" i="1"/>
  <c r="AC4203" i="1" s="1"/>
  <c r="AA4204" i="1"/>
  <c r="AB4204" i="1" s="1"/>
  <c r="AA4205" i="1"/>
  <c r="AC4205" i="1" s="1"/>
  <c r="AA4206" i="1"/>
  <c r="AB4206" i="1" s="1"/>
  <c r="AA4207" i="1"/>
  <c r="AC4207" i="1" s="1"/>
  <c r="AA4208" i="1"/>
  <c r="AC4208" i="1" s="1"/>
  <c r="AA4209" i="1"/>
  <c r="AC4209" i="1" s="1"/>
  <c r="AA4211" i="1"/>
  <c r="AC4211" i="1" s="1"/>
  <c r="AA4212" i="1"/>
  <c r="AB4212" i="1" s="1"/>
  <c r="AA4213" i="1"/>
  <c r="AC4213" i="1" s="1"/>
  <c r="AA4214" i="1"/>
  <c r="AB4214" i="1" s="1"/>
  <c r="AA4215" i="1"/>
  <c r="AB4215" i="1" s="1"/>
  <c r="AA4216" i="1"/>
  <c r="AB4216" i="1" s="1"/>
  <c r="AA4217" i="1"/>
  <c r="AC4217" i="1" s="1"/>
  <c r="AA4218" i="1"/>
  <c r="AC4218" i="1" s="1"/>
  <c r="AA4219" i="1"/>
  <c r="AB4219" i="1" s="1"/>
  <c r="AA4220" i="1"/>
  <c r="AC4220" i="1" s="1"/>
  <c r="AA4221" i="1"/>
  <c r="AB4221" i="1" s="1"/>
  <c r="AA4222" i="1"/>
  <c r="AB4222" i="1" s="1"/>
  <c r="AA4223" i="1"/>
  <c r="AB4223" i="1" s="1"/>
  <c r="AA4224" i="1"/>
  <c r="AB4224" i="1" s="1"/>
  <c r="AA4226" i="1"/>
  <c r="AC4226" i="1" s="1"/>
  <c r="AA4227" i="1"/>
  <c r="AC4227" i="1" s="1"/>
  <c r="AA4228" i="1"/>
  <c r="AC4228" i="1" s="1"/>
  <c r="AA4230" i="1"/>
  <c r="AB4230" i="1" s="1"/>
  <c r="AA4231" i="1"/>
  <c r="AB4231" i="1" s="1"/>
  <c r="AA4232" i="1"/>
  <c r="AC4232" i="1" s="1"/>
  <c r="AA4233" i="1"/>
  <c r="AC4233" i="1" s="1"/>
  <c r="AA4234" i="1"/>
  <c r="AC4234" i="1" s="1"/>
  <c r="AA4236" i="1"/>
  <c r="AB4236" i="1" s="1"/>
  <c r="AA4237" i="1"/>
  <c r="AC4237" i="1" s="1"/>
  <c r="AA4238" i="1"/>
  <c r="AB4238" i="1" s="1"/>
  <c r="AA4239" i="1"/>
  <c r="AB4239" i="1" s="1"/>
  <c r="AA4240" i="1"/>
  <c r="AB4240" i="1" s="1"/>
  <c r="AA4241" i="1"/>
  <c r="AB4241" i="1" s="1"/>
  <c r="AA4242" i="1"/>
  <c r="AC4242" i="1" s="1"/>
  <c r="AA4243" i="1"/>
  <c r="AC4243" i="1" s="1"/>
  <c r="AA4244" i="1"/>
  <c r="AC4244" i="1" s="1"/>
  <c r="AA4245" i="1"/>
  <c r="AB4245" i="1" s="1"/>
  <c r="AA4246" i="1"/>
  <c r="AB4246" i="1" s="1"/>
  <c r="AA4247" i="1"/>
  <c r="AB4247" i="1" s="1"/>
  <c r="AA4248" i="1"/>
  <c r="AC4248" i="1" s="1"/>
  <c r="AA4249" i="1"/>
  <c r="AC4249" i="1" s="1"/>
  <c r="AA4250" i="1"/>
  <c r="AC4250" i="1" s="1"/>
  <c r="AA4251" i="1"/>
  <c r="AC4251" i="1" s="1"/>
  <c r="AA4252" i="1"/>
  <c r="AB4252" i="1" s="1"/>
  <c r="AA4253" i="1"/>
  <c r="AB4253" i="1" s="1"/>
  <c r="AA4254" i="1"/>
  <c r="AB4254" i="1" s="1"/>
  <c r="AA4255" i="1"/>
  <c r="AB4255" i="1" s="1"/>
  <c r="AA4256" i="1"/>
  <c r="AC4256" i="1" s="1"/>
  <c r="AA4257" i="1"/>
  <c r="AB4257" i="1" s="1"/>
  <c r="AA4258" i="1"/>
  <c r="AC4258" i="1" s="1"/>
  <c r="AA4259" i="1"/>
  <c r="AB4259" i="1" s="1"/>
  <c r="AA4260" i="1"/>
  <c r="AC4260" i="1" s="1"/>
  <c r="AA4261" i="1"/>
  <c r="AC4261" i="1" s="1"/>
  <c r="AA4262" i="1"/>
  <c r="AB4262" i="1" s="1"/>
  <c r="AA4263" i="1"/>
  <c r="AC4263" i="1" s="1"/>
  <c r="AA4265" i="1"/>
  <c r="AC4265" i="1" s="1"/>
  <c r="AA4266" i="1"/>
  <c r="AC4266" i="1" s="1"/>
  <c r="AA4267" i="1"/>
  <c r="AB4267" i="1" s="1"/>
  <c r="AA4268" i="1"/>
  <c r="AC4268" i="1" s="1"/>
  <c r="AA4269" i="1"/>
  <c r="AB4269" i="1" s="1"/>
  <c r="AA4270" i="1"/>
  <c r="AB4270" i="1" s="1"/>
  <c r="AA4271" i="1"/>
  <c r="AC4271" i="1" s="1"/>
  <c r="AA4272" i="1"/>
  <c r="AC4272" i="1" s="1"/>
  <c r="AA4273" i="1"/>
  <c r="AC4273" i="1" s="1"/>
  <c r="AA4274" i="1"/>
  <c r="AB4274" i="1" s="1"/>
  <c r="AA4275" i="1"/>
  <c r="AC4275" i="1" s="1"/>
  <c r="AA4276" i="1"/>
  <c r="AB4276" i="1" s="1"/>
  <c r="AA4277" i="1"/>
  <c r="AC4277" i="1" s="1"/>
  <c r="AA4278" i="1"/>
  <c r="AC4278" i="1" s="1"/>
  <c r="AA4279" i="1"/>
  <c r="AB4279" i="1" s="1"/>
  <c r="AA4280" i="1"/>
  <c r="AC4280" i="1" s="1"/>
  <c r="AA4281" i="1"/>
  <c r="AB4281" i="1" s="1"/>
  <c r="AA4282" i="1"/>
  <c r="AB4282" i="1" s="1"/>
  <c r="AA4283" i="1"/>
  <c r="AC4283" i="1" s="1"/>
  <c r="AA4284" i="1"/>
  <c r="AC4284" i="1" s="1"/>
  <c r="AA4286" i="1"/>
  <c r="AC4286" i="1" s="1"/>
  <c r="AA4287" i="1"/>
  <c r="AB4287" i="1" s="1"/>
  <c r="AA4288" i="1"/>
  <c r="AC4288" i="1" s="1"/>
  <c r="AA4289" i="1"/>
  <c r="AB4289" i="1" s="1"/>
  <c r="AA4290" i="1"/>
  <c r="AB4290" i="1" s="1"/>
  <c r="AA4291" i="1"/>
  <c r="AC4291" i="1" s="1"/>
  <c r="AA4292" i="1"/>
  <c r="AB4292" i="1" s="1"/>
  <c r="AA4293" i="1"/>
  <c r="AC4293" i="1" s="1"/>
  <c r="AA4294" i="1"/>
  <c r="AC4294" i="1" s="1"/>
  <c r="AA4295" i="1"/>
  <c r="AC4295" i="1" s="1"/>
  <c r="AA4296" i="1"/>
  <c r="AB4296" i="1" s="1"/>
  <c r="AA4297" i="1"/>
  <c r="AB4297" i="1" s="1"/>
  <c r="AA4298" i="1"/>
  <c r="AC4298" i="1" s="1"/>
  <c r="AA4299" i="1"/>
  <c r="AB4299" i="1" s="1"/>
  <c r="AA4300" i="1"/>
  <c r="AC4300" i="1" s="1"/>
  <c r="AA4302" i="1"/>
  <c r="AC4302" i="1" s="1"/>
  <c r="AA4303" i="1"/>
  <c r="AC4303" i="1" s="1"/>
  <c r="AA4304" i="1"/>
  <c r="AB4304" i="1" s="1"/>
  <c r="AA4305" i="1"/>
  <c r="AC4305" i="1" s="1"/>
  <c r="AA4306" i="1"/>
  <c r="AC4306" i="1" s="1"/>
  <c r="AA4307" i="1"/>
  <c r="AB4307" i="1" s="1"/>
  <c r="AA4308" i="1"/>
  <c r="AC4308" i="1" s="1"/>
  <c r="AA4309" i="1"/>
  <c r="AB4309" i="1" s="1"/>
  <c r="AA4310" i="1"/>
  <c r="AC4310" i="1" s="1"/>
  <c r="AA4311" i="1"/>
  <c r="AB4311" i="1" s="1"/>
  <c r="AA4312" i="1"/>
  <c r="AC4312" i="1" s="1"/>
  <c r="AA4313" i="1"/>
  <c r="AB4313" i="1" s="1"/>
  <c r="AA4314" i="1"/>
  <c r="AC4314" i="1" s="1"/>
  <c r="AA4315" i="1"/>
  <c r="AC4315" i="1" s="1"/>
  <c r="AA4316" i="1"/>
  <c r="AB4316" i="1" s="1"/>
  <c r="AA4318" i="1"/>
  <c r="AC4318" i="1" s="1"/>
  <c r="AA4319" i="1"/>
  <c r="AB4319" i="1" s="1"/>
  <c r="AA4320" i="1"/>
  <c r="AB4320" i="1" s="1"/>
  <c r="AA4321" i="1"/>
  <c r="AB4321" i="1" s="1"/>
  <c r="AA4322" i="1"/>
  <c r="AC4322" i="1" s="1"/>
  <c r="AA4323" i="1"/>
  <c r="AC4323" i="1" s="1"/>
  <c r="AA4324" i="1"/>
  <c r="AB4324" i="1" s="1"/>
  <c r="AA4325" i="1"/>
  <c r="AC4325" i="1" s="1"/>
  <c r="AA4326" i="1"/>
  <c r="AB4326" i="1" s="1"/>
  <c r="AA4327" i="1"/>
  <c r="AB4327" i="1" s="1"/>
  <c r="AA4328" i="1"/>
  <c r="AB4328" i="1" s="1"/>
  <c r="AA4329" i="1"/>
  <c r="AB4329" i="1" s="1"/>
  <c r="AA4330" i="1"/>
  <c r="AC4330" i="1" s="1"/>
  <c r="AA4331" i="1"/>
  <c r="AC4331" i="1" s="1"/>
  <c r="AA4332" i="1"/>
  <c r="AC4332" i="1" s="1"/>
  <c r="AA4333" i="1"/>
  <c r="AB4333" i="1" s="1"/>
  <c r="AA4334" i="1"/>
  <c r="AB4334" i="1" s="1"/>
  <c r="AA4335" i="1"/>
  <c r="AB4335" i="1" s="1"/>
  <c r="AA4336" i="1"/>
  <c r="AC4336" i="1" s="1"/>
  <c r="AA4337" i="1"/>
  <c r="AC4337" i="1" s="1"/>
  <c r="AA4338" i="1"/>
  <c r="AB4338" i="1" s="1"/>
  <c r="AA4339" i="1"/>
  <c r="AC4339" i="1" s="1"/>
  <c r="AA4340" i="1"/>
  <c r="AB4340" i="1" s="1"/>
  <c r="AA4341" i="1"/>
  <c r="AB4341" i="1" s="1"/>
  <c r="AA4342" i="1"/>
  <c r="AB4342" i="1" s="1"/>
  <c r="AA4344" i="1"/>
  <c r="AB4344" i="1" s="1"/>
  <c r="AA4345" i="1"/>
  <c r="AC4345" i="1" s="1"/>
  <c r="AA4346" i="1"/>
  <c r="AB4346" i="1" s="1"/>
  <c r="AA4347" i="1"/>
  <c r="AC4347" i="1" s="1"/>
  <c r="AA4348" i="1"/>
  <c r="AB4348" i="1" s="1"/>
  <c r="AA4349" i="1"/>
  <c r="AB4349" i="1" s="1"/>
  <c r="AA4350" i="1"/>
  <c r="AB4350" i="1" s="1"/>
  <c r="AA4351" i="1"/>
  <c r="AC4351" i="1" s="1"/>
  <c r="AA4352" i="1"/>
  <c r="AC4352" i="1" s="1"/>
  <c r="AA4354" i="1"/>
  <c r="AB4354" i="1" s="1"/>
  <c r="AA4355" i="1"/>
  <c r="AC4355" i="1" s="1"/>
  <c r="AA4356" i="1"/>
  <c r="AB4356" i="1" s="1"/>
  <c r="AA4357" i="1"/>
  <c r="AB4357" i="1" s="1"/>
  <c r="AA4358" i="1"/>
  <c r="AB4358" i="1" s="1"/>
  <c r="AA4359" i="1"/>
  <c r="AB4359" i="1" s="1"/>
  <c r="AA4360" i="1"/>
  <c r="AC4360" i="1" s="1"/>
  <c r="AA4361" i="1"/>
  <c r="AB4361" i="1" s="1"/>
  <c r="AA4362" i="1"/>
  <c r="AC4362" i="1" s="1"/>
  <c r="AA4363" i="1"/>
  <c r="AB4363" i="1" s="1"/>
  <c r="AA4364" i="1"/>
  <c r="AB4364" i="1" s="1"/>
  <c r="AA4365" i="1"/>
  <c r="AC4365" i="1" s="1"/>
  <c r="AA4366" i="1"/>
  <c r="AB4366" i="1" s="1"/>
  <c r="AA4367" i="1"/>
  <c r="AC4367" i="1" s="1"/>
  <c r="AA4368" i="1"/>
  <c r="AC4368" i="1" s="1"/>
  <c r="AA4369" i="1"/>
  <c r="AC4369" i="1" s="1"/>
  <c r="AA4370" i="1"/>
  <c r="AB4370" i="1" s="1"/>
  <c r="AA4371" i="1"/>
  <c r="AB4371" i="1" s="1"/>
  <c r="AA4372" i="1"/>
  <c r="AB4372" i="1" s="1"/>
  <c r="AA4373" i="1"/>
  <c r="AC4373" i="1" s="1"/>
  <c r="AA4374" i="1"/>
  <c r="AC4374" i="1" s="1"/>
  <c r="AA4375" i="1"/>
  <c r="AB4375" i="1" s="1"/>
  <c r="AA4376" i="1"/>
  <c r="AC4376" i="1" s="1"/>
  <c r="AA4377" i="1"/>
  <c r="AB4377" i="1" s="1"/>
  <c r="AA4378" i="1"/>
  <c r="AC4378" i="1" s="1"/>
  <c r="AA4379" i="1"/>
  <c r="AB4379" i="1" s="1"/>
  <c r="AA4380" i="1"/>
  <c r="AC4380" i="1" s="1"/>
  <c r="AA4381" i="1"/>
  <c r="AC4381" i="1" s="1"/>
  <c r="AA4382" i="1"/>
  <c r="AB4382" i="1" s="1"/>
  <c r="AA4383" i="1"/>
  <c r="AC4383" i="1" s="1"/>
  <c r="AA4384" i="1"/>
  <c r="AB4384" i="1" s="1"/>
  <c r="AA4385" i="1"/>
  <c r="AB4385" i="1" s="1"/>
  <c r="AA4386" i="1"/>
  <c r="AB4386" i="1" s="1"/>
  <c r="AA4387" i="1"/>
  <c r="AC4387" i="1" s="1"/>
  <c r="AA4388" i="1"/>
  <c r="AC4388" i="1" s="1"/>
  <c r="AA4390" i="1"/>
  <c r="AB4390" i="1" s="1"/>
  <c r="AA4391" i="1"/>
  <c r="AC4391" i="1" s="1"/>
  <c r="AA4392" i="1"/>
  <c r="AB4392" i="1" s="1"/>
  <c r="AA4393" i="1"/>
  <c r="AB4393" i="1" s="1"/>
  <c r="AA4394" i="1"/>
  <c r="AC4394" i="1" s="1"/>
  <c r="AA4395" i="1"/>
  <c r="AC4395" i="1" s="1"/>
  <c r="AA4396" i="1"/>
  <c r="AC4396" i="1" s="1"/>
  <c r="AA4397" i="1"/>
  <c r="AB4397" i="1" s="1"/>
  <c r="AA4398" i="1"/>
  <c r="AC4398" i="1" s="1"/>
  <c r="AA4399" i="1"/>
  <c r="AB4399" i="1" s="1"/>
  <c r="AA4400" i="1"/>
  <c r="AB4400" i="1" s="1"/>
  <c r="AA4401" i="1"/>
  <c r="AB4401" i="1" s="1"/>
  <c r="AA4402" i="1"/>
  <c r="AB4402" i="1" s="1"/>
  <c r="AA4403" i="1"/>
  <c r="AC4403" i="1" s="1"/>
  <c r="AA4404" i="1"/>
  <c r="AC4404" i="1" s="1"/>
  <c r="AA4405" i="1"/>
  <c r="AC4405" i="1" s="1"/>
  <c r="AA4407" i="1"/>
  <c r="AB4407" i="1" s="1"/>
  <c r="AA4408" i="1"/>
  <c r="AC4408" i="1" s="1"/>
  <c r="AA4409" i="1"/>
  <c r="AC4409" i="1" s="1"/>
  <c r="AA4410" i="1"/>
  <c r="AB4410" i="1" s="1"/>
  <c r="AA4411" i="1"/>
  <c r="AC4411" i="1" s="1"/>
  <c r="AA4412" i="1"/>
  <c r="AB4412" i="1" s="1"/>
  <c r="AA4413" i="1"/>
  <c r="AC4413" i="1" s="1"/>
  <c r="AA4414" i="1"/>
  <c r="AB4414" i="1" s="1"/>
  <c r="AA4415" i="1"/>
  <c r="AC4415" i="1" s="1"/>
  <c r="AA4416" i="1"/>
  <c r="AB4416" i="1" s="1"/>
  <c r="AA4417" i="1"/>
  <c r="AC4417" i="1" s="1"/>
  <c r="AA4418" i="1"/>
  <c r="AC4418" i="1" s="1"/>
  <c r="AA4419" i="1"/>
  <c r="AB4419" i="1" s="1"/>
  <c r="AA4420" i="1"/>
  <c r="AC4420" i="1" s="1"/>
  <c r="AA4421" i="1"/>
  <c r="AB4421" i="1" s="1"/>
  <c r="AA4422" i="1"/>
  <c r="AB4422" i="1" s="1"/>
  <c r="AA4423" i="1"/>
  <c r="AB4423" i="1" s="1"/>
  <c r="AA4424" i="1"/>
  <c r="AB4424" i="1" s="1"/>
  <c r="AA4425" i="1"/>
  <c r="AC4425" i="1" s="1"/>
  <c r="AA4426" i="1"/>
  <c r="AB4426" i="1" s="1"/>
  <c r="AA4427" i="1"/>
  <c r="AC4427" i="1" s="1"/>
  <c r="AA4428" i="1"/>
  <c r="AB4428" i="1" s="1"/>
  <c r="AA4429" i="1"/>
  <c r="AB4429" i="1" s="1"/>
  <c r="AA4430" i="1"/>
  <c r="AC4430" i="1" s="1"/>
  <c r="AA4431" i="1"/>
  <c r="AB4431" i="1" s="1"/>
  <c r="AA4432" i="1"/>
  <c r="AC4432" i="1" s="1"/>
  <c r="AA4433" i="1"/>
  <c r="AC4433" i="1" s="1"/>
  <c r="AA4434" i="1"/>
  <c r="AC4434" i="1" s="1"/>
  <c r="AA4435" i="1"/>
  <c r="AB4435" i="1" s="1"/>
  <c r="AA4436" i="1"/>
  <c r="AB4436" i="1" s="1"/>
  <c r="AA4437" i="1"/>
  <c r="AB4437" i="1" s="1"/>
  <c r="AA4438" i="1"/>
  <c r="AB4438" i="1" s="1"/>
  <c r="AA4439" i="1"/>
  <c r="AC4439" i="1" s="1"/>
  <c r="AA4440" i="1"/>
  <c r="AB4440" i="1" s="1"/>
  <c r="AA4441" i="1"/>
  <c r="AC4441" i="1" s="1"/>
  <c r="AA4442" i="1"/>
  <c r="AB4442" i="1" s="1"/>
  <c r="AA4443" i="1"/>
  <c r="AB4443" i="1" s="1"/>
  <c r="AA4444" i="1"/>
  <c r="AB4444" i="1" s="1"/>
  <c r="AA4445" i="1"/>
  <c r="AB4445" i="1" s="1"/>
  <c r="AA4446" i="1"/>
  <c r="AC4446" i="1" s="1"/>
  <c r="AA4447" i="1"/>
  <c r="AB4447" i="1" s="1"/>
  <c r="AA4448" i="1"/>
  <c r="AC4448" i="1" s="1"/>
  <c r="AA4450" i="1"/>
  <c r="AB4450" i="1" s="1"/>
  <c r="AA4451" i="1"/>
  <c r="AB4451" i="1" s="1"/>
  <c r="AA4453" i="1"/>
  <c r="AC4453" i="1" s="1"/>
  <c r="AA4455" i="1"/>
  <c r="AC4455" i="1" s="1"/>
  <c r="AA4456" i="1"/>
  <c r="AC4456" i="1" s="1"/>
  <c r="AA4457" i="1"/>
  <c r="AC4457" i="1" s="1"/>
  <c r="AA4458" i="1"/>
  <c r="AC4458" i="1" s="1"/>
  <c r="AA4459" i="1"/>
  <c r="AB4459" i="1" s="1"/>
  <c r="AA4460" i="1"/>
  <c r="AB4460" i="1" s="1"/>
  <c r="AA4461" i="1"/>
  <c r="AC4461" i="1" s="1"/>
  <c r="AA4462" i="1"/>
  <c r="AB4462" i="1" s="1"/>
  <c r="AA4463" i="1"/>
  <c r="AC4463" i="1" s="1"/>
  <c r="AA4464" i="1"/>
  <c r="AB4464" i="1" s="1"/>
  <c r="AA4465" i="1"/>
  <c r="AC4465" i="1" s="1"/>
  <c r="AA4466" i="1"/>
  <c r="AB4466" i="1" s="1"/>
  <c r="AA4467" i="1"/>
  <c r="AB4467" i="1" s="1"/>
  <c r="AA4468" i="1"/>
  <c r="AC4468" i="1" s="1"/>
  <c r="AA4469" i="1"/>
  <c r="AB4469" i="1" s="1"/>
  <c r="AA4470" i="1"/>
  <c r="AC4470" i="1" s="1"/>
  <c r="AA4471" i="1"/>
  <c r="AB4471" i="1" s="1"/>
  <c r="AA4472" i="1"/>
  <c r="AC4472" i="1" s="1"/>
  <c r="AA4473" i="1"/>
  <c r="AB4473" i="1" s="1"/>
  <c r="AA4474" i="1"/>
  <c r="AB4474" i="1" s="1"/>
  <c r="AA4475" i="1"/>
  <c r="AB4475" i="1" s="1"/>
  <c r="AA4476" i="1"/>
  <c r="AB4476" i="1" s="1"/>
  <c r="AA4477" i="1"/>
  <c r="AC4477" i="1" s="1"/>
  <c r="AA4478" i="1"/>
  <c r="AB4478" i="1" s="1"/>
  <c r="AA4479" i="1"/>
  <c r="AC4479" i="1" s="1"/>
  <c r="AA4480" i="1"/>
  <c r="AB4480" i="1" s="1"/>
  <c r="AA4481" i="1"/>
  <c r="AC4481" i="1" s="1"/>
  <c r="AA4482" i="1"/>
  <c r="AB4482" i="1" s="1"/>
  <c r="AA4483" i="1"/>
  <c r="AC4483" i="1" s="1"/>
  <c r="AA4484" i="1"/>
  <c r="AC4484" i="1" s="1"/>
  <c r="AA4485" i="1"/>
  <c r="AB4485" i="1" s="1"/>
  <c r="AA4486" i="1"/>
  <c r="AC4486" i="1" s="1"/>
  <c r="AA4487" i="1"/>
  <c r="AB4487" i="1" s="1"/>
  <c r="AA4488" i="1"/>
  <c r="AB4488" i="1" s="1"/>
  <c r="AA4489" i="1"/>
  <c r="AB4489" i="1" s="1"/>
  <c r="AA4490" i="1"/>
  <c r="AC4490" i="1" s="1"/>
  <c r="AA4491" i="1"/>
  <c r="AC4491" i="1" s="1"/>
  <c r="AA4493" i="1"/>
  <c r="AB4493" i="1" s="1"/>
  <c r="AA4494" i="1"/>
  <c r="AC4494" i="1" s="1"/>
  <c r="AA4495" i="1"/>
  <c r="AB4495" i="1" s="1"/>
  <c r="AA4496" i="1"/>
  <c r="AB4496" i="1" s="1"/>
  <c r="AA4497" i="1"/>
  <c r="AC4497" i="1" s="1"/>
  <c r="AA4498" i="1"/>
  <c r="AB4498" i="1" s="1"/>
  <c r="AA4499" i="1"/>
  <c r="AC4499" i="1" s="1"/>
  <c r="AA4500" i="1"/>
  <c r="AC4500" i="1" s="1"/>
  <c r="AA4501" i="1"/>
  <c r="AC4501" i="1" s="1"/>
  <c r="AA4502" i="1"/>
  <c r="AB4502" i="1" s="1"/>
  <c r="AA4503" i="1"/>
  <c r="AB4503" i="1" s="1"/>
  <c r="AA4504" i="1"/>
  <c r="AC4504" i="1" s="1"/>
  <c r="AA4505" i="1"/>
  <c r="AB4505" i="1" s="1"/>
  <c r="AA4506" i="1"/>
  <c r="AC4506" i="1" s="1"/>
  <c r="AA4507" i="1"/>
  <c r="AC4507" i="1" s="1"/>
  <c r="AA4508" i="1"/>
  <c r="AC4508" i="1" s="1"/>
  <c r="AA4509" i="1"/>
  <c r="AB4509" i="1" s="1"/>
  <c r="AA4510" i="1"/>
  <c r="AC4510" i="1" s="1"/>
  <c r="AA4511" i="1"/>
  <c r="AB4511" i="1" s="1"/>
  <c r="AA4512" i="1"/>
  <c r="AB4512" i="1" s="1"/>
  <c r="AA4513" i="1"/>
  <c r="AC4513" i="1" s="1"/>
  <c r="AA4514" i="1"/>
  <c r="AB4514" i="1" s="1"/>
  <c r="AA4515" i="1"/>
  <c r="AC4515" i="1" s="1"/>
  <c r="AA4516" i="1"/>
  <c r="AB4516" i="1" s="1"/>
  <c r="AA4517" i="1"/>
  <c r="AC4517" i="1" s="1"/>
  <c r="AA4518" i="1"/>
  <c r="AB4518" i="1" s="1"/>
  <c r="AA4519" i="1"/>
  <c r="AB4519" i="1" s="1"/>
  <c r="AA4520" i="1"/>
  <c r="AC4520" i="1" s="1"/>
  <c r="AA4521" i="1"/>
  <c r="AB4521" i="1" s="1"/>
  <c r="AA4522" i="1"/>
  <c r="AC4522" i="1" s="1"/>
  <c r="AA4523" i="1"/>
  <c r="AB4523" i="1" s="1"/>
  <c r="AA4524" i="1"/>
  <c r="AB4524" i="1" s="1"/>
  <c r="AA4525" i="1"/>
  <c r="AB4525" i="1" s="1"/>
  <c r="AA4526" i="1"/>
  <c r="AC4526" i="1" s="1"/>
  <c r="AA4527" i="1"/>
  <c r="AC4527" i="1" s="1"/>
  <c r="AA4528" i="1"/>
  <c r="AC4528" i="1" s="1"/>
  <c r="AA4529" i="1"/>
  <c r="AC4529" i="1" s="1"/>
  <c r="AA4530" i="1"/>
  <c r="AB4530" i="1" s="1"/>
  <c r="AA4531" i="1"/>
  <c r="AB4531" i="1" s="1"/>
  <c r="AA4532" i="1"/>
  <c r="AB4532" i="1" s="1"/>
  <c r="AA4534" i="1"/>
  <c r="AB4534" i="1" s="1"/>
  <c r="AA4535" i="1"/>
  <c r="AC4535" i="1" s="1"/>
  <c r="AA4537" i="1"/>
  <c r="AC4537" i="1" s="1"/>
  <c r="AA4538" i="1"/>
  <c r="AC4538" i="1" s="1"/>
  <c r="AA4539" i="1"/>
  <c r="AB4539" i="1" s="1"/>
  <c r="AA4540" i="1"/>
  <c r="AB4540" i="1" s="1"/>
  <c r="AA4541" i="1"/>
  <c r="AC4541" i="1" s="1"/>
  <c r="AA4542" i="1"/>
  <c r="AC4542" i="1" s="1"/>
  <c r="B18" i="4"/>
  <c r="B27" i="4"/>
  <c r="B26" i="4"/>
  <c r="AA3711" i="1"/>
  <c r="AB3711" i="1" s="1"/>
  <c r="AA3712" i="1"/>
  <c r="AB3712" i="1" s="1"/>
  <c r="AA3713" i="1"/>
  <c r="AB3713" i="1" s="1"/>
  <c r="AA3714" i="1"/>
  <c r="AC3714" i="1" s="1"/>
  <c r="AA3715" i="1"/>
  <c r="AB3715" i="1" s="1"/>
  <c r="AA3716" i="1"/>
  <c r="AC3716" i="1" s="1"/>
  <c r="AA3717" i="1"/>
  <c r="AB3717" i="1" s="1"/>
  <c r="AA3718" i="1"/>
  <c r="AB3718" i="1" s="1"/>
  <c r="AA3719" i="1"/>
  <c r="AB3719" i="1" s="1"/>
  <c r="AA3720" i="1"/>
  <c r="AB3720" i="1" s="1"/>
  <c r="AA3721" i="1"/>
  <c r="AC3721" i="1" s="1"/>
  <c r="AA3722" i="1"/>
  <c r="AB3722" i="1" s="1"/>
  <c r="AA3723" i="1"/>
  <c r="AC3723" i="1" s="1"/>
  <c r="AA3724" i="1"/>
  <c r="AB3724" i="1" s="1"/>
  <c r="AA3725" i="1"/>
  <c r="AB3725" i="1" s="1"/>
  <c r="AA3726" i="1"/>
  <c r="AB3726" i="1" s="1"/>
  <c r="AA3727" i="1"/>
  <c r="AB3727" i="1" s="1"/>
  <c r="AA3728" i="1"/>
  <c r="AC3728" i="1" s="1"/>
  <c r="AA3729" i="1"/>
  <c r="AC3729" i="1" s="1"/>
  <c r="AA3730" i="1"/>
  <c r="AC3730" i="1" s="1"/>
  <c r="AA3731" i="1"/>
  <c r="AC3731" i="1" s="1"/>
  <c r="AA3732" i="1"/>
  <c r="AC3732" i="1" s="1"/>
  <c r="AA3733" i="1"/>
  <c r="AC3733" i="1" s="1"/>
  <c r="AA3735" i="1"/>
  <c r="AB3735" i="1" s="1"/>
  <c r="AA3736" i="1"/>
  <c r="AC3736" i="1" s="1"/>
  <c r="AA3737" i="1"/>
  <c r="AC3737" i="1" s="1"/>
  <c r="AA3738" i="1"/>
  <c r="AC3738" i="1" s="1"/>
  <c r="AA3739" i="1"/>
  <c r="AB3739" i="1" s="1"/>
  <c r="AA3740" i="1"/>
  <c r="AB3740" i="1" s="1"/>
  <c r="AA3741" i="1"/>
  <c r="AC3741" i="1" s="1"/>
  <c r="AA3742" i="1"/>
  <c r="AB3742" i="1" s="1"/>
  <c r="AA3743" i="1"/>
  <c r="AC3743" i="1" s="1"/>
  <c r="AA3744" i="1"/>
  <c r="AC3744" i="1" s="1"/>
  <c r="AA3745" i="1"/>
  <c r="AC3745" i="1" s="1"/>
  <c r="AA3746" i="1"/>
  <c r="AC3746" i="1" s="1"/>
  <c r="AA3747" i="1"/>
  <c r="AB3747" i="1" s="1"/>
  <c r="AA3748" i="1"/>
  <c r="AB3748" i="1" s="1"/>
  <c r="AA3749" i="1"/>
  <c r="AB3749" i="1" s="1"/>
  <c r="AA3750" i="1"/>
  <c r="AC3750" i="1" s="1"/>
  <c r="AA3751" i="1"/>
  <c r="AC3751" i="1" s="1"/>
  <c r="AA3752" i="1"/>
  <c r="AC3752" i="1" s="1"/>
  <c r="AA3753" i="1"/>
  <c r="AC3753" i="1" s="1"/>
  <c r="AA3754" i="1"/>
  <c r="AB3754" i="1" s="1"/>
  <c r="AA3755" i="1"/>
  <c r="AC3755" i="1" s="1"/>
  <c r="AA3756" i="1"/>
  <c r="AB3756" i="1" s="1"/>
  <c r="AA3757" i="1"/>
  <c r="AC3757" i="1" s="1"/>
  <c r="AA3758" i="1"/>
  <c r="AC3758" i="1" s="1"/>
  <c r="AA3759" i="1"/>
  <c r="AC3759" i="1" s="1"/>
  <c r="AA3760" i="1"/>
  <c r="AC3760" i="1" s="1"/>
  <c r="AA3762" i="1"/>
  <c r="AB3762" i="1" s="1"/>
  <c r="AA3763" i="1"/>
  <c r="AC3763" i="1" s="1"/>
  <c r="AA3764" i="1"/>
  <c r="AC3764" i="1" s="1"/>
  <c r="AA3765" i="1"/>
  <c r="AC3765" i="1" s="1"/>
  <c r="AA3766" i="1"/>
  <c r="AC3766" i="1" s="1"/>
  <c r="AA3768" i="1"/>
  <c r="AC3768" i="1" s="1"/>
  <c r="AA3770" i="1"/>
  <c r="AB3770" i="1" s="1"/>
  <c r="AA3771" i="1"/>
  <c r="AC3771" i="1" s="1"/>
  <c r="AA3773" i="1"/>
  <c r="AB3773" i="1" s="1"/>
  <c r="AA3775" i="1"/>
  <c r="AC3775" i="1" s="1"/>
  <c r="AA3776" i="1"/>
  <c r="AC3776" i="1" s="1"/>
  <c r="AA3777" i="1"/>
  <c r="AC3777" i="1" s="1"/>
  <c r="AA3778" i="1"/>
  <c r="AC3778" i="1" s="1"/>
  <c r="AA3779" i="1"/>
  <c r="AB3779" i="1" s="1"/>
  <c r="AA3780" i="1"/>
  <c r="AC3780" i="1" s="1"/>
  <c r="AA3781" i="1"/>
  <c r="AC3781" i="1" s="1"/>
  <c r="AA3782" i="1"/>
  <c r="AC3782" i="1" s="1"/>
  <c r="AA3783" i="1"/>
  <c r="AC3783" i="1" s="1"/>
  <c r="AA3784" i="1"/>
  <c r="AC3784" i="1" s="1"/>
  <c r="AA3785" i="1"/>
  <c r="AC3785" i="1" s="1"/>
  <c r="AA3786" i="1"/>
  <c r="AC3786" i="1" s="1"/>
  <c r="AA3787" i="1"/>
  <c r="AB3787" i="1" s="1"/>
  <c r="AA3788" i="1"/>
  <c r="AB3788" i="1" s="1"/>
  <c r="AA3789" i="1"/>
  <c r="AB3789" i="1" s="1"/>
  <c r="AA3790" i="1"/>
  <c r="AC3790" i="1" s="1"/>
  <c r="AA3791" i="1"/>
  <c r="AC3791" i="1" s="1"/>
  <c r="AA3792" i="1"/>
  <c r="AC3792" i="1" s="1"/>
  <c r="AA3793" i="1"/>
  <c r="AB3793" i="1" s="1"/>
  <c r="AA3794" i="1"/>
  <c r="AC3794" i="1" s="1"/>
  <c r="AA3795" i="1"/>
  <c r="AC3795" i="1" s="1"/>
  <c r="AA3796" i="1"/>
  <c r="AB3796" i="1" s="1"/>
  <c r="AA3797" i="1"/>
  <c r="AC3797" i="1" s="1"/>
  <c r="AA3798" i="1"/>
  <c r="AC3798" i="1" s="1"/>
  <c r="AA3799" i="1"/>
  <c r="AC3799" i="1" s="1"/>
  <c r="AA3800" i="1"/>
  <c r="AB3800" i="1" s="1"/>
  <c r="AA3801" i="1"/>
  <c r="AB3801" i="1" s="1"/>
  <c r="AA3802" i="1"/>
  <c r="AB3802" i="1" s="1"/>
  <c r="AA3803" i="1"/>
  <c r="AB3803" i="1" s="1"/>
  <c r="AA3804" i="1"/>
  <c r="AC3804" i="1" s="1"/>
  <c r="AA3805" i="1"/>
  <c r="AC3805" i="1" s="1"/>
  <c r="AA3806" i="1"/>
  <c r="AC3806" i="1" s="1"/>
  <c r="AA3807" i="1"/>
  <c r="AC3807" i="1" s="1"/>
  <c r="AA3808" i="1"/>
  <c r="AB3808" i="1" s="1"/>
  <c r="AA3809" i="1"/>
  <c r="AB3809" i="1" s="1"/>
  <c r="AA3810" i="1"/>
  <c r="AC3810" i="1" s="1"/>
  <c r="AA3811" i="1"/>
  <c r="AC3811" i="1" s="1"/>
  <c r="AA3812" i="1"/>
  <c r="AC3812" i="1" s="1"/>
  <c r="AA3813" i="1"/>
  <c r="AC3813" i="1" s="1"/>
  <c r="AA3814" i="1"/>
  <c r="AB3814" i="1" s="1"/>
  <c r="AA3815" i="1"/>
  <c r="AB3815" i="1" s="1"/>
  <c r="AA3816" i="1"/>
  <c r="AC3816" i="1" s="1"/>
  <c r="AA3817" i="1"/>
  <c r="AB3817" i="1" s="1"/>
  <c r="AA3818" i="1"/>
  <c r="AC3818" i="1" s="1"/>
  <c r="AA3819" i="1"/>
  <c r="AC3819" i="1" s="1"/>
  <c r="AA3820" i="1"/>
  <c r="AC3820" i="1" s="1"/>
  <c r="AA3821" i="1"/>
  <c r="AC3821" i="1" s="1"/>
  <c r="AA3822" i="1"/>
  <c r="AB3822" i="1" s="1"/>
  <c r="AA3823" i="1"/>
  <c r="AC3823" i="1" s="1"/>
  <c r="AA3824" i="1"/>
  <c r="AB3824" i="1" s="1"/>
  <c r="AA3825" i="1"/>
  <c r="AC3825" i="1" s="1"/>
  <c r="AA3826" i="1"/>
  <c r="AC3826" i="1" s="1"/>
  <c r="AA3827" i="1"/>
  <c r="AC3827" i="1" s="1"/>
  <c r="AA3828" i="1"/>
  <c r="AB3828" i="1" s="1"/>
  <c r="AA3829" i="1"/>
  <c r="AC3829" i="1" s="1"/>
  <c r="AA3830" i="1"/>
  <c r="AB3830" i="1" s="1"/>
  <c r="AA3831" i="1"/>
  <c r="AB3831" i="1" s="1"/>
  <c r="AA3832" i="1"/>
  <c r="AC3832" i="1" s="1"/>
  <c r="AA3833" i="1"/>
  <c r="AC3833" i="1" s="1"/>
  <c r="AA3834" i="1"/>
  <c r="AC3834" i="1" s="1"/>
  <c r="AA3835" i="1"/>
  <c r="AC3835" i="1" s="1"/>
  <c r="AA3836" i="1"/>
  <c r="AC3836" i="1" s="1"/>
  <c r="AA3837" i="1"/>
  <c r="AC3837" i="1" s="1"/>
  <c r="AA3838" i="1"/>
  <c r="AB3838" i="1" s="1"/>
  <c r="AA3839" i="1"/>
  <c r="AC3839" i="1" s="1"/>
  <c r="AA3840" i="1"/>
  <c r="AC3840" i="1" s="1"/>
  <c r="AA3841" i="1"/>
  <c r="AC3841" i="1" s="1"/>
  <c r="AA3842" i="1"/>
  <c r="AC3842" i="1" s="1"/>
  <c r="AA3843" i="1"/>
  <c r="AB3843" i="1" s="1"/>
  <c r="AA3844" i="1"/>
  <c r="AB3844" i="1" s="1"/>
  <c r="AA3846" i="1"/>
  <c r="AB3846" i="1" s="1"/>
  <c r="AA3847" i="1"/>
  <c r="AC3847" i="1" s="1"/>
  <c r="AA3848" i="1"/>
  <c r="AC3848" i="1" s="1"/>
  <c r="AA3849" i="1"/>
  <c r="AC3849" i="1" s="1"/>
  <c r="AA3850" i="1"/>
  <c r="AC3850" i="1" s="1"/>
  <c r="AA3851" i="1"/>
  <c r="AB3851" i="1" s="1"/>
  <c r="AA3852" i="1"/>
  <c r="AC3852" i="1" s="1"/>
  <c r="AA3853" i="1"/>
  <c r="AB3853" i="1" s="1"/>
  <c r="AA3854" i="1"/>
  <c r="AC3854" i="1" s="1"/>
  <c r="AA3855" i="1"/>
  <c r="AC3855" i="1" s="1"/>
  <c r="AA3856" i="1"/>
  <c r="AC3856" i="1" s="1"/>
  <c r="AA3858" i="1"/>
  <c r="AC3858" i="1" s="1"/>
  <c r="AA3859" i="1"/>
  <c r="AB3859" i="1" s="1"/>
  <c r="AA3860" i="1"/>
  <c r="AB3860" i="1" s="1"/>
  <c r="AA3861" i="1"/>
  <c r="AC3861" i="1" s="1"/>
  <c r="AA3862" i="1"/>
  <c r="AC3862" i="1" s="1"/>
  <c r="AA3863" i="1"/>
  <c r="AC3863" i="1" s="1"/>
  <c r="AA3864" i="1"/>
  <c r="AC3864" i="1" s="1"/>
  <c r="AA3865" i="1"/>
  <c r="AB3865" i="1" s="1"/>
  <c r="AA3866" i="1"/>
  <c r="AB3866" i="1" s="1"/>
  <c r="AA3867" i="1"/>
  <c r="AB3867" i="1" s="1"/>
  <c r="AA3868" i="1"/>
  <c r="AC3868" i="1" s="1"/>
  <c r="AA3869" i="1"/>
  <c r="AC3869" i="1" s="1"/>
  <c r="AA3870" i="1"/>
  <c r="AC3870" i="1" s="1"/>
  <c r="AA3871" i="1"/>
  <c r="AC3871" i="1" s="1"/>
  <c r="AA3872" i="1"/>
  <c r="AC3872" i="1" s="1"/>
  <c r="AA3873" i="1"/>
  <c r="AB3873" i="1" s="1"/>
  <c r="AA3874" i="1"/>
  <c r="AC3874" i="1" s="1"/>
  <c r="AA3875" i="1"/>
  <c r="AB3875" i="1" s="1"/>
  <c r="AA3876" i="1"/>
  <c r="AC3876" i="1" s="1"/>
  <c r="AA3877" i="1"/>
  <c r="AC3877" i="1" s="1"/>
  <c r="AA3878" i="1"/>
  <c r="AC3878" i="1" s="1"/>
  <c r="AA3879" i="1"/>
  <c r="AB3879" i="1" s="1"/>
  <c r="AA3880" i="1"/>
  <c r="AC3880" i="1" s="1"/>
  <c r="AA3881" i="1"/>
  <c r="AB3881" i="1" s="1"/>
  <c r="AA3882" i="1"/>
  <c r="AC3882" i="1" s="1"/>
  <c r="AA3883" i="1"/>
  <c r="AC3883" i="1" s="1"/>
  <c r="AA3884" i="1"/>
  <c r="AC3884" i="1" s="1"/>
  <c r="AA3885" i="1"/>
  <c r="AC3885" i="1" s="1"/>
  <c r="AA3887" i="1"/>
  <c r="AB3887" i="1" s="1"/>
  <c r="AA3888" i="1"/>
  <c r="AB3888" i="1" s="1"/>
  <c r="AA3889" i="1"/>
  <c r="AB3889" i="1" s="1"/>
  <c r="AA3890" i="1"/>
  <c r="AC3890" i="1" s="1"/>
  <c r="AA3891" i="1"/>
  <c r="AC3891" i="1" s="1"/>
  <c r="AA3892" i="1"/>
  <c r="AC3892" i="1" s="1"/>
  <c r="AA3893" i="1"/>
  <c r="AC3893" i="1" s="1"/>
  <c r="AA3894" i="1"/>
  <c r="AC3894" i="1" s="1"/>
  <c r="AA3895" i="1"/>
  <c r="AC3895" i="1" s="1"/>
  <c r="AA3896" i="1"/>
  <c r="AC3896" i="1" s="1"/>
  <c r="AA3897" i="1"/>
  <c r="AB3897" i="1" s="1"/>
  <c r="AA3898" i="1"/>
  <c r="AC3898" i="1" s="1"/>
  <c r="AA3899" i="1"/>
  <c r="AC3899" i="1" s="1"/>
  <c r="AA3900" i="1"/>
  <c r="AC3900" i="1" s="1"/>
  <c r="AA3901" i="1"/>
  <c r="AB3901" i="1" s="1"/>
  <c r="AA3902" i="1"/>
  <c r="AB3902" i="1" s="1"/>
  <c r="AA3903" i="1"/>
  <c r="AB3903" i="1" s="1"/>
  <c r="AA3904" i="1"/>
  <c r="AC3904" i="1" s="1"/>
  <c r="AA3905" i="1"/>
  <c r="AC3905" i="1" s="1"/>
  <c r="AA3906" i="1"/>
  <c r="AC3906" i="1" s="1"/>
  <c r="AA3907" i="1"/>
  <c r="AC3907" i="1" s="1"/>
  <c r="AA3908" i="1"/>
  <c r="AC3908" i="1" s="1"/>
  <c r="AA3909" i="1"/>
  <c r="AB3909" i="1" s="1"/>
  <c r="AA3910" i="1"/>
  <c r="AC3910" i="1" s="1"/>
  <c r="AA3911" i="1"/>
  <c r="AB3911" i="1" s="1"/>
  <c r="AA3912" i="1"/>
  <c r="AC3912" i="1" s="1"/>
  <c r="AA3913" i="1"/>
  <c r="AC3913" i="1" s="1"/>
  <c r="AA3914" i="1"/>
  <c r="AC3914" i="1" s="1"/>
  <c r="AA3916" i="1"/>
  <c r="AB3916" i="1" s="1"/>
  <c r="AA3917" i="1"/>
  <c r="AB3917" i="1" s="1"/>
  <c r="AA3918" i="1"/>
  <c r="AB3918" i="1" s="1"/>
  <c r="AA3919" i="1"/>
  <c r="AC3919" i="1" s="1"/>
  <c r="AA3920" i="1"/>
  <c r="AC3920" i="1" s="1"/>
  <c r="AA3921" i="1"/>
  <c r="AC3921" i="1" s="1"/>
  <c r="AA3922" i="1"/>
  <c r="AC3922" i="1" s="1"/>
  <c r="AA3923" i="1"/>
  <c r="AC3923" i="1" s="1"/>
  <c r="AA3924" i="1"/>
  <c r="AC3924" i="1" s="1"/>
  <c r="AA3925" i="1"/>
  <c r="AC3925" i="1" s="1"/>
  <c r="AA3926" i="1"/>
  <c r="AB3926" i="1" s="1"/>
  <c r="AA3927" i="1"/>
  <c r="AC3927" i="1" s="1"/>
  <c r="AA3928" i="1"/>
  <c r="AC3928" i="1" s="1"/>
  <c r="AA3929" i="1"/>
  <c r="AC3929" i="1" s="1"/>
  <c r="AA3930" i="1"/>
  <c r="AC3930" i="1" s="1"/>
  <c r="AA3931" i="1"/>
  <c r="AB3931" i="1" s="1"/>
  <c r="AA3932" i="1"/>
  <c r="AB3932" i="1" s="1"/>
  <c r="AA3933" i="1"/>
  <c r="AB3933" i="1" s="1"/>
  <c r="AA3934" i="1"/>
  <c r="AC3934" i="1" s="1"/>
  <c r="AA3935" i="1"/>
  <c r="AC3935" i="1" s="1"/>
  <c r="AA3936" i="1"/>
  <c r="AC3936" i="1" s="1"/>
  <c r="AA3937" i="1"/>
  <c r="AC3937" i="1" s="1"/>
  <c r="AA3938" i="1"/>
  <c r="AB3938" i="1" s="1"/>
  <c r="AA3940" i="1"/>
  <c r="AC3940" i="1" s="1"/>
  <c r="AA3942" i="1"/>
  <c r="AC3942" i="1" s="1"/>
  <c r="AA3943" i="1"/>
  <c r="AC3943" i="1" s="1"/>
  <c r="AA3944" i="1"/>
  <c r="AC3944" i="1" s="1"/>
  <c r="AA3945" i="1"/>
  <c r="AC3945" i="1" s="1"/>
  <c r="AA3946" i="1"/>
  <c r="AC3946" i="1" s="1"/>
  <c r="AA3947" i="1"/>
  <c r="AB3947" i="1" s="1"/>
  <c r="AA3948" i="1"/>
  <c r="AC3948" i="1" s="1"/>
  <c r="AA3949" i="1"/>
  <c r="AB3949" i="1" s="1"/>
  <c r="AA3950" i="1"/>
  <c r="AC3950" i="1" s="1"/>
  <c r="AA3952" i="1"/>
  <c r="AC3952" i="1" s="1"/>
  <c r="AA3954" i="1"/>
  <c r="AC3954" i="1" s="1"/>
  <c r="AA3955" i="1"/>
  <c r="AC3955" i="1" s="1"/>
  <c r="AA3956" i="1"/>
  <c r="AC3956" i="1" s="1"/>
  <c r="AA3957" i="1"/>
  <c r="AB3957" i="1" s="1"/>
  <c r="AA3958" i="1"/>
  <c r="AB3958" i="1" s="1"/>
  <c r="AA3959" i="1"/>
  <c r="AC3959" i="1" s="1"/>
  <c r="AA3960" i="1"/>
  <c r="AC3960" i="1" s="1"/>
  <c r="AA3961" i="1"/>
  <c r="AC3961" i="1" s="1"/>
  <c r="AA3962" i="1"/>
  <c r="AB3962" i="1" s="1"/>
  <c r="AA3963" i="1"/>
  <c r="AB3963" i="1" s="1"/>
  <c r="AA3964" i="1"/>
  <c r="AB3964" i="1" s="1"/>
  <c r="AA3965" i="1"/>
  <c r="AB3965" i="1" s="1"/>
  <c r="AA3966" i="1"/>
  <c r="AC3966" i="1" s="1"/>
  <c r="AA3967" i="1"/>
  <c r="AC3967" i="1" s="1"/>
  <c r="AA3968" i="1"/>
  <c r="AC3968" i="1" s="1"/>
  <c r="AA3969" i="1"/>
  <c r="AB3969" i="1" s="1"/>
  <c r="AA3970" i="1"/>
  <c r="AC3970" i="1" s="1"/>
  <c r="AA3971" i="1"/>
  <c r="AB3971" i="1" s="1"/>
  <c r="AA3972" i="1"/>
  <c r="AC3972" i="1" s="1"/>
  <c r="AA3973" i="1"/>
  <c r="AC3973" i="1" s="1"/>
  <c r="AA3974" i="1"/>
  <c r="AC3974" i="1" s="1"/>
  <c r="AA3975" i="1"/>
  <c r="AC3975" i="1" s="1"/>
  <c r="AA3977" i="1"/>
  <c r="AB3977" i="1" s="1"/>
  <c r="AA3978" i="1"/>
  <c r="AC3978" i="1" s="1"/>
  <c r="AA3980" i="1"/>
  <c r="AC3980" i="1" s="1"/>
  <c r="AA3981" i="1"/>
  <c r="AB3981" i="1" s="1"/>
  <c r="AA3982" i="1"/>
  <c r="AC3982" i="1" s="1"/>
  <c r="AA3984" i="1"/>
  <c r="AC3984" i="1" s="1"/>
  <c r="AA3985" i="1"/>
  <c r="AC3985" i="1" s="1"/>
  <c r="AA3986" i="1"/>
  <c r="AC3986" i="1" s="1"/>
  <c r="AA3987" i="1"/>
  <c r="AC3987" i="1" s="1"/>
  <c r="AA3988" i="1"/>
  <c r="AB3988" i="1" s="1"/>
  <c r="AA3989" i="1"/>
  <c r="AC3989" i="1" s="1"/>
  <c r="AA3990" i="1"/>
  <c r="AC3990" i="1" s="1"/>
  <c r="AA3991" i="1"/>
  <c r="AC3991" i="1" s="1"/>
  <c r="AA3992" i="1"/>
  <c r="AC3992" i="1" s="1"/>
  <c r="AA3993" i="1"/>
  <c r="AB3993" i="1" s="1"/>
  <c r="AA3994" i="1"/>
  <c r="AC3994" i="1" s="1"/>
  <c r="AA3995" i="1"/>
  <c r="AB3995" i="1" s="1"/>
  <c r="AA3996" i="1"/>
  <c r="AB3996" i="1" s="1"/>
  <c r="AA3997" i="1"/>
  <c r="AC3997" i="1" s="1"/>
  <c r="AA3998" i="1"/>
  <c r="AC3998" i="1" s="1"/>
  <c r="AA3999" i="1"/>
  <c r="AC3999" i="1" s="1"/>
  <c r="B37" i="4"/>
  <c r="B33" i="4"/>
  <c r="B32" i="4"/>
  <c r="B31" i="4"/>
  <c r="B30" i="4"/>
  <c r="B29" i="4"/>
  <c r="B28" i="4"/>
  <c r="B25" i="4"/>
  <c r="B24" i="4"/>
  <c r="B23" i="4"/>
  <c r="B21" i="4"/>
  <c r="B20" i="4"/>
  <c r="B17" i="4"/>
  <c r="B16" i="4"/>
  <c r="B15" i="4"/>
  <c r="B13" i="4"/>
  <c r="B12" i="4"/>
  <c r="B11" i="4"/>
  <c r="B8" i="4"/>
  <c r="B7" i="4"/>
  <c r="B6" i="4"/>
  <c r="B5" i="4"/>
  <c r="B4" i="4"/>
  <c r="B3" i="4"/>
  <c r="AB4455" i="1" l="1"/>
  <c r="AC4109" i="1"/>
  <c r="AB4142" i="1"/>
  <c r="AC4354" i="1"/>
  <c r="AB4144" i="1"/>
  <c r="AC4496" i="1"/>
  <c r="AC4335" i="1"/>
  <c r="AC4015" i="1"/>
  <c r="AB4507" i="1"/>
  <c r="AB4243" i="1"/>
  <c r="AB4283" i="1"/>
  <c r="AC4524" i="1"/>
  <c r="AB4504" i="1"/>
  <c r="AB4308" i="1"/>
  <c r="AB4256" i="1"/>
  <c r="AC4190" i="1"/>
  <c r="AB4029" i="1"/>
  <c r="AB4226" i="1"/>
  <c r="AC4165" i="1"/>
  <c r="AB4172" i="1"/>
  <c r="AB4009" i="1"/>
  <c r="AB4129" i="1"/>
  <c r="AC4176" i="1"/>
  <c r="AB4268" i="1"/>
  <c r="AC4419" i="1"/>
  <c r="AC4445" i="1"/>
  <c r="AB4331" i="1"/>
  <c r="AB4194" i="1"/>
  <c r="AC4451" i="1"/>
  <c r="AB4336" i="1"/>
  <c r="AC4139" i="1"/>
  <c r="AB4490" i="1"/>
  <c r="AB4378" i="1"/>
  <c r="AC4344" i="1"/>
  <c r="AC4262" i="1"/>
  <c r="AB4088" i="1"/>
  <c r="AC4046" i="1"/>
  <c r="AB4537" i="1"/>
  <c r="AC4424" i="1"/>
  <c r="AC4247" i="1"/>
  <c r="AB4137" i="1"/>
  <c r="AB4115" i="1"/>
  <c r="AB4002" i="1"/>
  <c r="AC4423" i="1"/>
  <c r="AB4368" i="1"/>
  <c r="AC4216" i="1"/>
  <c r="AB4182" i="1"/>
  <c r="AB4136" i="1"/>
  <c r="AC4036" i="1"/>
  <c r="AC4493" i="1"/>
  <c r="AB4409" i="1"/>
  <c r="AB4387" i="1"/>
  <c r="AC4334" i="1"/>
  <c r="AB4394" i="1"/>
  <c r="AC4061" i="1"/>
  <c r="AC4055" i="1"/>
  <c r="AC4540" i="1"/>
  <c r="AC4338" i="1"/>
  <c r="AC4320" i="1"/>
  <c r="AB4298" i="1"/>
  <c r="AC4097" i="1"/>
  <c r="AB4067" i="1"/>
  <c r="AB4277" i="1"/>
  <c r="AB4517" i="1"/>
  <c r="AB4323" i="1"/>
  <c r="AC4179" i="1"/>
  <c r="AB4159" i="1"/>
  <c r="AC4030" i="1"/>
  <c r="AC4400" i="1"/>
  <c r="AB4527" i="1"/>
  <c r="AC4521" i="1"/>
  <c r="AB4468" i="1"/>
  <c r="AB4373" i="1"/>
  <c r="AB4272" i="1"/>
  <c r="AC4150" i="1"/>
  <c r="AB4082" i="1"/>
  <c r="AB4022" i="1"/>
  <c r="AC4437" i="1"/>
  <c r="AB4411" i="1"/>
  <c r="AB4250" i="1"/>
  <c r="AC4187" i="1"/>
  <c r="AB4025" i="1"/>
  <c r="AB4051" i="1"/>
  <c r="AC4503" i="1"/>
  <c r="AB4417" i="1"/>
  <c r="AB4312" i="1"/>
  <c r="AB4306" i="1"/>
  <c r="AC4153" i="1"/>
  <c r="AC4532" i="1"/>
  <c r="AC4447" i="1"/>
  <c r="AC4099" i="1"/>
  <c r="AC4422" i="1"/>
  <c r="AC4350" i="1"/>
  <c r="AB4291" i="1"/>
  <c r="AB4209" i="1"/>
  <c r="AC4113" i="1"/>
  <c r="AC4195" i="1"/>
  <c r="AC4038" i="1"/>
  <c r="AC4519" i="1"/>
  <c r="AC4474" i="1"/>
  <c r="AC3931" i="1"/>
  <c r="AB4395" i="1"/>
  <c r="AB4388" i="1"/>
  <c r="AB4201" i="1"/>
  <c r="AB4044" i="1"/>
  <c r="AC4478" i="1"/>
  <c r="AB4430" i="1"/>
  <c r="AB4484" i="1"/>
  <c r="AC4440" i="1"/>
  <c r="AB4330" i="1"/>
  <c r="AB4278" i="1"/>
  <c r="AB4261" i="1"/>
  <c r="AC4158" i="1"/>
  <c r="AB4081" i="1"/>
  <c r="AC4518" i="1"/>
  <c r="AB4470" i="1"/>
  <c r="AC4464" i="1"/>
  <c r="AC4438" i="1"/>
  <c r="AB4433" i="1"/>
  <c r="AC4328" i="1"/>
  <c r="AB4542" i="1"/>
  <c r="AC4512" i="1"/>
  <c r="AB4506" i="1"/>
  <c r="AC4443" i="1"/>
  <c r="AC4371" i="1"/>
  <c r="AB4265" i="1"/>
  <c r="AB4232" i="1"/>
  <c r="AB4090" i="1"/>
  <c r="AB4528" i="1"/>
  <c r="AC4401" i="1"/>
  <c r="AC4358" i="1"/>
  <c r="AC4270" i="1"/>
  <c r="AC4160" i="1"/>
  <c r="AB4463" i="1"/>
  <c r="AB4432" i="1"/>
  <c r="AC4364" i="1"/>
  <c r="AC4321" i="1"/>
  <c r="AB4294" i="1"/>
  <c r="AB4275" i="1"/>
  <c r="AC4223" i="1"/>
  <c r="AB4123" i="1"/>
  <c r="AB4500" i="1"/>
  <c r="AB4453" i="1"/>
  <c r="AB4415" i="1"/>
  <c r="AC4397" i="1"/>
  <c r="AC4379" i="1"/>
  <c r="AC4307" i="1"/>
  <c r="AB4234" i="1"/>
  <c r="AC4174" i="1"/>
  <c r="AB4156" i="1"/>
  <c r="AB4145" i="1"/>
  <c r="AB4127" i="1"/>
  <c r="AB4059" i="1"/>
  <c r="AB4031" i="1"/>
  <c r="AB4019" i="1"/>
  <c r="AC4429" i="1"/>
  <c r="AC4390" i="1"/>
  <c r="AB4367" i="1"/>
  <c r="AC4349" i="1"/>
  <c r="AB4200" i="1"/>
  <c r="AC4119" i="1"/>
  <c r="AC4083" i="1"/>
  <c r="AC4069" i="1"/>
  <c r="AB4513" i="1"/>
  <c r="AC4498" i="1"/>
  <c r="AC4469" i="1"/>
  <c r="AB4457" i="1"/>
  <c r="AB4337" i="1"/>
  <c r="AB4322" i="1"/>
  <c r="AC4316" i="1"/>
  <c r="AB4286" i="1"/>
  <c r="AC4257" i="1"/>
  <c r="AB4218" i="1"/>
  <c r="AB4108" i="1"/>
  <c r="AB4045" i="1"/>
  <c r="AB4039" i="1"/>
  <c r="AC4531" i="1"/>
  <c r="AB4526" i="1"/>
  <c r="AC4505" i="1"/>
  <c r="AC4489" i="1"/>
  <c r="AC4426" i="1"/>
  <c r="AB4374" i="1"/>
  <c r="AC4346" i="1"/>
  <c r="AC4324" i="1"/>
  <c r="AC4313" i="1"/>
  <c r="AB4302" i="1"/>
  <c r="AB4260" i="1"/>
  <c r="AB4151" i="1"/>
  <c r="AC4104" i="1"/>
  <c r="AB4098" i="1"/>
  <c r="AB4037" i="1"/>
  <c r="AB4510" i="1"/>
  <c r="AB4483" i="1"/>
  <c r="AC4254" i="1"/>
  <c r="AB4208" i="1"/>
  <c r="AB4196" i="1"/>
  <c r="AB4186" i="1"/>
  <c r="AB4169" i="1"/>
  <c r="AB4135" i="1"/>
  <c r="AB4013" i="1"/>
  <c r="AB4541" i="1"/>
  <c r="AB4461" i="1"/>
  <c r="AC4410" i="1"/>
  <c r="AB4404" i="1"/>
  <c r="AB4365" i="1"/>
  <c r="AB4360" i="1"/>
  <c r="AB4314" i="1"/>
  <c r="AB4284" i="1"/>
  <c r="AB4263" i="1"/>
  <c r="AB4233" i="1"/>
  <c r="AB4227" i="1"/>
  <c r="AB4217" i="1"/>
  <c r="AC4212" i="1"/>
  <c r="AB4207" i="1"/>
  <c r="AB4168" i="1"/>
  <c r="AB4126" i="1"/>
  <c r="AB4121" i="1"/>
  <c r="AB4089" i="1"/>
  <c r="AB4062" i="1"/>
  <c r="AB4023" i="1"/>
  <c r="AC4402" i="1"/>
  <c r="AC4341" i="1"/>
  <c r="AC4327" i="1"/>
  <c r="AC4297" i="1"/>
  <c r="AC4292" i="1"/>
  <c r="AC4287" i="1"/>
  <c r="AC4246" i="1"/>
  <c r="AC4241" i="1"/>
  <c r="AC4236" i="1"/>
  <c r="AC4219" i="1"/>
  <c r="AC4215" i="1"/>
  <c r="AC4180" i="1"/>
  <c r="AC4091" i="1"/>
  <c r="AC4076" i="1"/>
  <c r="AC4065" i="1"/>
  <c r="AB4408" i="1"/>
  <c r="AC4393" i="1"/>
  <c r="AB4351" i="1"/>
  <c r="AC4276" i="1"/>
  <c r="AB4271" i="1"/>
  <c r="AC4231" i="1"/>
  <c r="AB4403" i="1"/>
  <c r="AC4482" i="1"/>
  <c r="AB4477" i="1"/>
  <c r="AC4436" i="1"/>
  <c r="AB4381" i="1"/>
  <c r="AB4300" i="1"/>
  <c r="AB4203" i="1"/>
  <c r="AB4054" i="1"/>
  <c r="AC4511" i="1"/>
  <c r="AC4467" i="1"/>
  <c r="AC4416" i="1"/>
  <c r="AC4386" i="1"/>
  <c r="AC4375" i="1"/>
  <c r="AC4366" i="1"/>
  <c r="AC4361" i="1"/>
  <c r="AC4193" i="1"/>
  <c r="AC4188" i="1"/>
  <c r="AB4143" i="1"/>
  <c r="AC4106" i="1"/>
  <c r="AC4101" i="1"/>
  <c r="AC4085" i="1"/>
  <c r="AC4007" i="1"/>
  <c r="AB4497" i="1"/>
  <c r="AB4491" i="1"/>
  <c r="AB4481" i="1"/>
  <c r="AC4476" i="1"/>
  <c r="AC4471" i="1"/>
  <c r="AB4439" i="1"/>
  <c r="AB4425" i="1"/>
  <c r="AB4380" i="1"/>
  <c r="AC4299" i="1"/>
  <c r="AC4239" i="1"/>
  <c r="AC4222" i="1"/>
  <c r="AC4202" i="1"/>
  <c r="AB4197" i="1"/>
  <c r="AC4152" i="1"/>
  <c r="AC4074" i="1"/>
  <c r="AC4053" i="1"/>
  <c r="AC4048" i="1"/>
  <c r="AC4033" i="1"/>
  <c r="AB4535" i="1"/>
  <c r="AC4525" i="1"/>
  <c r="AB4305" i="1"/>
  <c r="AC4290" i="1"/>
  <c r="AB4248" i="1"/>
  <c r="AB4116" i="1"/>
  <c r="AC4514" i="1"/>
  <c r="AC4488" i="1"/>
  <c r="AC4475" i="1"/>
  <c r="AC4462" i="1"/>
  <c r="AC4412" i="1"/>
  <c r="AC4385" i="1"/>
  <c r="AC4372" i="1"/>
  <c r="AC4359" i="1"/>
  <c r="AC4309" i="1"/>
  <c r="AC4282" i="1"/>
  <c r="AC4269" i="1"/>
  <c r="AC4255" i="1"/>
  <c r="AC4204" i="1"/>
  <c r="AC4183" i="1"/>
  <c r="AC4175" i="1"/>
  <c r="AC4167" i="1"/>
  <c r="AC4157" i="1"/>
  <c r="AC4149" i="1"/>
  <c r="AC4130" i="1"/>
  <c r="AC4122" i="1"/>
  <c r="AC4114" i="1"/>
  <c r="AC4105" i="1"/>
  <c r="AC4095" i="1"/>
  <c r="AC4078" i="1"/>
  <c r="AC4068" i="1"/>
  <c r="AC4060" i="1"/>
  <c r="AC4052" i="1"/>
  <c r="AC4043" i="1"/>
  <c r="AC4026" i="1"/>
  <c r="AC4016" i="1"/>
  <c r="AC4008" i="1"/>
  <c r="AB4446" i="1"/>
  <c r="AB4345" i="1"/>
  <c r="AB4242" i="1"/>
  <c r="AC4073" i="1"/>
  <c r="AB4456" i="1"/>
  <c r="AB4352" i="1"/>
  <c r="AB4249" i="1"/>
  <c r="AC4010" i="1"/>
  <c r="AB4001" i="1"/>
  <c r="AC4534" i="1"/>
  <c r="AB4499" i="1"/>
  <c r="AC4485" i="1"/>
  <c r="AC4460" i="1"/>
  <c r="AC4444" i="1"/>
  <c r="AC4431" i="1"/>
  <c r="AB4396" i="1"/>
  <c r="AC4382" i="1"/>
  <c r="AC4357" i="1"/>
  <c r="AC4342" i="1"/>
  <c r="AC4329" i="1"/>
  <c r="AB4293" i="1"/>
  <c r="AC4279" i="1"/>
  <c r="AC4253" i="1"/>
  <c r="AC4240" i="1"/>
  <c r="AC4224" i="1"/>
  <c r="AC4189" i="1"/>
  <c r="AC4181" i="1"/>
  <c r="AC4173" i="1"/>
  <c r="AC4164" i="1"/>
  <c r="AC4146" i="1"/>
  <c r="AC4138" i="1"/>
  <c r="AC4128" i="1"/>
  <c r="AC4120" i="1"/>
  <c r="AC4112" i="1"/>
  <c r="AC4092" i="1"/>
  <c r="AC4084" i="1"/>
  <c r="AC4075" i="1"/>
  <c r="AC4066" i="1"/>
  <c r="AC4058" i="1"/>
  <c r="AC4040" i="1"/>
  <c r="AC4032" i="1"/>
  <c r="AC4024" i="1"/>
  <c r="AC4014" i="1"/>
  <c r="AC4006" i="1"/>
  <c r="AB4520" i="1"/>
  <c r="AB4418" i="1"/>
  <c r="AB4315" i="1"/>
  <c r="AB4211" i="1"/>
  <c r="AB4538" i="1"/>
  <c r="AB4529" i="1"/>
  <c r="AB4522" i="1"/>
  <c r="AB4515" i="1"/>
  <c r="AB4508" i="1"/>
  <c r="AB4501" i="1"/>
  <c r="AB4494" i="1"/>
  <c r="AB4486" i="1"/>
  <c r="AB4479" i="1"/>
  <c r="AB4472" i="1"/>
  <c r="AB4465" i="1"/>
  <c r="AB4458" i="1"/>
  <c r="AB4448" i="1"/>
  <c r="AB4441" i="1"/>
  <c r="AB4434" i="1"/>
  <c r="AB4427" i="1"/>
  <c r="AB4420" i="1"/>
  <c r="AB4413" i="1"/>
  <c r="AB4405" i="1"/>
  <c r="AB4398" i="1"/>
  <c r="AB4391" i="1"/>
  <c r="AB4383" i="1"/>
  <c r="AB4376" i="1"/>
  <c r="AB4369" i="1"/>
  <c r="AB4362" i="1"/>
  <c r="AB4355" i="1"/>
  <c r="AB4347" i="1"/>
  <c r="AB4339" i="1"/>
  <c r="AB4332" i="1"/>
  <c r="AB4325" i="1"/>
  <c r="AB4318" i="1"/>
  <c r="AB4310" i="1"/>
  <c r="AB4303" i="1"/>
  <c r="AB4295" i="1"/>
  <c r="AB4288" i="1"/>
  <c r="AB4280" i="1"/>
  <c r="AB4273" i="1"/>
  <c r="AB4266" i="1"/>
  <c r="AB4258" i="1"/>
  <c r="AB4251" i="1"/>
  <c r="AB4244" i="1"/>
  <c r="AB4237" i="1"/>
  <c r="AB4228" i="1"/>
  <c r="AB4220" i="1"/>
  <c r="AB4213" i="1"/>
  <c r="AB4205" i="1"/>
  <c r="AB4198" i="1"/>
  <c r="AB4191" i="1"/>
  <c r="AB4184" i="1"/>
  <c r="AB4177" i="1"/>
  <c r="AB4170" i="1"/>
  <c r="AB4161" i="1"/>
  <c r="AB4154" i="1"/>
  <c r="AB4147" i="1"/>
  <c r="AB4140" i="1"/>
  <c r="AB4131" i="1"/>
  <c r="AB4124" i="1"/>
  <c r="AB4117" i="1"/>
  <c r="AB4110" i="1"/>
  <c r="AB4102" i="1"/>
  <c r="AB4093" i="1"/>
  <c r="AB4086" i="1"/>
  <c r="AB4079" i="1"/>
  <c r="AB4070" i="1"/>
  <c r="AB4063" i="1"/>
  <c r="AB4056" i="1"/>
  <c r="AB4049" i="1"/>
  <c r="AB4041" i="1"/>
  <c r="AB4034" i="1"/>
  <c r="AB4027" i="1"/>
  <c r="AB4020" i="1"/>
  <c r="AB4011" i="1"/>
  <c r="AB4004" i="1"/>
  <c r="AC4539" i="1"/>
  <c r="AC4530" i="1"/>
  <c r="AC4523" i="1"/>
  <c r="AC4516" i="1"/>
  <c r="AC4509" i="1"/>
  <c r="AC4502" i="1"/>
  <c r="AC4495" i="1"/>
  <c r="AC4487" i="1"/>
  <c r="AC4480" i="1"/>
  <c r="AC4473" i="1"/>
  <c r="AC4466" i="1"/>
  <c r="AC4459" i="1"/>
  <c r="AC4450" i="1"/>
  <c r="AC4442" i="1"/>
  <c r="AC4435" i="1"/>
  <c r="AC4428" i="1"/>
  <c r="AC4421" i="1"/>
  <c r="AC4414" i="1"/>
  <c r="AC4407" i="1"/>
  <c r="AC4399" i="1"/>
  <c r="AC4392" i="1"/>
  <c r="AC4384" i="1"/>
  <c r="AC4377" i="1"/>
  <c r="AC4370" i="1"/>
  <c r="AC4363" i="1"/>
  <c r="AC4356" i="1"/>
  <c r="AC4348" i="1"/>
  <c r="AC4340" i="1"/>
  <c r="AC4333" i="1"/>
  <c r="AC4326" i="1"/>
  <c r="AC4319" i="1"/>
  <c r="AC4311" i="1"/>
  <c r="AC4304" i="1"/>
  <c r="AC4296" i="1"/>
  <c r="AC4289" i="1"/>
  <c r="AC4281" i="1"/>
  <c r="AC4274" i="1"/>
  <c r="AC4267" i="1"/>
  <c r="AC4259" i="1"/>
  <c r="AC4252" i="1"/>
  <c r="AC4245" i="1"/>
  <c r="AC4238" i="1"/>
  <c r="AC4230" i="1"/>
  <c r="AC4221" i="1"/>
  <c r="AC4214" i="1"/>
  <c r="AC4206" i="1"/>
  <c r="AC4199" i="1"/>
  <c r="AC4192" i="1"/>
  <c r="AC4185" i="1"/>
  <c r="AC4178" i="1"/>
  <c r="AC4171" i="1"/>
  <c r="AC4162" i="1"/>
  <c r="AC4155" i="1"/>
  <c r="AC4148" i="1"/>
  <c r="AC4141" i="1"/>
  <c r="AC4132" i="1"/>
  <c r="AC4125" i="1"/>
  <c r="AC4118" i="1"/>
  <c r="AC4111" i="1"/>
  <c r="AC4103" i="1"/>
  <c r="AC4094" i="1"/>
  <c r="AC4087" i="1"/>
  <c r="AC4080" i="1"/>
  <c r="AC4071" i="1"/>
  <c r="AC4064" i="1"/>
  <c r="AC4057" i="1"/>
  <c r="AC4050" i="1"/>
  <c r="AC4042" i="1"/>
  <c r="AC4035" i="1"/>
  <c r="AC4028" i="1"/>
  <c r="AC4021" i="1"/>
  <c r="AC4012" i="1"/>
  <c r="AC4005" i="1"/>
  <c r="AC4000" i="1"/>
  <c r="AB3737" i="1"/>
  <c r="AB3904" i="1"/>
  <c r="AB3877" i="1"/>
  <c r="AB3924" i="1"/>
  <c r="AB3946" i="1"/>
  <c r="AB3919" i="1"/>
  <c r="AC3911" i="1"/>
  <c r="AB3894" i="1"/>
  <c r="AB3872" i="1"/>
  <c r="AC3938" i="1"/>
  <c r="AB3912" i="1"/>
  <c r="AC3865" i="1"/>
  <c r="AB3832" i="1"/>
  <c r="AB3797" i="1"/>
  <c r="AB3775" i="1"/>
  <c r="AB3989" i="1"/>
  <c r="AB3923" i="1"/>
  <c r="AC3787" i="1"/>
  <c r="AB3896" i="1"/>
  <c r="AB3863" i="1"/>
  <c r="AB3820" i="1"/>
  <c r="AC3793" i="1"/>
  <c r="AC3964" i="1"/>
  <c r="AC3801" i="1"/>
  <c r="AB3782" i="1"/>
  <c r="AC3860" i="1"/>
  <c r="AC3971" i="1"/>
  <c r="AC3965" i="1"/>
  <c r="AB3978" i="1"/>
  <c r="AB3950" i="1"/>
  <c r="AB3837" i="1"/>
  <c r="AC3830" i="1"/>
  <c r="AB3810" i="1"/>
  <c r="AC3770" i="1"/>
  <c r="AC3762" i="1"/>
  <c r="AB3755" i="1"/>
  <c r="AC3735" i="1"/>
  <c r="AB3948" i="1"/>
  <c r="AB3835" i="1"/>
  <c r="AB3990" i="1"/>
  <c r="AB3908" i="1"/>
  <c r="AB3768" i="1"/>
  <c r="AB3840" i="1"/>
  <c r="AB3854" i="1"/>
  <c r="AC3808" i="1"/>
  <c r="AB3759" i="1"/>
  <c r="AC3977" i="1"/>
  <c r="AC3881" i="1"/>
  <c r="AB3984" i="1"/>
  <c r="AC3875" i="1"/>
  <c r="AB3753" i="1"/>
  <c r="AC3969" i="1"/>
  <c r="AC3917" i="1"/>
  <c r="AB3898" i="1"/>
  <c r="AB3799" i="1"/>
  <c r="AC3739" i="1"/>
  <c r="AB3816" i="1"/>
  <c r="AB3780" i="1"/>
  <c r="AB3757" i="1"/>
  <c r="AB3745" i="1"/>
  <c r="AB3732" i="1"/>
  <c r="AC3726" i="1"/>
  <c r="AC3993" i="1"/>
  <c r="AC3988" i="1"/>
  <c r="AC3981" i="1"/>
  <c r="AB3927" i="1"/>
  <c r="AC3873" i="1"/>
  <c r="AC3867" i="1"/>
  <c r="AC3909" i="1"/>
  <c r="AC3897" i="1"/>
  <c r="AC3803" i="1"/>
  <c r="AB3921" i="1"/>
  <c r="AB3847" i="1"/>
  <c r="AC3815" i="1"/>
  <c r="AB3750" i="1"/>
  <c r="AB3731" i="1"/>
  <c r="AC3918" i="1"/>
  <c r="AB3850" i="1"/>
  <c r="AB3861" i="1"/>
  <c r="AB3841" i="1"/>
  <c r="AB3836" i="1"/>
  <c r="AC3809" i="1"/>
  <c r="AB3781" i="1"/>
  <c r="AC3749" i="1"/>
  <c r="AB3738" i="1"/>
  <c r="AC3887" i="1"/>
  <c r="AB3818" i="1"/>
  <c r="AB3785" i="1"/>
  <c r="AC3773" i="1"/>
  <c r="AB3992" i="1"/>
  <c r="AB3987" i="1"/>
  <c r="AC3957" i="1"/>
  <c r="AB3930" i="1"/>
  <c r="AB3823" i="1"/>
  <c r="AB3812" i="1"/>
  <c r="AC3747" i="1"/>
  <c r="AC3712" i="1"/>
  <c r="AB3913" i="1"/>
  <c r="AB3874" i="1"/>
  <c r="AB3869" i="1"/>
  <c r="AB3839" i="1"/>
  <c r="AB3834" i="1"/>
  <c r="AC3796" i="1"/>
  <c r="AC3779" i="1"/>
  <c r="AB3741" i="1"/>
  <c r="AB3736" i="1"/>
  <c r="AC3902" i="1"/>
  <c r="AC3828" i="1"/>
  <c r="AC3724" i="1"/>
  <c r="AC3996" i="1"/>
  <c r="AB3972" i="1"/>
  <c r="AB3967" i="1"/>
  <c r="AB3929" i="1"/>
  <c r="AB3858" i="1"/>
  <c r="AC3822" i="1"/>
  <c r="AC3789" i="1"/>
  <c r="AB3763" i="1"/>
  <c r="AB3751" i="1"/>
  <c r="AB3998" i="1"/>
  <c r="AC3932" i="1"/>
  <c r="AB3928" i="1"/>
  <c r="AC3888" i="1"/>
  <c r="AB3714" i="1"/>
  <c r="AB3961" i="1"/>
  <c r="AB3956" i="1"/>
  <c r="AB3944" i="1"/>
  <c r="AB3868" i="1"/>
  <c r="AC3853" i="1"/>
  <c r="AB3811" i="1"/>
  <c r="AB3807" i="1"/>
  <c r="AC3725" i="1"/>
  <c r="AB3986" i="1"/>
  <c r="AB3959" i="1"/>
  <c r="AB3954" i="1"/>
  <c r="AB3942" i="1"/>
  <c r="AB3935" i="1"/>
  <c r="AC3926" i="1"/>
  <c r="AB3880" i="1"/>
  <c r="AB3871" i="1"/>
  <c r="AC3851" i="1"/>
  <c r="AC3824" i="1"/>
  <c r="AB3805" i="1"/>
  <c r="AB3728" i="1"/>
  <c r="AC3717" i="1"/>
  <c r="AB3973" i="1"/>
  <c r="AB3862" i="1"/>
  <c r="AB3819" i="1"/>
  <c r="AB3794" i="1"/>
  <c r="AB3783" i="1"/>
  <c r="AB3764" i="1"/>
  <c r="AB3758" i="1"/>
  <c r="AB3744" i="1"/>
  <c r="AC3866" i="1"/>
  <c r="AC3844" i="1"/>
  <c r="AB3833" i="1"/>
  <c r="AB3985" i="1"/>
  <c r="AB3968" i="1"/>
  <c r="AB3952" i="1"/>
  <c r="AB3940" i="1"/>
  <c r="AB3934" i="1"/>
  <c r="AB3925" i="1"/>
  <c r="AB3905" i="1"/>
  <c r="AB3900" i="1"/>
  <c r="AB3890" i="1"/>
  <c r="AC3879" i="1"/>
  <c r="AB3870" i="1"/>
  <c r="AB3855" i="1"/>
  <c r="AB3778" i="1"/>
  <c r="AC3748" i="1"/>
  <c r="AB3994" i="1"/>
  <c r="AB3980" i="1"/>
  <c r="AB3974" i="1"/>
  <c r="AB3970" i="1"/>
  <c r="AB3936" i="1"/>
  <c r="AB3914" i="1"/>
  <c r="AB3910" i="1"/>
  <c r="AB3892" i="1"/>
  <c r="AB3856" i="1"/>
  <c r="AB3852" i="1"/>
  <c r="AB3842" i="1"/>
  <c r="AB3829" i="1"/>
  <c r="AB3821" i="1"/>
  <c r="AB3804" i="1"/>
  <c r="AB3795" i="1"/>
  <c r="AB3786" i="1"/>
  <c r="AB3777" i="1"/>
  <c r="AB3771" i="1"/>
  <c r="AB3760" i="1"/>
  <c r="AB3743" i="1"/>
  <c r="AB3733" i="1"/>
  <c r="AC3718" i="1"/>
  <c r="AB3960" i="1"/>
  <c r="AB3945" i="1"/>
  <c r="AB3922" i="1"/>
  <c r="AB3895" i="1"/>
  <c r="AB3885" i="1"/>
  <c r="AB3864" i="1"/>
  <c r="AB3746" i="1"/>
  <c r="AB3723" i="1"/>
  <c r="AB3827" i="1"/>
  <c r="AB3955" i="1"/>
  <c r="AB3883" i="1"/>
  <c r="AB3849" i="1"/>
  <c r="AB3826" i="1"/>
  <c r="AB3766" i="1"/>
  <c r="AB3730" i="1"/>
  <c r="AB3975" i="1"/>
  <c r="AC3958" i="1"/>
  <c r="AB3943" i="1"/>
  <c r="AB3937" i="1"/>
  <c r="AB3920" i="1"/>
  <c r="AC3962" i="1"/>
  <c r="AC3838" i="1"/>
  <c r="AC3817" i="1"/>
  <c r="AB3813" i="1"/>
  <c r="AB3791" i="1"/>
  <c r="AC3756" i="1"/>
  <c r="AB3752" i="1"/>
  <c r="AC3720" i="1"/>
  <c r="AB3716" i="1"/>
  <c r="AC3711" i="1"/>
  <c r="AB3966" i="1"/>
  <c r="AB3906" i="1"/>
  <c r="AB3882" i="1"/>
  <c r="AB3878" i="1"/>
  <c r="AB3848" i="1"/>
  <c r="AB3825" i="1"/>
  <c r="AB3765" i="1"/>
  <c r="AB3729" i="1"/>
  <c r="AC3963" i="1"/>
  <c r="AC3949" i="1"/>
  <c r="AC3916" i="1"/>
  <c r="AC3903" i="1"/>
  <c r="AC3859" i="1"/>
  <c r="AC3846" i="1"/>
  <c r="AC3814" i="1"/>
  <c r="AC3802" i="1"/>
  <c r="AC3754" i="1"/>
  <c r="AC3742" i="1"/>
  <c r="AC3713" i="1"/>
  <c r="AB3997" i="1"/>
  <c r="AB3907" i="1"/>
  <c r="AB3899" i="1"/>
  <c r="AB3891" i="1"/>
  <c r="AB3806" i="1"/>
  <c r="AB3798" i="1"/>
  <c r="AB3790" i="1"/>
  <c r="AB3721" i="1"/>
  <c r="AC3995" i="1"/>
  <c r="AC3947" i="1"/>
  <c r="AC3933" i="1"/>
  <c r="AC3901" i="1"/>
  <c r="AC3889" i="1"/>
  <c r="AC3843" i="1"/>
  <c r="AC3831" i="1"/>
  <c r="AC3800" i="1"/>
  <c r="AC3788" i="1"/>
  <c r="AC3740" i="1"/>
  <c r="AC3727" i="1"/>
  <c r="AC3719" i="1"/>
  <c r="AB3999" i="1"/>
  <c r="AB3991" i="1"/>
  <c r="AB3982" i="1"/>
  <c r="AB3893" i="1"/>
  <c r="AB3884" i="1"/>
  <c r="AB3876" i="1"/>
  <c r="AB3792" i="1"/>
  <c r="AB3784" i="1"/>
  <c r="AB3776" i="1"/>
  <c r="AC3722" i="1"/>
  <c r="AC3715" i="1"/>
  <c r="AA1917" i="1"/>
  <c r="AB1917" i="1" s="1"/>
  <c r="AA1918" i="1"/>
  <c r="AB1918" i="1" s="1"/>
  <c r="AA1919" i="1"/>
  <c r="AB1919" i="1" s="1"/>
  <c r="AA1920" i="1"/>
  <c r="AA1921" i="1"/>
  <c r="AC1921" i="1" s="1"/>
  <c r="AA1922" i="1"/>
  <c r="AC1922" i="1" s="1"/>
  <c r="AA1923" i="1"/>
  <c r="AA1924" i="1"/>
  <c r="AA1925" i="1"/>
  <c r="AB1925" i="1" s="1"/>
  <c r="AA1926" i="1"/>
  <c r="AC1926" i="1" s="1"/>
  <c r="AA1927" i="1"/>
  <c r="AC1927" i="1" s="1"/>
  <c r="AA1928" i="1"/>
  <c r="AB1928" i="1" s="1"/>
  <c r="AA1929" i="1"/>
  <c r="AC1929" i="1" s="1"/>
  <c r="AA1930" i="1"/>
  <c r="AB1930" i="1" s="1"/>
  <c r="AA1931" i="1"/>
  <c r="AC1931" i="1" s="1"/>
  <c r="AA1932" i="1"/>
  <c r="AB1932" i="1" s="1"/>
  <c r="AA1933" i="1"/>
  <c r="AC1933" i="1" s="1"/>
  <c r="AA1934" i="1"/>
  <c r="AC1934" i="1" s="1"/>
  <c r="AA1935" i="1"/>
  <c r="AA1936" i="1"/>
  <c r="AA1937" i="1"/>
  <c r="AC1937" i="1" s="1"/>
  <c r="AA1939" i="1"/>
  <c r="AC1939" i="1" s="1"/>
  <c r="AA1940" i="1"/>
  <c r="AA1941" i="1"/>
  <c r="AC1941" i="1" s="1"/>
  <c r="AA1942" i="1"/>
  <c r="AA1943" i="1"/>
  <c r="AB1943" i="1" s="1"/>
  <c r="AA1944" i="1"/>
  <c r="AA1945" i="1"/>
  <c r="AC1945" i="1" s="1"/>
  <c r="AA1946" i="1"/>
  <c r="AC1946" i="1" s="1"/>
  <c r="AA1947" i="1"/>
  <c r="AB1947" i="1" s="1"/>
  <c r="AA1948" i="1"/>
  <c r="AC1948" i="1" s="1"/>
  <c r="AA1949" i="1"/>
  <c r="AC1949" i="1" s="1"/>
  <c r="AA1950" i="1"/>
  <c r="AB1950" i="1" s="1"/>
  <c r="AA1951" i="1"/>
  <c r="AC1951" i="1" s="1"/>
  <c r="AA1952" i="1"/>
  <c r="AA1953" i="1"/>
  <c r="AA1954" i="1"/>
  <c r="AB1954" i="1" s="1"/>
  <c r="AA1955" i="1"/>
  <c r="AC1955" i="1" s="1"/>
  <c r="AA1956" i="1"/>
  <c r="AC1956" i="1" s="1"/>
  <c r="AA1957" i="1"/>
  <c r="AB1957" i="1" s="1"/>
  <c r="AA1958" i="1"/>
  <c r="AC1958" i="1" s="1"/>
  <c r="AA1959" i="1"/>
  <c r="AA1961" i="1"/>
  <c r="AC1961" i="1" s="1"/>
  <c r="AA1962" i="1"/>
  <c r="AA1963" i="1"/>
  <c r="AC1963" i="1" s="1"/>
  <c r="AA1964" i="1"/>
  <c r="AA1965" i="1"/>
  <c r="AC1965" i="1" s="1"/>
  <c r="AA1966" i="1"/>
  <c r="AA1967" i="1"/>
  <c r="AA1968" i="1"/>
  <c r="AC1968" i="1" s="1"/>
  <c r="AA1969" i="1"/>
  <c r="AA1970" i="1"/>
  <c r="AC1970" i="1" s="1"/>
  <c r="AA1971" i="1"/>
  <c r="AC1971" i="1" s="1"/>
  <c r="AA1972" i="1"/>
  <c r="AB1972" i="1" s="1"/>
  <c r="AA1973" i="1"/>
  <c r="AA1974" i="1"/>
  <c r="AC1974" i="1" s="1"/>
  <c r="AA1975" i="1"/>
  <c r="AC1975" i="1" s="1"/>
  <c r="AA1976" i="1"/>
  <c r="AB1976" i="1" s="1"/>
  <c r="AA1978" i="1"/>
  <c r="AC1978" i="1" s="1"/>
  <c r="AA1979" i="1"/>
  <c r="AA1980" i="1"/>
  <c r="AB1980" i="1" s="1"/>
  <c r="AA1981" i="1"/>
  <c r="AC1981" i="1" s="1"/>
  <c r="AA1982" i="1"/>
  <c r="AC1982" i="1" s="1"/>
  <c r="AA1983" i="1"/>
  <c r="AC1983" i="1" s="1"/>
  <c r="AA1984" i="1"/>
  <c r="AA1985" i="1"/>
  <c r="AC1985" i="1" s="1"/>
  <c r="AA1987" i="1"/>
  <c r="AA1988" i="1"/>
  <c r="AC1988" i="1" s="1"/>
  <c r="AA1989" i="1"/>
  <c r="AA1990" i="1"/>
  <c r="AB1990" i="1" s="1"/>
  <c r="AA1991" i="1"/>
  <c r="AC1991" i="1" s="1"/>
  <c r="AA1992" i="1"/>
  <c r="AB1992" i="1" s="1"/>
  <c r="AA1993" i="1"/>
  <c r="AB1993" i="1" s="1"/>
  <c r="AA1994" i="1"/>
  <c r="AC1994" i="1" s="1"/>
  <c r="AA1995" i="1"/>
  <c r="AC1995" i="1" s="1"/>
  <c r="AA1996" i="1"/>
  <c r="AA1997" i="1"/>
  <c r="AC1997" i="1" s="1"/>
  <c r="AA1998" i="1"/>
  <c r="AA1999" i="1"/>
  <c r="AB1999" i="1" s="1"/>
  <c r="AA2000" i="1"/>
  <c r="AB2000" i="1" s="1"/>
  <c r="AA2001" i="1"/>
  <c r="AC2001" i="1" s="1"/>
  <c r="AA2002" i="1"/>
  <c r="AB2002" i="1" s="1"/>
  <c r="AA2003" i="1"/>
  <c r="AC2003" i="1" s="1"/>
  <c r="AA2004" i="1"/>
  <c r="AC2004" i="1" s="1"/>
  <c r="AA2005" i="1"/>
  <c r="AA2006" i="1"/>
  <c r="AA2007" i="1"/>
  <c r="AC2007" i="1" s="1"/>
  <c r="AA2008" i="1"/>
  <c r="AC2008" i="1" s="1"/>
  <c r="AA2009" i="1"/>
  <c r="AC2009" i="1" s="1"/>
  <c r="AA2010" i="1"/>
  <c r="AA2011" i="1"/>
  <c r="AA2012" i="1"/>
  <c r="AA2014" i="1"/>
  <c r="AB2014" i="1" s="1"/>
  <c r="AA2015" i="1"/>
  <c r="AA2016" i="1"/>
  <c r="AA2017" i="1"/>
  <c r="AA2019" i="1"/>
  <c r="AC2019" i="1" s="1"/>
  <c r="AA2020" i="1"/>
  <c r="AB2020" i="1" s="1"/>
  <c r="AA2021" i="1"/>
  <c r="AC2021" i="1" s="1"/>
  <c r="AA2022" i="1"/>
  <c r="AC2022" i="1" s="1"/>
  <c r="AA2023" i="1"/>
  <c r="AB2023" i="1" s="1"/>
  <c r="AA2024" i="1"/>
  <c r="AC2024" i="1" s="1"/>
  <c r="AA2025" i="1"/>
  <c r="AC2025" i="1" s="1"/>
  <c r="AA2026" i="1"/>
  <c r="AC2026" i="1" s="1"/>
  <c r="AA2027" i="1"/>
  <c r="AB2027" i="1" s="1"/>
  <c r="AA2028" i="1"/>
  <c r="AC2028" i="1" s="1"/>
  <c r="AA2029" i="1"/>
  <c r="AC2029" i="1" s="1"/>
  <c r="AA2030" i="1"/>
  <c r="AA2031" i="1"/>
  <c r="AA2032" i="1"/>
  <c r="AC2032" i="1" s="1"/>
  <c r="AA2033" i="1"/>
  <c r="AC2033" i="1" s="1"/>
  <c r="AA2034" i="1"/>
  <c r="AA2035" i="1"/>
  <c r="AC2035" i="1" s="1"/>
  <c r="AA2036" i="1"/>
  <c r="AC2036" i="1" s="1"/>
  <c r="AA2037" i="1"/>
  <c r="AB2037" i="1" s="1"/>
  <c r="AA2038" i="1"/>
  <c r="AA2039" i="1"/>
  <c r="AB2039" i="1" s="1"/>
  <c r="AA2040" i="1"/>
  <c r="AC2040" i="1" s="1"/>
  <c r="AA2041" i="1"/>
  <c r="AB2041" i="1" s="1"/>
  <c r="AA2042" i="1"/>
  <c r="AB2042" i="1" s="1"/>
  <c r="AA2043" i="1"/>
  <c r="AC2043" i="1" s="1"/>
  <c r="AA2044" i="1"/>
  <c r="AC2044" i="1" s="1"/>
  <c r="AA2045" i="1"/>
  <c r="AA2046" i="1"/>
  <c r="AA2047" i="1"/>
  <c r="AA2048" i="1"/>
  <c r="AB2048" i="1" s="1"/>
  <c r="AA2049" i="1"/>
  <c r="AB2049" i="1" s="1"/>
  <c r="AA2050" i="1"/>
  <c r="AC2050" i="1" s="1"/>
  <c r="AA2051" i="1"/>
  <c r="AB2051" i="1" s="1"/>
  <c r="AA2052" i="1"/>
  <c r="AC2052" i="1" s="1"/>
  <c r="AA2053" i="1"/>
  <c r="AC2053" i="1" s="1"/>
  <c r="AA2054" i="1"/>
  <c r="AA2055" i="1"/>
  <c r="AA2056" i="1"/>
  <c r="AA2057" i="1"/>
  <c r="AC2057" i="1" s="1"/>
  <c r="AA2058" i="1"/>
  <c r="AA2059" i="1"/>
  <c r="AA2060" i="1"/>
  <c r="AA2061" i="1"/>
  <c r="AC2061" i="1" s="1"/>
  <c r="AA2062" i="1"/>
  <c r="AA2063" i="1"/>
  <c r="AC2063" i="1" s="1"/>
  <c r="AA2064" i="1"/>
  <c r="AA2065" i="1"/>
  <c r="AC2065" i="1" s="1"/>
  <c r="AA2066" i="1"/>
  <c r="AA2068" i="1"/>
  <c r="AB2068" i="1" s="1"/>
  <c r="AA2069" i="1"/>
  <c r="AC2069" i="1" s="1"/>
  <c r="AA2072" i="1"/>
  <c r="AB2072" i="1" s="1"/>
  <c r="AA2073" i="1"/>
  <c r="AB2073" i="1" s="1"/>
  <c r="AA2074" i="1"/>
  <c r="AC2074" i="1" s="1"/>
  <c r="AA2075" i="1"/>
  <c r="AB2075" i="1" s="1"/>
  <c r="AA2076" i="1"/>
  <c r="AC2076" i="1" s="1"/>
  <c r="AA2077" i="1"/>
  <c r="AC2077" i="1" s="1"/>
  <c r="AA2078" i="1"/>
  <c r="AA2079" i="1"/>
  <c r="AA2080" i="1"/>
  <c r="AB2080" i="1" s="1"/>
  <c r="AA2081" i="1"/>
  <c r="AA2082" i="1"/>
  <c r="AA2083" i="1"/>
  <c r="AC2083" i="1" s="1"/>
  <c r="AA2084" i="1"/>
  <c r="AC2084" i="1" s="1"/>
  <c r="AA2085" i="1"/>
  <c r="AA2086" i="1"/>
  <c r="AA2087" i="1"/>
  <c r="AC2087" i="1" s="1"/>
  <c r="AA2088" i="1"/>
  <c r="AC2088" i="1" s="1"/>
  <c r="AA2089" i="1"/>
  <c r="AB2089" i="1" s="1"/>
  <c r="AA2090" i="1"/>
  <c r="AA2091" i="1"/>
  <c r="AA2092" i="1"/>
  <c r="AC2092" i="1" s="1"/>
  <c r="AA2093" i="1"/>
  <c r="AA2094" i="1"/>
  <c r="AA2095" i="1"/>
  <c r="AA2096" i="1"/>
  <c r="AB2096" i="1" s="1"/>
  <c r="AA2097" i="1"/>
  <c r="AA2098" i="1"/>
  <c r="AA2099" i="1"/>
  <c r="AC2099" i="1" s="1"/>
  <c r="AA2100" i="1"/>
  <c r="AB2100" i="1" s="1"/>
  <c r="AA2101" i="1"/>
  <c r="AC2101" i="1" s="1"/>
  <c r="AA2102" i="1"/>
  <c r="AC2102" i="1" s="1"/>
  <c r="AA2103" i="1"/>
  <c r="AB2103" i="1" s="1"/>
  <c r="AA2104" i="1"/>
  <c r="AC2104" i="1" s="1"/>
  <c r="AA2105" i="1"/>
  <c r="AB2105" i="1" s="1"/>
  <c r="AA2106" i="1"/>
  <c r="AA2107" i="1"/>
  <c r="AA2108" i="1"/>
  <c r="AB2108" i="1" s="1"/>
  <c r="AA2109" i="1"/>
  <c r="AA2110" i="1"/>
  <c r="AB2110" i="1" s="1"/>
  <c r="AA2111" i="1"/>
  <c r="AA2112" i="1"/>
  <c r="AA2113" i="1"/>
  <c r="AC2113" i="1" s="1"/>
  <c r="AA2114" i="1"/>
  <c r="AA2115" i="1"/>
  <c r="AC2115" i="1" s="1"/>
  <c r="AA2116" i="1"/>
  <c r="AC2116" i="1" s="1"/>
  <c r="AA2117" i="1"/>
  <c r="AA2118" i="1"/>
  <c r="AA2119" i="1"/>
  <c r="AA2120" i="1"/>
  <c r="AC2120" i="1" s="1"/>
  <c r="AA2121" i="1"/>
  <c r="AB2121" i="1" s="1"/>
  <c r="AA2122" i="1"/>
  <c r="AB2122" i="1" s="1"/>
  <c r="AA2124" i="1"/>
  <c r="AC2124" i="1" s="1"/>
  <c r="AA2125" i="1"/>
  <c r="AB2125" i="1" s="1"/>
  <c r="AA2126" i="1"/>
  <c r="AC2126" i="1" s="1"/>
  <c r="AA2127" i="1"/>
  <c r="AC2127" i="1" s="1"/>
  <c r="AA2128" i="1"/>
  <c r="AA2129" i="1"/>
  <c r="AB2129" i="1" s="1"/>
  <c r="AA2130" i="1"/>
  <c r="AA2131" i="1"/>
  <c r="AA2132" i="1"/>
  <c r="AB2132" i="1" s="1"/>
  <c r="AA2133" i="1"/>
  <c r="AA2134" i="1"/>
  <c r="AB2134" i="1" s="1"/>
  <c r="AA2135" i="1"/>
  <c r="AC2135" i="1" s="1"/>
  <c r="AA2137" i="1"/>
  <c r="AB2137" i="1" s="1"/>
  <c r="AA2138" i="1"/>
  <c r="AB2138" i="1" s="1"/>
  <c r="AA2139" i="1"/>
  <c r="AC2139" i="1" s="1"/>
  <c r="AA2140" i="1"/>
  <c r="AC2140" i="1" s="1"/>
  <c r="AA2141" i="1"/>
  <c r="AA2142" i="1"/>
  <c r="AC2142" i="1" s="1"/>
  <c r="AA2143" i="1"/>
  <c r="AC2143" i="1" s="1"/>
  <c r="AA2144" i="1"/>
  <c r="AB2144" i="1" s="1"/>
  <c r="AA2145" i="1"/>
  <c r="AC2145" i="1" s="1"/>
  <c r="AA2146" i="1"/>
  <c r="AC2146" i="1" s="1"/>
  <c r="AA2147" i="1"/>
  <c r="AC2147" i="1" s="1"/>
  <c r="AA2148" i="1"/>
  <c r="AC2148" i="1" s="1"/>
  <c r="AA2149" i="1"/>
  <c r="AA2150" i="1"/>
  <c r="AA2151" i="1"/>
  <c r="AA2152" i="1"/>
  <c r="AA2153" i="1"/>
  <c r="AA2154" i="1"/>
  <c r="AC2154" i="1" s="1"/>
  <c r="AA2155" i="1"/>
  <c r="AA2156" i="1"/>
  <c r="AC2156" i="1" s="1"/>
  <c r="AA2157" i="1"/>
  <c r="AC2157" i="1" s="1"/>
  <c r="AA2158" i="1"/>
  <c r="AA2159" i="1"/>
  <c r="AA2160" i="1"/>
  <c r="AA2161" i="1"/>
  <c r="AA2162" i="1"/>
  <c r="AC2162" i="1" s="1"/>
  <c r="AA2163" i="1"/>
  <c r="AA2164" i="1"/>
  <c r="AC2164" i="1" s="1"/>
  <c r="AA2165" i="1"/>
  <c r="AA2166" i="1"/>
  <c r="AA2167" i="1"/>
  <c r="AC2167" i="1" s="1"/>
  <c r="AA2168" i="1"/>
  <c r="AC2168" i="1" s="1"/>
  <c r="AA2170" i="1"/>
  <c r="AC2170" i="1" s="1"/>
  <c r="AA2171" i="1"/>
  <c r="AC2171" i="1" s="1"/>
  <c r="AA2172" i="1"/>
  <c r="AC2172" i="1" s="1"/>
  <c r="AA2173" i="1"/>
  <c r="AA2174" i="1"/>
  <c r="AB2174" i="1" s="1"/>
  <c r="AA2175" i="1"/>
  <c r="AA2176" i="1"/>
  <c r="AB2176" i="1" s="1"/>
  <c r="AA2177" i="1"/>
  <c r="AC2177" i="1" s="1"/>
  <c r="AA2178" i="1"/>
  <c r="AB2178" i="1" s="1"/>
  <c r="AA2179" i="1"/>
  <c r="AA2180" i="1"/>
  <c r="AC2180" i="1" s="1"/>
  <c r="AA2181" i="1"/>
  <c r="AB2181" i="1" s="1"/>
  <c r="AA2182" i="1"/>
  <c r="AC2182" i="1" s="1"/>
  <c r="AA2183" i="1"/>
  <c r="AB2183" i="1" s="1"/>
  <c r="AA2184" i="1"/>
  <c r="AA2185" i="1"/>
  <c r="AB2185" i="1" s="1"/>
  <c r="AA2187" i="1"/>
  <c r="AC2187" i="1" s="1"/>
  <c r="AA2189" i="1"/>
  <c r="AB2189" i="1" s="1"/>
  <c r="AA2190" i="1"/>
  <c r="AA2191" i="1"/>
  <c r="AA2192" i="1"/>
  <c r="AB2192" i="1" s="1"/>
  <c r="AA2193" i="1"/>
  <c r="AC2193" i="1" s="1"/>
  <c r="AA2194" i="1"/>
  <c r="AB2194" i="1" s="1"/>
  <c r="AA2195" i="1"/>
  <c r="AA2196" i="1"/>
  <c r="AB2196" i="1" s="1"/>
  <c r="AA2197" i="1"/>
  <c r="AA2198" i="1"/>
  <c r="AC2198" i="1" s="1"/>
  <c r="AA2199" i="1"/>
  <c r="AB2199" i="1" s="1"/>
  <c r="AA2200" i="1"/>
  <c r="AA2201" i="1"/>
  <c r="AB2201" i="1" s="1"/>
  <c r="AA2202" i="1"/>
  <c r="AB2202" i="1" s="1"/>
  <c r="AA2203" i="1"/>
  <c r="AB2203" i="1" s="1"/>
  <c r="AA2204" i="1"/>
  <c r="AB2204" i="1" s="1"/>
  <c r="AA2205" i="1"/>
  <c r="AA2206" i="1"/>
  <c r="AC2206" i="1" s="1"/>
  <c r="AA2207" i="1"/>
  <c r="AA2208" i="1"/>
  <c r="AB2208" i="1" s="1"/>
  <c r="AA2209" i="1"/>
  <c r="AB2209" i="1" s="1"/>
  <c r="AA2210" i="1"/>
  <c r="AA2211" i="1"/>
  <c r="AC2211" i="1" s="1"/>
  <c r="AA2212" i="1"/>
  <c r="AC2212" i="1" s="1"/>
  <c r="AA2213" i="1"/>
  <c r="AC2213" i="1" s="1"/>
  <c r="AA2214" i="1"/>
  <c r="AB2214" i="1" s="1"/>
  <c r="AA2216" i="1"/>
  <c r="AB2216" i="1" s="1"/>
  <c r="AA2217" i="1"/>
  <c r="AC2217" i="1" s="1"/>
  <c r="AA2218" i="1"/>
  <c r="AC2218" i="1" s="1"/>
  <c r="AA2219" i="1"/>
  <c r="AB2219" i="1" s="1"/>
  <c r="AA2220" i="1"/>
  <c r="AC2220" i="1" s="1"/>
  <c r="AA2221" i="1"/>
  <c r="AA2222" i="1"/>
  <c r="AA2223" i="1"/>
  <c r="AC2223" i="1" s="1"/>
  <c r="AA2224" i="1"/>
  <c r="AC2224" i="1" s="1"/>
  <c r="AA2225" i="1"/>
  <c r="AA2226" i="1"/>
  <c r="AB2226" i="1" s="1"/>
  <c r="AA2227" i="1"/>
  <c r="AA2228" i="1"/>
  <c r="AB2228" i="1" s="1"/>
  <c r="AA2229" i="1"/>
  <c r="AC2229" i="1" s="1"/>
  <c r="AA2230" i="1"/>
  <c r="AA2232" i="1"/>
  <c r="AB2232" i="1" s="1"/>
  <c r="AA2233" i="1"/>
  <c r="AC2233" i="1" s="1"/>
  <c r="AA2234" i="1"/>
  <c r="AB2234" i="1" s="1"/>
  <c r="AA2235" i="1"/>
  <c r="AC2235" i="1" s="1"/>
  <c r="AA2236" i="1"/>
  <c r="AB2236" i="1" s="1"/>
  <c r="AA2237" i="1"/>
  <c r="AC2237" i="1" s="1"/>
  <c r="AA2238" i="1"/>
  <c r="AB2238" i="1" s="1"/>
  <c r="AA2239" i="1"/>
  <c r="AC2239" i="1" s="1"/>
  <c r="AA2240" i="1"/>
  <c r="AA2241" i="1"/>
  <c r="AA2242" i="1"/>
  <c r="AC2242" i="1" s="1"/>
  <c r="AA2243" i="1"/>
  <c r="AB2243" i="1" s="1"/>
  <c r="AA2244" i="1"/>
  <c r="AC2244" i="1" s="1"/>
  <c r="AA2245" i="1"/>
  <c r="AB2245" i="1" s="1"/>
  <c r="AA2246" i="1"/>
  <c r="AC2246" i="1" s="1"/>
  <c r="AA2247" i="1"/>
  <c r="AB2247" i="1" s="1"/>
  <c r="AA2248" i="1"/>
  <c r="AA2249" i="1"/>
  <c r="AC2249" i="1" s="1"/>
  <c r="AA2250" i="1"/>
  <c r="AC2250" i="1" s="1"/>
  <c r="AA2251" i="1"/>
  <c r="AC2251" i="1" s="1"/>
  <c r="AA2252" i="1"/>
  <c r="AA2253" i="1"/>
  <c r="AB2253" i="1" s="1"/>
  <c r="AA2255" i="1"/>
  <c r="AA2256" i="1"/>
  <c r="AC2256" i="1" s="1"/>
  <c r="AA2257" i="1"/>
  <c r="AC2257" i="1" s="1"/>
  <c r="AA2258" i="1"/>
  <c r="AB2258" i="1" s="1"/>
  <c r="AA2259" i="1"/>
  <c r="AA2260" i="1"/>
  <c r="AC2260" i="1" s="1"/>
  <c r="AA2261" i="1"/>
  <c r="AA2262" i="1"/>
  <c r="AA2263" i="1"/>
  <c r="AB2263" i="1" s="1"/>
  <c r="AA2264" i="1"/>
  <c r="AC2264" i="1" s="1"/>
  <c r="AA2265" i="1"/>
  <c r="AC2265" i="1" s="1"/>
  <c r="AA2266" i="1"/>
  <c r="AA2267" i="1"/>
  <c r="AB2267" i="1" s="1"/>
  <c r="AA2268" i="1"/>
  <c r="AC2268" i="1" s="1"/>
  <c r="AA2269" i="1"/>
  <c r="AB2269" i="1" s="1"/>
  <c r="AA2270" i="1"/>
  <c r="AC2270" i="1" s="1"/>
  <c r="AA2272" i="1"/>
  <c r="AA2273" i="1"/>
  <c r="AB2273" i="1" s="1"/>
  <c r="AA2274" i="1"/>
  <c r="AA2275" i="1"/>
  <c r="AB2275" i="1" s="1"/>
  <c r="AA2276" i="1"/>
  <c r="AA2277" i="1"/>
  <c r="AC2277" i="1" s="1"/>
  <c r="AA2278" i="1"/>
  <c r="AB2278" i="1" s="1"/>
  <c r="AA2279" i="1"/>
  <c r="AC2279" i="1" s="1"/>
  <c r="AA2280" i="1"/>
  <c r="AC2280" i="1" s="1"/>
  <c r="AA2281" i="1"/>
  <c r="AA2282" i="1"/>
  <c r="AC2282" i="1" s="1"/>
  <c r="AA2284" i="1"/>
  <c r="AB2284" i="1" s="1"/>
  <c r="AA2285" i="1"/>
  <c r="AA2286" i="1"/>
  <c r="AC2286" i="1" s="1"/>
  <c r="AA2287" i="1"/>
  <c r="AC2287" i="1" s="1"/>
  <c r="AA2288" i="1"/>
  <c r="AB2288" i="1" s="1"/>
  <c r="AA2289" i="1"/>
  <c r="AB2289" i="1" s="1"/>
  <c r="AA2290" i="1"/>
  <c r="AB2290" i="1" s="1"/>
  <c r="AA2291" i="1"/>
  <c r="AA2292" i="1"/>
  <c r="AB2292" i="1" s="1"/>
  <c r="AA2293" i="1"/>
  <c r="AA2294" i="1"/>
  <c r="AC2294" i="1" s="1"/>
  <c r="AA2295" i="1"/>
  <c r="AC2295" i="1" s="1"/>
  <c r="AA2296" i="1"/>
  <c r="AA2297" i="1"/>
  <c r="AA2298" i="1"/>
  <c r="AC2298" i="1" s="1"/>
  <c r="AA2299" i="1"/>
  <c r="AC2299" i="1" s="1"/>
  <c r="AA2300" i="1"/>
  <c r="AA2301" i="1"/>
  <c r="AC2301" i="1" s="1"/>
  <c r="AA2302" i="1"/>
  <c r="AB2302" i="1" s="1"/>
  <c r="AA2304" i="1"/>
  <c r="AA2305" i="1"/>
  <c r="AC2305" i="1" s="1"/>
  <c r="AA2306" i="1"/>
  <c r="AB2306" i="1" s="1"/>
  <c r="AA2308" i="1"/>
  <c r="AA2309" i="1"/>
  <c r="AA2310" i="1"/>
  <c r="AA2311" i="1"/>
  <c r="AA2312" i="1"/>
  <c r="AC2312" i="1" s="1"/>
  <c r="AA2313" i="1"/>
  <c r="AC2313" i="1" s="1"/>
  <c r="AA2314" i="1"/>
  <c r="AB2314" i="1" s="1"/>
  <c r="AA2315" i="1"/>
  <c r="AA2316" i="1"/>
  <c r="AB2316" i="1" s="1"/>
  <c r="AA2317" i="1"/>
  <c r="AC2317" i="1" s="1"/>
  <c r="AA2319" i="1"/>
  <c r="AC2319" i="1" s="1"/>
  <c r="AA2320" i="1"/>
  <c r="AB2320" i="1" s="1"/>
  <c r="AA2321" i="1"/>
  <c r="AB2321" i="1" s="1"/>
  <c r="AA2322" i="1"/>
  <c r="AB2322" i="1" s="1"/>
  <c r="AA2323" i="1"/>
  <c r="AA2324" i="1"/>
  <c r="AA2325" i="1"/>
  <c r="AC2325" i="1" s="1"/>
  <c r="AA2326" i="1"/>
  <c r="AC2326" i="1" s="1"/>
  <c r="AA2327" i="1"/>
  <c r="AA2328" i="1"/>
  <c r="AA2329" i="1"/>
  <c r="AA2330" i="1"/>
  <c r="AA2331" i="1"/>
  <c r="AB2331" i="1" s="1"/>
  <c r="AA2332" i="1"/>
  <c r="AA2333" i="1"/>
  <c r="AA2334" i="1"/>
  <c r="AC2334" i="1" s="1"/>
  <c r="AA2335" i="1"/>
  <c r="AB2335" i="1" s="1"/>
  <c r="AA2336" i="1"/>
  <c r="AC2336" i="1" s="1"/>
  <c r="AA2337" i="1"/>
  <c r="AC2337" i="1" s="1"/>
  <c r="AA2338" i="1"/>
  <c r="AB2338" i="1" s="1"/>
  <c r="AA2339" i="1"/>
  <c r="AC2339" i="1" s="1"/>
  <c r="AA2340" i="1"/>
  <c r="AB2340" i="1" s="1"/>
  <c r="AA2341" i="1"/>
  <c r="AA2342" i="1"/>
  <c r="AB2342" i="1" s="1"/>
  <c r="AA2343" i="1"/>
  <c r="AC2343" i="1" s="1"/>
  <c r="AA2344" i="1"/>
  <c r="AB2344" i="1" s="1"/>
  <c r="AA2345" i="1"/>
  <c r="AA2346" i="1"/>
  <c r="AC2346" i="1" s="1"/>
  <c r="AA2347" i="1"/>
  <c r="AC2347" i="1" s="1"/>
  <c r="AA2348" i="1"/>
  <c r="AA2349" i="1"/>
  <c r="AB2349" i="1" s="1"/>
  <c r="AA2350" i="1"/>
  <c r="AA2351" i="1"/>
  <c r="AB2351" i="1" s="1"/>
  <c r="AA2352" i="1"/>
  <c r="AC2352" i="1" s="1"/>
  <c r="AA2353" i="1"/>
  <c r="AC2353" i="1" s="1"/>
  <c r="AA2354" i="1"/>
  <c r="AB2354" i="1" s="1"/>
  <c r="AA2355" i="1"/>
  <c r="AA2356" i="1"/>
  <c r="AA2357" i="1"/>
  <c r="AB2357" i="1" s="1"/>
  <c r="AA2358" i="1"/>
  <c r="AA2359" i="1"/>
  <c r="AA2360" i="1"/>
  <c r="AC2360" i="1" s="1"/>
  <c r="AA2361" i="1"/>
  <c r="AB2361" i="1" s="1"/>
  <c r="AA2362" i="1"/>
  <c r="AC2362" i="1" s="1"/>
  <c r="AA2363" i="1"/>
  <c r="AC2363" i="1" s="1"/>
  <c r="AA2364" i="1"/>
  <c r="AB2364" i="1" s="1"/>
  <c r="AA2365" i="1"/>
  <c r="AB2365" i="1" s="1"/>
  <c r="AA2366" i="1"/>
  <c r="AC2366" i="1" s="1"/>
  <c r="AA2367" i="1"/>
  <c r="AC2367" i="1" s="1"/>
  <c r="AA2368" i="1"/>
  <c r="AB2368" i="1" s="1"/>
  <c r="AA2369" i="1"/>
  <c r="AC2369" i="1" s="1"/>
  <c r="AA2370" i="1"/>
  <c r="AC2370" i="1" s="1"/>
  <c r="AA2371" i="1"/>
  <c r="AA2372" i="1"/>
  <c r="AB2372" i="1" s="1"/>
  <c r="AA2373" i="1"/>
  <c r="AB2373" i="1" s="1"/>
  <c r="AA2374" i="1"/>
  <c r="AA2375" i="1"/>
  <c r="AB2375" i="1" s="1"/>
  <c r="AA2376" i="1"/>
  <c r="AB2376" i="1" s="1"/>
  <c r="AA2378" i="1"/>
  <c r="AA2379" i="1"/>
  <c r="AC2379" i="1" s="1"/>
  <c r="AA2380" i="1"/>
  <c r="AB2380" i="1" s="1"/>
  <c r="AA2381" i="1"/>
  <c r="AB2381" i="1" s="1"/>
  <c r="AA2382" i="1"/>
  <c r="AA2383" i="1"/>
  <c r="AB2383" i="1" s="1"/>
  <c r="AA2384" i="1"/>
  <c r="AB2384" i="1" s="1"/>
  <c r="AA2385" i="1"/>
  <c r="AA2386" i="1"/>
  <c r="AB2386" i="1" s="1"/>
  <c r="AA2387" i="1"/>
  <c r="AC2387" i="1" s="1"/>
  <c r="AA2388" i="1"/>
  <c r="AB2388" i="1" s="1"/>
  <c r="AA2389" i="1"/>
  <c r="AC2389" i="1" s="1"/>
  <c r="AA2390" i="1"/>
  <c r="AC2390" i="1" s="1"/>
  <c r="AA2391" i="1"/>
  <c r="AC2391" i="1" s="1"/>
  <c r="AA2392" i="1"/>
  <c r="AB2392" i="1" s="1"/>
  <c r="AA2393" i="1"/>
  <c r="AC2393" i="1" s="1"/>
  <c r="AA2394" i="1"/>
  <c r="AA2395" i="1"/>
  <c r="AB2395" i="1" s="1"/>
  <c r="AA2396" i="1"/>
  <c r="AC2396" i="1" s="1"/>
  <c r="AA2397" i="1"/>
  <c r="AA2398" i="1"/>
  <c r="AB2398" i="1" s="1"/>
  <c r="AA2399" i="1"/>
  <c r="AB2399" i="1" s="1"/>
  <c r="AA2400" i="1"/>
  <c r="AA2401" i="1"/>
  <c r="AA2403" i="1"/>
  <c r="AC2403" i="1" s="1"/>
  <c r="AA2404" i="1"/>
  <c r="AA2405" i="1"/>
  <c r="AB2405" i="1" s="1"/>
  <c r="AA2406" i="1"/>
  <c r="AB2406" i="1" s="1"/>
  <c r="AA2407" i="1"/>
  <c r="AC2407" i="1" s="1"/>
  <c r="AA2408" i="1"/>
  <c r="AC2408" i="1" s="1"/>
  <c r="AA2409" i="1"/>
  <c r="AA2410" i="1"/>
  <c r="AB2410" i="1" s="1"/>
  <c r="AA2411" i="1"/>
  <c r="AA2412" i="1"/>
  <c r="AB2412" i="1" s="1"/>
  <c r="AA2413" i="1"/>
  <c r="AA2414" i="1"/>
  <c r="AA2415" i="1"/>
  <c r="AB2415" i="1" s="1"/>
  <c r="AA2416" i="1"/>
  <c r="AA2417" i="1"/>
  <c r="AB2417" i="1" s="1"/>
  <c r="AA2418" i="1"/>
  <c r="AC2418" i="1" s="1"/>
  <c r="AA2420" i="1"/>
  <c r="AC2420" i="1" s="1"/>
  <c r="AA2421" i="1"/>
  <c r="AA2422" i="1"/>
  <c r="AB2422" i="1" s="1"/>
  <c r="AA2423" i="1"/>
  <c r="AB2423" i="1" s="1"/>
  <c r="AA2424" i="1"/>
  <c r="AC2424" i="1" s="1"/>
  <c r="AA2425" i="1"/>
  <c r="AA2426" i="1"/>
  <c r="AC2426" i="1" s="1"/>
  <c r="AA2427" i="1"/>
  <c r="AC2427" i="1" s="1"/>
  <c r="AA2428" i="1"/>
  <c r="AA2429" i="1"/>
  <c r="AB2429" i="1" s="1"/>
  <c r="AA2430" i="1"/>
  <c r="AA2431" i="1"/>
  <c r="AA2432" i="1"/>
  <c r="AC2432" i="1" s="1"/>
  <c r="AA2433" i="1"/>
  <c r="AC2433" i="1" s="1"/>
  <c r="AA2434" i="1"/>
  <c r="AC2434" i="1" s="1"/>
  <c r="AA2435" i="1"/>
  <c r="AB2435" i="1" s="1"/>
  <c r="AA2436" i="1"/>
  <c r="AA2437" i="1"/>
  <c r="AA2438" i="1"/>
  <c r="AC2438" i="1" s="1"/>
  <c r="AA2439" i="1"/>
  <c r="AB2439" i="1" s="1"/>
  <c r="AA2440" i="1"/>
  <c r="AA2441" i="1"/>
  <c r="AA2442" i="1"/>
  <c r="AC2442" i="1" s="1"/>
  <c r="AA2443" i="1"/>
  <c r="AA2444" i="1"/>
  <c r="AC2444" i="1" s="1"/>
  <c r="AA2445" i="1"/>
  <c r="AB2445" i="1" s="1"/>
  <c r="AA2446" i="1"/>
  <c r="AA2447" i="1"/>
  <c r="AC2447" i="1" s="1"/>
  <c r="AA2448" i="1"/>
  <c r="AB2448" i="1" s="1"/>
  <c r="AA2450" i="1"/>
  <c r="AB2450" i="1" s="1"/>
  <c r="AA2451" i="1"/>
  <c r="AA2452" i="1"/>
  <c r="AB2452" i="1" s="1"/>
  <c r="AA2453" i="1"/>
  <c r="AA2454" i="1"/>
  <c r="AC2454" i="1" s="1"/>
  <c r="AA2455" i="1"/>
  <c r="AA2456" i="1"/>
  <c r="AB2456" i="1" s="1"/>
  <c r="AA2457" i="1"/>
  <c r="AA2458" i="1"/>
  <c r="AA2459" i="1"/>
  <c r="AC2459" i="1" s="1"/>
  <c r="AA2460" i="1"/>
  <c r="AC2460" i="1" s="1"/>
  <c r="AA2461" i="1"/>
  <c r="AA2462" i="1"/>
  <c r="AA2464" i="1"/>
  <c r="AB2464" i="1" s="1"/>
  <c r="AA2465" i="1"/>
  <c r="AC2465" i="1" s="1"/>
  <c r="AA2466" i="1"/>
  <c r="AB2466" i="1" s="1"/>
  <c r="AA2467" i="1"/>
  <c r="AA2468" i="1"/>
  <c r="AA2469" i="1"/>
  <c r="AB2469" i="1" s="1"/>
  <c r="AA2470" i="1"/>
  <c r="AC2470" i="1" s="1"/>
  <c r="AA2471" i="1"/>
  <c r="AB2471" i="1" s="1"/>
  <c r="AA2472" i="1"/>
  <c r="AB2472" i="1" s="1"/>
  <c r="AA2473" i="1"/>
  <c r="AA2474" i="1"/>
  <c r="AC2474" i="1" s="1"/>
  <c r="AA2475" i="1"/>
  <c r="AA2476" i="1"/>
  <c r="AB2476" i="1" s="1"/>
  <c r="AA2477" i="1"/>
  <c r="AC2477" i="1" s="1"/>
  <c r="AA2478" i="1"/>
  <c r="AA2479" i="1"/>
  <c r="AB2479" i="1" s="1"/>
  <c r="AA2481" i="1"/>
  <c r="AB2481" i="1" s="1"/>
  <c r="AA2482" i="1"/>
  <c r="AB2482" i="1" s="1"/>
  <c r="AA2483" i="1"/>
  <c r="AC2483" i="1" s="1"/>
  <c r="AA2484" i="1"/>
  <c r="AB2484" i="1" s="1"/>
  <c r="AA2485" i="1"/>
  <c r="AA2486" i="1"/>
  <c r="AC2486" i="1" s="1"/>
  <c r="AA2487" i="1"/>
  <c r="AA2488" i="1"/>
  <c r="AC2488" i="1" s="1"/>
  <c r="AA2489" i="1"/>
  <c r="AC2489" i="1" s="1"/>
  <c r="AA2490" i="1"/>
  <c r="AB2490" i="1" s="1"/>
  <c r="AA2491" i="1"/>
  <c r="AB2491" i="1" s="1"/>
  <c r="AA2492" i="1"/>
  <c r="AC2492" i="1" s="1"/>
  <c r="AA2493" i="1"/>
  <c r="AA2494" i="1"/>
  <c r="AB2494" i="1" s="1"/>
  <c r="AA2495" i="1"/>
  <c r="AC2495" i="1" s="1"/>
  <c r="AA2496" i="1"/>
  <c r="AB2496" i="1" s="1"/>
  <c r="AA2497" i="1"/>
  <c r="AA2498" i="1"/>
  <c r="AA2499" i="1"/>
  <c r="AA2500" i="1"/>
  <c r="AC2500" i="1" s="1"/>
  <c r="AA2501" i="1"/>
  <c r="AB2501" i="1" s="1"/>
  <c r="AA2502" i="1"/>
  <c r="AB2502" i="1" s="1"/>
  <c r="AA2503" i="1"/>
  <c r="AC2503" i="1" s="1"/>
  <c r="AA2504" i="1"/>
  <c r="AB2504" i="1" s="1"/>
  <c r="AA2505" i="1"/>
  <c r="AA2506" i="1"/>
  <c r="AC2506" i="1" s="1"/>
  <c r="AA2507" i="1"/>
  <c r="AB2507" i="1" s="1"/>
  <c r="AA2508" i="1"/>
  <c r="AB2508" i="1" s="1"/>
  <c r="AA2509" i="1"/>
  <c r="AA2510" i="1"/>
  <c r="AC2510" i="1" s="1"/>
  <c r="AA2512" i="1"/>
  <c r="AB2512" i="1" s="1"/>
  <c r="AA2513" i="1"/>
  <c r="AA2514" i="1"/>
  <c r="AA2515" i="1"/>
  <c r="AA2516" i="1"/>
  <c r="AC2516" i="1" s="1"/>
  <c r="AA2517" i="1"/>
  <c r="AA2518" i="1"/>
  <c r="AC2518" i="1" s="1"/>
  <c r="AA2519" i="1"/>
  <c r="AA2520" i="1"/>
  <c r="AA2521" i="1"/>
  <c r="AC2521" i="1" s="1"/>
  <c r="AA2522" i="1"/>
  <c r="AB2522" i="1" s="1"/>
  <c r="AA2523" i="1"/>
  <c r="AA2524" i="1"/>
  <c r="AA2525" i="1"/>
  <c r="AC2525" i="1" s="1"/>
  <c r="AA2526" i="1"/>
  <c r="AB2526" i="1" s="1"/>
  <c r="AA2527" i="1"/>
  <c r="AA2528" i="1"/>
  <c r="AA2529" i="1"/>
  <c r="AB2529" i="1" s="1"/>
  <c r="AA2530" i="1"/>
  <c r="AB2530" i="1" s="1"/>
  <c r="AA2531" i="1"/>
  <c r="AC2531" i="1" s="1"/>
  <c r="AA2532" i="1"/>
  <c r="AC2532" i="1" s="1"/>
  <c r="AA2533" i="1"/>
  <c r="AC2533" i="1" s="1"/>
  <c r="AA2534" i="1"/>
  <c r="AB2534" i="1" s="1"/>
  <c r="AA2535" i="1"/>
  <c r="AA2536" i="1"/>
  <c r="AB2536" i="1" s="1"/>
  <c r="AA2538" i="1"/>
  <c r="AA2539" i="1"/>
  <c r="AB2539" i="1" s="1"/>
  <c r="AA2540" i="1"/>
  <c r="AA2542" i="1"/>
  <c r="AA2543" i="1"/>
  <c r="AC2543" i="1" s="1"/>
  <c r="AA2544" i="1"/>
  <c r="AB2544" i="1" s="1"/>
  <c r="AA2545" i="1"/>
  <c r="AB2545" i="1" s="1"/>
  <c r="AA2546" i="1"/>
  <c r="AA2547" i="1"/>
  <c r="AB2547" i="1" s="1"/>
  <c r="AA2548" i="1"/>
  <c r="AA2549" i="1"/>
  <c r="AC2549" i="1" s="1"/>
  <c r="AA2550" i="1"/>
  <c r="AB2550" i="1" s="1"/>
  <c r="AA2551" i="1"/>
  <c r="AB2551" i="1" s="1"/>
  <c r="AA2553" i="1"/>
  <c r="AB2553" i="1" s="1"/>
  <c r="AA2554" i="1"/>
  <c r="AC2554" i="1" s="1"/>
  <c r="AA2555" i="1"/>
  <c r="AC2555" i="1" s="1"/>
  <c r="AA2556" i="1"/>
  <c r="AA2557" i="1"/>
  <c r="AB2557" i="1" s="1"/>
  <c r="AA2558" i="1"/>
  <c r="AB2558" i="1" s="1"/>
  <c r="AA2559" i="1"/>
  <c r="AC2559" i="1" s="1"/>
  <c r="AA2560" i="1"/>
  <c r="AC2560" i="1" s="1"/>
  <c r="AA2562" i="1"/>
  <c r="AB2562" i="1" s="1"/>
  <c r="AA2563" i="1"/>
  <c r="AC2563" i="1" s="1"/>
  <c r="AA2564" i="1"/>
  <c r="AA2565" i="1"/>
  <c r="AA2566" i="1"/>
  <c r="AB2566" i="1" s="1"/>
  <c r="AA2567" i="1"/>
  <c r="AA2568" i="1"/>
  <c r="AB2568" i="1" s="1"/>
  <c r="AA2569" i="1"/>
  <c r="AC2569" i="1" s="1"/>
  <c r="AA2570" i="1"/>
  <c r="AA2571" i="1"/>
  <c r="AA2572" i="1"/>
  <c r="AA2573" i="1"/>
  <c r="AA2574" i="1"/>
  <c r="AB2574" i="1" s="1"/>
  <c r="AA2575" i="1"/>
  <c r="AA2576" i="1"/>
  <c r="AA2577" i="1"/>
  <c r="AB2577" i="1" s="1"/>
  <c r="AA2578" i="1"/>
  <c r="AA2580" i="1"/>
  <c r="AB2580" i="1" s="1"/>
  <c r="AA2581" i="1"/>
  <c r="AA2582" i="1"/>
  <c r="AB2582" i="1" s="1"/>
  <c r="AA2583" i="1"/>
  <c r="AB2583" i="1" s="1"/>
  <c r="AA2584" i="1"/>
  <c r="AB2584" i="1" s="1"/>
  <c r="AA2585" i="1"/>
  <c r="AC2585" i="1" s="1"/>
  <c r="AA2586" i="1"/>
  <c r="AA2587" i="1"/>
  <c r="AC2587" i="1" s="1"/>
  <c r="AA2588" i="1"/>
  <c r="AB2588" i="1" s="1"/>
  <c r="AA2590" i="1"/>
  <c r="AC2590" i="1" s="1"/>
  <c r="AA2591" i="1"/>
  <c r="AC2591" i="1" s="1"/>
  <c r="AA2592" i="1"/>
  <c r="AA2593" i="1"/>
  <c r="AA2594" i="1"/>
  <c r="AA2595" i="1"/>
  <c r="AB2595" i="1" s="1"/>
  <c r="AA2596" i="1"/>
  <c r="AA2597" i="1"/>
  <c r="AB2597" i="1" s="1"/>
  <c r="AA2598" i="1"/>
  <c r="AC2598" i="1" s="1"/>
  <c r="AA2599" i="1"/>
  <c r="AB2599" i="1" s="1"/>
  <c r="AA2600" i="1"/>
  <c r="AB2600" i="1" s="1"/>
  <c r="AA2601" i="1"/>
  <c r="AA2602" i="1"/>
  <c r="AC2602" i="1" s="1"/>
  <c r="AA2603" i="1"/>
  <c r="AB2603" i="1" s="1"/>
  <c r="AA2604" i="1"/>
  <c r="AB2604" i="1" s="1"/>
  <c r="AA2605" i="1"/>
  <c r="AA2606" i="1"/>
  <c r="AA2607" i="1"/>
  <c r="AB2607" i="1" s="1"/>
  <c r="AA2609" i="1"/>
  <c r="AA2610" i="1"/>
  <c r="AB2610" i="1" s="1"/>
  <c r="AA2611" i="1"/>
  <c r="AA2612" i="1"/>
  <c r="AB2612" i="1" s="1"/>
  <c r="AA2613" i="1"/>
  <c r="AC2613" i="1" s="1"/>
  <c r="AA2614" i="1"/>
  <c r="AB2614" i="1" s="1"/>
  <c r="AA2615" i="1"/>
  <c r="AB2615" i="1" s="1"/>
  <c r="AA2616" i="1"/>
  <c r="AA2617" i="1"/>
  <c r="AC2617" i="1" s="1"/>
  <c r="AA2618" i="1"/>
  <c r="AC2618" i="1" s="1"/>
  <c r="AA2620" i="1"/>
  <c r="AB2620" i="1" s="1"/>
  <c r="AA2621" i="1"/>
  <c r="AA2622" i="1"/>
  <c r="AB2622" i="1" s="1"/>
  <c r="AA2623" i="1"/>
  <c r="AC2623" i="1" s="1"/>
  <c r="AA2624" i="1"/>
  <c r="AA2625" i="1"/>
  <c r="AC2625" i="1" s="1"/>
  <c r="AA2627" i="1"/>
  <c r="AB2627" i="1" s="1"/>
  <c r="AA2628" i="1"/>
  <c r="AA2629" i="1"/>
  <c r="AC2629" i="1" s="1"/>
  <c r="AA2630" i="1"/>
  <c r="AB2630" i="1" s="1"/>
  <c r="AA2631" i="1"/>
  <c r="AC2631" i="1" s="1"/>
  <c r="AA2632" i="1"/>
  <c r="AA2633" i="1"/>
  <c r="AC2633" i="1" s="1"/>
  <c r="AA2634" i="1"/>
  <c r="AB2634" i="1" s="1"/>
  <c r="AA2635" i="1"/>
  <c r="AB2635" i="1" s="1"/>
  <c r="AA2636" i="1"/>
  <c r="AA2638" i="1"/>
  <c r="AB2638" i="1" s="1"/>
  <c r="AA2639" i="1"/>
  <c r="AC2639" i="1" s="1"/>
  <c r="AA2640" i="1"/>
  <c r="AA2641" i="1"/>
  <c r="AB2641" i="1" s="1"/>
  <c r="AA2642" i="1"/>
  <c r="AA2643" i="1"/>
  <c r="AB2643" i="1" s="1"/>
  <c r="AA2645" i="1"/>
  <c r="AC2645" i="1" s="1"/>
  <c r="AA2646" i="1"/>
  <c r="AA2647" i="1"/>
  <c r="AB2647" i="1" s="1"/>
  <c r="AA2648" i="1"/>
  <c r="AA2649" i="1"/>
  <c r="AA2650" i="1"/>
  <c r="AC2650" i="1" s="1"/>
  <c r="AA2651" i="1"/>
  <c r="AB2651" i="1" s="1"/>
  <c r="AA2652" i="1"/>
  <c r="AA2653" i="1"/>
  <c r="AC2653" i="1" s="1"/>
  <c r="AA2654" i="1"/>
  <c r="AA2655" i="1"/>
  <c r="AA2656" i="1"/>
  <c r="AA2657" i="1"/>
  <c r="AB2657" i="1" s="1"/>
  <c r="AA2658" i="1"/>
  <c r="AA2659" i="1"/>
  <c r="AC2659" i="1" s="1"/>
  <c r="AA2660" i="1"/>
  <c r="AC2660" i="1" s="1"/>
  <c r="AA2661" i="1"/>
  <c r="AB2661" i="1" s="1"/>
  <c r="AA2662" i="1"/>
  <c r="AA2663" i="1"/>
  <c r="AB2663" i="1" s="1"/>
  <c r="AA2664" i="1"/>
  <c r="AC2664" i="1" s="1"/>
  <c r="AA2665" i="1"/>
  <c r="AB2665" i="1" s="1"/>
  <c r="AA2666" i="1"/>
  <c r="AA2667" i="1"/>
  <c r="AB2667" i="1" s="1"/>
  <c r="AA2668" i="1"/>
  <c r="AA2669" i="1"/>
  <c r="AA2670" i="1"/>
  <c r="AC2670" i="1" s="1"/>
  <c r="AA2671" i="1"/>
  <c r="AA2673" i="1"/>
  <c r="AA2674" i="1"/>
  <c r="AC2674" i="1" s="1"/>
  <c r="AA2675" i="1"/>
  <c r="AB2675" i="1" s="1"/>
  <c r="AA2676" i="1"/>
  <c r="AC2676" i="1" s="1"/>
  <c r="AA2677" i="1"/>
  <c r="AA2678" i="1"/>
  <c r="AC2678" i="1" s="1"/>
  <c r="AA2679" i="1"/>
  <c r="AB2679" i="1" s="1"/>
  <c r="AA2680" i="1"/>
  <c r="AA2681" i="1"/>
  <c r="AC2681" i="1" s="1"/>
  <c r="AA2682" i="1"/>
  <c r="AA2683" i="1"/>
  <c r="AA2684" i="1"/>
  <c r="AA2685" i="1"/>
  <c r="AB2685" i="1" s="1"/>
  <c r="AA2686" i="1"/>
  <c r="AA2687" i="1"/>
  <c r="AC2687" i="1" s="1"/>
  <c r="AA2688" i="1"/>
  <c r="AA2689" i="1"/>
  <c r="AB2689" i="1" s="1"/>
  <c r="AA2690" i="1"/>
  <c r="AA2691" i="1"/>
  <c r="AC2691" i="1" s="1"/>
  <c r="AA2692" i="1"/>
  <c r="AB2692" i="1" s="1"/>
  <c r="AA2693" i="1"/>
  <c r="AB2693" i="1" s="1"/>
  <c r="AA2694" i="1"/>
  <c r="AB2694" i="1" s="1"/>
  <c r="AA2695" i="1"/>
  <c r="AA2696" i="1"/>
  <c r="AB2696" i="1" s="1"/>
  <c r="AA2697" i="1"/>
  <c r="AB2697" i="1" s="1"/>
  <c r="AA2698" i="1"/>
  <c r="AC2698" i="1" s="1"/>
  <c r="AA2699" i="1"/>
  <c r="AB2699" i="1" s="1"/>
  <c r="AA2700" i="1"/>
  <c r="AA2701" i="1"/>
  <c r="AC2701" i="1" s="1"/>
  <c r="AA2703" i="1"/>
  <c r="AC2703" i="1" s="1"/>
  <c r="AA2704" i="1"/>
  <c r="AA2705" i="1"/>
  <c r="AA2706" i="1"/>
  <c r="AA2707" i="1"/>
  <c r="AB2707" i="1" s="1"/>
  <c r="AA2708" i="1"/>
  <c r="AA2709" i="1"/>
  <c r="AB2709" i="1" s="1"/>
  <c r="AA2710" i="1"/>
  <c r="AC2710" i="1" s="1"/>
  <c r="AA2711" i="1"/>
  <c r="AB2711" i="1" s="1"/>
  <c r="AA2712" i="1"/>
  <c r="AB2712" i="1" s="1"/>
  <c r="AA2713" i="1"/>
  <c r="AC2713" i="1" s="1"/>
  <c r="AA2714" i="1"/>
  <c r="AA2715" i="1"/>
  <c r="AB2715" i="1" s="1"/>
  <c r="AA2716" i="1"/>
  <c r="AA2717" i="1"/>
  <c r="AC2717" i="1" s="1"/>
  <c r="AA2718" i="1"/>
  <c r="AB2718" i="1" s="1"/>
  <c r="AA2719" i="1"/>
  <c r="AC2719" i="1" s="1"/>
  <c r="AA2720" i="1"/>
  <c r="AC2720" i="1" s="1"/>
  <c r="AA2721" i="1"/>
  <c r="AC2721" i="1" s="1"/>
  <c r="AA2722" i="1"/>
  <c r="AC2722" i="1" s="1"/>
  <c r="AA2723" i="1"/>
  <c r="AC2723" i="1" s="1"/>
  <c r="AA2724" i="1"/>
  <c r="AC2724" i="1" s="1"/>
  <c r="AA2725" i="1"/>
  <c r="AA2726" i="1"/>
  <c r="AB2726" i="1" s="1"/>
  <c r="AA2727" i="1"/>
  <c r="AC2727" i="1" s="1"/>
  <c r="AA2728" i="1"/>
  <c r="AB2728" i="1" s="1"/>
  <c r="AA2729" i="1"/>
  <c r="AB2729" i="1" s="1"/>
  <c r="AA2731" i="1"/>
  <c r="AA2733" i="1"/>
  <c r="AA2734" i="1"/>
  <c r="AA2735" i="1"/>
  <c r="AB2735" i="1" s="1"/>
  <c r="AA2736" i="1"/>
  <c r="AA2737" i="1"/>
  <c r="AB2737" i="1" s="1"/>
  <c r="AA2738" i="1"/>
  <c r="AA2739" i="1"/>
  <c r="AC2739" i="1" s="1"/>
  <c r="AA2740" i="1"/>
  <c r="AC2740" i="1" s="1"/>
  <c r="AA2741" i="1"/>
  <c r="AA2742" i="1"/>
  <c r="AA2743" i="1"/>
  <c r="AA2744" i="1"/>
  <c r="AC2744" i="1" s="1"/>
  <c r="AA2745" i="1"/>
  <c r="AB2745" i="1" s="1"/>
  <c r="AA2747" i="1"/>
  <c r="AB2747" i="1" s="1"/>
  <c r="AA2748" i="1"/>
  <c r="AC2748" i="1" s="1"/>
  <c r="AA2749" i="1"/>
  <c r="AB2749" i="1" s="1"/>
  <c r="AA2750" i="1"/>
  <c r="AB2750" i="1" s="1"/>
  <c r="AA2752" i="1"/>
  <c r="AC2752" i="1" s="1"/>
  <c r="AA2753" i="1"/>
  <c r="AC2753" i="1" s="1"/>
  <c r="AA2754" i="1"/>
  <c r="AC2754" i="1" s="1"/>
  <c r="AA2755" i="1"/>
  <c r="AC2755" i="1" s="1"/>
  <c r="AA2756" i="1"/>
  <c r="AC2756" i="1" s="1"/>
  <c r="AA2757" i="1"/>
  <c r="AA2758" i="1"/>
  <c r="AA2759" i="1"/>
  <c r="AA2760" i="1"/>
  <c r="AB2760" i="1" s="1"/>
  <c r="AA2761" i="1"/>
  <c r="AA2762" i="1"/>
  <c r="AB2762" i="1" s="1"/>
  <c r="AA2763" i="1"/>
  <c r="AC2763" i="1" s="1"/>
  <c r="AA2764" i="1"/>
  <c r="AB2764" i="1" s="1"/>
  <c r="AA2765" i="1"/>
  <c r="AB2765" i="1" s="1"/>
  <c r="AA2766" i="1"/>
  <c r="AC2766" i="1" s="1"/>
  <c r="AA2767" i="1"/>
  <c r="AA2769" i="1"/>
  <c r="AB2769" i="1" s="1"/>
  <c r="AA2770" i="1"/>
  <c r="AA2771" i="1"/>
  <c r="AC2771" i="1" s="1"/>
  <c r="AA2772" i="1"/>
  <c r="AA2774" i="1"/>
  <c r="AB2774" i="1" s="1"/>
  <c r="AA2775" i="1"/>
  <c r="AC2775" i="1" s="1"/>
  <c r="AA2776" i="1"/>
  <c r="AA2777" i="1"/>
  <c r="AB2777" i="1" s="1"/>
  <c r="AA2778" i="1"/>
  <c r="AC2778" i="1" s="1"/>
  <c r="AA2779" i="1"/>
  <c r="AC2779" i="1" s="1"/>
  <c r="AA2780" i="1"/>
  <c r="AA2781" i="1"/>
  <c r="AB2781" i="1" s="1"/>
  <c r="AA2782" i="1"/>
  <c r="AC2782" i="1" s="1"/>
  <c r="AA2783" i="1"/>
  <c r="AB2783" i="1" s="1"/>
  <c r="AA2784" i="1"/>
  <c r="AB2784" i="1" s="1"/>
  <c r="AA2785" i="1"/>
  <c r="AA2786" i="1"/>
  <c r="AA2787" i="1"/>
  <c r="AA2788" i="1"/>
  <c r="AB2788" i="1" s="1"/>
  <c r="AA2789" i="1"/>
  <c r="AA2790" i="1"/>
  <c r="AC2790" i="1" s="1"/>
  <c r="AA2791" i="1"/>
  <c r="AA2792" i="1"/>
  <c r="AC2792" i="1" s="1"/>
  <c r="AA2793" i="1"/>
  <c r="AA2794" i="1"/>
  <c r="AB2794" i="1" s="1"/>
  <c r="AA2795" i="1"/>
  <c r="AA2796" i="1"/>
  <c r="AA2798" i="1"/>
  <c r="AC2798" i="1" s="1"/>
  <c r="AA2799" i="1"/>
  <c r="AB2799" i="1" s="1"/>
  <c r="AA2800" i="1"/>
  <c r="AB2800" i="1" s="1"/>
  <c r="AA2801" i="1"/>
  <c r="AC2801" i="1" s="1"/>
  <c r="AA2803" i="1"/>
  <c r="AC2803" i="1" s="1"/>
  <c r="AA2804" i="1"/>
  <c r="AB2804" i="1" s="1"/>
  <c r="AA2805" i="1"/>
  <c r="AB2805" i="1" s="1"/>
  <c r="AA2806" i="1"/>
  <c r="AB2806" i="1" s="1"/>
  <c r="AA2807" i="1"/>
  <c r="AC2807" i="1" s="1"/>
  <c r="AA2808" i="1"/>
  <c r="AA2810" i="1"/>
  <c r="AC2810" i="1" s="1"/>
  <c r="AA2811" i="1"/>
  <c r="AA2812" i="1"/>
  <c r="AB2812" i="1" s="1"/>
  <c r="AA2813" i="1"/>
  <c r="AB2813" i="1" s="1"/>
  <c r="AA2814" i="1"/>
  <c r="AA2815" i="1"/>
  <c r="AA2816" i="1"/>
  <c r="AA2817" i="1"/>
  <c r="AA2818" i="1"/>
  <c r="AC2818" i="1" s="1"/>
  <c r="AA2819" i="1"/>
  <c r="AA2820" i="1"/>
  <c r="AA2821" i="1"/>
  <c r="AA2822" i="1"/>
  <c r="AC2822" i="1" s="1"/>
  <c r="AA2823" i="1"/>
  <c r="AA2824" i="1"/>
  <c r="AC2824" i="1" s="1"/>
  <c r="AA2825" i="1"/>
  <c r="AB2825" i="1" s="1"/>
  <c r="AA2826" i="1"/>
  <c r="AB2826" i="1" s="1"/>
  <c r="AA2827" i="1"/>
  <c r="AA2829" i="1"/>
  <c r="AB2829" i="1" s="1"/>
  <c r="AA2830" i="1"/>
  <c r="AA2831" i="1"/>
  <c r="AA2832" i="1"/>
  <c r="AC2832" i="1" s="1"/>
  <c r="AA2833" i="1"/>
  <c r="AB2833" i="1" s="1"/>
  <c r="AA2834" i="1"/>
  <c r="AA2835" i="1"/>
  <c r="AB2835" i="1" s="1"/>
  <c r="AA2836" i="1"/>
  <c r="AA2837" i="1"/>
  <c r="AC2837" i="1" s="1"/>
  <c r="AA2838" i="1"/>
  <c r="AB2838" i="1" s="1"/>
  <c r="AA2839" i="1"/>
  <c r="AA2840" i="1"/>
  <c r="AB2840" i="1" s="1"/>
  <c r="AA2841" i="1"/>
  <c r="AA2842" i="1"/>
  <c r="AB2842" i="1" s="1"/>
  <c r="AA2843" i="1"/>
  <c r="AB2843" i="1" s="1"/>
  <c r="AA2844" i="1"/>
  <c r="AA2845" i="1"/>
  <c r="AB2845" i="1" s="1"/>
  <c r="AA2846" i="1"/>
  <c r="AA2847" i="1"/>
  <c r="AC2847" i="1" s="1"/>
  <c r="AA2848" i="1"/>
  <c r="AA2849" i="1"/>
  <c r="AC2849" i="1" s="1"/>
  <c r="AA2850" i="1"/>
  <c r="AA2851" i="1"/>
  <c r="AC2851" i="1" s="1"/>
  <c r="AA2852" i="1"/>
  <c r="AB2852" i="1" s="1"/>
  <c r="AA2853" i="1"/>
  <c r="AA2854" i="1"/>
  <c r="AB2854" i="1" s="1"/>
  <c r="AA2855" i="1"/>
  <c r="AC2855" i="1" s="1"/>
  <c r="AA2856" i="1"/>
  <c r="AB2856" i="1" s="1"/>
  <c r="AA2857" i="1"/>
  <c r="AB2857" i="1" s="1"/>
  <c r="AA2858" i="1"/>
  <c r="AB2858" i="1" s="1"/>
  <c r="AA2859" i="1"/>
  <c r="AA2860" i="1"/>
  <c r="AA2861" i="1"/>
  <c r="AB2861" i="1" s="1"/>
  <c r="AA2862" i="1"/>
  <c r="AB2862" i="1" s="1"/>
  <c r="AA2864" i="1"/>
  <c r="AA2865" i="1"/>
  <c r="AB2865" i="1" s="1"/>
  <c r="AA2866" i="1"/>
  <c r="AA2867" i="1"/>
  <c r="AB2867" i="1" s="1"/>
  <c r="AA2868" i="1"/>
  <c r="AA2869" i="1"/>
  <c r="AB2869" i="1" s="1"/>
  <c r="AA2870" i="1"/>
  <c r="AA2871" i="1"/>
  <c r="AB2871" i="1" s="1"/>
  <c r="AA2872" i="1"/>
  <c r="AA2873" i="1"/>
  <c r="AB2873" i="1" s="1"/>
  <c r="AA2874" i="1"/>
  <c r="AB2874" i="1" s="1"/>
  <c r="AA2875" i="1"/>
  <c r="AA2876" i="1"/>
  <c r="AA2877" i="1"/>
  <c r="AB2877" i="1" s="1"/>
  <c r="AA2878" i="1"/>
  <c r="AB2878" i="1" s="1"/>
  <c r="AA2879" i="1"/>
  <c r="AB2879" i="1" s="1"/>
  <c r="AA2880" i="1"/>
  <c r="AB2880" i="1" s="1"/>
  <c r="AA2881" i="1"/>
  <c r="AC2881" i="1" s="1"/>
  <c r="AA2882" i="1"/>
  <c r="AC2882" i="1" s="1"/>
  <c r="AA2883" i="1"/>
  <c r="AA2884" i="1"/>
  <c r="AC2884" i="1" s="1"/>
  <c r="AA2885" i="1"/>
  <c r="AA2886" i="1"/>
  <c r="AA2887" i="1"/>
  <c r="AA2888" i="1"/>
  <c r="AB2888" i="1" s="1"/>
  <c r="AA2889" i="1"/>
  <c r="AA2890" i="1"/>
  <c r="AB2890" i="1" s="1"/>
  <c r="AA2891" i="1"/>
  <c r="AA2892" i="1"/>
  <c r="AB2892" i="1" s="1"/>
  <c r="AA2893" i="1"/>
  <c r="AB2893" i="1" s="1"/>
  <c r="AA2894" i="1"/>
  <c r="AB2894" i="1" s="1"/>
  <c r="AA2896" i="1"/>
  <c r="AB2896" i="1" s="1"/>
  <c r="AA2898" i="1"/>
  <c r="AC2898" i="1" s="1"/>
  <c r="AA2899" i="1"/>
  <c r="AB2899" i="1" s="1"/>
  <c r="AA2900" i="1"/>
  <c r="AC2900" i="1" s="1"/>
  <c r="AA2901" i="1"/>
  <c r="AC2901" i="1" s="1"/>
  <c r="AA2902" i="1"/>
  <c r="AA2903" i="1"/>
  <c r="AB2903" i="1" s="1"/>
  <c r="AA2904" i="1"/>
  <c r="AC2904" i="1" s="1"/>
  <c r="AA2905" i="1"/>
  <c r="AC2905" i="1" s="1"/>
  <c r="AA2906" i="1"/>
  <c r="AB2906" i="1" s="1"/>
  <c r="AA2908" i="1"/>
  <c r="AA2909" i="1"/>
  <c r="AA2910" i="1"/>
  <c r="AB2910" i="1" s="1"/>
  <c r="AA2911" i="1"/>
  <c r="AA2912" i="1"/>
  <c r="AB2912" i="1" s="1"/>
  <c r="AA2913" i="1"/>
  <c r="AC2913" i="1" s="1"/>
  <c r="AA2914" i="1"/>
  <c r="AB2914" i="1" s="1"/>
  <c r="AA2915" i="1"/>
  <c r="AB2915" i="1" s="1"/>
  <c r="AA2916" i="1"/>
  <c r="AB2916" i="1" s="1"/>
  <c r="AA2917" i="1"/>
  <c r="AB2917" i="1" s="1"/>
  <c r="AA2918" i="1"/>
  <c r="AC2918" i="1" s="1"/>
  <c r="AA2919" i="1"/>
  <c r="AB2919" i="1" s="1"/>
  <c r="AA2920" i="1"/>
  <c r="AC2920" i="1" s="1"/>
  <c r="AA2921" i="1"/>
  <c r="AB2921" i="1" s="1"/>
  <c r="AA2922" i="1"/>
  <c r="AA2923" i="1"/>
  <c r="AB2923" i="1" s="1"/>
  <c r="AA2924" i="1"/>
  <c r="AB2924" i="1" s="1"/>
  <c r="AA2925" i="1"/>
  <c r="AB2925" i="1" s="1"/>
  <c r="AA2926" i="1"/>
  <c r="AB2926" i="1" s="1"/>
  <c r="AA2927" i="1"/>
  <c r="AB2927" i="1" s="1"/>
  <c r="AA2928" i="1"/>
  <c r="AA2929" i="1"/>
  <c r="AC2929" i="1" s="1"/>
  <c r="AA2930" i="1"/>
  <c r="AB2930" i="1" s="1"/>
  <c r="AA2931" i="1"/>
  <c r="AA2932" i="1"/>
  <c r="AB2932" i="1" s="1"/>
  <c r="AA2933" i="1"/>
  <c r="AA2935" i="1"/>
  <c r="AB2935" i="1" s="1"/>
  <c r="AA2936" i="1"/>
  <c r="AB2936" i="1" s="1"/>
  <c r="AA2937" i="1"/>
  <c r="AB2937" i="1" s="1"/>
  <c r="AA2938" i="1"/>
  <c r="AB2938" i="1" s="1"/>
  <c r="AA2939" i="1"/>
  <c r="AB2939" i="1" s="1"/>
  <c r="AA2940" i="1"/>
  <c r="AC2940" i="1" s="1"/>
  <c r="AA2941" i="1"/>
  <c r="AA2942" i="1"/>
  <c r="AB2942" i="1" s="1"/>
  <c r="AA2943" i="1"/>
  <c r="AA2944" i="1"/>
  <c r="AB2944" i="1" s="1"/>
  <c r="AA2945" i="1"/>
  <c r="AB2945" i="1" s="1"/>
  <c r="AA2946" i="1"/>
  <c r="AA2947" i="1"/>
  <c r="AB2947" i="1" s="1"/>
  <c r="AA2948" i="1"/>
  <c r="AB2948" i="1" s="1"/>
  <c r="AA2949" i="1"/>
  <c r="AB2949" i="1" s="1"/>
  <c r="AA2950" i="1"/>
  <c r="AA2951" i="1"/>
  <c r="AB2951" i="1" s="1"/>
  <c r="AA2952" i="1"/>
  <c r="AA2953" i="1"/>
  <c r="AB2953" i="1" s="1"/>
  <c r="AA2954" i="1"/>
  <c r="AA2955" i="1"/>
  <c r="AC2955" i="1" s="1"/>
  <c r="AA2956" i="1"/>
  <c r="AB2956" i="1" s="1"/>
  <c r="AA2957" i="1"/>
  <c r="AB2957" i="1" s="1"/>
  <c r="AA2958" i="1"/>
  <c r="AA2959" i="1"/>
  <c r="AB2959" i="1" s="1"/>
  <c r="AA2960" i="1"/>
  <c r="AB2960" i="1" s="1"/>
  <c r="AA2961" i="1"/>
  <c r="AC2961" i="1" s="1"/>
  <c r="AA2962" i="1"/>
  <c r="AB2962" i="1" s="1"/>
  <c r="AA2963" i="1"/>
  <c r="AA2964" i="1"/>
  <c r="AB2964" i="1" s="1"/>
  <c r="AA2965" i="1"/>
  <c r="AB2965" i="1" s="1"/>
  <c r="AA2966" i="1"/>
  <c r="AA2967" i="1"/>
  <c r="AB2967" i="1" s="1"/>
  <c r="AA2968" i="1"/>
  <c r="AC2968" i="1" s="1"/>
  <c r="AA2969" i="1"/>
  <c r="AA2971" i="1"/>
  <c r="AC2971" i="1" s="1"/>
  <c r="AA2972" i="1"/>
  <c r="AB2972" i="1" s="1"/>
  <c r="AA2973" i="1"/>
  <c r="AA2974" i="1"/>
  <c r="AB2974" i="1" s="1"/>
  <c r="AA2975" i="1"/>
  <c r="AB2975" i="1" s="1"/>
  <c r="AA2976" i="1"/>
  <c r="AB2976" i="1" s="1"/>
  <c r="AA2977" i="1"/>
  <c r="AB2977" i="1" s="1"/>
  <c r="AA2978" i="1"/>
  <c r="AB2978" i="1" s="1"/>
  <c r="AA2979" i="1"/>
  <c r="AB2979" i="1" s="1"/>
  <c r="AA2980" i="1"/>
  <c r="AC2980" i="1" s="1"/>
  <c r="AA2981" i="1"/>
  <c r="AB2981" i="1" s="1"/>
  <c r="AA2982" i="1"/>
  <c r="AA2983" i="1"/>
  <c r="AA2984" i="1"/>
  <c r="AA2985" i="1"/>
  <c r="AC2985" i="1" s="1"/>
  <c r="AA2986" i="1"/>
  <c r="AB2986" i="1" s="1"/>
  <c r="AA2987" i="1"/>
  <c r="AB2987" i="1" s="1"/>
  <c r="AA2988" i="1"/>
  <c r="AA2989" i="1"/>
  <c r="AA2990" i="1"/>
  <c r="AB2990" i="1" s="1"/>
  <c r="AA2991" i="1"/>
  <c r="AC2991" i="1" s="1"/>
  <c r="AA2992" i="1"/>
  <c r="AB2992" i="1" s="1"/>
  <c r="AA2993" i="1"/>
  <c r="AA2994" i="1"/>
  <c r="AB2994" i="1" s="1"/>
  <c r="AA2995" i="1"/>
  <c r="AB2995" i="1" s="1"/>
  <c r="AA2996" i="1"/>
  <c r="AB2996" i="1" s="1"/>
  <c r="AA2997" i="1"/>
  <c r="AB2997" i="1" s="1"/>
  <c r="AA2998" i="1"/>
  <c r="AB2998" i="1" s="1"/>
  <c r="AA2999" i="1"/>
  <c r="AC2999" i="1" s="1"/>
  <c r="AA3000" i="1"/>
  <c r="AB3000" i="1" s="1"/>
  <c r="AA3001" i="1"/>
  <c r="AA3002" i="1"/>
  <c r="AA3003" i="1"/>
  <c r="AB3003" i="1" s="1"/>
  <c r="AA3004" i="1"/>
  <c r="AA3006" i="1"/>
  <c r="AB3006" i="1" s="1"/>
  <c r="AA3007" i="1"/>
  <c r="AB3007" i="1" s="1"/>
  <c r="AA3008" i="1"/>
  <c r="AB3008" i="1" s="1"/>
  <c r="AA3009" i="1"/>
  <c r="AB3009" i="1" s="1"/>
  <c r="AA3010" i="1"/>
  <c r="AC3010" i="1" s="1"/>
  <c r="AA3011" i="1"/>
  <c r="AB3011" i="1" s="1"/>
  <c r="AA3013" i="1"/>
  <c r="AC3013" i="1" s="1"/>
  <c r="AA3014" i="1"/>
  <c r="AB3014" i="1" s="1"/>
  <c r="AA3015" i="1"/>
  <c r="AA3016" i="1"/>
  <c r="AB3016" i="1" s="1"/>
  <c r="AA3017" i="1"/>
  <c r="AA3018" i="1"/>
  <c r="AA3019" i="1"/>
  <c r="AB3019" i="1" s="1"/>
  <c r="AA3020" i="1"/>
  <c r="AA3021" i="1"/>
  <c r="AB3021" i="1" s="1"/>
  <c r="AA3022" i="1"/>
  <c r="AC3022" i="1" s="1"/>
  <c r="AA3023" i="1"/>
  <c r="AB3023" i="1" s="1"/>
  <c r="AA3025" i="1"/>
  <c r="AC3025" i="1" s="1"/>
  <c r="AA3026" i="1"/>
  <c r="AC3026" i="1" s="1"/>
  <c r="AA3027" i="1"/>
  <c r="AB3027" i="1" s="1"/>
  <c r="AA3028" i="1"/>
  <c r="AC3028" i="1" s="1"/>
  <c r="AA3030" i="1"/>
  <c r="AA3031" i="1"/>
  <c r="AC3031" i="1" s="1"/>
  <c r="AA3032" i="1"/>
  <c r="AC3032" i="1" s="1"/>
  <c r="AA3033" i="1"/>
  <c r="AA3034" i="1"/>
  <c r="AB3034" i="1" s="1"/>
  <c r="AA3035" i="1"/>
  <c r="AA3036" i="1"/>
  <c r="AB3036" i="1" s="1"/>
  <c r="AA3037" i="1"/>
  <c r="AC3037" i="1" s="1"/>
  <c r="AA3038" i="1"/>
  <c r="AB3038" i="1" s="1"/>
  <c r="AA3039" i="1"/>
  <c r="AB3039" i="1" s="1"/>
  <c r="AA3040" i="1"/>
  <c r="AC3040" i="1" s="1"/>
  <c r="AA3041" i="1"/>
  <c r="AA3042" i="1"/>
  <c r="AB3042" i="1" s="1"/>
  <c r="AA3044" i="1"/>
  <c r="AA3045" i="1"/>
  <c r="AB3045" i="1" s="1"/>
  <c r="AA3046" i="1"/>
  <c r="AB3046" i="1" s="1"/>
  <c r="AA3047" i="1"/>
  <c r="AA3048" i="1"/>
  <c r="AB3048" i="1" s="1"/>
  <c r="AA3049" i="1"/>
  <c r="AB3049" i="1" s="1"/>
  <c r="AA3050" i="1"/>
  <c r="AB3050" i="1" s="1"/>
  <c r="AA3051" i="1"/>
  <c r="AB3051" i="1" s="1"/>
  <c r="AA3052" i="1"/>
  <c r="AB3052" i="1" s="1"/>
  <c r="AA3053" i="1"/>
  <c r="AC3053" i="1" s="1"/>
  <c r="AA3054" i="1"/>
  <c r="AC3054" i="1" s="1"/>
  <c r="AA3055" i="1"/>
  <c r="AB3055" i="1" s="1"/>
  <c r="AA3056" i="1"/>
  <c r="AC3056" i="1" s="1"/>
  <c r="AA3057" i="1"/>
  <c r="AB3057" i="1" s="1"/>
  <c r="AA3058" i="1"/>
  <c r="AA3059" i="1"/>
  <c r="AA3060" i="1"/>
  <c r="AB3060" i="1" s="1"/>
  <c r="AA3061" i="1"/>
  <c r="AB3061" i="1" s="1"/>
  <c r="AA3062" i="1"/>
  <c r="AC3062" i="1" s="1"/>
  <c r="AA3063" i="1"/>
  <c r="AC3063" i="1" s="1"/>
  <c r="AA3064" i="1"/>
  <c r="AB3064" i="1" s="1"/>
  <c r="AA3065" i="1"/>
  <c r="AC3065" i="1" s="1"/>
  <c r="AA3066" i="1"/>
  <c r="AB3066" i="1" s="1"/>
  <c r="AA3067" i="1"/>
  <c r="AA3068" i="1"/>
  <c r="AC3068" i="1" s="1"/>
  <c r="AA3069" i="1"/>
  <c r="AA3070" i="1"/>
  <c r="AB3070" i="1" s="1"/>
  <c r="AA3071" i="1"/>
  <c r="AB3071" i="1" s="1"/>
  <c r="AA3072" i="1"/>
  <c r="AB3072" i="1" s="1"/>
  <c r="AA3073" i="1"/>
  <c r="AC3073" i="1" s="1"/>
  <c r="AA3074" i="1"/>
  <c r="AC3074" i="1" s="1"/>
  <c r="AA3075" i="1"/>
  <c r="AC3075" i="1" s="1"/>
  <c r="AA3076" i="1"/>
  <c r="AC3076" i="1" s="1"/>
  <c r="AA3078" i="1"/>
  <c r="AB3078" i="1" s="1"/>
  <c r="AA3080" i="1"/>
  <c r="AA3082" i="1"/>
  <c r="AC3082" i="1" s="1"/>
  <c r="AA3083" i="1"/>
  <c r="AA3084" i="1"/>
  <c r="AC3084" i="1" s="1"/>
  <c r="AA3085" i="1"/>
  <c r="AB3085" i="1" s="1"/>
  <c r="AA3086" i="1"/>
  <c r="AC3086" i="1" s="1"/>
  <c r="AA3087" i="1"/>
  <c r="AB3087" i="1" s="1"/>
  <c r="AA3088" i="1"/>
  <c r="AB3088" i="1" s="1"/>
  <c r="AA3089" i="1"/>
  <c r="AC3089" i="1" s="1"/>
  <c r="AA3090" i="1"/>
  <c r="AC3090" i="1" s="1"/>
  <c r="AA3091" i="1"/>
  <c r="AC3091" i="1" s="1"/>
  <c r="AA3092" i="1"/>
  <c r="AB3092" i="1" s="1"/>
  <c r="AA3093" i="1"/>
  <c r="AB3093" i="1" s="1"/>
  <c r="AA3094" i="1"/>
  <c r="AB3094" i="1" s="1"/>
  <c r="AA3095" i="1"/>
  <c r="AA3096" i="1"/>
  <c r="AC3096" i="1" s="1"/>
  <c r="AA3097" i="1"/>
  <c r="AB3097" i="1" s="1"/>
  <c r="AA3098" i="1"/>
  <c r="AB3098" i="1" s="1"/>
  <c r="AA3099" i="1"/>
  <c r="AC3099" i="1" s="1"/>
  <c r="AA3100" i="1"/>
  <c r="AC3100" i="1" s="1"/>
  <c r="AA3101" i="1"/>
  <c r="AA3102" i="1"/>
  <c r="AB3102" i="1" s="1"/>
  <c r="AA3103" i="1"/>
  <c r="AB3103" i="1" s="1"/>
  <c r="AA3104" i="1"/>
  <c r="AB3104" i="1" s="1"/>
  <c r="AA3105" i="1"/>
  <c r="AC3105" i="1" s="1"/>
  <c r="AA3107" i="1"/>
  <c r="AC3107" i="1" s="1"/>
  <c r="AA3108" i="1"/>
  <c r="AA3109" i="1"/>
  <c r="AC3109" i="1" s="1"/>
  <c r="AA3110" i="1"/>
  <c r="AA3111" i="1"/>
  <c r="AC3111" i="1" s="1"/>
  <c r="AA3112" i="1"/>
  <c r="AC3112" i="1" s="1"/>
  <c r="AA3113" i="1"/>
  <c r="AA3114" i="1"/>
  <c r="AB3114" i="1" s="1"/>
  <c r="AA3115" i="1"/>
  <c r="AC3115" i="1" s="1"/>
  <c r="AA3117" i="1"/>
  <c r="AC3117" i="1" s="1"/>
  <c r="AA3118" i="1"/>
  <c r="AB3118" i="1" s="1"/>
  <c r="AA3119" i="1"/>
  <c r="AA3120" i="1"/>
  <c r="AC3120" i="1" s="1"/>
  <c r="AA3121" i="1"/>
  <c r="AA3122" i="1"/>
  <c r="AB3122" i="1" s="1"/>
  <c r="AA3123" i="1"/>
  <c r="AC3123" i="1" s="1"/>
  <c r="AA3124" i="1"/>
  <c r="AC3124" i="1" s="1"/>
  <c r="AA3125" i="1"/>
  <c r="AB3125" i="1" s="1"/>
  <c r="AA3126" i="1"/>
  <c r="AA3127" i="1"/>
  <c r="AC3127" i="1" s="1"/>
  <c r="AA3128" i="1"/>
  <c r="AA3129" i="1"/>
  <c r="AB3129" i="1" s="1"/>
  <c r="AA3130" i="1"/>
  <c r="AC3130" i="1" s="1"/>
  <c r="AA3131" i="1"/>
  <c r="AC3131" i="1" s="1"/>
  <c r="AA3132" i="1"/>
  <c r="AB3132" i="1" s="1"/>
  <c r="AA3133" i="1"/>
  <c r="AB3133" i="1" s="1"/>
  <c r="AA3134" i="1"/>
  <c r="AC3134" i="1" s="1"/>
  <c r="AA3135" i="1"/>
  <c r="AA3136" i="1"/>
  <c r="AC3136" i="1" s="1"/>
  <c r="AA3137" i="1"/>
  <c r="AB3137" i="1" s="1"/>
  <c r="AA3138" i="1"/>
  <c r="AA3139" i="1"/>
  <c r="AB3139" i="1" s="1"/>
  <c r="AA3140" i="1"/>
  <c r="AC3140" i="1" s="1"/>
  <c r="AA3141" i="1"/>
  <c r="AB3141" i="1" s="1"/>
  <c r="AA3142" i="1"/>
  <c r="AA3143" i="1"/>
  <c r="AB3143" i="1" s="1"/>
  <c r="AA3144" i="1"/>
  <c r="AB3144" i="1" s="1"/>
  <c r="AA3145" i="1"/>
  <c r="AB3145" i="1" s="1"/>
  <c r="AA3146" i="1"/>
  <c r="AB3146" i="1" s="1"/>
  <c r="AA3147" i="1"/>
  <c r="AC3147" i="1" s="1"/>
  <c r="AA3148" i="1"/>
  <c r="AB3148" i="1" s="1"/>
  <c r="AA3149" i="1"/>
  <c r="AA3151" i="1"/>
  <c r="AC3151" i="1" s="1"/>
  <c r="AA3152" i="1"/>
  <c r="AC3152" i="1" s="1"/>
  <c r="AA3153" i="1"/>
  <c r="AB3153" i="1" s="1"/>
  <c r="AA3154" i="1"/>
  <c r="AB3154" i="1" s="1"/>
  <c r="AA3156" i="1"/>
  <c r="AC3156" i="1" s="1"/>
  <c r="AA3157" i="1"/>
  <c r="AA3158" i="1"/>
  <c r="AA3159" i="1"/>
  <c r="AB3159" i="1" s="1"/>
  <c r="AA3160" i="1"/>
  <c r="AA3161" i="1"/>
  <c r="AC3161" i="1" s="1"/>
  <c r="AA3162" i="1"/>
  <c r="AB3162" i="1" s="1"/>
  <c r="AA3163" i="1"/>
  <c r="AC3163" i="1" s="1"/>
  <c r="AA3164" i="1"/>
  <c r="AC3164" i="1" s="1"/>
  <c r="AA3165" i="1"/>
  <c r="AA3166" i="1"/>
  <c r="AB3166" i="1" s="1"/>
  <c r="AA3167" i="1"/>
  <c r="AA3168" i="1"/>
  <c r="AC3168" i="1" s="1"/>
  <c r="AA3169" i="1"/>
  <c r="AB3169" i="1" s="1"/>
  <c r="AA3170" i="1"/>
  <c r="AA3171" i="1"/>
  <c r="AC3171" i="1" s="1"/>
  <c r="AA3172" i="1"/>
  <c r="AA3173" i="1"/>
  <c r="AC3173" i="1" s="1"/>
  <c r="AA3174" i="1"/>
  <c r="AC3174" i="1" s="1"/>
  <c r="AA3175" i="1"/>
  <c r="AC3175" i="1" s="1"/>
  <c r="AA3176" i="1"/>
  <c r="AB3176" i="1" s="1"/>
  <c r="AA3177" i="1"/>
  <c r="AA3178" i="1"/>
  <c r="AA3179" i="1"/>
  <c r="AA3180" i="1"/>
  <c r="AB3180" i="1" s="1"/>
  <c r="AA3181" i="1"/>
  <c r="AB3181" i="1" s="1"/>
  <c r="AA3182" i="1"/>
  <c r="AC3182" i="1" s="1"/>
  <c r="AA3183" i="1"/>
  <c r="AB3183" i="1" s="1"/>
  <c r="AA3184" i="1"/>
  <c r="AB3184" i="1" s="1"/>
  <c r="AA3185" i="1"/>
  <c r="AB3185" i="1" s="1"/>
  <c r="AA3186" i="1"/>
  <c r="AA3187" i="1"/>
  <c r="AB3187" i="1" s="1"/>
  <c r="AA3188" i="1"/>
  <c r="AB3188" i="1" s="1"/>
  <c r="AA3189" i="1"/>
  <c r="AC3189" i="1" s="1"/>
  <c r="AA3190" i="1"/>
  <c r="AB3190" i="1" s="1"/>
  <c r="AA3191" i="1"/>
  <c r="AC3191" i="1" s="1"/>
  <c r="AA3192" i="1"/>
  <c r="AB3192" i="1" s="1"/>
  <c r="AA3193" i="1"/>
  <c r="AA3194" i="1"/>
  <c r="AC3194" i="1" s="1"/>
  <c r="AA3195" i="1"/>
  <c r="AB3195" i="1" s="1"/>
  <c r="AA3196" i="1"/>
  <c r="AB3196" i="1" s="1"/>
  <c r="AA3197" i="1"/>
  <c r="AB3197" i="1" s="1"/>
  <c r="AA3198" i="1"/>
  <c r="AC3198" i="1" s="1"/>
  <c r="AA3199" i="1"/>
  <c r="AB3199" i="1" s="1"/>
  <c r="AA3200" i="1"/>
  <c r="AA3201" i="1"/>
  <c r="AA3202" i="1"/>
  <c r="AC3202" i="1" s="1"/>
  <c r="AA3203" i="1"/>
  <c r="AC3203" i="1" s="1"/>
  <c r="AA3204" i="1"/>
  <c r="AB3204" i="1" s="1"/>
  <c r="AA3205" i="1"/>
  <c r="AC3205" i="1" s="1"/>
  <c r="AA3206" i="1"/>
  <c r="AC3206" i="1" s="1"/>
  <c r="AA3207" i="1"/>
  <c r="AA3208" i="1"/>
  <c r="AC3208" i="1" s="1"/>
  <c r="AA3209" i="1"/>
  <c r="AC3209" i="1" s="1"/>
  <c r="AA3210" i="1"/>
  <c r="AA3211" i="1"/>
  <c r="AB3211" i="1" s="1"/>
  <c r="AA3212" i="1"/>
  <c r="AC3212" i="1" s="1"/>
  <c r="AA3213" i="1"/>
  <c r="AA3215" i="1"/>
  <c r="AA3216" i="1"/>
  <c r="AC3216" i="1" s="1"/>
  <c r="AA3217" i="1"/>
  <c r="AA3218" i="1"/>
  <c r="AC3218" i="1" s="1"/>
  <c r="AA3219" i="1"/>
  <c r="AB3219" i="1" s="1"/>
  <c r="AA3220" i="1"/>
  <c r="AC3220" i="1" s="1"/>
  <c r="AA3221" i="1"/>
  <c r="AC3221" i="1" s="1"/>
  <c r="AA3222" i="1"/>
  <c r="AA3223" i="1"/>
  <c r="AC3223" i="1" s="1"/>
  <c r="AA3224" i="1"/>
  <c r="AA3225" i="1"/>
  <c r="AC3225" i="1" s="1"/>
  <c r="AA3226" i="1"/>
  <c r="AB3226" i="1" s="1"/>
  <c r="AA3227" i="1"/>
  <c r="AB3227" i="1" s="1"/>
  <c r="AA3228" i="1"/>
  <c r="AC3228" i="1" s="1"/>
  <c r="AA3229" i="1"/>
  <c r="AA3230" i="1"/>
  <c r="AB3230" i="1" s="1"/>
  <c r="AA3231" i="1"/>
  <c r="AA3232" i="1"/>
  <c r="AC3232" i="1" s="1"/>
  <c r="AA3233" i="1"/>
  <c r="AB3233" i="1" s="1"/>
  <c r="AA3234" i="1"/>
  <c r="AB3234" i="1" s="1"/>
  <c r="AA3235" i="1"/>
  <c r="AB3235" i="1" s="1"/>
  <c r="AA3236" i="1"/>
  <c r="AA3237" i="1"/>
  <c r="AB3237" i="1" s="1"/>
  <c r="AA3238" i="1"/>
  <c r="AB3238" i="1" s="1"/>
  <c r="AA3239" i="1"/>
  <c r="AB3239" i="1" s="1"/>
  <c r="AA3240" i="1"/>
  <c r="AB3240" i="1" s="1"/>
  <c r="AA3242" i="1"/>
  <c r="AA3243" i="1"/>
  <c r="AB3243" i="1" s="1"/>
  <c r="AA3244" i="1"/>
  <c r="AA3245" i="1"/>
  <c r="AC3245" i="1" s="1"/>
  <c r="AA3246" i="1"/>
  <c r="AB3246" i="1" s="1"/>
  <c r="AA3247" i="1"/>
  <c r="AB3247" i="1" s="1"/>
  <c r="AA3248" i="1"/>
  <c r="AB3248" i="1" s="1"/>
  <c r="AA3249" i="1"/>
  <c r="AC3249" i="1" s="1"/>
  <c r="AA3250" i="1"/>
  <c r="AB3250" i="1" s="1"/>
  <c r="AA3251" i="1"/>
  <c r="AA3252" i="1"/>
  <c r="AB3252" i="1" s="1"/>
  <c r="AA3253" i="1"/>
  <c r="AC3253" i="1" s="1"/>
  <c r="AA3254" i="1"/>
  <c r="AC3254" i="1" s="1"/>
  <c r="AA3256" i="1"/>
  <c r="AB3256" i="1" s="1"/>
  <c r="AA3257" i="1"/>
  <c r="AA3258" i="1"/>
  <c r="AC3258" i="1" s="1"/>
  <c r="AA3259" i="1"/>
  <c r="AA3260" i="1"/>
  <c r="AB3260" i="1" s="1"/>
  <c r="AA3261" i="1"/>
  <c r="AC3261" i="1" s="1"/>
  <c r="AA3262" i="1"/>
  <c r="AC3262" i="1" s="1"/>
  <c r="AA3263" i="1"/>
  <c r="AB3263" i="1" s="1"/>
  <c r="AA3264" i="1"/>
  <c r="AC3264" i="1" s="1"/>
  <c r="AA3265" i="1"/>
  <c r="AC3265" i="1" s="1"/>
  <c r="AA3266" i="1"/>
  <c r="AA3267" i="1"/>
  <c r="AB3267" i="1" s="1"/>
  <c r="AA3268" i="1"/>
  <c r="AC3268" i="1" s="1"/>
  <c r="AA3269" i="1"/>
  <c r="AC3269" i="1" s="1"/>
  <c r="AA3270" i="1"/>
  <c r="AB3270" i="1" s="1"/>
  <c r="AA3271" i="1"/>
  <c r="AC3271" i="1" s="1"/>
  <c r="AA3272" i="1"/>
  <c r="AC3272" i="1" s="1"/>
  <c r="AA3273" i="1"/>
  <c r="AA3274" i="1"/>
  <c r="AB3274" i="1" s="1"/>
  <c r="AA3275" i="1"/>
  <c r="AC3275" i="1" s="1"/>
  <c r="AA3276" i="1"/>
  <c r="AC3276" i="1" s="1"/>
  <c r="AA3277" i="1"/>
  <c r="AB3277" i="1" s="1"/>
  <c r="AA3278" i="1"/>
  <c r="AC3278" i="1" s="1"/>
  <c r="AA3279" i="1"/>
  <c r="AC3279" i="1" s="1"/>
  <c r="AA3281" i="1"/>
  <c r="AA3282" i="1"/>
  <c r="AC3282" i="1" s="1"/>
  <c r="AA3283" i="1"/>
  <c r="AB3283" i="1" s="1"/>
  <c r="AA3284" i="1"/>
  <c r="AC3284" i="1" s="1"/>
  <c r="AA3285" i="1"/>
  <c r="AB3285" i="1" s="1"/>
  <c r="AA3286" i="1"/>
  <c r="AB3286" i="1" s="1"/>
  <c r="AA3287" i="1"/>
  <c r="AC3287" i="1" s="1"/>
  <c r="AA3288" i="1"/>
  <c r="AA3289" i="1"/>
  <c r="AB3289" i="1" s="1"/>
  <c r="AA3290" i="1"/>
  <c r="AB3290" i="1" s="1"/>
  <c r="AA3291" i="1"/>
  <c r="AB3291" i="1" s="1"/>
  <c r="AA3292" i="1"/>
  <c r="AB3292" i="1" s="1"/>
  <c r="AA3293" i="1"/>
  <c r="AB3293" i="1" s="1"/>
  <c r="AA3294" i="1"/>
  <c r="AB3294" i="1" s="1"/>
  <c r="AA3295" i="1"/>
  <c r="AA3296" i="1"/>
  <c r="AB3296" i="1" s="1"/>
  <c r="AA3297" i="1"/>
  <c r="AA3298" i="1"/>
  <c r="AB3298" i="1" s="1"/>
  <c r="AA3299" i="1"/>
  <c r="AB3299" i="1" s="1"/>
  <c r="AA3300" i="1"/>
  <c r="AC3300" i="1" s="1"/>
  <c r="AA3301" i="1"/>
  <c r="AB3301" i="1" s="1"/>
  <c r="AA3302" i="1"/>
  <c r="AA3303" i="1"/>
  <c r="AC3303" i="1" s="1"/>
  <c r="AA3305" i="1"/>
  <c r="AC3305" i="1" s="1"/>
  <c r="AA3306" i="1"/>
  <c r="AC3306" i="1" s="1"/>
  <c r="AA3307" i="1"/>
  <c r="AB3307" i="1" s="1"/>
  <c r="AA3308" i="1"/>
  <c r="AC3308" i="1" s="1"/>
  <c r="AA3309" i="1"/>
  <c r="AC3309" i="1" s="1"/>
  <c r="AA3310" i="1"/>
  <c r="AA3311" i="1"/>
  <c r="AC3311" i="1" s="1"/>
  <c r="AA3312" i="1"/>
  <c r="AA3313" i="1"/>
  <c r="AC3313" i="1" s="1"/>
  <c r="AA3315" i="1"/>
  <c r="AB3315" i="1" s="1"/>
  <c r="AA3316" i="1"/>
  <c r="AC3316" i="1" s="1"/>
  <c r="AA3317" i="1"/>
  <c r="AC3317" i="1" s="1"/>
  <c r="AA3318" i="1"/>
  <c r="AA3319" i="1"/>
  <c r="AB3319" i="1" s="1"/>
  <c r="AA3320" i="1"/>
  <c r="AC3320" i="1" s="1"/>
  <c r="AA3321" i="1"/>
  <c r="AC3321" i="1" s="1"/>
  <c r="AA3322" i="1"/>
  <c r="AB3322" i="1" s="1"/>
  <c r="AA3323" i="1"/>
  <c r="AA3324" i="1"/>
  <c r="AC3324" i="1" s="1"/>
  <c r="AA3325" i="1"/>
  <c r="AA3326" i="1"/>
  <c r="AC3326" i="1" s="1"/>
  <c r="AA3327" i="1"/>
  <c r="AC3327" i="1" s="1"/>
  <c r="AA3328" i="1"/>
  <c r="AC3328" i="1" s="1"/>
  <c r="AA3329" i="1"/>
  <c r="AB3329" i="1" s="1"/>
  <c r="AA3330" i="1"/>
  <c r="AB3330" i="1" s="1"/>
  <c r="AA3331" i="1"/>
  <c r="AC3331" i="1" s="1"/>
  <c r="AA3332" i="1"/>
  <c r="AA3333" i="1"/>
  <c r="AB3333" i="1" s="1"/>
  <c r="AA3335" i="1"/>
  <c r="AB3335" i="1" s="1"/>
  <c r="AA3336" i="1"/>
  <c r="AC3336" i="1" s="1"/>
  <c r="AA3337" i="1"/>
  <c r="AB3337" i="1" s="1"/>
  <c r="AA3338" i="1"/>
  <c r="AB3338" i="1" s="1"/>
  <c r="AA3339" i="1"/>
  <c r="AB3339" i="1" s="1"/>
  <c r="AA3340" i="1"/>
  <c r="AA3341" i="1"/>
  <c r="AB3341" i="1" s="1"/>
  <c r="AA3342" i="1"/>
  <c r="AB3342" i="1" s="1"/>
  <c r="AA3343" i="1"/>
  <c r="AA3344" i="1"/>
  <c r="AB3344" i="1" s="1"/>
  <c r="AA3345" i="1"/>
  <c r="AC3345" i="1" s="1"/>
  <c r="AA3346" i="1"/>
  <c r="AB3346" i="1" s="1"/>
  <c r="AA3347" i="1"/>
  <c r="AA3348" i="1"/>
  <c r="AA3349" i="1"/>
  <c r="AC3349" i="1" s="1"/>
  <c r="AA3350" i="1"/>
  <c r="AB3350" i="1" s="1"/>
  <c r="AA3351" i="1"/>
  <c r="AB3351" i="1" s="1"/>
  <c r="AA3353" i="1"/>
  <c r="AC3353" i="1" s="1"/>
  <c r="AA3354" i="1"/>
  <c r="AB3354" i="1" s="1"/>
  <c r="AA3355" i="1"/>
  <c r="AA3356" i="1"/>
  <c r="AC3356" i="1" s="1"/>
  <c r="AA3357" i="1"/>
  <c r="AC3357" i="1" s="1"/>
  <c r="AA3358" i="1"/>
  <c r="AA3359" i="1"/>
  <c r="AB3359" i="1" s="1"/>
  <c r="AA3360" i="1"/>
  <c r="AC3360" i="1" s="1"/>
  <c r="AA3361" i="1"/>
  <c r="AC3361" i="1" s="1"/>
  <c r="AA3363" i="1"/>
  <c r="AA3364" i="1"/>
  <c r="AA3365" i="1"/>
  <c r="AC3365" i="1" s="1"/>
  <c r="AA3366" i="1"/>
  <c r="AC3366" i="1" s="1"/>
  <c r="AA3367" i="1"/>
  <c r="AB3367" i="1" s="1"/>
  <c r="AA3368" i="1"/>
  <c r="AC3368" i="1" s="1"/>
  <c r="AA3369" i="1"/>
  <c r="AC3369" i="1" s="1"/>
  <c r="AA3370" i="1"/>
  <c r="AA3371" i="1"/>
  <c r="AB3371" i="1" s="1"/>
  <c r="AA3372" i="1"/>
  <c r="AC3372" i="1" s="1"/>
  <c r="AA3373" i="1"/>
  <c r="AC3373" i="1" s="1"/>
  <c r="AA3374" i="1"/>
  <c r="AB3374" i="1" s="1"/>
  <c r="AA3375" i="1"/>
  <c r="AC3375" i="1" s="1"/>
  <c r="AA3376" i="1"/>
  <c r="AC3376" i="1" s="1"/>
  <c r="AA3377" i="1"/>
  <c r="AA3378" i="1"/>
  <c r="AB3378" i="1" s="1"/>
  <c r="AA3379" i="1"/>
  <c r="AC3379" i="1" s="1"/>
  <c r="AA3380" i="1"/>
  <c r="AC3380" i="1" s="1"/>
  <c r="AA3381" i="1"/>
  <c r="AB3381" i="1" s="1"/>
  <c r="AA3382" i="1"/>
  <c r="AC3382" i="1" s="1"/>
  <c r="AA3383" i="1"/>
  <c r="AA3385" i="1"/>
  <c r="AA3386" i="1"/>
  <c r="AC3386" i="1" s="1"/>
  <c r="AA3387" i="1"/>
  <c r="AB3387" i="1" s="1"/>
  <c r="AA3388" i="1"/>
  <c r="AC3388" i="1" s="1"/>
  <c r="AA3389" i="1"/>
  <c r="AB3389" i="1" s="1"/>
  <c r="AA3390" i="1"/>
  <c r="AB3390" i="1" s="1"/>
  <c r="AA3391" i="1"/>
  <c r="AB3391" i="1" s="1"/>
  <c r="AA3392" i="1"/>
  <c r="AA3393" i="1"/>
  <c r="AB3393" i="1" s="1"/>
  <c r="AA3394" i="1"/>
  <c r="AB3394" i="1" s="1"/>
  <c r="AA3395" i="1"/>
  <c r="AB3395" i="1" s="1"/>
  <c r="AA3396" i="1"/>
  <c r="AB3396" i="1" s="1"/>
  <c r="AA3397" i="1"/>
  <c r="AB3397" i="1" s="1"/>
  <c r="AA3399" i="1"/>
  <c r="AB3399" i="1" s="1"/>
  <c r="AA3400" i="1"/>
  <c r="AA3401" i="1"/>
  <c r="AC3401" i="1" s="1"/>
  <c r="AA3402" i="1"/>
  <c r="AB3402" i="1" s="1"/>
  <c r="AA3403" i="1"/>
  <c r="AB3403" i="1" s="1"/>
  <c r="AA3404" i="1"/>
  <c r="AB3404" i="1" s="1"/>
  <c r="AA3405" i="1"/>
  <c r="AC3405" i="1" s="1"/>
  <c r="AA3406" i="1"/>
  <c r="AC3406" i="1" s="1"/>
  <c r="AA3407" i="1"/>
  <c r="AA3408" i="1"/>
  <c r="AC3408" i="1" s="1"/>
  <c r="AA3409" i="1"/>
  <c r="AC3409" i="1" s="1"/>
  <c r="AA3411" i="1"/>
  <c r="AB3411" i="1" s="1"/>
  <c r="AA3412" i="1"/>
  <c r="AB3412" i="1" s="1"/>
  <c r="AA3413" i="1"/>
  <c r="AC3413" i="1" s="1"/>
  <c r="AA3414" i="1"/>
  <c r="AC3414" i="1" s="1"/>
  <c r="AA3415" i="1"/>
  <c r="AA3416" i="1"/>
  <c r="AB3416" i="1" s="1"/>
  <c r="AA3417" i="1"/>
  <c r="AC3417" i="1" s="1"/>
  <c r="AA3418" i="1"/>
  <c r="AC3418" i="1" s="1"/>
  <c r="AA3419" i="1"/>
  <c r="AB3419" i="1" s="1"/>
  <c r="AA3420" i="1"/>
  <c r="AC3420" i="1" s="1"/>
  <c r="AA3421" i="1"/>
  <c r="AC3421" i="1" s="1"/>
  <c r="AA3422" i="1"/>
  <c r="AA3423" i="1"/>
  <c r="AB3423" i="1" s="1"/>
  <c r="AA3425" i="1"/>
  <c r="AA3427" i="1"/>
  <c r="AC3427" i="1" s="1"/>
  <c r="AA3428" i="1"/>
  <c r="AB3428" i="1" s="1"/>
  <c r="AA3429" i="1"/>
  <c r="AC3429" i="1" s="1"/>
  <c r="AA3430" i="1"/>
  <c r="AC3430" i="1" s="1"/>
  <c r="AA3431" i="1"/>
  <c r="AA3432" i="1"/>
  <c r="AB3432" i="1" s="1"/>
  <c r="AA3434" i="1"/>
  <c r="AC3434" i="1" s="1"/>
  <c r="AA3435" i="1"/>
  <c r="AC3435" i="1" s="1"/>
  <c r="AA3436" i="1"/>
  <c r="AB3436" i="1" s="1"/>
  <c r="AA3437" i="1"/>
  <c r="AA3438" i="1"/>
  <c r="AC3438" i="1" s="1"/>
  <c r="AA3439" i="1"/>
  <c r="AA3440" i="1"/>
  <c r="AC3440" i="1" s="1"/>
  <c r="AA3441" i="1"/>
  <c r="AC3441" i="1" s="1"/>
  <c r="AA3442" i="1"/>
  <c r="AC3442" i="1" s="1"/>
  <c r="AA3443" i="1"/>
  <c r="AB3443" i="1" s="1"/>
  <c r="AA3444" i="1"/>
  <c r="AB3444" i="1" s="1"/>
  <c r="AA3445" i="1"/>
  <c r="AC3445" i="1" s="1"/>
  <c r="AA3446" i="1"/>
  <c r="AA3447" i="1"/>
  <c r="AB3447" i="1" s="1"/>
  <c r="AA3448" i="1"/>
  <c r="AB3448" i="1" s="1"/>
  <c r="AA3449" i="1"/>
  <c r="AB3449" i="1" s="1"/>
  <c r="AA3450" i="1"/>
  <c r="AB3450" i="1" s="1"/>
  <c r="AA3451" i="1"/>
  <c r="AC3451" i="1" s="1"/>
  <c r="AA3452" i="1"/>
  <c r="AB3452" i="1" s="1"/>
  <c r="AA3453" i="1"/>
  <c r="AA3454" i="1"/>
  <c r="AB3454" i="1" s="1"/>
  <c r="AA3455" i="1"/>
  <c r="AB3455" i="1" s="1"/>
  <c r="AA3456" i="1"/>
  <c r="AB3456" i="1" s="1"/>
  <c r="AA3457" i="1"/>
  <c r="AB3457" i="1" s="1"/>
  <c r="AA3458" i="1"/>
  <c r="AC3458" i="1" s="1"/>
  <c r="AA3459" i="1"/>
  <c r="AB3459" i="1" s="1"/>
  <c r="AA3460" i="1"/>
  <c r="AB3460" i="1" s="1"/>
  <c r="AA3462" i="1"/>
  <c r="AB3462" i="1" s="1"/>
  <c r="AA3463" i="1"/>
  <c r="AB3463" i="1" s="1"/>
  <c r="AA3464" i="1"/>
  <c r="AC3464" i="1" s="1"/>
  <c r="AA3465" i="1"/>
  <c r="AA3466" i="1"/>
  <c r="AB3466" i="1" s="1"/>
  <c r="AA3467" i="1"/>
  <c r="AB3467" i="1" s="1"/>
  <c r="AA3468" i="1"/>
  <c r="AB3468" i="1" s="1"/>
  <c r="AA3469" i="1"/>
  <c r="AC3469" i="1" s="1"/>
  <c r="AA3470" i="1"/>
  <c r="AC3470" i="1" s="1"/>
  <c r="AA3471" i="1"/>
  <c r="AA3472" i="1"/>
  <c r="AA3473" i="1"/>
  <c r="AB3473" i="1" s="1"/>
  <c r="AA3474" i="1"/>
  <c r="AC3474" i="1" s="1"/>
  <c r="AA3475" i="1"/>
  <c r="AB3475" i="1" s="1"/>
  <c r="AA3477" i="1"/>
  <c r="AB3477" i="1" s="1"/>
  <c r="AA3478" i="1"/>
  <c r="AB3478" i="1" s="1"/>
  <c r="AA3479" i="1"/>
  <c r="AB3479" i="1" s="1"/>
  <c r="AA3480" i="1"/>
  <c r="AA3481" i="1"/>
  <c r="AB3481" i="1" s="1"/>
  <c r="AA3482" i="1"/>
  <c r="AB3482" i="1" s="1"/>
  <c r="AA3483" i="1"/>
  <c r="AB3483" i="1" s="1"/>
  <c r="AA3484" i="1"/>
  <c r="AB3484" i="1" s="1"/>
  <c r="AA3485" i="1"/>
  <c r="AC3485" i="1" s="1"/>
  <c r="AA3486" i="1"/>
  <c r="AA3487" i="1"/>
  <c r="AA3488" i="1"/>
  <c r="AC3488" i="1" s="1"/>
  <c r="AA3489" i="1"/>
  <c r="AC3489" i="1" s="1"/>
  <c r="AA3490" i="1"/>
  <c r="AB3490" i="1" s="1"/>
  <c r="AA3491" i="1"/>
  <c r="AB3491" i="1" s="1"/>
  <c r="AA3492" i="1"/>
  <c r="AB3492" i="1" s="1"/>
  <c r="AA3493" i="1"/>
  <c r="AC3493" i="1" s="1"/>
  <c r="AA3494" i="1"/>
  <c r="AA3495" i="1"/>
  <c r="AC3495" i="1" s="1"/>
  <c r="AA3496" i="1"/>
  <c r="AB3496" i="1" s="1"/>
  <c r="AA3497" i="1"/>
  <c r="AB3497" i="1" s="1"/>
  <c r="AA3498" i="1"/>
  <c r="AB3498" i="1" s="1"/>
  <c r="AA3499" i="1"/>
  <c r="AC3499" i="1" s="1"/>
  <c r="AA3500" i="1"/>
  <c r="AB3500" i="1" s="1"/>
  <c r="AA3501" i="1"/>
  <c r="AA3502" i="1"/>
  <c r="AC3502" i="1" s="1"/>
  <c r="AA3503" i="1"/>
  <c r="AB3503" i="1" s="1"/>
  <c r="AA3504" i="1"/>
  <c r="AB3504" i="1" s="1"/>
  <c r="AA3505" i="1"/>
  <c r="AC3505" i="1" s="1"/>
  <c r="AA3506" i="1"/>
  <c r="AB3506" i="1" s="1"/>
  <c r="AA3507" i="1"/>
  <c r="AB3507" i="1" s="1"/>
  <c r="AA3508" i="1"/>
  <c r="AA3509" i="1"/>
  <c r="AC3509" i="1" s="1"/>
  <c r="AA3510" i="1"/>
  <c r="AB3510" i="1" s="1"/>
  <c r="AA3511" i="1"/>
  <c r="AB3511" i="1" s="1"/>
  <c r="AA3512" i="1"/>
  <c r="AC3512" i="1" s="1"/>
  <c r="AA3513" i="1"/>
  <c r="AB3513" i="1" s="1"/>
  <c r="AA3514" i="1"/>
  <c r="AC3514" i="1" s="1"/>
  <c r="AA3515" i="1"/>
  <c r="AA3516" i="1"/>
  <c r="AB3516" i="1" s="1"/>
  <c r="AA3517" i="1"/>
  <c r="AB3517" i="1" s="1"/>
  <c r="AA3518" i="1"/>
  <c r="AB3518" i="1" s="1"/>
  <c r="AA3519" i="1"/>
  <c r="AC3519" i="1" s="1"/>
  <c r="AA3520" i="1"/>
  <c r="AB3520" i="1" s="1"/>
  <c r="AA3521" i="1"/>
  <c r="AB3521" i="1" s="1"/>
  <c r="AA3522" i="1"/>
  <c r="AA3523" i="1"/>
  <c r="AB3523" i="1" s="1"/>
  <c r="AA3524" i="1"/>
  <c r="AC3524" i="1" s="1"/>
  <c r="AA3525" i="1"/>
  <c r="AB3525" i="1" s="1"/>
  <c r="AA3526" i="1"/>
  <c r="AB3526" i="1" s="1"/>
  <c r="AA3527" i="1"/>
  <c r="AC3527" i="1" s="1"/>
  <c r="AA3528" i="1"/>
  <c r="AC3528" i="1" s="1"/>
  <c r="AA3529" i="1"/>
  <c r="AA3530" i="1"/>
  <c r="AB3530" i="1" s="1"/>
  <c r="AA3531" i="1"/>
  <c r="AC3531" i="1" s="1"/>
  <c r="AA3532" i="1"/>
  <c r="AC3532" i="1" s="1"/>
  <c r="AA3533" i="1"/>
  <c r="AC3533" i="1" s="1"/>
  <c r="AA3534" i="1"/>
  <c r="AB3534" i="1" s="1"/>
  <c r="AA3535" i="1"/>
  <c r="AB3535" i="1" s="1"/>
  <c r="AA3536" i="1"/>
  <c r="AA3537" i="1"/>
  <c r="AC3537" i="1" s="1"/>
  <c r="AA3538" i="1"/>
  <c r="AB3538" i="1" s="1"/>
  <c r="AA3539" i="1"/>
  <c r="AB3539" i="1" s="1"/>
  <c r="AA3540" i="1"/>
  <c r="AB3540" i="1" s="1"/>
  <c r="AA3541" i="1"/>
  <c r="AB3541" i="1" s="1"/>
  <c r="AA3542" i="1"/>
  <c r="AC3542" i="1" s="1"/>
  <c r="AA3543" i="1"/>
  <c r="AC3543" i="1" s="1"/>
  <c r="AA3544" i="1"/>
  <c r="AB3544" i="1" s="1"/>
  <c r="AA3545" i="1"/>
  <c r="AC3545" i="1" s="1"/>
  <c r="AA3547" i="1"/>
  <c r="AB3547" i="1" s="1"/>
  <c r="AA3548" i="1"/>
  <c r="AC3548" i="1" s="1"/>
  <c r="AA3549" i="1"/>
  <c r="AB3549" i="1" s="1"/>
  <c r="AA3550" i="1"/>
  <c r="AB3550" i="1" s="1"/>
  <c r="AA3551" i="1"/>
  <c r="AC3551" i="1" s="1"/>
  <c r="AA3552" i="1"/>
  <c r="AB3552" i="1" s="1"/>
  <c r="AA3553" i="1"/>
  <c r="AB3553" i="1" s="1"/>
  <c r="AA3554" i="1"/>
  <c r="AB3554" i="1" s="1"/>
  <c r="AA3555" i="1"/>
  <c r="AC3555" i="1" s="1"/>
  <c r="AA3556" i="1"/>
  <c r="AB3556" i="1" s="1"/>
  <c r="AA3557" i="1"/>
  <c r="AB3557" i="1" s="1"/>
  <c r="AA3558" i="1"/>
  <c r="AB3558" i="1" s="1"/>
  <c r="AA3559" i="1"/>
  <c r="AB3559" i="1" s="1"/>
  <c r="AA3560" i="1"/>
  <c r="AC3560" i="1" s="1"/>
  <c r="AA3561" i="1"/>
  <c r="AB3561" i="1" s="1"/>
  <c r="AA3562" i="1"/>
  <c r="AC3562" i="1" s="1"/>
  <c r="AA3563" i="1"/>
  <c r="AB3563" i="1" s="1"/>
  <c r="AA3564" i="1"/>
  <c r="AB3564" i="1" s="1"/>
  <c r="AA3565" i="1"/>
  <c r="AC3565" i="1" s="1"/>
  <c r="AA3567" i="1"/>
  <c r="AB3567" i="1" s="1"/>
  <c r="AA3568" i="1"/>
  <c r="AC3568" i="1" s="1"/>
  <c r="AA3569" i="1"/>
  <c r="AB3569" i="1" s="1"/>
  <c r="AA3570" i="1"/>
  <c r="AC3570" i="1" s="1"/>
  <c r="AA3571" i="1"/>
  <c r="AB3571" i="1" s="1"/>
  <c r="AA3572" i="1"/>
  <c r="AB3572" i="1" s="1"/>
  <c r="AA3573" i="1"/>
  <c r="AC3573" i="1" s="1"/>
  <c r="AA3574" i="1"/>
  <c r="AB3574" i="1" s="1"/>
  <c r="AA3575" i="1"/>
  <c r="AC3575" i="1" s="1"/>
  <c r="AA3576" i="1"/>
  <c r="AB3576" i="1" s="1"/>
  <c r="AA3577" i="1"/>
  <c r="AC3577" i="1" s="1"/>
  <c r="AA3578" i="1"/>
  <c r="AB3578" i="1" s="1"/>
  <c r="AA3579" i="1"/>
  <c r="AB3579" i="1" s="1"/>
  <c r="AA3580" i="1"/>
  <c r="AB3580" i="1" s="1"/>
  <c r="AA3582" i="1"/>
  <c r="AB3582" i="1" s="1"/>
  <c r="AA3583" i="1"/>
  <c r="AC3583" i="1" s="1"/>
  <c r="AA3584" i="1"/>
  <c r="AB3584" i="1" s="1"/>
  <c r="AA3585" i="1"/>
  <c r="AC3585" i="1" s="1"/>
  <c r="AA3586" i="1"/>
  <c r="AB3586" i="1" s="1"/>
  <c r="AA3587" i="1"/>
  <c r="AB3587" i="1" s="1"/>
  <c r="AA3588" i="1"/>
  <c r="AB3588" i="1" s="1"/>
  <c r="AA3589" i="1"/>
  <c r="AB3589" i="1" s="1"/>
  <c r="AA3590" i="1"/>
  <c r="AB3590" i="1" s="1"/>
  <c r="AA3591" i="1"/>
  <c r="AB3591" i="1" s="1"/>
  <c r="AA3592" i="1"/>
  <c r="AC3592" i="1" s="1"/>
  <c r="AA3593" i="1"/>
  <c r="AB3593" i="1" s="1"/>
  <c r="AA3594" i="1"/>
  <c r="AB3594" i="1" s="1"/>
  <c r="AA3595" i="1"/>
  <c r="AC3595" i="1" s="1"/>
  <c r="AA3597" i="1"/>
  <c r="AB3597" i="1" s="1"/>
  <c r="AA3598" i="1"/>
  <c r="AC3598" i="1" s="1"/>
  <c r="AA3599" i="1"/>
  <c r="AB3599" i="1" s="1"/>
  <c r="AA3600" i="1"/>
  <c r="AC3600" i="1" s="1"/>
  <c r="AA3601" i="1"/>
  <c r="AB3601" i="1" s="1"/>
  <c r="AA3602" i="1"/>
  <c r="AB3602" i="1" s="1"/>
  <c r="AA3603" i="1"/>
  <c r="AC3603" i="1" s="1"/>
  <c r="AA3604" i="1"/>
  <c r="AB3604" i="1" s="1"/>
  <c r="AA3605" i="1"/>
  <c r="AB3605" i="1" s="1"/>
  <c r="AA3606" i="1"/>
  <c r="AB3606" i="1" s="1"/>
  <c r="AA3607" i="1"/>
  <c r="AC3607" i="1" s="1"/>
  <c r="AA3608" i="1"/>
  <c r="AB3608" i="1" s="1"/>
  <c r="AA3609" i="1"/>
  <c r="AB3609" i="1" s="1"/>
  <c r="AA3610" i="1"/>
  <c r="AB3610" i="1" s="1"/>
  <c r="AA3611" i="1"/>
  <c r="AB3611" i="1" s="1"/>
  <c r="AA3612" i="1"/>
  <c r="AB3612" i="1" s="1"/>
  <c r="AA3613" i="1"/>
  <c r="AB3613" i="1" s="1"/>
  <c r="AA3614" i="1"/>
  <c r="AC3614" i="1" s="1"/>
  <c r="AA3615" i="1"/>
  <c r="AB3615" i="1" s="1"/>
  <c r="AA3616" i="1"/>
  <c r="AB3616" i="1" s="1"/>
  <c r="AA3617" i="1"/>
  <c r="AB3617" i="1" s="1"/>
  <c r="AA3619" i="1"/>
  <c r="AB3619" i="1" s="1"/>
  <c r="AA3620" i="1"/>
  <c r="AC3620" i="1" s="1"/>
  <c r="AA3621" i="1"/>
  <c r="AB3621" i="1" s="1"/>
  <c r="AA3622" i="1"/>
  <c r="AC3622" i="1" s="1"/>
  <c r="AA3623" i="1"/>
  <c r="AB3623" i="1" s="1"/>
  <c r="AA3624" i="1"/>
  <c r="AB3624" i="1" s="1"/>
  <c r="AA3625" i="1"/>
  <c r="AC3625" i="1" s="1"/>
  <c r="AA3627" i="1"/>
  <c r="AB3627" i="1" s="1"/>
  <c r="AA3628" i="1"/>
  <c r="AB3628" i="1" s="1"/>
  <c r="AA3629" i="1"/>
  <c r="AB3629" i="1" s="1"/>
  <c r="AA3630" i="1"/>
  <c r="AC3630" i="1" s="1"/>
  <c r="AA3631" i="1"/>
  <c r="AB3631" i="1" s="1"/>
  <c r="AA3632" i="1"/>
  <c r="AB3632" i="1" s="1"/>
  <c r="AA3633" i="1"/>
  <c r="AB3633" i="1" s="1"/>
  <c r="AA3634" i="1"/>
  <c r="AB3634" i="1" s="1"/>
  <c r="AA3635" i="1"/>
  <c r="AB3635" i="1" s="1"/>
  <c r="AA3636" i="1"/>
  <c r="AB3636" i="1" s="1"/>
  <c r="AA3637" i="1"/>
  <c r="AC3637" i="1" s="1"/>
  <c r="AA3638" i="1"/>
  <c r="AB3638" i="1" s="1"/>
  <c r="AA3639" i="1"/>
  <c r="AB3639" i="1" s="1"/>
  <c r="AA3640" i="1"/>
  <c r="AC3640" i="1" s="1"/>
  <c r="AA3642" i="1"/>
  <c r="AB3642" i="1" s="1"/>
  <c r="AA3643" i="1"/>
  <c r="AC3643" i="1" s="1"/>
  <c r="AA3644" i="1"/>
  <c r="AB3644" i="1" s="1"/>
  <c r="AA3645" i="1"/>
  <c r="AC3645" i="1" s="1"/>
  <c r="AA3646" i="1"/>
  <c r="AB3646" i="1" s="1"/>
  <c r="AA3647" i="1"/>
  <c r="AB3647" i="1" s="1"/>
  <c r="AA3648" i="1"/>
  <c r="AC3648" i="1" s="1"/>
  <c r="AA3650" i="1"/>
  <c r="AB3650" i="1" s="1"/>
  <c r="AA3651" i="1"/>
  <c r="AC3651" i="1" s="1"/>
  <c r="AA3652" i="1"/>
  <c r="AB3652" i="1" s="1"/>
  <c r="AA3653" i="1"/>
  <c r="AC3653" i="1" s="1"/>
  <c r="AA3654" i="1"/>
  <c r="AB3654" i="1" s="1"/>
  <c r="AA3655" i="1"/>
  <c r="AB3655" i="1" s="1"/>
  <c r="AA3656" i="1"/>
  <c r="AC3656" i="1" s="1"/>
  <c r="AA3657" i="1"/>
  <c r="AB3657" i="1" s="1"/>
  <c r="AA3658" i="1"/>
  <c r="AB3658" i="1" s="1"/>
  <c r="AA3659" i="1"/>
  <c r="AB3659" i="1" s="1"/>
  <c r="AA3660" i="1"/>
  <c r="AC3660" i="1" s="1"/>
  <c r="AA3661" i="1"/>
  <c r="AB3661" i="1" s="1"/>
  <c r="AA3662" i="1"/>
  <c r="AB3662" i="1" s="1"/>
  <c r="AA3663" i="1"/>
  <c r="AB3663" i="1" s="1"/>
  <c r="AA3664" i="1"/>
  <c r="AB3664" i="1" s="1"/>
  <c r="AA3665" i="1"/>
  <c r="AC3665" i="1" s="1"/>
  <c r="AA3666" i="1"/>
  <c r="AB3666" i="1" s="1"/>
  <c r="AA3667" i="1"/>
  <c r="AC3667" i="1" s="1"/>
  <c r="AA3668" i="1"/>
  <c r="AB3668" i="1" s="1"/>
  <c r="AA3669" i="1"/>
  <c r="AB3669" i="1" s="1"/>
  <c r="AA3670" i="1"/>
  <c r="AC3670" i="1" s="1"/>
  <c r="AA3671" i="1"/>
  <c r="AB3671" i="1" s="1"/>
  <c r="AA3673" i="1"/>
  <c r="AC3673" i="1" s="1"/>
  <c r="AA3674" i="1"/>
  <c r="AB3674" i="1" s="1"/>
  <c r="AA3675" i="1"/>
  <c r="AC3675" i="1" s="1"/>
  <c r="AA3676" i="1"/>
  <c r="AB3676" i="1" s="1"/>
  <c r="AA3677" i="1"/>
  <c r="AB3677" i="1" s="1"/>
  <c r="AA3678" i="1"/>
  <c r="AC3678" i="1" s="1"/>
  <c r="AA3679" i="1"/>
  <c r="AB3679" i="1" s="1"/>
  <c r="AA3680" i="1"/>
  <c r="AB3680" i="1" s="1"/>
  <c r="AA3681" i="1"/>
  <c r="AB3681" i="1" s="1"/>
  <c r="AA3682" i="1"/>
  <c r="AC3682" i="1" s="1"/>
  <c r="AA3683" i="1"/>
  <c r="AB3683" i="1" s="1"/>
  <c r="AA3684" i="1"/>
  <c r="AB3684" i="1" s="1"/>
  <c r="AA3685" i="1"/>
  <c r="AB3685" i="1" s="1"/>
  <c r="AA3686" i="1"/>
  <c r="AB3686" i="1" s="1"/>
  <c r="AA3688" i="1"/>
  <c r="AB3688" i="1" s="1"/>
  <c r="AA3689" i="1"/>
  <c r="AB3689" i="1" s="1"/>
  <c r="AA3691" i="1"/>
  <c r="AC3691" i="1" s="1"/>
  <c r="AA3692" i="1"/>
  <c r="AB3692" i="1" s="1"/>
  <c r="AA3693" i="1"/>
  <c r="AB3693" i="1" s="1"/>
  <c r="AA3694" i="1"/>
  <c r="AB3694" i="1" s="1"/>
  <c r="AA3696" i="1"/>
  <c r="AB3696" i="1" s="1"/>
  <c r="AA3697" i="1"/>
  <c r="AC3697" i="1" s="1"/>
  <c r="AA3698" i="1"/>
  <c r="AB3698" i="1" s="1"/>
  <c r="AA3699" i="1"/>
  <c r="AC3699" i="1" s="1"/>
  <c r="AA3700" i="1"/>
  <c r="AB3700" i="1" s="1"/>
  <c r="AA3701" i="1"/>
  <c r="AB3701" i="1" s="1"/>
  <c r="AA3703" i="1"/>
  <c r="AC3703" i="1" s="1"/>
  <c r="AA3704" i="1"/>
  <c r="AB3704" i="1" s="1"/>
  <c r="AA3705" i="1"/>
  <c r="AC3705" i="1" s="1"/>
  <c r="AA3706" i="1"/>
  <c r="AB3706" i="1" s="1"/>
  <c r="AA3707" i="1"/>
  <c r="AC3707" i="1" s="1"/>
  <c r="AA3708" i="1"/>
  <c r="AB3708" i="1" s="1"/>
  <c r="AA3709" i="1"/>
  <c r="AB3709" i="1" s="1"/>
  <c r="AA3710" i="1"/>
  <c r="AB3710" i="1" s="1"/>
  <c r="AA1916" i="1"/>
  <c r="AA1915" i="1"/>
  <c r="AA1914" i="1"/>
  <c r="AA1913" i="1"/>
  <c r="AA1912" i="1"/>
  <c r="AA1911" i="1"/>
  <c r="AA1910" i="1"/>
  <c r="AA1909" i="1"/>
  <c r="AA1908" i="1"/>
  <c r="AA1907" i="1"/>
  <c r="AA1906" i="1"/>
  <c r="AA1905" i="1"/>
  <c r="AA1904" i="1"/>
  <c r="AA1902" i="1"/>
  <c r="AA1901" i="1"/>
  <c r="AA1899" i="1"/>
  <c r="AA1898" i="1"/>
  <c r="AA1897" i="1"/>
  <c r="AA1896" i="1"/>
  <c r="AA1895" i="1"/>
  <c r="AA1894" i="1"/>
  <c r="AA1893" i="1"/>
  <c r="AA1892" i="1"/>
  <c r="AA1891" i="1"/>
  <c r="AA1890" i="1"/>
  <c r="AA1889" i="1"/>
  <c r="AA1888" i="1"/>
  <c r="AA1887" i="1"/>
  <c r="AA1886" i="1"/>
  <c r="AA1885" i="1"/>
  <c r="AA1884" i="1"/>
  <c r="AA1883" i="1"/>
  <c r="AA1882" i="1"/>
  <c r="AA1881" i="1"/>
  <c r="AA1880" i="1"/>
  <c r="AA1879" i="1"/>
  <c r="AA1878" i="1"/>
  <c r="AA1877" i="1"/>
  <c r="AA1876" i="1"/>
  <c r="AA1875" i="1"/>
  <c r="AA1873" i="1"/>
  <c r="AA1871" i="1"/>
  <c r="AA1870" i="1"/>
  <c r="AA1869" i="1"/>
  <c r="AA1867" i="1"/>
  <c r="AA1866" i="1"/>
  <c r="AA1865" i="1"/>
  <c r="AA1864" i="1"/>
  <c r="AA1863" i="1"/>
  <c r="AA1862" i="1"/>
  <c r="AA1861" i="1"/>
  <c r="AA1860" i="1"/>
  <c r="AA1859" i="1"/>
  <c r="AA1858" i="1"/>
  <c r="AA1857" i="1"/>
  <c r="AA1856" i="1"/>
  <c r="AA1855" i="1"/>
  <c r="AA1854" i="1"/>
  <c r="AA1853" i="1"/>
  <c r="AA1852" i="1"/>
  <c r="AA1851" i="1"/>
  <c r="AA1850" i="1"/>
  <c r="AA1849" i="1"/>
  <c r="AA1848" i="1"/>
  <c r="AA1847" i="1"/>
  <c r="AA1846" i="1"/>
  <c r="AA1845" i="1"/>
  <c r="AA1844" i="1"/>
  <c r="AA1843" i="1"/>
  <c r="AA1842" i="1"/>
  <c r="AA1841" i="1"/>
  <c r="AA1840" i="1"/>
  <c r="AA1839" i="1"/>
  <c r="AA1838" i="1"/>
  <c r="AA1837" i="1"/>
  <c r="AA1836" i="1"/>
  <c r="AA1835" i="1"/>
  <c r="AA1834" i="1"/>
  <c r="AA1833" i="1"/>
  <c r="AA1832" i="1"/>
  <c r="AA1831" i="1"/>
  <c r="AA1830" i="1"/>
  <c r="AA1829" i="1"/>
  <c r="AA1828" i="1"/>
  <c r="AA1827" i="1"/>
  <c r="AA1826" i="1"/>
  <c r="AA1825" i="1"/>
  <c r="AA1824" i="1"/>
  <c r="AA1823" i="1"/>
  <c r="AA1821" i="1"/>
  <c r="AA1820" i="1"/>
  <c r="AA1819" i="1"/>
  <c r="AA1818" i="1"/>
  <c r="AA1817" i="1"/>
  <c r="AA1816" i="1"/>
  <c r="AA1815" i="1"/>
  <c r="AA1814" i="1"/>
  <c r="AA1813" i="1"/>
  <c r="AA1812" i="1"/>
  <c r="AA1811" i="1"/>
  <c r="AA1810" i="1"/>
  <c r="AA1809" i="1"/>
  <c r="AA1808" i="1"/>
  <c r="AA1807" i="1"/>
  <c r="AA1806" i="1"/>
  <c r="AA1805" i="1"/>
  <c r="AA1804" i="1"/>
  <c r="AA1803" i="1"/>
  <c r="AA1802" i="1"/>
  <c r="AA1801" i="1"/>
  <c r="AA1800" i="1"/>
  <c r="AA1799" i="1"/>
  <c r="AA1798" i="1"/>
  <c r="AA1797" i="1"/>
  <c r="AA1795" i="1"/>
  <c r="AA1794" i="1"/>
  <c r="AA1792" i="1"/>
  <c r="AA1791" i="1"/>
  <c r="AA1790" i="1"/>
  <c r="AA1789" i="1"/>
  <c r="AA1788" i="1"/>
  <c r="AA1786" i="1"/>
  <c r="AA1785" i="1"/>
  <c r="AA1784" i="1"/>
  <c r="AA1783" i="1"/>
  <c r="AA1782" i="1"/>
  <c r="AA1781" i="1"/>
  <c r="AA1780" i="1"/>
  <c r="AA1779" i="1"/>
  <c r="AA1778" i="1"/>
  <c r="AA1777" i="1"/>
  <c r="AA1776" i="1"/>
  <c r="AA1775" i="1"/>
  <c r="AA1774" i="1"/>
  <c r="AA1773" i="1"/>
  <c r="AA1772" i="1"/>
  <c r="AA1771" i="1"/>
  <c r="AA1770" i="1"/>
  <c r="AA1769" i="1"/>
  <c r="AA1768" i="1"/>
  <c r="AA1767" i="1"/>
  <c r="AA1766" i="1"/>
  <c r="AA1765" i="1"/>
  <c r="AA1764" i="1"/>
  <c r="AA1763" i="1"/>
  <c r="AA1762" i="1"/>
  <c r="AA1761" i="1"/>
  <c r="AA1760" i="1"/>
  <c r="AA1759" i="1"/>
  <c r="AA1758" i="1"/>
  <c r="AA1757" i="1"/>
  <c r="AA1756" i="1"/>
  <c r="AA1755" i="1"/>
  <c r="AA1754" i="1"/>
  <c r="AA1753" i="1"/>
  <c r="AA1752" i="1"/>
  <c r="AA1751" i="1"/>
  <c r="AA1750" i="1"/>
  <c r="AA1749" i="1"/>
  <c r="AA1748" i="1"/>
  <c r="AA1747" i="1"/>
  <c r="AA1746" i="1"/>
  <c r="AA1745" i="1"/>
  <c r="AA1744" i="1"/>
  <c r="AA1743" i="1"/>
  <c r="AA1742" i="1"/>
  <c r="AA1741" i="1"/>
  <c r="AA1740" i="1"/>
  <c r="AA1739" i="1"/>
  <c r="AA1738" i="1"/>
  <c r="AA1737" i="1"/>
  <c r="AA1736" i="1"/>
  <c r="AA1735" i="1"/>
  <c r="AA1734" i="1"/>
  <c r="AA1733" i="1"/>
  <c r="AA1732" i="1"/>
  <c r="AA1731" i="1"/>
  <c r="AA1730" i="1"/>
  <c r="AA1729" i="1"/>
  <c r="AA1728" i="1"/>
  <c r="AA1727" i="1"/>
  <c r="AA1726" i="1"/>
  <c r="AA1725" i="1"/>
  <c r="AA1724" i="1"/>
  <c r="AA1722" i="1"/>
  <c r="AA1721" i="1"/>
  <c r="AA1720" i="1"/>
  <c r="AA1719" i="1"/>
  <c r="AA1718" i="1"/>
  <c r="AA1717" i="1"/>
  <c r="AA1716" i="1"/>
  <c r="AA1715" i="1"/>
  <c r="AA1713" i="1"/>
  <c r="AA1712" i="1"/>
  <c r="AA1711" i="1"/>
  <c r="AA1710" i="1"/>
  <c r="AA1709" i="1"/>
  <c r="AA1708" i="1"/>
  <c r="AA1707" i="1"/>
  <c r="AA1706" i="1"/>
  <c r="AA1705" i="1"/>
  <c r="AA1704" i="1"/>
  <c r="AA1703" i="1"/>
  <c r="AA1702" i="1"/>
  <c r="AA1701" i="1"/>
  <c r="AA1700" i="1"/>
  <c r="AA1699" i="1"/>
  <c r="AA1698" i="1"/>
  <c r="AA1697" i="1"/>
  <c r="AA1696" i="1"/>
  <c r="AA1695" i="1"/>
  <c r="AA1694" i="1"/>
  <c r="AA1693" i="1"/>
  <c r="AA1692" i="1"/>
  <c r="AA1691" i="1"/>
  <c r="AA1690" i="1"/>
  <c r="AA1689" i="1"/>
  <c r="AA1688" i="1"/>
  <c r="AA1687" i="1"/>
  <c r="AA1686" i="1"/>
  <c r="AA1685" i="1"/>
  <c r="AA1684" i="1"/>
  <c r="AA1683" i="1"/>
  <c r="AA1682" i="1"/>
  <c r="AA1681" i="1"/>
  <c r="AA1680" i="1"/>
  <c r="AA1679" i="1"/>
  <c r="AA1678" i="1"/>
  <c r="AA1677" i="1"/>
  <c r="AA1676" i="1"/>
  <c r="AA1675" i="1"/>
  <c r="AA1672" i="1"/>
  <c r="AA1671" i="1"/>
  <c r="AA1669" i="1"/>
  <c r="AA1668" i="1"/>
  <c r="AA1667" i="1"/>
  <c r="AA1666" i="1"/>
  <c r="AA1665" i="1"/>
  <c r="AA1664" i="1"/>
  <c r="AA1663" i="1"/>
  <c r="AA1662" i="1"/>
  <c r="AA1661" i="1"/>
  <c r="AA1660" i="1"/>
  <c r="AA1659" i="1"/>
  <c r="AA1658" i="1"/>
  <c r="AA1657" i="1"/>
  <c r="AA1656" i="1"/>
  <c r="AA1655" i="1"/>
  <c r="AA1654" i="1"/>
  <c r="AA1653" i="1"/>
  <c r="AA1652" i="1"/>
  <c r="AA1651" i="1"/>
  <c r="AA1650" i="1"/>
  <c r="AA1649" i="1"/>
  <c r="AA1648" i="1"/>
  <c r="AA1647" i="1"/>
  <c r="AA1646" i="1"/>
  <c r="AA1645" i="1"/>
  <c r="AA1644" i="1"/>
  <c r="AA1643" i="1"/>
  <c r="AA1642" i="1"/>
  <c r="AA1641" i="1"/>
  <c r="AA1640" i="1"/>
  <c r="AA1639" i="1"/>
  <c r="AA1638" i="1"/>
  <c r="AA1637" i="1"/>
  <c r="AA1636" i="1"/>
  <c r="AA1635" i="1"/>
  <c r="AA1634" i="1"/>
  <c r="AA1633" i="1"/>
  <c r="AA1632" i="1"/>
  <c r="AA1630" i="1"/>
  <c r="AA1629" i="1"/>
  <c r="AA1628" i="1"/>
  <c r="AA1627" i="1"/>
  <c r="AA1626" i="1"/>
  <c r="AA1625" i="1"/>
  <c r="AA1624" i="1"/>
  <c r="AA1623" i="1"/>
  <c r="AA1622" i="1"/>
  <c r="AA1621" i="1"/>
  <c r="AA1620" i="1"/>
  <c r="AA1619" i="1"/>
  <c r="AA1618" i="1"/>
  <c r="AA1617" i="1"/>
  <c r="AA1615" i="1"/>
  <c r="AA1614" i="1"/>
  <c r="AA1613" i="1"/>
  <c r="AA1612" i="1"/>
  <c r="AA1611" i="1"/>
  <c r="AA1610" i="1"/>
  <c r="AA1609" i="1"/>
  <c r="AA1608" i="1"/>
  <c r="AA1607" i="1"/>
  <c r="AA1606" i="1"/>
  <c r="AA1604" i="1"/>
  <c r="AA1603" i="1"/>
  <c r="AA1602" i="1"/>
  <c r="AA1601" i="1"/>
  <c r="AA1599" i="1"/>
  <c r="AA1598" i="1"/>
  <c r="AA1597" i="1"/>
  <c r="AA1596" i="1"/>
  <c r="AA1595" i="1"/>
  <c r="AA1594" i="1"/>
  <c r="AA1593" i="1"/>
  <c r="AA1592" i="1"/>
  <c r="AA1591" i="1"/>
  <c r="AA1590" i="1"/>
  <c r="AA1589" i="1"/>
  <c r="AA1588" i="1"/>
  <c r="AA1587" i="1"/>
  <c r="AA1586" i="1"/>
  <c r="AA1585" i="1"/>
  <c r="AA1584" i="1"/>
  <c r="AA1583" i="1"/>
  <c r="AA1582" i="1"/>
  <c r="AA1581" i="1"/>
  <c r="AA1580" i="1"/>
  <c r="AA1579" i="1"/>
  <c r="AA1578" i="1"/>
  <c r="AA1577" i="1"/>
  <c r="AA1576" i="1"/>
  <c r="AA1575" i="1"/>
  <c r="AA1574" i="1"/>
  <c r="AA1573" i="1"/>
  <c r="AA1572" i="1"/>
  <c r="AA1571" i="1"/>
  <c r="AA1570" i="1"/>
  <c r="AA1569" i="1"/>
  <c r="AA1568" i="1"/>
  <c r="AA1567" i="1"/>
  <c r="AA1566" i="1"/>
  <c r="AA1565" i="1"/>
  <c r="AA1564" i="1"/>
  <c r="AA1563" i="1"/>
  <c r="AA1562" i="1"/>
  <c r="AA1560" i="1"/>
  <c r="AA1559" i="1"/>
  <c r="AA1558" i="1"/>
  <c r="AA1557" i="1"/>
  <c r="AA1556" i="1"/>
  <c r="AA1555" i="1"/>
  <c r="AA1554" i="1"/>
  <c r="AA1553" i="1"/>
  <c r="AA1552" i="1"/>
  <c r="AA1551" i="1"/>
  <c r="AA1550" i="1"/>
  <c r="AA1549" i="1"/>
  <c r="AA1548" i="1"/>
  <c r="AA1547" i="1"/>
  <c r="AA1546" i="1"/>
  <c r="AA1544" i="1"/>
  <c r="AA1543" i="1"/>
  <c r="AA1542" i="1"/>
  <c r="AA1541" i="1"/>
  <c r="AA1540" i="1"/>
  <c r="AA1539" i="1"/>
  <c r="AA1538" i="1"/>
  <c r="AA1537" i="1"/>
  <c r="AA1536" i="1"/>
  <c r="AA1535" i="1"/>
  <c r="AA1534" i="1"/>
  <c r="AA1533" i="1"/>
  <c r="AA1532" i="1"/>
  <c r="AA1531" i="1"/>
  <c r="AA1530" i="1"/>
  <c r="AA1529" i="1"/>
  <c r="AA1528" i="1"/>
  <c r="AA1527" i="1"/>
  <c r="AA1526" i="1"/>
  <c r="AA1525" i="1"/>
  <c r="AA1524" i="1"/>
  <c r="AA1523" i="1"/>
  <c r="AA1522" i="1"/>
  <c r="AA1520" i="1"/>
  <c r="AA1518" i="1"/>
  <c r="AA1517" i="1"/>
  <c r="AA1515" i="1"/>
  <c r="AA1513" i="1"/>
  <c r="AA1511" i="1"/>
  <c r="AA1509" i="1"/>
  <c r="AA1508" i="1"/>
  <c r="AA1507" i="1"/>
  <c r="AA1506" i="1"/>
  <c r="AA1505" i="1"/>
  <c r="AA1504" i="1"/>
  <c r="AA1503" i="1"/>
  <c r="AA1502" i="1"/>
  <c r="AA1501" i="1"/>
  <c r="AA1500" i="1"/>
  <c r="AA1499" i="1"/>
  <c r="AA1498" i="1"/>
  <c r="AA1497" i="1"/>
  <c r="AA1496" i="1"/>
  <c r="AA1495" i="1"/>
  <c r="AA1494" i="1"/>
  <c r="AA1493" i="1"/>
  <c r="AA1492" i="1"/>
  <c r="AA1491" i="1"/>
  <c r="AA1490" i="1"/>
  <c r="AA1489" i="1"/>
  <c r="AA1488" i="1"/>
  <c r="AA1486" i="1"/>
  <c r="AA1485" i="1"/>
  <c r="AA1484" i="1"/>
  <c r="AA1483" i="1"/>
  <c r="AA1482" i="1"/>
  <c r="AA1481" i="1"/>
  <c r="AA1480" i="1"/>
  <c r="AA1479" i="1"/>
  <c r="AA1478" i="1"/>
  <c r="AA1477" i="1"/>
  <c r="AA1476" i="1"/>
  <c r="AA1475" i="1"/>
  <c r="AA1473" i="1"/>
  <c r="AA1472" i="1"/>
  <c r="AA1471" i="1"/>
  <c r="AA1470" i="1"/>
  <c r="AA1469" i="1"/>
  <c r="AA1468" i="1"/>
  <c r="AA1467" i="1"/>
  <c r="AA1466" i="1"/>
  <c r="AA1465" i="1"/>
  <c r="AA1464" i="1"/>
  <c r="AA1463" i="1"/>
  <c r="AA1462" i="1"/>
  <c r="AA1461" i="1"/>
  <c r="AA1460" i="1"/>
  <c r="AA1459" i="1"/>
  <c r="AA1458" i="1"/>
  <c r="AA1457" i="1"/>
  <c r="AA1456" i="1"/>
  <c r="AA1455" i="1"/>
  <c r="AA1454" i="1"/>
  <c r="AA1453" i="1"/>
  <c r="AA1452" i="1"/>
  <c r="AA1451" i="1"/>
  <c r="AA1450" i="1"/>
  <c r="AA1449" i="1"/>
  <c r="AA1448" i="1"/>
  <c r="AA1447" i="1"/>
  <c r="AA1446" i="1"/>
  <c r="AA1445" i="1"/>
  <c r="AA1444" i="1"/>
  <c r="AA1443" i="1"/>
  <c r="AA1442" i="1"/>
  <c r="AA1441" i="1"/>
  <c r="AA1440" i="1"/>
  <c r="AA1439" i="1"/>
  <c r="AA1438" i="1"/>
  <c r="AA1437" i="1"/>
  <c r="AA1436" i="1"/>
  <c r="AA1434" i="1"/>
  <c r="AA1433" i="1"/>
  <c r="AA1432" i="1"/>
  <c r="AA1431" i="1"/>
  <c r="AA1430" i="1"/>
  <c r="AA1429" i="1"/>
  <c r="AA1428" i="1"/>
  <c r="AA1427" i="1"/>
  <c r="AA1426" i="1"/>
  <c r="AA1425" i="1"/>
  <c r="AA1424" i="1"/>
  <c r="AA1423" i="1"/>
  <c r="AA1422" i="1"/>
  <c r="AA1421" i="1"/>
  <c r="AA1420" i="1"/>
  <c r="AA1419" i="1"/>
  <c r="AA1418" i="1"/>
  <c r="AA1417" i="1"/>
  <c r="AA1416" i="1"/>
  <c r="AA1415" i="1"/>
  <c r="AA1414" i="1"/>
  <c r="AA1413" i="1"/>
  <c r="AA1412" i="1"/>
  <c r="AA1410" i="1"/>
  <c r="AA1409" i="1"/>
  <c r="AA1408" i="1"/>
  <c r="AA1407" i="1"/>
  <c r="AA1406" i="1"/>
  <c r="AA1405" i="1"/>
  <c r="AA1404" i="1"/>
  <c r="AA1403" i="1"/>
  <c r="AA1402" i="1"/>
  <c r="AA1401" i="1"/>
  <c r="AA1400" i="1"/>
  <c r="AA1399" i="1"/>
  <c r="AA1398" i="1"/>
  <c r="AA1397" i="1"/>
  <c r="AA1396" i="1"/>
  <c r="AA1395" i="1"/>
  <c r="AA1394" i="1"/>
  <c r="AA1393" i="1"/>
  <c r="AA1392" i="1"/>
  <c r="AA1391" i="1"/>
  <c r="AA1390" i="1"/>
  <c r="AA1389" i="1"/>
  <c r="AA1388" i="1"/>
  <c r="AA1387" i="1"/>
  <c r="AA1386" i="1"/>
  <c r="AA1385" i="1"/>
  <c r="AA1384" i="1"/>
  <c r="AA1383" i="1"/>
  <c r="AA1382" i="1"/>
  <c r="AA1381" i="1"/>
  <c r="AA1380" i="1"/>
  <c r="AA1379" i="1"/>
  <c r="AA1378" i="1"/>
  <c r="AA1377" i="1"/>
  <c r="AA1376" i="1"/>
  <c r="AA1375" i="1"/>
  <c r="AA1374" i="1"/>
  <c r="AA1373" i="1"/>
  <c r="AA1372" i="1"/>
  <c r="AA1371" i="1"/>
  <c r="AA1370" i="1"/>
  <c r="AA1369" i="1"/>
  <c r="AA1368" i="1"/>
  <c r="AA1367" i="1"/>
  <c r="AA1366" i="1"/>
  <c r="AA1364" i="1"/>
  <c r="AA1363" i="1"/>
  <c r="AA1362" i="1"/>
  <c r="AA1361" i="1"/>
  <c r="AA1360" i="1"/>
  <c r="AA1359" i="1"/>
  <c r="AA1358" i="1"/>
  <c r="AA1357" i="1"/>
  <c r="AA1356" i="1"/>
  <c r="AA1355" i="1"/>
  <c r="AA1354" i="1"/>
  <c r="AA1353" i="1"/>
  <c r="AA1352" i="1"/>
  <c r="AA1351" i="1"/>
  <c r="AA1350" i="1"/>
  <c r="AA1349" i="1"/>
  <c r="AA1348" i="1"/>
  <c r="AA1346" i="1"/>
  <c r="AA1345" i="1"/>
  <c r="AA1344" i="1"/>
  <c r="AA1342" i="1"/>
  <c r="AA1341" i="1"/>
  <c r="AA1340" i="1"/>
  <c r="AA1339" i="1"/>
  <c r="AA1338" i="1"/>
  <c r="AA1337" i="1"/>
  <c r="AA1336" i="1"/>
  <c r="AA1335" i="1"/>
  <c r="AA1334" i="1"/>
  <c r="AA1333" i="1"/>
  <c r="AA1331" i="1"/>
  <c r="AA1330" i="1"/>
  <c r="AA1329" i="1"/>
  <c r="AA1328" i="1"/>
  <c r="AA1327" i="1"/>
  <c r="AA1326" i="1"/>
  <c r="AA1325" i="1"/>
  <c r="AA1324" i="1"/>
  <c r="AA1323" i="1"/>
  <c r="AA1322" i="1"/>
  <c r="AA1321" i="1"/>
  <c r="AA1320" i="1"/>
  <c r="AA1319" i="1"/>
  <c r="AA1318" i="1"/>
  <c r="AA1317" i="1"/>
  <c r="AA1316" i="1"/>
  <c r="AA1315" i="1"/>
  <c r="AA1314" i="1"/>
  <c r="AA1313" i="1"/>
  <c r="AA1312" i="1"/>
  <c r="AA1311" i="1"/>
  <c r="AA1309" i="1"/>
  <c r="AA1308" i="1"/>
  <c r="AA1307" i="1"/>
  <c r="AA1306" i="1"/>
  <c r="AA1305" i="1"/>
  <c r="AA1304" i="1"/>
  <c r="AA1303" i="1"/>
  <c r="AA1302" i="1"/>
  <c r="AA1301" i="1"/>
  <c r="AA1300" i="1"/>
  <c r="AA1299" i="1"/>
  <c r="AA1298" i="1"/>
  <c r="AA1297" i="1"/>
  <c r="AA1296" i="1"/>
  <c r="AA1295" i="1"/>
  <c r="AA1294" i="1"/>
  <c r="AA1293" i="1"/>
  <c r="AA1292" i="1"/>
  <c r="AA1291" i="1"/>
  <c r="AA1290" i="1"/>
  <c r="AA1289" i="1"/>
  <c r="AA1288" i="1"/>
  <c r="AA1287" i="1"/>
  <c r="AA1286" i="1"/>
  <c r="AA1285" i="1"/>
  <c r="AA1283" i="1"/>
  <c r="AA1282" i="1"/>
  <c r="AA1281" i="1"/>
  <c r="AA1280" i="1"/>
  <c r="AA1279" i="1"/>
  <c r="AA1278" i="1"/>
  <c r="AA1277" i="1"/>
  <c r="AA1276" i="1"/>
  <c r="AA1275" i="1"/>
  <c r="AA1274" i="1"/>
  <c r="AA1272" i="1"/>
  <c r="AA1271" i="1"/>
  <c r="AA1270" i="1"/>
  <c r="AA1269" i="1"/>
  <c r="AA1268" i="1"/>
  <c r="AA1267" i="1"/>
  <c r="AA1266" i="1"/>
  <c r="AA1265" i="1"/>
  <c r="AA1264" i="1"/>
  <c r="AA1263" i="1"/>
  <c r="AA1262" i="1"/>
  <c r="AA1261" i="1"/>
  <c r="AA1260" i="1"/>
  <c r="AA1259" i="1"/>
  <c r="AA1258" i="1"/>
  <c r="AA1257" i="1"/>
  <c r="AA1256" i="1"/>
  <c r="AA1255" i="1"/>
  <c r="AA1254" i="1"/>
  <c r="AA1253" i="1"/>
  <c r="AA1252" i="1"/>
  <c r="AA1251" i="1"/>
  <c r="AA1250" i="1"/>
  <c r="AA1249" i="1"/>
  <c r="AA1248" i="1"/>
  <c r="AA1247" i="1"/>
  <c r="AA1246" i="1"/>
  <c r="AA1245" i="1"/>
  <c r="AA1244" i="1"/>
  <c r="AA1243" i="1"/>
  <c r="AA1242" i="1"/>
  <c r="AA1241" i="1"/>
  <c r="AA1240" i="1"/>
  <c r="AA1239" i="1"/>
  <c r="AA1238" i="1"/>
  <c r="AA1237" i="1"/>
  <c r="AA1236" i="1"/>
  <c r="AA1235" i="1"/>
  <c r="AA1234" i="1"/>
  <c r="AA1233" i="1"/>
  <c r="AA1232" i="1"/>
  <c r="AA1231" i="1"/>
  <c r="AA1230" i="1"/>
  <c r="AA1229" i="1"/>
  <c r="AA1228" i="1"/>
  <c r="AA1227" i="1"/>
  <c r="AA1226" i="1"/>
  <c r="AA1225" i="1"/>
  <c r="AA1224" i="1"/>
  <c r="AA1223" i="1"/>
  <c r="AA1222" i="1"/>
  <c r="AA1221" i="1"/>
  <c r="AA1220" i="1"/>
  <c r="AA1219" i="1"/>
  <c r="AA1217" i="1"/>
  <c r="AA1216" i="1"/>
  <c r="AA1215" i="1"/>
  <c r="AA1214" i="1"/>
  <c r="AA1213" i="1"/>
  <c r="AA1212" i="1"/>
  <c r="AA1211" i="1"/>
  <c r="AA1210" i="1"/>
  <c r="AA1208" i="1"/>
  <c r="AA1207" i="1"/>
  <c r="AA1206" i="1"/>
  <c r="AA1205" i="1"/>
  <c r="AA1204" i="1"/>
  <c r="AA1203" i="1"/>
  <c r="AA1202" i="1"/>
  <c r="AA1201" i="1"/>
  <c r="AA1200" i="1"/>
  <c r="AA1199" i="1"/>
  <c r="AA1198" i="1"/>
  <c r="AA1197" i="1"/>
  <c r="AA1196" i="1"/>
  <c r="AA1195" i="1"/>
  <c r="AA1194" i="1"/>
  <c r="AA1193" i="1"/>
  <c r="AA1192" i="1"/>
  <c r="AA1191" i="1"/>
  <c r="AA1190" i="1"/>
  <c r="AA1189" i="1"/>
  <c r="AA1188" i="1"/>
  <c r="AA1187" i="1"/>
  <c r="AA1186" i="1"/>
  <c r="AA1185" i="1"/>
  <c r="AA1184" i="1"/>
  <c r="AA1183" i="1"/>
  <c r="AA1182" i="1"/>
  <c r="AA1181" i="1"/>
  <c r="AA1180" i="1"/>
  <c r="AA1179" i="1"/>
  <c r="AA1178" i="1"/>
  <c r="AA1177" i="1"/>
  <c r="AA1175" i="1"/>
  <c r="AA1174" i="1"/>
  <c r="AA1173" i="1"/>
  <c r="AA1172" i="1"/>
  <c r="AA1171" i="1"/>
  <c r="AA1170" i="1"/>
  <c r="AA1169" i="1"/>
  <c r="AA1168" i="1"/>
  <c r="AA1167" i="1"/>
  <c r="AA1166" i="1"/>
  <c r="AA1165" i="1"/>
  <c r="AA1164" i="1"/>
  <c r="AA1163" i="1"/>
  <c r="AA1162" i="1"/>
  <c r="AA1161" i="1"/>
  <c r="AA1160" i="1"/>
  <c r="AA1159" i="1"/>
  <c r="AA1158" i="1"/>
  <c r="AA1157" i="1"/>
  <c r="AA1156" i="1"/>
  <c r="AA1155" i="1"/>
  <c r="AA1154" i="1"/>
  <c r="AA1153" i="1"/>
  <c r="AA1152" i="1"/>
  <c r="AA1151" i="1"/>
  <c r="AA1150" i="1"/>
  <c r="AA1149" i="1"/>
  <c r="AA1148" i="1"/>
  <c r="AA1147" i="1"/>
  <c r="AA1146" i="1"/>
  <c r="AA1145" i="1"/>
  <c r="AA1144" i="1"/>
  <c r="AA1143" i="1"/>
  <c r="AA1142" i="1"/>
  <c r="AA1141" i="1"/>
  <c r="AA1140" i="1"/>
  <c r="AA1139" i="1"/>
  <c r="AA1138" i="1"/>
  <c r="AA1137" i="1"/>
  <c r="AA1136" i="1"/>
  <c r="AA1135" i="1"/>
  <c r="AA1134" i="1"/>
  <c r="AA1133" i="1"/>
  <c r="AA1132" i="1"/>
  <c r="AA1131" i="1"/>
  <c r="AA1130" i="1"/>
  <c r="AA1129" i="1"/>
  <c r="AA1128" i="1"/>
  <c r="AA1127" i="1"/>
  <c r="AA1126" i="1"/>
  <c r="AA1125" i="1"/>
  <c r="AA1124" i="1"/>
  <c r="AA1123" i="1"/>
  <c r="AA1122" i="1"/>
  <c r="AA1121" i="1"/>
  <c r="AA1120" i="1"/>
  <c r="AA1119" i="1"/>
  <c r="AA1118" i="1"/>
  <c r="AA1117" i="1"/>
  <c r="AA1116" i="1"/>
  <c r="AA1115" i="1"/>
  <c r="AA1114" i="1"/>
  <c r="AA1113" i="1"/>
  <c r="AA1112" i="1"/>
  <c r="AA1111" i="1"/>
  <c r="AA1109" i="1"/>
  <c r="AA1108" i="1"/>
  <c r="AA1107" i="1"/>
  <c r="AA1106" i="1"/>
  <c r="AA1105" i="1"/>
  <c r="AA1104" i="1"/>
  <c r="AA1103" i="1"/>
  <c r="AA1102" i="1"/>
  <c r="AA1101" i="1"/>
  <c r="AA1100" i="1"/>
  <c r="AA1099" i="1"/>
  <c r="AA1098" i="1"/>
  <c r="AA1096" i="1"/>
  <c r="AA1095" i="1"/>
  <c r="AA1094" i="1"/>
  <c r="AA1093" i="1"/>
  <c r="AA1092" i="1"/>
  <c r="AA1091" i="1"/>
  <c r="AA1090" i="1"/>
  <c r="AA1089" i="1"/>
  <c r="AA1088" i="1"/>
  <c r="AA1087" i="1"/>
  <c r="AA1086" i="1"/>
  <c r="AA1085" i="1"/>
  <c r="AA1084" i="1"/>
  <c r="AA1083" i="1"/>
  <c r="AA1082" i="1"/>
  <c r="AA1081" i="1"/>
  <c r="AA1080" i="1"/>
  <c r="AA1079" i="1"/>
  <c r="AA1078" i="1"/>
  <c r="AA1077" i="1"/>
  <c r="AA1076" i="1"/>
  <c r="AA1075" i="1"/>
  <c r="AA1074" i="1"/>
  <c r="AA1073" i="1"/>
  <c r="AA1072" i="1"/>
  <c r="AA1071" i="1"/>
  <c r="AA1070" i="1"/>
  <c r="AA1069" i="1"/>
  <c r="AA1068" i="1"/>
  <c r="AA1067" i="1"/>
  <c r="AA1066" i="1"/>
  <c r="AA1065" i="1"/>
  <c r="AA1064" i="1"/>
  <c r="AA1063" i="1"/>
  <c r="AA1062" i="1"/>
  <c r="AA1061" i="1"/>
  <c r="AA1060" i="1"/>
  <c r="AA1059" i="1"/>
  <c r="AA1057" i="1"/>
  <c r="AA1056" i="1"/>
  <c r="AA1055" i="1"/>
  <c r="AA1054" i="1"/>
  <c r="AA1053" i="1"/>
  <c r="AA1052" i="1"/>
  <c r="AA1051" i="1"/>
  <c r="AA1050" i="1"/>
  <c r="AA1049" i="1"/>
  <c r="AA1048" i="1"/>
  <c r="AA1047" i="1"/>
  <c r="AA1045" i="1"/>
  <c r="AA1044" i="1"/>
  <c r="AA1043" i="1"/>
  <c r="AA1042" i="1"/>
  <c r="AA1041" i="1"/>
  <c r="AA1040" i="1"/>
  <c r="AA1039" i="1"/>
  <c r="AA1038" i="1"/>
  <c r="AA1037" i="1"/>
  <c r="AA1036" i="1"/>
  <c r="AA1035" i="1"/>
  <c r="AA1034" i="1"/>
  <c r="AA1033" i="1"/>
  <c r="AA1031" i="1"/>
  <c r="AA1030" i="1"/>
  <c r="AA1029" i="1"/>
  <c r="AA1028" i="1"/>
  <c r="AA1027" i="1"/>
  <c r="AA1026" i="1"/>
  <c r="AA1025" i="1"/>
  <c r="AA1024" i="1"/>
  <c r="AA1022" i="1"/>
  <c r="AA1021" i="1"/>
  <c r="AA1018" i="1"/>
  <c r="AA1016" i="1"/>
  <c r="AA1015" i="1"/>
  <c r="AA1014" i="1"/>
  <c r="AA1013" i="1"/>
  <c r="AA1012" i="1"/>
  <c r="AA1011" i="1"/>
  <c r="AA1010" i="1"/>
  <c r="AA1009" i="1"/>
  <c r="AA1008" i="1"/>
  <c r="AA1007" i="1"/>
  <c r="AA1006" i="1"/>
  <c r="AA1005" i="1"/>
  <c r="AA1004" i="1"/>
  <c r="AA1003" i="1"/>
  <c r="AA1002" i="1"/>
  <c r="AA1001" i="1"/>
  <c r="AA1000" i="1"/>
  <c r="AA999" i="1"/>
  <c r="AA998" i="1"/>
  <c r="AA997" i="1"/>
  <c r="AA996" i="1"/>
  <c r="AA995" i="1"/>
  <c r="AA994" i="1"/>
  <c r="AA993" i="1"/>
  <c r="AA992" i="1"/>
  <c r="AA991" i="1"/>
  <c r="AA990" i="1"/>
  <c r="AA989" i="1"/>
  <c r="AA988" i="1"/>
  <c r="AA987" i="1"/>
  <c r="AA986" i="1"/>
  <c r="AA985" i="1"/>
  <c r="AA984" i="1"/>
  <c r="AA983" i="1"/>
  <c r="AA982" i="1"/>
  <c r="AA981" i="1"/>
  <c r="AA980" i="1"/>
  <c r="AA979" i="1"/>
  <c r="AA978" i="1"/>
  <c r="AA977" i="1"/>
  <c r="AA976" i="1"/>
  <c r="AA975" i="1"/>
  <c r="AA974" i="1"/>
  <c r="AA973" i="1"/>
  <c r="AA972" i="1"/>
  <c r="AA971" i="1"/>
  <c r="AA970" i="1"/>
  <c r="AA969" i="1"/>
  <c r="AA968" i="1"/>
  <c r="AA967" i="1"/>
  <c r="AA966" i="1"/>
  <c r="AA965" i="1"/>
  <c r="AA964" i="1"/>
  <c r="AA963" i="1"/>
  <c r="AA962" i="1"/>
  <c r="AA961" i="1"/>
  <c r="AA960" i="1"/>
  <c r="AA959" i="1"/>
  <c r="AA958" i="1"/>
  <c r="AA957" i="1"/>
  <c r="AA956" i="1"/>
  <c r="AA955" i="1"/>
  <c r="AA954" i="1"/>
  <c r="AA953" i="1"/>
  <c r="AA952" i="1"/>
  <c r="AA951" i="1"/>
  <c r="AA950" i="1"/>
  <c r="AA949" i="1"/>
  <c r="AA948" i="1"/>
  <c r="AA947" i="1"/>
  <c r="AA946" i="1"/>
  <c r="AA945" i="1"/>
  <c r="AA944" i="1"/>
  <c r="AA942" i="1"/>
  <c r="AA941" i="1"/>
  <c r="AA940" i="1"/>
  <c r="AA939" i="1"/>
  <c r="AA938" i="1"/>
  <c r="AA937" i="1"/>
  <c r="AA936" i="1"/>
  <c r="AA935" i="1"/>
  <c r="AA934" i="1"/>
  <c r="AA933" i="1"/>
  <c r="AA932" i="1"/>
  <c r="AA931" i="1"/>
  <c r="AA930" i="1"/>
  <c r="AA929" i="1"/>
  <c r="AA928" i="1"/>
  <c r="AA927" i="1"/>
  <c r="AA926" i="1"/>
  <c r="AA925" i="1"/>
  <c r="AA924" i="1"/>
  <c r="AA923" i="1"/>
  <c r="AA922" i="1"/>
  <c r="AA921" i="1"/>
  <c r="AA920" i="1"/>
  <c r="AA919" i="1"/>
  <c r="AA918" i="1"/>
  <c r="AA917" i="1"/>
  <c r="AA916" i="1"/>
  <c r="AA915" i="1"/>
  <c r="AA914" i="1"/>
  <c r="AA913" i="1"/>
  <c r="AA912" i="1"/>
  <c r="AA911" i="1"/>
  <c r="AA910" i="1"/>
  <c r="AA909" i="1"/>
  <c r="AA908" i="1"/>
  <c r="AA907" i="1"/>
  <c r="AA906" i="1"/>
  <c r="AA905" i="1"/>
  <c r="AA904" i="1"/>
  <c r="AA903" i="1"/>
  <c r="AA902" i="1"/>
  <c r="AA901" i="1"/>
  <c r="AA900" i="1"/>
  <c r="AA899" i="1"/>
  <c r="AA898" i="1"/>
  <c r="AA897" i="1"/>
  <c r="AA896" i="1"/>
  <c r="AA895" i="1"/>
  <c r="AA894" i="1"/>
  <c r="AA893" i="1"/>
  <c r="AA892" i="1"/>
  <c r="AA891" i="1"/>
  <c r="AA890" i="1"/>
  <c r="AA889" i="1"/>
  <c r="AA888" i="1"/>
  <c r="AA887" i="1"/>
  <c r="AA886" i="1"/>
  <c r="AA885" i="1"/>
  <c r="AA884" i="1"/>
  <c r="AA883" i="1"/>
  <c r="AA882" i="1"/>
  <c r="AA881" i="1"/>
  <c r="AA880" i="1"/>
  <c r="AA879" i="1"/>
  <c r="AA878" i="1"/>
  <c r="AA877" i="1"/>
  <c r="AA876" i="1"/>
  <c r="AA875" i="1"/>
  <c r="AA874" i="1"/>
  <c r="AA873" i="1"/>
  <c r="AA872" i="1"/>
  <c r="AA871" i="1"/>
  <c r="AA870" i="1"/>
  <c r="AA869" i="1"/>
  <c r="AA868" i="1"/>
  <c r="AA867" i="1"/>
  <c r="AA866" i="1"/>
  <c r="AA865" i="1"/>
  <c r="AA864" i="1"/>
  <c r="AA863" i="1"/>
  <c r="AA862" i="1"/>
  <c r="AA861" i="1"/>
  <c r="AA860" i="1"/>
  <c r="AA859" i="1"/>
  <c r="AA858" i="1"/>
  <c r="AA857" i="1"/>
  <c r="AA856" i="1"/>
  <c r="AA855" i="1"/>
  <c r="AA854" i="1"/>
  <c r="AA853" i="1"/>
  <c r="AA852" i="1"/>
  <c r="AA851" i="1"/>
  <c r="AA850" i="1"/>
  <c r="AA849" i="1"/>
  <c r="AA848" i="1"/>
  <c r="AA847" i="1"/>
  <c r="AA846" i="1"/>
  <c r="AA845" i="1"/>
  <c r="AA844" i="1"/>
  <c r="AA843" i="1"/>
  <c r="AA842" i="1"/>
  <c r="AA841" i="1"/>
  <c r="AA840" i="1"/>
  <c r="AA839" i="1"/>
  <c r="AA838" i="1"/>
  <c r="AA837" i="1"/>
  <c r="AA836" i="1"/>
  <c r="AA835" i="1"/>
  <c r="AA834" i="1"/>
  <c r="AA833" i="1"/>
  <c r="AA832" i="1"/>
  <c r="AA831" i="1"/>
  <c r="AA830" i="1"/>
  <c r="AA829" i="1"/>
  <c r="AA828" i="1"/>
  <c r="AA827" i="1"/>
  <c r="AA826" i="1"/>
  <c r="AA825" i="1"/>
  <c r="AA824" i="1"/>
  <c r="AA823" i="1"/>
  <c r="AA822" i="1"/>
  <c r="AA821" i="1"/>
  <c r="AA820" i="1"/>
  <c r="AA819" i="1"/>
  <c r="AA818" i="1"/>
  <c r="AA817" i="1"/>
  <c r="AA816" i="1"/>
  <c r="AA815" i="1"/>
  <c r="AA814" i="1"/>
  <c r="AA813" i="1"/>
  <c r="AA812" i="1"/>
  <c r="AA811" i="1"/>
  <c r="AA810" i="1"/>
  <c r="AA809" i="1"/>
  <c r="AA808" i="1"/>
  <c r="AA807" i="1"/>
  <c r="AA806" i="1"/>
  <c r="AA805" i="1"/>
  <c r="AA804" i="1"/>
  <c r="AA803" i="1"/>
  <c r="AA802" i="1"/>
  <c r="AA801" i="1"/>
  <c r="AA800" i="1"/>
  <c r="AA799" i="1"/>
  <c r="AA798" i="1"/>
  <c r="AA797" i="1"/>
  <c r="AA796" i="1"/>
  <c r="AA795" i="1"/>
  <c r="AA794" i="1"/>
  <c r="AA793" i="1"/>
  <c r="AA792" i="1"/>
  <c r="AA791" i="1"/>
  <c r="AA790" i="1"/>
  <c r="AA789" i="1"/>
  <c r="AA788" i="1"/>
  <c r="AA787" i="1"/>
  <c r="AA786" i="1"/>
  <c r="AA785" i="1"/>
  <c r="AA784" i="1"/>
  <c r="AA783" i="1"/>
  <c r="AA782" i="1"/>
  <c r="AA781" i="1"/>
  <c r="AA780" i="1"/>
  <c r="AA779" i="1"/>
  <c r="AA778" i="1"/>
  <c r="AA777" i="1"/>
  <c r="AA776" i="1"/>
  <c r="AA775" i="1"/>
  <c r="AA774" i="1"/>
  <c r="AA773" i="1"/>
  <c r="AA772" i="1"/>
  <c r="AA771" i="1"/>
  <c r="AA770" i="1"/>
  <c r="AA769" i="1"/>
  <c r="AA768" i="1"/>
  <c r="AA767" i="1"/>
  <c r="AA766" i="1"/>
  <c r="AA765" i="1"/>
  <c r="AA764" i="1"/>
  <c r="AA763" i="1"/>
  <c r="AA762" i="1"/>
  <c r="AA761" i="1"/>
  <c r="AA760" i="1"/>
  <c r="AA759" i="1"/>
  <c r="AA758" i="1"/>
  <c r="AA757" i="1"/>
  <c r="AA756" i="1"/>
  <c r="AA755" i="1"/>
  <c r="AA754" i="1"/>
  <c r="AA753" i="1"/>
  <c r="AA752" i="1"/>
  <c r="AA751" i="1"/>
  <c r="AA750" i="1"/>
  <c r="AA749" i="1"/>
  <c r="AA748" i="1"/>
  <c r="AA747" i="1"/>
  <c r="AA746" i="1"/>
  <c r="AA745" i="1"/>
  <c r="AA744" i="1"/>
  <c r="AA743" i="1"/>
  <c r="AA742" i="1"/>
  <c r="AA741" i="1"/>
  <c r="AA740" i="1"/>
  <c r="AA739" i="1"/>
  <c r="AA738" i="1"/>
  <c r="AA737" i="1"/>
  <c r="AA736" i="1"/>
  <c r="AA735" i="1"/>
  <c r="AA734" i="1"/>
  <c r="AA733" i="1"/>
  <c r="AA732" i="1"/>
  <c r="AA731" i="1"/>
  <c r="AA730" i="1"/>
  <c r="AA729" i="1"/>
  <c r="AA728" i="1"/>
  <c r="AA727" i="1"/>
  <c r="AA726" i="1"/>
  <c r="AA725" i="1"/>
  <c r="AA724" i="1"/>
  <c r="AA723" i="1"/>
  <c r="AA722" i="1"/>
  <c r="AA721" i="1"/>
  <c r="AA720" i="1"/>
  <c r="AA719" i="1"/>
  <c r="AA718" i="1"/>
  <c r="AA717" i="1"/>
  <c r="AA716" i="1"/>
  <c r="AA715" i="1"/>
  <c r="AA714" i="1"/>
  <c r="AA713" i="1"/>
  <c r="AA712" i="1"/>
  <c r="AA711" i="1"/>
  <c r="AA710" i="1"/>
  <c r="AA709" i="1"/>
  <c r="AA708" i="1"/>
  <c r="AA707" i="1"/>
  <c r="AA706" i="1"/>
  <c r="AA705" i="1"/>
  <c r="AA703" i="1"/>
  <c r="AA702" i="1"/>
  <c r="AA701" i="1"/>
  <c r="AA700" i="1"/>
  <c r="AA699" i="1"/>
  <c r="AA698" i="1"/>
  <c r="AA697" i="1"/>
  <c r="AA696" i="1"/>
  <c r="AA695" i="1"/>
  <c r="AA694" i="1"/>
  <c r="AA693" i="1"/>
  <c r="AA692" i="1"/>
  <c r="AA691" i="1"/>
  <c r="AA690" i="1"/>
  <c r="AA689" i="1"/>
  <c r="AA688" i="1"/>
  <c r="AA687" i="1"/>
  <c r="AA686" i="1"/>
  <c r="AA685" i="1"/>
  <c r="AA684" i="1"/>
  <c r="AA683" i="1"/>
  <c r="AA682" i="1"/>
  <c r="AA681" i="1"/>
  <c r="AA680" i="1"/>
  <c r="AA679" i="1"/>
  <c r="AA678" i="1"/>
  <c r="AA677" i="1"/>
  <c r="AA676" i="1"/>
  <c r="AA675" i="1"/>
  <c r="AA674" i="1"/>
  <c r="AA673" i="1"/>
  <c r="AA672" i="1"/>
  <c r="AA671" i="1"/>
  <c r="AA670" i="1"/>
  <c r="AA669" i="1"/>
  <c r="AA668" i="1"/>
  <c r="AA667" i="1"/>
  <c r="AA666" i="1"/>
  <c r="AA665" i="1"/>
  <c r="AA664" i="1"/>
  <c r="AA663" i="1"/>
  <c r="AA662" i="1"/>
  <c r="AA661" i="1"/>
  <c r="AA660" i="1"/>
  <c r="AA659" i="1"/>
  <c r="AA658" i="1"/>
  <c r="AA657" i="1"/>
  <c r="AA656" i="1"/>
  <c r="AA655" i="1"/>
  <c r="AA654" i="1"/>
  <c r="AA653" i="1"/>
  <c r="AA652" i="1"/>
  <c r="AA651" i="1"/>
  <c r="AA650" i="1"/>
  <c r="AA649" i="1"/>
  <c r="AA648" i="1"/>
  <c r="AA647" i="1"/>
  <c r="AA646" i="1"/>
  <c r="AA645" i="1"/>
  <c r="AA644" i="1"/>
  <c r="AA643" i="1"/>
  <c r="AA642" i="1"/>
  <c r="AA641" i="1"/>
  <c r="AA640" i="1"/>
  <c r="AA639" i="1"/>
  <c r="AA638" i="1"/>
  <c r="AA637" i="1"/>
  <c r="AA636" i="1"/>
  <c r="AA635" i="1"/>
  <c r="AA634" i="1"/>
  <c r="AA633" i="1"/>
  <c r="AA632" i="1"/>
  <c r="AA631" i="1"/>
  <c r="AA630" i="1"/>
  <c r="AA629" i="1"/>
  <c r="AA628" i="1"/>
  <c r="AA627" i="1"/>
  <c r="AA626" i="1"/>
  <c r="AA625" i="1"/>
  <c r="AA624" i="1"/>
  <c r="AA623" i="1"/>
  <c r="AA622" i="1"/>
  <c r="AA621" i="1"/>
  <c r="AA620" i="1"/>
  <c r="AA619" i="1"/>
  <c r="AA618" i="1"/>
  <c r="AA617" i="1"/>
  <c r="AA616" i="1"/>
  <c r="AA615" i="1"/>
  <c r="AA614" i="1"/>
  <c r="AA613" i="1"/>
  <c r="AA612" i="1"/>
  <c r="AA611" i="1"/>
  <c r="AA610" i="1"/>
  <c r="AA609" i="1"/>
  <c r="AA608" i="1"/>
  <c r="AA607" i="1"/>
  <c r="AA606" i="1"/>
  <c r="AA605" i="1"/>
  <c r="AA603" i="1"/>
  <c r="AA602" i="1"/>
  <c r="AA601" i="1"/>
  <c r="AA600" i="1"/>
  <c r="AA599" i="1"/>
  <c r="AA598" i="1"/>
  <c r="AA597" i="1"/>
  <c r="AA596" i="1"/>
  <c r="AA595" i="1"/>
  <c r="AA594" i="1"/>
  <c r="AA593" i="1"/>
  <c r="AA592" i="1"/>
  <c r="AA591" i="1"/>
  <c r="AA590" i="1"/>
  <c r="AA589" i="1"/>
  <c r="AA588" i="1"/>
  <c r="AA587" i="1"/>
  <c r="AA586" i="1"/>
  <c r="AA585" i="1"/>
  <c r="AA584" i="1"/>
  <c r="AA583" i="1"/>
  <c r="AA582" i="1"/>
  <c r="AA581" i="1"/>
  <c r="AA580" i="1"/>
  <c r="AA579" i="1"/>
  <c r="AA578" i="1"/>
  <c r="AA577" i="1"/>
  <c r="AA576" i="1"/>
  <c r="AA575" i="1"/>
  <c r="AA574" i="1"/>
  <c r="AA573" i="1"/>
  <c r="AA572" i="1"/>
  <c r="AA571" i="1"/>
  <c r="AA570" i="1"/>
  <c r="AA569" i="1"/>
  <c r="AA568" i="1"/>
  <c r="AA567" i="1"/>
  <c r="AA566" i="1"/>
  <c r="AA565" i="1"/>
  <c r="AA564" i="1"/>
  <c r="AA563" i="1"/>
  <c r="AA562" i="1"/>
  <c r="AA561" i="1"/>
  <c r="AA560" i="1"/>
  <c r="AA559" i="1"/>
  <c r="AA558" i="1"/>
  <c r="AA557" i="1"/>
  <c r="AA556" i="1"/>
  <c r="AA555" i="1"/>
  <c r="AA554" i="1"/>
  <c r="AA553" i="1"/>
  <c r="AA552" i="1"/>
  <c r="AA551" i="1"/>
  <c r="AA550" i="1"/>
  <c r="AA549" i="1"/>
  <c r="AA548" i="1"/>
  <c r="AA547" i="1"/>
  <c r="AA546" i="1"/>
  <c r="AA545" i="1"/>
  <c r="AA544" i="1"/>
  <c r="AA543" i="1"/>
  <c r="AA542" i="1"/>
  <c r="AA541" i="1"/>
  <c r="AA540" i="1"/>
  <c r="AA539" i="1"/>
  <c r="AA538" i="1"/>
  <c r="AA537" i="1"/>
  <c r="AA536" i="1"/>
  <c r="AA535" i="1"/>
  <c r="AA534" i="1"/>
  <c r="AA533" i="1"/>
  <c r="AA532" i="1"/>
  <c r="AA531" i="1"/>
  <c r="AA530" i="1"/>
  <c r="AA529" i="1"/>
  <c r="AA528" i="1"/>
  <c r="AA527" i="1"/>
  <c r="AA526" i="1"/>
  <c r="AA525" i="1"/>
  <c r="AA523" i="1"/>
  <c r="AA522" i="1"/>
  <c r="AA521" i="1"/>
  <c r="AA520" i="1"/>
  <c r="AA519" i="1"/>
  <c r="AA518" i="1"/>
  <c r="AA517" i="1"/>
  <c r="AA516" i="1"/>
  <c r="AA515" i="1"/>
  <c r="AA514" i="1"/>
  <c r="AA513" i="1"/>
  <c r="AA512" i="1"/>
  <c r="AA511" i="1"/>
  <c r="AA510" i="1"/>
  <c r="AA509" i="1"/>
  <c r="AA508" i="1"/>
  <c r="AA507" i="1"/>
  <c r="AA506" i="1"/>
  <c r="AA505" i="1"/>
  <c r="AA504" i="1"/>
  <c r="AA503" i="1"/>
  <c r="AA502" i="1"/>
  <c r="AA501" i="1"/>
  <c r="AA500" i="1"/>
  <c r="AA499" i="1"/>
  <c r="AA498" i="1"/>
  <c r="AA497" i="1"/>
  <c r="AA496" i="1"/>
  <c r="AA495" i="1"/>
  <c r="AA494" i="1"/>
  <c r="AA493" i="1"/>
  <c r="AA492" i="1"/>
  <c r="AA491" i="1"/>
  <c r="AA490" i="1"/>
  <c r="AA489" i="1"/>
  <c r="AA488" i="1"/>
  <c r="AA487" i="1"/>
  <c r="AA486" i="1"/>
  <c r="AA485" i="1"/>
  <c r="AA483" i="1"/>
  <c r="AA482" i="1"/>
  <c r="AA481" i="1"/>
  <c r="AA480" i="1"/>
  <c r="AA479" i="1"/>
  <c r="AA478" i="1"/>
  <c r="AA477" i="1"/>
  <c r="AA476" i="1"/>
  <c r="AA475" i="1"/>
  <c r="AA474" i="1"/>
  <c r="AA473" i="1"/>
  <c r="AA472" i="1"/>
  <c r="AA471" i="1"/>
  <c r="AA470" i="1"/>
  <c r="AA469" i="1"/>
  <c r="AA468" i="1"/>
  <c r="AA467" i="1"/>
  <c r="AA466" i="1"/>
  <c r="AA465" i="1"/>
  <c r="AA464" i="1"/>
  <c r="AA463" i="1"/>
  <c r="AA462" i="1"/>
  <c r="AA461" i="1"/>
  <c r="AA460" i="1"/>
  <c r="AA459" i="1"/>
  <c r="AA458" i="1"/>
  <c r="AA457" i="1"/>
  <c r="AA456" i="1"/>
  <c r="AA455" i="1"/>
  <c r="AA454" i="1"/>
  <c r="AA453" i="1"/>
  <c r="AA452" i="1"/>
  <c r="AA451" i="1"/>
  <c r="AA450" i="1"/>
  <c r="AA449" i="1"/>
  <c r="AA448" i="1"/>
  <c r="AA447" i="1"/>
  <c r="AA446" i="1"/>
  <c r="AA445" i="1"/>
  <c r="AA444" i="1"/>
  <c r="AA442" i="1"/>
  <c r="AA441" i="1"/>
  <c r="AA440" i="1"/>
  <c r="AA439" i="1"/>
  <c r="AA438" i="1"/>
  <c r="AA437" i="1"/>
  <c r="AA436" i="1"/>
  <c r="AA435" i="1"/>
  <c r="AA434" i="1"/>
  <c r="AA433" i="1"/>
  <c r="AA432" i="1"/>
  <c r="AA431" i="1"/>
  <c r="AA430" i="1"/>
  <c r="AA429" i="1"/>
  <c r="AA428" i="1"/>
  <c r="AA427" i="1"/>
  <c r="AA426" i="1"/>
  <c r="AA425" i="1"/>
  <c r="AA424" i="1"/>
  <c r="AA423" i="1"/>
  <c r="AA422" i="1"/>
  <c r="AA421" i="1"/>
  <c r="AA420" i="1"/>
  <c r="AA419" i="1"/>
  <c r="AA418" i="1"/>
  <c r="AA417" i="1"/>
  <c r="AA416" i="1"/>
  <c r="AA415" i="1"/>
  <c r="AA414" i="1"/>
  <c r="AA413" i="1"/>
  <c r="AA412" i="1"/>
  <c r="AA411" i="1"/>
  <c r="AA410" i="1"/>
  <c r="AA409" i="1"/>
  <c r="AA408" i="1"/>
  <c r="AA407" i="1"/>
  <c r="AA406" i="1"/>
  <c r="AA405" i="1"/>
  <c r="AA404" i="1"/>
  <c r="AA403" i="1"/>
  <c r="AA402" i="1"/>
  <c r="AA401" i="1"/>
  <c r="AA400" i="1"/>
  <c r="AA399" i="1"/>
  <c r="AA398" i="1"/>
  <c r="AA397" i="1"/>
  <c r="AA396" i="1"/>
  <c r="AA395" i="1"/>
  <c r="AA393" i="1"/>
  <c r="AA392" i="1"/>
  <c r="AA391" i="1"/>
  <c r="AA390" i="1"/>
  <c r="AA389" i="1"/>
  <c r="AA388" i="1"/>
  <c r="AA387" i="1"/>
  <c r="AA386" i="1"/>
  <c r="AA385" i="1"/>
  <c r="AA384" i="1"/>
  <c r="AA383" i="1"/>
  <c r="AA382" i="1"/>
  <c r="AA381" i="1"/>
  <c r="AA380" i="1"/>
  <c r="AA379" i="1"/>
  <c r="AA378" i="1"/>
  <c r="AA377" i="1"/>
  <c r="AA376" i="1"/>
  <c r="AA375" i="1"/>
  <c r="AA374" i="1"/>
  <c r="AA373" i="1"/>
  <c r="AA372" i="1"/>
  <c r="AA371" i="1"/>
  <c r="AA370" i="1"/>
  <c r="AA369" i="1"/>
  <c r="AA368" i="1"/>
  <c r="AA367" i="1"/>
  <c r="AA366" i="1"/>
  <c r="AA365" i="1"/>
  <c r="AA364" i="1"/>
  <c r="AA363" i="1"/>
  <c r="AA362" i="1"/>
  <c r="AA361" i="1"/>
  <c r="AA360" i="1"/>
  <c r="AA359" i="1"/>
  <c r="AA358" i="1"/>
  <c r="AA357" i="1"/>
  <c r="AA356" i="1"/>
  <c r="AA355" i="1"/>
  <c r="AA354" i="1"/>
  <c r="AA353" i="1"/>
  <c r="AA352" i="1"/>
  <c r="AA351" i="1"/>
  <c r="AA350" i="1"/>
  <c r="AA349" i="1"/>
  <c r="AA348" i="1"/>
  <c r="AA347" i="1"/>
  <c r="AA346" i="1"/>
  <c r="AA345" i="1"/>
  <c r="AA344" i="1"/>
  <c r="AA343" i="1"/>
  <c r="AA342" i="1"/>
  <c r="AA341" i="1"/>
  <c r="AA340" i="1"/>
  <c r="AA339" i="1"/>
  <c r="AA338" i="1"/>
  <c r="AA337" i="1"/>
  <c r="AA336" i="1"/>
  <c r="AA335" i="1"/>
  <c r="AA334" i="1"/>
  <c r="AA333" i="1"/>
  <c r="AA332" i="1"/>
  <c r="AA331" i="1"/>
  <c r="AA330" i="1"/>
  <c r="AA329" i="1"/>
  <c r="AA328" i="1"/>
  <c r="AA327" i="1"/>
  <c r="AA326" i="1"/>
  <c r="AA325" i="1"/>
  <c r="AA324" i="1"/>
  <c r="AA323" i="1"/>
  <c r="AA322" i="1"/>
  <c r="AA321" i="1"/>
  <c r="AA320" i="1"/>
  <c r="AA319" i="1"/>
  <c r="AA318" i="1"/>
  <c r="AA317" i="1"/>
  <c r="AA316" i="1"/>
  <c r="AA315" i="1"/>
  <c r="AA314" i="1"/>
  <c r="AA313" i="1"/>
  <c r="AA312" i="1"/>
  <c r="AA311" i="1"/>
  <c r="AA310" i="1"/>
  <c r="AA309" i="1"/>
  <c r="AA308" i="1"/>
  <c r="AA307" i="1"/>
  <c r="AA306" i="1"/>
  <c r="AA305" i="1"/>
  <c r="AA304" i="1"/>
  <c r="AA303" i="1"/>
  <c r="AA302" i="1"/>
  <c r="AA301" i="1"/>
  <c r="AA300" i="1"/>
  <c r="AA299" i="1"/>
  <c r="AA298" i="1"/>
  <c r="AA297" i="1"/>
  <c r="AA296" i="1"/>
  <c r="AA295" i="1"/>
  <c r="AA294" i="1"/>
  <c r="AA293" i="1"/>
  <c r="AA292" i="1"/>
  <c r="AA291" i="1"/>
  <c r="AA290" i="1"/>
  <c r="AA289" i="1"/>
  <c r="AA288" i="1"/>
  <c r="AA287" i="1"/>
  <c r="AA286" i="1"/>
  <c r="AA285" i="1"/>
  <c r="AA284" i="1"/>
  <c r="AA283" i="1"/>
  <c r="AA282" i="1"/>
  <c r="AA281" i="1"/>
  <c r="AA280" i="1"/>
  <c r="AA279" i="1"/>
  <c r="AA278" i="1"/>
  <c r="AA277" i="1"/>
  <c r="AA276" i="1"/>
  <c r="AA275" i="1"/>
  <c r="AA274" i="1"/>
  <c r="AA273" i="1"/>
  <c r="AA272" i="1"/>
  <c r="AA271" i="1"/>
  <c r="AA270" i="1"/>
  <c r="AA269" i="1"/>
  <c r="AA268" i="1"/>
  <c r="AA267" i="1"/>
  <c r="AA266" i="1"/>
  <c r="AA265" i="1"/>
  <c r="AA263" i="1"/>
  <c r="AA262" i="1"/>
  <c r="AA261" i="1"/>
  <c r="AA260" i="1"/>
  <c r="AA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227" i="1"/>
  <c r="AA226" i="1"/>
  <c r="AA225" i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AA182" i="1"/>
  <c r="AA181" i="1"/>
  <c r="AA180" i="1"/>
  <c r="AA179" i="1"/>
  <c r="AA178" i="1"/>
  <c r="AA177" i="1"/>
  <c r="AA176" i="1"/>
  <c r="AA175" i="1"/>
  <c r="AA174" i="1"/>
  <c r="AA173" i="1"/>
  <c r="AA172" i="1"/>
  <c r="AA171" i="1"/>
  <c r="AA170" i="1"/>
  <c r="AA169" i="1"/>
  <c r="AA168" i="1"/>
  <c r="AA167" i="1"/>
  <c r="AA166" i="1"/>
  <c r="AA165" i="1"/>
  <c r="AA164" i="1"/>
  <c r="AA163" i="1"/>
  <c r="AA162" i="1"/>
  <c r="AA161" i="1"/>
  <c r="AA160" i="1"/>
  <c r="AA159" i="1"/>
  <c r="AA158" i="1"/>
  <c r="AA157" i="1"/>
  <c r="AA156" i="1"/>
  <c r="AA155" i="1"/>
  <c r="AA154" i="1"/>
  <c r="AA153" i="1"/>
  <c r="AA152" i="1"/>
  <c r="AA151" i="1"/>
  <c r="AA150" i="1"/>
  <c r="AA149" i="1"/>
  <c r="AA148" i="1"/>
  <c r="AA147" i="1"/>
  <c r="AA146" i="1"/>
  <c r="AA145" i="1"/>
  <c r="AA144" i="1"/>
  <c r="AA143" i="1"/>
  <c r="AA142" i="1"/>
  <c r="AA141" i="1"/>
  <c r="AA140" i="1"/>
  <c r="AA139" i="1"/>
  <c r="AA138" i="1"/>
  <c r="AA137" i="1"/>
  <c r="AA136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C1972" i="1" l="1"/>
  <c r="AC2777" i="1"/>
  <c r="AC3260" i="1"/>
  <c r="AC3658" i="1"/>
  <c r="AB2418" i="1"/>
  <c r="AC2806" i="1"/>
  <c r="AC2238" i="1"/>
  <c r="AB2162" i="1"/>
  <c r="AB3124" i="1"/>
  <c r="AB3326" i="1"/>
  <c r="AB2674" i="1"/>
  <c r="AB2420" i="1"/>
  <c r="AB2053" i="1"/>
  <c r="AC2482" i="1"/>
  <c r="AC2331" i="1"/>
  <c r="AC2110" i="1"/>
  <c r="AC2553" i="1"/>
  <c r="AC3540" i="1"/>
  <c r="AB2298" i="1"/>
  <c r="AC3530" i="1"/>
  <c r="AC3516" i="1"/>
  <c r="AB2971" i="1"/>
  <c r="AC2794" i="1"/>
  <c r="AB2489" i="1"/>
  <c r="AB2460" i="1"/>
  <c r="AB1974" i="1"/>
  <c r="AB3603" i="1"/>
  <c r="AB3161" i="1"/>
  <c r="AC2912" i="1"/>
  <c r="AB2246" i="1"/>
  <c r="AB2009" i="1"/>
  <c r="AC3659" i="1"/>
  <c r="AB3245" i="1"/>
  <c r="AC3078" i="1"/>
  <c r="AB2554" i="1"/>
  <c r="AC2452" i="1"/>
  <c r="AB2265" i="1"/>
  <c r="AB1921" i="1"/>
  <c r="AC3644" i="1"/>
  <c r="AB3420" i="1"/>
  <c r="AB3703" i="1"/>
  <c r="AB1963" i="1"/>
  <c r="AC3612" i="1"/>
  <c r="AC3554" i="1"/>
  <c r="AB3470" i="1"/>
  <c r="AC2826" i="1"/>
  <c r="AC2192" i="1"/>
  <c r="AC3097" i="1"/>
  <c r="AB3074" i="1"/>
  <c r="AC2595" i="1"/>
  <c r="AC3668" i="1"/>
  <c r="AC3633" i="1"/>
  <c r="AB3440" i="1"/>
  <c r="AC3387" i="1"/>
  <c r="AB2434" i="1"/>
  <c r="AC2226" i="1"/>
  <c r="AB2369" i="1"/>
  <c r="AB3595" i="1"/>
  <c r="AB2454" i="1"/>
  <c r="AB2256" i="1"/>
  <c r="AC3333" i="1"/>
  <c r="AB2790" i="1"/>
  <c r="AB2026" i="1"/>
  <c r="AB1956" i="1"/>
  <c r="AC2641" i="1"/>
  <c r="AC3700" i="1"/>
  <c r="AC3397" i="1"/>
  <c r="AB2633" i="1"/>
  <c r="AC2410" i="1"/>
  <c r="AB3575" i="1"/>
  <c r="AC2338" i="1"/>
  <c r="AB2301" i="1"/>
  <c r="AC3122" i="1"/>
  <c r="AC2491" i="1"/>
  <c r="AC2422" i="1"/>
  <c r="AB2029" i="1"/>
  <c r="AB3545" i="1"/>
  <c r="AC3477" i="1"/>
  <c r="AB3278" i="1"/>
  <c r="AC3093" i="1"/>
  <c r="AC3019" i="1"/>
  <c r="AB2549" i="1"/>
  <c r="AB2035" i="1"/>
  <c r="AC1980" i="1"/>
  <c r="AB3651" i="1"/>
  <c r="AB3565" i="1"/>
  <c r="AB3406" i="1"/>
  <c r="AC3371" i="1"/>
  <c r="AB3321" i="1"/>
  <c r="AB2531" i="1"/>
  <c r="AB2510" i="1"/>
  <c r="AC2049" i="1"/>
  <c r="AB1975" i="1"/>
  <c r="AB1970" i="1"/>
  <c r="AC3432" i="1"/>
  <c r="AB3382" i="1"/>
  <c r="AB3261" i="1"/>
  <c r="AB3147" i="1"/>
  <c r="AC2647" i="1"/>
  <c r="AC2412" i="1"/>
  <c r="AB2295" i="1"/>
  <c r="AB2140" i="1"/>
  <c r="AC3423" i="1"/>
  <c r="AC3681" i="1"/>
  <c r="AB3583" i="1"/>
  <c r="AB2771" i="1"/>
  <c r="AB2390" i="1"/>
  <c r="AB2336" i="1"/>
  <c r="AB1985" i="1"/>
  <c r="AB1961" i="1"/>
  <c r="AC1919" i="1"/>
  <c r="AB3317" i="1"/>
  <c r="AB2224" i="1"/>
  <c r="AC2051" i="1"/>
  <c r="AC1918" i="1"/>
  <c r="AB3665" i="1"/>
  <c r="AB3560" i="1"/>
  <c r="AC3500" i="1"/>
  <c r="AB3366" i="1"/>
  <c r="AC3166" i="1"/>
  <c r="AC3102" i="1"/>
  <c r="AC2584" i="1"/>
  <c r="AC2512" i="1"/>
  <c r="AC2361" i="1"/>
  <c r="AB2237" i="1"/>
  <c r="AB2187" i="1"/>
  <c r="AB2044" i="1"/>
  <c r="AB1971" i="1"/>
  <c r="AB1965" i="1"/>
  <c r="AB1945" i="1"/>
  <c r="AC3685" i="1"/>
  <c r="AC3506" i="1"/>
  <c r="AB3421" i="1"/>
  <c r="AC2388" i="1"/>
  <c r="AC3250" i="1"/>
  <c r="AC2825" i="1"/>
  <c r="AB2782" i="1"/>
  <c r="AC2504" i="1"/>
  <c r="AC2320" i="1"/>
  <c r="AC3296" i="1"/>
  <c r="AB3268" i="1"/>
  <c r="AB2719" i="1"/>
  <c r="AB2670" i="1"/>
  <c r="AC2657" i="1"/>
  <c r="AC2508" i="1"/>
  <c r="AB2442" i="1"/>
  <c r="AC2429" i="1"/>
  <c r="AB2379" i="1"/>
  <c r="AC2314" i="1"/>
  <c r="AC2253" i="1"/>
  <c r="AC2202" i="1"/>
  <c r="AC2174" i="1"/>
  <c r="AB2147" i="1"/>
  <c r="AC2121" i="1"/>
  <c r="AB2101" i="1"/>
  <c r="AC2027" i="1"/>
  <c r="AC2357" i="1"/>
  <c r="AC2132" i="1"/>
  <c r="AC3621" i="1"/>
  <c r="AC3534" i="1"/>
  <c r="AB3502" i="1"/>
  <c r="AB3489" i="1"/>
  <c r="AB3469" i="1"/>
  <c r="AB3349" i="1"/>
  <c r="AB3300" i="1"/>
  <c r="AB2898" i="1"/>
  <c r="AB2710" i="1"/>
  <c r="AB2319" i="1"/>
  <c r="AC2284" i="1"/>
  <c r="AB2277" i="1"/>
  <c r="AB2257" i="1"/>
  <c r="AC2245" i="1"/>
  <c r="AB2164" i="1"/>
  <c r="AB2145" i="1"/>
  <c r="AB2126" i="1"/>
  <c r="AC2037" i="1"/>
  <c r="AB1941" i="1"/>
  <c r="AB3697" i="1"/>
  <c r="AC3481" i="1"/>
  <c r="AB2803" i="1"/>
  <c r="AB2721" i="1"/>
  <c r="AB2602" i="1"/>
  <c r="AC2588" i="1"/>
  <c r="AC2472" i="1"/>
  <c r="AC2381" i="1"/>
  <c r="AB2282" i="1"/>
  <c r="AC2204" i="1"/>
  <c r="AC2068" i="1"/>
  <c r="AC2042" i="1"/>
  <c r="AB2024" i="1"/>
  <c r="AB1983" i="1"/>
  <c r="AC2275" i="1"/>
  <c r="AB3598" i="1"/>
  <c r="AC3558" i="1"/>
  <c r="AC3518" i="1"/>
  <c r="AB3388" i="1"/>
  <c r="AB3053" i="1"/>
  <c r="AC3016" i="1"/>
  <c r="AB2980" i="1"/>
  <c r="AC2959" i="1"/>
  <c r="AB2720" i="1"/>
  <c r="AC2607" i="1"/>
  <c r="AB2424" i="1"/>
  <c r="AC2398" i="1"/>
  <c r="AC2380" i="1"/>
  <c r="AC2322" i="1"/>
  <c r="AB2217" i="1"/>
  <c r="AC2203" i="1"/>
  <c r="AC2089" i="1"/>
  <c r="AB1982" i="1"/>
  <c r="AC3680" i="1"/>
  <c r="AC3666" i="1"/>
  <c r="AC3617" i="1"/>
  <c r="AC3563" i="1"/>
  <c r="AB3353" i="1"/>
  <c r="AC3339" i="1"/>
  <c r="AB3206" i="1"/>
  <c r="AC3129" i="1"/>
  <c r="AC2843" i="1"/>
  <c r="AC2692" i="1"/>
  <c r="AC2529" i="1"/>
  <c r="AB2503" i="1"/>
  <c r="AC2490" i="1"/>
  <c r="AC2456" i="1"/>
  <c r="AC2405" i="1"/>
  <c r="AC2354" i="1"/>
  <c r="AB2223" i="1"/>
  <c r="AB2127" i="1"/>
  <c r="AC3694" i="1"/>
  <c r="AB3401" i="1"/>
  <c r="AB3212" i="1"/>
  <c r="AC3088" i="1"/>
  <c r="AB2664" i="1"/>
  <c r="AC2476" i="1"/>
  <c r="AC2417" i="1"/>
  <c r="AC2372" i="1"/>
  <c r="AC2340" i="1"/>
  <c r="AC2236" i="1"/>
  <c r="AC2181" i="1"/>
  <c r="AB2154" i="1"/>
  <c r="AC2134" i="1"/>
  <c r="AB3505" i="1"/>
  <c r="AC3459" i="1"/>
  <c r="AB3303" i="1"/>
  <c r="AC3144" i="1"/>
  <c r="AC2894" i="1"/>
  <c r="AB2754" i="1"/>
  <c r="AB2739" i="1"/>
  <c r="AB2495" i="1"/>
  <c r="AB2432" i="1"/>
  <c r="AB2408" i="1"/>
  <c r="AB2268" i="1"/>
  <c r="AB2251" i="1"/>
  <c r="AC2208" i="1"/>
  <c r="AB2156" i="1"/>
  <c r="AB2099" i="1"/>
  <c r="AC2073" i="1"/>
  <c r="AB1991" i="1"/>
  <c r="AC1928" i="1"/>
  <c r="AC3663" i="1"/>
  <c r="AC3610" i="1"/>
  <c r="AB3458" i="1"/>
  <c r="AB3216" i="1"/>
  <c r="AB3209" i="1"/>
  <c r="AB3164" i="1"/>
  <c r="AB3136" i="1"/>
  <c r="AC3061" i="1"/>
  <c r="AB3026" i="1"/>
  <c r="AC2893" i="1"/>
  <c r="AB2722" i="1"/>
  <c r="AB2717" i="1"/>
  <c r="AC2696" i="1"/>
  <c r="AC2651" i="1"/>
  <c r="AB2500" i="1"/>
  <c r="AC2273" i="1"/>
  <c r="AB1933" i="1"/>
  <c r="AC3590" i="1"/>
  <c r="AC3520" i="1"/>
  <c r="AC3235" i="1"/>
  <c r="AC2914" i="1"/>
  <c r="AC2845" i="1"/>
  <c r="AC2764" i="1"/>
  <c r="AC2663" i="1"/>
  <c r="AC3635" i="1"/>
  <c r="AC3615" i="1"/>
  <c r="AB3417" i="1"/>
  <c r="AC3274" i="1"/>
  <c r="AC2996" i="1"/>
  <c r="AB2920" i="1"/>
  <c r="AC2857" i="1"/>
  <c r="AC2812" i="1"/>
  <c r="AC2805" i="1"/>
  <c r="AB2798" i="1"/>
  <c r="AC2558" i="1"/>
  <c r="AB2518" i="1"/>
  <c r="AC2435" i="1"/>
  <c r="AB2337" i="1"/>
  <c r="AC2232" i="1"/>
  <c r="AB2180" i="1"/>
  <c r="AB2102" i="1"/>
  <c r="AC2014" i="1"/>
  <c r="AB2008" i="1"/>
  <c r="AC2002" i="1"/>
  <c r="AB3640" i="1"/>
  <c r="AC3628" i="1"/>
  <c r="AC3569" i="1"/>
  <c r="AB3253" i="1"/>
  <c r="AB3220" i="1"/>
  <c r="AC3187" i="1"/>
  <c r="AC3181" i="1"/>
  <c r="AC3038" i="1"/>
  <c r="AC2925" i="1"/>
  <c r="AC2862" i="1"/>
  <c r="AB2849" i="1"/>
  <c r="AB2763" i="1"/>
  <c r="AB2681" i="1"/>
  <c r="AC2634" i="1"/>
  <c r="AC2479" i="1"/>
  <c r="AB2270" i="1"/>
  <c r="AB2242" i="1"/>
  <c r="AC2199" i="1"/>
  <c r="AB2007" i="1"/>
  <c r="AB1937" i="1"/>
  <c r="AC3580" i="1"/>
  <c r="AB3512" i="1"/>
  <c r="AC3319" i="1"/>
  <c r="AB3265" i="1"/>
  <c r="AC3199" i="1"/>
  <c r="AB3173" i="1"/>
  <c r="AC2829" i="1"/>
  <c r="AC2762" i="1"/>
  <c r="AB2748" i="1"/>
  <c r="AB2591" i="1"/>
  <c r="AC2365" i="1"/>
  <c r="AC2183" i="1"/>
  <c r="AB2171" i="1"/>
  <c r="AC3447" i="1"/>
  <c r="AC3104" i="1"/>
  <c r="AC2263" i="1"/>
  <c r="AC2216" i="1"/>
  <c r="AC2023" i="1"/>
  <c r="AB3670" i="1"/>
  <c r="AC3541" i="1"/>
  <c r="AC3330" i="1"/>
  <c r="AC3291" i="1"/>
  <c r="AC3237" i="1"/>
  <c r="AC3185" i="1"/>
  <c r="AC3042" i="1"/>
  <c r="AC2937" i="1"/>
  <c r="AB2847" i="1"/>
  <c r="AB2766" i="1"/>
  <c r="AC2685" i="1"/>
  <c r="AB2625" i="1"/>
  <c r="AC2464" i="1"/>
  <c r="AB2444" i="1"/>
  <c r="AC2383" i="1"/>
  <c r="AB2339" i="1"/>
  <c r="AC2080" i="1"/>
  <c r="AB1948" i="1"/>
  <c r="AB1922" i="1"/>
  <c r="AC3709" i="1"/>
  <c r="AB3648" i="1"/>
  <c r="AB3643" i="1"/>
  <c r="AC3498" i="1"/>
  <c r="AB3474" i="1"/>
  <c r="AB3445" i="1"/>
  <c r="AB3434" i="1"/>
  <c r="AB3408" i="1"/>
  <c r="AB3386" i="1"/>
  <c r="AB3379" i="1"/>
  <c r="AB3356" i="1"/>
  <c r="AB3271" i="1"/>
  <c r="AB3091" i="1"/>
  <c r="AB3013" i="1"/>
  <c r="AC3006" i="1"/>
  <c r="AB2999" i="1"/>
  <c r="AC2935" i="1"/>
  <c r="AB2792" i="1"/>
  <c r="AB2756" i="1"/>
  <c r="AC2728" i="1"/>
  <c r="AC2707" i="1"/>
  <c r="AC2689" i="1"/>
  <c r="AB2678" i="1"/>
  <c r="AB2617" i="1"/>
  <c r="AB2587" i="1"/>
  <c r="AB2563" i="1"/>
  <c r="AB2532" i="1"/>
  <c r="AB2486" i="1"/>
  <c r="AB2391" i="1"/>
  <c r="AB2360" i="1"/>
  <c r="AC2349" i="1"/>
  <c r="AB2312" i="1"/>
  <c r="AB2299" i="1"/>
  <c r="AB2244" i="1"/>
  <c r="AB2239" i="1"/>
  <c r="AB2235" i="1"/>
  <c r="AB2213" i="1"/>
  <c r="AB2167" i="1"/>
  <c r="AB2115" i="1"/>
  <c r="AB2069" i="1"/>
  <c r="AB2063" i="1"/>
  <c r="AB2057" i="1"/>
  <c r="AC2000" i="1"/>
  <c r="AB1955" i="1"/>
  <c r="AB1949" i="1"/>
  <c r="AB1927" i="1"/>
  <c r="AC3606" i="1"/>
  <c r="AC3535" i="1"/>
  <c r="AC3491" i="1"/>
  <c r="AC3468" i="1"/>
  <c r="AC3462" i="1"/>
  <c r="AC3449" i="1"/>
  <c r="AC3402" i="1"/>
  <c r="AB3373" i="1"/>
  <c r="AB3368" i="1"/>
  <c r="AB3361" i="1"/>
  <c r="AB3306" i="1"/>
  <c r="AC3289" i="1"/>
  <c r="AC3283" i="1"/>
  <c r="AC3252" i="1"/>
  <c r="AB3203" i="1"/>
  <c r="AC3180" i="1"/>
  <c r="AB3174" i="1"/>
  <c r="AB3163" i="1"/>
  <c r="AB3063" i="1"/>
  <c r="AB3032" i="1"/>
  <c r="AB3025" i="1"/>
  <c r="AC2953" i="1"/>
  <c r="AC2927" i="1"/>
  <c r="AB2904" i="1"/>
  <c r="AB2884" i="1"/>
  <c r="AC2835" i="1"/>
  <c r="AC2711" i="1"/>
  <c r="AC2699" i="1"/>
  <c r="AC2630" i="1"/>
  <c r="AC2597" i="1"/>
  <c r="AC2574" i="1"/>
  <c r="AC2568" i="1"/>
  <c r="AC2550" i="1"/>
  <c r="AC2545" i="1"/>
  <c r="AC2386" i="1"/>
  <c r="AC2364" i="1"/>
  <c r="AC2342" i="1"/>
  <c r="AC2321" i="1"/>
  <c r="AC2316" i="1"/>
  <c r="AC2258" i="1"/>
  <c r="AC2228" i="1"/>
  <c r="AB2120" i="1"/>
  <c r="AC2103" i="1"/>
  <c r="AB2092" i="1"/>
  <c r="AB2087" i="1"/>
  <c r="AC2075" i="1"/>
  <c r="AC2041" i="1"/>
  <c r="AB2036" i="1"/>
  <c r="AB2021" i="1"/>
  <c r="AC1993" i="1"/>
  <c r="AB1988" i="1"/>
  <c r="AC3378" i="1"/>
  <c r="AB3090" i="1"/>
  <c r="AB3084" i="1"/>
  <c r="AC3057" i="1"/>
  <c r="AC2978" i="1"/>
  <c r="AC2890" i="1"/>
  <c r="AC2865" i="1"/>
  <c r="AB2779" i="1"/>
  <c r="AB2727" i="1"/>
  <c r="AB2659" i="1"/>
  <c r="AB2653" i="1"/>
  <c r="AC2448" i="1"/>
  <c r="AB2403" i="1"/>
  <c r="AB2396" i="1"/>
  <c r="AB2326" i="1"/>
  <c r="AB2280" i="1"/>
  <c r="AC2243" i="1"/>
  <c r="AC2234" i="1"/>
  <c r="AB2206" i="1"/>
  <c r="AC2178" i="1"/>
  <c r="AB2172" i="1"/>
  <c r="AB2148" i="1"/>
  <c r="AB2004" i="1"/>
  <c r="AC1943" i="1"/>
  <c r="AB1926" i="1"/>
  <c r="AC3688" i="1"/>
  <c r="AC3593" i="1"/>
  <c r="AC3588" i="1"/>
  <c r="AC3576" i="1"/>
  <c r="AC3553" i="1"/>
  <c r="AC3484" i="1"/>
  <c r="AB3438" i="1"/>
  <c r="AB3413" i="1"/>
  <c r="AC3395" i="1"/>
  <c r="AC3341" i="1"/>
  <c r="AB3311" i="1"/>
  <c r="AC3293" i="1"/>
  <c r="AB3258" i="1"/>
  <c r="AC3246" i="1"/>
  <c r="AC3227" i="1"/>
  <c r="AB3156" i="1"/>
  <c r="AC3148" i="1"/>
  <c r="AB3120" i="1"/>
  <c r="AC3094" i="1"/>
  <c r="AC2910" i="1"/>
  <c r="AC2877" i="1"/>
  <c r="AC2871" i="1"/>
  <c r="AC2858" i="1"/>
  <c r="AB2822" i="1"/>
  <c r="AB2810" i="1"/>
  <c r="AC2760" i="1"/>
  <c r="AC2536" i="1"/>
  <c r="AC2507" i="1"/>
  <c r="AC2368" i="1"/>
  <c r="AC2302" i="1"/>
  <c r="AC2189" i="1"/>
  <c r="AC2125" i="1"/>
  <c r="AC2108" i="1"/>
  <c r="AC3646" i="1"/>
  <c r="AC3629" i="1"/>
  <c r="AC3605" i="1"/>
  <c r="AC3496" i="1"/>
  <c r="AB3372" i="1"/>
  <c r="AC3354" i="1"/>
  <c r="AB3269" i="1"/>
  <c r="AB3202" i="1"/>
  <c r="AB3130" i="1"/>
  <c r="AB3099" i="1"/>
  <c r="AB3062" i="1"/>
  <c r="AB3010" i="1"/>
  <c r="AB2687" i="1"/>
  <c r="AB2676" i="1"/>
  <c r="AB2585" i="1"/>
  <c r="AB2560" i="1"/>
  <c r="AB2525" i="1"/>
  <c r="AB2465" i="1"/>
  <c r="AB2459" i="1"/>
  <c r="AB2211" i="1"/>
  <c r="AB2182" i="1"/>
  <c r="AB2142" i="1"/>
  <c r="AB2135" i="1"/>
  <c r="AB2113" i="1"/>
  <c r="AB2074" i="1"/>
  <c r="AB2061" i="1"/>
  <c r="AB2050" i="1"/>
  <c r="AB2040" i="1"/>
  <c r="AC2020" i="1"/>
  <c r="AC1992" i="1"/>
  <c r="AC1930" i="1"/>
  <c r="AB3705" i="1"/>
  <c r="AC3674" i="1"/>
  <c r="AC3591" i="1"/>
  <c r="AB3551" i="1"/>
  <c r="AB3533" i="1"/>
  <c r="AB3528" i="1"/>
  <c r="AB3441" i="1"/>
  <c r="AB3430" i="1"/>
  <c r="AC3411" i="1"/>
  <c r="AB3405" i="1"/>
  <c r="AB3327" i="1"/>
  <c r="AB3225" i="1"/>
  <c r="AB3194" i="1"/>
  <c r="AB3182" i="1"/>
  <c r="AB3123" i="1"/>
  <c r="AC3048" i="1"/>
  <c r="AB2881" i="1"/>
  <c r="AB2807" i="1"/>
  <c r="AB2753" i="1"/>
  <c r="AC2709" i="1"/>
  <c r="AB2703" i="1"/>
  <c r="AB2691" i="1"/>
  <c r="AB2645" i="1"/>
  <c r="AB2613" i="1"/>
  <c r="AC2423" i="1"/>
  <c r="AC2406" i="1"/>
  <c r="AC2351" i="1"/>
  <c r="AB2157" i="1"/>
  <c r="AB2084" i="1"/>
  <c r="AB2065" i="1"/>
  <c r="AB2028" i="1"/>
  <c r="AB1946" i="1"/>
  <c r="AB1934" i="1"/>
  <c r="AC3698" i="1"/>
  <c r="AB3656" i="1"/>
  <c r="AC3561" i="1"/>
  <c r="AB3537" i="1"/>
  <c r="AC3510" i="1"/>
  <c r="AB3499" i="1"/>
  <c r="AC3475" i="1"/>
  <c r="AB3464" i="1"/>
  <c r="AB3451" i="1"/>
  <c r="AB3435" i="1"/>
  <c r="AC3416" i="1"/>
  <c r="AB3375" i="1"/>
  <c r="AB3308" i="1"/>
  <c r="AB3249" i="1"/>
  <c r="AB3205" i="1"/>
  <c r="AB3171" i="1"/>
  <c r="AB3152" i="1"/>
  <c r="AB3109" i="1"/>
  <c r="AC3092" i="1"/>
  <c r="AC3034" i="1"/>
  <c r="AC3000" i="1"/>
  <c r="AB2955" i="1"/>
  <c r="AC2942" i="1"/>
  <c r="AB2929" i="1"/>
  <c r="AC2906" i="1"/>
  <c r="AB2900" i="1"/>
  <c r="AC2861" i="1"/>
  <c r="AB2837" i="1"/>
  <c r="AC2788" i="1"/>
  <c r="AB2744" i="1"/>
  <c r="AB2713" i="1"/>
  <c r="AC2667" i="1"/>
  <c r="AC2638" i="1"/>
  <c r="AB2618" i="1"/>
  <c r="AC2439" i="1"/>
  <c r="AB2370" i="1"/>
  <c r="AC2335" i="1"/>
  <c r="AC2306" i="1"/>
  <c r="AC2289" i="1"/>
  <c r="AB2260" i="1"/>
  <c r="AB2250" i="1"/>
  <c r="AC2214" i="1"/>
  <c r="AB2168" i="1"/>
  <c r="AC2072" i="1"/>
  <c r="AB2001" i="1"/>
  <c r="AB1995" i="1"/>
  <c r="AC1990" i="1"/>
  <c r="AB1968" i="1"/>
  <c r="AC1950" i="1"/>
  <c r="AC3613" i="1"/>
  <c r="AB3532" i="1"/>
  <c r="AC2643" i="1"/>
  <c r="AC2583" i="1"/>
  <c r="AC2522" i="1"/>
  <c r="AB3175" i="1"/>
  <c r="AC2923" i="1"/>
  <c r="AC2917" i="1"/>
  <c r="AC2873" i="1"/>
  <c r="AB2818" i="1"/>
  <c r="AB2775" i="1"/>
  <c r="AC2737" i="1"/>
  <c r="AC2718" i="1"/>
  <c r="AB2631" i="1"/>
  <c r="AB2598" i="1"/>
  <c r="AC2557" i="1"/>
  <c r="AB2474" i="1"/>
  <c r="AB2387" i="1"/>
  <c r="AB2343" i="1"/>
  <c r="AB2317" i="1"/>
  <c r="AC2219" i="1"/>
  <c r="AB2088" i="1"/>
  <c r="AB2076" i="1"/>
  <c r="AB2032" i="1"/>
  <c r="AB2022" i="1"/>
  <c r="AB1978" i="1"/>
  <c r="AB1939" i="1"/>
  <c r="AC3706" i="1"/>
  <c r="AB3678" i="1"/>
  <c r="AB3673" i="1"/>
  <c r="AC3652" i="1"/>
  <c r="AB3625" i="1"/>
  <c r="AB3620" i="1"/>
  <c r="AC3599" i="1"/>
  <c r="AB3573" i="1"/>
  <c r="AB3568" i="1"/>
  <c r="AC3547" i="1"/>
  <c r="AB3524" i="1"/>
  <c r="AB3514" i="1"/>
  <c r="AB3495" i="1"/>
  <c r="AB3427" i="1"/>
  <c r="AB3345" i="1"/>
  <c r="AB3287" i="1"/>
  <c r="AB3282" i="1"/>
  <c r="AB3276" i="1"/>
  <c r="AB3228" i="1"/>
  <c r="AB3223" i="1"/>
  <c r="AB3189" i="1"/>
  <c r="AC3157" i="1"/>
  <c r="AB3157" i="1"/>
  <c r="AB3134" i="1"/>
  <c r="AB3112" i="1"/>
  <c r="AB3107" i="1"/>
  <c r="AB3073" i="1"/>
  <c r="AB3068" i="1"/>
  <c r="AB3040" i="1"/>
  <c r="AB2985" i="1"/>
  <c r="AC2974" i="1"/>
  <c r="AC2783" i="1"/>
  <c r="AB2740" i="1"/>
  <c r="AB2683" i="1"/>
  <c r="AC2683" i="1"/>
  <c r="AB2642" i="1"/>
  <c r="AC2642" i="1"/>
  <c r="AC2599" i="1"/>
  <c r="AB2572" i="1"/>
  <c r="AC2572" i="1"/>
  <c r="AB2543" i="1"/>
  <c r="AC2437" i="1"/>
  <c r="AB2437" i="1"/>
  <c r="AC2415" i="1"/>
  <c r="AB2366" i="1"/>
  <c r="AB2309" i="1"/>
  <c r="AC2309" i="1"/>
  <c r="AB2291" i="1"/>
  <c r="AC2291" i="1"/>
  <c r="AC2227" i="1"/>
  <c r="AB2227" i="1"/>
  <c r="AC2098" i="1"/>
  <c r="AB2098" i="1"/>
  <c r="AC2045" i="1"/>
  <c r="AB2045" i="1"/>
  <c r="AC2016" i="1"/>
  <c r="AB2016" i="1"/>
  <c r="AC2688" i="1"/>
  <c r="AB2688" i="1"/>
  <c r="AC3710" i="1"/>
  <c r="AC3503" i="1"/>
  <c r="AC3479" i="1"/>
  <c r="AC3393" i="1"/>
  <c r="AC3323" i="1"/>
  <c r="AB3323" i="1"/>
  <c r="AC3301" i="1"/>
  <c r="AC3217" i="1"/>
  <c r="AB3217" i="1"/>
  <c r="AC3210" i="1"/>
  <c r="AB3210" i="1"/>
  <c r="AC3178" i="1"/>
  <c r="AB3178" i="1"/>
  <c r="AC3167" i="1"/>
  <c r="AB3167" i="1"/>
  <c r="AB3095" i="1"/>
  <c r="AC3095" i="1"/>
  <c r="AC3045" i="1"/>
  <c r="AB3020" i="1"/>
  <c r="AC3020" i="1"/>
  <c r="AC3008" i="1"/>
  <c r="AB2872" i="1"/>
  <c r="AC2872" i="1"/>
  <c r="AC2770" i="1"/>
  <c r="AB2770" i="1"/>
  <c r="AC2716" i="1"/>
  <c r="AB2716" i="1"/>
  <c r="AB2565" i="1"/>
  <c r="AC2565" i="1"/>
  <c r="AB2409" i="1"/>
  <c r="AC2409" i="1"/>
  <c r="AC2397" i="1"/>
  <c r="AB2397" i="1"/>
  <c r="AC2375" i="1"/>
  <c r="AC2330" i="1"/>
  <c r="AB2330" i="1"/>
  <c r="AC3661" i="1"/>
  <c r="AC3608" i="1"/>
  <c r="AC3556" i="1"/>
  <c r="AB3442" i="1"/>
  <c r="AC3425" i="1"/>
  <c r="AB3425" i="1"/>
  <c r="AB3414" i="1"/>
  <c r="AB3275" i="1"/>
  <c r="AB3254" i="1"/>
  <c r="AB3232" i="1"/>
  <c r="AB3138" i="1"/>
  <c r="AC3138" i="1"/>
  <c r="AB3117" i="1"/>
  <c r="AB3111" i="1"/>
  <c r="AC3085" i="1"/>
  <c r="AC3067" i="1"/>
  <c r="AB3067" i="1"/>
  <c r="AB3056" i="1"/>
  <c r="AC3014" i="1"/>
  <c r="AB2966" i="1"/>
  <c r="AC2966" i="1"/>
  <c r="AC2948" i="1"/>
  <c r="AB2902" i="1"/>
  <c r="AC2902" i="1"/>
  <c r="AC2793" i="1"/>
  <c r="AB2793" i="1"/>
  <c r="AB2758" i="1"/>
  <c r="AC2758" i="1"/>
  <c r="AB2705" i="1"/>
  <c r="AC2705" i="1"/>
  <c r="AB2623" i="1"/>
  <c r="AC2610" i="1"/>
  <c r="AC2603" i="1"/>
  <c r="AC2523" i="1"/>
  <c r="AB2523" i="1"/>
  <c r="AC2471" i="1"/>
  <c r="AB2414" i="1"/>
  <c r="AC2414" i="1"/>
  <c r="AB2261" i="1"/>
  <c r="AC2261" i="1"/>
  <c r="AC2221" i="1"/>
  <c r="AB2221" i="1"/>
  <c r="AC2085" i="1"/>
  <c r="AB2085" i="1"/>
  <c r="AC2054" i="1"/>
  <c r="AB2054" i="1"/>
  <c r="AC1920" i="1"/>
  <c r="AB1920" i="1"/>
  <c r="AB3177" i="1"/>
  <c r="AC3177" i="1"/>
  <c r="AB3001" i="1"/>
  <c r="AC3001" i="1"/>
  <c r="AB2908" i="1"/>
  <c r="AC2908" i="1"/>
  <c r="AB2776" i="1"/>
  <c r="AC2776" i="1"/>
  <c r="AC2733" i="1"/>
  <c r="AB2733" i="1"/>
  <c r="AC2652" i="1"/>
  <c r="AB2652" i="1"/>
  <c r="AC2593" i="1"/>
  <c r="AB2593" i="1"/>
  <c r="AB2576" i="1"/>
  <c r="AC2576" i="1"/>
  <c r="AB2570" i="1"/>
  <c r="AC2570" i="1"/>
  <c r="AC2517" i="1"/>
  <c r="AB2517" i="1"/>
  <c r="AC2453" i="1"/>
  <c r="AB2453" i="1"/>
  <c r="AB2441" i="1"/>
  <c r="AC2441" i="1"/>
  <c r="AB2430" i="1"/>
  <c r="AC2430" i="1"/>
  <c r="AC2350" i="1"/>
  <c r="AB2350" i="1"/>
  <c r="AB2329" i="1"/>
  <c r="AC2329" i="1"/>
  <c r="AC2300" i="1"/>
  <c r="AB2300" i="1"/>
  <c r="AC2175" i="1"/>
  <c r="AB2175" i="1"/>
  <c r="AC1987" i="1"/>
  <c r="AB1987" i="1"/>
  <c r="AC3676" i="1"/>
  <c r="AC3623" i="1"/>
  <c r="AC3571" i="1"/>
  <c r="AB3527" i="1"/>
  <c r="AB3488" i="1"/>
  <c r="AC3483" i="1"/>
  <c r="AB3418" i="1"/>
  <c r="AB3360" i="1"/>
  <c r="AB3343" i="1"/>
  <c r="AC3343" i="1"/>
  <c r="AB3279" i="1"/>
  <c r="AB3221" i="1"/>
  <c r="AB3198" i="1"/>
  <c r="AC3143" i="1"/>
  <c r="AB3127" i="1"/>
  <c r="AC3071" i="1"/>
  <c r="AB2989" i="1"/>
  <c r="AC2989" i="1"/>
  <c r="AB2918" i="1"/>
  <c r="AB2901" i="1"/>
  <c r="AB2841" i="1"/>
  <c r="AC2841" i="1"/>
  <c r="AB2629" i="1"/>
  <c r="AC2499" i="1"/>
  <c r="AB2499" i="1"/>
  <c r="AB2488" i="1"/>
  <c r="AB2458" i="1"/>
  <c r="AC2458" i="1"/>
  <c r="AC2446" i="1"/>
  <c r="AB2446" i="1"/>
  <c r="AC2413" i="1"/>
  <c r="AB2413" i="1"/>
  <c r="AB2355" i="1"/>
  <c r="AC2355" i="1"/>
  <c r="AB2240" i="1"/>
  <c r="AC2240" i="1"/>
  <c r="AC2151" i="1"/>
  <c r="AB2151" i="1"/>
  <c r="AC2128" i="1"/>
  <c r="AB2128" i="1"/>
  <c r="AC2122" i="1"/>
  <c r="AB2117" i="1"/>
  <c r="AC2117" i="1"/>
  <c r="AB2019" i="1"/>
  <c r="AB1997" i="1"/>
  <c r="AC3231" i="1"/>
  <c r="AB3231" i="1"/>
  <c r="AB3110" i="1"/>
  <c r="AC3110" i="1"/>
  <c r="AC3044" i="1"/>
  <c r="AB3044" i="1"/>
  <c r="AB2767" i="1"/>
  <c r="AC2767" i="1"/>
  <c r="AB2714" i="1"/>
  <c r="AC2714" i="1"/>
  <c r="AB2575" i="1"/>
  <c r="AC2575" i="1"/>
  <c r="AC2546" i="1"/>
  <c r="AB2546" i="1"/>
  <c r="AB2493" i="1"/>
  <c r="AC2493" i="1"/>
  <c r="AC2440" i="1"/>
  <c r="AB2440" i="1"/>
  <c r="AB2328" i="1"/>
  <c r="AC2328" i="1"/>
  <c r="AB2230" i="1"/>
  <c r="AC2230" i="1"/>
  <c r="AC3692" i="1"/>
  <c r="AC3638" i="1"/>
  <c r="AC3586" i="1"/>
  <c r="AB3531" i="1"/>
  <c r="AC3492" i="1"/>
  <c r="AB3376" i="1"/>
  <c r="AB3348" i="1"/>
  <c r="AC3348" i="1"/>
  <c r="AB3331" i="1"/>
  <c r="AB3316" i="1"/>
  <c r="AB3305" i="1"/>
  <c r="AB3284" i="1"/>
  <c r="AB3264" i="1"/>
  <c r="AB3208" i="1"/>
  <c r="AC3160" i="1"/>
  <c r="AB3160" i="1"/>
  <c r="AC3153" i="1"/>
  <c r="AB3131" i="1"/>
  <c r="AB3089" i="1"/>
  <c r="AB3065" i="1"/>
  <c r="AC3018" i="1"/>
  <c r="AB3018" i="1"/>
  <c r="AC2964" i="1"/>
  <c r="AC2941" i="1"/>
  <c r="AB2941" i="1"/>
  <c r="AC2928" i="1"/>
  <c r="AB2928" i="1"/>
  <c r="AB2851" i="1"/>
  <c r="AC2817" i="1"/>
  <c r="AB2817" i="1"/>
  <c r="AB2639" i="1"/>
  <c r="AB2407" i="1"/>
  <c r="AC2276" i="1"/>
  <c r="AB2276" i="1"/>
  <c r="AC2255" i="1"/>
  <c r="AB2255" i="1"/>
  <c r="AC2150" i="1"/>
  <c r="AB2150" i="1"/>
  <c r="AB2033" i="1"/>
  <c r="AC1957" i="1"/>
  <c r="AB1952" i="1"/>
  <c r="AC1952" i="1"/>
  <c r="AB1935" i="1"/>
  <c r="AC1935" i="1"/>
  <c r="AB3437" i="1"/>
  <c r="AC3437" i="1"/>
  <c r="AC3539" i="1"/>
  <c r="AC3526" i="1"/>
  <c r="AC3471" i="1"/>
  <c r="AB3471" i="1"/>
  <c r="AC3455" i="1"/>
  <c r="AC3391" i="1"/>
  <c r="AB3242" i="1"/>
  <c r="AC3242" i="1"/>
  <c r="AC3230" i="1"/>
  <c r="AB3126" i="1"/>
  <c r="AC3126" i="1"/>
  <c r="AC3114" i="1"/>
  <c r="AC3070" i="1"/>
  <c r="AC2976" i="1"/>
  <c r="AC2958" i="1"/>
  <c r="AB2958" i="1"/>
  <c r="AB2946" i="1"/>
  <c r="AC2946" i="1"/>
  <c r="AC2786" i="1"/>
  <c r="AB2786" i="1"/>
  <c r="AC2743" i="1"/>
  <c r="AB2743" i="1"/>
  <c r="AC2628" i="1"/>
  <c r="AB2628" i="1"/>
  <c r="AC2621" i="1"/>
  <c r="AB2621" i="1"/>
  <c r="AB2527" i="1"/>
  <c r="AC2527" i="1"/>
  <c r="AB2515" i="1"/>
  <c r="AC2515" i="1"/>
  <c r="AC2385" i="1"/>
  <c r="AB2385" i="1"/>
  <c r="AB2259" i="1"/>
  <c r="AC2259" i="1"/>
  <c r="AC2197" i="1"/>
  <c r="AB2197" i="1"/>
  <c r="AC2191" i="1"/>
  <c r="AB2191" i="1"/>
  <c r="AB2094" i="1"/>
  <c r="AC2094" i="1"/>
  <c r="AC2058" i="1"/>
  <c r="AB2058" i="1"/>
  <c r="AC1996" i="1"/>
  <c r="AB1996" i="1"/>
  <c r="AB1969" i="1"/>
  <c r="AC1969" i="1"/>
  <c r="AC3708" i="1"/>
  <c r="AC3654" i="1"/>
  <c r="AC3601" i="1"/>
  <c r="AC3549" i="1"/>
  <c r="AB3543" i="1"/>
  <c r="AC3466" i="1"/>
  <c r="AB3429" i="1"/>
  <c r="AB3380" i="1"/>
  <c r="AB3365" i="1"/>
  <c r="AB3336" i="1"/>
  <c r="AB3320" i="1"/>
  <c r="AB3309" i="1"/>
  <c r="AC3213" i="1"/>
  <c r="AB3213" i="1"/>
  <c r="AB3191" i="1"/>
  <c r="AC3170" i="1"/>
  <c r="AB3170" i="1"/>
  <c r="AC3159" i="1"/>
  <c r="AC2987" i="1"/>
  <c r="AC2816" i="1"/>
  <c r="AB2816" i="1"/>
  <c r="AC2749" i="1"/>
  <c r="AB2656" i="1"/>
  <c r="AC2656" i="1"/>
  <c r="AC2581" i="1"/>
  <c r="AB2581" i="1"/>
  <c r="AC2538" i="1"/>
  <c r="AB2538" i="1"/>
  <c r="AC2462" i="1"/>
  <c r="AB2462" i="1"/>
  <c r="AC2400" i="1"/>
  <c r="AB2400" i="1"/>
  <c r="AC2394" i="1"/>
  <c r="AB2394" i="1"/>
  <c r="AB2359" i="1"/>
  <c r="AC2359" i="1"/>
  <c r="AB2333" i="1"/>
  <c r="AC2333" i="1"/>
  <c r="AB2304" i="1"/>
  <c r="AC2304" i="1"/>
  <c r="AB2207" i="1"/>
  <c r="AC2207" i="1"/>
  <c r="AC2179" i="1"/>
  <c r="AB2179" i="1"/>
  <c r="AB2161" i="1"/>
  <c r="AC2161" i="1"/>
  <c r="AC2149" i="1"/>
  <c r="AB2149" i="1"/>
  <c r="AC2138" i="1"/>
  <c r="AC1944" i="1"/>
  <c r="AB1944" i="1"/>
  <c r="AC3486" i="1"/>
  <c r="AB3486" i="1"/>
  <c r="AB3059" i="1"/>
  <c r="AC3059" i="1"/>
  <c r="AB3358" i="1"/>
  <c r="AC3358" i="1"/>
  <c r="AB2850" i="1"/>
  <c r="AC2850" i="1"/>
  <c r="AC2796" i="1"/>
  <c r="AB2796" i="1"/>
  <c r="AC2514" i="1"/>
  <c r="AB2514" i="1"/>
  <c r="AC2293" i="1"/>
  <c r="AB2293" i="1"/>
  <c r="AB2190" i="1"/>
  <c r="AC2190" i="1"/>
  <c r="AC2082" i="1"/>
  <c r="AB2082" i="1"/>
  <c r="AC2047" i="1"/>
  <c r="AB2047" i="1"/>
  <c r="AC3224" i="1"/>
  <c r="AB3224" i="1"/>
  <c r="AC3108" i="1"/>
  <c r="AB3108" i="1"/>
  <c r="AC2969" i="1"/>
  <c r="AB2969" i="1"/>
  <c r="AC2892" i="1"/>
  <c r="AB2886" i="1"/>
  <c r="AC2886" i="1"/>
  <c r="AB2772" i="1"/>
  <c r="AC2772" i="1"/>
  <c r="AB2590" i="1"/>
  <c r="AC2580" i="1"/>
  <c r="AC2496" i="1"/>
  <c r="AB2438" i="1"/>
  <c r="AB2427" i="1"/>
  <c r="AB2358" i="1"/>
  <c r="AC2358" i="1"/>
  <c r="AB2347" i="1"/>
  <c r="AB1940" i="1"/>
  <c r="AC1940" i="1"/>
  <c r="AC3383" i="1"/>
  <c r="AB3383" i="1"/>
  <c r="AC3312" i="1"/>
  <c r="AB3312" i="1"/>
  <c r="AB2324" i="1"/>
  <c r="AC2324" i="1"/>
  <c r="AB2158" i="1"/>
  <c r="AC2158" i="1"/>
  <c r="AB2055" i="1"/>
  <c r="AC2055" i="1"/>
  <c r="AB3033" i="1"/>
  <c r="AC3033" i="1"/>
  <c r="AC3689" i="1"/>
  <c r="AC3636" i="1"/>
  <c r="AC3584" i="1"/>
  <c r="AB3542" i="1"/>
  <c r="AC3538" i="1"/>
  <c r="AB3485" i="1"/>
  <c r="AC3454" i="1"/>
  <c r="AB3364" i="1"/>
  <c r="AC3364" i="1"/>
  <c r="AB3357" i="1"/>
  <c r="AC3335" i="1"/>
  <c r="AB3313" i="1"/>
  <c r="AB3272" i="1"/>
  <c r="AC3267" i="1"/>
  <c r="AB3262" i="1"/>
  <c r="AC3239" i="1"/>
  <c r="AB3201" i="1"/>
  <c r="AC3201" i="1"/>
  <c r="AC3195" i="1"/>
  <c r="AB3140" i="1"/>
  <c r="AC2998" i="1"/>
  <c r="AC2944" i="1"/>
  <c r="AC2844" i="1"/>
  <c r="AB2844" i="1"/>
  <c r="AB2741" i="1"/>
  <c r="AC2741" i="1"/>
  <c r="AC2695" i="1"/>
  <c r="AB2695" i="1"/>
  <c r="AC2666" i="1"/>
  <c r="AB2666" i="1"/>
  <c r="AB2649" i="1"/>
  <c r="AC2649" i="1"/>
  <c r="AB2513" i="1"/>
  <c r="AC2513" i="1"/>
  <c r="AC2467" i="1"/>
  <c r="AB2467" i="1"/>
  <c r="AC2378" i="1"/>
  <c r="AB2378" i="1"/>
  <c r="AB2195" i="1"/>
  <c r="AC2195" i="1"/>
  <c r="AC2046" i="1"/>
  <c r="AB2046" i="1"/>
  <c r="AC2848" i="1"/>
  <c r="AB2848" i="1"/>
  <c r="AC2130" i="1"/>
  <c r="AB2130" i="1"/>
  <c r="AB2091" i="1"/>
  <c r="AC2091" i="1"/>
  <c r="AB2030" i="1"/>
  <c r="AC2030" i="1"/>
  <c r="AC3683" i="1"/>
  <c r="AC3631" i="1"/>
  <c r="AC3578" i="1"/>
  <c r="AB3519" i="1"/>
  <c r="AC3504" i="1"/>
  <c r="AC3490" i="1"/>
  <c r="AB3324" i="1"/>
  <c r="AB3297" i="1"/>
  <c r="AC3297" i="1"/>
  <c r="AC3257" i="1"/>
  <c r="AB3257" i="1"/>
  <c r="AB3218" i="1"/>
  <c r="AB3168" i="1"/>
  <c r="AB3151" i="1"/>
  <c r="AB3096" i="1"/>
  <c r="AB3080" i="1"/>
  <c r="AC3080" i="1"/>
  <c r="AC3052" i="1"/>
  <c r="AC3046" i="1"/>
  <c r="AB3028" i="1"/>
  <c r="AC3003" i="1"/>
  <c r="AC2950" i="1"/>
  <c r="AB2950" i="1"/>
  <c r="AB2885" i="1"/>
  <c r="AC2885" i="1"/>
  <c r="AC2879" i="1"/>
  <c r="AC2867" i="1"/>
  <c r="AB2814" i="1"/>
  <c r="AC2814" i="1"/>
  <c r="AC2735" i="1"/>
  <c r="AB2671" i="1"/>
  <c r="AC2671" i="1"/>
  <c r="AC2636" i="1"/>
  <c r="AB2636" i="1"/>
  <c r="AC2605" i="1"/>
  <c r="AB2605" i="1"/>
  <c r="AC2501" i="1"/>
  <c r="AC2485" i="1"/>
  <c r="AB2485" i="1"/>
  <c r="AC2392" i="1"/>
  <c r="AB2362" i="1"/>
  <c r="AC2341" i="1"/>
  <c r="AB2341" i="1"/>
  <c r="AC2285" i="1"/>
  <c r="AB2285" i="1"/>
  <c r="AB2279" i="1"/>
  <c r="AB2274" i="1"/>
  <c r="AC2274" i="1"/>
  <c r="AB2159" i="1"/>
  <c r="AC2159" i="1"/>
  <c r="AC2056" i="1"/>
  <c r="AB2056" i="1"/>
  <c r="AC2031" i="1"/>
  <c r="AB2031" i="1"/>
  <c r="AC1967" i="1"/>
  <c r="AB1967" i="1"/>
  <c r="AB2542" i="1"/>
  <c r="AC2542" i="1"/>
  <c r="AC2248" i="1"/>
  <c r="AB2248" i="1"/>
  <c r="AB2166" i="1"/>
  <c r="AC2166" i="1"/>
  <c r="AC2118" i="1"/>
  <c r="AB2118" i="1"/>
  <c r="AC2097" i="1"/>
  <c r="AB2097" i="1"/>
  <c r="AC1953" i="1"/>
  <c r="AB1953" i="1"/>
  <c r="AC3119" i="1"/>
  <c r="AB3119" i="1"/>
  <c r="AB2883" i="1"/>
  <c r="AC2883" i="1"/>
  <c r="AB2311" i="1"/>
  <c r="AC2311" i="1"/>
  <c r="AC2133" i="1"/>
  <c r="AB2133" i="1"/>
  <c r="AC2012" i="1"/>
  <c r="AB2012" i="1"/>
  <c r="AC1973" i="1"/>
  <c r="AB1973" i="1"/>
  <c r="AC1942" i="1"/>
  <c r="AB1942" i="1"/>
  <c r="AC2887" i="1"/>
  <c r="AB2887" i="1"/>
  <c r="AB2468" i="1"/>
  <c r="AC2468" i="1"/>
  <c r="AC2106" i="1"/>
  <c r="AB2106" i="1"/>
  <c r="AC2095" i="1"/>
  <c r="AB2095" i="1"/>
  <c r="AC1924" i="1"/>
  <c r="AB1924" i="1"/>
  <c r="AB2821" i="1"/>
  <c r="AC2821" i="1"/>
  <c r="AB2700" i="1"/>
  <c r="AC2700" i="1"/>
  <c r="AC2078" i="1"/>
  <c r="AB2078" i="1"/>
  <c r="AC2005" i="1"/>
  <c r="AB2005" i="1"/>
  <c r="AB2983" i="1"/>
  <c r="AC2983" i="1"/>
  <c r="AB2831" i="1"/>
  <c r="AC2831" i="1"/>
  <c r="AB2478" i="1"/>
  <c r="AC2478" i="1"/>
  <c r="AC2382" i="1"/>
  <c r="AB2382" i="1"/>
  <c r="AB2371" i="1"/>
  <c r="AC2371" i="1"/>
  <c r="AB2152" i="1"/>
  <c r="AC2152" i="1"/>
  <c r="AC2059" i="1"/>
  <c r="AB2059" i="1"/>
  <c r="AB3409" i="1"/>
  <c r="AB3369" i="1"/>
  <c r="AB3328" i="1"/>
  <c r="AB3115" i="1"/>
  <c r="AB3105" i="1"/>
  <c r="AB3100" i="1"/>
  <c r="AB3054" i="1"/>
  <c r="AC3049" i="1"/>
  <c r="AC2994" i="1"/>
  <c r="AC2988" i="1"/>
  <c r="AB2988" i="1"/>
  <c r="AC2972" i="1"/>
  <c r="AB2961" i="1"/>
  <c r="AB2940" i="1"/>
  <c r="AC2646" i="1"/>
  <c r="AB2646" i="1"/>
  <c r="AB2308" i="1"/>
  <c r="AC2308" i="1"/>
  <c r="AB2093" i="1"/>
  <c r="AC2093" i="1"/>
  <c r="AB2836" i="1"/>
  <c r="AC2836" i="1"/>
  <c r="AB2428" i="1"/>
  <c r="AC2428" i="1"/>
  <c r="AB2296" i="1"/>
  <c r="AC2296" i="1"/>
  <c r="AC2200" i="1"/>
  <c r="AB2200" i="1"/>
  <c r="AC2141" i="1"/>
  <c r="AB2141" i="1"/>
  <c r="AC2109" i="1"/>
  <c r="AB2109" i="1"/>
  <c r="AC1998" i="1"/>
  <c r="AB1998" i="1"/>
  <c r="AC2288" i="1"/>
  <c r="AC2209" i="1"/>
  <c r="AC2176" i="1"/>
  <c r="AC2105" i="1"/>
  <c r="AC2096" i="1"/>
  <c r="AB1931" i="1"/>
  <c r="AC2957" i="1"/>
  <c r="AC2930" i="1"/>
  <c r="AB2724" i="1"/>
  <c r="AC2715" i="1"/>
  <c r="AB2516" i="1"/>
  <c r="AC2502" i="1"/>
  <c r="AC2484" i="1"/>
  <c r="AB2426" i="1"/>
  <c r="AB2393" i="1"/>
  <c r="AC2376" i="1"/>
  <c r="AB2346" i="1"/>
  <c r="AB2325" i="1"/>
  <c r="AC2292" i="1"/>
  <c r="AC2278" i="1"/>
  <c r="AC2269" i="1"/>
  <c r="AC2196" i="1"/>
  <c r="AB2143" i="1"/>
  <c r="AC2129" i="1"/>
  <c r="AB2083" i="1"/>
  <c r="AB3439" i="1"/>
  <c r="AC3439" i="1"/>
  <c r="AB3385" i="1"/>
  <c r="AC3385" i="1"/>
  <c r="AB3707" i="1"/>
  <c r="AB3699" i="1"/>
  <c r="AB3691" i="1"/>
  <c r="AB3682" i="1"/>
  <c r="AB3675" i="1"/>
  <c r="AB3667" i="1"/>
  <c r="AB3660" i="1"/>
  <c r="AB3653" i="1"/>
  <c r="AB3645" i="1"/>
  <c r="AB3637" i="1"/>
  <c r="AB3630" i="1"/>
  <c r="AB3622" i="1"/>
  <c r="AB3614" i="1"/>
  <c r="AB3607" i="1"/>
  <c r="AB3600" i="1"/>
  <c r="AB3592" i="1"/>
  <c r="AB3585" i="1"/>
  <c r="AB3577" i="1"/>
  <c r="AB3570" i="1"/>
  <c r="AB3562" i="1"/>
  <c r="AB3555" i="1"/>
  <c r="AB3548" i="1"/>
  <c r="AB3536" i="1"/>
  <c r="AC3536" i="1"/>
  <c r="AB3509" i="1"/>
  <c r="AB3501" i="1"/>
  <c r="AC3501" i="1"/>
  <c r="AC3497" i="1"/>
  <c r="AB3493" i="1"/>
  <c r="AB3407" i="1"/>
  <c r="AC3407" i="1"/>
  <c r="AB3355" i="1"/>
  <c r="AC3355" i="1"/>
  <c r="AB3302" i="1"/>
  <c r="AC3302" i="1"/>
  <c r="AB3251" i="1"/>
  <c r="AC3251" i="1"/>
  <c r="AB3200" i="1"/>
  <c r="AC3200" i="1"/>
  <c r="AB3149" i="1"/>
  <c r="AC3149" i="1"/>
  <c r="AB3086" i="1"/>
  <c r="AB3082" i="1"/>
  <c r="AB3075" i="1"/>
  <c r="AC3050" i="1"/>
  <c r="AB3031" i="1"/>
  <c r="AC3015" i="1"/>
  <c r="AB3015" i="1"/>
  <c r="AB2968" i="1"/>
  <c r="AC2943" i="1"/>
  <c r="AB2943" i="1"/>
  <c r="AC2891" i="1"/>
  <c r="AB2891" i="1"/>
  <c r="AB2866" i="1"/>
  <c r="AC2866" i="1"/>
  <c r="AB2830" i="1"/>
  <c r="AC2830" i="1"/>
  <c r="AC2815" i="1"/>
  <c r="AB2815" i="1"/>
  <c r="AB2742" i="1"/>
  <c r="AC2742" i="1"/>
  <c r="AB2731" i="1"/>
  <c r="AC2731" i="1"/>
  <c r="AB2677" i="1"/>
  <c r="AC2677" i="1"/>
  <c r="AB2660" i="1"/>
  <c r="AB2519" i="1"/>
  <c r="AC2519" i="1"/>
  <c r="AC2457" i="1"/>
  <c r="AB2457" i="1"/>
  <c r="AC3002" i="1"/>
  <c r="AB3002" i="1"/>
  <c r="AC2374" i="1"/>
  <c r="AB2374" i="1"/>
  <c r="AB3415" i="1"/>
  <c r="AC3415" i="1"/>
  <c r="AB3363" i="1"/>
  <c r="AC3363" i="1"/>
  <c r="AB3310" i="1"/>
  <c r="AC3310" i="1"/>
  <c r="AB3259" i="1"/>
  <c r="AC3259" i="1"/>
  <c r="AB3207" i="1"/>
  <c r="AC3207" i="1"/>
  <c r="AB3158" i="1"/>
  <c r="AC3158" i="1"/>
  <c r="AB3101" i="1"/>
  <c r="AC3101" i="1"/>
  <c r="AB2982" i="1"/>
  <c r="AC2982" i="1"/>
  <c r="AB2952" i="1"/>
  <c r="AC2952" i="1"/>
  <c r="AB2870" i="1"/>
  <c r="AC2870" i="1"/>
  <c r="AB2834" i="1"/>
  <c r="AC2834" i="1"/>
  <c r="AC2823" i="1"/>
  <c r="AB2823" i="1"/>
  <c r="AC2736" i="1"/>
  <c r="AB2736" i="1"/>
  <c r="AB2723" i="1"/>
  <c r="AC2686" i="1"/>
  <c r="AB2686" i="1"/>
  <c r="AC2573" i="1"/>
  <c r="AB2573" i="1"/>
  <c r="AB2327" i="1"/>
  <c r="AC2327" i="1"/>
  <c r="AB2313" i="1"/>
  <c r="AB2262" i="1"/>
  <c r="AC2262" i="1"/>
  <c r="AC2010" i="1"/>
  <c r="AB2010" i="1"/>
  <c r="AC2876" i="1"/>
  <c r="AB2876" i="1"/>
  <c r="AC3693" i="1"/>
  <c r="AC3677" i="1"/>
  <c r="AC3662" i="1"/>
  <c r="AC3639" i="1"/>
  <c r="AC3632" i="1"/>
  <c r="AC3624" i="1"/>
  <c r="AC3616" i="1"/>
  <c r="AC3602" i="1"/>
  <c r="AC3594" i="1"/>
  <c r="AC3587" i="1"/>
  <c r="AC3579" i="1"/>
  <c r="AC3572" i="1"/>
  <c r="AC3564" i="1"/>
  <c r="AC3557" i="1"/>
  <c r="AC3550" i="1"/>
  <c r="AC3523" i="1"/>
  <c r="AC3507" i="1"/>
  <c r="AB3480" i="1"/>
  <c r="AC3480" i="1"/>
  <c r="AC3467" i="1"/>
  <c r="AC3463" i="1"/>
  <c r="AC3058" i="1"/>
  <c r="AB3058" i="1"/>
  <c r="AC2916" i="1"/>
  <c r="AC2889" i="1"/>
  <c r="AB2889" i="1"/>
  <c r="AC2864" i="1"/>
  <c r="AB2864" i="1"/>
  <c r="AC2757" i="1"/>
  <c r="AB2757" i="1"/>
  <c r="AC2451" i="1"/>
  <c r="AB2451" i="1"/>
  <c r="AC2081" i="1"/>
  <c r="AB2081" i="1"/>
  <c r="AC2015" i="1"/>
  <c r="AB2015" i="1"/>
  <c r="AC3701" i="1"/>
  <c r="AC3684" i="1"/>
  <c r="AC3669" i="1"/>
  <c r="AC3655" i="1"/>
  <c r="AC3647" i="1"/>
  <c r="AC3609" i="1"/>
  <c r="AB3515" i="1"/>
  <c r="AC3515" i="1"/>
  <c r="AC3511" i="1"/>
  <c r="AB3446" i="1"/>
  <c r="AC3446" i="1"/>
  <c r="AB3392" i="1"/>
  <c r="AC3392" i="1"/>
  <c r="AB3340" i="1"/>
  <c r="AC3340" i="1"/>
  <c r="AB3288" i="1"/>
  <c r="AC3288" i="1"/>
  <c r="AB3236" i="1"/>
  <c r="AC3236" i="1"/>
  <c r="AB3186" i="1"/>
  <c r="AC3186" i="1"/>
  <c r="AB3135" i="1"/>
  <c r="AC3135" i="1"/>
  <c r="AB3022" i="1"/>
  <c r="AB2991" i="1"/>
  <c r="AC2827" i="1"/>
  <c r="AB2827" i="1"/>
  <c r="AC2791" i="1"/>
  <c r="AB2791" i="1"/>
  <c r="AB2690" i="1"/>
  <c r="AC2690" i="1"/>
  <c r="AB2680" i="1"/>
  <c r="AC2680" i="1"/>
  <c r="AC2592" i="1"/>
  <c r="AB2592" i="1"/>
  <c r="AB2475" i="1"/>
  <c r="AC2475" i="1"/>
  <c r="AC2266" i="1"/>
  <c r="AB2266" i="1"/>
  <c r="AC2131" i="1"/>
  <c r="AB2131" i="1"/>
  <c r="AB2107" i="1"/>
  <c r="AC2107" i="1"/>
  <c r="AB3487" i="1"/>
  <c r="AC3487" i="1"/>
  <c r="AB3266" i="1"/>
  <c r="AC3266" i="1"/>
  <c r="AB2785" i="1"/>
  <c r="AC2785" i="1"/>
  <c r="AC2596" i="1"/>
  <c r="AB2596" i="1"/>
  <c r="AB2567" i="1"/>
  <c r="AC2567" i="1"/>
  <c r="AB2431" i="1"/>
  <c r="AC2431" i="1"/>
  <c r="AB2356" i="1"/>
  <c r="AC2356" i="1"/>
  <c r="AB2173" i="1"/>
  <c r="AC2173" i="1"/>
  <c r="AC1923" i="1"/>
  <c r="AB1923" i="1"/>
  <c r="AB3332" i="1"/>
  <c r="AC3332" i="1"/>
  <c r="AC2734" i="1"/>
  <c r="AB2734" i="1"/>
  <c r="AC2535" i="1"/>
  <c r="AB2535" i="1"/>
  <c r="AC2297" i="1"/>
  <c r="AB2297" i="1"/>
  <c r="AB3035" i="1"/>
  <c r="AC3035" i="1"/>
  <c r="AC2973" i="1"/>
  <c r="AB2973" i="1"/>
  <c r="AB2963" i="1"/>
  <c r="AC2963" i="1"/>
  <c r="AC2682" i="1"/>
  <c r="AB2682" i="1"/>
  <c r="AB2609" i="1"/>
  <c r="AC2609" i="1"/>
  <c r="AB2461" i="1"/>
  <c r="AC2461" i="1"/>
  <c r="AB3281" i="1"/>
  <c r="AC3281" i="1"/>
  <c r="AB3128" i="1"/>
  <c r="AC3128" i="1"/>
  <c r="AC2859" i="1"/>
  <c r="AB2859" i="1"/>
  <c r="AC2819" i="1"/>
  <c r="AB2819" i="1"/>
  <c r="AB2281" i="1"/>
  <c r="AC2281" i="1"/>
  <c r="AB3030" i="1"/>
  <c r="AC3030" i="1"/>
  <c r="AB2931" i="1"/>
  <c r="AC2931" i="1"/>
  <c r="AC2787" i="1"/>
  <c r="AB2787" i="1"/>
  <c r="AB2795" i="1"/>
  <c r="AC2795" i="1"/>
  <c r="AC2761" i="1"/>
  <c r="AB2761" i="1"/>
  <c r="AC2668" i="1"/>
  <c r="AB2668" i="1"/>
  <c r="AB2163" i="1"/>
  <c r="AC2163" i="1"/>
  <c r="AC2111" i="1"/>
  <c r="AB2111" i="1"/>
  <c r="AB3422" i="1"/>
  <c r="AC3422" i="1"/>
  <c r="AB3370" i="1"/>
  <c r="AC3370" i="1"/>
  <c r="AB3069" i="1"/>
  <c r="AC3069" i="1"/>
  <c r="AB3453" i="1"/>
  <c r="AC3453" i="1"/>
  <c r="AB3400" i="1"/>
  <c r="AC3400" i="1"/>
  <c r="AB3347" i="1"/>
  <c r="AC3347" i="1"/>
  <c r="AB3295" i="1"/>
  <c r="AC3295" i="1"/>
  <c r="AB3244" i="1"/>
  <c r="AC3244" i="1"/>
  <c r="AB3193" i="1"/>
  <c r="AC3193" i="1"/>
  <c r="AB3142" i="1"/>
  <c r="AC3142" i="1"/>
  <c r="AB3076" i="1"/>
  <c r="AC3064" i="1"/>
  <c r="AB3037" i="1"/>
  <c r="AC2684" i="1"/>
  <c r="AB2684" i="1"/>
  <c r="AC2673" i="1"/>
  <c r="AB2673" i="1"/>
  <c r="AC2443" i="1"/>
  <c r="AB2443" i="1"/>
  <c r="AB2401" i="1"/>
  <c r="AC2401" i="1"/>
  <c r="AB3179" i="1"/>
  <c r="AC3179" i="1"/>
  <c r="AB2993" i="1"/>
  <c r="AC2993" i="1"/>
  <c r="AB2839" i="1"/>
  <c r="AC2839" i="1"/>
  <c r="AB2655" i="1"/>
  <c r="AC2655" i="1"/>
  <c r="AB2564" i="1"/>
  <c r="AC2564" i="1"/>
  <c r="AB3508" i="1"/>
  <c r="AC3508" i="1"/>
  <c r="AB2922" i="1"/>
  <c r="AC2922" i="1"/>
  <c r="AB2875" i="1"/>
  <c r="AC2875" i="1"/>
  <c r="AB2853" i="1"/>
  <c r="AC2853" i="1"/>
  <c r="AB2911" i="1"/>
  <c r="AC2911" i="1"/>
  <c r="AB3215" i="1"/>
  <c r="AC3215" i="1"/>
  <c r="AB3165" i="1"/>
  <c r="AC3165" i="1"/>
  <c r="AB3113" i="1"/>
  <c r="AC3113" i="1"/>
  <c r="AB3017" i="1"/>
  <c r="AC3017" i="1"/>
  <c r="AB3522" i="1"/>
  <c r="AC3522" i="1"/>
  <c r="AC3704" i="1"/>
  <c r="AC3696" i="1"/>
  <c r="AC3686" i="1"/>
  <c r="AC3679" i="1"/>
  <c r="AC3671" i="1"/>
  <c r="AC3664" i="1"/>
  <c r="AC3657" i="1"/>
  <c r="AC3650" i="1"/>
  <c r="AC3642" i="1"/>
  <c r="AC3634" i="1"/>
  <c r="AC3627" i="1"/>
  <c r="AC3619" i="1"/>
  <c r="AC3611" i="1"/>
  <c r="AC3604" i="1"/>
  <c r="AC3597" i="1"/>
  <c r="AC3589" i="1"/>
  <c r="AC3582" i="1"/>
  <c r="AC3574" i="1"/>
  <c r="AC3567" i="1"/>
  <c r="AC3559" i="1"/>
  <c r="AC3552" i="1"/>
  <c r="AC3544" i="1"/>
  <c r="AC3521" i="1"/>
  <c r="AB3494" i="1"/>
  <c r="AC3494" i="1"/>
  <c r="AC3482" i="1"/>
  <c r="AC3478" i="1"/>
  <c r="AC3103" i="1"/>
  <c r="AB3083" i="1"/>
  <c r="AC3083" i="1"/>
  <c r="AC3072" i="1"/>
  <c r="AC3060" i="1"/>
  <c r="AC3047" i="1"/>
  <c r="AB3047" i="1"/>
  <c r="AC2769" i="1"/>
  <c r="AC2704" i="1"/>
  <c r="AB2704" i="1"/>
  <c r="AB2497" i="1"/>
  <c r="AC2497" i="1"/>
  <c r="AC2473" i="1"/>
  <c r="AB2473" i="1"/>
  <c r="AB2079" i="1"/>
  <c r="AC2079" i="1"/>
  <c r="AB3472" i="1"/>
  <c r="AC3472" i="1"/>
  <c r="AB3529" i="1"/>
  <c r="AC3529" i="1"/>
  <c r="AC3525" i="1"/>
  <c r="AC3517" i="1"/>
  <c r="AC3513" i="1"/>
  <c r="AC3473" i="1"/>
  <c r="AC3456" i="1"/>
  <c r="AC3452" i="1"/>
  <c r="AC3448" i="1"/>
  <c r="AC3444" i="1"/>
  <c r="AB3431" i="1"/>
  <c r="AC3431" i="1"/>
  <c r="AC3403" i="1"/>
  <c r="AC3399" i="1"/>
  <c r="AC3394" i="1"/>
  <c r="AC3390" i="1"/>
  <c r="AB3377" i="1"/>
  <c r="AC3377" i="1"/>
  <c r="AC3350" i="1"/>
  <c r="AC3346" i="1"/>
  <c r="AC3342" i="1"/>
  <c r="AC3338" i="1"/>
  <c r="AB3325" i="1"/>
  <c r="AC3325" i="1"/>
  <c r="AC3298" i="1"/>
  <c r="AC3294" i="1"/>
  <c r="AC3290" i="1"/>
  <c r="AC3286" i="1"/>
  <c r="AB3273" i="1"/>
  <c r="AC3273" i="1"/>
  <c r="AC3247" i="1"/>
  <c r="AC3243" i="1"/>
  <c r="AC3238" i="1"/>
  <c r="AC3234" i="1"/>
  <c r="AB3222" i="1"/>
  <c r="AC3222" i="1"/>
  <c r="AC3196" i="1"/>
  <c r="AC3192" i="1"/>
  <c r="AC3188" i="1"/>
  <c r="AC3184" i="1"/>
  <c r="AB3172" i="1"/>
  <c r="AC3172" i="1"/>
  <c r="AC3145" i="1"/>
  <c r="AC3141" i="1"/>
  <c r="AC3137" i="1"/>
  <c r="AC3133" i="1"/>
  <c r="AB3121" i="1"/>
  <c r="AC3121" i="1"/>
  <c r="AB3041" i="1"/>
  <c r="AC3041" i="1"/>
  <c r="AB3004" i="1"/>
  <c r="AC3004" i="1"/>
  <c r="AC2939" i="1"/>
  <c r="AC2909" i="1"/>
  <c r="AB2909" i="1"/>
  <c r="AB2855" i="1"/>
  <c r="AC2811" i="1"/>
  <c r="AB2811" i="1"/>
  <c r="AC2789" i="1"/>
  <c r="AB2789" i="1"/>
  <c r="AB2778" i="1"/>
  <c r="AC2774" i="1"/>
  <c r="AC2738" i="1"/>
  <c r="AB2738" i="1"/>
  <c r="AB2632" i="1"/>
  <c r="AC2632" i="1"/>
  <c r="AB2616" i="1"/>
  <c r="AC2616" i="1"/>
  <c r="AB2555" i="1"/>
  <c r="AB2233" i="1"/>
  <c r="AB3229" i="1"/>
  <c r="AC3229" i="1"/>
  <c r="AB3318" i="1"/>
  <c r="AC3318" i="1"/>
  <c r="AB3465" i="1"/>
  <c r="AC3465" i="1"/>
  <c r="AC3460" i="1"/>
  <c r="AC2984" i="1"/>
  <c r="AB2984" i="1"/>
  <c r="AC2954" i="1"/>
  <c r="AB2954" i="1"/>
  <c r="AB2933" i="1"/>
  <c r="AC2933" i="1"/>
  <c r="AC2708" i="1"/>
  <c r="AB2708" i="1"/>
  <c r="AB2559" i="1"/>
  <c r="AB2533" i="1"/>
  <c r="AC2505" i="1"/>
  <c r="AB2505" i="1"/>
  <c r="AB2477" i="1"/>
  <c r="AC2411" i="1"/>
  <c r="AB2411" i="1"/>
  <c r="AB2868" i="1"/>
  <c r="AC2868" i="1"/>
  <c r="AB2487" i="1"/>
  <c r="AC2487" i="1"/>
  <c r="AC2455" i="1"/>
  <c r="AB2455" i="1"/>
  <c r="AB2421" i="1"/>
  <c r="AC2421" i="1"/>
  <c r="AB2348" i="1"/>
  <c r="AC2348" i="1"/>
  <c r="AB2210" i="1"/>
  <c r="AC2210" i="1"/>
  <c r="AB2060" i="1"/>
  <c r="AC2060" i="1"/>
  <c r="AB2006" i="1"/>
  <c r="AC2006" i="1"/>
  <c r="AC3021" i="1"/>
  <c r="AC3009" i="1"/>
  <c r="AC2990" i="1"/>
  <c r="AC2979" i="1"/>
  <c r="AC2960" i="1"/>
  <c r="AC2949" i="1"/>
  <c r="AC2938" i="1"/>
  <c r="AC2919" i="1"/>
  <c r="AC2903" i="1"/>
  <c r="AC2854" i="1"/>
  <c r="AC2842" i="1"/>
  <c r="AC2838" i="1"/>
  <c r="AC2799" i="1"/>
  <c r="AC2745" i="1"/>
  <c r="AC2693" i="1"/>
  <c r="AB2650" i="1"/>
  <c r="AC2635" i="1"/>
  <c r="AB2520" i="1"/>
  <c r="AC2520" i="1"/>
  <c r="AB2498" i="1"/>
  <c r="AC2498" i="1"/>
  <c r="AC2494" i="1"/>
  <c r="AC2481" i="1"/>
  <c r="AB2334" i="1"/>
  <c r="AC2267" i="1"/>
  <c r="AC2153" i="1"/>
  <c r="AB2153" i="1"/>
  <c r="AC2144" i="1"/>
  <c r="AC2997" i="1"/>
  <c r="AC2986" i="1"/>
  <c r="AC2967" i="1"/>
  <c r="AC2956" i="1"/>
  <c r="AC2945" i="1"/>
  <c r="AC2926" i="1"/>
  <c r="AC2915" i="1"/>
  <c r="AC2899" i="1"/>
  <c r="AB2882" i="1"/>
  <c r="AC2878" i="1"/>
  <c r="AC2874" i="1"/>
  <c r="AB2846" i="1"/>
  <c r="AC2846" i="1"/>
  <c r="AC2804" i="1"/>
  <c r="AC2781" i="1"/>
  <c r="AC2750" i="1"/>
  <c r="AC2726" i="1"/>
  <c r="AC2697" i="1"/>
  <c r="AB2654" i="1"/>
  <c r="AC2654" i="1"/>
  <c r="AC2627" i="1"/>
  <c r="AC2622" i="1"/>
  <c r="AC2612" i="1"/>
  <c r="AB2436" i="1"/>
  <c r="AC2436" i="1"/>
  <c r="AB2363" i="1"/>
  <c r="AC2272" i="1"/>
  <c r="AB2272" i="1"/>
  <c r="AC2975" i="1"/>
  <c r="AB2808" i="1"/>
  <c r="AC2808" i="1"/>
  <c r="AB2755" i="1"/>
  <c r="AB2701" i="1"/>
  <c r="AB2640" i="1"/>
  <c r="AC2640" i="1"/>
  <c r="AB2524" i="1"/>
  <c r="AC2524" i="1"/>
  <c r="AC2185" i="1"/>
  <c r="AC2759" i="1"/>
  <c r="AB2759" i="1"/>
  <c r="AC2706" i="1"/>
  <c r="AB2706" i="1"/>
  <c r="AB2658" i="1"/>
  <c r="AC2658" i="1"/>
  <c r="AB2606" i="1"/>
  <c r="AC2606" i="1"/>
  <c r="AB2594" i="1"/>
  <c r="AC2594" i="1"/>
  <c r="AB2571" i="1"/>
  <c r="AC2571" i="1"/>
  <c r="AB2222" i="1"/>
  <c r="AC2222" i="1"/>
  <c r="AB2780" i="1"/>
  <c r="AC2780" i="1"/>
  <c r="AB2725" i="1"/>
  <c r="AC2725" i="1"/>
  <c r="AB2611" i="1"/>
  <c r="AC2611" i="1"/>
  <c r="AB2345" i="1"/>
  <c r="AC2345" i="1"/>
  <c r="AC2184" i="1"/>
  <c r="AB2184" i="1"/>
  <c r="AB2119" i="1"/>
  <c r="AC2119" i="1"/>
  <c r="AB2062" i="1"/>
  <c r="AC2062" i="1"/>
  <c r="AB1959" i="1"/>
  <c r="AC1959" i="1"/>
  <c r="AC1936" i="1"/>
  <c r="AB1936" i="1"/>
  <c r="AC3457" i="1"/>
  <c r="AC3450" i="1"/>
  <c r="AC3443" i="1"/>
  <c r="AC3436" i="1"/>
  <c r="AC3428" i="1"/>
  <c r="AC3419" i="1"/>
  <c r="AC3412" i="1"/>
  <c r="AC3404" i="1"/>
  <c r="AC3396" i="1"/>
  <c r="AC3389" i="1"/>
  <c r="AC3381" i="1"/>
  <c r="AC3374" i="1"/>
  <c r="AC3367" i="1"/>
  <c r="AC3359" i="1"/>
  <c r="AC3351" i="1"/>
  <c r="AC3344" i="1"/>
  <c r="AC3337" i="1"/>
  <c r="AC3329" i="1"/>
  <c r="AC3322" i="1"/>
  <c r="AC3315" i="1"/>
  <c r="AC3307" i="1"/>
  <c r="AC3299" i="1"/>
  <c r="AC3292" i="1"/>
  <c r="AC3285" i="1"/>
  <c r="AC3277" i="1"/>
  <c r="AC3270" i="1"/>
  <c r="AC3263" i="1"/>
  <c r="AC3256" i="1"/>
  <c r="AC3248" i="1"/>
  <c r="AC3240" i="1"/>
  <c r="AC3233" i="1"/>
  <c r="AC3226" i="1"/>
  <c r="AC3219" i="1"/>
  <c r="AC3211" i="1"/>
  <c r="AC3204" i="1"/>
  <c r="AC3197" i="1"/>
  <c r="AC3190" i="1"/>
  <c r="AC3183" i="1"/>
  <c r="AC3176" i="1"/>
  <c r="AC3169" i="1"/>
  <c r="AC3162" i="1"/>
  <c r="AC3154" i="1"/>
  <c r="AC3146" i="1"/>
  <c r="AC3139" i="1"/>
  <c r="AC3132" i="1"/>
  <c r="AC3125" i="1"/>
  <c r="AC3118" i="1"/>
  <c r="AC3098" i="1"/>
  <c r="AC3087" i="1"/>
  <c r="AC3066" i="1"/>
  <c r="AC3055" i="1"/>
  <c r="AC3036" i="1"/>
  <c r="AC3023" i="1"/>
  <c r="AC2992" i="1"/>
  <c r="AC2981" i="1"/>
  <c r="AC2962" i="1"/>
  <c r="AC2951" i="1"/>
  <c r="AC2932" i="1"/>
  <c r="AC2921" i="1"/>
  <c r="AC2888" i="1"/>
  <c r="AC2869" i="1"/>
  <c r="AC2856" i="1"/>
  <c r="AC2852" i="1"/>
  <c r="AC2833" i="1"/>
  <c r="AC2665" i="1"/>
  <c r="AC2661" i="1"/>
  <c r="AB2601" i="1"/>
  <c r="AC2601" i="1"/>
  <c r="AB2548" i="1"/>
  <c r="AC2548" i="1"/>
  <c r="AC2544" i="1"/>
  <c r="AC2539" i="1"/>
  <c r="AC2534" i="1"/>
  <c r="AB2509" i="1"/>
  <c r="AC2509" i="1"/>
  <c r="AC2373" i="1"/>
  <c r="AC2160" i="1"/>
  <c r="AB2160" i="1"/>
  <c r="AB2114" i="1"/>
  <c r="AC2114" i="1"/>
  <c r="AC2017" i="1"/>
  <c r="AB2017" i="1"/>
  <c r="AC1989" i="1"/>
  <c r="AB1989" i="1"/>
  <c r="AC1979" i="1"/>
  <c r="AB1979" i="1"/>
  <c r="AC3011" i="1"/>
  <c r="AB2905" i="1"/>
  <c r="AB2860" i="1"/>
  <c r="AC2860" i="1"/>
  <c r="AB2820" i="1"/>
  <c r="AC2820" i="1"/>
  <c r="AB2669" i="1"/>
  <c r="AC2669" i="1"/>
  <c r="AB2648" i="1"/>
  <c r="AC2648" i="1"/>
  <c r="AC2404" i="1"/>
  <c r="AB2404" i="1"/>
  <c r="AC2332" i="1"/>
  <c r="AB2332" i="1"/>
  <c r="AB2305" i="1"/>
  <c r="AB2225" i="1"/>
  <c r="AC2225" i="1"/>
  <c r="AB2198" i="1"/>
  <c r="AC2194" i="1"/>
  <c r="AB2034" i="1"/>
  <c r="AC2034" i="1"/>
  <c r="AB1958" i="1"/>
  <c r="AC1954" i="1"/>
  <c r="AC3051" i="1"/>
  <c r="AC3039" i="1"/>
  <c r="AC3007" i="1"/>
  <c r="AC2995" i="1"/>
  <c r="AC2977" i="1"/>
  <c r="AC2965" i="1"/>
  <c r="AC2947" i="1"/>
  <c r="AC2936" i="1"/>
  <c r="AC2896" i="1"/>
  <c r="AC2880" i="1"/>
  <c r="AC2840" i="1"/>
  <c r="AC2765" i="1"/>
  <c r="AC2712" i="1"/>
  <c r="AC2614" i="1"/>
  <c r="AC2604" i="1"/>
  <c r="AC2600" i="1"/>
  <c r="AB2578" i="1"/>
  <c r="AC2578" i="1"/>
  <c r="AB2556" i="1"/>
  <c r="AC2556" i="1"/>
  <c r="AC2551" i="1"/>
  <c r="AC2547" i="1"/>
  <c r="AC2530" i="1"/>
  <c r="AC2526" i="1"/>
  <c r="AC2469" i="1"/>
  <c r="AB2416" i="1"/>
  <c r="AC2416" i="1"/>
  <c r="AC2310" i="1"/>
  <c r="AB2310" i="1"/>
  <c r="AC1964" i="1"/>
  <c r="AB1964" i="1"/>
  <c r="AC3027" i="1"/>
  <c r="AC2924" i="1"/>
  <c r="AB2913" i="1"/>
  <c r="AB2801" i="1"/>
  <c r="AB2569" i="1"/>
  <c r="AB2389" i="1"/>
  <c r="AC2323" i="1"/>
  <c r="AB2323" i="1"/>
  <c r="AB2287" i="1"/>
  <c r="AB2220" i="1"/>
  <c r="AC2137" i="1"/>
  <c r="AC2038" i="1"/>
  <c r="AB2038" i="1"/>
  <c r="AB2025" i="1"/>
  <c r="AB1994" i="1"/>
  <c r="AB1962" i="1"/>
  <c r="AC1962" i="1"/>
  <c r="AB1929" i="1"/>
  <c r="AC1925" i="1"/>
  <c r="AB2229" i="1"/>
  <c r="AB2212" i="1"/>
  <c r="AB2177" i="1"/>
  <c r="AC2155" i="1"/>
  <c r="AB2155" i="1"/>
  <c r="AB2124" i="1"/>
  <c r="AC2064" i="1"/>
  <c r="AB2064" i="1"/>
  <c r="AB2011" i="1"/>
  <c r="AC2011" i="1"/>
  <c r="AB1984" i="1"/>
  <c r="AC1984" i="1"/>
  <c r="AC1966" i="1"/>
  <c r="AB1966" i="1"/>
  <c r="AB2241" i="1"/>
  <c r="AC2241" i="1"/>
  <c r="AB2824" i="1"/>
  <c r="AC2813" i="1"/>
  <c r="AC2800" i="1"/>
  <c r="AC2784" i="1"/>
  <c r="AB2752" i="1"/>
  <c r="AC2747" i="1"/>
  <c r="AC2729" i="1"/>
  <c r="AB2698" i="1"/>
  <c r="AC2694" i="1"/>
  <c r="AC2679" i="1"/>
  <c r="AC2675" i="1"/>
  <c r="AC2620" i="1"/>
  <c r="AC2615" i="1"/>
  <c r="AB2586" i="1"/>
  <c r="AC2586" i="1"/>
  <c r="AC2582" i="1"/>
  <c r="AC2577" i="1"/>
  <c r="AC2566" i="1"/>
  <c r="AC2562" i="1"/>
  <c r="AB2492" i="1"/>
  <c r="AB2470" i="1"/>
  <c r="AC2466" i="1"/>
  <c r="AC2450" i="1"/>
  <c r="AC2445" i="1"/>
  <c r="AC2399" i="1"/>
  <c r="AC2395" i="1"/>
  <c r="AC2384" i="1"/>
  <c r="AC2344" i="1"/>
  <c r="AB2294" i="1"/>
  <c r="AC2290" i="1"/>
  <c r="AB2286" i="1"/>
  <c r="AB2252" i="1"/>
  <c r="AC2252" i="1"/>
  <c r="AB2193" i="1"/>
  <c r="AB2139" i="1"/>
  <c r="AB2112" i="1"/>
  <c r="AC2112" i="1"/>
  <c r="AB2086" i="1"/>
  <c r="AC2086" i="1"/>
  <c r="AC2066" i="1"/>
  <c r="AB2066" i="1"/>
  <c r="AC2039" i="1"/>
  <c r="AB2832" i="1"/>
  <c r="AB2624" i="1"/>
  <c r="AC2624" i="1"/>
  <c r="AC2528" i="1"/>
  <c r="AB2528" i="1"/>
  <c r="AB2483" i="1"/>
  <c r="AB2425" i="1"/>
  <c r="AC2425" i="1"/>
  <c r="AB2352" i="1"/>
  <c r="AC2247" i="1"/>
  <c r="AB2218" i="1"/>
  <c r="AC2201" i="1"/>
  <c r="AB2165" i="1"/>
  <c r="AC2165" i="1"/>
  <c r="AC2090" i="1"/>
  <c r="AB2090" i="1"/>
  <c r="AB2077" i="1"/>
  <c r="AB2043" i="1"/>
  <c r="AB1981" i="1"/>
  <c r="AC1976" i="1"/>
  <c r="AB2662" i="1"/>
  <c r="AC2662" i="1"/>
  <c r="AB2540" i="1"/>
  <c r="AC2540" i="1"/>
  <c r="AB2315" i="1"/>
  <c r="AC2315" i="1"/>
  <c r="AC2205" i="1"/>
  <c r="AB2205" i="1"/>
  <c r="AC1932" i="1"/>
  <c r="AB2506" i="1"/>
  <c r="AB2433" i="1"/>
  <c r="AB2353" i="1"/>
  <c r="AB2249" i="1"/>
  <c r="AB2146" i="1"/>
  <c r="AB2521" i="1"/>
  <c r="AB2447" i="1"/>
  <c r="AB2367" i="1"/>
  <c r="AB2264" i="1"/>
  <c r="AB2170" i="1"/>
  <c r="AB2116" i="1"/>
  <c r="AB2104" i="1"/>
  <c r="AC2100" i="1"/>
  <c r="AB2052" i="1"/>
  <c r="AC2048" i="1"/>
  <c r="AB2003" i="1"/>
  <c r="AC1999" i="1"/>
  <c r="AB1951" i="1"/>
  <c r="AC1947" i="1"/>
  <c r="AC1917" i="1"/>
  <c r="AB1114" i="1"/>
  <c r="AC1114" i="1"/>
  <c r="AB1115" i="1"/>
  <c r="AC1115" i="1"/>
  <c r="AB1116" i="1"/>
  <c r="AC1116" i="1"/>
  <c r="AB1117" i="1"/>
  <c r="AC1117" i="1"/>
  <c r="AB1118" i="1"/>
  <c r="AC1118" i="1"/>
  <c r="AB1119" i="1"/>
  <c r="AC1119" i="1"/>
  <c r="AB1120" i="1"/>
  <c r="AC1120" i="1"/>
  <c r="AB1121" i="1"/>
  <c r="AC1121" i="1"/>
  <c r="AB1122" i="1"/>
  <c r="AC1122" i="1"/>
  <c r="AB1123" i="1"/>
  <c r="AC1123" i="1"/>
  <c r="AB1124" i="1"/>
  <c r="AC1124" i="1"/>
  <c r="AB1125" i="1"/>
  <c r="AC1125" i="1"/>
  <c r="AB1126" i="1"/>
  <c r="AC1126" i="1"/>
  <c r="AB1127" i="1"/>
  <c r="AC1127" i="1"/>
  <c r="AB1128" i="1"/>
  <c r="AC1128" i="1"/>
  <c r="AB1129" i="1"/>
  <c r="AC1129" i="1"/>
  <c r="AB1130" i="1"/>
  <c r="AC1130" i="1"/>
  <c r="AB1131" i="1"/>
  <c r="AC1131" i="1"/>
  <c r="AB1132" i="1"/>
  <c r="AC1132" i="1"/>
  <c r="AB1133" i="1"/>
  <c r="AC1133" i="1"/>
  <c r="AB1134" i="1"/>
  <c r="AC1134" i="1"/>
  <c r="AB1135" i="1"/>
  <c r="AC1135" i="1"/>
  <c r="AB1136" i="1"/>
  <c r="AC1136" i="1"/>
  <c r="AB1137" i="1"/>
  <c r="AC1137" i="1"/>
  <c r="AB1138" i="1"/>
  <c r="AC1138" i="1"/>
  <c r="AB1139" i="1"/>
  <c r="AC1139" i="1"/>
  <c r="AB1140" i="1"/>
  <c r="AC1140" i="1"/>
  <c r="AB1141" i="1"/>
  <c r="AC1141" i="1"/>
  <c r="AB1142" i="1"/>
  <c r="AC1142" i="1"/>
  <c r="AB1143" i="1"/>
  <c r="AC1143" i="1"/>
  <c r="AB1144" i="1"/>
  <c r="AC1144" i="1"/>
  <c r="AB1145" i="1"/>
  <c r="AC1145" i="1"/>
  <c r="AB1146" i="1"/>
  <c r="AC1146" i="1"/>
  <c r="AB1147" i="1"/>
  <c r="AC1147" i="1"/>
  <c r="AB1148" i="1"/>
  <c r="AC1148" i="1"/>
  <c r="AB1149" i="1"/>
  <c r="AC1149" i="1"/>
  <c r="AB1150" i="1"/>
  <c r="AC1150" i="1"/>
  <c r="AB1151" i="1"/>
  <c r="AC1151" i="1"/>
  <c r="AB1152" i="1"/>
  <c r="AC1152" i="1"/>
  <c r="AB1153" i="1"/>
  <c r="AC1153" i="1"/>
  <c r="AB1154" i="1"/>
  <c r="AC1154" i="1"/>
  <c r="AB1155" i="1"/>
  <c r="AC1155" i="1"/>
  <c r="AB1156" i="1"/>
  <c r="AC1156" i="1"/>
  <c r="AB1157" i="1"/>
  <c r="AC1157" i="1"/>
  <c r="AB1158" i="1"/>
  <c r="AC1158" i="1"/>
  <c r="AB1159" i="1"/>
  <c r="AC1159" i="1"/>
  <c r="AB1160" i="1"/>
  <c r="AC1160" i="1"/>
  <c r="AB1161" i="1"/>
  <c r="AC1161" i="1"/>
  <c r="AB1162" i="1"/>
  <c r="AC1162" i="1"/>
  <c r="AB1163" i="1"/>
  <c r="AC1163" i="1"/>
  <c r="AB1164" i="1"/>
  <c r="AC1164" i="1"/>
  <c r="AB1165" i="1"/>
  <c r="AC1165" i="1"/>
  <c r="AB1166" i="1"/>
  <c r="AC1166" i="1"/>
  <c r="AB1167" i="1"/>
  <c r="AC1167" i="1"/>
  <c r="AB1168" i="1"/>
  <c r="AC1168" i="1"/>
  <c r="AB1169" i="1"/>
  <c r="AC1169" i="1"/>
  <c r="AB1170" i="1"/>
  <c r="AC1170" i="1"/>
  <c r="AB1171" i="1"/>
  <c r="AC1171" i="1"/>
  <c r="AB1172" i="1"/>
  <c r="AC1172" i="1"/>
  <c r="AB1173" i="1"/>
  <c r="AC1173" i="1"/>
  <c r="AB1174" i="1"/>
  <c r="AC1174" i="1"/>
  <c r="AB1175" i="1"/>
  <c r="AC1175" i="1"/>
  <c r="AB1177" i="1"/>
  <c r="AC1177" i="1"/>
  <c r="AB1178" i="1"/>
  <c r="AC1178" i="1"/>
  <c r="AB1179" i="1"/>
  <c r="AC1179" i="1"/>
  <c r="AB1180" i="1"/>
  <c r="AC1180" i="1"/>
  <c r="AB1181" i="1"/>
  <c r="AC1181" i="1"/>
  <c r="AB1182" i="1"/>
  <c r="AC1182" i="1"/>
  <c r="AB1183" i="1"/>
  <c r="AC1183" i="1"/>
  <c r="AB1184" i="1"/>
  <c r="AC1184" i="1"/>
  <c r="AB1185" i="1"/>
  <c r="AC1185" i="1"/>
  <c r="AB1186" i="1"/>
  <c r="AC1186" i="1"/>
  <c r="AB1187" i="1"/>
  <c r="AC1187" i="1"/>
  <c r="AB1188" i="1"/>
  <c r="AC1188" i="1"/>
  <c r="AB1189" i="1"/>
  <c r="AC1189" i="1"/>
  <c r="AB1190" i="1"/>
  <c r="AC1190" i="1"/>
  <c r="AB1191" i="1"/>
  <c r="AC1191" i="1"/>
  <c r="AB1192" i="1"/>
  <c r="AC1192" i="1"/>
  <c r="AB1193" i="1"/>
  <c r="AC1193" i="1"/>
  <c r="AB1194" i="1"/>
  <c r="AC1194" i="1"/>
  <c r="AB1195" i="1"/>
  <c r="AC1195" i="1"/>
  <c r="AB1196" i="1"/>
  <c r="AC1196" i="1"/>
  <c r="AB1197" i="1"/>
  <c r="AC1197" i="1"/>
  <c r="AB1198" i="1"/>
  <c r="AC1198" i="1"/>
  <c r="AB1199" i="1"/>
  <c r="AC1199" i="1"/>
  <c r="AB1200" i="1"/>
  <c r="AC1200" i="1"/>
  <c r="AB1201" i="1"/>
  <c r="AC1201" i="1"/>
  <c r="AB1202" i="1"/>
  <c r="AC1202" i="1"/>
  <c r="AB1203" i="1"/>
  <c r="AC1203" i="1"/>
  <c r="AB1204" i="1"/>
  <c r="AC1204" i="1"/>
  <c r="AB1205" i="1"/>
  <c r="AC1205" i="1"/>
  <c r="AB1206" i="1"/>
  <c r="AC1206" i="1"/>
  <c r="AB1207" i="1"/>
  <c r="AC1207" i="1"/>
  <c r="AB1208" i="1"/>
  <c r="AC1208" i="1"/>
  <c r="AB1210" i="1"/>
  <c r="AC1210" i="1"/>
  <c r="AB1211" i="1"/>
  <c r="AC1211" i="1"/>
  <c r="AB1212" i="1"/>
  <c r="AC1212" i="1"/>
  <c r="AB1213" i="1"/>
  <c r="AC1213" i="1"/>
  <c r="AB1214" i="1"/>
  <c r="AC1214" i="1"/>
  <c r="AB1215" i="1"/>
  <c r="AC1215" i="1"/>
  <c r="AB1216" i="1"/>
  <c r="AC1216" i="1"/>
  <c r="AB1217" i="1"/>
  <c r="AC1217" i="1"/>
  <c r="AB1219" i="1"/>
  <c r="AC1219" i="1"/>
  <c r="AB1220" i="1"/>
  <c r="AC1220" i="1"/>
  <c r="AB1221" i="1"/>
  <c r="AC1221" i="1"/>
  <c r="AB1222" i="1"/>
  <c r="AC1222" i="1"/>
  <c r="AB1223" i="1"/>
  <c r="AC1223" i="1"/>
  <c r="AB1224" i="1"/>
  <c r="AC1224" i="1"/>
  <c r="AB1225" i="1"/>
  <c r="AC1225" i="1"/>
  <c r="AB1226" i="1"/>
  <c r="AC1226" i="1"/>
  <c r="AB1227" i="1"/>
  <c r="AC1227" i="1"/>
  <c r="AB1228" i="1"/>
  <c r="AC1228" i="1"/>
  <c r="AB1229" i="1"/>
  <c r="AC1229" i="1"/>
  <c r="AB1230" i="1"/>
  <c r="AC1230" i="1"/>
  <c r="AB1231" i="1"/>
  <c r="AC1231" i="1"/>
  <c r="AB1232" i="1"/>
  <c r="AC1232" i="1"/>
  <c r="AB1233" i="1"/>
  <c r="AC1233" i="1"/>
  <c r="AB1234" i="1"/>
  <c r="AC1234" i="1"/>
  <c r="AB1235" i="1"/>
  <c r="AC1235" i="1"/>
  <c r="AB1236" i="1"/>
  <c r="AC1236" i="1"/>
  <c r="AB1237" i="1"/>
  <c r="AC1237" i="1"/>
  <c r="AB1238" i="1"/>
  <c r="AC1238" i="1"/>
  <c r="AB1239" i="1"/>
  <c r="AC1239" i="1"/>
  <c r="AB1240" i="1"/>
  <c r="AC1240" i="1"/>
  <c r="AB1241" i="1"/>
  <c r="AC1241" i="1"/>
  <c r="AB1242" i="1"/>
  <c r="AC1242" i="1"/>
  <c r="AB1243" i="1"/>
  <c r="AC1243" i="1"/>
  <c r="AB1244" i="1"/>
  <c r="AC1244" i="1"/>
  <c r="AB1245" i="1"/>
  <c r="AC1245" i="1"/>
  <c r="AB1246" i="1"/>
  <c r="AC1246" i="1"/>
  <c r="AB1247" i="1"/>
  <c r="AC1247" i="1"/>
  <c r="AB1248" i="1"/>
  <c r="AC1248" i="1"/>
  <c r="AB1249" i="1"/>
  <c r="AC1249" i="1"/>
  <c r="AB1250" i="1"/>
  <c r="AC1250" i="1"/>
  <c r="AB1251" i="1"/>
  <c r="AC1251" i="1"/>
  <c r="AB1252" i="1"/>
  <c r="AC1252" i="1"/>
  <c r="AB1253" i="1"/>
  <c r="AC1253" i="1"/>
  <c r="AB1254" i="1"/>
  <c r="AC1254" i="1"/>
  <c r="AB1255" i="1"/>
  <c r="AC1255" i="1"/>
  <c r="AB1256" i="1"/>
  <c r="AC1256" i="1"/>
  <c r="AB1257" i="1"/>
  <c r="AC1257" i="1"/>
  <c r="AB1258" i="1"/>
  <c r="AC1258" i="1"/>
  <c r="AB1259" i="1"/>
  <c r="AC1259" i="1"/>
  <c r="AB1260" i="1"/>
  <c r="AC1260" i="1"/>
  <c r="AB1261" i="1"/>
  <c r="AC1261" i="1"/>
  <c r="AB1262" i="1"/>
  <c r="AC1262" i="1"/>
  <c r="AB1263" i="1"/>
  <c r="AC1263" i="1"/>
  <c r="AB1264" i="1"/>
  <c r="AC1264" i="1"/>
  <c r="AB1265" i="1"/>
  <c r="AC1265" i="1"/>
  <c r="AB1266" i="1"/>
  <c r="AC1266" i="1"/>
  <c r="AB1267" i="1"/>
  <c r="AC1267" i="1"/>
  <c r="AB1268" i="1"/>
  <c r="AC1268" i="1"/>
  <c r="AB1269" i="1"/>
  <c r="AC1269" i="1"/>
  <c r="AB1270" i="1"/>
  <c r="AC1270" i="1"/>
  <c r="AB1271" i="1"/>
  <c r="AC1271" i="1"/>
  <c r="AB1272" i="1"/>
  <c r="AC1272" i="1"/>
  <c r="AB1274" i="1"/>
  <c r="AC1274" i="1"/>
  <c r="AB1275" i="1"/>
  <c r="AC1275" i="1"/>
  <c r="AB1276" i="1"/>
  <c r="AC1276" i="1"/>
  <c r="AB1277" i="1"/>
  <c r="AC1277" i="1"/>
  <c r="AB1278" i="1"/>
  <c r="AC1278" i="1"/>
  <c r="AB1279" i="1"/>
  <c r="AC1279" i="1"/>
  <c r="AB1280" i="1"/>
  <c r="AC1280" i="1"/>
  <c r="AB1281" i="1"/>
  <c r="AC1281" i="1"/>
  <c r="AB1282" i="1"/>
  <c r="AC1282" i="1"/>
  <c r="AB1283" i="1"/>
  <c r="AC1283" i="1"/>
  <c r="AB1285" i="1"/>
  <c r="AC1285" i="1"/>
  <c r="AB1286" i="1"/>
  <c r="AC1286" i="1"/>
  <c r="AB1287" i="1"/>
  <c r="AC1287" i="1"/>
  <c r="AB1288" i="1"/>
  <c r="AC1288" i="1"/>
  <c r="AB1289" i="1"/>
  <c r="AC1289" i="1"/>
  <c r="AB1290" i="1"/>
  <c r="AC1290" i="1"/>
  <c r="AB1291" i="1"/>
  <c r="AC1291" i="1"/>
  <c r="AB1292" i="1"/>
  <c r="AC1292" i="1"/>
  <c r="AB1293" i="1"/>
  <c r="AC1293" i="1"/>
  <c r="AB1294" i="1"/>
  <c r="AC1294" i="1"/>
  <c r="AB1295" i="1"/>
  <c r="AC1295" i="1"/>
  <c r="AB1296" i="1"/>
  <c r="AC1296" i="1"/>
  <c r="AB1297" i="1"/>
  <c r="AC1297" i="1"/>
  <c r="AB1298" i="1"/>
  <c r="AC1298" i="1"/>
  <c r="AB1299" i="1"/>
  <c r="AC1299" i="1"/>
  <c r="AB1300" i="1"/>
  <c r="AC1300" i="1"/>
  <c r="AB1301" i="1"/>
  <c r="AC1301" i="1"/>
  <c r="AB1302" i="1"/>
  <c r="AC1302" i="1"/>
  <c r="AB1303" i="1"/>
  <c r="AC1303" i="1"/>
  <c r="AB1304" i="1"/>
  <c r="AC1304" i="1"/>
  <c r="AB1305" i="1"/>
  <c r="AC1305" i="1"/>
  <c r="AB1306" i="1"/>
  <c r="AC1306" i="1"/>
  <c r="AB1307" i="1"/>
  <c r="AC1307" i="1"/>
  <c r="AB1308" i="1"/>
  <c r="AC1308" i="1"/>
  <c r="AB1309" i="1"/>
  <c r="AC1309" i="1"/>
  <c r="AB1311" i="1"/>
  <c r="AC1311" i="1"/>
  <c r="AB1312" i="1"/>
  <c r="AC1312" i="1"/>
  <c r="AB1313" i="1"/>
  <c r="AC1313" i="1"/>
  <c r="AB1314" i="1"/>
  <c r="AC1314" i="1"/>
  <c r="AB1315" i="1"/>
  <c r="AC1315" i="1"/>
  <c r="AB1316" i="1"/>
  <c r="AC1316" i="1"/>
  <c r="AB1317" i="1"/>
  <c r="AC1317" i="1"/>
  <c r="AB1318" i="1"/>
  <c r="AC1318" i="1"/>
  <c r="AB1319" i="1"/>
  <c r="AC1319" i="1"/>
  <c r="AB1320" i="1"/>
  <c r="AC1320" i="1"/>
  <c r="AB1321" i="1"/>
  <c r="AC1321" i="1"/>
  <c r="AB1322" i="1"/>
  <c r="AC1322" i="1"/>
  <c r="AB1323" i="1"/>
  <c r="AC1323" i="1"/>
  <c r="AB1324" i="1"/>
  <c r="AC1324" i="1"/>
  <c r="AB1325" i="1"/>
  <c r="AC1325" i="1"/>
  <c r="AB1326" i="1"/>
  <c r="AC1326" i="1"/>
  <c r="AB1327" i="1"/>
  <c r="AC1327" i="1"/>
  <c r="AB1328" i="1"/>
  <c r="AC1328" i="1"/>
  <c r="AB1329" i="1"/>
  <c r="AC1329" i="1"/>
  <c r="AB1330" i="1"/>
  <c r="AC1330" i="1"/>
  <c r="AB1331" i="1"/>
  <c r="AC1331" i="1"/>
  <c r="AB1333" i="1"/>
  <c r="AC1333" i="1"/>
  <c r="AB1334" i="1"/>
  <c r="AC1334" i="1"/>
  <c r="AB1335" i="1"/>
  <c r="AC1335" i="1"/>
  <c r="AB1336" i="1"/>
  <c r="AC1336" i="1"/>
  <c r="AB1337" i="1"/>
  <c r="AC1337" i="1"/>
  <c r="AB1338" i="1"/>
  <c r="AC1338" i="1"/>
  <c r="AB1339" i="1"/>
  <c r="AC1339" i="1"/>
  <c r="AB1340" i="1"/>
  <c r="AC1340" i="1"/>
  <c r="AB1341" i="1"/>
  <c r="AC1341" i="1"/>
  <c r="AB1342" i="1"/>
  <c r="AC1342" i="1"/>
  <c r="AB1344" i="1"/>
  <c r="AC1344" i="1"/>
  <c r="AB1345" i="1"/>
  <c r="AC1345" i="1"/>
  <c r="AB1346" i="1"/>
  <c r="AC1346" i="1"/>
  <c r="AB1348" i="1"/>
  <c r="AC1348" i="1"/>
  <c r="AB1349" i="1"/>
  <c r="AC1349" i="1"/>
  <c r="AB1350" i="1"/>
  <c r="AC1350" i="1"/>
  <c r="AB1351" i="1"/>
  <c r="AC1351" i="1"/>
  <c r="AB1352" i="1"/>
  <c r="AC1352" i="1"/>
  <c r="AB1353" i="1"/>
  <c r="AC1353" i="1"/>
  <c r="AB1354" i="1"/>
  <c r="AC1354" i="1"/>
  <c r="AB1355" i="1"/>
  <c r="AC1355" i="1"/>
  <c r="AB1356" i="1"/>
  <c r="AC1356" i="1"/>
  <c r="AB1357" i="1"/>
  <c r="AC1357" i="1"/>
  <c r="AB1358" i="1"/>
  <c r="AC1358" i="1"/>
  <c r="AB1359" i="1"/>
  <c r="AC1359" i="1"/>
  <c r="AB1360" i="1"/>
  <c r="AC1360" i="1"/>
  <c r="AB1361" i="1"/>
  <c r="AC1361" i="1"/>
  <c r="AB1362" i="1"/>
  <c r="AC1362" i="1"/>
  <c r="AB1363" i="1"/>
  <c r="AC1363" i="1"/>
  <c r="AB1364" i="1"/>
  <c r="AC1364" i="1"/>
  <c r="AB1366" i="1"/>
  <c r="AC1366" i="1"/>
  <c r="AB1367" i="1"/>
  <c r="AC1367" i="1"/>
  <c r="AB1368" i="1"/>
  <c r="AC1368" i="1"/>
  <c r="AB1369" i="1"/>
  <c r="AC1369" i="1"/>
  <c r="AB1370" i="1"/>
  <c r="AC1370" i="1"/>
  <c r="AB1371" i="1"/>
  <c r="AC1371" i="1"/>
  <c r="AB1372" i="1"/>
  <c r="AC1372" i="1"/>
  <c r="AB1373" i="1"/>
  <c r="AC1373" i="1"/>
  <c r="AB1374" i="1"/>
  <c r="AC1374" i="1"/>
  <c r="AB1375" i="1"/>
  <c r="AC1375" i="1"/>
  <c r="AB1376" i="1"/>
  <c r="AC1376" i="1"/>
  <c r="AB1377" i="1"/>
  <c r="AC1377" i="1"/>
  <c r="AB1378" i="1"/>
  <c r="AC1378" i="1"/>
  <c r="AB1379" i="1"/>
  <c r="AC1379" i="1"/>
  <c r="AB1380" i="1"/>
  <c r="AC1380" i="1"/>
  <c r="AB1381" i="1"/>
  <c r="AC1381" i="1"/>
  <c r="AB1382" i="1"/>
  <c r="AC1382" i="1"/>
  <c r="AB1383" i="1"/>
  <c r="AC1383" i="1"/>
  <c r="AB1384" i="1"/>
  <c r="AC1384" i="1"/>
  <c r="AB1385" i="1"/>
  <c r="AC1385" i="1"/>
  <c r="AB1386" i="1"/>
  <c r="AC1386" i="1"/>
  <c r="AB1387" i="1"/>
  <c r="AC1387" i="1"/>
  <c r="AB1388" i="1"/>
  <c r="AC1388" i="1"/>
  <c r="AB1389" i="1"/>
  <c r="AC1389" i="1"/>
  <c r="AB1390" i="1"/>
  <c r="AC1390" i="1"/>
  <c r="AB1391" i="1"/>
  <c r="AC1391" i="1"/>
  <c r="AB1392" i="1"/>
  <c r="AC1392" i="1"/>
  <c r="AB1393" i="1"/>
  <c r="AC1393" i="1"/>
  <c r="AB1394" i="1"/>
  <c r="AC1394" i="1"/>
  <c r="AB1395" i="1"/>
  <c r="AC1395" i="1"/>
  <c r="AB1396" i="1"/>
  <c r="AC1396" i="1"/>
  <c r="AB1397" i="1"/>
  <c r="AC1397" i="1"/>
  <c r="AB1398" i="1"/>
  <c r="AC1398" i="1"/>
  <c r="AB1399" i="1"/>
  <c r="AC1399" i="1"/>
  <c r="AB1400" i="1"/>
  <c r="AC1400" i="1"/>
  <c r="AB1401" i="1"/>
  <c r="AC1401" i="1"/>
  <c r="AB1402" i="1"/>
  <c r="AC1402" i="1"/>
  <c r="AB1403" i="1"/>
  <c r="AC1403" i="1"/>
  <c r="AB1404" i="1"/>
  <c r="AC1404" i="1"/>
  <c r="AB1405" i="1"/>
  <c r="AC1405" i="1"/>
  <c r="AB1406" i="1"/>
  <c r="AC1406" i="1"/>
  <c r="AB1407" i="1"/>
  <c r="AC1407" i="1"/>
  <c r="AB1408" i="1"/>
  <c r="AC1408" i="1"/>
  <c r="AB1409" i="1"/>
  <c r="AC1409" i="1"/>
  <c r="AB1410" i="1"/>
  <c r="AC1410" i="1"/>
  <c r="AB1412" i="1"/>
  <c r="AC1412" i="1"/>
  <c r="AB1413" i="1"/>
  <c r="AC1413" i="1"/>
  <c r="AB1414" i="1"/>
  <c r="AC1414" i="1"/>
  <c r="AB1415" i="1"/>
  <c r="AC1415" i="1"/>
  <c r="AB1416" i="1"/>
  <c r="AC1416" i="1"/>
  <c r="AB1417" i="1"/>
  <c r="AC1417" i="1"/>
  <c r="AB1418" i="1"/>
  <c r="AC1418" i="1"/>
  <c r="AB1419" i="1"/>
  <c r="AC1419" i="1"/>
  <c r="AB1420" i="1"/>
  <c r="AC1420" i="1"/>
  <c r="AB1421" i="1"/>
  <c r="AC1421" i="1"/>
  <c r="AB1422" i="1"/>
  <c r="AC1422" i="1"/>
  <c r="AB1423" i="1"/>
  <c r="AC1423" i="1"/>
  <c r="AB1424" i="1"/>
  <c r="AC1424" i="1"/>
  <c r="AB1425" i="1"/>
  <c r="AC1425" i="1"/>
  <c r="AB1426" i="1"/>
  <c r="AC1426" i="1"/>
  <c r="AB1427" i="1"/>
  <c r="AC1427" i="1"/>
  <c r="AB1428" i="1"/>
  <c r="AC1428" i="1"/>
  <c r="AB1429" i="1"/>
  <c r="AC1429" i="1"/>
  <c r="AB1430" i="1"/>
  <c r="AC1430" i="1"/>
  <c r="AB1431" i="1"/>
  <c r="AC1431" i="1"/>
  <c r="AB1432" i="1"/>
  <c r="AC1432" i="1"/>
  <c r="AB1433" i="1"/>
  <c r="AC1433" i="1"/>
  <c r="AB1434" i="1"/>
  <c r="AC1434" i="1"/>
  <c r="AB1436" i="1"/>
  <c r="AC1436" i="1"/>
  <c r="AB1437" i="1"/>
  <c r="AC1437" i="1"/>
  <c r="AB1438" i="1"/>
  <c r="AC1438" i="1"/>
  <c r="AB1439" i="1"/>
  <c r="AC1439" i="1"/>
  <c r="AB1440" i="1"/>
  <c r="AC1440" i="1"/>
  <c r="AB1441" i="1"/>
  <c r="AC1441" i="1"/>
  <c r="AB1442" i="1"/>
  <c r="AC1442" i="1"/>
  <c r="AB1443" i="1"/>
  <c r="AC1443" i="1"/>
  <c r="AB1444" i="1"/>
  <c r="AC1444" i="1"/>
  <c r="AB1445" i="1"/>
  <c r="AC1445" i="1"/>
  <c r="AB1446" i="1"/>
  <c r="AC1446" i="1"/>
  <c r="AB1447" i="1"/>
  <c r="AC1447" i="1"/>
  <c r="AB1448" i="1"/>
  <c r="AC1448" i="1"/>
  <c r="AB1449" i="1"/>
  <c r="AC1449" i="1"/>
  <c r="AB1450" i="1"/>
  <c r="AC1450" i="1"/>
  <c r="AB1451" i="1"/>
  <c r="AC1451" i="1"/>
  <c r="AB1452" i="1"/>
  <c r="AC1452" i="1"/>
  <c r="AB1453" i="1"/>
  <c r="AC1453" i="1"/>
  <c r="AB1454" i="1"/>
  <c r="AC1454" i="1"/>
  <c r="AB1455" i="1"/>
  <c r="AC1455" i="1"/>
  <c r="AB1456" i="1"/>
  <c r="AC1456" i="1"/>
  <c r="AB1457" i="1"/>
  <c r="AC1457" i="1"/>
  <c r="AB1458" i="1"/>
  <c r="AC1458" i="1"/>
  <c r="AB1459" i="1"/>
  <c r="AC1459" i="1"/>
  <c r="AB1460" i="1"/>
  <c r="AC1460" i="1"/>
  <c r="AB1461" i="1"/>
  <c r="AC1461" i="1"/>
  <c r="AB1462" i="1"/>
  <c r="AC1462" i="1"/>
  <c r="AB1463" i="1"/>
  <c r="AC1463" i="1"/>
  <c r="AB1464" i="1"/>
  <c r="AC1464" i="1"/>
  <c r="AB1465" i="1"/>
  <c r="AC1465" i="1"/>
  <c r="AB1466" i="1"/>
  <c r="AC1466" i="1"/>
  <c r="AB1467" i="1"/>
  <c r="AC1467" i="1"/>
  <c r="AB1468" i="1"/>
  <c r="AC1468" i="1"/>
  <c r="AB1469" i="1"/>
  <c r="AC1469" i="1"/>
  <c r="AB1470" i="1"/>
  <c r="AC1470" i="1"/>
  <c r="AB1471" i="1"/>
  <c r="AC1471" i="1"/>
  <c r="AB1472" i="1"/>
  <c r="AC1472" i="1"/>
  <c r="AB1473" i="1"/>
  <c r="AC1473" i="1"/>
  <c r="AB1475" i="1"/>
  <c r="AC1475" i="1"/>
  <c r="AB1476" i="1"/>
  <c r="AC1476" i="1"/>
  <c r="AB1477" i="1"/>
  <c r="AC1477" i="1"/>
  <c r="AB1478" i="1"/>
  <c r="AC1478" i="1"/>
  <c r="AB1479" i="1"/>
  <c r="AC1479" i="1"/>
  <c r="AB1480" i="1"/>
  <c r="AC1480" i="1"/>
  <c r="AB1481" i="1"/>
  <c r="AC1481" i="1"/>
  <c r="AB1482" i="1"/>
  <c r="AC1482" i="1"/>
  <c r="AB1483" i="1"/>
  <c r="AC1483" i="1"/>
  <c r="AB1484" i="1"/>
  <c r="AC1484" i="1"/>
  <c r="AB1485" i="1"/>
  <c r="AC1485" i="1"/>
  <c r="AB1486" i="1"/>
  <c r="AC1486" i="1"/>
  <c r="AB1488" i="1"/>
  <c r="AC1488" i="1"/>
  <c r="AB1489" i="1"/>
  <c r="AC1489" i="1"/>
  <c r="AB1490" i="1"/>
  <c r="AC1490" i="1"/>
  <c r="AB1491" i="1"/>
  <c r="AC1491" i="1"/>
  <c r="AB1492" i="1"/>
  <c r="AC1492" i="1"/>
  <c r="AB1493" i="1"/>
  <c r="AC1493" i="1"/>
  <c r="AB1494" i="1"/>
  <c r="AC1494" i="1"/>
  <c r="AB1495" i="1"/>
  <c r="AC1495" i="1"/>
  <c r="AB1496" i="1"/>
  <c r="AC1496" i="1"/>
  <c r="AB1497" i="1"/>
  <c r="AC1497" i="1"/>
  <c r="AB1498" i="1"/>
  <c r="AC1498" i="1"/>
  <c r="AB1499" i="1"/>
  <c r="AC1499" i="1"/>
  <c r="AB1500" i="1"/>
  <c r="AC1500" i="1"/>
  <c r="AB1501" i="1"/>
  <c r="AC1501" i="1"/>
  <c r="AB1502" i="1"/>
  <c r="AC1502" i="1"/>
  <c r="AB1503" i="1"/>
  <c r="AC1503" i="1"/>
  <c r="AB1504" i="1"/>
  <c r="AC1504" i="1"/>
  <c r="AB1505" i="1"/>
  <c r="AC1505" i="1"/>
  <c r="AB1506" i="1"/>
  <c r="AC1506" i="1"/>
  <c r="AB1507" i="1"/>
  <c r="AC1507" i="1"/>
  <c r="AB1508" i="1"/>
  <c r="AC1508" i="1"/>
  <c r="AB1509" i="1"/>
  <c r="AC1509" i="1"/>
  <c r="AB1511" i="1"/>
  <c r="AC1511" i="1"/>
  <c r="AB1513" i="1"/>
  <c r="AC1513" i="1"/>
  <c r="AB1515" i="1"/>
  <c r="AC1515" i="1"/>
  <c r="AB1517" i="1"/>
  <c r="AC1517" i="1"/>
  <c r="AB1518" i="1"/>
  <c r="AC1518" i="1"/>
  <c r="AB1520" i="1"/>
  <c r="AC1520" i="1"/>
  <c r="AB1522" i="1"/>
  <c r="AC1522" i="1"/>
  <c r="AB1523" i="1"/>
  <c r="AC1523" i="1"/>
  <c r="AB1524" i="1"/>
  <c r="AC1524" i="1"/>
  <c r="AB1525" i="1"/>
  <c r="AC1525" i="1"/>
  <c r="AB1526" i="1"/>
  <c r="AC1526" i="1"/>
  <c r="AB1527" i="1"/>
  <c r="AC1527" i="1"/>
  <c r="AB1528" i="1"/>
  <c r="AC1528" i="1"/>
  <c r="AB1529" i="1"/>
  <c r="AC1529" i="1"/>
  <c r="AB1530" i="1"/>
  <c r="AC1530" i="1"/>
  <c r="AB1531" i="1"/>
  <c r="AC1531" i="1"/>
  <c r="AB1532" i="1"/>
  <c r="AC1532" i="1"/>
  <c r="AB1533" i="1"/>
  <c r="AC1533" i="1"/>
  <c r="AB1534" i="1"/>
  <c r="AC1534" i="1"/>
  <c r="AB1535" i="1"/>
  <c r="AC1535" i="1"/>
  <c r="AB1536" i="1"/>
  <c r="AC1536" i="1"/>
  <c r="AB1537" i="1"/>
  <c r="AC1537" i="1"/>
  <c r="AB1538" i="1"/>
  <c r="AC1538" i="1"/>
  <c r="AB1539" i="1"/>
  <c r="AC1539" i="1"/>
  <c r="AB1540" i="1"/>
  <c r="AC1540" i="1"/>
  <c r="AB1541" i="1"/>
  <c r="AC1541" i="1"/>
  <c r="AB1542" i="1"/>
  <c r="AC1542" i="1"/>
  <c r="AB1543" i="1"/>
  <c r="AC1543" i="1"/>
  <c r="AB1544" i="1"/>
  <c r="AC1544" i="1"/>
  <c r="AB1546" i="1"/>
  <c r="AC1546" i="1"/>
  <c r="AB1547" i="1"/>
  <c r="AC1547" i="1"/>
  <c r="AB1548" i="1"/>
  <c r="AC1548" i="1"/>
  <c r="AB1549" i="1"/>
  <c r="AC1549" i="1"/>
  <c r="AB1550" i="1"/>
  <c r="AC1550" i="1"/>
  <c r="AB1551" i="1"/>
  <c r="AC1551" i="1"/>
  <c r="AB1552" i="1"/>
  <c r="AC1552" i="1"/>
  <c r="AB1553" i="1"/>
  <c r="AC1553" i="1"/>
  <c r="AB1554" i="1"/>
  <c r="AC1554" i="1"/>
  <c r="AB1555" i="1"/>
  <c r="AC1555" i="1"/>
  <c r="AB1556" i="1"/>
  <c r="AC1556" i="1"/>
  <c r="AB1557" i="1"/>
  <c r="AC1557" i="1"/>
  <c r="AB1558" i="1"/>
  <c r="AC1558" i="1"/>
  <c r="AB1559" i="1"/>
  <c r="AC1559" i="1"/>
  <c r="AB1560" i="1"/>
  <c r="AC1560" i="1"/>
  <c r="AB1562" i="1"/>
  <c r="AC1562" i="1"/>
  <c r="AB1563" i="1"/>
  <c r="AC1563" i="1"/>
  <c r="AB1564" i="1"/>
  <c r="AC1564" i="1"/>
  <c r="AB1565" i="1"/>
  <c r="AC1565" i="1"/>
  <c r="AB1566" i="1"/>
  <c r="AC1566" i="1"/>
  <c r="AB1567" i="1"/>
  <c r="AC1567" i="1"/>
  <c r="AB1568" i="1"/>
  <c r="AC1568" i="1"/>
  <c r="AB1569" i="1"/>
  <c r="AC1569" i="1"/>
  <c r="AB1570" i="1"/>
  <c r="AC1570" i="1"/>
  <c r="AB1571" i="1"/>
  <c r="AC1571" i="1"/>
  <c r="AB1572" i="1"/>
  <c r="AC1572" i="1"/>
  <c r="AB1573" i="1"/>
  <c r="AC1573" i="1"/>
  <c r="AB1574" i="1"/>
  <c r="AC1574" i="1"/>
  <c r="AB1575" i="1"/>
  <c r="AC1575" i="1"/>
  <c r="AB1576" i="1"/>
  <c r="AC1576" i="1"/>
  <c r="AB1577" i="1"/>
  <c r="AC1577" i="1"/>
  <c r="AB1578" i="1"/>
  <c r="AC1578" i="1"/>
  <c r="AB1579" i="1"/>
  <c r="AC1579" i="1"/>
  <c r="AB1580" i="1"/>
  <c r="AC1580" i="1"/>
  <c r="AB1581" i="1"/>
  <c r="AC1581" i="1"/>
  <c r="AB1582" i="1"/>
  <c r="AC1582" i="1"/>
  <c r="AB1583" i="1"/>
  <c r="AC1583" i="1"/>
  <c r="AB1584" i="1"/>
  <c r="AC1584" i="1"/>
  <c r="AB1585" i="1"/>
  <c r="AC1585" i="1"/>
  <c r="AB1586" i="1"/>
  <c r="AC1586" i="1"/>
  <c r="AB1587" i="1"/>
  <c r="AC1587" i="1"/>
  <c r="AB1588" i="1"/>
  <c r="AC1588" i="1"/>
  <c r="AB1589" i="1"/>
  <c r="AC1589" i="1"/>
  <c r="AB1590" i="1"/>
  <c r="AC1590" i="1"/>
  <c r="AB1591" i="1"/>
  <c r="AC1591" i="1"/>
  <c r="AB1592" i="1"/>
  <c r="AC1592" i="1"/>
  <c r="AB1593" i="1"/>
  <c r="AC1593" i="1"/>
  <c r="AB1594" i="1"/>
  <c r="AC1594" i="1"/>
  <c r="AB1595" i="1"/>
  <c r="AC1595" i="1"/>
  <c r="AB1596" i="1"/>
  <c r="AC1596" i="1"/>
  <c r="AB1597" i="1"/>
  <c r="AC1597" i="1"/>
  <c r="AB1598" i="1"/>
  <c r="AC1598" i="1"/>
  <c r="AB1599" i="1"/>
  <c r="AC1599" i="1"/>
  <c r="AB1601" i="1"/>
  <c r="AC1601" i="1"/>
  <c r="AB1602" i="1"/>
  <c r="AC1602" i="1"/>
  <c r="AB1603" i="1"/>
  <c r="AC1603" i="1"/>
  <c r="AB1604" i="1"/>
  <c r="AC1604" i="1"/>
  <c r="AB1606" i="1"/>
  <c r="AC1606" i="1"/>
  <c r="AB1607" i="1"/>
  <c r="AC1607" i="1"/>
  <c r="AB1608" i="1"/>
  <c r="AC1608" i="1"/>
  <c r="AB1609" i="1"/>
  <c r="AC1609" i="1"/>
  <c r="AB1610" i="1"/>
  <c r="AC1610" i="1"/>
  <c r="AB1611" i="1"/>
  <c r="AC1611" i="1"/>
  <c r="AB1612" i="1"/>
  <c r="AC1612" i="1"/>
  <c r="AB1613" i="1"/>
  <c r="AC1613" i="1"/>
  <c r="AB1614" i="1"/>
  <c r="AC1614" i="1"/>
  <c r="AB1615" i="1"/>
  <c r="AC1615" i="1"/>
  <c r="AB1617" i="1"/>
  <c r="AC1617" i="1"/>
  <c r="AB1618" i="1"/>
  <c r="AC1618" i="1"/>
  <c r="AB1619" i="1"/>
  <c r="AC1619" i="1"/>
  <c r="AB1620" i="1"/>
  <c r="AC1620" i="1"/>
  <c r="AB1621" i="1"/>
  <c r="AC1621" i="1"/>
  <c r="AB1622" i="1"/>
  <c r="AC1622" i="1"/>
  <c r="AB1623" i="1"/>
  <c r="AC1623" i="1"/>
  <c r="AB1624" i="1"/>
  <c r="AC1624" i="1"/>
  <c r="AB1625" i="1"/>
  <c r="AC1625" i="1"/>
  <c r="AB1626" i="1"/>
  <c r="AC1626" i="1"/>
  <c r="AB1627" i="1"/>
  <c r="AC1627" i="1"/>
  <c r="AB1628" i="1"/>
  <c r="AC1628" i="1"/>
  <c r="AB1629" i="1"/>
  <c r="AC1629" i="1"/>
  <c r="AB1630" i="1"/>
  <c r="AC1630" i="1"/>
  <c r="AB1632" i="1"/>
  <c r="AC1632" i="1"/>
  <c r="AB1633" i="1"/>
  <c r="AC1633" i="1"/>
  <c r="AB1634" i="1"/>
  <c r="AC1634" i="1"/>
  <c r="AB1635" i="1"/>
  <c r="AC1635" i="1"/>
  <c r="AB1636" i="1"/>
  <c r="AC1636" i="1"/>
  <c r="AB1637" i="1"/>
  <c r="AC1637" i="1"/>
  <c r="AB1638" i="1"/>
  <c r="AC1638" i="1"/>
  <c r="AB1639" i="1"/>
  <c r="AC1639" i="1"/>
  <c r="AB1640" i="1"/>
  <c r="AC1640" i="1"/>
  <c r="AB1641" i="1"/>
  <c r="AC1641" i="1"/>
  <c r="AB1642" i="1"/>
  <c r="AC1642" i="1"/>
  <c r="AB1643" i="1"/>
  <c r="AC1643" i="1"/>
  <c r="AB1644" i="1"/>
  <c r="AC1644" i="1"/>
  <c r="AB1645" i="1"/>
  <c r="AC1645" i="1"/>
  <c r="AB1646" i="1"/>
  <c r="AC1646" i="1"/>
  <c r="AB1647" i="1"/>
  <c r="AC1647" i="1"/>
  <c r="AB1648" i="1"/>
  <c r="AC1648" i="1"/>
  <c r="AB1649" i="1"/>
  <c r="AC1649" i="1"/>
  <c r="AB1650" i="1"/>
  <c r="AC1650" i="1"/>
  <c r="AB1651" i="1"/>
  <c r="AC1651" i="1"/>
  <c r="AB1652" i="1"/>
  <c r="AC1652" i="1"/>
  <c r="AB1653" i="1"/>
  <c r="AC1653" i="1"/>
  <c r="AB1654" i="1"/>
  <c r="AC1654" i="1"/>
  <c r="AB1655" i="1"/>
  <c r="AC1655" i="1"/>
  <c r="AB1656" i="1"/>
  <c r="AC1656" i="1"/>
  <c r="AB1657" i="1"/>
  <c r="AC1657" i="1"/>
  <c r="AB1658" i="1"/>
  <c r="AC1658" i="1"/>
  <c r="AB1659" i="1"/>
  <c r="AC1659" i="1"/>
  <c r="AB1660" i="1"/>
  <c r="AC1660" i="1"/>
  <c r="AB1661" i="1"/>
  <c r="AC1661" i="1"/>
  <c r="AB1662" i="1"/>
  <c r="AC1662" i="1"/>
  <c r="AB1663" i="1"/>
  <c r="AC1663" i="1"/>
  <c r="AB1664" i="1"/>
  <c r="AC1664" i="1"/>
  <c r="AB1665" i="1"/>
  <c r="AC1665" i="1"/>
  <c r="AB1666" i="1"/>
  <c r="AC1666" i="1"/>
  <c r="AB1667" i="1"/>
  <c r="AC1667" i="1"/>
  <c r="AB1668" i="1"/>
  <c r="AC1668" i="1"/>
  <c r="AB1669" i="1"/>
  <c r="AC1669" i="1"/>
  <c r="AB1671" i="1"/>
  <c r="AC1671" i="1"/>
  <c r="AB1672" i="1"/>
  <c r="AC1672" i="1"/>
  <c r="AB1675" i="1"/>
  <c r="AC1675" i="1"/>
  <c r="AB1676" i="1"/>
  <c r="AC1676" i="1"/>
  <c r="AB1677" i="1"/>
  <c r="AC1677" i="1"/>
  <c r="AB1678" i="1"/>
  <c r="AC1678" i="1"/>
  <c r="AB1679" i="1"/>
  <c r="AC1679" i="1"/>
  <c r="AB1680" i="1"/>
  <c r="AC1680" i="1"/>
  <c r="AB1681" i="1"/>
  <c r="AC1681" i="1"/>
  <c r="AB1682" i="1"/>
  <c r="AC1682" i="1"/>
  <c r="AB1683" i="1"/>
  <c r="AC1683" i="1"/>
  <c r="AB1684" i="1"/>
  <c r="AC1684" i="1"/>
  <c r="AB1685" i="1"/>
  <c r="AC1685" i="1"/>
  <c r="AB1686" i="1"/>
  <c r="AC1686" i="1"/>
  <c r="AB1687" i="1"/>
  <c r="AC1687" i="1"/>
  <c r="AB1688" i="1"/>
  <c r="AC1688" i="1"/>
  <c r="AB1689" i="1"/>
  <c r="AC1689" i="1"/>
  <c r="AB1690" i="1"/>
  <c r="AC1690" i="1"/>
  <c r="AB1691" i="1"/>
  <c r="AC1691" i="1"/>
  <c r="AB1692" i="1"/>
  <c r="AC1692" i="1"/>
  <c r="AB1693" i="1"/>
  <c r="AC1693" i="1"/>
  <c r="AB1694" i="1"/>
  <c r="AC1694" i="1"/>
  <c r="AB1695" i="1"/>
  <c r="AC1695" i="1"/>
  <c r="AB1696" i="1"/>
  <c r="AC1696" i="1"/>
  <c r="AB1697" i="1"/>
  <c r="AC1697" i="1"/>
  <c r="AB1698" i="1"/>
  <c r="AC1698" i="1"/>
  <c r="AB1699" i="1"/>
  <c r="AC1699" i="1"/>
  <c r="AB1700" i="1"/>
  <c r="AC1700" i="1"/>
  <c r="AB1701" i="1"/>
  <c r="AC1701" i="1"/>
  <c r="AB1702" i="1"/>
  <c r="AC1702" i="1"/>
  <c r="AB1703" i="1"/>
  <c r="AC1703" i="1"/>
  <c r="AB1704" i="1"/>
  <c r="AC1704" i="1"/>
  <c r="AB1705" i="1"/>
  <c r="AC1705" i="1"/>
  <c r="AB1706" i="1"/>
  <c r="AC1706" i="1"/>
  <c r="AB1707" i="1"/>
  <c r="AC1707" i="1"/>
  <c r="AB1708" i="1"/>
  <c r="AC1708" i="1"/>
  <c r="AB1709" i="1"/>
  <c r="AC1709" i="1"/>
  <c r="AB1710" i="1"/>
  <c r="AC1710" i="1"/>
  <c r="AB1711" i="1"/>
  <c r="AC1711" i="1"/>
  <c r="AB1712" i="1"/>
  <c r="AC1712" i="1"/>
  <c r="AB1713" i="1"/>
  <c r="AC1713" i="1"/>
  <c r="AB1715" i="1"/>
  <c r="AC1715" i="1"/>
  <c r="AB1716" i="1"/>
  <c r="AC1716" i="1"/>
  <c r="AB1717" i="1"/>
  <c r="AC1717" i="1"/>
  <c r="AB1718" i="1"/>
  <c r="AC1718" i="1"/>
  <c r="AB1719" i="1"/>
  <c r="AC1719" i="1"/>
  <c r="AB1720" i="1"/>
  <c r="AC1720" i="1"/>
  <c r="AB1721" i="1"/>
  <c r="AC1721" i="1"/>
  <c r="AB1722" i="1"/>
  <c r="AC1722" i="1"/>
  <c r="AB1724" i="1"/>
  <c r="AC1724" i="1"/>
  <c r="AB1725" i="1"/>
  <c r="AC1725" i="1"/>
  <c r="AB1726" i="1"/>
  <c r="AC1726" i="1"/>
  <c r="AB1727" i="1"/>
  <c r="AC1727" i="1"/>
  <c r="AB1728" i="1"/>
  <c r="AC1728" i="1"/>
  <c r="AB1729" i="1"/>
  <c r="AC1729" i="1"/>
  <c r="AB1730" i="1"/>
  <c r="AC1730" i="1"/>
  <c r="AB1731" i="1"/>
  <c r="AC1731" i="1"/>
  <c r="AB1732" i="1"/>
  <c r="AC1732" i="1"/>
  <c r="AB1733" i="1"/>
  <c r="AC1733" i="1"/>
  <c r="AB1734" i="1"/>
  <c r="AC1734" i="1"/>
  <c r="AB1735" i="1"/>
  <c r="AC1735" i="1"/>
  <c r="AB1736" i="1"/>
  <c r="AC1736" i="1"/>
  <c r="AB1737" i="1"/>
  <c r="AC1737" i="1"/>
  <c r="AB1738" i="1"/>
  <c r="AC1738" i="1"/>
  <c r="AB1739" i="1"/>
  <c r="AC1739" i="1"/>
  <c r="AB1740" i="1"/>
  <c r="AC1740" i="1"/>
  <c r="AB1741" i="1"/>
  <c r="AC1741" i="1"/>
  <c r="AB1742" i="1"/>
  <c r="AC1742" i="1"/>
  <c r="AB1743" i="1"/>
  <c r="AC1743" i="1"/>
  <c r="AB1744" i="1"/>
  <c r="AC1744" i="1"/>
  <c r="AB1745" i="1"/>
  <c r="AC1745" i="1"/>
  <c r="AB1746" i="1"/>
  <c r="AC1746" i="1"/>
  <c r="AB1747" i="1"/>
  <c r="AC1747" i="1"/>
  <c r="AB1748" i="1"/>
  <c r="AC1748" i="1"/>
  <c r="AB1749" i="1"/>
  <c r="AC1749" i="1"/>
  <c r="AB1750" i="1"/>
  <c r="AC1750" i="1"/>
  <c r="AB1751" i="1"/>
  <c r="AC1751" i="1"/>
  <c r="AB1752" i="1"/>
  <c r="AC1752" i="1"/>
  <c r="AB1753" i="1"/>
  <c r="AC1753" i="1"/>
  <c r="AB1754" i="1"/>
  <c r="AC1754" i="1"/>
  <c r="AB1755" i="1"/>
  <c r="AC1755" i="1"/>
  <c r="AB1756" i="1"/>
  <c r="AC1756" i="1"/>
  <c r="AB1757" i="1"/>
  <c r="AC1757" i="1"/>
  <c r="AB1758" i="1"/>
  <c r="AC1758" i="1"/>
  <c r="AB1759" i="1"/>
  <c r="AC1759" i="1"/>
  <c r="AB1760" i="1"/>
  <c r="AC1760" i="1"/>
  <c r="AB1761" i="1"/>
  <c r="AC1761" i="1"/>
  <c r="AB1762" i="1"/>
  <c r="AC1762" i="1"/>
  <c r="AB1763" i="1"/>
  <c r="AC1763" i="1"/>
  <c r="AB1764" i="1"/>
  <c r="AC1764" i="1"/>
  <c r="AB1765" i="1"/>
  <c r="AC1765" i="1"/>
  <c r="AB1766" i="1"/>
  <c r="AC1766" i="1"/>
  <c r="AB1767" i="1"/>
  <c r="AC1767" i="1"/>
  <c r="AB1768" i="1"/>
  <c r="AC1768" i="1"/>
  <c r="AB1769" i="1"/>
  <c r="AC1769" i="1"/>
  <c r="AB1770" i="1"/>
  <c r="AC1770" i="1"/>
  <c r="AB1771" i="1"/>
  <c r="AC1771" i="1"/>
  <c r="AB1772" i="1"/>
  <c r="AC1772" i="1"/>
  <c r="AB1773" i="1"/>
  <c r="AC1773" i="1"/>
  <c r="AB1774" i="1"/>
  <c r="AC1774" i="1"/>
  <c r="AB1775" i="1"/>
  <c r="AC1775" i="1"/>
  <c r="AB1776" i="1"/>
  <c r="AC1776" i="1"/>
  <c r="AB1777" i="1"/>
  <c r="AC1777" i="1"/>
  <c r="AB1778" i="1"/>
  <c r="AC1778" i="1"/>
  <c r="AB1779" i="1"/>
  <c r="AC1779" i="1"/>
  <c r="AB1780" i="1"/>
  <c r="AC1780" i="1"/>
  <c r="AB1781" i="1"/>
  <c r="AC1781" i="1"/>
  <c r="AB1782" i="1"/>
  <c r="AC1782" i="1"/>
  <c r="AB1783" i="1"/>
  <c r="AC1783" i="1"/>
  <c r="AB1784" i="1"/>
  <c r="AC1784" i="1"/>
  <c r="AB1785" i="1"/>
  <c r="AC1785" i="1"/>
  <c r="AB1786" i="1"/>
  <c r="AC1786" i="1"/>
  <c r="AB1788" i="1"/>
  <c r="AC1788" i="1"/>
  <c r="AB1789" i="1"/>
  <c r="AC1789" i="1"/>
  <c r="AB1790" i="1"/>
  <c r="AC1790" i="1"/>
  <c r="AB1791" i="1"/>
  <c r="AC1791" i="1"/>
  <c r="AB1792" i="1"/>
  <c r="AC1792" i="1"/>
  <c r="AB1794" i="1"/>
  <c r="AC1794" i="1"/>
  <c r="AB1795" i="1"/>
  <c r="AC1795" i="1"/>
  <c r="AB1797" i="1"/>
  <c r="AC1797" i="1"/>
  <c r="AB1798" i="1"/>
  <c r="AC1798" i="1"/>
  <c r="AB1799" i="1"/>
  <c r="AC1799" i="1"/>
  <c r="AB1800" i="1"/>
  <c r="AC1800" i="1"/>
  <c r="AB1801" i="1"/>
  <c r="AC1801" i="1"/>
  <c r="AB1802" i="1"/>
  <c r="AC1802" i="1"/>
  <c r="AB1803" i="1"/>
  <c r="AC1803" i="1"/>
  <c r="AB1804" i="1"/>
  <c r="AC1804" i="1"/>
  <c r="AB1805" i="1"/>
  <c r="AC1805" i="1"/>
  <c r="AB1806" i="1"/>
  <c r="AC1806" i="1"/>
  <c r="AB1807" i="1"/>
  <c r="AC1807" i="1"/>
  <c r="AB1808" i="1"/>
  <c r="AC1808" i="1"/>
  <c r="AB1809" i="1"/>
  <c r="AC1809" i="1"/>
  <c r="AB1810" i="1"/>
  <c r="AC1810" i="1"/>
  <c r="AB1811" i="1"/>
  <c r="AC1811" i="1"/>
  <c r="AB1812" i="1"/>
  <c r="AC1812" i="1"/>
  <c r="AB1813" i="1"/>
  <c r="AC1813" i="1"/>
  <c r="AB1814" i="1"/>
  <c r="AC1814" i="1"/>
  <c r="AB1815" i="1"/>
  <c r="AC1815" i="1"/>
  <c r="AB1816" i="1"/>
  <c r="AC1816" i="1"/>
  <c r="AB1817" i="1"/>
  <c r="AC1817" i="1"/>
  <c r="AB1818" i="1"/>
  <c r="AC1818" i="1"/>
  <c r="AB1819" i="1"/>
  <c r="AC1819" i="1"/>
  <c r="AB1820" i="1"/>
  <c r="AC1820" i="1"/>
  <c r="AB1821" i="1"/>
  <c r="AC1821" i="1"/>
  <c r="AB1823" i="1"/>
  <c r="AC1823" i="1"/>
  <c r="AB1824" i="1"/>
  <c r="AC1824" i="1"/>
  <c r="AB1825" i="1"/>
  <c r="AC1825" i="1"/>
  <c r="AB1826" i="1"/>
  <c r="AC1826" i="1"/>
  <c r="AB1827" i="1"/>
  <c r="AC1827" i="1"/>
  <c r="AB1828" i="1"/>
  <c r="AC1828" i="1"/>
  <c r="AB1829" i="1"/>
  <c r="AC1829" i="1"/>
  <c r="AB1830" i="1"/>
  <c r="AC1830" i="1"/>
  <c r="AB1831" i="1"/>
  <c r="AC1831" i="1"/>
  <c r="AB1832" i="1"/>
  <c r="AC1832" i="1"/>
  <c r="AB1833" i="1"/>
  <c r="AC1833" i="1"/>
  <c r="AB1834" i="1"/>
  <c r="AC1834" i="1"/>
  <c r="AB1835" i="1"/>
  <c r="AC1835" i="1"/>
  <c r="AB1836" i="1"/>
  <c r="AC1836" i="1"/>
  <c r="AB1837" i="1"/>
  <c r="AC1837" i="1"/>
  <c r="AB1838" i="1"/>
  <c r="AC1838" i="1"/>
  <c r="AB1839" i="1"/>
  <c r="AC1839" i="1"/>
  <c r="AB1840" i="1"/>
  <c r="AC1840" i="1"/>
  <c r="AB1841" i="1"/>
  <c r="AC1841" i="1"/>
  <c r="AB1842" i="1"/>
  <c r="AC1842" i="1"/>
  <c r="AB1843" i="1"/>
  <c r="AC1843" i="1"/>
  <c r="AB1844" i="1"/>
  <c r="AC1844" i="1"/>
  <c r="AB1845" i="1"/>
  <c r="AC1845" i="1"/>
  <c r="AB1846" i="1"/>
  <c r="AC1846" i="1"/>
  <c r="AB1847" i="1"/>
  <c r="AC1847" i="1"/>
  <c r="AB1848" i="1"/>
  <c r="AC1848" i="1"/>
  <c r="AB1849" i="1"/>
  <c r="AC1849" i="1"/>
  <c r="AB1850" i="1"/>
  <c r="AC1850" i="1"/>
  <c r="AB1851" i="1"/>
  <c r="AC1851" i="1"/>
  <c r="AB1852" i="1"/>
  <c r="AC1852" i="1"/>
  <c r="AB1853" i="1"/>
  <c r="AC1853" i="1"/>
  <c r="AB1854" i="1"/>
  <c r="AC1854" i="1"/>
  <c r="AB1855" i="1"/>
  <c r="AC1855" i="1"/>
  <c r="AB1856" i="1"/>
  <c r="AC1856" i="1"/>
  <c r="AB1857" i="1"/>
  <c r="AC1857" i="1"/>
  <c r="AB1858" i="1"/>
  <c r="AC1858" i="1"/>
  <c r="AB1859" i="1"/>
  <c r="AC1859" i="1"/>
  <c r="AB1860" i="1"/>
  <c r="AC1860" i="1"/>
  <c r="AB1861" i="1"/>
  <c r="AC1861" i="1"/>
  <c r="AB1862" i="1"/>
  <c r="AC1862" i="1"/>
  <c r="AB1863" i="1"/>
  <c r="AC1863" i="1"/>
  <c r="AB1864" i="1"/>
  <c r="AC1864" i="1"/>
  <c r="AB1865" i="1"/>
  <c r="AC1865" i="1"/>
  <c r="AB1866" i="1"/>
  <c r="AC1866" i="1"/>
  <c r="AB1867" i="1"/>
  <c r="AC1867" i="1"/>
  <c r="AB1869" i="1"/>
  <c r="AC1869" i="1"/>
  <c r="AB1870" i="1"/>
  <c r="AC1870" i="1"/>
  <c r="AB1871" i="1"/>
  <c r="AC1871" i="1"/>
  <c r="AB1873" i="1"/>
  <c r="AC1873" i="1"/>
  <c r="AB1875" i="1"/>
  <c r="AC1875" i="1"/>
  <c r="AB1876" i="1"/>
  <c r="AC1876" i="1"/>
  <c r="AB1877" i="1"/>
  <c r="AC1877" i="1"/>
  <c r="AB1878" i="1"/>
  <c r="AC1878" i="1"/>
  <c r="AB1879" i="1"/>
  <c r="AC1879" i="1"/>
  <c r="AB1880" i="1"/>
  <c r="AC1880" i="1"/>
  <c r="AB1881" i="1"/>
  <c r="AC1881" i="1"/>
  <c r="AB1882" i="1"/>
  <c r="AC1882" i="1"/>
  <c r="AB1883" i="1"/>
  <c r="AC1883" i="1"/>
  <c r="AB1884" i="1"/>
  <c r="AC1884" i="1"/>
  <c r="AB1885" i="1"/>
  <c r="AC1885" i="1"/>
  <c r="AB1886" i="1"/>
  <c r="AC1886" i="1"/>
  <c r="AB1887" i="1"/>
  <c r="AC1887" i="1"/>
  <c r="AB1888" i="1"/>
  <c r="AC1888" i="1"/>
  <c r="AB1889" i="1"/>
  <c r="AC1889" i="1"/>
  <c r="AB1890" i="1"/>
  <c r="AC1890" i="1"/>
  <c r="AB1891" i="1"/>
  <c r="AC1891" i="1"/>
  <c r="AB1892" i="1"/>
  <c r="AC1892" i="1"/>
  <c r="AB1893" i="1"/>
  <c r="AC1893" i="1"/>
  <c r="AB1894" i="1"/>
  <c r="AC1894" i="1"/>
  <c r="AB1895" i="1"/>
  <c r="AC1895" i="1"/>
  <c r="AB1896" i="1"/>
  <c r="AC1896" i="1"/>
  <c r="AB1897" i="1"/>
  <c r="AC1897" i="1"/>
  <c r="AB1898" i="1"/>
  <c r="AC1898" i="1"/>
  <c r="AB1899" i="1"/>
  <c r="AC1899" i="1"/>
  <c r="AB1901" i="1"/>
  <c r="AC1901" i="1"/>
  <c r="AB1902" i="1"/>
  <c r="AC1902" i="1"/>
  <c r="AB1904" i="1"/>
  <c r="AC1904" i="1"/>
  <c r="AB1905" i="1"/>
  <c r="AC1905" i="1"/>
  <c r="AB1906" i="1"/>
  <c r="AC1906" i="1"/>
  <c r="AB1907" i="1"/>
  <c r="AC1907" i="1"/>
  <c r="AB1908" i="1"/>
  <c r="AC1908" i="1"/>
  <c r="AB1909" i="1"/>
  <c r="AC1909" i="1"/>
  <c r="AB1910" i="1"/>
  <c r="AC1910" i="1"/>
  <c r="AB1911" i="1"/>
  <c r="AC1911" i="1"/>
  <c r="AB1912" i="1"/>
  <c r="AC1912" i="1"/>
  <c r="AB1913" i="1"/>
  <c r="AC1913" i="1"/>
  <c r="AB1914" i="1"/>
  <c r="AC1914" i="1"/>
  <c r="AB1915" i="1"/>
  <c r="AC1915" i="1"/>
  <c r="AB1916" i="1"/>
  <c r="AC1916" i="1"/>
  <c r="AC1026" i="1" l="1"/>
  <c r="AC1027" i="1"/>
  <c r="AC1028" i="1"/>
  <c r="AC1029" i="1"/>
  <c r="AC1030" i="1"/>
  <c r="AC1031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1" i="1"/>
  <c r="AC1112" i="1"/>
  <c r="AC1113" i="1"/>
  <c r="AB1026" i="1"/>
  <c r="AB1027" i="1"/>
  <c r="AB1028" i="1"/>
  <c r="AB1029" i="1"/>
  <c r="AB1030" i="1"/>
  <c r="AB1031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1" i="1"/>
  <c r="AB1112" i="1"/>
  <c r="AB1113" i="1"/>
  <c r="AB1025" i="1"/>
  <c r="AC1025" i="1"/>
  <c r="AB954" i="1"/>
  <c r="AC954" i="1"/>
  <c r="AB955" i="1"/>
  <c r="AC955" i="1"/>
  <c r="AB956" i="1"/>
  <c r="AC956" i="1"/>
  <c r="AB957" i="1"/>
  <c r="AC957" i="1"/>
  <c r="AB958" i="1"/>
  <c r="AC958" i="1"/>
  <c r="AB959" i="1"/>
  <c r="AC959" i="1"/>
  <c r="AB960" i="1"/>
  <c r="AC960" i="1"/>
  <c r="AB961" i="1"/>
  <c r="AC961" i="1"/>
  <c r="AB962" i="1"/>
  <c r="AC962" i="1"/>
  <c r="AB963" i="1"/>
  <c r="AC963" i="1"/>
  <c r="AB964" i="1"/>
  <c r="AC964" i="1"/>
  <c r="AB965" i="1"/>
  <c r="AC965" i="1"/>
  <c r="AB966" i="1"/>
  <c r="AC966" i="1"/>
  <c r="AB967" i="1"/>
  <c r="AC967" i="1"/>
  <c r="AB968" i="1"/>
  <c r="AC968" i="1"/>
  <c r="AB969" i="1"/>
  <c r="AC969" i="1"/>
  <c r="AB970" i="1"/>
  <c r="AC970" i="1"/>
  <c r="AB971" i="1"/>
  <c r="AC971" i="1"/>
  <c r="AB972" i="1"/>
  <c r="AC972" i="1"/>
  <c r="AB973" i="1"/>
  <c r="AC973" i="1"/>
  <c r="AB974" i="1"/>
  <c r="AC974" i="1"/>
  <c r="AB975" i="1"/>
  <c r="AC975" i="1"/>
  <c r="AB976" i="1"/>
  <c r="AC976" i="1"/>
  <c r="AB977" i="1"/>
  <c r="AC977" i="1"/>
  <c r="AB978" i="1"/>
  <c r="AC978" i="1"/>
  <c r="AB979" i="1"/>
  <c r="AC979" i="1"/>
  <c r="AB980" i="1"/>
  <c r="AC980" i="1"/>
  <c r="AB981" i="1"/>
  <c r="AC981" i="1"/>
  <c r="AB982" i="1"/>
  <c r="AC982" i="1"/>
  <c r="AB983" i="1"/>
  <c r="AC983" i="1"/>
  <c r="AB984" i="1"/>
  <c r="AC984" i="1"/>
  <c r="AB985" i="1"/>
  <c r="AC985" i="1"/>
  <c r="AB986" i="1"/>
  <c r="AC986" i="1"/>
  <c r="AB987" i="1"/>
  <c r="AC987" i="1"/>
  <c r="AB988" i="1"/>
  <c r="AC988" i="1"/>
  <c r="AB989" i="1"/>
  <c r="AC989" i="1"/>
  <c r="AB990" i="1"/>
  <c r="AC990" i="1"/>
  <c r="AB991" i="1"/>
  <c r="AC991" i="1"/>
  <c r="AB992" i="1"/>
  <c r="AC992" i="1"/>
  <c r="AB993" i="1"/>
  <c r="AC993" i="1"/>
  <c r="AB994" i="1"/>
  <c r="AC994" i="1"/>
  <c r="AB995" i="1"/>
  <c r="AC995" i="1"/>
  <c r="AB996" i="1"/>
  <c r="AC996" i="1"/>
  <c r="AB997" i="1"/>
  <c r="AC997" i="1"/>
  <c r="AB998" i="1"/>
  <c r="AC998" i="1"/>
  <c r="AB999" i="1"/>
  <c r="AC999" i="1"/>
  <c r="AB1000" i="1"/>
  <c r="AC1000" i="1"/>
  <c r="AB1001" i="1"/>
  <c r="AC1001" i="1"/>
  <c r="AB1002" i="1"/>
  <c r="AC1002" i="1"/>
  <c r="AB1003" i="1"/>
  <c r="AC1003" i="1"/>
  <c r="AB1004" i="1"/>
  <c r="AC1004" i="1"/>
  <c r="AB1005" i="1"/>
  <c r="AC1005" i="1"/>
  <c r="AB1006" i="1"/>
  <c r="AC1006" i="1"/>
  <c r="AB1007" i="1"/>
  <c r="AC1007" i="1"/>
  <c r="AB1008" i="1"/>
  <c r="AC1008" i="1"/>
  <c r="AB1009" i="1"/>
  <c r="AC1009" i="1"/>
  <c r="AB1010" i="1"/>
  <c r="AC1010" i="1"/>
  <c r="AB1011" i="1"/>
  <c r="AC1011" i="1"/>
  <c r="AB1012" i="1"/>
  <c r="AC1012" i="1"/>
  <c r="AB1013" i="1"/>
  <c r="AC1013" i="1"/>
  <c r="AB1014" i="1"/>
  <c r="AC1014" i="1"/>
  <c r="AB1015" i="1"/>
  <c r="AC1015" i="1"/>
  <c r="AB1016" i="1"/>
  <c r="AC1016" i="1"/>
  <c r="AB1018" i="1"/>
  <c r="AC1018" i="1"/>
  <c r="AB1021" i="1"/>
  <c r="AC1021" i="1"/>
  <c r="AB1022" i="1"/>
  <c r="AC1022" i="1"/>
  <c r="AB1024" i="1"/>
  <c r="AC1024" i="1"/>
  <c r="AB953" i="1"/>
  <c r="AC953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4" i="1"/>
  <c r="AC945" i="1"/>
  <c r="AC946" i="1"/>
  <c r="AC947" i="1"/>
  <c r="AC948" i="1"/>
  <c r="AC949" i="1"/>
  <c r="AC950" i="1"/>
  <c r="AC951" i="1"/>
  <c r="AC952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4" i="1"/>
  <c r="AB945" i="1"/>
  <c r="AB946" i="1"/>
  <c r="AB947" i="1"/>
  <c r="AB948" i="1"/>
  <c r="AB949" i="1"/>
  <c r="AB950" i="1"/>
  <c r="AB951" i="1"/>
  <c r="AB952" i="1"/>
  <c r="AB888" i="1"/>
  <c r="AC888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21" i="1"/>
  <c r="AC821" i="1"/>
  <c r="P591" i="1"/>
  <c r="P590" i="1"/>
  <c r="P589" i="1"/>
  <c r="O588" i="1"/>
  <c r="P588" i="1" s="1"/>
  <c r="O587" i="1"/>
  <c r="P587" i="1" s="1"/>
  <c r="P586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751" i="1"/>
  <c r="AC751" i="1"/>
  <c r="AC695" i="1"/>
  <c r="AC696" i="1"/>
  <c r="AC697" i="1"/>
  <c r="AC698" i="1"/>
  <c r="AC699" i="1"/>
  <c r="AC700" i="1"/>
  <c r="AC701" i="1"/>
  <c r="AC702" i="1"/>
  <c r="AC703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B695" i="1"/>
  <c r="AB696" i="1"/>
  <c r="AB697" i="1"/>
  <c r="AB698" i="1"/>
  <c r="AB699" i="1"/>
  <c r="AB700" i="1"/>
  <c r="AB701" i="1"/>
  <c r="AB702" i="1"/>
  <c r="AB703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694" i="1"/>
  <c r="AC694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32" i="1"/>
  <c r="AC632" i="1"/>
  <c r="AC562" i="1" l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561" i="1"/>
  <c r="AC561" i="1"/>
  <c r="AB497" i="1"/>
  <c r="AC497" i="1"/>
  <c r="AB498" i="1"/>
  <c r="AC498" i="1"/>
  <c r="AB499" i="1"/>
  <c r="AC499" i="1"/>
  <c r="AB500" i="1"/>
  <c r="AC500" i="1"/>
  <c r="AB501" i="1"/>
  <c r="AC501" i="1"/>
  <c r="AB502" i="1"/>
  <c r="AC502" i="1"/>
  <c r="AB503" i="1"/>
  <c r="AC503" i="1"/>
  <c r="AB504" i="1"/>
  <c r="AC504" i="1"/>
  <c r="AB505" i="1"/>
  <c r="AC505" i="1"/>
  <c r="AB506" i="1"/>
  <c r="AC506" i="1"/>
  <c r="AB507" i="1"/>
  <c r="AC507" i="1"/>
  <c r="AB508" i="1"/>
  <c r="AC508" i="1"/>
  <c r="AB509" i="1"/>
  <c r="AC509" i="1"/>
  <c r="AB510" i="1"/>
  <c r="AC510" i="1"/>
  <c r="AB511" i="1"/>
  <c r="AC511" i="1"/>
  <c r="AB512" i="1"/>
  <c r="AC512" i="1"/>
  <c r="AB513" i="1"/>
  <c r="AC513" i="1"/>
  <c r="AB514" i="1"/>
  <c r="AC514" i="1"/>
  <c r="AB515" i="1"/>
  <c r="AC515" i="1"/>
  <c r="AB516" i="1"/>
  <c r="AC516" i="1"/>
  <c r="AB517" i="1"/>
  <c r="AC517" i="1"/>
  <c r="AB518" i="1"/>
  <c r="AC518" i="1"/>
  <c r="AB519" i="1"/>
  <c r="AC519" i="1"/>
  <c r="AB520" i="1"/>
  <c r="AC520" i="1"/>
  <c r="AB521" i="1"/>
  <c r="AC521" i="1"/>
  <c r="AB522" i="1"/>
  <c r="AC522" i="1"/>
  <c r="AB523" i="1"/>
  <c r="AC523" i="1"/>
  <c r="AB525" i="1"/>
  <c r="AC525" i="1"/>
  <c r="AB526" i="1"/>
  <c r="AC526" i="1"/>
  <c r="AB527" i="1"/>
  <c r="AC527" i="1"/>
  <c r="AB528" i="1"/>
  <c r="AC528" i="1"/>
  <c r="AB529" i="1"/>
  <c r="AC529" i="1"/>
  <c r="AB530" i="1"/>
  <c r="AC530" i="1"/>
  <c r="AB531" i="1"/>
  <c r="AC531" i="1"/>
  <c r="AB532" i="1"/>
  <c r="AC532" i="1"/>
  <c r="AB533" i="1"/>
  <c r="AC533" i="1"/>
  <c r="AB534" i="1"/>
  <c r="AC534" i="1"/>
  <c r="AB535" i="1"/>
  <c r="AC535" i="1"/>
  <c r="AB536" i="1"/>
  <c r="AC536" i="1"/>
  <c r="AB537" i="1"/>
  <c r="AC537" i="1"/>
  <c r="AB538" i="1"/>
  <c r="AC538" i="1"/>
  <c r="AB539" i="1"/>
  <c r="AC539" i="1"/>
  <c r="AB540" i="1"/>
  <c r="AC540" i="1"/>
  <c r="AB541" i="1"/>
  <c r="AC541" i="1"/>
  <c r="AB542" i="1"/>
  <c r="AC542" i="1"/>
  <c r="AB543" i="1"/>
  <c r="AC543" i="1"/>
  <c r="AB544" i="1"/>
  <c r="AC544" i="1"/>
  <c r="AB545" i="1"/>
  <c r="AC545" i="1"/>
  <c r="AB546" i="1"/>
  <c r="AC546" i="1"/>
  <c r="AB547" i="1"/>
  <c r="AC547" i="1"/>
  <c r="AB548" i="1"/>
  <c r="AC548" i="1"/>
  <c r="AB549" i="1"/>
  <c r="AC549" i="1"/>
  <c r="AB550" i="1"/>
  <c r="AC550" i="1"/>
  <c r="AB551" i="1"/>
  <c r="AC551" i="1"/>
  <c r="AB552" i="1"/>
  <c r="AC552" i="1"/>
  <c r="AB553" i="1"/>
  <c r="AC553" i="1"/>
  <c r="AB554" i="1"/>
  <c r="AC554" i="1"/>
  <c r="AB555" i="1"/>
  <c r="AC555" i="1"/>
  <c r="AB556" i="1"/>
  <c r="AC556" i="1"/>
  <c r="AB557" i="1"/>
  <c r="AC557" i="1"/>
  <c r="AB558" i="1"/>
  <c r="AC558" i="1"/>
  <c r="AB559" i="1"/>
  <c r="AC559" i="1"/>
  <c r="AB560" i="1"/>
  <c r="AC560" i="1"/>
  <c r="AB496" i="1"/>
  <c r="AC496" i="1"/>
  <c r="AC437" i="1"/>
  <c r="AC438" i="1"/>
  <c r="AC439" i="1"/>
  <c r="AC440" i="1"/>
  <c r="AC441" i="1"/>
  <c r="AC442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5" i="1"/>
  <c r="AC486" i="1"/>
  <c r="AC487" i="1"/>
  <c r="AC488" i="1"/>
  <c r="AC489" i="1"/>
  <c r="AC490" i="1"/>
  <c r="AC491" i="1"/>
  <c r="AC492" i="1"/>
  <c r="AC493" i="1"/>
  <c r="AC494" i="1"/>
  <c r="AC495" i="1"/>
  <c r="AB437" i="1"/>
  <c r="AB438" i="1"/>
  <c r="AB439" i="1"/>
  <c r="AB440" i="1"/>
  <c r="AB441" i="1"/>
  <c r="AB442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5" i="1"/>
  <c r="AB486" i="1"/>
  <c r="AB487" i="1"/>
  <c r="AB488" i="1"/>
  <c r="AB489" i="1"/>
  <c r="AB490" i="1"/>
  <c r="AB491" i="1"/>
  <c r="AB492" i="1"/>
  <c r="AB493" i="1"/>
  <c r="AB494" i="1"/>
  <c r="AB495" i="1"/>
  <c r="AC436" i="1"/>
  <c r="AB436" i="1"/>
  <c r="AC435" i="1"/>
  <c r="AB435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377" i="1"/>
  <c r="AB279" i="1"/>
  <c r="AB280" i="1"/>
  <c r="AB281" i="1"/>
  <c r="AB282" i="1"/>
  <c r="AB283" i="1"/>
  <c r="AB284" i="1"/>
  <c r="AB285" i="1"/>
  <c r="AC286" i="1"/>
  <c r="AB287" i="1"/>
  <c r="AB288" i="1"/>
  <c r="AB289" i="1"/>
  <c r="AB290" i="1"/>
  <c r="AB291" i="1"/>
  <c r="AC292" i="1"/>
  <c r="AB293" i="1"/>
  <c r="AB294" i="1"/>
  <c r="AB295" i="1"/>
  <c r="AB296" i="1"/>
  <c r="AB297" i="1"/>
  <c r="AC298" i="1"/>
  <c r="AB299" i="1"/>
  <c r="AB300" i="1"/>
  <c r="AB301" i="1"/>
  <c r="AB302" i="1"/>
  <c r="AB303" i="1"/>
  <c r="AC304" i="1"/>
  <c r="AB305" i="1"/>
  <c r="AB306" i="1"/>
  <c r="AB307" i="1"/>
  <c r="AB308" i="1"/>
  <c r="AB309" i="1"/>
  <c r="AC310" i="1"/>
  <c r="AB311" i="1"/>
  <c r="AB312" i="1"/>
  <c r="AB313" i="1"/>
  <c r="AB314" i="1"/>
  <c r="AB315" i="1"/>
  <c r="AC316" i="1"/>
  <c r="AB317" i="1"/>
  <c r="AB318" i="1"/>
  <c r="AB319" i="1"/>
  <c r="AB320" i="1"/>
  <c r="AB321" i="1"/>
  <c r="AC322" i="1"/>
  <c r="AB323" i="1"/>
  <c r="AB324" i="1"/>
  <c r="AB325" i="1"/>
  <c r="AB326" i="1"/>
  <c r="AB327" i="1"/>
  <c r="AC328" i="1"/>
  <c r="AB329" i="1"/>
  <c r="AB330" i="1"/>
  <c r="AB331" i="1"/>
  <c r="AB332" i="1"/>
  <c r="AB333" i="1"/>
  <c r="AC334" i="1"/>
  <c r="AB335" i="1"/>
  <c r="AB336" i="1"/>
  <c r="AB337" i="1"/>
  <c r="AB338" i="1"/>
  <c r="AB339" i="1"/>
  <c r="AC340" i="1"/>
  <c r="AB341" i="1"/>
  <c r="AB342" i="1"/>
  <c r="AB343" i="1"/>
  <c r="AB344" i="1"/>
  <c r="AB345" i="1"/>
  <c r="AC346" i="1"/>
  <c r="AB347" i="1"/>
  <c r="AB348" i="1"/>
  <c r="AB349" i="1"/>
  <c r="AB350" i="1"/>
  <c r="AB351" i="1"/>
  <c r="AC352" i="1"/>
  <c r="AB353" i="1"/>
  <c r="AB354" i="1"/>
  <c r="AB355" i="1"/>
  <c r="AB356" i="1"/>
  <c r="AB357" i="1"/>
  <c r="AC358" i="1"/>
  <c r="AB359" i="1"/>
  <c r="AB360" i="1"/>
  <c r="AB361" i="1"/>
  <c r="AB362" i="1"/>
  <c r="AB363" i="1"/>
  <c r="AC364" i="1"/>
  <c r="AB365" i="1"/>
  <c r="AB366" i="1"/>
  <c r="AB367" i="1"/>
  <c r="AB368" i="1"/>
  <c r="AB369" i="1"/>
  <c r="AC370" i="1"/>
  <c r="AB371" i="1"/>
  <c r="AB372" i="1"/>
  <c r="AB373" i="1"/>
  <c r="AB374" i="1"/>
  <c r="AB375" i="1"/>
  <c r="AC376" i="1"/>
  <c r="AB2" i="1"/>
  <c r="AC2" i="1"/>
  <c r="AB5" i="1"/>
  <c r="AC5" i="1"/>
  <c r="AB19" i="1"/>
  <c r="AC19" i="1"/>
  <c r="AB10" i="1"/>
  <c r="AC10" i="1"/>
  <c r="AB6" i="1"/>
  <c r="AC6" i="1"/>
  <c r="AB17" i="1"/>
  <c r="AC17" i="1"/>
  <c r="AB8" i="1"/>
  <c r="AC8" i="1"/>
  <c r="AB11" i="1"/>
  <c r="AC11" i="1"/>
  <c r="AB7" i="1"/>
  <c r="AC7" i="1"/>
  <c r="AB13" i="1"/>
  <c r="AC13" i="1"/>
  <c r="AB3" i="1"/>
  <c r="AC3" i="1"/>
  <c r="AB16" i="1"/>
  <c r="AC16" i="1"/>
  <c r="AB4" i="1"/>
  <c r="AC4" i="1"/>
  <c r="AB15" i="1"/>
  <c r="AC15" i="1"/>
  <c r="AB9" i="1"/>
  <c r="AC9" i="1"/>
  <c r="AB18" i="1"/>
  <c r="AC18" i="1"/>
  <c r="AB12" i="1"/>
  <c r="AC12" i="1"/>
  <c r="AC14" i="1"/>
  <c r="AB14" i="1"/>
  <c r="P120" i="1"/>
  <c r="O120" i="1" s="1"/>
  <c r="P25" i="1"/>
  <c r="O25" i="1" s="1"/>
  <c r="O18" i="1" s="1"/>
  <c r="S18" i="1" s="1"/>
  <c r="U18" i="1" s="1"/>
  <c r="P22" i="1"/>
  <c r="O22" i="1" s="1"/>
  <c r="P30" i="1"/>
  <c r="O30" i="1" s="1"/>
  <c r="O15" i="1" s="1"/>
  <c r="S15" i="1" s="1"/>
  <c r="U15" i="1" s="1"/>
  <c r="P20" i="1"/>
  <c r="O20" i="1" s="1"/>
  <c r="P31" i="1"/>
  <c r="O31" i="1" s="1"/>
  <c r="O16" i="1" s="1"/>
  <c r="R16" i="1" s="1"/>
  <c r="P27" i="1"/>
  <c r="P32" i="1"/>
  <c r="O32" i="1" s="1"/>
  <c r="O13" i="1" s="1"/>
  <c r="R13" i="1" s="1"/>
  <c r="P39" i="1"/>
  <c r="P14" i="1" s="1"/>
  <c r="P249" i="1"/>
  <c r="O249" i="1" s="1"/>
  <c r="O7" i="1" s="1"/>
  <c r="S7" i="1" s="1"/>
  <c r="U7" i="1" s="1"/>
  <c r="P21" i="1"/>
  <c r="O21" i="1" s="1"/>
  <c r="P26" i="1"/>
  <c r="O26" i="1" s="1"/>
  <c r="P23" i="1"/>
  <c r="O23" i="1" s="1"/>
  <c r="P124" i="1"/>
  <c r="O124" i="1" s="1"/>
  <c r="O6" i="1" s="1"/>
  <c r="P46" i="1"/>
  <c r="O46" i="1" s="1"/>
  <c r="P28" i="1"/>
  <c r="O28" i="1" s="1"/>
  <c r="O19" i="1" s="1"/>
  <c r="R19" i="1" s="1"/>
  <c r="P157" i="1"/>
  <c r="O157" i="1" s="1"/>
  <c r="O5" i="1" s="1"/>
  <c r="P52" i="1"/>
  <c r="P2" i="1" s="1"/>
  <c r="AA21" i="1"/>
  <c r="AB21" i="1" s="1"/>
  <c r="AA22" i="1"/>
  <c r="AB22" i="1" s="1"/>
  <c r="AA23" i="1"/>
  <c r="AB23" i="1" s="1"/>
  <c r="AA24" i="1"/>
  <c r="AB24" i="1" s="1"/>
  <c r="AA25" i="1"/>
  <c r="AB25" i="1" s="1"/>
  <c r="AA26" i="1"/>
  <c r="AC26" i="1" s="1"/>
  <c r="AA27" i="1"/>
  <c r="AB27" i="1" s="1"/>
  <c r="AB28" i="1"/>
  <c r="AB29" i="1"/>
  <c r="AB30" i="1"/>
  <c r="AB31" i="1"/>
  <c r="AC32" i="1"/>
  <c r="AB33" i="1"/>
  <c r="AB34" i="1"/>
  <c r="AB35" i="1"/>
  <c r="AB36" i="1"/>
  <c r="AB37" i="1"/>
  <c r="AC38" i="1"/>
  <c r="AB39" i="1"/>
  <c r="AB40" i="1"/>
  <c r="AB41" i="1"/>
  <c r="AB42" i="1"/>
  <c r="AB43" i="1"/>
  <c r="AC44" i="1"/>
  <c r="AB45" i="1"/>
  <c r="AB46" i="1"/>
  <c r="AB47" i="1"/>
  <c r="AB48" i="1"/>
  <c r="AB49" i="1"/>
  <c r="AC50" i="1"/>
  <c r="AB51" i="1"/>
  <c r="AB52" i="1"/>
  <c r="AB53" i="1"/>
  <c r="AB54" i="1"/>
  <c r="AB55" i="1"/>
  <c r="AC56" i="1"/>
  <c r="AB57" i="1"/>
  <c r="AB58" i="1"/>
  <c r="AB59" i="1"/>
  <c r="AB60" i="1"/>
  <c r="AB61" i="1"/>
  <c r="AC62" i="1"/>
  <c r="AB63" i="1"/>
  <c r="AB64" i="1"/>
  <c r="AB65" i="1"/>
  <c r="AB66" i="1"/>
  <c r="AB67" i="1"/>
  <c r="AC68" i="1"/>
  <c r="AB69" i="1"/>
  <c r="AB70" i="1"/>
  <c r="AB71" i="1"/>
  <c r="AB72" i="1"/>
  <c r="AB73" i="1"/>
  <c r="AC74" i="1"/>
  <c r="AB75" i="1"/>
  <c r="AB76" i="1"/>
  <c r="AB77" i="1"/>
  <c r="AB78" i="1"/>
  <c r="AB79" i="1"/>
  <c r="AC80" i="1"/>
  <c r="AB81" i="1"/>
  <c r="AB82" i="1"/>
  <c r="AB83" i="1"/>
  <c r="AB84" i="1"/>
  <c r="AB85" i="1"/>
  <c r="AC86" i="1"/>
  <c r="AB87" i="1"/>
  <c r="AB88" i="1"/>
  <c r="AB89" i="1"/>
  <c r="AB90" i="1"/>
  <c r="AB91" i="1"/>
  <c r="AC92" i="1"/>
  <c r="AB93" i="1"/>
  <c r="AB94" i="1"/>
  <c r="AB95" i="1"/>
  <c r="AB96" i="1"/>
  <c r="AB97" i="1"/>
  <c r="AC98" i="1"/>
  <c r="AB99" i="1"/>
  <c r="AB100" i="1"/>
  <c r="AB101" i="1"/>
  <c r="AB102" i="1"/>
  <c r="AB103" i="1"/>
  <c r="AC104" i="1"/>
  <c r="AB105" i="1"/>
  <c r="AB106" i="1"/>
  <c r="AB107" i="1"/>
  <c r="AB108" i="1"/>
  <c r="AB109" i="1"/>
  <c r="AC110" i="1"/>
  <c r="AB111" i="1"/>
  <c r="AB112" i="1"/>
  <c r="AB113" i="1"/>
  <c r="AB114" i="1"/>
  <c r="AB115" i="1"/>
  <c r="AC116" i="1"/>
  <c r="AB117" i="1"/>
  <c r="AB118" i="1"/>
  <c r="AB119" i="1"/>
  <c r="AB120" i="1"/>
  <c r="AB121" i="1"/>
  <c r="AC122" i="1"/>
  <c r="AB123" i="1"/>
  <c r="AB124" i="1"/>
  <c r="AB125" i="1"/>
  <c r="AB126" i="1"/>
  <c r="AB127" i="1"/>
  <c r="AC128" i="1"/>
  <c r="AB129" i="1"/>
  <c r="AB130" i="1"/>
  <c r="AB131" i="1"/>
  <c r="AB132" i="1"/>
  <c r="AB133" i="1"/>
  <c r="AC134" i="1"/>
  <c r="AB135" i="1"/>
  <c r="AB136" i="1"/>
  <c r="AB137" i="1"/>
  <c r="AB138" i="1"/>
  <c r="AB139" i="1"/>
  <c r="AC140" i="1"/>
  <c r="AB141" i="1"/>
  <c r="AB142" i="1"/>
  <c r="AB143" i="1"/>
  <c r="AB144" i="1"/>
  <c r="AB145" i="1"/>
  <c r="AC146" i="1"/>
  <c r="AB147" i="1"/>
  <c r="AB148" i="1"/>
  <c r="AB149" i="1"/>
  <c r="AB150" i="1"/>
  <c r="AB151" i="1"/>
  <c r="AC152" i="1"/>
  <c r="AB153" i="1"/>
  <c r="AB154" i="1"/>
  <c r="AB155" i="1"/>
  <c r="AB156" i="1"/>
  <c r="AB157" i="1"/>
  <c r="AC158" i="1"/>
  <c r="AB159" i="1"/>
  <c r="AB160" i="1"/>
  <c r="AB161" i="1"/>
  <c r="AB162" i="1"/>
  <c r="AB163" i="1"/>
  <c r="AC164" i="1"/>
  <c r="AB165" i="1"/>
  <c r="AB166" i="1"/>
  <c r="AB167" i="1"/>
  <c r="AB168" i="1"/>
  <c r="AB169" i="1"/>
  <c r="AC170" i="1"/>
  <c r="AB171" i="1"/>
  <c r="AB172" i="1"/>
  <c r="AB173" i="1"/>
  <c r="AB174" i="1"/>
  <c r="AB175" i="1"/>
  <c r="AC176" i="1"/>
  <c r="AB177" i="1"/>
  <c r="AB178" i="1"/>
  <c r="AB179" i="1"/>
  <c r="AB180" i="1"/>
  <c r="AB181" i="1"/>
  <c r="AC182" i="1"/>
  <c r="AB183" i="1"/>
  <c r="AB184" i="1"/>
  <c r="AB185" i="1"/>
  <c r="AB186" i="1"/>
  <c r="AB187" i="1"/>
  <c r="AC188" i="1"/>
  <c r="AB189" i="1"/>
  <c r="AB190" i="1"/>
  <c r="AB191" i="1"/>
  <c r="AB192" i="1"/>
  <c r="AB193" i="1"/>
  <c r="AC194" i="1"/>
  <c r="AB195" i="1"/>
  <c r="AB196" i="1"/>
  <c r="AB197" i="1"/>
  <c r="AB198" i="1"/>
  <c r="AB199" i="1"/>
  <c r="AC200" i="1"/>
  <c r="AB201" i="1"/>
  <c r="AB202" i="1"/>
  <c r="AB203" i="1"/>
  <c r="AB204" i="1"/>
  <c r="AB205" i="1"/>
  <c r="AC206" i="1"/>
  <c r="AB207" i="1"/>
  <c r="AB208" i="1"/>
  <c r="AB209" i="1"/>
  <c r="AB210" i="1"/>
  <c r="AB211" i="1"/>
  <c r="AC212" i="1"/>
  <c r="AB213" i="1"/>
  <c r="AB214" i="1"/>
  <c r="AB215" i="1"/>
  <c r="AB216" i="1"/>
  <c r="AB217" i="1"/>
  <c r="AC218" i="1"/>
  <c r="AB219" i="1"/>
  <c r="AB220" i="1"/>
  <c r="AB221" i="1"/>
  <c r="AB222" i="1"/>
  <c r="AB223" i="1"/>
  <c r="AC224" i="1"/>
  <c r="AB225" i="1"/>
  <c r="AB226" i="1"/>
  <c r="AB227" i="1"/>
  <c r="AB228" i="1"/>
  <c r="AB229" i="1"/>
  <c r="AC230" i="1"/>
  <c r="AB231" i="1"/>
  <c r="AB232" i="1"/>
  <c r="AB233" i="1"/>
  <c r="AB234" i="1"/>
  <c r="AB235" i="1"/>
  <c r="AC236" i="1"/>
  <c r="AB237" i="1"/>
  <c r="AB238" i="1"/>
  <c r="AB239" i="1"/>
  <c r="AB240" i="1"/>
  <c r="AB241" i="1"/>
  <c r="AC242" i="1"/>
  <c r="AB243" i="1"/>
  <c r="AB244" i="1"/>
  <c r="AB245" i="1"/>
  <c r="AB246" i="1"/>
  <c r="AB247" i="1"/>
  <c r="AC248" i="1"/>
  <c r="AB249" i="1"/>
  <c r="AB250" i="1"/>
  <c r="AB251" i="1"/>
  <c r="AB252" i="1"/>
  <c r="AB253" i="1"/>
  <c r="AC254" i="1"/>
  <c r="AB255" i="1"/>
  <c r="AB256" i="1"/>
  <c r="AB257" i="1"/>
  <c r="AB258" i="1"/>
  <c r="AB259" i="1"/>
  <c r="AC260" i="1"/>
  <c r="AB261" i="1"/>
  <c r="AB262" i="1"/>
  <c r="AB263" i="1"/>
  <c r="AB265" i="1"/>
  <c r="AB266" i="1"/>
  <c r="AC267" i="1"/>
  <c r="AB268" i="1"/>
  <c r="AB269" i="1"/>
  <c r="AB270" i="1"/>
  <c r="AB271" i="1"/>
  <c r="AB272" i="1"/>
  <c r="AC273" i="1"/>
  <c r="AB274" i="1"/>
  <c r="AB275" i="1"/>
  <c r="AB276" i="1"/>
  <c r="AB277" i="1"/>
  <c r="AB278" i="1"/>
  <c r="AA20" i="1"/>
  <c r="AC20" i="1" s="1"/>
  <c r="O11" i="1" l="1"/>
  <c r="R11" i="1" s="1"/>
  <c r="O17" i="1"/>
  <c r="R17" i="1" s="1"/>
  <c r="O8" i="1"/>
  <c r="R8" i="1" s="1"/>
  <c r="AB376" i="1"/>
  <c r="AB298" i="1"/>
  <c r="AB334" i="1"/>
  <c r="AB364" i="1"/>
  <c r="AB316" i="1"/>
  <c r="AB340" i="1"/>
  <c r="AB370" i="1"/>
  <c r="AB292" i="1"/>
  <c r="AB358" i="1"/>
  <c r="AB328" i="1"/>
  <c r="AB286" i="1"/>
  <c r="AB346" i="1"/>
  <c r="AB304" i="1"/>
  <c r="AB322" i="1"/>
  <c r="AB352" i="1"/>
  <c r="AB310" i="1"/>
  <c r="AC374" i="1"/>
  <c r="AC368" i="1"/>
  <c r="AC362" i="1"/>
  <c r="AC356" i="1"/>
  <c r="AC350" i="1"/>
  <c r="AC344" i="1"/>
  <c r="AC338" i="1"/>
  <c r="AC332" i="1"/>
  <c r="AC326" i="1"/>
  <c r="AC320" i="1"/>
  <c r="AC314" i="1"/>
  <c r="AC308" i="1"/>
  <c r="AC302" i="1"/>
  <c r="AC296" i="1"/>
  <c r="AC290" i="1"/>
  <c r="AC284" i="1"/>
  <c r="AC372" i="1"/>
  <c r="AC366" i="1"/>
  <c r="AC360" i="1"/>
  <c r="AC354" i="1"/>
  <c r="AC348" i="1"/>
  <c r="AC342" i="1"/>
  <c r="AC336" i="1"/>
  <c r="AC330" i="1"/>
  <c r="AC324" i="1"/>
  <c r="AC318" i="1"/>
  <c r="AC312" i="1"/>
  <c r="AC306" i="1"/>
  <c r="AC300" i="1"/>
  <c r="AC294" i="1"/>
  <c r="AC288" i="1"/>
  <c r="AC282" i="1"/>
  <c r="AC280" i="1"/>
  <c r="AC373" i="1"/>
  <c r="AC369" i="1"/>
  <c r="AC365" i="1"/>
  <c r="AC361" i="1"/>
  <c r="AC357" i="1"/>
  <c r="AC353" i="1"/>
  <c r="AC349" i="1"/>
  <c r="AC345" i="1"/>
  <c r="AC341" i="1"/>
  <c r="AC337" i="1"/>
  <c r="AC333" i="1"/>
  <c r="AC329" i="1"/>
  <c r="AC325" i="1"/>
  <c r="AC321" i="1"/>
  <c r="AC317" i="1"/>
  <c r="AC313" i="1"/>
  <c r="AC309" i="1"/>
  <c r="AC305" i="1"/>
  <c r="AC301" i="1"/>
  <c r="AC297" i="1"/>
  <c r="AC293" i="1"/>
  <c r="AC289" i="1"/>
  <c r="AC285" i="1"/>
  <c r="AC281" i="1"/>
  <c r="AC375" i="1"/>
  <c r="AC371" i="1"/>
  <c r="AC367" i="1"/>
  <c r="AC363" i="1"/>
  <c r="AC359" i="1"/>
  <c r="AC355" i="1"/>
  <c r="AC351" i="1"/>
  <c r="AC347" i="1"/>
  <c r="AC343" i="1"/>
  <c r="AC339" i="1"/>
  <c r="AC335" i="1"/>
  <c r="AC331" i="1"/>
  <c r="AC327" i="1"/>
  <c r="AC323" i="1"/>
  <c r="AC319" i="1"/>
  <c r="AC315" i="1"/>
  <c r="AC311" i="1"/>
  <c r="AC307" i="1"/>
  <c r="AC303" i="1"/>
  <c r="AC299" i="1"/>
  <c r="AC295" i="1"/>
  <c r="AC291" i="1"/>
  <c r="AC287" i="1"/>
  <c r="AC283" i="1"/>
  <c r="AC279" i="1"/>
  <c r="AB273" i="1"/>
  <c r="AB267" i="1"/>
  <c r="AB260" i="1"/>
  <c r="AB254" i="1"/>
  <c r="AB248" i="1"/>
  <c r="AB242" i="1"/>
  <c r="AB236" i="1"/>
  <c r="AB230" i="1"/>
  <c r="AB224" i="1"/>
  <c r="AB218" i="1"/>
  <c r="AB212" i="1"/>
  <c r="AB206" i="1"/>
  <c r="AB200" i="1"/>
  <c r="AB194" i="1"/>
  <c r="AB188" i="1"/>
  <c r="AB182" i="1"/>
  <c r="AB176" i="1"/>
  <c r="AB170" i="1"/>
  <c r="AB164" i="1"/>
  <c r="AB158" i="1"/>
  <c r="AB152" i="1"/>
  <c r="AB146" i="1"/>
  <c r="AB140" i="1"/>
  <c r="AB134" i="1"/>
  <c r="AB128" i="1"/>
  <c r="AB122" i="1"/>
  <c r="AB116" i="1"/>
  <c r="AB110" i="1"/>
  <c r="AB104" i="1"/>
  <c r="AB98" i="1"/>
  <c r="AB92" i="1"/>
  <c r="AB86" i="1"/>
  <c r="AB80" i="1"/>
  <c r="AB74" i="1"/>
  <c r="AB68" i="1"/>
  <c r="AB62" i="1"/>
  <c r="AB56" i="1"/>
  <c r="AB50" i="1"/>
  <c r="AB44" i="1"/>
  <c r="AB38" i="1"/>
  <c r="AB32" i="1"/>
  <c r="AB26" i="1"/>
  <c r="AB20" i="1"/>
  <c r="AC278" i="1"/>
  <c r="AC272" i="1"/>
  <c r="AC266" i="1"/>
  <c r="AC259" i="1"/>
  <c r="AC253" i="1"/>
  <c r="AC247" i="1"/>
  <c r="AC241" i="1"/>
  <c r="AC235" i="1"/>
  <c r="AC229" i="1"/>
  <c r="AC223" i="1"/>
  <c r="AC217" i="1"/>
  <c r="AC211" i="1"/>
  <c r="AC205" i="1"/>
  <c r="AC199" i="1"/>
  <c r="AC193" i="1"/>
  <c r="AC187" i="1"/>
  <c r="AC181" i="1"/>
  <c r="AC175" i="1"/>
  <c r="AC169" i="1"/>
  <c r="AC163" i="1"/>
  <c r="AC157" i="1"/>
  <c r="AC151" i="1"/>
  <c r="AC145" i="1"/>
  <c r="AC139" i="1"/>
  <c r="AC133" i="1"/>
  <c r="AC127" i="1"/>
  <c r="AC121" i="1"/>
  <c r="AC115" i="1"/>
  <c r="AC109" i="1"/>
  <c r="AC103" i="1"/>
  <c r="AC97" i="1"/>
  <c r="AC91" i="1"/>
  <c r="AC85" i="1"/>
  <c r="AC79" i="1"/>
  <c r="AC73" i="1"/>
  <c r="AC67" i="1"/>
  <c r="AC61" i="1"/>
  <c r="AC55" i="1"/>
  <c r="AC49" i="1"/>
  <c r="AC43" i="1"/>
  <c r="AC37" i="1"/>
  <c r="AC31" i="1"/>
  <c r="AC25" i="1"/>
  <c r="AC277" i="1"/>
  <c r="AC271" i="1"/>
  <c r="AC265" i="1"/>
  <c r="AC258" i="1"/>
  <c r="AC252" i="1"/>
  <c r="AC246" i="1"/>
  <c r="AC240" i="1"/>
  <c r="AC234" i="1"/>
  <c r="AC228" i="1"/>
  <c r="AC222" i="1"/>
  <c r="AC216" i="1"/>
  <c r="AC210" i="1"/>
  <c r="AC204" i="1"/>
  <c r="AC198" i="1"/>
  <c r="AC192" i="1"/>
  <c r="AC186" i="1"/>
  <c r="AC180" i="1"/>
  <c r="AC174" i="1"/>
  <c r="AC168" i="1"/>
  <c r="AC162" i="1"/>
  <c r="AC156" i="1"/>
  <c r="AC150" i="1"/>
  <c r="AC144" i="1"/>
  <c r="AC138" i="1"/>
  <c r="AC132" i="1"/>
  <c r="AC126" i="1"/>
  <c r="AC120" i="1"/>
  <c r="AC114" i="1"/>
  <c r="AC108" i="1"/>
  <c r="AC102" i="1"/>
  <c r="AC96" i="1"/>
  <c r="AC90" i="1"/>
  <c r="AC84" i="1"/>
  <c r="AC78" i="1"/>
  <c r="AC72" i="1"/>
  <c r="AC66" i="1"/>
  <c r="AC60" i="1"/>
  <c r="AC54" i="1"/>
  <c r="AC48" i="1"/>
  <c r="AC42" i="1"/>
  <c r="AC36" i="1"/>
  <c r="AC30" i="1"/>
  <c r="AC24" i="1"/>
  <c r="AC276" i="1"/>
  <c r="AC270" i="1"/>
  <c r="AC263" i="1"/>
  <c r="AC257" i="1"/>
  <c r="AC251" i="1"/>
  <c r="AC245" i="1"/>
  <c r="AC239" i="1"/>
  <c r="AC233" i="1"/>
  <c r="AC227" i="1"/>
  <c r="AC221" i="1"/>
  <c r="AC215" i="1"/>
  <c r="AC209" i="1"/>
  <c r="AC203" i="1"/>
  <c r="AC197" i="1"/>
  <c r="AC191" i="1"/>
  <c r="AC185" i="1"/>
  <c r="AC179" i="1"/>
  <c r="AC173" i="1"/>
  <c r="AC167" i="1"/>
  <c r="AC161" i="1"/>
  <c r="AC155" i="1"/>
  <c r="AC149" i="1"/>
  <c r="AC143" i="1"/>
  <c r="AC137" i="1"/>
  <c r="AC131" i="1"/>
  <c r="AC125" i="1"/>
  <c r="AC119" i="1"/>
  <c r="AC113" i="1"/>
  <c r="AC107" i="1"/>
  <c r="AC101" i="1"/>
  <c r="AC95" i="1"/>
  <c r="AC89" i="1"/>
  <c r="AC83" i="1"/>
  <c r="AC77" i="1"/>
  <c r="AC71" i="1"/>
  <c r="AC65" i="1"/>
  <c r="AC59" i="1"/>
  <c r="AC53" i="1"/>
  <c r="AC47" i="1"/>
  <c r="AC41" i="1"/>
  <c r="AC35" i="1"/>
  <c r="AC29" i="1"/>
  <c r="AC23" i="1"/>
  <c r="AC275" i="1"/>
  <c r="AC269" i="1"/>
  <c r="AC262" i="1"/>
  <c r="AC256" i="1"/>
  <c r="AC250" i="1"/>
  <c r="AC244" i="1"/>
  <c r="AC238" i="1"/>
  <c r="AC232" i="1"/>
  <c r="AC226" i="1"/>
  <c r="AC220" i="1"/>
  <c r="AC214" i="1"/>
  <c r="AC208" i="1"/>
  <c r="AC202" i="1"/>
  <c r="AC196" i="1"/>
  <c r="AC190" i="1"/>
  <c r="AC184" i="1"/>
  <c r="AC178" i="1"/>
  <c r="AC172" i="1"/>
  <c r="AC166" i="1"/>
  <c r="AC160" i="1"/>
  <c r="AC154" i="1"/>
  <c r="AC148" i="1"/>
  <c r="AC142" i="1"/>
  <c r="AC136" i="1"/>
  <c r="AC130" i="1"/>
  <c r="AC124" i="1"/>
  <c r="AC118" i="1"/>
  <c r="AC112" i="1"/>
  <c r="AC106" i="1"/>
  <c r="AC100" i="1"/>
  <c r="AC94" i="1"/>
  <c r="AC88" i="1"/>
  <c r="AC82" i="1"/>
  <c r="AC76" i="1"/>
  <c r="AC70" i="1"/>
  <c r="AC64" i="1"/>
  <c r="AC58" i="1"/>
  <c r="AC52" i="1"/>
  <c r="AC46" i="1"/>
  <c r="AC40" i="1"/>
  <c r="AC34" i="1"/>
  <c r="AC28" i="1"/>
  <c r="AC22" i="1"/>
  <c r="AC274" i="1"/>
  <c r="AC268" i="1"/>
  <c r="AC261" i="1"/>
  <c r="AC255" i="1"/>
  <c r="AC249" i="1"/>
  <c r="AC243" i="1"/>
  <c r="AC237" i="1"/>
  <c r="AC231" i="1"/>
  <c r="AC225" i="1"/>
  <c r="AC219" i="1"/>
  <c r="AC213" i="1"/>
  <c r="AC207" i="1"/>
  <c r="AC201" i="1"/>
  <c r="AC195" i="1"/>
  <c r="AC189" i="1"/>
  <c r="AC183" i="1"/>
  <c r="AC177" i="1"/>
  <c r="AC171" i="1"/>
  <c r="AC165" i="1"/>
  <c r="AC159" i="1"/>
  <c r="AC153" i="1"/>
  <c r="AC147" i="1"/>
  <c r="AC141" i="1"/>
  <c r="AC135" i="1"/>
  <c r="AC129" i="1"/>
  <c r="AC123" i="1"/>
  <c r="AC117" i="1"/>
  <c r="AC111" i="1"/>
  <c r="AC105" i="1"/>
  <c r="AC99" i="1"/>
  <c r="AC93" i="1"/>
  <c r="AC87" i="1"/>
  <c r="AC81" i="1"/>
  <c r="AC75" i="1"/>
  <c r="AC69" i="1"/>
  <c r="AC63" i="1"/>
  <c r="AC57" i="1"/>
  <c r="AC51" i="1"/>
  <c r="AC45" i="1"/>
  <c r="AC39" i="1"/>
  <c r="AC33" i="1"/>
  <c r="AC27" i="1"/>
  <c r="AC21" i="1"/>
  <c r="O27" i="1"/>
  <c r="P13" i="1"/>
  <c r="S13" i="1" s="1"/>
  <c r="P11" i="1"/>
  <c r="P17" i="1"/>
  <c r="P8" i="1"/>
  <c r="P6" i="1"/>
  <c r="S6" i="1" s="1"/>
  <c r="O10" i="1"/>
  <c r="R10" i="1" s="1"/>
  <c r="P10" i="1"/>
  <c r="P5" i="1"/>
  <c r="S5" i="1" s="1"/>
  <c r="O39" i="1"/>
  <c r="O14" i="1" s="1"/>
  <c r="O52" i="1"/>
  <c r="S19" i="1"/>
  <c r="S16" i="1"/>
  <c r="R15" i="1"/>
  <c r="R18" i="1"/>
  <c r="R7" i="1"/>
  <c r="R5" i="1"/>
  <c r="R6" i="1"/>
  <c r="S11" i="1" l="1"/>
  <c r="S8" i="1"/>
  <c r="R32" i="4"/>
  <c r="W27" i="5"/>
  <c r="O80" i="5"/>
  <c r="S17" i="1"/>
  <c r="P3" i="1"/>
  <c r="O53" i="4"/>
  <c r="X30" i="4"/>
  <c r="O81" i="5"/>
  <c r="P83" i="5"/>
  <c r="W71" i="5"/>
  <c r="Q69" i="5"/>
  <c r="U56" i="5"/>
  <c r="Q54" i="5"/>
  <c r="V33" i="5"/>
  <c r="U32" i="4"/>
  <c r="P26" i="4"/>
  <c r="W100" i="5"/>
  <c r="O31" i="5"/>
  <c r="P60" i="5"/>
  <c r="V54" i="5"/>
  <c r="Q33" i="5"/>
  <c r="W15" i="5"/>
  <c r="O70" i="4"/>
  <c r="T23" i="5"/>
  <c r="T33" i="5"/>
  <c r="R25" i="5"/>
  <c r="T15" i="5"/>
  <c r="V105" i="4"/>
  <c r="T88" i="4"/>
  <c r="T90" i="4" s="1"/>
  <c r="X60" i="4"/>
  <c r="X37" i="4"/>
  <c r="T26" i="4"/>
  <c r="U11" i="5"/>
  <c r="U18" i="5"/>
  <c r="Q107" i="4"/>
  <c r="R101" i="4"/>
  <c r="Q80" i="4"/>
  <c r="R54" i="4"/>
  <c r="O33" i="4"/>
  <c r="O18" i="4"/>
  <c r="U105" i="5"/>
  <c r="T93" i="5"/>
  <c r="T95" i="5" s="1"/>
  <c r="Q23" i="5"/>
  <c r="T11" i="5"/>
  <c r="T108" i="4"/>
  <c r="R102" i="4"/>
  <c r="R82" i="4"/>
  <c r="V105" i="5"/>
  <c r="W88" i="5"/>
  <c r="W90" i="5" s="1"/>
  <c r="W72" i="5"/>
  <c r="P23" i="5"/>
  <c r="O57" i="4"/>
  <c r="X51" i="4"/>
  <c r="Q111" i="4"/>
  <c r="O23" i="4"/>
  <c r="W103" i="5"/>
  <c r="T82" i="5"/>
  <c r="U103" i="4"/>
  <c r="Q56" i="5"/>
  <c r="W60" i="5"/>
  <c r="R53" i="5"/>
  <c r="X29" i="5"/>
  <c r="P7" i="4"/>
  <c r="Q31" i="5"/>
  <c r="R83" i="4"/>
  <c r="T83" i="4"/>
  <c r="O55" i="4"/>
  <c r="P54" i="4"/>
  <c r="Q53" i="4"/>
  <c r="T11" i="4"/>
  <c r="O106" i="5"/>
  <c r="P105" i="5"/>
  <c r="V104" i="5"/>
  <c r="X103" i="5"/>
  <c r="V93" i="5"/>
  <c r="V95" i="5" s="1"/>
  <c r="X83" i="5"/>
  <c r="O83" i="5"/>
  <c r="R82" i="5"/>
  <c r="V81" i="5"/>
  <c r="V11" i="5"/>
  <c r="P60" i="4"/>
  <c r="U72" i="5"/>
  <c r="U51" i="5"/>
  <c r="R27" i="5"/>
  <c r="Q16" i="5"/>
  <c r="P112" i="4"/>
  <c r="X18" i="4"/>
  <c r="W71" i="4"/>
  <c r="Q57" i="4"/>
  <c r="U31" i="4"/>
  <c r="O11" i="4"/>
  <c r="V23" i="5"/>
  <c r="T112" i="4"/>
  <c r="O106" i="4"/>
  <c r="W93" i="4"/>
  <c r="W95" i="4" s="1"/>
  <c r="T72" i="4"/>
  <c r="Q55" i="4"/>
  <c r="V33" i="4"/>
  <c r="T16" i="4"/>
  <c r="Q103" i="5"/>
  <c r="W30" i="5"/>
  <c r="T20" i="5"/>
  <c r="O7" i="5"/>
  <c r="O108" i="4"/>
  <c r="V101" i="4"/>
  <c r="W82" i="4"/>
  <c r="V70" i="4"/>
  <c r="Q102" i="5"/>
  <c r="Q82" i="5"/>
  <c r="X23" i="5"/>
  <c r="U57" i="4"/>
  <c r="V37" i="4"/>
  <c r="P29" i="4"/>
  <c r="U20" i="4"/>
  <c r="U102" i="5"/>
  <c r="V80" i="5"/>
  <c r="P59" i="5"/>
  <c r="R54" i="5"/>
  <c r="P56" i="5"/>
  <c r="X33" i="5"/>
  <c r="T27" i="5"/>
  <c r="X53" i="5"/>
  <c r="W25" i="5"/>
  <c r="O82" i="4"/>
  <c r="U56" i="4"/>
  <c r="W7" i="4"/>
  <c r="V20" i="5"/>
  <c r="P104" i="5"/>
  <c r="P111" i="4"/>
  <c r="X100" i="5"/>
  <c r="Q100" i="5"/>
  <c r="U93" i="5"/>
  <c r="U95" i="5" s="1"/>
  <c r="O93" i="5"/>
  <c r="O95" i="5" s="1"/>
  <c r="U88" i="5"/>
  <c r="U90" i="5" s="1"/>
  <c r="R88" i="5"/>
  <c r="R90" i="5" s="1"/>
  <c r="V83" i="5"/>
  <c r="Q83" i="5"/>
  <c r="V82" i="5"/>
  <c r="P82" i="5"/>
  <c r="T81" i="5"/>
  <c r="W80" i="5"/>
  <c r="R80" i="5"/>
  <c r="V72" i="5"/>
  <c r="O72" i="5"/>
  <c r="T71" i="5"/>
  <c r="X70" i="5"/>
  <c r="R70" i="5"/>
  <c r="U106" i="4"/>
  <c r="W32" i="5"/>
  <c r="O32" i="5"/>
  <c r="P31" i="5"/>
  <c r="V81" i="4"/>
  <c r="W107" i="4"/>
  <c r="P102" i="4"/>
  <c r="P83" i="4"/>
  <c r="O71" i="4"/>
  <c r="R70" i="4"/>
  <c r="T31" i="4"/>
  <c r="W30" i="4"/>
  <c r="U57" i="5"/>
  <c r="T69" i="5"/>
  <c r="U52" i="5"/>
  <c r="T30" i="5"/>
  <c r="W57" i="5"/>
  <c r="X26" i="5"/>
  <c r="X103" i="4"/>
  <c r="Q58" i="4"/>
  <c r="T70" i="5"/>
  <c r="X69" i="5"/>
  <c r="R69" i="5"/>
  <c r="U60" i="5"/>
  <c r="O60" i="5"/>
  <c r="V57" i="5"/>
  <c r="O57" i="5"/>
  <c r="R7" i="4"/>
  <c r="V55" i="5"/>
  <c r="V53" i="5"/>
  <c r="X52" i="5"/>
  <c r="R32" i="5"/>
  <c r="U31" i="5"/>
  <c r="X30" i="5"/>
  <c r="T29" i="5"/>
  <c r="X15" i="5"/>
  <c r="Q54" i="4"/>
  <c r="T32" i="4"/>
  <c r="O27" i="4"/>
  <c r="P106" i="5"/>
  <c r="W101" i="5"/>
  <c r="R100" i="5"/>
  <c r="R60" i="5"/>
  <c r="T55" i="5"/>
  <c r="P70" i="5"/>
  <c r="W54" i="5"/>
  <c r="U32" i="5"/>
  <c r="P18" i="4"/>
  <c r="Q53" i="5"/>
  <c r="P25" i="5"/>
  <c r="O26" i="5"/>
  <c r="V55" i="4"/>
  <c r="Q15" i="5"/>
  <c r="T51" i="5"/>
  <c r="X37" i="5"/>
  <c r="Q37" i="5"/>
  <c r="V32" i="5"/>
  <c r="X31" i="5"/>
  <c r="R31" i="5"/>
  <c r="U30" i="5"/>
  <c r="W29" i="5"/>
  <c r="U27" i="5"/>
  <c r="O27" i="5"/>
  <c r="R26" i="5"/>
  <c r="O25" i="5"/>
  <c r="P18" i="5"/>
  <c r="X16" i="5"/>
  <c r="O15" i="5"/>
  <c r="X11" i="5"/>
  <c r="R11" i="5"/>
  <c r="O11" i="5"/>
  <c r="X111" i="4"/>
  <c r="Q101" i="4"/>
  <c r="W110" i="4"/>
  <c r="Q110" i="4"/>
  <c r="T103" i="5"/>
  <c r="X108" i="4"/>
  <c r="Q108" i="4"/>
  <c r="V107" i="4"/>
  <c r="P107" i="4"/>
  <c r="T106" i="4"/>
  <c r="W105" i="4"/>
  <c r="R105" i="4"/>
  <c r="U104" i="4"/>
  <c r="Q104" i="4"/>
  <c r="T103" i="4"/>
  <c r="U72" i="4"/>
  <c r="X71" i="4"/>
  <c r="U69" i="4"/>
  <c r="O69" i="4"/>
  <c r="R60" i="4"/>
  <c r="Q72" i="5"/>
  <c r="O58" i="4"/>
  <c r="W55" i="4"/>
  <c r="P55" i="4"/>
  <c r="V52" i="4"/>
  <c r="W51" i="4"/>
  <c r="Q37" i="4"/>
  <c r="R33" i="4"/>
  <c r="V32" i="4"/>
  <c r="X31" i="4"/>
  <c r="W29" i="4"/>
  <c r="Q29" i="4"/>
  <c r="R27" i="4"/>
  <c r="X20" i="5"/>
  <c r="W25" i="4"/>
  <c r="T20" i="4"/>
  <c r="P15" i="5"/>
  <c r="P81" i="5"/>
  <c r="P80" i="5"/>
  <c r="U70" i="5"/>
  <c r="V31" i="4"/>
  <c r="P33" i="5"/>
  <c r="T18" i="4"/>
  <c r="R51" i="5"/>
  <c r="Q20" i="5"/>
  <c r="Q60" i="4"/>
  <c r="X33" i="4"/>
  <c r="U26" i="5"/>
  <c r="X25" i="5"/>
  <c r="Q25" i="5"/>
  <c r="W23" i="5"/>
  <c r="O23" i="5"/>
  <c r="W20" i="5"/>
  <c r="P20" i="5"/>
  <c r="T18" i="5"/>
  <c r="T16" i="5"/>
  <c r="O16" i="5"/>
  <c r="R15" i="5"/>
  <c r="U7" i="5"/>
  <c r="V112" i="4"/>
  <c r="Q112" i="4"/>
  <c r="U111" i="4"/>
  <c r="R111" i="4"/>
  <c r="V110" i="4"/>
  <c r="P110" i="4"/>
  <c r="T109" i="4"/>
  <c r="P105" i="4"/>
  <c r="R26" i="4"/>
  <c r="T102" i="4"/>
  <c r="X101" i="4"/>
  <c r="T105" i="5"/>
  <c r="V100" i="4"/>
  <c r="R100" i="4"/>
  <c r="V93" i="4"/>
  <c r="V95" i="4" s="1"/>
  <c r="O93" i="4"/>
  <c r="O95" i="4" s="1"/>
  <c r="U88" i="4"/>
  <c r="U90" i="4" s="1"/>
  <c r="P88" i="4"/>
  <c r="P90" i="4" s="1"/>
  <c r="U83" i="4"/>
  <c r="X82" i="4"/>
  <c r="Q82" i="4"/>
  <c r="U81" i="4"/>
  <c r="X80" i="4"/>
  <c r="O80" i="4"/>
  <c r="R72" i="4"/>
  <c r="U70" i="4"/>
  <c r="W69" i="4"/>
  <c r="Q69" i="4"/>
  <c r="T60" i="4"/>
  <c r="U54" i="4"/>
  <c r="X53" i="4"/>
  <c r="P53" i="4"/>
  <c r="V51" i="4"/>
  <c r="O51" i="4"/>
  <c r="R37" i="4"/>
  <c r="U33" i="4"/>
  <c r="X32" i="4"/>
  <c r="P32" i="4"/>
  <c r="V30" i="4"/>
  <c r="O30" i="4"/>
  <c r="R29" i="4"/>
  <c r="X26" i="4"/>
  <c r="O26" i="4"/>
  <c r="R23" i="4"/>
  <c r="X20" i="4"/>
  <c r="R20" i="4"/>
  <c r="Q15" i="4"/>
  <c r="R37" i="5"/>
  <c r="X109" i="4"/>
  <c r="P71" i="4"/>
  <c r="W54" i="4"/>
  <c r="P30" i="5"/>
  <c r="T60" i="5"/>
  <c r="W56" i="5"/>
  <c r="Q33" i="4"/>
  <c r="T29" i="4"/>
  <c r="O25" i="4"/>
  <c r="X93" i="5"/>
  <c r="X95" i="5" s="1"/>
  <c r="W82" i="5"/>
  <c r="X58" i="5"/>
  <c r="O53" i="5"/>
  <c r="V26" i="5"/>
  <c r="Q100" i="4"/>
  <c r="W60" i="4"/>
  <c r="X71" i="5"/>
  <c r="T52" i="5"/>
  <c r="Q30" i="5"/>
  <c r="P11" i="5"/>
  <c r="O110" i="4"/>
  <c r="W101" i="4"/>
  <c r="P80" i="4"/>
  <c r="P58" i="4"/>
  <c r="R25" i="4"/>
  <c r="Q7" i="4"/>
  <c r="O20" i="5"/>
  <c r="U110" i="4"/>
  <c r="Q103" i="4"/>
  <c r="T82" i="4"/>
  <c r="R58" i="4"/>
  <c r="P51" i="4"/>
  <c r="W18" i="4"/>
  <c r="Q106" i="5"/>
  <c r="O101" i="5"/>
  <c r="W26" i="5"/>
  <c r="V15" i="5"/>
  <c r="W112" i="4"/>
  <c r="O109" i="4"/>
  <c r="R104" i="4"/>
  <c r="V88" i="4"/>
  <c r="V90" i="4" s="1"/>
  <c r="Q72" i="4"/>
  <c r="Q104" i="5"/>
  <c r="Q93" i="5"/>
  <c r="Q95" i="5" s="1"/>
  <c r="U82" i="5"/>
  <c r="P26" i="5"/>
  <c r="R18" i="5"/>
  <c r="U55" i="4"/>
  <c r="O37" i="4"/>
  <c r="V29" i="4"/>
  <c r="T23" i="4"/>
  <c r="R104" i="5"/>
  <c r="T88" i="5"/>
  <c r="T90" i="5" s="1"/>
  <c r="V71" i="5"/>
  <c r="X54" i="5"/>
  <c r="X59" i="5"/>
  <c r="P54" i="5"/>
  <c r="W31" i="5"/>
  <c r="W15" i="4"/>
  <c r="R52" i="5"/>
  <c r="W11" i="5"/>
  <c r="T52" i="4"/>
  <c r="Q80" i="5"/>
  <c r="V59" i="5"/>
  <c r="R56" i="5"/>
  <c r="V52" i="5"/>
  <c r="O33" i="5"/>
  <c r="W31" i="4"/>
  <c r="T27" i="4"/>
  <c r="R102" i="5"/>
  <c r="V88" i="5"/>
  <c r="V90" i="5" s="1"/>
  <c r="U71" i="5"/>
  <c r="W55" i="5"/>
  <c r="V37" i="5"/>
  <c r="U23" i="5"/>
  <c r="V82" i="4"/>
  <c r="R56" i="4"/>
  <c r="U58" i="5"/>
  <c r="U37" i="5"/>
  <c r="Q29" i="5"/>
  <c r="W18" i="5"/>
  <c r="W7" i="5"/>
  <c r="R109" i="4"/>
  <c r="P101" i="4"/>
  <c r="X69" i="4"/>
  <c r="R52" i="4"/>
  <c r="U27" i="4"/>
  <c r="U15" i="4"/>
  <c r="O29" i="5"/>
  <c r="V111" i="4"/>
  <c r="W103" i="4"/>
  <c r="W100" i="4"/>
  <c r="O81" i="4"/>
  <c r="O60" i="4"/>
  <c r="V53" i="4"/>
  <c r="P30" i="4"/>
  <c r="O16" i="4"/>
  <c r="V101" i="5"/>
  <c r="O30" i="5"/>
  <c r="V18" i="5"/>
  <c r="T7" i="5"/>
  <c r="U109" i="4"/>
  <c r="X104" i="4"/>
  <c r="Q93" i="4"/>
  <c r="Q95" i="4" s="1"/>
  <c r="X72" i="4"/>
  <c r="T7" i="4"/>
  <c r="T101" i="5"/>
  <c r="R83" i="5"/>
  <c r="T25" i="5"/>
  <c r="U16" i="5"/>
  <c r="X54" i="4"/>
  <c r="P33" i="4"/>
  <c r="V27" i="4"/>
  <c r="Q18" i="4"/>
  <c r="P103" i="5"/>
  <c r="O82" i="5"/>
  <c r="O71" i="5"/>
  <c r="X56" i="5"/>
  <c r="Q59" i="5"/>
  <c r="O52" i="5"/>
  <c r="T31" i="5"/>
  <c r="X11" i="4"/>
  <c r="W33" i="5"/>
  <c r="Q7" i="5"/>
  <c r="P70" i="4"/>
  <c r="T53" i="4"/>
  <c r="Q81" i="5"/>
  <c r="O59" i="5"/>
  <c r="U55" i="5"/>
  <c r="P51" i="5"/>
  <c r="U37" i="4"/>
  <c r="R30" i="4"/>
  <c r="V103" i="5"/>
  <c r="P93" i="5"/>
  <c r="P95" i="5" s="1"/>
  <c r="W81" i="5"/>
  <c r="P58" i="5"/>
  <c r="O54" i="5"/>
  <c r="R29" i="5"/>
  <c r="P82" i="4"/>
  <c r="T57" i="4"/>
  <c r="T57" i="5"/>
  <c r="O18" i="5"/>
  <c r="X112" i="4"/>
  <c r="V104" i="4"/>
  <c r="P93" i="4"/>
  <c r="P95" i="4" s="1"/>
  <c r="X70" i="4"/>
  <c r="T56" i="4"/>
  <c r="U30" i="4"/>
  <c r="V16" i="4"/>
  <c r="U29" i="5"/>
  <c r="R108" i="4"/>
  <c r="W102" i="4"/>
  <c r="X88" i="4"/>
  <c r="X90" i="4" s="1"/>
  <c r="V71" i="4"/>
  <c r="X55" i="4"/>
  <c r="P52" i="4"/>
  <c r="X27" i="4"/>
  <c r="X7" i="4"/>
  <c r="Q18" i="5"/>
  <c r="R112" i="4"/>
  <c r="R107" i="4"/>
  <c r="T93" i="4"/>
  <c r="T95" i="4" s="1"/>
  <c r="V80" i="4"/>
  <c r="T71" i="4"/>
  <c r="W102" i="5"/>
  <c r="W83" i="5"/>
  <c r="R30" i="5"/>
  <c r="R20" i="5"/>
  <c r="U52" i="4"/>
  <c r="O31" i="4"/>
  <c r="T25" i="4"/>
  <c r="W104" i="5"/>
  <c r="P101" i="5"/>
  <c r="T72" i="5"/>
  <c r="U59" i="5"/>
  <c r="R72" i="5"/>
  <c r="V56" i="5"/>
  <c r="Q51" i="5"/>
  <c r="P29" i="5"/>
  <c r="P32" i="5"/>
  <c r="T104" i="4"/>
  <c r="T69" i="4"/>
  <c r="U51" i="4"/>
  <c r="W69" i="5"/>
  <c r="Q58" i="5"/>
  <c r="O55" i="5"/>
  <c r="X51" i="5"/>
  <c r="Q32" i="5"/>
  <c r="P31" i="4"/>
  <c r="W26" i="4"/>
  <c r="U101" i="5"/>
  <c r="Q88" i="5"/>
  <c r="Q90" i="5" s="1"/>
  <c r="P69" i="5"/>
  <c r="P57" i="5"/>
  <c r="V51" i="5"/>
  <c r="V25" i="5"/>
  <c r="X83" i="4"/>
  <c r="W58" i="4"/>
  <c r="P71" i="5"/>
  <c r="S57" i="5"/>
  <c r="S83" i="5"/>
  <c r="S59" i="5"/>
  <c r="S30" i="5"/>
  <c r="S30" i="4"/>
  <c r="S70" i="5"/>
  <c r="S57" i="4"/>
  <c r="S80" i="5"/>
  <c r="S102" i="4"/>
  <c r="S53" i="4"/>
  <c r="S27" i="4"/>
  <c r="S103" i="5"/>
  <c r="S33" i="5"/>
  <c r="S33" i="4"/>
  <c r="S31" i="4"/>
  <c r="S56" i="5"/>
  <c r="S81" i="5"/>
  <c r="S80" i="4"/>
  <c r="S100" i="5"/>
  <c r="S111" i="4"/>
  <c r="S109" i="4"/>
  <c r="S58" i="4"/>
  <c r="S26" i="4"/>
  <c r="S18" i="4"/>
  <c r="S55" i="5"/>
  <c r="S104" i="4"/>
  <c r="S101" i="4"/>
  <c r="S72" i="5"/>
  <c r="S7" i="5"/>
  <c r="S32" i="4"/>
  <c r="S51" i="4"/>
  <c r="S56" i="4"/>
  <c r="S20" i="5"/>
  <c r="S52" i="4"/>
  <c r="S72" i="4"/>
  <c r="S100" i="4"/>
  <c r="S93" i="4"/>
  <c r="S95" i="4" s="1"/>
  <c r="S32" i="5"/>
  <c r="S37" i="4"/>
  <c r="S20" i="4"/>
  <c r="S26" i="5"/>
  <c r="S53" i="5"/>
  <c r="S102" i="5"/>
  <c r="S27" i="5"/>
  <c r="S110" i="4"/>
  <c r="S105" i="4"/>
  <c r="S37" i="5"/>
  <c r="S81" i="4"/>
  <c r="S60" i="4"/>
  <c r="S71" i="4"/>
  <c r="S88" i="5"/>
  <c r="S90" i="5" s="1"/>
  <c r="S11" i="4"/>
  <c r="S58" i="5"/>
  <c r="S71" i="5"/>
  <c r="S106" i="5"/>
  <c r="U83" i="5"/>
  <c r="Q105" i="5"/>
  <c r="Q32" i="4"/>
  <c r="Q52" i="5"/>
  <c r="V6" i="4"/>
  <c r="Q59" i="4"/>
  <c r="X112" i="5"/>
  <c r="T112" i="5"/>
  <c r="T100" i="5"/>
  <c r="W93" i="5"/>
  <c r="W95" i="5" s="1"/>
  <c r="P88" i="5"/>
  <c r="P90" i="5" s="1"/>
  <c r="U69" i="5"/>
  <c r="X60" i="5"/>
  <c r="V58" i="5"/>
  <c r="O58" i="5"/>
  <c r="R57" i="5"/>
  <c r="R55" i="5"/>
  <c r="U54" i="5"/>
  <c r="U53" i="5"/>
  <c r="S52" i="5"/>
  <c r="W51" i="5"/>
  <c r="O51" i="5"/>
  <c r="U33" i="5"/>
  <c r="X32" i="5"/>
  <c r="V30" i="5"/>
  <c r="V29" i="5"/>
  <c r="X27" i="5"/>
  <c r="Q27" i="5"/>
  <c r="T26" i="5"/>
  <c r="X18" i="5"/>
  <c r="S18" i="5"/>
  <c r="V16" i="5"/>
  <c r="P16" i="5"/>
  <c r="V7" i="5"/>
  <c r="P7" i="5"/>
  <c r="S112" i="4"/>
  <c r="W111" i="4"/>
  <c r="O111" i="4"/>
  <c r="T110" i="4"/>
  <c r="W109" i="4"/>
  <c r="Q109" i="4"/>
  <c r="U108" i="4"/>
  <c r="X107" i="4"/>
  <c r="S107" i="4"/>
  <c r="W106" i="4"/>
  <c r="R106" i="4"/>
  <c r="V103" i="4"/>
  <c r="P103" i="4"/>
  <c r="U102" i="4"/>
  <c r="O102" i="4"/>
  <c r="U101" i="4"/>
  <c r="U93" i="4"/>
  <c r="U95" i="4" s="1"/>
  <c r="R93" i="4"/>
  <c r="R95" i="4" s="1"/>
  <c r="W88" i="4"/>
  <c r="W90" i="4" s="1"/>
  <c r="R88" i="4"/>
  <c r="R90" i="4" s="1"/>
  <c r="W83" i="4"/>
  <c r="Q83" i="4"/>
  <c r="U82" i="4"/>
  <c r="X81" i="4"/>
  <c r="Q81" i="4"/>
  <c r="U80" i="4"/>
  <c r="W72" i="4"/>
  <c r="P72" i="4"/>
  <c r="U71" i="4"/>
  <c r="W70" i="4"/>
  <c r="Q70" i="4"/>
  <c r="V69" i="4"/>
  <c r="P69" i="4"/>
  <c r="X57" i="4"/>
  <c r="U81" i="5"/>
  <c r="X80" i="5"/>
  <c r="T80" i="5"/>
  <c r="Q71" i="5"/>
  <c r="W70" i="5"/>
  <c r="Q70" i="5"/>
  <c r="S69" i="5"/>
  <c r="V60" i="5"/>
  <c r="Q60" i="5"/>
  <c r="T59" i="5"/>
  <c r="W58" i="5"/>
  <c r="R58" i="5"/>
  <c r="O56" i="5"/>
  <c r="P55" i="5"/>
  <c r="T54" i="5"/>
  <c r="W53" i="5"/>
  <c r="P53" i="5"/>
  <c r="W37" i="5"/>
  <c r="P37" i="5"/>
  <c r="V58" i="4"/>
  <c r="V57" i="4"/>
  <c r="X56" i="4"/>
  <c r="O56" i="4"/>
  <c r="T55" i="4"/>
  <c r="V54" i="4"/>
  <c r="O54" i="4"/>
  <c r="R53" i="4"/>
  <c r="R51" i="4"/>
  <c r="W37" i="4"/>
  <c r="P37" i="4"/>
  <c r="U16" i="4"/>
  <c r="X15" i="4"/>
  <c r="R15" i="4"/>
  <c r="U11" i="4"/>
  <c r="P11" i="4"/>
  <c r="R106" i="5"/>
  <c r="S105" i="5"/>
  <c r="U104" i="5"/>
  <c r="O104" i="5"/>
  <c r="R103" i="5"/>
  <c r="V102" i="5"/>
  <c r="O102" i="5"/>
  <c r="R101" i="5"/>
  <c r="U100" i="5"/>
  <c r="O100" i="5"/>
  <c r="R93" i="5"/>
  <c r="R95" i="5" s="1"/>
  <c r="X88" i="5"/>
  <c r="X90" i="5" s="1"/>
  <c r="X82" i="5"/>
  <c r="S82" i="5"/>
  <c r="X81" i="5"/>
  <c r="R81" i="5"/>
  <c r="U80" i="5"/>
  <c r="X72" i="5"/>
  <c r="P72" i="5"/>
  <c r="R71" i="5"/>
  <c r="V70" i="5"/>
  <c r="O70" i="5"/>
  <c r="V69" i="5"/>
  <c r="O69" i="5"/>
  <c r="S60" i="5"/>
  <c r="W59" i="5"/>
  <c r="R59" i="5"/>
  <c r="T58" i="5"/>
  <c r="X57" i="5"/>
  <c r="Q57" i="5"/>
  <c r="T56" i="5"/>
  <c r="X55" i="5"/>
  <c r="Q55" i="5"/>
  <c r="Q105" i="4"/>
  <c r="W104" i="4"/>
  <c r="P104" i="4"/>
  <c r="S103" i="4"/>
  <c r="O103" i="4"/>
  <c r="O101" i="4"/>
  <c r="U100" i="4"/>
  <c r="P100" i="4"/>
  <c r="S88" i="4"/>
  <c r="S90" i="4" s="1"/>
  <c r="O88" i="4"/>
  <c r="O90" i="4" s="1"/>
  <c r="S83" i="4"/>
  <c r="T81" i="4"/>
  <c r="W80" i="4"/>
  <c r="Q71" i="4"/>
  <c r="T70" i="4"/>
  <c r="S69" i="4"/>
  <c r="V60" i="4"/>
  <c r="R57" i="4"/>
  <c r="V56" i="4"/>
  <c r="T54" i="4"/>
  <c r="W53" i="4"/>
  <c r="X52" i="4"/>
  <c r="Q52" i="4"/>
  <c r="T51" i="4"/>
  <c r="Q51" i="4"/>
  <c r="T37" i="4"/>
  <c r="W33" i="4"/>
  <c r="R31" i="4"/>
  <c r="T30" i="4"/>
  <c r="Q27" i="4"/>
  <c r="P25" i="4"/>
  <c r="V23" i="4"/>
  <c r="V20" i="4"/>
  <c r="O20" i="4"/>
  <c r="R18" i="4"/>
  <c r="R16" i="4"/>
  <c r="V15" i="4"/>
  <c r="P15" i="4"/>
  <c r="W108" i="4"/>
  <c r="X106" i="4"/>
  <c r="P106" i="4"/>
  <c r="T105" i="4"/>
  <c r="X29" i="4"/>
  <c r="O29" i="4"/>
  <c r="W27" i="4"/>
  <c r="V26" i="4"/>
  <c r="V25" i="4"/>
  <c r="X16" i="4"/>
  <c r="P16" i="4"/>
  <c r="W11" i="4"/>
  <c r="S7" i="4"/>
  <c r="V5" i="4"/>
  <c r="O5" i="4"/>
  <c r="Q4" i="4"/>
  <c r="T3" i="4"/>
  <c r="R33" i="5"/>
  <c r="R11" i="4"/>
  <c r="Q19" i="4"/>
  <c r="U53" i="4"/>
  <c r="R109" i="5"/>
  <c r="P109" i="5"/>
  <c r="X108" i="5"/>
  <c r="V108" i="5"/>
  <c r="U108" i="5"/>
  <c r="S108" i="5"/>
  <c r="O7" i="4"/>
  <c r="X59" i="4"/>
  <c r="W59" i="4"/>
  <c r="V59" i="4"/>
  <c r="U59" i="4"/>
  <c r="T59" i="4"/>
  <c r="S59" i="4"/>
  <c r="Q108" i="5"/>
  <c r="O108" i="5"/>
  <c r="P59" i="4"/>
  <c r="O59" i="4"/>
  <c r="X105" i="5"/>
  <c r="T104" i="5"/>
  <c r="W107" i="5"/>
  <c r="P57" i="4"/>
  <c r="P56" i="4"/>
  <c r="U107" i="5"/>
  <c r="S54" i="4"/>
  <c r="P102" i="5"/>
  <c r="W52" i="4"/>
  <c r="O52" i="4"/>
  <c r="T33" i="4"/>
  <c r="W32" i="4"/>
  <c r="O32" i="4"/>
  <c r="Q31" i="4"/>
  <c r="Q30" i="4"/>
  <c r="U29" i="4"/>
  <c r="U26" i="4"/>
  <c r="X25" i="4"/>
  <c r="Q25" i="4"/>
  <c r="W23" i="4"/>
  <c r="P23" i="4"/>
  <c r="Q20" i="4"/>
  <c r="U18" i="4"/>
  <c r="W16" i="4"/>
  <c r="Q16" i="4"/>
  <c r="T15" i="4"/>
  <c r="O15" i="4"/>
  <c r="V7" i="4"/>
  <c r="W105" i="5"/>
  <c r="R105" i="5"/>
  <c r="O105" i="5"/>
  <c r="X102" i="5"/>
  <c r="T107" i="5"/>
  <c r="S101" i="5"/>
  <c r="V100" i="5"/>
  <c r="P100" i="5"/>
  <c r="S93" i="5"/>
  <c r="S95" i="5" s="1"/>
  <c r="O88" i="5"/>
  <c r="O90" i="5" s="1"/>
  <c r="T83" i="5"/>
  <c r="P27" i="4"/>
  <c r="Q26" i="4"/>
  <c r="U25" i="4"/>
  <c r="X23" i="4"/>
  <c r="Q23" i="4"/>
  <c r="S54" i="5"/>
  <c r="T53" i="5"/>
  <c r="W52" i="5"/>
  <c r="P52" i="5"/>
  <c r="S51" i="5"/>
  <c r="T37" i="5"/>
  <c r="O37" i="5"/>
  <c r="T32" i="5"/>
  <c r="V31" i="5"/>
  <c r="S31" i="5"/>
  <c r="V27" i="5"/>
  <c r="P27" i="5"/>
  <c r="Q26" i="5"/>
  <c r="U25" i="5"/>
  <c r="R23" i="5"/>
  <c r="U20" i="5"/>
  <c r="W16" i="5"/>
  <c r="R16" i="5"/>
  <c r="U15" i="5"/>
  <c r="S11" i="5"/>
  <c r="X7" i="5"/>
  <c r="T111" i="4"/>
  <c r="X110" i="4"/>
  <c r="R110" i="4"/>
  <c r="V109" i="4"/>
  <c r="P109" i="4"/>
  <c r="S108" i="4"/>
  <c r="U107" i="4"/>
  <c r="O107" i="4"/>
  <c r="S106" i="4"/>
  <c r="X105" i="4"/>
  <c r="R107" i="5"/>
  <c r="O107" i="5"/>
  <c r="X106" i="5"/>
  <c r="V106" i="5"/>
  <c r="V108" i="4"/>
  <c r="P108" i="4"/>
  <c r="T107" i="4"/>
  <c r="V106" i="4"/>
  <c r="Q106" i="4"/>
  <c r="U105" i="4"/>
  <c r="O105" i="4"/>
  <c r="O104" i="4"/>
  <c r="R103" i="4"/>
  <c r="V102" i="4"/>
  <c r="Q102" i="4"/>
  <c r="T101" i="4"/>
  <c r="R81" i="4"/>
  <c r="T80" i="4"/>
  <c r="V72" i="4"/>
  <c r="O72" i="4"/>
  <c r="R71" i="4"/>
  <c r="S70" i="4"/>
  <c r="R69" i="4"/>
  <c r="U60" i="4"/>
  <c r="T58" i="4"/>
  <c r="X102" i="4"/>
  <c r="X100" i="4"/>
  <c r="T100" i="4"/>
  <c r="X93" i="4"/>
  <c r="X95" i="4" s="1"/>
  <c r="Q88" i="4"/>
  <c r="Q90" i="4" s="1"/>
  <c r="V83" i="4"/>
  <c r="O83" i="4"/>
  <c r="S82" i="4"/>
  <c r="W81" i="4"/>
  <c r="P81" i="4"/>
  <c r="R80" i="4"/>
  <c r="X9" i="4"/>
  <c r="S112" i="5"/>
  <c r="R112" i="5"/>
  <c r="Q112" i="5"/>
  <c r="P112" i="5"/>
  <c r="O112" i="5"/>
  <c r="X111" i="5"/>
  <c r="W111" i="5"/>
  <c r="V111" i="5"/>
  <c r="T111" i="5"/>
  <c r="R111" i="5"/>
  <c r="P111" i="5"/>
  <c r="X110" i="5"/>
  <c r="V110" i="5"/>
  <c r="T110" i="5"/>
  <c r="R110" i="5"/>
  <c r="P110" i="5"/>
  <c r="X109" i="5"/>
  <c r="V109" i="5"/>
  <c r="T109" i="5"/>
  <c r="S109" i="5"/>
  <c r="Q109" i="5"/>
  <c r="O109" i="5"/>
  <c r="W108" i="5"/>
  <c r="T108" i="5"/>
  <c r="R108" i="5"/>
  <c r="P108" i="5"/>
  <c r="X107" i="5"/>
  <c r="V107" i="5"/>
  <c r="S107" i="5"/>
  <c r="Q107" i="5"/>
  <c r="P107" i="5"/>
  <c r="W106" i="5"/>
  <c r="U106" i="5"/>
  <c r="T106" i="5"/>
  <c r="X104" i="5"/>
  <c r="S104" i="5"/>
  <c r="U103" i="5"/>
  <c r="O103" i="5"/>
  <c r="T102" i="5"/>
  <c r="X101" i="5"/>
  <c r="Q101" i="5"/>
  <c r="U111" i="5"/>
  <c r="S111" i="5"/>
  <c r="Q111" i="5"/>
  <c r="O111" i="5"/>
  <c r="W110" i="5"/>
  <c r="U110" i="5"/>
  <c r="S110" i="5"/>
  <c r="Q110" i="5"/>
  <c r="O110" i="5"/>
  <c r="W109" i="5"/>
  <c r="U109" i="5"/>
  <c r="W20" i="4"/>
  <c r="P20" i="4"/>
  <c r="V18" i="4"/>
  <c r="V11" i="4"/>
  <c r="Q11" i="4"/>
  <c r="U7" i="4"/>
  <c r="O100" i="4"/>
  <c r="U23" i="4"/>
  <c r="Q11" i="5"/>
  <c r="R7" i="5"/>
  <c r="U112" i="4"/>
  <c r="O112" i="4"/>
  <c r="W56" i="4"/>
  <c r="Q56" i="4"/>
  <c r="S55" i="4"/>
  <c r="U58" i="4"/>
  <c r="W57" i="4"/>
  <c r="W112" i="5"/>
  <c r="V112" i="5"/>
  <c r="U112" i="5"/>
  <c r="X58" i="4"/>
  <c r="R59" i="4"/>
  <c r="R55" i="4"/>
  <c r="V28" i="4"/>
  <c r="P28" i="4"/>
  <c r="O28" i="4"/>
  <c r="W28" i="5"/>
  <c r="Q28" i="4"/>
  <c r="W28" i="4"/>
  <c r="X28" i="4"/>
  <c r="R28" i="5"/>
  <c r="U28" i="5"/>
  <c r="Q28" i="5"/>
  <c r="U28" i="4"/>
  <c r="R28" i="4"/>
  <c r="T28" i="5"/>
  <c r="P28" i="5"/>
  <c r="O28" i="5"/>
  <c r="T28" i="4"/>
  <c r="X28" i="5"/>
  <c r="V28" i="5"/>
  <c r="X4" i="4"/>
  <c r="T4" i="4"/>
  <c r="R4" i="4"/>
  <c r="U4" i="4"/>
  <c r="P4" i="4"/>
  <c r="R4" i="5"/>
  <c r="W4" i="4"/>
  <c r="V4" i="4"/>
  <c r="O4" i="5"/>
  <c r="T4" i="5"/>
  <c r="O4" i="4"/>
  <c r="X4" i="5"/>
  <c r="Q4" i="5"/>
  <c r="P4" i="5"/>
  <c r="W4" i="5"/>
  <c r="V4" i="5"/>
  <c r="U4" i="5"/>
  <c r="O24" i="4"/>
  <c r="X24" i="5"/>
  <c r="T24" i="4"/>
  <c r="U24" i="4"/>
  <c r="O24" i="5"/>
  <c r="P24" i="4"/>
  <c r="X24" i="4"/>
  <c r="U24" i="5"/>
  <c r="T24" i="5"/>
  <c r="W24" i="4"/>
  <c r="Q24" i="5"/>
  <c r="P24" i="5"/>
  <c r="V24" i="4"/>
  <c r="R24" i="5"/>
  <c r="Q24" i="4"/>
  <c r="R24" i="4"/>
  <c r="V24" i="5"/>
  <c r="W24" i="5"/>
  <c r="Q5" i="5"/>
  <c r="T5" i="4"/>
  <c r="X5" i="4"/>
  <c r="O5" i="5"/>
  <c r="U5" i="5"/>
  <c r="Q5" i="4"/>
  <c r="W5" i="4"/>
  <c r="P5" i="4"/>
  <c r="R5" i="5"/>
  <c r="X5" i="5"/>
  <c r="R5" i="4"/>
  <c r="U5" i="4"/>
  <c r="T5" i="5"/>
  <c r="V5" i="5"/>
  <c r="W5" i="5"/>
  <c r="P5" i="5"/>
  <c r="R21" i="5"/>
  <c r="X21" i="5"/>
  <c r="O21" i="5"/>
  <c r="T21" i="4"/>
  <c r="X21" i="4"/>
  <c r="W21" i="4"/>
  <c r="Q21" i="5"/>
  <c r="T21" i="5"/>
  <c r="W21" i="5"/>
  <c r="V21" i="5"/>
  <c r="R21" i="4"/>
  <c r="P21" i="4"/>
  <c r="Q21" i="4"/>
  <c r="U21" i="5"/>
  <c r="U21" i="4"/>
  <c r="V21" i="4"/>
  <c r="O21" i="4"/>
  <c r="P21" i="5"/>
  <c r="Q3" i="4"/>
  <c r="U3" i="4"/>
  <c r="W3" i="5"/>
  <c r="P3" i="5"/>
  <c r="T3" i="5"/>
  <c r="V3" i="5"/>
  <c r="P3" i="4"/>
  <c r="X3" i="5"/>
  <c r="W3" i="4"/>
  <c r="O3" i="4"/>
  <c r="R3" i="5"/>
  <c r="X3" i="4"/>
  <c r="Q3" i="5"/>
  <c r="S3" i="4"/>
  <c r="U3" i="5"/>
  <c r="V3" i="4"/>
  <c r="S3" i="5"/>
  <c r="R3" i="4"/>
  <c r="O3" i="5"/>
  <c r="X36" i="5"/>
  <c r="R36" i="5"/>
  <c r="T35" i="5"/>
  <c r="O35" i="5"/>
  <c r="V34" i="4"/>
  <c r="Q35" i="5"/>
  <c r="T13" i="4"/>
  <c r="V9" i="4"/>
  <c r="Q34" i="5"/>
  <c r="Q13" i="4"/>
  <c r="W10" i="4"/>
  <c r="W9" i="4"/>
  <c r="V36" i="5"/>
  <c r="V34" i="5"/>
  <c r="V14" i="5"/>
  <c r="W9" i="5"/>
  <c r="Q9" i="5"/>
  <c r="V22" i="5"/>
  <c r="X13" i="5"/>
  <c r="Q22" i="4"/>
  <c r="O10" i="4"/>
  <c r="V10" i="5"/>
  <c r="X36" i="4"/>
  <c r="W34" i="4"/>
  <c r="O34" i="4"/>
  <c r="V35" i="5"/>
  <c r="U22" i="5"/>
  <c r="R19" i="5"/>
  <c r="W10" i="5"/>
  <c r="O13" i="4"/>
  <c r="O10" i="5"/>
  <c r="V19" i="4"/>
  <c r="T22" i="4"/>
  <c r="U36" i="4"/>
  <c r="V35" i="4"/>
  <c r="R34" i="4"/>
  <c r="X19" i="4"/>
  <c r="X14" i="4"/>
  <c r="Q14" i="4"/>
  <c r="P10" i="4"/>
  <c r="R9" i="4"/>
  <c r="W35" i="5"/>
  <c r="X34" i="5"/>
  <c r="R34" i="5"/>
  <c r="X22" i="5"/>
  <c r="U19" i="5"/>
  <c r="S13" i="5"/>
  <c r="R10" i="5"/>
  <c r="W35" i="4"/>
  <c r="V14" i="4"/>
  <c r="T10" i="4"/>
  <c r="V9" i="5"/>
  <c r="O22" i="4"/>
  <c r="O19" i="4"/>
  <c r="T36" i="4"/>
  <c r="T34" i="4"/>
  <c r="T19" i="4"/>
  <c r="V13" i="4"/>
  <c r="Q34" i="4"/>
  <c r="R22" i="4"/>
  <c r="R19" i="4"/>
  <c r="T14" i="4"/>
  <c r="O14" i="4"/>
  <c r="U13" i="4"/>
  <c r="P13" i="4"/>
  <c r="Q10" i="4"/>
  <c r="U9" i="4"/>
  <c r="P9" i="4"/>
  <c r="T36" i="5"/>
  <c r="P34" i="5"/>
  <c r="Q19" i="5"/>
  <c r="T10" i="5"/>
  <c r="U9" i="5"/>
  <c r="R22" i="5"/>
  <c r="W19" i="5"/>
  <c r="R36" i="4"/>
  <c r="U34" i="4"/>
  <c r="R13" i="4"/>
  <c r="X10" i="4"/>
  <c r="V36" i="4"/>
  <c r="O36" i="4"/>
  <c r="T35" i="4"/>
  <c r="U19" i="4"/>
  <c r="W14" i="4"/>
  <c r="P35" i="4"/>
  <c r="O9" i="5"/>
  <c r="U35" i="4"/>
  <c r="Q35" i="4"/>
  <c r="X22" i="4"/>
  <c r="X35" i="4"/>
  <c r="Q36" i="5"/>
  <c r="U35" i="5"/>
  <c r="W34" i="5"/>
  <c r="T22" i="5"/>
  <c r="X19" i="5"/>
  <c r="X14" i="5"/>
  <c r="W13" i="5"/>
  <c r="Q13" i="5"/>
  <c r="Q36" i="4"/>
  <c r="R35" i="4"/>
  <c r="U14" i="4"/>
  <c r="P14" i="4"/>
  <c r="W13" i="4"/>
  <c r="S13" i="4"/>
  <c r="U10" i="4"/>
  <c r="W36" i="5"/>
  <c r="O36" i="5"/>
  <c r="R35" i="5"/>
  <c r="T34" i="5"/>
  <c r="Q22" i="5"/>
  <c r="R14" i="5"/>
  <c r="V13" i="5"/>
  <c r="U36" i="5"/>
  <c r="O34" i="5"/>
  <c r="W22" i="5"/>
  <c r="O22" i="5"/>
  <c r="V19" i="5"/>
  <c r="P19" i="5"/>
  <c r="P14" i="5"/>
  <c r="U13" i="5"/>
  <c r="O13" i="5"/>
  <c r="P10" i="5"/>
  <c r="R9" i="5"/>
  <c r="V22" i="4"/>
  <c r="P22" i="4"/>
  <c r="W19" i="4"/>
  <c r="P19" i="4"/>
  <c r="X35" i="5"/>
  <c r="U34" i="5"/>
  <c r="P22" i="5"/>
  <c r="U14" i="5"/>
  <c r="Q14" i="5"/>
  <c r="T13" i="5"/>
  <c r="P13" i="5"/>
  <c r="U10" i="5"/>
  <c r="X9" i="5"/>
  <c r="T9" i="5"/>
  <c r="P35" i="5"/>
  <c r="O19" i="5"/>
  <c r="O14" i="5"/>
  <c r="R13" i="5"/>
  <c r="X10" i="5"/>
  <c r="Q10" i="5"/>
  <c r="P9" i="5"/>
  <c r="X34" i="4"/>
  <c r="U22" i="4"/>
  <c r="W36" i="4"/>
  <c r="O35" i="4"/>
  <c r="W22" i="4"/>
  <c r="R14" i="4"/>
  <c r="Q9" i="4"/>
  <c r="W14" i="5"/>
  <c r="T19" i="5"/>
  <c r="T14" i="5"/>
  <c r="P36" i="4"/>
  <c r="P34" i="4"/>
  <c r="X13" i="4"/>
  <c r="V10" i="4"/>
  <c r="R10" i="4"/>
  <c r="P36" i="5"/>
  <c r="U8" i="5"/>
  <c r="O8" i="4"/>
  <c r="W8" i="4"/>
  <c r="V8" i="5"/>
  <c r="R8" i="4"/>
  <c r="X8" i="5"/>
  <c r="Q8" i="5"/>
  <c r="O8" i="5"/>
  <c r="W8" i="5"/>
  <c r="Q8" i="4"/>
  <c r="P8" i="4"/>
  <c r="T8" i="4"/>
  <c r="X8" i="4"/>
  <c r="T8" i="5"/>
  <c r="R8" i="5"/>
  <c r="P8" i="5"/>
  <c r="V8" i="4"/>
  <c r="U8" i="4"/>
  <c r="R6" i="5"/>
  <c r="X6" i="5"/>
  <c r="R6" i="4"/>
  <c r="W6" i="4"/>
  <c r="X6" i="4"/>
  <c r="S6" i="5"/>
  <c r="S6" i="4"/>
  <c r="V6" i="5"/>
  <c r="W6" i="5"/>
  <c r="P6" i="5"/>
  <c r="Q6" i="5"/>
  <c r="Q6" i="4"/>
  <c r="U6" i="4"/>
  <c r="P6" i="4"/>
  <c r="U6" i="5"/>
  <c r="O6" i="5"/>
  <c r="O6" i="4"/>
  <c r="T6" i="5"/>
  <c r="T6" i="4"/>
  <c r="V17" i="5"/>
  <c r="R17" i="4"/>
  <c r="U17" i="5"/>
  <c r="Q17" i="4"/>
  <c r="W17" i="4"/>
  <c r="O17" i="5"/>
  <c r="T17" i="5"/>
  <c r="U17" i="4"/>
  <c r="X17" i="5"/>
  <c r="P17" i="5"/>
  <c r="R17" i="5"/>
  <c r="V17" i="4"/>
  <c r="W17" i="5"/>
  <c r="P17" i="4"/>
  <c r="X17" i="4"/>
  <c r="Q17" i="5"/>
  <c r="O17" i="4"/>
  <c r="T17" i="4"/>
  <c r="R12" i="5"/>
  <c r="T12" i="5"/>
  <c r="T12" i="4"/>
  <c r="P12" i="5"/>
  <c r="W12" i="4"/>
  <c r="O12" i="4"/>
  <c r="X12" i="4"/>
  <c r="Q12" i="5"/>
  <c r="U12" i="5"/>
  <c r="O12" i="5"/>
  <c r="X12" i="5"/>
  <c r="Q12" i="4"/>
  <c r="V12" i="4"/>
  <c r="V12" i="5"/>
  <c r="R12" i="4"/>
  <c r="U12" i="4"/>
  <c r="W12" i="5"/>
  <c r="P12" i="4"/>
  <c r="S29" i="4"/>
  <c r="S29" i="5"/>
  <c r="S28" i="5"/>
  <c r="S28" i="4"/>
  <c r="S16" i="4"/>
  <c r="S16" i="5"/>
  <c r="S24" i="4"/>
  <c r="S24" i="5"/>
  <c r="S4" i="4"/>
  <c r="S4" i="5"/>
  <c r="S23" i="5"/>
  <c r="S23" i="4"/>
  <c r="S25" i="4"/>
  <c r="S25" i="5"/>
  <c r="S5" i="5"/>
  <c r="S5" i="4"/>
  <c r="S17" i="4"/>
  <c r="S17" i="5"/>
  <c r="S12" i="4"/>
  <c r="S12" i="5"/>
  <c r="S22" i="4"/>
  <c r="S14" i="4"/>
  <c r="S19" i="4"/>
  <c r="S36" i="4"/>
  <c r="S9" i="4"/>
  <c r="S34" i="4"/>
  <c r="S10" i="4"/>
  <c r="S22" i="5"/>
  <c r="S34" i="5"/>
  <c r="S19" i="5"/>
  <c r="S14" i="5"/>
  <c r="S21" i="4"/>
  <c r="S36" i="5"/>
  <c r="S21" i="5"/>
  <c r="S35" i="4"/>
  <c r="S9" i="5"/>
  <c r="S35" i="5"/>
  <c r="S10" i="5"/>
  <c r="S8" i="4"/>
  <c r="S8" i="5"/>
  <c r="S15" i="4"/>
  <c r="S15" i="5"/>
  <c r="O9" i="4"/>
  <c r="T9" i="4"/>
  <c r="J26" i="5"/>
  <c r="F26" i="5"/>
  <c r="E105" i="4"/>
  <c r="I56" i="4"/>
  <c r="F53" i="5"/>
  <c r="H52" i="4"/>
  <c r="D15" i="5"/>
  <c r="M70" i="4"/>
  <c r="H15" i="5"/>
  <c r="I16" i="5"/>
  <c r="G72" i="4"/>
  <c r="M11" i="4"/>
  <c r="M16" i="4"/>
  <c r="M108" i="4"/>
  <c r="M80" i="4"/>
  <c r="M51" i="4"/>
  <c r="M32" i="4"/>
  <c r="M31" i="4"/>
  <c r="M107" i="4"/>
  <c r="M72" i="4"/>
  <c r="M37" i="4"/>
  <c r="M69" i="4"/>
  <c r="M20" i="4"/>
  <c r="M102" i="4"/>
  <c r="M101" i="4"/>
  <c r="M100" i="4"/>
  <c r="M105" i="4"/>
  <c r="L60" i="4"/>
  <c r="M30" i="4"/>
  <c r="M103" i="4"/>
  <c r="M60" i="4"/>
  <c r="M33" i="4"/>
  <c r="M18" i="4"/>
  <c r="M93" i="4"/>
  <c r="M95" i="4" s="1"/>
  <c r="M56" i="4"/>
  <c r="M15" i="4"/>
  <c r="L110" i="4"/>
  <c r="L82" i="4"/>
  <c r="L53" i="4"/>
  <c r="L107" i="4"/>
  <c r="L72" i="4"/>
  <c r="L37" i="4"/>
  <c r="L106" i="4"/>
  <c r="L71" i="4"/>
  <c r="L105" i="4"/>
  <c r="L104" i="4"/>
  <c r="L20" i="4"/>
  <c r="F51" i="4"/>
  <c r="L59" i="4"/>
  <c r="L101" i="4"/>
  <c r="L11" i="4"/>
  <c r="L80" i="4"/>
  <c r="E111" i="4"/>
  <c r="D111" i="4"/>
  <c r="H112" i="4"/>
  <c r="D109" i="4"/>
  <c r="F110" i="4"/>
  <c r="H110" i="4"/>
  <c r="D112" i="4"/>
  <c r="H111" i="4"/>
  <c r="I58" i="4"/>
  <c r="I60" i="4"/>
  <c r="J101" i="4"/>
  <c r="H60" i="4"/>
  <c r="H101" i="4"/>
  <c r="G60" i="4"/>
  <c r="G101" i="4"/>
  <c r="K56" i="4"/>
  <c r="J72" i="4"/>
  <c r="J83" i="4"/>
  <c r="H83" i="4"/>
  <c r="L58" i="4"/>
  <c r="L31" i="4"/>
  <c r="L100" i="4"/>
  <c r="L57" i="4"/>
  <c r="L30" i="4"/>
  <c r="L16" i="4"/>
  <c r="J112" i="4"/>
  <c r="L93" i="4"/>
  <c r="L95" i="4" s="1"/>
  <c r="L56" i="4"/>
  <c r="L15" i="4"/>
  <c r="L112" i="4"/>
  <c r="L88" i="4"/>
  <c r="L90" i="4" s="1"/>
  <c r="L55" i="4"/>
  <c r="L52" i="4"/>
  <c r="K112" i="4"/>
  <c r="K110" i="4"/>
  <c r="I110" i="4"/>
  <c r="E110" i="4"/>
  <c r="F57" i="4"/>
  <c r="H54" i="4"/>
  <c r="J56" i="4"/>
  <c r="K54" i="4"/>
  <c r="D110" i="4"/>
  <c r="I54" i="4"/>
  <c r="G54" i="4"/>
  <c r="I30" i="5"/>
  <c r="M52" i="5"/>
  <c r="H72" i="5"/>
  <c r="L58" i="5"/>
  <c r="I37" i="5"/>
  <c r="E72" i="5"/>
  <c r="F60" i="5"/>
  <c r="J54" i="5"/>
  <c r="F33" i="5"/>
  <c r="H30" i="5"/>
  <c r="M112" i="4"/>
  <c r="M111" i="4"/>
  <c r="M27" i="4"/>
  <c r="M82" i="4"/>
  <c r="M57" i="4"/>
  <c r="L70" i="4"/>
  <c r="L33" i="4"/>
  <c r="L109" i="4"/>
  <c r="L51" i="4"/>
  <c r="F109" i="4"/>
  <c r="G112" i="4"/>
  <c r="E112" i="4"/>
  <c r="J111" i="4"/>
  <c r="E102" i="4"/>
  <c r="F102" i="4"/>
  <c r="K55" i="4"/>
  <c r="J52" i="4"/>
  <c r="H69" i="5"/>
  <c r="L16" i="5"/>
  <c r="K105" i="5"/>
  <c r="D71" i="5"/>
  <c r="H57" i="5"/>
  <c r="L51" i="5"/>
  <c r="L31" i="5"/>
  <c r="J20" i="5"/>
  <c r="M88" i="4"/>
  <c r="M90" i="4" s="1"/>
  <c r="M83" i="4"/>
  <c r="M59" i="4"/>
  <c r="M53" i="4"/>
  <c r="M109" i="4"/>
  <c r="L69" i="4"/>
  <c r="L102" i="4"/>
  <c r="L81" i="4"/>
  <c r="J93" i="4"/>
  <c r="J95" i="4" s="1"/>
  <c r="I112" i="4"/>
  <c r="G110" i="4"/>
  <c r="K111" i="4"/>
  <c r="J60" i="4"/>
  <c r="D100" i="4"/>
  <c r="G53" i="4"/>
  <c r="F53" i="4"/>
  <c r="G55" i="4"/>
  <c r="F18" i="5"/>
  <c r="L80" i="5"/>
  <c r="J69" i="5"/>
  <c r="D56" i="5"/>
  <c r="H37" i="5"/>
  <c r="M55" i="4"/>
  <c r="M54" i="4"/>
  <c r="M110" i="4"/>
  <c r="M26" i="4"/>
  <c r="M81" i="4"/>
  <c r="L103" i="4"/>
  <c r="L32" i="4"/>
  <c r="L108" i="4"/>
  <c r="G109" i="4"/>
  <c r="J110" i="4"/>
  <c r="F112" i="4"/>
  <c r="K109" i="4"/>
  <c r="K104" i="4"/>
  <c r="I72" i="4"/>
  <c r="M52" i="4"/>
  <c r="L88" i="5"/>
  <c r="L90" i="5" s="1"/>
  <c r="E58" i="5"/>
  <c r="N70" i="4"/>
  <c r="N108" i="5"/>
  <c r="N60" i="4"/>
  <c r="N57" i="4"/>
  <c r="N32" i="4"/>
  <c r="N26" i="4"/>
  <c r="N105" i="4"/>
  <c r="N102" i="5"/>
  <c r="N54" i="4"/>
  <c r="N53" i="4"/>
  <c r="L83" i="4"/>
  <c r="N81" i="4"/>
  <c r="N54" i="5"/>
  <c r="N53" i="5"/>
  <c r="N105" i="5"/>
  <c r="N51" i="4"/>
  <c r="N82" i="5"/>
  <c r="N106" i="4"/>
  <c r="N30" i="4"/>
  <c r="N26" i="5"/>
  <c r="N60" i="5"/>
  <c r="N15" i="5"/>
  <c r="E82" i="5"/>
  <c r="I69" i="5"/>
  <c r="M55" i="5"/>
  <c r="K51" i="5"/>
  <c r="I27" i="5"/>
  <c r="M32" i="5"/>
  <c r="D110" i="5"/>
  <c r="H104" i="5"/>
  <c r="I70" i="4"/>
  <c r="N101" i="4"/>
  <c r="N58" i="4"/>
  <c r="N31" i="4"/>
  <c r="N100" i="5"/>
  <c r="N57" i="5"/>
  <c r="N30" i="5"/>
  <c r="N16" i="5"/>
  <c r="N108" i="4"/>
  <c r="N72" i="4"/>
  <c r="N11" i="5"/>
  <c r="N11" i="4"/>
  <c r="N16" i="4"/>
  <c r="N20" i="4"/>
  <c r="N20" i="5"/>
  <c r="M112" i="5"/>
  <c r="I111" i="5"/>
  <c r="E110" i="5"/>
  <c r="K108" i="5"/>
  <c r="N103" i="5"/>
  <c r="M105" i="5"/>
  <c r="I104" i="5"/>
  <c r="E103" i="5"/>
  <c r="K101" i="5"/>
  <c r="N107" i="4"/>
  <c r="M88" i="5"/>
  <c r="M90" i="5" s="1"/>
  <c r="I83" i="5"/>
  <c r="K80" i="5"/>
  <c r="K58" i="5"/>
  <c r="N104" i="4"/>
  <c r="N102" i="4"/>
  <c r="N111" i="4"/>
  <c r="J108" i="5"/>
  <c r="D103" i="5"/>
  <c r="H83" i="5"/>
  <c r="L70" i="5"/>
  <c r="H54" i="5"/>
  <c r="D33" i="5"/>
  <c r="D26" i="5"/>
  <c r="L54" i="4"/>
  <c r="M106" i="5"/>
  <c r="E104" i="5"/>
  <c r="I32" i="5"/>
  <c r="I11" i="5"/>
  <c r="H109" i="5"/>
  <c r="L103" i="5"/>
  <c r="L82" i="5"/>
  <c r="H59" i="5"/>
  <c r="H52" i="5"/>
  <c r="L100" i="5"/>
  <c r="H71" i="5"/>
  <c r="D55" i="5"/>
  <c r="N109" i="4"/>
  <c r="J112" i="5"/>
  <c r="F111" i="5"/>
  <c r="L109" i="5"/>
  <c r="H108" i="5"/>
  <c r="D107" i="5"/>
  <c r="J105" i="5"/>
  <c r="F104" i="5"/>
  <c r="L102" i="5"/>
  <c r="H101" i="5"/>
  <c r="D100" i="5"/>
  <c r="J88" i="5"/>
  <c r="J90" i="5" s="1"/>
  <c r="F83" i="5"/>
  <c r="L81" i="5"/>
  <c r="H80" i="5"/>
  <c r="D72" i="5"/>
  <c r="J70" i="5"/>
  <c r="F69" i="5"/>
  <c r="L59" i="5"/>
  <c r="H58" i="5"/>
  <c r="D57" i="5"/>
  <c r="J55" i="5"/>
  <c r="F54" i="5"/>
  <c r="L52" i="5"/>
  <c r="H51" i="5"/>
  <c r="D37" i="5"/>
  <c r="L32" i="5"/>
  <c r="H31" i="5"/>
  <c r="D30" i="5"/>
  <c r="F27" i="5"/>
  <c r="F20" i="5"/>
  <c r="L18" i="5"/>
  <c r="D16" i="5"/>
  <c r="L11" i="5"/>
  <c r="H16" i="5"/>
  <c r="M102" i="5"/>
  <c r="M81" i="5"/>
  <c r="I80" i="5"/>
  <c r="M59" i="5"/>
  <c r="N111" i="5"/>
  <c r="E30" i="5"/>
  <c r="K109" i="5"/>
  <c r="M53" i="5"/>
  <c r="E51" i="5"/>
  <c r="F88" i="5"/>
  <c r="F90" i="5" s="1"/>
  <c r="L60" i="5"/>
  <c r="L53" i="5"/>
  <c r="F102" i="5"/>
  <c r="L72" i="5"/>
  <c r="H56" i="5"/>
  <c r="L30" i="5"/>
  <c r="D31" i="5"/>
  <c r="L26" i="5"/>
  <c r="H18" i="5"/>
  <c r="J15" i="5"/>
  <c r="H11" i="5"/>
  <c r="M51" i="5"/>
  <c r="M31" i="5"/>
  <c r="K27" i="5"/>
  <c r="K20" i="5"/>
  <c r="I101" i="5"/>
  <c r="E112" i="5"/>
  <c r="K110" i="5"/>
  <c r="M109" i="5"/>
  <c r="M107" i="5"/>
  <c r="I106" i="5"/>
  <c r="E105" i="5"/>
  <c r="K103" i="5"/>
  <c r="N109" i="5"/>
  <c r="M100" i="5"/>
  <c r="I93" i="5"/>
  <c r="I95" i="5" s="1"/>
  <c r="E88" i="5"/>
  <c r="E90" i="5" s="1"/>
  <c r="K82" i="5"/>
  <c r="N101" i="5"/>
  <c r="M72" i="5"/>
  <c r="I71" i="5"/>
  <c r="E70" i="5"/>
  <c r="K60" i="5"/>
  <c r="N27" i="4"/>
  <c r="M57" i="5"/>
  <c r="I56" i="5"/>
  <c r="E55" i="5"/>
  <c r="K53" i="5"/>
  <c r="N58" i="5"/>
  <c r="M37" i="5"/>
  <c r="K33" i="5"/>
  <c r="N15" i="4"/>
  <c r="M30" i="5"/>
  <c r="K26" i="5"/>
  <c r="F82" i="5"/>
  <c r="M16" i="5"/>
  <c r="I15" i="5"/>
  <c r="N37" i="4"/>
  <c r="E107" i="5"/>
  <c r="M70" i="5"/>
  <c r="D112" i="5"/>
  <c r="J110" i="5"/>
  <c r="F109" i="5"/>
  <c r="L107" i="5"/>
  <c r="H106" i="5"/>
  <c r="D105" i="5"/>
  <c r="J103" i="5"/>
  <c r="J82" i="5"/>
  <c r="L57" i="5"/>
  <c r="L37" i="5"/>
  <c r="I31" i="5"/>
  <c r="E60" i="5"/>
  <c r="M111" i="5"/>
  <c r="I110" i="5"/>
  <c r="E109" i="5"/>
  <c r="K107" i="5"/>
  <c r="I54" i="5"/>
  <c r="M104" i="5"/>
  <c r="I103" i="5"/>
  <c r="E102" i="5"/>
  <c r="K100" i="5"/>
  <c r="I100" i="5"/>
  <c r="E93" i="5"/>
  <c r="E95" i="5" s="1"/>
  <c r="K83" i="5"/>
  <c r="E33" i="5"/>
  <c r="M80" i="5"/>
  <c r="I72" i="5"/>
  <c r="E71" i="5"/>
  <c r="K69" i="5"/>
  <c r="E26" i="5"/>
  <c r="M58" i="5"/>
  <c r="I57" i="5"/>
  <c r="E56" i="5"/>
  <c r="L112" i="5"/>
  <c r="F107" i="5"/>
  <c r="J101" i="5"/>
  <c r="D82" i="5"/>
  <c r="I58" i="5"/>
  <c r="E37" i="5"/>
  <c r="E16" i="5"/>
  <c r="J111" i="5"/>
  <c r="F110" i="5"/>
  <c r="L108" i="5"/>
  <c r="H107" i="5"/>
  <c r="D106" i="5"/>
  <c r="J104" i="5"/>
  <c r="F103" i="5"/>
  <c r="L101" i="5"/>
  <c r="H100" i="5"/>
  <c r="D93" i="5"/>
  <c r="D95" i="5" s="1"/>
  <c r="J83" i="5"/>
  <c r="I83" i="4"/>
  <c r="M58" i="4"/>
  <c r="M106" i="4"/>
  <c r="M71" i="4"/>
  <c r="I111" i="4"/>
  <c r="J109" i="4"/>
  <c r="I109" i="4"/>
  <c r="F111" i="4"/>
  <c r="H109" i="4"/>
  <c r="I93" i="4"/>
  <c r="I95" i="4" s="1"/>
  <c r="K93" i="4"/>
  <c r="K95" i="4" s="1"/>
  <c r="H93" i="4"/>
  <c r="H95" i="4" s="1"/>
  <c r="I101" i="4"/>
  <c r="F80" i="4"/>
  <c r="F69" i="4"/>
  <c r="K88" i="4"/>
  <c r="K90" i="4" s="1"/>
  <c r="K69" i="4"/>
  <c r="F88" i="4"/>
  <c r="F90" i="4" s="1"/>
  <c r="H70" i="4"/>
  <c r="F71" i="4"/>
  <c r="H58" i="4"/>
  <c r="K106" i="4"/>
  <c r="I81" i="4"/>
  <c r="E54" i="4"/>
  <c r="K103" i="4"/>
  <c r="D107" i="4"/>
  <c r="K83" i="4"/>
  <c r="J106" i="4"/>
  <c r="K57" i="4"/>
  <c r="F59" i="4"/>
  <c r="F82" i="4"/>
  <c r="E103" i="4"/>
  <c r="H103" i="4"/>
  <c r="F103" i="4"/>
  <c r="J58" i="4"/>
  <c r="K60" i="4"/>
  <c r="H100" i="4"/>
  <c r="D105" i="4"/>
  <c r="H81" i="4"/>
  <c r="H72" i="4"/>
  <c r="I52" i="4"/>
  <c r="F55" i="4"/>
  <c r="H56" i="4"/>
  <c r="J54" i="4"/>
  <c r="H88" i="4"/>
  <c r="H90" i="4" s="1"/>
  <c r="H82" i="4"/>
  <c r="H80" i="4"/>
  <c r="H71" i="4"/>
  <c r="H69" i="4"/>
  <c r="H59" i="4"/>
  <c r="H57" i="4"/>
  <c r="H55" i="4"/>
  <c r="H53" i="4"/>
  <c r="H51" i="4"/>
  <c r="I107" i="4"/>
  <c r="H107" i="4"/>
  <c r="J105" i="4"/>
  <c r="D104" i="4"/>
  <c r="F107" i="4"/>
  <c r="H105" i="4"/>
  <c r="J103" i="4"/>
  <c r="D102" i="4"/>
  <c r="F100" i="4"/>
  <c r="K59" i="4"/>
  <c r="E88" i="4"/>
  <c r="E90" i="4" s="1"/>
  <c r="E82" i="4"/>
  <c r="E80" i="4"/>
  <c r="E71" i="4"/>
  <c r="E69" i="4"/>
  <c r="E59" i="4"/>
  <c r="E57" i="4"/>
  <c r="E55" i="4"/>
  <c r="E53" i="4"/>
  <c r="E51" i="4"/>
  <c r="J11" i="4"/>
  <c r="K108" i="4"/>
  <c r="E107" i="4"/>
  <c r="I103" i="4"/>
  <c r="N71" i="5"/>
  <c r="N80" i="4"/>
  <c r="H27" i="5"/>
  <c r="I112" i="5"/>
  <c r="I105" i="5"/>
  <c r="I52" i="5"/>
  <c r="M26" i="5"/>
  <c r="K15" i="5"/>
  <c r="D108" i="5"/>
  <c r="H102" i="5"/>
  <c r="J71" i="5"/>
  <c r="J56" i="5"/>
  <c r="L33" i="5"/>
  <c r="D88" i="5"/>
  <c r="D90" i="5" s="1"/>
  <c r="J60" i="5"/>
  <c r="F52" i="5"/>
  <c r="N88" i="5"/>
  <c r="N90" i="5" s="1"/>
  <c r="N93" i="5"/>
  <c r="N95" i="5" s="1"/>
  <c r="F72" i="5"/>
  <c r="J58" i="5"/>
  <c r="L55" i="5"/>
  <c r="J51" i="5"/>
  <c r="J31" i="5"/>
  <c r="H20" i="5"/>
  <c r="E111" i="5"/>
  <c r="K56" i="5"/>
  <c r="M33" i="5"/>
  <c r="I18" i="5"/>
  <c r="L110" i="5"/>
  <c r="F105" i="5"/>
  <c r="J93" i="5"/>
  <c r="J95" i="5" s="1"/>
  <c r="F70" i="5"/>
  <c r="F55" i="5"/>
  <c r="H32" i="5"/>
  <c r="F81" i="5"/>
  <c r="F59" i="5"/>
  <c r="J33" i="5"/>
  <c r="N80" i="5"/>
  <c r="N70" i="5"/>
  <c r="N69" i="5"/>
  <c r="N72" i="5"/>
  <c r="N18" i="4"/>
  <c r="N104" i="5"/>
  <c r="N83" i="5"/>
  <c r="N18" i="5"/>
  <c r="N100" i="4"/>
  <c r="M104" i="4"/>
  <c r="N52" i="4"/>
  <c r="N59" i="5"/>
  <c r="N31" i="5"/>
  <c r="N82" i="4"/>
  <c r="N112" i="5"/>
  <c r="N56" i="4"/>
  <c r="N83" i="4"/>
  <c r="N55" i="4"/>
  <c r="N112" i="4"/>
  <c r="N59" i="4"/>
  <c r="N32" i="5"/>
  <c r="N107" i="5"/>
  <c r="N110" i="4"/>
  <c r="N103" i="4"/>
  <c r="L111" i="4"/>
  <c r="N106" i="5"/>
  <c r="N81" i="5"/>
  <c r="N37" i="5"/>
  <c r="E53" i="5"/>
  <c r="K31" i="5"/>
  <c r="I20" i="5"/>
  <c r="H111" i="5"/>
  <c r="L105" i="5"/>
  <c r="F100" i="5"/>
  <c r="J80" i="5"/>
  <c r="D60" i="5"/>
  <c r="F57" i="5"/>
  <c r="D53" i="5"/>
  <c r="F37" i="5"/>
  <c r="F30" i="5"/>
  <c r="K112" i="5"/>
  <c r="E31" i="5"/>
  <c r="F112" i="5"/>
  <c r="J106" i="5"/>
  <c r="D101" i="5"/>
  <c r="D80" i="5"/>
  <c r="D58" i="5"/>
  <c r="D51" i="5"/>
  <c r="H93" i="5"/>
  <c r="H95" i="5" s="1"/>
  <c r="D70" i="5"/>
  <c r="J53" i="5"/>
  <c r="F32" i="5"/>
  <c r="N71" i="4"/>
  <c r="N88" i="4"/>
  <c r="N90" i="4" s="1"/>
  <c r="N93" i="4"/>
  <c r="N95" i="4" s="1"/>
  <c r="N69" i="4"/>
  <c r="N52" i="5"/>
  <c r="N56" i="5"/>
  <c r="N33" i="5"/>
  <c r="N110" i="5"/>
  <c r="N55" i="5"/>
  <c r="N27" i="5"/>
  <c r="E109" i="4"/>
  <c r="N33" i="4"/>
  <c r="N51" i="5"/>
  <c r="G100" i="5"/>
  <c r="G37" i="5"/>
  <c r="G30" i="5"/>
  <c r="G83" i="5"/>
  <c r="G111" i="5"/>
  <c r="G107" i="5"/>
  <c r="G54" i="5"/>
  <c r="G109" i="5"/>
  <c r="G102" i="5"/>
  <c r="G81" i="5"/>
  <c r="G59" i="5"/>
  <c r="G52" i="5"/>
  <c r="G32" i="5"/>
  <c r="G11" i="5"/>
  <c r="G27" i="5"/>
  <c r="G20" i="5"/>
  <c r="G106" i="5"/>
  <c r="G82" i="5"/>
  <c r="G60" i="5"/>
  <c r="G53" i="5"/>
  <c r="G33" i="5"/>
  <c r="G26" i="5"/>
  <c r="G104" i="5"/>
  <c r="G105" i="4"/>
  <c r="G88" i="4"/>
  <c r="G90" i="4" s="1"/>
  <c r="G93" i="4"/>
  <c r="G95" i="4" s="1"/>
  <c r="G56" i="4"/>
  <c r="G52" i="4"/>
  <c r="G51" i="4"/>
  <c r="G58" i="4"/>
  <c r="G72" i="5"/>
  <c r="G57" i="5"/>
  <c r="G57" i="4"/>
  <c r="G59" i="4"/>
  <c r="G100" i="4"/>
  <c r="G103" i="4"/>
  <c r="G111" i="4"/>
  <c r="G70" i="4"/>
  <c r="G71" i="4"/>
  <c r="G81" i="4"/>
  <c r="G82" i="4"/>
  <c r="G69" i="4"/>
  <c r="G83" i="4"/>
  <c r="G18" i="5"/>
  <c r="G107" i="4"/>
  <c r="G108" i="5"/>
  <c r="G55" i="5"/>
  <c r="K8" i="4"/>
  <c r="K23" i="4"/>
  <c r="J29" i="4"/>
  <c r="F16" i="5"/>
  <c r="N7" i="5"/>
  <c r="K102" i="5"/>
  <c r="G101" i="5"/>
  <c r="M93" i="5"/>
  <c r="M95" i="5" s="1"/>
  <c r="I88" i="5"/>
  <c r="I90" i="5" s="1"/>
  <c r="E83" i="5"/>
  <c r="K81" i="5"/>
  <c r="G80" i="5"/>
  <c r="M71" i="5"/>
  <c r="I70" i="5"/>
  <c r="E69" i="5"/>
  <c r="K59" i="5"/>
  <c r="G58" i="5"/>
  <c r="M56" i="5"/>
  <c r="I55" i="5"/>
  <c r="E54" i="5"/>
  <c r="K52" i="5"/>
  <c r="G51" i="5"/>
  <c r="K32" i="5"/>
  <c r="G31" i="5"/>
  <c r="E27" i="5"/>
  <c r="E20" i="5"/>
  <c r="K18" i="5"/>
  <c r="M15" i="5"/>
  <c r="K11" i="5"/>
  <c r="J27" i="5"/>
  <c r="I108" i="5"/>
  <c r="K70" i="5"/>
  <c r="K55" i="5"/>
  <c r="M18" i="5"/>
  <c r="M11" i="5"/>
  <c r="H112" i="5"/>
  <c r="D111" i="5"/>
  <c r="J109" i="5"/>
  <c r="F108" i="5"/>
  <c r="L106" i="5"/>
  <c r="H105" i="5"/>
  <c r="D104" i="5"/>
  <c r="J102" i="5"/>
  <c r="F101" i="5"/>
  <c r="L93" i="5"/>
  <c r="L95" i="5" s="1"/>
  <c r="H88" i="5"/>
  <c r="H90" i="5" s="1"/>
  <c r="D83" i="5"/>
  <c r="J81" i="5"/>
  <c r="F80" i="5"/>
  <c r="L71" i="5"/>
  <c r="H70" i="5"/>
  <c r="D69" i="5"/>
  <c r="J59" i="5"/>
  <c r="F58" i="5"/>
  <c r="H55" i="5"/>
  <c r="D54" i="5"/>
  <c r="J52" i="5"/>
  <c r="F51" i="5"/>
  <c r="J32" i="5"/>
  <c r="F31" i="5"/>
  <c r="D27" i="5"/>
  <c r="D20" i="5"/>
  <c r="J18" i="5"/>
  <c r="L15" i="5"/>
  <c r="J11" i="5"/>
  <c r="G112" i="5"/>
  <c r="M110" i="5"/>
  <c r="I109" i="5"/>
  <c r="E108" i="5"/>
  <c r="K106" i="5"/>
  <c r="G105" i="5"/>
  <c r="M103" i="5"/>
  <c r="I102" i="5"/>
  <c r="E101" i="5"/>
  <c r="K93" i="5"/>
  <c r="K95" i="5" s="1"/>
  <c r="G88" i="5"/>
  <c r="G90" i="5" s="1"/>
  <c r="M82" i="5"/>
  <c r="I81" i="5"/>
  <c r="E80" i="5"/>
  <c r="K71" i="5"/>
  <c r="G70" i="5"/>
  <c r="M60" i="5"/>
  <c r="I59" i="5"/>
  <c r="F60" i="4"/>
  <c r="H81" i="5"/>
  <c r="G93" i="5"/>
  <c r="G95" i="5" s="1"/>
  <c r="M83" i="5"/>
  <c r="I82" i="5"/>
  <c r="E81" i="5"/>
  <c r="K72" i="5"/>
  <c r="G71" i="5"/>
  <c r="M69" i="5"/>
  <c r="I60" i="5"/>
  <c r="E59" i="5"/>
  <c r="K57" i="5"/>
  <c r="G56" i="5"/>
  <c r="M54" i="5"/>
  <c r="I53" i="5"/>
  <c r="E52" i="5"/>
  <c r="K37" i="5"/>
  <c r="I33" i="5"/>
  <c r="E32" i="5"/>
  <c r="K30" i="5"/>
  <c r="M27" i="5"/>
  <c r="I26" i="5"/>
  <c r="M20" i="5"/>
  <c r="E18" i="5"/>
  <c r="K16" i="5"/>
  <c r="E100" i="5"/>
  <c r="G69" i="5"/>
  <c r="I51" i="5"/>
  <c r="L111" i="5"/>
  <c r="H110" i="5"/>
  <c r="D109" i="5"/>
  <c r="J107" i="5"/>
  <c r="F106" i="5"/>
  <c r="L104" i="5"/>
  <c r="H103" i="5"/>
  <c r="D102" i="5"/>
  <c r="J100" i="5"/>
  <c r="F93" i="5"/>
  <c r="F95" i="5" s="1"/>
  <c r="L83" i="5"/>
  <c r="H82" i="5"/>
  <c r="D81" i="5"/>
  <c r="J72" i="5"/>
  <c r="F71" i="5"/>
  <c r="L69" i="5"/>
  <c r="H60" i="5"/>
  <c r="D59" i="5"/>
  <c r="J57" i="5"/>
  <c r="F56" i="5"/>
  <c r="L54" i="5"/>
  <c r="H53" i="5"/>
  <c r="D52" i="5"/>
  <c r="J37" i="5"/>
  <c r="H33" i="5"/>
  <c r="D32" i="5"/>
  <c r="J30" i="5"/>
  <c r="L27" i="5"/>
  <c r="H26" i="5"/>
  <c r="L20" i="5"/>
  <c r="D18" i="5"/>
  <c r="J16" i="5"/>
  <c r="K54" i="5"/>
  <c r="K88" i="5"/>
  <c r="K90" i="5" s="1"/>
  <c r="E57" i="5"/>
  <c r="K111" i="5"/>
  <c r="G110" i="5"/>
  <c r="M108" i="5"/>
  <c r="I107" i="5"/>
  <c r="E106" i="5"/>
  <c r="K104" i="5"/>
  <c r="G103" i="5"/>
  <c r="M101" i="5"/>
  <c r="J81" i="4"/>
  <c r="I105" i="4"/>
  <c r="I106" i="4"/>
  <c r="F105" i="4"/>
  <c r="K16" i="4"/>
  <c r="I16" i="4"/>
  <c r="K20" i="4"/>
  <c r="I20" i="4"/>
  <c r="J20" i="4"/>
  <c r="J37" i="4"/>
  <c r="I15" i="4"/>
  <c r="K15" i="4"/>
  <c r="E108" i="4"/>
  <c r="D108" i="4"/>
  <c r="F106" i="4"/>
  <c r="H104" i="4"/>
  <c r="J102" i="4"/>
  <c r="D101" i="4"/>
  <c r="K80" i="4"/>
  <c r="K51" i="4"/>
  <c r="D93" i="4"/>
  <c r="D95" i="4" s="1"/>
  <c r="D83" i="4"/>
  <c r="D81" i="4"/>
  <c r="D72" i="4"/>
  <c r="D70" i="4"/>
  <c r="D60" i="4"/>
  <c r="D58" i="4"/>
  <c r="D56" i="4"/>
  <c r="D54" i="4"/>
  <c r="D52" i="4"/>
  <c r="E106" i="4"/>
  <c r="G104" i="4"/>
  <c r="I102" i="4"/>
  <c r="K100" i="4"/>
  <c r="K72" i="4"/>
  <c r="K37" i="4"/>
  <c r="J88" i="4"/>
  <c r="J90" i="4" s="1"/>
  <c r="J82" i="4"/>
  <c r="J80" i="4"/>
  <c r="J71" i="4"/>
  <c r="J69" i="4"/>
  <c r="J59" i="4"/>
  <c r="J57" i="4"/>
  <c r="J55" i="4"/>
  <c r="J53" i="4"/>
  <c r="J51" i="4"/>
  <c r="J16" i="4"/>
  <c r="I37" i="4"/>
  <c r="K107" i="4"/>
  <c r="J107" i="4"/>
  <c r="D106" i="4"/>
  <c r="F104" i="4"/>
  <c r="H102" i="4"/>
  <c r="J100" i="4"/>
  <c r="K71" i="4"/>
  <c r="I88" i="4"/>
  <c r="I90" i="4" s="1"/>
  <c r="I82" i="4"/>
  <c r="I80" i="4"/>
  <c r="I71" i="4"/>
  <c r="I69" i="4"/>
  <c r="I59" i="4"/>
  <c r="I57" i="4"/>
  <c r="I55" i="4"/>
  <c r="I53" i="4"/>
  <c r="I51" i="4"/>
  <c r="J15" i="4"/>
  <c r="K105" i="4"/>
  <c r="E104" i="4"/>
  <c r="G102" i="4"/>
  <c r="I100" i="4"/>
  <c r="K70" i="4"/>
  <c r="K101" i="4"/>
  <c r="E100" i="4"/>
  <c r="K58" i="4"/>
  <c r="D88" i="4"/>
  <c r="D90" i="4" s="1"/>
  <c r="D82" i="4"/>
  <c r="D80" i="4"/>
  <c r="D71" i="4"/>
  <c r="D69" i="4"/>
  <c r="D59" i="4"/>
  <c r="D57" i="4"/>
  <c r="D55" i="4"/>
  <c r="D53" i="4"/>
  <c r="D51" i="4"/>
  <c r="J108" i="4"/>
  <c r="I108" i="4"/>
  <c r="H108" i="4"/>
  <c r="G108" i="4"/>
  <c r="F108" i="4"/>
  <c r="H106" i="4"/>
  <c r="F58" i="4"/>
  <c r="K11" i="4"/>
  <c r="E58" i="4"/>
  <c r="F93" i="4"/>
  <c r="F95" i="4" s="1"/>
  <c r="E93" i="4"/>
  <c r="E95" i="4" s="1"/>
  <c r="E56" i="4"/>
  <c r="G106" i="4"/>
  <c r="J104" i="4"/>
  <c r="F56" i="4"/>
  <c r="I104" i="4"/>
  <c r="D103" i="4"/>
  <c r="F83" i="4"/>
  <c r="F54" i="4"/>
  <c r="K81" i="4"/>
  <c r="K102" i="4"/>
  <c r="E83" i="4"/>
  <c r="F101" i="4"/>
  <c r="F81" i="4"/>
  <c r="F52" i="4"/>
  <c r="E101" i="4"/>
  <c r="E81" i="4"/>
  <c r="E52" i="4"/>
  <c r="I11" i="4"/>
  <c r="K82" i="4"/>
  <c r="F72" i="4"/>
  <c r="E72" i="4"/>
  <c r="E60" i="4"/>
  <c r="K53" i="4"/>
  <c r="F70" i="4"/>
  <c r="K52" i="4"/>
  <c r="E70" i="4"/>
  <c r="N13" i="4"/>
  <c r="N25" i="4"/>
  <c r="N5" i="4"/>
  <c r="N24" i="4"/>
  <c r="N4" i="4"/>
  <c r="N28" i="4"/>
  <c r="N3" i="4"/>
  <c r="N21" i="5"/>
  <c r="N21" i="4"/>
  <c r="N8" i="4"/>
  <c r="N8" i="5"/>
  <c r="N35" i="4"/>
  <c r="N6" i="4"/>
  <c r="N12" i="4"/>
  <c r="N17" i="5"/>
  <c r="N10" i="4"/>
  <c r="N36" i="4"/>
  <c r="N23" i="4"/>
  <c r="N25" i="5"/>
  <c r="N29" i="4"/>
  <c r="N34" i="5"/>
  <c r="N23" i="5"/>
  <c r="N6" i="5"/>
  <c r="N9" i="5"/>
  <c r="N13" i="5"/>
  <c r="N36" i="5"/>
  <c r="N3" i="5"/>
  <c r="N14" i="4"/>
  <c r="N22" i="4"/>
  <c r="N4" i="5"/>
  <c r="N19" i="5"/>
  <c r="N28" i="5"/>
  <c r="N14" i="5"/>
  <c r="N5" i="5"/>
  <c r="N35" i="5"/>
  <c r="N24" i="5"/>
  <c r="N34" i="4"/>
  <c r="N9" i="4"/>
  <c r="M6" i="5"/>
  <c r="N17" i="4"/>
  <c r="N7" i="4"/>
  <c r="N12" i="5"/>
  <c r="N10" i="5"/>
  <c r="N22" i="5"/>
  <c r="N29" i="5"/>
  <c r="N19" i="4"/>
  <c r="I28" i="5"/>
  <c r="M8" i="5"/>
  <c r="F6" i="5"/>
  <c r="F15" i="5"/>
  <c r="L13" i="5"/>
  <c r="E11" i="5"/>
  <c r="M21" i="5"/>
  <c r="E29" i="5"/>
  <c r="E3" i="5"/>
  <c r="F17" i="5"/>
  <c r="E6" i="5"/>
  <c r="L10" i="5"/>
  <c r="D5" i="5"/>
  <c r="G8" i="5"/>
  <c r="G16" i="5"/>
  <c r="L3" i="5"/>
  <c r="G15" i="5"/>
  <c r="K25" i="5"/>
  <c r="E23" i="5"/>
  <c r="J24" i="5"/>
  <c r="I23" i="5"/>
  <c r="E12" i="5"/>
  <c r="H23" i="5"/>
  <c r="K4" i="5"/>
  <c r="F13" i="5"/>
  <c r="M28" i="5"/>
  <c r="E5" i="5"/>
  <c r="K28" i="5"/>
  <c r="F11" i="5"/>
  <c r="E25" i="5"/>
  <c r="D21" i="5"/>
  <c r="J3" i="5"/>
  <c r="F28" i="5"/>
  <c r="K6" i="5"/>
  <c r="M12" i="4"/>
  <c r="D11" i="5"/>
  <c r="L12" i="5"/>
  <c r="H17" i="5"/>
  <c r="F23" i="5"/>
  <c r="E21" i="5"/>
  <c r="F29" i="5"/>
  <c r="F8" i="5"/>
  <c r="E15" i="5"/>
  <c r="E28" i="5"/>
  <c r="M4" i="5"/>
  <c r="J13" i="5"/>
  <c r="D34" i="5"/>
  <c r="G10" i="5"/>
  <c r="J21" i="5"/>
  <c r="L28" i="5"/>
  <c r="M14" i="5"/>
  <c r="D22" i="5"/>
  <c r="G13" i="5"/>
  <c r="I12" i="5"/>
  <c r="I10" i="5"/>
  <c r="H22" i="5"/>
  <c r="L24" i="5"/>
  <c r="F35" i="5"/>
  <c r="M5" i="5"/>
  <c r="I25" i="5"/>
  <c r="H35" i="5"/>
  <c r="H3" i="5"/>
  <c r="D23" i="5"/>
  <c r="J10" i="5"/>
  <c r="M35" i="5"/>
  <c r="I13" i="5"/>
  <c r="F36" i="5"/>
  <c r="F12" i="5"/>
  <c r="I4" i="5"/>
  <c r="M3" i="5"/>
  <c r="H19" i="5"/>
  <c r="M13" i="5"/>
  <c r="F4" i="5"/>
  <c r="L23" i="5"/>
  <c r="E8" i="5"/>
  <c r="K19" i="5"/>
  <c r="M24" i="5"/>
  <c r="J36" i="5"/>
  <c r="G7" i="5"/>
  <c r="L36" i="5"/>
  <c r="M25" i="5"/>
  <c r="E13" i="5"/>
  <c r="E9" i="5"/>
  <c r="L4" i="5"/>
  <c r="H24" i="5"/>
  <c r="K17" i="5"/>
  <c r="J19" i="5"/>
  <c r="D13" i="5"/>
  <c r="L7" i="5"/>
  <c r="I36" i="5"/>
  <c r="F14" i="5"/>
  <c r="E24" i="5"/>
  <c r="H14" i="5"/>
  <c r="M29" i="5"/>
  <c r="D29" i="5"/>
  <c r="F9" i="5"/>
  <c r="I34" i="5"/>
  <c r="G12" i="5"/>
  <c r="F19" i="5"/>
  <c r="M34" i="5"/>
  <c r="J5" i="5"/>
  <c r="F25" i="5"/>
  <c r="K8" i="5"/>
  <c r="G28" i="5"/>
  <c r="I14" i="5"/>
  <c r="E34" i="5"/>
  <c r="K14" i="5"/>
  <c r="L25" i="5"/>
  <c r="H13" i="5"/>
  <c r="I24" i="5"/>
  <c r="E19" i="5"/>
  <c r="E10" i="5"/>
  <c r="J7" i="5"/>
  <c r="L14" i="5"/>
  <c r="H34" i="5"/>
  <c r="E35" i="5"/>
  <c r="M10" i="5"/>
  <c r="G36" i="5"/>
  <c r="I35" i="5"/>
  <c r="E22" i="5"/>
  <c r="D4" i="5"/>
  <c r="J23" i="5"/>
  <c r="H8" i="5"/>
  <c r="D28" i="5"/>
  <c r="G4" i="5"/>
  <c r="M23" i="5"/>
  <c r="F21" i="5"/>
  <c r="H21" i="5"/>
  <c r="G17" i="5"/>
  <c r="M36" i="5"/>
  <c r="D9" i="5"/>
  <c r="J28" i="5"/>
  <c r="L35" i="5"/>
  <c r="G29" i="5"/>
  <c r="K22" i="5"/>
  <c r="K34" i="5"/>
  <c r="I22" i="5"/>
  <c r="M21" i="4"/>
  <c r="M6" i="4"/>
  <c r="H5" i="5"/>
  <c r="K13" i="5"/>
  <c r="I19" i="5"/>
  <c r="L9" i="5"/>
  <c r="H29" i="5"/>
  <c r="K5" i="5"/>
  <c r="G25" i="5"/>
  <c r="J22" i="5"/>
  <c r="M12" i="5"/>
  <c r="F3" i="5"/>
  <c r="L22" i="5"/>
  <c r="H9" i="5"/>
  <c r="G34" i="5"/>
  <c r="H10" i="5"/>
  <c r="J17" i="5"/>
  <c r="K3" i="5"/>
  <c r="G23" i="5"/>
  <c r="K9" i="5"/>
  <c r="M17" i="5"/>
  <c r="L19" i="5"/>
  <c r="K29" i="5"/>
  <c r="L6" i="5"/>
  <c r="G19" i="5"/>
  <c r="J6" i="5"/>
  <c r="E7" i="5"/>
  <c r="H4" i="5"/>
  <c r="D24" i="5"/>
  <c r="G14" i="5"/>
  <c r="J4" i="5"/>
  <c r="F24" i="5"/>
  <c r="L17" i="5"/>
  <c r="D19" i="5"/>
  <c r="K24" i="5"/>
  <c r="F5" i="5"/>
  <c r="L34" i="5"/>
  <c r="F22" i="5"/>
  <c r="I3" i="5"/>
  <c r="E36" i="5"/>
  <c r="G22" i="5"/>
  <c r="J12" i="5"/>
  <c r="G6" i="5"/>
  <c r="I8" i="5"/>
  <c r="L5" i="5"/>
  <c r="H25" i="5"/>
  <c r="G35" i="5"/>
  <c r="D6" i="5"/>
  <c r="J25" i="5"/>
  <c r="I21" i="5"/>
  <c r="I6" i="5"/>
  <c r="J9" i="5"/>
  <c r="E4" i="5"/>
  <c r="K23" i="5"/>
  <c r="D14" i="5"/>
  <c r="I17" i="5"/>
  <c r="M9" i="5"/>
  <c r="I29" i="5"/>
  <c r="F7" i="5"/>
  <c r="E17" i="5"/>
  <c r="K36" i="5"/>
  <c r="H7" i="5"/>
  <c r="G3" i="5"/>
  <c r="M22" i="5"/>
  <c r="J14" i="5"/>
  <c r="F34" i="5"/>
  <c r="L21" i="5"/>
  <c r="M7" i="5"/>
  <c r="L8" i="5"/>
  <c r="H28" i="5"/>
  <c r="G24" i="5"/>
  <c r="J35" i="5"/>
  <c r="G9" i="5"/>
  <c r="I5" i="5"/>
  <c r="G5" i="5"/>
  <c r="D35" i="5"/>
  <c r="J8" i="5"/>
  <c r="D36" i="5"/>
  <c r="H12" i="5"/>
  <c r="K7" i="5"/>
  <c r="I9" i="5"/>
  <c r="H36" i="5"/>
  <c r="K35" i="5"/>
  <c r="K12" i="5"/>
  <c r="D10" i="5"/>
  <c r="J29" i="5"/>
  <c r="M19" i="5"/>
  <c r="F10" i="5"/>
  <c r="L29" i="5"/>
  <c r="K10" i="5"/>
  <c r="J34" i="5"/>
  <c r="K21" i="5"/>
  <c r="E14" i="5"/>
  <c r="D8" i="5"/>
  <c r="G21" i="5"/>
  <c r="I7" i="5"/>
  <c r="H6" i="5"/>
  <c r="M25" i="4"/>
  <c r="M13" i="4"/>
  <c r="M10" i="4"/>
  <c r="M5" i="4"/>
  <c r="M28" i="4"/>
  <c r="M4" i="4"/>
  <c r="M17" i="4"/>
  <c r="M24" i="4"/>
  <c r="M34" i="4"/>
  <c r="M3" i="4"/>
  <c r="M8" i="4"/>
  <c r="M14" i="4"/>
  <c r="M35" i="4"/>
  <c r="M29" i="4"/>
  <c r="M9" i="4"/>
  <c r="M22" i="4"/>
  <c r="M23" i="4"/>
  <c r="M36" i="4"/>
  <c r="M19" i="4"/>
  <c r="M7" i="4"/>
  <c r="L13" i="4"/>
  <c r="L6" i="4"/>
  <c r="L28" i="4"/>
  <c r="L22" i="4"/>
  <c r="L5" i="4"/>
  <c r="L25" i="4"/>
  <c r="L17" i="4"/>
  <c r="L7" i="4"/>
  <c r="L18" i="4"/>
  <c r="L14" i="4"/>
  <c r="L3" i="4"/>
  <c r="L29" i="4"/>
  <c r="L24" i="4"/>
  <c r="L12" i="4"/>
  <c r="L21" i="4"/>
  <c r="L36" i="4"/>
  <c r="L9" i="4"/>
  <c r="L27" i="4"/>
  <c r="L35" i="4"/>
  <c r="L23" i="4"/>
  <c r="L26" i="4"/>
  <c r="L10" i="4"/>
  <c r="L34" i="4"/>
  <c r="L4" i="4"/>
  <c r="L19" i="4"/>
  <c r="L8" i="4"/>
  <c r="J25" i="4"/>
  <c r="J13" i="4"/>
  <c r="I18" i="4"/>
  <c r="K25" i="4"/>
  <c r="K12" i="4"/>
  <c r="K30" i="4"/>
  <c r="J70" i="4"/>
  <c r="G80" i="4"/>
  <c r="G85" i="4" s="1"/>
  <c r="K28" i="4"/>
  <c r="J24" i="4"/>
  <c r="K5" i="4"/>
  <c r="J17" i="4"/>
  <c r="I25" i="4"/>
  <c r="J21" i="4"/>
  <c r="J6" i="4"/>
  <c r="K21" i="4"/>
  <c r="I13" i="4"/>
  <c r="J3" i="4"/>
  <c r="K4" i="4"/>
  <c r="I7" i="4"/>
  <c r="J5" i="4"/>
  <c r="I21" i="4"/>
  <c r="J4" i="4"/>
  <c r="K3" i="4"/>
  <c r="J8" i="4"/>
  <c r="I4" i="4"/>
  <c r="I30" i="4"/>
  <c r="K7" i="4"/>
  <c r="J30" i="4"/>
  <c r="I5" i="4"/>
  <c r="K32" i="4"/>
  <c r="J27" i="4"/>
  <c r="J28" i="4"/>
  <c r="K6" i="4"/>
  <c r="I3" i="4"/>
  <c r="I17" i="4"/>
  <c r="K34" i="4"/>
  <c r="I6" i="4"/>
  <c r="I32" i="4"/>
  <c r="K29" i="4"/>
  <c r="I27" i="4"/>
  <c r="I31" i="4"/>
  <c r="K17" i="4"/>
  <c r="J9" i="4"/>
  <c r="I10" i="4"/>
  <c r="J23" i="4"/>
  <c r="K26" i="4"/>
  <c r="J10" i="4"/>
  <c r="K31" i="4"/>
  <c r="I19" i="4"/>
  <c r="I24" i="4"/>
  <c r="K10" i="4"/>
  <c r="J7" i="4"/>
  <c r="K13" i="4"/>
  <c r="J12" i="4"/>
  <c r="I33" i="4"/>
  <c r="K24" i="4"/>
  <c r="J18" i="4"/>
  <c r="K18" i="4"/>
  <c r="K35" i="4"/>
  <c r="I29" i="4"/>
  <c r="I8" i="4"/>
  <c r="J26" i="4"/>
  <c r="I35" i="4"/>
  <c r="K33" i="4"/>
  <c r="I14" i="4"/>
  <c r="I22" i="4"/>
  <c r="I34" i="4"/>
  <c r="J31" i="4"/>
  <c r="J36" i="4"/>
  <c r="J19" i="4"/>
  <c r="J34" i="4"/>
  <c r="I12" i="4"/>
  <c r="J32" i="4"/>
  <c r="J35" i="4"/>
  <c r="I36" i="4"/>
  <c r="K22" i="4"/>
  <c r="I9" i="4"/>
  <c r="I28" i="4"/>
  <c r="I26" i="4"/>
  <c r="K27" i="4"/>
  <c r="J22" i="4"/>
  <c r="K36" i="4"/>
  <c r="I23" i="4"/>
  <c r="K9" i="4"/>
  <c r="J33" i="4"/>
  <c r="K19" i="4"/>
  <c r="J14" i="4"/>
  <c r="K14" i="4"/>
  <c r="H37" i="4"/>
  <c r="E20" i="4"/>
  <c r="D16" i="4"/>
  <c r="D20" i="4"/>
  <c r="E37" i="4"/>
  <c r="D37" i="4"/>
  <c r="E30" i="4"/>
  <c r="G19" i="4"/>
  <c r="E35" i="4"/>
  <c r="E27" i="4"/>
  <c r="E32" i="4"/>
  <c r="F18" i="4"/>
  <c r="D27" i="4"/>
  <c r="F35" i="4"/>
  <c r="D32" i="4"/>
  <c r="E31" i="4"/>
  <c r="F28" i="4"/>
  <c r="E33" i="4"/>
  <c r="G26" i="4"/>
  <c r="G27" i="4"/>
  <c r="G14" i="4"/>
  <c r="F14" i="4"/>
  <c r="G33" i="4"/>
  <c r="F36" i="4"/>
  <c r="G32" i="4"/>
  <c r="G10" i="4"/>
  <c r="F26" i="4"/>
  <c r="F32" i="4"/>
  <c r="G34" i="4"/>
  <c r="D26" i="4"/>
  <c r="G30" i="4"/>
  <c r="F30" i="4"/>
  <c r="H26" i="4"/>
  <c r="H34" i="4"/>
  <c r="H10" i="4"/>
  <c r="F10" i="4"/>
  <c r="G31" i="4"/>
  <c r="F22" i="4"/>
  <c r="D22" i="4"/>
  <c r="H27" i="4"/>
  <c r="F9" i="4"/>
  <c r="H36" i="4"/>
  <c r="D18" i="4"/>
  <c r="H22" i="4"/>
  <c r="D14" i="4"/>
  <c r="F19" i="4"/>
  <c r="D19" i="4"/>
  <c r="H18" i="4"/>
  <c r="H33" i="4"/>
  <c r="G36" i="4"/>
  <c r="D9" i="4"/>
  <c r="F34" i="4"/>
  <c r="F33" i="4"/>
  <c r="D10" i="4"/>
  <c r="H30" i="4"/>
  <c r="G35" i="4"/>
  <c r="D35" i="4"/>
  <c r="F31" i="4"/>
  <c r="D34" i="4"/>
  <c r="E22" i="4"/>
  <c r="D36" i="4"/>
  <c r="H19" i="4"/>
  <c r="E26" i="4"/>
  <c r="D31" i="4"/>
  <c r="E19" i="4"/>
  <c r="D33" i="4"/>
  <c r="H32" i="4"/>
  <c r="E18" i="4"/>
  <c r="G9" i="4"/>
  <c r="E14" i="4"/>
  <c r="H35" i="4"/>
  <c r="E10" i="4"/>
  <c r="D30" i="4"/>
  <c r="H31" i="4"/>
  <c r="E9" i="4"/>
  <c r="F27" i="4"/>
  <c r="E34" i="4"/>
  <c r="G22" i="4"/>
  <c r="E36" i="4"/>
  <c r="G18" i="4"/>
  <c r="H14" i="4"/>
  <c r="E21" i="4"/>
  <c r="H20" i="4"/>
  <c r="E13" i="4"/>
  <c r="G8" i="4"/>
  <c r="G12" i="4"/>
  <c r="H8" i="4"/>
  <c r="H29" i="4"/>
  <c r="D15" i="4"/>
  <c r="G11" i="4"/>
  <c r="E16" i="4"/>
  <c r="H15" i="4"/>
  <c r="H3" i="4"/>
  <c r="F13" i="4"/>
  <c r="E15" i="4"/>
  <c r="G15" i="4"/>
  <c r="G37" i="4"/>
  <c r="G20" i="4"/>
  <c r="H12" i="4"/>
  <c r="G24" i="4"/>
  <c r="F16" i="4"/>
  <c r="F11" i="4"/>
  <c r="H16" i="4"/>
  <c r="F7" i="4"/>
  <c r="E12" i="4"/>
  <c r="E23" i="4"/>
  <c r="H23" i="4"/>
  <c r="E11" i="4"/>
  <c r="H11" i="4"/>
  <c r="F20" i="4"/>
  <c r="F37" i="4"/>
  <c r="G13" i="4"/>
  <c r="F6" i="4"/>
  <c r="F23" i="4"/>
  <c r="G7" i="4"/>
  <c r="H9" i="4"/>
  <c r="G6" i="4"/>
  <c r="H6" i="4"/>
  <c r="G21" i="4"/>
  <c r="F8" i="4"/>
  <c r="F4" i="4"/>
  <c r="F17" i="4"/>
  <c r="H5" i="4"/>
  <c r="E5" i="4"/>
  <c r="H24" i="4"/>
  <c r="F15" i="4"/>
  <c r="H25" i="4"/>
  <c r="E29" i="4"/>
  <c r="E25" i="4"/>
  <c r="G17" i="4"/>
  <c r="G29" i="4"/>
  <c r="G16" i="4"/>
  <c r="E28" i="4"/>
  <c r="G3" i="4"/>
  <c r="E6" i="4"/>
  <c r="D28" i="4"/>
  <c r="F3" i="4"/>
  <c r="F29" i="4"/>
  <c r="E3" i="4"/>
  <c r="F12" i="4"/>
  <c r="H13" i="4"/>
  <c r="F5" i="4"/>
  <c r="F25" i="4"/>
  <c r="H7" i="4"/>
  <c r="E17" i="4"/>
  <c r="F21" i="4"/>
  <c r="E7" i="4"/>
  <c r="H4" i="4"/>
  <c r="E8" i="4"/>
  <c r="E4" i="4"/>
  <c r="G5" i="4"/>
  <c r="H21" i="4"/>
  <c r="E24" i="4"/>
  <c r="F24" i="4"/>
  <c r="G28" i="4"/>
  <c r="H17" i="4"/>
  <c r="G23" i="4"/>
  <c r="G25" i="4"/>
  <c r="G4" i="4"/>
  <c r="H28" i="4"/>
  <c r="U6" i="1"/>
  <c r="D8" i="4" s="1"/>
  <c r="U8" i="1"/>
  <c r="D4" i="4" s="1"/>
  <c r="U17" i="1"/>
  <c r="D23" i="4" s="1"/>
  <c r="U16" i="1"/>
  <c r="D6" i="4" s="1"/>
  <c r="U11" i="1"/>
  <c r="D5" i="4" s="1"/>
  <c r="U5" i="1"/>
  <c r="D13" i="4" s="1"/>
  <c r="U13" i="1"/>
  <c r="D24" i="4" s="1"/>
  <c r="U19" i="1"/>
  <c r="D21" i="4" s="1"/>
  <c r="O3" i="1"/>
  <c r="R14" i="1"/>
  <c r="O9" i="1" s="1"/>
  <c r="S10" i="1"/>
  <c r="S14" i="1"/>
  <c r="S75" i="5" l="1"/>
  <c r="D3" i="5"/>
  <c r="S9" i="1"/>
  <c r="U9" i="1" s="1"/>
  <c r="D3" i="4" s="1"/>
  <c r="R9" i="1"/>
  <c r="O4" i="1" s="1"/>
  <c r="H75" i="4"/>
  <c r="I113" i="4"/>
  <c r="F85" i="4"/>
  <c r="G75" i="4"/>
  <c r="H85" i="4"/>
  <c r="W75" i="5"/>
  <c r="L85" i="4"/>
  <c r="J75" i="4"/>
  <c r="M75" i="4"/>
  <c r="X85" i="4"/>
  <c r="Q85" i="4"/>
  <c r="U85" i="4"/>
  <c r="U85" i="5"/>
  <c r="P85" i="5"/>
  <c r="O85" i="5"/>
  <c r="X75" i="5"/>
  <c r="R75" i="5"/>
  <c r="W75" i="4"/>
  <c r="R85" i="5"/>
  <c r="V75" i="5"/>
  <c r="O75" i="5"/>
  <c r="U63" i="4"/>
  <c r="O85" i="4"/>
  <c r="R85" i="4"/>
  <c r="R75" i="4"/>
  <c r="V85" i="4"/>
  <c r="U63" i="5"/>
  <c r="V85" i="5"/>
  <c r="T75" i="5"/>
  <c r="P63" i="4"/>
  <c r="Q85" i="5"/>
  <c r="V63" i="5"/>
  <c r="X75" i="4"/>
  <c r="S85" i="5"/>
  <c r="S63" i="4"/>
  <c r="U75" i="5"/>
  <c r="P75" i="4"/>
  <c r="X63" i="5"/>
  <c r="V75" i="4"/>
  <c r="P85" i="4"/>
  <c r="W85" i="5"/>
  <c r="X85" i="5"/>
  <c r="R63" i="5"/>
  <c r="O63" i="5"/>
  <c r="R63" i="4"/>
  <c r="Q63" i="5"/>
  <c r="U113" i="5"/>
  <c r="U75" i="4"/>
  <c r="Q75" i="5"/>
  <c r="P75" i="5"/>
  <c r="W113" i="4"/>
  <c r="T75" i="4"/>
  <c r="W63" i="4"/>
  <c r="X63" i="4"/>
  <c r="Q63" i="4"/>
  <c r="R113" i="4"/>
  <c r="V113" i="4"/>
  <c r="O75" i="4"/>
  <c r="O113" i="5"/>
  <c r="E85" i="5"/>
  <c r="Q75" i="4"/>
  <c r="V63" i="4"/>
  <c r="O63" i="4"/>
  <c r="W113" i="5"/>
  <c r="R113" i="5"/>
  <c r="S113" i="5"/>
  <c r="V113" i="5"/>
  <c r="P113" i="5"/>
  <c r="T85" i="5"/>
  <c r="T63" i="5"/>
  <c r="W63" i="5"/>
  <c r="P63" i="5"/>
  <c r="S63" i="5"/>
  <c r="S113" i="4"/>
  <c r="P113" i="4"/>
  <c r="U113" i="4"/>
  <c r="O113" i="4"/>
  <c r="Q113" i="4"/>
  <c r="T85" i="4"/>
  <c r="S75" i="4"/>
  <c r="T63" i="4"/>
  <c r="X113" i="4"/>
  <c r="T113" i="4"/>
  <c r="S85" i="4"/>
  <c r="W85" i="4"/>
  <c r="T113" i="5"/>
  <c r="X113" i="5"/>
  <c r="Q113" i="5"/>
  <c r="T48" i="4"/>
  <c r="Q48" i="4"/>
  <c r="U48" i="4"/>
  <c r="W48" i="5"/>
  <c r="P48" i="5"/>
  <c r="T48" i="5"/>
  <c r="V48" i="5"/>
  <c r="P48" i="4"/>
  <c r="X48" i="5"/>
  <c r="W48" i="4"/>
  <c r="O48" i="4"/>
  <c r="R48" i="5"/>
  <c r="X48" i="4"/>
  <c r="Q48" i="5"/>
  <c r="S48" i="4"/>
  <c r="U48" i="5"/>
  <c r="V48" i="4"/>
  <c r="S48" i="5"/>
  <c r="R48" i="4"/>
  <c r="O48" i="5"/>
  <c r="L75" i="4"/>
  <c r="M113" i="4"/>
  <c r="L113" i="4"/>
  <c r="L63" i="4"/>
  <c r="I85" i="5"/>
  <c r="M113" i="5"/>
  <c r="D75" i="4"/>
  <c r="D85" i="4"/>
  <c r="N113" i="4"/>
  <c r="D63" i="4"/>
  <c r="N63" i="4"/>
  <c r="J85" i="4"/>
  <c r="I75" i="4"/>
  <c r="H75" i="5"/>
  <c r="D113" i="4"/>
  <c r="J63" i="4"/>
  <c r="I63" i="4"/>
  <c r="E85" i="4"/>
  <c r="E75" i="4"/>
  <c r="M85" i="4"/>
  <c r="L75" i="5"/>
  <c r="K113" i="5"/>
  <c r="K85" i="5"/>
  <c r="M85" i="5"/>
  <c r="K75" i="5"/>
  <c r="F75" i="4"/>
  <c r="N85" i="4"/>
  <c r="G113" i="5"/>
  <c r="G63" i="5"/>
  <c r="I75" i="5"/>
  <c r="H85" i="5"/>
  <c r="E63" i="5"/>
  <c r="N63" i="5"/>
  <c r="K75" i="4"/>
  <c r="H113" i="4"/>
  <c r="H63" i="4"/>
  <c r="G63" i="4"/>
  <c r="G85" i="5"/>
  <c r="J85" i="5"/>
  <c r="F85" i="5"/>
  <c r="D75" i="5"/>
  <c r="D63" i="5"/>
  <c r="F63" i="5"/>
  <c r="F63" i="4"/>
  <c r="M75" i="5"/>
  <c r="E113" i="5"/>
  <c r="G75" i="5"/>
  <c r="I63" i="5"/>
  <c r="J113" i="5"/>
  <c r="J113" i="4"/>
  <c r="K63" i="5"/>
  <c r="L113" i="5"/>
  <c r="D113" i="5"/>
  <c r="L85" i="5"/>
  <c r="J75" i="5"/>
  <c r="H63" i="5"/>
  <c r="E75" i="5"/>
  <c r="H113" i="5"/>
  <c r="M63" i="4"/>
  <c r="I113" i="5"/>
  <c r="M63" i="5"/>
  <c r="N85" i="5"/>
  <c r="D85" i="5"/>
  <c r="K113" i="4"/>
  <c r="N113" i="5"/>
  <c r="N75" i="4"/>
  <c r="N75" i="5"/>
  <c r="F113" i="5"/>
  <c r="J63" i="5"/>
  <c r="F75" i="5"/>
  <c r="I85" i="4"/>
  <c r="G113" i="4"/>
  <c r="K63" i="4"/>
  <c r="E113" i="4"/>
  <c r="K85" i="4"/>
  <c r="F113" i="4"/>
  <c r="E63" i="4"/>
  <c r="N48" i="4"/>
  <c r="N48" i="5"/>
  <c r="E48" i="5"/>
  <c r="K48" i="5"/>
  <c r="L48" i="5"/>
  <c r="J48" i="5"/>
  <c r="F48" i="5"/>
  <c r="H48" i="5"/>
  <c r="D12" i="5"/>
  <c r="M48" i="5"/>
  <c r="I48" i="5"/>
  <c r="R3" i="1"/>
  <c r="D25" i="5"/>
  <c r="G48" i="5"/>
  <c r="M48" i="4"/>
  <c r="L48" i="4"/>
  <c r="K48" i="4"/>
  <c r="J48" i="4"/>
  <c r="I48" i="4"/>
  <c r="H48" i="4"/>
  <c r="F48" i="4"/>
  <c r="E48" i="4"/>
  <c r="G48" i="4"/>
  <c r="U10" i="1"/>
  <c r="D29" i="4" s="1"/>
  <c r="S3" i="1"/>
  <c r="U14" i="1"/>
  <c r="D11" i="4" s="1"/>
  <c r="D7" i="5" l="1"/>
  <c r="S4" i="1"/>
  <c r="U4" i="1" s="1"/>
  <c r="D7" i="4" s="1"/>
  <c r="R4" i="1"/>
  <c r="L56" i="5"/>
  <c r="L63" i="5" s="1"/>
  <c r="O12" i="1"/>
  <c r="U2" i="1"/>
  <c r="D12" i="4" s="1"/>
  <c r="U3" i="1"/>
  <c r="D25" i="4" s="1"/>
  <c r="D17" i="5" l="1"/>
  <c r="D48" i="5" s="1"/>
  <c r="R12" i="1"/>
  <c r="S12" i="1"/>
  <c r="U12" i="1" l="1"/>
  <c r="D17" i="4" s="1"/>
  <c r="D48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Claudstone dos Reis Mendes Junior</author>
    <author>tc={DC2E9DB2-40AF-4935-AA93-7B4550FD0964}</author>
    <author>tc={BD340C51-08C4-4562-BA24-EDE1E20E5788}</author>
    <author>tc={D8633433-9615-4D52-86A0-EC0674499367}</author>
    <author>tc={F24F9BBB-024C-45B5-8CD7-9681A93138AE}</author>
  </authors>
  <commentList>
    <comment ref="C2018" authorId="0" shapeId="0" xr:uid="{F001524D-E118-484C-A939-0F7E7702D03A}">
      <text>
        <r>
          <rPr>
            <sz val="10"/>
            <color indexed="81"/>
            <rFont val="Arial"/>
            <family val="2"/>
          </rPr>
          <t>Pagamento de abastecimento anterior</t>
        </r>
      </text>
    </comment>
    <comment ref="R7124" authorId="1" shapeId="0" xr:uid="{DC2E9DB2-40AF-4935-AA93-7B4550FD096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Odômetro incorreto</t>
      </text>
    </comment>
    <comment ref="R7361" authorId="2" shapeId="0" xr:uid="{BD340C51-08C4-4562-BA24-EDE1E20E578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Odômetro incorreto - 741412</t>
      </text>
    </comment>
    <comment ref="A7367" authorId="3" shapeId="0" xr:uid="{D8633433-9615-4D52-86A0-EC067449936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Abastecimento estornado</t>
      </text>
    </comment>
    <comment ref="R7477" authorId="4" shapeId="0" xr:uid="{F24F9BBB-024C-45B5-8CD7-9681A93138A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Odômetro incorreto - 58940</t>
      </text>
    </comment>
  </commentList>
</comments>
</file>

<file path=xl/sharedStrings.xml><?xml version="1.0" encoding="utf-8"?>
<sst xmlns="http://schemas.openxmlformats.org/spreadsheetml/2006/main" count="191107" uniqueCount="16095">
  <si>
    <t>PLACA</t>
  </si>
  <si>
    <t>NUMERO CARTAO</t>
  </si>
  <si>
    <t>DATA</t>
  </si>
  <si>
    <t>MATRICULA</t>
  </si>
  <si>
    <t>MOTORISTA</t>
  </si>
  <si>
    <t>NUMERO FROTA</t>
  </si>
  <si>
    <t>TIPO FROTA</t>
  </si>
  <si>
    <t>MODELO</t>
  </si>
  <si>
    <t>FABRICANTE</t>
  </si>
  <si>
    <t>TERMINAL</t>
  </si>
  <si>
    <t>ESTABELECIMENTO</t>
  </si>
  <si>
    <t>CIDADE</t>
  </si>
  <si>
    <t>UF</t>
  </si>
  <si>
    <t>PRODUTO</t>
  </si>
  <si>
    <t>DISTANCIA</t>
  </si>
  <si>
    <t>CONSUMO</t>
  </si>
  <si>
    <t>UNIDADE</t>
  </si>
  <si>
    <t>HODOMETRO</t>
  </si>
  <si>
    <t>QUANTIDADE</t>
  </si>
  <si>
    <t>VALOR UNITARIO</t>
  </si>
  <si>
    <t>VALOR TOTAL</t>
  </si>
  <si>
    <t>CUPOM FISCAL</t>
  </si>
  <si>
    <t>CENTRO RESULTADO</t>
  </si>
  <si>
    <t>FILIAL</t>
  </si>
  <si>
    <t>CENTRO CUSTO</t>
  </si>
  <si>
    <t>NUMERO TAG NFC</t>
  </si>
  <si>
    <t>aux data</t>
  </si>
  <si>
    <t>Aux Mês</t>
  </si>
  <si>
    <t>Aux Ano</t>
  </si>
  <si>
    <t>ÁREA</t>
  </si>
  <si>
    <t>TFX8A49</t>
  </si>
  <si>
    <t>Reembolso</t>
  </si>
  <si>
    <t>n/a</t>
  </si>
  <si>
    <t>EDUARDO DE SOUSA PIMENTEL</t>
  </si>
  <si>
    <t>POOL - 01</t>
  </si>
  <si>
    <t>Automóvel</t>
  </si>
  <si>
    <t>ARGO</t>
  </si>
  <si>
    <t>FIAT</t>
  </si>
  <si>
    <t>GO</t>
  </si>
  <si>
    <t>ETANOL COMUM</t>
  </si>
  <si>
    <t xml:space="preserve"> Km/L</t>
  </si>
  <si>
    <t>0</t>
  </si>
  <si>
    <t>Planejamento Operaci</t>
  </si>
  <si>
    <t>Operacional</t>
  </si>
  <si>
    <t>TFD2J89</t>
  </si>
  <si>
    <t>POOL - 02</t>
  </si>
  <si>
    <t>TFF6I82</t>
  </si>
  <si>
    <t>POOL - 03</t>
  </si>
  <si>
    <t>TGL4J09</t>
  </si>
  <si>
    <t>VA - 01</t>
  </si>
  <si>
    <t>TFR8B59</t>
  </si>
  <si>
    <t>VA - 02</t>
  </si>
  <si>
    <t>TFI3B19</t>
  </si>
  <si>
    <t>VA - 03</t>
  </si>
  <si>
    <t>TFY6E09</t>
  </si>
  <si>
    <t>VA - 04</t>
  </si>
  <si>
    <t>TFP3B22</t>
  </si>
  <si>
    <t>VA - 05</t>
  </si>
  <si>
    <t>TFS3C72</t>
  </si>
  <si>
    <t>VA - 06</t>
  </si>
  <si>
    <t>TFN0D12</t>
  </si>
  <si>
    <t>VA - 07</t>
  </si>
  <si>
    <t>TFX7J72</t>
  </si>
  <si>
    <t>VA - 08</t>
  </si>
  <si>
    <t>TFE6B22</t>
  </si>
  <si>
    <t>VA - 09</t>
  </si>
  <si>
    <t>TFY3C02</t>
  </si>
  <si>
    <t>VA - 10</t>
  </si>
  <si>
    <t>TFF5D72</t>
  </si>
  <si>
    <t>VA - 11</t>
  </si>
  <si>
    <t>TFY2H52</t>
  </si>
  <si>
    <t>VA - 12</t>
  </si>
  <si>
    <t>TFP9I32</t>
  </si>
  <si>
    <t>VA - 13</t>
  </si>
  <si>
    <t>TGF2J32</t>
  </si>
  <si>
    <t>VA - 14</t>
  </si>
  <si>
    <t>TFW2H32</t>
  </si>
  <si>
    <t>VA - 15</t>
  </si>
  <si>
    <t>60645800105124274</t>
  </si>
  <si>
    <t>12/05/2025 14:36:33</t>
  </si>
  <si>
    <t>26270</t>
  </si>
  <si>
    <t>CRISTIANO TORRES WARDIL</t>
  </si>
  <si>
    <t>92267803</t>
  </si>
  <si>
    <t>POSTO XANDAO</t>
  </si>
  <si>
    <t>GOIANIA</t>
  </si>
  <si>
    <t>60645800105124220</t>
  </si>
  <si>
    <t>12/05/2025 17:26:45</t>
  </si>
  <si>
    <t>00271</t>
  </si>
  <si>
    <t>HEDER OLIVEIRA SANTANA</t>
  </si>
  <si>
    <t>07674909</t>
  </si>
  <si>
    <t>AUTO POSTO INDIARA</t>
  </si>
  <si>
    <t>INDIARA</t>
  </si>
  <si>
    <t>5228</t>
  </si>
  <si>
    <t>60645800105124300</t>
  </si>
  <si>
    <t>12/05/2025 18:51:13</t>
  </si>
  <si>
    <t>33861</t>
  </si>
  <si>
    <t>FERNANDO DOS REIS GONÇALVES</t>
  </si>
  <si>
    <t>26466212</t>
  </si>
  <si>
    <t>AUTO POSTO GLOBAL AR</t>
  </si>
  <si>
    <t>120567811</t>
  </si>
  <si>
    <t>60645800105124193</t>
  </si>
  <si>
    <t>12/05/2025 19:38:11</t>
  </si>
  <si>
    <t>71805</t>
  </si>
  <si>
    <t>MURILLO SOUZA BERNARDES</t>
  </si>
  <si>
    <t>31860311</t>
  </si>
  <si>
    <t>POSTO CAPIM DOURADO</t>
  </si>
  <si>
    <t>197343</t>
  </si>
  <si>
    <t>13/05/2025 12:44:59</t>
  </si>
  <si>
    <t>26406711</t>
  </si>
  <si>
    <t>POSTO ZANDONADI</t>
  </si>
  <si>
    <t>GUAPO</t>
  </si>
  <si>
    <t>ETANOL ADITIVADO</t>
  </si>
  <si>
    <t>1</t>
  </si>
  <si>
    <t>60645800105124310</t>
  </si>
  <si>
    <t>13/05/2025 12:47:36</t>
  </si>
  <si>
    <t>29136</t>
  </si>
  <si>
    <t>CLEITON INACIO DE MOURA</t>
  </si>
  <si>
    <t>201722</t>
  </si>
  <si>
    <t>60645800105124210</t>
  </si>
  <si>
    <t>13/05/2025 13:33:14</t>
  </si>
  <si>
    <t>02769</t>
  </si>
  <si>
    <t>ANDRE LUIS PAULINO</t>
  </si>
  <si>
    <t>81889412</t>
  </si>
  <si>
    <t>POSTO ZERO UM</t>
  </si>
  <si>
    <t>RIO VERDE</t>
  </si>
  <si>
    <t>60645800105124258</t>
  </si>
  <si>
    <t>13/05/2025 14:21:43</t>
  </si>
  <si>
    <t>03608</t>
  </si>
  <si>
    <t>WEIDER DA SILVA RODRIGUES</t>
  </si>
  <si>
    <t>130551651</t>
  </si>
  <si>
    <t>60645800105124150</t>
  </si>
  <si>
    <t>13/05/2025 18:52:46</t>
  </si>
  <si>
    <t>40379</t>
  </si>
  <si>
    <t>JESTER LUCAS GOUVEIA SANTOS</t>
  </si>
  <si>
    <t>88813408</t>
  </si>
  <si>
    <t>POSTO ITALIA</t>
  </si>
  <si>
    <t>SENADOR CANEDO</t>
  </si>
  <si>
    <t>3186</t>
  </si>
  <si>
    <t>14/05/2025 07:33:51</t>
  </si>
  <si>
    <t>45364511</t>
  </si>
  <si>
    <t>AUTO POSTO CERRADO 4</t>
  </si>
  <si>
    <t>ITUMBIARA</t>
  </si>
  <si>
    <t>337702</t>
  </si>
  <si>
    <t>60645800105124282</t>
  </si>
  <si>
    <t>14/05/2025 19:09:57</t>
  </si>
  <si>
    <t>49396</t>
  </si>
  <si>
    <t>JOAO JOSE MULATINHO DE MEDEIROS CORREIA</t>
  </si>
  <si>
    <t>36603412</t>
  </si>
  <si>
    <t>POSTO DO RATINHO</t>
  </si>
  <si>
    <t>60645800105124266</t>
  </si>
  <si>
    <t>14/05/2025 21:53:35</t>
  </si>
  <si>
    <t>37473</t>
  </si>
  <si>
    <t>OTHON SIQUEIRA DE ALMEIDA</t>
  </si>
  <si>
    <t>07506503</t>
  </si>
  <si>
    <t>POSTO CHURR. PRESIDENTE   24HS</t>
  </si>
  <si>
    <t>ANAPOLIS</t>
  </si>
  <si>
    <t>60645800105124339</t>
  </si>
  <si>
    <t>15/05/2025 07:03:32</t>
  </si>
  <si>
    <t>03126</t>
  </si>
  <si>
    <t>PEDRO PAULO SILVA SANTOS</t>
  </si>
  <si>
    <t>75350202</t>
  </si>
  <si>
    <t>AUTO POSTO SANTA FE BAIRRO POP</t>
  </si>
  <si>
    <t>3</t>
  </si>
  <si>
    <t>15/05/2025 08:22:48</t>
  </si>
  <si>
    <t>15/05/2025 08:54:34</t>
  </si>
  <si>
    <t>46286315</t>
  </si>
  <si>
    <t>POSTO CENTRAL</t>
  </si>
  <si>
    <t>BOM JESUS</t>
  </si>
  <si>
    <t>15/05/2025 16:05:05</t>
  </si>
  <si>
    <t>75331003</t>
  </si>
  <si>
    <t>SUPERVIA LAGOA</t>
  </si>
  <si>
    <t>15/05/2025 16:20:29</t>
  </si>
  <si>
    <t>69494411</t>
  </si>
  <si>
    <t>REDE MARAJO RIO VERD</t>
  </si>
  <si>
    <t>16/05/2025 08:24:03</t>
  </si>
  <si>
    <t>53030006</t>
  </si>
  <si>
    <t>KR TREVO</t>
  </si>
  <si>
    <t>SANTA HELENA DE GOIAS</t>
  </si>
  <si>
    <t>16/05/2025 08:53:50</t>
  </si>
  <si>
    <t>64170105</t>
  </si>
  <si>
    <t>POSTOS DUME</t>
  </si>
  <si>
    <t>APARECIDA DE GOIANIA</t>
  </si>
  <si>
    <t>12</t>
  </si>
  <si>
    <t>60645800105124169</t>
  </si>
  <si>
    <t>16/05/2025 10:32:03</t>
  </si>
  <si>
    <t>70882</t>
  </si>
  <si>
    <t>160537867</t>
  </si>
  <si>
    <t>16/05/2025 14:28:43</t>
  </si>
  <si>
    <t>45308900</t>
  </si>
  <si>
    <t>POSTO LUPATINI</t>
  </si>
  <si>
    <t>SANTO ANTONIO DA BARRA</t>
  </si>
  <si>
    <t>16/05/2025 17:18:02</t>
  </si>
  <si>
    <t>92280303</t>
  </si>
  <si>
    <t>AUTO POSTO PORTEIRAO</t>
  </si>
  <si>
    <t>PORTEIRAO</t>
  </si>
  <si>
    <t>16/05/2025 18:05:13</t>
  </si>
  <si>
    <t>01848013</t>
  </si>
  <si>
    <t>POSTO XODO</t>
  </si>
  <si>
    <t>16/05/2025 19:04:45</t>
  </si>
  <si>
    <t>69465011</t>
  </si>
  <si>
    <t>POSTO T 4</t>
  </si>
  <si>
    <t>17/05/2025 12:01:50</t>
  </si>
  <si>
    <t>69497411</t>
  </si>
  <si>
    <t>DECIO L5</t>
  </si>
  <si>
    <t>19/05/2025 06:49:02</t>
  </si>
  <si>
    <t>92250803</t>
  </si>
  <si>
    <t>AUTO POSTO ESPLANADA</t>
  </si>
  <si>
    <t>GOIATUBA</t>
  </si>
  <si>
    <t>190524450</t>
  </si>
  <si>
    <t>60645800105124177</t>
  </si>
  <si>
    <t>19/05/2025 08:16:04</t>
  </si>
  <si>
    <t>00411</t>
  </si>
  <si>
    <t>RICARDO DE PAULA</t>
  </si>
  <si>
    <t>19/05/2025 10:11:44</t>
  </si>
  <si>
    <t>19/05/2025 12:03:48</t>
  </si>
  <si>
    <t>36645906</t>
  </si>
  <si>
    <t>AUTO POSTO ESTRELA DO SUL III</t>
  </si>
  <si>
    <t>ACREUNA</t>
  </si>
  <si>
    <t>19/05/2025 17:25:33</t>
  </si>
  <si>
    <t>13342911</t>
  </si>
  <si>
    <t>20/05/2025 07:59:52</t>
  </si>
  <si>
    <t>20/05/2025 08:41:46</t>
  </si>
  <si>
    <t>60645800105124201</t>
  </si>
  <si>
    <t>20/05/2025 08:48:38</t>
  </si>
  <si>
    <t>07373</t>
  </si>
  <si>
    <t>RAFAEL SILVEIRA E SILVEIRA</t>
  </si>
  <si>
    <t>7373</t>
  </si>
  <si>
    <t>20/05/2025 10:18:03</t>
  </si>
  <si>
    <t>07685404</t>
  </si>
  <si>
    <t>POSTO ALVORADA</t>
  </si>
  <si>
    <t>20/05/2025 12:31:59</t>
  </si>
  <si>
    <t>41826312</t>
  </si>
  <si>
    <t>AUTO POSTO JACARE</t>
  </si>
  <si>
    <t>200544983</t>
  </si>
  <si>
    <t>20/05/2025 16:07:37</t>
  </si>
  <si>
    <t>20/05/2025 16:08:12</t>
  </si>
  <si>
    <t>20/05/2025 18:26:24</t>
  </si>
  <si>
    <t>87183400</t>
  </si>
  <si>
    <t>MARAJO GUAPO</t>
  </si>
  <si>
    <t>21/05/2025 07:52:13</t>
  </si>
  <si>
    <t>21/05/2025 11:06:39</t>
  </si>
  <si>
    <t>53081700</t>
  </si>
  <si>
    <t>POSTO Z   Z SANTA MA</t>
  </si>
  <si>
    <t>60645800105143819</t>
  </si>
  <si>
    <t>21/05/2025 12:05:08</t>
  </si>
  <si>
    <t>21/05/2025 16:14:11</t>
  </si>
  <si>
    <t>2</t>
  </si>
  <si>
    <t>21/05/2025 18:21:06</t>
  </si>
  <si>
    <t>64191102</t>
  </si>
  <si>
    <t>AUTO POSTO PIRETT</t>
  </si>
  <si>
    <t>60645800105143738</t>
  </si>
  <si>
    <t>22/05/2025 10:08:24</t>
  </si>
  <si>
    <t>24906505</t>
  </si>
  <si>
    <t>AUTO POSTO BOM RETIR</t>
  </si>
  <si>
    <t>220536</t>
  </si>
  <si>
    <t>60645800105143827</t>
  </si>
  <si>
    <t>22/05/2025 13:03:15</t>
  </si>
  <si>
    <t>201796</t>
  </si>
  <si>
    <t>22/05/2025 13:22:59</t>
  </si>
  <si>
    <t>45333408</t>
  </si>
  <si>
    <t>AUTO POSTO VIP</t>
  </si>
  <si>
    <t>ABADIANIA</t>
  </si>
  <si>
    <t>22/05/2025 13:23:44</t>
  </si>
  <si>
    <t>60645800105143754</t>
  </si>
  <si>
    <t>22/05/2025 15:55:42</t>
  </si>
  <si>
    <t>338944</t>
  </si>
  <si>
    <t>60645800105143720</t>
  </si>
  <si>
    <t>22/05/2025 16:52:45</t>
  </si>
  <si>
    <t>23/05/2025 08:01:51</t>
  </si>
  <si>
    <t>23/05/2025 08:34:29</t>
  </si>
  <si>
    <t>23/05/2025 09:34:07</t>
  </si>
  <si>
    <t>23/05/2025 17:05:06</t>
  </si>
  <si>
    <t>60645800105143790</t>
  </si>
  <si>
    <t>23/05/2025 18:19:46</t>
  </si>
  <si>
    <t>24/05/2025 13:30:08</t>
  </si>
  <si>
    <t>46209914</t>
  </si>
  <si>
    <t>DECIO RIO VERDE</t>
  </si>
  <si>
    <t>202505241329</t>
  </si>
  <si>
    <t>26/05/2025 07:18:20</t>
  </si>
  <si>
    <t>26/05/2025 08:52:00</t>
  </si>
  <si>
    <t>Manual</t>
  </si>
  <si>
    <t>TRANSAÇÃO DE AJUSTE</t>
  </si>
  <si>
    <t>26/05/2025 08:54:43</t>
  </si>
  <si>
    <t>26/05/2025 13:36:03</t>
  </si>
  <si>
    <t>26/05/2025 16:47:49</t>
  </si>
  <si>
    <t>41875311</t>
  </si>
  <si>
    <t>POSTO SABOR DA TERRA</t>
  </si>
  <si>
    <t>260560417</t>
  </si>
  <si>
    <t>60645800105143360</t>
  </si>
  <si>
    <t>26/05/2025 19:13:26</t>
  </si>
  <si>
    <t>3263</t>
  </si>
  <si>
    <t>26/05/2025 21:36:42</t>
  </si>
  <si>
    <t>31803903</t>
  </si>
  <si>
    <t>BOM SUCESSO AUTO POSTO  24 HS</t>
  </si>
  <si>
    <t>886513</t>
  </si>
  <si>
    <t>27/05/2025 07:24:42</t>
  </si>
  <si>
    <t>60645800105143780</t>
  </si>
  <si>
    <t>27/05/2025 07:34:05</t>
  </si>
  <si>
    <t>27/05/2025 09:33:13</t>
  </si>
  <si>
    <t>21987505</t>
  </si>
  <si>
    <t>AUTO POSTO AVENIDA P</t>
  </si>
  <si>
    <t>CEZARINA</t>
  </si>
  <si>
    <t>270534326</t>
  </si>
  <si>
    <t>27/05/2025 12:26:53</t>
  </si>
  <si>
    <t>69459415</t>
  </si>
  <si>
    <t>PADDOCK CEZARINA</t>
  </si>
  <si>
    <t>276530</t>
  </si>
  <si>
    <t>27/05/2025 16:49:51</t>
  </si>
  <si>
    <t>45306411</t>
  </si>
  <si>
    <t>POSTO KR 05</t>
  </si>
  <si>
    <t>28/05/2025 09:20:35</t>
  </si>
  <si>
    <t>280533473</t>
  </si>
  <si>
    <t>28/05/2025 09:38:59</t>
  </si>
  <si>
    <t>28/05/2025 14:58:00</t>
  </si>
  <si>
    <t>280553789</t>
  </si>
  <si>
    <t>28/05/2025 15:33:02</t>
  </si>
  <si>
    <t>28/05/2025 16:36:56</t>
  </si>
  <si>
    <t>28/05/2025 21:45:40</t>
  </si>
  <si>
    <t>29/05/2025 11:01:31</t>
  </si>
  <si>
    <t>60645800105143700</t>
  </si>
  <si>
    <t>29/05/2025 12:29:52</t>
  </si>
  <si>
    <t>201857</t>
  </si>
  <si>
    <t>29/05/2025 14:59:18</t>
  </si>
  <si>
    <t>290553842</t>
  </si>
  <si>
    <t>60645800105143681</t>
  </si>
  <si>
    <t>29/05/2025 15:25:44</t>
  </si>
  <si>
    <t>92635</t>
  </si>
  <si>
    <t>ADENILDO BARBOSA DUTRA</t>
  </si>
  <si>
    <t>26755105</t>
  </si>
  <si>
    <t>POSTO Z+Z MOINHO DOS VENTOS</t>
  </si>
  <si>
    <t>29/05/2025 17:41:31</t>
  </si>
  <si>
    <t>30/05/2025 07:52:03</t>
  </si>
  <si>
    <t>60645800105143762</t>
  </si>
  <si>
    <t>30/05/2025 09:37:17</t>
  </si>
  <si>
    <t>53034702</t>
  </si>
  <si>
    <t>POSTO SANTA LUZIA II</t>
  </si>
  <si>
    <t>30/05/2025 13:33:49</t>
  </si>
  <si>
    <t>30/05/2025 15:07:00</t>
  </si>
  <si>
    <t>53032505</t>
  </si>
  <si>
    <t>AUTO POSTO CRISTAL</t>
  </si>
  <si>
    <t>300554508</t>
  </si>
  <si>
    <t>30/05/2025 18:38:51</t>
  </si>
  <si>
    <t>31/05/2025 08:49:47</t>
  </si>
  <si>
    <t>31/05/2025 09:17:02</t>
  </si>
  <si>
    <t>94277205</t>
  </si>
  <si>
    <t>POSTO ESTRELA DO SUL</t>
  </si>
  <si>
    <t>41219</t>
  </si>
  <si>
    <t>31/05/2025 11:08:01</t>
  </si>
  <si>
    <t>36637114</t>
  </si>
  <si>
    <t>POSTO TERRA</t>
  </si>
  <si>
    <t>31/05/2025 12:16:03</t>
  </si>
  <si>
    <t>69469606</t>
  </si>
  <si>
    <t>DECIO MINEIROS</t>
  </si>
  <si>
    <t>MINEIROS</t>
  </si>
  <si>
    <t>55235</t>
  </si>
  <si>
    <t>31/05/2025 13:31:29</t>
  </si>
  <si>
    <t>13308211</t>
  </si>
  <si>
    <t>P. BANDEIRANTES</t>
  </si>
  <si>
    <t>310548</t>
  </si>
  <si>
    <t>31/05/2025 16:36:38</t>
  </si>
  <si>
    <t>07660207</t>
  </si>
  <si>
    <t>MARAJO APARECIDA DE GOIANIA</t>
  </si>
  <si>
    <t>01/06/2025 09:54:00</t>
  </si>
  <si>
    <t>02/06/2025 09:00:00</t>
  </si>
  <si>
    <t>02/06/2025 09:48:34</t>
  </si>
  <si>
    <t>02/06/2025 10:51:20</t>
  </si>
  <si>
    <t>02/06/2025 14:59:15</t>
  </si>
  <si>
    <t>281241</t>
  </si>
  <si>
    <t>03/06/2025 07:51:50</t>
  </si>
  <si>
    <t>03/06/2025 08:33:39</t>
  </si>
  <si>
    <t>13335016</t>
  </si>
  <si>
    <t>POSTO TREVO</t>
  </si>
  <si>
    <t>30630787</t>
  </si>
  <si>
    <t>03/06/2025 08:59:08</t>
  </si>
  <si>
    <t>30632301</t>
  </si>
  <si>
    <t>03/06/2025 15:25:45</t>
  </si>
  <si>
    <t>21998701</t>
  </si>
  <si>
    <t>HIDROLANDIA</t>
  </si>
  <si>
    <t>03/06/2025 15:52:01</t>
  </si>
  <si>
    <t>03/06/2025 16:29:17</t>
  </si>
  <si>
    <t>60645800105143835</t>
  </si>
  <si>
    <t>04/06/2025 08:30:10</t>
  </si>
  <si>
    <t>99638</t>
  </si>
  <si>
    <t>LAFAIETE DE SOUZA SANTOS</t>
  </si>
  <si>
    <t>201908</t>
  </si>
  <si>
    <t>04/06/2025 12:54:09</t>
  </si>
  <si>
    <t>40646539</t>
  </si>
  <si>
    <t>04/06/2025 15:47:35</t>
  </si>
  <si>
    <t>04/06/2025 15:49:31</t>
  </si>
  <si>
    <t>60645800105143690</t>
  </si>
  <si>
    <t>04/06/2025 18:29:46</t>
  </si>
  <si>
    <t>09697</t>
  </si>
  <si>
    <t>HUILDSON ROSA BARBOSA</t>
  </si>
  <si>
    <t>36693900</t>
  </si>
  <si>
    <t>POSTO FAROL</t>
  </si>
  <si>
    <t>496099</t>
  </si>
  <si>
    <t>04/06/2025 19:53:55</t>
  </si>
  <si>
    <t>201915</t>
  </si>
  <si>
    <t>05/06/2025 08:49:00</t>
  </si>
  <si>
    <t>53085200</t>
  </si>
  <si>
    <t>POSTO AM</t>
  </si>
  <si>
    <t>05/06/2025 09:30:56</t>
  </si>
  <si>
    <t>50634205</t>
  </si>
  <si>
    <t>05/06/2025 11:30:13</t>
  </si>
  <si>
    <t>87185801</t>
  </si>
  <si>
    <t>POSTO SAO JOAO BATISTA</t>
  </si>
  <si>
    <t>05/06/2025 14:20:06</t>
  </si>
  <si>
    <t>340950</t>
  </si>
  <si>
    <t>05/06/2025 15:41:22</t>
  </si>
  <si>
    <t>45307105</t>
  </si>
  <si>
    <t>POSTO GIRASSOL</t>
  </si>
  <si>
    <t>506563</t>
  </si>
  <si>
    <t>05/06/2025 15:42:38</t>
  </si>
  <si>
    <t>05/06/2025 16:59:42</t>
  </si>
  <si>
    <t>05/06/2025 17:09:17</t>
  </si>
  <si>
    <t>50661686</t>
  </si>
  <si>
    <t>05/06/2025 18:14:39</t>
  </si>
  <si>
    <t>50665629</t>
  </si>
  <si>
    <t>06/06/2025 06:18:48</t>
  </si>
  <si>
    <t>42368</t>
  </si>
  <si>
    <t>06/06/2025 07:46:07</t>
  </si>
  <si>
    <t>31829913</t>
  </si>
  <si>
    <t>POSTO VILA RICA INDEPENDENCIA</t>
  </si>
  <si>
    <t>06/06/2025 07:55:17</t>
  </si>
  <si>
    <t>06/06/2025 14:25:32</t>
  </si>
  <si>
    <t>06/06/2025 15:34:13</t>
  </si>
  <si>
    <t>06/06/2025 16:16:05</t>
  </si>
  <si>
    <t>06/06/2025 17:27:06</t>
  </si>
  <si>
    <t>31812600</t>
  </si>
  <si>
    <t>POSTO NOVA AMERICA</t>
  </si>
  <si>
    <t>60662766</t>
  </si>
  <si>
    <t>06/06/2025 18:34:29</t>
  </si>
  <si>
    <t>60666714</t>
  </si>
  <si>
    <t>09/06/2025 11:51:49</t>
  </si>
  <si>
    <t>90642590</t>
  </si>
  <si>
    <t>09/06/2025 12:24:59</t>
  </si>
  <si>
    <t>90644658</t>
  </si>
  <si>
    <t>09/06/2025 16:57:44</t>
  </si>
  <si>
    <t>31847712</t>
  </si>
  <si>
    <t>POSTO BOA VIAGEM</t>
  </si>
  <si>
    <t>09/06/2025 17:39:26</t>
  </si>
  <si>
    <t>09/06/2025 22:07:18</t>
  </si>
  <si>
    <t>09/06/2025 22:23:34</t>
  </si>
  <si>
    <t>10/06/2025 08:34:27</t>
  </si>
  <si>
    <t>43227</t>
  </si>
  <si>
    <t>10/06/2025 12:17:51</t>
  </si>
  <si>
    <t>26126</t>
  </si>
  <si>
    <t>MARIVALDO GONÇALVES</t>
  </si>
  <si>
    <t>10/06/2025 12:43:44</t>
  </si>
  <si>
    <t>100645</t>
  </si>
  <si>
    <t>10/06/2025 12:48:05</t>
  </si>
  <si>
    <t>10/06/2025 15:46:27</t>
  </si>
  <si>
    <t>10/06/2025 16:12:11</t>
  </si>
  <si>
    <t>60645800105143673</t>
  </si>
  <si>
    <t>10/06/2025 18:45:24</t>
  </si>
  <si>
    <t>11/06/2025 07:23:22</t>
  </si>
  <si>
    <t>36639216</t>
  </si>
  <si>
    <t>POSTO ALDEIA</t>
  </si>
  <si>
    <t>60645800105143800</t>
  </si>
  <si>
    <t>11/06/2025 08:27:29</t>
  </si>
  <si>
    <t>05918</t>
  </si>
  <si>
    <t>GISELIA AGUIAR DA ROCHA</t>
  </si>
  <si>
    <t>11/06/2025 10:03:31</t>
  </si>
  <si>
    <t>43497</t>
  </si>
  <si>
    <t>60645800105143770</t>
  </si>
  <si>
    <t>11/06/2025 10:51:00</t>
  </si>
  <si>
    <t>11/06/2025 13:33:08</t>
  </si>
  <si>
    <t>287690</t>
  </si>
  <si>
    <t>11/06/2025 15:24:20</t>
  </si>
  <si>
    <t>11/06/2025 16:48:23</t>
  </si>
  <si>
    <t>11/06/2025 17:13:21</t>
  </si>
  <si>
    <t>53016704</t>
  </si>
  <si>
    <t>POSTO GATO PRETO</t>
  </si>
  <si>
    <t>11/06/2025 17:27:57</t>
  </si>
  <si>
    <t>36635102</t>
  </si>
  <si>
    <t>AUTO POSTO J R</t>
  </si>
  <si>
    <t>11/06/2025 17:41:02</t>
  </si>
  <si>
    <t>110663617</t>
  </si>
  <si>
    <t>60645800105143710</t>
  </si>
  <si>
    <t>11/06/2025 22:42:07</t>
  </si>
  <si>
    <t>12/06/2025 09:23:14</t>
  </si>
  <si>
    <t>963</t>
  </si>
  <si>
    <t>12/06/2025 11:00:54</t>
  </si>
  <si>
    <t>12/06/2025 12:09:39</t>
  </si>
  <si>
    <t>120643737</t>
  </si>
  <si>
    <t>12/06/2025 16:43:51</t>
  </si>
  <si>
    <t>41821900</t>
  </si>
  <si>
    <t>POSTO TABOCAO V </t>
  </si>
  <si>
    <t>12/06/2025 17:03:29</t>
  </si>
  <si>
    <t>12/06/2025 17:08:38</t>
  </si>
  <si>
    <t>12/06/2025 17:57:02</t>
  </si>
  <si>
    <t>12/06/2025 18:20:35</t>
  </si>
  <si>
    <t>92221200</t>
  </si>
  <si>
    <t>POSTO AMERICA</t>
  </si>
  <si>
    <t>12/06/2025 19:34:59</t>
  </si>
  <si>
    <t>31830217</t>
  </si>
  <si>
    <t>POSTO VILA RICA  1       24HS</t>
  </si>
  <si>
    <t>12/06/2025 23:20:45</t>
  </si>
  <si>
    <t>13/06/2025 07:12:42</t>
  </si>
  <si>
    <t>130625</t>
  </si>
  <si>
    <t>13/06/2025 09:30:05</t>
  </si>
  <si>
    <t>288930</t>
  </si>
  <si>
    <t>13/06/2025 14:06:08</t>
  </si>
  <si>
    <t>13/06/2025 14:08:28</t>
  </si>
  <si>
    <t>130650822</t>
  </si>
  <si>
    <t>13/06/2025 14:50:55</t>
  </si>
  <si>
    <t>13/06/2025 17:48:17</t>
  </si>
  <si>
    <t>13/06/2025 18:42:21</t>
  </si>
  <si>
    <t>14/06/2025 10:48:58</t>
  </si>
  <si>
    <t>14/06/2025 12:08:25</t>
  </si>
  <si>
    <t>53084408</t>
  </si>
  <si>
    <t>POSTO MILLENIUM</t>
  </si>
  <si>
    <t>140643661</t>
  </si>
  <si>
    <t>14/06/2025 12:48:51</t>
  </si>
  <si>
    <t>14/06/2025 17:09:52</t>
  </si>
  <si>
    <t>16/06/2025 07:49:42</t>
  </si>
  <si>
    <t>01801202</t>
  </si>
  <si>
    <t>POSTO Z+Z T-63          24 HS</t>
  </si>
  <si>
    <t>16/06/2025 08:42:48</t>
  </si>
  <si>
    <t>16/06/2025 12:53:37</t>
  </si>
  <si>
    <t>01866511</t>
  </si>
  <si>
    <t>POSTO L M</t>
  </si>
  <si>
    <t>16/06/2025 15:12:14</t>
  </si>
  <si>
    <t>16/06/2025 16:07:19</t>
  </si>
  <si>
    <t>160657</t>
  </si>
  <si>
    <t>17/06/2025 07:32:24</t>
  </si>
  <si>
    <t>81820912</t>
  </si>
  <si>
    <t>AUTO POSTO KR 06</t>
  </si>
  <si>
    <t>17/06/2025 07:43:41</t>
  </si>
  <si>
    <t>17/06/2025 09:00:36</t>
  </si>
  <si>
    <t>17/06/2025 10:05:58</t>
  </si>
  <si>
    <t>17/06/2025 16:05:59</t>
  </si>
  <si>
    <t>202506171605</t>
  </si>
  <si>
    <t>17/06/2025 16:10:48</t>
  </si>
  <si>
    <t>17/06/2025 17:33:38</t>
  </si>
  <si>
    <t>17/06/2025 19:24:48</t>
  </si>
  <si>
    <t>170669848</t>
  </si>
  <si>
    <t>17/06/2025 21:17:41</t>
  </si>
  <si>
    <t>916433</t>
  </si>
  <si>
    <t>18/06/2025 07:36:32</t>
  </si>
  <si>
    <t>18/06/2025 08:40:01</t>
  </si>
  <si>
    <t>46209924</t>
  </si>
  <si>
    <t>18/06/2025 08:55:02</t>
  </si>
  <si>
    <t>18/06/2025 11:16:11</t>
  </si>
  <si>
    <t>18/06/2025 11:50:19</t>
  </si>
  <si>
    <t>18/06/2025 16:22:49</t>
  </si>
  <si>
    <t>18/06/2025 16:40:13</t>
  </si>
  <si>
    <t>18/06/2025 17:35:31</t>
  </si>
  <si>
    <t>202506181734</t>
  </si>
  <si>
    <t>18/06/2025 17:37:58</t>
  </si>
  <si>
    <t>18/06/2025 18:19:53</t>
  </si>
  <si>
    <t>19/06/2025 07:22:25</t>
  </si>
  <si>
    <t>69429000</t>
  </si>
  <si>
    <t>PETROBESSA EXPRESS</t>
  </si>
  <si>
    <t>19/06/2025 08:04:23</t>
  </si>
  <si>
    <t>190628</t>
  </si>
  <si>
    <t>20/06/2025 07:52:45</t>
  </si>
  <si>
    <t>200628290</t>
  </si>
  <si>
    <t>20/06/2025 07:53:55</t>
  </si>
  <si>
    <t>200628357</t>
  </si>
  <si>
    <t>20/06/2025 10:41:24</t>
  </si>
  <si>
    <t>20/06/2025 14:51:30</t>
  </si>
  <si>
    <t>20/06/2025 15:20:34</t>
  </si>
  <si>
    <t>20/06/2025 17:38:08</t>
  </si>
  <si>
    <t>20/06/2025 18:07:40</t>
  </si>
  <si>
    <t>20/06/2025 18:09:57</t>
  </si>
  <si>
    <t>23/06/2025 08:08:44</t>
  </si>
  <si>
    <t>23/06/2025 09:09:04</t>
  </si>
  <si>
    <t>23/06/2025 09:16:36</t>
  </si>
  <si>
    <t>01893111</t>
  </si>
  <si>
    <t>POSTO VILLAGE</t>
  </si>
  <si>
    <t>660937</t>
  </si>
  <si>
    <t>23/06/2025 09:30:50</t>
  </si>
  <si>
    <t>92936414</t>
  </si>
  <si>
    <t>YPE AUTO POSTO</t>
  </si>
  <si>
    <t>ABADIA DE GOIAS</t>
  </si>
  <si>
    <t>23/06/2025 10:33:25</t>
  </si>
  <si>
    <t>230637872</t>
  </si>
  <si>
    <t>23/06/2025 12:52:26</t>
  </si>
  <si>
    <t>23/06/2025 13:20:28</t>
  </si>
  <si>
    <t>230647979</t>
  </si>
  <si>
    <t>23/06/2025 13:27:23</t>
  </si>
  <si>
    <t>44734</t>
  </si>
  <si>
    <t>CARLOS ALBERTO RODRIGUES PEREIRA</t>
  </si>
  <si>
    <t>23/06/2025 21:54:20</t>
  </si>
  <si>
    <t>24/06/2025 09:32:37</t>
  </si>
  <si>
    <t>24/06/2025 11:22:18</t>
  </si>
  <si>
    <t>6185</t>
  </si>
  <si>
    <t>24/06/2025 13:55:47</t>
  </si>
  <si>
    <t>24/06/2025 14:12:39</t>
  </si>
  <si>
    <t>202506241412</t>
  </si>
  <si>
    <t>24/06/2025 14:21:44</t>
  </si>
  <si>
    <t>24/06/2025 16:03:30</t>
  </si>
  <si>
    <t>24/06/2025 17:26:50</t>
  </si>
  <si>
    <t>24/06/2025 17:50:12</t>
  </si>
  <si>
    <t>240664134</t>
  </si>
  <si>
    <t>24/06/2025 18:54:36</t>
  </si>
  <si>
    <t>25/06/2025 06:41:52</t>
  </si>
  <si>
    <t>25/06/2025 10:50:34</t>
  </si>
  <si>
    <t>92936106</t>
  </si>
  <si>
    <t>AUTO POSTO HM 2</t>
  </si>
  <si>
    <t>25/06/2025 12:09:44</t>
  </si>
  <si>
    <t>26707801</t>
  </si>
  <si>
    <t>SUCESSO AUTO POSTO</t>
  </si>
  <si>
    <t>34934</t>
  </si>
  <si>
    <t>25/06/2025 12:58:27</t>
  </si>
  <si>
    <t>295754</t>
  </si>
  <si>
    <t>25/06/2025 13:43:02</t>
  </si>
  <si>
    <t>202506251342</t>
  </si>
  <si>
    <t>25/06/2025 14:42:23</t>
  </si>
  <si>
    <t>202506251441</t>
  </si>
  <si>
    <t>25/06/2025 16:28:29</t>
  </si>
  <si>
    <t>26/06/2025 06:09:53</t>
  </si>
  <si>
    <t>26/06/2025 07:38:13</t>
  </si>
  <si>
    <t>60645800105143746</t>
  </si>
  <si>
    <t>26/06/2025 08:24:07</t>
  </si>
  <si>
    <t>26/06/2025 10:26:32</t>
  </si>
  <si>
    <t>26/06/2025 11:57:00</t>
  </si>
  <si>
    <t>26/06/2025 13:13:11</t>
  </si>
  <si>
    <t>260647554</t>
  </si>
  <si>
    <t>26/06/2025 14:19:37</t>
  </si>
  <si>
    <t>26/06/2025 14:40:32</t>
  </si>
  <si>
    <t>26/06/2025 17:02:20</t>
  </si>
  <si>
    <t>87107509</t>
  </si>
  <si>
    <t>AUTO POSTO OLIMPIO</t>
  </si>
  <si>
    <t>26/06/2025 17:03:44</t>
  </si>
  <si>
    <t>26/06/2025 19:01:57</t>
  </si>
  <si>
    <t>41891811</t>
  </si>
  <si>
    <t>UBRASPETRO COM DE DERIVADOS DE</t>
  </si>
  <si>
    <t>562073</t>
  </si>
  <si>
    <t>27/06/2025 07:29:46</t>
  </si>
  <si>
    <t>KBM9G47</t>
  </si>
  <si>
    <t>27/06/2025 08:05:04</t>
  </si>
  <si>
    <t>01795</t>
  </si>
  <si>
    <t>TIAGO BARBOSA DE ASSIS</t>
  </si>
  <si>
    <t>Caminhão</t>
  </si>
  <si>
    <t>Caminhão Basculante MB-1113</t>
  </si>
  <si>
    <t>MERCEDES</t>
  </si>
  <si>
    <t>DIESEL COMUM</t>
  </si>
  <si>
    <t>270629046</t>
  </si>
  <si>
    <t>EXT - TECPAV</t>
  </si>
  <si>
    <t>TECPAV</t>
  </si>
  <si>
    <t>27/06/2025 08:28:27</t>
  </si>
  <si>
    <t>270630397</t>
  </si>
  <si>
    <t>ERK4C90</t>
  </si>
  <si>
    <t>27/06/2025 08:30:32</t>
  </si>
  <si>
    <t>73339</t>
  </si>
  <si>
    <t>MARCELO VIANA DA SILVA</t>
  </si>
  <si>
    <t>CARGO</t>
  </si>
  <si>
    <t>FORD</t>
  </si>
  <si>
    <t>31878011</t>
  </si>
  <si>
    <t>POSTO CAMPESTRE</t>
  </si>
  <si>
    <t>EXT - SAO PEDRO</t>
  </si>
  <si>
    <t>SAO PEDRO</t>
  </si>
  <si>
    <t>TER1119</t>
  </si>
  <si>
    <t>60645800105124185</t>
  </si>
  <si>
    <t>27/06/2025 08:35:39</t>
  </si>
  <si>
    <t>08141</t>
  </si>
  <si>
    <t>KAIQUE BRITO MOREIRA</t>
  </si>
  <si>
    <t>EQUIPAMENTOS</t>
  </si>
  <si>
    <t>MINICARREGADEIRA</t>
  </si>
  <si>
    <t>BOBCAT</t>
  </si>
  <si>
    <t>TBE3B78</t>
  </si>
  <si>
    <t>27/06/2025 09:27:48</t>
  </si>
  <si>
    <t>99128</t>
  </si>
  <si>
    <t>LEANDRO FERREIRA DE JESUS</t>
  </si>
  <si>
    <t>CAMINHAO CARROCERIA</t>
  </si>
  <si>
    <t>OUTROS</t>
  </si>
  <si>
    <t>DIESEL S-10</t>
  </si>
  <si>
    <t>TER8163</t>
  </si>
  <si>
    <t>27/06/2025 11:06:37</t>
  </si>
  <si>
    <t>TRATOR</t>
  </si>
  <si>
    <t>TRATOR MASSEY FERGUSON 275</t>
  </si>
  <si>
    <t>CATERPILLAR</t>
  </si>
  <si>
    <t xml:space="preserve"> Lt/H</t>
  </si>
  <si>
    <t>27/06/2025 13:58:12</t>
  </si>
  <si>
    <t>27/06/2025 17:51:19</t>
  </si>
  <si>
    <t>27/06/2025 18:30:32</t>
  </si>
  <si>
    <t>270666434</t>
  </si>
  <si>
    <t>28/06/2025 13:31:54</t>
  </si>
  <si>
    <t>280648667</t>
  </si>
  <si>
    <t>29/06/2025 19:41:16</t>
  </si>
  <si>
    <t>30/06/2025 07:50:06</t>
  </si>
  <si>
    <t>344568</t>
  </si>
  <si>
    <t>30/06/2025 09:27:52</t>
  </si>
  <si>
    <t>300634</t>
  </si>
  <si>
    <t>30/06/2025 09:30:30</t>
  </si>
  <si>
    <t>TER1105</t>
  </si>
  <si>
    <t>30/06/2025 10:05:37</t>
  </si>
  <si>
    <t>TRATOR JOHN DEERE 5080E</t>
  </si>
  <si>
    <t>30/06/2025 11:02:50</t>
  </si>
  <si>
    <t>TER6668</t>
  </si>
  <si>
    <t>30/06/2025 11:28:25</t>
  </si>
  <si>
    <t>07151</t>
  </si>
  <si>
    <t>VALDECI BARBOSA NETO</t>
  </si>
  <si>
    <t>300641244</t>
  </si>
  <si>
    <t>GVQ8G76</t>
  </si>
  <si>
    <t>30/06/2025 14:41:38</t>
  </si>
  <si>
    <t>710/</t>
  </si>
  <si>
    <t>MERCEDES-BENZ</t>
  </si>
  <si>
    <t>300652806</t>
  </si>
  <si>
    <t>30/06/2025 16:02:51</t>
  </si>
  <si>
    <t>30/06/2025 18:41:00</t>
  </si>
  <si>
    <t>01/07/2025 07:33:49</t>
  </si>
  <si>
    <t>IMP0002</t>
  </si>
  <si>
    <t>01/07/2025 07:39:18</t>
  </si>
  <si>
    <t>IMPLEMENTOS</t>
  </si>
  <si>
    <t>GASOLINA COMUM</t>
  </si>
  <si>
    <t>10727493</t>
  </si>
  <si>
    <t>01/07/2025 08:22:53</t>
  </si>
  <si>
    <t>01/07/2025 10:07:46</t>
  </si>
  <si>
    <t>01/07/2025 13:50:55</t>
  </si>
  <si>
    <t>01/07/2025 16:05:05</t>
  </si>
  <si>
    <t>01/07/2025 16:17:06</t>
  </si>
  <si>
    <t>01/07/2025 22:49:59</t>
  </si>
  <si>
    <t>10782162</t>
  </si>
  <si>
    <t>02/07/2025 07:42:49</t>
  </si>
  <si>
    <t>02/07/2025 07:51:09</t>
  </si>
  <si>
    <t>02/07/2025 08:06:53</t>
  </si>
  <si>
    <t>02/07/2025 10:16:30</t>
  </si>
  <si>
    <t>02/07/2025 11:17:40</t>
  </si>
  <si>
    <t>02114</t>
  </si>
  <si>
    <t>GILBERTO CORDEIRO DE JESUS</t>
  </si>
  <si>
    <t>02/07/2025 12:09:18</t>
  </si>
  <si>
    <t>20743701</t>
  </si>
  <si>
    <t>02/07/2025 14:10:44</t>
  </si>
  <si>
    <t>202507021410</t>
  </si>
  <si>
    <t>02/07/2025 15:53:27</t>
  </si>
  <si>
    <t>02/07/2025 18:23:27</t>
  </si>
  <si>
    <t>11093</t>
  </si>
  <si>
    <t>MARCELO PAIXÃO FILHO</t>
  </si>
  <si>
    <t>02/07/2025 18:30:29</t>
  </si>
  <si>
    <t>02/07/2025 19:16:07</t>
  </si>
  <si>
    <t>03/07/2025 07:47:36</t>
  </si>
  <si>
    <t>41890412</t>
  </si>
  <si>
    <t>POSTO TABOCAO VII</t>
  </si>
  <si>
    <t>NEROPOLIS</t>
  </si>
  <si>
    <t>03/07/2025 08:04:13</t>
  </si>
  <si>
    <t>30728973</t>
  </si>
  <si>
    <t>03/07/2025 16:28:30</t>
  </si>
  <si>
    <t>30759266</t>
  </si>
  <si>
    <t>03/07/2025 17:05:59</t>
  </si>
  <si>
    <t>03/07/2025 17:49:59</t>
  </si>
  <si>
    <t>03/07/2025 20:55:25</t>
  </si>
  <si>
    <t>48936100</t>
  </si>
  <si>
    <t>CASCOL COMBUSTIVEIS PARA VEICU</t>
  </si>
  <si>
    <t>BRASILIA</t>
  </si>
  <si>
    <t>DF</t>
  </si>
  <si>
    <t>04/07/2025 07:46:43</t>
  </si>
  <si>
    <t>40727959</t>
  </si>
  <si>
    <t>04/07/2025 07:51:31</t>
  </si>
  <si>
    <t>04/07/2025 08:05:36</t>
  </si>
  <si>
    <t>04/07/2025 08:18:29</t>
  </si>
  <si>
    <t>04/07/2025 08:58:14</t>
  </si>
  <si>
    <t>40732225</t>
  </si>
  <si>
    <t>04/07/2025 09:59:52</t>
  </si>
  <si>
    <t>04/07/2025 14:15:21</t>
  </si>
  <si>
    <t>04/07/2025 15:19:00</t>
  </si>
  <si>
    <t>04/07/2025 15:34:05</t>
  </si>
  <si>
    <t>04/07/2025 17:02:14</t>
  </si>
  <si>
    <t>563028</t>
  </si>
  <si>
    <t>05/07/2025 11:03:36</t>
  </si>
  <si>
    <t>05/07/2025 17:54:57</t>
  </si>
  <si>
    <t>507643</t>
  </si>
  <si>
    <t>07/07/2025 07:05:08</t>
  </si>
  <si>
    <t>07/07/2025 07:23:39</t>
  </si>
  <si>
    <t>07/07/2025 08:02:00</t>
  </si>
  <si>
    <t>70728770</t>
  </si>
  <si>
    <t>07/07/2025 08:04:49</t>
  </si>
  <si>
    <t>70729042</t>
  </si>
  <si>
    <t>07/07/2025 08:07:21</t>
  </si>
  <si>
    <t>70729190</t>
  </si>
  <si>
    <t>07/07/2025 09:00:43</t>
  </si>
  <si>
    <t>07/07/2025 11:05:21</t>
  </si>
  <si>
    <t>70739873</t>
  </si>
  <si>
    <t>07/07/2025 11:29:34</t>
  </si>
  <si>
    <t>88802805</t>
  </si>
  <si>
    <t>CARPA AUTO POSTO</t>
  </si>
  <si>
    <t>07/07/2025 11:39:14</t>
  </si>
  <si>
    <t>70741812</t>
  </si>
  <si>
    <t>07/07/2025 12:21:42</t>
  </si>
  <si>
    <t>IMP0001</t>
  </si>
  <si>
    <t>07/07/2025 14:14:24</t>
  </si>
  <si>
    <t>07/07/2025 14:23:10</t>
  </si>
  <si>
    <t>07/07/2025 14:27:31</t>
  </si>
  <si>
    <t>07/07/2025 16:40:20</t>
  </si>
  <si>
    <t>345830</t>
  </si>
  <si>
    <t>07/07/2025 18:08:05</t>
  </si>
  <si>
    <t>64191404</t>
  </si>
  <si>
    <t>MARAJO HIDROLANDIA 2</t>
  </si>
  <si>
    <t>07/07/2025 18:23:43</t>
  </si>
  <si>
    <t>08/07/2025 07:32:18</t>
  </si>
  <si>
    <t>80727087</t>
  </si>
  <si>
    <t>08/07/2025 07:40:58</t>
  </si>
  <si>
    <t>80727622</t>
  </si>
  <si>
    <t>08/07/2025 07:53:50</t>
  </si>
  <si>
    <t>08/07/2025 08:02:51</t>
  </si>
  <si>
    <t>08/07/2025 09:20:59</t>
  </si>
  <si>
    <t>08/07/2025 16:13:57</t>
  </si>
  <si>
    <t>6537</t>
  </si>
  <si>
    <t>09/07/2025 07:48:15</t>
  </si>
  <si>
    <t>09/07/2025 07:52:27</t>
  </si>
  <si>
    <t>09/07/2025 07:56:05</t>
  </si>
  <si>
    <t>94235611</t>
  </si>
  <si>
    <t>SUPER POSTO GOIANIA</t>
  </si>
  <si>
    <t>166892</t>
  </si>
  <si>
    <t>09/07/2025 08:20:05</t>
  </si>
  <si>
    <t>09/07/2025 08:26:23</t>
  </si>
  <si>
    <t>49831</t>
  </si>
  <si>
    <t>JOVELI DE SA</t>
  </si>
  <si>
    <t>90730324</t>
  </si>
  <si>
    <t>09/07/2025 09:16:23</t>
  </si>
  <si>
    <t>09/07/2025 09:21:07</t>
  </si>
  <si>
    <t>90733624</t>
  </si>
  <si>
    <t>09/07/2025 11:01:05</t>
  </si>
  <si>
    <t>09/07/2025 11:11:57</t>
  </si>
  <si>
    <t>MURILO SOUZA BERNARDES</t>
  </si>
  <si>
    <t>202168</t>
  </si>
  <si>
    <t>09/07/2025 11:24:20</t>
  </si>
  <si>
    <t>09/07/2025 12:31:28</t>
  </si>
  <si>
    <t>09/07/2025 18:25:44</t>
  </si>
  <si>
    <t>09/07/2025 19:19:57</t>
  </si>
  <si>
    <t>09/07/2025 19:55:04</t>
  </si>
  <si>
    <t>202507091954</t>
  </si>
  <si>
    <t>10/07/2025 07:42:11</t>
  </si>
  <si>
    <t>10/07/2025 07:48:24</t>
  </si>
  <si>
    <t>542808</t>
  </si>
  <si>
    <t>10/07/2025 07:55:23</t>
  </si>
  <si>
    <t>41891812</t>
  </si>
  <si>
    <t>10/07/2025 10:09:37</t>
  </si>
  <si>
    <t>10/07/2025 11:54:48</t>
  </si>
  <si>
    <t>10/07/2025 13:00:54</t>
  </si>
  <si>
    <t>10/07/2025 14:08:37</t>
  </si>
  <si>
    <t>202507101407</t>
  </si>
  <si>
    <t>10/07/2025 15:02:43</t>
  </si>
  <si>
    <t>346278</t>
  </si>
  <si>
    <t>HKI4B92</t>
  </si>
  <si>
    <t>10/07/2025 15:24:41</t>
  </si>
  <si>
    <t>CAMINHAO BASCULANTE</t>
  </si>
  <si>
    <t>VOLKSWAGEN</t>
  </si>
  <si>
    <t>10/07/2025 19:16:23</t>
  </si>
  <si>
    <t>11/07/2025 07:27:55</t>
  </si>
  <si>
    <t>110726805</t>
  </si>
  <si>
    <t>11/07/2025 08:03:18</t>
  </si>
  <si>
    <t>11/07/2025 10:16:10</t>
  </si>
  <si>
    <t>11/07/2025 10:17:17</t>
  </si>
  <si>
    <t>11/07/2025 11:48:06</t>
  </si>
  <si>
    <t>11/07/2025 12:18:48</t>
  </si>
  <si>
    <t>99128977149</t>
  </si>
  <si>
    <t>11/07/2025 13:17:32</t>
  </si>
  <si>
    <t>11/07/2025 13:28:03</t>
  </si>
  <si>
    <t>11/07/2025 13:56:27</t>
  </si>
  <si>
    <t>11/07/2025 15:26:40</t>
  </si>
  <si>
    <t>11/07/2025 16:23:01</t>
  </si>
  <si>
    <t>12/07/2025 09:19:07</t>
  </si>
  <si>
    <t>12/07/2025 17:17:33</t>
  </si>
  <si>
    <t>12/07/2025 19:16:07</t>
  </si>
  <si>
    <t>120769332</t>
  </si>
  <si>
    <t>14/07/2025 06:53:19</t>
  </si>
  <si>
    <t>14/07/2025 07:00:29</t>
  </si>
  <si>
    <t>14/07/2025 07:34:46</t>
  </si>
  <si>
    <t>140727228</t>
  </si>
  <si>
    <t>14/07/2025 07:36:51</t>
  </si>
  <si>
    <t>140727357</t>
  </si>
  <si>
    <t>14/07/2025 08:23:20</t>
  </si>
  <si>
    <t>140730160</t>
  </si>
  <si>
    <t>14/07/2025 08:24:00</t>
  </si>
  <si>
    <t>14/07/2025 09:01:27</t>
  </si>
  <si>
    <t>21957002</t>
  </si>
  <si>
    <t>AUTO POSTO DA SERRA</t>
  </si>
  <si>
    <t>MORRINHOS</t>
  </si>
  <si>
    <t>14/07/2025 12:48:13</t>
  </si>
  <si>
    <t>14/07/2025 13:43:44</t>
  </si>
  <si>
    <t>14/07/2025 15:19:18</t>
  </si>
  <si>
    <t>14/07/2025 21:15:44</t>
  </si>
  <si>
    <t>949025</t>
  </si>
  <si>
    <t>15/07/2025 07:11:35</t>
  </si>
  <si>
    <t>150725852</t>
  </si>
  <si>
    <t>15/07/2025 08:20:41</t>
  </si>
  <si>
    <t>202507150820</t>
  </si>
  <si>
    <t>15/07/2025 08:38:21</t>
  </si>
  <si>
    <t>15/07/2025 09:08:30</t>
  </si>
  <si>
    <t>15/07/2025 10:07:52</t>
  </si>
  <si>
    <t>15/07/2025 10:39:14</t>
  </si>
  <si>
    <t>15/07/2025 12:26:17</t>
  </si>
  <si>
    <t>15/07/2025 16:02:23</t>
  </si>
  <si>
    <t>15/07/2025 17:19:36</t>
  </si>
  <si>
    <t>16/07/2025 06:53:11</t>
  </si>
  <si>
    <t>16/07/2025 07:42:40</t>
  </si>
  <si>
    <t>16/07/2025 07:56:15</t>
  </si>
  <si>
    <t>06064</t>
  </si>
  <si>
    <t xml:space="preserve">ELIANDRO GOUVEIA VASCONCELOS SILVA </t>
  </si>
  <si>
    <t>6064948639</t>
  </si>
  <si>
    <t>16/07/2025 08:32:09</t>
  </si>
  <si>
    <t>41890600</t>
  </si>
  <si>
    <t>POSTO BANDEIRANTE</t>
  </si>
  <si>
    <t>16/07/2025 12:33:01</t>
  </si>
  <si>
    <t>16/07/2025 13:51:47</t>
  </si>
  <si>
    <t>16/07/2025 16:13:52</t>
  </si>
  <si>
    <t>160758323</t>
  </si>
  <si>
    <t>17/07/2025 07:00:39</t>
  </si>
  <si>
    <t>17/07/2025 07:09:53</t>
  </si>
  <si>
    <t>17/07/2025 07:17:48</t>
  </si>
  <si>
    <t>170726203</t>
  </si>
  <si>
    <t>17/07/2025 07:38:15</t>
  </si>
  <si>
    <t>17/07/2025 08:01:25</t>
  </si>
  <si>
    <t>17/07/2025 09:38:41</t>
  </si>
  <si>
    <t>17/07/2025 11:38:42</t>
  </si>
  <si>
    <t>17/07/2025 12:37:10</t>
  </si>
  <si>
    <t>17/07/2025 12:42:30</t>
  </si>
  <si>
    <t>17/07/2025 15:00:11</t>
  </si>
  <si>
    <t>17/07/2025 16:44:51</t>
  </si>
  <si>
    <t>170760239</t>
  </si>
  <si>
    <t>17/07/2025 19:08:28</t>
  </si>
  <si>
    <t>17/07/2025 19:51:46</t>
  </si>
  <si>
    <t>18/07/2025 07:11:13</t>
  </si>
  <si>
    <t>180725823</t>
  </si>
  <si>
    <t>18/07/2025 07:58:58</t>
  </si>
  <si>
    <t>271653108</t>
  </si>
  <si>
    <t>18/07/2025 08:18:28</t>
  </si>
  <si>
    <t>18/07/2025 08:57:27</t>
  </si>
  <si>
    <t>18/07/2025 09:25:33</t>
  </si>
  <si>
    <t>180733892</t>
  </si>
  <si>
    <t>18/07/2025 12:25:17</t>
  </si>
  <si>
    <t>18/07/2025 13:48:16</t>
  </si>
  <si>
    <t>18/07/2025 14:11:52</t>
  </si>
  <si>
    <t>202507181411</t>
  </si>
  <si>
    <t>18/07/2025 14:45:53</t>
  </si>
  <si>
    <t>180753109</t>
  </si>
  <si>
    <t>18/07/2025 17:54:27</t>
  </si>
  <si>
    <t>18/07/2025 17:56:22</t>
  </si>
  <si>
    <t>347573</t>
  </si>
  <si>
    <t>19/07/2025 06:34:16</t>
  </si>
  <si>
    <t>19/07/2025 12:28:42</t>
  </si>
  <si>
    <t>19/07/2025 15:45:14</t>
  </si>
  <si>
    <t>20/07/2025 11:10:00</t>
  </si>
  <si>
    <t>53034711</t>
  </si>
  <si>
    <t>505647</t>
  </si>
  <si>
    <t>20/07/2025 11:48:35</t>
  </si>
  <si>
    <t>20/07/2025 20:42:31</t>
  </si>
  <si>
    <t>200774470</t>
  </si>
  <si>
    <t>21/07/2025 07:25:51</t>
  </si>
  <si>
    <t>210726707</t>
  </si>
  <si>
    <t>21/07/2025 08:24:28</t>
  </si>
  <si>
    <t>21/07/2025 09:00:04</t>
  </si>
  <si>
    <t>210732</t>
  </si>
  <si>
    <t>21/07/2025 10:00:35</t>
  </si>
  <si>
    <t>21/07/2025 10:18:26</t>
  </si>
  <si>
    <t>21/07/2025 11:41:58</t>
  </si>
  <si>
    <t>21/07/2025 11:56:09</t>
  </si>
  <si>
    <t>56616422100</t>
  </si>
  <si>
    <t>21/07/2025 12:00:24</t>
  </si>
  <si>
    <t>21/07/2025 12:57:39</t>
  </si>
  <si>
    <t>210746615</t>
  </si>
  <si>
    <t>21/07/2025 13:09:10</t>
  </si>
  <si>
    <t>1234</t>
  </si>
  <si>
    <t>21/07/2025 15:48:46</t>
  </si>
  <si>
    <t>21/07/2025 17:26:19</t>
  </si>
  <si>
    <t>17385</t>
  </si>
  <si>
    <t>VICTOR DE SOUZA</t>
  </si>
  <si>
    <t>21/07/2025 17:54:22</t>
  </si>
  <si>
    <t>210764417</t>
  </si>
  <si>
    <t>21/07/2025 18:40:19</t>
  </si>
  <si>
    <t>202507211839</t>
  </si>
  <si>
    <t>21/07/2025 18:40:48</t>
  </si>
  <si>
    <t>22/07/2025 08:59:36</t>
  </si>
  <si>
    <t>220732313</t>
  </si>
  <si>
    <t>22/07/2025 09:08:00</t>
  </si>
  <si>
    <t>22/07/2025 09:50:09</t>
  </si>
  <si>
    <t>220735332</t>
  </si>
  <si>
    <t>22/07/2025 10:06:27</t>
  </si>
  <si>
    <t>2769138685</t>
  </si>
  <si>
    <t>22/07/2025 10:23:14</t>
  </si>
  <si>
    <t>22/07/2025 14:36:47</t>
  </si>
  <si>
    <t>23/07/2025 07:31:38</t>
  </si>
  <si>
    <t>230727043</t>
  </si>
  <si>
    <t>23/07/2025 07:33:15</t>
  </si>
  <si>
    <t>230727148</t>
  </si>
  <si>
    <t>23/07/2025 07:34:57</t>
  </si>
  <si>
    <t>230727245</t>
  </si>
  <si>
    <t>23/07/2025 08:26:10</t>
  </si>
  <si>
    <t>23/07/2025 08:37:58</t>
  </si>
  <si>
    <t>230731024</t>
  </si>
  <si>
    <t>23/07/2025 09:02:21</t>
  </si>
  <si>
    <t>348240</t>
  </si>
  <si>
    <t>23/07/2025 12:00:00</t>
  </si>
  <si>
    <t>23/07/2025 13:34:36</t>
  </si>
  <si>
    <t>8141939513</t>
  </si>
  <si>
    <t>23/07/2025 15:32:29</t>
  </si>
  <si>
    <t>23/07/2025 16:38:37</t>
  </si>
  <si>
    <t>64113004</t>
  </si>
  <si>
    <t>POSTO PREMIER</t>
  </si>
  <si>
    <t>23/07/2025 18:59:52</t>
  </si>
  <si>
    <t>31862608</t>
  </si>
  <si>
    <t>AUTO POSTO BESSA</t>
  </si>
  <si>
    <t>78609</t>
  </si>
  <si>
    <t>24/07/2025 07:20:21</t>
  </si>
  <si>
    <t>240726378</t>
  </si>
  <si>
    <t>24/07/2025 08:23:13</t>
  </si>
  <si>
    <t>6876</t>
  </si>
  <si>
    <t>24/07/2025 08:25:54</t>
  </si>
  <si>
    <t>202507240825</t>
  </si>
  <si>
    <t>24/07/2025 12:53:22</t>
  </si>
  <si>
    <t>63511501</t>
  </si>
  <si>
    <t>POSTO CIDADE JARDIM</t>
  </si>
  <si>
    <t>240746304</t>
  </si>
  <si>
    <t>24/07/2025 13:54:32</t>
  </si>
  <si>
    <t>240750022</t>
  </si>
  <si>
    <t>24/07/2025 13:56:14</t>
  </si>
  <si>
    <t>240750114</t>
  </si>
  <si>
    <t>24/07/2025 15:47:52</t>
  </si>
  <si>
    <t>240756</t>
  </si>
  <si>
    <t>24/07/2025 16:02:38</t>
  </si>
  <si>
    <t>24/07/2025 18:34:21</t>
  </si>
  <si>
    <t>69493701</t>
  </si>
  <si>
    <t>POSTO PETROBESSA</t>
  </si>
  <si>
    <t>25/07/2025 07:30:15</t>
  </si>
  <si>
    <t>250726945</t>
  </si>
  <si>
    <t>25/07/2025 08:03:59</t>
  </si>
  <si>
    <t>25/07/2025 08:48:12</t>
  </si>
  <si>
    <t>250731601</t>
  </si>
  <si>
    <t>25/07/2025 10:55:11</t>
  </si>
  <si>
    <t>250739266</t>
  </si>
  <si>
    <t>25/07/2025 11:20:46</t>
  </si>
  <si>
    <t>6907</t>
  </si>
  <si>
    <t>25/07/2025 11:50:48</t>
  </si>
  <si>
    <t>31846312</t>
  </si>
  <si>
    <t>POSTO SETE</t>
  </si>
  <si>
    <t>25/07/2025 12:31:51</t>
  </si>
  <si>
    <t>25/07/2025 14:13:31</t>
  </si>
  <si>
    <t>250751154</t>
  </si>
  <si>
    <t>25/07/2025 16:32:00</t>
  </si>
  <si>
    <t>25/07/2025 16:40:57</t>
  </si>
  <si>
    <t>25/07/2025 17:06:37</t>
  </si>
  <si>
    <t>25/07/2025 18:00:55</t>
  </si>
  <si>
    <t>26/07/2025 10:36:32</t>
  </si>
  <si>
    <t>26/07/2025 11:03:52</t>
  </si>
  <si>
    <t>26/07/2025 13:34:57</t>
  </si>
  <si>
    <t>260748851</t>
  </si>
  <si>
    <t>26/07/2025 15:36:07</t>
  </si>
  <si>
    <t>26/07/2025 16:33:33</t>
  </si>
  <si>
    <t>27/07/2025 16:03:08</t>
  </si>
  <si>
    <t>270757752</t>
  </si>
  <si>
    <t>28/07/2025 06:33:54</t>
  </si>
  <si>
    <t>202507280632</t>
  </si>
  <si>
    <t>28/07/2025 07:31:08</t>
  </si>
  <si>
    <t>31846811</t>
  </si>
  <si>
    <t>REDE Z+Z</t>
  </si>
  <si>
    <t>28/07/2025 07:40:18</t>
  </si>
  <si>
    <t>280727575</t>
  </si>
  <si>
    <t>28/07/2025 07:40:32</t>
  </si>
  <si>
    <t>TRATOR DE PNEUS</t>
  </si>
  <si>
    <t>280727566</t>
  </si>
  <si>
    <t>28/07/2025 09:14:59</t>
  </si>
  <si>
    <t>28/07/2025 10:27:15</t>
  </si>
  <si>
    <t>28/07/2025 13:31:53</t>
  </si>
  <si>
    <t>28/07/2025 16:56:47</t>
  </si>
  <si>
    <t>81572</t>
  </si>
  <si>
    <t>ONIVALDO TEIXEIRA DA LUZ</t>
  </si>
  <si>
    <t>280760941</t>
  </si>
  <si>
    <t>28/07/2025 17:13:54</t>
  </si>
  <si>
    <t>29/07/2025 06:58:56</t>
  </si>
  <si>
    <t>29/07/2025 07:20:16</t>
  </si>
  <si>
    <t>3286</t>
  </si>
  <si>
    <t>29/07/2025 07:21:25</t>
  </si>
  <si>
    <t>29/07/2025 07:22:45</t>
  </si>
  <si>
    <t>290726519</t>
  </si>
  <si>
    <t>29/07/2025 07:25:07</t>
  </si>
  <si>
    <t>290726647</t>
  </si>
  <si>
    <t>TFA5I89</t>
  </si>
  <si>
    <t>29/07/2025 08:29:39</t>
  </si>
  <si>
    <t>VA - 16</t>
  </si>
  <si>
    <t>36615306</t>
  </si>
  <si>
    <t>AUTO POSTO DOS JARDINS</t>
  </si>
  <si>
    <t>29/07/2025 08:58:32</t>
  </si>
  <si>
    <t>29/07/2025 10:03:19</t>
  </si>
  <si>
    <t>29/07/2025 10:09:56</t>
  </si>
  <si>
    <t>290736529</t>
  </si>
  <si>
    <t>29/07/2025 11:12:30</t>
  </si>
  <si>
    <t>29/07/2025 11:36:13</t>
  </si>
  <si>
    <t>349114</t>
  </si>
  <si>
    <t>29/07/2025 13:04:41</t>
  </si>
  <si>
    <t>314970</t>
  </si>
  <si>
    <t>29/07/2025 13:33:52</t>
  </si>
  <si>
    <t>290748780</t>
  </si>
  <si>
    <t>29/07/2025 14:20:26</t>
  </si>
  <si>
    <t>349139</t>
  </si>
  <si>
    <t>29/07/2025 19:37:41</t>
  </si>
  <si>
    <t>30/07/2025 07:35:03</t>
  </si>
  <si>
    <t>300727248</t>
  </si>
  <si>
    <t>30/07/2025 08:04:56</t>
  </si>
  <si>
    <t>202290</t>
  </si>
  <si>
    <t>30/07/2025 08:16:22</t>
  </si>
  <si>
    <t>30/07/2025 08:25:35</t>
  </si>
  <si>
    <t>3125621193</t>
  </si>
  <si>
    <t>30/07/2025 09:10:19</t>
  </si>
  <si>
    <t>NKD1J82</t>
  </si>
  <si>
    <t>60645800105124230</t>
  </si>
  <si>
    <t>30/07/2025 10:36:44</t>
  </si>
  <si>
    <t>CAMINHAO PRANCHA</t>
  </si>
  <si>
    <t>81870100</t>
  </si>
  <si>
    <t>POSTO MILLENIUM DIMAG</t>
  </si>
  <si>
    <t>31194</t>
  </si>
  <si>
    <t>30/07/2025 12:19:04</t>
  </si>
  <si>
    <t>30/07/2025 14:38:36</t>
  </si>
  <si>
    <t>30/07/2025 17:32:14</t>
  </si>
  <si>
    <t>31/07/2025 06:58:22</t>
  </si>
  <si>
    <t>31/07/2025 07:24:56</t>
  </si>
  <si>
    <t>310726629</t>
  </si>
  <si>
    <t>31/07/2025 07:26:34</t>
  </si>
  <si>
    <t>310726751</t>
  </si>
  <si>
    <t>31/07/2025 07:37:03</t>
  </si>
  <si>
    <t>310727382</t>
  </si>
  <si>
    <t>31/07/2025 07:38:36</t>
  </si>
  <si>
    <t>310727455</t>
  </si>
  <si>
    <t>31/07/2025 08:15:25</t>
  </si>
  <si>
    <t>31/07/2025 08:56:16</t>
  </si>
  <si>
    <t>310732078</t>
  </si>
  <si>
    <t>31/07/2025 09:01:19</t>
  </si>
  <si>
    <t>310732420</t>
  </si>
  <si>
    <t>31/07/2025 09:16:17</t>
  </si>
  <si>
    <t>31/07/2025 14:15:24</t>
  </si>
  <si>
    <t>69442211</t>
  </si>
  <si>
    <t>POSTO SUDOESTE</t>
  </si>
  <si>
    <t>31/07/2025 15:02:25</t>
  </si>
  <si>
    <t>31/07/2025 15:39:22</t>
  </si>
  <si>
    <t>7046</t>
  </si>
  <si>
    <t>31/07/2025 16:15:19</t>
  </si>
  <si>
    <t>31/07/2025 17:09:48</t>
  </si>
  <si>
    <t>31/07/2025 17:20:49</t>
  </si>
  <si>
    <t>SDJ8D65</t>
  </si>
  <si>
    <t>60645800105555897</t>
  </si>
  <si>
    <t>31/07/2025 19:57:22</t>
  </si>
  <si>
    <t>04126</t>
  </si>
  <si>
    <t xml:space="preserve">LEONARDO ARAUJO LAPERCHE </t>
  </si>
  <si>
    <t>Caminhonete</t>
  </si>
  <si>
    <t>RAMPAGE</t>
  </si>
  <si>
    <t>RAM</t>
  </si>
  <si>
    <t>310771796</t>
  </si>
  <si>
    <t>01/08/2025 06:56:26</t>
  </si>
  <si>
    <t>01/08/2025 08:06:26</t>
  </si>
  <si>
    <t>31929</t>
  </si>
  <si>
    <t>01/08/2025 08:07:38</t>
  </si>
  <si>
    <t>31931</t>
  </si>
  <si>
    <t>01/08/2025 08:45:49</t>
  </si>
  <si>
    <t>01/08/2025 08:49:02</t>
  </si>
  <si>
    <t>01854900</t>
  </si>
  <si>
    <t>POSTO Z + Z LARANJEIRAS</t>
  </si>
  <si>
    <t>01/08/2025 10:55:22</t>
  </si>
  <si>
    <t>10839263</t>
  </si>
  <si>
    <t>01/08/2025 11:54:32</t>
  </si>
  <si>
    <t>01/08/2025 13:29:25</t>
  </si>
  <si>
    <t>63532207</t>
  </si>
  <si>
    <t>AUTO POSTO SANTA RIT</t>
  </si>
  <si>
    <t>10848508</t>
  </si>
  <si>
    <t>01/08/2025 13:45:54</t>
  </si>
  <si>
    <t>10849511</t>
  </si>
  <si>
    <t>01/08/2025 15:00:55</t>
  </si>
  <si>
    <t>01/08/2025 18:40:06</t>
  </si>
  <si>
    <t>02/08/2025 08:40:34</t>
  </si>
  <si>
    <t>02/08/2025 12:00:02</t>
  </si>
  <si>
    <t>02/08/2025 14:15:48</t>
  </si>
  <si>
    <t>02/08/2025 15:12:13</t>
  </si>
  <si>
    <t>04/08/2025 07:18:19</t>
  </si>
  <si>
    <t>04/08/2025 07:31:02</t>
  </si>
  <si>
    <t>40827001</t>
  </si>
  <si>
    <t>04/08/2025 07:38:39</t>
  </si>
  <si>
    <t>31846807</t>
  </si>
  <si>
    <t>04/08/2025 08:27:23</t>
  </si>
  <si>
    <t>04/08/2025 09:27:20</t>
  </si>
  <si>
    <t>32804</t>
  </si>
  <si>
    <t>04/08/2025 09:28:34</t>
  </si>
  <si>
    <t>32806</t>
  </si>
  <si>
    <t>04/08/2025 09:31:05</t>
  </si>
  <si>
    <t>04/08/2025 12:23:55</t>
  </si>
  <si>
    <t>40844579</t>
  </si>
  <si>
    <t>04/08/2025 12:56:43</t>
  </si>
  <si>
    <t>04/08/2025 21:37:32</t>
  </si>
  <si>
    <t>05/08/2025 07:15:04</t>
  </si>
  <si>
    <t>50826057</t>
  </si>
  <si>
    <t>05/08/2025 07:17:54</t>
  </si>
  <si>
    <t>50826223</t>
  </si>
  <si>
    <t>05/08/2025 07:20:48</t>
  </si>
  <si>
    <t>50826399</t>
  </si>
  <si>
    <t>05/08/2025 07:24:32</t>
  </si>
  <si>
    <t>50826594</t>
  </si>
  <si>
    <t>05/08/2025 07:50:08</t>
  </si>
  <si>
    <t>202339</t>
  </si>
  <si>
    <t>05/08/2025 07:53:09</t>
  </si>
  <si>
    <t>33180</t>
  </si>
  <si>
    <t>05/08/2025 08:36:39</t>
  </si>
  <si>
    <t>202508050835</t>
  </si>
  <si>
    <t>05/08/2025 09:51:12</t>
  </si>
  <si>
    <t>50835426</t>
  </si>
  <si>
    <t>05/08/2025 10:56:57</t>
  </si>
  <si>
    <t>05/08/2025 12:47:43</t>
  </si>
  <si>
    <t>05/08/2025 12:53:23</t>
  </si>
  <si>
    <t>50846359</t>
  </si>
  <si>
    <t>05/08/2025 13:38:25</t>
  </si>
  <si>
    <t>69407600</t>
  </si>
  <si>
    <t>POSTO ABASTECE TAMAN</t>
  </si>
  <si>
    <t>74959</t>
  </si>
  <si>
    <t>05/08/2025 13:55:43</t>
  </si>
  <si>
    <t>7152</t>
  </si>
  <si>
    <t>05/08/2025 15:13:39</t>
  </si>
  <si>
    <t>05/08/2025 18:03:04</t>
  </si>
  <si>
    <t>00390</t>
  </si>
  <si>
    <t>SILVINO JOSE DE BRITO</t>
  </si>
  <si>
    <t>05/08/2025 18:32:05</t>
  </si>
  <si>
    <t>05/08/2025 19:24:26</t>
  </si>
  <si>
    <t>36698902</t>
  </si>
  <si>
    <t>POSTO AZET</t>
  </si>
  <si>
    <t>414401</t>
  </si>
  <si>
    <t>06/08/2025 05:12:19</t>
  </si>
  <si>
    <t>06/08/2025 05:22:14</t>
  </si>
  <si>
    <t>60819283</t>
  </si>
  <si>
    <t>06/08/2025 05:54:28</t>
  </si>
  <si>
    <t>202508060553</t>
  </si>
  <si>
    <t>06/08/2025 06:48:22</t>
  </si>
  <si>
    <t>06/08/2025 07:02:33</t>
  </si>
  <si>
    <t>06/08/2025 08:56:52</t>
  </si>
  <si>
    <t>60832157</t>
  </si>
  <si>
    <t>06/08/2025 12:36:00</t>
  </si>
  <si>
    <t>202508061235</t>
  </si>
  <si>
    <t>06/08/2025 14:49:03</t>
  </si>
  <si>
    <t>43356</t>
  </si>
  <si>
    <t>JOSE ALECRIM DA SILVA</t>
  </si>
  <si>
    <t>06/08/2025 16:55:35</t>
  </si>
  <si>
    <t>202508061655</t>
  </si>
  <si>
    <t>06/08/2025 18:31:15</t>
  </si>
  <si>
    <t>06/08/2025 18:59:02</t>
  </si>
  <si>
    <t>07/08/2025 07:35:38</t>
  </si>
  <si>
    <t>70827290</t>
  </si>
  <si>
    <t>07/08/2025 07:41:15</t>
  </si>
  <si>
    <t>70827590</t>
  </si>
  <si>
    <t>07/08/2025 07:42:30</t>
  </si>
  <si>
    <t>70827698</t>
  </si>
  <si>
    <t>07/08/2025 08:42:43</t>
  </si>
  <si>
    <t>3126521193</t>
  </si>
  <si>
    <t>07/08/2025 09:23:01</t>
  </si>
  <si>
    <t>07/08/2025 09:25:11</t>
  </si>
  <si>
    <t>07/08/2025 09:56:23</t>
  </si>
  <si>
    <t>70835722</t>
  </si>
  <si>
    <t>07/08/2025 10:36:46</t>
  </si>
  <si>
    <t>07/08/2025 12:37:00</t>
  </si>
  <si>
    <t>202508071236</t>
  </si>
  <si>
    <t>07/08/2025 14:04:16</t>
  </si>
  <si>
    <t>08/08/2025 07:23:31</t>
  </si>
  <si>
    <t>80826546</t>
  </si>
  <si>
    <t>08/08/2025 07:55:29</t>
  </si>
  <si>
    <t>08/08/2025 08:10:54</t>
  </si>
  <si>
    <t>08/08/2025 09:22:46</t>
  </si>
  <si>
    <t>08/08/2025 09:25:13</t>
  </si>
  <si>
    <t>08/08/2025 09:56:47</t>
  </si>
  <si>
    <t>80835769</t>
  </si>
  <si>
    <t>08/08/2025 10:27:50</t>
  </si>
  <si>
    <t>43174706</t>
  </si>
  <si>
    <t>POSTO PELICANO 8</t>
  </si>
  <si>
    <t>80837585</t>
  </si>
  <si>
    <t>08/08/2025 14:39:22</t>
  </si>
  <si>
    <t>08/08/2025 14:40:29</t>
  </si>
  <si>
    <t>08/08/2025 14:42:19</t>
  </si>
  <si>
    <t>80852900</t>
  </si>
  <si>
    <t>08/08/2025 14:47:38</t>
  </si>
  <si>
    <t>08/08/2025 17:01:07</t>
  </si>
  <si>
    <t>09/08/2025 06:56:40</t>
  </si>
  <si>
    <t>90824921</t>
  </si>
  <si>
    <t>09/08/2025 07:25:55</t>
  </si>
  <si>
    <t>12667600</t>
  </si>
  <si>
    <t>Z Z SAO JOSE</t>
  </si>
  <si>
    <t>09/08/2025 07:27:54</t>
  </si>
  <si>
    <t>90826802</t>
  </si>
  <si>
    <t>09/08/2025 07:29:52</t>
  </si>
  <si>
    <t>90826921</t>
  </si>
  <si>
    <t>09/08/2025 07:53:25</t>
  </si>
  <si>
    <t>90828350</t>
  </si>
  <si>
    <t>09/08/2025 11:13:44</t>
  </si>
  <si>
    <t>09/08/2025 15:23:17</t>
  </si>
  <si>
    <t>90855357</t>
  </si>
  <si>
    <t>09/08/2025 16:21:19</t>
  </si>
  <si>
    <t>09/08/2025 16:33:03</t>
  </si>
  <si>
    <t>09/08/2025 20:29:42</t>
  </si>
  <si>
    <t>172944</t>
  </si>
  <si>
    <t>11/08/2025 06:57:06</t>
  </si>
  <si>
    <t>110824</t>
  </si>
  <si>
    <t>11/08/2025 07:09:47</t>
  </si>
  <si>
    <t>11/08/2025 07:21:14</t>
  </si>
  <si>
    <t>110826415</t>
  </si>
  <si>
    <t>11/08/2025 07:43:13</t>
  </si>
  <si>
    <t>35168</t>
  </si>
  <si>
    <t>11/08/2025 08:44:29</t>
  </si>
  <si>
    <t>24980101</t>
  </si>
  <si>
    <t>AUTO POSTO CONQUISTA</t>
  </si>
  <si>
    <t>JOVIANIA</t>
  </si>
  <si>
    <t>11/08/2025 10:34:11</t>
  </si>
  <si>
    <t>TLR1J91</t>
  </si>
  <si>
    <t>11/08/2025 11:26:47</t>
  </si>
  <si>
    <t>02910</t>
  </si>
  <si>
    <t>EMERSON CRISTIANO DE SILVEIRA</t>
  </si>
  <si>
    <t>TER.SAV01</t>
  </si>
  <si>
    <t>Utilitário</t>
  </si>
  <si>
    <t>SAVEIRO</t>
  </si>
  <si>
    <t>11/08/2025 12:57:46</t>
  </si>
  <si>
    <t>110846600</t>
  </si>
  <si>
    <t>11/08/2025 13:23:36</t>
  </si>
  <si>
    <t>110848167</t>
  </si>
  <si>
    <t>11/08/2025 14:04:05</t>
  </si>
  <si>
    <t>11/08/2025 14:09:31</t>
  </si>
  <si>
    <t>11/08/2025 15:02:37</t>
  </si>
  <si>
    <t>11/08/2025 16:28:51</t>
  </si>
  <si>
    <t>35396</t>
  </si>
  <si>
    <t>11/08/2025 16:55:14</t>
  </si>
  <si>
    <t>11/08/2025 17:14:43</t>
  </si>
  <si>
    <t>11/08/2025 17:15:26</t>
  </si>
  <si>
    <t>11/08/2025 19:30:54</t>
  </si>
  <si>
    <t>12/08/2025 08:18:18</t>
  </si>
  <si>
    <t>12/08/2025 08:41:53</t>
  </si>
  <si>
    <t>120831246</t>
  </si>
  <si>
    <t>12/08/2025 10:30:31</t>
  </si>
  <si>
    <t>12/08/2025 11:17:19</t>
  </si>
  <si>
    <t>120840590</t>
  </si>
  <si>
    <t>12/08/2025 15:17:15</t>
  </si>
  <si>
    <t>351104</t>
  </si>
  <si>
    <t>12/08/2025 16:20:45</t>
  </si>
  <si>
    <t>12/08/2025 17:37:08</t>
  </si>
  <si>
    <t>13/08/2025 07:01:42</t>
  </si>
  <si>
    <t>130825182</t>
  </si>
  <si>
    <t>13/08/2025 07:03:16</t>
  </si>
  <si>
    <t>13/08/2025 07:13:16</t>
  </si>
  <si>
    <t>130825843</t>
  </si>
  <si>
    <t>13/08/2025 07:59:15</t>
  </si>
  <si>
    <t>13/08/2025 10:59:33</t>
  </si>
  <si>
    <t>13/08/2025 13:45:05</t>
  </si>
  <si>
    <t>13/08/2025 14:08:22</t>
  </si>
  <si>
    <t>202508131407</t>
  </si>
  <si>
    <t>13/08/2025 14:10:13</t>
  </si>
  <si>
    <t>202508131408</t>
  </si>
  <si>
    <t>13/08/2025 15:18:38</t>
  </si>
  <si>
    <t>130855081</t>
  </si>
  <si>
    <t>13/08/2025 16:58:47</t>
  </si>
  <si>
    <t>13/08/2025 17:13:06</t>
  </si>
  <si>
    <t>13/08/2025 17:52:42</t>
  </si>
  <si>
    <t>13/08/2025 21:29:58</t>
  </si>
  <si>
    <t>130877361</t>
  </si>
  <si>
    <t>14/08/2025 07:31:31</t>
  </si>
  <si>
    <t>140827029</t>
  </si>
  <si>
    <t>14/08/2025 07:41:12</t>
  </si>
  <si>
    <t>140827608</t>
  </si>
  <si>
    <t>14/08/2025 07:50:14</t>
  </si>
  <si>
    <t>140828161</t>
  </si>
  <si>
    <t>14/08/2025 08:04:57</t>
  </si>
  <si>
    <t>14/08/2025 08:42:03</t>
  </si>
  <si>
    <t>140831234</t>
  </si>
  <si>
    <t>14/08/2025 10:32:55</t>
  </si>
  <si>
    <t>01893719</t>
  </si>
  <si>
    <t>AUTO POSTO LESTE III    24 HS</t>
  </si>
  <si>
    <t>14/08/2025 10:45:11</t>
  </si>
  <si>
    <t>36669517</t>
  </si>
  <si>
    <t>AUTO POSTO ANHANGUERA</t>
  </si>
  <si>
    <t>14/08/2025 11:23:18</t>
  </si>
  <si>
    <t>140840916</t>
  </si>
  <si>
    <t>14/08/2025 15:58:26</t>
  </si>
  <si>
    <t>140857441</t>
  </si>
  <si>
    <t>14/08/2025 17:00:52</t>
  </si>
  <si>
    <t>7362</t>
  </si>
  <si>
    <t>14/08/2025 17:16:08</t>
  </si>
  <si>
    <t>01703</t>
  </si>
  <si>
    <t>ROBSON CIRILO</t>
  </si>
  <si>
    <t>36609</t>
  </si>
  <si>
    <t>14/08/2025 17:20:25</t>
  </si>
  <si>
    <t>36612</t>
  </si>
  <si>
    <t>15/08/2025 07:07:20</t>
  </si>
  <si>
    <t>36770</t>
  </si>
  <si>
    <t>15/08/2025 07:32:06</t>
  </si>
  <si>
    <t>15/08/2025 09:32:27</t>
  </si>
  <si>
    <t>15/08/2025 09:42:53</t>
  </si>
  <si>
    <t>150834896</t>
  </si>
  <si>
    <t>15/08/2025 12:26:41</t>
  </si>
  <si>
    <t>15/08/2025 13:49:29</t>
  </si>
  <si>
    <t>150849729</t>
  </si>
  <si>
    <t>15/08/2025 14:52:12</t>
  </si>
  <si>
    <t>15/08/2025 16:30:02</t>
  </si>
  <si>
    <t>15/08/2025 20:04:09</t>
  </si>
  <si>
    <t>984168</t>
  </si>
  <si>
    <t>16/08/2025 11:54:11</t>
  </si>
  <si>
    <t>77875</t>
  </si>
  <si>
    <t>16/08/2025 13:00:03</t>
  </si>
  <si>
    <t>16/08/2025 14:35:21</t>
  </si>
  <si>
    <t>160852</t>
  </si>
  <si>
    <t>17/08/2025 19:07:05</t>
  </si>
  <si>
    <t>986203</t>
  </si>
  <si>
    <t>18/08/2025 07:12:48</t>
  </si>
  <si>
    <t>18/08/2025 08:03:02</t>
  </si>
  <si>
    <t>180828930</t>
  </si>
  <si>
    <t>18/08/2025 12:00:00</t>
  </si>
  <si>
    <t>18/08/2025 12:41:22</t>
  </si>
  <si>
    <t>7441</t>
  </si>
  <si>
    <t>18/08/2025 13:29:28</t>
  </si>
  <si>
    <t>180848530</t>
  </si>
  <si>
    <t>18/08/2025 13:30:00</t>
  </si>
  <si>
    <t>18/08/2025 13:51:52</t>
  </si>
  <si>
    <t>87149902</t>
  </si>
  <si>
    <t>AUTO POSTO SANTA FE INTERLAGOS</t>
  </si>
  <si>
    <t>49840</t>
  </si>
  <si>
    <t>18/08/2025 17:30:58</t>
  </si>
  <si>
    <t>37873</t>
  </si>
  <si>
    <t>18/08/2025 17:49:03</t>
  </si>
  <si>
    <t>37883</t>
  </si>
  <si>
    <t>18/08/2025 17:53:46</t>
  </si>
  <si>
    <t>37888</t>
  </si>
  <si>
    <t>18/08/2025 19:33:37</t>
  </si>
  <si>
    <t>180870369</t>
  </si>
  <si>
    <t>19/08/2025 09:06:06</t>
  </si>
  <si>
    <t>190832639</t>
  </si>
  <si>
    <t>19/08/2025 09:41:09</t>
  </si>
  <si>
    <t>19/08/2025 10:48:12</t>
  </si>
  <si>
    <t>19/08/2025 11:18:26</t>
  </si>
  <si>
    <t>19/08/2025 11:49:22</t>
  </si>
  <si>
    <t>190842514</t>
  </si>
  <si>
    <t>19/08/2025 13:28:31</t>
  </si>
  <si>
    <t>202508191327</t>
  </si>
  <si>
    <t>19/08/2025 13:38:36</t>
  </si>
  <si>
    <t>190848935</t>
  </si>
  <si>
    <t>19/08/2025 16:30:22</t>
  </si>
  <si>
    <t>202508191629</t>
  </si>
  <si>
    <t>19/08/2025 17:20:31</t>
  </si>
  <si>
    <t>390117129</t>
  </si>
  <si>
    <t>19/08/2025 18:50:02</t>
  </si>
  <si>
    <t>20/08/2025 06:48:37</t>
  </si>
  <si>
    <t>200824465</t>
  </si>
  <si>
    <t>20/08/2025 07:36:11</t>
  </si>
  <si>
    <t>200827308</t>
  </si>
  <si>
    <t>20/08/2025 07:43:34</t>
  </si>
  <si>
    <t>200827752</t>
  </si>
  <si>
    <t>20/08/2025 08:33:38</t>
  </si>
  <si>
    <t>200830763</t>
  </si>
  <si>
    <t>20/08/2025 08:57:44</t>
  </si>
  <si>
    <t>20/08/2025 11:16:50</t>
  </si>
  <si>
    <t>20/08/2025 12:58:53</t>
  </si>
  <si>
    <t>202508201258</t>
  </si>
  <si>
    <t>20/08/2025 13:26:44</t>
  </si>
  <si>
    <t>26717807</t>
  </si>
  <si>
    <t>AUTO POSTO GOLDEN</t>
  </si>
  <si>
    <t>1736441</t>
  </si>
  <si>
    <t>20/08/2025 14:40:47</t>
  </si>
  <si>
    <t>87184007</t>
  </si>
  <si>
    <t>IGOR AUTO POSTO</t>
  </si>
  <si>
    <t>20/08/2025 15:40:20</t>
  </si>
  <si>
    <t>20/08/2025 15:48:21</t>
  </si>
  <si>
    <t>60645800105926941</t>
  </si>
  <si>
    <t>20/08/2025 18:19:18</t>
  </si>
  <si>
    <t>20/08/2025 18:25:59</t>
  </si>
  <si>
    <t>20/08/2025 18:38:24</t>
  </si>
  <si>
    <t>200867050</t>
  </si>
  <si>
    <t>21/08/2025 07:20:23</t>
  </si>
  <si>
    <t>60645800105836505</t>
  </si>
  <si>
    <t>21/08/2025 07:23:55</t>
  </si>
  <si>
    <t>210826597</t>
  </si>
  <si>
    <t>21/08/2025 07:35:36</t>
  </si>
  <si>
    <t>21/08/2025 09:04:36</t>
  </si>
  <si>
    <t>210832556</t>
  </si>
  <si>
    <t>21/08/2025 09:44:02</t>
  </si>
  <si>
    <t>21/08/2025 13:42:30</t>
  </si>
  <si>
    <t>202508211342</t>
  </si>
  <si>
    <t>21/08/2025 14:42:10</t>
  </si>
  <si>
    <t>21/08/2025 16:02:02</t>
  </si>
  <si>
    <t>21/08/2025 18:29:02</t>
  </si>
  <si>
    <t>22/08/2025 07:10:17</t>
  </si>
  <si>
    <t>22/08/2025 07:19:38</t>
  </si>
  <si>
    <t>220826271</t>
  </si>
  <si>
    <t>22/08/2025 07:26:48</t>
  </si>
  <si>
    <t>22/08/2025 08:09:15</t>
  </si>
  <si>
    <t>39105</t>
  </si>
  <si>
    <t>22/08/2025 13:38:44</t>
  </si>
  <si>
    <t>22/08/2025 13:51:06</t>
  </si>
  <si>
    <t>69497405</t>
  </si>
  <si>
    <t>202508221350</t>
  </si>
  <si>
    <t>22/08/2025 14:01:25</t>
  </si>
  <si>
    <t>220850426</t>
  </si>
  <si>
    <t>22/08/2025 14:52:15</t>
  </si>
  <si>
    <t>04380</t>
  </si>
  <si>
    <t>PAULO ROBERTO BATISTA DE MOURA JUNIOR</t>
  </si>
  <si>
    <t>328540</t>
  </si>
  <si>
    <t>22/08/2025 16:11:57</t>
  </si>
  <si>
    <t>220858185</t>
  </si>
  <si>
    <t>22/08/2025 16:58:45</t>
  </si>
  <si>
    <t>39341</t>
  </si>
  <si>
    <t>22/08/2025 16:59:54</t>
  </si>
  <si>
    <t>23/08/2025 14:15:31</t>
  </si>
  <si>
    <t>92929509</t>
  </si>
  <si>
    <t>POSTO DA BASE</t>
  </si>
  <si>
    <t>18819</t>
  </si>
  <si>
    <t>25/08/2025 07:02:41</t>
  </si>
  <si>
    <t>39871</t>
  </si>
  <si>
    <t>25/08/2025 07:03:52</t>
  </si>
  <si>
    <t>CAMINHÃO</t>
  </si>
  <si>
    <t>24-250/24-250</t>
  </si>
  <si>
    <t>VW</t>
  </si>
  <si>
    <t>39872</t>
  </si>
  <si>
    <t>25/08/2025 07:16:19</t>
  </si>
  <si>
    <t>AUTOMOVEL</t>
  </si>
  <si>
    <t>250826015</t>
  </si>
  <si>
    <t>25/08/2025 08:08:31</t>
  </si>
  <si>
    <t>Automovel</t>
  </si>
  <si>
    <t>250829248</t>
  </si>
  <si>
    <t>25/08/2025 08:08:56</t>
  </si>
  <si>
    <t>26436108</t>
  </si>
  <si>
    <t>AUTO POSTO MEDALHAO</t>
  </si>
  <si>
    <t>ALEXANIA</t>
  </si>
  <si>
    <t>328565</t>
  </si>
  <si>
    <t>25/08/2025 08:15:17</t>
  </si>
  <si>
    <t>34251011</t>
  </si>
  <si>
    <t>DECIO ARAPORA</t>
  </si>
  <si>
    <t>ARAPORA</t>
  </si>
  <si>
    <t>MG</t>
  </si>
  <si>
    <t>202508250814</t>
  </si>
  <si>
    <t>60645800105853740</t>
  </si>
  <si>
    <t>25/08/2025 09:11:44</t>
  </si>
  <si>
    <t>25/08/2025 09:36:56</t>
  </si>
  <si>
    <t>202508250936</t>
  </si>
  <si>
    <t>25/08/2025 09:45:58</t>
  </si>
  <si>
    <t>69494600</t>
  </si>
  <si>
    <t>AUTO POSTO FARAO</t>
  </si>
  <si>
    <t>250835106</t>
  </si>
  <si>
    <t>25/08/2025 12:32:06</t>
  </si>
  <si>
    <t>330325</t>
  </si>
  <si>
    <t>25/08/2025 13:12:28</t>
  </si>
  <si>
    <t>1740095</t>
  </si>
  <si>
    <t>25/08/2025 14:40:14</t>
  </si>
  <si>
    <t>250852770</t>
  </si>
  <si>
    <t>25/08/2025 15:27:10</t>
  </si>
  <si>
    <t>25/08/2025 15:34:46</t>
  </si>
  <si>
    <t>37627606</t>
  </si>
  <si>
    <t>POSTO CHAVES</t>
  </si>
  <si>
    <t>25/08/2025 16:22:02</t>
  </si>
  <si>
    <t>25/08/2025 17:50:55</t>
  </si>
  <si>
    <t>26482800</t>
  </si>
  <si>
    <t>POSTO G3</t>
  </si>
  <si>
    <t>PONTALINA</t>
  </si>
  <si>
    <t>655</t>
  </si>
  <si>
    <t>25/08/2025 22:16:33</t>
  </si>
  <si>
    <t>995717</t>
  </si>
  <si>
    <t>26/08/2025 08:20:13</t>
  </si>
  <si>
    <t>26/08/2025 08:34:47</t>
  </si>
  <si>
    <t>26/08/2025 10:46:08</t>
  </si>
  <si>
    <t>38702</t>
  </si>
  <si>
    <t>26/08/2025 10:58:19</t>
  </si>
  <si>
    <t>26/08/2025 11:57:43</t>
  </si>
  <si>
    <t>26/08/2025 13:04:17</t>
  </si>
  <si>
    <t>26/08/2025 13:54:42</t>
  </si>
  <si>
    <t>26/08/2025 14:25:22</t>
  </si>
  <si>
    <t>26/08/2025 14:32:37</t>
  </si>
  <si>
    <t>13308708</t>
  </si>
  <si>
    <t>DECIO L13</t>
  </si>
  <si>
    <t>202508261431</t>
  </si>
  <si>
    <t>26/08/2025 18:38:14</t>
  </si>
  <si>
    <t>27/08/2025 08:09:05</t>
  </si>
  <si>
    <t>19997</t>
  </si>
  <si>
    <t>27/08/2025 08:27:33</t>
  </si>
  <si>
    <t>27/08/2025 08:52:16</t>
  </si>
  <si>
    <t>202508270851</t>
  </si>
  <si>
    <t>27/08/2025 09:06:58</t>
  </si>
  <si>
    <t>95253</t>
  </si>
  <si>
    <t>ANDRE AUGUSTO ARAUJO DE JESUS</t>
  </si>
  <si>
    <t>27/08/2025 09:38:59</t>
  </si>
  <si>
    <t>27/08/2025 09:46:56</t>
  </si>
  <si>
    <t>27/08/2025 10:05:59</t>
  </si>
  <si>
    <t>27/08/2025 10:41:55</t>
  </si>
  <si>
    <t>89049</t>
  </si>
  <si>
    <t>VALDEIR JOSE CORREIA</t>
  </si>
  <si>
    <t>27/08/2025 10:48:28</t>
  </si>
  <si>
    <t>9-180</t>
  </si>
  <si>
    <t>27/08/2025 11:24:38</t>
  </si>
  <si>
    <t>27/08/2025 12:21:16</t>
  </si>
  <si>
    <t>331661</t>
  </si>
  <si>
    <t>27/08/2025 13:18:05</t>
  </si>
  <si>
    <t>27/08/2025 16:10:22</t>
  </si>
  <si>
    <t>202508271609</t>
  </si>
  <si>
    <t>27/08/2025 17:17:19</t>
  </si>
  <si>
    <t>40877</t>
  </si>
  <si>
    <t>27/08/2025 17:31:46</t>
  </si>
  <si>
    <t>27/08/2025 17:35:17</t>
  </si>
  <si>
    <t>27/08/2025 17:49:29</t>
  </si>
  <si>
    <t>202508271748</t>
  </si>
  <si>
    <t>28/08/2025 07:38:46</t>
  </si>
  <si>
    <t>202508280738</t>
  </si>
  <si>
    <t>28/08/2025 09:27:03</t>
  </si>
  <si>
    <t>280833978</t>
  </si>
  <si>
    <t>28/08/2025 09:52:57</t>
  </si>
  <si>
    <t>28/08/2025 10:08:12</t>
  </si>
  <si>
    <t>202508281007</t>
  </si>
  <si>
    <t>28/08/2025 11:28:06</t>
  </si>
  <si>
    <t>332247</t>
  </si>
  <si>
    <t>28/08/2025 14:38:53</t>
  </si>
  <si>
    <t>28/08/2025 15:47:06</t>
  </si>
  <si>
    <t>280856676</t>
  </si>
  <si>
    <t>28/08/2025 16:12:39</t>
  </si>
  <si>
    <t>17-320</t>
  </si>
  <si>
    <t>28/08/2025 19:09:46</t>
  </si>
  <si>
    <t>7759</t>
  </si>
  <si>
    <t>29/08/2025 07:23:24</t>
  </si>
  <si>
    <t>29/08/2025 07:24:26</t>
  </si>
  <si>
    <t>29/08/2025 07:56:57</t>
  </si>
  <si>
    <t>29/08/2025 11:17:55</t>
  </si>
  <si>
    <t>29/08/2025 11:24:12</t>
  </si>
  <si>
    <t>353468</t>
  </si>
  <si>
    <t>29/08/2025 11:46:49</t>
  </si>
  <si>
    <t>29/08/2025 15:20:04</t>
  </si>
  <si>
    <t>290855064</t>
  </si>
  <si>
    <t>29/08/2025 16:19:20</t>
  </si>
  <si>
    <t>29/08/2025 16:57:07</t>
  </si>
  <si>
    <t>11063</t>
  </si>
  <si>
    <t>ALCIDES GOMES DA SILVA NETO</t>
  </si>
  <si>
    <t>88865106</t>
  </si>
  <si>
    <t>PELICANO 16</t>
  </si>
  <si>
    <t>290860985</t>
  </si>
  <si>
    <t>29/08/2025 17:21:48</t>
  </si>
  <si>
    <t>29/08/2025 17:23:25</t>
  </si>
  <si>
    <t>29/08/2025 17:51:18</t>
  </si>
  <si>
    <t>00933</t>
  </si>
  <si>
    <t>GIULEY RIBEIRO DOS SANTOS</t>
  </si>
  <si>
    <t>7796</t>
  </si>
  <si>
    <t>29/08/2025 21:28:58</t>
  </si>
  <si>
    <t>30/08/2025 10:26:53</t>
  </si>
  <si>
    <t>30/08/2025 12:51:26</t>
  </si>
  <si>
    <t>202508301250</t>
  </si>
  <si>
    <t>30/08/2025 16:05:38</t>
  </si>
  <si>
    <t>41909</t>
  </si>
  <si>
    <t>30/08/2025 17:30:54</t>
  </si>
  <si>
    <t>41949</t>
  </si>
  <si>
    <t>01/09/2025 07:01:14</t>
  </si>
  <si>
    <t>10925203</t>
  </si>
  <si>
    <t>01/09/2025 07:08:42</t>
  </si>
  <si>
    <t>420152</t>
  </si>
  <si>
    <t>01/09/2025 07:22:17</t>
  </si>
  <si>
    <t>CAMINHONETE</t>
  </si>
  <si>
    <t>01/09/2025 07:50:56</t>
  </si>
  <si>
    <t>01/09/2025 10:04:59</t>
  </si>
  <si>
    <t>202509011004</t>
  </si>
  <si>
    <t>01/09/2025 10:08:36</t>
  </si>
  <si>
    <t>10936384</t>
  </si>
  <si>
    <t>01/09/2025 11:19:52</t>
  </si>
  <si>
    <t>10940693</t>
  </si>
  <si>
    <t>01/09/2025 11:58:38</t>
  </si>
  <si>
    <t>01/09/2025 13:32:25</t>
  </si>
  <si>
    <t>10948497</t>
  </si>
  <si>
    <t>01/09/2025 16:29:00</t>
  </si>
  <si>
    <t>00938</t>
  </si>
  <si>
    <t>ARNALDO SATOSHI CHIBA MOTA</t>
  </si>
  <si>
    <t>01/09/2025 18:07:00</t>
  </si>
  <si>
    <t>7856</t>
  </si>
  <si>
    <t>01/09/2025 19:35:41</t>
  </si>
  <si>
    <t>02/09/2025 07:15:15</t>
  </si>
  <si>
    <t>42594</t>
  </si>
  <si>
    <t>02/09/2025 07:16:31</t>
  </si>
  <si>
    <t>42595</t>
  </si>
  <si>
    <t>02/09/2025 07:41:06</t>
  </si>
  <si>
    <t>02/09/2025 08:18:57</t>
  </si>
  <si>
    <t>20929899</t>
  </si>
  <si>
    <t>02/09/2025 08:34:33</t>
  </si>
  <si>
    <t>86</t>
  </si>
  <si>
    <t>02/09/2025 09:26:52</t>
  </si>
  <si>
    <t>20933974</t>
  </si>
  <si>
    <t>02/09/2025 11:14:10</t>
  </si>
  <si>
    <t>02/09/2025 12:38:19</t>
  </si>
  <si>
    <t>75331801</t>
  </si>
  <si>
    <t>DECIO CEZARINA</t>
  </si>
  <si>
    <t>202509021237</t>
  </si>
  <si>
    <t>02/09/2025 13:16:38</t>
  </si>
  <si>
    <t>02/09/2025 17:14:41</t>
  </si>
  <si>
    <t>07686400</t>
  </si>
  <si>
    <t>AUTO POSTO CASTELANDIA</t>
  </si>
  <si>
    <t>CASTELANDIA</t>
  </si>
  <si>
    <t>75472</t>
  </si>
  <si>
    <t>02/09/2025 17:27:07</t>
  </si>
  <si>
    <t>42845</t>
  </si>
  <si>
    <t>02/09/2025 17:43:04</t>
  </si>
  <si>
    <t>42855</t>
  </si>
  <si>
    <t>02/09/2025 17:44:46</t>
  </si>
  <si>
    <t>02/09/2025 17:53:37</t>
  </si>
  <si>
    <t>02/09/2025 18:01:39</t>
  </si>
  <si>
    <t>45341508</t>
  </si>
  <si>
    <t>POSTO ALTO DA SERRA</t>
  </si>
  <si>
    <t>03/09/2025 08:52:31</t>
  </si>
  <si>
    <t>03/09/2025 09:12:45</t>
  </si>
  <si>
    <t>03/09/2025 11:01:54</t>
  </si>
  <si>
    <t>03/09/2025 13:12:22</t>
  </si>
  <si>
    <t>03/09/2025 13:36:20</t>
  </si>
  <si>
    <t>03/09/2025 13:49:13</t>
  </si>
  <si>
    <t>03/09/2025 14:15:25</t>
  </si>
  <si>
    <t>03/09/2025 15:44:29</t>
  </si>
  <si>
    <t>03/09/2025 16:16:18</t>
  </si>
  <si>
    <t>03/09/2025 17:50:08</t>
  </si>
  <si>
    <t>30964103</t>
  </si>
  <si>
    <t>03/09/2025 18:37:11</t>
  </si>
  <si>
    <t>03/09/2025 21:05:55</t>
  </si>
  <si>
    <t>04/09/2025 06:34:07</t>
  </si>
  <si>
    <t>04/09/2025 07:12:03</t>
  </si>
  <si>
    <t>43334</t>
  </si>
  <si>
    <t>04/09/2025 07:54:38</t>
  </si>
  <si>
    <t>04/09/2025 10:38:00</t>
  </si>
  <si>
    <t>04/09/2025 11:24:47</t>
  </si>
  <si>
    <t>JHQ4B46</t>
  </si>
  <si>
    <t>04/09/2025 11:42:09</t>
  </si>
  <si>
    <t>17-220/17-220</t>
  </si>
  <si>
    <t>04/09/2025 13:34:26</t>
  </si>
  <si>
    <t>04/09/2025 14:36:14</t>
  </si>
  <si>
    <t>202509041435</t>
  </si>
  <si>
    <t>04/09/2025 16:05:55</t>
  </si>
  <si>
    <t>04/09/2025 17:26:19</t>
  </si>
  <si>
    <t>43570</t>
  </si>
  <si>
    <t>04/09/2025 17:32:12</t>
  </si>
  <si>
    <t>04/09/2025 17:42:11</t>
  </si>
  <si>
    <t>43578</t>
  </si>
  <si>
    <t>05/09/2025 07:42:45</t>
  </si>
  <si>
    <t>50927709</t>
  </si>
  <si>
    <t>05/09/2025 08:02:52</t>
  </si>
  <si>
    <t>05/09/2025 08:19:56</t>
  </si>
  <si>
    <t>23215</t>
  </si>
  <si>
    <t>05/09/2025 08:29:56</t>
  </si>
  <si>
    <t>50930468</t>
  </si>
  <si>
    <t>05/09/2025 11:37:25</t>
  </si>
  <si>
    <t>05/09/2025 12:09:15</t>
  </si>
  <si>
    <t>202509051208</t>
  </si>
  <si>
    <t>05/09/2025 12:48:31</t>
  </si>
  <si>
    <t>05/09/2025 13:57:50</t>
  </si>
  <si>
    <t>05/09/2025 14:47:15</t>
  </si>
  <si>
    <t>05/09/2025 15:48:29</t>
  </si>
  <si>
    <t>05/09/2025 18:01:49</t>
  </si>
  <si>
    <t>419862</t>
  </si>
  <si>
    <t>05/09/2025 19:07:41</t>
  </si>
  <si>
    <t>05/09/2025 19:46:58</t>
  </si>
  <si>
    <t>94269811</t>
  </si>
  <si>
    <t>PIT STOP II</t>
  </si>
  <si>
    <t>06/09/2025 08:31:16</t>
  </si>
  <si>
    <t>06/09/2025 13:50:45</t>
  </si>
  <si>
    <t>60949739</t>
  </si>
  <si>
    <t>06/09/2025 14:13:23</t>
  </si>
  <si>
    <t>08/09/2025 07:07:15</t>
  </si>
  <si>
    <t>202509080706</t>
  </si>
  <si>
    <t>OPERACIONAL</t>
  </si>
  <si>
    <t>08/09/2025 07:19:53</t>
  </si>
  <si>
    <t>80926279</t>
  </si>
  <si>
    <t>08/09/2025 08:09:49</t>
  </si>
  <si>
    <t>08/09/2025 09:39:44</t>
  </si>
  <si>
    <t>08/09/2025 10:35:57</t>
  </si>
  <si>
    <t>80938113</t>
  </si>
  <si>
    <t>08/09/2025 13:13:19</t>
  </si>
  <si>
    <t>76330</t>
  </si>
  <si>
    <t>08/09/2025 13:39:25</t>
  </si>
  <si>
    <t>202509081338</t>
  </si>
  <si>
    <t>08/09/2025 13:42:58</t>
  </si>
  <si>
    <t>08/09/2025 18:30:46</t>
  </si>
  <si>
    <t>60645800106043065</t>
  </si>
  <si>
    <t>08/09/2025 20:09:38</t>
  </si>
  <si>
    <t>202509082008</t>
  </si>
  <si>
    <t>09/09/2025 07:20:30</t>
  </si>
  <si>
    <t>09/09/2025 09:18:43</t>
  </si>
  <si>
    <t>09/09/2025 09:23:50</t>
  </si>
  <si>
    <t>70121</t>
  </si>
  <si>
    <t>WILMA GLEICE HELEN SOARES LOPES</t>
  </si>
  <si>
    <t>8040</t>
  </si>
  <si>
    <t>09/09/2025 09:40:26</t>
  </si>
  <si>
    <t>09/09/2025 09:54:12</t>
  </si>
  <si>
    <t>09/09/2025 11:35:18</t>
  </si>
  <si>
    <t>09/09/2025 13:06:24</t>
  </si>
  <si>
    <t>53081711</t>
  </si>
  <si>
    <t>09/09/2025 16:48:30</t>
  </si>
  <si>
    <t>45230</t>
  </si>
  <si>
    <t>09/09/2025 17:10:12</t>
  </si>
  <si>
    <t>04308414</t>
  </si>
  <si>
    <t>POSTO KARAKA</t>
  </si>
  <si>
    <t>09/09/2025 17:55:48</t>
  </si>
  <si>
    <t>09/09/2025 18:49:18</t>
  </si>
  <si>
    <t>10/09/2025 05:38:29</t>
  </si>
  <si>
    <t>202645</t>
  </si>
  <si>
    <t>10/09/2025 06:48:39</t>
  </si>
  <si>
    <t>202509100648</t>
  </si>
  <si>
    <t>10/09/2025 06:54:11</t>
  </si>
  <si>
    <t>202509100653</t>
  </si>
  <si>
    <t>10/09/2025 07:03:38</t>
  </si>
  <si>
    <t>100925320</t>
  </si>
  <si>
    <t>10/09/2025 08:54:45</t>
  </si>
  <si>
    <t>355168</t>
  </si>
  <si>
    <t>10/09/2025 09:25:06</t>
  </si>
  <si>
    <t>CVP4C84</t>
  </si>
  <si>
    <t>60645800105124363</t>
  </si>
  <si>
    <t>10/09/2025 10:37:49</t>
  </si>
  <si>
    <t>24-250</t>
  </si>
  <si>
    <t>8091</t>
  </si>
  <si>
    <t>10/09/2025 11:54:17</t>
  </si>
  <si>
    <t>48944200</t>
  </si>
  <si>
    <t>10/09/2025 12:17:55</t>
  </si>
  <si>
    <t>100944166</t>
  </si>
  <si>
    <t>10/09/2025 13:14:48</t>
  </si>
  <si>
    <t>10/09/2025 15:26:46</t>
  </si>
  <si>
    <t>202509101526</t>
  </si>
  <si>
    <t>10/09/2025 16:26:31</t>
  </si>
  <si>
    <t>10</t>
  </si>
  <si>
    <t>RJS0C06</t>
  </si>
  <si>
    <t>60645800105124380</t>
  </si>
  <si>
    <t>11/09/2025 06:48:04</t>
  </si>
  <si>
    <t>05615</t>
  </si>
  <si>
    <t>HEVERTON MAGALHAES DE MELO</t>
  </si>
  <si>
    <t>11-180</t>
  </si>
  <si>
    <t>110924412</t>
  </si>
  <si>
    <t>11/09/2025 08:20:22</t>
  </si>
  <si>
    <t>11/09/2025 08:28:47</t>
  </si>
  <si>
    <t>11/09/2025 08:45:17</t>
  </si>
  <si>
    <t>11/09/2025 09:34:12</t>
  </si>
  <si>
    <t>11/09/2025 11:10:40</t>
  </si>
  <si>
    <t>202509111110</t>
  </si>
  <si>
    <t>11/09/2025 14:26:24</t>
  </si>
  <si>
    <t>11/09/2025 15:04:12</t>
  </si>
  <si>
    <t>11/09/2025 15:37:21</t>
  </si>
  <si>
    <t>110956199</t>
  </si>
  <si>
    <t>11/09/2025 16:02:14</t>
  </si>
  <si>
    <t>202509111601</t>
  </si>
  <si>
    <t>11/09/2025 16:54:00</t>
  </si>
  <si>
    <t>TER4970</t>
  </si>
  <si>
    <t>11/09/2025 18:23:51</t>
  </si>
  <si>
    <t>RETROESCAVADEIRA</t>
  </si>
  <si>
    <t>46089</t>
  </si>
  <si>
    <t>11/09/2025 18:26:37</t>
  </si>
  <si>
    <t>46092</t>
  </si>
  <si>
    <t>11/09/2025 18:29:26</t>
  </si>
  <si>
    <t>26781300</t>
  </si>
  <si>
    <t>AUTO POSTO CERRADO V</t>
  </si>
  <si>
    <t>11/09/2025 18:40:01</t>
  </si>
  <si>
    <t>11/09/2025 20:14:35</t>
  </si>
  <si>
    <t>202509112013</t>
  </si>
  <si>
    <t>12/09/2025 07:03:33</t>
  </si>
  <si>
    <t>12/09/2025 07:54:22</t>
  </si>
  <si>
    <t>12/09/2025 07:59:18</t>
  </si>
  <si>
    <t>12/09/2025 08:52:50</t>
  </si>
  <si>
    <t>202509120851</t>
  </si>
  <si>
    <t>12/09/2025 09:01:50</t>
  </si>
  <si>
    <t>12/09/2025 09:49:20</t>
  </si>
  <si>
    <t>TER7374</t>
  </si>
  <si>
    <t>60645800105124320</t>
  </si>
  <si>
    <t>12/09/2025 10:52:15</t>
  </si>
  <si>
    <t>21706</t>
  </si>
  <si>
    <t>LUIZ MARCELO NEVES</t>
  </si>
  <si>
    <t>JCB</t>
  </si>
  <si>
    <t>12/09/2025 14:02:29</t>
  </si>
  <si>
    <t>202509121401</t>
  </si>
  <si>
    <t>12/09/2025 14:14:02</t>
  </si>
  <si>
    <t>KAZ5F74</t>
  </si>
  <si>
    <t>60645800105124355</t>
  </si>
  <si>
    <t>13/09/2025 07:58:43</t>
  </si>
  <si>
    <t>09808</t>
  </si>
  <si>
    <t>DOUGLAS OLIVEIRA SANTOS</t>
  </si>
  <si>
    <t>L 1113</t>
  </si>
  <si>
    <t>IVECO</t>
  </si>
  <si>
    <t>13/09/2025 11:29:10</t>
  </si>
  <si>
    <t>13/09/2025 13:34:17</t>
  </si>
  <si>
    <t>130948756</t>
  </si>
  <si>
    <t>13/09/2025 17:06:46</t>
  </si>
  <si>
    <t>14/09/2025 11:22:41</t>
  </si>
  <si>
    <t>14/09/2025 14:07:35</t>
  </si>
  <si>
    <t>15/09/2025 06:43:46</t>
  </si>
  <si>
    <t>150924176</t>
  </si>
  <si>
    <t>15/09/2025 06:59:27</t>
  </si>
  <si>
    <t>15/09/2025 07:11:29</t>
  </si>
  <si>
    <t>150925802</t>
  </si>
  <si>
    <t>15/09/2025 07:26:24</t>
  </si>
  <si>
    <t>15/09/2025 08:37:51</t>
  </si>
  <si>
    <t>15/09/2025 08:44:12</t>
  </si>
  <si>
    <t>202509150843</t>
  </si>
  <si>
    <t>15/09/2025 09:26:37</t>
  </si>
  <si>
    <t>15/09/2025 14:30:27</t>
  </si>
  <si>
    <t>150952173</t>
  </si>
  <si>
    <t>15/09/2025 17:20:33</t>
  </si>
  <si>
    <t>47317</t>
  </si>
  <si>
    <t>15/09/2025 17:31:44</t>
  </si>
  <si>
    <t>47329</t>
  </si>
  <si>
    <t>15/09/2025 19:33:43</t>
  </si>
  <si>
    <t>47415</t>
  </si>
  <si>
    <t>15/09/2025 19:47:41</t>
  </si>
  <si>
    <t>15/09/2025 20:40:16</t>
  </si>
  <si>
    <t>26735503</t>
  </si>
  <si>
    <t>QUALITY COMBUSTIVEIS</t>
  </si>
  <si>
    <t>2061010</t>
  </si>
  <si>
    <t>16/09/2025 06:54:41</t>
  </si>
  <si>
    <t>434713</t>
  </si>
  <si>
    <t>16/09/2025 10:06:13</t>
  </si>
  <si>
    <t>24470209</t>
  </si>
  <si>
    <t>POSTO CARGA PESADA</t>
  </si>
  <si>
    <t>PRATA</t>
  </si>
  <si>
    <t>574375</t>
  </si>
  <si>
    <t>16/09/2025 11:40:21</t>
  </si>
  <si>
    <t>160941</t>
  </si>
  <si>
    <t>16/09/2025 12:46:44</t>
  </si>
  <si>
    <t>202509161245</t>
  </si>
  <si>
    <t>16/09/2025 13:40:26</t>
  </si>
  <si>
    <t>16/09/2025 17:39:09</t>
  </si>
  <si>
    <t>47752</t>
  </si>
  <si>
    <t>17/09/2025 08:04:31</t>
  </si>
  <si>
    <t>17/09/2025 08:16:22</t>
  </si>
  <si>
    <t>6639</t>
  </si>
  <si>
    <t>17/09/2025 09:03:39</t>
  </si>
  <si>
    <t>17/09/2025 10:37:06</t>
  </si>
  <si>
    <t>17/09/2025 10:40:54</t>
  </si>
  <si>
    <t>46247807</t>
  </si>
  <si>
    <t>CD AUTO POSTO</t>
  </si>
  <si>
    <t>17/09/2025 11:47:50</t>
  </si>
  <si>
    <t>202509171147</t>
  </si>
  <si>
    <t>17/09/2025 17:17:02</t>
  </si>
  <si>
    <t>17/09/2025 17:37:16</t>
  </si>
  <si>
    <t>31830200</t>
  </si>
  <si>
    <t>17/09/2025 18:05:36</t>
  </si>
  <si>
    <t>48176</t>
  </si>
  <si>
    <t>17/09/2025 18:17:30</t>
  </si>
  <si>
    <t>8292</t>
  </si>
  <si>
    <t>18/09/2025 07:37:14</t>
  </si>
  <si>
    <t>18/09/2025 09:27:18</t>
  </si>
  <si>
    <t>18/09/2025 09:37:34</t>
  </si>
  <si>
    <t>180934611</t>
  </si>
  <si>
    <t>18/09/2025 10:22:25</t>
  </si>
  <si>
    <t>180937266</t>
  </si>
  <si>
    <t>18/09/2025 13:41:49</t>
  </si>
  <si>
    <t>18/09/2025 16:23:43</t>
  </si>
  <si>
    <t>180958961</t>
  </si>
  <si>
    <t>18/09/2025 16:26:41</t>
  </si>
  <si>
    <t>18/09/2025 16:39:09</t>
  </si>
  <si>
    <t>48549</t>
  </si>
  <si>
    <t>18/09/2025 16:47:23</t>
  </si>
  <si>
    <t>48555</t>
  </si>
  <si>
    <t>18/09/2025 17:42:35</t>
  </si>
  <si>
    <t>18/09/2025 18:20:43</t>
  </si>
  <si>
    <t>180966004</t>
  </si>
  <si>
    <t>18/09/2025 20:04:31</t>
  </si>
  <si>
    <t>18/09/2025 20:35:27</t>
  </si>
  <si>
    <t>19/09/2025 06:56:36</t>
  </si>
  <si>
    <t>190924943</t>
  </si>
  <si>
    <t>19/09/2025 09:00:45</t>
  </si>
  <si>
    <t>19/09/2025 10:11:54</t>
  </si>
  <si>
    <t>190936</t>
  </si>
  <si>
    <t>19/09/2025 10:39:20</t>
  </si>
  <si>
    <t>202509191038</t>
  </si>
  <si>
    <t>TFB0B52</t>
  </si>
  <si>
    <t>19/09/2025 10:52:59</t>
  </si>
  <si>
    <t>ANTT-02</t>
  </si>
  <si>
    <t>TITANO</t>
  </si>
  <si>
    <t>19/09/2025 11:04:00</t>
  </si>
  <si>
    <t>FKM6D96</t>
  </si>
  <si>
    <t>60645800105124371</t>
  </si>
  <si>
    <t>19/09/2025 12:00:45</t>
  </si>
  <si>
    <t>80246</t>
  </si>
  <si>
    <t>FRANCISCO DE ASSIS SOARES</t>
  </si>
  <si>
    <t>356622</t>
  </si>
  <si>
    <t>19/09/2025 12:42:48</t>
  </si>
  <si>
    <t>190945738</t>
  </si>
  <si>
    <t>19/09/2025 15:29:06</t>
  </si>
  <si>
    <t>202509191528</t>
  </si>
  <si>
    <t>19/09/2025 15:31:18</t>
  </si>
  <si>
    <t>19/09/2025 16:50:36</t>
  </si>
  <si>
    <t>19/09/2025 17:42:09</t>
  </si>
  <si>
    <t>19/09/2025 18:30:04</t>
  </si>
  <si>
    <t>190966487</t>
  </si>
  <si>
    <t>20/09/2025 07:31:46</t>
  </si>
  <si>
    <t>20/09/2025 11:27:59</t>
  </si>
  <si>
    <t>20/09/2025 11:46:49</t>
  </si>
  <si>
    <t>49262</t>
  </si>
  <si>
    <t>20/09/2025 11:46:59</t>
  </si>
  <si>
    <t>21940606</t>
  </si>
  <si>
    <t>POSTO DOS ROMEIROS</t>
  </si>
  <si>
    <t>20/09/2025 12:18:35</t>
  </si>
  <si>
    <t>87164600</t>
  </si>
  <si>
    <t>AUTO POSTO CAMBUI</t>
  </si>
  <si>
    <t>20/09/2025 14:08:19</t>
  </si>
  <si>
    <t>36659303</t>
  </si>
  <si>
    <t>RECREIO AUTO POSTO II</t>
  </si>
  <si>
    <t>913306</t>
  </si>
  <si>
    <t>21/09/2025 09:38:58</t>
  </si>
  <si>
    <t>21939011</t>
  </si>
  <si>
    <t>AUTO POSTO CARRETEIR</t>
  </si>
  <si>
    <t>2913222</t>
  </si>
  <si>
    <t>21/09/2025 14:53:43</t>
  </si>
  <si>
    <t>TMG4A29</t>
  </si>
  <si>
    <t>60645800106185397</t>
  </si>
  <si>
    <t>21/09/2025 17:32:53</t>
  </si>
  <si>
    <t>GP - 03</t>
  </si>
  <si>
    <t>GUINCHO PESADO</t>
  </si>
  <si>
    <t>202509211732</t>
  </si>
  <si>
    <t>EXT - LUCCA JR</t>
  </si>
  <si>
    <t>LUCCA JR</t>
  </si>
  <si>
    <t>TKC9B59</t>
  </si>
  <si>
    <t>60645800106185324</t>
  </si>
  <si>
    <t>21/09/2025 17:35:20</t>
  </si>
  <si>
    <t>GP - 02</t>
  </si>
  <si>
    <t>202509211734</t>
  </si>
  <si>
    <t>TKB0E17</t>
  </si>
  <si>
    <t>60645800106185180</t>
  </si>
  <si>
    <t>21/09/2025 17:39:06</t>
  </si>
  <si>
    <t>GL - 04</t>
  </si>
  <si>
    <t>GUINCHO LEVE</t>
  </si>
  <si>
    <t>EQUIPAMENTO</t>
  </si>
  <si>
    <t>202509211738</t>
  </si>
  <si>
    <t>QSW6J59</t>
  </si>
  <si>
    <t>60645800105124400</t>
  </si>
  <si>
    <t>21/09/2025 17:52:35</t>
  </si>
  <si>
    <t>CP - 01</t>
  </si>
  <si>
    <t>CAMINHÃO PIPA</t>
  </si>
  <si>
    <t>202509211752</t>
  </si>
  <si>
    <t>21/09/2025 20:59:38</t>
  </si>
  <si>
    <t>22/09/2025 05:11:14</t>
  </si>
  <si>
    <t>PLANEJAMENTO OPERACI</t>
  </si>
  <si>
    <t>22/09/2025 07:05:40</t>
  </si>
  <si>
    <t>IMP0003</t>
  </si>
  <si>
    <t>22/09/2025 08:56:53</t>
  </si>
  <si>
    <t>22/09/2025 09:09:59</t>
  </si>
  <si>
    <t>220932940</t>
  </si>
  <si>
    <t>22/09/2025 09:18:32</t>
  </si>
  <si>
    <t>22/09/2025 09:23:48</t>
  </si>
  <si>
    <t>220933</t>
  </si>
  <si>
    <t>TMF8H09</t>
  </si>
  <si>
    <t>60645800106185413</t>
  </si>
  <si>
    <t>22/09/2025 09:39:32</t>
  </si>
  <si>
    <t>GP - 04 Reserva</t>
  </si>
  <si>
    <t>FH 540 6X4R</t>
  </si>
  <si>
    <t>VOLVO</t>
  </si>
  <si>
    <t>202509220938</t>
  </si>
  <si>
    <t>22/09/2025 12:44:30</t>
  </si>
  <si>
    <t>22/09/2025 14:36:37</t>
  </si>
  <si>
    <t>22/09/2025 17:07:30</t>
  </si>
  <si>
    <t>22/09/2025 17:53:07</t>
  </si>
  <si>
    <t>22/09/2025 18:38:47</t>
  </si>
  <si>
    <t>22/09/2025 18:53:56</t>
  </si>
  <si>
    <t>24984905</t>
  </si>
  <si>
    <t>23/09/2025 06:27:51</t>
  </si>
  <si>
    <t>202509230626</t>
  </si>
  <si>
    <t>23/09/2025 07:39:02</t>
  </si>
  <si>
    <t>202509230738</t>
  </si>
  <si>
    <t>23/09/2025 07:53:53</t>
  </si>
  <si>
    <t>202509230753</t>
  </si>
  <si>
    <t>23/09/2025 07:58:24</t>
  </si>
  <si>
    <t>26466611</t>
  </si>
  <si>
    <t>AUTO POSTO GLOBAL</t>
  </si>
  <si>
    <t>23/09/2025 08:02:09</t>
  </si>
  <si>
    <t>202509230801</t>
  </si>
  <si>
    <t>TIV6G27</t>
  </si>
  <si>
    <t>60645800106184069</t>
  </si>
  <si>
    <t>23/09/2025 08:03:19</t>
  </si>
  <si>
    <t>GL - 01</t>
  </si>
  <si>
    <t>202509230802</t>
  </si>
  <si>
    <t>23/09/2025 08:19:09</t>
  </si>
  <si>
    <t>9519</t>
  </si>
  <si>
    <t>23/09/2025 08:34:31</t>
  </si>
  <si>
    <t>23/09/2025 08:34:55</t>
  </si>
  <si>
    <t>23/09/2025 08:37:26</t>
  </si>
  <si>
    <t>23/09/2025 08:50:41</t>
  </si>
  <si>
    <t>230931</t>
  </si>
  <si>
    <t>23/09/2025 08:54:26</t>
  </si>
  <si>
    <t>23/09/2025 11:32:32</t>
  </si>
  <si>
    <t>23/09/2025 12:56:17</t>
  </si>
  <si>
    <t>202509231255</t>
  </si>
  <si>
    <t>23/09/2025 13:47:14</t>
  </si>
  <si>
    <t>230949531</t>
  </si>
  <si>
    <t>23/09/2025 14:20:42</t>
  </si>
  <si>
    <t>230951580</t>
  </si>
  <si>
    <t>23/09/2025 14:59:38</t>
  </si>
  <si>
    <t>230953731</t>
  </si>
  <si>
    <t>23/09/2025 16:19:40</t>
  </si>
  <si>
    <t>23/09/2025 16:45:08</t>
  </si>
  <si>
    <t>23/09/2025 18:04:23</t>
  </si>
  <si>
    <t>50386</t>
  </si>
  <si>
    <t>23/09/2025 18:57:26</t>
  </si>
  <si>
    <t>230968</t>
  </si>
  <si>
    <t>23/09/2025 20:06:52</t>
  </si>
  <si>
    <t>07868</t>
  </si>
  <si>
    <t>LUIZ FELIPE ROMEIRO GODOY</t>
  </si>
  <si>
    <t>24/09/2025 07:40:14</t>
  </si>
  <si>
    <t>240927504</t>
  </si>
  <si>
    <t>24/09/2025 07:57:02</t>
  </si>
  <si>
    <t>50532</t>
  </si>
  <si>
    <t>24/09/2025 07:58:04</t>
  </si>
  <si>
    <t>50534</t>
  </si>
  <si>
    <t>24/09/2025 08:46:20</t>
  </si>
  <si>
    <t>87</t>
  </si>
  <si>
    <t>24/09/2025 09:57:01</t>
  </si>
  <si>
    <t>24/09/2025 10:44:29</t>
  </si>
  <si>
    <t>29874</t>
  </si>
  <si>
    <t>ANDERSON FRANCISCO VELOZO</t>
  </si>
  <si>
    <t>202509241043</t>
  </si>
  <si>
    <t>24/09/2025 12:33:41</t>
  </si>
  <si>
    <t>24/09/2025 12:40:19</t>
  </si>
  <si>
    <t>TER1294</t>
  </si>
  <si>
    <t>60645800105124390</t>
  </si>
  <si>
    <t>24/09/2025 14:01:13</t>
  </si>
  <si>
    <t>240950</t>
  </si>
  <si>
    <t>24/09/2025 14:07:22</t>
  </si>
  <si>
    <t>24/09/2025 16:17:04</t>
  </si>
  <si>
    <t>24/09/2025 16:18:57</t>
  </si>
  <si>
    <t>24/09/2025 16:56:18</t>
  </si>
  <si>
    <t>50765</t>
  </si>
  <si>
    <t>24/09/2025 17:05:55</t>
  </si>
  <si>
    <t>89555</t>
  </si>
  <si>
    <t>24/09/2025 17:27:24</t>
  </si>
  <si>
    <t>24/09/2025 18:07:40</t>
  </si>
  <si>
    <t>202509241807</t>
  </si>
  <si>
    <t>24/09/2025 18:14:40</t>
  </si>
  <si>
    <t>25/09/2025 06:38:12</t>
  </si>
  <si>
    <t>250923813</t>
  </si>
  <si>
    <t>25/09/2025 08:22:05</t>
  </si>
  <si>
    <t>25/09/2025 09:00:37</t>
  </si>
  <si>
    <t>250932368</t>
  </si>
  <si>
    <t>25/09/2025 09:49:04</t>
  </si>
  <si>
    <t>25/09/2025 12:46:25</t>
  </si>
  <si>
    <t>25/09/2025 14:49:24</t>
  </si>
  <si>
    <t>25/09/2025 15:01:06</t>
  </si>
  <si>
    <t>202509251500</t>
  </si>
  <si>
    <t>25/09/2025 15:28:05</t>
  </si>
  <si>
    <t>202509251527</t>
  </si>
  <si>
    <t>25/09/2025 15:57:47</t>
  </si>
  <si>
    <t>25/09/2025 16:02:32</t>
  </si>
  <si>
    <t>25/09/2025 16:07:25</t>
  </si>
  <si>
    <t>FCW8F66</t>
  </si>
  <si>
    <t>25/09/2025 16:41:02</t>
  </si>
  <si>
    <t>357587</t>
  </si>
  <si>
    <t>25/09/2025 16:42:10</t>
  </si>
  <si>
    <t>357588</t>
  </si>
  <si>
    <t>25/09/2025 18:02:07</t>
  </si>
  <si>
    <t>51322</t>
  </si>
  <si>
    <t>60645800105124347</t>
  </si>
  <si>
    <t>26/09/2025 06:52:57</t>
  </si>
  <si>
    <t>260924691</t>
  </si>
  <si>
    <t>26/09/2025 08:50:31</t>
  </si>
  <si>
    <t>26/09/2025 08:55:58</t>
  </si>
  <si>
    <t>26/09/2025 09:37:37</t>
  </si>
  <si>
    <t>26/09/2025 10:07:02</t>
  </si>
  <si>
    <t>26/09/2025 10:17:32</t>
  </si>
  <si>
    <t>202509261016</t>
  </si>
  <si>
    <t>26/09/2025 11:56:04</t>
  </si>
  <si>
    <t>260942909</t>
  </si>
  <si>
    <t>26/09/2025 13:23:30</t>
  </si>
  <si>
    <t>202509261322</t>
  </si>
  <si>
    <t>26/09/2025 14:08:29</t>
  </si>
  <si>
    <t>26/09/2025 15:31:43</t>
  </si>
  <si>
    <t>26/09/2025 18:06:04</t>
  </si>
  <si>
    <t>260965121</t>
  </si>
  <si>
    <t>26/09/2025 18:06:27</t>
  </si>
  <si>
    <t>33534</t>
  </si>
  <si>
    <t>MARCOS ANTONIO MARCELINO DA SILVA</t>
  </si>
  <si>
    <t>26/09/2025 21:09:52</t>
  </si>
  <si>
    <t>27/09/2025 07:45:39</t>
  </si>
  <si>
    <t>TBE3B75</t>
  </si>
  <si>
    <t>27/09/2025 08:44:34</t>
  </si>
  <si>
    <t>27/09/2025 11:18:50</t>
  </si>
  <si>
    <t>357890</t>
  </si>
  <si>
    <t>27/09/2025 14:37:52</t>
  </si>
  <si>
    <t>27/09/2025 18:59:13</t>
  </si>
  <si>
    <t>29/09/2025 06:53:22</t>
  </si>
  <si>
    <t>290924671</t>
  </si>
  <si>
    <t>29/09/2025 06:56:12</t>
  </si>
  <si>
    <t>29/09/2025 06:56:35</t>
  </si>
  <si>
    <t>290924868</t>
  </si>
  <si>
    <t>29/09/2025 07:08:25</t>
  </si>
  <si>
    <t>290925530</t>
  </si>
  <si>
    <t>29/09/2025 07:26:56</t>
  </si>
  <si>
    <t>87954</t>
  </si>
  <si>
    <t>DANIEL GONÇALVES</t>
  </si>
  <si>
    <t>202509290726</t>
  </si>
  <si>
    <t>29/09/2025 07:50:12</t>
  </si>
  <si>
    <t>29/09/2025 08:40:31</t>
  </si>
  <si>
    <t>202509290839</t>
  </si>
  <si>
    <t>29/09/2025 09:07:18</t>
  </si>
  <si>
    <t>290932</t>
  </si>
  <si>
    <t>29/09/2025 09:40:24</t>
  </si>
  <si>
    <t>70093</t>
  </si>
  <si>
    <t>CLAUDSTONE DOS REIS MENDES JUNIOR</t>
  </si>
  <si>
    <t>29/09/2025 09:54:31</t>
  </si>
  <si>
    <t>202509290953</t>
  </si>
  <si>
    <t>29/09/2025 10:02:11</t>
  </si>
  <si>
    <t>202509291001</t>
  </si>
  <si>
    <t>29/09/2025 10:26:10</t>
  </si>
  <si>
    <t>81150</t>
  </si>
  <si>
    <t>MARIO CESAR DE OLIVEIRA</t>
  </si>
  <si>
    <t>29/09/2025 12:40:37</t>
  </si>
  <si>
    <t>29/09/2025 17:36:54</t>
  </si>
  <si>
    <t>52659</t>
  </si>
  <si>
    <t>TTQ4C10</t>
  </si>
  <si>
    <t>60645800105124428</t>
  </si>
  <si>
    <t>29/09/2025 18:14:00</t>
  </si>
  <si>
    <t>VIA-01</t>
  </si>
  <si>
    <t>Caminhonete S10</t>
  </si>
  <si>
    <t>CHEVROLET</t>
  </si>
  <si>
    <t>5774</t>
  </si>
  <si>
    <t>INSPENCAO</t>
  </si>
  <si>
    <t>TTS4A16</t>
  </si>
  <si>
    <t>60645800105124436</t>
  </si>
  <si>
    <t>29/09/2025 18:15:33</t>
  </si>
  <si>
    <t>VIA-06</t>
  </si>
  <si>
    <t>5775</t>
  </si>
  <si>
    <t>29/09/2025 19:38:00</t>
  </si>
  <si>
    <t>148521</t>
  </si>
  <si>
    <t>29/09/2025 21:00:50</t>
  </si>
  <si>
    <t>29/09/2025 21:15:15</t>
  </si>
  <si>
    <t>12754</t>
  </si>
  <si>
    <t>30/09/2025 06:41:20</t>
  </si>
  <si>
    <t>30/09/2025 06:54:27</t>
  </si>
  <si>
    <t>30/09/2025 06:56:44</t>
  </si>
  <si>
    <t>87193901</t>
  </si>
  <si>
    <t>POSTO DE COMBUSTIVEIS PETROMAX</t>
  </si>
  <si>
    <t>30/09/2025 08:00:16</t>
  </si>
  <si>
    <t>30/09/2025 09:06:28</t>
  </si>
  <si>
    <t>202509300905</t>
  </si>
  <si>
    <t>30/09/2025 11:03:04</t>
  </si>
  <si>
    <t>TGE1F64</t>
  </si>
  <si>
    <t>30/09/2025 11:04:55</t>
  </si>
  <si>
    <t>R-06</t>
  </si>
  <si>
    <t>AMBULANCIA DUCATO</t>
  </si>
  <si>
    <t>TFV8C74</t>
  </si>
  <si>
    <t>30/09/2025 14:18:31</t>
  </si>
  <si>
    <t>A-01</t>
  </si>
  <si>
    <t>AMBULANCIA</t>
  </si>
  <si>
    <t>300951464</t>
  </si>
  <si>
    <t>RESGATE</t>
  </si>
  <si>
    <t>30/09/2025 14:43:27</t>
  </si>
  <si>
    <t>345780</t>
  </si>
  <si>
    <t>30/09/2025 14:58:06</t>
  </si>
  <si>
    <t>EMERSON CRISTIANO DA SILVEIRA</t>
  </si>
  <si>
    <t>300953844</t>
  </si>
  <si>
    <t>30/09/2025 15:12:30</t>
  </si>
  <si>
    <t>202509301511</t>
  </si>
  <si>
    <t>30/09/2025 17:03:39</t>
  </si>
  <si>
    <t>53105</t>
  </si>
  <si>
    <t>30/09/2025 18:30:41</t>
  </si>
  <si>
    <t>202509301829</t>
  </si>
  <si>
    <t>30/09/2025 19:13:01</t>
  </si>
  <si>
    <t>202509301912</t>
  </si>
  <si>
    <t>01/10/2025 06:45:21</t>
  </si>
  <si>
    <t>11024224</t>
  </si>
  <si>
    <t>01/10/2025 07:06:50</t>
  </si>
  <si>
    <t>358432</t>
  </si>
  <si>
    <t>01/10/2025 09:35:32</t>
  </si>
  <si>
    <t>11034465</t>
  </si>
  <si>
    <t>01/10/2025 09:57:31</t>
  </si>
  <si>
    <t>01/10/2025 11:44:02</t>
  </si>
  <si>
    <t>01/10/2025 11:47:16</t>
  </si>
  <si>
    <t>01/10/2025 12:08:55</t>
  </si>
  <si>
    <t>11043662</t>
  </si>
  <si>
    <t>01/10/2025 12:12:29</t>
  </si>
  <si>
    <t>01/10/2025 12:33:57</t>
  </si>
  <si>
    <t>01/10/2025 13:07:37</t>
  </si>
  <si>
    <t>01/10/2025 13:47:45</t>
  </si>
  <si>
    <t>01/10/2025 15:15:46</t>
  </si>
  <si>
    <t>01/10/2025 16:51:57</t>
  </si>
  <si>
    <t>110606</t>
  </si>
  <si>
    <t>01/10/2025 17:09:38</t>
  </si>
  <si>
    <t>01/10/2025 17:15:48</t>
  </si>
  <si>
    <t>53547</t>
  </si>
  <si>
    <t>02/10/2025 06:42:50</t>
  </si>
  <si>
    <t>11252</t>
  </si>
  <si>
    <t>PEDRO AUGUSTO VIEIRA</t>
  </si>
  <si>
    <t>202510020642</t>
  </si>
  <si>
    <t>02/10/2025 07:53:37</t>
  </si>
  <si>
    <t>202510020752</t>
  </si>
  <si>
    <t>02/10/2025 08:18:18</t>
  </si>
  <si>
    <t>02/10/2025 09:10:27</t>
  </si>
  <si>
    <t>TUW2D74</t>
  </si>
  <si>
    <t>02/10/2025 10:55:33</t>
  </si>
  <si>
    <t>VIA-09</t>
  </si>
  <si>
    <t>CHEVROLET/S10 LS DD4</t>
  </si>
  <si>
    <t>5956</t>
  </si>
  <si>
    <t>02/10/2025 11:06:10</t>
  </si>
  <si>
    <t>02/10/2025 11:22:14</t>
  </si>
  <si>
    <t>02/10/2025 12:43:41</t>
  </si>
  <si>
    <t>21045779</t>
  </si>
  <si>
    <t>02/10/2025 13:42:20</t>
  </si>
  <si>
    <t>02/10/2025 14:04:57</t>
  </si>
  <si>
    <t>TUB2B84</t>
  </si>
  <si>
    <t>60645800106437809</t>
  </si>
  <si>
    <t>02/10/2025 14:19:01</t>
  </si>
  <si>
    <t>IT-04</t>
  </si>
  <si>
    <t>SAVEIRO CS RB MF</t>
  </si>
  <si>
    <t>EXT - KSE LOCAÇOES</t>
  </si>
  <si>
    <t>KSE LOCAÇOES</t>
  </si>
  <si>
    <t>TUF2B45</t>
  </si>
  <si>
    <t>60645800106437790</t>
  </si>
  <si>
    <t>02/10/2025 14:24:35</t>
  </si>
  <si>
    <t>IT-07</t>
  </si>
  <si>
    <t>TTY2C25</t>
  </si>
  <si>
    <t>60645800106437780</t>
  </si>
  <si>
    <t>02/10/2025 14:25:48</t>
  </si>
  <si>
    <t>IT-08</t>
  </si>
  <si>
    <t>TKC7D89</t>
  </si>
  <si>
    <t>60645800106185260</t>
  </si>
  <si>
    <t>02/10/2025 15:23:18</t>
  </si>
  <si>
    <t>GP - 01</t>
  </si>
  <si>
    <t>202510021522</t>
  </si>
  <si>
    <t>02/10/2025 18:01:54</t>
  </si>
  <si>
    <t>02/10/2025 18:23:47</t>
  </si>
  <si>
    <t>02/10/2025 20:51:15</t>
  </si>
  <si>
    <t>1766849</t>
  </si>
  <si>
    <t>03/10/2025 06:45:53</t>
  </si>
  <si>
    <t>31024283</t>
  </si>
  <si>
    <t>03/10/2025 06:47:43</t>
  </si>
  <si>
    <t>31024392</t>
  </si>
  <si>
    <t>03/10/2025 07:00:59</t>
  </si>
  <si>
    <t>03/10/2025 08:47:06</t>
  </si>
  <si>
    <t>03/10/2025 10:15:53</t>
  </si>
  <si>
    <t>310368</t>
  </si>
  <si>
    <t>03/10/2025 12:15:39</t>
  </si>
  <si>
    <t>DIESEL ADITIVADO</t>
  </si>
  <si>
    <t>6036</t>
  </si>
  <si>
    <t>TTP5B47</t>
  </si>
  <si>
    <t>60645800106437770</t>
  </si>
  <si>
    <t>03/10/2025 13:05:47</t>
  </si>
  <si>
    <t>IT-02</t>
  </si>
  <si>
    <t>03/10/2025 13:21:44</t>
  </si>
  <si>
    <t>31048033</t>
  </si>
  <si>
    <t>03/10/2025 13:27:38</t>
  </si>
  <si>
    <t>03/10/2025 13:49:57</t>
  </si>
  <si>
    <t>TTT2H93</t>
  </si>
  <si>
    <t>60645800106437760</t>
  </si>
  <si>
    <t>03/10/2025 14:00:36</t>
  </si>
  <si>
    <t>IT-03</t>
  </si>
  <si>
    <t>TUK2D26</t>
  </si>
  <si>
    <t>60645800106437752</t>
  </si>
  <si>
    <t>03/10/2025 15:31:02</t>
  </si>
  <si>
    <t>VIA-12 R</t>
  </si>
  <si>
    <t>03/10/2025 16:17:13</t>
  </si>
  <si>
    <t>03/10/2025 16:51:41</t>
  </si>
  <si>
    <t>54447</t>
  </si>
  <si>
    <t>03/10/2025 17:21:38</t>
  </si>
  <si>
    <t>03/10/2025 18:01:28</t>
  </si>
  <si>
    <t>03/10/2025 18:14:37</t>
  </si>
  <si>
    <t>94241502</t>
  </si>
  <si>
    <t>PARAISO COMBUSTIVEIS</t>
  </si>
  <si>
    <t>04/10/2025 13:24:07</t>
  </si>
  <si>
    <t>41048038</t>
  </si>
  <si>
    <t>04/10/2025 13:39:58</t>
  </si>
  <si>
    <t>04/10/2025 17:23:39</t>
  </si>
  <si>
    <t>04/10/2025 18:06:50</t>
  </si>
  <si>
    <t>04/10/2025 18:54:21</t>
  </si>
  <si>
    <t>05/10/2025 18:39:37</t>
  </si>
  <si>
    <t>1768783</t>
  </si>
  <si>
    <t>06/10/2025 05:48:14</t>
  </si>
  <si>
    <t>202510060547</t>
  </si>
  <si>
    <t>06/10/2025 06:53:31</t>
  </si>
  <si>
    <t>61024672</t>
  </si>
  <si>
    <t>06/10/2025 06:55:39</t>
  </si>
  <si>
    <t>61024829</t>
  </si>
  <si>
    <t>06/10/2025 07:02:08</t>
  </si>
  <si>
    <t>425833</t>
  </si>
  <si>
    <t>06/10/2025 07:11:39</t>
  </si>
  <si>
    <t>TLO0E87</t>
  </si>
  <si>
    <t>60645800106184255</t>
  </si>
  <si>
    <t>06/10/2025 07:29:55</t>
  </si>
  <si>
    <t>GL - 02</t>
  </si>
  <si>
    <t>202510060729</t>
  </si>
  <si>
    <t>06/10/2025 07:39:50</t>
  </si>
  <si>
    <t>06/10/2025 08:37:48</t>
  </si>
  <si>
    <t>61030981</t>
  </si>
  <si>
    <t>06/10/2025 10:19:22</t>
  </si>
  <si>
    <t>06/10/2025 11:36:35</t>
  </si>
  <si>
    <t>61041616</t>
  </si>
  <si>
    <t>06/10/2025 12:10:53</t>
  </si>
  <si>
    <t>06/10/2025 12:14:26</t>
  </si>
  <si>
    <t>06/10/2025 12:36:28</t>
  </si>
  <si>
    <t>06/10/2025 13:59:57</t>
  </si>
  <si>
    <t>06/10/2025 14:46:23</t>
  </si>
  <si>
    <t>06/10/2025 17:29:27</t>
  </si>
  <si>
    <t>55420</t>
  </si>
  <si>
    <t>06/10/2025 18:58:26</t>
  </si>
  <si>
    <t>06/10/2025 19:59:32</t>
  </si>
  <si>
    <t>07/10/2025 07:58:14</t>
  </si>
  <si>
    <t>07/10/2025 08:36:01</t>
  </si>
  <si>
    <t>202510070835</t>
  </si>
  <si>
    <t>07/10/2025 08:54:59</t>
  </si>
  <si>
    <t>07/10/2025 09:03:23</t>
  </si>
  <si>
    <t>70200301</t>
  </si>
  <si>
    <t>EUROGAS</t>
  </si>
  <si>
    <t>2216057</t>
  </si>
  <si>
    <t>07/10/2025 11:20:24</t>
  </si>
  <si>
    <t>202510071119</t>
  </si>
  <si>
    <t>07/10/2025 13:11:42</t>
  </si>
  <si>
    <t>202510071310</t>
  </si>
  <si>
    <t>07/10/2025 13:19:36</t>
  </si>
  <si>
    <t>07/10/2025 14:11:00</t>
  </si>
  <si>
    <t>6325</t>
  </si>
  <si>
    <t>07/10/2025 15:08:40</t>
  </si>
  <si>
    <t>8715</t>
  </si>
  <si>
    <t>07/10/2025 16:20:40</t>
  </si>
  <si>
    <t>55820</t>
  </si>
  <si>
    <t>07/10/2025 17:00:57</t>
  </si>
  <si>
    <t>65237811</t>
  </si>
  <si>
    <t>MARAJO MORRINHOS</t>
  </si>
  <si>
    <t>07/10/2025 17:38:57</t>
  </si>
  <si>
    <t>07/10/2025 18:42:10</t>
  </si>
  <si>
    <t>07/10/2025 18:58:35</t>
  </si>
  <si>
    <t>36730</t>
  </si>
  <si>
    <t>07/10/2025 19:13:54</t>
  </si>
  <si>
    <t>75367709</t>
  </si>
  <si>
    <t>POSTO MEDALHAO II</t>
  </si>
  <si>
    <t>08/10/2025 06:42:13</t>
  </si>
  <si>
    <t>81024033</t>
  </si>
  <si>
    <t>08/10/2025 06:43:44</t>
  </si>
  <si>
    <t>81024132</t>
  </si>
  <si>
    <t>08/10/2025 07:40:11</t>
  </si>
  <si>
    <t>87777</t>
  </si>
  <si>
    <t>08/10/2025 08:49:03</t>
  </si>
  <si>
    <t>81031695</t>
  </si>
  <si>
    <t>08/10/2025 12:53:29</t>
  </si>
  <si>
    <t>08/10/2025 12:56:07</t>
  </si>
  <si>
    <t>48943409</t>
  </si>
  <si>
    <t>08/10/2025 13:30:16</t>
  </si>
  <si>
    <t>81048582</t>
  </si>
  <si>
    <t>08/10/2025 14:29:54</t>
  </si>
  <si>
    <t>08/10/2025 15:12:55</t>
  </si>
  <si>
    <t>08/10/2025 16:08:27</t>
  </si>
  <si>
    <t>08/10/2025 16:15:53</t>
  </si>
  <si>
    <t>359750</t>
  </si>
  <si>
    <t>08/10/2025 16:17:01</t>
  </si>
  <si>
    <t>359751</t>
  </si>
  <si>
    <t>08/10/2025 16:42:34</t>
  </si>
  <si>
    <t>08/10/2025 17:06:12</t>
  </si>
  <si>
    <t>202510081705</t>
  </si>
  <si>
    <t>08/10/2025 18:47:28</t>
  </si>
  <si>
    <t>00969</t>
  </si>
  <si>
    <t>SAID ELIAS JORGE JUNIOR</t>
  </si>
  <si>
    <t>8753</t>
  </si>
  <si>
    <t>08/10/2025 19:35:05</t>
  </si>
  <si>
    <t>202510081934</t>
  </si>
  <si>
    <t>09/10/2025 07:06:32</t>
  </si>
  <si>
    <t>91025550</t>
  </si>
  <si>
    <t>09/10/2025 07:15:06</t>
  </si>
  <si>
    <t>202510090714</t>
  </si>
  <si>
    <t>09/10/2025 09:24:00</t>
  </si>
  <si>
    <t>09/10/2025 11:08:55</t>
  </si>
  <si>
    <t>202510091108</t>
  </si>
  <si>
    <t>09/10/2025 11:40:06</t>
  </si>
  <si>
    <t>09/10/2025 12:25:24</t>
  </si>
  <si>
    <t>202510091224</t>
  </si>
  <si>
    <t>09/10/2025 15:08:05</t>
  </si>
  <si>
    <t>09/10/2025 15:42:36</t>
  </si>
  <si>
    <t>91056398</t>
  </si>
  <si>
    <t>09/10/2025 15:56:23</t>
  </si>
  <si>
    <t>56652</t>
  </si>
  <si>
    <t>09/10/2025 16:29:41</t>
  </si>
  <si>
    <t>09/10/2025 16:39:19</t>
  </si>
  <si>
    <t>09/10/2025 18:17:12</t>
  </si>
  <si>
    <t>359955</t>
  </si>
  <si>
    <t>09/10/2025 21:08:25</t>
  </si>
  <si>
    <t>10/10/2025 05:38:12</t>
  </si>
  <si>
    <t>202510100537</t>
  </si>
  <si>
    <t>10/10/2025 07:12:23</t>
  </si>
  <si>
    <t>1049551</t>
  </si>
  <si>
    <t>10/10/2025 08:03:29</t>
  </si>
  <si>
    <t>56854</t>
  </si>
  <si>
    <t>10/10/2025 08:04:21</t>
  </si>
  <si>
    <t>56855</t>
  </si>
  <si>
    <t>10/10/2025 09:12:11</t>
  </si>
  <si>
    <t>101033081</t>
  </si>
  <si>
    <t>10/10/2025 09:28:44</t>
  </si>
  <si>
    <t>10/10/2025 13:34:26</t>
  </si>
  <si>
    <t>202510101333</t>
  </si>
  <si>
    <t>10/10/2025 13:45:33</t>
  </si>
  <si>
    <t>4380647129</t>
  </si>
  <si>
    <t>10/10/2025 13:51:24</t>
  </si>
  <si>
    <t>TTQ3C61</t>
  </si>
  <si>
    <t>60645800105124444</t>
  </si>
  <si>
    <t>10/10/2025 13:54:30</t>
  </si>
  <si>
    <t>IT-10 R</t>
  </si>
  <si>
    <t>101049997</t>
  </si>
  <si>
    <t>60645800106437299</t>
  </si>
  <si>
    <t>10/10/2025 14:03:14</t>
  </si>
  <si>
    <t>70145</t>
  </si>
  <si>
    <t xml:space="preserve">LUCAS HENRIQUE MAGALHAES DE SOUZA </t>
  </si>
  <si>
    <t>101050542</t>
  </si>
  <si>
    <t>10/10/2025 14:27:01</t>
  </si>
  <si>
    <t>TGL2B04</t>
  </si>
  <si>
    <t>60645800106437315</t>
  </si>
  <si>
    <t>10/10/2025 14:27:23</t>
  </si>
  <si>
    <t>R-03</t>
  </si>
  <si>
    <t>101051980</t>
  </si>
  <si>
    <t>TFM4H34</t>
  </si>
  <si>
    <t>60645800106437340</t>
  </si>
  <si>
    <t>10/10/2025 14:55:34</t>
  </si>
  <si>
    <t>A-02</t>
  </si>
  <si>
    <t>101053675</t>
  </si>
  <si>
    <t>10/10/2025 15:04:42</t>
  </si>
  <si>
    <t>101054237</t>
  </si>
  <si>
    <t>10/10/2025 15:31:17</t>
  </si>
  <si>
    <t>101055912</t>
  </si>
  <si>
    <t>10/10/2025 16:31:29</t>
  </si>
  <si>
    <t>101059</t>
  </si>
  <si>
    <t>TFN3B64</t>
  </si>
  <si>
    <t>60645800106437477</t>
  </si>
  <si>
    <t>10/10/2025 17:01:47</t>
  </si>
  <si>
    <t>R-08</t>
  </si>
  <si>
    <t>101061256</t>
  </si>
  <si>
    <t>10/10/2025 17:17:33</t>
  </si>
  <si>
    <t>TGC9A34</t>
  </si>
  <si>
    <t>60645800106437250</t>
  </si>
  <si>
    <t>10/10/2025 17:25:45</t>
  </si>
  <si>
    <t>R-01</t>
  </si>
  <si>
    <t>101062695</t>
  </si>
  <si>
    <t>10/10/2025 17:29:11</t>
  </si>
  <si>
    <t>101062798</t>
  </si>
  <si>
    <t>10/10/2025 17:39:29</t>
  </si>
  <si>
    <t>10/10/2025 18:07:56</t>
  </si>
  <si>
    <t>10/10/2025 18:22:06</t>
  </si>
  <si>
    <t>3712</t>
  </si>
  <si>
    <t>10/10/2025 19:49:23</t>
  </si>
  <si>
    <t>6616</t>
  </si>
  <si>
    <t>11/10/2025 06:41:54</t>
  </si>
  <si>
    <t>111024108</t>
  </si>
  <si>
    <t>11/10/2025 07:49:16</t>
  </si>
  <si>
    <t>18106</t>
  </si>
  <si>
    <t>11/10/2025 08:08:15</t>
  </si>
  <si>
    <t>111029237</t>
  </si>
  <si>
    <t>12/10/2025 08:13:08</t>
  </si>
  <si>
    <t>202510120812</t>
  </si>
  <si>
    <t>12/10/2025 17:49:54</t>
  </si>
  <si>
    <t>12/10/2025 19:28:15</t>
  </si>
  <si>
    <t>12/10/2025 19:59:25</t>
  </si>
  <si>
    <t>13/10/2025 06:45:49</t>
  </si>
  <si>
    <t>131024351</t>
  </si>
  <si>
    <t>13/10/2025 07:02:05</t>
  </si>
  <si>
    <t>36698914</t>
  </si>
  <si>
    <t>13/10/2025 07:15:30</t>
  </si>
  <si>
    <t>202510130714</t>
  </si>
  <si>
    <t>13/10/2025 07:27:46</t>
  </si>
  <si>
    <t>13/10/2025 08:31:55</t>
  </si>
  <si>
    <t>202510130831</t>
  </si>
  <si>
    <t>13/10/2025 08:59:51</t>
  </si>
  <si>
    <t>131032352</t>
  </si>
  <si>
    <t>13/10/2025 09:02:51</t>
  </si>
  <si>
    <t>57763</t>
  </si>
  <si>
    <t>13/10/2025 10:46:21</t>
  </si>
  <si>
    <t>13/10/2025 14:38:23</t>
  </si>
  <si>
    <t>131052712</t>
  </si>
  <si>
    <t>13/10/2025 14:38:53</t>
  </si>
  <si>
    <t>202510131438</t>
  </si>
  <si>
    <t>13/10/2025 15:13:08</t>
  </si>
  <si>
    <t>13/10/2025 15:31:20</t>
  </si>
  <si>
    <t>13/10/2025 15:55:03</t>
  </si>
  <si>
    <t>13/10/2025 16:17:44</t>
  </si>
  <si>
    <t>13/10/2025 17:44:24</t>
  </si>
  <si>
    <t>13/10/2025 18:03:11</t>
  </si>
  <si>
    <t>13/10/2025 19:53:56</t>
  </si>
  <si>
    <t>131071587</t>
  </si>
  <si>
    <t>60645800106437404</t>
  </si>
  <si>
    <t>13/10/2025 19:56:05</t>
  </si>
  <si>
    <t>131071721</t>
  </si>
  <si>
    <t>TFW3J34</t>
  </si>
  <si>
    <t>60645800106437440</t>
  </si>
  <si>
    <t>13/10/2025 19:58:02</t>
  </si>
  <si>
    <t>R-07</t>
  </si>
  <si>
    <t>131071838</t>
  </si>
  <si>
    <t>TFU6C04</t>
  </si>
  <si>
    <t>60645800106437493</t>
  </si>
  <si>
    <t>13/10/2025 19:59:50</t>
  </si>
  <si>
    <t>R-09</t>
  </si>
  <si>
    <t>131071949</t>
  </si>
  <si>
    <t>14/10/2025 06:25:57</t>
  </si>
  <si>
    <t>141023113</t>
  </si>
  <si>
    <t>14/10/2025 06:41:22</t>
  </si>
  <si>
    <t>141024108</t>
  </si>
  <si>
    <t>14/10/2025 07:49:19</t>
  </si>
  <si>
    <t>141028</t>
  </si>
  <si>
    <t>14/10/2025 08:02:58</t>
  </si>
  <si>
    <t>14/10/2025 10:06:15</t>
  </si>
  <si>
    <t>14/10/2025 10:16:47</t>
  </si>
  <si>
    <t>141037029</t>
  </si>
  <si>
    <t>14/10/2025 10:35:51</t>
  </si>
  <si>
    <t>14/10/2025 11:02:01</t>
  </si>
  <si>
    <t>14/10/2025 12:57:31</t>
  </si>
  <si>
    <t>202510141256</t>
  </si>
  <si>
    <t>14/10/2025 13:38:50</t>
  </si>
  <si>
    <t>141049160</t>
  </si>
  <si>
    <t>14/10/2025 14:31:40</t>
  </si>
  <si>
    <t>TFE9C14</t>
  </si>
  <si>
    <t>60645800106437370</t>
  </si>
  <si>
    <t>14/10/2025 15:21:22</t>
  </si>
  <si>
    <t>R-05</t>
  </si>
  <si>
    <t>141055221</t>
  </si>
  <si>
    <t>14/10/2025 16:03:29</t>
  </si>
  <si>
    <t>14/10/2025 17:06:03</t>
  </si>
  <si>
    <t>202510141705</t>
  </si>
  <si>
    <t>15/10/2025 07:02:56</t>
  </si>
  <si>
    <t>15/10/2025 07:44:48</t>
  </si>
  <si>
    <t>151027852</t>
  </si>
  <si>
    <t>15/10/2025 08:20:25</t>
  </si>
  <si>
    <t>202510150819</t>
  </si>
  <si>
    <t>15/10/2025 08:22:06</t>
  </si>
  <si>
    <t>202510150821</t>
  </si>
  <si>
    <t>15/10/2025 11:18:01</t>
  </si>
  <si>
    <t>15/10/2025 11:19:13</t>
  </si>
  <si>
    <t>15/10/2025 11:59:01</t>
  </si>
  <si>
    <t>15/10/2025 13:21:21</t>
  </si>
  <si>
    <t>15/10/2025 13:35:50</t>
  </si>
  <si>
    <t>151048956</t>
  </si>
  <si>
    <t>15/10/2025 14:18:22</t>
  </si>
  <si>
    <t>15/10/2025 14:18:37</t>
  </si>
  <si>
    <t>151051505</t>
  </si>
  <si>
    <t>15/10/2025 15:20:52</t>
  </si>
  <si>
    <t>15/10/2025 16:27:44</t>
  </si>
  <si>
    <t>151059</t>
  </si>
  <si>
    <t>15/10/2025 16:31:25</t>
  </si>
  <si>
    <t>15/10/2025 16:37:52</t>
  </si>
  <si>
    <t>202510151637</t>
  </si>
  <si>
    <t>15/10/2025 16:39:51</t>
  </si>
  <si>
    <t>15/10/2025 16:40:03</t>
  </si>
  <si>
    <t>15/10/2025 17:44:10</t>
  </si>
  <si>
    <t>15/10/2025 18:32:31</t>
  </si>
  <si>
    <t>151066769</t>
  </si>
  <si>
    <t>15/10/2025 18:34:53</t>
  </si>
  <si>
    <t>15/10/2025 18:50:41</t>
  </si>
  <si>
    <t>16/10/2025 06:37:55</t>
  </si>
  <si>
    <t>16/10/2025 06:47:11</t>
  </si>
  <si>
    <t>161024452</t>
  </si>
  <si>
    <t>16/10/2025 07:04:30</t>
  </si>
  <si>
    <t>161025334</t>
  </si>
  <si>
    <t>16/10/2025 07:25:24</t>
  </si>
  <si>
    <t>9808179606</t>
  </si>
  <si>
    <t>16/10/2025 09:00:36</t>
  </si>
  <si>
    <t>161032452</t>
  </si>
  <si>
    <t>16/10/2025 09:22:05</t>
  </si>
  <si>
    <t>16/10/2025 09:49:05</t>
  </si>
  <si>
    <t>202510160948</t>
  </si>
  <si>
    <t>16/10/2025 10:23:22</t>
  </si>
  <si>
    <t>202510161022</t>
  </si>
  <si>
    <t>16/10/2025 11:07:06</t>
  </si>
  <si>
    <t>16/10/2025 11:58:05</t>
  </si>
  <si>
    <t>202510161157</t>
  </si>
  <si>
    <t>16/10/2025 12:12:11</t>
  </si>
  <si>
    <t>202510161211</t>
  </si>
  <si>
    <t>16/10/2025 12:17:04</t>
  </si>
  <si>
    <t>161044</t>
  </si>
  <si>
    <t>TGK2G46</t>
  </si>
  <si>
    <t>60645800105179571</t>
  </si>
  <si>
    <t>16/10/2025 14:50:21</t>
  </si>
  <si>
    <t>FIORINO</t>
  </si>
  <si>
    <t>16/10/2025 14:54:27</t>
  </si>
  <si>
    <t>16/10/2025 15:32:33</t>
  </si>
  <si>
    <t>TTR3A31</t>
  </si>
  <si>
    <t>60645800106437590</t>
  </si>
  <si>
    <t>16/10/2025 15:59:12</t>
  </si>
  <si>
    <t>IT-05</t>
  </si>
  <si>
    <t>161057479</t>
  </si>
  <si>
    <t>TUG2C45</t>
  </si>
  <si>
    <t>60645800106437600</t>
  </si>
  <si>
    <t>16/10/2025 16:14:33</t>
  </si>
  <si>
    <t>IT-06</t>
  </si>
  <si>
    <t>6837</t>
  </si>
  <si>
    <t>16/10/2025 16:23:58</t>
  </si>
  <si>
    <t>202510161623</t>
  </si>
  <si>
    <t>TGM2I26</t>
  </si>
  <si>
    <t>60645800106437620</t>
  </si>
  <si>
    <t>16/10/2025 16:50:07</t>
  </si>
  <si>
    <t>63533904</t>
  </si>
  <si>
    <t>POSTO BONZAO</t>
  </si>
  <si>
    <t>TGA0B06</t>
  </si>
  <si>
    <t>60645800106437610</t>
  </si>
  <si>
    <t>16/10/2025 16:56:22</t>
  </si>
  <si>
    <t>16/10/2025 18:11:58</t>
  </si>
  <si>
    <t>16/10/2025 18:36:26</t>
  </si>
  <si>
    <t>16/10/2025 19:53:37</t>
  </si>
  <si>
    <t>31865113</t>
  </si>
  <si>
    <t>POSTO GEPE</t>
  </si>
  <si>
    <t>17/10/2025 06:22:28</t>
  </si>
  <si>
    <t>TFL8I14</t>
  </si>
  <si>
    <t>60645800106437530</t>
  </si>
  <si>
    <t>17/10/2025 06:24:50</t>
  </si>
  <si>
    <t>R-10 R</t>
  </si>
  <si>
    <t>17/10/2025 06:29:59</t>
  </si>
  <si>
    <t>171023321</t>
  </si>
  <si>
    <t>17/10/2025 07:17:09</t>
  </si>
  <si>
    <t>171026073</t>
  </si>
  <si>
    <t>17/10/2025 07:28:21</t>
  </si>
  <si>
    <t>17/10/2025 07:52:49</t>
  </si>
  <si>
    <t>20709</t>
  </si>
  <si>
    <t>17/10/2025 08:07:29</t>
  </si>
  <si>
    <t>361253</t>
  </si>
  <si>
    <t>17/10/2025 08:09:06</t>
  </si>
  <si>
    <t>361254</t>
  </si>
  <si>
    <t>TJP1H27</t>
  </si>
  <si>
    <t>60645800106439607</t>
  </si>
  <si>
    <t>17/10/2025 08:09:59</t>
  </si>
  <si>
    <t>GL - 05 Reserva</t>
  </si>
  <si>
    <t>202510170809</t>
  </si>
  <si>
    <t>17/10/2025 08:10:13</t>
  </si>
  <si>
    <t>59105</t>
  </si>
  <si>
    <t>17/10/2025 08:11:37</t>
  </si>
  <si>
    <t>59106</t>
  </si>
  <si>
    <t>17/10/2025 08:21:28</t>
  </si>
  <si>
    <t>17/10/2025 08:24:46</t>
  </si>
  <si>
    <t>171030235</t>
  </si>
  <si>
    <t>TGM4D76</t>
  </si>
  <si>
    <t>60645800106437582</t>
  </si>
  <si>
    <t>17/10/2025 08:39:57</t>
  </si>
  <si>
    <t>17/10/2025 11:07:18</t>
  </si>
  <si>
    <t>17/10/2025 11:10:59</t>
  </si>
  <si>
    <t>17/10/2025 11:18:04</t>
  </si>
  <si>
    <t>202510171117</t>
  </si>
  <si>
    <t>17/10/2025 11:54:23</t>
  </si>
  <si>
    <t>202510171153</t>
  </si>
  <si>
    <t>TJE5D27</t>
  </si>
  <si>
    <t>60645800106184595</t>
  </si>
  <si>
    <t>17/10/2025 12:37:31</t>
  </si>
  <si>
    <t>GL - 03</t>
  </si>
  <si>
    <t>202510171236</t>
  </si>
  <si>
    <t>17/10/2025 13:27:29</t>
  </si>
  <si>
    <t>17/10/2025 14:39:16</t>
  </si>
  <si>
    <t>17/10/2025 15:02:43</t>
  </si>
  <si>
    <t>202510171502</t>
  </si>
  <si>
    <t>17/10/2025 15:07:28</t>
  </si>
  <si>
    <t>69497502</t>
  </si>
  <si>
    <t>DECIO L14</t>
  </si>
  <si>
    <t>202510171506</t>
  </si>
  <si>
    <t>17/10/2025 15:08:07</t>
  </si>
  <si>
    <t>202510171507</t>
  </si>
  <si>
    <t>17/10/2025 15:18:53</t>
  </si>
  <si>
    <t>11093610689</t>
  </si>
  <si>
    <t>17/10/2025 15:25:31</t>
  </si>
  <si>
    <t>171055477</t>
  </si>
  <si>
    <t>17/10/2025 15:26:34</t>
  </si>
  <si>
    <t>202510171525</t>
  </si>
  <si>
    <t>17/10/2025 15:37:26</t>
  </si>
  <si>
    <t>171056194</t>
  </si>
  <si>
    <t>17/10/2025 15:46:45</t>
  </si>
  <si>
    <t>202510171546</t>
  </si>
  <si>
    <t>17/10/2025 15:55:58</t>
  </si>
  <si>
    <t>171057375</t>
  </si>
  <si>
    <t>17/10/2025 15:57:25</t>
  </si>
  <si>
    <t>12695</t>
  </si>
  <si>
    <t>JENIFER ALEJANDRA VILACA</t>
  </si>
  <si>
    <t>171057474</t>
  </si>
  <si>
    <t>17/10/2025 16:23:15</t>
  </si>
  <si>
    <t>171058</t>
  </si>
  <si>
    <t>60645800106553790</t>
  </si>
  <si>
    <t>17/10/2025 16:29:22</t>
  </si>
  <si>
    <t>17/10/2025 16:50:57</t>
  </si>
  <si>
    <t>171060</t>
  </si>
  <si>
    <t>17/10/2025 16:52:19</t>
  </si>
  <si>
    <t>17/10/2025 17:01:47</t>
  </si>
  <si>
    <t>17/10/2025 17:26:16</t>
  </si>
  <si>
    <t>17/10/2025 19:43:29</t>
  </si>
  <si>
    <t>17/10/2025 22:23:50</t>
  </si>
  <si>
    <t>18/10/2025 06:34:02</t>
  </si>
  <si>
    <t>181023662</t>
  </si>
  <si>
    <t>18/10/2025 07:03:10</t>
  </si>
  <si>
    <t>202510180702</t>
  </si>
  <si>
    <t>NLO0I43</t>
  </si>
  <si>
    <t>60645800105179563</t>
  </si>
  <si>
    <t>18/10/2025 08:16:05</t>
  </si>
  <si>
    <t>17-180</t>
  </si>
  <si>
    <t>202510180815</t>
  </si>
  <si>
    <t>18/10/2025 09:53:50</t>
  </si>
  <si>
    <t>181035582</t>
  </si>
  <si>
    <t>18/10/2025 10:56:04</t>
  </si>
  <si>
    <t>181039316</t>
  </si>
  <si>
    <t>18/10/2025 11:06:42</t>
  </si>
  <si>
    <t>18/10/2025 12:35:24</t>
  </si>
  <si>
    <t>18/10/2025 12:48:51</t>
  </si>
  <si>
    <t>181046</t>
  </si>
  <si>
    <t>18/10/2025 15:43:33</t>
  </si>
  <si>
    <t>202510181542</t>
  </si>
  <si>
    <t>18/10/2025 15:44:15</t>
  </si>
  <si>
    <t>18/10/2025 15:46:57</t>
  </si>
  <si>
    <t>202510181546</t>
  </si>
  <si>
    <t>18/10/2025 16:55:20</t>
  </si>
  <si>
    <t>181060786</t>
  </si>
  <si>
    <t>18/10/2025 18:36:06</t>
  </si>
  <si>
    <t>18/10/2025 19:11:38</t>
  </si>
  <si>
    <t>181069025</t>
  </si>
  <si>
    <t>19/10/2025 07:52:04</t>
  </si>
  <si>
    <t>19/10/2025 16:21:27</t>
  </si>
  <si>
    <t>20/10/2025 06:18:19</t>
  </si>
  <si>
    <t>20/10/2025 06:39:00</t>
  </si>
  <si>
    <t>201023888</t>
  </si>
  <si>
    <t>20/10/2025 06:40:58</t>
  </si>
  <si>
    <t>201024007</t>
  </si>
  <si>
    <t>20/10/2025 07:02:45</t>
  </si>
  <si>
    <t>20/10/2025 07:34:28</t>
  </si>
  <si>
    <t>20/10/2025 08:21:14</t>
  </si>
  <si>
    <t>46225718</t>
  </si>
  <si>
    <t>POSTO MARIA JOAO</t>
  </si>
  <si>
    <t>20/10/2025 08:28:36</t>
  </si>
  <si>
    <t>20/10/2025 08:40:09</t>
  </si>
  <si>
    <t>11252275676</t>
  </si>
  <si>
    <t>20/10/2025 08:48:54</t>
  </si>
  <si>
    <t>202510200848</t>
  </si>
  <si>
    <t>20/10/2025 08:57:36</t>
  </si>
  <si>
    <t>202510200856</t>
  </si>
  <si>
    <t>20/10/2025 09:23:00</t>
  </si>
  <si>
    <t>20/10/2025 09:34:12</t>
  </si>
  <si>
    <t>20/10/2025 09:38:08</t>
  </si>
  <si>
    <t>20/10/2025 10:15:35</t>
  </si>
  <si>
    <t>20/10/2025 10:39:08</t>
  </si>
  <si>
    <t>202510201038</t>
  </si>
  <si>
    <t>20/10/2025 10:44:45</t>
  </si>
  <si>
    <t>9008</t>
  </si>
  <si>
    <t>20/10/2025 11:14:30</t>
  </si>
  <si>
    <t>20/10/2025 11:16:08</t>
  </si>
  <si>
    <t>361784</t>
  </si>
  <si>
    <t>20/10/2025 11:16:31</t>
  </si>
  <si>
    <t>20/10/2025 11:20:05</t>
  </si>
  <si>
    <t>20/10/2025 12:27:54</t>
  </si>
  <si>
    <t>201044829</t>
  </si>
  <si>
    <t>20/10/2025 12:47:25</t>
  </si>
  <si>
    <t>201045999</t>
  </si>
  <si>
    <t>20/10/2025 12:50:33</t>
  </si>
  <si>
    <t>201046168</t>
  </si>
  <si>
    <t>20/10/2025 13:30:28</t>
  </si>
  <si>
    <t>20/10/2025 14:01:22</t>
  </si>
  <si>
    <t>202510201400</t>
  </si>
  <si>
    <t>20/10/2025 15:06:45</t>
  </si>
  <si>
    <t>20/10/2025 15:13:33</t>
  </si>
  <si>
    <t>20/10/2025 15:19:34</t>
  </si>
  <si>
    <t>202510201519</t>
  </si>
  <si>
    <t>20/10/2025 15:41:43</t>
  </si>
  <si>
    <t>202510201540</t>
  </si>
  <si>
    <t>20/10/2025 16:13:38</t>
  </si>
  <si>
    <t>69479601</t>
  </si>
  <si>
    <t>REDE SANTA LUZIA X</t>
  </si>
  <si>
    <t>394452</t>
  </si>
  <si>
    <t>20/10/2025 16:16:16</t>
  </si>
  <si>
    <t>20/10/2025 16:52:51</t>
  </si>
  <si>
    <t>202510201651</t>
  </si>
  <si>
    <t>20/10/2025 16:53:47</t>
  </si>
  <si>
    <t>2910883922</t>
  </si>
  <si>
    <t>20/10/2025 17:17:53</t>
  </si>
  <si>
    <t>20/10/2025 17:40:35</t>
  </si>
  <si>
    <t>201063</t>
  </si>
  <si>
    <t>20/10/2025 17:44:22</t>
  </si>
  <si>
    <t>20/10/2025 18:36:56</t>
  </si>
  <si>
    <t>573983</t>
  </si>
  <si>
    <t>20/10/2025 18:39:07</t>
  </si>
  <si>
    <t>20/10/2025 18:59:53</t>
  </si>
  <si>
    <t>201068339</t>
  </si>
  <si>
    <t>21/10/2025 07:00:42</t>
  </si>
  <si>
    <t>3640</t>
  </si>
  <si>
    <t>21/10/2025 07:02:26</t>
  </si>
  <si>
    <t>211025359</t>
  </si>
  <si>
    <t>21/10/2025 07:13:32</t>
  </si>
  <si>
    <t>21/10/2025 07:30:29</t>
  </si>
  <si>
    <t>21706273835</t>
  </si>
  <si>
    <t>21/10/2025 08:52:23</t>
  </si>
  <si>
    <t>211031893</t>
  </si>
  <si>
    <t>21/10/2025 09:25:52</t>
  </si>
  <si>
    <t>211033975</t>
  </si>
  <si>
    <t>21/10/2025 10:11:16</t>
  </si>
  <si>
    <t>202510211010</t>
  </si>
  <si>
    <t>21/10/2025 13:09:16</t>
  </si>
  <si>
    <t>21/10/2025 14:37:08</t>
  </si>
  <si>
    <t>202510211436</t>
  </si>
  <si>
    <t>21/10/2025 15:04:53</t>
  </si>
  <si>
    <t>202510211504</t>
  </si>
  <si>
    <t>21/10/2025 16:03:25</t>
  </si>
  <si>
    <t>21/10/2025 16:14:22</t>
  </si>
  <si>
    <t>21/10/2025 16:15:40</t>
  </si>
  <si>
    <t>21/10/2025 16:34:37</t>
  </si>
  <si>
    <t>21/10/2025 17:08:16</t>
  </si>
  <si>
    <t>21/10/2025 17:10:34</t>
  </si>
  <si>
    <t>211061638</t>
  </si>
  <si>
    <t>21/10/2025 17:27:37</t>
  </si>
  <si>
    <t>202510211727</t>
  </si>
  <si>
    <t>21/10/2025 17:29:23</t>
  </si>
  <si>
    <t>211062916</t>
  </si>
  <si>
    <t>21/10/2025 18:07:17</t>
  </si>
  <si>
    <t>21/10/2025 18:17:14</t>
  </si>
  <si>
    <t>52138</t>
  </si>
  <si>
    <t>ROGERIO LEAO DE SOUZA</t>
  </si>
  <si>
    <t>211065674</t>
  </si>
  <si>
    <t>21/10/2025 19:57:00</t>
  </si>
  <si>
    <t>22/10/2025 07:51:54</t>
  </si>
  <si>
    <t>221028</t>
  </si>
  <si>
    <t>22/10/2025 07:56:52</t>
  </si>
  <si>
    <t>87351</t>
  </si>
  <si>
    <t>CLEYTON GARCIA MOREIRA</t>
  </si>
  <si>
    <t>22/10/2025 07:57:57</t>
  </si>
  <si>
    <t>22/10/2025 08:02:15</t>
  </si>
  <si>
    <t>221028954</t>
  </si>
  <si>
    <t>22/10/2025 08:11:13</t>
  </si>
  <si>
    <t>22/10/2025 08:13:49</t>
  </si>
  <si>
    <t>202510220813</t>
  </si>
  <si>
    <t>22/10/2025 09:46:24</t>
  </si>
  <si>
    <t>93980</t>
  </si>
  <si>
    <t>NEILSON NERES PONTES DA ALMEIDA</t>
  </si>
  <si>
    <t>22/10/2025 09:47:54</t>
  </si>
  <si>
    <t>22/10/2025 09:52:00</t>
  </si>
  <si>
    <t>00035</t>
  </si>
  <si>
    <t>GILSON TEIXEIRA DA SILVA</t>
  </si>
  <si>
    <t>22/10/2025 09:53:04</t>
  </si>
  <si>
    <t>72700</t>
  </si>
  <si>
    <t>MARIO JESUS DE ALMEIDA DE OLIVEIRA</t>
  </si>
  <si>
    <t>22/10/2025 09:54:10</t>
  </si>
  <si>
    <t>44080</t>
  </si>
  <si>
    <t>SILAS GOMES RODRIGUES</t>
  </si>
  <si>
    <t>22/10/2025 09:57:03</t>
  </si>
  <si>
    <t>22/10/2025 10:32:46</t>
  </si>
  <si>
    <t>9069</t>
  </si>
  <si>
    <t>22/10/2025 10:44:14</t>
  </si>
  <si>
    <t>22/10/2025 11:43:00</t>
  </si>
  <si>
    <t>22/10/2025 11:47:33</t>
  </si>
  <si>
    <t>23131</t>
  </si>
  <si>
    <t>22/10/2025 13:12:46</t>
  </si>
  <si>
    <t>202510221312</t>
  </si>
  <si>
    <t>22/10/2025 13:35:03</t>
  </si>
  <si>
    <t>22/10/2025 14:25:05</t>
  </si>
  <si>
    <t>202510221424</t>
  </si>
  <si>
    <t>22/10/2025 14:34:51</t>
  </si>
  <si>
    <t>221052503</t>
  </si>
  <si>
    <t>22/10/2025 15:19:00</t>
  </si>
  <si>
    <t>202510221518</t>
  </si>
  <si>
    <t>22/10/2025 15:52:01</t>
  </si>
  <si>
    <t>22/10/2025 16:02:24</t>
  </si>
  <si>
    <t>22/10/2025 17:02:34</t>
  </si>
  <si>
    <t>22/10/2025 17:02:36</t>
  </si>
  <si>
    <t>22/10/2025 17:13:58</t>
  </si>
  <si>
    <t>22/10/2025 17:15:31</t>
  </si>
  <si>
    <t>22/10/2025 17:20:33</t>
  </si>
  <si>
    <t>22/10/2025 17:43:36</t>
  </si>
  <si>
    <t>221063</t>
  </si>
  <si>
    <t>22/10/2025 17:51:31</t>
  </si>
  <si>
    <t>22/10/2025 19:58:25</t>
  </si>
  <si>
    <t>202510221957</t>
  </si>
  <si>
    <t>22/10/2025 23:04:02</t>
  </si>
  <si>
    <t>05260</t>
  </si>
  <si>
    <t>WANDERLEY PIRES DE JESUS JUNIOR</t>
  </si>
  <si>
    <t>9079</t>
  </si>
  <si>
    <t>23/10/2025 00:05:44</t>
  </si>
  <si>
    <t>01057</t>
  </si>
  <si>
    <t>LUIZ HENRIQUE SOUZA RODRIGUES</t>
  </si>
  <si>
    <t>2310301</t>
  </si>
  <si>
    <t>23/10/2025 07:11:06</t>
  </si>
  <si>
    <t>231025688</t>
  </si>
  <si>
    <t>23/10/2025 07:22:50</t>
  </si>
  <si>
    <t>231026531</t>
  </si>
  <si>
    <t>23/10/2025 07:36:38</t>
  </si>
  <si>
    <t>21706273853</t>
  </si>
  <si>
    <t>23/10/2025 08:33:08</t>
  </si>
  <si>
    <t>23/10/2025 08:56:14</t>
  </si>
  <si>
    <t>00650</t>
  </si>
  <si>
    <t>FLAVIO GONCALVES SILVA</t>
  </si>
  <si>
    <t>23/10/2025 08:56:57</t>
  </si>
  <si>
    <t>83322</t>
  </si>
  <si>
    <t>23/10/2025 09:28:35</t>
  </si>
  <si>
    <t>202510230927</t>
  </si>
  <si>
    <t>23/10/2025 10:53:29</t>
  </si>
  <si>
    <t>59226</t>
  </si>
  <si>
    <t>PASCHOAL FAVORITTO DE QUEIROZ</t>
  </si>
  <si>
    <t>23/10/2025 11:49:32</t>
  </si>
  <si>
    <t>23/10/2025 12:16:30</t>
  </si>
  <si>
    <t>23/10/2025 12:54:49</t>
  </si>
  <si>
    <t>23/10/2025 13:09:29</t>
  </si>
  <si>
    <t>26704705</t>
  </si>
  <si>
    <t>POSTO JR APARECIDA</t>
  </si>
  <si>
    <t>23/10/2025 13:23:23</t>
  </si>
  <si>
    <t>23/10/2025 13:46:31</t>
  </si>
  <si>
    <t>23/10/2025 14:20:35</t>
  </si>
  <si>
    <t>202510231419</t>
  </si>
  <si>
    <t>23/10/2025 14:25:46</t>
  </si>
  <si>
    <t>23/10/2025 14:50:53</t>
  </si>
  <si>
    <t>202510231450</t>
  </si>
  <si>
    <t>23/10/2025 15:50:43</t>
  </si>
  <si>
    <t>231057095</t>
  </si>
  <si>
    <t>23/10/2025 16:16:20</t>
  </si>
  <si>
    <t>23/10/2025 16:18:28</t>
  </si>
  <si>
    <t>23/10/2025 16:19:56</t>
  </si>
  <si>
    <t>9100</t>
  </si>
  <si>
    <t>23/10/2025 17:17:14</t>
  </si>
  <si>
    <t>23/10/2025 17:38:16</t>
  </si>
  <si>
    <t>231063333</t>
  </si>
  <si>
    <t>23/10/2025 17:50:50</t>
  </si>
  <si>
    <t>231064</t>
  </si>
  <si>
    <t>23/10/2025 18:43:48</t>
  </si>
  <si>
    <t>23/10/2025 19:24:53</t>
  </si>
  <si>
    <t>202510231924</t>
  </si>
  <si>
    <t>23/10/2025 20:22:17</t>
  </si>
  <si>
    <t>24/10/2025 07:18:59</t>
  </si>
  <si>
    <t>24/10/2025 07:27:19</t>
  </si>
  <si>
    <t>202510240726</t>
  </si>
  <si>
    <t>24/10/2025 07:39:01</t>
  </si>
  <si>
    <t>24/10/2025 08:45:24</t>
  </si>
  <si>
    <t>24/10/2025 08:50:11</t>
  </si>
  <si>
    <t>24/10/2025 09:25:35</t>
  </si>
  <si>
    <t>241033863</t>
  </si>
  <si>
    <t>24/10/2025 10:14:05</t>
  </si>
  <si>
    <t>9118</t>
  </si>
  <si>
    <t>24/10/2025 10:52:45</t>
  </si>
  <si>
    <t>24/10/2025 11:42:01</t>
  </si>
  <si>
    <t>202510241141</t>
  </si>
  <si>
    <t>24/10/2025 11:47:57</t>
  </si>
  <si>
    <t>9122</t>
  </si>
  <si>
    <t>24/10/2025 12:38:05</t>
  </si>
  <si>
    <t>24/10/2025 13:05:41</t>
  </si>
  <si>
    <t>24/10/2025 13:18:49</t>
  </si>
  <si>
    <t>02597</t>
  </si>
  <si>
    <t>SAULO FERNANDO FARIAS RAMOS</t>
  </si>
  <si>
    <t>24/10/2025 15:51:54</t>
  </si>
  <si>
    <t>24/10/2025 16:05:00</t>
  </si>
  <si>
    <t>24/10/2025 16:34:46</t>
  </si>
  <si>
    <t>202510241634</t>
  </si>
  <si>
    <t>24/10/2025 16:40:14</t>
  </si>
  <si>
    <t>241060061</t>
  </si>
  <si>
    <t>24/10/2025 17:08:43</t>
  </si>
  <si>
    <t>24/10/2025 17:19:15</t>
  </si>
  <si>
    <t>241062211</t>
  </si>
  <si>
    <t>24/10/2025 18:22:02</t>
  </si>
  <si>
    <t>24/10/2025 18:47:13</t>
  </si>
  <si>
    <t>89140</t>
  </si>
  <si>
    <t>ROBSON BORGES FERREIRA</t>
  </si>
  <si>
    <t>362593</t>
  </si>
  <si>
    <t>24/10/2025 19:25:14</t>
  </si>
  <si>
    <t>24/10/2025 19:31:24</t>
  </si>
  <si>
    <t>24/10/2025 19:37:36</t>
  </si>
  <si>
    <t>28249585372</t>
  </si>
  <si>
    <t>25/10/2025 00:26:20</t>
  </si>
  <si>
    <t>26413011</t>
  </si>
  <si>
    <t>POSTO BRASIL</t>
  </si>
  <si>
    <t>25/10/2025 00:58:38</t>
  </si>
  <si>
    <t>60645800106460000</t>
  </si>
  <si>
    <t>25/10/2025 06:06:38</t>
  </si>
  <si>
    <t>251021873</t>
  </si>
  <si>
    <t>25/10/2025 06:42:12</t>
  </si>
  <si>
    <t>251024188</t>
  </si>
  <si>
    <t>25/10/2025 07:02:19</t>
  </si>
  <si>
    <t>251025389</t>
  </si>
  <si>
    <t>25/10/2025 07:45:47</t>
  </si>
  <si>
    <t>251027</t>
  </si>
  <si>
    <t>25/10/2025 08:10:36</t>
  </si>
  <si>
    <t>25/10/2025 09:01:46</t>
  </si>
  <si>
    <t>25/10/2025 09:36:08</t>
  </si>
  <si>
    <t>251034615</t>
  </si>
  <si>
    <t>25/10/2025 11:59:49</t>
  </si>
  <si>
    <t>00399</t>
  </si>
  <si>
    <t>JULIANO FERNANDES DA SILVA</t>
  </si>
  <si>
    <t>25/10/2025 12:01:51</t>
  </si>
  <si>
    <t>251043273</t>
  </si>
  <si>
    <t>25/10/2025 12:36:31</t>
  </si>
  <si>
    <t>251045438</t>
  </si>
  <si>
    <t>25/10/2025 12:43:57</t>
  </si>
  <si>
    <t>251045789</t>
  </si>
  <si>
    <t>25/10/2025 13:35:16</t>
  </si>
  <si>
    <t>251048869</t>
  </si>
  <si>
    <t>25/10/2025 14:29:48</t>
  </si>
  <si>
    <t>25/10/2025 14:54:11</t>
  </si>
  <si>
    <t>25/10/2025 15:21:15</t>
  </si>
  <si>
    <t>25/10/2025 15:21:24</t>
  </si>
  <si>
    <t>354293</t>
  </si>
  <si>
    <t>25/10/2025 15:24:12</t>
  </si>
  <si>
    <t>25/10/2025 15:25:14</t>
  </si>
  <si>
    <t>25/10/2025 15:53:26</t>
  </si>
  <si>
    <t>362728</t>
  </si>
  <si>
    <t>25/10/2025 16:10:54</t>
  </si>
  <si>
    <t>05441</t>
  </si>
  <si>
    <t>JADER MARTINS DE OLIVEIRA</t>
  </si>
  <si>
    <t>202510251610</t>
  </si>
  <si>
    <t>25/10/2025 16:49:42</t>
  </si>
  <si>
    <t>25/10/2025 18:34:25</t>
  </si>
  <si>
    <t>26/10/2025 08:26:47</t>
  </si>
  <si>
    <t>933043155</t>
  </si>
  <si>
    <t>26/10/2025 09:35:36</t>
  </si>
  <si>
    <t>1070690</t>
  </si>
  <si>
    <t>26/10/2025 09:55:58</t>
  </si>
  <si>
    <t>27/10/2025 06:00:24</t>
  </si>
  <si>
    <t>27/10/2025 07:20:39</t>
  </si>
  <si>
    <t>202510270719</t>
  </si>
  <si>
    <t>27/10/2025 08:17:40</t>
  </si>
  <si>
    <t>202510270817</t>
  </si>
  <si>
    <t>27/10/2025 08:52:25</t>
  </si>
  <si>
    <t>1071683</t>
  </si>
  <si>
    <t>27/10/2025 09:07:58</t>
  </si>
  <si>
    <t>00951</t>
  </si>
  <si>
    <t>HUGO HENRIQUE OLIVEIRA ROSA</t>
  </si>
  <si>
    <t>9173</t>
  </si>
  <si>
    <t>27/10/2025 09:08:36</t>
  </si>
  <si>
    <t>271032</t>
  </si>
  <si>
    <t>27/10/2025 09:20:31</t>
  </si>
  <si>
    <t>27/10/2025 09:23:19</t>
  </si>
  <si>
    <t>271033</t>
  </si>
  <si>
    <t>27/10/2025 09:38:06</t>
  </si>
  <si>
    <t>27/10/2025 09:46:31</t>
  </si>
  <si>
    <t>07674911</t>
  </si>
  <si>
    <t>27/10/2025 09:48:21</t>
  </si>
  <si>
    <t>9180</t>
  </si>
  <si>
    <t>27/10/2025 10:01:37</t>
  </si>
  <si>
    <t>27/10/2025 11:18:05</t>
  </si>
  <si>
    <t>27/10/2025 11:39:59</t>
  </si>
  <si>
    <t>202510271139</t>
  </si>
  <si>
    <t>27/10/2025 13:22:54</t>
  </si>
  <si>
    <t>27/10/2025 13:29:53</t>
  </si>
  <si>
    <t>27/10/2025 14:26:53</t>
  </si>
  <si>
    <t>202510271426</t>
  </si>
  <si>
    <t>27/10/2025 15:21:45</t>
  </si>
  <si>
    <t>27/10/2025 16:51:18</t>
  </si>
  <si>
    <t>202988</t>
  </si>
  <si>
    <t>TTT2H95</t>
  </si>
  <si>
    <t>60645800106437744</t>
  </si>
  <si>
    <t>27/10/2025 16:55:07</t>
  </si>
  <si>
    <t>IT-11 R</t>
  </si>
  <si>
    <t>27/10/2025 17:00:15</t>
  </si>
  <si>
    <t>27/10/2025 17:02:26</t>
  </si>
  <si>
    <t>04689</t>
  </si>
  <si>
    <t>CLEDSON MARQUES ARRUDA</t>
  </si>
  <si>
    <t>27/10/2025 17:19:42</t>
  </si>
  <si>
    <t>27/10/2025 17:53:05</t>
  </si>
  <si>
    <t>202510271752</t>
  </si>
  <si>
    <t>27/10/2025 18:07:46</t>
  </si>
  <si>
    <t>83755</t>
  </si>
  <si>
    <t>27/10/2025 18:25:53</t>
  </si>
  <si>
    <t>27/10/2025 18:30:41</t>
  </si>
  <si>
    <t>93910</t>
  </si>
  <si>
    <t>DIVINO AVELINO DOS SANTOS</t>
  </si>
  <si>
    <t>202510271830</t>
  </si>
  <si>
    <t>27/10/2025 18:52:08</t>
  </si>
  <si>
    <t>11</t>
  </si>
  <si>
    <t>27/10/2025 18:56:49</t>
  </si>
  <si>
    <t>62765</t>
  </si>
  <si>
    <t>27/10/2025 19:35:43</t>
  </si>
  <si>
    <t>27/10/2025 23:09:44</t>
  </si>
  <si>
    <t>28/10/2025 06:28:47</t>
  </si>
  <si>
    <t>26724609</t>
  </si>
  <si>
    <t>MARAJO GRANDE GOIANI</t>
  </si>
  <si>
    <t>28/10/2025 07:19:14</t>
  </si>
  <si>
    <t>28/10/2025 07:39:16</t>
  </si>
  <si>
    <t>79612</t>
  </si>
  <si>
    <t>GLEISON DUARTE BRITO</t>
  </si>
  <si>
    <t>281027509</t>
  </si>
  <si>
    <t>28/10/2025 07:48:15</t>
  </si>
  <si>
    <t>28/10/2025 07:53:54</t>
  </si>
  <si>
    <t>202510280753</t>
  </si>
  <si>
    <t>28/10/2025 09:01:03</t>
  </si>
  <si>
    <t>1072988</t>
  </si>
  <si>
    <t>28/10/2025 09:19:07</t>
  </si>
  <si>
    <t>202510280918</t>
  </si>
  <si>
    <t>28/10/2025 09:20:17</t>
  </si>
  <si>
    <t>202510280919</t>
  </si>
  <si>
    <t>28/10/2025 09:47:50</t>
  </si>
  <si>
    <t>28/10/2025 10:20:03</t>
  </si>
  <si>
    <t>46440</t>
  </si>
  <si>
    <t>PAULO SOUSA DIAS</t>
  </si>
  <si>
    <t>28/10/2025 11:09:05</t>
  </si>
  <si>
    <t>202510281108</t>
  </si>
  <si>
    <t>28/10/2025 12:06:57</t>
  </si>
  <si>
    <t>26438003</t>
  </si>
  <si>
    <t>AUTO POSTO DOURADO</t>
  </si>
  <si>
    <t>867270</t>
  </si>
  <si>
    <t>28/10/2025 12:08:17</t>
  </si>
  <si>
    <t>867271</t>
  </si>
  <si>
    <t>28/10/2025 12:25:24</t>
  </si>
  <si>
    <t>28/10/2025 12:27:23</t>
  </si>
  <si>
    <t>867285</t>
  </si>
  <si>
    <t>28/10/2025 12:33:05</t>
  </si>
  <si>
    <t>73410</t>
  </si>
  <si>
    <t>BRUNO SOUSA DIAS</t>
  </si>
  <si>
    <t>281045</t>
  </si>
  <si>
    <t>28/10/2025 13:31:03</t>
  </si>
  <si>
    <t>28/10/2025 13:52:21</t>
  </si>
  <si>
    <t>28/10/2025 13:56:44</t>
  </si>
  <si>
    <t>202510281356</t>
  </si>
  <si>
    <t>28/10/2025 15:02:50</t>
  </si>
  <si>
    <t>281054113</t>
  </si>
  <si>
    <t>28/10/2025 15:21:01</t>
  </si>
  <si>
    <t>969735103</t>
  </si>
  <si>
    <t>28/10/2025 15:30:59</t>
  </si>
  <si>
    <t>28/10/2025 15:45:08</t>
  </si>
  <si>
    <t>07015</t>
  </si>
  <si>
    <t>EDILEIA DE SOUSA ANTUNES</t>
  </si>
  <si>
    <t>28/10/2025 15:51:58</t>
  </si>
  <si>
    <t>28/10/2025 16:04:56</t>
  </si>
  <si>
    <t>363188</t>
  </si>
  <si>
    <t>28/10/2025 16:09:19</t>
  </si>
  <si>
    <t>202510281608</t>
  </si>
  <si>
    <t>28/10/2025 16:25:14</t>
  </si>
  <si>
    <t>281059075</t>
  </si>
  <si>
    <t>28/10/2025 16:32:46</t>
  </si>
  <si>
    <t>28/10/2025 16:41:03</t>
  </si>
  <si>
    <t>28/10/2025 16:54:33</t>
  </si>
  <si>
    <t>28/10/2025 19:16:42</t>
  </si>
  <si>
    <t>281069</t>
  </si>
  <si>
    <t>28/10/2025 19:18:38</t>
  </si>
  <si>
    <t>202510281918</t>
  </si>
  <si>
    <t>28/10/2025 19:20:36</t>
  </si>
  <si>
    <t>28/10/2025 19:22:36</t>
  </si>
  <si>
    <t>28/10/2025 19:30:30</t>
  </si>
  <si>
    <t>63163</t>
  </si>
  <si>
    <t>28/10/2025 19:35:13</t>
  </si>
  <si>
    <t>28/10/2025 19:43:04</t>
  </si>
  <si>
    <t>00649</t>
  </si>
  <si>
    <t>DANILLO SOUZA RODRIGUES</t>
  </si>
  <si>
    <t>28/10/2025 19:47:16</t>
  </si>
  <si>
    <t>05229</t>
  </si>
  <si>
    <t>IGOR BORGES DA SILVA RIBEIRO</t>
  </si>
  <si>
    <t>28/10/2025 19:47:19</t>
  </si>
  <si>
    <t>28/10/2025 19:50:02</t>
  </si>
  <si>
    <t>28/10/2025 20:53:46</t>
  </si>
  <si>
    <t>28/10/2025 20:57:22</t>
  </si>
  <si>
    <t>75150</t>
  </si>
  <si>
    <t>PETTERSON PERIS BENJAMIN</t>
  </si>
  <si>
    <t>202510282056</t>
  </si>
  <si>
    <t>28/10/2025 21:06:48</t>
  </si>
  <si>
    <t>03102</t>
  </si>
  <si>
    <t>EDES GONÇALVES DA SILVA</t>
  </si>
  <si>
    <t>28/10/2025 21:17:45</t>
  </si>
  <si>
    <t>363241</t>
  </si>
  <si>
    <t>28/10/2025 21:39:45</t>
  </si>
  <si>
    <t>363244</t>
  </si>
  <si>
    <t>28/10/2025 21:44:50</t>
  </si>
  <si>
    <t>28/10/2025 22:34:10</t>
  </si>
  <si>
    <t>03458</t>
  </si>
  <si>
    <t>RAUL DOS SANTOS SOUSA</t>
  </si>
  <si>
    <t>28/10/2025 22:42:35</t>
  </si>
  <si>
    <t>03398</t>
  </si>
  <si>
    <t>JOSIMAR VENANCIO SANTOS SILVA</t>
  </si>
  <si>
    <t>28/10/2025 23:23:06</t>
  </si>
  <si>
    <t>29/10/2025 00:13:27</t>
  </si>
  <si>
    <t>99531</t>
  </si>
  <si>
    <t>RODRIGO RODRIGUES BARROS</t>
  </si>
  <si>
    <t>9220</t>
  </si>
  <si>
    <t>29/10/2025 04:35:54</t>
  </si>
  <si>
    <t>75717</t>
  </si>
  <si>
    <t>LUCAS PEREIRA APRIGIO</t>
  </si>
  <si>
    <t>291016518</t>
  </si>
  <si>
    <t>29/10/2025 05:03:21</t>
  </si>
  <si>
    <t>202510290502</t>
  </si>
  <si>
    <t>29/10/2025 05:05:59</t>
  </si>
  <si>
    <t>202510290504</t>
  </si>
  <si>
    <t>29/10/2025 06:19:52</t>
  </si>
  <si>
    <t>291022757</t>
  </si>
  <si>
    <t>29/10/2025 06:43:13</t>
  </si>
  <si>
    <t>85463</t>
  </si>
  <si>
    <t>MAYCON RAFAEL CAMPERA</t>
  </si>
  <si>
    <t>291024145</t>
  </si>
  <si>
    <t>29/10/2025 06:47:12</t>
  </si>
  <si>
    <t>291024431</t>
  </si>
  <si>
    <t>29/10/2025 06:52:47</t>
  </si>
  <si>
    <t>29/10/2025 07:22:33</t>
  </si>
  <si>
    <t>291026561</t>
  </si>
  <si>
    <t>29/10/2025 07:22:49</t>
  </si>
  <si>
    <t>29/10/2025 07:47:08</t>
  </si>
  <si>
    <t>29/10/2025 07:52:04</t>
  </si>
  <si>
    <t>29/10/2025 07:59:58</t>
  </si>
  <si>
    <t>10638</t>
  </si>
  <si>
    <t>MILENE RODRIGUES FRANQUILINO</t>
  </si>
  <si>
    <t>29/10/2025 08:19:59</t>
  </si>
  <si>
    <t>291029968</t>
  </si>
  <si>
    <t>29/10/2025 08:25:38</t>
  </si>
  <si>
    <t>01318</t>
  </si>
  <si>
    <t>JOAO BATISTA REIS</t>
  </si>
  <si>
    <t>29/10/2025 08:29:55</t>
  </si>
  <si>
    <t>70214</t>
  </si>
  <si>
    <t>IGOR LEMES FERNANDES</t>
  </si>
  <si>
    <t>29/10/2025 08:36:29</t>
  </si>
  <si>
    <t>202510290835</t>
  </si>
  <si>
    <t>29/10/2025 08:42:47</t>
  </si>
  <si>
    <t>29/10/2025 09:08:06</t>
  </si>
  <si>
    <t>29/10/2025 09:22:55</t>
  </si>
  <si>
    <t>202510290922</t>
  </si>
  <si>
    <t>29/10/2025 10:51:59</t>
  </si>
  <si>
    <t>29/10/2025 11:47:27</t>
  </si>
  <si>
    <t>291042440</t>
  </si>
  <si>
    <t>29/10/2025 11:52:02</t>
  </si>
  <si>
    <t>29/10/2025 12:15:49</t>
  </si>
  <si>
    <t>05685</t>
  </si>
  <si>
    <t>THAVINER DIVANIO RODRIGUES DOS SANTOS</t>
  </si>
  <si>
    <t>202510291215</t>
  </si>
  <si>
    <t>29/10/2025 12:47:23</t>
  </si>
  <si>
    <t>202510291246</t>
  </si>
  <si>
    <t>29/10/2025 13:52:03</t>
  </si>
  <si>
    <t>86658</t>
  </si>
  <si>
    <t>JULIANO GODOI DE MORAIS</t>
  </si>
  <si>
    <t>9238</t>
  </si>
  <si>
    <t>29/10/2025 13:53:03</t>
  </si>
  <si>
    <t>29/10/2025 14:35:00</t>
  </si>
  <si>
    <t>29/10/2025 14:41:33</t>
  </si>
  <si>
    <t>29/10/2025 15:16:03</t>
  </si>
  <si>
    <t>291054</t>
  </si>
  <si>
    <t>29/10/2025 15:16:36</t>
  </si>
  <si>
    <t>29/10/2025 15:25:53</t>
  </si>
  <si>
    <t>29/10/2025 15:47:29</t>
  </si>
  <si>
    <t>01042</t>
  </si>
  <si>
    <t>EDUARDO SANTOS</t>
  </si>
  <si>
    <t>291056862</t>
  </si>
  <si>
    <t>29/10/2025 16:01:44</t>
  </si>
  <si>
    <t>202510291601</t>
  </si>
  <si>
    <t>29/10/2025 16:22:14</t>
  </si>
  <si>
    <t>29/10/2025 16:33:28</t>
  </si>
  <si>
    <t>291059433</t>
  </si>
  <si>
    <t>29/10/2025 17:24:45</t>
  </si>
  <si>
    <t>88512</t>
  </si>
  <si>
    <t>JUAREZ NEVES</t>
  </si>
  <si>
    <t>291062680</t>
  </si>
  <si>
    <t>29/10/2025 18:18:38</t>
  </si>
  <si>
    <t>63542</t>
  </si>
  <si>
    <t>29/10/2025 18:31:05</t>
  </si>
  <si>
    <t>202510291830</t>
  </si>
  <si>
    <t>29/10/2025 18:41:32</t>
  </si>
  <si>
    <t>29/10/2025 18:48:24</t>
  </si>
  <si>
    <t>29/10/2025 18:53:16</t>
  </si>
  <si>
    <t>36807</t>
  </si>
  <si>
    <t>ALEX DOS SANTOS</t>
  </si>
  <si>
    <t>29/10/2025 19:03:04</t>
  </si>
  <si>
    <t>291068589</t>
  </si>
  <si>
    <t>29/10/2025 19:12:47</t>
  </si>
  <si>
    <t>9249</t>
  </si>
  <si>
    <t>29/10/2025 19:19:39</t>
  </si>
  <si>
    <t>29/10/2025 19:21:59</t>
  </si>
  <si>
    <t>03095</t>
  </si>
  <si>
    <t>MICHELL ALMEIDA SANTANA</t>
  </si>
  <si>
    <t>29/10/2025 19:53:30</t>
  </si>
  <si>
    <t>29/10/2025 20:21:31</t>
  </si>
  <si>
    <t>363397</t>
  </si>
  <si>
    <t>29/10/2025 20:27:45</t>
  </si>
  <si>
    <t>29/10/2025 21:42:30</t>
  </si>
  <si>
    <t>05369</t>
  </si>
  <si>
    <t>FERNANDA HELLEN DEUFINO DA SILVA</t>
  </si>
  <si>
    <t>29/10/2025 22:34:37</t>
  </si>
  <si>
    <t>29/10/2025 23:30:48</t>
  </si>
  <si>
    <t>291084608</t>
  </si>
  <si>
    <t>30/10/2025 00:53:43</t>
  </si>
  <si>
    <t>202510300052</t>
  </si>
  <si>
    <t>30/10/2025 01:36:01</t>
  </si>
  <si>
    <t>30/10/2025 06:38:35</t>
  </si>
  <si>
    <t>02396</t>
  </si>
  <si>
    <t>RENATO DE ALMEIDA VIEIRA</t>
  </si>
  <si>
    <t>9255</t>
  </si>
  <si>
    <t>30/10/2025 06:40:45</t>
  </si>
  <si>
    <t>202510300640</t>
  </si>
  <si>
    <t>30/10/2025 07:12:07</t>
  </si>
  <si>
    <t>94446</t>
  </si>
  <si>
    <t xml:space="preserve">WEIDSON LELIS RIBEIRO </t>
  </si>
  <si>
    <t>30/10/2025 07:26:36</t>
  </si>
  <si>
    <t>398495</t>
  </si>
  <si>
    <t>30/10/2025 07:29:08</t>
  </si>
  <si>
    <t>30/10/2025 07:42:26</t>
  </si>
  <si>
    <t>30/10/2025 07:50:22</t>
  </si>
  <si>
    <t>301028229</t>
  </si>
  <si>
    <t>30/10/2025 07:50:55</t>
  </si>
  <si>
    <t>30/10/2025 07:56:27</t>
  </si>
  <si>
    <t>30/10/2025 09:05:05</t>
  </si>
  <si>
    <t>41863912</t>
  </si>
  <si>
    <t>312532</t>
  </si>
  <si>
    <t>30/10/2025 09:15:27</t>
  </si>
  <si>
    <t>30/10/2025 10:25:57</t>
  </si>
  <si>
    <t>30/10/2025 10:34:42</t>
  </si>
  <si>
    <t>88838702</t>
  </si>
  <si>
    <t>POSTO SUL</t>
  </si>
  <si>
    <t>30/10/2025 11:38:15</t>
  </si>
  <si>
    <t>202510301137</t>
  </si>
  <si>
    <t>30/10/2025 12:09:53</t>
  </si>
  <si>
    <t>202510301209</t>
  </si>
  <si>
    <t>30/10/2025 12:14:05</t>
  </si>
  <si>
    <t>301043</t>
  </si>
  <si>
    <t>30/10/2025 12:16:25</t>
  </si>
  <si>
    <t>30/10/2025 12:56:49</t>
  </si>
  <si>
    <t>301046606</t>
  </si>
  <si>
    <t>30/10/2025 13:37:58</t>
  </si>
  <si>
    <t>30/10/2025 13:47:02</t>
  </si>
  <si>
    <t>202510301346</t>
  </si>
  <si>
    <t>30/10/2025 14:05:43</t>
  </si>
  <si>
    <t>30/10/2025 15:10:18</t>
  </si>
  <si>
    <t>30/10/2025 15:50:30</t>
  </si>
  <si>
    <t>301056</t>
  </si>
  <si>
    <t>30/10/2025 15:55:28</t>
  </si>
  <si>
    <t>30/10/2025 15:58:23</t>
  </si>
  <si>
    <t>30/10/2025 15:58:28</t>
  </si>
  <si>
    <t>9279</t>
  </si>
  <si>
    <t>30/10/2025 16:22:59</t>
  </si>
  <si>
    <t>301058983</t>
  </si>
  <si>
    <t>30/10/2025 16:42:36</t>
  </si>
  <si>
    <t>30/10/2025 16:53:49</t>
  </si>
  <si>
    <t>30/10/2025 17:32:42</t>
  </si>
  <si>
    <t>05037</t>
  </si>
  <si>
    <t>EDAILSON ALVES DOS SANTOS MACEDO</t>
  </si>
  <si>
    <t>30/10/2025 17:37:34</t>
  </si>
  <si>
    <t>30/10/2025 17:54:52</t>
  </si>
  <si>
    <t>30/10/2025 18:23:54</t>
  </si>
  <si>
    <t>30/10/2025 18:38:42</t>
  </si>
  <si>
    <t>30/10/2025 19:07:00</t>
  </si>
  <si>
    <t>30/10/2025 19:24:21</t>
  </si>
  <si>
    <t>30/10/2025 19:27:38</t>
  </si>
  <si>
    <t>30/10/2025 19:36:46</t>
  </si>
  <si>
    <t>301070620</t>
  </si>
  <si>
    <t>30/10/2025 19:53:52</t>
  </si>
  <si>
    <t>30/10/2025 20:24:24</t>
  </si>
  <si>
    <t>363578</t>
  </si>
  <si>
    <t>30/10/2025 20:49:30</t>
  </si>
  <si>
    <t>30/10/2025 21:49:18</t>
  </si>
  <si>
    <t>84267</t>
  </si>
  <si>
    <t>30/10/2025 22:02:15</t>
  </si>
  <si>
    <t>30/10/2025 23:05:24</t>
  </si>
  <si>
    <t>30/10/2025 23:20:50</t>
  </si>
  <si>
    <t>202510302319</t>
  </si>
  <si>
    <t>31/10/2025 03:20:00</t>
  </si>
  <si>
    <t>9292</t>
  </si>
  <si>
    <t>31/10/2025 03:26:33</t>
  </si>
  <si>
    <t>31/10/2025 06:09:46</t>
  </si>
  <si>
    <t>31/10/2025 06:40:01</t>
  </si>
  <si>
    <t>430294</t>
  </si>
  <si>
    <t>31/10/2025 07:03:17</t>
  </si>
  <si>
    <t>202510310702</t>
  </si>
  <si>
    <t>31/10/2025 07:12:50</t>
  </si>
  <si>
    <t>84274</t>
  </si>
  <si>
    <t>31/10/2025 07:28:13</t>
  </si>
  <si>
    <t>31/10/2025 08:04:56</t>
  </si>
  <si>
    <t>1077119</t>
  </si>
  <si>
    <t>31/10/2025 08:14:14</t>
  </si>
  <si>
    <t>09179</t>
  </si>
  <si>
    <t xml:space="preserve">DANIEL NASCIMENTO DOS SANTOS				</t>
  </si>
  <si>
    <t>202510310813</t>
  </si>
  <si>
    <t>31/10/2025 08:41:38</t>
  </si>
  <si>
    <t>31/10/2025 08:48:24</t>
  </si>
  <si>
    <t>311031714</t>
  </si>
  <si>
    <t>31/10/2025 08:53:41</t>
  </si>
  <si>
    <t>52982</t>
  </si>
  <si>
    <t>ROBERTO ANTONIO DE MELO</t>
  </si>
  <si>
    <t>311031997</t>
  </si>
  <si>
    <t>31/10/2025 09:10:33</t>
  </si>
  <si>
    <t>31/10/2025 09:46:34</t>
  </si>
  <si>
    <t>311035166</t>
  </si>
  <si>
    <t>31/10/2025 10:43:01</t>
  </si>
  <si>
    <t>363627</t>
  </si>
  <si>
    <t>31/10/2025 13:49:10</t>
  </si>
  <si>
    <t>95143</t>
  </si>
  <si>
    <t>NILDO ANTONIO DE SOUSA</t>
  </si>
  <si>
    <t>202510311348</t>
  </si>
  <si>
    <t>31/10/2025 14:20:45</t>
  </si>
  <si>
    <t>202510311420</t>
  </si>
  <si>
    <t>31/10/2025 14:26:21</t>
  </si>
  <si>
    <t>31/10/2025 14:44:09</t>
  </si>
  <si>
    <t>84336</t>
  </si>
  <si>
    <t>31/10/2025 14:52:02</t>
  </si>
  <si>
    <t>00149</t>
  </si>
  <si>
    <t>MANOELITO METROVICH LIMA</t>
  </si>
  <si>
    <t>9307</t>
  </si>
  <si>
    <t>31/10/2025 16:06:11</t>
  </si>
  <si>
    <t>311057</t>
  </si>
  <si>
    <t>31/10/2025 16:15:12</t>
  </si>
  <si>
    <t>31/10/2025 16:43:33</t>
  </si>
  <si>
    <t>311059983</t>
  </si>
  <si>
    <t>31/10/2025 16:51:37</t>
  </si>
  <si>
    <t>31/10/2025 17:34:26</t>
  </si>
  <si>
    <t>01442</t>
  </si>
  <si>
    <t>JOÃO VICTOR ALVES BORGES CUNHA</t>
  </si>
  <si>
    <t>31/10/2025 17:56:03</t>
  </si>
  <si>
    <t>31/10/2025 18:56:42</t>
  </si>
  <si>
    <t>31/10/2025 18:58:52</t>
  </si>
  <si>
    <t>70398</t>
  </si>
  <si>
    <t>JULIANO GUIMARAES BORGES COSTA</t>
  </si>
  <si>
    <t>311068270</t>
  </si>
  <si>
    <t>31/10/2025 19:06:28</t>
  </si>
  <si>
    <t>311068749</t>
  </si>
  <si>
    <t>31/10/2025 19:22:16</t>
  </si>
  <si>
    <t>31/10/2025 19:38:36</t>
  </si>
  <si>
    <t>31/10/2025 19:39:54</t>
  </si>
  <si>
    <t>31/10/2025 20:02:06</t>
  </si>
  <si>
    <t>34287712</t>
  </si>
  <si>
    <t>DECIO UBERLANDIA</t>
  </si>
  <si>
    <t>UBERLANDIA</t>
  </si>
  <si>
    <t>202510312001</t>
  </si>
  <si>
    <t>31/10/2025 20:10:57</t>
  </si>
  <si>
    <t>311072592</t>
  </si>
  <si>
    <t>31/10/2025 20:25:12</t>
  </si>
  <si>
    <t>202510312024</t>
  </si>
  <si>
    <t>31/10/2025 20:47:48</t>
  </si>
  <si>
    <t>31/10/2025 21:22:27</t>
  </si>
  <si>
    <t>31/10/2025 23:53:33</t>
  </si>
  <si>
    <t>01/11/2025 00:00:29</t>
  </si>
  <si>
    <t>01/11/2025 01:31:49</t>
  </si>
  <si>
    <t>9315</t>
  </si>
  <si>
    <t>01/11/2025 03:28:15</t>
  </si>
  <si>
    <t>202511010327</t>
  </si>
  <si>
    <t>01/11/2025 05:59:14</t>
  </si>
  <si>
    <t>01/11/2025 06:11:45</t>
  </si>
  <si>
    <t>11122250</t>
  </si>
  <si>
    <t>01/11/2025 06:20:07</t>
  </si>
  <si>
    <t>01/11/2025 06:38:45</t>
  </si>
  <si>
    <t>01/11/2025 06:40:00</t>
  </si>
  <si>
    <t>01/11/2025 06:55:30</t>
  </si>
  <si>
    <t>01/11/2025 07:19:24</t>
  </si>
  <si>
    <t>01/11/2025 07:20:00</t>
  </si>
  <si>
    <t>11126365</t>
  </si>
  <si>
    <t>01/11/2025 07:26:40</t>
  </si>
  <si>
    <t>01/11/2025 07:35:45</t>
  </si>
  <si>
    <t>111272</t>
  </si>
  <si>
    <t>01/11/2025 07:40:20</t>
  </si>
  <si>
    <t>11127624</t>
  </si>
  <si>
    <t>01/11/2025 07:46:39</t>
  </si>
  <si>
    <t>01/11/2025 08:11:03</t>
  </si>
  <si>
    <t>01/11/2025 08:31:59</t>
  </si>
  <si>
    <t>01/11/2025 08:57:02</t>
  </si>
  <si>
    <t>11132446</t>
  </si>
  <si>
    <t>01/11/2025 10:15:34</t>
  </si>
  <si>
    <t>03758</t>
  </si>
  <si>
    <t xml:space="preserve">FABIANO GOMES DUARTE				</t>
  </si>
  <si>
    <t>01/11/2025 10:18:22</t>
  </si>
  <si>
    <t>01/11/2025 12:02:29</t>
  </si>
  <si>
    <t>01/11/2025 12:40:38</t>
  </si>
  <si>
    <t>36603405</t>
  </si>
  <si>
    <t>01/11/2025 13:30:05</t>
  </si>
  <si>
    <t>5091018441</t>
  </si>
  <si>
    <t>01/11/2025 13:49:41</t>
  </si>
  <si>
    <t>9320</t>
  </si>
  <si>
    <t>01/11/2025 14:07:58</t>
  </si>
  <si>
    <t>1079133</t>
  </si>
  <si>
    <t>01/11/2025 15:46:31</t>
  </si>
  <si>
    <t>01/11/2025 16:57:41</t>
  </si>
  <si>
    <t>01/11/2025 17:00:55</t>
  </si>
  <si>
    <t>111611</t>
  </si>
  <si>
    <t>01/11/2025 17:33:13</t>
  </si>
  <si>
    <t>01/11/2025 18:31:50</t>
  </si>
  <si>
    <t>202511011831</t>
  </si>
  <si>
    <t>01/11/2025 19:30:30</t>
  </si>
  <si>
    <t>11170186</t>
  </si>
  <si>
    <t>01/11/2025 19:41:33</t>
  </si>
  <si>
    <t>01/11/2025 19:42:59</t>
  </si>
  <si>
    <t>01/11/2025 23:05:45</t>
  </si>
  <si>
    <t>9323</t>
  </si>
  <si>
    <t>01/11/2025 23:06:23</t>
  </si>
  <si>
    <t>02/11/2025 01:14:24</t>
  </si>
  <si>
    <t>9324</t>
  </si>
  <si>
    <t>02/11/2025 01:32:10</t>
  </si>
  <si>
    <t>02/11/2025 03:18:27</t>
  </si>
  <si>
    <t>202511020317</t>
  </si>
  <si>
    <t>02/11/2025 04:06:01</t>
  </si>
  <si>
    <t>02/11/2025 05:40:43</t>
  </si>
  <si>
    <t>202511020540</t>
  </si>
  <si>
    <t>02/11/2025 06:16:07</t>
  </si>
  <si>
    <t>02/11/2025 06:20:09</t>
  </si>
  <si>
    <t>02/11/2025 06:23:17</t>
  </si>
  <si>
    <t>363902</t>
  </si>
  <si>
    <t>02/11/2025 06:51:48</t>
  </si>
  <si>
    <t>02/11/2025 07:36:54</t>
  </si>
  <si>
    <t>21127404</t>
  </si>
  <si>
    <t>02/11/2025 07:49:05</t>
  </si>
  <si>
    <t>02/11/2025 07:54:54</t>
  </si>
  <si>
    <t>21128491</t>
  </si>
  <si>
    <t>02/11/2025 09:25:15</t>
  </si>
  <si>
    <t>02/11/2025 10:47:23</t>
  </si>
  <si>
    <t>21138818</t>
  </si>
  <si>
    <t>02/11/2025 14:33:18</t>
  </si>
  <si>
    <t>9327</t>
  </si>
  <si>
    <t>02/11/2025 16:39:52</t>
  </si>
  <si>
    <t>84905</t>
  </si>
  <si>
    <t>02/11/2025 16:48:26</t>
  </si>
  <si>
    <t>211604</t>
  </si>
  <si>
    <t>02/11/2025 17:44:31</t>
  </si>
  <si>
    <t>202511021743</t>
  </si>
  <si>
    <t>02/11/2025 17:51:41</t>
  </si>
  <si>
    <t>21164296</t>
  </si>
  <si>
    <t>02/11/2025 19:33:20</t>
  </si>
  <si>
    <t>00745</t>
  </si>
  <si>
    <t xml:space="preserve">JOÃO LUIZ RODRIGUES PEREIRA				</t>
  </si>
  <si>
    <t>02/11/2025 19:58:20</t>
  </si>
  <si>
    <t>21171899</t>
  </si>
  <si>
    <t>02/11/2025 20:30:52</t>
  </si>
  <si>
    <t>21173809</t>
  </si>
  <si>
    <t>02/11/2025 20:45:05</t>
  </si>
  <si>
    <t>02/11/2025 21:03:16</t>
  </si>
  <si>
    <t>02/11/2025 21:14:40</t>
  </si>
  <si>
    <t>202511022114</t>
  </si>
  <si>
    <t>Id</t>
  </si>
  <si>
    <t>Área</t>
  </si>
  <si>
    <t>Tipo</t>
  </si>
  <si>
    <t>SÃO PEDRO</t>
  </si>
  <si>
    <t>Inspeção</t>
  </si>
  <si>
    <t>APH</t>
  </si>
  <si>
    <t>Ano</t>
  </si>
  <si>
    <t>Aux Tipo</t>
  </si>
  <si>
    <t>aux cód</t>
  </si>
  <si>
    <t>Mês</t>
  </si>
  <si>
    <t>ADM</t>
  </si>
  <si>
    <t>Total</t>
  </si>
  <si>
    <t>GP</t>
  </si>
  <si>
    <t>GL</t>
  </si>
  <si>
    <t>PIPA</t>
  </si>
  <si>
    <t>CA</t>
  </si>
  <si>
    <t>03/11/2025 02:08:35</t>
  </si>
  <si>
    <t>IT-10-R</t>
  </si>
  <si>
    <t>202511030207</t>
  </si>
  <si>
    <t>03/11/2025 02:38:14</t>
  </si>
  <si>
    <t>202511030237</t>
  </si>
  <si>
    <t>03/11/2025 03:22:28</t>
  </si>
  <si>
    <t>9333</t>
  </si>
  <si>
    <t>03/11/2025 03:49:23</t>
  </si>
  <si>
    <t>03/11/2025 04:19:12</t>
  </si>
  <si>
    <t>03/11/2025 06:36:03</t>
  </si>
  <si>
    <t>03/11/2025 06:43:19</t>
  </si>
  <si>
    <t>1080989</t>
  </si>
  <si>
    <t>03/11/2025 06:44:55</t>
  </si>
  <si>
    <t>31124293</t>
  </si>
  <si>
    <t>03/11/2025 06:55:15</t>
  </si>
  <si>
    <t>31124818</t>
  </si>
  <si>
    <t>03/11/2025 07:11:18</t>
  </si>
  <si>
    <t>03/11/2025 07:12:24</t>
  </si>
  <si>
    <t>31125772</t>
  </si>
  <si>
    <t>03/11/2025 08:13:56</t>
  </si>
  <si>
    <t>03/11/2025 08:32:23</t>
  </si>
  <si>
    <t>IT-11-R</t>
  </si>
  <si>
    <t>03/11/2025 09:07:59</t>
  </si>
  <si>
    <t>03/11/2025 09:11:39</t>
  </si>
  <si>
    <t>89061</t>
  </si>
  <si>
    <t xml:space="preserve">HIGOR MARTINS FERREIRA				</t>
  </si>
  <si>
    <t>03/11/2025 11:42:52</t>
  </si>
  <si>
    <t>03/11/2025 11:47:23</t>
  </si>
  <si>
    <t>202511031146</t>
  </si>
  <si>
    <t>03/11/2025 12:06:38</t>
  </si>
  <si>
    <t>31143587</t>
  </si>
  <si>
    <t>03/11/2025 13:20:10</t>
  </si>
  <si>
    <t>TI-03</t>
  </si>
  <si>
    <t>03/11/2025 13:27:37</t>
  </si>
  <si>
    <t>31148459</t>
  </si>
  <si>
    <t>03/11/2025 13:37:02</t>
  </si>
  <si>
    <t>99189</t>
  </si>
  <si>
    <t xml:space="preserve">WELTON DIONES DE SOUZA BARBOSA				</t>
  </si>
  <si>
    <t>202511031336</t>
  </si>
  <si>
    <t>03/11/2025 14:05:41</t>
  </si>
  <si>
    <t>202511031405</t>
  </si>
  <si>
    <t>03/11/2025 14:13:19</t>
  </si>
  <si>
    <t>TI-01</t>
  </si>
  <si>
    <t>1081656</t>
  </si>
  <si>
    <t>03/11/2025 14:43:02</t>
  </si>
  <si>
    <t>77093</t>
  </si>
  <si>
    <t>AGNALDO FERREIRA DA CUNHA</t>
  </si>
  <si>
    <t>364127</t>
  </si>
  <si>
    <t>03/11/2025 15:12:46</t>
  </si>
  <si>
    <t>00481</t>
  </si>
  <si>
    <t>DANILO ALVES PIMENTA</t>
  </si>
  <si>
    <t>202511031511</t>
  </si>
  <si>
    <t>03/11/2025 15:20:36</t>
  </si>
  <si>
    <t>03/11/2025 15:29:37</t>
  </si>
  <si>
    <t>202511031528</t>
  </si>
  <si>
    <t>03/11/2025 15:50:00</t>
  </si>
  <si>
    <t>31156941</t>
  </si>
  <si>
    <t>03/11/2025 16:26:14</t>
  </si>
  <si>
    <t>85030</t>
  </si>
  <si>
    <t>03/11/2025 16:54:40</t>
  </si>
  <si>
    <t>04911</t>
  </si>
  <si>
    <t>HYAGO GONÇALVES FERNANDES</t>
  </si>
  <si>
    <t>03/11/2025 17:32:32</t>
  </si>
  <si>
    <t>03/11/2025 17:34:14</t>
  </si>
  <si>
    <t>03/11/2025 17:44:10</t>
  </si>
  <si>
    <t>311637</t>
  </si>
  <si>
    <t>03/11/2025 18:03:29</t>
  </si>
  <si>
    <t>03/11/2025 18:17:38</t>
  </si>
  <si>
    <t>03/11/2025 18:26:39</t>
  </si>
  <si>
    <t>9370</t>
  </si>
  <si>
    <t>03/11/2025 18:29:25</t>
  </si>
  <si>
    <t>03/11/2025 19:57:35</t>
  </si>
  <si>
    <t>31171857</t>
  </si>
  <si>
    <t>03/11/2025 19:58:22</t>
  </si>
  <si>
    <t>85072</t>
  </si>
  <si>
    <t>03/11/2025 20:29:52</t>
  </si>
  <si>
    <t>03/11/2025 20:39:19</t>
  </si>
  <si>
    <t>03/11/2025 21:00:50</t>
  </si>
  <si>
    <t>31175644</t>
  </si>
  <si>
    <t>03/11/2025 21:24:52</t>
  </si>
  <si>
    <t>202511032124</t>
  </si>
  <si>
    <t>03/11/2025 21:48:28</t>
  </si>
  <si>
    <t>85102</t>
  </si>
  <si>
    <t>04/11/2025 00:17:21</t>
  </si>
  <si>
    <t>04/11/2025 02:36:56</t>
  </si>
  <si>
    <t>202511040236</t>
  </si>
  <si>
    <t>04/11/2025 03:38:20</t>
  </si>
  <si>
    <t>9377</t>
  </si>
  <si>
    <t>04/11/2025 03:55:55</t>
  </si>
  <si>
    <t>41114096</t>
  </si>
  <si>
    <t>04/11/2025 06:39:34</t>
  </si>
  <si>
    <t>04/11/2025 06:59:59</t>
  </si>
  <si>
    <t>04/11/2025 07:19:36</t>
  </si>
  <si>
    <t>04/11/2025 07:29:00</t>
  </si>
  <si>
    <t>411268</t>
  </si>
  <si>
    <t>41126893</t>
  </si>
  <si>
    <t>04/11/2025 07:37:28</t>
  </si>
  <si>
    <t>411273</t>
  </si>
  <si>
    <t>04/11/2025 07:53:28</t>
  </si>
  <si>
    <t>04/11/2025 07:58:27</t>
  </si>
  <si>
    <t>9805179606</t>
  </si>
  <si>
    <t>04/11/2025 08:03:05</t>
  </si>
  <si>
    <t>65510</t>
  </si>
  <si>
    <t>04/11/2025 08:11:25</t>
  </si>
  <si>
    <t>202511040810</t>
  </si>
  <si>
    <t>04/11/2025 08:42:14</t>
  </si>
  <si>
    <t>04/11/2025 08:59:12</t>
  </si>
  <si>
    <t>202511040858</t>
  </si>
  <si>
    <t>04/11/2025 09:32:01</t>
  </si>
  <si>
    <t>41134129</t>
  </si>
  <si>
    <t>04/11/2025 09:45:06</t>
  </si>
  <si>
    <t>04/11/2025 10:01:07</t>
  </si>
  <si>
    <t>04/11/2025 12:20:42</t>
  </si>
  <si>
    <t>04/11/2025 12:45:28</t>
  </si>
  <si>
    <t>04/11/2025 14:03:23</t>
  </si>
  <si>
    <t>04/11/2025 14:24:21</t>
  </si>
  <si>
    <t>04/11/2025 14:51:04</t>
  </si>
  <si>
    <t>364307</t>
  </si>
  <si>
    <t>04/11/2025 14:52:13</t>
  </si>
  <si>
    <t>36693912</t>
  </si>
  <si>
    <t>04/11/2025 15:19:14</t>
  </si>
  <si>
    <t>202511041518</t>
  </si>
  <si>
    <t>04/11/2025 15:46:32</t>
  </si>
  <si>
    <t>04/11/2025 15:56:33</t>
  </si>
  <si>
    <t>411573</t>
  </si>
  <si>
    <t>04/11/2025 16:03:56</t>
  </si>
  <si>
    <t>04/11/2025 16:08:36</t>
  </si>
  <si>
    <t>202511041608</t>
  </si>
  <si>
    <t>04/11/2025 17:00:38</t>
  </si>
  <si>
    <t>70390</t>
  </si>
  <si>
    <t>CLEITON ANTONIO TAVARES HENRIQUE</t>
  </si>
  <si>
    <t>04/11/2025 17:07:56</t>
  </si>
  <si>
    <t>04/11/2025 17:19:24</t>
  </si>
  <si>
    <t>85236</t>
  </si>
  <si>
    <t>04/11/2025 17:28:11</t>
  </si>
  <si>
    <t>04/11/2025 18:12:24</t>
  </si>
  <si>
    <t>04/11/2025 18:17:19</t>
  </si>
  <si>
    <t>04/11/2025 18:24:23</t>
  </si>
  <si>
    <t>04/11/2025 19:06:23</t>
  </si>
  <si>
    <t>TI-02</t>
  </si>
  <si>
    <t>04/11/2025 19:10:36</t>
  </si>
  <si>
    <t>41168986</t>
  </si>
  <si>
    <t>04/11/2025 19:43:24</t>
  </si>
  <si>
    <t>04/11/2025 19:44:10</t>
  </si>
  <si>
    <t>04/11/2025 19:46:48</t>
  </si>
  <si>
    <t>85274</t>
  </si>
  <si>
    <t>04/11/2025 20:03:03</t>
  </si>
  <si>
    <t>202511042002</t>
  </si>
  <si>
    <t>04/11/2025 20:40:22</t>
  </si>
  <si>
    <t>41174390</t>
  </si>
  <si>
    <t>04/11/2025 21:05:07</t>
  </si>
  <si>
    <t>04/11/2025 21:33:11</t>
  </si>
  <si>
    <t>202511042132</t>
  </si>
  <si>
    <t>04/11/2025 23:32:44</t>
  </si>
  <si>
    <t>41184728</t>
  </si>
  <si>
    <t>05/11/2025 04:00:18</t>
  </si>
  <si>
    <t>9415</t>
  </si>
  <si>
    <t>05/11/2025 05:46:44</t>
  </si>
  <si>
    <t>9416</t>
  </si>
  <si>
    <t>05/11/2025 05:51:22</t>
  </si>
  <si>
    <t>05/11/2025 06:04:43</t>
  </si>
  <si>
    <t>05/11/2025 06:46:00</t>
  </si>
  <si>
    <t>51124315</t>
  </si>
  <si>
    <t>05/11/2025 06:53:50</t>
  </si>
  <si>
    <t>05/11/2025 07:12:24</t>
  </si>
  <si>
    <t>51125930</t>
  </si>
  <si>
    <t>05/11/2025 07:32:23</t>
  </si>
  <si>
    <t>05/11/2025 07:32:25</t>
  </si>
  <si>
    <t>05/11/2025 07:39:11</t>
  </si>
  <si>
    <t>05/11/2025 07:47:57</t>
  </si>
  <si>
    <t>05/11/2025 07:50:49</t>
  </si>
  <si>
    <t>401277</t>
  </si>
  <si>
    <t>05/11/2025 08:59:27</t>
  </si>
  <si>
    <t>05/11/2025 09:03:26</t>
  </si>
  <si>
    <t>05/11/2025 09:11:12</t>
  </si>
  <si>
    <t>202511050910</t>
  </si>
  <si>
    <t>05/11/2025 09:31:40</t>
  </si>
  <si>
    <t>05/11/2025 10:24:39</t>
  </si>
  <si>
    <t>05/11/2025 11:20:06</t>
  </si>
  <si>
    <t>511406</t>
  </si>
  <si>
    <t>05/11/2025 11:20:08</t>
  </si>
  <si>
    <t>05/11/2025 12:14:09</t>
  </si>
  <si>
    <t>202511051213</t>
  </si>
  <si>
    <t>05/11/2025 12:37:28</t>
  </si>
  <si>
    <t>05/11/2025 12:39:36</t>
  </si>
  <si>
    <t>51145542</t>
  </si>
  <si>
    <t>05/11/2025 12:47:08</t>
  </si>
  <si>
    <t>05/11/2025 12:47:50</t>
  </si>
  <si>
    <t>05/11/2025 13:02:58</t>
  </si>
  <si>
    <t>85347</t>
  </si>
  <si>
    <t>05/11/2025 14:33:19</t>
  </si>
  <si>
    <t>05/11/2025 14:48:37</t>
  </si>
  <si>
    <t>202511051448</t>
  </si>
  <si>
    <t>05/11/2025 15:53:54</t>
  </si>
  <si>
    <t>05/11/2025 16:21:12</t>
  </si>
  <si>
    <t>02785</t>
  </si>
  <si>
    <t>JOHNNY XAVIER SILVA</t>
  </si>
  <si>
    <t>51158824</t>
  </si>
  <si>
    <t>05/11/2025 16:21:22</t>
  </si>
  <si>
    <t>05/11/2025 17:04:05</t>
  </si>
  <si>
    <t>202511051703</t>
  </si>
  <si>
    <t>05/11/2025 17:42:00</t>
  </si>
  <si>
    <t>05/11/2025 17:52:50</t>
  </si>
  <si>
    <t>51164324</t>
  </si>
  <si>
    <t>05/11/2025 18:02:25</t>
  </si>
  <si>
    <t>9448</t>
  </si>
  <si>
    <t>05/11/2025 18:26:53</t>
  </si>
  <si>
    <t>05/11/2025 20:02:32</t>
  </si>
  <si>
    <t>05644</t>
  </si>
  <si>
    <t>GEOVANE SEVERIANO DA SILVA</t>
  </si>
  <si>
    <t>05/11/2025 20:03:11</t>
  </si>
  <si>
    <t>05/11/2025 20:29:17</t>
  </si>
  <si>
    <t>00316</t>
  </si>
  <si>
    <t>MARCOS HENRIQUE SILVA</t>
  </si>
  <si>
    <t>05/11/2025 21:00:02</t>
  </si>
  <si>
    <t>03921</t>
  </si>
  <si>
    <t>IVAIR JUNIOR ARAUJO NOGUEIRA</t>
  </si>
  <si>
    <t>05/11/2025 21:02:06</t>
  </si>
  <si>
    <t>511756</t>
  </si>
  <si>
    <t>05/11/2025 21:55:15</t>
  </si>
  <si>
    <t>51178878</t>
  </si>
  <si>
    <t>05/11/2025 23:51:33</t>
  </si>
  <si>
    <t>04789</t>
  </si>
  <si>
    <t>KASSIO RODRIGUES DE OLIVEIRA</t>
  </si>
  <si>
    <t>9455</t>
  </si>
  <si>
    <t>05/11/2025 23:56:27</t>
  </si>
  <si>
    <t>51186134</t>
  </si>
  <si>
    <t>06/11/2025 00:41:57</t>
  </si>
  <si>
    <t>202511060040</t>
  </si>
  <si>
    <t>06/11/2025 00:48:00</t>
  </si>
  <si>
    <t>9456</t>
  </si>
  <si>
    <t>06/11/2025 03:08:52</t>
  </si>
  <si>
    <t>202511060308</t>
  </si>
  <si>
    <t>06/11/2025 03:19:51</t>
  </si>
  <si>
    <t>06/11/2025 04:53:05</t>
  </si>
  <si>
    <t>61117434</t>
  </si>
  <si>
    <t>06/11/2025 05:10:47</t>
  </si>
  <si>
    <t>06/11/2025 05:57:40</t>
  </si>
  <si>
    <t>06/11/2025 06:16:36</t>
  </si>
  <si>
    <t>06/11/2025 07:07:19</t>
  </si>
  <si>
    <t>61125473</t>
  </si>
  <si>
    <t>06/11/2025 07:54:52</t>
  </si>
  <si>
    <t>06/11/2025 07:58:15</t>
  </si>
  <si>
    <t>06/11/2025 08:19:47</t>
  </si>
  <si>
    <t>61129976</t>
  </si>
  <si>
    <t>06/11/2025 08:27:51</t>
  </si>
  <si>
    <t>06/11/2025 08:28:05</t>
  </si>
  <si>
    <t>61130455</t>
  </si>
  <si>
    <t>06/11/2025 09:12:01</t>
  </si>
  <si>
    <t>61133115</t>
  </si>
  <si>
    <t>06/11/2025 09:47:14</t>
  </si>
  <si>
    <t>06/11/2025 09:52:39</t>
  </si>
  <si>
    <t>202511060951</t>
  </si>
  <si>
    <t>06/11/2025 09:57:20</t>
  </si>
  <si>
    <t>06/11/2025 10:46:13</t>
  </si>
  <si>
    <t>202511061045</t>
  </si>
  <si>
    <t>06/11/2025 10:53:11</t>
  </si>
  <si>
    <t>06/11/2025 11:21:16</t>
  </si>
  <si>
    <t>202511061120</t>
  </si>
  <si>
    <t>06/11/2025 11:41:35</t>
  </si>
  <si>
    <t>06/11/2025 11:52:41</t>
  </si>
  <si>
    <t>06/11/2025 12:44:09</t>
  </si>
  <si>
    <t>9464</t>
  </si>
  <si>
    <t>06/11/2025 13:00:34</t>
  </si>
  <si>
    <t>06/11/2025 13:33:21</t>
  </si>
  <si>
    <t>1085807</t>
  </si>
  <si>
    <t>06/11/2025 14:50:28</t>
  </si>
  <si>
    <t>202511061450</t>
  </si>
  <si>
    <t>06/11/2025 16:00:55</t>
  </si>
  <si>
    <t>745321119</t>
  </si>
  <si>
    <t>06/11/2025 16:17:17</t>
  </si>
  <si>
    <t>85632</t>
  </si>
  <si>
    <t>06/11/2025 16:33:36</t>
  </si>
  <si>
    <t>06/11/2025 16:40:26</t>
  </si>
  <si>
    <t>06/11/2025 17:47:08</t>
  </si>
  <si>
    <t>202511061746</t>
  </si>
  <si>
    <t>06/11/2025 18:26:51</t>
  </si>
  <si>
    <t>06/11/2025 19:32:51</t>
  </si>
  <si>
    <t>06/11/2025 19:44:10</t>
  </si>
  <si>
    <t>06/11/2025 19:49:44</t>
  </si>
  <si>
    <t>06/11/2025 19:53:50</t>
  </si>
  <si>
    <t>61171584</t>
  </si>
  <si>
    <t>06/11/2025 19:58:09</t>
  </si>
  <si>
    <t>61171849</t>
  </si>
  <si>
    <t>06/11/2025 20:13:00</t>
  </si>
  <si>
    <t>61172739</t>
  </si>
  <si>
    <t>06/11/2025 20:28:57</t>
  </si>
  <si>
    <t>364724</t>
  </si>
  <si>
    <t>06/11/2025 20:54:50</t>
  </si>
  <si>
    <t>06/11/2025 21:08:39</t>
  </si>
  <si>
    <t>61176109</t>
  </si>
  <si>
    <t>06/11/2025 23:18:19</t>
  </si>
  <si>
    <t>61183851</t>
  </si>
  <si>
    <t>07/11/2025 01:10:23</t>
  </si>
  <si>
    <t>07/11/2025 05:40:01</t>
  </si>
  <si>
    <t>71120368</t>
  </si>
  <si>
    <t>07/11/2025 05:55:32</t>
  </si>
  <si>
    <t>07/11/2025 06:33:29</t>
  </si>
  <si>
    <t>71123606</t>
  </si>
  <si>
    <t>07/11/2025 06:37:52</t>
  </si>
  <si>
    <t>07/11/2025 07:09:59</t>
  </si>
  <si>
    <t>07/11/2025 07:29:40</t>
  </si>
  <si>
    <t>1086901</t>
  </si>
  <si>
    <t>07/11/2025 07:50:48</t>
  </si>
  <si>
    <t>07/11/2025 07:52:14</t>
  </si>
  <si>
    <t>07/11/2025 07:54:46</t>
  </si>
  <si>
    <t>07/11/2025 08:06:08</t>
  </si>
  <si>
    <t>07/11/2025 08:09:48</t>
  </si>
  <si>
    <t>71129371</t>
  </si>
  <si>
    <t>07/11/2025 09:01:12</t>
  </si>
  <si>
    <t>07/11/2025 09:56:33</t>
  </si>
  <si>
    <t>07/11/2025 10:02:39</t>
  </si>
  <si>
    <t>07/11/2025 10:16:37</t>
  </si>
  <si>
    <t>9484</t>
  </si>
  <si>
    <t>07/11/2025 10:53:59</t>
  </si>
  <si>
    <t>202511071052</t>
  </si>
  <si>
    <t>07/11/2025 11:17:23</t>
  </si>
  <si>
    <t>364790</t>
  </si>
  <si>
    <t>07/11/2025 11:49:37</t>
  </si>
  <si>
    <t>85760</t>
  </si>
  <si>
    <t>07/11/2025 12:36:02</t>
  </si>
  <si>
    <t>1087266</t>
  </si>
  <si>
    <t>07/11/2025 13:58:30</t>
  </si>
  <si>
    <t>364819</t>
  </si>
  <si>
    <t>07/11/2025 14:58:58</t>
  </si>
  <si>
    <t>07/11/2025 15:05:05</t>
  </si>
  <si>
    <t>202511071504</t>
  </si>
  <si>
    <t>07/11/2025 15:06:04</t>
  </si>
  <si>
    <t>71154434</t>
  </si>
  <si>
    <t>07/11/2025 15:25:24</t>
  </si>
  <si>
    <t>07/11/2025 15:35:15</t>
  </si>
  <si>
    <t>71155954</t>
  </si>
  <si>
    <t>07/11/2025 16:11:56</t>
  </si>
  <si>
    <t>07/11/2025 16:23:54</t>
  </si>
  <si>
    <t>07/11/2025 16:24:11</t>
  </si>
  <si>
    <t>07/11/2025 16:29:04</t>
  </si>
  <si>
    <t>07/11/2025 16:42:28</t>
  </si>
  <si>
    <t>711600</t>
  </si>
  <si>
    <t>07/11/2025 16:51:15</t>
  </si>
  <si>
    <t>85826</t>
  </si>
  <si>
    <t>07/11/2025 17:47:25</t>
  </si>
  <si>
    <t>71164000</t>
  </si>
  <si>
    <t>07/11/2025 18:27:33</t>
  </si>
  <si>
    <t>71166431</t>
  </si>
  <si>
    <t>07/11/2025 18:36:10</t>
  </si>
  <si>
    <t>07/11/2025 18:51:47</t>
  </si>
  <si>
    <t>202511071851</t>
  </si>
  <si>
    <t>07/11/2025 19:48:54</t>
  </si>
  <si>
    <t>202511071948</t>
  </si>
  <si>
    <t>07/11/2025 19:52:35</t>
  </si>
  <si>
    <t>85889</t>
  </si>
  <si>
    <t>07/11/2025 19:52:47</t>
  </si>
  <si>
    <t>07/11/2025 20:16:30</t>
  </si>
  <si>
    <t>07/11/2025 21:30:00</t>
  </si>
  <si>
    <t>9515</t>
  </si>
  <si>
    <t>07/11/2025 22:54:45</t>
  </si>
  <si>
    <t>07/11/2025 23:07:06</t>
  </si>
  <si>
    <t>9517</t>
  </si>
  <si>
    <t>08/11/2025 01:53:43</t>
  </si>
  <si>
    <t>08/11/2025 02:30:17</t>
  </si>
  <si>
    <t>202511080229</t>
  </si>
  <si>
    <t>08/11/2025 03:06:33</t>
  </si>
  <si>
    <t>08/11/2025 03:59:55</t>
  </si>
  <si>
    <t>08/11/2025 04:22:36</t>
  </si>
  <si>
    <t>202511080422</t>
  </si>
  <si>
    <t>08/11/2025 05:04:47</t>
  </si>
  <si>
    <t>08/11/2025 05:13:16</t>
  </si>
  <si>
    <t>08/11/2025 06:08:03</t>
  </si>
  <si>
    <t>08/11/2025 06:40:18</t>
  </si>
  <si>
    <t>08/11/2025 07:33:16</t>
  </si>
  <si>
    <t>811270</t>
  </si>
  <si>
    <t>08/11/2025 07:34:10</t>
  </si>
  <si>
    <t>81127210</t>
  </si>
  <si>
    <t>08/11/2025 07:44:04</t>
  </si>
  <si>
    <t>140257</t>
  </si>
  <si>
    <t>08/11/2025 08:47:48</t>
  </si>
  <si>
    <t>02584</t>
  </si>
  <si>
    <t>TATIANE PENA GOMES</t>
  </si>
  <si>
    <t>08/11/2025 10:04:04</t>
  </si>
  <si>
    <t>202511081003</t>
  </si>
  <si>
    <t>08/11/2025 10:04:08</t>
  </si>
  <si>
    <t>30619</t>
  </si>
  <si>
    <t>08/11/2025 13:00:31</t>
  </si>
  <si>
    <t>08/11/2025 14:19:05</t>
  </si>
  <si>
    <t>86001</t>
  </si>
  <si>
    <t>08/11/2025 14:20:45</t>
  </si>
  <si>
    <t>08/11/2025 16:42:30</t>
  </si>
  <si>
    <t>202511081641</t>
  </si>
  <si>
    <t>08/11/2025 16:46:08</t>
  </si>
  <si>
    <t>08/11/2025 18:12:35</t>
  </si>
  <si>
    <t>05040</t>
  </si>
  <si>
    <t>JHON LENON OLIVEIRA DAMACENO</t>
  </si>
  <si>
    <t>08/11/2025 18:24:03</t>
  </si>
  <si>
    <t>08/11/2025 19:19:04</t>
  </si>
  <si>
    <t>00831</t>
  </si>
  <si>
    <t xml:space="preserve">TIAGO CALDEIRA DOS SANTOS SILVA				</t>
  </si>
  <si>
    <t>81169536</t>
  </si>
  <si>
    <t>08/11/2025 19:48:03</t>
  </si>
  <si>
    <t>08/11/2025 19:51:48</t>
  </si>
  <si>
    <t>81171511</t>
  </si>
  <si>
    <t>08/11/2025 20:41:41</t>
  </si>
  <si>
    <t>08/11/2025 20:41:47</t>
  </si>
  <si>
    <t>81174458</t>
  </si>
  <si>
    <t>09/11/2025 00:31:24</t>
  </si>
  <si>
    <t>09/11/2025 01:38:29</t>
  </si>
  <si>
    <t>09/11/2025 03:10:58</t>
  </si>
  <si>
    <t>202511090310</t>
  </si>
  <si>
    <t>09/11/2025 03:50:00</t>
  </si>
  <si>
    <t>9530</t>
  </si>
  <si>
    <t>09/11/2025 05:06:23</t>
  </si>
  <si>
    <t>9532</t>
  </si>
  <si>
    <t>09/11/2025 05:48:50</t>
  </si>
  <si>
    <t>09/11/2025 05:55:55</t>
  </si>
  <si>
    <t>09/11/2025 06:26:29</t>
  </si>
  <si>
    <t>09/11/2025 06:59:38</t>
  </si>
  <si>
    <t>09/11/2025 07:51:16</t>
  </si>
  <si>
    <t>09/11/2025 08:25:13</t>
  </si>
  <si>
    <t>09/11/2025 08:31:05</t>
  </si>
  <si>
    <t>202511090830</t>
  </si>
  <si>
    <t>09/11/2025 08:43:01</t>
  </si>
  <si>
    <t>86100</t>
  </si>
  <si>
    <t>09/11/2025 09:10:14</t>
  </si>
  <si>
    <t>1089851</t>
  </si>
  <si>
    <t>09/11/2025 12:23:48</t>
  </si>
  <si>
    <t>09/11/2025 12:28:47</t>
  </si>
  <si>
    <t>09/11/2025 13:07:59</t>
  </si>
  <si>
    <t>91147231</t>
  </si>
  <si>
    <t>09/11/2025 13:19:30</t>
  </si>
  <si>
    <t>91147934</t>
  </si>
  <si>
    <t>09/11/2025 13:48:55</t>
  </si>
  <si>
    <t>09/11/2025 14:48:55</t>
  </si>
  <si>
    <t>202511091448</t>
  </si>
  <si>
    <t>09/11/2025 15:31:38</t>
  </si>
  <si>
    <t>09/11/2025 15:32:23</t>
  </si>
  <si>
    <t>09/11/2025 16:55:48</t>
  </si>
  <si>
    <t>09/11/2025 17:36:47</t>
  </si>
  <si>
    <t>9539</t>
  </si>
  <si>
    <t>09/11/2025 18:50:35</t>
  </si>
  <si>
    <t>09/11/2025 19:11:59</t>
  </si>
  <si>
    <t>01258</t>
  </si>
  <si>
    <t>PEDRO HENRIQUE RODRIGUES VIDAL</t>
  </si>
  <si>
    <t>09/11/2025 20:04:25</t>
  </si>
  <si>
    <t>09/11/2025 20:09:35</t>
  </si>
  <si>
    <t>07097</t>
  </si>
  <si>
    <t>LUIZ FERNANDO NUNES RIBEIRO</t>
  </si>
  <si>
    <t>91172570</t>
  </si>
  <si>
    <t>09/11/2025 21:13:30</t>
  </si>
  <si>
    <t>10/11/2025 00:39:46</t>
  </si>
  <si>
    <t>10/11/2025 01:57:03</t>
  </si>
  <si>
    <t>202511100156</t>
  </si>
  <si>
    <t>10/11/2025 03:40:27</t>
  </si>
  <si>
    <t>9544</t>
  </si>
  <si>
    <t>10/11/2025 04:10:23</t>
  </si>
  <si>
    <t>10/11/2025 04:33:24</t>
  </si>
  <si>
    <t>10/11/2025 05:07:26</t>
  </si>
  <si>
    <t>9545</t>
  </si>
  <si>
    <t>10/11/2025 05:26:11</t>
  </si>
  <si>
    <t>10/11/2025 05:32:05</t>
  </si>
  <si>
    <t>10/11/2025 05:38:10</t>
  </si>
  <si>
    <t>10/11/2025 05:50:34</t>
  </si>
  <si>
    <t>10/11/2025 06:13:36</t>
  </si>
  <si>
    <t>101122230</t>
  </si>
  <si>
    <t>10/11/2025 06:51:14</t>
  </si>
  <si>
    <t>10/11/2025 07:13:18</t>
  </si>
  <si>
    <t>10/11/2025 07:44:27</t>
  </si>
  <si>
    <t>10/11/2025 07:49:40</t>
  </si>
  <si>
    <t>202511100749</t>
  </si>
  <si>
    <t>10/11/2025 07:55:12</t>
  </si>
  <si>
    <t>141050</t>
  </si>
  <si>
    <t>10/11/2025 07:57:36</t>
  </si>
  <si>
    <t>101128453</t>
  </si>
  <si>
    <t>10/11/2025 09:11:19</t>
  </si>
  <si>
    <t>10/11/2025 10:44:35</t>
  </si>
  <si>
    <t>86285</t>
  </si>
  <si>
    <t>10/11/2025 11:11:08</t>
  </si>
  <si>
    <t>10/11/2025 12:28:55</t>
  </si>
  <si>
    <t>10/11/2025 12:29:53</t>
  </si>
  <si>
    <t>10/11/2025 12:37:04</t>
  </si>
  <si>
    <t>101145415</t>
  </si>
  <si>
    <t>10/11/2025 13:48:59</t>
  </si>
  <si>
    <t>202511101348</t>
  </si>
  <si>
    <t>10/11/2025 14:03:51</t>
  </si>
  <si>
    <t>10/11/2025 14:16:00</t>
  </si>
  <si>
    <t>10/11/2025 14:41:28</t>
  </si>
  <si>
    <t>101152880</t>
  </si>
  <si>
    <t>10/11/2025 14:55:42</t>
  </si>
  <si>
    <t>101153</t>
  </si>
  <si>
    <t>10/11/2025 15:09:10</t>
  </si>
  <si>
    <t>10/11/2025 16:13:38</t>
  </si>
  <si>
    <t>10/11/2025 16:34:34</t>
  </si>
  <si>
    <t>202511101633</t>
  </si>
  <si>
    <t>10/11/2025 16:48:36</t>
  </si>
  <si>
    <t>202511101648</t>
  </si>
  <si>
    <t>10/11/2025 17:02:59</t>
  </si>
  <si>
    <t>10/11/2025 17:20:07</t>
  </si>
  <si>
    <t>141367</t>
  </si>
  <si>
    <t>10/11/2025 17:20:27</t>
  </si>
  <si>
    <t>10/11/2025 17:48:16</t>
  </si>
  <si>
    <t>10/11/2025 18:21:31</t>
  </si>
  <si>
    <t>9578</t>
  </si>
  <si>
    <t>10/11/2025 19:49:17</t>
  </si>
  <si>
    <t>10/11/2025 19:54:17</t>
  </si>
  <si>
    <t>10/11/2025 20:42:19</t>
  </si>
  <si>
    <t>101174523</t>
  </si>
  <si>
    <t>10/11/2025 20:57:37</t>
  </si>
  <si>
    <t>86391</t>
  </si>
  <si>
    <t>11/11/2025 02:28:20</t>
  </si>
  <si>
    <t>202511110227</t>
  </si>
  <si>
    <t>11/11/2025 03:09:29</t>
  </si>
  <si>
    <t>11/11/2025 04:35:57</t>
  </si>
  <si>
    <t>11/11/2025 04:41:56</t>
  </si>
  <si>
    <t>11/11/2025 05:52:11</t>
  </si>
  <si>
    <t>99045</t>
  </si>
  <si>
    <t xml:space="preserve">SIDNEY DA COSTA RODRIGUES				</t>
  </si>
  <si>
    <t>11/11/2025 06:19:35</t>
  </si>
  <si>
    <t>111122762</t>
  </si>
  <si>
    <t>11/11/2025 06:20:16</t>
  </si>
  <si>
    <t>11/11/2025 06:45:28</t>
  </si>
  <si>
    <t>11/11/2025 07:10:56</t>
  </si>
  <si>
    <t>11/11/2025 07:25:46</t>
  </si>
  <si>
    <t>111126731</t>
  </si>
  <si>
    <t>11/11/2025 07:45:00</t>
  </si>
  <si>
    <t>11/11/2025 07:49:02</t>
  </si>
  <si>
    <t>11/11/2025 08:55:20</t>
  </si>
  <si>
    <t>111132048</t>
  </si>
  <si>
    <t>11/11/2025 09:11:21</t>
  </si>
  <si>
    <t>11/11/2025 09:20:40</t>
  </si>
  <si>
    <t>11/11/2025 11:04:37</t>
  </si>
  <si>
    <t>11/11/2025 11:14:33</t>
  </si>
  <si>
    <t>05009</t>
  </si>
  <si>
    <t xml:space="preserve">JERBSON CARLOS RAMOS DE MELO				</t>
  </si>
  <si>
    <t>11/11/2025 12:09:23</t>
  </si>
  <si>
    <t>86442</t>
  </si>
  <si>
    <t>11/11/2025 12:57:04</t>
  </si>
  <si>
    <t>111146572</t>
  </si>
  <si>
    <t>11/11/2025 13:02:42</t>
  </si>
  <si>
    <t>11/11/2025 13:29:18</t>
  </si>
  <si>
    <t>111148544</t>
  </si>
  <si>
    <t>11/11/2025 13:51:26</t>
  </si>
  <si>
    <t>11/11/2025 13:58:20</t>
  </si>
  <si>
    <t>202511111357</t>
  </si>
  <si>
    <t>11/11/2025 14:32:19</t>
  </si>
  <si>
    <t>11/11/2025 14:33:37</t>
  </si>
  <si>
    <t>11/11/2025 15:00:27</t>
  </si>
  <si>
    <t>111153</t>
  </si>
  <si>
    <t>11/11/2025 15:44:08</t>
  </si>
  <si>
    <t>11/11/2025 15:53:09</t>
  </si>
  <si>
    <t>11/11/2025 16:09:16</t>
  </si>
  <si>
    <t>11/11/2025 16:11:06</t>
  </si>
  <si>
    <t>111158258</t>
  </si>
  <si>
    <t>11/11/2025 16:24:00</t>
  </si>
  <si>
    <t>03603</t>
  </si>
  <si>
    <t xml:space="preserve">RAFAEL OLIVEIRA MORAIS </t>
  </si>
  <si>
    <t>11/11/2025 17:33:14</t>
  </si>
  <si>
    <t>11/11/2025 17:57:38</t>
  </si>
  <si>
    <t>68617</t>
  </si>
  <si>
    <t>11/11/2025 17:59:43</t>
  </si>
  <si>
    <t>9620</t>
  </si>
  <si>
    <t>11/11/2025 20:24:15</t>
  </si>
  <si>
    <t>11/11/2025 21:20:11</t>
  </si>
  <si>
    <t>86562</t>
  </si>
  <si>
    <t>11/11/2025 21:21:23</t>
  </si>
  <si>
    <t>94271712</t>
  </si>
  <si>
    <t>POSTO ALEXANIA</t>
  </si>
  <si>
    <t>11/11/2025 23:53:44</t>
  </si>
  <si>
    <t>202511112353</t>
  </si>
  <si>
    <t>12/11/2025 00:43:42</t>
  </si>
  <si>
    <t>12/11/2025 01:42:56</t>
  </si>
  <si>
    <t>12/11/2025 01:45:13</t>
  </si>
  <si>
    <t>12/11/2025 01:54:42</t>
  </si>
  <si>
    <t>202511120153</t>
  </si>
  <si>
    <t>12/11/2025 02:16:31</t>
  </si>
  <si>
    <t>12/11/2025 02:20:45</t>
  </si>
  <si>
    <t>9626</t>
  </si>
  <si>
    <t>12/11/2025 02:50:26</t>
  </si>
  <si>
    <t>9628</t>
  </si>
  <si>
    <t>12/11/2025 04:26:20</t>
  </si>
  <si>
    <t>12/11/2025 05:26:17</t>
  </si>
  <si>
    <t>12/11/2025 06:16:43</t>
  </si>
  <si>
    <t>86573</t>
  </si>
  <si>
    <t>12/11/2025 06:30:34</t>
  </si>
  <si>
    <t>12/11/2025 07:03:51</t>
  </si>
  <si>
    <t>12/11/2025 07:09:03</t>
  </si>
  <si>
    <t>202511120708</t>
  </si>
  <si>
    <t>12/11/2025 07:21:20</t>
  </si>
  <si>
    <t>12/11/2025 07:22:50</t>
  </si>
  <si>
    <t>12/11/2025 08:07:40</t>
  </si>
  <si>
    <t>202511120807</t>
  </si>
  <si>
    <t>12/11/2025 08:40:37</t>
  </si>
  <si>
    <t>12/11/2025 08:43:48</t>
  </si>
  <si>
    <t>12/11/2025 08:53:43</t>
  </si>
  <si>
    <t>12/11/2025 08:55:04</t>
  </si>
  <si>
    <t>121132066</t>
  </si>
  <si>
    <t>12/11/2025 09:24:37</t>
  </si>
  <si>
    <t>04880</t>
  </si>
  <si>
    <t xml:space="preserve">LEONNARDO FERREIRA DE MOURA ALVES </t>
  </si>
  <si>
    <t>1093812</t>
  </si>
  <si>
    <t>12/11/2025 09:26:10</t>
  </si>
  <si>
    <t>12/11/2025 09:36:46</t>
  </si>
  <si>
    <t>12/11/2025 10:25:14</t>
  </si>
  <si>
    <t>99638541172</t>
  </si>
  <si>
    <t>12/11/2025 11:08:40</t>
  </si>
  <si>
    <t>12/11/2025 11:10:59</t>
  </si>
  <si>
    <t>9638</t>
  </si>
  <si>
    <t>12/11/2025 11:55:54</t>
  </si>
  <si>
    <t>12/11/2025 11:56:32</t>
  </si>
  <si>
    <t>86608</t>
  </si>
  <si>
    <t>12/11/2025 13:24:15</t>
  </si>
  <si>
    <t>202511121323</t>
  </si>
  <si>
    <t>12/11/2025 13:32:56</t>
  </si>
  <si>
    <t>142212</t>
  </si>
  <si>
    <t>12/11/2025 13:34:45</t>
  </si>
  <si>
    <t>12/11/2025 14:20:11</t>
  </si>
  <si>
    <t>9643</t>
  </si>
  <si>
    <t>12/11/2025 14:21:07</t>
  </si>
  <si>
    <t>12/11/2025 14:32:24</t>
  </si>
  <si>
    <t>12/11/2025 14:48:43</t>
  </si>
  <si>
    <t>12/11/2025 15:04:03</t>
  </si>
  <si>
    <t>121154200</t>
  </si>
  <si>
    <t>12/11/2025 15:10:01</t>
  </si>
  <si>
    <t>12/11/2025 15:17:19</t>
  </si>
  <si>
    <t>121154</t>
  </si>
  <si>
    <t>12/11/2025 15:34:59</t>
  </si>
  <si>
    <t>70145891135</t>
  </si>
  <si>
    <t>12/11/2025 15:37:26</t>
  </si>
  <si>
    <t>12/11/2025 15:51:47</t>
  </si>
  <si>
    <t>12/11/2025 16:02:03</t>
  </si>
  <si>
    <t>12/11/2025 16:09:28</t>
  </si>
  <si>
    <t>12/11/2025 16:17:14</t>
  </si>
  <si>
    <t>12/11/2025 16:49:47</t>
  </si>
  <si>
    <t>VIA-12-R</t>
  </si>
  <si>
    <t>202511121649</t>
  </si>
  <si>
    <t>12/11/2025 18:30:55</t>
  </si>
  <si>
    <t>12/11/2025 18:38:30</t>
  </si>
  <si>
    <t>12/11/2025 18:59:32</t>
  </si>
  <si>
    <t>121168343</t>
  </si>
  <si>
    <t>12/11/2025 19:32:44</t>
  </si>
  <si>
    <t>00092</t>
  </si>
  <si>
    <t>EDICARLOS OLIVEIRA</t>
  </si>
  <si>
    <t>12/11/2025 19:38:33</t>
  </si>
  <si>
    <t>86719</t>
  </si>
  <si>
    <t>12/11/2025 19:41:28</t>
  </si>
  <si>
    <t>12/11/2025 20:42:03</t>
  </si>
  <si>
    <t>12/11/2025 21:23:42</t>
  </si>
  <si>
    <t>12/11/2025 23:32:18</t>
  </si>
  <si>
    <t>121184</t>
  </si>
  <si>
    <t>13/11/2025 01:16:49</t>
  </si>
  <si>
    <t>9655</t>
  </si>
  <si>
    <t>13/11/2025 01:24:09</t>
  </si>
  <si>
    <t>13/11/2025 02:42:16</t>
  </si>
  <si>
    <t>202511130241</t>
  </si>
  <si>
    <t>13/11/2025 04:35:26</t>
  </si>
  <si>
    <t>13/11/2025 04:55:28</t>
  </si>
  <si>
    <t>13/11/2025 05:41:59</t>
  </si>
  <si>
    <t>9656</t>
  </si>
  <si>
    <t>13/11/2025 06:14:38</t>
  </si>
  <si>
    <t>13/11/2025 06:32:19</t>
  </si>
  <si>
    <t>13/11/2025 07:00:19</t>
  </si>
  <si>
    <t>13/11/2025 07:17:03</t>
  </si>
  <si>
    <t>13/11/2025 07:55:52</t>
  </si>
  <si>
    <t>202511130755</t>
  </si>
  <si>
    <t>13/11/2025 08:36:14</t>
  </si>
  <si>
    <t>13/11/2025 10:02:52</t>
  </si>
  <si>
    <t>131136132</t>
  </si>
  <si>
    <t>13/11/2025 10:55:16</t>
  </si>
  <si>
    <t>13/11/2025 11:17:25</t>
  </si>
  <si>
    <t>13/11/2025 11:25:07</t>
  </si>
  <si>
    <t>9671</t>
  </si>
  <si>
    <t>13/11/2025 11:41:43</t>
  </si>
  <si>
    <t>13/11/2025 12:38:18</t>
  </si>
  <si>
    <t>13/11/2025 12:45:54</t>
  </si>
  <si>
    <t>13/11/2025 12:57:07</t>
  </si>
  <si>
    <t>131146581</t>
  </si>
  <si>
    <t>13/11/2025 13:25:06</t>
  </si>
  <si>
    <t>69364</t>
  </si>
  <si>
    <t>13/11/2025 13:52:25</t>
  </si>
  <si>
    <t>202511131351</t>
  </si>
  <si>
    <t>13/11/2025 14:25:08</t>
  </si>
  <si>
    <t>131151866</t>
  </si>
  <si>
    <t>13/11/2025 15:03:45</t>
  </si>
  <si>
    <t>13/11/2025 15:08:04</t>
  </si>
  <si>
    <t>86843</t>
  </si>
  <si>
    <t>13/11/2025 15:27:53</t>
  </si>
  <si>
    <t>13/11/2025 16:03:03</t>
  </si>
  <si>
    <t>131157769</t>
  </si>
  <si>
    <t>13/11/2025 16:44:12</t>
  </si>
  <si>
    <t>131160163</t>
  </si>
  <si>
    <t>13/11/2025 16:56:46</t>
  </si>
  <si>
    <t>13/11/2025 16:57:59</t>
  </si>
  <si>
    <t>01765</t>
  </si>
  <si>
    <t>ELIAS JANUARIO DIMAS</t>
  </si>
  <si>
    <t>13/11/2025 18:10:23</t>
  </si>
  <si>
    <t>13/11/2025 18:21:45</t>
  </si>
  <si>
    <t>202511131821</t>
  </si>
  <si>
    <t>13/11/2025 18:23:36</t>
  </si>
  <si>
    <t>13/11/2025 18:36:46</t>
  </si>
  <si>
    <t>202511131836</t>
  </si>
  <si>
    <t>13/11/2025 19:19:33</t>
  </si>
  <si>
    <t>202511131919</t>
  </si>
  <si>
    <t>13/11/2025 19:24:59</t>
  </si>
  <si>
    <t>86894</t>
  </si>
  <si>
    <t>13/11/2025 20:53:48</t>
  </si>
  <si>
    <t>13/11/2025 21:07:23</t>
  </si>
  <si>
    <t>53032812</t>
  </si>
  <si>
    <t>POSTO FLAMBOYANT</t>
  </si>
  <si>
    <t>13/11/2025 23:09:27</t>
  </si>
  <si>
    <t>9685</t>
  </si>
  <si>
    <t>14/11/2025 00:09:03</t>
  </si>
  <si>
    <t>88245</t>
  </si>
  <si>
    <t>VALCREMAR GOMES DE SOUZA</t>
  </si>
  <si>
    <t>361612</t>
  </si>
  <si>
    <t>14/11/2025 00:31:45</t>
  </si>
  <si>
    <t>14/11/2025 00:43:27</t>
  </si>
  <si>
    <t>14/11/2025 01:23:10</t>
  </si>
  <si>
    <t>14/11/2025 03:05:16</t>
  </si>
  <si>
    <t>9686</t>
  </si>
  <si>
    <t>14/11/2025 03:37:03</t>
  </si>
  <si>
    <t>202511140336</t>
  </si>
  <si>
    <t>14/11/2025 05:10:58</t>
  </si>
  <si>
    <t>14/11/2025 06:38:04</t>
  </si>
  <si>
    <t>141123868</t>
  </si>
  <si>
    <t>14/11/2025 06:51:10</t>
  </si>
  <si>
    <t>14/11/2025 06:58:05</t>
  </si>
  <si>
    <t>14/11/2025 07:26:10</t>
  </si>
  <si>
    <t>14/11/2025 07:36:42</t>
  </si>
  <si>
    <t>141127245</t>
  </si>
  <si>
    <t>14/11/2025 08:18:36</t>
  </si>
  <si>
    <t>14/11/2025 08:42:30</t>
  </si>
  <si>
    <t>14/11/2025 08:48:35</t>
  </si>
  <si>
    <t>141131685</t>
  </si>
  <si>
    <t>14/11/2025 08:55:21</t>
  </si>
  <si>
    <t>141132</t>
  </si>
  <si>
    <t>14/11/2025 09:01:43</t>
  </si>
  <si>
    <t>14/11/2025 09:40:13</t>
  </si>
  <si>
    <t>202511140939</t>
  </si>
  <si>
    <t>14/11/2025 09:40:41</t>
  </si>
  <si>
    <t>46294012</t>
  </si>
  <si>
    <t>POSTO ARAGUAIA I</t>
  </si>
  <si>
    <t>ARAGUAPAZ</t>
  </si>
  <si>
    <t>14/11/2025 10:08:37</t>
  </si>
  <si>
    <t>202511141008</t>
  </si>
  <si>
    <t>14/11/2025 11:46:12</t>
  </si>
  <si>
    <t>86982</t>
  </si>
  <si>
    <t>14/11/2025 12:36:57</t>
  </si>
  <si>
    <t>14/11/2025 13:23:27</t>
  </si>
  <si>
    <t>14/11/2025 13:41:05</t>
  </si>
  <si>
    <t>35152</t>
  </si>
  <si>
    <t>14/11/2025 13:43:14</t>
  </si>
  <si>
    <t>14/11/2025 13:45:16</t>
  </si>
  <si>
    <t>1097034</t>
  </si>
  <si>
    <t>14/11/2025 13:45:23</t>
  </si>
  <si>
    <t>14/11/2025 14:07:26</t>
  </si>
  <si>
    <t>14/11/2025 14:17:21</t>
  </si>
  <si>
    <t>141151244</t>
  </si>
  <si>
    <t>14/11/2025 14:30:15</t>
  </si>
  <si>
    <t>26126629876</t>
  </si>
  <si>
    <t>14/11/2025 15:08:24</t>
  </si>
  <si>
    <t>14/11/2025 15:17:07</t>
  </si>
  <si>
    <t>01866509</t>
  </si>
  <si>
    <t>14/11/2025 16:08:39</t>
  </si>
  <si>
    <t>9709</t>
  </si>
  <si>
    <t>14/11/2025 16:41:43</t>
  </si>
  <si>
    <t>14/11/2025 17:08:47</t>
  </si>
  <si>
    <t>141161710</t>
  </si>
  <si>
    <t>14/11/2025 17:14:49</t>
  </si>
  <si>
    <t>14/11/2025 18:40:38</t>
  </si>
  <si>
    <t>14/11/2025 18:49:58</t>
  </si>
  <si>
    <t>141167834</t>
  </si>
  <si>
    <t>14/11/2025 18:53:39</t>
  </si>
  <si>
    <t>14/11/2025 19:45:27</t>
  </si>
  <si>
    <t>202511141945</t>
  </si>
  <si>
    <t>14/11/2025 20:02:34</t>
  </si>
  <si>
    <t>14/11/2025 20:20:29</t>
  </si>
  <si>
    <t>87096</t>
  </si>
  <si>
    <t>14/11/2025 20:51:12</t>
  </si>
  <si>
    <t>81743</t>
  </si>
  <si>
    <t xml:space="preserve">JEFERSON LUIZ MARTINS				</t>
  </si>
  <si>
    <t>202511142050</t>
  </si>
  <si>
    <t>15/11/2025 00:32:09</t>
  </si>
  <si>
    <t>15/11/2025 01:25:03</t>
  </si>
  <si>
    <t>15/11/2025 02:51:18</t>
  </si>
  <si>
    <t>3921739136</t>
  </si>
  <si>
    <t>15/11/2025 04:53:33</t>
  </si>
  <si>
    <t>9721</t>
  </si>
  <si>
    <t>15/11/2025 05:54:38</t>
  </si>
  <si>
    <t>01836</t>
  </si>
  <si>
    <t>DANILLO ROSA CARDOSO</t>
  </si>
  <si>
    <t>9722</t>
  </si>
  <si>
    <t>15/11/2025 06:06:51</t>
  </si>
  <si>
    <t>151121987</t>
  </si>
  <si>
    <t>15/11/2025 06:27:03</t>
  </si>
  <si>
    <t>15/11/2025 06:33:03</t>
  </si>
  <si>
    <t>151123542</t>
  </si>
  <si>
    <t>15/11/2025 07:18:13</t>
  </si>
  <si>
    <t>151126273</t>
  </si>
  <si>
    <t>15/11/2025 07:50:41</t>
  </si>
  <si>
    <t>151128202</t>
  </si>
  <si>
    <t>15/11/2025 07:55:02</t>
  </si>
  <si>
    <t>151128481</t>
  </si>
  <si>
    <t>15/11/2025 08:42:02</t>
  </si>
  <si>
    <t>87132</t>
  </si>
  <si>
    <t>15/11/2025 09:26:12</t>
  </si>
  <si>
    <t>87140</t>
  </si>
  <si>
    <t>15/11/2025 09:49:15</t>
  </si>
  <si>
    <t>366043</t>
  </si>
  <si>
    <t>15/11/2025 11:47:41</t>
  </si>
  <si>
    <t>151142444</t>
  </si>
  <si>
    <t>15/11/2025 12:53:57</t>
  </si>
  <si>
    <t>15/11/2025 13:53:11</t>
  </si>
  <si>
    <t>202511151352</t>
  </si>
  <si>
    <t>15/11/2025 14:01:42</t>
  </si>
  <si>
    <t>15/11/2025 14:04:02</t>
  </si>
  <si>
    <t>15/11/2025 15:22:33</t>
  </si>
  <si>
    <t>02710</t>
  </si>
  <si>
    <t>RAINON LOPES ALMEIDA</t>
  </si>
  <si>
    <t>9732</t>
  </si>
  <si>
    <t>15/11/2025 16:35:58</t>
  </si>
  <si>
    <t>15/11/2025 16:43:22</t>
  </si>
  <si>
    <t>151160157</t>
  </si>
  <si>
    <t>15/11/2025 16:55:32</t>
  </si>
  <si>
    <t>15/11/2025 17:07:48</t>
  </si>
  <si>
    <t>87216</t>
  </si>
  <si>
    <t>15/11/2025 17:47:17</t>
  </si>
  <si>
    <t>15/11/2025 18:54:32</t>
  </si>
  <si>
    <t>151168057</t>
  </si>
  <si>
    <t>15/11/2025 19:33:58</t>
  </si>
  <si>
    <t>202511151933</t>
  </si>
  <si>
    <t>15/11/2025 19:47:16</t>
  </si>
  <si>
    <t>151171146</t>
  </si>
  <si>
    <t>15/11/2025 19:58:21</t>
  </si>
  <si>
    <t>15/11/2025 21:47:16</t>
  </si>
  <si>
    <t>151178411</t>
  </si>
  <si>
    <t>15/11/2025 22:50:33</t>
  </si>
  <si>
    <t>9735</t>
  </si>
  <si>
    <t>15/11/2025 23:25:13</t>
  </si>
  <si>
    <t>15/11/2025 23:25:21</t>
  </si>
  <si>
    <t>16/11/2025 02:39:53</t>
  </si>
  <si>
    <t>16/11/2025 05:31:57</t>
  </si>
  <si>
    <t>161119881</t>
  </si>
  <si>
    <t>16/11/2025 05:33:22</t>
  </si>
  <si>
    <t>16/11/2025 06:35:53</t>
  </si>
  <si>
    <t>161123713</t>
  </si>
  <si>
    <t>16/11/2025 06:45:06</t>
  </si>
  <si>
    <t>16/11/2025 07:04:34</t>
  </si>
  <si>
    <t>161125</t>
  </si>
  <si>
    <t>16/11/2025 07:13:09</t>
  </si>
  <si>
    <t>16/11/2025 07:22:23</t>
  </si>
  <si>
    <t>9737</t>
  </si>
  <si>
    <t>16/11/2025 07:36:35</t>
  </si>
  <si>
    <t>16/11/2025 07:58:15</t>
  </si>
  <si>
    <t>03339</t>
  </si>
  <si>
    <t>MAYARA MARTINS DA SILVA SOUZA</t>
  </si>
  <si>
    <t>366160</t>
  </si>
  <si>
    <t>16/11/2025 08:47:39</t>
  </si>
  <si>
    <t>16/11/2025 11:14:25</t>
  </si>
  <si>
    <t>161140</t>
  </si>
  <si>
    <t>16/11/2025 11:32:21</t>
  </si>
  <si>
    <t>16/11/2025 12:10:45</t>
  </si>
  <si>
    <t>16/11/2025 12:16:22</t>
  </si>
  <si>
    <t>16/11/2025 13:46:36</t>
  </si>
  <si>
    <t>16/11/2025 14:46:58</t>
  </si>
  <si>
    <t>202511161446</t>
  </si>
  <si>
    <t>16/11/2025 15:04:19</t>
  </si>
  <si>
    <t>64191411</t>
  </si>
  <si>
    <t>16/11/2025 15:19:07</t>
  </si>
  <si>
    <t>161155098</t>
  </si>
  <si>
    <t>16/11/2025 15:26:04</t>
  </si>
  <si>
    <t>161155516</t>
  </si>
  <si>
    <t>16/11/2025 15:59:21</t>
  </si>
  <si>
    <t>9741</t>
  </si>
  <si>
    <t>16/11/2025 16:50:08</t>
  </si>
  <si>
    <t>16/11/2025 18:00:10</t>
  </si>
  <si>
    <t>16/11/2025 18:27:34</t>
  </si>
  <si>
    <t>161166</t>
  </si>
  <si>
    <t>16/11/2025 18:35:07</t>
  </si>
  <si>
    <t>16/11/2025 18:46:03</t>
  </si>
  <si>
    <t>94278811</t>
  </si>
  <si>
    <t>POSTO ALPHA</t>
  </si>
  <si>
    <t>16/11/2025 20:30:17</t>
  </si>
  <si>
    <t>16/11/2025 21:40:41</t>
  </si>
  <si>
    <t>161177968</t>
  </si>
  <si>
    <t>16/11/2025 22:32:59</t>
  </si>
  <si>
    <t>17/11/2025 02:48:30</t>
  </si>
  <si>
    <t>17/11/2025 03:21:14</t>
  </si>
  <si>
    <t>202511170320</t>
  </si>
  <si>
    <t>17/11/2025 03:30:58</t>
  </si>
  <si>
    <t>17/11/2025 03:58:44</t>
  </si>
  <si>
    <t>9746</t>
  </si>
  <si>
    <t>17/11/2025 05:30:37</t>
  </si>
  <si>
    <t>9747</t>
  </si>
  <si>
    <t>17/11/2025 05:49:21</t>
  </si>
  <si>
    <t>17/11/2025 05:54:32</t>
  </si>
  <si>
    <t>17/11/2025 06:17:30</t>
  </si>
  <si>
    <t>17/11/2025 06:46:07</t>
  </si>
  <si>
    <t>171124345</t>
  </si>
  <si>
    <t>17/11/2025 06:48:47</t>
  </si>
  <si>
    <t>87364</t>
  </si>
  <si>
    <t>17/11/2025 07:17:47</t>
  </si>
  <si>
    <t>17/11/2025 07:22:18</t>
  </si>
  <si>
    <t>171126373</t>
  </si>
  <si>
    <t>17/11/2025 07:51:25</t>
  </si>
  <si>
    <t>49381</t>
  </si>
  <si>
    <t xml:space="preserve">ILTON LUIZ MOTA				</t>
  </si>
  <si>
    <t>17/11/2025 08:20:26</t>
  </si>
  <si>
    <t>171129</t>
  </si>
  <si>
    <t>17/11/2025 08:55:21</t>
  </si>
  <si>
    <t>17/11/2025 09:32:59</t>
  </si>
  <si>
    <t>202511170932</t>
  </si>
  <si>
    <t>17/11/2025 10:02:34</t>
  </si>
  <si>
    <t>17/11/2025 10:11:17</t>
  </si>
  <si>
    <t>202511171010</t>
  </si>
  <si>
    <t>17/11/2025 10:37:52</t>
  </si>
  <si>
    <t>202511171037</t>
  </si>
  <si>
    <t>17/11/2025 10:50:46</t>
  </si>
  <si>
    <t>17/11/2025 12:16:33</t>
  </si>
  <si>
    <t>144490</t>
  </si>
  <si>
    <t>17/11/2025 12:44:40</t>
  </si>
  <si>
    <t>17/11/2025 13:30:34</t>
  </si>
  <si>
    <t>171148591</t>
  </si>
  <si>
    <t>17/11/2025 13:31:44</t>
  </si>
  <si>
    <t>17/11/2025 14:28:18</t>
  </si>
  <si>
    <t>9773</t>
  </si>
  <si>
    <t>17/11/2025 14:43:08</t>
  </si>
  <si>
    <t>17/11/2025 15:06:47</t>
  </si>
  <si>
    <t>87411</t>
  </si>
  <si>
    <t>17/11/2025 15:09:47</t>
  </si>
  <si>
    <t>17/11/2025 15:11:20</t>
  </si>
  <si>
    <t>17/11/2025 16:37:07</t>
  </si>
  <si>
    <t>171159772</t>
  </si>
  <si>
    <t>17/11/2025 16:49:34</t>
  </si>
  <si>
    <t>17/11/2025 18:09:12</t>
  </si>
  <si>
    <t>17/11/2025 18:19:40</t>
  </si>
  <si>
    <t>17/11/2025 18:26:14</t>
  </si>
  <si>
    <t>9788</t>
  </si>
  <si>
    <t>17/11/2025 18:27:07</t>
  </si>
  <si>
    <t>171166</t>
  </si>
  <si>
    <t>17/11/2025 18:28:21</t>
  </si>
  <si>
    <t>17/11/2025 19:30:22</t>
  </si>
  <si>
    <t>17/11/2025 19:42:18</t>
  </si>
  <si>
    <t>202511171941</t>
  </si>
  <si>
    <t>17/11/2025 19:44:48</t>
  </si>
  <si>
    <t>171171070</t>
  </si>
  <si>
    <t>17/11/2025 20:18:32</t>
  </si>
  <si>
    <t>171173086</t>
  </si>
  <si>
    <t>17/11/2025 22:29:20</t>
  </si>
  <si>
    <t>9794</t>
  </si>
  <si>
    <t>17/11/2025 22:50:12</t>
  </si>
  <si>
    <t>18/11/2025 01:13:21</t>
  </si>
  <si>
    <t>18/11/2025 01:21:40</t>
  </si>
  <si>
    <t>18/11/2025 01:59:24</t>
  </si>
  <si>
    <t>9697623643</t>
  </si>
  <si>
    <t>18/11/2025 02:31:35</t>
  </si>
  <si>
    <t>18/11/2025 02:31:51</t>
  </si>
  <si>
    <t>9796</t>
  </si>
  <si>
    <t>18/11/2025 05:02:48</t>
  </si>
  <si>
    <t>181118124</t>
  </si>
  <si>
    <t>18/11/2025 05:43:25</t>
  </si>
  <si>
    <t>181120574</t>
  </si>
  <si>
    <t>18/11/2025 05:58:34</t>
  </si>
  <si>
    <t>202511180558</t>
  </si>
  <si>
    <t>18/11/2025 06:17:23</t>
  </si>
  <si>
    <t>18/11/2025 06:33:05</t>
  </si>
  <si>
    <t>18/11/2025 06:39:39</t>
  </si>
  <si>
    <t>18/11/2025 07:20:04</t>
  </si>
  <si>
    <t>18/11/2025 07:59:23</t>
  </si>
  <si>
    <t>18/11/2025 08:02:27</t>
  </si>
  <si>
    <t>18/11/2025 08:06:12</t>
  </si>
  <si>
    <t>18/11/2025 08:59:35</t>
  </si>
  <si>
    <t>04306</t>
  </si>
  <si>
    <t>JOSE PAULO SANTOS AZEVEDO</t>
  </si>
  <si>
    <t>181132337</t>
  </si>
  <si>
    <t>18/11/2025 10:10:39</t>
  </si>
  <si>
    <t>181136619</t>
  </si>
  <si>
    <t>18/11/2025 10:26:26</t>
  </si>
  <si>
    <t>18/11/2025 10:45:52</t>
  </si>
  <si>
    <t>18/11/2025 11:15:24</t>
  </si>
  <si>
    <t>87526</t>
  </si>
  <si>
    <t>18/11/2025 12:54:19</t>
  </si>
  <si>
    <t>18/11/2025 12:57:47</t>
  </si>
  <si>
    <t>181146</t>
  </si>
  <si>
    <t>18/11/2025 13:02:34</t>
  </si>
  <si>
    <t>202511181301</t>
  </si>
  <si>
    <t>18/11/2025 13:12:51</t>
  </si>
  <si>
    <t>202511181312</t>
  </si>
  <si>
    <t>18/11/2025 14:22:33</t>
  </si>
  <si>
    <t>18/11/2025 14:49:33</t>
  </si>
  <si>
    <t>18/11/2025 14:58:58</t>
  </si>
  <si>
    <t>202511181458</t>
  </si>
  <si>
    <t>18/11/2025 15:05:55</t>
  </si>
  <si>
    <t>202511181505</t>
  </si>
  <si>
    <t>18/11/2025 15:23:38</t>
  </si>
  <si>
    <t>53081611</t>
  </si>
  <si>
    <t>ALMENARA</t>
  </si>
  <si>
    <t>18/11/2025 16:00:49</t>
  </si>
  <si>
    <t>18/11/2025 16:02:05</t>
  </si>
  <si>
    <t>181157702</t>
  </si>
  <si>
    <t>18/11/2025 16:04:00</t>
  </si>
  <si>
    <t>181157820</t>
  </si>
  <si>
    <t>18/11/2025 17:33:30</t>
  </si>
  <si>
    <t>181163</t>
  </si>
  <si>
    <t>18/11/2025 17:44:00</t>
  </si>
  <si>
    <t>18/11/2025 17:48:01</t>
  </si>
  <si>
    <t>9815</t>
  </si>
  <si>
    <t>18/11/2025 18:06:04</t>
  </si>
  <si>
    <t>181165117</t>
  </si>
  <si>
    <t>18/11/2025 18:23:09</t>
  </si>
  <si>
    <t>18/11/2025 18:39:49</t>
  </si>
  <si>
    <t>87625</t>
  </si>
  <si>
    <t>18/11/2025 18:57:40</t>
  </si>
  <si>
    <t>1102982</t>
  </si>
  <si>
    <t>18/11/2025 19:22:19</t>
  </si>
  <si>
    <t>202511181921</t>
  </si>
  <si>
    <t>18/11/2025 19:24:51</t>
  </si>
  <si>
    <t>18/11/2025 20:10:36</t>
  </si>
  <si>
    <t>18/11/2025 20:18:15</t>
  </si>
  <si>
    <t>181173069</t>
  </si>
  <si>
    <t>60645800106472396</t>
  </si>
  <si>
    <t>18/11/2025 20:35:59</t>
  </si>
  <si>
    <t>18/11/2025 20:41:04</t>
  </si>
  <si>
    <t>18/11/2025 21:28:00</t>
  </si>
  <si>
    <t>60645800106472404</t>
  </si>
  <si>
    <t>18/11/2025 22:45:55</t>
  </si>
  <si>
    <t>60645800106553930</t>
  </si>
  <si>
    <t>19/11/2025 05:08:18</t>
  </si>
  <si>
    <t>191118422</t>
  </si>
  <si>
    <t>19/11/2025 06:15:15</t>
  </si>
  <si>
    <t>19/11/2025 06:15:33</t>
  </si>
  <si>
    <t>19/11/2025 06:28:16</t>
  </si>
  <si>
    <t>19/11/2025 06:39:49</t>
  </si>
  <si>
    <t>191123964</t>
  </si>
  <si>
    <t>19/11/2025 07:00:18</t>
  </si>
  <si>
    <t>202511190659</t>
  </si>
  <si>
    <t>19/11/2025 07:03:00</t>
  </si>
  <si>
    <t>202511190702</t>
  </si>
  <si>
    <t>19/11/2025 07:19:35</t>
  </si>
  <si>
    <t>87683</t>
  </si>
  <si>
    <t>19/11/2025 07:34:25</t>
  </si>
  <si>
    <t>19/11/2025 07:56:45</t>
  </si>
  <si>
    <t>202511190756</t>
  </si>
  <si>
    <t>19/11/2025 08:18:48</t>
  </si>
  <si>
    <t>60645800106472110</t>
  </si>
  <si>
    <t>19/11/2025 09:03:55</t>
  </si>
  <si>
    <t>202511190903</t>
  </si>
  <si>
    <t>19/11/2025 12:04:24</t>
  </si>
  <si>
    <t>19/11/2025 12:10:59</t>
  </si>
  <si>
    <t>191143804</t>
  </si>
  <si>
    <t>19/11/2025 12:44:21</t>
  </si>
  <si>
    <t>202511191243</t>
  </si>
  <si>
    <t>19/11/2025 13:02:25</t>
  </si>
  <si>
    <t>19/11/2025 13:05:49</t>
  </si>
  <si>
    <t>191147116</t>
  </si>
  <si>
    <t>60645800106472340</t>
  </si>
  <si>
    <t>19/11/2025 13:36:26</t>
  </si>
  <si>
    <t>191148958</t>
  </si>
  <si>
    <t>19/11/2025 13:43:17</t>
  </si>
  <si>
    <t>19/11/2025 13:46:47</t>
  </si>
  <si>
    <t>9851</t>
  </si>
  <si>
    <t>19/11/2025 14:31:04</t>
  </si>
  <si>
    <t>19/11/2025 14:34:35</t>
  </si>
  <si>
    <t>19/11/2025 14:44:23</t>
  </si>
  <si>
    <t>19/11/2025 14:59:05</t>
  </si>
  <si>
    <t>19/11/2025 15:13:33</t>
  </si>
  <si>
    <t>19/11/2025 16:37:58</t>
  </si>
  <si>
    <t>191159693</t>
  </si>
  <si>
    <t>19/11/2025 16:41:35</t>
  </si>
  <si>
    <t>191160</t>
  </si>
  <si>
    <t>19/11/2025 17:00:31</t>
  </si>
  <si>
    <t>202511191659</t>
  </si>
  <si>
    <t>19/11/2025 17:00:49</t>
  </si>
  <si>
    <t>19/11/2025 17:27:58</t>
  </si>
  <si>
    <t>92864</t>
  </si>
  <si>
    <t>MARCELO BUENO MACHADO DE LOS SANTOS</t>
  </si>
  <si>
    <t>19/11/2025 17:32:36</t>
  </si>
  <si>
    <t>1798805</t>
  </si>
  <si>
    <t>19/11/2025 17:37:59</t>
  </si>
  <si>
    <t>19/11/2025 17:43:30</t>
  </si>
  <si>
    <t>87790</t>
  </si>
  <si>
    <t>19/11/2025 18:03:45</t>
  </si>
  <si>
    <t>19/11/2025 18:37:19</t>
  </si>
  <si>
    <t>19/11/2025 19:15:53</t>
  </si>
  <si>
    <t>202511191915</t>
  </si>
  <si>
    <t>19/11/2025 20:10:18</t>
  </si>
  <si>
    <t>19/11/2025 20:23:00</t>
  </si>
  <si>
    <t>202511192022</t>
  </si>
  <si>
    <t>19/11/2025 20:36:08</t>
  </si>
  <si>
    <t>191174147</t>
  </si>
  <si>
    <t>19/11/2025 22:19:31</t>
  </si>
  <si>
    <t>202511192218</t>
  </si>
  <si>
    <t>19/11/2025 22:51:11</t>
  </si>
  <si>
    <t>9873</t>
  </si>
  <si>
    <t>20/11/2025 00:09:33</t>
  </si>
  <si>
    <t>60645800106472420</t>
  </si>
  <si>
    <t>20/11/2025 01:06:28</t>
  </si>
  <si>
    <t>20/11/2025 01:24:28</t>
  </si>
  <si>
    <t>9874</t>
  </si>
  <si>
    <t>20/11/2025 03:01:03</t>
  </si>
  <si>
    <t>9875</t>
  </si>
  <si>
    <t>20/11/2025 04:33:31</t>
  </si>
  <si>
    <t>20/11/2025 05:19:42</t>
  </si>
  <si>
    <t>202511200518</t>
  </si>
  <si>
    <t>20/11/2025 06:10:06</t>
  </si>
  <si>
    <t>201122173</t>
  </si>
  <si>
    <t>20/11/2025 06:31:05</t>
  </si>
  <si>
    <t>20/11/2025 06:32:38</t>
  </si>
  <si>
    <t>201123541</t>
  </si>
  <si>
    <t>20/11/2025 06:47:55</t>
  </si>
  <si>
    <t>60645800106472430</t>
  </si>
  <si>
    <t>20/11/2025 07:23:01</t>
  </si>
  <si>
    <t>20/11/2025 07:43:44</t>
  </si>
  <si>
    <t>20/11/2025 07:51:17</t>
  </si>
  <si>
    <t>366743</t>
  </si>
  <si>
    <t>20/11/2025 08:15:52</t>
  </si>
  <si>
    <t>20/11/2025 08:19:33</t>
  </si>
  <si>
    <t>202511200818</t>
  </si>
  <si>
    <t>20/11/2025 09:02:38</t>
  </si>
  <si>
    <t>201132504</t>
  </si>
  <si>
    <t>20/11/2025 09:11:16</t>
  </si>
  <si>
    <t>201133002</t>
  </si>
  <si>
    <t>20/11/2025 11:32:55</t>
  </si>
  <si>
    <t>201141533</t>
  </si>
  <si>
    <t>20/11/2025 11:43:32</t>
  </si>
  <si>
    <t>20/11/2025 12:08:25</t>
  </si>
  <si>
    <t>87908</t>
  </si>
  <si>
    <t>20/11/2025 12:12:34</t>
  </si>
  <si>
    <t>20/11/2025 12:41:17</t>
  </si>
  <si>
    <t>87926</t>
  </si>
  <si>
    <t>20/11/2025 14:21:06</t>
  </si>
  <si>
    <t>202511201419</t>
  </si>
  <si>
    <t>20/11/2025 15:35:48</t>
  </si>
  <si>
    <t>20/11/2025 17:09:14</t>
  </si>
  <si>
    <t>202511201708</t>
  </si>
  <si>
    <t>20/11/2025 17:51:22</t>
  </si>
  <si>
    <t>201164243</t>
  </si>
  <si>
    <t>20/11/2025 18:00:15</t>
  </si>
  <si>
    <t>201164719</t>
  </si>
  <si>
    <t>20/11/2025 18:23:46</t>
  </si>
  <si>
    <t>9883</t>
  </si>
  <si>
    <t>20/11/2025 18:37:10</t>
  </si>
  <si>
    <t>20/11/2025 18:40:33</t>
  </si>
  <si>
    <t>20/11/2025 19:09:30</t>
  </si>
  <si>
    <t>201168</t>
  </si>
  <si>
    <t>20/11/2025 20:14:29</t>
  </si>
  <si>
    <t>201172843</t>
  </si>
  <si>
    <t>20/11/2025 21:25:27</t>
  </si>
  <si>
    <t>88021</t>
  </si>
  <si>
    <t>21/11/2025 02:34:48</t>
  </si>
  <si>
    <t>21/11/2025 03:14:55</t>
  </si>
  <si>
    <t>21/11/2025 04:06:55</t>
  </si>
  <si>
    <t>9887</t>
  </si>
  <si>
    <t>21/11/2025 04:13:42</t>
  </si>
  <si>
    <t>21/11/2025 04:32:06</t>
  </si>
  <si>
    <t>9888</t>
  </si>
  <si>
    <t>21/11/2025 05:11:30</t>
  </si>
  <si>
    <t>02025</t>
  </si>
  <si>
    <t>TIAGO PEREIRA SANTOS</t>
  </si>
  <si>
    <t>21/11/2025 05:11:34</t>
  </si>
  <si>
    <t>202511210510</t>
  </si>
  <si>
    <t>21/11/2025 06:22:06</t>
  </si>
  <si>
    <t>88028</t>
  </si>
  <si>
    <t>21/11/2025 06:22:25</t>
  </si>
  <si>
    <t>211122864</t>
  </si>
  <si>
    <t>21/11/2025 06:48:22</t>
  </si>
  <si>
    <t>21/11/2025 06:53:06</t>
  </si>
  <si>
    <t>21/11/2025 07:20:50</t>
  </si>
  <si>
    <t>21/11/2025 08:19:48</t>
  </si>
  <si>
    <t>21/11/2025 11:58:01</t>
  </si>
  <si>
    <t>21/11/2025 13:03:13</t>
  </si>
  <si>
    <t>88086</t>
  </si>
  <si>
    <t>21/11/2025 14:12:36</t>
  </si>
  <si>
    <t>21/11/2025 14:39:42</t>
  </si>
  <si>
    <t>202511211438</t>
  </si>
  <si>
    <t>21/11/2025 14:53:11</t>
  </si>
  <si>
    <t>21/11/2025 15:07:52</t>
  </si>
  <si>
    <t>21/11/2025 15:18:23</t>
  </si>
  <si>
    <t>202511211517</t>
  </si>
  <si>
    <t>21/11/2025 15:21:32</t>
  </si>
  <si>
    <t>211155</t>
  </si>
  <si>
    <t>21/11/2025 15:44:17</t>
  </si>
  <si>
    <t>211156682</t>
  </si>
  <si>
    <t>21/11/2025 15:51:34</t>
  </si>
  <si>
    <t>202511211550</t>
  </si>
  <si>
    <t>21/11/2025 15:52:45</t>
  </si>
  <si>
    <t>21/11/2025 15:53:54</t>
  </si>
  <si>
    <t>21/11/2025 16:10:20</t>
  </si>
  <si>
    <t>211158166</t>
  </si>
  <si>
    <t>21/11/2025 16:46:44</t>
  </si>
  <si>
    <t>202511211645</t>
  </si>
  <si>
    <t>21/11/2025 17:42:18</t>
  </si>
  <si>
    <t>211163695</t>
  </si>
  <si>
    <t>21/11/2025 17:49:14</t>
  </si>
  <si>
    <t>72310</t>
  </si>
  <si>
    <t>21/11/2025 18:03:13</t>
  </si>
  <si>
    <t>21/11/2025 18:07:53</t>
  </si>
  <si>
    <t>21/11/2025 18:19:20</t>
  </si>
  <si>
    <t>21/11/2025 18:28:31</t>
  </si>
  <si>
    <t>21/11/2025 18:32:40</t>
  </si>
  <si>
    <t>211166692</t>
  </si>
  <si>
    <t>21/11/2025 18:41:33</t>
  </si>
  <si>
    <t>21/11/2025 18:44:04</t>
  </si>
  <si>
    <t>88141</t>
  </si>
  <si>
    <t>21/11/2025 19:26:33</t>
  </si>
  <si>
    <t>60645800106472477</t>
  </si>
  <si>
    <t>21/11/2025 19:33:53</t>
  </si>
  <si>
    <t>202511211933</t>
  </si>
  <si>
    <t>21/11/2025 19:40:36</t>
  </si>
  <si>
    <t>21/11/2025 19:43:46</t>
  </si>
  <si>
    <t>21/11/2025 21:32:24</t>
  </si>
  <si>
    <t>9902</t>
  </si>
  <si>
    <t>22/11/2025 01:13:49</t>
  </si>
  <si>
    <t>9903</t>
  </si>
  <si>
    <t>22/11/2025 02:21:40</t>
  </si>
  <si>
    <t>22/11/2025 02:24:15</t>
  </si>
  <si>
    <t>9904</t>
  </si>
  <si>
    <t>22/11/2025 03:28:46</t>
  </si>
  <si>
    <t>202511220327</t>
  </si>
  <si>
    <t>22/11/2025 04:02:12</t>
  </si>
  <si>
    <t>22/11/2025 04:54:49</t>
  </si>
  <si>
    <t>22/11/2025 05:53:35</t>
  </si>
  <si>
    <t>221121222</t>
  </si>
  <si>
    <t>22/11/2025 06:11:39</t>
  </si>
  <si>
    <t>22/11/2025 06:32:11</t>
  </si>
  <si>
    <t>221123563</t>
  </si>
  <si>
    <t>22/11/2025 06:36:23</t>
  </si>
  <si>
    <t>22/11/2025 06:41:37</t>
  </si>
  <si>
    <t>22/11/2025 06:51:04</t>
  </si>
  <si>
    <t>221124695</t>
  </si>
  <si>
    <t>22/11/2025 07:34:20</t>
  </si>
  <si>
    <t>202511220733</t>
  </si>
  <si>
    <t>22/11/2025 07:53:36</t>
  </si>
  <si>
    <t>202511220752</t>
  </si>
  <si>
    <t>22/11/2025 08:21:37</t>
  </si>
  <si>
    <t>221130123</t>
  </si>
  <si>
    <t>22/11/2025 08:22:01</t>
  </si>
  <si>
    <t>22/11/2025 08:48:41</t>
  </si>
  <si>
    <t>22/11/2025 12:54:53</t>
  </si>
  <si>
    <t>22/11/2025 13:02:15</t>
  </si>
  <si>
    <t>22/11/2025 13:29:39</t>
  </si>
  <si>
    <t>22/11/2025 13:34:13</t>
  </si>
  <si>
    <t>221148</t>
  </si>
  <si>
    <t>22/11/2025 13:52:45</t>
  </si>
  <si>
    <t>202511221352</t>
  </si>
  <si>
    <t>22/11/2025 14:15:38</t>
  </si>
  <si>
    <t>9907</t>
  </si>
  <si>
    <t>22/11/2025 14:28:37</t>
  </si>
  <si>
    <t>22/11/2025 16:38:15</t>
  </si>
  <si>
    <t>221159926</t>
  </si>
  <si>
    <t>22/11/2025 16:58:45</t>
  </si>
  <si>
    <t>9911</t>
  </si>
  <si>
    <t>22/11/2025 17:21:19</t>
  </si>
  <si>
    <t>22/11/2025 20:02:16</t>
  </si>
  <si>
    <t>221172165</t>
  </si>
  <si>
    <t>22/11/2025 20:46:31</t>
  </si>
  <si>
    <t>22/11/2025 20:47:54</t>
  </si>
  <si>
    <t>22/11/2025 21:14:17</t>
  </si>
  <si>
    <t>22/11/2025 21:59:13</t>
  </si>
  <si>
    <t>202511222158</t>
  </si>
  <si>
    <t>22/11/2025 22:24:23</t>
  </si>
  <si>
    <t>202511222223</t>
  </si>
  <si>
    <t>22/11/2025 23:40:44</t>
  </si>
  <si>
    <t>22/11/2025 23:43:05</t>
  </si>
  <si>
    <t>23/11/2025 00:56:06</t>
  </si>
  <si>
    <t>23/11/2025 02:23:06</t>
  </si>
  <si>
    <t>202511230222</t>
  </si>
  <si>
    <t>23/11/2025 06:01:47</t>
  </si>
  <si>
    <t>23/11/2025 06:21:40</t>
  </si>
  <si>
    <t>23/11/2025 06:25:34</t>
  </si>
  <si>
    <t>231123154</t>
  </si>
  <si>
    <t>23/11/2025 06:35:33</t>
  </si>
  <si>
    <t>23/11/2025 06:48:44</t>
  </si>
  <si>
    <t>231124466</t>
  </si>
  <si>
    <t>23/11/2025 06:52:18</t>
  </si>
  <si>
    <t>23/11/2025 07:16:36</t>
  </si>
  <si>
    <t>23/11/2025 07:58:33</t>
  </si>
  <si>
    <t>231128</t>
  </si>
  <si>
    <t>23/11/2025 09:06:54</t>
  </si>
  <si>
    <t>9915</t>
  </si>
  <si>
    <t>23/11/2025 09:40:34</t>
  </si>
  <si>
    <t>231134774</t>
  </si>
  <si>
    <t>23/11/2025 10:58:51</t>
  </si>
  <si>
    <t>202511231058</t>
  </si>
  <si>
    <t>23/11/2025 11:39:38</t>
  </si>
  <si>
    <t>231141737</t>
  </si>
  <si>
    <t>23/11/2025 12:08:03</t>
  </si>
  <si>
    <t>202511231207</t>
  </si>
  <si>
    <t>23/11/2025 13:05:55</t>
  </si>
  <si>
    <t>23/11/2025 13:07:51</t>
  </si>
  <si>
    <t>23/11/2025 13:55:26</t>
  </si>
  <si>
    <t>231150152</t>
  </si>
  <si>
    <t>23/11/2025 15:44:00</t>
  </si>
  <si>
    <t>23/11/2025 17:47:20</t>
  </si>
  <si>
    <t>231163</t>
  </si>
  <si>
    <t>23/11/2025 18:11:02</t>
  </si>
  <si>
    <t>23/11/2025 18:15:25</t>
  </si>
  <si>
    <t>23/11/2025 18:41:06</t>
  </si>
  <si>
    <t>9918</t>
  </si>
  <si>
    <t>23/11/2025 18:51:30</t>
  </si>
  <si>
    <t>202511231850</t>
  </si>
  <si>
    <t>23/11/2025 19:47:09</t>
  </si>
  <si>
    <t>202511231946</t>
  </si>
  <si>
    <t>23/11/2025 20:55:50</t>
  </si>
  <si>
    <t>24/11/2025 01:19:34</t>
  </si>
  <si>
    <t>9920</t>
  </si>
  <si>
    <t>24/11/2025 02:19:56</t>
  </si>
  <si>
    <t>202511240219</t>
  </si>
  <si>
    <t>24/11/2025 04:21:23</t>
  </si>
  <si>
    <t>24/11/2025 04:41:51</t>
  </si>
  <si>
    <t>24/11/2025 04:54:16</t>
  </si>
  <si>
    <t>24/11/2025 05:58:21</t>
  </si>
  <si>
    <t>241121515</t>
  </si>
  <si>
    <t>24/11/2025 06:18:06</t>
  </si>
  <si>
    <t>24/11/2025 06:24:08</t>
  </si>
  <si>
    <t>202511240623</t>
  </si>
  <si>
    <t>24/11/2025 07:08:19</t>
  </si>
  <si>
    <t>241125529</t>
  </si>
  <si>
    <t>24/11/2025 07:08:55</t>
  </si>
  <si>
    <t>24/11/2025 07:09:58</t>
  </si>
  <si>
    <t>24/11/2025 07:22:08</t>
  </si>
  <si>
    <t>24/11/2025 07:36:02</t>
  </si>
  <si>
    <t>202511240735</t>
  </si>
  <si>
    <t>24/11/2025 07:39:01</t>
  </si>
  <si>
    <t>24/11/2025 07:43:01</t>
  </si>
  <si>
    <t>367292</t>
  </si>
  <si>
    <t>24/11/2025 08:30:16</t>
  </si>
  <si>
    <t>24/11/2025 08:42:16</t>
  </si>
  <si>
    <t>24/11/2025 08:43:31</t>
  </si>
  <si>
    <t>86287</t>
  </si>
  <si>
    <t>SIDNEY GOMES SOUTO</t>
  </si>
  <si>
    <t>9925</t>
  </si>
  <si>
    <t>24/11/2025 09:09:57</t>
  </si>
  <si>
    <t>88468</t>
  </si>
  <si>
    <t>24/11/2025 09:31:39</t>
  </si>
  <si>
    <t>24/11/2025 09:35:44</t>
  </si>
  <si>
    <t>9933</t>
  </si>
  <si>
    <t>24/11/2025 10:04:16</t>
  </si>
  <si>
    <t>24/11/2025 10:24:33</t>
  </si>
  <si>
    <t>24/11/2025 10:31:29</t>
  </si>
  <si>
    <t>24/11/2025 10:56:55</t>
  </si>
  <si>
    <t>24/11/2025 12:59:58</t>
  </si>
  <si>
    <t>24/11/2025 13:00:02</t>
  </si>
  <si>
    <t>241146820</t>
  </si>
  <si>
    <t>24/11/2025 13:47:24</t>
  </si>
  <si>
    <t>24/11/2025 14:30:10</t>
  </si>
  <si>
    <t>241152</t>
  </si>
  <si>
    <t>24/11/2025 15:07:50</t>
  </si>
  <si>
    <t>24/11/2025 15:38:29</t>
  </si>
  <si>
    <t>24/11/2025 15:40:40</t>
  </si>
  <si>
    <t>24/11/2025 15:47:19</t>
  </si>
  <si>
    <t>24/11/2025 16:20:49</t>
  </si>
  <si>
    <t>202511241620</t>
  </si>
  <si>
    <t>24/11/2025 16:42:32</t>
  </si>
  <si>
    <t>202511241641</t>
  </si>
  <si>
    <t>24/11/2025 17:37:42</t>
  </si>
  <si>
    <t>24/11/2025 17:58:45</t>
  </si>
  <si>
    <t>241164676</t>
  </si>
  <si>
    <t>24/11/2025 18:33:21</t>
  </si>
  <si>
    <t>24/11/2025 18:33:53</t>
  </si>
  <si>
    <t>24/11/2025 18:39:35</t>
  </si>
  <si>
    <t>202511241839</t>
  </si>
  <si>
    <t>24/11/2025 19:16:21</t>
  </si>
  <si>
    <t>24/11/2025 19:21:59</t>
  </si>
  <si>
    <t>24/11/2025 19:24:17</t>
  </si>
  <si>
    <t>241169891</t>
  </si>
  <si>
    <t>25/11/2025 00:07:08</t>
  </si>
  <si>
    <t>25/11/2025 01:22:28</t>
  </si>
  <si>
    <t>25/11/2025 01:49:38</t>
  </si>
  <si>
    <t>9962</t>
  </si>
  <si>
    <t>25/11/2025 01:54:22</t>
  </si>
  <si>
    <t>9963</t>
  </si>
  <si>
    <t>25/11/2025 03:50:49</t>
  </si>
  <si>
    <t>25/11/2025 04:15:53</t>
  </si>
  <si>
    <t>25/11/2025 04:26:12</t>
  </si>
  <si>
    <t>202511250425</t>
  </si>
  <si>
    <t>25/11/2025 04:59:07</t>
  </si>
  <si>
    <t>202511250458</t>
  </si>
  <si>
    <t>25/11/2025 06:40:33</t>
  </si>
  <si>
    <t>251123992</t>
  </si>
  <si>
    <t>25/11/2025 06:43:41</t>
  </si>
  <si>
    <t>251124235</t>
  </si>
  <si>
    <t>25/11/2025 06:48:12</t>
  </si>
  <si>
    <t>25/11/2025 06:51:52</t>
  </si>
  <si>
    <t>251124731</t>
  </si>
  <si>
    <t>25/11/2025 07:01:51</t>
  </si>
  <si>
    <t>427938</t>
  </si>
  <si>
    <t>25/11/2025 07:19:38</t>
  </si>
  <si>
    <t>202511250719</t>
  </si>
  <si>
    <t>25/11/2025 07:21:59</t>
  </si>
  <si>
    <t>25/11/2025 07:33:24</t>
  </si>
  <si>
    <t>147906</t>
  </si>
  <si>
    <t>25/11/2025 07:35:32</t>
  </si>
  <si>
    <t>25/11/2025 07:35:46</t>
  </si>
  <si>
    <t>25/11/2025 07:42:19</t>
  </si>
  <si>
    <t>25/11/2025 08:05:44</t>
  </si>
  <si>
    <t>25/11/2025 08:19:29</t>
  </si>
  <si>
    <t>202511250818</t>
  </si>
  <si>
    <t>25/11/2025 09:15:39</t>
  </si>
  <si>
    <t>202511250913</t>
  </si>
  <si>
    <t>25/11/2025 10:13:39</t>
  </si>
  <si>
    <t>9965</t>
  </si>
  <si>
    <t>25/11/2025 10:31:51</t>
  </si>
  <si>
    <t>251137850</t>
  </si>
  <si>
    <t>25/11/2025 11:22:02</t>
  </si>
  <si>
    <t>25/11/2025 11:38:58</t>
  </si>
  <si>
    <t>88661</t>
  </si>
  <si>
    <t>25/11/2025 12:00:05</t>
  </si>
  <si>
    <t>34262300</t>
  </si>
  <si>
    <t>DECIO PARADA BONITA</t>
  </si>
  <si>
    <t>25/11/2025 12:04:03</t>
  </si>
  <si>
    <t>25/11/2025 12:04:34</t>
  </si>
  <si>
    <t>25/11/2025 12:25:55</t>
  </si>
  <si>
    <t>25/11/2025 14:03:55</t>
  </si>
  <si>
    <t>9978</t>
  </si>
  <si>
    <t>25/11/2025 14:07:03</t>
  </si>
  <si>
    <t>25/11/2025 14:12:47</t>
  </si>
  <si>
    <t>25/11/2025 14:15:40</t>
  </si>
  <si>
    <t>25/11/2025 15:02:13</t>
  </si>
  <si>
    <t>03782</t>
  </si>
  <si>
    <t>ELVIS MESSIAS FERNANDES</t>
  </si>
  <si>
    <t>25/11/2025 15:31:47</t>
  </si>
  <si>
    <t>202511251531</t>
  </si>
  <si>
    <t>25/11/2025 16:29:00</t>
  </si>
  <si>
    <t>202511251628</t>
  </si>
  <si>
    <t>25/11/2025 16:54:12</t>
  </si>
  <si>
    <t>25/11/2025 17:03:13</t>
  </si>
  <si>
    <t>25/11/2025 17:13:55</t>
  </si>
  <si>
    <t>202511251713</t>
  </si>
  <si>
    <t>25/11/2025 17:26:19</t>
  </si>
  <si>
    <t>25/11/2025 17:33:14</t>
  </si>
  <si>
    <t>251163191</t>
  </si>
  <si>
    <t>25/11/2025 17:41:42</t>
  </si>
  <si>
    <t>251163509</t>
  </si>
  <si>
    <t>25/11/2025 18:30:48</t>
  </si>
  <si>
    <t>10007</t>
  </si>
  <si>
    <t>25/11/2025 18:32:56</t>
  </si>
  <si>
    <t>25/11/2025 19:14:49</t>
  </si>
  <si>
    <t>25/11/2025 19:26:10</t>
  </si>
  <si>
    <t>60645800106472501</t>
  </si>
  <si>
    <t>25/11/2025 19:38:04</t>
  </si>
  <si>
    <t>202511251937</t>
  </si>
  <si>
    <t>25/11/2025 19:59:55</t>
  </si>
  <si>
    <t>25/11/2025 22:02:08</t>
  </si>
  <si>
    <t>202511252201</t>
  </si>
  <si>
    <t>25/11/2025 22:26:21</t>
  </si>
  <si>
    <t>70552</t>
  </si>
  <si>
    <t>ARMANDO DA SILVA OLIVIEIRA NETO</t>
  </si>
  <si>
    <t>26/11/2025 01:12:32</t>
  </si>
  <si>
    <t>26/11/2025 02:38:09</t>
  </si>
  <si>
    <t>10011</t>
  </si>
  <si>
    <t>26/11/2025 03:30:04</t>
  </si>
  <si>
    <t>26/11/2025 04:05:05</t>
  </si>
  <si>
    <t>202511260404</t>
  </si>
  <si>
    <t>26/11/2025 04:40:25</t>
  </si>
  <si>
    <t>202511260439</t>
  </si>
  <si>
    <t>26/11/2025 05:17:17</t>
  </si>
  <si>
    <t>26/11/2025 05:54:38</t>
  </si>
  <si>
    <t>26/11/2025 06:13:42</t>
  </si>
  <si>
    <t>261122421</t>
  </si>
  <si>
    <t>26/11/2025 06:16:19</t>
  </si>
  <si>
    <t>26/11/2025 06:24:43</t>
  </si>
  <si>
    <t>26/11/2025 06:43:21</t>
  </si>
  <si>
    <t>26/11/2025 07:28:59</t>
  </si>
  <si>
    <t>26/11/2025 07:30:18</t>
  </si>
  <si>
    <t>261127040</t>
  </si>
  <si>
    <t>26/11/2025 08:19:53</t>
  </si>
  <si>
    <t>202511260819</t>
  </si>
  <si>
    <t>26/11/2025 09:30:51</t>
  </si>
  <si>
    <t>26/11/2025 09:31:40</t>
  </si>
  <si>
    <t>148488</t>
  </si>
  <si>
    <t>26/11/2025 10:08:03</t>
  </si>
  <si>
    <t>261136510</t>
  </si>
  <si>
    <t>26/11/2025 10:18:11</t>
  </si>
  <si>
    <t>26/11/2025 12:40:42</t>
  </si>
  <si>
    <t>26/11/2025 13:12:39</t>
  </si>
  <si>
    <t>261147544</t>
  </si>
  <si>
    <t>26/11/2025 13:23:24</t>
  </si>
  <si>
    <t>202511261322</t>
  </si>
  <si>
    <t>26/11/2025 13:23:39</t>
  </si>
  <si>
    <t>26/11/2025 13:44:53</t>
  </si>
  <si>
    <t>26/11/2025 14:23:04</t>
  </si>
  <si>
    <t>26/11/2025 14:29:05</t>
  </si>
  <si>
    <t>202511261428</t>
  </si>
  <si>
    <t>26/11/2025 15:13:13</t>
  </si>
  <si>
    <t>10039</t>
  </si>
  <si>
    <t>26/11/2025 15:13:16</t>
  </si>
  <si>
    <t>26/11/2025 15:20:27</t>
  </si>
  <si>
    <t>74071</t>
  </si>
  <si>
    <t>26/11/2025 15:44:33</t>
  </si>
  <si>
    <t>10042</t>
  </si>
  <si>
    <t>26/11/2025 15:51:28</t>
  </si>
  <si>
    <t>26/11/2025 15:51:51</t>
  </si>
  <si>
    <t>261157132</t>
  </si>
  <si>
    <t>26/11/2025 15:56:06</t>
  </si>
  <si>
    <t>261157</t>
  </si>
  <si>
    <t>26/11/2025 15:59:31</t>
  </si>
  <si>
    <t>261157597</t>
  </si>
  <si>
    <t>26/11/2025 16:35:13</t>
  </si>
  <si>
    <t>261159</t>
  </si>
  <si>
    <t>26/11/2025 17:55:16</t>
  </si>
  <si>
    <t>26/11/2025 17:56:39</t>
  </si>
  <si>
    <t>261164521</t>
  </si>
  <si>
    <t>26/11/2025 18:03:17</t>
  </si>
  <si>
    <t>26/11/2025 19:34:12</t>
  </si>
  <si>
    <t>26/11/2025 19:41:54</t>
  </si>
  <si>
    <t>261170943</t>
  </si>
  <si>
    <t>26/11/2025 20:19:21</t>
  </si>
  <si>
    <t>26/11/2025 21:22:54</t>
  </si>
  <si>
    <t>261177003</t>
  </si>
  <si>
    <t>26/11/2025 22:21:07</t>
  </si>
  <si>
    <t>202511262220</t>
  </si>
  <si>
    <t>27/11/2025 01:04:23</t>
  </si>
  <si>
    <t>27/11/2025 01:35:36</t>
  </si>
  <si>
    <t>202511270134</t>
  </si>
  <si>
    <t>27/11/2025 03:16:29</t>
  </si>
  <si>
    <t>10057</t>
  </si>
  <si>
    <t>27/11/2025 03:18:34</t>
  </si>
  <si>
    <t>27/11/2025 03:59:24</t>
  </si>
  <si>
    <t>27/11/2025 04:44:43</t>
  </si>
  <si>
    <t>271117047</t>
  </si>
  <si>
    <t>27/11/2025 06:09:21</t>
  </si>
  <si>
    <t>27/11/2025 06:41:34</t>
  </si>
  <si>
    <t>27/11/2025 06:42:05</t>
  </si>
  <si>
    <t>271124153</t>
  </si>
  <si>
    <t>27/11/2025 06:58:41</t>
  </si>
  <si>
    <t>82380</t>
  </si>
  <si>
    <t>ENILSON DE SOUSA CAETANO</t>
  </si>
  <si>
    <t>27/11/2025 07:36:43</t>
  </si>
  <si>
    <t>27/11/2025 07:37:35</t>
  </si>
  <si>
    <t>27/11/2025 07:39:07</t>
  </si>
  <si>
    <t>271127323</t>
  </si>
  <si>
    <t>27/11/2025 07:47:50</t>
  </si>
  <si>
    <t>27/11/2025 07:50:44</t>
  </si>
  <si>
    <t>202511270750</t>
  </si>
  <si>
    <t>27/11/2025 07:54:09</t>
  </si>
  <si>
    <t>27/11/2025 08:04:31</t>
  </si>
  <si>
    <t>10062</t>
  </si>
  <si>
    <t>ETE7J06</t>
  </si>
  <si>
    <t>27/11/2025 08:07:34</t>
  </si>
  <si>
    <t>03709</t>
  </si>
  <si>
    <t>NAFTALI VINICIO NEVES DE OLIVEIRA</t>
  </si>
  <si>
    <t>27/11/2025 08:51:48</t>
  </si>
  <si>
    <t>74359</t>
  </si>
  <si>
    <t>27/11/2025 08:53:30</t>
  </si>
  <si>
    <t>74360</t>
  </si>
  <si>
    <t>27/11/2025 09:41:36</t>
  </si>
  <si>
    <t>27/11/2025 09:47:45</t>
  </si>
  <si>
    <t>27/11/2025 10:00:40</t>
  </si>
  <si>
    <t>27/11/2025 10:06:11</t>
  </si>
  <si>
    <t>202511271005</t>
  </si>
  <si>
    <t>27/11/2025 10:13:27</t>
  </si>
  <si>
    <t>202511271012</t>
  </si>
  <si>
    <t>27/11/2025 10:39:11</t>
  </si>
  <si>
    <t>05091</t>
  </si>
  <si>
    <t>WISTANIO PRAXEDES DE MORAIS</t>
  </si>
  <si>
    <t>74406</t>
  </si>
  <si>
    <t>27/11/2025 10:48:33</t>
  </si>
  <si>
    <t>10068</t>
  </si>
  <si>
    <t>27/11/2025 12:22:10</t>
  </si>
  <si>
    <t>27/11/2025 12:57:47</t>
  </si>
  <si>
    <t>27/11/2025 13:00:09</t>
  </si>
  <si>
    <t>27/11/2025 13:25:26</t>
  </si>
  <si>
    <t>367879</t>
  </si>
  <si>
    <t>27/11/2025 13:56:45</t>
  </si>
  <si>
    <t>271150167</t>
  </si>
  <si>
    <t>27/11/2025 14:50:27</t>
  </si>
  <si>
    <t>271153386</t>
  </si>
  <si>
    <t>27/11/2025 14:55:58</t>
  </si>
  <si>
    <t>27/11/2025 15:46:58</t>
  </si>
  <si>
    <t>271156776</t>
  </si>
  <si>
    <t>27/11/2025 15:47:43</t>
  </si>
  <si>
    <t>27/11/2025 15:51:16</t>
  </si>
  <si>
    <t>27/11/2025 16:04:47</t>
  </si>
  <si>
    <t>27/11/2025 16:32:06</t>
  </si>
  <si>
    <t>271159486</t>
  </si>
  <si>
    <t>27/11/2025 16:45:29</t>
  </si>
  <si>
    <t>271160278</t>
  </si>
  <si>
    <t>27/11/2025 17:57:21</t>
  </si>
  <si>
    <t>27/11/2025 18:18:41</t>
  </si>
  <si>
    <t>271165948</t>
  </si>
  <si>
    <t>27/11/2025 18:33:23</t>
  </si>
  <si>
    <t>271166823</t>
  </si>
  <si>
    <t>27/11/2025 18:45:47</t>
  </si>
  <si>
    <t>27/11/2025 18:48:16</t>
  </si>
  <si>
    <t>10086</t>
  </si>
  <si>
    <t>27/11/2025 19:04:48</t>
  </si>
  <si>
    <t>27/11/2025 19:33:46</t>
  </si>
  <si>
    <t>202511271933</t>
  </si>
  <si>
    <t>27/11/2025 19:56:36</t>
  </si>
  <si>
    <t>27/11/2025 23:42:07</t>
  </si>
  <si>
    <t>05208</t>
  </si>
  <si>
    <t>CHARLES ROSA</t>
  </si>
  <si>
    <t>202511272341</t>
  </si>
  <si>
    <t>28/11/2025 00:16:35</t>
  </si>
  <si>
    <t>28/11/2025 02:21:01</t>
  </si>
  <si>
    <t>28/11/2025 02:27:42</t>
  </si>
  <si>
    <t>28/11/2025 04:19:08</t>
  </si>
  <si>
    <t>10092</t>
  </si>
  <si>
    <t>28/11/2025 05:25:21</t>
  </si>
  <si>
    <t>28/11/2025 05:58:11</t>
  </si>
  <si>
    <t>28/11/2025 06:01:00</t>
  </si>
  <si>
    <t>202511280600</t>
  </si>
  <si>
    <t>28/11/2025 06:51:33</t>
  </si>
  <si>
    <t>28/11/2025 06:55:30</t>
  </si>
  <si>
    <t>28/11/2025 06:56:33</t>
  </si>
  <si>
    <t>281124985</t>
  </si>
  <si>
    <t>28/11/2025 07:08:12</t>
  </si>
  <si>
    <t>281125527</t>
  </si>
  <si>
    <t>28/11/2025 07:15:19</t>
  </si>
  <si>
    <t>28/11/2025 07:22:22</t>
  </si>
  <si>
    <t>367961</t>
  </si>
  <si>
    <t>28/11/2025 07:41:01</t>
  </si>
  <si>
    <t>TTG6C15</t>
  </si>
  <si>
    <t>60645800106437736</t>
  </si>
  <si>
    <t>28/11/2025 07:59:08</t>
  </si>
  <si>
    <t>VA - 17</t>
  </si>
  <si>
    <t>281128706</t>
  </si>
  <si>
    <t>28/11/2025 08:00:25</t>
  </si>
  <si>
    <t>28/11/2025 08:03:33</t>
  </si>
  <si>
    <t>28/11/2025 08:36:29</t>
  </si>
  <si>
    <t>74808</t>
  </si>
  <si>
    <t>28/11/2025 08:40:30</t>
  </si>
  <si>
    <t>28/11/2025 09:05:53</t>
  </si>
  <si>
    <t>28/11/2025 09:13:36</t>
  </si>
  <si>
    <t>281133139</t>
  </si>
  <si>
    <t>28/11/2025 09:24:29</t>
  </si>
  <si>
    <t>281133870</t>
  </si>
  <si>
    <t>28/11/2025 09:35:33</t>
  </si>
  <si>
    <t>28/11/2025 10:14:51</t>
  </si>
  <si>
    <t>28/11/2025 10:20:25</t>
  </si>
  <si>
    <t>281137</t>
  </si>
  <si>
    <t>28/11/2025 10:54:19</t>
  </si>
  <si>
    <t>28/11/2025 10:59:50</t>
  </si>
  <si>
    <t>28/11/2025 12:11:17</t>
  </si>
  <si>
    <t>28/11/2025 12:56:23</t>
  </si>
  <si>
    <t>281146538</t>
  </si>
  <si>
    <t>28/11/2025 15:21:00</t>
  </si>
  <si>
    <t>366619</t>
  </si>
  <si>
    <t>28/11/2025 15:33:29</t>
  </si>
  <si>
    <t>202511281532</t>
  </si>
  <si>
    <t>28/11/2025 16:09:59</t>
  </si>
  <si>
    <t>28/11/2025 16:22:01</t>
  </si>
  <si>
    <t>28/11/2025 16:47:31</t>
  </si>
  <si>
    <t>281160</t>
  </si>
  <si>
    <t>28/11/2025 16:59:22</t>
  </si>
  <si>
    <t>07928</t>
  </si>
  <si>
    <t>JOÃO PAULO SILVA TAVARES</t>
  </si>
  <si>
    <t>28/11/2025 17:13:29</t>
  </si>
  <si>
    <t>28/11/2025 17:17:59</t>
  </si>
  <si>
    <t>281162297</t>
  </si>
  <si>
    <t>28/11/2025 17:21:15</t>
  </si>
  <si>
    <t>28/11/2025 17:40:44</t>
  </si>
  <si>
    <t>28/11/2025 17:44:42</t>
  </si>
  <si>
    <t>281163696</t>
  </si>
  <si>
    <t>28/11/2025 17:53:51</t>
  </si>
  <si>
    <t>281164</t>
  </si>
  <si>
    <t>28/11/2025 18:09:07</t>
  </si>
  <si>
    <t>202511281808</t>
  </si>
  <si>
    <t>28/11/2025 18:16:22</t>
  </si>
  <si>
    <t>202511281815</t>
  </si>
  <si>
    <t>28/11/2025 18:26:57</t>
  </si>
  <si>
    <t>28/11/2025 18:38:29</t>
  </si>
  <si>
    <t>28/11/2025 18:57:12</t>
  </si>
  <si>
    <t>28/11/2025 19:14:55</t>
  </si>
  <si>
    <t>28/11/2025 19:39:42</t>
  </si>
  <si>
    <t>281170803</t>
  </si>
  <si>
    <t>28/11/2025 22:11:28</t>
  </si>
  <si>
    <t>29/11/2025 01:33:05</t>
  </si>
  <si>
    <t>29/11/2025 02:47:03</t>
  </si>
  <si>
    <t>10122</t>
  </si>
  <si>
    <t>29/11/2025 04:10:32</t>
  </si>
  <si>
    <t>29/11/2025 04:14:13</t>
  </si>
  <si>
    <t>202511290413</t>
  </si>
  <si>
    <t>29/11/2025 05:34:44</t>
  </si>
  <si>
    <t>29/11/2025 05:46:20</t>
  </si>
  <si>
    <t>29/11/2025 05:50:31</t>
  </si>
  <si>
    <t>10124</t>
  </si>
  <si>
    <t>29/11/2025 05:50:34</t>
  </si>
  <si>
    <t>202511290549</t>
  </si>
  <si>
    <t>29/11/2025 06:34:39</t>
  </si>
  <si>
    <t>29/11/2025 08:57:20</t>
  </si>
  <si>
    <t>07622607</t>
  </si>
  <si>
    <t>AUTO POSTO BRASILIA II</t>
  </si>
  <si>
    <t>JUSSARA</t>
  </si>
  <si>
    <t>29/11/2025 09:13:27</t>
  </si>
  <si>
    <t>29/11/2025 09:48:03</t>
  </si>
  <si>
    <t>29/11/2025 12:09:50</t>
  </si>
  <si>
    <t>29/11/2025 12:25:37</t>
  </si>
  <si>
    <t>75393</t>
  </si>
  <si>
    <t>29/11/2025 12:25:49</t>
  </si>
  <si>
    <t>29/11/2025 12:31:05</t>
  </si>
  <si>
    <t>29/11/2025 14:01:34</t>
  </si>
  <si>
    <t>291150490</t>
  </si>
  <si>
    <t>29/11/2025 14:02:30</t>
  </si>
  <si>
    <t>29/11/2025 14:32:04</t>
  </si>
  <si>
    <t>202511291431</t>
  </si>
  <si>
    <t>29/11/2025 14:43:16</t>
  </si>
  <si>
    <t>29/11/2025 16:14:23</t>
  </si>
  <si>
    <t>291158348</t>
  </si>
  <si>
    <t>29/11/2025 16:35:11</t>
  </si>
  <si>
    <t>29/11/2025 16:59:15</t>
  </si>
  <si>
    <t>29/11/2025 17:22:39</t>
  </si>
  <si>
    <t>29/11/2025 17:38:23</t>
  </si>
  <si>
    <t>29/11/2025 18:02:04</t>
  </si>
  <si>
    <t>202511291801</t>
  </si>
  <si>
    <t>29/11/2025 18:26:08</t>
  </si>
  <si>
    <t>41869903</t>
  </si>
  <si>
    <t>POSTO Z+Z NOSSA SENHORA MEDALH</t>
  </si>
  <si>
    <t>29/11/2025 18:30:56</t>
  </si>
  <si>
    <t>29/11/2025 18:39:24</t>
  </si>
  <si>
    <t>29/11/2025 18:58:31</t>
  </si>
  <si>
    <t>291168253</t>
  </si>
  <si>
    <t>29/11/2025 19:29:30</t>
  </si>
  <si>
    <t>29/11/2025 21:08:38</t>
  </si>
  <si>
    <t>291176065</t>
  </si>
  <si>
    <t>29/11/2025 21:35:43</t>
  </si>
  <si>
    <t>1118304</t>
  </si>
  <si>
    <t>29/11/2025 23:19:08</t>
  </si>
  <si>
    <t>202511292318</t>
  </si>
  <si>
    <t>30/11/2025 00:35:58</t>
  </si>
  <si>
    <t>30/11/2025 01:24:25</t>
  </si>
  <si>
    <t>07583</t>
  </si>
  <si>
    <t>DAVID BORGES DOS SANTOS</t>
  </si>
  <si>
    <t>10142</t>
  </si>
  <si>
    <t>30/11/2025 03:17:16</t>
  </si>
  <si>
    <t>202511300316</t>
  </si>
  <si>
    <t>30/11/2025 03:57:07</t>
  </si>
  <si>
    <t>30/11/2025 05:20:23</t>
  </si>
  <si>
    <t>202511300519</t>
  </si>
  <si>
    <t>30/11/2025 05:29:07</t>
  </si>
  <si>
    <t>30/11/2025 05:53:09</t>
  </si>
  <si>
    <t>30/11/2025 06:05:16</t>
  </si>
  <si>
    <t>30/11/2025 06:23:01</t>
  </si>
  <si>
    <t>30/11/2025 08:07:16</t>
  </si>
  <si>
    <t>202511300806</t>
  </si>
  <si>
    <t>30/11/2025 08:49:33</t>
  </si>
  <si>
    <t>30/11/2025 08:56:16</t>
  </si>
  <si>
    <t>301132191</t>
  </si>
  <si>
    <t>30/11/2025 09:02:51</t>
  </si>
  <si>
    <t>301132582</t>
  </si>
  <si>
    <t>30/11/2025 09:44:57</t>
  </si>
  <si>
    <t>202511300944</t>
  </si>
  <si>
    <t>30/11/2025 09:52:37</t>
  </si>
  <si>
    <t>30/11/2025 10:09:33</t>
  </si>
  <si>
    <t>10145</t>
  </si>
  <si>
    <t>30/11/2025 10:40:06</t>
  </si>
  <si>
    <t>10146</t>
  </si>
  <si>
    <t>30/11/2025 10:42:15</t>
  </si>
  <si>
    <t>30/11/2025 11:47:22</t>
  </si>
  <si>
    <t>301142403</t>
  </si>
  <si>
    <t>30/11/2025 13:44:41</t>
  </si>
  <si>
    <t>30/11/2025 13:54:24</t>
  </si>
  <si>
    <t>30/11/2025 14:37:47</t>
  </si>
  <si>
    <t>301152615</t>
  </si>
  <si>
    <t>30/11/2025 14:46:41</t>
  </si>
  <si>
    <t>301153</t>
  </si>
  <si>
    <t>30/11/2025 15:28:11</t>
  </si>
  <si>
    <t>30/11/2025 15:59:10</t>
  </si>
  <si>
    <t>30/11/2025 18:18:46</t>
  </si>
  <si>
    <t>17959</t>
  </si>
  <si>
    <t>YURI DA MATTA GOMES</t>
  </si>
  <si>
    <t>301165</t>
  </si>
  <si>
    <t>30/11/2025 18:40:39</t>
  </si>
  <si>
    <t>301167</t>
  </si>
  <si>
    <t>30/11/2025 18:41:02</t>
  </si>
  <si>
    <t>10149</t>
  </si>
  <si>
    <t>30/11/2025 18:44:38</t>
  </si>
  <si>
    <t>30/11/2025 20:11:22</t>
  </si>
  <si>
    <t>202511302010</t>
  </si>
  <si>
    <t>30/11/2025 21:42:42</t>
  </si>
  <si>
    <t>301178183</t>
  </si>
  <si>
    <t>30/11/2025 23:32:36</t>
  </si>
  <si>
    <t>01/12/2025 03:00:36</t>
  </si>
  <si>
    <t>10152</t>
  </si>
  <si>
    <t>01/12/2025 03:02:10</t>
  </si>
  <si>
    <t>202512010301</t>
  </si>
  <si>
    <t>01/12/2025 03:54:55</t>
  </si>
  <si>
    <t>202512010354</t>
  </si>
  <si>
    <t>01/12/2025 04:27:50</t>
  </si>
  <si>
    <t>01/12/2025 05:38:13</t>
  </si>
  <si>
    <t>202512010537</t>
  </si>
  <si>
    <t>01/12/2025 05:41:25</t>
  </si>
  <si>
    <t>01/12/2025 05:59:45</t>
  </si>
  <si>
    <t>01/12/2025 06:16:50</t>
  </si>
  <si>
    <t>202512010616</t>
  </si>
  <si>
    <t>01/12/2025 06:25:07</t>
  </si>
  <si>
    <t>01/12/2025 06:30:27</t>
  </si>
  <si>
    <t>368360</t>
  </si>
  <si>
    <t>01/12/2025 06:46:08</t>
  </si>
  <si>
    <t>11224379</t>
  </si>
  <si>
    <t>01/12/2025 07:15:31</t>
  </si>
  <si>
    <t>11226145</t>
  </si>
  <si>
    <t>01/12/2025 07:22:21</t>
  </si>
  <si>
    <t>01/12/2025 07:30:56</t>
  </si>
  <si>
    <t>02792</t>
  </si>
  <si>
    <t>ESDRAS MOABE DA SILVA SANTOS</t>
  </si>
  <si>
    <t>01/12/2025 07:44:51</t>
  </si>
  <si>
    <t>01/12/2025 07:47:24</t>
  </si>
  <si>
    <t>01/12/2025 08:11:03</t>
  </si>
  <si>
    <t>IMP0004</t>
  </si>
  <si>
    <t>01/12/2025 09:00:06</t>
  </si>
  <si>
    <t>01/12/2025 09:05:32</t>
  </si>
  <si>
    <t>01/12/2025 09:07:32</t>
  </si>
  <si>
    <t>01/12/2025 10:44:05</t>
  </si>
  <si>
    <t>11238605</t>
  </si>
  <si>
    <t>01/12/2025 11:52:18</t>
  </si>
  <si>
    <t>01/12/2025 12:06:51</t>
  </si>
  <si>
    <t>01/12/2025 12:47:39</t>
  </si>
  <si>
    <t>01/12/2025 12:52:22</t>
  </si>
  <si>
    <t>10164</t>
  </si>
  <si>
    <t>01/12/2025 13:26:17</t>
  </si>
  <si>
    <t>01/12/2025 13:41:21</t>
  </si>
  <si>
    <t>01/12/2025 15:44:02</t>
  </si>
  <si>
    <t>01/12/2025 16:33:06</t>
  </si>
  <si>
    <t>01/12/2025 16:34:53</t>
  </si>
  <si>
    <t>01/12/2025 16:37:41</t>
  </si>
  <si>
    <t>10173</t>
  </si>
  <si>
    <t>01/12/2025 16:37:55</t>
  </si>
  <si>
    <t>11259817</t>
  </si>
  <si>
    <t>01/12/2025 16:42:54</t>
  </si>
  <si>
    <t>01/12/2025 16:45:18</t>
  </si>
  <si>
    <t>202512011644</t>
  </si>
  <si>
    <t>01/12/2025 17:01:37</t>
  </si>
  <si>
    <t>01/12/2025 17:49:32</t>
  </si>
  <si>
    <t>11264047</t>
  </si>
  <si>
    <t>01/12/2025 18:32:43</t>
  </si>
  <si>
    <t>01/12/2025 19:15:27</t>
  </si>
  <si>
    <t>11269340</t>
  </si>
  <si>
    <t>01/12/2025 19:17:05</t>
  </si>
  <si>
    <t>11269365</t>
  </si>
  <si>
    <t>01/12/2025 19:43:10</t>
  </si>
  <si>
    <t>202512011942</t>
  </si>
  <si>
    <t>01/12/2025 19:49:53</t>
  </si>
  <si>
    <t>01/12/2025 19:51:59</t>
  </si>
  <si>
    <t>01/12/2025 19:52:43</t>
  </si>
  <si>
    <t>11271571</t>
  </si>
  <si>
    <t>01/12/2025 21:27:08</t>
  </si>
  <si>
    <t>11277044</t>
  </si>
  <si>
    <t>01/12/2025 23:32:30</t>
  </si>
  <si>
    <t>202512012331</t>
  </si>
  <si>
    <t>01/12/2025 23:53:37</t>
  </si>
  <si>
    <t>202512012352</t>
  </si>
  <si>
    <t>02/12/2025 01:48:50</t>
  </si>
  <si>
    <t>02106</t>
  </si>
  <si>
    <t xml:space="preserve">UÁRLES MILA ROSA NÉRES				</t>
  </si>
  <si>
    <t>202512020148</t>
  </si>
  <si>
    <t>02/12/2025 03:31:57</t>
  </si>
  <si>
    <t>10178</t>
  </si>
  <si>
    <t>02/12/2025 03:45:36</t>
  </si>
  <si>
    <t>02/12/2025 04:01:47</t>
  </si>
  <si>
    <t>10179</t>
  </si>
  <si>
    <t>02/12/2025 05:06:11</t>
  </si>
  <si>
    <t>02/12/2025 05:26:36</t>
  </si>
  <si>
    <t>02/12/2025 06:07:43</t>
  </si>
  <si>
    <t>02/12/2025 06:24:08</t>
  </si>
  <si>
    <t>02/12/2025 06:45:14</t>
  </si>
  <si>
    <t>02/12/2025 06:47:25</t>
  </si>
  <si>
    <t>368539</t>
  </si>
  <si>
    <t>02/12/2025 07:12:04</t>
  </si>
  <si>
    <t>69411306</t>
  </si>
  <si>
    <t>POSTO PORTAL DO LAGO</t>
  </si>
  <si>
    <t>02/12/2025 07:19:39</t>
  </si>
  <si>
    <t>21226175</t>
  </si>
  <si>
    <t>02/12/2025 07:47:44</t>
  </si>
  <si>
    <t>212279</t>
  </si>
  <si>
    <t>02/12/2025 07:50:53</t>
  </si>
  <si>
    <t>212281</t>
  </si>
  <si>
    <t>02/12/2025 08:07:04</t>
  </si>
  <si>
    <t>02/12/2025 08:14:00</t>
  </si>
  <si>
    <t>21229597</t>
  </si>
  <si>
    <t>02/12/2025 08:31:51</t>
  </si>
  <si>
    <t>02/12/2025 09:59:42</t>
  </si>
  <si>
    <t>02/12/2025 10:17:46</t>
  </si>
  <si>
    <t>02/12/2025 10:20:49</t>
  </si>
  <si>
    <t>02/12/2025 11:02:56</t>
  </si>
  <si>
    <t>02/12/2025 11:05:01</t>
  </si>
  <si>
    <t>21239828</t>
  </si>
  <si>
    <t>02/12/2025 11:05:59</t>
  </si>
  <si>
    <t>21239963</t>
  </si>
  <si>
    <t>02/12/2025 11:17:56</t>
  </si>
  <si>
    <t>02/12/2025 11:26:31</t>
  </si>
  <si>
    <t>202512021125</t>
  </si>
  <si>
    <t>02/12/2025 11:54:45</t>
  </si>
  <si>
    <t>02/12/2025 11:58:21</t>
  </si>
  <si>
    <t>02/12/2025 12:02:15</t>
  </si>
  <si>
    <t>02/12/2025 12:09:21</t>
  </si>
  <si>
    <t>202512021208</t>
  </si>
  <si>
    <t>02/12/2025 13:18:26</t>
  </si>
  <si>
    <t>45359903</t>
  </si>
  <si>
    <t>REDE QUALITY COMERCI</t>
  </si>
  <si>
    <t>2313347</t>
  </si>
  <si>
    <t>02/12/2025 13:32:20</t>
  </si>
  <si>
    <t>02/12/2025 13:39:18</t>
  </si>
  <si>
    <t>02/12/2025 13:54:07</t>
  </si>
  <si>
    <t>21250048</t>
  </si>
  <si>
    <t>02/12/2025 15:09:58</t>
  </si>
  <si>
    <t>202512021509</t>
  </si>
  <si>
    <t>02/12/2025 15:14:29</t>
  </si>
  <si>
    <t>02/12/2025 16:24:23</t>
  </si>
  <si>
    <t>02/12/2025 17:18:41</t>
  </si>
  <si>
    <t>202512021717</t>
  </si>
  <si>
    <t>02/12/2025 18:11:45</t>
  </si>
  <si>
    <t>02/12/2025 18:16:56</t>
  </si>
  <si>
    <t>02/12/2025 18:29:41</t>
  </si>
  <si>
    <t>52247</t>
  </si>
  <si>
    <t>CARLOS ALBERTO DO ROSARIO</t>
  </si>
  <si>
    <t>76636</t>
  </si>
  <si>
    <t>02/12/2025 18:30:06</t>
  </si>
  <si>
    <t>02/12/2025 18:36:42</t>
  </si>
  <si>
    <t>76647</t>
  </si>
  <si>
    <t>02/12/2025 19:47:07</t>
  </si>
  <si>
    <t>02/12/2025 20:13:27</t>
  </si>
  <si>
    <t>02/12/2025 20:39:30</t>
  </si>
  <si>
    <t>02/12/2025 21:58:32</t>
  </si>
  <si>
    <t>02/12/2025 23:28:16</t>
  </si>
  <si>
    <t>202512022327</t>
  </si>
  <si>
    <t>03/12/2025 00:15:19</t>
  </si>
  <si>
    <t>10208</t>
  </si>
  <si>
    <t>03/12/2025 01:21:43</t>
  </si>
  <si>
    <t>10209</t>
  </si>
  <si>
    <t>03/12/2025 02:09:30</t>
  </si>
  <si>
    <t>202512030208</t>
  </si>
  <si>
    <t>03/12/2025 02:12:37</t>
  </si>
  <si>
    <t>03/12/2025 04:34:55</t>
  </si>
  <si>
    <t>10210</t>
  </si>
  <si>
    <t>03/12/2025 04:50:33</t>
  </si>
  <si>
    <t>202512030449</t>
  </si>
  <si>
    <t>03/12/2025 05:34:42</t>
  </si>
  <si>
    <t>03/12/2025 06:16:14</t>
  </si>
  <si>
    <t>03/12/2025 06:29:16</t>
  </si>
  <si>
    <t>31223369</t>
  </si>
  <si>
    <t>03/12/2025 06:50:30</t>
  </si>
  <si>
    <t>31224632</t>
  </si>
  <si>
    <t>03/12/2025 07:01:18</t>
  </si>
  <si>
    <t>03/12/2025 07:04:15</t>
  </si>
  <si>
    <t>31225274</t>
  </si>
  <si>
    <t>03/12/2025 07:28:14</t>
  </si>
  <si>
    <t>151819</t>
  </si>
  <si>
    <t>03/12/2025 08:37:07</t>
  </si>
  <si>
    <t>03/12/2025 08:46:54</t>
  </si>
  <si>
    <t>03/12/2025 09:18:29</t>
  </si>
  <si>
    <t>03/12/2025 09:22:40</t>
  </si>
  <si>
    <t>03/12/2025 09:29:41</t>
  </si>
  <si>
    <t>03/12/2025 10:00:24</t>
  </si>
  <si>
    <t>03/12/2025 10:26:19</t>
  </si>
  <si>
    <t>03/12/2025 10:29:29</t>
  </si>
  <si>
    <t>03/12/2025 10:46:56</t>
  </si>
  <si>
    <t>03/12/2025 10:59:58</t>
  </si>
  <si>
    <t>202512031059</t>
  </si>
  <si>
    <t>03/12/2025 11:05:03</t>
  </si>
  <si>
    <t>202512031104</t>
  </si>
  <si>
    <t>03/12/2025 11:41:43</t>
  </si>
  <si>
    <t>03/12/2025 12:26:56</t>
  </si>
  <si>
    <t>202512031226</t>
  </si>
  <si>
    <t>03/12/2025 13:20:30</t>
  </si>
  <si>
    <t>03/12/2025 13:21:03</t>
  </si>
  <si>
    <t>31248027</t>
  </si>
  <si>
    <t>03/12/2025 13:37:56</t>
  </si>
  <si>
    <t>368758</t>
  </si>
  <si>
    <t>03/12/2025 13:57:45</t>
  </si>
  <si>
    <t>03/12/2025 14:37:01</t>
  </si>
  <si>
    <t>03/12/2025 14:37:13</t>
  </si>
  <si>
    <t>03/12/2025 15:06:09</t>
  </si>
  <si>
    <t>31254358</t>
  </si>
  <si>
    <t>03/12/2025 15:54:50</t>
  </si>
  <si>
    <t>31257275</t>
  </si>
  <si>
    <t>03/12/2025 17:02:30</t>
  </si>
  <si>
    <t>92220505</t>
  </si>
  <si>
    <t>AUTO POSTO ARAGUAIA</t>
  </si>
  <si>
    <t>03/12/2025 17:30:26</t>
  </si>
  <si>
    <t>31262974</t>
  </si>
  <si>
    <t>03/12/2025 18:12:55</t>
  </si>
  <si>
    <t>202512031812</t>
  </si>
  <si>
    <t>TTV4H65</t>
  </si>
  <si>
    <t>03/12/2025 18:13:49</t>
  </si>
  <si>
    <t>SAVEIRO CD RB MF</t>
  </si>
  <si>
    <t>03/12/2025 18:35:06</t>
  </si>
  <si>
    <t>03/12/2025 18:49:15</t>
  </si>
  <si>
    <t>03/12/2025 20:03:04</t>
  </si>
  <si>
    <t>202512032002</t>
  </si>
  <si>
    <t>03/12/2025 20:47:47</t>
  </si>
  <si>
    <t>00588</t>
  </si>
  <si>
    <t xml:space="preserve">ALESSANDRO SILVA MIRANDA				</t>
  </si>
  <si>
    <t>202512032046</t>
  </si>
  <si>
    <t>03/12/2025 21:57:00</t>
  </si>
  <si>
    <t>03/12/2025 22:39:56</t>
  </si>
  <si>
    <t>03/12/2025 22:57:02</t>
  </si>
  <si>
    <t>202512032256</t>
  </si>
  <si>
    <t>04/12/2025 00:12:13</t>
  </si>
  <si>
    <t>03762</t>
  </si>
  <si>
    <t>EDIVANDO SANTOS DA SILVA</t>
  </si>
  <si>
    <t>10239</t>
  </si>
  <si>
    <t>04/12/2025 00:35:39</t>
  </si>
  <si>
    <t>04/12/2025 00:38:40</t>
  </si>
  <si>
    <t>10240</t>
  </si>
  <si>
    <t>04/12/2025 02:37:49</t>
  </si>
  <si>
    <t>04/12/2025 03:07:22</t>
  </si>
  <si>
    <t>202512040306</t>
  </si>
  <si>
    <t>04/12/2025 04:06:50</t>
  </si>
  <si>
    <t>04/12/2025 05:34:55</t>
  </si>
  <si>
    <t>04/12/2025 06:21:57</t>
  </si>
  <si>
    <t>04/12/2025 06:46:10</t>
  </si>
  <si>
    <t>04/12/2025 07:21:08</t>
  </si>
  <si>
    <t>41226483</t>
  </si>
  <si>
    <t>04/12/2025 07:28:32</t>
  </si>
  <si>
    <t>04/12/2025 07:46:38</t>
  </si>
  <si>
    <t>04/12/2025 08:11:34</t>
  </si>
  <si>
    <t>04/12/2025 08:11:41</t>
  </si>
  <si>
    <t>777</t>
  </si>
  <si>
    <t>04/12/2025 08:39:44</t>
  </si>
  <si>
    <t>04/12/2025 08:40:40</t>
  </si>
  <si>
    <t>04/12/2025 08:46:19</t>
  </si>
  <si>
    <t>04/12/2025 09:15:49</t>
  </si>
  <si>
    <t>202512040915</t>
  </si>
  <si>
    <t>04/12/2025 09:38:34</t>
  </si>
  <si>
    <t>04/12/2025 09:42:25</t>
  </si>
  <si>
    <t>202512040941</t>
  </si>
  <si>
    <t>04/12/2025 09:45:31</t>
  </si>
  <si>
    <t>41235104</t>
  </si>
  <si>
    <t>04/12/2025 10:08:05</t>
  </si>
  <si>
    <t>10255</t>
  </si>
  <si>
    <t>04/12/2025 10:27:16</t>
  </si>
  <si>
    <t>202512041026</t>
  </si>
  <si>
    <t>04/12/2025 10:53:14</t>
  </si>
  <si>
    <t>04/12/2025 11:15:57</t>
  </si>
  <si>
    <t>04/12/2025 11:21:00</t>
  </si>
  <si>
    <t>10257</t>
  </si>
  <si>
    <t>04/12/2025 11:21:11</t>
  </si>
  <si>
    <t>04/12/2025 11:59:57</t>
  </si>
  <si>
    <t>04/12/2025 13:02:42</t>
  </si>
  <si>
    <t>04/12/2025 13:34:43</t>
  </si>
  <si>
    <t>04/12/2025 14:11:06</t>
  </si>
  <si>
    <t>04/12/2025 14:55:03</t>
  </si>
  <si>
    <t>202512041454</t>
  </si>
  <si>
    <t>04/12/2025 14:59:41</t>
  </si>
  <si>
    <t>1809938</t>
  </si>
  <si>
    <t>04/12/2025 15:29:47</t>
  </si>
  <si>
    <t>202512041529</t>
  </si>
  <si>
    <t>04/12/2025 16:03:23</t>
  </si>
  <si>
    <t>04/12/2025 16:03:38</t>
  </si>
  <si>
    <t>17959309779</t>
  </si>
  <si>
    <t>04/12/2025 16:22:08</t>
  </si>
  <si>
    <t>10267</t>
  </si>
  <si>
    <t>04/12/2025 16:36:18</t>
  </si>
  <si>
    <t>412596</t>
  </si>
  <si>
    <t>04/12/2025 16:42:29</t>
  </si>
  <si>
    <t>412600</t>
  </si>
  <si>
    <t>04/12/2025 17:13:34</t>
  </si>
  <si>
    <t>04/12/2025 17:18:06</t>
  </si>
  <si>
    <t>04/12/2025 17:20:54</t>
  </si>
  <si>
    <t>TUQ2H91</t>
  </si>
  <si>
    <t>04/12/2025 17:38:54</t>
  </si>
  <si>
    <t>04/12/2025 18:24:47</t>
  </si>
  <si>
    <t>41266226</t>
  </si>
  <si>
    <t>04/12/2025 19:01:36</t>
  </si>
  <si>
    <t>10274</t>
  </si>
  <si>
    <t>04/12/2025 19:42:36</t>
  </si>
  <si>
    <t>41270966</t>
  </si>
  <si>
    <t>04/12/2025 19:49:12</t>
  </si>
  <si>
    <t>41271350</t>
  </si>
  <si>
    <t>04/12/2025 20:03:35</t>
  </si>
  <si>
    <t>41272176</t>
  </si>
  <si>
    <t>04/12/2025 20:18:14</t>
  </si>
  <si>
    <t>04/12/2025 20:25:23</t>
  </si>
  <si>
    <t>04/12/2025 21:15:15</t>
  </si>
  <si>
    <t>202512042114</t>
  </si>
  <si>
    <t>04/12/2025 21:17:49</t>
  </si>
  <si>
    <t>1124906</t>
  </si>
  <si>
    <t>05/12/2025 00:20:17</t>
  </si>
  <si>
    <t>202512050019</t>
  </si>
  <si>
    <t>05/12/2025 02:38:51</t>
  </si>
  <si>
    <t>05/12/2025 05:17:28</t>
  </si>
  <si>
    <t>10276</t>
  </si>
  <si>
    <t>05/12/2025 05:22:02</t>
  </si>
  <si>
    <t>05/12/2025 05:34:40</t>
  </si>
  <si>
    <t>05/12/2025 05:55:02</t>
  </si>
  <si>
    <t>202512050554</t>
  </si>
  <si>
    <t>05/12/2025 06:04:40</t>
  </si>
  <si>
    <t>51221832</t>
  </si>
  <si>
    <t>05/12/2025 06:11:15</t>
  </si>
  <si>
    <t>512221</t>
  </si>
  <si>
    <t>05/12/2025 06:49:49</t>
  </si>
  <si>
    <t>05/12/2025 07:10:42</t>
  </si>
  <si>
    <t>81889411</t>
  </si>
  <si>
    <t>05/12/2025 07:27:03</t>
  </si>
  <si>
    <t>152898</t>
  </si>
  <si>
    <t>05/12/2025 08:15:44</t>
  </si>
  <si>
    <t>51229709</t>
  </si>
  <si>
    <t>05/12/2025 08:21:28</t>
  </si>
  <si>
    <t>05/12/2025 08:45:32</t>
  </si>
  <si>
    <t>51231539</t>
  </si>
  <si>
    <t>05/12/2025 09:06:49</t>
  </si>
  <si>
    <t>51232616</t>
  </si>
  <si>
    <t>05/12/2025 09:58:26</t>
  </si>
  <si>
    <t>512357</t>
  </si>
  <si>
    <t>05/12/2025 11:27:11</t>
  </si>
  <si>
    <t>51241244</t>
  </si>
  <si>
    <t>05/12/2025 13:41:25</t>
  </si>
  <si>
    <t>05/12/2025 14:35:43</t>
  </si>
  <si>
    <t>05/12/2025 14:40:18</t>
  </si>
  <si>
    <t>05/12/2025 15:07:42</t>
  </si>
  <si>
    <t>05/12/2025 15:20:48</t>
  </si>
  <si>
    <t>05/12/2025 15:23:32</t>
  </si>
  <si>
    <t>05/12/2025 15:26:37</t>
  </si>
  <si>
    <t>05/12/2025 15:44:27</t>
  </si>
  <si>
    <t>51256715</t>
  </si>
  <si>
    <t>05/12/2025 15:56:38</t>
  </si>
  <si>
    <t>05/12/2025 16:17:46</t>
  </si>
  <si>
    <t>05/12/2025 16:22:03</t>
  </si>
  <si>
    <t>512588</t>
  </si>
  <si>
    <t>05/12/2025 16:26:27</t>
  </si>
  <si>
    <t>10298</t>
  </si>
  <si>
    <t>05/12/2025 16:51:15</t>
  </si>
  <si>
    <t>51260659</t>
  </si>
  <si>
    <t>05/12/2025 18:22:34</t>
  </si>
  <si>
    <t>05/12/2025 19:36:14</t>
  </si>
  <si>
    <t>202512051935</t>
  </si>
  <si>
    <t>05/12/2025 19:38:21</t>
  </si>
  <si>
    <t>51270700</t>
  </si>
  <si>
    <t>05/12/2025 19:43:06</t>
  </si>
  <si>
    <t>51270731</t>
  </si>
  <si>
    <t>05/12/2025 20:04:30</t>
  </si>
  <si>
    <t>202512052003</t>
  </si>
  <si>
    <t>05/12/2025 21:44:14</t>
  </si>
  <si>
    <t>05/12/2025 22:03:47</t>
  </si>
  <si>
    <t>10313</t>
  </si>
  <si>
    <t>05/12/2025 22:09:10</t>
  </si>
  <si>
    <t>202512052208</t>
  </si>
  <si>
    <t>05/12/2025 22:54:36</t>
  </si>
  <si>
    <t>06/12/2025 00:15:27</t>
  </si>
  <si>
    <t>369261</t>
  </si>
  <si>
    <t>06/12/2025 01:15:08</t>
  </si>
  <si>
    <t>06/12/2025 01:15:28</t>
  </si>
  <si>
    <t>202512060114</t>
  </si>
  <si>
    <t>06/12/2025 04:42:12</t>
  </si>
  <si>
    <t>06/12/2025 04:44:18</t>
  </si>
  <si>
    <t>06/12/2025 05:37:44</t>
  </si>
  <si>
    <t>202512060537</t>
  </si>
  <si>
    <t>06/12/2025 05:55:33</t>
  </si>
  <si>
    <t>202512060554</t>
  </si>
  <si>
    <t>06/12/2025 06:23:29</t>
  </si>
  <si>
    <t>06/12/2025 07:35:28</t>
  </si>
  <si>
    <t>61227312</t>
  </si>
  <si>
    <t>06/12/2025 07:51:05</t>
  </si>
  <si>
    <t>06/12/2025 09:54:36</t>
  </si>
  <si>
    <t>06/12/2025 10:28:19</t>
  </si>
  <si>
    <t>06/12/2025 10:48:21</t>
  </si>
  <si>
    <t>06/12/2025 12:41:39</t>
  </si>
  <si>
    <t>06/12/2025 14:13:43</t>
  </si>
  <si>
    <t>06/12/2025 14:32:54</t>
  </si>
  <si>
    <t>06/12/2025 14:49:02</t>
  </si>
  <si>
    <t>202512061448</t>
  </si>
  <si>
    <t>06/12/2025 14:51:32</t>
  </si>
  <si>
    <t>61253442</t>
  </si>
  <si>
    <t>06/12/2025 14:56:35</t>
  </si>
  <si>
    <t>06/12/2025 18:24:30</t>
  </si>
  <si>
    <t>06/12/2025 18:31:15</t>
  </si>
  <si>
    <t>202512061830</t>
  </si>
  <si>
    <t>06/12/2025 18:38:26</t>
  </si>
  <si>
    <t>06/12/2025 18:41:09</t>
  </si>
  <si>
    <t>06/12/2025 18:45:37</t>
  </si>
  <si>
    <t>06/12/2025 19:36:37</t>
  </si>
  <si>
    <t>202512061936</t>
  </si>
  <si>
    <t>06/12/2025 19:45:28</t>
  </si>
  <si>
    <t>06/12/2025 21:04:44</t>
  </si>
  <si>
    <t>10321</t>
  </si>
  <si>
    <t>06/12/2025 22:32:51</t>
  </si>
  <si>
    <t>06/12/2025 23:22:12</t>
  </si>
  <si>
    <t>61284089</t>
  </si>
  <si>
    <t>07/12/2025 00:31:57</t>
  </si>
  <si>
    <t>10323</t>
  </si>
  <si>
    <t>07/12/2025 04:22:52</t>
  </si>
  <si>
    <t>202512070422</t>
  </si>
  <si>
    <t>07/12/2025 04:49:40</t>
  </si>
  <si>
    <t>07/12/2025 05:18:44</t>
  </si>
  <si>
    <t>202512070518</t>
  </si>
  <si>
    <t>07/12/2025 05:19:56</t>
  </si>
  <si>
    <t>07/12/2025 05:32:34</t>
  </si>
  <si>
    <t>07/12/2025 05:35:24</t>
  </si>
  <si>
    <t>07/12/2025 06:27:46</t>
  </si>
  <si>
    <t>07/12/2025 07:27:23</t>
  </si>
  <si>
    <t>71226833</t>
  </si>
  <si>
    <t>07/12/2025 07:40:38</t>
  </si>
  <si>
    <t>71227596</t>
  </si>
  <si>
    <t>07/12/2025 08:35:47</t>
  </si>
  <si>
    <t>07/12/2025 08:36:17</t>
  </si>
  <si>
    <t>202512070835</t>
  </si>
  <si>
    <t>07/12/2025 10:32:16</t>
  </si>
  <si>
    <t>07/12/2025 11:45:23</t>
  </si>
  <si>
    <t>07/12/2025 11:55:00</t>
  </si>
  <si>
    <t>202512071154</t>
  </si>
  <si>
    <t>07/12/2025 12:44:00</t>
  </si>
  <si>
    <t>71245622</t>
  </si>
  <si>
    <t>07/12/2025 14:39:34</t>
  </si>
  <si>
    <t>07/12/2025 14:55:41</t>
  </si>
  <si>
    <t>202512071454</t>
  </si>
  <si>
    <t>07/12/2025 15:24:00</t>
  </si>
  <si>
    <t>07/12/2025 15:52:26</t>
  </si>
  <si>
    <t>71257123</t>
  </si>
  <si>
    <t>07/12/2025 17:52:11</t>
  </si>
  <si>
    <t>71264279</t>
  </si>
  <si>
    <t>07/12/2025 18:23:07</t>
  </si>
  <si>
    <t>07/12/2025 18:36:25</t>
  </si>
  <si>
    <t>71266940</t>
  </si>
  <si>
    <t>07/12/2025 19:01:25</t>
  </si>
  <si>
    <t>07/12/2025 19:07:11</t>
  </si>
  <si>
    <t>07/12/2025 19:50:40</t>
  </si>
  <si>
    <t>07/12/2025 20:55:02</t>
  </si>
  <si>
    <t>07/12/2025 21:57:34</t>
  </si>
  <si>
    <t>07/12/2025 22:24:59</t>
  </si>
  <si>
    <t>202512072224</t>
  </si>
  <si>
    <t>07/12/2025 23:39:56</t>
  </si>
  <si>
    <t>202512072338</t>
  </si>
  <si>
    <t>07/12/2025 23:54:25</t>
  </si>
  <si>
    <t>202512072353</t>
  </si>
  <si>
    <t>08/12/2025 02:23:44</t>
  </si>
  <si>
    <t>10333</t>
  </si>
  <si>
    <t>08/12/2025 05:04:23</t>
  </si>
  <si>
    <t>08/12/2025 05:14:36</t>
  </si>
  <si>
    <t>08/12/2025 05:25:36</t>
  </si>
  <si>
    <t>1765182282</t>
  </si>
  <si>
    <t>08/12/2025 06:01:02</t>
  </si>
  <si>
    <t>08/12/2025 06:28:45</t>
  </si>
  <si>
    <t>08/12/2025 07:02:06</t>
  </si>
  <si>
    <t>81225324</t>
  </si>
  <si>
    <t>08/12/2025 07:13:10</t>
  </si>
  <si>
    <t>81225745</t>
  </si>
  <si>
    <t>08/12/2025 07:47:07</t>
  </si>
  <si>
    <t>154214</t>
  </si>
  <si>
    <t>08/12/2025 08:36:48</t>
  </si>
  <si>
    <t>81230978</t>
  </si>
  <si>
    <t>08/12/2025 08:51:38</t>
  </si>
  <si>
    <t>08/12/2025 09:01:29</t>
  </si>
  <si>
    <t>08/12/2025 09:06:26</t>
  </si>
  <si>
    <t>08/12/2025 09:53:38</t>
  </si>
  <si>
    <t>08/12/2025 09:53:55</t>
  </si>
  <si>
    <t>10339</t>
  </si>
  <si>
    <t>08/12/2025 10:19:02</t>
  </si>
  <si>
    <t>81237096</t>
  </si>
  <si>
    <t>08/12/2025 10:21:34</t>
  </si>
  <si>
    <t>08/12/2025 11:34:17</t>
  </si>
  <si>
    <t>08/12/2025 11:47:00</t>
  </si>
  <si>
    <t>81242409</t>
  </si>
  <si>
    <t>08/12/2025 11:48:16</t>
  </si>
  <si>
    <t>81242512</t>
  </si>
  <si>
    <t>08/12/2025 12:00:24</t>
  </si>
  <si>
    <t>202512081159</t>
  </si>
  <si>
    <t>08/12/2025 12:21:21</t>
  </si>
  <si>
    <t>08/12/2025 13:17:18</t>
  </si>
  <si>
    <t>08/12/2025 14:08:37</t>
  </si>
  <si>
    <t>08/12/2025 14:13:38</t>
  </si>
  <si>
    <t>08/12/2025 14:15:15</t>
  </si>
  <si>
    <t>202512081414</t>
  </si>
  <si>
    <t>08/12/2025 14:17:33</t>
  </si>
  <si>
    <t>08/12/2025 14:29:46</t>
  </si>
  <si>
    <t>08/12/2025 14:30:27</t>
  </si>
  <si>
    <t>08/12/2025 14:41:06</t>
  </si>
  <si>
    <t>08/12/2025 14:50:16</t>
  </si>
  <si>
    <t>08/12/2025 15:41:41</t>
  </si>
  <si>
    <t>08/12/2025 16:10:05</t>
  </si>
  <si>
    <t>81258160</t>
  </si>
  <si>
    <t>08/12/2025 17:16:12</t>
  </si>
  <si>
    <t>81262179</t>
  </si>
  <si>
    <t>08/12/2025 17:37:26</t>
  </si>
  <si>
    <t>81263452</t>
  </si>
  <si>
    <t>08/12/2025 17:58:43</t>
  </si>
  <si>
    <t>812646</t>
  </si>
  <si>
    <t>08/12/2025 18:11:26</t>
  </si>
  <si>
    <t>08/12/2025 18:14:04</t>
  </si>
  <si>
    <t>08/12/2025 18:42:09</t>
  </si>
  <si>
    <t>67238</t>
  </si>
  <si>
    <t>08/12/2025 18:59:02</t>
  </si>
  <si>
    <t>10355</t>
  </si>
  <si>
    <t>08/12/2025 19:19:16</t>
  </si>
  <si>
    <t>81269541</t>
  </si>
  <si>
    <t>08/12/2025 20:34:29</t>
  </si>
  <si>
    <t>08/12/2025 21:13:02</t>
  </si>
  <si>
    <t>08/12/2025 23:44:09</t>
  </si>
  <si>
    <t>09/12/2025 00:39:26</t>
  </si>
  <si>
    <t>202512090038</t>
  </si>
  <si>
    <t>09/12/2025 03:46:24</t>
  </si>
  <si>
    <t>09/12/2025 04:07:26</t>
  </si>
  <si>
    <t>91214795</t>
  </si>
  <si>
    <t>09/12/2025 05:26:30</t>
  </si>
  <si>
    <t>09/12/2025 06:34:31</t>
  </si>
  <si>
    <t>202512090633</t>
  </si>
  <si>
    <t>09/12/2025 06:36:33</t>
  </si>
  <si>
    <t>09/12/2025 06:52:29</t>
  </si>
  <si>
    <t>09/12/2025 07:20:22</t>
  </si>
  <si>
    <t>91226367</t>
  </si>
  <si>
    <t>09/12/2025 07:35:23</t>
  </si>
  <si>
    <t>09/12/2025 07:54:08</t>
  </si>
  <si>
    <t>09/12/2025 08:01:54</t>
  </si>
  <si>
    <t>09/12/2025 08:20:42</t>
  </si>
  <si>
    <t>91229987</t>
  </si>
  <si>
    <t>09/12/2025 08:24:37</t>
  </si>
  <si>
    <t>09/12/2025 08:25:15</t>
  </si>
  <si>
    <t>09/12/2025 09:01:49</t>
  </si>
  <si>
    <t>09/12/2025 09:09:46</t>
  </si>
  <si>
    <t>09/12/2025 09:30:52</t>
  </si>
  <si>
    <t>202512090930</t>
  </si>
  <si>
    <t>09/12/2025 10:00:30</t>
  </si>
  <si>
    <t>91235989</t>
  </si>
  <si>
    <t>09/12/2025 10:02:05</t>
  </si>
  <si>
    <t>09/12/2025 10:05:35</t>
  </si>
  <si>
    <t>202512091004</t>
  </si>
  <si>
    <t>09/12/2025 10:34:19</t>
  </si>
  <si>
    <t>09/12/2025 10:40:15</t>
  </si>
  <si>
    <t>202512091039</t>
  </si>
  <si>
    <t>09/12/2025 10:45:39</t>
  </si>
  <si>
    <t>09/12/2025 10:56:01</t>
  </si>
  <si>
    <t>09/12/2025 11:01:06</t>
  </si>
  <si>
    <t>09/12/2025 11:15:39</t>
  </si>
  <si>
    <t>09/12/2025 11:42:36</t>
  </si>
  <si>
    <t>202512091141</t>
  </si>
  <si>
    <t>09/12/2025 11:47:28</t>
  </si>
  <si>
    <t>09/12/2025 12:57:19</t>
  </si>
  <si>
    <t>91246554</t>
  </si>
  <si>
    <t>09/12/2025 13:56:32</t>
  </si>
  <si>
    <t>202512091355</t>
  </si>
  <si>
    <t>09/12/2025 13:59:44</t>
  </si>
  <si>
    <t>09/12/2025 14:34:40</t>
  </si>
  <si>
    <t>10375</t>
  </si>
  <si>
    <t>09/12/2025 14:49:49</t>
  </si>
  <si>
    <t>09/12/2025 14:56:35</t>
  </si>
  <si>
    <t>09/12/2025 15:51:44</t>
  </si>
  <si>
    <t>912570</t>
  </si>
  <si>
    <t>09/12/2025 15:51:54</t>
  </si>
  <si>
    <t>202512091551</t>
  </si>
  <si>
    <t>09/12/2025 16:14:29</t>
  </si>
  <si>
    <t>202512091613</t>
  </si>
  <si>
    <t>09/12/2025 16:32:13</t>
  </si>
  <si>
    <t>09/12/2025 17:33:07</t>
  </si>
  <si>
    <t>09/12/2025 18:01:56</t>
  </si>
  <si>
    <t>09/12/2025 18:42:15</t>
  </si>
  <si>
    <t>91267279</t>
  </si>
  <si>
    <t>09/12/2025 18:43:29</t>
  </si>
  <si>
    <t>09/12/2025 18:43:51</t>
  </si>
  <si>
    <t>09/12/2025 19:17:06</t>
  </si>
  <si>
    <t>91269365</t>
  </si>
  <si>
    <t>09/12/2025 20:40:23</t>
  </si>
  <si>
    <t>91274209</t>
  </si>
  <si>
    <t>09/12/2025 23:46:33</t>
  </si>
  <si>
    <t>10/12/2025 00:08:44</t>
  </si>
  <si>
    <t>202512100007</t>
  </si>
  <si>
    <t>10/12/2025 01:59:26</t>
  </si>
  <si>
    <t>202512100158</t>
  </si>
  <si>
    <t>10/12/2025 02:39:28</t>
  </si>
  <si>
    <t>10/12/2025 03:28:24</t>
  </si>
  <si>
    <t>10383</t>
  </si>
  <si>
    <t>10/12/2025 03:57:07</t>
  </si>
  <si>
    <t>10/12/2025 05:07:06</t>
  </si>
  <si>
    <t>10/12/2025 05:45:45</t>
  </si>
  <si>
    <t>10/12/2025 06:15:26</t>
  </si>
  <si>
    <t>10/12/2025 06:20:18</t>
  </si>
  <si>
    <t>10/12/2025 08:13:58</t>
  </si>
  <si>
    <t>101229413</t>
  </si>
  <si>
    <t>10/12/2025 08:15:16</t>
  </si>
  <si>
    <t>10/12/2025 08:34:02</t>
  </si>
  <si>
    <t>101230807</t>
  </si>
  <si>
    <t>10/12/2025 08:50:01</t>
  </si>
  <si>
    <t>10/12/2025 09:00:54</t>
  </si>
  <si>
    <t>202512100900</t>
  </si>
  <si>
    <t>10/12/2025 09:08:43</t>
  </si>
  <si>
    <t>10/12/2025 09:30:28</t>
  </si>
  <si>
    <t>10/12/2025 09:53:21</t>
  </si>
  <si>
    <t>10388</t>
  </si>
  <si>
    <t>10/12/2025 10:13:34</t>
  </si>
  <si>
    <t>10/12/2025 10:38:33</t>
  </si>
  <si>
    <t>202512101038</t>
  </si>
  <si>
    <t>10/12/2025 11:06:47</t>
  </si>
  <si>
    <t>101239958</t>
  </si>
  <si>
    <t>10/12/2025 11:30:59</t>
  </si>
  <si>
    <t>101241</t>
  </si>
  <si>
    <t>10/12/2025 11:31:48</t>
  </si>
  <si>
    <t>202512101131</t>
  </si>
  <si>
    <t>10/12/2025 12:26:55</t>
  </si>
  <si>
    <t>101244760</t>
  </si>
  <si>
    <t>10/12/2025 12:36:30</t>
  </si>
  <si>
    <t>202512101236</t>
  </si>
  <si>
    <t>10/12/2025 12:37:25</t>
  </si>
  <si>
    <t>10/12/2025 13:19:06</t>
  </si>
  <si>
    <t>10/12/2025 14:01:29</t>
  </si>
  <si>
    <t>101250414</t>
  </si>
  <si>
    <t>10/12/2025 14:15:08</t>
  </si>
  <si>
    <t>10/12/2025 14:47:54</t>
  </si>
  <si>
    <t>10/12/2025 15:05:00</t>
  </si>
  <si>
    <t>202512101504</t>
  </si>
  <si>
    <t>10/12/2025 15:39:09</t>
  </si>
  <si>
    <t>10/12/2025 15:58:03</t>
  </si>
  <si>
    <t>101257415</t>
  </si>
  <si>
    <t>10/12/2025 16:27:47</t>
  </si>
  <si>
    <t>10/12/2025 17:15:14</t>
  </si>
  <si>
    <t>10/12/2025 17:25:34</t>
  </si>
  <si>
    <t>10/12/2025 18:09:57</t>
  </si>
  <si>
    <t>202512101809</t>
  </si>
  <si>
    <t>10/12/2025 18:26:38</t>
  </si>
  <si>
    <t>10/12/2025 18:28:54</t>
  </si>
  <si>
    <t>202512101828</t>
  </si>
  <si>
    <t>10/12/2025 18:34:58</t>
  </si>
  <si>
    <t>10/12/2025 18:53:45</t>
  </si>
  <si>
    <t>10/12/2025 19:00:35</t>
  </si>
  <si>
    <t>10/12/2025 19:00:37</t>
  </si>
  <si>
    <t>10/12/2025 19:33:13</t>
  </si>
  <si>
    <t>10/12/2025 19:35:56</t>
  </si>
  <si>
    <t>101270512</t>
  </si>
  <si>
    <t>10/12/2025 20:28:48</t>
  </si>
  <si>
    <t>101273657</t>
  </si>
  <si>
    <t>10/12/2025 20:49:58</t>
  </si>
  <si>
    <t>TI-04</t>
  </si>
  <si>
    <t>10/12/2025 21:23:57</t>
  </si>
  <si>
    <t>10410</t>
  </si>
  <si>
    <t>10/12/2025 22:28:35</t>
  </si>
  <si>
    <t>10/12/2025 23:27:53</t>
  </si>
  <si>
    <t>10/12/2025 23:36:36</t>
  </si>
  <si>
    <t>3102796150</t>
  </si>
  <si>
    <t>11/12/2025 00:52:47</t>
  </si>
  <si>
    <t>10412</t>
  </si>
  <si>
    <t>11/12/2025 03:59:53</t>
  </si>
  <si>
    <t>202512110358</t>
  </si>
  <si>
    <t>11/12/2025 05:40:07</t>
  </si>
  <si>
    <t>202512110538</t>
  </si>
  <si>
    <t>11/12/2025 06:28:21</t>
  </si>
  <si>
    <t>11/12/2025 06:37:37</t>
  </si>
  <si>
    <t>11/12/2025 06:38:38</t>
  </si>
  <si>
    <t>11/12/2025 06:50:24</t>
  </si>
  <si>
    <t>11/12/2025 07:11:31</t>
  </si>
  <si>
    <t>3870</t>
  </si>
  <si>
    <t>11/12/2025 07:17:47</t>
  </si>
  <si>
    <t>111226204</t>
  </si>
  <si>
    <t>11/12/2025 07:40:19</t>
  </si>
  <si>
    <t>11/12/2025 07:47:58</t>
  </si>
  <si>
    <t>202512110747</t>
  </si>
  <si>
    <t>11/12/2025 07:48:45</t>
  </si>
  <si>
    <t>11/12/2025 09:01:26</t>
  </si>
  <si>
    <t>111232</t>
  </si>
  <si>
    <t>11/12/2025 09:08:26</t>
  </si>
  <si>
    <t>202512110907</t>
  </si>
  <si>
    <t>11/12/2025 09:14:18</t>
  </si>
  <si>
    <t>202512110913</t>
  </si>
  <si>
    <t>11/12/2025 09:47:18</t>
  </si>
  <si>
    <t>11/12/2025 10:16:25</t>
  </si>
  <si>
    <t>8</t>
  </si>
  <si>
    <t>11/12/2025 10:18:37</t>
  </si>
  <si>
    <t>202512111017</t>
  </si>
  <si>
    <t>11/12/2025 10:42:09</t>
  </si>
  <si>
    <t>11/12/2025 10:42:12</t>
  </si>
  <si>
    <t>10429</t>
  </si>
  <si>
    <t>11/12/2025 10:44:55</t>
  </si>
  <si>
    <t>11/12/2025 11:50:40</t>
  </si>
  <si>
    <t>111242</t>
  </si>
  <si>
    <t>11/12/2025 12:11:46</t>
  </si>
  <si>
    <t>202512111210</t>
  </si>
  <si>
    <t>11/12/2025 14:09:34</t>
  </si>
  <si>
    <t>1765472901</t>
  </si>
  <si>
    <t>11/12/2025 14:22:56</t>
  </si>
  <si>
    <t>11/12/2025 15:26:38</t>
  </si>
  <si>
    <t>11/12/2025 16:18:00</t>
  </si>
  <si>
    <t>11/12/2025 16:24:58</t>
  </si>
  <si>
    <t>111259017</t>
  </si>
  <si>
    <t>11/12/2025 16:26:40</t>
  </si>
  <si>
    <t>202512111626</t>
  </si>
  <si>
    <t>11/12/2025 16:34:57</t>
  </si>
  <si>
    <t>11/12/2025 16:41:25</t>
  </si>
  <si>
    <t>111259858</t>
  </si>
  <si>
    <t>11/12/2025 16:43:13</t>
  </si>
  <si>
    <t>11/12/2025 16:48:25</t>
  </si>
  <si>
    <t>11/12/2025 17:06:27</t>
  </si>
  <si>
    <t>111261519</t>
  </si>
  <si>
    <t>11/12/2025 17:25:56</t>
  </si>
  <si>
    <t>11/12/2025 18:02:27</t>
  </si>
  <si>
    <t>202512111801</t>
  </si>
  <si>
    <t>11/12/2025 18:17:45</t>
  </si>
  <si>
    <t>11/12/2025 18:41:07</t>
  </si>
  <si>
    <t>111267182</t>
  </si>
  <si>
    <t>11/12/2025 19:09:22</t>
  </si>
  <si>
    <t>11/12/2025 19:13:34</t>
  </si>
  <si>
    <t>11/12/2025 19:36:10</t>
  </si>
  <si>
    <t>11/12/2025 19:55:29</t>
  </si>
  <si>
    <t>11/12/2025 20:19:52</t>
  </si>
  <si>
    <t>202512112018</t>
  </si>
  <si>
    <t>11/12/2025 23:33:49</t>
  </si>
  <si>
    <t>10449</t>
  </si>
  <si>
    <t>11/12/2025 23:49:56</t>
  </si>
  <si>
    <t>202512112349</t>
  </si>
  <si>
    <t>12/12/2025 00:17:31</t>
  </si>
  <si>
    <t>10450</t>
  </si>
  <si>
    <t>12/12/2025 02:59:47</t>
  </si>
  <si>
    <t>10451</t>
  </si>
  <si>
    <t>12/12/2025 03:25:05</t>
  </si>
  <si>
    <t>12/12/2025 03:37:17</t>
  </si>
  <si>
    <t>12/12/2025 05:33:25</t>
  </si>
  <si>
    <t>12/12/2025 05:36:46</t>
  </si>
  <si>
    <t>12/12/2025 05:39:35</t>
  </si>
  <si>
    <t>12/12/2025 06:11:42</t>
  </si>
  <si>
    <t>202512120610</t>
  </si>
  <si>
    <t>12/12/2025 06:36:57</t>
  </si>
  <si>
    <t>156064</t>
  </si>
  <si>
    <t>12/12/2025 06:41:13</t>
  </si>
  <si>
    <t>202512120640</t>
  </si>
  <si>
    <t>12/12/2025 06:47:13</t>
  </si>
  <si>
    <t>12/12/2025 06:47:56</t>
  </si>
  <si>
    <t>12/12/2025 06:56:01</t>
  </si>
  <si>
    <t>1134512</t>
  </si>
  <si>
    <t>12/12/2025 08:37:55</t>
  </si>
  <si>
    <t>121230986</t>
  </si>
  <si>
    <t>12/12/2025 09:01:22</t>
  </si>
  <si>
    <t>12/12/2025 09:43:42</t>
  </si>
  <si>
    <t>12/12/2025 10:06:29</t>
  </si>
  <si>
    <t>12/12/2025 10:07:10</t>
  </si>
  <si>
    <t>202512121004</t>
  </si>
  <si>
    <t>12/12/2025 10:21:21</t>
  </si>
  <si>
    <t>121237235</t>
  </si>
  <si>
    <t>12/12/2025 11:05:57</t>
  </si>
  <si>
    <t>202512121105</t>
  </si>
  <si>
    <t>12/12/2025 11:25:50</t>
  </si>
  <si>
    <t>12/12/2025 12:14:45</t>
  </si>
  <si>
    <t>10464</t>
  </si>
  <si>
    <t>12/12/2025 12:32:58</t>
  </si>
  <si>
    <t>12/12/2025 13:21:25</t>
  </si>
  <si>
    <t>1815669</t>
  </si>
  <si>
    <t>12/12/2025 13:31:02</t>
  </si>
  <si>
    <t>121248597</t>
  </si>
  <si>
    <t>12/12/2025 15:22:57</t>
  </si>
  <si>
    <t>121255139</t>
  </si>
  <si>
    <t>12/12/2025 16:18:08</t>
  </si>
  <si>
    <t>202512121617</t>
  </si>
  <si>
    <t>12/12/2025 16:46:34</t>
  </si>
  <si>
    <t>80980</t>
  </si>
  <si>
    <t>12/12/2025 17:04:26</t>
  </si>
  <si>
    <t>80994</t>
  </si>
  <si>
    <t>12/12/2025 17:29:56</t>
  </si>
  <si>
    <t>12/12/2025 17:33:13</t>
  </si>
  <si>
    <t>121263122</t>
  </si>
  <si>
    <t>12/12/2025 17:49:56</t>
  </si>
  <si>
    <t>12/12/2025 17:59:14</t>
  </si>
  <si>
    <t>12/12/2025 18:39:18</t>
  </si>
  <si>
    <t>10476</t>
  </si>
  <si>
    <t>12/12/2025 18:40:12</t>
  </si>
  <si>
    <t>121267179</t>
  </si>
  <si>
    <t>12/12/2025 19:22:46</t>
  </si>
  <si>
    <t>87954583368</t>
  </si>
  <si>
    <t>12/12/2025 19:46:37</t>
  </si>
  <si>
    <t>12/12/2025 19:47:07</t>
  </si>
  <si>
    <t>12/12/2025 21:19:58</t>
  </si>
  <si>
    <t>121276708</t>
  </si>
  <si>
    <t>13/12/2025 00:33:51</t>
  </si>
  <si>
    <t>13/12/2025 00:43:09</t>
  </si>
  <si>
    <t>13/12/2025 01:43:31</t>
  </si>
  <si>
    <t>202512130142</t>
  </si>
  <si>
    <t>13/12/2025 02:40:45</t>
  </si>
  <si>
    <t>10480</t>
  </si>
  <si>
    <t>13/12/2025 04:01:24</t>
  </si>
  <si>
    <t>13/12/2025 05:57:04</t>
  </si>
  <si>
    <t>202512130556</t>
  </si>
  <si>
    <t>13/12/2025 06:19:53</t>
  </si>
  <si>
    <t>202512130619</t>
  </si>
  <si>
    <t>13/12/2025 06:26:55</t>
  </si>
  <si>
    <t>202512130626</t>
  </si>
  <si>
    <t>13/12/2025 06:31:31</t>
  </si>
  <si>
    <t>13/12/2025 06:39:13</t>
  </si>
  <si>
    <t>13/12/2025 07:55:11</t>
  </si>
  <si>
    <t>13/12/2025 08:21:21</t>
  </si>
  <si>
    <t>156623</t>
  </si>
  <si>
    <t>13/12/2025 08:29:13</t>
  </si>
  <si>
    <t>370239</t>
  </si>
  <si>
    <t>13/12/2025 08:36:55</t>
  </si>
  <si>
    <t>13/12/2025 08:38:08</t>
  </si>
  <si>
    <t>13/12/2025 10:07:12</t>
  </si>
  <si>
    <t>131236339</t>
  </si>
  <si>
    <t>13/12/2025 11:04:29</t>
  </si>
  <si>
    <t>10481</t>
  </si>
  <si>
    <t>13/12/2025 11:47:46</t>
  </si>
  <si>
    <t>13/12/2025 12:11:35</t>
  </si>
  <si>
    <t>13/12/2025 13:20:36</t>
  </si>
  <si>
    <t>202512131320</t>
  </si>
  <si>
    <t>13/12/2025 13:45:39</t>
  </si>
  <si>
    <t>202512131344</t>
  </si>
  <si>
    <t>13/12/2025 13:53:09</t>
  </si>
  <si>
    <t>131249939</t>
  </si>
  <si>
    <t>13/12/2025 14:10:06</t>
  </si>
  <si>
    <t>13/12/2025 15:11:42</t>
  </si>
  <si>
    <t>13/12/2025 15:26:23</t>
  </si>
  <si>
    <t>13/12/2025 15:35:27</t>
  </si>
  <si>
    <t>13/12/2025 16:13:36</t>
  </si>
  <si>
    <t>13/12/2025 17:11:12</t>
  </si>
  <si>
    <t>10485</t>
  </si>
  <si>
    <t>13/12/2025 17:28:54</t>
  </si>
  <si>
    <t>13/12/2025 17:33:33</t>
  </si>
  <si>
    <t>13/12/2025 18:20:16</t>
  </si>
  <si>
    <t>13/12/2025 18:30:25</t>
  </si>
  <si>
    <t>13/12/2025 19:07:55</t>
  </si>
  <si>
    <t>202512131907</t>
  </si>
  <si>
    <t>13/12/2025 19:09:19</t>
  </si>
  <si>
    <t>131268881</t>
  </si>
  <si>
    <t>13/12/2025 19:56:08</t>
  </si>
  <si>
    <t>131271699</t>
  </si>
  <si>
    <t>13/12/2025 22:31:04</t>
  </si>
  <si>
    <t>13/12/2025 23:40:09</t>
  </si>
  <si>
    <t>14/12/2025 00:38:44</t>
  </si>
  <si>
    <t>202512140037</t>
  </si>
  <si>
    <t>14/12/2025 02:16:39</t>
  </si>
  <si>
    <t>202512140215</t>
  </si>
  <si>
    <t>14/12/2025 02:30:42</t>
  </si>
  <si>
    <t>10487</t>
  </si>
  <si>
    <t>14/12/2025 05:37:09</t>
  </si>
  <si>
    <t>14/12/2025 06:40:09</t>
  </si>
  <si>
    <t>14/12/2025 06:54:09</t>
  </si>
  <si>
    <t>141224795</t>
  </si>
  <si>
    <t>14/12/2025 07:40:29</t>
  </si>
  <si>
    <t>14/12/2025 07:43:06</t>
  </si>
  <si>
    <t>10489</t>
  </si>
  <si>
    <t>14/12/2025 08:26:12</t>
  </si>
  <si>
    <t>14/12/2025 09:18:26</t>
  </si>
  <si>
    <t>14/12/2025 11:54:04</t>
  </si>
  <si>
    <t>14/12/2025 11:55:34</t>
  </si>
  <si>
    <t>141242</t>
  </si>
  <si>
    <t>14/12/2025 12:13:07</t>
  </si>
  <si>
    <t>202512141212</t>
  </si>
  <si>
    <t>14/12/2025 13:00:16</t>
  </si>
  <si>
    <t>14/12/2025 13:12:59</t>
  </si>
  <si>
    <t>141247524</t>
  </si>
  <si>
    <t>14/12/2025 13:22:05</t>
  </si>
  <si>
    <t>141248041</t>
  </si>
  <si>
    <t>14/12/2025 13:54:25</t>
  </si>
  <si>
    <t>14/12/2025 15:33:46</t>
  </si>
  <si>
    <t>14/12/2025 16:38:58</t>
  </si>
  <si>
    <t>10503</t>
  </si>
  <si>
    <t>14/12/2025 17:45:44</t>
  </si>
  <si>
    <t>14/12/2025 17:56:12</t>
  </si>
  <si>
    <t>202512141755</t>
  </si>
  <si>
    <t>14/12/2025 18:24:41</t>
  </si>
  <si>
    <t>14/12/2025 18:34:05</t>
  </si>
  <si>
    <t>14/12/2025 18:36:44</t>
  </si>
  <si>
    <t>14/12/2025 20:56:20</t>
  </si>
  <si>
    <t>14/12/2025 21:42:08</t>
  </si>
  <si>
    <t>202512142141</t>
  </si>
  <si>
    <t>IT-14</t>
  </si>
  <si>
    <t>IT-13</t>
  </si>
  <si>
    <t>TI e Automação</t>
  </si>
  <si>
    <t>15/12/2025 03:05:43</t>
  </si>
  <si>
    <t>15/12/2025 03:18:24</t>
  </si>
  <si>
    <t>10504</t>
  </si>
  <si>
    <t>15/12/2025 04:43:05</t>
  </si>
  <si>
    <t>15/12/2025 04:49:40</t>
  </si>
  <si>
    <t>15/12/2025 05:06:02</t>
  </si>
  <si>
    <t>10506</t>
  </si>
  <si>
    <t>15/12/2025 06:06:57</t>
  </si>
  <si>
    <t>15/12/2025 06:11:58</t>
  </si>
  <si>
    <t>15/12/2025 06:34:21</t>
  </si>
  <si>
    <t>15/12/2025 07:01:04</t>
  </si>
  <si>
    <t>151225192</t>
  </si>
  <si>
    <t>15/12/2025 07:17:43</t>
  </si>
  <si>
    <t>151226187</t>
  </si>
  <si>
    <t>15/12/2025 07:20:26</t>
  </si>
  <si>
    <t>15/12/2025 07:43:16</t>
  </si>
  <si>
    <t>151227</t>
  </si>
  <si>
    <t>15/12/2025 08:17:02</t>
  </si>
  <si>
    <t>202512150816</t>
  </si>
  <si>
    <t>15/12/2025 08:40:52</t>
  </si>
  <si>
    <t>10513</t>
  </si>
  <si>
    <t>15/12/2025 08:46:47</t>
  </si>
  <si>
    <t>202512150846</t>
  </si>
  <si>
    <t>15/12/2025 08:49:32</t>
  </si>
  <si>
    <t>430977</t>
  </si>
  <si>
    <t>15/12/2025 09:47:18</t>
  </si>
  <si>
    <t>202512150945</t>
  </si>
  <si>
    <t>15/12/2025 10:35:58</t>
  </si>
  <si>
    <t>15/12/2025 11:11:47</t>
  </si>
  <si>
    <t>202512151111</t>
  </si>
  <si>
    <t>15/12/2025 11:56:20</t>
  </si>
  <si>
    <t>15/12/2025 12:04:46</t>
  </si>
  <si>
    <t>15/12/2025 13:34:08</t>
  </si>
  <si>
    <t>15/12/2025 13:40:14</t>
  </si>
  <si>
    <t>15/12/2025 13:45:15</t>
  </si>
  <si>
    <t>15/12/2025 15:36:26</t>
  </si>
  <si>
    <t>202512151535</t>
  </si>
  <si>
    <t>15/12/2025 15:40:04</t>
  </si>
  <si>
    <t>15/12/2025 15:51:29</t>
  </si>
  <si>
    <t>15/12/2025 16:03:21</t>
  </si>
  <si>
    <t>15/12/2025 16:22:34</t>
  </si>
  <si>
    <t>15/12/2025 17:02:54</t>
  </si>
  <si>
    <t>15/12/2025 17:14:34</t>
  </si>
  <si>
    <t>15/12/2025 18:04:19</t>
  </si>
  <si>
    <t>151264987</t>
  </si>
  <si>
    <t>15/12/2025 18:06:57</t>
  </si>
  <si>
    <t>202512151806</t>
  </si>
  <si>
    <t>15/12/2025 18:10:58</t>
  </si>
  <si>
    <t>15/12/2025 18:13:08</t>
  </si>
  <si>
    <t>1139297</t>
  </si>
  <si>
    <t>15/12/2025 18:34:31</t>
  </si>
  <si>
    <t>15/12/2025 21:23:38</t>
  </si>
  <si>
    <t>202512152122</t>
  </si>
  <si>
    <t>15/12/2025 21:42:27</t>
  </si>
  <si>
    <t>448743</t>
  </si>
  <si>
    <t>16/12/2025 00:43:27</t>
  </si>
  <si>
    <t>16/12/2025 01:46:20</t>
  </si>
  <si>
    <t>10542</t>
  </si>
  <si>
    <t>16/12/2025 03:51:18</t>
  </si>
  <si>
    <t>16/12/2025 05:12:41</t>
  </si>
  <si>
    <t>16/12/2025 06:20:31</t>
  </si>
  <si>
    <t>16/12/2025 06:35:51</t>
  </si>
  <si>
    <t>16/12/2025 07:00:06</t>
  </si>
  <si>
    <t>3882</t>
  </si>
  <si>
    <t>16/12/2025 07:25:38</t>
  </si>
  <si>
    <t>16/12/2025 07:59:07</t>
  </si>
  <si>
    <t>161228537</t>
  </si>
  <si>
    <t>16/12/2025 08:01:35</t>
  </si>
  <si>
    <t>157827</t>
  </si>
  <si>
    <t>16/12/2025 08:10:20</t>
  </si>
  <si>
    <t>161229345</t>
  </si>
  <si>
    <t>16/12/2025 08:43:42</t>
  </si>
  <si>
    <t>10550</t>
  </si>
  <si>
    <t>16/12/2025 08:51:19</t>
  </si>
  <si>
    <t>16/12/2025 09:02:21</t>
  </si>
  <si>
    <t>202512160901</t>
  </si>
  <si>
    <t>16/12/2025 09:02:58</t>
  </si>
  <si>
    <t>16/12/2025 09:23:47</t>
  </si>
  <si>
    <t>202512160922</t>
  </si>
  <si>
    <t>16/12/2025 09:29:52</t>
  </si>
  <si>
    <t>16/12/2025 09:38:28</t>
  </si>
  <si>
    <t>16/12/2025 10:11:30</t>
  </si>
  <si>
    <t>202512161010</t>
  </si>
  <si>
    <t>16/12/2025 10:18:45</t>
  </si>
  <si>
    <t>16/12/2025 11:16:12</t>
  </si>
  <si>
    <t>10554</t>
  </si>
  <si>
    <t>16/12/2025 11:49:35</t>
  </si>
  <si>
    <t>16/12/2025 11:55:53</t>
  </si>
  <si>
    <t>16/12/2025 12:06:40</t>
  </si>
  <si>
    <t>161243553</t>
  </si>
  <si>
    <t>16/12/2025 12:22:51</t>
  </si>
  <si>
    <t>161244511</t>
  </si>
  <si>
    <t>16/12/2025 12:26:32</t>
  </si>
  <si>
    <t>16/12/2025 12:45:24</t>
  </si>
  <si>
    <t>16/12/2025 14:20:07</t>
  </si>
  <si>
    <t>161251548</t>
  </si>
  <si>
    <t>16/12/2025 15:12:07</t>
  </si>
  <si>
    <t>16/12/2025 15:15:40</t>
  </si>
  <si>
    <t>16/12/2025 15:21:32</t>
  </si>
  <si>
    <t>16/12/2025 15:36:03</t>
  </si>
  <si>
    <t>16/12/2025 15:41:11</t>
  </si>
  <si>
    <t>16/12/2025 16:48:32</t>
  </si>
  <si>
    <t>16/12/2025 16:57:14</t>
  </si>
  <si>
    <t>161260</t>
  </si>
  <si>
    <t>16/12/2025 17:24:25</t>
  </si>
  <si>
    <t>161262617</t>
  </si>
  <si>
    <t>16/12/2025 17:25:53</t>
  </si>
  <si>
    <t>16/12/2025 18:44:22</t>
  </si>
  <si>
    <t>16/12/2025 18:51:35</t>
  </si>
  <si>
    <t>10566</t>
  </si>
  <si>
    <t>16/12/2025 19:32:02</t>
  </si>
  <si>
    <t>161270225</t>
  </si>
  <si>
    <t>16/12/2025 19:46:49</t>
  </si>
  <si>
    <t>202512161946</t>
  </si>
  <si>
    <t>16/12/2025 21:08:21</t>
  </si>
  <si>
    <t>17/12/2025 00:06:29</t>
  </si>
  <si>
    <t>02679</t>
  </si>
  <si>
    <t>DIOGO MARCAL PEREIRA</t>
  </si>
  <si>
    <t>1712313</t>
  </si>
  <si>
    <t>17/12/2025 00:18:12</t>
  </si>
  <si>
    <t>17/12/2025 03:46:09</t>
  </si>
  <si>
    <t>10568</t>
  </si>
  <si>
    <t>17/12/2025 04:38:59</t>
  </si>
  <si>
    <t>17/12/2025 04:59:23</t>
  </si>
  <si>
    <t>202512170458</t>
  </si>
  <si>
    <t>17/12/2025 05:40:34</t>
  </si>
  <si>
    <t>202512170540</t>
  </si>
  <si>
    <t>17/12/2025 06:11:36</t>
  </si>
  <si>
    <t>171222231</t>
  </si>
  <si>
    <t>17/12/2025 06:17:53</t>
  </si>
  <si>
    <t>17/12/2025 06:44:45</t>
  </si>
  <si>
    <t>171224196</t>
  </si>
  <si>
    <t>17/12/2025 07:00:43</t>
  </si>
  <si>
    <t>17/12/2025 07:04:35</t>
  </si>
  <si>
    <t>17/12/2025 07:20:30</t>
  </si>
  <si>
    <t>158258</t>
  </si>
  <si>
    <t>17/12/2025 08:03:00</t>
  </si>
  <si>
    <t>370797</t>
  </si>
  <si>
    <t>17/12/2025 08:26:27</t>
  </si>
  <si>
    <t>202512170825</t>
  </si>
  <si>
    <t>17/12/2025 08:32:56</t>
  </si>
  <si>
    <t>17/12/2025 09:07:17</t>
  </si>
  <si>
    <t>17/12/2025 09:15:57</t>
  </si>
  <si>
    <t>17/12/2025 09:48:36</t>
  </si>
  <si>
    <t>17/12/2025 09:59:24</t>
  </si>
  <si>
    <t>17/12/2025 10:21:35</t>
  </si>
  <si>
    <t>17/12/2025 12:53:50</t>
  </si>
  <si>
    <t>202512171253</t>
  </si>
  <si>
    <t>17/12/2025 13:17:12</t>
  </si>
  <si>
    <t>17/12/2025 13:25:35</t>
  </si>
  <si>
    <t>202512171324</t>
  </si>
  <si>
    <t>17/12/2025 13:54:07</t>
  </si>
  <si>
    <t>17/12/2025 13:57:23</t>
  </si>
  <si>
    <t>17/12/2025 14:05:29</t>
  </si>
  <si>
    <t>17/12/2025 14:22:35</t>
  </si>
  <si>
    <t>17/12/2025 14:50:49</t>
  </si>
  <si>
    <t>17/12/2025 14:54:19</t>
  </si>
  <si>
    <t>17/12/2025 15:01:57</t>
  </si>
  <si>
    <t>171254039</t>
  </si>
  <si>
    <t>17/12/2025 15:19:37</t>
  </si>
  <si>
    <t>171255136</t>
  </si>
  <si>
    <t>17/12/2025 15:27:59</t>
  </si>
  <si>
    <t>10580</t>
  </si>
  <si>
    <t>17/12/2025 16:11:45</t>
  </si>
  <si>
    <t>202512171611</t>
  </si>
  <si>
    <t>17/12/2025 17:19:41</t>
  </si>
  <si>
    <t>17/12/2025 17:24:34</t>
  </si>
  <si>
    <t>17/12/2025 17:30:24</t>
  </si>
  <si>
    <t>17/12/2025 17:49:29</t>
  </si>
  <si>
    <t>17/12/2025 18:18:52</t>
  </si>
  <si>
    <t>171265895</t>
  </si>
  <si>
    <t>17/12/2025 18:37:43</t>
  </si>
  <si>
    <t>17/12/2025 18:39:04</t>
  </si>
  <si>
    <t>10591</t>
  </si>
  <si>
    <t>17/12/2025 18:47:48</t>
  </si>
  <si>
    <t>17/12/2025 19:37:31</t>
  </si>
  <si>
    <t>171270575</t>
  </si>
  <si>
    <t>17/12/2025 19:51:48</t>
  </si>
  <si>
    <t>17/12/2025 22:55:56</t>
  </si>
  <si>
    <t>17/12/2025 23:40:18</t>
  </si>
  <si>
    <t>17/12/2025 23:51:41</t>
  </si>
  <si>
    <t>10595</t>
  </si>
  <si>
    <t>18/12/2025 00:31:32</t>
  </si>
  <si>
    <t>202512180030</t>
  </si>
  <si>
    <t>18/12/2025 05:44:32</t>
  </si>
  <si>
    <t>18/12/2025 06:19:25</t>
  </si>
  <si>
    <t>202512180618</t>
  </si>
  <si>
    <t>18/12/2025 06:29:19</t>
  </si>
  <si>
    <t>18/12/2025 07:17:17</t>
  </si>
  <si>
    <t>18/12/2025 07:53:19</t>
  </si>
  <si>
    <t>18/12/2025 08:52:28</t>
  </si>
  <si>
    <t>18/12/2025 08:55:37</t>
  </si>
  <si>
    <t>181231</t>
  </si>
  <si>
    <t>18/12/2025 08:56:56</t>
  </si>
  <si>
    <t>18/12/2025 09:21:25</t>
  </si>
  <si>
    <t>18/12/2025 09:48:01</t>
  </si>
  <si>
    <t>18/12/2025 10:05:14</t>
  </si>
  <si>
    <t>18/12/2025 10:06:27</t>
  </si>
  <si>
    <t>18/12/2025 10:16:08</t>
  </si>
  <si>
    <t>202512181015</t>
  </si>
  <si>
    <t>18/12/2025 10:26:46</t>
  </si>
  <si>
    <t>181237523</t>
  </si>
  <si>
    <t>18/12/2025 11:09:06</t>
  </si>
  <si>
    <t>688080</t>
  </si>
  <si>
    <t>18/12/2025 12:14:42</t>
  </si>
  <si>
    <t>202512181214</t>
  </si>
  <si>
    <t>18/12/2025 14:47:08</t>
  </si>
  <si>
    <t>202512181446</t>
  </si>
  <si>
    <t>18/12/2025 15:13:27</t>
  </si>
  <si>
    <t>18/12/2025 15:17:47</t>
  </si>
  <si>
    <t>202512181517</t>
  </si>
  <si>
    <t>18/12/2025 15:21:14</t>
  </si>
  <si>
    <t>18/12/2025 15:22:42</t>
  </si>
  <si>
    <t>18/12/2025 15:45:08</t>
  </si>
  <si>
    <t>181256</t>
  </si>
  <si>
    <t>18/12/2025 15:45:37</t>
  </si>
  <si>
    <t>202512181545</t>
  </si>
  <si>
    <t>18/12/2025 16:07:51</t>
  </si>
  <si>
    <t>18/12/2025 16:28:02</t>
  </si>
  <si>
    <t>181259</t>
  </si>
  <si>
    <t>18/12/2025 16:31:36</t>
  </si>
  <si>
    <t>18/12/2025 16:50:58</t>
  </si>
  <si>
    <t>78618</t>
  </si>
  <si>
    <t>18/12/2025 16:59:26</t>
  </si>
  <si>
    <t>18/12/2025 17:02:45</t>
  </si>
  <si>
    <t>18/12/2025 17:08:04</t>
  </si>
  <si>
    <t>18/12/2025 17:14:11</t>
  </si>
  <si>
    <t>18/12/2025 17:31:13</t>
  </si>
  <si>
    <t>18/12/2025 17:56:58</t>
  </si>
  <si>
    <t>181264567</t>
  </si>
  <si>
    <t>18/12/2025 20:53:12</t>
  </si>
  <si>
    <t>181275116</t>
  </si>
  <si>
    <t>18/12/2025 22:29:25</t>
  </si>
  <si>
    <t>18/12/2025 23:45:57</t>
  </si>
  <si>
    <t>19/12/2025 00:49:38</t>
  </si>
  <si>
    <t>19/12/2025 00:52:56</t>
  </si>
  <si>
    <t>202512190051</t>
  </si>
  <si>
    <t>19/12/2025 01:53:30</t>
  </si>
  <si>
    <t>202512190152</t>
  </si>
  <si>
    <t>19/12/2025 02:11:36</t>
  </si>
  <si>
    <t>202512190210</t>
  </si>
  <si>
    <t>19/12/2025 03:14:46</t>
  </si>
  <si>
    <t>10619</t>
  </si>
  <si>
    <t>19/12/2025 03:26:51</t>
  </si>
  <si>
    <t>202512190326</t>
  </si>
  <si>
    <t>19/12/2025 05:52:03</t>
  </si>
  <si>
    <t>10620</t>
  </si>
  <si>
    <t>19/12/2025 06:45:46</t>
  </si>
  <si>
    <t>19/12/2025 06:45:47</t>
  </si>
  <si>
    <t>19/12/2025 06:56:23</t>
  </si>
  <si>
    <t>191224900</t>
  </si>
  <si>
    <t>19/12/2025 07:34:30</t>
  </si>
  <si>
    <t>191227171</t>
  </si>
  <si>
    <t>19/12/2025 07:57:25</t>
  </si>
  <si>
    <t>19/12/2025 08:06:47</t>
  </si>
  <si>
    <t>19/12/2025 09:09:41</t>
  </si>
  <si>
    <t>191232941</t>
  </si>
  <si>
    <t>19/12/2025 09:10:13</t>
  </si>
  <si>
    <t>159373</t>
  </si>
  <si>
    <t>19/12/2025 09:57:39</t>
  </si>
  <si>
    <t>19/12/2025 10:04:59</t>
  </si>
  <si>
    <t>19/12/2025 10:17:13</t>
  </si>
  <si>
    <t>19/12/2025 10:19:22</t>
  </si>
  <si>
    <t>19/12/2025 10:58:48</t>
  </si>
  <si>
    <t>19/12/2025 11:16:50</t>
  </si>
  <si>
    <t>202512191115</t>
  </si>
  <si>
    <t>19/12/2025 11:17:27</t>
  </si>
  <si>
    <t>202512191116</t>
  </si>
  <si>
    <t>19/12/2025 11:25:28</t>
  </si>
  <si>
    <t>191241074</t>
  </si>
  <si>
    <t>19/12/2025 12:09:44</t>
  </si>
  <si>
    <t>19/12/2025 15:26:35</t>
  </si>
  <si>
    <t>19/12/2025 16:39:57</t>
  </si>
  <si>
    <t>19/12/2025 16:40:12</t>
  </si>
  <si>
    <t>191259</t>
  </si>
  <si>
    <t>19/12/2025 17:08:13</t>
  </si>
  <si>
    <t>191261437</t>
  </si>
  <si>
    <t>19/12/2025 17:36:34</t>
  </si>
  <si>
    <t>19/12/2025 17:39:36</t>
  </si>
  <si>
    <t>19/12/2025 17:44:25</t>
  </si>
  <si>
    <t>19/12/2025 17:48:02</t>
  </si>
  <si>
    <t>19/12/2025 18:12:02</t>
  </si>
  <si>
    <t>19/12/2025 18:12:47</t>
  </si>
  <si>
    <t>202512191812</t>
  </si>
  <si>
    <t>19/12/2025 18:16:59</t>
  </si>
  <si>
    <t>191265720</t>
  </si>
  <si>
    <t>19/12/2025 18:40:25</t>
  </si>
  <si>
    <t>19/12/2025 18:56:17</t>
  </si>
  <si>
    <t>19/12/2025 18:58:18</t>
  </si>
  <si>
    <t>19/12/2025 19:04:33</t>
  </si>
  <si>
    <t>19/12/2025 20:45:16</t>
  </si>
  <si>
    <t>19/12/2025 20:45:17</t>
  </si>
  <si>
    <t>19/12/2025 20:45:50</t>
  </si>
  <si>
    <t>19/12/2025 20:47:22</t>
  </si>
  <si>
    <t>83973</t>
  </si>
  <si>
    <t>19/12/2025 20:49:25</t>
  </si>
  <si>
    <t>83975</t>
  </si>
  <si>
    <t>19/12/2025 23:47:07</t>
  </si>
  <si>
    <t>202512192346</t>
  </si>
  <si>
    <t>20/12/2025 00:18:07</t>
  </si>
  <si>
    <t>202512200016</t>
  </si>
  <si>
    <t>20/12/2025 01:02:28</t>
  </si>
  <si>
    <t>10647</t>
  </si>
  <si>
    <t>20/12/2025 01:15:42</t>
  </si>
  <si>
    <t>10648</t>
  </si>
  <si>
    <t>20/12/2025 02:52:04</t>
  </si>
  <si>
    <t>20/12/2025 05:17:02</t>
  </si>
  <si>
    <t>20/12/2025 06:03:57</t>
  </si>
  <si>
    <t>20/12/2025 06:12:53</t>
  </si>
  <si>
    <t>20/12/2025 06:46:20</t>
  </si>
  <si>
    <t>20/12/2025 06:46:46</t>
  </si>
  <si>
    <t>20/12/2025 08:44:51</t>
  </si>
  <si>
    <t>20/12/2025 08:56:35</t>
  </si>
  <si>
    <t>201232111</t>
  </si>
  <si>
    <t>20/12/2025 09:03:28</t>
  </si>
  <si>
    <t>202512200902</t>
  </si>
  <si>
    <t>20/12/2025 09:22:16</t>
  </si>
  <si>
    <t>202512200921</t>
  </si>
  <si>
    <t>20/12/2025 10:23:24</t>
  </si>
  <si>
    <t>10651</t>
  </si>
  <si>
    <t>20/12/2025 11:08:35</t>
  </si>
  <si>
    <t>201240076</t>
  </si>
  <si>
    <t>20/12/2025 11:19:43</t>
  </si>
  <si>
    <t>201240700</t>
  </si>
  <si>
    <t>20/12/2025 11:35:22</t>
  </si>
  <si>
    <t>10653</t>
  </si>
  <si>
    <t>20/12/2025 12:18:29</t>
  </si>
  <si>
    <t>160017</t>
  </si>
  <si>
    <t>20/12/2025 12:27:48</t>
  </si>
  <si>
    <t>202512201227</t>
  </si>
  <si>
    <t>20/12/2025 12:51:02</t>
  </si>
  <si>
    <t>202512201250</t>
  </si>
  <si>
    <t>20/12/2025 13:02:35</t>
  </si>
  <si>
    <t>202512201301</t>
  </si>
  <si>
    <t>20/12/2025 15:08:24</t>
  </si>
  <si>
    <t>20/12/2025 15:36:43</t>
  </si>
  <si>
    <t>20/12/2025 16:40:44</t>
  </si>
  <si>
    <t>20/12/2025 17:28:47</t>
  </si>
  <si>
    <t>201262845</t>
  </si>
  <si>
    <t>20/12/2025 18:07:14</t>
  </si>
  <si>
    <t>20/12/2025 18:15:56</t>
  </si>
  <si>
    <t>201265696</t>
  </si>
  <si>
    <t>20/12/2025 19:08:22</t>
  </si>
  <si>
    <t>201268813</t>
  </si>
  <si>
    <t>20/12/2025 19:35:06</t>
  </si>
  <si>
    <t>20/12/2025 19:50:43</t>
  </si>
  <si>
    <t>20/12/2025 20:16:20</t>
  </si>
  <si>
    <t>20/12/2025 21:11:32</t>
  </si>
  <si>
    <t>202512202110</t>
  </si>
  <si>
    <t>20/12/2025 21:26:37</t>
  </si>
  <si>
    <t>21/12/2025 00:00:30</t>
  </si>
  <si>
    <t>201286393</t>
  </si>
  <si>
    <t>21/12/2025 00:04:28</t>
  </si>
  <si>
    <t>202512210003</t>
  </si>
  <si>
    <t>21/12/2025 00:12:28</t>
  </si>
  <si>
    <t>21/12/2025 03:39:46</t>
  </si>
  <si>
    <t>21/12/2025 04:09:00</t>
  </si>
  <si>
    <t>10665</t>
  </si>
  <si>
    <t>21/12/2025 04:25:28</t>
  </si>
  <si>
    <t>202512210424</t>
  </si>
  <si>
    <t>21/12/2025 06:41:46</t>
  </si>
  <si>
    <t>21/12/2025 06:50:48</t>
  </si>
  <si>
    <t>211224596</t>
  </si>
  <si>
    <t>21/12/2025 08:13:48</t>
  </si>
  <si>
    <t>21/12/2025 08:38:27</t>
  </si>
  <si>
    <t>202512210837</t>
  </si>
  <si>
    <t>21/12/2025 08:45:30</t>
  </si>
  <si>
    <t>211231</t>
  </si>
  <si>
    <t>21/12/2025 08:49:41</t>
  </si>
  <si>
    <t>211231688</t>
  </si>
  <si>
    <t>21/12/2025 09:46:02</t>
  </si>
  <si>
    <t>202512210945</t>
  </si>
  <si>
    <t>21/12/2025 10:07:35</t>
  </si>
  <si>
    <t>21/12/2025 11:03:10</t>
  </si>
  <si>
    <t>21/12/2025 13:06:52</t>
  </si>
  <si>
    <t>21/12/2025 13:12:45</t>
  </si>
  <si>
    <t>211247484</t>
  </si>
  <si>
    <t>21/12/2025 13:18:17</t>
  </si>
  <si>
    <t>202512211317</t>
  </si>
  <si>
    <t>21/12/2025 14:49:38</t>
  </si>
  <si>
    <t>371416</t>
  </si>
  <si>
    <t>21/12/2025 16:32:51</t>
  </si>
  <si>
    <t>21/12/2025 16:38:13</t>
  </si>
  <si>
    <t>211259812</t>
  </si>
  <si>
    <t>21/12/2025 17:06:11</t>
  </si>
  <si>
    <t>21/12/2025 17:15:30</t>
  </si>
  <si>
    <t>21/12/2025 18:22:00</t>
  </si>
  <si>
    <t>21/12/2025 18:25:03</t>
  </si>
  <si>
    <t>21/12/2025 18:34:13</t>
  </si>
  <si>
    <t>211266785</t>
  </si>
  <si>
    <t>21/12/2025 19:20:00</t>
  </si>
  <si>
    <t>211269524</t>
  </si>
  <si>
    <t>21/12/2025 20:18:45</t>
  </si>
  <si>
    <t>211273051</t>
  </si>
  <si>
    <t>21/12/2025 20:41:32</t>
  </si>
  <si>
    <t>202512212041</t>
  </si>
  <si>
    <t>21/12/2025 20:47:16</t>
  </si>
  <si>
    <t>21/12/2025 21:24:15</t>
  </si>
  <si>
    <t>22/12/2025 00:56:28</t>
  </si>
  <si>
    <t>22/12/2025 01:48:12</t>
  </si>
  <si>
    <t>202512220147</t>
  </si>
  <si>
    <t>22/12/2025 03:28:02</t>
  </si>
  <si>
    <t>22/12/2025 03:32:38</t>
  </si>
  <si>
    <t>202512220331</t>
  </si>
  <si>
    <t>22/12/2025 04:53:16</t>
  </si>
  <si>
    <t>10671</t>
  </si>
  <si>
    <t>22/12/2025 05:30:18</t>
  </si>
  <si>
    <t>22/12/2025 06:06:49</t>
  </si>
  <si>
    <t>22/12/2025 06:46:46</t>
  </si>
  <si>
    <t>22/12/2025 07:10:53</t>
  </si>
  <si>
    <t>160592</t>
  </si>
  <si>
    <t>22/12/2025 07:19:03</t>
  </si>
  <si>
    <t>68348</t>
  </si>
  <si>
    <t>22/12/2025 07:24:28</t>
  </si>
  <si>
    <t>22/12/2025 07:30:57</t>
  </si>
  <si>
    <t>22/12/2025 07:52:47</t>
  </si>
  <si>
    <t>22/12/2025 07:57:45</t>
  </si>
  <si>
    <t>22/12/2025 07:58:33</t>
  </si>
  <si>
    <t>22/12/2025 08:05:16</t>
  </si>
  <si>
    <t>22/12/2025 08:37:35</t>
  </si>
  <si>
    <t>221231013</t>
  </si>
  <si>
    <t>22/12/2025 09:10:25</t>
  </si>
  <si>
    <t>22/12/2025 09:14:35</t>
  </si>
  <si>
    <t>202512220913</t>
  </si>
  <si>
    <t>22/12/2025 09:21:06</t>
  </si>
  <si>
    <t>22/12/2025 09:38:29</t>
  </si>
  <si>
    <t>10681</t>
  </si>
  <si>
    <t>22/12/2025 09:51:31</t>
  </si>
  <si>
    <t>22/12/2025 09:52:01</t>
  </si>
  <si>
    <t>22/12/2025 10:14:28</t>
  </si>
  <si>
    <t>22/12/2025 11:36:41</t>
  </si>
  <si>
    <t>22/12/2025 12:14:50</t>
  </si>
  <si>
    <t>221244</t>
  </si>
  <si>
    <t>22/12/2025 12:34:16</t>
  </si>
  <si>
    <t>22/12/2025 12:40:21</t>
  </si>
  <si>
    <t>202512221239</t>
  </si>
  <si>
    <t>22/12/2025 12:58:04</t>
  </si>
  <si>
    <t>221246630</t>
  </si>
  <si>
    <t>22/12/2025 13:24:04</t>
  </si>
  <si>
    <t>202512221323</t>
  </si>
  <si>
    <t>22/12/2025 13:30:18</t>
  </si>
  <si>
    <t>202512221329</t>
  </si>
  <si>
    <t>22/12/2025 13:40:14</t>
  </si>
  <si>
    <t>22/12/2025 14:21:14</t>
  </si>
  <si>
    <t>22/12/2025 14:45:52</t>
  </si>
  <si>
    <t>221253108</t>
  </si>
  <si>
    <t>22/12/2025 15:01:24</t>
  </si>
  <si>
    <t>22/12/2025 15:13:25</t>
  </si>
  <si>
    <t>221254706</t>
  </si>
  <si>
    <t>22/12/2025 15:21:34</t>
  </si>
  <si>
    <t>22/12/2025 15:41:19</t>
  </si>
  <si>
    <t>22/12/2025 15:44:32</t>
  </si>
  <si>
    <t>22/12/2025 16:19:48</t>
  </si>
  <si>
    <t>22/12/2025 16:31:20</t>
  </si>
  <si>
    <t>22/12/2025 16:51:35</t>
  </si>
  <si>
    <t>221260</t>
  </si>
  <si>
    <t>22/12/2025 17:31:27</t>
  </si>
  <si>
    <t>22/12/2025 17:56:30</t>
  </si>
  <si>
    <t>22/12/2025 17:58:07</t>
  </si>
  <si>
    <t>10698</t>
  </si>
  <si>
    <t>22/12/2025 18:28:52</t>
  </si>
  <si>
    <t>22/12/2025 18:36:14</t>
  </si>
  <si>
    <t>22/12/2025 19:10:21</t>
  </si>
  <si>
    <t>22/12/2025 20:07:58</t>
  </si>
  <si>
    <t>221272428</t>
  </si>
  <si>
    <t>22/12/2025 22:08:27</t>
  </si>
  <si>
    <t>23/12/2025 01:00:20</t>
  </si>
  <si>
    <t>10705</t>
  </si>
  <si>
    <t>23/12/2025 01:53:38</t>
  </si>
  <si>
    <t>202512230148</t>
  </si>
  <si>
    <t>23/12/2025 04:16:15</t>
  </si>
  <si>
    <t>23/12/2025 04:39:18</t>
  </si>
  <si>
    <t>202512230438</t>
  </si>
  <si>
    <t>23/12/2025 04:59:33</t>
  </si>
  <si>
    <t>23/12/2025 06:08:32</t>
  </si>
  <si>
    <t>23/12/2025 06:20:02</t>
  </si>
  <si>
    <t>23/12/2025 06:32:25</t>
  </si>
  <si>
    <t>231223503</t>
  </si>
  <si>
    <t>23/12/2025 06:33:39</t>
  </si>
  <si>
    <t>231223581</t>
  </si>
  <si>
    <t>23/12/2025 06:36:00</t>
  </si>
  <si>
    <t>23/12/2025 06:41:19</t>
  </si>
  <si>
    <t>23/12/2025 06:48:44</t>
  </si>
  <si>
    <t>231224425</t>
  </si>
  <si>
    <t>23/12/2025 07:10:13</t>
  </si>
  <si>
    <t>23/12/2025 07:30:45</t>
  </si>
  <si>
    <t>23/12/2025 07:35:46</t>
  </si>
  <si>
    <t>23/12/2025 08:11:21</t>
  </si>
  <si>
    <t>84939</t>
  </si>
  <si>
    <t>23/12/2025 08:48:36</t>
  </si>
  <si>
    <t>202512230847</t>
  </si>
  <si>
    <t>23/12/2025 09:11:49</t>
  </si>
  <si>
    <t>23/12/2025 09:13:10</t>
  </si>
  <si>
    <t>23/12/2025 09:14:19</t>
  </si>
  <si>
    <t>231233214</t>
  </si>
  <si>
    <t>23/12/2025 09:14:43</t>
  </si>
  <si>
    <t>23/12/2025 13:04:58</t>
  </si>
  <si>
    <t>23/12/2025 13:34:44</t>
  </si>
  <si>
    <t>00047</t>
  </si>
  <si>
    <t>KARLA THAISE SILVA CARVALHO</t>
  </si>
  <si>
    <t>23/12/2025 13:42:22</t>
  </si>
  <si>
    <t>202512231341</t>
  </si>
  <si>
    <t>23/12/2025 13:57:39</t>
  </si>
  <si>
    <t>231250228</t>
  </si>
  <si>
    <t>23/12/2025 14:29:52</t>
  </si>
  <si>
    <t>231252080</t>
  </si>
  <si>
    <t>23/12/2025 14:51:11</t>
  </si>
  <si>
    <t>202512231450</t>
  </si>
  <si>
    <t>23/12/2025 14:56:05</t>
  </si>
  <si>
    <t>202512231455</t>
  </si>
  <si>
    <t>23/12/2025 15:10:48</t>
  </si>
  <si>
    <t>23/12/2025 16:23:49</t>
  </si>
  <si>
    <t>231258769</t>
  </si>
  <si>
    <t>23/12/2025 17:20:41</t>
  </si>
  <si>
    <t>23/12/2025 17:52:16</t>
  </si>
  <si>
    <t>31867006</t>
  </si>
  <si>
    <t>CARRETEIRO 10</t>
  </si>
  <si>
    <t>309219</t>
  </si>
  <si>
    <t>23/12/2025 17:58:55</t>
  </si>
  <si>
    <t>231264690</t>
  </si>
  <si>
    <t>23/12/2025 18:20:51</t>
  </si>
  <si>
    <t>231265999</t>
  </si>
  <si>
    <t>23/12/2025 18:24:17</t>
  </si>
  <si>
    <t>23/12/2025 18:36:49</t>
  </si>
  <si>
    <t>23/12/2025 18:38:11</t>
  </si>
  <si>
    <t>23/12/2025 18:40:29</t>
  </si>
  <si>
    <t>23/12/2025 18:44:41</t>
  </si>
  <si>
    <t>231267390</t>
  </si>
  <si>
    <t>23/12/2025 18:51:47</t>
  </si>
  <si>
    <t>23/12/2025 19:06:42</t>
  </si>
  <si>
    <t>23/12/2025 20:41:33</t>
  </si>
  <si>
    <t>23/12/2025 21:09:36</t>
  </si>
  <si>
    <t>202512232109</t>
  </si>
  <si>
    <t>23/12/2025 21:18:42</t>
  </si>
  <si>
    <t>23/12/2025 21:21:54</t>
  </si>
  <si>
    <t>23/12/2025 21:48:35</t>
  </si>
  <si>
    <t>10744</t>
  </si>
  <si>
    <t>24/12/2025 00:25:46</t>
  </si>
  <si>
    <t>202512240024</t>
  </si>
  <si>
    <t>24/12/2025 00:26:05</t>
  </si>
  <si>
    <t>202512240025</t>
  </si>
  <si>
    <t>24/12/2025 01:43:30</t>
  </si>
  <si>
    <t>202512240142</t>
  </si>
  <si>
    <t>24/12/2025 02:15:50</t>
  </si>
  <si>
    <t>10748</t>
  </si>
  <si>
    <t>24/12/2025 03:07:39</t>
  </si>
  <si>
    <t>24/12/2025 04:16:07</t>
  </si>
  <si>
    <t>202512240415</t>
  </si>
  <si>
    <t>24/12/2025 06:23:09</t>
  </si>
  <si>
    <t>24/12/2025 06:24:54</t>
  </si>
  <si>
    <t>24/12/2025 06:40:00</t>
  </si>
  <si>
    <t>24/12/2025 06:53:43</t>
  </si>
  <si>
    <t>24/12/2025 07:17:42</t>
  </si>
  <si>
    <t>161581</t>
  </si>
  <si>
    <t>24/12/2025 07:53:17</t>
  </si>
  <si>
    <t>24/12/2025 08:37:12</t>
  </si>
  <si>
    <t>24/12/2025 09:08:13</t>
  </si>
  <si>
    <t>85424</t>
  </si>
  <si>
    <t>24/12/2025 09:09:13</t>
  </si>
  <si>
    <t>24/12/2025 10:35:44</t>
  </si>
  <si>
    <t>241238</t>
  </si>
  <si>
    <t>24/12/2025 11:11:17</t>
  </si>
  <si>
    <t>24/12/2025 11:56:19</t>
  </si>
  <si>
    <t>24/12/2025 12:05:24</t>
  </si>
  <si>
    <t>202512241204</t>
  </si>
  <si>
    <t>24/12/2025 13:09:10</t>
  </si>
  <si>
    <t>10759</t>
  </si>
  <si>
    <t>24/12/2025 13:10:02</t>
  </si>
  <si>
    <t>241247363</t>
  </si>
  <si>
    <t>24/12/2025 13:20:23</t>
  </si>
  <si>
    <t>24/12/2025 13:58:51</t>
  </si>
  <si>
    <t>10762</t>
  </si>
  <si>
    <t>24/12/2025 15:34:57</t>
  </si>
  <si>
    <t>241256</t>
  </si>
  <si>
    <t>24/12/2025 15:46:40</t>
  </si>
  <si>
    <t>241256708</t>
  </si>
  <si>
    <t>24/12/2025 15:54:29</t>
  </si>
  <si>
    <t>24/12/2025 16:53:12</t>
  </si>
  <si>
    <t>202512241652</t>
  </si>
  <si>
    <t>24/12/2025 17:30:49</t>
  </si>
  <si>
    <t>24/12/2025 17:31:38</t>
  </si>
  <si>
    <t>202512241730</t>
  </si>
  <si>
    <t>24/12/2025 17:32:29</t>
  </si>
  <si>
    <t>241263</t>
  </si>
  <si>
    <t>24/12/2025 17:52:57</t>
  </si>
  <si>
    <t>241264331</t>
  </si>
  <si>
    <t>24/12/2025 17:55:50</t>
  </si>
  <si>
    <t>24/12/2025 18:10:11</t>
  </si>
  <si>
    <t>24/12/2025 19:12:22</t>
  </si>
  <si>
    <t>241269</t>
  </si>
  <si>
    <t>24/12/2025 19:45:03</t>
  </si>
  <si>
    <t>24/12/2025 19:51:01</t>
  </si>
  <si>
    <t>241271379</t>
  </si>
  <si>
    <t>24/12/2025 20:04:08</t>
  </si>
  <si>
    <t>24/12/2025 22:18:43</t>
  </si>
  <si>
    <t>10770</t>
  </si>
  <si>
    <t>24/12/2025 22:59:22</t>
  </si>
  <si>
    <t>10771</t>
  </si>
  <si>
    <t>24/12/2025 23:31:10</t>
  </si>
  <si>
    <t>25/12/2025 00:46:14</t>
  </si>
  <si>
    <t>25/12/2025 01:21:11</t>
  </si>
  <si>
    <t>202512250120</t>
  </si>
  <si>
    <t>25/12/2025 01:59:07</t>
  </si>
  <si>
    <t>25/12/2025 03:47:35</t>
  </si>
  <si>
    <t>202512250346</t>
  </si>
  <si>
    <t>25/12/2025 04:37:18</t>
  </si>
  <si>
    <t>25/12/2025 06:21:32</t>
  </si>
  <si>
    <t>251222839</t>
  </si>
  <si>
    <t>25/12/2025 06:30:26</t>
  </si>
  <si>
    <t>25/12/2025 06:55:30</t>
  </si>
  <si>
    <t>251224815</t>
  </si>
  <si>
    <t>25/12/2025 07:37:09</t>
  </si>
  <si>
    <t>251227385</t>
  </si>
  <si>
    <t>25/12/2025 07:53:40</t>
  </si>
  <si>
    <t>251228319</t>
  </si>
  <si>
    <t>25/12/2025 08:48:44</t>
  </si>
  <si>
    <t>25/12/2025 10:14:11</t>
  </si>
  <si>
    <t>25/12/2025 10:58:55</t>
  </si>
  <si>
    <t>25/12/2025 11:29:21</t>
  </si>
  <si>
    <t>25/12/2025 11:43:50</t>
  </si>
  <si>
    <t>251242135</t>
  </si>
  <si>
    <t>25/12/2025 12:30:40</t>
  </si>
  <si>
    <t>251244</t>
  </si>
  <si>
    <t>25/12/2025 13:54:27</t>
  </si>
  <si>
    <t>202512251353</t>
  </si>
  <si>
    <t>25/12/2025 14:06:18</t>
  </si>
  <si>
    <t>371986</t>
  </si>
  <si>
    <t>25/12/2025 14:38:10</t>
  </si>
  <si>
    <t>10774</t>
  </si>
  <si>
    <t>25/12/2025 16:15:13</t>
  </si>
  <si>
    <t>251258426</t>
  </si>
  <si>
    <t>25/12/2025 16:38:10</t>
  </si>
  <si>
    <t>202512251637</t>
  </si>
  <si>
    <t>25/12/2025 16:40:06</t>
  </si>
  <si>
    <t>25/12/2025 16:42:06</t>
  </si>
  <si>
    <t>25/12/2025 16:43:38</t>
  </si>
  <si>
    <t>25/12/2025 16:45:51</t>
  </si>
  <si>
    <t>25/12/2025 17:50:29</t>
  </si>
  <si>
    <t>251264132</t>
  </si>
  <si>
    <t>25/12/2025 17:53:20</t>
  </si>
  <si>
    <t>25/12/2025 18:34:09</t>
  </si>
  <si>
    <t>251266793</t>
  </si>
  <si>
    <t>26/12/2025 00:22:33</t>
  </si>
  <si>
    <t>10777</t>
  </si>
  <si>
    <t>26/12/2025 00:25:14</t>
  </si>
  <si>
    <t>26/12/2025 02:47:52</t>
  </si>
  <si>
    <t>202512260247</t>
  </si>
  <si>
    <t>26/12/2025 03:07:26</t>
  </si>
  <si>
    <t>26/12/2025 03:52:08</t>
  </si>
  <si>
    <t>202512260351</t>
  </si>
  <si>
    <t>26/12/2025 04:39:21</t>
  </si>
  <si>
    <t>26/12/2025 06:17:48</t>
  </si>
  <si>
    <t>26/12/2025 06:34:11</t>
  </si>
  <si>
    <t>26/12/2025 06:38:50</t>
  </si>
  <si>
    <t>26/12/2025 07:03:27</t>
  </si>
  <si>
    <t>261225317</t>
  </si>
  <si>
    <t>26/12/2025 07:42:01</t>
  </si>
  <si>
    <t>26/12/2025 08:08:32</t>
  </si>
  <si>
    <t>26/12/2025 08:23:48</t>
  </si>
  <si>
    <t>26/12/2025 08:32:18</t>
  </si>
  <si>
    <t>261230</t>
  </si>
  <si>
    <t>26/12/2025 10:29:22</t>
  </si>
  <si>
    <t>202512261028</t>
  </si>
  <si>
    <t>26/12/2025 11:22:59</t>
  </si>
  <si>
    <t>26/12/2025 12:37:30</t>
  </si>
  <si>
    <t>261245319</t>
  </si>
  <si>
    <t>26/12/2025 13:24:23</t>
  </si>
  <si>
    <t>26/12/2025 13:36:25</t>
  </si>
  <si>
    <t>261248927</t>
  </si>
  <si>
    <t>26/12/2025 15:20:28</t>
  </si>
  <si>
    <t>202512261519</t>
  </si>
  <si>
    <t>26/12/2025 15:33:55</t>
  </si>
  <si>
    <t>202512261533</t>
  </si>
  <si>
    <t>26/12/2025 15:43:24</t>
  </si>
  <si>
    <t>26/12/2025 15:45:35</t>
  </si>
  <si>
    <t>26/12/2025 15:50:41</t>
  </si>
  <si>
    <t>26/12/2025 16:01:14</t>
  </si>
  <si>
    <t>26/12/2025 16:14:57</t>
  </si>
  <si>
    <t>202512261614</t>
  </si>
  <si>
    <t>26/12/2025 17:06:20</t>
  </si>
  <si>
    <t>162439</t>
  </si>
  <si>
    <t>26/12/2025 18:03:25</t>
  </si>
  <si>
    <t>261264924</t>
  </si>
  <si>
    <t>26/12/2025 18:33:18</t>
  </si>
  <si>
    <t>26/12/2025 18:38:55</t>
  </si>
  <si>
    <t>26/12/2025 19:21:20</t>
  </si>
  <si>
    <t>261269586</t>
  </si>
  <si>
    <t>26/12/2025 19:44:52</t>
  </si>
  <si>
    <t>26/12/2025 20:18:37</t>
  </si>
  <si>
    <t>10790</t>
  </si>
  <si>
    <t>26/12/2025 20:40:39</t>
  </si>
  <si>
    <t>26/12/2025 22:32:31</t>
  </si>
  <si>
    <t>27/12/2025 01:20:43</t>
  </si>
  <si>
    <t>27/12/2025 01:34:39</t>
  </si>
  <si>
    <t>27125646</t>
  </si>
  <si>
    <t>27/12/2025 03:14:13</t>
  </si>
  <si>
    <t>10791</t>
  </si>
  <si>
    <t>27/12/2025 05:23:13</t>
  </si>
  <si>
    <t>202512270522</t>
  </si>
  <si>
    <t>27/12/2025 06:17:21</t>
  </si>
  <si>
    <t>27/12/2025 06:21:47</t>
  </si>
  <si>
    <t>27/12/2025 06:33:05</t>
  </si>
  <si>
    <t>27/12/2025 06:45:22</t>
  </si>
  <si>
    <t>372160</t>
  </si>
  <si>
    <t>27/12/2025 06:50:49</t>
  </si>
  <si>
    <t>27/12/2025 06:58:39</t>
  </si>
  <si>
    <t>27/12/2025 07:22:26</t>
  </si>
  <si>
    <t>271226461</t>
  </si>
  <si>
    <t>27/12/2025 09:03:25</t>
  </si>
  <si>
    <t>27/12/2025 09:05:58</t>
  </si>
  <si>
    <t>27/12/2025 09:35:16</t>
  </si>
  <si>
    <t>202512270934</t>
  </si>
  <si>
    <t>27/12/2025 11:03:25</t>
  </si>
  <si>
    <t>271239695</t>
  </si>
  <si>
    <t>27/12/2025 11:27:22</t>
  </si>
  <si>
    <t>27/12/2025 11:51:47</t>
  </si>
  <si>
    <t>27/12/2025 12:31:11</t>
  </si>
  <si>
    <t>27/12/2025 13:18:05</t>
  </si>
  <si>
    <t>02763</t>
  </si>
  <si>
    <t>JENIVALDO JESUS MATOS</t>
  </si>
  <si>
    <t>271247788</t>
  </si>
  <si>
    <t>27/12/2025 13:22:55</t>
  </si>
  <si>
    <t>10798</t>
  </si>
  <si>
    <t>27/12/2025 13:31:05</t>
  </si>
  <si>
    <t>27/12/2025 14:32:07</t>
  </si>
  <si>
    <t>202512271431</t>
  </si>
  <si>
    <t>27/12/2025 14:36:32</t>
  </si>
  <si>
    <t>27/12/2025 16:10:30</t>
  </si>
  <si>
    <t>27/12/2025 16:55:47</t>
  </si>
  <si>
    <t>27/12/2025 17:07:03</t>
  </si>
  <si>
    <t>27/12/2025 17:19:28</t>
  </si>
  <si>
    <t>27/12/2025 18:05:30</t>
  </si>
  <si>
    <t>27/12/2025 18:11:57</t>
  </si>
  <si>
    <t>271265469</t>
  </si>
  <si>
    <t>27/12/2025 18:23:11</t>
  </si>
  <si>
    <t>27/12/2025 18:28:42</t>
  </si>
  <si>
    <t>10800</t>
  </si>
  <si>
    <t>27/12/2025 19:47:19</t>
  </si>
  <si>
    <t>10804</t>
  </si>
  <si>
    <t>27/12/2025 20:05:22</t>
  </si>
  <si>
    <t>271272227</t>
  </si>
  <si>
    <t>27/12/2025 20:41:42</t>
  </si>
  <si>
    <t>27/12/2025 21:52:38</t>
  </si>
  <si>
    <t>202512272152</t>
  </si>
  <si>
    <t>28/12/2025 00:01:23</t>
  </si>
  <si>
    <t>10805</t>
  </si>
  <si>
    <t>28/12/2025 01:02:54</t>
  </si>
  <si>
    <t>202512280101</t>
  </si>
  <si>
    <t>28/12/2025 02:19:36</t>
  </si>
  <si>
    <t>202512280216</t>
  </si>
  <si>
    <t>28/12/2025 03:14:07</t>
  </si>
  <si>
    <t>28/12/2025 03:16:16</t>
  </si>
  <si>
    <t>28/12/2025 03:46:48</t>
  </si>
  <si>
    <t>28/12/2025 04:08:20</t>
  </si>
  <si>
    <t>10807</t>
  </si>
  <si>
    <t>28/12/2025 04:17:18</t>
  </si>
  <si>
    <t>28/12/2025 06:14:04</t>
  </si>
  <si>
    <t>28/12/2025 06:19:40</t>
  </si>
  <si>
    <t>281222681</t>
  </si>
  <si>
    <t>28/12/2025 06:35:06</t>
  </si>
  <si>
    <t>28/12/2025 09:34:57</t>
  </si>
  <si>
    <t>10809</t>
  </si>
  <si>
    <t>28/12/2025 10:49:07</t>
  </si>
  <si>
    <t>10810</t>
  </si>
  <si>
    <t>28/12/2025 12:01:41</t>
  </si>
  <si>
    <t>28/12/2025 13:28:29</t>
  </si>
  <si>
    <t>28/12/2025 13:53:46</t>
  </si>
  <si>
    <t>28/12/2025 14:42:35</t>
  </si>
  <si>
    <t>7928</t>
  </si>
  <si>
    <t>28/12/2025 15:16:05</t>
  </si>
  <si>
    <t>281254876</t>
  </si>
  <si>
    <t>28/12/2025 15:42:15</t>
  </si>
  <si>
    <t>202512281541</t>
  </si>
  <si>
    <t>28/12/2025 15:42:22</t>
  </si>
  <si>
    <t>281256448</t>
  </si>
  <si>
    <t>28/12/2025 15:46:22</t>
  </si>
  <si>
    <t>28/12/2025 15:47:25</t>
  </si>
  <si>
    <t>28/12/2025 16:49:18</t>
  </si>
  <si>
    <t>28/12/2025 18:33:23</t>
  </si>
  <si>
    <t>281266732</t>
  </si>
  <si>
    <t>28/12/2025 20:23:58</t>
  </si>
  <si>
    <t>28/12/2025 22:10:28</t>
  </si>
  <si>
    <t>202512282209</t>
  </si>
  <si>
    <t>28/12/2025 22:23:04</t>
  </si>
  <si>
    <t>28/12/2025 23:45:00</t>
  </si>
  <si>
    <t>10819</t>
  </si>
  <si>
    <t>29/12/2025 01:10:04</t>
  </si>
  <si>
    <t>202512290109</t>
  </si>
  <si>
    <t>29/12/2025 03:27:24</t>
  </si>
  <si>
    <t>29/12/2025 05:03:14</t>
  </si>
  <si>
    <t>202512290502</t>
  </si>
  <si>
    <t>29/12/2025 05:53:52</t>
  </si>
  <si>
    <t>29/12/2025 06:04:10</t>
  </si>
  <si>
    <t>29/12/2025 06:07:22</t>
  </si>
  <si>
    <t>29/12/2025 06:16:47</t>
  </si>
  <si>
    <t>29/12/2025 06:29:45</t>
  </si>
  <si>
    <t>291223319</t>
  </si>
  <si>
    <t>29/12/2025 06:55:18</t>
  </si>
  <si>
    <t>291224814</t>
  </si>
  <si>
    <t>29/12/2025 07:24:19</t>
  </si>
  <si>
    <t>29/12/2025 07:29:03</t>
  </si>
  <si>
    <t>29/12/2025 07:41:17</t>
  </si>
  <si>
    <t>8908179606</t>
  </si>
  <si>
    <t>29/12/2025 08:15:00</t>
  </si>
  <si>
    <t>163123</t>
  </si>
  <si>
    <t>29/12/2025 08:34:41</t>
  </si>
  <si>
    <t>29/12/2025 08:37:10</t>
  </si>
  <si>
    <t>29/12/2025 08:43:19</t>
  </si>
  <si>
    <t>10821</t>
  </si>
  <si>
    <t>29/12/2025 09:06:18</t>
  </si>
  <si>
    <t>29/12/2025 09:20:39</t>
  </si>
  <si>
    <t>29/12/2025 09:41:16</t>
  </si>
  <si>
    <t>202512290940</t>
  </si>
  <si>
    <t>29/12/2025 11:01:34</t>
  </si>
  <si>
    <t>291239578</t>
  </si>
  <si>
    <t>29/12/2025 11:07:39</t>
  </si>
  <si>
    <t>29/12/2025 12:26:37</t>
  </si>
  <si>
    <t>29/12/2025 12:27:45</t>
  </si>
  <si>
    <t>29/12/2025 12:37:45</t>
  </si>
  <si>
    <t>291245232</t>
  </si>
  <si>
    <t>29/12/2025 13:04:23</t>
  </si>
  <si>
    <t>202512291303</t>
  </si>
  <si>
    <t>29/12/2025 13:12:12</t>
  </si>
  <si>
    <t>202512291311</t>
  </si>
  <si>
    <t>29/12/2025 13:52:46</t>
  </si>
  <si>
    <t>291249910</t>
  </si>
  <si>
    <t>29/12/2025 13:57:52</t>
  </si>
  <si>
    <t>29/12/2025 14:42:46</t>
  </si>
  <si>
    <t>29/12/2025 15:41:14</t>
  </si>
  <si>
    <t>29/12/2025 15:55:25</t>
  </si>
  <si>
    <t>29/12/2025 16:16:37</t>
  </si>
  <si>
    <t>29/12/2025 16:28:28</t>
  </si>
  <si>
    <t>291259</t>
  </si>
  <si>
    <t>29/12/2025 16:33:11</t>
  </si>
  <si>
    <t>29/12/2025 16:37:40</t>
  </si>
  <si>
    <t>29/12/2025 17:41:35</t>
  </si>
  <si>
    <t>29/12/2025 17:50:00</t>
  </si>
  <si>
    <t>29/12/2025 18:40:39</t>
  </si>
  <si>
    <t>29/12/2025 18:43:43</t>
  </si>
  <si>
    <t>29/12/2025 18:43:49</t>
  </si>
  <si>
    <t>291267333</t>
  </si>
  <si>
    <t>29/12/2025 18:50:35</t>
  </si>
  <si>
    <t>10835</t>
  </si>
  <si>
    <t>29/12/2025 21:33:30</t>
  </si>
  <si>
    <t>29/12/2025 21:38:14</t>
  </si>
  <si>
    <t>29/12/2025 23:27:17</t>
  </si>
  <si>
    <t>202512292326</t>
  </si>
  <si>
    <t>29/12/2025 23:40:52</t>
  </si>
  <si>
    <t>10840</t>
  </si>
  <si>
    <t>30/12/2025 00:14:32</t>
  </si>
  <si>
    <t>30/12/2025 02:32:02</t>
  </si>
  <si>
    <t>202512300231</t>
  </si>
  <si>
    <t>30/12/2025 03:08:29</t>
  </si>
  <si>
    <t>30/12/2025 05:58:40</t>
  </si>
  <si>
    <t>32871</t>
  </si>
  <si>
    <t>JOSE RICARDO SOUZA SILVA</t>
  </si>
  <si>
    <t>30/12/2025 06:13:58</t>
  </si>
  <si>
    <t>30/12/2025 06:37:13</t>
  </si>
  <si>
    <t>30/12/2025 06:37:31</t>
  </si>
  <si>
    <t>30/12/2025 06:56:00</t>
  </si>
  <si>
    <t>30/12/2025 07:01:56</t>
  </si>
  <si>
    <t>30/12/2025 07:06:00</t>
  </si>
  <si>
    <t>301225461</t>
  </si>
  <si>
    <t>30/12/2025 07:47:53</t>
  </si>
  <si>
    <t>301227867</t>
  </si>
  <si>
    <t>30/12/2025 07:58:37</t>
  </si>
  <si>
    <t>30/12/2025 09:31:24</t>
  </si>
  <si>
    <t>301234131</t>
  </si>
  <si>
    <t>30/12/2025 09:32:21</t>
  </si>
  <si>
    <t>202512300931</t>
  </si>
  <si>
    <t>30/12/2025 09:37:10</t>
  </si>
  <si>
    <t>30/12/2025 09:38:23</t>
  </si>
  <si>
    <t>30/12/2025 10:04:24</t>
  </si>
  <si>
    <t>10852</t>
  </si>
  <si>
    <t>30/12/2025 11:10:38</t>
  </si>
  <si>
    <t>30/12/2025 15:28:01</t>
  </si>
  <si>
    <t>202512301527</t>
  </si>
  <si>
    <t>30/12/2025 15:30:17</t>
  </si>
  <si>
    <t>30/12/2025 15:43:37</t>
  </si>
  <si>
    <t>30/12/2025 15:48:36</t>
  </si>
  <si>
    <t>30/12/2025 15:55:15</t>
  </si>
  <si>
    <t>30/12/2025 15:55:33</t>
  </si>
  <si>
    <t>30/12/2025 15:56:05</t>
  </si>
  <si>
    <t>301257263</t>
  </si>
  <si>
    <t>30/12/2025 16:05:21</t>
  </si>
  <si>
    <t>30/12/2025 16:17:20</t>
  </si>
  <si>
    <t>30/12/2025 16:25:30</t>
  </si>
  <si>
    <t>30/12/2025 16:25:52</t>
  </si>
  <si>
    <t>301259101</t>
  </si>
  <si>
    <t>30/12/2025 16:30:40</t>
  </si>
  <si>
    <t>30/12/2025 17:05:27</t>
  </si>
  <si>
    <t>301261488</t>
  </si>
  <si>
    <t>30/12/2025 18:15:35</t>
  </si>
  <si>
    <t>301265</t>
  </si>
  <si>
    <t>30/12/2025 18:25:19</t>
  </si>
  <si>
    <t>30/12/2025 18:38:24</t>
  </si>
  <si>
    <t>30/12/2025 18:38:35</t>
  </si>
  <si>
    <t>10864</t>
  </si>
  <si>
    <t>30/12/2025 18:48:57</t>
  </si>
  <si>
    <t>30/12/2025 18:52:56</t>
  </si>
  <si>
    <t>30/12/2025 19:02:05</t>
  </si>
  <si>
    <t>30/12/2025 19:59:13</t>
  </si>
  <si>
    <t>301271904</t>
  </si>
  <si>
    <t>30/12/2025 20:23:57</t>
  </si>
  <si>
    <t>05806</t>
  </si>
  <si>
    <t>JOSE EMERSON LEITE DOS SANTOS</t>
  </si>
  <si>
    <t>10869</t>
  </si>
  <si>
    <t>30/12/2025 20:28:34</t>
  </si>
  <si>
    <t>301273674</t>
  </si>
  <si>
    <t>30/12/2025 21:19:43</t>
  </si>
  <si>
    <t>31/12/2025 00:37:39</t>
  </si>
  <si>
    <t>31/12/2025 00:47:25</t>
  </si>
  <si>
    <t>202512310046</t>
  </si>
  <si>
    <t>31/12/2025 00:56:51</t>
  </si>
  <si>
    <t>31/12/2025 01:34:05</t>
  </si>
  <si>
    <t>202512310133</t>
  </si>
  <si>
    <t>31/12/2025 02:19:51</t>
  </si>
  <si>
    <t>31/12/2025 03:28:21</t>
  </si>
  <si>
    <t>31/12/2025 04:14:59</t>
  </si>
  <si>
    <t>10870</t>
  </si>
  <si>
    <t>31/12/2025 05:06:28</t>
  </si>
  <si>
    <t>31/12/2025 05:21:09</t>
  </si>
  <si>
    <t>31/12/2025 06:39:34</t>
  </si>
  <si>
    <t>31/12/2025 06:41:06</t>
  </si>
  <si>
    <t>311223956</t>
  </si>
  <si>
    <t>31/12/2025 07:51:03</t>
  </si>
  <si>
    <t>163889</t>
  </si>
  <si>
    <t>31/12/2025 08:04:14</t>
  </si>
  <si>
    <t>311228820</t>
  </si>
  <si>
    <t>31/12/2025 08:22:45</t>
  </si>
  <si>
    <t>31/12/2025 08:48:46</t>
  </si>
  <si>
    <t>372705</t>
  </si>
  <si>
    <t>31/12/2025 09:49:29</t>
  </si>
  <si>
    <t>202512310948</t>
  </si>
  <si>
    <t>31/12/2025 10:39:49</t>
  </si>
  <si>
    <t>31/12/2025 11:18:26</t>
  </si>
  <si>
    <t>31/12/2025 12:04:36</t>
  </si>
  <si>
    <t>10874</t>
  </si>
  <si>
    <t>31/12/2025 12:08:34</t>
  </si>
  <si>
    <t>31/12/2025 12:25:33</t>
  </si>
  <si>
    <t>31/12/2025 13:17:51</t>
  </si>
  <si>
    <t>311247</t>
  </si>
  <si>
    <t>31/12/2025 13:39:19</t>
  </si>
  <si>
    <t>31/12/2025 13:46:26</t>
  </si>
  <si>
    <t>87513</t>
  </si>
  <si>
    <t>31/12/2025 13:59:49</t>
  </si>
  <si>
    <t>202512311359</t>
  </si>
  <si>
    <t>31/12/2025 14:15:12</t>
  </si>
  <si>
    <t>311251206</t>
  </si>
  <si>
    <t>31/12/2025 14:45:51</t>
  </si>
  <si>
    <t>31/12/2025 16:59:49</t>
  </si>
  <si>
    <t>10880</t>
  </si>
  <si>
    <t>31/12/2025 17:00:09</t>
  </si>
  <si>
    <t>31/12/2025 17:09:33</t>
  </si>
  <si>
    <t>31/12/2025 17:11:42</t>
  </si>
  <si>
    <t>31/12/2025 18:09:17</t>
  </si>
  <si>
    <t>311265260</t>
  </si>
  <si>
    <t>31/12/2025 18:13:19</t>
  </si>
  <si>
    <t>31/12/2025 18:29:59</t>
  </si>
  <si>
    <t>311266</t>
  </si>
  <si>
    <t>31/12/2025 18:34:10</t>
  </si>
  <si>
    <t>10882</t>
  </si>
  <si>
    <t>31/12/2025 18:38:02</t>
  </si>
  <si>
    <t>31/12/2025 18:42:46</t>
  </si>
  <si>
    <t>311267319</t>
  </si>
  <si>
    <t>31/12/2025 19:44:26</t>
  </si>
  <si>
    <t>31/12/2025 21:08:37</t>
  </si>
  <si>
    <t>31/12/2025 22:01:15</t>
  </si>
  <si>
    <t>10885</t>
  </si>
  <si>
    <t>31/12/2025 23:13:25</t>
  </si>
  <si>
    <t>202512312312</t>
  </si>
  <si>
    <t>31/12/2025 23:16:48</t>
  </si>
  <si>
    <t>01/01/2026 01:19:45</t>
  </si>
  <si>
    <t>01/01/2026 03:32:01</t>
  </si>
  <si>
    <t>10887</t>
  </si>
  <si>
    <t>01/01/2026 04:43:08</t>
  </si>
  <si>
    <t>01/01/2026 06:24:37</t>
  </si>
  <si>
    <t>01/01/2026 07:17:25</t>
  </si>
  <si>
    <t>101261</t>
  </si>
  <si>
    <t>01/01/2026 07:39:11</t>
  </si>
  <si>
    <t>10127454</t>
  </si>
  <si>
    <t>01/01/2026 10:36:00</t>
  </si>
  <si>
    <t>00386</t>
  </si>
  <si>
    <t>RAFAEL SOUZA LIMA</t>
  </si>
  <si>
    <t>202601011035</t>
  </si>
  <si>
    <t>01/01/2026 11:16:39</t>
  </si>
  <si>
    <t>80560</t>
  </si>
  <si>
    <t>EDMAR PEREIRA COSTA</t>
  </si>
  <si>
    <t>01/01/2026 11:25:40</t>
  </si>
  <si>
    <t>01/01/2026 12:31:23</t>
  </si>
  <si>
    <t>10145023</t>
  </si>
  <si>
    <t>01/01/2026 14:28:46</t>
  </si>
  <si>
    <t>101520</t>
  </si>
  <si>
    <t>01/01/2026 14:42:46</t>
  </si>
  <si>
    <t>01/01/2026 15:19:27</t>
  </si>
  <si>
    <t>10155108</t>
  </si>
  <si>
    <t>01/01/2026 15:37:35</t>
  </si>
  <si>
    <t>02527</t>
  </si>
  <si>
    <t>ALCIENE MARTINS PONTES</t>
  </si>
  <si>
    <t>01/01/2026 15:58:26</t>
  </si>
  <si>
    <t>01/01/2026 16:24:28</t>
  </si>
  <si>
    <t>10890</t>
  </si>
  <si>
    <t>01/01/2026 17:46:59</t>
  </si>
  <si>
    <t>10163916</t>
  </si>
  <si>
    <t>01/01/2026 18:22:53</t>
  </si>
  <si>
    <t>372891</t>
  </si>
  <si>
    <t>01/01/2026 18:35:21</t>
  </si>
  <si>
    <t>01/01/2026 18:41:46</t>
  </si>
  <si>
    <t>101672</t>
  </si>
  <si>
    <t>01/01/2026 19:33:31</t>
  </si>
  <si>
    <t>01/01/2026 21:06:44</t>
  </si>
  <si>
    <t>01/01/2026 21:48:02</t>
  </si>
  <si>
    <t>202601012146</t>
  </si>
  <si>
    <t>02/01/2026 03:41:27</t>
  </si>
  <si>
    <t>02/01/2026 04:25:19</t>
  </si>
  <si>
    <t>10891</t>
  </si>
  <si>
    <t>02/01/2026 04:30:27</t>
  </si>
  <si>
    <t>202601020429</t>
  </si>
  <si>
    <t>02/01/2026 04:57:51</t>
  </si>
  <si>
    <t>02/01/2026 06:08:18</t>
  </si>
  <si>
    <t>02/01/2026 06:17:04</t>
  </si>
  <si>
    <t>20122567</t>
  </si>
  <si>
    <t>02/01/2026 06:34:59</t>
  </si>
  <si>
    <t>02/01/2026 06:37:06</t>
  </si>
  <si>
    <t>02/01/2026 06:58:44</t>
  </si>
  <si>
    <t>20125028</t>
  </si>
  <si>
    <t>02/01/2026 07:51:22</t>
  </si>
  <si>
    <t>87808</t>
  </si>
  <si>
    <t>02/01/2026 07:55:04</t>
  </si>
  <si>
    <t>202601020754</t>
  </si>
  <si>
    <t>02/01/2026 08:22:29</t>
  </si>
  <si>
    <t>02/01/2026 09:19:24</t>
  </si>
  <si>
    <t>202601020918</t>
  </si>
  <si>
    <t>02/01/2026 09:27:02</t>
  </si>
  <si>
    <t>202601020926</t>
  </si>
  <si>
    <t>02/01/2026 09:32:21</t>
  </si>
  <si>
    <t>02/01/2026 11:01:19</t>
  </si>
  <si>
    <t>202601021100</t>
  </si>
  <si>
    <t>02/01/2026 13:26:09</t>
  </si>
  <si>
    <t>02/01/2026 13:49:43</t>
  </si>
  <si>
    <t>02/01/2026 13:52:44</t>
  </si>
  <si>
    <t>20149719</t>
  </si>
  <si>
    <t>02/01/2026 14:29:10</t>
  </si>
  <si>
    <t>10905</t>
  </si>
  <si>
    <t>02/01/2026 14:34:59</t>
  </si>
  <si>
    <t>372983</t>
  </si>
  <si>
    <t>02/01/2026 14:40:07</t>
  </si>
  <si>
    <t>02/01/2026 14:58:11</t>
  </si>
  <si>
    <t>2527011195</t>
  </si>
  <si>
    <t>02/01/2026 15:05:11</t>
  </si>
  <si>
    <t>02/01/2026 16:06:23</t>
  </si>
  <si>
    <t>202601021605</t>
  </si>
  <si>
    <t>02/01/2026 16:13:23</t>
  </si>
  <si>
    <t>02/01/2026 16:15:52</t>
  </si>
  <si>
    <t>02/01/2026 16:51:21</t>
  </si>
  <si>
    <t>02/01/2026 16:59:29</t>
  </si>
  <si>
    <t>581108</t>
  </si>
  <si>
    <t>02/01/2026 17:26:38</t>
  </si>
  <si>
    <t>02/01/2026 18:49:44</t>
  </si>
  <si>
    <t>20167685</t>
  </si>
  <si>
    <t>02/01/2026 19:00:40</t>
  </si>
  <si>
    <t>02/01/2026 19:30:49</t>
  </si>
  <si>
    <t>02/01/2026 19:32:28</t>
  </si>
  <si>
    <t>02/01/2026 19:42:36</t>
  </si>
  <si>
    <t>00879</t>
  </si>
  <si>
    <t>ROUVER DOS SANTOS PAULA</t>
  </si>
  <si>
    <t>02/01/2026 20:29:53</t>
  </si>
  <si>
    <t>20173515</t>
  </si>
  <si>
    <t>02/01/2026 20:30:14</t>
  </si>
  <si>
    <t>20173782</t>
  </si>
  <si>
    <t>02/01/2026 22:37:56</t>
  </si>
  <si>
    <t>20181441</t>
  </si>
  <si>
    <t>02/01/2026 23:19:25</t>
  </si>
  <si>
    <t>10911</t>
  </si>
  <si>
    <t>02/01/2026 23:54:20</t>
  </si>
  <si>
    <t>202601022353</t>
  </si>
  <si>
    <t>03/01/2026 01:46:56</t>
  </si>
  <si>
    <t>03/01/2026 01:55:33</t>
  </si>
  <si>
    <t>03/01/2026 02:15:30</t>
  </si>
  <si>
    <t>03/01/2026 03:02:59</t>
  </si>
  <si>
    <t>202601030302</t>
  </si>
  <si>
    <t>03/01/2026 03:35:21</t>
  </si>
  <si>
    <t>202601030334</t>
  </si>
  <si>
    <t>03/01/2026 06:33:59</t>
  </si>
  <si>
    <t>03/01/2026 08:06:45</t>
  </si>
  <si>
    <t>301290</t>
  </si>
  <si>
    <t>03/01/2026 08:14:01</t>
  </si>
  <si>
    <t>03/01/2026 08:15:20</t>
  </si>
  <si>
    <t>03/01/2026 08:30:48</t>
  </si>
  <si>
    <t>03/01/2026 10:18:31</t>
  </si>
  <si>
    <t>202601031017</t>
  </si>
  <si>
    <t>03/01/2026 11:13:31</t>
  </si>
  <si>
    <t>03/01/2026 11:18:24</t>
  </si>
  <si>
    <t>202601031117</t>
  </si>
  <si>
    <t>03/01/2026 11:40:14</t>
  </si>
  <si>
    <t>03/01/2026 11:57:16</t>
  </si>
  <si>
    <t>30142916</t>
  </si>
  <si>
    <t>03/01/2026 12:28:11</t>
  </si>
  <si>
    <t>03/01/2026 14:11:25</t>
  </si>
  <si>
    <t>03/01/2026 14:40:05</t>
  </si>
  <si>
    <t>202601031439</t>
  </si>
  <si>
    <t>03/01/2026 17:05:53</t>
  </si>
  <si>
    <t>03/01/2026 18:04:30</t>
  </si>
  <si>
    <t>03/01/2026 18:26:20</t>
  </si>
  <si>
    <t>03/01/2026 18:33:14</t>
  </si>
  <si>
    <t>30166747</t>
  </si>
  <si>
    <t>03/01/2026 18:36:48</t>
  </si>
  <si>
    <t>10917</t>
  </si>
  <si>
    <t>03/01/2026 19:38:32</t>
  </si>
  <si>
    <t>03/01/2026 19:55:36</t>
  </si>
  <si>
    <t>10919</t>
  </si>
  <si>
    <t>03/01/2026 21:02:14</t>
  </si>
  <si>
    <t>03/01/2026 21:50:32</t>
  </si>
  <si>
    <t>03/01/2026 22:08:17</t>
  </si>
  <si>
    <t>03/01/2026 22:21:11</t>
  </si>
  <si>
    <t>202601032220</t>
  </si>
  <si>
    <t>03/01/2026 23:08:20</t>
  </si>
  <si>
    <t>04/01/2026 04:09:58</t>
  </si>
  <si>
    <t>202601040409</t>
  </si>
  <si>
    <t>04/01/2026 04:44:30</t>
  </si>
  <si>
    <t>202601040443</t>
  </si>
  <si>
    <t>04/01/2026 05:56:13</t>
  </si>
  <si>
    <t>04/01/2026 06:23:16</t>
  </si>
  <si>
    <t>04/01/2026 06:36:32</t>
  </si>
  <si>
    <t>04/01/2026 06:47:26</t>
  </si>
  <si>
    <t>40124408</t>
  </si>
  <si>
    <t>04/01/2026 07:55:51</t>
  </si>
  <si>
    <t>40128434</t>
  </si>
  <si>
    <t>04/01/2026 08:51:58</t>
  </si>
  <si>
    <t>04/01/2026 10:39:22</t>
  </si>
  <si>
    <t>202601041038</t>
  </si>
  <si>
    <t>04/01/2026 11:14:04</t>
  </si>
  <si>
    <t>40140406</t>
  </si>
  <si>
    <t>04/01/2026 12:01:34</t>
  </si>
  <si>
    <t>04/01/2026 14:32:05</t>
  </si>
  <si>
    <t>202601041431</t>
  </si>
  <si>
    <t>04/01/2026 14:59:04</t>
  </si>
  <si>
    <t>04/01/2026 15:28:50</t>
  </si>
  <si>
    <t>04/01/2026 17:45:47</t>
  </si>
  <si>
    <t>04/01/2026 18:09:45</t>
  </si>
  <si>
    <t>40165266</t>
  </si>
  <si>
    <t>04/01/2026 18:15:26</t>
  </si>
  <si>
    <t>40165666</t>
  </si>
  <si>
    <t>04/01/2026 18:20:11</t>
  </si>
  <si>
    <t>04/01/2026 18:20:21</t>
  </si>
  <si>
    <t>40165925</t>
  </si>
  <si>
    <t>04/01/2026 18:38:01</t>
  </si>
  <si>
    <t>04/01/2026 18:39:50</t>
  </si>
  <si>
    <t>04/01/2026 18:44:31</t>
  </si>
  <si>
    <t>04/01/2026 19:41:36</t>
  </si>
  <si>
    <t>04/01/2026 20:03:25</t>
  </si>
  <si>
    <t>04/01/2026 20:45:38</t>
  </si>
  <si>
    <t>04/01/2026 21:21:38</t>
  </si>
  <si>
    <t>10924</t>
  </si>
  <si>
    <t>04/01/2026 23:04:20</t>
  </si>
  <si>
    <t>202601042303</t>
  </si>
  <si>
    <t>05/01/2026 00:00:49</t>
  </si>
  <si>
    <t>05/01/2026 00:13:50</t>
  </si>
  <si>
    <t>05/01/2026 00:43:54</t>
  </si>
  <si>
    <t>05/01/2026 05:24:34</t>
  </si>
  <si>
    <t>05/01/2026 05:51:42</t>
  </si>
  <si>
    <t>10926</t>
  </si>
  <si>
    <t>05/01/2026 06:11:12</t>
  </si>
  <si>
    <t>202601050610</t>
  </si>
  <si>
    <t>05/01/2026 06:37:56</t>
  </si>
  <si>
    <t>05/01/2026 06:38:52</t>
  </si>
  <si>
    <t>05/01/2026 06:50:38</t>
  </si>
  <si>
    <t>50124531</t>
  </si>
  <si>
    <t>05/01/2026 07:25:46</t>
  </si>
  <si>
    <t>05/01/2026 07:30:41</t>
  </si>
  <si>
    <t>05/01/2026 07:59:48</t>
  </si>
  <si>
    <t>50128752</t>
  </si>
  <si>
    <t>05/01/2026 08:10:19</t>
  </si>
  <si>
    <t>05/01/2026 08:12:41</t>
  </si>
  <si>
    <t>88449</t>
  </si>
  <si>
    <t>05/01/2026 08:14:43</t>
  </si>
  <si>
    <t>50129451</t>
  </si>
  <si>
    <t>05/01/2026 09:00:44</t>
  </si>
  <si>
    <t>202601050859</t>
  </si>
  <si>
    <t>05/01/2026 09:18:18</t>
  </si>
  <si>
    <t>202601050917</t>
  </si>
  <si>
    <t>05/01/2026 09:41:19</t>
  </si>
  <si>
    <t>05/01/2026 11:55:53</t>
  </si>
  <si>
    <t>202601051155</t>
  </si>
  <si>
    <t>05/01/2026 12:05:22</t>
  </si>
  <si>
    <t>202601051204</t>
  </si>
  <si>
    <t>05/01/2026 13:12:49</t>
  </si>
  <si>
    <t>05/01/2026 15:28:05</t>
  </si>
  <si>
    <t>05/01/2026 16:01:33</t>
  </si>
  <si>
    <t>05/01/2026 16:15:40</t>
  </si>
  <si>
    <t>05/01/2026 16:52:56</t>
  </si>
  <si>
    <t>05/01/2026 17:00:29</t>
  </si>
  <si>
    <t>10959</t>
  </si>
  <si>
    <t>05/01/2026 17:46:08</t>
  </si>
  <si>
    <t>202601051745</t>
  </si>
  <si>
    <t>05/01/2026 17:54:06</t>
  </si>
  <si>
    <t>05/01/2026 18:04:45</t>
  </si>
  <si>
    <t>581271</t>
  </si>
  <si>
    <t>05/01/2026 18:17:24</t>
  </si>
  <si>
    <t>05/01/2026 18:19:06</t>
  </si>
  <si>
    <t>373418</t>
  </si>
  <si>
    <t>05/01/2026 18:25:04</t>
  </si>
  <si>
    <t>10963</t>
  </si>
  <si>
    <t>05/01/2026 19:13:52</t>
  </si>
  <si>
    <t>05/01/2026 20:00:57</t>
  </si>
  <si>
    <t>50171947</t>
  </si>
  <si>
    <t>05/01/2026 20:05:33</t>
  </si>
  <si>
    <t>05/01/2026 20:07:25</t>
  </si>
  <si>
    <t>05/01/2026 20:11:24</t>
  </si>
  <si>
    <t>05/01/2026 22:23:12</t>
  </si>
  <si>
    <t>06/01/2026 00:13:19</t>
  </si>
  <si>
    <t>202601060012</t>
  </si>
  <si>
    <t>06/01/2026 02:08:28</t>
  </si>
  <si>
    <t>6017673</t>
  </si>
  <si>
    <t>06/01/2026 04:35:41</t>
  </si>
  <si>
    <t>10969</t>
  </si>
  <si>
    <t>06/01/2026 04:56:23</t>
  </si>
  <si>
    <t>202601060455</t>
  </si>
  <si>
    <t>06/01/2026 05:00:03</t>
  </si>
  <si>
    <t>06/01/2026 05:37:13</t>
  </si>
  <si>
    <t>06/01/2026 06:10:41</t>
  </si>
  <si>
    <t>60122191</t>
  </si>
  <si>
    <t>06/01/2026 06:39:44</t>
  </si>
  <si>
    <t>06/01/2026 07:05:21</t>
  </si>
  <si>
    <t>165617</t>
  </si>
  <si>
    <t>06/01/2026 07:38:26</t>
  </si>
  <si>
    <t>06/01/2026 08:15:15</t>
  </si>
  <si>
    <t>06/01/2026 08:37:51</t>
  </si>
  <si>
    <t>60130834</t>
  </si>
  <si>
    <t>06/01/2026 08:40:52</t>
  </si>
  <si>
    <t>60131189</t>
  </si>
  <si>
    <t>06/01/2026 08:52:12</t>
  </si>
  <si>
    <t>06/01/2026 09:08:51</t>
  </si>
  <si>
    <t>06/01/2026 09:44:29</t>
  </si>
  <si>
    <t>06/01/2026 10:00:34</t>
  </si>
  <si>
    <t>202601060959</t>
  </si>
  <si>
    <t>06/01/2026 10:07:01</t>
  </si>
  <si>
    <t>202601061006</t>
  </si>
  <si>
    <t>06/01/2026 11:51:59</t>
  </si>
  <si>
    <t>202601061151</t>
  </si>
  <si>
    <t>06/01/2026 12:11:50</t>
  </si>
  <si>
    <t>06/01/2026 12:14:36</t>
  </si>
  <si>
    <t>60143971</t>
  </si>
  <si>
    <t>06/01/2026 13:22:46</t>
  </si>
  <si>
    <t>06/01/2026 14:32:24</t>
  </si>
  <si>
    <t>06/01/2026 14:44:13</t>
  </si>
  <si>
    <t>06/01/2026 14:56:58</t>
  </si>
  <si>
    <t>601537</t>
  </si>
  <si>
    <t>06/01/2026 15:02:29</t>
  </si>
  <si>
    <t>06/01/2026 15:06:52</t>
  </si>
  <si>
    <t>373534</t>
  </si>
  <si>
    <t>06/01/2026 15:56:46</t>
  </si>
  <si>
    <t>06/01/2026 16:31:03</t>
  </si>
  <si>
    <t>06/01/2026 16:31:57</t>
  </si>
  <si>
    <t>202601061631</t>
  </si>
  <si>
    <t>06/01/2026 16:37:53</t>
  </si>
  <si>
    <t>06/01/2026 16:53:38</t>
  </si>
  <si>
    <t>202601061653</t>
  </si>
  <si>
    <t>06/01/2026 17:24:04</t>
  </si>
  <si>
    <t>06/01/2026 17:36:07</t>
  </si>
  <si>
    <t>65258106</t>
  </si>
  <si>
    <t>POSTO 060</t>
  </si>
  <si>
    <t>GOIANAPOLIS</t>
  </si>
  <si>
    <t>291587</t>
  </si>
  <si>
    <t>06/01/2026 18:27:53</t>
  </si>
  <si>
    <t>06/01/2026 18:37:23</t>
  </si>
  <si>
    <t>06/01/2026 18:51:10</t>
  </si>
  <si>
    <t>06/01/2026 19:19:58</t>
  </si>
  <si>
    <t>1164538</t>
  </si>
  <si>
    <t>06/01/2026 19:25:44</t>
  </si>
  <si>
    <t>60169845</t>
  </si>
  <si>
    <t>06/01/2026 19:37:30</t>
  </si>
  <si>
    <t>06/01/2026 20:08:49</t>
  </si>
  <si>
    <t>60172429</t>
  </si>
  <si>
    <t>06/01/2026 22:27:00</t>
  </si>
  <si>
    <t>06/01/2026 23:31:42</t>
  </si>
  <si>
    <t>202601062331</t>
  </si>
  <si>
    <t>07/01/2026 02:23:03</t>
  </si>
  <si>
    <t>01227</t>
  </si>
  <si>
    <t>DAILTON FERREIRA CRUVINEL</t>
  </si>
  <si>
    <t>7018524</t>
  </si>
  <si>
    <t>07/01/2026 03:02:19</t>
  </si>
  <si>
    <t>07/01/2026 03:11:17</t>
  </si>
  <si>
    <t>07/01/2026 04:24:02</t>
  </si>
  <si>
    <t>07/01/2026 06:08:25</t>
  </si>
  <si>
    <t>07/01/2026 06:09:48</t>
  </si>
  <si>
    <t>07/01/2026 06:54:26</t>
  </si>
  <si>
    <t>70124713</t>
  </si>
  <si>
    <t>07/01/2026 07:16:36</t>
  </si>
  <si>
    <t>70126090</t>
  </si>
  <si>
    <t>07/01/2026 07:32:44</t>
  </si>
  <si>
    <t>07/01/2026 07:49:49</t>
  </si>
  <si>
    <t>70127929</t>
  </si>
  <si>
    <t>07/01/2026 07:50:26</t>
  </si>
  <si>
    <t>202601070749</t>
  </si>
  <si>
    <t>07/01/2026 08:13:13</t>
  </si>
  <si>
    <t>07/01/2026 08:21:36</t>
  </si>
  <si>
    <t>202601070820</t>
  </si>
  <si>
    <t>07/01/2026 08:52:08</t>
  </si>
  <si>
    <t>07/01/2026 09:25:15</t>
  </si>
  <si>
    <t>07/01/2026 09:28:10</t>
  </si>
  <si>
    <t>07/01/2026 09:33:33</t>
  </si>
  <si>
    <t>07/01/2026 09:33:58</t>
  </si>
  <si>
    <t>202601070933</t>
  </si>
  <si>
    <t>07/01/2026 10:13:56</t>
  </si>
  <si>
    <t>202601071013</t>
  </si>
  <si>
    <t>07/01/2026 10:45:16</t>
  </si>
  <si>
    <t>07/01/2026 11:02:55</t>
  </si>
  <si>
    <t>202601071102</t>
  </si>
  <si>
    <t>07/01/2026 11:23:03</t>
  </si>
  <si>
    <t>07/01/2026 11:27:11</t>
  </si>
  <si>
    <t>07/01/2026 12:38:24</t>
  </si>
  <si>
    <t>166189</t>
  </si>
  <si>
    <t>07/01/2026 13:15:08</t>
  </si>
  <si>
    <t>07/01/2026 13:17:26</t>
  </si>
  <si>
    <t>07/01/2026 13:23:57</t>
  </si>
  <si>
    <t>07/01/2026 14:28:03</t>
  </si>
  <si>
    <t>07/01/2026 14:28:57</t>
  </si>
  <si>
    <t>70152064</t>
  </si>
  <si>
    <t>07/01/2026 14:46:34</t>
  </si>
  <si>
    <t>70153148</t>
  </si>
  <si>
    <t>07/01/2026 15:02:54</t>
  </si>
  <si>
    <t>202601071502</t>
  </si>
  <si>
    <t>07/01/2026 15:26:14</t>
  </si>
  <si>
    <t>202601071525</t>
  </si>
  <si>
    <t>07/01/2026 16:16:14</t>
  </si>
  <si>
    <t>2147</t>
  </si>
  <si>
    <t>07/01/2026 16:35:39</t>
  </si>
  <si>
    <t>07/01/2026 16:37:45</t>
  </si>
  <si>
    <t>07/01/2026 17:16:11</t>
  </si>
  <si>
    <t>07/01/2026 18:27:55</t>
  </si>
  <si>
    <t>701664</t>
  </si>
  <si>
    <t>07/01/2026 18:58:40</t>
  </si>
  <si>
    <t>07/01/2026 20:14:39</t>
  </si>
  <si>
    <t>202601072014</t>
  </si>
  <si>
    <t>07/01/2026 20:26:27</t>
  </si>
  <si>
    <t>70173551</t>
  </si>
  <si>
    <t>07/01/2026 20:55:58</t>
  </si>
  <si>
    <t>70175228</t>
  </si>
  <si>
    <t>07/01/2026 22:59:56</t>
  </si>
  <si>
    <t>08/01/2026 00:46:03</t>
  </si>
  <si>
    <t>202601080045</t>
  </si>
  <si>
    <t>08/01/2026 01:52:15</t>
  </si>
  <si>
    <t>08/01/2026 04:44:17</t>
  </si>
  <si>
    <t>08/01/2026 05:11:10</t>
  </si>
  <si>
    <t>08/01/2026 05:44:44</t>
  </si>
  <si>
    <t>08/01/2026 06:03:40</t>
  </si>
  <si>
    <t>11018</t>
  </si>
  <si>
    <t>08/01/2026 06:16:13</t>
  </si>
  <si>
    <t>08/01/2026 06:21:07</t>
  </si>
  <si>
    <t>202601080620</t>
  </si>
  <si>
    <t>08/01/2026 07:37:50</t>
  </si>
  <si>
    <t>166449</t>
  </si>
  <si>
    <t>08/01/2026 07:45:31</t>
  </si>
  <si>
    <t>202601080744</t>
  </si>
  <si>
    <t>08/01/2026 08:02:31</t>
  </si>
  <si>
    <t>202601080801</t>
  </si>
  <si>
    <t>08/01/2026 08:08:29</t>
  </si>
  <si>
    <t>08/01/2026 08:14:19</t>
  </si>
  <si>
    <t>801295</t>
  </si>
  <si>
    <t>08/01/2026 09:07:44</t>
  </si>
  <si>
    <t>202601080907</t>
  </si>
  <si>
    <t>08/01/2026 10:05:33</t>
  </si>
  <si>
    <t>08/01/2026 10:21:00</t>
  </si>
  <si>
    <t>08/01/2026 12:30:51</t>
  </si>
  <si>
    <t>08/01/2026 12:34:07</t>
  </si>
  <si>
    <t>08/01/2026 13:10:59</t>
  </si>
  <si>
    <t>202601081310</t>
  </si>
  <si>
    <t>08/01/2026 14:00:55</t>
  </si>
  <si>
    <t>202601081400</t>
  </si>
  <si>
    <t>08/01/2026 14:08:46</t>
  </si>
  <si>
    <t>08/01/2026 14:10:20</t>
  </si>
  <si>
    <t>08/01/2026 14:27:18</t>
  </si>
  <si>
    <t>08/01/2026 15:11:47</t>
  </si>
  <si>
    <t>08/01/2026 15:41:41</t>
  </si>
  <si>
    <t>202601081541</t>
  </si>
  <si>
    <t>08/01/2026 16:06:22</t>
  </si>
  <si>
    <t>80157871</t>
  </si>
  <si>
    <t>08/01/2026 16:08:27</t>
  </si>
  <si>
    <t>80157994</t>
  </si>
  <si>
    <t>08/01/2026 16:26:17</t>
  </si>
  <si>
    <t>08/01/2026 16:35:28</t>
  </si>
  <si>
    <t>08/01/2026 16:49:24</t>
  </si>
  <si>
    <t>80160523</t>
  </si>
  <si>
    <t>08/01/2026 16:55:05</t>
  </si>
  <si>
    <t>08/01/2026 17:26:51</t>
  </si>
  <si>
    <t>11036</t>
  </si>
  <si>
    <t>08/01/2026 17:41:01</t>
  </si>
  <si>
    <t>202601081740</t>
  </si>
  <si>
    <t>08/01/2026 18:17:19</t>
  </si>
  <si>
    <t>08/01/2026 18:26:35</t>
  </si>
  <si>
    <t>08/01/2026 18:36:19</t>
  </si>
  <si>
    <t>11040</t>
  </si>
  <si>
    <t>08/01/2026 18:40:01</t>
  </si>
  <si>
    <t>801671</t>
  </si>
  <si>
    <t>08/01/2026 18:50:56</t>
  </si>
  <si>
    <t>08/01/2026 19:03:05</t>
  </si>
  <si>
    <t>08/01/2026 19:48:24</t>
  </si>
  <si>
    <t>80171269</t>
  </si>
  <si>
    <t>08/01/2026 21:46:17</t>
  </si>
  <si>
    <t>09/01/2026 00:13:45</t>
  </si>
  <si>
    <t>09/01/2026 02:33:46</t>
  </si>
  <si>
    <t>09/01/2026 03:10:49</t>
  </si>
  <si>
    <t>202601090309</t>
  </si>
  <si>
    <t>09/01/2026 03:20:55</t>
  </si>
  <si>
    <t>09/01/2026 03:27:11</t>
  </si>
  <si>
    <t>09/01/2026 03:32:30</t>
  </si>
  <si>
    <t>202601090331</t>
  </si>
  <si>
    <t>09/01/2026 04:51:57</t>
  </si>
  <si>
    <t>202601090451</t>
  </si>
  <si>
    <t>09/01/2026 04:56:57</t>
  </si>
  <si>
    <t>09/01/2026 06:13:51</t>
  </si>
  <si>
    <t>09/01/2026 06:49:57</t>
  </si>
  <si>
    <t>31801613</t>
  </si>
  <si>
    <t>POSTO GERAR</t>
  </si>
  <si>
    <t>09/01/2026 06:56:48</t>
  </si>
  <si>
    <t>90124885</t>
  </si>
  <si>
    <t>09/01/2026 07:26:11</t>
  </si>
  <si>
    <t>07692112</t>
  </si>
  <si>
    <t>SENA AUTO POSTO</t>
  </si>
  <si>
    <t>09/01/2026 08:29:42</t>
  </si>
  <si>
    <t>09/01/2026 08:50:20</t>
  </si>
  <si>
    <t>09/01/2026 08:52:21</t>
  </si>
  <si>
    <t>09/01/2026 09:17:13</t>
  </si>
  <si>
    <t>90133326</t>
  </si>
  <si>
    <t>09/01/2026 09:29:15</t>
  </si>
  <si>
    <t>90134115</t>
  </si>
  <si>
    <t>09/01/2026 09:30:59</t>
  </si>
  <si>
    <t>09/01/2026 09:35:03</t>
  </si>
  <si>
    <t>202601090934</t>
  </si>
  <si>
    <t>09/01/2026 09:54:45</t>
  </si>
  <si>
    <t>09/01/2026 10:58:14</t>
  </si>
  <si>
    <t>90139305</t>
  </si>
  <si>
    <t>09/01/2026 12:23:47</t>
  </si>
  <si>
    <t>90144515</t>
  </si>
  <si>
    <t>09/01/2026 13:26:26</t>
  </si>
  <si>
    <t>09/01/2026 15:32:43</t>
  </si>
  <si>
    <t>09/01/2026 15:44:36</t>
  </si>
  <si>
    <t>09/01/2026 15:44:50</t>
  </si>
  <si>
    <t>90156442</t>
  </si>
  <si>
    <t>09/01/2026 16:27:05</t>
  </si>
  <si>
    <t>09/01/2026 16:43:58</t>
  </si>
  <si>
    <t>09/01/2026 17:00:04</t>
  </si>
  <si>
    <t>11064</t>
  </si>
  <si>
    <t>09/01/2026 17:00:35</t>
  </si>
  <si>
    <t>09/01/2026 17:10:44</t>
  </si>
  <si>
    <t>09/01/2026 17:36:54</t>
  </si>
  <si>
    <t>202601091736</t>
  </si>
  <si>
    <t>09/01/2026 17:37:08</t>
  </si>
  <si>
    <t>09/01/2026 17:51:49</t>
  </si>
  <si>
    <t>90164257</t>
  </si>
  <si>
    <t>09/01/2026 18:26:20</t>
  </si>
  <si>
    <t>374060</t>
  </si>
  <si>
    <t>09/01/2026 18:30:29</t>
  </si>
  <si>
    <t>09/01/2026 19:03:47</t>
  </si>
  <si>
    <t>90168581</t>
  </si>
  <si>
    <t>09/01/2026 19:16:40</t>
  </si>
  <si>
    <t>09/01/2026 19:26:29</t>
  </si>
  <si>
    <t>09/01/2026 19:27:51</t>
  </si>
  <si>
    <t>90169955</t>
  </si>
  <si>
    <t>09/01/2026 19:30:14</t>
  </si>
  <si>
    <t>90170111</t>
  </si>
  <si>
    <t>09/01/2026 19:43:38</t>
  </si>
  <si>
    <t>90170980</t>
  </si>
  <si>
    <t>09/01/2026 19:46:12</t>
  </si>
  <si>
    <t>90171126</t>
  </si>
  <si>
    <t>09/01/2026 20:06:28</t>
  </si>
  <si>
    <t>09/01/2026 20:14:40</t>
  </si>
  <si>
    <t>10/01/2026 00:25:52</t>
  </si>
  <si>
    <t>10/01/2026 00:57:32</t>
  </si>
  <si>
    <t>202601100056</t>
  </si>
  <si>
    <t>10/01/2026 03:40:47</t>
  </si>
  <si>
    <t>10/01/2026 04:20:36</t>
  </si>
  <si>
    <t>202601100419</t>
  </si>
  <si>
    <t>10/01/2026 04:30:56</t>
  </si>
  <si>
    <t>10/01/2026 06:00:28</t>
  </si>
  <si>
    <t>10/01/2026 06:00:37</t>
  </si>
  <si>
    <t>11075</t>
  </si>
  <si>
    <t>10/01/2026 06:39:59</t>
  </si>
  <si>
    <t>100123</t>
  </si>
  <si>
    <t>10/01/2026 07:14:34</t>
  </si>
  <si>
    <t>100125954</t>
  </si>
  <si>
    <t>10/01/2026 07:16:15</t>
  </si>
  <si>
    <t>75624</t>
  </si>
  <si>
    <t>10/01/2026 07:51:05</t>
  </si>
  <si>
    <t>10/01/2026 09:08:06</t>
  </si>
  <si>
    <t>11077</t>
  </si>
  <si>
    <t>10/01/2026 09:16:17</t>
  </si>
  <si>
    <t>10/01/2026 09:19:22</t>
  </si>
  <si>
    <t>100133451</t>
  </si>
  <si>
    <t>10/01/2026 10:14:00</t>
  </si>
  <si>
    <t>10/01/2026 11:47:29</t>
  </si>
  <si>
    <t>10/01/2026 13:11:34</t>
  </si>
  <si>
    <t>10/01/2026 13:49:11</t>
  </si>
  <si>
    <t>10/01/2026 14:01:35</t>
  </si>
  <si>
    <t>100150421</t>
  </si>
  <si>
    <t>10/01/2026 15:32:23</t>
  </si>
  <si>
    <t>10/01/2026 16:22:15</t>
  </si>
  <si>
    <t>202601101621</t>
  </si>
  <si>
    <t>10/01/2026 16:38:46</t>
  </si>
  <si>
    <t>100159809</t>
  </si>
  <si>
    <t>10/01/2026 16:40:40</t>
  </si>
  <si>
    <t>10/01/2026 16:43:12</t>
  </si>
  <si>
    <t>100160082</t>
  </si>
  <si>
    <t>10/01/2026 17:04:40</t>
  </si>
  <si>
    <t>10/01/2026 18:04:52</t>
  </si>
  <si>
    <t>11081</t>
  </si>
  <si>
    <t>10/01/2026 18:11:09</t>
  </si>
  <si>
    <t>10/01/2026 19:34:58</t>
  </si>
  <si>
    <t>10/01/2026 20:06:49</t>
  </si>
  <si>
    <t>100172109</t>
  </si>
  <si>
    <t>10/01/2026 20:09:34</t>
  </si>
  <si>
    <t>10/01/2026 21:39:55</t>
  </si>
  <si>
    <t>100177932</t>
  </si>
  <si>
    <t>10/01/2026 21:40:06</t>
  </si>
  <si>
    <t>10/01/2026 21:46:01</t>
  </si>
  <si>
    <t>11/01/2026 00:58:46</t>
  </si>
  <si>
    <t>202601110057</t>
  </si>
  <si>
    <t>11/01/2026 02:28:42</t>
  </si>
  <si>
    <t>11/01/2026 02:29:35</t>
  </si>
  <si>
    <t>202601110228</t>
  </si>
  <si>
    <t>11/01/2026 03:55:26</t>
  </si>
  <si>
    <t>11084</t>
  </si>
  <si>
    <t>11/01/2026 05:03:30</t>
  </si>
  <si>
    <t>11/01/2026 05:17:01</t>
  </si>
  <si>
    <t>11/01/2026 05:38:31</t>
  </si>
  <si>
    <t>11/01/2026 06:31:56</t>
  </si>
  <si>
    <t>11/01/2026 08:28:04</t>
  </si>
  <si>
    <t>11/01/2026 09:25:52</t>
  </si>
  <si>
    <t>11/01/2026 09:35:20</t>
  </si>
  <si>
    <t>11/01/2026 09:43:20</t>
  </si>
  <si>
    <t>110134870</t>
  </si>
  <si>
    <t>11/01/2026 09:55:08</t>
  </si>
  <si>
    <t>110135596</t>
  </si>
  <si>
    <t>11/01/2026 11:34:31</t>
  </si>
  <si>
    <t>70214744159</t>
  </si>
  <si>
    <t>11/01/2026 11:40:04</t>
  </si>
  <si>
    <t>202601111139</t>
  </si>
  <si>
    <t>11/01/2026 12:23:59</t>
  </si>
  <si>
    <t>110144515</t>
  </si>
  <si>
    <t>11/01/2026 12:46:42</t>
  </si>
  <si>
    <t>110145959</t>
  </si>
  <si>
    <t>11/01/2026 13:42:03</t>
  </si>
  <si>
    <t>11/01/2026 13:53:24</t>
  </si>
  <si>
    <t>202601111352</t>
  </si>
  <si>
    <t>11/01/2026 14:03:38</t>
  </si>
  <si>
    <t>110150</t>
  </si>
  <si>
    <t>11/01/2026 14:29:12</t>
  </si>
  <si>
    <t>202601111428</t>
  </si>
  <si>
    <t>11/01/2026 15:12:01</t>
  </si>
  <si>
    <t>11/01/2026 16:35:48</t>
  </si>
  <si>
    <t>202601111635</t>
  </si>
  <si>
    <t>11/01/2026 18:14:25</t>
  </si>
  <si>
    <t>110165</t>
  </si>
  <si>
    <t>11/01/2026 18:53:13</t>
  </si>
  <si>
    <t>110167</t>
  </si>
  <si>
    <t>11/01/2026 18:56:34</t>
  </si>
  <si>
    <t>11/01/2026 20:01:24</t>
  </si>
  <si>
    <t>110171942</t>
  </si>
  <si>
    <t>11/01/2026 20:03:29</t>
  </si>
  <si>
    <t>11090</t>
  </si>
  <si>
    <t>11/01/2026 20:47:20</t>
  </si>
  <si>
    <t>11/01/2026 20:53:39</t>
  </si>
  <si>
    <t>110175185</t>
  </si>
  <si>
    <t>11/01/2026 21:26:52</t>
  </si>
  <si>
    <t>202601112126</t>
  </si>
  <si>
    <t>11/01/2026 22:26:40</t>
  </si>
  <si>
    <t>110180762</t>
  </si>
  <si>
    <t>11/01/2026 23:34:59</t>
  </si>
  <si>
    <t>12/01/2026 03:49:32</t>
  </si>
  <si>
    <t>202601120348</t>
  </si>
  <si>
    <t>12/01/2026 04:00:13</t>
  </si>
  <si>
    <t>120114351</t>
  </si>
  <si>
    <t>12/01/2026 04:36:31</t>
  </si>
  <si>
    <t>11091</t>
  </si>
  <si>
    <t>12/01/2026 04:45:41</t>
  </si>
  <si>
    <t>202601120444</t>
  </si>
  <si>
    <t>12/01/2026 05:39:27</t>
  </si>
  <si>
    <t>12/01/2026 06:39:55</t>
  </si>
  <si>
    <t>12/01/2026 06:50:44</t>
  </si>
  <si>
    <t>120124499</t>
  </si>
  <si>
    <t>12/01/2026 06:52:27</t>
  </si>
  <si>
    <t>120124687</t>
  </si>
  <si>
    <t>12/01/2026 07:15:50</t>
  </si>
  <si>
    <t>120126040</t>
  </si>
  <si>
    <t>12/01/2026 07:25:22</t>
  </si>
  <si>
    <t>167893</t>
  </si>
  <si>
    <t>12/01/2026 07:43:25</t>
  </si>
  <si>
    <t>202601120742</t>
  </si>
  <si>
    <t>12/01/2026 07:51:03</t>
  </si>
  <si>
    <t>12/01/2026 08:10:08</t>
  </si>
  <si>
    <t>120129222</t>
  </si>
  <si>
    <t>12/01/2026 08:53:50</t>
  </si>
  <si>
    <t>120131988</t>
  </si>
  <si>
    <t>12/01/2026 09:48:52</t>
  </si>
  <si>
    <t>120135213</t>
  </si>
  <si>
    <t>12/01/2026 10:31:52</t>
  </si>
  <si>
    <t>12/01/2026 10:41:29</t>
  </si>
  <si>
    <t>12/01/2026 11:34:26</t>
  </si>
  <si>
    <t>12/01/2026 11:38:01</t>
  </si>
  <si>
    <t>120141840</t>
  </si>
  <si>
    <t>12/01/2026 12:07:46</t>
  </si>
  <si>
    <t>374425</t>
  </si>
  <si>
    <t>12/01/2026 12:21:21</t>
  </si>
  <si>
    <t>12/01/2026 12:57:11</t>
  </si>
  <si>
    <t>374438</t>
  </si>
  <si>
    <t>12/01/2026 13:14:31</t>
  </si>
  <si>
    <t>12/01/2026 13:47:41</t>
  </si>
  <si>
    <t>12/01/2026 13:58:17</t>
  </si>
  <si>
    <t>202601121357</t>
  </si>
  <si>
    <t>12/01/2026 15:04:26</t>
  </si>
  <si>
    <t>120154151</t>
  </si>
  <si>
    <t>12/01/2026 15:19:07</t>
  </si>
  <si>
    <t>12/01/2026 15:36:28</t>
  </si>
  <si>
    <t>12/01/2026 15:50:39</t>
  </si>
  <si>
    <t>202601121550</t>
  </si>
  <si>
    <t>12/01/2026 16:05:42</t>
  </si>
  <si>
    <t>12/01/2026 16:06:31</t>
  </si>
  <si>
    <t>202601121606</t>
  </si>
  <si>
    <t>12/01/2026 16:09:27</t>
  </si>
  <si>
    <t>12/01/2026 17:53:21</t>
  </si>
  <si>
    <t>120164294</t>
  </si>
  <si>
    <t>12/01/2026 17:59:46</t>
  </si>
  <si>
    <t>120164</t>
  </si>
  <si>
    <t>12/01/2026 18:22:23</t>
  </si>
  <si>
    <t>12/01/2026 18:26:47</t>
  </si>
  <si>
    <t>120166365</t>
  </si>
  <si>
    <t>12/01/2026 18:38:55</t>
  </si>
  <si>
    <t>120167084</t>
  </si>
  <si>
    <t>12/01/2026 18:40:25</t>
  </si>
  <si>
    <t>12/01/2026 19:33:51</t>
  </si>
  <si>
    <t>12/01/2026 19:41:05</t>
  </si>
  <si>
    <t>12/01/2026 19:50:22</t>
  </si>
  <si>
    <t>202601121949</t>
  </si>
  <si>
    <t>12/01/2026 19:53:31</t>
  </si>
  <si>
    <t>12/01/2026 20:02:50</t>
  </si>
  <si>
    <t>12/01/2026 20:25:12</t>
  </si>
  <si>
    <t>12/01/2026 22:14:46</t>
  </si>
  <si>
    <t>202601122214</t>
  </si>
  <si>
    <t>13/01/2026 02:46:50</t>
  </si>
  <si>
    <t>202601130245</t>
  </si>
  <si>
    <t>13/01/2026 03:49:53</t>
  </si>
  <si>
    <t>130113749</t>
  </si>
  <si>
    <t>13/01/2026 04:21:48</t>
  </si>
  <si>
    <t>11120</t>
  </si>
  <si>
    <t>13/01/2026 04:42:29</t>
  </si>
  <si>
    <t>202601130440</t>
  </si>
  <si>
    <t>13/01/2026 05:33:09</t>
  </si>
  <si>
    <t>13/01/2026 06:01:01</t>
  </si>
  <si>
    <t>13/01/2026 06:22:17</t>
  </si>
  <si>
    <t>202601130621</t>
  </si>
  <si>
    <t>13/01/2026 06:36:21</t>
  </si>
  <si>
    <t>13/01/2026 07:00:08</t>
  </si>
  <si>
    <t>434792</t>
  </si>
  <si>
    <t>13/01/2026 07:21:43</t>
  </si>
  <si>
    <t>13/01/2026 07:26:17</t>
  </si>
  <si>
    <t>202601130725</t>
  </si>
  <si>
    <t>13/01/2026 08:00:26</t>
  </si>
  <si>
    <t>13/01/2026 08:04:18</t>
  </si>
  <si>
    <t>13/01/2026 08:09:40</t>
  </si>
  <si>
    <t>13/01/2026 08:27:33</t>
  </si>
  <si>
    <t>13/01/2026 09:06:11</t>
  </si>
  <si>
    <t>13/01/2026 09:11:26</t>
  </si>
  <si>
    <t>202601130910</t>
  </si>
  <si>
    <t>13/01/2026 11:39:18</t>
  </si>
  <si>
    <t>13/01/2026 11:50:38</t>
  </si>
  <si>
    <t>130142600</t>
  </si>
  <si>
    <t>13/01/2026 12:27:28</t>
  </si>
  <si>
    <t>130144731</t>
  </si>
  <si>
    <t>13/01/2026 14:11:34</t>
  </si>
  <si>
    <t>13/01/2026 14:37:04</t>
  </si>
  <si>
    <t>13/01/2026 14:57:00</t>
  </si>
  <si>
    <t>13/01/2026 15:01:28</t>
  </si>
  <si>
    <t>202601131500</t>
  </si>
  <si>
    <t>13/01/2026 15:20:26</t>
  </si>
  <si>
    <t>130155183</t>
  </si>
  <si>
    <t>13/01/2026 15:30:51</t>
  </si>
  <si>
    <t>13/01/2026 15:33:06</t>
  </si>
  <si>
    <t>13/01/2026 15:39:54</t>
  </si>
  <si>
    <t>13/01/2026 15:40:48</t>
  </si>
  <si>
    <t>202601131540</t>
  </si>
  <si>
    <t>13/01/2026 16:25:36</t>
  </si>
  <si>
    <t>202601131625</t>
  </si>
  <si>
    <t>13/01/2026 16:54:10</t>
  </si>
  <si>
    <t>202601131653</t>
  </si>
  <si>
    <t>13/01/2026 16:54:50</t>
  </si>
  <si>
    <t>13/01/2026 17:11:28</t>
  </si>
  <si>
    <t>202601131710</t>
  </si>
  <si>
    <t>13/01/2026 17:22:21</t>
  </si>
  <si>
    <t>13/01/2026 17:32:14</t>
  </si>
  <si>
    <t>130163098</t>
  </si>
  <si>
    <t>13/01/2026 17:39:36</t>
  </si>
  <si>
    <t>130163291</t>
  </si>
  <si>
    <t>13/01/2026 17:42:23</t>
  </si>
  <si>
    <t>91852</t>
  </si>
  <si>
    <t>13/01/2026 18:31:47</t>
  </si>
  <si>
    <t>13/01/2026 19:35:27</t>
  </si>
  <si>
    <t>130170418</t>
  </si>
  <si>
    <t>13/01/2026 19:41:32</t>
  </si>
  <si>
    <t>13/01/2026 19:55:12</t>
  </si>
  <si>
    <t>202601131954</t>
  </si>
  <si>
    <t>13/01/2026 19:56:58</t>
  </si>
  <si>
    <t>202601131956</t>
  </si>
  <si>
    <t>13/01/2026 19:59:29</t>
  </si>
  <si>
    <t>130171867</t>
  </si>
  <si>
    <t>13/01/2026 20:02:20</t>
  </si>
  <si>
    <t>13/01/2026 20:21:13</t>
  </si>
  <si>
    <t>130173240</t>
  </si>
  <si>
    <t>13/01/2026 23:56:57</t>
  </si>
  <si>
    <t>11150</t>
  </si>
  <si>
    <t>14/01/2026 00:30:09</t>
  </si>
  <si>
    <t>14/01/2026 04:11:26</t>
  </si>
  <si>
    <t>202601140410</t>
  </si>
  <si>
    <t>14/01/2026 04:52:28</t>
  </si>
  <si>
    <t>202601140451</t>
  </si>
  <si>
    <t>14/01/2026 05:48:38</t>
  </si>
  <si>
    <t>14/01/2026 05:59:13</t>
  </si>
  <si>
    <t>11151</t>
  </si>
  <si>
    <t>14/01/2026 06:16:25</t>
  </si>
  <si>
    <t>140122</t>
  </si>
  <si>
    <t>14/01/2026 06:22:14</t>
  </si>
  <si>
    <t>14/01/2026 07:44:12</t>
  </si>
  <si>
    <t>14/01/2026 08:17:18</t>
  </si>
  <si>
    <t>374736</t>
  </si>
  <si>
    <t>14/01/2026 08:20:24</t>
  </si>
  <si>
    <t>14/01/2026 08:46:50</t>
  </si>
  <si>
    <t>202601140845</t>
  </si>
  <si>
    <t>14/01/2026 08:48:00</t>
  </si>
  <si>
    <t>140131558</t>
  </si>
  <si>
    <t>14/01/2026 08:51:24</t>
  </si>
  <si>
    <t>14/01/2026 10:30:10</t>
  </si>
  <si>
    <t>14/01/2026 11:06:08</t>
  </si>
  <si>
    <t>202601141105</t>
  </si>
  <si>
    <t>14/01/2026 12:05:20</t>
  </si>
  <si>
    <t>14/01/2026 12:14:23</t>
  </si>
  <si>
    <t>14/01/2026 12:49:27</t>
  </si>
  <si>
    <t>14/01/2026 13:10:04</t>
  </si>
  <si>
    <t>202601141309</t>
  </si>
  <si>
    <t>14/01/2026 15:28:47</t>
  </si>
  <si>
    <t>14/01/2026 15:37:30</t>
  </si>
  <si>
    <t>14/01/2026 15:45:11</t>
  </si>
  <si>
    <t>14/01/2026 16:05:13</t>
  </si>
  <si>
    <t>14/01/2026 16:11:07</t>
  </si>
  <si>
    <t>202601141610</t>
  </si>
  <si>
    <t>14/01/2026 16:26:35</t>
  </si>
  <si>
    <t>14/01/2026 17:04:15</t>
  </si>
  <si>
    <t>14/01/2026 17:11:17</t>
  </si>
  <si>
    <t>14/01/2026 17:58:54</t>
  </si>
  <si>
    <t>202601141758</t>
  </si>
  <si>
    <t>14/01/2026 18:07:17</t>
  </si>
  <si>
    <t>202601141806</t>
  </si>
  <si>
    <t>14/01/2026 18:18:32</t>
  </si>
  <si>
    <t>73410691120</t>
  </si>
  <si>
    <t>14/01/2026 18:27:42</t>
  </si>
  <si>
    <t>14/01/2026 18:37:08</t>
  </si>
  <si>
    <t>169131</t>
  </si>
  <si>
    <t>14/01/2026 19:03:02</t>
  </si>
  <si>
    <t>140168456</t>
  </si>
  <si>
    <t>14/01/2026 19:28:48</t>
  </si>
  <si>
    <t>14/01/2026 19:49:52</t>
  </si>
  <si>
    <t>14/01/2026 22:33:24</t>
  </si>
  <si>
    <t>14/01/2026 22:48:20</t>
  </si>
  <si>
    <t>202601142247</t>
  </si>
  <si>
    <t>14/01/2026 23:02:59</t>
  </si>
  <si>
    <t>15/01/2026 01:01:40</t>
  </si>
  <si>
    <t>15/01/2026 03:53:24</t>
  </si>
  <si>
    <t>202601150352</t>
  </si>
  <si>
    <t>15/01/2026 05:03:51</t>
  </si>
  <si>
    <t>15/01/2026 05:37:37</t>
  </si>
  <si>
    <t>15/01/2026 05:48:53</t>
  </si>
  <si>
    <t>15/01/2026 06:28:18</t>
  </si>
  <si>
    <t>15/01/2026 06:41:52</t>
  </si>
  <si>
    <t>150124002</t>
  </si>
  <si>
    <t>15/01/2026 07:37:34</t>
  </si>
  <si>
    <t>169248</t>
  </si>
  <si>
    <t>15/01/2026 08:11:54</t>
  </si>
  <si>
    <t>15/01/2026 08:18:39</t>
  </si>
  <si>
    <t>15/01/2026 08:25:41</t>
  </si>
  <si>
    <t>15/01/2026 08:26:07</t>
  </si>
  <si>
    <t>202601150825</t>
  </si>
  <si>
    <t>15/01/2026 08:31:00</t>
  </si>
  <si>
    <t>15/01/2026 08:43:14</t>
  </si>
  <si>
    <t>15/01/2026 08:45:14</t>
  </si>
  <si>
    <t>15/01/2026 08:49:34</t>
  </si>
  <si>
    <t>150131713</t>
  </si>
  <si>
    <t>15/01/2026 09:34:07</t>
  </si>
  <si>
    <t>15/01/2026 10:02:18</t>
  </si>
  <si>
    <t>150136098</t>
  </si>
  <si>
    <t>15/01/2026 11:06:13</t>
  </si>
  <si>
    <t>15/01/2026 12:20:59</t>
  </si>
  <si>
    <t>202601151220</t>
  </si>
  <si>
    <t>15/01/2026 13:03:30</t>
  </si>
  <si>
    <t>202601151302</t>
  </si>
  <si>
    <t>15/01/2026 13:34:40</t>
  </si>
  <si>
    <t>15/01/2026 14:21:59</t>
  </si>
  <si>
    <t>15/01/2026 14:35:40</t>
  </si>
  <si>
    <t>374982</t>
  </si>
  <si>
    <t>15/01/2026 15:42:37</t>
  </si>
  <si>
    <t>15/01/2026 15:44:10</t>
  </si>
  <si>
    <t>15/01/2026 15:53:35</t>
  </si>
  <si>
    <t>15/01/2026 16:41:24</t>
  </si>
  <si>
    <t>150159854</t>
  </si>
  <si>
    <t>15/01/2026 17:22:07</t>
  </si>
  <si>
    <t>202601151721</t>
  </si>
  <si>
    <t>15/01/2026 18:01:17</t>
  </si>
  <si>
    <t>15/01/2026 18:02:54</t>
  </si>
  <si>
    <t>150164846</t>
  </si>
  <si>
    <t>15/01/2026 18:07:05</t>
  </si>
  <si>
    <t>15/01/2026 18:08:18</t>
  </si>
  <si>
    <t>202601151807</t>
  </si>
  <si>
    <t>15/01/2026 18:37:30</t>
  </si>
  <si>
    <t>15/01/2026 18:59:02</t>
  </si>
  <si>
    <t>150168291</t>
  </si>
  <si>
    <t>15/01/2026 19:04:25</t>
  </si>
  <si>
    <t>15/01/2026 21:47:06</t>
  </si>
  <si>
    <t>150178378</t>
  </si>
  <si>
    <t>15/01/2026 22:16:43</t>
  </si>
  <si>
    <t>15/01/2026 23:20:31</t>
  </si>
  <si>
    <t>16/01/2026 00:52:14</t>
  </si>
  <si>
    <t>70552166138</t>
  </si>
  <si>
    <t>16/01/2026 01:53:10</t>
  </si>
  <si>
    <t>202601160151</t>
  </si>
  <si>
    <t>16/01/2026 03:01:01</t>
  </si>
  <si>
    <t>16/01/2026 03:16:32</t>
  </si>
  <si>
    <t>11209</t>
  </si>
  <si>
    <t>16/01/2026 03:38:42</t>
  </si>
  <si>
    <t>2025554109</t>
  </si>
  <si>
    <t>16/01/2026 04:02:04</t>
  </si>
  <si>
    <t>11210</t>
  </si>
  <si>
    <t>16/01/2026 06:18:28</t>
  </si>
  <si>
    <t>160122579</t>
  </si>
  <si>
    <t>16/01/2026 06:23:00</t>
  </si>
  <si>
    <t>16/01/2026 06:38:01</t>
  </si>
  <si>
    <t>16/01/2026 08:20:49</t>
  </si>
  <si>
    <t>16/01/2026 08:58:28</t>
  </si>
  <si>
    <t>16/01/2026 09:10:34</t>
  </si>
  <si>
    <t>16/01/2026 09:24:37</t>
  </si>
  <si>
    <t>16/01/2026 09:42:30</t>
  </si>
  <si>
    <t>133443</t>
  </si>
  <si>
    <t>16/01/2026 09:48:27</t>
  </si>
  <si>
    <t>16/01/2026 09:57:07</t>
  </si>
  <si>
    <t>202601160956</t>
  </si>
  <si>
    <t>16/01/2026 11:24:08</t>
  </si>
  <si>
    <t>202601161123</t>
  </si>
  <si>
    <t>16/01/2026 11:27:40</t>
  </si>
  <si>
    <t>202601161126</t>
  </si>
  <si>
    <t>16/01/2026 11:56:53</t>
  </si>
  <si>
    <t>202601161155</t>
  </si>
  <si>
    <t>16/01/2026 12:10:32</t>
  </si>
  <si>
    <t>16/01/2026 12:28:00</t>
  </si>
  <si>
    <t>202601161227</t>
  </si>
  <si>
    <t>16/01/2026 13:27:39</t>
  </si>
  <si>
    <t>160148</t>
  </si>
  <si>
    <t>16/01/2026 13:33:00</t>
  </si>
  <si>
    <t>160148650</t>
  </si>
  <si>
    <t>16/01/2026 14:18:49</t>
  </si>
  <si>
    <t>160151495</t>
  </si>
  <si>
    <t>16/01/2026 14:36:32</t>
  </si>
  <si>
    <t>16/01/2026 14:52:02</t>
  </si>
  <si>
    <t>16/01/2026 15:02:44</t>
  </si>
  <si>
    <t>16/01/2026 15:15:37</t>
  </si>
  <si>
    <t>16/01/2026 15:43:54</t>
  </si>
  <si>
    <t>16/01/2026 15:50:53</t>
  </si>
  <si>
    <t>202601161550</t>
  </si>
  <si>
    <t>16/01/2026 15:54:16</t>
  </si>
  <si>
    <t>202601161553</t>
  </si>
  <si>
    <t>16/01/2026 16:04:20</t>
  </si>
  <si>
    <t>16/01/2026 16:38:52</t>
  </si>
  <si>
    <t>202601161638</t>
  </si>
  <si>
    <t>16/01/2026 16:39:22</t>
  </si>
  <si>
    <t>16/01/2026 16:59:21</t>
  </si>
  <si>
    <t>16/01/2026 17:38:46</t>
  </si>
  <si>
    <t>16/01/2026 17:39:58</t>
  </si>
  <si>
    <t>16/01/2026 17:41:32</t>
  </si>
  <si>
    <t>16/01/2026 18:12:40</t>
  </si>
  <si>
    <t>16/01/2026 18:22:18</t>
  </si>
  <si>
    <t>16/01/2026 18:36:03</t>
  </si>
  <si>
    <t>16/01/2026 19:19:47</t>
  </si>
  <si>
    <t>16/01/2026 20:40:05</t>
  </si>
  <si>
    <t>11228</t>
  </si>
  <si>
    <t>16/01/2026 23:28:52</t>
  </si>
  <si>
    <t>17/01/2026 01:14:14</t>
  </si>
  <si>
    <t>11232</t>
  </si>
  <si>
    <t>17/01/2026 03:05:53</t>
  </si>
  <si>
    <t>17/01/2026 03:14:38</t>
  </si>
  <si>
    <t>202601170313</t>
  </si>
  <si>
    <t>17/01/2026 05:47:04</t>
  </si>
  <si>
    <t>17/01/2026 05:48:00</t>
  </si>
  <si>
    <t>17/01/2026 06:23:32</t>
  </si>
  <si>
    <t>17/01/2026 06:57:51</t>
  </si>
  <si>
    <t>17/01/2026 07:33:04</t>
  </si>
  <si>
    <t>11233</t>
  </si>
  <si>
    <t>17/01/2026 08:19:57</t>
  </si>
  <si>
    <t>170129729</t>
  </si>
  <si>
    <t>17/01/2026 08:36:46</t>
  </si>
  <si>
    <t>170130956</t>
  </si>
  <si>
    <t>17/01/2026 08:43:24</t>
  </si>
  <si>
    <t>17/01/2026 09:47:39</t>
  </si>
  <si>
    <t>17/01/2026 11:15:08</t>
  </si>
  <si>
    <t>17/01/2026 11:33:31</t>
  </si>
  <si>
    <t>11239</t>
  </si>
  <si>
    <t>17/01/2026 13:00:37</t>
  </si>
  <si>
    <t>17/01/2026 13:04:14</t>
  </si>
  <si>
    <t>17/01/2026 14:19:39</t>
  </si>
  <si>
    <t>17/01/2026 14:29:35</t>
  </si>
  <si>
    <t>202601171428</t>
  </si>
  <si>
    <t>17/01/2026 16:07:42</t>
  </si>
  <si>
    <t>375376</t>
  </si>
  <si>
    <t>17/01/2026 16:09:44</t>
  </si>
  <si>
    <t>17/01/2026 18:09:38</t>
  </si>
  <si>
    <t>17/01/2026 18:17:13</t>
  </si>
  <si>
    <t>202601171816</t>
  </si>
  <si>
    <t>17/01/2026 18:19:50</t>
  </si>
  <si>
    <t>17/01/2026 18:50:48</t>
  </si>
  <si>
    <t>17/01/2026 19:24:20</t>
  </si>
  <si>
    <t>170169807</t>
  </si>
  <si>
    <t>17/01/2026 19:34:09</t>
  </si>
  <si>
    <t>170170406</t>
  </si>
  <si>
    <t>17/01/2026 20:29:01</t>
  </si>
  <si>
    <t>17/01/2026 21:38:28</t>
  </si>
  <si>
    <t>170177855</t>
  </si>
  <si>
    <t>17/01/2026 21:59:24</t>
  </si>
  <si>
    <t>17/01/2026 23:56:30</t>
  </si>
  <si>
    <t>18/01/2026 02:30:16</t>
  </si>
  <si>
    <t>202601180229</t>
  </si>
  <si>
    <t>18/01/2026 03:50:58</t>
  </si>
  <si>
    <t>202601180349</t>
  </si>
  <si>
    <t>18/01/2026 04:48:14</t>
  </si>
  <si>
    <t>11247</t>
  </si>
  <si>
    <t>18/01/2026 05:39:29</t>
  </si>
  <si>
    <t>11248</t>
  </si>
  <si>
    <t>18/01/2026 05:52:20</t>
  </si>
  <si>
    <t>202601180551</t>
  </si>
  <si>
    <t>18/01/2026 05:56:35</t>
  </si>
  <si>
    <t>18/01/2026 06:00:37</t>
  </si>
  <si>
    <t>180121599</t>
  </si>
  <si>
    <t>18/01/2026 08:13:49</t>
  </si>
  <si>
    <t>202601180813</t>
  </si>
  <si>
    <t>18/01/2026 08:59:22</t>
  </si>
  <si>
    <t>18/01/2026 09:30:06</t>
  </si>
  <si>
    <t>18/01/2026 10:01:03</t>
  </si>
  <si>
    <t>18/01/2026 10:36:38</t>
  </si>
  <si>
    <t>180138147</t>
  </si>
  <si>
    <t>18/01/2026 10:49:49</t>
  </si>
  <si>
    <t>18/01/2026 12:54:30</t>
  </si>
  <si>
    <t>170631</t>
  </si>
  <si>
    <t>18/01/2026 15:43:39</t>
  </si>
  <si>
    <t>202601181542</t>
  </si>
  <si>
    <t>18/01/2026 16:06:53</t>
  </si>
  <si>
    <t>18/01/2026 16:41:32</t>
  </si>
  <si>
    <t>18/01/2026 16:56:56</t>
  </si>
  <si>
    <t>202601181656</t>
  </si>
  <si>
    <t>18/01/2026 17:00:08</t>
  </si>
  <si>
    <t>180161162</t>
  </si>
  <si>
    <t>18/01/2026 17:14:27</t>
  </si>
  <si>
    <t>18/01/2026 17:39:22</t>
  </si>
  <si>
    <t>18/01/2026 17:45:13</t>
  </si>
  <si>
    <t>375523</t>
  </si>
  <si>
    <t>18/01/2026 18:35:20</t>
  </si>
  <si>
    <t>18/01/2026 18:57:52</t>
  </si>
  <si>
    <t>180168224</t>
  </si>
  <si>
    <t>18/01/2026 19:34:37</t>
  </si>
  <si>
    <t>18/01/2026 19:39:32</t>
  </si>
  <si>
    <t>180170729</t>
  </si>
  <si>
    <t>18/01/2026 21:57:20</t>
  </si>
  <si>
    <t>19/01/2026 00:33:32</t>
  </si>
  <si>
    <t>11254</t>
  </si>
  <si>
    <t xml:space="preserve"> </t>
  </si>
  <si>
    <t>19/01/2026 02:55:57</t>
  </si>
  <si>
    <t>202601190255</t>
  </si>
  <si>
    <t>19/01/2026 04:16:40</t>
  </si>
  <si>
    <t>19/01/2026 04:23:06</t>
  </si>
  <si>
    <t>19/01/2026 04:23:18</t>
  </si>
  <si>
    <t>32871485836</t>
  </si>
  <si>
    <t>19/01/2026 04:40:06</t>
  </si>
  <si>
    <t>202601190439</t>
  </si>
  <si>
    <t>19/01/2026 05:10:31</t>
  </si>
  <si>
    <t>202601190509</t>
  </si>
  <si>
    <t>19/01/2026 06:20:56</t>
  </si>
  <si>
    <t>202601190620</t>
  </si>
  <si>
    <t>19/01/2026 07:01:57</t>
  </si>
  <si>
    <t>170806</t>
  </si>
  <si>
    <t>19/01/2026 07:41:49</t>
  </si>
  <si>
    <t>190127490</t>
  </si>
  <si>
    <t>19/01/2026 08:51:55</t>
  </si>
  <si>
    <t>190131878</t>
  </si>
  <si>
    <t>19/01/2026 09:14:51</t>
  </si>
  <si>
    <t>202601190914</t>
  </si>
  <si>
    <t>19/01/2026 09:53:28</t>
  </si>
  <si>
    <t>19/01/2026 10:21:08</t>
  </si>
  <si>
    <t>190137230</t>
  </si>
  <si>
    <t>19/01/2026 10:43:36</t>
  </si>
  <si>
    <t>190138559</t>
  </si>
  <si>
    <t>19/01/2026 10:50:01</t>
  </si>
  <si>
    <t>190138963</t>
  </si>
  <si>
    <t>19/01/2026 12:04:25</t>
  </si>
  <si>
    <t>190143181</t>
  </si>
  <si>
    <t>19/01/2026 12:05:28</t>
  </si>
  <si>
    <t>202601191204</t>
  </si>
  <si>
    <t>19/01/2026 13:13:59</t>
  </si>
  <si>
    <t>19/01/2026 13:14:24</t>
  </si>
  <si>
    <t>19/01/2026 14:25:37</t>
  </si>
  <si>
    <t>19/01/2026 14:49:29</t>
  </si>
  <si>
    <t>19/01/2026 15:18:11</t>
  </si>
  <si>
    <t>190155041</t>
  </si>
  <si>
    <t>19/01/2026 15:36:37</t>
  </si>
  <si>
    <t>190156</t>
  </si>
  <si>
    <t>19/01/2026 15:36:51</t>
  </si>
  <si>
    <t>19/01/2026 16:56:14</t>
  </si>
  <si>
    <t>19/01/2026 17:28:54</t>
  </si>
  <si>
    <t>190162878</t>
  </si>
  <si>
    <t>19/01/2026 17:37:34</t>
  </si>
  <si>
    <t>582460</t>
  </si>
  <si>
    <t>19/01/2026 18:11:03</t>
  </si>
  <si>
    <t>19/01/2026 18:36:25</t>
  </si>
  <si>
    <t>19/01/2026 19:17:25</t>
  </si>
  <si>
    <t>19/01/2026 19:32:29</t>
  </si>
  <si>
    <t>202601191931</t>
  </si>
  <si>
    <t>19/01/2026 22:21:41</t>
  </si>
  <si>
    <t>11278</t>
  </si>
  <si>
    <t>19/01/2026 22:37:29</t>
  </si>
  <si>
    <t>19/01/2026 22:40:31</t>
  </si>
  <si>
    <t>20/01/2026 01:07:22</t>
  </si>
  <si>
    <t>20/01/2026 01:44:39</t>
  </si>
  <si>
    <t>202601200143</t>
  </si>
  <si>
    <t>20/01/2026 03:44:25</t>
  </si>
  <si>
    <t>20/01/2026 05:03:38</t>
  </si>
  <si>
    <t>20/01/2026 06:05:17</t>
  </si>
  <si>
    <t>200121</t>
  </si>
  <si>
    <t>20/01/2026 06:46:01</t>
  </si>
  <si>
    <t>202601200644</t>
  </si>
  <si>
    <t>20/01/2026 07:28:13</t>
  </si>
  <si>
    <t>200126824</t>
  </si>
  <si>
    <t>20/01/2026 07:46:27</t>
  </si>
  <si>
    <t>11283</t>
  </si>
  <si>
    <t>20/01/2026 08:11:55</t>
  </si>
  <si>
    <t>20/01/2026 08:15:59</t>
  </si>
  <si>
    <t>20/01/2026 08:47:10</t>
  </si>
  <si>
    <t>20/01/2026 08:47:46</t>
  </si>
  <si>
    <t>200131427</t>
  </si>
  <si>
    <t>20/01/2026 09:01:00</t>
  </si>
  <si>
    <t>20/01/2026 09:25:28</t>
  </si>
  <si>
    <t>20/01/2026 09:41:57</t>
  </si>
  <si>
    <t>202601200941</t>
  </si>
  <si>
    <t>20/01/2026 10:15:36</t>
  </si>
  <si>
    <t>202601201014</t>
  </si>
  <si>
    <t>20/01/2026 11:40:38</t>
  </si>
  <si>
    <t>20/01/2026 12:46:03</t>
  </si>
  <si>
    <t>202601201245</t>
  </si>
  <si>
    <t>20/01/2026 13:03:01</t>
  </si>
  <si>
    <t>20/01/2026 14:28:30</t>
  </si>
  <si>
    <t>200152063</t>
  </si>
  <si>
    <t>20/01/2026 14:38:20</t>
  </si>
  <si>
    <t>200152658</t>
  </si>
  <si>
    <t>20/01/2026 14:56:37</t>
  </si>
  <si>
    <t>202601201456</t>
  </si>
  <si>
    <t>20/01/2026 15:06:23</t>
  </si>
  <si>
    <t>20/01/2026 15:21:42</t>
  </si>
  <si>
    <t>200155243</t>
  </si>
  <si>
    <t>20/01/2026 16:01:14</t>
  </si>
  <si>
    <t>200157591</t>
  </si>
  <si>
    <t>20/01/2026 16:03:51</t>
  </si>
  <si>
    <t>20/01/2026 17:01:27</t>
  </si>
  <si>
    <t>202601201700</t>
  </si>
  <si>
    <t>20/01/2026 17:15:53</t>
  </si>
  <si>
    <t>20/01/2026 17:23:25</t>
  </si>
  <si>
    <t>20/01/2026 17:25:58</t>
  </si>
  <si>
    <t>11310</t>
  </si>
  <si>
    <t>20/01/2026 17:41:51</t>
  </si>
  <si>
    <t>200163</t>
  </si>
  <si>
    <t>20/01/2026 17:42:07</t>
  </si>
  <si>
    <t>20/01/2026 17:52:04</t>
  </si>
  <si>
    <t>20/01/2026 18:10:13</t>
  </si>
  <si>
    <t>200165346</t>
  </si>
  <si>
    <t>20/01/2026 18:23:07</t>
  </si>
  <si>
    <t>20/01/2026 18:42:33</t>
  </si>
  <si>
    <t>1181133</t>
  </si>
  <si>
    <t>20/01/2026 18:55:26</t>
  </si>
  <si>
    <t>200168092</t>
  </si>
  <si>
    <t>20/01/2026 19:01:32</t>
  </si>
  <si>
    <t>20/01/2026 19:18:59</t>
  </si>
  <si>
    <t>20/01/2026 19:49:33</t>
  </si>
  <si>
    <t>20/01/2026 19:54:46</t>
  </si>
  <si>
    <t>20/01/2026 20:31:30</t>
  </si>
  <si>
    <t>20/01/2026 21:17:02</t>
  </si>
  <si>
    <t>200176577</t>
  </si>
  <si>
    <t>20/01/2026 21:49:56</t>
  </si>
  <si>
    <t>20/01/2026 23:06:49</t>
  </si>
  <si>
    <t>202601202305</t>
  </si>
  <si>
    <t>20/01/2026 23:52:59</t>
  </si>
  <si>
    <t>21/01/2026 00:30:21</t>
  </si>
  <si>
    <t>202601210029</t>
  </si>
  <si>
    <t>21/01/2026 01:31:42</t>
  </si>
  <si>
    <t>21/01/2026 02:36:04</t>
  </si>
  <si>
    <t>21/01/2026 03:01:39</t>
  </si>
  <si>
    <t>21/01/2026 04:08:07</t>
  </si>
  <si>
    <t>21/01/2026 04:13:49</t>
  </si>
  <si>
    <t>11318</t>
  </si>
  <si>
    <t>21/01/2026 04:47:37</t>
  </si>
  <si>
    <t>202601210446</t>
  </si>
  <si>
    <t>21/01/2026 05:56:14</t>
  </si>
  <si>
    <t>210121312</t>
  </si>
  <si>
    <t>21/01/2026 07:00:05</t>
  </si>
  <si>
    <t>171751</t>
  </si>
  <si>
    <t>21/01/2026 07:21:18</t>
  </si>
  <si>
    <t>210126423</t>
  </si>
  <si>
    <t>21/01/2026 07:57:31</t>
  </si>
  <si>
    <t>453816</t>
  </si>
  <si>
    <t>21/01/2026 09:11:49</t>
  </si>
  <si>
    <t>21/01/2026 09:12:55</t>
  </si>
  <si>
    <t>21/01/2026 09:15:46</t>
  </si>
  <si>
    <t>75032</t>
  </si>
  <si>
    <t>JONATAN DE SOUSA CORCINO</t>
  </si>
  <si>
    <t>1768997698</t>
  </si>
  <si>
    <t>21/01/2026 09:30:46</t>
  </si>
  <si>
    <t>21/01/2026 10:38:38</t>
  </si>
  <si>
    <t>21/01/2026 10:49:45</t>
  </si>
  <si>
    <t>21/01/2026 11:09:49</t>
  </si>
  <si>
    <t>210140</t>
  </si>
  <si>
    <t>21/01/2026 11:18:27</t>
  </si>
  <si>
    <t>21/01/2026 11:55:23</t>
  </si>
  <si>
    <t>202601211154</t>
  </si>
  <si>
    <t>21/01/2026 11:57:33</t>
  </si>
  <si>
    <t>210142999</t>
  </si>
  <si>
    <t>21/01/2026 13:17:45</t>
  </si>
  <si>
    <t>202601211317</t>
  </si>
  <si>
    <t>21/01/2026 14:50:26</t>
  </si>
  <si>
    <t>21/01/2026 17:17:49</t>
  </si>
  <si>
    <t>210162220</t>
  </si>
  <si>
    <t>21/01/2026 17:28:32</t>
  </si>
  <si>
    <t>21/01/2026 17:37:29</t>
  </si>
  <si>
    <t>210163388</t>
  </si>
  <si>
    <t>21/01/2026 17:47:22</t>
  </si>
  <si>
    <t>210163930</t>
  </si>
  <si>
    <t>21/01/2026 18:03:46</t>
  </si>
  <si>
    <t>210164790</t>
  </si>
  <si>
    <t>21/01/2026 18:08:32</t>
  </si>
  <si>
    <t>202601211807</t>
  </si>
  <si>
    <t>21/01/2026 18:15:07</t>
  </si>
  <si>
    <t>210165661</t>
  </si>
  <si>
    <t>21/01/2026 18:21:24</t>
  </si>
  <si>
    <t>227011195</t>
  </si>
  <si>
    <t>21/01/2026 18:47:13</t>
  </si>
  <si>
    <t>21/01/2026 18:58:21</t>
  </si>
  <si>
    <t>21/01/2026 19:19:49</t>
  </si>
  <si>
    <t>21/01/2026 19:35:23</t>
  </si>
  <si>
    <t>210170476</t>
  </si>
  <si>
    <t>21/01/2026 19:47:46</t>
  </si>
  <si>
    <t>210171226</t>
  </si>
  <si>
    <t>21/01/2026 19:54:10</t>
  </si>
  <si>
    <t>202601211953</t>
  </si>
  <si>
    <t>21/01/2026 21:12:55</t>
  </si>
  <si>
    <t>210176317</t>
  </si>
  <si>
    <t>21/01/2026 21:39:20</t>
  </si>
  <si>
    <t>11342</t>
  </si>
  <si>
    <t>21/01/2026 21:47:01</t>
  </si>
  <si>
    <t>21/01/2026 22:19:29</t>
  </si>
  <si>
    <t>11344</t>
  </si>
  <si>
    <t>21/01/2026 23:06:43</t>
  </si>
  <si>
    <t>202601212306</t>
  </si>
  <si>
    <t>22/01/2026 02:08:27</t>
  </si>
  <si>
    <t>22/01/2026 04:06:58</t>
  </si>
  <si>
    <t>202601220406</t>
  </si>
  <si>
    <t>22/01/2026 05:45:19</t>
  </si>
  <si>
    <t>22/01/2026 06:09:24</t>
  </si>
  <si>
    <t>22/01/2026 06:21:11</t>
  </si>
  <si>
    <t>22/01/2026 06:54:08</t>
  </si>
  <si>
    <t>22/01/2026 07:15:37</t>
  </si>
  <si>
    <t>87157506</t>
  </si>
  <si>
    <t>POSTO MANGUEIRAO</t>
  </si>
  <si>
    <t>22/01/2026 07:35:51</t>
  </si>
  <si>
    <t>220127301</t>
  </si>
  <si>
    <t>22/01/2026 07:43:20</t>
  </si>
  <si>
    <t>202601220742</t>
  </si>
  <si>
    <t>22/01/2026 07:47:14</t>
  </si>
  <si>
    <t>202601220746</t>
  </si>
  <si>
    <t>22/01/2026 08:05:13</t>
  </si>
  <si>
    <t>22/01/2026 08:16:36</t>
  </si>
  <si>
    <t>22/01/2026 08:22:26</t>
  </si>
  <si>
    <t>22/01/2026 08:27:36</t>
  </si>
  <si>
    <t>22/01/2026 09:11:48</t>
  </si>
  <si>
    <t>220133064</t>
  </si>
  <si>
    <t>22/01/2026 09:21:39</t>
  </si>
  <si>
    <t>202601220921</t>
  </si>
  <si>
    <t>22/01/2026 09:52:38</t>
  </si>
  <si>
    <t>202601220952</t>
  </si>
  <si>
    <t>22/01/2026 10:08:39</t>
  </si>
  <si>
    <t>22/01/2026 10:22:08</t>
  </si>
  <si>
    <t>220137283</t>
  </si>
  <si>
    <t>22/01/2026 11:08:39</t>
  </si>
  <si>
    <t>202601221107</t>
  </si>
  <si>
    <t>22/01/2026 12:30:14</t>
  </si>
  <si>
    <t>22/01/2026 14:40:04</t>
  </si>
  <si>
    <t>22/01/2026 15:57:33</t>
  </si>
  <si>
    <t>22/01/2026 16:11:05</t>
  </si>
  <si>
    <t>202601221610</t>
  </si>
  <si>
    <t>22/01/2026 16:32:24</t>
  </si>
  <si>
    <t>22/01/2026 16:42:17</t>
  </si>
  <si>
    <t>22/01/2026 16:53:56</t>
  </si>
  <si>
    <t>22/01/2026 16:55:04</t>
  </si>
  <si>
    <t>11363</t>
  </si>
  <si>
    <t>22/01/2026 17:15:49</t>
  </si>
  <si>
    <t>202601221715</t>
  </si>
  <si>
    <t>22/01/2026 17:19:38</t>
  </si>
  <si>
    <t>376186</t>
  </si>
  <si>
    <t>22/01/2026 17:40:27</t>
  </si>
  <si>
    <t>22/01/2026 18:07:06</t>
  </si>
  <si>
    <t>22/01/2026 18:16:24</t>
  </si>
  <si>
    <t>202601221815</t>
  </si>
  <si>
    <t>22/01/2026 18:19:52</t>
  </si>
  <si>
    <t>22/01/2026 18:59:05</t>
  </si>
  <si>
    <t>220168299</t>
  </si>
  <si>
    <t>22/01/2026 19:49:10</t>
  </si>
  <si>
    <t>202601221948</t>
  </si>
  <si>
    <t>22/01/2026 19:58:33</t>
  </si>
  <si>
    <t>220171866</t>
  </si>
  <si>
    <t>22/01/2026 20:18:55</t>
  </si>
  <si>
    <t>22/01/2026 21:46:42</t>
  </si>
  <si>
    <t>11369</t>
  </si>
  <si>
    <t>22/01/2026 22:03:03</t>
  </si>
  <si>
    <t>11370</t>
  </si>
  <si>
    <t>22/01/2026 22:35:22</t>
  </si>
  <si>
    <t>22/01/2026 22:40:57</t>
  </si>
  <si>
    <t>220181354</t>
  </si>
  <si>
    <t>23/01/2026 03:46:16</t>
  </si>
  <si>
    <t>202601230345</t>
  </si>
  <si>
    <t>23/01/2026 04:15:32</t>
  </si>
  <si>
    <t>202601230414</t>
  </si>
  <si>
    <t>23/01/2026 04:25:06</t>
  </si>
  <si>
    <t>9697</t>
  </si>
  <si>
    <t>23/01/2026 04:44:19</t>
  </si>
  <si>
    <t>11372</t>
  </si>
  <si>
    <t>23/01/2026 06:01:59</t>
  </si>
  <si>
    <t>23/01/2026 06:07:20</t>
  </si>
  <si>
    <t>23/01/2026 06:12:16</t>
  </si>
  <si>
    <t>23/01/2026 07:09:12</t>
  </si>
  <si>
    <t>23/01/2026 07:12:09</t>
  </si>
  <si>
    <t>23/01/2026 07:19:47</t>
  </si>
  <si>
    <t>230126137</t>
  </si>
  <si>
    <t>23/01/2026 08:30:09</t>
  </si>
  <si>
    <t>230130558</t>
  </si>
  <si>
    <t>23/01/2026 08:36:50</t>
  </si>
  <si>
    <t>23/01/2026 09:12:57</t>
  </si>
  <si>
    <t>23/01/2026 09:24:56</t>
  </si>
  <si>
    <t>23/01/2026 10:50:54</t>
  </si>
  <si>
    <t>202601231050</t>
  </si>
  <si>
    <t>23/01/2026 11:10:47</t>
  </si>
  <si>
    <t>23/01/2026 12:29:46</t>
  </si>
  <si>
    <t>23/01/2026 13:05:52</t>
  </si>
  <si>
    <t>202601231305</t>
  </si>
  <si>
    <t>23/01/2026 13:15:16</t>
  </si>
  <si>
    <t>23/01/2026 13:40:25</t>
  </si>
  <si>
    <t>11396</t>
  </si>
  <si>
    <t>23/01/2026 14:07:13</t>
  </si>
  <si>
    <t>11397</t>
  </si>
  <si>
    <t>23/01/2026 14:54:21</t>
  </si>
  <si>
    <t>230153594</t>
  </si>
  <si>
    <t>23/01/2026 15:04:39</t>
  </si>
  <si>
    <t>23/01/2026 16:27:39</t>
  </si>
  <si>
    <t>230159206</t>
  </si>
  <si>
    <t>23/01/2026 16:40:55</t>
  </si>
  <si>
    <t>230160008</t>
  </si>
  <si>
    <t>23/01/2026 17:01:26</t>
  </si>
  <si>
    <t>23/01/2026 17:49:21</t>
  </si>
  <si>
    <t>202601231748</t>
  </si>
  <si>
    <t>23/01/2026 17:55:25</t>
  </si>
  <si>
    <t>202601231755</t>
  </si>
  <si>
    <t>23/01/2026 18:08:47</t>
  </si>
  <si>
    <t>23/01/2026 18:32:18</t>
  </si>
  <si>
    <t>23/01/2026 18:36:38</t>
  </si>
  <si>
    <t>230166</t>
  </si>
  <si>
    <t>23/01/2026 18:50:28</t>
  </si>
  <si>
    <t>23/01/2026 19:46:24</t>
  </si>
  <si>
    <t>230171132</t>
  </si>
  <si>
    <t>23/01/2026 19:53:39</t>
  </si>
  <si>
    <t>230171566</t>
  </si>
  <si>
    <t>23/01/2026 21:00:05</t>
  </si>
  <si>
    <t>23/01/2026 21:47:01</t>
  </si>
  <si>
    <t>230178375</t>
  </si>
  <si>
    <t>23/01/2026 22:02:22</t>
  </si>
  <si>
    <t>11408</t>
  </si>
  <si>
    <t>23/01/2026 22:25:16</t>
  </si>
  <si>
    <t>23/01/2026 22:56:12</t>
  </si>
  <si>
    <t>23/01/2026 23:22:16</t>
  </si>
  <si>
    <t>202601232321</t>
  </si>
  <si>
    <t>24/01/2026 00:40:23</t>
  </si>
  <si>
    <t>202601240038</t>
  </si>
  <si>
    <t>24/01/2026 02:09:13</t>
  </si>
  <si>
    <t>24/01/2026 03:55:26</t>
  </si>
  <si>
    <t>202601240354</t>
  </si>
  <si>
    <t>24/01/2026 06:01:48</t>
  </si>
  <si>
    <t>24/01/2026 06:20:07</t>
  </si>
  <si>
    <t>240122754</t>
  </si>
  <si>
    <t>24/01/2026 06:46:07</t>
  </si>
  <si>
    <t>24/01/2026 06:48:01</t>
  </si>
  <si>
    <t>24/01/2026 07:37:39</t>
  </si>
  <si>
    <t>240127315</t>
  </si>
  <si>
    <t>24/01/2026 08:34:39</t>
  </si>
  <si>
    <t>1769254403</t>
  </si>
  <si>
    <t>24/01/2026 08:59:30</t>
  </si>
  <si>
    <t>202601240858</t>
  </si>
  <si>
    <t>24/01/2026 10:15:49</t>
  </si>
  <si>
    <t>240136906</t>
  </si>
  <si>
    <t>24/01/2026 10:51:24</t>
  </si>
  <si>
    <t>24/01/2026 11:07:41</t>
  </si>
  <si>
    <t>24/01/2026 11:16:53</t>
  </si>
  <si>
    <t>24/01/2026 11:19:50</t>
  </si>
  <si>
    <t>24/01/2026 11:57:21</t>
  </si>
  <si>
    <t>24/01/2026 12:09:10</t>
  </si>
  <si>
    <t>202601241208</t>
  </si>
  <si>
    <t>24/01/2026 12:54:26</t>
  </si>
  <si>
    <t>24/01/2026 15:05:04</t>
  </si>
  <si>
    <t>24/01/2026 18:00:18</t>
  </si>
  <si>
    <t>24/01/2026 18:11:38</t>
  </si>
  <si>
    <t>24/01/2026 18:19:55</t>
  </si>
  <si>
    <t>202601241819</t>
  </si>
  <si>
    <t>24/01/2026 18:26:19</t>
  </si>
  <si>
    <t>24/01/2026 18:31:11</t>
  </si>
  <si>
    <t>240166600</t>
  </si>
  <si>
    <t>24/01/2026 18:33:09</t>
  </si>
  <si>
    <t>240166</t>
  </si>
  <si>
    <t>24/01/2026 18:38:31</t>
  </si>
  <si>
    <t>240167069</t>
  </si>
  <si>
    <t>24/01/2026 18:44:07</t>
  </si>
  <si>
    <t>24/01/2026 19:00:48</t>
  </si>
  <si>
    <t>240168369</t>
  </si>
  <si>
    <t>24/01/2026 19:12:43</t>
  </si>
  <si>
    <t>24/01/2026 19:29:27</t>
  </si>
  <si>
    <t>134501</t>
  </si>
  <si>
    <t>24/01/2026 19:33:51</t>
  </si>
  <si>
    <t>24/01/2026 21:36:56</t>
  </si>
  <si>
    <t>07660713</t>
  </si>
  <si>
    <t>POSTO TOMATAO</t>
  </si>
  <si>
    <t>24/01/2026 23:08:04</t>
  </si>
  <si>
    <t>24/01/2026 23:49:48</t>
  </si>
  <si>
    <t>202601242348</t>
  </si>
  <si>
    <t>25/01/2026 01:28:23</t>
  </si>
  <si>
    <t>11422</t>
  </si>
  <si>
    <t>25/01/2026 02:10:23</t>
  </si>
  <si>
    <t>25/01/2026 02:20:09</t>
  </si>
  <si>
    <t>11423</t>
  </si>
  <si>
    <t>25/01/2026 02:56:16</t>
  </si>
  <si>
    <t>25/01/2026 04:52:55</t>
  </si>
  <si>
    <t>25/01/2026 05:24:45</t>
  </si>
  <si>
    <t>25/01/2026 07:28:09</t>
  </si>
  <si>
    <t>25/01/2026 10:48:01</t>
  </si>
  <si>
    <t>25/01/2026 11:37:08</t>
  </si>
  <si>
    <t>202601251136</t>
  </si>
  <si>
    <t>25/01/2026 12:03:52</t>
  </si>
  <si>
    <t>25/01/2026 12:22:07</t>
  </si>
  <si>
    <t>25/01/2026 12:43:46</t>
  </si>
  <si>
    <t>25/01/2026 12:56:24</t>
  </si>
  <si>
    <t>202601251255</t>
  </si>
  <si>
    <t>25/01/2026 13:32:05</t>
  </si>
  <si>
    <t>250148661</t>
  </si>
  <si>
    <t>25/01/2026 14:35:20</t>
  </si>
  <si>
    <t>11425</t>
  </si>
  <si>
    <t>25/01/2026 15:29:09</t>
  </si>
  <si>
    <t>250155706</t>
  </si>
  <si>
    <t>25/01/2026 16:13:43</t>
  </si>
  <si>
    <t>202601251613</t>
  </si>
  <si>
    <t>25/01/2026 17:06:09</t>
  </si>
  <si>
    <t>250161513</t>
  </si>
  <si>
    <t>25/01/2026 17:29:12</t>
  </si>
  <si>
    <t>25/01/2026 17:42:22</t>
  </si>
  <si>
    <t>25/01/2026 17:59:59</t>
  </si>
  <si>
    <t>25/01/2026 18:04:07</t>
  </si>
  <si>
    <t>376659</t>
  </si>
  <si>
    <t>25/01/2026 18:14:23</t>
  </si>
  <si>
    <t>250165</t>
  </si>
  <si>
    <t>25/01/2026 18:32:35</t>
  </si>
  <si>
    <t>25/01/2026 19:45:03</t>
  </si>
  <si>
    <t>250171046</t>
  </si>
  <si>
    <t>25/01/2026 20:12:49</t>
  </si>
  <si>
    <t>25/01/2026 20:20:38</t>
  </si>
  <si>
    <t>202601252020</t>
  </si>
  <si>
    <t>25/01/2026 22:34:43</t>
  </si>
  <si>
    <t>11434</t>
  </si>
  <si>
    <t>25/01/2026 22:40:01</t>
  </si>
  <si>
    <t>11435</t>
  </si>
  <si>
    <t>25/01/2026 23:58:01</t>
  </si>
  <si>
    <t>202601252357</t>
  </si>
  <si>
    <t>26/01/2026 00:09:48</t>
  </si>
  <si>
    <t>202601260008</t>
  </si>
  <si>
    <t>26/01/2026 01:59:10</t>
  </si>
  <si>
    <t>26/01/2026 03:09:06</t>
  </si>
  <si>
    <t>26/01/2026 06:15:11</t>
  </si>
  <si>
    <t>26/01/2026 06:17:37</t>
  </si>
  <si>
    <t>26/01/2026 06:54:03</t>
  </si>
  <si>
    <t>11437</t>
  </si>
  <si>
    <t>26/01/2026 08:57:44</t>
  </si>
  <si>
    <t>26/01/2026 09:14:39</t>
  </si>
  <si>
    <t>26/01/2026 10:02:25</t>
  </si>
  <si>
    <t>202601261002</t>
  </si>
  <si>
    <t>26/01/2026 10:31:46</t>
  </si>
  <si>
    <t>11441</t>
  </si>
  <si>
    <t>26/01/2026 10:57:53</t>
  </si>
  <si>
    <t>260139435</t>
  </si>
  <si>
    <t>26/01/2026 10:59:12</t>
  </si>
  <si>
    <t>26/01/2026 11:25:16</t>
  </si>
  <si>
    <t>26/01/2026 11:51:36</t>
  </si>
  <si>
    <t>26/01/2026 12:48:18</t>
  </si>
  <si>
    <t>26/01/2026 13:42:49</t>
  </si>
  <si>
    <t>202601261342</t>
  </si>
  <si>
    <t>26/01/2026 14:28:02</t>
  </si>
  <si>
    <t>26/01/2026 15:20:23</t>
  </si>
  <si>
    <t>26/01/2026 15:21:01</t>
  </si>
  <si>
    <t>26/01/2026 15:34:20</t>
  </si>
  <si>
    <t>26/01/2026 15:38:49</t>
  </si>
  <si>
    <t>26/01/2026 15:44:27</t>
  </si>
  <si>
    <t>26/01/2026 15:45:40</t>
  </si>
  <si>
    <t>26/01/2026 16:28:06</t>
  </si>
  <si>
    <t>202601261627</t>
  </si>
  <si>
    <t>26/01/2026 17:20:38</t>
  </si>
  <si>
    <t>26/01/2026 18:32:56</t>
  </si>
  <si>
    <t>582989</t>
  </si>
  <si>
    <t>26/01/2026 18:36:03</t>
  </si>
  <si>
    <t>26/01/2026 18:44:21</t>
  </si>
  <si>
    <t>10752</t>
  </si>
  <si>
    <t>EDVALDO PEREIRA DE OLIVEIRA</t>
  </si>
  <si>
    <t>26/01/2026 18:52:07</t>
  </si>
  <si>
    <t>26/01/2026 19:08:39</t>
  </si>
  <si>
    <t>202601261908</t>
  </si>
  <si>
    <t>26/01/2026 19:52:10</t>
  </si>
  <si>
    <t>26/01/2026 20:21:14</t>
  </si>
  <si>
    <t>26/01/2026 20:36:06</t>
  </si>
  <si>
    <t>26/01/2026 21:09:42</t>
  </si>
  <si>
    <t>260176132</t>
  </si>
  <si>
    <t>27/01/2026 00:07:00</t>
  </si>
  <si>
    <t>2701386</t>
  </si>
  <si>
    <t>27/01/2026 00:24:09</t>
  </si>
  <si>
    <t>27/01/2026 00:29:40</t>
  </si>
  <si>
    <t>27/01/2026 01:14:39</t>
  </si>
  <si>
    <t>11463</t>
  </si>
  <si>
    <t>27/01/2026 03:41:32</t>
  </si>
  <si>
    <t>27/01/2026 05:36:53</t>
  </si>
  <si>
    <t>27/01/2026 05:47:23</t>
  </si>
  <si>
    <t>270120806</t>
  </si>
  <si>
    <t>27/01/2026 06:31:50</t>
  </si>
  <si>
    <t>27/01/2026 06:54:44</t>
  </si>
  <si>
    <t>27/01/2026 08:10:03</t>
  </si>
  <si>
    <t>27/01/2026 08:16:36</t>
  </si>
  <si>
    <t>202601270815</t>
  </si>
  <si>
    <t>27/01/2026 08:26:28</t>
  </si>
  <si>
    <t>202601270825</t>
  </si>
  <si>
    <t>27/01/2026 08:29:04</t>
  </si>
  <si>
    <t>27/01/2026 08:39:10</t>
  </si>
  <si>
    <t>27/01/2026 08:39:47</t>
  </si>
  <si>
    <t>202601270839</t>
  </si>
  <si>
    <t>27/01/2026 08:53:01</t>
  </si>
  <si>
    <t>270131914</t>
  </si>
  <si>
    <t>27/01/2026 09:08:49</t>
  </si>
  <si>
    <t>27/01/2026 09:17:14</t>
  </si>
  <si>
    <t>27/01/2026 09:22:23</t>
  </si>
  <si>
    <t>270133669</t>
  </si>
  <si>
    <t>27/01/2026 09:24:37</t>
  </si>
  <si>
    <t>27/01/2026 11:18:57</t>
  </si>
  <si>
    <t>270140693</t>
  </si>
  <si>
    <t>27/01/2026 12:56:09</t>
  </si>
  <si>
    <t>27/01/2026 13:08:15</t>
  </si>
  <si>
    <t>27/01/2026 13:26:54</t>
  </si>
  <si>
    <t>270148</t>
  </si>
  <si>
    <t>27/01/2026 13:56:07</t>
  </si>
  <si>
    <t>27/01/2026 14:19:49</t>
  </si>
  <si>
    <t>270151547</t>
  </si>
  <si>
    <t>27/01/2026 16:03:09</t>
  </si>
  <si>
    <t>27/01/2026 16:48:57</t>
  </si>
  <si>
    <t>27/01/2026 16:53:11</t>
  </si>
  <si>
    <t>27/01/2026 17:06:28</t>
  </si>
  <si>
    <t>202601271705</t>
  </si>
  <si>
    <t>27/01/2026 17:06:35</t>
  </si>
  <si>
    <t>27/01/2026 17:06:49</t>
  </si>
  <si>
    <t>270161559</t>
  </si>
  <si>
    <t>27/01/2026 17:29:24</t>
  </si>
  <si>
    <t>270162931</t>
  </si>
  <si>
    <t>27/01/2026 17:37:52</t>
  </si>
  <si>
    <t>202601271737</t>
  </si>
  <si>
    <t>27/01/2026 18:02:22</t>
  </si>
  <si>
    <t>27/01/2026 18:35:46</t>
  </si>
  <si>
    <t>270166893</t>
  </si>
  <si>
    <t>27/01/2026 18:55:56</t>
  </si>
  <si>
    <t>270168076</t>
  </si>
  <si>
    <t>27/01/2026 19:37:18</t>
  </si>
  <si>
    <t>300110</t>
  </si>
  <si>
    <t>27/01/2026 20:50:28</t>
  </si>
  <si>
    <t>27/01/2026 21:09:53</t>
  </si>
  <si>
    <t>27/01/2026 21:29:11</t>
  </si>
  <si>
    <t>27/01/2026 22:35:33</t>
  </si>
  <si>
    <t>202601272234</t>
  </si>
  <si>
    <t>27/01/2026 22:50:07</t>
  </si>
  <si>
    <t>27/01/2026 23:09:14</t>
  </si>
  <si>
    <t>28/01/2026 00:12:15</t>
  </si>
  <si>
    <t>1769569878</t>
  </si>
  <si>
    <t>28/01/2026 04:36:18</t>
  </si>
  <si>
    <t>28/01/2026 05:58:41</t>
  </si>
  <si>
    <t>202601280557</t>
  </si>
  <si>
    <t>28/01/2026 06:07:55</t>
  </si>
  <si>
    <t>28/01/2026 06:42:34</t>
  </si>
  <si>
    <t>174813</t>
  </si>
  <si>
    <t>28/01/2026 06:52:54</t>
  </si>
  <si>
    <t>28/01/2026 07:11:52</t>
  </si>
  <si>
    <t>28/01/2026 07:15:09</t>
  </si>
  <si>
    <t>28/01/2026 07:25:33</t>
  </si>
  <si>
    <t>04161</t>
  </si>
  <si>
    <t>WESLEY DUARTE MESQUITA</t>
  </si>
  <si>
    <t>280126673</t>
  </si>
  <si>
    <t>28/01/2026 08:18:05</t>
  </si>
  <si>
    <t>11499</t>
  </si>
  <si>
    <t>28/01/2026 08:27:01</t>
  </si>
  <si>
    <t>28/01/2026 08:30:55</t>
  </si>
  <si>
    <t>280130608</t>
  </si>
  <si>
    <t>28/01/2026 08:35:10</t>
  </si>
  <si>
    <t>202601280834</t>
  </si>
  <si>
    <t>28/01/2026 08:51:30</t>
  </si>
  <si>
    <t>202601280850</t>
  </si>
  <si>
    <t>28/01/2026 08:53:36</t>
  </si>
  <si>
    <t>202601280853</t>
  </si>
  <si>
    <t>28/01/2026 10:51:56</t>
  </si>
  <si>
    <t>28/01/2026 11:34:47</t>
  </si>
  <si>
    <t>202601281134</t>
  </si>
  <si>
    <t>28/01/2026 11:55:44</t>
  </si>
  <si>
    <t>280142904</t>
  </si>
  <si>
    <t>28/01/2026 12:24:27</t>
  </si>
  <si>
    <t>13308201</t>
  </si>
  <si>
    <t>28/01/2026 12:45:51</t>
  </si>
  <si>
    <t>28/01/2026 13:04:43</t>
  </si>
  <si>
    <t>28/01/2026 13:47:07</t>
  </si>
  <si>
    <t>202601281346</t>
  </si>
  <si>
    <t>28/01/2026 14:03:06</t>
  </si>
  <si>
    <t>28/01/2026 14:15:28</t>
  </si>
  <si>
    <t>202601281414</t>
  </si>
  <si>
    <t>28/01/2026 15:35:37</t>
  </si>
  <si>
    <t>280155924</t>
  </si>
  <si>
    <t>28/01/2026 16:01:12</t>
  </si>
  <si>
    <t>280157611</t>
  </si>
  <si>
    <t>28/01/2026 16:39:55</t>
  </si>
  <si>
    <t>202601281637</t>
  </si>
  <si>
    <t>28/01/2026 16:46:40</t>
  </si>
  <si>
    <t>202601281645</t>
  </si>
  <si>
    <t>28/01/2026 17:07:37</t>
  </si>
  <si>
    <t>202601281706</t>
  </si>
  <si>
    <t>28/01/2026 17:19:09</t>
  </si>
  <si>
    <t>28/01/2026 17:35:13</t>
  </si>
  <si>
    <t>280163249</t>
  </si>
  <si>
    <t>28/01/2026 17:45:42</t>
  </si>
  <si>
    <t>280163882</t>
  </si>
  <si>
    <t>28/01/2026 17:46:15</t>
  </si>
  <si>
    <t>28/01/2026 17:48:33</t>
  </si>
  <si>
    <t>280163</t>
  </si>
  <si>
    <t>28/01/2026 18:02:48</t>
  </si>
  <si>
    <t>28/01/2026 18:13:02</t>
  </si>
  <si>
    <t>28/01/2026 18:16:52</t>
  </si>
  <si>
    <t>280165758</t>
  </si>
  <si>
    <t>28/01/2026 18:29:04</t>
  </si>
  <si>
    <t>28/01/2026 18:59:33</t>
  </si>
  <si>
    <t>300449</t>
  </si>
  <si>
    <t>28/01/2026 20:00:01</t>
  </si>
  <si>
    <t>28/01/2026 22:06:12</t>
  </si>
  <si>
    <t>28/01/2026 23:30:22</t>
  </si>
  <si>
    <t>29/01/2026 02:02:39</t>
  </si>
  <si>
    <t>202601290201</t>
  </si>
  <si>
    <t>29/01/2026 02:18:15</t>
  </si>
  <si>
    <t>202601290217</t>
  </si>
  <si>
    <t>29/01/2026 03:19:06</t>
  </si>
  <si>
    <t>11525</t>
  </si>
  <si>
    <t>29/01/2026 04:40:26</t>
  </si>
  <si>
    <t>202601290439</t>
  </si>
  <si>
    <t>29/01/2026 05:24:11</t>
  </si>
  <si>
    <t>29/01/2026 06:06:39</t>
  </si>
  <si>
    <t>29/01/2026 06:12:54</t>
  </si>
  <si>
    <t>290122319</t>
  </si>
  <si>
    <t>29/01/2026 06:19:43</t>
  </si>
  <si>
    <t>29/01/2026 06:42:55</t>
  </si>
  <si>
    <t>29/01/2026 06:45:51</t>
  </si>
  <si>
    <t>29/01/2026 07:58:15</t>
  </si>
  <si>
    <t>202601290757</t>
  </si>
  <si>
    <t>29/01/2026 08:19:25</t>
  </si>
  <si>
    <t>202601290818</t>
  </si>
  <si>
    <t>29/01/2026 08:27:11</t>
  </si>
  <si>
    <t>1769685958</t>
  </si>
  <si>
    <t>29/01/2026 09:18:11</t>
  </si>
  <si>
    <t>202601290917</t>
  </si>
  <si>
    <t>29/01/2026 09:21:36</t>
  </si>
  <si>
    <t>29/01/2026 10:04:40</t>
  </si>
  <si>
    <t>29/01/2026 12:40:52</t>
  </si>
  <si>
    <t>29/01/2026 14:04:15</t>
  </si>
  <si>
    <t>11548</t>
  </si>
  <si>
    <t>29/01/2026 14:12:24</t>
  </si>
  <si>
    <t>29/01/2026 15:04:33</t>
  </si>
  <si>
    <t>29/01/2026 15:40:10</t>
  </si>
  <si>
    <t>202601291539</t>
  </si>
  <si>
    <t>29/01/2026 15:56:16</t>
  </si>
  <si>
    <t>29/01/2026 16:04:41</t>
  </si>
  <si>
    <t>29/01/2026 16:15:29</t>
  </si>
  <si>
    <t>202601291614</t>
  </si>
  <si>
    <t>29/01/2026 16:51:16</t>
  </si>
  <si>
    <t>29/01/2026 17:22:30</t>
  </si>
  <si>
    <t>29/01/2026 17:26:01</t>
  </si>
  <si>
    <t>11552</t>
  </si>
  <si>
    <t>29/01/2026 17:30:36</t>
  </si>
  <si>
    <t>29/01/2026 17:31:31</t>
  </si>
  <si>
    <t>29/01/2026 17:44:00</t>
  </si>
  <si>
    <t>29/01/2026 18:59:50</t>
  </si>
  <si>
    <t>29/01/2026 19:06:33</t>
  </si>
  <si>
    <t>290168761</t>
  </si>
  <si>
    <t>29/01/2026 19:36:47</t>
  </si>
  <si>
    <t>202601291935</t>
  </si>
  <si>
    <t>29/01/2026 19:39:54</t>
  </si>
  <si>
    <t>290170739</t>
  </si>
  <si>
    <t>29/01/2026 19:55:53</t>
  </si>
  <si>
    <t>80560326149</t>
  </si>
  <si>
    <t>29/01/2026 19:58:44</t>
  </si>
  <si>
    <t>29/01/2026 20:45:27</t>
  </si>
  <si>
    <t>29/01/2026 22:32:52</t>
  </si>
  <si>
    <t>11558</t>
  </si>
  <si>
    <t>29/01/2026 22:33:52</t>
  </si>
  <si>
    <t>29/01/2026 22:54:05</t>
  </si>
  <si>
    <t>11559</t>
  </si>
  <si>
    <t>29/01/2026 23:33:56</t>
  </si>
  <si>
    <t>11560</t>
  </si>
  <si>
    <t>30/01/2026 00:58:14</t>
  </si>
  <si>
    <t>202601300057</t>
  </si>
  <si>
    <t>30/01/2026 03:17:32</t>
  </si>
  <si>
    <t>202601300316</t>
  </si>
  <si>
    <t>30/01/2026 03:19:17</t>
  </si>
  <si>
    <t>202601300318</t>
  </si>
  <si>
    <t>30/01/2026 04:52:35</t>
  </si>
  <si>
    <t>202601300451</t>
  </si>
  <si>
    <t>30/01/2026 05:18:15</t>
  </si>
  <si>
    <t>30/01/2026 06:07:50</t>
  </si>
  <si>
    <t>30/01/2026 06:16:36</t>
  </si>
  <si>
    <t>30/01/2026 06:18:59</t>
  </si>
  <si>
    <t>30/01/2026 06:19:00</t>
  </si>
  <si>
    <t>30/01/2026 06:38:11</t>
  </si>
  <si>
    <t>175714</t>
  </si>
  <si>
    <t>30/01/2026 06:57:36</t>
  </si>
  <si>
    <t>300125016</t>
  </si>
  <si>
    <t>30/01/2026 07:05:24</t>
  </si>
  <si>
    <t>30/01/2026 07:53:49</t>
  </si>
  <si>
    <t>30/01/2026 09:00:16</t>
  </si>
  <si>
    <t>30/01/2026 09:19:44</t>
  </si>
  <si>
    <t>300133528</t>
  </si>
  <si>
    <t>30/01/2026 09:22:08</t>
  </si>
  <si>
    <t>300133671</t>
  </si>
  <si>
    <t>30/01/2026 10:15:29</t>
  </si>
  <si>
    <t>202601301014</t>
  </si>
  <si>
    <t>30/01/2026 11:04:42</t>
  </si>
  <si>
    <t>52599701</t>
  </si>
  <si>
    <t>POSTO UNI BRASILIA </t>
  </si>
  <si>
    <t>ARACATUBA</t>
  </si>
  <si>
    <t>SP</t>
  </si>
  <si>
    <t>400105</t>
  </si>
  <si>
    <t>30/01/2026 11:15:53</t>
  </si>
  <si>
    <t>202601301115</t>
  </si>
  <si>
    <t>30/01/2026 11:52:09</t>
  </si>
  <si>
    <t>313544</t>
  </si>
  <si>
    <t>30/01/2026 12:11:41</t>
  </si>
  <si>
    <t>30/01/2026 12:29:46</t>
  </si>
  <si>
    <t>30/01/2026 12:50:52</t>
  </si>
  <si>
    <t>30/01/2026 13:10:38</t>
  </si>
  <si>
    <t>300147378</t>
  </si>
  <si>
    <t>30/01/2026 14:59:10</t>
  </si>
  <si>
    <t>202601301458</t>
  </si>
  <si>
    <t>30/01/2026 15:12:47</t>
  </si>
  <si>
    <t>30/01/2026 15:24:28</t>
  </si>
  <si>
    <t>300155408</t>
  </si>
  <si>
    <t>30/01/2026 15:39:52</t>
  </si>
  <si>
    <t>30/01/2026 15:47:51</t>
  </si>
  <si>
    <t>30/01/2026 16:25:06</t>
  </si>
  <si>
    <t>30/01/2026 16:43:41</t>
  </si>
  <si>
    <t>30/01/2026 16:46:14</t>
  </si>
  <si>
    <t>30/01/2026 16:58:09</t>
  </si>
  <si>
    <t>30/01/2026 17:06:39</t>
  </si>
  <si>
    <t>30/01/2026 17:35:48</t>
  </si>
  <si>
    <t>30/01/2026 17:39:06</t>
  </si>
  <si>
    <t>30/01/2026 18:10:15</t>
  </si>
  <si>
    <t>30/01/2026 18:28:21</t>
  </si>
  <si>
    <t>202601301827</t>
  </si>
  <si>
    <t>30/01/2026 18:29:40</t>
  </si>
  <si>
    <t>30/01/2026 19:09:15</t>
  </si>
  <si>
    <t>30/01/2026 19:18:12</t>
  </si>
  <si>
    <t>300169435</t>
  </si>
  <si>
    <t>30/01/2026 20:07:38</t>
  </si>
  <si>
    <t>202601302006</t>
  </si>
  <si>
    <t>30/01/2026 20:11:08</t>
  </si>
  <si>
    <t>30/01/2026 21:12:44</t>
  </si>
  <si>
    <t>31/01/2026 00:02:26</t>
  </si>
  <si>
    <t>31/01/2026 00:39:45</t>
  </si>
  <si>
    <t>202601310039</t>
  </si>
  <si>
    <t>31/01/2026 02:39:37</t>
  </si>
  <si>
    <t>31/01/2026 03:26:10</t>
  </si>
  <si>
    <t>31/01/2026 03:40:28</t>
  </si>
  <si>
    <t>11597</t>
  </si>
  <si>
    <t>31/01/2026 03:52:02</t>
  </si>
  <si>
    <t>202601310351</t>
  </si>
  <si>
    <t>31/01/2026 06:08:04</t>
  </si>
  <si>
    <t>31/01/2026 06:19:31</t>
  </si>
  <si>
    <t>31/01/2026 06:58:18</t>
  </si>
  <si>
    <t>31/01/2026 07:25:52</t>
  </si>
  <si>
    <t>310126</t>
  </si>
  <si>
    <t>31/01/2026 08:27:09</t>
  </si>
  <si>
    <t>31/01/2026 08:59:36</t>
  </si>
  <si>
    <t>11600</t>
  </si>
  <si>
    <t>31/01/2026 09:57:43</t>
  </si>
  <si>
    <t>31/01/2026 10:15:53</t>
  </si>
  <si>
    <t>31/01/2026 10:30:24</t>
  </si>
  <si>
    <t>202601311029</t>
  </si>
  <si>
    <t>31/01/2026 10:30:34</t>
  </si>
  <si>
    <t>24031307</t>
  </si>
  <si>
    <t>CENTRO AUTOMOTIVO TERRAZZA</t>
  </si>
  <si>
    <t>JAU</t>
  </si>
  <si>
    <t>31/01/2026 10:48:54</t>
  </si>
  <si>
    <t>310138858</t>
  </si>
  <si>
    <t>31/01/2026 11:34:18</t>
  </si>
  <si>
    <t>310141593</t>
  </si>
  <si>
    <t>31/01/2026 11:49:49</t>
  </si>
  <si>
    <t>202601311149</t>
  </si>
  <si>
    <t>31/01/2026 12:46:01</t>
  </si>
  <si>
    <t>31/01/2026 12:49:39</t>
  </si>
  <si>
    <t>31/01/2026 12:56:01</t>
  </si>
  <si>
    <t>202601311255</t>
  </si>
  <si>
    <t>31/01/2026 14:34:34</t>
  </si>
  <si>
    <t>31/01/2026 15:13:39</t>
  </si>
  <si>
    <t>31/01/2026 15:14:06</t>
  </si>
  <si>
    <t>11610</t>
  </si>
  <si>
    <t>31/01/2026 15:21:36</t>
  </si>
  <si>
    <t>1194741</t>
  </si>
  <si>
    <t>31/01/2026 15:28:52</t>
  </si>
  <si>
    <t>202601311528</t>
  </si>
  <si>
    <t>31/01/2026 16:02:36</t>
  </si>
  <si>
    <t>310157680</t>
  </si>
  <si>
    <t>31/01/2026 16:13:01</t>
  </si>
  <si>
    <t>310158318</t>
  </si>
  <si>
    <t>31/01/2026 17:32:12</t>
  </si>
  <si>
    <t>310163055</t>
  </si>
  <si>
    <t>31/01/2026 18:26:27</t>
  </si>
  <si>
    <t>31/01/2026 18:53:06</t>
  </si>
  <si>
    <t>31/01/2026 18:58:09</t>
  </si>
  <si>
    <t>11614</t>
  </si>
  <si>
    <t>31/01/2026 19:55:18</t>
  </si>
  <si>
    <t>31/01/2026 20:13:04</t>
  </si>
  <si>
    <t>31/01/2026 21:59:13</t>
  </si>
  <si>
    <t>310179117</t>
  </si>
  <si>
    <t>31/01/2026 22:44:42</t>
  </si>
  <si>
    <t>31/01/2026 22:45:45</t>
  </si>
  <si>
    <t>202601312245</t>
  </si>
  <si>
    <t>31/01/2026 23:41:07</t>
  </si>
  <si>
    <t>202601312340</t>
  </si>
  <si>
    <t>31/01/2026 23:51:56</t>
  </si>
  <si>
    <t>11616</t>
  </si>
  <si>
    <t>01/02/2026 03:08:35</t>
  </si>
  <si>
    <t>01/02/2026 03:22:29</t>
  </si>
  <si>
    <t>01/02/2026 05:08:39</t>
  </si>
  <si>
    <t>202602010507</t>
  </si>
  <si>
    <t>01/02/2026 05:14:12</t>
  </si>
  <si>
    <t>1769933589</t>
  </si>
  <si>
    <t>01/02/2026 06:22:17</t>
  </si>
  <si>
    <t>01/02/2026 06:26:28</t>
  </si>
  <si>
    <t>01/02/2026 06:52:42</t>
  </si>
  <si>
    <t>01/02/2026 07:40:24</t>
  </si>
  <si>
    <t>11618</t>
  </si>
  <si>
    <t>01/02/2026 09:20:14</t>
  </si>
  <si>
    <t>202602010919</t>
  </si>
  <si>
    <t>01/02/2026 09:24:11</t>
  </si>
  <si>
    <t>202602010923</t>
  </si>
  <si>
    <t>01/02/2026 11:11:33</t>
  </si>
  <si>
    <t>10240203</t>
  </si>
  <si>
    <t>01/02/2026 12:34:56</t>
  </si>
  <si>
    <t>01/02/2026 13:50:56</t>
  </si>
  <si>
    <t>01/02/2026 13:58:06</t>
  </si>
  <si>
    <t>11622</t>
  </si>
  <si>
    <t>01/02/2026 14:15:55</t>
  </si>
  <si>
    <t>01/02/2026 15:23:21</t>
  </si>
  <si>
    <t>01/02/2026 15:51:40</t>
  </si>
  <si>
    <t>202602011551</t>
  </si>
  <si>
    <t>01/02/2026 16:09:46</t>
  </si>
  <si>
    <t>10258110</t>
  </si>
  <si>
    <t>01/02/2026 17:14:35</t>
  </si>
  <si>
    <t>01/02/2026 17:38:55</t>
  </si>
  <si>
    <t>01/02/2026 18:37:02</t>
  </si>
  <si>
    <t>102669</t>
  </si>
  <si>
    <t>01/02/2026 19:15:52</t>
  </si>
  <si>
    <t>01/02/2026 20:19:57</t>
  </si>
  <si>
    <t>202602012019</t>
  </si>
  <si>
    <t>01/02/2026 21:02:06</t>
  </si>
  <si>
    <t>1769990475</t>
  </si>
  <si>
    <t>01/02/2026 21:38:47</t>
  </si>
  <si>
    <t>10277884</t>
  </si>
  <si>
    <t>01/02/2026 21:45:04</t>
  </si>
  <si>
    <t>10278239</t>
  </si>
  <si>
    <t>01/02/2026 22:08:48</t>
  </si>
  <si>
    <t>11625</t>
  </si>
  <si>
    <t>01/02/2026 22:34:22</t>
  </si>
  <si>
    <t>01/02/2026 22:58:52</t>
  </si>
  <si>
    <t>202602012258</t>
  </si>
  <si>
    <t>01/02/2026 23:54:16</t>
  </si>
  <si>
    <t>02/02/2026 01:18:21</t>
  </si>
  <si>
    <t>02/02/2026 06:18:34</t>
  </si>
  <si>
    <t>11629</t>
  </si>
  <si>
    <t>02/02/2026 06:22:54</t>
  </si>
  <si>
    <t>02/02/2026 06:33:17</t>
  </si>
  <si>
    <t>176878</t>
  </si>
  <si>
    <t>02/02/2026 06:36:27</t>
  </si>
  <si>
    <t>02/02/2026 07:22:07</t>
  </si>
  <si>
    <t>53083509</t>
  </si>
  <si>
    <t>POSTO VERDE</t>
  </si>
  <si>
    <t>157197</t>
  </si>
  <si>
    <t>02/02/2026 07:27:46</t>
  </si>
  <si>
    <t>20226801</t>
  </si>
  <si>
    <t>02/02/2026 07:29:19</t>
  </si>
  <si>
    <t>02/02/2026 07:30:13</t>
  </si>
  <si>
    <t>02/02/2026 07:37:14</t>
  </si>
  <si>
    <t>377922</t>
  </si>
  <si>
    <t>02/02/2026 08:00:36</t>
  </si>
  <si>
    <t>02/02/2026 08:09:48</t>
  </si>
  <si>
    <t>20229203</t>
  </si>
  <si>
    <t>02/02/2026 08:13:28</t>
  </si>
  <si>
    <t>04617</t>
  </si>
  <si>
    <t>JESSICA MARIA ALVES LOPES</t>
  </si>
  <si>
    <t>20229568</t>
  </si>
  <si>
    <t>02/02/2026 08:13:52</t>
  </si>
  <si>
    <t>02/02/2026 08:20:10</t>
  </si>
  <si>
    <t>1770031142</t>
  </si>
  <si>
    <t>02/02/2026 08:23:05</t>
  </si>
  <si>
    <t>02/02/2026 08:31:44</t>
  </si>
  <si>
    <t>02/02/2026 09:57:36</t>
  </si>
  <si>
    <t>202602020956</t>
  </si>
  <si>
    <t>02/02/2026 11:13:34</t>
  </si>
  <si>
    <t>02/02/2026 11:51:59</t>
  </si>
  <si>
    <t>02/02/2026 12:51:25</t>
  </si>
  <si>
    <t>377978</t>
  </si>
  <si>
    <t>02/02/2026 13:01:07</t>
  </si>
  <si>
    <t>02/02/2026 13:40:32</t>
  </si>
  <si>
    <t>202602021340</t>
  </si>
  <si>
    <t>02/02/2026 14:07:40</t>
  </si>
  <si>
    <t>202602021407</t>
  </si>
  <si>
    <t>02/02/2026 14:30:50</t>
  </si>
  <si>
    <t>377997</t>
  </si>
  <si>
    <t>02/02/2026 15:10:47</t>
  </si>
  <si>
    <t>202602021510</t>
  </si>
  <si>
    <t>02/02/2026 15:13:12</t>
  </si>
  <si>
    <t>02/02/2026 16:18:30</t>
  </si>
  <si>
    <t>02/02/2026 17:21:06</t>
  </si>
  <si>
    <t>02/02/2026 17:24:48</t>
  </si>
  <si>
    <t>202602021724</t>
  </si>
  <si>
    <t>02/02/2026 17:40:34</t>
  </si>
  <si>
    <t>11655</t>
  </si>
  <si>
    <t>02/02/2026 17:57:10</t>
  </si>
  <si>
    <t>02/02/2026 18:26:57</t>
  </si>
  <si>
    <t>02/02/2026 18:50:07</t>
  </si>
  <si>
    <t>20267746</t>
  </si>
  <si>
    <t>02/02/2026 19:21:31</t>
  </si>
  <si>
    <t>11658</t>
  </si>
  <si>
    <t>02/02/2026 19:44:04</t>
  </si>
  <si>
    <t>02/02/2026 19:46:07</t>
  </si>
  <si>
    <t>02/02/2026 20:26:59</t>
  </si>
  <si>
    <t>02/02/2026 21:02:01</t>
  </si>
  <si>
    <t>02/02/2026 21:07:50</t>
  </si>
  <si>
    <t>02/02/2026 22:12:40</t>
  </si>
  <si>
    <t>202602022211</t>
  </si>
  <si>
    <t>02/02/2026 22:52:39</t>
  </si>
  <si>
    <t>02/02/2026 23:54:51</t>
  </si>
  <si>
    <t>11660</t>
  </si>
  <si>
    <t>03/02/2026 00:07:05</t>
  </si>
  <si>
    <t>11661</t>
  </si>
  <si>
    <t>03/02/2026 02:35:03</t>
  </si>
  <si>
    <t>202602030234</t>
  </si>
  <si>
    <t>03/02/2026 03:56:49</t>
  </si>
  <si>
    <t>202602030356</t>
  </si>
  <si>
    <t>03/02/2026 04:17:14</t>
  </si>
  <si>
    <t>03/02/2026 05:39:35</t>
  </si>
  <si>
    <t>03/02/2026 06:02:29</t>
  </si>
  <si>
    <t>03/02/2026 06:03:48</t>
  </si>
  <si>
    <t>03/02/2026 06:13:35</t>
  </si>
  <si>
    <t>202602030613</t>
  </si>
  <si>
    <t>03/02/2026 06:36:01</t>
  </si>
  <si>
    <t>177334</t>
  </si>
  <si>
    <t>03/02/2026 06:41:29</t>
  </si>
  <si>
    <t>11664</t>
  </si>
  <si>
    <t>03/02/2026 06:59:35</t>
  </si>
  <si>
    <t>30225102</t>
  </si>
  <si>
    <t>03/02/2026 07:27:11</t>
  </si>
  <si>
    <t>202602030726</t>
  </si>
  <si>
    <t>03/02/2026 07:52:23</t>
  </si>
  <si>
    <t>202602030751</t>
  </si>
  <si>
    <t>03/02/2026 08:16:25</t>
  </si>
  <si>
    <t>30229738</t>
  </si>
  <si>
    <t>03/02/2026 09:13:08</t>
  </si>
  <si>
    <t>11674</t>
  </si>
  <si>
    <t>03/02/2026 09:36:34</t>
  </si>
  <si>
    <t>03/02/2026 10:24:22</t>
  </si>
  <si>
    <t>378103</t>
  </si>
  <si>
    <t>03/02/2026 10:32:26</t>
  </si>
  <si>
    <t>30237894</t>
  </si>
  <si>
    <t>03/02/2026 10:52:02</t>
  </si>
  <si>
    <t>03/02/2026 10:55:06</t>
  </si>
  <si>
    <t>03/02/2026 11:06:22</t>
  </si>
  <si>
    <t>03/02/2026 11:29:08</t>
  </si>
  <si>
    <t>03/02/2026 11:39:51</t>
  </si>
  <si>
    <t>03/02/2026 11:41:07</t>
  </si>
  <si>
    <t>03/02/2026 12:37:37</t>
  </si>
  <si>
    <t>03/02/2026 12:54:48</t>
  </si>
  <si>
    <t>202602031254</t>
  </si>
  <si>
    <t>03/02/2026 13:06:34</t>
  </si>
  <si>
    <t>03/02/2026 13:49:18</t>
  </si>
  <si>
    <t>03/02/2026 14:05:08</t>
  </si>
  <si>
    <t>03/02/2026 14:45:16</t>
  </si>
  <si>
    <t>03/02/2026 15:31:53</t>
  </si>
  <si>
    <t>03/02/2026 15:51:59</t>
  </si>
  <si>
    <t>03/02/2026 15:53:53</t>
  </si>
  <si>
    <t>11690</t>
  </si>
  <si>
    <t>03/02/2026 15:58:10</t>
  </si>
  <si>
    <t>30257457</t>
  </si>
  <si>
    <t>03/02/2026 16:07:09</t>
  </si>
  <si>
    <t>202602031605</t>
  </si>
  <si>
    <t>03/02/2026 16:07:36</t>
  </si>
  <si>
    <t>302579</t>
  </si>
  <si>
    <t>03/02/2026 16:14:40</t>
  </si>
  <si>
    <t>202602031613</t>
  </si>
  <si>
    <t>03/02/2026 16:36:44</t>
  </si>
  <si>
    <t>03/02/2026 16:51:36</t>
  </si>
  <si>
    <t>03/02/2026 16:53:47</t>
  </si>
  <si>
    <t>378166</t>
  </si>
  <si>
    <t>03/02/2026 17:28:18</t>
  </si>
  <si>
    <t>03/02/2026 17:39:24</t>
  </si>
  <si>
    <t>30263496</t>
  </si>
  <si>
    <t>03/02/2026 18:00:05</t>
  </si>
  <si>
    <t>30264619</t>
  </si>
  <si>
    <t>03/02/2026 18:14:40</t>
  </si>
  <si>
    <t>03/02/2026 18:20:33</t>
  </si>
  <si>
    <t>03/02/2026 18:29:16</t>
  </si>
  <si>
    <t>30266509</t>
  </si>
  <si>
    <t>03/02/2026 18:38:58</t>
  </si>
  <si>
    <t>03/02/2026 19:01:49</t>
  </si>
  <si>
    <t>583473</t>
  </si>
  <si>
    <t>03/02/2026 19:20:51</t>
  </si>
  <si>
    <t>30269562</t>
  </si>
  <si>
    <t>03/02/2026 19:56:22</t>
  </si>
  <si>
    <t>30271736</t>
  </si>
  <si>
    <t>03/02/2026 19:59:07</t>
  </si>
  <si>
    <t>03/02/2026 20:37:39</t>
  </si>
  <si>
    <t>30274187</t>
  </si>
  <si>
    <t>03/02/2026 20:45:52</t>
  </si>
  <si>
    <t>202602032045</t>
  </si>
  <si>
    <t>03/02/2026 21:33:27</t>
  </si>
  <si>
    <t>03/02/2026 21:50:48</t>
  </si>
  <si>
    <t>03/02/2026 21:51:46</t>
  </si>
  <si>
    <t>30278596</t>
  </si>
  <si>
    <t>03/02/2026 22:07:27</t>
  </si>
  <si>
    <t>04/02/2026 02:04:55</t>
  </si>
  <si>
    <t>1227</t>
  </si>
  <si>
    <t>04/02/2026 02:30:27</t>
  </si>
  <si>
    <t>04/02/2026 03:58:34</t>
  </si>
  <si>
    <t>04/02/2026 04:16:46</t>
  </si>
  <si>
    <t>1770189358</t>
  </si>
  <si>
    <t>04/02/2026 05:18:23</t>
  </si>
  <si>
    <t>202602040517</t>
  </si>
  <si>
    <t>04/02/2026 05:39:38</t>
  </si>
  <si>
    <t>04/02/2026 06:01:56</t>
  </si>
  <si>
    <t>202602040601</t>
  </si>
  <si>
    <t>04/02/2026 06:34:04</t>
  </si>
  <si>
    <t>177786</t>
  </si>
  <si>
    <t>04/02/2026 07:15:15</t>
  </si>
  <si>
    <t>94262208</t>
  </si>
  <si>
    <t>AUTO POSTO RETRO</t>
  </si>
  <si>
    <t>04/02/2026 07:26:18</t>
  </si>
  <si>
    <t>04/02/2026 07:38:56</t>
  </si>
  <si>
    <t>40227437</t>
  </si>
  <si>
    <t>04/02/2026 07:52:52</t>
  </si>
  <si>
    <t>04/02/2026 08:11:11</t>
  </si>
  <si>
    <t>40229391</t>
  </si>
  <si>
    <t>04/02/2026 08:21:08</t>
  </si>
  <si>
    <t>04/02/2026 10:16:13</t>
  </si>
  <si>
    <t>04/02/2026 11:31:20</t>
  </si>
  <si>
    <t>40241442</t>
  </si>
  <si>
    <t>04/02/2026 12:24:53</t>
  </si>
  <si>
    <t>402446</t>
  </si>
  <si>
    <t>04/02/2026 13:03:02</t>
  </si>
  <si>
    <t>202602041302</t>
  </si>
  <si>
    <t>04/02/2026 13:26:36</t>
  </si>
  <si>
    <t>40248355</t>
  </si>
  <si>
    <t>04/02/2026 13:30:50</t>
  </si>
  <si>
    <t>04/02/2026 13:31:23</t>
  </si>
  <si>
    <t>04/02/2026 13:37:59</t>
  </si>
  <si>
    <t>202602041337</t>
  </si>
  <si>
    <t>04/02/2026 14:12:29</t>
  </si>
  <si>
    <t>04/02/2026 14:32:47</t>
  </si>
  <si>
    <t>04/02/2026 14:59:04</t>
  </si>
  <si>
    <t>04/02/2026 15:14:44</t>
  </si>
  <si>
    <t>202602041513</t>
  </si>
  <si>
    <t>04/02/2026 16:18:55</t>
  </si>
  <si>
    <t>04/02/2026 16:43:29</t>
  </si>
  <si>
    <t>04/02/2026 16:52:00</t>
  </si>
  <si>
    <t>40260688</t>
  </si>
  <si>
    <t>04/02/2026 16:56:44</t>
  </si>
  <si>
    <t>04/02/2026 17:01:46</t>
  </si>
  <si>
    <t>04/02/2026 17:12:33</t>
  </si>
  <si>
    <t>04/02/2026 17:50:24</t>
  </si>
  <si>
    <t>40264135</t>
  </si>
  <si>
    <t>04/02/2026 18:17:24</t>
  </si>
  <si>
    <t>04/02/2026 18:29:37</t>
  </si>
  <si>
    <t>04/02/2026 18:31:42</t>
  </si>
  <si>
    <t>04/02/2026 18:43:16</t>
  </si>
  <si>
    <t>40267302</t>
  </si>
  <si>
    <t>04/02/2026 18:53:03</t>
  </si>
  <si>
    <t>04/02/2026 20:14:52</t>
  </si>
  <si>
    <t>11745</t>
  </si>
  <si>
    <t>04/02/2026 22:00:03</t>
  </si>
  <si>
    <t>04/02/2026 22:14:26</t>
  </si>
  <si>
    <t>202602042213</t>
  </si>
  <si>
    <t>04/02/2026 22:33:15</t>
  </si>
  <si>
    <t>04/02/2026 23:26:28</t>
  </si>
  <si>
    <t>05/02/2026 02:58:15</t>
  </si>
  <si>
    <t>202602050257</t>
  </si>
  <si>
    <t>05/02/2026 04:12:55</t>
  </si>
  <si>
    <t>05/02/2026 06:10:29</t>
  </si>
  <si>
    <t>05/02/2026 06:27:34</t>
  </si>
  <si>
    <t>05/02/2026 06:53:59</t>
  </si>
  <si>
    <t>50224764</t>
  </si>
  <si>
    <t>05/02/2026 07:03:19</t>
  </si>
  <si>
    <t>50225320</t>
  </si>
  <si>
    <t>05/02/2026 07:09:45</t>
  </si>
  <si>
    <t>05/02/2026 07:47:40</t>
  </si>
  <si>
    <t>05/02/2026 08:13:30</t>
  </si>
  <si>
    <t>50229536</t>
  </si>
  <si>
    <t>05/02/2026 08:30:17</t>
  </si>
  <si>
    <t>202602050829</t>
  </si>
  <si>
    <t>05/02/2026 08:47:54</t>
  </si>
  <si>
    <t>05/02/2026 08:50:42</t>
  </si>
  <si>
    <t>05/02/2026 09:00:35</t>
  </si>
  <si>
    <t>46209905</t>
  </si>
  <si>
    <t>05/02/2026 09:02:55</t>
  </si>
  <si>
    <t>202602050902</t>
  </si>
  <si>
    <t>05/02/2026 10:05:56</t>
  </si>
  <si>
    <t>05/02/2026 10:23:34</t>
  </si>
  <si>
    <t>202602051022</t>
  </si>
  <si>
    <t>05/02/2026 11:10:09</t>
  </si>
  <si>
    <t>05/02/2026 12:00:36</t>
  </si>
  <si>
    <t>50243181</t>
  </si>
  <si>
    <t>05/02/2026 12:02:36</t>
  </si>
  <si>
    <t>05/02/2026 12:10:16</t>
  </si>
  <si>
    <t>202602051209</t>
  </si>
  <si>
    <t>05/02/2026 13:42:02</t>
  </si>
  <si>
    <t>05/02/2026 15:07:59</t>
  </si>
  <si>
    <t>05/02/2026 16:30:57</t>
  </si>
  <si>
    <t>50259398</t>
  </si>
  <si>
    <t>05/02/2026 16:59:25</t>
  </si>
  <si>
    <t>202602051658</t>
  </si>
  <si>
    <t>05/02/2026 17:08:04</t>
  </si>
  <si>
    <t>05/02/2026 17:19:29</t>
  </si>
  <si>
    <t>50262325</t>
  </si>
  <si>
    <t>05/02/2026 17:52:37</t>
  </si>
  <si>
    <t>502642</t>
  </si>
  <si>
    <t>05/02/2026 17:58:03</t>
  </si>
  <si>
    <t>05/02/2026 18:02:49</t>
  </si>
  <si>
    <t>05/02/2026 18:52:52</t>
  </si>
  <si>
    <t>05/02/2026 19:00:28</t>
  </si>
  <si>
    <t>05/02/2026 19:01:36</t>
  </si>
  <si>
    <t>378456</t>
  </si>
  <si>
    <t>05/02/2026 19:29:02</t>
  </si>
  <si>
    <t>05/02/2026 19:29:55</t>
  </si>
  <si>
    <t>05/02/2026 19:50:08</t>
  </si>
  <si>
    <t>05/02/2026 20:16:27</t>
  </si>
  <si>
    <t>50272901</t>
  </si>
  <si>
    <t>05/02/2026 20:18:33</t>
  </si>
  <si>
    <t>05/02/2026 21:30:40</t>
  </si>
  <si>
    <t>1201358</t>
  </si>
  <si>
    <t>60645800107558597</t>
  </si>
  <si>
    <t>05/02/2026 21:31:20</t>
  </si>
  <si>
    <t>72216</t>
  </si>
  <si>
    <t>ERIVALDO OLIVEIRA SOARES</t>
  </si>
  <si>
    <t>05/02/2026 21:59:51</t>
  </si>
  <si>
    <t>05/02/2026 23:36:56</t>
  </si>
  <si>
    <t>06/02/2026 00:14:53</t>
  </si>
  <si>
    <t>202602060014</t>
  </si>
  <si>
    <t>06/02/2026 01:18:53</t>
  </si>
  <si>
    <t>06/02/2026 02:49:05</t>
  </si>
  <si>
    <t>202602060248</t>
  </si>
  <si>
    <t>06/02/2026 03:17:04</t>
  </si>
  <si>
    <t>06/02/2026 05:08:18</t>
  </si>
  <si>
    <t>06/02/2026 06:02:46</t>
  </si>
  <si>
    <t>11787</t>
  </si>
  <si>
    <t>06/02/2026 06:09:41</t>
  </si>
  <si>
    <t>06/02/2026 06:38:51</t>
  </si>
  <si>
    <t>60223859</t>
  </si>
  <si>
    <t>06/02/2026 06:45:45</t>
  </si>
  <si>
    <t>178734</t>
  </si>
  <si>
    <t>06/02/2026 07:04:53</t>
  </si>
  <si>
    <t>06/02/2026 07:48:35</t>
  </si>
  <si>
    <t>06/02/2026 07:57:18</t>
  </si>
  <si>
    <t>06/02/2026 08:23:10</t>
  </si>
  <si>
    <t>11789</t>
  </si>
  <si>
    <t>06/02/2026 08:37:57</t>
  </si>
  <si>
    <t>60231020</t>
  </si>
  <si>
    <t>06/02/2026 08:48:26</t>
  </si>
  <si>
    <t>06/02/2026 08:49:27</t>
  </si>
  <si>
    <t>06/02/2026 09:04:32</t>
  </si>
  <si>
    <t>135988</t>
  </si>
  <si>
    <t>06/02/2026 09:09:41</t>
  </si>
  <si>
    <t>06/02/2026 09:11:35</t>
  </si>
  <si>
    <t>06/02/2026 09:38:01</t>
  </si>
  <si>
    <t>06/02/2026 09:45:31</t>
  </si>
  <si>
    <t>06/02/2026 10:19:23</t>
  </si>
  <si>
    <t>202602061018</t>
  </si>
  <si>
    <t>06/02/2026 11:06:45</t>
  </si>
  <si>
    <t>06/02/2026 11:22:09</t>
  </si>
  <si>
    <t>202602061121</t>
  </si>
  <si>
    <t>06/02/2026 12:15:39</t>
  </si>
  <si>
    <t>60244102</t>
  </si>
  <si>
    <t>06/02/2026 12:39:48</t>
  </si>
  <si>
    <t>06/02/2026 13:14:10</t>
  </si>
  <si>
    <t>06/02/2026 13:16:59</t>
  </si>
  <si>
    <t>202602061316</t>
  </si>
  <si>
    <t>06/02/2026 14:03:13</t>
  </si>
  <si>
    <t>06/02/2026 15:08:12</t>
  </si>
  <si>
    <t>60254410</t>
  </si>
  <si>
    <t>06/02/2026 15:31:36</t>
  </si>
  <si>
    <t>06/02/2026 16:01:57</t>
  </si>
  <si>
    <t>06/02/2026 16:20:25</t>
  </si>
  <si>
    <t>202602061619</t>
  </si>
  <si>
    <t>06/02/2026 16:34:04</t>
  </si>
  <si>
    <t>06/02/2026 16:55:42</t>
  </si>
  <si>
    <t>60260904</t>
  </si>
  <si>
    <t>06/02/2026 17:01:55</t>
  </si>
  <si>
    <t>202602061701</t>
  </si>
  <si>
    <t>06/02/2026 17:39:29</t>
  </si>
  <si>
    <t>63511</t>
  </si>
  <si>
    <t>06/02/2026 17:48:41</t>
  </si>
  <si>
    <t>06/02/2026 18:02:05</t>
  </si>
  <si>
    <t>378621</t>
  </si>
  <si>
    <t>06/02/2026 18:46:10</t>
  </si>
  <si>
    <t>06/02/2026 20:07:50</t>
  </si>
  <si>
    <t>60272425</t>
  </si>
  <si>
    <t>06/02/2026 20:11:36</t>
  </si>
  <si>
    <t>202602062010</t>
  </si>
  <si>
    <t>06/02/2026 20:15:28</t>
  </si>
  <si>
    <t>1770419681</t>
  </si>
  <si>
    <t>06/02/2026 20:28:41</t>
  </si>
  <si>
    <t>60273641</t>
  </si>
  <si>
    <t>06/02/2026 20:33:36</t>
  </si>
  <si>
    <t>06/02/2026 20:56:33</t>
  </si>
  <si>
    <t>202602062055</t>
  </si>
  <si>
    <t>06/02/2026 20:56:55</t>
  </si>
  <si>
    <t>60275340</t>
  </si>
  <si>
    <t>06/02/2026 22:10:39</t>
  </si>
  <si>
    <t>202602062210</t>
  </si>
  <si>
    <t>06/02/2026 22:59:05</t>
  </si>
  <si>
    <t>06/02/2026 23:39:06</t>
  </si>
  <si>
    <t>11838</t>
  </si>
  <si>
    <t>07/02/2026 00:42:13</t>
  </si>
  <si>
    <t>7022492</t>
  </si>
  <si>
    <t>07/02/2026 00:48:40</t>
  </si>
  <si>
    <t>11839</t>
  </si>
  <si>
    <t>07/02/2026 02:12:18</t>
  </si>
  <si>
    <t>07/02/2026 04:19:44</t>
  </si>
  <si>
    <t>07/02/2026 04:58:39</t>
  </si>
  <si>
    <t>07/02/2026 05:44:18</t>
  </si>
  <si>
    <t>1770453807</t>
  </si>
  <si>
    <t>07/02/2026 06:21:04</t>
  </si>
  <si>
    <t>07/02/2026 06:44:14</t>
  </si>
  <si>
    <t>07/02/2026 07:46:14</t>
  </si>
  <si>
    <t>07/02/2026 07:49:12</t>
  </si>
  <si>
    <t>07/02/2026 10:58:39</t>
  </si>
  <si>
    <t>202602071058</t>
  </si>
  <si>
    <t>07/02/2026 11:04:29</t>
  </si>
  <si>
    <t>07/02/2026 11:34:03</t>
  </si>
  <si>
    <t>07/02/2026 11:44:11</t>
  </si>
  <si>
    <t>202602071143</t>
  </si>
  <si>
    <t>07/02/2026 13:47:37</t>
  </si>
  <si>
    <t>202602071347</t>
  </si>
  <si>
    <t>07/02/2026 13:50:07</t>
  </si>
  <si>
    <t>1203574</t>
  </si>
  <si>
    <t>07/02/2026 15:09:16</t>
  </si>
  <si>
    <t>11852</t>
  </si>
  <si>
    <t>07/02/2026 15:24:44</t>
  </si>
  <si>
    <t>07/02/2026 15:36:35</t>
  </si>
  <si>
    <t>07/02/2026 16:29:12</t>
  </si>
  <si>
    <t>07/02/2026 17:37:57</t>
  </si>
  <si>
    <t>07/02/2026 17:39:42</t>
  </si>
  <si>
    <t>202602071739</t>
  </si>
  <si>
    <t>07/02/2026 17:59:16</t>
  </si>
  <si>
    <t>07/02/2026 18:17:13</t>
  </si>
  <si>
    <t>70265584</t>
  </si>
  <si>
    <t>07/02/2026 18:20:52</t>
  </si>
  <si>
    <t>07/02/2026 18:37:46</t>
  </si>
  <si>
    <t>07/02/2026 18:39:00</t>
  </si>
  <si>
    <t>07/02/2026 18:43:34</t>
  </si>
  <si>
    <t>378794</t>
  </si>
  <si>
    <t>07/02/2026 19:41:40</t>
  </si>
  <si>
    <t>202602071941</t>
  </si>
  <si>
    <t>07/02/2026 21:08:57</t>
  </si>
  <si>
    <t>70276053</t>
  </si>
  <si>
    <t>07/02/2026 21:45:12</t>
  </si>
  <si>
    <t>11855</t>
  </si>
  <si>
    <t>07/02/2026 21:45:37</t>
  </si>
  <si>
    <t>07/02/2026 22:16:16</t>
  </si>
  <si>
    <t>70280141</t>
  </si>
  <si>
    <t>08/02/2026 00:24:30</t>
  </si>
  <si>
    <t>202602080023</t>
  </si>
  <si>
    <t>08/02/2026 01:04:46</t>
  </si>
  <si>
    <t>11857</t>
  </si>
  <si>
    <t>08/02/2026 02:58:00</t>
  </si>
  <si>
    <t>08/02/2026 03:36:36</t>
  </si>
  <si>
    <t>11858</t>
  </si>
  <si>
    <t>08/02/2026 04:59:29</t>
  </si>
  <si>
    <t>202602080458</t>
  </si>
  <si>
    <t>08/02/2026 05:21:15</t>
  </si>
  <si>
    <t>80219238</t>
  </si>
  <si>
    <t>08/02/2026 06:08:36</t>
  </si>
  <si>
    <t>08/02/2026 06:09:03</t>
  </si>
  <si>
    <t>08/02/2026 07:04:08</t>
  </si>
  <si>
    <t>11859</t>
  </si>
  <si>
    <t>08/02/2026 07:31:05</t>
  </si>
  <si>
    <t>08/02/2026 07:57:49</t>
  </si>
  <si>
    <t>802285</t>
  </si>
  <si>
    <t>08/02/2026 08:43:44</t>
  </si>
  <si>
    <t>80231369</t>
  </si>
  <si>
    <t>08/02/2026 08:46:00</t>
  </si>
  <si>
    <t>11860</t>
  </si>
  <si>
    <t>08/02/2026 10:49:21</t>
  </si>
  <si>
    <t>80238903</t>
  </si>
  <si>
    <t>08/02/2026 13:48:20</t>
  </si>
  <si>
    <t>202602081347</t>
  </si>
  <si>
    <t>08/02/2026 13:53:30</t>
  </si>
  <si>
    <t>202602081352</t>
  </si>
  <si>
    <t>08/02/2026 14:13:30</t>
  </si>
  <si>
    <t>80251117</t>
  </si>
  <si>
    <t>08/02/2026 14:14:12</t>
  </si>
  <si>
    <t>202602081413</t>
  </si>
  <si>
    <t>08/02/2026 14:58:53</t>
  </si>
  <si>
    <t>08/02/2026 15:25:16</t>
  </si>
  <si>
    <t>08/02/2026 15:44:49</t>
  </si>
  <si>
    <t>08/02/2026 16:32:17</t>
  </si>
  <si>
    <t>08/02/2026 16:44:02</t>
  </si>
  <si>
    <t>80260184</t>
  </si>
  <si>
    <t>08/02/2026 18:01:38</t>
  </si>
  <si>
    <t>80264819</t>
  </si>
  <si>
    <t>08/02/2026 18:11:44</t>
  </si>
  <si>
    <t>08/02/2026 18:17:36</t>
  </si>
  <si>
    <t>80265775</t>
  </si>
  <si>
    <t>08/02/2026 20:17:04</t>
  </si>
  <si>
    <t>80272991</t>
  </si>
  <si>
    <t>08/02/2026 21:43:09</t>
  </si>
  <si>
    <t>08/02/2026 22:22:23</t>
  </si>
  <si>
    <t>08/02/2026 23:26:38</t>
  </si>
  <si>
    <t>11879</t>
  </si>
  <si>
    <t>09/02/2026 01:03:43</t>
  </si>
  <si>
    <t>202602090102</t>
  </si>
  <si>
    <t>09/02/2026 02:38:30</t>
  </si>
  <si>
    <t>1770615451</t>
  </si>
  <si>
    <t>09/02/2026 02:59:51</t>
  </si>
  <si>
    <t>09/02/2026 03:41:25</t>
  </si>
  <si>
    <t>09/02/2026 03:42:24</t>
  </si>
  <si>
    <t>202602090341</t>
  </si>
  <si>
    <t>09/02/2026 04:59:49</t>
  </si>
  <si>
    <t>11880</t>
  </si>
  <si>
    <t>09/02/2026 05:55:39</t>
  </si>
  <si>
    <t>09/02/2026 06:58:06</t>
  </si>
  <si>
    <t>90224877</t>
  </si>
  <si>
    <t>09/02/2026 07:06:26</t>
  </si>
  <si>
    <t>90225494</t>
  </si>
  <si>
    <t>09/02/2026 07:26:28</t>
  </si>
  <si>
    <t>902267</t>
  </si>
  <si>
    <t>09/02/2026 07:40:39</t>
  </si>
  <si>
    <t>09/02/2026 08:03:06</t>
  </si>
  <si>
    <t>09/02/2026 08:03:28</t>
  </si>
  <si>
    <t>09/02/2026 08:25:05</t>
  </si>
  <si>
    <t>202602090824</t>
  </si>
  <si>
    <t>09/02/2026 08:43:48</t>
  </si>
  <si>
    <t>09/02/2026 09:03:45</t>
  </si>
  <si>
    <t>09/02/2026 10:50:17</t>
  </si>
  <si>
    <t>09/02/2026 11:11:38</t>
  </si>
  <si>
    <t>202602091110</t>
  </si>
  <si>
    <t>09/02/2026 11:16:37</t>
  </si>
  <si>
    <t>90240516</t>
  </si>
  <si>
    <t>09/02/2026 11:34:09</t>
  </si>
  <si>
    <t>09/02/2026 12:11:40</t>
  </si>
  <si>
    <t>09/02/2026 12:34:20</t>
  </si>
  <si>
    <t>09/02/2026 12:40:49</t>
  </si>
  <si>
    <t>11901</t>
  </si>
  <si>
    <t>09/02/2026 14:28:34</t>
  </si>
  <si>
    <t>390726</t>
  </si>
  <si>
    <t>09/02/2026 14:33:54</t>
  </si>
  <si>
    <t>09/02/2026 15:33:02</t>
  </si>
  <si>
    <t>202602091532</t>
  </si>
  <si>
    <t>09/02/2026 15:59:25</t>
  </si>
  <si>
    <t>902574</t>
  </si>
  <si>
    <t>09/02/2026 16:02:52</t>
  </si>
  <si>
    <t>09/02/2026 16:03:22</t>
  </si>
  <si>
    <t>09/02/2026 16:06:14</t>
  </si>
  <si>
    <t>09/02/2026 16:10:58</t>
  </si>
  <si>
    <t>379014</t>
  </si>
  <si>
    <t>09/02/2026 16:11:48</t>
  </si>
  <si>
    <t>90258264</t>
  </si>
  <si>
    <t>09/02/2026 16:13:08</t>
  </si>
  <si>
    <t>09/02/2026 16:19:12</t>
  </si>
  <si>
    <t>11908</t>
  </si>
  <si>
    <t>09/02/2026 16:42:25</t>
  </si>
  <si>
    <t>09/02/2026 17:09:00</t>
  </si>
  <si>
    <t>09/02/2026 17:19:48</t>
  </si>
  <si>
    <t>90262170</t>
  </si>
  <si>
    <t>09/02/2026 17:35:21</t>
  </si>
  <si>
    <t>90263249</t>
  </si>
  <si>
    <t>09/02/2026 17:36:05</t>
  </si>
  <si>
    <t>09/02/2026 17:41:00</t>
  </si>
  <si>
    <t>379039</t>
  </si>
  <si>
    <t>09/02/2026 17:54:33</t>
  </si>
  <si>
    <t>09/02/2026 18:56:40</t>
  </si>
  <si>
    <t>09/02/2026 19:02:04</t>
  </si>
  <si>
    <t>09/02/2026 19:17:18</t>
  </si>
  <si>
    <t>3981</t>
  </si>
  <si>
    <t>09/02/2026 20:02:25</t>
  </si>
  <si>
    <t>09/02/2026 20:06:24</t>
  </si>
  <si>
    <t>09/02/2026 20:31:31</t>
  </si>
  <si>
    <t>90273838</t>
  </si>
  <si>
    <t>09/02/2026 20:33:29</t>
  </si>
  <si>
    <t>09/02/2026 20:39:57</t>
  </si>
  <si>
    <t>90274333</t>
  </si>
  <si>
    <t>09/02/2026 20:40:04</t>
  </si>
  <si>
    <t>09/02/2026 20:55:45</t>
  </si>
  <si>
    <t>09/02/2026 21:28:39</t>
  </si>
  <si>
    <t>09/02/2026 21:31:17</t>
  </si>
  <si>
    <t>11917</t>
  </si>
  <si>
    <t>09/02/2026 21:48:30</t>
  </si>
  <si>
    <t>09/02/2026 23:03:23</t>
  </si>
  <si>
    <t>202602092302</t>
  </si>
  <si>
    <t>10/02/2026 00:06:50</t>
  </si>
  <si>
    <t>202602100006</t>
  </si>
  <si>
    <t>10/02/2026 01:31:35</t>
  </si>
  <si>
    <t>10/02/2026 03:14:09</t>
  </si>
  <si>
    <t>10/02/2026 05:36:33</t>
  </si>
  <si>
    <t>11918</t>
  </si>
  <si>
    <t>10/02/2026 05:44:54</t>
  </si>
  <si>
    <t>10/02/2026 06:06:19</t>
  </si>
  <si>
    <t>10/02/2026 06:37:07</t>
  </si>
  <si>
    <t>180343</t>
  </si>
  <si>
    <t>10/02/2026 06:54:33</t>
  </si>
  <si>
    <t>10/02/2026 07:37:52</t>
  </si>
  <si>
    <t>100227385</t>
  </si>
  <si>
    <t>10/02/2026 08:11:09</t>
  </si>
  <si>
    <t>10/02/2026 09:45:25</t>
  </si>
  <si>
    <t>100235035</t>
  </si>
  <si>
    <t>10/02/2026 10:36:04</t>
  </si>
  <si>
    <t>100238</t>
  </si>
  <si>
    <t>10/02/2026 11:47:20</t>
  </si>
  <si>
    <t>202602101146</t>
  </si>
  <si>
    <t>10/02/2026 12:42:07</t>
  </si>
  <si>
    <t>202602101241</t>
  </si>
  <si>
    <t>10/02/2026 12:55:16</t>
  </si>
  <si>
    <t>202602101254</t>
  </si>
  <si>
    <t>10/02/2026 12:57:52</t>
  </si>
  <si>
    <t>202602101257</t>
  </si>
  <si>
    <t>10/02/2026 14:05:04</t>
  </si>
  <si>
    <t>100250623</t>
  </si>
  <si>
    <t>10/02/2026 15:35:47</t>
  </si>
  <si>
    <t>10/02/2026 15:38:32</t>
  </si>
  <si>
    <t>2222</t>
  </si>
  <si>
    <t>10/02/2026 15:59:30</t>
  </si>
  <si>
    <t>10/02/2026 16:25:24</t>
  </si>
  <si>
    <t>11953</t>
  </si>
  <si>
    <t>10/02/2026 16:27:22</t>
  </si>
  <si>
    <t>100259</t>
  </si>
  <si>
    <t>10/02/2026 16:29:34</t>
  </si>
  <si>
    <t>10/02/2026 16:41:23</t>
  </si>
  <si>
    <t>10/02/2026 16:46:53</t>
  </si>
  <si>
    <t>10/02/2026 17:09:54</t>
  </si>
  <si>
    <t>10/02/2026 17:23:32</t>
  </si>
  <si>
    <t>10/02/2026 17:24:47</t>
  </si>
  <si>
    <t>10/02/2026 17:32:52</t>
  </si>
  <si>
    <t>10/02/2026 17:38:26</t>
  </si>
  <si>
    <t>10/02/2026 18:17:59</t>
  </si>
  <si>
    <t>305046</t>
  </si>
  <si>
    <t>10/02/2026 18:19:08</t>
  </si>
  <si>
    <t>315006</t>
  </si>
  <si>
    <t>10/02/2026 18:58:07</t>
  </si>
  <si>
    <t>10/02/2026 19:16:45</t>
  </si>
  <si>
    <t>202602101915</t>
  </si>
  <si>
    <t>10/02/2026 20:11:39</t>
  </si>
  <si>
    <t>10/02/2026 20:46:38</t>
  </si>
  <si>
    <t>10/02/2026 20:53:14</t>
  </si>
  <si>
    <t>100275117</t>
  </si>
  <si>
    <t>10/02/2026 20:54:29</t>
  </si>
  <si>
    <t>100275196</t>
  </si>
  <si>
    <t>10/02/2026 21:54:44</t>
  </si>
  <si>
    <t>10/02/2026 23:29:13</t>
  </si>
  <si>
    <t>11965</t>
  </si>
  <si>
    <t>10/02/2026 23:31:27</t>
  </si>
  <si>
    <t>202602102330</t>
  </si>
  <si>
    <t>11/02/2026 00:20:57</t>
  </si>
  <si>
    <t>11021222</t>
  </si>
  <si>
    <t>11/02/2026 00:59:42</t>
  </si>
  <si>
    <t>11/02/2026 01:41:53</t>
  </si>
  <si>
    <t>11/02/2026 02:47:28</t>
  </si>
  <si>
    <t>3458166173</t>
  </si>
  <si>
    <t>11/02/2026 06:32:37</t>
  </si>
  <si>
    <t>11/02/2026 06:50:22</t>
  </si>
  <si>
    <t>11/02/2026 06:50:59</t>
  </si>
  <si>
    <t>11/02/2026 06:59:26</t>
  </si>
  <si>
    <t>110225067</t>
  </si>
  <si>
    <t>11/02/2026 07:45:08</t>
  </si>
  <si>
    <t>11/02/2026 07:49:41</t>
  </si>
  <si>
    <t>11/02/2026 08:13:27</t>
  </si>
  <si>
    <t>11/02/2026 09:09:43</t>
  </si>
  <si>
    <t>11/02/2026 09:15:24</t>
  </si>
  <si>
    <t>110233299</t>
  </si>
  <si>
    <t>11/02/2026 09:23:25</t>
  </si>
  <si>
    <t>110233719</t>
  </si>
  <si>
    <t>11/02/2026 10:40:38</t>
  </si>
  <si>
    <t>11/02/2026 10:46:25</t>
  </si>
  <si>
    <t>11/02/2026 10:49:11</t>
  </si>
  <si>
    <t>11/02/2026 12:00:25</t>
  </si>
  <si>
    <t>11/02/2026 12:03:03</t>
  </si>
  <si>
    <t>110243</t>
  </si>
  <si>
    <t>11/02/2026 12:08:19</t>
  </si>
  <si>
    <t>202602111207</t>
  </si>
  <si>
    <t>11/02/2026 12:18:22</t>
  </si>
  <si>
    <t>11/02/2026 12:55:42</t>
  </si>
  <si>
    <t>202602111255</t>
  </si>
  <si>
    <t>11/02/2026 13:15:17</t>
  </si>
  <si>
    <t>11/02/2026 13:23:06</t>
  </si>
  <si>
    <t>11985</t>
  </si>
  <si>
    <t>11/02/2026 15:21:02</t>
  </si>
  <si>
    <t>11/02/2026 15:43:21</t>
  </si>
  <si>
    <t>11/02/2026 15:43:40</t>
  </si>
  <si>
    <t>11/02/2026 15:43:58</t>
  </si>
  <si>
    <t>11/02/2026 15:50:11</t>
  </si>
  <si>
    <t>11/02/2026 16:43:05</t>
  </si>
  <si>
    <t>11/02/2026 16:50:43</t>
  </si>
  <si>
    <t>11/02/2026 17:19:14</t>
  </si>
  <si>
    <t>110262310</t>
  </si>
  <si>
    <t>11/02/2026 17:21:04</t>
  </si>
  <si>
    <t>379330</t>
  </si>
  <si>
    <t>11/02/2026 17:32:40</t>
  </si>
  <si>
    <t>11/02/2026 17:38:49</t>
  </si>
  <si>
    <t>11/02/2026 17:47:51</t>
  </si>
  <si>
    <t>11/02/2026 17:58:14</t>
  </si>
  <si>
    <t>110264617</t>
  </si>
  <si>
    <t>11/02/2026 17:59:47</t>
  </si>
  <si>
    <t>11/02/2026 18:27:31</t>
  </si>
  <si>
    <t>110266402</t>
  </si>
  <si>
    <t>11/02/2026 18:27:53</t>
  </si>
  <si>
    <t>111</t>
  </si>
  <si>
    <t>11/02/2026 18:34:12</t>
  </si>
  <si>
    <t>11/02/2026 18:39:12</t>
  </si>
  <si>
    <t>11/02/2026 18:52:39</t>
  </si>
  <si>
    <t>11/02/2026 20:12:12</t>
  </si>
  <si>
    <t>110272658</t>
  </si>
  <si>
    <t>11/02/2026 20:44:50</t>
  </si>
  <si>
    <t>110274617</t>
  </si>
  <si>
    <t>11/02/2026 21:45:30</t>
  </si>
  <si>
    <t>110278290</t>
  </si>
  <si>
    <t>11/02/2026 22:13:30</t>
  </si>
  <si>
    <t>202602112212</t>
  </si>
  <si>
    <t>11/02/2026 22:23:17</t>
  </si>
  <si>
    <t>DIESEL S10</t>
  </si>
  <si>
    <t>LALESCA CRISTINA SOUZA DE OLIVEIRA</t>
  </si>
  <si>
    <t>WESLEY ROCHA FARIAS</t>
  </si>
  <si>
    <t>DIONILSON DE SOUZA SANTOS</t>
  </si>
  <si>
    <t>MARCUS VINICIUS GONÇALVES LOPES</t>
  </si>
  <si>
    <t>POSTO CRISTO REDENTO</t>
  </si>
  <si>
    <t>ALOANDIA</t>
  </si>
  <si>
    <t>DHEIMERSON BRUNO MARINHO DE LIRA</t>
  </si>
  <si>
    <t>DOUGLAS VASCONCELOS MOURA</t>
  </si>
  <si>
    <t>FABIO BERNARDINO DA SILVA</t>
  </si>
  <si>
    <t>RBP0A22</t>
  </si>
  <si>
    <t>GUSTAVO DA SILVA</t>
  </si>
  <si>
    <t>STRADA</t>
  </si>
  <si>
    <t>RCJ8I11</t>
  </si>
  <si>
    <t>THOMAS HARLLESSON CARNEIRO FARIAS</t>
  </si>
  <si>
    <t>12/02/2026 00:56:47</t>
  </si>
  <si>
    <t>12/02/2026 04:34:34</t>
  </si>
  <si>
    <t>120216433</t>
  </si>
  <si>
    <t>12/02/2026 04:37:47</t>
  </si>
  <si>
    <t>12/02/2026 05:16:26</t>
  </si>
  <si>
    <t>202602120515</t>
  </si>
  <si>
    <t>12/02/2026 06:10:10</t>
  </si>
  <si>
    <t>12/02/2026 06:11:43</t>
  </si>
  <si>
    <t>12/02/2026 06:21:33</t>
  </si>
  <si>
    <t>12/02/2026 06:27:14</t>
  </si>
  <si>
    <t>12/02/2026 06:58:06</t>
  </si>
  <si>
    <t>120224846</t>
  </si>
  <si>
    <t>12/02/2026 07:08:21</t>
  </si>
  <si>
    <t>202602120707</t>
  </si>
  <si>
    <t>12/02/2026 07:24:22</t>
  </si>
  <si>
    <t>120226558</t>
  </si>
  <si>
    <t>12/02/2026 07:36:37</t>
  </si>
  <si>
    <t>70198</t>
  </si>
  <si>
    <t>120227352</t>
  </si>
  <si>
    <t>12/02/2026 07:59:05</t>
  </si>
  <si>
    <t>12/02/2026 08:01:58</t>
  </si>
  <si>
    <t>12/02/2026 08:03:22</t>
  </si>
  <si>
    <t>12/02/2026 08:40:14</t>
  </si>
  <si>
    <t>12/02/2026 08:42:25</t>
  </si>
  <si>
    <t>202602120841</t>
  </si>
  <si>
    <t>12/02/2026 08:59:38</t>
  </si>
  <si>
    <t>12/02/2026 09:46:14</t>
  </si>
  <si>
    <t>12/02/2026 10:03:55</t>
  </si>
  <si>
    <t>12/02/2026 10:13:29</t>
  </si>
  <si>
    <t>12/02/2026 10:51:33</t>
  </si>
  <si>
    <t>202602121051</t>
  </si>
  <si>
    <t>12/02/2026 12:36:52</t>
  </si>
  <si>
    <t>12/02/2026 12:46:30</t>
  </si>
  <si>
    <t>120245912</t>
  </si>
  <si>
    <t>12/02/2026 12:52:27</t>
  </si>
  <si>
    <t>12/02/2026 12:59:14</t>
  </si>
  <si>
    <t>120246685</t>
  </si>
  <si>
    <t>12/02/2026 13:29:35</t>
  </si>
  <si>
    <t>12/02/2026 13:32:43</t>
  </si>
  <si>
    <t>12019</t>
  </si>
  <si>
    <t>12/02/2026 13:58:27</t>
  </si>
  <si>
    <t>1111</t>
  </si>
  <si>
    <t>12/02/2026 14:27:57</t>
  </si>
  <si>
    <t>12020</t>
  </si>
  <si>
    <t>12/02/2026 15:24:40</t>
  </si>
  <si>
    <t>12/02/2026 15:37:29</t>
  </si>
  <si>
    <t>120256168</t>
  </si>
  <si>
    <t>12/02/2026 15:39:03</t>
  </si>
  <si>
    <t>202602121538</t>
  </si>
  <si>
    <t>12/02/2026 16:10:43</t>
  </si>
  <si>
    <t>12/02/2026 16:23:08</t>
  </si>
  <si>
    <t>12/02/2026 16:27:05</t>
  </si>
  <si>
    <t>120259136</t>
  </si>
  <si>
    <t>12/02/2026 16:33:27</t>
  </si>
  <si>
    <t>12/02/2026 16:36:07</t>
  </si>
  <si>
    <t>120259720</t>
  </si>
  <si>
    <t>12/02/2026 16:53:33</t>
  </si>
  <si>
    <t>120260589</t>
  </si>
  <si>
    <t>12/02/2026 16:59:19</t>
  </si>
  <si>
    <t>12/02/2026 17:10:47</t>
  </si>
  <si>
    <t>12/02/2026 17:19:53</t>
  </si>
  <si>
    <t>202602121719</t>
  </si>
  <si>
    <t>12/02/2026 17:37:19</t>
  </si>
  <si>
    <t>120263336</t>
  </si>
  <si>
    <t>12/02/2026 18:16:47</t>
  </si>
  <si>
    <t>105276</t>
  </si>
  <si>
    <t>12/02/2026 18:27:16</t>
  </si>
  <si>
    <t>120266</t>
  </si>
  <si>
    <t>12/02/2026 18:40:14</t>
  </si>
  <si>
    <t>12/02/2026 19:07:34</t>
  </si>
  <si>
    <t>120268813</t>
  </si>
  <si>
    <t>12/02/2026 19:16:07</t>
  </si>
  <si>
    <t>12/02/2026 19:29:13</t>
  </si>
  <si>
    <t>202602121928</t>
  </si>
  <si>
    <t>12/02/2026 20:44:10</t>
  </si>
  <si>
    <t>120274578</t>
  </si>
  <si>
    <t>12/02/2026 21:16:01</t>
  </si>
  <si>
    <t>120276487</t>
  </si>
  <si>
    <t>12/02/2026 21:19:56</t>
  </si>
  <si>
    <t>120276745</t>
  </si>
  <si>
    <t>12/02/2026 21:41:47</t>
  </si>
  <si>
    <t>12037</t>
  </si>
  <si>
    <t>12/02/2026 22:30:08</t>
  </si>
  <si>
    <t>1770946159</t>
  </si>
  <si>
    <t>12/02/2026 23:57:10</t>
  </si>
  <si>
    <t>13/02/2026 03:01:33</t>
  </si>
  <si>
    <t>202602130300</t>
  </si>
  <si>
    <t>13/02/2026 04:50:14</t>
  </si>
  <si>
    <t>13/02/2026 05:42:45</t>
  </si>
  <si>
    <t>12038</t>
  </si>
  <si>
    <t>13/02/2026 06:32:22</t>
  </si>
  <si>
    <t>13/02/2026 07:07:00</t>
  </si>
  <si>
    <t>83047</t>
  </si>
  <si>
    <t>13/02/2026 07:47:04</t>
  </si>
  <si>
    <t>13/02/2026 08:13:25</t>
  </si>
  <si>
    <t>13/02/2026 08:19:30</t>
  </si>
  <si>
    <t>107755</t>
  </si>
  <si>
    <t>13/02/2026 08:27:49</t>
  </si>
  <si>
    <t>13/02/2026 08:57:31</t>
  </si>
  <si>
    <t>13/02/2026 09:26:07</t>
  </si>
  <si>
    <t>13/02/2026 09:33:17</t>
  </si>
  <si>
    <t>13/02/2026 09:48:41</t>
  </si>
  <si>
    <t>202602130947</t>
  </si>
  <si>
    <t>13/02/2026 10:56:47</t>
  </si>
  <si>
    <t>202602131056</t>
  </si>
  <si>
    <t>13/02/2026 10:58:46</t>
  </si>
  <si>
    <t>130239494</t>
  </si>
  <si>
    <t>13/02/2026 11:04:35</t>
  </si>
  <si>
    <t>130239995</t>
  </si>
  <si>
    <t>13/02/2026 12:04:12</t>
  </si>
  <si>
    <t>130243397</t>
  </si>
  <si>
    <t>13/02/2026 12:40:07</t>
  </si>
  <si>
    <t>13/02/2026 12:52:20</t>
  </si>
  <si>
    <t>202602131250</t>
  </si>
  <si>
    <t>13/02/2026 13:10:58</t>
  </si>
  <si>
    <t>13/02/2026 13:29:29</t>
  </si>
  <si>
    <t>202602131328</t>
  </si>
  <si>
    <t>13/02/2026 13:53:11</t>
  </si>
  <si>
    <t>13/02/2026 14:00:07</t>
  </si>
  <si>
    <t>13/02/2026 14:21:47</t>
  </si>
  <si>
    <t>130251451</t>
  </si>
  <si>
    <t>13/02/2026 14:29:28</t>
  </si>
  <si>
    <t>13/02/2026 14:42:26</t>
  </si>
  <si>
    <t>202602131441</t>
  </si>
  <si>
    <t>13/02/2026 16:11:56</t>
  </si>
  <si>
    <t>13/02/2026 16:22:01</t>
  </si>
  <si>
    <t>13/02/2026 16:30:33</t>
  </si>
  <si>
    <t>130259384</t>
  </si>
  <si>
    <t>13/02/2026 16:52:50</t>
  </si>
  <si>
    <t>13/02/2026 17:01:12</t>
  </si>
  <si>
    <t>13/02/2026 17:07:10</t>
  </si>
  <si>
    <t>130261580</t>
  </si>
  <si>
    <t>13/02/2026 17:32:23</t>
  </si>
  <si>
    <t>52247686753</t>
  </si>
  <si>
    <t>13/02/2026 17:36:42</t>
  </si>
  <si>
    <t>13/02/2026 18:17:12</t>
  </si>
  <si>
    <t>136998</t>
  </si>
  <si>
    <t>13/02/2026 18:26:48</t>
  </si>
  <si>
    <t>13/02/2026 18:29:41</t>
  </si>
  <si>
    <t>13/02/2026 18:29:59</t>
  </si>
  <si>
    <t>130266</t>
  </si>
  <si>
    <t>13/02/2026 18:33:43</t>
  </si>
  <si>
    <t>130266779</t>
  </si>
  <si>
    <t>13/02/2026 18:47:01</t>
  </si>
  <si>
    <t>202602131846</t>
  </si>
  <si>
    <t>13/02/2026 18:52:48</t>
  </si>
  <si>
    <t>13/02/2026 18:55:00</t>
  </si>
  <si>
    <t>1211277</t>
  </si>
  <si>
    <t>13/02/2026 19:54:57</t>
  </si>
  <si>
    <t>13/02/2026 20:36:36</t>
  </si>
  <si>
    <t>130274142</t>
  </si>
  <si>
    <t>13/02/2026 22:04:07</t>
  </si>
  <si>
    <t>12063</t>
  </si>
  <si>
    <t>13/02/2026 22:25:20</t>
  </si>
  <si>
    <t>13/02/2026 22:42:16</t>
  </si>
  <si>
    <t>13/02/2026 23:24:24</t>
  </si>
  <si>
    <t>14/02/2026 00:27:53</t>
  </si>
  <si>
    <t>14/02/2026 00:50:23</t>
  </si>
  <si>
    <t>202602140049</t>
  </si>
  <si>
    <t>14/02/2026 01:16:57</t>
  </si>
  <si>
    <t>14/02/2026 02:48:36</t>
  </si>
  <si>
    <t>202602140248</t>
  </si>
  <si>
    <t>14/02/2026 06:09:18</t>
  </si>
  <si>
    <t>14/02/2026 06:13:49</t>
  </si>
  <si>
    <t>140222371</t>
  </si>
  <si>
    <t>14/02/2026 06:31:59</t>
  </si>
  <si>
    <t>14/02/2026 06:43:52</t>
  </si>
  <si>
    <t>202602140643</t>
  </si>
  <si>
    <t>14/02/2026 06:49:15</t>
  </si>
  <si>
    <t>140224496</t>
  </si>
  <si>
    <t>14/02/2026 07:39:01</t>
  </si>
  <si>
    <t>14/02/2026 08:01:49</t>
  </si>
  <si>
    <t>14/02/2026 08:04:56</t>
  </si>
  <si>
    <t>14/02/2026 08:06:47</t>
  </si>
  <si>
    <t>14/02/2026 09:39:21</t>
  </si>
  <si>
    <t>202602140938</t>
  </si>
  <si>
    <t>14/02/2026 09:55:23</t>
  </si>
  <si>
    <t>140235679</t>
  </si>
  <si>
    <t>14/02/2026 11:18:11</t>
  </si>
  <si>
    <t>202602141117</t>
  </si>
  <si>
    <t>14/02/2026 11:32:58</t>
  </si>
  <si>
    <t>14/02/2026 12:13:02</t>
  </si>
  <si>
    <t>14/02/2026 13:29:28</t>
  </si>
  <si>
    <t>140248519</t>
  </si>
  <si>
    <t>14/02/2026 13:42:59</t>
  </si>
  <si>
    <t>140249331</t>
  </si>
  <si>
    <t>14/02/2026 13:47:37</t>
  </si>
  <si>
    <t>14/02/2026 14:15:06</t>
  </si>
  <si>
    <t>14/02/2026 14:20:11</t>
  </si>
  <si>
    <t>14/02/2026 14:50:46</t>
  </si>
  <si>
    <t>140253380</t>
  </si>
  <si>
    <t>14/02/2026 15:15:49</t>
  </si>
  <si>
    <t>202602141515</t>
  </si>
  <si>
    <t>14/02/2026 15:56:51</t>
  </si>
  <si>
    <t>202602141555</t>
  </si>
  <si>
    <t>14/02/2026 16:13:43</t>
  </si>
  <si>
    <t>14/02/2026 16:39:19</t>
  </si>
  <si>
    <t>14/02/2026 16:51:51</t>
  </si>
  <si>
    <t>14/02/2026 17:06:37</t>
  </si>
  <si>
    <t>14/02/2026 17:36:25</t>
  </si>
  <si>
    <t>70129</t>
  </si>
  <si>
    <t>140263330</t>
  </si>
  <si>
    <t>14/02/2026 17:39:10</t>
  </si>
  <si>
    <t>69497511</t>
  </si>
  <si>
    <t>14/02/2026 17:44:55</t>
  </si>
  <si>
    <t>140263832</t>
  </si>
  <si>
    <t>14/02/2026 17:52:04</t>
  </si>
  <si>
    <t>14/02/2026 18:07:59</t>
  </si>
  <si>
    <t>202602141807</t>
  </si>
  <si>
    <t>14/02/2026 19:58:42</t>
  </si>
  <si>
    <t>202602141958</t>
  </si>
  <si>
    <t>14/02/2026 21:04:25</t>
  </si>
  <si>
    <t>140275816</t>
  </si>
  <si>
    <t>14/02/2026 22:20:14</t>
  </si>
  <si>
    <t>14/02/2026 22:24:49</t>
  </si>
  <si>
    <t>14/02/2026 23:02:16</t>
  </si>
  <si>
    <t>140282887</t>
  </si>
  <si>
    <t>14/02/2026 23:03:59</t>
  </si>
  <si>
    <t>140282970</t>
  </si>
  <si>
    <t>15/02/2026 01:57:23</t>
  </si>
  <si>
    <t>202602150156</t>
  </si>
  <si>
    <t>15/02/2026 03:04:32</t>
  </si>
  <si>
    <t>15/02/2026 05:04:15</t>
  </si>
  <si>
    <t>12084</t>
  </si>
  <si>
    <t>15/02/2026 06:14:24</t>
  </si>
  <si>
    <t>15/02/2026 06:27:34</t>
  </si>
  <si>
    <t>15/02/2026 06:39:43</t>
  </si>
  <si>
    <t>15/02/2026 06:52:49</t>
  </si>
  <si>
    <t>15/02/2026 09:56:14</t>
  </si>
  <si>
    <t>150235729</t>
  </si>
  <si>
    <t>15/02/2026 10:18:52</t>
  </si>
  <si>
    <t>15/02/2026 10:23:00</t>
  </si>
  <si>
    <t>15/02/2026 10:55:34</t>
  </si>
  <si>
    <t>150239</t>
  </si>
  <si>
    <t>15/02/2026 11:03:53</t>
  </si>
  <si>
    <t>202602151102</t>
  </si>
  <si>
    <t>15/02/2026 13:15:18</t>
  </si>
  <si>
    <t>15/02/2026 13:24:57</t>
  </si>
  <si>
    <t>150248238</t>
  </si>
  <si>
    <t>15/02/2026 13:28:28</t>
  </si>
  <si>
    <t>202602151327</t>
  </si>
  <si>
    <t>15/02/2026 14:16:39</t>
  </si>
  <si>
    <t>202602151415</t>
  </si>
  <si>
    <t>15/02/2026 15:41:10</t>
  </si>
  <si>
    <t>15/02/2026 16:35:57</t>
  </si>
  <si>
    <t>150259706</t>
  </si>
  <si>
    <t>15/02/2026 16:50:50</t>
  </si>
  <si>
    <t>15/02/2026 16:59:01</t>
  </si>
  <si>
    <t>150261093</t>
  </si>
  <si>
    <t>15/02/2026 17:47:45</t>
  </si>
  <si>
    <t>150264023</t>
  </si>
  <si>
    <t>15/02/2026 18:11:25</t>
  </si>
  <si>
    <t>202602151810</t>
  </si>
  <si>
    <t>15/02/2026 18:13:06</t>
  </si>
  <si>
    <t>15/02/2026 18:29:36</t>
  </si>
  <si>
    <t>15/02/2026 18:56:49</t>
  </si>
  <si>
    <t>01579</t>
  </si>
  <si>
    <t>202602151855</t>
  </si>
  <si>
    <t>15/02/2026 19:34:36</t>
  </si>
  <si>
    <t>202602151933</t>
  </si>
  <si>
    <t>15/02/2026 19:42:40</t>
  </si>
  <si>
    <t>15/02/2026 20:04:13</t>
  </si>
  <si>
    <t>15/02/2026 22:18:46</t>
  </si>
  <si>
    <t>202602152218</t>
  </si>
  <si>
    <t>15/02/2026 23:36:51</t>
  </si>
  <si>
    <t>16/02/2026 00:23:08</t>
  </si>
  <si>
    <t>202602160022</t>
  </si>
  <si>
    <t>16/02/2026 03:37:50</t>
  </si>
  <si>
    <t>1771223791</t>
  </si>
  <si>
    <t>16/02/2026 04:48:51</t>
  </si>
  <si>
    <t>202602160448</t>
  </si>
  <si>
    <t>16/02/2026 05:02:18</t>
  </si>
  <si>
    <t>12092</t>
  </si>
  <si>
    <t>16/02/2026 05:53:12</t>
  </si>
  <si>
    <t>16/02/2026 06:09:33</t>
  </si>
  <si>
    <t>16/02/2026 06:11:35</t>
  </si>
  <si>
    <t>16/02/2026 06:30:47</t>
  </si>
  <si>
    <t>16/02/2026 06:45:56</t>
  </si>
  <si>
    <t>16/02/2026 07:09:23</t>
  </si>
  <si>
    <t>16/02/2026 07:26:16</t>
  </si>
  <si>
    <t>202602160725</t>
  </si>
  <si>
    <t>16/02/2026 07:33:58</t>
  </si>
  <si>
    <t>160227</t>
  </si>
  <si>
    <t>16/02/2026 07:42:24</t>
  </si>
  <si>
    <t>16/02/2026 08:01:33</t>
  </si>
  <si>
    <t>16/02/2026 08:11:16</t>
  </si>
  <si>
    <t>16/02/2026 08:29:18</t>
  </si>
  <si>
    <t>16/02/2026 10:13:30</t>
  </si>
  <si>
    <t>160236761</t>
  </si>
  <si>
    <t>16/02/2026 10:57:19</t>
  </si>
  <si>
    <t>202602161056</t>
  </si>
  <si>
    <t>16/02/2026 11:51:55</t>
  </si>
  <si>
    <t>160242</t>
  </si>
  <si>
    <t>16/02/2026 12:00:07</t>
  </si>
  <si>
    <t>160243146</t>
  </si>
  <si>
    <t>16/02/2026 12:19:25</t>
  </si>
  <si>
    <t>202602161218</t>
  </si>
  <si>
    <t>16/02/2026 12:54:24</t>
  </si>
  <si>
    <t>16/02/2026 13:20:36</t>
  </si>
  <si>
    <t>202602161320</t>
  </si>
  <si>
    <t>16/02/2026 13:35:34</t>
  </si>
  <si>
    <t>16/02/2026 14:14:59</t>
  </si>
  <si>
    <t>160251258</t>
  </si>
  <si>
    <t>16/02/2026 14:51:51</t>
  </si>
  <si>
    <t>16/02/2026 15:03:20</t>
  </si>
  <si>
    <t>160254150</t>
  </si>
  <si>
    <t>16/02/2026 16:40:12</t>
  </si>
  <si>
    <t>160259959</t>
  </si>
  <si>
    <t>16/02/2026 16:42:12</t>
  </si>
  <si>
    <t>16/02/2026 17:13:00</t>
  </si>
  <si>
    <t>160261926</t>
  </si>
  <si>
    <t>16/02/2026 17:13:59</t>
  </si>
  <si>
    <t>202602161713</t>
  </si>
  <si>
    <t>16/02/2026 18:02:01</t>
  </si>
  <si>
    <t>160264864</t>
  </si>
  <si>
    <t>16/02/2026 18:35:46</t>
  </si>
  <si>
    <t>16/02/2026 18:37:51</t>
  </si>
  <si>
    <t>160267036</t>
  </si>
  <si>
    <t>16/02/2026 18:39:09</t>
  </si>
  <si>
    <t>202602161838</t>
  </si>
  <si>
    <t>16/02/2026 19:21:41</t>
  </si>
  <si>
    <t>16/02/2026 19:48:07</t>
  </si>
  <si>
    <t>16/02/2026 20:11:28</t>
  </si>
  <si>
    <t>160272627</t>
  </si>
  <si>
    <t>16/02/2026 20:37:18</t>
  </si>
  <si>
    <t>160274193</t>
  </si>
  <si>
    <t>16/02/2026 22:22:15</t>
  </si>
  <si>
    <t>17/02/2026 00:41:57</t>
  </si>
  <si>
    <t>202602170041</t>
  </si>
  <si>
    <t>17/02/2026 04:00:38</t>
  </si>
  <si>
    <t>202602170400</t>
  </si>
  <si>
    <t>17/02/2026 04:04:58</t>
  </si>
  <si>
    <t>170214645</t>
  </si>
  <si>
    <t>17/02/2026 05:12:21</t>
  </si>
  <si>
    <t>202602170510</t>
  </si>
  <si>
    <t>17/02/2026 05:24:16</t>
  </si>
  <si>
    <t>17/02/2026 06:07:45</t>
  </si>
  <si>
    <t>170222016</t>
  </si>
  <si>
    <t>17/02/2026 06:17:59</t>
  </si>
  <si>
    <t>17/02/2026 06:28:12</t>
  </si>
  <si>
    <t>170223252</t>
  </si>
  <si>
    <t>17/02/2026 06:34:05</t>
  </si>
  <si>
    <t>17/02/2026 06:37:16</t>
  </si>
  <si>
    <t>17/02/2026 06:51:07</t>
  </si>
  <si>
    <t>170224613</t>
  </si>
  <si>
    <t>17/02/2026 06:58:59</t>
  </si>
  <si>
    <t>17/02/2026 07:16:21</t>
  </si>
  <si>
    <t>170225953</t>
  </si>
  <si>
    <t>17/02/2026 08:13:35</t>
  </si>
  <si>
    <t>17/02/2026 08:13:41</t>
  </si>
  <si>
    <t>17/02/2026 09:07:26</t>
  </si>
  <si>
    <t>202602170906</t>
  </si>
  <si>
    <t>17/02/2026 10:49:31</t>
  </si>
  <si>
    <t>17/02/2026 11:43:55</t>
  </si>
  <si>
    <t>202602171143</t>
  </si>
  <si>
    <t>17/02/2026 11:58:54</t>
  </si>
  <si>
    <t>17/02/2026 12:57:33</t>
  </si>
  <si>
    <t>17/02/2026 13:29:06</t>
  </si>
  <si>
    <t>17/02/2026 13:48:39</t>
  </si>
  <si>
    <t>17/02/2026 13:52:01</t>
  </si>
  <si>
    <t>17/02/2026 14:05:24</t>
  </si>
  <si>
    <t>170250682</t>
  </si>
  <si>
    <t>17/02/2026 14:40:46</t>
  </si>
  <si>
    <t>202602171439</t>
  </si>
  <si>
    <t>17/02/2026 14:42:21</t>
  </si>
  <si>
    <t>17/02/2026 15:24:49</t>
  </si>
  <si>
    <t>17/02/2026 15:36:45</t>
  </si>
  <si>
    <t>170255992</t>
  </si>
  <si>
    <t>17/02/2026 15:45:03</t>
  </si>
  <si>
    <t>17/02/2026 15:56:47</t>
  </si>
  <si>
    <t>170257361</t>
  </si>
  <si>
    <t>17/02/2026 16:17:21</t>
  </si>
  <si>
    <t>12112</t>
  </si>
  <si>
    <t>17/02/2026 16:23:04</t>
  </si>
  <si>
    <t>3782335139</t>
  </si>
  <si>
    <t>17/02/2026 16:31:02</t>
  </si>
  <si>
    <t>17/02/2026 16:35:29</t>
  </si>
  <si>
    <t>202602171634</t>
  </si>
  <si>
    <t>17/02/2026 18:16:17</t>
  </si>
  <si>
    <t>17/02/2026 18:19:02</t>
  </si>
  <si>
    <t>17/02/2026 18:39:37</t>
  </si>
  <si>
    <t>17/02/2026 18:56:02</t>
  </si>
  <si>
    <t>17/02/2026 19:02:52</t>
  </si>
  <si>
    <t>170268529</t>
  </si>
  <si>
    <t>17/02/2026 19:16:54</t>
  </si>
  <si>
    <t>170269330</t>
  </si>
  <si>
    <t>17/02/2026 19:50:21</t>
  </si>
  <si>
    <t>17/02/2026 20:00:37</t>
  </si>
  <si>
    <t>17/02/2026 20:00:41</t>
  </si>
  <si>
    <t>17/02/2026 20:38:22</t>
  </si>
  <si>
    <t>17/02/2026 20:39:57</t>
  </si>
  <si>
    <t>17/02/2026 20:56:46</t>
  </si>
  <si>
    <t>202602172056</t>
  </si>
  <si>
    <t>17/02/2026 22:05:34</t>
  </si>
  <si>
    <t>12118</t>
  </si>
  <si>
    <t>17/02/2026 22:07:16</t>
  </si>
  <si>
    <t>202602172206</t>
  </si>
  <si>
    <t>17/02/2026 23:23:33</t>
  </si>
  <si>
    <t>18/02/2026 00:14:11</t>
  </si>
  <si>
    <t>202602180013</t>
  </si>
  <si>
    <t>18/02/2026 00:47:54</t>
  </si>
  <si>
    <t>18/02/2026 01:36:38</t>
  </si>
  <si>
    <t>18/02/2026 02:02:04</t>
  </si>
  <si>
    <t>202602180201</t>
  </si>
  <si>
    <t>18/02/2026 05:21:40</t>
  </si>
  <si>
    <t>202602180520</t>
  </si>
  <si>
    <t>18/02/2026 05:22:30</t>
  </si>
  <si>
    <t>180219278</t>
  </si>
  <si>
    <t>18/02/2026 05:30:49</t>
  </si>
  <si>
    <t>202602180530</t>
  </si>
  <si>
    <t>18/02/2026 06:06:21</t>
  </si>
  <si>
    <t>18/02/2026 06:34:39</t>
  </si>
  <si>
    <t>18/02/2026 07:29:21</t>
  </si>
  <si>
    <t>202602180728</t>
  </si>
  <si>
    <t>18/02/2026 07:50:04</t>
  </si>
  <si>
    <t>18/02/2026 10:01:12</t>
  </si>
  <si>
    <t>180236027</t>
  </si>
  <si>
    <t>18/02/2026 10:32:04</t>
  </si>
  <si>
    <t>18/02/2026 11:13:35</t>
  </si>
  <si>
    <t>18/02/2026 12:05:07</t>
  </si>
  <si>
    <t>18/02/2026 12:50:19</t>
  </si>
  <si>
    <t>18/02/2026 13:53:31</t>
  </si>
  <si>
    <t>18/02/2026 13:54:36</t>
  </si>
  <si>
    <t>12134</t>
  </si>
  <si>
    <t>18/02/2026 14:36:57</t>
  </si>
  <si>
    <t>75331811</t>
  </si>
  <si>
    <t>18/02/2026 15:52:04</t>
  </si>
  <si>
    <t>18/02/2026 15:59:18</t>
  </si>
  <si>
    <t>180257</t>
  </si>
  <si>
    <t>18/02/2026 16:10:54</t>
  </si>
  <si>
    <t>180258209</t>
  </si>
  <si>
    <t>18/02/2026 16:11:24</t>
  </si>
  <si>
    <t>94263409</t>
  </si>
  <si>
    <t>177144</t>
  </si>
  <si>
    <t>18/02/2026 16:59:43</t>
  </si>
  <si>
    <t>18/02/2026 17:27:49</t>
  </si>
  <si>
    <t>180262819</t>
  </si>
  <si>
    <t>18/02/2026 17:57:49</t>
  </si>
  <si>
    <t>18/02/2026 18:01:17</t>
  </si>
  <si>
    <t>18/02/2026 18:02:51</t>
  </si>
  <si>
    <t>107583</t>
  </si>
  <si>
    <t>18/02/2026 18:13:58</t>
  </si>
  <si>
    <t>18/02/2026 18:31:19</t>
  </si>
  <si>
    <t>53759</t>
  </si>
  <si>
    <t>18/02/2026 18:51:57</t>
  </si>
  <si>
    <t>202602181851</t>
  </si>
  <si>
    <t>18/02/2026 19:19:35</t>
  </si>
  <si>
    <t>18/02/2026 19:40:51</t>
  </si>
  <si>
    <t>45306400</t>
  </si>
  <si>
    <t>180270796</t>
  </si>
  <si>
    <t>18/02/2026 20:16:51</t>
  </si>
  <si>
    <t>18/02/2026 21:44:03</t>
  </si>
  <si>
    <t>18/02/2026 22:13:34</t>
  </si>
  <si>
    <t>18/02/2026 22:21:56</t>
  </si>
  <si>
    <t>202602182221</t>
  </si>
  <si>
    <t>18/02/2026 22:39:10</t>
  </si>
  <si>
    <t>12143</t>
  </si>
  <si>
    <t>19/02/2026 04:59:41</t>
  </si>
  <si>
    <t>19/02/2026 05:53:34</t>
  </si>
  <si>
    <t>19/02/2026 06:06:10</t>
  </si>
  <si>
    <t>19/02/2026 06:14:12</t>
  </si>
  <si>
    <t>19/02/2026 06:36:48</t>
  </si>
  <si>
    <t>19/02/2026 06:39:28</t>
  </si>
  <si>
    <t>12147</t>
  </si>
  <si>
    <t>19/02/2026 06:48:06</t>
  </si>
  <si>
    <t>183732</t>
  </si>
  <si>
    <t>19/02/2026 07:18:51</t>
  </si>
  <si>
    <t>4123</t>
  </si>
  <si>
    <t>19/02/2026 07:48:46</t>
  </si>
  <si>
    <t>202602190748</t>
  </si>
  <si>
    <t>19/02/2026 08:05:32</t>
  </si>
  <si>
    <t>190229079</t>
  </si>
  <si>
    <t>19/02/2026 08:07:16</t>
  </si>
  <si>
    <t>19/02/2026 08:15:25</t>
  </si>
  <si>
    <t>19/02/2026 08:25:03</t>
  </si>
  <si>
    <t>190230240</t>
  </si>
  <si>
    <t>19/02/2026 08:37:23</t>
  </si>
  <si>
    <t>19/02/2026 08:49:27</t>
  </si>
  <si>
    <t>190231</t>
  </si>
  <si>
    <t>19/02/2026 09:24:34</t>
  </si>
  <si>
    <t>190233830</t>
  </si>
  <si>
    <t>19/02/2026 09:25:01</t>
  </si>
  <si>
    <t>33835</t>
  </si>
  <si>
    <t>19/02/2026 10:54:41</t>
  </si>
  <si>
    <t>190239241</t>
  </si>
  <si>
    <t>19/02/2026 13:25:32</t>
  </si>
  <si>
    <t>19/02/2026 13:38:41</t>
  </si>
  <si>
    <t>190249081</t>
  </si>
  <si>
    <t>19/02/2026 14:10:12</t>
  </si>
  <si>
    <t>202602191409</t>
  </si>
  <si>
    <t>19/02/2026 15:03:39</t>
  </si>
  <si>
    <t>19/02/2026 15:05:27</t>
  </si>
  <si>
    <t>19/02/2026 15:11:13</t>
  </si>
  <si>
    <t>12168</t>
  </si>
  <si>
    <t>19/02/2026 15:33:11</t>
  </si>
  <si>
    <t>19/02/2026 15:46:47</t>
  </si>
  <si>
    <t>19/02/2026 16:53:59</t>
  </si>
  <si>
    <t>19/02/2026 17:16:51</t>
  </si>
  <si>
    <t>190262</t>
  </si>
  <si>
    <t>19/02/2026 17:26:38</t>
  </si>
  <si>
    <t>19/02/2026 17:29:53</t>
  </si>
  <si>
    <t>19/02/2026 17:31:55</t>
  </si>
  <si>
    <t>19/02/2026 17:43:40</t>
  </si>
  <si>
    <t>19/02/2026 17:52:14</t>
  </si>
  <si>
    <t>19/02/2026 18:07:10</t>
  </si>
  <si>
    <t>19/02/2026 18:07:15</t>
  </si>
  <si>
    <t>202602191805</t>
  </si>
  <si>
    <t>19/02/2026 18:11:00</t>
  </si>
  <si>
    <t>190265414</t>
  </si>
  <si>
    <t>19/02/2026 18:22:16</t>
  </si>
  <si>
    <t>19/02/2026 18:24:19</t>
  </si>
  <si>
    <t>190266215</t>
  </si>
  <si>
    <t>19/02/2026 18:36:27</t>
  </si>
  <si>
    <t>19/02/2026 18:44:16</t>
  </si>
  <si>
    <t>19/02/2026 18:51:22</t>
  </si>
  <si>
    <t>19/02/2026 19:18:32</t>
  </si>
  <si>
    <t>19/02/2026 19:49:48</t>
  </si>
  <si>
    <t>190271</t>
  </si>
  <si>
    <t>19/02/2026 21:07:50</t>
  </si>
  <si>
    <t>19/02/2026 21:58:09</t>
  </si>
  <si>
    <t>190279039</t>
  </si>
  <si>
    <t>19/02/2026 22:21:06</t>
  </si>
  <si>
    <t>20/02/2026 00:16:39</t>
  </si>
  <si>
    <t>2002949</t>
  </si>
  <si>
    <t>20/02/2026 02:15:17</t>
  </si>
  <si>
    <t>20/02/2026 04:17:10</t>
  </si>
  <si>
    <t>20/02/2026 05:03:01</t>
  </si>
  <si>
    <t>12175</t>
  </si>
  <si>
    <t>20/02/2026 05:41:13</t>
  </si>
  <si>
    <t>202602200540</t>
  </si>
  <si>
    <t>20/02/2026 06:22:31</t>
  </si>
  <si>
    <t>12176</t>
  </si>
  <si>
    <t>20/02/2026 06:23:02</t>
  </si>
  <si>
    <t>20/02/2026 06:36:12</t>
  </si>
  <si>
    <t>20/02/2026 06:40:31</t>
  </si>
  <si>
    <t>70267</t>
  </si>
  <si>
    <t>20/02/2026 06:47:05</t>
  </si>
  <si>
    <t>20/02/2026 07:34:44</t>
  </si>
  <si>
    <t>200227235</t>
  </si>
  <si>
    <t>20/02/2026 07:41:05</t>
  </si>
  <si>
    <t>20/02/2026 07:47:57</t>
  </si>
  <si>
    <t>200228022</t>
  </si>
  <si>
    <t>20/02/2026 08:14:20</t>
  </si>
  <si>
    <t>200229</t>
  </si>
  <si>
    <t>20/02/2026 08:16:57</t>
  </si>
  <si>
    <t>200229767</t>
  </si>
  <si>
    <t>20/02/2026 08:21:35</t>
  </si>
  <si>
    <t>200229839</t>
  </si>
  <si>
    <t>20/02/2026 08:50:38</t>
  </si>
  <si>
    <t>20/02/2026 09:26:23</t>
  </si>
  <si>
    <t>20/02/2026 09:42:30</t>
  </si>
  <si>
    <t>202602200940</t>
  </si>
  <si>
    <t>20/02/2026 09:42:55</t>
  </si>
  <si>
    <t>200234929</t>
  </si>
  <si>
    <t>20/02/2026 10:10:56</t>
  </si>
  <si>
    <t>20/02/2026 10:20:58</t>
  </si>
  <si>
    <t>20/02/2026 10:52:27</t>
  </si>
  <si>
    <t>202602201051</t>
  </si>
  <si>
    <t>20/02/2026 11:29:46</t>
  </si>
  <si>
    <t>200241</t>
  </si>
  <si>
    <t>20/02/2026 12:29:40</t>
  </si>
  <si>
    <t>20/02/2026 13:38:04</t>
  </si>
  <si>
    <t>202602201337</t>
  </si>
  <si>
    <t>20/02/2026 15:29:06</t>
  </si>
  <si>
    <t>202602201528</t>
  </si>
  <si>
    <t>20/02/2026 15:36:54</t>
  </si>
  <si>
    <t>20/02/2026 15:47:53</t>
  </si>
  <si>
    <t>200256831</t>
  </si>
  <si>
    <t>20/02/2026 15:48:41</t>
  </si>
  <si>
    <t>202602201547</t>
  </si>
  <si>
    <t>20/02/2026 15:49:38</t>
  </si>
  <si>
    <t>20/02/2026 15:54:00</t>
  </si>
  <si>
    <t>20/02/2026 16:05:48</t>
  </si>
  <si>
    <t>200257</t>
  </si>
  <si>
    <t>20/02/2026 16:11:47</t>
  </si>
  <si>
    <t>20/02/2026 16:26:03</t>
  </si>
  <si>
    <t>108547</t>
  </si>
  <si>
    <t>20/02/2026 16:58:29</t>
  </si>
  <si>
    <t>20/02/2026 17:03:18</t>
  </si>
  <si>
    <t>202602201702</t>
  </si>
  <si>
    <t>20/02/2026 17:29:13</t>
  </si>
  <si>
    <t>20/02/2026 17:32:23</t>
  </si>
  <si>
    <t>20/02/2026 18:34:08</t>
  </si>
  <si>
    <t>202602201833</t>
  </si>
  <si>
    <t>20/02/2026 18:36:20</t>
  </si>
  <si>
    <t>20/02/2026 18:51:49</t>
  </si>
  <si>
    <t>200267869</t>
  </si>
  <si>
    <t>20/02/2026 20:25:09</t>
  </si>
  <si>
    <t>200273460</t>
  </si>
  <si>
    <t>20/02/2026 22:56:08</t>
  </si>
  <si>
    <t>1771638906</t>
  </si>
  <si>
    <t>20/02/2026 23:48:35</t>
  </si>
  <si>
    <t>21/02/2026 00:59:30</t>
  </si>
  <si>
    <t>12204</t>
  </si>
  <si>
    <t>21/02/2026 03:36:51</t>
  </si>
  <si>
    <t>21/02/2026 05:04:12</t>
  </si>
  <si>
    <t>21/02/2026 05:17:44</t>
  </si>
  <si>
    <t>202602210517</t>
  </si>
  <si>
    <t>21/02/2026 05:37:03</t>
  </si>
  <si>
    <t>202602210535</t>
  </si>
  <si>
    <t>21/02/2026 05:54:52</t>
  </si>
  <si>
    <t>21/02/2026 06:15:57</t>
  </si>
  <si>
    <t>21/02/2026 06:48:58</t>
  </si>
  <si>
    <t>21/02/2026 08:00:56</t>
  </si>
  <si>
    <t>12205</t>
  </si>
  <si>
    <t>21/02/2026 08:19:10</t>
  </si>
  <si>
    <t>210229</t>
  </si>
  <si>
    <t>21/02/2026 08:50:49</t>
  </si>
  <si>
    <t>21/02/2026 09:02:13</t>
  </si>
  <si>
    <t>202602210901</t>
  </si>
  <si>
    <t>21/02/2026 09:05:52</t>
  </si>
  <si>
    <t>210232709</t>
  </si>
  <si>
    <t>21/02/2026 10:32:26</t>
  </si>
  <si>
    <t>21/02/2026 10:33:54</t>
  </si>
  <si>
    <t>210237988</t>
  </si>
  <si>
    <t>21/02/2026 10:46:52</t>
  </si>
  <si>
    <t>21/02/2026 11:47:12</t>
  </si>
  <si>
    <t>21/02/2026 12:41:56</t>
  </si>
  <si>
    <t>21/02/2026 12:43:28</t>
  </si>
  <si>
    <t>210245754</t>
  </si>
  <si>
    <t>21/02/2026 13:56:24</t>
  </si>
  <si>
    <t>202602211355</t>
  </si>
  <si>
    <t>21/02/2026 14:53:02</t>
  </si>
  <si>
    <t>210253532</t>
  </si>
  <si>
    <t>21/02/2026 14:58:53</t>
  </si>
  <si>
    <t>210253878</t>
  </si>
  <si>
    <t>21/02/2026 15:40:49</t>
  </si>
  <si>
    <t>06404</t>
  </si>
  <si>
    <t>202602211539</t>
  </si>
  <si>
    <t>21/02/2026 15:47:29</t>
  </si>
  <si>
    <t>21/02/2026 15:53:38</t>
  </si>
  <si>
    <t>210257145</t>
  </si>
  <si>
    <t>21/02/2026 16:06:25</t>
  </si>
  <si>
    <t>21/02/2026 16:10:45</t>
  </si>
  <si>
    <t>202602211610</t>
  </si>
  <si>
    <t>60645800106437647</t>
  </si>
  <si>
    <t>21/02/2026 16:25:16</t>
  </si>
  <si>
    <t>859174</t>
  </si>
  <si>
    <t>21/02/2026 16:33:46</t>
  </si>
  <si>
    <t>21/02/2026 16:54:16</t>
  </si>
  <si>
    <t>21/02/2026 17:12:31</t>
  </si>
  <si>
    <t>21/02/2026 17:58:02</t>
  </si>
  <si>
    <t>21/02/2026 18:22:54</t>
  </si>
  <si>
    <t>21/02/2026 18:25:56</t>
  </si>
  <si>
    <t>21/02/2026 18:28:56</t>
  </si>
  <si>
    <t>21/02/2026 18:45:48</t>
  </si>
  <si>
    <t>21/02/2026 18:46:54</t>
  </si>
  <si>
    <t>210267569</t>
  </si>
  <si>
    <t>60645800106437700</t>
  </si>
  <si>
    <t>21/02/2026 18:53:47</t>
  </si>
  <si>
    <t>48710</t>
  </si>
  <si>
    <t>21/02/2026 19:30:06</t>
  </si>
  <si>
    <t>21/02/2026 19:33:10</t>
  </si>
  <si>
    <t>21/02/2026 19:40:15</t>
  </si>
  <si>
    <t>210270771</t>
  </si>
  <si>
    <t>21/02/2026 23:16:23</t>
  </si>
  <si>
    <t>202602212315</t>
  </si>
  <si>
    <t>21/02/2026 23:50:08</t>
  </si>
  <si>
    <t>12214</t>
  </si>
  <si>
    <t>22/02/2026 03:16:22</t>
  </si>
  <si>
    <t>202602220315</t>
  </si>
  <si>
    <t>22/02/2026 04:27:59</t>
  </si>
  <si>
    <t>1771745216</t>
  </si>
  <si>
    <t>22/02/2026 05:30:06</t>
  </si>
  <si>
    <t>22/02/2026 05:44:04</t>
  </si>
  <si>
    <t>22/02/2026 06:51:36</t>
  </si>
  <si>
    <t>22/02/2026 07:38:52</t>
  </si>
  <si>
    <t>202602220738</t>
  </si>
  <si>
    <t>22/02/2026 08:00:12</t>
  </si>
  <si>
    <t>12215</t>
  </si>
  <si>
    <t>22/02/2026 08:04:30</t>
  </si>
  <si>
    <t>220229</t>
  </si>
  <si>
    <t>22/02/2026 08:20:00</t>
  </si>
  <si>
    <t>22/02/2026 08:39:08</t>
  </si>
  <si>
    <t>22/02/2026 09:19:19</t>
  </si>
  <si>
    <t>22/02/2026 10:29:09</t>
  </si>
  <si>
    <t>202602221028</t>
  </si>
  <si>
    <t>22/02/2026 10:42:42</t>
  </si>
  <si>
    <t>220238507</t>
  </si>
  <si>
    <t>22/02/2026 11:59:20</t>
  </si>
  <si>
    <t>202602221158</t>
  </si>
  <si>
    <t>22/02/2026 12:23:06</t>
  </si>
  <si>
    <t>22/02/2026 12:57:45</t>
  </si>
  <si>
    <t>22/02/2026 14:55:10</t>
  </si>
  <si>
    <t>380903</t>
  </si>
  <si>
    <t>22/02/2026 15:10:17</t>
  </si>
  <si>
    <t>648213</t>
  </si>
  <si>
    <t>22/02/2026 17:24:28</t>
  </si>
  <si>
    <t>22/02/2026 17:24:52</t>
  </si>
  <si>
    <t>22/02/2026 17:29:11</t>
  </si>
  <si>
    <t>220262908</t>
  </si>
  <si>
    <t>22/02/2026 17:49:32</t>
  </si>
  <si>
    <t>220264131</t>
  </si>
  <si>
    <t>22/02/2026 18:05:05</t>
  </si>
  <si>
    <t>202602221804</t>
  </si>
  <si>
    <t>22/02/2026 18:27:10</t>
  </si>
  <si>
    <t>220266</t>
  </si>
  <si>
    <t>22/02/2026 18:27:42</t>
  </si>
  <si>
    <t>220266413</t>
  </si>
  <si>
    <t>22/02/2026 19:22:52</t>
  </si>
  <si>
    <t>220269724</t>
  </si>
  <si>
    <t>22/02/2026 19:30:30</t>
  </si>
  <si>
    <t>22/02/2026 20:44:19</t>
  </si>
  <si>
    <t>185169</t>
  </si>
  <si>
    <t>22/02/2026 21:22:08</t>
  </si>
  <si>
    <t>202602222121</t>
  </si>
  <si>
    <t>22/02/2026 22:21:03</t>
  </si>
  <si>
    <t>22/02/2026 22:30:30</t>
  </si>
  <si>
    <t>22/02/2026 23:08:02</t>
  </si>
  <si>
    <t>22/02/2026 23:35:24</t>
  </si>
  <si>
    <t>23/02/2026 00:37:29</t>
  </si>
  <si>
    <t>12228</t>
  </si>
  <si>
    <t>23/02/2026 01:11:23</t>
  </si>
  <si>
    <t>202602230110</t>
  </si>
  <si>
    <t>23/02/2026 03:52:33</t>
  </si>
  <si>
    <t>202602230351</t>
  </si>
  <si>
    <t>23/02/2026 05:51:06</t>
  </si>
  <si>
    <t>202602230550</t>
  </si>
  <si>
    <t>23/02/2026 06:15:30</t>
  </si>
  <si>
    <t>23/02/2026 06:20:50</t>
  </si>
  <si>
    <t>23/02/2026 06:37:14</t>
  </si>
  <si>
    <t>202602230636</t>
  </si>
  <si>
    <t>23/02/2026 06:48:32</t>
  </si>
  <si>
    <t>23/02/2026 06:55:48</t>
  </si>
  <si>
    <t>230224843</t>
  </si>
  <si>
    <t>23/02/2026 06:59:45</t>
  </si>
  <si>
    <t>23/02/2026 07:06:05</t>
  </si>
  <si>
    <t>398062</t>
  </si>
  <si>
    <t>23/02/2026 07:06:55</t>
  </si>
  <si>
    <t>23/02/2026 07:37:08</t>
  </si>
  <si>
    <t>23/02/2026 07:51:46</t>
  </si>
  <si>
    <t>230228236</t>
  </si>
  <si>
    <t>23/02/2026 07:54:14</t>
  </si>
  <si>
    <t>230228414</t>
  </si>
  <si>
    <t>23/02/2026 08:11:19</t>
  </si>
  <si>
    <t>23/02/2026 08:32:08</t>
  </si>
  <si>
    <t>23/02/2026 08:33:30</t>
  </si>
  <si>
    <t>23/02/2026 09:06:43</t>
  </si>
  <si>
    <t>230232736</t>
  </si>
  <si>
    <t>23/02/2026 09:59:32</t>
  </si>
  <si>
    <t>230235926</t>
  </si>
  <si>
    <t>23/02/2026 09:59:58</t>
  </si>
  <si>
    <t>230235946</t>
  </si>
  <si>
    <t>23/02/2026 11:18:46</t>
  </si>
  <si>
    <t>230240</t>
  </si>
  <si>
    <t>23/02/2026 12:50:58</t>
  </si>
  <si>
    <t>230246194</t>
  </si>
  <si>
    <t>23/02/2026 13:46:47</t>
  </si>
  <si>
    <t>202602231345</t>
  </si>
  <si>
    <t>23/02/2026 14:09:48</t>
  </si>
  <si>
    <t>185421</t>
  </si>
  <si>
    <t>23/02/2026 14:17:58</t>
  </si>
  <si>
    <t>230251270</t>
  </si>
  <si>
    <t>23/02/2026 14:23:56</t>
  </si>
  <si>
    <t>202602231423</t>
  </si>
  <si>
    <t>60645800106437710</t>
  </si>
  <si>
    <t>23/02/2026 14:25:36</t>
  </si>
  <si>
    <t>94989</t>
  </si>
  <si>
    <t>1771867454</t>
  </si>
  <si>
    <t>23/02/2026 14:46:40</t>
  </si>
  <si>
    <t>202602231446</t>
  </si>
  <si>
    <t>23/02/2026 15:18:24</t>
  </si>
  <si>
    <t>381061</t>
  </si>
  <si>
    <t>23/02/2026 15:48:36</t>
  </si>
  <si>
    <t>23/02/2026 15:50:04</t>
  </si>
  <si>
    <t>23/02/2026 16:10:58</t>
  </si>
  <si>
    <t>230258</t>
  </si>
  <si>
    <t>23/02/2026 16:19:12</t>
  </si>
  <si>
    <t>230258701</t>
  </si>
  <si>
    <t>23/02/2026 16:50:12</t>
  </si>
  <si>
    <t>23/02/2026 16:51:48</t>
  </si>
  <si>
    <t>23/02/2026 16:59:37</t>
  </si>
  <si>
    <t>230261130</t>
  </si>
  <si>
    <t>23/02/2026 17:05:36</t>
  </si>
  <si>
    <t>23/02/2026 17:17:21</t>
  </si>
  <si>
    <t>202602231716</t>
  </si>
  <si>
    <t>23/02/2026 17:29:12</t>
  </si>
  <si>
    <t>381086</t>
  </si>
  <si>
    <t>23/02/2026 17:34:43</t>
  </si>
  <si>
    <t>23/02/2026 17:43:35</t>
  </si>
  <si>
    <t>230263571</t>
  </si>
  <si>
    <t>23/02/2026 18:29:36</t>
  </si>
  <si>
    <t>109649</t>
  </si>
  <si>
    <t>23/02/2026 18:32:03</t>
  </si>
  <si>
    <t>230266677</t>
  </si>
  <si>
    <t>23/02/2026 18:43:52</t>
  </si>
  <si>
    <t>23/02/2026 18:57:22</t>
  </si>
  <si>
    <t>23/02/2026 19:29:08</t>
  </si>
  <si>
    <t>23/02/2026 21:20:12</t>
  </si>
  <si>
    <t>23/02/2026 22:05:38</t>
  </si>
  <si>
    <t>23/02/2026 22:25:21</t>
  </si>
  <si>
    <t>202602232224</t>
  </si>
  <si>
    <t>24/02/2026 01:15:01</t>
  </si>
  <si>
    <t>202602240114</t>
  </si>
  <si>
    <t>24/02/2026 03:54:44</t>
  </si>
  <si>
    <t>12257</t>
  </si>
  <si>
    <t>24/02/2026 04:26:25</t>
  </si>
  <si>
    <t>24/02/2026 05:16:13</t>
  </si>
  <si>
    <t>202602240515</t>
  </si>
  <si>
    <t>24/02/2026 06:47:44</t>
  </si>
  <si>
    <t>24/02/2026 07:13:46</t>
  </si>
  <si>
    <t>240225806</t>
  </si>
  <si>
    <t>24/02/2026 07:43:30</t>
  </si>
  <si>
    <t>240227606</t>
  </si>
  <si>
    <t>24/02/2026 07:49:09</t>
  </si>
  <si>
    <t>24/02/2026 07:51:56</t>
  </si>
  <si>
    <t>81820900</t>
  </si>
  <si>
    <t>240228266</t>
  </si>
  <si>
    <t>24/02/2026 08:15:22</t>
  </si>
  <si>
    <t>12263</t>
  </si>
  <si>
    <t>24/02/2026 09:00:58</t>
  </si>
  <si>
    <t>202602240900</t>
  </si>
  <si>
    <t>24/02/2026 09:20:56</t>
  </si>
  <si>
    <t>24/02/2026 09:45:54</t>
  </si>
  <si>
    <t>202602240945</t>
  </si>
  <si>
    <t>24/02/2026 09:59:43</t>
  </si>
  <si>
    <t>202602240958</t>
  </si>
  <si>
    <t>24/02/2026 09:59:57</t>
  </si>
  <si>
    <t>240235946</t>
  </si>
  <si>
    <t>24/02/2026 10:06:06</t>
  </si>
  <si>
    <t>240236</t>
  </si>
  <si>
    <t>24/02/2026 10:08:45</t>
  </si>
  <si>
    <t>24/02/2026 11:08:22</t>
  </si>
  <si>
    <t>24/02/2026 11:48:47</t>
  </si>
  <si>
    <t>202602241148</t>
  </si>
  <si>
    <t>24/02/2026 12:02:57</t>
  </si>
  <si>
    <t>240243307</t>
  </si>
  <si>
    <t>24/02/2026 12:59:03</t>
  </si>
  <si>
    <t>12274</t>
  </si>
  <si>
    <t>24/02/2026 14:25:28</t>
  </si>
  <si>
    <t>24/02/2026 15:34:51</t>
  </si>
  <si>
    <t>202602241533</t>
  </si>
  <si>
    <t>24/02/2026 15:53:52</t>
  </si>
  <si>
    <t>24/02/2026 16:12:36</t>
  </si>
  <si>
    <t>240258</t>
  </si>
  <si>
    <t>24/02/2026 16:16:05</t>
  </si>
  <si>
    <t>24/02/2026 16:19:00</t>
  </si>
  <si>
    <t>24/02/2026 16:22:49</t>
  </si>
  <si>
    <t>240258907</t>
  </si>
  <si>
    <t>24/02/2026 16:23:19</t>
  </si>
  <si>
    <t>24/02/2026 16:44:38</t>
  </si>
  <si>
    <t>1864198</t>
  </si>
  <si>
    <t>24/02/2026 17:02:20</t>
  </si>
  <si>
    <t>240261294</t>
  </si>
  <si>
    <t>24/02/2026 17:15:02</t>
  </si>
  <si>
    <t>24/02/2026 17:48:15</t>
  </si>
  <si>
    <t>33244</t>
  </si>
  <si>
    <t>DAVI RODRIGO DOS SANTOS</t>
  </si>
  <si>
    <t>381252</t>
  </si>
  <si>
    <t>24/02/2026 17:49:31</t>
  </si>
  <si>
    <t>24/02/2026 18:04:28</t>
  </si>
  <si>
    <t>24/02/2026 18:21:31</t>
  </si>
  <si>
    <t>202602241821</t>
  </si>
  <si>
    <t>24/02/2026 18:40:56</t>
  </si>
  <si>
    <t>24/02/2026 18:42:12</t>
  </si>
  <si>
    <t>24/02/2026 18:47:11</t>
  </si>
  <si>
    <t>24/02/2026 18:47:23</t>
  </si>
  <si>
    <t>240267584</t>
  </si>
  <si>
    <t>24/02/2026 18:57:06</t>
  </si>
  <si>
    <t>240268177</t>
  </si>
  <si>
    <t>24/02/2026 19:07:32</t>
  </si>
  <si>
    <t>202602241907</t>
  </si>
  <si>
    <t>24/02/2026 19:21:01</t>
  </si>
  <si>
    <t>240269606</t>
  </si>
  <si>
    <t>24/02/2026 19:54:08</t>
  </si>
  <si>
    <t>24/02/2026 20:35:49</t>
  </si>
  <si>
    <t>240274</t>
  </si>
  <si>
    <t>24/02/2026 20:41:09</t>
  </si>
  <si>
    <t>24/02/2026 21:04:56</t>
  </si>
  <si>
    <t>240275844</t>
  </si>
  <si>
    <t>24/02/2026 22:33:36</t>
  </si>
  <si>
    <t>12288</t>
  </si>
  <si>
    <t>24/02/2026 23:28:27</t>
  </si>
  <si>
    <t>25/02/2026 01:39:40</t>
  </si>
  <si>
    <t>202602250138</t>
  </si>
  <si>
    <t>25/02/2026 01:49:15</t>
  </si>
  <si>
    <t>202602250147</t>
  </si>
  <si>
    <t>25/02/2026 03:46:29</t>
  </si>
  <si>
    <t>202602250345</t>
  </si>
  <si>
    <t>25/02/2026 05:22:12</t>
  </si>
  <si>
    <t>12289</t>
  </si>
  <si>
    <t>25/02/2026 05:54:17</t>
  </si>
  <si>
    <t>25/02/2026 06:15:19</t>
  </si>
  <si>
    <t>25/02/2026 06:17:47</t>
  </si>
  <si>
    <t>25/02/2026 06:36:01</t>
  </si>
  <si>
    <t>5227011195</t>
  </si>
  <si>
    <t>25/02/2026 06:49:36</t>
  </si>
  <si>
    <t>250224526</t>
  </si>
  <si>
    <t>25/02/2026 07:18:16</t>
  </si>
  <si>
    <t>202602250717</t>
  </si>
  <si>
    <t>25/02/2026 07:25:50</t>
  </si>
  <si>
    <t>12292</t>
  </si>
  <si>
    <t>25/02/2026 08:26:57</t>
  </si>
  <si>
    <t>25/02/2026 08:35:05</t>
  </si>
  <si>
    <t>250230860</t>
  </si>
  <si>
    <t>25/02/2026 09:13:14</t>
  </si>
  <si>
    <t>25/02/2026 09:31:39</t>
  </si>
  <si>
    <t>25/02/2026 09:39:23</t>
  </si>
  <si>
    <t>250234717</t>
  </si>
  <si>
    <t>25/02/2026 09:48:17</t>
  </si>
  <si>
    <t>250235233</t>
  </si>
  <si>
    <t>25/02/2026 10:47:09</t>
  </si>
  <si>
    <t>12299</t>
  </si>
  <si>
    <t>25/02/2026 10:52:38</t>
  </si>
  <si>
    <t>202602251052</t>
  </si>
  <si>
    <t>25/02/2026 11:43:26</t>
  </si>
  <si>
    <t>25/02/2026 14:52:34</t>
  </si>
  <si>
    <t>1772041903</t>
  </si>
  <si>
    <t>25/02/2026 15:22:38</t>
  </si>
  <si>
    <t>202602251522</t>
  </si>
  <si>
    <t>25/02/2026 15:27:45</t>
  </si>
  <si>
    <t>25/02/2026 15:40:58</t>
  </si>
  <si>
    <t>250256403</t>
  </si>
  <si>
    <t>25/02/2026 16:31:53</t>
  </si>
  <si>
    <t>25/02/2026 16:33:34</t>
  </si>
  <si>
    <t>202602251632</t>
  </si>
  <si>
    <t>25/02/2026 16:36:18</t>
  </si>
  <si>
    <t>250259716</t>
  </si>
  <si>
    <t>25/02/2026 16:45:30</t>
  </si>
  <si>
    <t>25/02/2026 16:49:14</t>
  </si>
  <si>
    <t>202602251648</t>
  </si>
  <si>
    <t>25/02/2026 16:50:58</t>
  </si>
  <si>
    <t>25/02/2026 16:52:24</t>
  </si>
  <si>
    <t>250260689</t>
  </si>
  <si>
    <t>25/02/2026 16:55:44</t>
  </si>
  <si>
    <t>250260868</t>
  </si>
  <si>
    <t>25/02/2026 17:06:13</t>
  </si>
  <si>
    <t>25/02/2026 17:30:09</t>
  </si>
  <si>
    <t>202602251729</t>
  </si>
  <si>
    <t>25/02/2026 17:51:18</t>
  </si>
  <si>
    <t>25/02/2026 17:52:15</t>
  </si>
  <si>
    <t>250264277</t>
  </si>
  <si>
    <t>25/02/2026 17:57:09</t>
  </si>
  <si>
    <t>25/02/2026 18:16:11</t>
  </si>
  <si>
    <t>250265726</t>
  </si>
  <si>
    <t>25/02/2026 18:19:38</t>
  </si>
  <si>
    <t>BWS3689</t>
  </si>
  <si>
    <t>25/02/2026 18:26:30</t>
  </si>
  <si>
    <t>46068</t>
  </si>
  <si>
    <t>ONEIR MENEZES DA SILVA</t>
  </si>
  <si>
    <t>1524</t>
  </si>
  <si>
    <t>DIESEL S-05</t>
  </si>
  <si>
    <t>46068325687</t>
  </si>
  <si>
    <t>25/02/2026 18:35:15</t>
  </si>
  <si>
    <t>25/02/2026 18:50:51</t>
  </si>
  <si>
    <t>25/02/2026 18:54:04</t>
  </si>
  <si>
    <t>25/02/2026 18:56:35</t>
  </si>
  <si>
    <t>250268</t>
  </si>
  <si>
    <t>25/02/2026 19:01:32</t>
  </si>
  <si>
    <t>25/02/2026 19:07:51</t>
  </si>
  <si>
    <t>25/02/2026 19:14:16</t>
  </si>
  <si>
    <t>25/02/2026 19:35:18</t>
  </si>
  <si>
    <t>14914</t>
  </si>
  <si>
    <t>OBERDAN PEREIRA DE AZEVEDO</t>
  </si>
  <si>
    <t>25/02/2026 20:39:14</t>
  </si>
  <si>
    <t>25/02/2026 21:30:16</t>
  </si>
  <si>
    <t>186546</t>
  </si>
  <si>
    <t>25/02/2026 23:07:41</t>
  </si>
  <si>
    <t>202602252307</t>
  </si>
  <si>
    <t>25/02/2026 23:45:07</t>
  </si>
  <si>
    <t>26/02/2026 02:35:14</t>
  </si>
  <si>
    <t>202602260234</t>
  </si>
  <si>
    <t>26/02/2026 02:54:36</t>
  </si>
  <si>
    <t>12316</t>
  </si>
  <si>
    <t>26/02/2026 05:40:02</t>
  </si>
  <si>
    <t>26/02/2026 06:12:11</t>
  </si>
  <si>
    <t>26/02/2026 06:14:18</t>
  </si>
  <si>
    <t>26/02/2026 06:38:11</t>
  </si>
  <si>
    <t>26/02/2026 06:53:33</t>
  </si>
  <si>
    <t>26/02/2026 06:55:36</t>
  </si>
  <si>
    <t>260224700</t>
  </si>
  <si>
    <t>26/02/2026 07:35:04</t>
  </si>
  <si>
    <t>53082707</t>
  </si>
  <si>
    <t>127598</t>
  </si>
  <si>
    <t>26/02/2026 07:35:50</t>
  </si>
  <si>
    <t>260227293</t>
  </si>
  <si>
    <t>26/02/2026 07:37:19</t>
  </si>
  <si>
    <t>26/02/2026 07:53:11</t>
  </si>
  <si>
    <t>260228313</t>
  </si>
  <si>
    <t>26/02/2026 08:33:56</t>
  </si>
  <si>
    <t>26/02/2026 09:25:03</t>
  </si>
  <si>
    <t>202602260924</t>
  </si>
  <si>
    <t>26/02/2026 10:01:02</t>
  </si>
  <si>
    <t>202602261000</t>
  </si>
  <si>
    <t>26/02/2026 10:02:51</t>
  </si>
  <si>
    <t>260236112</t>
  </si>
  <si>
    <t>26/02/2026 10:14:40</t>
  </si>
  <si>
    <t>26/02/2026 11:10:57</t>
  </si>
  <si>
    <t>26/02/2026 12:02:24</t>
  </si>
  <si>
    <t>260243291</t>
  </si>
  <si>
    <t>26/02/2026 12:13:40</t>
  </si>
  <si>
    <t>260243</t>
  </si>
  <si>
    <t>26/02/2026 13:08:52</t>
  </si>
  <si>
    <t>26/02/2026 13:27:00</t>
  </si>
  <si>
    <t>26/02/2026 14:22:03</t>
  </si>
  <si>
    <t>26/02/2026 14:55:41</t>
  </si>
  <si>
    <t>202602261455</t>
  </si>
  <si>
    <t>26/02/2026 15:03:59</t>
  </si>
  <si>
    <t>26/02/2026 15:08:58</t>
  </si>
  <si>
    <t>26/02/2026 15:33:34</t>
  </si>
  <si>
    <t>26/02/2026 15:37:49</t>
  </si>
  <si>
    <t>260256200</t>
  </si>
  <si>
    <t>26/02/2026 16:25:17</t>
  </si>
  <si>
    <t>26/02/2026 16:28:43</t>
  </si>
  <si>
    <t>26/02/2026 16:29:55</t>
  </si>
  <si>
    <t>26/02/2026 16:32:17</t>
  </si>
  <si>
    <t>26/02/2026 16:38:13</t>
  </si>
  <si>
    <t>26/02/2026 16:52:49</t>
  </si>
  <si>
    <t>26/02/2026 17:06:01</t>
  </si>
  <si>
    <t>26/02/2026 17:06:52</t>
  </si>
  <si>
    <t>TEQ8G33</t>
  </si>
  <si>
    <t>26/02/2026 17:23:22</t>
  </si>
  <si>
    <t>260262</t>
  </si>
  <si>
    <t>26/02/2026 17:31:54</t>
  </si>
  <si>
    <t>26/02/2026 17:50:05</t>
  </si>
  <si>
    <t>26/02/2026 17:59:10</t>
  </si>
  <si>
    <t>202602261758</t>
  </si>
  <si>
    <t>26/02/2026 18:17:16</t>
  </si>
  <si>
    <t>260265</t>
  </si>
  <si>
    <t>26/02/2026 18:51:07</t>
  </si>
  <si>
    <t>202602261850</t>
  </si>
  <si>
    <t>26/02/2026 20:08:34</t>
  </si>
  <si>
    <t>26/02/2026 22:04:20</t>
  </si>
  <si>
    <t>12338</t>
  </si>
  <si>
    <t>27/02/2026 00:26:11</t>
  </si>
  <si>
    <t>36470</t>
  </si>
  <si>
    <t>JOÃO BATISTA DA SILVA</t>
  </si>
  <si>
    <t>27/02/2026 01:46:48</t>
  </si>
  <si>
    <t>12339</t>
  </si>
  <si>
    <t>27/02/2026 02:27:52</t>
  </si>
  <si>
    <t>202602270227</t>
  </si>
  <si>
    <t>27/02/2026 02:36:17</t>
  </si>
  <si>
    <t>202602270235</t>
  </si>
  <si>
    <t>27/02/2026 03:13:25</t>
  </si>
  <si>
    <t>202602270312</t>
  </si>
  <si>
    <t>27/02/2026 05:24:12</t>
  </si>
  <si>
    <t>27/02/2026 05:48:05</t>
  </si>
  <si>
    <t>27/02/2026 06:18:57</t>
  </si>
  <si>
    <t>111084</t>
  </si>
  <si>
    <t>27/02/2026 06:39:44</t>
  </si>
  <si>
    <t>27/02/2026 06:48:47</t>
  </si>
  <si>
    <t>270224463</t>
  </si>
  <si>
    <t>27/02/2026 06:55:49</t>
  </si>
  <si>
    <t>27/02/2026 07:22:11</t>
  </si>
  <si>
    <t>27/02/2026 08:48:41</t>
  </si>
  <si>
    <t>202602270848</t>
  </si>
  <si>
    <t>27/02/2026 09:18:43</t>
  </si>
  <si>
    <t>27/02/2026 09:35:26</t>
  </si>
  <si>
    <t>202602270934</t>
  </si>
  <si>
    <t>27/02/2026 09:59:13</t>
  </si>
  <si>
    <t>202602270958</t>
  </si>
  <si>
    <t>27/02/2026 10:11:30</t>
  </si>
  <si>
    <t>27/02/2026 11:30:33</t>
  </si>
  <si>
    <t>27/02/2026 12:04:16</t>
  </si>
  <si>
    <t>27/02/2026 12:09:21</t>
  </si>
  <si>
    <t>270243</t>
  </si>
  <si>
    <t>27/02/2026 12:22:44</t>
  </si>
  <si>
    <t>202602271221</t>
  </si>
  <si>
    <t>27/02/2026 12:41:26</t>
  </si>
  <si>
    <t>27/02/2026 12:53:21</t>
  </si>
  <si>
    <t>202602271252</t>
  </si>
  <si>
    <t>27/02/2026 13:36:30</t>
  </si>
  <si>
    <t>270248950</t>
  </si>
  <si>
    <t>27/02/2026 13:50:58</t>
  </si>
  <si>
    <t>45365601</t>
  </si>
  <si>
    <t>AUTO POSTO CERRADO P</t>
  </si>
  <si>
    <t>725274</t>
  </si>
  <si>
    <t>27/02/2026 14:07:22</t>
  </si>
  <si>
    <t>270250771</t>
  </si>
  <si>
    <t>27/02/2026 14:37:16</t>
  </si>
  <si>
    <t>27/02/2026 15:06:05</t>
  </si>
  <si>
    <t>202602271505</t>
  </si>
  <si>
    <t>27/02/2026 15:10:05</t>
  </si>
  <si>
    <t>558186</t>
  </si>
  <si>
    <t>27/02/2026 15:41:12</t>
  </si>
  <si>
    <t>27/02/2026 15:43:46</t>
  </si>
  <si>
    <t>270256561</t>
  </si>
  <si>
    <t>27/02/2026 16:15:08</t>
  </si>
  <si>
    <t>27/02/2026 16:24:06</t>
  </si>
  <si>
    <t>202602271623</t>
  </si>
  <si>
    <t>27/02/2026 16:24:28</t>
  </si>
  <si>
    <t>270259006</t>
  </si>
  <si>
    <t>27/02/2026 16:25:42</t>
  </si>
  <si>
    <t>27/02/2026 16:56:40</t>
  </si>
  <si>
    <t>270260</t>
  </si>
  <si>
    <t>27/02/2026 17:15:56</t>
  </si>
  <si>
    <t>270262100</t>
  </si>
  <si>
    <t>27/02/2026 18:00:05</t>
  </si>
  <si>
    <t>27/02/2026 18:12:55</t>
  </si>
  <si>
    <t>60645800106958060</t>
  </si>
  <si>
    <t>27/02/2026 18:30:43</t>
  </si>
  <si>
    <t>270266590</t>
  </si>
  <si>
    <t>27/02/2026 18:43:17</t>
  </si>
  <si>
    <t>381731</t>
  </si>
  <si>
    <t>27/02/2026 20:00:33</t>
  </si>
  <si>
    <t>27/02/2026 20:28:49</t>
  </si>
  <si>
    <t>270273675</t>
  </si>
  <si>
    <t>27/02/2026 20:46:34</t>
  </si>
  <si>
    <t>270274</t>
  </si>
  <si>
    <t>27/02/2026 21:24:54</t>
  </si>
  <si>
    <t>270277015</t>
  </si>
  <si>
    <t>27/02/2026 21:41:15</t>
  </si>
  <si>
    <t>60645800108788589</t>
  </si>
  <si>
    <t>27/02/2026 22:27:07</t>
  </si>
  <si>
    <t>27/02/2026 22:59:37</t>
  </si>
  <si>
    <t>270282541</t>
  </si>
  <si>
    <t>27/02/2026 23:02:55</t>
  </si>
  <si>
    <t>202602272302</t>
  </si>
  <si>
    <t>27/02/2026 23:23:48</t>
  </si>
  <si>
    <t>28/02/2026 01:03:24</t>
  </si>
  <si>
    <t>12385</t>
  </si>
  <si>
    <t>28/02/2026 03:12:53</t>
  </si>
  <si>
    <t>202602280312</t>
  </si>
  <si>
    <t>28/02/2026 03:58:30</t>
  </si>
  <si>
    <t>202602280357</t>
  </si>
  <si>
    <t>28/02/2026 06:06:36</t>
  </si>
  <si>
    <t>28/02/2026 06:12:22</t>
  </si>
  <si>
    <t>202602280611</t>
  </si>
  <si>
    <t>28/02/2026 06:20:11</t>
  </si>
  <si>
    <t>28/02/2026 06:38:06</t>
  </si>
  <si>
    <t>28/02/2026 09:01:55</t>
  </si>
  <si>
    <t>28/02/2026 09:02:56</t>
  </si>
  <si>
    <t>187720</t>
  </si>
  <si>
    <t>28/02/2026 09:08:49</t>
  </si>
  <si>
    <t>28/02/2026 12:31:10</t>
  </si>
  <si>
    <t>28/02/2026 13:09:25</t>
  </si>
  <si>
    <t>280247306</t>
  </si>
  <si>
    <t>28/02/2026 13:14:30</t>
  </si>
  <si>
    <t>280247</t>
  </si>
  <si>
    <t>28/02/2026 13:54:42</t>
  </si>
  <si>
    <t>280250034</t>
  </si>
  <si>
    <t>28/02/2026 14:02:01</t>
  </si>
  <si>
    <t>280250</t>
  </si>
  <si>
    <t>28/02/2026 14:05:00</t>
  </si>
  <si>
    <t>202602281404</t>
  </si>
  <si>
    <t>28/02/2026 14:23:20</t>
  </si>
  <si>
    <t>28/02/2026 14:23:34</t>
  </si>
  <si>
    <t>280251721</t>
  </si>
  <si>
    <t>28/02/2026 14:56:34</t>
  </si>
  <si>
    <t>202602281455</t>
  </si>
  <si>
    <t>28/02/2026 15:07:33</t>
  </si>
  <si>
    <t>28/02/2026 16:56:57</t>
  </si>
  <si>
    <t>202602281655</t>
  </si>
  <si>
    <t>28/02/2026 17:06:00</t>
  </si>
  <si>
    <t>202602281705</t>
  </si>
  <si>
    <t>28/02/2026 17:12:38</t>
  </si>
  <si>
    <t>28/02/2026 18:18:37</t>
  </si>
  <si>
    <t>280265</t>
  </si>
  <si>
    <t>28/02/2026 18:42:54</t>
  </si>
  <si>
    <t>280267324</t>
  </si>
  <si>
    <t>28/02/2026 18:51:25</t>
  </si>
  <si>
    <t>28/02/2026 18:55:30</t>
  </si>
  <si>
    <t>54729</t>
  </si>
  <si>
    <t>ADRIANO MACHADO DA SILVA</t>
  </si>
  <si>
    <t>28/02/2026 19:00:53</t>
  </si>
  <si>
    <t>28/02/2026 19:23:34</t>
  </si>
  <si>
    <t>28/02/2026 20:36:41</t>
  </si>
  <si>
    <t>280273949</t>
  </si>
  <si>
    <t>28/02/2026 20:46:30</t>
  </si>
  <si>
    <t>1772322336</t>
  </si>
  <si>
    <t>28/02/2026 20:56:31</t>
  </si>
  <si>
    <t>280275336</t>
  </si>
  <si>
    <t>28/02/2026 22:17:01</t>
  </si>
  <si>
    <t>12393</t>
  </si>
  <si>
    <t>28/02/2026 23:49:24</t>
  </si>
  <si>
    <t>01/03/2026 00:26:15</t>
  </si>
  <si>
    <t>202603010025</t>
  </si>
  <si>
    <t>01/03/2026 01:31:29</t>
  </si>
  <si>
    <t>12394</t>
  </si>
  <si>
    <t>01/03/2026 06:07:05</t>
  </si>
  <si>
    <t>01/03/2026 06:35:54</t>
  </si>
  <si>
    <t>01/03/2026 06:39:25</t>
  </si>
  <si>
    <t>01/03/2026 06:43:56</t>
  </si>
  <si>
    <t>10324010</t>
  </si>
  <si>
    <t>01/03/2026 07:23:18</t>
  </si>
  <si>
    <t>10326523</t>
  </si>
  <si>
    <t>01/03/2026 08:25:58</t>
  </si>
  <si>
    <t>10330311</t>
  </si>
  <si>
    <t>01/03/2026 09:10:03</t>
  </si>
  <si>
    <t>01/03/2026 09:28:18</t>
  </si>
  <si>
    <t>202603010927</t>
  </si>
  <si>
    <t>01/03/2026 10:28:37</t>
  </si>
  <si>
    <t>202603011027</t>
  </si>
  <si>
    <t>01/03/2026 11:12:50</t>
  </si>
  <si>
    <t>01/03/2026 11:39:38</t>
  </si>
  <si>
    <t>202603011138</t>
  </si>
  <si>
    <t>01/03/2026 12:50:36</t>
  </si>
  <si>
    <t>10346177</t>
  </si>
  <si>
    <t>01/03/2026 14:03:40</t>
  </si>
  <si>
    <t>01/03/2026 14:09:38</t>
  </si>
  <si>
    <t>202603011408</t>
  </si>
  <si>
    <t>01/03/2026 14:47:01</t>
  </si>
  <si>
    <t>103531</t>
  </si>
  <si>
    <t>01/03/2026 16:08:55</t>
  </si>
  <si>
    <t>01/03/2026 16:13:43</t>
  </si>
  <si>
    <t>103583</t>
  </si>
  <si>
    <t>01/03/2026 16:37:53</t>
  </si>
  <si>
    <t>10359819</t>
  </si>
  <si>
    <t>01/03/2026 16:59:11</t>
  </si>
  <si>
    <t>01/03/2026 17:02:02</t>
  </si>
  <si>
    <t>202603011701</t>
  </si>
  <si>
    <t>01/03/2026 17:02:55</t>
  </si>
  <si>
    <t>10361326</t>
  </si>
  <si>
    <t>01/03/2026 18:29:10</t>
  </si>
  <si>
    <t>103664</t>
  </si>
  <si>
    <t>01/03/2026 18:34:03</t>
  </si>
  <si>
    <t>202603011833</t>
  </si>
  <si>
    <t>01/03/2026 18:50:16</t>
  </si>
  <si>
    <t>01/03/2026 19:01:25</t>
  </si>
  <si>
    <t>01/03/2026 19:31:13</t>
  </si>
  <si>
    <t>01/03/2026 19:46:07</t>
  </si>
  <si>
    <t>01/03/2026 20:22:45</t>
  </si>
  <si>
    <t>02/03/2026 00:28:49</t>
  </si>
  <si>
    <t>1772422058</t>
  </si>
  <si>
    <t>02/03/2026 04:29:13</t>
  </si>
  <si>
    <t>202603020428</t>
  </si>
  <si>
    <t>02/03/2026 04:43:41</t>
  </si>
  <si>
    <t>202603020443</t>
  </si>
  <si>
    <t>02/03/2026 05:45:01</t>
  </si>
  <si>
    <t>02/03/2026 06:09:24</t>
  </si>
  <si>
    <t>02/03/2026 06:09:33</t>
  </si>
  <si>
    <t>20321960</t>
  </si>
  <si>
    <t>02/03/2026 06:45:32</t>
  </si>
  <si>
    <t>02/03/2026 06:47:05</t>
  </si>
  <si>
    <t>20324364</t>
  </si>
  <si>
    <t>02/03/2026 07:43:28</t>
  </si>
  <si>
    <t>20327742</t>
  </si>
  <si>
    <t>02/03/2026 07:59:50</t>
  </si>
  <si>
    <t>02/03/2026 08:20:03</t>
  </si>
  <si>
    <t>1772450342</t>
  </si>
  <si>
    <t>02/03/2026 09:22:40</t>
  </si>
  <si>
    <t>02/03/2026 09:49:14</t>
  </si>
  <si>
    <t>202603020948</t>
  </si>
  <si>
    <t>02/03/2026 10:08:41</t>
  </si>
  <si>
    <t>202603021008</t>
  </si>
  <si>
    <t>02/03/2026 10:14:13</t>
  </si>
  <si>
    <t>20336789</t>
  </si>
  <si>
    <t>02/03/2026 11:14:59</t>
  </si>
  <si>
    <t>202603021114</t>
  </si>
  <si>
    <t>02/03/2026 12:04:25</t>
  </si>
  <si>
    <t>20343414</t>
  </si>
  <si>
    <t>02/03/2026 12:13:17</t>
  </si>
  <si>
    <t>02/03/2026 13:18:49</t>
  </si>
  <si>
    <t>02/03/2026 13:51:21</t>
  </si>
  <si>
    <t>02/03/2026 14:09:19</t>
  </si>
  <si>
    <t>02/03/2026 14:14:51</t>
  </si>
  <si>
    <t>02/03/2026 14:15:34</t>
  </si>
  <si>
    <t>202603021415</t>
  </si>
  <si>
    <t>02/03/2026 14:22:15</t>
  </si>
  <si>
    <t>202603021421</t>
  </si>
  <si>
    <t>02/03/2026 14:23:23</t>
  </si>
  <si>
    <t>02/03/2026 14:47:54</t>
  </si>
  <si>
    <t>02/03/2026 15:16:05</t>
  </si>
  <si>
    <t>20354918</t>
  </si>
  <si>
    <t>02/03/2026 15:34:40</t>
  </si>
  <si>
    <t>20356031</t>
  </si>
  <si>
    <t>02/03/2026 15:50:59</t>
  </si>
  <si>
    <t>02/03/2026 16:23:47</t>
  </si>
  <si>
    <t>203589</t>
  </si>
  <si>
    <t>02/03/2026 16:26:19</t>
  </si>
  <si>
    <t>02/03/2026 16:44:16</t>
  </si>
  <si>
    <t>202603021643</t>
  </si>
  <si>
    <t>02/03/2026 17:32:49</t>
  </si>
  <si>
    <t>02/03/2026 17:44:20</t>
  </si>
  <si>
    <t>20363615</t>
  </si>
  <si>
    <t>02/03/2026 17:54:11</t>
  </si>
  <si>
    <t>203643</t>
  </si>
  <si>
    <t>02/03/2026 18:09:32</t>
  </si>
  <si>
    <t>02/03/2026 18:42:43</t>
  </si>
  <si>
    <t>20367299</t>
  </si>
  <si>
    <t>02/03/2026 18:44:28</t>
  </si>
  <si>
    <t>02/03/2026 18:51:52</t>
  </si>
  <si>
    <t>02/03/2026 19:04:20</t>
  </si>
  <si>
    <t>02/03/2026 20:21:55</t>
  </si>
  <si>
    <t>02/03/2026 20:29:37</t>
  </si>
  <si>
    <t>12440</t>
  </si>
  <si>
    <t>02/03/2026 23:41:50</t>
  </si>
  <si>
    <t>12443</t>
  </si>
  <si>
    <t>03/03/2026 00:13:03</t>
  </si>
  <si>
    <t>03/03/2026 04:51:20</t>
  </si>
  <si>
    <t>202603030450</t>
  </si>
  <si>
    <t>03/03/2026 05:47:32</t>
  </si>
  <si>
    <t>03/03/2026 06:27:52</t>
  </si>
  <si>
    <t>303231</t>
  </si>
  <si>
    <t>03/03/2026 06:45:33</t>
  </si>
  <si>
    <t>03/03/2026 06:46:04</t>
  </si>
  <si>
    <t>03/03/2026 07:06:40</t>
  </si>
  <si>
    <t>460373</t>
  </si>
  <si>
    <t>03/03/2026 07:10:11</t>
  </si>
  <si>
    <t>03/03/2026 07:11:54</t>
  </si>
  <si>
    <t>03/03/2026 08:05:52</t>
  </si>
  <si>
    <t>30329108</t>
  </si>
  <si>
    <t>03/03/2026 08:28:15</t>
  </si>
  <si>
    <t>30330432</t>
  </si>
  <si>
    <t>03/03/2026 08:30:22</t>
  </si>
  <si>
    <t>03/03/2026 08:34:38</t>
  </si>
  <si>
    <t>460385</t>
  </si>
  <si>
    <t>03/03/2026 10:19:25</t>
  </si>
  <si>
    <t>03/03/2026 10:47:18</t>
  </si>
  <si>
    <t>202603031046</t>
  </si>
  <si>
    <t>03/03/2026 10:53:02</t>
  </si>
  <si>
    <t>03/03/2026 10:55:01</t>
  </si>
  <si>
    <t>03/03/2026 10:58:13</t>
  </si>
  <si>
    <t>30339434</t>
  </si>
  <si>
    <t>03/03/2026 11:10:59</t>
  </si>
  <si>
    <t>30340215</t>
  </si>
  <si>
    <t>03/03/2026 11:12:14</t>
  </si>
  <si>
    <t>03/03/2026 11:56:39</t>
  </si>
  <si>
    <t>03/03/2026 11:59:25</t>
  </si>
  <si>
    <t>12462</t>
  </si>
  <si>
    <t>60645800106958050</t>
  </si>
  <si>
    <t>03/03/2026 13:37:36</t>
  </si>
  <si>
    <t>12465</t>
  </si>
  <si>
    <t>03/03/2026 13:59:59</t>
  </si>
  <si>
    <t>03/03/2026 14:44:56</t>
  </si>
  <si>
    <t>03/03/2026 15:47:09</t>
  </si>
  <si>
    <t>03/03/2026 16:27:08</t>
  </si>
  <si>
    <t>03/03/2026 16:47:02</t>
  </si>
  <si>
    <t>03/03/2026 16:50:36</t>
  </si>
  <si>
    <t>03/03/2026 17:00:10</t>
  </si>
  <si>
    <t>202603031659</t>
  </si>
  <si>
    <t>03/03/2026 17:12:31</t>
  </si>
  <si>
    <t>03/03/2026 17:16:16</t>
  </si>
  <si>
    <t>03/03/2026 18:05:23</t>
  </si>
  <si>
    <t>03/03/2026 18:08:18</t>
  </si>
  <si>
    <t>32246</t>
  </si>
  <si>
    <t>ROBSON HENRIQUE ROSA ESTEVES</t>
  </si>
  <si>
    <t>202603031807</t>
  </si>
  <si>
    <t>03/03/2026 18:13:54</t>
  </si>
  <si>
    <t>303655</t>
  </si>
  <si>
    <t>03/03/2026 18:15:09</t>
  </si>
  <si>
    <t>202603031814</t>
  </si>
  <si>
    <t>03/03/2026 18:22:59</t>
  </si>
  <si>
    <t>03/03/2026 18:42:50</t>
  </si>
  <si>
    <t>03/03/2026 18:50:52</t>
  </si>
  <si>
    <t>03/03/2026 19:26:27</t>
  </si>
  <si>
    <t>202603031925</t>
  </si>
  <si>
    <t>03/03/2026 19:43:19</t>
  </si>
  <si>
    <t>30370742</t>
  </si>
  <si>
    <t>03/03/2026 19:45:10</t>
  </si>
  <si>
    <t>30371041</t>
  </si>
  <si>
    <t>03/03/2026 20:07:17</t>
  </si>
  <si>
    <t>30372215</t>
  </si>
  <si>
    <t>03/03/2026 20:46:09</t>
  </si>
  <si>
    <t>03/03/2026 21:02:17</t>
  </si>
  <si>
    <t>30375667</t>
  </si>
  <si>
    <t>03/03/2026 21:30:00</t>
  </si>
  <si>
    <t>202603032129</t>
  </si>
  <si>
    <t>60645800109268980</t>
  </si>
  <si>
    <t>03/03/2026 23:15:00</t>
  </si>
  <si>
    <t>92211204</t>
  </si>
  <si>
    <t>POSTO PREMIUM PASSEIO</t>
  </si>
  <si>
    <t>03/03/2026 23:30:45</t>
  </si>
  <si>
    <t>04/03/2026 01:03:45</t>
  </si>
  <si>
    <t>04/03/2026 04:22:06</t>
  </si>
  <si>
    <t>04/03/2026 04:26:08</t>
  </si>
  <si>
    <t>04/03/2026 06:08:44</t>
  </si>
  <si>
    <t>202603040608</t>
  </si>
  <si>
    <t>04/03/2026 06:31:02</t>
  </si>
  <si>
    <t>40323421</t>
  </si>
  <si>
    <t>04/03/2026 06:32:56</t>
  </si>
  <si>
    <t>40323517</t>
  </si>
  <si>
    <t>04/03/2026 06:38:01</t>
  </si>
  <si>
    <t>04/03/2026 07:51:33</t>
  </si>
  <si>
    <t>04/03/2026 07:55:24</t>
  </si>
  <si>
    <t>31830307</t>
  </si>
  <si>
    <t>POSTO Z + Z</t>
  </si>
  <si>
    <t>04/03/2026 08:02:10</t>
  </si>
  <si>
    <t>189646</t>
  </si>
  <si>
    <t>04/03/2026 08:37:02</t>
  </si>
  <si>
    <t>40330956</t>
  </si>
  <si>
    <t>04/03/2026 08:42:19</t>
  </si>
  <si>
    <t>04/03/2026 08:42:57</t>
  </si>
  <si>
    <t>40331331</t>
  </si>
  <si>
    <t>04/03/2026 08:57:54</t>
  </si>
  <si>
    <t>04/03/2026 09:00:13</t>
  </si>
  <si>
    <t>04/03/2026 09:15:26</t>
  </si>
  <si>
    <t>403332</t>
  </si>
  <si>
    <t>04/03/2026 10:09:48</t>
  </si>
  <si>
    <t>40336517</t>
  </si>
  <si>
    <t>04/03/2026 11:37:54</t>
  </si>
  <si>
    <t>40341793</t>
  </si>
  <si>
    <t>04/03/2026 12:06:29</t>
  </si>
  <si>
    <t>04/03/2026 12:08:26</t>
  </si>
  <si>
    <t>04/03/2026 12:13:37</t>
  </si>
  <si>
    <t>04/03/2026 13:25:51</t>
  </si>
  <si>
    <t>04/03/2026 13:34:23</t>
  </si>
  <si>
    <t>04/03/2026 13:38:45</t>
  </si>
  <si>
    <t>04/03/2026 13:59:36</t>
  </si>
  <si>
    <t>113234</t>
  </si>
  <si>
    <t>04/03/2026 14:18:38</t>
  </si>
  <si>
    <t>04/03/2026 15:31:34</t>
  </si>
  <si>
    <t>202603041530</t>
  </si>
  <si>
    <t>04/03/2026 15:49:38</t>
  </si>
  <si>
    <t>40356932</t>
  </si>
  <si>
    <t>04/03/2026 15:56:57</t>
  </si>
  <si>
    <t>202603041556</t>
  </si>
  <si>
    <t>04/03/2026 15:57:44</t>
  </si>
  <si>
    <t>04/03/2026 17:07:05</t>
  </si>
  <si>
    <t>04/03/2026 17:17:51</t>
  </si>
  <si>
    <t>202603041717</t>
  </si>
  <si>
    <t>04/03/2026 17:35:04</t>
  </si>
  <si>
    <t>04/03/2026 17:41:19</t>
  </si>
  <si>
    <t>04/03/2026 18:21:51</t>
  </si>
  <si>
    <t>04/03/2026 18:38:02</t>
  </si>
  <si>
    <t>04/03/2026 18:56:26</t>
  </si>
  <si>
    <t>85967</t>
  </si>
  <si>
    <t>CRISTOVAO LOURENÇO DOS SANTOS</t>
  </si>
  <si>
    <t>40368124</t>
  </si>
  <si>
    <t>04/03/2026 19:30:24</t>
  </si>
  <si>
    <t>202603041929</t>
  </si>
  <si>
    <t>04/03/2026 19:32:17</t>
  </si>
  <si>
    <t>04/03/2026 19:34:22</t>
  </si>
  <si>
    <t>04/03/2026 19:59:26</t>
  </si>
  <si>
    <t>04/03/2026 20:09:29</t>
  </si>
  <si>
    <t>40372501</t>
  </si>
  <si>
    <t>04/03/2026 21:06:48</t>
  </si>
  <si>
    <t>40375802</t>
  </si>
  <si>
    <t>04/03/2026 21:53:37</t>
  </si>
  <si>
    <t>04/03/2026 23:04:40</t>
  </si>
  <si>
    <t>202603042304</t>
  </si>
  <si>
    <t>04/03/2026 23:07:04</t>
  </si>
  <si>
    <t>12512</t>
  </si>
  <si>
    <t>05/03/2026 03:32:58</t>
  </si>
  <si>
    <t>05/03/2026 03:41:41</t>
  </si>
  <si>
    <t>12513</t>
  </si>
  <si>
    <t>05/03/2026 04:02:12</t>
  </si>
  <si>
    <t>05/03/2026 04:53:35</t>
  </si>
  <si>
    <t>05/03/2026 05:16:46</t>
  </si>
  <si>
    <t>05/03/2026 06:20:18</t>
  </si>
  <si>
    <t>05/03/2026 06:37:45</t>
  </si>
  <si>
    <t>05/03/2026 06:51:32</t>
  </si>
  <si>
    <t>50324444</t>
  </si>
  <si>
    <t>05/03/2026 06:53:03</t>
  </si>
  <si>
    <t>50324711</t>
  </si>
  <si>
    <t>05/03/2026 07:03:38</t>
  </si>
  <si>
    <t>12515</t>
  </si>
  <si>
    <t>05/03/2026 07:12:11</t>
  </si>
  <si>
    <t>50325673</t>
  </si>
  <si>
    <t>05/03/2026 07:21:54</t>
  </si>
  <si>
    <t>1772706049</t>
  </si>
  <si>
    <t>05/03/2026 07:31:25</t>
  </si>
  <si>
    <t>190130</t>
  </si>
  <si>
    <t>05/03/2026 07:32:35</t>
  </si>
  <si>
    <t>202603050731</t>
  </si>
  <si>
    <t>05/03/2026 07:40:14</t>
  </si>
  <si>
    <t>05/03/2026 08:45:42</t>
  </si>
  <si>
    <t>26724611</t>
  </si>
  <si>
    <t>05/03/2026 08:51:11</t>
  </si>
  <si>
    <t>1232265</t>
  </si>
  <si>
    <t>05/03/2026 09:46:35</t>
  </si>
  <si>
    <t>50335135</t>
  </si>
  <si>
    <t>05/03/2026 10:05:22</t>
  </si>
  <si>
    <t>202603051004</t>
  </si>
  <si>
    <t>05/03/2026 11:18:45</t>
  </si>
  <si>
    <t>202603051117</t>
  </si>
  <si>
    <t>05/03/2026 11:36:09</t>
  </si>
  <si>
    <t>202603051135</t>
  </si>
  <si>
    <t>05/03/2026 11:54:17</t>
  </si>
  <si>
    <t>05/03/2026 11:56:50</t>
  </si>
  <si>
    <t>05/03/2026 13:23:54</t>
  </si>
  <si>
    <t>503481</t>
  </si>
  <si>
    <t>05/03/2026 14:14:30</t>
  </si>
  <si>
    <t>50351204</t>
  </si>
  <si>
    <t>05/03/2026 14:21:23</t>
  </si>
  <si>
    <t>05/03/2026 15:08:11</t>
  </si>
  <si>
    <t>50354459</t>
  </si>
  <si>
    <t>05/03/2026 15:15:26</t>
  </si>
  <si>
    <t>50354870</t>
  </si>
  <si>
    <t>05/03/2026 15:52:08</t>
  </si>
  <si>
    <t>05/03/2026 15:54:39</t>
  </si>
  <si>
    <t>13078</t>
  </si>
  <si>
    <t>JOSE ROMARIO DOS ANJOS SOUSA</t>
  </si>
  <si>
    <t>05/03/2026 15:58:16</t>
  </si>
  <si>
    <t>05/03/2026 16:01:42</t>
  </si>
  <si>
    <t>202603051600</t>
  </si>
  <si>
    <t>05/03/2026 16:02:22</t>
  </si>
  <si>
    <t>05/03/2026 16:03:58</t>
  </si>
  <si>
    <t>50357775</t>
  </si>
  <si>
    <t>05/03/2026 16:18:18</t>
  </si>
  <si>
    <t>50358636</t>
  </si>
  <si>
    <t>05/03/2026 16:24:30</t>
  </si>
  <si>
    <t>382593</t>
  </si>
  <si>
    <t>05/03/2026 16:34:35</t>
  </si>
  <si>
    <t>202603051633</t>
  </si>
  <si>
    <t>05/03/2026 16:40:36</t>
  </si>
  <si>
    <t>202603051640</t>
  </si>
  <si>
    <t>05/03/2026 17:21:33</t>
  </si>
  <si>
    <t>05/03/2026 17:38:26</t>
  </si>
  <si>
    <t>05/03/2026 18:10:52</t>
  </si>
  <si>
    <t>50365389</t>
  </si>
  <si>
    <t>05/03/2026 18:25:45</t>
  </si>
  <si>
    <t>05/03/2026 18:27:19</t>
  </si>
  <si>
    <t>05/03/2026 18:28:28</t>
  </si>
  <si>
    <t>05/03/2026 18:36:22</t>
  </si>
  <si>
    <t>50366916</t>
  </si>
  <si>
    <t>05/03/2026 18:36:51</t>
  </si>
  <si>
    <t>50366987</t>
  </si>
  <si>
    <t>05/03/2026 18:39:55</t>
  </si>
  <si>
    <t>05/03/2026 19:54:42</t>
  </si>
  <si>
    <t>05/03/2026 20:19:40</t>
  </si>
  <si>
    <t>1772752738</t>
  </si>
  <si>
    <t>05/03/2026 20:21:16</t>
  </si>
  <si>
    <t>202603052020</t>
  </si>
  <si>
    <t>05/03/2026 21:19:00</t>
  </si>
  <si>
    <t>50376528</t>
  </si>
  <si>
    <t>05/03/2026 23:34:34</t>
  </si>
  <si>
    <t>05/03/2026 23:49:16</t>
  </si>
  <si>
    <t>06/03/2026 00:51:42</t>
  </si>
  <si>
    <t>06/03/2026 01:04:18</t>
  </si>
  <si>
    <t>12538</t>
  </si>
  <si>
    <t>06/03/2026 02:07:03</t>
  </si>
  <si>
    <t>202603060206</t>
  </si>
  <si>
    <t>06/03/2026 02:53:21</t>
  </si>
  <si>
    <t>1772776347</t>
  </si>
  <si>
    <t>06/03/2026 04:49:48</t>
  </si>
  <si>
    <t>202603060449</t>
  </si>
  <si>
    <t>06/03/2026 05:30:55</t>
  </si>
  <si>
    <t>202603060530</t>
  </si>
  <si>
    <t>06/03/2026 06:23:39</t>
  </si>
  <si>
    <t>202603060622</t>
  </si>
  <si>
    <t>06/03/2026 06:25:32</t>
  </si>
  <si>
    <t>06/03/2026 06:32:59</t>
  </si>
  <si>
    <t>06/03/2026 06:41:43</t>
  </si>
  <si>
    <t>06/03/2026 07:48:33</t>
  </si>
  <si>
    <t>06/03/2026 07:50:08</t>
  </si>
  <si>
    <t>190631</t>
  </si>
  <si>
    <t>06/03/2026 08:50:15</t>
  </si>
  <si>
    <t>06/03/2026 09:23:50</t>
  </si>
  <si>
    <t>202603060923</t>
  </si>
  <si>
    <t>06/03/2026 09:24:48</t>
  </si>
  <si>
    <t>202603060924</t>
  </si>
  <si>
    <t>06/03/2026 09:45:20</t>
  </si>
  <si>
    <t>06/03/2026 10:00:17</t>
  </si>
  <si>
    <t>01450</t>
  </si>
  <si>
    <t>ANDERSON CARVALHO SQUERDO</t>
  </si>
  <si>
    <t>06/03/2026 10:13:57</t>
  </si>
  <si>
    <t>06/03/2026 10:37:06</t>
  </si>
  <si>
    <t>06/03/2026 10:45:50</t>
  </si>
  <si>
    <t>202603061045</t>
  </si>
  <si>
    <t>06/03/2026 10:51:43</t>
  </si>
  <si>
    <t>202603061050</t>
  </si>
  <si>
    <t>06/03/2026 11:26:37</t>
  </si>
  <si>
    <t>06/03/2026 11:38:21</t>
  </si>
  <si>
    <t>06/03/2026 12:31:48</t>
  </si>
  <si>
    <t>60345045</t>
  </si>
  <si>
    <t>06/03/2026 12:44:14</t>
  </si>
  <si>
    <t>06/03/2026 13:18:12</t>
  </si>
  <si>
    <t>UAT0I65</t>
  </si>
  <si>
    <t>60645800106437639</t>
  </si>
  <si>
    <t>06/03/2026 13:24:37</t>
  </si>
  <si>
    <t>41967</t>
  </si>
  <si>
    <t>DANIEL SEVERO AMARAL</t>
  </si>
  <si>
    <t>VIRTUS</t>
  </si>
  <si>
    <t>06/03/2026 13:40:19</t>
  </si>
  <si>
    <t>06/03/2026 14:13:59</t>
  </si>
  <si>
    <t>60351156</t>
  </si>
  <si>
    <t>06/03/2026 14:27:08</t>
  </si>
  <si>
    <t>603519</t>
  </si>
  <si>
    <t>06/03/2026 14:38:42</t>
  </si>
  <si>
    <t>60352703</t>
  </si>
  <si>
    <t>06/03/2026 14:45:54</t>
  </si>
  <si>
    <t>06/03/2026 14:51:52</t>
  </si>
  <si>
    <t>60353465</t>
  </si>
  <si>
    <t>06/03/2026 15:10:16</t>
  </si>
  <si>
    <t>603545</t>
  </si>
  <si>
    <t>06/03/2026 15:17:00</t>
  </si>
  <si>
    <t>603549</t>
  </si>
  <si>
    <t>06/03/2026 15:27:34</t>
  </si>
  <si>
    <t>60355596</t>
  </si>
  <si>
    <t>06/03/2026 15:52:08</t>
  </si>
  <si>
    <t>06/03/2026 16:08:54</t>
  </si>
  <si>
    <t>202603061608</t>
  </si>
  <si>
    <t>06/03/2026 16:30:34</t>
  </si>
  <si>
    <t>06/03/2026 16:35:42</t>
  </si>
  <si>
    <t>114115</t>
  </si>
  <si>
    <t>06/03/2026 16:44:43</t>
  </si>
  <si>
    <t>06/03/2026 16:58:53</t>
  </si>
  <si>
    <t>202603061658</t>
  </si>
  <si>
    <t>06/03/2026 16:59:38</t>
  </si>
  <si>
    <t>06/03/2026 17:09:54</t>
  </si>
  <si>
    <t>06/03/2026 17:53:04</t>
  </si>
  <si>
    <t>06/03/2026 17:59:09</t>
  </si>
  <si>
    <t>06/03/2026 18:49:52</t>
  </si>
  <si>
    <t>06/03/2026 20:07:48</t>
  </si>
  <si>
    <t>06/03/2026 20:10:11</t>
  </si>
  <si>
    <t>603725</t>
  </si>
  <si>
    <t>06/03/2026 20:27:57</t>
  </si>
  <si>
    <t>06/03/2026 21:48:42</t>
  </si>
  <si>
    <t>06/03/2026 22:10:53</t>
  </si>
  <si>
    <t>60379810</t>
  </si>
  <si>
    <t>07/03/2026 01:57:05</t>
  </si>
  <si>
    <t>12555</t>
  </si>
  <si>
    <t>07/03/2026 02:50:46</t>
  </si>
  <si>
    <t>202603070249</t>
  </si>
  <si>
    <t>07/03/2026 03:04:09</t>
  </si>
  <si>
    <t>202603070303</t>
  </si>
  <si>
    <t>07/03/2026 04:31:43</t>
  </si>
  <si>
    <t>07/03/2026 05:38:16</t>
  </si>
  <si>
    <t>07/03/2026 05:48:07</t>
  </si>
  <si>
    <t>07/03/2026 06:15:07</t>
  </si>
  <si>
    <t>07/03/2026 06:20:08</t>
  </si>
  <si>
    <t>07/03/2026 06:42:02</t>
  </si>
  <si>
    <t>1772876471</t>
  </si>
  <si>
    <t>07/03/2026 07:32:38</t>
  </si>
  <si>
    <t>07/03/2026 07:59:35</t>
  </si>
  <si>
    <t>382795</t>
  </si>
  <si>
    <t>07/03/2026 08:46:24</t>
  </si>
  <si>
    <t>70331535</t>
  </si>
  <si>
    <t>07/03/2026 10:03:10</t>
  </si>
  <si>
    <t>07/03/2026 10:19:02</t>
  </si>
  <si>
    <t>70337070</t>
  </si>
  <si>
    <t>07/03/2026 10:45:40</t>
  </si>
  <si>
    <t>07/03/2026 10:52:07</t>
  </si>
  <si>
    <t>202603071051</t>
  </si>
  <si>
    <t>07/03/2026 11:07:18</t>
  </si>
  <si>
    <t>07/03/2026 11:27:05</t>
  </si>
  <si>
    <t>202603071126</t>
  </si>
  <si>
    <t>07/03/2026 12:11:42</t>
  </si>
  <si>
    <t>07/03/2026 12:21:12</t>
  </si>
  <si>
    <t>202603071220</t>
  </si>
  <si>
    <t>07/03/2026 12:29:26</t>
  </si>
  <si>
    <t>07/03/2026 12:40:15</t>
  </si>
  <si>
    <t>07/03/2026 13:15:42</t>
  </si>
  <si>
    <t>70347698</t>
  </si>
  <si>
    <t>07/03/2026 13:51:08</t>
  </si>
  <si>
    <t>703498</t>
  </si>
  <si>
    <t>07/03/2026 14:12:20</t>
  </si>
  <si>
    <t>07/03/2026 14:18:25</t>
  </si>
  <si>
    <t>202603071417</t>
  </si>
  <si>
    <t>07/03/2026 14:41:01</t>
  </si>
  <si>
    <t>07/03/2026 14:47:27</t>
  </si>
  <si>
    <t>202603071446</t>
  </si>
  <si>
    <t>07/03/2026 15:14:27</t>
  </si>
  <si>
    <t>07/03/2026 15:53:30</t>
  </si>
  <si>
    <t>07/03/2026 16:09:58</t>
  </si>
  <si>
    <t>07/03/2026 16:23:55</t>
  </si>
  <si>
    <t>07/03/2026 16:31:38</t>
  </si>
  <si>
    <t>07/03/2026 16:32:20</t>
  </si>
  <si>
    <t>07/03/2026 17:00:28</t>
  </si>
  <si>
    <t>07/03/2026 17:18:39</t>
  </si>
  <si>
    <t>703622</t>
  </si>
  <si>
    <t>07/03/2026 17:40:12</t>
  </si>
  <si>
    <t>07/03/2026 17:41:06</t>
  </si>
  <si>
    <t>07/03/2026 17:42:38</t>
  </si>
  <si>
    <t>07/03/2026 17:45:51</t>
  </si>
  <si>
    <t>07/03/2026 18:15:49</t>
  </si>
  <si>
    <t>07/03/2026 18:31:17</t>
  </si>
  <si>
    <t>703665</t>
  </si>
  <si>
    <t>07/03/2026 19:16:43</t>
  </si>
  <si>
    <t>70369184</t>
  </si>
  <si>
    <t>07/03/2026 19:18:51</t>
  </si>
  <si>
    <t>70369270</t>
  </si>
  <si>
    <t>07/03/2026 19:20:56</t>
  </si>
  <si>
    <t>70369588</t>
  </si>
  <si>
    <t>07/03/2026 19:26:21</t>
  </si>
  <si>
    <t>70369916</t>
  </si>
  <si>
    <t>07/03/2026 21:03:06</t>
  </si>
  <si>
    <t>12559</t>
  </si>
  <si>
    <t>07/03/2026 21:37:19</t>
  </si>
  <si>
    <t>70377765</t>
  </si>
  <si>
    <t>07/03/2026 21:38:48</t>
  </si>
  <si>
    <t>70377865</t>
  </si>
  <si>
    <t>07/03/2026 21:46:28</t>
  </si>
  <si>
    <t>703783</t>
  </si>
  <si>
    <t>08/03/2026 00:43:54</t>
  </si>
  <si>
    <t>1772941381</t>
  </si>
  <si>
    <t>08/03/2026 02:09:05</t>
  </si>
  <si>
    <t>202603080208</t>
  </si>
  <si>
    <t>08/03/2026 02:22:07</t>
  </si>
  <si>
    <t>12562</t>
  </si>
  <si>
    <t>08/03/2026 02:22:30</t>
  </si>
  <si>
    <t>202603080221</t>
  </si>
  <si>
    <t>08/03/2026 03:39:15</t>
  </si>
  <si>
    <t>08/03/2026 04:48:39</t>
  </si>
  <si>
    <t>08/03/2026 05:55:52</t>
  </si>
  <si>
    <t>08/03/2026 06:18:49</t>
  </si>
  <si>
    <t>08/03/2026 06:25:38</t>
  </si>
  <si>
    <t>12563</t>
  </si>
  <si>
    <t>08/03/2026 06:34:38</t>
  </si>
  <si>
    <t>12564</t>
  </si>
  <si>
    <t>08/03/2026 06:55:11</t>
  </si>
  <si>
    <t>80324702</t>
  </si>
  <si>
    <t>08/03/2026 07:03:46</t>
  </si>
  <si>
    <t>08/03/2026 08:06:40</t>
  </si>
  <si>
    <t>803291</t>
  </si>
  <si>
    <t>08/03/2026 08:09:05</t>
  </si>
  <si>
    <t>80329293</t>
  </si>
  <si>
    <t>08/03/2026 08:19:29</t>
  </si>
  <si>
    <t>08/03/2026 08:46:31</t>
  </si>
  <si>
    <t>80331521</t>
  </si>
  <si>
    <t>08/03/2026 09:19:09</t>
  </si>
  <si>
    <t>803334</t>
  </si>
  <si>
    <t>08/03/2026 09:28:05</t>
  </si>
  <si>
    <t>93324472768</t>
  </si>
  <si>
    <t>08/03/2026 09:37:35</t>
  </si>
  <si>
    <t>19555007</t>
  </si>
  <si>
    <t>DECIO CENTRALINA</t>
  </si>
  <si>
    <t>CENTRALINA</t>
  </si>
  <si>
    <t>202603080936</t>
  </si>
  <si>
    <t>08/03/2026 10:26:31</t>
  </si>
  <si>
    <t>80337541</t>
  </si>
  <si>
    <t>08/03/2026 10:46:07</t>
  </si>
  <si>
    <t>08/03/2026 11:08:01</t>
  </si>
  <si>
    <t>80340014</t>
  </si>
  <si>
    <t>08/03/2026 11:26:32</t>
  </si>
  <si>
    <t>80341114</t>
  </si>
  <si>
    <t>08/03/2026 11:53:44</t>
  </si>
  <si>
    <t>80342756</t>
  </si>
  <si>
    <t>08/03/2026 14:27:23</t>
  </si>
  <si>
    <t>803519</t>
  </si>
  <si>
    <t>08/03/2026 14:58:10</t>
  </si>
  <si>
    <t>08/03/2026 15:30:45</t>
  </si>
  <si>
    <t>08/03/2026 15:41:33</t>
  </si>
  <si>
    <t>08/03/2026 16:02:55</t>
  </si>
  <si>
    <t>202603081602</t>
  </si>
  <si>
    <t>08/03/2026 16:20:29</t>
  </si>
  <si>
    <t>08/03/2026 16:23:45</t>
  </si>
  <si>
    <t>08/03/2026 17:02:24</t>
  </si>
  <si>
    <t>80361295</t>
  </si>
  <si>
    <t>08/03/2026 17:21:26</t>
  </si>
  <si>
    <t>08/03/2026 18:47:57</t>
  </si>
  <si>
    <t>08/03/2026 19:20:09</t>
  </si>
  <si>
    <t>803695</t>
  </si>
  <si>
    <t>08/03/2026 19:59:43</t>
  </si>
  <si>
    <t>08/03/2026 20:25:02</t>
  </si>
  <si>
    <t>871905</t>
  </si>
  <si>
    <t>08/03/2026 20:42:30</t>
  </si>
  <si>
    <t>80374504</t>
  </si>
  <si>
    <t>08/03/2026 21:25:55</t>
  </si>
  <si>
    <t>80377086</t>
  </si>
  <si>
    <t>08/03/2026 21:53:15</t>
  </si>
  <si>
    <t>08/03/2026 23:44:41</t>
  </si>
  <si>
    <t>1773024228</t>
  </si>
  <si>
    <t>09/03/2026 00:15:33</t>
  </si>
  <si>
    <t>202603090014</t>
  </si>
  <si>
    <t>09/03/2026 03:32:20</t>
  </si>
  <si>
    <t>202603090331</t>
  </si>
  <si>
    <t>09/03/2026 04:39:47</t>
  </si>
  <si>
    <t>09/03/2026 04:48:30</t>
  </si>
  <si>
    <t>09/03/2026 05:36:25</t>
  </si>
  <si>
    <t>09/03/2026 06:09:30</t>
  </si>
  <si>
    <t>202603090608</t>
  </si>
  <si>
    <t>09/03/2026 06:18:48</t>
  </si>
  <si>
    <t>202603090618</t>
  </si>
  <si>
    <t>09/03/2026 06:25:28</t>
  </si>
  <si>
    <t>383023</t>
  </si>
  <si>
    <t>09/03/2026 06:36:14</t>
  </si>
  <si>
    <t>90323518</t>
  </si>
  <si>
    <t>09/03/2026 06:54:06</t>
  </si>
  <si>
    <t>90324806</t>
  </si>
  <si>
    <t>09/03/2026 07:08:26</t>
  </si>
  <si>
    <t>12584</t>
  </si>
  <si>
    <t>09/03/2026 07:11:59</t>
  </si>
  <si>
    <t>442227</t>
  </si>
  <si>
    <t>09/03/2026 07:22:48</t>
  </si>
  <si>
    <t>09/03/2026 07:26:05</t>
  </si>
  <si>
    <t>90326701</t>
  </si>
  <si>
    <t>09/03/2026 07:42:15</t>
  </si>
  <si>
    <t>20138809</t>
  </si>
  <si>
    <t>MARAJO CENTRALINA</t>
  </si>
  <si>
    <t>09/03/2026 08:52:29</t>
  </si>
  <si>
    <t>903318</t>
  </si>
  <si>
    <t>09/03/2026 08:55:58</t>
  </si>
  <si>
    <t>90332087</t>
  </si>
  <si>
    <t>09/03/2026 09:03:21</t>
  </si>
  <si>
    <t>09/03/2026 09:36:39</t>
  </si>
  <si>
    <t>09/03/2026 10:08:10</t>
  </si>
  <si>
    <t>EJV0H01</t>
  </si>
  <si>
    <t>09/03/2026 10:16:37</t>
  </si>
  <si>
    <t>85251</t>
  </si>
  <si>
    <t>PAULO ROBERTO DE ALMEIDA</t>
  </si>
  <si>
    <t>TECTOR</t>
  </si>
  <si>
    <t>09/03/2026 10:23:01</t>
  </si>
  <si>
    <t>202603091022</t>
  </si>
  <si>
    <t>09/03/2026 10:45:39</t>
  </si>
  <si>
    <t>202603091045</t>
  </si>
  <si>
    <t>09/03/2026 10:52:58</t>
  </si>
  <si>
    <t>90339114</t>
  </si>
  <si>
    <t>09/03/2026 11:30:35</t>
  </si>
  <si>
    <t>89010800</t>
  </si>
  <si>
    <t>AUTO POSTO PETRO NAC</t>
  </si>
  <si>
    <t>BAURU</t>
  </si>
  <si>
    <t>09/03/2026 11:54:08</t>
  </si>
  <si>
    <t>09/03/2026 12:02:07</t>
  </si>
  <si>
    <t>191972</t>
  </si>
  <si>
    <t>09/03/2026 12:17:55</t>
  </si>
  <si>
    <t>903442</t>
  </si>
  <si>
    <t>09/03/2026 13:49:26</t>
  </si>
  <si>
    <t>90349720</t>
  </si>
  <si>
    <t>09/03/2026 14:11:33</t>
  </si>
  <si>
    <t>09/03/2026 14:30:16</t>
  </si>
  <si>
    <t>09/03/2026 14:58:20</t>
  </si>
  <si>
    <t>192071</t>
  </si>
  <si>
    <t>09/03/2026 15:12:15</t>
  </si>
  <si>
    <t>90354668</t>
  </si>
  <si>
    <t>09/03/2026 15:16:35</t>
  </si>
  <si>
    <t>09/03/2026 15:31:17</t>
  </si>
  <si>
    <t>90355797</t>
  </si>
  <si>
    <t>09/03/2026 15:54:30</t>
  </si>
  <si>
    <t>32505407</t>
  </si>
  <si>
    <t>GRAAL ANTARES</t>
  </si>
  <si>
    <t>UBERABA</t>
  </si>
  <si>
    <t>09/03/2026 16:05:49</t>
  </si>
  <si>
    <t>09/03/2026 16:07:35</t>
  </si>
  <si>
    <t>09/03/2026 16:25:15</t>
  </si>
  <si>
    <t>202603091624</t>
  </si>
  <si>
    <t>09/03/2026 16:56:10</t>
  </si>
  <si>
    <t>202603091655</t>
  </si>
  <si>
    <t>09/03/2026 17:16:13</t>
  </si>
  <si>
    <t>90362139</t>
  </si>
  <si>
    <t>09/03/2026 17:26:52</t>
  </si>
  <si>
    <t>09/03/2026 17:41:13</t>
  </si>
  <si>
    <t>903636</t>
  </si>
  <si>
    <t>09/03/2026 17:45:36</t>
  </si>
  <si>
    <t>09/03/2026 18:21:11</t>
  </si>
  <si>
    <t>202603091820</t>
  </si>
  <si>
    <t>09/03/2026 18:28:29</t>
  </si>
  <si>
    <t>585907</t>
  </si>
  <si>
    <t>09/03/2026 18:38:26</t>
  </si>
  <si>
    <t>202603091837</t>
  </si>
  <si>
    <t>09/03/2026 18:42:00</t>
  </si>
  <si>
    <t>115283</t>
  </si>
  <si>
    <t>09/03/2026 18:53:22</t>
  </si>
  <si>
    <t>202603091852</t>
  </si>
  <si>
    <t>09/03/2026 19:19:55</t>
  </si>
  <si>
    <t>09/03/2026 19:34:57</t>
  </si>
  <si>
    <t>85314604</t>
  </si>
  <si>
    <t>MB POSTOS</t>
  </si>
  <si>
    <t>09/03/2026 19:38:49</t>
  </si>
  <si>
    <t>09/03/2026 19:56:45</t>
  </si>
  <si>
    <t>09/03/2026 20:23:40</t>
  </si>
  <si>
    <t>90373165</t>
  </si>
  <si>
    <t>10/03/2026 00:51:07</t>
  </si>
  <si>
    <t>10/03/2026 02:09:32</t>
  </si>
  <si>
    <t>1773119315</t>
  </si>
  <si>
    <t>10/03/2026 02:30:08</t>
  </si>
  <si>
    <t>12606</t>
  </si>
  <si>
    <t>10/03/2026 02:56:51</t>
  </si>
  <si>
    <t>100310</t>
  </si>
  <si>
    <t>10/03/2026 04:08:31</t>
  </si>
  <si>
    <t>202603100407</t>
  </si>
  <si>
    <t>10/03/2026 04:43:51</t>
  </si>
  <si>
    <t>202603100443</t>
  </si>
  <si>
    <t>10/03/2026 05:41:40</t>
  </si>
  <si>
    <t>10/03/2026 05:44:06</t>
  </si>
  <si>
    <t>100320</t>
  </si>
  <si>
    <t>10/03/2026 05:45:30</t>
  </si>
  <si>
    <t>10/03/2026 06:16:09</t>
  </si>
  <si>
    <t>10/03/2026 06:25:05</t>
  </si>
  <si>
    <t>100322838</t>
  </si>
  <si>
    <t>10/03/2026 07:08:18</t>
  </si>
  <si>
    <t>10/03/2026 07:23:59</t>
  </si>
  <si>
    <t>202603100723</t>
  </si>
  <si>
    <t>10/03/2026 07:28:58</t>
  </si>
  <si>
    <t>100326889</t>
  </si>
  <si>
    <t>10/03/2026 07:44:23</t>
  </si>
  <si>
    <t>10/03/2026 07:58:04</t>
  </si>
  <si>
    <t>100328652</t>
  </si>
  <si>
    <t>10/03/2026 08:06:14</t>
  </si>
  <si>
    <t>100329</t>
  </si>
  <si>
    <t>10/03/2026 08:15:17</t>
  </si>
  <si>
    <t>10/03/2026 08:21:20</t>
  </si>
  <si>
    <t>10/03/2026 08:37:19</t>
  </si>
  <si>
    <t>10/03/2026 08:58:33</t>
  </si>
  <si>
    <t>100332245</t>
  </si>
  <si>
    <t>10/03/2026 09:43:42</t>
  </si>
  <si>
    <t>100334742</t>
  </si>
  <si>
    <t>10/03/2026 10:34:00</t>
  </si>
  <si>
    <t>100337970</t>
  </si>
  <si>
    <t>10/03/2026 11:31:43</t>
  </si>
  <si>
    <t>100341448</t>
  </si>
  <si>
    <t>10/03/2026 11:58:48</t>
  </si>
  <si>
    <t>04495</t>
  </si>
  <si>
    <t>LUIZ PAULO OLIVEIRA DE PAULA</t>
  </si>
  <si>
    <t>202603101158</t>
  </si>
  <si>
    <t>10/03/2026 12:25:07</t>
  </si>
  <si>
    <t>12638</t>
  </si>
  <si>
    <t>10/03/2026 12:50:25</t>
  </si>
  <si>
    <t>100346141</t>
  </si>
  <si>
    <t>10/03/2026 12:56:09</t>
  </si>
  <si>
    <t>202603101255</t>
  </si>
  <si>
    <t>10/03/2026 13:09:20</t>
  </si>
  <si>
    <t>202603101308</t>
  </si>
  <si>
    <t>10/03/2026 13:10:40</t>
  </si>
  <si>
    <t>202603101310</t>
  </si>
  <si>
    <t>10/03/2026 13:12:46</t>
  </si>
  <si>
    <t>10/03/2026 13:14:32</t>
  </si>
  <si>
    <t>202603101314</t>
  </si>
  <si>
    <t>10/03/2026 13:18:15</t>
  </si>
  <si>
    <t>10/03/2026 13:50:44</t>
  </si>
  <si>
    <t>100349764</t>
  </si>
  <si>
    <t>10/03/2026 15:03:09</t>
  </si>
  <si>
    <t>100354111</t>
  </si>
  <si>
    <t>10/03/2026 15:09:55</t>
  </si>
  <si>
    <t>10/03/2026 15:21:50</t>
  </si>
  <si>
    <t>20561</t>
  </si>
  <si>
    <t>ANA CLARA ALVES DE ARAUJO MORAIS</t>
  </si>
  <si>
    <t>10/03/2026 15:32:10</t>
  </si>
  <si>
    <t>202603101531</t>
  </si>
  <si>
    <t>10/03/2026 16:02:33</t>
  </si>
  <si>
    <t>10/03/2026 16:20:04</t>
  </si>
  <si>
    <t>10/03/2026 16:39:07</t>
  </si>
  <si>
    <t>10/03/2026 16:41:10</t>
  </si>
  <si>
    <t>10/03/2026 16:42:03</t>
  </si>
  <si>
    <t>10/03/2026 16:46:11</t>
  </si>
  <si>
    <t>202603101645</t>
  </si>
  <si>
    <t>10/03/2026 16:52:04</t>
  </si>
  <si>
    <t>202603101651</t>
  </si>
  <si>
    <t>10/03/2026 17:05:54</t>
  </si>
  <si>
    <t>10/03/2026 17:47:21</t>
  </si>
  <si>
    <t>100363</t>
  </si>
  <si>
    <t>10/03/2026 18:07:04</t>
  </si>
  <si>
    <t>10/03/2026 18:15:19</t>
  </si>
  <si>
    <t>10/03/2026 18:21:37</t>
  </si>
  <si>
    <t>1773177649</t>
  </si>
  <si>
    <t>10/03/2026 18:35:50</t>
  </si>
  <si>
    <t>10/03/2026 18:55:48</t>
  </si>
  <si>
    <t>10/03/2026 19:05:56</t>
  </si>
  <si>
    <t>10/03/2026 19:36:13</t>
  </si>
  <si>
    <t>115797</t>
  </si>
  <si>
    <t>10/03/2026 19:37:08</t>
  </si>
  <si>
    <t>115798</t>
  </si>
  <si>
    <t>10/03/2026 20:07:04</t>
  </si>
  <si>
    <t>11742</t>
  </si>
  <si>
    <t>WELLINGTON SOARES DA SILVA</t>
  </si>
  <si>
    <t>100372366</t>
  </si>
  <si>
    <t>10/03/2026 20:28:52</t>
  </si>
  <si>
    <t>100373663</t>
  </si>
  <si>
    <t>10/03/2026 21:15:15</t>
  </si>
  <si>
    <t>100376452</t>
  </si>
  <si>
    <t>10/03/2026 21:52:27</t>
  </si>
  <si>
    <t>100378</t>
  </si>
  <si>
    <t>10/03/2026 22:29:33</t>
  </si>
  <si>
    <t>10/03/2026 22:50:00</t>
  </si>
  <si>
    <t>12657</t>
  </si>
  <si>
    <t>10/03/2026 23:10:30</t>
  </si>
  <si>
    <t>12658</t>
  </si>
  <si>
    <t>10/03/2026 23:14:21</t>
  </si>
  <si>
    <t>10/03/2026 23:25:05</t>
  </si>
  <si>
    <t>11/03/2026 03:44:27</t>
  </si>
  <si>
    <t>202603110343</t>
  </si>
  <si>
    <t>11/03/2026 05:00:09</t>
  </si>
  <si>
    <t>11/03/2026 05:20:45</t>
  </si>
  <si>
    <t>12659</t>
  </si>
  <si>
    <t>11/03/2026 06:26:48</t>
  </si>
  <si>
    <t>11/03/2026 06:42:25</t>
  </si>
  <si>
    <t>11/03/2026 07:17:05</t>
  </si>
  <si>
    <t>202603110716</t>
  </si>
  <si>
    <t>11/03/2026 07:17:19</t>
  </si>
  <si>
    <t>1773224161</t>
  </si>
  <si>
    <t>11/03/2026 07:25:02</t>
  </si>
  <si>
    <t>192714</t>
  </si>
  <si>
    <t>11/03/2026 07:44:04</t>
  </si>
  <si>
    <t>11/03/2026 07:56:57</t>
  </si>
  <si>
    <t>11/03/2026 08:32:02</t>
  </si>
  <si>
    <t>202603110831</t>
  </si>
  <si>
    <t>11/03/2026 08:34:44</t>
  </si>
  <si>
    <t>11/03/2026 08:34:59</t>
  </si>
  <si>
    <t>110330844</t>
  </si>
  <si>
    <t>11/03/2026 08:36:08</t>
  </si>
  <si>
    <t>11/03/2026 08:43:28</t>
  </si>
  <si>
    <t>11/03/2026 08:54:00</t>
  </si>
  <si>
    <t>NQT3I04</t>
  </si>
  <si>
    <t>11/03/2026 09:01:52</t>
  </si>
  <si>
    <t>47987</t>
  </si>
  <si>
    <t>RONIVALDO PEREIRA DE OLIVEIRA</t>
  </si>
  <si>
    <t>TECTOR 240E25</t>
  </si>
  <si>
    <t>IVECO - FIAT</t>
  </si>
  <si>
    <t>110332</t>
  </si>
  <si>
    <t>11/03/2026 09:07:43</t>
  </si>
  <si>
    <t>11/03/2026 09:13:21</t>
  </si>
  <si>
    <t>110333144</t>
  </si>
  <si>
    <t>11/03/2026 09:51:00</t>
  </si>
  <si>
    <t>93324</t>
  </si>
  <si>
    <t>PAULO ROBERTO BALBINO FERREIRA</t>
  </si>
  <si>
    <t>11/03/2026 10:43:47</t>
  </si>
  <si>
    <t>202603111043</t>
  </si>
  <si>
    <t>11/03/2026 10:47:42</t>
  </si>
  <si>
    <t>110338821</t>
  </si>
  <si>
    <t>11/03/2026 11:10:04</t>
  </si>
  <si>
    <t>110340</t>
  </si>
  <si>
    <t>11/03/2026 11:16:32</t>
  </si>
  <si>
    <t>11/03/2026 12:07:32</t>
  </si>
  <si>
    <t>202603111206</t>
  </si>
  <si>
    <t>11/03/2026 12:20:29</t>
  </si>
  <si>
    <t>585988</t>
  </si>
  <si>
    <t>11/03/2026 12:54:27</t>
  </si>
  <si>
    <t>12676</t>
  </si>
  <si>
    <t>11/03/2026 13:33:44</t>
  </si>
  <si>
    <t>110348733</t>
  </si>
  <si>
    <t>11/03/2026 14:34:51</t>
  </si>
  <si>
    <t>110352240</t>
  </si>
  <si>
    <t>11/03/2026 15:14:52</t>
  </si>
  <si>
    <t>202603111514</t>
  </si>
  <si>
    <t>11/03/2026 15:24:05</t>
  </si>
  <si>
    <t>11/03/2026 15:47:33</t>
  </si>
  <si>
    <t>110356757</t>
  </si>
  <si>
    <t>11/03/2026 16:04:27</t>
  </si>
  <si>
    <t>11/03/2026 16:46:15</t>
  </si>
  <si>
    <t>11/03/2026 17:31:37</t>
  </si>
  <si>
    <t>11/03/2026 17:44:15</t>
  </si>
  <si>
    <t>11/03/2026 18:29:14</t>
  </si>
  <si>
    <t>202603111828</t>
  </si>
  <si>
    <t>11/03/2026 18:29:57</t>
  </si>
  <si>
    <t>11/03/2026 18:38:36</t>
  </si>
  <si>
    <t>4126638130</t>
  </si>
  <si>
    <t>11/03/2026 18:41:00</t>
  </si>
  <si>
    <t>11/03/2026 18:54:18</t>
  </si>
  <si>
    <t>11/03/2026 18:59:11</t>
  </si>
  <si>
    <t>11/03/2026 19:31:34</t>
  </si>
  <si>
    <t>110370223</t>
  </si>
  <si>
    <t>11/03/2026 19:32:19</t>
  </si>
  <si>
    <t>11/03/2026 19:52:59</t>
  </si>
  <si>
    <t>110371373</t>
  </si>
  <si>
    <t>11/03/2026 19:58:19</t>
  </si>
  <si>
    <t>11/03/2026 20:16:12</t>
  </si>
  <si>
    <t>11/03/2026 22:08:24</t>
  </si>
  <si>
    <t>64133900</t>
  </si>
  <si>
    <t>POSTO ROTA 050</t>
  </si>
  <si>
    <t>CRISTALINA</t>
  </si>
  <si>
    <t>11/03/2026 23:11:25</t>
  </si>
  <si>
    <t>12697</t>
  </si>
  <si>
    <t>11/03/2026 23:30:43</t>
  </si>
  <si>
    <t>11/03/2026 23:52:02</t>
  </si>
  <si>
    <t>202603112351</t>
  </si>
  <si>
    <t>12/03/2026 01:52:01</t>
  </si>
  <si>
    <t>202603120151</t>
  </si>
  <si>
    <t>12/03/2026 02:10:46</t>
  </si>
  <si>
    <t>52986204</t>
  </si>
  <si>
    <t>POSTO VALE VERDE TRES MARIAS</t>
  </si>
  <si>
    <t>TRES MARIAS</t>
  </si>
  <si>
    <t>12/03/2026 04:15:16</t>
  </si>
  <si>
    <t>12698</t>
  </si>
  <si>
    <t>12/03/2026 04:24:45</t>
  </si>
  <si>
    <t>12/03/2026 05:16:53</t>
  </si>
  <si>
    <t>12/03/2026 05:50:53</t>
  </si>
  <si>
    <t>12699</t>
  </si>
  <si>
    <t>12/03/2026 05:56:02</t>
  </si>
  <si>
    <t>12/03/2026 06:12:30</t>
  </si>
  <si>
    <t>12/03/2026 06:24:54</t>
  </si>
  <si>
    <t>12/03/2026 06:26:47</t>
  </si>
  <si>
    <t>12/03/2026 06:49:15</t>
  </si>
  <si>
    <t>120324484</t>
  </si>
  <si>
    <t>12/03/2026 06:57:40</t>
  </si>
  <si>
    <t>120324800</t>
  </si>
  <si>
    <t>12/03/2026 07:22:28</t>
  </si>
  <si>
    <t>136298</t>
  </si>
  <si>
    <t>12/03/2026 07:29:31</t>
  </si>
  <si>
    <t>193102</t>
  </si>
  <si>
    <t>12/03/2026 07:40:13</t>
  </si>
  <si>
    <t>120327565</t>
  </si>
  <si>
    <t>12/03/2026 07:40:24</t>
  </si>
  <si>
    <t>120327588</t>
  </si>
  <si>
    <t>12/03/2026 08:07:17</t>
  </si>
  <si>
    <t>12/03/2026 08:12:00</t>
  </si>
  <si>
    <t>120329447</t>
  </si>
  <si>
    <t>12/03/2026 08:40:24</t>
  </si>
  <si>
    <t>120331194</t>
  </si>
  <si>
    <t>12/03/2026 08:52:46</t>
  </si>
  <si>
    <t>12714</t>
  </si>
  <si>
    <t>12/03/2026 09:05:12</t>
  </si>
  <si>
    <t>12/03/2026 09:30:07</t>
  </si>
  <si>
    <t>12/03/2026 09:30:55</t>
  </si>
  <si>
    <t>12/03/2026 09:36:29</t>
  </si>
  <si>
    <t>12/03/2026 10:21:44</t>
  </si>
  <si>
    <t>202603121021</t>
  </si>
  <si>
    <t>12/03/2026 12:24:18</t>
  </si>
  <si>
    <t>198027</t>
  </si>
  <si>
    <t>12/03/2026 12:24:57</t>
  </si>
  <si>
    <t>120344</t>
  </si>
  <si>
    <t>12/03/2026 13:13:27</t>
  </si>
  <si>
    <t>12/03/2026 13:24:44</t>
  </si>
  <si>
    <t>202603121324</t>
  </si>
  <si>
    <t>12/03/2026 13:26:57</t>
  </si>
  <si>
    <t>202603121326</t>
  </si>
  <si>
    <t>12/03/2026 13:45:52</t>
  </si>
  <si>
    <t>12/03/2026 14:25:49</t>
  </si>
  <si>
    <t>12/03/2026 14:31:32</t>
  </si>
  <si>
    <t>120352</t>
  </si>
  <si>
    <t>12/03/2026 14:51:24</t>
  </si>
  <si>
    <t>12/03/2026 14:55:15</t>
  </si>
  <si>
    <t>12/03/2026 15:05:37</t>
  </si>
  <si>
    <t>120354248</t>
  </si>
  <si>
    <t>12/03/2026 15:38:00</t>
  </si>
  <si>
    <t>120356238</t>
  </si>
  <si>
    <t>12/03/2026 15:47:07</t>
  </si>
  <si>
    <t>12/03/2026 15:59:48</t>
  </si>
  <si>
    <t>12727</t>
  </si>
  <si>
    <t>12/03/2026 16:33:48</t>
  </si>
  <si>
    <t>12/03/2026 16:45:28</t>
  </si>
  <si>
    <t>52911301</t>
  </si>
  <si>
    <t>FLORIDA</t>
  </si>
  <si>
    <t>ESMERALDAS</t>
  </si>
  <si>
    <t>12/03/2026 16:58:47</t>
  </si>
  <si>
    <t>12734</t>
  </si>
  <si>
    <t>12/03/2026 17:01:42</t>
  </si>
  <si>
    <t>12/03/2026 17:28:33</t>
  </si>
  <si>
    <t>12/03/2026 18:07:32</t>
  </si>
  <si>
    <t>120365187</t>
  </si>
  <si>
    <t>12/03/2026 18:08:17</t>
  </si>
  <si>
    <t>202603121807</t>
  </si>
  <si>
    <t>12/03/2026 18:27:38</t>
  </si>
  <si>
    <t>12/03/2026 18:32:35</t>
  </si>
  <si>
    <t>12/03/2026 19:41:21</t>
  </si>
  <si>
    <t>12751</t>
  </si>
  <si>
    <t>12/03/2026 19:46:17</t>
  </si>
  <si>
    <t>12/03/2026 20:06:12</t>
  </si>
  <si>
    <t>120372119</t>
  </si>
  <si>
    <t>12/03/2026 20:39:45</t>
  </si>
  <si>
    <t>959013</t>
  </si>
  <si>
    <t>12/03/2026 21:01:59</t>
  </si>
  <si>
    <t>12755</t>
  </si>
  <si>
    <t>12/03/2026 21:05:09</t>
  </si>
  <si>
    <t>1773360246</t>
  </si>
  <si>
    <t>12/03/2026 21:25:04</t>
  </si>
  <si>
    <t>12/03/2026 21:44:18</t>
  </si>
  <si>
    <t>202603122143</t>
  </si>
  <si>
    <t>12/03/2026 23:42:26</t>
  </si>
  <si>
    <t>12756</t>
  </si>
  <si>
    <t>13/03/2026 00:39:50</t>
  </si>
  <si>
    <t>202603130039</t>
  </si>
  <si>
    <t>13/03/2026 00:59:15</t>
  </si>
  <si>
    <t>13/03/2026 03:30:12</t>
  </si>
  <si>
    <t>13/03/2026 04:08:09</t>
  </si>
  <si>
    <t>202603130407</t>
  </si>
  <si>
    <t>13/03/2026 06:16:32</t>
  </si>
  <si>
    <t>13/03/2026 07:13:51</t>
  </si>
  <si>
    <t>13/03/2026 07:26:08</t>
  </si>
  <si>
    <t>202603130725</t>
  </si>
  <si>
    <t>13/03/2026 07:41:59</t>
  </si>
  <si>
    <t>12822</t>
  </si>
  <si>
    <t>EDINILSON SILVA DE OLIVEIRA</t>
  </si>
  <si>
    <t>13/03/2026 07:47:23</t>
  </si>
  <si>
    <t>193522</t>
  </si>
  <si>
    <t>13/03/2026 07:47:43</t>
  </si>
  <si>
    <t>13/03/2026 08:01:20</t>
  </si>
  <si>
    <t>13/03/2026 08:27:41</t>
  </si>
  <si>
    <t>13/03/2026 08:29:12</t>
  </si>
  <si>
    <t>202603130828</t>
  </si>
  <si>
    <t>13/03/2026 08:30:30</t>
  </si>
  <si>
    <t>13/03/2026 09:48:08</t>
  </si>
  <si>
    <t>13/03/2026 10:03:12</t>
  </si>
  <si>
    <t>130336122</t>
  </si>
  <si>
    <t>PQL3980</t>
  </si>
  <si>
    <t>13/03/2026 10:12:45</t>
  </si>
  <si>
    <t>MARCH</t>
  </si>
  <si>
    <t>NISSAN</t>
  </si>
  <si>
    <t>13/03/2026 12:04:31</t>
  </si>
  <si>
    <t>12779</t>
  </si>
  <si>
    <t>13/03/2026 14:02:14</t>
  </si>
  <si>
    <t>130350518</t>
  </si>
  <si>
    <t>13/03/2026 14:03:38</t>
  </si>
  <si>
    <t>130350595</t>
  </si>
  <si>
    <t>13/03/2026 14:19:38</t>
  </si>
  <si>
    <t>116880</t>
  </si>
  <si>
    <t>13/03/2026 14:20:03</t>
  </si>
  <si>
    <t>130351</t>
  </si>
  <si>
    <t>13/03/2026 14:50:22</t>
  </si>
  <si>
    <t>13/03/2026 14:51:08</t>
  </si>
  <si>
    <t>13/03/2026 14:58:53</t>
  </si>
  <si>
    <t>13/03/2026 15:10:25</t>
  </si>
  <si>
    <t>202603131509</t>
  </si>
  <si>
    <t>13/03/2026 15:12:27</t>
  </si>
  <si>
    <t>13/03/2026 15:48:43</t>
  </si>
  <si>
    <t>54729521153</t>
  </si>
  <si>
    <t>60645800107557973</t>
  </si>
  <si>
    <t>13/03/2026 15:51:21</t>
  </si>
  <si>
    <t>70214744151</t>
  </si>
  <si>
    <t>13/03/2026 15:54:39</t>
  </si>
  <si>
    <t>13/03/2026 16:10:28</t>
  </si>
  <si>
    <t>13/03/2026 16:38:05</t>
  </si>
  <si>
    <t>13/03/2026 16:56:20</t>
  </si>
  <si>
    <t>13/03/2026 17:02:56</t>
  </si>
  <si>
    <t>12785</t>
  </si>
  <si>
    <t>13/03/2026 17:08:23</t>
  </si>
  <si>
    <t>130361654</t>
  </si>
  <si>
    <t>13/03/2026 17:10:11</t>
  </si>
  <si>
    <t>202603131709</t>
  </si>
  <si>
    <t>13/03/2026 18:45:07</t>
  </si>
  <si>
    <t>60645800106956305</t>
  </si>
  <si>
    <t>13/03/2026 18:57:30</t>
  </si>
  <si>
    <t>130368171</t>
  </si>
  <si>
    <t>13/03/2026 19:13:58</t>
  </si>
  <si>
    <t>13/03/2026 19:37:57</t>
  </si>
  <si>
    <t>13/03/2026 20:03:21</t>
  </si>
  <si>
    <t>130372115</t>
  </si>
  <si>
    <t>13/03/2026 20:13:57</t>
  </si>
  <si>
    <t>130372629</t>
  </si>
  <si>
    <t>13/03/2026 23:35:59</t>
  </si>
  <si>
    <t>202603132334</t>
  </si>
  <si>
    <t>14/03/2026 01:18:34</t>
  </si>
  <si>
    <t>14/03/2026 01:41:30</t>
  </si>
  <si>
    <t>1773463231</t>
  </si>
  <si>
    <t>14/03/2026 04:12:05</t>
  </si>
  <si>
    <t>140314865</t>
  </si>
  <si>
    <t>14/03/2026 04:21:22</t>
  </si>
  <si>
    <t>202603140420</t>
  </si>
  <si>
    <t>14/03/2026 04:26:40</t>
  </si>
  <si>
    <t>14/03/2026 04:58:18</t>
  </si>
  <si>
    <t>202603140457</t>
  </si>
  <si>
    <t>14/03/2026 06:10:18</t>
  </si>
  <si>
    <t>140322168</t>
  </si>
  <si>
    <t>14/03/2026 06:11:12</t>
  </si>
  <si>
    <t>140322227</t>
  </si>
  <si>
    <t>14/03/2026 06:18:52</t>
  </si>
  <si>
    <t>140322681</t>
  </si>
  <si>
    <t>14/03/2026 06:19:16</t>
  </si>
  <si>
    <t>140322682</t>
  </si>
  <si>
    <t>14/03/2026 06:23:29</t>
  </si>
  <si>
    <t>14/03/2026 06:28:11</t>
  </si>
  <si>
    <t>14/03/2026 07:21:48</t>
  </si>
  <si>
    <t>14/03/2026 07:25:09</t>
  </si>
  <si>
    <t>14/03/2026 07:37:00</t>
  </si>
  <si>
    <t>140327356</t>
  </si>
  <si>
    <t>14/03/2026 08:24:34</t>
  </si>
  <si>
    <t>14/03/2026 08:25:45</t>
  </si>
  <si>
    <t>140330</t>
  </si>
  <si>
    <t>14/03/2026 08:29:36</t>
  </si>
  <si>
    <t>14/03/2026 09:12:47</t>
  </si>
  <si>
    <t>140333100</t>
  </si>
  <si>
    <t>14/03/2026 09:39:08</t>
  </si>
  <si>
    <t>202603140938</t>
  </si>
  <si>
    <t>14/03/2026 09:43:09</t>
  </si>
  <si>
    <t>140334942</t>
  </si>
  <si>
    <t>14/03/2026 10:43:24</t>
  </si>
  <si>
    <t>14/03/2026 11:00:42</t>
  </si>
  <si>
    <t>140339577</t>
  </si>
  <si>
    <t>14/03/2026 11:17:10</t>
  </si>
  <si>
    <t>140340</t>
  </si>
  <si>
    <t>14/03/2026 12:31:52</t>
  </si>
  <si>
    <t>140345</t>
  </si>
  <si>
    <t>14/03/2026 13:51:36</t>
  </si>
  <si>
    <t>202603141350</t>
  </si>
  <si>
    <t>14/03/2026 15:36:50</t>
  </si>
  <si>
    <t>202603141536</t>
  </si>
  <si>
    <t>14/03/2026 15:42:55</t>
  </si>
  <si>
    <t>140356502</t>
  </si>
  <si>
    <t>14/03/2026 15:52:31</t>
  </si>
  <si>
    <t>202603141552</t>
  </si>
  <si>
    <t>14/03/2026 16:10:24</t>
  </si>
  <si>
    <t>14/03/2026 16:21:20</t>
  </si>
  <si>
    <t>14/03/2026 16:32:30</t>
  </si>
  <si>
    <t>117318</t>
  </si>
  <si>
    <t>14/03/2026 16:37:29</t>
  </si>
  <si>
    <t>59829</t>
  </si>
  <si>
    <t>AGDA GOMES DA SILVA RODRIGUES</t>
  </si>
  <si>
    <t>14/03/2026 16:47:30</t>
  </si>
  <si>
    <t>12801</t>
  </si>
  <si>
    <t>14/03/2026 16:52:26</t>
  </si>
  <si>
    <t>14/03/2026 16:58:31</t>
  </si>
  <si>
    <t>14/03/2026 17:05:45</t>
  </si>
  <si>
    <t>14/03/2026 17:26:48</t>
  </si>
  <si>
    <t>140362602</t>
  </si>
  <si>
    <t>14/03/2026 17:44:42</t>
  </si>
  <si>
    <t>14/03/2026 17:49:48</t>
  </si>
  <si>
    <t>140364</t>
  </si>
  <si>
    <t>14/03/2026 18:13:54</t>
  </si>
  <si>
    <t>12803</t>
  </si>
  <si>
    <t>14/03/2026 18:24:03</t>
  </si>
  <si>
    <t>202603141823</t>
  </si>
  <si>
    <t>14/03/2026 18:27:14</t>
  </si>
  <si>
    <t>140366364</t>
  </si>
  <si>
    <t>14/03/2026 18:34:25</t>
  </si>
  <si>
    <t>140366794</t>
  </si>
  <si>
    <t>14/03/2026 18:51:09</t>
  </si>
  <si>
    <t>14/03/2026 19:09:17</t>
  </si>
  <si>
    <t>140368907</t>
  </si>
  <si>
    <t>14/03/2026 19:40:22</t>
  </si>
  <si>
    <t>202603141939</t>
  </si>
  <si>
    <t>14/03/2026 19:46:00</t>
  </si>
  <si>
    <t>202603141945</t>
  </si>
  <si>
    <t>14/03/2026 19:46:46</t>
  </si>
  <si>
    <t>202603141946</t>
  </si>
  <si>
    <t>14/03/2026 21:14:08</t>
  </si>
  <si>
    <t>14/03/2026 22:50:32</t>
  </si>
  <si>
    <t>202603142249</t>
  </si>
  <si>
    <t>14/03/2026 23:08:07</t>
  </si>
  <si>
    <t>14/03/2026 23:33:34</t>
  </si>
  <si>
    <t>12807</t>
  </si>
  <si>
    <t>15/03/2026 00:51:06</t>
  </si>
  <si>
    <t>202603150050</t>
  </si>
  <si>
    <t>15/03/2026 01:39:30</t>
  </si>
  <si>
    <t>15/03/2026 01:45:35</t>
  </si>
  <si>
    <t>15/03/2026 03:03:59</t>
  </si>
  <si>
    <t>15/03/2026 03:45:37</t>
  </si>
  <si>
    <t>202603150344</t>
  </si>
  <si>
    <t>15/03/2026 04:36:54</t>
  </si>
  <si>
    <t>15/03/2026 04:45:09</t>
  </si>
  <si>
    <t>15/03/2026 04:59:03</t>
  </si>
  <si>
    <t>12809</t>
  </si>
  <si>
    <t>15/03/2026 07:20:49</t>
  </si>
  <si>
    <t>150326381</t>
  </si>
  <si>
    <t>15/03/2026 07:56:29</t>
  </si>
  <si>
    <t>194208</t>
  </si>
  <si>
    <t>15/03/2026 09:01:51</t>
  </si>
  <si>
    <t>15/03/2026 10:26:51</t>
  </si>
  <si>
    <t>15/03/2026 12:03:08</t>
  </si>
  <si>
    <t>150343</t>
  </si>
  <si>
    <t>15/03/2026 13:11:13</t>
  </si>
  <si>
    <t>15/03/2026 14:01:08</t>
  </si>
  <si>
    <t>202603151400</t>
  </si>
  <si>
    <t>15/03/2026 14:05:29</t>
  </si>
  <si>
    <t>15/03/2026 15:18:58</t>
  </si>
  <si>
    <t>15/03/2026 15:55:26</t>
  </si>
  <si>
    <t>383947</t>
  </si>
  <si>
    <t>15/03/2026 16:01:16</t>
  </si>
  <si>
    <t>15/03/2026 16:07:01</t>
  </si>
  <si>
    <t>150357927</t>
  </si>
  <si>
    <t>15/03/2026 16:26:18</t>
  </si>
  <si>
    <t>15/03/2026 17:00:23</t>
  </si>
  <si>
    <t>150361180</t>
  </si>
  <si>
    <t>15/03/2026 17:24:53</t>
  </si>
  <si>
    <t>150362608</t>
  </si>
  <si>
    <t>15/03/2026 17:48:32</t>
  </si>
  <si>
    <t>15/03/2026 18:09:33</t>
  </si>
  <si>
    <t>15/03/2026 18:49:20</t>
  </si>
  <si>
    <t>15/03/2026 18:49:58</t>
  </si>
  <si>
    <t>15/03/2026 20:50:32</t>
  </si>
  <si>
    <t>15/03/2026 22:33:17</t>
  </si>
  <si>
    <t>15/03/2026 23:00:03</t>
  </si>
  <si>
    <t>150382757</t>
  </si>
  <si>
    <t>16/03/2026 00:18:10</t>
  </si>
  <si>
    <t>16/03/2026 00:35:57</t>
  </si>
  <si>
    <t>12824</t>
  </si>
  <si>
    <t>16/03/2026 04:46:44</t>
  </si>
  <si>
    <t>202603160445</t>
  </si>
  <si>
    <t>16/03/2026 05:17:40</t>
  </si>
  <si>
    <t>21142903</t>
  </si>
  <si>
    <t>POSTO FAISAO</t>
  </si>
  <si>
    <t>CURVELO</t>
  </si>
  <si>
    <t>16/03/2026 05:18:53</t>
  </si>
  <si>
    <t>16/03/2026 05:29:22</t>
  </si>
  <si>
    <t>16/03/2026 06:37:02</t>
  </si>
  <si>
    <t>12825</t>
  </si>
  <si>
    <t>16/03/2026 07:21:46</t>
  </si>
  <si>
    <t>1773656446</t>
  </si>
  <si>
    <t>16/03/2026 07:23:34</t>
  </si>
  <si>
    <t>16/03/2026 07:53:46</t>
  </si>
  <si>
    <t>16/03/2026 07:58:25</t>
  </si>
  <si>
    <t>160328653</t>
  </si>
  <si>
    <t>16/03/2026 08:11:33</t>
  </si>
  <si>
    <t>160329261</t>
  </si>
  <si>
    <t>16/03/2026 08:26:18</t>
  </si>
  <si>
    <t>16/03/2026 08:28:40</t>
  </si>
  <si>
    <t>202603160827</t>
  </si>
  <si>
    <t>16/03/2026 08:30:54</t>
  </si>
  <si>
    <t>160330609</t>
  </si>
  <si>
    <t>16/03/2026 08:37:18</t>
  </si>
  <si>
    <t>160330965</t>
  </si>
  <si>
    <t>16/03/2026 08:43:44</t>
  </si>
  <si>
    <t>16/03/2026 08:56:39</t>
  </si>
  <si>
    <t>16/03/2026 09:01:02</t>
  </si>
  <si>
    <t>160332405</t>
  </si>
  <si>
    <t>16/03/2026 09:51:15</t>
  </si>
  <si>
    <t>160335425</t>
  </si>
  <si>
    <t>16/03/2026 10:03:28</t>
  </si>
  <si>
    <t>88640209</t>
  </si>
  <si>
    <t>AUTO POSTO CARVALHO E BORGES L</t>
  </si>
  <si>
    <t>PARACATU</t>
  </si>
  <si>
    <t>16/03/2026 10:06:44</t>
  </si>
  <si>
    <t>202603161005</t>
  </si>
  <si>
    <t>16/03/2026 10:31:58</t>
  </si>
  <si>
    <t>160337872</t>
  </si>
  <si>
    <t>16/03/2026 11:36:37</t>
  </si>
  <si>
    <t>160341729</t>
  </si>
  <si>
    <t>16/03/2026 13:17:40</t>
  </si>
  <si>
    <t>16/03/2026 13:27:17</t>
  </si>
  <si>
    <t>160348389</t>
  </si>
  <si>
    <t>16/03/2026 13:34:40</t>
  </si>
  <si>
    <t>160348834</t>
  </si>
  <si>
    <t>16/03/2026 13:36:15</t>
  </si>
  <si>
    <t>16/03/2026 14:40:25</t>
  </si>
  <si>
    <t>202603161439</t>
  </si>
  <si>
    <t>16/03/2026 14:52:17</t>
  </si>
  <si>
    <t>160353458</t>
  </si>
  <si>
    <t>16/03/2026 15:03:04</t>
  </si>
  <si>
    <t>202603161502</t>
  </si>
  <si>
    <t>16/03/2026 15:25:36</t>
  </si>
  <si>
    <t>16/03/2026 16:34:17</t>
  </si>
  <si>
    <t>16/03/2026 16:46:24</t>
  </si>
  <si>
    <t>16/03/2026 16:58:00</t>
  </si>
  <si>
    <t>160361038</t>
  </si>
  <si>
    <t>16/03/2026 17:00:45</t>
  </si>
  <si>
    <t>12855</t>
  </si>
  <si>
    <t>16/03/2026 17:22:23</t>
  </si>
  <si>
    <t>16/03/2026 17:33:02</t>
  </si>
  <si>
    <t>16/03/2026 17:36:24</t>
  </si>
  <si>
    <t>16/03/2026 17:38:03</t>
  </si>
  <si>
    <t>16/03/2026 17:50:24</t>
  </si>
  <si>
    <t>16/03/2026 17:56:56</t>
  </si>
  <si>
    <t>16/03/2026 18:02:47</t>
  </si>
  <si>
    <t>16/03/2026 18:36:17</t>
  </si>
  <si>
    <t>16/03/2026 19:09:41</t>
  </si>
  <si>
    <t>16/03/2026 19:14:59</t>
  </si>
  <si>
    <t>16/03/2026 19:25:08</t>
  </si>
  <si>
    <t>16/03/2026 19:33:34</t>
  </si>
  <si>
    <t>16/03/2026 19:51:05</t>
  </si>
  <si>
    <t>16/03/2026 20:19:23</t>
  </si>
  <si>
    <t>16/03/2026 20:20:43</t>
  </si>
  <si>
    <t>160372981</t>
  </si>
  <si>
    <t>16/03/2026 20:27:32</t>
  </si>
  <si>
    <t>16/03/2026 20:46:32</t>
  </si>
  <si>
    <t>16/03/2026 21:06:55</t>
  </si>
  <si>
    <t>202603162106</t>
  </si>
  <si>
    <t>16/03/2026 21:32:46</t>
  </si>
  <si>
    <t>202603162132</t>
  </si>
  <si>
    <t>16/03/2026 21:43:07</t>
  </si>
  <si>
    <t>17/03/2026 03:51:34</t>
  </si>
  <si>
    <t>17/03/2026 05:37:24</t>
  </si>
  <si>
    <t>17/03/2026 05:37:59</t>
  </si>
  <si>
    <t>170320012</t>
  </si>
  <si>
    <t>17/03/2026 05:38:13</t>
  </si>
  <si>
    <t>48867</t>
  </si>
  <si>
    <t>THAIS NADIA FERREIRA DOS SANTOS MARTINS</t>
  </si>
  <si>
    <t>17/03/2026 06:14:22</t>
  </si>
  <si>
    <t>17/03/2026 06:23:26</t>
  </si>
  <si>
    <t>17/03/2026 06:52:54</t>
  </si>
  <si>
    <t>170324698</t>
  </si>
  <si>
    <t>17/03/2026 07:01:16</t>
  </si>
  <si>
    <t>17/03/2026 07:07:36</t>
  </si>
  <si>
    <t>170325379</t>
  </si>
  <si>
    <t>17/03/2026 07:19:45</t>
  </si>
  <si>
    <t>17/03/2026 07:26:14</t>
  </si>
  <si>
    <t>202603170725</t>
  </si>
  <si>
    <t>17/03/2026 07:28:36</t>
  </si>
  <si>
    <t>17/03/2026 07:35:51</t>
  </si>
  <si>
    <t>17/03/2026 07:40:29</t>
  </si>
  <si>
    <t>202603170739</t>
  </si>
  <si>
    <t>17/03/2026 07:50:27</t>
  </si>
  <si>
    <t>17/03/2026 08:01:32</t>
  </si>
  <si>
    <t>170328</t>
  </si>
  <si>
    <t>17/03/2026 09:09:30</t>
  </si>
  <si>
    <t>170332898</t>
  </si>
  <si>
    <t>17/03/2026 09:13:18</t>
  </si>
  <si>
    <t>202603170912</t>
  </si>
  <si>
    <t>17/03/2026 09:20:37</t>
  </si>
  <si>
    <t>17/03/2026 10:12:11</t>
  </si>
  <si>
    <t>170336677</t>
  </si>
  <si>
    <t>17/03/2026 10:43:51</t>
  </si>
  <si>
    <t>170338587</t>
  </si>
  <si>
    <t>17/03/2026 11:05:00</t>
  </si>
  <si>
    <t>17/03/2026 11:23:32</t>
  </si>
  <si>
    <t>170340930</t>
  </si>
  <si>
    <t>17/03/2026 11:24:58</t>
  </si>
  <si>
    <t>170341022</t>
  </si>
  <si>
    <t>17/03/2026 13:20:30</t>
  </si>
  <si>
    <t>17/03/2026 13:31:25</t>
  </si>
  <si>
    <t>202603171330</t>
  </si>
  <si>
    <t>17/03/2026 13:58:20</t>
  </si>
  <si>
    <t>202603171357</t>
  </si>
  <si>
    <t>17/03/2026 15:03:53</t>
  </si>
  <si>
    <t>202603171503</t>
  </si>
  <si>
    <t>17/03/2026 15:06:13</t>
  </si>
  <si>
    <t>170354316</t>
  </si>
  <si>
    <t>17/03/2026 15:26:51</t>
  </si>
  <si>
    <t>170355607</t>
  </si>
  <si>
    <t>17/03/2026 16:28:02</t>
  </si>
  <si>
    <t>170359203</t>
  </si>
  <si>
    <t>17/03/2026 16:29:44</t>
  </si>
  <si>
    <t>17/03/2026 16:37:08</t>
  </si>
  <si>
    <t>17/03/2026 16:55:27</t>
  </si>
  <si>
    <t>17/03/2026 17:01:46</t>
  </si>
  <si>
    <t>202603171700</t>
  </si>
  <si>
    <t>17/03/2026 17:06:17</t>
  </si>
  <si>
    <t>170361</t>
  </si>
  <si>
    <t>17/03/2026 17:19:22</t>
  </si>
  <si>
    <t>170362311</t>
  </si>
  <si>
    <t>17/03/2026 17:19:23</t>
  </si>
  <si>
    <t>17/03/2026 17:21:38</t>
  </si>
  <si>
    <t>170362444</t>
  </si>
  <si>
    <t>17/03/2026 17:33:55</t>
  </si>
  <si>
    <t>17/03/2026 17:45:45</t>
  </si>
  <si>
    <t>17/03/2026 18:19:02</t>
  </si>
  <si>
    <t>17/03/2026 18:20:45</t>
  </si>
  <si>
    <t>170365995</t>
  </si>
  <si>
    <t>17/03/2026 18:22:03</t>
  </si>
  <si>
    <t>202603171821</t>
  </si>
  <si>
    <t>17/03/2026 20:02:35</t>
  </si>
  <si>
    <t>170371917</t>
  </si>
  <si>
    <t>17/03/2026 20:41:34</t>
  </si>
  <si>
    <t>17/03/2026 21:18:23</t>
  </si>
  <si>
    <t>17/03/2026 21:48:42</t>
  </si>
  <si>
    <t>18/03/2026 01:21:50</t>
  </si>
  <si>
    <t>18/03/2026 02:21:11</t>
  </si>
  <si>
    <t>202603180220</t>
  </si>
  <si>
    <t>18/03/2026 03:09:04</t>
  </si>
  <si>
    <t>202603180308</t>
  </si>
  <si>
    <t>18/03/2026 04:20:01</t>
  </si>
  <si>
    <t>18/03/2026 04:39:04</t>
  </si>
  <si>
    <t>202603180438</t>
  </si>
  <si>
    <t>18/03/2026 05:02:22</t>
  </si>
  <si>
    <t>180317862</t>
  </si>
  <si>
    <t>18/03/2026 05:22:01</t>
  </si>
  <si>
    <t>18/03/2026 06:09:36</t>
  </si>
  <si>
    <t>18/03/2026 07:34:59</t>
  </si>
  <si>
    <t>195291</t>
  </si>
  <si>
    <t>18/03/2026 07:36:00</t>
  </si>
  <si>
    <t>18/03/2026 07:57:16</t>
  </si>
  <si>
    <t>18/03/2026 07:59:01</t>
  </si>
  <si>
    <t>18/03/2026 08:50:53</t>
  </si>
  <si>
    <t>18/03/2026 08:59:52</t>
  </si>
  <si>
    <t>180332346</t>
  </si>
  <si>
    <t>18/03/2026 09:52:31</t>
  </si>
  <si>
    <t>180335472</t>
  </si>
  <si>
    <t>18/03/2026 09:54:48</t>
  </si>
  <si>
    <t>18/03/2026 10:03:08</t>
  </si>
  <si>
    <t>18/03/2026 10:21:36</t>
  </si>
  <si>
    <t>18/03/2026 10:38:53</t>
  </si>
  <si>
    <t>202603181037</t>
  </si>
  <si>
    <t>18/03/2026 11:04:13</t>
  </si>
  <si>
    <t>202603181103</t>
  </si>
  <si>
    <t>RCS4P30</t>
  </si>
  <si>
    <t>18/03/2026 11:04:43</t>
  </si>
  <si>
    <t>ROÇADEIRAS</t>
  </si>
  <si>
    <t>180339798</t>
  </si>
  <si>
    <t>18/03/2026 11:41:02</t>
  </si>
  <si>
    <t>180342014</t>
  </si>
  <si>
    <t>18/03/2026 11:57:55</t>
  </si>
  <si>
    <t>180342992</t>
  </si>
  <si>
    <t>18/03/2026 11:58:50</t>
  </si>
  <si>
    <t>180343087</t>
  </si>
  <si>
    <t>18/03/2026 11:59:19</t>
  </si>
  <si>
    <t>202603181158</t>
  </si>
  <si>
    <t>18/03/2026 12:07:56</t>
  </si>
  <si>
    <t>18/03/2026 12:08:07</t>
  </si>
  <si>
    <t>18/03/2026 12:10:51</t>
  </si>
  <si>
    <t>18/03/2026 12:12:50</t>
  </si>
  <si>
    <t>202603181212</t>
  </si>
  <si>
    <t>18/03/2026 12:35:37</t>
  </si>
  <si>
    <t>95253815287</t>
  </si>
  <si>
    <t>18/03/2026 13:44:29</t>
  </si>
  <si>
    <t>18/03/2026 14:10:40</t>
  </si>
  <si>
    <t>180350</t>
  </si>
  <si>
    <t>18/03/2026 14:15:49</t>
  </si>
  <si>
    <t>18/03/2026 14:19:19</t>
  </si>
  <si>
    <t>180351507</t>
  </si>
  <si>
    <t>18/03/2026 15:41:26</t>
  </si>
  <si>
    <t>202603181540</t>
  </si>
  <si>
    <t>18/03/2026 16:05:16</t>
  </si>
  <si>
    <t>202603181604</t>
  </si>
  <si>
    <t>18/03/2026 16:33:08</t>
  </si>
  <si>
    <t>18/03/2026 16:38:53</t>
  </si>
  <si>
    <t>180359863</t>
  </si>
  <si>
    <t>18/03/2026 16:47:31</t>
  </si>
  <si>
    <t>18/03/2026 17:16:55</t>
  </si>
  <si>
    <t>180362217</t>
  </si>
  <si>
    <t>18/03/2026 17:23:20</t>
  </si>
  <si>
    <t>18/03/2026 18:05:54</t>
  </si>
  <si>
    <t>18/03/2026 18:06:50</t>
  </si>
  <si>
    <t>180365138</t>
  </si>
  <si>
    <t>18/03/2026 18:13:17</t>
  </si>
  <si>
    <t>180365</t>
  </si>
  <si>
    <t>18/03/2026 18:15:56</t>
  </si>
  <si>
    <t>18/03/2026 18:30:52</t>
  </si>
  <si>
    <t>18/03/2026 18:32:33</t>
  </si>
  <si>
    <t>18/03/2026 18:35:36</t>
  </si>
  <si>
    <t>18/03/2026 18:38:24</t>
  </si>
  <si>
    <t>18/03/2026 18:47:16</t>
  </si>
  <si>
    <t>18/03/2026 19:07:58</t>
  </si>
  <si>
    <t>18/03/2026 19:15:02</t>
  </si>
  <si>
    <t>75032465100</t>
  </si>
  <si>
    <t>18/03/2026 19:16:59</t>
  </si>
  <si>
    <t>202603181916</t>
  </si>
  <si>
    <t>18/03/2026 19:21:44</t>
  </si>
  <si>
    <t>180369630</t>
  </si>
  <si>
    <t>18/03/2026 19:24:53</t>
  </si>
  <si>
    <t>18/03/2026 19:25:58</t>
  </si>
  <si>
    <t>18/03/2026 19:28:22</t>
  </si>
  <si>
    <t>18/03/2026 19:32:28</t>
  </si>
  <si>
    <t>18/03/2026 19:34:20</t>
  </si>
  <si>
    <t>180370363</t>
  </si>
  <si>
    <t>18/03/2026 19:36:47</t>
  </si>
  <si>
    <t>1246381</t>
  </si>
  <si>
    <t>18/03/2026 19:38:07</t>
  </si>
  <si>
    <t>18/03/2026 19:43:41</t>
  </si>
  <si>
    <t>384413</t>
  </si>
  <si>
    <t>18/03/2026 19:55:14</t>
  </si>
  <si>
    <t>18/03/2026 19:57:16</t>
  </si>
  <si>
    <t>18/03/2026 20:01:26</t>
  </si>
  <si>
    <t>180372</t>
  </si>
  <si>
    <t>18/03/2026 20:45:59</t>
  </si>
  <si>
    <t>INSPECAO</t>
  </si>
  <si>
    <t>19/03/2026 04:25:56</t>
  </si>
  <si>
    <t>19/03/2026 05:44:40</t>
  </si>
  <si>
    <t>19/03/2026 06:28:22</t>
  </si>
  <si>
    <t>19/03/2026 06:39:40</t>
  </si>
  <si>
    <t>19/03/2026 06:39:48</t>
  </si>
  <si>
    <t>190323892</t>
  </si>
  <si>
    <t>19/03/2026 07:11:38</t>
  </si>
  <si>
    <t>202603190711</t>
  </si>
  <si>
    <t>19/03/2026 07:15:09</t>
  </si>
  <si>
    <t>19/03/2026 07:30:31</t>
  </si>
  <si>
    <t>19/03/2026 07:32:43</t>
  </si>
  <si>
    <t>MCR1N11</t>
  </si>
  <si>
    <t>19/03/2026 07:33:44</t>
  </si>
  <si>
    <t>MINI CARREGADEIRA</t>
  </si>
  <si>
    <t>19/03/2026 07:36:51</t>
  </si>
  <si>
    <t>19/03/2026 07:41:57</t>
  </si>
  <si>
    <t>1773916864</t>
  </si>
  <si>
    <t>19/03/2026 07:52:11</t>
  </si>
  <si>
    <t>19/03/2026 08:03:25</t>
  </si>
  <si>
    <t>19/03/2026 08:27:13</t>
  </si>
  <si>
    <t>190330345</t>
  </si>
  <si>
    <t>19/03/2026 08:41:15</t>
  </si>
  <si>
    <t>190331190</t>
  </si>
  <si>
    <t>19/03/2026 08:59:19</t>
  </si>
  <si>
    <t>190332281</t>
  </si>
  <si>
    <t>19/03/2026 09:31:12</t>
  </si>
  <si>
    <t>190334228</t>
  </si>
  <si>
    <t>19/03/2026 11:16:26</t>
  </si>
  <si>
    <t>19/03/2026 12:08:12</t>
  </si>
  <si>
    <t>19/03/2026 12:19:27</t>
  </si>
  <si>
    <t>190344309</t>
  </si>
  <si>
    <t>19/03/2026 13:10:04</t>
  </si>
  <si>
    <t>19/03/2026 13:30:45</t>
  </si>
  <si>
    <t>190348584</t>
  </si>
  <si>
    <t>19/03/2026 13:32:59</t>
  </si>
  <si>
    <t>190348732</t>
  </si>
  <si>
    <t>19/03/2026 13:34:15</t>
  </si>
  <si>
    <t>190348783</t>
  </si>
  <si>
    <t>19/03/2026 14:23:11</t>
  </si>
  <si>
    <t>19/03/2026 15:29:22</t>
  </si>
  <si>
    <t>19/03/2026 15:59:31</t>
  </si>
  <si>
    <t>190357499</t>
  </si>
  <si>
    <t>19/03/2026 16:19:19</t>
  </si>
  <si>
    <t>202603191618</t>
  </si>
  <si>
    <t>19/03/2026 16:25:24</t>
  </si>
  <si>
    <t>190359046</t>
  </si>
  <si>
    <t>19/03/2026 16:27:13</t>
  </si>
  <si>
    <t>190359160</t>
  </si>
  <si>
    <t>19/03/2026 16:54:41</t>
  </si>
  <si>
    <t>19/03/2026 17:02:48</t>
  </si>
  <si>
    <t>19/03/2026 17:08:51</t>
  </si>
  <si>
    <t>190361516</t>
  </si>
  <si>
    <t>19/03/2026 17:23:27</t>
  </si>
  <si>
    <t>202603191722</t>
  </si>
  <si>
    <t>19/03/2026 17:31:39</t>
  </si>
  <si>
    <t>19/03/2026 17:33:35</t>
  </si>
  <si>
    <t>19/03/2026 17:33:38</t>
  </si>
  <si>
    <t>19/03/2026 17:55:17</t>
  </si>
  <si>
    <t>19/03/2026 18:18:05</t>
  </si>
  <si>
    <t>202603191817</t>
  </si>
  <si>
    <t>19/03/2026 18:31:57</t>
  </si>
  <si>
    <t>319432</t>
  </si>
  <si>
    <t>19/03/2026 18:32:18</t>
  </si>
  <si>
    <t>190366</t>
  </si>
  <si>
    <t>19/03/2026 18:36:28</t>
  </si>
  <si>
    <t>19/03/2026 18:42:48</t>
  </si>
  <si>
    <t>19/03/2026 18:44:54</t>
  </si>
  <si>
    <t>19/03/2026 19:07:12</t>
  </si>
  <si>
    <t>19/03/2026 19:21:34</t>
  </si>
  <si>
    <t>19/03/2026 19:25:32</t>
  </si>
  <si>
    <t>19/03/2026 19:38:39</t>
  </si>
  <si>
    <t>384545</t>
  </si>
  <si>
    <t>19/03/2026 20:04:00</t>
  </si>
  <si>
    <t>190372</t>
  </si>
  <si>
    <t>19/03/2026 20:59:02</t>
  </si>
  <si>
    <t>202603192058</t>
  </si>
  <si>
    <t>19/03/2026 21:05:43</t>
  </si>
  <si>
    <t>190375853</t>
  </si>
  <si>
    <t>19/03/2026 22:07:09</t>
  </si>
  <si>
    <t>12924</t>
  </si>
  <si>
    <t>20/03/2026 04:01:44</t>
  </si>
  <si>
    <t>200314226</t>
  </si>
  <si>
    <t>20/03/2026 06:04:45</t>
  </si>
  <si>
    <t>20/03/2026 06:31:46</t>
  </si>
  <si>
    <t>202603200630</t>
  </si>
  <si>
    <t>20/03/2026 06:33:49</t>
  </si>
  <si>
    <t>12926</t>
  </si>
  <si>
    <t>20/03/2026 06:39:38</t>
  </si>
  <si>
    <t>20/03/2026 07:09:18</t>
  </si>
  <si>
    <t>20/03/2026 07:13:26</t>
  </si>
  <si>
    <t>200325</t>
  </si>
  <si>
    <t>20/03/2026 07:29:01</t>
  </si>
  <si>
    <t>200326884</t>
  </si>
  <si>
    <t>20/03/2026 07:32:52</t>
  </si>
  <si>
    <t>20/03/2026 07:55:46</t>
  </si>
  <si>
    <t>20/03/2026 08:04:43</t>
  </si>
  <si>
    <t>196185</t>
  </si>
  <si>
    <t>20/03/2026 08:15:15</t>
  </si>
  <si>
    <t>200329633</t>
  </si>
  <si>
    <t>20/03/2026 08:24:06</t>
  </si>
  <si>
    <t>20/03/2026 08:37:09</t>
  </si>
  <si>
    <t>20/03/2026 08:38:22</t>
  </si>
  <si>
    <t>200331032</t>
  </si>
  <si>
    <t>20/03/2026 09:26:25</t>
  </si>
  <si>
    <t>200333861</t>
  </si>
  <si>
    <t>20/03/2026 10:05:11</t>
  </si>
  <si>
    <t>200336239</t>
  </si>
  <si>
    <t>20/03/2026 10:18:43</t>
  </si>
  <si>
    <t>200337073</t>
  </si>
  <si>
    <t>20/03/2026 10:34:13</t>
  </si>
  <si>
    <t>2258935</t>
  </si>
  <si>
    <t>20/03/2026 10:47:36</t>
  </si>
  <si>
    <t>20/03/2026 10:58:05</t>
  </si>
  <si>
    <t>20/03/2026 11:01:50</t>
  </si>
  <si>
    <t>02210303</t>
  </si>
  <si>
    <t>POSTO VERA CRUZ</t>
  </si>
  <si>
    <t>200339662</t>
  </si>
  <si>
    <t>20/03/2026 11:33:33</t>
  </si>
  <si>
    <t>202603201132</t>
  </si>
  <si>
    <t>20/03/2026 12:12:43</t>
  </si>
  <si>
    <t>20/03/2026 13:20:34</t>
  </si>
  <si>
    <t>20/03/2026 13:44:08</t>
  </si>
  <si>
    <t>20/03/2026 14:18:50</t>
  </si>
  <si>
    <t>12932</t>
  </si>
  <si>
    <t>20/03/2026 15:14:25</t>
  </si>
  <si>
    <t>200354765</t>
  </si>
  <si>
    <t>20/03/2026 15:29:23</t>
  </si>
  <si>
    <t>70721</t>
  </si>
  <si>
    <t>PAULO HENRIQUE SILVA COSTA</t>
  </si>
  <si>
    <t>200355685</t>
  </si>
  <si>
    <t>20/03/2026 16:35:33</t>
  </si>
  <si>
    <t>200359726</t>
  </si>
  <si>
    <t>20/03/2026 16:42:52</t>
  </si>
  <si>
    <t>200360</t>
  </si>
  <si>
    <t>20/03/2026 16:46:05</t>
  </si>
  <si>
    <t>20/03/2026 16:46:28</t>
  </si>
  <si>
    <t>20/03/2026 16:56:17</t>
  </si>
  <si>
    <t>202603201655</t>
  </si>
  <si>
    <t>20/03/2026 16:56:49</t>
  </si>
  <si>
    <t>20/03/2026 16:57:00</t>
  </si>
  <si>
    <t>200360964</t>
  </si>
  <si>
    <t>20/03/2026 17:01:48</t>
  </si>
  <si>
    <t>20/03/2026 17:07:36</t>
  </si>
  <si>
    <t>200361604</t>
  </si>
  <si>
    <t>20/03/2026 17:14:26</t>
  </si>
  <si>
    <t>200361799</t>
  </si>
  <si>
    <t>20/03/2026 17:46:21</t>
  </si>
  <si>
    <t>20/03/2026 17:47:11</t>
  </si>
  <si>
    <t>20/03/2026 17:54:14</t>
  </si>
  <si>
    <t>20/03/2026 18:13:45</t>
  </si>
  <si>
    <t>200365549</t>
  </si>
  <si>
    <t>20/03/2026 18:15:27</t>
  </si>
  <si>
    <t>1248669</t>
  </si>
  <si>
    <t>20/03/2026 18:21:50</t>
  </si>
  <si>
    <t>20/03/2026 18:43:21</t>
  </si>
  <si>
    <t>200367352</t>
  </si>
  <si>
    <t>20/03/2026 18:49:45</t>
  </si>
  <si>
    <t>200367706</t>
  </si>
  <si>
    <t>20/03/2026 18:57:46</t>
  </si>
  <si>
    <t>119640</t>
  </si>
  <si>
    <t>20/03/2026 18:58:03</t>
  </si>
  <si>
    <t>20/03/2026 19:19:08</t>
  </si>
  <si>
    <t>20/03/2026 19:31:48</t>
  </si>
  <si>
    <t>20/03/2026 19:37:19</t>
  </si>
  <si>
    <t>200370349</t>
  </si>
  <si>
    <t>20/03/2026 19:43:26</t>
  </si>
  <si>
    <t>202603201942</t>
  </si>
  <si>
    <t>20/03/2026 20:04:23</t>
  </si>
  <si>
    <t>20/03/2026 20:33:16</t>
  </si>
  <si>
    <t>20/03/2026 20:39:45</t>
  </si>
  <si>
    <t>20/03/2026 21:54:42</t>
  </si>
  <si>
    <t>20/03/2026 22:00:24</t>
  </si>
  <si>
    <t>200379</t>
  </si>
  <si>
    <t>20/03/2026 22:19:53</t>
  </si>
  <si>
    <t>202603202219</t>
  </si>
  <si>
    <t>21/03/2026 04:26:40</t>
  </si>
  <si>
    <t>202603210425</t>
  </si>
  <si>
    <t>21/03/2026 04:45:11</t>
  </si>
  <si>
    <t>12936</t>
  </si>
  <si>
    <t>21/03/2026 06:10:24</t>
  </si>
  <si>
    <t>21/03/2026 06:52:11</t>
  </si>
  <si>
    <t>210324468</t>
  </si>
  <si>
    <t>21/03/2026 07:05:13</t>
  </si>
  <si>
    <t>21/03/2026 07:23:48</t>
  </si>
  <si>
    <t>21/03/2026 07:28:25</t>
  </si>
  <si>
    <t>21/03/2026 07:51:30</t>
  </si>
  <si>
    <t>21/03/2026 08:04:55</t>
  </si>
  <si>
    <t>210329</t>
  </si>
  <si>
    <t>21/03/2026 08:58:29</t>
  </si>
  <si>
    <t>21/03/2026 09:21:53</t>
  </si>
  <si>
    <t>202603210921</t>
  </si>
  <si>
    <t>21/03/2026 09:35:11</t>
  </si>
  <si>
    <t>202603210934</t>
  </si>
  <si>
    <t>21/03/2026 12:41:22</t>
  </si>
  <si>
    <t>210345604</t>
  </si>
  <si>
    <t>21/03/2026 14:03:53</t>
  </si>
  <si>
    <t>202603211402</t>
  </si>
  <si>
    <t>21/03/2026 14:39:52</t>
  </si>
  <si>
    <t>21/03/2026 14:47:16</t>
  </si>
  <si>
    <t>210353168</t>
  </si>
  <si>
    <t>21/03/2026 15:10:22</t>
  </si>
  <si>
    <t>21/03/2026 15:23:53</t>
  </si>
  <si>
    <t>210355347</t>
  </si>
  <si>
    <t>21/03/2026 16:08:41</t>
  </si>
  <si>
    <t>21/03/2026 16:54:49</t>
  </si>
  <si>
    <t>21/03/2026 16:56:23</t>
  </si>
  <si>
    <t>210360</t>
  </si>
  <si>
    <t>21/03/2026 16:56:31</t>
  </si>
  <si>
    <t>21/03/2026 17:06:57</t>
  </si>
  <si>
    <t>21/03/2026 17:09:27</t>
  </si>
  <si>
    <t>21/03/2026 17:30:33</t>
  </si>
  <si>
    <t>21/03/2026 17:36:23</t>
  </si>
  <si>
    <t>21/03/2026 18:10:39</t>
  </si>
  <si>
    <t>210365392</t>
  </si>
  <si>
    <t>21/03/2026 18:15:38</t>
  </si>
  <si>
    <t>21/03/2026 20:00:14</t>
  </si>
  <si>
    <t>21/03/2026 20:34:54</t>
  </si>
  <si>
    <t>1774136045</t>
  </si>
  <si>
    <t>21/03/2026 20:46:42</t>
  </si>
  <si>
    <t>21/03/2026 20:57:57</t>
  </si>
  <si>
    <t>210375432</t>
  </si>
  <si>
    <t>21/03/2026 21:36:42</t>
  </si>
  <si>
    <t>21/03/2026 21:45:25</t>
  </si>
  <si>
    <t>21/03/2026 21:54:26</t>
  </si>
  <si>
    <t>202603212153</t>
  </si>
  <si>
    <t>21/03/2026 22:40:17</t>
  </si>
  <si>
    <t>21/03/2026 23:14:47</t>
  </si>
  <si>
    <t>202603212314</t>
  </si>
  <si>
    <t>22/03/2026 05:53:45</t>
  </si>
  <si>
    <t>202603220551</t>
  </si>
  <si>
    <t>22/03/2026 06:38:46</t>
  </si>
  <si>
    <t>22/03/2026 06:57:53</t>
  </si>
  <si>
    <t>22/03/2026 07:59:10</t>
  </si>
  <si>
    <t>220328</t>
  </si>
  <si>
    <t>22/03/2026 07:59:12</t>
  </si>
  <si>
    <t>22/03/2026 09:56:23</t>
  </si>
  <si>
    <t>22/03/2026 10:01:45</t>
  </si>
  <si>
    <t>202603221000</t>
  </si>
  <si>
    <t>22/03/2026 10:28:04</t>
  </si>
  <si>
    <t>220337596</t>
  </si>
  <si>
    <t>22/03/2026 11:36:21</t>
  </si>
  <si>
    <t>1774190114</t>
  </si>
  <si>
    <t>22/03/2026 12:02:05</t>
  </si>
  <si>
    <t>220343</t>
  </si>
  <si>
    <t>22/03/2026 12:58:05</t>
  </si>
  <si>
    <t>1774195019</t>
  </si>
  <si>
    <t>22/03/2026 15:24:08</t>
  </si>
  <si>
    <t>12950</t>
  </si>
  <si>
    <t>22/03/2026 16:55:48</t>
  </si>
  <si>
    <t>22/03/2026 16:58:44</t>
  </si>
  <si>
    <t>220361042</t>
  </si>
  <si>
    <t>22/03/2026 17:07:00</t>
  </si>
  <si>
    <t>220361535</t>
  </si>
  <si>
    <t>22/03/2026 17:17:18</t>
  </si>
  <si>
    <t>22/03/2026 17:23:07</t>
  </si>
  <si>
    <t>22/03/2026 17:26:43</t>
  </si>
  <si>
    <t>202603221726</t>
  </si>
  <si>
    <t>22/03/2026 17:33:38</t>
  </si>
  <si>
    <t>22/03/2026 17:34:16</t>
  </si>
  <si>
    <t>22/03/2026 18:14:42</t>
  </si>
  <si>
    <t>202603221814</t>
  </si>
  <si>
    <t>22/03/2026 18:19:28</t>
  </si>
  <si>
    <t>384930</t>
  </si>
  <si>
    <t>22/03/2026 18:36:51</t>
  </si>
  <si>
    <t>12952</t>
  </si>
  <si>
    <t>22/03/2026 18:43:00</t>
  </si>
  <si>
    <t>202603221842</t>
  </si>
  <si>
    <t>22/03/2026 18:44:19</t>
  </si>
  <si>
    <t>22/03/2026 19:40:13</t>
  </si>
  <si>
    <t>202603221939</t>
  </si>
  <si>
    <t>22/03/2026 20:43:34</t>
  </si>
  <si>
    <t>202603222042</t>
  </si>
  <si>
    <t>22/03/2026 21:07:34</t>
  </si>
  <si>
    <t>220375962</t>
  </si>
  <si>
    <t>22/03/2026 21:39:16</t>
  </si>
  <si>
    <t>22/03/2026 23:27:11</t>
  </si>
  <si>
    <t>22/03/2026 23:29:36</t>
  </si>
  <si>
    <t>23/03/2026 00:24:22</t>
  </si>
  <si>
    <t>23031383</t>
  </si>
  <si>
    <t>23/03/2026 04:04:36</t>
  </si>
  <si>
    <t>23/03/2026 05:00:59</t>
  </si>
  <si>
    <t>202603230500</t>
  </si>
  <si>
    <t>23/03/2026 05:05:58</t>
  </si>
  <si>
    <t>12953</t>
  </si>
  <si>
    <t>23/03/2026 05:13:02</t>
  </si>
  <si>
    <t>23/03/2026 05:47:01</t>
  </si>
  <si>
    <t>23/03/2026 06:07:58</t>
  </si>
  <si>
    <t>23/03/2026 06:16:43</t>
  </si>
  <si>
    <t>8567</t>
  </si>
  <si>
    <t>23/03/2026 06:26:46</t>
  </si>
  <si>
    <t>12955</t>
  </si>
  <si>
    <t>23/03/2026 07:14:25</t>
  </si>
  <si>
    <t>23/03/2026 07:16:10</t>
  </si>
  <si>
    <t>230326</t>
  </si>
  <si>
    <t>23/03/2026 07:27:32</t>
  </si>
  <si>
    <t>23/03/2026 07:54:47</t>
  </si>
  <si>
    <t>197250</t>
  </si>
  <si>
    <t>23/03/2026 08:01:56</t>
  </si>
  <si>
    <t>23/03/2026 08:07:22</t>
  </si>
  <si>
    <t>23/03/2026 08:16:36</t>
  </si>
  <si>
    <t>23/03/2026 08:38:07</t>
  </si>
  <si>
    <t>23/03/2026 08:42:31</t>
  </si>
  <si>
    <t>23/03/2026 09:24:54</t>
  </si>
  <si>
    <t>23/03/2026 10:01:51</t>
  </si>
  <si>
    <t>202603231001</t>
  </si>
  <si>
    <t>23/03/2026 11:07:12</t>
  </si>
  <si>
    <t>1774274788</t>
  </si>
  <si>
    <t>23/03/2026 11:24:06</t>
  </si>
  <si>
    <t>23/03/2026 11:36:49</t>
  </si>
  <si>
    <t>23/03/2026 12:43:18</t>
  </si>
  <si>
    <t>385023</t>
  </si>
  <si>
    <t>23/03/2026 13:55:10</t>
  </si>
  <si>
    <t>23/03/2026 14:48:15</t>
  </si>
  <si>
    <t>202603231447</t>
  </si>
  <si>
    <t>23/03/2026 14:57:57</t>
  </si>
  <si>
    <t>230353786</t>
  </si>
  <si>
    <t>23/03/2026 15:30:45</t>
  </si>
  <si>
    <t>23/03/2026 15:49:24</t>
  </si>
  <si>
    <t>23/03/2026 16:07:39</t>
  </si>
  <si>
    <t>230357967</t>
  </si>
  <si>
    <t>23/03/2026 16:29:50</t>
  </si>
  <si>
    <t>23/03/2026 16:47:47</t>
  </si>
  <si>
    <t>202603231646</t>
  </si>
  <si>
    <t>23/03/2026 17:19:27</t>
  </si>
  <si>
    <t>202603231718</t>
  </si>
  <si>
    <t>23/03/2026 17:28:17</t>
  </si>
  <si>
    <t>202603231727</t>
  </si>
  <si>
    <t>23/03/2026 17:38:04</t>
  </si>
  <si>
    <t>202603231737</t>
  </si>
  <si>
    <t>23/03/2026 17:45:56</t>
  </si>
  <si>
    <t>23/03/2026 17:46:39</t>
  </si>
  <si>
    <t>12974</t>
  </si>
  <si>
    <t>23/03/2026 18:07:31</t>
  </si>
  <si>
    <t>202603231807</t>
  </si>
  <si>
    <t>23/03/2026 18:19:45</t>
  </si>
  <si>
    <t>23/03/2026 18:42:24</t>
  </si>
  <si>
    <t>23/03/2026 19:10:37</t>
  </si>
  <si>
    <t>230368956</t>
  </si>
  <si>
    <t>23/03/2026 19:56:06</t>
  </si>
  <si>
    <t>23/03/2026 20:42:19</t>
  </si>
  <si>
    <t>12978</t>
  </si>
  <si>
    <t>24/03/2026 01:09:06</t>
  </si>
  <si>
    <t>12979</t>
  </si>
  <si>
    <t>24/03/2026 01:47:10</t>
  </si>
  <si>
    <t>24/03/2026 02:33:31</t>
  </si>
  <si>
    <t>202603240232</t>
  </si>
  <si>
    <t>24/03/2026 04:15:57</t>
  </si>
  <si>
    <t>202603240415</t>
  </si>
  <si>
    <t>24/03/2026 04:24:19</t>
  </si>
  <si>
    <t>24/03/2026 05:02:22</t>
  </si>
  <si>
    <t>202603240500</t>
  </si>
  <si>
    <t>24/03/2026 05:38:17</t>
  </si>
  <si>
    <t>24/03/2026 06:04:08</t>
  </si>
  <si>
    <t>24/03/2026 06:10:09</t>
  </si>
  <si>
    <t>12980</t>
  </si>
  <si>
    <t>24/03/2026 06:16:05</t>
  </si>
  <si>
    <t>24/03/2026 07:07:00</t>
  </si>
  <si>
    <t>24/03/2026 07:16:31</t>
  </si>
  <si>
    <t>24/03/2026 07:42:38</t>
  </si>
  <si>
    <t>240327664</t>
  </si>
  <si>
    <t>24/03/2026 08:01:48</t>
  </si>
  <si>
    <t>24/03/2026 08:11:07</t>
  </si>
  <si>
    <t>24/03/2026 08:24:22</t>
  </si>
  <si>
    <t>197732</t>
  </si>
  <si>
    <t>24/03/2026 08:36:08</t>
  </si>
  <si>
    <t>240330902</t>
  </si>
  <si>
    <t>24/03/2026 09:00:22</t>
  </si>
  <si>
    <t>202603240859</t>
  </si>
  <si>
    <t>24/03/2026 09:04:37</t>
  </si>
  <si>
    <t>240332596</t>
  </si>
  <si>
    <t>24/03/2026 09:31:16</t>
  </si>
  <si>
    <t>24/03/2026 09:40:43</t>
  </si>
  <si>
    <t>202603240939</t>
  </si>
  <si>
    <t>24/03/2026 09:43:56</t>
  </si>
  <si>
    <t>202603240943</t>
  </si>
  <si>
    <t>24/03/2026 09:51:06</t>
  </si>
  <si>
    <t>24/03/2026 10:11:56</t>
  </si>
  <si>
    <t>24/03/2026 10:14:03</t>
  </si>
  <si>
    <t>24/03/2026 10:15:17</t>
  </si>
  <si>
    <t>88866609</t>
  </si>
  <si>
    <t>AUTO POSTO HUDSON RV</t>
  </si>
  <si>
    <t>240336866</t>
  </si>
  <si>
    <t>24/03/2026 10:35:19</t>
  </si>
  <si>
    <t>240338059</t>
  </si>
  <si>
    <t>24/03/2026 10:44:12</t>
  </si>
  <si>
    <t>202603241043</t>
  </si>
  <si>
    <t>24/03/2026 11:53:26</t>
  </si>
  <si>
    <t>202603241152</t>
  </si>
  <si>
    <t>24/03/2026 12:15:17</t>
  </si>
  <si>
    <t>24/03/2026 12:17:24</t>
  </si>
  <si>
    <t>24/03/2026 12:26:15</t>
  </si>
  <si>
    <t>8764</t>
  </si>
  <si>
    <t>24/03/2026 12:27:51</t>
  </si>
  <si>
    <t>24/03/2026 12:38:05</t>
  </si>
  <si>
    <t>240345435</t>
  </si>
  <si>
    <t>24/03/2026 13:25:23</t>
  </si>
  <si>
    <t>1774369476</t>
  </si>
  <si>
    <t>24/03/2026 13:38:07</t>
  </si>
  <si>
    <t>24/03/2026 14:43:25</t>
  </si>
  <si>
    <t>24/03/2026 14:51:24</t>
  </si>
  <si>
    <t>240353395</t>
  </si>
  <si>
    <t>24/03/2026 15:03:40</t>
  </si>
  <si>
    <t>240354</t>
  </si>
  <si>
    <t>24/03/2026 16:01:23</t>
  </si>
  <si>
    <t>24/03/2026 16:49:12</t>
  </si>
  <si>
    <t>24/03/2026 17:03:56</t>
  </si>
  <si>
    <t>240361397</t>
  </si>
  <si>
    <t>24/03/2026 17:20:25</t>
  </si>
  <si>
    <t>24/03/2026 17:35:08</t>
  </si>
  <si>
    <t>202603241734</t>
  </si>
  <si>
    <t>24/03/2026 17:55:37</t>
  </si>
  <si>
    <t>240364</t>
  </si>
  <si>
    <t>24/03/2026 18:07:35</t>
  </si>
  <si>
    <t>24/03/2026 18:27:47</t>
  </si>
  <si>
    <t>13012</t>
  </si>
  <si>
    <t>24/03/2026 18:39:10</t>
  </si>
  <si>
    <t>24/03/2026 18:41:33</t>
  </si>
  <si>
    <t>24/03/2026 19:04:10</t>
  </si>
  <si>
    <t>202603241903</t>
  </si>
  <si>
    <t>24/03/2026 19:11:45</t>
  </si>
  <si>
    <t>202603241911</t>
  </si>
  <si>
    <t>24/03/2026 19:37:34</t>
  </si>
  <si>
    <t>24/03/2026 19:43:08</t>
  </si>
  <si>
    <t>202603241942</t>
  </si>
  <si>
    <t>24/03/2026 19:57:26</t>
  </si>
  <si>
    <t>240371774</t>
  </si>
  <si>
    <t>24/03/2026 20:10:36</t>
  </si>
  <si>
    <t>240372368</t>
  </si>
  <si>
    <t>24/03/2026 20:59:23</t>
  </si>
  <si>
    <t>13017</t>
  </si>
  <si>
    <t>24/03/2026 21:28:20</t>
  </si>
  <si>
    <t>24/03/2026 21:40:21</t>
  </si>
  <si>
    <t>202603242139</t>
  </si>
  <si>
    <t>24/03/2026 22:54:34</t>
  </si>
  <si>
    <t>24/03/2026 22:54:59</t>
  </si>
  <si>
    <t>24/03/2026 23:44:29</t>
  </si>
  <si>
    <t>202603242343</t>
  </si>
  <si>
    <t>25/03/2026 04:51:09</t>
  </si>
  <si>
    <t>250317210</t>
  </si>
  <si>
    <t>25/03/2026 04:52:43</t>
  </si>
  <si>
    <t>13018</t>
  </si>
  <si>
    <t>25/03/2026 06:14:37</t>
  </si>
  <si>
    <t>25/03/2026 06:16:13</t>
  </si>
  <si>
    <t>25/03/2026 06:51:39</t>
  </si>
  <si>
    <t>250324599</t>
  </si>
  <si>
    <t>25/03/2026 06:57:12</t>
  </si>
  <si>
    <t>250324948</t>
  </si>
  <si>
    <t>25/03/2026 07:04:52</t>
  </si>
  <si>
    <t>202603250704</t>
  </si>
  <si>
    <t>25/03/2026 07:05:50</t>
  </si>
  <si>
    <t>250325273</t>
  </si>
  <si>
    <t>25/03/2026 08:04:20</t>
  </si>
  <si>
    <t>25/03/2026 08:29:19</t>
  </si>
  <si>
    <t>25/03/2026 08:47:50</t>
  </si>
  <si>
    <t>250331624</t>
  </si>
  <si>
    <t>25/03/2026 09:15:33</t>
  </si>
  <si>
    <t>202603250914</t>
  </si>
  <si>
    <t>25/03/2026 09:37:33</t>
  </si>
  <si>
    <t>250334603</t>
  </si>
  <si>
    <t>25/03/2026 10:16:38</t>
  </si>
  <si>
    <t>202603251015</t>
  </si>
  <si>
    <t>25/03/2026 10:34:50</t>
  </si>
  <si>
    <t>250337999</t>
  </si>
  <si>
    <t>25/03/2026 11:08:48</t>
  </si>
  <si>
    <t>25/03/2026 11:29:04</t>
  </si>
  <si>
    <t>250341291</t>
  </si>
  <si>
    <t>25/03/2026 13:14:43</t>
  </si>
  <si>
    <t>25/03/2026 13:17:02</t>
  </si>
  <si>
    <t>25/03/2026 13:22:07</t>
  </si>
  <si>
    <t>25/03/2026 14:00:16</t>
  </si>
  <si>
    <t>25/03/2026 14:02:54</t>
  </si>
  <si>
    <t>1774458125</t>
  </si>
  <si>
    <t>25/03/2026 14:05:27</t>
  </si>
  <si>
    <t>25/03/2026 14:06:25</t>
  </si>
  <si>
    <t>25/03/2026 14:19:38</t>
  </si>
  <si>
    <t>250351486</t>
  </si>
  <si>
    <t>25/03/2026 14:45:24</t>
  </si>
  <si>
    <t>25/03/2026 15:16:48</t>
  </si>
  <si>
    <t>202603251516</t>
  </si>
  <si>
    <t>25/03/2026 15:54:36</t>
  </si>
  <si>
    <t>25/03/2026 16:42:50</t>
  </si>
  <si>
    <t>25/03/2026 16:57:29</t>
  </si>
  <si>
    <t>250360986</t>
  </si>
  <si>
    <t>25/03/2026 17:26:54</t>
  </si>
  <si>
    <t>25/03/2026 17:35:20</t>
  </si>
  <si>
    <t>13045</t>
  </si>
  <si>
    <t>25/03/2026 17:56:37</t>
  </si>
  <si>
    <t>586585</t>
  </si>
  <si>
    <t>25/03/2026 19:32:15</t>
  </si>
  <si>
    <t>250370066</t>
  </si>
  <si>
    <t>25/03/2026 19:38:01</t>
  </si>
  <si>
    <t>25/03/2026 19:40:44</t>
  </si>
  <si>
    <t>202603251940</t>
  </si>
  <si>
    <t>25/03/2026 19:59:37</t>
  </si>
  <si>
    <t>202603251958</t>
  </si>
  <si>
    <t>25/03/2026 20:16:30</t>
  </si>
  <si>
    <t>13046</t>
  </si>
  <si>
    <t>25/03/2026 20:46:13</t>
  </si>
  <si>
    <t>250374691</t>
  </si>
  <si>
    <t>25/03/2026 21:10:51</t>
  </si>
  <si>
    <t>25/03/2026 21:32:43</t>
  </si>
  <si>
    <t>25/03/2026 21:33:02</t>
  </si>
  <si>
    <t>25/03/2026 22:22:40</t>
  </si>
  <si>
    <t>250380</t>
  </si>
  <si>
    <t>26/03/2026 04:27:53</t>
  </si>
  <si>
    <t>26/03/2026 04:53:16</t>
  </si>
  <si>
    <t>202603260452</t>
  </si>
  <si>
    <t>26/03/2026 04:57:18</t>
  </si>
  <si>
    <t>202603260456</t>
  </si>
  <si>
    <t>26/03/2026 05:16:35</t>
  </si>
  <si>
    <t>260318717</t>
  </si>
  <si>
    <t>26/03/2026 05:52:23</t>
  </si>
  <si>
    <t>26/03/2026 05:58:36</t>
  </si>
  <si>
    <t>26/03/2026 06:02:22</t>
  </si>
  <si>
    <t>26/03/2026 06:16:52</t>
  </si>
  <si>
    <t>26/03/2026 06:34:30</t>
  </si>
  <si>
    <t>26/03/2026 07:15:25</t>
  </si>
  <si>
    <t>1774520039</t>
  </si>
  <si>
    <t>26/03/2026 07:40:38</t>
  </si>
  <si>
    <t>26/03/2026 08:14:30</t>
  </si>
  <si>
    <t>437161</t>
  </si>
  <si>
    <t>26/03/2026 08:14:31</t>
  </si>
  <si>
    <t>26/03/2026 08:20:41</t>
  </si>
  <si>
    <t>26/03/2026 08:42:08</t>
  </si>
  <si>
    <t>26/03/2026 09:18:03</t>
  </si>
  <si>
    <t>260333384</t>
  </si>
  <si>
    <t>26/03/2026 09:37:05</t>
  </si>
  <si>
    <t>26/03/2026 09:38:25</t>
  </si>
  <si>
    <t>202603260937</t>
  </si>
  <si>
    <t>26/03/2026 10:03:19</t>
  </si>
  <si>
    <t>202603261002</t>
  </si>
  <si>
    <t>26/03/2026 10:13:13</t>
  </si>
  <si>
    <t>26/03/2026 10:36:18</t>
  </si>
  <si>
    <t>202603261035</t>
  </si>
  <si>
    <t>26/03/2026 10:58:25</t>
  </si>
  <si>
    <t>260339503</t>
  </si>
  <si>
    <t>26/03/2026 11:29:38</t>
  </si>
  <si>
    <t>26/03/2026 11:57:02</t>
  </si>
  <si>
    <t>260342799</t>
  </si>
  <si>
    <t>26/03/2026 12:23:54</t>
  </si>
  <si>
    <t>26/03/2026 12:32:20</t>
  </si>
  <si>
    <t>13065</t>
  </si>
  <si>
    <t>26/03/2026 12:50:46</t>
  </si>
  <si>
    <t>202603261250</t>
  </si>
  <si>
    <t>26/03/2026 13:22:18</t>
  </si>
  <si>
    <t>26/03/2026 13:37:27</t>
  </si>
  <si>
    <t>260348965</t>
  </si>
  <si>
    <t>26/03/2026 13:42:25</t>
  </si>
  <si>
    <t>260349119</t>
  </si>
  <si>
    <t>26/03/2026 14:23:10</t>
  </si>
  <si>
    <t>202603261422</t>
  </si>
  <si>
    <t>26/03/2026 14:25:38</t>
  </si>
  <si>
    <t>26/03/2026 15:34:57</t>
  </si>
  <si>
    <t>13073</t>
  </si>
  <si>
    <t>26/03/2026 16:06:22</t>
  </si>
  <si>
    <t>26/03/2026 16:31:48</t>
  </si>
  <si>
    <t>202603261631</t>
  </si>
  <si>
    <t>26/03/2026 17:14:28</t>
  </si>
  <si>
    <t>121567</t>
  </si>
  <si>
    <t>26/03/2026 17:16:36</t>
  </si>
  <si>
    <t>26/03/2026 17:20:26</t>
  </si>
  <si>
    <t>26/03/2026 17:21:01</t>
  </si>
  <si>
    <t>26/03/2026 17:45:23</t>
  </si>
  <si>
    <t>26/03/2026 17:49:37</t>
  </si>
  <si>
    <t>260364</t>
  </si>
  <si>
    <t>26/03/2026 18:01:39</t>
  </si>
  <si>
    <t>66666</t>
  </si>
  <si>
    <t>26/03/2026 18:18:14</t>
  </si>
  <si>
    <t>260365830</t>
  </si>
  <si>
    <t>26/03/2026 18:30:36</t>
  </si>
  <si>
    <t>26/03/2026 18:35:09</t>
  </si>
  <si>
    <t>586635</t>
  </si>
  <si>
    <t>26/03/2026 18:38:12</t>
  </si>
  <si>
    <t>26/03/2026 19:05:27</t>
  </si>
  <si>
    <t>202603261904</t>
  </si>
  <si>
    <t>26/03/2026 19:25:55</t>
  </si>
  <si>
    <t>260369875</t>
  </si>
  <si>
    <t>26/03/2026 19:51:48</t>
  </si>
  <si>
    <t>26/03/2026 20:23:04</t>
  </si>
  <si>
    <t>260373301</t>
  </si>
  <si>
    <t>26/03/2026 20:24:45</t>
  </si>
  <si>
    <t>260373404</t>
  </si>
  <si>
    <t>26/03/2026 20:28:00</t>
  </si>
  <si>
    <t>26/03/2026 20:32:23</t>
  </si>
  <si>
    <t>26/03/2026 23:23:09</t>
  </si>
  <si>
    <t>202603262322</t>
  </si>
  <si>
    <t>27/03/2026 00:28:31</t>
  </si>
  <si>
    <t>27031652</t>
  </si>
  <si>
    <t>27/03/2026 02:22:57</t>
  </si>
  <si>
    <t>1774588881</t>
  </si>
  <si>
    <t>27/03/2026 02:55:32</t>
  </si>
  <si>
    <t>27/03/2026 03:14:27</t>
  </si>
  <si>
    <t>27/03/2026 03:32:53</t>
  </si>
  <si>
    <t>13093</t>
  </si>
  <si>
    <t>27/03/2026 05:20:15</t>
  </si>
  <si>
    <t>27/03/2026 06:41:41</t>
  </si>
  <si>
    <t>27/03/2026 06:43:55</t>
  </si>
  <si>
    <t>27/03/2026 06:56:14</t>
  </si>
  <si>
    <t>27/03/2026 07:01:01</t>
  </si>
  <si>
    <t>202603270700</t>
  </si>
  <si>
    <t>27/03/2026 07:09:54</t>
  </si>
  <si>
    <t>27/03/2026 07:17:28</t>
  </si>
  <si>
    <t>1774606606</t>
  </si>
  <si>
    <t>27/03/2026 07:57:27</t>
  </si>
  <si>
    <t>27/03/2026 08:04:33</t>
  </si>
  <si>
    <t>27/03/2026 08:29:22</t>
  </si>
  <si>
    <t>27/03/2026 08:39:19</t>
  </si>
  <si>
    <t>27/03/2026 08:47:07</t>
  </si>
  <si>
    <t>270331608</t>
  </si>
  <si>
    <t>27/03/2026 09:31:31</t>
  </si>
  <si>
    <t>202603270930</t>
  </si>
  <si>
    <t>27/03/2026 09:34:12</t>
  </si>
  <si>
    <t>270334370</t>
  </si>
  <si>
    <t>27/03/2026 10:06:32</t>
  </si>
  <si>
    <t>202603271006</t>
  </si>
  <si>
    <t>27/03/2026 10:25:46</t>
  </si>
  <si>
    <t>202603271024</t>
  </si>
  <si>
    <t>27/03/2026 10:27:49</t>
  </si>
  <si>
    <t>270337591</t>
  </si>
  <si>
    <t>27/03/2026 11:39:45</t>
  </si>
  <si>
    <t>13100</t>
  </si>
  <si>
    <t>27/03/2026 11:45:14</t>
  </si>
  <si>
    <t>270342078</t>
  </si>
  <si>
    <t>27/03/2026 12:55:43</t>
  </si>
  <si>
    <t>27/03/2026 13:25:25</t>
  </si>
  <si>
    <t>27/03/2026 14:17:47</t>
  </si>
  <si>
    <t>27/03/2026 14:27:02</t>
  </si>
  <si>
    <t>27/03/2026 14:42:45</t>
  </si>
  <si>
    <t>27/03/2026 16:00:08</t>
  </si>
  <si>
    <t>27/03/2026 16:49:42</t>
  </si>
  <si>
    <t>27/03/2026 16:53:19</t>
  </si>
  <si>
    <t>270360759</t>
  </si>
  <si>
    <t>27/03/2026 17:01:40</t>
  </si>
  <si>
    <t>27/03/2026 17:02:29</t>
  </si>
  <si>
    <t>27/03/2026 17:27:04</t>
  </si>
  <si>
    <t>27/03/2026 17:40:57</t>
  </si>
  <si>
    <t>27/03/2026 17:45:23</t>
  </si>
  <si>
    <t>202603271744</t>
  </si>
  <si>
    <t>27/03/2026 18:00:08</t>
  </si>
  <si>
    <t>27/03/2026 18:03:55</t>
  </si>
  <si>
    <t>270364</t>
  </si>
  <si>
    <t>27/03/2026 18:06:51</t>
  </si>
  <si>
    <t>4063</t>
  </si>
  <si>
    <t>27/03/2026 18:21:47</t>
  </si>
  <si>
    <t>202603271821</t>
  </si>
  <si>
    <t>27/03/2026 18:26:56</t>
  </si>
  <si>
    <t>27/03/2026 18:41:13</t>
  </si>
  <si>
    <t>27/03/2026 19:29:54</t>
  </si>
  <si>
    <t>27/03/2026 19:31:16</t>
  </si>
  <si>
    <t>270370183</t>
  </si>
  <si>
    <t>27/03/2026 19:37:04</t>
  </si>
  <si>
    <t>27/03/2026 19:42:04</t>
  </si>
  <si>
    <t>27/03/2026 20:46:51</t>
  </si>
  <si>
    <t>270374594</t>
  </si>
  <si>
    <t>27/03/2026 20:53:21</t>
  </si>
  <si>
    <t>852297</t>
  </si>
  <si>
    <t>27/03/2026 21:29:55</t>
  </si>
  <si>
    <t>27/03/2026 21:45:15</t>
  </si>
  <si>
    <t>27/03/2026 21:52:57</t>
  </si>
  <si>
    <t>270378473</t>
  </si>
  <si>
    <t>27/03/2026 22:55:06</t>
  </si>
  <si>
    <t>27/03/2026 23:09:48</t>
  </si>
  <si>
    <t>27/03/2026 23:35:23</t>
  </si>
  <si>
    <t>28/03/2026 00:20:47</t>
  </si>
  <si>
    <t>28/03/2026 03:16:54</t>
  </si>
  <si>
    <t>13128</t>
  </si>
  <si>
    <t>28/03/2026 03:30:29</t>
  </si>
  <si>
    <t>202603280329</t>
  </si>
  <si>
    <t>28/03/2026 04:05:33</t>
  </si>
  <si>
    <t>13129</t>
  </si>
  <si>
    <t>28/03/2026 05:52:51</t>
  </si>
  <si>
    <t>28/03/2026 06:16:15</t>
  </si>
  <si>
    <t>202603280615</t>
  </si>
  <si>
    <t>28/03/2026 06:28:26</t>
  </si>
  <si>
    <t>28/03/2026 06:30:57</t>
  </si>
  <si>
    <t>280323179</t>
  </si>
  <si>
    <t>28/03/2026 06:36:16</t>
  </si>
  <si>
    <t>28/03/2026 06:38:46</t>
  </si>
  <si>
    <t>28/03/2026 06:46:15</t>
  </si>
  <si>
    <t>280324276</t>
  </si>
  <si>
    <t>28/03/2026 06:47:43</t>
  </si>
  <si>
    <t>28/03/2026 06:47:55</t>
  </si>
  <si>
    <t>280324397</t>
  </si>
  <si>
    <t>28/03/2026 07:28:07</t>
  </si>
  <si>
    <t>28/03/2026 07:35:43</t>
  </si>
  <si>
    <t>28/03/2026 07:41:49</t>
  </si>
  <si>
    <t>13130</t>
  </si>
  <si>
    <t>28/03/2026 07:57:56</t>
  </si>
  <si>
    <t>28/03/2026 08:20:47</t>
  </si>
  <si>
    <t>28/03/2026 08:44:29</t>
  </si>
  <si>
    <t>280331391</t>
  </si>
  <si>
    <t>28/03/2026 08:49:13</t>
  </si>
  <si>
    <t>202603280848</t>
  </si>
  <si>
    <t>28/03/2026 09:53:43</t>
  </si>
  <si>
    <t>280335579</t>
  </si>
  <si>
    <t>28/03/2026 09:59:10</t>
  </si>
  <si>
    <t>SQZ2J86</t>
  </si>
  <si>
    <t>28/03/2026 10:36:22</t>
  </si>
  <si>
    <t>IT-04.1</t>
  </si>
  <si>
    <t>28/03/2026 11:18:54</t>
  </si>
  <si>
    <t>1774707476</t>
  </si>
  <si>
    <t>28/03/2026 11:48:21</t>
  </si>
  <si>
    <t>280342410</t>
  </si>
  <si>
    <t>28/03/2026 12:25:03</t>
  </si>
  <si>
    <t>28/03/2026 12:40:14</t>
  </si>
  <si>
    <t>28/03/2026 12:49:06</t>
  </si>
  <si>
    <t>28/03/2026 13:59:35</t>
  </si>
  <si>
    <t>202603281358</t>
  </si>
  <si>
    <t>28/03/2026 14:22:35</t>
  </si>
  <si>
    <t>89049357172</t>
  </si>
  <si>
    <t>28/03/2026 14:25:02</t>
  </si>
  <si>
    <t>11093610609</t>
  </si>
  <si>
    <t>28/03/2026 15:29:59</t>
  </si>
  <si>
    <t>202603281529</t>
  </si>
  <si>
    <t>28/03/2026 15:39:14</t>
  </si>
  <si>
    <t>202603281538</t>
  </si>
  <si>
    <t>28/03/2026 15:51:13</t>
  </si>
  <si>
    <t>28/03/2026 16:22:17</t>
  </si>
  <si>
    <t>28/03/2026 16:45:57</t>
  </si>
  <si>
    <t>28/03/2026 16:47:30</t>
  </si>
  <si>
    <t>28/03/2026 16:52:14</t>
  </si>
  <si>
    <t>28/03/2026 16:59:46</t>
  </si>
  <si>
    <t>28/03/2026 17:10:29</t>
  </si>
  <si>
    <t>28/03/2026 17:11:29</t>
  </si>
  <si>
    <t>280361829</t>
  </si>
  <si>
    <t>28/03/2026 17:16:39</t>
  </si>
  <si>
    <t>28/03/2026 17:25:58</t>
  </si>
  <si>
    <t>28/03/2026 18:01:34</t>
  </si>
  <si>
    <t>280364861</t>
  </si>
  <si>
    <t>28/03/2026 18:30:08</t>
  </si>
  <si>
    <t>28/03/2026 19:08:56</t>
  </si>
  <si>
    <t>28/03/2026 19:27:20</t>
  </si>
  <si>
    <t>280369911</t>
  </si>
  <si>
    <t>28/03/2026 19:51:55</t>
  </si>
  <si>
    <t>28/03/2026 19:56:40</t>
  </si>
  <si>
    <t>28/03/2026 20:05:05</t>
  </si>
  <si>
    <t>28/03/2026 21:53:46</t>
  </si>
  <si>
    <t>28/03/2026 22:12:12</t>
  </si>
  <si>
    <t>280379</t>
  </si>
  <si>
    <t>28/03/2026 23:47:15</t>
  </si>
  <si>
    <t>28/03/2026 23:57:11</t>
  </si>
  <si>
    <t>13147</t>
  </si>
  <si>
    <t>29/03/2026 02:58:17</t>
  </si>
  <si>
    <t>202603290256</t>
  </si>
  <si>
    <t>29/03/2026 04:50:54</t>
  </si>
  <si>
    <t>13148</t>
  </si>
  <si>
    <t>29/03/2026 05:04:59</t>
  </si>
  <si>
    <t>290318181</t>
  </si>
  <si>
    <t>29/03/2026 05:44:11</t>
  </si>
  <si>
    <t>13149</t>
  </si>
  <si>
    <t>29/03/2026 05:49:21</t>
  </si>
  <si>
    <t>290320669</t>
  </si>
  <si>
    <t>29/03/2026 06:16:18</t>
  </si>
  <si>
    <t>29/03/2026 06:30:58</t>
  </si>
  <si>
    <t>29/03/2026 06:52:30</t>
  </si>
  <si>
    <t>29/03/2026 07:25:32</t>
  </si>
  <si>
    <t>29/03/2026 08:13:08</t>
  </si>
  <si>
    <t>290329</t>
  </si>
  <si>
    <t>29/03/2026 08:20:27</t>
  </si>
  <si>
    <t>29/03/2026 10:38:36</t>
  </si>
  <si>
    <t>202603291037</t>
  </si>
  <si>
    <t>29/03/2026 11:14:24</t>
  </si>
  <si>
    <t>290340362</t>
  </si>
  <si>
    <t>29/03/2026 11:36:39</t>
  </si>
  <si>
    <t>290341</t>
  </si>
  <si>
    <t>29/03/2026 12:12:52</t>
  </si>
  <si>
    <t>29/03/2026 12:15:14</t>
  </si>
  <si>
    <t>29/03/2026 12:29:27</t>
  </si>
  <si>
    <t>29/03/2026 12:39:03</t>
  </si>
  <si>
    <t>202603291238</t>
  </si>
  <si>
    <t>29/03/2026 15:23:25</t>
  </si>
  <si>
    <t>202603291522</t>
  </si>
  <si>
    <t>29/03/2026 16:54:47</t>
  </si>
  <si>
    <t>29/03/2026 17:03:31</t>
  </si>
  <si>
    <t>122459</t>
  </si>
  <si>
    <t>29/03/2026 17:05:50</t>
  </si>
  <si>
    <t>122460</t>
  </si>
  <si>
    <t>29/03/2026 17:12:52</t>
  </si>
  <si>
    <t>290361913</t>
  </si>
  <si>
    <t>29/03/2026 17:24:03</t>
  </si>
  <si>
    <t>202603291723</t>
  </si>
  <si>
    <t>29/03/2026 17:24:54</t>
  </si>
  <si>
    <t>29/03/2026 17:47:18</t>
  </si>
  <si>
    <t>29/03/2026 18:11:41</t>
  </si>
  <si>
    <t>290365420</t>
  </si>
  <si>
    <t>29/03/2026 18:35:49</t>
  </si>
  <si>
    <t>29/03/2026 19:15:10</t>
  </si>
  <si>
    <t>29/03/2026 19:52:19</t>
  </si>
  <si>
    <t>29/03/2026 20:00:25</t>
  </si>
  <si>
    <t>290371922</t>
  </si>
  <si>
    <t>29/03/2026 20:11:16</t>
  </si>
  <si>
    <t>202603292010</t>
  </si>
  <si>
    <t>29/03/2026 20:27:18</t>
  </si>
  <si>
    <t>29/03/2026 21:12:18</t>
  </si>
  <si>
    <t>29/03/2026 21:45:55</t>
  </si>
  <si>
    <t>290378272</t>
  </si>
  <si>
    <t>29/03/2026 22:51:42</t>
  </si>
  <si>
    <t>202603292250</t>
  </si>
  <si>
    <t>30/03/2026 00:35:20</t>
  </si>
  <si>
    <t>30/03/2026 04:12:48</t>
  </si>
  <si>
    <t>13165</t>
  </si>
  <si>
    <t>30/03/2026 05:31:38</t>
  </si>
  <si>
    <t>202603300530</t>
  </si>
  <si>
    <t>30/03/2026 05:40:32</t>
  </si>
  <si>
    <t>30/03/2026 05:53:02</t>
  </si>
  <si>
    <t>300320894</t>
  </si>
  <si>
    <t>30/03/2026 06:33:30</t>
  </si>
  <si>
    <t>300323</t>
  </si>
  <si>
    <t>30/03/2026 06:49:35</t>
  </si>
  <si>
    <t>30/03/2026 07:14:02</t>
  </si>
  <si>
    <t>1774865585</t>
  </si>
  <si>
    <t>30/03/2026 07:25:51</t>
  </si>
  <si>
    <t>30/03/2026 07:35:13</t>
  </si>
  <si>
    <t>30/03/2026 07:38:54</t>
  </si>
  <si>
    <t>30/03/2026 07:49:23</t>
  </si>
  <si>
    <t>30/03/2026 07:51:43</t>
  </si>
  <si>
    <t>30/03/2026 08:15:58</t>
  </si>
  <si>
    <t>30/03/2026 08:29:53</t>
  </si>
  <si>
    <t>202603300829</t>
  </si>
  <si>
    <t>30/03/2026 08:33:36</t>
  </si>
  <si>
    <t>300330721</t>
  </si>
  <si>
    <t>30/03/2026 08:35:03</t>
  </si>
  <si>
    <t>300330818</t>
  </si>
  <si>
    <t>30/03/2026 08:36:15</t>
  </si>
  <si>
    <t>30/03/2026 08:36:29</t>
  </si>
  <si>
    <t>300330910</t>
  </si>
  <si>
    <t>30/03/2026 08:45:06</t>
  </si>
  <si>
    <t>30/03/2026 08:46:51</t>
  </si>
  <si>
    <t>202603300846</t>
  </si>
  <si>
    <t>30/03/2026 08:50:35</t>
  </si>
  <si>
    <t>202603300849</t>
  </si>
  <si>
    <t>30/03/2026 09:03:29</t>
  </si>
  <si>
    <t>30/03/2026 10:54:37</t>
  </si>
  <si>
    <t>30/03/2026 11:18:40</t>
  </si>
  <si>
    <t>300340670</t>
  </si>
  <si>
    <t>30/03/2026 11:22:58</t>
  </si>
  <si>
    <t>300340921</t>
  </si>
  <si>
    <t>30/03/2026 11:23:33</t>
  </si>
  <si>
    <t>300340775</t>
  </si>
  <si>
    <t>30/03/2026 11:46:55</t>
  </si>
  <si>
    <t>30/03/2026 12:12:49</t>
  </si>
  <si>
    <t>13187</t>
  </si>
  <si>
    <t>30/03/2026 12:58:29</t>
  </si>
  <si>
    <t>30/03/2026 13:55:13</t>
  </si>
  <si>
    <t>14134</t>
  </si>
  <si>
    <t>30/03/2026 13:56:13</t>
  </si>
  <si>
    <t>30/03/2026 15:33:38</t>
  </si>
  <si>
    <t>30/03/2026 15:51:09</t>
  </si>
  <si>
    <t>202603301550</t>
  </si>
  <si>
    <t>30/03/2026 16:28:19</t>
  </si>
  <si>
    <t>300359010</t>
  </si>
  <si>
    <t>30/03/2026 16:34:29</t>
  </si>
  <si>
    <t>30/03/2026 18:36:13</t>
  </si>
  <si>
    <t>30/03/2026 19:13:00</t>
  </si>
  <si>
    <t>30/03/2026 19:28:50</t>
  </si>
  <si>
    <t>91928</t>
  </si>
  <si>
    <t>30/03/2026 19:37:37</t>
  </si>
  <si>
    <t>30/03/2026 19:41:49</t>
  </si>
  <si>
    <t>300370918</t>
  </si>
  <si>
    <t>30/03/2026 19:56:00</t>
  </si>
  <si>
    <t>30/03/2026 20:00:54</t>
  </si>
  <si>
    <t>30/03/2026 20:10:52</t>
  </si>
  <si>
    <t>300372572</t>
  </si>
  <si>
    <t>30/03/2026 22:06:39</t>
  </si>
  <si>
    <t>202603302206</t>
  </si>
  <si>
    <t>31/03/2026 00:24:58</t>
  </si>
  <si>
    <t>202603310024</t>
  </si>
  <si>
    <t>31/03/2026 00:37:34</t>
  </si>
  <si>
    <t>31/03/2026 00:46:35</t>
  </si>
  <si>
    <t>13203</t>
  </si>
  <si>
    <t>31/03/2026 00:49:22</t>
  </si>
  <si>
    <t>31/03/2026 01:08:46</t>
  </si>
  <si>
    <t>31/03/2026 02:29:42</t>
  </si>
  <si>
    <t>1774934926</t>
  </si>
  <si>
    <t>31/03/2026 03:56:04</t>
  </si>
  <si>
    <t>13204</t>
  </si>
  <si>
    <t>31/03/2026 04:42:41</t>
  </si>
  <si>
    <t>202603310442</t>
  </si>
  <si>
    <t>31/03/2026 06:24:57</t>
  </si>
  <si>
    <t>31/03/2026 06:38:09</t>
  </si>
  <si>
    <t>31/03/2026 06:42:19</t>
  </si>
  <si>
    <t>202603310641</t>
  </si>
  <si>
    <t>31/03/2026 06:47:21</t>
  </si>
  <si>
    <t>32823</t>
  </si>
  <si>
    <t xml:space="preserve">GEOVANE FELIX DA CRUZ </t>
  </si>
  <si>
    <t>31/03/2026 07:21:45</t>
  </si>
  <si>
    <t>31/03/2026 07:52:25</t>
  </si>
  <si>
    <t>310328</t>
  </si>
  <si>
    <t>31/03/2026 07:54:26</t>
  </si>
  <si>
    <t>310328402</t>
  </si>
  <si>
    <t>31/03/2026 08:09:33</t>
  </si>
  <si>
    <t>123395652</t>
  </si>
  <si>
    <t>31/03/2026 08:31:40</t>
  </si>
  <si>
    <t>31/03/2026 08:35:59</t>
  </si>
  <si>
    <t>31/03/2026 08:41:05</t>
  </si>
  <si>
    <t>31/03/2026 08:49:43</t>
  </si>
  <si>
    <t>310331682</t>
  </si>
  <si>
    <t>31/03/2026 08:53:43</t>
  </si>
  <si>
    <t>437639</t>
  </si>
  <si>
    <t>31/03/2026 08:56:48</t>
  </si>
  <si>
    <t>13219</t>
  </si>
  <si>
    <t>31/03/2026 09:18:00</t>
  </si>
  <si>
    <t>202603310917</t>
  </si>
  <si>
    <t>31/03/2026 09:29:34</t>
  </si>
  <si>
    <t>310334124</t>
  </si>
  <si>
    <t>31/03/2026 09:57:17</t>
  </si>
  <si>
    <t>409967</t>
  </si>
  <si>
    <t>31/03/2026 11:09:16</t>
  </si>
  <si>
    <t>310340113</t>
  </si>
  <si>
    <t>31/03/2026 11:16:16</t>
  </si>
  <si>
    <t>202603311115</t>
  </si>
  <si>
    <t>31/03/2026 11:30:34</t>
  </si>
  <si>
    <t>31/03/2026 12:14:45</t>
  </si>
  <si>
    <t>310344</t>
  </si>
  <si>
    <t>31/03/2026 12:15:18</t>
  </si>
  <si>
    <t>31/03/2026 12:38:12</t>
  </si>
  <si>
    <t>310345404</t>
  </si>
  <si>
    <t>31/03/2026 13:14:39</t>
  </si>
  <si>
    <t>31/03/2026 14:12:07</t>
  </si>
  <si>
    <t>31/03/2026 15:10:19</t>
  </si>
  <si>
    <t>310354568</t>
  </si>
  <si>
    <t>31/03/2026 16:16:13</t>
  </si>
  <si>
    <t>31/03/2026 16:20:06</t>
  </si>
  <si>
    <t>31/03/2026 16:20:57</t>
  </si>
  <si>
    <t>202603311620</t>
  </si>
  <si>
    <t>IMP5S22</t>
  </si>
  <si>
    <t>31/03/2026 16:46:41</t>
  </si>
  <si>
    <t>310360</t>
  </si>
  <si>
    <t>31/03/2026 16:48:58</t>
  </si>
  <si>
    <t>31/03/2026 16:52:53</t>
  </si>
  <si>
    <t>31/03/2026 16:58:14</t>
  </si>
  <si>
    <t>31/03/2026 17:23:17</t>
  </si>
  <si>
    <t>31/03/2026 17:37:24</t>
  </si>
  <si>
    <t>31/03/2026 18:06:05</t>
  </si>
  <si>
    <t>310364950</t>
  </si>
  <si>
    <t>31/03/2026 18:21:28</t>
  </si>
  <si>
    <t>202603311820</t>
  </si>
  <si>
    <t>31/03/2026 18:24:43</t>
  </si>
  <si>
    <t>310366204</t>
  </si>
  <si>
    <t>31/03/2026 18:27:51</t>
  </si>
  <si>
    <t>31/03/2026 18:37:59</t>
  </si>
  <si>
    <t>31/03/2026 18:53:02</t>
  </si>
  <si>
    <t>202603311851</t>
  </si>
  <si>
    <t>31/03/2026 19:17:21</t>
  </si>
  <si>
    <t>31/03/2026 19:54:02</t>
  </si>
  <si>
    <t>310371562</t>
  </si>
  <si>
    <t>31/03/2026 20:13:38</t>
  </si>
  <si>
    <t>310372541</t>
  </si>
  <si>
    <t>31/03/2026 20:37:33</t>
  </si>
  <si>
    <t>202603312036</t>
  </si>
  <si>
    <t>31/03/2026 21:06:57</t>
  </si>
  <si>
    <t>13252</t>
  </si>
  <si>
    <t>31/03/2026 23:12:49</t>
  </si>
  <si>
    <t>01/04/2026 00:06:17</t>
  </si>
  <si>
    <t>01/04/2026 01:25:18</t>
  </si>
  <si>
    <t>01/04/2026 02:45:02</t>
  </si>
  <si>
    <t>202604010244</t>
  </si>
  <si>
    <t>01/04/2026 03:54:40</t>
  </si>
  <si>
    <t>202604010353</t>
  </si>
  <si>
    <t>01/04/2026 05:48:22</t>
  </si>
  <si>
    <t>10420840</t>
  </si>
  <si>
    <t>01/04/2026 06:10:30</t>
  </si>
  <si>
    <t>202604010609</t>
  </si>
  <si>
    <t>01/04/2026 06:23:34</t>
  </si>
  <si>
    <t>10422962</t>
  </si>
  <si>
    <t>01/04/2026 06:24:27</t>
  </si>
  <si>
    <t>01/04/2026 06:37:26</t>
  </si>
  <si>
    <t>10423761</t>
  </si>
  <si>
    <t>01/04/2026 06:41:51</t>
  </si>
  <si>
    <t>13255</t>
  </si>
  <si>
    <t>01/04/2026 06:49:18</t>
  </si>
  <si>
    <t>10424471</t>
  </si>
  <si>
    <t>01/04/2026 06:50:47</t>
  </si>
  <si>
    <t>10424560</t>
  </si>
  <si>
    <t>01/04/2026 06:51:56</t>
  </si>
  <si>
    <t>01/04/2026 07:14:38</t>
  </si>
  <si>
    <t>10426012</t>
  </si>
  <si>
    <t>01/04/2026 07:36:59</t>
  </si>
  <si>
    <t>386266</t>
  </si>
  <si>
    <t>01/04/2026 07:38:06</t>
  </si>
  <si>
    <t>01/04/2026 07:43:29</t>
  </si>
  <si>
    <t>123</t>
  </si>
  <si>
    <t>01/04/2026 08:21:04</t>
  </si>
  <si>
    <t>202604010820</t>
  </si>
  <si>
    <t>01/04/2026 08:44:09</t>
  </si>
  <si>
    <t>1775043772</t>
  </si>
  <si>
    <t>01/04/2026 08:48:28</t>
  </si>
  <si>
    <t>10431654</t>
  </si>
  <si>
    <t>01/04/2026 09:55:49</t>
  </si>
  <si>
    <t>01/04/2026 10:20:25</t>
  </si>
  <si>
    <t>01/04/2026 10:34:33</t>
  </si>
  <si>
    <t>10437970</t>
  </si>
  <si>
    <t>01/04/2026 10:46:41</t>
  </si>
  <si>
    <t>104386</t>
  </si>
  <si>
    <t>01/04/2026 10:55:23</t>
  </si>
  <si>
    <t>01/04/2026 11:18:55</t>
  </si>
  <si>
    <t>202604011118</t>
  </si>
  <si>
    <t>01/04/2026 12:34:30</t>
  </si>
  <si>
    <t>01/04/2026 12:38:34</t>
  </si>
  <si>
    <t>01/04/2026 12:58:02</t>
  </si>
  <si>
    <t>10446614</t>
  </si>
  <si>
    <t>01/04/2026 12:58:17</t>
  </si>
  <si>
    <t>01/04/2026 13:36:10</t>
  </si>
  <si>
    <t>1775061329</t>
  </si>
  <si>
    <t>01/04/2026 14:14:20</t>
  </si>
  <si>
    <t>202604011413</t>
  </si>
  <si>
    <t>01/04/2026 14:34:00</t>
  </si>
  <si>
    <t>202604011433</t>
  </si>
  <si>
    <t>01/04/2026 14:39:21</t>
  </si>
  <si>
    <t>10452660</t>
  </si>
  <si>
    <t>01/04/2026 15:04:02</t>
  </si>
  <si>
    <t>10454155</t>
  </si>
  <si>
    <t>01/04/2026 15:07:37</t>
  </si>
  <si>
    <t>01/04/2026 15:20:59</t>
  </si>
  <si>
    <t>104552</t>
  </si>
  <si>
    <t>01/04/2026 15:57:36</t>
  </si>
  <si>
    <t>01/04/2026 16:03:51</t>
  </si>
  <si>
    <t>10457771</t>
  </si>
  <si>
    <t>01/04/2026 16:04:14</t>
  </si>
  <si>
    <t>01/04/2026 16:17:05</t>
  </si>
  <si>
    <t>01/04/2026 16:17:26</t>
  </si>
  <si>
    <t>123470</t>
  </si>
  <si>
    <t>01/04/2026 16:49:42</t>
  </si>
  <si>
    <t>10460540</t>
  </si>
  <si>
    <t>01/04/2026 16:50:56</t>
  </si>
  <si>
    <t>10460599</t>
  </si>
  <si>
    <t>01/04/2026 16:57:35</t>
  </si>
  <si>
    <t>01/04/2026 17:08:12</t>
  </si>
  <si>
    <t>123487</t>
  </si>
  <si>
    <t>01/04/2026 17:46:35</t>
  </si>
  <si>
    <t>586938</t>
  </si>
  <si>
    <t>01/04/2026 18:45:47</t>
  </si>
  <si>
    <t>10467458</t>
  </si>
  <si>
    <t>01/04/2026 18:48:34</t>
  </si>
  <si>
    <t>01/04/2026 19:50:24</t>
  </si>
  <si>
    <t>01/04/2026 20:23:50</t>
  </si>
  <si>
    <t>10473342</t>
  </si>
  <si>
    <t>01/04/2026 20:35:50</t>
  </si>
  <si>
    <t>01/04/2026 20:48:33</t>
  </si>
  <si>
    <t>01/04/2026 21:03:41</t>
  </si>
  <si>
    <t>01/04/2026 21:11:42</t>
  </si>
  <si>
    <t>10476049</t>
  </si>
  <si>
    <t>01/04/2026 21:12:12</t>
  </si>
  <si>
    <t>10476242</t>
  </si>
  <si>
    <t>01/04/2026 21:12:59</t>
  </si>
  <si>
    <t>104762</t>
  </si>
  <si>
    <t>01/04/2026 21:29:27</t>
  </si>
  <si>
    <t>10477278</t>
  </si>
  <si>
    <t>01/04/2026 21:34:43</t>
  </si>
  <si>
    <t>01/04/2026 22:08:07</t>
  </si>
  <si>
    <t>202604012207</t>
  </si>
  <si>
    <t>01/04/2026 23:31:31</t>
  </si>
  <si>
    <t>02/04/2026 02:18:40</t>
  </si>
  <si>
    <t>02/04/2026 03:16:18</t>
  </si>
  <si>
    <t>202604020315</t>
  </si>
  <si>
    <t>02/04/2026 03:34:19</t>
  </si>
  <si>
    <t>13289</t>
  </si>
  <si>
    <t>02/04/2026 06:03:54</t>
  </si>
  <si>
    <t>202604020603</t>
  </si>
  <si>
    <t>02/04/2026 06:17:01</t>
  </si>
  <si>
    <t>02/04/2026 06:20:51</t>
  </si>
  <si>
    <t>02/04/2026 06:30:24</t>
  </si>
  <si>
    <t>02/04/2026 06:33:11</t>
  </si>
  <si>
    <t>02/04/2026 06:34:39</t>
  </si>
  <si>
    <t>20423592</t>
  </si>
  <si>
    <t>02/04/2026 07:10:31</t>
  </si>
  <si>
    <t>20425549</t>
  </si>
  <si>
    <t>02/04/2026 07:23:54</t>
  </si>
  <si>
    <t>02/04/2026 07:31:31</t>
  </si>
  <si>
    <t>20426990</t>
  </si>
  <si>
    <t>02/04/2026 07:38:34</t>
  </si>
  <si>
    <t>02/04/2026 07:57:51</t>
  </si>
  <si>
    <t>02/04/2026 08:24:52</t>
  </si>
  <si>
    <t>02/04/2026 08:34:42</t>
  </si>
  <si>
    <t>02/04/2026 09:10:47</t>
  </si>
  <si>
    <t>20432993</t>
  </si>
  <si>
    <t>02/04/2026 09:32:26</t>
  </si>
  <si>
    <t>02/04/2026 09:54:07</t>
  </si>
  <si>
    <t>202604020953</t>
  </si>
  <si>
    <t>02/04/2026 10:03:01</t>
  </si>
  <si>
    <t>20436130</t>
  </si>
  <si>
    <t>02/04/2026 10:46:39</t>
  </si>
  <si>
    <t>202604021046</t>
  </si>
  <si>
    <t>02/04/2026 11:15:25</t>
  </si>
  <si>
    <t>20440480</t>
  </si>
  <si>
    <t>02/04/2026 11:42:01</t>
  </si>
  <si>
    <t>321415</t>
  </si>
  <si>
    <t>02/04/2026 12:25:48</t>
  </si>
  <si>
    <t>46876</t>
  </si>
  <si>
    <t>CARLOS HENRIQUE DA SILVA FURTADO</t>
  </si>
  <si>
    <t>02/04/2026 12:48:26</t>
  </si>
  <si>
    <t>02/04/2026 12:56:30</t>
  </si>
  <si>
    <t>204465</t>
  </si>
  <si>
    <t>02/04/2026 13:19:51</t>
  </si>
  <si>
    <t>20447702</t>
  </si>
  <si>
    <t>02/04/2026 13:25:09</t>
  </si>
  <si>
    <t>20448207</t>
  </si>
  <si>
    <t>02/04/2026 14:06:06</t>
  </si>
  <si>
    <t>02/04/2026 15:24:13</t>
  </si>
  <si>
    <t>20455202</t>
  </si>
  <si>
    <t>02/04/2026 15:38:52</t>
  </si>
  <si>
    <t>123825</t>
  </si>
  <si>
    <t>02/04/2026 15:39:40</t>
  </si>
  <si>
    <t>202604021538</t>
  </si>
  <si>
    <t>02/04/2026 15:55:04</t>
  </si>
  <si>
    <t>02/04/2026 16:00:23</t>
  </si>
  <si>
    <t>202604021559</t>
  </si>
  <si>
    <t>02/04/2026 16:03:36</t>
  </si>
  <si>
    <t>02/04/2026 16:05:51</t>
  </si>
  <si>
    <t>02/04/2026 16:07:34</t>
  </si>
  <si>
    <t>02/04/2026 16:18:38</t>
  </si>
  <si>
    <t>02/04/2026 16:30:41</t>
  </si>
  <si>
    <t>13319</t>
  </si>
  <si>
    <t>02/04/2026 16:30:51</t>
  </si>
  <si>
    <t>02/04/2026 16:53:22</t>
  </si>
  <si>
    <t>02/04/2026 17:02:50</t>
  </si>
  <si>
    <t>202604021701</t>
  </si>
  <si>
    <t>02/04/2026 17:22:34</t>
  </si>
  <si>
    <t>02/04/2026 17:46:33</t>
  </si>
  <si>
    <t>1263653</t>
  </si>
  <si>
    <t>02/04/2026 18:12:33</t>
  </si>
  <si>
    <t>02/04/2026 18:41:49</t>
  </si>
  <si>
    <t>20467227</t>
  </si>
  <si>
    <t>02/04/2026 19:25:50</t>
  </si>
  <si>
    <t>02/04/2026 19:53:35</t>
  </si>
  <si>
    <t>202604021953</t>
  </si>
  <si>
    <t>02/04/2026 20:08:07</t>
  </si>
  <si>
    <t>02/04/2026 20:31:14</t>
  </si>
  <si>
    <t>02/04/2026 20:31:17</t>
  </si>
  <si>
    <t>13328</t>
  </si>
  <si>
    <t>02/04/2026 20:32:31</t>
  </si>
  <si>
    <t>20473729</t>
  </si>
  <si>
    <t>02/04/2026 20:57:54</t>
  </si>
  <si>
    <t>02/04/2026 21:30:51</t>
  </si>
  <si>
    <t>02/04/2026 21:48:02</t>
  </si>
  <si>
    <t>20478398</t>
  </si>
  <si>
    <t>03/04/2026 00:42:58</t>
  </si>
  <si>
    <t>202604030042</t>
  </si>
  <si>
    <t>03/04/2026 01:48:16</t>
  </si>
  <si>
    <t>202604030147</t>
  </si>
  <si>
    <t>03/04/2026 03:04:05</t>
  </si>
  <si>
    <t>03/04/2026 03:11:33</t>
  </si>
  <si>
    <t>03/04/2026 05:20:28</t>
  </si>
  <si>
    <t>202604030519</t>
  </si>
  <si>
    <t>03/04/2026 06:09:23</t>
  </si>
  <si>
    <t>13333</t>
  </si>
  <si>
    <t>03/04/2026 06:19:19</t>
  </si>
  <si>
    <t>03/04/2026 07:00:16</t>
  </si>
  <si>
    <t>03/04/2026 07:53:06</t>
  </si>
  <si>
    <t>202604030752</t>
  </si>
  <si>
    <t>03/04/2026 07:58:36</t>
  </si>
  <si>
    <t>30428629</t>
  </si>
  <si>
    <t>03/04/2026 08:03:22</t>
  </si>
  <si>
    <t>30428901</t>
  </si>
  <si>
    <t>03/04/2026 08:06:31</t>
  </si>
  <si>
    <t>304290</t>
  </si>
  <si>
    <t>03/04/2026 08:08:24</t>
  </si>
  <si>
    <t>03/04/2026 08:10:32</t>
  </si>
  <si>
    <t>304293</t>
  </si>
  <si>
    <t>03/04/2026 08:50:37</t>
  </si>
  <si>
    <t>304317</t>
  </si>
  <si>
    <t>03/04/2026 09:22:36</t>
  </si>
  <si>
    <t>03/04/2026 09:59:49</t>
  </si>
  <si>
    <t>1775221140</t>
  </si>
  <si>
    <t>03/04/2026 10:19:55</t>
  </si>
  <si>
    <t>03/04/2026 11:50:37</t>
  </si>
  <si>
    <t>03/04/2026 12:49:26</t>
  </si>
  <si>
    <t>30446078</t>
  </si>
  <si>
    <t>03/04/2026 13:12:03</t>
  </si>
  <si>
    <t>03/04/2026 13:13:57</t>
  </si>
  <si>
    <t>13338</t>
  </si>
  <si>
    <t>03/04/2026 13:59:54</t>
  </si>
  <si>
    <t>202604031359</t>
  </si>
  <si>
    <t>03/04/2026 15:04:23</t>
  </si>
  <si>
    <t>202604031503</t>
  </si>
  <si>
    <t>03/04/2026 16:07:58</t>
  </si>
  <si>
    <t>03/04/2026 16:30:56</t>
  </si>
  <si>
    <t>1775244601</t>
  </si>
  <si>
    <t>03/04/2026 17:11:04</t>
  </si>
  <si>
    <t>03/04/2026 17:24:51</t>
  </si>
  <si>
    <t>03/04/2026 17:51:10</t>
  </si>
  <si>
    <t>30464174</t>
  </si>
  <si>
    <t>03/04/2026 18:03:00</t>
  </si>
  <si>
    <t>03/04/2026 18:27:12</t>
  </si>
  <si>
    <t>03/04/2026 18:34:40</t>
  </si>
  <si>
    <t>30466664</t>
  </si>
  <si>
    <t>03/04/2026 19:16:57</t>
  </si>
  <si>
    <t>30469331</t>
  </si>
  <si>
    <t>03/04/2026 20:05:47</t>
  </si>
  <si>
    <t>13344</t>
  </si>
  <si>
    <t>03/04/2026 20:32:34</t>
  </si>
  <si>
    <t>13347</t>
  </si>
  <si>
    <t>03/04/2026 21:53:57</t>
  </si>
  <si>
    <t>04/04/2026 02:37:26</t>
  </si>
  <si>
    <t>202604040236</t>
  </si>
  <si>
    <t>04/04/2026 04:51:36</t>
  </si>
  <si>
    <t>04/04/2026 05:16:13</t>
  </si>
  <si>
    <t>04/04/2026 05:30:01</t>
  </si>
  <si>
    <t>13351</t>
  </si>
  <si>
    <t>04/04/2026 06:15:26</t>
  </si>
  <si>
    <t>40422477</t>
  </si>
  <si>
    <t>04/04/2026 06:16:58</t>
  </si>
  <si>
    <t>40422570</t>
  </si>
  <si>
    <t>04/04/2026 06:36:33</t>
  </si>
  <si>
    <t>04/04/2026 06:40:02</t>
  </si>
  <si>
    <t>04/04/2026 06:43:43</t>
  </si>
  <si>
    <t>202604040643</t>
  </si>
  <si>
    <t>04/04/2026 06:44:44</t>
  </si>
  <si>
    <t>04/04/2026 07:16:41</t>
  </si>
  <si>
    <t>04/04/2026 08:31:22</t>
  </si>
  <si>
    <t>92242703</t>
  </si>
  <si>
    <t>POSTO RODAO SUL</t>
  </si>
  <si>
    <t>04/04/2026 08:58:36</t>
  </si>
  <si>
    <t>04/04/2026 10:36:29</t>
  </si>
  <si>
    <t>05808</t>
  </si>
  <si>
    <t>CARLOS EDUARDO ANTUNES OLIVEIRA</t>
  </si>
  <si>
    <t>04/04/2026 11:23:38</t>
  </si>
  <si>
    <t>04/04/2026 11:29:32</t>
  </si>
  <si>
    <t>1775312932</t>
  </si>
  <si>
    <t>04/04/2026 13:03:55</t>
  </si>
  <si>
    <t>40446922</t>
  </si>
  <si>
    <t>04/04/2026 13:06:12</t>
  </si>
  <si>
    <t>04/04/2026 13:42:22</t>
  </si>
  <si>
    <t>202604041341</t>
  </si>
  <si>
    <t>04/04/2026 14:19:49</t>
  </si>
  <si>
    <t>202604041419</t>
  </si>
  <si>
    <t>04/04/2026 14:44:25</t>
  </si>
  <si>
    <t>404529</t>
  </si>
  <si>
    <t>04/04/2026 16:07:39</t>
  </si>
  <si>
    <t>04/04/2026 16:19:01</t>
  </si>
  <si>
    <t>04/04/2026 17:14:11</t>
  </si>
  <si>
    <t>40461955</t>
  </si>
  <si>
    <t>04/04/2026 17:27:41</t>
  </si>
  <si>
    <t>40462628</t>
  </si>
  <si>
    <t>04/04/2026 17:38:42</t>
  </si>
  <si>
    <t>202604041738</t>
  </si>
  <si>
    <t>04/04/2026 17:44:01</t>
  </si>
  <si>
    <t>04/04/2026 17:58:27</t>
  </si>
  <si>
    <t>04/04/2026 18:19:41</t>
  </si>
  <si>
    <t>202604041819</t>
  </si>
  <si>
    <t>04/04/2026 18:47:27</t>
  </si>
  <si>
    <t>202604041845</t>
  </si>
  <si>
    <t>04/04/2026 19:02:56</t>
  </si>
  <si>
    <t>04/04/2026 19:20:49</t>
  </si>
  <si>
    <t>04/04/2026 23:09:25</t>
  </si>
  <si>
    <t>13358</t>
  </si>
  <si>
    <t>05/04/2026 00:19:47</t>
  </si>
  <si>
    <t>202604050019</t>
  </si>
  <si>
    <t>05/04/2026 00:25:04</t>
  </si>
  <si>
    <t>05/04/2026 00:26:32</t>
  </si>
  <si>
    <t>1775359539</t>
  </si>
  <si>
    <t>05/04/2026 00:38:55</t>
  </si>
  <si>
    <t>13359</t>
  </si>
  <si>
    <t>05/04/2026 00:44:48</t>
  </si>
  <si>
    <t>05/04/2026 00:50:15</t>
  </si>
  <si>
    <t>1775360951</t>
  </si>
  <si>
    <t>05/04/2026 02:35:32</t>
  </si>
  <si>
    <t>202604050234</t>
  </si>
  <si>
    <t>05/04/2026 04:06:17</t>
  </si>
  <si>
    <t>05/04/2026 04:40:44</t>
  </si>
  <si>
    <t>05/04/2026 06:00:42</t>
  </si>
  <si>
    <t>50421537</t>
  </si>
  <si>
    <t>05/04/2026 06:31:49</t>
  </si>
  <si>
    <t>05/04/2026 06:37:48</t>
  </si>
  <si>
    <t>50423631</t>
  </si>
  <si>
    <t>05/04/2026 07:12:05</t>
  </si>
  <si>
    <t>05/04/2026 09:11:17</t>
  </si>
  <si>
    <t>202604050910</t>
  </si>
  <si>
    <t>05/04/2026 09:42:22</t>
  </si>
  <si>
    <t>202604050941</t>
  </si>
  <si>
    <t>05/04/2026 10:11:24</t>
  </si>
  <si>
    <t>50436519</t>
  </si>
  <si>
    <t>05/04/2026 11:02:31</t>
  </si>
  <si>
    <t>05/04/2026 12:21:25</t>
  </si>
  <si>
    <t>438134</t>
  </si>
  <si>
    <t>05/04/2026 12:24:29</t>
  </si>
  <si>
    <t>504445</t>
  </si>
  <si>
    <t>05/04/2026 13:02:45</t>
  </si>
  <si>
    <t>05/04/2026 14:18:04</t>
  </si>
  <si>
    <t>50451393</t>
  </si>
  <si>
    <t>05/04/2026 15:59:46</t>
  </si>
  <si>
    <t>05/04/2026 16:19:12</t>
  </si>
  <si>
    <t>50458692</t>
  </si>
  <si>
    <t>05/04/2026 17:08:00</t>
  </si>
  <si>
    <t>50461580</t>
  </si>
  <si>
    <t>05/04/2026 17:10:06</t>
  </si>
  <si>
    <t>05/04/2026 17:15:45</t>
  </si>
  <si>
    <t>50462048</t>
  </si>
  <si>
    <t>05/04/2026 17:23:10</t>
  </si>
  <si>
    <t>05/04/2026 17:24:15</t>
  </si>
  <si>
    <t>05/04/2026 18:07:19</t>
  </si>
  <si>
    <t>198082</t>
  </si>
  <si>
    <t>05/04/2026 18:09:30</t>
  </si>
  <si>
    <t>05/04/2026 18:27:30</t>
  </si>
  <si>
    <t>05/04/2026 18:35:07</t>
  </si>
  <si>
    <t>202604051834</t>
  </si>
  <si>
    <t>05/04/2026 18:55:01</t>
  </si>
  <si>
    <t>50468003</t>
  </si>
  <si>
    <t>05/04/2026 19:22:51</t>
  </si>
  <si>
    <t>202604051922</t>
  </si>
  <si>
    <t>05/04/2026 20:23:50</t>
  </si>
  <si>
    <t>50473334</t>
  </si>
  <si>
    <t>05/04/2026 20:41:59</t>
  </si>
  <si>
    <t>50474482</t>
  </si>
  <si>
    <t>05/04/2026 20:43:25</t>
  </si>
  <si>
    <t>50474565</t>
  </si>
  <si>
    <t>05/04/2026 21:13:41</t>
  </si>
  <si>
    <t>05/04/2026 22:01:27</t>
  </si>
  <si>
    <t>05/04/2026 23:16:26</t>
  </si>
  <si>
    <t>50483563</t>
  </si>
  <si>
    <t>05/04/2026 23:55:39</t>
  </si>
  <si>
    <t>06/04/2026 02:25:04</t>
  </si>
  <si>
    <t>06/04/2026 05:02:18</t>
  </si>
  <si>
    <t>13368</t>
  </si>
  <si>
    <t>06/04/2026 05:35:49</t>
  </si>
  <si>
    <t>06/04/2026 06:07:22</t>
  </si>
  <si>
    <t>202604060606</t>
  </si>
  <si>
    <t>06/04/2026 06:37:46</t>
  </si>
  <si>
    <t>06/04/2026 06:39:13</t>
  </si>
  <si>
    <t>06/04/2026 06:49:24</t>
  </si>
  <si>
    <t>06/04/2026 06:49:29</t>
  </si>
  <si>
    <t>06/04/2026 07:08:51</t>
  </si>
  <si>
    <t>06/04/2026 07:09:30</t>
  </si>
  <si>
    <t>206378</t>
  </si>
  <si>
    <t>06/04/2026 07:41:32</t>
  </si>
  <si>
    <t>387029</t>
  </si>
  <si>
    <t>06/04/2026 07:52:59</t>
  </si>
  <si>
    <t>06/04/2026 07:54:59</t>
  </si>
  <si>
    <t>60428424</t>
  </si>
  <si>
    <t>06/04/2026 07:55:56</t>
  </si>
  <si>
    <t>06/04/2026 08:33:56</t>
  </si>
  <si>
    <t>60430834</t>
  </si>
  <si>
    <t>06/04/2026 08:40:28</t>
  </si>
  <si>
    <t>60431168</t>
  </si>
  <si>
    <t>06/04/2026 09:16:43</t>
  </si>
  <si>
    <t>202604060916</t>
  </si>
  <si>
    <t>06/04/2026 09:36:32</t>
  </si>
  <si>
    <t>06/04/2026 10:07:54</t>
  </si>
  <si>
    <t>202604061007</t>
  </si>
  <si>
    <t>06/04/2026 10:28:48</t>
  </si>
  <si>
    <t>60437684</t>
  </si>
  <si>
    <t>06/04/2026 11:23:22</t>
  </si>
  <si>
    <t>06/04/2026 11:55:51</t>
  </si>
  <si>
    <t>60442840</t>
  </si>
  <si>
    <t>06/04/2026 12:45:36</t>
  </si>
  <si>
    <t>202604061244</t>
  </si>
  <si>
    <t>06/04/2026 13:04:28</t>
  </si>
  <si>
    <t>06/04/2026 13:13:08</t>
  </si>
  <si>
    <t>202604061312</t>
  </si>
  <si>
    <t>06/04/2026 14:35:50</t>
  </si>
  <si>
    <t>06/04/2026 14:50:24</t>
  </si>
  <si>
    <t>06/04/2026 15:07:28</t>
  </si>
  <si>
    <t>06/04/2026 15:40:16</t>
  </si>
  <si>
    <t>202604061539</t>
  </si>
  <si>
    <t>06/04/2026 15:43:42</t>
  </si>
  <si>
    <t>06/04/2026 15:47:54</t>
  </si>
  <si>
    <t>202604061547</t>
  </si>
  <si>
    <t>06/04/2026 15:55:35</t>
  </si>
  <si>
    <t>06/04/2026 16:19:36</t>
  </si>
  <si>
    <t>06/04/2026 16:26:58</t>
  </si>
  <si>
    <t>06/04/2026 17:12:56</t>
  </si>
  <si>
    <t>60461916</t>
  </si>
  <si>
    <t>06/04/2026 17:18:00</t>
  </si>
  <si>
    <t>06/04/2026 17:37:00</t>
  </si>
  <si>
    <t>60463335</t>
  </si>
  <si>
    <t>06/04/2026 17:38:48</t>
  </si>
  <si>
    <t>60463476</t>
  </si>
  <si>
    <t>06/04/2026 17:52:59</t>
  </si>
  <si>
    <t>06/04/2026 18:29:47</t>
  </si>
  <si>
    <t>06/04/2026 18:38:25</t>
  </si>
  <si>
    <t>60467018</t>
  </si>
  <si>
    <t>06/04/2026 18:40:11</t>
  </si>
  <si>
    <t>60467127</t>
  </si>
  <si>
    <t>06/04/2026 19:05:47</t>
  </si>
  <si>
    <t>202604061904</t>
  </si>
  <si>
    <t>06/04/2026 19:35:55</t>
  </si>
  <si>
    <t>06/04/2026 19:45:55</t>
  </si>
  <si>
    <t>06/04/2026 19:59:30</t>
  </si>
  <si>
    <t>60471739</t>
  </si>
  <si>
    <t>06/04/2026 20:12:25</t>
  </si>
  <si>
    <t>13406</t>
  </si>
  <si>
    <t>06/04/2026 20:12:48</t>
  </si>
  <si>
    <t>06/04/2026 20:33:34</t>
  </si>
  <si>
    <t>202604062032</t>
  </si>
  <si>
    <t>06/04/2026 20:41:00</t>
  </si>
  <si>
    <t>63535702</t>
  </si>
  <si>
    <t>06/04/2026 20:51:10</t>
  </si>
  <si>
    <t>32668</t>
  </si>
  <si>
    <t>ALTAMIRO FERREIRA SANTOS</t>
  </si>
  <si>
    <t>60474973</t>
  </si>
  <si>
    <t>06/04/2026 21:38:02</t>
  </si>
  <si>
    <t>60477792</t>
  </si>
  <si>
    <t>06/04/2026 22:55:35</t>
  </si>
  <si>
    <t>1775526871</t>
  </si>
  <si>
    <t>07/04/2026 00:23:34</t>
  </si>
  <si>
    <t>07/04/2026 00:34:18</t>
  </si>
  <si>
    <t>1775532810</t>
  </si>
  <si>
    <t>07/04/2026 01:41:17</t>
  </si>
  <si>
    <t>07/04/2026 02:21:41</t>
  </si>
  <si>
    <t>202604070220</t>
  </si>
  <si>
    <t>07/04/2026 03:16:07</t>
  </si>
  <si>
    <t>13407</t>
  </si>
  <si>
    <t>07/04/2026 05:41:11</t>
  </si>
  <si>
    <t>202604070539</t>
  </si>
  <si>
    <t>07/04/2026 05:46:30</t>
  </si>
  <si>
    <t>70420559</t>
  </si>
  <si>
    <t>07/04/2026 06:31:41</t>
  </si>
  <si>
    <t>07/04/2026 06:45:03</t>
  </si>
  <si>
    <t>07/04/2026 06:50:24</t>
  </si>
  <si>
    <t>07/04/2026 06:54:40</t>
  </si>
  <si>
    <t>70424782</t>
  </si>
  <si>
    <t>07/04/2026 06:58:35</t>
  </si>
  <si>
    <t>70425025</t>
  </si>
  <si>
    <t>07/04/2026 07:00:14</t>
  </si>
  <si>
    <t>07/04/2026 07:05:52</t>
  </si>
  <si>
    <t>70425303</t>
  </si>
  <si>
    <t>07/04/2026 07:18:52</t>
  </si>
  <si>
    <t>1775557084</t>
  </si>
  <si>
    <t>07/04/2026 07:25:54</t>
  </si>
  <si>
    <t>07/04/2026 07:44:24</t>
  </si>
  <si>
    <t>07/04/2026 07:52:47</t>
  </si>
  <si>
    <t>202604070752</t>
  </si>
  <si>
    <t>07/04/2026 08:02:28</t>
  </si>
  <si>
    <t>07/04/2026 08:06:58</t>
  </si>
  <si>
    <t>07/04/2026 08:17:06</t>
  </si>
  <si>
    <t>70429768</t>
  </si>
  <si>
    <t>07/04/2026 09:09:03</t>
  </si>
  <si>
    <t>202604070908</t>
  </si>
  <si>
    <t>07/04/2026 09:13:45</t>
  </si>
  <si>
    <t>207495</t>
  </si>
  <si>
    <t>07/04/2026 10:01:27</t>
  </si>
  <si>
    <t>07/04/2026 10:11:10</t>
  </si>
  <si>
    <t>387235</t>
  </si>
  <si>
    <t>07/04/2026 10:22:21</t>
  </si>
  <si>
    <t>70437293</t>
  </si>
  <si>
    <t>07/04/2026 10:27:54</t>
  </si>
  <si>
    <t>07/04/2026 11:02:07</t>
  </si>
  <si>
    <t>202604071059</t>
  </si>
  <si>
    <t>07/04/2026 11:19:38</t>
  </si>
  <si>
    <t>70440683</t>
  </si>
  <si>
    <t>07/04/2026 11:37:19</t>
  </si>
  <si>
    <t>202604071136</t>
  </si>
  <si>
    <t>07/04/2026 12:13:57</t>
  </si>
  <si>
    <t>07/04/2026 12:42:41</t>
  </si>
  <si>
    <t>07/04/2026 13:11:56</t>
  </si>
  <si>
    <t>31888402</t>
  </si>
  <si>
    <t xml:space="preserve"> AUTO POSTO IPANEMA II</t>
  </si>
  <si>
    <t>07/04/2026 13:41:37</t>
  </si>
  <si>
    <t>704492</t>
  </si>
  <si>
    <t>07/04/2026 13:55:12</t>
  </si>
  <si>
    <t>704500</t>
  </si>
  <si>
    <t>07/04/2026 14:00:12</t>
  </si>
  <si>
    <t>07/04/2026 14:42:07</t>
  </si>
  <si>
    <t>70452853</t>
  </si>
  <si>
    <t>07/04/2026 14:49:17</t>
  </si>
  <si>
    <t>70453266</t>
  </si>
  <si>
    <t>07/04/2026 15:26:42</t>
  </si>
  <si>
    <t>03714</t>
  </si>
  <si>
    <t>RICARDO AUGUSTO GARCIA</t>
  </si>
  <si>
    <t>202604071525</t>
  </si>
  <si>
    <t>07/04/2026 15:30:59</t>
  </si>
  <si>
    <t>202604071530</t>
  </si>
  <si>
    <t>07/04/2026 15:35:04</t>
  </si>
  <si>
    <t>07/04/2026 15:50:03</t>
  </si>
  <si>
    <t>202604071549</t>
  </si>
  <si>
    <t>07/04/2026 15:52:38</t>
  </si>
  <si>
    <t>07/04/2026 16:04:13</t>
  </si>
  <si>
    <t>07/04/2026 16:33:19</t>
  </si>
  <si>
    <t>704595</t>
  </si>
  <si>
    <t>07/04/2026 16:34:39</t>
  </si>
  <si>
    <t>70459602</t>
  </si>
  <si>
    <t>07/04/2026 16:39:04</t>
  </si>
  <si>
    <t>704598</t>
  </si>
  <si>
    <t>07/04/2026 16:47:47</t>
  </si>
  <si>
    <t>70460378</t>
  </si>
  <si>
    <t>07/04/2026 17:12:21</t>
  </si>
  <si>
    <t>13432</t>
  </si>
  <si>
    <t>07/04/2026 17:25:28</t>
  </si>
  <si>
    <t>03621</t>
  </si>
  <si>
    <t>BRUNA SILVA RABELO</t>
  </si>
  <si>
    <t>07/04/2026 17:32:28</t>
  </si>
  <si>
    <t>70463103</t>
  </si>
  <si>
    <t>07/04/2026 17:49:55</t>
  </si>
  <si>
    <t>07/04/2026 18:32:49</t>
  </si>
  <si>
    <t>07/04/2026 18:35:08</t>
  </si>
  <si>
    <t>07/04/2026 18:36:13</t>
  </si>
  <si>
    <t>70466935</t>
  </si>
  <si>
    <t>07/04/2026 19:20:32</t>
  </si>
  <si>
    <t>07/04/2026 19:47:59</t>
  </si>
  <si>
    <t>70471193</t>
  </si>
  <si>
    <t>07/04/2026 20:34:47</t>
  </si>
  <si>
    <t>70474000</t>
  </si>
  <si>
    <t>07/04/2026 20:48:19</t>
  </si>
  <si>
    <t>07/04/2026 20:55:26</t>
  </si>
  <si>
    <t>853059</t>
  </si>
  <si>
    <t>07/04/2026 21:49:15</t>
  </si>
  <si>
    <t>202604072148</t>
  </si>
  <si>
    <t>07/04/2026 22:59:01</t>
  </si>
  <si>
    <t>08/04/2026 00:19:33</t>
  </si>
  <si>
    <t>202604080018</t>
  </si>
  <si>
    <t>08/04/2026 00:57:39</t>
  </si>
  <si>
    <t>08/04/2026 00:58:19</t>
  </si>
  <si>
    <t>08/04/2026 01:40:34</t>
  </si>
  <si>
    <t>13443</t>
  </si>
  <si>
    <t>08/04/2026 01:57:44</t>
  </si>
  <si>
    <t>202604080156</t>
  </si>
  <si>
    <t>08/04/2026 05:13:45</t>
  </si>
  <si>
    <t>08/04/2026 05:29:42</t>
  </si>
  <si>
    <t>13444</t>
  </si>
  <si>
    <t>08/04/2026 06:18:18</t>
  </si>
  <si>
    <t>08/04/2026 06:20:20</t>
  </si>
  <si>
    <t>08/04/2026 06:38:09</t>
  </si>
  <si>
    <t>80423831</t>
  </si>
  <si>
    <t>08/04/2026 06:55:51</t>
  </si>
  <si>
    <t>08/04/2026 07:26:09</t>
  </si>
  <si>
    <t>80426699</t>
  </si>
  <si>
    <t>08/04/2026 07:48:55</t>
  </si>
  <si>
    <t>202604080748</t>
  </si>
  <si>
    <t>08/04/2026 08:05:15</t>
  </si>
  <si>
    <t>202604080804</t>
  </si>
  <si>
    <t>08/04/2026 08:08:58</t>
  </si>
  <si>
    <t>80429107</t>
  </si>
  <si>
    <t>08/04/2026 08:16:52</t>
  </si>
  <si>
    <t>80429718</t>
  </si>
  <si>
    <t>08/04/2026 08:36:42</t>
  </si>
  <si>
    <t>13453</t>
  </si>
  <si>
    <t>08/04/2026 08:55:31</t>
  </si>
  <si>
    <t>202604080854</t>
  </si>
  <si>
    <t>08/04/2026 08:56:38</t>
  </si>
  <si>
    <t>08/04/2026 09:40:19</t>
  </si>
  <si>
    <t>202604080939</t>
  </si>
  <si>
    <t>08/04/2026 10:01:29</t>
  </si>
  <si>
    <t>80436039</t>
  </si>
  <si>
    <t>08/04/2026 10:15:38</t>
  </si>
  <si>
    <t>08/04/2026 10:47:19</t>
  </si>
  <si>
    <t>80438791</t>
  </si>
  <si>
    <t>08/04/2026 10:50:36</t>
  </si>
  <si>
    <t>80438968</t>
  </si>
  <si>
    <t>08/04/2026 10:50:56</t>
  </si>
  <si>
    <t>08/04/2026 11:24:42</t>
  </si>
  <si>
    <t>08/04/2026 11:54:04</t>
  </si>
  <si>
    <t>08/04/2026 12:07:15</t>
  </si>
  <si>
    <t>80443543</t>
  </si>
  <si>
    <t>08/04/2026 12:36:03</t>
  </si>
  <si>
    <t>202604081235</t>
  </si>
  <si>
    <t>08/04/2026 13:13:22</t>
  </si>
  <si>
    <t>80447555</t>
  </si>
  <si>
    <t>08/04/2026 13:32:28</t>
  </si>
  <si>
    <t>202604081331</t>
  </si>
  <si>
    <t>08/04/2026 13:44:42</t>
  </si>
  <si>
    <t>13463</t>
  </si>
  <si>
    <t>08/04/2026 14:50:18</t>
  </si>
  <si>
    <t>08/04/2026 15:25:26</t>
  </si>
  <si>
    <t>08/04/2026 16:01:47</t>
  </si>
  <si>
    <t>202604081601</t>
  </si>
  <si>
    <t>08/04/2026 16:11:44</t>
  </si>
  <si>
    <t>08/04/2026 16:22:46</t>
  </si>
  <si>
    <t>325291</t>
  </si>
  <si>
    <t>08/04/2026 16:38:49</t>
  </si>
  <si>
    <t>202604081638</t>
  </si>
  <si>
    <t>08/04/2026 16:55:35</t>
  </si>
  <si>
    <t>80460859</t>
  </si>
  <si>
    <t>08/04/2026 17:09:55</t>
  </si>
  <si>
    <t>80461713</t>
  </si>
  <si>
    <t>08/04/2026 17:20:07</t>
  </si>
  <si>
    <t>202604081719</t>
  </si>
  <si>
    <t>08/04/2026 17:22:13</t>
  </si>
  <si>
    <t>13475</t>
  </si>
  <si>
    <t>08/04/2026 17:56:50</t>
  </si>
  <si>
    <t>08/04/2026 18:05:35</t>
  </si>
  <si>
    <t>08/04/2026 18:29:44</t>
  </si>
  <si>
    <t>08/04/2026 18:36:20</t>
  </si>
  <si>
    <t>08579</t>
  </si>
  <si>
    <t>ROSANE GUNTZEL OSORIO</t>
  </si>
  <si>
    <t>202604081835</t>
  </si>
  <si>
    <t>08/04/2026 18:41:42</t>
  </si>
  <si>
    <t>08/04/2026 18:49:07</t>
  </si>
  <si>
    <t>08/04/2026 19:00:23</t>
  </si>
  <si>
    <t>80468339</t>
  </si>
  <si>
    <t>08/04/2026 19:09:14</t>
  </si>
  <si>
    <t>00061</t>
  </si>
  <si>
    <t>CRISTIANO COSTA DA SILVA</t>
  </si>
  <si>
    <t>08/04/2026 19:14:59</t>
  </si>
  <si>
    <t>08/04/2026 20:33:59</t>
  </si>
  <si>
    <t>80473920</t>
  </si>
  <si>
    <t>08/04/2026 21:00:22</t>
  </si>
  <si>
    <t>1271532</t>
  </si>
  <si>
    <t>08/04/2026 21:20:20</t>
  </si>
  <si>
    <t>13490</t>
  </si>
  <si>
    <t>08/04/2026 21:52:53</t>
  </si>
  <si>
    <t>08/04/2026 21:53:02</t>
  </si>
  <si>
    <t>08/04/2026 21:57:46</t>
  </si>
  <si>
    <t>08/04/2026 22:52:48</t>
  </si>
  <si>
    <t>13492</t>
  </si>
  <si>
    <t>09/04/2026 04:09:28</t>
  </si>
  <si>
    <t>74646</t>
  </si>
  <si>
    <t>JUNIOR ALVES DOS SANTOS</t>
  </si>
  <si>
    <t>202604090407</t>
  </si>
  <si>
    <t>09/04/2026 05:02:25</t>
  </si>
  <si>
    <t>202604090501</t>
  </si>
  <si>
    <t>09/04/2026 05:15:42</t>
  </si>
  <si>
    <t>09/04/2026 05:21:00</t>
  </si>
  <si>
    <t>09/04/2026 06:16:15</t>
  </si>
  <si>
    <t>09/04/2026 06:34:28</t>
  </si>
  <si>
    <t>09/04/2026 06:45:55</t>
  </si>
  <si>
    <t>90424251</t>
  </si>
  <si>
    <t>09/04/2026 07:13:24</t>
  </si>
  <si>
    <t>09/04/2026 07:13:49</t>
  </si>
  <si>
    <t>90425930</t>
  </si>
  <si>
    <t>09/04/2026 07:24:40</t>
  </si>
  <si>
    <t>09/04/2026 07:45:02</t>
  </si>
  <si>
    <t>09/04/2026 07:53:25</t>
  </si>
  <si>
    <t>09/04/2026 07:53:57</t>
  </si>
  <si>
    <t>09/04/2026 07:57:59</t>
  </si>
  <si>
    <t>09/04/2026 07:58:12</t>
  </si>
  <si>
    <t>202604090757</t>
  </si>
  <si>
    <t>09/04/2026 08:12:13</t>
  </si>
  <si>
    <t>90429437</t>
  </si>
  <si>
    <t>TFT0E74</t>
  </si>
  <si>
    <t>09/04/2026 08:30:35</t>
  </si>
  <si>
    <t>COROLLA</t>
  </si>
  <si>
    <t>TOYOTA</t>
  </si>
  <si>
    <t>09/04/2026 08:35:05</t>
  </si>
  <si>
    <t>04326</t>
  </si>
  <si>
    <t>RAYSSA MILHOMENS PEREIRA</t>
  </si>
  <si>
    <t>202604090834</t>
  </si>
  <si>
    <t>09/04/2026 09:07:57</t>
  </si>
  <si>
    <t>1775736436</t>
  </si>
  <si>
    <t>09/04/2026 09:44:39</t>
  </si>
  <si>
    <t>90435014</t>
  </si>
  <si>
    <t>09/04/2026 10:08:13</t>
  </si>
  <si>
    <t>202604091007</t>
  </si>
  <si>
    <t>09/04/2026 10:08:36</t>
  </si>
  <si>
    <t>90436416</t>
  </si>
  <si>
    <t>09/04/2026 10:14:50</t>
  </si>
  <si>
    <t>09/04/2026 10:26:15</t>
  </si>
  <si>
    <t>202604091025</t>
  </si>
  <si>
    <t>09/04/2026 10:53:24</t>
  </si>
  <si>
    <t>125543</t>
  </si>
  <si>
    <t>09/04/2026 11:10:15</t>
  </si>
  <si>
    <t>202604091109</t>
  </si>
  <si>
    <t>09/04/2026 11:34:20</t>
  </si>
  <si>
    <t>90441616</t>
  </si>
  <si>
    <t>09/04/2026 12:24:22</t>
  </si>
  <si>
    <t>09/04/2026 12:49:45</t>
  </si>
  <si>
    <t>09/04/2026 13:16:03</t>
  </si>
  <si>
    <t>904476</t>
  </si>
  <si>
    <t>09/04/2026 13:29:33</t>
  </si>
  <si>
    <t>09/04/2026 14:11:05</t>
  </si>
  <si>
    <t>09/04/2026 14:24:29</t>
  </si>
  <si>
    <t>90451770</t>
  </si>
  <si>
    <t>09/04/2026 14:34:35</t>
  </si>
  <si>
    <t>09/04/2026 14:37:04</t>
  </si>
  <si>
    <t>90452562</t>
  </si>
  <si>
    <t>09/04/2026 14:44:30</t>
  </si>
  <si>
    <t>202604091443</t>
  </si>
  <si>
    <t>09/04/2026 14:59:31</t>
  </si>
  <si>
    <t>09/04/2026 15:12:07</t>
  </si>
  <si>
    <t>90454651</t>
  </si>
  <si>
    <t>09/04/2026 15:19:06</t>
  </si>
  <si>
    <t>90455069</t>
  </si>
  <si>
    <t>09/04/2026 15:54:47</t>
  </si>
  <si>
    <t>09/04/2026 16:08:48</t>
  </si>
  <si>
    <t>09/04/2026 16:20:55</t>
  </si>
  <si>
    <t>90458817</t>
  </si>
  <si>
    <t>09/04/2026 16:39:44</t>
  </si>
  <si>
    <t>904598</t>
  </si>
  <si>
    <t>09/04/2026 18:03:14</t>
  </si>
  <si>
    <t>904649</t>
  </si>
  <si>
    <t>09/04/2026 18:10:14</t>
  </si>
  <si>
    <t>90465376</t>
  </si>
  <si>
    <t>09/04/2026 18:11:32</t>
  </si>
  <si>
    <t>09/04/2026 18:31:14</t>
  </si>
  <si>
    <t>202604091830</t>
  </si>
  <si>
    <t>09/04/2026 18:36:43</t>
  </si>
  <si>
    <t>09/04/2026 18:40:09</t>
  </si>
  <si>
    <t>09/04/2026 18:44:53</t>
  </si>
  <si>
    <t>09/04/2026 19:25:24</t>
  </si>
  <si>
    <t>202604091924</t>
  </si>
  <si>
    <t>09/04/2026 19:31:21</t>
  </si>
  <si>
    <t>09/04/2026 19:33:26</t>
  </si>
  <si>
    <t>90470314</t>
  </si>
  <si>
    <t>09/04/2026 19:33:50</t>
  </si>
  <si>
    <t>09/04/2026 19:39:49</t>
  </si>
  <si>
    <t>09/04/2026 19:50:23</t>
  </si>
  <si>
    <t>1272526</t>
  </si>
  <si>
    <t>09/04/2026 19:56:26</t>
  </si>
  <si>
    <t>202604091955</t>
  </si>
  <si>
    <t>09/04/2026 20:10:40</t>
  </si>
  <si>
    <t>90472590</t>
  </si>
  <si>
    <t>09/04/2026 20:58:37</t>
  </si>
  <si>
    <t>09/04/2026 21:20:06</t>
  </si>
  <si>
    <t>202604092119</t>
  </si>
  <si>
    <t>10/04/2026 01:29:09</t>
  </si>
  <si>
    <t>202604100128</t>
  </si>
  <si>
    <t>10/04/2026 03:31:14</t>
  </si>
  <si>
    <t>10/04/2026 03:44:14</t>
  </si>
  <si>
    <t>13534</t>
  </si>
  <si>
    <t>10/04/2026 05:11:38</t>
  </si>
  <si>
    <t>1775808646</t>
  </si>
  <si>
    <t>10/04/2026 05:13:20</t>
  </si>
  <si>
    <t>100418501</t>
  </si>
  <si>
    <t>10/04/2026 05:26:06</t>
  </si>
  <si>
    <t>100419522</t>
  </si>
  <si>
    <t>10/04/2026 06:10:13</t>
  </si>
  <si>
    <t>202604100609</t>
  </si>
  <si>
    <t>10/04/2026 06:12:40</t>
  </si>
  <si>
    <t>202604100612</t>
  </si>
  <si>
    <t>10/04/2026 06:52:38</t>
  </si>
  <si>
    <t>202604100651</t>
  </si>
  <si>
    <t>10/04/2026 07:23:29</t>
  </si>
  <si>
    <t>10/04/2026 07:42:12</t>
  </si>
  <si>
    <t>10/04/2026 07:45:58</t>
  </si>
  <si>
    <t>10/04/2026 07:49:13</t>
  </si>
  <si>
    <t>10/04/2026 08:21:29</t>
  </si>
  <si>
    <t>100430038</t>
  </si>
  <si>
    <t>10/04/2026 09:37:02</t>
  </si>
  <si>
    <t>139017129</t>
  </si>
  <si>
    <t>10/04/2026 09:41:53</t>
  </si>
  <si>
    <t>10/04/2026 10:17:33</t>
  </si>
  <si>
    <t>100437007</t>
  </si>
  <si>
    <t>10/04/2026 10:59:20</t>
  </si>
  <si>
    <t>10/04/2026 11:01:23</t>
  </si>
  <si>
    <t>10/04/2026 11:29:24</t>
  </si>
  <si>
    <t>202604101128</t>
  </si>
  <si>
    <t>10/04/2026 11:53:25</t>
  </si>
  <si>
    <t>10/04/2026 12:04:13</t>
  </si>
  <si>
    <t>13554</t>
  </si>
  <si>
    <t>10/04/2026 13:41:10</t>
  </si>
  <si>
    <t>10/04/2026 13:50:51</t>
  </si>
  <si>
    <t>202604101350</t>
  </si>
  <si>
    <t>10/04/2026 13:58:09</t>
  </si>
  <si>
    <t>10/04/2026 14:30:42</t>
  </si>
  <si>
    <t>100452154</t>
  </si>
  <si>
    <t>10/04/2026 14:48:05</t>
  </si>
  <si>
    <t>10/04/2026 15:04:24</t>
  </si>
  <si>
    <t>13571</t>
  </si>
  <si>
    <t>10/04/2026 15:10:40</t>
  </si>
  <si>
    <t>100454577</t>
  </si>
  <si>
    <t>10/04/2026 15:29:52</t>
  </si>
  <si>
    <t>10/04/2026 15:30:14</t>
  </si>
  <si>
    <t>SCX7I02</t>
  </si>
  <si>
    <t>60645800106437671</t>
  </si>
  <si>
    <t>10/04/2026 15:43:39</t>
  </si>
  <si>
    <t>ONIX</t>
  </si>
  <si>
    <t>GM</t>
  </si>
  <si>
    <t>202604101543</t>
  </si>
  <si>
    <t>10/04/2026 15:54:50</t>
  </si>
  <si>
    <t>100457238</t>
  </si>
  <si>
    <t>10/04/2026 16:00:48</t>
  </si>
  <si>
    <t>10/04/2026 16:01:38</t>
  </si>
  <si>
    <t>10/04/2026 16:14:04</t>
  </si>
  <si>
    <t>100458402</t>
  </si>
  <si>
    <t>10/04/2026 16:18:16</t>
  </si>
  <si>
    <t>587341</t>
  </si>
  <si>
    <t>10/04/2026 16:30:59</t>
  </si>
  <si>
    <t>10/04/2026 17:00:57</t>
  </si>
  <si>
    <t>10/04/2026 17:28:38</t>
  </si>
  <si>
    <t>10/04/2026 17:51:41</t>
  </si>
  <si>
    <t>100464202</t>
  </si>
  <si>
    <t>10/04/2026 18:12:22</t>
  </si>
  <si>
    <t>10/04/2026 18:15:04</t>
  </si>
  <si>
    <t>100465664</t>
  </si>
  <si>
    <t>10/04/2026 18:32:04</t>
  </si>
  <si>
    <t>10/04/2026 19:18:29</t>
  </si>
  <si>
    <t>10/04/2026 19:35:39</t>
  </si>
  <si>
    <t>100470447</t>
  </si>
  <si>
    <t>10/04/2026 20:39:40</t>
  </si>
  <si>
    <t>04308411</t>
  </si>
  <si>
    <t>256669</t>
  </si>
  <si>
    <t>10/04/2026 20:53:40</t>
  </si>
  <si>
    <t>10/04/2026 21:17:58</t>
  </si>
  <si>
    <t>10/04/2026 21:22:36</t>
  </si>
  <si>
    <t>100476859</t>
  </si>
  <si>
    <t>10/04/2026 21:35:26</t>
  </si>
  <si>
    <t>202604102134</t>
  </si>
  <si>
    <t>10/04/2026 21:35:45</t>
  </si>
  <si>
    <t>10/04/2026 22:06:30</t>
  </si>
  <si>
    <t>202604102206</t>
  </si>
  <si>
    <t>10/04/2026 22:48:05</t>
  </si>
  <si>
    <t>10/04/2026 23:15:35</t>
  </si>
  <si>
    <t>11/04/2026 00:19:07</t>
  </si>
  <si>
    <t>202604110018</t>
  </si>
  <si>
    <t>11/04/2026 04:09:15</t>
  </si>
  <si>
    <t>13607</t>
  </si>
  <si>
    <t>11/04/2026 06:00:49</t>
  </si>
  <si>
    <t>202604110600</t>
  </si>
  <si>
    <t>11/04/2026 06:06:10</t>
  </si>
  <si>
    <t>11/04/2026 06:37:22</t>
  </si>
  <si>
    <t>110423795</t>
  </si>
  <si>
    <t>11/04/2026 06:46:14</t>
  </si>
  <si>
    <t>110424268</t>
  </si>
  <si>
    <t>11/04/2026 07:13:34</t>
  </si>
  <si>
    <t>110425917</t>
  </si>
  <si>
    <t>11/04/2026 07:18:54</t>
  </si>
  <si>
    <t>11/04/2026 07:30:18</t>
  </si>
  <si>
    <t>11/04/2026 07:32:25</t>
  </si>
  <si>
    <t>110426909</t>
  </si>
  <si>
    <t>11/04/2026 08:00:18</t>
  </si>
  <si>
    <t>202604110759</t>
  </si>
  <si>
    <t>11/04/2026 08:32:11</t>
  </si>
  <si>
    <t>110430651</t>
  </si>
  <si>
    <t>11/04/2026 09:25:05</t>
  </si>
  <si>
    <t>11/04/2026 10:07:41</t>
  </si>
  <si>
    <t>202604111006</t>
  </si>
  <si>
    <t>11/04/2026 10:11:34</t>
  </si>
  <si>
    <t>211719</t>
  </si>
  <si>
    <t>11/04/2026 10:14:02</t>
  </si>
  <si>
    <t>11/04/2026 10:19:58</t>
  </si>
  <si>
    <t>110437097</t>
  </si>
  <si>
    <t>11/04/2026 11:27:41</t>
  </si>
  <si>
    <t>110441157</t>
  </si>
  <si>
    <t>11/04/2026 11:48:35</t>
  </si>
  <si>
    <t>11/04/2026 12:17:57</t>
  </si>
  <si>
    <t>11/04/2026 12:37:10</t>
  </si>
  <si>
    <t>202604111236</t>
  </si>
  <si>
    <t>11/04/2026 13:00:38</t>
  </si>
  <si>
    <t>11/04/2026 13:30:07</t>
  </si>
  <si>
    <t>202604111329</t>
  </si>
  <si>
    <t>11/04/2026 13:31:17</t>
  </si>
  <si>
    <t>11/04/2026 13:52:34</t>
  </si>
  <si>
    <t>110449845</t>
  </si>
  <si>
    <t>11/04/2026 14:54:17</t>
  </si>
  <si>
    <t>11/04/2026 15:33:26</t>
  </si>
  <si>
    <t>11/04/2026 16:56:27</t>
  </si>
  <si>
    <t>110460930</t>
  </si>
  <si>
    <t>11/04/2026 17:12:13</t>
  </si>
  <si>
    <t>11/04/2026 17:16:21</t>
  </si>
  <si>
    <t>11/04/2026 17:55:58</t>
  </si>
  <si>
    <t>11/04/2026 18:00:58</t>
  </si>
  <si>
    <t>11/04/2026 18:03:48</t>
  </si>
  <si>
    <t>11/04/2026 18:30:10</t>
  </si>
  <si>
    <t>11/04/2026 18:48:57</t>
  </si>
  <si>
    <t>11/04/2026 19:31:59</t>
  </si>
  <si>
    <t>11/04/2026 19:37:51</t>
  </si>
  <si>
    <t>110470607</t>
  </si>
  <si>
    <t>11/04/2026 20:34:25</t>
  </si>
  <si>
    <t>110473976</t>
  </si>
  <si>
    <t>11/04/2026 20:50:12</t>
  </si>
  <si>
    <t>202604112049</t>
  </si>
  <si>
    <t>11/04/2026 21:21:11</t>
  </si>
  <si>
    <t>387839</t>
  </si>
  <si>
    <t>11/04/2026 21:24:03</t>
  </si>
  <si>
    <t>13616</t>
  </si>
  <si>
    <t>11/04/2026 22:02:53</t>
  </si>
  <si>
    <t>202604112202</t>
  </si>
  <si>
    <t>11/04/2026 22:25:03</t>
  </si>
  <si>
    <t>202604112224</t>
  </si>
  <si>
    <t>11/04/2026 22:51:50</t>
  </si>
  <si>
    <t>13618</t>
  </si>
  <si>
    <t>12/04/2026 01:13:29</t>
  </si>
  <si>
    <t>12/04/2026 01:42:04</t>
  </si>
  <si>
    <t>12/04/2026 02:18:11</t>
  </si>
  <si>
    <t>1775971023</t>
  </si>
  <si>
    <t>12/04/2026 02:19:02</t>
  </si>
  <si>
    <t>12/04/2026 02:27:41</t>
  </si>
  <si>
    <t>12/04/2026 04:09:43</t>
  </si>
  <si>
    <t>120414932</t>
  </si>
  <si>
    <t>12/04/2026 05:10:57</t>
  </si>
  <si>
    <t>12/04/2026 06:29:05</t>
  </si>
  <si>
    <t>12/04/2026 06:58:09</t>
  </si>
  <si>
    <t>12/04/2026 07:48:48</t>
  </si>
  <si>
    <t>120427</t>
  </si>
  <si>
    <t>12/04/2026 07:53:45</t>
  </si>
  <si>
    <t>120428380</t>
  </si>
  <si>
    <t>12/04/2026 07:54:58</t>
  </si>
  <si>
    <t>12/04/2026 07:58:57</t>
  </si>
  <si>
    <t>120428690</t>
  </si>
  <si>
    <t>12/04/2026 08:00:12</t>
  </si>
  <si>
    <t>120428742</t>
  </si>
  <si>
    <t>12/04/2026 08:08:48</t>
  </si>
  <si>
    <t>202604120808</t>
  </si>
  <si>
    <t>12/04/2026 08:13:05</t>
  </si>
  <si>
    <t>12/04/2026 08:15:01</t>
  </si>
  <si>
    <t>12/04/2026 08:24:48</t>
  </si>
  <si>
    <t>120430177</t>
  </si>
  <si>
    <t>12/04/2026 08:42:51</t>
  </si>
  <si>
    <t>120431241</t>
  </si>
  <si>
    <t>12/04/2026 08:43:36</t>
  </si>
  <si>
    <t>120431304</t>
  </si>
  <si>
    <t>12/04/2026 08:47:57</t>
  </si>
  <si>
    <t>12/04/2026 09:20:07</t>
  </si>
  <si>
    <t>120433503</t>
  </si>
  <si>
    <t>12/04/2026 10:03:43</t>
  </si>
  <si>
    <t>120436172</t>
  </si>
  <si>
    <t>12/04/2026 10:11:07</t>
  </si>
  <si>
    <t>12/04/2026 11:51:52</t>
  </si>
  <si>
    <t>202604121151</t>
  </si>
  <si>
    <t>12/04/2026 12:06:51</t>
  </si>
  <si>
    <t>12/04/2026 12:15:24</t>
  </si>
  <si>
    <t>12/04/2026 13:14:35</t>
  </si>
  <si>
    <t>12/04/2026 13:35:39</t>
  </si>
  <si>
    <t>13624</t>
  </si>
  <si>
    <t>12/04/2026 13:44:50</t>
  </si>
  <si>
    <t>120449</t>
  </si>
  <si>
    <t>12/04/2026 13:51:33</t>
  </si>
  <si>
    <t>202604121350</t>
  </si>
  <si>
    <t>12/04/2026 14:35:08</t>
  </si>
  <si>
    <t>126689</t>
  </si>
  <si>
    <t>12/04/2026 15:55:47</t>
  </si>
  <si>
    <t>438837</t>
  </si>
  <si>
    <t>12/04/2026 16:04:38</t>
  </si>
  <si>
    <t>12/04/2026 16:46:31</t>
  </si>
  <si>
    <t>120460301</t>
  </si>
  <si>
    <t>12/04/2026 16:47:40</t>
  </si>
  <si>
    <t>120460368</t>
  </si>
  <si>
    <t>12/04/2026 17:12:08</t>
  </si>
  <si>
    <t>12/04/2026 18:04:57</t>
  </si>
  <si>
    <t>12/04/2026 18:08:53</t>
  </si>
  <si>
    <t>12/04/2026 18:20:34</t>
  </si>
  <si>
    <t>13626</t>
  </si>
  <si>
    <t>12/04/2026 18:20:41</t>
  </si>
  <si>
    <t>12/04/2026 18:26:56</t>
  </si>
  <si>
    <t>03927</t>
  </si>
  <si>
    <t>ALEF RICARDO NOGUEIRA DINIZ</t>
  </si>
  <si>
    <t>12/04/2026 18:32:11</t>
  </si>
  <si>
    <t>120466692</t>
  </si>
  <si>
    <t>12/04/2026 18:40:45</t>
  </si>
  <si>
    <t>12/04/2026 18:46:05</t>
  </si>
  <si>
    <t>12/04/2026 19:35:59</t>
  </si>
  <si>
    <t>202604121935</t>
  </si>
  <si>
    <t>12/04/2026 19:58:11</t>
  </si>
  <si>
    <t>12/04/2026 20:02:34</t>
  </si>
  <si>
    <t>12/04/2026 20:10:13</t>
  </si>
  <si>
    <t>12/04/2026 20:30:55</t>
  </si>
  <si>
    <t>120473764</t>
  </si>
  <si>
    <t>12/04/2026 21:17:20</t>
  </si>
  <si>
    <t>13629</t>
  </si>
  <si>
    <t>13/04/2026 00:38:58</t>
  </si>
  <si>
    <t>13/04/2026 00:57:59</t>
  </si>
  <si>
    <t>13/04/2026 01:29:38</t>
  </si>
  <si>
    <t>13630</t>
  </si>
  <si>
    <t>13/04/2026 03:07:19</t>
  </si>
  <si>
    <t>13/04/2026 04:39:51</t>
  </si>
  <si>
    <t>130416536</t>
  </si>
  <si>
    <t>13/04/2026 06:28:03</t>
  </si>
  <si>
    <t>13/04/2026 06:30:57</t>
  </si>
  <si>
    <t>130423390</t>
  </si>
  <si>
    <t>13/04/2026 06:34:07</t>
  </si>
  <si>
    <t>13/04/2026 06:53:19</t>
  </si>
  <si>
    <t>202604130652</t>
  </si>
  <si>
    <t>13/04/2026 06:58:32</t>
  </si>
  <si>
    <t>130425</t>
  </si>
  <si>
    <t>13/04/2026 07:06:40</t>
  </si>
  <si>
    <t>13/04/2026 07:14:47</t>
  </si>
  <si>
    <t>1776075245</t>
  </si>
  <si>
    <t>13/04/2026 07:19:25</t>
  </si>
  <si>
    <t>13/04/2026 07:42:01</t>
  </si>
  <si>
    <t>13/04/2026 07:46:34</t>
  </si>
  <si>
    <t>130427900</t>
  </si>
  <si>
    <t>13/04/2026 07:51:37</t>
  </si>
  <si>
    <t>13/04/2026 08:17:22</t>
  </si>
  <si>
    <t>13/04/2026 08:21:29</t>
  </si>
  <si>
    <t>13/04/2026 08:24:03</t>
  </si>
  <si>
    <t>13/04/2026 08:40:34</t>
  </si>
  <si>
    <t>202604130840</t>
  </si>
  <si>
    <t>13/04/2026 08:50:59</t>
  </si>
  <si>
    <t>202604130850</t>
  </si>
  <si>
    <t>13/04/2026 09:03:59</t>
  </si>
  <si>
    <t>13/04/2026 09:58:28</t>
  </si>
  <si>
    <t>130435810</t>
  </si>
  <si>
    <t>13/04/2026 11:05:52</t>
  </si>
  <si>
    <t>130439905</t>
  </si>
  <si>
    <t>13/04/2026 11:22:24</t>
  </si>
  <si>
    <t>130440866</t>
  </si>
  <si>
    <t>13/04/2026 11:40:32</t>
  </si>
  <si>
    <t>13/04/2026 11:55:55</t>
  </si>
  <si>
    <t>130442854</t>
  </si>
  <si>
    <t>13/04/2026 12:56:31</t>
  </si>
  <si>
    <t>13/04/2026 13:02:49</t>
  </si>
  <si>
    <t>13/04/2026 13:08:50</t>
  </si>
  <si>
    <t>13/04/2026 13:27:45</t>
  </si>
  <si>
    <t>13650</t>
  </si>
  <si>
    <t>13/04/2026 14:07:20</t>
  </si>
  <si>
    <t>13/04/2026 15:08:43</t>
  </si>
  <si>
    <t>130454</t>
  </si>
  <si>
    <t>13/04/2026 15:27:08</t>
  </si>
  <si>
    <t>13/04/2026 15:55:54</t>
  </si>
  <si>
    <t>587445</t>
  </si>
  <si>
    <t>13/04/2026 16:06:36</t>
  </si>
  <si>
    <t>13/04/2026 16:33:09</t>
  </si>
  <si>
    <t>13/04/2026 17:05:47</t>
  </si>
  <si>
    <t>13/04/2026 17:22:40</t>
  </si>
  <si>
    <t>130462495</t>
  </si>
  <si>
    <t>13/04/2026 17:28:28</t>
  </si>
  <si>
    <t>TFZ6A74</t>
  </si>
  <si>
    <t>60645800106437680</t>
  </si>
  <si>
    <t>13/04/2026 18:05:29</t>
  </si>
  <si>
    <t>51591</t>
  </si>
  <si>
    <t>MARCUS ANTONIO GONÇALVES</t>
  </si>
  <si>
    <t>MP-01</t>
  </si>
  <si>
    <t>01893700</t>
  </si>
  <si>
    <t>883247</t>
  </si>
  <si>
    <t>13/04/2026 18:33:49</t>
  </si>
  <si>
    <t>13/04/2026 18:50:40</t>
  </si>
  <si>
    <t>13/04/2026 19:15:04</t>
  </si>
  <si>
    <t>13/04/2026 19:17:21</t>
  </si>
  <si>
    <t>13/04/2026 19:27:20</t>
  </si>
  <si>
    <t>130469808</t>
  </si>
  <si>
    <t>13/04/2026 19:28:31</t>
  </si>
  <si>
    <t>130470006</t>
  </si>
  <si>
    <t>13/04/2026 19:43:04</t>
  </si>
  <si>
    <t>13/04/2026 19:50:39</t>
  </si>
  <si>
    <t>13/04/2026 20:08:32</t>
  </si>
  <si>
    <t>202604132007</t>
  </si>
  <si>
    <t>13/04/2026 20:13:29</t>
  </si>
  <si>
    <t>202604132012</t>
  </si>
  <si>
    <t>13/04/2026 20:38:16</t>
  </si>
  <si>
    <t>13/04/2026 21:01:35</t>
  </si>
  <si>
    <t>202604132100</t>
  </si>
  <si>
    <t>13/04/2026 21:52:57</t>
  </si>
  <si>
    <t>130478678</t>
  </si>
  <si>
    <t>13/04/2026 22:01:54</t>
  </si>
  <si>
    <t>388087</t>
  </si>
  <si>
    <t>13/04/2026 22:52:33</t>
  </si>
  <si>
    <t>1276726</t>
  </si>
  <si>
    <t>13/04/2026 23:07:27</t>
  </si>
  <si>
    <t>13675</t>
  </si>
  <si>
    <t>14/04/2026 00:51:23</t>
  </si>
  <si>
    <t>14/04/2026 03:11:07</t>
  </si>
  <si>
    <t>13676</t>
  </si>
  <si>
    <t>14/04/2026 04:35:25</t>
  </si>
  <si>
    <t>11505</t>
  </si>
  <si>
    <t>JOABSON MYCVAEL DA SILVA</t>
  </si>
  <si>
    <t>140416465</t>
  </si>
  <si>
    <t>14/04/2026 05:59:29</t>
  </si>
  <si>
    <t>202604140558</t>
  </si>
  <si>
    <t>14/04/2026 06:00:49</t>
  </si>
  <si>
    <t>140421419</t>
  </si>
  <si>
    <t>14/04/2026 06:16:04</t>
  </si>
  <si>
    <t>14/04/2026 06:39:13</t>
  </si>
  <si>
    <t>14/04/2026 06:48:00</t>
  </si>
  <si>
    <t>140424365</t>
  </si>
  <si>
    <t>14/04/2026 06:51:47</t>
  </si>
  <si>
    <t>140424610</t>
  </si>
  <si>
    <t>14/04/2026 07:03:26</t>
  </si>
  <si>
    <t>14/04/2026 07:41:22</t>
  </si>
  <si>
    <t>14/04/2026 08:33:07</t>
  </si>
  <si>
    <t>140430724</t>
  </si>
  <si>
    <t>14/04/2026 08:51:49</t>
  </si>
  <si>
    <t>140431657</t>
  </si>
  <si>
    <t>14/04/2026 09:29:19</t>
  </si>
  <si>
    <t>202604140928</t>
  </si>
  <si>
    <t>14/04/2026 09:51:11</t>
  </si>
  <si>
    <t>202604140950</t>
  </si>
  <si>
    <t>14/04/2026 09:59:40</t>
  </si>
  <si>
    <t>883730</t>
  </si>
  <si>
    <t>14/04/2026 10:26:41</t>
  </si>
  <si>
    <t>202604141026</t>
  </si>
  <si>
    <t>14/04/2026 10:33:51</t>
  </si>
  <si>
    <t>140437893</t>
  </si>
  <si>
    <t>14/04/2026 10:45:52</t>
  </si>
  <si>
    <t>14/04/2026 10:55:46</t>
  </si>
  <si>
    <t>13684</t>
  </si>
  <si>
    <t>14/04/2026 11:08:55</t>
  </si>
  <si>
    <t>14/04/2026 11:18:17</t>
  </si>
  <si>
    <t>202604141117</t>
  </si>
  <si>
    <t>14/04/2026 11:32:08</t>
  </si>
  <si>
    <t>202604141131</t>
  </si>
  <si>
    <t>14/04/2026 12:01:42</t>
  </si>
  <si>
    <t>140443065</t>
  </si>
  <si>
    <t>14/04/2026 12:16:41</t>
  </si>
  <si>
    <t>140444135</t>
  </si>
  <si>
    <t>14/04/2026 13:10:09</t>
  </si>
  <si>
    <t>14/04/2026 13:42:03</t>
  </si>
  <si>
    <t>202604141341</t>
  </si>
  <si>
    <t>14/04/2026 14:19:53</t>
  </si>
  <si>
    <t>14/04/2026 14:24:00</t>
  </si>
  <si>
    <t>14/04/2026 14:41:38</t>
  </si>
  <si>
    <t>140452660</t>
  </si>
  <si>
    <t>14/04/2026 15:17:17</t>
  </si>
  <si>
    <t>14/04/2026 15:23:30</t>
  </si>
  <si>
    <t>202604141522</t>
  </si>
  <si>
    <t>14/04/2026 15:26:55</t>
  </si>
  <si>
    <t>140455581</t>
  </si>
  <si>
    <t>14/04/2026 15:53:28</t>
  </si>
  <si>
    <t>140457141</t>
  </si>
  <si>
    <t>14/04/2026 16:33:33</t>
  </si>
  <si>
    <t>13693</t>
  </si>
  <si>
    <t>14/04/2026 16:52:21</t>
  </si>
  <si>
    <t>14/04/2026 16:54:25</t>
  </si>
  <si>
    <t>140460</t>
  </si>
  <si>
    <t>14/04/2026 17:22:16</t>
  </si>
  <si>
    <t>14/04/2026 17:32:41</t>
  </si>
  <si>
    <t>14/04/2026 17:41:51</t>
  </si>
  <si>
    <t>14/04/2026 17:46:53</t>
  </si>
  <si>
    <t>140463914</t>
  </si>
  <si>
    <t>14/04/2026 17:50:18</t>
  </si>
  <si>
    <t>202604141749</t>
  </si>
  <si>
    <t>14/04/2026 17:58:45</t>
  </si>
  <si>
    <t>14/04/2026 18:13:48</t>
  </si>
  <si>
    <t>140465564</t>
  </si>
  <si>
    <t>14/04/2026 18:20:05</t>
  </si>
  <si>
    <t>14/04/2026 18:28:40</t>
  </si>
  <si>
    <t>140466427</t>
  </si>
  <si>
    <t>14/04/2026 19:11:13</t>
  </si>
  <si>
    <t>140468</t>
  </si>
  <si>
    <t>14/04/2026 19:34:01</t>
  </si>
  <si>
    <t>14/04/2026 19:35:36</t>
  </si>
  <si>
    <t>14/04/2026 19:39:09</t>
  </si>
  <si>
    <t>14/04/2026 19:43:31</t>
  </si>
  <si>
    <t>14/04/2026 19:43:39</t>
  </si>
  <si>
    <t>14/04/2026 20:04:36</t>
  </si>
  <si>
    <t>140472234</t>
  </si>
  <si>
    <t>14/04/2026 20:14:54</t>
  </si>
  <si>
    <t>202604142014</t>
  </si>
  <si>
    <t>14/04/2026 20:23:26</t>
  </si>
  <si>
    <t>70093181159</t>
  </si>
  <si>
    <t>15/04/2026 00:43:08</t>
  </si>
  <si>
    <t>15/04/2026 00:48:11</t>
  </si>
  <si>
    <t>15042627</t>
  </si>
  <si>
    <t>15/04/2026 00:52:53</t>
  </si>
  <si>
    <t>202604150052</t>
  </si>
  <si>
    <t>15/04/2026 03:01:06</t>
  </si>
  <si>
    <t>202604150300</t>
  </si>
  <si>
    <t>15/04/2026 03:41:22</t>
  </si>
  <si>
    <t>15/04/2026 04:09:54</t>
  </si>
  <si>
    <t>13701</t>
  </si>
  <si>
    <t>15/04/2026 06:13:47</t>
  </si>
  <si>
    <t>15/04/2026 06:59:25</t>
  </si>
  <si>
    <t>15/04/2026 07:24:28</t>
  </si>
  <si>
    <t>15/04/2026 07:36:36</t>
  </si>
  <si>
    <t>202604150736</t>
  </si>
  <si>
    <t>15/04/2026 07:50:53</t>
  </si>
  <si>
    <t>15/04/2026 07:59:12</t>
  </si>
  <si>
    <t>150428</t>
  </si>
  <si>
    <t>15/04/2026 08:00:24</t>
  </si>
  <si>
    <t>150428774</t>
  </si>
  <si>
    <t>15/04/2026 08:33:16</t>
  </si>
  <si>
    <t>15/04/2026 08:39:08</t>
  </si>
  <si>
    <t>15/04/2026 09:02:29</t>
  </si>
  <si>
    <t>150432503</t>
  </si>
  <si>
    <t>15/04/2026 10:36:19</t>
  </si>
  <si>
    <t>13715</t>
  </si>
  <si>
    <t>15/04/2026 10:37:20</t>
  </si>
  <si>
    <t>15/04/2026 10:54:22</t>
  </si>
  <si>
    <t>15/04/2026 11:22:54</t>
  </si>
  <si>
    <t>15/04/2026 11:28:36</t>
  </si>
  <si>
    <t>202604151128</t>
  </si>
  <si>
    <t>15/04/2026 12:13:53</t>
  </si>
  <si>
    <t>150443929</t>
  </si>
  <si>
    <t>15/04/2026 12:14:45</t>
  </si>
  <si>
    <t>15/04/2026 12:22:04</t>
  </si>
  <si>
    <t>15/04/2026 12:44:16</t>
  </si>
  <si>
    <t>150445745</t>
  </si>
  <si>
    <t>15/04/2026 12:56:34</t>
  </si>
  <si>
    <t>150446523</t>
  </si>
  <si>
    <t>15/04/2026 13:43:52</t>
  </si>
  <si>
    <t>15/04/2026 15:47:46</t>
  </si>
  <si>
    <t>15/04/2026 15:49:17</t>
  </si>
  <si>
    <t>15/04/2026 15:59:03</t>
  </si>
  <si>
    <t>150457430</t>
  </si>
  <si>
    <t>15/04/2026 16:13:18</t>
  </si>
  <si>
    <t>15/04/2026 16:21:36</t>
  </si>
  <si>
    <t>15/04/2026 16:28:19</t>
  </si>
  <si>
    <t>15/04/2026 16:41:07</t>
  </si>
  <si>
    <t>15/04/2026 17:23:13</t>
  </si>
  <si>
    <t>150462</t>
  </si>
  <si>
    <t>15/04/2026 17:37:44</t>
  </si>
  <si>
    <t>15/04/2026 17:45:43</t>
  </si>
  <si>
    <t>15/04/2026 18:18:13</t>
  </si>
  <si>
    <t>202604151817</t>
  </si>
  <si>
    <t>15/04/2026 18:23:49</t>
  </si>
  <si>
    <t>15/04/2026 18:36:57</t>
  </si>
  <si>
    <t>15/04/2026 18:41:40</t>
  </si>
  <si>
    <t>150467198</t>
  </si>
  <si>
    <t>15/04/2026 19:13:27</t>
  </si>
  <si>
    <t>150469111</t>
  </si>
  <si>
    <t>15/04/2026 19:14:33</t>
  </si>
  <si>
    <t>150469178</t>
  </si>
  <si>
    <t>15/04/2026 19:20:45</t>
  </si>
  <si>
    <t>15/04/2026 19:29:33</t>
  </si>
  <si>
    <t>15/04/2026 19:30:38</t>
  </si>
  <si>
    <t>15/04/2026 19:37:53</t>
  </si>
  <si>
    <t>150470573</t>
  </si>
  <si>
    <t>15/04/2026 19:38:24</t>
  </si>
  <si>
    <t>150470670</t>
  </si>
  <si>
    <t>15/04/2026 20:00:43</t>
  </si>
  <si>
    <t>15/04/2026 20:01:36</t>
  </si>
  <si>
    <t>15/04/2026 20:11:40</t>
  </si>
  <si>
    <t>150472598</t>
  </si>
  <si>
    <t>15/04/2026 20:54:17</t>
  </si>
  <si>
    <t>13728</t>
  </si>
  <si>
    <t>15/04/2026 21:31:27</t>
  </si>
  <si>
    <t>15/04/2026 22:20:06</t>
  </si>
  <si>
    <t>16/04/2026 01:02:24</t>
  </si>
  <si>
    <t>202604160101</t>
  </si>
  <si>
    <t>16/04/2026 01:58:13</t>
  </si>
  <si>
    <t>16/04/2026 02:11:51</t>
  </si>
  <si>
    <t>202604160211</t>
  </si>
  <si>
    <t>16/04/2026 02:46:59</t>
  </si>
  <si>
    <t>70267346142</t>
  </si>
  <si>
    <t>16/04/2026 03:17:30</t>
  </si>
  <si>
    <t>16/04/2026 06:04:13</t>
  </si>
  <si>
    <t>16/04/2026 06:27:05</t>
  </si>
  <si>
    <t>160423126</t>
  </si>
  <si>
    <t>16/04/2026 06:44:04</t>
  </si>
  <si>
    <t>160424144</t>
  </si>
  <si>
    <t>16/04/2026 06:47:13</t>
  </si>
  <si>
    <t>16/04/2026 07:02:54</t>
  </si>
  <si>
    <t>16/04/2026 07:54:31</t>
  </si>
  <si>
    <t>16/04/2026 08:20:41</t>
  </si>
  <si>
    <t>16/04/2026 08:39:56</t>
  </si>
  <si>
    <t>13736</t>
  </si>
  <si>
    <t>16/04/2026 09:15:13</t>
  </si>
  <si>
    <t>202604160914</t>
  </si>
  <si>
    <t>16/04/2026 10:29:27</t>
  </si>
  <si>
    <t>16/04/2026 10:53:51</t>
  </si>
  <si>
    <t>160439119</t>
  </si>
  <si>
    <t>16/04/2026 11:10:57</t>
  </si>
  <si>
    <t>31849912</t>
  </si>
  <si>
    <t>POSTO RIO ARAGUAIA</t>
  </si>
  <si>
    <t>16/04/2026 11:52:11</t>
  </si>
  <si>
    <t>202604161151</t>
  </si>
  <si>
    <t>16/04/2026 12:06:15</t>
  </si>
  <si>
    <t>16/04/2026 12:28:32</t>
  </si>
  <si>
    <t>16/04/2026 13:10:20</t>
  </si>
  <si>
    <t>160447368</t>
  </si>
  <si>
    <t>16/04/2026 14:10:11</t>
  </si>
  <si>
    <t>160450957</t>
  </si>
  <si>
    <t>16/04/2026 14:14:52</t>
  </si>
  <si>
    <t>160451184</t>
  </si>
  <si>
    <t>TFO4A43</t>
  </si>
  <si>
    <t>16/04/2026 14:35:08</t>
  </si>
  <si>
    <t>POLO</t>
  </si>
  <si>
    <t>16/04/2026 14:53:09</t>
  </si>
  <si>
    <t>202604161452</t>
  </si>
  <si>
    <t>16/04/2026 15:12:37</t>
  </si>
  <si>
    <t>16/04/2026 15:24:31</t>
  </si>
  <si>
    <t>16/04/2026 15:27:37</t>
  </si>
  <si>
    <t>16/04/2026 15:58:19</t>
  </si>
  <si>
    <t>160457</t>
  </si>
  <si>
    <t>16/04/2026 16:30:42</t>
  </si>
  <si>
    <t>16/04/2026 16:57:33</t>
  </si>
  <si>
    <t>16/04/2026 17:09:58</t>
  </si>
  <si>
    <t>13768</t>
  </si>
  <si>
    <t>16/04/2026 17:10:11</t>
  </si>
  <si>
    <t>160461716</t>
  </si>
  <si>
    <t>16/04/2026 17:35:16</t>
  </si>
  <si>
    <t>16/04/2026 18:42:27</t>
  </si>
  <si>
    <t>16/04/2026 19:01:42</t>
  </si>
  <si>
    <t>16/04/2026 19:05:39</t>
  </si>
  <si>
    <t>864728</t>
  </si>
  <si>
    <t>16/04/2026 19:24:35</t>
  </si>
  <si>
    <t>16/04/2026 19:37:42</t>
  </si>
  <si>
    <t>388433</t>
  </si>
  <si>
    <t>16/04/2026 19:47:12</t>
  </si>
  <si>
    <t>13770</t>
  </si>
  <si>
    <t>16/04/2026 20:27:29</t>
  </si>
  <si>
    <t>13771</t>
  </si>
  <si>
    <t>16/04/2026 20:37:52</t>
  </si>
  <si>
    <t>16/04/2026 21:01:06</t>
  </si>
  <si>
    <t>16/04/2026 21:22:01</t>
  </si>
  <si>
    <t>16/04/2026 21:46:45</t>
  </si>
  <si>
    <t>13774</t>
  </si>
  <si>
    <t>16/04/2026 22:21:54</t>
  </si>
  <si>
    <t>70267348142</t>
  </si>
  <si>
    <t>16/04/2026 22:26:01</t>
  </si>
  <si>
    <t>13776</t>
  </si>
  <si>
    <t>16/04/2026 23:50:17</t>
  </si>
  <si>
    <t xml:space="preserve">TFO3G43 </t>
  </si>
  <si>
    <t>FACILITIES</t>
  </si>
  <si>
    <t>OPERAÇÃO</t>
  </si>
  <si>
    <t>ENGENHARIA</t>
  </si>
  <si>
    <t>TI</t>
  </si>
  <si>
    <t>CONSERVA</t>
  </si>
  <si>
    <t>QSMS</t>
  </si>
  <si>
    <t>DIRETORIA</t>
  </si>
  <si>
    <t>JURÍDICO</t>
  </si>
  <si>
    <t>INSPEÇÃO</t>
  </si>
  <si>
    <t>POOL-01</t>
  </si>
  <si>
    <t>POOL-02</t>
  </si>
  <si>
    <t>VA-03</t>
  </si>
  <si>
    <t>VA-11</t>
  </si>
  <si>
    <t>VA-10</t>
  </si>
  <si>
    <t>LUCCA JR - OP</t>
  </si>
  <si>
    <t>TGJ8F72</t>
  </si>
  <si>
    <t>ANTT</t>
  </si>
  <si>
    <t>FISCALIZAÇÃO</t>
  </si>
  <si>
    <t>17/04/2026 00:27:18</t>
  </si>
  <si>
    <t>17/04/2026 00:44:51</t>
  </si>
  <si>
    <t>17/04/2026 01:27:34</t>
  </si>
  <si>
    <t>17/04/2026 02:38:04</t>
  </si>
  <si>
    <t>202604170237</t>
  </si>
  <si>
    <t>17/04/2026 04:48:31</t>
  </si>
  <si>
    <t>13778</t>
  </si>
  <si>
    <t>17/04/2026 06:06:28</t>
  </si>
  <si>
    <t>202604170605</t>
  </si>
  <si>
    <t>17/04/2026 06:13:14</t>
  </si>
  <si>
    <t>170422350</t>
  </si>
  <si>
    <t>17/04/2026 06:24:26</t>
  </si>
  <si>
    <t>17/04/2026 06:36:48</t>
  </si>
  <si>
    <t>170423538</t>
  </si>
  <si>
    <t>17/04/2026 06:51:30</t>
  </si>
  <si>
    <t>170424585</t>
  </si>
  <si>
    <t>17/04/2026 07:00:36</t>
  </si>
  <si>
    <t>17/04/2026 07:13:19</t>
  </si>
  <si>
    <t>1776420753</t>
  </si>
  <si>
    <t>17/04/2026 07:46:18</t>
  </si>
  <si>
    <t>170427932</t>
  </si>
  <si>
    <t>17/04/2026 07:50:56</t>
  </si>
  <si>
    <t>170428037</t>
  </si>
  <si>
    <t>17/04/2026 08:24:43</t>
  </si>
  <si>
    <t>17/04/2026 08:29:01</t>
  </si>
  <si>
    <t>17/04/2026 08:37:52</t>
  </si>
  <si>
    <t>170430965</t>
  </si>
  <si>
    <t>17/04/2026 08:47:17</t>
  </si>
  <si>
    <t>198127</t>
  </si>
  <si>
    <t>17/04/2026 08:56:04</t>
  </si>
  <si>
    <t>17/04/2026 09:16:37</t>
  </si>
  <si>
    <t>13782</t>
  </si>
  <si>
    <t>17/04/2026 09:41:07</t>
  </si>
  <si>
    <t>17/04/2026 10:28:04</t>
  </si>
  <si>
    <t>1280754</t>
  </si>
  <si>
    <t>17/04/2026 11:00:56</t>
  </si>
  <si>
    <t>17/04/2026 11:01:03</t>
  </si>
  <si>
    <t>17/04/2026 11:38:01</t>
  </si>
  <si>
    <t>202604171137</t>
  </si>
  <si>
    <t>17/04/2026 11:44:15</t>
  </si>
  <si>
    <t>17/04/2026 12:34:42</t>
  </si>
  <si>
    <t>170445172</t>
  </si>
  <si>
    <t>17/04/2026 12:38:49</t>
  </si>
  <si>
    <t>17/04/2026 14:31:53</t>
  </si>
  <si>
    <t>17/04/2026 14:43:03</t>
  </si>
  <si>
    <t>17/04/2026 14:49:27</t>
  </si>
  <si>
    <t>170453267</t>
  </si>
  <si>
    <t>17/04/2026 15:23:34</t>
  </si>
  <si>
    <t>202604171523</t>
  </si>
  <si>
    <t>17/04/2026 15:51:50</t>
  </si>
  <si>
    <t>170457</t>
  </si>
  <si>
    <t>17/04/2026 16:06:14</t>
  </si>
  <si>
    <t>17/04/2026 16:08:48</t>
  </si>
  <si>
    <t>170458081</t>
  </si>
  <si>
    <t>17/04/2026 16:11:29</t>
  </si>
  <si>
    <t>170458</t>
  </si>
  <si>
    <t>17/04/2026 16:25:58</t>
  </si>
  <si>
    <t>202604171625</t>
  </si>
  <si>
    <t>17/04/2026 16:58:59</t>
  </si>
  <si>
    <t>17/04/2026 17:18:27</t>
  </si>
  <si>
    <t>17/04/2026 17:28:15</t>
  </si>
  <si>
    <t>17/04/2026 17:49:04</t>
  </si>
  <si>
    <t>170464085</t>
  </si>
  <si>
    <t>17/04/2026 17:51:19</t>
  </si>
  <si>
    <t>170464236</t>
  </si>
  <si>
    <t>17/04/2026 18:20:32</t>
  </si>
  <si>
    <t>13811</t>
  </si>
  <si>
    <t>17/04/2026 18:23:06</t>
  </si>
  <si>
    <t>13812</t>
  </si>
  <si>
    <t>17/04/2026 18:29:41</t>
  </si>
  <si>
    <t>170466</t>
  </si>
  <si>
    <t>17/04/2026 18:32:57</t>
  </si>
  <si>
    <t>17/04/2026 19:00:46</t>
  </si>
  <si>
    <t>170468346</t>
  </si>
  <si>
    <t>17/04/2026 19:11:14</t>
  </si>
  <si>
    <t>17/04/2026 19:38:10</t>
  </si>
  <si>
    <t>17/04/2026 20:01:48</t>
  </si>
  <si>
    <t>17/04/2026 20:05:18</t>
  </si>
  <si>
    <t>13818</t>
  </si>
  <si>
    <t>17/04/2026 21:00:26</t>
  </si>
  <si>
    <t>92864716100</t>
  </si>
  <si>
    <t>17/04/2026 21:06:25</t>
  </si>
  <si>
    <t>170475852</t>
  </si>
  <si>
    <t>60645800109686555</t>
  </si>
  <si>
    <t>17/04/2026 21:30:20</t>
  </si>
  <si>
    <t>17/04/2026 22:34:18</t>
  </si>
  <si>
    <t>17/04/2026 23:45:36</t>
  </si>
  <si>
    <t>202604172344</t>
  </si>
  <si>
    <t>18/04/2026 01:31:50</t>
  </si>
  <si>
    <t>202604180131</t>
  </si>
  <si>
    <t>18/04/2026 02:38:51</t>
  </si>
  <si>
    <t>18/04/2026 04:52:35</t>
  </si>
  <si>
    <t>13820</t>
  </si>
  <si>
    <t>18/04/2026 05:45:27</t>
  </si>
  <si>
    <t>18/04/2026 06:13:42</t>
  </si>
  <si>
    <t>180422189</t>
  </si>
  <si>
    <t>18/04/2026 06:16:48</t>
  </si>
  <si>
    <t>18/04/2026 06:30:30</t>
  </si>
  <si>
    <t>180423338</t>
  </si>
  <si>
    <t>18/04/2026 06:44:39</t>
  </si>
  <si>
    <t>18/04/2026 06:53:20</t>
  </si>
  <si>
    <t>18/04/2026 06:57:02</t>
  </si>
  <si>
    <t>202604180656</t>
  </si>
  <si>
    <t>18/04/2026 07:08:02</t>
  </si>
  <si>
    <t>18/04/2026 07:47:02</t>
  </si>
  <si>
    <t>18/04/2026 09:04:30</t>
  </si>
  <si>
    <t>202604180903</t>
  </si>
  <si>
    <t>18/04/2026 09:05:31</t>
  </si>
  <si>
    <t>180432675</t>
  </si>
  <si>
    <t>18/04/2026 10:03:15</t>
  </si>
  <si>
    <t>18/04/2026 10:32:08</t>
  </si>
  <si>
    <t>180437830</t>
  </si>
  <si>
    <t>18/04/2026 10:59:10</t>
  </si>
  <si>
    <t>180439511</t>
  </si>
  <si>
    <t>18/04/2026 11:13:42</t>
  </si>
  <si>
    <t>18/04/2026 11:35:24</t>
  </si>
  <si>
    <t>18/04/2026 12:39:51</t>
  </si>
  <si>
    <t>180445534</t>
  </si>
  <si>
    <t>18/04/2026 12:52:47</t>
  </si>
  <si>
    <t>180446224</t>
  </si>
  <si>
    <t>18/04/2026 13:23:05</t>
  </si>
  <si>
    <t>18/04/2026 13:25:04</t>
  </si>
  <si>
    <t>180448214</t>
  </si>
  <si>
    <t>18/04/2026 13:49:17</t>
  </si>
  <si>
    <t>202604181348</t>
  </si>
  <si>
    <t>18/04/2026 14:30:35</t>
  </si>
  <si>
    <t>18/04/2026 15:33:17</t>
  </si>
  <si>
    <t>18/04/2026 15:55:31</t>
  </si>
  <si>
    <t>18/04/2026 16:02:17</t>
  </si>
  <si>
    <t>180457495</t>
  </si>
  <si>
    <t>18/04/2026 16:03:38</t>
  </si>
  <si>
    <t>180457707</t>
  </si>
  <si>
    <t>18/04/2026 16:52:55</t>
  </si>
  <si>
    <t>2763668593</t>
  </si>
  <si>
    <t>18/04/2026 17:08:34</t>
  </si>
  <si>
    <t>18/04/2026 18:00:46</t>
  </si>
  <si>
    <t>180464</t>
  </si>
  <si>
    <t>18/04/2026 18:31:15</t>
  </si>
  <si>
    <t>18/04/2026 18:35:42</t>
  </si>
  <si>
    <t>18/04/2026 18:36:34</t>
  </si>
  <si>
    <t>18/04/2026 18:46:48</t>
  </si>
  <si>
    <t>18/04/2026 19:36:16</t>
  </si>
  <si>
    <t>180470467</t>
  </si>
  <si>
    <t>18/04/2026 19:40:40</t>
  </si>
  <si>
    <t>180470796</t>
  </si>
  <si>
    <t>18/04/2026 19:53:03</t>
  </si>
  <si>
    <t>180471</t>
  </si>
  <si>
    <t>18/04/2026 19:57:25</t>
  </si>
  <si>
    <t>18/04/2026 20:20:03</t>
  </si>
  <si>
    <t>202604182018</t>
  </si>
  <si>
    <t>18/04/2026 21:33:32</t>
  </si>
  <si>
    <t>202604182132</t>
  </si>
  <si>
    <t>18/04/2026 21:48:27</t>
  </si>
  <si>
    <t>180478395</t>
  </si>
  <si>
    <t>18/04/2026 23:20:24</t>
  </si>
  <si>
    <t>19/04/2026 00:21:26</t>
  </si>
  <si>
    <t>19/04/2026 00:22:08</t>
  </si>
  <si>
    <t>19/04/2026 00:22:56</t>
  </si>
  <si>
    <t>19/04/2026 01:04:25</t>
  </si>
  <si>
    <t>19043557</t>
  </si>
  <si>
    <t>19/04/2026 01:18:52</t>
  </si>
  <si>
    <t>13834</t>
  </si>
  <si>
    <t>19/04/2026 05:44:41</t>
  </si>
  <si>
    <t>19/04/2026 05:45:38</t>
  </si>
  <si>
    <t>19/04/2026 06:27:31</t>
  </si>
  <si>
    <t>202604190626</t>
  </si>
  <si>
    <t>19/04/2026 07:02:46</t>
  </si>
  <si>
    <t>19/04/2026 07:32:32</t>
  </si>
  <si>
    <t>1776594695</t>
  </si>
  <si>
    <t>19/04/2026 07:39:12</t>
  </si>
  <si>
    <t>202604190738</t>
  </si>
  <si>
    <t>19/04/2026 08:16:08</t>
  </si>
  <si>
    <t>19/04/2026 10:22:22</t>
  </si>
  <si>
    <t>19/04/2026 10:56:35</t>
  </si>
  <si>
    <t>13837</t>
  </si>
  <si>
    <t>19/04/2026 11:07:54</t>
  </si>
  <si>
    <t>19/04/2026 11:40:09</t>
  </si>
  <si>
    <t>75323604</t>
  </si>
  <si>
    <t>G2 AUTO POSTO</t>
  </si>
  <si>
    <t>GOIANIRA</t>
  </si>
  <si>
    <t>19/04/2026 11:44:57</t>
  </si>
  <si>
    <t>19/04/2026 11:49:35</t>
  </si>
  <si>
    <t>13839</t>
  </si>
  <si>
    <t>19/04/2026 13:14:36</t>
  </si>
  <si>
    <t>19/04/2026 14:29:50</t>
  </si>
  <si>
    <t>60645800106437690</t>
  </si>
  <si>
    <t>19/04/2026 14:38:42</t>
  </si>
  <si>
    <t>19/04/2026 15:01:01</t>
  </si>
  <si>
    <t>190454005</t>
  </si>
  <si>
    <t>19/04/2026 15:44:35</t>
  </si>
  <si>
    <t>24906700</t>
  </si>
  <si>
    <t>AUTO POSTO COSTA</t>
  </si>
  <si>
    <t>19/04/2026 16:10:37</t>
  </si>
  <si>
    <t>202604191609</t>
  </si>
  <si>
    <t>19/04/2026 16:15:31</t>
  </si>
  <si>
    <t>19/04/2026 16:19:27</t>
  </si>
  <si>
    <t>202604191618</t>
  </si>
  <si>
    <t>19/04/2026 16:24:32</t>
  </si>
  <si>
    <t>202604191623</t>
  </si>
  <si>
    <t>19/04/2026 16:51:00</t>
  </si>
  <si>
    <t>202604191650</t>
  </si>
  <si>
    <t>19/04/2026 17:25:46</t>
  </si>
  <si>
    <t>19/04/2026 17:26:31</t>
  </si>
  <si>
    <t>19/04/2026 18:34:02</t>
  </si>
  <si>
    <t>190466738</t>
  </si>
  <si>
    <t>19/04/2026 19:40:41</t>
  </si>
  <si>
    <t>19/04/2026 19:41:29</t>
  </si>
  <si>
    <t>190470793</t>
  </si>
  <si>
    <t>19/04/2026 21:09:11</t>
  </si>
  <si>
    <t>190476050</t>
  </si>
  <si>
    <t>19/04/2026 21:55:29</t>
  </si>
  <si>
    <t>19/04/2026 23:28:32</t>
  </si>
  <si>
    <t>202604192327</t>
  </si>
  <si>
    <t>20/04/2026 00:31:26</t>
  </si>
  <si>
    <t>20/04/2026 01:02:27</t>
  </si>
  <si>
    <t>20/04/2026 02:25:58</t>
  </si>
  <si>
    <t>13844</t>
  </si>
  <si>
    <t>20/04/2026 05:18:54</t>
  </si>
  <si>
    <t>202604200517</t>
  </si>
  <si>
    <t>20/04/2026 05:26:29</t>
  </si>
  <si>
    <t>13845</t>
  </si>
  <si>
    <t>20/04/2026 05:51:44</t>
  </si>
  <si>
    <t>202604200551</t>
  </si>
  <si>
    <t>20/04/2026 06:23:21</t>
  </si>
  <si>
    <t>20/04/2026 06:24:21</t>
  </si>
  <si>
    <t>20/04/2026 06:28:11</t>
  </si>
  <si>
    <t>20/04/2026 06:31:31</t>
  </si>
  <si>
    <t>20/04/2026 06:38:24</t>
  </si>
  <si>
    <t>20/04/2026 06:46:45</t>
  </si>
  <si>
    <t>20/04/2026 07:04:59</t>
  </si>
  <si>
    <t>200425398</t>
  </si>
  <si>
    <t>20/04/2026 07:52:47</t>
  </si>
  <si>
    <t>20/04/2026 07:54:27</t>
  </si>
  <si>
    <t>904761</t>
  </si>
  <si>
    <t>20/04/2026 08:14:54</t>
  </si>
  <si>
    <t>20/04/2026 08:36:31</t>
  </si>
  <si>
    <t>20/04/2026 08:38:58</t>
  </si>
  <si>
    <t>200430867</t>
  </si>
  <si>
    <t>20/04/2026 08:51:50</t>
  </si>
  <si>
    <t>13855</t>
  </si>
  <si>
    <t>20/04/2026 09:02:16</t>
  </si>
  <si>
    <t>20/04/2026 09:36:18</t>
  </si>
  <si>
    <t>20/04/2026 10:49:48</t>
  </si>
  <si>
    <t>20/04/2026 10:57:15</t>
  </si>
  <si>
    <t>20/04/2026 14:10:05</t>
  </si>
  <si>
    <t>20/04/2026 14:21:52</t>
  </si>
  <si>
    <t>202604201421</t>
  </si>
  <si>
    <t>20/04/2026 14:58:34</t>
  </si>
  <si>
    <t>202604201457</t>
  </si>
  <si>
    <t>20/04/2026 15:32:30</t>
  </si>
  <si>
    <t>20/04/2026 15:33:40</t>
  </si>
  <si>
    <t>20/04/2026 15:33:50</t>
  </si>
  <si>
    <t>200455929</t>
  </si>
  <si>
    <t>20/04/2026 15:43:50</t>
  </si>
  <si>
    <t>20/04/2026 16:03:16</t>
  </si>
  <si>
    <t>200457562</t>
  </si>
  <si>
    <t>20/04/2026 16:10:56</t>
  </si>
  <si>
    <t>202604201610</t>
  </si>
  <si>
    <t>20/04/2026 16:13:11</t>
  </si>
  <si>
    <t>95094</t>
  </si>
  <si>
    <t>20/04/2026 16:20:03</t>
  </si>
  <si>
    <t>20/04/2026 16:20:56</t>
  </si>
  <si>
    <t>202604201620</t>
  </si>
  <si>
    <t>20/04/2026 16:55:02</t>
  </si>
  <si>
    <t>202604201654</t>
  </si>
  <si>
    <t>20/04/2026 17:04:27</t>
  </si>
  <si>
    <t>200461406</t>
  </si>
  <si>
    <t>20/04/2026 17:18:10</t>
  </si>
  <si>
    <t>20/04/2026 17:21:04</t>
  </si>
  <si>
    <t>200462341</t>
  </si>
  <si>
    <t>20/04/2026 17:35:10</t>
  </si>
  <si>
    <t>20/04/2026 17:40:35</t>
  </si>
  <si>
    <t>20/04/2026 18:06:51</t>
  </si>
  <si>
    <t>20/04/2026 18:19:53</t>
  </si>
  <si>
    <t>20/04/2026 18:44:28</t>
  </si>
  <si>
    <t>200467408</t>
  </si>
  <si>
    <t>20/04/2026 19:15:20</t>
  </si>
  <si>
    <t>20/04/2026 19:20:02</t>
  </si>
  <si>
    <t>20/04/2026 19:24:41</t>
  </si>
  <si>
    <t>20/04/2026 19:56:57</t>
  </si>
  <si>
    <t>200471717</t>
  </si>
  <si>
    <t>20/04/2026 21:05:36</t>
  </si>
  <si>
    <t>13871</t>
  </si>
  <si>
    <t>20/04/2026 21:05:53</t>
  </si>
  <si>
    <t>20/04/2026 23:26:04</t>
  </si>
  <si>
    <t>21/04/2026 00:23:47</t>
  </si>
  <si>
    <t>202604210023</t>
  </si>
  <si>
    <t>21/04/2026 00:35:37</t>
  </si>
  <si>
    <t>13872</t>
  </si>
  <si>
    <t>21/04/2026 01:13:54</t>
  </si>
  <si>
    <t>21/04/2026 02:52:03</t>
  </si>
  <si>
    <t>13873</t>
  </si>
  <si>
    <t>21/04/2026 03:15:22</t>
  </si>
  <si>
    <t>21/04/2026 03:51:51</t>
  </si>
  <si>
    <t>210413662</t>
  </si>
  <si>
    <t>21/04/2026 05:07:18</t>
  </si>
  <si>
    <t>21/04/2026 05:23:29</t>
  </si>
  <si>
    <t>210419358</t>
  </si>
  <si>
    <t>21/04/2026 06:44:42</t>
  </si>
  <si>
    <t>21/04/2026 07:02:46</t>
  </si>
  <si>
    <t>21/04/2026 07:14:30</t>
  </si>
  <si>
    <t>210425965</t>
  </si>
  <si>
    <t>21/04/2026 07:24:43</t>
  </si>
  <si>
    <t>21/04/2026 09:01:38</t>
  </si>
  <si>
    <t>210432391</t>
  </si>
  <si>
    <t>21/04/2026 09:13:18</t>
  </si>
  <si>
    <t>21/04/2026 09:16:25</t>
  </si>
  <si>
    <t>21/04/2026 09:59:48</t>
  </si>
  <si>
    <t>210435881</t>
  </si>
  <si>
    <t>21/04/2026 10:16:13</t>
  </si>
  <si>
    <t>210436</t>
  </si>
  <si>
    <t>21/04/2026 10:18:00</t>
  </si>
  <si>
    <t>210436976</t>
  </si>
  <si>
    <t>21/04/2026 11:06:17</t>
  </si>
  <si>
    <t>210439912</t>
  </si>
  <si>
    <t>21/04/2026 12:52:17</t>
  </si>
  <si>
    <t>202604211251</t>
  </si>
  <si>
    <t>21/04/2026 13:57:41</t>
  </si>
  <si>
    <t>202604211357</t>
  </si>
  <si>
    <t>21/04/2026 14:33:35</t>
  </si>
  <si>
    <t>1776792771</t>
  </si>
  <si>
    <t>21/04/2026 15:39:31</t>
  </si>
  <si>
    <t>21/04/2026 16:48:15</t>
  </si>
  <si>
    <t>21/04/2026 16:50:36</t>
  </si>
  <si>
    <t>21/04/2026 17:24:24</t>
  </si>
  <si>
    <t>210462560</t>
  </si>
  <si>
    <t>21/04/2026 17:27:38</t>
  </si>
  <si>
    <t>21/04/2026 17:34:24</t>
  </si>
  <si>
    <t>21/04/2026 18:24:39</t>
  </si>
  <si>
    <t>21/04/2026 18:32:02</t>
  </si>
  <si>
    <t>202604211831</t>
  </si>
  <si>
    <t>21/04/2026 18:39:54</t>
  </si>
  <si>
    <t>21/04/2026 18:47:55</t>
  </si>
  <si>
    <t>21/04/2026 18:48:12</t>
  </si>
  <si>
    <t>21/04/2026 19:43:42</t>
  </si>
  <si>
    <t>21/04/2026 20:31:20</t>
  </si>
  <si>
    <t>202604212030</t>
  </si>
  <si>
    <t>21/04/2026 21:25:31</t>
  </si>
  <si>
    <t>202604212124</t>
  </si>
  <si>
    <t>21/04/2026 22:28:47</t>
  </si>
  <si>
    <t>21/04/2026 22:58:11</t>
  </si>
  <si>
    <t>210482642</t>
  </si>
  <si>
    <t>22/04/2026 01:34:36</t>
  </si>
  <si>
    <t>13883</t>
  </si>
  <si>
    <t>22/04/2026 04:05:41</t>
  </si>
  <si>
    <t>13884</t>
  </si>
  <si>
    <t>22/04/2026 04:15:16</t>
  </si>
  <si>
    <t>202604220414</t>
  </si>
  <si>
    <t>22/04/2026 04:30:31</t>
  </si>
  <si>
    <t>22/04/2026 05:58:56</t>
  </si>
  <si>
    <t>202604220557</t>
  </si>
  <si>
    <t>22/04/2026 06:09:04</t>
  </si>
  <si>
    <t>22/04/2026 06:37:13</t>
  </si>
  <si>
    <t>22/04/2026 06:51:04</t>
  </si>
  <si>
    <t>220424565</t>
  </si>
  <si>
    <t>22/04/2026 06:53:00</t>
  </si>
  <si>
    <t>220424725</t>
  </si>
  <si>
    <t>22/04/2026 07:26:45</t>
  </si>
  <si>
    <t>219821</t>
  </si>
  <si>
    <t>22/04/2026 07:39:04</t>
  </si>
  <si>
    <t>220427295</t>
  </si>
  <si>
    <t>22/04/2026 07:45:53</t>
  </si>
  <si>
    <t>22/04/2026 07:53:13</t>
  </si>
  <si>
    <t>220428279</t>
  </si>
  <si>
    <t>22/04/2026 08:00:20</t>
  </si>
  <si>
    <t>22/04/2026 08:10:04</t>
  </si>
  <si>
    <t>220429</t>
  </si>
  <si>
    <t>22/04/2026 08:21:12</t>
  </si>
  <si>
    <t>22/04/2026 08:22:30</t>
  </si>
  <si>
    <t>22/04/2026 08:22:47</t>
  </si>
  <si>
    <t>22/04/2026 08:53:01</t>
  </si>
  <si>
    <t>202604220852</t>
  </si>
  <si>
    <t>22/04/2026 09:18:52</t>
  </si>
  <si>
    <t>202604220918</t>
  </si>
  <si>
    <t>22/04/2026 09:48:21</t>
  </si>
  <si>
    <t>22/04/2026 09:52:53</t>
  </si>
  <si>
    <t>22/04/2026 10:52:59</t>
  </si>
  <si>
    <t>220439034</t>
  </si>
  <si>
    <t>22/04/2026 11:38:40</t>
  </si>
  <si>
    <t>220441877</t>
  </si>
  <si>
    <t>22/04/2026 11:54:03</t>
  </si>
  <si>
    <t>22/04/2026 12:09:29</t>
  </si>
  <si>
    <t>202604221208</t>
  </si>
  <si>
    <t>22/04/2026 12:51:19</t>
  </si>
  <si>
    <t>220446</t>
  </si>
  <si>
    <t>22/04/2026 14:10:09</t>
  </si>
  <si>
    <t>22/04/2026 14:33:19</t>
  </si>
  <si>
    <t>202604221432</t>
  </si>
  <si>
    <t>22/04/2026 14:50:31</t>
  </si>
  <si>
    <t>02205712</t>
  </si>
  <si>
    <t>POSTO TEXACO SANTA M</t>
  </si>
  <si>
    <t>5075</t>
  </si>
  <si>
    <t>22/04/2026 14:53:44</t>
  </si>
  <si>
    <t>22/04/2026 15:06:34</t>
  </si>
  <si>
    <t>202604221506</t>
  </si>
  <si>
    <t>22/04/2026 15:22:44</t>
  </si>
  <si>
    <t>220455</t>
  </si>
  <si>
    <t>22/04/2026 15:41:08</t>
  </si>
  <si>
    <t>202604221540</t>
  </si>
  <si>
    <t>22/04/2026 15:44:47</t>
  </si>
  <si>
    <t>130721</t>
  </si>
  <si>
    <t>22/04/2026 16:17:40</t>
  </si>
  <si>
    <t>22/04/2026 16:33:00</t>
  </si>
  <si>
    <t>22/04/2026 16:54:03</t>
  </si>
  <si>
    <t>22/04/2026 17:01:56</t>
  </si>
  <si>
    <t>22/04/2026 17:13:08</t>
  </si>
  <si>
    <t>130763</t>
  </si>
  <si>
    <t>22/04/2026 17:34:09</t>
  </si>
  <si>
    <t>22/04/2026 17:47:21</t>
  </si>
  <si>
    <t>22/04/2026 18:25:22</t>
  </si>
  <si>
    <t>22/04/2026 18:33:37</t>
  </si>
  <si>
    <t>22/04/2026 18:51:35</t>
  </si>
  <si>
    <t>220467837</t>
  </si>
  <si>
    <t>22/04/2026 19:09:39</t>
  </si>
  <si>
    <t>22/04/2026 19:40:54</t>
  </si>
  <si>
    <t>22/04/2026 20:03:37</t>
  </si>
  <si>
    <t>220472</t>
  </si>
  <si>
    <t>22/04/2026 20:27:55</t>
  </si>
  <si>
    <t>13920</t>
  </si>
  <si>
    <t>22/04/2026 20:38:02</t>
  </si>
  <si>
    <t>13921</t>
  </si>
  <si>
    <t>22/04/2026 20:57:23</t>
  </si>
  <si>
    <t>22/04/2026 21:22:14</t>
  </si>
  <si>
    <t>22/04/2026 22:04:38</t>
  </si>
  <si>
    <t>220479358</t>
  </si>
  <si>
    <t>23/04/2026 01:12:55</t>
  </si>
  <si>
    <t>202604230112</t>
  </si>
  <si>
    <t>23/04/2026 01:47:19</t>
  </si>
  <si>
    <t>202604230146</t>
  </si>
  <si>
    <t>23/04/2026 05:13:06</t>
  </si>
  <si>
    <t>13926</t>
  </si>
  <si>
    <t>23/04/2026 05:15:23</t>
  </si>
  <si>
    <t>202604230514</t>
  </si>
  <si>
    <t>23/04/2026 05:46:49</t>
  </si>
  <si>
    <t>23/04/2026 06:09:34</t>
  </si>
  <si>
    <t>23/04/2026 06:43:24</t>
  </si>
  <si>
    <t>230424166</t>
  </si>
  <si>
    <t>23/04/2026 06:46:16</t>
  </si>
  <si>
    <t>23/04/2026 06:59:52</t>
  </si>
  <si>
    <t>230425077</t>
  </si>
  <si>
    <t>23/04/2026 07:04:23</t>
  </si>
  <si>
    <t>23/04/2026 07:12:44</t>
  </si>
  <si>
    <t>230425856</t>
  </si>
  <si>
    <t>23/04/2026 07:56:58</t>
  </si>
  <si>
    <t>23/04/2026 08:21:54</t>
  </si>
  <si>
    <t>202604230821</t>
  </si>
  <si>
    <t>23/04/2026 08:29:34</t>
  </si>
  <si>
    <t>23/04/2026 08:40:58</t>
  </si>
  <si>
    <t>23/04/2026 08:52:16</t>
  </si>
  <si>
    <t>202604230851</t>
  </si>
  <si>
    <t>23/04/2026 09:08:50</t>
  </si>
  <si>
    <t>399194126</t>
  </si>
  <si>
    <t>23/04/2026 09:27:15</t>
  </si>
  <si>
    <t>23/04/2026 09:34:56</t>
  </si>
  <si>
    <t>198139</t>
  </si>
  <si>
    <t>23/04/2026 10:15:06</t>
  </si>
  <si>
    <t>1776950047</t>
  </si>
  <si>
    <t>23/04/2026 10:35:32</t>
  </si>
  <si>
    <t>23/04/2026 11:21:07</t>
  </si>
  <si>
    <t>202604231120</t>
  </si>
  <si>
    <t>23/04/2026 11:28:41</t>
  </si>
  <si>
    <t>23/04/2026 12:08:51</t>
  </si>
  <si>
    <t>23/04/2026 13:06:19</t>
  </si>
  <si>
    <t>23/04/2026 13:16:44</t>
  </si>
  <si>
    <t>230447700</t>
  </si>
  <si>
    <t>23/04/2026 13:16:55</t>
  </si>
  <si>
    <t>202604231316</t>
  </si>
  <si>
    <t>23/04/2026 13:20:54</t>
  </si>
  <si>
    <t>202604231320</t>
  </si>
  <si>
    <t>23/04/2026 13:37:33</t>
  </si>
  <si>
    <t>15467</t>
  </si>
  <si>
    <t>JOAO ALVES DE ABREU</t>
  </si>
  <si>
    <t>230448935</t>
  </si>
  <si>
    <t>23/04/2026 14:12:29</t>
  </si>
  <si>
    <t>13946</t>
  </si>
  <si>
    <t>23/04/2026 14:59:14</t>
  </si>
  <si>
    <t>23/04/2026 15:01:24</t>
  </si>
  <si>
    <t>23/04/2026 15:37:30</t>
  </si>
  <si>
    <t>202604231536</t>
  </si>
  <si>
    <t>23/04/2026 16:11:22</t>
  </si>
  <si>
    <t>230458182</t>
  </si>
  <si>
    <t>23/04/2026 16:20:07</t>
  </si>
  <si>
    <t>230458759</t>
  </si>
  <si>
    <t>23/04/2026 16:37:31</t>
  </si>
  <si>
    <t>23/04/2026 16:41:11</t>
  </si>
  <si>
    <t>23/04/2026 16:42:46</t>
  </si>
  <si>
    <t>230460085</t>
  </si>
  <si>
    <t>23/04/2026 16:49:47</t>
  </si>
  <si>
    <t>23/04/2026 17:18:04</t>
  </si>
  <si>
    <t>23/04/2026 17:18:51</t>
  </si>
  <si>
    <t>588149</t>
  </si>
  <si>
    <t>23/04/2026 17:50:49</t>
  </si>
  <si>
    <t>202604231750</t>
  </si>
  <si>
    <t>23/04/2026 17:51:01</t>
  </si>
  <si>
    <t>23/04/2026 18:00:49</t>
  </si>
  <si>
    <t>23/04/2026 18:03:28</t>
  </si>
  <si>
    <t>202604231802</t>
  </si>
  <si>
    <t>23/04/2026 18:09:53</t>
  </si>
  <si>
    <t>23/04/2026 18:27:37</t>
  </si>
  <si>
    <t>202604231827</t>
  </si>
  <si>
    <t>23/04/2026 18:46:46</t>
  </si>
  <si>
    <t>230467</t>
  </si>
  <si>
    <t>23/04/2026 18:59:12</t>
  </si>
  <si>
    <t>23/04/2026 19:34:13</t>
  </si>
  <si>
    <t>230470355</t>
  </si>
  <si>
    <t>23/04/2026 20:16:31</t>
  </si>
  <si>
    <t>23/04/2026 21:56:32</t>
  </si>
  <si>
    <t>1287962</t>
  </si>
  <si>
    <t>23/04/2026 22:23:00</t>
  </si>
  <si>
    <t>23/04/2026 22:23:48</t>
  </si>
  <si>
    <t>23/04/2026 23:02:56</t>
  </si>
  <si>
    <t>13965</t>
  </si>
  <si>
    <t>23/04/2026 23:36:42</t>
  </si>
  <si>
    <t>24/04/2026 01:10:29</t>
  </si>
  <si>
    <t>202604240109</t>
  </si>
  <si>
    <t>24/04/2026 01:30:14</t>
  </si>
  <si>
    <t>24/04/2026 01:42:56</t>
  </si>
  <si>
    <t>1777005709</t>
  </si>
  <si>
    <t>24/04/2026 04:57:26</t>
  </si>
  <si>
    <t>24/04/2026 05:19:17</t>
  </si>
  <si>
    <t>24/04/2026 06:17:14</t>
  </si>
  <si>
    <t>24/04/2026 07:02:52</t>
  </si>
  <si>
    <t>24/04/2026 07:49:02</t>
  </si>
  <si>
    <t>24/04/2026 08:26:15</t>
  </si>
  <si>
    <t>202604240825</t>
  </si>
  <si>
    <t>24/04/2026 09:21:11</t>
  </si>
  <si>
    <t>24/04/2026 09:29:24</t>
  </si>
  <si>
    <t>240434050</t>
  </si>
  <si>
    <t>24/04/2026 10:26:29</t>
  </si>
  <si>
    <t>13973</t>
  </si>
  <si>
    <t>24/04/2026 11:50:17</t>
  </si>
  <si>
    <t>24/04/2026 11:57:40</t>
  </si>
  <si>
    <t>24/04/2026 12:01:29</t>
  </si>
  <si>
    <t>240443209</t>
  </si>
  <si>
    <t>24/04/2026 12:05:19</t>
  </si>
  <si>
    <t>202604241204</t>
  </si>
  <si>
    <t>24/04/2026 12:06:57</t>
  </si>
  <si>
    <t>24/04/2026 13:35:09</t>
  </si>
  <si>
    <t>24/04/2026 14:08:29</t>
  </si>
  <si>
    <t>24/04/2026 14:14:43</t>
  </si>
  <si>
    <t>202604241414</t>
  </si>
  <si>
    <t>24/04/2026 15:21:35</t>
  </si>
  <si>
    <t>24/04/2026 15:53:59</t>
  </si>
  <si>
    <t>240457206</t>
  </si>
  <si>
    <t>24/04/2026 15:59:05</t>
  </si>
  <si>
    <t>24/04/2026 16:18:41</t>
  </si>
  <si>
    <t>240458615</t>
  </si>
  <si>
    <t>24/04/2026 16:44:24</t>
  </si>
  <si>
    <t>24/04/2026 17:08:44</t>
  </si>
  <si>
    <t>24/04/2026 17:19:29</t>
  </si>
  <si>
    <t>24/04/2026 17:32:26</t>
  </si>
  <si>
    <t>878136</t>
  </si>
  <si>
    <t>24/04/2026 17:32:56</t>
  </si>
  <si>
    <t>240463</t>
  </si>
  <si>
    <t>24/04/2026 17:39:19</t>
  </si>
  <si>
    <t>24/04/2026 17:39:35</t>
  </si>
  <si>
    <t>1777063126</t>
  </si>
  <si>
    <t>24/04/2026 18:27:10</t>
  </si>
  <si>
    <t>240466327</t>
  </si>
  <si>
    <t>24/04/2026 18:36:40</t>
  </si>
  <si>
    <t>24/04/2026 18:41:05</t>
  </si>
  <si>
    <t>240467162</t>
  </si>
  <si>
    <t>24/04/2026 19:06:06</t>
  </si>
  <si>
    <t>24/04/2026 19:07:28</t>
  </si>
  <si>
    <t>24/04/2026 19:14:16</t>
  </si>
  <si>
    <t>240469212</t>
  </si>
  <si>
    <t>24/04/2026 19:16:58</t>
  </si>
  <si>
    <t>240469301</t>
  </si>
  <si>
    <t>24/04/2026 19:17:15</t>
  </si>
  <si>
    <t>240469189</t>
  </si>
  <si>
    <t>24/04/2026 19:20:22</t>
  </si>
  <si>
    <t>24/04/2026 19:25:38</t>
  </si>
  <si>
    <t>24/04/2026 19:41:26</t>
  </si>
  <si>
    <t>24/04/2026 19:50:21</t>
  </si>
  <si>
    <t>202604241949</t>
  </si>
  <si>
    <t>24/04/2026 21:22:54</t>
  </si>
  <si>
    <t>240476869</t>
  </si>
  <si>
    <t>24/04/2026 21:40:16</t>
  </si>
  <si>
    <t>202604242139</t>
  </si>
  <si>
    <t>24/04/2026 22:21:05</t>
  </si>
  <si>
    <t>240480216</t>
  </si>
  <si>
    <t>24/04/2026 22:29:59</t>
  </si>
  <si>
    <t>14005</t>
  </si>
  <si>
    <t>24/04/2026 22:39:29</t>
  </si>
  <si>
    <t>24/04/2026 23:30:08</t>
  </si>
  <si>
    <t>25/04/2026 01:54:26</t>
  </si>
  <si>
    <t>25/04/2026 04:02:24</t>
  </si>
  <si>
    <t>14007</t>
  </si>
  <si>
    <t>25/04/2026 04:30:25</t>
  </si>
  <si>
    <t>202604250429</t>
  </si>
  <si>
    <t>25/04/2026 06:06:36</t>
  </si>
  <si>
    <t>14008</t>
  </si>
  <si>
    <t>25/04/2026 06:27:30</t>
  </si>
  <si>
    <t>25/04/2026 06:30:57</t>
  </si>
  <si>
    <t>250423421</t>
  </si>
  <si>
    <t>25/04/2026 07:24:44</t>
  </si>
  <si>
    <t>25/04/2026 07:30:35</t>
  </si>
  <si>
    <t>250426981</t>
  </si>
  <si>
    <t>25/04/2026 08:12:08</t>
  </si>
  <si>
    <t>202604250811</t>
  </si>
  <si>
    <t>25/04/2026 09:01:26</t>
  </si>
  <si>
    <t>25/04/2026 10:19:46</t>
  </si>
  <si>
    <t>25/04/2026 11:03:58</t>
  </si>
  <si>
    <t>202604251102</t>
  </si>
  <si>
    <t>25/04/2026 12:27:45</t>
  </si>
  <si>
    <t>25/04/2026 12:29:25</t>
  </si>
  <si>
    <t>250444</t>
  </si>
  <si>
    <t>25/04/2026 13:57:05</t>
  </si>
  <si>
    <t>25/04/2026 13:58:28</t>
  </si>
  <si>
    <t>250450204</t>
  </si>
  <si>
    <t>25/04/2026 14:36:39</t>
  </si>
  <si>
    <t>250452</t>
  </si>
  <si>
    <t>25/04/2026 15:27:38</t>
  </si>
  <si>
    <t>25/04/2026 15:29:56</t>
  </si>
  <si>
    <t>250455693</t>
  </si>
  <si>
    <t>25/04/2026 15:39:43</t>
  </si>
  <si>
    <t>202604251538</t>
  </si>
  <si>
    <t>25/04/2026 16:21:35</t>
  </si>
  <si>
    <t>25/04/2026 16:28:29</t>
  </si>
  <si>
    <t>25/04/2026 16:30:02</t>
  </si>
  <si>
    <t>202604251629</t>
  </si>
  <si>
    <t>25/04/2026 16:36:20</t>
  </si>
  <si>
    <t>250459757</t>
  </si>
  <si>
    <t>25/04/2026 16:58:08</t>
  </si>
  <si>
    <t>250461063</t>
  </si>
  <si>
    <t>25/04/2026 17:19:36</t>
  </si>
  <si>
    <t>25/04/2026 17:21:19</t>
  </si>
  <si>
    <t>25/04/2026 17:38:08</t>
  </si>
  <si>
    <t>25/04/2026 17:43:37</t>
  </si>
  <si>
    <t>25/04/2026 17:56:12</t>
  </si>
  <si>
    <t>25/04/2026 18:32:25</t>
  </si>
  <si>
    <t>250466</t>
  </si>
  <si>
    <t>25/04/2026 18:34:22</t>
  </si>
  <si>
    <t>25/04/2026 18:39:24</t>
  </si>
  <si>
    <t>25/04/2026 19:36:58</t>
  </si>
  <si>
    <t>250470599</t>
  </si>
  <si>
    <t>25/04/2026 21:21:39</t>
  </si>
  <si>
    <t>250476666</t>
  </si>
  <si>
    <t>25/04/2026 22:15:53</t>
  </si>
  <si>
    <t>25/04/2026 23:02:56</t>
  </si>
  <si>
    <t>202604252302</t>
  </si>
  <si>
    <t>26/04/2026 02:48:38</t>
  </si>
  <si>
    <t>260410080</t>
  </si>
  <si>
    <t>26/04/2026 03:18:50</t>
  </si>
  <si>
    <t>202604260317</t>
  </si>
  <si>
    <t>26/04/2026 03:38:21</t>
  </si>
  <si>
    <t>26/04/2026 04:43:37</t>
  </si>
  <si>
    <t>14028</t>
  </si>
  <si>
    <t>26/04/2026 05:11:10</t>
  </si>
  <si>
    <t>26/04/2026 05:58:22</t>
  </si>
  <si>
    <t>202604260557</t>
  </si>
  <si>
    <t>26/04/2026 06:26:17</t>
  </si>
  <si>
    <t>26/04/2026 06:39:02</t>
  </si>
  <si>
    <t>26/04/2026 08:14:01</t>
  </si>
  <si>
    <t>26/04/2026 09:44:45</t>
  </si>
  <si>
    <t>26/04/2026 11:39:38</t>
  </si>
  <si>
    <t>115550</t>
  </si>
  <si>
    <t>26/04/2026 12:00:53</t>
  </si>
  <si>
    <t>260443234</t>
  </si>
  <si>
    <t>26/04/2026 12:21:07</t>
  </si>
  <si>
    <t>202604261220</t>
  </si>
  <si>
    <t>26/04/2026 12:23:19</t>
  </si>
  <si>
    <t>202604261222</t>
  </si>
  <si>
    <t>26/04/2026 12:48:26</t>
  </si>
  <si>
    <t>260446</t>
  </si>
  <si>
    <t>26/04/2026 13:45:28</t>
  </si>
  <si>
    <t>26/04/2026 14:15:11</t>
  </si>
  <si>
    <t>260451266</t>
  </si>
  <si>
    <t>26/04/2026 14:50:44</t>
  </si>
  <si>
    <t>26/04/2026 15:09:37</t>
  </si>
  <si>
    <t>26/04/2026 15:38:45</t>
  </si>
  <si>
    <t>14031</t>
  </si>
  <si>
    <t>26/04/2026 16:32:31</t>
  </si>
  <si>
    <t>202604261632</t>
  </si>
  <si>
    <t>26/04/2026 16:39:27</t>
  </si>
  <si>
    <t>260459943</t>
  </si>
  <si>
    <t>26/04/2026 16:39:35</t>
  </si>
  <si>
    <t>260459</t>
  </si>
  <si>
    <t>26/04/2026 16:47:12</t>
  </si>
  <si>
    <t>26/04/2026 17:53:17</t>
  </si>
  <si>
    <t>26/04/2026 18:32:19</t>
  </si>
  <si>
    <t>26/04/2026 20:26:49</t>
  </si>
  <si>
    <t>26/04/2026 20:31:08</t>
  </si>
  <si>
    <t>26/04/2026 20:35:27</t>
  </si>
  <si>
    <t>26/04/2026 20:50:53</t>
  </si>
  <si>
    <t>260475037</t>
  </si>
  <si>
    <t>26/04/2026 21:31:58</t>
  </si>
  <si>
    <t>14039</t>
  </si>
  <si>
    <t>26/04/2026 22:49:10</t>
  </si>
  <si>
    <t>202604262247</t>
  </si>
  <si>
    <t>26/04/2026 22:51:36</t>
  </si>
  <si>
    <t>202604262250</t>
  </si>
  <si>
    <t>26/04/2026 22:55:46</t>
  </si>
  <si>
    <t>260482298</t>
  </si>
  <si>
    <t>26/04/2026 23:15:52</t>
  </si>
  <si>
    <t>26/04/2026 23:23:47</t>
  </si>
  <si>
    <t>Total Geral</t>
  </si>
  <si>
    <t>VA - 18</t>
  </si>
  <si>
    <t>VA - 09 R</t>
  </si>
  <si>
    <t>Viaturas</t>
  </si>
  <si>
    <t>Distância</t>
  </si>
  <si>
    <t>Litros</t>
  </si>
  <si>
    <t>Valor abastecido</t>
  </si>
  <si>
    <t>-</t>
  </si>
  <si>
    <t>27/04/2026 00:55:44</t>
  </si>
  <si>
    <t>27/04/2026 01:00:17</t>
  </si>
  <si>
    <t>202604270059</t>
  </si>
  <si>
    <t>27/04/2026 05:14:41</t>
  </si>
  <si>
    <t>270418792</t>
  </si>
  <si>
    <t>27/04/2026 05:30:31</t>
  </si>
  <si>
    <t>270419577</t>
  </si>
  <si>
    <t>27/04/2026 06:00:28</t>
  </si>
  <si>
    <t>14041</t>
  </si>
  <si>
    <t>27/04/2026 06:48:43</t>
  </si>
  <si>
    <t>270424508</t>
  </si>
  <si>
    <t>27/04/2026 06:59:19</t>
  </si>
  <si>
    <t>223560</t>
  </si>
  <si>
    <t>27/04/2026 07:52:57</t>
  </si>
  <si>
    <t>27/04/2026 08:09:48</t>
  </si>
  <si>
    <t>270429330</t>
  </si>
  <si>
    <t>27/04/2026 08:42:39</t>
  </si>
  <si>
    <t>27/04/2026 08:43:58</t>
  </si>
  <si>
    <t>222</t>
  </si>
  <si>
    <t>27/04/2026 08:57:46</t>
  </si>
  <si>
    <t>270432165</t>
  </si>
  <si>
    <t>27/04/2026 09:07:52</t>
  </si>
  <si>
    <t>202604270907</t>
  </si>
  <si>
    <t>27/04/2026 09:11:20</t>
  </si>
  <si>
    <t>202604270910</t>
  </si>
  <si>
    <t>27/04/2026 09:12:49</t>
  </si>
  <si>
    <t>27/04/2026 09:13:13</t>
  </si>
  <si>
    <t>27/04/2026 09:22:52</t>
  </si>
  <si>
    <t>27/04/2026 09:45:42</t>
  </si>
  <si>
    <t>27/04/2026 10:10:25</t>
  </si>
  <si>
    <t>270436584</t>
  </si>
  <si>
    <t>27/04/2026 10:13:41</t>
  </si>
  <si>
    <t>202604271013</t>
  </si>
  <si>
    <t>27/04/2026 10:24:52</t>
  </si>
  <si>
    <t>27/04/2026 10:31:53</t>
  </si>
  <si>
    <t>27/04/2026 10:45:51</t>
  </si>
  <si>
    <t>27/04/2026 11:08:16</t>
  </si>
  <si>
    <t>27/04/2026 11:12:22</t>
  </si>
  <si>
    <t>27/04/2026 11:32:02</t>
  </si>
  <si>
    <t>202604271131</t>
  </si>
  <si>
    <t>27/04/2026 12:56:23</t>
  </si>
  <si>
    <t>270446</t>
  </si>
  <si>
    <t>27/04/2026 14:30:40</t>
  </si>
  <si>
    <t>270452</t>
  </si>
  <si>
    <t>27/04/2026 14:38:44</t>
  </si>
  <si>
    <t>27/04/2026 14:46:54</t>
  </si>
  <si>
    <t>27/04/2026 14:55:01</t>
  </si>
  <si>
    <t>202604271454</t>
  </si>
  <si>
    <t>27/04/2026 15:30:41</t>
  </si>
  <si>
    <t>202604271530</t>
  </si>
  <si>
    <t>27/04/2026 15:45:21</t>
  </si>
  <si>
    <t>27/04/2026 16:00:38</t>
  </si>
  <si>
    <t>27/04/2026 16:11:22</t>
  </si>
  <si>
    <t>27/04/2026 16:35:38</t>
  </si>
  <si>
    <t>14098</t>
  </si>
  <si>
    <t>27/04/2026 16:46:01</t>
  </si>
  <si>
    <t>270460131</t>
  </si>
  <si>
    <t>27/04/2026 16:58:24</t>
  </si>
  <si>
    <t>27/04/2026 16:59:58</t>
  </si>
  <si>
    <t>270461151</t>
  </si>
  <si>
    <t>27/04/2026 17:14:49</t>
  </si>
  <si>
    <t>270462053</t>
  </si>
  <si>
    <t>27/04/2026 17:17:12</t>
  </si>
  <si>
    <t>27/04/2026 17:20:56</t>
  </si>
  <si>
    <t>27/04/2026 17:23:28</t>
  </si>
  <si>
    <t>270462583</t>
  </si>
  <si>
    <t>27/04/2026 17:24:57</t>
  </si>
  <si>
    <t>27/04/2026 17:35:48</t>
  </si>
  <si>
    <t>40188</t>
  </si>
  <si>
    <t>27/04/2026 17:41:19</t>
  </si>
  <si>
    <t>202604271740</t>
  </si>
  <si>
    <t>27/04/2026 17:51:28</t>
  </si>
  <si>
    <t>270464247</t>
  </si>
  <si>
    <t>27/04/2026 18:22:12</t>
  </si>
  <si>
    <t>270466110</t>
  </si>
  <si>
    <t>27/04/2026 18:35:35</t>
  </si>
  <si>
    <t>27/04/2026 18:48:58</t>
  </si>
  <si>
    <t>27/04/2026 18:53:42</t>
  </si>
  <si>
    <t>270468002</t>
  </si>
  <si>
    <t>27/04/2026 19:05:24</t>
  </si>
  <si>
    <t>202604271904</t>
  </si>
  <si>
    <t>27/04/2026 19:18:30</t>
  </si>
  <si>
    <t>27/04/2026 19:45:11</t>
  </si>
  <si>
    <t>202604271944</t>
  </si>
  <si>
    <t>27/04/2026 19:48:55</t>
  </si>
  <si>
    <t>27/04/2026 20:34:50</t>
  </si>
  <si>
    <t>14111</t>
  </si>
  <si>
    <t>27/04/2026 20:38:40</t>
  </si>
  <si>
    <t>202604272037</t>
  </si>
  <si>
    <t>27/04/2026 21:28:06</t>
  </si>
  <si>
    <t>27/04/2026 21:38:00</t>
  </si>
  <si>
    <t>27/04/2026 23:02:13</t>
  </si>
  <si>
    <t>202604272301</t>
  </si>
  <si>
    <t>28/04/2026 01:17:17</t>
  </si>
  <si>
    <t>14112</t>
  </si>
  <si>
    <t>28/04/2026 02:15:46</t>
  </si>
  <si>
    <t>28/04/2026 04:24:29</t>
  </si>
  <si>
    <t>28/04/2026 04:45:00</t>
  </si>
  <si>
    <t>202604280443</t>
  </si>
  <si>
    <t>28/04/2026 05:06:00</t>
  </si>
  <si>
    <t>202604280505</t>
  </si>
  <si>
    <t>28/04/2026 05:15:41</t>
  </si>
  <si>
    <t>28/04/2026 06:06:34</t>
  </si>
  <si>
    <t>28/04/2026 06:20:41</t>
  </si>
  <si>
    <t>202604280620</t>
  </si>
  <si>
    <t>28/04/2026 06:42:13</t>
  </si>
  <si>
    <t>14114</t>
  </si>
  <si>
    <t>28/04/2026 06:56:25</t>
  </si>
  <si>
    <t>4306</t>
  </si>
  <si>
    <t>28/04/2026 07:14:43</t>
  </si>
  <si>
    <t>280426053</t>
  </si>
  <si>
    <t>28/04/2026 07:16:28</t>
  </si>
  <si>
    <t>280426162</t>
  </si>
  <si>
    <t>28/04/2026 08:14:11</t>
  </si>
  <si>
    <t>280429</t>
  </si>
  <si>
    <t>28/04/2026 08:33:48</t>
  </si>
  <si>
    <t>28/04/2026 08:35:04</t>
  </si>
  <si>
    <t>202604280834</t>
  </si>
  <si>
    <t>28/04/2026 08:57:35</t>
  </si>
  <si>
    <t>28/04/2026 10:34:32</t>
  </si>
  <si>
    <t>280437818</t>
  </si>
  <si>
    <t>28/04/2026 11:15:04</t>
  </si>
  <si>
    <t>28/04/2026 12:04:18</t>
  </si>
  <si>
    <t>28/04/2026 12:18:34</t>
  </si>
  <si>
    <t>280444138</t>
  </si>
  <si>
    <t>28/04/2026 13:15:32</t>
  </si>
  <si>
    <t>TTQ7B47</t>
  </si>
  <si>
    <t>28/04/2026 13:38:23</t>
  </si>
  <si>
    <t>70470</t>
  </si>
  <si>
    <t>EDSON FERREIRA DE OLIVEIRA NETO</t>
  </si>
  <si>
    <t>IT-07.1</t>
  </si>
  <si>
    <t>CAMIONETA</t>
  </si>
  <si>
    <t>28/04/2026 14:09:30</t>
  </si>
  <si>
    <t>202604281408</t>
  </si>
  <si>
    <t>28/04/2026 14:12:31</t>
  </si>
  <si>
    <t>280451084</t>
  </si>
  <si>
    <t>28/04/2026 14:24:41</t>
  </si>
  <si>
    <t>280451841</t>
  </si>
  <si>
    <t>28/04/2026 14:35:43</t>
  </si>
  <si>
    <t>28/04/2026 15:16:39</t>
  </si>
  <si>
    <t>28/04/2026 15:44:12</t>
  </si>
  <si>
    <t>280456425</t>
  </si>
  <si>
    <t>28/04/2026 15:44:29</t>
  </si>
  <si>
    <t>202604281543</t>
  </si>
  <si>
    <t>28/04/2026 15:47:05</t>
  </si>
  <si>
    <t>28/04/2026 16:01:17</t>
  </si>
  <si>
    <t>280457</t>
  </si>
  <si>
    <t>28/04/2026 16:29:08</t>
  </si>
  <si>
    <t>280459282</t>
  </si>
  <si>
    <t>28/04/2026 16:30:31</t>
  </si>
  <si>
    <t>280459411</t>
  </si>
  <si>
    <t>28/04/2026 17:01:59</t>
  </si>
  <si>
    <t>28/04/2026 17:13:04</t>
  </si>
  <si>
    <t>28/04/2026 17:40:33</t>
  </si>
  <si>
    <t>28/04/2026 18:22:12</t>
  </si>
  <si>
    <t>202604281821</t>
  </si>
  <si>
    <t>28/04/2026 18:27:32</t>
  </si>
  <si>
    <t>280466437</t>
  </si>
  <si>
    <t>28/04/2026 18:36:41</t>
  </si>
  <si>
    <t>28/04/2026 18:49:49</t>
  </si>
  <si>
    <t>28/04/2026 18:59:34</t>
  </si>
  <si>
    <t>280468</t>
  </si>
  <si>
    <t>28/04/2026 19:32:17</t>
  </si>
  <si>
    <t>202604281931</t>
  </si>
  <si>
    <t>28/04/2026 19:34:43</t>
  </si>
  <si>
    <t>114477</t>
  </si>
  <si>
    <t>28/04/2026 20:04:15</t>
  </si>
  <si>
    <t>14135</t>
  </si>
  <si>
    <t>28/04/2026 21:17:00</t>
  </si>
  <si>
    <t>202604282116</t>
  </si>
  <si>
    <t>28/04/2026 21:56:12</t>
  </si>
  <si>
    <t>28/04/2026 22:17:41</t>
  </si>
  <si>
    <t>202604282217</t>
  </si>
  <si>
    <t>28/04/2026 22:26:58</t>
  </si>
  <si>
    <t>202604282226</t>
  </si>
  <si>
    <t>28/04/2026 22:33:39</t>
  </si>
  <si>
    <t>1294019</t>
  </si>
  <si>
    <t>28/04/2026 23:17:51</t>
  </si>
  <si>
    <t>280483613</t>
  </si>
  <si>
    <t>29/04/2026 00:20:22</t>
  </si>
  <si>
    <t>29/04/2026 00:20:49</t>
  </si>
  <si>
    <t>29/04/2026 00:26:36</t>
  </si>
  <si>
    <t>29/04/2026 03:56:03</t>
  </si>
  <si>
    <t>202604290355</t>
  </si>
  <si>
    <t>29/04/2026 04:42:46</t>
  </si>
  <si>
    <t>14137</t>
  </si>
  <si>
    <t>29/04/2026 05:33:07</t>
  </si>
  <si>
    <t>29/04/2026 05:35:31</t>
  </si>
  <si>
    <t>14138</t>
  </si>
  <si>
    <t>29/04/2026 06:23:18</t>
  </si>
  <si>
    <t>290422755</t>
  </si>
  <si>
    <t>29/04/2026 06:31:40</t>
  </si>
  <si>
    <t>29/04/2026 06:40:09</t>
  </si>
  <si>
    <t>29/04/2026 06:41:44</t>
  </si>
  <si>
    <t>599571</t>
  </si>
  <si>
    <t>29/04/2026 06:49:56</t>
  </si>
  <si>
    <t>290424559</t>
  </si>
  <si>
    <t>29/04/2026 06:55:00</t>
  </si>
  <si>
    <t>290424874</t>
  </si>
  <si>
    <t>29/04/2026 07:47:15</t>
  </si>
  <si>
    <t>290428011</t>
  </si>
  <si>
    <t>29/04/2026 08:19:10</t>
  </si>
  <si>
    <t>29/04/2026 08:36:26</t>
  </si>
  <si>
    <t>29/04/2026 09:04:52</t>
  </si>
  <si>
    <t>29/04/2026 09:23:45</t>
  </si>
  <si>
    <t>29/04/2026 09:25:23</t>
  </si>
  <si>
    <t>290433873</t>
  </si>
  <si>
    <t>29/04/2026 09:26:56</t>
  </si>
  <si>
    <t>29/04/2026 09:33:39</t>
  </si>
  <si>
    <t>29/04/2026 10:08:42</t>
  </si>
  <si>
    <t>29/04/2026 11:01:33</t>
  </si>
  <si>
    <t>290439</t>
  </si>
  <si>
    <t>29/04/2026 12:13:17</t>
  </si>
  <si>
    <t>29/04/2026 12:36:14</t>
  </si>
  <si>
    <t>48941406</t>
  </si>
  <si>
    <t>POSTO ESTACAO 23</t>
  </si>
  <si>
    <t>29/04/2026 12:46:48</t>
  </si>
  <si>
    <t>29/04/2026 12:52:21</t>
  </si>
  <si>
    <t>29/04/2026 13:24:28</t>
  </si>
  <si>
    <t>29/04/2026 13:34:15</t>
  </si>
  <si>
    <t>29/04/2026 13:49:18</t>
  </si>
  <si>
    <t>29/04/2026 14:10:49</t>
  </si>
  <si>
    <t>290451009</t>
  </si>
  <si>
    <t>29/04/2026 14:19:49</t>
  </si>
  <si>
    <t>202604291419</t>
  </si>
  <si>
    <t>29/04/2026 14:56:38</t>
  </si>
  <si>
    <t>202604291456</t>
  </si>
  <si>
    <t>29/04/2026 15:33:05</t>
  </si>
  <si>
    <t>29/04/2026 15:35:59</t>
  </si>
  <si>
    <t>29/04/2026 16:38:22</t>
  </si>
  <si>
    <t>29/04/2026 16:48:24</t>
  </si>
  <si>
    <t>29/04/2026 16:51:35</t>
  </si>
  <si>
    <t>202604291651</t>
  </si>
  <si>
    <t>29/04/2026 17:10:55</t>
  </si>
  <si>
    <t>290461785</t>
  </si>
  <si>
    <t>29/04/2026 17:22:00</t>
  </si>
  <si>
    <t>202604291721</t>
  </si>
  <si>
    <t>29/04/2026 17:24:29</t>
  </si>
  <si>
    <t>29/04/2026 17:28:40</t>
  </si>
  <si>
    <t>133604</t>
  </si>
  <si>
    <t>29/04/2026 17:31:11</t>
  </si>
  <si>
    <t>133608</t>
  </si>
  <si>
    <t>29/04/2026 18:11:50</t>
  </si>
  <si>
    <t>29/04/2026 18:34:58</t>
  </si>
  <si>
    <t>290466</t>
  </si>
  <si>
    <t>29/04/2026 18:44:39</t>
  </si>
  <si>
    <t>29/04/2026 19:15:16</t>
  </si>
  <si>
    <t>290469263</t>
  </si>
  <si>
    <t>29/04/2026 20:04:48</t>
  </si>
  <si>
    <t>290472223</t>
  </si>
  <si>
    <t>29/04/2026 20:19:51</t>
  </si>
  <si>
    <t>29/04/2026 20:25:17</t>
  </si>
  <si>
    <t>290473282</t>
  </si>
  <si>
    <t>29/04/2026 21:01:27</t>
  </si>
  <si>
    <t>1777507233</t>
  </si>
  <si>
    <t>29/04/2026 21:15:05</t>
  </si>
  <si>
    <t>202604292114</t>
  </si>
  <si>
    <t>29/04/2026 21:53:24</t>
  </si>
  <si>
    <t>29/04/2026 22:59:22</t>
  </si>
  <si>
    <t>29/04/2026 23:12:46</t>
  </si>
  <si>
    <t>202604292312</t>
  </si>
  <si>
    <t>TI-05</t>
  </si>
  <si>
    <t>TI-06</t>
  </si>
  <si>
    <t>TI CAMINHÃO</t>
  </si>
  <si>
    <t>Média</t>
  </si>
  <si>
    <t>PESADOS</t>
  </si>
  <si>
    <t>Preço Médio Diesel =</t>
  </si>
  <si>
    <t>TOTAL</t>
  </si>
  <si>
    <t>GP-04 R</t>
  </si>
  <si>
    <t>GP-03</t>
  </si>
  <si>
    <t>GP-02</t>
  </si>
  <si>
    <t>GP-01</t>
  </si>
  <si>
    <t>GL-05 R</t>
  </si>
  <si>
    <t>GL-04</t>
  </si>
  <si>
    <t>GL-03</t>
  </si>
  <si>
    <t>GL-02</t>
  </si>
  <si>
    <t>GL-01</t>
  </si>
  <si>
    <t>CP-01</t>
  </si>
  <si>
    <t>MÉDIA</t>
  </si>
  <si>
    <t>CUSTO/KM</t>
  </si>
  <si>
    <t>GASTO TOTAL</t>
  </si>
  <si>
    <t>PREÇO MÉDIO</t>
  </si>
  <si>
    <t>TOTAL DE LITROS</t>
  </si>
  <si>
    <t>KM RODADO</t>
  </si>
  <si>
    <t>MOTORISTAS</t>
  </si>
  <si>
    <t>PAINEL DE RESULTADOS</t>
  </si>
  <si>
    <t>Placa</t>
  </si>
  <si>
    <t>(Tudo)</t>
  </si>
  <si>
    <t>PRÉ-FIXO</t>
  </si>
  <si>
    <t>Preço Médio =</t>
  </si>
  <si>
    <t>PREFIXO</t>
  </si>
  <si>
    <t>R09</t>
  </si>
  <si>
    <t>R08</t>
  </si>
  <si>
    <t>R07</t>
  </si>
  <si>
    <t>R06</t>
  </si>
  <si>
    <t>R05</t>
  </si>
  <si>
    <t>R03</t>
  </si>
  <si>
    <t>R01</t>
  </si>
  <si>
    <t>A02</t>
  </si>
  <si>
    <t>A01</t>
  </si>
  <si>
    <t>Preço Médio Etanol =</t>
  </si>
  <si>
    <t>Murillo</t>
  </si>
  <si>
    <t>Marcelo</t>
  </si>
  <si>
    <t>Lafaiete</t>
  </si>
  <si>
    <t>Cleiton</t>
  </si>
  <si>
    <t>Fernando</t>
  </si>
  <si>
    <t>Paulo Balbino</t>
  </si>
  <si>
    <t>Weider</t>
  </si>
  <si>
    <t>Pedro</t>
  </si>
  <si>
    <t>Silvino</t>
  </si>
  <si>
    <t>Heder</t>
  </si>
  <si>
    <t>Dutra</t>
  </si>
  <si>
    <t>Jester</t>
  </si>
  <si>
    <t>POOL</t>
  </si>
  <si>
    <t>Paulo Roberto</t>
  </si>
  <si>
    <t>Ricardo</t>
  </si>
  <si>
    <t>VA-01</t>
  </si>
  <si>
    <t>VA-02</t>
  </si>
  <si>
    <t>VA-04</t>
  </si>
  <si>
    <t>VA-05</t>
  </si>
  <si>
    <t>VA-06</t>
  </si>
  <si>
    <t>VA-07</t>
  </si>
  <si>
    <t>VA-08</t>
  </si>
  <si>
    <t>VA-09</t>
  </si>
  <si>
    <t>VA-12</t>
  </si>
  <si>
    <t>VA-13</t>
  </si>
  <si>
    <t>VA-14</t>
  </si>
  <si>
    <t>VA-15</t>
  </si>
  <si>
    <t>VA-16</t>
  </si>
  <si>
    <t>VA-17</t>
  </si>
  <si>
    <t>VA-18</t>
  </si>
  <si>
    <t>Alef</t>
  </si>
  <si>
    <t>André - Cons</t>
  </si>
  <si>
    <t>André - Op</t>
  </si>
  <si>
    <t>Líderes</t>
  </si>
  <si>
    <t>Marcus</t>
  </si>
  <si>
    <t>21/09/2025 17:53:34</t>
  </si>
  <si>
    <t>27/09/2025 08:47:24</t>
  </si>
  <si>
    <t>21/07/2025 12:01:30</t>
  </si>
  <si>
    <t>25/07/2025 12:32:57</t>
  </si>
  <si>
    <t>30/07/2025 09:07:50</t>
  </si>
  <si>
    <t>18/08/2025 17:56:34</t>
  </si>
  <si>
    <t>23/09/2025 16:26:57</t>
  </si>
  <si>
    <t>23/09/2025 08:26:32</t>
  </si>
  <si>
    <t>21/09/2025 17:37:57</t>
  </si>
  <si>
    <t>21/09/2025 17:36:15</t>
  </si>
  <si>
    <t>22/09/2025 11:24:46</t>
  </si>
  <si>
    <t>21/09/2025 17:33:57</t>
  </si>
  <si>
    <t>15/10/2025 11:20:40</t>
  </si>
  <si>
    <t>23/10/2025 07:41:45</t>
  </si>
  <si>
    <t>22/12/2025 08:05:46</t>
  </si>
  <si>
    <t>18/10/2025 15:47:48</t>
  </si>
  <si>
    <t>29/10/2025 08:04:38</t>
  </si>
  <si>
    <t>10/11/2025 14:02:13</t>
  </si>
  <si>
    <t>12/11/2025 11:15:21</t>
  </si>
  <si>
    <t>19/11/2025 15:00:48</t>
  </si>
  <si>
    <t>28/11/2025 16:24:54</t>
  </si>
  <si>
    <t>03/12/2025 09:20:31</t>
  </si>
  <si>
    <t>08/12/2025 14:14:53</t>
  </si>
  <si>
    <t>15/12/2025 13:43:08</t>
  </si>
  <si>
    <t>18/12/2025 10:08:38</t>
  </si>
  <si>
    <t>19/12/2025 17:49:52</t>
  </si>
  <si>
    <t>22/12/2025 17:32:19</t>
  </si>
  <si>
    <t>29/12/2025 16:35:42</t>
  </si>
  <si>
    <t>21/11/2025 17:43:49</t>
  </si>
  <si>
    <t>28/10/2025 12:28:46</t>
  </si>
  <si>
    <t>19/12/2025 02:12:38</t>
  </si>
  <si>
    <t>28/10/2025 12:10:17</t>
  </si>
  <si>
    <t>12/11/2025 07:10:28</t>
  </si>
  <si>
    <t>17/10/2025 15:30:46</t>
  </si>
  <si>
    <t>29/11/2025 09:53:37</t>
  </si>
  <si>
    <t>28/10/2025 12:28:51</t>
  </si>
  <si>
    <t>24/11/2025 19:23:59</t>
  </si>
  <si>
    <t>08/12/2025 06:03:11</t>
  </si>
  <si>
    <t>22/12/2025 08:08:07</t>
  </si>
  <si>
    <t>24/12/2025 16:57:10</t>
  </si>
  <si>
    <t>31/10/2025 08:15:04</t>
  </si>
  <si>
    <t>04/11/2025 08:12:20</t>
  </si>
  <si>
    <t>09/11/2025 08:33:01</t>
  </si>
  <si>
    <t>12/11/2025 08:08:50</t>
  </si>
  <si>
    <t>17/11/2025 19:43:40</t>
  </si>
  <si>
    <t>19/11/2025 22:22:04</t>
  </si>
  <si>
    <t>22/11/2025 22:00:41</t>
  </si>
  <si>
    <t>26/11/2025 14:14:21</t>
  </si>
  <si>
    <t>01/12/2025 05:39:27</t>
  </si>
  <si>
    <t>04/12/2025 15:31:52</t>
  </si>
  <si>
    <t>07/12/2025 08:38:07</t>
  </si>
  <si>
    <t>09/12/2025 10:42:26</t>
  </si>
  <si>
    <t>11/12/2025 09:09:39</t>
  </si>
  <si>
    <t>16/12/2025 10:12:27</t>
  </si>
  <si>
    <t>21/12/2025 08:42:29</t>
  </si>
  <si>
    <t>23/12/2025 08:49:49</t>
  </si>
  <si>
    <t>24/12/2025 16:54:47</t>
  </si>
  <si>
    <t>27/12/2025 09:36:23</t>
  </si>
  <si>
    <t>29/12/2025 09:42:22</t>
  </si>
  <si>
    <t>19/11/2025 17:29:37</t>
  </si>
  <si>
    <t>23/11/2025 11:00:13</t>
  </si>
  <si>
    <t>05/12/2025 05:37:27</t>
  </si>
  <si>
    <t>07/12/2025 19:08:55</t>
  </si>
  <si>
    <t>11/12/2025 19:57:42</t>
  </si>
  <si>
    <t>20/12/2025 12:52:01</t>
  </si>
  <si>
    <t>01/11/2025 10:17:56</t>
  </si>
  <si>
    <t>06/11/2025 08:30:42</t>
  </si>
  <si>
    <t>10/11/2025 05:40:35</t>
  </si>
  <si>
    <t>14/11/2025 15:09:11</t>
  </si>
  <si>
    <t>24/11/2025 10:32:14</t>
  </si>
  <si>
    <t>14/12/2025 12:03:55</t>
  </si>
  <si>
    <t>16/12/2025 09:30:46</t>
  </si>
  <si>
    <t>24/12/2025 00:27:06</t>
  </si>
  <si>
    <t>30/12/2025 09:33:53</t>
  </si>
  <si>
    <t>31/12/2025 09:51:16</t>
  </si>
  <si>
    <t>02/10/2025 15:24:38</t>
  </si>
  <si>
    <t>02/12/2025 01:50:11</t>
  </si>
  <si>
    <t>14/12/2025 07:45:20</t>
  </si>
  <si>
    <t>23/12/2025 21:07:48</t>
  </si>
  <si>
    <t>03/11/2025 13:39:03</t>
  </si>
  <si>
    <t>15/11/2025 13:55:04</t>
  </si>
  <si>
    <t>22/11/2025 07:58:10</t>
  </si>
  <si>
    <t>16/12/2025 09:26:32</t>
  </si>
  <si>
    <t>20/12/2025 13:04:06</t>
  </si>
  <si>
    <t>25/12/2025 13:56:20</t>
  </si>
  <si>
    <t>06/10/2025 07:30:51</t>
  </si>
  <si>
    <t>27/10/2025 09:10:58</t>
  </si>
  <si>
    <t>30/10/2025 15:12:06</t>
  </si>
  <si>
    <t>07/11/2025 15:05:03</t>
  </si>
  <si>
    <t>11/11/2025 05:53:59</t>
  </si>
  <si>
    <t>13/11/2025 16:59:49</t>
  </si>
  <si>
    <t>17/11/2025 22:31:28</t>
  </si>
  <si>
    <t>20/11/2025 04:36:19</t>
  </si>
  <si>
    <t>27/11/2025 06:10:44</t>
  </si>
  <si>
    <t>02/12/2025 05:22:05</t>
  </si>
  <si>
    <t>13/12/2025 06:21:37</t>
  </si>
  <si>
    <t>18/12/2025 05:46:17</t>
  </si>
  <si>
    <t>20/12/2025 08:55:50</t>
  </si>
  <si>
    <t>21/12/2025 11:05:09</t>
  </si>
  <si>
    <t>26/12/2025 19:45:57</t>
  </si>
  <si>
    <t>26/11/2025 08:21:32</t>
  </si>
  <si>
    <t>03/12/2025 20:49:22</t>
  </si>
  <si>
    <t>12/12/2025 10:09:03</t>
  </si>
  <si>
    <t>17/11/2025 07:53:25</t>
  </si>
  <si>
    <t>24/11/2025 07:42:18</t>
  </si>
  <si>
    <t>06/12/2025 10:21:04</t>
  </si>
  <si>
    <t>14/12/2025 15:47:29</t>
  </si>
  <si>
    <t>23/12/2025 09:41:11</t>
  </si>
  <si>
    <t>TER.CC01</t>
  </si>
  <si>
    <t>ARLA-32</t>
  </si>
  <si>
    <t>TER.CC03</t>
  </si>
  <si>
    <t>25/03/2026 06:53:46</t>
  </si>
  <si>
    <t>30/01/2026 09:19:08</t>
  </si>
  <si>
    <t>02/02/2026 07:50:40</t>
  </si>
  <si>
    <t>04/03/2026 07:53:14</t>
  </si>
  <si>
    <t>10/03/2026 18:22:12</t>
  </si>
  <si>
    <t>21/03/2026 07:32:32</t>
  </si>
  <si>
    <t>15/01/2026 15:55:04</t>
  </si>
  <si>
    <t>19/01/2026 16:06:24</t>
  </si>
  <si>
    <t>21/01/2026 18:12:58</t>
  </si>
  <si>
    <t>23/01/2026 13:16:20</t>
  </si>
  <si>
    <t>26/01/2026 15:47:26</t>
  </si>
  <si>
    <t>27/01/2026 15:47:58</t>
  </si>
  <si>
    <t>28/01/2026 16:09:36</t>
  </si>
  <si>
    <t>29/01/2026 14:42:11</t>
  </si>
  <si>
    <t>13/02/2026 17:37:22</t>
  </si>
  <si>
    <t>24/03/2026 13:39:15</t>
  </si>
  <si>
    <t>27/03/2026 17:03:37</t>
  </si>
  <si>
    <t>26/02/2026 17:25:31</t>
  </si>
  <si>
    <t>06/03/2026 14:30:49</t>
  </si>
  <si>
    <t>18/03/2026 18:15:54</t>
  </si>
  <si>
    <t>27/03/2026 18:07:49</t>
  </si>
  <si>
    <t>20/01/2026 16:03:06</t>
  </si>
  <si>
    <t>25/02/2026 18:17:46</t>
  </si>
  <si>
    <t>26/01/2026 18:46:09</t>
  </si>
  <si>
    <t>22/02/2026 12:24:47</t>
  </si>
  <si>
    <t>06/01/2026 09:12:32</t>
  </si>
  <si>
    <t>22/02/2026 10:30:18</t>
  </si>
  <si>
    <t>11/03/2026 12:42:33</t>
  </si>
  <si>
    <t>13/02/2026 18:30:37</t>
  </si>
  <si>
    <t>05/03/2026 20:00:04</t>
  </si>
  <si>
    <t>19/01/2026 09:55:23</t>
  </si>
  <si>
    <t>25/01/2026 12:05:11</t>
  </si>
  <si>
    <t>08/02/2026 21:46:15</t>
  </si>
  <si>
    <t>20/02/2026 12:20:25</t>
  </si>
  <si>
    <t>21/01/2026 21:41:31</t>
  </si>
  <si>
    <t>10/02/2026 12:56:40</t>
  </si>
  <si>
    <t>22/01/2026 17:17:22</t>
  </si>
  <si>
    <t>01/02/2026 09:25:36</t>
  </si>
  <si>
    <t>02/02/2026 17:26:21</t>
  </si>
  <si>
    <t>05/02/2026 09:04:30</t>
  </si>
  <si>
    <t>06/02/2026 17:03:53</t>
  </si>
  <si>
    <t>07/02/2026 19:43:10</t>
  </si>
  <si>
    <t>10/02/2026 23:33:10</t>
  </si>
  <si>
    <t>12/02/2026 08:44:01</t>
  </si>
  <si>
    <t>14/02/2026 09:42:00</t>
  </si>
  <si>
    <t>18/02/2026 18:53:36</t>
  </si>
  <si>
    <t>21/02/2026 13:58:16</t>
  </si>
  <si>
    <t>23/02/2026 14:48:18</t>
  </si>
  <si>
    <t>26/02/2026 09:26:31</t>
  </si>
  <si>
    <t>27/02/2026 16:26:11</t>
  </si>
  <si>
    <t>02/03/2026 11:16:41</t>
  </si>
  <si>
    <t>04/03/2026 17:19:22</t>
  </si>
  <si>
    <t>07/03/2026 11:28:56</t>
  </si>
  <si>
    <t>09/03/2026 10:24:22</t>
  </si>
  <si>
    <t>10/03/2026 16:55:01</t>
  </si>
  <si>
    <t>12/03/2026 13:29:09</t>
  </si>
  <si>
    <t>16/03/2026 09:52:53</t>
  </si>
  <si>
    <t>17/03/2026 15:07:51</t>
  </si>
  <si>
    <t>19/03/2026 16:21:19</t>
  </si>
  <si>
    <t>21/03/2026 09:24:10</t>
  </si>
  <si>
    <t>24/03/2026 09:43:06</t>
  </si>
  <si>
    <t>27/03/2026 09:32:48</t>
  </si>
  <si>
    <t>28/03/2026 08:50:32</t>
  </si>
  <si>
    <t>31/03/2026 06:44:24</t>
  </si>
  <si>
    <t>13/01/2026 09:07:08</t>
  </si>
  <si>
    <t>25/01/2026 07:29:39</t>
  </si>
  <si>
    <t>15/02/2026 19:35:48</t>
  </si>
  <si>
    <t>18/02/2026 00:17:21</t>
  </si>
  <si>
    <t>20/02/2026 10:54:43</t>
  </si>
  <si>
    <t>02/01/2026 07:56:43</t>
  </si>
  <si>
    <t>05/01/2026 09:11:01</t>
  </si>
  <si>
    <t>07/01/2026 09:35:03</t>
  </si>
  <si>
    <t>09/01/2026 17:38:57</t>
  </si>
  <si>
    <t>11/01/2026 11:41:06</t>
  </si>
  <si>
    <t>16/01/2026 16:40:46</t>
  </si>
  <si>
    <t>20/01/2026 10:17:25</t>
  </si>
  <si>
    <t>25/01/2026 16:14:48</t>
  </si>
  <si>
    <t>27/01/2026 14:00:13</t>
  </si>
  <si>
    <t>02/02/2026 07:31:25</t>
  </si>
  <si>
    <t>08/02/2026 08:01:22</t>
  </si>
  <si>
    <t>15/02/2026 11:00:53</t>
  </si>
  <si>
    <t>22/02/2026 08:22:16</t>
  </si>
  <si>
    <t>23/02/2026 16:14:21</t>
  </si>
  <si>
    <t>26/02/2026 12:15:40</t>
  </si>
  <si>
    <t>28/02/2026 14:04:26</t>
  </si>
  <si>
    <t>14/03/2026 08:28:27</t>
  </si>
  <si>
    <t>08/01/2026 17:42:23</t>
  </si>
  <si>
    <t>25/01/2026 20:22:36</t>
  </si>
  <si>
    <t>04/02/2026 03:02:04</t>
  </si>
  <si>
    <t>12/02/2026 05:18:39</t>
  </si>
  <si>
    <t>21/02/2026 09:05:29</t>
  </si>
  <si>
    <t>01/03/2026 14:11:04</t>
  </si>
  <si>
    <t>10/03/2026 12:02:16</t>
  </si>
  <si>
    <t>22/03/2026 17:29:13</t>
  </si>
  <si>
    <t>30/03/2026 22:09:42</t>
  </si>
  <si>
    <t>05/01/2026 09:19:37</t>
  </si>
  <si>
    <t>13/01/2026 15:42:14</t>
  </si>
  <si>
    <t>21/01/2026 19:55:47</t>
  </si>
  <si>
    <t>11/03/2026 07:18:28</t>
  </si>
  <si>
    <t>14/03/2026 19:49:07</t>
  </si>
  <si>
    <t>06/01/2026 22:29:07</t>
  </si>
  <si>
    <t>10/01/2026 17:06:25</t>
  </si>
  <si>
    <t>13/01/2026 10:49:10</t>
  </si>
  <si>
    <t>30/01/2026 19:10:47</t>
  </si>
  <si>
    <t>06/02/2026 23:01:04</t>
  </si>
  <si>
    <t>20/02/2026 15:39:59</t>
  </si>
  <si>
    <t>27/02/2026 02:29:25</t>
  </si>
  <si>
    <t>08/03/2026 03:41:43</t>
  </si>
  <si>
    <t>26/01/2026 19:09:57</t>
  </si>
  <si>
    <t>30/01/2026 03:20:45</t>
  </si>
  <si>
    <t>02/02/2026 22:14:00</t>
  </si>
  <si>
    <t>10/02/2026 19:19:34</t>
  </si>
  <si>
    <t>17/02/2026 20:58:21</t>
  </si>
  <si>
    <t>22/02/2026 21:23:38</t>
  </si>
  <si>
    <t>01/03/2026 11:41:18</t>
  </si>
  <si>
    <t>05/03/2026 16:03:56</t>
  </si>
  <si>
    <t>17/03/2026 07:28:14</t>
  </si>
  <si>
    <t>20/03/2026 06:34:40</t>
  </si>
  <si>
    <t>25/03/2026 10:19:58</t>
  </si>
  <si>
    <t>01/04/2026 06:12:22</t>
  </si>
  <si>
    <t>20/01/2026 08:12:53</t>
  </si>
  <si>
    <t>31/01/2026 08:00:51</t>
  </si>
  <si>
    <t>06/02/2026 14:59:02</t>
  </si>
  <si>
    <t>11/02/2026 08:38:14</t>
  </si>
  <si>
    <t>18/02/2026 17:46:24</t>
  </si>
  <si>
    <t>26/02/2026 07:41:25</t>
  </si>
  <si>
    <t>10/03/2026 17:32:11</t>
  </si>
  <si>
    <t>07/04/2026 06:56:40</t>
  </si>
  <si>
    <t>14/04/2026 06:49:29</t>
  </si>
  <si>
    <t>29/04/2026 06:51:54</t>
  </si>
  <si>
    <t>19/04/2026 11:51:53</t>
  </si>
  <si>
    <t>02/05/2026 19:11:49</t>
  </si>
  <si>
    <t>04/04/2026 14:56:28</t>
  </si>
  <si>
    <t>09/04/2026 16:44:53</t>
  </si>
  <si>
    <t>15/04/2026 08:02:08</t>
  </si>
  <si>
    <t>22/04/2026 12:53:48</t>
  </si>
  <si>
    <t>13/04/2026 13:29:36</t>
  </si>
  <si>
    <t>30/04/2026 08:31:26</t>
  </si>
  <si>
    <t>09/04/2026 18:46:17</t>
  </si>
  <si>
    <t>11/04/2026 20:51:55</t>
  </si>
  <si>
    <t>13/04/2026 19:17:26</t>
  </si>
  <si>
    <t>03/05/2026 10:47:58</t>
  </si>
  <si>
    <t>22/04/2026 09:47:45</t>
  </si>
  <si>
    <t>12/04/2026 08:45:00</t>
  </si>
  <si>
    <t>30/04/2026 11:40:18</t>
  </si>
  <si>
    <t>02/05/2026 22:32:10</t>
  </si>
  <si>
    <t>04/04/2026 17:40:05</t>
  </si>
  <si>
    <t>06/04/2026 12:50:19</t>
  </si>
  <si>
    <t>08/04/2026 16:03:15</t>
  </si>
  <si>
    <t>11/04/2026 08:02:51</t>
  </si>
  <si>
    <t>13/04/2026 08:52:17</t>
  </si>
  <si>
    <t>15/04/2026 07:37:41</t>
  </si>
  <si>
    <t>19/04/2026 16:53:14</t>
  </si>
  <si>
    <t>20/04/2026 16:23:01</t>
  </si>
  <si>
    <t>22/04/2026 08:54:19</t>
  </si>
  <si>
    <t>25/04/2026 16:32:30</t>
  </si>
  <si>
    <t>27/04/2026 15:32:52</t>
  </si>
  <si>
    <t>30/04/2026 16:33:40</t>
  </si>
  <si>
    <t>02/05/2026 13:59:47</t>
  </si>
  <si>
    <t>22/04/2026 04:32:50</t>
  </si>
  <si>
    <t>15/04/2026 22:22:11</t>
  </si>
  <si>
    <t>02/05/2026 15:25:32</t>
  </si>
  <si>
    <t>08/04/2026 08:07:39</t>
  </si>
  <si>
    <t>19/04/2026 23:29:49</t>
  </si>
  <si>
    <t>26/04/2026 12:22:50</t>
  </si>
  <si>
    <t>02/05/2026 18:21:52</t>
  </si>
  <si>
    <t>18/04/2026 06:58:46</t>
  </si>
  <si>
    <t>27/04/2026 20:40:49</t>
  </si>
  <si>
    <t>02/05/2026 01:27:47</t>
  </si>
  <si>
    <t>08/04/2026 19:00:34</t>
  </si>
  <si>
    <t>12/04/2026 05:12:36</t>
  </si>
  <si>
    <t>16/04/2026 21:23:58</t>
  </si>
  <si>
    <t>18/04/2026 15:34:49</t>
  </si>
  <si>
    <t>30/04/2026 17:45:22</t>
  </si>
  <si>
    <t>02/05/2026 10:40:22</t>
  </si>
  <si>
    <t>02/05/2026 21:33:45</t>
  </si>
  <si>
    <t>08/04/2026 00:21:11</t>
  </si>
  <si>
    <t>05/04/2026 00:26:30</t>
  </si>
  <si>
    <t>30/04/2026 00:28:12</t>
  </si>
  <si>
    <t>30041651</t>
  </si>
  <si>
    <t>30/04/2026 00:48:31</t>
  </si>
  <si>
    <t>30/04/2026 04:35:44</t>
  </si>
  <si>
    <t>202604300434</t>
  </si>
  <si>
    <t>30/04/2026 05:27:54</t>
  </si>
  <si>
    <t>202604300526</t>
  </si>
  <si>
    <t>30/04/2026 06:44:21</t>
  </si>
  <si>
    <t>30/04/2026 07:08:12</t>
  </si>
  <si>
    <t>300425436</t>
  </si>
  <si>
    <t>30/04/2026 07:26:22</t>
  </si>
  <si>
    <t>30/04/2026 07:46:59</t>
  </si>
  <si>
    <t>300427987</t>
  </si>
  <si>
    <t>30/04/2026 08:04:55</t>
  </si>
  <si>
    <t>30/04/2026 08:09:22</t>
  </si>
  <si>
    <t>30/04/2026 08:13:45</t>
  </si>
  <si>
    <t>30/04/2026 08:24:11</t>
  </si>
  <si>
    <t>14170</t>
  </si>
  <si>
    <t>30/04/2026 08:25:22</t>
  </si>
  <si>
    <t>30/04/2026 09:07:02</t>
  </si>
  <si>
    <t>TER.CB01</t>
  </si>
  <si>
    <t>300432780</t>
  </si>
  <si>
    <t>30/04/2026 09:17:53</t>
  </si>
  <si>
    <t>30/04/2026 09:32:33</t>
  </si>
  <si>
    <t>30/04/2026 09:49:45</t>
  </si>
  <si>
    <t>30/04/2026 10:01:48</t>
  </si>
  <si>
    <t>14178</t>
  </si>
  <si>
    <t>30/04/2026 10:48:25</t>
  </si>
  <si>
    <t>30/04/2026 11:20:52</t>
  </si>
  <si>
    <t>300441987</t>
  </si>
  <si>
    <t>30/04/2026 11:45:45</t>
  </si>
  <si>
    <t>202604301144</t>
  </si>
  <si>
    <t>30/04/2026 11:47:48</t>
  </si>
  <si>
    <t>202604301147</t>
  </si>
  <si>
    <t>30/04/2026 12:07:46</t>
  </si>
  <si>
    <t>30/04/2026 13:50:28</t>
  </si>
  <si>
    <t>202604301349</t>
  </si>
  <si>
    <t>30/04/2026 14:40:22</t>
  </si>
  <si>
    <t>30/04/2026 14:51:09</t>
  </si>
  <si>
    <t>30/04/2026 14:51:18</t>
  </si>
  <si>
    <t>300453457</t>
  </si>
  <si>
    <t>30/04/2026 15:13:22</t>
  </si>
  <si>
    <t>30/04/2026 16:31:53</t>
  </si>
  <si>
    <t>300459453</t>
  </si>
  <si>
    <t>30/04/2026 16:33:37</t>
  </si>
  <si>
    <t>30/04/2026 16:36:34</t>
  </si>
  <si>
    <t>30/04/2026 16:45:52</t>
  </si>
  <si>
    <t>300460329</t>
  </si>
  <si>
    <t>30/04/2026 16:49:19</t>
  </si>
  <si>
    <t>300460481</t>
  </si>
  <si>
    <t>30/04/2026 17:52:32</t>
  </si>
  <si>
    <t>30/04/2026 18:18:38</t>
  </si>
  <si>
    <t>300465674</t>
  </si>
  <si>
    <t>30/04/2026 18:33:50</t>
  </si>
  <si>
    <t>300466</t>
  </si>
  <si>
    <t>30/04/2026 19:02:34</t>
  </si>
  <si>
    <t>300468510</t>
  </si>
  <si>
    <t>30/04/2026 19:05:02</t>
  </si>
  <si>
    <t>30/04/2026 19:21:55</t>
  </si>
  <si>
    <t>30/04/2026 19:38:05</t>
  </si>
  <si>
    <t>30/04/2026 19:38:37</t>
  </si>
  <si>
    <t>202604301938</t>
  </si>
  <si>
    <t>30/04/2026 19:42:58</t>
  </si>
  <si>
    <t>30/04/2026 20:15:22</t>
  </si>
  <si>
    <t>30/04/2026 20:51:07</t>
  </si>
  <si>
    <t>300475027</t>
  </si>
  <si>
    <t>30/04/2026 21:29:01</t>
  </si>
  <si>
    <t>300477</t>
  </si>
  <si>
    <t>30/04/2026 22:43:23</t>
  </si>
  <si>
    <t>202604302242</t>
  </si>
  <si>
    <t>01/05/2026 00:25:23</t>
  </si>
  <si>
    <t>14258</t>
  </si>
  <si>
    <t>01/05/2026 01:38:59</t>
  </si>
  <si>
    <t>01/05/2026 02:29:05</t>
  </si>
  <si>
    <t>202605010228</t>
  </si>
  <si>
    <t>01/05/2026 03:06:44</t>
  </si>
  <si>
    <t>01/05/2026 05:17:43</t>
  </si>
  <si>
    <t>202605010517</t>
  </si>
  <si>
    <t>01/05/2026 05:43:07</t>
  </si>
  <si>
    <t>01/05/2026 06:14:52</t>
  </si>
  <si>
    <t>202605010613</t>
  </si>
  <si>
    <t>01/05/2026 06:46:31</t>
  </si>
  <si>
    <t>01/05/2026 07:40:20</t>
  </si>
  <si>
    <t>01/05/2026 09:02:40</t>
  </si>
  <si>
    <t>202605010902</t>
  </si>
  <si>
    <t>01/05/2026 09:15:35</t>
  </si>
  <si>
    <t>01/05/2026 09:16:14</t>
  </si>
  <si>
    <t>TER.PRC02</t>
  </si>
  <si>
    <t>15467597198</t>
  </si>
  <si>
    <t>01/05/2026 09:26:27</t>
  </si>
  <si>
    <t>14262</t>
  </si>
  <si>
    <t>01/05/2026 09:26:49</t>
  </si>
  <si>
    <t>01/05/2026 11:20:08</t>
  </si>
  <si>
    <t>01/05/2026 11:22:10</t>
  </si>
  <si>
    <t>01/05/2026 12:43:08</t>
  </si>
  <si>
    <t>202605011242</t>
  </si>
  <si>
    <t>01/05/2026 13:34:22</t>
  </si>
  <si>
    <t>10548798</t>
  </si>
  <si>
    <t>01/05/2026 14:24:07</t>
  </si>
  <si>
    <t>01/05/2026 14:24:45</t>
  </si>
  <si>
    <t>01/05/2026 15:09:46</t>
  </si>
  <si>
    <t>01/05/2026 16:31:41</t>
  </si>
  <si>
    <t>01/05/2026 17:04:13</t>
  </si>
  <si>
    <t>105613</t>
  </si>
  <si>
    <t>01/05/2026 18:14:40</t>
  </si>
  <si>
    <t>202605011813</t>
  </si>
  <si>
    <t>01/05/2026 18:15:25</t>
  </si>
  <si>
    <t>01/05/2026 19:50:06</t>
  </si>
  <si>
    <t>105713</t>
  </si>
  <si>
    <t>01/05/2026 20:01:08</t>
  </si>
  <si>
    <t>01/05/2026 21:24:52</t>
  </si>
  <si>
    <t>14275</t>
  </si>
  <si>
    <t>01/05/2026 21:28:12</t>
  </si>
  <si>
    <t>01/05/2026 21:37:28</t>
  </si>
  <si>
    <t>01/05/2026 22:45:23</t>
  </si>
  <si>
    <t>02/05/2026 01:26:25</t>
  </si>
  <si>
    <t>202605020125</t>
  </si>
  <si>
    <t>02/05/2026 02:20:42</t>
  </si>
  <si>
    <t>02/05/2026 04:32:39</t>
  </si>
  <si>
    <t>02/05/2026 04:34:53</t>
  </si>
  <si>
    <t>02/05/2026 06:02:21</t>
  </si>
  <si>
    <t>02/05/2026 06:47:45</t>
  </si>
  <si>
    <t>269144</t>
  </si>
  <si>
    <t>02/05/2026 06:50:12</t>
  </si>
  <si>
    <t>02/05/2026 07:32:57</t>
  </si>
  <si>
    <t>02/05/2026 07:59:07</t>
  </si>
  <si>
    <t>2517011195</t>
  </si>
  <si>
    <t>02/05/2026 08:22:34</t>
  </si>
  <si>
    <t>02/05/2026 08:45:20</t>
  </si>
  <si>
    <t>02/05/2026 08:52:33</t>
  </si>
  <si>
    <t>02/05/2026 10:48:04</t>
  </si>
  <si>
    <t>02/05/2026 12:21:39</t>
  </si>
  <si>
    <t>02/05/2026 13:24:38</t>
  </si>
  <si>
    <t>20548010</t>
  </si>
  <si>
    <t>02/05/2026 13:57:29</t>
  </si>
  <si>
    <t>202605021356</t>
  </si>
  <si>
    <t>02/05/2026 14:28:38</t>
  </si>
  <si>
    <t>202605021428</t>
  </si>
  <si>
    <t>02/05/2026 14:58:14</t>
  </si>
  <si>
    <t>02/05/2026 15:22:22</t>
  </si>
  <si>
    <t>02/05/2026 16:12:46</t>
  </si>
  <si>
    <t>14283</t>
  </si>
  <si>
    <t>02/05/2026 16:30:51</t>
  </si>
  <si>
    <t>02/05/2026 16:41:48</t>
  </si>
  <si>
    <t>02/05/2026 16:43:58</t>
  </si>
  <si>
    <t>02/05/2026 16:56:48</t>
  </si>
  <si>
    <t>20560957</t>
  </si>
  <si>
    <t>02/05/2026 17:10:37</t>
  </si>
  <si>
    <t>02/05/2026 17:11:57</t>
  </si>
  <si>
    <t>02/05/2026 17:25:11</t>
  </si>
  <si>
    <t>02/05/2026 17:46:28</t>
  </si>
  <si>
    <t>202605021745</t>
  </si>
  <si>
    <t>02/05/2026 18:14:47</t>
  </si>
  <si>
    <t>02/05/2026 18:17:53</t>
  </si>
  <si>
    <t>20565838</t>
  </si>
  <si>
    <t>02/05/2026 18:20:23</t>
  </si>
  <si>
    <t>202605021819</t>
  </si>
  <si>
    <t>02/05/2026 18:25:51</t>
  </si>
  <si>
    <t>02/05/2026 18:35:24</t>
  </si>
  <si>
    <t>205668</t>
  </si>
  <si>
    <t>20569026</t>
  </si>
  <si>
    <t>02/05/2026 21:32:17</t>
  </si>
  <si>
    <t>02/05/2026 22:29:35</t>
  </si>
  <si>
    <t>14285</t>
  </si>
  <si>
    <t>02/05/2026 23:48:33</t>
  </si>
  <si>
    <t>03/05/2026 01:47:11</t>
  </si>
  <si>
    <t>14288</t>
  </si>
  <si>
    <t>03/05/2026 02:02:56</t>
  </si>
  <si>
    <t>03/05/2026 02:06:52</t>
  </si>
  <si>
    <t>03/05/2026 03:08:16</t>
  </si>
  <si>
    <t>14289</t>
  </si>
  <si>
    <t>03/05/2026 05:01:30</t>
  </si>
  <si>
    <t>202605030500</t>
  </si>
  <si>
    <t>03/05/2026 05:42:49</t>
  </si>
  <si>
    <t>03/05/2026 06:00:34</t>
  </si>
  <si>
    <t>30521381</t>
  </si>
  <si>
    <t>03/05/2026 06:22:40</t>
  </si>
  <si>
    <t>03/05/2026 09:01:44</t>
  </si>
  <si>
    <t>03/05/2026 09:04:08</t>
  </si>
  <si>
    <t>03/05/2026 09:22:05</t>
  </si>
  <si>
    <t>03/05/2026 09:49:09</t>
  </si>
  <si>
    <t>305352</t>
  </si>
  <si>
    <t>03/05/2026 10:46:06</t>
  </si>
  <si>
    <t>03/05/2026 11:47:19</t>
  </si>
  <si>
    <t>202605031146</t>
  </si>
  <si>
    <t>03/05/2026 11:49:44</t>
  </si>
  <si>
    <t>41826309</t>
  </si>
  <si>
    <t>30542522</t>
  </si>
  <si>
    <t>03/05/2026 13:08:40</t>
  </si>
  <si>
    <t>03/05/2026 15:07:34</t>
  </si>
  <si>
    <t>202605031506</t>
  </si>
  <si>
    <t>03/05/2026 16:33:18</t>
  </si>
  <si>
    <t>11505681430</t>
  </si>
  <si>
    <t>03/05/2026 16:42:29</t>
  </si>
  <si>
    <t>03/05/2026 16:52:23</t>
  </si>
  <si>
    <t>03/05/2026 16:53:13</t>
  </si>
  <si>
    <t>03/05/2026 16:57:48</t>
  </si>
  <si>
    <t>03/05/2026 17:17:59</t>
  </si>
  <si>
    <t>03/05/2026 17:23:30</t>
  </si>
  <si>
    <t>03/05/2026 17:51:58</t>
  </si>
  <si>
    <t>03/05/2026 18:07:40</t>
  </si>
  <si>
    <t>03/05/2026 18:43:35</t>
  </si>
  <si>
    <t>305673</t>
  </si>
  <si>
    <t>03/05/2026 18:51:02</t>
  </si>
  <si>
    <t>03/05/2026 19:44:58</t>
  </si>
  <si>
    <t>30571055</t>
  </si>
  <si>
    <t>03/05/2026 20:18:34</t>
  </si>
  <si>
    <t>53078602</t>
  </si>
  <si>
    <t>AUTO POSTO PETRONAVE</t>
  </si>
  <si>
    <t>30573052</t>
  </si>
  <si>
    <t>03/05/2026 20:21:01</t>
  </si>
  <si>
    <t>14300</t>
  </si>
  <si>
    <t>03/05/2026 20:49:38</t>
  </si>
  <si>
    <t>202605032049</t>
  </si>
  <si>
    <t>03/05/2026 21:40:23</t>
  </si>
  <si>
    <t>30577754</t>
  </si>
  <si>
    <t>03/05/2026 21:49:30</t>
  </si>
  <si>
    <t>03/05/2026 21:57:14</t>
  </si>
  <si>
    <t>30579025</t>
  </si>
  <si>
    <t>03/05/2026 22:55:26</t>
  </si>
  <si>
    <t>03/05/2026 23:28:11</t>
  </si>
  <si>
    <t>202605032327</t>
  </si>
  <si>
    <t>03/05/2026 23:39:40</t>
  </si>
  <si>
    <t>202605032339</t>
  </si>
  <si>
    <t>(vazio)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</si>
</sst>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0.000"/>
    <numFmt numFmtId="166" formatCode="&quot;R$&quot;\ #,##0.00"/>
    <numFmt numFmtId="167" formatCode="0,000.00\ &quot;Litros&quot;"/>
  </numFmts>
  <fonts count="2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0"/>
      <color indexed="81"/>
      <name val="Arial"/>
      <family val="2"/>
    </font>
    <font>
      <sz val="12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Arial"/>
      <family val="2"/>
    </font>
    <font>
      <sz val="15"/>
      <color theme="1"/>
      <name val="Calibri"/>
      <family val="2"/>
      <scheme val="minor"/>
    </font>
    <font>
      <b/>
      <sz val="15"/>
      <name val="Arial"/>
      <family val="2"/>
    </font>
    <font>
      <b/>
      <sz val="26"/>
      <color theme="1"/>
      <name val="Tahoma"/>
      <family val="2"/>
    </font>
    <font>
      <b/>
      <sz val="12"/>
      <color theme="1"/>
      <name val="Arial"/>
    </font>
    <font>
      <sz val="12"/>
      <color theme="0"/>
      <name val="Arial"/>
    </font>
    <font>
      <sz val="12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16"/>
      <name val="Arial"/>
      <family val="2"/>
    </font>
    <font>
      <b/>
      <sz val="24"/>
      <color theme="1"/>
      <name val="Arial"/>
      <family val="2"/>
    </font>
    <font>
      <b/>
      <sz val="12"/>
      <name val="Arial"/>
    </font>
    <font>
      <sz val="12"/>
      <color theme="1"/>
      <name val="Arial"/>
    </font>
    <font>
      <u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249977111117893"/>
        <bgColor theme="6" tint="-0.249977111117893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6" tint="0.7999816888943144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1" fillId="0" borderId="0"/>
  </cellStyleXfs>
  <cellXfs count="115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22" fontId="0" fillId="0" borderId="0" xfId="0" applyNumberFormat="1"/>
    <xf numFmtId="43" fontId="0" fillId="0" borderId="0" xfId="1" applyFont="1"/>
    <xf numFmtId="0" fontId="0" fillId="0" borderId="0" xfId="0" applyAlignment="1">
      <alignment horizontal="center"/>
    </xf>
    <xf numFmtId="164" fontId="0" fillId="0" borderId="0" xfId="1" applyNumberFormat="1" applyFont="1"/>
    <xf numFmtId="44" fontId="0" fillId="0" borderId="0" xfId="2" applyFont="1"/>
    <xf numFmtId="2" fontId="0" fillId="0" borderId="0" xfId="0" applyNumberFormat="1"/>
    <xf numFmtId="1" fontId="2" fillId="0" borderId="0" xfId="0" applyNumberFormat="1" applyFont="1"/>
    <xf numFmtId="0" fontId="0" fillId="0" borderId="0" xfId="0" applyAlignment="1">
      <alignment wrapText="1"/>
    </xf>
    <xf numFmtId="0" fontId="0" fillId="4" borderId="0" xfId="0" applyFill="1"/>
    <xf numFmtId="44" fontId="0" fillId="4" borderId="0" xfId="0" applyNumberFormat="1" applyFill="1"/>
    <xf numFmtId="0" fontId="0" fillId="5" borderId="0" xfId="0" applyFill="1"/>
    <xf numFmtId="43" fontId="0" fillId="4" borderId="0" xfId="1" applyFont="1" applyFill="1"/>
    <xf numFmtId="43" fontId="0" fillId="0" borderId="0" xfId="1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0" borderId="1" xfId="3" applyFont="1" applyBorder="1"/>
    <xf numFmtId="0" fontId="5" fillId="0" borderId="1" xfId="3" applyFont="1" applyBorder="1" applyAlignment="1">
      <alignment horizontal="center"/>
    </xf>
    <xf numFmtId="0" fontId="0" fillId="0" borderId="1" xfId="0" applyBorder="1"/>
    <xf numFmtId="1" fontId="0" fillId="0" borderId="0" xfId="0" applyNumberFormat="1"/>
    <xf numFmtId="2" fontId="2" fillId="0" borderId="0" xfId="0" applyNumberFormat="1" applyFont="1"/>
    <xf numFmtId="165" fontId="2" fillId="0" borderId="0" xfId="0" applyNumberFormat="1" applyFont="1"/>
    <xf numFmtId="165" fontId="0" fillId="0" borderId="0" xfId="0" applyNumberFormat="1"/>
    <xf numFmtId="0" fontId="7" fillId="0" borderId="0" xfId="0" applyFont="1"/>
    <xf numFmtId="1" fontId="7" fillId="0" borderId="0" xfId="0" applyNumberFormat="1" applyFont="1"/>
    <xf numFmtId="2" fontId="7" fillId="0" borderId="0" xfId="0" applyNumberFormat="1" applyFont="1"/>
    <xf numFmtId="0" fontId="5" fillId="0" borderId="0" xfId="0" applyFont="1" applyAlignment="1">
      <alignment horizontal="center"/>
    </xf>
    <xf numFmtId="0" fontId="1" fillId="0" borderId="0" xfId="4" applyAlignment="1">
      <alignment horizontal="center" vertical="center"/>
    </xf>
    <xf numFmtId="44" fontId="1" fillId="0" borderId="0" xfId="4" applyNumberFormat="1" applyAlignment="1">
      <alignment horizontal="center" vertical="center"/>
    </xf>
    <xf numFmtId="166" fontId="9" fillId="0" borderId="1" xfId="4" applyNumberFormat="1" applyFont="1" applyBorder="1" applyAlignment="1">
      <alignment horizontal="center" vertical="center"/>
    </xf>
    <xf numFmtId="0" fontId="9" fillId="0" borderId="1" xfId="4" applyFont="1" applyBorder="1" applyAlignment="1">
      <alignment horizontal="center" vertical="center"/>
    </xf>
    <xf numFmtId="44" fontId="9" fillId="0" borderId="1" xfId="4" applyNumberFormat="1" applyFont="1" applyBorder="1" applyAlignment="1">
      <alignment horizontal="center" vertical="center"/>
    </xf>
    <xf numFmtId="14" fontId="9" fillId="8" borderId="1" xfId="4" applyNumberFormat="1" applyFont="1" applyFill="1" applyBorder="1" applyAlignment="1">
      <alignment horizontal="center" vertical="center"/>
    </xf>
    <xf numFmtId="165" fontId="9" fillId="0" borderId="1" xfId="4" applyNumberFormat="1" applyFont="1" applyBorder="1" applyAlignment="1">
      <alignment horizontal="center" vertical="center"/>
    </xf>
    <xf numFmtId="14" fontId="9" fillId="0" borderId="1" xfId="4" applyNumberFormat="1" applyFont="1" applyBorder="1" applyAlignment="1">
      <alignment horizontal="center" vertical="center"/>
    </xf>
    <xf numFmtId="2" fontId="9" fillId="0" borderId="1" xfId="4" applyNumberFormat="1" applyFont="1" applyBorder="1" applyAlignment="1">
      <alignment horizontal="center" vertical="center"/>
    </xf>
    <xf numFmtId="2" fontId="9" fillId="0" borderId="3" xfId="4" applyNumberFormat="1" applyFont="1" applyBorder="1" applyAlignment="1">
      <alignment horizontal="center" vertical="center"/>
    </xf>
    <xf numFmtId="44" fontId="9" fillId="0" borderId="3" xfId="4" applyNumberFormat="1" applyFont="1" applyBorder="1" applyAlignment="1">
      <alignment horizontal="center" vertical="center"/>
    </xf>
    <xf numFmtId="2" fontId="8" fillId="0" borderId="1" xfId="4" applyNumberFormat="1" applyFont="1" applyBorder="1" applyAlignment="1">
      <alignment horizontal="center"/>
    </xf>
    <xf numFmtId="0" fontId="8" fillId="0" borderId="1" xfId="4" applyFont="1" applyBorder="1" applyAlignment="1">
      <alignment horizontal="center"/>
    </xf>
    <xf numFmtId="0" fontId="8" fillId="0" borderId="4" xfId="4" applyFont="1" applyBorder="1" applyAlignment="1">
      <alignment horizontal="center"/>
    </xf>
    <xf numFmtId="14" fontId="9" fillId="0" borderId="4" xfId="4" applyNumberFormat="1" applyFont="1" applyBorder="1" applyAlignment="1">
      <alignment horizontal="center" vertical="center"/>
    </xf>
    <xf numFmtId="0" fontId="10" fillId="0" borderId="0" xfId="4" applyFont="1" applyAlignment="1">
      <alignment horizontal="center" vertical="center"/>
    </xf>
    <xf numFmtId="166" fontId="11" fillId="8" borderId="5" xfId="4" applyNumberFormat="1" applyFont="1" applyFill="1" applyBorder="1" applyAlignment="1">
      <alignment horizontal="center" vertical="center"/>
    </xf>
    <xf numFmtId="0" fontId="11" fillId="8" borderId="5" xfId="4" applyFont="1" applyFill="1" applyBorder="1" applyAlignment="1">
      <alignment horizontal="center" vertical="center"/>
    </xf>
    <xf numFmtId="0" fontId="11" fillId="8" borderId="6" xfId="4" applyFont="1" applyFill="1" applyBorder="1" applyAlignment="1">
      <alignment horizontal="center" vertical="center"/>
    </xf>
    <xf numFmtId="44" fontId="11" fillId="8" borderId="6" xfId="4" applyNumberFormat="1" applyFont="1" applyFill="1" applyBorder="1" applyAlignment="1">
      <alignment horizontal="center" vertical="center"/>
    </xf>
    <xf numFmtId="14" fontId="11" fillId="8" borderId="7" xfId="4" applyNumberFormat="1" applyFont="1" applyFill="1" applyBorder="1" applyAlignment="1">
      <alignment horizontal="center" vertical="center"/>
    </xf>
    <xf numFmtId="0" fontId="12" fillId="8" borderId="8" xfId="4" applyFont="1" applyFill="1" applyBorder="1" applyAlignment="1">
      <alignment horizontal="centerContinuous" vertical="center"/>
    </xf>
    <xf numFmtId="0" fontId="12" fillId="8" borderId="9" xfId="4" applyFont="1" applyFill="1" applyBorder="1" applyAlignment="1">
      <alignment horizontal="centerContinuous" vertical="center"/>
    </xf>
    <xf numFmtId="0" fontId="12" fillId="8" borderId="10" xfId="4" applyFont="1" applyFill="1" applyBorder="1" applyAlignment="1">
      <alignment horizontal="centerContinuous" vertical="center"/>
    </xf>
    <xf numFmtId="0" fontId="14" fillId="7" borderId="2" xfId="0" applyFont="1" applyFill="1" applyBorder="1" applyAlignment="1">
      <alignment horizontal="center"/>
    </xf>
    <xf numFmtId="0" fontId="5" fillId="0" borderId="0" xfId="0" applyFont="1"/>
    <xf numFmtId="44" fontId="8" fillId="0" borderId="0" xfId="0" applyNumberFormat="1" applyFont="1" applyAlignment="1">
      <alignment horizontal="center"/>
    </xf>
    <xf numFmtId="0" fontId="15" fillId="2" borderId="0" xfId="0" applyFont="1" applyFill="1"/>
    <xf numFmtId="0" fontId="15" fillId="3" borderId="0" xfId="0" applyFont="1" applyFill="1"/>
    <xf numFmtId="1" fontId="8" fillId="0" borderId="1" xfId="4" applyNumberFormat="1" applyFont="1" applyBorder="1" applyAlignment="1">
      <alignment horizontal="center"/>
    </xf>
    <xf numFmtId="44" fontId="8" fillId="0" borderId="1" xfId="2" applyFont="1" applyBorder="1" applyAlignment="1">
      <alignment horizontal="center"/>
    </xf>
    <xf numFmtId="0" fontId="8" fillId="0" borderId="11" xfId="4" applyFont="1" applyBorder="1" applyAlignment="1">
      <alignment horizontal="center"/>
    </xf>
    <xf numFmtId="0" fontId="8" fillId="0" borderId="12" xfId="4" applyFont="1" applyBorder="1" applyAlignment="1">
      <alignment horizontal="center"/>
    </xf>
    <xf numFmtId="0" fontId="17" fillId="0" borderId="0" xfId="4" applyFont="1" applyAlignment="1">
      <alignment horizontal="center" vertical="center"/>
    </xf>
    <xf numFmtId="14" fontId="18" fillId="8" borderId="7" xfId="4" applyNumberFormat="1" applyFont="1" applyFill="1" applyBorder="1" applyAlignment="1">
      <alignment horizontal="center" vertical="center"/>
    </xf>
    <xf numFmtId="0" fontId="18" fillId="8" borderId="6" xfId="4" applyFont="1" applyFill="1" applyBorder="1" applyAlignment="1">
      <alignment horizontal="center" vertical="center"/>
    </xf>
    <xf numFmtId="44" fontId="18" fillId="8" borderId="6" xfId="4" applyNumberFormat="1" applyFont="1" applyFill="1" applyBorder="1" applyAlignment="1">
      <alignment horizontal="center" vertical="center"/>
    </xf>
    <xf numFmtId="0" fontId="18" fillId="8" borderId="5" xfId="4" applyFont="1" applyFill="1" applyBorder="1" applyAlignment="1">
      <alignment horizontal="center" vertical="center"/>
    </xf>
    <xf numFmtId="166" fontId="18" fillId="8" borderId="5" xfId="4" applyNumberFormat="1" applyFont="1" applyFill="1" applyBorder="1" applyAlignment="1">
      <alignment horizontal="center" vertical="center"/>
    </xf>
    <xf numFmtId="14" fontId="18" fillId="0" borderId="4" xfId="4" applyNumberFormat="1" applyFont="1" applyBorder="1" applyAlignment="1">
      <alignment horizontal="center" vertical="center"/>
    </xf>
    <xf numFmtId="0" fontId="16" fillId="0" borderId="1" xfId="4" applyFont="1" applyBorder="1" applyAlignment="1">
      <alignment horizontal="center"/>
    </xf>
    <xf numFmtId="1" fontId="16" fillId="0" borderId="1" xfId="4" applyNumberFormat="1" applyFont="1" applyBorder="1" applyAlignment="1">
      <alignment horizontal="center"/>
    </xf>
    <xf numFmtId="2" fontId="18" fillId="0" borderId="1" xfId="4" applyNumberFormat="1" applyFont="1" applyBorder="1" applyAlignment="1">
      <alignment horizontal="center" vertical="center"/>
    </xf>
    <xf numFmtId="44" fontId="16" fillId="0" borderId="1" xfId="2" applyFont="1" applyBorder="1" applyAlignment="1">
      <alignment horizontal="center"/>
    </xf>
    <xf numFmtId="166" fontId="18" fillId="0" borderId="1" xfId="4" applyNumberFormat="1" applyFont="1" applyBorder="1" applyAlignment="1">
      <alignment horizontal="center" vertical="center"/>
    </xf>
    <xf numFmtId="44" fontId="18" fillId="0" borderId="3" xfId="4" applyNumberFormat="1" applyFont="1" applyBorder="1" applyAlignment="1">
      <alignment horizontal="center" vertical="center"/>
    </xf>
    <xf numFmtId="2" fontId="18" fillId="0" borderId="3" xfId="4" applyNumberFormat="1" applyFont="1" applyBorder="1" applyAlignment="1">
      <alignment horizontal="center" vertical="center"/>
    </xf>
    <xf numFmtId="0" fontId="16" fillId="0" borderId="4" xfId="4" applyFont="1" applyBorder="1" applyAlignment="1">
      <alignment horizontal="center"/>
    </xf>
    <xf numFmtId="165" fontId="18" fillId="0" borderId="1" xfId="4" applyNumberFormat="1" applyFont="1" applyBorder="1" applyAlignment="1">
      <alignment horizontal="center" vertical="center"/>
    </xf>
    <xf numFmtId="14" fontId="18" fillId="0" borderId="1" xfId="4" applyNumberFormat="1" applyFont="1" applyBorder="1" applyAlignment="1">
      <alignment horizontal="center" vertical="center"/>
    </xf>
    <xf numFmtId="0" fontId="18" fillId="0" borderId="1" xfId="4" applyFont="1" applyBorder="1" applyAlignment="1">
      <alignment horizontal="center" vertical="center"/>
    </xf>
    <xf numFmtId="44" fontId="18" fillId="0" borderId="1" xfId="4" applyNumberFormat="1" applyFont="1" applyBorder="1" applyAlignment="1">
      <alignment horizontal="center" vertical="center"/>
    </xf>
    <xf numFmtId="14" fontId="18" fillId="8" borderId="1" xfId="4" applyNumberFormat="1" applyFont="1" applyFill="1" applyBorder="1" applyAlignment="1">
      <alignment horizontal="center" vertical="center"/>
    </xf>
    <xf numFmtId="44" fontId="17" fillId="0" borderId="0" xfId="4" applyNumberFormat="1" applyFont="1" applyAlignment="1">
      <alignment horizontal="center" vertical="center"/>
    </xf>
    <xf numFmtId="0" fontId="19" fillId="8" borderId="10" xfId="4" applyFont="1" applyFill="1" applyBorder="1" applyAlignment="1">
      <alignment horizontal="centerContinuous" vertical="center"/>
    </xf>
    <xf numFmtId="0" fontId="19" fillId="8" borderId="9" xfId="4" applyFont="1" applyFill="1" applyBorder="1" applyAlignment="1">
      <alignment horizontal="centerContinuous" vertical="center"/>
    </xf>
    <xf numFmtId="0" fontId="19" fillId="8" borderId="8" xfId="4" applyFont="1" applyFill="1" applyBorder="1" applyAlignment="1">
      <alignment horizontal="centerContinuous" vertical="center"/>
    </xf>
    <xf numFmtId="167" fontId="18" fillId="0" borderId="1" xfId="4" applyNumberFormat="1" applyFont="1" applyBorder="1" applyAlignment="1">
      <alignment horizontal="center" vertical="center"/>
    </xf>
    <xf numFmtId="167" fontId="9" fillId="0" borderId="1" xfId="4" applyNumberFormat="1" applyFont="1" applyBorder="1" applyAlignment="1">
      <alignment horizontal="center" vertical="center"/>
    </xf>
    <xf numFmtId="0" fontId="13" fillId="0" borderId="1" xfId="4" applyFont="1" applyBorder="1" applyAlignment="1">
      <alignment horizontal="center"/>
    </xf>
    <xf numFmtId="44" fontId="20" fillId="0" borderId="1" xfId="2" applyFont="1" applyFill="1" applyBorder="1" applyAlignment="1">
      <alignment horizontal="center" vertical="center"/>
    </xf>
    <xf numFmtId="166" fontId="20" fillId="0" borderId="1" xfId="4" applyNumberFormat="1" applyFont="1" applyBorder="1" applyAlignment="1">
      <alignment horizontal="center" vertical="center"/>
    </xf>
    <xf numFmtId="2" fontId="20" fillId="0" borderId="3" xfId="4" applyNumberFormat="1" applyFont="1" applyBorder="1" applyAlignment="1">
      <alignment horizontal="center" vertical="center"/>
    </xf>
    <xf numFmtId="14" fontId="13" fillId="0" borderId="12" xfId="4" applyNumberFormat="1" applyFont="1" applyBorder="1" applyAlignment="1">
      <alignment horizontal="center"/>
    </xf>
    <xf numFmtId="0" fontId="13" fillId="0" borderId="11" xfId="4" applyFont="1" applyBorder="1" applyAlignment="1">
      <alignment horizontal="center"/>
    </xf>
    <xf numFmtId="44" fontId="20" fillId="0" borderId="11" xfId="2" applyFont="1" applyFill="1" applyBorder="1" applyAlignment="1">
      <alignment horizontal="center" vertical="center"/>
    </xf>
    <xf numFmtId="166" fontId="20" fillId="0" borderId="11" xfId="4" applyNumberFormat="1" applyFont="1" applyBorder="1" applyAlignment="1">
      <alignment horizontal="center" vertical="center"/>
    </xf>
    <xf numFmtId="44" fontId="9" fillId="0" borderId="13" xfId="4" applyNumberFormat="1" applyFont="1" applyBorder="1" applyAlignment="1">
      <alignment horizontal="center" vertical="center"/>
    </xf>
    <xf numFmtId="2" fontId="20" fillId="0" borderId="13" xfId="4" applyNumberFormat="1" applyFont="1" applyBorder="1" applyAlignment="1">
      <alignment horizontal="center" vertical="center"/>
    </xf>
    <xf numFmtId="1" fontId="8" fillId="0" borderId="11" xfId="4" applyNumberFormat="1" applyFont="1" applyBorder="1" applyAlignment="1">
      <alignment horizontal="center"/>
    </xf>
    <xf numFmtId="0" fontId="13" fillId="0" borderId="4" xfId="4" applyFont="1" applyBorder="1" applyAlignment="1">
      <alignment horizontal="center"/>
    </xf>
    <xf numFmtId="44" fontId="15" fillId="2" borderId="0" xfId="2" applyFont="1" applyFill="1"/>
    <xf numFmtId="44" fontId="2" fillId="0" borderId="0" xfId="2" applyFont="1"/>
    <xf numFmtId="44" fontId="9" fillId="0" borderId="1" xfId="2" applyFont="1" applyFill="1" applyBorder="1" applyAlignment="1">
      <alignment horizontal="center" vertical="center"/>
    </xf>
    <xf numFmtId="2" fontId="20" fillId="0" borderId="1" xfId="4" applyNumberFormat="1" applyFont="1" applyBorder="1" applyAlignment="1">
      <alignment horizontal="center" vertical="center"/>
    </xf>
    <xf numFmtId="2" fontId="20" fillId="0" borderId="11" xfId="4" applyNumberFormat="1" applyFont="1" applyBorder="1" applyAlignment="1">
      <alignment horizontal="center" vertical="center"/>
    </xf>
    <xf numFmtId="0" fontId="21" fillId="0" borderId="0" xfId="0" pivotButton="1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2" fontId="21" fillId="0" borderId="0" xfId="0" applyNumberFormat="1" applyFont="1" applyAlignment="1">
      <alignment horizontal="center"/>
    </xf>
    <xf numFmtId="44" fontId="21" fillId="0" borderId="0" xfId="0" applyNumberFormat="1" applyFont="1" applyAlignment="1">
      <alignment horizontal="center"/>
    </xf>
    <xf numFmtId="22" fontId="0" fillId="0" borderId="0" xfId="0" applyNumberFormat="1" applyAlignment="1">
      <alignment horizontal="left"/>
    </xf>
    <xf numFmtId="0" fontId="22" fillId="0" borderId="0" xfId="0" applyFont="1"/>
    <xf numFmtId="0" fontId="21" fillId="0" borderId="0" xfId="0" applyNumberFormat="1" applyFont="1" applyAlignment="1">
      <alignment horizontal="center"/>
    </xf>
  </cellXfs>
  <cellStyles count="5">
    <cellStyle name="Moeda" xfId="2" builtinId="4"/>
    <cellStyle name="Normal" xfId="0" builtinId="0"/>
    <cellStyle name="Normal 2" xfId="4" xr:uid="{A85D7695-3115-483A-8705-C51A3E25D40E}"/>
    <cellStyle name="Normal 3" xfId="3" xr:uid="{9257189C-A373-4E79-BA63-75169EB76AFF}"/>
    <cellStyle name="Vírgula" xfId="1" builtinId="3"/>
  </cellStyles>
  <dxfs count="103">
    <dxf>
      <numFmt numFmtId="2" formatCode="0.00"/>
    </dxf>
    <dxf>
      <numFmt numFmtId="34" formatCode="_-&quot;R$&quot;\ * #,##0.00_-;\-&quot;R$&quot;\ * #,##0.00_-;_-&quot;R$&quot;\ * &quot;-&quot;??_-;_-@_-"/>
    </dxf>
    <dxf>
      <numFmt numFmtId="2" formatCode="0.00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</dxf>
    <dxf>
      <numFmt numFmtId="19" formatCode="dd/mm/yyyy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2" formatCode="0.00"/>
    </dxf>
    <dxf>
      <numFmt numFmtId="34" formatCode="_-&quot;R$&quot;\ * #,##0.00_-;\-&quot;R$&quot;\ * #,##0.00_-;_-&quot;R$&quot;\ * &quot;-&quot;??_-;_-@_-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6" formatCode="&quot;R$&quot;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5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6" formatCode="&quot;R$&quot;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6" formatCode="&quot;R$&quot;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5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6" formatCode="&quot;R$&quot;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5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numFmt numFmtId="166" formatCode="&quot;R$&quot;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numFmt numFmtId="165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name val="Arial"/>
        <family val="2"/>
        <scheme val="none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2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5958" cy="982133"/>
    <xdr:pic>
      <xdr:nvPicPr>
        <xdr:cNvPr id="2" name="Imagem 1">
          <a:extLst>
            <a:ext uri="{FF2B5EF4-FFF2-40B4-BE49-F238E27FC236}">
              <a16:creationId xmlns:a16="http://schemas.microsoft.com/office/drawing/2014/main" id="{AB780582-F3B3-4F03-A31F-0FBAFEAC2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5958" cy="982133"/>
        </a:xfrm>
        <a:prstGeom prst="rect">
          <a:avLst/>
        </a:prstGeom>
      </xdr:spPr>
    </xdr:pic>
    <xdr:clientData/>
  </xdr:oneCellAnchor>
  <xdr:oneCellAnchor>
    <xdr:from>
      <xdr:col>6</xdr:col>
      <xdr:colOff>1702605</xdr:colOff>
      <xdr:row>0</xdr:row>
      <xdr:rowOff>0</xdr:rowOff>
    </xdr:from>
    <xdr:ext cx="2855958" cy="982133"/>
    <xdr:pic>
      <xdr:nvPicPr>
        <xdr:cNvPr id="3" name="Imagem 2">
          <a:extLst>
            <a:ext uri="{FF2B5EF4-FFF2-40B4-BE49-F238E27FC236}">
              <a16:creationId xmlns:a16="http://schemas.microsoft.com/office/drawing/2014/main" id="{49C4BB34-E2A6-457D-A994-7C7FB1992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70297" y="0"/>
          <a:ext cx="2855958" cy="982133"/>
        </a:xfrm>
        <a:prstGeom prst="rect">
          <a:avLst/>
        </a:prstGeom>
      </xdr:spPr>
    </xdr:pic>
    <xdr:clientData/>
  </xdr:oneCellAnchor>
  <xdr:twoCellAnchor editAs="oneCell">
    <xdr:from>
      <xdr:col>8</xdr:col>
      <xdr:colOff>11723</xdr:colOff>
      <xdr:row>1</xdr:row>
      <xdr:rowOff>152400</xdr:rowOff>
    </xdr:from>
    <xdr:to>
      <xdr:col>10</xdr:col>
      <xdr:colOff>410308</xdr:colOff>
      <xdr:row>4</xdr:row>
      <xdr:rowOff>135781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Mês 1">
              <a:extLst>
                <a:ext uri="{FF2B5EF4-FFF2-40B4-BE49-F238E27FC236}">
                  <a16:creationId xmlns:a16="http://schemas.microsoft.com/office/drawing/2014/main" id="{1A5C04A2-A9C9-4569-91CB-06FA2C9240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768646" y="1160585"/>
              <a:ext cx="1828800" cy="11556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13935</xdr:colOff>
      <xdr:row>0</xdr:row>
      <xdr:rowOff>0</xdr:rowOff>
    </xdr:from>
    <xdr:to>
      <xdr:col>10</xdr:col>
      <xdr:colOff>412520</xdr:colOff>
      <xdr:row>1</xdr:row>
      <xdr:rowOff>147503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Ano 1">
              <a:extLst>
                <a:ext uri="{FF2B5EF4-FFF2-40B4-BE49-F238E27FC236}">
                  <a16:creationId xmlns:a16="http://schemas.microsoft.com/office/drawing/2014/main" id="{B2AEF3C1-C4B9-4FE1-90DB-570769D2149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770858" y="0"/>
              <a:ext cx="1828800" cy="11556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432955</xdr:colOff>
      <xdr:row>0</xdr:row>
      <xdr:rowOff>0</xdr:rowOff>
    </xdr:from>
    <xdr:ext cx="1732439" cy="1047648"/>
    <xdr:pic>
      <xdr:nvPicPr>
        <xdr:cNvPr id="2" name="Imagem 1">
          <a:extLst>
            <a:ext uri="{FF2B5EF4-FFF2-40B4-BE49-F238E27FC236}">
              <a16:creationId xmlns:a16="http://schemas.microsoft.com/office/drawing/2014/main" id="{60851178-4C52-42C2-9F54-F13F22003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53955" y="0"/>
          <a:ext cx="1732439" cy="104764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232506" cy="1111624"/>
    <xdr:pic>
      <xdr:nvPicPr>
        <xdr:cNvPr id="3" name="Imagem 1">
          <a:extLst>
            <a:ext uri="{FF2B5EF4-FFF2-40B4-BE49-F238E27FC236}">
              <a16:creationId xmlns:a16="http://schemas.microsoft.com/office/drawing/2014/main" id="{F57550AF-3BF2-4A75-9E5E-53C4905C9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3232506" cy="1111624"/>
        </a:xfrm>
        <a:prstGeom prst="rect">
          <a:avLst/>
        </a:prstGeom>
      </xdr:spPr>
    </xdr:pic>
    <xdr:clientData/>
  </xdr:oneCellAnchor>
  <xdr:oneCellAnchor>
    <xdr:from>
      <xdr:col>5</xdr:col>
      <xdr:colOff>874058</xdr:colOff>
      <xdr:row>0</xdr:row>
      <xdr:rowOff>0</xdr:rowOff>
    </xdr:from>
    <xdr:ext cx="2855958" cy="982133"/>
    <xdr:pic>
      <xdr:nvPicPr>
        <xdr:cNvPr id="4" name="Imagem 1">
          <a:extLst>
            <a:ext uri="{FF2B5EF4-FFF2-40B4-BE49-F238E27FC236}">
              <a16:creationId xmlns:a16="http://schemas.microsoft.com/office/drawing/2014/main" id="{823D6B23-1FB1-4A45-AF38-D0DD07C20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17323" y="0"/>
          <a:ext cx="2855958" cy="982133"/>
        </a:xfrm>
        <a:prstGeom prst="rect">
          <a:avLst/>
        </a:prstGeom>
      </xdr:spPr>
    </xdr:pic>
    <xdr:clientData/>
  </xdr:oneCellAnchor>
  <xdr:twoCellAnchor editAs="oneCell">
    <xdr:from>
      <xdr:col>8</xdr:col>
      <xdr:colOff>29808</xdr:colOff>
      <xdr:row>0</xdr:row>
      <xdr:rowOff>1178523</xdr:rowOff>
    </xdr:from>
    <xdr:to>
      <xdr:col>10</xdr:col>
      <xdr:colOff>611505</xdr:colOff>
      <xdr:row>4</xdr:row>
      <xdr:rowOff>24118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Mês 2">
              <a:extLst>
                <a:ext uri="{FF2B5EF4-FFF2-40B4-BE49-F238E27FC236}">
                  <a16:creationId xmlns:a16="http://schemas.microsoft.com/office/drawing/2014/main" id="{ECE88BDB-D215-41FC-BBD4-6D43659AC4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58756" y="1178523"/>
              <a:ext cx="1838661" cy="116140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32397</xdr:colOff>
      <xdr:row>0</xdr:row>
      <xdr:rowOff>0</xdr:rowOff>
    </xdr:from>
    <xdr:to>
      <xdr:col>10</xdr:col>
      <xdr:colOff>611854</xdr:colOff>
      <xdr:row>0</xdr:row>
      <xdr:rowOff>1165213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Ano 2">
              <a:extLst>
                <a:ext uri="{FF2B5EF4-FFF2-40B4-BE49-F238E27FC236}">
                  <a16:creationId xmlns:a16="http://schemas.microsoft.com/office/drawing/2014/main" id="{1555675D-3947-45E5-AC32-7DF0F82AAA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61345" y="0"/>
              <a:ext cx="1836421" cy="116140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5958" cy="982133"/>
    <xdr:pic>
      <xdr:nvPicPr>
        <xdr:cNvPr id="2" name="Imagem 1">
          <a:extLst>
            <a:ext uri="{FF2B5EF4-FFF2-40B4-BE49-F238E27FC236}">
              <a16:creationId xmlns:a16="http://schemas.microsoft.com/office/drawing/2014/main" id="{F8957196-BFF5-4E87-8DF3-C497BFE48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5958" cy="982133"/>
        </a:xfrm>
        <a:prstGeom prst="rect">
          <a:avLst/>
        </a:prstGeom>
      </xdr:spPr>
    </xdr:pic>
    <xdr:clientData/>
  </xdr:oneCellAnchor>
  <xdr:oneCellAnchor>
    <xdr:from>
      <xdr:col>5</xdr:col>
      <xdr:colOff>903866</xdr:colOff>
      <xdr:row>0</xdr:row>
      <xdr:rowOff>0</xdr:rowOff>
    </xdr:from>
    <xdr:ext cx="2855958" cy="982133"/>
    <xdr:pic>
      <xdr:nvPicPr>
        <xdr:cNvPr id="3" name="Imagem 1">
          <a:extLst>
            <a:ext uri="{FF2B5EF4-FFF2-40B4-BE49-F238E27FC236}">
              <a16:creationId xmlns:a16="http://schemas.microsoft.com/office/drawing/2014/main" id="{0B336869-DAB7-4669-B5A4-9F28AFA74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7131" y="0"/>
          <a:ext cx="2855958" cy="982133"/>
        </a:xfrm>
        <a:prstGeom prst="rect">
          <a:avLst/>
        </a:prstGeom>
      </xdr:spPr>
    </xdr:pic>
    <xdr:clientData/>
  </xdr:oneCellAnchor>
  <xdr:twoCellAnchor editAs="oneCell">
    <xdr:from>
      <xdr:col>8</xdr:col>
      <xdr:colOff>11206</xdr:colOff>
      <xdr:row>1</xdr:row>
      <xdr:rowOff>125170</xdr:rowOff>
    </xdr:from>
    <xdr:to>
      <xdr:col>10</xdr:col>
      <xdr:colOff>579568</xdr:colOff>
      <xdr:row>4</xdr:row>
      <xdr:rowOff>140546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Mês">
              <a:extLst>
                <a:ext uri="{FF2B5EF4-FFF2-40B4-BE49-F238E27FC236}">
                  <a16:creationId xmlns:a16="http://schemas.microsoft.com/office/drawing/2014/main" id="{DB0E1535-673E-47E8-B614-027996928C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43964" y="1135604"/>
              <a:ext cx="1823421" cy="1130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1692</xdr:colOff>
      <xdr:row>0</xdr:row>
      <xdr:rowOff>0</xdr:rowOff>
    </xdr:from>
    <xdr:to>
      <xdr:col>10</xdr:col>
      <xdr:colOff>586864</xdr:colOff>
      <xdr:row>1</xdr:row>
      <xdr:rowOff>136961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Ano">
              <a:extLst>
                <a:ext uri="{FF2B5EF4-FFF2-40B4-BE49-F238E27FC236}">
                  <a16:creationId xmlns:a16="http://schemas.microsoft.com/office/drawing/2014/main" id="{C1E03A97-4B53-4600-ADF0-DE61BD0686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32545" y="0"/>
              <a:ext cx="1844041" cy="11416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5958" cy="982133"/>
    <xdr:pic>
      <xdr:nvPicPr>
        <xdr:cNvPr id="2" name="Imagem 1">
          <a:extLst>
            <a:ext uri="{FF2B5EF4-FFF2-40B4-BE49-F238E27FC236}">
              <a16:creationId xmlns:a16="http://schemas.microsoft.com/office/drawing/2014/main" id="{44018D60-3BFC-4CDF-A763-D3A11C2A0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5958" cy="982133"/>
        </a:xfrm>
        <a:prstGeom prst="rect">
          <a:avLst/>
        </a:prstGeom>
      </xdr:spPr>
    </xdr:pic>
    <xdr:clientData/>
  </xdr:oneCellAnchor>
  <xdr:oneCellAnchor>
    <xdr:from>
      <xdr:col>6</xdr:col>
      <xdr:colOff>905435</xdr:colOff>
      <xdr:row>0</xdr:row>
      <xdr:rowOff>0</xdr:rowOff>
    </xdr:from>
    <xdr:ext cx="2855958" cy="982133"/>
    <xdr:pic>
      <xdr:nvPicPr>
        <xdr:cNvPr id="3" name="Imagem 2">
          <a:extLst>
            <a:ext uri="{FF2B5EF4-FFF2-40B4-BE49-F238E27FC236}">
              <a16:creationId xmlns:a16="http://schemas.microsoft.com/office/drawing/2014/main" id="{40F60815-5DF4-4F20-8EA4-A305570FC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47695" y="0"/>
          <a:ext cx="2855958" cy="982133"/>
        </a:xfrm>
        <a:prstGeom prst="rect">
          <a:avLst/>
        </a:prstGeom>
      </xdr:spPr>
    </xdr:pic>
    <xdr:clientData/>
  </xdr:oneCellAnchor>
  <xdr:twoCellAnchor editAs="oneCell">
    <xdr:from>
      <xdr:col>9</xdr:col>
      <xdr:colOff>2898</xdr:colOff>
      <xdr:row>0</xdr:row>
      <xdr:rowOff>0</xdr:rowOff>
    </xdr:from>
    <xdr:to>
      <xdr:col>11</xdr:col>
      <xdr:colOff>587611</xdr:colOff>
      <xdr:row>3</xdr:row>
      <xdr:rowOff>212912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Mês 3">
              <a:extLst>
                <a:ext uri="{FF2B5EF4-FFF2-40B4-BE49-F238E27FC236}">
                  <a16:creationId xmlns:a16="http://schemas.microsoft.com/office/drawing/2014/main" id="{73E22E5E-266E-4BA3-9865-3EBEC56196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74074" y="0"/>
              <a:ext cx="1843582" cy="20916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562858</xdr:colOff>
      <xdr:row>0</xdr:row>
      <xdr:rowOff>0</xdr:rowOff>
    </xdr:from>
    <xdr:to>
      <xdr:col>14</xdr:col>
      <xdr:colOff>508610</xdr:colOff>
      <xdr:row>3</xdr:row>
      <xdr:rowOff>212912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Ano 3">
              <a:extLst>
                <a:ext uri="{FF2B5EF4-FFF2-40B4-BE49-F238E27FC236}">
                  <a16:creationId xmlns:a16="http://schemas.microsoft.com/office/drawing/2014/main" id="{E05799B0-1F8E-4C77-B96D-ECB8B52368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87188" y="0"/>
              <a:ext cx="1834056" cy="20916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5958" cy="982133"/>
    <xdr:pic>
      <xdr:nvPicPr>
        <xdr:cNvPr id="2" name="Imagem 1">
          <a:extLst>
            <a:ext uri="{FF2B5EF4-FFF2-40B4-BE49-F238E27FC236}">
              <a16:creationId xmlns:a16="http://schemas.microsoft.com/office/drawing/2014/main" id="{610883AA-EF14-44C4-AC01-65AC5C0C7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5958" cy="982133"/>
        </a:xfrm>
        <a:prstGeom prst="rect">
          <a:avLst/>
        </a:prstGeom>
      </xdr:spPr>
    </xdr:pic>
    <xdr:clientData/>
  </xdr:oneCellAnchor>
  <xdr:oneCellAnchor>
    <xdr:from>
      <xdr:col>5</xdr:col>
      <xdr:colOff>878541</xdr:colOff>
      <xdr:row>0</xdr:row>
      <xdr:rowOff>0</xdr:rowOff>
    </xdr:from>
    <xdr:ext cx="2855958" cy="982133"/>
    <xdr:pic>
      <xdr:nvPicPr>
        <xdr:cNvPr id="3" name="Imagem 1">
          <a:extLst>
            <a:ext uri="{FF2B5EF4-FFF2-40B4-BE49-F238E27FC236}">
              <a16:creationId xmlns:a16="http://schemas.microsoft.com/office/drawing/2014/main" id="{5818C794-0E50-4424-88D0-572203084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97153" y="0"/>
          <a:ext cx="2855958" cy="982133"/>
        </a:xfrm>
        <a:prstGeom prst="rect">
          <a:avLst/>
        </a:prstGeom>
      </xdr:spPr>
    </xdr:pic>
    <xdr:clientData/>
  </xdr:oneCellAnchor>
  <xdr:twoCellAnchor editAs="oneCell">
    <xdr:from>
      <xdr:col>8</xdr:col>
      <xdr:colOff>16042</xdr:colOff>
      <xdr:row>1</xdr:row>
      <xdr:rowOff>144380</xdr:rowOff>
    </xdr:from>
    <xdr:to>
      <xdr:col>10</xdr:col>
      <xdr:colOff>593557</xdr:colOff>
      <xdr:row>4</xdr:row>
      <xdr:rowOff>169100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Mês 4">
              <a:extLst>
                <a:ext uri="{FF2B5EF4-FFF2-40B4-BE49-F238E27FC236}">
                  <a16:creationId xmlns:a16="http://schemas.microsoft.com/office/drawing/2014/main" id="{F04885DC-2527-4323-B6AC-B1EA1BEFBC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10210" y="1155033"/>
              <a:ext cx="1828800" cy="11556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6529</xdr:colOff>
      <xdr:row>0</xdr:row>
      <xdr:rowOff>0</xdr:rowOff>
    </xdr:from>
    <xdr:to>
      <xdr:col>10</xdr:col>
      <xdr:colOff>584044</xdr:colOff>
      <xdr:row>1</xdr:row>
      <xdr:rowOff>145035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Ano 4">
              <a:extLst>
                <a:ext uri="{FF2B5EF4-FFF2-40B4-BE49-F238E27FC236}">
                  <a16:creationId xmlns:a16="http://schemas.microsoft.com/office/drawing/2014/main" id="{2453EFBC-96F5-44D5-BED1-07790DF537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00697" y="0"/>
              <a:ext cx="1828800" cy="11556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22861</xdr:colOff>
      <xdr:row>0</xdr:row>
      <xdr:rowOff>106680</xdr:rowOff>
    </xdr:from>
    <xdr:ext cx="2855958" cy="982133"/>
    <xdr:pic>
      <xdr:nvPicPr>
        <xdr:cNvPr id="2" name="Imagem 1">
          <a:extLst>
            <a:ext uri="{FF2B5EF4-FFF2-40B4-BE49-F238E27FC236}">
              <a16:creationId xmlns:a16="http://schemas.microsoft.com/office/drawing/2014/main" id="{06CA8BCE-9EE5-403A-B83D-0C50498CD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7461" y="690880"/>
          <a:ext cx="2855958" cy="982133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otaverdegoias.sharepoint.com/sites/RotaVerde/OPE/Frotas/CRVG%20-%20FROTAS/PLANILHAS/Controles%20Dashboards/CONTROLE%20DE%20FROTA.xlsx" TargetMode="External"/><Relationship Id="rId1" Type="http://schemas.openxmlformats.org/officeDocument/2006/relationships/externalLinkPath" Target="CONTROLE%20DE%20FRO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CADO - ATIVOS"/>
      <sheetName val="INSPEÇÃO"/>
      <sheetName val="RESGATE"/>
      <sheetName val="OPERAÇÃO"/>
      <sheetName val="EVENTO"/>
      <sheetName val="TERCEIRIZADOS - ATIVO"/>
    </sheetNames>
    <sheetDataSet>
      <sheetData sheetId="0">
        <row r="1">
          <cell r="B1" t="str">
            <v>PREFIXO</v>
          </cell>
          <cell r="C1" t="str">
            <v>PLACA</v>
          </cell>
        </row>
        <row r="2">
          <cell r="B2" t="str">
            <v>VA - 01</v>
          </cell>
          <cell r="C2" t="str">
            <v>TGL4J09</v>
          </cell>
        </row>
        <row r="3">
          <cell r="B3" t="str">
            <v>POOL - 01</v>
          </cell>
          <cell r="C3" t="str">
            <v>TFX8A49</v>
          </cell>
        </row>
        <row r="4">
          <cell r="B4" t="str">
            <v>VA - 02</v>
          </cell>
          <cell r="C4" t="str">
            <v>TFR8B59</v>
          </cell>
        </row>
        <row r="5">
          <cell r="B5" t="str">
            <v>VA - 03</v>
          </cell>
          <cell r="C5" t="str">
            <v>TFI3B19</v>
          </cell>
        </row>
        <row r="6">
          <cell r="B6" t="str">
            <v>VA - 04</v>
          </cell>
          <cell r="C6" t="str">
            <v>TFY6E09</v>
          </cell>
        </row>
        <row r="7">
          <cell r="B7" t="str">
            <v>POOL - 02</v>
          </cell>
          <cell r="C7" t="str">
            <v>TFD2J89</v>
          </cell>
        </row>
        <row r="8">
          <cell r="B8" t="str">
            <v>VA - 05</v>
          </cell>
          <cell r="C8" t="str">
            <v>TFP3B22</v>
          </cell>
        </row>
        <row r="9">
          <cell r="B9" t="str">
            <v>VA - 06</v>
          </cell>
          <cell r="C9" t="str">
            <v>TFS3C72</v>
          </cell>
        </row>
        <row r="10">
          <cell r="B10" t="str">
            <v>VA - 07</v>
          </cell>
          <cell r="C10" t="str">
            <v>TFN0D12</v>
          </cell>
        </row>
        <row r="11">
          <cell r="B11" t="str">
            <v>VA - 08</v>
          </cell>
          <cell r="C11" t="str">
            <v>TFX7J72</v>
          </cell>
        </row>
        <row r="12">
          <cell r="B12" t="str">
            <v>VA - 09</v>
          </cell>
          <cell r="C12" t="str">
            <v>TFE6B22</v>
          </cell>
        </row>
        <row r="13">
          <cell r="B13" t="str">
            <v>VA - 10</v>
          </cell>
          <cell r="C13" t="str">
            <v>TFY3C02</v>
          </cell>
        </row>
        <row r="14">
          <cell r="B14" t="str">
            <v>VA - 11</v>
          </cell>
          <cell r="C14" t="str">
            <v>TFF5D72</v>
          </cell>
        </row>
        <row r="15">
          <cell r="B15" t="str">
            <v>VA - 12</v>
          </cell>
          <cell r="C15" t="str">
            <v>TFY2H52</v>
          </cell>
        </row>
        <row r="16">
          <cell r="B16" t="str">
            <v>VA - 17</v>
          </cell>
          <cell r="C16" t="str">
            <v>TFF6I82</v>
          </cell>
        </row>
        <row r="17">
          <cell r="B17" t="str">
            <v>VA - 13</v>
          </cell>
          <cell r="C17" t="str">
            <v>TFP9I32</v>
          </cell>
        </row>
        <row r="18">
          <cell r="B18" t="str">
            <v>VA - 14</v>
          </cell>
          <cell r="C18" t="str">
            <v>TGF2J32</v>
          </cell>
        </row>
        <row r="19">
          <cell r="B19" t="str">
            <v>VA - 15</v>
          </cell>
          <cell r="C19" t="str">
            <v>TFW2H32</v>
          </cell>
        </row>
        <row r="20">
          <cell r="B20" t="str">
            <v>VA - 16</v>
          </cell>
          <cell r="C20" t="str">
            <v>TFA5I89</v>
          </cell>
        </row>
        <row r="21">
          <cell r="B21" t="str">
            <v>TI-01</v>
          </cell>
          <cell r="C21" t="str">
            <v>TGK2G46</v>
          </cell>
        </row>
        <row r="22">
          <cell r="B22" t="str">
            <v>TI-02</v>
          </cell>
          <cell r="C22" t="str">
            <v>TGM4D76</v>
          </cell>
        </row>
        <row r="23">
          <cell r="B23" t="str">
            <v>TI-03</v>
          </cell>
          <cell r="C23" t="str">
            <v>TGM2I26</v>
          </cell>
        </row>
        <row r="24">
          <cell r="B24" t="str">
            <v>TI-04</v>
          </cell>
          <cell r="C24" t="str">
            <v>TGA0B06</v>
          </cell>
        </row>
        <row r="25">
          <cell r="B25" t="str">
            <v>IT-02</v>
          </cell>
          <cell r="C25" t="str">
            <v>TTP5B47</v>
          </cell>
        </row>
        <row r="26">
          <cell r="B26" t="str">
            <v>IT-03</v>
          </cell>
          <cell r="C26" t="str">
            <v>TTT2H93</v>
          </cell>
        </row>
        <row r="27">
          <cell r="B27" t="str">
            <v>IT-04</v>
          </cell>
          <cell r="C27" t="str">
            <v>TUB2B84</v>
          </cell>
        </row>
        <row r="28">
          <cell r="B28" t="str">
            <v>IT-05</v>
          </cell>
          <cell r="C28" t="str">
            <v>TTR3A31</v>
          </cell>
        </row>
        <row r="29">
          <cell r="B29" t="str">
            <v>IT-06</v>
          </cell>
          <cell r="C29" t="str">
            <v>TUG2C45</v>
          </cell>
        </row>
        <row r="30">
          <cell r="B30" t="str">
            <v>IT-07</v>
          </cell>
          <cell r="C30" t="str">
            <v>TUF2B45</v>
          </cell>
        </row>
        <row r="31">
          <cell r="B31" t="str">
            <v>IT-08</v>
          </cell>
          <cell r="C31" t="str">
            <v>TTY2C25</v>
          </cell>
        </row>
        <row r="32">
          <cell r="B32" t="str">
            <v>IT-10 R</v>
          </cell>
          <cell r="C32" t="str">
            <v>TTQ3C61</v>
          </cell>
        </row>
        <row r="33">
          <cell r="B33" t="str">
            <v>IT-11 R</v>
          </cell>
          <cell r="C33" t="str">
            <v>TTT2H95</v>
          </cell>
        </row>
        <row r="34">
          <cell r="B34" t="str">
            <v>VIA-01</v>
          </cell>
          <cell r="C34" t="str">
            <v>TTQ4C10</v>
          </cell>
        </row>
        <row r="35">
          <cell r="B35" t="str">
            <v>VIA-06</v>
          </cell>
          <cell r="C35" t="str">
            <v>TTS4A16</v>
          </cell>
        </row>
        <row r="36">
          <cell r="B36" t="str">
            <v>VIA-09</v>
          </cell>
          <cell r="C36" t="str">
            <v>TUW2D74</v>
          </cell>
        </row>
        <row r="37">
          <cell r="B37" t="str">
            <v>VIA-12 R</v>
          </cell>
          <cell r="C37" t="str">
            <v>TUK2D26</v>
          </cell>
        </row>
        <row r="38">
          <cell r="B38" t="str">
            <v>A-01</v>
          </cell>
          <cell r="C38" t="str">
            <v>TFV8C74</v>
          </cell>
        </row>
        <row r="39">
          <cell r="B39" t="str">
            <v>A-02</v>
          </cell>
          <cell r="C39" t="str">
            <v>TFM4H34</v>
          </cell>
        </row>
        <row r="40">
          <cell r="B40" t="str">
            <v>R-01</v>
          </cell>
          <cell r="C40" t="str">
            <v>TGC9A34</v>
          </cell>
        </row>
        <row r="41">
          <cell r="B41" t="str">
            <v>R-03</v>
          </cell>
          <cell r="C41" t="str">
            <v>TGL2B04</v>
          </cell>
        </row>
        <row r="42">
          <cell r="B42" t="str">
            <v>R-05</v>
          </cell>
          <cell r="C42" t="str">
            <v>TFE9C14</v>
          </cell>
        </row>
        <row r="43">
          <cell r="B43" t="str">
            <v>R-06</v>
          </cell>
          <cell r="C43" t="str">
            <v>TGE1F64</v>
          </cell>
        </row>
        <row r="44">
          <cell r="B44" t="str">
            <v>R-07</v>
          </cell>
          <cell r="C44" t="str">
            <v>TFW3J34</v>
          </cell>
        </row>
        <row r="45">
          <cell r="B45" t="str">
            <v>R-08</v>
          </cell>
          <cell r="C45" t="str">
            <v>TFN3B64</v>
          </cell>
        </row>
        <row r="46">
          <cell r="B46" t="str">
            <v>R-09</v>
          </cell>
          <cell r="C46" t="str">
            <v>TFU6C04</v>
          </cell>
        </row>
        <row r="47">
          <cell r="B47" t="str">
            <v>R-10</v>
          </cell>
          <cell r="C47" t="str">
            <v>TFL8I14</v>
          </cell>
        </row>
        <row r="48">
          <cell r="B48" t="str">
            <v>GL-01</v>
          </cell>
          <cell r="C48" t="str">
            <v>TIV6G27</v>
          </cell>
        </row>
        <row r="49">
          <cell r="B49" t="str">
            <v>GL-02</v>
          </cell>
          <cell r="C49" t="str">
            <v>TLO0E87</v>
          </cell>
        </row>
        <row r="50">
          <cell r="B50" t="str">
            <v>GL-03</v>
          </cell>
          <cell r="C50" t="str">
            <v>TJE5D27</v>
          </cell>
        </row>
        <row r="51">
          <cell r="B51" t="str">
            <v>GL-04</v>
          </cell>
          <cell r="C51" t="str">
            <v>TKB0E17</v>
          </cell>
        </row>
        <row r="52">
          <cell r="B52" t="str">
            <v>GL-05 R</v>
          </cell>
          <cell r="C52" t="str">
            <v>TJP1H27</v>
          </cell>
        </row>
        <row r="53">
          <cell r="B53" t="str">
            <v>GP-01</v>
          </cell>
          <cell r="C53" t="str">
            <v>TKC7D89</v>
          </cell>
        </row>
        <row r="54">
          <cell r="B54" t="str">
            <v>GP-02</v>
          </cell>
          <cell r="C54" t="str">
            <v>TKC9B59</v>
          </cell>
        </row>
        <row r="55">
          <cell r="B55" t="str">
            <v>GP-03</v>
          </cell>
          <cell r="C55" t="str">
            <v>TMG4A29</v>
          </cell>
        </row>
        <row r="56">
          <cell r="B56" t="str">
            <v>GP-04 R</v>
          </cell>
          <cell r="C56" t="str">
            <v>TMF8H09</v>
          </cell>
        </row>
        <row r="57">
          <cell r="B57" t="str">
            <v>CP-01</v>
          </cell>
          <cell r="C57" t="str">
            <v>QSW6J59</v>
          </cell>
        </row>
        <row r="58">
          <cell r="B58" t="str">
            <v>IT-13</v>
          </cell>
          <cell r="C58" t="str">
            <v>TUQ2H91</v>
          </cell>
        </row>
        <row r="59">
          <cell r="B59" t="str">
            <v>IT-14</v>
          </cell>
          <cell r="C59" t="str">
            <v>TTV4H65</v>
          </cell>
        </row>
        <row r="60">
          <cell r="B60" t="str">
            <v>VA-18</v>
          </cell>
          <cell r="C60" t="str">
            <v>TTG6C15</v>
          </cell>
        </row>
        <row r="61">
          <cell r="B61" t="str">
            <v>?</v>
          </cell>
          <cell r="C61" t="str">
            <v>SDJ8D65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laudstone dos Reis Mendes Junior" id="{0C86E333-2F1A-48F1-BC59-C4302650A17C}" userId="S::Claudstone.Junior@rotaverdegoias.com.br::4ed3a72c-6f3b-49d7-9cb2-3720637dc40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udstone dos Reis Mendes Junior" refreshedDate="46146.524866087966" createdVersion="8" refreshedVersion="8" minRefreshableVersion="3" recordCount="10292" xr:uid="{8116C036-2A33-4470-B561-8DEC4F297DEE}">
  <cacheSource type="worksheet">
    <worksheetSource ref="A1:AD1048565" sheet="Combustivel"/>
  </cacheSource>
  <cacheFields count="30">
    <cacheField name="PLACA" numFmtId="0">
      <sharedItems containsBlank="1"/>
    </cacheField>
    <cacheField name="NUMERO CARTAO" numFmtId="0">
      <sharedItems containsBlank="1"/>
    </cacheField>
    <cacheField name="DATA" numFmtId="0">
      <sharedItems containsDate="1" containsBlank="1" containsMixedTypes="1" minDate="2025-04-01T00:00:00" maxDate="2025-04-02T00:00:00"/>
    </cacheField>
    <cacheField name="MATRICULA" numFmtId="0">
      <sharedItems containsBlank="1"/>
    </cacheField>
    <cacheField name="MOTORISTA" numFmtId="0">
      <sharedItems containsBlank="1"/>
    </cacheField>
    <cacheField name="NUMERO FROTA" numFmtId="0">
      <sharedItems containsBlank="1" count="81">
        <s v="POOL - 02"/>
        <s v="VA - 09"/>
        <s v="VA - 11"/>
        <s v="POOL - 03"/>
        <s v="VA - 03"/>
        <s v="VA - 07"/>
        <s v="VA - 05"/>
        <s v="VA - 13"/>
        <s v="VA - 02"/>
        <s v="VA - 06"/>
        <s v="VA - 15"/>
        <s v="VA - 08"/>
        <s v="POOL - 01"/>
        <s v="VA - 12"/>
        <s v="VA - 10"/>
        <s v="VA - 04"/>
        <s v="VA - 14"/>
        <s v="VA - 01"/>
        <s v="TECPAV"/>
        <s v="SAO PEDRO"/>
        <s v="TER.CC01"/>
        <s v="VA - 16"/>
        <s v="SDJ8D65"/>
        <s v="TER.SAV01"/>
        <s v="ANTT-02"/>
        <s v="GP - 03"/>
        <s v="GP - 02"/>
        <s v="GL - 04"/>
        <s v="CP - 01"/>
        <s v="GP - 04 Reserva"/>
        <s v="GL - 01"/>
        <s v="VIA-01"/>
        <s v="VIA-06"/>
        <s v="R-06"/>
        <s v="A-01"/>
        <s v="VIA-09"/>
        <s v="IT-04"/>
        <s v="IT-07"/>
        <s v="IT-08"/>
        <s v="GP - 01"/>
        <s v="IT-02"/>
        <s v="IT-03"/>
        <s v="VIA-12-R"/>
        <s v="GL - 02"/>
        <s v="IT-10-R"/>
        <s v="R-03"/>
        <s v="A-02"/>
        <s v="R-08"/>
        <s v="R-01"/>
        <s v="R-07"/>
        <s v="R-09"/>
        <s v="R-05"/>
        <s v="TI-01"/>
        <s v="IT-05"/>
        <s v="IT-06"/>
        <s v="TI-03"/>
        <s v="TI-04"/>
        <s v="R-10 R"/>
        <s v="GL - 05 Reserva"/>
        <s v="TI-02"/>
        <s v="GL - 03"/>
        <s v="TI CAMINHÃO"/>
        <s v="VA - 17"/>
        <s v="IT-11-R"/>
        <s v="VA - 18"/>
        <s v="IT-14"/>
        <s v="IT-13"/>
        <s v="TER.CC03"/>
        <s v="TI-05"/>
        <s v="TI-06"/>
        <s v="UAT0I65"/>
        <s v="VA - 09 R"/>
        <s v="IT-04.1"/>
        <s v="TFT0E74"/>
        <s v="SCX7I02"/>
        <s v="MP-01"/>
        <s v="TFO4A43"/>
        <s v="IT-07.1"/>
        <s v="TER.CB01"/>
        <s v="TER.PRC02"/>
        <m/>
      </sharedItems>
    </cacheField>
    <cacheField name="TIPO FROTA" numFmtId="0">
      <sharedItems containsBlank="1"/>
    </cacheField>
    <cacheField name="MODELO" numFmtId="0">
      <sharedItems containsBlank="1"/>
    </cacheField>
    <cacheField name="FABRICANTE" numFmtId="0">
      <sharedItems containsBlank="1"/>
    </cacheField>
    <cacheField name="TERMINAL" numFmtId="0">
      <sharedItems containsBlank="1"/>
    </cacheField>
    <cacheField name="ESTABELECIMENTO" numFmtId="0">
      <sharedItems containsBlank="1"/>
    </cacheField>
    <cacheField name="CIDADE" numFmtId="0">
      <sharedItems containsBlank="1"/>
    </cacheField>
    <cacheField name="UF" numFmtId="0">
      <sharedItems containsBlank="1"/>
    </cacheField>
    <cacheField name="PRODUTO" numFmtId="0">
      <sharedItems containsBlank="1"/>
    </cacheField>
    <cacheField name="DISTANCIA" numFmtId="0">
      <sharedItems containsBlank="1" containsMixedTypes="1" containsNumber="1" minValue="-599647" maxValue="600439"/>
    </cacheField>
    <cacheField name="CONSUMO" numFmtId="0">
      <sharedItems containsBlank="1" containsMixedTypes="1" containsNumber="1" minValue="-18165.62" maxValue="14357.7"/>
    </cacheField>
    <cacheField name="UNIDADE" numFmtId="0">
      <sharedItems containsBlank="1"/>
    </cacheField>
    <cacheField name="HODOMETRO" numFmtId="0">
      <sharedItems containsBlank="1" containsMixedTypes="1" containsNumber="1" minValue="0" maxValue="816898"/>
    </cacheField>
    <cacheField name="QUANTIDADE" numFmtId="0">
      <sharedItems containsString="0" containsBlank="1" containsNumber="1" minValue="0" maxValue="1022.0883534136547"/>
    </cacheField>
    <cacheField name="VALOR UNITARIO" numFmtId="0">
      <sharedItems containsString="0" containsBlank="1" containsNumber="1" minValue="0.48499999999999999" maxValue="14.978"/>
    </cacheField>
    <cacheField name="VALOR TOTAL" numFmtId="44">
      <sharedItems containsString="0" containsBlank="1" containsNumber="1" minValue="0" maxValue="5686.8"/>
    </cacheField>
    <cacheField name="CUPOM FISCAL" numFmtId="0">
      <sharedItems containsBlank="1"/>
    </cacheField>
    <cacheField name="CENTRO RESULTADO" numFmtId="0">
      <sharedItems containsBlank="1"/>
    </cacheField>
    <cacheField name="FILIAL" numFmtId="0">
      <sharedItems containsBlank="1"/>
    </cacheField>
    <cacheField name="CENTRO CUSTO" numFmtId="0">
      <sharedItems containsBlank="1"/>
    </cacheField>
    <cacheField name="NUMERO TAG NFC" numFmtId="0">
      <sharedItems containsNonDate="0" containsString="0" containsBlank="1"/>
    </cacheField>
    <cacheField name="aux data" numFmtId="0">
      <sharedItems containsNonDate="0" containsDate="1" containsString="0" containsBlank="1" minDate="2025-04-01T00:00:00" maxDate="2026-05-04T00:00:00"/>
    </cacheField>
    <cacheField name="Aux Mês" numFmtId="0">
      <sharedItems containsString="0" containsBlank="1" containsNumber="1" containsInteger="1" minValue="1" maxValue="12" count="13">
        <n v="4"/>
        <n v="5"/>
        <n v="6"/>
        <n v="7"/>
        <n v="8"/>
        <n v="9"/>
        <n v="10"/>
        <n v="11"/>
        <n v="12"/>
        <n v="1"/>
        <n v="2"/>
        <n v="3"/>
        <m/>
      </sharedItems>
    </cacheField>
    <cacheField name="Aux Ano" numFmtId="0">
      <sharedItems containsString="0" containsBlank="1" containsNumber="1" containsInteger="1" minValue="2025" maxValue="2026" count="3">
        <n v="2025"/>
        <n v="2026"/>
        <m/>
      </sharedItems>
    </cacheField>
    <cacheField name="ÁREA" numFmtId="0">
      <sharedItems containsBlank="1" count="16">
        <s v="OPERAÇÃO"/>
        <s v="ENGENHARIA"/>
        <s v="FACILITIES"/>
        <s v="QSMS"/>
        <s v="CONSERVA"/>
        <s v="TI"/>
        <s v="TECPAV"/>
        <s v="SÃO PEDRO"/>
        <s v="DIRETORIA"/>
        <s v="LUCCA JR - OP"/>
        <s v="ANTT"/>
        <s v="PESADOS"/>
        <s v="INSPEÇÃO"/>
        <s v="APH"/>
        <s v="JURÍDICO"/>
        <m/>
      </sharedItems>
    </cacheField>
  </cacheFields>
  <extLst>
    <ext xmlns:x14="http://schemas.microsoft.com/office/spreadsheetml/2009/9/main" uri="{725AE2AE-9491-48be-B2B4-4EB974FC3084}">
      <x14:pivotCacheDefinition pivotCacheId="195990252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92">
  <r>
    <s v="TFD2J89"/>
    <s v="Reembolso"/>
    <d v="2025-04-01T00:00:00"/>
    <s v="n/a"/>
    <s v="EDUARDO DE SOUSA PIMENTEL"/>
    <x v="0"/>
    <s v="Automóvel"/>
    <s v="ARGO"/>
    <s v="FIAT"/>
    <s v="n/a"/>
    <s v="n/a"/>
    <s v="n/a"/>
    <s v="GO"/>
    <s v="ETANOL COMUM"/>
    <n v="0"/>
    <n v="10.83"/>
    <s v=" Km/L"/>
    <n v="0"/>
    <n v="0"/>
    <n v="4.59"/>
    <n v="0"/>
    <s v="0"/>
    <s v="Planejamento Operaci"/>
    <s v="Planejamento Operaci"/>
    <s v="Operacional"/>
    <m/>
    <d v="2025-04-01T00:00:00"/>
    <x v="0"/>
    <x v="0"/>
    <x v="0"/>
  </r>
  <r>
    <s v="TFE6B22"/>
    <s v="Reembolso"/>
    <d v="2025-04-01T00:00:00"/>
    <s v="n/a"/>
    <s v="EDUARDO DE SOUSA PIMENTEL"/>
    <x v="1"/>
    <s v="Automóvel"/>
    <s v="ARGO"/>
    <s v="FIAT"/>
    <s v="n/a"/>
    <s v="n/a"/>
    <s v="n/a"/>
    <s v="GO"/>
    <s v="ETANOL COMUM"/>
    <n v="0"/>
    <n v="8.69"/>
    <s v=" Km/L"/>
    <n v="0"/>
    <n v="0"/>
    <n v="4.59"/>
    <n v="0"/>
    <s v="0"/>
    <s v="Planejamento Operaci"/>
    <s v="Planejamento Operaci"/>
    <s v="Operacional"/>
    <m/>
    <d v="2025-04-01T00:00:00"/>
    <x v="0"/>
    <x v="0"/>
    <x v="1"/>
  </r>
  <r>
    <s v="TFF5D72"/>
    <s v="Reembolso"/>
    <d v="2025-04-01T00:00:00"/>
    <s v="n/a"/>
    <s v="EDUARDO DE SOUSA PIMENTEL"/>
    <x v="2"/>
    <s v="Automóvel"/>
    <s v="ARGO"/>
    <s v="FIAT"/>
    <s v="n/a"/>
    <s v="n/a"/>
    <s v="n/a"/>
    <s v="GO"/>
    <s v="ETANOL COMUM"/>
    <n v="0"/>
    <n v="7.47"/>
    <s v=" Km/L"/>
    <n v="0"/>
    <n v="0"/>
    <n v="4.59"/>
    <n v="0"/>
    <s v="0"/>
    <s v="Planejamento Operaci"/>
    <s v="Planejamento Operaci"/>
    <s v="Operacional"/>
    <m/>
    <d v="2025-04-01T00:00:00"/>
    <x v="0"/>
    <x v="0"/>
    <x v="0"/>
  </r>
  <r>
    <s v="TFF6I82"/>
    <s v="Reembolso"/>
    <d v="2025-04-01T00:00:00"/>
    <s v="n/a"/>
    <s v="EDUARDO DE SOUSA PIMENTEL"/>
    <x v="3"/>
    <s v="Automóvel"/>
    <s v="ARGO"/>
    <s v="FIAT"/>
    <s v="n/a"/>
    <s v="n/a"/>
    <s v="n/a"/>
    <s v="GO"/>
    <s v="ETANOL COMUM"/>
    <n v="4490"/>
    <n v="11.06"/>
    <s v=" Km/L"/>
    <n v="4490"/>
    <n v="405.96745027124774"/>
    <n v="4.59"/>
    <n v="1863.3905967450271"/>
    <s v="0"/>
    <s v="Planejamento Operaci"/>
    <s v="Planejamento Operaci"/>
    <s v="Operacional"/>
    <m/>
    <d v="2025-04-01T00:00:00"/>
    <x v="0"/>
    <x v="0"/>
    <x v="2"/>
  </r>
  <r>
    <s v="TFI3B19"/>
    <s v="Reembolso"/>
    <d v="2025-04-01T00:00:00"/>
    <s v="n/a"/>
    <s v="EDUARDO DE SOUSA PIMENTEL"/>
    <x v="4"/>
    <s v="Automóvel"/>
    <s v="ARGO"/>
    <s v="FIAT"/>
    <s v="n/a"/>
    <s v="n/a"/>
    <s v="n/a"/>
    <s v="GO"/>
    <s v="ETANOL COMUM"/>
    <n v="6305"/>
    <n v="8.5"/>
    <s v=" Km/L"/>
    <n v="6305"/>
    <n v="741.76470588235293"/>
    <n v="4.59"/>
    <n v="3404.7"/>
    <s v="0"/>
    <s v="Planejamento Operaci"/>
    <s v="Planejamento Operaci"/>
    <s v="Operacional"/>
    <m/>
    <d v="2025-04-01T00:00:00"/>
    <x v="0"/>
    <x v="0"/>
    <x v="0"/>
  </r>
  <r>
    <s v="TFN0D12"/>
    <s v="Reembolso"/>
    <d v="2025-04-01T00:00:00"/>
    <s v="n/a"/>
    <s v="EDUARDO DE SOUSA PIMENTEL"/>
    <x v="5"/>
    <s v="Automóvel"/>
    <s v="ARGO"/>
    <s v="FIAT"/>
    <s v="n/a"/>
    <s v="n/a"/>
    <s v="n/a"/>
    <s v="GO"/>
    <s v="ETANOL COMUM"/>
    <n v="6181"/>
    <n v="7.47"/>
    <s v=" Km/L"/>
    <n v="6181"/>
    <n v="827.44310575635882"/>
    <n v="4.59"/>
    <n v="3797.9638554216867"/>
    <s v="0"/>
    <s v="Planejamento Operaci"/>
    <s v="Planejamento Operaci"/>
    <s v="Operacional"/>
    <m/>
    <d v="2025-04-01T00:00:00"/>
    <x v="0"/>
    <x v="0"/>
    <x v="3"/>
  </r>
  <r>
    <s v="TFP3B22"/>
    <s v="Reembolso"/>
    <d v="2025-04-01T00:00:00"/>
    <s v="n/a"/>
    <s v="EDUARDO DE SOUSA PIMENTEL"/>
    <x v="6"/>
    <s v="Automóvel"/>
    <s v="ARGO"/>
    <s v="FIAT"/>
    <s v="n/a"/>
    <s v="n/a"/>
    <s v="n/a"/>
    <s v="GO"/>
    <s v="ETANOL COMUM"/>
    <n v="368.96040000000005"/>
    <n v="9.6199999999999992"/>
    <s v=" Km/L"/>
    <n v="368.96040000000005"/>
    <n v="38.353471933471944"/>
    <n v="4.59"/>
    <n v="176.04243617463621"/>
    <s v="0"/>
    <s v="Planejamento Operaci"/>
    <s v="Planejamento Operaci"/>
    <s v="Operacional"/>
    <m/>
    <d v="2025-04-01T00:00:00"/>
    <x v="0"/>
    <x v="0"/>
    <x v="4"/>
  </r>
  <r>
    <s v="TFP9I32"/>
    <s v="Reembolso"/>
    <d v="2025-04-01T00:00:00"/>
    <s v="n/a"/>
    <s v="EDUARDO DE SOUSA PIMENTEL"/>
    <x v="7"/>
    <s v="Automóvel"/>
    <s v="ARGO"/>
    <s v="FIAT"/>
    <s v="n/a"/>
    <s v="n/a"/>
    <s v="n/a"/>
    <s v="GO"/>
    <s v="ETANOL COMUM"/>
    <n v="0"/>
    <n v="7.47"/>
    <s v=" Km/L"/>
    <n v="0"/>
    <n v="0"/>
    <n v="4.59"/>
    <n v="0"/>
    <s v="0"/>
    <s v="Planejamento Operaci"/>
    <s v="Planejamento Operaci"/>
    <s v="Operacional"/>
    <m/>
    <d v="2025-04-01T00:00:00"/>
    <x v="0"/>
    <x v="0"/>
    <x v="4"/>
  </r>
  <r>
    <s v="TFR8B59"/>
    <s v="Reembolso"/>
    <d v="2025-04-01T00:00:00"/>
    <s v="n/a"/>
    <s v="EDUARDO DE SOUSA PIMENTEL"/>
    <x v="8"/>
    <s v="Automóvel"/>
    <s v="ARGO"/>
    <s v="FIAT"/>
    <s v="n/a"/>
    <s v="n/a"/>
    <s v="n/a"/>
    <s v="GO"/>
    <s v="ETANOL COMUM"/>
    <n v="3055"/>
    <n v="8.69"/>
    <s v=" Km/L"/>
    <n v="3055"/>
    <n v="351.55350978135789"/>
    <n v="4.59"/>
    <n v="1613.6306098964326"/>
    <s v="0"/>
    <s v="Planejamento Operaci"/>
    <s v="Planejamento Operaci"/>
    <s v="Operacional"/>
    <m/>
    <d v="2025-04-01T00:00:00"/>
    <x v="0"/>
    <x v="0"/>
    <x v="5"/>
  </r>
  <r>
    <s v="TFS3C72"/>
    <s v="Reembolso"/>
    <d v="2025-04-01T00:00:00"/>
    <s v="n/a"/>
    <s v="EDUARDO DE SOUSA PIMENTEL"/>
    <x v="9"/>
    <s v="Automóvel"/>
    <s v="ARGO"/>
    <s v="FIAT"/>
    <s v="n/a"/>
    <s v="n/a"/>
    <s v="n/a"/>
    <s v="GO"/>
    <s v="ETANOL COMUM"/>
    <n v="402.32399999999996"/>
    <n v="8.9"/>
    <s v=" Km/L"/>
    <n v="402.32399999999996"/>
    <n v="45.204943820224713"/>
    <n v="4.59"/>
    <n v="207.49069213483142"/>
    <s v="0"/>
    <s v="Planejamento Operaci"/>
    <s v="Planejamento Operaci"/>
    <s v="Operacional"/>
    <m/>
    <d v="2025-04-01T00:00:00"/>
    <x v="0"/>
    <x v="0"/>
    <x v="4"/>
  </r>
  <r>
    <s v="TFW2H32"/>
    <s v="Reembolso"/>
    <d v="2025-04-01T00:00:00"/>
    <s v="n/a"/>
    <s v="EDUARDO DE SOUSA PIMENTEL"/>
    <x v="10"/>
    <s v="Automóvel"/>
    <s v="ARGO"/>
    <s v="FIAT"/>
    <s v="n/a"/>
    <s v="n/a"/>
    <s v="n/a"/>
    <s v="GO"/>
    <s v="ETANOL COMUM"/>
    <n v="7635"/>
    <n v="7.47"/>
    <s v=" Km/L"/>
    <n v="7635"/>
    <n v="1022.0883534136547"/>
    <n v="4.59"/>
    <n v="4691.3855421686749"/>
    <s v="0"/>
    <s v="Planejamento Operaci"/>
    <s v="Planejamento Operaci"/>
    <s v="Operacional"/>
    <m/>
    <d v="2025-04-01T00:00:00"/>
    <x v="0"/>
    <x v="0"/>
    <x v="3"/>
  </r>
  <r>
    <s v="TFX7J72"/>
    <s v="Reembolso"/>
    <d v="2025-04-01T00:00:00"/>
    <s v="n/a"/>
    <s v="EDUARDO DE SOUSA PIMENTEL"/>
    <x v="11"/>
    <s v="Automóvel"/>
    <s v="ARGO"/>
    <s v="FIAT"/>
    <s v="n/a"/>
    <s v="n/a"/>
    <s v="n/a"/>
    <s v="GO"/>
    <s v="ETANOL COMUM"/>
    <n v="2456"/>
    <n v="8.5"/>
    <s v=" Km/L"/>
    <n v="2456"/>
    <n v="288.94117647058823"/>
    <n v="4.59"/>
    <n v="1326.24"/>
    <s v="0"/>
    <s v="Planejamento Operaci"/>
    <s v="Planejamento Operaci"/>
    <s v="Operacional"/>
    <m/>
    <d v="2025-04-01T00:00:00"/>
    <x v="0"/>
    <x v="0"/>
    <x v="4"/>
  </r>
  <r>
    <s v="TFX8A49"/>
    <s v="Reembolso"/>
    <d v="2025-04-01T00:00:00"/>
    <s v="n/a"/>
    <s v="EDUARDO DE SOUSA PIMENTEL"/>
    <x v="12"/>
    <s v="Automóvel"/>
    <s v="ARGO"/>
    <s v="FIAT"/>
    <s v="n/a"/>
    <s v="n/a"/>
    <s v="n/a"/>
    <s v="GO"/>
    <s v="ETANOL COMUM"/>
    <n v="4801"/>
    <n v="10.83"/>
    <s v=" Km/L"/>
    <n v="4801"/>
    <n v="443.30563250230841"/>
    <n v="4.59"/>
    <n v="2034.7728531855955"/>
    <s v="0"/>
    <s v="Planejamento Operaci"/>
    <s v="Planejamento Operaci"/>
    <s v="Operacional"/>
    <m/>
    <d v="2025-04-01T00:00:00"/>
    <x v="0"/>
    <x v="0"/>
    <x v="0"/>
  </r>
  <r>
    <s v="TFY2H52"/>
    <s v="Reembolso"/>
    <d v="2025-04-01T00:00:00"/>
    <s v="n/a"/>
    <s v="EDUARDO DE SOUSA PIMENTEL"/>
    <x v="13"/>
    <s v="Automóvel"/>
    <s v="ARGO"/>
    <s v="FIAT"/>
    <s v="n/a"/>
    <s v="n/a"/>
    <s v="n/a"/>
    <s v="GO"/>
    <s v="ETANOL COMUM"/>
    <n v="2610"/>
    <n v="7.47"/>
    <s v=" Km/L"/>
    <n v="2610"/>
    <n v="349.39759036144579"/>
    <n v="4.59"/>
    <n v="1603.7349397590363"/>
    <s v="0"/>
    <s v="Planejamento Operaci"/>
    <s v="Planejamento Operaci"/>
    <s v="Operacional"/>
    <m/>
    <d v="2025-04-01T00:00:00"/>
    <x v="0"/>
    <x v="0"/>
    <x v="3"/>
  </r>
  <r>
    <s v="TFY3C02"/>
    <s v="Reembolso"/>
    <d v="2025-04-01T00:00:00"/>
    <s v="n/a"/>
    <s v="EDUARDO DE SOUSA PIMENTEL"/>
    <x v="14"/>
    <s v="Automóvel"/>
    <s v="ARGO"/>
    <s v="FIAT"/>
    <s v="n/a"/>
    <s v="n/a"/>
    <s v="n/a"/>
    <s v="GO"/>
    <s v="ETANOL COMUM"/>
    <n v="2456"/>
    <n v="7.47"/>
    <s v=" Km/L"/>
    <n v="2456"/>
    <n v="328.7817938420348"/>
    <n v="4.59"/>
    <n v="1509.1084337349396"/>
    <s v="0"/>
    <s v="Planejamento Operaci"/>
    <s v="Planejamento Operaci"/>
    <s v="Operacional"/>
    <m/>
    <d v="2025-04-01T00:00:00"/>
    <x v="0"/>
    <x v="0"/>
    <x v="0"/>
  </r>
  <r>
    <s v="TFY6E09"/>
    <s v="Reembolso"/>
    <d v="2025-04-01T00:00:00"/>
    <s v="n/a"/>
    <s v="EDUARDO DE SOUSA PIMENTEL"/>
    <x v="15"/>
    <s v="Automóvel"/>
    <s v="ARGO"/>
    <s v="FIAT"/>
    <s v="n/a"/>
    <s v="n/a"/>
    <s v="n/a"/>
    <s v="GO"/>
    <s v="ETANOL COMUM"/>
    <n v="2609.6152000000002"/>
    <n v="8.69"/>
    <s v=" Km/L"/>
    <n v="2609.6152000000002"/>
    <n v="300.30094361334869"/>
    <n v="4.59"/>
    <n v="1378.3813311852705"/>
    <s v="0"/>
    <s v="Planejamento Operaci"/>
    <s v="Planejamento Operaci"/>
    <s v="Operacional"/>
    <m/>
    <d v="2025-04-01T00:00:00"/>
    <x v="0"/>
    <x v="0"/>
    <x v="1"/>
  </r>
  <r>
    <s v="TGF2J32"/>
    <s v="Reembolso"/>
    <d v="2025-04-01T00:00:00"/>
    <s v="n/a"/>
    <s v="EDUARDO DE SOUSA PIMENTEL"/>
    <x v="16"/>
    <s v="Automóvel"/>
    <s v="ARGO"/>
    <s v="FIAT"/>
    <s v="n/a"/>
    <s v="n/a"/>
    <s v="n/a"/>
    <s v="GO"/>
    <s v="ETANOL COMUM"/>
    <n v="368.96040000000005"/>
    <n v="7.47"/>
    <s v=" Km/L"/>
    <n v="368.96040000000005"/>
    <n v="49.392289156626518"/>
    <n v="4.59"/>
    <n v="226.71060722891571"/>
    <s v="0"/>
    <s v="Planejamento Operaci"/>
    <s v="Planejamento Operaci"/>
    <s v="Operacional"/>
    <m/>
    <d v="2025-04-01T00:00:00"/>
    <x v="0"/>
    <x v="0"/>
    <x v="5"/>
  </r>
  <r>
    <s v="TGL4J09"/>
    <s v="Reembolso"/>
    <d v="2025-04-01T00:00:00"/>
    <s v="n/a"/>
    <s v="EDUARDO DE SOUSA PIMENTEL"/>
    <x v="17"/>
    <s v="Automóvel"/>
    <s v="ARGO"/>
    <s v="FIAT"/>
    <s v="n/a"/>
    <s v="n/a"/>
    <s v="n/a"/>
    <s v="GO"/>
    <s v="ETANOL COMUM"/>
    <n v="1378"/>
    <n v="7.47"/>
    <s v=" Km/L"/>
    <n v="1378"/>
    <n v="184.47121820615797"/>
    <n v="4.59"/>
    <n v="846.72289156626505"/>
    <s v="0"/>
    <s v="Planejamento Operaci"/>
    <s v="Planejamento Operaci"/>
    <s v="Operacional"/>
    <m/>
    <d v="2025-04-01T00:00:00"/>
    <x v="0"/>
    <x v="0"/>
    <x v="1"/>
  </r>
  <r>
    <s v="TFF5D72"/>
    <s v="60645800105124274"/>
    <s v="12/05/2025 14:36:33"/>
    <s v="26270"/>
    <s v="CRISTIANO TORRES WARDIL"/>
    <x v="2"/>
    <s v="Automóvel"/>
    <s v="ARGO"/>
    <s v="FIAT"/>
    <s v="92267803"/>
    <s v="POSTO XANDAO"/>
    <s v="GOIANIA"/>
    <s v="GO"/>
    <s v="ETANOL COMUM"/>
    <n v="178.48869999999999"/>
    <n v="5.59"/>
    <s v=" Km/L"/>
    <n v="184"/>
    <n v="31.93"/>
    <n v="4.84"/>
    <n v="154.54"/>
    <s v="0"/>
    <s v="Planejamento Operaci"/>
    <s v="Planejamento Operaci"/>
    <s v="Operacional"/>
    <m/>
    <d v="2025-05-12T00:00:00"/>
    <x v="1"/>
    <x v="0"/>
    <x v="0"/>
  </r>
  <r>
    <s v="TFS3C72"/>
    <s v="60645800105124220"/>
    <s v="12/05/2025 17:26:45"/>
    <s v="00271"/>
    <s v="HEDER OLIVEIRA SANTANA"/>
    <x v="9"/>
    <s v="Automóvel"/>
    <s v="ARGO"/>
    <s v="FIAT"/>
    <s v="07674909"/>
    <s v="AUTO POSTO INDIARA"/>
    <s v="INDIARA"/>
    <s v="GO"/>
    <s v="ETANOL COMUM"/>
    <n v="340.88500000000005"/>
    <n v="8.6300000000000008"/>
    <s v=" Km/L"/>
    <n v="2108"/>
    <n v="39.5"/>
    <n v="4.55"/>
    <n v="179.72"/>
    <s v="5228"/>
    <s v="Planejamento Operaci"/>
    <s v="Planejamento Operaci"/>
    <s v="Operacional"/>
    <m/>
    <d v="2025-05-12T00:00:00"/>
    <x v="1"/>
    <x v="0"/>
    <x v="4"/>
  </r>
  <r>
    <s v="TFP9I32"/>
    <s v="60645800105124300"/>
    <s v="12/05/2025 18:51:13"/>
    <s v="33861"/>
    <s v="FERNANDO DOS REIS GONÇALVES"/>
    <x v="7"/>
    <s v="Automóvel"/>
    <s v="ARGO"/>
    <s v="FIAT"/>
    <s v="26466212"/>
    <s v="AUTO POSTO GLOBAL AR"/>
    <s v="GOIANIA"/>
    <s v="GO"/>
    <s v="ETANOL COMUM"/>
    <n v="345.67600000000004"/>
    <n v="8.9"/>
    <s v=" Km/L"/>
    <n v="748"/>
    <n v="38.840000000000003"/>
    <n v="4.84"/>
    <n v="187.99"/>
    <s v="120567811"/>
    <s v="Planejamento Operaci"/>
    <s v="Planejamento Operaci"/>
    <s v="Operacional"/>
    <m/>
    <d v="2025-05-12T00:00:00"/>
    <x v="1"/>
    <x v="0"/>
    <x v="4"/>
  </r>
  <r>
    <s v="TFY6E09"/>
    <s v="60645800105124193"/>
    <s v="12/05/2025 19:38:11"/>
    <s v="71805"/>
    <s v="MURILLO SOUZA BERNARDES"/>
    <x v="15"/>
    <s v="Automóvel"/>
    <s v="ARGO"/>
    <s v="FIAT"/>
    <s v="31860311"/>
    <s v="POSTO CAPIM DOURADO"/>
    <s v="GOIANIA"/>
    <s v="GO"/>
    <s v="ETANOL COMUM"/>
    <n v="388.8306"/>
    <n v="10.11"/>
    <s v=" Km/L"/>
    <n v="1378"/>
    <n v="38.46"/>
    <n v="4.79"/>
    <n v="184.22"/>
    <s v="197343"/>
    <s v="Planejamento Operaci"/>
    <s v="Planejamento Operaci"/>
    <s v="Operacional"/>
    <m/>
    <d v="2025-05-12T00:00:00"/>
    <x v="1"/>
    <x v="0"/>
    <x v="1"/>
  </r>
  <r>
    <s v="TFS3C72"/>
    <s v="60645800105124220"/>
    <s v="13/05/2025 12:44:59"/>
    <s v="00271"/>
    <s v="HEDER OLIVEIRA SANTANA"/>
    <x v="9"/>
    <s v="Automóvel"/>
    <s v="ARGO"/>
    <s v="FIAT"/>
    <s v="26406711"/>
    <s v="POSTO ZANDONADI"/>
    <s v="GUAPO"/>
    <s v="GO"/>
    <s v="ETANOL ADITIVADO"/>
    <n v="348"/>
    <n v="8.6300000000000008"/>
    <s v=" Km/L"/>
    <n v="2456"/>
    <n v="40.33"/>
    <n v="4.59"/>
    <n v="185.11"/>
    <s v="1"/>
    <s v="Planejamento Operaci"/>
    <s v="Planejamento Operaci"/>
    <s v="Operacional"/>
    <m/>
    <d v="2025-05-13T00:00:00"/>
    <x v="1"/>
    <x v="0"/>
    <x v="4"/>
  </r>
  <r>
    <s v="TGF2J32"/>
    <s v="60645800105124310"/>
    <s v="13/05/2025 12:47:36"/>
    <s v="29136"/>
    <s v="CLEITON INACIO DE MOURA"/>
    <x v="16"/>
    <s v="Automóvel"/>
    <s v="ARGO"/>
    <s v="FIAT"/>
    <s v="31860311"/>
    <s v="POSTO CAPIM DOURADO"/>
    <s v="GOIANIA"/>
    <s v="GO"/>
    <s v="ETANOL COMUM"/>
    <n v="323.03959999999995"/>
    <n v="9.6199999999999992"/>
    <s v=" Km/L"/>
    <n v="692"/>
    <n v="33.58"/>
    <n v="4.79"/>
    <n v="160.84"/>
    <s v="201722"/>
    <s v="Planejamento Operaci"/>
    <s v="Planejamento Operaci"/>
    <s v="Operacional"/>
    <m/>
    <d v="2025-05-13T00:00:00"/>
    <x v="1"/>
    <x v="0"/>
    <x v="5"/>
  </r>
  <r>
    <s v="TFP3B22"/>
    <s v="60645800105124210"/>
    <s v="13/05/2025 13:33:14"/>
    <s v="02769"/>
    <s v="ANDRE LUIS PAULINO"/>
    <x v="6"/>
    <s v="Automóvel"/>
    <s v="ARGO"/>
    <s v="FIAT"/>
    <s v="81889412"/>
    <s v="POSTO ZERO UM"/>
    <s v="RIO VERDE"/>
    <s v="GO"/>
    <s v="ETANOL COMUM"/>
    <n v="363.77670000000001"/>
    <n v="9.33"/>
    <s v=" Km/L"/>
    <n v="2610"/>
    <n v="38.99"/>
    <n v="4.09"/>
    <n v="159.46"/>
    <s v="0"/>
    <s v="Planejamento Operaci"/>
    <s v="Planejamento Operaci"/>
    <s v="Operacional"/>
    <m/>
    <d v="2025-05-13T00:00:00"/>
    <x v="1"/>
    <x v="0"/>
    <x v="4"/>
  </r>
  <r>
    <s v="TFE6B22"/>
    <s v="60645800105124258"/>
    <s v="13/05/2025 14:21:43"/>
    <s v="03608"/>
    <s v="WEIDER DA SILVA RODRIGUES"/>
    <x v="1"/>
    <s v="Automóvel"/>
    <s v="ARGO"/>
    <s v="FIAT"/>
    <s v="26466212"/>
    <s v="AUTO POSTO GLOBAL AR"/>
    <s v="GOIANIA"/>
    <s v="GO"/>
    <s v="ETANOL COMUM"/>
    <n v="339.71999999999997"/>
    <n v="8.94"/>
    <s v=" Km/L"/>
    <n v="370"/>
    <n v="38"/>
    <n v="4.8410000000000002"/>
    <n v="183.96"/>
    <s v="130551651"/>
    <s v="Planejamento Operaci"/>
    <s v="Planejamento Operaci"/>
    <s v="Operacional"/>
    <m/>
    <d v="2025-05-13T00:00:00"/>
    <x v="1"/>
    <x v="0"/>
    <x v="1"/>
  </r>
  <r>
    <s v="TGL4J09"/>
    <s v="60645800105124150"/>
    <s v="13/05/2025 18:52:46"/>
    <s v="40379"/>
    <s v="JESTER LUCAS GOUVEIA SANTOS"/>
    <x v="17"/>
    <s v="Automóvel"/>
    <s v="ARGO"/>
    <s v="FIAT"/>
    <s v="88813408"/>
    <s v="POSTO ITALIA"/>
    <s v="SENADOR CANEDO"/>
    <s v="GO"/>
    <s v="ETANOL COMUM"/>
    <n v="389.0025"/>
    <n v="10.17"/>
    <s v=" Km/L"/>
    <n v="3329"/>
    <n v="38.25"/>
    <n v="4.79"/>
    <n v="183.22"/>
    <s v="3186"/>
    <s v="Planejamento Operaci"/>
    <s v="Planejamento Operaci"/>
    <s v="Operacional"/>
    <m/>
    <d v="2025-05-13T00:00:00"/>
    <x v="1"/>
    <x v="0"/>
    <x v="1"/>
  </r>
  <r>
    <s v="TFP3B22"/>
    <s v="60645800105124210"/>
    <s v="14/05/2025 07:33:51"/>
    <s v="02769"/>
    <s v="ANDRE LUIS PAULINO"/>
    <x v="6"/>
    <s v="Automóvel"/>
    <s v="ARGO"/>
    <s v="FIAT"/>
    <s v="45364511"/>
    <s v="AUTO POSTO CERRADO 4"/>
    <s v="ITUMBIARA"/>
    <s v="GO"/>
    <s v="ETANOL COMUM"/>
    <n v="320"/>
    <n v="9.33"/>
    <s v=" Km/L"/>
    <n v="2930"/>
    <n v="34.29"/>
    <n v="3.99"/>
    <n v="136.82"/>
    <s v="337702"/>
    <s v="Planejamento Operaci"/>
    <s v="Planejamento Operaci"/>
    <s v="Operacional"/>
    <m/>
    <d v="2025-05-14T00:00:00"/>
    <x v="1"/>
    <x v="0"/>
    <x v="4"/>
  </r>
  <r>
    <s v="TFY2H52"/>
    <s v="60645800105124282"/>
    <s v="14/05/2025 19:09:57"/>
    <s v="49396"/>
    <s v="JOAO JOSE MULATINHO DE MEDEIROS CORREIA"/>
    <x v="13"/>
    <s v="Automóvel"/>
    <s v="ARGO"/>
    <s v="FIAT"/>
    <s v="36603412"/>
    <s v="POSTO DO RATINHO"/>
    <s v="GOIANIA"/>
    <s v="GO"/>
    <s v="ETANOL COMUM"/>
    <n v="455.25479999999993"/>
    <n v="11.37"/>
    <s v=" Km/L"/>
    <n v="1214"/>
    <n v="40.04"/>
    <n v="5.0830000000000002"/>
    <n v="203.52"/>
    <s v="0"/>
    <s v="Planejamento Operaci"/>
    <s v="Planejamento Operaci"/>
    <s v="Operacional"/>
    <m/>
    <d v="2025-05-14T00:00:00"/>
    <x v="1"/>
    <x v="0"/>
    <x v="3"/>
  </r>
  <r>
    <s v="TFY3C02"/>
    <s v="60645800105124266"/>
    <s v="14/05/2025 21:53:35"/>
    <s v="37473"/>
    <s v="OTHON SIQUEIRA DE ALMEIDA"/>
    <x v="14"/>
    <s v="Automóvel"/>
    <s v="ARGO"/>
    <s v="FIAT"/>
    <s v="07506503"/>
    <s v="POSTO CHURR. PRESIDENTE   24HS"/>
    <s v="ANAPOLIS"/>
    <s v="GO"/>
    <s v="ETANOL COMUM"/>
    <n v="377.89209999999997"/>
    <n v="9.3699999999999992"/>
    <s v=" Km/L"/>
    <n v="2002"/>
    <n v="40.33"/>
    <n v="4.29"/>
    <n v="173.02"/>
    <s v="1"/>
    <s v="Planejamento Operaci"/>
    <s v="Planejamento Operaci"/>
    <s v="Operacional"/>
    <m/>
    <d v="2025-05-14T00:00:00"/>
    <x v="1"/>
    <x v="0"/>
    <x v="0"/>
  </r>
  <r>
    <s v="TFX7J72"/>
    <s v="60645800105124339"/>
    <s v="15/05/2025 07:03:32"/>
    <s v="03126"/>
    <s v="PEDRO PAULO SILVA SANTOS"/>
    <x v="11"/>
    <s v="Automóvel"/>
    <s v="ARGO"/>
    <s v="FIAT"/>
    <s v="75350202"/>
    <s v="AUTO POSTO SANTA FE BAIRRO POP"/>
    <s v="RIO VERDE"/>
    <s v="GO"/>
    <s v="ETANOL COMUM"/>
    <n v="277.38479999999998"/>
    <n v="8.69"/>
    <s v=" Km/L"/>
    <n v="2887"/>
    <n v="31.92"/>
    <n v="4.3410000000000002"/>
    <n v="138.55000000000001"/>
    <s v="3"/>
    <s v="Planejamento Operaci"/>
    <s v="Planejamento Operaci"/>
    <s v="Operacional"/>
    <m/>
    <d v="2025-05-15T00:00:00"/>
    <x v="1"/>
    <x v="0"/>
    <x v="4"/>
  </r>
  <r>
    <s v="TFS3C72"/>
    <s v="60645800105124220"/>
    <s v="15/05/2025 08:22:48"/>
    <s v="00271"/>
    <s v="HEDER OLIVEIRA SANTANA"/>
    <x v="9"/>
    <s v="Automóvel"/>
    <s v="ARGO"/>
    <s v="FIAT"/>
    <s v="81889412"/>
    <s v="POSTO ZERO UM"/>
    <s v="RIO VERDE"/>
    <s v="GO"/>
    <s v="ETANOL COMUM"/>
    <n v="335"/>
    <n v="8.5"/>
    <s v=" Km/L"/>
    <n v="2791"/>
    <n v="39.4"/>
    <n v="4.0990000000000002"/>
    <n v="161.5"/>
    <s v="1"/>
    <s v="Planejamento Operaci"/>
    <s v="Planejamento Operaci"/>
    <s v="Operacional"/>
    <m/>
    <d v="2025-05-15T00:00:00"/>
    <x v="1"/>
    <x v="0"/>
    <x v="4"/>
  </r>
  <r>
    <s v="TFP3B22"/>
    <s v="60645800105124210"/>
    <s v="15/05/2025 08:54:34"/>
    <s v="02769"/>
    <s v="ANDRE LUIS PAULINO"/>
    <x v="6"/>
    <s v="Automóvel"/>
    <s v="ARGO"/>
    <s v="FIAT"/>
    <s v="46286315"/>
    <s v="POSTO CENTRAL"/>
    <s v="BOM JESUS"/>
    <s v="GO"/>
    <s v="ETANOL COMUM"/>
    <n v="325"/>
    <n v="9.67"/>
    <s v=" Km/L"/>
    <n v="3255"/>
    <n v="33.619999999999997"/>
    <n v="4.4610000000000003"/>
    <n v="149.97999999999999"/>
    <s v="1"/>
    <s v="Planejamento Operaci"/>
    <s v="Planejamento Operaci"/>
    <s v="Operacional"/>
    <m/>
    <d v="2025-05-15T00:00:00"/>
    <x v="1"/>
    <x v="0"/>
    <x v="4"/>
  </r>
  <r>
    <s v="TFS3C72"/>
    <s v="60645800105124220"/>
    <s v="15/05/2025 16:05:05"/>
    <s v="00271"/>
    <s v="HEDER OLIVEIRA SANTANA"/>
    <x v="9"/>
    <s v="Automóvel"/>
    <s v="ARGO"/>
    <s v="FIAT"/>
    <s v="75331003"/>
    <s v="SUPERVIA LAGOA"/>
    <s v="RIO VERDE"/>
    <s v="GO"/>
    <s v="ETANOL COMUM"/>
    <n v="352"/>
    <n v="8.59"/>
    <s v=" Km/L"/>
    <n v="3143"/>
    <n v="40.96"/>
    <n v="3.79"/>
    <n v="155.24"/>
    <s v="0"/>
    <s v="Planejamento Operaci"/>
    <s v="Planejamento Operaci"/>
    <s v="Operacional"/>
    <m/>
    <d v="2025-05-15T00:00:00"/>
    <x v="1"/>
    <x v="0"/>
    <x v="4"/>
  </r>
  <r>
    <s v="TFP9I32"/>
    <s v="60645800105124300"/>
    <s v="15/05/2025 16:20:29"/>
    <s v="33861"/>
    <s v="FERNANDO DOS REIS GONÇALVES"/>
    <x v="7"/>
    <s v="Automóvel"/>
    <s v="ARGO"/>
    <s v="FIAT"/>
    <s v="69494411"/>
    <s v="REDE MARAJO RIO VERD"/>
    <s v="RIO VERDE"/>
    <s v="GO"/>
    <s v="ETANOL COMUM"/>
    <n v="365"/>
    <n v="8.9"/>
    <s v=" Km/L"/>
    <n v="1113"/>
    <n v="41"/>
    <n v="4.1900000000000004"/>
    <n v="171.79"/>
    <s v="1"/>
    <s v="Planejamento Operaci"/>
    <s v="Planejamento Operaci"/>
    <s v="Operacional"/>
    <m/>
    <d v="2025-05-15T00:00:00"/>
    <x v="1"/>
    <x v="0"/>
    <x v="4"/>
  </r>
  <r>
    <s v="TFP3B22"/>
    <s v="60645800105124210"/>
    <s v="16/05/2025 08:24:03"/>
    <s v="02769"/>
    <s v="ANDRE LUIS PAULINO"/>
    <x v="6"/>
    <s v="Automóvel"/>
    <s v="ARGO"/>
    <s v="FIAT"/>
    <s v="53030006"/>
    <s v="KR TREVO"/>
    <s v="SANTA HELENA DE GOIAS"/>
    <s v="GO"/>
    <s v="ETANOL COMUM"/>
    <n v="383"/>
    <n v="9.85"/>
    <s v=" Km/L"/>
    <n v="3638"/>
    <n v="38.869999999999997"/>
    <n v="4.29"/>
    <n v="166.75"/>
    <s v="1"/>
    <s v="Planejamento Operaci"/>
    <s v="Planejamento Operaci"/>
    <s v="Operacional"/>
    <m/>
    <d v="2025-05-16T00:00:00"/>
    <x v="1"/>
    <x v="0"/>
    <x v="4"/>
  </r>
  <r>
    <s v="TFE6B22"/>
    <s v="60645800105124258"/>
    <s v="16/05/2025 08:53:50"/>
    <s v="03608"/>
    <s v="WEIDER DA SILVA RODRIGUES"/>
    <x v="1"/>
    <s v="Automóvel"/>
    <s v="ARGO"/>
    <s v="FIAT"/>
    <s v="64170105"/>
    <s v="POSTOS DUME"/>
    <s v="APARECIDA DE GOIANIA"/>
    <s v="GO"/>
    <s v="ETANOL COMUM"/>
    <n v="444"/>
    <n v="11.58"/>
    <s v=" Km/L"/>
    <n v="814"/>
    <n v="38.35"/>
    <n v="4.7409999999999997"/>
    <n v="181.81"/>
    <s v="12"/>
    <s v="Planejamento Operaci"/>
    <s v="Planejamento Operaci"/>
    <s v="Operacional"/>
    <m/>
    <d v="2025-05-16T00:00:00"/>
    <x v="1"/>
    <x v="0"/>
    <x v="1"/>
  </r>
  <r>
    <s v="TFX8A49"/>
    <s v="60645800105124169"/>
    <s v="16/05/2025 10:32:03"/>
    <s v="70882"/>
    <s v="EDUARDO DE SOUSA PIMENTEL"/>
    <x v="12"/>
    <s v="Automóvel"/>
    <s v="ARGO"/>
    <s v="FIAT"/>
    <s v="26466212"/>
    <s v="AUTO POSTO GLOBAL AR"/>
    <s v="GOIANIA"/>
    <s v="GO"/>
    <s v="ETANOL COMUM"/>
    <n v="260.03070000000002"/>
    <n v="7.47"/>
    <s v=" Km/L"/>
    <n v="1325"/>
    <n v="34.81"/>
    <n v="4.84"/>
    <n v="168.48"/>
    <s v="160537867"/>
    <s v="Planejamento Operaci"/>
    <s v="Planejamento Operaci"/>
    <s v="Operacional"/>
    <m/>
    <d v="2025-05-16T00:00:00"/>
    <x v="1"/>
    <x v="0"/>
    <x v="0"/>
  </r>
  <r>
    <s v="TFS3C72"/>
    <s v="60645800105124220"/>
    <s v="16/05/2025 14:28:43"/>
    <s v="00271"/>
    <s v="HEDER OLIVEIRA SANTANA"/>
    <x v="9"/>
    <s v="Automóvel"/>
    <s v="ARGO"/>
    <s v="FIAT"/>
    <s v="45308900"/>
    <s v="POSTO LUPATINI"/>
    <s v="SANTO ANTONIO DA BARRA"/>
    <s v="GO"/>
    <s v="ETANOL COMUM"/>
    <n v="268"/>
    <n v="8.9"/>
    <s v=" Km/L"/>
    <n v="3411"/>
    <n v="30.11"/>
    <n v="4.3899999999999997"/>
    <n v="132.18"/>
    <s v="0"/>
    <s v="Planejamento Operaci"/>
    <s v="Planejamento Operaci"/>
    <s v="Operacional"/>
    <m/>
    <d v="2025-05-16T00:00:00"/>
    <x v="1"/>
    <x v="0"/>
    <x v="4"/>
  </r>
  <r>
    <s v="TFP3B22"/>
    <s v="60645800105124210"/>
    <s v="16/05/2025 17:18:02"/>
    <s v="02769"/>
    <s v="ANDRE LUIS PAULINO"/>
    <x v="6"/>
    <s v="Automóvel"/>
    <s v="ARGO"/>
    <s v="FIAT"/>
    <s v="92280303"/>
    <s v="AUTO POSTO PORTEIRAO"/>
    <s v="PORTEIRAO"/>
    <s v="GO"/>
    <s v="ETANOL COMUM"/>
    <n v="259"/>
    <n v="8.9499999999999993"/>
    <s v=" Km/L"/>
    <n v="3897"/>
    <n v="28.95"/>
    <n v="4.4009999999999998"/>
    <n v="127.4"/>
    <s v="0"/>
    <s v="Planejamento Operaci"/>
    <s v="Planejamento Operaci"/>
    <s v="Operacional"/>
    <m/>
    <d v="2025-05-16T00:00:00"/>
    <x v="1"/>
    <x v="0"/>
    <x v="4"/>
  </r>
  <r>
    <s v="TFY6E09"/>
    <s v="60645800105124193"/>
    <s v="16/05/2025 18:05:13"/>
    <s v="71805"/>
    <s v="MURILLO SOUZA BERNARDES"/>
    <x v="15"/>
    <s v="Automóvel"/>
    <s v="ARGO"/>
    <s v="FIAT"/>
    <s v="01848013"/>
    <s v="POSTO XODO"/>
    <s v="GOIANIA"/>
    <s v="GO"/>
    <s v="ETANOL COMUM"/>
    <n v="313"/>
    <n v="10.11"/>
    <s v=" Km/L"/>
    <n v="1691"/>
    <n v="30.96"/>
    <n v="4.87"/>
    <n v="150.78"/>
    <s v="0"/>
    <s v="Planejamento Operaci"/>
    <s v="Planejamento Operaci"/>
    <s v="Operacional"/>
    <m/>
    <d v="2025-05-16T00:00:00"/>
    <x v="1"/>
    <x v="0"/>
    <x v="1"/>
  </r>
  <r>
    <s v="TFY2H52"/>
    <s v="60645800105124282"/>
    <s v="16/05/2025 19:04:45"/>
    <s v="49396"/>
    <s v="JOAO JOSE MULATINHO DE MEDEIROS CORREIA"/>
    <x v="13"/>
    <s v="Automóvel"/>
    <s v="ARGO"/>
    <s v="FIAT"/>
    <s v="69465011"/>
    <s v="POSTO T 4"/>
    <s v="GOIANIA"/>
    <s v="GO"/>
    <s v="ETANOL COMUM"/>
    <n v="434"/>
    <n v="11.37"/>
    <s v=" Km/L"/>
    <n v="1648"/>
    <n v="38.17"/>
    <n v="4.87"/>
    <n v="185.89"/>
    <s v="0"/>
    <s v="Planejamento Operaci"/>
    <s v="Planejamento Operaci"/>
    <s v="Operacional"/>
    <m/>
    <d v="2025-05-16T00:00:00"/>
    <x v="1"/>
    <x v="0"/>
    <x v="3"/>
  </r>
  <r>
    <s v="TFP3B22"/>
    <s v="60645800105124210"/>
    <s v="17/05/2025 12:01:50"/>
    <s v="02769"/>
    <s v="ANDRE LUIS PAULINO"/>
    <x v="6"/>
    <s v="Automóvel"/>
    <s v="ARGO"/>
    <s v="FIAT"/>
    <s v="69497411"/>
    <s v="DECIO L5"/>
    <s v="RIO VERDE"/>
    <s v="GO"/>
    <s v="ETANOL COMUM"/>
    <n v="350"/>
    <n v="9.16"/>
    <s v=" Km/L"/>
    <n v="4247"/>
    <n v="38.200000000000003"/>
    <n v="3.9910000000000001"/>
    <n v="152.44"/>
    <s v="1"/>
    <s v="Planejamento Operaci"/>
    <s v="Planejamento Operaci"/>
    <s v="Operacional"/>
    <m/>
    <d v="2025-05-17T00:00:00"/>
    <x v="1"/>
    <x v="0"/>
    <x v="4"/>
  </r>
  <r>
    <s v="TFP3B22"/>
    <s v="60645800105124210"/>
    <s v="19/05/2025 06:49:02"/>
    <s v="02769"/>
    <s v="ANDRE LUIS PAULINO"/>
    <x v="6"/>
    <s v="Automóvel"/>
    <s v="ARGO"/>
    <s v="FIAT"/>
    <s v="92250803"/>
    <s v="AUTO POSTO ESPLANADA"/>
    <s v="GOIATUBA"/>
    <s v="GO"/>
    <s v="ETANOL COMUM"/>
    <n v="276"/>
    <n v="9.0299999999999994"/>
    <s v=" Km/L"/>
    <n v="4523"/>
    <n v="30.56"/>
    <n v="3.891"/>
    <n v="118.91"/>
    <s v="190524450"/>
    <s v="Planejamento Operaci"/>
    <s v="Planejamento Operaci"/>
    <s v="Operacional"/>
    <m/>
    <d v="2025-05-19T00:00:00"/>
    <x v="1"/>
    <x v="0"/>
    <x v="4"/>
  </r>
  <r>
    <s v="TFR8B59"/>
    <s v="60645800105124177"/>
    <s v="19/05/2025 08:16:04"/>
    <s v="00411"/>
    <s v="RICARDO DE PAULA"/>
    <x v="8"/>
    <s v="Automóvel"/>
    <s v="ARGO"/>
    <s v="FIAT"/>
    <s v="92267803"/>
    <s v="POSTO XANDAO"/>
    <s v="GOIANIA"/>
    <s v="GO"/>
    <s v="ETANOL COMUM"/>
    <n v="270.15120000000002"/>
    <n v="7.58"/>
    <s v=" Km/L"/>
    <n v="2253"/>
    <n v="35.64"/>
    <n v="4.84"/>
    <n v="172.5"/>
    <s v="0"/>
    <s v="Planejamento Operaci"/>
    <s v="Planejamento Operaci"/>
    <s v="Operacional"/>
    <m/>
    <d v="2025-05-19T00:00:00"/>
    <x v="1"/>
    <x v="0"/>
    <x v="5"/>
  </r>
  <r>
    <s v="TFX7J72"/>
    <s v="60645800105124339"/>
    <s v="19/05/2025 10:11:44"/>
    <s v="03126"/>
    <s v="PEDRO PAULO SILVA SANTOS"/>
    <x v="11"/>
    <s v="Automóvel"/>
    <s v="ARGO"/>
    <s v="FIAT"/>
    <s v="81889412"/>
    <s v="POSTO ZERO UM"/>
    <s v="RIO VERDE"/>
    <s v="GO"/>
    <s v="ETANOL COMUM"/>
    <n v="168"/>
    <n v="5.54"/>
    <s v=" Km/L"/>
    <n v="3055"/>
    <n v="30.3"/>
    <n v="4.0919999999999996"/>
    <n v="124"/>
    <s v="1"/>
    <s v="Planejamento Operaci"/>
    <s v="Planejamento Operaci"/>
    <s v="Operacional"/>
    <m/>
    <d v="2025-05-19T00:00:00"/>
    <x v="1"/>
    <x v="0"/>
    <x v="4"/>
  </r>
  <r>
    <s v="TFS3C72"/>
    <s v="60645800105124220"/>
    <s v="19/05/2025 12:03:48"/>
    <s v="00271"/>
    <s v="HEDER OLIVEIRA SANTANA"/>
    <x v="9"/>
    <s v="Automóvel"/>
    <s v="ARGO"/>
    <s v="FIAT"/>
    <s v="36645906"/>
    <s v="AUTO POSTO ESTRELA DO SUL III"/>
    <s v="ACREUNA"/>
    <s v="GO"/>
    <s v="ETANOL COMUM"/>
    <n v="286"/>
    <n v="7.39"/>
    <s v=" Km/L"/>
    <n v="3697"/>
    <n v="38.69"/>
    <n v="4.5910000000000002"/>
    <n v="177.61"/>
    <s v="0"/>
    <s v="Planejamento Operaci"/>
    <s v="Planejamento Operaci"/>
    <s v="Operacional"/>
    <m/>
    <d v="2025-05-19T00:00:00"/>
    <x v="1"/>
    <x v="0"/>
    <x v="4"/>
  </r>
  <r>
    <s v="TFP3B22"/>
    <s v="60645800105124210"/>
    <s v="19/05/2025 17:25:33"/>
    <s v="02769"/>
    <s v="ANDRE LUIS PAULINO"/>
    <x v="6"/>
    <s v="Automóvel"/>
    <s v="ARGO"/>
    <s v="FIAT"/>
    <s v="13342911"/>
    <s v="SANTA HELENA DE GOIAS"/>
    <s v="SANTA HELENA DE GOIAS"/>
    <s v="GO"/>
    <s v="ETANOL COMUM"/>
    <n v="278"/>
    <n v="7.75"/>
    <s v=" Km/L"/>
    <n v="4801"/>
    <n v="35.86"/>
    <n v="4.29"/>
    <n v="153.84"/>
    <s v="1"/>
    <s v="Planejamento Operaci"/>
    <s v="Planejamento Operaci"/>
    <s v="Operacional"/>
    <m/>
    <d v="2025-05-19T00:00:00"/>
    <x v="1"/>
    <x v="0"/>
    <x v="4"/>
  </r>
  <r>
    <s v="TFX7J72"/>
    <s v="60645800105124339"/>
    <s v="20/05/2025 07:59:52"/>
    <s v="03126"/>
    <s v="PEDRO PAULO SILVA SANTOS"/>
    <x v="11"/>
    <s v="Automóvel"/>
    <s v="ARGO"/>
    <s v="FIAT"/>
    <s v="81889412"/>
    <s v="POSTO ZERO UM"/>
    <s v="RIO VERDE"/>
    <s v="GO"/>
    <s v="ETANOL COMUM"/>
    <n v="292"/>
    <n v="8.69"/>
    <s v=" Km/L"/>
    <n v="3347"/>
    <n v="33.590000000000003"/>
    <n v="4.0910000000000002"/>
    <n v="137.41"/>
    <s v="1"/>
    <s v="Planejamento Operaci"/>
    <s v="Planejamento Operaci"/>
    <s v="Operacional"/>
    <m/>
    <d v="2025-05-20T00:00:00"/>
    <x v="1"/>
    <x v="0"/>
    <x v="4"/>
  </r>
  <r>
    <s v="TFP3B22"/>
    <s v="60645800105124210"/>
    <s v="20/05/2025 08:41:46"/>
    <s v="02769"/>
    <s v="ANDRE LUIS PAULINO"/>
    <x v="6"/>
    <s v="Automóvel"/>
    <s v="ARGO"/>
    <s v="FIAT"/>
    <s v="81889412"/>
    <s v="POSTO ZERO UM"/>
    <s v="RIO VERDE"/>
    <s v="GO"/>
    <s v="ETANOL COMUM"/>
    <n v="354"/>
    <n v="10.83"/>
    <s v=" Km/L"/>
    <n v="5155"/>
    <n v="32.68"/>
    <n v="4.09"/>
    <n v="133.66"/>
    <s v="1"/>
    <s v="Planejamento Operaci"/>
    <s v="Planejamento Operaci"/>
    <s v="Operacional"/>
    <m/>
    <d v="2025-05-20T00:00:00"/>
    <x v="1"/>
    <x v="0"/>
    <x v="4"/>
  </r>
  <r>
    <s v="TFD2J89"/>
    <s v="60645800105124201"/>
    <s v="20/05/2025 08:48:38"/>
    <s v="07373"/>
    <s v="RAFAEL SILVEIRA E SILVEIRA"/>
    <x v="0"/>
    <s v="Automóvel"/>
    <s v="ARGO"/>
    <s v="FIAT"/>
    <s v="92267803"/>
    <s v="POSTO XANDAO"/>
    <s v="GOIANIA"/>
    <s v="GO"/>
    <s v="ETANOL COMUM"/>
    <n v="263.60599999999999"/>
    <n v="6.65"/>
    <s v=" Km/L"/>
    <n v="1256"/>
    <n v="39.64"/>
    <n v="4.84"/>
    <n v="191.86"/>
    <s v="7373"/>
    <s v="Planejamento Operaci"/>
    <s v="Planejamento Operaci"/>
    <s v="Operacional"/>
    <m/>
    <d v="2025-05-20T00:00:00"/>
    <x v="1"/>
    <x v="0"/>
    <x v="0"/>
  </r>
  <r>
    <s v="TFY3C02"/>
    <s v="60645800105124266"/>
    <s v="20/05/2025 10:18:03"/>
    <s v="37473"/>
    <s v="OTHON SIQUEIRA DE ALMEIDA"/>
    <x v="14"/>
    <s v="Automóvel"/>
    <s v="ARGO"/>
    <s v="FIAT"/>
    <s v="07685404"/>
    <s v="POSTO ALVORADA"/>
    <s v="GOIATUBA"/>
    <s v="GO"/>
    <s v="ETANOL COMUM"/>
    <n v="320"/>
    <n v="9.3699999999999992"/>
    <s v=" Km/L"/>
    <n v="2322"/>
    <n v="34.15"/>
    <n v="4.59"/>
    <n v="156.75"/>
    <s v="0"/>
    <s v="Planejamento Operaci"/>
    <s v="Planejamento Operaci"/>
    <s v="Operacional"/>
    <m/>
    <d v="2025-05-20T00:00:00"/>
    <x v="1"/>
    <x v="0"/>
    <x v="0"/>
  </r>
  <r>
    <s v="TFS3C72"/>
    <s v="60645800105124220"/>
    <s v="20/05/2025 12:31:59"/>
    <s v="00271"/>
    <s v="HEDER OLIVEIRA SANTANA"/>
    <x v="9"/>
    <s v="Automóvel"/>
    <s v="ARGO"/>
    <s v="FIAT"/>
    <s v="41826312"/>
    <s v="AUTO POSTO JACARE"/>
    <s v="ACREUNA"/>
    <s v="GO"/>
    <s v="ETANOL COMUM"/>
    <n v="348"/>
    <n v="8.93"/>
    <s v=" Km/L"/>
    <n v="4045"/>
    <n v="38.96"/>
    <n v="4.25"/>
    <n v="165.58"/>
    <s v="200544983"/>
    <s v="Planejamento Operaci"/>
    <s v="Planejamento Operaci"/>
    <s v="Operacional"/>
    <m/>
    <d v="2025-05-20T00:00:00"/>
    <x v="1"/>
    <x v="0"/>
    <x v="4"/>
  </r>
  <r>
    <s v="TFS3C72"/>
    <s v="60645800105124220"/>
    <s v="20/05/2025 16:07:37"/>
    <s v="00271"/>
    <s v="HEDER OLIVEIRA SANTANA"/>
    <x v="9"/>
    <s v="Automóvel"/>
    <s v="ARGO"/>
    <s v="FIAT"/>
    <s v="45308900"/>
    <s v="POSTO LUPATINI"/>
    <s v="SANTO ANTONIO DA BARRA"/>
    <s v="GO"/>
    <s v="ETANOL COMUM"/>
    <n v="295"/>
    <n v="8.3800000000000008"/>
    <s v=" Km/L"/>
    <n v="4340"/>
    <n v="35.22"/>
    <n v="4.09"/>
    <n v="144.05000000000001"/>
    <s v="0"/>
    <s v="Planejamento Operaci"/>
    <s v="Planejamento Operaci"/>
    <s v="Operacional"/>
    <m/>
    <d v="2025-05-20T00:00:00"/>
    <x v="1"/>
    <x v="0"/>
    <x v="4"/>
  </r>
  <r>
    <s v="TFP3B22"/>
    <s v="60645800105124210"/>
    <s v="20/05/2025 16:08:12"/>
    <s v="02769"/>
    <s v="ANDRE LUIS PAULINO"/>
    <x v="6"/>
    <s v="Automóvel"/>
    <s v="ARGO"/>
    <s v="FIAT"/>
    <s v="46286315"/>
    <s v="POSTO CENTRAL"/>
    <s v="BOM JESUS"/>
    <s v="GO"/>
    <s v="ETANOL COMUM"/>
    <n v="264"/>
    <n v="9.4499999999999993"/>
    <s v=" Km/L"/>
    <n v="5419"/>
    <n v="27.94"/>
    <n v="4.46"/>
    <n v="124.62"/>
    <s v="0"/>
    <s v="Planejamento Operaci"/>
    <s v="Planejamento Operaci"/>
    <s v="Operacional"/>
    <m/>
    <d v="2025-05-20T00:00:00"/>
    <x v="1"/>
    <x v="0"/>
    <x v="4"/>
  </r>
  <r>
    <s v="TFY3C02"/>
    <s v="60645800105124266"/>
    <s v="20/05/2025 18:26:24"/>
    <s v="37473"/>
    <s v="OTHON SIQUEIRA DE ALMEIDA"/>
    <x v="14"/>
    <s v="Automóvel"/>
    <s v="ARGO"/>
    <s v="FIAT"/>
    <s v="87183400"/>
    <s v="MARAJO GUAPO"/>
    <s v="GUAPO"/>
    <s v="GO"/>
    <s v="ETANOL COMUM"/>
    <n v="424"/>
    <n v="10.59"/>
    <s v=" Km/L"/>
    <n v="2746"/>
    <n v="40.04"/>
    <n v="4.3899999999999997"/>
    <n v="175.78"/>
    <s v="0"/>
    <s v="Planejamento Operaci"/>
    <s v="Planejamento Operaci"/>
    <s v="Operacional"/>
    <m/>
    <d v="2025-05-20T00:00:00"/>
    <x v="1"/>
    <x v="0"/>
    <x v="0"/>
  </r>
  <r>
    <s v="TFX7J72"/>
    <s v="60645800105124339"/>
    <s v="21/05/2025 07:52:13"/>
    <s v="03126"/>
    <s v="PEDRO PAULO SILVA SANTOS"/>
    <x v="11"/>
    <s v="Automóvel"/>
    <s v="ARGO"/>
    <s v="FIAT"/>
    <s v="81889412"/>
    <s v="POSTO ZERO UM"/>
    <s v="RIO VERDE"/>
    <s v="GO"/>
    <s v="ETANOL COMUM"/>
    <n v="313"/>
    <n v="8.67"/>
    <s v=" Km/L"/>
    <n v="3660"/>
    <n v="36.090000000000003"/>
    <n v="4.09"/>
    <n v="147.6"/>
    <s v="1"/>
    <s v="Planejamento Operaci"/>
    <s v="Planejamento Operaci"/>
    <s v="Operacional"/>
    <m/>
    <d v="2025-05-21T00:00:00"/>
    <x v="1"/>
    <x v="0"/>
    <x v="4"/>
  </r>
  <r>
    <s v="TFS3C72"/>
    <s v="60645800105124220"/>
    <s v="21/05/2025 11:06:39"/>
    <s v="00271"/>
    <s v="HEDER OLIVEIRA SANTANA"/>
    <x v="9"/>
    <s v="Automóvel"/>
    <s v="ARGO"/>
    <s v="FIAT"/>
    <s v="53081700"/>
    <s v="POSTO Z   Z SANTA MA"/>
    <s v="GUAPO"/>
    <s v="GO"/>
    <s v="ETANOL COMUM"/>
    <n v="292"/>
    <n v="7.83"/>
    <s v=" Km/L"/>
    <n v="4632"/>
    <n v="37.270000000000003"/>
    <n v="4.3890000000000002"/>
    <n v="163.59"/>
    <s v="0"/>
    <s v="Planejamento Operaci"/>
    <s v="Planejamento Operaci"/>
    <s v="Operacional"/>
    <m/>
    <d v="2025-05-21T00:00:00"/>
    <x v="1"/>
    <x v="0"/>
    <x v="4"/>
  </r>
  <r>
    <s v="TFP9I32"/>
    <s v="60645800105143819"/>
    <s v="21/05/2025 12:05:08"/>
    <s v="33861"/>
    <s v="FERNANDO DOS REIS GONÇALVES"/>
    <x v="7"/>
    <s v="Automóvel"/>
    <s v="ARGO"/>
    <s v="FIAT"/>
    <s v="53081700"/>
    <s v="POSTO Z   Z SANTA MA"/>
    <s v="GUAPO"/>
    <s v="GO"/>
    <s v="ETANOL COMUM"/>
    <n v="377"/>
    <n v="9.61"/>
    <s v=" Km/L"/>
    <n v="1490"/>
    <n v="39.21"/>
    <n v="4.3890000000000002"/>
    <n v="172.11"/>
    <s v="0"/>
    <s v="Planejamento Operaci"/>
    <s v="Planejamento Operaci"/>
    <s v="Operacional"/>
    <m/>
    <d v="2025-05-21T00:00:00"/>
    <x v="1"/>
    <x v="0"/>
    <x v="4"/>
  </r>
  <r>
    <s v="TFX7J72"/>
    <s v="60645800105124339"/>
    <s v="21/05/2025 16:14:11"/>
    <s v="03126"/>
    <s v="PEDRO PAULO SILVA SANTOS"/>
    <x v="11"/>
    <s v="Automóvel"/>
    <s v="ARGO"/>
    <s v="FIAT"/>
    <s v="81889412"/>
    <s v="POSTO ZERO UM"/>
    <s v="RIO VERDE"/>
    <s v="GO"/>
    <s v="ETANOL COMUM"/>
    <n v="356"/>
    <n v="8.94"/>
    <s v=" Km/L"/>
    <n v="4016"/>
    <n v="39.82"/>
    <n v="4.0890000000000004"/>
    <n v="162.82"/>
    <s v="2"/>
    <s v="Planejamento Operaci"/>
    <s v="Planejamento Operaci"/>
    <s v="Operacional"/>
    <m/>
    <d v="2025-05-21T00:00:00"/>
    <x v="1"/>
    <x v="0"/>
    <x v="4"/>
  </r>
  <r>
    <s v="TFP3B22"/>
    <s v="60645800105124210"/>
    <s v="21/05/2025 18:21:06"/>
    <s v="02769"/>
    <s v="ANDRE LUIS PAULINO"/>
    <x v="6"/>
    <s v="Automóvel"/>
    <s v="ARGO"/>
    <s v="FIAT"/>
    <s v="64191102"/>
    <s v="AUTO POSTO PIRETT"/>
    <s v="GOIATUBA"/>
    <s v="GO"/>
    <s v="ETANOL COMUM"/>
    <n v="306"/>
    <n v="7.94"/>
    <s v=" Km/L"/>
    <n v="5725"/>
    <n v="38.54"/>
    <n v="4.4909999999999997"/>
    <n v="173.07"/>
    <s v="1"/>
    <s v="Planejamento Operaci"/>
    <s v="Planejamento Operaci"/>
    <s v="Operacional"/>
    <m/>
    <d v="2025-05-21T00:00:00"/>
    <x v="1"/>
    <x v="0"/>
    <x v="4"/>
  </r>
  <r>
    <s v="TFS3C72"/>
    <s v="60645800105143738"/>
    <s v="22/05/2025 10:08:24"/>
    <s v="00271"/>
    <s v="HEDER OLIVEIRA SANTANA"/>
    <x v="9"/>
    <s v="Automóvel"/>
    <s v="ARGO"/>
    <s v="FIAT"/>
    <s v="24906505"/>
    <s v="AUTO POSTO BOM RETIR"/>
    <s v="RIO VERDE"/>
    <s v="GO"/>
    <s v="ETANOL COMUM"/>
    <n v="262"/>
    <n v="7.32"/>
    <s v=" Km/L"/>
    <n v="4894"/>
    <n v="35.79"/>
    <n v="4.2409999999999997"/>
    <n v="151.78"/>
    <s v="220536"/>
    <s v="Planejamento Operaci"/>
    <s v="Planejamento Operaci"/>
    <s v="Operacional"/>
    <m/>
    <d v="2025-05-22T00:00:00"/>
    <x v="1"/>
    <x v="0"/>
    <x v="4"/>
  </r>
  <r>
    <s v="TGF2J32"/>
    <s v="60645800105143827"/>
    <s v="22/05/2025 13:03:15"/>
    <s v="29136"/>
    <s v="CLEITON INACIO DE MOURA"/>
    <x v="16"/>
    <s v="Automóvel"/>
    <s v="ARGO"/>
    <s v="FIAT"/>
    <s v="31860311"/>
    <s v="POSTO CAPIM DOURADO"/>
    <s v="GOIANIA"/>
    <s v="GO"/>
    <s v="ETANOL COMUM"/>
    <n v="360"/>
    <n v="9.6199999999999992"/>
    <s v=" Km/L"/>
    <n v="1052"/>
    <n v="37.43"/>
    <n v="4.79"/>
    <n v="179.29"/>
    <s v="201796"/>
    <s v="Planejamento Operaci"/>
    <s v="Planejamento Operaci"/>
    <s v="Operacional"/>
    <m/>
    <d v="2025-05-22T00:00:00"/>
    <x v="1"/>
    <x v="0"/>
    <x v="5"/>
  </r>
  <r>
    <s v="TFE6B22"/>
    <s v="60645800105124258"/>
    <s v="22/05/2025 13:22:59"/>
    <s v="03608"/>
    <s v="WEIDER DA SILVA RODRIGUES"/>
    <x v="1"/>
    <s v="Automóvel"/>
    <s v="ARGO"/>
    <s v="FIAT"/>
    <s v="45333408"/>
    <s v="AUTO POSTO VIP"/>
    <s v="ABADIANIA"/>
    <s v="GO"/>
    <s v="ETANOL COMUM"/>
    <n v="380"/>
    <n v="9.9"/>
    <s v=" Km/L"/>
    <n v="1194"/>
    <n v="38.380000000000003"/>
    <n v="4.2699999999999996"/>
    <n v="163.88"/>
    <s v="0"/>
    <s v="Planejamento Operaci"/>
    <s v="Planejamento Operaci"/>
    <s v="Operacional"/>
    <m/>
    <d v="2025-05-22T00:00:00"/>
    <x v="1"/>
    <x v="0"/>
    <x v="1"/>
  </r>
  <r>
    <s v="TFP9I32"/>
    <s v="60645800105143819"/>
    <s v="22/05/2025 13:23:44"/>
    <s v="33861"/>
    <s v="FERNANDO DOS REIS GONÇALVES"/>
    <x v="7"/>
    <s v="Automóvel"/>
    <s v="ARGO"/>
    <s v="FIAT"/>
    <s v="87183400"/>
    <s v="MARAJO GUAPO"/>
    <s v="GUAPO"/>
    <s v="GO"/>
    <s v="ETANOL COMUM"/>
    <n v="361"/>
    <n v="9.43"/>
    <s v=" Km/L"/>
    <n v="1851"/>
    <n v="38.28"/>
    <n v="4.3899999999999997"/>
    <n v="168.05"/>
    <s v="0"/>
    <s v="Planejamento Operaci"/>
    <s v="Planejamento Operaci"/>
    <s v="Operacional"/>
    <m/>
    <d v="2025-05-22T00:00:00"/>
    <x v="1"/>
    <x v="0"/>
    <x v="4"/>
  </r>
  <r>
    <s v="TFX7J72"/>
    <s v="60645800105143754"/>
    <s v="22/05/2025 15:55:42"/>
    <s v="03126"/>
    <s v="PEDRO PAULO SILVA SANTOS"/>
    <x v="11"/>
    <s v="Automóvel"/>
    <s v="ARGO"/>
    <s v="FIAT"/>
    <s v="45364511"/>
    <s v="AUTO POSTO CERRADO 4"/>
    <s v="ITUMBIARA"/>
    <s v="GO"/>
    <s v="ETANOL COMUM"/>
    <n v="246"/>
    <n v="8.11"/>
    <s v=" Km/L"/>
    <n v="4262"/>
    <n v="30.34"/>
    <n v="3.99"/>
    <n v="121.06"/>
    <s v="338944"/>
    <s v="Planejamento Operaci"/>
    <s v="Planejamento Operaci"/>
    <s v="Operacional"/>
    <m/>
    <d v="2025-05-22T00:00:00"/>
    <x v="1"/>
    <x v="0"/>
    <x v="4"/>
  </r>
  <r>
    <s v="TFP3B22"/>
    <s v="60645800105143720"/>
    <s v="22/05/2025 16:52:45"/>
    <s v="02769"/>
    <s v="ANDRE LUIS PAULINO"/>
    <x v="6"/>
    <s v="Automóvel"/>
    <s v="ARGO"/>
    <s v="FIAT"/>
    <s v="46286315"/>
    <s v="POSTO CENTRAL"/>
    <s v="BOM JESUS"/>
    <s v="GO"/>
    <s v="ETANOL COMUM"/>
    <n v="387"/>
    <n v="10.89"/>
    <s v=" Km/L"/>
    <n v="6112"/>
    <n v="35.53"/>
    <n v="4.4619999999999997"/>
    <n v="158.53"/>
    <s v="1"/>
    <s v="Planejamento Operaci"/>
    <s v="Planejamento Operaci"/>
    <s v="Operacional"/>
    <m/>
    <d v="2025-05-22T00:00:00"/>
    <x v="1"/>
    <x v="0"/>
    <x v="4"/>
  </r>
  <r>
    <s v="TFE6B22"/>
    <s v="60645800105124258"/>
    <s v="23/05/2025 08:01:51"/>
    <s v="03608"/>
    <s v="WEIDER DA SILVA RODRIGUES"/>
    <x v="1"/>
    <s v="Automóvel"/>
    <s v="ARGO"/>
    <s v="FIAT"/>
    <s v="64170105"/>
    <s v="POSTOS DUME"/>
    <s v="APARECIDA DE GOIANIA"/>
    <s v="GO"/>
    <s v="ETANOL COMUM"/>
    <n v="418"/>
    <n v="11.04"/>
    <s v=" Km/L"/>
    <n v="1612"/>
    <n v="37.869999999999997"/>
    <n v="4.7409999999999997"/>
    <n v="179.54"/>
    <s v="12"/>
    <s v="Planejamento Operaci"/>
    <s v="Planejamento Operaci"/>
    <s v="Operacional"/>
    <m/>
    <d v="2025-05-23T00:00:00"/>
    <x v="1"/>
    <x v="0"/>
    <x v="1"/>
  </r>
  <r>
    <s v="TFS3C72"/>
    <s v="60645800105143738"/>
    <s v="23/05/2025 08:34:29"/>
    <s v="00271"/>
    <s v="HEDER OLIVEIRA SANTANA"/>
    <x v="9"/>
    <s v="Automóvel"/>
    <s v="ARGO"/>
    <s v="FIAT"/>
    <s v="81889412"/>
    <s v="POSTO ZERO UM"/>
    <s v="RIO VERDE"/>
    <s v="GO"/>
    <s v="ETANOL COMUM"/>
    <n v="299"/>
    <n v="7.64"/>
    <s v=" Km/L"/>
    <n v="5193"/>
    <n v="39.130000000000003"/>
    <n v="4.09"/>
    <n v="160.05000000000001"/>
    <s v="1"/>
    <s v="Planejamento Operaci"/>
    <s v="Planejamento Operaci"/>
    <s v="Operacional"/>
    <m/>
    <d v="2025-05-23T00:00:00"/>
    <x v="1"/>
    <x v="0"/>
    <x v="4"/>
  </r>
  <r>
    <s v="TFX7J72"/>
    <s v="60645800105143754"/>
    <s v="23/05/2025 09:34:07"/>
    <s v="03126"/>
    <s v="PEDRO PAULO SILVA SANTOS"/>
    <x v="11"/>
    <s v="Automóvel"/>
    <s v="ARGO"/>
    <s v="FIAT"/>
    <s v="75331003"/>
    <s v="SUPERVIA LAGOA"/>
    <s v="RIO VERDE"/>
    <s v="GO"/>
    <s v="ETANOL COMUM"/>
    <n v="260"/>
    <n v="7.88"/>
    <s v=" Km/L"/>
    <n v="4522"/>
    <n v="33"/>
    <n v="4.0910000000000002"/>
    <n v="135.01"/>
    <s v="1"/>
    <s v="Planejamento Operaci"/>
    <s v="Planejamento Operaci"/>
    <s v="Operacional"/>
    <m/>
    <d v="2025-05-23T00:00:00"/>
    <x v="1"/>
    <x v="0"/>
    <x v="4"/>
  </r>
  <r>
    <s v="TFS3C72"/>
    <s v="60645800105143738"/>
    <s v="23/05/2025 17:05:06"/>
    <s v="00271"/>
    <s v="HEDER OLIVEIRA SANTANA"/>
    <x v="9"/>
    <s v="Automóvel"/>
    <s v="ARGO"/>
    <s v="FIAT"/>
    <s v="81889412"/>
    <s v="POSTO ZERO UM"/>
    <s v="RIO VERDE"/>
    <s v="GO"/>
    <s v="ETANOL COMUM"/>
    <n v="279"/>
    <n v="7.89"/>
    <s v=" Km/L"/>
    <n v="5472"/>
    <n v="35.380000000000003"/>
    <n v="4.09"/>
    <n v="144.69999999999999"/>
    <s v="2"/>
    <s v="Planejamento Operaci"/>
    <s v="Planejamento Operaci"/>
    <s v="Operacional"/>
    <m/>
    <d v="2025-05-23T00:00:00"/>
    <x v="1"/>
    <x v="0"/>
    <x v="4"/>
  </r>
  <r>
    <s v="TFY2H52"/>
    <s v="60645800105143790"/>
    <s v="23/05/2025 18:19:46"/>
    <s v="49396"/>
    <s v="JOAO JOSE MULATINHO DE MEDEIROS CORREIA"/>
    <x v="13"/>
    <s v="Automóvel"/>
    <s v="ARGO"/>
    <s v="FIAT"/>
    <s v="36603412"/>
    <s v="POSTO DO RATINHO"/>
    <s v="GOIANIA"/>
    <s v="GO"/>
    <s v="ETANOL COMUM"/>
    <n v="178"/>
    <n v="6.31"/>
    <s v=" Km/L"/>
    <n v="1826"/>
    <n v="28.22"/>
    <n v="5.24"/>
    <n v="147.87"/>
    <s v="0"/>
    <s v="Planejamento Operaci"/>
    <s v="Planejamento Operaci"/>
    <s v="Operacional"/>
    <m/>
    <d v="2025-05-23T00:00:00"/>
    <x v="1"/>
    <x v="0"/>
    <x v="3"/>
  </r>
  <r>
    <s v="TFP9I32"/>
    <s v="60645800105143819"/>
    <s v="24/05/2025 13:30:08"/>
    <s v="33861"/>
    <s v="FERNANDO DOS REIS GONÇALVES"/>
    <x v="7"/>
    <s v="Automóvel"/>
    <s v="ARGO"/>
    <s v="FIAT"/>
    <s v="46209914"/>
    <s v="DECIO RIO VERDE"/>
    <s v="RIO VERDE"/>
    <s v="GO"/>
    <s v="ETANOL COMUM"/>
    <n v="378"/>
    <n v="9.5399999999999991"/>
    <s v=" Km/L"/>
    <n v="2229"/>
    <n v="39.630000000000003"/>
    <n v="4.1900000000000004"/>
    <n v="166.05"/>
    <s v="202505241329"/>
    <s v="Planejamento Operaci"/>
    <s v="Planejamento Operaci"/>
    <s v="Operacional"/>
    <m/>
    <d v="2025-05-24T00:00:00"/>
    <x v="1"/>
    <x v="0"/>
    <x v="4"/>
  </r>
  <r>
    <s v="TFP3B22"/>
    <s v="60645800105143720"/>
    <s v="26/05/2025 07:18:20"/>
    <s v="02769"/>
    <s v="ANDRE LUIS PAULINO"/>
    <x v="6"/>
    <s v="Automóvel"/>
    <s v="ARGO"/>
    <s v="FIAT"/>
    <s v="64191102"/>
    <s v="AUTO POSTO PIRETT"/>
    <s v="GOIATUBA"/>
    <s v="GO"/>
    <s v="ETANOL COMUM"/>
    <n v="268"/>
    <n v="8.4499999999999993"/>
    <s v=" Km/L"/>
    <n v="6380"/>
    <n v="31.7"/>
    <n v="4.49"/>
    <n v="142.33000000000001"/>
    <s v="0"/>
    <s v="Planejamento Operaci"/>
    <s v="Planejamento Operaci"/>
    <s v="Operacional"/>
    <m/>
    <d v="2025-05-26T00:00:00"/>
    <x v="1"/>
    <x v="0"/>
    <x v="4"/>
  </r>
  <r>
    <s v="TFX7J72"/>
    <m/>
    <s v="26/05/2025 08:52:00"/>
    <s v="03126"/>
    <s v="PEDRO PAULO SILVA SANTOS"/>
    <x v="11"/>
    <s v="Automóvel"/>
    <s v="ARGO"/>
    <s v="FIAT"/>
    <s v="Manual"/>
    <s v="TRANSAÇÃO DE AJUSTE"/>
    <s v="TRANSAÇÃO DE AJUSTE"/>
    <s v="TRANSAÇÃO DE AJUSTE"/>
    <s v="ETANOL COMUM"/>
    <n v="334"/>
    <n v="7.99"/>
    <s v=" Km/L"/>
    <n v="4856"/>
    <n v="41.79"/>
    <n v="4.59"/>
    <n v="191.82"/>
    <m/>
    <s v="Planejamento Operaci"/>
    <s v="Planejamento Operaci"/>
    <s v="Operacional"/>
    <m/>
    <d v="2025-05-26T00:00:00"/>
    <x v="1"/>
    <x v="0"/>
    <x v="4"/>
  </r>
  <r>
    <s v="TFY2H52"/>
    <s v="60645800105143790"/>
    <s v="26/05/2025 08:54:43"/>
    <s v="49396"/>
    <s v="JOAO JOSE MULATINHO DE MEDEIROS CORREIA"/>
    <x v="13"/>
    <s v="Automóvel"/>
    <s v="ARGO"/>
    <s v="FIAT"/>
    <s v="92267803"/>
    <s v="POSTO XANDAO"/>
    <s v="GOIANIA"/>
    <s v="GO"/>
    <s v="ETANOL COMUM"/>
    <n v="381"/>
    <n v="9.59"/>
    <s v=" Km/L"/>
    <n v="2207"/>
    <n v="39.71"/>
    <n v="4.49"/>
    <n v="178.3"/>
    <s v="0"/>
    <s v="Planejamento Operaci"/>
    <s v="Planejamento Operaci"/>
    <s v="Operacional"/>
    <m/>
    <d v="2025-05-26T00:00:00"/>
    <x v="1"/>
    <x v="0"/>
    <x v="3"/>
  </r>
  <r>
    <s v="TFP3B22"/>
    <s v="60645800105143720"/>
    <s v="26/05/2025 13:36:03"/>
    <s v="02769"/>
    <s v="ANDRE LUIS PAULINO"/>
    <x v="6"/>
    <s v="Automóvel"/>
    <s v="ARGO"/>
    <s v="FIAT"/>
    <s v="26406711"/>
    <s v="POSTO ZANDONADI"/>
    <s v="GUAPO"/>
    <s v="GO"/>
    <s v="ETANOL ADITIVADO"/>
    <n v="378"/>
    <n v="9.34"/>
    <s v=" Km/L"/>
    <n v="6758"/>
    <n v="40.479999999999997"/>
    <n v="4.6900000000000004"/>
    <n v="189.85"/>
    <s v="1"/>
    <s v="Planejamento Operaci"/>
    <s v="Planejamento Operaci"/>
    <s v="Operacional"/>
    <m/>
    <d v="2025-05-26T00:00:00"/>
    <x v="1"/>
    <x v="0"/>
    <x v="4"/>
  </r>
  <r>
    <s v="TFS3C72"/>
    <s v="60645800105143738"/>
    <s v="26/05/2025 16:47:49"/>
    <s v="00271"/>
    <s v="HEDER OLIVEIRA SANTANA"/>
    <x v="9"/>
    <s v="Automóvel"/>
    <s v="ARGO"/>
    <s v="FIAT"/>
    <s v="41875311"/>
    <s v="POSTO SABOR DA TERRA"/>
    <s v="INDIARA"/>
    <s v="GO"/>
    <s v="ETANOL COMUM"/>
    <n v="321"/>
    <n v="8.17"/>
    <s v=" Km/L"/>
    <n v="5793"/>
    <n v="39.270000000000003"/>
    <n v="4.34"/>
    <n v="170.43"/>
    <s v="260560417"/>
    <s v="Planejamento Operaci"/>
    <s v="Planejamento Operaci"/>
    <s v="Operacional"/>
    <m/>
    <d v="2025-05-26T00:00:00"/>
    <x v="1"/>
    <x v="0"/>
    <x v="4"/>
  </r>
  <r>
    <s v="TGL4J09"/>
    <s v="60645800105143360"/>
    <s v="26/05/2025 19:13:26"/>
    <s v="40379"/>
    <s v="JESTER LUCAS GOUVEIA SANTOS"/>
    <x v="17"/>
    <s v="Automóvel"/>
    <s v="ARGO"/>
    <s v="FIAT"/>
    <s v="88813408"/>
    <s v="POSTO ITALIA"/>
    <s v="SENADOR CANEDO"/>
    <s v="GO"/>
    <s v="ETANOL COMUM"/>
    <n v="402"/>
    <n v="10.17"/>
    <s v=" Km/L"/>
    <n v="3731"/>
    <n v="39.53"/>
    <n v="4.79"/>
    <n v="189.33"/>
    <s v="3263"/>
    <s v="Planejamento Operaci"/>
    <s v="Planejamento Operaci"/>
    <s v="Operacional"/>
    <m/>
    <d v="2025-05-26T00:00:00"/>
    <x v="1"/>
    <x v="0"/>
    <x v="1"/>
  </r>
  <r>
    <s v="TFP9I32"/>
    <s v="60645800105143819"/>
    <s v="26/05/2025 21:36:42"/>
    <s v="33861"/>
    <s v="FERNANDO DOS REIS GONÇALVES"/>
    <x v="7"/>
    <s v="Automóvel"/>
    <s v="ARGO"/>
    <s v="FIAT"/>
    <s v="31803903"/>
    <s v="BOM SUCESSO AUTO POSTO  24 HS"/>
    <s v="GOIANIA"/>
    <s v="GO"/>
    <s v="ETANOL COMUM"/>
    <n v="396"/>
    <n v="9.92"/>
    <s v=" Km/L"/>
    <n v="2625"/>
    <n v="39.909999999999997"/>
    <n v="5.14"/>
    <n v="205.14"/>
    <s v="886513"/>
    <s v="Planejamento Operaci"/>
    <s v="Planejamento Operaci"/>
    <s v="Operacional"/>
    <m/>
    <d v="2025-05-26T00:00:00"/>
    <x v="1"/>
    <x v="0"/>
    <x v="4"/>
  </r>
  <r>
    <s v="TFP3B22"/>
    <s v="60645800105143720"/>
    <s v="27/05/2025 07:24:42"/>
    <s v="02769"/>
    <s v="ANDRE LUIS PAULINO"/>
    <x v="6"/>
    <s v="Automóvel"/>
    <s v="ARGO"/>
    <s v="FIAT"/>
    <s v="64191102"/>
    <s v="AUTO POSTO PIRETT"/>
    <s v="GOIATUBA"/>
    <s v="GO"/>
    <s v="ETANOL COMUM"/>
    <n v="319"/>
    <n v="9.6199999999999992"/>
    <s v=" Km/L"/>
    <n v="7077"/>
    <n v="33.17"/>
    <n v="4.49"/>
    <n v="148.93"/>
    <s v="0"/>
    <s v="Planejamento Operaci"/>
    <s v="Planejamento Operaci"/>
    <s v="Operacional"/>
    <m/>
    <d v="2025-05-27T00:00:00"/>
    <x v="1"/>
    <x v="0"/>
    <x v="4"/>
  </r>
  <r>
    <s v="TFF5D72"/>
    <s v="60645800105143780"/>
    <s v="27/05/2025 07:34:05"/>
    <s v="26270"/>
    <s v="CRISTIANO TORRES WARDIL"/>
    <x v="2"/>
    <s v="Automóvel"/>
    <s v="ARGO"/>
    <s v="FIAT"/>
    <s v="92267803"/>
    <s v="POSTO XANDAO"/>
    <s v="GOIANIA"/>
    <s v="GO"/>
    <s v="ETANOL COMUM"/>
    <n v="232"/>
    <n v="5.99"/>
    <s v=" Km/L"/>
    <n v="416"/>
    <n v="38.75"/>
    <n v="4.49"/>
    <n v="173.99"/>
    <s v="0"/>
    <s v="Planejamento Operaci"/>
    <s v="Planejamento Operaci"/>
    <s v="Operacional"/>
    <m/>
    <d v="2025-05-27T00:00:00"/>
    <x v="1"/>
    <x v="0"/>
    <x v="0"/>
  </r>
  <r>
    <s v="TFE6B22"/>
    <s v="60645800105124258"/>
    <s v="27/05/2025 09:33:13"/>
    <s v="03608"/>
    <s v="WEIDER DA SILVA RODRIGUES"/>
    <x v="1"/>
    <s v="Automóvel"/>
    <s v="ARGO"/>
    <s v="FIAT"/>
    <s v="21987505"/>
    <s v="AUTO POSTO AVENIDA P"/>
    <s v="CEZARINA"/>
    <s v="GO"/>
    <s v="ETANOL COMUM"/>
    <n v="315"/>
    <n v="8.94"/>
    <s v=" Km/L"/>
    <n v="1927"/>
    <n v="35.229999999999997"/>
    <n v="4.351"/>
    <n v="153.29"/>
    <s v="270534326"/>
    <s v="Planejamento Operaci"/>
    <s v="Planejamento Operaci"/>
    <s v="Operacional"/>
    <m/>
    <d v="2025-05-27T00:00:00"/>
    <x v="1"/>
    <x v="0"/>
    <x v="1"/>
  </r>
  <r>
    <s v="TFS3C72"/>
    <s v="60645800105143738"/>
    <s v="27/05/2025 12:26:53"/>
    <s v="00271"/>
    <s v="HEDER OLIVEIRA SANTANA"/>
    <x v="9"/>
    <s v="Automóvel"/>
    <s v="ARGO"/>
    <s v="FIAT"/>
    <s v="69459415"/>
    <s v="PADDOCK CEZARINA"/>
    <s v="CEZARINA"/>
    <s v="GO"/>
    <s v="ETANOL COMUM"/>
    <n v="316"/>
    <n v="8.35"/>
    <s v=" Km/L"/>
    <n v="6109"/>
    <n v="37.83"/>
    <n v="4.3899999999999997"/>
    <n v="166.07"/>
    <s v="276530"/>
    <s v="Planejamento Operaci"/>
    <s v="Planejamento Operaci"/>
    <s v="Operacional"/>
    <m/>
    <d v="2025-05-27T00:00:00"/>
    <x v="1"/>
    <x v="0"/>
    <x v="4"/>
  </r>
  <r>
    <s v="TFP3B22"/>
    <s v="60645800105143720"/>
    <s v="27/05/2025 16:49:51"/>
    <s v="02769"/>
    <s v="ANDRE LUIS PAULINO"/>
    <x v="6"/>
    <s v="Automóvel"/>
    <s v="ARGO"/>
    <s v="FIAT"/>
    <s v="45306411"/>
    <s v="POSTO KR 05"/>
    <s v="SANTA HELENA DE GOIAS"/>
    <s v="GO"/>
    <s v="ETANOL COMUM"/>
    <n v="272"/>
    <n v="8.92"/>
    <s v=" Km/L"/>
    <n v="7349"/>
    <n v="30.51"/>
    <n v="4.1900000000000004"/>
    <n v="127.83"/>
    <s v="1"/>
    <s v="Planejamento Operaci"/>
    <s v="Planejamento Operaci"/>
    <s v="Operacional"/>
    <m/>
    <d v="2025-05-27T00:00:00"/>
    <x v="1"/>
    <x v="0"/>
    <x v="4"/>
  </r>
  <r>
    <s v="TFS3C72"/>
    <s v="60645800105143738"/>
    <s v="28/05/2025 09:20:35"/>
    <s v="00271"/>
    <s v="HEDER OLIVEIRA SANTANA"/>
    <x v="9"/>
    <s v="Automóvel"/>
    <s v="ARGO"/>
    <s v="FIAT"/>
    <s v="41826312"/>
    <s v="AUTO POSTO JACARE"/>
    <s v="ACREUNA"/>
    <s v="GO"/>
    <s v="ETANOL COMUM"/>
    <n v="305"/>
    <n v="7.72"/>
    <s v=" Km/L"/>
    <n v="6414"/>
    <n v="39.49"/>
    <n v="4.2510000000000003"/>
    <n v="167.86"/>
    <s v="280533473"/>
    <s v="Planejamento Operaci"/>
    <s v="Planejamento Operaci"/>
    <s v="Operacional"/>
    <m/>
    <d v="2025-05-28T00:00:00"/>
    <x v="1"/>
    <x v="0"/>
    <x v="4"/>
  </r>
  <r>
    <s v="TFP3B22"/>
    <s v="60645800105143720"/>
    <s v="28/05/2025 09:38:59"/>
    <s v="02769"/>
    <s v="ANDRE LUIS PAULINO"/>
    <x v="6"/>
    <s v="Automóvel"/>
    <s v="ARGO"/>
    <s v="FIAT"/>
    <s v="81889412"/>
    <s v="POSTO ZERO UM"/>
    <s v="RIO VERDE"/>
    <s v="GO"/>
    <s v="ETANOL COMUM"/>
    <n v="353"/>
    <n v="11.39"/>
    <s v=" Km/L"/>
    <n v="7702"/>
    <n v="31"/>
    <n v="3.99"/>
    <n v="123.69"/>
    <s v="2"/>
    <s v="Planejamento Operaci"/>
    <s v="Planejamento Operaci"/>
    <s v="Operacional"/>
    <m/>
    <d v="2025-05-28T00:00:00"/>
    <x v="1"/>
    <x v="0"/>
    <x v="4"/>
  </r>
  <r>
    <s v="TFF5D72"/>
    <s v="60645800105143780"/>
    <s v="28/05/2025 14:58:00"/>
    <s v="26270"/>
    <s v="CRISTIANO TORRES WARDIL"/>
    <x v="2"/>
    <s v="Automóvel"/>
    <s v="ARGO"/>
    <s v="FIAT"/>
    <s v="41826312"/>
    <s v="AUTO POSTO JACARE"/>
    <s v="ACREUNA"/>
    <s v="GO"/>
    <s v="ETANOL COMUM"/>
    <n v="427"/>
    <n v="10.46"/>
    <s v=" Km/L"/>
    <n v="843"/>
    <n v="40.83"/>
    <n v="4.2510000000000003"/>
    <n v="173.55"/>
    <s v="280553789"/>
    <s v="Planejamento Operaci"/>
    <s v="Planejamento Operaci"/>
    <s v="Operacional"/>
    <m/>
    <d v="2025-05-28T00:00:00"/>
    <x v="1"/>
    <x v="0"/>
    <x v="0"/>
  </r>
  <r>
    <s v="TFX7J72"/>
    <s v="60645800105143754"/>
    <s v="28/05/2025 15:33:02"/>
    <s v="03126"/>
    <s v="PEDRO PAULO SILVA SANTOS"/>
    <x v="11"/>
    <s v="Automóvel"/>
    <s v="ARGO"/>
    <s v="FIAT"/>
    <s v="46286315"/>
    <s v="POSTO CENTRAL"/>
    <s v="BOM JESUS"/>
    <s v="GO"/>
    <s v="ETANOL COMUM"/>
    <n v="284"/>
    <n v="7.45"/>
    <s v=" Km/L"/>
    <n v="5140"/>
    <n v="38.11"/>
    <n v="4.4610000000000003"/>
    <n v="170"/>
    <s v="0"/>
    <s v="Planejamento Operaci"/>
    <s v="Planejamento Operaci"/>
    <s v="Operacional"/>
    <m/>
    <d v="2025-05-28T00:00:00"/>
    <x v="1"/>
    <x v="0"/>
    <x v="4"/>
  </r>
  <r>
    <s v="TFP3B22"/>
    <s v="60645800105143720"/>
    <s v="28/05/2025 16:36:56"/>
    <s v="02769"/>
    <s v="ANDRE LUIS PAULINO"/>
    <x v="6"/>
    <s v="Automóvel"/>
    <s v="ARGO"/>
    <s v="FIAT"/>
    <s v="13342911"/>
    <s v="SANTA HELENA DE GOIAS"/>
    <s v="SANTA HELENA DE GOIAS"/>
    <s v="GO"/>
    <s v="ETANOL COMUM"/>
    <n v="337"/>
    <n v="8.43"/>
    <s v=" Km/L"/>
    <n v="8039"/>
    <n v="40"/>
    <n v="4.29"/>
    <n v="171.6"/>
    <s v="1"/>
    <s v="Planejamento Operaci"/>
    <s v="Planejamento Operaci"/>
    <s v="Operacional"/>
    <m/>
    <d v="2025-05-28T00:00:00"/>
    <x v="1"/>
    <x v="0"/>
    <x v="4"/>
  </r>
  <r>
    <s v="TFD2J89"/>
    <s v="60645800105124201"/>
    <s v="28/05/2025 21:45:40"/>
    <s v="07373"/>
    <s v="RAFAEL SILVEIRA E SILVEIRA"/>
    <x v="0"/>
    <s v="Automóvel"/>
    <s v="ARGO"/>
    <s v="FIAT"/>
    <s v="36603412"/>
    <s v="POSTO DO RATINHO"/>
    <s v="GOIANIA"/>
    <s v="GO"/>
    <s v="ETANOL COMUM"/>
    <n v="263"/>
    <n v="6.65"/>
    <s v=" Km/L"/>
    <n v="1519"/>
    <n v="39.57"/>
    <n v="5.24"/>
    <n v="207.35"/>
    <s v="1"/>
    <s v="Planejamento Operaci"/>
    <s v="Planejamento Operaci"/>
    <s v="Operacional"/>
    <m/>
    <d v="2025-05-28T00:00:00"/>
    <x v="1"/>
    <x v="0"/>
    <x v="0"/>
  </r>
  <r>
    <s v="TFP3B22"/>
    <s v="60645800105143720"/>
    <s v="29/05/2025 11:01:31"/>
    <s v="02769"/>
    <s v="ANDRE LUIS PAULINO"/>
    <x v="6"/>
    <s v="Automóvel"/>
    <s v="ARGO"/>
    <s v="FIAT"/>
    <s v="81889412"/>
    <s v="POSTO ZERO UM"/>
    <s v="RIO VERDE"/>
    <s v="GO"/>
    <s v="ETANOL COMUM"/>
    <n v="360"/>
    <n v="9.74"/>
    <s v=" Km/L"/>
    <n v="8399"/>
    <n v="36.96"/>
    <n v="3.99"/>
    <n v="147.47"/>
    <s v="1"/>
    <s v="Planejamento Operaci"/>
    <s v="Planejamento Operaci"/>
    <s v="Operacional"/>
    <m/>
    <d v="2025-05-29T00:00:00"/>
    <x v="1"/>
    <x v="0"/>
    <x v="4"/>
  </r>
  <r>
    <s v="TFY6E09"/>
    <s v="60645800105143700"/>
    <s v="29/05/2025 12:29:52"/>
    <s v="71805"/>
    <s v="MURILLO SOUZA BERNARDES"/>
    <x v="15"/>
    <s v="Automóvel"/>
    <s v="ARGO"/>
    <s v="FIAT"/>
    <s v="31860311"/>
    <s v="POSTO CAPIM DOURADO"/>
    <s v="GOIANIA"/>
    <s v="GO"/>
    <s v="ETANOL COMUM"/>
    <n v="326"/>
    <n v="8.69"/>
    <s v=" Km/L"/>
    <n v="2017"/>
    <n v="37.5"/>
    <n v="4.79"/>
    <n v="179.63"/>
    <s v="201857"/>
    <s v="Planejamento Operaci"/>
    <s v="Planejamento Operaci"/>
    <s v="Operacional"/>
    <m/>
    <d v="2025-05-29T00:00:00"/>
    <x v="1"/>
    <x v="0"/>
    <x v="1"/>
  </r>
  <r>
    <s v="TFX7J72"/>
    <s v="60645800105143754"/>
    <s v="29/05/2025 14:59:18"/>
    <s v="03126"/>
    <s v="PEDRO PAULO SILVA SANTOS"/>
    <x v="11"/>
    <s v="Automóvel"/>
    <s v="ARGO"/>
    <s v="FIAT"/>
    <s v="41826312"/>
    <s v="AUTO POSTO JACARE"/>
    <s v="ACREUNA"/>
    <s v="GO"/>
    <s v="ETANOL COMUM"/>
    <n v="272"/>
    <n v="8.0399999999999991"/>
    <s v=" Km/L"/>
    <n v="5412"/>
    <n v="33.82"/>
    <n v="4.2510000000000003"/>
    <n v="143.76"/>
    <s v="290553842"/>
    <s v="Planejamento Operaci"/>
    <s v="Planejamento Operaci"/>
    <s v="Operacional"/>
    <m/>
    <d v="2025-05-29T00:00:00"/>
    <x v="1"/>
    <x v="0"/>
    <x v="4"/>
  </r>
  <r>
    <s v="TFR8B59"/>
    <s v="60645800105143681"/>
    <s v="29/05/2025 15:25:44"/>
    <s v="92635"/>
    <s v="ADENILDO BARBOSA DUTRA"/>
    <x v="8"/>
    <s v="Automóvel"/>
    <s v="ARGO"/>
    <s v="FIAT"/>
    <s v="26755105"/>
    <s v="POSTO Z+Z MOINHO DOS VENTOS"/>
    <s v="GOIANIA"/>
    <s v="GO"/>
    <s v="ETANOL COMUM"/>
    <n v="272"/>
    <n v="7.58"/>
    <s v=" Km/L"/>
    <n v="2525"/>
    <n v="35.880000000000003"/>
    <n v="5.2690000000000001"/>
    <n v="189.06"/>
    <s v="0"/>
    <s v="Planejamento Operaci"/>
    <s v="Planejamento Operaci"/>
    <s v="Operacional"/>
    <m/>
    <d v="2025-05-29T00:00:00"/>
    <x v="1"/>
    <x v="0"/>
    <x v="5"/>
  </r>
  <r>
    <s v="TFS3C72"/>
    <s v="60645800105143738"/>
    <s v="29/05/2025 17:41:31"/>
    <s v="00271"/>
    <s v="HEDER OLIVEIRA SANTANA"/>
    <x v="9"/>
    <s v="Automóvel"/>
    <s v="ARGO"/>
    <s v="FIAT"/>
    <s v="81889412"/>
    <s v="POSTO ZERO UM"/>
    <s v="RIO VERDE"/>
    <s v="GO"/>
    <s v="ETANOL COMUM"/>
    <n v="346"/>
    <n v="8.41"/>
    <s v=" Km/L"/>
    <n v="6760"/>
    <n v="41.13"/>
    <n v="3.99"/>
    <n v="164.11"/>
    <s v="2"/>
    <s v="Planejamento Operaci"/>
    <s v="Planejamento Operaci"/>
    <s v="Operacional"/>
    <m/>
    <d v="2025-05-29T00:00:00"/>
    <x v="1"/>
    <x v="0"/>
    <x v="4"/>
  </r>
  <r>
    <s v="TFP3B22"/>
    <s v="60645800105143720"/>
    <s v="30/05/2025 07:52:03"/>
    <s v="02769"/>
    <s v="ANDRE LUIS PAULINO"/>
    <x v="6"/>
    <s v="Automóvel"/>
    <s v="ARGO"/>
    <s v="FIAT"/>
    <s v="64191102"/>
    <s v="AUTO POSTO PIRETT"/>
    <s v="GOIATUBA"/>
    <s v="GO"/>
    <s v="ETANOL COMUM"/>
    <n v="339"/>
    <n v="10.67"/>
    <s v=" Km/L"/>
    <n v="8738"/>
    <n v="31.77"/>
    <n v="4.4909999999999997"/>
    <n v="142.66999999999999"/>
    <s v="1"/>
    <s v="Planejamento Operaci"/>
    <s v="Planejamento Operaci"/>
    <s v="Operacional"/>
    <m/>
    <d v="2025-05-30T00:00:00"/>
    <x v="1"/>
    <x v="0"/>
    <x v="4"/>
  </r>
  <r>
    <s v="TFE6B22"/>
    <s v="60645800105143762"/>
    <s v="30/05/2025 09:37:17"/>
    <s v="03608"/>
    <s v="WEIDER DA SILVA RODRIGUES"/>
    <x v="1"/>
    <s v="Automóvel"/>
    <s v="ARGO"/>
    <s v="FIAT"/>
    <s v="53034702"/>
    <s v="POSTO SANTA LUZIA II"/>
    <s v="GOIANIA"/>
    <s v="GO"/>
    <s v="ETANOL COMUM"/>
    <n v="367"/>
    <n v="9.44"/>
    <s v=" Km/L"/>
    <n v="2294"/>
    <n v="38.86"/>
    <n v="4.84"/>
    <n v="188.08"/>
    <s v="1"/>
    <s v="Planejamento Operaci"/>
    <s v="Planejamento Operaci"/>
    <s v="Operacional"/>
    <m/>
    <d v="2025-05-30T00:00:00"/>
    <x v="1"/>
    <x v="0"/>
    <x v="1"/>
  </r>
  <r>
    <s v="TFX7J72"/>
    <s v="60645800105143754"/>
    <s v="30/05/2025 13:33:49"/>
    <s v="03126"/>
    <s v="PEDRO PAULO SILVA SANTOS"/>
    <x v="11"/>
    <s v="Automóvel"/>
    <s v="ARGO"/>
    <s v="FIAT"/>
    <s v="46286315"/>
    <s v="POSTO CENTRAL"/>
    <s v="BOM JESUS"/>
    <s v="GO"/>
    <s v="ETANOL COMUM"/>
    <n v="323"/>
    <n v="8.23"/>
    <s v=" Km/L"/>
    <n v="5735"/>
    <n v="39.24"/>
    <n v="4.46"/>
    <n v="175.01"/>
    <s v="1"/>
    <s v="Planejamento Operaci"/>
    <s v="Planejamento Operaci"/>
    <s v="Operacional"/>
    <m/>
    <d v="2025-05-30T00:00:00"/>
    <x v="1"/>
    <x v="0"/>
    <x v="4"/>
  </r>
  <r>
    <s v="TFS3C72"/>
    <s v="60645800105143738"/>
    <s v="30/05/2025 15:07:00"/>
    <s v="00271"/>
    <s v="HEDER OLIVEIRA SANTANA"/>
    <x v="9"/>
    <s v="Automóvel"/>
    <s v="ARGO"/>
    <s v="FIAT"/>
    <s v="53032505"/>
    <s v="AUTO POSTO CRISTAL"/>
    <s v="GOIANIA"/>
    <s v="GO"/>
    <s v="ETANOL COMUM"/>
    <n v="277"/>
    <n v="7.14"/>
    <s v=" Km/L"/>
    <n v="7037"/>
    <n v="38.770000000000003"/>
    <n v="4.84"/>
    <n v="187.65"/>
    <s v="300554508"/>
    <s v="Planejamento Operaci"/>
    <s v="Planejamento Operaci"/>
    <s v="Operacional"/>
    <m/>
    <d v="2025-05-30T00:00:00"/>
    <x v="1"/>
    <x v="0"/>
    <x v="4"/>
  </r>
  <r>
    <s v="TFP9I32"/>
    <s v="60645800105143819"/>
    <s v="30/05/2025 18:38:51"/>
    <s v="33861"/>
    <s v="FERNANDO DOS REIS GONÇALVES"/>
    <x v="7"/>
    <s v="Automóvel"/>
    <s v="ARGO"/>
    <s v="FIAT"/>
    <s v="36603412"/>
    <s v="POSTO DO RATINHO"/>
    <s v="GOIANIA"/>
    <s v="GO"/>
    <s v="ETANOL COMUM"/>
    <n v="266"/>
    <n v="8.94"/>
    <s v=" Km/L"/>
    <n v="2891"/>
    <n v="29.77"/>
    <n v="4.84"/>
    <n v="144.09"/>
    <s v="1"/>
    <s v="Planejamento Operaci"/>
    <s v="Planejamento Operaci"/>
    <s v="Operacional"/>
    <m/>
    <d v="2025-05-30T00:00:00"/>
    <x v="1"/>
    <x v="0"/>
    <x v="4"/>
  </r>
  <r>
    <s v="TFR8B59"/>
    <s v="60645800105143681"/>
    <s v="31/05/2025 08:49:47"/>
    <s v="92635"/>
    <s v="ADENILDO BARBOSA DUTRA"/>
    <x v="8"/>
    <s v="Automóvel"/>
    <s v="ARGO"/>
    <s v="FIAT"/>
    <s v="53030006"/>
    <s v="KR TREVO"/>
    <s v="SANTA HELENA DE GOIAS"/>
    <s v="GO"/>
    <s v="ETANOL COMUM"/>
    <n v="329"/>
    <n v="7.75"/>
    <s v=" Km/L"/>
    <n v="2854"/>
    <n v="42.43"/>
    <n v="4.29"/>
    <n v="182.02"/>
    <s v="1"/>
    <s v="Planejamento Operaci"/>
    <s v="Planejamento Operaci"/>
    <s v="Operacional"/>
    <m/>
    <d v="2025-05-31T00:00:00"/>
    <x v="1"/>
    <x v="0"/>
    <x v="5"/>
  </r>
  <r>
    <s v="TFS3C72"/>
    <s v="60645800105143738"/>
    <s v="31/05/2025 09:17:02"/>
    <s v="00271"/>
    <s v="HEDER OLIVEIRA SANTANA"/>
    <x v="9"/>
    <s v="Automóvel"/>
    <s v="ARGO"/>
    <s v="FIAT"/>
    <s v="94277205"/>
    <s v="POSTO ESTRELA DO SUL"/>
    <s v="ACREUNA"/>
    <s v="GO"/>
    <s v="ETANOL COMUM"/>
    <n v="315"/>
    <n v="8.19"/>
    <s v=" Km/L"/>
    <n v="7352"/>
    <n v="38.46"/>
    <n v="4.29"/>
    <n v="165"/>
    <s v="41219"/>
    <s v="Planejamento Operaci"/>
    <s v="Planejamento Operaci"/>
    <s v="Operacional"/>
    <m/>
    <d v="2025-05-31T00:00:00"/>
    <x v="1"/>
    <x v="0"/>
    <x v="4"/>
  </r>
  <r>
    <s v="TGF2J32"/>
    <s v="60645800105143827"/>
    <s v="31/05/2025 11:08:01"/>
    <s v="00411"/>
    <s v="RICARDO DE PAULA"/>
    <x v="16"/>
    <s v="Automóvel"/>
    <s v="ARGO"/>
    <s v="FIAT"/>
    <s v="36637114"/>
    <s v="POSTO TERRA"/>
    <s v="GOIANIA"/>
    <s v="GO"/>
    <s v="ETANOL COMUM"/>
    <n v="335"/>
    <n v="8.67"/>
    <s v=" Km/L"/>
    <n v="1387"/>
    <n v="38.659999999999997"/>
    <n v="4.3899999999999997"/>
    <n v="169.73"/>
    <s v="1"/>
    <s v="Planejamento Operaci"/>
    <s v="Planejamento Operaci"/>
    <s v="Operacional"/>
    <m/>
    <d v="2025-05-31T00:00:00"/>
    <x v="1"/>
    <x v="0"/>
    <x v="5"/>
  </r>
  <r>
    <s v="TFP9I32"/>
    <s v="60645800105143819"/>
    <s v="31/05/2025 12:16:03"/>
    <s v="33861"/>
    <s v="FERNANDO DOS REIS GONÇALVES"/>
    <x v="7"/>
    <s v="Automóvel"/>
    <s v="ARGO"/>
    <s v="FIAT"/>
    <s v="69469606"/>
    <s v="DECIO MINEIROS"/>
    <s v="MINEIROS"/>
    <s v="GO"/>
    <s v="ETANOL COMUM"/>
    <n v="447"/>
    <n v="11"/>
    <s v=" Km/L"/>
    <n v="3338"/>
    <n v="40.64"/>
    <n v="4.1909999999999998"/>
    <n v="170.31"/>
    <s v="55235"/>
    <s v="Planejamento Operaci"/>
    <s v="Planejamento Operaci"/>
    <s v="Operacional"/>
    <m/>
    <d v="2025-05-31T00:00:00"/>
    <x v="1"/>
    <x v="0"/>
    <x v="4"/>
  </r>
  <r>
    <s v="TFS3C72"/>
    <s v="60645800105143738"/>
    <s v="31/05/2025 13:31:29"/>
    <s v="00271"/>
    <s v="HEDER OLIVEIRA SANTANA"/>
    <x v="9"/>
    <s v="Automóvel"/>
    <s v="ARGO"/>
    <s v="FIAT"/>
    <s v="13308211"/>
    <s v="P. BANDEIRANTES"/>
    <s v="RIO VERDE"/>
    <s v="GO"/>
    <s v="ETANOL COMUM"/>
    <n v="283"/>
    <n v="7.66"/>
    <s v=" Km/L"/>
    <n v="7635"/>
    <n v="36.93"/>
    <n v="4.3899999999999997"/>
    <n v="162.12"/>
    <s v="310548"/>
    <s v="Planejamento Operaci"/>
    <s v="Planejamento Operaci"/>
    <s v="Operacional"/>
    <m/>
    <d v="2025-05-31T00:00:00"/>
    <x v="1"/>
    <x v="0"/>
    <x v="4"/>
  </r>
  <r>
    <s v="TFR8B59"/>
    <s v="60645800105143681"/>
    <s v="31/05/2025 16:36:38"/>
    <s v="92635"/>
    <s v="ADENILDO BARBOSA DUTRA"/>
    <x v="8"/>
    <s v="Automóvel"/>
    <s v="ARGO"/>
    <s v="FIAT"/>
    <s v="07660207"/>
    <s v="MARAJO APARECIDA DE GOIANIA"/>
    <s v="APARECIDA DE GOIANIA"/>
    <s v="GO"/>
    <s v="ETANOL COMUM"/>
    <n v="359"/>
    <n v="9.1999999999999993"/>
    <s v=" Km/L"/>
    <n v="3213"/>
    <n v="39.01"/>
    <n v="4.3899999999999997"/>
    <n v="171.25"/>
    <s v="1"/>
    <s v="Planejamento Operaci"/>
    <s v="Planejamento Operaci"/>
    <s v="Operacional"/>
    <m/>
    <d v="2025-05-31T00:00:00"/>
    <x v="1"/>
    <x v="0"/>
    <x v="5"/>
  </r>
  <r>
    <s v="TFP9I32"/>
    <m/>
    <s v="01/06/2025 09:54:00"/>
    <s v="33861"/>
    <s v="FERNANDO DOS REIS GONÇALVES"/>
    <x v="7"/>
    <s v="Automóvel"/>
    <s v="ARGO"/>
    <s v="FIAT"/>
    <s v="Manual"/>
    <s v="TRANSAÇÃO DE AJUSTE"/>
    <s v="TRANSAÇÃO DE AJUSTE"/>
    <s v="TRANSAÇÃO DE AJUSTE"/>
    <s v="ETANOL COMUM"/>
    <n v="309"/>
    <n v="12.89"/>
    <s v=" Km/L"/>
    <n v="3647"/>
    <n v="23.98"/>
    <n v="4.09"/>
    <n v="98.08"/>
    <m/>
    <s v="Planejamento Operaci"/>
    <s v="Planejamento Operaci"/>
    <s v="Operacional"/>
    <m/>
    <d v="2025-06-01T00:00:00"/>
    <x v="2"/>
    <x v="0"/>
    <x v="4"/>
  </r>
  <r>
    <s v="TFP9I32"/>
    <m/>
    <s v="02/06/2025 09:00:00"/>
    <s v="33861"/>
    <s v="FERNANDO DOS REIS GONÇALVES"/>
    <x v="7"/>
    <s v="Automóvel"/>
    <s v="ARGO"/>
    <s v="FIAT"/>
    <s v="Manual"/>
    <s v="TRANSAÇÃO DE AJUSTE"/>
    <s v="TRANSAÇÃO DE AJUSTE"/>
    <s v="TRANSAÇÃO DE AJUSTE"/>
    <s v="ETANOL COMUM"/>
    <n v="498"/>
    <n v="12.16"/>
    <s v=" Km/L"/>
    <n v="4145"/>
    <n v="40.94"/>
    <n v="4.1900000000000004"/>
    <n v="171.54"/>
    <m/>
    <s v="Planejamento Operaci"/>
    <s v="Planejamento Operaci"/>
    <s v="Operacional"/>
    <m/>
    <d v="2025-06-02T00:00:00"/>
    <x v="2"/>
    <x v="0"/>
    <x v="4"/>
  </r>
  <r>
    <s v="TFP3B22"/>
    <s v="60645800105143720"/>
    <s v="02/06/2025 09:48:34"/>
    <s v="02769"/>
    <s v="ANDRE LUIS PAULINO"/>
    <x v="6"/>
    <s v="Automóvel"/>
    <s v="ARGO"/>
    <s v="FIAT"/>
    <s v="81889412"/>
    <s v="POSTO ZERO UM"/>
    <s v="RIO VERDE"/>
    <s v="GO"/>
    <s v="ETANOL COMUM"/>
    <n v="345"/>
    <n v="8.9600000000000009"/>
    <s v=" Km/L"/>
    <n v="9083"/>
    <n v="38.51"/>
    <n v="3.99"/>
    <n v="153.65"/>
    <s v="1"/>
    <s v="Planejamento Operaci"/>
    <s v="Planejamento Operaci"/>
    <s v="Operacional"/>
    <m/>
    <d v="2025-06-02T00:00:00"/>
    <x v="2"/>
    <x v="0"/>
    <x v="4"/>
  </r>
  <r>
    <s v="TFE6B22"/>
    <s v="60645800105143762"/>
    <s v="02/06/2025 10:51:20"/>
    <s v="03608"/>
    <s v="WEIDER DA SILVA RODRIGUES"/>
    <x v="1"/>
    <s v="Automóvel"/>
    <s v="ARGO"/>
    <s v="FIAT"/>
    <s v="53081700"/>
    <s v="POSTO Z   Z SANTA MA"/>
    <s v="GUAPO"/>
    <s v="GO"/>
    <s v="ETANOL COMUM"/>
    <n v="355"/>
    <n v="9.8800000000000008"/>
    <s v=" Km/L"/>
    <n v="2649"/>
    <n v="35.93"/>
    <n v="4.26"/>
    <n v="153.07"/>
    <s v="0"/>
    <s v="Planejamento Operaci"/>
    <s v="Planejamento Operaci"/>
    <s v="Operacional"/>
    <m/>
    <d v="2025-06-02T00:00:00"/>
    <x v="2"/>
    <x v="0"/>
    <x v="1"/>
  </r>
  <r>
    <s v="TFS3C72"/>
    <s v="60645800105143738"/>
    <s v="02/06/2025 14:59:15"/>
    <s v="00271"/>
    <s v="HEDER OLIVEIRA SANTANA"/>
    <x v="9"/>
    <s v="Automóvel"/>
    <s v="ARGO"/>
    <s v="FIAT"/>
    <s v="69459415"/>
    <s v="PADDOCK CEZARINA"/>
    <s v="CEZARINA"/>
    <s v="GO"/>
    <s v="ETANOL COMUM"/>
    <n v="306"/>
    <n v="7.89"/>
    <s v=" Km/L"/>
    <n v="7941"/>
    <n v="38.799999999999997"/>
    <n v="4.3899999999999997"/>
    <n v="170.33"/>
    <s v="281241"/>
    <s v="Planejamento Operaci"/>
    <s v="Planejamento Operaci"/>
    <s v="Operacional"/>
    <m/>
    <d v="2025-06-02T00:00:00"/>
    <x v="2"/>
    <x v="0"/>
    <x v="4"/>
  </r>
  <r>
    <s v="TFP3B22"/>
    <s v="60645800105143720"/>
    <s v="03/06/2025 07:51:50"/>
    <s v="02769"/>
    <s v="ANDRE LUIS PAULINO"/>
    <x v="6"/>
    <s v="Automóvel"/>
    <s v="ARGO"/>
    <s v="FIAT"/>
    <s v="92280303"/>
    <s v="AUTO POSTO PORTEIRAO"/>
    <s v="PORTEIRAO"/>
    <s v="GO"/>
    <s v="ETANOL COMUM"/>
    <n v="350"/>
    <n v="10.32"/>
    <s v=" Km/L"/>
    <n v="9433"/>
    <n v="33.909999999999997"/>
    <n v="4.4000000000000004"/>
    <n v="149.19999999999999"/>
    <s v="0"/>
    <s v="Planejamento Operaci"/>
    <s v="Planejamento Operaci"/>
    <s v="Operacional"/>
    <m/>
    <d v="2025-06-03T00:00:00"/>
    <x v="2"/>
    <x v="0"/>
    <x v="4"/>
  </r>
  <r>
    <s v="TFX7J72"/>
    <s v="60645800105143754"/>
    <s v="03/06/2025 08:33:39"/>
    <s v="03126"/>
    <s v="PEDRO PAULO SILVA SANTOS"/>
    <x v="11"/>
    <s v="Automóvel"/>
    <s v="ARGO"/>
    <s v="FIAT"/>
    <s v="13335016"/>
    <s v="POSTO TREVO"/>
    <s v="RIO VERDE"/>
    <s v="GO"/>
    <s v="ETANOL COMUM"/>
    <n v="248"/>
    <n v="7.99"/>
    <s v=" Km/L"/>
    <n v="5983"/>
    <n v="31.03"/>
    <n v="4.391"/>
    <n v="136.24"/>
    <s v="30630787"/>
    <s v="Planejamento Operaci"/>
    <s v="Planejamento Operaci"/>
    <s v="Operacional"/>
    <m/>
    <d v="2025-06-03T00:00:00"/>
    <x v="2"/>
    <x v="0"/>
    <x v="4"/>
  </r>
  <r>
    <s v="TFS3C72"/>
    <s v="60645800105143738"/>
    <s v="03/06/2025 08:59:08"/>
    <s v="00271"/>
    <s v="HEDER OLIVEIRA SANTANA"/>
    <x v="9"/>
    <s v="Automóvel"/>
    <s v="ARGO"/>
    <s v="FIAT"/>
    <s v="41875311"/>
    <s v="POSTO SABOR DA TERRA"/>
    <s v="INDIARA"/>
    <s v="GO"/>
    <s v="ETANOL COMUM"/>
    <n v="316"/>
    <n v="10.11"/>
    <s v=" Km/L"/>
    <n v="8257"/>
    <n v="31.27"/>
    <n v="4.1909999999999998"/>
    <n v="131.05000000000001"/>
    <s v="30632301"/>
    <s v="Planejamento Operaci"/>
    <s v="Planejamento Operaci"/>
    <s v="Operacional"/>
    <m/>
    <d v="2025-06-03T00:00:00"/>
    <x v="2"/>
    <x v="0"/>
    <x v="4"/>
  </r>
  <r>
    <s v="TFP3B22"/>
    <s v="60645800105143720"/>
    <s v="03/06/2025 15:25:45"/>
    <s v="02769"/>
    <s v="ANDRE LUIS PAULINO"/>
    <x v="6"/>
    <s v="Automóvel"/>
    <s v="ARGO"/>
    <s v="FIAT"/>
    <s v="21998701"/>
    <s v="POSTO CAPIM DOURADO"/>
    <s v="HIDROLANDIA"/>
    <s v="GO"/>
    <s v="ETANOL COMUM"/>
    <n v="352"/>
    <n v="8.93"/>
    <s v=" Km/L"/>
    <n v="9785"/>
    <n v="39.409999999999997"/>
    <n v="4.34"/>
    <n v="171.04"/>
    <s v="0"/>
    <s v="Planejamento Operaci"/>
    <s v="Planejamento Operaci"/>
    <s v="Operacional"/>
    <m/>
    <d v="2025-06-03T00:00:00"/>
    <x v="2"/>
    <x v="0"/>
    <x v="4"/>
  </r>
  <r>
    <s v="TFX7J72"/>
    <s v="60645800105143754"/>
    <s v="03/06/2025 15:52:01"/>
    <s v="03126"/>
    <s v="PEDRO PAULO SILVA SANTOS"/>
    <x v="11"/>
    <s v="Automóvel"/>
    <s v="ARGO"/>
    <s v="FIAT"/>
    <s v="75331003"/>
    <s v="SUPERVIA LAGOA"/>
    <s v="RIO VERDE"/>
    <s v="GO"/>
    <s v="ETANOL COMUM"/>
    <n v="322"/>
    <n v="8.23"/>
    <s v=" Km/L"/>
    <n v="6305"/>
    <n v="39.130000000000003"/>
    <n v="4.09"/>
    <n v="160.04"/>
    <s v="0"/>
    <s v="Planejamento Operaci"/>
    <s v="Planejamento Operaci"/>
    <s v="Operacional"/>
    <m/>
    <d v="2025-06-03T00:00:00"/>
    <x v="2"/>
    <x v="0"/>
    <x v="4"/>
  </r>
  <r>
    <s v="TFS3C72"/>
    <s v="60645800105143738"/>
    <s v="03/06/2025 16:29:17"/>
    <s v="00271"/>
    <s v="HEDER OLIVEIRA SANTANA"/>
    <x v="9"/>
    <s v="Automóvel"/>
    <s v="ARGO"/>
    <s v="FIAT"/>
    <s v="45308900"/>
    <s v="POSTO LUPATINI"/>
    <s v="SANTO ANTONIO DA BARRA"/>
    <s v="GO"/>
    <s v="ETANOL COMUM"/>
    <n v="253"/>
    <n v="7.38"/>
    <s v=" Km/L"/>
    <n v="8510"/>
    <n v="34.29"/>
    <n v="4.29"/>
    <n v="147.1"/>
    <s v="1"/>
    <s v="Planejamento Operaci"/>
    <s v="Planejamento Operaci"/>
    <s v="Operacional"/>
    <m/>
    <d v="2025-06-03T00:00:00"/>
    <x v="2"/>
    <x v="0"/>
    <x v="4"/>
  </r>
  <r>
    <s v="TFW2H32"/>
    <s v="60645800105143835"/>
    <s v="04/06/2025 08:30:10"/>
    <s v="99638"/>
    <s v="LAFAIETE DE SOUZA SANTOS"/>
    <x v="10"/>
    <s v="Automóvel"/>
    <s v="ARGO"/>
    <s v="FIAT"/>
    <s v="31860311"/>
    <s v="POSTO CAPIM DOURADO"/>
    <s v="GOIANIA"/>
    <s v="GO"/>
    <s v="ETANOL COMUM"/>
    <n v="179.2535"/>
    <n v="9.5500000000000007"/>
    <s v=" Km/L"/>
    <n v="195"/>
    <n v="18.77"/>
    <n v="4.79"/>
    <n v="89.9"/>
    <s v="201908"/>
    <s v="Planejamento Operaci"/>
    <s v="Planejamento Operaci"/>
    <s v="Operacional"/>
    <m/>
    <d v="2025-06-04T00:00:00"/>
    <x v="2"/>
    <x v="0"/>
    <x v="3"/>
  </r>
  <r>
    <s v="TFS3C72"/>
    <s v="60645800105143738"/>
    <s v="04/06/2025 12:54:09"/>
    <s v="00271"/>
    <s v="HEDER OLIVEIRA SANTANA"/>
    <x v="9"/>
    <s v="Automóvel"/>
    <s v="ARGO"/>
    <s v="FIAT"/>
    <s v="53032505"/>
    <s v="AUTO POSTO CRISTAL"/>
    <s v="GOIANIA"/>
    <s v="GO"/>
    <s v="ETANOL COMUM"/>
    <n v="308"/>
    <n v="8.44"/>
    <s v=" Km/L"/>
    <n v="8818"/>
    <n v="36.5"/>
    <n v="4.84"/>
    <n v="176.66"/>
    <s v="40646539"/>
    <s v="Planejamento Operaci"/>
    <s v="Planejamento Operaci"/>
    <s v="Operacional"/>
    <m/>
    <d v="2025-06-04T00:00:00"/>
    <x v="2"/>
    <x v="0"/>
    <x v="4"/>
  </r>
  <r>
    <s v="TFW2H32"/>
    <s v="60645800105143835"/>
    <s v="04/06/2025 15:47:35"/>
    <s v="99638"/>
    <s v="LAFAIETE DE SOUZA SANTOS"/>
    <x v="10"/>
    <s v="Automóvel"/>
    <s v="ARGO"/>
    <s v="FIAT"/>
    <s v="46286315"/>
    <s v="POSTO CENTRAL"/>
    <s v="BOM JESUS"/>
    <s v="GO"/>
    <s v="ETANOL COMUM"/>
    <n v="382"/>
    <n v="9.5500000000000007"/>
    <s v=" Km/L"/>
    <n v="577"/>
    <n v="40"/>
    <n v="4.46"/>
    <n v="178.4"/>
    <s v="0"/>
    <s v="Planejamento Operaci"/>
    <s v="Planejamento Operaci"/>
    <s v="Operacional"/>
    <m/>
    <d v="2025-06-04T00:00:00"/>
    <x v="2"/>
    <x v="0"/>
    <x v="3"/>
  </r>
  <r>
    <s v="TFX7J72"/>
    <s v="60645800105143754"/>
    <s v="04/06/2025 15:49:31"/>
    <s v="03126"/>
    <s v="PEDRO PAULO SILVA SANTOS"/>
    <x v="11"/>
    <s v="Automóvel"/>
    <s v="ARGO"/>
    <s v="FIAT"/>
    <s v="46286315"/>
    <s v="POSTO CENTRAL"/>
    <s v="BOM JESUS"/>
    <s v="GO"/>
    <s v="ETANOL COMUM"/>
    <n v="272"/>
    <n v="8.5"/>
    <s v=" Km/L"/>
    <n v="6577"/>
    <n v="32"/>
    <n v="4.4610000000000003"/>
    <n v="142.74"/>
    <s v="0"/>
    <s v="Planejamento Operaci"/>
    <s v="Planejamento Operaci"/>
    <s v="Operacional"/>
    <m/>
    <d v="2025-06-04T00:00:00"/>
    <x v="2"/>
    <x v="0"/>
    <x v="4"/>
  </r>
  <r>
    <s v="TFI3B19"/>
    <s v="60645800105143690"/>
    <s v="04/06/2025 18:29:46"/>
    <s v="09697"/>
    <s v="HUILDSON ROSA BARBOSA"/>
    <x v="4"/>
    <s v="Automóvel"/>
    <s v="ARGO"/>
    <s v="FIAT"/>
    <s v="36693900"/>
    <s v="POSTO FAROL"/>
    <s v="GOIANIA"/>
    <s v="GO"/>
    <s v="ETANOL COMUM"/>
    <n v="513.20640000000003"/>
    <n v="11.76"/>
    <s v=" Km/L"/>
    <n v="960"/>
    <n v="43.64"/>
    <n v="4.8410000000000002"/>
    <n v="211.26"/>
    <s v="496099"/>
    <s v="Planejamento Operaci"/>
    <s v="Planejamento Operaci"/>
    <s v="Operacional"/>
    <m/>
    <d v="2025-06-04T00:00:00"/>
    <x v="2"/>
    <x v="0"/>
    <x v="0"/>
  </r>
  <r>
    <s v="TFP3B22"/>
    <s v="60645800105143720"/>
    <s v="04/06/2025 19:53:55"/>
    <s v="02769"/>
    <s v="ANDRE LUIS PAULINO"/>
    <x v="6"/>
    <s v="Automóvel"/>
    <s v="ARGO"/>
    <s v="FIAT"/>
    <s v="31860311"/>
    <s v="POSTO CAPIM DOURADO"/>
    <s v="GOIANIA"/>
    <s v="GO"/>
    <s v="ETANOL COMUM"/>
    <n v="329"/>
    <n v="10.06"/>
    <s v=" Km/L"/>
    <n v="10114"/>
    <n v="32.72"/>
    <n v="4.79"/>
    <n v="156.72999999999999"/>
    <s v="201915"/>
    <s v="Planejamento Operaci"/>
    <s v="Planejamento Operaci"/>
    <s v="Operacional"/>
    <m/>
    <d v="2025-06-04T00:00:00"/>
    <x v="2"/>
    <x v="0"/>
    <x v="4"/>
  </r>
  <r>
    <s v="TFP9I32"/>
    <s v="60645800105143819"/>
    <s v="05/06/2025 08:49:00"/>
    <s v="33861"/>
    <s v="FERNANDO DOS REIS GONÇALVES"/>
    <x v="7"/>
    <s v="Automóvel"/>
    <s v="ARGO"/>
    <s v="FIAT"/>
    <s v="53085200"/>
    <s v="POSTO AM"/>
    <s v="APARECIDA DE GOIANIA"/>
    <s v="GO"/>
    <s v="ETANOL COMUM"/>
    <n v="347"/>
    <n v="8.7899999999999991"/>
    <s v=" Km/L"/>
    <n v="4492"/>
    <n v="39.46"/>
    <n v="4.7169999999999996"/>
    <n v="186.15"/>
    <s v="1"/>
    <s v="Planejamento Operaci"/>
    <s v="Planejamento Operaci"/>
    <s v="Operacional"/>
    <m/>
    <d v="2025-06-05T00:00:00"/>
    <x v="2"/>
    <x v="0"/>
    <x v="4"/>
  </r>
  <r>
    <s v="TFS3C72"/>
    <s v="60645800105143738"/>
    <s v="05/06/2025 09:30:56"/>
    <s v="00271"/>
    <s v="HEDER OLIVEIRA SANTANA"/>
    <x v="9"/>
    <s v="Automóvel"/>
    <s v="ARGO"/>
    <s v="FIAT"/>
    <s v="41875311"/>
    <s v="POSTO SABOR DA TERRA"/>
    <s v="INDIARA"/>
    <s v="GO"/>
    <s v="ETANOL COMUM"/>
    <n v="374"/>
    <n v="8.85"/>
    <s v=" Km/L"/>
    <n v="9192"/>
    <n v="42.24"/>
    <n v="4.29"/>
    <n v="181.21"/>
    <s v="50634205"/>
    <s v="Planejamento Operaci"/>
    <s v="Planejamento Operaci"/>
    <s v="Operacional"/>
    <m/>
    <d v="2025-06-05T00:00:00"/>
    <x v="2"/>
    <x v="0"/>
    <x v="4"/>
  </r>
  <r>
    <s v="TFE6B22"/>
    <s v="60645800105143762"/>
    <s v="05/06/2025 11:30:13"/>
    <s v="03608"/>
    <s v="WEIDER DA SILVA RODRIGUES"/>
    <x v="1"/>
    <s v="Automóvel"/>
    <s v="ARGO"/>
    <s v="FIAT"/>
    <s v="87185801"/>
    <s v="POSTO SAO JOAO BATISTA"/>
    <s v="APARECIDA DE GOIANIA"/>
    <s v="GO"/>
    <s v="ETANOL COMUM"/>
    <n v="401"/>
    <n v="10.25"/>
    <s v=" Km/L"/>
    <n v="3050"/>
    <n v="39.119999999999997"/>
    <n v="4.79"/>
    <n v="187.38"/>
    <s v="0"/>
    <s v="Planejamento Operaci"/>
    <s v="Planejamento Operaci"/>
    <s v="Operacional"/>
    <m/>
    <d v="2025-06-05T00:00:00"/>
    <x v="2"/>
    <x v="0"/>
    <x v="1"/>
  </r>
  <r>
    <s v="TFI3B19"/>
    <s v="60645800105143690"/>
    <s v="05/06/2025 14:20:06"/>
    <s v="09697"/>
    <s v="HUILDSON ROSA BARBOSA"/>
    <x v="4"/>
    <s v="Automóvel"/>
    <s v="ARGO"/>
    <s v="FIAT"/>
    <s v="45364511"/>
    <s v="AUTO POSTO CERRADO 4"/>
    <s v="ITUMBIARA"/>
    <s v="GO"/>
    <s v="ETANOL COMUM"/>
    <n v="488"/>
    <n v="11.76"/>
    <s v=" Km/L"/>
    <n v="1448"/>
    <n v="41.51"/>
    <n v="3.99"/>
    <n v="165.62"/>
    <s v="340950"/>
    <s v="Planejamento Operaci"/>
    <s v="Planejamento Operaci"/>
    <s v="Operacional"/>
    <m/>
    <d v="2025-06-05T00:00:00"/>
    <x v="2"/>
    <x v="0"/>
    <x v="0"/>
  </r>
  <r>
    <s v="TFP9I32"/>
    <s v="60645800105143819"/>
    <s v="05/06/2025 15:41:22"/>
    <s v="33861"/>
    <s v="FERNANDO DOS REIS GONÇALVES"/>
    <x v="7"/>
    <s v="Automóvel"/>
    <s v="ARGO"/>
    <s v="FIAT"/>
    <s v="45307105"/>
    <s v="POSTO GIRASSOL"/>
    <s v="ITUMBIARA"/>
    <s v="GO"/>
    <s v="ETANOL COMUM"/>
    <n v="408"/>
    <n v="9.6999999999999993"/>
    <s v=" Km/L"/>
    <n v="4900"/>
    <n v="42.06"/>
    <n v="4.29"/>
    <n v="180.44"/>
    <s v="506563"/>
    <s v="Planejamento Operaci"/>
    <s v="Planejamento Operaci"/>
    <s v="Operacional"/>
    <m/>
    <d v="2025-06-05T00:00:00"/>
    <x v="2"/>
    <x v="0"/>
    <x v="4"/>
  </r>
  <r>
    <s v="TFX7J72"/>
    <s v="60645800105143754"/>
    <s v="05/06/2025 15:42:38"/>
    <s v="03126"/>
    <s v="PEDRO PAULO SILVA SANTOS"/>
    <x v="11"/>
    <s v="Automóvel"/>
    <s v="ARGO"/>
    <s v="FIAT"/>
    <s v="46286315"/>
    <s v="POSTO CENTRAL"/>
    <s v="BOM JESUS"/>
    <s v="GO"/>
    <s v="ETANOL COMUM"/>
    <n v="314"/>
    <n v="8.9499999999999993"/>
    <s v=" Km/L"/>
    <n v="6891"/>
    <n v="35.1"/>
    <n v="4.46"/>
    <n v="156.55000000000001"/>
    <s v="0"/>
    <s v="Planejamento Operaci"/>
    <s v="Planejamento Operaci"/>
    <s v="Operacional"/>
    <m/>
    <d v="2025-06-05T00:00:00"/>
    <x v="2"/>
    <x v="0"/>
    <x v="4"/>
  </r>
  <r>
    <s v="TFP3B22"/>
    <s v="60645800105143720"/>
    <s v="05/06/2025 16:59:42"/>
    <s v="02769"/>
    <s v="ANDRE LUIS PAULINO"/>
    <x v="6"/>
    <s v="Automóvel"/>
    <s v="ARGO"/>
    <s v="FIAT"/>
    <s v="64191102"/>
    <s v="AUTO POSTO PIRETT"/>
    <s v="GOIATUBA"/>
    <s v="GO"/>
    <s v="ETANOL COMUM"/>
    <n v="410"/>
    <n v="11.02"/>
    <s v=" Km/L"/>
    <n v="10524"/>
    <n v="37.200000000000003"/>
    <n v="4.49"/>
    <n v="167.03"/>
    <s v="1"/>
    <s v="Planejamento Operaci"/>
    <s v="Planejamento Operaci"/>
    <s v="Operacional"/>
    <m/>
    <d v="2025-06-05T00:00:00"/>
    <x v="2"/>
    <x v="0"/>
    <x v="4"/>
  </r>
  <r>
    <s v="TFW2H32"/>
    <s v="60645800105143835"/>
    <s v="05/06/2025 17:09:17"/>
    <s v="99638"/>
    <s v="LAFAIETE DE SOUZA SANTOS"/>
    <x v="10"/>
    <s v="Automóvel"/>
    <s v="ARGO"/>
    <s v="FIAT"/>
    <s v="26466212"/>
    <s v="AUTO POSTO GLOBAL AR"/>
    <s v="GOIANIA"/>
    <s v="GO"/>
    <s v="ETANOL COMUM"/>
    <n v="375"/>
    <n v="10.5"/>
    <s v=" Km/L"/>
    <n v="952"/>
    <n v="35.700000000000003"/>
    <n v="4.8410000000000002"/>
    <n v="172.83"/>
    <s v="50661686"/>
    <s v="Planejamento Operaci"/>
    <s v="Planejamento Operaci"/>
    <s v="Operacional"/>
    <m/>
    <d v="2025-06-05T00:00:00"/>
    <x v="2"/>
    <x v="0"/>
    <x v="3"/>
  </r>
  <r>
    <s v="TGL4J09"/>
    <s v="60645800105143360"/>
    <s v="05/06/2025 18:14:39"/>
    <s v="40379"/>
    <s v="JESTER LUCAS GOUVEIA SANTOS"/>
    <x v="17"/>
    <s v="Automóvel"/>
    <s v="ARGO"/>
    <s v="FIAT"/>
    <s v="26466212"/>
    <s v="AUTO POSTO GLOBAL AR"/>
    <s v="GOIANIA"/>
    <s v="GO"/>
    <s v="ETANOL COMUM"/>
    <n v="378"/>
    <n v="10.31"/>
    <s v=" Km/L"/>
    <n v="4109"/>
    <n v="36.65"/>
    <n v="4.84"/>
    <n v="177.39"/>
    <s v="50665629"/>
    <s v="Planejamento Operaci"/>
    <s v="Planejamento Operaci"/>
    <s v="Operacional"/>
    <m/>
    <d v="2025-06-05T00:00:00"/>
    <x v="2"/>
    <x v="0"/>
    <x v="1"/>
  </r>
  <r>
    <s v="TFS3C72"/>
    <s v="60645800105143738"/>
    <s v="06/06/2025 06:18:48"/>
    <s v="00271"/>
    <s v="HEDER OLIVEIRA SANTANA"/>
    <x v="9"/>
    <s v="Automóvel"/>
    <s v="ARGO"/>
    <s v="FIAT"/>
    <s v="94277205"/>
    <s v="POSTO ESTRELA DO SUL"/>
    <s v="ACREUNA"/>
    <s v="GO"/>
    <s v="ETANOL COMUM"/>
    <n v="399"/>
    <n v="9.92"/>
    <s v=" Km/L"/>
    <n v="9591"/>
    <n v="40.24"/>
    <n v="4.1500000000000004"/>
    <n v="167"/>
    <s v="42368"/>
    <s v="Planejamento Operaci"/>
    <s v="Planejamento Operaci"/>
    <s v="Operacional"/>
    <m/>
    <d v="2025-06-06T00:00:00"/>
    <x v="2"/>
    <x v="0"/>
    <x v="4"/>
  </r>
  <r>
    <s v="TFI3B19"/>
    <s v="60645800105143690"/>
    <s v="06/06/2025 07:46:07"/>
    <s v="09697"/>
    <s v="HUILDSON ROSA BARBOSA"/>
    <x v="4"/>
    <s v="Automóvel"/>
    <s v="ARGO"/>
    <s v="FIAT"/>
    <s v="31829913"/>
    <s v="POSTO VILA RICA INDEPENDENCIA"/>
    <s v="GOIANIA"/>
    <s v="GO"/>
    <s v="ETANOL COMUM"/>
    <n v="440"/>
    <n v="11.5"/>
    <s v=" Km/L"/>
    <n v="1888"/>
    <n v="38.270000000000003"/>
    <n v="4.84"/>
    <n v="185.23"/>
    <s v="0"/>
    <s v="Planejamento Operaci"/>
    <s v="Planejamento Operaci"/>
    <s v="Operacional"/>
    <m/>
    <d v="2025-06-06T00:00:00"/>
    <x v="2"/>
    <x v="0"/>
    <x v="0"/>
  </r>
  <r>
    <s v="TFF5D72"/>
    <s v="60645800105143780"/>
    <s v="06/06/2025 07:55:17"/>
    <s v="26270"/>
    <s v="CRISTIANO TORRES WARDIL"/>
    <x v="2"/>
    <s v="Automóvel"/>
    <s v="ARGO"/>
    <s v="FIAT"/>
    <s v="92267803"/>
    <s v="POSTO XANDAO"/>
    <s v="GOIANIA"/>
    <s v="GO"/>
    <s v="ETANOL COMUM"/>
    <n v="302"/>
    <n v="7.91"/>
    <s v=" Km/L"/>
    <n v="1145"/>
    <n v="38.17"/>
    <n v="4.49"/>
    <n v="171.38"/>
    <s v="1"/>
    <s v="Planejamento Operaci"/>
    <s v="Planejamento Operaci"/>
    <s v="Operacional"/>
    <m/>
    <d v="2025-06-06T00:00:00"/>
    <x v="2"/>
    <x v="0"/>
    <x v="0"/>
  </r>
  <r>
    <s v="TFX7J72"/>
    <s v="60645800105143754"/>
    <s v="06/06/2025 14:25:32"/>
    <s v="03126"/>
    <s v="PEDRO PAULO SILVA SANTOS"/>
    <x v="11"/>
    <s v="Automóvel"/>
    <s v="ARGO"/>
    <s v="FIAT"/>
    <s v="46286315"/>
    <s v="POSTO CENTRAL"/>
    <s v="BOM JESUS"/>
    <s v="GO"/>
    <s v="ETANOL COMUM"/>
    <n v="310"/>
    <n v="7.99"/>
    <s v=" Km/L"/>
    <n v="7201"/>
    <n v="38.79"/>
    <n v="4.4610000000000003"/>
    <n v="173.03"/>
    <s v="1"/>
    <s v="Planejamento Operaci"/>
    <s v="Planejamento Operaci"/>
    <s v="Operacional"/>
    <m/>
    <d v="2025-06-06T00:00:00"/>
    <x v="2"/>
    <x v="0"/>
    <x v="4"/>
  </r>
  <r>
    <s v="TFS3C72"/>
    <s v="60645800105143738"/>
    <s v="06/06/2025 15:34:13"/>
    <s v="00271"/>
    <s v="HEDER OLIVEIRA SANTANA"/>
    <x v="9"/>
    <s v="Automóvel"/>
    <s v="ARGO"/>
    <s v="FIAT"/>
    <s v="45308900"/>
    <s v="POSTO LUPATINI"/>
    <s v="SANTO ANTONIO DA BARRA"/>
    <s v="GO"/>
    <s v="ETANOL COMUM"/>
    <n v="358"/>
    <n v="8.8699999999999992"/>
    <s v=" Km/L"/>
    <n v="9949"/>
    <n v="40.36"/>
    <n v="4.29"/>
    <n v="173.14"/>
    <s v="0"/>
    <s v="Planejamento Operaci"/>
    <s v="Planejamento Operaci"/>
    <s v="Operacional"/>
    <m/>
    <d v="2025-06-06T00:00:00"/>
    <x v="2"/>
    <x v="0"/>
    <x v="4"/>
  </r>
  <r>
    <s v="TFP3B22"/>
    <s v="60645800105143720"/>
    <s v="06/06/2025 16:16:05"/>
    <s v="02769"/>
    <s v="ANDRE LUIS PAULINO"/>
    <x v="6"/>
    <s v="Automóvel"/>
    <s v="ARGO"/>
    <s v="FIAT"/>
    <s v="46286315"/>
    <s v="POSTO CENTRAL"/>
    <s v="BOM JESUS"/>
    <s v="GO"/>
    <s v="ETANOL COMUM"/>
    <n v="341"/>
    <n v="9.1999999999999993"/>
    <s v=" Km/L"/>
    <n v="10865"/>
    <n v="37.049999999999997"/>
    <n v="4.46"/>
    <n v="165.25"/>
    <s v="1"/>
    <s v="Planejamento Operaci"/>
    <s v="Planejamento Operaci"/>
    <s v="Operacional"/>
    <m/>
    <d v="2025-06-06T00:00:00"/>
    <x v="2"/>
    <x v="0"/>
    <x v="4"/>
  </r>
  <r>
    <s v="TFR8B59"/>
    <s v="60645800105143681"/>
    <s v="06/06/2025 17:27:06"/>
    <s v="92635"/>
    <s v="ADENILDO BARBOSA DUTRA"/>
    <x v="8"/>
    <s v="Automóvel"/>
    <s v="ARGO"/>
    <s v="FIAT"/>
    <s v="31812600"/>
    <s v="POSTO NOVA AMERICA"/>
    <s v="GOIANIA"/>
    <s v="GO"/>
    <s v="ETANOL COMUM"/>
    <n v="270"/>
    <n v="6.55"/>
    <s v=" Km/L"/>
    <n v="3483"/>
    <n v="41.19"/>
    <n v="4.6900000000000004"/>
    <n v="193.18"/>
    <s v="60662766"/>
    <s v="Planejamento Operaci"/>
    <s v="Planejamento Operaci"/>
    <s v="Operacional"/>
    <m/>
    <d v="2025-06-06T00:00:00"/>
    <x v="2"/>
    <x v="0"/>
    <x v="5"/>
  </r>
  <r>
    <s v="TFX7J72"/>
    <s v="60645800105143754"/>
    <s v="06/06/2025 18:34:29"/>
    <s v="03126"/>
    <s v="PEDRO PAULO SILVA SANTOS"/>
    <x v="11"/>
    <s v="Automóvel"/>
    <s v="ARGO"/>
    <s v="FIAT"/>
    <s v="41826312"/>
    <s v="AUTO POSTO JACARE"/>
    <s v="ACREUNA"/>
    <s v="GO"/>
    <s v="ETANOL COMUM"/>
    <n v="234"/>
    <n v="8.85"/>
    <s v=" Km/L"/>
    <n v="7435"/>
    <n v="26.45"/>
    <n v="4.1900000000000004"/>
    <n v="110.83"/>
    <s v="60666714"/>
    <s v="Planejamento Operaci"/>
    <s v="Planejamento Operaci"/>
    <s v="Operacional"/>
    <m/>
    <d v="2025-06-06T00:00:00"/>
    <x v="2"/>
    <x v="0"/>
    <x v="4"/>
  </r>
  <r>
    <s v="TFP3B22"/>
    <s v="60645800105143720"/>
    <s v="09/06/2025 11:51:49"/>
    <s v="02769"/>
    <s v="ANDRE LUIS PAULINO"/>
    <x v="6"/>
    <s v="Automóvel"/>
    <s v="ARGO"/>
    <s v="FIAT"/>
    <s v="41826312"/>
    <s v="AUTO POSTO JACARE"/>
    <s v="ACREUNA"/>
    <s v="GO"/>
    <s v="ETANOL COMUM"/>
    <n v="402"/>
    <n v="10.56"/>
    <s v=" Km/L"/>
    <n v="11267"/>
    <n v="38.07"/>
    <n v="4.1399999999999997"/>
    <n v="157.61000000000001"/>
    <s v="90642590"/>
    <s v="Planejamento Operaci"/>
    <s v="Planejamento Operaci"/>
    <s v="Operacional"/>
    <m/>
    <d v="2025-06-09T00:00:00"/>
    <x v="2"/>
    <x v="0"/>
    <x v="4"/>
  </r>
  <r>
    <s v="TFX7J72"/>
    <s v="60645800105143754"/>
    <s v="09/06/2025 12:24:59"/>
    <s v="03126"/>
    <s v="PEDRO PAULO SILVA SANTOS"/>
    <x v="11"/>
    <s v="Automóvel"/>
    <s v="ARGO"/>
    <s v="FIAT"/>
    <s v="13335016"/>
    <s v="POSTO TREVO"/>
    <s v="RIO VERDE"/>
    <s v="GO"/>
    <s v="ETANOL COMUM"/>
    <n v="174"/>
    <n v="6.29"/>
    <s v=" Km/L"/>
    <n v="7609"/>
    <n v="27.67"/>
    <n v="4.2910000000000004"/>
    <n v="118.73"/>
    <s v="90644658"/>
    <s v="Planejamento Operaci"/>
    <s v="Planejamento Operaci"/>
    <s v="Operacional"/>
    <m/>
    <d v="2025-06-09T00:00:00"/>
    <x v="2"/>
    <x v="0"/>
    <x v="4"/>
  </r>
  <r>
    <s v="TFW2H32"/>
    <s v="60645800105143835"/>
    <s v="09/06/2025 16:57:44"/>
    <s v="99638"/>
    <s v="LAFAIETE DE SOUZA SANTOS"/>
    <x v="10"/>
    <s v="Automóvel"/>
    <s v="ARGO"/>
    <s v="FIAT"/>
    <s v="31847712"/>
    <s v="POSTO BOA VIAGEM"/>
    <s v="GOIANIA"/>
    <s v="GO"/>
    <s v="ETANOL COMUM"/>
    <n v="338"/>
    <n v="9.92"/>
    <s v=" Km/L"/>
    <n v="1290"/>
    <n v="34.06"/>
    <n v="4.3899999999999997"/>
    <n v="149.54"/>
    <s v="0"/>
    <s v="Planejamento Operaci"/>
    <s v="Planejamento Operaci"/>
    <s v="Operacional"/>
    <m/>
    <d v="2025-06-09T00:00:00"/>
    <x v="2"/>
    <x v="0"/>
    <x v="3"/>
  </r>
  <r>
    <s v="TFP3B22"/>
    <s v="60645800105143720"/>
    <s v="09/06/2025 17:39:26"/>
    <s v="02769"/>
    <s v="ANDRE LUIS PAULINO"/>
    <x v="6"/>
    <s v="Automóvel"/>
    <s v="ARGO"/>
    <s v="FIAT"/>
    <s v="92280303"/>
    <s v="AUTO POSTO PORTEIRAO"/>
    <s v="PORTEIRAO"/>
    <s v="GO"/>
    <s v="ETANOL COMUM"/>
    <n v="333"/>
    <n v="9.7899999999999991"/>
    <s v=" Km/L"/>
    <n v="11600"/>
    <n v="34.020000000000003"/>
    <n v="4.4000000000000004"/>
    <n v="149.68"/>
    <s v="0"/>
    <s v="Planejamento Operaci"/>
    <s v="Planejamento Operaci"/>
    <s v="Operacional"/>
    <m/>
    <d v="2025-06-09T00:00:00"/>
    <x v="2"/>
    <x v="0"/>
    <x v="4"/>
  </r>
  <r>
    <s v="TFP9I32"/>
    <s v="60645800105143819"/>
    <s v="09/06/2025 22:07:18"/>
    <s v="33861"/>
    <s v="FERNANDO DOS REIS GONÇALVES"/>
    <x v="7"/>
    <s v="Automóvel"/>
    <s v="ARGO"/>
    <s v="FIAT"/>
    <s v="31803903"/>
    <s v="BOM SUCESSO AUTO POSTO  24 HS"/>
    <s v="GOIANIA"/>
    <s v="GO"/>
    <s v="ETANOL COMUM"/>
    <n v="403"/>
    <n v="9.68"/>
    <s v=" Km/L"/>
    <n v="5303"/>
    <n v="41.63"/>
    <n v="5.14"/>
    <n v="213.98"/>
    <s v="0"/>
    <s v="Planejamento Operaci"/>
    <s v="Planejamento Operaci"/>
    <s v="Operacional"/>
    <m/>
    <d v="2025-06-09T00:00:00"/>
    <x v="2"/>
    <x v="0"/>
    <x v="4"/>
  </r>
  <r>
    <s v="TFY2H52"/>
    <s v="60645800105143790"/>
    <s v="09/06/2025 22:23:34"/>
    <s v="49396"/>
    <s v="JOAO JOSE MULATINHO DE MEDEIROS CORREIA"/>
    <x v="13"/>
    <s v="Automóvel"/>
    <s v="ARGO"/>
    <s v="FIAT"/>
    <s v="36603412"/>
    <s v="POSTO DO RATINHO"/>
    <s v="GOIANIA"/>
    <s v="GO"/>
    <s v="ETANOL COMUM"/>
    <n v="267"/>
    <n v="7.04"/>
    <s v=" Km/L"/>
    <n v="2474"/>
    <n v="37.92"/>
    <n v="5.24"/>
    <n v="198.7"/>
    <s v="1"/>
    <s v="Planejamento Operaci"/>
    <s v="Planejamento Operaci"/>
    <s v="Operacional"/>
    <m/>
    <d v="2025-06-09T00:00:00"/>
    <x v="2"/>
    <x v="0"/>
    <x v="3"/>
  </r>
  <r>
    <s v="TFS3C72"/>
    <s v="60645800105143738"/>
    <s v="10/06/2025 08:34:27"/>
    <s v="00271"/>
    <s v="HEDER OLIVEIRA SANTANA"/>
    <x v="9"/>
    <s v="Automóvel"/>
    <s v="ARGO"/>
    <s v="FIAT"/>
    <s v="94277205"/>
    <s v="POSTO ESTRELA DO SUL"/>
    <s v="ACREUNA"/>
    <s v="GO"/>
    <s v="ETANOL COMUM"/>
    <n v="286"/>
    <n v="8.07"/>
    <s v=" Km/L"/>
    <n v="10235"/>
    <n v="35.42"/>
    <n v="4.1500000000000004"/>
    <n v="147.01"/>
    <s v="43227"/>
    <s v="Planejamento Operaci"/>
    <s v="Planejamento Operaci"/>
    <s v="Operacional"/>
    <m/>
    <d v="2025-06-10T00:00:00"/>
    <x v="2"/>
    <x v="0"/>
    <x v="4"/>
  </r>
  <r>
    <s v="TFI3B19"/>
    <s v="60645800105143690"/>
    <s v="10/06/2025 12:17:51"/>
    <s v="26126"/>
    <s v="MARIVALDO GONÇALVES"/>
    <x v="4"/>
    <s v="Automóvel"/>
    <s v="ARGO"/>
    <s v="FIAT"/>
    <s v="81889412"/>
    <s v="POSTO ZERO UM"/>
    <s v="RIO VERDE"/>
    <s v="GO"/>
    <s v="ETANOL COMUM"/>
    <n v="330"/>
    <n v="10.85"/>
    <s v=" Km/L"/>
    <n v="2218"/>
    <n v="30.42"/>
    <n v="3.99"/>
    <n v="121.37"/>
    <s v="1"/>
    <s v="Planejamento Operaci"/>
    <s v="Planejamento Operaci"/>
    <s v="Operacional"/>
    <m/>
    <d v="2025-06-10T00:00:00"/>
    <x v="2"/>
    <x v="0"/>
    <x v="0"/>
  </r>
  <r>
    <s v="TFW2H32"/>
    <s v="60645800105143835"/>
    <s v="10/06/2025 12:43:44"/>
    <s v="99638"/>
    <s v="LAFAIETE DE SOUZA SANTOS"/>
    <x v="10"/>
    <s v="Automóvel"/>
    <s v="ARGO"/>
    <s v="FIAT"/>
    <s v="13308211"/>
    <s v="P. BANDEIRANTES"/>
    <s v="RIO VERDE"/>
    <s v="GO"/>
    <s v="ETANOL COMUM"/>
    <n v="387"/>
    <n v="8.83"/>
    <s v=" Km/L"/>
    <n v="1677"/>
    <n v="43.83"/>
    <n v="4.3899999999999997"/>
    <n v="192.41"/>
    <s v="100645"/>
    <s v="Planejamento Operaci"/>
    <s v="Planejamento Operaci"/>
    <s v="Operacional"/>
    <m/>
    <d v="2025-06-10T00:00:00"/>
    <x v="2"/>
    <x v="0"/>
    <x v="3"/>
  </r>
  <r>
    <s v="TGL4J09"/>
    <s v="60645800105143360"/>
    <s v="10/06/2025 12:48:05"/>
    <s v="40379"/>
    <s v="JESTER LUCAS GOUVEIA SANTOS"/>
    <x v="17"/>
    <s v="Automóvel"/>
    <s v="ARGO"/>
    <s v="FIAT"/>
    <s v="13308211"/>
    <s v="P. BANDEIRANTES"/>
    <s v="RIO VERDE"/>
    <s v="GO"/>
    <s v="ETANOL COMUM"/>
    <n v="381"/>
    <n v="9.85"/>
    <s v=" Km/L"/>
    <n v="4490"/>
    <n v="38.69"/>
    <n v="4.4710000000000001"/>
    <n v="173"/>
    <s v="100645"/>
    <s v="Planejamento Operaci"/>
    <s v="Planejamento Operaci"/>
    <s v="Operacional"/>
    <m/>
    <d v="2025-06-10T00:00:00"/>
    <x v="2"/>
    <x v="0"/>
    <x v="1"/>
  </r>
  <r>
    <s v="TFP3B22"/>
    <s v="60645800105143720"/>
    <s v="10/06/2025 15:46:27"/>
    <s v="02769"/>
    <s v="ANDRE LUIS PAULINO"/>
    <x v="6"/>
    <s v="Automóvel"/>
    <s v="ARGO"/>
    <s v="FIAT"/>
    <s v="81889412"/>
    <s v="POSTO ZERO UM"/>
    <s v="RIO VERDE"/>
    <s v="GO"/>
    <s v="ETANOL COMUM"/>
    <n v="330"/>
    <n v="10.18"/>
    <s v=" Km/L"/>
    <n v="11930"/>
    <n v="32.43"/>
    <n v="3.99"/>
    <n v="129.38999999999999"/>
    <s v="2"/>
    <s v="Planejamento Operaci"/>
    <s v="Planejamento Operaci"/>
    <s v="Operacional"/>
    <m/>
    <d v="2025-06-10T00:00:00"/>
    <x v="2"/>
    <x v="0"/>
    <x v="4"/>
  </r>
  <r>
    <s v="TFS3C72"/>
    <s v="60645800105143738"/>
    <s v="10/06/2025 16:12:11"/>
    <s v="00271"/>
    <s v="HEDER OLIVEIRA SANTANA"/>
    <x v="9"/>
    <s v="Automóvel"/>
    <s v="ARGO"/>
    <s v="FIAT"/>
    <s v="45308900"/>
    <s v="POSTO LUPATINI"/>
    <s v="SANTO ANTONIO DA BARRA"/>
    <s v="GO"/>
    <s v="ETANOL COMUM"/>
    <n v="326"/>
    <n v="9.32"/>
    <s v=" Km/L"/>
    <n v="10561"/>
    <n v="34.97"/>
    <n v="4.29"/>
    <n v="150.02000000000001"/>
    <s v="0"/>
    <s v="Planejamento Operaci"/>
    <s v="Planejamento Operaci"/>
    <s v="Operacional"/>
    <m/>
    <d v="2025-06-10T00:00:00"/>
    <x v="2"/>
    <x v="0"/>
    <x v="4"/>
  </r>
  <r>
    <s v="TFX8A49"/>
    <s v="60645800105143673"/>
    <s v="10/06/2025 18:45:24"/>
    <s v="70882"/>
    <s v="EDUARDO DE SOUSA PIMENTEL"/>
    <x v="12"/>
    <s v="Automóvel"/>
    <s v="ARGO"/>
    <s v="FIAT"/>
    <s v="92267803"/>
    <s v="POSTO XANDAO"/>
    <s v="GOIANIA"/>
    <s v="GO"/>
    <s v="ETANOL COMUM"/>
    <n v="254"/>
    <n v="7.47"/>
    <s v=" Km/L"/>
    <n v="1579"/>
    <n v="34.01"/>
    <n v="4.49"/>
    <n v="152.69999999999999"/>
    <s v="0"/>
    <s v="Planejamento Operaci"/>
    <s v="Planejamento Operaci"/>
    <s v="Operacional"/>
    <m/>
    <d v="2025-06-10T00:00:00"/>
    <x v="2"/>
    <x v="0"/>
    <x v="0"/>
  </r>
  <r>
    <s v="TFW2H32"/>
    <s v="60645800105143835"/>
    <s v="11/06/2025 07:23:22"/>
    <s v="99638"/>
    <s v="LAFAIETE DE SOUZA SANTOS"/>
    <x v="10"/>
    <s v="Automóvel"/>
    <s v="ARGO"/>
    <s v="FIAT"/>
    <s v="36639216"/>
    <s v="POSTO ALDEIA"/>
    <s v="GOIANIA"/>
    <s v="GO"/>
    <s v="ETANOL COMUM"/>
    <n v="350"/>
    <n v="11.02"/>
    <s v=" Km/L"/>
    <n v="2027"/>
    <n v="31.77"/>
    <n v="4.3899999999999997"/>
    <n v="139.47999999999999"/>
    <s v="0"/>
    <s v="Planejamento Operaci"/>
    <s v="Planejamento Operaci"/>
    <s v="Operacional"/>
    <m/>
    <d v="2025-06-11T00:00:00"/>
    <x v="2"/>
    <x v="0"/>
    <x v="3"/>
  </r>
  <r>
    <s v="TFF6I82"/>
    <s v="60645800105143800"/>
    <s v="11/06/2025 08:27:29"/>
    <s v="05918"/>
    <s v="GISELIA AGUIAR DA ROCHA"/>
    <x v="3"/>
    <s v="Automóvel"/>
    <s v="ARGO"/>
    <s v="FIAT"/>
    <s v="53081700"/>
    <s v="POSTO Z   Z SANTA MA"/>
    <s v="GUAPO"/>
    <s v="GO"/>
    <s v="ETANOL COMUM"/>
    <n v="361.44300000000004"/>
    <n v="12.66"/>
    <s v=" Km/L"/>
    <n v="2003"/>
    <n v="28.55"/>
    <n v="3.9710000000000001"/>
    <n v="113.36"/>
    <s v="0"/>
    <s v="Planejamento Operaci"/>
    <s v="Planejamento Operaci"/>
    <s v="Operacional"/>
    <m/>
    <d v="2025-06-11T00:00:00"/>
    <x v="2"/>
    <x v="0"/>
    <x v="2"/>
  </r>
  <r>
    <s v="TGL4J09"/>
    <s v="60645800105143360"/>
    <s v="11/06/2025 10:03:31"/>
    <s v="40379"/>
    <s v="JESTER LUCAS GOUVEIA SANTOS"/>
    <x v="17"/>
    <s v="Automóvel"/>
    <s v="ARGO"/>
    <s v="FIAT"/>
    <s v="94277205"/>
    <s v="POSTO ESTRELA DO SUL"/>
    <s v="ACREUNA"/>
    <s v="GO"/>
    <s v="ETANOL COMUM"/>
    <n v="445"/>
    <n v="11.06"/>
    <s v=" Km/L"/>
    <n v="4935"/>
    <n v="40.24"/>
    <n v="4.1500000000000004"/>
    <n v="167"/>
    <s v="43497"/>
    <s v="Planejamento Operaci"/>
    <s v="Planejamento Operaci"/>
    <s v="Operacional"/>
    <m/>
    <d v="2025-06-11T00:00:00"/>
    <x v="2"/>
    <x v="0"/>
    <x v="1"/>
  </r>
  <r>
    <s v="TFY3C02"/>
    <s v="60645800105143770"/>
    <s v="11/06/2025 10:51:00"/>
    <s v="37473"/>
    <s v="OTHON SIQUEIRA DE ALMEIDA"/>
    <x v="14"/>
    <s v="Automóvel"/>
    <s v="ARGO"/>
    <s v="FIAT"/>
    <s v="87183400"/>
    <s v="MARAJO GUAPO"/>
    <s v="GUAPO"/>
    <s v="GO"/>
    <s v="ETANOL COMUM"/>
    <n v="303"/>
    <n v="7.87"/>
    <s v=" Km/L"/>
    <n v="3049"/>
    <n v="38.520000000000003"/>
    <n v="4.29"/>
    <n v="165.25"/>
    <s v="0"/>
    <s v="Planejamento Operaci"/>
    <s v="Planejamento Operaci"/>
    <s v="Operacional"/>
    <m/>
    <d v="2025-06-11T00:00:00"/>
    <x v="2"/>
    <x v="0"/>
    <x v="0"/>
  </r>
  <r>
    <s v="TFS3C72"/>
    <s v="60645800105143738"/>
    <s v="11/06/2025 13:33:08"/>
    <s v="00271"/>
    <s v="HEDER OLIVEIRA SANTANA"/>
    <x v="9"/>
    <s v="Automóvel"/>
    <s v="ARGO"/>
    <s v="FIAT"/>
    <s v="69459415"/>
    <s v="PADDOCK CEZARINA"/>
    <s v="CEZARINA"/>
    <s v="GO"/>
    <s v="ETANOL COMUM"/>
    <n v="338"/>
    <n v="7.92"/>
    <s v=" Km/L"/>
    <n v="10899"/>
    <n v="42.65"/>
    <n v="4.3899999999999997"/>
    <n v="187.23"/>
    <s v="287690"/>
    <s v="Planejamento Operaci"/>
    <s v="Planejamento Operaci"/>
    <s v="Operacional"/>
    <m/>
    <d v="2025-06-11T00:00:00"/>
    <x v="2"/>
    <x v="0"/>
    <x v="4"/>
  </r>
  <r>
    <s v="TFX8A49"/>
    <s v="60645800105143673"/>
    <s v="11/06/2025 15:24:20"/>
    <s v="09697"/>
    <s v="HUILDSON ROSA BARBOSA"/>
    <x v="12"/>
    <s v="Automóvel"/>
    <s v="ARGO"/>
    <s v="FIAT"/>
    <s v="26406711"/>
    <s v="POSTO ZANDONADI"/>
    <s v="GUAPO"/>
    <s v="GO"/>
    <s v="ETANOL ADITIVADO"/>
    <n v="434"/>
    <n v="11.16"/>
    <s v=" Km/L"/>
    <n v="2013"/>
    <n v="38.89"/>
    <n v="4.6900000000000004"/>
    <n v="182.39"/>
    <s v="1"/>
    <s v="Planejamento Operaci"/>
    <s v="Planejamento Operaci"/>
    <s v="Operacional"/>
    <m/>
    <d v="2025-06-11T00:00:00"/>
    <x v="2"/>
    <x v="0"/>
    <x v="0"/>
  </r>
  <r>
    <s v="TFP3B22"/>
    <s v="60645800105143720"/>
    <s v="11/06/2025 16:48:23"/>
    <s v="02769"/>
    <s v="ANDRE LUIS PAULINO"/>
    <x v="6"/>
    <s v="Automóvel"/>
    <s v="ARGO"/>
    <s v="FIAT"/>
    <s v="46286315"/>
    <s v="POSTO CENTRAL"/>
    <s v="BOM JESUS"/>
    <s v="GO"/>
    <s v="ETANOL COMUM"/>
    <n v="284"/>
    <n v="8.16"/>
    <s v=" Km/L"/>
    <n v="12214"/>
    <n v="34.799999999999997"/>
    <n v="4.46"/>
    <n v="155.21"/>
    <s v="0"/>
    <s v="Planejamento Operaci"/>
    <s v="Planejamento Operaci"/>
    <s v="Operacional"/>
    <m/>
    <d v="2025-06-11T00:00:00"/>
    <x v="2"/>
    <x v="0"/>
    <x v="4"/>
  </r>
  <r>
    <s v="TFW2H32"/>
    <s v="60645800105143835"/>
    <s v="11/06/2025 17:13:21"/>
    <s v="99638"/>
    <s v="LAFAIETE DE SOUZA SANTOS"/>
    <x v="10"/>
    <s v="Automóvel"/>
    <s v="ARGO"/>
    <s v="FIAT"/>
    <s v="53016704"/>
    <s v="POSTO GATO PRETO"/>
    <s v="GOIANIA"/>
    <s v="GO"/>
    <s v="ETANOL COMUM"/>
    <n v="226"/>
    <n v="8.57"/>
    <s v=" Km/L"/>
    <n v="2253"/>
    <n v="26.36"/>
    <n v="4.4400000000000004"/>
    <n v="117.04"/>
    <s v="1"/>
    <s v="Planejamento Operaci"/>
    <s v="Planejamento Operaci"/>
    <s v="Operacional"/>
    <m/>
    <d v="2025-06-11T00:00:00"/>
    <x v="2"/>
    <x v="0"/>
    <x v="3"/>
  </r>
  <r>
    <s v="TFY3C02"/>
    <s v="60645800105143770"/>
    <s v="11/06/2025 17:27:57"/>
    <s v="37473"/>
    <s v="OTHON SIQUEIRA DE ALMEIDA"/>
    <x v="14"/>
    <s v="Automóvel"/>
    <s v="ARGO"/>
    <s v="FIAT"/>
    <s v="36635102"/>
    <s v="AUTO POSTO J R"/>
    <s v="GOIANIA"/>
    <s v="GO"/>
    <s v="ETANOL COMUM"/>
    <n v="437"/>
    <n v="11.03"/>
    <s v=" Km/L"/>
    <n v="3486"/>
    <n v="39.61"/>
    <n v="4.45"/>
    <n v="176.26"/>
    <s v="0"/>
    <s v="Planejamento Operaci"/>
    <s v="Planejamento Operaci"/>
    <s v="Operacional"/>
    <m/>
    <d v="2025-06-11T00:00:00"/>
    <x v="2"/>
    <x v="0"/>
    <x v="0"/>
  </r>
  <r>
    <s v="TGL4J09"/>
    <s v="60645800105143360"/>
    <s v="11/06/2025 17:41:02"/>
    <s v="40379"/>
    <s v="JESTER LUCAS GOUVEIA SANTOS"/>
    <x v="17"/>
    <s v="Automóvel"/>
    <s v="ARGO"/>
    <s v="FIAT"/>
    <s v="26466212"/>
    <s v="AUTO POSTO GLOBAL AR"/>
    <s v="GOIANIA"/>
    <s v="GO"/>
    <s v="ETANOL COMUM"/>
    <n v="411"/>
    <n v="10.26"/>
    <s v=" Km/L"/>
    <n v="5346"/>
    <n v="40.06"/>
    <n v="4.6399999999999997"/>
    <n v="185.88"/>
    <s v="110663617"/>
    <s v="Planejamento Operaci"/>
    <s v="Planejamento Operaci"/>
    <s v="Operacional"/>
    <m/>
    <d v="2025-06-11T00:00:00"/>
    <x v="2"/>
    <x v="0"/>
    <x v="1"/>
  </r>
  <r>
    <s v="TFD2J89"/>
    <s v="60645800105143710"/>
    <s v="11/06/2025 22:42:07"/>
    <s v="07373"/>
    <s v="RAFAEL SILVEIRA E SILVEIRA"/>
    <x v="0"/>
    <s v="Automóvel"/>
    <s v="ARGO"/>
    <s v="FIAT"/>
    <s v="36603412"/>
    <s v="POSTO DO RATINHO"/>
    <s v="GOIANIA"/>
    <s v="GO"/>
    <s v="ETANOL COMUM"/>
    <n v="244"/>
    <n v="5.85"/>
    <s v=" Km/L"/>
    <n v="1763"/>
    <n v="41.74"/>
    <n v="4.8410000000000002"/>
    <n v="202.05"/>
    <s v="0"/>
    <s v="Planejamento Operaci"/>
    <s v="Planejamento Operaci"/>
    <s v="Operacional"/>
    <m/>
    <d v="2025-06-11T00:00:00"/>
    <x v="2"/>
    <x v="0"/>
    <x v="0"/>
  </r>
  <r>
    <s v="TFE6B22"/>
    <s v="60645800105143762"/>
    <s v="12/06/2025 09:23:14"/>
    <s v="03608"/>
    <s v="WEIDER DA SILVA RODRIGUES"/>
    <x v="1"/>
    <s v="Automóvel"/>
    <s v="ARGO"/>
    <s v="FIAT"/>
    <s v="64170105"/>
    <s v="POSTOS DUME"/>
    <s v="APARECIDA DE GOIANIA"/>
    <s v="GO"/>
    <s v="ETANOL COMUM"/>
    <n v="372"/>
    <n v="10.039999999999999"/>
    <s v=" Km/L"/>
    <n v="3422"/>
    <n v="37.04"/>
    <n v="4.74"/>
    <n v="175.57"/>
    <s v="963"/>
    <s v="Planejamento Operaci"/>
    <s v="Planejamento Operaci"/>
    <s v="Operacional"/>
    <m/>
    <d v="2025-06-12T00:00:00"/>
    <x v="2"/>
    <x v="0"/>
    <x v="1"/>
  </r>
  <r>
    <s v="TFF6I82"/>
    <s v="60645800105143800"/>
    <s v="12/06/2025 11:00:54"/>
    <s v="05918"/>
    <s v="GISELIA AGUIAR DA ROCHA"/>
    <x v="3"/>
    <s v="Automóvel"/>
    <s v="ARGO"/>
    <s v="FIAT"/>
    <s v="36645906"/>
    <s v="AUTO POSTO ESTRELA DO SUL III"/>
    <s v="ACREUNA"/>
    <s v="GO"/>
    <s v="ETANOL COMUM"/>
    <n v="359"/>
    <n v="11.12"/>
    <s v=" Km/L"/>
    <n v="2362"/>
    <n v="32.29"/>
    <n v="4.45"/>
    <n v="143.69"/>
    <s v="0"/>
    <s v="Planejamento Operaci"/>
    <s v="Planejamento Operaci"/>
    <s v="Operacional"/>
    <m/>
    <d v="2025-06-12T00:00:00"/>
    <x v="2"/>
    <x v="0"/>
    <x v="2"/>
  </r>
  <r>
    <s v="TFS3C72"/>
    <s v="60645800105143738"/>
    <s v="12/06/2025 12:09:39"/>
    <s v="00271"/>
    <s v="HEDER OLIVEIRA SANTANA"/>
    <x v="9"/>
    <s v="Automóvel"/>
    <s v="ARGO"/>
    <s v="FIAT"/>
    <s v="41875311"/>
    <s v="POSTO SABOR DA TERRA"/>
    <s v="INDIARA"/>
    <s v="GO"/>
    <s v="ETANOL COMUM"/>
    <n v="338"/>
    <n v="8.67"/>
    <s v=" Km/L"/>
    <n v="11237"/>
    <n v="39"/>
    <n v="4.2910000000000004"/>
    <n v="167.33"/>
    <s v="120643737"/>
    <s v="Planejamento Operaci"/>
    <s v="Planejamento Operaci"/>
    <s v="Operacional"/>
    <m/>
    <d v="2025-06-12T00:00:00"/>
    <x v="2"/>
    <x v="0"/>
    <x v="4"/>
  </r>
  <r>
    <s v="TFW2H32"/>
    <s v="60645800105143835"/>
    <s v="12/06/2025 16:43:51"/>
    <s v="99638"/>
    <s v="LAFAIETE DE SOUZA SANTOS"/>
    <x v="10"/>
    <s v="Automóvel"/>
    <s v="ARGO"/>
    <s v="FIAT"/>
    <s v="41821900"/>
    <s v="POSTO TABOCAO V "/>
    <s v="GOIANIA"/>
    <s v="GO"/>
    <s v="ETANOL COMUM"/>
    <n v="364"/>
    <n v="10.56"/>
    <s v=" Km/L"/>
    <n v="2617"/>
    <n v="34.46"/>
    <n v="4.28"/>
    <n v="147.49"/>
    <s v="1"/>
    <s v="Planejamento Operaci"/>
    <s v="Planejamento Operaci"/>
    <s v="Operacional"/>
    <m/>
    <d v="2025-06-12T00:00:00"/>
    <x v="2"/>
    <x v="0"/>
    <x v="3"/>
  </r>
  <r>
    <s v="TFP3B22"/>
    <s v="60645800105143720"/>
    <s v="12/06/2025 17:03:29"/>
    <s v="02769"/>
    <s v="ANDRE LUIS PAULINO"/>
    <x v="6"/>
    <s v="Automóvel"/>
    <s v="ARGO"/>
    <s v="FIAT"/>
    <s v="64191102"/>
    <s v="AUTO POSTO PIRETT"/>
    <s v="GOIATUBA"/>
    <s v="GO"/>
    <s v="ETANOL COMUM"/>
    <n v="347"/>
    <n v="9.11"/>
    <s v=" Km/L"/>
    <n v="12561"/>
    <n v="38.090000000000003"/>
    <n v="4.49"/>
    <n v="171.02"/>
    <s v="1"/>
    <s v="Planejamento Operaci"/>
    <s v="Planejamento Operaci"/>
    <s v="Operacional"/>
    <m/>
    <d v="2025-06-12T00:00:00"/>
    <x v="2"/>
    <x v="0"/>
    <x v="4"/>
  </r>
  <r>
    <s v="TFX7J72"/>
    <s v="60645800105143754"/>
    <s v="12/06/2025 17:08:38"/>
    <s v="03126"/>
    <s v="PEDRO PAULO SILVA SANTOS"/>
    <x v="11"/>
    <s v="Automóvel"/>
    <s v="ARGO"/>
    <s v="FIAT"/>
    <s v="75350202"/>
    <s v="AUTO POSTO SANTA FE BAIRRO POP"/>
    <s v="RIO VERDE"/>
    <s v="GO"/>
    <s v="ETANOL COMUM"/>
    <n v="264"/>
    <n v="6.47"/>
    <s v=" Km/L"/>
    <n v="7873"/>
    <n v="40.78"/>
    <n v="4.24"/>
    <n v="172.92"/>
    <s v="3"/>
    <s v="Planejamento Operaci"/>
    <s v="Planejamento Operaci"/>
    <s v="Operacional"/>
    <m/>
    <d v="2025-06-12T00:00:00"/>
    <x v="2"/>
    <x v="0"/>
    <x v="4"/>
  </r>
  <r>
    <s v="TFE6B22"/>
    <s v="60645800105143762"/>
    <s v="12/06/2025 17:57:02"/>
    <s v="03608"/>
    <s v="WEIDER DA SILVA RODRIGUES"/>
    <x v="1"/>
    <s v="Automóvel"/>
    <s v="ARGO"/>
    <s v="FIAT"/>
    <s v="69497411"/>
    <s v="DECIO L5"/>
    <s v="RIO VERDE"/>
    <s v="GO"/>
    <s v="ETANOL COMUM"/>
    <n v="298"/>
    <n v="8.74"/>
    <s v=" Km/L"/>
    <n v="3720"/>
    <n v="34.1"/>
    <n v="3.9910000000000001"/>
    <n v="136.09"/>
    <s v="0"/>
    <s v="Planejamento Operaci"/>
    <s v="Planejamento Operaci"/>
    <s v="Operacional"/>
    <m/>
    <d v="2025-06-12T00:00:00"/>
    <x v="2"/>
    <x v="0"/>
    <x v="1"/>
  </r>
  <r>
    <s v="TFF6I82"/>
    <s v="60645800105143800"/>
    <s v="12/06/2025 18:20:35"/>
    <s v="05918"/>
    <s v="GISELIA AGUIAR DA ROCHA"/>
    <x v="3"/>
    <s v="Automóvel"/>
    <s v="ARGO"/>
    <s v="FIAT"/>
    <s v="92221200"/>
    <s v="POSTO AMERICA"/>
    <s v="GUAPO"/>
    <s v="GO"/>
    <s v="ETANOL COMUM"/>
    <n v="283"/>
    <n v="12.66"/>
    <s v=" Km/L"/>
    <n v="2645"/>
    <n v="22.35"/>
    <n v="4.3710000000000004"/>
    <n v="97.69"/>
    <s v="1"/>
    <s v="Planejamento Operaci"/>
    <s v="Planejamento Operaci"/>
    <s v="Operacional"/>
    <m/>
    <d v="2025-06-12T00:00:00"/>
    <x v="2"/>
    <x v="0"/>
    <x v="2"/>
  </r>
  <r>
    <s v="TFI3B19"/>
    <s v="60645800105143690"/>
    <s v="12/06/2025 19:34:59"/>
    <s v="26126"/>
    <s v="MARIVALDO GONÇALVES"/>
    <x v="4"/>
    <s v="Automóvel"/>
    <s v="ARGO"/>
    <s v="FIAT"/>
    <s v="31830217"/>
    <s v="POSTO VILA RICA  1       24HS"/>
    <s v="GOIANIA"/>
    <s v="GO"/>
    <s v="ETANOL COMUM"/>
    <n v="373"/>
    <n v="9.84"/>
    <s v=" Km/L"/>
    <n v="2591"/>
    <n v="37.909999999999997"/>
    <n v="4.8899999999999997"/>
    <n v="185.38"/>
    <s v="0"/>
    <s v="Planejamento Operaci"/>
    <s v="Planejamento Operaci"/>
    <s v="Operacional"/>
    <m/>
    <d v="2025-06-12T00:00:00"/>
    <x v="2"/>
    <x v="0"/>
    <x v="0"/>
  </r>
  <r>
    <s v="TFP9I32"/>
    <s v="60645800105143819"/>
    <s v="12/06/2025 23:20:45"/>
    <s v="33861"/>
    <s v="FERNANDO DOS REIS GONÇALVES"/>
    <x v="7"/>
    <s v="Automóvel"/>
    <s v="ARGO"/>
    <s v="FIAT"/>
    <s v="31803903"/>
    <s v="BOM SUCESSO AUTO POSTO  24 HS"/>
    <s v="GOIANIA"/>
    <s v="GO"/>
    <s v="ETANOL COMUM"/>
    <n v="375"/>
    <n v="9.56"/>
    <s v=" Km/L"/>
    <n v="5678"/>
    <n v="39.22"/>
    <n v="4.9400000000000004"/>
    <n v="193.75"/>
    <s v="0"/>
    <s v="Planejamento Operaci"/>
    <s v="Planejamento Operaci"/>
    <s v="Operacional"/>
    <m/>
    <d v="2025-06-12T00:00:00"/>
    <x v="2"/>
    <x v="0"/>
    <x v="4"/>
  </r>
  <r>
    <s v="TFS3C72"/>
    <s v="60645800105143738"/>
    <s v="13/06/2025 07:12:42"/>
    <s v="00271"/>
    <s v="HEDER OLIVEIRA SANTANA"/>
    <x v="9"/>
    <s v="Automóvel"/>
    <s v="ARGO"/>
    <s v="FIAT"/>
    <s v="13308211"/>
    <s v="P. BANDEIRANTES"/>
    <s v="RIO VERDE"/>
    <s v="GO"/>
    <s v="ETANOL COMUM"/>
    <n v="314"/>
    <n v="9.0299999999999994"/>
    <s v=" Km/L"/>
    <n v="11551"/>
    <n v="34.770000000000003"/>
    <n v="4.2910000000000004"/>
    <n v="149.19999999999999"/>
    <s v="130625"/>
    <s v="Planejamento Operaci"/>
    <s v="Planejamento Operaci"/>
    <s v="Operacional"/>
    <m/>
    <d v="2025-06-13T00:00:00"/>
    <x v="2"/>
    <x v="0"/>
    <x v="4"/>
  </r>
  <r>
    <s v="TFW2H32"/>
    <s v="60645800105143835"/>
    <s v="13/06/2025 09:30:05"/>
    <s v="99638"/>
    <s v="LAFAIETE DE SOUZA SANTOS"/>
    <x v="10"/>
    <s v="Automóvel"/>
    <s v="ARGO"/>
    <s v="FIAT"/>
    <s v="69459415"/>
    <s v="PADDOCK CEZARINA"/>
    <s v="CEZARINA"/>
    <s v="GO"/>
    <s v="ETANOL COMUM"/>
    <n v="246"/>
    <n v="9.83"/>
    <s v=" Km/L"/>
    <n v="2863"/>
    <n v="25.03"/>
    <n v="4.3899999999999997"/>
    <n v="109.88"/>
    <s v="288930"/>
    <s v="Planejamento Operaci"/>
    <s v="Planejamento Operaci"/>
    <s v="Operacional"/>
    <m/>
    <d v="2025-06-13T00:00:00"/>
    <x v="2"/>
    <x v="0"/>
    <x v="3"/>
  </r>
  <r>
    <s v="TFW2H32"/>
    <s v="60645800105143835"/>
    <s v="13/06/2025 14:06:08"/>
    <s v="99638"/>
    <s v="LAFAIETE DE SOUZA SANTOS"/>
    <x v="10"/>
    <s v="Automóvel"/>
    <s v="ARGO"/>
    <s v="FIAT"/>
    <s v="46286315"/>
    <s v="POSTO CENTRAL"/>
    <s v="BOM JESUS"/>
    <s v="GO"/>
    <s v="ETANOL COMUM"/>
    <n v="292"/>
    <n v="10.33"/>
    <s v=" Km/L"/>
    <n v="3155"/>
    <n v="28.26"/>
    <n v="4.46"/>
    <n v="126.05"/>
    <s v="0"/>
    <s v="Planejamento Operaci"/>
    <s v="Planejamento Operaci"/>
    <s v="Operacional"/>
    <m/>
    <d v="2025-06-13T00:00:00"/>
    <x v="2"/>
    <x v="0"/>
    <x v="3"/>
  </r>
  <r>
    <s v="TFE6B22"/>
    <s v="60645800105143762"/>
    <s v="13/06/2025 14:08:28"/>
    <s v="03608"/>
    <s v="WEIDER DA SILVA RODRIGUES"/>
    <x v="1"/>
    <s v="Automóvel"/>
    <s v="ARGO"/>
    <s v="FIAT"/>
    <s v="92250803"/>
    <s v="AUTO POSTO ESPLANADA"/>
    <s v="GOIATUBA"/>
    <s v="GO"/>
    <s v="ETANOL COMUM"/>
    <n v="456"/>
    <n v="11.64"/>
    <s v=" Km/L"/>
    <n v="4176"/>
    <n v="39.18"/>
    <n v="3.891"/>
    <n v="152.44"/>
    <s v="130650822"/>
    <s v="Planejamento Operaci"/>
    <s v="Planejamento Operaci"/>
    <s v="Operacional"/>
    <m/>
    <d v="2025-06-13T00:00:00"/>
    <x v="2"/>
    <x v="0"/>
    <x v="1"/>
  </r>
  <r>
    <s v="TFS3C72"/>
    <s v="60645800105143738"/>
    <s v="13/06/2025 14:50:55"/>
    <s v="00271"/>
    <s v="HEDER OLIVEIRA SANTANA"/>
    <x v="9"/>
    <s v="Automóvel"/>
    <s v="ARGO"/>
    <s v="FIAT"/>
    <s v="36645906"/>
    <s v="AUTO POSTO ESTRELA DO SUL III"/>
    <s v="ACREUNA"/>
    <s v="GO"/>
    <s v="ETANOL COMUM"/>
    <n v="325"/>
    <n v="7.85"/>
    <s v=" Km/L"/>
    <n v="11876"/>
    <n v="41.4"/>
    <n v="4.45"/>
    <n v="184.23"/>
    <s v="0"/>
    <s v="Planejamento Operaci"/>
    <s v="Planejamento Operaci"/>
    <s v="Operacional"/>
    <m/>
    <d v="2025-06-13T00:00:00"/>
    <x v="2"/>
    <x v="0"/>
    <x v="4"/>
  </r>
  <r>
    <s v="TFP3B22"/>
    <s v="60645800105143720"/>
    <s v="13/06/2025 17:48:17"/>
    <s v="02769"/>
    <s v="ANDRE LUIS PAULINO"/>
    <x v="6"/>
    <s v="Automóvel"/>
    <s v="ARGO"/>
    <s v="FIAT"/>
    <s v="64191102"/>
    <s v="AUTO POSTO PIRETT"/>
    <s v="GOIATUBA"/>
    <s v="GO"/>
    <s v="ETANOL COMUM"/>
    <n v="403"/>
    <n v="10.210000000000001"/>
    <s v=" Km/L"/>
    <n v="12964"/>
    <n v="39.47"/>
    <n v="4.49"/>
    <n v="177.22"/>
    <s v="1"/>
    <s v="Planejamento Operaci"/>
    <s v="Planejamento Operaci"/>
    <s v="Operacional"/>
    <m/>
    <d v="2025-06-13T00:00:00"/>
    <x v="2"/>
    <x v="0"/>
    <x v="4"/>
  </r>
  <r>
    <s v="TFW2H32"/>
    <s v="60645800105143835"/>
    <s v="13/06/2025 18:42:21"/>
    <s v="99638"/>
    <s v="LAFAIETE DE SOUZA SANTOS"/>
    <x v="10"/>
    <s v="Automóvel"/>
    <s v="ARGO"/>
    <s v="FIAT"/>
    <s v="31847712"/>
    <s v="POSTO BOA VIAGEM"/>
    <s v="GOIANIA"/>
    <s v="GO"/>
    <s v="ETANOL COMUM"/>
    <n v="275"/>
    <n v="9.09"/>
    <s v=" Km/L"/>
    <n v="3430"/>
    <n v="30.25"/>
    <n v="4.1900000000000004"/>
    <n v="126.75"/>
    <s v="1"/>
    <s v="Planejamento Operaci"/>
    <s v="Planejamento Operaci"/>
    <s v="Operacional"/>
    <m/>
    <d v="2025-06-13T00:00:00"/>
    <x v="2"/>
    <x v="0"/>
    <x v="3"/>
  </r>
  <r>
    <s v="TFW2H32"/>
    <s v="60645800105143835"/>
    <s v="14/06/2025 10:48:58"/>
    <s v="99638"/>
    <s v="LAFAIETE DE SOUZA SANTOS"/>
    <x v="10"/>
    <s v="Automóvel"/>
    <s v="ARGO"/>
    <s v="FIAT"/>
    <s v="87183400"/>
    <s v="MARAJO GUAPO"/>
    <s v="GUAPO"/>
    <s v="GO"/>
    <s v="ETANOL COMUM"/>
    <n v="259"/>
    <n v="11.16"/>
    <s v=" Km/L"/>
    <n v="3689"/>
    <n v="23.21"/>
    <n v="3.97"/>
    <n v="92.14"/>
    <s v="0"/>
    <s v="Planejamento Operaci"/>
    <s v="Planejamento Operaci"/>
    <s v="Operacional"/>
    <m/>
    <d v="2025-06-14T00:00:00"/>
    <x v="2"/>
    <x v="0"/>
    <x v="3"/>
  </r>
  <r>
    <s v="TGF2J32"/>
    <s v="60645800105143827"/>
    <s v="14/06/2025 12:08:25"/>
    <s v="29136"/>
    <s v="CLEITON INACIO DE MOURA"/>
    <x v="16"/>
    <s v="Automóvel"/>
    <s v="ARGO"/>
    <s v="FIAT"/>
    <s v="53084408"/>
    <s v="POSTO MILLENIUM"/>
    <s v="SENADOR CANEDO"/>
    <s v="GO"/>
    <s v="ETANOL COMUM"/>
    <n v="363"/>
    <n v="9.1199999999999992"/>
    <s v=" Km/L"/>
    <n v="1750"/>
    <n v="39.82"/>
    <n v="4.5910000000000002"/>
    <n v="182.81"/>
    <s v="140643661"/>
    <s v="Planejamento Operaci"/>
    <s v="Planejamento Operaci"/>
    <s v="Operacional"/>
    <m/>
    <d v="2025-06-14T00:00:00"/>
    <x v="2"/>
    <x v="0"/>
    <x v="5"/>
  </r>
  <r>
    <s v="TFP3B22"/>
    <s v="60645800105143720"/>
    <s v="14/06/2025 12:48:51"/>
    <s v="02769"/>
    <s v="ANDRE LUIS PAULINO"/>
    <x v="6"/>
    <s v="Automóvel"/>
    <s v="ARGO"/>
    <s v="FIAT"/>
    <s v="53081700"/>
    <s v="POSTO Z   Z SANTA MA"/>
    <s v="GUAPO"/>
    <s v="GO"/>
    <s v="ETANOL COMUM"/>
    <n v="365"/>
    <n v="9.3699999999999992"/>
    <s v=" Km/L"/>
    <n v="13329"/>
    <n v="38.950000000000003"/>
    <n v="3.97"/>
    <n v="154.65"/>
    <s v="0"/>
    <s v="Planejamento Operaci"/>
    <s v="Planejamento Operaci"/>
    <s v="Operacional"/>
    <m/>
    <d v="2025-06-14T00:00:00"/>
    <x v="2"/>
    <x v="0"/>
    <x v="4"/>
  </r>
  <r>
    <s v="TFP3B22"/>
    <s v="60645800105143720"/>
    <s v="14/06/2025 17:09:52"/>
    <s v="02769"/>
    <s v="ANDRE LUIS PAULINO"/>
    <x v="6"/>
    <s v="Automóvel"/>
    <s v="ARGO"/>
    <s v="FIAT"/>
    <s v="92280303"/>
    <s v="AUTO POSTO PORTEIRAO"/>
    <s v="PORTEIRAO"/>
    <s v="GO"/>
    <s v="ETANOL COMUM"/>
    <n v="348"/>
    <n v="9.64"/>
    <s v=" Km/L"/>
    <n v="13677"/>
    <n v="36.1"/>
    <n v="4.4000000000000004"/>
    <n v="158.84"/>
    <s v="0"/>
    <s v="Planejamento Operaci"/>
    <s v="Planejamento Operaci"/>
    <s v="Operacional"/>
    <m/>
    <d v="2025-06-14T00:00:00"/>
    <x v="2"/>
    <x v="0"/>
    <x v="4"/>
  </r>
  <r>
    <s v="TFR8B59"/>
    <s v="60645800105143681"/>
    <s v="16/06/2025 07:49:42"/>
    <s v="92635"/>
    <s v="ADENILDO BARBOSA DUTRA"/>
    <x v="8"/>
    <s v="Automóvel"/>
    <s v="ARGO"/>
    <s v="FIAT"/>
    <s v="01801202"/>
    <s v="POSTO Z+Z T-63          24 HS"/>
    <s v="GOIANIA"/>
    <s v="GO"/>
    <s v="ETANOL COMUM"/>
    <n v="297"/>
    <n v="7.35"/>
    <s v=" Km/L"/>
    <n v="3780"/>
    <n v="40.42"/>
    <n v="4.641"/>
    <n v="187.59"/>
    <s v="0"/>
    <s v="Planejamento Operaci"/>
    <s v="Planejamento Operaci"/>
    <s v="Operacional"/>
    <m/>
    <d v="2025-06-16T00:00:00"/>
    <x v="2"/>
    <x v="0"/>
    <x v="5"/>
  </r>
  <r>
    <s v="TFS3C72"/>
    <s v="60645800105143738"/>
    <s v="16/06/2025 08:42:48"/>
    <s v="00271"/>
    <s v="HEDER OLIVEIRA SANTANA"/>
    <x v="9"/>
    <s v="Automóvel"/>
    <s v="ARGO"/>
    <s v="FIAT"/>
    <s v="36645906"/>
    <s v="AUTO POSTO ESTRELA DO SUL III"/>
    <s v="ACREUNA"/>
    <s v="GO"/>
    <s v="ETANOL COMUM"/>
    <n v="367"/>
    <n v="9.2899999999999991"/>
    <s v=" Km/L"/>
    <n v="12243"/>
    <n v="39.49"/>
    <n v="4.45"/>
    <n v="175.73"/>
    <s v="0"/>
    <s v="Planejamento Operaci"/>
    <s v="Planejamento Operaci"/>
    <s v="Operacional"/>
    <m/>
    <d v="2025-06-16T00:00:00"/>
    <x v="2"/>
    <x v="0"/>
    <x v="4"/>
  </r>
  <r>
    <s v="TFY6E09"/>
    <s v="60645800105143700"/>
    <s v="16/06/2025 12:53:37"/>
    <s v="71805"/>
    <s v="MURILLO SOUZA BERNARDES"/>
    <x v="15"/>
    <s v="Automóvel"/>
    <s v="ARGO"/>
    <s v="FIAT"/>
    <s v="01866511"/>
    <s v="POSTO L M"/>
    <s v="APARECIDA DE GOIANIA"/>
    <s v="GO"/>
    <s v="ETANOL COMUM"/>
    <n v="758"/>
    <n v="18.95"/>
    <s v=" Km/L"/>
    <n v="2775"/>
    <n v="40"/>
    <n v="4.67"/>
    <n v="186.8"/>
    <s v="1"/>
    <s v="Planejamento Operaci"/>
    <s v="Planejamento Operaci"/>
    <s v="Operacional"/>
    <m/>
    <d v="2025-06-16T00:00:00"/>
    <x v="2"/>
    <x v="0"/>
    <x v="1"/>
  </r>
  <r>
    <s v="TFP3B22"/>
    <s v="60645800105143720"/>
    <s v="16/06/2025 15:12:14"/>
    <s v="02769"/>
    <s v="ANDRE LUIS PAULINO"/>
    <x v="6"/>
    <s v="Automóvel"/>
    <s v="ARGO"/>
    <s v="FIAT"/>
    <s v="81889412"/>
    <s v="POSTO ZERO UM"/>
    <s v="RIO VERDE"/>
    <s v="GO"/>
    <s v="ETANOL COMUM"/>
    <n v="307"/>
    <n v="10.14"/>
    <s v=" Km/L"/>
    <n v="13984"/>
    <n v="30.27"/>
    <n v="3.99"/>
    <n v="120.78"/>
    <s v="1"/>
    <s v="Planejamento Operaci"/>
    <s v="Planejamento Operaci"/>
    <s v="Operacional"/>
    <m/>
    <d v="2025-06-16T00:00:00"/>
    <x v="2"/>
    <x v="0"/>
    <x v="4"/>
  </r>
  <r>
    <s v="TFS3C72"/>
    <s v="60645800105143738"/>
    <s v="16/06/2025 16:07:19"/>
    <s v="00271"/>
    <s v="HEDER OLIVEIRA SANTANA"/>
    <x v="9"/>
    <s v="Automóvel"/>
    <s v="ARGO"/>
    <s v="FIAT"/>
    <s v="13308211"/>
    <s v="P. BANDEIRANTES"/>
    <s v="RIO VERDE"/>
    <s v="GO"/>
    <s v="ETANOL COMUM"/>
    <n v="329"/>
    <n v="8.1300000000000008"/>
    <s v=" Km/L"/>
    <n v="12572"/>
    <n v="40.450000000000003"/>
    <n v="4.29"/>
    <n v="173.54"/>
    <s v="160657"/>
    <s v="Planejamento Operaci"/>
    <s v="Planejamento Operaci"/>
    <s v="Operacional"/>
    <m/>
    <d v="2025-06-16T00:00:00"/>
    <x v="2"/>
    <x v="0"/>
    <x v="4"/>
  </r>
  <r>
    <s v="TFX7J72"/>
    <s v="60645800105143754"/>
    <s v="17/06/2025 07:32:24"/>
    <s v="03126"/>
    <s v="PEDRO PAULO SILVA SANTOS"/>
    <x v="11"/>
    <s v="Automóvel"/>
    <s v="ARGO"/>
    <s v="FIAT"/>
    <s v="81820912"/>
    <s v="AUTO POSTO KR 06"/>
    <s v="RIO VERDE"/>
    <s v="GO"/>
    <s v="ETANOL COMUM"/>
    <n v="286"/>
    <n v="8.09"/>
    <s v=" Km/L"/>
    <n v="8159"/>
    <n v="35.340000000000003"/>
    <n v="4.29"/>
    <n v="151.61000000000001"/>
    <s v="0"/>
    <s v="Planejamento Operaci"/>
    <s v="Planejamento Operaci"/>
    <s v="Operacional"/>
    <m/>
    <d v="2025-06-17T00:00:00"/>
    <x v="2"/>
    <x v="0"/>
    <x v="4"/>
  </r>
  <r>
    <s v="TFP3B22"/>
    <s v="60645800105143720"/>
    <s v="17/06/2025 07:43:41"/>
    <s v="02769"/>
    <s v="ANDRE LUIS PAULINO"/>
    <x v="6"/>
    <s v="Automóvel"/>
    <s v="ARGO"/>
    <s v="FIAT"/>
    <s v="53030006"/>
    <s v="KR TREVO"/>
    <s v="SANTA HELENA DE GOIAS"/>
    <s v="GO"/>
    <s v="ETANOL COMUM"/>
    <n v="361"/>
    <n v="10.31"/>
    <s v=" Km/L"/>
    <n v="14345"/>
    <n v="35"/>
    <n v="4.29"/>
    <n v="150.15"/>
    <s v="1"/>
    <s v="Planejamento Operaci"/>
    <s v="Planejamento Operaci"/>
    <s v="Operacional"/>
    <m/>
    <d v="2025-06-17T00:00:00"/>
    <x v="2"/>
    <x v="0"/>
    <x v="4"/>
  </r>
  <r>
    <s v="TFW2H32"/>
    <s v="60645800105143835"/>
    <s v="17/06/2025 09:00:36"/>
    <s v="99638"/>
    <s v="LAFAIETE DE SOUZA SANTOS"/>
    <x v="10"/>
    <s v="Automóvel"/>
    <s v="ARGO"/>
    <s v="FIAT"/>
    <s v="87183400"/>
    <s v="MARAJO GUAPO"/>
    <s v="GUAPO"/>
    <s v="GO"/>
    <s v="ETANOL COMUM"/>
    <n v="380"/>
    <n v="10.42"/>
    <s v=" Km/L"/>
    <n v="4069"/>
    <n v="36.47"/>
    <n v="3.97"/>
    <n v="144.79"/>
    <s v="0"/>
    <s v="Planejamento Operaci"/>
    <s v="Planejamento Operaci"/>
    <s v="Operacional"/>
    <m/>
    <d v="2025-06-17T00:00:00"/>
    <x v="2"/>
    <x v="0"/>
    <x v="3"/>
  </r>
  <r>
    <s v="TFY6E09"/>
    <s v="60645800105143700"/>
    <s v="17/06/2025 10:05:58"/>
    <s v="71805"/>
    <s v="MURILLO SOUZA BERNARDES"/>
    <x v="15"/>
    <s v="Automóvel"/>
    <s v="ARGO"/>
    <s v="FIAT"/>
    <s v="46286315"/>
    <s v="POSTO CENTRAL"/>
    <s v="BOM JESUS"/>
    <s v="GO"/>
    <s v="ETANOL COMUM"/>
    <n v="408"/>
    <n v="10.77"/>
    <s v=" Km/L"/>
    <n v="3183"/>
    <n v="37.89"/>
    <n v="4.4610000000000003"/>
    <n v="169.01"/>
    <s v="0"/>
    <s v="Planejamento Operaci"/>
    <s v="Planejamento Operaci"/>
    <s v="Operacional"/>
    <m/>
    <d v="2025-06-17T00:00:00"/>
    <x v="2"/>
    <x v="0"/>
    <x v="1"/>
  </r>
  <r>
    <s v="TFD2J89"/>
    <s v="60645800105143710"/>
    <s v="17/06/2025 16:05:59"/>
    <s v="07373"/>
    <s v="RAFAEL SILVEIRA E SILVEIRA"/>
    <x v="0"/>
    <s v="Automóvel"/>
    <s v="ARGO"/>
    <s v="FIAT"/>
    <s v="46209914"/>
    <s v="DECIO RIO VERDE"/>
    <s v="RIO VERDE"/>
    <s v="GO"/>
    <s v="ETANOL COMUM"/>
    <n v="401"/>
    <n v="11.05"/>
    <s v=" Km/L"/>
    <n v="2164"/>
    <n v="36.28"/>
    <n v="4.1900000000000004"/>
    <n v="152.01"/>
    <s v="202506171605"/>
    <s v="Planejamento Operaci"/>
    <s v="Planejamento Operaci"/>
    <s v="Operacional"/>
    <m/>
    <d v="2025-06-17T00:00:00"/>
    <x v="2"/>
    <x v="0"/>
    <x v="0"/>
  </r>
  <r>
    <s v="TFI3B19"/>
    <s v="60645800105143690"/>
    <s v="17/06/2025 16:10:48"/>
    <s v="26126"/>
    <s v="MARIVALDO GONÇALVES"/>
    <x v="4"/>
    <s v="Automóvel"/>
    <s v="ARGO"/>
    <s v="FIAT"/>
    <s v="81889412"/>
    <s v="POSTO ZERO UM"/>
    <s v="RIO VERDE"/>
    <s v="GO"/>
    <s v="ETANOL COMUM"/>
    <n v="406"/>
    <n v="10.4"/>
    <s v=" Km/L"/>
    <n v="2997"/>
    <n v="39.04"/>
    <n v="3.99"/>
    <n v="155.77000000000001"/>
    <s v="1"/>
    <s v="Planejamento Operaci"/>
    <s v="Planejamento Operaci"/>
    <s v="Operacional"/>
    <m/>
    <d v="2025-06-17T00:00:00"/>
    <x v="2"/>
    <x v="0"/>
    <x v="0"/>
  </r>
  <r>
    <s v="TFX7J72"/>
    <s v="60645800105143754"/>
    <s v="17/06/2025 17:33:38"/>
    <s v="03126"/>
    <s v="PEDRO PAULO SILVA SANTOS"/>
    <x v="11"/>
    <s v="Automóvel"/>
    <s v="ARGO"/>
    <s v="FIAT"/>
    <s v="53081700"/>
    <s v="POSTO Z   Z SANTA MA"/>
    <s v="GUAPO"/>
    <s v="GO"/>
    <s v="ETANOL COMUM"/>
    <n v="257"/>
    <n v="6.8"/>
    <s v=" Km/L"/>
    <n v="8416"/>
    <n v="37.79"/>
    <n v="3.97"/>
    <n v="150.01"/>
    <s v="0"/>
    <s v="Planejamento Operaci"/>
    <s v="Planejamento Operaci"/>
    <s v="Operacional"/>
    <m/>
    <d v="2025-06-17T00:00:00"/>
    <x v="2"/>
    <x v="0"/>
    <x v="4"/>
  </r>
  <r>
    <s v="TGF2J32"/>
    <s v="60645800105143827"/>
    <s v="17/06/2025 19:24:48"/>
    <s v="29136"/>
    <s v="CLEITON INACIO DE MOURA"/>
    <x v="16"/>
    <s v="Automóvel"/>
    <s v="ARGO"/>
    <s v="FIAT"/>
    <s v="53084408"/>
    <s v="POSTO MILLENIUM"/>
    <s v="SENADOR CANEDO"/>
    <s v="GO"/>
    <s v="ETANOL COMUM"/>
    <n v="293"/>
    <n v="9.89"/>
    <s v=" Km/L"/>
    <n v="2043"/>
    <n v="29.64"/>
    <n v="4.5910000000000002"/>
    <n v="136.07"/>
    <s v="170669848"/>
    <s v="Planejamento Operaci"/>
    <s v="Planejamento Operaci"/>
    <s v="Operacional"/>
    <m/>
    <d v="2025-06-17T00:00:00"/>
    <x v="2"/>
    <x v="0"/>
    <x v="5"/>
  </r>
  <r>
    <s v="TFP9I32"/>
    <s v="60645800105143819"/>
    <s v="17/06/2025 21:17:41"/>
    <s v="33861"/>
    <s v="FERNANDO DOS REIS GONÇALVES"/>
    <x v="7"/>
    <s v="Automóvel"/>
    <s v="ARGO"/>
    <s v="FIAT"/>
    <s v="31803903"/>
    <s v="BOM SUCESSO AUTO POSTO  24 HS"/>
    <s v="GOIANIA"/>
    <s v="GO"/>
    <s v="ETANOL COMUM"/>
    <n v="316"/>
    <n v="9.01"/>
    <s v=" Km/L"/>
    <n v="5994"/>
    <n v="35.08"/>
    <n v="4.9400000000000004"/>
    <n v="173.3"/>
    <s v="916433"/>
    <s v="Planejamento Operaci"/>
    <s v="Planejamento Operaci"/>
    <s v="Operacional"/>
    <m/>
    <d v="2025-06-17T00:00:00"/>
    <x v="2"/>
    <x v="0"/>
    <x v="4"/>
  </r>
  <r>
    <s v="TFX7J72"/>
    <s v="60645800105143754"/>
    <s v="18/06/2025 07:36:32"/>
    <s v="03126"/>
    <s v="PEDRO PAULO SILVA SANTOS"/>
    <x v="11"/>
    <s v="Automóvel"/>
    <s v="ARGO"/>
    <s v="FIAT"/>
    <s v="81820912"/>
    <s v="AUTO POSTO KR 06"/>
    <s v="RIO VERDE"/>
    <s v="GO"/>
    <s v="ETANOL COMUM"/>
    <n v="202"/>
    <n v="7.48"/>
    <s v=" Km/L"/>
    <n v="8618"/>
    <n v="27.02"/>
    <n v="4.0910000000000002"/>
    <n v="110.54"/>
    <s v="0"/>
    <s v="Planejamento Operaci"/>
    <s v="Planejamento Operaci"/>
    <s v="Operacional"/>
    <m/>
    <d v="2025-06-18T00:00:00"/>
    <x v="2"/>
    <x v="0"/>
    <x v="4"/>
  </r>
  <r>
    <s v="TFW2H32"/>
    <s v="60645800105143835"/>
    <s v="18/06/2025 08:40:01"/>
    <s v="99638"/>
    <s v="LAFAIETE DE SOUZA SANTOS"/>
    <x v="10"/>
    <s v="Automóvel"/>
    <s v="ARGO"/>
    <s v="FIAT"/>
    <s v="46209924"/>
    <s v="DECIO RIO VERDE"/>
    <s v="RIO VERDE"/>
    <s v="GO"/>
    <s v="ETANOL COMUM"/>
    <n v="218"/>
    <n v="9.6999999999999993"/>
    <s v=" Km/L"/>
    <n v="4287"/>
    <n v="22.47"/>
    <n v="4.1900000000000004"/>
    <n v="94.15"/>
    <s v="1"/>
    <s v="Planejamento Operaci"/>
    <s v="Planejamento Operaci"/>
    <s v="Operacional"/>
    <m/>
    <d v="2025-06-18T00:00:00"/>
    <x v="2"/>
    <x v="0"/>
    <x v="3"/>
  </r>
  <r>
    <s v="TFE6B22"/>
    <s v="60645800105143762"/>
    <s v="18/06/2025 08:55:02"/>
    <s v="03608"/>
    <s v="WEIDER DA SILVA RODRIGUES"/>
    <x v="1"/>
    <s v="Automóvel"/>
    <s v="ARGO"/>
    <s v="FIAT"/>
    <s v="64170105"/>
    <s v="POSTOS DUME"/>
    <s v="APARECIDA DE GOIANIA"/>
    <s v="GO"/>
    <s v="ETANOL COMUM"/>
    <n v="373"/>
    <n v="10.24"/>
    <s v=" Km/L"/>
    <n v="4549"/>
    <n v="36.42"/>
    <n v="4.6399999999999997"/>
    <n v="169"/>
    <s v="0"/>
    <s v="Planejamento Operaci"/>
    <s v="Planejamento Operaci"/>
    <s v="Operacional"/>
    <m/>
    <d v="2025-06-18T00:00:00"/>
    <x v="2"/>
    <x v="0"/>
    <x v="1"/>
  </r>
  <r>
    <s v="TFS3C72"/>
    <s v="60645800105143738"/>
    <s v="18/06/2025 11:16:11"/>
    <s v="00271"/>
    <s v="HEDER OLIVEIRA SANTANA"/>
    <x v="9"/>
    <s v="Automóvel"/>
    <s v="ARGO"/>
    <s v="FIAT"/>
    <s v="53081700"/>
    <s v="POSTO Z   Z SANTA MA"/>
    <s v="GUAPO"/>
    <s v="GO"/>
    <s v="ETANOL COMUM"/>
    <n v="363"/>
    <n v="9.1199999999999992"/>
    <s v=" Km/L"/>
    <n v="12935"/>
    <n v="39.82"/>
    <n v="3.97"/>
    <n v="158.09"/>
    <s v="0"/>
    <s v="Planejamento Operaci"/>
    <s v="Planejamento Operaci"/>
    <s v="Operacional"/>
    <m/>
    <d v="2025-06-18T00:00:00"/>
    <x v="2"/>
    <x v="0"/>
    <x v="4"/>
  </r>
  <r>
    <s v="TFF6I82"/>
    <s v="60645800105143800"/>
    <s v="18/06/2025 11:50:19"/>
    <s v="09697"/>
    <s v="HUILDSON ROSA BARBOSA"/>
    <x v="3"/>
    <s v="Automóvel"/>
    <s v="ARGO"/>
    <s v="FIAT"/>
    <s v="75331003"/>
    <s v="SUPERVIA LAGOA"/>
    <s v="RIO VERDE"/>
    <s v="GO"/>
    <s v="ETANOL COMUM"/>
    <n v="375"/>
    <n v="10.76"/>
    <s v=" Km/L"/>
    <n v="3020"/>
    <n v="34.840000000000003"/>
    <n v="3.99"/>
    <n v="139.01"/>
    <s v="0"/>
    <s v="Planejamento Operaci"/>
    <s v="Planejamento Operaci"/>
    <s v="Operacional"/>
    <m/>
    <d v="2025-06-18T00:00:00"/>
    <x v="2"/>
    <x v="0"/>
    <x v="2"/>
  </r>
  <r>
    <s v="TFX7J72"/>
    <s v="60645800105143754"/>
    <s v="18/06/2025 16:22:49"/>
    <s v="03126"/>
    <s v="PEDRO PAULO SILVA SANTOS"/>
    <x v="11"/>
    <s v="Automóvel"/>
    <s v="ARGO"/>
    <s v="FIAT"/>
    <s v="53081700"/>
    <s v="POSTO Z   Z SANTA MA"/>
    <s v="GUAPO"/>
    <s v="GO"/>
    <s v="ETANOL COMUM"/>
    <n v="270"/>
    <n v="7.07"/>
    <s v=" Km/L"/>
    <n v="8888"/>
    <n v="38.18"/>
    <n v="3.97"/>
    <n v="151.57"/>
    <s v="0"/>
    <s v="Planejamento Operaci"/>
    <s v="Planejamento Operaci"/>
    <s v="Operacional"/>
    <m/>
    <d v="2025-06-18T00:00:00"/>
    <x v="2"/>
    <x v="0"/>
    <x v="4"/>
  </r>
  <r>
    <s v="TFE6B22"/>
    <s v="60645800105143762"/>
    <s v="18/06/2025 16:40:13"/>
    <s v="03608"/>
    <s v="WEIDER DA SILVA RODRIGUES"/>
    <x v="1"/>
    <s v="Automóvel"/>
    <s v="ARGO"/>
    <s v="FIAT"/>
    <s v="46286315"/>
    <s v="POSTO CENTRAL"/>
    <s v="BOM JESUS"/>
    <s v="GO"/>
    <s v="ETANOL COMUM"/>
    <n v="406"/>
    <n v="9.7899999999999991"/>
    <s v=" Km/L"/>
    <n v="4955"/>
    <n v="41.48"/>
    <n v="4.46"/>
    <n v="185.01"/>
    <s v="0"/>
    <s v="Planejamento Operaci"/>
    <s v="Planejamento Operaci"/>
    <s v="Operacional"/>
    <m/>
    <d v="2025-06-18T00:00:00"/>
    <x v="2"/>
    <x v="0"/>
    <x v="1"/>
  </r>
  <r>
    <s v="TFF6I82"/>
    <s v="60645800105143800"/>
    <s v="18/06/2025 17:35:31"/>
    <s v="70882"/>
    <s v="EDUARDO DE SOUSA PIMENTEL"/>
    <x v="3"/>
    <s v="Automóvel"/>
    <s v="ARGO"/>
    <s v="FIAT"/>
    <s v="46209914"/>
    <s v="DECIO RIO VERDE"/>
    <s v="RIO VERDE"/>
    <s v="GO"/>
    <s v="ETANOL COMUM"/>
    <n v="360"/>
    <n v="10.5"/>
    <s v=" Km/L"/>
    <n v="3380"/>
    <n v="34.28"/>
    <n v="4.1900000000000004"/>
    <n v="143.63"/>
    <s v="202506181734"/>
    <s v="Planejamento Operaci"/>
    <s v="Planejamento Operaci"/>
    <s v="Operacional"/>
    <m/>
    <d v="2025-06-18T00:00:00"/>
    <x v="2"/>
    <x v="0"/>
    <x v="2"/>
  </r>
  <r>
    <s v="TFP3B22"/>
    <s v="60645800105143720"/>
    <s v="18/06/2025 17:37:58"/>
    <s v="02769"/>
    <s v="ANDRE LUIS PAULINO"/>
    <x v="6"/>
    <s v="Automóvel"/>
    <s v="ARGO"/>
    <s v="FIAT"/>
    <s v="46286315"/>
    <s v="POSTO CENTRAL"/>
    <s v="BOM JESUS"/>
    <s v="GO"/>
    <s v="ETANOL COMUM"/>
    <n v="347"/>
    <n v="9.09"/>
    <s v=" Km/L"/>
    <n v="14692"/>
    <n v="38.17"/>
    <n v="4.4610000000000003"/>
    <n v="170.26"/>
    <s v="1"/>
    <s v="Planejamento Operaci"/>
    <s v="Planejamento Operaci"/>
    <s v="Operacional"/>
    <m/>
    <d v="2025-06-18T00:00:00"/>
    <x v="2"/>
    <x v="0"/>
    <x v="4"/>
  </r>
  <r>
    <s v="TFI3B19"/>
    <s v="60645800105143690"/>
    <s v="18/06/2025 18:19:53"/>
    <s v="26126"/>
    <s v="MARIVALDO GONÇALVES"/>
    <x v="4"/>
    <s v="Automóvel"/>
    <s v="ARGO"/>
    <s v="FIAT"/>
    <s v="81889412"/>
    <s v="POSTO ZERO UM"/>
    <s v="RIO VERDE"/>
    <s v="GO"/>
    <s v="ETANOL COMUM"/>
    <n v="447"/>
    <n v="11.95"/>
    <s v=" Km/L"/>
    <n v="3444"/>
    <n v="37.409999999999997"/>
    <n v="3.99"/>
    <n v="149.26"/>
    <s v="2"/>
    <s v="Planejamento Operaci"/>
    <s v="Planejamento Operaci"/>
    <s v="Operacional"/>
    <m/>
    <d v="2025-06-18T00:00:00"/>
    <x v="2"/>
    <x v="0"/>
    <x v="0"/>
  </r>
  <r>
    <s v="TFW2H32"/>
    <s v="60645800105143835"/>
    <s v="19/06/2025 07:22:25"/>
    <s v="99638"/>
    <s v="LAFAIETE DE SOUZA SANTOS"/>
    <x v="10"/>
    <s v="Automóvel"/>
    <s v="ARGO"/>
    <s v="FIAT"/>
    <s v="69429000"/>
    <s v="PETROBESSA EXPRESS"/>
    <s v="ANAPOLIS"/>
    <s v="GO"/>
    <s v="ETANOL COMUM"/>
    <n v="314"/>
    <n v="10.45"/>
    <s v=" Km/L"/>
    <n v="4601"/>
    <n v="30.05"/>
    <n v="4.101"/>
    <n v="123.24"/>
    <s v="0"/>
    <s v="Planejamento Operaci"/>
    <s v="Planejamento Operaci"/>
    <s v="Operacional"/>
    <m/>
    <d v="2025-06-19T00:00:00"/>
    <x v="2"/>
    <x v="0"/>
    <x v="3"/>
  </r>
  <r>
    <s v="TFS3C72"/>
    <s v="60645800105143738"/>
    <s v="19/06/2025 08:04:23"/>
    <s v="00271"/>
    <s v="HEDER OLIVEIRA SANTANA"/>
    <x v="9"/>
    <s v="Automóvel"/>
    <s v="ARGO"/>
    <s v="FIAT"/>
    <s v="24906505"/>
    <s v="AUTO POSTO BOM RETIR"/>
    <s v="RIO VERDE"/>
    <s v="GO"/>
    <s v="ETANOL ADITIVADO"/>
    <n v="264"/>
    <n v="10.75"/>
    <s v=" Km/L"/>
    <n v="13199"/>
    <n v="24.56"/>
    <n v="4.2409999999999997"/>
    <n v="104.15"/>
    <s v="190628"/>
    <s v="Planejamento Operaci"/>
    <s v="Planejamento Operaci"/>
    <s v="Operacional"/>
    <m/>
    <d v="2025-06-19T00:00:00"/>
    <x v="2"/>
    <x v="0"/>
    <x v="4"/>
  </r>
  <r>
    <s v="TFS3C72"/>
    <s v="60645800105143738"/>
    <s v="20/06/2025 07:52:45"/>
    <s v="00271"/>
    <s v="HEDER OLIVEIRA SANTANA"/>
    <x v="9"/>
    <s v="Automóvel"/>
    <s v="ARGO"/>
    <s v="FIAT"/>
    <s v="41826312"/>
    <s v="AUTO POSTO JACARE"/>
    <s v="ACREUNA"/>
    <s v="GO"/>
    <s v="ETANOL COMUM"/>
    <n v="362"/>
    <n v="9.34"/>
    <s v=" Km/L"/>
    <n v="13561"/>
    <n v="38.76"/>
    <n v="4.1399999999999997"/>
    <n v="160.47"/>
    <s v="200628290"/>
    <s v="Planejamento Operaci"/>
    <s v="Planejamento Operaci"/>
    <s v="Operacional"/>
    <m/>
    <d v="2025-06-20T00:00:00"/>
    <x v="2"/>
    <x v="0"/>
    <x v="4"/>
  </r>
  <r>
    <s v="TFX7J72"/>
    <s v="60645800105143754"/>
    <s v="20/06/2025 07:53:55"/>
    <s v="03126"/>
    <s v="PEDRO PAULO SILVA SANTOS"/>
    <x v="11"/>
    <s v="Automóvel"/>
    <s v="ARGO"/>
    <s v="FIAT"/>
    <s v="41826312"/>
    <s v="AUTO POSTO JACARE"/>
    <s v="ACREUNA"/>
    <s v="GO"/>
    <s v="ETANOL COMUM"/>
    <n v="301"/>
    <n v="8.5399999999999991"/>
    <s v=" Km/L"/>
    <n v="9189"/>
    <n v="35.24"/>
    <n v="4.1399999999999997"/>
    <n v="145.91"/>
    <s v="200628357"/>
    <s v="Planejamento Operaci"/>
    <s v="Planejamento Operaci"/>
    <s v="Operacional"/>
    <m/>
    <d v="2025-06-20T00:00:00"/>
    <x v="2"/>
    <x v="0"/>
    <x v="4"/>
  </r>
  <r>
    <s v="TFW2H32"/>
    <s v="60645800105143835"/>
    <s v="20/06/2025 10:41:24"/>
    <s v="99638"/>
    <s v="LAFAIETE DE SOUZA SANTOS"/>
    <x v="10"/>
    <s v="Automóvel"/>
    <s v="ARGO"/>
    <s v="FIAT"/>
    <s v="87183400"/>
    <s v="MARAJO GUAPO"/>
    <s v="GUAPO"/>
    <s v="GO"/>
    <s v="ETANOL COMUM"/>
    <n v="449"/>
    <n v="11.16"/>
    <s v=" Km/L"/>
    <n v="5050"/>
    <n v="40.22"/>
    <n v="3.97"/>
    <n v="159.66999999999999"/>
    <s v="0"/>
    <s v="Planejamento Operaci"/>
    <s v="Planejamento Operaci"/>
    <s v="Operacional"/>
    <m/>
    <d v="2025-06-20T00:00:00"/>
    <x v="2"/>
    <x v="0"/>
    <x v="3"/>
  </r>
  <r>
    <s v="TFX8A49"/>
    <s v="60645800105143673"/>
    <s v="20/06/2025 14:51:30"/>
    <s v="70882"/>
    <s v="EDUARDO DE SOUSA PIMENTEL"/>
    <x v="12"/>
    <s v="Automóvel"/>
    <s v="ARGO"/>
    <s v="FIAT"/>
    <s v="36603412"/>
    <s v="POSTO DO RATINHO"/>
    <s v="GOIANIA"/>
    <s v="GO"/>
    <s v="ETANOL COMUM"/>
    <n v="306"/>
    <n v="7.85"/>
    <s v=" Km/L"/>
    <n v="2319"/>
    <n v="38.97"/>
    <n v="5.04"/>
    <n v="196.41"/>
    <s v="1"/>
    <s v="Planejamento Operaci"/>
    <s v="Planejamento Operaci"/>
    <s v="Operacional"/>
    <m/>
    <d v="2025-06-20T00:00:00"/>
    <x v="2"/>
    <x v="0"/>
    <x v="0"/>
  </r>
  <r>
    <s v="TFE6B22"/>
    <s v="60645800105143762"/>
    <s v="20/06/2025 15:20:34"/>
    <s v="03608"/>
    <s v="WEIDER DA SILVA RODRIGUES"/>
    <x v="1"/>
    <s v="Automóvel"/>
    <s v="ARGO"/>
    <s v="FIAT"/>
    <s v="64170105"/>
    <s v="POSTOS DUME"/>
    <s v="APARECIDA DE GOIANIA"/>
    <s v="GO"/>
    <s v="ETANOL COMUM"/>
    <n v="375"/>
    <n v="9.99"/>
    <s v=" Km/L"/>
    <n v="5330"/>
    <n v="37.549999999999997"/>
    <n v="4.641"/>
    <n v="174.26"/>
    <s v="12"/>
    <s v="Planejamento Operaci"/>
    <s v="Planejamento Operaci"/>
    <s v="Operacional"/>
    <m/>
    <d v="2025-06-20T00:00:00"/>
    <x v="2"/>
    <x v="0"/>
    <x v="1"/>
  </r>
  <r>
    <s v="TFP3B22"/>
    <s v="60645800105143720"/>
    <s v="20/06/2025 17:38:08"/>
    <s v="02769"/>
    <s v="ANDRE LUIS PAULINO"/>
    <x v="6"/>
    <s v="Automóvel"/>
    <s v="ARGO"/>
    <s v="FIAT"/>
    <s v="64191102"/>
    <s v="AUTO POSTO PIRETT"/>
    <s v="GOIATUBA"/>
    <s v="GO"/>
    <s v="ETANOL COMUM"/>
    <n v="423"/>
    <n v="10.73"/>
    <s v=" Km/L"/>
    <n v="15115"/>
    <n v="39.42"/>
    <n v="4.49"/>
    <n v="177"/>
    <s v="1"/>
    <s v="Planejamento Operaci"/>
    <s v="Planejamento Operaci"/>
    <s v="Operacional"/>
    <m/>
    <d v="2025-06-20T00:00:00"/>
    <x v="2"/>
    <x v="0"/>
    <x v="4"/>
  </r>
  <r>
    <s v="TFS3C72"/>
    <s v="60645800105143738"/>
    <s v="20/06/2025 18:07:40"/>
    <s v="00271"/>
    <s v="HEDER OLIVEIRA SANTANA"/>
    <x v="9"/>
    <s v="Automóvel"/>
    <s v="ARGO"/>
    <s v="FIAT"/>
    <s v="45308900"/>
    <s v="POSTO LUPATINI"/>
    <s v="SANTO ANTONIO DA BARRA"/>
    <s v="GO"/>
    <s v="ETANOL COMUM"/>
    <n v="341"/>
    <n v="8.75"/>
    <s v=" Km/L"/>
    <n v="13902"/>
    <n v="38.96"/>
    <n v="4.29"/>
    <n v="167.14"/>
    <s v="0"/>
    <s v="Planejamento Operaci"/>
    <s v="Planejamento Operaci"/>
    <s v="Operacional"/>
    <m/>
    <d v="2025-06-20T00:00:00"/>
    <x v="2"/>
    <x v="0"/>
    <x v="4"/>
  </r>
  <r>
    <s v="TFX7J72"/>
    <s v="60645800105143754"/>
    <s v="20/06/2025 18:09:57"/>
    <s v="03126"/>
    <s v="PEDRO PAULO SILVA SANTOS"/>
    <x v="11"/>
    <s v="Automóvel"/>
    <s v="ARGO"/>
    <s v="FIAT"/>
    <s v="45308900"/>
    <s v="POSTO LUPATINI"/>
    <s v="SANTO ANTONIO DA BARRA"/>
    <s v="GO"/>
    <s v="ETANOL COMUM"/>
    <n v="342"/>
    <n v="8.86"/>
    <s v=" Km/L"/>
    <n v="9531"/>
    <n v="38.61"/>
    <n v="4.29"/>
    <n v="165.64"/>
    <s v="0"/>
    <s v="Planejamento Operaci"/>
    <s v="Planejamento Operaci"/>
    <s v="Operacional"/>
    <m/>
    <d v="2025-06-20T00:00:00"/>
    <x v="2"/>
    <x v="0"/>
    <x v="4"/>
  </r>
  <r>
    <s v="TGL4J09"/>
    <s v="60645800105143360"/>
    <s v="23/06/2025 08:08:44"/>
    <s v="40379"/>
    <s v="JESTER LUCAS GOUVEIA SANTOS"/>
    <x v="17"/>
    <s v="Automóvel"/>
    <s v="ARGO"/>
    <s v="FIAT"/>
    <s v="36603412"/>
    <s v="POSTO DO RATINHO"/>
    <s v="GOIANIA"/>
    <s v="GO"/>
    <s v="ETANOL COMUM"/>
    <n v="369"/>
    <n v="8.25"/>
    <s v=" Km/L"/>
    <n v="5715"/>
    <n v="44.73"/>
    <n v="4.6399999999999997"/>
    <n v="207.55"/>
    <s v="1"/>
    <s v="Planejamento Operaci"/>
    <s v="Planejamento Operaci"/>
    <s v="Operacional"/>
    <m/>
    <d v="2025-06-23T00:00:00"/>
    <x v="2"/>
    <x v="0"/>
    <x v="1"/>
  </r>
  <r>
    <s v="TFY6E09"/>
    <s v="60645800105143700"/>
    <s v="23/06/2025 09:09:04"/>
    <s v="71805"/>
    <s v="MURILLO SOUZA BERNARDES"/>
    <x v="15"/>
    <s v="Automóvel"/>
    <s v="ARGO"/>
    <s v="FIAT"/>
    <s v="69465011"/>
    <s v="POSTO T 4"/>
    <s v="GOIANIA"/>
    <s v="GO"/>
    <s v="ETANOL COMUM"/>
    <n v="386"/>
    <n v="9.39"/>
    <s v=" Km/L"/>
    <n v="3569"/>
    <n v="41.11"/>
    <n v="4.6399999999999997"/>
    <n v="190.75"/>
    <s v="1"/>
    <s v="Planejamento Operaci"/>
    <s v="Planejamento Operaci"/>
    <s v="Operacional"/>
    <m/>
    <d v="2025-06-23T00:00:00"/>
    <x v="2"/>
    <x v="0"/>
    <x v="1"/>
  </r>
  <r>
    <s v="TFE6B22"/>
    <s v="60645800105143762"/>
    <s v="23/06/2025 09:16:36"/>
    <s v="03608"/>
    <s v="WEIDER DA SILVA RODRIGUES"/>
    <x v="1"/>
    <s v="Automóvel"/>
    <s v="ARGO"/>
    <s v="FIAT"/>
    <s v="01893111"/>
    <s v="POSTO VILLAGE"/>
    <s v="APARECIDA DE GOIANIA"/>
    <s v="GO"/>
    <s v="ETANOL COMUM"/>
    <n v="24"/>
    <n v="5.56"/>
    <s v=" Km/L"/>
    <n v="5354"/>
    <n v="4.32"/>
    <n v="4.6390000000000002"/>
    <n v="20.04"/>
    <s v="660937"/>
    <s v="Planejamento Operaci"/>
    <s v="Planejamento Operaci"/>
    <s v="Operacional"/>
    <m/>
    <d v="2025-06-23T00:00:00"/>
    <x v="2"/>
    <x v="0"/>
    <x v="1"/>
  </r>
  <r>
    <s v="TFW2H32"/>
    <s v="60645800105143835"/>
    <s v="23/06/2025 09:30:50"/>
    <s v="99638"/>
    <s v="LAFAIETE DE SOUZA SANTOS"/>
    <x v="10"/>
    <s v="Automóvel"/>
    <s v="ARGO"/>
    <s v="FIAT"/>
    <s v="92936414"/>
    <s v="YPE AUTO POSTO"/>
    <s v="ABADIA DE GOIAS"/>
    <s v="GO"/>
    <s v="ETANOL COMUM"/>
    <n v="367"/>
    <n v="11.05"/>
    <s v=" Km/L"/>
    <n v="5417"/>
    <n v="33.200000000000003"/>
    <n v="4.5880000000000001"/>
    <n v="152.31"/>
    <s v="0"/>
    <s v="Planejamento Operaci"/>
    <s v="Planejamento Operaci"/>
    <s v="Operacional"/>
    <m/>
    <d v="2025-06-23T00:00:00"/>
    <x v="2"/>
    <x v="0"/>
    <x v="3"/>
  </r>
  <r>
    <s v="TFI3B19"/>
    <s v="60645800105143690"/>
    <s v="23/06/2025 10:33:25"/>
    <s v="26126"/>
    <s v="MARIVALDO GONÇALVES"/>
    <x v="4"/>
    <s v="Automóvel"/>
    <s v="ARGO"/>
    <s v="FIAT"/>
    <s v="41826312"/>
    <s v="AUTO POSTO JACARE"/>
    <s v="ACREUNA"/>
    <s v="GO"/>
    <s v="ETANOL COMUM"/>
    <n v="416"/>
    <n v="10.52"/>
    <s v=" Km/L"/>
    <n v="3860"/>
    <n v="39.53"/>
    <n v="4.141"/>
    <n v="163.68"/>
    <s v="230637872"/>
    <s v="Planejamento Operaci"/>
    <s v="Planejamento Operaci"/>
    <s v="Operacional"/>
    <m/>
    <d v="2025-06-23T00:00:00"/>
    <x v="2"/>
    <x v="0"/>
    <x v="0"/>
  </r>
  <r>
    <s v="TFS3C72"/>
    <s v="60645800105143738"/>
    <s v="23/06/2025 12:52:26"/>
    <s v="00271"/>
    <s v="HEDER OLIVEIRA SANTANA"/>
    <x v="9"/>
    <s v="Automóvel"/>
    <s v="ARGO"/>
    <s v="FIAT"/>
    <s v="36645906"/>
    <s v="AUTO POSTO ESTRELA DO SUL III"/>
    <s v="ACREUNA"/>
    <s v="GO"/>
    <s v="ETANOL ADITIVADO"/>
    <n v="265"/>
    <n v="7.33"/>
    <s v=" Km/L"/>
    <n v="14167"/>
    <n v="36.15"/>
    <n v="4.45"/>
    <n v="160.88"/>
    <s v="0"/>
    <s v="Planejamento Operaci"/>
    <s v="Planejamento Operaci"/>
    <s v="Operacional"/>
    <m/>
    <d v="2025-06-23T00:00:00"/>
    <x v="2"/>
    <x v="0"/>
    <x v="4"/>
  </r>
  <r>
    <s v="TFP3B22"/>
    <s v="60645800105143720"/>
    <s v="23/06/2025 13:20:28"/>
    <s v="02769"/>
    <s v="ANDRE LUIS PAULINO"/>
    <x v="6"/>
    <s v="Automóvel"/>
    <s v="ARGO"/>
    <s v="FIAT"/>
    <s v="41875311"/>
    <s v="POSTO SABOR DA TERRA"/>
    <s v="INDIARA"/>
    <s v="GO"/>
    <s v="ETANOL COMUM"/>
    <n v="389"/>
    <n v="10.1"/>
    <s v=" Km/L"/>
    <n v="15504"/>
    <n v="38.520000000000003"/>
    <n v="4.29"/>
    <n v="165.27"/>
    <s v="230647979"/>
    <s v="Planejamento Operaci"/>
    <s v="Planejamento Operaci"/>
    <s v="Operacional"/>
    <m/>
    <d v="2025-06-23T00:00:00"/>
    <x v="2"/>
    <x v="0"/>
    <x v="4"/>
  </r>
  <r>
    <s v="TFD2J89"/>
    <s v="60645800105143710"/>
    <s v="23/06/2025 13:27:23"/>
    <s v="44734"/>
    <s v="CARLOS ALBERTO RODRIGUES PEREIRA"/>
    <x v="0"/>
    <s v="Automóvel"/>
    <s v="ARGO"/>
    <s v="FIAT"/>
    <s v="36603412"/>
    <s v="POSTO DO RATINHO"/>
    <s v="GOIANIA"/>
    <s v="GO"/>
    <s v="ETANOL COMUM"/>
    <n v="371"/>
    <n v="8.92"/>
    <s v=" Km/L"/>
    <n v="2535"/>
    <n v="41.57"/>
    <n v="4.593"/>
    <n v="190.92"/>
    <s v="1"/>
    <s v="Planejamento Operaci"/>
    <s v="Planejamento Operaci"/>
    <s v="Operacional"/>
    <m/>
    <d v="2025-06-23T00:00:00"/>
    <x v="2"/>
    <x v="0"/>
    <x v="0"/>
  </r>
  <r>
    <s v="TFP9I32"/>
    <s v="60645800105143819"/>
    <s v="23/06/2025 21:54:20"/>
    <s v="33861"/>
    <s v="FERNANDO DOS REIS GONÇALVES"/>
    <x v="7"/>
    <s v="Automóvel"/>
    <s v="ARGO"/>
    <s v="FIAT"/>
    <s v="31803903"/>
    <s v="BOM SUCESSO AUTO POSTO  24 HS"/>
    <s v="GOIANIA"/>
    <s v="GO"/>
    <s v="ETANOL COMUM"/>
    <n v="392"/>
    <n v="9.8000000000000007"/>
    <s v=" Km/L"/>
    <n v="6386"/>
    <n v="40"/>
    <n v="4.6399999999999997"/>
    <n v="185.6"/>
    <s v="0"/>
    <s v="Planejamento Operaci"/>
    <s v="Planejamento Operaci"/>
    <s v="Operacional"/>
    <m/>
    <d v="2025-06-23T00:00:00"/>
    <x v="2"/>
    <x v="0"/>
    <x v="4"/>
  </r>
  <r>
    <s v="TFF6I82"/>
    <s v="60645800105143800"/>
    <s v="24/06/2025 09:32:37"/>
    <s v="05918"/>
    <s v="GISELIA AGUIAR DA ROCHA"/>
    <x v="3"/>
    <s v="Automóvel"/>
    <s v="ARGO"/>
    <s v="FIAT"/>
    <s v="53081700"/>
    <s v="POSTO Z   Z SANTA MA"/>
    <s v="GUAPO"/>
    <s v="GO"/>
    <s v="ETANOL COMUM"/>
    <n v="268"/>
    <n v="9.2100000000000009"/>
    <s v=" Km/L"/>
    <n v="3648"/>
    <n v="29.09"/>
    <n v="3.99"/>
    <n v="116.06"/>
    <s v="0"/>
    <s v="Planejamento Operaci"/>
    <s v="Planejamento Operaci"/>
    <s v="Operacional"/>
    <m/>
    <d v="2025-06-24T00:00:00"/>
    <x v="2"/>
    <x v="0"/>
    <x v="2"/>
  </r>
  <r>
    <s v="TFW2H32"/>
    <s v="60645800105143835"/>
    <s v="24/06/2025 11:22:18"/>
    <s v="99638"/>
    <s v="LAFAIETE DE SOUZA SANTOS"/>
    <x v="10"/>
    <s v="Automóvel"/>
    <s v="ARGO"/>
    <s v="FIAT"/>
    <s v="07674909"/>
    <s v="AUTO POSTO INDIARA"/>
    <s v="INDIARA"/>
    <s v="GO"/>
    <s v="ETANOL COMUM"/>
    <n v="300"/>
    <n v="8.25"/>
    <s v=" Km/L"/>
    <n v="5717"/>
    <n v="36.380000000000003"/>
    <n v="4.49"/>
    <n v="163.35"/>
    <s v="6185"/>
    <s v="Planejamento Operaci"/>
    <s v="Planejamento Operaci"/>
    <s v="Operacional"/>
    <m/>
    <d v="2025-06-24T00:00:00"/>
    <x v="2"/>
    <x v="0"/>
    <x v="3"/>
  </r>
  <r>
    <s v="TFX7J72"/>
    <s v="60645800105143754"/>
    <s v="24/06/2025 13:55:47"/>
    <s v="03126"/>
    <s v="PEDRO PAULO SILVA SANTOS"/>
    <x v="11"/>
    <s v="Automóvel"/>
    <s v="ARGO"/>
    <s v="FIAT"/>
    <s v="81889412"/>
    <s v="POSTO ZERO UM"/>
    <s v="RIO VERDE"/>
    <s v="GO"/>
    <s v="ETANOL COMUM"/>
    <n v="242"/>
    <n v="6.89"/>
    <s v=" Km/L"/>
    <n v="9773"/>
    <n v="35.14"/>
    <n v="3.99"/>
    <n v="140.21"/>
    <s v="1"/>
    <s v="Planejamento Operaci"/>
    <s v="Planejamento Operaci"/>
    <s v="Operacional"/>
    <m/>
    <d v="2025-06-24T00:00:00"/>
    <x v="2"/>
    <x v="0"/>
    <x v="4"/>
  </r>
  <r>
    <s v="TFW2H32"/>
    <s v="60645800105143835"/>
    <s v="24/06/2025 14:12:39"/>
    <s v="99638"/>
    <s v="LAFAIETE DE SOUZA SANTOS"/>
    <x v="10"/>
    <s v="Automóvel"/>
    <s v="ARGO"/>
    <s v="FIAT"/>
    <s v="46209914"/>
    <s v="DECIO RIO VERDE"/>
    <s v="RIO VERDE"/>
    <s v="GO"/>
    <s v="ETANOL COMUM"/>
    <n v="144"/>
    <n v="7.93"/>
    <s v=" Km/L"/>
    <n v="5861"/>
    <n v="18.16"/>
    <n v="4.1900000000000004"/>
    <n v="76.09"/>
    <s v="202506241412"/>
    <s v="Planejamento Operaci"/>
    <s v="Planejamento Operaci"/>
    <s v="Operacional"/>
    <m/>
    <d v="2025-06-24T00:00:00"/>
    <x v="2"/>
    <x v="0"/>
    <x v="3"/>
  </r>
  <r>
    <s v="TFF6I82"/>
    <s v="60645800105143800"/>
    <s v="24/06/2025 14:21:44"/>
    <s v="05918"/>
    <s v="GISELIA AGUIAR DA ROCHA"/>
    <x v="3"/>
    <s v="Automóvel"/>
    <s v="ARGO"/>
    <s v="FIAT"/>
    <s v="92221200"/>
    <s v="POSTO AMERICA"/>
    <s v="GUAPO"/>
    <s v="GO"/>
    <s v="ETANOL COMUM"/>
    <n v="212"/>
    <n v="11.96"/>
    <s v=" Km/L"/>
    <n v="3860"/>
    <n v="17.72"/>
    <n v="4.492"/>
    <n v="79.59"/>
    <s v="1"/>
    <s v="Planejamento Operaci"/>
    <s v="Planejamento Operaci"/>
    <s v="Operacional"/>
    <m/>
    <d v="2025-06-24T00:00:00"/>
    <x v="2"/>
    <x v="0"/>
    <x v="2"/>
  </r>
  <r>
    <s v="TFS3C72"/>
    <s v="60645800105143738"/>
    <s v="24/06/2025 16:03:30"/>
    <s v="00271"/>
    <s v="HEDER OLIVEIRA SANTANA"/>
    <x v="9"/>
    <s v="Automóvel"/>
    <s v="ARGO"/>
    <s v="FIAT"/>
    <s v="45308900"/>
    <s v="POSTO LUPATINI"/>
    <s v="SANTO ANTONIO DA BARRA"/>
    <s v="GO"/>
    <s v="ETANOL COMUM"/>
    <n v="317"/>
    <n v="8.7100000000000009"/>
    <s v=" Km/L"/>
    <n v="14484"/>
    <n v="36.380000000000003"/>
    <n v="4.29"/>
    <n v="156.07"/>
    <s v="0"/>
    <s v="Planejamento Operaci"/>
    <s v="Planejamento Operaci"/>
    <s v="Operacional"/>
    <m/>
    <d v="2025-06-24T00:00:00"/>
    <x v="2"/>
    <x v="0"/>
    <x v="4"/>
  </r>
  <r>
    <s v="TFP3B22"/>
    <s v="60645800105143720"/>
    <s v="24/06/2025 17:26:50"/>
    <s v="02769"/>
    <s v="ANDRE LUIS PAULINO"/>
    <x v="6"/>
    <s v="Automóvel"/>
    <s v="ARGO"/>
    <s v="FIAT"/>
    <s v="64191102"/>
    <s v="AUTO POSTO PIRETT"/>
    <s v="GOIATUBA"/>
    <s v="GO"/>
    <s v="ETANOL COMUM"/>
    <n v="391"/>
    <n v="10.66"/>
    <s v=" Km/L"/>
    <n v="15895"/>
    <n v="36.68"/>
    <n v="4.49"/>
    <n v="164.71"/>
    <s v="1"/>
    <s v="Planejamento Operaci"/>
    <s v="Planejamento Operaci"/>
    <s v="Operacional"/>
    <m/>
    <d v="2025-06-24T00:00:00"/>
    <x v="2"/>
    <x v="0"/>
    <x v="4"/>
  </r>
  <r>
    <s v="TFE6B22"/>
    <s v="60645800105143762"/>
    <s v="24/06/2025 17:50:12"/>
    <s v="03608"/>
    <s v="WEIDER DA SILVA RODRIGUES"/>
    <x v="1"/>
    <s v="Automóvel"/>
    <s v="ARGO"/>
    <s v="FIAT"/>
    <s v="92250803"/>
    <s v="AUTO POSTO ESPLANADA"/>
    <s v="GOIATUBA"/>
    <s v="GO"/>
    <s v="ETANOL COMUM"/>
    <n v="396"/>
    <n v="9.85"/>
    <s v=" Km/L"/>
    <n v="5750"/>
    <n v="40.19"/>
    <n v="3.891"/>
    <n v="156.37"/>
    <s v="240664134"/>
    <s v="Planejamento Operaci"/>
    <s v="Planejamento Operaci"/>
    <s v="Operacional"/>
    <m/>
    <d v="2025-06-24T00:00:00"/>
    <x v="2"/>
    <x v="0"/>
    <x v="1"/>
  </r>
  <r>
    <s v="TFY2H52"/>
    <s v="60645800105143790"/>
    <s v="24/06/2025 18:54:36"/>
    <s v="49396"/>
    <s v="JOAO JOSE MULATINHO DE MEDEIROS CORREIA"/>
    <x v="13"/>
    <s v="Automóvel"/>
    <s v="ARGO"/>
    <s v="FIAT"/>
    <s v="36603412"/>
    <s v="POSTO DO RATINHO"/>
    <s v="GOIANIA"/>
    <s v="GO"/>
    <s v="ETANOL COMUM"/>
    <n v="317"/>
    <n v="8.18"/>
    <s v=" Km/L"/>
    <n v="2791"/>
    <n v="38.75"/>
    <n v="5.04"/>
    <n v="195.3"/>
    <s v="0"/>
    <s v="Planejamento Operaci"/>
    <s v="Planejamento Operaci"/>
    <s v="Operacional"/>
    <m/>
    <d v="2025-06-24T00:00:00"/>
    <x v="2"/>
    <x v="0"/>
    <x v="3"/>
  </r>
  <r>
    <s v="TFW2H32"/>
    <s v="60645800105143835"/>
    <s v="25/06/2025 06:41:52"/>
    <s v="99638"/>
    <s v="LAFAIETE DE SOUZA SANTOS"/>
    <x v="10"/>
    <s v="Automóvel"/>
    <s v="ARGO"/>
    <s v="FIAT"/>
    <s v="69429000"/>
    <s v="PETROBESSA EXPRESS"/>
    <s v="ANAPOLIS"/>
    <s v="GO"/>
    <s v="ETANOL COMUM"/>
    <n v="320"/>
    <n v="10.14"/>
    <s v=" Km/L"/>
    <n v="6181"/>
    <n v="31.57"/>
    <n v="4.0999999999999996"/>
    <n v="129.44"/>
    <s v="0"/>
    <s v="Planejamento Operaci"/>
    <s v="Planejamento Operaci"/>
    <s v="Operacional"/>
    <m/>
    <d v="2025-06-25T00:00:00"/>
    <x v="2"/>
    <x v="0"/>
    <x v="3"/>
  </r>
  <r>
    <s v="TFR8B59"/>
    <s v="60645800105143681"/>
    <s v="25/06/2025 10:50:34"/>
    <s v="92635"/>
    <s v="ADENILDO BARBOSA DUTRA"/>
    <x v="8"/>
    <s v="Automóvel"/>
    <s v="ARGO"/>
    <s v="FIAT"/>
    <s v="92936106"/>
    <s v="AUTO POSTO HM 2"/>
    <s v="GOIANIA"/>
    <s v="GO"/>
    <s v="ETANOL COMUM"/>
    <n v="184"/>
    <n v="5.85"/>
    <s v=" Km/L"/>
    <n v="3964"/>
    <n v="31.43"/>
    <n v="4.62"/>
    <n v="145.19999999999999"/>
    <s v="0"/>
    <s v="Planejamento Operaci"/>
    <s v="Planejamento Operaci"/>
    <s v="Operacional"/>
    <m/>
    <d v="2025-06-25T00:00:00"/>
    <x v="2"/>
    <x v="0"/>
    <x v="5"/>
  </r>
  <r>
    <s v="TFY6E09"/>
    <s v="60645800105143700"/>
    <s v="25/06/2025 12:09:44"/>
    <s v="71805"/>
    <s v="MURILLO SOUZA BERNARDES"/>
    <x v="15"/>
    <s v="Automóvel"/>
    <s v="ARGO"/>
    <s v="FIAT"/>
    <s v="26707801"/>
    <s v="SUCESSO AUTO POSTO"/>
    <s v="APARECIDA DE GOIANIA"/>
    <s v="GO"/>
    <s v="ETANOL COMUM"/>
    <n v="98"/>
    <n v="7.67"/>
    <s v=" Km/L"/>
    <n v="3667"/>
    <n v="12.78"/>
    <n v="4.92"/>
    <n v="62.88"/>
    <s v="34934"/>
    <s v="Planejamento Operaci"/>
    <s v="Planejamento Operaci"/>
    <s v="Operacional"/>
    <m/>
    <d v="2025-06-25T00:00:00"/>
    <x v="2"/>
    <x v="0"/>
    <x v="1"/>
  </r>
  <r>
    <s v="TFS3C72"/>
    <s v="60645800105143738"/>
    <s v="25/06/2025 12:58:27"/>
    <s v="00271"/>
    <s v="HEDER OLIVEIRA SANTANA"/>
    <x v="9"/>
    <s v="Automóvel"/>
    <s v="ARGO"/>
    <s v="FIAT"/>
    <s v="69459415"/>
    <s v="PADDOCK CEZARINA"/>
    <s v="CEZARINA"/>
    <s v="GO"/>
    <s v="ETANOL COMUM"/>
    <n v="320"/>
    <n v="8.51"/>
    <s v=" Km/L"/>
    <n v="14804"/>
    <n v="37.590000000000003"/>
    <n v="4.391"/>
    <n v="165.05"/>
    <s v="295754"/>
    <s v="Planejamento Operaci"/>
    <s v="Planejamento Operaci"/>
    <s v="Operacional"/>
    <m/>
    <d v="2025-06-25T00:00:00"/>
    <x v="2"/>
    <x v="0"/>
    <x v="4"/>
  </r>
  <r>
    <s v="TFF6I82"/>
    <s v="60645800105143800"/>
    <s v="25/06/2025 13:43:02"/>
    <s v="09697"/>
    <s v="HUILDSON ROSA BARBOSA"/>
    <x v="3"/>
    <s v="Automóvel"/>
    <s v="ARGO"/>
    <s v="FIAT"/>
    <s v="46209914"/>
    <s v="DECIO RIO VERDE"/>
    <s v="RIO VERDE"/>
    <s v="GO"/>
    <s v="ETANOL COMUM"/>
    <n v="359"/>
    <n v="11.92"/>
    <s v=" Km/L"/>
    <n v="4219"/>
    <n v="30.11"/>
    <n v="4.1900000000000004"/>
    <n v="126.16"/>
    <s v="202506251342"/>
    <s v="Planejamento Operaci"/>
    <s v="Planejamento Operaci"/>
    <s v="Operacional"/>
    <m/>
    <d v="2025-06-25T00:00:00"/>
    <x v="2"/>
    <x v="0"/>
    <x v="2"/>
  </r>
  <r>
    <s v="TFW2H32"/>
    <s v="60645800105143835"/>
    <s v="25/06/2025 14:42:23"/>
    <s v="99638"/>
    <s v="LAFAIETE DE SOUZA SANTOS"/>
    <x v="10"/>
    <s v="Automóvel"/>
    <s v="ARGO"/>
    <s v="FIAT"/>
    <s v="46209914"/>
    <s v="DECIO RIO VERDE"/>
    <s v="RIO VERDE"/>
    <s v="GO"/>
    <s v="ETANOL COMUM"/>
    <n v="338"/>
    <n v="9.9700000000000006"/>
    <s v=" Km/L"/>
    <n v="6519"/>
    <n v="33.9"/>
    <n v="4.1900000000000004"/>
    <n v="142.04"/>
    <s v="202506251441"/>
    <s v="Planejamento Operaci"/>
    <s v="Planejamento Operaci"/>
    <s v="Operacional"/>
    <m/>
    <d v="2025-06-25T00:00:00"/>
    <x v="2"/>
    <x v="0"/>
    <x v="3"/>
  </r>
  <r>
    <s v="TFI3B19"/>
    <s v="60645800105143690"/>
    <s v="25/06/2025 16:28:29"/>
    <s v="26126"/>
    <s v="MARIVALDO GONÇALVES"/>
    <x v="4"/>
    <s v="Automóvel"/>
    <s v="ARGO"/>
    <s v="FIAT"/>
    <s v="81889412"/>
    <s v="POSTO ZERO UM"/>
    <s v="RIO VERDE"/>
    <s v="GO"/>
    <s v="ETANOL COMUM"/>
    <n v="259"/>
    <n v="10.14"/>
    <s v=" Km/L"/>
    <n v="4119"/>
    <n v="25.53"/>
    <n v="3.99"/>
    <n v="101.87"/>
    <s v="2"/>
    <s v="Planejamento Operaci"/>
    <s v="Planejamento Operaci"/>
    <s v="Operacional"/>
    <m/>
    <d v="2025-06-25T00:00:00"/>
    <x v="2"/>
    <x v="0"/>
    <x v="0"/>
  </r>
  <r>
    <s v="TFW2H32"/>
    <s v="60645800105143835"/>
    <s v="26/06/2025 06:09:53"/>
    <s v="99638"/>
    <s v="LAFAIETE DE SOUZA SANTOS"/>
    <x v="10"/>
    <s v="Automóvel"/>
    <s v="ARGO"/>
    <s v="FIAT"/>
    <s v="69429000"/>
    <s v="PETROBESSA EXPRESS"/>
    <s v="ANAPOLIS"/>
    <s v="GO"/>
    <s v="ETANOL COMUM"/>
    <n v="298"/>
    <n v="8.8800000000000008"/>
    <s v=" Km/L"/>
    <n v="6817"/>
    <n v="33.549999999999997"/>
    <n v="4.101"/>
    <n v="137.59"/>
    <s v="0"/>
    <s v="Planejamento Operaci"/>
    <s v="Planejamento Operaci"/>
    <s v="Operacional"/>
    <m/>
    <d v="2025-06-26T00:00:00"/>
    <x v="2"/>
    <x v="0"/>
    <x v="3"/>
  </r>
  <r>
    <s v="TFX7J72"/>
    <s v="60645800105143754"/>
    <s v="26/06/2025 07:38:13"/>
    <s v="03126"/>
    <s v="PEDRO PAULO SILVA SANTOS"/>
    <x v="11"/>
    <s v="Automóvel"/>
    <s v="ARGO"/>
    <s v="FIAT"/>
    <s v="81889412"/>
    <s v="POSTO ZERO UM"/>
    <s v="RIO VERDE"/>
    <s v="GO"/>
    <s v="ETANOL COMUM"/>
    <n v="151"/>
    <n v="6.67"/>
    <s v=" Km/L"/>
    <n v="9924"/>
    <n v="22.64"/>
    <n v="3.99"/>
    <n v="90.33"/>
    <s v="1"/>
    <s v="Planejamento Operaci"/>
    <s v="Planejamento Operaci"/>
    <s v="Operacional"/>
    <m/>
    <d v="2025-06-26T00:00:00"/>
    <x v="2"/>
    <x v="0"/>
    <x v="4"/>
  </r>
  <r>
    <s v="TFN0D12"/>
    <s v="60645800105143746"/>
    <s v="26/06/2025 08:24:07"/>
    <s v="70882"/>
    <s v="EDUARDO DE SOUSA PIMENTEL"/>
    <x v="5"/>
    <s v="Automóvel"/>
    <s v="ARGO"/>
    <s v="FIAT"/>
    <s v="36603412"/>
    <s v="POSTO DO RATINHO"/>
    <s v="GOIANIA"/>
    <s v="GO"/>
    <s v="ETANOL COMUM"/>
    <n v="370.9554"/>
    <n v="9.7799999999999994"/>
    <s v=" Km/L"/>
    <n v="1118"/>
    <n v="37.93"/>
    <n v="4.6399999999999997"/>
    <n v="176"/>
    <s v="1"/>
    <s v="Planejamento Operaci"/>
    <s v="Planejamento Operaci"/>
    <s v="Operacional"/>
    <m/>
    <d v="2025-06-26T00:00:00"/>
    <x v="2"/>
    <x v="0"/>
    <x v="3"/>
  </r>
  <r>
    <s v="TFY6E09"/>
    <s v="60645800105143700"/>
    <s v="26/06/2025 10:26:32"/>
    <s v="71805"/>
    <s v="MURILLO SOUZA BERNARDES"/>
    <x v="15"/>
    <s v="Automóvel"/>
    <s v="ARGO"/>
    <s v="FIAT"/>
    <s v="69497411"/>
    <s v="DECIO L5"/>
    <s v="RIO VERDE"/>
    <s v="GO"/>
    <s v="ETANOL COMUM"/>
    <n v="302"/>
    <n v="10.06"/>
    <s v=" Km/L"/>
    <n v="3969"/>
    <n v="30.01"/>
    <n v="3.99"/>
    <n v="119.74"/>
    <s v="1"/>
    <s v="Planejamento Operaci"/>
    <s v="Planejamento Operaci"/>
    <s v="Operacional"/>
    <m/>
    <d v="2025-06-26T00:00:00"/>
    <x v="2"/>
    <x v="0"/>
    <x v="1"/>
  </r>
  <r>
    <s v="TFW2H32"/>
    <s v="60645800105143835"/>
    <s v="26/06/2025 11:57:00"/>
    <s v="99638"/>
    <s v="LAFAIETE DE SOUZA SANTOS"/>
    <x v="10"/>
    <s v="Automóvel"/>
    <s v="ARGO"/>
    <s v="FIAT"/>
    <s v="69494411"/>
    <s v="REDE MARAJO RIO VERD"/>
    <s v="RIO VERDE"/>
    <s v="GO"/>
    <s v="ETANOL COMUM"/>
    <n v="327"/>
    <n v="10.02"/>
    <s v=" Km/L"/>
    <n v="7144"/>
    <n v="32.64"/>
    <n v="3.99"/>
    <n v="130.22999999999999"/>
    <s v="1"/>
    <s v="Planejamento Operaci"/>
    <s v="Planejamento Operaci"/>
    <s v="Operacional"/>
    <m/>
    <d v="2025-06-26T00:00:00"/>
    <x v="2"/>
    <x v="0"/>
    <x v="3"/>
  </r>
  <r>
    <s v="TFP3B22"/>
    <s v="60645800105143720"/>
    <s v="26/06/2025 13:13:11"/>
    <s v="02769"/>
    <s v="ANDRE LUIS PAULINO"/>
    <x v="6"/>
    <s v="Automóvel"/>
    <s v="ARGO"/>
    <s v="FIAT"/>
    <s v="13335016"/>
    <s v="POSTO TREVO"/>
    <s v="RIO VERDE"/>
    <s v="GO"/>
    <s v="ETANOL COMUM"/>
    <n v="338"/>
    <n v="8.49"/>
    <s v=" Km/L"/>
    <n v="16233"/>
    <n v="39.799999999999997"/>
    <n v="4.29"/>
    <n v="170.76"/>
    <s v="260647554"/>
    <s v="Planejamento Operaci"/>
    <s v="Planejamento Operaci"/>
    <s v="Operacional"/>
    <m/>
    <d v="2025-06-26T00:00:00"/>
    <x v="2"/>
    <x v="0"/>
    <x v="4"/>
  </r>
  <r>
    <s v="TFE6B22"/>
    <s v="60645800105143762"/>
    <s v="26/06/2025 14:19:37"/>
    <s v="03608"/>
    <s v="WEIDER DA SILVA RODRIGUES"/>
    <x v="1"/>
    <s v="Automóvel"/>
    <s v="ARGO"/>
    <s v="FIAT"/>
    <s v="64170105"/>
    <s v="POSTOS DUME"/>
    <s v="APARECIDA DE GOIANIA"/>
    <s v="GO"/>
    <s v="ETANOL COMUM"/>
    <n v="395"/>
    <n v="10.52"/>
    <s v=" Km/L"/>
    <n v="6145"/>
    <n v="37.549999999999997"/>
    <n v="4.54"/>
    <n v="170.48"/>
    <s v="12"/>
    <s v="Planejamento Operaci"/>
    <s v="Planejamento Operaci"/>
    <s v="Operacional"/>
    <m/>
    <d v="2025-06-26T00:00:00"/>
    <x v="2"/>
    <x v="0"/>
    <x v="1"/>
  </r>
  <r>
    <s v="TFX7J72"/>
    <s v="60645800105143754"/>
    <s v="26/06/2025 14:40:32"/>
    <s v="03126"/>
    <s v="PEDRO PAULO SILVA SANTOS"/>
    <x v="11"/>
    <s v="Automóvel"/>
    <s v="ARGO"/>
    <s v="FIAT"/>
    <s v="46286315"/>
    <s v="POSTO CENTRAL"/>
    <s v="BOM JESUS"/>
    <s v="GO"/>
    <s v="ETANOL COMUM"/>
    <n v="267"/>
    <n v="9.6"/>
    <s v=" Km/L"/>
    <n v="10191"/>
    <n v="27.8"/>
    <n v="4.4610000000000003"/>
    <n v="124.02"/>
    <s v="1"/>
    <s v="Planejamento Operaci"/>
    <s v="Planejamento Operaci"/>
    <s v="Operacional"/>
    <m/>
    <d v="2025-06-26T00:00:00"/>
    <x v="2"/>
    <x v="0"/>
    <x v="4"/>
  </r>
  <r>
    <s v="TFY6E09"/>
    <s v="60645800105143700"/>
    <s v="26/06/2025 17:02:20"/>
    <s v="71805"/>
    <s v="MURILLO SOUZA BERNARDES"/>
    <x v="15"/>
    <s v="Automóvel"/>
    <s v="ARGO"/>
    <s v="FIAT"/>
    <s v="87107509"/>
    <s v="AUTO POSTO OLIMPIO"/>
    <s v="APARECIDA DE GOIANIA"/>
    <s v="GO"/>
    <s v="ETANOL COMUM"/>
    <n v="409"/>
    <n v="10.33"/>
    <s v=" Km/L"/>
    <n v="4378"/>
    <n v="39.6"/>
    <n v="4.59"/>
    <n v="181.78"/>
    <s v="0"/>
    <s v="Planejamento Operaci"/>
    <s v="Planejamento Operaci"/>
    <s v="Operacional"/>
    <m/>
    <d v="2025-06-26T00:00:00"/>
    <x v="2"/>
    <x v="0"/>
    <x v="1"/>
  </r>
  <r>
    <s v="TFI3B19"/>
    <s v="60645800105143690"/>
    <s v="26/06/2025 17:03:44"/>
    <s v="26126"/>
    <s v="MARIVALDO GONÇALVES"/>
    <x v="4"/>
    <s v="Automóvel"/>
    <s v="ARGO"/>
    <s v="FIAT"/>
    <s v="81889412"/>
    <s v="POSTO ZERO UM"/>
    <s v="RIO VERDE"/>
    <s v="GO"/>
    <s v="ETANOL COMUM"/>
    <n v="431"/>
    <n v="12.83"/>
    <s v=" Km/L"/>
    <n v="4550"/>
    <n v="33.6"/>
    <n v="3.99"/>
    <n v="134.06"/>
    <s v="2"/>
    <s v="Planejamento Operaci"/>
    <s v="Planejamento Operaci"/>
    <s v="Operacional"/>
    <m/>
    <d v="2025-06-26T00:00:00"/>
    <x v="2"/>
    <x v="0"/>
    <x v="0"/>
  </r>
  <r>
    <s v="TFW2H32"/>
    <s v="60645800105143835"/>
    <s v="26/06/2025 19:01:57"/>
    <s v="99638"/>
    <s v="LAFAIETE DE SOUZA SANTOS"/>
    <x v="10"/>
    <s v="Automóvel"/>
    <s v="ARGO"/>
    <s v="FIAT"/>
    <s v="41891811"/>
    <s v="UBRASPETRO COM DE DERIVADOS DE"/>
    <s v="GOIANIA"/>
    <s v="GO"/>
    <s v="ETANOL COMUM"/>
    <n v="393"/>
    <n v="10.16"/>
    <s v=" Km/L"/>
    <n v="7537"/>
    <n v="38.700000000000003"/>
    <n v="4.7300000000000004"/>
    <n v="183.05"/>
    <s v="562073"/>
    <s v="Planejamento Operaci"/>
    <s v="Planejamento Operaci"/>
    <s v="Operacional"/>
    <m/>
    <d v="2025-06-26T00:00:00"/>
    <x v="2"/>
    <x v="0"/>
    <x v="3"/>
  </r>
  <r>
    <s v="TFF5D72"/>
    <s v="60645800105143780"/>
    <s v="27/06/2025 07:29:46"/>
    <s v="26270"/>
    <s v="CRISTIANO TORRES WARDIL"/>
    <x v="2"/>
    <s v="Automóvel"/>
    <s v="ARGO"/>
    <s v="FIAT"/>
    <s v="36603412"/>
    <s v="POSTO DO RATINHO"/>
    <s v="GOIANIA"/>
    <s v="GO"/>
    <s v="ETANOL COMUM"/>
    <n v="237"/>
    <n v="5.59"/>
    <s v=" Km/L"/>
    <n v="1382"/>
    <n v="42.38"/>
    <n v="4.6399999999999997"/>
    <n v="196.66"/>
    <s v="1"/>
    <s v="Planejamento Operaci"/>
    <s v="Planejamento Operaci"/>
    <s v="Operacional"/>
    <m/>
    <d v="2025-06-27T00:00:00"/>
    <x v="2"/>
    <x v="0"/>
    <x v="0"/>
  </r>
  <r>
    <s v="KBM9G47"/>
    <s v="60645800105124258"/>
    <s v="27/06/2025 08:05:04"/>
    <s v="01795"/>
    <s v="TIAGO BARBOSA DE ASSIS"/>
    <x v="18"/>
    <s v="Caminhão"/>
    <s v="Caminhão Basculante MB-1113"/>
    <s v="MERCEDES"/>
    <s v="41875311"/>
    <s v="POSTO SABOR DA TERRA"/>
    <s v="INDIARA"/>
    <s v="GO"/>
    <s v="DIESEL COMUM"/>
    <n v="0"/>
    <n v="0"/>
    <s v=" Km/L"/>
    <n v="0"/>
    <n v="80.31"/>
    <n v="5.79"/>
    <n v="465.01"/>
    <s v="270629046"/>
    <s v="EXT - TECPAV"/>
    <s v="Planejamento Operaci"/>
    <s v="TECPAV"/>
    <m/>
    <d v="2025-06-27T00:00:00"/>
    <x v="2"/>
    <x v="0"/>
    <x v="6"/>
  </r>
  <r>
    <s v="TFX7J72"/>
    <s v="60645800105143754"/>
    <s v="27/06/2025 08:28:27"/>
    <s v="03126"/>
    <s v="PEDRO PAULO SILVA SANTOS"/>
    <x v="11"/>
    <s v="Automóvel"/>
    <s v="ARGO"/>
    <s v="FIAT"/>
    <s v="41826312"/>
    <s v="AUTO POSTO JACARE"/>
    <s v="ACREUNA"/>
    <s v="GO"/>
    <s v="ETANOL COMUM"/>
    <n v="261"/>
    <n v="9.3000000000000007"/>
    <s v=" Km/L"/>
    <n v="10452"/>
    <n v="28.05"/>
    <n v="4.1399999999999997"/>
    <n v="116.13"/>
    <s v="270630397"/>
    <s v="Planejamento Operaci"/>
    <s v="Planejamento Operaci"/>
    <s v="Operacional"/>
    <m/>
    <d v="2025-06-27T00:00:00"/>
    <x v="2"/>
    <x v="0"/>
    <x v="4"/>
  </r>
  <r>
    <s v="ERK4C90"/>
    <s v="60645800105124177"/>
    <s v="27/06/2025 08:30:32"/>
    <s v="73339"/>
    <s v="MARCELO VIANA DA SILVA"/>
    <x v="19"/>
    <s v="Caminhão"/>
    <s v="CARGO"/>
    <s v="FORD"/>
    <s v="31878011"/>
    <s v="POSTO CAMPESTRE"/>
    <s v="RIO VERDE"/>
    <s v="GO"/>
    <s v="DIESEL COMUM"/>
    <n v="0"/>
    <n v="0"/>
    <s v=" Km/L"/>
    <n v="0"/>
    <n v="149.83000000000001"/>
    <n v="5.94"/>
    <n v="890"/>
    <s v="1"/>
    <s v="EXT - SAO PEDRO"/>
    <s v="Planejamento Operaci"/>
    <s v="SAO PEDRO"/>
    <m/>
    <d v="2025-06-27T00:00:00"/>
    <x v="2"/>
    <x v="0"/>
    <x v="7"/>
  </r>
  <r>
    <s v="TER1119"/>
    <s v="60645800105124185"/>
    <s v="27/06/2025 08:35:39"/>
    <s v="08141"/>
    <s v="KAIQUE BRITO MOREIRA"/>
    <x v="19"/>
    <s v="EQUIPAMENTOS"/>
    <s v="MINICARREGADEIRA"/>
    <s v="BOBCAT"/>
    <s v="31878011"/>
    <s v="POSTO CAMPESTRE"/>
    <s v="RIO VERDE"/>
    <s v="GO"/>
    <s v="DIESEL COMUM"/>
    <n v="0"/>
    <n v="0"/>
    <s v=" Km/L"/>
    <n v="0"/>
    <n v="92.53"/>
    <n v="5.94"/>
    <n v="549.65"/>
    <s v="1"/>
    <s v="EXT - SAO PEDRO"/>
    <s v="Planejamento Operaci"/>
    <s v="SAO PEDRO"/>
    <m/>
    <d v="2025-06-27T00:00:00"/>
    <x v="2"/>
    <x v="0"/>
    <x v="7"/>
  </r>
  <r>
    <s v="TBE3B78"/>
    <s v="60645800105124169"/>
    <s v="27/06/2025 09:27:48"/>
    <s v="99128"/>
    <s v="LEANDRO FERREIRA DE JESUS"/>
    <x v="19"/>
    <s v="Caminhão"/>
    <s v="CAMINHAO CARROCERIA"/>
    <s v="OUTROS"/>
    <s v="31878011"/>
    <s v="POSTO CAMPESTRE"/>
    <s v="RIO VERDE"/>
    <s v="GO"/>
    <s v="DIESEL S-10"/>
    <n v="0"/>
    <n v="0"/>
    <s v=" Km/L"/>
    <n v="0"/>
    <n v="103.44"/>
    <n v="5.99"/>
    <n v="619.65"/>
    <s v="1"/>
    <s v="EXT - SAO PEDRO"/>
    <s v="Planejamento Operaci"/>
    <s v="SAO PEDRO"/>
    <m/>
    <d v="2025-06-27T00:00:00"/>
    <x v="2"/>
    <x v="0"/>
    <x v="7"/>
  </r>
  <r>
    <s v="TBE3B78"/>
    <m/>
    <s v="27/06/2025 09:27:48"/>
    <m/>
    <m/>
    <x v="20"/>
    <m/>
    <m/>
    <m/>
    <m/>
    <s v="POSTO CAMPESTRE"/>
    <m/>
    <m/>
    <s v="ARLA-32"/>
    <n v="0"/>
    <n v="0"/>
    <s v=" Km/L"/>
    <n v="0"/>
    <n v="4.88"/>
    <m/>
    <n v="17.579999999999998"/>
    <m/>
    <s v="EXT - SAO PEDRO"/>
    <s v="Planejamento Operaci"/>
    <s v="SAO PEDRO"/>
    <m/>
    <d v="2025-06-27T00:00:00"/>
    <x v="2"/>
    <x v="0"/>
    <x v="7"/>
  </r>
  <r>
    <s v="TER8163"/>
    <s v="60645800105124210"/>
    <s v="27/06/2025 11:06:37"/>
    <s v="01795"/>
    <s v="TIAGO BARBOSA DE ASSIS"/>
    <x v="18"/>
    <s v="TRATOR"/>
    <s v="TRATOR MASSEY FERGUSON 275"/>
    <s v="CATERPILLAR"/>
    <s v="45308900"/>
    <s v="POSTO LUPATINI"/>
    <s v="SANTO ANTONIO DA BARRA"/>
    <s v="GO"/>
    <s v="DIESEL COMUM"/>
    <n v="0"/>
    <n v="0"/>
    <s v=" Lt/H"/>
    <n v="0"/>
    <n v="64.62"/>
    <n v="6.1909999999999998"/>
    <n v="400.04"/>
    <s v="1"/>
    <s v="EXT - TECPAV"/>
    <s v="Planejamento Operaci"/>
    <s v="TECPAV"/>
    <m/>
    <d v="2025-06-27T00:00:00"/>
    <x v="2"/>
    <x v="0"/>
    <x v="6"/>
  </r>
  <r>
    <s v="TFW2H32"/>
    <s v="60645800105143835"/>
    <s v="27/06/2025 13:58:12"/>
    <s v="99638"/>
    <s v="LAFAIETE DE SOUZA SANTOS"/>
    <x v="10"/>
    <s v="Automóvel"/>
    <s v="ARGO"/>
    <s v="FIAT"/>
    <s v="87183400"/>
    <s v="MARAJO GUAPO"/>
    <s v="GUAPO"/>
    <s v="GO"/>
    <s v="ETANOL COMUM"/>
    <n v="249"/>
    <n v="9.57"/>
    <s v=" Km/L"/>
    <n v="7786"/>
    <n v="26.02"/>
    <n v="4.09"/>
    <n v="106.42"/>
    <s v="0"/>
    <s v="Planejamento Operaci"/>
    <s v="Planejamento Operaci"/>
    <s v="Operacional"/>
    <m/>
    <d v="2025-06-27T00:00:00"/>
    <x v="2"/>
    <x v="0"/>
    <x v="3"/>
  </r>
  <r>
    <s v="TFP3B22"/>
    <s v="60645800105143720"/>
    <s v="27/06/2025 17:51:19"/>
    <s v="02769"/>
    <s v="ANDRE LUIS PAULINO"/>
    <x v="6"/>
    <s v="Automóvel"/>
    <s v="ARGO"/>
    <s v="FIAT"/>
    <s v="92280303"/>
    <s v="AUTO POSTO PORTEIRAO"/>
    <s v="PORTEIRAO"/>
    <s v="GO"/>
    <s v="ETANOL COMUM"/>
    <n v="282"/>
    <n v="8.6999999999999993"/>
    <s v=" Km/L"/>
    <n v="16515"/>
    <n v="32.409999999999997"/>
    <n v="4.4000000000000004"/>
    <n v="142.6"/>
    <s v="0"/>
    <s v="Planejamento Operaci"/>
    <s v="Planejamento Operaci"/>
    <s v="Operacional"/>
    <m/>
    <d v="2025-06-27T00:00:00"/>
    <x v="2"/>
    <x v="0"/>
    <x v="4"/>
  </r>
  <r>
    <s v="TFS3C72"/>
    <s v="60645800105143738"/>
    <s v="27/06/2025 18:30:32"/>
    <s v="00271"/>
    <s v="HEDER OLIVEIRA SANTANA"/>
    <x v="9"/>
    <s v="Automóvel"/>
    <s v="ARGO"/>
    <s v="FIAT"/>
    <s v="13308211"/>
    <s v="P. BANDEIRANTES"/>
    <s v="RIO VERDE"/>
    <s v="GO"/>
    <s v="ETANOL COMUM"/>
    <n v="324"/>
    <n v="7.63"/>
    <s v=" Km/L"/>
    <n v="15128"/>
    <n v="42.47"/>
    <n v="4.29"/>
    <n v="182.2"/>
    <s v="270666434"/>
    <s v="Planejamento Operaci"/>
    <s v="Planejamento Operaci"/>
    <s v="Operacional"/>
    <m/>
    <d v="2025-06-27T00:00:00"/>
    <x v="2"/>
    <x v="0"/>
    <x v="4"/>
  </r>
  <r>
    <s v="TFP3B22"/>
    <s v="60645800105143720"/>
    <s v="28/06/2025 13:31:54"/>
    <s v="02769"/>
    <s v="ANDRE LUIS PAULINO"/>
    <x v="6"/>
    <s v="Automóvel"/>
    <s v="ARGO"/>
    <s v="FIAT"/>
    <s v="13335016"/>
    <s v="POSTO TREVO"/>
    <s v="RIO VERDE"/>
    <s v="GO"/>
    <s v="ETANOL COMUM"/>
    <n v="379"/>
    <n v="9.7799999999999994"/>
    <s v=" Km/L"/>
    <n v="16894"/>
    <n v="38.74"/>
    <n v="4.2910000000000004"/>
    <n v="166.22"/>
    <s v="280648667"/>
    <s v="Planejamento Operaci"/>
    <s v="Planejamento Operaci"/>
    <s v="Operacional"/>
    <m/>
    <d v="2025-06-28T00:00:00"/>
    <x v="2"/>
    <x v="0"/>
    <x v="4"/>
  </r>
  <r>
    <s v="TFX8A49"/>
    <s v="60645800105143673"/>
    <s v="29/06/2025 19:41:16"/>
    <s v="70882"/>
    <s v="EDUARDO DE SOUSA PIMENTEL"/>
    <x v="12"/>
    <s v="Automóvel"/>
    <s v="ARGO"/>
    <s v="FIAT"/>
    <s v="87107509"/>
    <s v="AUTO POSTO OLIMPIO"/>
    <s v="APARECIDA DE GOIANIA"/>
    <s v="GO"/>
    <s v="ETANOL COMUM"/>
    <n v="289"/>
    <n v="7.39"/>
    <s v=" Km/L"/>
    <n v="2608"/>
    <n v="39.130000000000003"/>
    <n v="4.59"/>
    <n v="179.61"/>
    <s v="0"/>
    <s v="Planejamento Operaci"/>
    <s v="Planejamento Operaci"/>
    <s v="Operacional"/>
    <m/>
    <d v="2025-06-29T00:00:00"/>
    <x v="2"/>
    <x v="0"/>
    <x v="0"/>
  </r>
  <r>
    <s v="TFP3B22"/>
    <s v="60645800105143720"/>
    <s v="30/06/2025 07:50:06"/>
    <s v="02769"/>
    <s v="ANDRE LUIS PAULINO"/>
    <x v="6"/>
    <s v="Automóvel"/>
    <s v="ARGO"/>
    <s v="FIAT"/>
    <s v="45364511"/>
    <s v="AUTO POSTO CERRADO 4"/>
    <s v="ITUMBIARA"/>
    <s v="GO"/>
    <s v="ETANOL COMUM"/>
    <n v="348"/>
    <n v="9.2100000000000009"/>
    <s v=" Km/L"/>
    <n v="17242"/>
    <n v="37.79"/>
    <n v="3.99"/>
    <n v="150.78"/>
    <s v="344568"/>
    <s v="Planejamento Operaci"/>
    <s v="Planejamento Operaci"/>
    <s v="Operacional"/>
    <m/>
    <d v="2025-06-30T00:00:00"/>
    <x v="2"/>
    <x v="0"/>
    <x v="4"/>
  </r>
  <r>
    <s v="TFX7J72"/>
    <s v="60645800105143754"/>
    <s v="30/06/2025 09:27:52"/>
    <s v="03126"/>
    <s v="PEDRO PAULO SILVA SANTOS"/>
    <x v="11"/>
    <s v="Automóvel"/>
    <s v="ARGO"/>
    <s v="FIAT"/>
    <s v="24906505"/>
    <s v="AUTO POSTO BOM RETIR"/>
    <s v="RIO VERDE"/>
    <s v="GO"/>
    <s v="ETANOL COMUM"/>
    <n v="250"/>
    <n v="7.37"/>
    <s v=" Km/L"/>
    <n v="10702"/>
    <n v="33.93"/>
    <n v="4.2409999999999997"/>
    <n v="143.9"/>
    <s v="300634"/>
    <s v="Planejamento Operaci"/>
    <s v="Planejamento Operaci"/>
    <s v="Operacional"/>
    <m/>
    <d v="2025-06-30T00:00:00"/>
    <x v="2"/>
    <x v="0"/>
    <x v="4"/>
  </r>
  <r>
    <s v="TFW2H32"/>
    <s v="60645800105143835"/>
    <s v="30/06/2025 09:30:30"/>
    <s v="99638"/>
    <s v="LAFAIETE DE SOUZA SANTOS"/>
    <x v="10"/>
    <s v="Automóvel"/>
    <s v="ARGO"/>
    <s v="FIAT"/>
    <s v="53081700"/>
    <s v="POSTO Z   Z SANTA MA"/>
    <s v="GUAPO"/>
    <s v="GO"/>
    <s v="ETANOL COMUM"/>
    <n v="280"/>
    <n v="9.9600000000000009"/>
    <s v=" Km/L"/>
    <n v="8066"/>
    <n v="28.1"/>
    <n v="3.99"/>
    <n v="112.13"/>
    <s v="0"/>
    <s v="Planejamento Operaci"/>
    <s v="Planejamento Operaci"/>
    <s v="Operacional"/>
    <m/>
    <d v="2025-06-30T00:00:00"/>
    <x v="2"/>
    <x v="0"/>
    <x v="3"/>
  </r>
  <r>
    <s v="TER1105"/>
    <s v="60645800105124220"/>
    <s v="30/06/2025 10:05:37"/>
    <s v="01795"/>
    <s v="TIAGO BARBOSA DE ASSIS"/>
    <x v="18"/>
    <s v="EQUIPAMENTOS"/>
    <s v="TRATOR JOHN DEERE 5080E"/>
    <s v="OUTROS"/>
    <s v="45308900"/>
    <s v="POSTO LUPATINI"/>
    <s v="SANTO ANTONIO DA BARRA"/>
    <s v="GO"/>
    <s v="DIESEL COMUM"/>
    <n v="0"/>
    <n v="0"/>
    <s v=" Km/L"/>
    <n v="0"/>
    <n v="114.84"/>
    <n v="6.19"/>
    <n v="710.91"/>
    <s v="0"/>
    <s v="EXT - TECPAV"/>
    <s v="Planejamento Operaci"/>
    <s v="TECPAV"/>
    <m/>
    <d v="2025-06-30T00:00:00"/>
    <x v="2"/>
    <x v="0"/>
    <x v="6"/>
  </r>
  <r>
    <s v="TBE3B78"/>
    <s v="60645800105124169"/>
    <s v="30/06/2025 11:02:50"/>
    <s v="99128"/>
    <s v="LEANDRO FERREIRA DE JESUS"/>
    <x v="19"/>
    <s v="Caminhão"/>
    <s v="CAMINHAO CARROCERIA"/>
    <s v="OUTROS"/>
    <s v="31878011"/>
    <s v="POSTO CAMPESTRE"/>
    <s v="RIO VERDE"/>
    <s v="GO"/>
    <s v="DIESEL S-10"/>
    <n v="0"/>
    <n v="0"/>
    <s v=" Km/L"/>
    <n v="0"/>
    <n v="123.54"/>
    <n v="5.99"/>
    <n v="740.01"/>
    <s v="1"/>
    <s v="EXT - SAO PEDRO"/>
    <s v="Planejamento Operaci"/>
    <s v="SAO PEDRO"/>
    <m/>
    <d v="2025-06-30T00:00:00"/>
    <x v="2"/>
    <x v="0"/>
    <x v="7"/>
  </r>
  <r>
    <s v="TER6668"/>
    <s v="60645800105124266"/>
    <s v="30/06/2025 11:28:25"/>
    <s v="07151"/>
    <s v="VALDECI BARBOSA NETO"/>
    <x v="18"/>
    <s v="EQUIPAMENTOS"/>
    <s v="MINICARREGADEIRA"/>
    <s v="BOBCAT"/>
    <s v="41875311"/>
    <s v="POSTO SABOR DA TERRA"/>
    <s v="INDIARA"/>
    <s v="GO"/>
    <s v="DIESEL S-10"/>
    <n v="0"/>
    <n v="0"/>
    <s v=" Km/L"/>
    <n v="0"/>
    <n v="42.12"/>
    <n v="5.851"/>
    <n v="246.43"/>
    <s v="300641244"/>
    <s v="EXT - TECPAV"/>
    <s v="Planejamento Operaci"/>
    <s v="TECPAV"/>
    <m/>
    <d v="2025-06-30T00:00:00"/>
    <x v="2"/>
    <x v="0"/>
    <x v="6"/>
  </r>
  <r>
    <s v="GVQ8G76"/>
    <s v="60645800105124201"/>
    <s v="30/06/2025 14:41:38"/>
    <s v="01795"/>
    <s v="TIAGO BARBOSA DE ASSIS"/>
    <x v="18"/>
    <s v="Caminhão"/>
    <s v="710/"/>
    <s v="MERCEDES-BENZ"/>
    <s v="41826312"/>
    <s v="AUTO POSTO JACARE"/>
    <s v="ACREUNA"/>
    <s v="GO"/>
    <s v="DIESEL COMUM"/>
    <n v="0"/>
    <n v="0"/>
    <s v=" Km/L"/>
    <n v="0"/>
    <n v="125.28"/>
    <n v="5.84"/>
    <n v="731.64"/>
    <s v="300652806"/>
    <s v="EXT - TECPAV"/>
    <s v="Planejamento Operaci"/>
    <s v="TECPAV"/>
    <m/>
    <d v="2025-06-30T00:00:00"/>
    <x v="2"/>
    <x v="0"/>
    <x v="6"/>
  </r>
  <r>
    <s v="TFS3C72"/>
    <s v="60645800105143738"/>
    <s v="30/06/2025 16:02:51"/>
    <s v="00271"/>
    <s v="HEDER OLIVEIRA SANTANA"/>
    <x v="9"/>
    <s v="Automóvel"/>
    <s v="ARGO"/>
    <s v="FIAT"/>
    <s v="45308900"/>
    <s v="POSTO LUPATINI"/>
    <s v="SANTO ANTONIO DA BARRA"/>
    <s v="GO"/>
    <s v="ETANOL COMUM"/>
    <n v="326"/>
    <n v="8.1300000000000008"/>
    <s v=" Km/L"/>
    <n v="15454"/>
    <n v="40.1"/>
    <n v="4.29"/>
    <n v="172.03"/>
    <s v="0"/>
    <s v="Planejamento Operaci"/>
    <s v="Planejamento Operaci"/>
    <s v="Operacional"/>
    <m/>
    <d v="2025-06-30T00:00:00"/>
    <x v="2"/>
    <x v="0"/>
    <x v="4"/>
  </r>
  <r>
    <s v="TFR8B59"/>
    <s v="60645800105143681"/>
    <s v="30/06/2025 18:41:00"/>
    <s v="92635"/>
    <s v="ADENILDO BARBOSA DUTRA"/>
    <x v="8"/>
    <s v="Automóvel"/>
    <s v="ARGO"/>
    <s v="FIAT"/>
    <s v="36603412"/>
    <s v="POSTO DO RATINHO"/>
    <s v="GOIANIA"/>
    <s v="GO"/>
    <s v="ETANOL COMUM"/>
    <n v="319"/>
    <n v="8.09"/>
    <s v=" Km/L"/>
    <n v="4283"/>
    <n v="39.409999999999997"/>
    <n v="5.04"/>
    <n v="198.63"/>
    <s v="0"/>
    <s v="Planejamento Operaci"/>
    <s v="Planejamento Operaci"/>
    <s v="Operacional"/>
    <m/>
    <d v="2025-06-30T00:00:00"/>
    <x v="2"/>
    <x v="0"/>
    <x v="5"/>
  </r>
  <r>
    <s v="TGL4J09"/>
    <s v="60645800105143360"/>
    <s v="01/07/2025 07:33:49"/>
    <s v="40379"/>
    <s v="JESTER LUCAS GOUVEIA SANTOS"/>
    <x v="17"/>
    <s v="Automóvel"/>
    <s v="ARGO"/>
    <s v="FIAT"/>
    <s v="36603412"/>
    <s v="POSTO DO RATINHO"/>
    <s v="GOIANIA"/>
    <s v="GO"/>
    <s v="ETANOL COMUM"/>
    <n v="350"/>
    <n v="9"/>
    <s v=" Km/L"/>
    <n v="6065"/>
    <n v="38.9"/>
    <n v="4.6399999999999997"/>
    <n v="180.5"/>
    <s v="1"/>
    <s v="Planejamento Operaci"/>
    <s v="Planejamento Operaci"/>
    <s v="Operacional"/>
    <m/>
    <d v="2025-07-01T00:00:00"/>
    <x v="3"/>
    <x v="0"/>
    <x v="1"/>
  </r>
  <r>
    <s v="IMP0002"/>
    <s v="60645800105124193"/>
    <s v="01/07/2025 07:39:18"/>
    <s v="01795"/>
    <s v="TIAGO BARBOSA DE ASSIS"/>
    <x v="18"/>
    <s v="EQUIPAMENTOS"/>
    <s v="IMPLEMENTOS"/>
    <s v="OUTROS"/>
    <s v="41875311"/>
    <s v="POSTO SABOR DA TERRA"/>
    <s v="INDIARA"/>
    <s v="GO"/>
    <s v="GASOLINA COMUM"/>
    <n v="0"/>
    <n v="0"/>
    <s v=" Km/L"/>
    <n v="0"/>
    <n v="20"/>
    <n v="6.29"/>
    <n v="125.8"/>
    <s v="10727493"/>
    <s v="EXT - TECPAV"/>
    <s v="Planejamento Operaci"/>
    <s v="TECPAV"/>
    <m/>
    <d v="2025-07-01T00:00:00"/>
    <x v="3"/>
    <x v="0"/>
    <x v="6"/>
  </r>
  <r>
    <s v="TFD2J89"/>
    <s v="60645800105143710"/>
    <s v="01/07/2025 08:22:53"/>
    <s v="07373"/>
    <s v="RAFAEL SILVEIRA E SILVEIRA"/>
    <x v="0"/>
    <s v="Automóvel"/>
    <s v="ARGO"/>
    <s v="FIAT"/>
    <s v="01801202"/>
    <s v="POSTO Z+Z T-63          24 HS"/>
    <s v="GOIANIA"/>
    <s v="GO"/>
    <s v="ETANOL COMUM"/>
    <n v="450"/>
    <n v="12.3"/>
    <s v=" Km/L"/>
    <n v="2985"/>
    <n v="36.58"/>
    <n v="5.04"/>
    <n v="184.36"/>
    <s v="0"/>
    <s v="Planejamento Operaci"/>
    <s v="Planejamento Operaci"/>
    <s v="Operacional"/>
    <m/>
    <d v="2025-07-01T00:00:00"/>
    <x v="3"/>
    <x v="0"/>
    <x v="0"/>
  </r>
  <r>
    <s v="TFW2H32"/>
    <s v="60645800105143835"/>
    <s v="01/07/2025 10:07:46"/>
    <s v="99638"/>
    <s v="LAFAIETE DE SOUZA SANTOS"/>
    <x v="10"/>
    <s v="Automóvel"/>
    <s v="ARGO"/>
    <s v="FIAT"/>
    <s v="53081700"/>
    <s v="POSTO Z   Z SANTA MA"/>
    <s v="GUAPO"/>
    <s v="GO"/>
    <s v="ETANOL COMUM"/>
    <n v="327"/>
    <n v="9.99"/>
    <s v=" Km/L"/>
    <n v="8393"/>
    <n v="32.72"/>
    <n v="3.99"/>
    <n v="130.54"/>
    <s v="0"/>
    <s v="Planejamento Operaci"/>
    <s v="Planejamento Operaci"/>
    <s v="Operacional"/>
    <m/>
    <d v="2025-07-01T00:00:00"/>
    <x v="3"/>
    <x v="0"/>
    <x v="3"/>
  </r>
  <r>
    <s v="TFP3B22"/>
    <s v="60645800105143720"/>
    <s v="01/07/2025 13:50:55"/>
    <s v="02769"/>
    <s v="ANDRE LUIS PAULINO"/>
    <x v="6"/>
    <s v="Automóvel"/>
    <s v="ARGO"/>
    <s v="FIAT"/>
    <s v="45306411"/>
    <s v="POSTO KR 05"/>
    <s v="SANTA HELENA DE GOIAS"/>
    <s v="GO"/>
    <s v="ETANOL COMUM"/>
    <n v="374"/>
    <n v="10.75"/>
    <s v=" Km/L"/>
    <n v="17616"/>
    <n v="34.79"/>
    <n v="4.1900000000000004"/>
    <n v="145.77000000000001"/>
    <s v="0"/>
    <s v="Planejamento Operaci"/>
    <s v="Planejamento Operaci"/>
    <s v="Operacional"/>
    <m/>
    <d v="2025-07-01T00:00:00"/>
    <x v="3"/>
    <x v="0"/>
    <x v="4"/>
  </r>
  <r>
    <s v="TFI3B19"/>
    <s v="60645800105143690"/>
    <s v="01/07/2025 16:05:05"/>
    <s v="26126"/>
    <s v="MARIVALDO GONÇALVES"/>
    <x v="4"/>
    <s v="Automóvel"/>
    <s v="ARGO"/>
    <s v="FIAT"/>
    <s v="81889412"/>
    <s v="POSTO ZERO UM"/>
    <s v="RIO VERDE"/>
    <s v="GO"/>
    <s v="ETANOL COMUM"/>
    <n v="394"/>
    <n v="10.02"/>
    <s v=" Km/L"/>
    <n v="4944"/>
    <n v="39.31"/>
    <n v="3.99"/>
    <n v="156.84"/>
    <s v="2"/>
    <s v="Planejamento Operaci"/>
    <s v="Planejamento Operaci"/>
    <s v="Operacional"/>
    <m/>
    <d v="2025-07-01T00:00:00"/>
    <x v="3"/>
    <x v="0"/>
    <x v="0"/>
  </r>
  <r>
    <s v="TFF6I82"/>
    <s v="60645800105143800"/>
    <s v="01/07/2025 16:17:06"/>
    <s v="09697"/>
    <s v="HUILDSON ROSA BARBOSA"/>
    <x v="3"/>
    <s v="Automóvel"/>
    <s v="ARGO"/>
    <s v="FIAT"/>
    <s v="36645906"/>
    <s v="AUTO POSTO ESTRELA DO SUL III"/>
    <s v="ACREUNA"/>
    <s v="GO"/>
    <s v="ETANOL COMUM"/>
    <n v="380"/>
    <n v="9.86"/>
    <s v=" Km/L"/>
    <n v="4599"/>
    <n v="38.549999999999997"/>
    <n v="4.4509999999999996"/>
    <n v="171.57"/>
    <s v="0"/>
    <s v="Planejamento Operaci"/>
    <s v="Planejamento Operaci"/>
    <s v="Operacional"/>
    <m/>
    <d v="2025-07-01T00:00:00"/>
    <x v="3"/>
    <x v="0"/>
    <x v="2"/>
  </r>
  <r>
    <s v="TGF2J32"/>
    <s v="60645800105143827"/>
    <s v="01/07/2025 22:49:59"/>
    <s v="29136"/>
    <s v="CLEITON INACIO DE MOURA"/>
    <x v="16"/>
    <s v="Automóvel"/>
    <s v="ARGO"/>
    <s v="FIAT"/>
    <s v="53084408"/>
    <s v="POSTO MILLENIUM"/>
    <s v="SENADOR CANEDO"/>
    <s v="GO"/>
    <s v="ETANOL COMUM"/>
    <n v="390"/>
    <n v="10.11"/>
    <s v=" Km/L"/>
    <n v="2433"/>
    <n v="38.56"/>
    <n v="3.99"/>
    <n v="153.87"/>
    <s v="10782162"/>
    <s v="Planejamento Operaci"/>
    <s v="Planejamento Operaci"/>
    <s v="Operacional"/>
    <m/>
    <d v="2025-07-01T00:00:00"/>
    <x v="3"/>
    <x v="0"/>
    <x v="5"/>
  </r>
  <r>
    <s v="TER1119"/>
    <s v="60645800105124185"/>
    <s v="02/07/2025 07:42:49"/>
    <s v="08141"/>
    <s v="KAIQUE BRITO MOREIRA"/>
    <x v="19"/>
    <s v="EQUIPAMENTOS"/>
    <s v="MINICARREGADEIRA"/>
    <s v="BOBCAT"/>
    <s v="31878011"/>
    <s v="POSTO CAMPESTRE"/>
    <s v="RIO VERDE"/>
    <s v="GO"/>
    <s v="DIESEL COMUM"/>
    <n v="0"/>
    <n v="0"/>
    <s v=" Km/L"/>
    <n v="0"/>
    <n v="76.790000000000006"/>
    <n v="5.94"/>
    <n v="456.14"/>
    <s v="1"/>
    <s v="EXT - SAO PEDRO"/>
    <s v="Planejamento Operaci"/>
    <s v="SAO PEDRO"/>
    <m/>
    <d v="2025-07-02T00:00:00"/>
    <x v="3"/>
    <x v="0"/>
    <x v="7"/>
  </r>
  <r>
    <s v="TFY2H52"/>
    <s v="60645800105143790"/>
    <s v="02/07/2025 07:51:09"/>
    <s v="49396"/>
    <s v="JOAO JOSE MULATINHO DE MEDEIROS CORREIA"/>
    <x v="13"/>
    <s v="Automóvel"/>
    <s v="ARGO"/>
    <s v="FIAT"/>
    <s v="36603412"/>
    <s v="POSTO DO RATINHO"/>
    <s v="GOIANIA"/>
    <s v="GO"/>
    <s v="ETANOL COMUM"/>
    <n v="238"/>
    <n v="7.58"/>
    <s v=" Km/L"/>
    <n v="3029"/>
    <n v="31.41"/>
    <n v="4.641"/>
    <n v="145.76"/>
    <s v="1"/>
    <s v="Planejamento Operaci"/>
    <s v="Planejamento Operaci"/>
    <s v="Operacional"/>
    <m/>
    <d v="2025-07-02T00:00:00"/>
    <x v="3"/>
    <x v="0"/>
    <x v="3"/>
  </r>
  <r>
    <s v="TFX7J72"/>
    <s v="60645800105143754"/>
    <s v="02/07/2025 08:06:53"/>
    <s v="03126"/>
    <s v="PEDRO PAULO SILVA SANTOS"/>
    <x v="11"/>
    <s v="Automóvel"/>
    <s v="ARGO"/>
    <s v="FIAT"/>
    <s v="81889412"/>
    <s v="POSTO ZERO UM"/>
    <s v="RIO VERDE"/>
    <s v="GO"/>
    <s v="ETANOL COMUM"/>
    <n v="314"/>
    <n v="8.56"/>
    <s v=" Km/L"/>
    <n v="11016"/>
    <n v="36.67"/>
    <n v="3.99"/>
    <n v="146.31"/>
    <s v="1"/>
    <s v="Planejamento Operaci"/>
    <s v="Planejamento Operaci"/>
    <s v="Operacional"/>
    <m/>
    <d v="2025-07-02T00:00:00"/>
    <x v="3"/>
    <x v="0"/>
    <x v="4"/>
  </r>
  <r>
    <s v="TFP3B22"/>
    <s v="60645800105143720"/>
    <s v="02/07/2025 10:16:30"/>
    <s v="02769"/>
    <s v="ANDRE LUIS PAULINO"/>
    <x v="6"/>
    <s v="Automóvel"/>
    <s v="ARGO"/>
    <s v="FIAT"/>
    <s v="69494411"/>
    <s v="REDE MARAJO RIO VERD"/>
    <s v="RIO VERDE"/>
    <s v="GO"/>
    <s v="ETANOL COMUM"/>
    <n v="375"/>
    <n v="10.23"/>
    <s v=" Km/L"/>
    <n v="17991"/>
    <n v="36.65"/>
    <n v="3.99"/>
    <n v="146.22999999999999"/>
    <s v="1"/>
    <s v="Planejamento Operaci"/>
    <s v="Planejamento Operaci"/>
    <s v="Operacional"/>
    <m/>
    <d v="2025-07-02T00:00:00"/>
    <x v="3"/>
    <x v="0"/>
    <x v="4"/>
  </r>
  <r>
    <s v="TER8163"/>
    <s v="60645800105124210"/>
    <s v="02/07/2025 11:17:40"/>
    <s v="02114"/>
    <s v="GILBERTO CORDEIRO DE JESUS"/>
    <x v="18"/>
    <s v="TRATOR"/>
    <s v="TRATOR MASSEY FERGUSON 275"/>
    <s v="CATERPILLAR"/>
    <s v="45308900"/>
    <s v="POSTO LUPATINI"/>
    <s v="SANTO ANTONIO DA BARRA"/>
    <s v="GO"/>
    <s v="DIESEL COMUM"/>
    <n v="0"/>
    <n v="0"/>
    <s v=" Km/L"/>
    <n v="0"/>
    <n v="25.32"/>
    <n v="6.1909999999999998"/>
    <n v="156.75"/>
    <s v="1"/>
    <s v="EXT - TECPAV"/>
    <s v="Planejamento Operaci"/>
    <s v="TECPAV"/>
    <m/>
    <d v="2025-07-02T00:00:00"/>
    <x v="3"/>
    <x v="0"/>
    <x v="6"/>
  </r>
  <r>
    <s v="TER6668"/>
    <s v="60645800105124266"/>
    <s v="02/07/2025 12:09:18"/>
    <s v="07151"/>
    <s v="VALDECI BARBOSA NETO"/>
    <x v="18"/>
    <s v="EQUIPAMENTOS"/>
    <s v="MINICARREGADEIRA"/>
    <s v="BOBCAT"/>
    <s v="41875311"/>
    <s v="POSTO SABOR DA TERRA"/>
    <s v="INDIARA"/>
    <s v="GO"/>
    <s v="DIESEL S-10"/>
    <n v="0"/>
    <n v="0"/>
    <s v=" Km/L"/>
    <n v="0"/>
    <n v="41.81"/>
    <n v="5.74"/>
    <n v="240"/>
    <s v="20743701"/>
    <s v="EXT - TECPAV"/>
    <s v="Planejamento Operaci"/>
    <s v="TECPAV"/>
    <m/>
    <d v="2025-07-02T00:00:00"/>
    <x v="3"/>
    <x v="0"/>
    <x v="6"/>
  </r>
  <r>
    <s v="TFW2H32"/>
    <s v="60645800105143835"/>
    <s v="02/07/2025 14:10:44"/>
    <s v="99638"/>
    <s v="LAFAIETE DE SOUZA SANTOS"/>
    <x v="10"/>
    <s v="Automóvel"/>
    <s v="ARGO"/>
    <s v="FIAT"/>
    <s v="46209914"/>
    <s v="DECIO RIO VERDE"/>
    <s v="RIO VERDE"/>
    <s v="GO"/>
    <s v="ETANOL COMUM"/>
    <n v="214"/>
    <n v="10.220000000000001"/>
    <s v=" Km/L"/>
    <n v="8607"/>
    <n v="20.94"/>
    <n v="4.1900000000000004"/>
    <n v="87.74"/>
    <s v="202507021410"/>
    <s v="Planejamento Operaci"/>
    <s v="Planejamento Operaci"/>
    <s v="Operacional"/>
    <m/>
    <d v="2025-07-02T00:00:00"/>
    <x v="3"/>
    <x v="0"/>
    <x v="3"/>
  </r>
  <r>
    <s v="TFF6I82"/>
    <s v="60645800105143800"/>
    <s v="02/07/2025 15:53:27"/>
    <s v="09697"/>
    <s v="HUILDSON ROSA BARBOSA"/>
    <x v="3"/>
    <s v="Automóvel"/>
    <s v="ARGO"/>
    <s v="FIAT"/>
    <s v="26406711"/>
    <s v="POSTO ZANDONADI"/>
    <s v="GUAPO"/>
    <s v="GO"/>
    <s v="ETANOL ADITIVADO"/>
    <n v="271"/>
    <n v="9.68"/>
    <s v=" Km/L"/>
    <n v="4870"/>
    <n v="28.01"/>
    <n v="4.3899999999999997"/>
    <n v="122.96"/>
    <s v="1"/>
    <s v="Planejamento Operaci"/>
    <s v="Planejamento Operaci"/>
    <s v="Operacional"/>
    <m/>
    <d v="2025-07-02T00:00:00"/>
    <x v="3"/>
    <x v="0"/>
    <x v="2"/>
  </r>
  <r>
    <s v="TFN0D12"/>
    <s v="60645800105143746"/>
    <s v="02/07/2025 18:23:27"/>
    <s v="11093"/>
    <s v="MARCELO PAIXÃO FILHO"/>
    <x v="5"/>
    <s v="Automóvel"/>
    <s v="ARGO"/>
    <s v="FIAT"/>
    <s v="01848013"/>
    <s v="POSTO XODO"/>
    <s v="GOIANIA"/>
    <s v="GO"/>
    <s v="ETANOL COMUM"/>
    <n v="284"/>
    <n v="7.32"/>
    <s v=" Km/L"/>
    <n v="1402"/>
    <n v="38.81"/>
    <n v="4.67"/>
    <n v="181.24"/>
    <s v="0"/>
    <s v="Planejamento Operaci"/>
    <s v="Planejamento Operaci"/>
    <s v="Operacional"/>
    <m/>
    <d v="2025-07-02T00:00:00"/>
    <x v="3"/>
    <x v="0"/>
    <x v="3"/>
  </r>
  <r>
    <s v="TFY2H52"/>
    <s v="60645800105143790"/>
    <s v="02/07/2025 18:30:29"/>
    <s v="49396"/>
    <s v="JOAO JOSE MULATINHO DE MEDEIROS CORREIA"/>
    <x v="13"/>
    <s v="Automóvel"/>
    <s v="ARGO"/>
    <s v="FIAT"/>
    <s v="26406711"/>
    <s v="POSTO ZANDONADI"/>
    <s v="GUAPO"/>
    <s v="GO"/>
    <s v="ETANOL ADITIVADO"/>
    <n v="412"/>
    <n v="11.14"/>
    <s v=" Km/L"/>
    <n v="3441"/>
    <n v="37"/>
    <n v="4.3899999999999997"/>
    <n v="162.43"/>
    <s v="1"/>
    <s v="Planejamento Operaci"/>
    <s v="Planejamento Operaci"/>
    <s v="Operacional"/>
    <m/>
    <d v="2025-07-02T00:00:00"/>
    <x v="3"/>
    <x v="0"/>
    <x v="3"/>
  </r>
  <r>
    <s v="TFP3B22"/>
    <s v="60645800105143720"/>
    <s v="02/07/2025 19:16:07"/>
    <s v="02769"/>
    <s v="ANDRE LUIS PAULINO"/>
    <x v="6"/>
    <s v="Automóvel"/>
    <s v="ARGO"/>
    <s v="FIAT"/>
    <s v="36645906"/>
    <s v="AUTO POSTO ESTRELA DO SUL III"/>
    <s v="ACREUNA"/>
    <s v="GO"/>
    <s v="ETANOL COMUM"/>
    <n v="407"/>
    <n v="10.38"/>
    <s v=" Km/L"/>
    <n v="18398"/>
    <n v="39.22"/>
    <n v="4.45"/>
    <n v="174.52"/>
    <s v="0"/>
    <s v="Planejamento Operaci"/>
    <s v="Planejamento Operaci"/>
    <s v="Operacional"/>
    <m/>
    <d v="2025-07-02T00:00:00"/>
    <x v="3"/>
    <x v="0"/>
    <x v="4"/>
  </r>
  <r>
    <s v="TFW2H32"/>
    <s v="60645800105143835"/>
    <s v="03/07/2025 07:47:36"/>
    <s v="99638"/>
    <s v="LAFAIETE DE SOUZA SANTOS"/>
    <x v="10"/>
    <s v="Automóvel"/>
    <s v="ARGO"/>
    <s v="FIAT"/>
    <s v="41890412"/>
    <s v="POSTO TABOCAO VII"/>
    <s v="NEROPOLIS"/>
    <s v="GO"/>
    <s v="ETANOL COMUM"/>
    <n v="361"/>
    <n v="10.36"/>
    <s v=" Km/L"/>
    <n v="8968"/>
    <n v="34.840000000000003"/>
    <n v="3.99"/>
    <n v="139.01"/>
    <s v="0"/>
    <s v="Planejamento Operaci"/>
    <s v="Planejamento Operaci"/>
    <s v="Operacional"/>
    <m/>
    <d v="2025-07-03T00:00:00"/>
    <x v="3"/>
    <x v="0"/>
    <x v="3"/>
  </r>
  <r>
    <s v="GVQ8G76"/>
    <s v="60645800105124201"/>
    <s v="03/07/2025 08:04:13"/>
    <s v="01795"/>
    <s v="TIAGO BARBOSA DE ASSIS"/>
    <x v="18"/>
    <s v="Caminhão"/>
    <s v="710/"/>
    <s v="MERCEDES-BENZ"/>
    <s v="41875311"/>
    <s v="POSTO SABOR DA TERRA"/>
    <s v="INDIARA"/>
    <s v="GO"/>
    <s v="DIESEL COMUM"/>
    <n v="0"/>
    <n v="0"/>
    <s v=" Km/L"/>
    <n v="0"/>
    <n v="96.13"/>
    <n v="5.69"/>
    <n v="546.99"/>
    <s v="30728973"/>
    <s v="EXT - TECPAV"/>
    <s v="Planejamento Operaci"/>
    <s v="TECPAV"/>
    <m/>
    <d v="2025-07-03T00:00:00"/>
    <x v="3"/>
    <x v="0"/>
    <x v="6"/>
  </r>
  <r>
    <s v="TFX7J72"/>
    <s v="60645800105143754"/>
    <s v="03/07/2025 16:28:30"/>
    <s v="03126"/>
    <s v="PEDRO PAULO SILVA SANTOS"/>
    <x v="11"/>
    <s v="Automóvel"/>
    <s v="ARGO"/>
    <s v="FIAT"/>
    <s v="13335016"/>
    <s v="POSTO TREVO"/>
    <s v="RIO VERDE"/>
    <s v="GO"/>
    <s v="ETANOL COMUM"/>
    <n v="325"/>
    <n v="8.73"/>
    <s v=" Km/L"/>
    <n v="11341"/>
    <n v="37.24"/>
    <n v="4.2910000000000004"/>
    <n v="159.80000000000001"/>
    <s v="30759266"/>
    <s v="Planejamento Operaci"/>
    <s v="Planejamento Operaci"/>
    <s v="Operacional"/>
    <m/>
    <d v="2025-07-03T00:00:00"/>
    <x v="3"/>
    <x v="0"/>
    <x v="4"/>
  </r>
  <r>
    <s v="TFP3B22"/>
    <s v="60645800105143720"/>
    <s v="03/07/2025 17:05:59"/>
    <s v="02769"/>
    <s v="ANDRE LUIS PAULINO"/>
    <x v="6"/>
    <s v="Automóvel"/>
    <s v="ARGO"/>
    <s v="FIAT"/>
    <s v="46286315"/>
    <s v="POSTO CENTRAL"/>
    <s v="BOM JESUS"/>
    <s v="GO"/>
    <s v="ETANOL COMUM"/>
    <n v="405"/>
    <n v="10.63"/>
    <s v=" Km/L"/>
    <n v="18803"/>
    <n v="38.11"/>
    <n v="4.4610000000000003"/>
    <n v="170"/>
    <s v="0"/>
    <s v="Planejamento Operaci"/>
    <s v="Planejamento Operaci"/>
    <s v="Operacional"/>
    <m/>
    <d v="2025-07-03T00:00:00"/>
    <x v="3"/>
    <x v="0"/>
    <x v="4"/>
  </r>
  <r>
    <s v="TFI3B19"/>
    <s v="60645800105143690"/>
    <s v="03/07/2025 17:49:59"/>
    <s v="26126"/>
    <s v="MARIVALDO GONÇALVES"/>
    <x v="4"/>
    <s v="Automóvel"/>
    <s v="ARGO"/>
    <s v="FIAT"/>
    <s v="81889412"/>
    <s v="POSTO ZERO UM"/>
    <s v="RIO VERDE"/>
    <s v="GO"/>
    <s v="ETANOL COMUM"/>
    <n v="299"/>
    <n v="11.27"/>
    <s v=" Km/L"/>
    <n v="5243"/>
    <n v="26.54"/>
    <n v="3.99"/>
    <n v="105.89"/>
    <s v="0"/>
    <s v="Planejamento Operaci"/>
    <s v="Planejamento Operaci"/>
    <s v="Operacional"/>
    <m/>
    <d v="2025-07-03T00:00:00"/>
    <x v="3"/>
    <x v="0"/>
    <x v="0"/>
  </r>
  <r>
    <s v="TFY3C02"/>
    <s v="60645800105143770"/>
    <s v="03/07/2025 20:55:25"/>
    <s v="37473"/>
    <s v="OTHON SIQUEIRA DE ALMEIDA"/>
    <x v="14"/>
    <s v="Automóvel"/>
    <s v="ARGO"/>
    <s v="FIAT"/>
    <s v="48936100"/>
    <s v="CASCOL COMBUSTIVEIS PARA VEICU"/>
    <s v="BRASILIA"/>
    <s v="DF"/>
    <s v="ETANOL COMUM"/>
    <n v="345"/>
    <n v="9.18"/>
    <s v=" Km/L"/>
    <n v="3831"/>
    <n v="37.57"/>
    <n v="4.8499999999999996"/>
    <n v="182.23"/>
    <s v="0"/>
    <s v="Planejamento Operaci"/>
    <s v="Planejamento Operaci"/>
    <s v="Operacional"/>
    <m/>
    <d v="2025-07-03T00:00:00"/>
    <x v="3"/>
    <x v="0"/>
    <x v="0"/>
  </r>
  <r>
    <s v="IMP0002"/>
    <s v="60645800105124193"/>
    <s v="04/07/2025 07:46:43"/>
    <s v="01795"/>
    <s v="TIAGO BARBOSA DE ASSIS"/>
    <x v="18"/>
    <s v="EQUIPAMENTOS"/>
    <s v="IMPLEMENTOS"/>
    <s v="OUTROS"/>
    <s v="41875311"/>
    <s v="POSTO SABOR DA TERRA"/>
    <s v="INDIARA"/>
    <s v="GO"/>
    <s v="GASOLINA COMUM"/>
    <n v="0"/>
    <n v="0"/>
    <s v=" Km/L"/>
    <n v="0"/>
    <n v="20"/>
    <n v="6.2919999999999998"/>
    <n v="125.83"/>
    <s v="40727959"/>
    <s v="EXT - TECPAV"/>
    <s v="Planejamento Operaci"/>
    <s v="TECPAV"/>
    <m/>
    <d v="2025-07-04T00:00:00"/>
    <x v="3"/>
    <x v="0"/>
    <x v="6"/>
  </r>
  <r>
    <s v="TFS3C72"/>
    <s v="60645800105143738"/>
    <s v="04/07/2025 07:51:31"/>
    <s v="00271"/>
    <s v="HEDER OLIVEIRA SANTANA"/>
    <x v="9"/>
    <s v="Automóvel"/>
    <s v="ARGO"/>
    <s v="FIAT"/>
    <s v="81889412"/>
    <s v="POSTO ZERO UM"/>
    <s v="RIO VERDE"/>
    <s v="GO"/>
    <s v="ETANOL COMUM"/>
    <n v="176"/>
    <n v="4.7699999999999996"/>
    <s v=" Km/L"/>
    <n v="15630"/>
    <n v="36.92"/>
    <n v="3.99"/>
    <n v="147.31"/>
    <s v="1"/>
    <s v="Planejamento Operaci"/>
    <s v="Planejamento Operaci"/>
    <s v="Operacional"/>
    <m/>
    <d v="2025-07-04T00:00:00"/>
    <x v="3"/>
    <x v="0"/>
    <x v="4"/>
  </r>
  <r>
    <s v="TER1119"/>
    <s v="60645800105124185"/>
    <s v="04/07/2025 08:05:36"/>
    <s v="08141"/>
    <s v="KAIQUE BRITO MOREIRA"/>
    <x v="19"/>
    <s v="EQUIPAMENTOS"/>
    <s v="MINICARREGADEIRA"/>
    <s v="BOBCAT"/>
    <s v="81889412"/>
    <s v="POSTO ZERO UM"/>
    <s v="RIO VERDE"/>
    <s v="GO"/>
    <s v="DIESEL COMUM"/>
    <n v="0"/>
    <n v="0"/>
    <s v=" Km/L"/>
    <n v="0"/>
    <n v="77.5"/>
    <n v="5.79"/>
    <n v="448.75"/>
    <s v="1"/>
    <s v="EXT - SAO PEDRO"/>
    <s v="Planejamento Operaci"/>
    <s v="SAO PEDRO"/>
    <m/>
    <d v="2025-07-04T00:00:00"/>
    <x v="3"/>
    <x v="0"/>
    <x v="7"/>
  </r>
  <r>
    <s v="TBE3B78"/>
    <s v="60645800105124169"/>
    <s v="04/07/2025 08:18:29"/>
    <s v="99128"/>
    <s v="LEANDRO FERREIRA DE JESUS"/>
    <x v="19"/>
    <s v="Caminhão"/>
    <s v="CAMINHAO CARROCERIA"/>
    <s v="OUTROS"/>
    <s v="81889412"/>
    <s v="POSTO ZERO UM"/>
    <s v="RIO VERDE"/>
    <s v="GO"/>
    <s v="DIESEL S-10"/>
    <n v="0"/>
    <n v="0"/>
    <s v=" Km/L"/>
    <n v="0"/>
    <n v="49.15"/>
    <n v="5.891"/>
    <n v="289.55"/>
    <s v="1"/>
    <s v="EXT - SAO PEDRO"/>
    <s v="Planejamento Operaci"/>
    <s v="SAO PEDRO"/>
    <m/>
    <d v="2025-07-04T00:00:00"/>
    <x v="3"/>
    <x v="0"/>
    <x v="7"/>
  </r>
  <r>
    <s v="KBM9G47"/>
    <s v="60645800105124258"/>
    <s v="04/07/2025 08:58:14"/>
    <s v="01795"/>
    <s v="TIAGO BARBOSA DE ASSIS"/>
    <x v="18"/>
    <s v="Caminhão"/>
    <s v="Caminhão Basculante MB-1113"/>
    <s v="MERCEDES"/>
    <s v="41875311"/>
    <s v="POSTO SABOR DA TERRA"/>
    <s v="INDIARA"/>
    <s v="GO"/>
    <s v="DIESEL COMUM"/>
    <n v="0"/>
    <n v="0"/>
    <s v=" Km/L"/>
    <n v="0"/>
    <n v="73.290000000000006"/>
    <n v="5.69"/>
    <n v="417.03"/>
    <s v="40732225"/>
    <s v="EXT - TECPAV"/>
    <s v="Planejamento Operaci"/>
    <s v="TECPAV"/>
    <m/>
    <d v="2025-07-04T00:00:00"/>
    <x v="3"/>
    <x v="0"/>
    <x v="6"/>
  </r>
  <r>
    <s v="TER1105"/>
    <s v="60645800105124220"/>
    <s v="04/07/2025 09:59:52"/>
    <s v="01795"/>
    <s v="TIAGO BARBOSA DE ASSIS"/>
    <x v="18"/>
    <s v="TRATOR"/>
    <s v="TRATOR JOHN DEERE 5080E"/>
    <s v="OUTROS"/>
    <s v="45308900"/>
    <s v="POSTO LUPATINI"/>
    <s v="SANTO ANTONIO DA BARRA"/>
    <s v="GO"/>
    <s v="DIESEL COMUM"/>
    <n v="0"/>
    <n v="0"/>
    <s v=" Km/L"/>
    <n v="0"/>
    <n v="129.1"/>
    <n v="6.19"/>
    <n v="799.14"/>
    <s v="1"/>
    <s v="EXT - TECPAV"/>
    <s v="Planejamento Operaci"/>
    <s v="TECPAV"/>
    <m/>
    <d v="2025-07-04T00:00:00"/>
    <x v="3"/>
    <x v="0"/>
    <x v="6"/>
  </r>
  <r>
    <s v="TFE6B22"/>
    <s v="60645800105143762"/>
    <s v="04/07/2025 14:15:21"/>
    <s v="03608"/>
    <s v="WEIDER DA SILVA RODRIGUES"/>
    <x v="1"/>
    <s v="Automóvel"/>
    <s v="ARGO"/>
    <s v="FIAT"/>
    <s v="46286315"/>
    <s v="POSTO CENTRAL"/>
    <s v="BOM JESUS"/>
    <s v="GO"/>
    <s v="ETANOL COMUM"/>
    <n v="370"/>
    <n v="9.17"/>
    <s v=" Km/L"/>
    <n v="6515"/>
    <n v="40.36"/>
    <n v="4.46"/>
    <n v="180.01"/>
    <s v="0"/>
    <s v="Planejamento Operaci"/>
    <s v="Planejamento Operaci"/>
    <s v="Operacional"/>
    <m/>
    <d v="2025-07-04T00:00:00"/>
    <x v="3"/>
    <x v="0"/>
    <x v="1"/>
  </r>
  <r>
    <s v="TFP3B22"/>
    <s v="60645800105143720"/>
    <s v="04/07/2025 15:19:00"/>
    <s v="02769"/>
    <s v="ANDRE LUIS PAULINO"/>
    <x v="6"/>
    <s v="Automóvel"/>
    <s v="ARGO"/>
    <s v="FIAT"/>
    <s v="92936414"/>
    <s v="YPE AUTO POSTO"/>
    <s v="ABADIA DE GOIAS"/>
    <s v="GO"/>
    <s v="ETANOL COMUM"/>
    <n v="402"/>
    <n v="10.31"/>
    <s v=" Km/L"/>
    <n v="19205"/>
    <n v="39"/>
    <n v="4.6619999999999999"/>
    <n v="181.81"/>
    <s v="0"/>
    <s v="Planejamento Operaci"/>
    <s v="Planejamento Operaci"/>
    <s v="Operacional"/>
    <m/>
    <d v="2025-07-04T00:00:00"/>
    <x v="3"/>
    <x v="0"/>
    <x v="4"/>
  </r>
  <r>
    <s v="ERK4C90"/>
    <s v="60645800105124177"/>
    <s v="04/07/2025 15:34:05"/>
    <s v="73339"/>
    <s v="MARCELO VIANA DA SILVA"/>
    <x v="19"/>
    <s v="Caminhão"/>
    <s v="CARGO"/>
    <s v="FORD"/>
    <s v="31878011"/>
    <s v="POSTO CAMPESTRE"/>
    <s v="RIO VERDE"/>
    <s v="GO"/>
    <s v="DIESEL COMUM"/>
    <n v="0"/>
    <n v="0"/>
    <s v=" Km/L"/>
    <n v="0"/>
    <n v="127.24"/>
    <n v="5.94"/>
    <n v="755.81"/>
    <s v="1"/>
    <s v="EXT - SAO PEDRO"/>
    <s v="Planejamento Operaci"/>
    <s v="SAO PEDRO"/>
    <m/>
    <d v="2025-07-04T00:00:00"/>
    <x v="3"/>
    <x v="0"/>
    <x v="7"/>
  </r>
  <r>
    <s v="TFW2H32"/>
    <s v="60645800105143835"/>
    <s v="04/07/2025 17:02:14"/>
    <s v="99638"/>
    <s v="LAFAIETE DE SOUZA SANTOS"/>
    <x v="10"/>
    <s v="Automóvel"/>
    <s v="ARGO"/>
    <s v="FIAT"/>
    <s v="41891811"/>
    <s v="UBRASPETRO COM DE DERIVADOS DE"/>
    <s v="GOIANIA"/>
    <s v="GO"/>
    <s v="ETANOL COMUM"/>
    <n v="259"/>
    <n v="7.8"/>
    <s v=" Km/L"/>
    <n v="9227"/>
    <n v="33.22"/>
    <n v="4.7300000000000004"/>
    <n v="157.12"/>
    <s v="563028"/>
    <s v="Planejamento Operaci"/>
    <s v="Planejamento Operaci"/>
    <s v="Operacional"/>
    <m/>
    <d v="2025-07-04T00:00:00"/>
    <x v="3"/>
    <x v="0"/>
    <x v="3"/>
  </r>
  <r>
    <s v="TFP9I32"/>
    <s v="60645800105143819"/>
    <s v="05/07/2025 11:03:36"/>
    <s v="33861"/>
    <s v="FERNANDO DOS REIS GONÇALVES"/>
    <x v="7"/>
    <s v="Automóvel"/>
    <s v="ARGO"/>
    <s v="FIAT"/>
    <s v="31803903"/>
    <s v="BOM SUCESSO AUTO POSTO  24 HS"/>
    <s v="GOIANIA"/>
    <s v="GO"/>
    <s v="ETANOL COMUM"/>
    <n v="270"/>
    <n v="8.3699999999999992"/>
    <s v=" Km/L"/>
    <n v="6656"/>
    <n v="32.24"/>
    <n v="4.9400000000000004"/>
    <n v="159.27000000000001"/>
    <s v="1"/>
    <s v="Planejamento Operaci"/>
    <s v="Planejamento Operaci"/>
    <s v="Operacional"/>
    <m/>
    <d v="2025-07-05T00:00:00"/>
    <x v="3"/>
    <x v="0"/>
    <x v="4"/>
  </r>
  <r>
    <s v="TFS3C72"/>
    <s v="60645800105143738"/>
    <s v="05/07/2025 17:54:57"/>
    <s v="00271"/>
    <s v="HEDER OLIVEIRA SANTANA"/>
    <x v="9"/>
    <s v="Automóvel"/>
    <s v="ARGO"/>
    <s v="FIAT"/>
    <s v="24906505"/>
    <s v="AUTO POSTO BOM RETIR"/>
    <s v="RIO VERDE"/>
    <s v="GO"/>
    <s v="ETANOL COMUM"/>
    <n v="256"/>
    <n v="10.96"/>
    <s v=" Km/L"/>
    <n v="15886"/>
    <n v="23.35"/>
    <n v="4.2409999999999997"/>
    <n v="99.02"/>
    <s v="507643"/>
    <s v="Planejamento Operaci"/>
    <s v="Planejamento Operaci"/>
    <s v="Operacional"/>
    <m/>
    <d v="2025-07-05T00:00:00"/>
    <x v="3"/>
    <x v="0"/>
    <x v="4"/>
  </r>
  <r>
    <s v="TFX7J72"/>
    <s v="60645800105143754"/>
    <s v="07/07/2025 07:05:08"/>
    <s v="03126"/>
    <s v="PEDRO PAULO SILVA SANTOS"/>
    <x v="11"/>
    <s v="Automóvel"/>
    <s v="ARGO"/>
    <s v="FIAT"/>
    <s v="81820912"/>
    <s v="AUTO POSTO KR 06"/>
    <s v="RIO VERDE"/>
    <s v="GO"/>
    <s v="ETANOL COMUM"/>
    <n v="268"/>
    <n v="7.42"/>
    <s v=" Km/L"/>
    <n v="11609"/>
    <n v="36.119999999999997"/>
    <n v="4.0910000000000002"/>
    <n v="147.76"/>
    <s v="0"/>
    <s v="Planejamento Operaci"/>
    <s v="Planejamento Operaci"/>
    <s v="Operacional"/>
    <m/>
    <d v="2025-07-07T00:00:00"/>
    <x v="3"/>
    <x v="0"/>
    <x v="4"/>
  </r>
  <r>
    <s v="TFP3B22"/>
    <s v="60645800105143720"/>
    <s v="07/07/2025 07:23:39"/>
    <s v="02769"/>
    <s v="ANDRE LUIS PAULINO"/>
    <x v="6"/>
    <s v="Automóvel"/>
    <s v="ARGO"/>
    <s v="FIAT"/>
    <s v="64191102"/>
    <s v="AUTO POSTO PIRETT"/>
    <s v="GOIATUBA"/>
    <s v="GO"/>
    <s v="ETANOL COMUM"/>
    <n v="404"/>
    <n v="10.16"/>
    <s v=" Km/L"/>
    <n v="19609"/>
    <n v="39.76"/>
    <n v="4.79"/>
    <n v="190.45"/>
    <s v="1"/>
    <s v="Planejamento Operaci"/>
    <s v="Planejamento Operaci"/>
    <s v="Operacional"/>
    <m/>
    <d v="2025-07-07T00:00:00"/>
    <x v="3"/>
    <x v="0"/>
    <x v="4"/>
  </r>
  <r>
    <s v="TER6668"/>
    <s v="60645800105124266"/>
    <s v="07/07/2025 08:02:00"/>
    <s v="07151"/>
    <s v="VALDECI BARBOSA NETO"/>
    <x v="18"/>
    <s v="EQUIPAMENTOS"/>
    <s v="MINICARREGADEIRA"/>
    <s v="BOBCAT"/>
    <s v="41875311"/>
    <s v="POSTO SABOR DA TERRA"/>
    <s v="INDIARA"/>
    <s v="GO"/>
    <s v="DIESEL S-10"/>
    <n v="0"/>
    <n v="0"/>
    <s v=" Km/L"/>
    <n v="0"/>
    <n v="57.17"/>
    <n v="5.74"/>
    <n v="328.17"/>
    <s v="70728770"/>
    <s v="EXT - TECPAV"/>
    <s v="Planejamento Operaci"/>
    <s v="TECPAV"/>
    <m/>
    <d v="2025-07-07T00:00:00"/>
    <x v="3"/>
    <x v="0"/>
    <x v="6"/>
  </r>
  <r>
    <s v="TGF2J32"/>
    <s v="60645800105143827"/>
    <s v="07/07/2025 08:04:49"/>
    <s v="29136"/>
    <s v="CLEITON INACIO DE MOURA"/>
    <x v="16"/>
    <s v="Automóvel"/>
    <s v="ARGO"/>
    <s v="FIAT"/>
    <s v="53084408"/>
    <s v="POSTO MILLENIUM"/>
    <s v="SENADOR CANEDO"/>
    <s v="GO"/>
    <s v="ETANOL COMUM"/>
    <n v="375"/>
    <n v="10.66"/>
    <s v=" Km/L"/>
    <n v="2808"/>
    <n v="35.17"/>
    <n v="3.99"/>
    <n v="140.34"/>
    <s v="70729042"/>
    <s v="Planejamento Operaci"/>
    <s v="Planejamento Operaci"/>
    <s v="Operacional"/>
    <m/>
    <d v="2025-07-07T00:00:00"/>
    <x v="3"/>
    <x v="0"/>
    <x v="5"/>
  </r>
  <r>
    <s v="TER6668"/>
    <s v="60645800105124266"/>
    <s v="07/07/2025 08:07:21"/>
    <s v="07151"/>
    <s v="VALDECI BARBOSA NETO"/>
    <x v="18"/>
    <s v="EQUIPAMENTOS"/>
    <s v="MINICARREGADEIRA"/>
    <s v="BOBCAT"/>
    <s v="41875311"/>
    <s v="POSTO SABOR DA TERRA"/>
    <s v="INDIARA"/>
    <s v="GO"/>
    <s v="DIESEL S-10"/>
    <n v="0"/>
    <n v="0"/>
    <s v=" Km/L"/>
    <n v="0"/>
    <n v="57.17"/>
    <n v="5.74"/>
    <n v="328.17"/>
    <s v="70729190"/>
    <s v="EXT - TECPAV"/>
    <s v="Planejamento Operaci"/>
    <s v="TECPAV"/>
    <m/>
    <d v="2025-07-07T00:00:00"/>
    <x v="3"/>
    <x v="0"/>
    <x v="6"/>
  </r>
  <r>
    <s v="TFW2H32"/>
    <s v="60645800105143835"/>
    <s v="07/07/2025 09:00:43"/>
    <s v="99638"/>
    <s v="LAFAIETE DE SOUZA SANTOS"/>
    <x v="10"/>
    <s v="Automóvel"/>
    <s v="ARGO"/>
    <s v="FIAT"/>
    <s v="53081700"/>
    <s v="POSTO Z   Z SANTA MA"/>
    <s v="GUAPO"/>
    <s v="GO"/>
    <s v="ETANOL COMUM"/>
    <n v="179"/>
    <n v="8.93"/>
    <s v=" Km/L"/>
    <n v="9406"/>
    <n v="20.05"/>
    <n v="3.9910000000000001"/>
    <n v="80.010000000000005"/>
    <s v="0"/>
    <s v="Planejamento Operaci"/>
    <s v="Planejamento Operaci"/>
    <s v="Operacional"/>
    <m/>
    <d v="2025-07-07T00:00:00"/>
    <x v="3"/>
    <x v="0"/>
    <x v="3"/>
  </r>
  <r>
    <s v="TFS3C72"/>
    <s v="60645800105143738"/>
    <s v="07/07/2025 11:05:21"/>
    <s v="00271"/>
    <s v="HEDER OLIVEIRA SANTANA"/>
    <x v="9"/>
    <s v="Automóvel"/>
    <s v="ARGO"/>
    <s v="FIAT"/>
    <s v="41875311"/>
    <s v="POSTO SABOR DA TERRA"/>
    <s v="INDIARA"/>
    <s v="GO"/>
    <s v="ETANOL COMUM"/>
    <n v="350"/>
    <n v="9.36"/>
    <s v=" Km/L"/>
    <n v="16236"/>
    <n v="37.380000000000003"/>
    <n v="4.29"/>
    <n v="160.36000000000001"/>
    <s v="70739873"/>
    <s v="Planejamento Operaci"/>
    <s v="Planejamento Operaci"/>
    <s v="Operacional"/>
    <m/>
    <d v="2025-07-07T00:00:00"/>
    <x v="3"/>
    <x v="0"/>
    <x v="4"/>
  </r>
  <r>
    <s v="TFE6B22"/>
    <s v="60645800105143762"/>
    <s v="07/07/2025 11:29:34"/>
    <s v="03608"/>
    <s v="WEIDER DA SILVA RODRIGUES"/>
    <x v="1"/>
    <s v="Automóvel"/>
    <s v="ARGO"/>
    <s v="FIAT"/>
    <s v="88802805"/>
    <s v="CARPA AUTO POSTO"/>
    <s v="GOIATUBA"/>
    <s v="GO"/>
    <s v="ETANOL COMUM"/>
    <n v="417"/>
    <n v="11.03"/>
    <s v=" Km/L"/>
    <n v="6932"/>
    <n v="37.82"/>
    <n v="4.3890000000000002"/>
    <n v="165.99"/>
    <s v="0"/>
    <s v="Planejamento Operaci"/>
    <s v="Planejamento Operaci"/>
    <s v="Operacional"/>
    <m/>
    <d v="2025-07-07T00:00:00"/>
    <x v="3"/>
    <x v="0"/>
    <x v="1"/>
  </r>
  <r>
    <s v="TFI3B19"/>
    <s v="60645800105143690"/>
    <s v="07/07/2025 11:39:14"/>
    <s v="09697"/>
    <s v="HUILDSON ROSA BARBOSA"/>
    <x v="4"/>
    <s v="Automóvel"/>
    <s v="ARGO"/>
    <s v="FIAT"/>
    <s v="41826312"/>
    <s v="AUTO POSTO JACARE"/>
    <s v="ACREUNA"/>
    <s v="GO"/>
    <s v="ETANOL COMUM"/>
    <n v="404"/>
    <n v="10.46"/>
    <s v=" Km/L"/>
    <n v="5647"/>
    <n v="38.64"/>
    <n v="4.1399999999999997"/>
    <n v="159.97999999999999"/>
    <s v="70741812"/>
    <s v="Planejamento Operaci"/>
    <s v="Planejamento Operaci"/>
    <s v="Operacional"/>
    <m/>
    <d v="2025-07-07T00:00:00"/>
    <x v="3"/>
    <x v="0"/>
    <x v="0"/>
  </r>
  <r>
    <s v="TFW2H32"/>
    <s v="60645800105143835"/>
    <s v="07/07/2025 12:21:42"/>
    <s v="99638"/>
    <s v="LAFAIETE DE SOUZA SANTOS"/>
    <x v="10"/>
    <s v="Automóvel"/>
    <s v="ARGO"/>
    <s v="FIAT"/>
    <s v="81889412"/>
    <s v="POSTO ZERO UM"/>
    <s v="RIO VERDE"/>
    <s v="GO"/>
    <s v="ETANOL COMUM"/>
    <n v="200"/>
    <n v="8.4"/>
    <s v=" Km/L"/>
    <n v="9606"/>
    <n v="23.81"/>
    <n v="3.99"/>
    <n v="95"/>
    <s v="1"/>
    <s v="Planejamento Operaci"/>
    <s v="Planejamento Operaci"/>
    <s v="Operacional"/>
    <m/>
    <d v="2025-07-07T00:00:00"/>
    <x v="3"/>
    <x v="0"/>
    <x v="3"/>
  </r>
  <r>
    <s v="IMP0001"/>
    <s v="60645800105124150"/>
    <s v="07/07/2025 14:14:24"/>
    <s v="99128"/>
    <s v="LEANDRO FERREIRA DE JESUS"/>
    <x v="19"/>
    <s v="EQUIPAMENTOS"/>
    <s v="IMPLEMENTOS"/>
    <s v="OUTROS"/>
    <s v="81889412"/>
    <s v="POSTO ZERO UM"/>
    <s v="RIO VERDE"/>
    <s v="GO"/>
    <s v="GASOLINA COMUM"/>
    <n v="0"/>
    <n v="0"/>
    <s v=" Km/L"/>
    <n v="0"/>
    <n v="20.51"/>
    <n v="5.99"/>
    <n v="122.85"/>
    <s v="1"/>
    <s v="EXT - SAO PEDRO"/>
    <s v="Planejamento Operaci"/>
    <s v="SAO PEDRO"/>
    <m/>
    <d v="2025-07-07T00:00:00"/>
    <x v="3"/>
    <x v="0"/>
    <x v="7"/>
  </r>
  <r>
    <s v="TBE3B78"/>
    <s v="60645800105124169"/>
    <s v="07/07/2025 14:23:10"/>
    <s v="99128"/>
    <s v="LEANDRO FERREIRA DE JESUS"/>
    <x v="19"/>
    <s v="Caminhão"/>
    <s v="CAMINHAO CARROCERIA"/>
    <s v="OUTROS"/>
    <s v="81889412"/>
    <s v="POSTO ZERO UM"/>
    <s v="RIO VERDE"/>
    <s v="GO"/>
    <s v="DIESEL S-10"/>
    <n v="0"/>
    <n v="0"/>
    <s v=" Km/L"/>
    <n v="0"/>
    <n v="125.14"/>
    <n v="5.9210000000000003"/>
    <n v="740.9"/>
    <s v="1"/>
    <s v="EXT - SAO PEDRO"/>
    <s v="Planejamento Operaci"/>
    <s v="SAO PEDRO"/>
    <m/>
    <d v="2025-07-07T00:00:00"/>
    <x v="3"/>
    <x v="0"/>
    <x v="7"/>
  </r>
  <r>
    <s v="TBE3B78"/>
    <s v="60645800105124169"/>
    <s v="07/07/2025 14:27:31"/>
    <s v="99128"/>
    <s v="LEANDRO FERREIRA DE JESUS"/>
    <x v="19"/>
    <s v="Caminhão"/>
    <s v="CAMINHAO CARROCERIA"/>
    <s v="OUTROS"/>
    <s v="81889412"/>
    <s v="POSTO ZERO UM"/>
    <s v="RIO VERDE"/>
    <s v="GO"/>
    <s v="DIESEL S-10"/>
    <n v="0"/>
    <n v="0"/>
    <s v=" Km/L"/>
    <n v="0"/>
    <n v="5.37"/>
    <n v="5.5940000000000003"/>
    <n v="30.04"/>
    <s v="1"/>
    <s v="EXT - SAO PEDRO"/>
    <s v="Planejamento Operaci"/>
    <s v="SAO PEDRO"/>
    <m/>
    <d v="2025-07-07T00:00:00"/>
    <x v="3"/>
    <x v="0"/>
    <x v="7"/>
  </r>
  <r>
    <s v="TFI3B19"/>
    <s v="60645800105143690"/>
    <s v="07/07/2025 16:40:20"/>
    <s v="09697"/>
    <s v="HUILDSON ROSA BARBOSA"/>
    <x v="4"/>
    <s v="Automóvel"/>
    <s v="ARGO"/>
    <s v="FIAT"/>
    <s v="45364511"/>
    <s v="AUTO POSTO CERRADO 4"/>
    <s v="ITUMBIARA"/>
    <s v="GO"/>
    <s v="ETANOL COMUM"/>
    <n v="286"/>
    <n v="11.07"/>
    <s v=" Km/L"/>
    <n v="5933"/>
    <n v="25.83"/>
    <n v="3.99"/>
    <n v="103.06"/>
    <s v="345830"/>
    <s v="Planejamento Operaci"/>
    <s v="Planejamento Operaci"/>
    <s v="Operacional"/>
    <m/>
    <d v="2025-07-07T00:00:00"/>
    <x v="3"/>
    <x v="0"/>
    <x v="0"/>
  </r>
  <r>
    <s v="TFW2H32"/>
    <s v="60645800105143835"/>
    <s v="07/07/2025 18:08:05"/>
    <s v="99638"/>
    <s v="LAFAIETE DE SOUZA SANTOS"/>
    <x v="10"/>
    <s v="Automóvel"/>
    <s v="ARGO"/>
    <s v="FIAT"/>
    <s v="64191404"/>
    <s v="MARAJO HIDROLANDIA 2"/>
    <s v="HIDROLANDIA"/>
    <s v="GO"/>
    <s v="ETANOL COMUM"/>
    <n v="339"/>
    <n v="9.32"/>
    <s v=" Km/L"/>
    <n v="9945"/>
    <n v="36.380000000000003"/>
    <n v="3.99"/>
    <n v="145.16"/>
    <s v="0"/>
    <s v="Planejamento Operaci"/>
    <s v="Planejamento Operaci"/>
    <s v="Operacional"/>
    <m/>
    <d v="2025-07-07T00:00:00"/>
    <x v="3"/>
    <x v="0"/>
    <x v="3"/>
  </r>
  <r>
    <s v="TFR8B59"/>
    <s v="60645800105143681"/>
    <s v="07/07/2025 18:23:43"/>
    <s v="92635"/>
    <s v="ADENILDO BARBOSA DUTRA"/>
    <x v="8"/>
    <s v="Automóvel"/>
    <s v="ARGO"/>
    <s v="FIAT"/>
    <s v="26406711"/>
    <s v="POSTO ZANDONADI"/>
    <s v="GUAPO"/>
    <s v="GO"/>
    <s v="ETANOL ADITIVADO"/>
    <n v="323"/>
    <n v="7.77"/>
    <s v=" Km/L"/>
    <n v="4606"/>
    <n v="41.57"/>
    <n v="4.3899999999999997"/>
    <n v="182.49"/>
    <s v="1"/>
    <s v="Planejamento Operaci"/>
    <s v="Planejamento Operaci"/>
    <s v="Operacional"/>
    <m/>
    <d v="2025-07-07T00:00:00"/>
    <x v="3"/>
    <x v="0"/>
    <x v="5"/>
  </r>
  <r>
    <s v="GVQ8G76"/>
    <s v="60645800105124201"/>
    <s v="08/07/2025 07:32:18"/>
    <s v="01795"/>
    <s v="TIAGO BARBOSA DE ASSIS"/>
    <x v="18"/>
    <s v="Caminhão"/>
    <s v="710/"/>
    <s v="MERCEDES-BENZ"/>
    <s v="41875311"/>
    <s v="POSTO SABOR DA TERRA"/>
    <s v="INDIARA"/>
    <s v="GO"/>
    <s v="DIESEL COMUM"/>
    <n v="0"/>
    <n v="0"/>
    <s v=" Km/L"/>
    <n v="0"/>
    <n v="129.09"/>
    <n v="5.69"/>
    <n v="734.52"/>
    <s v="80727087"/>
    <s v="EXT - TECPAV"/>
    <s v="Planejamento Operaci"/>
    <s v="TECPAV"/>
    <m/>
    <d v="2025-07-08T00:00:00"/>
    <x v="3"/>
    <x v="0"/>
    <x v="6"/>
  </r>
  <r>
    <s v="IMP0002"/>
    <s v="60645800105124193"/>
    <s v="08/07/2025 07:40:58"/>
    <s v="01795"/>
    <s v="TIAGO BARBOSA DE ASSIS"/>
    <x v="18"/>
    <s v="EQUIPAMENTOS"/>
    <s v="IMPLEMENTOS"/>
    <s v="OUTROS"/>
    <s v="41875311"/>
    <s v="POSTO SABOR DA TERRA"/>
    <s v="INDIARA"/>
    <s v="GO"/>
    <s v="GASOLINA COMUM"/>
    <n v="0"/>
    <n v="0"/>
    <s v=" Km/L"/>
    <n v="0"/>
    <n v="20"/>
    <n v="6.2919999999999998"/>
    <n v="125.84"/>
    <s v="80727622"/>
    <s v="EXT - TECPAV"/>
    <s v="Planejamento Operaci"/>
    <s v="TECPAV"/>
    <m/>
    <d v="2025-07-08T00:00:00"/>
    <x v="3"/>
    <x v="0"/>
    <x v="6"/>
  </r>
  <r>
    <s v="TFX7J72"/>
    <s v="60645800105143754"/>
    <s v="08/07/2025 07:53:50"/>
    <s v="03126"/>
    <s v="PEDRO PAULO SILVA SANTOS"/>
    <x v="11"/>
    <s v="Automóvel"/>
    <s v="ARGO"/>
    <s v="FIAT"/>
    <s v="81889412"/>
    <s v="POSTO ZERO UM"/>
    <s v="RIO VERDE"/>
    <s v="GO"/>
    <s v="ETANOL COMUM"/>
    <n v="197"/>
    <n v="6.85"/>
    <s v=" Km/L"/>
    <n v="11806"/>
    <n v="28.74"/>
    <n v="3.99"/>
    <n v="114.67"/>
    <s v="1"/>
    <s v="Planejamento Operaci"/>
    <s v="Planejamento Operaci"/>
    <s v="Operacional"/>
    <m/>
    <d v="2025-07-08T00:00:00"/>
    <x v="3"/>
    <x v="0"/>
    <x v="4"/>
  </r>
  <r>
    <s v="TFS3C72"/>
    <s v="60645800105143738"/>
    <s v="08/07/2025 08:02:51"/>
    <s v="00271"/>
    <s v="HEDER OLIVEIRA SANTANA"/>
    <x v="9"/>
    <s v="Automóvel"/>
    <s v="ARGO"/>
    <s v="FIAT"/>
    <s v="81889412"/>
    <s v="POSTO ZERO UM"/>
    <s v="RIO VERDE"/>
    <s v="GO"/>
    <s v="ETANOL COMUM"/>
    <n v="320"/>
    <n v="9.65"/>
    <s v=" Km/L"/>
    <n v="16556"/>
    <n v="33.17"/>
    <n v="3.99"/>
    <n v="132.34"/>
    <s v="1"/>
    <s v="Planejamento Operaci"/>
    <s v="Planejamento Operaci"/>
    <s v="Operacional"/>
    <m/>
    <d v="2025-07-08T00:00:00"/>
    <x v="3"/>
    <x v="0"/>
    <x v="4"/>
  </r>
  <r>
    <s v="TER1105"/>
    <s v="60645800105124220"/>
    <s v="08/07/2025 09:20:59"/>
    <s v="01795"/>
    <s v="TIAGO BARBOSA DE ASSIS"/>
    <x v="18"/>
    <s v="TRATOR"/>
    <s v="TRATOR JOHN DEERE 5080E"/>
    <s v="OUTROS"/>
    <s v="45308900"/>
    <s v="POSTO LUPATINI"/>
    <s v="SANTO ANTONIO DA BARRA"/>
    <s v="GO"/>
    <s v="DIESEL COMUM"/>
    <n v="0"/>
    <n v="0"/>
    <s v=" Km/L"/>
    <n v="0"/>
    <n v="85.42"/>
    <n v="6.19"/>
    <n v="528.78"/>
    <s v="0"/>
    <s v="EXT - TECPAV"/>
    <s v="Planejamento Operaci"/>
    <s v="TECPAV"/>
    <m/>
    <d v="2025-07-08T00:00:00"/>
    <x v="3"/>
    <x v="0"/>
    <x v="6"/>
  </r>
  <r>
    <s v="TFS3C72"/>
    <s v="60645800105143738"/>
    <s v="08/07/2025 16:13:57"/>
    <s v="00271"/>
    <s v="HEDER OLIVEIRA SANTANA"/>
    <x v="9"/>
    <s v="Automóvel"/>
    <s v="ARGO"/>
    <s v="FIAT"/>
    <s v="07674909"/>
    <s v="AUTO POSTO INDIARA"/>
    <s v="INDIARA"/>
    <s v="GO"/>
    <s v="ETANOL COMUM"/>
    <n v="277"/>
    <n v="7.55"/>
    <s v=" Km/L"/>
    <n v="16833"/>
    <n v="36.68"/>
    <n v="4.49"/>
    <n v="164.7"/>
    <s v="6537"/>
    <s v="Planejamento Operaci"/>
    <s v="Planejamento Operaci"/>
    <s v="Operacional"/>
    <m/>
    <d v="2025-07-08T00:00:00"/>
    <x v="3"/>
    <x v="0"/>
    <x v="4"/>
  </r>
  <r>
    <s v="TER1119"/>
    <s v="60645800105124185"/>
    <s v="09/07/2025 07:48:15"/>
    <s v="08141"/>
    <s v="KAIQUE BRITO MOREIRA"/>
    <x v="19"/>
    <s v="EQUIPAMENTOS"/>
    <s v="MINICARREGADEIRA"/>
    <s v="BOBCAT"/>
    <s v="81889412"/>
    <s v="POSTO ZERO UM"/>
    <s v="RIO VERDE"/>
    <s v="GO"/>
    <s v="DIESEL COMUM"/>
    <n v="0"/>
    <n v="0"/>
    <s v=" Km/L"/>
    <n v="0"/>
    <n v="67.23"/>
    <n v="5.79"/>
    <n v="389.26"/>
    <s v="1"/>
    <s v="EXT - SAO PEDRO"/>
    <s v="Planejamento Operaci"/>
    <s v="SAO PEDRO"/>
    <m/>
    <d v="2025-07-09T00:00:00"/>
    <x v="3"/>
    <x v="0"/>
    <x v="7"/>
  </r>
  <r>
    <s v="TGL4J09"/>
    <s v="60645800105143360"/>
    <s v="09/07/2025 07:52:27"/>
    <s v="40379"/>
    <s v="JESTER LUCAS GOUVEIA SANTOS"/>
    <x v="17"/>
    <s v="Automóvel"/>
    <s v="ARGO"/>
    <s v="FIAT"/>
    <s v="36603412"/>
    <s v="POSTO DO RATINHO"/>
    <s v="GOIANIA"/>
    <s v="GO"/>
    <s v="ETANOL COMUM"/>
    <n v="337"/>
    <n v="8.7799999999999994"/>
    <s v=" Km/L"/>
    <n v="6402"/>
    <n v="38.380000000000003"/>
    <n v="4.641"/>
    <n v="178.11"/>
    <s v="1"/>
    <s v="Planejamento Operaci"/>
    <s v="Planejamento Operaci"/>
    <s v="Operacional"/>
    <m/>
    <d v="2025-07-09T00:00:00"/>
    <x v="3"/>
    <x v="0"/>
    <x v="1"/>
  </r>
  <r>
    <s v="TFW2H32"/>
    <s v="60645800105143835"/>
    <s v="09/07/2025 07:56:05"/>
    <s v="99638"/>
    <s v="LAFAIETE DE SOUZA SANTOS"/>
    <x v="10"/>
    <s v="Automóvel"/>
    <s v="ARGO"/>
    <s v="FIAT"/>
    <s v="94235611"/>
    <s v="SUPER POSTO GOIANIA"/>
    <s v="GOIANIA"/>
    <s v="GO"/>
    <s v="ETANOL COMUM"/>
    <n v="348"/>
    <n v="8.93"/>
    <s v=" Km/L"/>
    <n v="10293"/>
    <n v="38.99"/>
    <n v="4.8899999999999997"/>
    <n v="190.66"/>
    <s v="166892"/>
    <s v="Planejamento Operaci"/>
    <s v="Planejamento Operaci"/>
    <s v="Operacional"/>
    <m/>
    <d v="2025-07-09T00:00:00"/>
    <x v="3"/>
    <x v="0"/>
    <x v="3"/>
  </r>
  <r>
    <s v="TFP3B22"/>
    <s v="60645800105143720"/>
    <s v="09/07/2025 08:20:05"/>
    <s v="02769"/>
    <s v="ANDRE LUIS PAULINO"/>
    <x v="6"/>
    <s v="Automóvel"/>
    <s v="ARGO"/>
    <s v="FIAT"/>
    <s v="69494411"/>
    <s v="REDE MARAJO RIO VERD"/>
    <s v="RIO VERDE"/>
    <s v="GO"/>
    <s v="ETANOL COMUM"/>
    <n v="379"/>
    <n v="10.97"/>
    <s v=" Km/L"/>
    <n v="19988"/>
    <n v="34.56"/>
    <n v="3.9910000000000001"/>
    <n v="137.93"/>
    <s v="1"/>
    <s v="Planejamento Operaci"/>
    <s v="Planejamento Operaci"/>
    <s v="Operacional"/>
    <m/>
    <d v="2025-07-09T00:00:00"/>
    <x v="3"/>
    <x v="0"/>
    <x v="4"/>
  </r>
  <r>
    <s v="KBM9G47"/>
    <s v="60645800105124258"/>
    <s v="09/07/2025 08:26:23"/>
    <s v="49831"/>
    <s v="JOVELI DE SA"/>
    <x v="18"/>
    <s v="Caminhão"/>
    <s v="Caminhão Basculante MB-1113"/>
    <s v="MERCEDES"/>
    <s v="41875311"/>
    <s v="POSTO SABOR DA TERRA"/>
    <s v="INDIARA"/>
    <s v="GO"/>
    <s v="DIESEL COMUM"/>
    <n v="0"/>
    <n v="0"/>
    <s v=" Km/L"/>
    <n v="0"/>
    <n v="141.62"/>
    <n v="5.69"/>
    <n v="805.86"/>
    <s v="90730324"/>
    <s v="EXT - TECPAV"/>
    <s v="Planejamento Operaci"/>
    <s v="TECPAV"/>
    <m/>
    <d v="2025-07-09T00:00:00"/>
    <x v="3"/>
    <x v="0"/>
    <x v="6"/>
  </r>
  <r>
    <s v="TER8163"/>
    <s v="60645800105124210"/>
    <s v="09/07/2025 09:16:23"/>
    <s v="02114"/>
    <s v="GILBERTO CORDEIRO DE JESUS"/>
    <x v="18"/>
    <s v="TRATOR"/>
    <s v="TRATOR MASSEY FERGUSON 275"/>
    <s v="CATERPILLAR"/>
    <s v="45308900"/>
    <s v="POSTO LUPATINI"/>
    <s v="SANTO ANTONIO DA BARRA"/>
    <s v="GO"/>
    <s v="DIESEL COMUM"/>
    <n v="0"/>
    <n v="0"/>
    <s v=" Km/L"/>
    <n v="0"/>
    <n v="45.26"/>
    <n v="6.1909999999999998"/>
    <n v="280.2"/>
    <s v="1"/>
    <s v="EXT - TECPAV"/>
    <s v="Planejamento Operaci"/>
    <s v="TECPAV"/>
    <m/>
    <d v="2025-07-09T00:00:00"/>
    <x v="3"/>
    <x v="0"/>
    <x v="6"/>
  </r>
  <r>
    <s v="TFX7J72"/>
    <s v="60645800105143754"/>
    <s v="09/07/2025 09:21:07"/>
    <s v="03126"/>
    <s v="PEDRO PAULO SILVA SANTOS"/>
    <x v="11"/>
    <s v="Automóvel"/>
    <s v="ARGO"/>
    <s v="FIAT"/>
    <s v="13335016"/>
    <s v="POSTO TREVO"/>
    <s v="RIO VERDE"/>
    <s v="GO"/>
    <s v="ETANOL COMUM"/>
    <n v="308"/>
    <n v="9.01"/>
    <s v=" Km/L"/>
    <n v="12114"/>
    <n v="34.17"/>
    <n v="4.29"/>
    <n v="146.59"/>
    <s v="90733624"/>
    <s v="Planejamento Operaci"/>
    <s v="Planejamento Operaci"/>
    <s v="Operacional"/>
    <m/>
    <d v="2025-07-09T00:00:00"/>
    <x v="3"/>
    <x v="0"/>
    <x v="4"/>
  </r>
  <r>
    <s v="TFI3B19"/>
    <s v="60645800105143690"/>
    <s v="09/07/2025 11:01:05"/>
    <s v="09697"/>
    <s v="HUILDSON ROSA BARBOSA"/>
    <x v="4"/>
    <s v="Automóvel"/>
    <s v="ARGO"/>
    <s v="FIAT"/>
    <s v="75331003"/>
    <s v="SUPERVIA LAGOA"/>
    <s v="RIO VERDE"/>
    <s v="GO"/>
    <s v="ETANOL COMUM"/>
    <n v="368"/>
    <n v="11.15"/>
    <s v=" Km/L"/>
    <n v="6301"/>
    <n v="33.01"/>
    <n v="4.09"/>
    <n v="135.01"/>
    <s v="0"/>
    <s v="Planejamento Operaci"/>
    <s v="Planejamento Operaci"/>
    <s v="Operacional"/>
    <m/>
    <d v="2025-07-09T00:00:00"/>
    <x v="3"/>
    <x v="0"/>
    <x v="0"/>
  </r>
  <r>
    <s v="TFY6E09"/>
    <s v="60645800105143700"/>
    <s v="09/07/2025 11:11:57"/>
    <s v="71805"/>
    <s v="MURILO SOUZA BERNARDES"/>
    <x v="15"/>
    <s v="Automóvel"/>
    <s v="ARGO"/>
    <s v="FIAT"/>
    <s v="31860311"/>
    <s v="POSTO CAPIM DOURADO"/>
    <s v="GOIANIA"/>
    <s v="GO"/>
    <s v="ETANOL COMUM"/>
    <n v="308"/>
    <n v="7.96"/>
    <s v=" Km/L"/>
    <n v="4686"/>
    <n v="38.67"/>
    <n v="4.59"/>
    <n v="177.49"/>
    <s v="202168"/>
    <s v="Planejamento Operaci"/>
    <s v="Planejamento Operaci"/>
    <s v="Operacional"/>
    <m/>
    <d v="2025-07-09T00:00:00"/>
    <x v="3"/>
    <x v="0"/>
    <x v="1"/>
  </r>
  <r>
    <s v="TFS3C72"/>
    <s v="60645800105143738"/>
    <s v="09/07/2025 11:24:20"/>
    <s v="00271"/>
    <s v="HEDER OLIVEIRA SANTANA"/>
    <x v="9"/>
    <s v="Automóvel"/>
    <s v="ARGO"/>
    <s v="FIAT"/>
    <s v="45308900"/>
    <s v="POSTO LUPATINI"/>
    <s v="SANTO ANTONIO DA BARRA"/>
    <s v="GO"/>
    <s v="ETANOL COMUM"/>
    <n v="347"/>
    <n v="8.5"/>
    <s v=" Km/L"/>
    <n v="17180"/>
    <n v="40.799999999999997"/>
    <n v="4.29"/>
    <n v="175.03"/>
    <s v="1"/>
    <s v="Planejamento Operaci"/>
    <s v="Planejamento Operaci"/>
    <s v="Operacional"/>
    <m/>
    <d v="2025-07-09T00:00:00"/>
    <x v="3"/>
    <x v="0"/>
    <x v="4"/>
  </r>
  <r>
    <s v="TFR8B59"/>
    <s v="60645800105143681"/>
    <s v="09/07/2025 12:31:28"/>
    <s v="92635"/>
    <s v="ADENILDO BARBOSA DUTRA"/>
    <x v="8"/>
    <s v="Automóvel"/>
    <s v="ARGO"/>
    <s v="FIAT"/>
    <s v="53081700"/>
    <s v="POSTO Z   Z SANTA MA"/>
    <s v="GUAPO"/>
    <s v="GO"/>
    <s v="ETANOL COMUM"/>
    <n v="339"/>
    <n v="8.26"/>
    <s v=" Km/L"/>
    <n v="4945"/>
    <n v="41.05"/>
    <n v="3.99"/>
    <n v="163.80000000000001"/>
    <s v="0"/>
    <s v="Planejamento Operaci"/>
    <s v="Planejamento Operaci"/>
    <s v="Operacional"/>
    <m/>
    <d v="2025-07-09T00:00:00"/>
    <x v="3"/>
    <x v="0"/>
    <x v="5"/>
  </r>
  <r>
    <s v="TFN0D12"/>
    <s v="60645800105143746"/>
    <s v="09/07/2025 18:25:44"/>
    <s v="11093"/>
    <s v="MARCELO PAIXÃO FILHO"/>
    <x v="5"/>
    <s v="Automóvel"/>
    <s v="ARGO"/>
    <s v="FIAT"/>
    <s v="01848013"/>
    <s v="POSTO XODO"/>
    <s v="GOIANIA"/>
    <s v="GO"/>
    <s v="ETANOL COMUM"/>
    <n v="287"/>
    <n v="7.96"/>
    <s v=" Km/L"/>
    <n v="1689"/>
    <n v="36.04"/>
    <n v="4.67"/>
    <n v="168.31"/>
    <s v="0"/>
    <s v="Planejamento Operaci"/>
    <s v="Planejamento Operaci"/>
    <s v="Operacional"/>
    <m/>
    <d v="2025-07-09T00:00:00"/>
    <x v="3"/>
    <x v="0"/>
    <x v="3"/>
  </r>
  <r>
    <s v="TFP9I32"/>
    <s v="60645800105143819"/>
    <s v="09/07/2025 19:19:57"/>
    <s v="33861"/>
    <s v="FERNANDO DOS REIS GONÇALVES"/>
    <x v="7"/>
    <s v="Automóvel"/>
    <s v="ARGO"/>
    <s v="FIAT"/>
    <s v="31803903"/>
    <s v="BOM SUCESSO AUTO POSTO  24 HS"/>
    <s v="GOIANIA"/>
    <s v="GO"/>
    <s v="ETANOL COMUM"/>
    <n v="387"/>
    <n v="10.91"/>
    <s v=" Km/L"/>
    <n v="7043"/>
    <n v="35.46"/>
    <n v="4.6399999999999997"/>
    <n v="164.53"/>
    <s v="0"/>
    <s v="Planejamento Operaci"/>
    <s v="Planejamento Operaci"/>
    <s v="Operacional"/>
    <m/>
    <d v="2025-07-09T00:00:00"/>
    <x v="3"/>
    <x v="0"/>
    <x v="4"/>
  </r>
  <r>
    <s v="TFD2J89"/>
    <s v="60645800105143710"/>
    <s v="09/07/2025 19:55:04"/>
    <s v="07373"/>
    <s v="RAFAEL SILVEIRA E SILVEIRA"/>
    <x v="0"/>
    <s v="Automóvel"/>
    <s v="ARGO"/>
    <s v="FIAT"/>
    <s v="46209914"/>
    <s v="DECIO RIO VERDE"/>
    <s v="RIO VERDE"/>
    <s v="GO"/>
    <s v="ETANOL COMUM"/>
    <n v="311"/>
    <n v="9.4"/>
    <s v=" Km/L"/>
    <n v="3296"/>
    <n v="33.1"/>
    <n v="4.1900000000000004"/>
    <n v="138.69"/>
    <s v="202507091954"/>
    <s v="Planejamento Operaci"/>
    <s v="Planejamento Operaci"/>
    <s v="Operacional"/>
    <m/>
    <d v="2025-07-09T00:00:00"/>
    <x v="3"/>
    <x v="0"/>
    <x v="0"/>
  </r>
  <r>
    <s v="TFX7J72"/>
    <s v="60645800105143754"/>
    <s v="10/07/2025 07:42:11"/>
    <s v="03126"/>
    <s v="PEDRO PAULO SILVA SANTOS"/>
    <x v="11"/>
    <s v="Automóvel"/>
    <s v="ARGO"/>
    <s v="FIAT"/>
    <s v="81889412"/>
    <s v="POSTO ZERO UM"/>
    <s v="RIO VERDE"/>
    <s v="GO"/>
    <s v="ETANOL COMUM"/>
    <n v="201"/>
    <n v="7.33"/>
    <s v=" Km/L"/>
    <n v="12315"/>
    <n v="27.43"/>
    <n v="4.01"/>
    <n v="110"/>
    <s v="1"/>
    <s v="Planejamento Operaci"/>
    <s v="Planejamento Operaci"/>
    <s v="Operacional"/>
    <m/>
    <d v="2025-07-10T00:00:00"/>
    <x v="3"/>
    <x v="0"/>
    <x v="4"/>
  </r>
  <r>
    <s v="TFW2H32"/>
    <s v="60645800105143835"/>
    <s v="10/07/2025 07:48:24"/>
    <s v="99638"/>
    <s v="LAFAIETE DE SOUZA SANTOS"/>
    <x v="10"/>
    <s v="Automóvel"/>
    <s v="ARGO"/>
    <s v="FIAT"/>
    <s v="41891811"/>
    <s v="UBRASPETRO COM DE DERIVADOS DE"/>
    <s v="GOIANIA"/>
    <s v="GO"/>
    <s v="ETANOL COMUM"/>
    <n v="368"/>
    <n v="9.8699999999999992"/>
    <s v=" Km/L"/>
    <n v="10661"/>
    <n v="37.28"/>
    <n v="4.7300000000000004"/>
    <n v="176.34"/>
    <s v="542808"/>
    <s v="Planejamento Operaci"/>
    <s v="Planejamento Operaci"/>
    <s v="Operacional"/>
    <m/>
    <d v="2025-07-10T00:00:00"/>
    <x v="3"/>
    <x v="0"/>
    <x v="3"/>
  </r>
  <r>
    <s v="TFW2H32"/>
    <s v="60645800105143835"/>
    <s v="10/07/2025 07:55:23"/>
    <s v="99638"/>
    <s v="LAFAIETE DE SOUZA SANTOS"/>
    <x v="10"/>
    <s v="Automóvel"/>
    <s v="ARGO"/>
    <s v="FIAT"/>
    <s v="41891812"/>
    <s v="UBRASPETRO COM DE DERIVADOS DE"/>
    <s v="GOIANIA"/>
    <s v="GO"/>
    <s v="ETANOL COMUM"/>
    <n v="0"/>
    <n v="0"/>
    <s v=" Km/L"/>
    <n v="10661"/>
    <n v="37.28"/>
    <n v="4.6849999999999996"/>
    <n v="174.65"/>
    <s v="1"/>
    <s v="Planejamento Operaci"/>
    <s v="Planejamento Operaci"/>
    <s v="Operacional"/>
    <m/>
    <d v="2025-07-10T00:00:00"/>
    <x v="3"/>
    <x v="0"/>
    <x v="3"/>
  </r>
  <r>
    <s v="TFE6B22"/>
    <s v="60645800105143762"/>
    <s v="10/07/2025 10:09:37"/>
    <s v="03608"/>
    <s v="WEIDER DA SILVA RODRIGUES"/>
    <x v="1"/>
    <s v="Automóvel"/>
    <s v="ARGO"/>
    <s v="FIAT"/>
    <s v="64170105"/>
    <s v="POSTOS DUME"/>
    <s v="APARECIDA DE GOIANIA"/>
    <s v="GO"/>
    <s v="ETANOL COMUM"/>
    <n v="402"/>
    <n v="10.25"/>
    <s v=" Km/L"/>
    <n v="7334"/>
    <n v="39.21"/>
    <n v="4.54"/>
    <n v="178.01"/>
    <s v="0"/>
    <s v="Planejamento Operaci"/>
    <s v="Planejamento Operaci"/>
    <s v="Operacional"/>
    <m/>
    <d v="2025-07-10T00:00:00"/>
    <x v="3"/>
    <x v="0"/>
    <x v="1"/>
  </r>
  <r>
    <s v="TFP3B22"/>
    <s v="60645800105143720"/>
    <s v="10/07/2025 11:54:48"/>
    <s v="02769"/>
    <s v="ANDRE LUIS PAULINO"/>
    <x v="6"/>
    <s v="Automóvel"/>
    <s v="ARGO"/>
    <s v="FIAT"/>
    <s v="46286315"/>
    <s v="POSTO CENTRAL"/>
    <s v="BOM JESUS"/>
    <s v="GO"/>
    <s v="ETANOL COMUM"/>
    <n v="364"/>
    <n v="9.9"/>
    <s v=" Km/L"/>
    <n v="20352"/>
    <n v="36.770000000000003"/>
    <n v="4.46"/>
    <n v="164"/>
    <s v="0"/>
    <s v="Planejamento Operaci"/>
    <s v="Planejamento Operaci"/>
    <s v="Operacional"/>
    <m/>
    <d v="2025-07-10T00:00:00"/>
    <x v="3"/>
    <x v="0"/>
    <x v="4"/>
  </r>
  <r>
    <s v="TFP9I32"/>
    <s v="60645800105143819"/>
    <s v="10/07/2025 13:00:54"/>
    <s v="33861"/>
    <s v="FERNANDO DOS REIS GONÇALVES"/>
    <x v="7"/>
    <s v="Automóvel"/>
    <s v="ARGO"/>
    <s v="FIAT"/>
    <s v="69494411"/>
    <s v="REDE MARAJO RIO VERD"/>
    <s v="RIO VERDE"/>
    <s v="GO"/>
    <s v="ETANOL COMUM"/>
    <n v="293"/>
    <n v="9.68"/>
    <s v=" Km/L"/>
    <n v="7336"/>
    <n v="30.26"/>
    <n v="3.99"/>
    <n v="120.74"/>
    <s v="1"/>
    <s v="Planejamento Operaci"/>
    <s v="Planejamento Operaci"/>
    <s v="Operacional"/>
    <m/>
    <d v="2025-07-10T00:00:00"/>
    <x v="3"/>
    <x v="0"/>
    <x v="4"/>
  </r>
  <r>
    <s v="TFW2H32"/>
    <s v="60645800105143835"/>
    <s v="10/07/2025 14:08:37"/>
    <s v="99638"/>
    <s v="LAFAIETE DE SOUZA SANTOS"/>
    <x v="10"/>
    <s v="Automóvel"/>
    <s v="ARGO"/>
    <s v="FIAT"/>
    <s v="46209914"/>
    <s v="DECIO RIO VERDE"/>
    <s v="RIO VERDE"/>
    <s v="GO"/>
    <s v="ETANOL COMUM"/>
    <n v="245"/>
    <n v="10.7"/>
    <s v=" Km/L"/>
    <n v="10906"/>
    <n v="22.9"/>
    <n v="4.1900000000000004"/>
    <n v="95.95"/>
    <s v="202507101407"/>
    <s v="Planejamento Operaci"/>
    <s v="Planejamento Operaci"/>
    <s v="Operacional"/>
    <m/>
    <d v="2025-07-10T00:00:00"/>
    <x v="3"/>
    <x v="0"/>
    <x v="3"/>
  </r>
  <r>
    <s v="TFI3B19"/>
    <s v="60645800105143690"/>
    <s v="10/07/2025 15:02:43"/>
    <s v="26126"/>
    <s v="MARIVALDO GONÇALVES"/>
    <x v="4"/>
    <s v="Automóvel"/>
    <s v="ARGO"/>
    <s v="FIAT"/>
    <s v="45364511"/>
    <s v="AUTO POSTO CERRADO 4"/>
    <s v="ITUMBIARA"/>
    <s v="GO"/>
    <s v="ETANOL COMUM"/>
    <n v="300"/>
    <n v="9.3800000000000008"/>
    <s v=" Km/L"/>
    <n v="6601"/>
    <n v="31.99"/>
    <n v="3.99"/>
    <n v="127.64"/>
    <s v="346278"/>
    <s v="Planejamento Operaci"/>
    <s v="Planejamento Operaci"/>
    <s v="Operacional"/>
    <m/>
    <d v="2025-07-10T00:00:00"/>
    <x v="3"/>
    <x v="0"/>
    <x v="0"/>
  </r>
  <r>
    <s v="HKI4B92"/>
    <s v="60645800105124177"/>
    <s v="10/07/2025 15:24:41"/>
    <s v="73339"/>
    <s v="MARCELO VIANA DA SILVA"/>
    <x v="19"/>
    <s v="Caminhão"/>
    <s v="CAMINHAO BASCULANTE"/>
    <s v="VOLKSWAGEN"/>
    <s v="31878011"/>
    <s v="POSTO CAMPESTRE"/>
    <s v="RIO VERDE"/>
    <s v="GO"/>
    <s v="DIESEL COMUM"/>
    <n v="0"/>
    <n v="0"/>
    <s v=" Km/L"/>
    <n v="0"/>
    <n v="129.93"/>
    <n v="5.94"/>
    <n v="771.81"/>
    <s v="1"/>
    <s v="EXT - SAO PEDRO"/>
    <s v="Planejamento Operaci"/>
    <s v="SAO PEDRO"/>
    <m/>
    <d v="2025-07-10T00:00:00"/>
    <x v="3"/>
    <x v="0"/>
    <x v="7"/>
  </r>
  <r>
    <s v="TFP9I32"/>
    <s v="60645800105143819"/>
    <s v="10/07/2025 19:16:23"/>
    <s v="33861"/>
    <s v="FERNANDO DOS REIS GONÇALVES"/>
    <x v="7"/>
    <s v="Automóvel"/>
    <s v="ARGO"/>
    <s v="FIAT"/>
    <s v="26406711"/>
    <s v="POSTO ZANDONADI"/>
    <s v="GUAPO"/>
    <s v="GO"/>
    <s v="ETANOL ADITIVADO"/>
    <n v="429"/>
    <n v="10.67"/>
    <s v=" Km/L"/>
    <n v="7765"/>
    <n v="40.21"/>
    <n v="4.3899999999999997"/>
    <n v="176.52"/>
    <s v="1"/>
    <s v="Planejamento Operaci"/>
    <s v="Planejamento Operaci"/>
    <s v="Operacional"/>
    <m/>
    <d v="2025-07-10T00:00:00"/>
    <x v="3"/>
    <x v="0"/>
    <x v="4"/>
  </r>
  <r>
    <s v="GVQ8G76"/>
    <s v="60645800105124201"/>
    <s v="11/07/2025 07:27:55"/>
    <s v="01795"/>
    <s v="TIAGO BARBOSA DE ASSIS"/>
    <x v="18"/>
    <s v="Caminhão"/>
    <s v="710/"/>
    <s v="MERCEDES-BENZ"/>
    <s v="41875311"/>
    <s v="POSTO SABOR DA TERRA"/>
    <s v="INDIARA"/>
    <s v="GO"/>
    <s v="DIESEL COMUM"/>
    <n v="0"/>
    <n v="0"/>
    <s v=" Km/L"/>
    <n v="0"/>
    <n v="129.38"/>
    <n v="5.69"/>
    <n v="736.21"/>
    <s v="110726805"/>
    <s v="EXT - TECPAV"/>
    <s v="Planejamento Operaci"/>
    <s v="TECPAV"/>
    <m/>
    <d v="2025-07-11T00:00:00"/>
    <x v="3"/>
    <x v="0"/>
    <x v="6"/>
  </r>
  <r>
    <s v="TFX7J72"/>
    <s v="60645800105143754"/>
    <s v="11/07/2025 08:03:18"/>
    <s v="03126"/>
    <s v="PEDRO PAULO SILVA SANTOS"/>
    <x v="11"/>
    <s v="Automóvel"/>
    <s v="ARGO"/>
    <s v="FIAT"/>
    <s v="81820912"/>
    <s v="AUTO POSTO KR 06"/>
    <s v="RIO VERDE"/>
    <s v="GO"/>
    <s v="ETANOL COMUM"/>
    <n v="359"/>
    <n v="8.85"/>
    <s v=" Km/L"/>
    <n v="12674"/>
    <n v="40.549999999999997"/>
    <n v="4.29"/>
    <n v="173.96"/>
    <s v="0"/>
    <s v="Planejamento Operaci"/>
    <s v="Planejamento Operaci"/>
    <s v="Operacional"/>
    <m/>
    <d v="2025-07-11T00:00:00"/>
    <x v="3"/>
    <x v="0"/>
    <x v="4"/>
  </r>
  <r>
    <s v="TER6668"/>
    <s v="60645800105124266"/>
    <s v="11/07/2025 10:16:10"/>
    <s v="07151"/>
    <s v="VALDECI BARBOSA NETO"/>
    <x v="18"/>
    <s v="EQUIPAMENTOS"/>
    <s v="MINICARREGADEIRA"/>
    <s v="BOBCAT"/>
    <s v="45308900"/>
    <s v="POSTO LUPATINI"/>
    <s v="SANTO ANTONIO DA BARRA"/>
    <s v="GO"/>
    <s v="DIESEL S-10"/>
    <n v="0"/>
    <n v="0"/>
    <s v=" Km/L"/>
    <n v="0"/>
    <n v="49.68"/>
    <n v="6.29"/>
    <n v="312.49"/>
    <s v="1"/>
    <s v="EXT - TECPAV"/>
    <s v="Planejamento Operaci"/>
    <s v="TECPAV"/>
    <m/>
    <d v="2025-07-11T00:00:00"/>
    <x v="3"/>
    <x v="0"/>
    <x v="6"/>
  </r>
  <r>
    <s v="TFS3C72"/>
    <s v="60645800105143738"/>
    <s v="11/07/2025 10:17:17"/>
    <s v="00271"/>
    <s v="HEDER OLIVEIRA SANTANA"/>
    <x v="9"/>
    <s v="Automóvel"/>
    <s v="ARGO"/>
    <s v="FIAT"/>
    <s v="81889412"/>
    <s v="POSTO ZERO UM"/>
    <s v="RIO VERDE"/>
    <s v="GO"/>
    <s v="ETANOL COMUM"/>
    <n v="250"/>
    <n v="7.23"/>
    <s v=" Km/L"/>
    <n v="17430"/>
    <n v="34.590000000000003"/>
    <n v="3.99"/>
    <n v="138.01"/>
    <s v="1"/>
    <s v="Planejamento Operaci"/>
    <s v="Planejamento Operaci"/>
    <s v="Operacional"/>
    <m/>
    <d v="2025-07-11T00:00:00"/>
    <x v="3"/>
    <x v="0"/>
    <x v="4"/>
  </r>
  <r>
    <s v="TFF5D72"/>
    <s v="60645800105143780"/>
    <s v="11/07/2025 11:48:06"/>
    <s v="26270"/>
    <s v="CRISTIANO TORRES WARDIL"/>
    <x v="2"/>
    <s v="Automóvel"/>
    <s v="ARGO"/>
    <s v="FIAT"/>
    <s v="31878011"/>
    <s v="POSTO CAMPESTRE"/>
    <s v="RIO VERDE"/>
    <s v="GO"/>
    <s v="ETANOL COMUM"/>
    <n v="364"/>
    <n v="8.81"/>
    <s v=" Km/L"/>
    <n v="1746"/>
    <n v="41.3"/>
    <n v="4.2610000000000001"/>
    <n v="175.96"/>
    <s v="1"/>
    <s v="Planejamento Operaci"/>
    <s v="Planejamento Operaci"/>
    <s v="Operacional"/>
    <m/>
    <d v="2025-07-11T00:00:00"/>
    <x v="3"/>
    <x v="0"/>
    <x v="0"/>
  </r>
  <r>
    <s v="TBE3B78"/>
    <s v="60645800105124169"/>
    <s v="11/07/2025 12:18:48"/>
    <s v="99128"/>
    <s v="LEANDRO FERREIRA DE JESUS"/>
    <x v="19"/>
    <s v="Caminhão"/>
    <s v="CAMINHAO CARROCERIA"/>
    <s v="OUTROS"/>
    <s v="69494411"/>
    <s v="REDE MARAJO RIO VERD"/>
    <s v="RIO VERDE"/>
    <s v="GO"/>
    <s v="DIESEL S-10"/>
    <n v="0"/>
    <n v="0"/>
    <s v=" Km/L"/>
    <n v="0"/>
    <n v="66"/>
    <n v="5.99"/>
    <n v="395.34"/>
    <s v="99128977149"/>
    <s v="EXT - SAO PEDRO"/>
    <s v="Planejamento Operaci"/>
    <s v="SAO PEDRO"/>
    <m/>
    <d v="2025-07-11T00:00:00"/>
    <x v="3"/>
    <x v="0"/>
    <x v="7"/>
  </r>
  <r>
    <s v="TFP3B22"/>
    <s v="60645800105143720"/>
    <s v="11/07/2025 13:17:32"/>
    <s v="02769"/>
    <s v="ANDRE LUIS PAULINO"/>
    <x v="6"/>
    <s v="Automóvel"/>
    <s v="ARGO"/>
    <s v="FIAT"/>
    <s v="87183400"/>
    <s v="MARAJO GUAPO"/>
    <s v="GUAPO"/>
    <s v="GO"/>
    <s v="ETANOL COMUM"/>
    <n v="356"/>
    <n v="9.3000000000000007"/>
    <s v=" Km/L"/>
    <n v="20708"/>
    <n v="38.299999999999997"/>
    <n v="3.99"/>
    <n v="152.82"/>
    <s v="0"/>
    <s v="Planejamento Operaci"/>
    <s v="Planejamento Operaci"/>
    <s v="Operacional"/>
    <m/>
    <d v="2025-07-11T00:00:00"/>
    <x v="3"/>
    <x v="0"/>
    <x v="4"/>
  </r>
  <r>
    <s v="TER1105"/>
    <s v="60645800105124220"/>
    <s v="11/07/2025 13:28:03"/>
    <s v="01795"/>
    <s v="TIAGO BARBOSA DE ASSIS"/>
    <x v="18"/>
    <s v="TRATOR"/>
    <s v="TRATOR JOHN DEERE 5080E"/>
    <s v="OUTROS"/>
    <s v="45308900"/>
    <s v="POSTO LUPATINI"/>
    <s v="SANTO ANTONIO DA BARRA"/>
    <s v="GO"/>
    <s v="DIESEL COMUM"/>
    <n v="0"/>
    <n v="0"/>
    <s v=" Km/L"/>
    <n v="0"/>
    <n v="81.099999999999994"/>
    <n v="6.19"/>
    <n v="502.03"/>
    <s v="1"/>
    <s v="EXT - TECPAV"/>
    <s v="Planejamento Operaci"/>
    <s v="TECPAV"/>
    <m/>
    <d v="2025-07-11T00:00:00"/>
    <x v="3"/>
    <x v="0"/>
    <x v="6"/>
  </r>
  <r>
    <s v="TFI3B19"/>
    <s v="60645800105143690"/>
    <s v="11/07/2025 13:56:27"/>
    <s v="09697"/>
    <s v="HUILDSON ROSA BARBOSA"/>
    <x v="4"/>
    <s v="Automóvel"/>
    <s v="ARGO"/>
    <s v="FIAT"/>
    <s v="92221200"/>
    <s v="POSTO AMERICA"/>
    <s v="GUAPO"/>
    <s v="GO"/>
    <s v="ETANOL COMUM"/>
    <n v="389"/>
    <n v="10.45"/>
    <s v=" Km/L"/>
    <n v="6990"/>
    <n v="37.22"/>
    <n v="3.99"/>
    <n v="148.51"/>
    <s v="0"/>
    <s v="Planejamento Operaci"/>
    <s v="Planejamento Operaci"/>
    <s v="Operacional"/>
    <m/>
    <d v="2025-07-11T00:00:00"/>
    <x v="3"/>
    <x v="0"/>
    <x v="0"/>
  </r>
  <r>
    <s v="TFY6E09"/>
    <s v="60645800105143700"/>
    <s v="11/07/2025 15:26:40"/>
    <s v="71805"/>
    <s v="MURILO SOUZA BERNARDES"/>
    <x v="15"/>
    <s v="Automóvel"/>
    <s v="ARGO"/>
    <s v="FIAT"/>
    <s v="36603412"/>
    <s v="POSTO DO RATINHO"/>
    <s v="GOIANIA"/>
    <s v="GO"/>
    <s v="ETANOL COMUM"/>
    <n v="441"/>
    <n v="10.65"/>
    <s v=" Km/L"/>
    <n v="5127"/>
    <n v="41.39"/>
    <n v="5.04"/>
    <n v="208.61"/>
    <s v="1"/>
    <s v="Planejamento Operaci"/>
    <s v="Planejamento Operaci"/>
    <s v="Operacional"/>
    <m/>
    <d v="2025-07-11T00:00:00"/>
    <x v="3"/>
    <x v="0"/>
    <x v="1"/>
  </r>
  <r>
    <s v="TFW2H32"/>
    <s v="60645800105143835"/>
    <s v="11/07/2025 16:23:01"/>
    <s v="99638"/>
    <s v="LAFAIETE DE SOUZA SANTOS"/>
    <x v="10"/>
    <s v="Automóvel"/>
    <s v="ARGO"/>
    <s v="FIAT"/>
    <s v="87183400"/>
    <s v="MARAJO GUAPO"/>
    <s v="GUAPO"/>
    <s v="GO"/>
    <s v="ETANOL COMUM"/>
    <n v="264"/>
    <n v="9.43"/>
    <s v=" Km/L"/>
    <n v="11170"/>
    <n v="28"/>
    <n v="3.99"/>
    <n v="111.72"/>
    <s v="1"/>
    <s v="Planejamento Operaci"/>
    <s v="Planejamento Operaci"/>
    <s v="Operacional"/>
    <m/>
    <d v="2025-07-11T00:00:00"/>
    <x v="3"/>
    <x v="0"/>
    <x v="3"/>
  </r>
  <r>
    <s v="TFP3B22"/>
    <s v="60645800105143720"/>
    <s v="12/07/2025 09:19:07"/>
    <s v="02769"/>
    <s v="ANDRE LUIS PAULINO"/>
    <x v="6"/>
    <s v="Automóvel"/>
    <s v="ARGO"/>
    <s v="FIAT"/>
    <s v="75331003"/>
    <s v="SUPERVIA LAGOA"/>
    <s v="RIO VERDE"/>
    <s v="GO"/>
    <s v="ETANOL COMUM"/>
    <n v="360"/>
    <n v="9.81"/>
    <s v=" Km/L"/>
    <n v="21068"/>
    <n v="36.69"/>
    <n v="4.09"/>
    <n v="150.06"/>
    <s v="0"/>
    <s v="Planejamento Operaci"/>
    <s v="Planejamento Operaci"/>
    <s v="Operacional"/>
    <m/>
    <d v="2025-07-12T00:00:00"/>
    <x v="3"/>
    <x v="0"/>
    <x v="4"/>
  </r>
  <r>
    <s v="TFY2H52"/>
    <s v="60645800105143790"/>
    <s v="12/07/2025 17:17:33"/>
    <s v="49396"/>
    <s v="JOAO JOSE MULATINHO DE MEDEIROS CORREIA"/>
    <x v="13"/>
    <s v="Automóvel"/>
    <s v="ARGO"/>
    <s v="FIAT"/>
    <s v="36603412"/>
    <s v="POSTO DO RATINHO"/>
    <s v="GOIANIA"/>
    <s v="GO"/>
    <s v="ETANOL COMUM"/>
    <n v="265"/>
    <n v="8.2200000000000006"/>
    <s v=" Km/L"/>
    <n v="3706"/>
    <n v="32.229999999999997"/>
    <n v="5.04"/>
    <n v="162.44"/>
    <s v="1"/>
    <s v="Planejamento Operaci"/>
    <s v="Planejamento Operaci"/>
    <s v="Operacional"/>
    <m/>
    <d v="2025-07-12T00:00:00"/>
    <x v="3"/>
    <x v="0"/>
    <x v="3"/>
  </r>
  <r>
    <s v="TGF2J32"/>
    <s v="60645800105143827"/>
    <s v="12/07/2025 19:16:07"/>
    <s v="29136"/>
    <s v="CLEITON INACIO DE MOURA"/>
    <x v="16"/>
    <s v="Automóvel"/>
    <s v="ARGO"/>
    <s v="FIAT"/>
    <s v="53084408"/>
    <s v="POSTO MILLENIUM"/>
    <s v="SENADOR CANEDO"/>
    <s v="GO"/>
    <s v="ETANOL COMUM"/>
    <n v="366"/>
    <n v="10.029999999999999"/>
    <s v=" Km/L"/>
    <n v="3174"/>
    <n v="36.49"/>
    <n v="3.99"/>
    <n v="145.61000000000001"/>
    <s v="120769332"/>
    <s v="Planejamento Operaci"/>
    <s v="Planejamento Operaci"/>
    <s v="Operacional"/>
    <m/>
    <d v="2025-07-12T00:00:00"/>
    <x v="3"/>
    <x v="0"/>
    <x v="5"/>
  </r>
  <r>
    <s v="TFW2H32"/>
    <s v="60645800105143835"/>
    <s v="14/07/2025 06:53:19"/>
    <s v="99638"/>
    <s v="LAFAIETE DE SOUZA SANTOS"/>
    <x v="10"/>
    <s v="Automóvel"/>
    <s v="ARGO"/>
    <s v="FIAT"/>
    <s v="69429000"/>
    <s v="PETROBESSA EXPRESS"/>
    <s v="ANAPOLIS"/>
    <s v="GO"/>
    <s v="ETANOL COMUM"/>
    <n v="302"/>
    <n v="9.89"/>
    <s v=" Km/L"/>
    <n v="11472"/>
    <n v="30.53"/>
    <n v="4.1399999999999997"/>
    <n v="126.4"/>
    <s v="0"/>
    <s v="Planejamento Operaci"/>
    <s v="Planejamento Operaci"/>
    <s v="Operacional"/>
    <m/>
    <d v="2025-07-14T00:00:00"/>
    <x v="3"/>
    <x v="0"/>
    <x v="3"/>
  </r>
  <r>
    <s v="TFX7J72"/>
    <s v="60645800105143754"/>
    <s v="14/07/2025 07:00:29"/>
    <s v="03126"/>
    <s v="PEDRO PAULO SILVA SANTOS"/>
    <x v="11"/>
    <s v="Automóvel"/>
    <s v="ARGO"/>
    <s v="FIAT"/>
    <s v="81820912"/>
    <s v="AUTO POSTO KR 06"/>
    <s v="RIO VERDE"/>
    <s v="GO"/>
    <s v="ETANOL COMUM"/>
    <n v="265"/>
    <n v="7.82"/>
    <s v=" Km/L"/>
    <n v="12939"/>
    <n v="33.880000000000003"/>
    <n v="4.0910000000000002"/>
    <n v="138.6"/>
    <s v="0"/>
    <s v="Planejamento Operaci"/>
    <s v="Planejamento Operaci"/>
    <s v="Operacional"/>
    <m/>
    <d v="2025-07-14T00:00:00"/>
    <x v="3"/>
    <x v="0"/>
    <x v="4"/>
  </r>
  <r>
    <s v="GVQ8G76"/>
    <s v="60645800105124201"/>
    <s v="14/07/2025 07:34:46"/>
    <s v="01795"/>
    <s v="TIAGO BARBOSA DE ASSIS"/>
    <x v="18"/>
    <s v="Caminhão"/>
    <s v="710/"/>
    <s v="MERCEDES-BENZ"/>
    <s v="41875311"/>
    <s v="POSTO SABOR DA TERRA"/>
    <s v="INDIARA"/>
    <s v="GO"/>
    <s v="DIESEL COMUM"/>
    <n v="0"/>
    <n v="0"/>
    <s v=" Km/L"/>
    <n v="0"/>
    <n v="83.46"/>
    <n v="5.59"/>
    <n v="466.54"/>
    <s v="140727228"/>
    <s v="EXT - TECPAV"/>
    <s v="Planejamento Operaci"/>
    <s v="TECPAV"/>
    <m/>
    <d v="2025-07-14T00:00:00"/>
    <x v="3"/>
    <x v="0"/>
    <x v="6"/>
  </r>
  <r>
    <s v="IMP0002"/>
    <s v="60645800105124193"/>
    <s v="14/07/2025 07:36:51"/>
    <s v="01795"/>
    <s v="TIAGO BARBOSA DE ASSIS"/>
    <x v="18"/>
    <s v="EQUIPAMENTOS"/>
    <s v="IMPLEMENTOS"/>
    <s v="OUTROS"/>
    <s v="41875311"/>
    <s v="POSTO SABOR DA TERRA"/>
    <s v="INDIARA"/>
    <s v="GO"/>
    <s v="GASOLINA COMUM"/>
    <n v="0"/>
    <n v="0"/>
    <s v=" Km/L"/>
    <n v="0"/>
    <n v="20.04"/>
    <n v="6.29"/>
    <n v="126.06"/>
    <s v="140727357"/>
    <s v="EXT - TECPAV"/>
    <s v="Planejamento Operaci"/>
    <s v="TECPAV"/>
    <m/>
    <d v="2025-07-14T00:00:00"/>
    <x v="3"/>
    <x v="0"/>
    <x v="6"/>
  </r>
  <r>
    <s v="KBM9G47"/>
    <s v="60645800105124258"/>
    <s v="14/07/2025 08:23:20"/>
    <s v="49831"/>
    <s v="JOVELI DE SA"/>
    <x v="18"/>
    <s v="Caminhão"/>
    <s v="Caminhão Basculante MB-1113"/>
    <s v="MERCEDES"/>
    <s v="41875311"/>
    <s v="POSTO SABOR DA TERRA"/>
    <s v="INDIARA"/>
    <s v="GO"/>
    <s v="DIESEL COMUM"/>
    <n v="0"/>
    <n v="0"/>
    <s v=" Km/L"/>
    <n v="0"/>
    <n v="78.44"/>
    <n v="5.59"/>
    <n v="438.51"/>
    <s v="140730160"/>
    <s v="EXT - TECPAV"/>
    <s v="Planejamento Operaci"/>
    <s v="TECPAV"/>
    <m/>
    <d v="2025-07-14T00:00:00"/>
    <x v="3"/>
    <x v="0"/>
    <x v="6"/>
  </r>
  <r>
    <s v="TFR8B59"/>
    <s v="60645800105143681"/>
    <s v="14/07/2025 08:24:00"/>
    <s v="92635"/>
    <s v="ADENILDO BARBOSA DUTRA"/>
    <x v="8"/>
    <s v="Automóvel"/>
    <s v="ARGO"/>
    <s v="FIAT"/>
    <s v="36635102"/>
    <s v="AUTO POSTO J R"/>
    <s v="GOIANIA"/>
    <s v="GO"/>
    <s v="ETANOL COMUM"/>
    <n v="458"/>
    <n v="11.18"/>
    <s v=" Km/L"/>
    <n v="5403"/>
    <n v="40.98"/>
    <n v="4.17"/>
    <n v="170.88"/>
    <s v="1"/>
    <s v="Planejamento Operaci"/>
    <s v="Planejamento Operaci"/>
    <s v="Operacional"/>
    <m/>
    <d v="2025-07-14T00:00:00"/>
    <x v="3"/>
    <x v="0"/>
    <x v="5"/>
  </r>
  <r>
    <s v="TBE3B78"/>
    <s v="60645800105124169"/>
    <s v="14/07/2025 09:01:27"/>
    <s v="99128"/>
    <s v="LEANDRO FERREIRA DE JESUS"/>
    <x v="19"/>
    <s v="Caminhão"/>
    <s v="CAMINHAO CARROCERIA"/>
    <s v="OUTROS"/>
    <s v="21957002"/>
    <s v="AUTO POSTO DA SERRA"/>
    <s v="MORRINHOS"/>
    <s v="GO"/>
    <s v="DIESEL S-10"/>
    <n v="0"/>
    <n v="0"/>
    <s v=" Km/L"/>
    <n v="0"/>
    <n v="112.13"/>
    <n v="6.19"/>
    <n v="694.1"/>
    <s v="1"/>
    <s v="EXT - SAO PEDRO"/>
    <s v="Planejamento Operaci"/>
    <s v="SAO PEDRO"/>
    <m/>
    <d v="2025-07-14T00:00:00"/>
    <x v="3"/>
    <x v="0"/>
    <x v="7"/>
  </r>
  <r>
    <s v="TFP3B22"/>
    <s v="60645800105143720"/>
    <s v="14/07/2025 12:48:13"/>
    <s v="02769"/>
    <s v="ANDRE LUIS PAULINO"/>
    <x v="6"/>
    <s v="Automóvel"/>
    <s v="ARGO"/>
    <s v="FIAT"/>
    <s v="75331003"/>
    <s v="SUPERVIA LAGOA"/>
    <s v="RIO VERDE"/>
    <s v="GO"/>
    <s v="ETANOL COMUM"/>
    <n v="365"/>
    <n v="9.3000000000000007"/>
    <s v=" Km/L"/>
    <n v="21433"/>
    <n v="39.26"/>
    <n v="4.09"/>
    <n v="160.57"/>
    <s v="1"/>
    <s v="Planejamento Operaci"/>
    <s v="Planejamento Operaci"/>
    <s v="Operacional"/>
    <m/>
    <d v="2025-07-14T00:00:00"/>
    <x v="3"/>
    <x v="0"/>
    <x v="4"/>
  </r>
  <r>
    <s v="IMP0001"/>
    <s v="60645800105124150"/>
    <s v="14/07/2025 13:43:44"/>
    <s v="99128"/>
    <s v="LEANDRO FERREIRA DE JESUS"/>
    <x v="19"/>
    <s v="EQUIPAMENTOS"/>
    <s v="IMPLEMENTOS"/>
    <s v="OUTROS"/>
    <s v="69494411"/>
    <s v="REDE MARAJO RIO VERD"/>
    <s v="RIO VERDE"/>
    <s v="GO"/>
    <s v="GASOLINA COMUM"/>
    <n v="0"/>
    <n v="0"/>
    <s v=" Km/L"/>
    <n v="0"/>
    <n v="20"/>
    <n v="5.99"/>
    <n v="119.8"/>
    <s v="1"/>
    <s v="EXT - SAO PEDRO"/>
    <s v="Planejamento Operaci"/>
    <s v="SAO PEDRO"/>
    <m/>
    <d v="2025-07-14T00:00:00"/>
    <x v="3"/>
    <x v="0"/>
    <x v="7"/>
  </r>
  <r>
    <s v="TFX7J72"/>
    <s v="60645800105143754"/>
    <s v="14/07/2025 15:19:18"/>
    <s v="03126"/>
    <s v="PEDRO PAULO SILVA SANTOS"/>
    <x v="11"/>
    <s v="Automóvel"/>
    <s v="ARGO"/>
    <s v="FIAT"/>
    <s v="46286315"/>
    <s v="POSTO CENTRAL"/>
    <s v="BOM JESUS"/>
    <s v="GO"/>
    <s v="ETANOL COMUM"/>
    <n v="173"/>
    <n v="7.08"/>
    <s v=" Km/L"/>
    <n v="13112"/>
    <n v="24.44"/>
    <n v="4.46"/>
    <n v="109"/>
    <s v="0"/>
    <s v="Planejamento Operaci"/>
    <s v="Planejamento Operaci"/>
    <s v="Operacional"/>
    <m/>
    <d v="2025-07-14T00:00:00"/>
    <x v="3"/>
    <x v="0"/>
    <x v="4"/>
  </r>
  <r>
    <s v="TFP9I32"/>
    <s v="60645800105143819"/>
    <s v="14/07/2025 21:15:44"/>
    <s v="33861"/>
    <s v="FERNANDO DOS REIS GONÇALVES"/>
    <x v="7"/>
    <s v="Automóvel"/>
    <s v="ARGO"/>
    <s v="FIAT"/>
    <s v="31803903"/>
    <s v="BOM SUCESSO AUTO POSTO  24 HS"/>
    <s v="GOIANIA"/>
    <s v="GO"/>
    <s v="ETANOL COMUM"/>
    <n v="442"/>
    <n v="10.42"/>
    <s v=" Km/L"/>
    <n v="8207"/>
    <n v="42.4"/>
    <n v="4.6399999999999997"/>
    <n v="196.74"/>
    <s v="949025"/>
    <s v="Planejamento Operaci"/>
    <s v="Planejamento Operaci"/>
    <s v="Operacional"/>
    <m/>
    <d v="2025-07-14T00:00:00"/>
    <x v="3"/>
    <x v="0"/>
    <x v="4"/>
  </r>
  <r>
    <s v="TFP3B22"/>
    <s v="60645800105143720"/>
    <s v="15/07/2025 07:11:35"/>
    <s v="02769"/>
    <s v="ANDRE LUIS PAULINO"/>
    <x v="6"/>
    <s v="Automóvel"/>
    <s v="ARGO"/>
    <s v="FIAT"/>
    <s v="13335016"/>
    <s v="POSTO TREVO"/>
    <s v="RIO VERDE"/>
    <s v="GO"/>
    <s v="ETANOL COMUM"/>
    <n v="339"/>
    <n v="9.65"/>
    <s v=" Km/L"/>
    <n v="21772"/>
    <n v="35.14"/>
    <n v="4.29"/>
    <n v="150.76"/>
    <s v="150725852"/>
    <s v="Planejamento Operaci"/>
    <s v="Planejamento Operaci"/>
    <s v="Operacional"/>
    <m/>
    <d v="2025-07-15T00:00:00"/>
    <x v="3"/>
    <x v="0"/>
    <x v="4"/>
  </r>
  <r>
    <s v="TFI3B19"/>
    <s v="60645800105143690"/>
    <s v="15/07/2025 08:20:41"/>
    <s v="09697"/>
    <s v="HUILDSON ROSA BARBOSA"/>
    <x v="4"/>
    <s v="Automóvel"/>
    <s v="ARGO"/>
    <s v="FIAT"/>
    <s v="46209914"/>
    <s v="DECIO RIO VERDE"/>
    <s v="RIO VERDE"/>
    <s v="GO"/>
    <s v="ETANOL COMUM"/>
    <n v="302"/>
    <n v="10.4"/>
    <s v=" Km/L"/>
    <n v="7292"/>
    <n v="29.05"/>
    <n v="4.1900000000000004"/>
    <n v="121.72"/>
    <s v="202507150820"/>
    <s v="Planejamento Operaci"/>
    <s v="Planejamento Operaci"/>
    <s v="Operacional"/>
    <m/>
    <d v="2025-07-15T00:00:00"/>
    <x v="3"/>
    <x v="0"/>
    <x v="0"/>
  </r>
  <r>
    <s v="TER8163"/>
    <s v="60645800105124210"/>
    <s v="15/07/2025 08:38:21"/>
    <s v="02114"/>
    <s v="GILBERTO CORDEIRO DE JESUS"/>
    <x v="18"/>
    <s v="TRATOR"/>
    <s v="TRATOR MASSEY FERGUSON 275"/>
    <s v="CATERPILLAR"/>
    <s v="45308900"/>
    <s v="POSTO LUPATINI"/>
    <s v="SANTO ANTONIO DA BARRA"/>
    <s v="GO"/>
    <s v="DIESEL COMUM"/>
    <n v="0"/>
    <n v="0"/>
    <s v=" Km/L"/>
    <n v="0"/>
    <n v="33.92"/>
    <n v="6.1909999999999998"/>
    <n v="210.01"/>
    <s v="1"/>
    <s v="EXT - TECPAV"/>
    <s v="Planejamento Operaci"/>
    <s v="TECPAV"/>
    <m/>
    <d v="2025-07-15T00:00:00"/>
    <x v="3"/>
    <x v="0"/>
    <x v="6"/>
  </r>
  <r>
    <s v="TFW2H32"/>
    <s v="60645800105143835"/>
    <s v="15/07/2025 09:08:30"/>
    <s v="99638"/>
    <s v="LAFAIETE DE SOUZA SANTOS"/>
    <x v="10"/>
    <s v="Automóvel"/>
    <s v="ARGO"/>
    <s v="FIAT"/>
    <s v="53081700"/>
    <s v="POSTO Z   Z SANTA MA"/>
    <s v="GUAPO"/>
    <s v="GO"/>
    <s v="ETANOL COMUM"/>
    <n v="250"/>
    <n v="11.4"/>
    <s v=" Km/L"/>
    <n v="11722"/>
    <n v="21.93"/>
    <n v="3.89"/>
    <n v="85.3"/>
    <s v="0"/>
    <s v="Planejamento Operaci"/>
    <s v="Planejamento Operaci"/>
    <s v="Operacional"/>
    <m/>
    <d v="2025-07-15T00:00:00"/>
    <x v="3"/>
    <x v="0"/>
    <x v="3"/>
  </r>
  <r>
    <s v="TFX7J72"/>
    <s v="60645800105143754"/>
    <s v="15/07/2025 10:07:52"/>
    <s v="03126"/>
    <s v="PEDRO PAULO SILVA SANTOS"/>
    <x v="11"/>
    <s v="Automóvel"/>
    <s v="ARGO"/>
    <s v="FIAT"/>
    <s v="46286315"/>
    <s v="POSTO CENTRAL"/>
    <s v="BOM JESUS"/>
    <s v="GO"/>
    <s v="ETANOL COMUM"/>
    <n v="307"/>
    <n v="9.25"/>
    <s v=" Km/L"/>
    <n v="13419"/>
    <n v="33.200000000000003"/>
    <n v="4.46"/>
    <n v="148.07"/>
    <s v="1"/>
    <s v="Planejamento Operaci"/>
    <s v="Planejamento Operaci"/>
    <s v="Operacional"/>
    <m/>
    <d v="2025-07-15T00:00:00"/>
    <x v="3"/>
    <x v="0"/>
    <x v="4"/>
  </r>
  <r>
    <s v="TBE3B78"/>
    <s v="60645800105124169"/>
    <s v="15/07/2025 10:39:14"/>
    <s v="99128"/>
    <s v="LEANDRO FERREIRA DE JESUS"/>
    <x v="19"/>
    <s v="Caminhão"/>
    <s v="CAMINHAO CARROCERIA"/>
    <s v="OUTROS"/>
    <s v="69494411"/>
    <s v="REDE MARAJO RIO VERD"/>
    <s v="RIO VERDE"/>
    <s v="GO"/>
    <s v="DIESEL S-10"/>
    <n v="0"/>
    <n v="0"/>
    <s v=" Km/L"/>
    <n v="0"/>
    <n v="100.02"/>
    <n v="5.99"/>
    <n v="599.12"/>
    <s v="1"/>
    <s v="EXT - SAO PEDRO"/>
    <s v="Planejamento Operaci"/>
    <s v="SAO PEDRO"/>
    <m/>
    <d v="2025-07-15T00:00:00"/>
    <x v="3"/>
    <x v="0"/>
    <x v="7"/>
  </r>
  <r>
    <s v="TBE3B78"/>
    <m/>
    <s v="15/07/2025 10:39:14"/>
    <m/>
    <m/>
    <x v="20"/>
    <m/>
    <m/>
    <m/>
    <m/>
    <s v="REDE MARAJO RIO VERD"/>
    <m/>
    <m/>
    <s v="ARLA-32"/>
    <n v="0"/>
    <n v="0"/>
    <s v=" Km/L"/>
    <n v="0"/>
    <n v="15.98"/>
    <m/>
    <n v="60.56"/>
    <m/>
    <s v="EXT - SAO PEDRO"/>
    <s v="Planejamento Operaci"/>
    <s v="SAO PEDRO"/>
    <m/>
    <d v="2025-07-15T00:00:00"/>
    <x v="3"/>
    <x v="0"/>
    <x v="7"/>
  </r>
  <r>
    <s v="TER1119"/>
    <s v="60645800105124185"/>
    <s v="15/07/2025 12:26:17"/>
    <s v="08141"/>
    <s v="KAIQUE BRITO MOREIRA"/>
    <x v="19"/>
    <s v="EQUIPAMENTOS"/>
    <s v="MINICARREGADEIRA"/>
    <s v="BOBCAT"/>
    <s v="81889412"/>
    <s v="POSTO ZERO UM"/>
    <s v="RIO VERDE"/>
    <s v="GO"/>
    <s v="DIESEL S-10"/>
    <n v="0"/>
    <n v="0"/>
    <s v=" Km/L"/>
    <n v="0"/>
    <n v="81.87"/>
    <n v="5.7910000000000004"/>
    <n v="474.07"/>
    <s v="1"/>
    <s v="EXT - SAO PEDRO"/>
    <s v="Planejamento Operaci"/>
    <s v="SAO PEDRO"/>
    <m/>
    <d v="2025-07-15T00:00:00"/>
    <x v="3"/>
    <x v="0"/>
    <x v="7"/>
  </r>
  <r>
    <s v="TFP3B22"/>
    <s v="60645800105143720"/>
    <s v="15/07/2025 16:02:23"/>
    <s v="02769"/>
    <s v="ANDRE LUIS PAULINO"/>
    <x v="6"/>
    <s v="Automóvel"/>
    <s v="ARGO"/>
    <s v="FIAT"/>
    <s v="45308900"/>
    <s v="POSTO LUPATINI"/>
    <s v="SANTO ANTONIO DA BARRA"/>
    <s v="GO"/>
    <s v="ETANOL COMUM"/>
    <n v="350"/>
    <n v="9.43"/>
    <s v=" Km/L"/>
    <n v="22122"/>
    <n v="37.1"/>
    <n v="4.29"/>
    <n v="159.16"/>
    <s v="0"/>
    <s v="Planejamento Operaci"/>
    <s v="Planejamento Operaci"/>
    <s v="Operacional"/>
    <m/>
    <d v="2025-07-15T00:00:00"/>
    <x v="3"/>
    <x v="0"/>
    <x v="4"/>
  </r>
  <r>
    <s v="TFI3B19"/>
    <s v="60645800105143690"/>
    <s v="15/07/2025 17:19:36"/>
    <s v="09697"/>
    <s v="HUILDSON ROSA BARBOSA"/>
    <x v="4"/>
    <s v="Automóvel"/>
    <s v="ARGO"/>
    <s v="FIAT"/>
    <s v="36645906"/>
    <s v="AUTO POSTO ESTRELA DO SUL III"/>
    <s v="ACREUNA"/>
    <s v="GO"/>
    <s v="ETANOL COMUM"/>
    <n v="393"/>
    <n v="9.99"/>
    <s v=" Km/L"/>
    <n v="7685"/>
    <n v="39.32"/>
    <n v="4.45"/>
    <n v="174.98"/>
    <s v="0"/>
    <s v="Planejamento Operaci"/>
    <s v="Planejamento Operaci"/>
    <s v="Operacional"/>
    <m/>
    <d v="2025-07-15T00:00:00"/>
    <x v="3"/>
    <x v="0"/>
    <x v="0"/>
  </r>
  <r>
    <s v="TFW2H32"/>
    <s v="60645800105143835"/>
    <s v="16/07/2025 06:53:11"/>
    <s v="99638"/>
    <s v="LAFAIETE DE SOUZA SANTOS"/>
    <x v="10"/>
    <s v="Automóvel"/>
    <s v="ARGO"/>
    <s v="FIAT"/>
    <s v="69429000"/>
    <s v="PETROBESSA EXPRESS"/>
    <s v="ANAPOLIS"/>
    <s v="GO"/>
    <s v="ETANOL COMUM"/>
    <n v="380"/>
    <n v="10.6"/>
    <s v=" Km/L"/>
    <n v="12102"/>
    <n v="35.85"/>
    <n v="4.1399999999999997"/>
    <n v="148.41"/>
    <s v="0"/>
    <s v="Planejamento Operaci"/>
    <s v="Planejamento Operaci"/>
    <s v="Operacional"/>
    <m/>
    <d v="2025-07-16T00:00:00"/>
    <x v="3"/>
    <x v="0"/>
    <x v="3"/>
  </r>
  <r>
    <s v="TFX7J72"/>
    <s v="60645800105143754"/>
    <s v="16/07/2025 07:42:40"/>
    <s v="03126"/>
    <s v="PEDRO PAULO SILVA SANTOS"/>
    <x v="11"/>
    <s v="Automóvel"/>
    <s v="ARGO"/>
    <s v="FIAT"/>
    <s v="81820912"/>
    <s v="AUTO POSTO KR 06"/>
    <s v="RIO VERDE"/>
    <s v="GO"/>
    <s v="ETANOL COMUM"/>
    <n v="303"/>
    <n v="8.7100000000000009"/>
    <s v=" Km/L"/>
    <n v="13722"/>
    <n v="34.78"/>
    <n v="4.0910000000000002"/>
    <n v="142.28"/>
    <s v="0"/>
    <s v="Planejamento Operaci"/>
    <s v="Planejamento Operaci"/>
    <s v="Operacional"/>
    <m/>
    <d v="2025-07-16T00:00:00"/>
    <x v="3"/>
    <x v="0"/>
    <x v="4"/>
  </r>
  <r>
    <s v="HKI4B92"/>
    <s v="60645800105124177"/>
    <s v="16/07/2025 07:56:15"/>
    <s v="06064"/>
    <s v="ELIANDRO GOUVEIA VASCONCELOS SILVA "/>
    <x v="19"/>
    <s v="Caminhão"/>
    <s v="CAMINHAO BASCULANTE"/>
    <s v="VOLKSWAGEN"/>
    <s v="69494411"/>
    <s v="REDE MARAJO RIO VERD"/>
    <s v="RIO VERDE"/>
    <s v="GO"/>
    <s v="DIESEL COMUM"/>
    <n v="0"/>
    <n v="0"/>
    <s v=" Km/L"/>
    <n v="0"/>
    <n v="184.75"/>
    <n v="5.99"/>
    <n v="1106.6500000000001"/>
    <s v="6064948639"/>
    <s v="EXT - SAO PEDRO"/>
    <s v="Planejamento Operaci"/>
    <s v="SAO PEDRO"/>
    <m/>
    <d v="2025-07-16T00:00:00"/>
    <x v="3"/>
    <x v="0"/>
    <x v="7"/>
  </r>
  <r>
    <s v="TFF6I82"/>
    <s v="60645800105143800"/>
    <s v="16/07/2025 08:32:09"/>
    <s v="26270"/>
    <s v="CRISTIANO TORRES WARDIL"/>
    <x v="3"/>
    <s v="Automóvel"/>
    <s v="ARGO"/>
    <s v="FIAT"/>
    <s v="41890600"/>
    <s v="POSTO BANDEIRANTE"/>
    <s v="APARECIDA DE GOIANIA"/>
    <s v="GO"/>
    <s v="ETANOL ADITIVADO"/>
    <n v="163"/>
    <n v="8.0299999999999994"/>
    <s v=" Km/L"/>
    <n v="5033"/>
    <n v="20.309999999999999"/>
    <n v="3.9390000000000001"/>
    <n v="80.010000000000005"/>
    <s v="1"/>
    <s v="Planejamento Operaci"/>
    <s v="Planejamento Operaci"/>
    <s v="Operacional"/>
    <m/>
    <d v="2025-07-16T00:00:00"/>
    <x v="3"/>
    <x v="0"/>
    <x v="2"/>
  </r>
  <r>
    <s v="TFE6B22"/>
    <s v="60645800105143762"/>
    <s v="16/07/2025 12:33:01"/>
    <s v="03608"/>
    <s v="WEIDER DA SILVA RODRIGUES"/>
    <x v="1"/>
    <s v="Automóvel"/>
    <s v="ARGO"/>
    <s v="FIAT"/>
    <s v="46286315"/>
    <s v="POSTO CENTRAL"/>
    <s v="BOM JESUS"/>
    <s v="GO"/>
    <s v="ETANOL COMUM"/>
    <n v="394"/>
    <n v="10.220000000000001"/>
    <s v=" Km/L"/>
    <n v="7728"/>
    <n v="38.57"/>
    <n v="4.46"/>
    <n v="172.02"/>
    <s v="0"/>
    <s v="Planejamento Operaci"/>
    <s v="Planejamento Operaci"/>
    <s v="Operacional"/>
    <m/>
    <d v="2025-07-16T00:00:00"/>
    <x v="3"/>
    <x v="0"/>
    <x v="1"/>
  </r>
  <r>
    <s v="TFN0D12"/>
    <s v="60645800105143746"/>
    <s v="16/07/2025 13:51:47"/>
    <s v="11093"/>
    <s v="MARCELO PAIXÃO FILHO"/>
    <x v="5"/>
    <s v="Automóvel"/>
    <s v="ARGO"/>
    <s v="FIAT"/>
    <s v="01848013"/>
    <s v="POSTO XODO"/>
    <s v="GOIANIA"/>
    <s v="GO"/>
    <s v="ETANOL COMUM"/>
    <n v="311"/>
    <n v="7.55"/>
    <s v=" Km/L"/>
    <n v="2000"/>
    <n v="41.21"/>
    <n v="4.34"/>
    <n v="178.85"/>
    <s v="0"/>
    <s v="Planejamento Operaci"/>
    <s v="Planejamento Operaci"/>
    <s v="Operacional"/>
    <m/>
    <d v="2025-07-16T00:00:00"/>
    <x v="3"/>
    <x v="0"/>
    <x v="3"/>
  </r>
  <r>
    <s v="TFF6I82"/>
    <s v="60645800105143800"/>
    <s v="16/07/2025 16:13:52"/>
    <s v="26270"/>
    <s v="CRISTIANO TORRES WARDIL"/>
    <x v="3"/>
    <s v="Automóvel"/>
    <s v="ARGO"/>
    <s v="FIAT"/>
    <s v="41826312"/>
    <s v="AUTO POSTO JACARE"/>
    <s v="ACREUNA"/>
    <s v="GO"/>
    <s v="ETANOL COMUM"/>
    <n v="502"/>
    <n v="12.09"/>
    <s v=" Km/L"/>
    <n v="5535"/>
    <n v="41.51"/>
    <n v="4.1399999999999997"/>
    <n v="171.86"/>
    <s v="160758323"/>
    <s v="Planejamento Operaci"/>
    <s v="Planejamento Operaci"/>
    <s v="Operacional"/>
    <m/>
    <d v="2025-07-16T00:00:00"/>
    <x v="3"/>
    <x v="0"/>
    <x v="2"/>
  </r>
  <r>
    <s v="TFW2H32"/>
    <s v="60645800105143835"/>
    <s v="17/07/2025 07:00:39"/>
    <s v="99638"/>
    <s v="LAFAIETE DE SOUZA SANTOS"/>
    <x v="10"/>
    <s v="Automóvel"/>
    <s v="ARGO"/>
    <s v="FIAT"/>
    <s v="69429000"/>
    <s v="PETROBESSA EXPRESS"/>
    <s v="ANAPOLIS"/>
    <s v="GO"/>
    <s v="ETANOL COMUM"/>
    <n v="393"/>
    <n v="10.16"/>
    <s v=" Km/L"/>
    <n v="12495"/>
    <n v="38.700000000000003"/>
    <n v="4.141"/>
    <n v="160.25"/>
    <s v="0"/>
    <s v="Planejamento Operaci"/>
    <s v="Planejamento Operaci"/>
    <s v="Operacional"/>
    <m/>
    <d v="2025-07-17T00:00:00"/>
    <x v="3"/>
    <x v="0"/>
    <x v="3"/>
  </r>
  <r>
    <s v="TFP3B22"/>
    <s v="60645800105143720"/>
    <s v="17/07/2025 07:09:53"/>
    <s v="02769"/>
    <s v="ANDRE LUIS PAULINO"/>
    <x v="6"/>
    <s v="Automóvel"/>
    <s v="ARGO"/>
    <s v="FIAT"/>
    <s v="64191102"/>
    <s v="AUTO POSTO PIRETT"/>
    <s v="GOIATUBA"/>
    <s v="GO"/>
    <s v="ETANOL COMUM"/>
    <n v="332"/>
    <n v="9"/>
    <s v=" Km/L"/>
    <n v="22454"/>
    <n v="36.880000000000003"/>
    <n v="4.7910000000000004"/>
    <n v="176.7"/>
    <s v="1"/>
    <s v="Planejamento Operaci"/>
    <s v="Planejamento Operaci"/>
    <s v="Operacional"/>
    <m/>
    <d v="2025-07-17T00:00:00"/>
    <x v="3"/>
    <x v="0"/>
    <x v="4"/>
  </r>
  <r>
    <s v="GVQ8G76"/>
    <s v="60645800105124201"/>
    <s v="17/07/2025 07:17:48"/>
    <s v="01795"/>
    <s v="TIAGO BARBOSA DE ASSIS"/>
    <x v="18"/>
    <s v="Caminhão"/>
    <s v="710/"/>
    <s v="MERCEDES-BENZ"/>
    <s v="41875311"/>
    <s v="POSTO SABOR DA TERRA"/>
    <s v="INDIARA"/>
    <s v="GO"/>
    <s v="DIESEL COMUM"/>
    <n v="0"/>
    <n v="0"/>
    <s v=" Km/L"/>
    <n v="0"/>
    <n v="110.91"/>
    <n v="5.59"/>
    <n v="619.99"/>
    <s v="170726203"/>
    <s v="EXT - TECPAV"/>
    <s v="Planejamento Operaci"/>
    <s v="TECPAV"/>
    <m/>
    <d v="2025-07-17T00:00:00"/>
    <x v="3"/>
    <x v="0"/>
    <x v="6"/>
  </r>
  <r>
    <s v="TGL4J09"/>
    <s v="60645800105143360"/>
    <s v="17/07/2025 07:38:15"/>
    <s v="40379"/>
    <s v="JESTER LUCAS GOUVEIA SANTOS"/>
    <x v="17"/>
    <s v="Automóvel"/>
    <s v="ARGO"/>
    <s v="FIAT"/>
    <s v="36603412"/>
    <s v="POSTO DO RATINHO"/>
    <s v="GOIANIA"/>
    <s v="GO"/>
    <s v="ETANOL COMUM"/>
    <n v="302"/>
    <n v="8.27"/>
    <s v=" Km/L"/>
    <n v="6704"/>
    <n v="36.53"/>
    <n v="3.9910000000000001"/>
    <n v="145.79"/>
    <s v="1"/>
    <s v="Planejamento Operaci"/>
    <s v="Planejamento Operaci"/>
    <s v="Operacional"/>
    <m/>
    <d v="2025-07-17T00:00:00"/>
    <x v="3"/>
    <x v="0"/>
    <x v="1"/>
  </r>
  <r>
    <s v="TFX7J72"/>
    <s v="60645800105143754"/>
    <s v="17/07/2025 08:01:25"/>
    <s v="03126"/>
    <s v="PEDRO PAULO SILVA SANTOS"/>
    <x v="11"/>
    <s v="Automóvel"/>
    <s v="ARGO"/>
    <s v="FIAT"/>
    <s v="81889412"/>
    <s v="POSTO ZERO UM"/>
    <s v="RIO VERDE"/>
    <s v="GO"/>
    <s v="ETANOL COMUM"/>
    <n v="240"/>
    <n v="7.97"/>
    <s v=" Km/L"/>
    <n v="13962"/>
    <n v="30.12"/>
    <n v="3.99"/>
    <n v="120.17"/>
    <s v="1"/>
    <s v="Planejamento Operaci"/>
    <s v="Planejamento Operaci"/>
    <s v="Operacional"/>
    <m/>
    <d v="2025-07-17T00:00:00"/>
    <x v="3"/>
    <x v="0"/>
    <x v="4"/>
  </r>
  <r>
    <s v="TER6668"/>
    <s v="60645800105124266"/>
    <s v="17/07/2025 09:38:41"/>
    <s v="07151"/>
    <s v="VALDECI BARBOSA NETO"/>
    <x v="18"/>
    <s v="EQUIPAMENTOS"/>
    <s v="MINICARREGADEIRA"/>
    <s v="BOBCAT"/>
    <s v="45308900"/>
    <s v="POSTO LUPATINI"/>
    <s v="SANTO ANTONIO DA BARRA"/>
    <s v="GO"/>
    <s v="DIESEL S-10"/>
    <n v="0"/>
    <n v="0"/>
    <s v=" Km/L"/>
    <n v="0"/>
    <n v="65.819999999999993"/>
    <n v="6.29"/>
    <n v="414.02"/>
    <s v="1"/>
    <s v="EXT - TECPAV"/>
    <s v="Planejamento Operaci"/>
    <s v="TECPAV"/>
    <m/>
    <d v="2025-07-17T00:00:00"/>
    <x v="3"/>
    <x v="0"/>
    <x v="6"/>
  </r>
  <r>
    <s v="TFP3B22"/>
    <s v="60645800105143720"/>
    <s v="17/07/2025 11:38:42"/>
    <s v="02769"/>
    <s v="ANDRE LUIS PAULINO"/>
    <x v="6"/>
    <s v="Automóvel"/>
    <s v="ARGO"/>
    <s v="FIAT"/>
    <s v="92221200"/>
    <s v="POSTO AMERICA"/>
    <s v="GUAPO"/>
    <s v="GO"/>
    <s v="ETANOL COMUM"/>
    <n v="365"/>
    <n v="9.7100000000000009"/>
    <s v=" Km/L"/>
    <n v="22819"/>
    <n v="37.6"/>
    <n v="3.99"/>
    <n v="150.02000000000001"/>
    <s v="0"/>
    <s v="Planejamento Operaci"/>
    <s v="Planejamento Operaci"/>
    <s v="Operacional"/>
    <m/>
    <d v="2025-07-17T00:00:00"/>
    <x v="3"/>
    <x v="0"/>
    <x v="4"/>
  </r>
  <r>
    <s v="IMP0001"/>
    <s v="60645800105124150"/>
    <s v="17/07/2025 12:37:10"/>
    <s v="99128"/>
    <s v="LEANDRO FERREIRA DE JESUS"/>
    <x v="19"/>
    <s v="EQUIPAMENTOS"/>
    <s v="IMPLEMENTOS"/>
    <s v="OUTROS"/>
    <s v="69494411"/>
    <s v="REDE MARAJO RIO VERD"/>
    <s v="RIO VERDE"/>
    <s v="GO"/>
    <s v="GASOLINA COMUM"/>
    <n v="0"/>
    <n v="0"/>
    <s v=" Km/L"/>
    <n v="0"/>
    <n v="43.36"/>
    <n v="5.9909999999999997"/>
    <n v="259.77999999999997"/>
    <s v="1"/>
    <s v="EXT - SAO PEDRO"/>
    <s v="Planejamento Operaci"/>
    <s v="SAO PEDRO"/>
    <m/>
    <d v="2025-07-17T00:00:00"/>
    <x v="3"/>
    <x v="0"/>
    <x v="7"/>
  </r>
  <r>
    <s v="TER1119"/>
    <s v="60645800105124185"/>
    <s v="17/07/2025 12:42:30"/>
    <s v="08141"/>
    <s v="KAIQUE BRITO MOREIRA"/>
    <x v="19"/>
    <s v="EQUIPAMENTOS"/>
    <s v="MINICARREGADEIRA"/>
    <s v="BOBCAT"/>
    <s v="69494411"/>
    <s v="REDE MARAJO RIO VERD"/>
    <s v="RIO VERDE"/>
    <s v="GO"/>
    <s v="DIESEL COMUM"/>
    <n v="0"/>
    <n v="0"/>
    <s v=" Km/L"/>
    <n v="0"/>
    <n v="84.13"/>
    <n v="5.9909999999999997"/>
    <n v="503.99"/>
    <s v="1"/>
    <s v="EXT - SAO PEDRO"/>
    <s v="Planejamento Operaci"/>
    <s v="SAO PEDRO"/>
    <m/>
    <d v="2025-07-17T00:00:00"/>
    <x v="3"/>
    <x v="0"/>
    <x v="7"/>
  </r>
  <r>
    <s v="TFX7J72"/>
    <s v="60645800105143754"/>
    <s v="17/07/2025 15:00:11"/>
    <s v="03126"/>
    <s v="PEDRO PAULO SILVA SANTOS"/>
    <x v="11"/>
    <s v="Automóvel"/>
    <s v="ARGO"/>
    <s v="FIAT"/>
    <s v="46286315"/>
    <s v="POSTO CENTRAL"/>
    <s v="BOM JESUS"/>
    <s v="GO"/>
    <s v="ETANOL COMUM"/>
    <n v="195"/>
    <n v="7.31"/>
    <s v=" Km/L"/>
    <n v="14157"/>
    <n v="26.68"/>
    <n v="4.46"/>
    <n v="119"/>
    <s v="0"/>
    <s v="Planejamento Operaci"/>
    <s v="Planejamento Operaci"/>
    <s v="Operacional"/>
    <m/>
    <d v="2025-07-17T00:00:00"/>
    <x v="3"/>
    <x v="0"/>
    <x v="4"/>
  </r>
  <r>
    <s v="TFN0D12"/>
    <s v="60645800105143746"/>
    <s v="17/07/2025 16:44:51"/>
    <s v="11093"/>
    <s v="MARCELO PAIXÃO FILHO"/>
    <x v="5"/>
    <s v="Automóvel"/>
    <s v="ARGO"/>
    <s v="FIAT"/>
    <s v="13335016"/>
    <s v="POSTO TREVO"/>
    <s v="RIO VERDE"/>
    <s v="GO"/>
    <s v="ETANOL COMUM"/>
    <n v="308"/>
    <n v="11.45"/>
    <s v=" Km/L"/>
    <n v="2308"/>
    <n v="26.89"/>
    <n v="4.29"/>
    <n v="115.37"/>
    <s v="170760239"/>
    <s v="Planejamento Operaci"/>
    <s v="Planejamento Operaci"/>
    <s v="Operacional"/>
    <m/>
    <d v="2025-07-17T00:00:00"/>
    <x v="3"/>
    <x v="0"/>
    <x v="3"/>
  </r>
  <r>
    <s v="TFX8A49"/>
    <s v="60645800105143673"/>
    <s v="17/07/2025 19:08:28"/>
    <s v="70882"/>
    <s v="EDUARDO DE SOUSA PIMENTEL"/>
    <x v="12"/>
    <s v="Automóvel"/>
    <s v="ARGO"/>
    <s v="FIAT"/>
    <s v="36603412"/>
    <s v="POSTO DO RATINHO"/>
    <s v="GOIANIA"/>
    <s v="GO"/>
    <s v="ETANOL COMUM"/>
    <n v="299"/>
    <n v="5.72"/>
    <s v=" Km/L"/>
    <n v="2907"/>
    <n v="52.26"/>
    <n v="4.0659999999999998"/>
    <n v="212.5"/>
    <s v="1"/>
    <s v="Planejamento Operaci"/>
    <s v="Planejamento Operaci"/>
    <s v="Operacional"/>
    <m/>
    <d v="2025-07-17T00:00:00"/>
    <x v="3"/>
    <x v="0"/>
    <x v="0"/>
  </r>
  <r>
    <s v="TFY3C02"/>
    <s v="60645800105143770"/>
    <s v="17/07/2025 19:51:46"/>
    <s v="37473"/>
    <s v="OTHON SIQUEIRA DE ALMEIDA"/>
    <x v="14"/>
    <s v="Automóvel"/>
    <s v="ARGO"/>
    <s v="FIAT"/>
    <s v="36603412"/>
    <s v="POSTO DO RATINHO"/>
    <s v="GOIANIA"/>
    <s v="GO"/>
    <s v="ETANOL COMUM"/>
    <n v="378"/>
    <n v="9.7200000000000006"/>
    <s v=" Km/L"/>
    <n v="4209"/>
    <n v="38.89"/>
    <n v="4.3899999999999997"/>
    <n v="170.73"/>
    <s v="1"/>
    <s v="Planejamento Operaci"/>
    <s v="Planejamento Operaci"/>
    <s v="Operacional"/>
    <m/>
    <d v="2025-07-17T00:00:00"/>
    <x v="3"/>
    <x v="0"/>
    <x v="0"/>
  </r>
  <r>
    <s v="TFP3B22"/>
    <s v="60645800105143720"/>
    <s v="18/07/2025 07:11:13"/>
    <s v="02769"/>
    <s v="ANDRE LUIS PAULINO"/>
    <x v="6"/>
    <s v="Automóvel"/>
    <s v="ARGO"/>
    <s v="FIAT"/>
    <s v="13335016"/>
    <s v="POSTO TREVO"/>
    <s v="RIO VERDE"/>
    <s v="GO"/>
    <s v="ETANOL COMUM"/>
    <n v="331"/>
    <n v="9.09"/>
    <s v=" Km/L"/>
    <n v="23150"/>
    <n v="36.409999999999997"/>
    <n v="4.2910000000000004"/>
    <n v="156.22"/>
    <s v="180725823"/>
    <s v="Planejamento Operaci"/>
    <s v="Planejamento Operaci"/>
    <s v="Operacional"/>
    <m/>
    <d v="2025-07-18T00:00:00"/>
    <x v="3"/>
    <x v="0"/>
    <x v="4"/>
  </r>
  <r>
    <s v="TFS3C72"/>
    <s v="60645800105143738"/>
    <s v="18/07/2025 07:58:58"/>
    <s v="00271"/>
    <s v="HEDER OLIVEIRA SANTANA"/>
    <x v="9"/>
    <s v="Automóvel"/>
    <s v="ARGO"/>
    <s v="FIAT"/>
    <s v="69494411"/>
    <s v="REDE MARAJO RIO VERD"/>
    <s v="RIO VERDE"/>
    <s v="GO"/>
    <s v="ETANOL COMUM"/>
    <n v="270"/>
    <n v="7.65"/>
    <s v=" Km/L"/>
    <n v="17700"/>
    <n v="35.28"/>
    <n v="3.99"/>
    <n v="140.77000000000001"/>
    <s v="271653108"/>
    <s v="Planejamento Operaci"/>
    <s v="Planejamento Operaci"/>
    <s v="Operacional"/>
    <m/>
    <d v="2025-07-18T00:00:00"/>
    <x v="3"/>
    <x v="0"/>
    <x v="4"/>
  </r>
  <r>
    <s v="HKI4B92"/>
    <s v="60645800105124177"/>
    <s v="18/07/2025 08:18:28"/>
    <s v="06064"/>
    <s v="ELIANDRO GOUVEIA VASCONCELOS SILVA "/>
    <x v="19"/>
    <s v="Caminhão"/>
    <s v="CAMINHAO BASCULANTE"/>
    <s v="VOLKSWAGEN"/>
    <s v="69494411"/>
    <s v="REDE MARAJO RIO VERD"/>
    <s v="RIO VERDE"/>
    <s v="GO"/>
    <s v="DIESEL COMUM"/>
    <n v="0"/>
    <n v="0"/>
    <s v=" Km/L"/>
    <n v="0"/>
    <n v="45.36"/>
    <n v="5.99"/>
    <n v="271.70999999999998"/>
    <s v="6064948639"/>
    <s v="EXT - SAO PEDRO"/>
    <s v="Planejamento Operaci"/>
    <s v="SAO PEDRO"/>
    <m/>
    <d v="2025-07-18T00:00:00"/>
    <x v="3"/>
    <x v="0"/>
    <x v="7"/>
  </r>
  <r>
    <s v="TFE6B22"/>
    <s v="60645800105143762"/>
    <s v="18/07/2025 08:57:27"/>
    <s v="03608"/>
    <s v="WEIDER DA SILVA RODRIGUES"/>
    <x v="1"/>
    <s v="Automóvel"/>
    <s v="ARGO"/>
    <s v="FIAT"/>
    <s v="64170105"/>
    <s v="POSTOS DUME"/>
    <s v="APARECIDA DE GOIANIA"/>
    <s v="GO"/>
    <s v="ETANOL COMUM"/>
    <n v="366"/>
    <n v="9.75"/>
    <s v=" Km/L"/>
    <n v="8094"/>
    <n v="37.53"/>
    <n v="3.89"/>
    <n v="146.01"/>
    <s v="0"/>
    <s v="Planejamento Operaci"/>
    <s v="Planejamento Operaci"/>
    <s v="Operacional"/>
    <m/>
    <d v="2025-07-18T00:00:00"/>
    <x v="3"/>
    <x v="0"/>
    <x v="1"/>
  </r>
  <r>
    <s v="TER8163"/>
    <s v="60645800105124210"/>
    <s v="18/07/2025 09:25:33"/>
    <s v="02114"/>
    <s v="GILBERTO CORDEIRO DE JESUS"/>
    <x v="18"/>
    <s v="TRATOR"/>
    <s v="TRATOR MASSEY FERGUSON 275"/>
    <s v="CATERPILLAR"/>
    <s v="41875311"/>
    <s v="POSTO SABOR DA TERRA"/>
    <s v="INDIARA"/>
    <s v="GO"/>
    <s v="DIESEL COMUM"/>
    <n v="0"/>
    <n v="0"/>
    <s v=" Km/L"/>
    <n v="0"/>
    <n v="30"/>
    <n v="5.59"/>
    <n v="167.7"/>
    <s v="180733892"/>
    <s v="EXT - TECPAV"/>
    <s v="Planejamento Operaci"/>
    <s v="TECPAV"/>
    <m/>
    <d v="2025-07-18T00:00:00"/>
    <x v="3"/>
    <x v="0"/>
    <x v="6"/>
  </r>
  <r>
    <s v="TBE3B78"/>
    <s v="60645800105124169"/>
    <s v="18/07/2025 12:25:17"/>
    <s v="99128"/>
    <s v="LEANDRO FERREIRA DE JESUS"/>
    <x v="19"/>
    <s v="Caminhão"/>
    <s v="CAMINHAO CARROCERIA"/>
    <s v="OUTROS"/>
    <s v="69494411"/>
    <s v="REDE MARAJO RIO VERD"/>
    <s v="RIO VERDE"/>
    <s v="GO"/>
    <s v="DIESEL S-10"/>
    <n v="0"/>
    <n v="0"/>
    <s v=" Km/L"/>
    <n v="0"/>
    <n v="91.32"/>
    <n v="5.99"/>
    <n v="547.01"/>
    <s v="99128977149"/>
    <s v="EXT - SAO PEDRO"/>
    <s v="Planejamento Operaci"/>
    <s v="SAO PEDRO"/>
    <m/>
    <d v="2025-07-18T00:00:00"/>
    <x v="3"/>
    <x v="0"/>
    <x v="7"/>
  </r>
  <r>
    <s v="TFS3C72"/>
    <s v="60645800105143738"/>
    <s v="18/07/2025 13:48:16"/>
    <s v="00271"/>
    <s v="HEDER OLIVEIRA SANTANA"/>
    <x v="9"/>
    <s v="Automóvel"/>
    <s v="ARGO"/>
    <s v="FIAT"/>
    <s v="46286315"/>
    <s v="POSTO CENTRAL"/>
    <s v="BOM JESUS"/>
    <s v="GO"/>
    <s v="ETANOL COMUM"/>
    <n v="225"/>
    <n v="7.5"/>
    <s v=" Km/L"/>
    <n v="17925"/>
    <n v="30"/>
    <n v="4.46"/>
    <n v="133.81"/>
    <s v="1"/>
    <s v="Planejamento Operaci"/>
    <s v="Planejamento Operaci"/>
    <s v="Operacional"/>
    <m/>
    <d v="2025-07-18T00:00:00"/>
    <x v="3"/>
    <x v="0"/>
    <x v="4"/>
  </r>
  <r>
    <s v="TFW2H32"/>
    <s v="60645800105143835"/>
    <s v="18/07/2025 14:11:52"/>
    <s v="99638"/>
    <s v="LAFAIETE DE SOUZA SANTOS"/>
    <x v="10"/>
    <s v="Automóvel"/>
    <s v="ARGO"/>
    <s v="FIAT"/>
    <s v="46209914"/>
    <s v="DECIO RIO VERDE"/>
    <s v="RIO VERDE"/>
    <s v="GO"/>
    <s v="ETANOL COMUM"/>
    <n v="345"/>
    <n v="10.199999999999999"/>
    <s v=" Km/L"/>
    <n v="12840"/>
    <n v="33.81"/>
    <n v="3.99"/>
    <n v="134.9"/>
    <s v="202507181411"/>
    <s v="Planejamento Operaci"/>
    <s v="Planejamento Operaci"/>
    <s v="Operacional"/>
    <m/>
    <d v="2025-07-18T00:00:00"/>
    <x v="3"/>
    <x v="0"/>
    <x v="3"/>
  </r>
  <r>
    <s v="TGF2J32"/>
    <s v="60645800105143827"/>
    <s v="18/07/2025 14:45:53"/>
    <s v="29136"/>
    <s v="CLEITON INACIO DE MOURA"/>
    <x v="16"/>
    <s v="Automóvel"/>
    <s v="ARGO"/>
    <s v="FIAT"/>
    <s v="53084408"/>
    <s v="POSTO MILLENIUM"/>
    <s v="SENADOR CANEDO"/>
    <s v="GO"/>
    <s v="ETANOL COMUM"/>
    <n v="360"/>
    <n v="9.7200000000000006"/>
    <s v=" Km/L"/>
    <n v="3534"/>
    <n v="37.049999999999997"/>
    <n v="3.89"/>
    <n v="144.13999999999999"/>
    <s v="180753109"/>
    <s v="Planejamento Operaci"/>
    <s v="Planejamento Operaci"/>
    <s v="Operacional"/>
    <m/>
    <d v="2025-07-18T00:00:00"/>
    <x v="3"/>
    <x v="0"/>
    <x v="5"/>
  </r>
  <r>
    <s v="TFP3B22"/>
    <s v="60645800105143720"/>
    <s v="18/07/2025 17:54:27"/>
    <s v="02769"/>
    <s v="ANDRE LUIS PAULINO"/>
    <x v="6"/>
    <s v="Automóvel"/>
    <s v="ARGO"/>
    <s v="FIAT"/>
    <s v="64191102"/>
    <s v="AUTO POSTO PIRETT"/>
    <s v="GOIATUBA"/>
    <s v="GO"/>
    <s v="ETANOL COMUM"/>
    <n v="382"/>
    <n v="9.36"/>
    <s v=" Km/L"/>
    <n v="23532"/>
    <n v="40.83"/>
    <n v="4.79"/>
    <n v="195.58"/>
    <s v="1"/>
    <s v="Planejamento Operaci"/>
    <s v="Planejamento Operaci"/>
    <s v="Operacional"/>
    <m/>
    <d v="2025-07-18T00:00:00"/>
    <x v="3"/>
    <x v="0"/>
    <x v="4"/>
  </r>
  <r>
    <s v="TFI3B19"/>
    <s v="60645800105143690"/>
    <s v="18/07/2025 17:56:22"/>
    <s v="09697"/>
    <s v="HUILDSON ROSA BARBOSA"/>
    <x v="4"/>
    <s v="Automóvel"/>
    <s v="ARGO"/>
    <s v="FIAT"/>
    <s v="45364511"/>
    <s v="AUTO POSTO CERRADO 4"/>
    <s v="ITUMBIARA"/>
    <s v="GO"/>
    <s v="ETANOL COMUM"/>
    <n v="378"/>
    <n v="11.92"/>
    <s v=" Km/L"/>
    <n v="8063"/>
    <n v="31.7"/>
    <n v="3.94"/>
    <n v="124.9"/>
    <s v="347573"/>
    <s v="Planejamento Operaci"/>
    <s v="Planejamento Operaci"/>
    <s v="Operacional"/>
    <m/>
    <d v="2025-07-18T00:00:00"/>
    <x v="3"/>
    <x v="0"/>
    <x v="0"/>
  </r>
  <r>
    <s v="TFX7J72"/>
    <s v="60645800105143754"/>
    <s v="19/07/2025 06:34:16"/>
    <s v="03126"/>
    <s v="PEDRO PAULO SILVA SANTOS"/>
    <x v="11"/>
    <s v="Automóvel"/>
    <s v="ARGO"/>
    <s v="FIAT"/>
    <s v="81889412"/>
    <s v="POSTO ZERO UM"/>
    <s v="RIO VERDE"/>
    <s v="GO"/>
    <s v="ETANOL COMUM"/>
    <n v="238"/>
    <n v="10.34"/>
    <s v=" Km/L"/>
    <n v="14395"/>
    <n v="23.02"/>
    <n v="3.99"/>
    <n v="91.84"/>
    <s v="0"/>
    <s v="Planejamento Operaci"/>
    <s v="Planejamento Operaci"/>
    <s v="Operacional"/>
    <m/>
    <d v="2025-07-19T00:00:00"/>
    <x v="3"/>
    <x v="0"/>
    <x v="4"/>
  </r>
  <r>
    <s v="TFX7J72"/>
    <s v="60645800105143754"/>
    <s v="19/07/2025 12:28:42"/>
    <s v="03126"/>
    <s v="PEDRO PAULO SILVA SANTOS"/>
    <x v="11"/>
    <s v="Automóvel"/>
    <s v="ARGO"/>
    <s v="FIAT"/>
    <s v="46286315"/>
    <s v="POSTO CENTRAL"/>
    <s v="BOM JESUS"/>
    <s v="GO"/>
    <s v="ETANOL COMUM"/>
    <n v="196"/>
    <n v="8.02"/>
    <s v=" Km/L"/>
    <n v="14591"/>
    <n v="24.44"/>
    <n v="4.46"/>
    <n v="109"/>
    <s v="0"/>
    <s v="Planejamento Operaci"/>
    <s v="Planejamento Operaci"/>
    <s v="Operacional"/>
    <m/>
    <d v="2025-07-19T00:00:00"/>
    <x v="3"/>
    <x v="0"/>
    <x v="4"/>
  </r>
  <r>
    <s v="TFX7J72"/>
    <s v="60645800105143754"/>
    <s v="19/07/2025 15:45:14"/>
    <s v="03126"/>
    <s v="PEDRO PAULO SILVA SANTOS"/>
    <x v="11"/>
    <s v="Automóvel"/>
    <s v="ARGO"/>
    <s v="FIAT"/>
    <s v="81889412"/>
    <s v="POSTO ZERO UM"/>
    <s v="RIO VERDE"/>
    <s v="GO"/>
    <s v="ETANOL COMUM"/>
    <n v="178"/>
    <n v="8.99"/>
    <s v=" Km/L"/>
    <n v="14769"/>
    <n v="19.79"/>
    <n v="3.99"/>
    <n v="78.97"/>
    <s v="2"/>
    <s v="Planejamento Operaci"/>
    <s v="Planejamento Operaci"/>
    <s v="Operacional"/>
    <m/>
    <d v="2025-07-19T00:00:00"/>
    <x v="3"/>
    <x v="0"/>
    <x v="4"/>
  </r>
  <r>
    <s v="TFN0D12"/>
    <s v="60645800105143746"/>
    <s v="20/07/2025 11:10:00"/>
    <s v="11093"/>
    <s v="MARCELO PAIXÃO FILHO"/>
    <x v="5"/>
    <s v="Automóvel"/>
    <s v="ARGO"/>
    <s v="FIAT"/>
    <s v="53034711"/>
    <s v="POSTO SANTA LUZIA II"/>
    <s v="GOIANIA"/>
    <s v="GO"/>
    <s v="ETANOL COMUM"/>
    <n v="389"/>
    <n v="9.92"/>
    <s v=" Km/L"/>
    <n v="2697"/>
    <n v="39.21"/>
    <n v="3.7909999999999999"/>
    <n v="148.63999999999999"/>
    <s v="505647"/>
    <s v="Planejamento Operaci"/>
    <s v="Planejamento Operaci"/>
    <s v="Operacional"/>
    <m/>
    <d v="2025-07-20T00:00:00"/>
    <x v="3"/>
    <x v="0"/>
    <x v="3"/>
  </r>
  <r>
    <s v="TFD2J89"/>
    <s v="60645800105143710"/>
    <s v="20/07/2025 11:48:35"/>
    <s v="44734"/>
    <s v="CARLOS ALBERTO RODRIGUES PEREIRA"/>
    <x v="0"/>
    <s v="Automóvel"/>
    <s v="ARGO"/>
    <s v="FIAT"/>
    <s v="36603412"/>
    <s v="POSTO DO RATINHO"/>
    <s v="GOIANIA"/>
    <s v="GO"/>
    <s v="ETANOL COMUM"/>
    <n v="355"/>
    <n v="9.85"/>
    <s v=" Km/L"/>
    <n v="3651"/>
    <n v="36.03"/>
    <n v="4.641"/>
    <n v="167.22"/>
    <s v="1"/>
    <s v="Planejamento Operaci"/>
    <s v="Planejamento Operaci"/>
    <s v="Operacional"/>
    <m/>
    <d v="2025-07-20T00:00:00"/>
    <x v="3"/>
    <x v="0"/>
    <x v="0"/>
  </r>
  <r>
    <s v="TGF2J32"/>
    <s v="60645800105143827"/>
    <s v="20/07/2025 20:42:31"/>
    <s v="29136"/>
    <s v="CLEITON INACIO DE MOURA"/>
    <x v="16"/>
    <s v="Automóvel"/>
    <s v="ARGO"/>
    <s v="FIAT"/>
    <s v="53084408"/>
    <s v="POSTO MILLENIUM"/>
    <s v="SENADOR CANEDO"/>
    <s v="GO"/>
    <s v="ETANOL COMUM"/>
    <n v="360"/>
    <n v="9.36"/>
    <s v=" Km/L"/>
    <n v="3894"/>
    <n v="38.450000000000003"/>
    <n v="3.89"/>
    <n v="149.58000000000001"/>
    <s v="200774470"/>
    <s v="Planejamento Operaci"/>
    <s v="Planejamento Operaci"/>
    <s v="Operacional"/>
    <m/>
    <d v="2025-07-20T00:00:00"/>
    <x v="3"/>
    <x v="0"/>
    <x v="5"/>
  </r>
  <r>
    <s v="IMP0002"/>
    <s v="60645800105124193"/>
    <s v="21/07/2025 07:25:51"/>
    <s v="01795"/>
    <s v="TIAGO BARBOSA DE ASSIS"/>
    <x v="18"/>
    <s v="EQUIPAMENTOS"/>
    <s v="IMPLEMENTOS"/>
    <s v="OUTROS"/>
    <s v="41875311"/>
    <s v="POSTO SABOR DA TERRA"/>
    <s v="INDIARA"/>
    <s v="GO"/>
    <s v="GASOLINA COMUM"/>
    <n v="0"/>
    <n v="0"/>
    <s v=" Km/L"/>
    <n v="0"/>
    <n v="20"/>
    <n v="6.29"/>
    <n v="125.8"/>
    <s v="210726707"/>
    <s v="EXT - TECPAV"/>
    <s v="Planejamento Operaci"/>
    <s v="TECPAV"/>
    <m/>
    <d v="2025-07-21T00:00:00"/>
    <x v="3"/>
    <x v="0"/>
    <x v="6"/>
  </r>
  <r>
    <s v="TFY6E09"/>
    <s v="60645800105143700"/>
    <s v="21/07/2025 08:24:28"/>
    <s v="71805"/>
    <s v="MURILO SOUZA BERNARDES"/>
    <x v="15"/>
    <s v="Automóvel"/>
    <s v="ARGO"/>
    <s v="FIAT"/>
    <s v="36603412"/>
    <s v="POSTO DO RATINHO"/>
    <s v="GOIANIA"/>
    <s v="GO"/>
    <s v="ETANOL COMUM"/>
    <n v="358"/>
    <n v="7.97"/>
    <s v=" Km/L"/>
    <n v="5485"/>
    <n v="44.92"/>
    <n v="3.871"/>
    <n v="173.87"/>
    <s v="1"/>
    <s v="Planejamento Operaci"/>
    <s v="Planejamento Operaci"/>
    <s v="Operacional"/>
    <m/>
    <d v="2025-07-21T00:00:00"/>
    <x v="3"/>
    <x v="0"/>
    <x v="1"/>
  </r>
  <r>
    <s v="TFS3C72"/>
    <s v="60645800105143738"/>
    <s v="21/07/2025 09:00:04"/>
    <s v="00271"/>
    <s v="HEDER OLIVEIRA SANTANA"/>
    <x v="9"/>
    <s v="Automóvel"/>
    <s v="ARGO"/>
    <s v="FIAT"/>
    <s v="24906505"/>
    <s v="AUTO POSTO BOM RETIR"/>
    <s v="RIO VERDE"/>
    <s v="GO"/>
    <s v="ETANOL COMUM"/>
    <n v="335"/>
    <n v="9.33"/>
    <s v=" Km/L"/>
    <n v="18260"/>
    <n v="35.89"/>
    <n v="4.2409999999999997"/>
    <n v="152.21"/>
    <s v="210732"/>
    <s v="Planejamento Operaci"/>
    <s v="Planejamento Operaci"/>
    <s v="Operacional"/>
    <m/>
    <d v="2025-07-21T00:00:00"/>
    <x v="3"/>
    <x v="0"/>
    <x v="4"/>
  </r>
  <r>
    <s v="TFP9I32"/>
    <s v="60645800105143819"/>
    <s v="21/07/2025 10:00:35"/>
    <s v="33861"/>
    <s v="FERNANDO DOS REIS GONÇALVES"/>
    <x v="7"/>
    <s v="Automóvel"/>
    <s v="ARGO"/>
    <s v="FIAT"/>
    <s v="07685404"/>
    <s v="POSTO ALVORADA"/>
    <s v="GOIATUBA"/>
    <s v="GO"/>
    <s v="ETANOL COMUM"/>
    <n v="292"/>
    <n v="8.9700000000000006"/>
    <s v=" Km/L"/>
    <n v="8499"/>
    <n v="32.549999999999997"/>
    <n v="4.59"/>
    <n v="149.4"/>
    <s v="0"/>
    <s v="Planejamento Operaci"/>
    <s v="Planejamento Operaci"/>
    <s v="Operacional"/>
    <m/>
    <d v="2025-07-21T00:00:00"/>
    <x v="3"/>
    <x v="0"/>
    <x v="4"/>
  </r>
  <r>
    <s v="TFI3B19"/>
    <s v="60645800105143690"/>
    <s v="21/07/2025 10:18:26"/>
    <s v="09697"/>
    <s v="HUILDSON ROSA BARBOSA"/>
    <x v="4"/>
    <s v="Automóvel"/>
    <s v="ARGO"/>
    <s v="FIAT"/>
    <s v="81889412"/>
    <s v="POSTO ZERO UM"/>
    <s v="RIO VERDE"/>
    <s v="GO"/>
    <s v="ETANOL COMUM"/>
    <n v="363"/>
    <n v="11.11"/>
    <s v=" Km/L"/>
    <n v="8426"/>
    <n v="32.659999999999997"/>
    <n v="3.99"/>
    <n v="130.32"/>
    <s v="1"/>
    <s v="Planejamento Operaci"/>
    <s v="Planejamento Operaci"/>
    <s v="Operacional"/>
    <m/>
    <d v="2025-07-21T00:00:00"/>
    <x v="3"/>
    <x v="0"/>
    <x v="0"/>
  </r>
  <r>
    <s v="TER1119"/>
    <s v="60645800105124185"/>
    <s v="21/07/2025 11:41:58"/>
    <s v="08141"/>
    <s v="KAIQUE BRITO MOREIRA"/>
    <x v="19"/>
    <s v="EQUIPAMENTOS"/>
    <s v="MINICARREGADEIRA"/>
    <s v="BOBCAT"/>
    <s v="81889412"/>
    <s v="POSTO ZERO UM"/>
    <s v="RIO VERDE"/>
    <s v="GO"/>
    <s v="DIESEL COMUM"/>
    <n v="0"/>
    <n v="0"/>
    <s v=" Km/L"/>
    <n v="0"/>
    <n v="66.540000000000006"/>
    <n v="5.79"/>
    <n v="385.28"/>
    <s v="1"/>
    <s v="EXT - SAO PEDRO"/>
    <s v="Planejamento Operaci"/>
    <s v="SAO PEDRO"/>
    <m/>
    <d v="2025-07-21T00:00:00"/>
    <x v="3"/>
    <x v="0"/>
    <x v="7"/>
  </r>
  <r>
    <s v="TER1105"/>
    <s v="60645800105124220"/>
    <s v="21/07/2025 11:56:09"/>
    <s v="01795"/>
    <s v="TIAGO BARBOSA DE ASSIS"/>
    <x v="18"/>
    <s v="TRATOR"/>
    <s v="TRATOR JOHN DEERE 5080E"/>
    <s v="OUTROS"/>
    <s v="69494411"/>
    <s v="REDE MARAJO RIO VERD"/>
    <s v="RIO VERDE"/>
    <s v="GO"/>
    <s v="DIESEL COMUM"/>
    <n v="0"/>
    <n v="0"/>
    <s v=" Km/L"/>
    <n v="0"/>
    <n v="111.14"/>
    <n v="5.99"/>
    <n v="665.72"/>
    <s v="56616422100"/>
    <s v="EXT - TECPAV"/>
    <s v="Planejamento Operaci"/>
    <s v="TECPAV"/>
    <m/>
    <d v="2025-07-21T00:00:00"/>
    <x v="3"/>
    <x v="0"/>
    <x v="6"/>
  </r>
  <r>
    <s v="TBE3B78"/>
    <s v="60645800105124169"/>
    <s v="21/07/2025 12:00:24"/>
    <s v="99128"/>
    <s v="LEANDRO FERREIRA DE JESUS"/>
    <x v="19"/>
    <s v="Caminhão"/>
    <s v="CAMINHAO CARROCERIA"/>
    <s v="OUTROS"/>
    <s v="69494411"/>
    <s v="REDE MARAJO RIO VERD"/>
    <s v="RIO VERDE"/>
    <s v="GO"/>
    <s v="DIESEL S-10"/>
    <n v="0"/>
    <n v="0"/>
    <s v=" Km/L"/>
    <n v="0"/>
    <n v="116.57"/>
    <n v="5.99"/>
    <n v="698.25"/>
    <s v="99128977149"/>
    <s v="EXT - SAO PEDRO"/>
    <s v="Planejamento Operaci"/>
    <s v="SAO PEDRO"/>
    <m/>
    <d v="2025-07-21T00:00:00"/>
    <x v="3"/>
    <x v="0"/>
    <x v="7"/>
  </r>
  <r>
    <s v="TBE3B78"/>
    <m/>
    <s v="21/07/2025 12:01:30"/>
    <m/>
    <m/>
    <x v="20"/>
    <m/>
    <m/>
    <m/>
    <m/>
    <s v="REDE MARAJO RIO VERD"/>
    <m/>
    <m/>
    <s v="ARLA-32"/>
    <n v="0"/>
    <n v="0"/>
    <s v=" Km/L"/>
    <n v="0"/>
    <n v="14.33"/>
    <m/>
    <n v="54.31"/>
    <m/>
    <s v="EXT - SAO PEDRO"/>
    <s v="Planejamento Operaci"/>
    <s v="SAO PEDRO"/>
    <m/>
    <d v="2025-07-21T00:00:00"/>
    <x v="3"/>
    <x v="0"/>
    <x v="7"/>
  </r>
  <r>
    <s v="TFX7J72"/>
    <s v="60645800105143754"/>
    <s v="21/07/2025 12:57:39"/>
    <s v="03126"/>
    <s v="PEDRO PAULO SILVA SANTOS"/>
    <x v="11"/>
    <s v="Automóvel"/>
    <s v="ARGO"/>
    <s v="FIAT"/>
    <s v="13335016"/>
    <s v="POSTO TREVO"/>
    <s v="RIO VERDE"/>
    <s v="GO"/>
    <s v="ETANOL COMUM"/>
    <n v="258"/>
    <n v="7.87"/>
    <s v=" Km/L"/>
    <n v="15027"/>
    <n v="32.770000000000003"/>
    <n v="4.29"/>
    <n v="140.59"/>
    <s v="210746615"/>
    <s v="Planejamento Operaci"/>
    <s v="Planejamento Operaci"/>
    <s v="Operacional"/>
    <m/>
    <d v="2025-07-21T00:00:00"/>
    <x v="3"/>
    <x v="0"/>
    <x v="4"/>
  </r>
  <r>
    <s v="TFE6B22"/>
    <s v="60645800105143762"/>
    <s v="21/07/2025 13:09:10"/>
    <s v="03608"/>
    <s v="WEIDER DA SILVA RODRIGUES"/>
    <x v="1"/>
    <s v="Automóvel"/>
    <s v="ARGO"/>
    <s v="FIAT"/>
    <s v="64170105"/>
    <s v="POSTOS DUME"/>
    <s v="APARECIDA DE GOIANIA"/>
    <s v="GO"/>
    <s v="ETANOL COMUM"/>
    <n v="401"/>
    <n v="10.1"/>
    <s v=" Km/L"/>
    <n v="8495"/>
    <n v="39.71"/>
    <n v="3.89"/>
    <n v="154.47999999999999"/>
    <s v="1234"/>
    <s v="Planejamento Operaci"/>
    <s v="Planejamento Operaci"/>
    <s v="Operacional"/>
    <m/>
    <d v="2025-07-21T00:00:00"/>
    <x v="3"/>
    <x v="0"/>
    <x v="1"/>
  </r>
  <r>
    <s v="TFS3C72"/>
    <s v="60645800105143738"/>
    <s v="21/07/2025 15:48:46"/>
    <s v="00271"/>
    <s v="HEDER OLIVEIRA SANTANA"/>
    <x v="9"/>
    <s v="Automóvel"/>
    <s v="ARGO"/>
    <s v="FIAT"/>
    <s v="36645906"/>
    <s v="AUTO POSTO ESTRELA DO SUL III"/>
    <s v="ACREUNA"/>
    <s v="GO"/>
    <s v="ETANOL COMUM"/>
    <n v="379"/>
    <n v="9.6199999999999992"/>
    <s v=" Km/L"/>
    <n v="18639"/>
    <n v="39.409999999999997"/>
    <n v="4.45"/>
    <n v="175.37"/>
    <s v="0"/>
    <s v="Planejamento Operaci"/>
    <s v="Planejamento Operaci"/>
    <s v="Operacional"/>
    <m/>
    <d v="2025-07-21T00:00:00"/>
    <x v="3"/>
    <x v="0"/>
    <x v="4"/>
  </r>
  <r>
    <s v="TFF6I82"/>
    <s v="60645800105143800"/>
    <s v="21/07/2025 17:26:19"/>
    <s v="17385"/>
    <s v="VICTOR DE SOUZA"/>
    <x v="3"/>
    <s v="Automóvel"/>
    <s v="ARGO"/>
    <s v="FIAT"/>
    <s v="26406711"/>
    <s v="POSTO ZANDONADI"/>
    <s v="GUAPO"/>
    <s v="GO"/>
    <s v="ETANOL ADITIVADO"/>
    <n v="379"/>
    <n v="9.6999999999999993"/>
    <s v=" Km/L"/>
    <n v="5914"/>
    <n v="39.090000000000003"/>
    <n v="4.1900000000000004"/>
    <n v="163.79"/>
    <s v="1"/>
    <s v="Planejamento Operaci"/>
    <s v="Planejamento Operaci"/>
    <s v="Operacional"/>
    <m/>
    <d v="2025-07-21T00:00:00"/>
    <x v="3"/>
    <x v="0"/>
    <x v="2"/>
  </r>
  <r>
    <s v="TFP3B22"/>
    <s v="60645800105143720"/>
    <s v="21/07/2025 17:54:22"/>
    <s v="02769"/>
    <s v="ANDRE LUIS PAULINO"/>
    <x v="6"/>
    <s v="Automóvel"/>
    <s v="ARGO"/>
    <s v="FIAT"/>
    <s v="41875311"/>
    <s v="POSTO SABOR DA TERRA"/>
    <s v="INDIARA"/>
    <s v="GO"/>
    <s v="ETANOL COMUM"/>
    <n v="396"/>
    <n v="10.23"/>
    <s v=" Km/L"/>
    <n v="23928"/>
    <n v="38.72"/>
    <n v="4.29"/>
    <n v="166.12"/>
    <s v="210764417"/>
    <s v="Planejamento Operaci"/>
    <s v="Planejamento Operaci"/>
    <s v="Operacional"/>
    <m/>
    <d v="2025-07-21T00:00:00"/>
    <x v="3"/>
    <x v="0"/>
    <x v="4"/>
  </r>
  <r>
    <s v="TFP9I32"/>
    <s v="60645800105143819"/>
    <s v="21/07/2025 18:40:19"/>
    <s v="33861"/>
    <s v="FERNANDO DOS REIS GONÇALVES"/>
    <x v="7"/>
    <s v="Automóvel"/>
    <s v="ARGO"/>
    <s v="FIAT"/>
    <s v="46209914"/>
    <s v="DECIO RIO VERDE"/>
    <s v="RIO VERDE"/>
    <s v="GO"/>
    <s v="ETANOL COMUM"/>
    <n v="245"/>
    <n v="9.9700000000000006"/>
    <s v=" Km/L"/>
    <n v="8744"/>
    <n v="24.58"/>
    <n v="3.99"/>
    <n v="98.07"/>
    <s v="202507211839"/>
    <s v="Planejamento Operaci"/>
    <s v="Planejamento Operaci"/>
    <s v="Operacional"/>
    <m/>
    <d v="2025-07-21T00:00:00"/>
    <x v="3"/>
    <x v="0"/>
    <x v="4"/>
  </r>
  <r>
    <s v="TFW2H32"/>
    <s v="60645800105143835"/>
    <s v="21/07/2025 18:40:48"/>
    <s v="99638"/>
    <s v="LAFAIETE DE SOUZA SANTOS"/>
    <x v="10"/>
    <s v="Automóvel"/>
    <s v="ARGO"/>
    <s v="FIAT"/>
    <s v="41891812"/>
    <s v="UBRASPETRO COM DE DERIVADOS DE"/>
    <s v="GOIANIA"/>
    <s v="GO"/>
    <s v="ETANOL COMUM"/>
    <n v="650"/>
    <n v="19.57"/>
    <s v=" Km/L"/>
    <n v="13490"/>
    <n v="33.22"/>
    <n v="4.1900000000000004"/>
    <n v="139.19"/>
    <s v="0"/>
    <s v="Planejamento Operaci"/>
    <s v="Planejamento Operaci"/>
    <s v="Operacional"/>
    <m/>
    <d v="2025-07-21T00:00:00"/>
    <x v="3"/>
    <x v="0"/>
    <x v="3"/>
  </r>
  <r>
    <s v="TFS3C72"/>
    <s v="60645800105143738"/>
    <s v="22/07/2025 08:59:36"/>
    <s v="00271"/>
    <s v="HEDER OLIVEIRA SANTANA"/>
    <x v="9"/>
    <s v="Automóvel"/>
    <s v="ARGO"/>
    <s v="FIAT"/>
    <s v="41875311"/>
    <s v="POSTO SABOR DA TERRA"/>
    <s v="INDIARA"/>
    <s v="GO"/>
    <s v="ETANOL COMUM"/>
    <n v="229"/>
    <n v="7.86"/>
    <s v=" Km/L"/>
    <n v="18868"/>
    <n v="29.12"/>
    <n v="4.2910000000000004"/>
    <n v="124.95"/>
    <s v="220732313"/>
    <s v="Planejamento Operaci"/>
    <s v="Planejamento Operaci"/>
    <s v="Operacional"/>
    <m/>
    <d v="2025-07-22T00:00:00"/>
    <x v="3"/>
    <x v="0"/>
    <x v="4"/>
  </r>
  <r>
    <s v="TFX7J72"/>
    <m/>
    <s v="22/07/2025 09:08:00"/>
    <s v="03126"/>
    <s v="PEDRO PAULO SILVA SANTOS"/>
    <x v="11"/>
    <s v="Automóvel"/>
    <s v="ARGO"/>
    <s v="FIAT"/>
    <s v="Manual"/>
    <s v="TRANSAÇÃO DE AJUSTE"/>
    <s v="TRANSAÇÃO DE AJUSTE"/>
    <s v="TRANSAÇÃO DE AJUSTE"/>
    <s v="ETANOL COMUM"/>
    <n v="259"/>
    <n v="7.41"/>
    <s v=" Km/L"/>
    <n v="15286"/>
    <n v="34.97"/>
    <n v="4.2910000000000004"/>
    <n v="150.04"/>
    <m/>
    <s v="Planejamento Operaci"/>
    <s v="Planejamento Operaci"/>
    <s v="Operacional"/>
    <m/>
    <d v="2025-07-22T00:00:00"/>
    <x v="3"/>
    <x v="0"/>
    <x v="4"/>
  </r>
  <r>
    <s v="TER8163"/>
    <s v="60645800105124210"/>
    <s v="22/07/2025 09:50:09"/>
    <s v="02114"/>
    <s v="GILBERTO CORDEIRO DE JESUS"/>
    <x v="18"/>
    <s v="TRATOR"/>
    <s v="TRATOR MASSEY FERGUSON 275"/>
    <s v="CATERPILLAR"/>
    <s v="41875311"/>
    <s v="POSTO SABOR DA TERRA"/>
    <s v="INDIARA"/>
    <s v="GO"/>
    <s v="DIESEL COMUM"/>
    <n v="0"/>
    <n v="0"/>
    <s v=" Km/L"/>
    <n v="0"/>
    <n v="40"/>
    <n v="5.69"/>
    <n v="227.6"/>
    <s v="220735332"/>
    <s v="EXT - TECPAV"/>
    <s v="Planejamento Operaci"/>
    <s v="TECPAV"/>
    <m/>
    <d v="2025-07-22T00:00:00"/>
    <x v="3"/>
    <x v="0"/>
    <x v="6"/>
  </r>
  <r>
    <s v="TFP3B22"/>
    <s v="60645800105143720"/>
    <s v="22/07/2025 10:06:27"/>
    <s v="02769"/>
    <s v="ANDRE LUIS PAULINO"/>
    <x v="6"/>
    <s v="Automóvel"/>
    <s v="ARGO"/>
    <s v="FIAT"/>
    <s v="69494411"/>
    <s v="REDE MARAJO RIO VERD"/>
    <s v="RIO VERDE"/>
    <s v="GO"/>
    <s v="ETANOL COMUM"/>
    <n v="397"/>
    <n v="10.42"/>
    <s v=" Km/L"/>
    <n v="24325"/>
    <n v="38.11"/>
    <n v="3.99"/>
    <n v="152.06"/>
    <s v="2769138685"/>
    <s v="Planejamento Operaci"/>
    <s v="Planejamento Operaci"/>
    <s v="Operacional"/>
    <m/>
    <d v="2025-07-22T00:00:00"/>
    <x v="3"/>
    <x v="0"/>
    <x v="4"/>
  </r>
  <r>
    <s v="TFF6I82"/>
    <s v="60645800105143800"/>
    <s v="22/07/2025 10:23:14"/>
    <s v="17385"/>
    <s v="VICTOR DE SOUZA"/>
    <x v="3"/>
    <s v="Automóvel"/>
    <s v="ARGO"/>
    <s v="FIAT"/>
    <s v="53081700"/>
    <s v="POSTO Z   Z SANTA MA"/>
    <s v="GUAPO"/>
    <s v="GO"/>
    <s v="ETANOL COMUM"/>
    <n v="221"/>
    <n v="9.51"/>
    <s v=" Km/L"/>
    <n v="6135"/>
    <n v="23.24"/>
    <n v="3.79"/>
    <n v="88.07"/>
    <s v="0"/>
    <s v="Planejamento Operaci"/>
    <s v="Planejamento Operaci"/>
    <s v="Operacional"/>
    <m/>
    <d v="2025-07-22T00:00:00"/>
    <x v="3"/>
    <x v="0"/>
    <x v="2"/>
  </r>
  <r>
    <s v="TFF6I82"/>
    <s v="60645800105143800"/>
    <s v="22/07/2025 14:36:47"/>
    <s v="17385"/>
    <s v="VICTOR DE SOUZA"/>
    <x v="3"/>
    <s v="Automóvel"/>
    <s v="ARGO"/>
    <s v="FIAT"/>
    <s v="87183400"/>
    <s v="MARAJO GUAPO"/>
    <s v="GUAPO"/>
    <s v="GO"/>
    <s v="ETANOL COMUM"/>
    <n v="230"/>
    <n v="8.9"/>
    <s v=" Km/L"/>
    <n v="6365"/>
    <n v="25.84"/>
    <n v="3.89"/>
    <n v="100.52"/>
    <s v="1"/>
    <s v="Planejamento Operaci"/>
    <s v="Planejamento Operaci"/>
    <s v="Operacional"/>
    <m/>
    <d v="2025-07-22T00:00:00"/>
    <x v="3"/>
    <x v="0"/>
    <x v="2"/>
  </r>
  <r>
    <s v="GVQ8G76"/>
    <s v="60645800105124201"/>
    <s v="23/07/2025 07:31:38"/>
    <s v="01795"/>
    <s v="TIAGO BARBOSA DE ASSIS"/>
    <x v="18"/>
    <s v="Caminhão"/>
    <s v="710/"/>
    <s v="MERCEDES-BENZ"/>
    <s v="41875311"/>
    <s v="POSTO SABOR DA TERRA"/>
    <s v="INDIARA"/>
    <s v="GO"/>
    <s v="DIESEL COMUM"/>
    <n v="0"/>
    <n v="0"/>
    <s v=" Km/L"/>
    <n v="0"/>
    <n v="123.04"/>
    <n v="5.69"/>
    <n v="700.1"/>
    <s v="230727043"/>
    <s v="EXT - TECPAV"/>
    <s v="Planejamento Operaci"/>
    <s v="TECPAV"/>
    <m/>
    <d v="2025-07-23T00:00:00"/>
    <x v="3"/>
    <x v="0"/>
    <x v="6"/>
  </r>
  <r>
    <s v="IMP0002"/>
    <s v="60645800105124193"/>
    <s v="23/07/2025 07:33:15"/>
    <s v="01795"/>
    <s v="TIAGO BARBOSA DE ASSIS"/>
    <x v="18"/>
    <s v="EQUIPAMENTOS"/>
    <s v="IMPLEMENTOS"/>
    <s v="OUTROS"/>
    <s v="41875311"/>
    <s v="POSTO SABOR DA TERRA"/>
    <s v="INDIARA"/>
    <s v="GO"/>
    <s v="GASOLINA COMUM"/>
    <n v="0"/>
    <n v="0"/>
    <s v=" Km/L"/>
    <n v="0"/>
    <n v="20.03"/>
    <n v="6.2919999999999998"/>
    <n v="126.02"/>
    <s v="230727148"/>
    <s v="EXT - TECPAV"/>
    <s v="Planejamento Operaci"/>
    <s v="TECPAV"/>
    <m/>
    <d v="2025-07-23T00:00:00"/>
    <x v="3"/>
    <x v="0"/>
    <x v="6"/>
  </r>
  <r>
    <s v="TER6668"/>
    <s v="60645800105124266"/>
    <s v="23/07/2025 07:34:57"/>
    <s v="07151"/>
    <s v="VALDECI BARBOSA NETO"/>
    <x v="18"/>
    <s v="EQUIPAMENTOS"/>
    <s v="MINICARREGADEIRA"/>
    <s v="BOBCAT"/>
    <s v="41875311"/>
    <s v="POSTO SABOR DA TERRA"/>
    <s v="INDIARA"/>
    <s v="GO"/>
    <s v="DIESEL S-10"/>
    <n v="0"/>
    <n v="0"/>
    <s v=" Km/L"/>
    <n v="0"/>
    <n v="68.150000000000006"/>
    <n v="5.74"/>
    <n v="391.18"/>
    <s v="230727245"/>
    <s v="EXT - TECPAV"/>
    <s v="Planejamento Operaci"/>
    <s v="TECPAV"/>
    <m/>
    <d v="2025-07-23T00:00:00"/>
    <x v="3"/>
    <x v="0"/>
    <x v="6"/>
  </r>
  <r>
    <s v="IMP0001"/>
    <s v="60645800105124150"/>
    <s v="23/07/2025 08:26:10"/>
    <s v="99128"/>
    <s v="LEANDRO FERREIRA DE JESUS"/>
    <x v="19"/>
    <s v="EQUIPAMENTOS"/>
    <s v="IMPLEMENTOS"/>
    <s v="OUTROS"/>
    <s v="69494411"/>
    <s v="REDE MARAJO RIO VERD"/>
    <s v="RIO VERDE"/>
    <s v="GO"/>
    <s v="GASOLINA COMUM"/>
    <n v="0"/>
    <n v="0"/>
    <s v=" Km/L"/>
    <n v="0"/>
    <n v="20"/>
    <n v="6.49"/>
    <n v="129.80000000000001"/>
    <s v="99128977149"/>
    <s v="EXT - SAO PEDRO"/>
    <s v="Planejamento Operaci"/>
    <s v="SAO PEDRO"/>
    <m/>
    <d v="2025-07-23T00:00:00"/>
    <x v="3"/>
    <x v="0"/>
    <x v="7"/>
  </r>
  <r>
    <s v="TFW2H32"/>
    <s v="60645800105143835"/>
    <s v="23/07/2025 08:37:58"/>
    <s v="99638"/>
    <s v="LAFAIETE DE SOUZA SANTOS"/>
    <x v="10"/>
    <s v="Automóvel"/>
    <s v="ARGO"/>
    <s v="FIAT"/>
    <s v="13335016"/>
    <s v="POSTO TREVO"/>
    <s v="RIO VERDE"/>
    <s v="GO"/>
    <s v="ETANOL COMUM"/>
    <n v="388"/>
    <n v="10.18"/>
    <s v=" Km/L"/>
    <n v="13878"/>
    <n v="38.119999999999997"/>
    <n v="4.4909999999999997"/>
    <n v="171.19"/>
    <s v="230731024"/>
    <s v="Planejamento Operaci"/>
    <s v="Planejamento Operaci"/>
    <s v="Operacional"/>
    <m/>
    <d v="2025-07-23T00:00:00"/>
    <x v="3"/>
    <x v="0"/>
    <x v="3"/>
  </r>
  <r>
    <s v="TFI3B19"/>
    <s v="60645800105143690"/>
    <s v="23/07/2025 09:02:21"/>
    <s v="09697"/>
    <s v="HUILDSON ROSA BARBOSA"/>
    <x v="4"/>
    <s v="Automóvel"/>
    <s v="ARGO"/>
    <s v="FIAT"/>
    <s v="45364511"/>
    <s v="AUTO POSTO CERRADO 4"/>
    <s v="ITUMBIARA"/>
    <s v="GO"/>
    <s v="ETANOL COMUM"/>
    <n v="227"/>
    <n v="10.119999999999999"/>
    <s v=" Km/L"/>
    <n v="8653"/>
    <n v="22.43"/>
    <n v="3.94"/>
    <n v="88.37"/>
    <s v="348240"/>
    <s v="Planejamento Operaci"/>
    <s v="Planejamento Operaci"/>
    <s v="Operacional"/>
    <m/>
    <d v="2025-07-23T00:00:00"/>
    <x v="3"/>
    <x v="0"/>
    <x v="0"/>
  </r>
  <r>
    <s v="TFX7J72"/>
    <m/>
    <s v="23/07/2025 12:00:00"/>
    <s v="03126"/>
    <s v="PEDRO PAULO SILVA SANTOS"/>
    <x v="11"/>
    <s v="Automóvel"/>
    <s v="ARGO"/>
    <s v="FIAT"/>
    <s v="Manual"/>
    <s v="TRANSAÇÃO DE AJUSTE"/>
    <s v="TRANSAÇÃO DE AJUSTE"/>
    <s v="TRANSAÇÃO DE AJUSTE"/>
    <s v="ETANOL COMUM"/>
    <n v="357"/>
    <n v="9.74"/>
    <s v=" Km/L"/>
    <n v="15643"/>
    <n v="36.67"/>
    <n v="4.0910000000000002"/>
    <n v="150"/>
    <m/>
    <s v="Planejamento Operaci"/>
    <s v="Planejamento Operaci"/>
    <s v="Operacional"/>
    <m/>
    <d v="2025-07-23T00:00:00"/>
    <x v="3"/>
    <x v="0"/>
    <x v="4"/>
  </r>
  <r>
    <s v="TER1119"/>
    <s v="60645800105124185"/>
    <s v="23/07/2025 13:34:36"/>
    <s v="08141"/>
    <s v="KAIQUE BRITO MOREIRA"/>
    <x v="19"/>
    <s v="EQUIPAMENTOS"/>
    <s v="MINICARREGADEIRA"/>
    <s v="BOBCAT"/>
    <s v="69494411"/>
    <s v="REDE MARAJO RIO VERD"/>
    <s v="RIO VERDE"/>
    <s v="GO"/>
    <s v="DIESEL COMUM"/>
    <n v="0"/>
    <n v="0"/>
    <s v=" Km/L"/>
    <n v="0"/>
    <n v="84.05"/>
    <n v="5.99"/>
    <n v="503.45"/>
    <s v="8141939513"/>
    <s v="EXT - SAO PEDRO"/>
    <s v="Planejamento Operaci"/>
    <s v="SAO PEDRO"/>
    <m/>
    <d v="2025-07-23T00:00:00"/>
    <x v="3"/>
    <x v="0"/>
    <x v="7"/>
  </r>
  <r>
    <s v="TFS3C72"/>
    <s v="60645800105143738"/>
    <s v="23/07/2025 15:32:29"/>
    <s v="00271"/>
    <s v="HEDER OLIVEIRA SANTANA"/>
    <x v="9"/>
    <s v="Automóvel"/>
    <s v="ARGO"/>
    <s v="FIAT"/>
    <s v="45308900"/>
    <s v="POSTO LUPATINI"/>
    <s v="SANTO ANTONIO DA BARRA"/>
    <s v="GO"/>
    <s v="ETANOL COMUM"/>
    <n v="302"/>
    <n v="9.09"/>
    <s v=" Km/L"/>
    <n v="19170"/>
    <n v="33.24"/>
    <n v="4.29"/>
    <n v="142.6"/>
    <s v="0"/>
    <s v="Planejamento Operaci"/>
    <s v="Planejamento Operaci"/>
    <s v="Operacional"/>
    <m/>
    <d v="2025-07-23T00:00:00"/>
    <x v="3"/>
    <x v="0"/>
    <x v="4"/>
  </r>
  <r>
    <s v="TFR8B59"/>
    <s v="60645800105143681"/>
    <s v="23/07/2025 16:38:37"/>
    <s v="92635"/>
    <s v="ADENILDO BARBOSA DUTRA"/>
    <x v="8"/>
    <s v="Automóvel"/>
    <s v="ARGO"/>
    <s v="FIAT"/>
    <s v="64113004"/>
    <s v="POSTO PREMIER"/>
    <s v="GOIANIA"/>
    <s v="GO"/>
    <s v="ETANOL COMUM"/>
    <n v="277"/>
    <n v="6.89"/>
    <s v=" Km/L"/>
    <n v="5680"/>
    <n v="40.21"/>
    <n v="4.649"/>
    <n v="186.94"/>
    <s v="0"/>
    <s v="Planejamento Operaci"/>
    <s v="Planejamento Operaci"/>
    <s v="Operacional"/>
    <m/>
    <d v="2025-07-23T00:00:00"/>
    <x v="3"/>
    <x v="0"/>
    <x v="5"/>
  </r>
  <r>
    <s v="TFF5D72"/>
    <s v="60645800105143780"/>
    <s v="23/07/2025 18:59:52"/>
    <s v="26270"/>
    <s v="CRISTIANO TORRES WARDIL"/>
    <x v="2"/>
    <s v="Automóvel"/>
    <s v="ARGO"/>
    <s v="FIAT"/>
    <s v="31862608"/>
    <s v="AUTO POSTO BESSA"/>
    <s v="APARECIDA DE GOIANIA"/>
    <s v="GO"/>
    <s v="ETANOL COMUM"/>
    <n v="370"/>
    <n v="9.1199999999999992"/>
    <s v=" Km/L"/>
    <n v="2116"/>
    <n v="40.56"/>
    <n v="4.29"/>
    <n v="173.99"/>
    <s v="78609"/>
    <s v="Planejamento Operaci"/>
    <s v="Planejamento Operaci"/>
    <s v="Operacional"/>
    <m/>
    <d v="2025-07-23T00:00:00"/>
    <x v="3"/>
    <x v="0"/>
    <x v="0"/>
  </r>
  <r>
    <s v="TFP3B22"/>
    <s v="60645800105143720"/>
    <s v="24/07/2025 07:20:21"/>
    <s v="02769"/>
    <s v="ANDRE LUIS PAULINO"/>
    <x v="6"/>
    <s v="Automóvel"/>
    <s v="ARGO"/>
    <s v="FIAT"/>
    <s v="13335016"/>
    <s v="POSTO TREVO"/>
    <s v="RIO VERDE"/>
    <s v="GO"/>
    <s v="ETANOL COMUM"/>
    <n v="382"/>
    <n v="9.7200000000000006"/>
    <s v=" Km/L"/>
    <n v="24707"/>
    <n v="39.29"/>
    <n v="4.49"/>
    <n v="176.43"/>
    <s v="240726378"/>
    <s v="Planejamento Operaci"/>
    <s v="Planejamento Operaci"/>
    <s v="Operacional"/>
    <m/>
    <d v="2025-07-24T00:00:00"/>
    <x v="3"/>
    <x v="0"/>
    <x v="4"/>
  </r>
  <r>
    <s v="TFE6B22"/>
    <s v="60645800105143762"/>
    <s v="24/07/2025 08:23:13"/>
    <s v="03608"/>
    <s v="WEIDER DA SILVA RODRIGUES"/>
    <x v="1"/>
    <s v="Automóvel"/>
    <s v="ARGO"/>
    <s v="FIAT"/>
    <s v="07674909"/>
    <s v="AUTO POSTO INDIARA"/>
    <s v="INDIARA"/>
    <s v="GO"/>
    <s v="ETANOL COMUM"/>
    <n v="429"/>
    <n v="11.13"/>
    <s v=" Km/L"/>
    <n v="8924"/>
    <n v="38.549999999999997"/>
    <n v="4.49"/>
    <n v="173.09"/>
    <s v="6876"/>
    <s v="Planejamento Operaci"/>
    <s v="Planejamento Operaci"/>
    <s v="Operacional"/>
    <m/>
    <d v="2025-07-24T00:00:00"/>
    <x v="3"/>
    <x v="0"/>
    <x v="1"/>
  </r>
  <r>
    <s v="TFW2H32"/>
    <s v="60645800105143835"/>
    <s v="24/07/2025 08:25:54"/>
    <s v="99638"/>
    <s v="LAFAIETE DE SOUZA SANTOS"/>
    <x v="10"/>
    <s v="Automóvel"/>
    <s v="ARGO"/>
    <s v="FIAT"/>
    <s v="46209914"/>
    <s v="DECIO RIO VERDE"/>
    <s v="RIO VERDE"/>
    <s v="GO"/>
    <s v="ETANOL COMUM"/>
    <n v="318"/>
    <n v="10.4"/>
    <s v=" Km/L"/>
    <n v="14196"/>
    <n v="30.59"/>
    <n v="3.99"/>
    <n v="122.05"/>
    <s v="202507240825"/>
    <s v="Planejamento Operaci"/>
    <s v="Planejamento Operaci"/>
    <s v="Operacional"/>
    <m/>
    <d v="2025-07-24T00:00:00"/>
    <x v="3"/>
    <x v="0"/>
    <x v="3"/>
  </r>
  <r>
    <s v="TFX7J72"/>
    <s v="60645800105124274"/>
    <s v="24/07/2025 12:53:22"/>
    <s v="03126"/>
    <s v="PEDRO PAULO SILVA SANTOS"/>
    <x v="11"/>
    <s v="Automóvel"/>
    <s v="ARGO"/>
    <s v="FIAT"/>
    <s v="63511501"/>
    <s v="POSTO CIDADE JARDIM"/>
    <s v="GOIANIA"/>
    <s v="GO"/>
    <s v="ETANOL COMUM"/>
    <n v="250"/>
    <n v="7.28"/>
    <s v=" Km/L"/>
    <n v="15893"/>
    <n v="34.36"/>
    <n v="3.83"/>
    <n v="131.6"/>
    <s v="240746304"/>
    <s v="Planejamento Operaci"/>
    <s v="Planejamento Operaci"/>
    <s v="Operacional"/>
    <m/>
    <d v="2025-07-24T00:00:00"/>
    <x v="3"/>
    <x v="0"/>
    <x v="4"/>
  </r>
  <r>
    <s v="TER1105"/>
    <s v="60645800105124220"/>
    <s v="24/07/2025 13:54:32"/>
    <s v="01795"/>
    <s v="TIAGO BARBOSA DE ASSIS"/>
    <x v="18"/>
    <s v="TRATOR"/>
    <s v="TRATOR JOHN DEERE 5080E"/>
    <s v="OUTROS"/>
    <s v="41875311"/>
    <s v="POSTO SABOR DA TERRA"/>
    <s v="INDIARA"/>
    <s v="GO"/>
    <s v="DIESEL COMUM"/>
    <n v="0"/>
    <n v="0"/>
    <s v=" Km/L"/>
    <n v="0"/>
    <n v="40"/>
    <n v="5.69"/>
    <n v="227.6"/>
    <s v="240750022"/>
    <s v="EXT - TECPAV"/>
    <s v="Planejamento Operaci"/>
    <s v="TECPAV"/>
    <m/>
    <d v="2025-07-24T00:00:00"/>
    <x v="3"/>
    <x v="0"/>
    <x v="6"/>
  </r>
  <r>
    <s v="KBM9G47"/>
    <s v="60645800105124258"/>
    <s v="24/07/2025 13:56:14"/>
    <s v="49831"/>
    <s v="JOVELI DE SA"/>
    <x v="18"/>
    <s v="Caminhão"/>
    <s v="Caminhão Basculante MB-1113"/>
    <s v="MERCEDES"/>
    <s v="41875311"/>
    <s v="POSTO SABOR DA TERRA"/>
    <s v="INDIARA"/>
    <s v="GO"/>
    <s v="DIESEL COMUM"/>
    <n v="0"/>
    <n v="0"/>
    <s v=" Km/L"/>
    <n v="0"/>
    <n v="119.24"/>
    <n v="5.69"/>
    <n v="678.52"/>
    <s v="240750114"/>
    <s v="EXT - TECPAV"/>
    <s v="Planejamento Operaci"/>
    <s v="TECPAV"/>
    <m/>
    <d v="2025-07-24T00:00:00"/>
    <x v="3"/>
    <x v="0"/>
    <x v="6"/>
  </r>
  <r>
    <s v="TFS3C72"/>
    <s v="60645800105143738"/>
    <s v="24/07/2025 15:47:52"/>
    <s v="00271"/>
    <s v="HEDER OLIVEIRA SANTANA"/>
    <x v="9"/>
    <s v="Automóvel"/>
    <s v="ARGO"/>
    <s v="FIAT"/>
    <s v="24906505"/>
    <s v="AUTO POSTO BOM RETIR"/>
    <s v="RIO VERDE"/>
    <s v="GO"/>
    <s v="ETANOL COMUM"/>
    <n v="210"/>
    <n v="8.2100000000000009"/>
    <s v=" Km/L"/>
    <n v="19380"/>
    <n v="25.58"/>
    <n v="4.4909999999999997"/>
    <n v="114.88"/>
    <s v="240756"/>
    <s v="Planejamento Operaci"/>
    <s v="Planejamento Operaci"/>
    <s v="Operacional"/>
    <m/>
    <d v="2025-07-24T00:00:00"/>
    <x v="3"/>
    <x v="0"/>
    <x v="4"/>
  </r>
  <r>
    <s v="TFI3B19"/>
    <s v="60645800105143690"/>
    <s v="24/07/2025 16:02:38"/>
    <s v="09697"/>
    <s v="HUILDSON ROSA BARBOSA"/>
    <x v="4"/>
    <s v="Automóvel"/>
    <s v="ARGO"/>
    <s v="FIAT"/>
    <s v="46286315"/>
    <s v="POSTO CENTRAL"/>
    <s v="BOM JESUS"/>
    <s v="GO"/>
    <s v="ETANOL COMUM"/>
    <n v="430"/>
    <n v="10.65"/>
    <s v=" Km/L"/>
    <n v="9083"/>
    <n v="40.36"/>
    <n v="4.46"/>
    <n v="180.01"/>
    <s v="0"/>
    <s v="Planejamento Operaci"/>
    <s v="Planejamento Operaci"/>
    <s v="Operacional"/>
    <m/>
    <d v="2025-07-24T00:00:00"/>
    <x v="3"/>
    <x v="0"/>
    <x v="0"/>
  </r>
  <r>
    <s v="TFF6I82"/>
    <s v="60645800105143800"/>
    <s v="24/07/2025 18:34:21"/>
    <s v="17385"/>
    <s v="VICTOR DE SOUZA"/>
    <x v="3"/>
    <s v="Automóvel"/>
    <s v="ARGO"/>
    <s v="FIAT"/>
    <s v="69493701"/>
    <s v="POSTO PETROBESSA"/>
    <s v="GOIANIA"/>
    <s v="GO"/>
    <s v="ETANOL COMUM"/>
    <n v="304"/>
    <n v="10.51"/>
    <s v=" Km/L"/>
    <n v="6669"/>
    <n v="28.93"/>
    <n v="4.4240000000000004"/>
    <n v="128"/>
    <s v="0"/>
    <s v="Planejamento Operaci"/>
    <s v="Planejamento Operaci"/>
    <s v="Operacional"/>
    <m/>
    <d v="2025-07-24T00:00:00"/>
    <x v="3"/>
    <x v="0"/>
    <x v="2"/>
  </r>
  <r>
    <s v="IMP0002"/>
    <s v="60645800105124193"/>
    <s v="25/07/2025 07:30:15"/>
    <s v="01795"/>
    <s v="TIAGO BARBOSA DE ASSIS"/>
    <x v="18"/>
    <s v="EQUIPAMENTOS"/>
    <s v="IMPLEMENTOS"/>
    <s v="OUTROS"/>
    <s v="41875311"/>
    <s v="POSTO SABOR DA TERRA"/>
    <s v="INDIARA"/>
    <s v="GO"/>
    <s v="GASOLINA COMUM"/>
    <n v="0"/>
    <n v="0"/>
    <s v=" Km/L"/>
    <n v="0"/>
    <n v="20"/>
    <n v="5.9909999999999997"/>
    <n v="119.81"/>
    <s v="250726945"/>
    <s v="EXT - TECPAV"/>
    <s v="Planejamento Operaci"/>
    <s v="TECPAV"/>
    <m/>
    <d v="2025-07-25T00:00:00"/>
    <x v="3"/>
    <x v="0"/>
    <x v="6"/>
  </r>
  <r>
    <s v="TFI3B19"/>
    <s v="60645800105143690"/>
    <s v="25/07/2025 08:03:59"/>
    <s v="09697"/>
    <s v="HUILDSON ROSA BARBOSA"/>
    <x v="4"/>
    <s v="Automóvel"/>
    <s v="ARGO"/>
    <s v="FIAT"/>
    <s v="92221200"/>
    <s v="POSTO AMERICA"/>
    <s v="GUAPO"/>
    <s v="GO"/>
    <s v="ETANOL COMUM"/>
    <n v="331"/>
    <n v="10.73"/>
    <s v=" Km/L"/>
    <n v="9414"/>
    <n v="30.84"/>
    <n v="3.9910000000000001"/>
    <n v="123.07"/>
    <s v="0"/>
    <s v="Planejamento Operaci"/>
    <s v="Planejamento Operaci"/>
    <s v="Operacional"/>
    <m/>
    <d v="2025-07-25T00:00:00"/>
    <x v="3"/>
    <x v="0"/>
    <x v="0"/>
  </r>
  <r>
    <s v="TER1105"/>
    <s v="60645800105124220"/>
    <s v="25/07/2025 08:48:12"/>
    <s v="01795"/>
    <s v="TIAGO BARBOSA DE ASSIS"/>
    <x v="18"/>
    <s v="TRATOR"/>
    <s v="TRATOR JOHN DEERE 5080E"/>
    <s v="OUTROS"/>
    <s v="41875311"/>
    <s v="POSTO SABOR DA TERRA"/>
    <s v="INDIARA"/>
    <s v="GO"/>
    <s v="DIESEL COMUM"/>
    <n v="0"/>
    <n v="0"/>
    <s v=" Km/L"/>
    <n v="0"/>
    <n v="40"/>
    <n v="5.69"/>
    <n v="227.6"/>
    <s v="250731601"/>
    <s v="EXT - TECPAV"/>
    <s v="Planejamento Operaci"/>
    <s v="TECPAV"/>
    <m/>
    <d v="2025-07-25T00:00:00"/>
    <x v="3"/>
    <x v="0"/>
    <x v="6"/>
  </r>
  <r>
    <s v="TFX7J72"/>
    <s v="60645800105124274"/>
    <s v="25/07/2025 10:55:11"/>
    <s v="03126"/>
    <s v="PEDRO PAULO SILVA SANTOS"/>
    <x v="11"/>
    <s v="Automóvel"/>
    <s v="ARGO"/>
    <s v="FIAT"/>
    <s v="41875311"/>
    <s v="POSTO SABOR DA TERRA"/>
    <s v="INDIARA"/>
    <s v="GO"/>
    <s v="ETANOL COMUM"/>
    <n v="409"/>
    <n v="10.63"/>
    <s v=" Km/L"/>
    <n v="16302"/>
    <n v="38.46"/>
    <n v="3.9910000000000001"/>
    <n v="153.47999999999999"/>
    <s v="250739266"/>
    <s v="Planejamento Operaci"/>
    <s v="Planejamento Operaci"/>
    <s v="Operacional"/>
    <m/>
    <d v="2025-07-25T00:00:00"/>
    <x v="3"/>
    <x v="0"/>
    <x v="4"/>
  </r>
  <r>
    <s v="TFE6B22"/>
    <s v="60645800105143762"/>
    <s v="25/07/2025 11:20:46"/>
    <s v="03608"/>
    <s v="WEIDER DA SILVA RODRIGUES"/>
    <x v="1"/>
    <s v="Automóvel"/>
    <s v="ARGO"/>
    <s v="FIAT"/>
    <s v="07674909"/>
    <s v="AUTO POSTO INDIARA"/>
    <s v="INDIARA"/>
    <s v="GO"/>
    <s v="ETANOL COMUM"/>
    <n v="406"/>
    <n v="10.94"/>
    <s v=" Km/L"/>
    <n v="9330"/>
    <n v="37.1"/>
    <n v="4.1900000000000004"/>
    <n v="155.44999999999999"/>
    <s v="6907"/>
    <s v="Planejamento Operaci"/>
    <s v="Planejamento Operaci"/>
    <s v="Operacional"/>
    <m/>
    <d v="2025-07-25T00:00:00"/>
    <x v="3"/>
    <x v="0"/>
    <x v="1"/>
  </r>
  <r>
    <s v="TFW2H32"/>
    <s v="60645800105143835"/>
    <s v="25/07/2025 11:50:48"/>
    <s v="99638"/>
    <s v="LAFAIETE DE SOUZA SANTOS"/>
    <x v="10"/>
    <s v="Automóvel"/>
    <s v="ARGO"/>
    <s v="FIAT"/>
    <s v="31846312"/>
    <s v="POSTO SETE"/>
    <s v="GOIANIA"/>
    <s v="GO"/>
    <s v="ETANOL COMUM"/>
    <n v="428"/>
    <n v="10.81"/>
    <s v=" Km/L"/>
    <n v="14624"/>
    <n v="39.590000000000003"/>
    <n v="4.6399999999999997"/>
    <n v="183.7"/>
    <s v="0"/>
    <s v="Planejamento Operaci"/>
    <s v="Planejamento Operaci"/>
    <s v="Operacional"/>
    <m/>
    <d v="2025-07-25T00:00:00"/>
    <x v="3"/>
    <x v="0"/>
    <x v="3"/>
  </r>
  <r>
    <s v="TBE3B78"/>
    <s v="60645800105124169"/>
    <s v="25/07/2025 12:31:51"/>
    <s v="99128"/>
    <s v="LEANDRO FERREIRA DE JESUS"/>
    <x v="19"/>
    <s v="Caminhão"/>
    <s v="CAMINHAO CARROCERIA"/>
    <s v="OUTROS"/>
    <s v="69494411"/>
    <s v="REDE MARAJO RIO VERD"/>
    <s v="RIO VERDE"/>
    <s v="GO"/>
    <s v="DIESEL S-10"/>
    <n v="0"/>
    <n v="0"/>
    <s v=" Km/L"/>
    <n v="0"/>
    <n v="116.38"/>
    <n v="5.9859999999999998"/>
    <n v="696.64"/>
    <s v="99128977149"/>
    <s v="EXT - SAO PEDRO"/>
    <s v="Planejamento Operaci"/>
    <s v="SAO PEDRO"/>
    <m/>
    <d v="2025-07-25T00:00:00"/>
    <x v="3"/>
    <x v="0"/>
    <x v="7"/>
  </r>
  <r>
    <s v="TBE3B78"/>
    <m/>
    <s v="25/07/2025 12:32:57"/>
    <m/>
    <m/>
    <x v="20"/>
    <m/>
    <m/>
    <m/>
    <m/>
    <s v="REDE MARAJO RIO VERD"/>
    <m/>
    <m/>
    <s v="ARLA-32"/>
    <n v="0"/>
    <n v="0"/>
    <s v=" Km/L"/>
    <n v="0"/>
    <n v="8.6999999999999993"/>
    <m/>
    <n v="32.97"/>
    <m/>
    <s v="EXT - SAO PEDRO"/>
    <s v="Planejamento Operaci"/>
    <s v="SAO PEDRO"/>
    <m/>
    <d v="2025-07-25T00:00:00"/>
    <x v="3"/>
    <x v="0"/>
    <x v="7"/>
  </r>
  <r>
    <s v="TER8163"/>
    <s v="60645800105124210"/>
    <s v="25/07/2025 14:13:31"/>
    <s v="02114"/>
    <s v="GILBERTO CORDEIRO DE JESUS"/>
    <x v="18"/>
    <s v="TRATOR"/>
    <s v="TRATOR MASSEY FERGUSON 275"/>
    <s v="CATERPILLAR"/>
    <s v="41875311"/>
    <s v="POSTO SABOR DA TERRA"/>
    <s v="INDIARA"/>
    <s v="GO"/>
    <s v="DIESEL COMUM"/>
    <n v="0"/>
    <n v="0"/>
    <s v=" Km/L"/>
    <n v="0"/>
    <n v="41.35"/>
    <n v="5.6909999999999998"/>
    <n v="235.32"/>
    <s v="250751154"/>
    <s v="EXT - TECPAV"/>
    <s v="Planejamento Operaci"/>
    <s v="TECPAV"/>
    <m/>
    <d v="2025-07-25T00:00:00"/>
    <x v="3"/>
    <x v="0"/>
    <x v="6"/>
  </r>
  <r>
    <s v="TFP3B22"/>
    <s v="60645800105143720"/>
    <s v="25/07/2025 16:32:00"/>
    <s v="02769"/>
    <s v="ANDRE LUIS PAULINO"/>
    <x v="6"/>
    <s v="Automóvel"/>
    <s v="ARGO"/>
    <s v="FIAT"/>
    <s v="36645906"/>
    <s v="AUTO POSTO ESTRELA DO SUL III"/>
    <s v="ACREUNA"/>
    <s v="GO"/>
    <s v="ETANOL COMUM"/>
    <n v="386"/>
    <n v="10.27"/>
    <s v=" Km/L"/>
    <n v="25093"/>
    <n v="37.6"/>
    <n v="4.2409999999999997"/>
    <n v="159.44999999999999"/>
    <s v="0"/>
    <s v="Planejamento Operaci"/>
    <s v="Planejamento Operaci"/>
    <s v="Operacional"/>
    <m/>
    <d v="2025-07-25T00:00:00"/>
    <x v="3"/>
    <x v="0"/>
    <x v="4"/>
  </r>
  <r>
    <s v="TFF6I82"/>
    <s v="60645800105143800"/>
    <s v="25/07/2025 16:40:57"/>
    <s v="70882"/>
    <s v="EDUARDO DE SOUSA PIMENTEL"/>
    <x v="3"/>
    <s v="Automóvel"/>
    <s v="ARGO"/>
    <s v="FIAT"/>
    <s v="92267803"/>
    <s v="POSTO XANDAO"/>
    <s v="GOIANIA"/>
    <s v="GO"/>
    <s v="ETANOL COMUM"/>
    <n v="133"/>
    <n v="8.1999999999999993"/>
    <s v=" Km/L"/>
    <n v="6802"/>
    <n v="16.22"/>
    <n v="4.29"/>
    <n v="69.59"/>
    <s v="0"/>
    <s v="Planejamento Operaci"/>
    <s v="Planejamento Operaci"/>
    <s v="Operacional"/>
    <m/>
    <d v="2025-07-25T00:00:00"/>
    <x v="3"/>
    <x v="0"/>
    <x v="2"/>
  </r>
  <r>
    <s v="TFX7J72"/>
    <s v="60645800105124274"/>
    <s v="25/07/2025 17:06:37"/>
    <s v="03126"/>
    <s v="PEDRO PAULO SILVA SANTOS"/>
    <x v="11"/>
    <s v="Automóvel"/>
    <s v="ARGO"/>
    <s v="FIAT"/>
    <s v="45308900"/>
    <s v="POSTO LUPATINI"/>
    <s v="SANTO ANTONIO DA BARRA"/>
    <s v="GO"/>
    <s v="ETANOL COMUM"/>
    <n v="295"/>
    <n v="9.4700000000000006"/>
    <s v=" Km/L"/>
    <n v="16597"/>
    <n v="31.16"/>
    <n v="4.3899999999999997"/>
    <n v="136.79"/>
    <s v="0"/>
    <s v="Planejamento Operaci"/>
    <s v="Planejamento Operaci"/>
    <s v="Operacional"/>
    <m/>
    <d v="2025-07-25T00:00:00"/>
    <x v="3"/>
    <x v="0"/>
    <x v="4"/>
  </r>
  <r>
    <s v="TFY2H52"/>
    <s v="60645800105143790"/>
    <s v="25/07/2025 18:00:55"/>
    <s v="49396"/>
    <s v="JOAO JOSE MULATINHO DE MEDEIROS CORREIA"/>
    <x v="13"/>
    <s v="Automóvel"/>
    <s v="ARGO"/>
    <s v="FIAT"/>
    <s v="36603412"/>
    <s v="POSTO DO RATINHO"/>
    <s v="GOIANIA"/>
    <s v="GO"/>
    <s v="ETANOL COMUM"/>
    <n v="213"/>
    <n v="6.68"/>
    <s v=" Km/L"/>
    <n v="3919"/>
    <n v="31.87"/>
    <n v="4.641"/>
    <n v="147.91999999999999"/>
    <s v="1"/>
    <s v="Planejamento Operaci"/>
    <s v="Planejamento Operaci"/>
    <s v="Operacional"/>
    <m/>
    <d v="2025-07-25T00:00:00"/>
    <x v="3"/>
    <x v="0"/>
    <x v="3"/>
  </r>
  <r>
    <s v="TFN0D12"/>
    <s v="60645800105143746"/>
    <s v="26/07/2025 10:36:32"/>
    <s v="11093"/>
    <s v="MARCELO PAIXÃO FILHO"/>
    <x v="5"/>
    <s v="Automóvel"/>
    <s v="ARGO"/>
    <s v="FIAT"/>
    <s v="01848013"/>
    <s v="POSTO XODO"/>
    <s v="GOIANIA"/>
    <s v="GO"/>
    <s v="ETANOL COMUM"/>
    <n v="324"/>
    <n v="7.94"/>
    <s v=" Km/L"/>
    <n v="3021"/>
    <n v="40.82"/>
    <n v="4.6500000000000004"/>
    <n v="189.81"/>
    <s v="0"/>
    <s v="Planejamento Operaci"/>
    <s v="Planejamento Operaci"/>
    <s v="Operacional"/>
    <m/>
    <d v="2025-07-26T00:00:00"/>
    <x v="3"/>
    <x v="0"/>
    <x v="3"/>
  </r>
  <r>
    <s v="TFW2H32"/>
    <s v="60645800105143835"/>
    <s v="26/07/2025 11:03:52"/>
    <s v="99638"/>
    <s v="LAFAIETE DE SOUZA SANTOS"/>
    <x v="10"/>
    <s v="Automóvel"/>
    <s v="ARGO"/>
    <s v="FIAT"/>
    <s v="87183400"/>
    <s v="MARAJO GUAPO"/>
    <s v="GUAPO"/>
    <s v="GO"/>
    <s v="ETANOL COMUM"/>
    <n v="345"/>
    <n v="10"/>
    <s v=" Km/L"/>
    <n v="14969"/>
    <n v="34.49"/>
    <n v="3.89"/>
    <n v="134.16999999999999"/>
    <s v="0"/>
    <s v="Planejamento Operaci"/>
    <s v="Planejamento Operaci"/>
    <s v="Operacional"/>
    <m/>
    <d v="2025-07-26T00:00:00"/>
    <x v="3"/>
    <x v="0"/>
    <x v="3"/>
  </r>
  <r>
    <s v="TFS3C72"/>
    <s v="60645800105143738"/>
    <s v="26/07/2025 13:34:57"/>
    <s v="00271"/>
    <s v="HEDER OLIVEIRA SANTANA"/>
    <x v="9"/>
    <s v="Automóvel"/>
    <s v="ARGO"/>
    <s v="FIAT"/>
    <s v="13335016"/>
    <s v="POSTO TREVO"/>
    <s v="RIO VERDE"/>
    <s v="GO"/>
    <s v="ETANOL COMUM"/>
    <n v="295"/>
    <n v="9.23"/>
    <s v=" Km/L"/>
    <n v="19675"/>
    <n v="31.96"/>
    <n v="4.4909999999999997"/>
    <n v="143.53"/>
    <s v="260748851"/>
    <s v="Planejamento Operaci"/>
    <s v="Planejamento Operaci"/>
    <s v="Operacional"/>
    <m/>
    <d v="2025-07-26T00:00:00"/>
    <x v="3"/>
    <x v="0"/>
    <x v="4"/>
  </r>
  <r>
    <s v="TFP9I32"/>
    <s v="60645800105143819"/>
    <s v="26/07/2025 15:36:07"/>
    <s v="33861"/>
    <s v="FERNANDO DOS REIS GONÇALVES"/>
    <x v="7"/>
    <s v="Automóvel"/>
    <s v="ARGO"/>
    <s v="FIAT"/>
    <s v="31803903"/>
    <s v="BOM SUCESSO AUTO POSTO  24 HS"/>
    <s v="GOIANIA"/>
    <s v="GO"/>
    <s v="ETANOL COMUM"/>
    <n v="364"/>
    <n v="9.08"/>
    <s v=" Km/L"/>
    <n v="9108"/>
    <n v="40.07"/>
    <n v="4.9400000000000004"/>
    <n v="197.95"/>
    <s v="0"/>
    <s v="Planejamento Operaci"/>
    <s v="Planejamento Operaci"/>
    <s v="Operacional"/>
    <m/>
    <d v="2025-07-26T00:00:00"/>
    <x v="3"/>
    <x v="0"/>
    <x v="4"/>
  </r>
  <r>
    <s v="TFE6B22"/>
    <s v="60645800105143762"/>
    <s v="26/07/2025 16:33:33"/>
    <s v="03608"/>
    <s v="WEIDER DA SILVA RODRIGUES"/>
    <x v="1"/>
    <s v="Automóvel"/>
    <s v="ARGO"/>
    <s v="FIAT"/>
    <s v="53081700"/>
    <s v="POSTO Z   Z SANTA MA"/>
    <s v="GUAPO"/>
    <s v="GO"/>
    <s v="ETANOL COMUM"/>
    <n v="417"/>
    <n v="10.46"/>
    <s v=" Km/L"/>
    <n v="9747"/>
    <n v="39.85"/>
    <n v="3.79"/>
    <n v="151.05000000000001"/>
    <s v="0"/>
    <s v="Planejamento Operaci"/>
    <s v="Planejamento Operaci"/>
    <s v="Operacional"/>
    <m/>
    <d v="2025-07-26T00:00:00"/>
    <x v="3"/>
    <x v="0"/>
    <x v="1"/>
  </r>
  <r>
    <s v="TGF2J32"/>
    <s v="60645800105143827"/>
    <s v="27/07/2025 16:03:08"/>
    <s v="29136"/>
    <s v="CLEITON INACIO DE MOURA"/>
    <x v="16"/>
    <s v="Automóvel"/>
    <s v="ARGO"/>
    <s v="FIAT"/>
    <s v="53084408"/>
    <s v="POSTO MILLENIUM"/>
    <s v="SENADOR CANEDO"/>
    <s v="GO"/>
    <s v="ETANOL COMUM"/>
    <n v="382"/>
    <n v="9.9"/>
    <s v=" Km/L"/>
    <n v="4276"/>
    <n v="38.590000000000003"/>
    <n v="3.891"/>
    <n v="150.15"/>
    <s v="270757752"/>
    <s v="Planejamento Operaci"/>
    <s v="Planejamento Operaci"/>
    <s v="Operacional"/>
    <m/>
    <d v="2025-07-27T00:00:00"/>
    <x v="3"/>
    <x v="0"/>
    <x v="5"/>
  </r>
  <r>
    <s v="TFI3B19"/>
    <s v="60645800105143690"/>
    <s v="28/07/2025 06:33:54"/>
    <s v="26126"/>
    <s v="MARIVALDO GONÇALVES"/>
    <x v="4"/>
    <s v="Automóvel"/>
    <s v="ARGO"/>
    <s v="FIAT"/>
    <s v="46209914"/>
    <s v="DECIO RIO VERDE"/>
    <s v="RIO VERDE"/>
    <s v="GO"/>
    <s v="ETANOL COMUM"/>
    <n v="296"/>
    <n v="10.44"/>
    <s v=" Km/L"/>
    <n v="9710"/>
    <n v="28.34"/>
    <n v="4.29"/>
    <n v="121.58"/>
    <s v="202507280632"/>
    <s v="Planejamento Operaci"/>
    <s v="Planejamento Operaci"/>
    <s v="Operacional"/>
    <m/>
    <d v="2025-07-28T00:00:00"/>
    <x v="3"/>
    <x v="0"/>
    <x v="0"/>
  </r>
  <r>
    <s v="TFF5D72"/>
    <s v="60645800105143780"/>
    <s v="28/07/2025 07:31:08"/>
    <s v="09697"/>
    <s v="HUILDSON ROSA BARBOSA"/>
    <x v="2"/>
    <s v="Automóvel"/>
    <s v="ARGO"/>
    <s v="FIAT"/>
    <s v="31846811"/>
    <s v="REDE Z+Z"/>
    <s v="GOIANIA"/>
    <s v="GO"/>
    <s v="ETANOL COMUM"/>
    <n v="278"/>
    <n v="9.43"/>
    <s v=" Km/L"/>
    <n v="2394"/>
    <n v="29.47"/>
    <n v="5.17"/>
    <n v="152.36000000000001"/>
    <s v="1"/>
    <s v="Planejamento Operaci"/>
    <s v="Planejamento Operaci"/>
    <s v="Operacional"/>
    <m/>
    <d v="2025-07-28T00:00:00"/>
    <x v="3"/>
    <x v="0"/>
    <x v="0"/>
  </r>
  <r>
    <s v="TER6668"/>
    <s v="60645800105124266"/>
    <s v="28/07/2025 07:40:18"/>
    <s v="07151"/>
    <s v="VALDECI BARBOSA NETO"/>
    <x v="18"/>
    <s v="EQUIPAMENTOS"/>
    <s v="MINICARREGADEIRA"/>
    <s v="BOBCAT"/>
    <s v="41875311"/>
    <s v="POSTO SABOR DA TERRA"/>
    <s v="INDIARA"/>
    <s v="GO"/>
    <s v="DIESEL S-10"/>
    <n v="0"/>
    <n v="0"/>
    <s v=" Km/L"/>
    <n v="0"/>
    <n v="56.27"/>
    <n v="5.74"/>
    <n v="322.99"/>
    <s v="280727575"/>
    <s v="EXT - TECPAV"/>
    <s v="Planejamento Operaci"/>
    <s v="TECPAV"/>
    <m/>
    <d v="2025-07-28T00:00:00"/>
    <x v="3"/>
    <x v="0"/>
    <x v="6"/>
  </r>
  <r>
    <s v="TER1105"/>
    <s v="60645800105124220"/>
    <s v="28/07/2025 07:40:32"/>
    <s v="01795"/>
    <s v="TIAGO BARBOSA DE ASSIS"/>
    <x v="18"/>
    <s v="TRATOR"/>
    <s v="TRATOR DE PNEUS"/>
    <s v="CATERPILLAR"/>
    <s v="41875311"/>
    <s v="POSTO SABOR DA TERRA"/>
    <s v="INDIARA"/>
    <s v="GO"/>
    <s v="DIESEL COMUM"/>
    <n v="0"/>
    <n v="0"/>
    <s v=" Km/L"/>
    <n v="0"/>
    <n v="42.38"/>
    <n v="5.6909999999999998"/>
    <n v="241.17"/>
    <s v="280727566"/>
    <s v="EXT - TECPAV"/>
    <s v="Planejamento Operaci"/>
    <s v="TECPAV"/>
    <m/>
    <d v="2025-07-28T00:00:00"/>
    <x v="3"/>
    <x v="0"/>
    <x v="6"/>
  </r>
  <r>
    <s v="TFP3B22"/>
    <s v="60645800105143720"/>
    <s v="28/07/2025 09:14:59"/>
    <s v="02769"/>
    <s v="ANDRE LUIS PAULINO"/>
    <x v="6"/>
    <s v="Automóvel"/>
    <s v="ARGO"/>
    <s v="FIAT"/>
    <s v="53030006"/>
    <s v="KR TREVO"/>
    <s v="SANTA HELENA DE GOIAS"/>
    <s v="GO"/>
    <s v="ETANOL COMUM"/>
    <n v="363"/>
    <n v="11.56"/>
    <s v=" Km/L"/>
    <n v="25456"/>
    <n v="31.41"/>
    <n v="5.2560000000000002"/>
    <n v="165.08"/>
    <s v="1"/>
    <s v="Planejamento Operaci"/>
    <s v="Planejamento Operaci"/>
    <s v="Operacional"/>
    <m/>
    <d v="2025-07-28T00:00:00"/>
    <x v="3"/>
    <x v="0"/>
    <x v="4"/>
  </r>
  <r>
    <s v="TBE3B78"/>
    <s v="60645800105124169"/>
    <s v="28/07/2025 10:27:15"/>
    <s v="99128"/>
    <s v="LEANDRO FERREIRA DE JESUS"/>
    <x v="19"/>
    <s v="Caminhão"/>
    <s v="CAMINHAO CARROCERIA"/>
    <s v="OUTROS"/>
    <s v="87183400"/>
    <s v="MARAJO GUAPO"/>
    <s v="GUAPO"/>
    <s v="GO"/>
    <s v="DIESEL S-10"/>
    <n v="0"/>
    <n v="0"/>
    <s v=" Km/L"/>
    <n v="0"/>
    <n v="94.13"/>
    <n v="6.09"/>
    <n v="573.25"/>
    <s v="0"/>
    <s v="EXT - SAO PEDRO"/>
    <s v="Planejamento Operaci"/>
    <s v="SAO PEDRO"/>
    <m/>
    <d v="2025-07-28T00:00:00"/>
    <x v="3"/>
    <x v="0"/>
    <x v="7"/>
  </r>
  <r>
    <s v="TFX8A49"/>
    <s v="60645800105143673"/>
    <s v="28/07/2025 13:31:53"/>
    <s v="26126"/>
    <s v="MARIVALDO GONÇALVES"/>
    <x v="12"/>
    <s v="Automóvel"/>
    <s v="ARGO"/>
    <s v="FIAT"/>
    <s v="36645906"/>
    <s v="AUTO POSTO ESTRELA DO SUL III"/>
    <s v="ACREUNA"/>
    <s v="GO"/>
    <s v="ETANOL COMUM"/>
    <n v="327"/>
    <n v="8.59"/>
    <s v=" Km/L"/>
    <n v="3234"/>
    <n v="38.07"/>
    <n v="4.2409999999999997"/>
    <n v="161.44"/>
    <s v="0"/>
    <s v="Planejamento Operaci"/>
    <s v="Planejamento Operaci"/>
    <s v="Operacional"/>
    <m/>
    <d v="2025-07-28T00:00:00"/>
    <x v="3"/>
    <x v="0"/>
    <x v="0"/>
  </r>
  <r>
    <s v="TFY6E09"/>
    <s v="60645800105143700"/>
    <s v="28/07/2025 16:56:47"/>
    <s v="81572"/>
    <s v="ONIVALDO TEIXEIRA DA LUZ"/>
    <x v="15"/>
    <s v="Automóvel"/>
    <s v="ARGO"/>
    <s v="FIAT"/>
    <s v="41826312"/>
    <s v="AUTO POSTO JACARE"/>
    <s v="ACREUNA"/>
    <s v="GO"/>
    <s v="ETANOL COMUM"/>
    <n v="340"/>
    <n v="8.33"/>
    <s v=" Km/L"/>
    <n v="5825"/>
    <n v="40.81"/>
    <n v="4.05"/>
    <n v="165.28"/>
    <s v="280760941"/>
    <s v="Planejamento Operaci"/>
    <s v="Planejamento Operaci"/>
    <s v="Operacional"/>
    <m/>
    <d v="2025-07-28T00:00:00"/>
    <x v="3"/>
    <x v="0"/>
    <x v="1"/>
  </r>
  <r>
    <s v="TFX7J72"/>
    <s v="60645800105124274"/>
    <s v="28/07/2025 17:13:54"/>
    <s v="03126"/>
    <s v="PEDRO PAULO SILVA SANTOS"/>
    <x v="11"/>
    <s v="Automóvel"/>
    <s v="ARGO"/>
    <s v="FIAT"/>
    <s v="81889412"/>
    <s v="POSTO ZERO UM"/>
    <s v="RIO VERDE"/>
    <s v="GO"/>
    <s v="ETANOL COMUM"/>
    <n v="328"/>
    <n v="8.31"/>
    <s v=" Km/L"/>
    <n v="16925"/>
    <n v="39.47"/>
    <n v="4.41"/>
    <n v="174.06"/>
    <s v="2"/>
    <s v="Planejamento Operaci"/>
    <s v="Planejamento Operaci"/>
    <s v="Operacional"/>
    <m/>
    <d v="2025-07-28T00:00:00"/>
    <x v="3"/>
    <x v="0"/>
    <x v="4"/>
  </r>
  <r>
    <s v="TFW2H32"/>
    <s v="60645800105143835"/>
    <s v="29/07/2025 06:58:56"/>
    <s v="99638"/>
    <s v="LAFAIETE DE SOUZA SANTOS"/>
    <x v="10"/>
    <s v="Automóvel"/>
    <s v="ARGO"/>
    <s v="FIAT"/>
    <s v="69429000"/>
    <s v="PETROBESSA EXPRESS"/>
    <s v="ANAPOLIS"/>
    <s v="GO"/>
    <s v="ETANOL COMUM"/>
    <n v="302"/>
    <n v="9.56"/>
    <s v=" Km/L"/>
    <n v="15271"/>
    <n v="31.6"/>
    <n v="4.141"/>
    <n v="130.84"/>
    <s v="0"/>
    <s v="Planejamento Operaci"/>
    <s v="Planejamento Operaci"/>
    <s v="Operacional"/>
    <m/>
    <d v="2025-07-29T00:00:00"/>
    <x v="3"/>
    <x v="0"/>
    <x v="3"/>
  </r>
  <r>
    <s v="TGL4J09"/>
    <s v="60645800105143360"/>
    <s v="29/07/2025 07:20:16"/>
    <s v="40379"/>
    <s v="JESTER LUCAS GOUVEIA SANTOS"/>
    <x v="17"/>
    <s v="Automóvel"/>
    <s v="ARGO"/>
    <s v="FIAT"/>
    <s v="88813408"/>
    <s v="POSTO ITALIA"/>
    <s v="SENADOR CANEDO"/>
    <s v="GO"/>
    <s v="ETANOL COMUM"/>
    <n v="417"/>
    <n v="10.38"/>
    <s v=" Km/L"/>
    <n v="7121"/>
    <n v="40.18"/>
    <n v="3.89"/>
    <n v="156.31"/>
    <s v="3286"/>
    <s v="Planejamento Operaci"/>
    <s v="Planejamento Operaci"/>
    <s v="Operacional"/>
    <m/>
    <d v="2025-07-29T00:00:00"/>
    <x v="3"/>
    <x v="0"/>
    <x v="1"/>
  </r>
  <r>
    <s v="TFD2J89"/>
    <s v="60645800105143710"/>
    <s v="29/07/2025 07:21:25"/>
    <s v="07373"/>
    <s v="RAFAEL SILVEIRA E SILVEIRA"/>
    <x v="0"/>
    <s v="Automóvel"/>
    <s v="ARGO"/>
    <s v="FIAT"/>
    <s v="01801202"/>
    <s v="POSTO Z+Z T-63          24 HS"/>
    <s v="GOIANIA"/>
    <s v="GO"/>
    <s v="ETANOL COMUM"/>
    <n v="185"/>
    <n v="6.65"/>
    <s v=" Km/L"/>
    <n v="3836"/>
    <n v="27.82"/>
    <n v="5.09"/>
    <n v="141.6"/>
    <s v="0"/>
    <s v="Planejamento Operaci"/>
    <s v="Planejamento Operaci"/>
    <s v="Operacional"/>
    <m/>
    <d v="2025-07-29T00:00:00"/>
    <x v="3"/>
    <x v="0"/>
    <x v="0"/>
  </r>
  <r>
    <s v="IMP0002"/>
    <s v="60645800105124193"/>
    <s v="29/07/2025 07:22:45"/>
    <s v="01795"/>
    <s v="TIAGO BARBOSA DE ASSIS"/>
    <x v="18"/>
    <s v="EQUIPAMENTOS"/>
    <s v="IMPLEMENTOS"/>
    <s v="OUTROS"/>
    <s v="41875311"/>
    <s v="POSTO SABOR DA TERRA"/>
    <s v="INDIARA"/>
    <s v="GO"/>
    <s v="GASOLINA COMUM"/>
    <n v="0"/>
    <n v="0"/>
    <s v=" Km/L"/>
    <n v="0"/>
    <n v="20.04"/>
    <n v="5.99"/>
    <n v="120.04"/>
    <s v="290726519"/>
    <s v="EXT - TECPAV"/>
    <s v="Planejamento Operaci"/>
    <s v="TECPAV"/>
    <m/>
    <d v="2025-07-29T00:00:00"/>
    <x v="3"/>
    <x v="0"/>
    <x v="6"/>
  </r>
  <r>
    <s v="TER1105"/>
    <s v="60645800105124220"/>
    <s v="29/07/2025 07:25:07"/>
    <s v="01795"/>
    <s v="TIAGO BARBOSA DE ASSIS"/>
    <x v="18"/>
    <s v="TRATOR"/>
    <s v="TRATOR DE PNEUS"/>
    <s v="CATERPILLAR"/>
    <s v="41875311"/>
    <s v="POSTO SABOR DA TERRA"/>
    <s v="INDIARA"/>
    <s v="GO"/>
    <s v="DIESEL COMUM"/>
    <n v="0"/>
    <n v="0"/>
    <s v=" Km/L"/>
    <n v="0"/>
    <n v="40.32"/>
    <n v="5.6909999999999998"/>
    <n v="229.46"/>
    <s v="290726647"/>
    <s v="EXT - TECPAV"/>
    <s v="Planejamento Operaci"/>
    <s v="TECPAV"/>
    <m/>
    <d v="2025-07-29T00:00:00"/>
    <x v="3"/>
    <x v="0"/>
    <x v="6"/>
  </r>
  <r>
    <s v="TFA5I89"/>
    <s v="60645800105124282"/>
    <s v="29/07/2025 08:29:39"/>
    <s v="71805"/>
    <s v="MURILO SOUZA BERNARDES"/>
    <x v="21"/>
    <s v="Automóvel"/>
    <s v="ARGO"/>
    <s v="FIAT"/>
    <s v="36615306"/>
    <s v="AUTO POSTO DOS JARDINS"/>
    <s v="GOIANIA"/>
    <s v="GO"/>
    <s v="ETANOL COMUM"/>
    <n v="0"/>
    <n v="0"/>
    <s v=" Km/L"/>
    <n v="3956"/>
    <n v="22.71"/>
    <n v="4.6420000000000003"/>
    <n v="105.41"/>
    <s v="0"/>
    <s v="Planejamento Operaci"/>
    <s v="Planejamento Operaci"/>
    <s v="Operacional"/>
    <m/>
    <d v="2025-07-29T00:00:00"/>
    <x v="3"/>
    <x v="0"/>
    <x v="2"/>
  </r>
  <r>
    <s v="IMP0001"/>
    <s v="60645800105124150"/>
    <s v="29/07/2025 08:58:32"/>
    <s v="99128"/>
    <s v="LEANDRO FERREIRA DE JESUS"/>
    <x v="19"/>
    <s v="EQUIPAMENTOS"/>
    <s v="IMPLEMENTOS"/>
    <s v="OUTROS"/>
    <s v="87183400"/>
    <s v="MARAJO GUAPO"/>
    <s v="GUAPO"/>
    <s v="GO"/>
    <s v="GASOLINA COMUM"/>
    <n v="0"/>
    <n v="0"/>
    <s v=" Km/L"/>
    <n v="0"/>
    <n v="20"/>
    <n v="5.99"/>
    <n v="119.8"/>
    <s v="0"/>
    <s v="EXT - SAO PEDRO"/>
    <s v="Planejamento Operaci"/>
    <s v="SAO PEDRO"/>
    <m/>
    <d v="2025-07-29T00:00:00"/>
    <x v="3"/>
    <x v="0"/>
    <x v="7"/>
  </r>
  <r>
    <s v="TER1119"/>
    <s v="60645800105124185"/>
    <s v="29/07/2025 10:03:19"/>
    <s v="08141"/>
    <s v="KAIQUE BRITO MOREIRA"/>
    <x v="19"/>
    <s v="EQUIPAMENTOS"/>
    <s v="MINICARREGADEIRA"/>
    <s v="BOBCAT"/>
    <s v="87183400"/>
    <s v="MARAJO GUAPO"/>
    <s v="GUAPO"/>
    <s v="GO"/>
    <s v="DIESEL COMUM"/>
    <n v="0"/>
    <n v="0"/>
    <s v=" Km/L"/>
    <n v="0"/>
    <n v="109.27"/>
    <n v="6.09"/>
    <n v="665.46"/>
    <s v="0"/>
    <s v="EXT - SAO PEDRO"/>
    <s v="Planejamento Operaci"/>
    <s v="SAO PEDRO"/>
    <m/>
    <d v="2025-07-29T00:00:00"/>
    <x v="3"/>
    <x v="0"/>
    <x v="7"/>
  </r>
  <r>
    <s v="TER8163"/>
    <s v="60645800105124210"/>
    <s v="29/07/2025 10:09:56"/>
    <s v="02114"/>
    <s v="GILBERTO CORDEIRO DE JESUS"/>
    <x v="18"/>
    <s v="TRATOR"/>
    <s v="TRATOR DE PNEUS"/>
    <s v="CATERPILLAR"/>
    <s v="41875311"/>
    <s v="POSTO SABOR DA TERRA"/>
    <s v="INDIARA"/>
    <s v="GO"/>
    <s v="DIESEL COMUM"/>
    <n v="0"/>
    <n v="0"/>
    <s v=" Km/L"/>
    <n v="0"/>
    <n v="40"/>
    <n v="5.69"/>
    <n v="227.6"/>
    <s v="290736529"/>
    <s v="EXT - TECPAV"/>
    <s v="Planejamento Operaci"/>
    <s v="TECPAV"/>
    <m/>
    <d v="2025-07-29T00:00:00"/>
    <x v="3"/>
    <x v="0"/>
    <x v="6"/>
  </r>
  <r>
    <s v="TFY3C02"/>
    <s v="60645800105143770"/>
    <s v="29/07/2025 11:12:30"/>
    <s v="37473"/>
    <s v="OTHON SIQUEIRA DE ALMEIDA"/>
    <x v="14"/>
    <s v="Automóvel"/>
    <s v="ARGO"/>
    <s v="FIAT"/>
    <s v="36645906"/>
    <s v="AUTO POSTO ESTRELA DO SUL III"/>
    <s v="ACREUNA"/>
    <s v="GO"/>
    <s v="ETANOL COMUM"/>
    <n v="320"/>
    <n v="8"/>
    <s v=" Km/L"/>
    <n v="4529"/>
    <n v="40"/>
    <n v="4.24"/>
    <n v="169.6"/>
    <s v="0"/>
    <s v="Planejamento Operaci"/>
    <s v="Planejamento Operaci"/>
    <s v="Operacional"/>
    <m/>
    <d v="2025-07-29T00:00:00"/>
    <x v="3"/>
    <x v="0"/>
    <x v="0"/>
  </r>
  <r>
    <s v="TFX8A49"/>
    <s v="60645800105143673"/>
    <s v="29/07/2025 11:36:13"/>
    <s v="09697"/>
    <s v="HUILDSON ROSA BARBOSA"/>
    <x v="12"/>
    <s v="Automóvel"/>
    <s v="ARGO"/>
    <s v="FIAT"/>
    <s v="45364511"/>
    <s v="AUTO POSTO CERRADO 4"/>
    <s v="ITUMBIARA"/>
    <s v="GO"/>
    <s v="ETANOL COMUM"/>
    <n v="355"/>
    <n v="11.54"/>
    <s v=" Km/L"/>
    <n v="3589"/>
    <n v="30.75"/>
    <n v="3.94"/>
    <n v="121.16"/>
    <s v="349114"/>
    <s v="Planejamento Operaci"/>
    <s v="Planejamento Operaci"/>
    <s v="Operacional"/>
    <m/>
    <d v="2025-07-29T00:00:00"/>
    <x v="3"/>
    <x v="0"/>
    <x v="0"/>
  </r>
  <r>
    <s v="TFX7J72"/>
    <s v="60645800105124274"/>
    <s v="29/07/2025 13:04:41"/>
    <s v="03126"/>
    <s v="PEDRO PAULO SILVA SANTOS"/>
    <x v="11"/>
    <s v="Automóvel"/>
    <s v="ARGO"/>
    <s v="FIAT"/>
    <s v="69459415"/>
    <s v="PADDOCK CEZARINA"/>
    <s v="CEZARINA"/>
    <s v="GO"/>
    <s v="ETANOL COMUM"/>
    <n v="317"/>
    <n v="8.89"/>
    <s v=" Km/L"/>
    <n v="17242"/>
    <n v="35.659999999999997"/>
    <n v="4.1900000000000004"/>
    <n v="149.41"/>
    <s v="314970"/>
    <s v="Planejamento Operaci"/>
    <s v="Planejamento Operaci"/>
    <s v="Operacional"/>
    <m/>
    <d v="2025-07-29T00:00:00"/>
    <x v="3"/>
    <x v="0"/>
    <x v="4"/>
  </r>
  <r>
    <s v="TFA5I89"/>
    <s v="60645800105124282"/>
    <s v="29/07/2025 13:33:52"/>
    <s v="71805"/>
    <s v="MURILO SOUZA BERNARDES"/>
    <x v="21"/>
    <s v="Automóvel"/>
    <s v="ARGO"/>
    <s v="FIAT"/>
    <s v="13335016"/>
    <s v="POSTO TREVO"/>
    <s v="RIO VERDE"/>
    <s v="GO"/>
    <s v="ETANOL COMUM"/>
    <n v="297"/>
    <n v="9.61"/>
    <s v=" Km/L"/>
    <n v="4253"/>
    <n v="30.89"/>
    <n v="4.49"/>
    <n v="138.69999999999999"/>
    <s v="290748780"/>
    <s v="Planejamento Operaci"/>
    <s v="Planejamento Operaci"/>
    <s v="Operacional"/>
    <m/>
    <d v="2025-07-29T00:00:00"/>
    <x v="3"/>
    <x v="0"/>
    <x v="2"/>
  </r>
  <r>
    <s v="TFP3B22"/>
    <s v="60645800105143720"/>
    <s v="29/07/2025 14:20:26"/>
    <s v="02769"/>
    <s v="ANDRE LUIS PAULINO"/>
    <x v="6"/>
    <s v="Automóvel"/>
    <s v="ARGO"/>
    <s v="FIAT"/>
    <s v="45364511"/>
    <s v="AUTO POSTO CERRADO 4"/>
    <s v="ITUMBIARA"/>
    <s v="GO"/>
    <s v="ETANOL COMUM"/>
    <n v="370"/>
    <n v="10.29"/>
    <s v=" Km/L"/>
    <n v="25826"/>
    <n v="35.97"/>
    <n v="3.94"/>
    <n v="141.72"/>
    <s v="349139"/>
    <s v="Planejamento Operaci"/>
    <s v="Planejamento Operaci"/>
    <s v="Operacional"/>
    <m/>
    <d v="2025-07-29T00:00:00"/>
    <x v="3"/>
    <x v="0"/>
    <x v="4"/>
  </r>
  <r>
    <s v="TFA5I89"/>
    <s v="60645800105124282"/>
    <s v="29/07/2025 19:37:41"/>
    <s v="71805"/>
    <s v="MURILO SOUZA BERNARDES"/>
    <x v="21"/>
    <s v="Automóvel"/>
    <s v="ARGO"/>
    <s v="FIAT"/>
    <s v="07685404"/>
    <s v="POSTO ALVORADA"/>
    <s v="GOIATUBA"/>
    <s v="GO"/>
    <s v="ETANOL COMUM"/>
    <n v="239"/>
    <n v="11.61"/>
    <s v=" Km/L"/>
    <n v="4492"/>
    <n v="20.58"/>
    <n v="4.59"/>
    <n v="94.46"/>
    <s v="0"/>
    <s v="Planejamento Operaci"/>
    <s v="Planejamento Operaci"/>
    <s v="Operacional"/>
    <m/>
    <d v="2025-07-29T00:00:00"/>
    <x v="3"/>
    <x v="0"/>
    <x v="2"/>
  </r>
  <r>
    <s v="TER1105"/>
    <s v="60645800105124220"/>
    <s v="30/07/2025 07:35:03"/>
    <s v="01795"/>
    <s v="TIAGO BARBOSA DE ASSIS"/>
    <x v="18"/>
    <s v="TRATOR"/>
    <s v="TRATOR DE PNEUS"/>
    <s v="CATERPILLAR"/>
    <s v="41875311"/>
    <s v="POSTO SABOR DA TERRA"/>
    <s v="INDIARA"/>
    <s v="GO"/>
    <s v="DIESEL COMUM"/>
    <n v="0"/>
    <n v="0"/>
    <s v=" Km/L"/>
    <n v="0"/>
    <n v="60.02"/>
    <n v="5.69"/>
    <n v="341.53"/>
    <s v="300727248"/>
    <s v="EXT - TECPAV"/>
    <s v="Planejamento Operaci"/>
    <s v="TECPAV"/>
    <m/>
    <d v="2025-07-30T00:00:00"/>
    <x v="3"/>
    <x v="0"/>
    <x v="6"/>
  </r>
  <r>
    <s v="TFD2J89"/>
    <s v="60645800105143710"/>
    <s v="30/07/2025 08:04:56"/>
    <s v="05918"/>
    <s v="GISELIA AGUIAR DA ROCHA"/>
    <x v="0"/>
    <s v="Automóvel"/>
    <s v="ARGO"/>
    <s v="FIAT"/>
    <s v="31860311"/>
    <s v="POSTO CAPIM DOURADO"/>
    <s v="GOIANIA"/>
    <s v="GO"/>
    <s v="ETANOL COMUM"/>
    <n v="431"/>
    <n v="11.35"/>
    <s v=" Km/L"/>
    <n v="4267"/>
    <n v="37.99"/>
    <n v="4.79"/>
    <n v="181.98"/>
    <s v="202290"/>
    <s v="Planejamento Operaci"/>
    <s v="Planejamento Operaci"/>
    <s v="Operacional"/>
    <m/>
    <d v="2025-07-30T00:00:00"/>
    <x v="3"/>
    <x v="0"/>
    <x v="0"/>
  </r>
  <r>
    <s v="TFS3C72"/>
    <s v="60645800105143738"/>
    <s v="30/07/2025 08:16:22"/>
    <s v="00271"/>
    <s v="HEDER OLIVEIRA SANTANA"/>
    <x v="9"/>
    <s v="Automóvel"/>
    <s v="ARGO"/>
    <s v="FIAT"/>
    <s v="81889412"/>
    <s v="POSTO ZERO UM"/>
    <s v="RIO VERDE"/>
    <s v="GO"/>
    <s v="ETANOL COMUM"/>
    <n v="324"/>
    <n v="8.61"/>
    <s v=" Km/L"/>
    <n v="19999"/>
    <n v="37.61"/>
    <n v="4.41"/>
    <n v="165.86"/>
    <s v="1"/>
    <s v="Planejamento Operaci"/>
    <s v="Planejamento Operaci"/>
    <s v="Operacional"/>
    <m/>
    <d v="2025-07-30T00:00:00"/>
    <x v="3"/>
    <x v="0"/>
    <x v="4"/>
  </r>
  <r>
    <s v="TFX7J72"/>
    <s v="60645800105124274"/>
    <s v="30/07/2025 08:25:35"/>
    <s v="03126"/>
    <s v="PEDRO PAULO SILVA SANTOS"/>
    <x v="11"/>
    <s v="Automóvel"/>
    <s v="ARGO"/>
    <s v="FIAT"/>
    <s v="69494411"/>
    <s v="REDE MARAJO RIO VERD"/>
    <s v="RIO VERDE"/>
    <s v="GO"/>
    <s v="ETANOL COMUM"/>
    <n v="210"/>
    <n v="8.35"/>
    <s v=" Km/L"/>
    <n v="17452"/>
    <n v="25.15"/>
    <n v="4.49"/>
    <n v="112.92"/>
    <s v="3125621193"/>
    <s v="Planejamento Operaci"/>
    <s v="Planejamento Operaci"/>
    <s v="Operacional"/>
    <m/>
    <d v="2025-07-30T00:00:00"/>
    <x v="3"/>
    <x v="0"/>
    <x v="4"/>
  </r>
  <r>
    <s v="TBE3B78"/>
    <m/>
    <s v="30/07/2025 09:07:50"/>
    <m/>
    <m/>
    <x v="20"/>
    <m/>
    <m/>
    <m/>
    <m/>
    <s v="MARAJO GUAPO"/>
    <m/>
    <m/>
    <s v="ARLA-32"/>
    <n v="0"/>
    <n v="0"/>
    <s v=" Km/L"/>
    <n v="0"/>
    <n v="15.91"/>
    <m/>
    <n v="60.3"/>
    <m/>
    <s v="EXT - SAO PEDRO"/>
    <s v="Planejamento Operaci"/>
    <s v="SAO PEDRO"/>
    <m/>
    <d v="2025-07-30T00:00:00"/>
    <x v="3"/>
    <x v="0"/>
    <x v="7"/>
  </r>
  <r>
    <s v="TFY6E09"/>
    <s v="60645800105143700"/>
    <s v="30/07/2025 09:10:19"/>
    <s v="81572"/>
    <s v="ONIVALDO TEIXEIRA DA LUZ"/>
    <x v="15"/>
    <s v="Automóvel"/>
    <s v="ARGO"/>
    <s v="FIAT"/>
    <s v="46286315"/>
    <s v="POSTO CENTRAL"/>
    <s v="BOM JESUS"/>
    <s v="GO"/>
    <s v="ETANOL COMUM"/>
    <n v="345"/>
    <n v="10.67"/>
    <s v=" Km/L"/>
    <n v="6170"/>
    <n v="32.340000000000003"/>
    <n v="4.46"/>
    <n v="144.25"/>
    <s v="1"/>
    <s v="Planejamento Operaci"/>
    <s v="Planejamento Operaci"/>
    <s v="Operacional"/>
    <m/>
    <d v="2025-07-30T00:00:00"/>
    <x v="3"/>
    <x v="0"/>
    <x v="1"/>
  </r>
  <r>
    <s v="NKD1J82"/>
    <s v="60645800105124230"/>
    <s v="30/07/2025 10:36:44"/>
    <s v="08141"/>
    <s v="KAIQUE BRITO MOREIRA"/>
    <x v="19"/>
    <s v="Caminhão"/>
    <s v="CAMINHAO PRANCHA"/>
    <s v="FORD"/>
    <s v="81870100"/>
    <s v="POSTO MILLENIUM DIMAG"/>
    <s v="APARECIDA DE GOIANIA"/>
    <s v="GO"/>
    <s v="DIESEL COMUM"/>
    <n v="0"/>
    <n v="0"/>
    <s v=" Km/L"/>
    <n v="0"/>
    <n v="150"/>
    <n v="5.44"/>
    <n v="816"/>
    <s v="31194"/>
    <s v="EXT - SAO PEDRO"/>
    <s v="Planejamento Operaci"/>
    <s v="SAO PEDRO"/>
    <m/>
    <d v="2025-07-30T00:00:00"/>
    <x v="3"/>
    <x v="0"/>
    <x v="7"/>
  </r>
  <r>
    <s v="TFP3B22"/>
    <s v="60645800105143720"/>
    <s v="30/07/2025 12:19:04"/>
    <s v="02769"/>
    <s v="ANDRE LUIS PAULINO"/>
    <x v="6"/>
    <s v="Automóvel"/>
    <s v="ARGO"/>
    <s v="FIAT"/>
    <s v="53081700"/>
    <s v="POSTO Z   Z SANTA MA"/>
    <s v="GUAPO"/>
    <s v="GO"/>
    <s v="ETANOL COMUM"/>
    <n v="424"/>
    <n v="10.78"/>
    <s v=" Km/L"/>
    <n v="26250"/>
    <n v="39.32"/>
    <n v="3.79"/>
    <n v="149.03"/>
    <s v="0"/>
    <s v="Planejamento Operaci"/>
    <s v="Planejamento Operaci"/>
    <s v="Operacional"/>
    <m/>
    <d v="2025-07-30T00:00:00"/>
    <x v="3"/>
    <x v="0"/>
    <x v="4"/>
  </r>
  <r>
    <s v="TFX7J72"/>
    <s v="60645800105124274"/>
    <s v="30/07/2025 14:38:36"/>
    <s v="03126"/>
    <s v="PEDRO PAULO SILVA SANTOS"/>
    <x v="11"/>
    <s v="Automóvel"/>
    <s v="ARGO"/>
    <s v="FIAT"/>
    <s v="46286315"/>
    <s v="POSTO CENTRAL"/>
    <s v="BOM JESUS"/>
    <s v="GO"/>
    <s v="ETANOL COMUM"/>
    <n v="193"/>
    <n v="9.06"/>
    <s v=" Km/L"/>
    <n v="17645"/>
    <n v="21.31"/>
    <n v="4.46"/>
    <n v="95.04"/>
    <s v="1"/>
    <s v="Planejamento Operaci"/>
    <s v="Planejamento Operaci"/>
    <s v="Operacional"/>
    <m/>
    <d v="2025-07-30T00:00:00"/>
    <x v="3"/>
    <x v="0"/>
    <x v="4"/>
  </r>
  <r>
    <s v="TFD2J89"/>
    <s v="60645800105143710"/>
    <s v="30/07/2025 17:32:14"/>
    <s v="05918"/>
    <s v="GISELIA AGUIAR DA ROCHA"/>
    <x v="0"/>
    <s v="Automóvel"/>
    <s v="ARGO"/>
    <s v="FIAT"/>
    <s v="69494411"/>
    <s v="REDE MARAJO RIO VERD"/>
    <s v="RIO VERDE"/>
    <s v="GO"/>
    <s v="ETANOL COMUM"/>
    <n v="386"/>
    <n v="11.98"/>
    <s v=" Km/L"/>
    <n v="4653"/>
    <n v="32.22"/>
    <n v="4.49"/>
    <n v="144.66999999999999"/>
    <s v="1"/>
    <s v="Planejamento Operaci"/>
    <s v="Planejamento Operaci"/>
    <s v="Operacional"/>
    <m/>
    <d v="2025-07-30T00:00:00"/>
    <x v="3"/>
    <x v="0"/>
    <x v="0"/>
  </r>
  <r>
    <s v="TFW2H32"/>
    <s v="60645800105143835"/>
    <s v="31/07/2025 06:58:22"/>
    <s v="99638"/>
    <s v="LAFAIETE DE SOUZA SANTOS"/>
    <x v="10"/>
    <s v="Automóvel"/>
    <s v="ARGO"/>
    <s v="FIAT"/>
    <s v="69429000"/>
    <s v="PETROBESSA EXPRESS"/>
    <s v="ANAPOLIS"/>
    <s v="GO"/>
    <s v="ETANOL COMUM"/>
    <n v="351"/>
    <n v="9.42"/>
    <s v=" Km/L"/>
    <n v="15622"/>
    <n v="37.270000000000003"/>
    <n v="4.141"/>
    <n v="154.33000000000001"/>
    <s v="0"/>
    <s v="Planejamento Operaci"/>
    <s v="Planejamento Operaci"/>
    <s v="Operacional"/>
    <m/>
    <d v="2025-07-31T00:00:00"/>
    <x v="3"/>
    <x v="0"/>
    <x v="3"/>
  </r>
  <r>
    <s v="GVQ8G76"/>
    <s v="60645800105124201"/>
    <s v="31/07/2025 07:24:56"/>
    <s v="01795"/>
    <s v="TIAGO BARBOSA DE ASSIS"/>
    <x v="18"/>
    <s v="Caminhão"/>
    <s v="CAMINHAO CARROCERIA"/>
    <s v="OUTROS"/>
    <s v="41875311"/>
    <s v="POSTO SABOR DA TERRA"/>
    <s v="INDIARA"/>
    <s v="GO"/>
    <s v="DIESEL COMUM"/>
    <n v="0"/>
    <n v="0"/>
    <s v=" Km/L"/>
    <n v="0"/>
    <n v="121.96"/>
    <n v="5.69"/>
    <n v="693.99"/>
    <s v="310726629"/>
    <s v="EXT - TECPAV"/>
    <s v="Planejamento Operaci"/>
    <s v="TECPAV"/>
    <m/>
    <d v="2025-07-31T00:00:00"/>
    <x v="3"/>
    <x v="0"/>
    <x v="6"/>
  </r>
  <r>
    <s v="IMP0002"/>
    <s v="60645800105124193"/>
    <s v="31/07/2025 07:26:34"/>
    <s v="01795"/>
    <s v="TIAGO BARBOSA DE ASSIS"/>
    <x v="18"/>
    <s v="EQUIPAMENTOS"/>
    <s v="IMPLEMENTOS"/>
    <s v="OUTROS"/>
    <s v="41875311"/>
    <s v="POSTO SABOR DA TERRA"/>
    <s v="INDIARA"/>
    <s v="GO"/>
    <s v="GASOLINA COMUM"/>
    <n v="0"/>
    <n v="0"/>
    <s v=" Km/L"/>
    <n v="0"/>
    <n v="15.57"/>
    <n v="5.9909999999999997"/>
    <n v="93.28"/>
    <s v="310726751"/>
    <s v="EXT - TECPAV"/>
    <s v="Planejamento Operaci"/>
    <s v="TECPAV"/>
    <m/>
    <d v="2025-07-31T00:00:00"/>
    <x v="3"/>
    <x v="0"/>
    <x v="6"/>
  </r>
  <r>
    <s v="TER6668"/>
    <s v="60645800105124266"/>
    <s v="31/07/2025 07:37:03"/>
    <s v="07151"/>
    <s v="VALDECI BARBOSA NETO"/>
    <x v="18"/>
    <s v="EQUIPAMENTOS"/>
    <s v="MINICARREGADEIRA"/>
    <s v="BOBCAT"/>
    <s v="41875311"/>
    <s v="POSTO SABOR DA TERRA"/>
    <s v="INDIARA"/>
    <s v="GO"/>
    <s v="DIESEL S-10"/>
    <n v="0"/>
    <n v="0"/>
    <s v=" Km/L"/>
    <n v="0"/>
    <n v="63.5"/>
    <n v="5.74"/>
    <n v="364.49"/>
    <s v="310727382"/>
    <s v="EXT - TECPAV"/>
    <s v="Planejamento Operaci"/>
    <s v="TECPAV"/>
    <m/>
    <d v="2025-07-31T00:00:00"/>
    <x v="3"/>
    <x v="0"/>
    <x v="6"/>
  </r>
  <r>
    <s v="TER1105"/>
    <s v="60645800105124220"/>
    <s v="31/07/2025 07:38:36"/>
    <s v="01795"/>
    <s v="TIAGO BARBOSA DE ASSIS"/>
    <x v="18"/>
    <s v="TRATOR"/>
    <s v="TRATOR DE PNEUS"/>
    <s v="CATERPILLAR"/>
    <s v="41875311"/>
    <s v="POSTO SABOR DA TERRA"/>
    <s v="INDIARA"/>
    <s v="GO"/>
    <s v="DIESEL COMUM"/>
    <n v="0"/>
    <n v="0"/>
    <s v=" Km/L"/>
    <n v="0"/>
    <n v="82.96"/>
    <n v="5.69"/>
    <n v="472.04"/>
    <s v="310727455"/>
    <s v="EXT - TECPAV"/>
    <s v="Planejamento Operaci"/>
    <s v="TECPAV"/>
    <m/>
    <d v="2025-07-31T00:00:00"/>
    <x v="3"/>
    <x v="0"/>
    <x v="6"/>
  </r>
  <r>
    <s v="TFS3C72"/>
    <s v="60645800105143738"/>
    <s v="31/07/2025 08:15:25"/>
    <s v="00271"/>
    <s v="HEDER OLIVEIRA SANTANA"/>
    <x v="9"/>
    <s v="Automóvel"/>
    <s v="ARGO"/>
    <s v="FIAT"/>
    <s v="81889412"/>
    <s v="POSTO ZERO UM"/>
    <s v="RIO VERDE"/>
    <s v="GO"/>
    <s v="ETANOL COMUM"/>
    <n v="276"/>
    <n v="9.23"/>
    <s v=" Km/L"/>
    <n v="20275"/>
    <n v="29.9"/>
    <n v="4.298"/>
    <n v="128.5"/>
    <s v="1"/>
    <s v="Planejamento Operaci"/>
    <s v="Planejamento Operaci"/>
    <s v="Operacional"/>
    <m/>
    <d v="2025-07-31T00:00:00"/>
    <x v="3"/>
    <x v="0"/>
    <x v="4"/>
  </r>
  <r>
    <s v="TFX8A49"/>
    <s v="60645800105143673"/>
    <s v="31/07/2025 08:56:16"/>
    <s v="09697"/>
    <s v="HUILDSON ROSA BARBOSA"/>
    <x v="12"/>
    <s v="Automóvel"/>
    <s v="ARGO"/>
    <s v="FIAT"/>
    <s v="41826312"/>
    <s v="AUTO POSTO JACARE"/>
    <s v="ACREUNA"/>
    <s v="GO"/>
    <s v="ETANOL COMUM"/>
    <n v="293"/>
    <n v="10.14"/>
    <s v=" Km/L"/>
    <n v="3882"/>
    <n v="28.89"/>
    <n v="4.0510000000000002"/>
    <n v="117.02"/>
    <s v="310732078"/>
    <s v="Planejamento Operaci"/>
    <s v="Planejamento Operaci"/>
    <s v="Operacional"/>
    <m/>
    <d v="2025-07-31T00:00:00"/>
    <x v="3"/>
    <x v="0"/>
    <x v="0"/>
  </r>
  <r>
    <s v="TER8163"/>
    <s v="60645800105124210"/>
    <s v="31/07/2025 09:01:19"/>
    <s v="02114"/>
    <s v="GILBERTO CORDEIRO DE JESUS"/>
    <x v="18"/>
    <s v="TRATOR"/>
    <s v="TRATOR DE PNEUS"/>
    <s v="CATERPILLAR"/>
    <s v="41875311"/>
    <s v="POSTO SABOR DA TERRA"/>
    <s v="INDIARA"/>
    <s v="GO"/>
    <s v="DIESEL COMUM"/>
    <n v="0"/>
    <n v="0"/>
    <s v=" Km/L"/>
    <n v="0"/>
    <n v="40"/>
    <n v="5.69"/>
    <n v="227.6"/>
    <s v="310732420"/>
    <s v="EXT - TECPAV"/>
    <s v="Planejamento Operaci"/>
    <s v="TECPAV"/>
    <m/>
    <d v="2025-07-31T00:00:00"/>
    <x v="3"/>
    <x v="0"/>
    <x v="6"/>
  </r>
  <r>
    <s v="TFP3B22"/>
    <s v="60645800105143720"/>
    <s v="31/07/2025 09:16:17"/>
    <s v="02769"/>
    <s v="ANDRE LUIS PAULINO"/>
    <x v="6"/>
    <s v="Automóvel"/>
    <s v="ARGO"/>
    <s v="FIAT"/>
    <s v="53030006"/>
    <s v="KR TREVO"/>
    <s v="SANTA HELENA DE GOIAS"/>
    <s v="GO"/>
    <s v="ETANOL COMUM"/>
    <n v="389"/>
    <n v="9.85"/>
    <s v=" Km/L"/>
    <n v="26639"/>
    <n v="39.479999999999997"/>
    <n v="4.49"/>
    <n v="177.27"/>
    <s v="1"/>
    <s v="Planejamento Operaci"/>
    <s v="Planejamento Operaci"/>
    <s v="Operacional"/>
    <m/>
    <d v="2025-07-31T00:00:00"/>
    <x v="3"/>
    <x v="0"/>
    <x v="4"/>
  </r>
  <r>
    <s v="TFF6I82"/>
    <s v="60645800105143800"/>
    <s v="31/07/2025 14:15:24"/>
    <s v="03608"/>
    <s v="WEIDER DA SILVA RODRIGUES"/>
    <x v="3"/>
    <s v="Automóvel"/>
    <s v="ARGO"/>
    <s v="FIAT"/>
    <s v="69442211"/>
    <s v="POSTO SUDOESTE"/>
    <s v="GUAPO"/>
    <s v="GO"/>
    <s v="ETANOL COMUM"/>
    <n v="374"/>
    <n v="9.67"/>
    <s v=" Km/L"/>
    <n v="7176"/>
    <n v="38.659999999999997"/>
    <n v="3.77"/>
    <n v="145.76"/>
    <s v="1"/>
    <s v="Planejamento Operaci"/>
    <s v="Planejamento Operaci"/>
    <s v="Operacional"/>
    <m/>
    <d v="2025-07-31T00:00:00"/>
    <x v="3"/>
    <x v="0"/>
    <x v="2"/>
  </r>
  <r>
    <s v="TFI3B19"/>
    <s v="60645800105124300"/>
    <s v="31/07/2025 15:02:25"/>
    <s v="70882"/>
    <s v="EDUARDO DE SOUSA PIMENTEL"/>
    <x v="4"/>
    <s v="Automóvel"/>
    <s v="ARGO"/>
    <s v="FIAT"/>
    <s v="36603412"/>
    <s v="POSTO DO RATINHO"/>
    <s v="GOIANIA"/>
    <s v="GO"/>
    <s v="ETANOL COMUM"/>
    <n v="336"/>
    <n v="9.23"/>
    <s v=" Km/L"/>
    <n v="10046"/>
    <n v="36.42"/>
    <n v="5.04"/>
    <n v="183.56"/>
    <s v="0"/>
    <s v="Planejamento Operaci"/>
    <s v="Planejamento Operaci"/>
    <s v="Operacional"/>
    <m/>
    <d v="2025-07-31T00:00:00"/>
    <x v="3"/>
    <x v="0"/>
    <x v="0"/>
  </r>
  <r>
    <s v="TFD2J89"/>
    <s v="60645800105143710"/>
    <s v="31/07/2025 15:39:22"/>
    <s v="05918"/>
    <s v="GISELIA AGUIAR DA ROCHA"/>
    <x v="0"/>
    <s v="Automóvel"/>
    <s v="ARGO"/>
    <s v="FIAT"/>
    <s v="07674909"/>
    <s v="AUTO POSTO INDIARA"/>
    <s v="INDIARA"/>
    <s v="GO"/>
    <s v="ETANOL COMUM"/>
    <n v="470"/>
    <n v="11.52"/>
    <s v=" Km/L"/>
    <n v="5123"/>
    <n v="40.81"/>
    <n v="4.1900000000000004"/>
    <n v="170.99"/>
    <s v="7046"/>
    <s v="Planejamento Operaci"/>
    <s v="Planejamento Operaci"/>
    <s v="Operacional"/>
    <m/>
    <d v="2025-07-31T00:00:00"/>
    <x v="3"/>
    <x v="0"/>
    <x v="0"/>
  </r>
  <r>
    <s v="TFS3C72"/>
    <s v="60645800105143738"/>
    <s v="31/07/2025 16:15:19"/>
    <s v="00271"/>
    <s v="HEDER OLIVEIRA SANTANA"/>
    <x v="9"/>
    <s v="Automóvel"/>
    <s v="ARGO"/>
    <s v="FIAT"/>
    <s v="45308900"/>
    <s v="POSTO LUPATINI"/>
    <s v="SANTO ANTONIO DA BARRA"/>
    <s v="GO"/>
    <s v="ETANOL COMUM"/>
    <n v="273"/>
    <n v="8.85"/>
    <s v=" Km/L"/>
    <n v="20548"/>
    <n v="30.86"/>
    <n v="4.3899999999999997"/>
    <n v="135.47999999999999"/>
    <s v="0"/>
    <s v="Planejamento Operaci"/>
    <s v="Planejamento Operaci"/>
    <s v="Operacional"/>
    <m/>
    <d v="2025-07-31T00:00:00"/>
    <x v="3"/>
    <x v="0"/>
    <x v="4"/>
  </r>
  <r>
    <s v="TFX7J72"/>
    <s v="60645800105124274"/>
    <s v="31/07/2025 17:09:48"/>
    <s v="03126"/>
    <s v="PEDRO PAULO SILVA SANTOS"/>
    <x v="11"/>
    <s v="Automóvel"/>
    <s v="ARGO"/>
    <s v="FIAT"/>
    <s v="81820912"/>
    <s v="AUTO POSTO KR 06"/>
    <s v="RIO VERDE"/>
    <s v="GO"/>
    <s v="ETANOL COMUM"/>
    <n v="310"/>
    <n v="8.8000000000000007"/>
    <s v=" Km/L"/>
    <n v="17955"/>
    <n v="35.21"/>
    <n v="4.29"/>
    <n v="151.05000000000001"/>
    <s v="1"/>
    <s v="Planejamento Operaci"/>
    <s v="Planejamento Operaci"/>
    <s v="Operacional"/>
    <m/>
    <d v="2025-07-31T00:00:00"/>
    <x v="3"/>
    <x v="0"/>
    <x v="4"/>
  </r>
  <r>
    <s v="TBE3B78"/>
    <s v="60645800105124169"/>
    <s v="31/07/2025 17:20:49"/>
    <s v="99128"/>
    <s v="LEANDRO FERREIRA DE JESUS"/>
    <x v="19"/>
    <s v="Caminhão"/>
    <s v="CAMINHAO CARROCERIA"/>
    <s v="OUTROS"/>
    <s v="87183400"/>
    <s v="MARAJO GUAPO"/>
    <s v="GUAPO"/>
    <s v="GO"/>
    <s v="DIESEL S-10"/>
    <n v="0"/>
    <n v="0"/>
    <s v=" Km/L"/>
    <n v="0"/>
    <n v="86.53"/>
    <n v="6.09"/>
    <n v="527"/>
    <s v="0"/>
    <s v="EXT - SAO PEDRO"/>
    <s v="Planejamento Operaci"/>
    <s v="SAO PEDRO"/>
    <m/>
    <d v="2025-07-31T00:00:00"/>
    <x v="3"/>
    <x v="0"/>
    <x v="7"/>
  </r>
  <r>
    <s v="SDJ8D65"/>
    <s v="60645800105555897"/>
    <s v="31/07/2025 19:57:22"/>
    <s v="04126"/>
    <s v="LEONARDO ARAUJO LAPERCHE "/>
    <x v="22"/>
    <s v="Caminhonete"/>
    <s v="RAMPAGE"/>
    <s v="RAM"/>
    <s v="26466212"/>
    <s v="AUTO POSTO GLOBAL AR"/>
    <s v="GOIANIA"/>
    <s v="GO"/>
    <s v="GASOLINA COMUM"/>
    <n v="0"/>
    <n v="0"/>
    <s v=" Km/L"/>
    <n v="21455"/>
    <n v="41.68"/>
    <n v="6.3410000000000002"/>
    <n v="264.31"/>
    <s v="310771796"/>
    <s v="Planejamento Operaci"/>
    <s v="Planejamento Operaci"/>
    <s v="Operacional"/>
    <m/>
    <d v="2025-07-31T00:00:00"/>
    <x v="3"/>
    <x v="0"/>
    <x v="8"/>
  </r>
  <r>
    <s v="TFW2H32"/>
    <s v="60645800105143835"/>
    <s v="01/08/2025 06:56:26"/>
    <s v="99638"/>
    <s v="LAFAIETE DE SOUZA SANTOS"/>
    <x v="10"/>
    <s v="Automóvel"/>
    <s v="ARGO"/>
    <s v="FIAT"/>
    <s v="69429000"/>
    <s v="PETROBESSA EXPRESS"/>
    <s v="ANAPOLIS"/>
    <s v="GO"/>
    <s v="ETANOL COMUM"/>
    <n v="324"/>
    <n v="10.09"/>
    <s v=" Km/L"/>
    <n v="15946"/>
    <n v="32.11"/>
    <n v="4.1399999999999997"/>
    <n v="132.94"/>
    <s v="0"/>
    <s v="Planejamento Operaci"/>
    <s v="Planejamento Operaci"/>
    <s v="Operacional"/>
    <m/>
    <d v="2025-08-01T00:00:00"/>
    <x v="4"/>
    <x v="0"/>
    <x v="3"/>
  </r>
  <r>
    <s v="NKD1J82"/>
    <s v="60645800105124230"/>
    <s v="01/08/2025 08:06:26"/>
    <s v="08141"/>
    <s v="KAIQUE BRITO MOREIRA"/>
    <x v="19"/>
    <s v="Caminhão"/>
    <s v="CAMINHAO PRANCHA"/>
    <s v="FORD"/>
    <s v="81870100"/>
    <s v="POSTO MILLENIUM DIMAG"/>
    <s v="APARECIDA DE GOIANIA"/>
    <s v="GO"/>
    <s v="DIESEL COMUM"/>
    <n v="0"/>
    <n v="0"/>
    <s v=" Km/L"/>
    <n v="0"/>
    <n v="150"/>
    <n v="5.44"/>
    <n v="816"/>
    <s v="31929"/>
    <s v="EXT - SAO PEDRO"/>
    <s v="Planejamento Operaci"/>
    <s v="SAO PEDRO"/>
    <m/>
    <d v="2025-08-01T00:00:00"/>
    <x v="4"/>
    <x v="0"/>
    <x v="7"/>
  </r>
  <r>
    <s v="TER1119"/>
    <s v="60645800105124185"/>
    <s v="01/08/2025 08:07:38"/>
    <s v="08141"/>
    <s v="KAIQUE BRITO MOREIRA"/>
    <x v="19"/>
    <s v="EQUIPAMENTOS"/>
    <s v="MINICARREGADEIRA"/>
    <s v="BOBCAT"/>
    <s v="81870100"/>
    <s v="POSTO MILLENIUM DIMAG"/>
    <s v="APARECIDA DE GOIANIA"/>
    <s v="GO"/>
    <s v="DIESEL COMUM"/>
    <n v="0"/>
    <n v="0"/>
    <s v=" Km/L"/>
    <n v="0"/>
    <n v="44.95"/>
    <n v="5.44"/>
    <n v="244.54"/>
    <s v="31931"/>
    <s v="EXT - SAO PEDRO"/>
    <s v="Planejamento Operaci"/>
    <s v="SAO PEDRO"/>
    <m/>
    <d v="2025-08-01T00:00:00"/>
    <x v="4"/>
    <x v="0"/>
    <x v="7"/>
  </r>
  <r>
    <s v="TFY3C02"/>
    <s v="60645800105143770"/>
    <s v="01/08/2025 08:45:49"/>
    <s v="37473"/>
    <s v="OTHON SIQUEIRA DE ALMEIDA"/>
    <x v="14"/>
    <s v="Automóvel"/>
    <s v="ARGO"/>
    <s v="FIAT"/>
    <s v="36603412"/>
    <s v="POSTO DO RATINHO"/>
    <s v="GOIANIA"/>
    <s v="GO"/>
    <s v="ETANOL COMUM"/>
    <n v="383"/>
    <n v="9.08"/>
    <s v=" Km/L"/>
    <n v="4912"/>
    <n v="42.16"/>
    <n v="4.641"/>
    <n v="195.65"/>
    <s v="1"/>
    <s v="Planejamento Operaci"/>
    <s v="Planejamento Operaci"/>
    <s v="Operacional"/>
    <m/>
    <d v="2025-08-01T00:00:00"/>
    <x v="4"/>
    <x v="0"/>
    <x v="0"/>
  </r>
  <r>
    <s v="TFY6E09"/>
    <s v="60645800105143700"/>
    <s v="01/08/2025 08:49:02"/>
    <s v="81572"/>
    <s v="ONIVALDO TEIXEIRA DA LUZ"/>
    <x v="15"/>
    <s v="Automóvel"/>
    <s v="ARGO"/>
    <s v="FIAT"/>
    <s v="01854900"/>
    <s v="POSTO Z + Z LARANJEIRAS"/>
    <s v="GOIANIA"/>
    <s v="GO"/>
    <s v="ETANOL COMUM"/>
    <n v="433"/>
    <n v="10.35"/>
    <s v=" Km/L"/>
    <n v="6603"/>
    <n v="41.82"/>
    <n v="4.6399999999999997"/>
    <n v="194.03"/>
    <s v="0"/>
    <s v="Planejamento Operaci"/>
    <s v="Planejamento Operaci"/>
    <s v="Operacional"/>
    <m/>
    <d v="2025-08-01T00:00:00"/>
    <x v="4"/>
    <x v="0"/>
    <x v="1"/>
  </r>
  <r>
    <s v="TER1105"/>
    <s v="60645800105124220"/>
    <s v="01/08/2025 10:55:22"/>
    <s v="01795"/>
    <s v="TIAGO BARBOSA DE ASSIS"/>
    <x v="18"/>
    <s v="TRATOR"/>
    <s v="TRATOR DE PNEUS"/>
    <s v="CATERPILLAR"/>
    <s v="41875311"/>
    <s v="POSTO SABOR DA TERRA"/>
    <s v="INDIARA"/>
    <s v="GO"/>
    <s v="DIESEL COMUM"/>
    <n v="0"/>
    <n v="0"/>
    <s v=" Km/L"/>
    <n v="0"/>
    <n v="40"/>
    <n v="5.69"/>
    <n v="227.6"/>
    <s v="10839263"/>
    <s v="EXT - TECPAV"/>
    <s v="Planejamento Operaci"/>
    <s v="TECPAV"/>
    <m/>
    <d v="2025-08-01T00:00:00"/>
    <x v="4"/>
    <x v="0"/>
    <x v="6"/>
  </r>
  <r>
    <s v="TFP3B22"/>
    <s v="60645800105143720"/>
    <s v="01/08/2025 11:54:32"/>
    <s v="02769"/>
    <s v="ANDRE LUIS PAULINO"/>
    <x v="6"/>
    <s v="Automóvel"/>
    <s v="ARGO"/>
    <s v="FIAT"/>
    <s v="75331003"/>
    <s v="SUPERVIA LAGOA"/>
    <s v="RIO VERDE"/>
    <s v="GO"/>
    <s v="ETANOL COMUM"/>
    <n v="402"/>
    <n v="10.93"/>
    <s v=" Km/L"/>
    <n v="27041"/>
    <n v="36.78"/>
    <n v="4.2699999999999996"/>
    <n v="157.05000000000001"/>
    <s v="0"/>
    <s v="Planejamento Operaci"/>
    <s v="Planejamento Operaci"/>
    <s v="Operacional"/>
    <m/>
    <d v="2025-08-01T00:00:00"/>
    <x v="4"/>
    <x v="0"/>
    <x v="4"/>
  </r>
  <r>
    <s v="TFE6B22"/>
    <s v="60645800105143762"/>
    <s v="01/08/2025 13:29:25"/>
    <s v="03608"/>
    <s v="WEIDER DA SILVA RODRIGUES"/>
    <x v="1"/>
    <s v="Automóvel"/>
    <s v="ARGO"/>
    <s v="FIAT"/>
    <s v="63532207"/>
    <s v="AUTO POSTO SANTA RIT"/>
    <s v="ACREUNA"/>
    <s v="GO"/>
    <s v="ETANOL COMUM"/>
    <n v="384"/>
    <n v="10.220000000000001"/>
    <s v=" Km/L"/>
    <n v="10131"/>
    <n v="37.590000000000003"/>
    <n v="3.9910000000000001"/>
    <n v="150.02000000000001"/>
    <s v="10848508"/>
    <s v="Planejamento Operaci"/>
    <s v="Planejamento Operaci"/>
    <s v="Operacional"/>
    <m/>
    <d v="2025-08-01T00:00:00"/>
    <x v="4"/>
    <x v="0"/>
    <x v="1"/>
  </r>
  <r>
    <s v="TFS3C72"/>
    <s v="60645800105143738"/>
    <s v="01/08/2025 13:45:54"/>
    <s v="00271"/>
    <s v="HEDER OLIVEIRA SANTANA"/>
    <x v="9"/>
    <s v="Automóvel"/>
    <s v="ARGO"/>
    <s v="FIAT"/>
    <s v="41875311"/>
    <s v="POSTO SABOR DA TERRA"/>
    <s v="INDIARA"/>
    <s v="GO"/>
    <s v="ETANOL COMUM"/>
    <n v="359"/>
    <n v="8.8800000000000008"/>
    <s v=" Km/L"/>
    <n v="20907"/>
    <n v="40.43"/>
    <n v="3.9910000000000001"/>
    <n v="161.34"/>
    <s v="10849511"/>
    <s v="Planejamento Operaci"/>
    <s v="Planejamento Operaci"/>
    <s v="Operacional"/>
    <m/>
    <d v="2025-08-01T00:00:00"/>
    <x v="4"/>
    <x v="0"/>
    <x v="4"/>
  </r>
  <r>
    <s v="TFX8A49"/>
    <s v="60645800105143673"/>
    <s v="01/08/2025 15:00:55"/>
    <s v="09697"/>
    <s v="HUILDSON ROSA BARBOSA"/>
    <x v="12"/>
    <s v="Automóvel"/>
    <s v="ARGO"/>
    <s v="FIAT"/>
    <s v="81889412"/>
    <s v="POSTO ZERO UM"/>
    <s v="RIO VERDE"/>
    <s v="GO"/>
    <s v="ETANOL COMUM"/>
    <n v="416"/>
    <n v="10.47"/>
    <s v=" Km/L"/>
    <n v="4298"/>
    <n v="39.72"/>
    <n v="4.1900000000000004"/>
    <n v="166.42"/>
    <s v="1"/>
    <s v="Planejamento Operaci"/>
    <s v="Planejamento Operaci"/>
    <s v="Operacional"/>
    <m/>
    <d v="2025-08-01T00:00:00"/>
    <x v="4"/>
    <x v="0"/>
    <x v="0"/>
  </r>
  <r>
    <s v="TFP9I32"/>
    <s v="60645800105143819"/>
    <s v="01/08/2025 18:40:06"/>
    <s v="33861"/>
    <s v="FERNANDO DOS REIS GONÇALVES"/>
    <x v="7"/>
    <s v="Automóvel"/>
    <s v="ARGO"/>
    <s v="FIAT"/>
    <s v="31803903"/>
    <s v="BOM SUCESSO AUTO POSTO  24 HS"/>
    <s v="GOIANIA"/>
    <s v="GO"/>
    <s v="ETANOL COMUM"/>
    <n v="300"/>
    <n v="9.57"/>
    <s v=" Km/L"/>
    <n v="9408"/>
    <n v="31.34"/>
    <n v="4.9400000000000004"/>
    <n v="154.82"/>
    <s v="0"/>
    <s v="Planejamento Operaci"/>
    <s v="Planejamento Operaci"/>
    <s v="Operacional"/>
    <m/>
    <d v="2025-08-01T00:00:00"/>
    <x v="4"/>
    <x v="0"/>
    <x v="4"/>
  </r>
  <r>
    <s v="TFP3B22"/>
    <s v="60645800105143720"/>
    <s v="02/08/2025 08:40:34"/>
    <s v="02769"/>
    <s v="ANDRE LUIS PAULINO"/>
    <x v="6"/>
    <s v="Automóvel"/>
    <s v="ARGO"/>
    <s v="FIAT"/>
    <s v="07660207"/>
    <s v="MARAJO APARECIDA DE GOIANIA"/>
    <s v="APARECIDA DE GOIANIA"/>
    <s v="GO"/>
    <s v="ETANOL COMUM"/>
    <n v="338"/>
    <n v="9.31"/>
    <s v=" Km/L"/>
    <n v="27379"/>
    <n v="36.299999999999997"/>
    <n v="4.49"/>
    <n v="162.99"/>
    <s v="1"/>
    <s v="Planejamento Operaci"/>
    <s v="Planejamento Operaci"/>
    <s v="Operacional"/>
    <m/>
    <d v="2025-08-02T00:00:00"/>
    <x v="4"/>
    <x v="0"/>
    <x v="4"/>
  </r>
  <r>
    <s v="TFW2H32"/>
    <s v="60645800105143835"/>
    <s v="02/08/2025 12:00:02"/>
    <s v="99638"/>
    <s v="LAFAIETE DE SOUZA SANTOS"/>
    <x v="10"/>
    <s v="Automóvel"/>
    <s v="ARGO"/>
    <s v="FIAT"/>
    <s v="87183400"/>
    <s v="MARAJO GUAPO"/>
    <s v="GUAPO"/>
    <s v="GO"/>
    <s v="ETANOL COMUM"/>
    <n v="305"/>
    <n v="10.99"/>
    <s v=" Km/L"/>
    <n v="16251"/>
    <n v="27.76"/>
    <n v="3.89"/>
    <n v="107.99"/>
    <s v="0"/>
    <s v="Planejamento Operaci"/>
    <s v="Planejamento Operaci"/>
    <s v="Operacional"/>
    <m/>
    <d v="2025-08-02T00:00:00"/>
    <x v="4"/>
    <x v="0"/>
    <x v="3"/>
  </r>
  <r>
    <s v="TFN0D12"/>
    <s v="60645800105143746"/>
    <s v="02/08/2025 14:15:48"/>
    <s v="11093"/>
    <s v="MARCELO PAIXÃO FILHO"/>
    <x v="5"/>
    <s v="Automóvel"/>
    <s v="ARGO"/>
    <s v="FIAT"/>
    <s v="36635102"/>
    <s v="AUTO POSTO J R"/>
    <s v="GOIANIA"/>
    <s v="GO"/>
    <s v="ETANOL COMUM"/>
    <n v="325"/>
    <n v="7.81"/>
    <s v=" Km/L"/>
    <n v="3346"/>
    <n v="41.61"/>
    <n v="4.79"/>
    <n v="199.31"/>
    <s v="2"/>
    <s v="Planejamento Operaci"/>
    <s v="Planejamento Operaci"/>
    <s v="Operacional"/>
    <m/>
    <d v="2025-08-02T00:00:00"/>
    <x v="4"/>
    <x v="0"/>
    <x v="3"/>
  </r>
  <r>
    <s v="TFE6B22"/>
    <s v="60645800105143762"/>
    <s v="02/08/2025 15:12:13"/>
    <s v="03608"/>
    <s v="WEIDER DA SILVA RODRIGUES"/>
    <x v="1"/>
    <s v="Automóvel"/>
    <s v="ARGO"/>
    <s v="FIAT"/>
    <s v="64170105"/>
    <s v="POSTOS DUME"/>
    <s v="APARECIDA DE GOIANIA"/>
    <s v="GO"/>
    <s v="ETANOL COMUM"/>
    <n v="184"/>
    <n v="9.6"/>
    <s v=" Km/L"/>
    <n v="10315"/>
    <n v="19.170000000000002"/>
    <n v="4.5910000000000002"/>
    <n v="88"/>
    <s v="1"/>
    <s v="Planejamento Operaci"/>
    <s v="Planejamento Operaci"/>
    <s v="Operacional"/>
    <m/>
    <d v="2025-08-02T00:00:00"/>
    <x v="4"/>
    <x v="0"/>
    <x v="1"/>
  </r>
  <r>
    <s v="TFP3B22"/>
    <s v="60645800105143720"/>
    <s v="04/08/2025 07:18:19"/>
    <s v="02769"/>
    <s v="ANDRE LUIS PAULINO"/>
    <x v="6"/>
    <s v="Automóvel"/>
    <s v="ARGO"/>
    <s v="FIAT"/>
    <s v="64191102"/>
    <s v="AUTO POSTO PIRETT"/>
    <s v="GOIATUBA"/>
    <s v="GO"/>
    <s v="ETANOL COMUM"/>
    <n v="353"/>
    <n v="9.2799999999999994"/>
    <s v=" Km/L"/>
    <n v="27732"/>
    <n v="38.049999999999997"/>
    <n v="4.7910000000000004"/>
    <n v="182.3"/>
    <s v="1"/>
    <s v="Planejamento Operaci"/>
    <s v="Planejamento Operaci"/>
    <s v="Operacional"/>
    <m/>
    <d v="2025-08-04T00:00:00"/>
    <x v="4"/>
    <x v="0"/>
    <x v="4"/>
  </r>
  <r>
    <s v="TER1105"/>
    <s v="60645800105124220"/>
    <s v="04/08/2025 07:31:02"/>
    <s v="01795"/>
    <s v="TIAGO BARBOSA DE ASSIS"/>
    <x v="18"/>
    <s v="TRATOR"/>
    <s v="TRATOR DE PNEUS"/>
    <s v="CATERPILLAR"/>
    <s v="41875311"/>
    <s v="POSTO SABOR DA TERRA"/>
    <s v="INDIARA"/>
    <s v="GO"/>
    <s v="DIESEL COMUM"/>
    <n v="0"/>
    <n v="0"/>
    <s v=" Km/L"/>
    <n v="0"/>
    <n v="63.25"/>
    <n v="5.89"/>
    <n v="372.57"/>
    <s v="40827001"/>
    <s v="EXT - TECPAV"/>
    <s v="Planejamento Operaci"/>
    <s v="TECPAV"/>
    <m/>
    <d v="2025-08-04T00:00:00"/>
    <x v="4"/>
    <x v="0"/>
    <x v="6"/>
  </r>
  <r>
    <s v="TFX8A49"/>
    <s v="60645800105143673"/>
    <s v="04/08/2025 07:38:39"/>
    <s v="09697"/>
    <s v="HUILDSON ROSA BARBOSA"/>
    <x v="12"/>
    <s v="Automóvel"/>
    <s v="ARGO"/>
    <s v="FIAT"/>
    <s v="31846807"/>
    <s v="REDE Z+Z"/>
    <s v="GOIANIA"/>
    <s v="GO"/>
    <s v="ETANOL COMUM"/>
    <n v="396"/>
    <n v="10.1"/>
    <s v=" Km/L"/>
    <n v="4694"/>
    <n v="39.22"/>
    <n v="5.17"/>
    <n v="202.77"/>
    <s v="0"/>
    <s v="Planejamento Operaci"/>
    <s v="Planejamento Operaci"/>
    <s v="Operacional"/>
    <m/>
    <d v="2025-08-04T00:00:00"/>
    <x v="4"/>
    <x v="0"/>
    <x v="0"/>
  </r>
  <r>
    <s v="TFX7J72"/>
    <s v="60645800105124274"/>
    <s v="04/08/2025 08:27:23"/>
    <s v="03126"/>
    <s v="PEDRO PAULO SILVA SANTOS"/>
    <x v="11"/>
    <s v="Automóvel"/>
    <s v="ARGO"/>
    <s v="FIAT"/>
    <s v="81820912"/>
    <s v="AUTO POSTO KR 06"/>
    <s v="RIO VERDE"/>
    <s v="GO"/>
    <s v="ETANOL COMUM"/>
    <n v="252"/>
    <n v="7.31"/>
    <s v=" Km/L"/>
    <n v="18207"/>
    <n v="34.46"/>
    <n v="4.4909999999999997"/>
    <n v="154.76"/>
    <s v="0"/>
    <s v="Planejamento Operaci"/>
    <s v="Planejamento Operaci"/>
    <s v="Operacional"/>
    <m/>
    <d v="2025-08-04T00:00:00"/>
    <x v="4"/>
    <x v="0"/>
    <x v="4"/>
  </r>
  <r>
    <s v="TER1119"/>
    <s v="60645800105124185"/>
    <s v="04/08/2025 09:27:20"/>
    <s v="08141"/>
    <s v="KAIQUE BRITO MOREIRA"/>
    <x v="19"/>
    <s v="EQUIPAMENTOS"/>
    <s v="MINICARREGADEIRA"/>
    <s v="BOBCAT"/>
    <s v="81870100"/>
    <s v="POSTO MILLENIUM DIMAG"/>
    <s v="APARECIDA DE GOIANIA"/>
    <s v="GO"/>
    <s v="DIESEL COMUM"/>
    <n v="0"/>
    <n v="0"/>
    <s v=" Km/L"/>
    <n v="0"/>
    <n v="62.56"/>
    <n v="5.4409999999999998"/>
    <n v="340.36"/>
    <s v="32804"/>
    <s v="EXT - SAO PEDRO"/>
    <s v="Planejamento Operaci"/>
    <s v="SAO PEDRO"/>
    <m/>
    <d v="2025-08-04T00:00:00"/>
    <x v="4"/>
    <x v="0"/>
    <x v="7"/>
  </r>
  <r>
    <s v="NKD1J82"/>
    <s v="60645800105124230"/>
    <s v="04/08/2025 09:28:34"/>
    <s v="08141"/>
    <s v="KAIQUE BRITO MOREIRA"/>
    <x v="19"/>
    <s v="Caminhão"/>
    <s v="CAMINHAO PRANCHA"/>
    <s v="FORD"/>
    <s v="81870100"/>
    <s v="POSTO MILLENIUM DIMAG"/>
    <s v="APARECIDA DE GOIANIA"/>
    <s v="GO"/>
    <s v="DIESEL COMUM"/>
    <n v="0"/>
    <n v="0"/>
    <s v=" Km/L"/>
    <n v="0"/>
    <n v="150"/>
    <n v="5.44"/>
    <n v="816"/>
    <s v="32806"/>
    <s v="EXT - SAO PEDRO"/>
    <s v="Planejamento Operaci"/>
    <s v="SAO PEDRO"/>
    <m/>
    <d v="2025-08-04T00:00:00"/>
    <x v="4"/>
    <x v="0"/>
    <x v="7"/>
  </r>
  <r>
    <s v="TFA5I89"/>
    <s v="60645800105124282"/>
    <s v="04/08/2025 09:31:05"/>
    <s v="71805"/>
    <s v="MURILO SOUZA BERNARDES"/>
    <x v="21"/>
    <s v="Automóvel"/>
    <s v="ARGO"/>
    <s v="FIAT"/>
    <s v="36603412"/>
    <s v="POSTO DO RATINHO"/>
    <s v="GOIANIA"/>
    <s v="GO"/>
    <s v="ETANOL COMUM"/>
    <n v="368"/>
    <n v="8.99"/>
    <s v=" Km/L"/>
    <n v="4860"/>
    <n v="40.950000000000003"/>
    <n v="3.89"/>
    <n v="159.30000000000001"/>
    <s v="1"/>
    <s v="Planejamento Operaci"/>
    <s v="Planejamento Operaci"/>
    <s v="Operacional"/>
    <m/>
    <d v="2025-08-04T00:00:00"/>
    <x v="4"/>
    <x v="0"/>
    <x v="2"/>
  </r>
  <r>
    <s v="TFS3C72"/>
    <s v="60645800105143738"/>
    <s v="04/08/2025 12:23:55"/>
    <s v="00271"/>
    <s v="HEDER OLIVEIRA SANTANA"/>
    <x v="9"/>
    <s v="Automóvel"/>
    <s v="ARGO"/>
    <s v="FIAT"/>
    <s v="41875311"/>
    <s v="POSTO SABOR DA TERRA"/>
    <s v="INDIARA"/>
    <s v="GO"/>
    <s v="ETANOL COMUM"/>
    <n v="293"/>
    <n v="9.77"/>
    <s v=" Km/L"/>
    <n v="5153"/>
    <n v="29.99"/>
    <n v="3.9910000000000001"/>
    <n v="140.04"/>
    <s v="40844579"/>
    <s v="Planejamento Operaci"/>
    <s v="Planejamento Operaci"/>
    <s v="Operacional"/>
    <m/>
    <d v="2025-08-04T00:00:00"/>
    <x v="4"/>
    <x v="0"/>
    <x v="4"/>
  </r>
  <r>
    <s v="TFE6B22"/>
    <s v="60645800105143762"/>
    <s v="04/08/2025 12:56:43"/>
    <s v="03608"/>
    <s v="WEIDER DA SILVA RODRIGUES"/>
    <x v="1"/>
    <s v="Automóvel"/>
    <s v="ARGO"/>
    <s v="FIAT"/>
    <s v="88802805"/>
    <s v="CARPA AUTO POSTO"/>
    <s v="GOIATUBA"/>
    <s v="GO"/>
    <s v="ETANOL COMUM"/>
    <n v="320"/>
    <n v="8.34"/>
    <s v=" Km/L"/>
    <n v="5473"/>
    <n v="38.36"/>
    <n v="4.3890000000000002"/>
    <n v="145.71"/>
    <s v="0"/>
    <s v="Planejamento Operaci"/>
    <s v="Planejamento Operaci"/>
    <s v="Operacional"/>
    <m/>
    <d v="2025-08-04T00:00:00"/>
    <x v="4"/>
    <x v="0"/>
    <x v="1"/>
  </r>
  <r>
    <s v="TFP9I32"/>
    <s v="60645800105143819"/>
    <s v="04/08/2025 21:37:32"/>
    <s v="33861"/>
    <s v="FERNANDO DOS REIS GONÇALVES"/>
    <x v="7"/>
    <s v="Automóvel"/>
    <s v="ARGO"/>
    <s v="FIAT"/>
    <s v="31803903"/>
    <s v="BOM SUCESSO AUTO POSTO  24 HS"/>
    <s v="GOIANIA"/>
    <s v="GO"/>
    <s v="ETANOL COMUM"/>
    <n v="162"/>
    <n v="6.8"/>
    <s v=" Km/L"/>
    <n v="5635"/>
    <n v="23.82"/>
    <n v="4.9400000000000004"/>
    <n v="195.77"/>
    <s v="0"/>
    <s v="Planejamento Operaci"/>
    <s v="Planejamento Operaci"/>
    <s v="Operacional"/>
    <m/>
    <d v="2025-08-04T00:00:00"/>
    <x v="4"/>
    <x v="0"/>
    <x v="4"/>
  </r>
  <r>
    <s v="TER6668"/>
    <s v="60645800105124266"/>
    <s v="05/08/2025 07:15:04"/>
    <s v="07151"/>
    <s v="VALDECI BARBOSA NETO"/>
    <x v="18"/>
    <s v="EQUIPAMENTOS"/>
    <s v="MINICARREGADEIRA"/>
    <s v="BOBCAT"/>
    <s v="41875311"/>
    <s v="POSTO SABOR DA TERRA"/>
    <s v="INDIARA"/>
    <s v="GO"/>
    <s v="DIESEL S-10"/>
    <n v="0"/>
    <n v="0"/>
    <s v=" Km/L"/>
    <n v="0"/>
    <n v="40.43"/>
    <n v="5.9909999999999997"/>
    <n v="337.58"/>
    <s v="50826057"/>
    <s v="EXT - TECPAV"/>
    <s v="Planejamento Operaci"/>
    <s v="TECPAV"/>
    <m/>
    <d v="2025-08-05T00:00:00"/>
    <x v="4"/>
    <x v="0"/>
    <x v="6"/>
  </r>
  <r>
    <s v="IMP0002"/>
    <s v="60645800105124193"/>
    <s v="05/08/2025 07:17:54"/>
    <s v="01795"/>
    <s v="TIAGO BARBOSA DE ASSIS"/>
    <x v="18"/>
    <s v="EQUIPAMENTOS"/>
    <s v="IMPLEMENTOS"/>
    <s v="OUTROS"/>
    <s v="41875311"/>
    <s v="POSTO SABOR DA TERRA"/>
    <s v="INDIARA"/>
    <s v="GO"/>
    <s v="GASOLINA COMUM"/>
    <n v="0"/>
    <n v="0"/>
    <s v=" Km/L"/>
    <n v="0"/>
    <n v="33.08"/>
    <n v="5.99"/>
    <n v="119.8"/>
    <s v="50826223"/>
    <s v="EXT - TECPAV"/>
    <s v="Planejamento Operaci"/>
    <s v="TECPAV"/>
    <m/>
    <d v="2025-08-05T00:00:00"/>
    <x v="4"/>
    <x v="0"/>
    <x v="6"/>
  </r>
  <r>
    <s v="TGF2J32"/>
    <s v="60645800105143827"/>
    <s v="05/08/2025 07:20:48"/>
    <s v="29136"/>
    <s v="CLEITON INACIO DE MOURA"/>
    <x v="16"/>
    <s v="Automóvel"/>
    <s v="ARGO"/>
    <s v="FIAT"/>
    <s v="53084408"/>
    <s v="POSTO MILLENIUM"/>
    <s v="SENADOR CANEDO"/>
    <s v="GO"/>
    <s v="ETANOL COMUM"/>
    <n v="336"/>
    <n v="9.5299999999999994"/>
    <s v=" Km/L"/>
    <n v="4612"/>
    <n v="35.25"/>
    <n v="3.89"/>
    <n v="137.13"/>
    <s v="50826399"/>
    <s v="Planejamento Operaci"/>
    <s v="Planejamento Operaci"/>
    <s v="Operacional"/>
    <m/>
    <d v="2025-08-05T00:00:00"/>
    <x v="4"/>
    <x v="0"/>
    <x v="5"/>
  </r>
  <r>
    <s v="KBM9G47"/>
    <s v="60645800105124258"/>
    <s v="05/08/2025 07:24:32"/>
    <s v="49831"/>
    <s v="JOVELI DE SA"/>
    <x v="18"/>
    <s v="Caminhão"/>
    <s v="CAMINHAO BASCULANTE"/>
    <s v="MERCEDES-BENZ"/>
    <s v="41875311"/>
    <s v="POSTO SABOR DA TERRA"/>
    <s v="INDIARA"/>
    <s v="GO"/>
    <s v="DIESEL COMUM"/>
    <n v="0"/>
    <n v="0"/>
    <s v=" Km/L"/>
    <n v="0"/>
    <n v="138.83000000000001"/>
    <n v="5.89"/>
    <n v="817.74"/>
    <s v="50826594"/>
    <s v="EXT - TECPAV"/>
    <s v="Planejamento Operaci"/>
    <s v="TECPAV"/>
    <m/>
    <d v="2025-08-05T00:00:00"/>
    <x v="4"/>
    <x v="0"/>
    <x v="6"/>
  </r>
  <r>
    <s v="SDJ8D65"/>
    <s v="60645800105555897"/>
    <s v="05/08/2025 07:50:08"/>
    <s v="04126"/>
    <s v="LEONARDO ARAUJO LAPERCHE "/>
    <x v="22"/>
    <s v="Caminhonete"/>
    <s v="RAMPAGE"/>
    <s v="RAM"/>
    <s v="31860311"/>
    <s v="POSTO CAPIM DOURADO"/>
    <s v="GOIANIA"/>
    <s v="GO"/>
    <s v="GASOLINA COMUM"/>
    <n v="878"/>
    <n v="19.57"/>
    <s v=" Km/L"/>
    <n v="22333"/>
    <n v="44.86"/>
    <n v="6.49"/>
    <n v="291.14"/>
    <s v="202339"/>
    <s v="Planejamento Operaci"/>
    <s v="Planejamento Operaci"/>
    <s v="Operacional"/>
    <m/>
    <d v="2025-08-05T00:00:00"/>
    <x v="4"/>
    <x v="0"/>
    <x v="8"/>
  </r>
  <r>
    <s v="NKD1J82"/>
    <s v="60645800105124230"/>
    <s v="05/08/2025 07:53:09"/>
    <s v="08141"/>
    <s v="KAIQUE BRITO MOREIRA"/>
    <x v="19"/>
    <s v="Caminhão"/>
    <s v="CAMINHAO PRANCHA"/>
    <s v="FORD"/>
    <s v="81870100"/>
    <s v="POSTO MILLENIUM DIMAG"/>
    <s v="APARECIDA DE GOIANIA"/>
    <s v="GO"/>
    <s v="DIESEL COMUM"/>
    <n v="0"/>
    <n v="0"/>
    <s v=" Km/L"/>
    <n v="0"/>
    <n v="150"/>
    <n v="5.44"/>
    <n v="816"/>
    <s v="33180"/>
    <s v="EXT - SAO PEDRO"/>
    <s v="Planejamento Operaci"/>
    <s v="SAO PEDRO"/>
    <m/>
    <d v="2025-08-05T00:00:00"/>
    <x v="4"/>
    <x v="0"/>
    <x v="7"/>
  </r>
  <r>
    <s v="TFI3B19"/>
    <s v="60645800105124300"/>
    <s v="05/08/2025 08:36:39"/>
    <s v="09697"/>
    <s v="HUILDSON ROSA BARBOSA"/>
    <x v="4"/>
    <s v="Automóvel"/>
    <s v="ARGO"/>
    <s v="FIAT"/>
    <s v="46209914"/>
    <s v="DECIO RIO VERDE"/>
    <s v="RIO VERDE"/>
    <s v="GO"/>
    <s v="ETANOL COMUM"/>
    <n v="288"/>
    <n v="9.82"/>
    <s v=" Km/L"/>
    <n v="10334"/>
    <n v="29.34"/>
    <n v="4.29"/>
    <n v="125.87"/>
    <s v="202508050835"/>
    <s v="Planejamento Operaci"/>
    <s v="Planejamento Operaci"/>
    <s v="Operacional"/>
    <m/>
    <d v="2025-08-05T00:00:00"/>
    <x v="4"/>
    <x v="0"/>
    <x v="0"/>
  </r>
  <r>
    <s v="TFP3B22"/>
    <s v="60645800105143720"/>
    <s v="05/08/2025 09:51:12"/>
    <s v="02769"/>
    <s v="ANDRE LUIS PAULINO"/>
    <x v="6"/>
    <s v="Automóvel"/>
    <s v="ARGO"/>
    <s v="FIAT"/>
    <s v="41875311"/>
    <s v="POSTO SABOR DA TERRA"/>
    <s v="INDIARA"/>
    <s v="GO"/>
    <s v="ETANOL COMUM"/>
    <n v="407"/>
    <n v="10.71"/>
    <s v=" Km/L"/>
    <n v="28139"/>
    <n v="38"/>
    <n v="3.99"/>
    <n v="151.62"/>
    <s v="50835426"/>
    <s v="Planejamento Operaci"/>
    <s v="Planejamento Operaci"/>
    <s v="Operacional"/>
    <m/>
    <d v="2025-08-05T00:00:00"/>
    <x v="4"/>
    <x v="0"/>
    <x v="4"/>
  </r>
  <r>
    <s v="TFW2H32"/>
    <s v="60645800105143835"/>
    <s v="05/08/2025 10:56:57"/>
    <s v="99638"/>
    <s v="LAFAIETE DE SOUZA SANTOS"/>
    <x v="10"/>
    <s v="Automóvel"/>
    <s v="ARGO"/>
    <s v="FIAT"/>
    <s v="87183400"/>
    <s v="MARAJO GUAPO"/>
    <s v="GUAPO"/>
    <s v="GO"/>
    <s v="ETANOL COMUM"/>
    <n v="362"/>
    <n v="8.9600000000000009"/>
    <s v=" Km/L"/>
    <n v="16613"/>
    <n v="40.42"/>
    <n v="3.89"/>
    <n v="157.22999999999999"/>
    <s v="0"/>
    <s v="Planejamento Operaci"/>
    <s v="Planejamento Operaci"/>
    <s v="Operacional"/>
    <m/>
    <d v="2025-08-05T00:00:00"/>
    <x v="4"/>
    <x v="0"/>
    <x v="3"/>
  </r>
  <r>
    <s v="TFX7J72"/>
    <s v="60645800105124274"/>
    <s v="05/08/2025 12:47:43"/>
    <s v="03126"/>
    <s v="PEDRO PAULO SILVA SANTOS"/>
    <x v="11"/>
    <s v="Automóvel"/>
    <s v="ARGO"/>
    <s v="FIAT"/>
    <s v="46286315"/>
    <s v="POSTO CENTRAL"/>
    <s v="BOM JESUS"/>
    <s v="GO"/>
    <s v="ETANOL COMUM"/>
    <n v="320"/>
    <n v="9.33"/>
    <s v=" Km/L"/>
    <n v="18527"/>
    <n v="34.31"/>
    <n v="4.4610000000000003"/>
    <n v="153.04"/>
    <s v="0"/>
    <s v="Planejamento Operaci"/>
    <s v="Planejamento Operaci"/>
    <s v="Operacional"/>
    <m/>
    <d v="2025-08-05T00:00:00"/>
    <x v="4"/>
    <x v="0"/>
    <x v="4"/>
  </r>
  <r>
    <s v="TFS3C72"/>
    <s v="60645800105143738"/>
    <s v="05/08/2025 12:53:23"/>
    <s v="00271"/>
    <s v="HEDER OLIVEIRA SANTANA"/>
    <x v="9"/>
    <s v="Automóvel"/>
    <s v="ARGO"/>
    <s v="FIAT"/>
    <s v="41875311"/>
    <s v="POSTO SABOR DA TERRA"/>
    <s v="INDIARA"/>
    <s v="GO"/>
    <s v="ETANOL COMUM"/>
    <n v="313"/>
    <n v="8.52"/>
    <s v=" Km/L"/>
    <n v="21527"/>
    <n v="36.729999999999997"/>
    <n v="3.99"/>
    <n v="146.57"/>
    <s v="50846359"/>
    <s v="Planejamento Operaci"/>
    <s v="Planejamento Operaci"/>
    <s v="Operacional"/>
    <m/>
    <d v="2025-08-05T00:00:00"/>
    <x v="4"/>
    <x v="0"/>
    <x v="4"/>
  </r>
  <r>
    <s v="TFR8B59"/>
    <s v="60645800105143681"/>
    <s v="05/08/2025 13:38:25"/>
    <s v="92635"/>
    <s v="ADENILDO BARBOSA DUTRA"/>
    <x v="8"/>
    <s v="Automóvel"/>
    <s v="ARGO"/>
    <s v="FIAT"/>
    <s v="69407600"/>
    <s v="POSTO ABASTECE TAMAN"/>
    <s v="GOIANIA"/>
    <s v="GO"/>
    <s v="ETANOL COMUM"/>
    <n v="304"/>
    <n v="7.47"/>
    <s v=" Km/L"/>
    <n v="5984"/>
    <n v="40.71"/>
    <n v="4.6399999999999997"/>
    <n v="188.89"/>
    <s v="74959"/>
    <s v="Planejamento Operaci"/>
    <s v="Planejamento Operaci"/>
    <s v="Operacional"/>
    <m/>
    <d v="2025-08-05T00:00:00"/>
    <x v="4"/>
    <x v="0"/>
    <x v="5"/>
  </r>
  <r>
    <s v="HKI4B92"/>
    <s v="60645800105124177"/>
    <s v="05/08/2025 13:55:43"/>
    <s v="99128"/>
    <s v="LEANDRO FERREIRA DE JESUS"/>
    <x v="19"/>
    <s v="Caminhão"/>
    <s v="CAMINHAO BASCULANTE"/>
    <s v="VOLKSWAGEN"/>
    <s v="07674909"/>
    <s v="AUTO POSTO INDIARA"/>
    <s v="INDIARA"/>
    <s v="GO"/>
    <s v="DIESEL S-10"/>
    <n v="0"/>
    <n v="0"/>
    <s v=" Km/L"/>
    <n v="0"/>
    <n v="127.33"/>
    <n v="6.19"/>
    <n v="788.18"/>
    <s v="7152"/>
    <s v="EXT - SAO PEDRO"/>
    <s v="Planejamento Operaci"/>
    <s v="SAO PEDRO"/>
    <m/>
    <d v="2025-08-05T00:00:00"/>
    <x v="4"/>
    <x v="0"/>
    <x v="7"/>
  </r>
  <r>
    <s v="TFE6B22"/>
    <s v="60645800105143762"/>
    <s v="05/08/2025 15:13:39"/>
    <s v="03608"/>
    <s v="WEIDER DA SILVA RODRIGUES"/>
    <x v="1"/>
    <s v="Automóvel"/>
    <s v="ARGO"/>
    <s v="FIAT"/>
    <s v="64170105"/>
    <s v="POSTOS DUME"/>
    <s v="APARECIDA DE GOIANIA"/>
    <s v="GO"/>
    <s v="ETANOL COMUM"/>
    <n v="299"/>
    <n v="8.5399999999999991"/>
    <s v=" Km/L"/>
    <n v="6575"/>
    <n v="37.36"/>
    <n v="4.5910000000000002"/>
    <n v="171.51"/>
    <s v="12"/>
    <s v="Planejamento Operaci"/>
    <s v="Planejamento Operaci"/>
    <s v="Operacional"/>
    <m/>
    <d v="2025-08-05T00:00:00"/>
    <x v="4"/>
    <x v="0"/>
    <x v="1"/>
  </r>
  <r>
    <s v="TFN0D12"/>
    <s v="60645800105143746"/>
    <s v="05/08/2025 18:03:04"/>
    <s v="00390"/>
    <s v="SILVINO JOSE DE BRITO"/>
    <x v="5"/>
    <s v="Automóvel"/>
    <s v="ARGO"/>
    <s v="FIAT"/>
    <s v="36603412"/>
    <s v="POSTO DO RATINHO"/>
    <s v="GOIANIA"/>
    <s v="GO"/>
    <s v="ETANOL COMUM"/>
    <n v="527"/>
    <n v="12.66"/>
    <s v=" Km/L"/>
    <n v="7102"/>
    <n v="11.33"/>
    <n v="5.04"/>
    <n v="57.1"/>
    <s v="1"/>
    <s v="Planejamento Operaci"/>
    <s v="Planejamento Operaci"/>
    <s v="Operacional"/>
    <m/>
    <d v="2025-08-05T00:00:00"/>
    <x v="4"/>
    <x v="0"/>
    <x v="3"/>
  </r>
  <r>
    <s v="TFY2H52"/>
    <s v="60645800105143790"/>
    <s v="05/08/2025 18:32:05"/>
    <s v="49396"/>
    <s v="JOAO JOSE MULATINHO DE MEDEIROS CORREIA"/>
    <x v="13"/>
    <s v="Automóvel"/>
    <s v="ARGO"/>
    <s v="FIAT"/>
    <s v="36603412"/>
    <s v="POSTO DO RATINHO"/>
    <s v="GOIANIA"/>
    <s v="GO"/>
    <s v="ETANOL COMUM"/>
    <n v="252"/>
    <n v="10.21897810218978"/>
    <s v=" Km/L"/>
    <n v="7354"/>
    <n v="24.66"/>
    <n v="5.04"/>
    <n v="124.29"/>
    <s v="1"/>
    <s v="Planejamento Operaci"/>
    <s v="Planejamento Operaci"/>
    <s v="Operacional"/>
    <m/>
    <d v="2025-08-05T00:00:00"/>
    <x v="4"/>
    <x v="0"/>
    <x v="3"/>
  </r>
  <r>
    <s v="TFW2H32"/>
    <s v="60645800105143835"/>
    <s v="05/08/2025 19:24:26"/>
    <s v="99638"/>
    <s v="LAFAIETE DE SOUZA SANTOS"/>
    <x v="10"/>
    <s v="Automóvel"/>
    <s v="ARGO"/>
    <s v="FIAT"/>
    <s v="36698902"/>
    <s v="POSTO AZET"/>
    <s v="ANAPOLIS"/>
    <s v="GO"/>
    <s v="ETANOL COMUM"/>
    <n v="443"/>
    <n v="16.114950891233178"/>
    <s v=" Km/L"/>
    <n v="7797"/>
    <n v="27.49"/>
    <n v="4.1909999999999998"/>
    <n v="115.22"/>
    <s v="414401"/>
    <s v="Planejamento Operaci"/>
    <s v="Planejamento Operaci"/>
    <s v="Operacional"/>
    <m/>
    <d v="2025-08-05T00:00:00"/>
    <x v="4"/>
    <x v="0"/>
    <x v="3"/>
  </r>
  <r>
    <s v="TFF5D72"/>
    <s v="60645800105143780"/>
    <s v="06/08/2025 05:12:19"/>
    <s v="26270"/>
    <s v="CRISTIANO TORRES WARDIL"/>
    <x v="2"/>
    <s v="Automóvel"/>
    <s v="ARGO"/>
    <s v="FIAT"/>
    <s v="53081700"/>
    <s v="POSTO Z   Z SANTA MA"/>
    <s v="GUAPO"/>
    <s v="GO"/>
    <s v="ETANOL COMUM"/>
    <n v="322"/>
    <n v="11.157311157311158"/>
    <s v=" Km/L"/>
    <n v="8119"/>
    <n v="28.86"/>
    <n v="3.95"/>
    <n v="113.99"/>
    <s v="0"/>
    <s v="Planejamento Operaci"/>
    <s v="Planejamento Operaci"/>
    <s v="Operacional"/>
    <m/>
    <d v="2025-08-06T00:00:00"/>
    <x v="4"/>
    <x v="0"/>
    <x v="0"/>
  </r>
  <r>
    <s v="TFP3B22"/>
    <s v="60645800105143720"/>
    <s v="06/08/2025 05:22:14"/>
    <s v="02769"/>
    <s v="ANDRE LUIS PAULINO"/>
    <x v="6"/>
    <s v="Automóvel"/>
    <s v="ARGO"/>
    <s v="FIAT"/>
    <s v="13335016"/>
    <s v="POSTO TREVO"/>
    <s v="RIO VERDE"/>
    <s v="GO"/>
    <s v="ETANOL COMUM"/>
    <n v="346"/>
    <n v="9.4742606790799559"/>
    <s v=" Km/L"/>
    <n v="8465"/>
    <n v="36.520000000000003"/>
    <n v="4.4909999999999997"/>
    <n v="164"/>
    <s v="60819283"/>
    <s v="Planejamento Operaci"/>
    <s v="Planejamento Operaci"/>
    <s v="Operacional"/>
    <m/>
    <d v="2025-08-06T00:00:00"/>
    <x v="4"/>
    <x v="0"/>
    <x v="4"/>
  </r>
  <r>
    <s v="TFI3B19"/>
    <s v="60645800105124300"/>
    <s v="06/08/2025 05:54:28"/>
    <s v="09697"/>
    <s v="HUILDSON ROSA BARBOSA"/>
    <x v="4"/>
    <s v="Automóvel"/>
    <s v="ARGO"/>
    <s v="FIAT"/>
    <s v="46209914"/>
    <s v="DECIO RIO VERDE"/>
    <s v="RIO VERDE"/>
    <s v="GO"/>
    <s v="ETANOL COMUM"/>
    <n v="241"/>
    <n v="8.9259259259259256"/>
    <s v=" Km/L"/>
    <n v="8706"/>
    <n v="27"/>
    <n v="4.29"/>
    <n v="115.83"/>
    <s v="202508060553"/>
    <s v="Planejamento Operaci"/>
    <s v="Planejamento Operaci"/>
    <s v="Operacional"/>
    <m/>
    <d v="2025-08-06T00:00:00"/>
    <x v="4"/>
    <x v="0"/>
    <x v="0"/>
  </r>
  <r>
    <s v="TGL4J09"/>
    <s v="60645800105143360"/>
    <s v="06/08/2025 06:48:22"/>
    <s v="40379"/>
    <s v="JESTER LUCAS GOUVEIA SANTOS"/>
    <x v="17"/>
    <s v="Automóvel"/>
    <s v="ARGO"/>
    <s v="FIAT"/>
    <s v="36603412"/>
    <s v="POSTO DO RATINHO"/>
    <s v="GOIANIA"/>
    <s v="GO"/>
    <s v="ETANOL COMUM"/>
    <n v="234"/>
    <n v="6.5878378378378368"/>
    <s v=" Km/L"/>
    <n v="8940"/>
    <n v="35.520000000000003"/>
    <n v="4.6399999999999997"/>
    <n v="164.81"/>
    <s v="1"/>
    <s v="Planejamento Operaci"/>
    <s v="Planejamento Operaci"/>
    <s v="Operacional"/>
    <m/>
    <d v="2025-08-06T00:00:00"/>
    <x v="4"/>
    <x v="0"/>
    <x v="1"/>
  </r>
  <r>
    <s v="TFF6I82"/>
    <s v="60645800105143800"/>
    <s v="06/08/2025 07:02:33"/>
    <s v="17385"/>
    <s v="VICTOR DE SOUZA"/>
    <x v="3"/>
    <s v="Automóvel"/>
    <s v="ARGO"/>
    <s v="FIAT"/>
    <s v="87183400"/>
    <s v="MARAJO GUAPO"/>
    <s v="GUAPO"/>
    <s v="GO"/>
    <s v="ETANOL COMUM"/>
    <n v="315"/>
    <n v="7.9"/>
    <s v=" Km/L"/>
    <n v="7491"/>
    <n v="39.869999999999997"/>
    <n v="3.891"/>
    <n v="155.13"/>
    <s v="1"/>
    <s v="Planejamento Operaci"/>
    <s v="Planejamento Operaci"/>
    <s v="Operacional"/>
    <m/>
    <d v="2025-08-06T00:00:00"/>
    <x v="4"/>
    <x v="0"/>
    <x v="2"/>
  </r>
  <r>
    <s v="SDJ8D65"/>
    <s v="60645800105555897"/>
    <s v="06/08/2025 08:56:52"/>
    <s v="04126"/>
    <s v="LEONARDO ARAUJO LAPERCHE "/>
    <x v="22"/>
    <s v="Caminhonete"/>
    <s v="RAMPAGE"/>
    <s v="RAM"/>
    <s v="13335016"/>
    <s v="POSTO TREVO"/>
    <s v="RIO VERDE"/>
    <s v="GO"/>
    <s v="GASOLINA COMUM"/>
    <n v="338"/>
    <n v="7.62"/>
    <s v=" Km/L"/>
    <n v="22671"/>
    <n v="44.34"/>
    <n v="6.4909999999999997"/>
    <n v="287.81"/>
    <s v="60832157"/>
    <s v="Planejamento Operaci"/>
    <s v="Planejamento Operaci"/>
    <s v="Operacional"/>
    <m/>
    <d v="2025-08-06T00:00:00"/>
    <x v="4"/>
    <x v="0"/>
    <x v="8"/>
  </r>
  <r>
    <s v="TFA5I89"/>
    <s v="60645800105124282"/>
    <s v="06/08/2025 12:36:00"/>
    <s v="71805"/>
    <s v="MURILO SOUZA BERNARDES"/>
    <x v="21"/>
    <s v="Automóvel"/>
    <s v="ARGO"/>
    <s v="FIAT"/>
    <s v="46209914"/>
    <s v="DECIO RIO VERDE"/>
    <s v="RIO VERDE"/>
    <s v="GO"/>
    <s v="ETANOL COMUM"/>
    <n v="293"/>
    <n v="9.77"/>
    <s v=" Km/L"/>
    <n v="5153"/>
    <n v="29.99"/>
    <n v="4.29"/>
    <n v="128.66"/>
    <s v="202508061235"/>
    <s v="Planejamento Operaci"/>
    <s v="Planejamento Operaci"/>
    <s v="Operacional"/>
    <m/>
    <d v="2025-08-06T00:00:00"/>
    <x v="4"/>
    <x v="0"/>
    <x v="2"/>
  </r>
  <r>
    <s v="HKI4B92"/>
    <s v="60645800105124177"/>
    <s v="06/08/2025 14:49:03"/>
    <s v="43356"/>
    <s v="JOSE ALECRIM DA SILVA"/>
    <x v="19"/>
    <s v="Caminhão"/>
    <s v="CAMINHAO BASCULANTE"/>
    <s v="VOLKSWAGEN"/>
    <s v="87183400"/>
    <s v="MARAJO GUAPO"/>
    <s v="GUAPO"/>
    <s v="GO"/>
    <s v="DIESEL COMUM"/>
    <n v="0"/>
    <n v="0"/>
    <s v=" Km/L"/>
    <n v="0"/>
    <n v="210.56"/>
    <n v="6.09"/>
    <n v="1282.31"/>
    <s v="0"/>
    <s v="EXT - SAO PEDRO"/>
    <s v="Planejamento Operaci"/>
    <s v="SAO PEDRO"/>
    <m/>
    <d v="2025-08-06T00:00:00"/>
    <x v="4"/>
    <x v="0"/>
    <x v="7"/>
  </r>
  <r>
    <s v="TFF6I82"/>
    <s v="60645800105143800"/>
    <s v="06/08/2025 16:55:35"/>
    <s v="17385"/>
    <s v="VICTOR DE SOUZA"/>
    <x v="3"/>
    <s v="Automóvel"/>
    <s v="ARGO"/>
    <s v="FIAT"/>
    <s v="46209914"/>
    <s v="DECIO RIO VERDE"/>
    <s v="RIO VERDE"/>
    <s v="GO"/>
    <s v="ETANOL COMUM"/>
    <n v="229"/>
    <n v="9.1999999999999993"/>
    <s v=" Km/L"/>
    <n v="7720"/>
    <n v="24.9"/>
    <n v="4.29"/>
    <n v="106.82"/>
    <s v="202508061655"/>
    <s v="Planejamento Operaci"/>
    <s v="Planejamento Operaci"/>
    <s v="Operacional"/>
    <m/>
    <d v="2025-08-06T00:00:00"/>
    <x v="4"/>
    <x v="0"/>
    <x v="2"/>
  </r>
  <r>
    <s v="TFW2H32"/>
    <s v="60645800105143835"/>
    <s v="06/08/2025 18:31:15"/>
    <s v="99638"/>
    <s v="LAFAIETE DE SOUZA SANTOS"/>
    <x v="10"/>
    <s v="Automóvel"/>
    <s v="ARGO"/>
    <s v="FIAT"/>
    <s v="41891812"/>
    <s v="UBRASPETRO COM DE DERIVADOS DE"/>
    <s v="GOIANIA"/>
    <s v="GO"/>
    <s v="ETANOL COMUM"/>
    <n v="337"/>
    <n v="10.35"/>
    <s v=" Km/L"/>
    <n v="17237"/>
    <n v="32.549999999999997"/>
    <n v="4.9409999999999998"/>
    <n v="160.84"/>
    <s v="1"/>
    <s v="Planejamento Operaci"/>
    <s v="Planejamento Operaci"/>
    <s v="Operacional"/>
    <m/>
    <d v="2025-08-06T00:00:00"/>
    <x v="4"/>
    <x v="0"/>
    <x v="3"/>
  </r>
  <r>
    <s v="TFF6I82"/>
    <s v="60645800105143800"/>
    <s v="06/08/2025 18:59:02"/>
    <s v="17385"/>
    <s v="VICTOR DE SOUZA"/>
    <x v="3"/>
    <s v="Automóvel"/>
    <s v="ARGO"/>
    <s v="FIAT"/>
    <s v="87183400"/>
    <s v="MARAJO GUAPO"/>
    <s v="GUAPO"/>
    <s v="GO"/>
    <s v="ETANOL COMUM"/>
    <n v="185"/>
    <n v="7.91"/>
    <s v=" Km/L"/>
    <n v="7905"/>
    <n v="23.39"/>
    <n v="3.8820000000000001"/>
    <n v="90.79"/>
    <s v="0"/>
    <s v="Planejamento Operaci"/>
    <s v="Planejamento Operaci"/>
    <s v="Operacional"/>
    <m/>
    <d v="2025-08-06T00:00:00"/>
    <x v="4"/>
    <x v="0"/>
    <x v="2"/>
  </r>
  <r>
    <s v="TER1105"/>
    <s v="60645800105124220"/>
    <s v="07/08/2025 07:35:38"/>
    <s v="01795"/>
    <s v="TIAGO BARBOSA DE ASSIS"/>
    <x v="18"/>
    <s v="TRATOR"/>
    <s v="TRATOR DE PNEUS"/>
    <s v="CATERPILLAR"/>
    <s v="41875311"/>
    <s v="POSTO SABOR DA TERRA"/>
    <s v="INDIARA"/>
    <s v="GO"/>
    <s v="DIESEL COMUM"/>
    <n v="0"/>
    <n v="0"/>
    <s v=" Km/L"/>
    <n v="0"/>
    <n v="64.900000000000006"/>
    <n v="5.89"/>
    <n v="382.27"/>
    <s v="70827290"/>
    <s v="EXT - TECPAV"/>
    <s v="Planejamento Operaci"/>
    <s v="TECPAV"/>
    <m/>
    <d v="2025-08-07T00:00:00"/>
    <x v="4"/>
    <x v="0"/>
    <x v="6"/>
  </r>
  <r>
    <s v="GVQ8G76"/>
    <s v="60645800105124201"/>
    <s v="07/08/2025 07:41:15"/>
    <s v="01795"/>
    <s v="TIAGO BARBOSA DE ASSIS"/>
    <x v="18"/>
    <s v="Caminhão"/>
    <s v="CAMINHAO CARROCERIA"/>
    <s v="OUTROS"/>
    <s v="41875311"/>
    <s v="POSTO SABOR DA TERRA"/>
    <s v="INDIARA"/>
    <s v="GO"/>
    <s v="DIESEL COMUM"/>
    <n v="0"/>
    <n v="0"/>
    <s v=" Km/L"/>
    <n v="0"/>
    <n v="112.13"/>
    <n v="5.89"/>
    <n v="660.45"/>
    <s v="70827590"/>
    <s v="EXT - TECPAV"/>
    <s v="Planejamento Operaci"/>
    <s v="TECPAV"/>
    <m/>
    <d v="2025-08-07T00:00:00"/>
    <x v="4"/>
    <x v="0"/>
    <x v="6"/>
  </r>
  <r>
    <s v="IMP0002"/>
    <s v="60645800105124193"/>
    <s v="07/08/2025 07:42:30"/>
    <s v="01795"/>
    <s v="TIAGO BARBOSA DE ASSIS"/>
    <x v="18"/>
    <s v="EQUIPAMENTOS"/>
    <s v="IMPLEMENTOS"/>
    <s v="OUTROS"/>
    <s v="41875311"/>
    <s v="POSTO SABOR DA TERRA"/>
    <s v="INDIARA"/>
    <s v="GO"/>
    <s v="GASOLINA COMUM"/>
    <n v="0"/>
    <n v="0"/>
    <s v=" Km/L"/>
    <n v="0"/>
    <n v="20"/>
    <n v="6.19"/>
    <n v="123.8"/>
    <s v="70827698"/>
    <s v="EXT - TECPAV"/>
    <s v="Planejamento Operaci"/>
    <s v="TECPAV"/>
    <m/>
    <d v="2025-08-07T00:00:00"/>
    <x v="4"/>
    <x v="0"/>
    <x v="6"/>
  </r>
  <r>
    <s v="TFX7J72"/>
    <s v="60645800105124274"/>
    <s v="07/08/2025 08:42:43"/>
    <s v="03126"/>
    <s v="PEDRO PAULO SILVA SANTOS"/>
    <x v="11"/>
    <s v="Automóvel"/>
    <s v="ARGO"/>
    <s v="FIAT"/>
    <s v="69494411"/>
    <s v="REDE MARAJO RIO VERD"/>
    <s v="RIO VERDE"/>
    <s v="GO"/>
    <s v="ETANOL COMUM"/>
    <n v="236"/>
    <n v="8.4"/>
    <s v=" Km/L"/>
    <n v="18763"/>
    <n v="28.08"/>
    <n v="4.4909999999999997"/>
    <n v="126.12"/>
    <s v="3126521193"/>
    <s v="Planejamento Operaci"/>
    <s v="Planejamento Operaci"/>
    <s v="Operacional"/>
    <m/>
    <d v="2025-08-07T00:00:00"/>
    <x v="4"/>
    <x v="0"/>
    <x v="4"/>
  </r>
  <r>
    <s v="TBE3B78"/>
    <s v="60645800105124169"/>
    <s v="07/08/2025 09:23:01"/>
    <s v="99128"/>
    <s v="LEANDRO FERREIRA DE JESUS"/>
    <x v="19"/>
    <s v="Caminhão"/>
    <s v="CAMINHAO CARROCERIA"/>
    <s v="OUTROS"/>
    <s v="87183400"/>
    <s v="MARAJO GUAPO"/>
    <s v="GUAPO"/>
    <s v="GO"/>
    <s v="DIESEL S-10"/>
    <n v="0"/>
    <n v="0"/>
    <s v=" Km/L"/>
    <n v="0"/>
    <n v="89.05"/>
    <n v="6.09"/>
    <n v="542.30999999999995"/>
    <s v="0"/>
    <s v="EXT - SAO PEDRO"/>
    <s v="Planejamento Operaci"/>
    <s v="SAO PEDRO"/>
    <m/>
    <d v="2025-08-07T00:00:00"/>
    <x v="4"/>
    <x v="0"/>
    <x v="7"/>
  </r>
  <r>
    <s v="TBE3B78"/>
    <m/>
    <s v="07/08/2025 09:23:01"/>
    <m/>
    <m/>
    <x v="20"/>
    <m/>
    <m/>
    <m/>
    <m/>
    <s v="MARAJO GUAPO"/>
    <m/>
    <m/>
    <s v="ARLA-32"/>
    <n v="0"/>
    <n v="0"/>
    <s v=" Km/L"/>
    <n v="0"/>
    <n v="17.28"/>
    <m/>
    <n v="68.95"/>
    <m/>
    <s v="EXT - SAO PEDRO"/>
    <s v="Planejamento Operaci"/>
    <s v="SAO PEDRO"/>
    <m/>
    <d v="2025-08-07T00:00:00"/>
    <x v="4"/>
    <x v="0"/>
    <x v="7"/>
  </r>
  <r>
    <s v="IMP0001"/>
    <s v="60645800105124150"/>
    <s v="07/08/2025 09:25:11"/>
    <s v="99128"/>
    <s v="LEANDRO FERREIRA DE JESUS"/>
    <x v="19"/>
    <s v="EQUIPAMENTOS"/>
    <s v="IMPLEMENTOS"/>
    <s v="OUTROS"/>
    <s v="87183400"/>
    <s v="MARAJO GUAPO"/>
    <s v="GUAPO"/>
    <s v="GO"/>
    <s v="GASOLINA COMUM"/>
    <n v="0"/>
    <n v="0"/>
    <s v=" Km/L"/>
    <n v="0"/>
    <n v="20"/>
    <n v="5.99"/>
    <n v="119.8"/>
    <s v="0"/>
    <s v="EXT - SAO PEDRO"/>
    <s v="Planejamento Operaci"/>
    <s v="SAO PEDRO"/>
    <m/>
    <d v="2025-08-07T00:00:00"/>
    <x v="4"/>
    <x v="0"/>
    <x v="7"/>
  </r>
  <r>
    <s v="TER8163"/>
    <s v="60645800105124210"/>
    <s v="07/08/2025 09:56:23"/>
    <s v="02114"/>
    <s v="GILBERTO CORDEIRO DE JESUS"/>
    <x v="18"/>
    <s v="TRATOR"/>
    <s v="TRATOR DE PNEUS"/>
    <s v="CATERPILLAR"/>
    <s v="41875311"/>
    <s v="POSTO SABOR DA TERRA"/>
    <s v="INDIARA"/>
    <s v="GO"/>
    <s v="DIESEL COMUM"/>
    <n v="0"/>
    <n v="0"/>
    <s v=" Km/L"/>
    <n v="0"/>
    <n v="44.08"/>
    <n v="5.891"/>
    <n v="259.67"/>
    <s v="70835722"/>
    <s v="EXT - TECPAV"/>
    <s v="Planejamento Operaci"/>
    <s v="TECPAV"/>
    <m/>
    <d v="2025-08-07T00:00:00"/>
    <x v="4"/>
    <x v="0"/>
    <x v="6"/>
  </r>
  <r>
    <s v="TFS3C72"/>
    <s v="60645800105143738"/>
    <s v="07/08/2025 10:36:46"/>
    <s v="00271"/>
    <s v="HEDER OLIVEIRA SANTANA"/>
    <x v="9"/>
    <s v="Automóvel"/>
    <s v="ARGO"/>
    <s v="FIAT"/>
    <s v="53081700"/>
    <s v="POSTO Z   Z SANTA MA"/>
    <s v="GUAPO"/>
    <s v="GO"/>
    <s v="ETANOL COMUM"/>
    <n v="394"/>
    <n v="10.51"/>
    <s v=" Km/L"/>
    <n v="21921"/>
    <n v="37.479999999999997"/>
    <n v="3.95"/>
    <n v="148.04"/>
    <s v="0"/>
    <s v="Planejamento Operaci"/>
    <s v="Planejamento Operaci"/>
    <s v="Operacional"/>
    <m/>
    <d v="2025-08-07T00:00:00"/>
    <x v="4"/>
    <x v="0"/>
    <x v="4"/>
  </r>
  <r>
    <s v="TFW2H32"/>
    <s v="60645800105143835"/>
    <s v="07/08/2025 12:37:00"/>
    <s v="99638"/>
    <s v="LAFAIETE DE SOUZA SANTOS"/>
    <x v="10"/>
    <s v="Automóvel"/>
    <s v="ARGO"/>
    <s v="FIAT"/>
    <s v="46209914"/>
    <s v="DECIO RIO VERDE"/>
    <s v="RIO VERDE"/>
    <s v="GO"/>
    <s v="ETANOL COMUM"/>
    <n v="372"/>
    <n v="9.9600000000000009"/>
    <s v=" Km/L"/>
    <n v="17609"/>
    <n v="37.35"/>
    <n v="4.29"/>
    <n v="160.22999999999999"/>
    <s v="202508071236"/>
    <s v="Planejamento Operaci"/>
    <s v="Planejamento Operaci"/>
    <s v="Operacional"/>
    <m/>
    <d v="2025-08-07T00:00:00"/>
    <x v="4"/>
    <x v="0"/>
    <x v="3"/>
  </r>
  <r>
    <s v="TFP3B22"/>
    <s v="60645800105143720"/>
    <s v="07/08/2025 14:04:16"/>
    <s v="02769"/>
    <s v="ANDRE LUIS PAULINO"/>
    <x v="6"/>
    <s v="Automóvel"/>
    <s v="ARGO"/>
    <s v="FIAT"/>
    <s v="46286315"/>
    <s v="POSTO CENTRAL"/>
    <s v="BOM JESUS"/>
    <s v="GO"/>
    <s v="ETANOL COMUM"/>
    <n v="477"/>
    <n v="11.69"/>
    <s v=" Km/L"/>
    <n v="28992"/>
    <n v="40.81"/>
    <n v="4.46"/>
    <n v="182.02"/>
    <s v="0"/>
    <s v="Planejamento Operaci"/>
    <s v="Planejamento Operaci"/>
    <s v="Operacional"/>
    <m/>
    <d v="2025-08-07T00:00:00"/>
    <x v="4"/>
    <x v="0"/>
    <x v="4"/>
  </r>
  <r>
    <s v="TER1105"/>
    <s v="60645800105124220"/>
    <s v="08/08/2025 07:23:31"/>
    <s v="01795"/>
    <s v="TIAGO BARBOSA DE ASSIS"/>
    <x v="18"/>
    <s v="TRATOR"/>
    <s v="TRATOR DE PNEUS"/>
    <s v="CATERPILLAR"/>
    <s v="41875311"/>
    <s v="POSTO SABOR DA TERRA"/>
    <s v="INDIARA"/>
    <s v="GO"/>
    <s v="DIESEL COMUM"/>
    <n v="0"/>
    <n v="0"/>
    <s v=" Km/L"/>
    <n v="0"/>
    <n v="62.28"/>
    <n v="5.89"/>
    <n v="366.83"/>
    <s v="80826546"/>
    <s v="EXT - TECPAV"/>
    <s v="Planejamento Operaci"/>
    <s v="TECPAV"/>
    <m/>
    <d v="2025-08-08T00:00:00"/>
    <x v="4"/>
    <x v="0"/>
    <x v="6"/>
  </r>
  <r>
    <s v="TFA5I89"/>
    <s v="60645800105124282"/>
    <s v="08/08/2025 07:55:29"/>
    <s v="71805"/>
    <s v="MURILO SOUZA BERNARDES"/>
    <x v="21"/>
    <s v="Automóvel"/>
    <s v="ARGO"/>
    <s v="FIAT"/>
    <s v="36603412"/>
    <s v="POSTO DO RATINHO"/>
    <s v="GOIANIA"/>
    <s v="GO"/>
    <s v="ETANOL COMUM"/>
    <n v="320"/>
    <n v="8.34"/>
    <s v=" Km/L"/>
    <n v="5473"/>
    <n v="38.36"/>
    <n v="4.641"/>
    <n v="178.01"/>
    <s v="1"/>
    <s v="Planejamento Operaci"/>
    <s v="Planejamento Operaci"/>
    <s v="Operacional"/>
    <m/>
    <d v="2025-08-08T00:00:00"/>
    <x v="4"/>
    <x v="0"/>
    <x v="2"/>
  </r>
  <r>
    <s v="TFX7J72"/>
    <s v="60645800105124274"/>
    <s v="08/08/2025 08:10:54"/>
    <s v="03126"/>
    <s v="PEDRO PAULO SILVA SANTOS"/>
    <x v="11"/>
    <s v="Automóvel"/>
    <s v="ARGO"/>
    <s v="FIAT"/>
    <s v="81820912"/>
    <s v="AUTO POSTO KR 06"/>
    <s v="RIO VERDE"/>
    <s v="GO"/>
    <s v="ETANOL COMUM"/>
    <n v="270"/>
    <n v="7.74"/>
    <s v=" Km/L"/>
    <n v="19033"/>
    <n v="34.880000000000003"/>
    <n v="4.29"/>
    <n v="149.63999999999999"/>
    <s v="0"/>
    <s v="Planejamento Operaci"/>
    <s v="Planejamento Operaci"/>
    <s v="Operacional"/>
    <m/>
    <d v="2025-08-08T00:00:00"/>
    <x v="4"/>
    <x v="0"/>
    <x v="4"/>
  </r>
  <r>
    <s v="NKD1J82"/>
    <s v="60645800105124230"/>
    <s v="08/08/2025 09:22:46"/>
    <s v="08141"/>
    <s v="KAIQUE BRITO MOREIRA"/>
    <x v="19"/>
    <s v="Caminhão"/>
    <s v="CAMINHAO PRANCHA"/>
    <s v="FORD"/>
    <s v="87183400"/>
    <s v="MARAJO GUAPO"/>
    <s v="GUAPO"/>
    <s v="GO"/>
    <s v="DIESEL COMUM"/>
    <n v="0"/>
    <n v="0"/>
    <s v=" Km/L"/>
    <n v="0"/>
    <n v="160"/>
    <n v="6.09"/>
    <n v="974.45"/>
    <s v="0"/>
    <s v="EXT - SAO PEDRO"/>
    <s v="Planejamento Operaci"/>
    <s v="SAO PEDRO"/>
    <m/>
    <d v="2025-08-08T00:00:00"/>
    <x v="4"/>
    <x v="0"/>
    <x v="7"/>
  </r>
  <r>
    <s v="TER1119"/>
    <s v="60645800105124185"/>
    <s v="08/08/2025 09:25:13"/>
    <s v="08141"/>
    <s v="KAIQUE BRITO MOREIRA"/>
    <x v="19"/>
    <s v="EQUIPAMENTOS"/>
    <s v="MINICARREGADEIRA"/>
    <s v="BOBCAT"/>
    <s v="87183400"/>
    <s v="MARAJO GUAPO"/>
    <s v="GUAPO"/>
    <s v="GO"/>
    <s v="DIESEL COMUM"/>
    <n v="0"/>
    <n v="0"/>
    <s v=" Km/L"/>
    <n v="0"/>
    <n v="66.709999999999994"/>
    <n v="6.09"/>
    <n v="406.26"/>
    <s v="0"/>
    <s v="EXT - SAO PEDRO"/>
    <s v="Planejamento Operaci"/>
    <s v="SAO PEDRO"/>
    <m/>
    <d v="2025-08-08T00:00:00"/>
    <x v="4"/>
    <x v="0"/>
    <x v="7"/>
  </r>
  <r>
    <s v="TFS3C72"/>
    <s v="60645800105143738"/>
    <s v="08/08/2025 09:56:47"/>
    <s v="00271"/>
    <s v="HEDER OLIVEIRA SANTANA"/>
    <x v="9"/>
    <s v="Automóvel"/>
    <s v="ARGO"/>
    <s v="FIAT"/>
    <s v="41875311"/>
    <s v="POSTO SABOR DA TERRA"/>
    <s v="INDIARA"/>
    <s v="GO"/>
    <s v="ETANOL COMUM"/>
    <n v="368"/>
    <n v="11.71"/>
    <s v=" Km/L"/>
    <n v="22289"/>
    <n v="31.43"/>
    <n v="4.2910000000000004"/>
    <n v="134.86000000000001"/>
    <s v="80835769"/>
    <s v="Planejamento Operaci"/>
    <s v="Planejamento Operaci"/>
    <s v="Operacional"/>
    <m/>
    <d v="2025-08-08T00:00:00"/>
    <x v="4"/>
    <x v="0"/>
    <x v="4"/>
  </r>
  <r>
    <s v="TFF6I82"/>
    <s v="60645800105143800"/>
    <s v="08/08/2025 10:27:50"/>
    <s v="70882"/>
    <s v="EDUARDO DE SOUSA PIMENTEL"/>
    <x v="3"/>
    <s v="Automóvel"/>
    <s v="ARGO"/>
    <s v="FIAT"/>
    <s v="43174706"/>
    <s v="POSTO PELICANO 8"/>
    <s v="GOIANIA"/>
    <s v="GO"/>
    <s v="ETANOL COMUM"/>
    <n v="347"/>
    <n v="9.5299999999999994"/>
    <s v=" Km/L"/>
    <n v="8252"/>
    <n v="36.43"/>
    <n v="4.641"/>
    <n v="169.06"/>
    <s v="80837585"/>
    <s v="Planejamento Operaci"/>
    <s v="Planejamento Operaci"/>
    <s v="Operacional"/>
    <m/>
    <d v="2025-08-08T00:00:00"/>
    <x v="4"/>
    <x v="0"/>
    <x v="2"/>
  </r>
  <r>
    <s v="TFI3B19"/>
    <s v="60645800105124300"/>
    <s v="08/08/2025 14:39:22"/>
    <s v="09697"/>
    <s v="HUILDSON ROSA BARBOSA"/>
    <x v="4"/>
    <s v="Automóvel"/>
    <s v="ARGO"/>
    <s v="FIAT"/>
    <s v="46286315"/>
    <s v="POSTO CENTRAL"/>
    <s v="BOM JESUS"/>
    <s v="GO"/>
    <s v="ETANOL COMUM"/>
    <n v="381"/>
    <n v="10"/>
    <s v=" Km/L"/>
    <n v="11039"/>
    <n v="38.11"/>
    <n v="4.4610000000000003"/>
    <n v="170"/>
    <s v="1"/>
    <s v="Planejamento Operaci"/>
    <s v="Planejamento Operaci"/>
    <s v="Operacional"/>
    <m/>
    <d v="2025-08-08T00:00:00"/>
    <x v="4"/>
    <x v="0"/>
    <x v="0"/>
  </r>
  <r>
    <s v="TFW2H32"/>
    <s v="60645800105143835"/>
    <s v="08/08/2025 14:40:29"/>
    <s v="99638"/>
    <s v="LAFAIETE DE SOUZA SANTOS"/>
    <x v="10"/>
    <s v="Automóvel"/>
    <s v="ARGO"/>
    <s v="FIAT"/>
    <s v="46286315"/>
    <s v="POSTO CENTRAL"/>
    <s v="BOM JESUS"/>
    <s v="GO"/>
    <s v="ETANOL COMUM"/>
    <n v="369"/>
    <n v="11.43"/>
    <s v=" Km/L"/>
    <n v="17978"/>
    <n v="32.29"/>
    <n v="4.4610000000000003"/>
    <n v="144.04"/>
    <s v="1"/>
    <s v="Planejamento Operaci"/>
    <s v="Planejamento Operaci"/>
    <s v="Operacional"/>
    <m/>
    <d v="2025-08-08T00:00:00"/>
    <x v="4"/>
    <x v="0"/>
    <x v="3"/>
  </r>
  <r>
    <s v="TFS3C72"/>
    <s v="60645800105143738"/>
    <s v="08/08/2025 14:42:19"/>
    <s v="00271"/>
    <s v="HEDER OLIVEIRA SANTANA"/>
    <x v="9"/>
    <s v="Automóvel"/>
    <s v="ARGO"/>
    <s v="FIAT"/>
    <s v="13335016"/>
    <s v="POSTO TREVO"/>
    <s v="RIO VERDE"/>
    <s v="GO"/>
    <s v="ETANOL COMUM"/>
    <n v="263"/>
    <n v="10.55"/>
    <s v=" Km/L"/>
    <n v="22552"/>
    <n v="24.93"/>
    <n v="4.49"/>
    <n v="111.94"/>
    <s v="80852900"/>
    <s v="Planejamento Operaci"/>
    <s v="Planejamento Operaci"/>
    <s v="Operacional"/>
    <m/>
    <d v="2025-08-08T00:00:00"/>
    <x v="4"/>
    <x v="0"/>
    <x v="4"/>
  </r>
  <r>
    <s v="TFY2H52"/>
    <s v="60645800105143790"/>
    <s v="08/08/2025 14:47:38"/>
    <s v="49396"/>
    <s v="JOAO JOSE MULATINHO DE MEDEIROS CORREIA"/>
    <x v="13"/>
    <s v="Automóvel"/>
    <s v="ARGO"/>
    <s v="FIAT"/>
    <s v="46286315"/>
    <s v="POSTO CENTRAL"/>
    <s v="BOM JESUS"/>
    <s v="GO"/>
    <s v="ETANOL COMUM"/>
    <n v="502"/>
    <n v="11.78"/>
    <s v=" Km/L"/>
    <n v="4571"/>
    <n v="42.6"/>
    <n v="4.46"/>
    <n v="190"/>
    <s v="0"/>
    <s v="Planejamento Operaci"/>
    <s v="Planejamento Operaci"/>
    <s v="Operacional"/>
    <m/>
    <d v="2025-08-08T00:00:00"/>
    <x v="4"/>
    <x v="0"/>
    <x v="3"/>
  </r>
  <r>
    <s v="TFP3B22"/>
    <s v="60645800105143720"/>
    <s v="08/08/2025 17:01:07"/>
    <s v="02769"/>
    <s v="ANDRE LUIS PAULINO"/>
    <x v="6"/>
    <s v="Automóvel"/>
    <s v="ARGO"/>
    <s v="FIAT"/>
    <s v="46286315"/>
    <s v="POSTO CENTRAL"/>
    <s v="BOM JESUS"/>
    <s v="GO"/>
    <s v="ETANOL COMUM"/>
    <n v="236"/>
    <n v="7.02"/>
    <s v=" Km/L"/>
    <n v="29228"/>
    <n v="33.630000000000003"/>
    <n v="4.4610000000000003"/>
    <n v="150.01"/>
    <s v="1"/>
    <s v="Planejamento Operaci"/>
    <s v="Planejamento Operaci"/>
    <s v="Operacional"/>
    <m/>
    <d v="2025-08-08T00:00:00"/>
    <x v="4"/>
    <x v="0"/>
    <x v="4"/>
  </r>
  <r>
    <s v="TFX7J72"/>
    <s v="60645800105124274"/>
    <s v="09/08/2025 06:56:40"/>
    <s v="03126"/>
    <s v="PEDRO PAULO SILVA SANTOS"/>
    <x v="11"/>
    <s v="Automóvel"/>
    <s v="ARGO"/>
    <s v="FIAT"/>
    <s v="41826312"/>
    <s v="AUTO POSTO JACARE"/>
    <s v="ACREUNA"/>
    <s v="GO"/>
    <s v="ETANOL COMUM"/>
    <n v="222"/>
    <n v="8.32"/>
    <s v=" Km/L"/>
    <n v="19255"/>
    <n v="26.67"/>
    <n v="4.05"/>
    <n v="108.02"/>
    <s v="90824921"/>
    <s v="Planejamento Operaci"/>
    <s v="Planejamento Operaci"/>
    <s v="Operacional"/>
    <m/>
    <d v="2025-08-09T00:00:00"/>
    <x v="4"/>
    <x v="0"/>
    <x v="4"/>
  </r>
  <r>
    <s v="TFX8A49"/>
    <s v="60645800105143673"/>
    <s v="09/08/2025 07:25:55"/>
    <s v="11093"/>
    <s v="MARCELO PAIXÃO FILHO"/>
    <x v="12"/>
    <s v="Automóvel"/>
    <s v="ARGO"/>
    <s v="FIAT"/>
    <s v="12667600"/>
    <s v="Z Z SAO JOSE"/>
    <s v="GOIANIA"/>
    <s v="GO"/>
    <s v="ETANOL COMUM"/>
    <n v="371"/>
    <n v="9.11"/>
    <s v=" Km/L"/>
    <n v="5065"/>
    <n v="40.72"/>
    <n v="4.6399999999999997"/>
    <n v="188.95"/>
    <s v="0"/>
    <s v="Planejamento Operaci"/>
    <s v="Planejamento Operaci"/>
    <s v="Operacional"/>
    <m/>
    <d v="2025-08-09T00:00:00"/>
    <x v="4"/>
    <x v="0"/>
    <x v="0"/>
  </r>
  <r>
    <s v="KBM9G47"/>
    <s v="60645800105124258"/>
    <s v="09/08/2025 07:27:54"/>
    <s v="49831"/>
    <s v="JOVELI DE SA"/>
    <x v="18"/>
    <s v="Caminhão"/>
    <s v="CAMINHAO BASCULANTE"/>
    <s v="MERCEDES-BENZ"/>
    <s v="41875311"/>
    <s v="POSTO SABOR DA TERRA"/>
    <s v="INDIARA"/>
    <s v="GO"/>
    <s v="DIESEL COMUM"/>
    <n v="0"/>
    <n v="0"/>
    <s v=" Km/L"/>
    <n v="0"/>
    <n v="99.27"/>
    <n v="5.89"/>
    <n v="584.70000000000005"/>
    <s v="90826802"/>
    <s v="EXT - TECPAV"/>
    <s v="Planejamento Operaci"/>
    <s v="TECPAV"/>
    <m/>
    <d v="2025-08-09T00:00:00"/>
    <x v="4"/>
    <x v="0"/>
    <x v="6"/>
  </r>
  <r>
    <s v="KBM9G47"/>
    <s v="60645800105124258"/>
    <s v="09/08/2025 07:29:52"/>
    <s v="49831"/>
    <s v="JOVELI DE SA"/>
    <x v="18"/>
    <s v="Caminhão"/>
    <s v="CAMINHAO BASCULANTE"/>
    <s v="MERCEDES-BENZ"/>
    <s v="41875311"/>
    <s v="POSTO SABOR DA TERRA"/>
    <s v="INDIARA"/>
    <s v="GO"/>
    <s v="DIESEL S-10"/>
    <n v="0"/>
    <n v="0"/>
    <s v=" Km/L"/>
    <n v="0"/>
    <n v="64.58"/>
    <n v="5.99"/>
    <n v="386.85"/>
    <s v="90826921"/>
    <s v="EXT - TECPAV"/>
    <s v="Planejamento Operaci"/>
    <s v="TECPAV"/>
    <m/>
    <d v="2025-08-09T00:00:00"/>
    <x v="4"/>
    <x v="0"/>
    <x v="6"/>
  </r>
  <r>
    <s v="TGL4J09"/>
    <s v="60645800105143360"/>
    <s v="09/08/2025 07:53:25"/>
    <s v="40379"/>
    <s v="JESTER LUCAS GOUVEIA SANTOS"/>
    <x v="17"/>
    <s v="Automóvel"/>
    <s v="ARGO"/>
    <s v="FIAT"/>
    <s v="26466212"/>
    <s v="AUTO POSTO GLOBAL AR"/>
    <s v="GOIANIA"/>
    <s v="GO"/>
    <s v="ETANOL COMUM"/>
    <n v="404"/>
    <n v="10.32"/>
    <s v=" Km/L"/>
    <n v="7879"/>
    <n v="39.14"/>
    <n v="4.6399999999999997"/>
    <n v="181.61"/>
    <s v="90828350"/>
    <s v="Planejamento Operaci"/>
    <s v="Planejamento Operaci"/>
    <s v="Operacional"/>
    <m/>
    <d v="2025-08-09T00:00:00"/>
    <x v="4"/>
    <x v="0"/>
    <x v="1"/>
  </r>
  <r>
    <s v="TGF2J32"/>
    <s v="60645800105143827"/>
    <s v="09/08/2025 11:13:44"/>
    <s v="29136"/>
    <s v="CLEITON INACIO DE MOURA"/>
    <x v="16"/>
    <s v="Automóvel"/>
    <s v="ARGO"/>
    <s v="FIAT"/>
    <s v="53081700"/>
    <s v="POSTO Z   Z SANTA MA"/>
    <s v="GUAPO"/>
    <s v="GO"/>
    <s v="ETANOL COMUM"/>
    <n v="245"/>
    <n v="9.34"/>
    <s v=" Km/L"/>
    <n v="4857"/>
    <n v="26.24"/>
    <n v="3.95"/>
    <n v="103.64"/>
    <s v="0"/>
    <s v="Planejamento Operaci"/>
    <s v="Planejamento Operaci"/>
    <s v="Operacional"/>
    <m/>
    <d v="2025-08-09T00:00:00"/>
    <x v="4"/>
    <x v="0"/>
    <x v="5"/>
  </r>
  <r>
    <s v="TFX8A49"/>
    <s v="60645800105143673"/>
    <s v="09/08/2025 15:23:17"/>
    <s v="11093"/>
    <s v="MARCELO PAIXÃO FILHO"/>
    <x v="12"/>
    <s v="Automóvel"/>
    <s v="ARGO"/>
    <s v="FIAT"/>
    <s v="41875311"/>
    <s v="POSTO SABOR DA TERRA"/>
    <s v="INDIARA"/>
    <s v="GO"/>
    <s v="ETANOL COMUM"/>
    <n v="317"/>
    <n v="8.82"/>
    <s v=" Km/L"/>
    <n v="5382"/>
    <n v="35.93"/>
    <n v="4.2910000000000004"/>
    <n v="154.16"/>
    <s v="90855357"/>
    <s v="Planejamento Operaci"/>
    <s v="Planejamento Operaci"/>
    <s v="Operacional"/>
    <m/>
    <d v="2025-08-09T00:00:00"/>
    <x v="4"/>
    <x v="0"/>
    <x v="0"/>
  </r>
  <r>
    <s v="TFF6I82"/>
    <s v="60645800105143800"/>
    <s v="09/08/2025 16:21:19"/>
    <s v="17385"/>
    <s v="VICTOR DE SOUZA"/>
    <x v="3"/>
    <s v="Automóvel"/>
    <s v="ARGO"/>
    <s v="FIAT"/>
    <s v="26406711"/>
    <s v="POSTO ZANDONADI"/>
    <s v="GUAPO"/>
    <s v="GO"/>
    <s v="ETANOL ADITIVADO"/>
    <n v="341"/>
    <n v="8.5299999999999994"/>
    <s v=" Km/L"/>
    <n v="8593"/>
    <n v="39.96"/>
    <n v="4.29"/>
    <n v="171.43"/>
    <s v="1"/>
    <s v="Planejamento Operaci"/>
    <s v="Planejamento Operaci"/>
    <s v="Operacional"/>
    <m/>
    <d v="2025-08-09T00:00:00"/>
    <x v="4"/>
    <x v="0"/>
    <x v="2"/>
  </r>
  <r>
    <s v="TFP9I32"/>
    <s v="60645800105143819"/>
    <s v="09/08/2025 16:33:03"/>
    <s v="33861"/>
    <s v="FERNANDO DOS REIS GONÇALVES"/>
    <x v="7"/>
    <s v="Automóvel"/>
    <s v="ARGO"/>
    <s v="FIAT"/>
    <s v="92221200"/>
    <s v="POSTO AMERICA"/>
    <s v="GUAPO"/>
    <s v="GO"/>
    <s v="ETANOL COMUM"/>
    <n v="361"/>
    <n v="8.64"/>
    <s v=" Km/L"/>
    <n v="10174"/>
    <n v="41.8"/>
    <n v="3.99"/>
    <n v="166.78"/>
    <s v="0"/>
    <s v="Planejamento Operaci"/>
    <s v="Planejamento Operaci"/>
    <s v="Operacional"/>
    <m/>
    <d v="2025-08-09T00:00:00"/>
    <x v="4"/>
    <x v="0"/>
    <x v="4"/>
  </r>
  <r>
    <s v="TFD2J89"/>
    <s v="60645800105143710"/>
    <s v="09/08/2025 20:29:42"/>
    <s v="44734"/>
    <s v="CARLOS ALBERTO RODRIGUES PEREIRA"/>
    <x v="0"/>
    <s v="Automóvel"/>
    <s v="ARGO"/>
    <s v="FIAT"/>
    <s v="94235611"/>
    <s v="SUPER POSTO GOIANIA"/>
    <s v="GOIANIA"/>
    <s v="GO"/>
    <s v="ETANOL COMUM"/>
    <n v="287"/>
    <n v="7.16"/>
    <s v=" Km/L"/>
    <n v="5410"/>
    <n v="40.1"/>
    <n v="5.0199999999999996"/>
    <n v="201.3"/>
    <s v="172944"/>
    <s v="Planejamento Operaci"/>
    <s v="Planejamento Operaci"/>
    <s v="Operacional"/>
    <m/>
    <d v="2025-08-09T00:00:00"/>
    <x v="4"/>
    <x v="0"/>
    <x v="0"/>
  </r>
  <r>
    <s v="TFS3C72"/>
    <s v="60645800105143738"/>
    <s v="11/08/2025 06:57:06"/>
    <s v="00271"/>
    <s v="HEDER OLIVEIRA SANTANA"/>
    <x v="9"/>
    <s v="Automóvel"/>
    <s v="ARGO"/>
    <s v="FIAT"/>
    <s v="24906505"/>
    <s v="AUTO POSTO BOM RETIR"/>
    <s v="RIO VERDE"/>
    <s v="GO"/>
    <s v="ETANOL COMUM"/>
    <n v="356"/>
    <n v="8.7200000000000006"/>
    <s v=" Km/L"/>
    <n v="22908"/>
    <n v="40.83"/>
    <n v="4.4210000000000003"/>
    <n v="180.49"/>
    <s v="110824"/>
    <s v="Planejamento Operaci"/>
    <s v="Planejamento Operaci"/>
    <s v="Operacional"/>
    <m/>
    <d v="2025-08-11T00:00:00"/>
    <x v="4"/>
    <x v="0"/>
    <x v="4"/>
  </r>
  <r>
    <s v="TFW2H32"/>
    <s v="60645800105143835"/>
    <s v="11/08/2025 07:09:47"/>
    <s v="99638"/>
    <s v="LAFAIETE DE SOUZA SANTOS"/>
    <x v="10"/>
    <s v="Automóvel"/>
    <s v="ARGO"/>
    <s v="FIAT"/>
    <s v="69429000"/>
    <s v="PETROBESSA EXPRESS"/>
    <s v="ANAPOLIS"/>
    <s v="GO"/>
    <s v="ETANOL COMUM"/>
    <n v="320"/>
    <n v="8.67"/>
    <s v=" Km/L"/>
    <n v="18298"/>
    <n v="36.89"/>
    <n v="4.24"/>
    <n v="156.41"/>
    <s v="0"/>
    <s v="Planejamento Operaci"/>
    <s v="Planejamento Operaci"/>
    <s v="Operacional"/>
    <m/>
    <d v="2025-08-11T00:00:00"/>
    <x v="4"/>
    <x v="0"/>
    <x v="3"/>
  </r>
  <r>
    <s v="TER1105"/>
    <s v="60645800105124220"/>
    <s v="11/08/2025 07:21:14"/>
    <s v="01795"/>
    <s v="TIAGO BARBOSA DE ASSIS"/>
    <x v="18"/>
    <s v="TRATOR"/>
    <s v="TRATOR DE PNEUS"/>
    <s v="CATERPILLAR"/>
    <s v="41875311"/>
    <s v="POSTO SABOR DA TERRA"/>
    <s v="INDIARA"/>
    <s v="GO"/>
    <s v="DIESEL COMUM"/>
    <n v="0"/>
    <n v="0"/>
    <s v=" Km/L"/>
    <n v="0"/>
    <n v="63.4"/>
    <n v="5.891"/>
    <n v="373.48"/>
    <s v="110826415"/>
    <s v="EXT - TECPAV"/>
    <s v="Planejamento Operaci"/>
    <s v="TECPAV"/>
    <m/>
    <d v="2025-08-11T00:00:00"/>
    <x v="4"/>
    <x v="0"/>
    <x v="6"/>
  </r>
  <r>
    <s v="TBE3B78"/>
    <s v="60645800105124169"/>
    <s v="11/08/2025 07:43:13"/>
    <s v="99128"/>
    <s v="LEANDRO FERREIRA DE JESUS"/>
    <x v="19"/>
    <s v="Caminhão"/>
    <s v="CAMINHAO CARROCERIA"/>
    <s v="OUTROS"/>
    <s v="81870100"/>
    <s v="POSTO MILLENIUM DIMAG"/>
    <s v="APARECIDA DE GOIANIA"/>
    <s v="GO"/>
    <s v="DIESEL S-10"/>
    <n v="0"/>
    <n v="0"/>
    <s v=" Km/L"/>
    <n v="0"/>
    <n v="122.09"/>
    <n v="5.59"/>
    <n v="682.52"/>
    <s v="35168"/>
    <s v="EXT - SAO PEDRO"/>
    <s v="Planejamento Operaci"/>
    <s v="SAO PEDRO"/>
    <m/>
    <d v="2025-08-11T00:00:00"/>
    <x v="4"/>
    <x v="0"/>
    <x v="7"/>
  </r>
  <r>
    <s v="TFI3B19"/>
    <s v="60645800105124300"/>
    <s v="11/08/2025 08:44:29"/>
    <s v="09697"/>
    <s v="HUILDSON ROSA BARBOSA"/>
    <x v="4"/>
    <s v="Automóvel"/>
    <s v="ARGO"/>
    <s v="FIAT"/>
    <s v="24980101"/>
    <s v="AUTO POSTO CONQUISTA"/>
    <s v="JOVIANIA"/>
    <s v="GO"/>
    <s v="ETANOL COMUM"/>
    <n v="346"/>
    <n v="10.18"/>
    <s v=" Km/L"/>
    <n v="11385"/>
    <n v="34"/>
    <n v="4.49"/>
    <n v="152.66"/>
    <s v="0"/>
    <s v="Planejamento Operaci"/>
    <s v="Planejamento Operaci"/>
    <s v="Operacional"/>
    <m/>
    <d v="2025-08-11T00:00:00"/>
    <x v="4"/>
    <x v="0"/>
    <x v="0"/>
  </r>
  <r>
    <s v="TFX7J72"/>
    <s v="60645800105124274"/>
    <s v="11/08/2025 10:34:11"/>
    <s v="03126"/>
    <s v="PEDRO PAULO SILVA SANTOS"/>
    <x v="11"/>
    <s v="Automóvel"/>
    <s v="ARGO"/>
    <s v="FIAT"/>
    <s v="81820912"/>
    <s v="AUTO POSTO KR 06"/>
    <s v="RIO VERDE"/>
    <s v="GO"/>
    <s v="ETANOL COMUM"/>
    <n v="235"/>
    <n v="7.59"/>
    <s v=" Km/L"/>
    <n v="19490"/>
    <n v="30.95"/>
    <n v="4.1909999999999998"/>
    <n v="129.69999999999999"/>
    <s v="0"/>
    <s v="Planejamento Operaci"/>
    <s v="Planejamento Operaci"/>
    <s v="Operacional"/>
    <m/>
    <d v="2025-08-11T00:00:00"/>
    <x v="4"/>
    <x v="0"/>
    <x v="4"/>
  </r>
  <r>
    <s v="TLR1J91"/>
    <s v="60645800105124310"/>
    <s v="11/08/2025 11:26:47"/>
    <s v="02910"/>
    <s v="EMERSON CRISTIANO DE SILVEIRA"/>
    <x v="23"/>
    <s v="Utilitário"/>
    <s v="SAVEIRO"/>
    <s v="VOLKSWAGEN"/>
    <s v="69497411"/>
    <s v="DECIO L5"/>
    <s v="RIO VERDE"/>
    <s v="GO"/>
    <s v="ETANOL COMUM"/>
    <n v="0"/>
    <n v="0"/>
    <s v=" Km/L"/>
    <s v="-"/>
    <n v="47.67"/>
    <n v="3.9910000000000001"/>
    <n v="190.24"/>
    <s v="1"/>
    <s v="Planejamento Operaci"/>
    <s v="Planejamento Operaci"/>
    <s v="Operacional"/>
    <m/>
    <d v="2025-08-11T00:00:00"/>
    <x v="4"/>
    <x v="0"/>
    <x v="9"/>
  </r>
  <r>
    <s v="TFP3B22"/>
    <s v="60645800105143720"/>
    <s v="11/08/2025 12:57:46"/>
    <s v="02769"/>
    <s v="ANDRE LUIS PAULINO"/>
    <x v="6"/>
    <s v="Automóvel"/>
    <s v="ARGO"/>
    <s v="FIAT"/>
    <s v="41875311"/>
    <s v="POSTO SABOR DA TERRA"/>
    <s v="INDIARA"/>
    <s v="GO"/>
    <s v="ETANOL COMUM"/>
    <n v="364"/>
    <n v="9.6999999999999993"/>
    <s v=" Km/L"/>
    <n v="29592"/>
    <n v="37.51"/>
    <n v="4.29"/>
    <n v="160.91999999999999"/>
    <s v="110846600"/>
    <s v="Planejamento Operaci"/>
    <s v="Planejamento Operaci"/>
    <s v="Operacional"/>
    <m/>
    <d v="2025-08-11T00:00:00"/>
    <x v="4"/>
    <x v="0"/>
    <x v="4"/>
  </r>
  <r>
    <s v="TER8163"/>
    <s v="60645800105124210"/>
    <s v="11/08/2025 13:23:36"/>
    <s v="02114"/>
    <s v="GILBERTO CORDEIRO DE JESUS"/>
    <x v="18"/>
    <s v="TRATOR"/>
    <s v="TRATOR DE PNEUS"/>
    <s v="CATERPILLAR"/>
    <s v="41875311"/>
    <s v="POSTO SABOR DA TERRA"/>
    <s v="INDIARA"/>
    <s v="GO"/>
    <s v="DIESEL COMUM"/>
    <n v="0"/>
    <n v="0"/>
    <s v=" Km/L"/>
    <n v="0"/>
    <n v="55.59"/>
    <n v="5.89"/>
    <n v="327.45"/>
    <s v="110848167"/>
    <s v="EXT - TECPAV"/>
    <s v="Planejamento Operaci"/>
    <s v="TECPAV"/>
    <m/>
    <d v="2025-08-11T00:00:00"/>
    <x v="4"/>
    <x v="0"/>
    <x v="6"/>
  </r>
  <r>
    <s v="TFF6I82"/>
    <s v="60645800105143800"/>
    <s v="11/08/2025 14:04:05"/>
    <s v="17385"/>
    <s v="VICTOR DE SOUZA"/>
    <x v="3"/>
    <s v="Automóvel"/>
    <s v="ARGO"/>
    <s v="FIAT"/>
    <s v="53081700"/>
    <s v="POSTO Z   Z SANTA MA"/>
    <s v="GUAPO"/>
    <s v="GO"/>
    <s v="ETANOL ADITIVADO"/>
    <n v="254"/>
    <n v="9.86"/>
    <s v=" Km/L"/>
    <n v="8847"/>
    <n v="25.75"/>
    <n v="4.3499999999999996"/>
    <n v="112.02"/>
    <s v="0"/>
    <s v="Planejamento Operaci"/>
    <s v="Planejamento Operaci"/>
    <s v="Operacional"/>
    <m/>
    <d v="2025-08-11T00:00:00"/>
    <x v="4"/>
    <x v="0"/>
    <x v="2"/>
  </r>
  <r>
    <s v="SDJ8D65"/>
    <s v="60645800105555897"/>
    <s v="11/08/2025 14:09:31"/>
    <s v="04126"/>
    <s v="LEONARDO ARAUJO LAPERCHE "/>
    <x v="22"/>
    <s v="Caminhonete"/>
    <s v="RAMPAGE"/>
    <s v="RAM"/>
    <s v="36603412"/>
    <s v="POSTO DO RATINHO"/>
    <s v="GOIANIA"/>
    <s v="GO"/>
    <s v="GASOLINA COMUM"/>
    <n v="433"/>
    <n v="7.94"/>
    <s v=" Km/L"/>
    <n v="23104"/>
    <n v="54.51"/>
    <n v="6.74"/>
    <n v="367.4"/>
    <s v="1"/>
    <s v="Planejamento Operaci"/>
    <s v="Planejamento Operaci"/>
    <s v="Operacional"/>
    <m/>
    <d v="2025-08-11T00:00:00"/>
    <x v="4"/>
    <x v="0"/>
    <x v="8"/>
  </r>
  <r>
    <s v="TFN0D12"/>
    <s v="60645800105143746"/>
    <s v="11/08/2025 15:02:37"/>
    <s v="70882"/>
    <s v="EDUARDO DE SOUSA PIMENTEL"/>
    <x v="5"/>
    <s v="Automóvel"/>
    <s v="ARGO"/>
    <s v="FIAT"/>
    <s v="36603412"/>
    <s v="POSTO DO RATINHO"/>
    <s v="GOIANIA"/>
    <s v="GO"/>
    <s v="ETANOL COMUM"/>
    <n v="352"/>
    <n v="8.9700000000000006"/>
    <s v=" Km/L"/>
    <n v="3794"/>
    <n v="39.25"/>
    <n v="4.641"/>
    <n v="182.15"/>
    <s v="1"/>
    <s v="Planejamento Operaci"/>
    <s v="Planejamento Operaci"/>
    <s v="Operacional"/>
    <m/>
    <d v="2025-08-11T00:00:00"/>
    <x v="4"/>
    <x v="0"/>
    <x v="3"/>
  </r>
  <r>
    <s v="TER1119"/>
    <s v="60645800105124185"/>
    <s v="11/08/2025 16:28:51"/>
    <s v="99128"/>
    <s v="LEANDRO FERREIRA DE JESUS"/>
    <x v="19"/>
    <s v="EQUIPAMENTOS"/>
    <s v="MINICARREGADEIRA"/>
    <s v="BOBCAT"/>
    <s v="81870100"/>
    <s v="POSTO MILLENIUM DIMAG"/>
    <s v="APARECIDA DE GOIANIA"/>
    <s v="GO"/>
    <s v="DIESEL COMUM"/>
    <n v="0"/>
    <n v="0"/>
    <s v=" Km/L"/>
    <n v="0"/>
    <n v="72.36"/>
    <n v="5.54"/>
    <n v="400.9"/>
    <s v="35396"/>
    <s v="EXT - SAO PEDRO"/>
    <s v="Planejamento Operaci"/>
    <s v="SAO PEDRO"/>
    <m/>
    <d v="2025-08-11T00:00:00"/>
    <x v="4"/>
    <x v="0"/>
    <x v="7"/>
  </r>
  <r>
    <s v="TFE6B22"/>
    <s v="60645800105143762"/>
    <s v="11/08/2025 16:55:14"/>
    <s v="03608"/>
    <s v="WEIDER DA SILVA RODRIGUES"/>
    <x v="1"/>
    <s v="Automóvel"/>
    <s v="ARGO"/>
    <s v="FIAT"/>
    <s v="64170105"/>
    <s v="POSTOS DUME"/>
    <s v="APARECIDA DE GOIANIA"/>
    <s v="GO"/>
    <s v="ETANOL COMUM"/>
    <n v="441"/>
    <n v="11.11"/>
    <s v=" Km/L"/>
    <n v="11463"/>
    <n v="39.68"/>
    <n v="4.59"/>
    <n v="182.14"/>
    <s v="1234"/>
    <s v="Planejamento Operaci"/>
    <s v="Planejamento Operaci"/>
    <s v="Operacional"/>
    <m/>
    <d v="2025-08-11T00:00:00"/>
    <x v="4"/>
    <x v="0"/>
    <x v="1"/>
  </r>
  <r>
    <s v="TFS3C72"/>
    <s v="60645800105143738"/>
    <s v="11/08/2025 17:14:43"/>
    <s v="00271"/>
    <s v="HEDER OLIVEIRA SANTANA"/>
    <x v="9"/>
    <s v="Automóvel"/>
    <s v="ARGO"/>
    <s v="FIAT"/>
    <s v="45308900"/>
    <s v="POSTO LUPATINI"/>
    <s v="SANTO ANTONIO DA BARRA"/>
    <s v="GO"/>
    <s v="ETANOL COMUM"/>
    <n v="309"/>
    <n v="7.74"/>
    <s v=" Km/L"/>
    <n v="23217"/>
    <n v="39.9"/>
    <n v="4.3899999999999997"/>
    <n v="175.16"/>
    <s v="0"/>
    <s v="Planejamento Operaci"/>
    <s v="Planejamento Operaci"/>
    <s v="Operacional"/>
    <m/>
    <d v="2025-08-11T00:00:00"/>
    <x v="4"/>
    <x v="0"/>
    <x v="4"/>
  </r>
  <r>
    <s v="TFF6I82"/>
    <s v="60645800105143800"/>
    <s v="11/08/2025 17:15:26"/>
    <s v="17385"/>
    <s v="VICTOR DE SOUZA"/>
    <x v="3"/>
    <s v="Automóvel"/>
    <s v="ARGO"/>
    <s v="FIAT"/>
    <s v="87183400"/>
    <s v="MARAJO GUAPO"/>
    <s v="GUAPO"/>
    <s v="GO"/>
    <s v="ETANOL COMUM"/>
    <n v="271"/>
    <n v="10.01"/>
    <s v=" Km/L"/>
    <n v="9118"/>
    <n v="27.08"/>
    <n v="3.99"/>
    <n v="108.05"/>
    <s v="0"/>
    <s v="Planejamento Operaci"/>
    <s v="Planejamento Operaci"/>
    <s v="Operacional"/>
    <m/>
    <d v="2025-08-11T00:00:00"/>
    <x v="4"/>
    <x v="0"/>
    <x v="2"/>
  </r>
  <r>
    <s v="TFY2H52"/>
    <s v="60645800105143790"/>
    <s v="11/08/2025 19:30:54"/>
    <s v="49396"/>
    <s v="JOAO JOSE MULATINHO DE MEDEIROS CORREIA"/>
    <x v="13"/>
    <s v="Automóvel"/>
    <s v="ARGO"/>
    <s v="FIAT"/>
    <s v="36603412"/>
    <s v="POSTO DO RATINHO"/>
    <s v="GOIANIA"/>
    <s v="GO"/>
    <s v="ETANOL COMUM"/>
    <n v="256"/>
    <n v="9.14"/>
    <s v=" Km/L"/>
    <n v="4827"/>
    <n v="28.01"/>
    <n v="5.04"/>
    <n v="141.16999999999999"/>
    <s v="1"/>
    <s v="Planejamento Operaci"/>
    <s v="Planejamento Operaci"/>
    <s v="Operacional"/>
    <m/>
    <d v="2025-08-11T00:00:00"/>
    <x v="4"/>
    <x v="0"/>
    <x v="3"/>
  </r>
  <r>
    <s v="TFP3B22"/>
    <s v="60645800105143720"/>
    <s v="12/08/2025 08:18:18"/>
    <s v="02769"/>
    <s v="ANDRE LUIS PAULINO"/>
    <x v="6"/>
    <s v="Automóvel"/>
    <s v="ARGO"/>
    <s v="FIAT"/>
    <s v="81889412"/>
    <s v="POSTO ZERO UM"/>
    <s v="RIO VERDE"/>
    <s v="GO"/>
    <s v="ETANOL COMUM"/>
    <n v="337"/>
    <n v="9.9700000000000006"/>
    <s v=" Km/L"/>
    <n v="29929"/>
    <n v="33.79"/>
    <n v="4.202"/>
    <n v="142"/>
    <s v="1"/>
    <s v="Planejamento Operaci"/>
    <s v="Planejamento Operaci"/>
    <s v="Operacional"/>
    <m/>
    <d v="2025-08-12T00:00:00"/>
    <x v="4"/>
    <x v="0"/>
    <x v="4"/>
  </r>
  <r>
    <s v="TER1105"/>
    <s v="60645800105124220"/>
    <s v="12/08/2025 08:41:53"/>
    <s v="01795"/>
    <s v="TIAGO BARBOSA DE ASSIS"/>
    <x v="18"/>
    <s v="TRATOR"/>
    <s v="TRATOR DE PNEUS"/>
    <s v="CATERPILLAR"/>
    <s v="41875311"/>
    <s v="POSTO SABOR DA TERRA"/>
    <s v="INDIARA"/>
    <s v="GO"/>
    <s v="DIESEL COMUM"/>
    <n v="0"/>
    <n v="0"/>
    <s v=" Km/L"/>
    <n v="0"/>
    <n v="104.09"/>
    <n v="5.89"/>
    <n v="613.09"/>
    <s v="120831246"/>
    <s v="EXT - TECPAV"/>
    <s v="Planejamento Operaci"/>
    <s v="TECPAV"/>
    <m/>
    <d v="2025-08-12T00:00:00"/>
    <x v="4"/>
    <x v="0"/>
    <x v="6"/>
  </r>
  <r>
    <s v="TFF6I82"/>
    <s v="60645800105143800"/>
    <s v="12/08/2025 10:30:31"/>
    <s v="17385"/>
    <s v="VICTOR DE SOUZA"/>
    <x v="3"/>
    <s v="Automóvel"/>
    <s v="ARGO"/>
    <s v="FIAT"/>
    <s v="36645906"/>
    <s v="AUTO POSTO ESTRELA DO SUL III"/>
    <s v="ACREUNA"/>
    <s v="GO"/>
    <s v="ETANOL COMUM"/>
    <n v="311"/>
    <n v="8.5299999999999994"/>
    <s v=" Km/L"/>
    <n v="9429"/>
    <n v="36.47"/>
    <n v="4.141"/>
    <n v="151.01"/>
    <s v="0"/>
    <s v="Planejamento Operaci"/>
    <s v="Planejamento Operaci"/>
    <s v="Operacional"/>
    <m/>
    <d v="2025-08-12T00:00:00"/>
    <x v="4"/>
    <x v="0"/>
    <x v="2"/>
  </r>
  <r>
    <s v="IMP0002"/>
    <s v="60645800105124193"/>
    <s v="12/08/2025 11:17:19"/>
    <s v="01795"/>
    <s v="TIAGO BARBOSA DE ASSIS"/>
    <x v="18"/>
    <s v="EQUIPAMENTOS"/>
    <s v="IMPLEMENTOS"/>
    <s v="OUTROS"/>
    <s v="41875311"/>
    <s v="POSTO SABOR DA TERRA"/>
    <s v="INDIARA"/>
    <s v="GO"/>
    <s v="GASOLINA COMUM"/>
    <n v="0"/>
    <n v="0"/>
    <s v=" Km/L"/>
    <n v="0"/>
    <n v="20"/>
    <n v="6.19"/>
    <n v="123.8"/>
    <s v="120840590"/>
    <s v="EXT - TECPAV"/>
    <s v="Planejamento Operaci"/>
    <s v="TECPAV"/>
    <m/>
    <d v="2025-08-12T00:00:00"/>
    <x v="4"/>
    <x v="0"/>
    <x v="6"/>
  </r>
  <r>
    <s v="TFF6I82"/>
    <s v="60645800105143800"/>
    <s v="12/08/2025 15:17:15"/>
    <s v="17385"/>
    <s v="VICTOR DE SOUZA"/>
    <x v="3"/>
    <s v="Automóvel"/>
    <s v="ARGO"/>
    <s v="FIAT"/>
    <s v="45364511"/>
    <s v="AUTO POSTO CERRADO 4"/>
    <s v="ITUMBIARA"/>
    <s v="GO"/>
    <s v="ETANOL COMUM"/>
    <n v="312"/>
    <n v="10.16"/>
    <s v=" Km/L"/>
    <n v="9741"/>
    <n v="30.71"/>
    <n v="3.94"/>
    <n v="121"/>
    <s v="351104"/>
    <s v="Planejamento Operaci"/>
    <s v="Planejamento Operaci"/>
    <s v="Operacional"/>
    <m/>
    <d v="2025-08-12T00:00:00"/>
    <x v="4"/>
    <x v="0"/>
    <x v="2"/>
  </r>
  <r>
    <s v="TFR8B59"/>
    <s v="60645800105143681"/>
    <s v="12/08/2025 16:20:45"/>
    <s v="92635"/>
    <s v="ADENILDO BARBOSA DUTRA"/>
    <x v="8"/>
    <s v="Automóvel"/>
    <s v="ARGO"/>
    <s v="FIAT"/>
    <s v="87183400"/>
    <s v="MARAJO GUAPO"/>
    <s v="GUAPO"/>
    <s v="GO"/>
    <s v="ETANOL COMUM"/>
    <n v="292"/>
    <n v="7.08"/>
    <s v=" Km/L"/>
    <n v="6276"/>
    <n v="41.27"/>
    <n v="3.99"/>
    <n v="164.67"/>
    <s v="0"/>
    <s v="Planejamento Operaci"/>
    <s v="Planejamento Operaci"/>
    <s v="Operacional"/>
    <m/>
    <d v="2025-08-12T00:00:00"/>
    <x v="4"/>
    <x v="0"/>
    <x v="5"/>
  </r>
  <r>
    <s v="TFN0D12"/>
    <s v="60645800105143746"/>
    <s v="12/08/2025 17:37:08"/>
    <s v="00390"/>
    <s v="SILVINO JOSE DE BRITO"/>
    <x v="5"/>
    <s v="Automóvel"/>
    <s v="ARGO"/>
    <s v="FIAT"/>
    <s v="36603412"/>
    <s v="POSTO DO RATINHO"/>
    <s v="GOIANIA"/>
    <s v="GO"/>
    <s v="ETANOL COMUM"/>
    <n v="228"/>
    <n v="9.34"/>
    <s v=" Km/L"/>
    <n v="4022"/>
    <n v="24.4"/>
    <n v="5.04"/>
    <n v="122.98"/>
    <s v="1"/>
    <s v="Planejamento Operaci"/>
    <s v="Planejamento Operaci"/>
    <s v="Operacional"/>
    <m/>
    <d v="2025-08-12T00:00:00"/>
    <x v="4"/>
    <x v="0"/>
    <x v="3"/>
  </r>
  <r>
    <s v="TFI3B19"/>
    <s v="60645800105124300"/>
    <s v="13/08/2025 07:01:42"/>
    <s v="26126"/>
    <s v="MARIVALDO GONÇALVES"/>
    <x v="4"/>
    <s v="Automóvel"/>
    <s v="ARGO"/>
    <s v="FIAT"/>
    <s v="41826312"/>
    <s v="AUTO POSTO JACARE"/>
    <s v="ACREUNA"/>
    <s v="GO"/>
    <s v="ETANOL COMUM"/>
    <n v="363"/>
    <n v="10.69"/>
    <s v=" Km/L"/>
    <n v="11748"/>
    <n v="33.97"/>
    <n v="4.05"/>
    <n v="137.59"/>
    <s v="130825182"/>
    <s v="Planejamento Operaci"/>
    <s v="Planejamento Operaci"/>
    <s v="Operacional"/>
    <m/>
    <d v="2025-08-13T00:00:00"/>
    <x v="4"/>
    <x v="0"/>
    <x v="0"/>
  </r>
  <r>
    <s v="TFW2H32"/>
    <s v="60645800105143835"/>
    <s v="13/08/2025 07:03:16"/>
    <s v="99638"/>
    <s v="LAFAIETE DE SOUZA SANTOS"/>
    <x v="10"/>
    <s v="Automóvel"/>
    <s v="ARGO"/>
    <s v="FIAT"/>
    <s v="69429000"/>
    <s v="PETROBESSA EXPRESS"/>
    <s v="ANAPOLIS"/>
    <s v="GO"/>
    <s v="ETANOL COMUM"/>
    <n v="225"/>
    <n v="9.57"/>
    <s v=" Km/L"/>
    <n v="18523"/>
    <n v="23.51"/>
    <n v="4.2409999999999997"/>
    <n v="99.71"/>
    <s v="0"/>
    <s v="Planejamento Operaci"/>
    <s v="Planejamento Operaci"/>
    <s v="Operacional"/>
    <m/>
    <d v="2025-08-13T00:00:00"/>
    <x v="4"/>
    <x v="0"/>
    <x v="3"/>
  </r>
  <r>
    <s v="TFS3C72"/>
    <s v="60645800105143738"/>
    <s v="13/08/2025 07:13:16"/>
    <s v="00271"/>
    <s v="HEDER OLIVEIRA SANTANA"/>
    <x v="9"/>
    <s v="Automóvel"/>
    <s v="ARGO"/>
    <s v="FIAT"/>
    <s v="13308211"/>
    <s v="P. BANDEIRANTES"/>
    <s v="RIO VERDE"/>
    <s v="GO"/>
    <s v="ETANOL COMUM"/>
    <n v="351"/>
    <n v="8.2100000000000009"/>
    <s v=" Km/L"/>
    <n v="23568"/>
    <n v="42.74"/>
    <n v="4.3899999999999997"/>
    <n v="187.64"/>
    <s v="130825843"/>
    <s v="Planejamento Operaci"/>
    <s v="Planejamento Operaci"/>
    <s v="Operacional"/>
    <m/>
    <d v="2025-08-13T00:00:00"/>
    <x v="4"/>
    <x v="0"/>
    <x v="4"/>
  </r>
  <r>
    <s v="TFA5I89"/>
    <s v="60645800105124282"/>
    <s v="13/08/2025 07:59:15"/>
    <s v="71805"/>
    <s v="MURILO SOUZA BERNARDES"/>
    <x v="21"/>
    <s v="Automóvel"/>
    <s v="ARGO"/>
    <s v="FIAT"/>
    <s v="36603412"/>
    <s v="POSTO DO RATINHO"/>
    <s v="GOIANIA"/>
    <s v="GO"/>
    <s v="ETANOL COMUM"/>
    <n v="162"/>
    <n v="6.8"/>
    <s v=" Km/L"/>
    <n v="5635"/>
    <n v="23.82"/>
    <n v="4.6399999999999997"/>
    <n v="110.53"/>
    <s v="1"/>
    <s v="Planejamento Operaci"/>
    <s v="Planejamento Operaci"/>
    <s v="Operacional"/>
    <m/>
    <d v="2025-08-13T00:00:00"/>
    <x v="4"/>
    <x v="0"/>
    <x v="2"/>
  </r>
  <r>
    <s v="TFX7J72"/>
    <s v="60645800105124274"/>
    <s v="13/08/2025 10:59:33"/>
    <s v="03126"/>
    <s v="PEDRO PAULO SILVA SANTOS"/>
    <x v="11"/>
    <s v="Automóvel"/>
    <s v="ARGO"/>
    <s v="FIAT"/>
    <s v="81889412"/>
    <s v="POSTO ZERO UM"/>
    <s v="RIO VERDE"/>
    <s v="GO"/>
    <s v="ETANOL COMUM"/>
    <n v="260"/>
    <n v="7.32"/>
    <s v=" Km/L"/>
    <n v="19750"/>
    <n v="35.51"/>
    <n v="4.1959999999999997"/>
    <n v="149"/>
    <s v="1"/>
    <s v="Planejamento Operaci"/>
    <s v="Planejamento Operaci"/>
    <s v="Operacional"/>
    <m/>
    <d v="2025-08-13T00:00:00"/>
    <x v="4"/>
    <x v="0"/>
    <x v="4"/>
  </r>
  <r>
    <s v="TFR8B59"/>
    <s v="60645800105143681"/>
    <s v="13/08/2025 13:45:05"/>
    <s v="92635"/>
    <s v="ADENILDO BARBOSA DUTRA"/>
    <x v="8"/>
    <s v="Automóvel"/>
    <s v="ARGO"/>
    <s v="FIAT"/>
    <s v="53030006"/>
    <s v="KR TREVO"/>
    <s v="SANTA HELENA DE GOIAS"/>
    <s v="GO"/>
    <s v="ETANOL COMUM"/>
    <n v="299"/>
    <n v="8.5399999999999991"/>
    <s v=" Km/L"/>
    <n v="6575"/>
    <n v="35"/>
    <n v="4.49"/>
    <n v="157.15"/>
    <s v="1"/>
    <s v="Planejamento Operaci"/>
    <s v="Planejamento Operaci"/>
    <s v="Operacional"/>
    <m/>
    <d v="2025-08-13T00:00:00"/>
    <x v="4"/>
    <x v="0"/>
    <x v="5"/>
  </r>
  <r>
    <s v="TFF6I82"/>
    <s v="60645800105143800"/>
    <s v="13/08/2025 14:08:22"/>
    <s v="17385"/>
    <s v="VICTOR DE SOUZA"/>
    <x v="3"/>
    <s v="Automóvel"/>
    <s v="ARGO"/>
    <s v="FIAT"/>
    <s v="46209914"/>
    <s v="DECIO RIO VERDE"/>
    <s v="RIO VERDE"/>
    <s v="GO"/>
    <s v="ETANOL COMUM"/>
    <n v="226"/>
    <n v="9.25"/>
    <s v=" Km/L"/>
    <n v="9967"/>
    <n v="24.44"/>
    <n v="4.29"/>
    <n v="104.85"/>
    <s v="202508131407"/>
    <s v="Planejamento Operaci"/>
    <s v="Planejamento Operaci"/>
    <s v="Operacional"/>
    <m/>
    <d v="2025-08-13T00:00:00"/>
    <x v="4"/>
    <x v="0"/>
    <x v="2"/>
  </r>
  <r>
    <s v="TFN0D12"/>
    <s v="60645800105143746"/>
    <s v="13/08/2025 14:10:13"/>
    <s v="00390"/>
    <s v="SILVINO JOSE DE BRITO"/>
    <x v="5"/>
    <s v="Automóvel"/>
    <s v="ARGO"/>
    <s v="FIAT"/>
    <s v="46209914"/>
    <s v="DECIO RIO VERDE"/>
    <s v="RIO VERDE"/>
    <s v="GO"/>
    <s v="ETANOL COMUM"/>
    <n v="257"/>
    <n v="10.89"/>
    <s v=" Km/L"/>
    <n v="4279"/>
    <n v="23.61"/>
    <n v="4.29"/>
    <n v="101.29"/>
    <s v="202508131408"/>
    <s v="Planejamento Operaci"/>
    <s v="Planejamento Operaci"/>
    <s v="Operacional"/>
    <m/>
    <d v="2025-08-13T00:00:00"/>
    <x v="4"/>
    <x v="0"/>
    <x v="3"/>
  </r>
  <r>
    <s v="TFS3C72"/>
    <s v="60645800105143738"/>
    <s v="13/08/2025 15:18:38"/>
    <s v="00271"/>
    <s v="HEDER OLIVEIRA SANTANA"/>
    <x v="9"/>
    <s v="Automóvel"/>
    <s v="ARGO"/>
    <s v="FIAT"/>
    <s v="41875311"/>
    <s v="POSTO SABOR DA TERRA"/>
    <s v="INDIARA"/>
    <s v="GO"/>
    <s v="ETANOL COMUM"/>
    <n v="364"/>
    <n v="9.89"/>
    <s v=" Km/L"/>
    <n v="23932"/>
    <n v="36.799999999999997"/>
    <n v="4.29"/>
    <n v="157.88999999999999"/>
    <s v="130855081"/>
    <s v="Planejamento Operaci"/>
    <s v="Planejamento Operaci"/>
    <s v="Operacional"/>
    <m/>
    <d v="2025-08-13T00:00:00"/>
    <x v="4"/>
    <x v="0"/>
    <x v="4"/>
  </r>
  <r>
    <s v="TFI3B19"/>
    <s v="60645800105124300"/>
    <s v="13/08/2025 16:58:47"/>
    <s v="26126"/>
    <s v="MARIVALDO GONÇALVES"/>
    <x v="4"/>
    <s v="Automóvel"/>
    <s v="ARGO"/>
    <s v="FIAT"/>
    <s v="81889412"/>
    <s v="POSTO ZERO UM"/>
    <s v="RIO VERDE"/>
    <s v="GO"/>
    <s v="ETANOL COMUM"/>
    <n v="394"/>
    <n v="10.23"/>
    <s v=" Km/L"/>
    <n v="12142"/>
    <n v="38.520000000000003"/>
    <n v="4.1900000000000004"/>
    <n v="161.38999999999999"/>
    <s v="2"/>
    <s v="Planejamento Operaci"/>
    <s v="Planejamento Operaci"/>
    <s v="Operacional"/>
    <m/>
    <d v="2025-08-13T00:00:00"/>
    <x v="4"/>
    <x v="0"/>
    <x v="0"/>
  </r>
  <r>
    <s v="TFX8A49"/>
    <s v="60645800105143673"/>
    <s v="13/08/2025 17:13:06"/>
    <s v="70882"/>
    <s v="EDUARDO DE SOUSA PIMENTEL"/>
    <x v="12"/>
    <s v="Automóvel"/>
    <s v="ARGO"/>
    <s v="FIAT"/>
    <s v="36603412"/>
    <s v="POSTO DO RATINHO"/>
    <s v="GOIANIA"/>
    <s v="GO"/>
    <s v="ETANOL COMUM"/>
    <n v="353"/>
    <n v="8.27"/>
    <s v=" Km/L"/>
    <n v="5735"/>
    <n v="42.71"/>
    <n v="5.04"/>
    <n v="215.26"/>
    <s v="1"/>
    <s v="Planejamento Operaci"/>
    <s v="Planejamento Operaci"/>
    <s v="Operacional"/>
    <m/>
    <d v="2025-08-13T00:00:00"/>
    <x v="4"/>
    <x v="0"/>
    <x v="0"/>
  </r>
  <r>
    <s v="TFE6B22"/>
    <s v="60645800105143762"/>
    <s v="13/08/2025 17:52:42"/>
    <s v="03608"/>
    <s v="WEIDER DA SILVA RODRIGUES"/>
    <x v="1"/>
    <s v="Automóvel"/>
    <s v="ARGO"/>
    <s v="FIAT"/>
    <s v="64170105"/>
    <s v="POSTOS DUME"/>
    <s v="APARECIDA DE GOIANIA"/>
    <s v="GO"/>
    <s v="ETANOL COMUM"/>
    <n v="403"/>
    <n v="9.99"/>
    <s v=" Km/L"/>
    <n v="11866"/>
    <n v="40.340000000000003"/>
    <n v="4.5910000000000002"/>
    <n v="185.19"/>
    <s v="1234"/>
    <s v="Planejamento Operaci"/>
    <s v="Planejamento Operaci"/>
    <s v="Operacional"/>
    <m/>
    <d v="2025-08-13T00:00:00"/>
    <x v="4"/>
    <x v="0"/>
    <x v="1"/>
  </r>
  <r>
    <s v="TGF2J32"/>
    <s v="60645800105143827"/>
    <s v="13/08/2025 21:29:58"/>
    <s v="29136"/>
    <s v="CLEITON INACIO DE MOURA"/>
    <x v="16"/>
    <s v="Automóvel"/>
    <s v="ARGO"/>
    <s v="FIAT"/>
    <s v="53084408"/>
    <s v="POSTO MILLENIUM"/>
    <s v="SENADOR CANEDO"/>
    <s v="GO"/>
    <s v="ETANOL COMUM"/>
    <n v="386"/>
    <n v="10.130000000000001"/>
    <s v=" Km/L"/>
    <n v="5243"/>
    <n v="38.1"/>
    <n v="3.9910000000000001"/>
    <n v="152.04"/>
    <s v="130877361"/>
    <s v="Planejamento Operaci"/>
    <s v="Planejamento Operaci"/>
    <s v="Operacional"/>
    <m/>
    <d v="2025-08-13T00:00:00"/>
    <x v="4"/>
    <x v="0"/>
    <x v="5"/>
  </r>
  <r>
    <s v="GVQ8G76"/>
    <s v="60645800105124201"/>
    <s v="14/08/2025 07:31:31"/>
    <s v="01795"/>
    <s v="TIAGO BARBOSA DE ASSIS"/>
    <x v="18"/>
    <s v="Caminhão"/>
    <s v="CAMINHAO CARROCERIA"/>
    <s v="OUTROS"/>
    <s v="41875311"/>
    <s v="POSTO SABOR DA TERRA"/>
    <s v="INDIARA"/>
    <s v="GO"/>
    <s v="DIESEL COMUM"/>
    <n v="0"/>
    <n v="0"/>
    <s v=" Km/L"/>
    <n v="0"/>
    <n v="114.68"/>
    <n v="5.89"/>
    <n v="675.52"/>
    <s v="140827029"/>
    <s v="EXT - TECPAV"/>
    <s v="Planejamento Operaci"/>
    <s v="TECPAV"/>
    <m/>
    <d v="2025-08-14T00:00:00"/>
    <x v="4"/>
    <x v="0"/>
    <x v="6"/>
  </r>
  <r>
    <s v="TER8163"/>
    <s v="60645800105124210"/>
    <s v="14/08/2025 07:41:12"/>
    <s v="02114"/>
    <s v="GILBERTO CORDEIRO DE JESUS"/>
    <x v="18"/>
    <s v="TRATOR"/>
    <s v="TRATOR DE PNEUS"/>
    <s v="CATERPILLAR"/>
    <s v="41875311"/>
    <s v="POSTO SABOR DA TERRA"/>
    <s v="INDIARA"/>
    <s v="GO"/>
    <s v="DIESEL COMUM"/>
    <n v="0"/>
    <n v="0"/>
    <s v=" Km/L"/>
    <n v="0"/>
    <n v="30.19"/>
    <n v="5.891"/>
    <n v="177.85"/>
    <s v="140827608"/>
    <s v="EXT - TECPAV"/>
    <s v="Planejamento Operaci"/>
    <s v="TECPAV"/>
    <m/>
    <d v="2025-08-14T00:00:00"/>
    <x v="4"/>
    <x v="0"/>
    <x v="6"/>
  </r>
  <r>
    <s v="TER1105"/>
    <s v="60645800105124220"/>
    <s v="14/08/2025 07:50:14"/>
    <s v="01795"/>
    <s v="TIAGO BARBOSA DE ASSIS"/>
    <x v="18"/>
    <s v="TRATOR"/>
    <s v="TRATOR DE PNEUS"/>
    <s v="CATERPILLAR"/>
    <s v="41875311"/>
    <s v="POSTO SABOR DA TERRA"/>
    <s v="INDIARA"/>
    <s v="GO"/>
    <s v="DIESEL COMUM"/>
    <n v="0"/>
    <n v="0"/>
    <s v=" Km/L"/>
    <n v="0"/>
    <n v="114.03"/>
    <n v="5.89"/>
    <n v="671.67"/>
    <s v="140828161"/>
    <s v="EXT - TECPAV"/>
    <s v="Planejamento Operaci"/>
    <s v="TECPAV"/>
    <m/>
    <d v="2025-08-14T00:00:00"/>
    <x v="4"/>
    <x v="0"/>
    <x v="6"/>
  </r>
  <r>
    <s v="TFN0D12"/>
    <s v="60645800105143746"/>
    <s v="14/08/2025 08:04:57"/>
    <s v="00390"/>
    <s v="SILVINO JOSE DE BRITO"/>
    <x v="5"/>
    <s v="Automóvel"/>
    <s v="ARGO"/>
    <s v="FIAT"/>
    <s v="87107509"/>
    <s v="AUTO POSTO OLIMPIO"/>
    <s v="APARECIDA DE GOIANIA"/>
    <s v="GO"/>
    <s v="ETANOL COMUM"/>
    <n v="267"/>
    <n v="10.79"/>
    <s v=" Km/L"/>
    <n v="4546"/>
    <n v="24.75"/>
    <n v="4.59"/>
    <n v="113.6"/>
    <s v="0"/>
    <s v="Planejamento Operaci"/>
    <s v="Planejamento Operaci"/>
    <s v="Operacional"/>
    <m/>
    <d v="2025-08-14T00:00:00"/>
    <x v="4"/>
    <x v="0"/>
    <x v="3"/>
  </r>
  <r>
    <s v="TFP3B22"/>
    <s v="60645800105143720"/>
    <s v="14/08/2025 08:42:03"/>
    <s v="02769"/>
    <s v="ANDRE LUIS PAULINO"/>
    <x v="6"/>
    <s v="Automóvel"/>
    <s v="ARGO"/>
    <s v="FIAT"/>
    <s v="41826312"/>
    <s v="AUTO POSTO JACARE"/>
    <s v="ACREUNA"/>
    <s v="GO"/>
    <s v="ETANOL COMUM"/>
    <n v="300"/>
    <n v="7.69"/>
    <s v=" Km/L"/>
    <n v="30229"/>
    <n v="39.01"/>
    <n v="4.05"/>
    <n v="158"/>
    <s v="140831234"/>
    <s v="Planejamento Operaci"/>
    <s v="Planejamento Operaci"/>
    <s v="Operacional"/>
    <m/>
    <d v="2025-08-14T00:00:00"/>
    <x v="4"/>
    <x v="0"/>
    <x v="4"/>
  </r>
  <r>
    <s v="TFF6I82"/>
    <s v="60645800105143800"/>
    <s v="14/08/2025 10:32:55"/>
    <s v="17385"/>
    <s v="VICTOR DE SOUZA"/>
    <x v="3"/>
    <s v="Automóvel"/>
    <s v="ARGO"/>
    <s v="FIAT"/>
    <s v="01893719"/>
    <s v="AUTO POSTO LESTE III    24 HS"/>
    <s v="GOIANIA"/>
    <s v="GO"/>
    <s v="ETANOL COMUM"/>
    <n v="361"/>
    <n v="9.42"/>
    <s v=" Km/L"/>
    <n v="10328"/>
    <n v="38.340000000000003"/>
    <n v="4.6399999999999997"/>
    <n v="177.9"/>
    <s v="0"/>
    <s v="Planejamento Operaci"/>
    <s v="Planejamento Operaci"/>
    <s v="Operacional"/>
    <m/>
    <d v="2025-08-14T00:00:00"/>
    <x v="4"/>
    <x v="0"/>
    <x v="2"/>
  </r>
  <r>
    <s v="TFW2H32"/>
    <s v="60645800105143835"/>
    <s v="14/08/2025 10:45:11"/>
    <s v="99638"/>
    <s v="LAFAIETE DE SOUZA SANTOS"/>
    <x v="10"/>
    <s v="Automóvel"/>
    <s v="ARGO"/>
    <s v="FIAT"/>
    <s v="36669517"/>
    <s v="AUTO POSTO ANHANGUERA"/>
    <s v="GOIANIA"/>
    <s v="GO"/>
    <s v="ETANOL COMUM"/>
    <n v="428"/>
    <n v="10.93"/>
    <s v=" Km/L"/>
    <n v="18951"/>
    <n v="39.159999999999997"/>
    <n v="4.79"/>
    <n v="187.57"/>
    <s v="1"/>
    <s v="Planejamento Operaci"/>
    <s v="Planejamento Operaci"/>
    <s v="Operacional"/>
    <m/>
    <d v="2025-08-14T00:00:00"/>
    <x v="4"/>
    <x v="0"/>
    <x v="3"/>
  </r>
  <r>
    <s v="TFR8B59"/>
    <s v="60645800105143681"/>
    <s v="14/08/2025 11:23:18"/>
    <s v="92635"/>
    <s v="ADENILDO BARBOSA DUTRA"/>
    <x v="8"/>
    <s v="Automóvel"/>
    <s v="ARGO"/>
    <s v="FIAT"/>
    <s v="31812600"/>
    <s v="POSTO NOVA AMERICA"/>
    <s v="GOIANIA"/>
    <s v="GO"/>
    <s v="ETANOL COMUM"/>
    <n v="527"/>
    <n v="12.66"/>
    <s v=" Km/L"/>
    <n v="7102"/>
    <n v="41.62"/>
    <n v="4.09"/>
    <n v="170.23"/>
    <s v="140840916"/>
    <s v="Planejamento Operaci"/>
    <s v="Planejamento Operaci"/>
    <s v="Operacional"/>
    <m/>
    <d v="2025-08-14T00:00:00"/>
    <x v="4"/>
    <x v="0"/>
    <x v="5"/>
  </r>
  <r>
    <s v="TFS3C72"/>
    <s v="60645800105143738"/>
    <s v="14/08/2025 15:58:26"/>
    <s v="00271"/>
    <s v="HEDER OLIVEIRA SANTANA"/>
    <x v="9"/>
    <s v="Automóvel"/>
    <s v="ARGO"/>
    <s v="FIAT"/>
    <s v="41826312"/>
    <s v="AUTO POSTO JACARE"/>
    <s v="ACREUNA"/>
    <s v="GO"/>
    <s v="ETANOL COMUM"/>
    <n v="359"/>
    <n v="8.67"/>
    <s v=" Km/L"/>
    <n v="24291"/>
    <n v="41.39"/>
    <n v="4.05"/>
    <n v="167.65"/>
    <s v="140857441"/>
    <s v="Planejamento Operaci"/>
    <s v="Planejamento Operaci"/>
    <s v="Operacional"/>
    <m/>
    <d v="2025-08-14T00:00:00"/>
    <x v="4"/>
    <x v="0"/>
    <x v="4"/>
  </r>
  <r>
    <s v="TFE6B22"/>
    <s v="60645800105143762"/>
    <s v="14/08/2025 17:00:52"/>
    <s v="03608"/>
    <s v="WEIDER DA SILVA RODRIGUES"/>
    <x v="1"/>
    <s v="Automóvel"/>
    <s v="ARGO"/>
    <s v="FIAT"/>
    <s v="07674909"/>
    <s v="AUTO POSTO INDIARA"/>
    <s v="INDIARA"/>
    <s v="GO"/>
    <s v="ETANOL COMUM"/>
    <n v="417"/>
    <n v="10.52"/>
    <s v=" Km/L"/>
    <n v="12283"/>
    <n v="39.64"/>
    <n v="4.49"/>
    <n v="177.99"/>
    <s v="7362"/>
    <s v="Planejamento Operaci"/>
    <s v="Planejamento Operaci"/>
    <s v="Operacional"/>
    <m/>
    <d v="2025-08-14T00:00:00"/>
    <x v="4"/>
    <x v="0"/>
    <x v="1"/>
  </r>
  <r>
    <s v="NKD1J82"/>
    <s v="60645800105124230"/>
    <s v="14/08/2025 17:16:08"/>
    <s v="01703"/>
    <s v="ROBSON CIRILO"/>
    <x v="19"/>
    <s v="Caminhão"/>
    <s v="CAMINHAO PRANCHA"/>
    <s v="FORD"/>
    <s v="81870100"/>
    <s v="POSTO MILLENIUM DIMAG"/>
    <s v="APARECIDA DE GOIANIA"/>
    <s v="GO"/>
    <s v="DIESEL COMUM"/>
    <n v="0"/>
    <n v="0"/>
    <s v=" Km/L"/>
    <n v="0"/>
    <n v="209.81"/>
    <n v="5.54"/>
    <n v="1162.3499999999999"/>
    <s v="36609"/>
    <s v="EXT - SAO PEDRO"/>
    <s v="Planejamento Operaci"/>
    <s v="SAO PEDRO"/>
    <m/>
    <d v="2025-08-14T00:00:00"/>
    <x v="4"/>
    <x v="0"/>
    <x v="7"/>
  </r>
  <r>
    <s v="TER1119"/>
    <s v="60645800105124185"/>
    <s v="14/08/2025 17:20:25"/>
    <s v="01703"/>
    <s v="ROBSON CIRILO"/>
    <x v="19"/>
    <s v="EQUIPAMENTOS"/>
    <s v="MINICARREGADEIRA"/>
    <s v="BOBCAT"/>
    <s v="81870100"/>
    <s v="POSTO MILLENIUM DIMAG"/>
    <s v="APARECIDA DE GOIANIA"/>
    <s v="GO"/>
    <s v="DIESEL COMUM"/>
    <n v="0"/>
    <n v="0"/>
    <s v=" Km/L"/>
    <n v="0"/>
    <n v="66.83"/>
    <n v="5.54"/>
    <n v="370.27"/>
    <s v="36612"/>
    <s v="EXT - SAO PEDRO"/>
    <s v="Planejamento Operaci"/>
    <s v="SAO PEDRO"/>
    <m/>
    <d v="2025-08-14T00:00:00"/>
    <x v="4"/>
    <x v="0"/>
    <x v="7"/>
  </r>
  <r>
    <s v="TBE3B78"/>
    <s v="60645800105124169"/>
    <s v="15/08/2025 07:07:20"/>
    <s v="99128"/>
    <s v="LEANDRO FERREIRA DE JESUS"/>
    <x v="19"/>
    <s v="Caminhão"/>
    <s v="CAMINHAO CARROCERIA"/>
    <s v="OUTROS"/>
    <s v="81870100"/>
    <s v="POSTO MILLENIUM DIMAG"/>
    <s v="APARECIDA DE GOIANIA"/>
    <s v="GO"/>
    <s v="DIESEL S-10"/>
    <n v="0"/>
    <n v="0"/>
    <s v=" Km/L"/>
    <n v="0"/>
    <n v="74.17"/>
    <n v="5.5910000000000002"/>
    <n v="414.65"/>
    <s v="36770"/>
    <s v="EXT - SAO PEDRO"/>
    <s v="Planejamento Operaci"/>
    <s v="SAO PEDRO"/>
    <m/>
    <d v="2025-08-15T00:00:00"/>
    <x v="4"/>
    <x v="0"/>
    <x v="7"/>
  </r>
  <r>
    <s v="TFP3B22"/>
    <s v="60645800105143720"/>
    <s v="15/08/2025 07:32:06"/>
    <s v="02769"/>
    <s v="ANDRE LUIS PAULINO"/>
    <x v="6"/>
    <s v="Automóvel"/>
    <s v="ARGO"/>
    <s v="FIAT"/>
    <s v="64191102"/>
    <s v="AUTO POSTO PIRETT"/>
    <s v="GOIATUBA"/>
    <s v="GO"/>
    <s v="ETANOL COMUM"/>
    <n v="406"/>
    <n v="10.9"/>
    <s v=" Km/L"/>
    <n v="30635"/>
    <n v="37.26"/>
    <n v="4.7910000000000004"/>
    <n v="178.51"/>
    <s v="1"/>
    <s v="Planejamento Operaci"/>
    <s v="Planejamento Operaci"/>
    <s v="Operacional"/>
    <m/>
    <d v="2025-08-15T00:00:00"/>
    <x v="4"/>
    <x v="0"/>
    <x v="4"/>
  </r>
  <r>
    <s v="TFX7J72"/>
    <s v="60645800105124274"/>
    <s v="15/08/2025 09:32:27"/>
    <s v="03126"/>
    <s v="PEDRO PAULO SILVA SANTOS"/>
    <x v="11"/>
    <s v="Automóvel"/>
    <s v="ARGO"/>
    <s v="FIAT"/>
    <s v="69494411"/>
    <s v="REDE MARAJO RIO VERD"/>
    <s v="RIO VERDE"/>
    <s v="GO"/>
    <s v="ETANOL COMUM"/>
    <n v="179"/>
    <n v="7.04"/>
    <s v=" Km/L"/>
    <n v="19929"/>
    <n v="25.43"/>
    <n v="4.49"/>
    <n v="114.18"/>
    <s v="1"/>
    <s v="Planejamento Operaci"/>
    <s v="Planejamento Operaci"/>
    <s v="Operacional"/>
    <m/>
    <d v="2025-08-15T00:00:00"/>
    <x v="4"/>
    <x v="0"/>
    <x v="4"/>
  </r>
  <r>
    <s v="TFS3C72"/>
    <s v="60645800105143738"/>
    <s v="15/08/2025 09:42:53"/>
    <s v="00271"/>
    <s v="HEDER OLIVEIRA SANTANA"/>
    <x v="9"/>
    <s v="Automóvel"/>
    <s v="ARGO"/>
    <s v="FIAT"/>
    <s v="41875311"/>
    <s v="POSTO SABOR DA TERRA"/>
    <s v="INDIARA"/>
    <s v="GO"/>
    <s v="ETANOL COMUM"/>
    <n v="238"/>
    <n v="8.66"/>
    <s v=" Km/L"/>
    <n v="24529"/>
    <n v="27.47"/>
    <n v="4.29"/>
    <n v="117.85"/>
    <s v="150834896"/>
    <s v="Planejamento Operaci"/>
    <s v="Planejamento Operaci"/>
    <s v="Operacional"/>
    <m/>
    <d v="2025-08-15T00:00:00"/>
    <x v="4"/>
    <x v="0"/>
    <x v="4"/>
  </r>
  <r>
    <s v="TFW2H32"/>
    <s v="60645800105143835"/>
    <s v="15/08/2025 12:26:41"/>
    <s v="99638"/>
    <s v="LAFAIETE DE SOUZA SANTOS"/>
    <x v="10"/>
    <s v="Automóvel"/>
    <s v="ARGO"/>
    <s v="FIAT"/>
    <s v="87183400"/>
    <s v="MARAJO GUAPO"/>
    <s v="GUAPO"/>
    <s v="GO"/>
    <s v="ETANOL COMUM"/>
    <n v="939"/>
    <n v="26.31"/>
    <s v=" Km/L"/>
    <n v="19890"/>
    <n v="35.69"/>
    <n v="3.9910000000000001"/>
    <n v="142.44"/>
    <s v="0"/>
    <s v="Planejamento Operaci"/>
    <s v="Planejamento Operaci"/>
    <s v="Operacional"/>
    <m/>
    <d v="2025-08-15T00:00:00"/>
    <x v="4"/>
    <x v="0"/>
    <x v="3"/>
  </r>
  <r>
    <s v="IMP0002"/>
    <s v="60645800105124193"/>
    <s v="15/08/2025 13:49:29"/>
    <s v="01795"/>
    <s v="TIAGO BARBOSA DE ASSIS"/>
    <x v="18"/>
    <s v="EQUIPAMENTOS"/>
    <s v="IMPLEMENTOS"/>
    <s v="OUTROS"/>
    <s v="41875311"/>
    <s v="POSTO SABOR DA TERRA"/>
    <s v="INDIARA"/>
    <s v="GO"/>
    <s v="GASOLINA COMUM"/>
    <n v="0"/>
    <n v="0"/>
    <s v=" Km/L"/>
    <n v="0"/>
    <n v="20"/>
    <n v="6.19"/>
    <n v="123.8"/>
    <s v="150849729"/>
    <s v="EXT - TECPAV"/>
    <s v="Planejamento Operaci"/>
    <s v="TECPAV"/>
    <m/>
    <d v="2025-08-15T00:00:00"/>
    <x v="4"/>
    <x v="0"/>
    <x v="6"/>
  </r>
  <r>
    <s v="TFX7J72"/>
    <s v="60645800105124274"/>
    <s v="15/08/2025 14:52:12"/>
    <s v="03126"/>
    <s v="PEDRO PAULO SILVA SANTOS"/>
    <x v="11"/>
    <s v="Automóvel"/>
    <s v="ARGO"/>
    <s v="FIAT"/>
    <s v="46286315"/>
    <s v="POSTO CENTRAL"/>
    <s v="BOM JESUS"/>
    <s v="GO"/>
    <s v="ETANOL COMUM"/>
    <n v="259"/>
    <n v="8.25"/>
    <s v=" Km/L"/>
    <n v="20188"/>
    <n v="31.39"/>
    <n v="4.46"/>
    <n v="140.01"/>
    <s v="1"/>
    <s v="Planejamento Operaci"/>
    <s v="Planejamento Operaci"/>
    <s v="Operacional"/>
    <m/>
    <d v="2025-08-15T00:00:00"/>
    <x v="4"/>
    <x v="0"/>
    <x v="4"/>
  </r>
  <r>
    <s v="TFN0D12"/>
    <s v="60645800105143746"/>
    <s v="15/08/2025 16:30:02"/>
    <s v="00390"/>
    <s v="SILVINO JOSE DE BRITO"/>
    <x v="5"/>
    <s v="Automóvel"/>
    <s v="ARGO"/>
    <s v="FIAT"/>
    <s v="87107509"/>
    <s v="AUTO POSTO OLIMPIO"/>
    <s v="APARECIDA DE GOIANIA"/>
    <s v="GO"/>
    <s v="ETANOL COMUM"/>
    <n v="330"/>
    <n v="10.7"/>
    <s v=" Km/L"/>
    <n v="4876"/>
    <n v="30.83"/>
    <n v="4.59"/>
    <n v="141.51"/>
    <s v="0"/>
    <s v="Planejamento Operaci"/>
    <s v="Planejamento Operaci"/>
    <s v="Operacional"/>
    <m/>
    <d v="2025-08-15T00:00:00"/>
    <x v="4"/>
    <x v="0"/>
    <x v="3"/>
  </r>
  <r>
    <s v="TFP9I32"/>
    <s v="60645800105143819"/>
    <s v="15/08/2025 20:04:09"/>
    <s v="33861"/>
    <s v="FERNANDO DOS REIS GONÇALVES"/>
    <x v="7"/>
    <s v="Automóvel"/>
    <s v="ARGO"/>
    <s v="FIAT"/>
    <s v="31803903"/>
    <s v="BOM SUCESSO AUTO POSTO  24 HS"/>
    <s v="GOIANIA"/>
    <s v="GO"/>
    <s v="ETANOL COMUM"/>
    <n v="377"/>
    <n v="9.4600000000000009"/>
    <s v=" Km/L"/>
    <n v="10551"/>
    <n v="39.85"/>
    <n v="4.6399999999999997"/>
    <n v="184.9"/>
    <s v="984168"/>
    <s v="Planejamento Operaci"/>
    <s v="Planejamento Operaci"/>
    <s v="Operacional"/>
    <m/>
    <d v="2025-08-15T00:00:00"/>
    <x v="4"/>
    <x v="0"/>
    <x v="4"/>
  </r>
  <r>
    <s v="TFX8A49"/>
    <s v="60645800105143673"/>
    <s v="16/08/2025 11:54:11"/>
    <s v="11093"/>
    <s v="MARCELO PAIXÃO FILHO"/>
    <x v="12"/>
    <s v="Automóvel"/>
    <s v="ARGO"/>
    <s v="FIAT"/>
    <s v="69407600"/>
    <s v="POSTO ABASTECE TAMAN"/>
    <s v="GOIANIA"/>
    <s v="GO"/>
    <s v="ETANOL COMUM"/>
    <n v="427"/>
    <n v="10.36"/>
    <s v=" Km/L"/>
    <n v="6162"/>
    <n v="41.21"/>
    <n v="3.99"/>
    <n v="164.43"/>
    <s v="77875"/>
    <s v="Planejamento Operaci"/>
    <s v="Planejamento Operaci"/>
    <s v="Operacional"/>
    <m/>
    <d v="2025-08-16T00:00:00"/>
    <x v="4"/>
    <x v="0"/>
    <x v="0"/>
  </r>
  <r>
    <s v="TFI3B19"/>
    <s v="60645800105124300"/>
    <s v="16/08/2025 13:00:03"/>
    <s v="09697"/>
    <s v="HUILDSON ROSA BARBOSA"/>
    <x v="4"/>
    <s v="Automóvel"/>
    <s v="ARGO"/>
    <s v="FIAT"/>
    <s v="31878011"/>
    <s v="POSTO CAMPESTRE"/>
    <s v="RIO VERDE"/>
    <s v="GO"/>
    <s v="ETANOL COMUM"/>
    <n v="413"/>
    <n v="10.91"/>
    <s v=" Km/L"/>
    <n v="12555"/>
    <n v="37.86"/>
    <n v="4.29"/>
    <n v="162.41999999999999"/>
    <s v="1"/>
    <s v="Planejamento Operaci"/>
    <s v="Planejamento Operaci"/>
    <s v="Operacional"/>
    <m/>
    <d v="2025-08-16T00:00:00"/>
    <x v="4"/>
    <x v="0"/>
    <x v="0"/>
  </r>
  <r>
    <s v="TFS3C72"/>
    <s v="60645800105143738"/>
    <s v="16/08/2025 14:35:21"/>
    <s v="00271"/>
    <s v="HEDER OLIVEIRA SANTANA"/>
    <x v="9"/>
    <s v="Automóvel"/>
    <s v="ARGO"/>
    <s v="FIAT"/>
    <s v="24906505"/>
    <s v="AUTO POSTO BOM RETIR"/>
    <s v="RIO VERDE"/>
    <s v="GO"/>
    <s v="ETANOL COMUM"/>
    <n v="355"/>
    <n v="9.27"/>
    <s v=" Km/L"/>
    <n v="24884"/>
    <n v="38.31"/>
    <n v="4.32"/>
    <n v="165.5"/>
    <s v="160852"/>
    <s v="Planejamento Operaci"/>
    <s v="Planejamento Operaci"/>
    <s v="Operacional"/>
    <m/>
    <d v="2025-08-16T00:00:00"/>
    <x v="4"/>
    <x v="0"/>
    <x v="4"/>
  </r>
  <r>
    <s v="TFP9I32"/>
    <s v="60645800105143819"/>
    <s v="17/08/2025 19:07:05"/>
    <s v="33861"/>
    <s v="FERNANDO DOS REIS GONÇALVES"/>
    <x v="7"/>
    <s v="Automóvel"/>
    <s v="ARGO"/>
    <s v="FIAT"/>
    <s v="31803903"/>
    <s v="BOM SUCESSO AUTO POSTO  24 HS"/>
    <s v="GOIANIA"/>
    <s v="GO"/>
    <s v="ETANOL COMUM"/>
    <n v="359"/>
    <n v="8.8000000000000007"/>
    <s v=" Km/L"/>
    <n v="10910"/>
    <n v="40.78"/>
    <n v="4.9400000000000004"/>
    <n v="201.45"/>
    <s v="986203"/>
    <s v="Planejamento Operaci"/>
    <s v="Planejamento Operaci"/>
    <s v="Operacional"/>
    <m/>
    <d v="2025-08-17T00:00:00"/>
    <x v="4"/>
    <x v="0"/>
    <x v="4"/>
  </r>
  <r>
    <s v="TFX7J72"/>
    <s v="60645800105124274"/>
    <s v="18/08/2025 07:12:48"/>
    <s v="02769"/>
    <s v="ANDRE LUIS PAULINO"/>
    <x v="11"/>
    <s v="Automóvel"/>
    <s v="ARGO"/>
    <s v="FIAT"/>
    <s v="64191102"/>
    <s v="AUTO POSTO PIRETT"/>
    <s v="GOIATUBA"/>
    <s v="GO"/>
    <s v="ETANOL COMUM"/>
    <n v="350"/>
    <n v="9.2100000000000009"/>
    <s v=" Km/L"/>
    <n v="20538"/>
    <n v="38"/>
    <n v="4.79"/>
    <n v="182.02"/>
    <s v="1"/>
    <s v="Planejamento Operaci"/>
    <s v="Planejamento Operaci"/>
    <s v="Operacional"/>
    <m/>
    <d v="2025-08-18T00:00:00"/>
    <x v="4"/>
    <x v="0"/>
    <x v="4"/>
  </r>
  <r>
    <s v="KBM9G47"/>
    <s v="60645800105124258"/>
    <s v="18/08/2025 08:03:02"/>
    <s v="49831"/>
    <s v="JOVELI DE SA"/>
    <x v="18"/>
    <s v="Caminhão"/>
    <s v="CAMINHAO BASCULANTE"/>
    <s v="MERCEDES-BENZ"/>
    <s v="41875311"/>
    <s v="POSTO SABOR DA TERRA"/>
    <s v="INDIARA"/>
    <s v="GO"/>
    <s v="DIESEL S-10"/>
    <n v="0"/>
    <n v="0"/>
    <s v=" Km/L"/>
    <n v="0"/>
    <n v="58.68"/>
    <n v="5.9909999999999997"/>
    <n v="351.54"/>
    <s v="180828930"/>
    <s v="EXT - TECPAV"/>
    <s v="Planejamento Operaci"/>
    <s v="TECPAV"/>
    <m/>
    <d v="2025-08-18T00:00:00"/>
    <x v="4"/>
    <x v="0"/>
    <x v="6"/>
  </r>
  <r>
    <s v="TFW2H32"/>
    <m/>
    <s v="18/08/2025 12:00:00"/>
    <s v="99638"/>
    <s v="LAFAIETE DE SOUZA SANTOS"/>
    <x v="10"/>
    <s v="Automóvel"/>
    <s v="ARGO"/>
    <s v="FIAT"/>
    <s v="Manual"/>
    <s v="TRANSAÇÃO DE AJUSTE"/>
    <s v="TRANSAÇÃO DE AJUSTE"/>
    <s v="TRANSAÇÃO DE AJUSTE"/>
    <s v="ETANOL COMUM"/>
    <n v="229"/>
    <n v="8.4700000000000006"/>
    <s v=" Km/L"/>
    <n v="19519"/>
    <n v="27.04"/>
    <n v="3.89"/>
    <n v="105.19"/>
    <m/>
    <s v="Planejamento Operaci"/>
    <s v="Planejamento Operaci"/>
    <s v="Operacional"/>
    <m/>
    <d v="2025-08-18T00:00:00"/>
    <x v="4"/>
    <x v="0"/>
    <x v="3"/>
  </r>
  <r>
    <s v="TER1105"/>
    <s v="60645800105124220"/>
    <s v="18/08/2025 12:41:22"/>
    <s v="01795"/>
    <s v="TIAGO BARBOSA DE ASSIS"/>
    <x v="18"/>
    <s v="TRATOR"/>
    <s v="TRATOR DE PNEUS"/>
    <s v="CATERPILLAR"/>
    <s v="07674909"/>
    <s v="AUTO POSTO INDIARA"/>
    <s v="INDIARA"/>
    <s v="GO"/>
    <s v="DIESEL COMUM"/>
    <n v="0"/>
    <n v="0"/>
    <s v=" Km/L"/>
    <n v="0"/>
    <n v="95.59"/>
    <n v="6.09"/>
    <n v="582.15"/>
    <s v="7441"/>
    <s v="EXT - TECPAV"/>
    <s v="Planejamento Operaci"/>
    <s v="TECPAV"/>
    <m/>
    <d v="2025-08-18T00:00:00"/>
    <x v="4"/>
    <x v="0"/>
    <x v="6"/>
  </r>
  <r>
    <s v="IMP0002"/>
    <s v="60645800105124193"/>
    <s v="18/08/2025 13:29:28"/>
    <s v="01795"/>
    <s v="TIAGO BARBOSA DE ASSIS"/>
    <x v="18"/>
    <s v="EQUIPAMENTOS"/>
    <s v="IMPLEMENTOS"/>
    <s v="OUTROS"/>
    <s v="41875311"/>
    <s v="POSTO SABOR DA TERRA"/>
    <s v="INDIARA"/>
    <s v="GO"/>
    <s v="GASOLINA COMUM"/>
    <n v="0"/>
    <n v="0"/>
    <s v=" Km/L"/>
    <n v="0"/>
    <n v="20"/>
    <n v="6.19"/>
    <n v="123.8"/>
    <s v="180848530"/>
    <s v="EXT - TECPAV"/>
    <s v="Planejamento Operaci"/>
    <s v="TECPAV"/>
    <m/>
    <d v="2025-08-18T00:00:00"/>
    <x v="4"/>
    <x v="0"/>
    <x v="6"/>
  </r>
  <r>
    <s v="TFS3C72"/>
    <m/>
    <s v="18/08/2025 13:30:00"/>
    <s v="00271"/>
    <s v="HEDER OLIVEIRA SANTANA"/>
    <x v="9"/>
    <s v="Automóvel"/>
    <s v="ARGO"/>
    <s v="FIAT"/>
    <s v="Manual"/>
    <s v="TRANSAÇÃO DE AJUSTE"/>
    <s v="TRANSAÇÃO DE AJUSTE"/>
    <s v="TRANSAÇÃO DE AJUSTE"/>
    <s v="ETANOL COMUM"/>
    <n v="360"/>
    <n v="9.1"/>
    <s v=" Km/L"/>
    <n v="25244"/>
    <n v="39.57"/>
    <n v="3.84"/>
    <n v="151.96"/>
    <m/>
    <s v="Planejamento Operaci"/>
    <s v="Planejamento Operaci"/>
    <s v="Operacional"/>
    <m/>
    <d v="2025-08-18T00:00:00"/>
    <x v="4"/>
    <x v="0"/>
    <x v="4"/>
  </r>
  <r>
    <s v="TLR1J91"/>
    <s v="60645800105124310"/>
    <s v="18/08/2025 13:51:52"/>
    <s v="02910"/>
    <s v="EMERSON CRISTIANO DE SILVEIRA"/>
    <x v="23"/>
    <s v="Utilitário"/>
    <s v="SAVEIRO"/>
    <s v="VOLKSWAGEN"/>
    <s v="87149902"/>
    <s v="AUTO POSTO SANTA FE INTERLAGOS"/>
    <s v="RIO VERDE"/>
    <s v="GO"/>
    <s v="ETANOL COMUM"/>
    <n v="0"/>
    <n v="0"/>
    <s v=" Km/L"/>
    <s v="-"/>
    <n v="33.369999999999997"/>
    <n v="4.4409999999999998"/>
    <n v="148.18"/>
    <s v="49840"/>
    <s v="Planejamento Operaci"/>
    <s v="Planejamento Operaci"/>
    <s v="Operacional"/>
    <m/>
    <d v="2025-08-18T00:00:00"/>
    <x v="4"/>
    <x v="0"/>
    <x v="9"/>
  </r>
  <r>
    <s v="TER1119"/>
    <s v="60645800105124185"/>
    <s v="18/08/2025 17:30:58"/>
    <s v="01703"/>
    <s v="ROBSON CIRILO"/>
    <x v="19"/>
    <s v="EQUIPAMENTOS"/>
    <s v="MINICARREGADEIRA"/>
    <s v="BOBCAT"/>
    <s v="81870100"/>
    <s v="POSTO MILLENIUM DIMAG"/>
    <s v="APARECIDA DE GOIANIA"/>
    <s v="GO"/>
    <s v="DIESEL COMUM"/>
    <n v="0"/>
    <n v="0"/>
    <s v=" Km/L"/>
    <n v="0"/>
    <n v="63.12"/>
    <n v="5.54"/>
    <n v="349.68"/>
    <s v="37873"/>
    <s v="EXT - SAO PEDRO"/>
    <s v="Planejamento Operaci"/>
    <s v="SAO PEDRO"/>
    <m/>
    <d v="2025-08-18T00:00:00"/>
    <x v="4"/>
    <x v="0"/>
    <x v="7"/>
  </r>
  <r>
    <s v="IMP0001"/>
    <s v="60645800105124150"/>
    <s v="18/08/2025 17:49:03"/>
    <s v="99128"/>
    <s v="LEANDRO FERREIRA DE JESUS"/>
    <x v="19"/>
    <s v="EQUIPAMENTOS"/>
    <s v="IMPLEMENTOS"/>
    <s v="OUTROS"/>
    <s v="81870100"/>
    <s v="POSTO MILLENIUM DIMAG"/>
    <s v="APARECIDA DE GOIANIA"/>
    <s v="GO"/>
    <s v="GASOLINA COMUM"/>
    <n v="0"/>
    <n v="0"/>
    <s v=" Km/L"/>
    <n v="0"/>
    <n v="20"/>
    <n v="6.29"/>
    <n v="125.8"/>
    <s v="37883"/>
    <s v="EXT - SAO PEDRO"/>
    <s v="Planejamento Operaci"/>
    <s v="SAO PEDRO"/>
    <m/>
    <d v="2025-08-18T00:00:00"/>
    <x v="4"/>
    <x v="0"/>
    <x v="7"/>
  </r>
  <r>
    <s v="TBE3B78"/>
    <s v="60645800105124169"/>
    <s v="18/08/2025 17:53:46"/>
    <s v="99128"/>
    <s v="LEANDRO FERREIRA DE JESUS"/>
    <x v="19"/>
    <s v="Caminhão"/>
    <s v="CAMINHAO CARROCERIA"/>
    <s v="OUTROS"/>
    <s v="81870100"/>
    <s v="POSTO MILLENIUM DIMAG"/>
    <s v="APARECIDA DE GOIANIA"/>
    <s v="GO"/>
    <s v="DIESEL S-10"/>
    <n v="0"/>
    <n v="0"/>
    <s v=" Km/L"/>
    <n v="0"/>
    <n v="83.2"/>
    <n v="5.5910000000000002"/>
    <n v="465.13"/>
    <s v="37888"/>
    <s v="EXT - SAO PEDRO"/>
    <s v="Planejamento Operaci"/>
    <s v="SAO PEDRO"/>
    <m/>
    <d v="2025-08-18T00:00:00"/>
    <x v="4"/>
    <x v="0"/>
    <x v="7"/>
  </r>
  <r>
    <s v="TBE3B78"/>
    <m/>
    <s v="18/08/2025 17:56:34"/>
    <m/>
    <m/>
    <x v="20"/>
    <m/>
    <m/>
    <m/>
    <m/>
    <s v="POSTO MILLENIUM DIMAG"/>
    <m/>
    <m/>
    <s v="ARLA-32"/>
    <n v="0"/>
    <n v="0"/>
    <s v=" Km/L"/>
    <n v="0"/>
    <n v="1"/>
    <m/>
    <n v="120"/>
    <m/>
    <s v="EXT - SAO PEDRO"/>
    <s v="Planejamento Operaci"/>
    <s v="SAO PEDRO"/>
    <m/>
    <d v="2025-08-18T00:00:00"/>
    <x v="4"/>
    <x v="0"/>
    <x v="7"/>
  </r>
  <r>
    <s v="TGL4J09"/>
    <s v="60645800105143360"/>
    <s v="18/08/2025 19:33:37"/>
    <s v="40379"/>
    <s v="JESTER LUCAS GOUVEIA SANTOS"/>
    <x v="17"/>
    <s v="Automóvel"/>
    <s v="ARGO"/>
    <s v="FIAT"/>
    <s v="26466212"/>
    <s v="AUTO POSTO GLOBAL AR"/>
    <s v="GOIANIA"/>
    <s v="GO"/>
    <s v="ETANOL COMUM"/>
    <n v="388"/>
    <n v="10.02"/>
    <s v=" Km/L"/>
    <n v="8267"/>
    <n v="38.729999999999997"/>
    <n v="4.641"/>
    <n v="179.75"/>
    <s v="180870369"/>
    <s v="Planejamento Operaci"/>
    <s v="Planejamento Operaci"/>
    <s v="Operacional"/>
    <m/>
    <d v="2025-08-18T00:00:00"/>
    <x v="4"/>
    <x v="0"/>
    <x v="1"/>
  </r>
  <r>
    <s v="TFX7J72"/>
    <s v="60645800105124274"/>
    <s v="19/08/2025 09:06:06"/>
    <s v="02769"/>
    <s v="ANDRE LUIS PAULINO"/>
    <x v="11"/>
    <s v="Automóvel"/>
    <s v="ARGO"/>
    <s v="FIAT"/>
    <s v="41826312"/>
    <s v="AUTO POSTO JACARE"/>
    <s v="ACREUNA"/>
    <s v="GO"/>
    <s v="ETANOL COMUM"/>
    <n v="397"/>
    <n v="10.99"/>
    <s v=" Km/L"/>
    <n v="20935"/>
    <n v="36.119999999999997"/>
    <n v="3.9910000000000001"/>
    <n v="144.13999999999999"/>
    <s v="190832639"/>
    <s v="Planejamento Operaci"/>
    <s v="Planejamento Operaci"/>
    <s v="Operacional"/>
    <m/>
    <d v="2025-08-19T00:00:00"/>
    <x v="4"/>
    <x v="0"/>
    <x v="4"/>
  </r>
  <r>
    <s v="TFW2H32"/>
    <s v="60645800105143835"/>
    <s v="19/08/2025 09:41:09"/>
    <s v="99638"/>
    <s v="LAFAIETE DE SOUZA SANTOS"/>
    <x v="10"/>
    <s v="Automóvel"/>
    <s v="ARGO"/>
    <s v="FIAT"/>
    <s v="53081700"/>
    <s v="POSTO Z   Z SANTA MA"/>
    <s v="GUAPO"/>
    <s v="GO"/>
    <s v="ETANOL COMUM"/>
    <n v="265"/>
    <n v="9.8000000000000007"/>
    <s v=" Km/L"/>
    <n v="19784"/>
    <n v="27.04"/>
    <n v="3.89"/>
    <n v="105.19"/>
    <s v="0"/>
    <s v="Planejamento Operaci"/>
    <s v="Planejamento Operaci"/>
    <s v="Operacional"/>
    <m/>
    <d v="2025-08-19T00:00:00"/>
    <x v="4"/>
    <x v="0"/>
    <x v="3"/>
  </r>
  <r>
    <s v="TFR8B59"/>
    <s v="60645800105143681"/>
    <s v="19/08/2025 10:48:12"/>
    <s v="92635"/>
    <s v="ADENILDO BARBOSA DUTRA"/>
    <x v="8"/>
    <s v="Automóvel"/>
    <s v="ARGO"/>
    <s v="FIAT"/>
    <s v="53081700"/>
    <s v="POSTO Z   Z SANTA MA"/>
    <s v="GUAPO"/>
    <s v="GO"/>
    <s v="ETANOL COMUM"/>
    <n v="252"/>
    <n v="7.62"/>
    <s v=" Km/L"/>
    <n v="7354"/>
    <n v="33.07"/>
    <n v="4.29"/>
    <n v="141.87"/>
    <s v="0"/>
    <s v="Planejamento Operaci"/>
    <s v="Planejamento Operaci"/>
    <s v="Operacional"/>
    <m/>
    <d v="2025-08-19T00:00:00"/>
    <x v="4"/>
    <x v="0"/>
    <x v="5"/>
  </r>
  <r>
    <s v="HKI4B92"/>
    <s v="60645800105124177"/>
    <s v="19/08/2025 11:18:26"/>
    <s v="43356"/>
    <s v="JOSE ALECRIM DA SILVA"/>
    <x v="19"/>
    <s v="Caminhão"/>
    <s v="CAMINHAO BASCULANTE"/>
    <s v="VOLKSWAGEN"/>
    <s v="87183400"/>
    <s v="MARAJO GUAPO"/>
    <s v="GUAPO"/>
    <s v="GO"/>
    <s v="DIESEL COMUM"/>
    <n v="0"/>
    <n v="0"/>
    <s v=" Km/L"/>
    <n v="0"/>
    <n v="220"/>
    <n v="6.09"/>
    <n v="1339.8"/>
    <s v="0"/>
    <s v="EXT - SAO PEDRO"/>
    <s v="Planejamento Operaci"/>
    <s v="SAO PEDRO"/>
    <m/>
    <d v="2025-08-19T00:00:00"/>
    <x v="4"/>
    <x v="0"/>
    <x v="7"/>
  </r>
  <r>
    <s v="SDJ8D65"/>
    <s v="60645800105555897"/>
    <s v="19/08/2025 11:49:22"/>
    <s v="04126"/>
    <s v="LEONARDO ARAUJO LAPERCHE "/>
    <x v="22"/>
    <s v="Caminhonete"/>
    <s v="RAMPAGE"/>
    <s v="RAM"/>
    <s v="26466212"/>
    <s v="AUTO POSTO GLOBAL AR"/>
    <s v="GOIANIA"/>
    <s v="GO"/>
    <s v="GASOLINA COMUM"/>
    <n v="389"/>
    <n v="7.1"/>
    <s v=" Km/L"/>
    <n v="23493"/>
    <n v="54.8"/>
    <n v="6.3410000000000002"/>
    <n v="347.49"/>
    <s v="190842514"/>
    <s v="Planejamento Operaci"/>
    <s v="Planejamento Operaci"/>
    <s v="Operacional"/>
    <m/>
    <d v="2025-08-19T00:00:00"/>
    <x v="4"/>
    <x v="0"/>
    <x v="8"/>
  </r>
  <r>
    <s v="TFN0D12"/>
    <s v="60645800105143746"/>
    <s v="19/08/2025 13:28:31"/>
    <s v="00390"/>
    <s v="SILVINO JOSE DE BRITO"/>
    <x v="5"/>
    <s v="Automóvel"/>
    <s v="ARGO"/>
    <s v="FIAT"/>
    <s v="46209914"/>
    <s v="DECIO RIO VERDE"/>
    <s v="RIO VERDE"/>
    <s v="GO"/>
    <s v="ETANOL COMUM"/>
    <n v="367"/>
    <n v="10.29"/>
    <s v=" Km/L"/>
    <n v="5243"/>
    <n v="35.68"/>
    <n v="4.29"/>
    <n v="153.07"/>
    <s v="202508191327"/>
    <s v="Planejamento Operaci"/>
    <s v="Planejamento Operaci"/>
    <s v="Operacional"/>
    <m/>
    <d v="2025-08-19T00:00:00"/>
    <x v="4"/>
    <x v="0"/>
    <x v="3"/>
  </r>
  <r>
    <s v="TFS3C72"/>
    <s v="60645800105143738"/>
    <s v="19/08/2025 13:38:36"/>
    <s v="00271"/>
    <s v="HEDER OLIVEIRA SANTANA"/>
    <x v="9"/>
    <s v="Automóvel"/>
    <s v="ARGO"/>
    <s v="FIAT"/>
    <s v="13308211"/>
    <s v="P. BANDEIRANTES"/>
    <s v="RIO VERDE"/>
    <s v="GO"/>
    <s v="ETANOL COMUM"/>
    <n v="365"/>
    <n v="8.6999999999999993"/>
    <s v=" Km/L"/>
    <n v="25609"/>
    <n v="41.95"/>
    <n v="4.391"/>
    <n v="184.2"/>
    <s v="190848935"/>
    <s v="Planejamento Operaci"/>
    <s v="Planejamento Operaci"/>
    <s v="Operacional"/>
    <m/>
    <d v="2025-08-19T00:00:00"/>
    <x v="4"/>
    <x v="0"/>
    <x v="4"/>
  </r>
  <r>
    <s v="TFX7J72"/>
    <s v="60645800105124274"/>
    <s v="19/08/2025 16:30:22"/>
    <s v="02769"/>
    <s v="ANDRE LUIS PAULINO"/>
    <x v="11"/>
    <s v="Automóvel"/>
    <s v="ARGO"/>
    <s v="FIAT"/>
    <s v="46209914"/>
    <s v="DECIO RIO VERDE"/>
    <s v="RIO VERDE"/>
    <s v="GO"/>
    <s v="ETANOL COMUM"/>
    <n v="391"/>
    <n v="9.82"/>
    <s v=" Km/L"/>
    <n v="21326"/>
    <n v="39.81"/>
    <n v="4.29"/>
    <n v="170.78"/>
    <s v="202508191629"/>
    <s v="Planejamento Operaci"/>
    <s v="Planejamento Operaci"/>
    <s v="Operacional"/>
    <m/>
    <d v="2025-08-19T00:00:00"/>
    <x v="4"/>
    <x v="0"/>
    <x v="4"/>
  </r>
  <r>
    <s v="TFN0D12"/>
    <s v="60645800105143746"/>
    <s v="19/08/2025 17:20:31"/>
    <s v="00390"/>
    <s v="SILVINO JOSE DE BRITO"/>
    <x v="5"/>
    <s v="Automóvel"/>
    <s v="ARGO"/>
    <s v="FIAT"/>
    <s v="69494411"/>
    <s v="REDE MARAJO RIO VERD"/>
    <s v="RIO VERDE"/>
    <s v="GO"/>
    <s v="ETANOL COMUM"/>
    <n v="260"/>
    <n v="10.199999999999999"/>
    <s v=" Km/L"/>
    <n v="5503"/>
    <n v="25.49"/>
    <n v="4.49"/>
    <n v="114.45"/>
    <s v="390117129"/>
    <s v="Planejamento Operaci"/>
    <s v="Planejamento Operaci"/>
    <s v="Operacional"/>
    <m/>
    <d v="2025-08-19T00:00:00"/>
    <x v="4"/>
    <x v="0"/>
    <x v="3"/>
  </r>
  <r>
    <s v="TFY2H52"/>
    <s v="60645800105143790"/>
    <s v="19/08/2025 18:50:02"/>
    <s v="49396"/>
    <s v="JOAO JOSE MULATINHO DE MEDEIROS CORREIA"/>
    <x v="13"/>
    <s v="Automóvel"/>
    <s v="ARGO"/>
    <s v="FIAT"/>
    <s v="36603412"/>
    <s v="POSTO DO RATINHO"/>
    <s v="GOIANIA"/>
    <s v="GO"/>
    <s v="ETANOL COMUM"/>
    <n v="199"/>
    <n v="7.63"/>
    <s v=" Km/L"/>
    <n v="5026"/>
    <n v="26.07"/>
    <n v="5.04"/>
    <n v="131.38999999999999"/>
    <s v="1"/>
    <s v="Planejamento Operaci"/>
    <s v="Planejamento Operaci"/>
    <s v="Operacional"/>
    <m/>
    <d v="2025-08-19T00:00:00"/>
    <x v="4"/>
    <x v="0"/>
    <x v="3"/>
  </r>
  <r>
    <s v="TFR8B59"/>
    <s v="60645800105143681"/>
    <s v="20/08/2025 06:48:37"/>
    <s v="92635"/>
    <s v="ADENILDO BARBOSA DUTRA"/>
    <x v="8"/>
    <s v="Automóvel"/>
    <s v="ARGO"/>
    <s v="FIAT"/>
    <s v="31812600"/>
    <s v="POSTO NOVA AMERICA"/>
    <s v="GOIANIA"/>
    <s v="GO"/>
    <s v="ETANOL COMUM"/>
    <n v="443"/>
    <n v="10.43"/>
    <s v=" Km/L"/>
    <n v="7797"/>
    <n v="42.48"/>
    <n v="3.99"/>
    <n v="169.5"/>
    <s v="200824465"/>
    <s v="Planejamento Operaci"/>
    <s v="Planejamento Operaci"/>
    <s v="Operacional"/>
    <m/>
    <d v="2025-08-20T00:00:00"/>
    <x v="4"/>
    <x v="0"/>
    <x v="5"/>
  </r>
  <r>
    <s v="TER1105"/>
    <s v="60645800105124220"/>
    <s v="20/08/2025 07:36:11"/>
    <s v="01795"/>
    <s v="TIAGO BARBOSA DE ASSIS"/>
    <x v="18"/>
    <s v="TRATOR"/>
    <s v="TRATOR DE PNEUS"/>
    <s v="CATERPILLAR"/>
    <s v="41875311"/>
    <s v="POSTO SABOR DA TERRA"/>
    <s v="INDIARA"/>
    <s v="GO"/>
    <s v="DIESEL COMUM"/>
    <n v="0"/>
    <n v="0"/>
    <s v=" Km/L"/>
    <n v="0"/>
    <n v="73.02"/>
    <n v="5.89"/>
    <n v="430.1"/>
    <s v="200827308"/>
    <s v="EXT - TECPAV"/>
    <s v="Planejamento Operaci"/>
    <s v="TECPAV"/>
    <m/>
    <d v="2025-08-20T00:00:00"/>
    <x v="4"/>
    <x v="0"/>
    <x v="6"/>
  </r>
  <r>
    <s v="TER8163"/>
    <s v="60645800105124210"/>
    <s v="20/08/2025 07:43:34"/>
    <s v="02114"/>
    <s v="GILBERTO CORDEIRO DE JESUS"/>
    <x v="18"/>
    <s v="TRATOR"/>
    <s v="TRATOR DE PNEUS"/>
    <s v="CATERPILLAR"/>
    <s v="41875311"/>
    <s v="POSTO SABOR DA TERRA"/>
    <s v="INDIARA"/>
    <s v="GO"/>
    <s v="DIESEL COMUM"/>
    <n v="0"/>
    <n v="0"/>
    <s v=" Km/L"/>
    <n v="0"/>
    <n v="56.5"/>
    <n v="5.891"/>
    <n v="332.84"/>
    <s v="200827752"/>
    <s v="EXT - TECPAV"/>
    <s v="Planejamento Operaci"/>
    <s v="TECPAV"/>
    <m/>
    <d v="2025-08-20T00:00:00"/>
    <x v="4"/>
    <x v="0"/>
    <x v="6"/>
  </r>
  <r>
    <s v="IMP0002"/>
    <s v="60645800105124193"/>
    <s v="20/08/2025 08:33:38"/>
    <s v="01795"/>
    <s v="TIAGO BARBOSA DE ASSIS"/>
    <x v="18"/>
    <s v="EQUIPAMENTOS"/>
    <s v="IMPLEMENTOS"/>
    <s v="OUTROS"/>
    <s v="41875311"/>
    <s v="POSTO SABOR DA TERRA"/>
    <s v="INDIARA"/>
    <s v="GO"/>
    <s v="GASOLINA COMUM"/>
    <n v="0"/>
    <n v="0"/>
    <s v=" Km/L"/>
    <n v="0"/>
    <n v="20"/>
    <n v="6.1909999999999998"/>
    <n v="123.81"/>
    <s v="200830763"/>
    <s v="EXT - TECPAV"/>
    <s v="Planejamento Operaci"/>
    <s v="TECPAV"/>
    <m/>
    <d v="2025-08-20T00:00:00"/>
    <x v="4"/>
    <x v="0"/>
    <x v="6"/>
  </r>
  <r>
    <s v="TFS3C72"/>
    <s v="60645800105143738"/>
    <s v="20/08/2025 08:57:44"/>
    <s v="00271"/>
    <s v="HEDER OLIVEIRA SANTANA"/>
    <x v="9"/>
    <s v="Automóvel"/>
    <s v="ARGO"/>
    <s v="FIAT"/>
    <s v="46209924"/>
    <s v="DECIO RIO VERDE"/>
    <s v="RIO VERDE"/>
    <s v="GO"/>
    <s v="ETANOL COMUM"/>
    <n v="278"/>
    <n v="7.31"/>
    <s v=" Km/L"/>
    <n v="25887"/>
    <n v="38.03"/>
    <n v="4.29"/>
    <n v="163.15"/>
    <s v="1"/>
    <s v="Planejamento Operaci"/>
    <s v="Planejamento Operaci"/>
    <s v="Operacional"/>
    <m/>
    <d v="2025-08-20T00:00:00"/>
    <x v="4"/>
    <x v="0"/>
    <x v="4"/>
  </r>
  <r>
    <s v="TFI3B19"/>
    <s v="60645800105124300"/>
    <s v="20/08/2025 11:16:50"/>
    <s v="09697"/>
    <s v="HUILDSON ROSA BARBOSA"/>
    <x v="4"/>
    <s v="Automóvel"/>
    <s v="ARGO"/>
    <s v="FIAT"/>
    <s v="87183400"/>
    <s v="MARAJO GUAPO"/>
    <s v="GUAPO"/>
    <s v="GO"/>
    <s v="ETANOL COMUM"/>
    <n v="369"/>
    <n v="10.28"/>
    <s v=" Km/L"/>
    <n v="12924"/>
    <n v="35.9"/>
    <n v="3.89"/>
    <n v="139.65"/>
    <s v="0"/>
    <s v="Planejamento Operaci"/>
    <s v="Planejamento Operaci"/>
    <s v="Operacional"/>
    <m/>
    <d v="2025-08-20T00:00:00"/>
    <x v="4"/>
    <x v="0"/>
    <x v="0"/>
  </r>
  <r>
    <s v="TFW2H32"/>
    <s v="60645800105143835"/>
    <s v="20/08/2025 12:58:53"/>
    <s v="99638"/>
    <s v="LAFAIETE DE SOUZA SANTOS"/>
    <x v="10"/>
    <s v="Automóvel"/>
    <s v="ARGO"/>
    <s v="FIAT"/>
    <s v="46209914"/>
    <s v="DECIO RIO VERDE"/>
    <s v="RIO VERDE"/>
    <s v="GO"/>
    <s v="ETANOL COMUM"/>
    <n v="217"/>
    <n v="10.119999999999999"/>
    <s v=" Km/L"/>
    <n v="20001"/>
    <n v="21.45"/>
    <n v="4.29"/>
    <n v="92.02"/>
    <s v="202508201258"/>
    <s v="Planejamento Operaci"/>
    <s v="Planejamento Operaci"/>
    <s v="Operacional"/>
    <m/>
    <d v="2025-08-20T00:00:00"/>
    <x v="4"/>
    <x v="0"/>
    <x v="3"/>
  </r>
  <r>
    <s v="TFF6I82"/>
    <s v="60645800105143800"/>
    <s v="20/08/2025 13:26:44"/>
    <s v="70882"/>
    <s v="EDUARDO DE SOUSA PIMENTEL"/>
    <x v="3"/>
    <s v="Automóvel"/>
    <s v="ARGO"/>
    <s v="FIAT"/>
    <s v="26717807"/>
    <s v="AUTO POSTO GOLDEN"/>
    <s v="BRASILIA"/>
    <s v="DF"/>
    <s v="ETANOL COMUM"/>
    <n v="287"/>
    <n v="10.27"/>
    <s v=" Km/L"/>
    <n v="10615"/>
    <n v="27.95"/>
    <n v="4.5510000000000002"/>
    <n v="127.2"/>
    <s v="1736441"/>
    <s v="Planejamento Operaci"/>
    <s v="Planejamento Operaci"/>
    <s v="Operacional"/>
    <m/>
    <d v="2025-08-20T00:00:00"/>
    <x v="4"/>
    <x v="0"/>
    <x v="2"/>
  </r>
  <r>
    <s v="TFE6B22"/>
    <s v="60645800105143762"/>
    <s v="20/08/2025 14:40:47"/>
    <s v="03608"/>
    <s v="WEIDER DA SILVA RODRIGUES"/>
    <x v="1"/>
    <s v="Automóvel"/>
    <s v="ARGO"/>
    <s v="FIAT"/>
    <s v="87184007"/>
    <s v="IGOR AUTO POSTO"/>
    <s v="MORRINHOS"/>
    <s v="GO"/>
    <s v="ETANOL COMUM"/>
    <n v="298"/>
    <n v="8.8699999999999992"/>
    <s v=" Km/L"/>
    <n v="12581"/>
    <n v="33.6"/>
    <n v="4.3010000000000002"/>
    <n v="144.52000000000001"/>
    <s v="0"/>
    <s v="Planejamento Operaci"/>
    <s v="Planejamento Operaci"/>
    <s v="Operacional"/>
    <m/>
    <d v="2025-08-20T00:00:00"/>
    <x v="4"/>
    <x v="0"/>
    <x v="1"/>
  </r>
  <r>
    <s v="TFR8B59"/>
    <s v="60645800105143681"/>
    <s v="20/08/2025 15:40:20"/>
    <s v="92635"/>
    <s v="ADENILDO BARBOSA DUTRA"/>
    <x v="8"/>
    <s v="Automóvel"/>
    <s v="ARGO"/>
    <s v="FIAT"/>
    <s v="46286315"/>
    <s v="POSTO CENTRAL"/>
    <s v="BOM JESUS"/>
    <s v="GO"/>
    <s v="ETANOL COMUM"/>
    <n v="322"/>
    <n v="8.11"/>
    <s v=" Km/L"/>
    <n v="8119"/>
    <n v="39.69"/>
    <n v="4.46"/>
    <n v="177.02"/>
    <s v="0"/>
    <s v="Planejamento Operaci"/>
    <s v="Planejamento Operaci"/>
    <s v="Operacional"/>
    <m/>
    <d v="2025-08-20T00:00:00"/>
    <x v="4"/>
    <x v="0"/>
    <x v="5"/>
  </r>
  <r>
    <s v="TFX8A49"/>
    <s v="60645800105143673"/>
    <s v="20/08/2025 15:48:21"/>
    <s v="44734"/>
    <s v="CARLOS ALBERTO RODRIGUES PEREIRA"/>
    <x v="12"/>
    <s v="Automóvel"/>
    <s v="ARGO"/>
    <s v="FIAT"/>
    <s v="64191404"/>
    <s v="MARAJO HIDROLANDIA 2"/>
    <s v="HIDROLANDIA"/>
    <s v="GO"/>
    <s v="ETANOL COMUM"/>
    <n v="362"/>
    <n v="8.98"/>
    <s v=" Km/L"/>
    <n v="6524"/>
    <n v="40.299999999999997"/>
    <n v="3.99"/>
    <n v="160.80000000000001"/>
    <s v="0"/>
    <s v="Planejamento Operaci"/>
    <s v="Planejamento Operaci"/>
    <s v="Operacional"/>
    <m/>
    <d v="2025-08-20T00:00:00"/>
    <x v="4"/>
    <x v="0"/>
    <x v="0"/>
  </r>
  <r>
    <s v="TFI3B19"/>
    <s v="60645800105926941"/>
    <s v="20/08/2025 18:19:18"/>
    <s v="09697"/>
    <s v="HUILDSON ROSA BARBOSA"/>
    <x v="4"/>
    <s v="Automóvel"/>
    <s v="ARGO"/>
    <s v="FIAT"/>
    <s v="46286315"/>
    <s v="POSTO CENTRAL"/>
    <s v="BOM JESUS"/>
    <s v="GO"/>
    <s v="ETANOL COMUM"/>
    <n v="254"/>
    <n v="11.1"/>
    <s v=" Km/L"/>
    <n v="13178"/>
    <n v="22.89"/>
    <n v="4.46"/>
    <n v="102.09"/>
    <s v="0"/>
    <s v="Planejamento Operaci"/>
    <s v="Planejamento Operaci"/>
    <s v="Operacional"/>
    <m/>
    <d v="2025-08-20T00:00:00"/>
    <x v="4"/>
    <x v="0"/>
    <x v="0"/>
  </r>
  <r>
    <s v="TFN0D12"/>
    <s v="60645800105143746"/>
    <s v="20/08/2025 18:25:59"/>
    <s v="00390"/>
    <s v="SILVINO JOSE DE BRITO"/>
    <x v="5"/>
    <s v="Automóvel"/>
    <s v="ARGO"/>
    <s v="FIAT"/>
    <s v="69494411"/>
    <s v="REDE MARAJO RIO VERD"/>
    <s v="RIO VERDE"/>
    <s v="GO"/>
    <s v="ETANOL COMUM"/>
    <n v="303"/>
    <n v="10.09"/>
    <s v=" Km/L"/>
    <n v="5806"/>
    <n v="30.03"/>
    <n v="4.49"/>
    <n v="134.83000000000001"/>
    <s v="390117129"/>
    <s v="Planejamento Operaci"/>
    <s v="Planejamento Operaci"/>
    <s v="Operacional"/>
    <m/>
    <d v="2025-08-20T00:00:00"/>
    <x v="4"/>
    <x v="0"/>
    <x v="3"/>
  </r>
  <r>
    <s v="TGL4J09"/>
    <s v="60645800105143360"/>
    <s v="20/08/2025 18:38:24"/>
    <s v="40379"/>
    <s v="JESTER LUCAS GOUVEIA SANTOS"/>
    <x v="17"/>
    <s v="Automóvel"/>
    <s v="ARGO"/>
    <s v="FIAT"/>
    <s v="26466212"/>
    <s v="AUTO POSTO GLOBAL AR"/>
    <s v="GOIANIA"/>
    <s v="GO"/>
    <s v="ETANOL COMUM"/>
    <n v="373"/>
    <n v="9.85"/>
    <s v=" Km/L"/>
    <n v="8640"/>
    <n v="37.880000000000003"/>
    <n v="3.99"/>
    <n v="151.13999999999999"/>
    <s v="200867050"/>
    <s v="Planejamento Operaci"/>
    <s v="Planejamento Operaci"/>
    <s v="Operacional"/>
    <m/>
    <d v="2025-08-20T00:00:00"/>
    <x v="4"/>
    <x v="0"/>
    <x v="1"/>
  </r>
  <r>
    <s v="TFW2H32"/>
    <s v="60645800105143835"/>
    <s v="21/08/2025 07:20:23"/>
    <s v="99638"/>
    <s v="LAFAIETE DE SOUZA SANTOS"/>
    <x v="10"/>
    <s v="Automóvel"/>
    <s v="ARGO"/>
    <s v="FIAT"/>
    <s v="36698902"/>
    <s v="POSTO AZET"/>
    <s v="ANAPOLIS"/>
    <s v="GO"/>
    <s v="ETANOL COMUM"/>
    <n v="297"/>
    <n v="8.83"/>
    <s v=" Km/L"/>
    <n v="20298"/>
    <n v="33.65"/>
    <n v="4.1900000000000004"/>
    <n v="140.99"/>
    <s v="1"/>
    <s v="Planejamento Operaci"/>
    <s v="Planejamento Operaci"/>
    <s v="Operacional"/>
    <m/>
    <d v="2025-08-21T00:00:00"/>
    <x v="4"/>
    <x v="0"/>
    <x v="3"/>
  </r>
  <r>
    <s v="TFX7J72"/>
    <s v="60645800105836505"/>
    <s v="21/08/2025 07:23:55"/>
    <s v="02769"/>
    <s v="ANDRE LUIS PAULINO"/>
    <x v="11"/>
    <s v="Automóvel"/>
    <s v="ARGO"/>
    <s v="FIAT"/>
    <s v="13335016"/>
    <s v="POSTO TREVO"/>
    <s v="RIO VERDE"/>
    <s v="GO"/>
    <s v="ETANOL COMUM"/>
    <n v="398"/>
    <n v="10.57"/>
    <s v=" Km/L"/>
    <n v="21724"/>
    <n v="37.67"/>
    <n v="4.4909999999999997"/>
    <n v="169.18"/>
    <s v="210826597"/>
    <s v="Planejamento Operaci"/>
    <s v="Planejamento Operaci"/>
    <s v="Operacional"/>
    <m/>
    <d v="2025-08-21T00:00:00"/>
    <x v="4"/>
    <x v="0"/>
    <x v="4"/>
  </r>
  <r>
    <s v="TFF5D72"/>
    <s v="60645800105143780"/>
    <s v="21/08/2025 07:35:36"/>
    <s v="26270"/>
    <s v="CRISTIANO TORRES WARDIL"/>
    <x v="2"/>
    <s v="Automóvel"/>
    <s v="ARGO"/>
    <s v="FIAT"/>
    <s v="36603412"/>
    <s v="POSTO DO RATINHO"/>
    <s v="GOIANIA"/>
    <s v="GO"/>
    <s v="ETANOL COMUM"/>
    <n v="337"/>
    <n v="8.66"/>
    <s v=" Km/L"/>
    <n v="2935"/>
    <n v="38.9"/>
    <n v="5.04"/>
    <n v="196.06"/>
    <s v="1"/>
    <s v="Planejamento Operaci"/>
    <s v="Planejamento Operaci"/>
    <s v="Operacional"/>
    <m/>
    <d v="2025-08-21T00:00:00"/>
    <x v="4"/>
    <x v="0"/>
    <x v="0"/>
  </r>
  <r>
    <s v="TFS3C72"/>
    <s v="60645800105143738"/>
    <s v="21/08/2025 09:04:36"/>
    <s v="00271"/>
    <s v="HEDER OLIVEIRA SANTANA"/>
    <x v="9"/>
    <s v="Automóvel"/>
    <s v="ARGO"/>
    <s v="FIAT"/>
    <s v="41826312"/>
    <s v="AUTO POSTO JACARE"/>
    <s v="ACREUNA"/>
    <s v="GO"/>
    <s v="ETANOL COMUM"/>
    <n v="357"/>
    <n v="9.02"/>
    <s v=" Km/L"/>
    <n v="26244"/>
    <n v="39.6"/>
    <n v="3.99"/>
    <n v="158.01"/>
    <s v="210832556"/>
    <s v="Planejamento Operaci"/>
    <s v="Planejamento Operaci"/>
    <s v="Operacional"/>
    <m/>
    <d v="2025-08-21T00:00:00"/>
    <x v="4"/>
    <x v="0"/>
    <x v="4"/>
  </r>
  <r>
    <s v="TFY3C02"/>
    <s v="60645800105143770"/>
    <s v="21/08/2025 09:44:02"/>
    <s v="37473"/>
    <s v="OTHON SIQUEIRA DE ALMEIDA"/>
    <x v="14"/>
    <s v="Automóvel"/>
    <s v="ARGO"/>
    <s v="FIAT"/>
    <s v="36603412"/>
    <s v="POSTO DO RATINHO"/>
    <s v="GOIANIA"/>
    <s v="GO"/>
    <s v="ETANOL COMUM"/>
    <n v="380"/>
    <n v="8.5399999999999991"/>
    <s v=" Km/L"/>
    <n v="5292"/>
    <n v="44.49"/>
    <n v="4.6399999999999997"/>
    <n v="206.44"/>
    <s v="1"/>
    <s v="Planejamento Operaci"/>
    <s v="Planejamento Operaci"/>
    <s v="Operacional"/>
    <m/>
    <d v="2025-08-21T00:00:00"/>
    <x v="4"/>
    <x v="0"/>
    <x v="0"/>
  </r>
  <r>
    <s v="TLR1J91"/>
    <s v="60645800105124310"/>
    <s v="21/08/2025 13:42:30"/>
    <s v="02910"/>
    <s v="EMERSON CRISTIANO DE SILVEIRA"/>
    <x v="23"/>
    <s v="Utilitário"/>
    <s v="SAVEIRO"/>
    <s v="VOLKSWAGEN"/>
    <s v="46209914"/>
    <s v="DECIO RIO VERDE"/>
    <s v="RIO VERDE"/>
    <s v="GO"/>
    <s v="ETANOL COMUM"/>
    <n v="0"/>
    <n v="0"/>
    <s v=" Km/L"/>
    <s v="-"/>
    <n v="40.840000000000003"/>
    <n v="4.29"/>
    <n v="175.2"/>
    <s v="202508211342"/>
    <s v="Planejamento Operaci"/>
    <s v="Planejamento Operaci"/>
    <s v="Operacional"/>
    <m/>
    <d v="2025-08-21T00:00:00"/>
    <x v="4"/>
    <x v="0"/>
    <x v="9"/>
  </r>
  <r>
    <s v="TFS3C72"/>
    <s v="60645800105143738"/>
    <s v="21/08/2025 14:42:10"/>
    <s v="00271"/>
    <s v="HEDER OLIVEIRA SANTANA"/>
    <x v="9"/>
    <s v="Automóvel"/>
    <s v="ARGO"/>
    <s v="FIAT"/>
    <s v="36645906"/>
    <s v="AUTO POSTO ESTRELA DO SUL III"/>
    <s v="ACREUNA"/>
    <s v="GO"/>
    <s v="ETANOL COMUM"/>
    <n v="305"/>
    <n v="8.6199999999999992"/>
    <s v=" Km/L"/>
    <n v="26549"/>
    <n v="35.369999999999997"/>
    <n v="4.141"/>
    <n v="146.46"/>
    <s v="0"/>
    <s v="Planejamento Operaci"/>
    <s v="Planejamento Operaci"/>
    <s v="Operacional"/>
    <m/>
    <d v="2025-08-21T00:00:00"/>
    <x v="4"/>
    <x v="0"/>
    <x v="4"/>
  </r>
  <r>
    <s v="NKD1J82"/>
    <s v="60645800105124230"/>
    <s v="21/08/2025 16:02:02"/>
    <s v="01703"/>
    <s v="ROBSON CIRILO"/>
    <x v="19"/>
    <s v="Caminhão"/>
    <s v="CAMINHAO PRANCHA"/>
    <s v="FORD"/>
    <s v="87183400"/>
    <s v="MARAJO GUAPO"/>
    <s v="GUAPO"/>
    <s v="GO"/>
    <s v="DIESEL COMUM"/>
    <n v="0"/>
    <n v="0"/>
    <s v=" Km/L"/>
    <n v="0"/>
    <n v="222"/>
    <n v="6.09"/>
    <n v="1351.98"/>
    <s v="0"/>
    <s v="EXT - SAO PEDRO"/>
    <s v="Planejamento Operaci"/>
    <s v="SAO PEDRO"/>
    <m/>
    <d v="2025-08-21T00:00:00"/>
    <x v="4"/>
    <x v="0"/>
    <x v="7"/>
  </r>
  <r>
    <s v="TFN0D12"/>
    <s v="60645800105143746"/>
    <s v="21/08/2025 18:29:02"/>
    <s v="00390"/>
    <s v="SILVINO JOSE DE BRITO"/>
    <x v="5"/>
    <s v="Automóvel"/>
    <s v="ARGO"/>
    <s v="FIAT"/>
    <s v="87107509"/>
    <s v="AUTO POSTO OLIMPIO"/>
    <s v="APARECIDA DE GOIANIA"/>
    <s v="GO"/>
    <s v="ETANOL COMUM"/>
    <n v="312"/>
    <n v="10.58"/>
    <s v=" Km/L"/>
    <n v="6118"/>
    <n v="29.48"/>
    <n v="3.99"/>
    <n v="117.63"/>
    <s v="0"/>
    <s v="Planejamento Operaci"/>
    <s v="Planejamento Operaci"/>
    <s v="Operacional"/>
    <m/>
    <d v="2025-08-21T00:00:00"/>
    <x v="4"/>
    <x v="0"/>
    <x v="3"/>
  </r>
  <r>
    <s v="TFX7J72"/>
    <s v="60645800105836505"/>
    <s v="22/08/2025 07:10:17"/>
    <s v="02769"/>
    <s v="ANDRE LUIS PAULINO"/>
    <x v="11"/>
    <s v="Automóvel"/>
    <s v="ARGO"/>
    <s v="FIAT"/>
    <s v="64191102"/>
    <s v="AUTO POSTO PIRETT"/>
    <s v="GOIATUBA"/>
    <s v="GO"/>
    <s v="ETANOL COMUM"/>
    <n v="334"/>
    <n v="9.65"/>
    <s v=" Km/L"/>
    <n v="22058"/>
    <n v="34.619999999999997"/>
    <n v="4.7910000000000004"/>
    <n v="165.85"/>
    <s v="1"/>
    <s v="Planejamento Operaci"/>
    <s v="Planejamento Operaci"/>
    <s v="Operacional"/>
    <m/>
    <d v="2025-08-22T00:00:00"/>
    <x v="4"/>
    <x v="0"/>
    <x v="4"/>
  </r>
  <r>
    <s v="GVQ8G76"/>
    <s v="60645800105124201"/>
    <s v="22/08/2025 07:19:38"/>
    <s v="01795"/>
    <s v="TIAGO BARBOSA DE ASSIS"/>
    <x v="18"/>
    <s v="Caminhão"/>
    <s v="CAMINHAO CARROCERIA"/>
    <s v="OUTROS"/>
    <s v="41875311"/>
    <s v="POSTO SABOR DA TERRA"/>
    <s v="INDIARA"/>
    <s v="GO"/>
    <s v="DIESEL COMUM"/>
    <n v="0"/>
    <n v="0"/>
    <s v=" Km/L"/>
    <n v="0"/>
    <n v="83.48"/>
    <n v="5.79"/>
    <n v="483.36"/>
    <s v="220826271"/>
    <s v="EXT - TECPAV"/>
    <s v="Planejamento Operaci"/>
    <s v="TECPAV"/>
    <m/>
    <d v="2025-08-22T00:00:00"/>
    <x v="4"/>
    <x v="0"/>
    <x v="6"/>
  </r>
  <r>
    <s v="TFD2J89"/>
    <s v="60645800105143710"/>
    <s v="22/08/2025 07:26:48"/>
    <s v="07373"/>
    <s v="RAFAEL SILVEIRA E SILVEIRA"/>
    <x v="0"/>
    <s v="Automóvel"/>
    <s v="ARGO"/>
    <s v="FIAT"/>
    <s v="36603412"/>
    <s v="POSTO DO RATINHO"/>
    <s v="GOIANIA"/>
    <s v="GO"/>
    <s v="ETANOL COMUM"/>
    <n v="238"/>
    <n v="5.65"/>
    <s v=" Km/L"/>
    <n v="5648"/>
    <n v="42.09"/>
    <n v="3.99"/>
    <n v="167.92"/>
    <s v="1"/>
    <s v="Planejamento Operaci"/>
    <s v="Planejamento Operaci"/>
    <s v="Operacional"/>
    <m/>
    <d v="2025-08-22T00:00:00"/>
    <x v="4"/>
    <x v="0"/>
    <x v="0"/>
  </r>
  <r>
    <s v="TER1119"/>
    <s v="60645800105124185"/>
    <s v="22/08/2025 08:09:15"/>
    <s v="01703"/>
    <s v="ROBSON CIRILO"/>
    <x v="19"/>
    <s v="EQUIPAMENTOS"/>
    <s v="MINICARREGADEIRA"/>
    <s v="BOBCAT"/>
    <s v="81870100"/>
    <s v="POSTO MILLENIUM DIMAG"/>
    <s v="APARECIDA DE GOIANIA"/>
    <s v="GO"/>
    <s v="DIESEL COMUM"/>
    <n v="0"/>
    <n v="0"/>
    <s v=" Km/L"/>
    <n v="0"/>
    <n v="20"/>
    <n v="5.5410000000000004"/>
    <n v="110.81"/>
    <s v="39105"/>
    <s v="EXT - SAO PEDRO"/>
    <s v="Planejamento Operaci"/>
    <s v="SAO PEDRO"/>
    <m/>
    <d v="2025-08-22T00:00:00"/>
    <x v="4"/>
    <x v="0"/>
    <x v="7"/>
  </r>
  <r>
    <s v="TFW2H32"/>
    <s v="60645800105143835"/>
    <s v="22/08/2025 13:38:44"/>
    <s v="99638"/>
    <s v="LAFAIETE DE SOUZA SANTOS"/>
    <x v="10"/>
    <s v="Automóvel"/>
    <s v="ARGO"/>
    <s v="FIAT"/>
    <s v="87183400"/>
    <s v="MARAJO GUAPO"/>
    <s v="GUAPO"/>
    <s v="GO"/>
    <s v="ETANOL COMUM"/>
    <n v="316"/>
    <n v="8.7799999999999994"/>
    <s v=" Km/L"/>
    <n v="20614"/>
    <n v="36"/>
    <n v="3.69"/>
    <n v="132.84"/>
    <s v="0"/>
    <s v="Planejamento Operaci"/>
    <s v="Planejamento Operaci"/>
    <s v="Operacional"/>
    <m/>
    <d v="2025-08-22T00:00:00"/>
    <x v="4"/>
    <x v="0"/>
    <x v="3"/>
  </r>
  <r>
    <s v="TLR1J91"/>
    <s v="60645800105124310"/>
    <s v="22/08/2025 13:51:06"/>
    <s v="02910"/>
    <s v="EMERSON CRISTIANO DE SILVEIRA"/>
    <x v="23"/>
    <s v="Utilitário"/>
    <s v="SAVEIRO"/>
    <s v="VOLKSWAGEN"/>
    <s v="69497405"/>
    <s v="DECIO L5"/>
    <s v="RIO VERDE"/>
    <s v="GO"/>
    <s v="ETANOL COMUM"/>
    <n v="0"/>
    <n v="0"/>
    <s v=" Km/L"/>
    <s v="-"/>
    <n v="46.25"/>
    <n v="3.99"/>
    <n v="184.54"/>
    <s v="202508221350"/>
    <s v="Planejamento Operaci"/>
    <s v="Planejamento Operaci"/>
    <s v="Operacional"/>
    <m/>
    <d v="2025-08-22T00:00:00"/>
    <x v="4"/>
    <x v="0"/>
    <x v="9"/>
  </r>
  <r>
    <s v="KBM9G47"/>
    <s v="60645800105124258"/>
    <s v="22/08/2025 14:01:25"/>
    <s v="49831"/>
    <s v="JOVELI DE SA"/>
    <x v="18"/>
    <s v="Caminhão"/>
    <s v="CAMINHAO BASCULANTE"/>
    <s v="MERCEDES-BENZ"/>
    <s v="41875311"/>
    <s v="POSTO SABOR DA TERRA"/>
    <s v="INDIARA"/>
    <s v="GO"/>
    <s v="DIESEL COMUM"/>
    <n v="0"/>
    <n v="0"/>
    <s v=" Km/L"/>
    <n v="0"/>
    <n v="87.21"/>
    <n v="5.7910000000000004"/>
    <n v="505"/>
    <s v="220850426"/>
    <s v="EXT - TECPAV"/>
    <s v="Planejamento Operaci"/>
    <s v="TECPAV"/>
    <m/>
    <d v="2025-08-22T00:00:00"/>
    <x v="4"/>
    <x v="0"/>
    <x v="6"/>
  </r>
  <r>
    <s v="TFY6E09"/>
    <s v="60645800105143700"/>
    <s v="22/08/2025 14:52:15"/>
    <s v="04380"/>
    <s v="PAULO ROBERTO BATISTA DE MOURA JUNIOR"/>
    <x v="15"/>
    <s v="Automóvel"/>
    <s v="ARGO"/>
    <s v="FIAT"/>
    <s v="69459415"/>
    <s v="PADDOCK CEZARINA"/>
    <s v="CEZARINA"/>
    <s v="GO"/>
    <s v="ETANOL COMUM"/>
    <n v="291"/>
    <n v="8.14"/>
    <s v=" Km/L"/>
    <n v="6894"/>
    <n v="35.729999999999997"/>
    <n v="4.1900000000000004"/>
    <n v="149.71"/>
    <s v="328540"/>
    <s v="Planejamento Operaci"/>
    <s v="Planejamento Operaci"/>
    <s v="Operacional"/>
    <m/>
    <d v="2025-08-22T00:00:00"/>
    <x v="4"/>
    <x v="0"/>
    <x v="1"/>
  </r>
  <r>
    <s v="TFS3C72"/>
    <s v="60645800105143738"/>
    <s v="22/08/2025 16:11:57"/>
    <s v="00271"/>
    <s v="HEDER OLIVEIRA SANTANA"/>
    <x v="9"/>
    <s v="Automóvel"/>
    <s v="ARGO"/>
    <s v="FIAT"/>
    <s v="13308211"/>
    <s v="P. BANDEIRANTES"/>
    <s v="RIO VERDE"/>
    <s v="GO"/>
    <s v="ETANOL COMUM"/>
    <n v="263"/>
    <n v="6.77"/>
    <s v=" Km/L"/>
    <n v="26812"/>
    <n v="38.869999999999997"/>
    <n v="4.3899999999999997"/>
    <n v="170.64"/>
    <s v="220858185"/>
    <s v="Planejamento Operaci"/>
    <s v="Planejamento Operaci"/>
    <s v="Operacional"/>
    <m/>
    <d v="2025-08-22T00:00:00"/>
    <x v="4"/>
    <x v="0"/>
    <x v="4"/>
  </r>
  <r>
    <s v="TBE3B78"/>
    <s v="60645800105124169"/>
    <s v="22/08/2025 16:58:45"/>
    <s v="99128"/>
    <s v="LEANDRO FERREIRA DE JESUS"/>
    <x v="19"/>
    <s v="Caminhão"/>
    <s v="CAMINHAO CARROCERIA"/>
    <s v="OUTROS"/>
    <s v="81870100"/>
    <s v="POSTO MILLENIUM DIMAG"/>
    <s v="APARECIDA DE GOIANIA"/>
    <s v="GO"/>
    <s v="DIESEL S-10"/>
    <n v="0"/>
    <n v="0"/>
    <s v=" Km/L"/>
    <n v="0"/>
    <n v="97.83"/>
    <n v="5.59"/>
    <n v="546.88"/>
    <s v="39341"/>
    <s v="EXT - SAO PEDRO"/>
    <s v="Planejamento Operaci"/>
    <s v="SAO PEDRO"/>
    <m/>
    <d v="2025-08-22T00:00:00"/>
    <x v="4"/>
    <x v="0"/>
    <x v="7"/>
  </r>
  <r>
    <s v="TFX7J72"/>
    <s v="60645800105836505"/>
    <s v="22/08/2025 16:59:54"/>
    <s v="02769"/>
    <s v="ANDRE LUIS PAULINO"/>
    <x v="11"/>
    <s v="Automóvel"/>
    <s v="ARGO"/>
    <s v="FIAT"/>
    <s v="92280303"/>
    <s v="AUTO POSTO PORTEIRAO"/>
    <s v="PORTEIRAO"/>
    <s v="GO"/>
    <s v="ETANOL COMUM"/>
    <n v="364"/>
    <n v="10.14"/>
    <s v=" Km/L"/>
    <n v="22422"/>
    <n v="35.89"/>
    <n v="4.4000000000000004"/>
    <n v="157.91"/>
    <s v="0"/>
    <s v="Planejamento Operaci"/>
    <s v="Planejamento Operaci"/>
    <s v="Operacional"/>
    <m/>
    <d v="2025-08-22T00:00:00"/>
    <x v="4"/>
    <x v="0"/>
    <x v="4"/>
  </r>
  <r>
    <s v="TGF2J32"/>
    <s v="60645800105143827"/>
    <s v="23/08/2025 14:15:31"/>
    <s v="29136"/>
    <s v="CLEITON INACIO DE MOURA"/>
    <x v="16"/>
    <s v="Automóvel"/>
    <s v="ARGO"/>
    <s v="FIAT"/>
    <s v="92929509"/>
    <s v="POSTO DA BASE"/>
    <s v="SENADOR CANEDO"/>
    <s v="GO"/>
    <s v="ETANOL COMUM"/>
    <n v="344"/>
    <n v="8.94"/>
    <s v=" Km/L"/>
    <n v="5587"/>
    <n v="38.5"/>
    <n v="3.891"/>
    <n v="149.80000000000001"/>
    <s v="18819"/>
    <s v="Planejamento Operaci"/>
    <s v="Planejamento Operaci"/>
    <s v="Operacional"/>
    <m/>
    <d v="2025-08-23T00:00:00"/>
    <x v="4"/>
    <x v="0"/>
    <x v="5"/>
  </r>
  <r>
    <s v="TER1119"/>
    <s v="60645800105124185"/>
    <s v="25/08/2025 07:02:41"/>
    <s v="01703"/>
    <s v="ROBSON CIRILO"/>
    <x v="19"/>
    <s v="EQUIPAMENTOS"/>
    <s v="MINICARREGADEIRA"/>
    <s v="BOBCAT"/>
    <s v="81870100"/>
    <s v="POSTO MILLENIUM DIMAG"/>
    <s v="APARECIDA DE GOIANIA"/>
    <s v="GO"/>
    <s v="DIESEL COMUM"/>
    <n v="0"/>
    <n v="0"/>
    <s v=" Km/L"/>
    <n v="0"/>
    <n v="40"/>
    <n v="5.5410000000000004"/>
    <n v="221.63"/>
    <s v="39871"/>
    <s v="EXT - SAO PEDRO"/>
    <s v="Planejamento Operaci"/>
    <s v="SAO PEDRO"/>
    <m/>
    <d v="2025-08-25T00:00:00"/>
    <x v="4"/>
    <x v="0"/>
    <x v="7"/>
  </r>
  <r>
    <s v="NKD1J82"/>
    <s v="60645800105124230"/>
    <s v="25/08/2025 07:03:52"/>
    <s v="01703"/>
    <s v="ROBSON CIRILO"/>
    <x v="19"/>
    <s v="Caminhão"/>
    <s v="24-250/24-250"/>
    <s v="VW"/>
    <s v="81870100"/>
    <s v="POSTO MILLENIUM DIMAG"/>
    <s v="APARECIDA DE GOIANIA"/>
    <s v="GO"/>
    <s v="DIESEL COMUM"/>
    <n v="0"/>
    <n v="0"/>
    <s v=" Km/L"/>
    <n v="0"/>
    <n v="131.26"/>
    <n v="5.54"/>
    <n v="727.19"/>
    <s v="39872"/>
    <s v="EXT - SAO PEDRO"/>
    <s v="Planejamento Operaci"/>
    <s v="SAO PEDRO"/>
    <m/>
    <d v="2025-08-25T00:00:00"/>
    <x v="4"/>
    <x v="0"/>
    <x v="7"/>
  </r>
  <r>
    <s v="TFS3C72"/>
    <s v="60645800105143738"/>
    <s v="25/08/2025 07:16:19"/>
    <s v="00271"/>
    <s v="HEDER OLIVEIRA SANTANA"/>
    <x v="9"/>
    <s v="AUTOMOVEL"/>
    <s v="ARGO"/>
    <s v="FIAT"/>
    <s v="13308211"/>
    <s v="P. BANDEIRANTES"/>
    <s v="RIO VERDE"/>
    <s v="GO"/>
    <s v="ETANOL COMUM"/>
    <n v="368"/>
    <n v="9.15"/>
    <s v=" Km/L"/>
    <n v="27180"/>
    <n v="40.22"/>
    <n v="4.4749999999999996"/>
    <n v="180"/>
    <s v="250826015"/>
    <s v="Planejamento Operaci"/>
    <s v="Planejamento Operaci"/>
    <s v="Operacional"/>
    <m/>
    <d v="2025-08-25T00:00:00"/>
    <x v="4"/>
    <x v="0"/>
    <x v="4"/>
  </r>
  <r>
    <s v="TFF6I82"/>
    <s v="60645800105143800"/>
    <s v="25/08/2025 08:08:31"/>
    <s v="92635"/>
    <s v="ADENILDO BARBOSA DUTRA"/>
    <x v="3"/>
    <s v="AUTOMOVEL"/>
    <s v="ARGO"/>
    <s v="FIAT"/>
    <s v="31812600"/>
    <s v="POSTO NOVA AMERICA"/>
    <s v="GOIANIA"/>
    <s v="GO"/>
    <s v="ETANOL COMUM"/>
    <n v="313"/>
    <n v="8.43"/>
    <s v=" Km/L"/>
    <n v="10928"/>
    <n v="37.15"/>
    <n v="3.99"/>
    <n v="148.22999999999999"/>
    <s v="250829248"/>
    <s v="Planejamento Operaci"/>
    <s v="Planejamento Operaci"/>
    <s v="Operacional"/>
    <m/>
    <d v="2025-08-25T00:00:00"/>
    <x v="4"/>
    <x v="0"/>
    <x v="2"/>
  </r>
  <r>
    <s v="TGF2J32"/>
    <s v="60645800105143827"/>
    <s v="25/08/2025 08:08:56"/>
    <s v="29136"/>
    <s v="CLEITON INACIO DE MOURA"/>
    <x v="16"/>
    <s v="AUTOMOVEL"/>
    <s v="ARGO"/>
    <s v="FIAT"/>
    <s v="26436108"/>
    <s v="AUTO POSTO MEDALHAO"/>
    <s v="ALEXANIA"/>
    <s v="GO"/>
    <s v="ETANOL COMUM"/>
    <n v="271"/>
    <n v="9.34"/>
    <s v=" Km/L"/>
    <n v="5858"/>
    <n v="29"/>
    <n v="3.99"/>
    <n v="115.71"/>
    <s v="328565"/>
    <s v="Planejamento Operaci"/>
    <s v="Planejamento Operaci"/>
    <s v="Operacional"/>
    <m/>
    <d v="2025-08-25T00:00:00"/>
    <x v="4"/>
    <x v="0"/>
    <x v="5"/>
  </r>
  <r>
    <s v="TFY6E09"/>
    <s v="60645800105143700"/>
    <s v="25/08/2025 08:15:17"/>
    <s v="04380"/>
    <s v="PAULO ROBERTO BATISTA DE MOURA JUNIOR"/>
    <x v="15"/>
    <s v="AUTOMOVEL"/>
    <s v="ARGO"/>
    <s v="FIAT"/>
    <s v="34251011"/>
    <s v="DECIO ARAPORA"/>
    <s v="ARAPORA"/>
    <s v="MG"/>
    <s v="ETANOL COMUM"/>
    <n v="366"/>
    <n v="10.54"/>
    <s v=" Km/L"/>
    <n v="7260"/>
    <n v="34.74"/>
    <n v="3.99"/>
    <n v="138.61000000000001"/>
    <s v="202508250814"/>
    <s v="Planejamento Operaci"/>
    <s v="Planejamento Operaci"/>
    <s v="Operacional"/>
    <m/>
    <d v="2025-08-25T00:00:00"/>
    <x v="4"/>
    <x v="0"/>
    <x v="1"/>
  </r>
  <r>
    <s v="TFA5I89"/>
    <s v="60645800105853740"/>
    <s v="25/08/2025 09:11:44"/>
    <s v="71805"/>
    <s v="MURILO SOUZA BERNARDES"/>
    <x v="21"/>
    <s v="AUTOMOVEL"/>
    <s v="ARGO"/>
    <s v="FIAT"/>
    <s v="69465011"/>
    <s v="POSTO T 4"/>
    <s v="GOIANIA"/>
    <s v="GO"/>
    <s v="ETANOL COMUM"/>
    <n v="338"/>
    <n v="8.36"/>
    <s v=" Km/L"/>
    <n v="5973"/>
    <n v="40.43"/>
    <n v="3.7909999999999999"/>
    <n v="153.25"/>
    <s v="1"/>
    <s v="Planejamento Operaci"/>
    <s v="Planejamento Operaci"/>
    <s v="Operacional"/>
    <m/>
    <d v="2025-08-25T00:00:00"/>
    <x v="4"/>
    <x v="0"/>
    <x v="2"/>
  </r>
  <r>
    <s v="TLR1J91"/>
    <s v="60645800105124310"/>
    <s v="25/08/2025 09:36:56"/>
    <s v="02910"/>
    <s v="EMERSON CRISTIANO DE SILVEIRA"/>
    <x v="23"/>
    <s v="Caminhonete"/>
    <s v="SAVEIRO"/>
    <s v="VOLKSWAGEN"/>
    <s v="46209914"/>
    <s v="DECIO RIO VERDE"/>
    <s v="RIO VERDE"/>
    <s v="GO"/>
    <s v="ETANOL COMUM"/>
    <n v="0"/>
    <n v="0"/>
    <s v=" Km/L"/>
    <s v="-"/>
    <n v="33.119999999999997"/>
    <n v="4.29"/>
    <n v="142.08000000000001"/>
    <s v="202508250936"/>
    <s v="Planejamento Operaci"/>
    <s v="Planejamento Operaci"/>
    <s v="Operacional"/>
    <m/>
    <d v="2025-08-25T00:00:00"/>
    <x v="4"/>
    <x v="0"/>
    <x v="9"/>
  </r>
  <r>
    <s v="TFR8B59"/>
    <s v="60645800105143681"/>
    <s v="25/08/2025 09:45:58"/>
    <s v="92635"/>
    <s v="ADENILDO BARBOSA DUTRA"/>
    <x v="8"/>
    <s v="AUTOMOVEL"/>
    <s v="ARGO"/>
    <s v="FIAT"/>
    <s v="69494600"/>
    <s v="AUTO POSTO FARAO"/>
    <s v="GOIANIA"/>
    <s v="GO"/>
    <s v="ETANOL COMUM"/>
    <n v="346"/>
    <n v="8.77"/>
    <s v=" Km/L"/>
    <n v="8465"/>
    <n v="39.44"/>
    <n v="4.6710000000000003"/>
    <n v="184.22"/>
    <s v="250835106"/>
    <s v="Planejamento Operaci"/>
    <s v="Planejamento Operaci"/>
    <s v="Operacional"/>
    <m/>
    <d v="2025-08-25T00:00:00"/>
    <x v="4"/>
    <x v="0"/>
    <x v="5"/>
  </r>
  <r>
    <s v="TFS3C72"/>
    <s v="60645800105143738"/>
    <s v="25/08/2025 12:32:06"/>
    <s v="00271"/>
    <s v="HEDER OLIVEIRA SANTANA"/>
    <x v="9"/>
    <s v="AUTOMOVEL"/>
    <s v="ARGO"/>
    <s v="FIAT"/>
    <s v="69459415"/>
    <s v="PADDOCK CEZARINA"/>
    <s v="CEZARINA"/>
    <s v="GO"/>
    <s v="ETANOL COMUM"/>
    <n v="296"/>
    <n v="8.2100000000000009"/>
    <s v=" Km/L"/>
    <n v="27476"/>
    <n v="36.06"/>
    <n v="4.1900000000000004"/>
    <n v="151.09"/>
    <s v="330325"/>
    <s v="Planejamento Operaci"/>
    <s v="Planejamento Operaci"/>
    <s v="Operacional"/>
    <m/>
    <d v="2025-08-25T00:00:00"/>
    <x v="4"/>
    <x v="0"/>
    <x v="4"/>
  </r>
  <r>
    <s v="TFW2H32"/>
    <s v="60645800105143835"/>
    <s v="25/08/2025 13:12:28"/>
    <s v="99638"/>
    <s v="LAFAIETE DE SOUZA SANTOS"/>
    <x v="10"/>
    <s v="AUTOMOVEL"/>
    <s v="ARGO"/>
    <s v="FIAT"/>
    <s v="26717807"/>
    <s v="AUTO POSTO GOLDEN"/>
    <s v="BRASILIA"/>
    <s v="DF"/>
    <s v="ETANOL COMUM"/>
    <n v="289"/>
    <n v="10.93"/>
    <s v=" Km/L"/>
    <n v="20903"/>
    <n v="26.45"/>
    <n v="4.55"/>
    <n v="120.36"/>
    <s v="1740095"/>
    <s v="Planejamento Operaci"/>
    <s v="Planejamento Operaci"/>
    <s v="Operacional"/>
    <m/>
    <d v="2025-08-25T00:00:00"/>
    <x v="4"/>
    <x v="0"/>
    <x v="3"/>
  </r>
  <r>
    <s v="TFR8B59"/>
    <s v="60645800105143681"/>
    <s v="25/08/2025 14:40:14"/>
    <s v="92635"/>
    <s v="ADENILDO BARBOSA DUTRA"/>
    <x v="8"/>
    <s v="AUTOMOVEL"/>
    <s v="ARGO"/>
    <s v="FIAT"/>
    <s v="13335016"/>
    <s v="POSTO TREVO"/>
    <s v="RIO VERDE"/>
    <s v="GO"/>
    <s v="ETANOL COMUM"/>
    <n v="241"/>
    <n v="12.84"/>
    <s v=" Km/L"/>
    <n v="8706"/>
    <n v="18.77"/>
    <n v="4.49"/>
    <n v="84.28"/>
    <s v="250852770"/>
    <s v="Planejamento Operaci"/>
    <s v="Planejamento Operaci"/>
    <s v="Operacional"/>
    <m/>
    <d v="2025-08-25T00:00:00"/>
    <x v="4"/>
    <x v="0"/>
    <x v="5"/>
  </r>
  <r>
    <s v="TFX7J72"/>
    <s v="60645800105836505"/>
    <s v="25/08/2025 15:27:10"/>
    <s v="02769"/>
    <s v="ANDRE LUIS PAULINO"/>
    <x v="11"/>
    <s v="AUTOMOVEL"/>
    <s v="ARGO"/>
    <s v="FIAT"/>
    <s v="46286315"/>
    <s v="POSTO CENTRAL"/>
    <s v="BOM JESUS"/>
    <s v="GO"/>
    <s v="ETANOL COMUM"/>
    <n v="310"/>
    <n v="9.5500000000000007"/>
    <s v=" Km/L"/>
    <n v="22732"/>
    <n v="32.450000000000003"/>
    <n v="4.4610000000000003"/>
    <n v="144.76"/>
    <s v="0"/>
    <s v="Planejamento Operaci"/>
    <s v="Planejamento Operaci"/>
    <s v="Operacional"/>
    <m/>
    <d v="2025-08-25T00:00:00"/>
    <x v="4"/>
    <x v="0"/>
    <x v="4"/>
  </r>
  <r>
    <s v="TFY3C02"/>
    <s v="60645800105143770"/>
    <s v="25/08/2025 15:34:46"/>
    <s v="37473"/>
    <s v="OTHON SIQUEIRA DE ALMEIDA"/>
    <x v="14"/>
    <s v="AUTOMOVEL"/>
    <s v="ARGO"/>
    <s v="FIAT"/>
    <s v="37627606"/>
    <s v="POSTO CHAVES"/>
    <s v="BRASILIA"/>
    <s v="DF"/>
    <s v="ETANOL COMUM"/>
    <n v="339"/>
    <n v="13.56"/>
    <s v=" Km/L"/>
    <n v="5631"/>
    <n v="25"/>
    <n v="4.58"/>
    <n v="114.5"/>
    <s v="0"/>
    <s v="Planejamento Operaci"/>
    <s v="Planejamento Operaci"/>
    <s v="Operacional"/>
    <m/>
    <d v="2025-08-25T00:00:00"/>
    <x v="4"/>
    <x v="0"/>
    <x v="0"/>
  </r>
  <r>
    <s v="TFI3B19"/>
    <s v="60645800105926941"/>
    <s v="25/08/2025 16:22:02"/>
    <s v="26126"/>
    <s v="MARIVALDO GONÇALVES"/>
    <x v="4"/>
    <s v="AUTOMOVEL"/>
    <s v="ARGO"/>
    <s v="FIAT"/>
    <s v="31878011"/>
    <s v="POSTO CAMPESTRE"/>
    <s v="RIO VERDE"/>
    <s v="GO"/>
    <s v="ETANOL COMUM"/>
    <n v="275"/>
    <n v="10.24"/>
    <s v=" Km/L"/>
    <n v="13453"/>
    <n v="26.85"/>
    <n v="4.29"/>
    <n v="115.19"/>
    <s v="1"/>
    <s v="Planejamento Operaci"/>
    <s v="Planejamento Operaci"/>
    <s v="Operacional"/>
    <m/>
    <d v="2025-08-25T00:00:00"/>
    <x v="4"/>
    <x v="0"/>
    <x v="0"/>
  </r>
  <r>
    <s v="TFR8B59"/>
    <s v="60645800105143681"/>
    <s v="25/08/2025 17:50:55"/>
    <s v="92635"/>
    <s v="ADENILDO BARBOSA DUTRA"/>
    <x v="8"/>
    <s v="AUTOMOVEL"/>
    <s v="ARGO"/>
    <s v="FIAT"/>
    <s v="26482800"/>
    <s v="POSTO G3"/>
    <s v="PONTALINA"/>
    <s v="GO"/>
    <s v="ETANOL COMUM"/>
    <n v="234"/>
    <n v="11.54"/>
    <s v=" Km/L"/>
    <n v="8940"/>
    <n v="20.27"/>
    <n v="4.4400000000000004"/>
    <n v="90"/>
    <s v="655"/>
    <s v="Planejamento Operaci"/>
    <s v="Planejamento Operaci"/>
    <s v="Operacional"/>
    <m/>
    <d v="2025-08-25T00:00:00"/>
    <x v="4"/>
    <x v="0"/>
    <x v="5"/>
  </r>
  <r>
    <s v="TFP9I32"/>
    <s v="60645800105143819"/>
    <s v="25/08/2025 22:16:33"/>
    <s v="33861"/>
    <s v="FERNANDO DOS REIS GONÇALVES"/>
    <x v="7"/>
    <s v="AUTOMOVEL"/>
    <s v="ARGO"/>
    <s v="FIAT"/>
    <s v="31803903"/>
    <s v="BOM SUCESSO AUTO POSTO  24 HS"/>
    <s v="GOIANIA"/>
    <s v="GO"/>
    <s v="ETANOL COMUM"/>
    <n v="288"/>
    <n v="7.65"/>
    <s v=" Km/L"/>
    <n v="11198"/>
    <n v="37.67"/>
    <n v="3.99"/>
    <n v="150.30000000000001"/>
    <s v="995717"/>
    <s v="Planejamento Operaci"/>
    <s v="Planejamento Operaci"/>
    <s v="Operacional"/>
    <m/>
    <d v="2025-08-25T00:00:00"/>
    <x v="4"/>
    <x v="0"/>
    <x v="4"/>
  </r>
  <r>
    <s v="TFS3C72"/>
    <s v="60645800105143738"/>
    <s v="26/08/2025 08:20:13"/>
    <s v="00271"/>
    <s v="HEDER OLIVEIRA SANTANA"/>
    <x v="9"/>
    <s v="AUTOMOVEL"/>
    <s v="ARGO"/>
    <s v="FIAT"/>
    <s v="81889412"/>
    <s v="POSTO ZERO UM"/>
    <s v="RIO VERDE"/>
    <s v="GO"/>
    <s v="ETANOL COMUM"/>
    <n v="214"/>
    <n v="7.93"/>
    <s v=" Km/L"/>
    <n v="27690"/>
    <n v="27"/>
    <n v="4.2039999999999997"/>
    <n v="113.5"/>
    <s v="1"/>
    <s v="Planejamento Operaci"/>
    <s v="Planejamento Operaci"/>
    <s v="Operacional"/>
    <m/>
    <d v="2025-08-26T00:00:00"/>
    <x v="4"/>
    <x v="0"/>
    <x v="4"/>
  </r>
  <r>
    <s v="TFE6B22"/>
    <s v="60645800105143762"/>
    <s v="26/08/2025 08:34:47"/>
    <s v="03608"/>
    <s v="WEIDER DA SILVA RODRIGUES"/>
    <x v="1"/>
    <s v="AUTOMOVEL"/>
    <s v="ARGO"/>
    <s v="FIAT"/>
    <s v="64170105"/>
    <s v="POSTOS DUME"/>
    <s v="APARECIDA DE GOIANIA"/>
    <s v="GO"/>
    <s v="ETANOL COMUM"/>
    <n v="359"/>
    <n v="9.5"/>
    <s v=" Km/L"/>
    <n v="12940"/>
    <n v="37.799999999999997"/>
    <n v="3.89"/>
    <n v="147.04"/>
    <s v="0"/>
    <s v="Planejamento Operaci"/>
    <s v="Planejamento Operaci"/>
    <s v="Operacional"/>
    <m/>
    <d v="2025-08-26T00:00:00"/>
    <x v="4"/>
    <x v="0"/>
    <x v="1"/>
  </r>
  <r>
    <s v="TLR1J91"/>
    <s v="60645800105124310"/>
    <s v="26/08/2025 10:46:08"/>
    <s v="02910"/>
    <s v="EMERSON CRISTIANO DE SILVEIRA"/>
    <x v="23"/>
    <s v="Caminhonete"/>
    <s v="SAVEIRO"/>
    <s v="VOLKSWAGEN"/>
    <s v="87149902"/>
    <s v="AUTO POSTO SANTA FE INTERLAGOS"/>
    <s v="RIO VERDE"/>
    <s v="GO"/>
    <s v="ETANOL COMUM"/>
    <n v="0"/>
    <n v="0"/>
    <s v=" Km/L"/>
    <s v="-"/>
    <n v="47.97"/>
    <n v="4.4400000000000004"/>
    <n v="213"/>
    <s v="38702"/>
    <s v="Planejamento Operaci"/>
    <s v="Planejamento Operaci"/>
    <s v="Operacional"/>
    <m/>
    <d v="2025-08-26T00:00:00"/>
    <x v="4"/>
    <x v="0"/>
    <x v="9"/>
  </r>
  <r>
    <s v="TGL4J09"/>
    <s v="60645800105143360"/>
    <s v="26/08/2025 10:58:19"/>
    <s v="40379"/>
    <s v="JESTER LUCAS GOUVEIA SANTOS"/>
    <x v="17"/>
    <s v="AUTOMOVEL"/>
    <s v="ARGO"/>
    <s v="FIAT"/>
    <s v="26406711"/>
    <s v="POSTO ZANDONADI"/>
    <s v="GUAPO"/>
    <s v="GO"/>
    <s v="ETANOL ADITIVADO"/>
    <n v="349"/>
    <n v="9.26"/>
    <s v=" Km/L"/>
    <n v="8989"/>
    <n v="37.69"/>
    <n v="4.29"/>
    <n v="161.69"/>
    <s v="1"/>
    <s v="Planejamento Operaci"/>
    <s v="Planejamento Operaci"/>
    <s v="Operacional"/>
    <m/>
    <d v="2025-08-26T00:00:00"/>
    <x v="4"/>
    <x v="0"/>
    <x v="1"/>
  </r>
  <r>
    <s v="TFF6I82"/>
    <s v="60645800105143800"/>
    <s v="26/08/2025 11:57:43"/>
    <s v="17385"/>
    <s v="VICTOR DE SOUZA"/>
    <x v="3"/>
    <s v="AUTOMOVEL"/>
    <s v="ARGO"/>
    <s v="FIAT"/>
    <s v="26406711"/>
    <s v="POSTO ZANDONADI"/>
    <s v="GUAPO"/>
    <s v="GO"/>
    <s v="ETANOL ADITIVADO"/>
    <n v="257"/>
    <n v="8.65"/>
    <s v=" Km/L"/>
    <n v="11185"/>
    <n v="29.7"/>
    <n v="4.29"/>
    <n v="127.41"/>
    <s v="1"/>
    <s v="Planejamento Operaci"/>
    <s v="Planejamento Operaci"/>
    <s v="Operacional"/>
    <m/>
    <d v="2025-08-26T00:00:00"/>
    <x v="4"/>
    <x v="0"/>
    <x v="2"/>
  </r>
  <r>
    <s v="TFI3B19"/>
    <s v="60645800105926941"/>
    <s v="26/08/2025 13:04:17"/>
    <s v="09697"/>
    <s v="HUILDSON ROSA BARBOSA"/>
    <x v="4"/>
    <s v="AUTOMOVEL"/>
    <s v="ARGO"/>
    <s v="FIAT"/>
    <s v="36645906"/>
    <s v="AUTO POSTO ESTRELA DO SUL III"/>
    <s v="ACREUNA"/>
    <s v="GO"/>
    <s v="ETANOL COMUM"/>
    <n v="402"/>
    <n v="11.2"/>
    <s v=" Km/L"/>
    <n v="13855"/>
    <n v="35.880000000000003"/>
    <n v="4.1399999999999997"/>
    <n v="148.55000000000001"/>
    <s v="0"/>
    <s v="Planejamento Operaci"/>
    <s v="Planejamento Operaci"/>
    <s v="Operacional"/>
    <m/>
    <d v="2025-08-26T00:00:00"/>
    <x v="4"/>
    <x v="0"/>
    <x v="0"/>
  </r>
  <r>
    <s v="TFX7J72"/>
    <s v="60645800105836505"/>
    <s v="26/08/2025 13:54:42"/>
    <s v="02769"/>
    <s v="ANDRE LUIS PAULINO"/>
    <x v="11"/>
    <s v="AUTOMOVEL"/>
    <s v="ARGO"/>
    <s v="FIAT"/>
    <s v="36615306"/>
    <s v="AUTO POSTO DOS JARDINS"/>
    <s v="GOIANIA"/>
    <s v="GO"/>
    <s v="ETANOL COMUM"/>
    <n v="392"/>
    <n v="10.17"/>
    <s v=" Km/L"/>
    <n v="23124"/>
    <n v="38.56"/>
    <n v="3.85"/>
    <n v="148.46"/>
    <s v="0"/>
    <s v="Planejamento Operaci"/>
    <s v="Planejamento Operaci"/>
    <s v="Operacional"/>
    <m/>
    <d v="2025-08-26T00:00:00"/>
    <x v="4"/>
    <x v="0"/>
    <x v="4"/>
  </r>
  <r>
    <s v="TFS3C72"/>
    <s v="60645800105143738"/>
    <s v="26/08/2025 14:25:22"/>
    <s v="00271"/>
    <s v="HEDER OLIVEIRA SANTANA"/>
    <x v="9"/>
    <s v="AUTOMOVEL"/>
    <s v="ARGO"/>
    <s v="FIAT"/>
    <s v="81889412"/>
    <s v="POSTO ZERO UM"/>
    <s v="RIO VERDE"/>
    <s v="GO"/>
    <s v="ETANOL COMUM"/>
    <n v="392"/>
    <n v="9.89"/>
    <s v=" Km/L"/>
    <n v="28082"/>
    <n v="39.65"/>
    <n v="4.1900000000000004"/>
    <n v="166.13"/>
    <s v="2"/>
    <s v="Planejamento Operaci"/>
    <s v="Planejamento Operaci"/>
    <s v="Operacional"/>
    <m/>
    <d v="2025-08-26T00:00:00"/>
    <x v="4"/>
    <x v="0"/>
    <x v="4"/>
  </r>
  <r>
    <s v="TFD2J89"/>
    <s v="60645800105143710"/>
    <s v="26/08/2025 14:32:37"/>
    <s v="07373"/>
    <s v="RAFAEL SILVEIRA E SILVEIRA"/>
    <x v="0"/>
    <s v="AUTOMOVEL"/>
    <s v="ARGO"/>
    <s v="FIAT"/>
    <s v="13308708"/>
    <s v="DECIO L13"/>
    <s v="RIO VERDE"/>
    <s v="GO"/>
    <s v="ETANOL COMUM"/>
    <n v="325"/>
    <n v="8.35"/>
    <s v=" Km/L"/>
    <n v="5973"/>
    <n v="38.93"/>
    <n v="3.99"/>
    <n v="155.33000000000001"/>
    <s v="202508261431"/>
    <s v="Planejamento Operaci"/>
    <s v="Planejamento Operaci"/>
    <s v="Operacional"/>
    <m/>
    <d v="2025-08-26T00:00:00"/>
    <x v="4"/>
    <x v="0"/>
    <x v="0"/>
  </r>
  <r>
    <s v="TFN0D12"/>
    <s v="60645800105143746"/>
    <s v="26/08/2025 18:38:14"/>
    <s v="00390"/>
    <s v="SILVINO JOSE DE BRITO"/>
    <x v="5"/>
    <s v="AUTOMOVEL"/>
    <s v="ARGO"/>
    <s v="FIAT"/>
    <s v="87107509"/>
    <s v="AUTO POSTO OLIMPIO"/>
    <s v="APARECIDA DE GOIANIA"/>
    <s v="GO"/>
    <s v="ETANOL COMUM"/>
    <n v="353"/>
    <n v="9.3800000000000008"/>
    <s v=" Km/L"/>
    <n v="6471"/>
    <n v="37.64"/>
    <n v="3.7909999999999999"/>
    <n v="142.68"/>
    <s v="0"/>
    <s v="Planejamento Operaci"/>
    <s v="Planejamento Operaci"/>
    <s v="Operacional"/>
    <m/>
    <d v="2025-08-26T00:00:00"/>
    <x v="4"/>
    <x v="0"/>
    <x v="3"/>
  </r>
  <r>
    <s v="TGF2J32"/>
    <s v="60645800105143827"/>
    <s v="27/08/2025 08:09:05"/>
    <s v="29136"/>
    <s v="CLEITON INACIO DE MOURA"/>
    <x v="16"/>
    <s v="AUTOMOVEL"/>
    <s v="ARGO"/>
    <s v="FIAT"/>
    <s v="92929509"/>
    <s v="POSTO DA BASE"/>
    <s v="SENADOR CANEDO"/>
    <s v="GO"/>
    <s v="ETANOL COMUM"/>
    <n v="377"/>
    <n v="10.48"/>
    <s v=" Km/L"/>
    <n v="6235"/>
    <n v="35.99"/>
    <n v="3.891"/>
    <n v="140.03"/>
    <s v="19997"/>
    <s v="Planejamento Operaci"/>
    <s v="Planejamento Operaci"/>
    <s v="Operacional"/>
    <m/>
    <d v="2025-08-27T00:00:00"/>
    <x v="4"/>
    <x v="0"/>
    <x v="5"/>
  </r>
  <r>
    <s v="TFY6E09"/>
    <s v="60645800105143700"/>
    <s v="27/08/2025 08:27:33"/>
    <s v="04380"/>
    <s v="PAULO ROBERTO BATISTA DE MOURA JUNIOR"/>
    <x v="15"/>
    <s v="AUTOMOVEL"/>
    <s v="ARGO"/>
    <s v="FIAT"/>
    <s v="87183400"/>
    <s v="MARAJO GUAPO"/>
    <s v="GUAPO"/>
    <s v="GO"/>
    <s v="ETANOL COMUM"/>
    <n v="489"/>
    <n v="12.85"/>
    <s v=" Km/L"/>
    <n v="7749"/>
    <n v="38.06"/>
    <n v="3.69"/>
    <n v="140.44"/>
    <s v="1"/>
    <s v="Planejamento Operaci"/>
    <s v="Planejamento Operaci"/>
    <s v="Operacional"/>
    <m/>
    <d v="2025-08-27T00:00:00"/>
    <x v="4"/>
    <x v="0"/>
    <x v="1"/>
  </r>
  <r>
    <s v="TLR1J91"/>
    <s v="60645800105124310"/>
    <s v="27/08/2025 08:52:16"/>
    <s v="02910"/>
    <s v="EMERSON CRISTIANO DE SILVEIRA"/>
    <x v="23"/>
    <s v="Caminhonete"/>
    <s v="SAVEIRO"/>
    <s v="VOLKSWAGEN"/>
    <s v="46209914"/>
    <s v="DECIO RIO VERDE"/>
    <s v="RIO VERDE"/>
    <s v="GO"/>
    <s v="ETANOL COMUM"/>
    <n v="0"/>
    <n v="0"/>
    <s v=" Km/L"/>
    <s v="-"/>
    <n v="32.380000000000003"/>
    <n v="4.29"/>
    <n v="138.91"/>
    <s v="202508270851"/>
    <s v="Planejamento Operaci"/>
    <s v="Planejamento Operaci"/>
    <s v="Operacional"/>
    <m/>
    <d v="2025-08-27T00:00:00"/>
    <x v="4"/>
    <x v="0"/>
    <x v="9"/>
  </r>
  <r>
    <s v="TFX8A49"/>
    <s v="60645800105143673"/>
    <s v="27/08/2025 09:06:58"/>
    <s v="95253"/>
    <s v="ANDRE AUGUSTO ARAUJO DE JESUS"/>
    <x v="12"/>
    <s v="AUTOMOVEL"/>
    <s v="ARGO"/>
    <s v="FIAT"/>
    <s v="53081700"/>
    <s v="POSTO Z   Z SANTA MA"/>
    <s v="GUAPO"/>
    <s v="GO"/>
    <s v="ETANOL COMUM"/>
    <n v="308"/>
    <n v="7.47"/>
    <s v=" Km/L"/>
    <n v="6832"/>
    <n v="41.24"/>
    <n v="3.59"/>
    <n v="148.05000000000001"/>
    <s v="0"/>
    <s v="Planejamento Operaci"/>
    <s v="Planejamento Operaci"/>
    <s v="Operacional"/>
    <m/>
    <d v="2025-08-27T00:00:00"/>
    <x v="4"/>
    <x v="0"/>
    <x v="0"/>
  </r>
  <r>
    <s v="TFY2H52"/>
    <s v="60645800105143790"/>
    <s v="27/08/2025 09:38:59"/>
    <s v="05918"/>
    <s v="GISELIA AGUIAR DA ROCHA"/>
    <x v="13"/>
    <s v="AUTOMOVEL"/>
    <s v="ARGO"/>
    <s v="FIAT"/>
    <s v="53081700"/>
    <s v="POSTO Z   Z SANTA MA"/>
    <s v="GUAPO"/>
    <s v="GO"/>
    <s v="ETANOL COMUM"/>
    <n v="338"/>
    <n v="9.51"/>
    <s v=" Km/L"/>
    <n v="5364"/>
    <n v="35.549999999999997"/>
    <n v="3.59"/>
    <n v="127.62"/>
    <s v="0"/>
    <s v="Planejamento Operaci"/>
    <s v="Planejamento Operaci"/>
    <s v="Operacional"/>
    <m/>
    <d v="2025-08-27T00:00:00"/>
    <x v="4"/>
    <x v="0"/>
    <x v="3"/>
  </r>
  <r>
    <s v="TFF6I82"/>
    <s v="60645800105143800"/>
    <s v="27/08/2025 09:46:56"/>
    <s v="17385"/>
    <s v="VICTOR DE SOUZA"/>
    <x v="3"/>
    <s v="AUTOMOVEL"/>
    <s v="ARGO"/>
    <s v="FIAT"/>
    <s v="53081700"/>
    <s v="POSTO Z   Z SANTA MA"/>
    <s v="GUAPO"/>
    <s v="GO"/>
    <s v="ETANOL COMUM"/>
    <n v="215"/>
    <n v="9.65"/>
    <s v=" Km/L"/>
    <n v="11400"/>
    <n v="22.29"/>
    <n v="3.59"/>
    <n v="80.010000000000005"/>
    <s v="0"/>
    <s v="Planejamento Operaci"/>
    <s v="Planejamento Operaci"/>
    <s v="Operacional"/>
    <m/>
    <d v="2025-08-27T00:00:00"/>
    <x v="4"/>
    <x v="0"/>
    <x v="2"/>
  </r>
  <r>
    <s v="TFW2H32"/>
    <s v="60645800105143835"/>
    <s v="27/08/2025 10:05:59"/>
    <s v="99638"/>
    <s v="LAFAIETE DE SOUZA SANTOS"/>
    <x v="10"/>
    <s v="AUTOMOVEL"/>
    <s v="ARGO"/>
    <s v="FIAT"/>
    <s v="69429000"/>
    <s v="PETROBESSA EXPRESS"/>
    <s v="ANAPOLIS"/>
    <s v="GO"/>
    <s v="ETANOL COMUM"/>
    <n v="285"/>
    <n v="9.2799999999999994"/>
    <s v=" Km/L"/>
    <n v="21188"/>
    <n v="30.7"/>
    <n v="4.2409999999999997"/>
    <n v="130.19999999999999"/>
    <s v="0"/>
    <s v="Planejamento Operaci"/>
    <s v="Planejamento Operaci"/>
    <s v="Operacional"/>
    <m/>
    <d v="2025-08-27T00:00:00"/>
    <x v="4"/>
    <x v="0"/>
    <x v="3"/>
  </r>
  <r>
    <s v="IMP0001"/>
    <s v="60645800105124150"/>
    <s v="27/08/2025 10:41:55"/>
    <s v="89049"/>
    <s v="VALDEIR JOSE CORREIA"/>
    <x v="19"/>
    <s v="EQUIPAMENTOS"/>
    <s v="IMPLEMENTOS"/>
    <s v="OUTROS"/>
    <s v="87183400"/>
    <s v="MARAJO GUAPO"/>
    <s v="GUAPO"/>
    <s v="GO"/>
    <s v="GASOLINA COMUM"/>
    <n v="0"/>
    <n v="0"/>
    <s v=" Km/L"/>
    <n v="0"/>
    <n v="20"/>
    <n v="5.95"/>
    <n v="119"/>
    <s v="0"/>
    <s v="EXT - SAO PEDRO"/>
    <s v="Planejamento Operaci"/>
    <s v="SAO PEDRO"/>
    <m/>
    <d v="2025-08-27T00:00:00"/>
    <x v="4"/>
    <x v="0"/>
    <x v="7"/>
  </r>
  <r>
    <s v="TBE3B78"/>
    <s v="60645800105124169"/>
    <s v="27/08/2025 10:48:28"/>
    <s v="89049"/>
    <s v="VALDEIR JOSE CORREIA"/>
    <x v="19"/>
    <s v="Caminhão"/>
    <s v="9-180"/>
    <s v="VW"/>
    <s v="87183400"/>
    <s v="MARAJO GUAPO"/>
    <s v="GUAPO"/>
    <s v="GO"/>
    <s v="DIESEL COMUM"/>
    <n v="0"/>
    <n v="0"/>
    <s v=" Km/L"/>
    <n v="0"/>
    <n v="48.66"/>
    <n v="6.39"/>
    <n v="310.94"/>
    <s v="0"/>
    <s v="EXT - SAO PEDRO"/>
    <s v="Planejamento Operaci"/>
    <s v="SAO PEDRO"/>
    <m/>
    <d v="2025-08-27T00:00:00"/>
    <x v="4"/>
    <x v="0"/>
    <x v="7"/>
  </r>
  <r>
    <s v="TFX7J72"/>
    <s v="60645800105836505"/>
    <s v="27/08/2025 11:24:38"/>
    <s v="02769"/>
    <s v="ANDRE LUIS PAULINO"/>
    <x v="11"/>
    <s v="AUTOMOVEL"/>
    <s v="ARGO"/>
    <s v="FIAT"/>
    <s v="46286315"/>
    <s v="POSTO CENTRAL"/>
    <s v="BOM JESUS"/>
    <s v="GO"/>
    <s v="ETANOL COMUM"/>
    <n v="420"/>
    <n v="10.56"/>
    <s v=" Km/L"/>
    <n v="23544"/>
    <n v="39.79"/>
    <n v="4.46"/>
    <n v="177.46"/>
    <s v="0"/>
    <s v="Planejamento Operaci"/>
    <s v="Planejamento Operaci"/>
    <s v="Operacional"/>
    <m/>
    <d v="2025-08-27T00:00:00"/>
    <x v="4"/>
    <x v="0"/>
    <x v="4"/>
  </r>
  <r>
    <s v="TFS3C72"/>
    <s v="60645800105143738"/>
    <s v="27/08/2025 12:21:16"/>
    <s v="00271"/>
    <s v="HEDER OLIVEIRA SANTANA"/>
    <x v="9"/>
    <s v="AUTOMOVEL"/>
    <s v="ARGO"/>
    <s v="FIAT"/>
    <s v="69459415"/>
    <s v="PADDOCK CEZARINA"/>
    <s v="CEZARINA"/>
    <s v="GO"/>
    <s v="ETANOL COMUM"/>
    <n v="334"/>
    <n v="9.2100000000000009"/>
    <s v=" Km/L"/>
    <n v="28416"/>
    <n v="36.28"/>
    <n v="4.1900000000000004"/>
    <n v="152.01"/>
    <s v="331661"/>
    <s v="Planejamento Operaci"/>
    <s v="Planejamento Operaci"/>
    <s v="Operacional"/>
    <m/>
    <d v="2025-08-27T00:00:00"/>
    <x v="4"/>
    <x v="0"/>
    <x v="4"/>
  </r>
  <r>
    <s v="TFN0D12"/>
    <s v="60645800105143746"/>
    <s v="27/08/2025 13:18:05"/>
    <s v="00390"/>
    <s v="SILVINO JOSE DE BRITO"/>
    <x v="5"/>
    <s v="AUTOMOVEL"/>
    <s v="ARGO"/>
    <s v="FIAT"/>
    <s v="69494411"/>
    <s v="REDE MARAJO RIO VERD"/>
    <s v="RIO VERDE"/>
    <s v="GO"/>
    <s v="ETANOL COMUM"/>
    <n v="266"/>
    <n v="9.1300000000000008"/>
    <s v=" Km/L"/>
    <n v="6737"/>
    <n v="29.14"/>
    <n v="3.99"/>
    <n v="116.27"/>
    <s v="390117129"/>
    <s v="Planejamento Operaci"/>
    <s v="Planejamento Operaci"/>
    <s v="Operacional"/>
    <m/>
    <d v="2025-08-27T00:00:00"/>
    <x v="4"/>
    <x v="0"/>
    <x v="3"/>
  </r>
  <r>
    <s v="TFF6I82"/>
    <s v="60645800105143800"/>
    <s v="27/08/2025 16:10:22"/>
    <s v="17385"/>
    <s v="VICTOR DE SOUZA"/>
    <x v="3"/>
    <s v="AUTOMOVEL"/>
    <s v="ARGO"/>
    <s v="FIAT"/>
    <s v="46209914"/>
    <s v="DECIO RIO VERDE"/>
    <s v="RIO VERDE"/>
    <s v="GO"/>
    <s v="ETANOL COMUM"/>
    <n v="258"/>
    <n v="9.6999999999999993"/>
    <s v=" Km/L"/>
    <n v="11658"/>
    <n v="26.61"/>
    <n v="4.29"/>
    <n v="114.16"/>
    <s v="202508271609"/>
    <s v="Planejamento Operaci"/>
    <s v="Planejamento Operaci"/>
    <s v="Operacional"/>
    <m/>
    <d v="2025-08-27T00:00:00"/>
    <x v="4"/>
    <x v="0"/>
    <x v="2"/>
  </r>
  <r>
    <s v="NKD1J82"/>
    <s v="60645800105124230"/>
    <s v="27/08/2025 17:17:19"/>
    <s v="01703"/>
    <s v="ROBSON CIRILO"/>
    <x v="19"/>
    <s v="Caminhão"/>
    <s v="24-250/24-250"/>
    <s v="VW"/>
    <s v="81870100"/>
    <s v="POSTO MILLENIUM DIMAG"/>
    <s v="APARECIDA DE GOIANIA"/>
    <s v="GO"/>
    <s v="DIESEL COMUM"/>
    <n v="0"/>
    <n v="0"/>
    <s v=" Km/L"/>
    <n v="0"/>
    <n v="229.41"/>
    <n v="5.54"/>
    <n v="1270.96"/>
    <s v="40877"/>
    <s v="EXT - SAO PEDRO"/>
    <s v="Planejamento Operaci"/>
    <s v="SAO PEDRO"/>
    <m/>
    <d v="2025-08-27T00:00:00"/>
    <x v="4"/>
    <x v="0"/>
    <x v="7"/>
  </r>
  <r>
    <s v="TFF6I82"/>
    <s v="60645800105143800"/>
    <s v="27/08/2025 17:31:46"/>
    <s v="17385"/>
    <s v="VICTOR DE SOUZA"/>
    <x v="3"/>
    <s v="AUTOMOVEL"/>
    <s v="ARGO"/>
    <s v="FIAT"/>
    <s v="26406711"/>
    <s v="POSTO ZANDONADI"/>
    <s v="GUAPO"/>
    <s v="GO"/>
    <s v="ETANOL ADITIVADO"/>
    <n v="167"/>
    <n v="7.78"/>
    <s v=" Km/L"/>
    <n v="11825"/>
    <n v="21.47"/>
    <n v="4.29"/>
    <n v="92.11"/>
    <s v="1"/>
    <s v="Planejamento Operaci"/>
    <s v="Planejamento Operaci"/>
    <s v="Operacional"/>
    <m/>
    <d v="2025-08-27T00:00:00"/>
    <x v="4"/>
    <x v="0"/>
    <x v="2"/>
  </r>
  <r>
    <s v="TFD2J89"/>
    <s v="60645800105143710"/>
    <s v="27/08/2025 17:35:17"/>
    <s v="07373"/>
    <s v="RAFAEL SILVEIRA E SILVEIRA"/>
    <x v="0"/>
    <s v="AUTOMOVEL"/>
    <s v="ARGO"/>
    <s v="FIAT"/>
    <s v="64191404"/>
    <s v="MARAJO HIDROLANDIA 2"/>
    <s v="HIDROLANDIA"/>
    <s v="GO"/>
    <s v="ETANOL COMUM"/>
    <n v="402"/>
    <n v="10.97"/>
    <s v=" Km/L"/>
    <n v="6375"/>
    <n v="36.659999999999997"/>
    <n v="3.99"/>
    <n v="146.27000000000001"/>
    <s v="0"/>
    <s v="Planejamento Operaci"/>
    <s v="Planejamento Operaci"/>
    <s v="Operacional"/>
    <m/>
    <d v="2025-08-27T00:00:00"/>
    <x v="4"/>
    <x v="0"/>
    <x v="0"/>
  </r>
  <r>
    <s v="TLR1J91"/>
    <s v="60645800105124310"/>
    <s v="27/08/2025 17:49:29"/>
    <s v="02910"/>
    <s v="EMERSON CRISTIANO DE SILVEIRA"/>
    <x v="23"/>
    <s v="Caminhonete"/>
    <s v="SAVEIRO"/>
    <s v="VOLKSWAGEN"/>
    <s v="46209914"/>
    <s v="DECIO RIO VERDE"/>
    <s v="RIO VERDE"/>
    <s v="GO"/>
    <s v="ETANOL COMUM"/>
    <n v="0"/>
    <n v="0"/>
    <s v=" Km/L"/>
    <s v="-"/>
    <n v="49.22"/>
    <n v="4.29"/>
    <n v="211.15"/>
    <s v="202508271748"/>
    <s v="Planejamento Operaci"/>
    <s v="Planejamento Operaci"/>
    <s v="Operacional"/>
    <m/>
    <d v="2025-08-27T00:00:00"/>
    <x v="4"/>
    <x v="0"/>
    <x v="9"/>
  </r>
  <r>
    <s v="TFY6E09"/>
    <s v="60645800105143700"/>
    <s v="28/08/2025 07:38:46"/>
    <s v="04380"/>
    <s v="PAULO ROBERTO BATISTA DE MOURA JUNIOR"/>
    <x v="15"/>
    <s v="AUTOMOVEL"/>
    <s v="ARGO"/>
    <s v="FIAT"/>
    <s v="34251011"/>
    <s v="DECIO ARAPORA"/>
    <s v="ARAPORA"/>
    <s v="MG"/>
    <s v="ETANOL COMUM"/>
    <n v="412"/>
    <n v="10.68"/>
    <s v=" Km/L"/>
    <n v="8161"/>
    <n v="38.57"/>
    <n v="3.99"/>
    <n v="153.88999999999999"/>
    <s v="202508280738"/>
    <s v="Planejamento Operaci"/>
    <s v="Planejamento Operaci"/>
    <s v="Operacional"/>
    <m/>
    <d v="2025-08-28T00:00:00"/>
    <x v="4"/>
    <x v="0"/>
    <x v="1"/>
  </r>
  <r>
    <s v="TFS3C72"/>
    <s v="60645800105143738"/>
    <s v="28/08/2025 09:27:03"/>
    <s v="00271"/>
    <s v="HEDER OLIVEIRA SANTANA"/>
    <x v="9"/>
    <s v="AUTOMOVEL"/>
    <s v="ARGO"/>
    <s v="FIAT"/>
    <s v="41875311"/>
    <s v="POSTO SABOR DA TERRA"/>
    <s v="INDIARA"/>
    <s v="GO"/>
    <s v="ETANOL COMUM"/>
    <n v="342"/>
    <n v="9.07"/>
    <s v=" Km/L"/>
    <n v="28758"/>
    <n v="37.72"/>
    <n v="4.29"/>
    <n v="161.82"/>
    <s v="280833978"/>
    <s v="Planejamento Operaci"/>
    <s v="Planejamento Operaci"/>
    <s v="Operacional"/>
    <m/>
    <d v="2025-08-28T00:00:00"/>
    <x v="4"/>
    <x v="0"/>
    <x v="4"/>
  </r>
  <r>
    <s v="TFN0D12"/>
    <s v="60645800105143746"/>
    <s v="28/08/2025 09:52:57"/>
    <s v="00390"/>
    <s v="SILVINO JOSE DE BRITO"/>
    <x v="5"/>
    <s v="AUTOMOVEL"/>
    <s v="ARGO"/>
    <s v="FIAT"/>
    <s v="69494411"/>
    <s v="REDE MARAJO RIO VERD"/>
    <s v="RIO VERDE"/>
    <s v="GO"/>
    <s v="ETANOL COMUM"/>
    <n v="289"/>
    <n v="10.85"/>
    <s v=" Km/L"/>
    <n v="7026"/>
    <n v="26.64"/>
    <n v="3.9790000000000001"/>
    <n v="106"/>
    <s v="390117129"/>
    <s v="Planejamento Operaci"/>
    <s v="Planejamento Operaci"/>
    <s v="Operacional"/>
    <m/>
    <d v="2025-08-28T00:00:00"/>
    <x v="4"/>
    <x v="0"/>
    <x v="3"/>
  </r>
  <r>
    <s v="TFW2H32"/>
    <s v="60645800105143835"/>
    <s v="28/08/2025 10:08:12"/>
    <s v="99638"/>
    <s v="LAFAIETE DE SOUZA SANTOS"/>
    <x v="10"/>
    <s v="AUTOMOVEL"/>
    <s v="ARGO"/>
    <s v="FIAT"/>
    <s v="46209914"/>
    <s v="DECIO RIO VERDE"/>
    <s v="RIO VERDE"/>
    <s v="GO"/>
    <s v="ETANOL COMUM"/>
    <n v="320"/>
    <n v="10.25"/>
    <s v=" Km/L"/>
    <n v="21508"/>
    <n v="31.23"/>
    <n v="4.29"/>
    <n v="133.97999999999999"/>
    <s v="202508281007"/>
    <s v="Planejamento Operaci"/>
    <s v="Planejamento Operaci"/>
    <s v="Operacional"/>
    <m/>
    <d v="2025-08-28T00:00:00"/>
    <x v="4"/>
    <x v="0"/>
    <x v="3"/>
  </r>
  <r>
    <s v="TFE6B22"/>
    <s v="60645800105143762"/>
    <s v="28/08/2025 11:28:06"/>
    <s v="03608"/>
    <s v="WEIDER DA SILVA RODRIGUES"/>
    <x v="1"/>
    <s v="AUTOMOVEL"/>
    <s v="ARGO"/>
    <s v="FIAT"/>
    <s v="69459415"/>
    <s v="PADDOCK CEZARINA"/>
    <s v="CEZARINA"/>
    <s v="GO"/>
    <s v="ETANOL COMUM"/>
    <n v="392"/>
    <n v="10.17"/>
    <s v=" Km/L"/>
    <n v="13332"/>
    <n v="38.54"/>
    <n v="4.1900000000000004"/>
    <n v="161.47999999999999"/>
    <s v="332247"/>
    <s v="Planejamento Operaci"/>
    <s v="Planejamento Operaci"/>
    <s v="Operacional"/>
    <m/>
    <d v="2025-08-28T00:00:00"/>
    <x v="4"/>
    <x v="0"/>
    <x v="1"/>
  </r>
  <r>
    <s v="TFX7J72"/>
    <s v="60645800105836505"/>
    <s v="28/08/2025 14:38:53"/>
    <s v="02769"/>
    <s v="ANDRE LUIS PAULINO"/>
    <x v="11"/>
    <s v="AUTOMOVEL"/>
    <s v="ARGO"/>
    <s v="FIAT"/>
    <s v="69494411"/>
    <s v="REDE MARAJO RIO VERD"/>
    <s v="RIO VERDE"/>
    <s v="GO"/>
    <s v="ETANOL COMUM"/>
    <n v="389"/>
    <n v="9.8699999999999992"/>
    <s v=" Km/L"/>
    <n v="23933"/>
    <n v="39.409999999999997"/>
    <n v="3.99"/>
    <n v="157.25"/>
    <s v="2769138685"/>
    <s v="Planejamento Operaci"/>
    <s v="Planejamento Operaci"/>
    <s v="Operacional"/>
    <m/>
    <d v="2025-08-28T00:00:00"/>
    <x v="4"/>
    <x v="0"/>
    <x v="4"/>
  </r>
  <r>
    <s v="TFS3C72"/>
    <s v="60645800105143738"/>
    <s v="28/08/2025 15:47:06"/>
    <s v="00271"/>
    <s v="HEDER OLIVEIRA SANTANA"/>
    <x v="9"/>
    <s v="AUTOMOVEL"/>
    <s v="ARGO"/>
    <s v="FIAT"/>
    <s v="13308211"/>
    <s v="P. BANDEIRANTES"/>
    <s v="RIO VERDE"/>
    <s v="GO"/>
    <s v="ETANOL COMUM"/>
    <n v="356"/>
    <n v="8.4600000000000009"/>
    <s v=" Km/L"/>
    <n v="29114"/>
    <n v="42.09"/>
    <n v="4.3899999999999997"/>
    <n v="184.79"/>
    <s v="280856676"/>
    <s v="Planejamento Operaci"/>
    <s v="Planejamento Operaci"/>
    <s v="Operacional"/>
    <m/>
    <d v="2025-08-28T00:00:00"/>
    <x v="4"/>
    <x v="0"/>
    <x v="4"/>
  </r>
  <r>
    <s v="HKI4B92"/>
    <s v="60645800105124177"/>
    <s v="28/08/2025 16:12:39"/>
    <s v="43356"/>
    <s v="JOSE ALECRIM DA SILVA"/>
    <x v="19"/>
    <s v="Caminhão"/>
    <s v="17-320"/>
    <s v="VW"/>
    <s v="87183400"/>
    <s v="MARAJO GUAPO"/>
    <s v="GUAPO"/>
    <s v="GO"/>
    <s v="DIESEL COMUM"/>
    <n v="0"/>
    <n v="0"/>
    <s v=" Km/L"/>
    <n v="0"/>
    <n v="204.1"/>
    <n v="6.09"/>
    <n v="1242.97"/>
    <s v="0"/>
    <s v="EXT - SAO PEDRO"/>
    <s v="Planejamento Operaci"/>
    <s v="SAO PEDRO"/>
    <m/>
    <d v="2025-08-28T00:00:00"/>
    <x v="4"/>
    <x v="0"/>
    <x v="7"/>
  </r>
  <r>
    <s v="TFE6B22"/>
    <s v="60645800105143762"/>
    <s v="28/08/2025 19:09:46"/>
    <s v="03608"/>
    <s v="WEIDER DA SILVA RODRIGUES"/>
    <x v="1"/>
    <s v="AUTOMOVEL"/>
    <s v="ARGO"/>
    <s v="FIAT"/>
    <s v="07674909"/>
    <s v="AUTO POSTO INDIARA"/>
    <s v="INDIARA"/>
    <s v="GO"/>
    <s v="ETANOL COMUM"/>
    <n v="424"/>
    <n v="10.26"/>
    <s v=" Km/L"/>
    <n v="13756"/>
    <n v="41.31"/>
    <n v="4.49"/>
    <n v="185.48"/>
    <s v="7759"/>
    <s v="Planejamento Operaci"/>
    <s v="Planejamento Operaci"/>
    <s v="Operacional"/>
    <m/>
    <d v="2025-08-28T00:00:00"/>
    <x v="4"/>
    <x v="0"/>
    <x v="1"/>
  </r>
  <r>
    <s v="TFN0D12"/>
    <s v="60645800105143746"/>
    <s v="29/08/2025 07:23:24"/>
    <s v="00390"/>
    <s v="SILVINO JOSE DE BRITO"/>
    <x v="5"/>
    <s v="AUTOMOVEL"/>
    <s v="ARGO"/>
    <s v="FIAT"/>
    <s v="87107509"/>
    <s v="AUTO POSTO OLIMPIO"/>
    <s v="APARECIDA DE GOIANIA"/>
    <s v="GO"/>
    <s v="ETANOL COMUM"/>
    <n v="322"/>
    <n v="10.67"/>
    <s v=" Km/L"/>
    <n v="7348"/>
    <n v="30.17"/>
    <n v="3.69"/>
    <n v="111.33"/>
    <s v="0"/>
    <s v="Planejamento Operaci"/>
    <s v="Planejamento Operaci"/>
    <s v="Operacional"/>
    <m/>
    <d v="2025-08-29T00:00:00"/>
    <x v="4"/>
    <x v="0"/>
    <x v="3"/>
  </r>
  <r>
    <s v="TFF5D72"/>
    <s v="60645800105143780"/>
    <s v="29/08/2025 07:24:26"/>
    <s v="26270"/>
    <s v="CRISTIANO TORRES WARDIL"/>
    <x v="2"/>
    <s v="AUTOMOVEL"/>
    <s v="ARGO"/>
    <s v="FIAT"/>
    <s v="36603412"/>
    <s v="POSTO DO RATINHO"/>
    <s v="GOIANIA"/>
    <s v="GO"/>
    <s v="ETANOL COMUM"/>
    <n v="329"/>
    <n v="7.74"/>
    <s v=" Km/L"/>
    <n v="3264"/>
    <n v="42.49"/>
    <n v="3.99"/>
    <n v="169.54"/>
    <s v="1"/>
    <s v="Planejamento Operaci"/>
    <s v="Planejamento Operaci"/>
    <s v="Operacional"/>
    <m/>
    <d v="2025-08-29T00:00:00"/>
    <x v="4"/>
    <x v="0"/>
    <x v="0"/>
  </r>
  <r>
    <s v="TFA5I89"/>
    <s v="60645800105853740"/>
    <s v="29/08/2025 07:56:57"/>
    <s v="71805"/>
    <s v="MURILO SOUZA BERNARDES"/>
    <x v="21"/>
    <s v="AUTOMOVEL"/>
    <s v="ARGO"/>
    <s v="FIAT"/>
    <s v="36603412"/>
    <s v="POSTO DO RATINHO"/>
    <s v="GOIANIA"/>
    <s v="GO"/>
    <s v="ETANOL COMUM"/>
    <n v="214"/>
    <n v="6.47"/>
    <s v=" Km/L"/>
    <n v="6187"/>
    <n v="33.08"/>
    <n v="3.9910000000000001"/>
    <n v="132.01"/>
    <s v="1"/>
    <s v="Planejamento Operaci"/>
    <s v="Planejamento Operaci"/>
    <s v="Operacional"/>
    <m/>
    <d v="2025-08-29T00:00:00"/>
    <x v="4"/>
    <x v="0"/>
    <x v="2"/>
  </r>
  <r>
    <s v="TFW2H32"/>
    <s v="60645800105143835"/>
    <s v="29/08/2025 11:17:55"/>
    <s v="99638"/>
    <s v="LAFAIETE DE SOUZA SANTOS"/>
    <x v="10"/>
    <s v="AUTOMOVEL"/>
    <s v="ARGO"/>
    <s v="FIAT"/>
    <s v="87183400"/>
    <s v="MARAJO GUAPO"/>
    <s v="GUAPO"/>
    <s v="GO"/>
    <s v="ETANOL COMUM"/>
    <n v="400"/>
    <n v="10.34"/>
    <s v=" Km/L"/>
    <n v="21908"/>
    <n v="38.69"/>
    <n v="3.7149999999999999"/>
    <n v="143.72999999999999"/>
    <s v="0"/>
    <s v="Planejamento Operaci"/>
    <s v="Planejamento Operaci"/>
    <s v="Operacional"/>
    <m/>
    <d v="2025-08-29T00:00:00"/>
    <x v="4"/>
    <x v="0"/>
    <x v="3"/>
  </r>
  <r>
    <s v="TFX7J72"/>
    <s v="60645800105836505"/>
    <s v="29/08/2025 11:24:12"/>
    <s v="02769"/>
    <s v="ANDRE LUIS PAULINO"/>
    <x v="11"/>
    <s v="AUTOMOVEL"/>
    <s v="ARGO"/>
    <s v="FIAT"/>
    <s v="45364511"/>
    <s v="AUTO POSTO CERRADO 4"/>
    <s v="ITUMBIARA"/>
    <s v="GO"/>
    <s v="ETANOL COMUM"/>
    <n v="357"/>
    <n v="9.07"/>
    <s v=" Km/L"/>
    <n v="24290"/>
    <n v="39.340000000000003"/>
    <n v="3.94"/>
    <n v="155"/>
    <s v="353468"/>
    <s v="Planejamento Operaci"/>
    <s v="Planejamento Operaci"/>
    <s v="Operacional"/>
    <m/>
    <d v="2025-08-29T00:00:00"/>
    <x v="4"/>
    <x v="0"/>
    <x v="4"/>
  </r>
  <r>
    <s v="TFS3C72"/>
    <s v="60645800105143738"/>
    <s v="29/08/2025 11:46:49"/>
    <s v="03126"/>
    <s v="PEDRO PAULO SILVA SANTOS"/>
    <x v="9"/>
    <s v="AUTOMOVEL"/>
    <s v="ARGO"/>
    <s v="FIAT"/>
    <s v="45308900"/>
    <s v="POSTO LUPATINI"/>
    <s v="SANTO ANTONIO DA BARRA"/>
    <s v="GO"/>
    <s v="ETANOL COMUM"/>
    <n v="280"/>
    <n v="7.7"/>
    <s v=" Km/L"/>
    <n v="29394"/>
    <n v="36.380000000000003"/>
    <n v="4.29"/>
    <n v="156.07"/>
    <s v="1"/>
    <s v="Planejamento Operaci"/>
    <s v="Planejamento Operaci"/>
    <s v="Operacional"/>
    <m/>
    <d v="2025-08-29T00:00:00"/>
    <x v="4"/>
    <x v="0"/>
    <x v="4"/>
  </r>
  <r>
    <s v="TFS3C72"/>
    <s v="60645800105143738"/>
    <s v="29/08/2025 15:20:04"/>
    <s v="03126"/>
    <s v="PEDRO PAULO SILVA SANTOS"/>
    <x v="9"/>
    <s v="AUTOMOVEL"/>
    <s v="ARGO"/>
    <s v="FIAT"/>
    <s v="41826312"/>
    <s v="AUTO POSTO JACARE"/>
    <s v="ACREUNA"/>
    <s v="GO"/>
    <s v="ETANOL COMUM"/>
    <n v="323"/>
    <n v="8.0500000000000007"/>
    <s v=" Km/L"/>
    <n v="29717"/>
    <n v="40.1"/>
    <n v="3.99"/>
    <n v="160"/>
    <s v="290855064"/>
    <s v="Planejamento Operaci"/>
    <s v="Planejamento Operaci"/>
    <s v="Operacional"/>
    <m/>
    <d v="2025-08-29T00:00:00"/>
    <x v="4"/>
    <x v="0"/>
    <x v="4"/>
  </r>
  <r>
    <s v="TFF6I82"/>
    <s v="60645800105143800"/>
    <s v="29/08/2025 16:19:20"/>
    <s v="70882"/>
    <s v="EDUARDO DE SOUSA PIMENTEL"/>
    <x v="3"/>
    <s v="AUTOMOVEL"/>
    <s v="ARGO"/>
    <s v="FIAT"/>
    <s v="36603412"/>
    <s v="POSTO DO RATINHO"/>
    <s v="GOIANIA"/>
    <s v="GO"/>
    <s v="ETANOL COMUM"/>
    <n v="318"/>
    <n v="8.7100000000000009"/>
    <s v=" Km/L"/>
    <n v="12143"/>
    <n v="36.520000000000003"/>
    <n v="4.3899999999999997"/>
    <n v="160.32"/>
    <s v="1"/>
    <s v="Planejamento Operaci"/>
    <s v="Planejamento Operaci"/>
    <s v="Operacional"/>
    <m/>
    <d v="2025-08-29T00:00:00"/>
    <x v="4"/>
    <x v="0"/>
    <x v="2"/>
  </r>
  <r>
    <s v="TFX8A49"/>
    <s v="60645800105143673"/>
    <s v="29/08/2025 16:57:07"/>
    <s v="11063"/>
    <s v="ALCIDES GOMES DA SILVA NETO"/>
    <x v="12"/>
    <s v="AUTOMOVEL"/>
    <s v="ARGO"/>
    <s v="FIAT"/>
    <s v="88865106"/>
    <s v="PELICANO 16"/>
    <s v="GOIANIA"/>
    <s v="GO"/>
    <s v="ETANOL COMUM"/>
    <n v="175"/>
    <n v="6.66"/>
    <s v=" Km/L"/>
    <n v="7007"/>
    <n v="26.27"/>
    <n v="3.6909999999999998"/>
    <n v="96.97"/>
    <s v="290860985"/>
    <s v="Planejamento Operaci"/>
    <s v="Planejamento Operaci"/>
    <s v="Operacional"/>
    <m/>
    <d v="2025-08-29T00:00:00"/>
    <x v="4"/>
    <x v="0"/>
    <x v="0"/>
  </r>
  <r>
    <s v="TFN0D12"/>
    <s v="60645800105143746"/>
    <s v="29/08/2025 17:21:48"/>
    <s v="00390"/>
    <s v="SILVINO JOSE DE BRITO"/>
    <x v="5"/>
    <s v="AUTOMOVEL"/>
    <s v="ARGO"/>
    <s v="FIAT"/>
    <s v="87107509"/>
    <s v="AUTO POSTO OLIMPIO"/>
    <s v="APARECIDA DE GOIANIA"/>
    <s v="GO"/>
    <s v="ETANOL COMUM"/>
    <n v="333"/>
    <n v="8.85"/>
    <s v=" Km/L"/>
    <n v="7681"/>
    <n v="37.619999999999997"/>
    <n v="3.69"/>
    <n v="138.82"/>
    <s v="0"/>
    <s v="Planejamento Operaci"/>
    <s v="Planejamento Operaci"/>
    <s v="Operacional"/>
    <m/>
    <d v="2025-08-29T00:00:00"/>
    <x v="4"/>
    <x v="0"/>
    <x v="3"/>
  </r>
  <r>
    <s v="TFI3B19"/>
    <s v="60645800105926941"/>
    <s v="29/08/2025 17:23:25"/>
    <s v="09697"/>
    <s v="HUILDSON ROSA BARBOSA"/>
    <x v="4"/>
    <s v="AUTOMOVEL"/>
    <s v="ARGO"/>
    <s v="FIAT"/>
    <s v="46286315"/>
    <s v="POSTO CENTRAL"/>
    <s v="BOM JESUS"/>
    <s v="GO"/>
    <s v="ETANOL COMUM"/>
    <n v="298"/>
    <n v="10.09"/>
    <s v=" Km/L"/>
    <n v="14153"/>
    <n v="29.52"/>
    <n v="4.46"/>
    <n v="131.66999999999999"/>
    <s v="1"/>
    <s v="Planejamento Operaci"/>
    <s v="Planejamento Operaci"/>
    <s v="Operacional"/>
    <m/>
    <d v="2025-08-29T00:00:00"/>
    <x v="4"/>
    <x v="0"/>
    <x v="0"/>
  </r>
  <r>
    <s v="TFD2J89"/>
    <s v="60645800105143710"/>
    <s v="29/08/2025 17:51:18"/>
    <s v="00933"/>
    <s v="GIULEY RIBEIRO DOS SANTOS"/>
    <x v="0"/>
    <s v="AUTOMOVEL"/>
    <s v="ARGO"/>
    <s v="FIAT"/>
    <s v="07674909"/>
    <s v="AUTO POSTO INDIARA"/>
    <s v="INDIARA"/>
    <s v="GO"/>
    <s v="ETANOL COMUM"/>
    <n v="188"/>
    <n v="10.130000000000001"/>
    <s v=" Km/L"/>
    <n v="6563"/>
    <n v="18.559999999999999"/>
    <n v="4.49"/>
    <n v="83.33"/>
    <s v="7796"/>
    <s v="Planejamento Operaci"/>
    <s v="Planejamento Operaci"/>
    <s v="Operacional"/>
    <m/>
    <d v="2025-08-29T00:00:00"/>
    <x v="4"/>
    <x v="0"/>
    <x v="0"/>
  </r>
  <r>
    <s v="TFY3C02"/>
    <s v="60645800105143770"/>
    <s v="29/08/2025 21:28:58"/>
    <s v="37473"/>
    <s v="OTHON SIQUEIRA DE ALMEIDA"/>
    <x v="14"/>
    <s v="AUTOMOVEL"/>
    <s v="ARGO"/>
    <s v="FIAT"/>
    <s v="36603412"/>
    <s v="POSTO DO RATINHO"/>
    <s v="GOIANIA"/>
    <s v="GO"/>
    <s v="ETANOL COMUM"/>
    <n v="365"/>
    <n v="9.39"/>
    <s v=" Km/L"/>
    <n v="5996"/>
    <n v="38.869999999999997"/>
    <n v="4.3899999999999997"/>
    <n v="170.64"/>
    <s v="1"/>
    <s v="Planejamento Operaci"/>
    <s v="Planejamento Operaci"/>
    <s v="Operacional"/>
    <m/>
    <d v="2025-08-29T00:00:00"/>
    <x v="4"/>
    <x v="0"/>
    <x v="0"/>
  </r>
  <r>
    <s v="TFY2H52"/>
    <s v="60645800105143790"/>
    <s v="30/08/2025 10:26:53"/>
    <s v="49396"/>
    <s v="JOAO JOSE MULATINHO DE MEDEIROS CORREIA"/>
    <x v="13"/>
    <s v="AUTOMOVEL"/>
    <s v="ARGO"/>
    <s v="FIAT"/>
    <s v="36603412"/>
    <s v="POSTO DO RATINHO"/>
    <s v="GOIANIA"/>
    <s v="GO"/>
    <s v="ETANOL COMUM"/>
    <n v="304"/>
    <n v="10.52"/>
    <s v=" Km/L"/>
    <n v="5668"/>
    <n v="28.91"/>
    <n v="4.3899999999999997"/>
    <n v="126.91"/>
    <s v="1"/>
    <s v="Planejamento Operaci"/>
    <s v="Planejamento Operaci"/>
    <s v="Operacional"/>
    <m/>
    <d v="2025-08-30T00:00:00"/>
    <x v="4"/>
    <x v="0"/>
    <x v="3"/>
  </r>
  <r>
    <s v="TFE6B22"/>
    <s v="60645800105143762"/>
    <s v="30/08/2025 12:51:26"/>
    <s v="03608"/>
    <s v="WEIDER DA SILVA RODRIGUES"/>
    <x v="1"/>
    <s v="AUTOMOVEL"/>
    <s v="ARGO"/>
    <s v="FIAT"/>
    <s v="13308708"/>
    <s v="DECIO L13"/>
    <s v="RIO VERDE"/>
    <s v="GO"/>
    <s v="ETANOL COMUM"/>
    <n v="384"/>
    <n v="10.55"/>
    <s v=" Km/L"/>
    <n v="14140"/>
    <n v="36.409999999999997"/>
    <n v="3.99"/>
    <n v="145.28"/>
    <s v="202508301250"/>
    <s v="Planejamento Operaci"/>
    <s v="Planejamento Operaci"/>
    <s v="Operacional"/>
    <m/>
    <d v="2025-08-30T00:00:00"/>
    <x v="4"/>
    <x v="0"/>
    <x v="1"/>
  </r>
  <r>
    <s v="TER1119"/>
    <s v="60645800105124185"/>
    <s v="30/08/2025 16:05:38"/>
    <s v="01703"/>
    <s v="ROBSON CIRILO"/>
    <x v="19"/>
    <s v="EQUIPAMENTOS"/>
    <s v="MINICARREGADEIRA"/>
    <s v="BOBCAT"/>
    <s v="81870100"/>
    <s v="POSTO MILLENIUM DIMAG"/>
    <s v="APARECIDA DE GOIANIA"/>
    <s v="GO"/>
    <s v="DIESEL COMUM"/>
    <n v="0"/>
    <n v="0"/>
    <s v=" Km/L"/>
    <n v="0"/>
    <n v="69.5"/>
    <n v="5.54"/>
    <n v="385.03"/>
    <s v="41909"/>
    <s v="EXT - SAO PEDRO"/>
    <s v="Planejamento Operaci"/>
    <s v="SAO PEDRO"/>
    <m/>
    <d v="2025-08-30T00:00:00"/>
    <x v="4"/>
    <x v="0"/>
    <x v="7"/>
  </r>
  <r>
    <s v="TBE3B78"/>
    <s v="60645800105124169"/>
    <s v="30/08/2025 17:30:54"/>
    <s v="99128"/>
    <s v="LEANDRO FERREIRA DE JESUS"/>
    <x v="19"/>
    <s v="Caminhão"/>
    <s v="9-180"/>
    <s v="VW"/>
    <s v="81870100"/>
    <s v="POSTO MILLENIUM DIMAG"/>
    <s v="APARECIDA DE GOIANIA"/>
    <s v="GO"/>
    <s v="DIESEL S-10"/>
    <n v="0"/>
    <n v="0"/>
    <s v=" Km/L"/>
    <n v="0"/>
    <n v="94.87"/>
    <n v="5.59"/>
    <n v="530.36"/>
    <s v="41949"/>
    <s v="EXT - SAO PEDRO"/>
    <s v="Planejamento Operaci"/>
    <s v="SAO PEDRO"/>
    <m/>
    <d v="2025-08-30T00:00:00"/>
    <x v="4"/>
    <x v="0"/>
    <x v="7"/>
  </r>
  <r>
    <s v="TFR8B59"/>
    <s v="60645800105143681"/>
    <s v="01/09/2025 07:01:14"/>
    <s v="92635"/>
    <s v="ADENILDO BARBOSA DUTRA"/>
    <x v="8"/>
    <s v="AUTOMOVEL"/>
    <s v="ARGO"/>
    <s v="FIAT"/>
    <s v="31812600"/>
    <s v="POSTO NOVA AMERICA"/>
    <s v="GOIANIA"/>
    <s v="GO"/>
    <s v="ETANOL COMUM"/>
    <n v="317"/>
    <n v="7.45"/>
    <s v=" Km/L"/>
    <n v="9257"/>
    <n v="42.55"/>
    <n v="3.9910000000000001"/>
    <n v="169.81"/>
    <s v="10925203"/>
    <s v="Planejamento Operaci"/>
    <s v="Planejamento Operaci"/>
    <s v="Operacional"/>
    <m/>
    <d v="2025-09-01T00:00:00"/>
    <x v="5"/>
    <x v="0"/>
    <x v="5"/>
  </r>
  <r>
    <s v="TFW2H32"/>
    <s v="60645800105143835"/>
    <s v="01/09/2025 07:08:42"/>
    <s v="99638"/>
    <s v="LAFAIETE DE SOUZA SANTOS"/>
    <x v="10"/>
    <s v="AUTOMOVEL"/>
    <s v="ARGO"/>
    <s v="FIAT"/>
    <s v="36698902"/>
    <s v="POSTO AZET"/>
    <s v="ANAPOLIS"/>
    <s v="GO"/>
    <s v="ETANOL COMUM"/>
    <n v="298"/>
    <n v="9.43"/>
    <s v=" Km/L"/>
    <n v="22206"/>
    <n v="31.59"/>
    <n v="4.1900000000000004"/>
    <n v="132.36000000000001"/>
    <s v="420152"/>
    <s v="Planejamento Operaci"/>
    <s v="Planejamento Operaci"/>
    <s v="Operacional"/>
    <m/>
    <d v="2025-09-01T00:00:00"/>
    <x v="5"/>
    <x v="0"/>
    <x v="3"/>
  </r>
  <r>
    <s v="SDJ8D65"/>
    <s v="60645800105555897"/>
    <s v="01/09/2025 07:22:17"/>
    <s v="04126"/>
    <s v="LEONARDO ARAUJO LAPERCHE "/>
    <x v="22"/>
    <s v="Caminhonete"/>
    <s v="RAMPAGE"/>
    <s v="RAM"/>
    <s v="36603412"/>
    <s v="POSTO DO RATINHO"/>
    <s v="GOIANIA"/>
    <s v="GO"/>
    <s v="GASOLINA COMUM"/>
    <n v="160"/>
    <n v="4.51"/>
    <s v=" Km/L"/>
    <n v="23653"/>
    <n v="35.44"/>
    <n v="6.3410000000000002"/>
    <n v="224.71"/>
    <s v="1"/>
    <s v="Planejamento Operaci"/>
    <s v="Planejamento Operaci"/>
    <s v="Operacional"/>
    <m/>
    <d v="2025-09-01T00:00:00"/>
    <x v="5"/>
    <x v="0"/>
    <x v="8"/>
  </r>
  <r>
    <s v="TFI3B19"/>
    <s v="60645800105926941"/>
    <s v="01/09/2025 07:50:56"/>
    <s v="09697"/>
    <s v="HUILDSON ROSA BARBOSA"/>
    <x v="4"/>
    <s v="AUTOMOVEL"/>
    <s v="ARGO"/>
    <s v="FIAT"/>
    <s v="81889412"/>
    <s v="POSTO ZERO UM"/>
    <s v="RIO VERDE"/>
    <s v="GO"/>
    <s v="ETANOL COMUM"/>
    <n v="383"/>
    <n v="11.02"/>
    <s v=" Km/L"/>
    <n v="14536"/>
    <n v="34.770000000000003"/>
    <n v="4.1900000000000004"/>
    <n v="145.69"/>
    <s v="1"/>
    <s v="Planejamento Operaci"/>
    <s v="Planejamento Operaci"/>
    <s v="Operacional"/>
    <m/>
    <d v="2025-09-01T00:00:00"/>
    <x v="5"/>
    <x v="0"/>
    <x v="0"/>
  </r>
  <r>
    <s v="TLR1J91"/>
    <s v="60645800105124310"/>
    <s v="01/09/2025 10:04:59"/>
    <s v="02910"/>
    <s v="EMERSON CRISTIANO DE SILVEIRA"/>
    <x v="23"/>
    <s v="Caminhonete"/>
    <s v="SAVEIRO"/>
    <s v="VOLKSWAGEN"/>
    <s v="46209914"/>
    <s v="DECIO RIO VERDE"/>
    <s v="RIO VERDE"/>
    <s v="GO"/>
    <s v="ETANOL COMUM"/>
    <n v="0"/>
    <n v="0"/>
    <s v=" Km/L"/>
    <s v="-"/>
    <n v="41.34"/>
    <n v="4.29"/>
    <n v="177.35"/>
    <s v="202509011004"/>
    <s v="Planejamento Operaci"/>
    <s v="Planejamento Operaci"/>
    <s v="Operacional"/>
    <m/>
    <d v="2025-09-01T00:00:00"/>
    <x v="5"/>
    <x v="0"/>
    <x v="9"/>
  </r>
  <r>
    <s v="TFX7J72"/>
    <s v="60645800105836505"/>
    <s v="01/09/2025 10:08:36"/>
    <s v="02769"/>
    <s v="ANDRE LUIS PAULINO"/>
    <x v="11"/>
    <s v="AUTOMOVEL"/>
    <s v="ARGO"/>
    <s v="FIAT"/>
    <s v="41826312"/>
    <s v="AUTO POSTO JACARE"/>
    <s v="ACREUNA"/>
    <s v="GO"/>
    <s v="ETANOL COMUM"/>
    <n v="349"/>
    <n v="10.38"/>
    <s v=" Km/L"/>
    <n v="24639"/>
    <n v="33.61"/>
    <n v="3.99"/>
    <n v="134.12"/>
    <s v="10936384"/>
    <s v="Planejamento Operaci"/>
    <s v="Planejamento Operaci"/>
    <s v="Operacional"/>
    <m/>
    <d v="2025-09-01T00:00:00"/>
    <x v="5"/>
    <x v="0"/>
    <x v="4"/>
  </r>
  <r>
    <s v="TFD2J89"/>
    <s v="60645800105143710"/>
    <s v="01/09/2025 11:19:52"/>
    <s v="00933"/>
    <s v="GIULEY RIBEIRO DOS SANTOS"/>
    <x v="0"/>
    <s v="AUTOMOVEL"/>
    <s v="ARGO"/>
    <s v="FIAT"/>
    <s v="41826312"/>
    <s v="AUTO POSTO JACARE"/>
    <s v="ACREUNA"/>
    <s v="GO"/>
    <s v="ETANOL COMUM"/>
    <n v="408"/>
    <n v="10.15"/>
    <s v=" Km/L"/>
    <n v="6971"/>
    <n v="40.21"/>
    <n v="3.9910000000000001"/>
    <n v="160.46"/>
    <s v="10940693"/>
    <s v="Planejamento Operaci"/>
    <s v="Planejamento Operaci"/>
    <s v="Operacional"/>
    <m/>
    <d v="2025-09-01T00:00:00"/>
    <x v="5"/>
    <x v="0"/>
    <x v="0"/>
  </r>
  <r>
    <s v="TFY6E09"/>
    <s v="60645800105143700"/>
    <s v="01/09/2025 11:58:38"/>
    <s v="04380"/>
    <s v="PAULO ROBERTO BATISTA DE MOURA JUNIOR"/>
    <x v="15"/>
    <s v="AUTOMOVEL"/>
    <s v="ARGO"/>
    <s v="FIAT"/>
    <s v="36645906"/>
    <s v="AUTO POSTO ESTRELA DO SUL III"/>
    <s v="ACREUNA"/>
    <s v="GO"/>
    <s v="ETANOL COMUM"/>
    <n v="370"/>
    <n v="9.6"/>
    <s v=" Km/L"/>
    <n v="8531"/>
    <n v="38.53"/>
    <n v="4.141"/>
    <n v="159.54"/>
    <s v="0"/>
    <s v="Planejamento Operaci"/>
    <s v="Planejamento Operaci"/>
    <s v="Operacional"/>
    <m/>
    <d v="2025-09-01T00:00:00"/>
    <x v="5"/>
    <x v="0"/>
    <x v="1"/>
  </r>
  <r>
    <s v="TFS3C72"/>
    <s v="60645800105143738"/>
    <s v="01/09/2025 13:32:25"/>
    <s v="00271"/>
    <s v="HEDER OLIVEIRA SANTANA"/>
    <x v="9"/>
    <s v="AUTOMOVEL"/>
    <s v="ARGO"/>
    <s v="FIAT"/>
    <s v="13308211"/>
    <s v="P. BANDEIRANTES"/>
    <s v="RIO VERDE"/>
    <s v="GO"/>
    <s v="ETANOL COMUM"/>
    <n v="210"/>
    <n v="6.92"/>
    <s v=" Km/L"/>
    <n v="29927"/>
    <n v="30.33"/>
    <n v="4.3899999999999997"/>
    <n v="133.16"/>
    <s v="10948497"/>
    <s v="Planejamento Operaci"/>
    <s v="Planejamento Operaci"/>
    <s v="Operacional"/>
    <m/>
    <d v="2025-09-01T00:00:00"/>
    <x v="5"/>
    <x v="0"/>
    <x v="4"/>
  </r>
  <r>
    <s v="TFF6I82"/>
    <s v="60645800105143800"/>
    <s v="01/09/2025 16:29:00"/>
    <s v="00938"/>
    <s v="ARNALDO SATOSHI CHIBA MOTA"/>
    <x v="3"/>
    <s v="AUTOMOVEL"/>
    <s v="ARGO"/>
    <s v="FIAT"/>
    <s v="87183400"/>
    <s v="MARAJO GUAPO"/>
    <s v="GUAPO"/>
    <s v="GO"/>
    <s v="ETANOL COMUM"/>
    <n v="358"/>
    <n v="9.99"/>
    <s v=" Km/L"/>
    <n v="12501"/>
    <n v="35.85"/>
    <n v="3.69"/>
    <n v="132.29"/>
    <s v="0"/>
    <s v="Planejamento Operaci"/>
    <s v="Planejamento Operaci"/>
    <s v="Operacional"/>
    <m/>
    <d v="2025-09-01T00:00:00"/>
    <x v="5"/>
    <x v="0"/>
    <x v="2"/>
  </r>
  <r>
    <s v="TFD2J89"/>
    <s v="60645800105143710"/>
    <s v="01/09/2025 18:07:00"/>
    <s v="00933"/>
    <s v="GIULEY RIBEIRO DOS SANTOS"/>
    <x v="0"/>
    <s v="AUTOMOVEL"/>
    <s v="ARGO"/>
    <s v="FIAT"/>
    <s v="07674909"/>
    <s v="AUTO POSTO INDIARA"/>
    <s v="INDIARA"/>
    <s v="GO"/>
    <s v="ETANOL COMUM"/>
    <n v="243"/>
    <n v="10.220000000000001"/>
    <s v=" Km/L"/>
    <n v="7214"/>
    <n v="23.78"/>
    <n v="4.49"/>
    <n v="106.78"/>
    <s v="7856"/>
    <s v="Planejamento Operaci"/>
    <s v="Planejamento Operaci"/>
    <s v="Operacional"/>
    <m/>
    <d v="2025-09-01T00:00:00"/>
    <x v="5"/>
    <x v="0"/>
    <x v="0"/>
  </r>
  <r>
    <s v="TFX7J72"/>
    <s v="60645800105836505"/>
    <s v="01/09/2025 19:35:41"/>
    <s v="02769"/>
    <s v="ANDRE LUIS PAULINO"/>
    <x v="11"/>
    <s v="AUTOMOVEL"/>
    <s v="ARGO"/>
    <s v="FIAT"/>
    <s v="45308900"/>
    <s v="POSTO LUPATINI"/>
    <s v="SANTO ANTONIO DA BARRA"/>
    <s v="GO"/>
    <s v="ETANOL COMUM"/>
    <n v="370"/>
    <n v="9.69"/>
    <s v=" Km/L"/>
    <n v="25009"/>
    <n v="38.200000000000003"/>
    <n v="4.29"/>
    <n v="163.88"/>
    <s v="0"/>
    <s v="Planejamento Operaci"/>
    <s v="Planejamento Operaci"/>
    <s v="Operacional"/>
    <m/>
    <d v="2025-09-01T00:00:00"/>
    <x v="5"/>
    <x v="0"/>
    <x v="4"/>
  </r>
  <r>
    <s v="TER1119"/>
    <s v="60645800105124185"/>
    <s v="02/09/2025 07:15:15"/>
    <s v="01703"/>
    <s v="ROBSON CIRILO"/>
    <x v="19"/>
    <s v="EQUIPAMENTOS"/>
    <s v="MINICARREGADEIRA"/>
    <s v="BOBCAT"/>
    <s v="81870100"/>
    <s v="POSTO MILLENIUM DIMAG"/>
    <s v="APARECIDA DE GOIANIA"/>
    <s v="GO"/>
    <s v="DIESEL COMUM"/>
    <n v="0"/>
    <n v="0"/>
    <s v=" Km/L"/>
    <n v="0"/>
    <n v="40.08"/>
    <n v="5.54"/>
    <n v="222.05"/>
    <s v="42594"/>
    <s v="EXT - SAO PEDRO"/>
    <s v="Planejamento Operaci"/>
    <s v="SAO PEDRO"/>
    <m/>
    <d v="2025-09-02T00:00:00"/>
    <x v="5"/>
    <x v="0"/>
    <x v="7"/>
  </r>
  <r>
    <s v="NKD1J82"/>
    <s v="60645800105124230"/>
    <s v="02/09/2025 07:16:31"/>
    <s v="01703"/>
    <s v="ROBSON CIRILO"/>
    <x v="19"/>
    <s v="Caminhão"/>
    <s v="24-250/24-250"/>
    <s v="VW"/>
    <s v="81870100"/>
    <s v="POSTO MILLENIUM DIMAG"/>
    <s v="APARECIDA DE GOIANIA"/>
    <s v="GO"/>
    <s v="DIESEL COMUM"/>
    <n v="0"/>
    <n v="0"/>
    <s v=" Km/L"/>
    <n v="0"/>
    <n v="149.36000000000001"/>
    <n v="5.54"/>
    <n v="827.49"/>
    <s v="42595"/>
    <s v="EXT - SAO PEDRO"/>
    <s v="Planejamento Operaci"/>
    <s v="SAO PEDRO"/>
    <m/>
    <d v="2025-09-02T00:00:00"/>
    <x v="5"/>
    <x v="0"/>
    <x v="7"/>
  </r>
  <r>
    <s v="TGL4J09"/>
    <s v="60645800105143360"/>
    <s v="02/09/2025 07:41:06"/>
    <s v="40379"/>
    <s v="JESTER LUCAS GOUVEIA SANTOS"/>
    <x v="17"/>
    <s v="AUTOMOVEL"/>
    <s v="ARGO"/>
    <s v="FIAT"/>
    <s v="36603412"/>
    <s v="POSTO DO RATINHO"/>
    <s v="GOIANIA"/>
    <s v="GO"/>
    <s v="ETANOL COMUM"/>
    <n v="351"/>
    <n v="8.17"/>
    <s v=" Km/L"/>
    <n v="9340"/>
    <n v="42.94"/>
    <n v="3.99"/>
    <n v="171.34"/>
    <s v="1"/>
    <s v="Planejamento Operaci"/>
    <s v="Planejamento Operaci"/>
    <s v="Operacional"/>
    <m/>
    <d v="2025-09-02T00:00:00"/>
    <x v="5"/>
    <x v="0"/>
    <x v="1"/>
  </r>
  <r>
    <s v="TFS3C72"/>
    <s v="60645800105143738"/>
    <s v="02/09/2025 08:18:57"/>
    <s v="00271"/>
    <s v="HEDER OLIVEIRA SANTANA"/>
    <x v="9"/>
    <s v="AUTOMOVEL"/>
    <s v="ARGO"/>
    <s v="FIAT"/>
    <s v="13335016"/>
    <s v="POSTO TREVO"/>
    <s v="RIO VERDE"/>
    <s v="GO"/>
    <s v="ETANOL COMUM"/>
    <n v="279"/>
    <n v="8.33"/>
    <s v=" Km/L"/>
    <n v="30206"/>
    <n v="33.479999999999997"/>
    <n v="4.49"/>
    <n v="150.33000000000001"/>
    <s v="20929899"/>
    <s v="Planejamento Operaci"/>
    <s v="Planejamento Operaci"/>
    <s v="Operacional"/>
    <m/>
    <d v="2025-09-02T00:00:00"/>
    <x v="5"/>
    <x v="0"/>
    <x v="4"/>
  </r>
  <r>
    <s v="TFE6B22"/>
    <s v="60645800105143762"/>
    <s v="02/09/2025 08:34:33"/>
    <s v="03608"/>
    <s v="WEIDER DA SILVA RODRIGUES"/>
    <x v="1"/>
    <s v="AUTOMOVEL"/>
    <s v="ARGO"/>
    <s v="FIAT"/>
    <s v="64170105"/>
    <s v="POSTOS DUME"/>
    <s v="APARECIDA DE GOIANIA"/>
    <s v="GO"/>
    <s v="ETANOL COMUM"/>
    <n v="453"/>
    <n v="11.25"/>
    <s v=" Km/L"/>
    <n v="14593"/>
    <n v="40.25"/>
    <n v="3.89"/>
    <n v="156.59"/>
    <s v="86"/>
    <s v="Planejamento Operaci"/>
    <s v="Planejamento Operaci"/>
    <s v="Operacional"/>
    <m/>
    <d v="2025-09-02T00:00:00"/>
    <x v="5"/>
    <x v="0"/>
    <x v="1"/>
  </r>
  <r>
    <s v="TLR1J91"/>
    <s v="60645800105124310"/>
    <s v="02/09/2025 09:26:52"/>
    <s v="02910"/>
    <s v="EMERSON CRISTIANO DE SILVEIRA"/>
    <x v="23"/>
    <s v="Caminhonete"/>
    <s v="SAVEIRO"/>
    <s v="VOLKSWAGEN"/>
    <s v="13335016"/>
    <s v="POSTO TREVO"/>
    <s v="RIO VERDE"/>
    <s v="GO"/>
    <s v="ETANOL COMUM"/>
    <n v="0"/>
    <n v="0"/>
    <s v=" Km/L"/>
    <s v="-"/>
    <n v="43.16"/>
    <n v="4.4909999999999997"/>
    <n v="193.83"/>
    <s v="20933974"/>
    <s v="Planejamento Operaci"/>
    <s v="Planejamento Operaci"/>
    <s v="Operacional"/>
    <m/>
    <d v="2025-09-02T00:00:00"/>
    <x v="5"/>
    <x v="0"/>
    <x v="9"/>
  </r>
  <r>
    <s v="TFX7J72"/>
    <s v="60645800105836505"/>
    <s v="02/09/2025 11:14:10"/>
    <s v="02769"/>
    <s v="ANDRE LUIS PAULINO"/>
    <x v="11"/>
    <s v="AUTOMOVEL"/>
    <s v="ARGO"/>
    <s v="FIAT"/>
    <s v="26406711"/>
    <s v="POSTO ZANDONADI"/>
    <s v="GUAPO"/>
    <s v="GO"/>
    <s v="ETANOL COMUM"/>
    <n v="326"/>
    <n v="9.52"/>
    <s v=" Km/L"/>
    <n v="25335"/>
    <n v="34.229999999999997"/>
    <n v="4.29"/>
    <n v="146.85"/>
    <s v="1"/>
    <s v="Planejamento Operaci"/>
    <s v="Planejamento Operaci"/>
    <s v="Operacional"/>
    <m/>
    <d v="2025-09-02T00:00:00"/>
    <x v="5"/>
    <x v="0"/>
    <x v="4"/>
  </r>
  <r>
    <s v="TFW2H32"/>
    <s v="60645800105143835"/>
    <s v="02/09/2025 12:38:19"/>
    <s v="99638"/>
    <s v="LAFAIETE DE SOUZA SANTOS"/>
    <x v="10"/>
    <s v="AUTOMOVEL"/>
    <s v="ARGO"/>
    <s v="FIAT"/>
    <s v="75331801"/>
    <s v="DECIO CEZARINA"/>
    <s v="CEZARINA"/>
    <s v="GO"/>
    <s v="ETANOL COMUM"/>
    <n v="287"/>
    <n v="10.56"/>
    <s v=" Km/L"/>
    <n v="22493"/>
    <n v="27.19"/>
    <n v="4.29"/>
    <n v="116.65"/>
    <s v="202509021237"/>
    <s v="Planejamento Operaci"/>
    <s v="Planejamento Operaci"/>
    <s v="Operacional"/>
    <m/>
    <d v="2025-09-02T00:00:00"/>
    <x v="5"/>
    <x v="0"/>
    <x v="3"/>
  </r>
  <r>
    <s v="TFS3C72"/>
    <s v="60645800105143738"/>
    <s v="02/09/2025 13:16:38"/>
    <s v="00271"/>
    <s v="HEDER OLIVEIRA SANTANA"/>
    <x v="9"/>
    <s v="AUTOMOVEL"/>
    <s v="ARGO"/>
    <s v="FIAT"/>
    <s v="46286315"/>
    <s v="POSTO CENTRAL"/>
    <s v="BOM JESUS"/>
    <s v="GO"/>
    <s v="ETANOL COMUM"/>
    <n v="274"/>
    <n v="8.61"/>
    <s v=" Km/L"/>
    <n v="30480"/>
    <n v="31.84"/>
    <n v="4.46"/>
    <n v="142.01"/>
    <s v="1"/>
    <s v="Planejamento Operaci"/>
    <s v="Planejamento Operaci"/>
    <s v="Operacional"/>
    <m/>
    <d v="2025-09-02T00:00:00"/>
    <x v="5"/>
    <x v="0"/>
    <x v="4"/>
  </r>
  <r>
    <s v="TFE6B22"/>
    <s v="60645800105143762"/>
    <s v="02/09/2025 17:14:41"/>
    <s v="03608"/>
    <s v="WEIDER DA SILVA RODRIGUES"/>
    <x v="1"/>
    <s v="AUTOMOVEL"/>
    <s v="ARGO"/>
    <s v="FIAT"/>
    <s v="07686400"/>
    <s v="AUTO POSTO CASTELANDIA"/>
    <s v="CASTELANDIA"/>
    <s v="GO"/>
    <s v="ETANOL COMUM"/>
    <n v="411"/>
    <n v="10.76"/>
    <s v=" Km/L"/>
    <n v="15004"/>
    <n v="38.200000000000003"/>
    <n v="4.09"/>
    <n v="156.24"/>
    <s v="75472"/>
    <s v="Planejamento Operaci"/>
    <s v="Planejamento Operaci"/>
    <s v="Operacional"/>
    <m/>
    <d v="2025-09-02T00:00:00"/>
    <x v="5"/>
    <x v="0"/>
    <x v="1"/>
  </r>
  <r>
    <s v="NKD1J82"/>
    <s v="60645800105124230"/>
    <s v="02/09/2025 17:27:07"/>
    <s v="01703"/>
    <s v="ROBSON CIRILO"/>
    <x v="19"/>
    <s v="Caminhão"/>
    <s v="24-250/24-250"/>
    <s v="VW"/>
    <s v="81870100"/>
    <s v="POSTO MILLENIUM DIMAG"/>
    <s v="APARECIDA DE GOIANIA"/>
    <s v="GO"/>
    <s v="DIESEL COMUM"/>
    <n v="0"/>
    <n v="0"/>
    <s v=" Km/L"/>
    <n v="0"/>
    <n v="143.19999999999999"/>
    <n v="5.54"/>
    <n v="793.37"/>
    <s v="42845"/>
    <s v="EXT - SAO PEDRO"/>
    <s v="Planejamento Operaci"/>
    <s v="SAO PEDRO"/>
    <m/>
    <d v="2025-09-02T00:00:00"/>
    <x v="5"/>
    <x v="0"/>
    <x v="7"/>
  </r>
  <r>
    <s v="IMP0001"/>
    <s v="60645800105124150"/>
    <s v="02/09/2025 17:43:04"/>
    <s v="89049"/>
    <s v="VALDEIR JOSE CORREIA"/>
    <x v="19"/>
    <s v="EQUIPAMENTOS"/>
    <s v="IMPLEMENTOS"/>
    <s v="OUTROS"/>
    <s v="81870100"/>
    <s v="POSTO MILLENIUM DIMAG"/>
    <s v="APARECIDA DE GOIANIA"/>
    <s v="GO"/>
    <s v="GASOLINA COMUM"/>
    <n v="0"/>
    <n v="0"/>
    <s v=" Km/L"/>
    <n v="0"/>
    <n v="20.75"/>
    <n v="5.5919999999999996"/>
    <n v="116.03"/>
    <s v="42855"/>
    <s v="EXT - SAO PEDRO"/>
    <s v="Planejamento Operaci"/>
    <s v="SAO PEDRO"/>
    <m/>
    <d v="2025-09-02T00:00:00"/>
    <x v="5"/>
    <x v="0"/>
    <x v="7"/>
  </r>
  <r>
    <s v="TFI3B19"/>
    <s v="60645800105926941"/>
    <s v="02/09/2025 17:44:46"/>
    <s v="09697"/>
    <s v="HUILDSON ROSA BARBOSA"/>
    <x v="4"/>
    <s v="AUTOMOVEL"/>
    <s v="ARGO"/>
    <s v="FIAT"/>
    <s v="81889412"/>
    <s v="POSTO ZERO UM"/>
    <s v="RIO VERDE"/>
    <s v="GO"/>
    <s v="ETANOL COMUM"/>
    <n v="305"/>
    <n v="10.83"/>
    <s v=" Km/L"/>
    <n v="14841"/>
    <n v="28.16"/>
    <n v="4.1900000000000004"/>
    <n v="117.99"/>
    <s v="2"/>
    <s v="Planejamento Operaci"/>
    <s v="Planejamento Operaci"/>
    <s v="Operacional"/>
    <m/>
    <d v="2025-09-02T00:00:00"/>
    <x v="5"/>
    <x v="0"/>
    <x v="0"/>
  </r>
  <r>
    <s v="TFN0D12"/>
    <s v="60645800105143746"/>
    <s v="02/09/2025 17:53:37"/>
    <s v="00390"/>
    <s v="SILVINO JOSE DE BRITO"/>
    <x v="5"/>
    <s v="AUTOMOVEL"/>
    <s v="ARGO"/>
    <s v="FIAT"/>
    <s v="87107509"/>
    <s v="AUTO POSTO OLIMPIO"/>
    <s v="APARECIDA DE GOIANIA"/>
    <s v="GO"/>
    <s v="ETANOL COMUM"/>
    <n v="328"/>
    <n v="10.59"/>
    <s v=" Km/L"/>
    <n v="8009"/>
    <n v="30.97"/>
    <n v="3.69"/>
    <n v="114.28"/>
    <s v="0"/>
    <s v="Planejamento Operaci"/>
    <s v="Planejamento Operaci"/>
    <s v="Operacional"/>
    <m/>
    <d v="2025-09-02T00:00:00"/>
    <x v="5"/>
    <x v="0"/>
    <x v="3"/>
  </r>
  <r>
    <s v="TFY6E09"/>
    <s v="60645800105143700"/>
    <s v="02/09/2025 18:01:39"/>
    <s v="04380"/>
    <s v="PAULO ROBERTO BATISTA DE MOURA JUNIOR"/>
    <x v="15"/>
    <s v="AUTOMOVEL"/>
    <s v="ARGO"/>
    <s v="FIAT"/>
    <s v="45341508"/>
    <s v="POSTO ALTO DA SERRA"/>
    <s v="ITUMBIARA"/>
    <s v="GO"/>
    <s v="ETANOL COMUM"/>
    <n v="417"/>
    <n v="10.29"/>
    <s v=" Km/L"/>
    <n v="8948"/>
    <n v="40.520000000000003"/>
    <n v="4.6399999999999997"/>
    <n v="188.02"/>
    <s v="0"/>
    <s v="Planejamento Operaci"/>
    <s v="Planejamento Operaci"/>
    <s v="Operacional"/>
    <m/>
    <d v="2025-09-02T00:00:00"/>
    <x v="5"/>
    <x v="0"/>
    <x v="1"/>
  </r>
  <r>
    <s v="TFX7J72"/>
    <s v="60645800105836505"/>
    <s v="03/09/2025 08:52:31"/>
    <s v="02769"/>
    <s v="ANDRE LUIS PAULINO"/>
    <x v="11"/>
    <s v="AUTOMOVEL"/>
    <s v="ARGO"/>
    <s v="FIAT"/>
    <s v="45308900"/>
    <s v="POSTO LUPATINI"/>
    <s v="SANTO ANTONIO DA BARRA"/>
    <s v="GO"/>
    <s v="ETANOL COMUM"/>
    <n v="332"/>
    <n v="10.06"/>
    <s v=" Km/L"/>
    <n v="25667"/>
    <n v="33.01"/>
    <n v="4.3979999999999997"/>
    <n v="145.18"/>
    <s v="1"/>
    <s v="Planejamento Operaci"/>
    <s v="Planejamento Operaci"/>
    <s v="Operacional"/>
    <m/>
    <d v="2025-09-03T00:00:00"/>
    <x v="5"/>
    <x v="0"/>
    <x v="4"/>
  </r>
  <r>
    <s v="TFP9I32"/>
    <s v="60645800105143819"/>
    <s v="03/09/2025 09:12:45"/>
    <s v="33861"/>
    <s v="FERNANDO DOS REIS GONÇALVES"/>
    <x v="7"/>
    <s v="AUTOMOVEL"/>
    <s v="ARGO"/>
    <s v="FIAT"/>
    <s v="53081700"/>
    <s v="POSTO Z   Z SANTA MA"/>
    <s v="GUAPO"/>
    <s v="GO"/>
    <s v="ETANOL COMUM"/>
    <n v="305"/>
    <n v="7.86"/>
    <s v=" Km/L"/>
    <n v="11503"/>
    <n v="38.799999999999997"/>
    <n v="3.6890000000000001"/>
    <n v="143.15"/>
    <s v="0"/>
    <s v="Planejamento Operaci"/>
    <s v="Planejamento Operaci"/>
    <s v="Operacional"/>
    <m/>
    <d v="2025-09-03T00:00:00"/>
    <x v="5"/>
    <x v="0"/>
    <x v="4"/>
  </r>
  <r>
    <s v="TFW2H32"/>
    <s v="60645800105143835"/>
    <s v="03/09/2025 11:01:54"/>
    <s v="99638"/>
    <s v="LAFAIETE DE SOUZA SANTOS"/>
    <x v="10"/>
    <s v="AUTOMOVEL"/>
    <s v="ARGO"/>
    <s v="FIAT"/>
    <s v="36645906"/>
    <s v="AUTO POSTO ESTRELA DO SUL III"/>
    <s v="ACREUNA"/>
    <s v="GO"/>
    <s v="ETANOL COMUM"/>
    <n v="365"/>
    <n v="9.09"/>
    <s v=" Km/L"/>
    <n v="22858"/>
    <n v="40.159999999999997"/>
    <n v="4.1399999999999997"/>
    <n v="166.28"/>
    <s v="0"/>
    <s v="Planejamento Operaci"/>
    <s v="Planejamento Operaci"/>
    <s v="Operacional"/>
    <m/>
    <d v="2025-09-03T00:00:00"/>
    <x v="5"/>
    <x v="0"/>
    <x v="3"/>
  </r>
  <r>
    <s v="TFF5D72"/>
    <s v="60645800105143780"/>
    <s v="03/09/2025 13:12:22"/>
    <s v="26270"/>
    <s v="CRISTIANO TORRES WARDIL"/>
    <x v="2"/>
    <s v="AUTOMOVEL"/>
    <s v="ARGO"/>
    <s v="FIAT"/>
    <s v="26406711"/>
    <s v="POSTO ZANDONADI"/>
    <s v="GUAPO"/>
    <s v="GO"/>
    <s v="ETANOL ADITIVADO"/>
    <n v="432"/>
    <n v="10.59"/>
    <s v=" Km/L"/>
    <n v="3696"/>
    <n v="40.799999999999997"/>
    <n v="4.29"/>
    <n v="175.03"/>
    <s v="1"/>
    <s v="Planejamento Operaci"/>
    <s v="Planejamento Operaci"/>
    <s v="Operacional"/>
    <m/>
    <d v="2025-09-03T00:00:00"/>
    <x v="5"/>
    <x v="0"/>
    <x v="0"/>
  </r>
  <r>
    <s v="TFE6B22"/>
    <s v="60645800105143762"/>
    <s v="03/09/2025 13:36:20"/>
    <s v="03608"/>
    <s v="WEIDER DA SILVA RODRIGUES"/>
    <x v="1"/>
    <s v="AUTOMOVEL"/>
    <s v="ARGO"/>
    <s v="FIAT"/>
    <s v="53081700"/>
    <s v="POSTO Z   Z SANTA MA"/>
    <s v="GUAPO"/>
    <s v="GO"/>
    <s v="ETANOL ADITIVADO"/>
    <n v="364"/>
    <n v="10.07"/>
    <s v=" Km/L"/>
    <n v="15368"/>
    <n v="36.159999999999997"/>
    <n v="4.3899999999999997"/>
    <n v="158.75"/>
    <s v="0"/>
    <s v="Planejamento Operaci"/>
    <s v="Planejamento Operaci"/>
    <s v="Operacional"/>
    <m/>
    <d v="2025-09-03T00:00:00"/>
    <x v="5"/>
    <x v="0"/>
    <x v="1"/>
  </r>
  <r>
    <s v="TFD2J89"/>
    <s v="60645800105143710"/>
    <s v="03/09/2025 13:49:13"/>
    <s v="00933"/>
    <s v="GIULEY RIBEIRO DOS SANTOS"/>
    <x v="0"/>
    <s v="AUTOMOVEL"/>
    <s v="ARGO"/>
    <s v="FIAT"/>
    <s v="26406711"/>
    <s v="POSTO ZANDONADI"/>
    <s v="GUAPO"/>
    <s v="GO"/>
    <s v="ETANOL ADITIVADO"/>
    <n v="309"/>
    <n v="10.63"/>
    <s v=" Km/L"/>
    <n v="7523"/>
    <n v="29.08"/>
    <n v="4.29"/>
    <n v="124.75"/>
    <s v="1"/>
    <s v="Planejamento Operaci"/>
    <s v="Planejamento Operaci"/>
    <s v="Operacional"/>
    <m/>
    <d v="2025-09-03T00:00:00"/>
    <x v="5"/>
    <x v="0"/>
    <x v="0"/>
  </r>
  <r>
    <s v="SDJ8D65"/>
    <s v="60645800105555897"/>
    <s v="03/09/2025 14:15:25"/>
    <s v="04126"/>
    <s v="LEONARDO ARAUJO LAPERCHE "/>
    <x v="22"/>
    <s v="Caminhonete"/>
    <s v="RAMPAGE"/>
    <s v="RAM"/>
    <s v="36603412"/>
    <s v="POSTO DO RATINHO"/>
    <s v="GOIANIA"/>
    <s v="GO"/>
    <s v="GASOLINA COMUM"/>
    <n v="429"/>
    <n v="7.91"/>
    <s v=" Km/L"/>
    <n v="24082"/>
    <n v="54.22"/>
    <n v="6.74"/>
    <n v="365.44"/>
    <s v="1"/>
    <s v="Planejamento Operaci"/>
    <s v="Planejamento Operaci"/>
    <s v="Operacional"/>
    <m/>
    <d v="2025-09-03T00:00:00"/>
    <x v="5"/>
    <x v="0"/>
    <x v="8"/>
  </r>
  <r>
    <s v="TFY6E09"/>
    <s v="60645800105143700"/>
    <s v="03/09/2025 15:44:29"/>
    <s v="04380"/>
    <s v="PAULO ROBERTO BATISTA DE MOURA JUNIOR"/>
    <x v="15"/>
    <s v="AUTOMOVEL"/>
    <s v="ARGO"/>
    <s v="FIAT"/>
    <s v="87183400"/>
    <s v="MARAJO GUAPO"/>
    <s v="GUAPO"/>
    <s v="GO"/>
    <s v="ETANOL COMUM"/>
    <n v="431"/>
    <n v="10.48"/>
    <s v=" Km/L"/>
    <n v="9379"/>
    <n v="41.14"/>
    <n v="3.69"/>
    <n v="151.81"/>
    <s v="0"/>
    <s v="Planejamento Operaci"/>
    <s v="Planejamento Operaci"/>
    <s v="Operacional"/>
    <m/>
    <d v="2025-09-03T00:00:00"/>
    <x v="5"/>
    <x v="0"/>
    <x v="1"/>
  </r>
  <r>
    <s v="TFP9I32"/>
    <s v="60645800105143819"/>
    <s v="03/09/2025 16:16:18"/>
    <s v="33861"/>
    <s v="FERNANDO DOS REIS GONÇALVES"/>
    <x v="7"/>
    <s v="AUTOMOVEL"/>
    <s v="ARGO"/>
    <s v="FIAT"/>
    <s v="01848013"/>
    <s v="POSTO XODO"/>
    <s v="GOIANIA"/>
    <s v="GO"/>
    <s v="ETANOL COMUM"/>
    <n v="357"/>
    <n v="9.11"/>
    <s v=" Km/L"/>
    <n v="11860"/>
    <n v="39.18"/>
    <n v="3.87"/>
    <n v="151.63"/>
    <s v="0"/>
    <s v="Planejamento Operaci"/>
    <s v="Planejamento Operaci"/>
    <s v="Operacional"/>
    <m/>
    <d v="2025-09-03T00:00:00"/>
    <x v="5"/>
    <x v="0"/>
    <x v="4"/>
  </r>
  <r>
    <s v="TFS3C72"/>
    <s v="60645800105143738"/>
    <s v="03/09/2025 17:50:08"/>
    <s v="00271"/>
    <s v="HEDER OLIVEIRA SANTANA"/>
    <x v="9"/>
    <s v="AUTOMOVEL"/>
    <s v="ARGO"/>
    <s v="FIAT"/>
    <s v="13308211"/>
    <s v="P. BANDEIRANTES"/>
    <s v="RIO VERDE"/>
    <s v="GO"/>
    <s v="ETANOL COMUM"/>
    <n v="330"/>
    <n v="8.1999999999999993"/>
    <s v=" Km/L"/>
    <n v="30810"/>
    <n v="40.26"/>
    <n v="4.3899999999999997"/>
    <n v="176.76"/>
    <s v="30964103"/>
    <s v="Planejamento Operaci"/>
    <s v="Planejamento Operaci"/>
    <s v="Operacional"/>
    <m/>
    <d v="2025-09-03T00:00:00"/>
    <x v="5"/>
    <x v="0"/>
    <x v="4"/>
  </r>
  <r>
    <s v="TFI3B19"/>
    <s v="60645800105926941"/>
    <s v="03/09/2025 18:37:11"/>
    <s v="09697"/>
    <s v="HUILDSON ROSA BARBOSA"/>
    <x v="4"/>
    <s v="AUTOMOVEL"/>
    <s v="ARGO"/>
    <s v="FIAT"/>
    <s v="36645906"/>
    <s v="AUTO POSTO ESTRELA DO SUL III"/>
    <s v="ACREUNA"/>
    <s v="GO"/>
    <s v="ETANOL COMUM"/>
    <n v="334"/>
    <n v="9.93"/>
    <s v=" Km/L"/>
    <n v="15175"/>
    <n v="33.64"/>
    <n v="4.141"/>
    <n v="139.29"/>
    <s v="0"/>
    <s v="Planejamento Operaci"/>
    <s v="Planejamento Operaci"/>
    <s v="Operacional"/>
    <m/>
    <d v="2025-09-03T00:00:00"/>
    <x v="5"/>
    <x v="0"/>
    <x v="0"/>
  </r>
  <r>
    <s v="TFN0D12"/>
    <s v="60645800105143746"/>
    <s v="03/09/2025 21:05:55"/>
    <s v="00390"/>
    <s v="SILVINO JOSE DE BRITO"/>
    <x v="5"/>
    <s v="AUTOMOVEL"/>
    <s v="ARGO"/>
    <s v="FIAT"/>
    <s v="87107509"/>
    <s v="AUTO POSTO OLIMPIO"/>
    <s v="APARECIDA DE GOIANIA"/>
    <s v="GO"/>
    <s v="ETANOL COMUM"/>
    <n v="250"/>
    <n v="9.82"/>
    <s v=" Km/L"/>
    <n v="8259"/>
    <n v="25.45"/>
    <n v="3.69"/>
    <n v="93.91"/>
    <s v="0"/>
    <s v="Planejamento Operaci"/>
    <s v="Planejamento Operaci"/>
    <s v="Operacional"/>
    <m/>
    <d v="2025-09-03T00:00:00"/>
    <x v="5"/>
    <x v="0"/>
    <x v="3"/>
  </r>
  <r>
    <s v="TFW2H32"/>
    <s v="60645800105143835"/>
    <s v="04/09/2025 06:34:07"/>
    <s v="99638"/>
    <s v="LAFAIETE DE SOUZA SANTOS"/>
    <x v="10"/>
    <s v="AUTOMOVEL"/>
    <s v="ARGO"/>
    <s v="FIAT"/>
    <s v="69429000"/>
    <s v="PETROBESSA EXPRESS"/>
    <s v="ANAPOLIS"/>
    <s v="GO"/>
    <s v="ETANOL COMUM"/>
    <n v="311"/>
    <n v="8.94"/>
    <s v=" Km/L"/>
    <n v="23169"/>
    <n v="34.78"/>
    <n v="4.24"/>
    <n v="147.47999999999999"/>
    <s v="0"/>
    <s v="Planejamento Operaci"/>
    <s v="Planejamento Operaci"/>
    <s v="Operacional"/>
    <m/>
    <d v="2025-09-04T00:00:00"/>
    <x v="5"/>
    <x v="0"/>
    <x v="3"/>
  </r>
  <r>
    <s v="TER1119"/>
    <s v="60645800105124185"/>
    <s v="04/09/2025 07:12:03"/>
    <s v="01703"/>
    <s v="ROBSON CIRILO"/>
    <x v="19"/>
    <s v="EQUIPAMENTOS"/>
    <s v="MINICARREGADEIRA"/>
    <s v="BOBCAT"/>
    <s v="81870100"/>
    <s v="POSTO MILLENIUM DIMAG"/>
    <s v="APARECIDA DE GOIANIA"/>
    <s v="GO"/>
    <s v="DIESEL COMUM"/>
    <n v="0"/>
    <n v="0"/>
    <s v=" Km/L"/>
    <n v="0"/>
    <n v="40"/>
    <n v="5.54"/>
    <n v="221.6"/>
    <s v="43334"/>
    <s v="EXT - SAO PEDRO"/>
    <s v="Planejamento Operaci"/>
    <s v="SAO PEDRO"/>
    <m/>
    <d v="2025-09-04T00:00:00"/>
    <x v="5"/>
    <x v="0"/>
    <x v="7"/>
  </r>
  <r>
    <s v="TFX7J72"/>
    <s v="60645800105836505"/>
    <s v="04/09/2025 07:54:38"/>
    <s v="02769"/>
    <s v="ANDRE LUIS PAULINO"/>
    <x v="11"/>
    <s v="AUTOMOVEL"/>
    <s v="ARGO"/>
    <s v="FIAT"/>
    <s v="81820912"/>
    <s v="AUTO POSTO KR 06"/>
    <s v="RIO VERDE"/>
    <s v="GO"/>
    <s v="ETANOL COMUM"/>
    <n v="409"/>
    <n v="10.46"/>
    <s v=" Km/L"/>
    <n v="26076"/>
    <n v="39.1"/>
    <n v="4.1909999999999998"/>
    <n v="163.86"/>
    <s v="0"/>
    <s v="Planejamento Operaci"/>
    <s v="Planejamento Operaci"/>
    <s v="Operacional"/>
    <m/>
    <d v="2025-09-04T00:00:00"/>
    <x v="5"/>
    <x v="0"/>
    <x v="4"/>
  </r>
  <r>
    <s v="TFF6I82"/>
    <s v="60645800105143800"/>
    <s v="04/09/2025 10:38:00"/>
    <s v="95253"/>
    <s v="ANDRE AUGUSTO ARAUJO DE JESUS"/>
    <x v="3"/>
    <s v="AUTOMOVEL"/>
    <s v="ARGO"/>
    <s v="FIAT"/>
    <s v="46286315"/>
    <s v="POSTO CENTRAL"/>
    <s v="BOM JESUS"/>
    <s v="GO"/>
    <s v="ETANOL COMUM"/>
    <n v="348"/>
    <n v="9.1300000000000008"/>
    <s v=" Km/L"/>
    <n v="12849"/>
    <n v="38.119999999999997"/>
    <n v="4.46"/>
    <n v="170.02"/>
    <s v="0"/>
    <s v="Planejamento Operaci"/>
    <s v="Planejamento Operaci"/>
    <s v="Operacional"/>
    <m/>
    <d v="2025-09-04T00:00:00"/>
    <x v="5"/>
    <x v="0"/>
    <x v="2"/>
  </r>
  <r>
    <s v="TFY2H52"/>
    <s v="60645800105143790"/>
    <s v="04/09/2025 11:24:47"/>
    <s v="05918"/>
    <s v="GISELIA AGUIAR DA ROCHA"/>
    <x v="13"/>
    <s v="AUTOMOVEL"/>
    <s v="ARGO"/>
    <s v="FIAT"/>
    <s v="07685404"/>
    <s v="POSTO ALVORADA"/>
    <s v="GOIATUBA"/>
    <s v="GO"/>
    <s v="ETANOL COMUM"/>
    <n v="276"/>
    <n v="9.08"/>
    <s v=" Km/L"/>
    <n v="5944"/>
    <n v="30.38"/>
    <n v="4.59"/>
    <n v="139.44"/>
    <s v="0"/>
    <s v="Planejamento Operaci"/>
    <s v="Planejamento Operaci"/>
    <s v="Operacional"/>
    <m/>
    <d v="2025-09-04T00:00:00"/>
    <x v="5"/>
    <x v="0"/>
    <x v="3"/>
  </r>
  <r>
    <s v="JHQ4B46"/>
    <s v="60645800105124177"/>
    <s v="04/09/2025 11:42:09"/>
    <s v="43356"/>
    <s v="JOSE ALECRIM DA SILVA"/>
    <x v="19"/>
    <s v="Caminhão"/>
    <s v="17-220/17-220"/>
    <s v="VW"/>
    <s v="87183400"/>
    <s v="MARAJO GUAPO"/>
    <s v="GUAPO"/>
    <s v="GO"/>
    <s v="DIESEL COMUM"/>
    <n v="0"/>
    <n v="0"/>
    <s v=" Km/L"/>
    <n v="0"/>
    <n v="211.95"/>
    <n v="6.09"/>
    <n v="1290.78"/>
    <s v="0"/>
    <s v="EXT - SAO PEDRO"/>
    <s v="Planejamento Operaci"/>
    <s v="SAO PEDRO"/>
    <m/>
    <d v="2025-09-04T00:00:00"/>
    <x v="5"/>
    <x v="0"/>
    <x v="7"/>
  </r>
  <r>
    <s v="TFS3C72"/>
    <s v="60645800105143738"/>
    <s v="04/09/2025 13:34:26"/>
    <s v="00271"/>
    <s v="HEDER OLIVEIRA SANTANA"/>
    <x v="9"/>
    <s v="AUTOMOVEL"/>
    <s v="ARGO"/>
    <s v="FIAT"/>
    <s v="53081700"/>
    <s v="POSTO Z   Z SANTA MA"/>
    <s v="GUAPO"/>
    <s v="GO"/>
    <s v="ETANOL COMUM"/>
    <n v="311"/>
    <n v="8.5399999999999991"/>
    <s v=" Km/L"/>
    <n v="31121"/>
    <n v="36.4"/>
    <n v="3.69"/>
    <n v="134.32"/>
    <s v="0"/>
    <s v="Planejamento Operaci"/>
    <s v="Planejamento Operaci"/>
    <s v="Operacional"/>
    <m/>
    <d v="2025-09-04T00:00:00"/>
    <x v="5"/>
    <x v="0"/>
    <x v="4"/>
  </r>
  <r>
    <s v="TLR1J91"/>
    <s v="60645800105124310"/>
    <s v="04/09/2025 14:36:14"/>
    <s v="02910"/>
    <s v="EMERSON CRISTIANO DE SILVEIRA"/>
    <x v="23"/>
    <s v="Caminhonete"/>
    <s v="SAVEIRO"/>
    <s v="VOLKSWAGEN"/>
    <s v="46209914"/>
    <s v="DECIO RIO VERDE"/>
    <s v="RIO VERDE"/>
    <s v="GO"/>
    <s v="ETANOL COMUM"/>
    <n v="0"/>
    <n v="0"/>
    <s v=" Km/L"/>
    <s v="-"/>
    <n v="35.32"/>
    <n v="4.29"/>
    <n v="151.52000000000001"/>
    <s v="202509041435"/>
    <s v="Planejamento Operaci"/>
    <s v="Planejamento Operaci"/>
    <s v="Operacional"/>
    <m/>
    <d v="2025-09-04T00:00:00"/>
    <x v="5"/>
    <x v="0"/>
    <x v="9"/>
  </r>
  <r>
    <s v="TFF6I82"/>
    <s v="60645800105143800"/>
    <s v="04/09/2025 16:05:55"/>
    <s v="95253"/>
    <s v="ANDRE AUGUSTO ARAUJO DE JESUS"/>
    <x v="3"/>
    <s v="AUTOMOVEL"/>
    <s v="ARGO"/>
    <s v="FIAT"/>
    <s v="87183400"/>
    <s v="MARAJO GUAPO"/>
    <s v="GUAPO"/>
    <s v="GO"/>
    <s v="ETANOL COMUM"/>
    <n v="283"/>
    <n v="9.94"/>
    <s v=" Km/L"/>
    <n v="13132"/>
    <n v="28.46"/>
    <n v="3.6909999999999998"/>
    <n v="105.05"/>
    <s v="0"/>
    <s v="Planejamento Operaci"/>
    <s v="Planejamento Operaci"/>
    <s v="Operacional"/>
    <m/>
    <d v="2025-09-04T00:00:00"/>
    <x v="5"/>
    <x v="0"/>
    <x v="2"/>
  </r>
  <r>
    <s v="NKD1J82"/>
    <s v="60645800105124230"/>
    <s v="04/09/2025 17:26:19"/>
    <s v="01703"/>
    <s v="ROBSON CIRILO"/>
    <x v="19"/>
    <s v="Caminhão"/>
    <s v="24-250/24-250"/>
    <s v="VW"/>
    <s v="81870100"/>
    <s v="POSTO MILLENIUM DIMAG"/>
    <s v="APARECIDA DE GOIANIA"/>
    <s v="GO"/>
    <s v="DIESEL COMUM"/>
    <n v="0"/>
    <n v="0"/>
    <s v=" Km/L"/>
    <n v="0"/>
    <n v="213.36"/>
    <n v="5.54"/>
    <n v="1182.04"/>
    <s v="43570"/>
    <s v="EXT - SAO PEDRO"/>
    <s v="Planejamento Operaci"/>
    <s v="SAO PEDRO"/>
    <m/>
    <d v="2025-09-04T00:00:00"/>
    <x v="5"/>
    <x v="0"/>
    <x v="7"/>
  </r>
  <r>
    <s v="TFI3B19"/>
    <s v="60645800105926941"/>
    <s v="04/09/2025 17:32:12"/>
    <s v="09697"/>
    <s v="HUILDSON ROSA BARBOSA"/>
    <x v="4"/>
    <s v="AUTOMOVEL"/>
    <s v="ARGO"/>
    <s v="FIAT"/>
    <s v="46286315"/>
    <s v="POSTO CENTRAL"/>
    <s v="BOM JESUS"/>
    <s v="GO"/>
    <s v="ETANOL COMUM"/>
    <n v="360"/>
    <n v="11.07"/>
    <s v=" Km/L"/>
    <n v="15535"/>
    <n v="32.51"/>
    <n v="4.46"/>
    <n v="144.99"/>
    <s v="0"/>
    <s v="Planejamento Operaci"/>
    <s v="Planejamento Operaci"/>
    <s v="Operacional"/>
    <m/>
    <d v="2025-09-04T00:00:00"/>
    <x v="5"/>
    <x v="0"/>
    <x v="0"/>
  </r>
  <r>
    <s v="TBE3B78"/>
    <s v="60645800105124169"/>
    <s v="04/09/2025 17:42:11"/>
    <s v="89049"/>
    <s v="VALDEIR JOSE CORREIA"/>
    <x v="19"/>
    <s v="Caminhão"/>
    <s v="9-180"/>
    <s v="VW"/>
    <s v="81870100"/>
    <s v="POSTO MILLENIUM DIMAG"/>
    <s v="APARECIDA DE GOIANIA"/>
    <s v="GO"/>
    <s v="DIESEL S-10"/>
    <n v="0"/>
    <n v="0"/>
    <s v=" Km/L"/>
    <n v="0"/>
    <n v="102.69"/>
    <n v="5.59"/>
    <n v="574.04"/>
    <s v="43578"/>
    <s v="EXT - SAO PEDRO"/>
    <s v="Planejamento Operaci"/>
    <s v="SAO PEDRO"/>
    <m/>
    <d v="2025-09-04T00:00:00"/>
    <x v="5"/>
    <x v="0"/>
    <x v="7"/>
  </r>
  <r>
    <s v="TFR8B59"/>
    <s v="60645800105143681"/>
    <s v="05/09/2025 07:42:45"/>
    <s v="92635"/>
    <s v="ADENILDO BARBOSA DUTRA"/>
    <x v="8"/>
    <s v="AUTOMOVEL"/>
    <s v="ARGO"/>
    <s v="FIAT"/>
    <s v="31812600"/>
    <s v="POSTO NOVA AMERICA"/>
    <s v="GOIANIA"/>
    <s v="GO"/>
    <s v="ETANOL COMUM"/>
    <n v="273"/>
    <n v="6.89"/>
    <s v=" Km/L"/>
    <n v="9530"/>
    <n v="39.64"/>
    <n v="3.9910000000000001"/>
    <n v="158.19999999999999"/>
    <s v="50927709"/>
    <s v="Planejamento Operaci"/>
    <s v="Planejamento Operaci"/>
    <s v="Operacional"/>
    <m/>
    <d v="2025-09-05T00:00:00"/>
    <x v="5"/>
    <x v="0"/>
    <x v="5"/>
  </r>
  <r>
    <s v="TFX7J72"/>
    <s v="60645800105836505"/>
    <s v="05/09/2025 08:02:52"/>
    <s v="02769"/>
    <s v="ANDRE LUIS PAULINO"/>
    <x v="11"/>
    <s v="AUTOMOVEL"/>
    <s v="ARGO"/>
    <s v="FIAT"/>
    <s v="64191102"/>
    <s v="AUTO POSTO PIRETT"/>
    <s v="GOIATUBA"/>
    <s v="GO"/>
    <s v="ETANOL COMUM"/>
    <n v="308"/>
    <n v="9.0500000000000007"/>
    <s v=" Km/L"/>
    <n v="26384"/>
    <n v="34.03"/>
    <n v="4.79"/>
    <n v="163"/>
    <s v="1"/>
    <s v="Planejamento Operaci"/>
    <s v="Planejamento Operaci"/>
    <s v="Operacional"/>
    <m/>
    <d v="2025-09-05T00:00:00"/>
    <x v="5"/>
    <x v="0"/>
    <x v="4"/>
  </r>
  <r>
    <s v="TGF2J32"/>
    <s v="60645800105143827"/>
    <s v="05/09/2025 08:19:56"/>
    <s v="29136"/>
    <s v="CLEITON INACIO DE MOURA"/>
    <x v="16"/>
    <s v="AUTOMOVEL"/>
    <s v="ARGO"/>
    <s v="FIAT"/>
    <s v="92929509"/>
    <s v="POSTO DA BASE"/>
    <s v="SENADOR CANEDO"/>
    <s v="GO"/>
    <s v="ETANOL COMUM"/>
    <n v="330"/>
    <n v="8.4499999999999993"/>
    <s v=" Km/L"/>
    <n v="6565"/>
    <n v="39.04"/>
    <n v="3.99"/>
    <n v="155.77000000000001"/>
    <s v="23215"/>
    <s v="Planejamento Operaci"/>
    <s v="Planejamento Operaci"/>
    <s v="Operacional"/>
    <m/>
    <d v="2025-09-05T00:00:00"/>
    <x v="5"/>
    <x v="0"/>
    <x v="5"/>
  </r>
  <r>
    <s v="TFS3C72"/>
    <s v="60645800105143738"/>
    <s v="05/09/2025 08:29:56"/>
    <s v="00271"/>
    <s v="HEDER OLIVEIRA SANTANA"/>
    <x v="9"/>
    <s v="AUTOMOVEL"/>
    <s v="ARGO"/>
    <s v="FIAT"/>
    <s v="41826312"/>
    <s v="AUTO POSTO JACARE"/>
    <s v="ACREUNA"/>
    <s v="GO"/>
    <s v="ETANOL COMUM"/>
    <n v="343"/>
    <n v="8.5500000000000007"/>
    <s v=" Km/L"/>
    <n v="31464"/>
    <n v="40.1"/>
    <n v="4.0910000000000002"/>
    <n v="164.04"/>
    <s v="50930468"/>
    <s v="Planejamento Operaci"/>
    <s v="Planejamento Operaci"/>
    <s v="Operacional"/>
    <m/>
    <d v="2025-09-05T00:00:00"/>
    <x v="5"/>
    <x v="0"/>
    <x v="4"/>
  </r>
  <r>
    <s v="TFE6B22"/>
    <s v="60645800105143762"/>
    <s v="05/09/2025 11:37:25"/>
    <s v="03608"/>
    <s v="WEIDER DA SILVA RODRIGUES"/>
    <x v="1"/>
    <s v="AUTOMOVEL"/>
    <s v="ARGO"/>
    <s v="FIAT"/>
    <s v="36645906"/>
    <s v="AUTO POSTO ESTRELA DO SUL III"/>
    <s v="ACREUNA"/>
    <s v="GO"/>
    <s v="ETANOL COMUM"/>
    <n v="464"/>
    <n v="11.56"/>
    <s v=" Km/L"/>
    <n v="15832"/>
    <n v="40.14"/>
    <n v="4.141"/>
    <n v="166.2"/>
    <s v="0"/>
    <s v="Planejamento Operaci"/>
    <s v="Planejamento Operaci"/>
    <s v="Operacional"/>
    <m/>
    <d v="2025-09-05T00:00:00"/>
    <x v="5"/>
    <x v="0"/>
    <x v="1"/>
  </r>
  <r>
    <s v="TFW2H32"/>
    <s v="60645800105143835"/>
    <s v="05/09/2025 12:09:15"/>
    <s v="99638"/>
    <s v="LAFAIETE DE SOUZA SANTOS"/>
    <x v="10"/>
    <s v="AUTOMOVEL"/>
    <s v="ARGO"/>
    <s v="FIAT"/>
    <s v="46209914"/>
    <s v="DECIO RIO VERDE"/>
    <s v="RIO VERDE"/>
    <s v="GO"/>
    <s v="ETANOL COMUM"/>
    <n v="314"/>
    <n v="10.46"/>
    <s v=" Km/L"/>
    <n v="23483"/>
    <n v="30.03"/>
    <n v="4.29"/>
    <n v="128.83000000000001"/>
    <s v="202509051208"/>
    <s v="Planejamento Operaci"/>
    <s v="Planejamento Operaci"/>
    <s v="Operacional"/>
    <m/>
    <d v="2025-09-05T00:00:00"/>
    <x v="5"/>
    <x v="0"/>
    <x v="3"/>
  </r>
  <r>
    <s v="TFY3C02"/>
    <s v="60645800105143770"/>
    <s v="05/09/2025 12:48:31"/>
    <s v="37473"/>
    <s v="OTHON SIQUEIRA DE ALMEIDA"/>
    <x v="14"/>
    <s v="AUTOMOVEL"/>
    <s v="ARGO"/>
    <s v="FIAT"/>
    <s v="69493701"/>
    <s v="POSTO PETROBESSA"/>
    <s v="GOIANIA"/>
    <s v="GO"/>
    <s v="ETANOL COMUM"/>
    <n v="233"/>
    <n v="5.81"/>
    <s v=" Km/L"/>
    <n v="6229"/>
    <n v="40.130000000000003"/>
    <n v="3.9910000000000001"/>
    <n v="160.15"/>
    <s v="0"/>
    <s v="Planejamento Operaci"/>
    <s v="Planejamento Operaci"/>
    <s v="Operacional"/>
    <m/>
    <d v="2025-09-05T00:00:00"/>
    <x v="5"/>
    <x v="0"/>
    <x v="0"/>
  </r>
  <r>
    <s v="TFA5I89"/>
    <s v="60645800105853740"/>
    <s v="05/09/2025 13:57:50"/>
    <s v="71805"/>
    <s v="MURILO SOUZA BERNARDES"/>
    <x v="21"/>
    <s v="AUTOMOVEL"/>
    <s v="ARGO"/>
    <s v="FIAT"/>
    <s v="12667600"/>
    <s v="Z Z SAO JOSE"/>
    <s v="GOIANIA"/>
    <s v="GO"/>
    <s v="ETANOL COMUM"/>
    <n v="308"/>
    <n v="8.09"/>
    <s v=" Km/L"/>
    <n v="6495"/>
    <n v="38.07"/>
    <n v="3.69"/>
    <n v="140.47"/>
    <s v="0"/>
    <s v="Planejamento Operaci"/>
    <s v="Planejamento Operaci"/>
    <s v="Operacional"/>
    <m/>
    <d v="2025-09-05T00:00:00"/>
    <x v="5"/>
    <x v="0"/>
    <x v="2"/>
  </r>
  <r>
    <s v="TFN0D12"/>
    <s v="60645800105143746"/>
    <s v="05/09/2025 14:47:15"/>
    <s v="00390"/>
    <s v="SILVINO JOSE DE BRITO"/>
    <x v="5"/>
    <s v="AUTOMOVEL"/>
    <s v="ARGO"/>
    <s v="FIAT"/>
    <s v="46286315"/>
    <s v="POSTO CENTRAL"/>
    <s v="BOM JESUS"/>
    <s v="GO"/>
    <s v="ETANOL COMUM"/>
    <n v="395"/>
    <n v="10.18"/>
    <s v=" Km/L"/>
    <n v="8654"/>
    <n v="38.79"/>
    <n v="4.46"/>
    <n v="173"/>
    <s v="1"/>
    <s v="Planejamento Operaci"/>
    <s v="Planejamento Operaci"/>
    <s v="Operacional"/>
    <m/>
    <d v="2025-09-05T00:00:00"/>
    <x v="5"/>
    <x v="0"/>
    <x v="3"/>
  </r>
  <r>
    <s v="TFX7J72"/>
    <s v="60645800105836505"/>
    <s v="05/09/2025 15:48:29"/>
    <s v="02769"/>
    <s v="ANDRE LUIS PAULINO"/>
    <x v="11"/>
    <s v="AUTOMOVEL"/>
    <s v="ARGO"/>
    <s v="FIAT"/>
    <s v="45308900"/>
    <s v="POSTO LUPATINI"/>
    <s v="SANTO ANTONIO DA BARRA"/>
    <s v="GO"/>
    <s v="ETANOL COMUM"/>
    <n v="304"/>
    <n v="9.6999999999999993"/>
    <s v=" Km/L"/>
    <n v="26688"/>
    <n v="31.34"/>
    <n v="4.3899999999999997"/>
    <n v="137.58000000000001"/>
    <s v="0"/>
    <s v="Planejamento Operaci"/>
    <s v="Planejamento Operaci"/>
    <s v="Operacional"/>
    <m/>
    <d v="2025-09-05T00:00:00"/>
    <x v="5"/>
    <x v="0"/>
    <x v="4"/>
  </r>
  <r>
    <s v="TFW2H32"/>
    <s v="60645800105143835"/>
    <s v="05/09/2025 18:01:49"/>
    <s v="99638"/>
    <s v="LAFAIETE DE SOUZA SANTOS"/>
    <x v="10"/>
    <s v="AUTOMOVEL"/>
    <s v="ARGO"/>
    <s v="FIAT"/>
    <s v="36698902"/>
    <s v="POSTO AZET"/>
    <s v="ANAPOLIS"/>
    <s v="GO"/>
    <s v="ETANOL COMUM"/>
    <n v="291"/>
    <n v="9.2100000000000009"/>
    <s v=" Km/L"/>
    <n v="23774"/>
    <n v="31.59"/>
    <n v="4.1900000000000004"/>
    <n v="132.36000000000001"/>
    <s v="419862"/>
    <s v="Planejamento Operaci"/>
    <s v="Planejamento Operaci"/>
    <s v="Operacional"/>
    <m/>
    <d v="2025-09-05T00:00:00"/>
    <x v="5"/>
    <x v="0"/>
    <x v="3"/>
  </r>
  <r>
    <s v="TFI3B19"/>
    <s v="60645800105926941"/>
    <s v="05/09/2025 19:07:41"/>
    <s v="09697"/>
    <s v="HUILDSON ROSA BARBOSA"/>
    <x v="4"/>
    <s v="AUTOMOVEL"/>
    <s v="ARGO"/>
    <s v="FIAT"/>
    <s v="31878011"/>
    <s v="POSTO CAMPESTRE"/>
    <s v="RIO VERDE"/>
    <s v="GO"/>
    <s v="ETANOL COMUM"/>
    <n v="219"/>
    <n v="9.7899999999999991"/>
    <s v=" Km/L"/>
    <n v="15754"/>
    <n v="22.37"/>
    <n v="4.4000000000000004"/>
    <n v="98.43"/>
    <s v="1"/>
    <s v="Planejamento Operaci"/>
    <s v="Planejamento Operaci"/>
    <s v="Operacional"/>
    <m/>
    <d v="2025-09-05T00:00:00"/>
    <x v="5"/>
    <x v="0"/>
    <x v="0"/>
  </r>
  <r>
    <s v="TFE6B22"/>
    <s v="60645800105143762"/>
    <s v="05/09/2025 19:46:58"/>
    <s v="03608"/>
    <s v="WEIDER DA SILVA RODRIGUES"/>
    <x v="1"/>
    <s v="AUTOMOVEL"/>
    <s v="ARGO"/>
    <s v="FIAT"/>
    <s v="94269811"/>
    <s v="PIT STOP II"/>
    <s v="MORRINHOS"/>
    <s v="GO"/>
    <s v="ETANOL COMUM"/>
    <n v="444"/>
    <n v="11.2"/>
    <s v=" Km/L"/>
    <n v="16276"/>
    <n v="39.630000000000003"/>
    <n v="4.29"/>
    <n v="170"/>
    <s v="1"/>
    <s v="Planejamento Operaci"/>
    <s v="Planejamento Operaci"/>
    <s v="Operacional"/>
    <m/>
    <d v="2025-09-05T00:00:00"/>
    <x v="5"/>
    <x v="0"/>
    <x v="1"/>
  </r>
  <r>
    <s v="TFX8A49"/>
    <s v="60645800105143673"/>
    <s v="06/09/2025 08:31:16"/>
    <s v="11063"/>
    <s v="ALCIDES GOMES DA SILVA NETO"/>
    <x v="12"/>
    <s v="AUTOMOVEL"/>
    <s v="ARGO"/>
    <s v="FIAT"/>
    <s v="46286315"/>
    <s v="POSTO CENTRAL"/>
    <s v="BOM JESUS"/>
    <s v="GO"/>
    <s v="ETANOL COMUM"/>
    <n v="408"/>
    <n v="11.97"/>
    <s v=" Km/L"/>
    <n v="7415"/>
    <n v="34.08"/>
    <n v="4.46"/>
    <n v="152"/>
    <s v="1"/>
    <s v="Planejamento Operaci"/>
    <s v="Planejamento Operaci"/>
    <s v="Operacional"/>
    <m/>
    <d v="2025-09-06T00:00:00"/>
    <x v="5"/>
    <x v="0"/>
    <x v="0"/>
  </r>
  <r>
    <s v="TFS3C72"/>
    <s v="60645800105143738"/>
    <s v="06/09/2025 13:50:45"/>
    <s v="00271"/>
    <s v="HEDER OLIVEIRA SANTANA"/>
    <x v="9"/>
    <s v="AUTOMOVEL"/>
    <s v="ARGO"/>
    <s v="FIAT"/>
    <s v="13308211"/>
    <s v="P. BANDEIRANTES"/>
    <s v="RIO VERDE"/>
    <s v="GO"/>
    <s v="ETANOL COMUM"/>
    <n v="305"/>
    <n v="7.79"/>
    <s v=" Km/L"/>
    <n v="31769"/>
    <n v="39.15"/>
    <n v="4.4729999999999999"/>
    <n v="175.11"/>
    <s v="60949739"/>
    <s v="Planejamento Operaci"/>
    <s v="Planejamento Operaci"/>
    <s v="Operacional"/>
    <m/>
    <d v="2025-09-06T00:00:00"/>
    <x v="5"/>
    <x v="0"/>
    <x v="4"/>
  </r>
  <r>
    <s v="TFI3B19"/>
    <s v="60645800105926941"/>
    <s v="06/09/2025 14:13:23"/>
    <s v="09697"/>
    <s v="HUILDSON ROSA BARBOSA"/>
    <x v="4"/>
    <s v="AUTOMOVEL"/>
    <s v="ARGO"/>
    <s v="FIAT"/>
    <s v="46286315"/>
    <s v="POSTO CENTRAL"/>
    <s v="BOM JESUS"/>
    <s v="GO"/>
    <s v="ETANOL COMUM"/>
    <n v="289"/>
    <n v="11.02"/>
    <s v=" Km/L"/>
    <n v="16043"/>
    <n v="26.23"/>
    <n v="4.4610000000000003"/>
    <n v="117.02"/>
    <s v="1"/>
    <s v="Planejamento Operaci"/>
    <s v="Planejamento Operaci"/>
    <s v="Operacional"/>
    <m/>
    <d v="2025-09-06T00:00:00"/>
    <x v="5"/>
    <x v="0"/>
    <x v="0"/>
  </r>
  <r>
    <s v="TFY6E09"/>
    <s v="60645800105143700"/>
    <s v="08/09/2025 07:07:15"/>
    <s v="04380"/>
    <s v="PAULO ROBERTO BATISTA DE MOURA JUNIOR"/>
    <x v="15"/>
    <s v="AUTOMOVEL"/>
    <s v="ARGO"/>
    <s v="FIAT"/>
    <s v="34251011"/>
    <s v="DECIO ARAPORA"/>
    <s v="ARAPORA"/>
    <s v="MG"/>
    <s v="ETANOL COMUM"/>
    <n v="397"/>
    <n v="9.44"/>
    <s v=" Km/L"/>
    <n v="9776"/>
    <n v="42.05"/>
    <n v="3.99"/>
    <n v="167.78"/>
    <s v="202509080706"/>
    <s v="Planejamento Operaci"/>
    <s v="Planejamento Operaci"/>
    <s v="Operacional"/>
    <m/>
    <d v="2025-09-08T00:00:00"/>
    <x v="5"/>
    <x v="0"/>
    <x v="1"/>
  </r>
  <r>
    <s v="TFS3C72"/>
    <s v="60645800105143738"/>
    <s v="08/09/2025 07:19:53"/>
    <s v="00271"/>
    <s v="HEDER OLIVEIRA SANTANA"/>
    <x v="9"/>
    <s v="AUTOMOVEL"/>
    <s v="ARGO"/>
    <s v="FIAT"/>
    <s v="13308211"/>
    <s v="P. BANDEIRANTES"/>
    <s v="RIO VERDE"/>
    <s v="GO"/>
    <s v="ETANOL COMUM"/>
    <n v="331"/>
    <n v="9.65"/>
    <s v=" Km/L"/>
    <n v="32100"/>
    <n v="34.31"/>
    <n v="4.391"/>
    <n v="150.63999999999999"/>
    <s v="80926279"/>
    <s v="Planejamento Operaci"/>
    <s v="Planejamento Operaci"/>
    <s v="Operacional"/>
    <m/>
    <d v="2025-09-08T00:00:00"/>
    <x v="5"/>
    <x v="0"/>
    <x v="4"/>
  </r>
  <r>
    <s v="TFI3B19"/>
    <s v="60645800105926941"/>
    <s v="08/09/2025 08:09:49"/>
    <s v="09697"/>
    <s v="HUILDSON ROSA BARBOSA"/>
    <x v="4"/>
    <s v="AUTOMOVEL"/>
    <s v="ARGO"/>
    <s v="FIAT"/>
    <s v="81889412"/>
    <s v="POSTO ZERO UM"/>
    <s v="RIO VERDE"/>
    <s v="GO"/>
    <s v="ETANOL COMUM"/>
    <n v="372"/>
    <n v="10.53"/>
    <s v=" Km/L"/>
    <n v="16415"/>
    <n v="35.33"/>
    <n v="4.1900000000000004"/>
    <n v="148.03"/>
    <s v="1"/>
    <s v="Planejamento Operaci"/>
    <s v="Planejamento Operaci"/>
    <s v="Operacional"/>
    <m/>
    <d v="2025-09-08T00:00:00"/>
    <x v="5"/>
    <x v="0"/>
    <x v="0"/>
  </r>
  <r>
    <s v="TFX7J72"/>
    <s v="60645800105836505"/>
    <s v="08/09/2025 09:39:44"/>
    <s v="02769"/>
    <s v="ANDRE LUIS PAULINO"/>
    <x v="11"/>
    <s v="AUTOMOVEL"/>
    <s v="ARGO"/>
    <s v="FIAT"/>
    <s v="69494411"/>
    <s v="REDE MARAJO RIO VERD"/>
    <s v="RIO VERDE"/>
    <s v="GO"/>
    <s v="ETANOL COMUM"/>
    <n v="382"/>
    <n v="9.9499999999999993"/>
    <s v=" Km/L"/>
    <n v="27070"/>
    <n v="38.409999999999997"/>
    <n v="3.99"/>
    <n v="153.26"/>
    <s v="2769138685"/>
    <s v="Planejamento Operaci"/>
    <s v="Planejamento Operaci"/>
    <s v="Operacional"/>
    <m/>
    <d v="2025-09-08T00:00:00"/>
    <x v="5"/>
    <x v="0"/>
    <x v="4"/>
  </r>
  <r>
    <s v="TFD2J89"/>
    <s v="60645800105143710"/>
    <s v="08/09/2025 10:35:57"/>
    <s v="00933"/>
    <s v="GIULEY RIBEIRO DOS SANTOS"/>
    <x v="0"/>
    <s v="AUTOMOVEL"/>
    <s v="ARGO"/>
    <s v="FIAT"/>
    <s v="13335016"/>
    <s v="POSTO TREVO"/>
    <s v="RIO VERDE"/>
    <s v="GO"/>
    <s v="ETANOL COMUM"/>
    <n v="385"/>
    <n v="10.8"/>
    <s v=" Km/L"/>
    <n v="7908"/>
    <n v="35.659999999999997"/>
    <n v="4.4909999999999997"/>
    <n v="160.13999999999999"/>
    <s v="80938113"/>
    <s v="Planejamento Operaci"/>
    <s v="Planejamento Operaci"/>
    <s v="Operacional"/>
    <m/>
    <d v="2025-09-08T00:00:00"/>
    <x v="5"/>
    <x v="0"/>
    <x v="0"/>
  </r>
  <r>
    <s v="TFE6B22"/>
    <s v="60645800105143762"/>
    <s v="08/09/2025 13:13:19"/>
    <s v="03608"/>
    <s v="WEIDER DA SILVA RODRIGUES"/>
    <x v="1"/>
    <s v="AUTOMOVEL"/>
    <s v="ARGO"/>
    <s v="FIAT"/>
    <s v="07686400"/>
    <s v="AUTO POSTO CASTELANDIA"/>
    <s v="CASTELANDIA"/>
    <s v="GO"/>
    <s v="ETANOL COMUM"/>
    <n v="388"/>
    <n v="10.28"/>
    <s v=" Km/L"/>
    <n v="16664"/>
    <n v="37.74"/>
    <n v="4.09"/>
    <n v="154.36000000000001"/>
    <s v="76330"/>
    <s v="Planejamento Operaci"/>
    <s v="Planejamento Operaci"/>
    <s v="Operacional"/>
    <m/>
    <d v="2025-09-08T00:00:00"/>
    <x v="5"/>
    <x v="0"/>
    <x v="1"/>
  </r>
  <r>
    <s v="TLR1J91"/>
    <s v="60645800105124310"/>
    <s v="08/09/2025 13:39:25"/>
    <s v="02910"/>
    <s v="EMERSON CRISTIANO DE SILVEIRA"/>
    <x v="23"/>
    <s v="Caminhonete"/>
    <s v="SAVEIRO"/>
    <s v="VOLKSWAGEN"/>
    <s v="46209914"/>
    <s v="DECIO RIO VERDE"/>
    <s v="RIO VERDE"/>
    <s v="GO"/>
    <s v="ETANOL COMUM"/>
    <n v="0"/>
    <n v="0"/>
    <s v=" Km/L"/>
    <s v="-"/>
    <n v="47.06"/>
    <n v="4.29"/>
    <n v="201.89"/>
    <s v="202509081338"/>
    <s v="Planejamento Operaci"/>
    <s v="Planejamento Operaci"/>
    <s v="Operacional"/>
    <m/>
    <d v="2025-09-08T00:00:00"/>
    <x v="5"/>
    <x v="0"/>
    <x v="9"/>
  </r>
  <r>
    <s v="TFS3C72"/>
    <s v="60645800105143738"/>
    <s v="08/09/2025 13:42:58"/>
    <s v="00271"/>
    <s v="HEDER OLIVEIRA SANTANA"/>
    <x v="9"/>
    <s v="AUTOMOVEL"/>
    <s v="ARGO"/>
    <s v="FIAT"/>
    <s v="36645906"/>
    <s v="AUTO POSTO ESTRELA DO SUL III"/>
    <s v="ACREUNA"/>
    <s v="GO"/>
    <s v="ETANOL COMUM"/>
    <n v="279"/>
    <n v="7.21"/>
    <s v=" Km/L"/>
    <n v="32379"/>
    <n v="38.67"/>
    <n v="4.1399999999999997"/>
    <n v="160.11000000000001"/>
    <s v="0"/>
    <s v="Planejamento Operaci"/>
    <s v="Planejamento Operaci"/>
    <s v="Operacional"/>
    <m/>
    <d v="2025-09-08T00:00:00"/>
    <x v="5"/>
    <x v="0"/>
    <x v="4"/>
  </r>
  <r>
    <s v="TFN0D12"/>
    <s v="60645800105143746"/>
    <s v="08/09/2025 18:30:46"/>
    <s v="00390"/>
    <s v="SILVINO JOSE DE BRITO"/>
    <x v="5"/>
    <s v="AUTOMOVEL"/>
    <s v="ARGO"/>
    <s v="FIAT"/>
    <s v="87107509"/>
    <s v="AUTO POSTO OLIMPIO"/>
    <s v="APARECIDA DE GOIANIA"/>
    <s v="GO"/>
    <s v="ETANOL COMUM"/>
    <n v="305"/>
    <n v="9.57"/>
    <s v=" Km/L"/>
    <n v="8959"/>
    <n v="31.88"/>
    <n v="3.69"/>
    <n v="117.64"/>
    <s v="0"/>
    <s v="Planejamento Operaci"/>
    <s v="Planejamento Operaci"/>
    <s v="Operacional"/>
    <m/>
    <d v="2025-09-08T00:00:00"/>
    <x v="5"/>
    <x v="0"/>
    <x v="3"/>
  </r>
  <r>
    <s v="TLR1J91"/>
    <s v="60645800106043065"/>
    <s v="08/09/2025 20:09:38"/>
    <s v="02910"/>
    <s v="EMERSON CRISTIANO DE SILVEIRA"/>
    <x v="23"/>
    <s v="Caminhonete"/>
    <s v="SAVEIRO"/>
    <s v="VOLKSWAGEN"/>
    <s v="75331801"/>
    <s v="DECIO CEZARINA"/>
    <s v="CEZARINA"/>
    <s v="GO"/>
    <s v="ETANOL COMUM"/>
    <n v="0"/>
    <n v="0"/>
    <s v=" Km/L"/>
    <s v="-"/>
    <n v="35.51"/>
    <n v="4.09"/>
    <n v="145.24"/>
    <s v="202509082008"/>
    <s v="Planejamento Operaci"/>
    <s v="Planejamento Operaci"/>
    <s v="Operacional"/>
    <m/>
    <d v="2025-09-08T00:00:00"/>
    <x v="5"/>
    <x v="0"/>
    <x v="9"/>
  </r>
  <r>
    <s v="TFI3B19"/>
    <s v="60645800105926941"/>
    <s v="09/09/2025 07:20:30"/>
    <s v="09697"/>
    <s v="HUILDSON ROSA BARBOSA"/>
    <x v="4"/>
    <s v="AUTOMOVEL"/>
    <s v="ARGO"/>
    <s v="FIAT"/>
    <s v="92221200"/>
    <s v="POSTO AMERICA"/>
    <s v="GUAPO"/>
    <s v="GO"/>
    <s v="ETANOL COMUM"/>
    <n v="200"/>
    <n v="9.23"/>
    <s v=" Km/L"/>
    <n v="16615"/>
    <n v="21.68"/>
    <n v="3.69"/>
    <n v="80"/>
    <s v="0"/>
    <s v="Planejamento Operaci"/>
    <s v="Planejamento Operaci"/>
    <s v="Operacional"/>
    <m/>
    <d v="2025-09-09T00:00:00"/>
    <x v="5"/>
    <x v="0"/>
    <x v="0"/>
  </r>
  <r>
    <s v="TFS3C72"/>
    <s v="60645800105143738"/>
    <s v="09/09/2025 09:18:43"/>
    <s v="00271"/>
    <s v="HEDER OLIVEIRA SANTANA"/>
    <x v="9"/>
    <s v="AUTOMOVEL"/>
    <s v="ARGO"/>
    <s v="FIAT"/>
    <s v="53081700"/>
    <s v="POSTO Z   Z SANTA MA"/>
    <s v="GUAPO"/>
    <s v="GO"/>
    <s v="ETANOL COMUM"/>
    <n v="308"/>
    <n v="8.84"/>
    <s v=" Km/L"/>
    <n v="32687"/>
    <n v="34.840000000000003"/>
    <n v="3.69"/>
    <n v="128.55000000000001"/>
    <s v="0"/>
    <s v="Planejamento Operaci"/>
    <s v="Planejamento Operaci"/>
    <s v="Operacional"/>
    <m/>
    <d v="2025-09-09T00:00:00"/>
    <x v="5"/>
    <x v="0"/>
    <x v="4"/>
  </r>
  <r>
    <s v="TFF6I82"/>
    <s v="60645800105143800"/>
    <s v="09/09/2025 09:23:50"/>
    <s v="70121"/>
    <s v="WILMA GLEICE HELEN SOARES LOPES"/>
    <x v="3"/>
    <s v="AUTOMOVEL"/>
    <s v="ARGO"/>
    <s v="FIAT"/>
    <s v="07674909"/>
    <s v="AUTO POSTO INDIARA"/>
    <s v="INDIARA"/>
    <s v="GO"/>
    <s v="ETANOL COMUM"/>
    <n v="287"/>
    <n v="11.19"/>
    <s v=" Km/L"/>
    <n v="13419"/>
    <n v="25.65"/>
    <n v="4.49"/>
    <n v="115.17"/>
    <s v="8040"/>
    <s v="Planejamento Operaci"/>
    <s v="Planejamento Operaci"/>
    <s v="Operacional"/>
    <m/>
    <d v="2025-09-09T00:00:00"/>
    <x v="5"/>
    <x v="0"/>
    <x v="2"/>
  </r>
  <r>
    <s v="TFX7J72"/>
    <s v="60645800105836505"/>
    <s v="09/09/2025 09:40:26"/>
    <s v="02769"/>
    <s v="ANDRE LUIS PAULINO"/>
    <x v="11"/>
    <s v="AUTOMOVEL"/>
    <s v="ARGO"/>
    <s v="FIAT"/>
    <s v="45308900"/>
    <s v="POSTO LUPATINI"/>
    <s v="SANTO ANTONIO DA BARRA"/>
    <s v="GO"/>
    <s v="ETANOL COMUM"/>
    <n v="340"/>
    <n v="10.42"/>
    <s v=" Km/L"/>
    <n v="27410"/>
    <n v="32.64"/>
    <n v="4.3899999999999997"/>
    <n v="143.29"/>
    <s v="1"/>
    <s v="Planejamento Operaci"/>
    <s v="Planejamento Operaci"/>
    <s v="Operacional"/>
    <m/>
    <d v="2025-09-09T00:00:00"/>
    <x v="5"/>
    <x v="0"/>
    <x v="4"/>
  </r>
  <r>
    <s v="TGL4J09"/>
    <s v="60645800105143360"/>
    <s v="09/09/2025 09:54:12"/>
    <s v="70882"/>
    <s v="EDUARDO DE SOUSA PIMENTEL"/>
    <x v="17"/>
    <s v="AUTOMOVEL"/>
    <s v="ARGO"/>
    <s v="FIAT"/>
    <s v="36603412"/>
    <s v="POSTO DO RATINHO"/>
    <s v="GOIANIA"/>
    <s v="GO"/>
    <s v="ETANOL COMUM"/>
    <n v="353"/>
    <n v="8.1199999999999992"/>
    <s v=" Km/L"/>
    <n v="9693"/>
    <n v="43.45"/>
    <n v="3.9910000000000001"/>
    <n v="173.4"/>
    <s v="1"/>
    <s v="Planejamento Operaci"/>
    <s v="Planejamento Operaci"/>
    <s v="Operacional"/>
    <m/>
    <d v="2025-09-09T00:00:00"/>
    <x v="5"/>
    <x v="0"/>
    <x v="1"/>
  </r>
  <r>
    <s v="TFW2H32"/>
    <s v="60645800105143835"/>
    <s v="09/09/2025 11:35:18"/>
    <s v="99638"/>
    <s v="LAFAIETE DE SOUZA SANTOS"/>
    <x v="10"/>
    <s v="AUTOMOVEL"/>
    <s v="ARGO"/>
    <s v="FIAT"/>
    <s v="87183400"/>
    <s v="MARAJO GUAPO"/>
    <s v="GUAPO"/>
    <s v="GO"/>
    <s v="ETANOL COMUM"/>
    <n v="273"/>
    <n v="9.75"/>
    <s v=" Km/L"/>
    <n v="24047"/>
    <n v="28"/>
    <n v="3.69"/>
    <n v="103.32"/>
    <s v="0"/>
    <s v="Planejamento Operaci"/>
    <s v="Planejamento Operaci"/>
    <s v="Operacional"/>
    <m/>
    <d v="2025-09-09T00:00:00"/>
    <x v="5"/>
    <x v="0"/>
    <x v="3"/>
  </r>
  <r>
    <s v="TFY2H52"/>
    <s v="60645800105143790"/>
    <s v="09/09/2025 13:06:24"/>
    <s v="49396"/>
    <s v="JOAO JOSE MULATINHO DE MEDEIROS CORREIA"/>
    <x v="13"/>
    <s v="AUTOMOVEL"/>
    <s v="ARGO"/>
    <s v="FIAT"/>
    <s v="53081711"/>
    <s v="POSTO Z   Z SANTA MA"/>
    <s v="GUAPO"/>
    <s v="GO"/>
    <s v="ETANOL COMUM"/>
    <n v="269"/>
    <n v="7.17"/>
    <s v=" Km/L"/>
    <n v="6213"/>
    <n v="37.5"/>
    <n v="3.69"/>
    <n v="138.38"/>
    <s v="1"/>
    <s v="Planejamento Operaci"/>
    <s v="Planejamento Operaci"/>
    <s v="Operacional"/>
    <m/>
    <d v="2025-09-09T00:00:00"/>
    <x v="5"/>
    <x v="0"/>
    <x v="3"/>
  </r>
  <r>
    <s v="TBE3B78"/>
    <s v="60645800105124169"/>
    <s v="09/09/2025 16:48:30"/>
    <s v="89049"/>
    <s v="VALDEIR JOSE CORREIA"/>
    <x v="19"/>
    <s v="Caminhão"/>
    <s v="9-180"/>
    <s v="VW"/>
    <s v="81870100"/>
    <s v="POSTO MILLENIUM DIMAG"/>
    <s v="APARECIDA DE GOIANIA"/>
    <s v="GO"/>
    <s v="DIESEL S-10"/>
    <n v="0"/>
    <n v="0"/>
    <s v=" Km/L"/>
    <n v="0"/>
    <n v="99.05"/>
    <n v="5.59"/>
    <n v="553.70000000000005"/>
    <s v="45230"/>
    <s v="EXT - SAO PEDRO"/>
    <s v="Planejamento Operaci"/>
    <s v="SAO PEDRO"/>
    <m/>
    <d v="2025-09-09T00:00:00"/>
    <x v="5"/>
    <x v="0"/>
    <x v="7"/>
  </r>
  <r>
    <s v="TFF6I82"/>
    <s v="60645800105143800"/>
    <s v="09/09/2025 17:10:12"/>
    <s v="70121"/>
    <s v="WILMA GLEICE HELEN SOARES LOPES"/>
    <x v="3"/>
    <s v="AUTOMOVEL"/>
    <s v="ARGO"/>
    <s v="FIAT"/>
    <s v="04308414"/>
    <s v="POSTO KARAKA"/>
    <s v="APARECIDA DE GOIANIA"/>
    <s v="GO"/>
    <s v="ETANOL COMUM"/>
    <n v="450"/>
    <n v="11.63"/>
    <s v=" Km/L"/>
    <n v="13869"/>
    <n v="38.68"/>
    <n v="4.79"/>
    <n v="185.28"/>
    <s v="0"/>
    <s v="Planejamento Operaci"/>
    <s v="Planejamento Operaci"/>
    <s v="Operacional"/>
    <m/>
    <d v="2025-09-09T00:00:00"/>
    <x v="5"/>
    <x v="0"/>
    <x v="2"/>
  </r>
  <r>
    <s v="TFI3B19"/>
    <s v="60645800105926941"/>
    <s v="09/09/2025 17:55:48"/>
    <s v="09697"/>
    <s v="HUILDSON ROSA BARBOSA"/>
    <x v="4"/>
    <s v="AUTOMOVEL"/>
    <s v="ARGO"/>
    <s v="FIAT"/>
    <s v="36645906"/>
    <s v="AUTO POSTO ESTRELA DO SUL III"/>
    <s v="ACREUNA"/>
    <s v="GO"/>
    <s v="ETANOL COMUM"/>
    <n v="215"/>
    <n v="8.27"/>
    <s v=" Km/L"/>
    <n v="16830"/>
    <n v="26"/>
    <n v="4.1399999999999997"/>
    <n v="107.63"/>
    <s v="0"/>
    <s v="Planejamento Operaci"/>
    <s v="Planejamento Operaci"/>
    <s v="Operacional"/>
    <m/>
    <d v="2025-09-09T00:00:00"/>
    <x v="5"/>
    <x v="0"/>
    <x v="0"/>
  </r>
  <r>
    <s v="TFF5D72"/>
    <s v="60645800105143780"/>
    <s v="09/09/2025 18:49:18"/>
    <s v="26270"/>
    <s v="CRISTIANO TORRES WARDIL"/>
    <x v="2"/>
    <s v="AUTOMOVEL"/>
    <s v="ARGO"/>
    <s v="FIAT"/>
    <s v="45308900"/>
    <s v="POSTO LUPATINI"/>
    <s v="SANTO ANTONIO DA BARRA"/>
    <s v="GO"/>
    <s v="ETANOL COMUM"/>
    <n v="355"/>
    <n v="8.76"/>
    <s v=" Km/L"/>
    <n v="4051"/>
    <n v="40.520000000000003"/>
    <n v="4.3899999999999997"/>
    <n v="177.88"/>
    <s v="0"/>
    <s v="Planejamento Operaci"/>
    <s v="Planejamento Operaci"/>
    <s v="Operacional"/>
    <m/>
    <d v="2025-09-09T00:00:00"/>
    <x v="5"/>
    <x v="0"/>
    <x v="0"/>
  </r>
  <r>
    <s v="TGF2J32"/>
    <s v="60645800105143827"/>
    <s v="10/09/2025 05:38:29"/>
    <s v="29136"/>
    <s v="CLEITON INACIO DE MOURA"/>
    <x v="16"/>
    <s v="AUTOMOVEL"/>
    <s v="ARGO"/>
    <s v="FIAT"/>
    <s v="31860311"/>
    <s v="POSTO CAPIM DOURADO"/>
    <s v="GOIANIA"/>
    <s v="GO"/>
    <s v="ETANOL COMUM"/>
    <n v="325"/>
    <n v="8.5500000000000007"/>
    <s v=" Km/L"/>
    <n v="6890"/>
    <n v="37.99"/>
    <n v="4.29"/>
    <n v="162.97"/>
    <s v="202645"/>
    <s v="Planejamento Operaci"/>
    <s v="Planejamento Operaci"/>
    <s v="Operacional"/>
    <m/>
    <d v="2025-09-10T00:00:00"/>
    <x v="5"/>
    <x v="0"/>
    <x v="5"/>
  </r>
  <r>
    <s v="TFW2H32"/>
    <s v="60645800105143835"/>
    <s v="10/09/2025 06:48:39"/>
    <s v="99638"/>
    <s v="LAFAIETE DE SOUZA SANTOS"/>
    <x v="10"/>
    <s v="AUTOMOVEL"/>
    <s v="ARGO"/>
    <s v="FIAT"/>
    <s v="46209914"/>
    <s v="DECIO RIO VERDE"/>
    <s v="RIO VERDE"/>
    <s v="GO"/>
    <s v="ETANOL COMUM"/>
    <n v="218"/>
    <n v="8.65"/>
    <s v=" Km/L"/>
    <n v="24265"/>
    <n v="25.19"/>
    <n v="4.29"/>
    <n v="108.07"/>
    <s v="202509100648"/>
    <s v="Planejamento Operaci"/>
    <s v="Planejamento Operaci"/>
    <s v="Operacional"/>
    <m/>
    <d v="2025-09-10T00:00:00"/>
    <x v="5"/>
    <x v="0"/>
    <x v="3"/>
  </r>
  <r>
    <s v="TFY2H52"/>
    <s v="60645800105143790"/>
    <s v="10/09/2025 06:54:11"/>
    <s v="49396"/>
    <s v="JOAO JOSE MULATINHO DE MEDEIROS CORREIA"/>
    <x v="13"/>
    <s v="AUTOMOVEL"/>
    <s v="ARGO"/>
    <s v="FIAT"/>
    <s v="46209914"/>
    <s v="DECIO RIO VERDE"/>
    <s v="RIO VERDE"/>
    <s v="GO"/>
    <s v="ETANOL COMUM"/>
    <n v="31"/>
    <n v="1.44"/>
    <s v=" Km/L"/>
    <n v="6244"/>
    <n v="21.51"/>
    <n v="4.29"/>
    <n v="92.28"/>
    <s v="202509100653"/>
    <s v="Planejamento Operaci"/>
    <s v="Planejamento Operaci"/>
    <s v="Operacional"/>
    <m/>
    <d v="2025-09-10T00:00:00"/>
    <x v="5"/>
    <x v="0"/>
    <x v="3"/>
  </r>
  <r>
    <s v="TFS3C72"/>
    <s v="60645800105143738"/>
    <s v="10/09/2025 07:03:38"/>
    <s v="00271"/>
    <s v="HEDER OLIVEIRA SANTANA"/>
    <x v="9"/>
    <s v="AUTOMOVEL"/>
    <s v="ARGO"/>
    <s v="FIAT"/>
    <s v="13308211"/>
    <s v="P. BANDEIRANTES"/>
    <s v="RIO VERDE"/>
    <s v="GO"/>
    <s v="ETANOL COMUM"/>
    <n v="302"/>
    <n v="8.4700000000000006"/>
    <s v=" Km/L"/>
    <n v="32989"/>
    <n v="35.64"/>
    <n v="4.3899999999999997"/>
    <n v="156.47"/>
    <s v="100925320"/>
    <s v="Planejamento Operaci"/>
    <s v="Planejamento Operaci"/>
    <s v="Operacional"/>
    <m/>
    <d v="2025-09-10T00:00:00"/>
    <x v="5"/>
    <x v="0"/>
    <x v="4"/>
  </r>
  <r>
    <s v="TFI3B19"/>
    <s v="60645800105926941"/>
    <s v="10/09/2025 08:54:45"/>
    <s v="26126"/>
    <s v="MARIVALDO GONÇALVES"/>
    <x v="4"/>
    <s v="AUTOMOVEL"/>
    <s v="ARGO"/>
    <s v="FIAT"/>
    <s v="45364511"/>
    <s v="AUTO POSTO CERRADO 4"/>
    <s v="ITUMBIARA"/>
    <s v="GO"/>
    <s v="ETANOL COMUM"/>
    <n v="299"/>
    <n v="11.79"/>
    <s v=" Km/L"/>
    <n v="17129"/>
    <n v="25.37"/>
    <n v="3.94"/>
    <n v="99.96"/>
    <s v="355168"/>
    <s v="Planejamento Operaci"/>
    <s v="Planejamento Operaci"/>
    <s v="Operacional"/>
    <m/>
    <d v="2025-09-10T00:00:00"/>
    <x v="5"/>
    <x v="0"/>
    <x v="0"/>
  </r>
  <r>
    <s v="TFY6E09"/>
    <s v="60645800105143700"/>
    <s v="10/09/2025 09:25:06"/>
    <s v="04380"/>
    <s v="PAULO ROBERTO BATISTA DE MOURA JUNIOR"/>
    <x v="15"/>
    <s v="AUTOMOVEL"/>
    <s v="ARGO"/>
    <s v="FIAT"/>
    <s v="87183400"/>
    <s v="MARAJO GUAPO"/>
    <s v="GUAPO"/>
    <s v="GO"/>
    <s v="ETANOL COMUM"/>
    <n v="497"/>
    <n v="11.83"/>
    <s v=" Km/L"/>
    <n v="10273"/>
    <n v="42"/>
    <n v="3.69"/>
    <n v="154.97999999999999"/>
    <s v="0"/>
    <s v="Planejamento Operaci"/>
    <s v="Planejamento Operaci"/>
    <s v="Operacional"/>
    <m/>
    <d v="2025-09-10T00:00:00"/>
    <x v="5"/>
    <x v="0"/>
    <x v="1"/>
  </r>
  <r>
    <s v="CVP4C84"/>
    <s v="60645800105124363"/>
    <s v="10/09/2025 10:37:49"/>
    <s v="08141"/>
    <s v="KAIQUE BRITO MOREIRA"/>
    <x v="19"/>
    <s v="Caminhão"/>
    <s v="24-250"/>
    <s v="VOLKSWAGEN"/>
    <s v="07674909"/>
    <s v="AUTO POSTO INDIARA"/>
    <s v="INDIARA"/>
    <s v="GO"/>
    <s v="DIESEL COMUM"/>
    <n v="0"/>
    <n v="0"/>
    <s v=" Km/L"/>
    <n v="0"/>
    <n v="150"/>
    <n v="5.95"/>
    <n v="892.5"/>
    <s v="8091"/>
    <s v="EXT - SAO PEDRO"/>
    <s v="Planejamento Operaci"/>
    <s v="SAO PEDRO"/>
    <m/>
    <d v="2025-09-10T00:00:00"/>
    <x v="5"/>
    <x v="0"/>
    <x v="7"/>
  </r>
  <r>
    <s v="TFY3C02"/>
    <s v="60645800105143770"/>
    <s v="10/09/2025 11:54:17"/>
    <s v="37473"/>
    <s v="OTHON SIQUEIRA DE ALMEIDA"/>
    <x v="14"/>
    <s v="AUTOMOVEL"/>
    <s v="ARGO"/>
    <s v="FIAT"/>
    <s v="48944200"/>
    <s v="CASCOL COMBUSTIVEIS PARA VEICU"/>
    <s v="BRASILIA"/>
    <s v="DF"/>
    <s v="ETANOL ADITIVADO"/>
    <n v="359"/>
    <n v="8.9700000000000006"/>
    <s v=" Km/L"/>
    <n v="6588"/>
    <n v="40.020000000000003"/>
    <n v="4.76"/>
    <n v="190.5"/>
    <s v="0"/>
    <s v="Planejamento Operaci"/>
    <s v="Planejamento Operaci"/>
    <s v="Operacional"/>
    <m/>
    <d v="2025-09-10T00:00:00"/>
    <x v="5"/>
    <x v="0"/>
    <x v="0"/>
  </r>
  <r>
    <s v="TFP9I32"/>
    <s v="60645800105143819"/>
    <s v="10/09/2025 12:17:55"/>
    <s v="33861"/>
    <s v="FERNANDO DOS REIS GONÇALVES"/>
    <x v="7"/>
    <s v="AUTOMOVEL"/>
    <s v="ARGO"/>
    <s v="FIAT"/>
    <s v="41826312"/>
    <s v="AUTO POSTO JACARE"/>
    <s v="ACREUNA"/>
    <s v="GO"/>
    <s v="ETANOL COMUM"/>
    <n v="342"/>
    <n v="8.86"/>
    <s v=" Km/L"/>
    <n v="12202"/>
    <n v="38.58"/>
    <n v="4.0910000000000002"/>
    <n v="157.82"/>
    <s v="100944166"/>
    <s v="Planejamento Operaci"/>
    <s v="Planejamento Operaci"/>
    <s v="Operacional"/>
    <m/>
    <d v="2025-09-10T00:00:00"/>
    <x v="5"/>
    <x v="0"/>
    <x v="4"/>
  </r>
  <r>
    <s v="JHQ4B46"/>
    <s v="60645800105124177"/>
    <s v="10/09/2025 13:14:48"/>
    <s v="43356"/>
    <s v="JOSE ALECRIM DA SILVA"/>
    <x v="19"/>
    <s v="Caminhão"/>
    <s v="17-220/17-220"/>
    <s v="VW"/>
    <s v="87183400"/>
    <s v="MARAJO GUAPO"/>
    <s v="GUAPO"/>
    <s v="GO"/>
    <s v="DIESEL COMUM"/>
    <n v="0"/>
    <n v="0"/>
    <s v=" Km/L"/>
    <n v="0"/>
    <n v="222.86"/>
    <n v="6.39"/>
    <n v="1424.08"/>
    <s v="0"/>
    <s v="EXT - SAO PEDRO"/>
    <s v="Planejamento Operaci"/>
    <s v="SAO PEDRO"/>
    <m/>
    <d v="2025-09-10T00:00:00"/>
    <x v="5"/>
    <x v="0"/>
    <x v="7"/>
  </r>
  <r>
    <s v="TFS3C72"/>
    <s v="60645800105143738"/>
    <s v="10/09/2025 15:26:46"/>
    <s v="00271"/>
    <s v="HEDER OLIVEIRA SANTANA"/>
    <x v="9"/>
    <s v="AUTOMOVEL"/>
    <s v="ARGO"/>
    <s v="FIAT"/>
    <s v="75331801"/>
    <s v="DECIO CEZARINA"/>
    <s v="CEZARINA"/>
    <s v="GO"/>
    <s v="ETANOL COMUM"/>
    <n v="294"/>
    <n v="8.26"/>
    <s v=" Km/L"/>
    <n v="33283"/>
    <n v="35.61"/>
    <n v="4.09"/>
    <n v="145.63999999999999"/>
    <s v="202509101526"/>
    <s v="Planejamento Operaci"/>
    <s v="Planejamento Operaci"/>
    <s v="Operacional"/>
    <m/>
    <d v="2025-09-10T00:00:00"/>
    <x v="5"/>
    <x v="0"/>
    <x v="4"/>
  </r>
  <r>
    <s v="TFF5D72"/>
    <s v="60645800105143780"/>
    <s v="10/09/2025 16:26:31"/>
    <s v="26270"/>
    <s v="CRISTIANO TORRES WARDIL"/>
    <x v="2"/>
    <s v="AUTOMOVEL"/>
    <s v="ARGO"/>
    <s v="FIAT"/>
    <s v="26406711"/>
    <s v="POSTO ZANDONADI"/>
    <s v="GUAPO"/>
    <s v="GO"/>
    <s v="ETANOL ADITIVADO"/>
    <n v="253"/>
    <n v="10.6"/>
    <s v=" Km/L"/>
    <n v="4304"/>
    <n v="23.86"/>
    <n v="4.29"/>
    <n v="102.36"/>
    <s v="10"/>
    <s v="Planejamento Operaci"/>
    <s v="Planejamento Operaci"/>
    <s v="Operacional"/>
    <m/>
    <d v="2025-09-10T00:00:00"/>
    <x v="5"/>
    <x v="0"/>
    <x v="0"/>
  </r>
  <r>
    <s v="RJS0C06"/>
    <s v="60645800105124380"/>
    <s v="11/09/2025 06:48:04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100.72"/>
    <n v="6"/>
    <n v="604.33000000000004"/>
    <s v="110924412"/>
    <s v="EXT - SAO PEDRO"/>
    <s v="Planejamento Operaci"/>
    <s v="SAO PEDRO"/>
    <m/>
    <d v="2025-09-11T00:00:00"/>
    <x v="5"/>
    <x v="0"/>
    <x v="7"/>
  </r>
  <r>
    <s v="TFX8A49"/>
    <s v="60645800105143673"/>
    <s v="11/09/2025 08:20:22"/>
    <s v="11063"/>
    <s v="ALCIDES GOMES DA SILVA NETO"/>
    <x v="12"/>
    <s v="AUTOMOVEL"/>
    <s v="ARGO"/>
    <s v="FIAT"/>
    <s v="46286315"/>
    <s v="POSTO CENTRAL"/>
    <s v="BOM JESUS"/>
    <s v="GO"/>
    <s v="ETANOL COMUM"/>
    <n v="336"/>
    <n v="10.7"/>
    <s v=" Km/L"/>
    <n v="7751"/>
    <n v="31.39"/>
    <n v="4.46"/>
    <n v="140"/>
    <s v="1"/>
    <s v="Planejamento Operaci"/>
    <s v="Planejamento Operaci"/>
    <s v="Operacional"/>
    <m/>
    <d v="2025-09-11T00:00:00"/>
    <x v="5"/>
    <x v="0"/>
    <x v="0"/>
  </r>
  <r>
    <s v="TFE6B22"/>
    <s v="60645800105143762"/>
    <s v="11/09/2025 08:28:47"/>
    <s v="03608"/>
    <s v="WEIDER DA SILVA RODRIGUES"/>
    <x v="1"/>
    <s v="AUTOMOVEL"/>
    <s v="ARGO"/>
    <s v="FIAT"/>
    <s v="64170105"/>
    <s v="POSTOS DUME"/>
    <s v="APARECIDA DE GOIANIA"/>
    <s v="GO"/>
    <s v="ETANOL COMUM"/>
    <n v="376"/>
    <n v="10.119999999999999"/>
    <s v=" Km/L"/>
    <n v="17040"/>
    <n v="37.15"/>
    <n v="4.7809999999999997"/>
    <n v="177.61"/>
    <s v="1"/>
    <s v="Planejamento Operaci"/>
    <s v="Planejamento Operaci"/>
    <s v="Operacional"/>
    <m/>
    <d v="2025-09-11T00:00:00"/>
    <x v="5"/>
    <x v="0"/>
    <x v="1"/>
  </r>
  <r>
    <s v="TFX7J72"/>
    <s v="60645800105836505"/>
    <s v="11/09/2025 08:45:17"/>
    <s v="02769"/>
    <s v="ANDRE LUIS PAULINO"/>
    <x v="11"/>
    <s v="AUTOMOVEL"/>
    <s v="ARGO"/>
    <s v="FIAT"/>
    <s v="75331003"/>
    <s v="SUPERVIA LAGOA"/>
    <s v="RIO VERDE"/>
    <s v="GO"/>
    <s v="ETANOL COMUM"/>
    <n v="298"/>
    <n v="8.76"/>
    <s v=" Km/L"/>
    <n v="27708"/>
    <n v="34"/>
    <n v="4.2699999999999996"/>
    <n v="145.18"/>
    <s v="0"/>
    <s v="Planejamento Operaci"/>
    <s v="Planejamento Operaci"/>
    <s v="Operacional"/>
    <m/>
    <d v="2025-09-11T00:00:00"/>
    <x v="5"/>
    <x v="0"/>
    <x v="4"/>
  </r>
  <r>
    <s v="TFS3C72"/>
    <s v="60645800105143738"/>
    <s v="11/09/2025 09:34:12"/>
    <s v="00271"/>
    <s v="HEDER OLIVEIRA SANTANA"/>
    <x v="9"/>
    <s v="AUTOMOVEL"/>
    <s v="ARGO"/>
    <s v="FIAT"/>
    <s v="53081700"/>
    <s v="POSTO Z   Z SANTA MA"/>
    <s v="GUAPO"/>
    <s v="GO"/>
    <s v="ETANOL COMUM"/>
    <n v="356"/>
    <n v="9.08"/>
    <s v=" Km/L"/>
    <n v="33639"/>
    <n v="39.22"/>
    <n v="3.69"/>
    <n v="144.72"/>
    <s v="0"/>
    <s v="Planejamento Operaci"/>
    <s v="Planejamento Operaci"/>
    <s v="Operacional"/>
    <m/>
    <d v="2025-09-11T00:00:00"/>
    <x v="5"/>
    <x v="0"/>
    <x v="4"/>
  </r>
  <r>
    <s v="TLR1J91"/>
    <s v="60645800106043065"/>
    <s v="11/09/2025 11:10:40"/>
    <s v="02910"/>
    <s v="EMERSON CRISTIANO DE SILVEIRA"/>
    <x v="23"/>
    <s v="Caminhonete"/>
    <s v="SAVEIRO"/>
    <s v="VOLKSWAGEN"/>
    <s v="46209914"/>
    <s v="DECIO RIO VERDE"/>
    <s v="RIO VERDE"/>
    <s v="GO"/>
    <s v="ETANOL COMUM"/>
    <n v="0"/>
    <n v="0"/>
    <s v=" Km/L"/>
    <s v="-"/>
    <n v="38.92"/>
    <n v="4.29"/>
    <n v="166.97"/>
    <s v="202509111110"/>
    <s v="Planejamento Operaci"/>
    <s v="Planejamento Operaci"/>
    <s v="Operacional"/>
    <m/>
    <d v="2025-09-11T00:00:00"/>
    <x v="5"/>
    <x v="0"/>
    <x v="9"/>
  </r>
  <r>
    <s v="TFW2H32"/>
    <s v="60645800105143835"/>
    <s v="11/09/2025 14:26:24"/>
    <s v="99638"/>
    <s v="LAFAIETE DE SOUZA SANTOS"/>
    <x v="10"/>
    <s v="AUTOMOVEL"/>
    <s v="ARGO"/>
    <s v="FIAT"/>
    <s v="46286315"/>
    <s v="POSTO CENTRAL"/>
    <s v="BOM JESUS"/>
    <s v="GO"/>
    <s v="ETANOL COMUM"/>
    <n v="230"/>
    <n v="7.33"/>
    <s v=" Km/L"/>
    <n v="24495"/>
    <n v="31.39"/>
    <n v="4.46"/>
    <n v="140"/>
    <s v="1"/>
    <s v="Planejamento Operaci"/>
    <s v="Planejamento Operaci"/>
    <s v="Operacional"/>
    <m/>
    <d v="2025-09-11T00:00:00"/>
    <x v="5"/>
    <x v="0"/>
    <x v="3"/>
  </r>
  <r>
    <s v="IMP0001"/>
    <s v="60645800105124150"/>
    <s v="11/09/2025 15:04:12"/>
    <s v="89049"/>
    <s v="VALDEIR JOSE CORREIA"/>
    <x v="19"/>
    <s v="EQUIPAMENTOS"/>
    <s v="IMPLEMENTOS"/>
    <s v="OUTROS"/>
    <s v="87183400"/>
    <s v="MARAJO GUAPO"/>
    <s v="GUAPO"/>
    <s v="GO"/>
    <s v="GASOLINA COMUM"/>
    <n v="0"/>
    <n v="0"/>
    <s v=" Km/L"/>
    <n v="0"/>
    <n v="20"/>
    <n v="5.95"/>
    <n v="119"/>
    <s v="0"/>
    <s v="EXT - SAO PEDRO"/>
    <s v="Planejamento Operaci"/>
    <s v="SAO PEDRO"/>
    <m/>
    <d v="2025-09-11T00:00:00"/>
    <x v="5"/>
    <x v="0"/>
    <x v="7"/>
  </r>
  <r>
    <s v="TFE6B22"/>
    <s v="60645800105143762"/>
    <s v="11/09/2025 15:37:21"/>
    <s v="03608"/>
    <s v="WEIDER DA SILVA RODRIGUES"/>
    <x v="1"/>
    <s v="AUTOMOVEL"/>
    <s v="ARGO"/>
    <s v="FIAT"/>
    <s v="63532207"/>
    <s v="AUTO POSTO SANTA RIT"/>
    <s v="ACREUNA"/>
    <s v="GO"/>
    <s v="ETANOL COMUM"/>
    <n v="421"/>
    <n v="11.29"/>
    <s v=" Km/L"/>
    <n v="17461"/>
    <n v="37.28"/>
    <n v="3.891"/>
    <n v="145.04"/>
    <s v="110956199"/>
    <s v="Planejamento Operaci"/>
    <s v="Planejamento Operaci"/>
    <s v="Operacional"/>
    <m/>
    <d v="2025-09-11T00:00:00"/>
    <x v="5"/>
    <x v="0"/>
    <x v="1"/>
  </r>
  <r>
    <s v="TFN0D12"/>
    <s v="60645800105143746"/>
    <s v="11/09/2025 16:02:14"/>
    <s v="00390"/>
    <s v="SILVINO JOSE DE BRITO"/>
    <x v="5"/>
    <s v="AUTOMOVEL"/>
    <s v="ARGO"/>
    <s v="FIAT"/>
    <s v="75331801"/>
    <s v="DECIO CEZARINA"/>
    <s v="CEZARINA"/>
    <s v="GO"/>
    <s v="ETANOL COMUM"/>
    <n v="251"/>
    <n v="9.35"/>
    <s v=" Km/L"/>
    <n v="9210"/>
    <n v="26.85"/>
    <n v="4.09"/>
    <n v="109.82"/>
    <s v="202509111601"/>
    <s v="Planejamento Operaci"/>
    <s v="Planejamento Operaci"/>
    <s v="Operacional"/>
    <m/>
    <d v="2025-09-11T00:00:00"/>
    <x v="5"/>
    <x v="0"/>
    <x v="3"/>
  </r>
  <r>
    <s v="TFY6E09"/>
    <s v="60645800105143700"/>
    <s v="11/09/2025 16:54:00"/>
    <s v="04380"/>
    <s v="PAULO ROBERTO BATISTA DE MOURA JUNIOR"/>
    <x v="15"/>
    <s v="AUTOMOVEL"/>
    <s v="ARGO"/>
    <s v="FIAT"/>
    <s v="69494411"/>
    <s v="REDE MARAJO RIO VERD"/>
    <s v="RIO VERDE"/>
    <s v="GO"/>
    <s v="ETANOL COMUM"/>
    <n v="455"/>
    <n v="11.23"/>
    <s v=" Km/L"/>
    <n v="10728"/>
    <n v="40.53"/>
    <n v="3.99"/>
    <n v="161.71"/>
    <s v="1"/>
    <s v="Planejamento Operaci"/>
    <s v="Planejamento Operaci"/>
    <s v="Operacional"/>
    <m/>
    <d v="2025-09-11T00:00:00"/>
    <x v="5"/>
    <x v="0"/>
    <x v="1"/>
  </r>
  <r>
    <s v="TER4970"/>
    <s v="60645800105124339"/>
    <s v="11/09/2025 18:23:51"/>
    <s v="01703"/>
    <s v="ROBSON CIRILO"/>
    <x v="19"/>
    <s v="EQUIPAMENTOS"/>
    <s v="RETROESCAVADEIRA"/>
    <s v="CATERPILLAR"/>
    <s v="81870100"/>
    <s v="POSTO MILLENIUM DIMAG"/>
    <s v="APARECIDA DE GOIANIA"/>
    <s v="GO"/>
    <s v="DIESEL COMUM"/>
    <n v="0"/>
    <n v="0"/>
    <s v=" Km/L"/>
    <n v="0"/>
    <n v="76"/>
    <n v="5.54"/>
    <n v="421.05"/>
    <s v="46089"/>
    <s v="EXT - SAO PEDRO"/>
    <s v="Planejamento Operaci"/>
    <s v="SAO PEDRO"/>
    <m/>
    <d v="2025-09-11T00:00:00"/>
    <x v="5"/>
    <x v="0"/>
    <x v="7"/>
  </r>
  <r>
    <s v="NKD1J82"/>
    <s v="60645800105124230"/>
    <s v="11/09/2025 18:26:37"/>
    <s v="01703"/>
    <s v="ROBSON CIRILO"/>
    <x v="19"/>
    <s v="Caminhão"/>
    <s v="24-250/24-250"/>
    <s v="VW"/>
    <s v="81870100"/>
    <s v="POSTO MILLENIUM DIMAG"/>
    <s v="APARECIDA DE GOIANIA"/>
    <s v="GO"/>
    <s v="DIESEL COMUM"/>
    <n v="0"/>
    <n v="0"/>
    <s v=" Km/L"/>
    <n v="0"/>
    <n v="188.25"/>
    <n v="5.54"/>
    <n v="1042.93"/>
    <s v="46092"/>
    <s v="EXT - SAO PEDRO"/>
    <s v="Planejamento Operaci"/>
    <s v="SAO PEDRO"/>
    <m/>
    <d v="2025-09-11T00:00:00"/>
    <x v="5"/>
    <x v="0"/>
    <x v="7"/>
  </r>
  <r>
    <s v="TFF6I82"/>
    <s v="60645800105143800"/>
    <s v="11/09/2025 18:29:26"/>
    <s v="07373"/>
    <s v="RAFAEL SILVEIRA E SILVEIRA"/>
    <x v="3"/>
    <s v="AUTOMOVEL"/>
    <s v="ARGO"/>
    <s v="FIAT"/>
    <s v="26781300"/>
    <s v="AUTO POSTO CERRADO V"/>
    <s v="ANAPOLIS"/>
    <s v="GO"/>
    <s v="ETANOL COMUM"/>
    <n v="439"/>
    <n v="11.2"/>
    <s v=" Km/L"/>
    <n v="14308"/>
    <n v="39.21"/>
    <n v="3.99"/>
    <n v="156.44999999999999"/>
    <s v="0"/>
    <s v="Planejamento Operaci"/>
    <s v="Planejamento Operaci"/>
    <s v="Operacional"/>
    <m/>
    <d v="2025-09-11T00:00:00"/>
    <x v="5"/>
    <x v="0"/>
    <x v="2"/>
  </r>
  <r>
    <s v="TFX8A49"/>
    <s v="60645800105143673"/>
    <s v="11/09/2025 18:40:01"/>
    <s v="11063"/>
    <s v="ALCIDES GOMES DA SILVA NETO"/>
    <x v="12"/>
    <s v="AUTOMOVEL"/>
    <s v="ARGO"/>
    <s v="FIAT"/>
    <s v="53030006"/>
    <s v="KR TREVO"/>
    <s v="SANTA HELENA DE GOIAS"/>
    <s v="GO"/>
    <s v="ETANOL COMUM"/>
    <n v="298"/>
    <n v="9.34"/>
    <s v=" Km/L"/>
    <n v="8049"/>
    <n v="31.89"/>
    <n v="4.3899999999999997"/>
    <n v="140"/>
    <s v="1"/>
    <s v="Planejamento Operaci"/>
    <s v="Planejamento Operaci"/>
    <s v="Operacional"/>
    <m/>
    <d v="2025-09-11T00:00:00"/>
    <x v="5"/>
    <x v="0"/>
    <x v="0"/>
  </r>
  <r>
    <s v="TLR1J91"/>
    <s v="60645800106043065"/>
    <s v="11/09/2025 20:14:35"/>
    <s v="02910"/>
    <s v="EMERSON CRISTIANO DE SILVEIRA"/>
    <x v="23"/>
    <s v="Caminhonete"/>
    <s v="SAVEIRO"/>
    <s v="VOLKSWAGEN"/>
    <s v="46209914"/>
    <s v="DECIO RIO VERDE"/>
    <s v="RIO VERDE"/>
    <s v="GO"/>
    <s v="ETANOL COMUM"/>
    <n v="0"/>
    <n v="0"/>
    <s v=" Km/L"/>
    <s v="-"/>
    <n v="51.63"/>
    <n v="4.29"/>
    <n v="221.49"/>
    <s v="202509112013"/>
    <s v="Planejamento Operaci"/>
    <s v="Planejamento Operaci"/>
    <s v="Operacional"/>
    <m/>
    <d v="2025-09-11T00:00:00"/>
    <x v="5"/>
    <x v="0"/>
    <x v="9"/>
  </r>
  <r>
    <s v="TFW2H32"/>
    <s v="60645800105143835"/>
    <s v="12/09/2025 07:03:33"/>
    <s v="99638"/>
    <s v="LAFAIETE DE SOUZA SANTOS"/>
    <x v="10"/>
    <s v="AUTOMOVEL"/>
    <s v="ARGO"/>
    <s v="FIAT"/>
    <s v="69429000"/>
    <s v="PETROBESSA EXPRESS"/>
    <s v="ANAPOLIS"/>
    <s v="GO"/>
    <s v="ETANOL COMUM"/>
    <n v="321"/>
    <n v="10.28"/>
    <s v=" Km/L"/>
    <n v="24816"/>
    <n v="31.22"/>
    <n v="4.2409999999999997"/>
    <n v="132.38999999999999"/>
    <s v="0"/>
    <s v="Planejamento Operaci"/>
    <s v="Planejamento Operaci"/>
    <s v="Operacional"/>
    <m/>
    <d v="2025-09-12T00:00:00"/>
    <x v="5"/>
    <x v="0"/>
    <x v="3"/>
  </r>
  <r>
    <s v="TFS3C72"/>
    <s v="60645800105143738"/>
    <s v="12/09/2025 07:54:22"/>
    <s v="00271"/>
    <s v="HEDER OLIVEIRA SANTANA"/>
    <x v="9"/>
    <s v="AUTOMOVEL"/>
    <s v="ARGO"/>
    <s v="FIAT"/>
    <s v="81820912"/>
    <s v="AUTO POSTO KR 06"/>
    <s v="RIO VERDE"/>
    <s v="GO"/>
    <s v="ETANOL COMUM"/>
    <n v="317"/>
    <n v="8.68"/>
    <s v=" Km/L"/>
    <n v="33956"/>
    <n v="36.5"/>
    <n v="4.3899999999999997"/>
    <n v="160.25"/>
    <s v="0"/>
    <s v="Planejamento Operaci"/>
    <s v="Planejamento Operaci"/>
    <s v="Operacional"/>
    <m/>
    <d v="2025-09-12T00:00:00"/>
    <x v="5"/>
    <x v="0"/>
    <x v="4"/>
  </r>
  <r>
    <s v="TFX7J72"/>
    <s v="60645800105836505"/>
    <s v="12/09/2025 07:59:18"/>
    <s v="02769"/>
    <s v="ANDRE LUIS PAULINO"/>
    <x v="11"/>
    <s v="AUTOMOVEL"/>
    <s v="ARGO"/>
    <s v="FIAT"/>
    <s v="81820912"/>
    <s v="AUTO POSTO KR 06"/>
    <s v="RIO VERDE"/>
    <s v="GO"/>
    <s v="ETANOL COMUM"/>
    <n v="380"/>
    <n v="10.39"/>
    <s v=" Km/L"/>
    <n v="28088"/>
    <n v="36.590000000000003"/>
    <n v="4.1909999999999998"/>
    <n v="153.34"/>
    <s v="0"/>
    <s v="Planejamento Operaci"/>
    <s v="Planejamento Operaci"/>
    <s v="Operacional"/>
    <m/>
    <d v="2025-09-12T00:00:00"/>
    <x v="5"/>
    <x v="0"/>
    <x v="4"/>
  </r>
  <r>
    <s v="TFN0D12"/>
    <s v="60645800105143746"/>
    <s v="12/09/2025 08:52:50"/>
    <s v="00390"/>
    <s v="SILVINO JOSE DE BRITO"/>
    <x v="5"/>
    <s v="AUTOMOVEL"/>
    <s v="ARGO"/>
    <s v="FIAT"/>
    <s v="46209914"/>
    <s v="DECIO RIO VERDE"/>
    <s v="RIO VERDE"/>
    <s v="GO"/>
    <s v="ETANOL COMUM"/>
    <n v="202"/>
    <n v="9.6"/>
    <s v=" Km/L"/>
    <n v="9412"/>
    <n v="21.05"/>
    <n v="4.29"/>
    <n v="90.3"/>
    <s v="202509120851"/>
    <s v="Planejamento Operaci"/>
    <s v="Planejamento Operaci"/>
    <s v="Operacional"/>
    <m/>
    <d v="2025-09-12T00:00:00"/>
    <x v="5"/>
    <x v="0"/>
    <x v="3"/>
  </r>
  <r>
    <s v="CVP4C84"/>
    <s v="60645800105124363"/>
    <s v="12/09/2025 09:01:50"/>
    <s v="08141"/>
    <s v="KAIQUE BRITO MOREIRA"/>
    <x v="19"/>
    <s v="Caminhão"/>
    <s v="24-250"/>
    <s v="VOLKSWAGEN"/>
    <s v="81889412"/>
    <s v="POSTO ZERO UM"/>
    <s v="RIO VERDE"/>
    <s v="GO"/>
    <s v="DIESEL S-10"/>
    <n v="0"/>
    <n v="0"/>
    <s v=" Km/L"/>
    <n v="0"/>
    <n v="150"/>
    <n v="5.84"/>
    <n v="876"/>
    <s v="1"/>
    <s v="EXT - SAO PEDRO"/>
    <s v="Planejamento Operaci"/>
    <s v="SAO PEDRO"/>
    <m/>
    <d v="2025-09-12T00:00:00"/>
    <x v="5"/>
    <x v="0"/>
    <x v="7"/>
  </r>
  <r>
    <s v="TBE3B78"/>
    <s v="60645800105124169"/>
    <s v="12/09/2025 09:49:20"/>
    <s v="99128"/>
    <s v="LEANDRO FERREIRA DE JESUS"/>
    <x v="19"/>
    <s v="Caminhão"/>
    <s v="9-180"/>
    <s v="VW"/>
    <s v="87183400"/>
    <s v="MARAJO GUAPO"/>
    <s v="GUAPO"/>
    <s v="GO"/>
    <s v="DIESEL S-10"/>
    <n v="0"/>
    <n v="0"/>
    <s v=" Km/L"/>
    <n v="0"/>
    <n v="103.3"/>
    <n v="6.09"/>
    <n v="629.1"/>
    <s v="0"/>
    <s v="EXT - SAO PEDRO"/>
    <s v="Planejamento Operaci"/>
    <s v="SAO PEDRO"/>
    <m/>
    <d v="2025-09-12T00:00:00"/>
    <x v="5"/>
    <x v="0"/>
    <x v="7"/>
  </r>
  <r>
    <s v="TBE3B78"/>
    <m/>
    <s v="12/09/2025 09:49:20"/>
    <m/>
    <m/>
    <x v="20"/>
    <m/>
    <m/>
    <m/>
    <m/>
    <s v="MARAJO GUAPO"/>
    <m/>
    <m/>
    <s v="ARLA-32"/>
    <n v="0"/>
    <n v="0"/>
    <s v=" Km/L"/>
    <n v="0"/>
    <n v="21.19"/>
    <m/>
    <n v="84.55"/>
    <m/>
    <s v="EXT - SAO PEDRO"/>
    <s v="Planejamento Operaci"/>
    <s v="SAO PEDRO"/>
    <m/>
    <d v="2025-09-12T00:00:00"/>
    <x v="5"/>
    <x v="0"/>
    <x v="7"/>
  </r>
  <r>
    <s v="TER7374"/>
    <s v="60645800105124320"/>
    <s v="12/09/2025 10:52:15"/>
    <s v="21706"/>
    <s v="LUIZ MARCELO NEVES"/>
    <x v="19"/>
    <s v="EQUIPAMENTOS"/>
    <s v="RETROESCAVADEIRA"/>
    <s v="JCB"/>
    <s v="81889412"/>
    <s v="POSTO ZERO UM"/>
    <s v="RIO VERDE"/>
    <s v="GO"/>
    <s v="DIESEL S-10"/>
    <n v="0"/>
    <n v="0"/>
    <s v=" Km/L"/>
    <n v="0"/>
    <n v="101.52"/>
    <n v="6.14"/>
    <n v="623.38"/>
    <s v="1"/>
    <s v="EXT - SAO PEDRO"/>
    <s v="Planejamento Operaci"/>
    <s v="SAO PEDRO"/>
    <m/>
    <d v="2025-09-12T00:00:00"/>
    <x v="5"/>
    <x v="0"/>
    <x v="7"/>
  </r>
  <r>
    <s v="TFS3C72"/>
    <s v="60645800105143738"/>
    <s v="12/09/2025 14:02:29"/>
    <s v="00271"/>
    <s v="HEDER OLIVEIRA SANTANA"/>
    <x v="9"/>
    <s v="AUTOMOVEL"/>
    <s v="ARGO"/>
    <s v="FIAT"/>
    <s v="75331801"/>
    <s v="DECIO CEZARINA"/>
    <s v="CEZARINA"/>
    <s v="GO"/>
    <s v="ETANOL COMUM"/>
    <n v="325"/>
    <n v="9.41"/>
    <s v=" Km/L"/>
    <n v="34281"/>
    <n v="34.53"/>
    <n v="4.6399999999999997"/>
    <n v="160.22"/>
    <s v="202509121401"/>
    <s v="Planejamento Operaci"/>
    <s v="Planejamento Operaci"/>
    <s v="Operacional"/>
    <m/>
    <d v="2025-09-12T00:00:00"/>
    <x v="5"/>
    <x v="0"/>
    <x v="4"/>
  </r>
  <r>
    <s v="TGL4J09"/>
    <s v="60645800105143360"/>
    <s v="12/09/2025 14:14:02"/>
    <s v="70882"/>
    <s v="EDUARDO DE SOUSA PIMENTEL"/>
    <x v="17"/>
    <s v="AUTOMOVEL"/>
    <s v="ARGO"/>
    <s v="FIAT"/>
    <s v="92267803"/>
    <s v="POSTO XANDAO"/>
    <s v="GOIANIA"/>
    <s v="GO"/>
    <s v="ETANOL COMUM"/>
    <n v="314"/>
    <n v="7.82"/>
    <s v=" Km/L"/>
    <n v="10007"/>
    <n v="40.17"/>
    <n v="4.84"/>
    <n v="194.42"/>
    <s v="1"/>
    <s v="Planejamento Operaci"/>
    <s v="Planejamento Operaci"/>
    <s v="Operacional"/>
    <m/>
    <d v="2025-09-12T00:00:00"/>
    <x v="5"/>
    <x v="0"/>
    <x v="1"/>
  </r>
  <r>
    <s v="KAZ5F74"/>
    <s v="60645800105124355"/>
    <s v="13/09/2025 07:58:43"/>
    <s v="09808"/>
    <s v="DOUGLAS OLIVEIRA SANTOS"/>
    <x v="19"/>
    <s v="Caminhão"/>
    <s v="L 1113"/>
    <s v="IVECO"/>
    <s v="81889412"/>
    <s v="POSTO ZERO UM"/>
    <s v="RIO VERDE"/>
    <s v="GO"/>
    <s v="DIESEL COMUM"/>
    <n v="0"/>
    <n v="0"/>
    <s v=" Km/L"/>
    <n v="0"/>
    <n v="150"/>
    <n v="6.04"/>
    <n v="906"/>
    <s v="1"/>
    <s v="EXT - SAO PEDRO"/>
    <s v="Planejamento Operaci"/>
    <s v="SAO PEDRO"/>
    <m/>
    <d v="2025-09-13T00:00:00"/>
    <x v="5"/>
    <x v="0"/>
    <x v="7"/>
  </r>
  <r>
    <s v="IMP0001"/>
    <s v="60645800105124150"/>
    <s v="13/09/2025 11:29:10"/>
    <s v="01703"/>
    <s v="ROBSON CIRILO"/>
    <x v="19"/>
    <s v="EQUIPAMENTOS"/>
    <s v="IMPLEMENTOS"/>
    <s v="OUTROS"/>
    <s v="87183400"/>
    <s v="MARAJO GUAPO"/>
    <s v="GUAPO"/>
    <s v="GO"/>
    <s v="GASOLINA COMUM"/>
    <n v="0"/>
    <n v="0"/>
    <s v=" Km/L"/>
    <n v="0"/>
    <n v="20"/>
    <n v="6.44"/>
    <n v="128.80000000000001"/>
    <s v="0"/>
    <s v="EXT - SAO PEDRO"/>
    <s v="Planejamento Operaci"/>
    <s v="SAO PEDRO"/>
    <m/>
    <d v="2025-09-13T00:00:00"/>
    <x v="5"/>
    <x v="0"/>
    <x v="7"/>
  </r>
  <r>
    <s v="TFS3C72"/>
    <s v="60645800105143738"/>
    <s v="13/09/2025 13:34:17"/>
    <s v="00271"/>
    <s v="HEDER OLIVEIRA SANTANA"/>
    <x v="9"/>
    <s v="AUTOMOVEL"/>
    <s v="ARGO"/>
    <s v="FIAT"/>
    <s v="13308211"/>
    <s v="P. BANDEIRANTES"/>
    <s v="RIO VERDE"/>
    <s v="GO"/>
    <s v="ETANOL COMUM"/>
    <n v="170"/>
    <n v="5.85"/>
    <s v=" Km/L"/>
    <n v="34451"/>
    <n v="29.07"/>
    <n v="4.391"/>
    <n v="127.65"/>
    <s v="130948756"/>
    <s v="Planejamento Operaci"/>
    <s v="Planejamento Operaci"/>
    <s v="Operacional"/>
    <m/>
    <d v="2025-09-13T00:00:00"/>
    <x v="5"/>
    <x v="0"/>
    <x v="4"/>
  </r>
  <r>
    <s v="TFF6I82"/>
    <s v="60645800105143800"/>
    <s v="13/09/2025 17:06:46"/>
    <s v="11093"/>
    <s v="MARCELO PAIXÃO FILHO"/>
    <x v="3"/>
    <s v="AUTOMOVEL"/>
    <s v="ARGO"/>
    <s v="FIAT"/>
    <s v="36603412"/>
    <s v="POSTO DO RATINHO"/>
    <s v="GOIANIA"/>
    <s v="GO"/>
    <s v="ETANOL COMUM"/>
    <n v="453"/>
    <n v="11.16"/>
    <s v=" Km/L"/>
    <n v="14761"/>
    <n v="40.6"/>
    <n v="5.27"/>
    <n v="213.96"/>
    <s v="1"/>
    <s v="Planejamento Operaci"/>
    <s v="Planejamento Operaci"/>
    <s v="Operacional"/>
    <m/>
    <d v="2025-09-13T00:00:00"/>
    <x v="5"/>
    <x v="0"/>
    <x v="2"/>
  </r>
  <r>
    <s v="TFY2H52"/>
    <s v="60645800105143790"/>
    <s v="14/09/2025 11:22:41"/>
    <s v="49396"/>
    <s v="JOAO JOSE MULATINHO DE MEDEIROS CORREIA"/>
    <x v="13"/>
    <s v="AUTOMOVEL"/>
    <s v="ARGO"/>
    <s v="FIAT"/>
    <s v="36603412"/>
    <s v="POSTO DO RATINHO"/>
    <s v="GOIANIA"/>
    <s v="GO"/>
    <s v="ETANOL COMUM"/>
    <n v="455"/>
    <n v="12.34"/>
    <s v=" Km/L"/>
    <n v="6699"/>
    <n v="36.880000000000003"/>
    <n v="4.8710000000000004"/>
    <n v="179.65"/>
    <s v="1"/>
    <s v="Planejamento Operaci"/>
    <s v="Planejamento Operaci"/>
    <s v="Operacional"/>
    <m/>
    <d v="2025-09-14T00:00:00"/>
    <x v="5"/>
    <x v="0"/>
    <x v="3"/>
  </r>
  <r>
    <s v="TFN0D12"/>
    <s v="60645800105143746"/>
    <s v="14/09/2025 14:07:35"/>
    <s v="00390"/>
    <s v="SILVINO JOSE DE BRITO"/>
    <x v="5"/>
    <s v="AUTOMOVEL"/>
    <s v="ARGO"/>
    <s v="FIAT"/>
    <s v="87107509"/>
    <s v="AUTO POSTO OLIMPIO"/>
    <s v="APARECIDA DE GOIANIA"/>
    <s v="GO"/>
    <s v="ETANOL COMUM"/>
    <n v="272"/>
    <n v="8.09"/>
    <s v=" Km/L"/>
    <n v="9684"/>
    <n v="33.630000000000003"/>
    <n v="4.79"/>
    <n v="161.09"/>
    <s v="0"/>
    <s v="Planejamento Operaci"/>
    <s v="Planejamento Operaci"/>
    <s v="Operacional"/>
    <m/>
    <d v="2025-09-14T00:00:00"/>
    <x v="5"/>
    <x v="0"/>
    <x v="3"/>
  </r>
  <r>
    <s v="TFR8B59"/>
    <s v="60645800105143681"/>
    <s v="15/09/2025 06:43:46"/>
    <s v="92635"/>
    <s v="ADENILDO BARBOSA DUTRA"/>
    <x v="8"/>
    <s v="AUTOMOVEL"/>
    <s v="ARGO"/>
    <s v="FIAT"/>
    <s v="31812600"/>
    <s v="POSTO NOVA AMERICA"/>
    <s v="GOIANIA"/>
    <s v="GO"/>
    <s v="ETANOL COMUM"/>
    <n v="265"/>
    <n v="6.23"/>
    <s v=" Km/L"/>
    <n v="9795"/>
    <n v="42.51"/>
    <n v="3.9910000000000001"/>
    <n v="169.65"/>
    <s v="150924176"/>
    <s v="Planejamento Operaci"/>
    <s v="Planejamento Operaci"/>
    <s v="Operacional"/>
    <m/>
    <d v="2025-09-15T00:00:00"/>
    <x v="5"/>
    <x v="0"/>
    <x v="5"/>
  </r>
  <r>
    <s v="TFW2H32"/>
    <s v="60645800105143835"/>
    <s v="15/09/2025 06:59:27"/>
    <s v="99638"/>
    <s v="LAFAIETE DE SOUZA SANTOS"/>
    <x v="10"/>
    <s v="AUTOMOVEL"/>
    <s v="ARGO"/>
    <s v="FIAT"/>
    <s v="69429000"/>
    <s v="PETROBESSA EXPRESS"/>
    <s v="ANAPOLIS"/>
    <s v="GO"/>
    <s v="ETANOL COMUM"/>
    <n v="306"/>
    <n v="9.66"/>
    <s v=" Km/L"/>
    <n v="25122"/>
    <n v="31.67"/>
    <n v="4.2389999999999999"/>
    <n v="134.24"/>
    <s v="0"/>
    <s v="Planejamento Operaci"/>
    <s v="Planejamento Operaci"/>
    <s v="Operacional"/>
    <m/>
    <d v="2025-09-15T00:00:00"/>
    <x v="5"/>
    <x v="0"/>
    <x v="3"/>
  </r>
  <r>
    <s v="TFS3C72"/>
    <s v="60645800105143738"/>
    <s v="15/09/2025 07:11:29"/>
    <s v="00271"/>
    <s v="HEDER OLIVEIRA SANTANA"/>
    <x v="9"/>
    <s v="AUTOMOVEL"/>
    <s v="ARGO"/>
    <s v="FIAT"/>
    <s v="13308211"/>
    <s v="P. BANDEIRANTES"/>
    <s v="RIO VERDE"/>
    <s v="GO"/>
    <s v="ETANOL COMUM"/>
    <n v="342"/>
    <n v="8.4600000000000009"/>
    <s v=" Km/L"/>
    <n v="34793"/>
    <n v="40.43"/>
    <n v="4.476"/>
    <n v="180.98"/>
    <s v="150925802"/>
    <s v="Planejamento Operaci"/>
    <s v="Planejamento Operaci"/>
    <s v="Operacional"/>
    <m/>
    <d v="2025-09-15T00:00:00"/>
    <x v="5"/>
    <x v="0"/>
    <x v="4"/>
  </r>
  <r>
    <s v="TFF5D72"/>
    <s v="60645800105143780"/>
    <s v="15/09/2025 07:26:24"/>
    <s v="26270"/>
    <s v="CRISTIANO TORRES WARDIL"/>
    <x v="2"/>
    <s v="AUTOMOVEL"/>
    <s v="ARGO"/>
    <s v="FIAT"/>
    <s v="36603412"/>
    <s v="POSTO DO RATINHO"/>
    <s v="GOIANIA"/>
    <s v="GO"/>
    <s v="ETANOL COMUM"/>
    <n v="539"/>
    <n v="13.07"/>
    <s v=" Km/L"/>
    <n v="4843"/>
    <n v="41.24"/>
    <n v="4.87"/>
    <n v="200.84"/>
    <s v="1"/>
    <s v="Planejamento Operaci"/>
    <s v="Planejamento Operaci"/>
    <s v="Operacional"/>
    <m/>
    <d v="2025-09-15T00:00:00"/>
    <x v="5"/>
    <x v="0"/>
    <x v="0"/>
  </r>
  <r>
    <s v="JHQ4B46"/>
    <s v="60645800105124177"/>
    <s v="15/09/2025 08:37:51"/>
    <s v="43356"/>
    <s v="JOSE ALECRIM DA SILVA"/>
    <x v="19"/>
    <s v="Caminhão"/>
    <s v="17-220/17-220"/>
    <s v="VW"/>
    <s v="53081700"/>
    <s v="POSTO Z   Z SANTA MA"/>
    <s v="GUAPO"/>
    <s v="GO"/>
    <s v="DIESEL COMUM"/>
    <n v="0"/>
    <n v="0"/>
    <s v=" Km/L"/>
    <n v="0"/>
    <n v="180.85"/>
    <n v="5.89"/>
    <n v="1065.2"/>
    <s v="0"/>
    <s v="EXT - SAO PEDRO"/>
    <s v="Planejamento Operaci"/>
    <s v="SAO PEDRO"/>
    <m/>
    <d v="2025-09-15T00:00:00"/>
    <x v="5"/>
    <x v="0"/>
    <x v="7"/>
  </r>
  <r>
    <s v="TFY6E09"/>
    <s v="60645800105143700"/>
    <s v="15/09/2025 08:44:12"/>
    <s v="04380"/>
    <s v="PAULO ROBERTO BATISTA DE MOURA JUNIOR"/>
    <x v="15"/>
    <s v="AUTOMOVEL"/>
    <s v="ARGO"/>
    <s v="FIAT"/>
    <s v="34251011"/>
    <s v="DECIO ARAPORA"/>
    <s v="ARAPORA"/>
    <s v="MG"/>
    <s v="ETANOL COMUM"/>
    <n v="222"/>
    <n v="10.39"/>
    <s v=" Km/L"/>
    <n v="10950"/>
    <n v="21.37"/>
    <n v="3.99"/>
    <n v="85.27"/>
    <s v="202509150843"/>
    <s v="Planejamento Operaci"/>
    <s v="Planejamento Operaci"/>
    <s v="Operacional"/>
    <m/>
    <d v="2025-09-15T00:00:00"/>
    <x v="5"/>
    <x v="0"/>
    <x v="1"/>
  </r>
  <r>
    <s v="TFA5I89"/>
    <s v="60645800105853740"/>
    <s v="15/09/2025 09:26:37"/>
    <s v="71805"/>
    <s v="MURILO SOUZA BERNARDES"/>
    <x v="21"/>
    <s v="AUTOMOVEL"/>
    <s v="ARGO"/>
    <s v="FIAT"/>
    <s v="36603412"/>
    <s v="POSTO DO RATINHO"/>
    <s v="GOIANIA"/>
    <s v="GO"/>
    <s v="ETANOL COMUM"/>
    <n v="326"/>
    <n v="7.31"/>
    <s v=" Km/L"/>
    <n v="6821"/>
    <n v="44.58"/>
    <n v="4.87"/>
    <n v="217.12"/>
    <s v="2"/>
    <s v="Planejamento Operaci"/>
    <s v="Planejamento Operaci"/>
    <s v="Operacional"/>
    <m/>
    <d v="2025-09-15T00:00:00"/>
    <x v="5"/>
    <x v="0"/>
    <x v="2"/>
  </r>
  <r>
    <s v="TLR1J91"/>
    <s v="60645800106043065"/>
    <s v="15/09/2025 14:30:27"/>
    <s v="02910"/>
    <s v="EMERSON CRISTIANO DE SILVEIRA"/>
    <x v="23"/>
    <s v="Caminhonete"/>
    <s v="SAVEIRO"/>
    <s v="VOLKSWAGEN"/>
    <s v="13335016"/>
    <s v="POSTO TREVO"/>
    <s v="RIO VERDE"/>
    <s v="GO"/>
    <s v="ETANOL COMUM"/>
    <n v="0"/>
    <n v="0"/>
    <s v=" Km/L"/>
    <s v="-"/>
    <n v="48.04"/>
    <n v="4.49"/>
    <n v="215.72"/>
    <s v="150952173"/>
    <s v="Planejamento Operaci"/>
    <s v="Planejamento Operaci"/>
    <s v="Operacional"/>
    <m/>
    <d v="2025-09-15T00:00:00"/>
    <x v="5"/>
    <x v="0"/>
    <x v="9"/>
  </r>
  <r>
    <s v="TBE3B78"/>
    <s v="60645800105124169"/>
    <s v="15/09/2025 17:20:33"/>
    <s v="89049"/>
    <s v="VALDEIR JOSE CORREIA"/>
    <x v="19"/>
    <s v="Caminhão"/>
    <s v="9-180"/>
    <s v="VW"/>
    <s v="81870100"/>
    <s v="POSTO MILLENIUM DIMAG"/>
    <s v="APARECIDA DE GOIANIA"/>
    <s v="GO"/>
    <s v="DIESEL S-10"/>
    <n v="0"/>
    <n v="0"/>
    <s v=" Km/L"/>
    <n v="0"/>
    <n v="79.569999999999993"/>
    <n v="5.59"/>
    <n v="444.8"/>
    <s v="47317"/>
    <s v="EXT - SAO PEDRO"/>
    <s v="Planejamento Operaci"/>
    <s v="SAO PEDRO"/>
    <m/>
    <d v="2025-09-15T00:00:00"/>
    <x v="5"/>
    <x v="0"/>
    <x v="7"/>
  </r>
  <r>
    <s v="IMP0001"/>
    <s v="60645800105124150"/>
    <s v="15/09/2025 17:31:44"/>
    <s v="89049"/>
    <s v="VALDEIR JOSE CORREIA"/>
    <x v="19"/>
    <s v="EQUIPAMENTOS"/>
    <s v="IMPLEMENTOS"/>
    <s v="OUTROS"/>
    <s v="81870100"/>
    <s v="POSTO MILLENIUM DIMAG"/>
    <s v="APARECIDA DE GOIANIA"/>
    <s v="GO"/>
    <s v="GASOLINA COMUM"/>
    <n v="0"/>
    <n v="0"/>
    <s v=" Km/L"/>
    <n v="0"/>
    <n v="9.85"/>
    <n v="6.4939999999999998"/>
    <n v="63.97"/>
    <s v="47329"/>
    <s v="EXT - SAO PEDRO"/>
    <s v="Planejamento Operaci"/>
    <s v="SAO PEDRO"/>
    <m/>
    <d v="2025-09-15T00:00:00"/>
    <x v="5"/>
    <x v="0"/>
    <x v="7"/>
  </r>
  <r>
    <s v="NKD1J82"/>
    <s v="60645800105124230"/>
    <s v="15/09/2025 19:33:43"/>
    <s v="01703"/>
    <s v="ROBSON CIRILO"/>
    <x v="19"/>
    <s v="Caminhão"/>
    <s v="24-250/24-250"/>
    <s v="VW"/>
    <s v="81870100"/>
    <s v="POSTO MILLENIUM DIMAG"/>
    <s v="APARECIDA DE GOIANIA"/>
    <s v="GO"/>
    <s v="DIESEL COMUM"/>
    <n v="0"/>
    <n v="0"/>
    <s v=" Km/L"/>
    <n v="0"/>
    <n v="180.18"/>
    <n v="5.54"/>
    <n v="998.22"/>
    <s v="47415"/>
    <s v="EXT - SAO PEDRO"/>
    <s v="Planejamento Operaci"/>
    <s v="SAO PEDRO"/>
    <m/>
    <d v="2025-09-15T00:00:00"/>
    <x v="5"/>
    <x v="0"/>
    <x v="7"/>
  </r>
  <r>
    <s v="TLR1J91"/>
    <s v="60645800106043065"/>
    <s v="15/09/2025 19:47:41"/>
    <s v="02910"/>
    <s v="EMERSON CRISTIANO DE SILVEIRA"/>
    <x v="23"/>
    <s v="Caminhonete"/>
    <s v="SAVEIRO"/>
    <s v="VOLKSWAGEN"/>
    <s v="81889412"/>
    <s v="POSTO ZERO UM"/>
    <s v="RIO VERDE"/>
    <s v="GO"/>
    <s v="ETANOL COMUM"/>
    <n v="0"/>
    <n v="0"/>
    <s v=" Km/L"/>
    <s v="-"/>
    <n v="28.67"/>
    <n v="4.29"/>
    <n v="122.99"/>
    <s v="2"/>
    <s v="Planejamento Operaci"/>
    <s v="Planejamento Operaci"/>
    <s v="Operacional"/>
    <m/>
    <d v="2025-09-15T00:00:00"/>
    <x v="5"/>
    <x v="0"/>
    <x v="9"/>
  </r>
  <r>
    <s v="TFY3C02"/>
    <s v="60645800105143770"/>
    <s v="15/09/2025 20:40:16"/>
    <s v="37473"/>
    <s v="OTHON SIQUEIRA DE ALMEIDA"/>
    <x v="14"/>
    <s v="AUTOMOVEL"/>
    <s v="ARGO"/>
    <s v="FIAT"/>
    <s v="26735503"/>
    <s v="QUALITY COMBUSTIVEIS"/>
    <s v="BRASILIA"/>
    <s v="DF"/>
    <s v="ETANOL COMUM"/>
    <n v="453"/>
    <n v="11.3"/>
    <s v=" Km/L"/>
    <n v="7041"/>
    <n v="40.1"/>
    <n v="5.0510000000000002"/>
    <n v="202.55"/>
    <s v="2061010"/>
    <s v="Planejamento Operaci"/>
    <s v="Planejamento Operaci"/>
    <s v="Operacional"/>
    <m/>
    <d v="2025-09-15T00:00:00"/>
    <x v="5"/>
    <x v="0"/>
    <x v="0"/>
  </r>
  <r>
    <s v="TFF6I82"/>
    <s v="60645800105143800"/>
    <s v="16/09/2025 06:54:41"/>
    <s v="17385"/>
    <s v="VICTOR DE SOUZA"/>
    <x v="3"/>
    <s v="AUTOMOVEL"/>
    <s v="ARGO"/>
    <s v="FIAT"/>
    <s v="36698902"/>
    <s v="POSTO AZET"/>
    <s v="ANAPOLIS"/>
    <s v="GO"/>
    <s v="ETANOL COMUM"/>
    <n v="165"/>
    <n v="4.43"/>
    <s v=" Km/L"/>
    <n v="14926"/>
    <n v="37.270000000000003"/>
    <n v="4.1900000000000004"/>
    <n v="156.16"/>
    <s v="434713"/>
    <s v="Planejamento Operaci"/>
    <s v="Planejamento Operaci"/>
    <s v="Operacional"/>
    <m/>
    <d v="2025-09-16T00:00:00"/>
    <x v="5"/>
    <x v="0"/>
    <x v="2"/>
  </r>
  <r>
    <s v="TLR1J91"/>
    <s v="60645800106043065"/>
    <s v="16/09/2025 10:06:13"/>
    <s v="02910"/>
    <s v="EMERSON CRISTIANO DE SILVEIRA"/>
    <x v="23"/>
    <s v="Caminhonete"/>
    <s v="SAVEIRO"/>
    <s v="VOLKSWAGEN"/>
    <s v="24470209"/>
    <s v="POSTO CARGA PESADA"/>
    <s v="PRATA"/>
    <s v="MG"/>
    <s v="ETANOL COMUM"/>
    <n v="0"/>
    <n v="0"/>
    <s v=" Km/L"/>
    <s v="-"/>
    <n v="32.65"/>
    <n v="3.99"/>
    <n v="130.27000000000001"/>
    <s v="574375"/>
    <s v="Planejamento Operaci"/>
    <s v="Planejamento Operaci"/>
    <s v="Operacional"/>
    <m/>
    <d v="2025-09-16T00:00:00"/>
    <x v="5"/>
    <x v="0"/>
    <x v="9"/>
  </r>
  <r>
    <s v="TFS3C72"/>
    <s v="60645800105143738"/>
    <s v="16/09/2025 11:40:21"/>
    <s v="00271"/>
    <s v="HEDER OLIVEIRA SANTANA"/>
    <x v="9"/>
    <s v="AUTOMOVEL"/>
    <s v="ARGO"/>
    <s v="FIAT"/>
    <s v="45307105"/>
    <s v="POSTO GIRASSOL"/>
    <s v="ITUMBIARA"/>
    <s v="GO"/>
    <s v="ETANOL COMUM"/>
    <n v="285"/>
    <n v="7.07"/>
    <s v=" Km/L"/>
    <n v="35078"/>
    <n v="40.29"/>
    <n v="4.29"/>
    <n v="172.84"/>
    <s v="160941"/>
    <s v="Planejamento Operaci"/>
    <s v="Planejamento Operaci"/>
    <s v="Operacional"/>
    <m/>
    <d v="2025-09-16T00:00:00"/>
    <x v="5"/>
    <x v="0"/>
    <x v="4"/>
  </r>
  <r>
    <s v="TFY6E09"/>
    <s v="60645800105143700"/>
    <s v="16/09/2025 12:46:44"/>
    <s v="04380"/>
    <s v="PAULO ROBERTO BATISTA DE MOURA JUNIOR"/>
    <x v="15"/>
    <s v="AUTOMOVEL"/>
    <s v="ARGO"/>
    <s v="FIAT"/>
    <s v="34251011"/>
    <s v="DECIO ARAPORA"/>
    <s v="ARAPORA"/>
    <s v="MG"/>
    <s v="ETANOL COMUM"/>
    <n v="475"/>
    <n v="11.34"/>
    <s v=" Km/L"/>
    <n v="11425"/>
    <n v="41.9"/>
    <n v="3.99"/>
    <n v="167.18"/>
    <s v="202509161245"/>
    <s v="Planejamento Operaci"/>
    <s v="Planejamento Operaci"/>
    <s v="Operacional"/>
    <m/>
    <d v="2025-09-16T00:00:00"/>
    <x v="5"/>
    <x v="0"/>
    <x v="1"/>
  </r>
  <r>
    <s v="TFW2H32"/>
    <s v="60645800105143835"/>
    <s v="16/09/2025 13:40:26"/>
    <s v="99638"/>
    <s v="LAFAIETE DE SOUZA SANTOS"/>
    <x v="10"/>
    <s v="AUTOMOVEL"/>
    <s v="ARGO"/>
    <s v="FIAT"/>
    <s v="87183400"/>
    <s v="MARAJO GUAPO"/>
    <s v="GUAPO"/>
    <s v="GO"/>
    <s v="ETANOL COMUM"/>
    <n v="247"/>
    <n v="9.4"/>
    <s v=" Km/L"/>
    <n v="25369"/>
    <n v="26.28"/>
    <n v="4.6399999999999997"/>
    <n v="121.94"/>
    <s v="0"/>
    <s v="Planejamento Operaci"/>
    <s v="Planejamento Operaci"/>
    <s v="Operacional"/>
    <m/>
    <d v="2025-09-16T00:00:00"/>
    <x v="5"/>
    <x v="0"/>
    <x v="3"/>
  </r>
  <r>
    <s v="IMP0001"/>
    <s v="60645800105124150"/>
    <s v="16/09/2025 17:39:09"/>
    <s v="89049"/>
    <s v="VALDEIR JOSE CORREIA"/>
    <x v="19"/>
    <s v="EQUIPAMENTOS"/>
    <s v="IMPLEMENTOS"/>
    <s v="OUTROS"/>
    <s v="81870100"/>
    <s v="POSTO MILLENIUM DIMAG"/>
    <s v="APARECIDA DE GOIANIA"/>
    <s v="GO"/>
    <s v="GASOLINA COMUM"/>
    <n v="0"/>
    <n v="0"/>
    <s v=" Km/L"/>
    <n v="0"/>
    <n v="10"/>
    <n v="6.4950000000000001"/>
    <n v="64.95"/>
    <s v="47752"/>
    <s v="EXT - SAO PEDRO"/>
    <s v="Planejamento Operaci"/>
    <s v="SAO PEDRO"/>
    <m/>
    <d v="2025-09-16T00:00:00"/>
    <x v="5"/>
    <x v="0"/>
    <x v="7"/>
  </r>
  <r>
    <s v="TFA5I89"/>
    <s v="60645800105853740"/>
    <s v="17/09/2025 08:04:31"/>
    <s v="71805"/>
    <s v="MURILO SOUZA BERNARDES"/>
    <x v="21"/>
    <s v="AUTOMOVEL"/>
    <s v="ARGO"/>
    <s v="FIAT"/>
    <s v="36603412"/>
    <s v="POSTO DO RATINHO"/>
    <s v="GOIANIA"/>
    <s v="GO"/>
    <s v="ETANOL COMUM"/>
    <n v="123"/>
    <n v="6.74"/>
    <s v=" Km/L"/>
    <n v="6944"/>
    <n v="18.239999999999998"/>
    <n v="4.84"/>
    <n v="88.29"/>
    <s v="1"/>
    <s v="Planejamento Operaci"/>
    <s v="Planejamento Operaci"/>
    <s v="Operacional"/>
    <m/>
    <d v="2025-09-17T00:00:00"/>
    <x v="5"/>
    <x v="0"/>
    <x v="2"/>
  </r>
  <r>
    <s v="TGF2J32"/>
    <s v="60645800105143827"/>
    <s v="17/09/2025 08:16:22"/>
    <s v="29136"/>
    <s v="CLEITON INACIO DE MOURA"/>
    <x v="16"/>
    <s v="AUTOMOVEL"/>
    <s v="ARGO"/>
    <s v="FIAT"/>
    <s v="53084408"/>
    <s v="POSTO MILLENIUM"/>
    <s v="SENADOR CANEDO"/>
    <s v="GO"/>
    <s v="ETANOL COMUM"/>
    <n v="358"/>
    <n v="9.6"/>
    <s v=" Km/L"/>
    <n v="7248"/>
    <n v="37.29"/>
    <n v="4.84"/>
    <n v="180.5"/>
    <s v="6639"/>
    <s v="Planejamento Operaci"/>
    <s v="Planejamento Operaci"/>
    <s v="Operacional"/>
    <m/>
    <d v="2025-09-17T00:00:00"/>
    <x v="5"/>
    <x v="0"/>
    <x v="5"/>
  </r>
  <r>
    <s v="TFS3C72"/>
    <s v="60645800105143738"/>
    <s v="17/09/2025 09:03:39"/>
    <s v="00271"/>
    <s v="HEDER OLIVEIRA SANTANA"/>
    <x v="9"/>
    <s v="AUTOMOVEL"/>
    <s v="ARGO"/>
    <s v="FIAT"/>
    <s v="81820912"/>
    <s v="AUTO POSTO KR 06"/>
    <s v="RIO VERDE"/>
    <s v="GO"/>
    <s v="ETANOL COMUM"/>
    <n v="299"/>
    <n v="9.3000000000000007"/>
    <s v=" Km/L"/>
    <n v="35377"/>
    <n v="32.14"/>
    <n v="4.3899999999999997"/>
    <n v="141.11000000000001"/>
    <s v="0"/>
    <s v="Planejamento Operaci"/>
    <s v="Planejamento Operaci"/>
    <s v="Operacional"/>
    <m/>
    <d v="2025-09-17T00:00:00"/>
    <x v="5"/>
    <x v="0"/>
    <x v="4"/>
  </r>
  <r>
    <s v="TFI3B19"/>
    <s v="60645800105926941"/>
    <s v="17/09/2025 10:37:06"/>
    <s v="09697"/>
    <s v="HUILDSON ROSA BARBOSA"/>
    <x v="4"/>
    <s v="AUTOMOVEL"/>
    <s v="ARGO"/>
    <s v="FIAT"/>
    <s v="81889412"/>
    <s v="POSTO ZERO UM"/>
    <s v="RIO VERDE"/>
    <s v="GO"/>
    <s v="ETANOL COMUM"/>
    <n v="362"/>
    <n v="10.08"/>
    <s v=" Km/L"/>
    <n v="17491"/>
    <n v="35.9"/>
    <n v="4.29"/>
    <n v="154.01"/>
    <s v="1"/>
    <s v="Planejamento Operaci"/>
    <s v="Planejamento Operaci"/>
    <s v="Operacional"/>
    <m/>
    <d v="2025-09-17T00:00:00"/>
    <x v="5"/>
    <x v="0"/>
    <x v="0"/>
  </r>
  <r>
    <s v="TFE6B22"/>
    <s v="60645800105143762"/>
    <s v="17/09/2025 10:40:54"/>
    <s v="03608"/>
    <s v="WEIDER DA SILVA RODRIGUES"/>
    <x v="1"/>
    <s v="AUTOMOVEL"/>
    <s v="ARGO"/>
    <s v="FIAT"/>
    <s v="46247807"/>
    <s v="CD AUTO POSTO"/>
    <s v="PONTALINA"/>
    <s v="GO"/>
    <s v="ETANOL COMUM"/>
    <n v="391"/>
    <n v="11.81"/>
    <s v=" Km/L"/>
    <n v="17852"/>
    <n v="33.119999999999997"/>
    <n v="4.8310000000000004"/>
    <n v="160"/>
    <s v="0"/>
    <s v="Planejamento Operaci"/>
    <s v="Planejamento Operaci"/>
    <s v="Operacional"/>
    <m/>
    <d v="2025-09-17T00:00:00"/>
    <x v="5"/>
    <x v="0"/>
    <x v="1"/>
  </r>
  <r>
    <s v="TFW2H32"/>
    <s v="60645800105143835"/>
    <s v="17/09/2025 11:47:50"/>
    <s v="99638"/>
    <s v="LAFAIETE DE SOUZA SANTOS"/>
    <x v="10"/>
    <s v="AUTOMOVEL"/>
    <s v="ARGO"/>
    <s v="FIAT"/>
    <s v="75331801"/>
    <s v="DECIO CEZARINA"/>
    <s v="CEZARINA"/>
    <s v="GO"/>
    <s v="ETANOL COMUM"/>
    <n v="289"/>
    <n v="10.029999999999999"/>
    <s v=" Km/L"/>
    <n v="25658"/>
    <n v="28.8"/>
    <n v="4.09"/>
    <n v="117.79"/>
    <s v="202509171147"/>
    <s v="Planejamento Operaci"/>
    <s v="Planejamento Operaci"/>
    <s v="Operacional"/>
    <m/>
    <d v="2025-09-17T00:00:00"/>
    <x v="5"/>
    <x v="0"/>
    <x v="3"/>
  </r>
  <r>
    <s v="TFY6E09"/>
    <s v="60645800105143700"/>
    <s v="17/09/2025 17:17:02"/>
    <s v="04380"/>
    <s v="PAULO ROBERTO BATISTA DE MOURA JUNIOR"/>
    <x v="15"/>
    <s v="AUTOMOVEL"/>
    <s v="ARGO"/>
    <s v="FIAT"/>
    <s v="87183400"/>
    <s v="MARAJO GUAPO"/>
    <s v="GUAPO"/>
    <s v="GO"/>
    <s v="ETANOL COMUM"/>
    <n v="404"/>
    <n v="9.41"/>
    <s v=" Km/L"/>
    <n v="11829"/>
    <n v="42.95"/>
    <n v="4.1909999999999998"/>
    <n v="180"/>
    <s v="0"/>
    <s v="Planejamento Operaci"/>
    <s v="Planejamento Operaci"/>
    <s v="Operacional"/>
    <m/>
    <d v="2025-09-17T00:00:00"/>
    <x v="5"/>
    <x v="0"/>
    <x v="1"/>
  </r>
  <r>
    <s v="TFF6I82"/>
    <s v="60645800105143800"/>
    <s v="17/09/2025 17:37:16"/>
    <s v="17385"/>
    <s v="VICTOR DE SOUZA"/>
    <x v="3"/>
    <s v="AUTOMOVEL"/>
    <s v="ARGO"/>
    <s v="FIAT"/>
    <s v="31830200"/>
    <s v="POSTO VILA RICA  1       24HS"/>
    <s v="GOIANIA"/>
    <s v="GO"/>
    <s v="ETANOL COMUM"/>
    <n v="303"/>
    <n v="8.25"/>
    <s v=" Km/L"/>
    <n v="15229"/>
    <n v="36.71"/>
    <n v="5.04"/>
    <n v="185.02"/>
    <s v="0"/>
    <s v="Planejamento Operaci"/>
    <s v="Planejamento Operaci"/>
    <s v="Operacional"/>
    <m/>
    <d v="2025-09-17T00:00:00"/>
    <x v="5"/>
    <x v="0"/>
    <x v="2"/>
  </r>
  <r>
    <s v="IMP0001"/>
    <s v="60645800105124150"/>
    <s v="17/09/2025 18:05:36"/>
    <s v="89049"/>
    <s v="VALDEIR JOSE CORREIA"/>
    <x v="19"/>
    <s v="EQUIPAMENTOS"/>
    <s v="IMPLEMENTOS"/>
    <s v="OUTROS"/>
    <s v="81870100"/>
    <s v="POSTO MILLENIUM DIMAG"/>
    <s v="APARECIDA DE GOIANIA"/>
    <s v="GO"/>
    <s v="GASOLINA COMUM"/>
    <n v="0"/>
    <n v="0"/>
    <s v=" Km/L"/>
    <n v="0"/>
    <n v="14.65"/>
    <n v="6.4930000000000003"/>
    <n v="95.12"/>
    <s v="48176"/>
    <s v="EXT - SAO PEDRO"/>
    <s v="Planejamento Operaci"/>
    <s v="SAO PEDRO"/>
    <m/>
    <d v="2025-09-17T00:00:00"/>
    <x v="5"/>
    <x v="0"/>
    <x v="7"/>
  </r>
  <r>
    <s v="TFE6B22"/>
    <s v="60645800105143762"/>
    <s v="17/09/2025 18:17:30"/>
    <s v="03608"/>
    <s v="WEIDER DA SILVA RODRIGUES"/>
    <x v="1"/>
    <s v="AUTOMOVEL"/>
    <s v="ARGO"/>
    <s v="FIAT"/>
    <s v="07674909"/>
    <s v="AUTO POSTO INDIARA"/>
    <s v="INDIARA"/>
    <s v="GO"/>
    <s v="ETANOL COMUM"/>
    <n v="362"/>
    <n v="10.210000000000001"/>
    <s v=" Km/L"/>
    <n v="18214"/>
    <n v="35.44"/>
    <n v="4.29"/>
    <n v="152.04"/>
    <s v="8292"/>
    <s v="Planejamento Operaci"/>
    <s v="Planejamento Operaci"/>
    <s v="Operacional"/>
    <m/>
    <d v="2025-09-17T00:00:00"/>
    <x v="5"/>
    <x v="0"/>
    <x v="1"/>
  </r>
  <r>
    <s v="TFF6I82"/>
    <s v="60645800105143800"/>
    <s v="18/09/2025 07:37:14"/>
    <s v="17385"/>
    <s v="VICTOR DE SOUZA"/>
    <x v="3"/>
    <s v="AUTOMOVEL"/>
    <s v="ARGO"/>
    <s v="FIAT"/>
    <s v="36645906"/>
    <s v="AUTO POSTO ESTRELA DO SUL III"/>
    <s v="ACREUNA"/>
    <s v="GO"/>
    <s v="ETANOL COMUM"/>
    <n v="270"/>
    <n v="9.61"/>
    <s v=" Km/L"/>
    <n v="15499"/>
    <n v="28.11"/>
    <n v="4.38"/>
    <n v="123.13"/>
    <s v="0"/>
    <s v="Planejamento Operaci"/>
    <s v="Planejamento Operaci"/>
    <s v="Operacional"/>
    <m/>
    <d v="2025-09-18T00:00:00"/>
    <x v="5"/>
    <x v="0"/>
    <x v="2"/>
  </r>
  <r>
    <s v="TFA5I89"/>
    <s v="60645800105853740"/>
    <s v="18/09/2025 09:27:18"/>
    <s v="71805"/>
    <s v="MURILO SOUZA BERNARDES"/>
    <x v="21"/>
    <s v="AUTOMOVEL"/>
    <s v="ARGO"/>
    <s v="FIAT"/>
    <s v="36603412"/>
    <s v="POSTO DO RATINHO"/>
    <s v="GOIANIA"/>
    <s v="GO"/>
    <s v="ETANOL COMUM"/>
    <n v="247"/>
    <n v="9.73"/>
    <s v=" Km/L"/>
    <n v="7191"/>
    <n v="25.39"/>
    <n v="4.8419999999999996"/>
    <n v="122.93"/>
    <s v="2"/>
    <s v="Planejamento Operaci"/>
    <s v="Planejamento Operaci"/>
    <s v="Operacional"/>
    <m/>
    <d v="2025-09-18T00:00:00"/>
    <x v="5"/>
    <x v="0"/>
    <x v="2"/>
  </r>
  <r>
    <s v="TFS3C72"/>
    <s v="60645800105143738"/>
    <s v="18/09/2025 09:37:34"/>
    <s v="00271"/>
    <s v="HEDER OLIVEIRA SANTANA"/>
    <x v="9"/>
    <s v="AUTOMOVEL"/>
    <s v="ARGO"/>
    <s v="FIAT"/>
    <s v="41875311"/>
    <s v="POSTO SABOR DA TERRA"/>
    <s v="INDIARA"/>
    <s v="GO"/>
    <s v="ETANOL COMUM"/>
    <n v="233"/>
    <n v="7.41"/>
    <s v=" Km/L"/>
    <n v="35610"/>
    <n v="31.45"/>
    <n v="4.2409999999999997"/>
    <n v="133.37"/>
    <s v="180934611"/>
    <s v="Planejamento Operaci"/>
    <s v="Planejamento Operaci"/>
    <s v="Operacional"/>
    <m/>
    <d v="2025-09-18T00:00:00"/>
    <x v="5"/>
    <x v="0"/>
    <x v="4"/>
  </r>
  <r>
    <s v="RJS0C06"/>
    <s v="60645800105124380"/>
    <s v="18/09/2025 10:22:25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95.61"/>
    <n v="5.89"/>
    <n v="563.14"/>
    <s v="180937266"/>
    <s v="EXT - SAO PEDRO"/>
    <s v="Planejamento Operaci"/>
    <s v="SAO PEDRO"/>
    <m/>
    <d v="2025-09-18T00:00:00"/>
    <x v="5"/>
    <x v="0"/>
    <x v="7"/>
  </r>
  <r>
    <s v="TFY6E09"/>
    <s v="60645800105143700"/>
    <s v="18/09/2025 13:41:49"/>
    <s v="04380"/>
    <s v="PAULO ROBERTO BATISTA DE MOURA JUNIOR"/>
    <x v="15"/>
    <s v="AUTOMOVEL"/>
    <s v="ARGO"/>
    <s v="FIAT"/>
    <s v="69494411"/>
    <s v="REDE MARAJO RIO VERD"/>
    <s v="RIO VERDE"/>
    <s v="GO"/>
    <s v="ETANOL COMUM"/>
    <n v="332"/>
    <n v="9.8000000000000007"/>
    <s v=" Km/L"/>
    <n v="12161"/>
    <n v="33.869999999999997"/>
    <n v="3.99"/>
    <n v="135.13999999999999"/>
    <s v="1"/>
    <s v="Planejamento Operaci"/>
    <s v="Planejamento Operaci"/>
    <s v="Operacional"/>
    <m/>
    <d v="2025-09-18T00:00:00"/>
    <x v="5"/>
    <x v="0"/>
    <x v="1"/>
  </r>
  <r>
    <s v="TFF5D72"/>
    <s v="60645800105143780"/>
    <s v="18/09/2025 16:23:43"/>
    <s v="26270"/>
    <s v="CRISTIANO TORRES WARDIL"/>
    <x v="2"/>
    <s v="AUTOMOVEL"/>
    <s v="ARGO"/>
    <s v="FIAT"/>
    <s v="41826312"/>
    <s v="AUTO POSTO JACARE"/>
    <s v="ACREUNA"/>
    <s v="GO"/>
    <s v="ETANOL COMUM"/>
    <n v="362"/>
    <n v="9.25"/>
    <s v=" Km/L"/>
    <n v="5205"/>
    <n v="39.130000000000003"/>
    <n v="4.09"/>
    <n v="160.04"/>
    <s v="180958961"/>
    <s v="Planejamento Operaci"/>
    <s v="Planejamento Operaci"/>
    <s v="Operacional"/>
    <m/>
    <d v="2025-09-18T00:00:00"/>
    <x v="5"/>
    <x v="0"/>
    <x v="0"/>
  </r>
  <r>
    <s v="TFS3C72"/>
    <s v="60645800105143738"/>
    <s v="18/09/2025 16:26:41"/>
    <s v="00271"/>
    <s v="HEDER OLIVEIRA SANTANA"/>
    <x v="9"/>
    <s v="AUTOMOVEL"/>
    <s v="ARGO"/>
    <s v="FIAT"/>
    <s v="45308900"/>
    <s v="POSTO LUPATINI"/>
    <s v="SANTO ANTONIO DA BARRA"/>
    <s v="GO"/>
    <s v="ETANOL COMUM"/>
    <n v="302"/>
    <n v="8.11"/>
    <s v=" Km/L"/>
    <n v="35912"/>
    <n v="37.26"/>
    <n v="4.3879999999999999"/>
    <n v="163.51"/>
    <s v="0"/>
    <s v="Planejamento Operaci"/>
    <s v="Planejamento Operaci"/>
    <s v="Operacional"/>
    <m/>
    <d v="2025-09-18T00:00:00"/>
    <x v="5"/>
    <x v="0"/>
    <x v="4"/>
  </r>
  <r>
    <s v="TBE3B78"/>
    <s v="60645800105124169"/>
    <s v="18/09/2025 16:39:09"/>
    <s v="89049"/>
    <s v="VALDEIR JOSE CORREIA"/>
    <x v="19"/>
    <s v="Caminhão"/>
    <s v="9-180"/>
    <s v="VW"/>
    <s v="81870100"/>
    <s v="POSTO MILLENIUM DIMAG"/>
    <s v="APARECIDA DE GOIANIA"/>
    <s v="GO"/>
    <s v="DIESEL S-10"/>
    <n v="0"/>
    <n v="0"/>
    <s v=" Km/L"/>
    <n v="0"/>
    <n v="38.29"/>
    <n v="5.5910000000000002"/>
    <n v="214.07"/>
    <s v="48549"/>
    <s v="EXT - SAO PEDRO"/>
    <s v="Planejamento Operaci"/>
    <s v="SAO PEDRO"/>
    <m/>
    <d v="2025-09-18T00:00:00"/>
    <x v="5"/>
    <x v="0"/>
    <x v="7"/>
  </r>
  <r>
    <s v="IMP0001"/>
    <s v="60645800105124150"/>
    <s v="18/09/2025 16:47:23"/>
    <s v="89049"/>
    <s v="VALDEIR JOSE CORREIA"/>
    <x v="19"/>
    <s v="EQUIPAMENTOS"/>
    <s v="IMPLEMENTOS"/>
    <s v="OUTROS"/>
    <s v="81870100"/>
    <s v="POSTO MILLENIUM DIMAG"/>
    <s v="APARECIDA DE GOIANIA"/>
    <s v="GO"/>
    <s v="GASOLINA COMUM"/>
    <n v="0"/>
    <n v="0"/>
    <s v=" Km/L"/>
    <n v="0"/>
    <n v="2.5499999999999998"/>
    <n v="6.5060000000000002"/>
    <n v="16.59"/>
    <s v="48555"/>
    <s v="EXT - SAO PEDRO"/>
    <s v="Planejamento Operaci"/>
    <s v="SAO PEDRO"/>
    <m/>
    <d v="2025-09-18T00:00:00"/>
    <x v="5"/>
    <x v="0"/>
    <x v="7"/>
  </r>
  <r>
    <s v="TFF6I82"/>
    <s v="60645800105143800"/>
    <s v="18/09/2025 17:42:35"/>
    <s v="17385"/>
    <s v="VICTOR DE SOUZA"/>
    <x v="3"/>
    <s v="AUTOMOVEL"/>
    <s v="ARGO"/>
    <s v="FIAT"/>
    <s v="26406711"/>
    <s v="POSTO ZANDONADI"/>
    <s v="GUAPO"/>
    <s v="GO"/>
    <s v="ETANOL ADITIVADO"/>
    <n v="256"/>
    <n v="7.78"/>
    <s v=" Km/L"/>
    <n v="15755"/>
    <n v="32.89"/>
    <n v="5.05"/>
    <n v="166.09"/>
    <s v="1"/>
    <s v="Planejamento Operaci"/>
    <s v="Planejamento Operaci"/>
    <s v="Operacional"/>
    <m/>
    <d v="2025-09-18T00:00:00"/>
    <x v="5"/>
    <x v="0"/>
    <x v="2"/>
  </r>
  <r>
    <s v="TLR1J91"/>
    <s v="60645800106043065"/>
    <s v="18/09/2025 18:20:43"/>
    <s v="02910"/>
    <s v="EMERSON CRISTIANO DE SILVEIRA"/>
    <x v="23"/>
    <s v="Caminhonete"/>
    <s v="SAVEIRO"/>
    <s v="VOLKSWAGEN"/>
    <s v="13335016"/>
    <s v="POSTO TREVO"/>
    <s v="RIO VERDE"/>
    <s v="GO"/>
    <s v="ETANOL COMUM"/>
    <n v="0"/>
    <n v="0"/>
    <s v=" Km/L"/>
    <s v="-"/>
    <n v="48.35"/>
    <n v="4.49"/>
    <n v="217.09"/>
    <s v="180966004"/>
    <s v="Planejamento Operaci"/>
    <s v="Planejamento Operaci"/>
    <s v="Operacional"/>
    <m/>
    <d v="2025-09-18T00:00:00"/>
    <x v="5"/>
    <x v="0"/>
    <x v="9"/>
  </r>
  <r>
    <s v="TFP9I32"/>
    <s v="60645800105143819"/>
    <s v="18/09/2025 20:04:31"/>
    <s v="33861"/>
    <s v="FERNANDO DOS REIS GONÇALVES"/>
    <x v="7"/>
    <s v="AUTOMOVEL"/>
    <s v="ARGO"/>
    <s v="FIAT"/>
    <s v="31803903"/>
    <s v="BOM SUCESSO AUTO POSTO  24 HS"/>
    <s v="GOIANIA"/>
    <s v="GO"/>
    <s v="ETANOL COMUM"/>
    <n v="300"/>
    <n v="6.52"/>
    <s v=" Km/L"/>
    <n v="12502"/>
    <n v="46"/>
    <n v="5.17"/>
    <n v="237.82"/>
    <s v="0"/>
    <s v="Planejamento Operaci"/>
    <s v="Planejamento Operaci"/>
    <s v="Operacional"/>
    <m/>
    <d v="2025-09-18T00:00:00"/>
    <x v="5"/>
    <x v="0"/>
    <x v="4"/>
  </r>
  <r>
    <s v="TFY3C02"/>
    <s v="60645800105143770"/>
    <s v="18/09/2025 20:35:27"/>
    <s v="37473"/>
    <s v="OTHON SIQUEIRA DE ALMEIDA"/>
    <x v="14"/>
    <s v="AUTOMOVEL"/>
    <s v="ARGO"/>
    <s v="FIAT"/>
    <s v="36603412"/>
    <s v="POSTO DO RATINHO"/>
    <s v="GOIANIA"/>
    <s v="GO"/>
    <s v="ETANOL COMUM"/>
    <n v="325"/>
    <n v="9.24"/>
    <s v=" Km/L"/>
    <n v="7366"/>
    <n v="35.159999999999997"/>
    <n v="5.24"/>
    <n v="184.24"/>
    <s v="1"/>
    <s v="Planejamento Operaci"/>
    <s v="Planejamento Operaci"/>
    <s v="Operacional"/>
    <m/>
    <d v="2025-09-18T00:00:00"/>
    <x v="5"/>
    <x v="0"/>
    <x v="0"/>
  </r>
  <r>
    <s v="TER1119"/>
    <s v="60645800105124185"/>
    <s v="19/09/2025 06:56:36"/>
    <s v="05615"/>
    <s v="HEVERTON MAGALHAES DE MELO"/>
    <x v="19"/>
    <s v="EQUIPAMENTOS"/>
    <s v="MINICARREGADEIRA"/>
    <s v="BOBCAT"/>
    <s v="41826312"/>
    <s v="AUTO POSTO JACARE"/>
    <s v="ACREUNA"/>
    <s v="GO"/>
    <s v="DIESEL COMUM"/>
    <n v="0"/>
    <n v="0"/>
    <s v=" Km/L"/>
    <n v="0"/>
    <n v="73.11"/>
    <n v="5.75"/>
    <n v="420.41"/>
    <s v="190924943"/>
    <s v="EXT - SAO PEDRO"/>
    <s v="Planejamento Operaci"/>
    <s v="SAO PEDRO"/>
    <m/>
    <d v="2025-09-19T00:00:00"/>
    <x v="5"/>
    <x v="0"/>
    <x v="7"/>
  </r>
  <r>
    <s v="TFE6B22"/>
    <s v="60645800105143762"/>
    <s v="19/09/2025 09:00:45"/>
    <s v="03608"/>
    <s v="WEIDER DA SILVA RODRIGUES"/>
    <x v="1"/>
    <s v="AUTOMOVEL"/>
    <s v="ARGO"/>
    <s v="FIAT"/>
    <s v="53081700"/>
    <s v="POSTO Z   Z SANTA MA"/>
    <s v="GUAPO"/>
    <s v="GO"/>
    <s v="ETANOL COMUM"/>
    <n v="389"/>
    <n v="9.93"/>
    <s v=" Km/L"/>
    <n v="18603"/>
    <n v="39.17"/>
    <n v="4.6399999999999997"/>
    <n v="181.74"/>
    <s v="0"/>
    <s v="Planejamento Operaci"/>
    <s v="Planejamento Operaci"/>
    <s v="Operacional"/>
    <m/>
    <d v="2025-09-19T00:00:00"/>
    <x v="5"/>
    <x v="0"/>
    <x v="1"/>
  </r>
  <r>
    <s v="TFS3C72"/>
    <s v="60645800105143738"/>
    <s v="19/09/2025 10:11:54"/>
    <s v="00271"/>
    <s v="HEDER OLIVEIRA SANTANA"/>
    <x v="9"/>
    <s v="AUTOMOVEL"/>
    <s v="ARGO"/>
    <s v="FIAT"/>
    <s v="45307105"/>
    <s v="POSTO GIRASSOL"/>
    <s v="ITUMBIARA"/>
    <s v="GO"/>
    <s v="ETANOL COMUM"/>
    <n v="246"/>
    <n v="7.99"/>
    <s v=" Km/L"/>
    <n v="36158"/>
    <n v="30.77"/>
    <n v="4.29"/>
    <n v="132"/>
    <s v="190936"/>
    <s v="Planejamento Operaci"/>
    <s v="Planejamento Operaci"/>
    <s v="Operacional"/>
    <m/>
    <d v="2025-09-19T00:00:00"/>
    <x v="5"/>
    <x v="0"/>
    <x v="4"/>
  </r>
  <r>
    <s v="TFW2H32"/>
    <s v="60645800105143835"/>
    <s v="19/09/2025 10:39:20"/>
    <s v="99638"/>
    <s v="LAFAIETE DE SOUZA SANTOS"/>
    <x v="10"/>
    <s v="AUTOMOVEL"/>
    <s v="ARGO"/>
    <s v="FIAT"/>
    <s v="46209914"/>
    <s v="DECIO RIO VERDE"/>
    <s v="RIO VERDE"/>
    <s v="GO"/>
    <s v="ETANOL COMUM"/>
    <n v="193"/>
    <n v="8.86"/>
    <s v=" Km/L"/>
    <n v="25851"/>
    <n v="21.79"/>
    <n v="4.29"/>
    <n v="93.48"/>
    <s v="202509191038"/>
    <s v="Planejamento Operaci"/>
    <s v="Planejamento Operaci"/>
    <s v="Operacional"/>
    <m/>
    <d v="2025-09-19T00:00:00"/>
    <x v="5"/>
    <x v="0"/>
    <x v="3"/>
  </r>
  <r>
    <s v="TFB0B52"/>
    <s v="60645800105124310"/>
    <s v="19/09/2025 10:52:59"/>
    <s v="70882"/>
    <s v="EDUARDO DE SOUSA PIMENTEL"/>
    <x v="24"/>
    <s v="Caminhonete"/>
    <s v="TITANO"/>
    <s v="FIAT"/>
    <s v="36603412"/>
    <s v="POSTO DO RATINHO"/>
    <s v="GOIANIA"/>
    <s v="GO"/>
    <s v="DIESEL S-10"/>
    <n v="0"/>
    <n v="0"/>
    <s v=" Km/L"/>
    <n v="184"/>
    <n v="71.150000000000006"/>
    <n v="6.19"/>
    <n v="440.42"/>
    <s v="1"/>
    <s v="Planejamento Operaci"/>
    <s v="Planejamento Operaci"/>
    <s v="Operacional"/>
    <m/>
    <d v="2025-09-19T00:00:00"/>
    <x v="5"/>
    <x v="0"/>
    <x v="10"/>
  </r>
  <r>
    <s v="TFF6I82"/>
    <s v="60645800105143800"/>
    <s v="19/09/2025 11:04:00"/>
    <s v="95253"/>
    <s v="ANDRE AUGUSTO ARAUJO DE JESUS"/>
    <x v="3"/>
    <s v="AUTOMOVEL"/>
    <s v="ARGO"/>
    <s v="FIAT"/>
    <s v="36645906"/>
    <s v="AUTO POSTO ESTRELA DO SUL III"/>
    <s v="ACREUNA"/>
    <s v="GO"/>
    <s v="ETANOL COMUM"/>
    <n v="325"/>
    <n v="9.8000000000000007"/>
    <s v=" Km/L"/>
    <n v="16080"/>
    <n v="33.17"/>
    <n v="4.5209999999999999"/>
    <n v="149.94999999999999"/>
    <s v="0"/>
    <s v="Planejamento Operaci"/>
    <s v="Planejamento Operaci"/>
    <s v="Operacional"/>
    <m/>
    <d v="2025-09-19T00:00:00"/>
    <x v="5"/>
    <x v="0"/>
    <x v="2"/>
  </r>
  <r>
    <s v="FKM6D96"/>
    <s v="60645800105124371"/>
    <s v="19/09/2025 12:00:45"/>
    <s v="80246"/>
    <s v="FRANCISCO DE ASSIS SOARES"/>
    <x v="19"/>
    <s v="Caminhão"/>
    <s v="11-180"/>
    <s v="VW"/>
    <s v="45364511"/>
    <s v="AUTO POSTO CERRADO 4"/>
    <s v="ITUMBIARA"/>
    <s v="GO"/>
    <s v="DIESEL S-10"/>
    <n v="0"/>
    <n v="0"/>
    <s v=" Km/L"/>
    <n v="0"/>
    <n v="90"/>
    <n v="5.64"/>
    <n v="507.6"/>
    <s v="356622"/>
    <s v="EXT - SAO PEDRO"/>
    <s v="Planejamento Operaci"/>
    <s v="SAO PEDRO"/>
    <m/>
    <d v="2025-09-19T00:00:00"/>
    <x v="5"/>
    <x v="0"/>
    <x v="7"/>
  </r>
  <r>
    <s v="TFD2J89"/>
    <s v="60645800105143710"/>
    <s v="19/09/2025 12:42:48"/>
    <s v="00933"/>
    <s v="GIULEY RIBEIRO DOS SANTOS"/>
    <x v="0"/>
    <s v="AUTOMOVEL"/>
    <s v="ARGO"/>
    <s v="FIAT"/>
    <s v="13335016"/>
    <s v="POSTO TREVO"/>
    <s v="RIO VERDE"/>
    <s v="GO"/>
    <s v="ETANOL COMUM"/>
    <n v="299"/>
    <n v="8.49"/>
    <s v=" Km/L"/>
    <n v="8207"/>
    <n v="35.200000000000003"/>
    <n v="4.49"/>
    <n v="158.05000000000001"/>
    <s v="190945738"/>
    <s v="Planejamento Operaci"/>
    <s v="Planejamento Operaci"/>
    <s v="Operacional"/>
    <m/>
    <d v="2025-09-19T00:00:00"/>
    <x v="5"/>
    <x v="0"/>
    <x v="0"/>
  </r>
  <r>
    <s v="TFF5D72"/>
    <s v="60645800105143780"/>
    <s v="19/09/2025 15:29:06"/>
    <s v="26270"/>
    <s v="CRISTIANO TORRES WARDIL"/>
    <x v="2"/>
    <s v="AUTOMOVEL"/>
    <s v="ARGO"/>
    <s v="FIAT"/>
    <s v="46209914"/>
    <s v="DECIO RIO VERDE"/>
    <s v="RIO VERDE"/>
    <s v="GO"/>
    <s v="ETANOL COMUM"/>
    <n v="399"/>
    <n v="9.92"/>
    <s v=" Km/L"/>
    <n v="5604"/>
    <n v="40.229999999999997"/>
    <n v="4.29"/>
    <n v="172.59"/>
    <s v="202509191528"/>
    <s v="Planejamento Operaci"/>
    <s v="Planejamento Operaci"/>
    <s v="Operacional"/>
    <m/>
    <d v="2025-09-19T00:00:00"/>
    <x v="5"/>
    <x v="0"/>
    <x v="0"/>
  </r>
  <r>
    <s v="TFY3C02"/>
    <s v="60645800105143770"/>
    <s v="19/09/2025 15:31:18"/>
    <s v="37473"/>
    <s v="OTHON SIQUEIRA DE ALMEIDA"/>
    <x v="14"/>
    <s v="AUTOMOVEL"/>
    <s v="ARGO"/>
    <s v="FIAT"/>
    <s v="81889412"/>
    <s v="POSTO ZERO UM"/>
    <s v="RIO VERDE"/>
    <s v="GO"/>
    <s v="ETANOL COMUM"/>
    <n v="247"/>
    <n v="10.64"/>
    <s v=" Km/L"/>
    <n v="7613"/>
    <n v="23.22"/>
    <n v="4.2889999999999997"/>
    <n v="99.6"/>
    <s v="2"/>
    <s v="Planejamento Operaci"/>
    <s v="Planejamento Operaci"/>
    <s v="Operacional"/>
    <m/>
    <d v="2025-09-19T00:00:00"/>
    <x v="5"/>
    <x v="0"/>
    <x v="0"/>
  </r>
  <r>
    <s v="TFF6I82"/>
    <s v="60645800105143800"/>
    <s v="19/09/2025 16:50:36"/>
    <s v="17385"/>
    <s v="VICTOR DE SOUZA"/>
    <x v="3"/>
    <s v="AUTOMOVEL"/>
    <s v="ARGO"/>
    <s v="FIAT"/>
    <s v="26406711"/>
    <s v="POSTO ZANDONADI"/>
    <s v="GUAPO"/>
    <s v="GO"/>
    <s v="ETANOL ADITIVADO"/>
    <n v="256"/>
    <n v="9.1199999999999992"/>
    <s v=" Km/L"/>
    <n v="16336"/>
    <n v="28.06"/>
    <n v="5.05"/>
    <n v="141.69999999999999"/>
    <s v="1"/>
    <s v="Planejamento Operaci"/>
    <s v="Planejamento Operaci"/>
    <s v="Operacional"/>
    <m/>
    <d v="2025-09-19T00:00:00"/>
    <x v="5"/>
    <x v="0"/>
    <x v="2"/>
  </r>
  <r>
    <s v="JHQ4B46"/>
    <s v="60645800105124177"/>
    <s v="19/09/2025 17:42:09"/>
    <s v="43356"/>
    <s v="JOSE ALECRIM DA SILVA"/>
    <x v="19"/>
    <s v="Caminhão"/>
    <s v="17-220/17-220"/>
    <s v="VW"/>
    <s v="87183400"/>
    <s v="MARAJO GUAPO"/>
    <s v="GUAPO"/>
    <s v="GO"/>
    <s v="DIESEL S-10"/>
    <n v="0"/>
    <n v="0"/>
    <s v=" Km/L"/>
    <n v="0"/>
    <n v="199.8"/>
    <n v="6.39"/>
    <n v="1276.72"/>
    <s v="0"/>
    <s v="EXT - SAO PEDRO"/>
    <s v="Planejamento Operaci"/>
    <s v="SAO PEDRO"/>
    <m/>
    <d v="2025-09-19T00:00:00"/>
    <x v="5"/>
    <x v="0"/>
    <x v="7"/>
  </r>
  <r>
    <s v="TGL4J09"/>
    <s v="60645800105143360"/>
    <s v="19/09/2025 18:30:04"/>
    <s v="40379"/>
    <s v="JESTER LUCAS GOUVEIA SANTOS"/>
    <x v="17"/>
    <s v="AUTOMOVEL"/>
    <s v="ARGO"/>
    <s v="FIAT"/>
    <s v="26466212"/>
    <s v="AUTO POSTO GLOBAL AR"/>
    <s v="GOIANIA"/>
    <s v="GO"/>
    <s v="ETANOL COMUM"/>
    <n v="338"/>
    <n v="8.4"/>
    <s v=" Km/L"/>
    <n v="10345"/>
    <n v="40.26"/>
    <n v="4.84"/>
    <n v="194.86"/>
    <s v="190966487"/>
    <s v="Planejamento Operaci"/>
    <s v="Planejamento Operaci"/>
    <s v="Operacional"/>
    <m/>
    <d v="2025-09-19T00:00:00"/>
    <x v="5"/>
    <x v="0"/>
    <x v="1"/>
  </r>
  <r>
    <s v="TFS3C72"/>
    <s v="60645800105143738"/>
    <s v="20/09/2025 07:31:46"/>
    <s v="03126"/>
    <s v="PEDRO PAULO SILVA SANTOS"/>
    <x v="9"/>
    <s v="AUTOMOVEL"/>
    <s v="ARGO"/>
    <s v="FIAT"/>
    <s v="45308900"/>
    <s v="POSTO LUPATINI"/>
    <s v="SANTO ANTONIO DA BARRA"/>
    <s v="GO"/>
    <s v="ETANOL COMUM"/>
    <n v="311"/>
    <n v="8.5"/>
    <s v=" Km/L"/>
    <n v="36469"/>
    <n v="36.6"/>
    <n v="4.3899999999999997"/>
    <n v="160.66999999999999"/>
    <s v="0"/>
    <s v="Planejamento Operaci"/>
    <s v="Planejamento Operaci"/>
    <s v="Operacional"/>
    <m/>
    <d v="2025-09-20T00:00:00"/>
    <x v="5"/>
    <x v="0"/>
    <x v="4"/>
  </r>
  <r>
    <s v="TFI3B19"/>
    <s v="60645800105926941"/>
    <s v="20/09/2025 11:27:59"/>
    <s v="09697"/>
    <s v="HUILDSON ROSA BARBOSA"/>
    <x v="4"/>
    <s v="AUTOMOVEL"/>
    <s v="ARGO"/>
    <s v="FIAT"/>
    <s v="31878011"/>
    <s v="POSTO CAMPESTRE"/>
    <s v="RIO VERDE"/>
    <s v="GO"/>
    <s v="ETANOL COMUM"/>
    <n v="348"/>
    <n v="9.48"/>
    <s v=" Km/L"/>
    <n v="17839"/>
    <n v="36.69"/>
    <n v="4.45"/>
    <n v="163.27000000000001"/>
    <s v="1"/>
    <s v="Planejamento Operaci"/>
    <s v="Planejamento Operaci"/>
    <s v="Operacional"/>
    <m/>
    <d v="2025-09-20T00:00:00"/>
    <x v="5"/>
    <x v="0"/>
    <x v="0"/>
  </r>
  <r>
    <s v="RJS0C06"/>
    <s v="60645800105124380"/>
    <s v="20/09/2025 11:46:49"/>
    <s v="21706"/>
    <s v="LUIZ MARCELO NEVES"/>
    <x v="19"/>
    <s v="Caminhão"/>
    <s v="11-180"/>
    <s v="VW"/>
    <s v="81870100"/>
    <s v="POSTO MILLENIUM DIMAG"/>
    <s v="APARECIDA DE GOIANIA"/>
    <s v="GO"/>
    <s v="DIESEL S-10"/>
    <n v="0"/>
    <n v="0"/>
    <s v=" Km/L"/>
    <n v="0"/>
    <n v="86.93"/>
    <n v="5.59"/>
    <n v="485.97"/>
    <s v="49262"/>
    <s v="EXT - SAO PEDRO"/>
    <s v="Planejamento Operaci"/>
    <s v="SAO PEDRO"/>
    <m/>
    <d v="2025-09-20T00:00:00"/>
    <x v="5"/>
    <x v="0"/>
    <x v="7"/>
  </r>
  <r>
    <s v="TFN0D12"/>
    <s v="60645800105143746"/>
    <s v="20/09/2025 11:46:59"/>
    <s v="00390"/>
    <s v="SILVINO JOSE DE BRITO"/>
    <x v="5"/>
    <s v="AUTOMOVEL"/>
    <s v="ARGO"/>
    <s v="FIAT"/>
    <s v="21940606"/>
    <s v="POSTO DOS ROMEIROS"/>
    <s v="GOIANIA"/>
    <s v="GO"/>
    <s v="ETANOL COMUM"/>
    <n v="324"/>
    <n v="8.14"/>
    <s v=" Km/L"/>
    <n v="10008"/>
    <n v="39.81"/>
    <n v="5.04"/>
    <n v="200.66"/>
    <s v="0"/>
    <s v="Planejamento Operaci"/>
    <s v="Planejamento Operaci"/>
    <s v="Operacional"/>
    <m/>
    <d v="2025-09-20T00:00:00"/>
    <x v="5"/>
    <x v="0"/>
    <x v="3"/>
  </r>
  <r>
    <s v="TFY6E09"/>
    <s v="60645800105143700"/>
    <s v="20/09/2025 12:18:35"/>
    <s v="04380"/>
    <s v="PAULO ROBERTO BATISTA DE MOURA JUNIOR"/>
    <x v="15"/>
    <s v="AUTOMOVEL"/>
    <s v="ARGO"/>
    <s v="FIAT"/>
    <s v="87164600"/>
    <s v="AUTO POSTO CAMBUI"/>
    <s v="APARECIDA DE GOIANIA"/>
    <s v="GO"/>
    <s v="ETANOL COMUM"/>
    <n v="410"/>
    <n v="10.07"/>
    <s v=" Km/L"/>
    <n v="12571"/>
    <n v="40.729999999999997"/>
    <n v="4.84"/>
    <n v="197.13"/>
    <s v="1"/>
    <s v="Planejamento Operaci"/>
    <s v="Planejamento Operaci"/>
    <s v="Operacional"/>
    <m/>
    <d v="2025-09-20T00:00:00"/>
    <x v="5"/>
    <x v="0"/>
    <x v="1"/>
  </r>
  <r>
    <s v="TLR1J91"/>
    <s v="60645800106043065"/>
    <s v="20/09/2025 14:08:19"/>
    <s v="02910"/>
    <s v="EMERSON CRISTIANO DE SILVEIRA"/>
    <x v="23"/>
    <s v="Caminhonete"/>
    <s v="SAVEIRO"/>
    <s v="VOLKSWAGEN"/>
    <s v="36659303"/>
    <s v="RECREIO AUTO POSTO II"/>
    <s v="GOIANIA"/>
    <s v="GO"/>
    <s v="ETANOL COMUM"/>
    <n v="0"/>
    <n v="0"/>
    <s v=" Km/L"/>
    <s v="-"/>
    <n v="46.7"/>
    <n v="4.9400000000000004"/>
    <n v="230.7"/>
    <s v="913306"/>
    <s v="Planejamento Operaci"/>
    <s v="Planejamento Operaci"/>
    <s v="Operacional"/>
    <m/>
    <d v="2025-09-20T00:00:00"/>
    <x v="5"/>
    <x v="0"/>
    <x v="9"/>
  </r>
  <r>
    <s v="TFF6I82"/>
    <s v="60645800105143800"/>
    <s v="21/09/2025 09:38:58"/>
    <s v="17385"/>
    <s v="VICTOR DE SOUZA"/>
    <x v="3"/>
    <s v="AUTOMOVEL"/>
    <s v="ARGO"/>
    <s v="FIAT"/>
    <s v="21939011"/>
    <s v="AUTO POSTO CARRETEIR"/>
    <s v="ANAPOLIS"/>
    <s v="GO"/>
    <s v="ETANOL COMUM"/>
    <n v="136"/>
    <n v="8.36"/>
    <s v=" Km/L"/>
    <n v="16472"/>
    <n v="16.260000000000002"/>
    <n v="4.49"/>
    <n v="73.010000000000005"/>
    <s v="2913222"/>
    <s v="Planejamento Operaci"/>
    <s v="Planejamento Operaci"/>
    <s v="Operacional"/>
    <m/>
    <d v="2025-09-21T00:00:00"/>
    <x v="5"/>
    <x v="0"/>
    <x v="2"/>
  </r>
  <r>
    <s v="TFX7J72"/>
    <s v="60645800105836505"/>
    <s v="21/09/2025 14:53:43"/>
    <s v="02769"/>
    <s v="ANDRE LUIS PAULINO"/>
    <x v="11"/>
    <s v="AUTOMOVEL"/>
    <s v="ARGO"/>
    <s v="FIAT"/>
    <s v="64191102"/>
    <s v="AUTO POSTO PIRETT"/>
    <s v="GOIATUBA"/>
    <s v="GO"/>
    <s v="ETANOL COMUM"/>
    <n v="343"/>
    <n v="10.49"/>
    <s v=" Km/L"/>
    <n v="28431"/>
    <n v="32.71"/>
    <n v="4.79"/>
    <n v="156.68"/>
    <s v="1"/>
    <s v="Planejamento Operaci"/>
    <s v="Planejamento Operaci"/>
    <s v="Operacional"/>
    <m/>
    <d v="2025-09-21T00:00:00"/>
    <x v="5"/>
    <x v="0"/>
    <x v="4"/>
  </r>
  <r>
    <s v="TMG4A29"/>
    <s v="60645800106185397"/>
    <s v="21/09/2025 17:32:53"/>
    <s v="02910"/>
    <s v="EMERSON CRISTIANO DE SILVEIRA"/>
    <x v="25"/>
    <s v="Caminhão"/>
    <s v="GUINCHO PESADO"/>
    <s v="VOLKSWAGEN"/>
    <s v="46209914"/>
    <s v="DECIO RIO VERDE"/>
    <s v="RIO VERDE"/>
    <s v="GO"/>
    <s v="DIESEL S-10"/>
    <n v="0"/>
    <n v="0"/>
    <s v=" Km/L"/>
    <n v="2293"/>
    <n v="810.01"/>
    <n v="6.77"/>
    <n v="5483.77"/>
    <s v="202509211732"/>
    <s v="EXT - LUCCA JR"/>
    <s v="Planejamento Operaci"/>
    <s v="LUCCA JR"/>
    <m/>
    <d v="2025-09-21T00:00:00"/>
    <x v="5"/>
    <x v="0"/>
    <x v="11"/>
  </r>
  <r>
    <s v="TMG4A29"/>
    <m/>
    <s v="21/09/2025 17:33:57"/>
    <m/>
    <m/>
    <x v="25"/>
    <m/>
    <m/>
    <m/>
    <m/>
    <s v="DECIO RIO VERDE"/>
    <m/>
    <m/>
    <s v="ARLA-32"/>
    <s v="-"/>
    <s v="-"/>
    <s v=" Km/L"/>
    <s v="-"/>
    <n v="76.23"/>
    <m/>
    <n v="288.94"/>
    <m/>
    <s v="EXT - LUCCA JR"/>
    <s v="Planejamento Operaci"/>
    <s v="LUCCA JR"/>
    <m/>
    <d v="2025-09-21T00:00:00"/>
    <x v="5"/>
    <x v="0"/>
    <x v="11"/>
  </r>
  <r>
    <s v="TKC9B59"/>
    <s v="60645800106185324"/>
    <s v="21/09/2025 17:35:20"/>
    <s v="02910"/>
    <s v="EMERSON CRISTIANO DE SILVEIRA"/>
    <x v="26"/>
    <s v="Caminhão"/>
    <s v="GUINCHO PESADO"/>
    <s v="VOLKSWAGEN"/>
    <s v="46209914"/>
    <s v="DECIO RIO VERDE"/>
    <s v="RIO VERDE"/>
    <s v="GO"/>
    <s v="DIESEL S-10"/>
    <n v="0"/>
    <n v="0"/>
    <s v=" Km/L"/>
    <n v="2291"/>
    <n v="770.78"/>
    <n v="6.77"/>
    <n v="5218.18"/>
    <s v="202509211734"/>
    <s v="EXT - LUCCA JR"/>
    <s v="Planejamento Operaci"/>
    <s v="LUCCA JR"/>
    <m/>
    <d v="2025-09-21T00:00:00"/>
    <x v="5"/>
    <x v="0"/>
    <x v="11"/>
  </r>
  <r>
    <s v="TKC9B59"/>
    <m/>
    <s v="21/09/2025 17:36:15"/>
    <m/>
    <m/>
    <x v="26"/>
    <m/>
    <m/>
    <m/>
    <m/>
    <s v="DECIO RIO VERDE"/>
    <m/>
    <m/>
    <s v="ARLA-32"/>
    <s v="-"/>
    <s v="-"/>
    <s v=" Km/L"/>
    <s v="-"/>
    <n v="76.400000000000006"/>
    <m/>
    <n v="289.58999999999997"/>
    <m/>
    <s v="EXT - LUCCA JR"/>
    <s v="Planejamento Operaci"/>
    <s v="LUCCA JR"/>
    <m/>
    <d v="2025-09-21T00:00:00"/>
    <x v="5"/>
    <x v="0"/>
    <x v="11"/>
  </r>
  <r>
    <s v="TKB0E17"/>
    <m/>
    <s v="21/09/2025 17:37:57"/>
    <m/>
    <m/>
    <x v="27"/>
    <m/>
    <m/>
    <m/>
    <m/>
    <s v="DECIO RIO VERDE"/>
    <m/>
    <m/>
    <s v="ARLA-32"/>
    <s v="-"/>
    <s v="-"/>
    <s v=" Km/L"/>
    <s v="-"/>
    <n v="10.199999999999999"/>
    <m/>
    <n v="38.69"/>
    <m/>
    <s v="EXT - LUCCA JR"/>
    <s v="Planejamento Operaci"/>
    <s v="LUCCA JR"/>
    <m/>
    <d v="2025-09-21T00:00:00"/>
    <x v="5"/>
    <x v="0"/>
    <x v="11"/>
  </r>
  <r>
    <s v="TKB0E17"/>
    <s v="60645800106185180"/>
    <s v="21/09/2025 17:39:06"/>
    <s v="02910"/>
    <s v="EMERSON CRISTIANO DE SILVEIRA"/>
    <x v="27"/>
    <s v="EQUIPAMENTOS"/>
    <s v="GUINCHO LEVE"/>
    <s v="EQUIPAMENTO"/>
    <s v="46209914"/>
    <s v="DECIO RIO VERDE"/>
    <s v="RIO VERDE"/>
    <s v="GO"/>
    <s v="DIESEL S-10"/>
    <n v="0"/>
    <n v="0"/>
    <s v=" Km/L"/>
    <n v="2299"/>
    <n v="132.44"/>
    <n v="6.77"/>
    <n v="896.62"/>
    <s v="202509211738"/>
    <s v="EXT - LUCCA JR"/>
    <s v="Planejamento Operaci"/>
    <s v="LUCCA JR"/>
    <m/>
    <d v="2025-09-21T00:00:00"/>
    <x v="5"/>
    <x v="0"/>
    <x v="11"/>
  </r>
  <r>
    <s v="QSW6J59"/>
    <s v="60645800105124400"/>
    <s v="21/09/2025 17:52:35"/>
    <s v="02910"/>
    <s v="EMERSON CRISTIANO DE SILVEIRA"/>
    <x v="28"/>
    <s v="EQUIPAMENTOS"/>
    <s v="CAMINHÃO PIPA"/>
    <s v="OUTROS"/>
    <s v="46209914"/>
    <s v="DECIO RIO VERDE"/>
    <s v="RIO VERDE"/>
    <s v="GO"/>
    <s v="DIESEL S-10"/>
    <n v="0"/>
    <n v="0"/>
    <s v=" Km/L"/>
    <n v="1660"/>
    <n v="171"/>
    <n v="6.77"/>
    <n v="1157.67"/>
    <s v="202509211752"/>
    <s v="EXT - LUCCA JR"/>
    <s v="Planejamento Operaci"/>
    <s v="LUCCA JR"/>
    <m/>
    <d v="2025-09-21T00:00:00"/>
    <x v="5"/>
    <x v="0"/>
    <x v="11"/>
  </r>
  <r>
    <s v="QSW6J59"/>
    <m/>
    <s v="21/09/2025 17:53:34"/>
    <m/>
    <m/>
    <x v="28"/>
    <m/>
    <m/>
    <m/>
    <m/>
    <s v="DECIO RIO VERDE"/>
    <m/>
    <m/>
    <s v="ARLA-32"/>
    <s v="-"/>
    <s v="-"/>
    <s v=" Km/L"/>
    <s v="-"/>
    <n v="36.619999999999997"/>
    <m/>
    <n v="138.79"/>
    <m/>
    <s v="EXT - LUCCA JR"/>
    <s v="Planejamento Operaci"/>
    <s v="LUCCA JR"/>
    <m/>
    <d v="2025-09-21T00:00:00"/>
    <x v="5"/>
    <x v="0"/>
    <x v="11"/>
  </r>
  <r>
    <s v="TFP9I32"/>
    <s v="60645800105143819"/>
    <s v="21/09/2025 20:59:38"/>
    <s v="33861"/>
    <s v="FERNANDO DOS REIS GONÇALVES"/>
    <x v="7"/>
    <s v="AUTOMOVEL"/>
    <s v="ARGO"/>
    <s v="FIAT"/>
    <s v="31803903"/>
    <s v="BOM SUCESSO AUTO POSTO  24 HS"/>
    <s v="GOIANIA"/>
    <s v="GO"/>
    <s v="ETANOL COMUM"/>
    <n v="414"/>
    <n v="11.37"/>
    <s v=" Km/L"/>
    <n v="12916"/>
    <n v="36.4"/>
    <n v="4.87"/>
    <n v="177.27"/>
    <s v="0"/>
    <s v="Planejamento Operaci"/>
    <s v="Planejamento Operaci"/>
    <s v="Operacional"/>
    <m/>
    <d v="2025-09-21T00:00:00"/>
    <x v="5"/>
    <x v="0"/>
    <x v="4"/>
  </r>
  <r>
    <s v="TFW2H32"/>
    <s v="60645800105143835"/>
    <s v="22/09/2025 05:11:14"/>
    <s v="99638"/>
    <s v="LAFAIETE DE SOUZA SANTOS"/>
    <x v="10"/>
    <s v="AUTOMOVEL"/>
    <s v="ARGO"/>
    <s v="FIAT"/>
    <s v="36639216"/>
    <s v="POSTO ALDEIA"/>
    <s v="GOIANIA"/>
    <s v="GO"/>
    <s v="ETANOL COMUM"/>
    <n v="357"/>
    <n v="9.7799999999999994"/>
    <s v=" Km/L"/>
    <n v="26208"/>
    <n v="36.51"/>
    <n v="4.8410000000000002"/>
    <n v="176.74"/>
    <s v="0"/>
    <s v="Planejamento Operaci"/>
    <s v="Planejamento Operaci"/>
    <s v="Operacional"/>
    <m/>
    <d v="2025-09-22T00:00:00"/>
    <x v="5"/>
    <x v="0"/>
    <x v="3"/>
  </r>
  <r>
    <s v="TFY2H52"/>
    <s v="60645800105143790"/>
    <s v="22/09/2025 07:05:40"/>
    <s v="49396"/>
    <s v="JOAO JOSE MULATINHO DE MEDEIROS CORREIA"/>
    <x v="13"/>
    <s v="AUTOMOVEL"/>
    <s v="ARGO"/>
    <s v="FIAT"/>
    <s v="69442211"/>
    <s v="POSTO SUDOESTE"/>
    <s v="GUAPO"/>
    <s v="GO"/>
    <s v="ETANOL COMUM"/>
    <n v="106"/>
    <n v="5.63"/>
    <s v=" Km/L"/>
    <n v="6805"/>
    <n v="18.82"/>
    <n v="4.2910000000000004"/>
    <n v="80.75"/>
    <s v="1"/>
    <s v="Planejamento Operaci"/>
    <s v="Planejamento Operaci"/>
    <s v="Operacional"/>
    <m/>
    <d v="2025-09-22T00:00:00"/>
    <x v="5"/>
    <x v="0"/>
    <x v="3"/>
  </r>
  <r>
    <s v="IMP0003"/>
    <s v="60645800105124282"/>
    <s v="22/09/2025 08:56:53"/>
    <s v="21706"/>
    <s v="LUIZ MARCELO NEVES"/>
    <x v="19"/>
    <s v="EQUIPAMENTOS"/>
    <s v="IMPLEMENTOS"/>
    <s v="OUTROS"/>
    <s v="31878011"/>
    <s v="POSTO CAMPESTRE"/>
    <s v="RIO VERDE"/>
    <s v="GO"/>
    <s v="GASOLINA COMUM"/>
    <n v="0"/>
    <n v="0"/>
    <s v=" Km/L"/>
    <n v="0"/>
    <n v="20.010000000000002"/>
    <n v="6.2910000000000004"/>
    <n v="125.89"/>
    <s v="1"/>
    <s v="EXT - SAO PEDRO"/>
    <s v="Planejamento Operaci"/>
    <s v="SAO PEDRO"/>
    <m/>
    <d v="2025-09-22T00:00:00"/>
    <x v="5"/>
    <x v="0"/>
    <x v="7"/>
  </r>
  <r>
    <s v="TFS3C72"/>
    <s v="60645800105143738"/>
    <s v="22/09/2025 09:09:59"/>
    <s v="00271"/>
    <s v="HEDER OLIVEIRA SANTANA"/>
    <x v="9"/>
    <s v="AUTOMOVEL"/>
    <s v="ARGO"/>
    <s v="FIAT"/>
    <s v="41826312"/>
    <s v="AUTO POSTO JACARE"/>
    <s v="ACREUNA"/>
    <s v="GO"/>
    <s v="ETANOL COMUM"/>
    <n v="305"/>
    <n v="7.37"/>
    <s v=" Km/L"/>
    <n v="36774"/>
    <n v="41.36"/>
    <n v="4.25"/>
    <n v="175.8"/>
    <s v="220932940"/>
    <s v="Planejamento Operaci"/>
    <s v="Planejamento Operaci"/>
    <s v="Operacional"/>
    <m/>
    <d v="2025-09-22T00:00:00"/>
    <x v="5"/>
    <x v="0"/>
    <x v="4"/>
  </r>
  <r>
    <s v="TFY3C02"/>
    <s v="60645800105143770"/>
    <s v="22/09/2025 09:18:32"/>
    <s v="37473"/>
    <s v="OTHON SIQUEIRA DE ALMEIDA"/>
    <x v="14"/>
    <s v="AUTOMOVEL"/>
    <s v="ARGO"/>
    <s v="FIAT"/>
    <s v="36603412"/>
    <s v="POSTO DO RATINHO"/>
    <s v="GOIANIA"/>
    <s v="GO"/>
    <s v="ETANOL COMUM"/>
    <n v="443"/>
    <n v="10.54"/>
    <s v=" Km/L"/>
    <n v="8056"/>
    <n v="42.04"/>
    <n v="4.8410000000000002"/>
    <n v="203.52"/>
    <s v="1"/>
    <s v="Planejamento Operaci"/>
    <s v="Planejamento Operaci"/>
    <s v="Operacional"/>
    <m/>
    <d v="2025-09-22T00:00:00"/>
    <x v="5"/>
    <x v="0"/>
    <x v="0"/>
  </r>
  <r>
    <s v="FKM6D96"/>
    <s v="60645800105124371"/>
    <s v="22/09/2025 09:23:48"/>
    <s v="80246"/>
    <s v="FRANCISCO DE ASSIS SOARES"/>
    <x v="19"/>
    <s v="Caminhão"/>
    <s v="11-180"/>
    <s v="VW"/>
    <s v="45307105"/>
    <s v="POSTO GIRASSOL"/>
    <s v="ITUMBIARA"/>
    <s v="GO"/>
    <s v="DIESEL COMUM"/>
    <n v="0"/>
    <n v="0"/>
    <s v=" Km/L"/>
    <n v="0"/>
    <n v="161.52000000000001"/>
    <n v="2.448"/>
    <n v="395.46"/>
    <s v="220933"/>
    <s v="EXT - SAO PEDRO"/>
    <s v="Planejamento Operaci"/>
    <s v="SAO PEDRO"/>
    <m/>
    <d v="2025-09-22T00:00:00"/>
    <x v="5"/>
    <x v="0"/>
    <x v="7"/>
  </r>
  <r>
    <s v="TMF8H09"/>
    <s v="60645800106185413"/>
    <s v="22/09/2025 09:39:32"/>
    <s v="02910"/>
    <s v="EMERSON CRISTIANO DE SILVEIRA"/>
    <x v="29"/>
    <s v="Caminhão"/>
    <s v="FH 540 6X4R"/>
    <s v="VOLVO"/>
    <s v="46209914"/>
    <s v="DECIO RIO VERDE"/>
    <s v="RIO VERDE"/>
    <s v="GO"/>
    <s v="DIESEL S-10"/>
    <n v="0"/>
    <n v="0"/>
    <s v=" Km/L"/>
    <n v="2826"/>
    <n v="840"/>
    <n v="6.77"/>
    <n v="5686.8"/>
    <s v="202509220938"/>
    <s v="EXT - LUCCA JR"/>
    <s v="Planejamento Operaci"/>
    <s v="LUCCA JR"/>
    <m/>
    <d v="2025-09-22T00:00:00"/>
    <x v="5"/>
    <x v="0"/>
    <x v="11"/>
  </r>
  <r>
    <s v="TMF8H09"/>
    <m/>
    <s v="22/09/2025 11:24:46"/>
    <m/>
    <m/>
    <x v="29"/>
    <m/>
    <m/>
    <m/>
    <m/>
    <s v="DECIO RIO VERDE"/>
    <m/>
    <m/>
    <s v="ARLA-32"/>
    <s v="-"/>
    <s v="-"/>
    <s v=" Km/L"/>
    <s v="-"/>
    <n v="75.739999999999995"/>
    <m/>
    <n v="287.06"/>
    <m/>
    <s v="EXT - LUCCA JR"/>
    <s v="Planejamento Operaci"/>
    <s v="LUCCA JR"/>
    <m/>
    <d v="2025-09-22T00:00:00"/>
    <x v="5"/>
    <x v="0"/>
    <x v="11"/>
  </r>
  <r>
    <s v="TFS3C72"/>
    <s v="60645800105143738"/>
    <s v="22/09/2025 12:44:30"/>
    <s v="00271"/>
    <s v="HEDER OLIVEIRA SANTANA"/>
    <x v="9"/>
    <s v="AUTOMOVEL"/>
    <s v="ARGO"/>
    <s v="FIAT"/>
    <s v="36645906"/>
    <s v="AUTO POSTO ESTRELA DO SUL III"/>
    <s v="ACREUNA"/>
    <s v="GO"/>
    <s v="ETANOL COMUM"/>
    <n v="286"/>
    <n v="8.25"/>
    <s v=" Km/L"/>
    <n v="37060"/>
    <n v="34.68"/>
    <n v="4.5199999999999996"/>
    <n v="156.76"/>
    <s v="0"/>
    <s v="Planejamento Operaci"/>
    <s v="Planejamento Operaci"/>
    <s v="Operacional"/>
    <m/>
    <d v="2025-09-22T00:00:00"/>
    <x v="5"/>
    <x v="0"/>
    <x v="4"/>
  </r>
  <r>
    <s v="TFA5I89"/>
    <s v="60645800105853740"/>
    <s v="22/09/2025 14:36:37"/>
    <s v="71805"/>
    <s v="MURILO SOUZA BERNARDES"/>
    <x v="21"/>
    <s v="AUTOMOVEL"/>
    <s v="ARGO"/>
    <s v="FIAT"/>
    <s v="36603412"/>
    <s v="POSTO DO RATINHO"/>
    <s v="GOIANIA"/>
    <s v="GO"/>
    <s v="ETANOL COMUM"/>
    <n v="165"/>
    <n v="7.49"/>
    <s v=" Km/L"/>
    <n v="7356"/>
    <n v="22.03"/>
    <n v="5.24"/>
    <n v="115.44"/>
    <s v="1"/>
    <s v="Planejamento Operaci"/>
    <s v="Planejamento Operaci"/>
    <s v="Operacional"/>
    <m/>
    <d v="2025-09-22T00:00:00"/>
    <x v="5"/>
    <x v="0"/>
    <x v="2"/>
  </r>
  <r>
    <s v="TFE6B22"/>
    <s v="60645800105143762"/>
    <s v="22/09/2025 17:07:30"/>
    <s v="03608"/>
    <s v="WEIDER DA SILVA RODRIGUES"/>
    <x v="1"/>
    <s v="AUTOMOVEL"/>
    <s v="ARGO"/>
    <s v="FIAT"/>
    <s v="53081700"/>
    <s v="POSTO Z   Z SANTA MA"/>
    <s v="GUAPO"/>
    <s v="GO"/>
    <s v="ETANOL COMUM"/>
    <n v="322"/>
    <n v="8.6300000000000008"/>
    <s v=" Km/L"/>
    <n v="18925"/>
    <n v="37.32"/>
    <n v="4.29"/>
    <n v="160.11000000000001"/>
    <s v="0"/>
    <s v="Planejamento Operaci"/>
    <s v="Planejamento Operaci"/>
    <s v="Operacional"/>
    <m/>
    <d v="2025-09-22T00:00:00"/>
    <x v="5"/>
    <x v="0"/>
    <x v="1"/>
  </r>
  <r>
    <s v="TFW2H32"/>
    <s v="60645800105143835"/>
    <s v="22/09/2025 17:53:07"/>
    <s v="99638"/>
    <s v="LAFAIETE DE SOUZA SANTOS"/>
    <x v="10"/>
    <s v="AUTOMOVEL"/>
    <s v="ARGO"/>
    <s v="FIAT"/>
    <s v="87183400"/>
    <s v="MARAJO GUAPO"/>
    <s v="GUAPO"/>
    <s v="GO"/>
    <s v="ETANOL COMUM"/>
    <n v="353"/>
    <n v="9.39"/>
    <s v=" Km/L"/>
    <n v="26561"/>
    <n v="37.58"/>
    <n v="4.29"/>
    <n v="161.22"/>
    <s v="0"/>
    <s v="Planejamento Operaci"/>
    <s v="Planejamento Operaci"/>
    <s v="Operacional"/>
    <m/>
    <d v="2025-09-22T00:00:00"/>
    <x v="5"/>
    <x v="0"/>
    <x v="3"/>
  </r>
  <r>
    <s v="TFN0D12"/>
    <s v="60645800105143746"/>
    <s v="22/09/2025 18:38:47"/>
    <s v="00390"/>
    <s v="SILVINO JOSE DE BRITO"/>
    <x v="5"/>
    <s v="AUTOMOVEL"/>
    <s v="ARGO"/>
    <s v="FIAT"/>
    <s v="87107509"/>
    <s v="AUTO POSTO OLIMPIO"/>
    <s v="APARECIDA DE GOIANIA"/>
    <s v="GO"/>
    <s v="ETANOL COMUM"/>
    <n v="156"/>
    <n v="8.77"/>
    <s v=" Km/L"/>
    <n v="10164"/>
    <n v="17.78"/>
    <n v="4.79"/>
    <n v="85.17"/>
    <s v="0"/>
    <s v="Planejamento Operaci"/>
    <s v="Planejamento Operaci"/>
    <s v="Operacional"/>
    <m/>
    <d v="2025-09-22T00:00:00"/>
    <x v="5"/>
    <x v="0"/>
    <x v="3"/>
  </r>
  <r>
    <s v="TFR8B59"/>
    <s v="60645800105143681"/>
    <s v="22/09/2025 18:53:56"/>
    <s v="92635"/>
    <s v="ADENILDO BARBOSA DUTRA"/>
    <x v="8"/>
    <s v="AUTOMOVEL"/>
    <s v="ARGO"/>
    <s v="FIAT"/>
    <s v="24984905"/>
    <s v="POSTO KARAKA"/>
    <s v="GOIANIA"/>
    <s v="GO"/>
    <s v="ETANOL COMUM"/>
    <n v="249"/>
    <n v="5.42"/>
    <s v=" Km/L"/>
    <n v="10044"/>
    <n v="45.96"/>
    <n v="4.8499999999999996"/>
    <n v="222.91"/>
    <s v="0"/>
    <s v="Planejamento Operaci"/>
    <s v="Planejamento Operaci"/>
    <s v="Operacional"/>
    <m/>
    <d v="2025-09-22T00:00:00"/>
    <x v="5"/>
    <x v="0"/>
    <x v="5"/>
  </r>
  <r>
    <s v="TFW2H32"/>
    <s v="60645800105143835"/>
    <s v="23/09/2025 06:27:51"/>
    <s v="99638"/>
    <s v="LAFAIETE DE SOUZA SANTOS"/>
    <x v="10"/>
    <s v="AUTOMOVEL"/>
    <s v="ARGO"/>
    <s v="FIAT"/>
    <s v="75331801"/>
    <s v="DECIO CEZARINA"/>
    <s v="CEZARINA"/>
    <s v="GO"/>
    <s v="ETANOL COMUM"/>
    <n v="233"/>
    <n v="9.43"/>
    <s v=" Km/L"/>
    <n v="26794"/>
    <n v="24.72"/>
    <n v="4.29"/>
    <n v="106.05"/>
    <s v="202509230626"/>
    <s v="Planejamento Operaci"/>
    <s v="Planejamento Operaci"/>
    <s v="Operacional"/>
    <m/>
    <d v="2025-09-23T00:00:00"/>
    <x v="5"/>
    <x v="0"/>
    <x v="3"/>
  </r>
  <r>
    <s v="TFY6E09"/>
    <s v="60645800105143700"/>
    <s v="23/09/2025 07:39:02"/>
    <s v="04380"/>
    <s v="PAULO ROBERTO BATISTA DE MOURA JUNIOR"/>
    <x v="15"/>
    <s v="AUTOMOVEL"/>
    <s v="ARGO"/>
    <s v="FIAT"/>
    <s v="34251011"/>
    <s v="DECIO ARAPORA"/>
    <s v="ARAPORA"/>
    <s v="MG"/>
    <s v="ETANOL COMUM"/>
    <n v="221"/>
    <n v="9.32"/>
    <s v=" Km/L"/>
    <n v="12792"/>
    <n v="23.7"/>
    <n v="3.99"/>
    <n v="94.56"/>
    <s v="202509230738"/>
    <s v="Planejamento Operaci"/>
    <s v="Planejamento Operaci"/>
    <s v="Operacional"/>
    <m/>
    <d v="2025-09-23T00:00:00"/>
    <x v="5"/>
    <x v="0"/>
    <x v="1"/>
  </r>
  <r>
    <s v="TLR1J91"/>
    <s v="60645800106043065"/>
    <s v="23/09/2025 07:53:53"/>
    <s v="02910"/>
    <s v="EMERSON CRISTIANO DE SILVEIRA"/>
    <x v="23"/>
    <s v="Caminhonete"/>
    <s v="SAVEIRO"/>
    <s v="VOLKSWAGEN"/>
    <s v="46209914"/>
    <s v="DECIO RIO VERDE"/>
    <s v="RIO VERDE"/>
    <s v="GO"/>
    <s v="ETANOL COMUM"/>
    <n v="0"/>
    <n v="0"/>
    <s v=" Km/L"/>
    <s v="-"/>
    <n v="41.54"/>
    <n v="4.29"/>
    <n v="178.21"/>
    <s v="202509230753"/>
    <s v="Planejamento Operaci"/>
    <s v="Planejamento Operaci"/>
    <s v="Operacional"/>
    <m/>
    <d v="2025-09-23T00:00:00"/>
    <x v="5"/>
    <x v="0"/>
    <x v="9"/>
  </r>
  <r>
    <s v="IMP0001"/>
    <s v="60645800105124150"/>
    <s v="23/09/2025 07:58:24"/>
    <s v="89049"/>
    <s v="VALDEIR JOSE CORREIA"/>
    <x v="19"/>
    <s v="EQUIPAMENTOS"/>
    <s v="IMPLEMENTOS"/>
    <s v="OUTROS"/>
    <s v="26466611"/>
    <s v="AUTO POSTO GLOBAL"/>
    <s v="APARECIDA DE GOIANIA"/>
    <s v="GO"/>
    <s v="GASOLINA COMUM"/>
    <n v="0"/>
    <n v="0"/>
    <s v=" Km/L"/>
    <n v="0"/>
    <n v="20.04"/>
    <n v="6.57"/>
    <n v="131.66"/>
    <s v="1"/>
    <s v="EXT - SAO PEDRO"/>
    <s v="Planejamento Operaci"/>
    <s v="SAO PEDRO"/>
    <m/>
    <d v="2025-09-23T00:00:00"/>
    <x v="5"/>
    <x v="0"/>
    <x v="7"/>
  </r>
  <r>
    <s v="TFP9I32"/>
    <s v="60645800105143819"/>
    <s v="23/09/2025 08:02:09"/>
    <s v="33861"/>
    <s v="FERNANDO DOS REIS GONÇALVES"/>
    <x v="7"/>
    <s v="AUTOMOVEL"/>
    <s v="ARGO"/>
    <s v="FIAT"/>
    <s v="46209914"/>
    <s v="DECIO RIO VERDE"/>
    <s v="RIO VERDE"/>
    <s v="GO"/>
    <s v="ETANOL COMUM"/>
    <n v="380"/>
    <n v="10.47"/>
    <s v=" Km/L"/>
    <n v="13296"/>
    <n v="36.31"/>
    <n v="4.29"/>
    <n v="155.77000000000001"/>
    <s v="202509230801"/>
    <s v="Planejamento Operaci"/>
    <s v="Planejamento Operaci"/>
    <s v="Operacional"/>
    <m/>
    <d v="2025-09-23T00:00:00"/>
    <x v="5"/>
    <x v="0"/>
    <x v="4"/>
  </r>
  <r>
    <s v="TIV6G27"/>
    <s v="60645800106184069"/>
    <s v="23/09/2025 08:03:19"/>
    <s v="02910"/>
    <s v="EMERSON CRISTIANO DE SILVEIRA"/>
    <x v="30"/>
    <s v="EQUIPAMENTOS"/>
    <s v="GUINCHO LEVE"/>
    <s v="EQUIPAMENTO"/>
    <s v="46209914"/>
    <s v="DECIO RIO VERDE"/>
    <s v="RIO VERDE"/>
    <s v="GO"/>
    <s v="DIESEL S-10"/>
    <n v="0"/>
    <n v="0"/>
    <s v=" Km/L"/>
    <n v="2602"/>
    <n v="131.49"/>
    <n v="6.77"/>
    <n v="890.19"/>
    <s v="202509230802"/>
    <s v="EXT - LUCCA JR"/>
    <s v="Planejamento Operaci"/>
    <s v="LUCCA JR"/>
    <m/>
    <d v="2025-09-23T00:00:00"/>
    <x v="5"/>
    <x v="0"/>
    <x v="11"/>
  </r>
  <r>
    <s v="TGF2J32"/>
    <s v="60645800105143827"/>
    <s v="23/09/2025 08:19:09"/>
    <s v="29136"/>
    <s v="CLEITON INACIO DE MOURA"/>
    <x v="16"/>
    <s v="AUTOMOVEL"/>
    <s v="ARGO"/>
    <s v="FIAT"/>
    <s v="53084408"/>
    <s v="POSTO MILLENIUM"/>
    <s v="SENADOR CANEDO"/>
    <s v="GO"/>
    <s v="ETANOL COMUM"/>
    <n v="262"/>
    <n v="8.23"/>
    <s v=" Km/L"/>
    <n v="7510"/>
    <n v="31.82"/>
    <n v="4.84"/>
    <n v="154.02000000000001"/>
    <s v="9519"/>
    <s v="Planejamento Operaci"/>
    <s v="Planejamento Operaci"/>
    <s v="Operacional"/>
    <m/>
    <d v="2025-09-23T00:00:00"/>
    <x v="5"/>
    <x v="0"/>
    <x v="5"/>
  </r>
  <r>
    <s v="TIV6G27"/>
    <m/>
    <s v="23/09/2025 08:26:32"/>
    <m/>
    <m/>
    <x v="30"/>
    <m/>
    <m/>
    <m/>
    <m/>
    <s v="DECIO RIO VERDE"/>
    <m/>
    <m/>
    <s v="ARLA-32"/>
    <s v="-"/>
    <s v="-"/>
    <s v=" Km/L"/>
    <s v="-"/>
    <n v="9.81"/>
    <m/>
    <n v="37.21"/>
    <m/>
    <s v="EXT - LUCCA JR"/>
    <s v="Planejamento Operaci"/>
    <s v="LUCCA JR"/>
    <m/>
    <d v="2025-09-23T00:00:00"/>
    <x v="5"/>
    <x v="0"/>
    <x v="11"/>
  </r>
  <r>
    <s v="TFI3B19"/>
    <s v="60645800105926941"/>
    <s v="23/09/2025 08:34:31"/>
    <s v="26126"/>
    <s v="MARIVALDO GONÇALVES"/>
    <x v="4"/>
    <s v="AUTOMOVEL"/>
    <s v="ARGO"/>
    <s v="FIAT"/>
    <s v="45308900"/>
    <s v="POSTO LUPATINI"/>
    <s v="SANTO ANTONIO DA BARRA"/>
    <s v="GO"/>
    <s v="ETANOL COMUM"/>
    <n v="330"/>
    <n v="9.6999999999999993"/>
    <s v=" Km/L"/>
    <n v="18169"/>
    <n v="34.020000000000003"/>
    <n v="4.3899999999999997"/>
    <n v="149.35"/>
    <s v="1"/>
    <s v="Planejamento Operaci"/>
    <s v="Planejamento Operaci"/>
    <s v="Operacional"/>
    <m/>
    <d v="2025-09-23T00:00:00"/>
    <x v="5"/>
    <x v="0"/>
    <x v="0"/>
  </r>
  <r>
    <s v="CVP4C84"/>
    <s v="60645800105124363"/>
    <s v="23/09/2025 08:34:55"/>
    <s v="08141"/>
    <s v="KAIQUE BRITO MOREIRA"/>
    <x v="19"/>
    <s v="Caminhão"/>
    <s v="24-250"/>
    <s v="VOLKSWAGEN"/>
    <s v="81889412"/>
    <s v="POSTO ZERO UM"/>
    <s v="RIO VERDE"/>
    <s v="GO"/>
    <s v="DIESEL COMUM"/>
    <n v="0"/>
    <n v="0"/>
    <s v=" Km/L"/>
    <n v="0"/>
    <n v="150"/>
    <n v="6.04"/>
    <n v="906"/>
    <s v="1"/>
    <s v="EXT - SAO PEDRO"/>
    <s v="Planejamento Operaci"/>
    <s v="SAO PEDRO"/>
    <m/>
    <d v="2025-09-23T00:00:00"/>
    <x v="5"/>
    <x v="0"/>
    <x v="7"/>
  </r>
  <r>
    <s v="TER7374"/>
    <s v="60645800105124320"/>
    <s v="23/09/2025 08:37:26"/>
    <s v="08141"/>
    <s v="KAIQUE BRITO MOREIRA"/>
    <x v="19"/>
    <s v="EQUIPAMENTOS"/>
    <s v="RETROESCAVADEIRA"/>
    <s v="JCB"/>
    <s v="81889412"/>
    <s v="POSTO ZERO UM"/>
    <s v="RIO VERDE"/>
    <s v="GO"/>
    <s v="DIESEL S-10"/>
    <n v="0"/>
    <n v="0"/>
    <s v=" Km/L"/>
    <n v="0"/>
    <n v="119.52"/>
    <n v="6.14"/>
    <n v="733.9"/>
    <s v="1"/>
    <s v="EXT - SAO PEDRO"/>
    <s v="Planejamento Operaci"/>
    <s v="SAO PEDRO"/>
    <m/>
    <d v="2025-09-23T00:00:00"/>
    <x v="5"/>
    <x v="0"/>
    <x v="7"/>
  </r>
  <r>
    <s v="FKM6D96"/>
    <s v="60645800105124371"/>
    <s v="23/09/2025 08:50:41"/>
    <s v="80246"/>
    <s v="FRANCISCO DE ASSIS SOARES"/>
    <x v="19"/>
    <s v="Caminhão"/>
    <s v="11-180"/>
    <s v="VW"/>
    <s v="45307105"/>
    <s v="POSTO GIRASSOL"/>
    <s v="ITUMBIARA"/>
    <s v="GO"/>
    <s v="DIESEL S-10"/>
    <n v="0"/>
    <n v="0"/>
    <s v=" Km/L"/>
    <n v="0"/>
    <n v="125.77"/>
    <n v="6.09"/>
    <n v="765.98"/>
    <s v="230931"/>
    <s v="EXT - SAO PEDRO"/>
    <s v="Planejamento Operaci"/>
    <s v="SAO PEDRO"/>
    <m/>
    <d v="2025-09-23T00:00:00"/>
    <x v="5"/>
    <x v="0"/>
    <x v="7"/>
  </r>
  <r>
    <s v="TFF6I82"/>
    <s v="60645800105143800"/>
    <s v="23/09/2025 08:54:26"/>
    <s v="05918"/>
    <s v="GISELIA AGUIAR DA ROCHA"/>
    <x v="3"/>
    <s v="AUTOMOVEL"/>
    <s v="ARGO"/>
    <s v="FIAT"/>
    <s v="36669517"/>
    <s v="AUTO POSTO ANHANGUERA"/>
    <s v="GOIANIA"/>
    <s v="GO"/>
    <s v="ETANOL COMUM"/>
    <n v="341"/>
    <n v="9.24"/>
    <s v=" Km/L"/>
    <n v="16813"/>
    <n v="36.9"/>
    <n v="4.99"/>
    <n v="184.13"/>
    <s v="1"/>
    <s v="Planejamento Operaci"/>
    <s v="Planejamento Operaci"/>
    <s v="Operacional"/>
    <m/>
    <d v="2025-09-23T00:00:00"/>
    <x v="5"/>
    <x v="0"/>
    <x v="2"/>
  </r>
  <r>
    <s v="KAZ5F74"/>
    <s v="60645800105124355"/>
    <s v="23/09/2025 11:32:32"/>
    <s v="09808"/>
    <s v="DOUGLAS OLIVEIRA SANTOS"/>
    <x v="19"/>
    <s v="Caminhão"/>
    <s v="L 1113"/>
    <s v="IVECO"/>
    <s v="81889412"/>
    <s v="POSTO ZERO UM"/>
    <s v="RIO VERDE"/>
    <s v="GO"/>
    <s v="DIESEL COMUM"/>
    <n v="0"/>
    <n v="0"/>
    <s v=" Km/L"/>
    <n v="0"/>
    <n v="96.84"/>
    <n v="6.04"/>
    <n v="584.96"/>
    <s v="1"/>
    <s v="EXT - SAO PEDRO"/>
    <s v="Planejamento Operaci"/>
    <s v="SAO PEDRO"/>
    <m/>
    <d v="2025-09-23T00:00:00"/>
    <x v="5"/>
    <x v="0"/>
    <x v="7"/>
  </r>
  <r>
    <s v="TFY2H52"/>
    <s v="60645800105143790"/>
    <s v="23/09/2025 12:56:17"/>
    <s v="49396"/>
    <s v="JOAO JOSE MULATINHO DE MEDEIROS CORREIA"/>
    <x v="13"/>
    <s v="AUTOMOVEL"/>
    <s v="ARGO"/>
    <s v="FIAT"/>
    <s v="75331801"/>
    <s v="DECIO CEZARINA"/>
    <s v="CEZARINA"/>
    <s v="GO"/>
    <s v="ETANOL COMUM"/>
    <n v="344"/>
    <n v="8.89"/>
    <s v=" Km/L"/>
    <n v="7149"/>
    <n v="38.68"/>
    <n v="4.29"/>
    <n v="165.94"/>
    <s v="202509231255"/>
    <s v="Planejamento Operaci"/>
    <s v="Planejamento Operaci"/>
    <s v="Operacional"/>
    <m/>
    <d v="2025-09-23T00:00:00"/>
    <x v="5"/>
    <x v="0"/>
    <x v="3"/>
  </r>
  <r>
    <s v="TFX7J72"/>
    <s v="60645800105836505"/>
    <s v="23/09/2025 13:47:14"/>
    <s v="02769"/>
    <s v="ANDRE LUIS PAULINO"/>
    <x v="11"/>
    <s v="AUTOMOVEL"/>
    <s v="ARGO"/>
    <s v="FIAT"/>
    <s v="41826312"/>
    <s v="AUTO POSTO JACARE"/>
    <s v="ACREUNA"/>
    <s v="GO"/>
    <s v="ETANOL COMUM"/>
    <n v="380"/>
    <n v="9.5500000000000007"/>
    <s v=" Km/L"/>
    <n v="28811"/>
    <n v="39.79"/>
    <n v="4.2510000000000003"/>
    <n v="169.13"/>
    <s v="230949531"/>
    <s v="Planejamento Operaci"/>
    <s v="Planejamento Operaci"/>
    <s v="Operacional"/>
    <m/>
    <d v="2025-09-23T00:00:00"/>
    <x v="5"/>
    <x v="0"/>
    <x v="4"/>
  </r>
  <r>
    <s v="TGL4J09"/>
    <s v="60645800105143360"/>
    <s v="23/09/2025 14:20:42"/>
    <s v="70882"/>
    <s v="EDUARDO DE SOUSA PIMENTEL"/>
    <x v="17"/>
    <s v="AUTOMOVEL"/>
    <s v="ARGO"/>
    <s v="FIAT"/>
    <s v="63511501"/>
    <s v="POSTO CIDADE JARDIM"/>
    <s v="GOIANIA"/>
    <s v="GO"/>
    <s v="ETANOL COMUM"/>
    <n v="383"/>
    <n v="9.6"/>
    <s v=" Km/L"/>
    <n v="10728"/>
    <n v="39.9"/>
    <n v="4.8410000000000002"/>
    <n v="193.16"/>
    <s v="230951580"/>
    <s v="Planejamento Operaci"/>
    <s v="Planejamento Operaci"/>
    <s v="Operacional"/>
    <m/>
    <d v="2025-09-23T00:00:00"/>
    <x v="5"/>
    <x v="0"/>
    <x v="1"/>
  </r>
  <r>
    <s v="TFS3C72"/>
    <s v="60645800105143738"/>
    <s v="23/09/2025 14:59:38"/>
    <s v="00271"/>
    <s v="HEDER OLIVEIRA SANTANA"/>
    <x v="9"/>
    <s v="AUTOMOVEL"/>
    <s v="ARGO"/>
    <s v="FIAT"/>
    <s v="13308211"/>
    <s v="P. BANDEIRANTES"/>
    <s v="RIO VERDE"/>
    <s v="GO"/>
    <s v="ETANOL COMUM"/>
    <n v="248"/>
    <n v="7.95"/>
    <s v=" Km/L"/>
    <n v="37308"/>
    <n v="31.2"/>
    <n v="4.391"/>
    <n v="137.01"/>
    <s v="230953731"/>
    <s v="Planejamento Operaci"/>
    <s v="Planejamento Operaci"/>
    <s v="Operacional"/>
    <m/>
    <d v="2025-09-23T00:00:00"/>
    <x v="5"/>
    <x v="0"/>
    <x v="4"/>
  </r>
  <r>
    <s v="TBE3B78"/>
    <s v="60645800105124169"/>
    <s v="23/09/2025 16:19:40"/>
    <s v="89049"/>
    <s v="VALDEIR JOSE CORREIA"/>
    <x v="19"/>
    <s v="Caminhão"/>
    <s v="9-180"/>
    <s v="VW"/>
    <s v="87183400"/>
    <s v="MARAJO GUAPO"/>
    <s v="GUAPO"/>
    <s v="GO"/>
    <s v="DIESEL S-10"/>
    <n v="0"/>
    <n v="0"/>
    <s v=" Km/L"/>
    <n v="0"/>
    <n v="82.68"/>
    <n v="6.09"/>
    <n v="503.53"/>
    <s v="0"/>
    <s v="EXT - SAO PEDRO"/>
    <s v="Planejamento Operaci"/>
    <s v="SAO PEDRO"/>
    <m/>
    <d v="2025-09-23T00:00:00"/>
    <x v="5"/>
    <x v="0"/>
    <x v="7"/>
  </r>
  <r>
    <s v="TBE3B78"/>
    <m/>
    <s v="23/09/2025 16:26:57"/>
    <m/>
    <m/>
    <x v="20"/>
    <m/>
    <m/>
    <m/>
    <m/>
    <s v="MARAJO GUAPO"/>
    <m/>
    <m/>
    <s v="ARLA-32"/>
    <n v="0"/>
    <n v="0"/>
    <s v=" Km/L"/>
    <n v="0"/>
    <n v="10.76"/>
    <m/>
    <n v="42.97"/>
    <m/>
    <s v="EXT - SAO PEDRO"/>
    <s v="Planejamento Operaci"/>
    <s v="SAO PEDRO"/>
    <m/>
    <d v="2025-09-23T00:00:00"/>
    <x v="5"/>
    <x v="0"/>
    <x v="7"/>
  </r>
  <r>
    <s v="TFF6I82"/>
    <s v="60645800105143800"/>
    <s v="23/09/2025 16:45:08"/>
    <s v="05918"/>
    <s v="GISELIA AGUIAR DA ROCHA"/>
    <x v="3"/>
    <s v="AUTOMOVEL"/>
    <s v="ARGO"/>
    <s v="FIAT"/>
    <s v="21957002"/>
    <s v="AUTO POSTO DA SERRA"/>
    <s v="MORRINHOS"/>
    <s v="GO"/>
    <s v="ETANOL COMUM"/>
    <n v="402"/>
    <n v="11.24"/>
    <s v=" Km/L"/>
    <n v="17215"/>
    <n v="35.770000000000003"/>
    <n v="4.45"/>
    <n v="159.16999999999999"/>
    <s v="1"/>
    <s v="Planejamento Operaci"/>
    <s v="Planejamento Operaci"/>
    <s v="Operacional"/>
    <m/>
    <d v="2025-09-23T00:00:00"/>
    <x v="5"/>
    <x v="0"/>
    <x v="2"/>
  </r>
  <r>
    <s v="IMP0001"/>
    <s v="60645800105124150"/>
    <s v="23/09/2025 18:04:23"/>
    <s v="89049"/>
    <s v="VALDEIR JOSE CORREIA"/>
    <x v="19"/>
    <s v="EQUIPAMENTOS"/>
    <s v="IMPLEMENTOS"/>
    <s v="OUTROS"/>
    <s v="81870100"/>
    <s v="POSTO MILLENIUM DIMAG"/>
    <s v="APARECIDA DE GOIANIA"/>
    <s v="GO"/>
    <s v="GASOLINA COMUM"/>
    <n v="0"/>
    <n v="0"/>
    <s v=" Km/L"/>
    <n v="0"/>
    <n v="15.26"/>
    <n v="6.49"/>
    <n v="99.04"/>
    <s v="50386"/>
    <s v="EXT - SAO PEDRO"/>
    <s v="Planejamento Operaci"/>
    <s v="SAO PEDRO"/>
    <m/>
    <d v="2025-09-23T00:00:00"/>
    <x v="5"/>
    <x v="0"/>
    <x v="7"/>
  </r>
  <r>
    <s v="FKM6D96"/>
    <s v="60645800105124371"/>
    <s v="23/09/2025 18:57:26"/>
    <s v="80246"/>
    <s v="FRANCISCO DE ASSIS SOARES"/>
    <x v="19"/>
    <s v="Caminhão"/>
    <s v="11-180"/>
    <s v="VW"/>
    <s v="45307105"/>
    <s v="POSTO GIRASSOL"/>
    <s v="ITUMBIARA"/>
    <s v="GO"/>
    <s v="DIESEL COMUM"/>
    <n v="0"/>
    <n v="0"/>
    <s v=" Km/L"/>
    <n v="0"/>
    <n v="47"/>
    <n v="5.99"/>
    <n v="281.52999999999997"/>
    <s v="230968"/>
    <s v="EXT - SAO PEDRO"/>
    <s v="Planejamento Operaci"/>
    <s v="SAO PEDRO"/>
    <m/>
    <d v="2025-09-23T00:00:00"/>
    <x v="5"/>
    <x v="0"/>
    <x v="7"/>
  </r>
  <r>
    <s v="TFF5D72"/>
    <s v="60645800105143780"/>
    <s v="23/09/2025 20:06:52"/>
    <s v="07868"/>
    <s v="LUIZ FELIPE ROMEIRO GODOY"/>
    <x v="2"/>
    <s v="AUTOMOVEL"/>
    <s v="ARGO"/>
    <s v="FIAT"/>
    <s v="36603412"/>
    <s v="POSTO DO RATINHO"/>
    <s v="GOIANIA"/>
    <s v="GO"/>
    <s v="ETANOL COMUM"/>
    <n v="257"/>
    <n v="9.07"/>
    <s v=" Km/L"/>
    <n v="5861"/>
    <n v="28.32"/>
    <n v="5.24"/>
    <n v="148.4"/>
    <s v="1"/>
    <s v="Planejamento Operaci"/>
    <s v="Planejamento Operaci"/>
    <s v="Operacional"/>
    <m/>
    <d v="2025-09-23T00:00:00"/>
    <x v="5"/>
    <x v="0"/>
    <x v="0"/>
  </r>
  <r>
    <s v="TFI3B19"/>
    <s v="60645800105926941"/>
    <s v="24/09/2025 07:40:14"/>
    <s v="09697"/>
    <s v="HUILDSON ROSA BARBOSA"/>
    <x v="4"/>
    <s v="AUTOMOVEL"/>
    <s v="ARGO"/>
    <s v="FIAT"/>
    <s v="41826312"/>
    <s v="AUTO POSTO JACARE"/>
    <s v="ACREUNA"/>
    <s v="GO"/>
    <s v="ETANOL COMUM"/>
    <n v="261"/>
    <n v="8.6300000000000008"/>
    <s v=" Km/L"/>
    <n v="18430"/>
    <n v="30.26"/>
    <n v="4.2510000000000003"/>
    <n v="128.63"/>
    <s v="240927504"/>
    <s v="Planejamento Operaci"/>
    <s v="Planejamento Operaci"/>
    <s v="Operacional"/>
    <m/>
    <d v="2025-09-24T00:00:00"/>
    <x v="5"/>
    <x v="0"/>
    <x v="0"/>
  </r>
  <r>
    <s v="NKD1J82"/>
    <s v="60645800105124230"/>
    <s v="24/09/2025 07:57:02"/>
    <s v="99128"/>
    <s v="LEANDRO FERREIRA DE JESUS"/>
    <x v="19"/>
    <s v="Caminhão"/>
    <s v="24-250/24-250"/>
    <s v="VW"/>
    <s v="81870100"/>
    <s v="POSTO MILLENIUM DIMAG"/>
    <s v="APARECIDA DE GOIANIA"/>
    <s v="GO"/>
    <s v="DIESEL COMUM"/>
    <n v="0"/>
    <n v="0"/>
    <s v=" Km/L"/>
    <n v="0"/>
    <n v="192.33"/>
    <n v="5.54"/>
    <n v="1065.54"/>
    <s v="50532"/>
    <s v="EXT - SAO PEDRO"/>
    <s v="Planejamento Operaci"/>
    <s v="SAO PEDRO"/>
    <m/>
    <d v="2025-09-24T00:00:00"/>
    <x v="5"/>
    <x v="0"/>
    <x v="7"/>
  </r>
  <r>
    <s v="TER4970"/>
    <s v="60645800105124339"/>
    <s v="24/09/2025 07:58:04"/>
    <s v="99128"/>
    <s v="LEANDRO FERREIRA DE JESUS"/>
    <x v="19"/>
    <s v="EQUIPAMENTOS"/>
    <s v="RETROESCAVADEIRA"/>
    <s v="CATERPILLAR"/>
    <s v="81870100"/>
    <s v="POSTO MILLENIUM DIMAG"/>
    <s v="APARECIDA DE GOIANIA"/>
    <s v="GO"/>
    <s v="DIESEL COMUM"/>
    <n v="0"/>
    <n v="0"/>
    <s v=" Km/L"/>
    <n v="0"/>
    <n v="42.26"/>
    <n v="5.5410000000000004"/>
    <n v="234.16"/>
    <s v="50534"/>
    <s v="EXT - SAO PEDRO"/>
    <s v="Planejamento Operaci"/>
    <s v="SAO PEDRO"/>
    <m/>
    <d v="2025-09-24T00:00:00"/>
    <x v="5"/>
    <x v="0"/>
    <x v="7"/>
  </r>
  <r>
    <s v="TFE6B22"/>
    <s v="60645800105143762"/>
    <s v="24/09/2025 08:46:20"/>
    <s v="03608"/>
    <s v="WEIDER DA SILVA RODRIGUES"/>
    <x v="1"/>
    <s v="AUTOMOVEL"/>
    <s v="ARGO"/>
    <s v="FIAT"/>
    <s v="64170105"/>
    <s v="POSTOS DUME"/>
    <s v="APARECIDA DE GOIANIA"/>
    <s v="GO"/>
    <s v="ETANOL COMUM"/>
    <n v="335"/>
    <n v="8.5500000000000007"/>
    <s v=" Km/L"/>
    <n v="19260"/>
    <n v="39.159999999999997"/>
    <n v="4.78"/>
    <n v="187.18"/>
    <s v="87"/>
    <s v="Planejamento Operaci"/>
    <s v="Planejamento Operaci"/>
    <s v="Operacional"/>
    <m/>
    <d v="2025-09-24T00:00:00"/>
    <x v="5"/>
    <x v="0"/>
    <x v="1"/>
  </r>
  <r>
    <s v="TFW2H32"/>
    <s v="60645800105143835"/>
    <s v="24/09/2025 09:57:01"/>
    <s v="99638"/>
    <s v="LAFAIETE DE SOUZA SANTOS"/>
    <x v="10"/>
    <s v="AUTOMOVEL"/>
    <s v="ARGO"/>
    <s v="FIAT"/>
    <s v="69494411"/>
    <s v="REDE MARAJO RIO VERD"/>
    <s v="RIO VERDE"/>
    <s v="GO"/>
    <s v="ETANOL COMUM"/>
    <n v="181"/>
    <n v="8.02"/>
    <s v=" Km/L"/>
    <n v="26975"/>
    <n v="22.56"/>
    <n v="3.992"/>
    <n v="90.05"/>
    <s v="1"/>
    <s v="Planejamento Operaci"/>
    <s v="Planejamento Operaci"/>
    <s v="Operacional"/>
    <m/>
    <d v="2025-09-24T00:00:00"/>
    <x v="5"/>
    <x v="0"/>
    <x v="3"/>
  </r>
  <r>
    <s v="TFF6I82"/>
    <s v="60645800105143800"/>
    <s v="24/09/2025 10:44:29"/>
    <s v="29874"/>
    <s v="ANDERSON FRANCISCO VELOZO"/>
    <x v="3"/>
    <s v="AUTOMOVEL"/>
    <s v="ARGO"/>
    <s v="FIAT"/>
    <s v="75331801"/>
    <s v="DECIO CEZARINA"/>
    <s v="CEZARINA"/>
    <s v="GO"/>
    <s v="ETANOL COMUM"/>
    <n v="361"/>
    <n v="9.35"/>
    <s v=" Km/L"/>
    <n v="17576"/>
    <n v="38.590000000000003"/>
    <n v="4.29"/>
    <n v="165.55"/>
    <s v="202509241043"/>
    <s v="Planejamento Operaci"/>
    <s v="Planejamento Operaci"/>
    <s v="Operacional"/>
    <m/>
    <d v="2025-09-24T00:00:00"/>
    <x v="5"/>
    <x v="0"/>
    <x v="2"/>
  </r>
  <r>
    <s v="TFS3C72"/>
    <s v="60645800105143738"/>
    <s v="24/09/2025 12:33:41"/>
    <s v="00271"/>
    <s v="HEDER OLIVEIRA SANTANA"/>
    <x v="9"/>
    <s v="AUTOMOVEL"/>
    <s v="ARGO"/>
    <s v="FIAT"/>
    <s v="53081700"/>
    <s v="POSTO Z   Z SANTA MA"/>
    <s v="GUAPO"/>
    <s v="GO"/>
    <s v="ETANOL COMUM"/>
    <n v="333"/>
    <n v="8.93"/>
    <s v=" Km/L"/>
    <n v="37641"/>
    <n v="37.299999999999997"/>
    <n v="4.29"/>
    <n v="160.01"/>
    <s v="0"/>
    <s v="Planejamento Operaci"/>
    <s v="Planejamento Operaci"/>
    <s v="Operacional"/>
    <m/>
    <d v="2025-09-24T00:00:00"/>
    <x v="5"/>
    <x v="0"/>
    <x v="4"/>
  </r>
  <r>
    <s v="TFD2J89"/>
    <s v="60645800105143710"/>
    <s v="24/09/2025 12:40:19"/>
    <s v="00933"/>
    <s v="GIULEY RIBEIRO DOS SANTOS"/>
    <x v="0"/>
    <s v="AUTOMOVEL"/>
    <s v="ARGO"/>
    <s v="FIAT"/>
    <s v="45308900"/>
    <s v="POSTO LUPATINI"/>
    <s v="SANTO ANTONIO DA BARRA"/>
    <s v="GO"/>
    <s v="ETANOL COMUM"/>
    <n v="341"/>
    <n v="9.56"/>
    <s v=" Km/L"/>
    <n v="8548"/>
    <n v="35.659999999999997"/>
    <n v="4.3899999999999997"/>
    <n v="156.55000000000001"/>
    <s v="1"/>
    <s v="Planejamento Operaci"/>
    <s v="Planejamento Operaci"/>
    <s v="Operacional"/>
    <m/>
    <d v="2025-09-24T00:00:00"/>
    <x v="5"/>
    <x v="0"/>
    <x v="0"/>
  </r>
  <r>
    <s v="TER1294"/>
    <s v="60645800105124390"/>
    <s v="24/09/2025 14:01:13"/>
    <s v="80246"/>
    <s v="FRANCISCO DE ASSIS SOARES"/>
    <x v="19"/>
    <s v="EQUIPAMENTOS"/>
    <s v="MINICARREGADEIRA"/>
    <s v="BOBCAT"/>
    <s v="45307105"/>
    <s v="POSTO GIRASSOL"/>
    <s v="ITUMBIARA"/>
    <s v="GO"/>
    <s v="DIESEL COMUM"/>
    <n v="0"/>
    <n v="0"/>
    <s v=" Km/L"/>
    <n v="0"/>
    <n v="20"/>
    <n v="5.99"/>
    <n v="119.8"/>
    <s v="240950"/>
    <s v="EXT - SAO PEDRO"/>
    <s v="Planejamento Operaci"/>
    <s v="SAO PEDRO"/>
    <m/>
    <d v="2025-09-24T00:00:00"/>
    <x v="5"/>
    <x v="0"/>
    <x v="7"/>
  </r>
  <r>
    <s v="TFF6I82"/>
    <s v="60645800105143800"/>
    <s v="24/09/2025 14:07:22"/>
    <s v="29874"/>
    <s v="ANDERSON FRANCISCO VELOZO"/>
    <x v="3"/>
    <s v="AUTOMOVEL"/>
    <s v="ARGO"/>
    <s v="FIAT"/>
    <s v="92221200"/>
    <s v="POSTO AMERICA"/>
    <s v="GUAPO"/>
    <s v="GO"/>
    <s v="ETANOL COMUM"/>
    <n v="337"/>
    <n v="9.33"/>
    <s v=" Km/L"/>
    <n v="17913"/>
    <n v="36.130000000000003"/>
    <n v="4.29"/>
    <n v="155"/>
    <s v="0"/>
    <s v="Planejamento Operaci"/>
    <s v="Planejamento Operaci"/>
    <s v="Operacional"/>
    <m/>
    <d v="2025-09-24T00:00:00"/>
    <x v="5"/>
    <x v="0"/>
    <x v="2"/>
  </r>
  <r>
    <s v="TFY6E09"/>
    <s v="60645800105143700"/>
    <s v="24/09/2025 16:17:04"/>
    <s v="04380"/>
    <s v="PAULO ROBERTO BATISTA DE MOURA JUNIOR"/>
    <x v="15"/>
    <s v="AUTOMOVEL"/>
    <s v="ARGO"/>
    <s v="FIAT"/>
    <s v="12667600"/>
    <s v="Z Z SAO JOSE"/>
    <s v="GOIANIA"/>
    <s v="GO"/>
    <s v="ETANOL COMUM"/>
    <n v="455"/>
    <n v="22.8"/>
    <s v=" Km/L"/>
    <n v="13247"/>
    <n v="19.96"/>
    <n v="4.8410000000000002"/>
    <n v="96.62"/>
    <s v="0"/>
    <s v="Planejamento Operaci"/>
    <s v="Planejamento Operaci"/>
    <s v="Operacional"/>
    <m/>
    <d v="2025-09-24T00:00:00"/>
    <x v="5"/>
    <x v="0"/>
    <x v="1"/>
  </r>
  <r>
    <s v="TFY6E09"/>
    <s v="60645800105143700"/>
    <s v="24/09/2025 16:18:57"/>
    <s v="04380"/>
    <s v="PAULO ROBERTO BATISTA DE MOURA JUNIOR"/>
    <x v="15"/>
    <s v="AUTOMOVEL"/>
    <s v="ARGO"/>
    <s v="FIAT"/>
    <s v="12667600"/>
    <s v="Z Z SAO JOSE"/>
    <s v="GOIANIA"/>
    <s v="GO"/>
    <s v="ETANOL COMUM"/>
    <n v="0"/>
    <n v="0"/>
    <s v=" Km/L"/>
    <n v="13247"/>
    <n v="20.66"/>
    <n v="4.84"/>
    <n v="100"/>
    <s v="0"/>
    <s v="Planejamento Operaci"/>
    <s v="Planejamento Operaci"/>
    <s v="Operacional"/>
    <m/>
    <d v="2025-09-24T00:00:00"/>
    <x v="5"/>
    <x v="0"/>
    <x v="1"/>
  </r>
  <r>
    <s v="IMP0001"/>
    <s v="60645800105124150"/>
    <s v="24/09/2025 16:56:18"/>
    <s v="89049"/>
    <s v="VALDEIR JOSE CORREIA"/>
    <x v="19"/>
    <s v="EQUIPAMENTOS"/>
    <s v="IMPLEMENTOS"/>
    <s v="OUTROS"/>
    <s v="81870100"/>
    <s v="POSTO MILLENIUM DIMAG"/>
    <s v="APARECIDA DE GOIANIA"/>
    <s v="GO"/>
    <s v="GASOLINA COMUM"/>
    <n v="0"/>
    <n v="0"/>
    <s v=" Km/L"/>
    <n v="0"/>
    <n v="7.29"/>
    <n v="6.49"/>
    <n v="47.31"/>
    <s v="50765"/>
    <s v="EXT - SAO PEDRO"/>
    <s v="Planejamento Operaci"/>
    <s v="SAO PEDRO"/>
    <m/>
    <d v="2025-09-24T00:00:00"/>
    <x v="5"/>
    <x v="0"/>
    <x v="7"/>
  </r>
  <r>
    <s v="TFX7J72"/>
    <s v="60645800105836505"/>
    <s v="24/09/2025 17:05:55"/>
    <s v="02769"/>
    <s v="ANDRE LUIS PAULINO"/>
    <x v="11"/>
    <s v="AUTOMOVEL"/>
    <s v="ARGO"/>
    <s v="FIAT"/>
    <s v="69407600"/>
    <s v="POSTO ABASTECE TAMAN"/>
    <s v="GOIANIA"/>
    <s v="GO"/>
    <s v="ETANOL COMUM"/>
    <n v="379"/>
    <n v="10.199999999999999"/>
    <s v=" Km/L"/>
    <n v="29190"/>
    <n v="37.15"/>
    <n v="4.84"/>
    <n v="179.81"/>
    <s v="89555"/>
    <s v="Planejamento Operaci"/>
    <s v="Planejamento Operaci"/>
    <s v="Operacional"/>
    <m/>
    <d v="2025-09-24T00:00:00"/>
    <x v="5"/>
    <x v="0"/>
    <x v="4"/>
  </r>
  <r>
    <s v="TFW2H32"/>
    <s v="60645800105143835"/>
    <s v="24/09/2025 17:27:24"/>
    <s v="99638"/>
    <s v="LAFAIETE DE SOUZA SANTOS"/>
    <x v="10"/>
    <s v="AUTOMOVEL"/>
    <s v="ARGO"/>
    <s v="FIAT"/>
    <s v="64191404"/>
    <s v="MARAJO HIDROLANDIA 2"/>
    <s v="HIDROLANDIA"/>
    <s v="GO"/>
    <s v="ETANOL COMUM"/>
    <n v="345"/>
    <n v="9.3800000000000008"/>
    <s v=" Km/L"/>
    <n v="27320"/>
    <n v="36.770000000000003"/>
    <n v="4.1909999999999998"/>
    <n v="154.09"/>
    <s v="0"/>
    <s v="Planejamento Operaci"/>
    <s v="Planejamento Operaci"/>
    <s v="Operacional"/>
    <m/>
    <d v="2025-09-24T00:00:00"/>
    <x v="5"/>
    <x v="0"/>
    <x v="3"/>
  </r>
  <r>
    <s v="TFI3B19"/>
    <s v="60645800105926941"/>
    <s v="24/09/2025 18:07:40"/>
    <s v="09697"/>
    <s v="HUILDSON ROSA BARBOSA"/>
    <x v="4"/>
    <s v="AUTOMOVEL"/>
    <s v="ARGO"/>
    <s v="FIAT"/>
    <s v="75331801"/>
    <s v="DECIO CEZARINA"/>
    <s v="CEZARINA"/>
    <s v="GO"/>
    <s v="ETANOL COMUM"/>
    <n v="255"/>
    <n v="9.16"/>
    <s v=" Km/L"/>
    <n v="18685"/>
    <n v="27.83"/>
    <n v="4.29"/>
    <n v="119.39"/>
    <s v="202509241807"/>
    <s v="Planejamento Operaci"/>
    <s v="Planejamento Operaci"/>
    <s v="Operacional"/>
    <m/>
    <d v="2025-09-24T00:00:00"/>
    <x v="5"/>
    <x v="0"/>
    <x v="0"/>
  </r>
  <r>
    <s v="TFY3C02"/>
    <s v="60645800105143770"/>
    <s v="24/09/2025 18:14:40"/>
    <s v="07373"/>
    <s v="RAFAEL SILVEIRA E SILVEIRA"/>
    <x v="14"/>
    <s v="AUTOMOVEL"/>
    <s v="ARGO"/>
    <s v="FIAT"/>
    <s v="37627606"/>
    <s v="POSTO CHAVES"/>
    <s v="BRASILIA"/>
    <s v="DF"/>
    <s v="ETANOL COMUM"/>
    <n v="300"/>
    <n v="10.09"/>
    <s v=" Km/L"/>
    <n v="8356"/>
    <n v="29.72"/>
    <n v="4.78"/>
    <n v="142.06"/>
    <s v="0"/>
    <s v="Planejamento Operaci"/>
    <s v="Planejamento Operaci"/>
    <s v="Operacional"/>
    <m/>
    <d v="2025-09-24T00:00:00"/>
    <x v="5"/>
    <x v="0"/>
    <x v="0"/>
  </r>
  <r>
    <s v="TER1119"/>
    <s v="60645800105124185"/>
    <s v="25/09/2025 06:38:12"/>
    <s v="05615"/>
    <s v="HEVERTON MAGALHAES DE MELO"/>
    <x v="19"/>
    <s v="EQUIPAMENTOS"/>
    <s v="MINICARREGADEIRA"/>
    <s v="BOBCAT"/>
    <s v="41826312"/>
    <s v="AUTO POSTO JACARE"/>
    <s v="ACREUNA"/>
    <s v="GO"/>
    <s v="DIESEL COMUM"/>
    <n v="0"/>
    <n v="0"/>
    <s v=" Km/L"/>
    <n v="0"/>
    <n v="48.09"/>
    <n v="5.75"/>
    <n v="276.52999999999997"/>
    <s v="250923813"/>
    <s v="EXT - SAO PEDRO"/>
    <s v="Planejamento Operaci"/>
    <s v="SAO PEDRO"/>
    <m/>
    <d v="2025-09-25T00:00:00"/>
    <x v="5"/>
    <x v="0"/>
    <x v="7"/>
  </r>
  <r>
    <s v="TFI3B19"/>
    <s v="60645800105926941"/>
    <s v="25/09/2025 08:22:05"/>
    <s v="09697"/>
    <s v="HUILDSON ROSA BARBOSA"/>
    <x v="4"/>
    <s v="AUTOMOVEL"/>
    <s v="ARGO"/>
    <s v="FIAT"/>
    <s v="87183400"/>
    <s v="MARAJO GUAPO"/>
    <s v="GUAPO"/>
    <s v="GO"/>
    <s v="ETANOL COMUM"/>
    <n v="356"/>
    <n v="10.17"/>
    <s v=" Km/L"/>
    <n v="19041"/>
    <n v="35"/>
    <n v="4.29"/>
    <n v="150.15"/>
    <s v="0"/>
    <s v="Planejamento Operaci"/>
    <s v="Planejamento Operaci"/>
    <s v="Operacional"/>
    <m/>
    <d v="2025-09-25T00:00:00"/>
    <x v="5"/>
    <x v="0"/>
    <x v="0"/>
  </r>
  <r>
    <s v="TFS3C72"/>
    <s v="60645800105143738"/>
    <s v="25/09/2025 09:00:37"/>
    <s v="00271"/>
    <s v="HEDER OLIVEIRA SANTANA"/>
    <x v="9"/>
    <s v="AUTOMOVEL"/>
    <s v="ARGO"/>
    <s v="FIAT"/>
    <s v="41826312"/>
    <s v="AUTO POSTO JACARE"/>
    <s v="ACREUNA"/>
    <s v="GO"/>
    <s v="ETANOL COMUM"/>
    <n v="321"/>
    <n v="8.6999999999999993"/>
    <s v=" Km/L"/>
    <n v="37962"/>
    <n v="36.89"/>
    <n v="4.2510000000000003"/>
    <n v="156.82"/>
    <s v="250932368"/>
    <s v="Planejamento Operaci"/>
    <s v="Planejamento Operaci"/>
    <s v="Operacional"/>
    <m/>
    <d v="2025-09-25T00:00:00"/>
    <x v="5"/>
    <x v="0"/>
    <x v="4"/>
  </r>
  <r>
    <s v="TFA5I89"/>
    <s v="60645800105853740"/>
    <s v="25/09/2025 09:49:04"/>
    <s v="71805"/>
    <s v="MURILO SOUZA BERNARDES"/>
    <x v="21"/>
    <s v="AUTOMOVEL"/>
    <s v="ARGO"/>
    <s v="FIAT"/>
    <s v="36603412"/>
    <s v="POSTO DO RATINHO"/>
    <s v="GOIANIA"/>
    <s v="GO"/>
    <s v="ETANOL COMUM"/>
    <n v="351"/>
    <n v="9.33"/>
    <s v=" Km/L"/>
    <n v="7707"/>
    <n v="37.630000000000003"/>
    <n v="4.84"/>
    <n v="182.13"/>
    <s v="1"/>
    <s v="Planejamento Operaci"/>
    <s v="Planejamento Operaci"/>
    <s v="Operacional"/>
    <m/>
    <d v="2025-09-25T00:00:00"/>
    <x v="5"/>
    <x v="0"/>
    <x v="2"/>
  </r>
  <r>
    <s v="TFX7J72"/>
    <s v="60645800105836505"/>
    <s v="25/09/2025 12:46:25"/>
    <s v="02769"/>
    <s v="ANDRE LUIS PAULINO"/>
    <x v="11"/>
    <s v="AUTOMOVEL"/>
    <s v="ARGO"/>
    <s v="FIAT"/>
    <s v="46286315"/>
    <s v="POSTO CENTRAL"/>
    <s v="BOM JESUS"/>
    <s v="GO"/>
    <s v="ETANOL COMUM"/>
    <n v="323"/>
    <n v="9.48"/>
    <s v=" Km/L"/>
    <n v="29513"/>
    <n v="34.06"/>
    <n v="4.46"/>
    <n v="151.91999999999999"/>
    <s v="0"/>
    <s v="Planejamento Operaci"/>
    <s v="Planejamento Operaci"/>
    <s v="Operacional"/>
    <m/>
    <d v="2025-09-25T00:00:00"/>
    <x v="5"/>
    <x v="0"/>
    <x v="4"/>
  </r>
  <r>
    <s v="TFS3C72"/>
    <s v="60645800105143738"/>
    <s v="25/09/2025 14:49:24"/>
    <s v="00271"/>
    <s v="HEDER OLIVEIRA SANTANA"/>
    <x v="9"/>
    <s v="AUTOMOVEL"/>
    <s v="ARGO"/>
    <s v="FIAT"/>
    <s v="36645906"/>
    <s v="AUTO POSTO ESTRELA DO SUL III"/>
    <s v="ACREUNA"/>
    <s v="GO"/>
    <s v="ETANOL COMUM"/>
    <n v="324"/>
    <n v="7.99"/>
    <s v=" Km/L"/>
    <n v="38286"/>
    <n v="40.57"/>
    <n v="4.51"/>
    <n v="182.99"/>
    <s v="0"/>
    <s v="Planejamento Operaci"/>
    <s v="Planejamento Operaci"/>
    <s v="Operacional"/>
    <m/>
    <d v="2025-09-25T00:00:00"/>
    <x v="5"/>
    <x v="0"/>
    <x v="4"/>
  </r>
  <r>
    <s v="TFY6E09"/>
    <s v="60645800105143700"/>
    <s v="25/09/2025 15:01:06"/>
    <s v="04380"/>
    <s v="PAULO ROBERTO BATISTA DE MOURA JUNIOR"/>
    <x v="15"/>
    <s v="AUTOMOVEL"/>
    <s v="ARGO"/>
    <s v="FIAT"/>
    <s v="46209914"/>
    <s v="DECIO RIO VERDE"/>
    <s v="RIO VERDE"/>
    <s v="GO"/>
    <s v="ETANOL COMUM"/>
    <n v="421"/>
    <n v="10.5"/>
    <s v=" Km/L"/>
    <n v="13668"/>
    <n v="40.11"/>
    <n v="4.29"/>
    <n v="172.07"/>
    <s v="202509251500"/>
    <s v="Planejamento Operaci"/>
    <s v="Planejamento Operaci"/>
    <s v="Operacional"/>
    <m/>
    <d v="2025-09-25T00:00:00"/>
    <x v="5"/>
    <x v="0"/>
    <x v="1"/>
  </r>
  <r>
    <s v="TKB0E17"/>
    <s v="60645800106185180"/>
    <s v="25/09/2025 15:28:05"/>
    <s v="02910"/>
    <s v="EMERSON CRISTIANO DE SILVEIRA"/>
    <x v="27"/>
    <s v="EQUIPAMENTOS"/>
    <s v="GUINCHO LEVE"/>
    <s v="EQUIPAMENTO"/>
    <s v="46209914"/>
    <s v="DECIO RIO VERDE"/>
    <s v="RIO VERDE"/>
    <s v="GO"/>
    <s v="DIESEL S-10"/>
    <n v="346"/>
    <n v="4.4400000000000004"/>
    <s v=" Km/L"/>
    <n v="2645"/>
    <n v="78"/>
    <n v="6.77"/>
    <n v="528.05999999999995"/>
    <s v="202509251527"/>
    <s v="EXT - LUCCA JR"/>
    <s v="Planejamento Operaci"/>
    <s v="LUCCA JR"/>
    <m/>
    <d v="2025-09-25T00:00:00"/>
    <x v="5"/>
    <x v="0"/>
    <x v="11"/>
  </r>
  <r>
    <s v="TFF6I82"/>
    <s v="60645800105143800"/>
    <s v="25/09/2025 15:57:47"/>
    <s v="05918"/>
    <s v="GISELIA AGUIAR DA ROCHA"/>
    <x v="3"/>
    <s v="AUTOMOVEL"/>
    <s v="ARGO"/>
    <s v="FIAT"/>
    <s v="26406711"/>
    <s v="POSTO ZANDONADI"/>
    <s v="GUAPO"/>
    <s v="GO"/>
    <s v="ETANOL ADITIVADO"/>
    <n v="323"/>
    <n v="32.630000000000003"/>
    <s v=" Km/L"/>
    <n v="18236"/>
    <n v="9.9"/>
    <n v="5.0510000000000002"/>
    <n v="50"/>
    <s v="1"/>
    <s v="Planejamento Operaci"/>
    <s v="Planejamento Operaci"/>
    <s v="Operacional"/>
    <m/>
    <d v="2025-09-25T00:00:00"/>
    <x v="5"/>
    <x v="0"/>
    <x v="2"/>
  </r>
  <r>
    <s v="TFP9I32"/>
    <s v="60645800105143819"/>
    <s v="25/09/2025 16:02:32"/>
    <s v="70882"/>
    <s v="EDUARDO DE SOUSA PIMENTEL"/>
    <x v="7"/>
    <s v="AUTOMOVEL"/>
    <s v="ARGO"/>
    <s v="FIAT"/>
    <s v="36603412"/>
    <s v="POSTO DO RATINHO"/>
    <s v="GOIANIA"/>
    <s v="GO"/>
    <s v="ETANOL COMUM"/>
    <n v="386"/>
    <n v="8.58"/>
    <s v=" Km/L"/>
    <n v="13682"/>
    <n v="45"/>
    <n v="4.8259999999999996"/>
    <n v="217.18"/>
    <s v="1"/>
    <s v="Planejamento Operaci"/>
    <s v="Planejamento Operaci"/>
    <s v="Operacional"/>
    <m/>
    <d v="2025-09-25T00:00:00"/>
    <x v="5"/>
    <x v="0"/>
    <x v="4"/>
  </r>
  <r>
    <s v="TFF6I82"/>
    <s v="60645800105143800"/>
    <s v="25/09/2025 16:07:25"/>
    <s v="05918"/>
    <s v="GISELIA AGUIAR DA ROCHA"/>
    <x v="3"/>
    <s v="AUTOMOVEL"/>
    <s v="ARGO"/>
    <s v="FIAT"/>
    <s v="92221200"/>
    <s v="POSTO AMERICA"/>
    <s v="GUAPO"/>
    <s v="GO"/>
    <s v="ETANOL COMUM"/>
    <n v="3"/>
    <n v="0.13"/>
    <s v=" Km/L"/>
    <n v="18239"/>
    <n v="23.79"/>
    <n v="4.7910000000000004"/>
    <n v="113.97"/>
    <s v="1"/>
    <s v="Planejamento Operaci"/>
    <s v="Planejamento Operaci"/>
    <s v="Operacional"/>
    <m/>
    <d v="2025-09-25T00:00:00"/>
    <x v="5"/>
    <x v="0"/>
    <x v="2"/>
  </r>
  <r>
    <s v="FCW8F66"/>
    <s v="60645800105124371"/>
    <s v="25/09/2025 16:41:02"/>
    <s v="80246"/>
    <s v="FRANCISCO DE ASSIS SOARES"/>
    <x v="19"/>
    <s v="Caminhão"/>
    <s v="11-180"/>
    <s v="VW"/>
    <s v="45364511"/>
    <s v="AUTO POSTO CERRADO 4"/>
    <s v="ITUMBIARA"/>
    <s v="GO"/>
    <s v="DIESEL S-10"/>
    <n v="0"/>
    <n v="0"/>
    <s v=" Km/L"/>
    <n v="0"/>
    <n v="108"/>
    <n v="5.64"/>
    <n v="609.12"/>
    <s v="357587"/>
    <s v="EXT - SAO PEDRO"/>
    <s v="Planejamento Operaci"/>
    <s v="SAO PEDRO"/>
    <m/>
    <d v="2025-09-25T00:00:00"/>
    <x v="5"/>
    <x v="0"/>
    <x v="7"/>
  </r>
  <r>
    <s v="TER1294"/>
    <s v="60645800105124390"/>
    <s v="25/09/2025 16:42:10"/>
    <s v="80246"/>
    <s v="FRANCISCO DE ASSIS SOARES"/>
    <x v="19"/>
    <s v="EQUIPAMENTOS"/>
    <s v="MINICARREGADEIRA"/>
    <s v="BOBCAT"/>
    <s v="45364511"/>
    <s v="AUTO POSTO CERRADO 4"/>
    <s v="ITUMBIARA"/>
    <s v="GO"/>
    <s v="DIESEL COMUM"/>
    <n v="0"/>
    <n v="0"/>
    <s v=" Km/L"/>
    <n v="0"/>
    <n v="78.180000000000007"/>
    <n v="5.49"/>
    <n v="429.21"/>
    <s v="357588"/>
    <s v="EXT - SAO PEDRO"/>
    <s v="Planejamento Operaci"/>
    <s v="SAO PEDRO"/>
    <m/>
    <d v="2025-09-25T00:00:00"/>
    <x v="5"/>
    <x v="0"/>
    <x v="7"/>
  </r>
  <r>
    <s v="IMP0001"/>
    <s v="60645800105124150"/>
    <s v="25/09/2025 18:02:07"/>
    <s v="89049"/>
    <s v="VALDEIR JOSE CORREIA"/>
    <x v="19"/>
    <s v="EQUIPAMENTOS"/>
    <s v="IMPLEMENTOS"/>
    <s v="OUTROS"/>
    <s v="81870100"/>
    <s v="POSTO MILLENIUM DIMAG"/>
    <s v="APARECIDA DE GOIANIA"/>
    <s v="GO"/>
    <s v="GASOLINA COMUM"/>
    <n v="0"/>
    <n v="0"/>
    <s v=" Km/L"/>
    <n v="0"/>
    <n v="11.66"/>
    <n v="6.4939999999999998"/>
    <n v="75.72"/>
    <s v="51322"/>
    <s v="EXT - SAO PEDRO"/>
    <s v="Planejamento Operaci"/>
    <s v="SAO PEDRO"/>
    <m/>
    <d v="2025-09-25T00:00:00"/>
    <x v="5"/>
    <x v="0"/>
    <x v="7"/>
  </r>
  <r>
    <s v="FKM6D96"/>
    <s v="60645800105124347"/>
    <s v="26/09/2025 06:52:57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101.31"/>
    <n v="5.891"/>
    <n v="596.77"/>
    <s v="260924691"/>
    <s v="EXT - SAO PEDRO"/>
    <s v="Planejamento Operaci"/>
    <s v="SAO PEDRO"/>
    <m/>
    <d v="2025-09-26T00:00:00"/>
    <x v="5"/>
    <x v="0"/>
    <x v="7"/>
  </r>
  <r>
    <s v="IMP0001"/>
    <s v="60645800105124150"/>
    <s v="26/09/2025 08:50:31"/>
    <s v="89049"/>
    <s v="VALDEIR JOSE CORREIA"/>
    <x v="19"/>
    <s v="EQUIPAMENTOS"/>
    <s v="IMPLEMENTOS"/>
    <s v="OUTROS"/>
    <s v="87183400"/>
    <s v="MARAJO GUAPO"/>
    <s v="GUAPO"/>
    <s v="GO"/>
    <s v="GASOLINA COMUM"/>
    <n v="0"/>
    <n v="0"/>
    <s v=" Km/L"/>
    <n v="0"/>
    <n v="20"/>
    <n v="6.29"/>
    <n v="125.8"/>
    <s v="0"/>
    <s v="EXT - SAO PEDRO"/>
    <s v="Planejamento Operaci"/>
    <s v="SAO PEDRO"/>
    <m/>
    <d v="2025-09-26T00:00:00"/>
    <x v="5"/>
    <x v="0"/>
    <x v="7"/>
  </r>
  <r>
    <s v="TBE3B78"/>
    <s v="60645800105124169"/>
    <s v="26/09/2025 08:55:58"/>
    <s v="89049"/>
    <s v="VALDEIR JOSE CORREIA"/>
    <x v="19"/>
    <s v="Caminhão"/>
    <s v="9-180"/>
    <s v="VW"/>
    <s v="87183400"/>
    <s v="MARAJO GUAPO"/>
    <s v="GUAPO"/>
    <s v="GO"/>
    <s v="DIESEL S-10"/>
    <n v="0"/>
    <n v="0"/>
    <s v=" Km/L"/>
    <n v="0"/>
    <n v="64.790000000000006"/>
    <n v="6.1050000000000004"/>
    <n v="395.57"/>
    <s v="0"/>
    <s v="EXT - SAO PEDRO"/>
    <s v="Planejamento Operaci"/>
    <s v="SAO PEDRO"/>
    <m/>
    <d v="2025-09-26T00:00:00"/>
    <x v="5"/>
    <x v="0"/>
    <x v="7"/>
  </r>
  <r>
    <s v="TBE3B78"/>
    <m/>
    <s v="26/09/2025 08:55:58"/>
    <m/>
    <m/>
    <x v="20"/>
    <m/>
    <m/>
    <m/>
    <m/>
    <s v="MARAJO GUAPO"/>
    <m/>
    <m/>
    <s v="ARLA-32"/>
    <n v="0"/>
    <n v="0"/>
    <s v=" Km/L"/>
    <n v="0"/>
    <n v="5.0199999999999996"/>
    <m/>
    <n v="20.03"/>
    <m/>
    <s v="EXT - SAO PEDRO"/>
    <s v="Planejamento Operaci"/>
    <s v="SAO PEDRO"/>
    <m/>
    <d v="2025-09-26T00:00:00"/>
    <x v="5"/>
    <x v="0"/>
    <x v="7"/>
  </r>
  <r>
    <s v="TFY2H52"/>
    <s v="60645800105143790"/>
    <s v="26/09/2025 09:37:37"/>
    <s v="11093"/>
    <s v="MARCELO PAIXÃO FILHO"/>
    <x v="13"/>
    <s v="AUTOMOVEL"/>
    <s v="ARGO"/>
    <s v="FIAT"/>
    <s v="36637114"/>
    <s v="POSTO TERRA"/>
    <s v="GOIANIA"/>
    <s v="GO"/>
    <s v="ETANOL COMUM"/>
    <n v="139"/>
    <n v="7.23"/>
    <s v=" Km/L"/>
    <n v="7288"/>
    <n v="19.22"/>
    <n v="4.8419999999999996"/>
    <n v="93.06"/>
    <s v="2"/>
    <s v="Planejamento Operaci"/>
    <s v="Planejamento Operaci"/>
    <s v="Operacional"/>
    <m/>
    <d v="2025-09-26T00:00:00"/>
    <x v="5"/>
    <x v="0"/>
    <x v="3"/>
  </r>
  <r>
    <s v="IMP0003"/>
    <s v="60645800105124282"/>
    <s v="26/09/2025 10:07:02"/>
    <s v="21706"/>
    <s v="LUIZ MARCELO NEVES"/>
    <x v="19"/>
    <s v="EQUIPAMENTOS"/>
    <s v="IMPLEMENTOS"/>
    <s v="OUTROS"/>
    <s v="81889412"/>
    <s v="POSTO ZERO UM"/>
    <s v="RIO VERDE"/>
    <s v="GO"/>
    <s v="GASOLINA COMUM"/>
    <n v="0"/>
    <n v="0"/>
    <s v=" Km/L"/>
    <n v="0"/>
    <n v="20"/>
    <n v="6.29"/>
    <n v="125.8"/>
    <s v="0"/>
    <s v="EXT - SAO PEDRO"/>
    <s v="Planejamento Operaci"/>
    <s v="SAO PEDRO"/>
    <m/>
    <d v="2025-09-26T00:00:00"/>
    <x v="5"/>
    <x v="0"/>
    <x v="7"/>
  </r>
  <r>
    <s v="TFW2H32"/>
    <s v="60645800105143835"/>
    <s v="26/09/2025 10:17:32"/>
    <s v="99638"/>
    <s v="LAFAIETE DE SOUZA SANTOS"/>
    <x v="10"/>
    <s v="AUTOMOVEL"/>
    <s v="ARGO"/>
    <s v="FIAT"/>
    <s v="75331801"/>
    <s v="DECIO CEZARINA"/>
    <s v="CEZARINA"/>
    <s v="GO"/>
    <s v="ETANOL COMUM"/>
    <n v="385"/>
    <n v="9.19"/>
    <s v=" Km/L"/>
    <n v="27705"/>
    <n v="41.89"/>
    <n v="4.29"/>
    <n v="179.71"/>
    <s v="202509261016"/>
    <s v="Planejamento Operaci"/>
    <s v="Planejamento Operaci"/>
    <s v="Operacional"/>
    <m/>
    <d v="2025-09-26T00:00:00"/>
    <x v="5"/>
    <x v="0"/>
    <x v="3"/>
  </r>
  <r>
    <s v="TFS3C72"/>
    <s v="60645800105143738"/>
    <s v="26/09/2025 11:56:04"/>
    <s v="00271"/>
    <s v="HEDER OLIVEIRA SANTANA"/>
    <x v="9"/>
    <s v="AUTOMOVEL"/>
    <s v="ARGO"/>
    <s v="FIAT"/>
    <s v="41826312"/>
    <s v="AUTO POSTO JACARE"/>
    <s v="ACREUNA"/>
    <s v="GO"/>
    <s v="ETANOL COMUM"/>
    <n v="289"/>
    <n v="8.0299999999999994"/>
    <s v=" Km/L"/>
    <n v="38575"/>
    <n v="36.01"/>
    <n v="4.25"/>
    <n v="153.05000000000001"/>
    <s v="260942909"/>
    <s v="Planejamento Operaci"/>
    <s v="Planejamento Operaci"/>
    <s v="Operacional"/>
    <m/>
    <d v="2025-09-26T00:00:00"/>
    <x v="5"/>
    <x v="0"/>
    <x v="4"/>
  </r>
  <r>
    <s v="TLR1J91"/>
    <s v="60645800106043065"/>
    <s v="26/09/2025 13:23:30"/>
    <s v="02910"/>
    <s v="EMERSON CRISTIANO DE SILVEIRA"/>
    <x v="23"/>
    <s v="Caminhonete"/>
    <s v="SAVEIRO"/>
    <s v="VOLKSWAGEN"/>
    <s v="46209914"/>
    <s v="DECIO RIO VERDE"/>
    <s v="RIO VERDE"/>
    <s v="GO"/>
    <s v="ETANOL COMUM"/>
    <n v="0"/>
    <n v="0"/>
    <s v=" Km/L"/>
    <s v="-"/>
    <n v="40.200000000000003"/>
    <n v="4.29"/>
    <n v="172.46"/>
    <s v="202509261322"/>
    <s v="Planejamento Operaci"/>
    <s v="Planejamento Operaci"/>
    <s v="Operacional"/>
    <m/>
    <d v="2025-09-26T00:00:00"/>
    <x v="5"/>
    <x v="0"/>
    <x v="9"/>
  </r>
  <r>
    <s v="TFX7J72"/>
    <s v="60645800105836505"/>
    <s v="26/09/2025 14:08:29"/>
    <s v="00271"/>
    <s v="HEDER OLIVEIRA SANTANA"/>
    <x v="11"/>
    <s v="AUTOMOVEL"/>
    <s v="ARGO"/>
    <s v="FIAT"/>
    <s v="53081700"/>
    <s v="POSTO Z   Z SANTA MA"/>
    <s v="GUAPO"/>
    <s v="GO"/>
    <s v="ETANOL COMUM"/>
    <n v="360"/>
    <n v="9.5299999999999994"/>
    <s v=" Km/L"/>
    <n v="29873"/>
    <n v="37.76"/>
    <n v="4.29"/>
    <n v="162"/>
    <s v="0"/>
    <s v="Planejamento Operaci"/>
    <s v="Planejamento Operaci"/>
    <s v="Operacional"/>
    <m/>
    <d v="2025-09-26T00:00:00"/>
    <x v="5"/>
    <x v="0"/>
    <x v="4"/>
  </r>
  <r>
    <s v="TFI3B19"/>
    <s v="60645800105926941"/>
    <s v="26/09/2025 15:31:43"/>
    <s v="09697"/>
    <s v="HUILDSON ROSA BARBOSA"/>
    <x v="4"/>
    <s v="AUTOMOVEL"/>
    <s v="ARGO"/>
    <s v="FIAT"/>
    <s v="81889412"/>
    <s v="POSTO ZERO UM"/>
    <s v="RIO VERDE"/>
    <s v="GO"/>
    <s v="ETANOL COMUM"/>
    <n v="297"/>
    <n v="12.06"/>
    <s v=" Km/L"/>
    <n v="19338"/>
    <n v="24.63"/>
    <n v="4.2930000000000001"/>
    <n v="105.74"/>
    <s v="0"/>
    <s v="Planejamento Operaci"/>
    <s v="Planejamento Operaci"/>
    <s v="Operacional"/>
    <m/>
    <d v="2025-09-26T00:00:00"/>
    <x v="5"/>
    <x v="0"/>
    <x v="0"/>
  </r>
  <r>
    <s v="TGL4J09"/>
    <s v="60645800105143360"/>
    <s v="26/09/2025 18:06:04"/>
    <s v="40379"/>
    <s v="JESTER LUCAS GOUVEIA SANTOS"/>
    <x v="17"/>
    <s v="AUTOMOVEL"/>
    <s v="ARGO"/>
    <s v="FIAT"/>
    <s v="26466212"/>
    <s v="AUTO POSTO GLOBAL AR"/>
    <s v="GOIANIA"/>
    <s v="GO"/>
    <s v="ETANOL COMUM"/>
    <n v="240"/>
    <n v="7.09"/>
    <s v=" Km/L"/>
    <n v="10968"/>
    <n v="33.840000000000003"/>
    <n v="4.8410000000000002"/>
    <n v="163.83000000000001"/>
    <s v="260965121"/>
    <s v="Planejamento Operaci"/>
    <s v="Planejamento Operaci"/>
    <s v="Operacional"/>
    <m/>
    <d v="2025-09-26T00:00:00"/>
    <x v="5"/>
    <x v="0"/>
    <x v="1"/>
  </r>
  <r>
    <s v="TFX8A49"/>
    <s v="60645800105143673"/>
    <s v="26/09/2025 18:06:27"/>
    <s v="33534"/>
    <s v="MARCOS ANTONIO MARCELINO DA SILVA"/>
    <x v="12"/>
    <s v="AUTOMOVEL"/>
    <s v="ARGO"/>
    <s v="FIAT"/>
    <s v="46286315"/>
    <s v="POSTO CENTRAL"/>
    <s v="BOM JESUS"/>
    <s v="GO"/>
    <s v="ETANOL COMUM"/>
    <n v="297"/>
    <n v="10.17"/>
    <s v=" Km/L"/>
    <n v="8346"/>
    <n v="29.2"/>
    <n v="4.46"/>
    <n v="130.24"/>
    <s v="0"/>
    <s v="Planejamento Operaci"/>
    <s v="Planejamento Operaci"/>
    <s v="Operacional"/>
    <m/>
    <d v="2025-09-26T00:00:00"/>
    <x v="5"/>
    <x v="0"/>
    <x v="0"/>
  </r>
  <r>
    <s v="TFI3B19"/>
    <s v="60645800105926941"/>
    <s v="26/09/2025 21:09:52"/>
    <s v="09697"/>
    <s v="HUILDSON ROSA BARBOSA"/>
    <x v="4"/>
    <s v="AUTOMOVEL"/>
    <s v="ARGO"/>
    <s v="FIAT"/>
    <s v="21957002"/>
    <s v="AUTO POSTO DA SERRA"/>
    <s v="MORRINHOS"/>
    <s v="GO"/>
    <s v="ETANOL COMUM"/>
    <n v="268"/>
    <n v="9.6300000000000008"/>
    <s v=" Km/L"/>
    <n v="19606"/>
    <n v="27.82"/>
    <n v="4.34"/>
    <n v="120.73"/>
    <s v="1"/>
    <s v="Planejamento Operaci"/>
    <s v="Planejamento Operaci"/>
    <s v="Operacional"/>
    <m/>
    <d v="2025-09-26T00:00:00"/>
    <x v="5"/>
    <x v="0"/>
    <x v="0"/>
  </r>
  <r>
    <s v="TFS3C72"/>
    <s v="60645800105143738"/>
    <s v="27/09/2025 07:45:39"/>
    <s v="02769"/>
    <s v="ANDRE LUIS PAULINO"/>
    <x v="9"/>
    <s v="AUTOMOVEL"/>
    <s v="ARGO"/>
    <s v="FIAT"/>
    <s v="64191102"/>
    <s v="AUTO POSTO PIRETT"/>
    <s v="GOIATUBA"/>
    <s v="GO"/>
    <s v="ETANOL COMUM"/>
    <n v="297"/>
    <n v="8.9700000000000006"/>
    <s v=" Km/L"/>
    <n v="38872"/>
    <n v="33.1"/>
    <n v="4.7910000000000004"/>
    <n v="158.58000000000001"/>
    <s v="1"/>
    <s v="Planejamento Operaci"/>
    <s v="Planejamento Operaci"/>
    <s v="Operacional"/>
    <m/>
    <d v="2025-09-27T00:00:00"/>
    <x v="5"/>
    <x v="0"/>
    <x v="4"/>
  </r>
  <r>
    <s v="TBE3B75"/>
    <s v="60645800105124380"/>
    <s v="27/09/2025 08:44:34"/>
    <s v="21706"/>
    <s v="LUIZ MARCELO NEVES"/>
    <x v="19"/>
    <s v="Caminhão"/>
    <s v="CAMINHAO CARROCERIA"/>
    <s v="OUTROS"/>
    <s v="81889412"/>
    <s v="POSTO ZERO UM"/>
    <s v="RIO VERDE"/>
    <s v="GO"/>
    <s v="DIESEL S-10"/>
    <n v="0"/>
    <n v="0"/>
    <s v=" Km/L"/>
    <n v="0"/>
    <n v="104.84"/>
    <n v="6.14"/>
    <n v="643.72"/>
    <s v="1"/>
    <s v="EXT - SAO PEDRO"/>
    <s v="Planejamento Operaci"/>
    <s v="SAO PEDRO"/>
    <m/>
    <d v="2025-09-27T00:00:00"/>
    <x v="5"/>
    <x v="0"/>
    <x v="7"/>
  </r>
  <r>
    <s v="TBE3B75"/>
    <m/>
    <s v="27/09/2025 08:47:24"/>
    <m/>
    <m/>
    <x v="20"/>
    <m/>
    <m/>
    <m/>
    <m/>
    <s v="POSTO ZERO UM"/>
    <m/>
    <m/>
    <s v="ARLA-32"/>
    <n v="0"/>
    <n v="0"/>
    <s v=" Km/L"/>
    <n v="0"/>
    <n v="13.37"/>
    <m/>
    <n v="42.65"/>
    <m/>
    <s v="EXT - SAO PEDRO"/>
    <s v="Planejamento Operaci"/>
    <s v="SAO PEDRO"/>
    <m/>
    <d v="2025-09-27T00:00:00"/>
    <x v="5"/>
    <x v="0"/>
    <x v="7"/>
  </r>
  <r>
    <s v="FCW8F66"/>
    <s v="60645800105124371"/>
    <s v="27/09/2025 11:18:50"/>
    <s v="80246"/>
    <s v="FRANCISCO DE ASSIS SOARES"/>
    <x v="19"/>
    <s v="Caminhão"/>
    <s v="11-180"/>
    <s v="VW"/>
    <s v="45364511"/>
    <s v="AUTO POSTO CERRADO 4"/>
    <s v="ITUMBIARA"/>
    <s v="GO"/>
    <s v="DIESEL S-10"/>
    <n v="0"/>
    <n v="0"/>
    <s v=" Km/L"/>
    <n v="0"/>
    <n v="52.13"/>
    <n v="5.64"/>
    <n v="294.01"/>
    <s v="357890"/>
    <s v="EXT - SAO PEDRO"/>
    <s v="Planejamento Operaci"/>
    <s v="SAO PEDRO"/>
    <m/>
    <d v="2025-09-27T00:00:00"/>
    <x v="5"/>
    <x v="0"/>
    <x v="7"/>
  </r>
  <r>
    <s v="TFS3C72"/>
    <s v="60645800105143738"/>
    <s v="27/09/2025 14:37:52"/>
    <s v="02769"/>
    <s v="ANDRE LUIS PAULINO"/>
    <x v="9"/>
    <s v="AUTOMOVEL"/>
    <s v="ARGO"/>
    <s v="FIAT"/>
    <s v="87183400"/>
    <s v="MARAJO GUAPO"/>
    <s v="GUAPO"/>
    <s v="GO"/>
    <s v="ETANOL COMUM"/>
    <n v="282"/>
    <n v="9.02"/>
    <s v=" Km/L"/>
    <n v="39154"/>
    <n v="31.26"/>
    <n v="4.29"/>
    <n v="134.11000000000001"/>
    <s v="0"/>
    <s v="Planejamento Operaci"/>
    <s v="Planejamento Operaci"/>
    <s v="Operacional"/>
    <m/>
    <d v="2025-09-27T00:00:00"/>
    <x v="5"/>
    <x v="0"/>
    <x v="4"/>
  </r>
  <r>
    <s v="TFN0D12"/>
    <s v="60645800105143746"/>
    <s v="27/09/2025 18:59:13"/>
    <s v="00390"/>
    <s v="SILVINO JOSE DE BRITO"/>
    <x v="5"/>
    <s v="AUTOMOVEL"/>
    <s v="ARGO"/>
    <s v="FIAT"/>
    <s v="87107509"/>
    <s v="AUTO POSTO OLIMPIO"/>
    <s v="APARECIDA DE GOIANIA"/>
    <s v="GO"/>
    <s v="ETANOL COMUM"/>
    <n v="264"/>
    <n v="9.23"/>
    <s v=" Km/L"/>
    <n v="10428"/>
    <n v="28.6"/>
    <n v="4.79"/>
    <n v="136.99"/>
    <s v="0"/>
    <s v="Planejamento Operaci"/>
    <s v="Planejamento Operaci"/>
    <s v="Operacional"/>
    <m/>
    <d v="2025-09-27T00:00:00"/>
    <x v="5"/>
    <x v="0"/>
    <x v="3"/>
  </r>
  <r>
    <s v="FKM6D96"/>
    <s v="60645800105124347"/>
    <s v="29/09/2025 06:53:22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123.4"/>
    <n v="5.89"/>
    <n v="726.87"/>
    <s v="290924671"/>
    <s v="EXT - SAO PEDRO"/>
    <s v="Planejamento Operaci"/>
    <s v="SAO PEDRO"/>
    <m/>
    <d v="2025-09-29T00:00:00"/>
    <x v="5"/>
    <x v="0"/>
    <x v="7"/>
  </r>
  <r>
    <s v="TFF6I82"/>
    <s v="60645800105143800"/>
    <s v="29/09/2025 06:56:12"/>
    <s v="11093"/>
    <s v="MARCELO PAIXÃO FILHO"/>
    <x v="3"/>
    <s v="AUTOMOVEL"/>
    <s v="ARGO"/>
    <s v="FIAT"/>
    <s v="12667600"/>
    <s v="Z Z SAO JOSE"/>
    <s v="GOIANIA"/>
    <s v="GO"/>
    <s v="ETANOL COMUM"/>
    <n v="395"/>
    <n v="23.22"/>
    <s v=" Km/L"/>
    <n v="18634"/>
    <n v="17.010000000000002"/>
    <n v="5.2910000000000004"/>
    <n v="90"/>
    <s v="0"/>
    <s v="Planejamento Operaci"/>
    <s v="Planejamento Operaci"/>
    <s v="Operacional"/>
    <m/>
    <d v="2025-09-29T00:00:00"/>
    <x v="5"/>
    <x v="0"/>
    <x v="2"/>
  </r>
  <r>
    <s v="TER1119"/>
    <s v="60645800105124185"/>
    <s v="29/09/2025 06:56:35"/>
    <s v="05615"/>
    <s v="HEVERTON MAGALHAES DE MELO"/>
    <x v="19"/>
    <s v="EQUIPAMENTOS"/>
    <s v="MINICARREGADEIRA"/>
    <s v="BOBCAT"/>
    <s v="41826312"/>
    <s v="AUTO POSTO JACARE"/>
    <s v="ACREUNA"/>
    <s v="GO"/>
    <s v="DIESEL COMUM"/>
    <n v="0"/>
    <n v="0"/>
    <s v=" Km/L"/>
    <n v="0"/>
    <n v="48.75"/>
    <n v="5.7510000000000003"/>
    <n v="280.33999999999997"/>
    <s v="290924868"/>
    <s v="EXT - SAO PEDRO"/>
    <s v="Planejamento Operaci"/>
    <s v="SAO PEDRO"/>
    <m/>
    <d v="2025-09-29T00:00:00"/>
    <x v="5"/>
    <x v="0"/>
    <x v="7"/>
  </r>
  <r>
    <s v="TFX7J72"/>
    <s v="60645800105836505"/>
    <s v="29/09/2025 07:08:25"/>
    <s v="00271"/>
    <s v="HEDER OLIVEIRA SANTANA"/>
    <x v="11"/>
    <s v="AUTOMOVEL"/>
    <s v="ARGO"/>
    <s v="FIAT"/>
    <s v="13308211"/>
    <s v="P. BANDEIRANTES"/>
    <s v="RIO VERDE"/>
    <s v="GO"/>
    <s v="ETANOL COMUM"/>
    <n v="327"/>
    <n v="7.98"/>
    <s v=" Km/L"/>
    <n v="30200"/>
    <n v="40.97"/>
    <n v="4.391"/>
    <n v="179.88"/>
    <s v="290925530"/>
    <s v="Planejamento Operaci"/>
    <s v="Planejamento Operaci"/>
    <s v="Operacional"/>
    <m/>
    <d v="2025-09-29T00:00:00"/>
    <x v="5"/>
    <x v="0"/>
    <x v="4"/>
  </r>
  <r>
    <s v="TFI3B19"/>
    <s v="60645800105926941"/>
    <s v="29/09/2025 07:26:56"/>
    <s v="87954"/>
    <s v="DANIEL GONÇALVES"/>
    <x v="4"/>
    <s v="AUTOMOVEL"/>
    <s v="ARGO"/>
    <s v="FIAT"/>
    <s v="46209914"/>
    <s v="DECIO RIO VERDE"/>
    <s v="RIO VERDE"/>
    <s v="GO"/>
    <s v="ETANOL COMUM"/>
    <n v="265"/>
    <n v="10.78"/>
    <s v=" Km/L"/>
    <n v="19871"/>
    <n v="24.59"/>
    <n v="4.29"/>
    <n v="105.49"/>
    <s v="202509290726"/>
    <s v="Planejamento Operaci"/>
    <s v="Planejamento Operaci"/>
    <s v="Operacional"/>
    <m/>
    <d v="2025-09-29T00:00:00"/>
    <x v="5"/>
    <x v="0"/>
    <x v="0"/>
  </r>
  <r>
    <s v="TFX8A49"/>
    <s v="60645800105143673"/>
    <s v="29/09/2025 07:50:12"/>
    <s v="33534"/>
    <s v="MARCOS ANTONIO MARCELINO DA SILVA"/>
    <x v="12"/>
    <s v="AUTOMOVEL"/>
    <s v="ARGO"/>
    <s v="FIAT"/>
    <s v="46286315"/>
    <s v="POSTO CENTRAL"/>
    <s v="BOM JESUS"/>
    <s v="GO"/>
    <s v="ETANOL COMUM"/>
    <n v="385"/>
    <n v="11.68"/>
    <s v=" Km/L"/>
    <n v="8731"/>
    <n v="32.96"/>
    <n v="4.46"/>
    <n v="147"/>
    <s v="1"/>
    <s v="Planejamento Operaci"/>
    <s v="Planejamento Operaci"/>
    <s v="Operacional"/>
    <m/>
    <d v="2025-09-29T00:00:00"/>
    <x v="5"/>
    <x v="0"/>
    <x v="0"/>
  </r>
  <r>
    <s v="TFY6E09"/>
    <s v="60645800105143700"/>
    <s v="29/09/2025 08:40:31"/>
    <s v="04380"/>
    <s v="PAULO ROBERTO BATISTA DE MOURA JUNIOR"/>
    <x v="15"/>
    <s v="AUTOMOVEL"/>
    <s v="ARGO"/>
    <s v="FIAT"/>
    <s v="34251011"/>
    <s v="DECIO ARAPORA"/>
    <s v="ARAPORA"/>
    <s v="MG"/>
    <s v="ETANOL COMUM"/>
    <n v="232"/>
    <n v="9.34"/>
    <s v=" Km/L"/>
    <n v="13900"/>
    <n v="24.84"/>
    <n v="4.1900000000000004"/>
    <n v="104.08"/>
    <s v="202509290839"/>
    <s v="Planejamento Operaci"/>
    <s v="Planejamento Operaci"/>
    <s v="Operacional"/>
    <m/>
    <d v="2025-09-29T00:00:00"/>
    <x v="5"/>
    <x v="0"/>
    <x v="1"/>
  </r>
  <r>
    <s v="TER1294"/>
    <s v="60645800105124390"/>
    <s v="29/09/2025 09:07:18"/>
    <s v="80246"/>
    <s v="FRANCISCO DE ASSIS SOARES"/>
    <x v="19"/>
    <s v="EQUIPAMENTOS"/>
    <s v="MINICARREGADEIRA"/>
    <s v="BOBCAT"/>
    <s v="45307105"/>
    <s v="POSTO GIRASSOL"/>
    <s v="ITUMBIARA"/>
    <s v="GO"/>
    <s v="DIESEL COMUM"/>
    <n v="0"/>
    <n v="0"/>
    <s v=" Km/L"/>
    <n v="0"/>
    <n v="33"/>
    <n v="5.69"/>
    <n v="187.77"/>
    <s v="290932"/>
    <s v="EXT - SAO PEDRO"/>
    <s v="Planejamento Operaci"/>
    <s v="SAO PEDRO"/>
    <m/>
    <d v="2025-09-29T00:00:00"/>
    <x v="5"/>
    <x v="0"/>
    <x v="7"/>
  </r>
  <r>
    <s v="TFY2H52"/>
    <s v="60645800105143790"/>
    <s v="29/09/2025 09:40:24"/>
    <s v="70093"/>
    <s v="CLAUDSTONE DOS REIS MENDES JUNIOR"/>
    <x v="13"/>
    <s v="AUTOMOVEL"/>
    <s v="ARGO"/>
    <s v="FIAT"/>
    <s v="92267803"/>
    <s v="POSTO XANDAO"/>
    <s v="GOIANIA"/>
    <s v="GO"/>
    <s v="ETANOL COMUM"/>
    <n v="190"/>
    <n v="7.97"/>
    <s v=" Km/L"/>
    <n v="7478"/>
    <n v="23.85"/>
    <n v="4.84"/>
    <n v="115.43"/>
    <s v="0"/>
    <s v="Planejamento Operaci"/>
    <s v="Planejamento Operaci"/>
    <s v="Operacional"/>
    <m/>
    <d v="2025-09-29T00:00:00"/>
    <x v="5"/>
    <x v="0"/>
    <x v="3"/>
  </r>
  <r>
    <s v="TFD2J89"/>
    <s v="60645800105143710"/>
    <s v="29/09/2025 09:54:31"/>
    <s v="00933"/>
    <s v="GIULEY RIBEIRO DOS SANTOS"/>
    <x v="0"/>
    <s v="AUTOMOVEL"/>
    <s v="ARGO"/>
    <s v="FIAT"/>
    <s v="75331801"/>
    <s v="DECIO CEZARINA"/>
    <s v="CEZARINA"/>
    <s v="GO"/>
    <s v="ETANOL COMUM"/>
    <n v="262"/>
    <n v="8.85"/>
    <s v=" Km/L"/>
    <n v="8810"/>
    <n v="29.59"/>
    <n v="4.29"/>
    <n v="126.94"/>
    <s v="202509290953"/>
    <s v="Planejamento Operaci"/>
    <s v="Planejamento Operaci"/>
    <s v="Operacional"/>
    <m/>
    <d v="2025-09-29T00:00:00"/>
    <x v="5"/>
    <x v="0"/>
    <x v="0"/>
  </r>
  <r>
    <s v="TFW2H32"/>
    <s v="60645800105143835"/>
    <s v="29/09/2025 10:02:11"/>
    <s v="99638"/>
    <s v="LAFAIETE DE SOUZA SANTOS"/>
    <x v="10"/>
    <s v="AUTOMOVEL"/>
    <s v="ARGO"/>
    <s v="FIAT"/>
    <s v="75331801"/>
    <s v="DECIO CEZARINA"/>
    <s v="CEZARINA"/>
    <s v="GO"/>
    <s v="ETANOL COMUM"/>
    <n v="348"/>
    <n v="10.199999999999999"/>
    <s v=" Km/L"/>
    <n v="28053"/>
    <n v="34.11"/>
    <n v="4.29"/>
    <n v="146.33000000000001"/>
    <s v="202509291001"/>
    <s v="Planejamento Operaci"/>
    <s v="Planejamento Operaci"/>
    <s v="Operacional"/>
    <m/>
    <d v="2025-09-29T00:00:00"/>
    <x v="5"/>
    <x v="0"/>
    <x v="3"/>
  </r>
  <r>
    <s v="TFR8B59"/>
    <s v="60645800105143681"/>
    <s v="29/09/2025 10:26:10"/>
    <s v="81150"/>
    <s v="MARIO CESAR DE OLIVEIRA"/>
    <x v="8"/>
    <s v="AUTOMOVEL"/>
    <s v="ARGO"/>
    <s v="FIAT"/>
    <s v="24984905"/>
    <s v="POSTO KARAKA"/>
    <s v="GOIANIA"/>
    <s v="GO"/>
    <s v="ETANOL COMUM"/>
    <n v="252"/>
    <n v="6.45"/>
    <s v=" Km/L"/>
    <n v="10296"/>
    <n v="39.08"/>
    <n v="4.8499999999999996"/>
    <n v="189.54"/>
    <s v="2"/>
    <s v="Planejamento Operaci"/>
    <s v="Planejamento Operaci"/>
    <s v="Operacional"/>
    <m/>
    <d v="2025-09-29T00:00:00"/>
    <x v="5"/>
    <x v="0"/>
    <x v="5"/>
  </r>
  <r>
    <s v="TFS3C72"/>
    <s v="60645800105143738"/>
    <s v="29/09/2025 12:40:37"/>
    <s v="02769"/>
    <s v="ANDRE LUIS PAULINO"/>
    <x v="9"/>
    <s v="AUTOMOVEL"/>
    <s v="ARGO"/>
    <s v="FIAT"/>
    <s v="69494411"/>
    <s v="REDE MARAJO RIO VERD"/>
    <s v="RIO VERDE"/>
    <s v="GO"/>
    <s v="ETANOL COMUM"/>
    <n v="407"/>
    <n v="9.73"/>
    <s v=" Km/L"/>
    <n v="39561"/>
    <n v="41.81"/>
    <n v="3.99"/>
    <n v="166.82"/>
    <s v="1"/>
    <s v="Planejamento Operaci"/>
    <s v="Planejamento Operaci"/>
    <s v="Operacional"/>
    <m/>
    <d v="2025-09-29T00:00:00"/>
    <x v="5"/>
    <x v="0"/>
    <x v="4"/>
  </r>
  <r>
    <s v="IMP0001"/>
    <s v="60645800105124150"/>
    <s v="29/09/2025 17:36:54"/>
    <s v="89049"/>
    <s v="VALDEIR JOSE CORREIA"/>
    <x v="19"/>
    <s v="EQUIPAMENTOS"/>
    <s v="IMPLEMENTOS"/>
    <s v="OUTROS"/>
    <s v="81870100"/>
    <s v="POSTO MILLENIUM DIMAG"/>
    <s v="APARECIDA DE GOIANIA"/>
    <s v="GO"/>
    <s v="GASOLINA COMUM"/>
    <n v="0"/>
    <n v="0"/>
    <s v=" Km/L"/>
    <n v="0"/>
    <n v="22.17"/>
    <n v="6.492"/>
    <n v="143.91999999999999"/>
    <s v="52659"/>
    <s v="EXT - SAO PEDRO"/>
    <s v="Planejamento Operaci"/>
    <s v="SAO PEDRO"/>
    <m/>
    <d v="2025-09-29T00:00:00"/>
    <x v="5"/>
    <x v="0"/>
    <x v="7"/>
  </r>
  <r>
    <s v="TTQ4C10"/>
    <s v="60645800105124428"/>
    <s v="29/09/2025 18:14:00"/>
    <s v="26126"/>
    <s v="MARIVALDO GONÇALVES"/>
    <x v="31"/>
    <s v="Caminhonete"/>
    <s v="Caminhonete S10"/>
    <s v="CHEVROLET"/>
    <s v="31860311"/>
    <s v="POSTO CAPIM DOURADO"/>
    <s v="GOIANIA"/>
    <s v="GO"/>
    <s v="DIESEL S-10"/>
    <n v="0"/>
    <n v="0"/>
    <s v=" Km/L"/>
    <n v="45"/>
    <n v="65.209999999999994"/>
    <n v="6.49"/>
    <n v="423.21"/>
    <s v="5774"/>
    <s v="Planejamento Operaci"/>
    <s v="Planejamento Operaci"/>
    <s v="INSPENCAO"/>
    <m/>
    <d v="2025-09-29T00:00:00"/>
    <x v="5"/>
    <x v="0"/>
    <x v="12"/>
  </r>
  <r>
    <s v="TTS4A16"/>
    <s v="60645800105124436"/>
    <s v="29/09/2025 18:15:33"/>
    <s v="09697"/>
    <s v="HUILDSON ROSA BARBOSA"/>
    <x v="32"/>
    <s v="Caminhonete"/>
    <s v="Caminhonete S10"/>
    <s v="CHEVROLET"/>
    <s v="31860311"/>
    <s v="POSTO CAPIM DOURADO"/>
    <s v="GOIANIA"/>
    <s v="GO"/>
    <s v="DIESEL S-10"/>
    <n v="0"/>
    <n v="0"/>
    <s v=" Km/L"/>
    <n v="49"/>
    <n v="65.849999999999994"/>
    <n v="6.49"/>
    <n v="427.36"/>
    <s v="5775"/>
    <s v="Planejamento Operaci"/>
    <s v="Planejamento Operaci"/>
    <s v="INSPENCAO"/>
    <m/>
    <d v="2025-09-29T00:00:00"/>
    <x v="5"/>
    <x v="0"/>
    <x v="12"/>
  </r>
  <r>
    <s v="TFX8A49"/>
    <s v="60645800105143673"/>
    <s v="29/09/2025 19:38:00"/>
    <s v="11063"/>
    <s v="ALCIDES GOMES DA SILVA NETO"/>
    <x v="12"/>
    <s v="AUTOMOVEL"/>
    <s v="ARGO"/>
    <s v="FIAT"/>
    <s v="26482800"/>
    <s v="POSTO G3"/>
    <s v="PONTALINA"/>
    <s v="GO"/>
    <s v="ETANOL COMUM"/>
    <n v="362"/>
    <n v="11.59"/>
    <s v=" Km/L"/>
    <n v="9093"/>
    <n v="31.23"/>
    <n v="4.2910000000000004"/>
    <n v="134"/>
    <s v="148521"/>
    <s v="Planejamento Operaci"/>
    <s v="Planejamento Operaci"/>
    <s v="Operacional"/>
    <m/>
    <d v="2025-09-29T00:00:00"/>
    <x v="5"/>
    <x v="0"/>
    <x v="0"/>
  </r>
  <r>
    <s v="TFE6B22"/>
    <s v="60645800105143762"/>
    <s v="29/09/2025 21:00:50"/>
    <s v="03608"/>
    <s v="WEIDER DA SILVA RODRIGUES"/>
    <x v="1"/>
    <s v="AUTOMOVEL"/>
    <s v="ARGO"/>
    <s v="FIAT"/>
    <s v="31803903"/>
    <s v="BOM SUCESSO AUTO POSTO  24 HS"/>
    <s v="GOIANIA"/>
    <s v="GO"/>
    <s v="ETANOL COMUM"/>
    <n v="357"/>
    <n v="8.6999999999999993"/>
    <s v=" Km/L"/>
    <n v="19617"/>
    <n v="41.03"/>
    <n v="5.17"/>
    <n v="212.13"/>
    <s v="0"/>
    <s v="Planejamento Operaci"/>
    <s v="Planejamento Operaci"/>
    <s v="Operacional"/>
    <m/>
    <d v="2025-09-29T00:00:00"/>
    <x v="5"/>
    <x v="0"/>
    <x v="1"/>
  </r>
  <r>
    <s v="TGF2J32"/>
    <s v="60645800105143827"/>
    <s v="29/09/2025 21:15:15"/>
    <s v="29136"/>
    <s v="CLEITON INACIO DE MOURA"/>
    <x v="16"/>
    <s v="AUTOMOVEL"/>
    <s v="ARGO"/>
    <s v="FIAT"/>
    <s v="53084408"/>
    <s v="POSTO MILLENIUM"/>
    <s v="SENADOR CANEDO"/>
    <s v="GO"/>
    <s v="ETANOL COMUM"/>
    <n v="378"/>
    <n v="9.69"/>
    <s v=" Km/L"/>
    <n v="7888"/>
    <n v="39.01"/>
    <n v="4.84"/>
    <n v="188.82"/>
    <s v="12754"/>
    <s v="Planejamento Operaci"/>
    <s v="Planejamento Operaci"/>
    <s v="Operacional"/>
    <m/>
    <d v="2025-09-29T00:00:00"/>
    <x v="5"/>
    <x v="0"/>
    <x v="5"/>
  </r>
  <r>
    <s v="TFP9I32"/>
    <s v="60645800105143819"/>
    <s v="30/09/2025 06:41:20"/>
    <s v="33861"/>
    <s v="FERNANDO DOS REIS GONÇALVES"/>
    <x v="7"/>
    <s v="AUTOMOVEL"/>
    <s v="ARGO"/>
    <s v="FIAT"/>
    <s v="31803903"/>
    <s v="BOM SUCESSO AUTO POSTO  24 HS"/>
    <s v="GOIANIA"/>
    <s v="GO"/>
    <s v="ETANOL COMUM"/>
    <n v="258"/>
    <n v="7.43"/>
    <s v=" Km/L"/>
    <n v="13940"/>
    <n v="34.72"/>
    <n v="5.17"/>
    <n v="179.5"/>
    <s v="0"/>
    <s v="Planejamento Operaci"/>
    <s v="Planejamento Operaci"/>
    <s v="Operacional"/>
    <m/>
    <d v="2025-09-30T00:00:00"/>
    <x v="5"/>
    <x v="0"/>
    <x v="4"/>
  </r>
  <r>
    <s v="TFW2H32"/>
    <s v="60645800105143835"/>
    <s v="30/09/2025 06:54:27"/>
    <s v="99638"/>
    <s v="LAFAIETE DE SOUZA SANTOS"/>
    <x v="10"/>
    <s v="AUTOMOVEL"/>
    <s v="ARGO"/>
    <s v="FIAT"/>
    <s v="69429000"/>
    <s v="PETROBESSA EXPRESS"/>
    <s v="ANAPOLIS"/>
    <s v="GO"/>
    <s v="ETANOL COMUM"/>
    <n v="369"/>
    <n v="9.64"/>
    <s v=" Km/L"/>
    <n v="28422"/>
    <n v="38.29"/>
    <n v="4.3710000000000004"/>
    <n v="167.38"/>
    <s v="0"/>
    <s v="Planejamento Operaci"/>
    <s v="Planejamento Operaci"/>
    <s v="Operacional"/>
    <m/>
    <d v="2025-09-30T00:00:00"/>
    <x v="5"/>
    <x v="0"/>
    <x v="3"/>
  </r>
  <r>
    <s v="TFF6I82"/>
    <s v="60645800105143800"/>
    <s v="30/09/2025 06:56:44"/>
    <s v="17385"/>
    <s v="VICTOR DE SOUZA"/>
    <x v="3"/>
    <s v="AUTOMOVEL"/>
    <s v="ARGO"/>
    <s v="FIAT"/>
    <s v="87193901"/>
    <s v="POSTO DE COMBUSTIVEIS PETROMAX"/>
    <s v="ANAPOLIS"/>
    <s v="GO"/>
    <s v="ETANOL COMUM"/>
    <n v="101"/>
    <n v="2.76"/>
    <s v=" Km/L"/>
    <n v="18735"/>
    <n v="36.6"/>
    <n v="4.79"/>
    <n v="175.31"/>
    <s v="1"/>
    <s v="Planejamento Operaci"/>
    <s v="Planejamento Operaci"/>
    <s v="Operacional"/>
    <m/>
    <d v="2025-09-30T00:00:00"/>
    <x v="5"/>
    <x v="0"/>
    <x v="2"/>
  </r>
  <r>
    <s v="TFX7J72"/>
    <s v="60645800105836505"/>
    <s v="30/09/2025 08:00:16"/>
    <s v="00271"/>
    <s v="HEDER OLIVEIRA SANTANA"/>
    <x v="11"/>
    <s v="AUTOMOVEL"/>
    <s v="ARGO"/>
    <s v="FIAT"/>
    <s v="81889412"/>
    <s v="POSTO ZERO UM"/>
    <s v="RIO VERDE"/>
    <s v="GO"/>
    <s v="ETANOL COMUM"/>
    <n v="236"/>
    <n v="6.15"/>
    <s v=" Km/L"/>
    <n v="30436"/>
    <n v="38.35"/>
    <n v="4.29"/>
    <n v="164.52"/>
    <s v="0"/>
    <s v="Planejamento Operaci"/>
    <s v="Planejamento Operaci"/>
    <s v="Operacional"/>
    <m/>
    <d v="2025-09-30T00:00:00"/>
    <x v="5"/>
    <x v="0"/>
    <x v="4"/>
  </r>
  <r>
    <s v="TFD2J89"/>
    <s v="60645800105143710"/>
    <s v="30/09/2025 09:06:28"/>
    <s v="00933"/>
    <s v="GIULEY RIBEIRO DOS SANTOS"/>
    <x v="0"/>
    <s v="AUTOMOVEL"/>
    <s v="ARGO"/>
    <s v="FIAT"/>
    <s v="46209914"/>
    <s v="DECIO RIO VERDE"/>
    <s v="RIO VERDE"/>
    <s v="GO"/>
    <s v="ETANOL COMUM"/>
    <n v="358"/>
    <n v="10.85"/>
    <s v=" Km/L"/>
    <n v="9168"/>
    <n v="33.01"/>
    <n v="4.29"/>
    <n v="141.61000000000001"/>
    <s v="202509300905"/>
    <s v="Planejamento Operaci"/>
    <s v="Planejamento Operaci"/>
    <s v="Operacional"/>
    <m/>
    <d v="2025-09-30T00:00:00"/>
    <x v="5"/>
    <x v="0"/>
    <x v="0"/>
  </r>
  <r>
    <s v="TFY6E09"/>
    <s v="60645800105143700"/>
    <s v="30/09/2025 11:03:04"/>
    <s v="04380"/>
    <s v="PAULO ROBERTO BATISTA DE MOURA JUNIOR"/>
    <x v="15"/>
    <s v="AUTOMOVEL"/>
    <s v="ARGO"/>
    <s v="FIAT"/>
    <s v="36645906"/>
    <s v="AUTO POSTO ESTRELA DO SUL III"/>
    <s v="ACREUNA"/>
    <s v="GO"/>
    <s v="ETANOL COMUM"/>
    <n v="390"/>
    <n v="9.1199999999999992"/>
    <s v=" Km/L"/>
    <n v="14290"/>
    <n v="42.76"/>
    <n v="4.51"/>
    <n v="192.86"/>
    <s v="0"/>
    <s v="Planejamento Operaci"/>
    <s v="Planejamento Operaci"/>
    <s v="Operacional"/>
    <m/>
    <d v="2025-09-30T00:00:00"/>
    <x v="5"/>
    <x v="0"/>
    <x v="1"/>
  </r>
  <r>
    <s v="TGE1F64"/>
    <s v="60645800105124428"/>
    <s v="30/09/2025 11:04:55"/>
    <s v="09697"/>
    <s v="HUILDSON ROSA BARBOSA"/>
    <x v="33"/>
    <s v="Caminhonete"/>
    <s v="AMBULANCIA DUCATO"/>
    <s v="FIAT"/>
    <s v="64191102"/>
    <s v="AUTO POSTO PIRETT"/>
    <s v="GOIATUBA"/>
    <s v="GO"/>
    <s v="DIESEL S-10"/>
    <n v="1087"/>
    <n v="0"/>
    <s v=" Km/L"/>
    <n v="1087"/>
    <n v="92.58"/>
    <n v="6.79"/>
    <n v="628.62"/>
    <s v="1"/>
    <s v="Planejamento Operaci"/>
    <s v="Planejamento Operaci"/>
    <s v="Operacional"/>
    <m/>
    <d v="2025-09-30T00:00:00"/>
    <x v="5"/>
    <x v="0"/>
    <x v="13"/>
  </r>
  <r>
    <s v="TFV8C74"/>
    <s v="60645800105124428"/>
    <s v="30/09/2025 14:18:31"/>
    <s v="87954"/>
    <s v="DANIEL GONÇALVES"/>
    <x v="34"/>
    <s v="Automóvel"/>
    <s v="AMBULANCIA"/>
    <s v="VOLKSWAGEN"/>
    <s v="41875311"/>
    <s v="POSTO SABOR DA TERRA"/>
    <s v="INDIARA"/>
    <s v="GO"/>
    <s v="DIESEL S-10"/>
    <n v="126"/>
    <n v="0"/>
    <s v=" Km/L"/>
    <n v="126"/>
    <n v="93.02"/>
    <n v="5.74"/>
    <n v="533.96"/>
    <s v="300951464"/>
    <s v="Planejamento Operaci"/>
    <s v="Planejamento Operaci"/>
    <s v="RESGATE"/>
    <m/>
    <d v="2025-09-30T00:00:00"/>
    <x v="5"/>
    <x v="0"/>
    <x v="13"/>
  </r>
  <r>
    <s v="TFX7J72"/>
    <s v="60645800105836505"/>
    <s v="30/09/2025 14:43:27"/>
    <s v="00271"/>
    <s v="HEDER OLIVEIRA SANTANA"/>
    <x v="11"/>
    <s v="AUTOMOVEL"/>
    <s v="ARGO"/>
    <s v="FIAT"/>
    <s v="69459415"/>
    <s v="PADDOCK CEZARINA"/>
    <s v="CEZARINA"/>
    <s v="GO"/>
    <s v="ETANOL COMUM"/>
    <n v="293"/>
    <n v="7.72"/>
    <s v=" Km/L"/>
    <n v="30729"/>
    <n v="37.950000000000003"/>
    <n v="4.59"/>
    <n v="174.19"/>
    <s v="345780"/>
    <s v="Planejamento Operaci"/>
    <s v="Planejamento Operaci"/>
    <s v="Operacional"/>
    <m/>
    <d v="2025-09-30T00:00:00"/>
    <x v="5"/>
    <x v="0"/>
    <x v="4"/>
  </r>
  <r>
    <s v="TLR1J91"/>
    <s v="60645800106043065"/>
    <s v="30/09/2025 14:58:06"/>
    <s v="02910"/>
    <s v="EMERSON CRISTIANO DA SILVEIRA"/>
    <x v="23"/>
    <s v="Caminhonete"/>
    <s v="SAVEIRO"/>
    <s v="VOLKSWAGEN"/>
    <s v="13335016"/>
    <s v="POSTO TREVO"/>
    <s v="RIO VERDE"/>
    <s v="GO"/>
    <s v="ETANOL COMUM"/>
    <n v="0"/>
    <n v="0"/>
    <s v=" Km/L"/>
    <s v="-"/>
    <n v="26.03"/>
    <n v="4.4909999999999997"/>
    <n v="116.91"/>
    <s v="300953844"/>
    <s v="Planejamento Operaci"/>
    <s v="Planejamento Operaci"/>
    <s v="Operacional"/>
    <m/>
    <d v="2025-09-30T00:00:00"/>
    <x v="5"/>
    <x v="0"/>
    <x v="9"/>
  </r>
  <r>
    <s v="TFE6B22"/>
    <s v="60645800105143762"/>
    <s v="30/09/2025 15:12:30"/>
    <s v="03608"/>
    <s v="WEIDER DA SILVA RODRIGUES"/>
    <x v="1"/>
    <s v="AUTOMOVEL"/>
    <s v="ARGO"/>
    <s v="FIAT"/>
    <s v="46209914"/>
    <s v="DECIO RIO VERDE"/>
    <s v="RIO VERDE"/>
    <s v="GO"/>
    <s v="ETANOL COMUM"/>
    <n v="398"/>
    <n v="10.74"/>
    <s v=" Km/L"/>
    <n v="20015"/>
    <n v="37.06"/>
    <n v="4.29"/>
    <n v="158.99"/>
    <s v="202509301511"/>
    <s v="Planejamento Operaci"/>
    <s v="Planejamento Operaci"/>
    <s v="Operacional"/>
    <m/>
    <d v="2025-09-30T00:00:00"/>
    <x v="5"/>
    <x v="0"/>
    <x v="1"/>
  </r>
  <r>
    <s v="TBE3B78"/>
    <s v="60645800105124169"/>
    <s v="30/09/2025 17:03:39"/>
    <s v="89049"/>
    <s v="VALDEIR JOSE CORREIA"/>
    <x v="19"/>
    <s v="Caminhão"/>
    <s v="9-180"/>
    <s v="VW"/>
    <s v="81870100"/>
    <s v="POSTO MILLENIUM DIMAG"/>
    <s v="APARECIDA DE GOIANIA"/>
    <s v="GO"/>
    <s v="DIESEL S-10"/>
    <n v="0"/>
    <n v="0"/>
    <s v=" Km/L"/>
    <n v="0"/>
    <n v="108.49"/>
    <n v="5.59"/>
    <n v="606.47"/>
    <s v="53105"/>
    <s v="EXT - SAO PEDRO"/>
    <s v="Planejamento Operaci"/>
    <s v="SAO PEDRO"/>
    <m/>
    <d v="2025-09-30T00:00:00"/>
    <x v="5"/>
    <x v="0"/>
    <x v="7"/>
  </r>
  <r>
    <s v="TFI3B19"/>
    <s v="60645800105926941"/>
    <s v="30/09/2025 18:30:41"/>
    <s v="87954"/>
    <s v="DANIEL GONÇALVES"/>
    <x v="4"/>
    <s v="AUTOMOVEL"/>
    <s v="ARGO"/>
    <s v="FIAT"/>
    <s v="75331801"/>
    <s v="DECIO CEZARINA"/>
    <s v="CEZARINA"/>
    <s v="GO"/>
    <s v="ETANOL COMUM"/>
    <n v="351"/>
    <n v="9.67"/>
    <s v=" Km/L"/>
    <n v="20222"/>
    <n v="36.28"/>
    <n v="4.29"/>
    <n v="155.63999999999999"/>
    <s v="202509301829"/>
    <s v="Planejamento Operaci"/>
    <s v="Planejamento Operaci"/>
    <s v="Operacional"/>
    <m/>
    <d v="2025-09-30T00:00:00"/>
    <x v="5"/>
    <x v="0"/>
    <x v="0"/>
  </r>
  <r>
    <s v="TFF5D72"/>
    <s v="60645800105143780"/>
    <s v="30/09/2025 19:13:01"/>
    <s v="26270"/>
    <s v="CRISTIANO TORRES WARDIL"/>
    <x v="2"/>
    <s v="AUTOMOVEL"/>
    <s v="ARGO"/>
    <s v="FIAT"/>
    <s v="46209914"/>
    <s v="DECIO RIO VERDE"/>
    <s v="RIO VERDE"/>
    <s v="GO"/>
    <s v="ETANOL COMUM"/>
    <n v="352"/>
    <n v="9.49"/>
    <s v=" Km/L"/>
    <n v="6213"/>
    <n v="37.1"/>
    <n v="4.29"/>
    <n v="159.16"/>
    <s v="202509301912"/>
    <s v="Planejamento Operaci"/>
    <s v="Planejamento Operaci"/>
    <s v="Operacional"/>
    <m/>
    <d v="2025-09-30T00:00:00"/>
    <x v="5"/>
    <x v="0"/>
    <x v="0"/>
  </r>
  <r>
    <s v="FKM6D96"/>
    <s v="60645800105124347"/>
    <s v="01/10/2025 06:45:21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113.01"/>
    <n v="5.89"/>
    <n v="665.64"/>
    <s v="11024224"/>
    <s v="EXT - SAO PEDRO"/>
    <s v="Planejamento Operaci"/>
    <s v="SAO PEDRO"/>
    <m/>
    <d v="2025-10-01T00:00:00"/>
    <x v="6"/>
    <x v="0"/>
    <x v="7"/>
  </r>
  <r>
    <s v="FCW8F66"/>
    <s v="60645800105124371"/>
    <s v="01/10/2025 07:06:50"/>
    <s v="80246"/>
    <s v="FRANCISCO DE ASSIS SOARES"/>
    <x v="19"/>
    <s v="Caminhão"/>
    <s v="11-180"/>
    <s v="VW"/>
    <s v="45364511"/>
    <s v="AUTO POSTO CERRADO 4"/>
    <s v="ITUMBIARA"/>
    <s v="GO"/>
    <s v="DIESEL S-10"/>
    <n v="0"/>
    <n v="0"/>
    <s v=" Km/L"/>
    <n v="0"/>
    <n v="139.19"/>
    <n v="5.64"/>
    <n v="785.03"/>
    <s v="358432"/>
    <s v="EXT - SAO PEDRO"/>
    <s v="Planejamento Operaci"/>
    <s v="SAO PEDRO"/>
    <m/>
    <d v="2025-10-01T00:00:00"/>
    <x v="6"/>
    <x v="0"/>
    <x v="7"/>
  </r>
  <r>
    <s v="TFS3C72"/>
    <s v="60645800105143738"/>
    <s v="01/10/2025 09:35:32"/>
    <s v="00271"/>
    <s v="HEDER OLIVEIRA SANTANA"/>
    <x v="9"/>
    <s v="AUTOMOVEL"/>
    <s v="ARGO"/>
    <s v="FIAT"/>
    <s v="41826312"/>
    <s v="AUTO POSTO JACARE"/>
    <s v="ACREUNA"/>
    <s v="GO"/>
    <s v="ETANOL COMUM"/>
    <n v="310"/>
    <n v="7.98"/>
    <s v=" Km/L"/>
    <n v="39871"/>
    <n v="38.83"/>
    <n v="4.25"/>
    <n v="165.03"/>
    <s v="11034465"/>
    <s v="Planejamento Operaci"/>
    <s v="Planejamento Operaci"/>
    <s v="Operacional"/>
    <m/>
    <d v="2025-10-01T00:00:00"/>
    <x v="6"/>
    <x v="0"/>
    <x v="4"/>
  </r>
  <r>
    <s v="IMP0003"/>
    <s v="60645800105124282"/>
    <s v="01/10/2025 09:57:31"/>
    <s v="21706"/>
    <s v="LUIZ MARCELO NEVES"/>
    <x v="19"/>
    <s v="EQUIPAMENTOS"/>
    <s v="IMPLEMENTOS"/>
    <s v="OUTROS"/>
    <s v="81889412"/>
    <s v="POSTO ZERO UM"/>
    <s v="RIO VERDE"/>
    <s v="GO"/>
    <s v="GASOLINA COMUM"/>
    <n v="0"/>
    <n v="0"/>
    <s v=" Km/L"/>
    <n v="0"/>
    <n v="20"/>
    <n v="6.29"/>
    <n v="125.8"/>
    <s v="1"/>
    <s v="EXT - SAO PEDRO"/>
    <s v="Planejamento Operaci"/>
    <s v="SAO PEDRO"/>
    <m/>
    <d v="2025-10-01T00:00:00"/>
    <x v="6"/>
    <x v="0"/>
    <x v="7"/>
  </r>
  <r>
    <s v="CVP4C84"/>
    <s v="60645800105124363"/>
    <s v="01/10/2025 11:44:02"/>
    <s v="08141"/>
    <s v="KAIQUE BRITO MOREIRA"/>
    <x v="19"/>
    <s v="Caminhão"/>
    <s v="24-250"/>
    <s v="VOLKSWAGEN"/>
    <s v="81889412"/>
    <s v="POSTO ZERO UM"/>
    <s v="RIO VERDE"/>
    <s v="GO"/>
    <s v="DIESEL COMUM"/>
    <n v="0"/>
    <n v="0"/>
    <s v=" Km/L"/>
    <n v="0"/>
    <n v="150"/>
    <n v="6.04"/>
    <n v="906"/>
    <s v="1"/>
    <s v="EXT - SAO PEDRO"/>
    <s v="Planejamento Operaci"/>
    <s v="SAO PEDRO"/>
    <m/>
    <d v="2025-10-01T00:00:00"/>
    <x v="6"/>
    <x v="0"/>
    <x v="7"/>
  </r>
  <r>
    <s v="TER7374"/>
    <s v="60645800105124320"/>
    <s v="01/10/2025 11:47:16"/>
    <s v="08141"/>
    <s v="KAIQUE BRITO MOREIRA"/>
    <x v="19"/>
    <s v="EQUIPAMENTOS"/>
    <s v="RETROESCAVADEIRA"/>
    <s v="JCB"/>
    <s v="81889412"/>
    <s v="POSTO ZERO UM"/>
    <s v="RIO VERDE"/>
    <s v="GO"/>
    <s v="DIESEL S-10"/>
    <n v="0"/>
    <n v="0"/>
    <s v=" Km/L"/>
    <n v="0"/>
    <n v="125.04"/>
    <n v="6.14"/>
    <n v="767.77"/>
    <s v="1"/>
    <s v="EXT - SAO PEDRO"/>
    <s v="Planejamento Operaci"/>
    <s v="SAO PEDRO"/>
    <m/>
    <d v="2025-10-01T00:00:00"/>
    <x v="6"/>
    <x v="0"/>
    <x v="7"/>
  </r>
  <r>
    <s v="TER1119"/>
    <s v="60645800105124185"/>
    <s v="01/10/2025 12:08:55"/>
    <s v="05615"/>
    <s v="HEVERTON MAGALHAES DE MELO"/>
    <x v="19"/>
    <s v="EQUIPAMENTOS"/>
    <s v="MINICARREGADEIRA"/>
    <s v="BOBCAT"/>
    <s v="41826312"/>
    <s v="AUTO POSTO JACARE"/>
    <s v="ACREUNA"/>
    <s v="GO"/>
    <s v="DIESEL COMUM"/>
    <n v="0"/>
    <n v="0"/>
    <s v=" Km/L"/>
    <n v="0"/>
    <n v="66"/>
    <n v="5.75"/>
    <n v="379.51"/>
    <s v="11043662"/>
    <s v="EXT - SAO PEDRO"/>
    <s v="Planejamento Operaci"/>
    <s v="SAO PEDRO"/>
    <m/>
    <d v="2025-10-01T00:00:00"/>
    <x v="6"/>
    <x v="0"/>
    <x v="7"/>
  </r>
  <r>
    <s v="TFW2H32"/>
    <s v="60645800105143835"/>
    <s v="01/10/2025 12:12:29"/>
    <s v="99638"/>
    <s v="LAFAIETE DE SOUZA SANTOS"/>
    <x v="10"/>
    <s v="AUTOMOVEL"/>
    <s v="ARGO"/>
    <s v="FIAT"/>
    <s v="36615306"/>
    <s v="AUTO POSTO DOS JARDINS"/>
    <s v="GOIANIA"/>
    <s v="GO"/>
    <s v="ETANOL COMUM"/>
    <n v="374"/>
    <n v="9.83"/>
    <s v=" Km/L"/>
    <n v="28796"/>
    <n v="38.049999999999997"/>
    <n v="4.87"/>
    <n v="185.3"/>
    <s v="0"/>
    <s v="Planejamento Operaci"/>
    <s v="Planejamento Operaci"/>
    <s v="Operacional"/>
    <m/>
    <d v="2025-10-01T00:00:00"/>
    <x v="6"/>
    <x v="0"/>
    <x v="3"/>
  </r>
  <r>
    <s v="TFP9I32"/>
    <s v="60645800105143819"/>
    <s v="01/10/2025 12:33:57"/>
    <s v="33861"/>
    <s v="FERNANDO DOS REIS GONÇALVES"/>
    <x v="7"/>
    <s v="AUTOMOVEL"/>
    <s v="ARGO"/>
    <s v="FIAT"/>
    <s v="07685404"/>
    <s v="POSTO ALVORADA"/>
    <s v="GOIATUBA"/>
    <s v="GO"/>
    <s v="ETANOL COMUM"/>
    <n v="523"/>
    <n v="12.44"/>
    <s v=" Km/L"/>
    <n v="14463"/>
    <n v="42.03"/>
    <n v="4.59"/>
    <n v="192.92"/>
    <s v="0"/>
    <s v="Planejamento Operaci"/>
    <s v="Planejamento Operaci"/>
    <s v="Operacional"/>
    <m/>
    <d v="2025-10-01T00:00:00"/>
    <x v="6"/>
    <x v="0"/>
    <x v="4"/>
  </r>
  <r>
    <s v="TFR8B59"/>
    <s v="60645800105143681"/>
    <s v="01/10/2025 13:07:37"/>
    <s v="92635"/>
    <s v="ADENILDO BARBOSA DUTRA"/>
    <x v="8"/>
    <s v="AUTOMOVEL"/>
    <s v="ARGO"/>
    <s v="FIAT"/>
    <s v="53081700"/>
    <s v="POSTO Z   Z SANTA MA"/>
    <s v="GUAPO"/>
    <s v="GO"/>
    <s v="ETANOL COMUM"/>
    <n v="120"/>
    <n v="6.67"/>
    <s v=" Km/L"/>
    <n v="10416"/>
    <n v="18"/>
    <n v="4.29"/>
    <n v="77.22"/>
    <s v="0"/>
    <s v="Planejamento Operaci"/>
    <s v="Planejamento Operaci"/>
    <s v="Operacional"/>
    <m/>
    <d v="2025-10-01T00:00:00"/>
    <x v="6"/>
    <x v="0"/>
    <x v="5"/>
  </r>
  <r>
    <s v="TFS3C72"/>
    <s v="60645800105143738"/>
    <s v="01/10/2025 13:47:45"/>
    <s v="00271"/>
    <s v="HEDER OLIVEIRA SANTANA"/>
    <x v="9"/>
    <s v="AUTOMOVEL"/>
    <s v="ARGO"/>
    <s v="FIAT"/>
    <s v="36645906"/>
    <s v="AUTO POSTO ESTRELA DO SUL III"/>
    <s v="ACREUNA"/>
    <s v="GO"/>
    <s v="ETANOL COMUM"/>
    <n v="268"/>
    <n v="7.27"/>
    <s v=" Km/L"/>
    <n v="40139"/>
    <n v="36.85"/>
    <n v="4.5110000000000001"/>
    <n v="166.22"/>
    <s v="0"/>
    <s v="Planejamento Operaci"/>
    <s v="Planejamento Operaci"/>
    <s v="Operacional"/>
    <m/>
    <d v="2025-10-01T00:00:00"/>
    <x v="6"/>
    <x v="0"/>
    <x v="4"/>
  </r>
  <r>
    <s v="TFX7J72"/>
    <s v="60645800105836505"/>
    <s v="01/10/2025 15:15:46"/>
    <s v="02769"/>
    <s v="ANDRE LUIS PAULINO"/>
    <x v="11"/>
    <s v="AUTOMOVEL"/>
    <s v="ARGO"/>
    <s v="FIAT"/>
    <s v="75331003"/>
    <s v="SUPERVIA LAGOA"/>
    <s v="RIO VERDE"/>
    <s v="GO"/>
    <s v="ETANOL COMUM"/>
    <n v="301"/>
    <n v="9.26"/>
    <s v=" Km/L"/>
    <n v="31030"/>
    <n v="32.5"/>
    <n v="4.1900000000000004"/>
    <n v="136.18"/>
    <s v="0"/>
    <s v="Planejamento Operaci"/>
    <s v="Planejamento Operaci"/>
    <s v="Operacional"/>
    <m/>
    <d v="2025-10-01T00:00:00"/>
    <x v="6"/>
    <x v="0"/>
    <x v="4"/>
  </r>
  <r>
    <s v="TER1294"/>
    <s v="60645800105124390"/>
    <s v="01/10/2025 16:51:57"/>
    <s v="80246"/>
    <s v="FRANCISCO DE ASSIS SOARES"/>
    <x v="19"/>
    <s v="EQUIPAMENTOS"/>
    <s v="MINICARREGADEIRA"/>
    <s v="BOBCAT"/>
    <s v="45307105"/>
    <s v="POSTO GIRASSOL"/>
    <s v="ITUMBIARA"/>
    <s v="GO"/>
    <s v="DIESEL COMUM"/>
    <n v="0"/>
    <n v="0"/>
    <s v=" Km/L"/>
    <n v="0"/>
    <n v="76.099999999999994"/>
    <n v="5.9829999999999997"/>
    <n v="455.3"/>
    <s v="110606"/>
    <s v="EXT - SAO PEDRO"/>
    <s v="Planejamento Operaci"/>
    <s v="SAO PEDRO"/>
    <m/>
    <d v="2025-10-01T00:00:00"/>
    <x v="6"/>
    <x v="0"/>
    <x v="7"/>
  </r>
  <r>
    <s v="JHQ4B46"/>
    <s v="60645800105124177"/>
    <s v="01/10/2025 17:09:38"/>
    <s v="43356"/>
    <s v="JOSE ALECRIM DA SILVA"/>
    <x v="19"/>
    <s v="Caminhão"/>
    <s v="17-220/17-220"/>
    <s v="VW"/>
    <s v="53081700"/>
    <s v="POSTO Z   Z SANTA MA"/>
    <s v="GUAPO"/>
    <s v="GO"/>
    <s v="DIESEL COMUM"/>
    <n v="0"/>
    <n v="0"/>
    <s v=" Km/L"/>
    <n v="0"/>
    <n v="220.26"/>
    <n v="5.89"/>
    <n v="1297.3599999999999"/>
    <s v="0"/>
    <s v="EXT - SAO PEDRO"/>
    <s v="Planejamento Operaci"/>
    <s v="SAO PEDRO"/>
    <m/>
    <d v="2025-10-01T00:00:00"/>
    <x v="6"/>
    <x v="0"/>
    <x v="7"/>
  </r>
  <r>
    <s v="IMP0001"/>
    <s v="60645800105124150"/>
    <s v="01/10/2025 17:15:48"/>
    <s v="89049"/>
    <s v="VALDEIR JOSE CORREIA"/>
    <x v="19"/>
    <s v="EQUIPAMENTOS"/>
    <s v="IMPLEMENTOS"/>
    <s v="OUTROS"/>
    <s v="81870100"/>
    <s v="POSTO MILLENIUM DIMAG"/>
    <s v="APARECIDA DE GOIANIA"/>
    <s v="GO"/>
    <s v="GASOLINA COMUM"/>
    <n v="0"/>
    <n v="0"/>
    <s v=" Km/L"/>
    <n v="0"/>
    <n v="16.75"/>
    <n v="6.49"/>
    <n v="108.71"/>
    <s v="53547"/>
    <s v="EXT - SAO PEDRO"/>
    <s v="Planejamento Operaci"/>
    <s v="SAO PEDRO"/>
    <m/>
    <d v="2025-10-01T00:00:00"/>
    <x v="6"/>
    <x v="0"/>
    <x v="7"/>
  </r>
  <r>
    <s v="TFI3B19"/>
    <s v="60645800105926941"/>
    <s v="02/10/2025 06:42:50"/>
    <s v="11252"/>
    <s v="PEDRO AUGUSTO VIEIRA"/>
    <x v="4"/>
    <s v="AUTOMOVEL"/>
    <s v="ARGO"/>
    <s v="FIAT"/>
    <s v="46209914"/>
    <s v="DECIO RIO VERDE"/>
    <s v="RIO VERDE"/>
    <s v="GO"/>
    <s v="ETANOL COMUM"/>
    <n v="170"/>
    <n v="10.27"/>
    <s v=" Km/L"/>
    <n v="20392"/>
    <n v="16.55"/>
    <n v="4.29"/>
    <n v="71"/>
    <s v="202510020642"/>
    <s v="Planejamento Operaci"/>
    <s v="Planejamento Operaci"/>
    <s v="Operacional"/>
    <m/>
    <d v="2025-10-02T00:00:00"/>
    <x v="6"/>
    <x v="0"/>
    <x v="0"/>
  </r>
  <r>
    <s v="TFY6E09"/>
    <s v="60645800105143700"/>
    <s v="02/10/2025 07:53:37"/>
    <s v="04380"/>
    <s v="PAULO ROBERTO BATISTA DE MOURA JUNIOR"/>
    <x v="15"/>
    <s v="AUTOMOVEL"/>
    <s v="ARGO"/>
    <s v="FIAT"/>
    <s v="34251011"/>
    <s v="DECIO ARAPORA"/>
    <s v="ARAPORA"/>
    <s v="MG"/>
    <s v="ETANOL COMUM"/>
    <n v="311"/>
    <n v="9.74"/>
    <s v=" Km/L"/>
    <n v="14601"/>
    <n v="31.94"/>
    <n v="4.1900000000000004"/>
    <n v="133.83000000000001"/>
    <s v="202510020752"/>
    <s v="Planejamento Operaci"/>
    <s v="Planejamento Operaci"/>
    <s v="Operacional"/>
    <m/>
    <d v="2025-10-02T00:00:00"/>
    <x v="6"/>
    <x v="0"/>
    <x v="1"/>
  </r>
  <r>
    <s v="TFN0D12"/>
    <s v="60645800105143746"/>
    <s v="02/10/2025 08:18:18"/>
    <s v="00390"/>
    <s v="SILVINO JOSE DE BRITO"/>
    <x v="5"/>
    <s v="AUTOMOVEL"/>
    <s v="ARGO"/>
    <s v="FIAT"/>
    <s v="87107509"/>
    <s v="AUTO POSTO OLIMPIO"/>
    <s v="APARECIDA DE GOIANIA"/>
    <s v="GO"/>
    <s v="ETANOL COMUM"/>
    <n v="144"/>
    <n v="7.63"/>
    <s v=" Km/L"/>
    <n v="10572"/>
    <n v="18.88"/>
    <n v="4.79"/>
    <n v="90.44"/>
    <s v="0"/>
    <s v="Planejamento Operaci"/>
    <s v="Planejamento Operaci"/>
    <s v="Operacional"/>
    <m/>
    <d v="2025-10-02T00:00:00"/>
    <x v="6"/>
    <x v="0"/>
    <x v="3"/>
  </r>
  <r>
    <s v="TFE6B22"/>
    <s v="60645800105143762"/>
    <s v="02/10/2025 09:10:27"/>
    <s v="03608"/>
    <s v="WEIDER DA SILVA RODRIGUES"/>
    <x v="1"/>
    <s v="AUTOMOVEL"/>
    <s v="ARGO"/>
    <s v="FIAT"/>
    <s v="53081711"/>
    <s v="POSTO Z   Z SANTA MA"/>
    <s v="GUAPO"/>
    <s v="GO"/>
    <s v="ETANOL COMUM"/>
    <n v="369"/>
    <n v="9.35"/>
    <s v=" Km/L"/>
    <n v="20384"/>
    <n v="39.450000000000003"/>
    <n v="4.29"/>
    <n v="169.24"/>
    <s v="1"/>
    <s v="Planejamento Operaci"/>
    <s v="Planejamento Operaci"/>
    <s v="Operacional"/>
    <m/>
    <d v="2025-10-02T00:00:00"/>
    <x v="6"/>
    <x v="0"/>
    <x v="1"/>
  </r>
  <r>
    <s v="TUW2D74"/>
    <s v="60645800105124310"/>
    <s v="02/10/2025 10:55:33"/>
    <s v="81150"/>
    <s v="MARIO CESAR DE OLIVEIRA"/>
    <x v="35"/>
    <s v="Automóvel"/>
    <s v="CHEVROLET/S10 LS DD4"/>
    <s v="CHEVROLET"/>
    <s v="31860311"/>
    <s v="POSTO CAPIM DOURADO"/>
    <s v="GOIANIA"/>
    <s v="GO"/>
    <s v="DIESEL S-10"/>
    <n v="0"/>
    <n v="0"/>
    <s v=" Km/L"/>
    <n v="1331"/>
    <n v="62.62"/>
    <n v="6.49"/>
    <n v="406.41"/>
    <s v="5956"/>
    <s v="Planejamento Operaci"/>
    <s v="Planejamento Operaci"/>
    <s v="Operacional"/>
    <m/>
    <d v="2025-10-02T00:00:00"/>
    <x v="6"/>
    <x v="0"/>
    <x v="12"/>
  </r>
  <r>
    <s v="KAZ5F74"/>
    <s v="60645800105124355"/>
    <s v="02/10/2025 11:06:10"/>
    <s v="09808"/>
    <s v="DOUGLAS OLIVEIRA SANTOS"/>
    <x v="19"/>
    <s v="Caminhão"/>
    <s v="L 1113"/>
    <s v="IVECO"/>
    <s v="81889412"/>
    <s v="POSTO ZERO UM"/>
    <s v="RIO VERDE"/>
    <s v="GO"/>
    <s v="DIESEL COMUM"/>
    <n v="0"/>
    <n v="0"/>
    <s v=" Km/L"/>
    <n v="0"/>
    <n v="120"/>
    <n v="6.04"/>
    <n v="724.82"/>
    <s v="1"/>
    <s v="EXT - SAO PEDRO"/>
    <s v="Planejamento Operaci"/>
    <s v="SAO PEDRO"/>
    <m/>
    <d v="2025-10-02T00:00:00"/>
    <x v="6"/>
    <x v="0"/>
    <x v="7"/>
  </r>
  <r>
    <s v="TFN0D12"/>
    <s v="60645800105143746"/>
    <s v="02/10/2025 11:22:14"/>
    <s v="00390"/>
    <s v="SILVINO JOSE DE BRITO"/>
    <x v="5"/>
    <s v="AUTOMOVEL"/>
    <s v="ARGO"/>
    <s v="FIAT"/>
    <s v="69494411"/>
    <s v="REDE MARAJO RIO VERD"/>
    <s v="RIO VERDE"/>
    <s v="GO"/>
    <s v="ETANOL COMUM"/>
    <n v="259"/>
    <n v="9.64"/>
    <s v=" Km/L"/>
    <n v="10831"/>
    <n v="26.86"/>
    <n v="3.99"/>
    <n v="107.17"/>
    <s v="1"/>
    <s v="Planejamento Operaci"/>
    <s v="Planejamento Operaci"/>
    <s v="Operacional"/>
    <m/>
    <d v="2025-10-02T00:00:00"/>
    <x v="6"/>
    <x v="0"/>
    <x v="3"/>
  </r>
  <r>
    <s v="TFS3C72"/>
    <s v="60645800105143738"/>
    <s v="02/10/2025 12:43:41"/>
    <s v="00271"/>
    <s v="HEDER OLIVEIRA SANTANA"/>
    <x v="9"/>
    <s v="AUTOMOVEL"/>
    <s v="ARGO"/>
    <s v="FIAT"/>
    <s v="41875311"/>
    <s v="POSTO SABOR DA TERRA"/>
    <s v="INDIARA"/>
    <s v="GO"/>
    <s v="ETANOL COMUM"/>
    <n v="250"/>
    <n v="8.1999999999999993"/>
    <s v=" Km/L"/>
    <n v="40389"/>
    <n v="30.47"/>
    <n v="4.2409999999999997"/>
    <n v="129.21"/>
    <s v="21045779"/>
    <s v="Planejamento Operaci"/>
    <s v="Planejamento Operaci"/>
    <s v="Operacional"/>
    <m/>
    <d v="2025-10-02T00:00:00"/>
    <x v="6"/>
    <x v="0"/>
    <x v="4"/>
  </r>
  <r>
    <s v="TFX7J72"/>
    <s v="60645800105836505"/>
    <s v="02/10/2025 13:42:20"/>
    <s v="02769"/>
    <s v="ANDRE LUIS PAULINO"/>
    <x v="11"/>
    <s v="AUTOMOVEL"/>
    <s v="ARGO"/>
    <s v="FIAT"/>
    <s v="75331003"/>
    <s v="SUPERVIA LAGOA"/>
    <s v="RIO VERDE"/>
    <s v="GO"/>
    <s v="ETANOL COMUM"/>
    <n v="403"/>
    <n v="10.45"/>
    <s v=" Km/L"/>
    <n v="31433"/>
    <n v="38.56"/>
    <n v="3.89"/>
    <n v="150"/>
    <s v="0"/>
    <s v="Planejamento Operaci"/>
    <s v="Planejamento Operaci"/>
    <s v="Operacional"/>
    <m/>
    <d v="2025-10-02T00:00:00"/>
    <x v="6"/>
    <x v="0"/>
    <x v="4"/>
  </r>
  <r>
    <s v="TFI3B19"/>
    <s v="60645800105926941"/>
    <s v="02/10/2025 14:04:57"/>
    <s v="26126"/>
    <s v="MARIVALDO GONÇALVES"/>
    <x v="4"/>
    <s v="AUTOMOVEL"/>
    <s v="ARGO"/>
    <s v="FIAT"/>
    <s v="92936106"/>
    <s v="AUTO POSTO HM 2"/>
    <s v="GOIANIA"/>
    <s v="GO"/>
    <s v="ETANOL COMUM"/>
    <n v="259"/>
    <n v="9.91"/>
    <s v=" Km/L"/>
    <n v="20651"/>
    <n v="26.14"/>
    <n v="4.8209999999999997"/>
    <n v="126.03"/>
    <s v="0"/>
    <s v="Planejamento Operaci"/>
    <s v="Planejamento Operaci"/>
    <s v="Operacional"/>
    <m/>
    <d v="2025-10-02T00:00:00"/>
    <x v="6"/>
    <x v="0"/>
    <x v="0"/>
  </r>
  <r>
    <s v="TUB2B84"/>
    <s v="60645800106437809"/>
    <s v="02/10/2025 14:19:01"/>
    <s v="87954"/>
    <s v="DANIEL GONÇALVES"/>
    <x v="36"/>
    <s v="Caminhonete"/>
    <s v="SAVEIRO CS RB MF"/>
    <s v="VW"/>
    <s v="92936106"/>
    <s v="AUTO POSTO HM 2"/>
    <s v="GOIANIA"/>
    <s v="GO"/>
    <s v="ETANOL COMUM"/>
    <n v="0"/>
    <n v="0"/>
    <s v=" Km/L"/>
    <n v="63"/>
    <n v="45.63"/>
    <n v="4.8209999999999997"/>
    <n v="219.97"/>
    <s v="0"/>
    <s v="EXT - KSE LOCAÇOES"/>
    <s v="Planejamento Operaci"/>
    <s v="KSE LOCAÇOES"/>
    <m/>
    <d v="2025-10-02T00:00:00"/>
    <x v="6"/>
    <x v="0"/>
    <x v="12"/>
  </r>
  <r>
    <s v="TUF2B45"/>
    <s v="60645800106437790"/>
    <s v="02/10/2025 14:24:35"/>
    <s v="09697"/>
    <s v="HUILDSON ROSA BARBOSA"/>
    <x v="37"/>
    <s v="Caminhonete"/>
    <s v="SAVEIRO CS RB MF"/>
    <s v="VW"/>
    <s v="92936106"/>
    <s v="AUTO POSTO HM 2"/>
    <s v="GOIANIA"/>
    <s v="GO"/>
    <s v="ETANOL COMUM"/>
    <n v="0"/>
    <n v="0"/>
    <s v=" Km/L"/>
    <n v="83"/>
    <n v="48.99"/>
    <n v="4.8209999999999997"/>
    <n v="236.17"/>
    <s v="0"/>
    <s v="EXT - KSE LOCAÇOES"/>
    <s v="Planejamento Operaci"/>
    <s v="KSE LOCAÇOES"/>
    <m/>
    <d v="2025-10-02T00:00:00"/>
    <x v="6"/>
    <x v="0"/>
    <x v="12"/>
  </r>
  <r>
    <s v="TTY2C25"/>
    <s v="60645800106437780"/>
    <s v="02/10/2025 14:25:48"/>
    <s v="11252"/>
    <s v="PEDRO AUGUSTO VIEIRA"/>
    <x v="38"/>
    <s v="Caminhonete"/>
    <s v="SAVEIRO CS RB MF"/>
    <s v="VW"/>
    <s v="92936106"/>
    <s v="AUTO POSTO HM 2"/>
    <s v="GOIANIA"/>
    <s v="GO"/>
    <s v="ETANOL COMUM"/>
    <n v="0"/>
    <n v="0"/>
    <s v=" Km/L"/>
    <n v="87"/>
    <n v="51.39"/>
    <n v="4.82"/>
    <n v="247.71"/>
    <s v="0"/>
    <s v="EXT - KSE LOCAÇOES"/>
    <s v="Planejamento Operaci"/>
    <s v="KSE LOCAÇOES"/>
    <m/>
    <d v="2025-10-02T00:00:00"/>
    <x v="6"/>
    <x v="0"/>
    <x v="12"/>
  </r>
  <r>
    <s v="TKC7D89"/>
    <s v="60645800106185260"/>
    <s v="02/10/2025 15:23:18"/>
    <s v="02910"/>
    <s v="EMERSON CRISTIANO DA SILVEIRA"/>
    <x v="39"/>
    <s v="Caminhão"/>
    <s v="FH 540 6X4R"/>
    <s v="VOLVO"/>
    <s v="46209914"/>
    <s v="DECIO RIO VERDE"/>
    <s v="RIO VERDE"/>
    <s v="GO"/>
    <s v="DIESEL S-10"/>
    <n v="0"/>
    <n v="0"/>
    <s v=" Km/L"/>
    <n v="2277"/>
    <n v="812.85"/>
    <n v="6.77"/>
    <n v="5502.99"/>
    <s v="202510021522"/>
    <s v="EXT - LUCCA JR"/>
    <s v="Planejamento Operaci"/>
    <s v="LUCCA JR"/>
    <m/>
    <d v="2025-10-02T00:00:00"/>
    <x v="6"/>
    <x v="0"/>
    <x v="11"/>
  </r>
  <r>
    <s v="TKC7D89"/>
    <m/>
    <s v="02/10/2025 15:24:38"/>
    <m/>
    <m/>
    <x v="39"/>
    <m/>
    <m/>
    <m/>
    <m/>
    <s v="DECIO RIO VERDE"/>
    <m/>
    <m/>
    <s v="ARLA-32"/>
    <s v="-"/>
    <s v="-"/>
    <s v=" Km/L"/>
    <s v="-"/>
    <n v="77.12"/>
    <m/>
    <n v="292.32"/>
    <m/>
    <m/>
    <s v="Planejamento Operaci"/>
    <s v="LUCCA JR"/>
    <m/>
    <d v="2025-10-02T00:00:00"/>
    <x v="6"/>
    <x v="0"/>
    <x v="11"/>
  </r>
  <r>
    <s v="TFN0D12"/>
    <s v="60645800105143746"/>
    <s v="02/10/2025 18:01:54"/>
    <s v="00390"/>
    <s v="SILVINO JOSE DE BRITO"/>
    <x v="5"/>
    <s v="AUTOMOVEL"/>
    <s v="ARGO"/>
    <s v="FIAT"/>
    <s v="87107509"/>
    <s v="AUTO POSTO OLIMPIO"/>
    <s v="APARECIDA DE GOIANIA"/>
    <s v="GO"/>
    <s v="ETANOL COMUM"/>
    <n v="370"/>
    <n v="9.59"/>
    <s v=" Km/L"/>
    <n v="11201"/>
    <n v="38.590000000000003"/>
    <n v="4.79"/>
    <n v="184.85"/>
    <s v="0"/>
    <s v="Planejamento Operaci"/>
    <s v="Planejamento Operaci"/>
    <s v="Operacional"/>
    <m/>
    <d v="2025-10-02T00:00:00"/>
    <x v="6"/>
    <x v="0"/>
    <x v="3"/>
  </r>
  <r>
    <s v="TFE6B22"/>
    <s v="60645800105143762"/>
    <s v="02/10/2025 18:23:47"/>
    <s v="03608"/>
    <s v="WEIDER DA SILVA RODRIGUES"/>
    <x v="1"/>
    <s v="AUTOMOVEL"/>
    <s v="ARGO"/>
    <s v="FIAT"/>
    <s v="46286315"/>
    <s v="POSTO CENTRAL"/>
    <s v="BOM JESUS"/>
    <s v="GO"/>
    <s v="ETANOL COMUM"/>
    <n v="387"/>
    <n v="10.79"/>
    <s v=" Km/L"/>
    <n v="20771"/>
    <n v="35.869999999999997"/>
    <n v="4.4610000000000003"/>
    <n v="160"/>
    <s v="0"/>
    <s v="Planejamento Operaci"/>
    <s v="Planejamento Operaci"/>
    <s v="Operacional"/>
    <m/>
    <d v="2025-10-02T00:00:00"/>
    <x v="6"/>
    <x v="0"/>
    <x v="1"/>
  </r>
  <r>
    <s v="TFY3C02"/>
    <s v="60645800105143770"/>
    <s v="02/10/2025 20:51:15"/>
    <s v="37473"/>
    <s v="OTHON SIQUEIRA DE ALMEIDA"/>
    <x v="14"/>
    <s v="AUTOMOVEL"/>
    <s v="ARGO"/>
    <s v="FIAT"/>
    <s v="26717807"/>
    <s v="AUTO POSTO GOLDEN"/>
    <s v="BRASILIA"/>
    <s v="DF"/>
    <s v="ETANOL COMUM"/>
    <n v="460"/>
    <n v="11.35"/>
    <s v=" Km/L"/>
    <n v="8816"/>
    <n v="40.520000000000003"/>
    <n v="4.9409999999999998"/>
    <n v="200.2"/>
    <s v="1766849"/>
    <s v="Planejamento Operaci"/>
    <s v="Planejamento Operaci"/>
    <s v="Operacional"/>
    <m/>
    <d v="2025-10-02T00:00:00"/>
    <x v="6"/>
    <x v="0"/>
    <x v="0"/>
  </r>
  <r>
    <s v="FKM6D96"/>
    <s v="60645800105124347"/>
    <s v="03/10/2025 06:45:53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113.5"/>
    <n v="5.99"/>
    <n v="679.91"/>
    <s v="31024283"/>
    <s v="EXT - SAO PEDRO"/>
    <s v="Planejamento Operaci"/>
    <s v="SAO PEDRO"/>
    <m/>
    <d v="2025-10-03T00:00:00"/>
    <x v="6"/>
    <x v="0"/>
    <x v="7"/>
  </r>
  <r>
    <s v="TER1119"/>
    <s v="60645800105124185"/>
    <s v="03/10/2025 06:47:43"/>
    <s v="05615"/>
    <s v="HEVERTON MAGALHAES DE MELO"/>
    <x v="19"/>
    <s v="EQUIPAMENTOS"/>
    <s v="MINICARREGADEIRA"/>
    <s v="BOBCAT"/>
    <s v="41826312"/>
    <s v="AUTO POSTO JACARE"/>
    <s v="ACREUNA"/>
    <s v="GO"/>
    <s v="DIESEL COMUM"/>
    <n v="0"/>
    <n v="0"/>
    <s v=" Km/L"/>
    <n v="0"/>
    <n v="45.31"/>
    <n v="5.851"/>
    <n v="265.10000000000002"/>
    <s v="31024392"/>
    <s v="EXT - SAO PEDRO"/>
    <s v="Planejamento Operaci"/>
    <s v="SAO PEDRO"/>
    <m/>
    <d v="2025-10-03T00:00:00"/>
    <x v="6"/>
    <x v="0"/>
    <x v="7"/>
  </r>
  <r>
    <s v="TFW2H32"/>
    <s v="60645800105143835"/>
    <s v="03/10/2025 07:00:59"/>
    <s v="99638"/>
    <s v="LAFAIETE DE SOUZA SANTOS"/>
    <x v="10"/>
    <s v="AUTOMOVEL"/>
    <s v="ARGO"/>
    <s v="FIAT"/>
    <s v="69429000"/>
    <s v="PETROBESSA EXPRESS"/>
    <s v="ANAPOLIS"/>
    <s v="GO"/>
    <s v="ETANOL COMUM"/>
    <n v="289"/>
    <n v="9.09"/>
    <s v=" Km/L"/>
    <n v="29085"/>
    <n v="31.8"/>
    <n v="4.5410000000000004"/>
    <n v="144.41"/>
    <s v="0"/>
    <s v="Planejamento Operaci"/>
    <s v="Planejamento Operaci"/>
    <s v="Operacional"/>
    <m/>
    <d v="2025-10-03T00:00:00"/>
    <x v="6"/>
    <x v="0"/>
    <x v="3"/>
  </r>
  <r>
    <s v="TGL4J09"/>
    <s v="60645800105143360"/>
    <s v="03/10/2025 08:47:06"/>
    <s v="40379"/>
    <s v="JESTER LUCAS GOUVEIA SANTOS"/>
    <x v="17"/>
    <s v="AUTOMOVEL"/>
    <s v="ARGO"/>
    <s v="FIAT"/>
    <s v="12667600"/>
    <s v="Z Z SAO JOSE"/>
    <s v="GOIANIA"/>
    <s v="GO"/>
    <s v="ETANOL COMUM"/>
    <n v="284"/>
    <n v="8.2899999999999991"/>
    <s v=" Km/L"/>
    <n v="11252"/>
    <n v="34.270000000000003"/>
    <n v="5.29"/>
    <n v="181.28"/>
    <s v="0"/>
    <s v="Planejamento Operaci"/>
    <s v="Planejamento Operaci"/>
    <s v="Operacional"/>
    <m/>
    <d v="2025-10-03T00:00:00"/>
    <x v="6"/>
    <x v="0"/>
    <x v="1"/>
  </r>
  <r>
    <s v="FCW8F66"/>
    <s v="60645800105124371"/>
    <s v="03/10/2025 10:15:53"/>
    <s v="80246"/>
    <s v="FRANCISCO DE ASSIS SOARES"/>
    <x v="19"/>
    <s v="Caminhão"/>
    <s v="11-180"/>
    <s v="VW"/>
    <s v="45307105"/>
    <s v="POSTO GIRASSOL"/>
    <s v="ITUMBIARA"/>
    <s v="GO"/>
    <s v="DIESEL S-10"/>
    <n v="0"/>
    <n v="0"/>
    <s v=" Km/L"/>
    <n v="0"/>
    <n v="102"/>
    <n v="6.09"/>
    <n v="621.17999999999995"/>
    <s v="310368"/>
    <s v="EXT - SAO PEDRO"/>
    <s v="Planejamento Operaci"/>
    <s v="SAO PEDRO"/>
    <m/>
    <d v="2025-10-03T00:00:00"/>
    <x v="6"/>
    <x v="0"/>
    <x v="7"/>
  </r>
  <r>
    <s v="TUW2D74"/>
    <s v="60645800105124310"/>
    <s v="03/10/2025 12:15:39"/>
    <s v="81150"/>
    <s v="MARIO CESAR DE OLIVEIRA"/>
    <x v="35"/>
    <s v="Automóvel"/>
    <s v="CHEVROLET/S10 LS DD4"/>
    <s v="CHEVROLET"/>
    <s v="31860311"/>
    <s v="POSTO CAPIM DOURADO"/>
    <s v="GOIANIA"/>
    <s v="GO"/>
    <s v="DIESEL ADITIVADO"/>
    <n v="144"/>
    <n v="5.12"/>
    <s v=" Km/L"/>
    <n v="1475"/>
    <n v="28.14"/>
    <n v="6.0289999999999999"/>
    <n v="169.65"/>
    <s v="6036"/>
    <s v="Planejamento Operaci"/>
    <s v="Planejamento Operaci"/>
    <s v="Operacional"/>
    <m/>
    <d v="2025-10-03T00:00:00"/>
    <x v="6"/>
    <x v="0"/>
    <x v="12"/>
  </r>
  <r>
    <s v="TTP5B47"/>
    <s v="60645800106437770"/>
    <s v="03/10/2025 13:05:47"/>
    <s v="17385"/>
    <s v="VICTOR DE SOUZA"/>
    <x v="40"/>
    <s v="Caminhonete"/>
    <s v="SAVEIRO CS RB MF"/>
    <s v="VW"/>
    <s v="53081700"/>
    <s v="POSTO Z   Z SANTA MA"/>
    <s v="GUAPO"/>
    <s v="GO"/>
    <s v="ETANOL COMUM"/>
    <n v="0"/>
    <n v="0"/>
    <s v=" Km/L"/>
    <n v="93"/>
    <n v="45.41"/>
    <n v="4.29"/>
    <n v="194.79"/>
    <s v="0"/>
    <s v="EXT - KSE LOCAÇOES"/>
    <s v="Planejamento Operaci"/>
    <s v="KSE LOCAÇOES"/>
    <m/>
    <d v="2025-10-03T00:00:00"/>
    <x v="6"/>
    <x v="0"/>
    <x v="12"/>
  </r>
  <r>
    <s v="TFI3B19"/>
    <s v="60645800105926941"/>
    <s v="03/10/2025 13:21:44"/>
    <s v="26126"/>
    <s v="MARIVALDO GONÇALVES"/>
    <x v="4"/>
    <s v="AUTOMOVEL"/>
    <s v="ARGO"/>
    <s v="FIAT"/>
    <s v="41826312"/>
    <s v="AUTO POSTO JACARE"/>
    <s v="ACREUNA"/>
    <s v="GO"/>
    <s v="ETANOL COMUM"/>
    <n v="430"/>
    <n v="11.14"/>
    <s v=" Km/L"/>
    <n v="21081"/>
    <n v="38.590000000000003"/>
    <n v="4.25"/>
    <n v="164.02"/>
    <s v="31048033"/>
    <s v="Planejamento Operaci"/>
    <s v="Planejamento Operaci"/>
    <s v="Operacional"/>
    <m/>
    <d v="2025-10-03T00:00:00"/>
    <x v="6"/>
    <x v="0"/>
    <x v="0"/>
  </r>
  <r>
    <s v="TFR8B59"/>
    <s v="60645800105143681"/>
    <s v="03/10/2025 13:27:38"/>
    <s v="92635"/>
    <s v="ADENILDO BARBOSA DUTRA"/>
    <x v="8"/>
    <s v="AUTOMOVEL"/>
    <s v="ARGO"/>
    <s v="FIAT"/>
    <s v="92936106"/>
    <s v="AUTO POSTO HM 2"/>
    <s v="GOIANIA"/>
    <s v="GO"/>
    <s v="ETANOL COMUM"/>
    <n v="383"/>
    <n v="8.7799999999999994"/>
    <s v=" Km/L"/>
    <n v="10799"/>
    <n v="43.61"/>
    <n v="4.82"/>
    <n v="210.21"/>
    <s v="0"/>
    <s v="Planejamento Operaci"/>
    <s v="Planejamento Operaci"/>
    <s v="Operacional"/>
    <m/>
    <d v="2025-10-03T00:00:00"/>
    <x v="6"/>
    <x v="0"/>
    <x v="5"/>
  </r>
  <r>
    <s v="TFS3C72"/>
    <s v="60645800105143738"/>
    <s v="03/10/2025 13:49:57"/>
    <s v="00271"/>
    <s v="HEDER OLIVEIRA SANTANA"/>
    <x v="9"/>
    <s v="AUTOMOVEL"/>
    <s v="ARGO"/>
    <s v="FIAT"/>
    <s v="69494411"/>
    <s v="REDE MARAJO RIO VERD"/>
    <s v="RIO VERDE"/>
    <s v="GO"/>
    <s v="ETANOL COMUM"/>
    <n v="286"/>
    <n v="8.65"/>
    <s v=" Km/L"/>
    <n v="40675"/>
    <n v="33.07"/>
    <n v="3.99"/>
    <n v="131.94999999999999"/>
    <s v="1"/>
    <s v="Planejamento Operaci"/>
    <s v="Planejamento Operaci"/>
    <s v="Operacional"/>
    <m/>
    <d v="2025-10-03T00:00:00"/>
    <x v="6"/>
    <x v="0"/>
    <x v="4"/>
  </r>
  <r>
    <s v="TTT2H93"/>
    <s v="60645800106437760"/>
    <s v="03/10/2025 14:00:36"/>
    <s v="95253"/>
    <s v="ANDRE AUGUSTO ARAUJO DE JESUS"/>
    <x v="41"/>
    <s v="Utilitário"/>
    <s v="SAVEIRO"/>
    <s v="VOLKSWAGEN"/>
    <s v="69442211"/>
    <s v="POSTO SUDOESTE"/>
    <s v="GUAPO"/>
    <s v="GO"/>
    <s v="ETANOL COMUM"/>
    <n v="0"/>
    <n v="0"/>
    <s v=" Km/L"/>
    <n v="93"/>
    <n v="44.09"/>
    <n v="4.1890000000000001"/>
    <n v="184.71"/>
    <s v="0"/>
    <s v="EXT - KSE LOCAÇOES"/>
    <s v="Planejamento Operaci"/>
    <s v="KSE LOCAÇOES"/>
    <m/>
    <d v="2025-10-03T00:00:00"/>
    <x v="6"/>
    <x v="0"/>
    <x v="12"/>
  </r>
  <r>
    <s v="TUK2D26"/>
    <s v="60645800106437752"/>
    <s v="03/10/2025 15:31:02"/>
    <s v="95253"/>
    <s v="ANDRE AUGUSTO ARAUJO DE JESUS"/>
    <x v="42"/>
    <s v="Caminhonete"/>
    <s v="Caminhonete S10"/>
    <s v="CHEVROLET"/>
    <s v="26406711"/>
    <s v="POSTO ZANDONADI"/>
    <s v="GUAPO"/>
    <s v="GO"/>
    <s v="DIESEL S-10"/>
    <n v="0"/>
    <n v="0"/>
    <s v=" Km/L"/>
    <n v="1455"/>
    <n v="61"/>
    <n v="6.19"/>
    <n v="377.59"/>
    <s v="1"/>
    <s v="Planejamento Operaci"/>
    <s v="Planejamento Operaci"/>
    <s v="INSPENCAO"/>
    <m/>
    <d v="2025-10-03T00:00:00"/>
    <x v="6"/>
    <x v="0"/>
    <x v="12"/>
  </r>
  <r>
    <s v="TFX7J72"/>
    <s v="60645800105836505"/>
    <s v="03/10/2025 16:17:13"/>
    <s v="02769"/>
    <s v="ANDRE LUIS PAULINO"/>
    <x v="11"/>
    <s v="AUTOMOVEL"/>
    <s v="ARGO"/>
    <s v="FIAT"/>
    <s v="87183400"/>
    <s v="MARAJO GUAPO"/>
    <s v="GUAPO"/>
    <s v="GO"/>
    <s v="ETANOL COMUM"/>
    <n v="346"/>
    <n v="9.9700000000000006"/>
    <s v=" Km/L"/>
    <n v="31779"/>
    <n v="34.71"/>
    <n v="4.29"/>
    <n v="148.91"/>
    <s v="0"/>
    <s v="Planejamento Operaci"/>
    <s v="Planejamento Operaci"/>
    <s v="Operacional"/>
    <m/>
    <d v="2025-10-03T00:00:00"/>
    <x v="6"/>
    <x v="0"/>
    <x v="4"/>
  </r>
  <r>
    <s v="IMP0001"/>
    <s v="60645800105124150"/>
    <s v="03/10/2025 16:51:41"/>
    <s v="89049"/>
    <s v="VALDEIR JOSE CORREIA"/>
    <x v="19"/>
    <s v="EQUIPAMENTOS"/>
    <s v="IMPLEMENTOS"/>
    <s v="OUTROS"/>
    <s v="81870100"/>
    <s v="POSTO MILLENIUM DIMAG"/>
    <s v="APARECIDA DE GOIANIA"/>
    <s v="GO"/>
    <s v="GASOLINA COMUM"/>
    <n v="0"/>
    <n v="0"/>
    <s v=" Km/L"/>
    <n v="0"/>
    <n v="18.600000000000001"/>
    <n v="6.4909999999999997"/>
    <n v="120.73"/>
    <s v="54447"/>
    <s v="EXT - SAO PEDRO"/>
    <s v="Planejamento Operaci"/>
    <s v="SAO PEDRO"/>
    <m/>
    <d v="2025-10-03T00:00:00"/>
    <x v="6"/>
    <x v="0"/>
    <x v="7"/>
  </r>
  <r>
    <s v="TFY6E09"/>
    <s v="60645800105143700"/>
    <s v="03/10/2025 17:21:38"/>
    <s v="04380"/>
    <s v="PAULO ROBERTO BATISTA DE MOURA JUNIOR"/>
    <x v="15"/>
    <s v="AUTOMOVEL"/>
    <s v="ARGO"/>
    <s v="FIAT"/>
    <s v="36603412"/>
    <s v="POSTO DO RATINHO"/>
    <s v="GOIANIA"/>
    <s v="GO"/>
    <s v="ETANOL COMUM"/>
    <n v="443"/>
    <n v="10.01"/>
    <s v=" Km/L"/>
    <n v="15044"/>
    <n v="44.24"/>
    <n v="5.24"/>
    <n v="231.82"/>
    <s v="0"/>
    <s v="Planejamento Operaci"/>
    <s v="Planejamento Operaci"/>
    <s v="Operacional"/>
    <m/>
    <d v="2025-10-03T00:00:00"/>
    <x v="6"/>
    <x v="0"/>
    <x v="1"/>
  </r>
  <r>
    <s v="TFD2J89"/>
    <s v="60645800105143710"/>
    <s v="03/10/2025 18:01:28"/>
    <s v="00933"/>
    <s v="GIULEY RIBEIRO DOS SANTOS"/>
    <x v="0"/>
    <s v="AUTOMOVEL"/>
    <s v="ARGO"/>
    <s v="FIAT"/>
    <s v="87183400"/>
    <s v="MARAJO GUAPO"/>
    <s v="GUAPO"/>
    <s v="GO"/>
    <s v="ETANOL COMUM"/>
    <n v="388"/>
    <n v="9.91"/>
    <s v=" Km/L"/>
    <n v="9556"/>
    <n v="39.159999999999997"/>
    <n v="4.29"/>
    <n v="168"/>
    <s v="0"/>
    <s v="Planejamento Operaci"/>
    <s v="Planejamento Operaci"/>
    <s v="Operacional"/>
    <m/>
    <d v="2025-10-03T00:00:00"/>
    <x v="6"/>
    <x v="0"/>
    <x v="0"/>
  </r>
  <r>
    <s v="TFE6B22"/>
    <s v="60645800105143762"/>
    <s v="03/10/2025 18:14:37"/>
    <s v="03608"/>
    <s v="WEIDER DA SILVA RODRIGUES"/>
    <x v="1"/>
    <s v="AUTOMOVEL"/>
    <s v="ARGO"/>
    <s v="FIAT"/>
    <s v="94241502"/>
    <s v="PARAISO COMBUSTIVEIS"/>
    <s v="APARECIDA DE GOIANIA"/>
    <s v="GO"/>
    <s v="ETANOL COMUM"/>
    <n v="402"/>
    <n v="10.24"/>
    <s v=" Km/L"/>
    <n v="21173"/>
    <n v="39.26"/>
    <n v="5.17"/>
    <n v="202.98"/>
    <s v="0"/>
    <s v="Planejamento Operaci"/>
    <s v="Planejamento Operaci"/>
    <s v="Operacional"/>
    <m/>
    <d v="2025-10-03T00:00:00"/>
    <x v="6"/>
    <x v="0"/>
    <x v="1"/>
  </r>
  <r>
    <s v="TFS3C72"/>
    <s v="60645800105143738"/>
    <s v="04/10/2025 13:24:07"/>
    <s v="00271"/>
    <s v="HEDER OLIVEIRA SANTANA"/>
    <x v="9"/>
    <s v="AUTOMOVEL"/>
    <s v="ARGO"/>
    <s v="FIAT"/>
    <s v="13308211"/>
    <s v="P. BANDEIRANTES"/>
    <s v="RIO VERDE"/>
    <s v="GO"/>
    <s v="ETANOL COMUM"/>
    <n v="210"/>
    <n v="6.31"/>
    <s v=" Km/L"/>
    <n v="40885"/>
    <n v="33.26"/>
    <n v="4.3289999999999997"/>
    <n v="143.99"/>
    <s v="41048038"/>
    <s v="Planejamento Operaci"/>
    <s v="Planejamento Operaci"/>
    <s v="Operacional"/>
    <m/>
    <d v="2025-10-04T00:00:00"/>
    <x v="6"/>
    <x v="0"/>
    <x v="4"/>
  </r>
  <r>
    <s v="TFP9I32"/>
    <s v="60645800105143819"/>
    <s v="04/10/2025 13:39:58"/>
    <s v="33861"/>
    <s v="FERNANDO DOS REIS GONÇALVES"/>
    <x v="7"/>
    <s v="AUTOMOVEL"/>
    <s v="ARGO"/>
    <s v="FIAT"/>
    <s v="69465011"/>
    <s v="POSTO T 4"/>
    <s v="GOIANIA"/>
    <s v="GO"/>
    <s v="ETANOL COMUM"/>
    <n v="305"/>
    <n v="8.52"/>
    <s v=" Km/L"/>
    <n v="14768"/>
    <n v="35.78"/>
    <n v="4.87"/>
    <n v="174.25"/>
    <s v="0"/>
    <s v="Planejamento Operaci"/>
    <s v="Planejamento Operaci"/>
    <s v="Operacional"/>
    <m/>
    <d v="2025-10-04T00:00:00"/>
    <x v="6"/>
    <x v="0"/>
    <x v="4"/>
  </r>
  <r>
    <s v="TFF6I82"/>
    <s v="60645800105143800"/>
    <s v="04/10/2025 17:23:39"/>
    <s v="11093"/>
    <s v="MARCELO PAIXÃO FILHO"/>
    <x v="3"/>
    <s v="AUTOMOVEL"/>
    <s v="ARGO"/>
    <s v="FIAT"/>
    <s v="12667600"/>
    <s v="Z Z SAO JOSE"/>
    <s v="GOIANIA"/>
    <s v="GO"/>
    <s v="ETANOL COMUM"/>
    <n v="277"/>
    <n v="9.23"/>
    <s v=" Km/L"/>
    <n v="19012"/>
    <n v="30"/>
    <n v="4.84"/>
    <n v="145.19999999999999"/>
    <s v="0"/>
    <s v="Planejamento Operaci"/>
    <s v="Planejamento Operaci"/>
    <s v="Operacional"/>
    <m/>
    <d v="2025-10-04T00:00:00"/>
    <x v="6"/>
    <x v="0"/>
    <x v="2"/>
  </r>
  <r>
    <s v="FCW8F66"/>
    <s v="60645800105124371"/>
    <s v="04/10/2025 18:06:50"/>
    <s v="80246"/>
    <s v="FRANCISCO DE ASSIS SOARES"/>
    <x v="19"/>
    <s v="Caminhão"/>
    <s v="11-180"/>
    <s v="VW"/>
    <s v="21957002"/>
    <s v="AUTO POSTO DA SERRA"/>
    <s v="MORRINHOS"/>
    <s v="GO"/>
    <s v="DIESEL S-10"/>
    <n v="0"/>
    <n v="0"/>
    <s v=" Km/L"/>
    <n v="0"/>
    <n v="77.53"/>
    <n v="6.0910000000000002"/>
    <n v="472.2"/>
    <s v="1"/>
    <s v="EXT - SAO PEDRO"/>
    <s v="Planejamento Operaci"/>
    <s v="SAO PEDRO"/>
    <m/>
    <d v="2025-10-04T00:00:00"/>
    <x v="6"/>
    <x v="0"/>
    <x v="7"/>
  </r>
  <r>
    <s v="TFN0D12"/>
    <s v="60645800105143746"/>
    <s v="04/10/2025 18:54:21"/>
    <s v="00390"/>
    <s v="SILVINO JOSE DE BRITO"/>
    <x v="5"/>
    <s v="AUTOMOVEL"/>
    <s v="ARGO"/>
    <s v="FIAT"/>
    <s v="87107509"/>
    <s v="AUTO POSTO OLIMPIO"/>
    <s v="APARECIDA DE GOIANIA"/>
    <s v="GO"/>
    <s v="ETANOL COMUM"/>
    <n v="358"/>
    <n v="9"/>
    <s v=" Km/L"/>
    <n v="11559"/>
    <n v="39.76"/>
    <n v="4.79"/>
    <n v="190.45"/>
    <s v="0"/>
    <s v="Planejamento Operaci"/>
    <s v="Planejamento Operaci"/>
    <s v="Operacional"/>
    <m/>
    <d v="2025-10-04T00:00:00"/>
    <x v="6"/>
    <x v="0"/>
    <x v="3"/>
  </r>
  <r>
    <s v="TFY3C02"/>
    <s v="60645800105143770"/>
    <s v="05/10/2025 18:39:37"/>
    <s v="37473"/>
    <s v="OTHON SIQUEIRA DE ALMEIDA"/>
    <x v="14"/>
    <s v="AUTOMOVEL"/>
    <s v="ARGO"/>
    <s v="FIAT"/>
    <s v="26717807"/>
    <s v="AUTO POSTO GOLDEN"/>
    <s v="BRASILIA"/>
    <s v="DF"/>
    <s v="ETANOL COMUM"/>
    <n v="401"/>
    <n v="10.220000000000001"/>
    <s v=" Km/L"/>
    <n v="9217"/>
    <n v="39.22"/>
    <n v="4.9400000000000004"/>
    <n v="193.75"/>
    <s v="1768783"/>
    <s v="Planejamento Operaci"/>
    <s v="Planejamento Operaci"/>
    <s v="Operacional"/>
    <m/>
    <d v="2025-10-05T00:00:00"/>
    <x v="6"/>
    <x v="0"/>
    <x v="0"/>
  </r>
  <r>
    <s v="TFY6E09"/>
    <s v="60645800105143700"/>
    <s v="06/10/2025 05:48:14"/>
    <s v="04380"/>
    <s v="PAULO ROBERTO BATISTA DE MOURA JUNIOR"/>
    <x v="15"/>
    <s v="AUTOMOVEL"/>
    <s v="ARGO"/>
    <s v="FIAT"/>
    <s v="34251011"/>
    <s v="DECIO ARAPORA"/>
    <s v="ARAPORA"/>
    <s v="MG"/>
    <s v="ETANOL COMUM"/>
    <n v="209"/>
    <n v="10.07"/>
    <s v=" Km/L"/>
    <n v="15253"/>
    <n v="20.76"/>
    <n v="4.1900000000000004"/>
    <n v="86.98"/>
    <s v="202510060547"/>
    <s v="Planejamento Operaci"/>
    <s v="Planejamento Operaci"/>
    <s v="Operacional"/>
    <m/>
    <d v="2025-10-06T00:00:00"/>
    <x v="6"/>
    <x v="0"/>
    <x v="1"/>
  </r>
  <r>
    <s v="FKM6D96"/>
    <s v="60645800105124347"/>
    <s v="06/10/2025 06:53:31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118.32"/>
    <n v="5.99"/>
    <n v="708.75"/>
    <s v="61024672"/>
    <s v="EXT - SAO PEDRO"/>
    <s v="Planejamento Operaci"/>
    <s v="SAO PEDRO"/>
    <m/>
    <d v="2025-10-06T00:00:00"/>
    <x v="6"/>
    <x v="0"/>
    <x v="7"/>
  </r>
  <r>
    <s v="TER1119"/>
    <s v="60645800105124185"/>
    <s v="06/10/2025 06:55:39"/>
    <s v="05615"/>
    <s v="HEVERTON MAGALHAES DE MELO"/>
    <x v="19"/>
    <s v="EQUIPAMENTOS"/>
    <s v="MINICARREGADEIRA"/>
    <s v="BOBCAT"/>
    <s v="41826312"/>
    <s v="AUTO POSTO JACARE"/>
    <s v="ACREUNA"/>
    <s v="GO"/>
    <s v="DIESEL COMUM"/>
    <n v="0"/>
    <n v="0"/>
    <s v=" Km/L"/>
    <n v="0"/>
    <n v="34.36"/>
    <n v="5.85"/>
    <n v="201.02"/>
    <s v="61024829"/>
    <s v="EXT - SAO PEDRO"/>
    <s v="Planejamento Operaci"/>
    <s v="SAO PEDRO"/>
    <m/>
    <d v="2025-10-06T00:00:00"/>
    <x v="6"/>
    <x v="0"/>
    <x v="7"/>
  </r>
  <r>
    <s v="TFW2H32"/>
    <s v="60645800105143835"/>
    <s v="06/10/2025 07:02:08"/>
    <s v="99638"/>
    <s v="LAFAIETE DE SOUZA SANTOS"/>
    <x v="10"/>
    <s v="AUTOMOVEL"/>
    <s v="ARGO"/>
    <s v="FIAT"/>
    <s v="36698902"/>
    <s v="POSTO AZET"/>
    <s v="ANAPOLIS"/>
    <s v="GO"/>
    <s v="ETANOL COMUM"/>
    <n v="402"/>
    <n v="9.84"/>
    <s v=" Km/L"/>
    <n v="29487"/>
    <n v="40.85"/>
    <n v="4.49"/>
    <n v="183.42"/>
    <s v="425833"/>
    <s v="Planejamento Operaci"/>
    <s v="Planejamento Operaci"/>
    <s v="Operacional"/>
    <m/>
    <d v="2025-10-06T00:00:00"/>
    <x v="6"/>
    <x v="0"/>
    <x v="3"/>
  </r>
  <r>
    <s v="TFF5D72"/>
    <s v="60645800105143780"/>
    <s v="06/10/2025 07:11:39"/>
    <s v="26270"/>
    <s v="CRISTIANO TORRES WARDIL"/>
    <x v="2"/>
    <s v="AUTOMOVEL"/>
    <s v="ARGO"/>
    <s v="FIAT"/>
    <s v="36603412"/>
    <s v="POSTO DO RATINHO"/>
    <s v="GOIANIA"/>
    <s v="GO"/>
    <s v="ETANOL COMUM"/>
    <n v="316"/>
    <n v="8.66"/>
    <s v=" Km/L"/>
    <n v="6529"/>
    <n v="36.51"/>
    <n v="5.24"/>
    <n v="191.31"/>
    <s v="1"/>
    <s v="Planejamento Operaci"/>
    <s v="Planejamento Operaci"/>
    <s v="Operacional"/>
    <m/>
    <d v="2025-10-06T00:00:00"/>
    <x v="6"/>
    <x v="0"/>
    <x v="0"/>
  </r>
  <r>
    <s v="TLO0E87"/>
    <s v="60645800106184255"/>
    <s v="06/10/2025 07:29:55"/>
    <s v="02910"/>
    <s v="EMERSON CRISTIANO DA SILVEIRA"/>
    <x v="43"/>
    <s v="EQUIPAMENTOS"/>
    <s v="GUINCHO LEVE"/>
    <s v="EQUIPAMENTO"/>
    <s v="46209914"/>
    <s v="DECIO RIO VERDE"/>
    <s v="RIO VERDE"/>
    <s v="GO"/>
    <s v="DIESEL S-10"/>
    <n v="0"/>
    <n v="0"/>
    <s v=" Km/L"/>
    <n v="2323"/>
    <n v="132.11000000000001"/>
    <n v="6.77"/>
    <n v="894.38"/>
    <s v="202510060729"/>
    <s v="EXT - LUCCA JR"/>
    <s v="Planejamento Operaci"/>
    <s v="LUCCA JR"/>
    <m/>
    <d v="2025-10-06T00:00:00"/>
    <x v="6"/>
    <x v="0"/>
    <x v="11"/>
  </r>
  <r>
    <s v="TLO0E87"/>
    <m/>
    <s v="06/10/2025 07:30:51"/>
    <m/>
    <m/>
    <x v="43"/>
    <m/>
    <m/>
    <m/>
    <m/>
    <s v="DECIO RIO VERDE"/>
    <m/>
    <m/>
    <s v="ARLA-32"/>
    <s v="-"/>
    <s v="-"/>
    <s v=" Km/L"/>
    <s v="-"/>
    <n v="8.1"/>
    <m/>
    <n v="30.7"/>
    <m/>
    <m/>
    <s v="Planejamento Operaci"/>
    <s v="LUCCA JR"/>
    <m/>
    <d v="2025-10-06T00:00:00"/>
    <x v="6"/>
    <x v="0"/>
    <x v="11"/>
  </r>
  <r>
    <s v="TFA5I89"/>
    <s v="60645800105853740"/>
    <s v="06/10/2025 07:39:50"/>
    <s v="71805"/>
    <s v="MURILO SOUZA BERNARDES"/>
    <x v="21"/>
    <s v="AUTOMOVEL"/>
    <s v="ARGO"/>
    <s v="FIAT"/>
    <s v="01866511"/>
    <s v="POSTO L M"/>
    <s v="APARECIDA DE GOIANIA"/>
    <s v="GO"/>
    <s v="ETANOL COMUM"/>
    <n v="317"/>
    <n v="8.07"/>
    <s v=" Km/L"/>
    <n v="8024"/>
    <n v="39.299999999999997"/>
    <n v="5.57"/>
    <n v="218.9"/>
    <s v="1"/>
    <s v="Planejamento Operaci"/>
    <s v="Planejamento Operaci"/>
    <s v="Operacional"/>
    <m/>
    <d v="2025-10-06T00:00:00"/>
    <x v="6"/>
    <x v="0"/>
    <x v="2"/>
  </r>
  <r>
    <s v="TFI3B19"/>
    <s v="60645800105926941"/>
    <s v="06/10/2025 08:37:48"/>
    <s v="87954"/>
    <s v="DANIEL GONÇALVES"/>
    <x v="4"/>
    <s v="AUTOMOVEL"/>
    <s v="ARGO"/>
    <s v="FIAT"/>
    <s v="41826312"/>
    <s v="AUTO POSTO JACARE"/>
    <s v="ACREUNA"/>
    <s v="GO"/>
    <s v="ETANOL COMUM"/>
    <n v="337"/>
    <n v="10.47"/>
    <s v=" Km/L"/>
    <n v="21418"/>
    <n v="32.200000000000003"/>
    <n v="4.2510000000000003"/>
    <n v="136.87"/>
    <s v="61030981"/>
    <s v="Planejamento Operaci"/>
    <s v="Planejamento Operaci"/>
    <s v="Operacional"/>
    <m/>
    <d v="2025-10-06T00:00:00"/>
    <x v="6"/>
    <x v="0"/>
    <x v="0"/>
  </r>
  <r>
    <s v="TFX8A49"/>
    <s v="60645800105143673"/>
    <s v="06/10/2025 10:19:22"/>
    <s v="11063"/>
    <s v="ALCIDES GOMES DA SILVA NETO"/>
    <x v="12"/>
    <s v="AUTOMOVEL"/>
    <s v="ARGO"/>
    <s v="FIAT"/>
    <s v="46286315"/>
    <s v="POSTO CENTRAL"/>
    <s v="BOM JESUS"/>
    <s v="GO"/>
    <s v="ETANOL COMUM"/>
    <n v="338"/>
    <n v="9.9499999999999993"/>
    <s v=" Km/L"/>
    <n v="9431"/>
    <n v="33.97"/>
    <n v="4.4550000000000001"/>
    <n v="151.33000000000001"/>
    <s v="1"/>
    <s v="Planejamento Operaci"/>
    <s v="Planejamento Operaci"/>
    <s v="Operacional"/>
    <m/>
    <d v="2025-10-06T00:00:00"/>
    <x v="6"/>
    <x v="0"/>
    <x v="0"/>
  </r>
  <r>
    <s v="TFS3C72"/>
    <s v="60645800105143738"/>
    <s v="06/10/2025 11:36:35"/>
    <s v="00271"/>
    <s v="HEDER OLIVEIRA SANTANA"/>
    <x v="9"/>
    <s v="AUTOMOVEL"/>
    <s v="ARGO"/>
    <s v="FIAT"/>
    <s v="13308211"/>
    <s v="P. BANDEIRANTES"/>
    <s v="RIO VERDE"/>
    <s v="GO"/>
    <s v="ETANOL COMUM"/>
    <n v="347"/>
    <n v="7.28"/>
    <s v=" Km/L"/>
    <n v="41232"/>
    <n v="47.66"/>
    <n v="4.3970000000000002"/>
    <n v="209.58"/>
    <s v="61041616"/>
    <s v="Planejamento Operaci"/>
    <s v="Planejamento Operaci"/>
    <s v="Operacional"/>
    <m/>
    <d v="2025-10-06T00:00:00"/>
    <x v="6"/>
    <x v="0"/>
    <x v="4"/>
  </r>
  <r>
    <s v="TFD2J89"/>
    <s v="60645800105143710"/>
    <s v="06/10/2025 12:10:53"/>
    <s v="00933"/>
    <s v="GIULEY RIBEIRO DOS SANTOS"/>
    <x v="0"/>
    <s v="AUTOMOVEL"/>
    <s v="ARGO"/>
    <s v="FIAT"/>
    <s v="87183400"/>
    <s v="MARAJO GUAPO"/>
    <s v="GUAPO"/>
    <s v="GO"/>
    <s v="ETANOL COMUM"/>
    <n v="401"/>
    <n v="11.03"/>
    <s v=" Km/L"/>
    <n v="9957"/>
    <n v="36.340000000000003"/>
    <n v="4.29"/>
    <n v="155.9"/>
    <s v="0"/>
    <s v="Planejamento Operaci"/>
    <s v="Planejamento Operaci"/>
    <s v="Operacional"/>
    <m/>
    <d v="2025-10-06T00:00:00"/>
    <x v="6"/>
    <x v="0"/>
    <x v="0"/>
  </r>
  <r>
    <s v="TUW2D74"/>
    <s v="60645800105124310"/>
    <s v="06/10/2025 12:14:26"/>
    <s v="81150"/>
    <s v="MARIO CESAR DE OLIVEIRA"/>
    <x v="35"/>
    <s v="Automóvel"/>
    <s v="CHEVROLET/S10 LS DD4"/>
    <s v="CHEVROLET"/>
    <s v="87183400"/>
    <s v="MARAJO GUAPO"/>
    <s v="GUAPO"/>
    <s v="GO"/>
    <s v="DIESEL S-10"/>
    <n v="218"/>
    <n v="7.47"/>
    <s v=" Km/L"/>
    <n v="1693"/>
    <n v="29.2"/>
    <n v="6.09"/>
    <n v="177.83"/>
    <s v="0"/>
    <s v="Planejamento Operaci"/>
    <s v="Planejamento Operaci"/>
    <s v="Operacional"/>
    <m/>
    <d v="2025-10-06T00:00:00"/>
    <x v="6"/>
    <x v="0"/>
    <x v="12"/>
  </r>
  <r>
    <s v="TFX7J72"/>
    <s v="60645800105836505"/>
    <s v="06/10/2025 12:36:28"/>
    <s v="02769"/>
    <s v="ANDRE LUIS PAULINO"/>
    <x v="11"/>
    <s v="AUTOMOVEL"/>
    <s v="ARGO"/>
    <s v="FIAT"/>
    <s v="87183400"/>
    <s v="MARAJO GUAPO"/>
    <s v="GUAPO"/>
    <s v="GO"/>
    <s v="ETANOL COMUM"/>
    <n v="387"/>
    <n v="10.08"/>
    <s v=" Km/L"/>
    <n v="32166"/>
    <n v="38.380000000000003"/>
    <n v="4.2910000000000004"/>
    <n v="164.69"/>
    <s v="0"/>
    <s v="Planejamento Operaci"/>
    <s v="Planejamento Operaci"/>
    <s v="Operacional"/>
    <m/>
    <d v="2025-10-06T00:00:00"/>
    <x v="6"/>
    <x v="0"/>
    <x v="4"/>
  </r>
  <r>
    <s v="TBE3B78"/>
    <s v="60645800105124169"/>
    <s v="06/10/2025 13:59:57"/>
    <s v="89049"/>
    <s v="VALDEIR JOSE CORREIA"/>
    <x v="19"/>
    <s v="Caminhão"/>
    <s v="9-180"/>
    <s v="VW"/>
    <s v="87183400"/>
    <s v="MARAJO GUAPO"/>
    <s v="GUAPO"/>
    <s v="GO"/>
    <s v="DIESEL S-10"/>
    <n v="0"/>
    <n v="0"/>
    <s v=" Km/L"/>
    <n v="0"/>
    <n v="115.23"/>
    <n v="6.0910000000000002"/>
    <n v="701.81"/>
    <s v="0"/>
    <s v="EXT - SAO PEDRO"/>
    <s v="Planejamento Operaci"/>
    <s v="SAO PEDRO"/>
    <m/>
    <d v="2025-10-06T00:00:00"/>
    <x v="6"/>
    <x v="0"/>
    <x v="7"/>
  </r>
  <r>
    <s v="TBE3B78"/>
    <m/>
    <s v="06/10/2025 13:59:57"/>
    <m/>
    <m/>
    <x v="20"/>
    <m/>
    <m/>
    <m/>
    <m/>
    <s v="MARAJO GUAPO"/>
    <m/>
    <m/>
    <s v="ARLA-32"/>
    <n v="0"/>
    <n v="0"/>
    <s v=" Km/L"/>
    <n v="0"/>
    <n v="11.56"/>
    <m/>
    <n v="46.16"/>
    <m/>
    <s v="EXT - SAO PEDRO"/>
    <s v="Planejamento Operaci"/>
    <s v="SAO PEDRO"/>
    <m/>
    <d v="2025-10-06T00:00:00"/>
    <x v="6"/>
    <x v="0"/>
    <x v="7"/>
  </r>
  <r>
    <s v="TBE3B75"/>
    <s v="60645800105124380"/>
    <s v="06/10/2025 14:46:23"/>
    <s v="21706"/>
    <s v="LUIZ MARCELO NEVES"/>
    <x v="19"/>
    <s v="Caminhão"/>
    <s v="CAMINHAO CARROCERIA"/>
    <s v="OUTROS"/>
    <s v="81889412"/>
    <s v="POSTO ZERO UM"/>
    <s v="RIO VERDE"/>
    <s v="GO"/>
    <s v="DIESEL COMUM"/>
    <n v="0"/>
    <n v="0"/>
    <s v=" Km/L"/>
    <n v="0"/>
    <n v="115.37"/>
    <n v="6.14"/>
    <n v="708.36"/>
    <s v="3"/>
    <s v="EXT - SAO PEDRO"/>
    <s v="Planejamento Operaci"/>
    <s v="SAO PEDRO"/>
    <m/>
    <d v="2025-10-06T00:00:00"/>
    <x v="6"/>
    <x v="0"/>
    <x v="7"/>
  </r>
  <r>
    <s v="IMP0001"/>
    <s v="60645800105124150"/>
    <s v="06/10/2025 17:29:27"/>
    <s v="89049"/>
    <s v="VALDEIR JOSE CORREIA"/>
    <x v="19"/>
    <s v="EQUIPAMENTOS"/>
    <s v="IMPLEMENTOS"/>
    <s v="OUTROS"/>
    <s v="81870100"/>
    <s v="POSTO MILLENIUM DIMAG"/>
    <s v="APARECIDA DE GOIANIA"/>
    <s v="GO"/>
    <s v="GASOLINA COMUM"/>
    <n v="0"/>
    <n v="0"/>
    <s v=" Km/L"/>
    <n v="0"/>
    <n v="17.510000000000002"/>
    <n v="6.4909999999999997"/>
    <n v="113.65"/>
    <s v="55420"/>
    <s v="EXT - SAO PEDRO"/>
    <s v="Planejamento Operaci"/>
    <s v="SAO PEDRO"/>
    <m/>
    <d v="2025-10-06T00:00:00"/>
    <x v="6"/>
    <x v="0"/>
    <x v="7"/>
  </r>
  <r>
    <s v="TFP9I32"/>
    <s v="60645800105143819"/>
    <s v="06/10/2025 18:58:26"/>
    <s v="33861"/>
    <s v="FERNANDO DOS REIS GONÇALVES"/>
    <x v="7"/>
    <s v="AUTOMOVEL"/>
    <s v="ARGO"/>
    <s v="FIAT"/>
    <s v="31878011"/>
    <s v="POSTO CAMPESTRE"/>
    <s v="RIO VERDE"/>
    <s v="GO"/>
    <s v="ETANOL COMUM"/>
    <n v="370"/>
    <n v="9.75"/>
    <s v=" Km/L"/>
    <n v="15138"/>
    <n v="37.93"/>
    <n v="4.4000000000000004"/>
    <n v="166.9"/>
    <s v="1"/>
    <s v="Planejamento Operaci"/>
    <s v="Planejamento Operaci"/>
    <s v="Operacional"/>
    <m/>
    <d v="2025-10-06T00:00:00"/>
    <x v="6"/>
    <x v="0"/>
    <x v="4"/>
  </r>
  <r>
    <s v="TGL4J09"/>
    <s v="60645800105143360"/>
    <s v="06/10/2025 19:59:32"/>
    <s v="07868"/>
    <s v="LUIZ FELIPE ROMEIRO GODOY"/>
    <x v="17"/>
    <s v="AUTOMOVEL"/>
    <s v="ARGO"/>
    <s v="FIAT"/>
    <s v="36603412"/>
    <s v="POSTO DO RATINHO"/>
    <s v="GOIANIA"/>
    <s v="GO"/>
    <s v="ETANOL COMUM"/>
    <n v="259"/>
    <n v="8.75"/>
    <s v=" Km/L"/>
    <n v="11511"/>
    <n v="29.59"/>
    <n v="5.24"/>
    <n v="155.05000000000001"/>
    <s v="2"/>
    <s v="Planejamento Operaci"/>
    <s v="Planejamento Operaci"/>
    <s v="Operacional"/>
    <m/>
    <d v="2025-10-06T00:00:00"/>
    <x v="6"/>
    <x v="0"/>
    <x v="1"/>
  </r>
  <r>
    <s v="JHQ4B46"/>
    <s v="60645800105124177"/>
    <s v="07/10/2025 07:58:14"/>
    <s v="43356"/>
    <s v="JOSE ALECRIM DA SILVA"/>
    <x v="19"/>
    <s v="Caminhão"/>
    <s v="17-220/17-220"/>
    <s v="VW"/>
    <s v="53081700"/>
    <s v="POSTO Z   Z SANTA MA"/>
    <s v="GUAPO"/>
    <s v="GO"/>
    <s v="DIESEL COMUM"/>
    <n v="0"/>
    <n v="0"/>
    <s v=" Km/L"/>
    <n v="0"/>
    <n v="67.91"/>
    <n v="5.89"/>
    <n v="400"/>
    <s v="0"/>
    <s v="EXT - SAO PEDRO"/>
    <s v="Planejamento Operaci"/>
    <s v="SAO PEDRO"/>
    <m/>
    <d v="2025-10-07T00:00:00"/>
    <x v="6"/>
    <x v="0"/>
    <x v="7"/>
  </r>
  <r>
    <s v="TFY6E09"/>
    <s v="60645800105143700"/>
    <s v="07/10/2025 08:36:01"/>
    <s v="04380"/>
    <s v="PAULO ROBERTO BATISTA DE MOURA JUNIOR"/>
    <x v="15"/>
    <s v="AUTOMOVEL"/>
    <s v="ARGO"/>
    <s v="FIAT"/>
    <s v="75331801"/>
    <s v="DECIO CEZARINA"/>
    <s v="CEZARINA"/>
    <s v="GO"/>
    <s v="ETANOL COMUM"/>
    <n v="391"/>
    <n v="10.37"/>
    <s v=" Km/L"/>
    <n v="15644"/>
    <n v="37.71"/>
    <n v="4.29"/>
    <n v="161.78"/>
    <s v="202510070835"/>
    <s v="Planejamento Operaci"/>
    <s v="Planejamento Operaci"/>
    <s v="Operacional"/>
    <m/>
    <d v="2025-10-07T00:00:00"/>
    <x v="6"/>
    <x v="0"/>
    <x v="1"/>
  </r>
  <r>
    <s v="TER1294"/>
    <s v="60645800105124390"/>
    <s v="07/10/2025 08:54:59"/>
    <s v="80246"/>
    <s v="FRANCISCO DE ASSIS SOARES"/>
    <x v="19"/>
    <s v="EQUIPAMENTOS"/>
    <s v="MINICARREGADEIRA"/>
    <s v="BOBCAT"/>
    <s v="45341508"/>
    <s v="POSTO ALTO DA SERRA"/>
    <s v="ITUMBIARA"/>
    <s v="GO"/>
    <s v="DIESEL COMUM"/>
    <n v="0"/>
    <n v="0"/>
    <s v=" Km/L"/>
    <n v="0"/>
    <n v="69.7"/>
    <n v="6.17"/>
    <n v="430.07"/>
    <s v="0"/>
    <s v="EXT - SAO PEDRO"/>
    <s v="Planejamento Operaci"/>
    <s v="SAO PEDRO"/>
    <m/>
    <d v="2025-10-07T00:00:00"/>
    <x v="6"/>
    <x v="0"/>
    <x v="7"/>
  </r>
  <r>
    <s v="TFY3C02"/>
    <s v="60645800105143770"/>
    <s v="07/10/2025 09:03:23"/>
    <s v="37473"/>
    <s v="OTHON SIQUEIRA DE ALMEIDA"/>
    <x v="14"/>
    <s v="AUTOMOVEL"/>
    <s v="ARGO"/>
    <s v="FIAT"/>
    <s v="70200301"/>
    <s v="EUROGAS"/>
    <s v="BRASILIA"/>
    <s v="DF"/>
    <s v="ETANOL COMUM"/>
    <n v="450"/>
    <n v="10.79"/>
    <s v=" Km/L"/>
    <n v="9667"/>
    <n v="41.71"/>
    <n v="4.9400000000000004"/>
    <n v="206.06"/>
    <s v="2216057"/>
    <s v="Planejamento Operaci"/>
    <s v="Planejamento Operaci"/>
    <s v="Operacional"/>
    <m/>
    <d v="2025-10-07T00:00:00"/>
    <x v="6"/>
    <x v="0"/>
    <x v="0"/>
  </r>
  <r>
    <s v="TFI3B19"/>
    <s v="60645800105926941"/>
    <s v="07/10/2025 11:20:24"/>
    <s v="87954"/>
    <s v="DANIEL GONÇALVES"/>
    <x v="4"/>
    <s v="AUTOMOVEL"/>
    <s v="ARGO"/>
    <s v="FIAT"/>
    <s v="46209914"/>
    <s v="DECIO RIO VERDE"/>
    <s v="RIO VERDE"/>
    <s v="GO"/>
    <s v="ETANOL COMUM"/>
    <n v="438"/>
    <n v="10.83"/>
    <s v=" Km/L"/>
    <n v="21856"/>
    <n v="40.450000000000003"/>
    <n v="4.29"/>
    <n v="173.53"/>
    <s v="202510071119"/>
    <s v="Planejamento Operaci"/>
    <s v="Planejamento Operaci"/>
    <s v="Operacional"/>
    <m/>
    <d v="2025-10-07T00:00:00"/>
    <x v="6"/>
    <x v="0"/>
    <x v="0"/>
  </r>
  <r>
    <s v="TFY2H52"/>
    <s v="60645800105143790"/>
    <s v="07/10/2025 13:11:42"/>
    <s v="49396"/>
    <s v="JOAO JOSE MULATINHO DE MEDEIROS CORREIA"/>
    <x v="13"/>
    <s v="AUTOMOVEL"/>
    <s v="ARGO"/>
    <s v="FIAT"/>
    <s v="46209914"/>
    <s v="DECIO RIO VERDE"/>
    <s v="RIO VERDE"/>
    <s v="GO"/>
    <s v="ETANOL COMUM"/>
    <n v="373"/>
    <n v="15.39"/>
    <s v=" Km/L"/>
    <n v="7851"/>
    <n v="24.24"/>
    <n v="4.29"/>
    <n v="103.99"/>
    <s v="202510071310"/>
    <s v="Planejamento Operaci"/>
    <s v="Planejamento Operaci"/>
    <s v="Operacional"/>
    <m/>
    <d v="2025-10-07T00:00:00"/>
    <x v="6"/>
    <x v="0"/>
    <x v="3"/>
  </r>
  <r>
    <s v="TFD2J89"/>
    <s v="60645800105143710"/>
    <s v="07/10/2025 13:19:36"/>
    <s v="00933"/>
    <s v="GIULEY RIBEIRO DOS SANTOS"/>
    <x v="0"/>
    <s v="AUTOMOVEL"/>
    <s v="ARGO"/>
    <s v="FIAT"/>
    <s v="45308900"/>
    <s v="POSTO LUPATINI"/>
    <s v="SANTO ANTONIO DA BARRA"/>
    <s v="GO"/>
    <s v="ETANOL COMUM"/>
    <n v="359"/>
    <n v="10.67"/>
    <s v=" Km/L"/>
    <n v="10316"/>
    <n v="33.630000000000003"/>
    <n v="4.3899999999999997"/>
    <n v="147.63999999999999"/>
    <s v="1"/>
    <s v="Planejamento Operaci"/>
    <s v="Planejamento Operaci"/>
    <s v="Operacional"/>
    <m/>
    <d v="2025-10-07T00:00:00"/>
    <x v="6"/>
    <x v="0"/>
    <x v="0"/>
  </r>
  <r>
    <s v="TUW2D74"/>
    <s v="60645800105124310"/>
    <s v="07/10/2025 14:11:00"/>
    <s v="81150"/>
    <s v="MARIO CESAR DE OLIVEIRA"/>
    <x v="35"/>
    <s v="Automóvel"/>
    <s v="CHEVROLET/S10 LS DD4"/>
    <s v="CHEVROLET"/>
    <s v="31860311"/>
    <s v="POSTO CAPIM DOURADO"/>
    <s v="GOIANIA"/>
    <s v="GO"/>
    <s v="DIESEL S-10"/>
    <n v="405"/>
    <n v="12.42"/>
    <s v=" Km/L"/>
    <n v="2098"/>
    <n v="32.6"/>
    <n v="6.49"/>
    <n v="211.57"/>
    <s v="6325"/>
    <s v="Planejamento Operaci"/>
    <s v="Planejamento Operaci"/>
    <s v="Operacional"/>
    <m/>
    <d v="2025-10-07T00:00:00"/>
    <x v="6"/>
    <x v="0"/>
    <x v="12"/>
  </r>
  <r>
    <s v="TTT2H93"/>
    <s v="60645800106437760"/>
    <s v="07/10/2025 15:08:40"/>
    <s v="11252"/>
    <s v="PEDRO AUGUSTO VIEIRA"/>
    <x v="41"/>
    <s v="Utilitário"/>
    <s v="SAVEIRO"/>
    <s v="VOLKSWAGEN"/>
    <s v="07674909"/>
    <s v="AUTO POSTO INDIARA"/>
    <s v="INDIARA"/>
    <s v="GO"/>
    <s v="ETANOL COMUM"/>
    <n v="368"/>
    <n v="8.09"/>
    <s v=" Km/L"/>
    <n v="461"/>
    <n v="45.49"/>
    <n v="4.29"/>
    <n v="195.15"/>
    <s v="8715"/>
    <s v="EXT - KSE LOCAÇOES"/>
    <s v="Planejamento Operaci"/>
    <s v="KSE LOCAÇOES"/>
    <m/>
    <d v="2025-10-07T00:00:00"/>
    <x v="6"/>
    <x v="0"/>
    <x v="12"/>
  </r>
  <r>
    <s v="IMP0001"/>
    <s v="60645800105124150"/>
    <s v="07/10/2025 16:20:40"/>
    <s v="89049"/>
    <s v="VALDEIR JOSE CORREIA"/>
    <x v="19"/>
    <s v="EQUIPAMENTOS"/>
    <s v="IMPLEMENTOS"/>
    <s v="OUTROS"/>
    <s v="81870100"/>
    <s v="POSTO MILLENIUM DIMAG"/>
    <s v="APARECIDA DE GOIANIA"/>
    <s v="GO"/>
    <s v="GASOLINA COMUM"/>
    <n v="0"/>
    <n v="0"/>
    <s v=" Km/L"/>
    <n v="0"/>
    <n v="11.27"/>
    <n v="6.4939999999999998"/>
    <n v="73.19"/>
    <s v="55820"/>
    <s v="EXT - SAO PEDRO"/>
    <s v="Planejamento Operaci"/>
    <s v="SAO PEDRO"/>
    <m/>
    <d v="2025-10-07T00:00:00"/>
    <x v="6"/>
    <x v="0"/>
    <x v="7"/>
  </r>
  <r>
    <s v="TFY6E09"/>
    <s v="60645800105143700"/>
    <s v="07/10/2025 17:00:57"/>
    <s v="04380"/>
    <s v="PAULO ROBERTO BATISTA DE MOURA JUNIOR"/>
    <x v="15"/>
    <s v="AUTOMOVEL"/>
    <s v="ARGO"/>
    <s v="FIAT"/>
    <s v="65237811"/>
    <s v="MARAJO MORRINHOS"/>
    <s v="MORRINHOS"/>
    <s v="GO"/>
    <s v="ETANOL COMUM"/>
    <n v="420"/>
    <n v="9.57"/>
    <s v=" Km/L"/>
    <n v="16064"/>
    <n v="43.91"/>
    <n v="4.09"/>
    <n v="179.6"/>
    <s v="0"/>
    <s v="Planejamento Operaci"/>
    <s v="Planejamento Operaci"/>
    <s v="Operacional"/>
    <m/>
    <d v="2025-10-07T00:00:00"/>
    <x v="6"/>
    <x v="0"/>
    <x v="1"/>
  </r>
  <r>
    <s v="CVP4C84"/>
    <s v="60645800105124363"/>
    <s v="07/10/2025 17:38:57"/>
    <s v="09808"/>
    <s v="DOUGLAS OLIVEIRA SANTOS"/>
    <x v="19"/>
    <s v="Caminhão"/>
    <s v="24-250"/>
    <s v="VOLKSWAGEN"/>
    <s v="45341508"/>
    <s v="POSTO ALTO DA SERRA"/>
    <s v="ITUMBIARA"/>
    <s v="GO"/>
    <s v="DIESEL COMUM"/>
    <n v="0"/>
    <n v="0"/>
    <s v=" Km/L"/>
    <n v="0"/>
    <n v="150"/>
    <n v="6.39"/>
    <n v="958.5"/>
    <s v="0"/>
    <s v="EXT - SAO PEDRO"/>
    <s v="Planejamento Operaci"/>
    <s v="SAO PEDRO"/>
    <m/>
    <d v="2025-10-07T00:00:00"/>
    <x v="6"/>
    <x v="0"/>
    <x v="7"/>
  </r>
  <r>
    <s v="TFN0D12"/>
    <s v="60645800105143746"/>
    <s v="07/10/2025 18:42:10"/>
    <s v="00390"/>
    <s v="SILVINO JOSE DE BRITO"/>
    <x v="5"/>
    <s v="AUTOMOVEL"/>
    <s v="ARGO"/>
    <s v="FIAT"/>
    <s v="87107509"/>
    <s v="AUTO POSTO OLIMPIO"/>
    <s v="APARECIDA DE GOIANIA"/>
    <s v="GO"/>
    <s v="ETANOL COMUM"/>
    <n v="277"/>
    <n v="9.4499999999999993"/>
    <s v=" Km/L"/>
    <n v="11836"/>
    <n v="29.32"/>
    <n v="4.79"/>
    <n v="140.44"/>
    <s v="0"/>
    <s v="Planejamento Operaci"/>
    <s v="Planejamento Operaci"/>
    <s v="Operacional"/>
    <m/>
    <d v="2025-10-07T00:00:00"/>
    <x v="6"/>
    <x v="0"/>
    <x v="3"/>
  </r>
  <r>
    <s v="TGF2J32"/>
    <s v="60645800105143827"/>
    <s v="07/10/2025 18:58:35"/>
    <s v="29874"/>
    <s v="ANDERSON FRANCISCO VELOZO"/>
    <x v="16"/>
    <s v="AUTOMOVEL"/>
    <s v="ARGO"/>
    <s v="FIAT"/>
    <s v="92929509"/>
    <s v="POSTO DA BASE"/>
    <s v="SENADOR CANEDO"/>
    <s v="GO"/>
    <s v="ETANOL COMUM"/>
    <n v="295"/>
    <n v="8.56"/>
    <s v=" Km/L"/>
    <n v="8183"/>
    <n v="34.479999999999997"/>
    <n v="4.84"/>
    <n v="166.88"/>
    <s v="36730"/>
    <s v="Planejamento Operaci"/>
    <s v="Planejamento Operaci"/>
    <s v="Operacional"/>
    <m/>
    <d v="2025-10-07T00:00:00"/>
    <x v="6"/>
    <x v="0"/>
    <x v="5"/>
  </r>
  <r>
    <s v="TGL4J09"/>
    <s v="60645800105143360"/>
    <s v="07/10/2025 19:13:54"/>
    <s v="07868"/>
    <s v="LUIZ FELIPE ROMEIRO GODOY"/>
    <x v="17"/>
    <s v="AUTOMOVEL"/>
    <s v="ARGO"/>
    <s v="FIAT"/>
    <s v="75367709"/>
    <s v="POSTO MEDALHAO II"/>
    <s v="ALEXANIA"/>
    <s v="GO"/>
    <s v="ETANOL COMUM"/>
    <n v="307"/>
    <n v="9.82"/>
    <s v=" Km/L"/>
    <n v="11818"/>
    <n v="31.25"/>
    <n v="4.59"/>
    <n v="143.44"/>
    <s v="1"/>
    <s v="Planejamento Operaci"/>
    <s v="Planejamento Operaci"/>
    <s v="Operacional"/>
    <m/>
    <d v="2025-10-07T00:00:00"/>
    <x v="6"/>
    <x v="0"/>
    <x v="1"/>
  </r>
  <r>
    <s v="FKM6D96"/>
    <s v="60645800105124347"/>
    <s v="08/10/2025 06:42:13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99.79"/>
    <n v="5.99"/>
    <n v="597.74"/>
    <s v="81024033"/>
    <s v="EXT - SAO PEDRO"/>
    <s v="Planejamento Operaci"/>
    <s v="SAO PEDRO"/>
    <m/>
    <d v="2025-10-08T00:00:00"/>
    <x v="6"/>
    <x v="0"/>
    <x v="7"/>
  </r>
  <r>
    <s v="TER1119"/>
    <s v="60645800105124185"/>
    <s v="08/10/2025 06:43:44"/>
    <s v="05615"/>
    <s v="HEVERTON MAGALHAES DE MELO"/>
    <x v="19"/>
    <s v="EQUIPAMENTOS"/>
    <s v="MINICARREGADEIRA"/>
    <s v="BOBCAT"/>
    <s v="41826312"/>
    <s v="AUTO POSTO JACARE"/>
    <s v="ACREUNA"/>
    <s v="GO"/>
    <s v="DIESEL COMUM"/>
    <n v="0"/>
    <n v="0"/>
    <s v=" Km/L"/>
    <n v="0"/>
    <n v="63.51"/>
    <n v="5.851"/>
    <n v="371.57"/>
    <s v="81024132"/>
    <s v="EXT - SAO PEDRO"/>
    <s v="Planejamento Operaci"/>
    <s v="SAO PEDRO"/>
    <m/>
    <d v="2025-10-08T00:00:00"/>
    <x v="6"/>
    <x v="0"/>
    <x v="7"/>
  </r>
  <r>
    <s v="TFX8A49"/>
    <s v="60645800105143673"/>
    <s v="08/10/2025 07:40:11"/>
    <s v="11063"/>
    <s v="ALCIDES GOMES DA SILVA NETO"/>
    <x v="12"/>
    <s v="AUTOMOVEL"/>
    <s v="ARGO"/>
    <s v="FIAT"/>
    <s v="26482800"/>
    <s v="POSTO G3"/>
    <s v="PONTALINA"/>
    <s v="GO"/>
    <s v="ETANOL COMUM"/>
    <n v="333"/>
    <n v="12.43"/>
    <s v=" Km/L"/>
    <n v="9764"/>
    <n v="26.8"/>
    <n v="4.2910000000000004"/>
    <n v="115"/>
    <s v="87777"/>
    <s v="Planejamento Operaci"/>
    <s v="Planejamento Operaci"/>
    <s v="Operacional"/>
    <m/>
    <d v="2025-10-08T00:00:00"/>
    <x v="6"/>
    <x v="0"/>
    <x v="0"/>
  </r>
  <r>
    <s v="TFR8B59"/>
    <s v="60645800105143681"/>
    <s v="08/10/2025 08:49:03"/>
    <s v="92635"/>
    <s v="ADENILDO BARBOSA DUTRA"/>
    <x v="8"/>
    <s v="AUTOMOVEL"/>
    <s v="ARGO"/>
    <s v="FIAT"/>
    <s v="31812600"/>
    <s v="POSTO NOVA AMERICA"/>
    <s v="GOIANIA"/>
    <s v="GO"/>
    <s v="ETANOL COMUM"/>
    <n v="201"/>
    <n v="4.75"/>
    <s v=" Km/L"/>
    <n v="11000"/>
    <n v="42.32"/>
    <n v="4.6500000000000004"/>
    <n v="196.79"/>
    <s v="81031695"/>
    <s v="Planejamento Operaci"/>
    <s v="Planejamento Operaci"/>
    <s v="Operacional"/>
    <m/>
    <d v="2025-10-08T00:00:00"/>
    <x v="6"/>
    <x v="0"/>
    <x v="5"/>
  </r>
  <r>
    <s v="TBE3B78"/>
    <s v="60645800105124169"/>
    <s v="08/10/2025 12:53:29"/>
    <s v="89049"/>
    <s v="VALDEIR JOSE CORREIA"/>
    <x v="19"/>
    <s v="Caminhão"/>
    <s v="9-180"/>
    <s v="VW"/>
    <s v="87183400"/>
    <s v="MARAJO GUAPO"/>
    <s v="GUAPO"/>
    <s v="GO"/>
    <s v="DIESEL S-10"/>
    <n v="0"/>
    <n v="0"/>
    <s v=" Km/L"/>
    <n v="0"/>
    <n v="105.27"/>
    <n v="6.09"/>
    <n v="641.1"/>
    <s v="0"/>
    <s v="EXT - SAO PEDRO"/>
    <s v="Planejamento Operaci"/>
    <s v="SAO PEDRO"/>
    <m/>
    <d v="2025-10-08T00:00:00"/>
    <x v="6"/>
    <x v="0"/>
    <x v="7"/>
  </r>
  <r>
    <s v="TGL4J09"/>
    <s v="60645800105143360"/>
    <s v="08/10/2025 12:56:07"/>
    <s v="40379"/>
    <s v="JESTER LUCAS GOUVEIA SANTOS"/>
    <x v="17"/>
    <s v="AUTOMOVEL"/>
    <s v="ARGO"/>
    <s v="FIAT"/>
    <s v="48943409"/>
    <s v="CASCOL COMBUSTIVEIS PARA VEICU"/>
    <s v="BRASILIA"/>
    <s v="DF"/>
    <s v="ETANOL COMUM"/>
    <n v="384"/>
    <n v="10.15"/>
    <s v=" Km/L"/>
    <n v="12202"/>
    <n v="37.83"/>
    <n v="4.6399999999999997"/>
    <n v="175.53"/>
    <s v="0"/>
    <s v="Planejamento Operaci"/>
    <s v="Planejamento Operaci"/>
    <s v="Operacional"/>
    <m/>
    <d v="2025-10-08T00:00:00"/>
    <x v="6"/>
    <x v="0"/>
    <x v="1"/>
  </r>
  <r>
    <s v="TLR1J91"/>
    <s v="60645800106043065"/>
    <s v="08/10/2025 13:30:16"/>
    <s v="02910"/>
    <s v="EMERSON CRISTIANO DA SILVEIRA"/>
    <x v="23"/>
    <s v="Caminhonete"/>
    <s v="SAVEIRO"/>
    <s v="VOLKSWAGEN"/>
    <s v="13335016"/>
    <s v="POSTO TREVO"/>
    <s v="RIO VERDE"/>
    <s v="GO"/>
    <s v="ETANOL COMUM"/>
    <n v="0"/>
    <n v="0"/>
    <s v=" Km/L"/>
    <s v="-"/>
    <n v="47.69"/>
    <n v="4.4909999999999997"/>
    <n v="214.16"/>
    <s v="81048582"/>
    <s v="Planejamento Operaci"/>
    <s v="Planejamento Operaci"/>
    <s v="Operacional"/>
    <m/>
    <d v="2025-10-08T00:00:00"/>
    <x v="6"/>
    <x v="0"/>
    <x v="9"/>
  </r>
  <r>
    <s v="SDJ8D65"/>
    <s v="60645800105555897"/>
    <s v="08/10/2025 14:29:54"/>
    <s v="04126"/>
    <s v="LEONARDO ARAUJO LAPERCHE "/>
    <x v="22"/>
    <s v="Caminhonete"/>
    <s v="RAMPAGE"/>
    <s v="RAM"/>
    <s v="36603412"/>
    <s v="POSTO DO RATINHO"/>
    <s v="GOIANIA"/>
    <s v="GO"/>
    <s v="GASOLINA COMUM"/>
    <n v="237"/>
    <n v="4.3"/>
    <s v=" Km/L"/>
    <n v="24319"/>
    <n v="55.1"/>
    <n v="6.94"/>
    <n v="382.39"/>
    <s v="0"/>
    <s v="Planejamento Operaci"/>
    <s v="Planejamento Operaci"/>
    <s v="Operacional"/>
    <m/>
    <d v="2025-10-08T00:00:00"/>
    <x v="6"/>
    <x v="0"/>
    <x v="8"/>
  </r>
  <r>
    <s v="TFE6B22"/>
    <s v="60645800105143762"/>
    <s v="08/10/2025 15:12:55"/>
    <s v="03608"/>
    <s v="WEIDER DA SILVA RODRIGUES"/>
    <x v="1"/>
    <s v="AUTOMOVEL"/>
    <s v="ARGO"/>
    <s v="FIAT"/>
    <s v="46286315"/>
    <s v="POSTO CENTRAL"/>
    <s v="BOM JESUS"/>
    <s v="GO"/>
    <s v="ETANOL COMUM"/>
    <n v="420"/>
    <n v="10.19"/>
    <s v=" Km/L"/>
    <n v="21593"/>
    <n v="41.2"/>
    <n v="4.4610000000000003"/>
    <n v="183.78"/>
    <s v="0"/>
    <s v="Planejamento Operaci"/>
    <s v="Planejamento Operaci"/>
    <s v="Operacional"/>
    <m/>
    <d v="2025-10-08T00:00:00"/>
    <x v="6"/>
    <x v="0"/>
    <x v="1"/>
  </r>
  <r>
    <s v="CVP4C84"/>
    <s v="60645800105124363"/>
    <s v="08/10/2025 16:08:27"/>
    <s v="09808"/>
    <s v="DOUGLAS OLIVEIRA SANTOS"/>
    <x v="19"/>
    <s v="Caminhão"/>
    <s v="24-250"/>
    <s v="VOLKSWAGEN"/>
    <s v="45341508"/>
    <s v="POSTO ALTO DA SERRA"/>
    <s v="ITUMBIARA"/>
    <s v="GO"/>
    <s v="DIESEL COMUM"/>
    <n v="0"/>
    <n v="0"/>
    <s v=" Km/L"/>
    <n v="0"/>
    <n v="150"/>
    <n v="6.39"/>
    <n v="958.5"/>
    <s v="0"/>
    <s v="EXT - SAO PEDRO"/>
    <s v="Planejamento Operaci"/>
    <s v="SAO PEDRO"/>
    <m/>
    <d v="2025-10-08T00:00:00"/>
    <x v="6"/>
    <x v="0"/>
    <x v="7"/>
  </r>
  <r>
    <s v="FCW8F66"/>
    <s v="60645800105124371"/>
    <s v="08/10/2025 16:15:53"/>
    <s v="80246"/>
    <s v="FRANCISCO DE ASSIS SOARES"/>
    <x v="19"/>
    <s v="Caminhão"/>
    <s v="11-180"/>
    <s v="VW"/>
    <s v="45364511"/>
    <s v="AUTO POSTO CERRADO 4"/>
    <s v="ITUMBIARA"/>
    <s v="GO"/>
    <s v="DIESEL S-10"/>
    <n v="0"/>
    <n v="0"/>
    <s v=" Km/L"/>
    <n v="0"/>
    <n v="84.36"/>
    <n v="5.69"/>
    <n v="480.01"/>
    <s v="359750"/>
    <s v="EXT - SAO PEDRO"/>
    <s v="Planejamento Operaci"/>
    <s v="SAO PEDRO"/>
    <m/>
    <d v="2025-10-08T00:00:00"/>
    <x v="6"/>
    <x v="0"/>
    <x v="7"/>
  </r>
  <r>
    <s v="TER1294"/>
    <s v="60645800105124390"/>
    <s v="08/10/2025 16:17:01"/>
    <s v="80246"/>
    <s v="FRANCISCO DE ASSIS SOARES"/>
    <x v="19"/>
    <s v="EQUIPAMENTOS"/>
    <s v="MINICARREGADEIRA"/>
    <s v="BOBCAT"/>
    <s v="45364511"/>
    <s v="AUTO POSTO CERRADO 4"/>
    <s v="ITUMBIARA"/>
    <s v="GO"/>
    <s v="DIESEL COMUM"/>
    <n v="0"/>
    <n v="0"/>
    <s v=" Km/L"/>
    <n v="0"/>
    <n v="37"/>
    <n v="5.59"/>
    <n v="206.83"/>
    <s v="359751"/>
    <s v="EXT - SAO PEDRO"/>
    <s v="Planejamento Operaci"/>
    <s v="SAO PEDRO"/>
    <m/>
    <d v="2025-10-08T00:00:00"/>
    <x v="6"/>
    <x v="0"/>
    <x v="7"/>
  </r>
  <r>
    <s v="TFY6E09"/>
    <s v="60645800105143700"/>
    <s v="08/10/2025 16:42:34"/>
    <s v="04380"/>
    <s v="PAULO ROBERTO BATISTA DE MOURA JUNIOR"/>
    <x v="15"/>
    <s v="AUTOMOVEL"/>
    <s v="ARGO"/>
    <s v="FIAT"/>
    <s v="36645906"/>
    <s v="AUTO POSTO ESTRELA DO SUL III"/>
    <s v="ACREUNA"/>
    <s v="GO"/>
    <s v="ETANOL COMUM"/>
    <n v="382"/>
    <n v="9.4499999999999993"/>
    <s v=" Km/L"/>
    <n v="16446"/>
    <n v="40.43"/>
    <n v="4.51"/>
    <n v="182.33"/>
    <s v="0"/>
    <s v="Planejamento Operaci"/>
    <s v="Planejamento Operaci"/>
    <s v="Operacional"/>
    <m/>
    <d v="2025-10-08T00:00:00"/>
    <x v="6"/>
    <x v="0"/>
    <x v="1"/>
  </r>
  <r>
    <s v="TFN0D12"/>
    <s v="60645800105143746"/>
    <s v="08/10/2025 17:06:12"/>
    <s v="00390"/>
    <s v="SILVINO JOSE DE BRITO"/>
    <x v="5"/>
    <s v="AUTOMOVEL"/>
    <s v="ARGO"/>
    <s v="FIAT"/>
    <s v="46209914"/>
    <s v="DECIO RIO VERDE"/>
    <s v="RIO VERDE"/>
    <s v="GO"/>
    <s v="ETANOL COMUM"/>
    <n v="259"/>
    <n v="9.58"/>
    <s v=" Km/L"/>
    <n v="11095"/>
    <n v="27.04"/>
    <n v="4.29"/>
    <n v="116"/>
    <s v="202510081705"/>
    <s v="Planejamento Operaci"/>
    <s v="Planejamento Operaci"/>
    <s v="Operacional"/>
    <m/>
    <d v="2025-10-08T00:00:00"/>
    <x v="6"/>
    <x v="0"/>
    <x v="3"/>
  </r>
  <r>
    <s v="TFF6I82"/>
    <s v="60645800105143800"/>
    <s v="08/10/2025 18:47:28"/>
    <s v="00969"/>
    <s v="SAID ELIAS JORGE JUNIOR"/>
    <x v="3"/>
    <s v="AUTOMOVEL"/>
    <s v="ARGO"/>
    <s v="FIAT"/>
    <s v="07674909"/>
    <s v="AUTO POSTO INDIARA"/>
    <s v="INDIARA"/>
    <s v="GO"/>
    <s v="ETANOL COMUM"/>
    <n v="260"/>
    <n v="6.69"/>
    <s v=" Km/L"/>
    <n v="19272"/>
    <n v="38.840000000000003"/>
    <n v="4.29"/>
    <n v="166.62"/>
    <s v="8753"/>
    <s v="Planejamento Operaci"/>
    <s v="Planejamento Operaci"/>
    <s v="Operacional"/>
    <m/>
    <d v="2025-10-08T00:00:00"/>
    <x v="6"/>
    <x v="0"/>
    <x v="2"/>
  </r>
  <r>
    <s v="TFD2J89"/>
    <s v="60645800105143710"/>
    <s v="08/10/2025 19:35:05"/>
    <s v="00933"/>
    <s v="GIULEY RIBEIRO DOS SANTOS"/>
    <x v="0"/>
    <s v="AUTOMOVEL"/>
    <s v="ARGO"/>
    <s v="FIAT"/>
    <s v="75331801"/>
    <s v="DECIO CEZARINA"/>
    <s v="CEZARINA"/>
    <s v="GO"/>
    <s v="ETANOL COMUM"/>
    <n v="363"/>
    <n v="10.37"/>
    <s v=" Km/L"/>
    <n v="10679"/>
    <n v="35.01"/>
    <n v="4.29"/>
    <n v="150.19"/>
    <s v="202510081934"/>
    <s v="Planejamento Operaci"/>
    <s v="Planejamento Operaci"/>
    <s v="Operacional"/>
    <m/>
    <d v="2025-10-08T00:00:00"/>
    <x v="6"/>
    <x v="0"/>
    <x v="0"/>
  </r>
  <r>
    <s v="TFX7J72"/>
    <s v="60645800105836505"/>
    <s v="09/10/2025 07:06:32"/>
    <s v="02769"/>
    <s v="ANDRE LUIS PAULINO"/>
    <x v="11"/>
    <s v="AUTOMOVEL"/>
    <s v="ARGO"/>
    <s v="FIAT"/>
    <s v="13335016"/>
    <s v="POSTO TREVO"/>
    <s v="RIO VERDE"/>
    <s v="GO"/>
    <s v="ETANOL COMUM"/>
    <n v="327"/>
    <n v="8.76"/>
    <s v=" Km/L"/>
    <n v="32493"/>
    <n v="37.32"/>
    <n v="4.4909999999999997"/>
    <n v="167.6"/>
    <s v="91025550"/>
    <s v="Planejamento Operaci"/>
    <s v="Planejamento Operaci"/>
    <s v="Operacional"/>
    <m/>
    <d v="2025-10-09T00:00:00"/>
    <x v="6"/>
    <x v="0"/>
    <x v="4"/>
  </r>
  <r>
    <s v="TTS4A16"/>
    <s v="60645800105124436"/>
    <s v="09/10/2025 07:15:06"/>
    <s v="09697"/>
    <s v="HUILDSON ROSA BARBOSA"/>
    <x v="32"/>
    <s v="Caminhonete"/>
    <s v="Caminhonete S10"/>
    <s v="CHEVROLET"/>
    <s v="75331801"/>
    <s v="DECIO CEZARINA"/>
    <s v="CEZARINA"/>
    <s v="GO"/>
    <s v="DIESEL S-10"/>
    <n v="713"/>
    <n v="10.039999999999999"/>
    <s v=" Km/L"/>
    <n v="762"/>
    <n v="71"/>
    <n v="6.97"/>
    <n v="494.87"/>
    <s v="202510090714"/>
    <s v="Planejamento Operaci"/>
    <s v="Planejamento Operaci"/>
    <s v="INSPENCAO"/>
    <m/>
    <d v="2025-10-09T00:00:00"/>
    <x v="6"/>
    <x v="0"/>
    <x v="12"/>
  </r>
  <r>
    <s v="TFE6B22"/>
    <s v="60645800105143762"/>
    <s v="09/10/2025 09:24:00"/>
    <s v="03608"/>
    <s v="WEIDER DA SILVA RODRIGUES"/>
    <x v="1"/>
    <s v="AUTOMOVEL"/>
    <s v="ARGO"/>
    <s v="FIAT"/>
    <s v="94241502"/>
    <s v="PARAISO COMBUSTIVEIS"/>
    <s v="APARECIDA DE GOIANIA"/>
    <s v="GO"/>
    <s v="ETANOL COMUM"/>
    <n v="395"/>
    <n v="10.68"/>
    <s v=" Km/L"/>
    <n v="21988"/>
    <n v="36.99"/>
    <n v="5.17"/>
    <n v="191.24"/>
    <s v="0"/>
    <s v="Planejamento Operaci"/>
    <s v="Planejamento Operaci"/>
    <s v="Operacional"/>
    <m/>
    <d v="2025-10-09T00:00:00"/>
    <x v="6"/>
    <x v="0"/>
    <x v="1"/>
  </r>
  <r>
    <s v="TLR1J91"/>
    <s v="60645800106043065"/>
    <s v="09/10/2025 11:08:55"/>
    <s v="02910"/>
    <s v="EMERSON CRISTIANO DA SILVEIRA"/>
    <x v="23"/>
    <s v="Caminhonete"/>
    <s v="SAVEIRO"/>
    <s v="VOLKSWAGEN"/>
    <s v="69497405"/>
    <s v="DECIO L5"/>
    <s v="RIO VERDE"/>
    <s v="GO"/>
    <s v="ETANOL COMUM"/>
    <n v="0"/>
    <n v="0"/>
    <s v=" Km/L"/>
    <s v="-"/>
    <n v="34.57"/>
    <n v="3.99"/>
    <n v="137.94999999999999"/>
    <s v="202510091108"/>
    <s v="Planejamento Operaci"/>
    <s v="Planejamento Operaci"/>
    <s v="Operacional"/>
    <m/>
    <d v="2025-10-09T00:00:00"/>
    <x v="6"/>
    <x v="0"/>
    <x v="9"/>
  </r>
  <r>
    <s v="TFN0D12"/>
    <s v="60645800105143746"/>
    <s v="09/10/2025 11:40:06"/>
    <s v="00390"/>
    <s v="SILVINO JOSE DE BRITO"/>
    <x v="5"/>
    <s v="AUTOMOVEL"/>
    <s v="ARGO"/>
    <s v="FIAT"/>
    <s v="46286315"/>
    <s v="POSTO CENTRAL"/>
    <s v="BOM JESUS"/>
    <s v="GO"/>
    <s v="ETANOL COMUM"/>
    <n v="157"/>
    <n v="10.45"/>
    <s v=" Km/L"/>
    <n v="12252"/>
    <n v="15.02"/>
    <n v="4.4610000000000003"/>
    <n v="67"/>
    <s v="1"/>
    <s v="Planejamento Operaci"/>
    <s v="Planejamento Operaci"/>
    <s v="Operacional"/>
    <m/>
    <d v="2025-10-09T00:00:00"/>
    <x v="6"/>
    <x v="0"/>
    <x v="3"/>
  </r>
  <r>
    <s v="TFY6E09"/>
    <s v="60645800105143700"/>
    <s v="09/10/2025 12:25:24"/>
    <s v="04380"/>
    <s v="PAULO ROBERTO BATISTA DE MOURA JUNIOR"/>
    <x v="15"/>
    <s v="AUTOMOVEL"/>
    <s v="ARGO"/>
    <s v="FIAT"/>
    <s v="46209914"/>
    <s v="DECIO RIO VERDE"/>
    <s v="RIO VERDE"/>
    <s v="GO"/>
    <s v="ETANOL COMUM"/>
    <n v="381"/>
    <n v="10.029999999999999"/>
    <s v=" Km/L"/>
    <n v="16827"/>
    <n v="38"/>
    <n v="4.29"/>
    <n v="163.02000000000001"/>
    <s v="202510091224"/>
    <s v="Planejamento Operaci"/>
    <s v="Planejamento Operaci"/>
    <s v="Operacional"/>
    <m/>
    <d v="2025-10-09T00:00:00"/>
    <x v="6"/>
    <x v="0"/>
    <x v="1"/>
  </r>
  <r>
    <s v="CVP4C84"/>
    <s v="60645800105124363"/>
    <s v="09/10/2025 15:08:05"/>
    <s v="09808"/>
    <s v="DOUGLAS OLIVEIRA SANTOS"/>
    <x v="19"/>
    <s v="Caminhão"/>
    <s v="24-250"/>
    <s v="VOLKSWAGEN"/>
    <s v="45341508"/>
    <s v="POSTO ALTO DA SERRA"/>
    <s v="ITUMBIARA"/>
    <s v="GO"/>
    <s v="DIESEL COMUM"/>
    <n v="0"/>
    <n v="0"/>
    <s v=" Km/L"/>
    <n v="0"/>
    <n v="150"/>
    <n v="6.39"/>
    <n v="958.5"/>
    <s v="0"/>
    <s v="EXT - SAO PEDRO"/>
    <s v="Planejamento Operaci"/>
    <s v="SAO PEDRO"/>
    <m/>
    <d v="2025-10-09T00:00:00"/>
    <x v="6"/>
    <x v="0"/>
    <x v="7"/>
  </r>
  <r>
    <s v="TFS3C72"/>
    <s v="60645800105143738"/>
    <s v="09/10/2025 15:42:36"/>
    <s v="00271"/>
    <s v="HEDER OLIVEIRA SANTANA"/>
    <x v="9"/>
    <s v="AUTOMOVEL"/>
    <s v="ARGO"/>
    <s v="FIAT"/>
    <s v="13308211"/>
    <s v="P. BANDEIRANTES"/>
    <s v="RIO VERDE"/>
    <s v="GO"/>
    <s v="ETANOL COMUM"/>
    <n v="227"/>
    <n v="6.55"/>
    <s v=" Km/L"/>
    <n v="41459"/>
    <n v="34.64"/>
    <n v="4.3899999999999997"/>
    <n v="152.07"/>
    <s v="91056398"/>
    <s v="Planejamento Operaci"/>
    <s v="Planejamento Operaci"/>
    <s v="Operacional"/>
    <m/>
    <d v="2025-10-09T00:00:00"/>
    <x v="6"/>
    <x v="0"/>
    <x v="4"/>
  </r>
  <r>
    <s v="IMP0001"/>
    <s v="60645800105124150"/>
    <s v="09/10/2025 15:56:23"/>
    <s v="89049"/>
    <s v="VALDEIR JOSE CORREIA"/>
    <x v="19"/>
    <s v="EQUIPAMENTOS"/>
    <s v="IMPLEMENTOS"/>
    <s v="OUTROS"/>
    <s v="81870100"/>
    <s v="POSTO MILLENIUM DIMAG"/>
    <s v="APARECIDA DE GOIANIA"/>
    <s v="GO"/>
    <s v="GASOLINA COMUM"/>
    <n v="0"/>
    <n v="0"/>
    <s v=" Km/L"/>
    <n v="0"/>
    <n v="8.14"/>
    <n v="6.4950000000000001"/>
    <n v="52.87"/>
    <s v="56652"/>
    <s v="EXT - SAO PEDRO"/>
    <s v="Planejamento Operaci"/>
    <s v="SAO PEDRO"/>
    <m/>
    <d v="2025-10-09T00:00:00"/>
    <x v="6"/>
    <x v="0"/>
    <x v="7"/>
  </r>
  <r>
    <s v="TFN0D12"/>
    <s v="60645800105143746"/>
    <s v="09/10/2025 16:29:41"/>
    <s v="00390"/>
    <s v="SILVINO JOSE DE BRITO"/>
    <x v="5"/>
    <s v="AUTOMOVEL"/>
    <s v="ARGO"/>
    <s v="FIAT"/>
    <s v="87107509"/>
    <s v="AUTO POSTO OLIMPIO"/>
    <s v="APARECIDA DE GOIANIA"/>
    <s v="GO"/>
    <s v="ETANOL COMUM"/>
    <n v="254"/>
    <n v="8.42"/>
    <s v=" Km/L"/>
    <n v="12506"/>
    <n v="30.15"/>
    <n v="4.79"/>
    <n v="144.41999999999999"/>
    <s v="0"/>
    <s v="Planejamento Operaci"/>
    <s v="Planejamento Operaci"/>
    <s v="Operacional"/>
    <m/>
    <d v="2025-10-09T00:00:00"/>
    <x v="6"/>
    <x v="0"/>
    <x v="3"/>
  </r>
  <r>
    <s v="TFW2H32"/>
    <s v="60645800105143835"/>
    <s v="09/10/2025 16:39:19"/>
    <s v="99638"/>
    <s v="LAFAIETE DE SOUZA SANTOS"/>
    <x v="10"/>
    <s v="AUTOMOVEL"/>
    <s v="ARGO"/>
    <s v="FIAT"/>
    <s v="81889412"/>
    <s v="POSTO ZERO UM"/>
    <s v="RIO VERDE"/>
    <s v="GO"/>
    <s v="ETANOL COMUM"/>
    <n v="314"/>
    <n v="8.32"/>
    <s v=" Km/L"/>
    <n v="29801"/>
    <n v="37.729999999999997"/>
    <n v="4.3869999999999996"/>
    <n v="165.53"/>
    <s v="2"/>
    <s v="Planejamento Operaci"/>
    <s v="Planejamento Operaci"/>
    <s v="Operacional"/>
    <m/>
    <d v="2025-10-09T00:00:00"/>
    <x v="6"/>
    <x v="0"/>
    <x v="3"/>
  </r>
  <r>
    <s v="TER7374"/>
    <s v="60645800105124320"/>
    <s v="09/10/2025 18:17:12"/>
    <s v="09808"/>
    <s v="DOUGLAS OLIVEIRA SANTOS"/>
    <x v="19"/>
    <s v="EQUIPAMENTOS"/>
    <s v="RETROESCAVADEIRA"/>
    <s v="JCB"/>
    <s v="45364511"/>
    <s v="AUTO POSTO CERRADO 4"/>
    <s v="ITUMBIARA"/>
    <s v="GO"/>
    <s v="DIESEL S-10"/>
    <n v="0"/>
    <n v="0"/>
    <s v=" Km/L"/>
    <n v="0"/>
    <n v="120"/>
    <n v="5.59"/>
    <n v="670.8"/>
    <s v="359955"/>
    <s v="EXT - SAO PEDRO"/>
    <s v="Planejamento Operaci"/>
    <s v="SAO PEDRO"/>
    <m/>
    <d v="2025-10-09T00:00:00"/>
    <x v="6"/>
    <x v="0"/>
    <x v="7"/>
  </r>
  <r>
    <s v="TFE6B22"/>
    <s v="60645800105143762"/>
    <s v="09/10/2025 21:08:25"/>
    <s v="03608"/>
    <s v="WEIDER DA SILVA RODRIGUES"/>
    <x v="1"/>
    <s v="AUTOMOVEL"/>
    <s v="ARGO"/>
    <s v="FIAT"/>
    <s v="53081700"/>
    <s v="POSTO Z   Z SANTA MA"/>
    <s v="GUAPO"/>
    <s v="GO"/>
    <s v="ETANOL COMUM"/>
    <n v="465"/>
    <n v="11.65"/>
    <s v=" Km/L"/>
    <n v="22453"/>
    <n v="39.92"/>
    <n v="4.1900000000000004"/>
    <n v="167.28"/>
    <s v="0"/>
    <s v="Planejamento Operaci"/>
    <s v="Planejamento Operaci"/>
    <s v="Operacional"/>
    <m/>
    <d v="2025-10-09T00:00:00"/>
    <x v="6"/>
    <x v="0"/>
    <x v="1"/>
  </r>
  <r>
    <s v="TFY6E09"/>
    <s v="60645800105143700"/>
    <s v="10/10/2025 05:38:12"/>
    <s v="04380"/>
    <s v="PAULO ROBERTO BATISTA DE MOURA JUNIOR"/>
    <x v="15"/>
    <s v="AUTOMOVEL"/>
    <s v="ARGO"/>
    <s v="FIAT"/>
    <s v="34251011"/>
    <s v="DECIO ARAPORA"/>
    <s v="ARAPORA"/>
    <s v="MG"/>
    <s v="ETANOL COMUM"/>
    <n v="219"/>
    <n v="8.9700000000000006"/>
    <s v=" Km/L"/>
    <n v="17046"/>
    <n v="24.41"/>
    <n v="4.1900000000000004"/>
    <n v="102.28"/>
    <s v="202510100537"/>
    <s v="Planejamento Operaci"/>
    <s v="Planejamento Operaci"/>
    <s v="Operacional"/>
    <m/>
    <d v="2025-10-10T00:00:00"/>
    <x v="6"/>
    <x v="0"/>
    <x v="1"/>
  </r>
  <r>
    <s v="TFA5I89"/>
    <s v="60645800105853740"/>
    <s v="10/10/2025 07:12:23"/>
    <s v="71805"/>
    <s v="MURILO SOUZA BERNARDES"/>
    <x v="21"/>
    <s v="AUTOMOVEL"/>
    <s v="ARGO"/>
    <s v="FIAT"/>
    <s v="31803903"/>
    <s v="BOM SUCESSO AUTO POSTO  24 HS"/>
    <s v="GOIANIA"/>
    <s v="GO"/>
    <s v="ETANOL COMUM"/>
    <n v="215"/>
    <n v="8.0500000000000007"/>
    <s v=" Km/L"/>
    <n v="8239"/>
    <n v="26.72"/>
    <n v="5.17"/>
    <n v="138.13999999999999"/>
    <s v="1049551"/>
    <s v="Planejamento Operaci"/>
    <s v="Planejamento Operaci"/>
    <s v="Operacional"/>
    <m/>
    <d v="2025-10-10T00:00:00"/>
    <x v="6"/>
    <x v="0"/>
    <x v="2"/>
  </r>
  <r>
    <s v="NKD1J82"/>
    <s v="60645800105124230"/>
    <s v="10/10/2025 08:03:29"/>
    <s v="99128"/>
    <s v="LEANDRO FERREIRA DE JESUS"/>
    <x v="19"/>
    <s v="Caminhão"/>
    <s v="24-250/24-250"/>
    <s v="VW"/>
    <s v="81870100"/>
    <s v="POSTO MILLENIUM DIMAG"/>
    <s v="APARECIDA DE GOIANIA"/>
    <s v="GO"/>
    <s v="DIESEL COMUM"/>
    <n v="0"/>
    <n v="0"/>
    <s v=" Km/L"/>
    <n v="0"/>
    <n v="130.96"/>
    <n v="5.54"/>
    <n v="725.53"/>
    <s v="56854"/>
    <s v="EXT - SAO PEDRO"/>
    <s v="Planejamento Operaci"/>
    <s v="SAO PEDRO"/>
    <m/>
    <d v="2025-10-10T00:00:00"/>
    <x v="6"/>
    <x v="0"/>
    <x v="7"/>
  </r>
  <r>
    <s v="TER4970"/>
    <s v="60645800105124339"/>
    <s v="10/10/2025 08:04:21"/>
    <s v="99128"/>
    <s v="LEANDRO FERREIRA DE JESUS"/>
    <x v="19"/>
    <s v="EQUIPAMENTOS"/>
    <s v="RETROESCAVADEIRA"/>
    <s v="CATERPILLAR"/>
    <s v="81870100"/>
    <s v="POSTO MILLENIUM DIMAG"/>
    <s v="APARECIDA DE GOIANIA"/>
    <s v="GO"/>
    <s v="DIESEL COMUM"/>
    <n v="0"/>
    <n v="0"/>
    <s v=" Km/L"/>
    <n v="0"/>
    <n v="44.1"/>
    <n v="5.54"/>
    <n v="244.31"/>
    <s v="56855"/>
    <s v="EXT - SAO PEDRO"/>
    <s v="Planejamento Operaci"/>
    <s v="SAO PEDRO"/>
    <m/>
    <d v="2025-10-10T00:00:00"/>
    <x v="6"/>
    <x v="0"/>
    <x v="7"/>
  </r>
  <r>
    <s v="TFR8B59"/>
    <s v="60645800105143681"/>
    <s v="10/10/2025 09:12:11"/>
    <s v="92635"/>
    <s v="ADENILDO BARBOSA DUTRA"/>
    <x v="8"/>
    <s v="AUTOMOVEL"/>
    <s v="ARGO"/>
    <s v="FIAT"/>
    <s v="31812600"/>
    <s v="POSTO NOVA AMERICA"/>
    <s v="GOIANIA"/>
    <s v="GO"/>
    <s v="ETANOL COMUM"/>
    <n v="118"/>
    <n v="2.82"/>
    <s v=" Km/L"/>
    <n v="11118"/>
    <n v="41.9"/>
    <n v="4.6500000000000004"/>
    <n v="194.84"/>
    <s v="101033081"/>
    <s v="Planejamento Operaci"/>
    <s v="Planejamento Operaci"/>
    <s v="Operacional"/>
    <m/>
    <d v="2025-10-10T00:00:00"/>
    <x v="6"/>
    <x v="0"/>
    <x v="5"/>
  </r>
  <r>
    <s v="TBE3B75"/>
    <s v="60645800105124380"/>
    <s v="10/10/2025 09:28:44"/>
    <s v="21706"/>
    <s v="LUIZ MARCELO NEVES"/>
    <x v="19"/>
    <s v="Caminhão"/>
    <s v="CAMINHAO CARROCERIA"/>
    <s v="OUTROS"/>
    <s v="81889412"/>
    <s v="POSTO ZERO UM"/>
    <s v="RIO VERDE"/>
    <s v="GO"/>
    <s v="DIESEL S-10"/>
    <n v="0"/>
    <n v="0"/>
    <s v=" Km/L"/>
    <n v="0"/>
    <n v="122.06"/>
    <n v="6.14"/>
    <n v="749.5"/>
    <s v="1"/>
    <s v="EXT - SAO PEDRO"/>
    <s v="Planejamento Operaci"/>
    <s v="SAO PEDRO"/>
    <m/>
    <d v="2025-10-10T00:00:00"/>
    <x v="6"/>
    <x v="0"/>
    <x v="7"/>
  </r>
  <r>
    <s v="TBE3B75"/>
    <m/>
    <s v="10/10/2025 09:28:44"/>
    <m/>
    <m/>
    <x v="20"/>
    <m/>
    <m/>
    <m/>
    <m/>
    <s v="POSTO ZERO UM"/>
    <m/>
    <m/>
    <s v="ARLA-32"/>
    <n v="0"/>
    <n v="0"/>
    <s v=" Km/L"/>
    <n v="0"/>
    <n v="11.23"/>
    <m/>
    <n v="35.82"/>
    <m/>
    <s v="EXT - SAO PEDRO"/>
    <s v="Planejamento Operaci"/>
    <s v="SAO PEDRO"/>
    <m/>
    <d v="2025-10-10T00:00:00"/>
    <x v="6"/>
    <x v="0"/>
    <x v="7"/>
  </r>
  <r>
    <s v="TFP9I32"/>
    <s v="60645800105143819"/>
    <s v="10/10/2025 13:34:26"/>
    <s v="33861"/>
    <s v="FERNANDO DOS REIS GONÇALVES"/>
    <x v="7"/>
    <s v="AUTOMOVEL"/>
    <s v="ARGO"/>
    <s v="FIAT"/>
    <s v="46209914"/>
    <s v="DECIO RIO VERDE"/>
    <s v="RIO VERDE"/>
    <s v="GO"/>
    <s v="ETANOL COMUM"/>
    <n v="344"/>
    <n v="8.6"/>
    <s v=" Km/L"/>
    <n v="15482"/>
    <n v="40.01"/>
    <n v="4.29"/>
    <n v="171.64"/>
    <s v="202510101333"/>
    <s v="Planejamento Operaci"/>
    <s v="Planejamento Operaci"/>
    <s v="Operacional"/>
    <m/>
    <d v="2025-10-10T00:00:00"/>
    <x v="6"/>
    <x v="0"/>
    <x v="4"/>
  </r>
  <r>
    <s v="TFY6E09"/>
    <s v="60645800105143700"/>
    <s v="10/10/2025 13:45:33"/>
    <s v="04380"/>
    <s v="PAULO ROBERTO BATISTA DE MOURA JUNIOR"/>
    <x v="15"/>
    <s v="AUTOMOVEL"/>
    <s v="ARGO"/>
    <s v="FIAT"/>
    <s v="69494411"/>
    <s v="REDE MARAJO RIO VERD"/>
    <s v="RIO VERDE"/>
    <s v="GO"/>
    <s v="ETANOL COMUM"/>
    <n v="343"/>
    <n v="9.48"/>
    <s v=" Km/L"/>
    <n v="17389"/>
    <n v="36.200000000000003"/>
    <n v="3.99"/>
    <n v="144.44"/>
    <s v="4380647129"/>
    <s v="Planejamento Operaci"/>
    <s v="Planejamento Operaci"/>
    <s v="Operacional"/>
    <m/>
    <d v="2025-10-10T00:00:00"/>
    <x v="6"/>
    <x v="0"/>
    <x v="1"/>
  </r>
  <r>
    <s v="TFS3C72"/>
    <s v="60645800105143738"/>
    <s v="10/10/2025 13:51:24"/>
    <s v="00271"/>
    <s v="HEDER OLIVEIRA SANTANA"/>
    <x v="9"/>
    <s v="AUTOMOVEL"/>
    <s v="ARGO"/>
    <s v="FIAT"/>
    <s v="53081700"/>
    <s v="POSTO Z   Z SANTA MA"/>
    <s v="GUAPO"/>
    <s v="GO"/>
    <s v="ETANOL COMUM"/>
    <n v="296"/>
    <n v="8"/>
    <s v=" Km/L"/>
    <n v="41755"/>
    <n v="37"/>
    <n v="4.1900000000000004"/>
    <n v="155.02000000000001"/>
    <s v="0"/>
    <s v="Planejamento Operaci"/>
    <s v="Planejamento Operaci"/>
    <s v="Operacional"/>
    <m/>
    <d v="2025-10-10T00:00:00"/>
    <x v="6"/>
    <x v="0"/>
    <x v="4"/>
  </r>
  <r>
    <s v="TTQ3C61"/>
    <s v="60645800105124444"/>
    <s v="10/10/2025 13:54:30"/>
    <s v="00933"/>
    <s v="GIULEY RIBEIRO DOS SANTOS"/>
    <x v="44"/>
    <s v="Caminhonete"/>
    <s v="SAVEIRO CS RB MF"/>
    <s v="VW"/>
    <s v="26466212"/>
    <s v="AUTO POSTO GLOBAL AR"/>
    <s v="GOIANIA"/>
    <s v="GO"/>
    <s v="ETANOL COMUM"/>
    <n v="0"/>
    <n v="0"/>
    <s v=" Km/L"/>
    <n v="67"/>
    <n v="49.15"/>
    <n v="4.8410000000000002"/>
    <n v="237.93"/>
    <s v="101049997"/>
    <s v="EXT - KSE LOCAÇOES"/>
    <s v="Planejamento Operaci"/>
    <s v="KSE LOCAÇOES"/>
    <m/>
    <d v="2025-10-10T00:00:00"/>
    <x v="6"/>
    <x v="0"/>
    <x v="12"/>
  </r>
  <r>
    <s v="TFV8C74"/>
    <s v="60645800106437299"/>
    <s v="10/10/2025 14:03:14"/>
    <s v="70145"/>
    <s v="LUCAS HENRIQUE MAGALHAES DE SOUZA "/>
    <x v="34"/>
    <s v="Automóvel"/>
    <s v="AMBULANCIA"/>
    <s v="VOLKSWAGEN"/>
    <s v="26466212"/>
    <s v="AUTO POSTO GLOBAL AR"/>
    <s v="GOIANIA"/>
    <s v="GO"/>
    <s v="DIESEL S-10"/>
    <n v="780"/>
    <n v="8.24"/>
    <s v=" Km/L"/>
    <n v="906"/>
    <n v="94.67"/>
    <n v="6.0510000000000002"/>
    <n v="572.80999999999995"/>
    <s v="101050542"/>
    <s v="Planejamento Operaci"/>
    <s v="Planejamento Operaci"/>
    <s v="RESGATE"/>
    <m/>
    <d v="2025-10-10T00:00:00"/>
    <x v="6"/>
    <x v="0"/>
    <x v="13"/>
  </r>
  <r>
    <s v="CVP4C84"/>
    <s v="60645800105124363"/>
    <s v="10/10/2025 14:27:01"/>
    <s v="09808"/>
    <s v="DOUGLAS OLIVEIRA SANTOS"/>
    <x v="19"/>
    <s v="Caminhão"/>
    <s v="24-250"/>
    <s v="VOLKSWAGEN"/>
    <s v="46286315"/>
    <s v="POSTO CENTRAL"/>
    <s v="BOM JESUS"/>
    <s v="GO"/>
    <s v="DIESEL COMUM"/>
    <n v="0"/>
    <n v="0"/>
    <s v=" Km/L"/>
    <n v="0"/>
    <n v="100"/>
    <n v="5.99"/>
    <n v="599"/>
    <s v="0"/>
    <s v="EXT - SAO PEDRO"/>
    <s v="Planejamento Operaci"/>
    <s v="SAO PEDRO"/>
    <m/>
    <d v="2025-10-10T00:00:00"/>
    <x v="6"/>
    <x v="0"/>
    <x v="7"/>
  </r>
  <r>
    <s v="TGL2B04"/>
    <s v="60645800106437315"/>
    <s v="10/10/2025 14:27:23"/>
    <s v="70145"/>
    <s v="LUCAS HENRIQUE MAGALHAES DE SOUZA "/>
    <x v="45"/>
    <s v="EQUIPAMENTOS"/>
    <s v="AMBULANCIA"/>
    <s v="OUTROS"/>
    <s v="26466212"/>
    <s v="AUTO POSTO GLOBAL AR"/>
    <s v="GOIANIA"/>
    <s v="GO"/>
    <s v="DIESEL S-10"/>
    <n v="237"/>
    <n v="0"/>
    <s v=" Km/L"/>
    <n v="237"/>
    <n v="79.03"/>
    <n v="6.05"/>
    <n v="478.13"/>
    <s v="101051980"/>
    <s v="Planejamento Operaci"/>
    <s v="Planejamento Operaci"/>
    <s v="Operacional"/>
    <m/>
    <d v="2025-10-10T00:00:00"/>
    <x v="6"/>
    <x v="0"/>
    <x v="13"/>
  </r>
  <r>
    <s v="TFM4H34"/>
    <s v="60645800106437340"/>
    <s v="10/10/2025 14:55:34"/>
    <s v="70145"/>
    <s v="LUCAS HENRIQUE MAGALHAES DE SOUZA "/>
    <x v="46"/>
    <s v="EQUIPAMENTOS"/>
    <s v="AMBULANCIA"/>
    <s v="OUTROS"/>
    <s v="26466212"/>
    <s v="AUTO POSTO GLOBAL AR"/>
    <s v="GOIANIA"/>
    <s v="GO"/>
    <s v="DIESEL S-10"/>
    <n v="851"/>
    <n v="0"/>
    <s v=" Km/L"/>
    <n v="851"/>
    <n v="83.83"/>
    <n v="6.05"/>
    <n v="507.17"/>
    <s v="101053675"/>
    <s v="Planejamento Operaci"/>
    <s v="Planejamento Operaci"/>
    <s v="Operacional"/>
    <m/>
    <d v="2025-10-10T00:00:00"/>
    <x v="6"/>
    <x v="0"/>
    <x v="13"/>
  </r>
  <r>
    <s v="IMP0001"/>
    <s v="60645800105124150"/>
    <s v="10/10/2025 15:04:42"/>
    <s v="89049"/>
    <s v="VALDEIR JOSE CORREIA"/>
    <x v="19"/>
    <s v="EQUIPAMENTOS"/>
    <s v="IMPLEMENTOS"/>
    <s v="OUTROS"/>
    <s v="41826312"/>
    <s v="AUTO POSTO JACARE"/>
    <s v="ACREUNA"/>
    <s v="GO"/>
    <s v="GASOLINA COMUM"/>
    <n v="0"/>
    <n v="0"/>
    <s v=" Km/L"/>
    <n v="0"/>
    <n v="6.74"/>
    <n v="6.1539999999999999"/>
    <n v="41.48"/>
    <s v="101054237"/>
    <s v="EXT - SAO PEDRO"/>
    <s v="Planejamento Operaci"/>
    <s v="SAO PEDRO"/>
    <m/>
    <d v="2025-10-10T00:00:00"/>
    <x v="6"/>
    <x v="0"/>
    <x v="7"/>
  </r>
  <r>
    <s v="TBE3B78"/>
    <s v="60645800105124169"/>
    <s v="10/10/2025 15:31:17"/>
    <s v="89049"/>
    <s v="VALDEIR JOSE CORREIA"/>
    <x v="19"/>
    <s v="Caminhão"/>
    <s v="9-180"/>
    <s v="VW"/>
    <s v="41826312"/>
    <s v="AUTO POSTO JACARE"/>
    <s v="ACREUNA"/>
    <s v="GO"/>
    <s v="DIESEL S-10"/>
    <n v="0"/>
    <n v="0"/>
    <s v=" Km/L"/>
    <n v="0"/>
    <n v="101.08"/>
    <n v="5.99"/>
    <n v="605.48"/>
    <s v="101055912"/>
    <s v="EXT - SAO PEDRO"/>
    <s v="Planejamento Operaci"/>
    <s v="SAO PEDRO"/>
    <m/>
    <d v="2025-10-10T00:00:00"/>
    <x v="6"/>
    <x v="0"/>
    <x v="7"/>
  </r>
  <r>
    <s v="TBE3B78"/>
    <m/>
    <s v="10/10/2025 15:31:17"/>
    <m/>
    <m/>
    <x v="20"/>
    <m/>
    <m/>
    <m/>
    <m/>
    <s v="AUTO POSTO JACARE"/>
    <m/>
    <m/>
    <s v="ARLA-32"/>
    <n v="0"/>
    <n v="0"/>
    <s v=" Km/L"/>
    <n v="0"/>
    <n v="7.62"/>
    <m/>
    <n v="25.16"/>
    <m/>
    <s v="EXT - SAO PEDRO"/>
    <s v="Planejamento Operaci"/>
    <s v="SAO PEDRO"/>
    <m/>
    <d v="2025-10-10T00:00:00"/>
    <x v="6"/>
    <x v="0"/>
    <x v="7"/>
  </r>
  <r>
    <s v="FCW8F66"/>
    <s v="60645800105124371"/>
    <s v="10/10/2025 16:31:29"/>
    <s v="80246"/>
    <s v="FRANCISCO DE ASSIS SOARES"/>
    <x v="19"/>
    <s v="Caminhão"/>
    <s v="11-180"/>
    <s v="VW"/>
    <s v="45307105"/>
    <s v="POSTO GIRASSOL"/>
    <s v="ITUMBIARA"/>
    <s v="GO"/>
    <s v="DIESEL S-10"/>
    <n v="0"/>
    <n v="0"/>
    <s v=" Km/L"/>
    <n v="0"/>
    <n v="48.14"/>
    <n v="6.0910000000000002"/>
    <n v="293.2"/>
    <s v="101059"/>
    <s v="EXT - SAO PEDRO"/>
    <s v="Planejamento Operaci"/>
    <s v="SAO PEDRO"/>
    <m/>
    <d v="2025-10-10T00:00:00"/>
    <x v="6"/>
    <x v="0"/>
    <x v="7"/>
  </r>
  <r>
    <s v="TFN3B64"/>
    <s v="60645800106437477"/>
    <s v="10/10/2025 17:01:47"/>
    <s v="70145"/>
    <s v="LUCAS HENRIQUE MAGALHAES DE SOUZA "/>
    <x v="47"/>
    <s v="EQUIPAMENTOS"/>
    <s v="AMBULANCIA"/>
    <s v="OUTROS"/>
    <s v="26466212"/>
    <s v="AUTO POSTO GLOBAL AR"/>
    <s v="GOIANIA"/>
    <s v="GO"/>
    <s v="DIESEL S-10"/>
    <n v="838"/>
    <n v="0"/>
    <s v=" Km/L"/>
    <n v="838"/>
    <n v="76.23"/>
    <n v="6.05"/>
    <n v="461.19"/>
    <s v="101061256"/>
    <s v="Planejamento Operaci"/>
    <s v="Planejamento Operaci"/>
    <s v="Operacional"/>
    <m/>
    <d v="2025-10-10T00:00:00"/>
    <x v="6"/>
    <x v="0"/>
    <x v="13"/>
  </r>
  <r>
    <s v="JHQ4B46"/>
    <s v="60645800105124177"/>
    <s v="10/10/2025 17:17:33"/>
    <s v="43356"/>
    <s v="JOSE ALECRIM DA SILVA"/>
    <x v="19"/>
    <s v="Caminhão"/>
    <s v="17-220/17-220"/>
    <s v="VW"/>
    <s v="87183400"/>
    <s v="MARAJO GUAPO"/>
    <s v="GUAPO"/>
    <s v="GO"/>
    <s v="DIESEL S-10"/>
    <n v="0"/>
    <n v="0"/>
    <s v=" Km/L"/>
    <n v="0"/>
    <n v="222.05"/>
    <n v="6.09"/>
    <n v="1352.34"/>
    <s v="0"/>
    <s v="EXT - SAO PEDRO"/>
    <s v="Planejamento Operaci"/>
    <s v="SAO PEDRO"/>
    <m/>
    <d v="2025-10-10T00:00:00"/>
    <x v="6"/>
    <x v="0"/>
    <x v="7"/>
  </r>
  <r>
    <s v="TGC9A34"/>
    <s v="60645800106437250"/>
    <s v="10/10/2025 17:25:45"/>
    <s v="70145"/>
    <s v="LUCAS HENRIQUE MAGALHAES DE SOUZA "/>
    <x v="48"/>
    <s v="EQUIPAMENTOS"/>
    <s v="AMBULANCIA"/>
    <s v="OUTROS"/>
    <s v="26466212"/>
    <s v="AUTO POSTO GLOBAL AR"/>
    <s v="GOIANIA"/>
    <s v="GO"/>
    <s v="DIESEL S-10"/>
    <n v="881"/>
    <n v="0"/>
    <s v=" Km/L"/>
    <n v="881"/>
    <n v="101.36"/>
    <n v="6.0510000000000002"/>
    <n v="613.28"/>
    <s v="101062695"/>
    <s v="Planejamento Operaci"/>
    <s v="Planejamento Operaci"/>
    <s v="Operacional"/>
    <m/>
    <d v="2025-10-10T00:00:00"/>
    <x v="6"/>
    <x v="0"/>
    <x v="13"/>
  </r>
  <r>
    <s v="TFS3C72"/>
    <s v="60645800105143738"/>
    <s v="10/10/2025 17:29:11"/>
    <s v="00271"/>
    <s v="HEDER OLIVEIRA SANTANA"/>
    <x v="9"/>
    <s v="AUTOMOVEL"/>
    <s v="ARGO"/>
    <s v="FIAT"/>
    <s v="13308211"/>
    <s v="P. BANDEIRANTES"/>
    <s v="RIO VERDE"/>
    <s v="GO"/>
    <s v="ETANOL COMUM"/>
    <n v="195"/>
    <n v="7.92"/>
    <s v=" Km/L"/>
    <n v="41950"/>
    <n v="24.61"/>
    <n v="4.3899999999999997"/>
    <n v="108.05"/>
    <s v="101062798"/>
    <s v="Planejamento Operaci"/>
    <s v="Planejamento Operaci"/>
    <s v="Operacional"/>
    <m/>
    <d v="2025-10-10T00:00:00"/>
    <x v="6"/>
    <x v="0"/>
    <x v="4"/>
  </r>
  <r>
    <s v="TFY2H52"/>
    <s v="60645800105143790"/>
    <s v="10/10/2025 17:39:29"/>
    <s v="49396"/>
    <s v="JOAO JOSE MULATINHO DE MEDEIROS CORREIA"/>
    <x v="13"/>
    <s v="AUTOMOVEL"/>
    <s v="ARGO"/>
    <s v="FIAT"/>
    <s v="26406711"/>
    <s v="POSTO ZANDONADI"/>
    <s v="GUAPO"/>
    <s v="GO"/>
    <s v="ETANOL ADITIVADO"/>
    <n v="222"/>
    <n v="7.29"/>
    <s v=" Km/L"/>
    <n v="8073"/>
    <n v="30.44"/>
    <n v="4.59"/>
    <n v="139.71"/>
    <s v="1"/>
    <s v="Planejamento Operaci"/>
    <s v="Planejamento Operaci"/>
    <s v="Operacional"/>
    <m/>
    <d v="2025-10-10T00:00:00"/>
    <x v="6"/>
    <x v="0"/>
    <x v="3"/>
  </r>
  <r>
    <s v="TFN0D12"/>
    <s v="60645800105143746"/>
    <s v="10/10/2025 18:07:56"/>
    <s v="00390"/>
    <s v="SILVINO JOSE DE BRITO"/>
    <x v="5"/>
    <s v="AUTOMOVEL"/>
    <s v="ARGO"/>
    <s v="FIAT"/>
    <s v="87107509"/>
    <s v="AUTO POSTO OLIMPIO"/>
    <s v="APARECIDA DE GOIANIA"/>
    <s v="GO"/>
    <s v="ETANOL COMUM"/>
    <n v="202"/>
    <n v="9.18"/>
    <s v=" Km/L"/>
    <n v="12708"/>
    <n v="22.01"/>
    <n v="4.79"/>
    <n v="105.43"/>
    <s v="0"/>
    <s v="Planejamento Operaci"/>
    <s v="Planejamento Operaci"/>
    <s v="Operacional"/>
    <m/>
    <d v="2025-10-10T00:00:00"/>
    <x v="6"/>
    <x v="0"/>
    <x v="3"/>
  </r>
  <r>
    <s v="TGL4J09"/>
    <s v="60645800105143360"/>
    <s v="10/10/2025 18:22:06"/>
    <s v="40379"/>
    <s v="JESTER LUCAS GOUVEIA SANTOS"/>
    <x v="17"/>
    <s v="AUTOMOVEL"/>
    <s v="ARGO"/>
    <s v="FIAT"/>
    <s v="88813408"/>
    <s v="POSTO ITALIA"/>
    <s v="SENADOR CANEDO"/>
    <s v="GO"/>
    <s v="ETANOL COMUM"/>
    <n v="365"/>
    <n v="9.67"/>
    <s v=" Km/L"/>
    <n v="12567"/>
    <n v="37.74"/>
    <n v="4.84"/>
    <n v="182.66"/>
    <s v="3712"/>
    <s v="Planejamento Operaci"/>
    <s v="Planejamento Operaci"/>
    <s v="Operacional"/>
    <m/>
    <d v="2025-10-10T00:00:00"/>
    <x v="6"/>
    <x v="0"/>
    <x v="1"/>
  </r>
  <r>
    <s v="TFD2J89"/>
    <s v="60645800105143710"/>
    <s v="10/10/2025 19:49:23"/>
    <s v="81150"/>
    <s v="MARIO CESAR DE OLIVEIRA"/>
    <x v="0"/>
    <s v="AUTOMOVEL"/>
    <s v="ARGO"/>
    <s v="FIAT"/>
    <s v="31860311"/>
    <s v="POSTO CAPIM DOURADO"/>
    <s v="GOIANIA"/>
    <s v="GO"/>
    <s v="ETANOL COMUM"/>
    <n v="371"/>
    <n v="9.4"/>
    <s v=" Km/L"/>
    <n v="11050"/>
    <n v="39.47"/>
    <n v="4.99"/>
    <n v="196.95"/>
    <s v="6616"/>
    <s v="Planejamento Operaci"/>
    <s v="Planejamento Operaci"/>
    <s v="Operacional"/>
    <m/>
    <d v="2025-10-10T00:00:00"/>
    <x v="6"/>
    <x v="0"/>
    <x v="0"/>
  </r>
  <r>
    <s v="TER1119"/>
    <s v="60645800105124185"/>
    <s v="11/10/2025 06:41:54"/>
    <s v="05615"/>
    <s v="HEVERTON MAGALHAES DE MELO"/>
    <x v="19"/>
    <s v="EQUIPAMENTOS"/>
    <s v="MINICARREGADEIRA"/>
    <s v="BOBCAT"/>
    <s v="41826312"/>
    <s v="AUTO POSTO JACARE"/>
    <s v="ACREUNA"/>
    <s v="GO"/>
    <s v="DIESEL COMUM"/>
    <n v="0"/>
    <n v="0"/>
    <s v=" Km/L"/>
    <n v="0"/>
    <n v="50"/>
    <n v="5.851"/>
    <n v="292.52999999999997"/>
    <s v="111024108"/>
    <s v="EXT - SAO PEDRO"/>
    <s v="Planejamento Operaci"/>
    <s v="SAO PEDRO"/>
    <m/>
    <d v="2025-10-11T00:00:00"/>
    <x v="6"/>
    <x v="0"/>
    <x v="7"/>
  </r>
  <r>
    <s v="TGF2J32"/>
    <s v="60645800105143827"/>
    <s v="11/10/2025 07:49:16"/>
    <s v="29136"/>
    <s v="CLEITON INACIO DE MOURA"/>
    <x v="16"/>
    <s v="AUTOMOVEL"/>
    <s v="ARGO"/>
    <s v="FIAT"/>
    <s v="53084408"/>
    <s v="POSTO MILLENIUM"/>
    <s v="SENADOR CANEDO"/>
    <s v="GO"/>
    <s v="ETANOL COMUM"/>
    <n v="267"/>
    <n v="8.7899999999999991"/>
    <s v=" Km/L"/>
    <n v="8450"/>
    <n v="30.38"/>
    <n v="4.8410000000000002"/>
    <n v="147.07"/>
    <s v="18106"/>
    <s v="Planejamento Operaci"/>
    <s v="Planejamento Operaci"/>
    <s v="Operacional"/>
    <m/>
    <d v="2025-10-11T00:00:00"/>
    <x v="6"/>
    <x v="0"/>
    <x v="5"/>
  </r>
  <r>
    <s v="TTQ3C61"/>
    <s v="60645800105124444"/>
    <s v="11/10/2025 08:08:15"/>
    <s v="00933"/>
    <s v="GIULEY RIBEIRO DOS SANTOS"/>
    <x v="44"/>
    <s v="Caminhonete"/>
    <s v="SAVEIRO CS RB MF"/>
    <s v="VW"/>
    <s v="41875311"/>
    <s v="POSTO SABOR DA TERRA"/>
    <s v="INDIARA"/>
    <s v="GO"/>
    <s v="ETANOL COMUM"/>
    <n v="425"/>
    <n v="9.34"/>
    <s v=" Km/L"/>
    <n v="492"/>
    <n v="45.49"/>
    <n v="4.24"/>
    <n v="192.9"/>
    <s v="111029237"/>
    <s v="EXT - KSE LOCAÇOES"/>
    <s v="Planejamento Operaci"/>
    <s v="KSE LOCAÇOES"/>
    <m/>
    <d v="2025-10-11T00:00:00"/>
    <x v="6"/>
    <x v="0"/>
    <x v="12"/>
  </r>
  <r>
    <s v="TTQ3C61"/>
    <s v="60645800105124444"/>
    <s v="12/10/2025 08:13:08"/>
    <s v="00933"/>
    <s v="GIULEY RIBEIRO DOS SANTOS"/>
    <x v="44"/>
    <s v="Caminhonete"/>
    <s v="SAVEIRO CS RB MF"/>
    <s v="VW"/>
    <s v="46209914"/>
    <s v="DECIO RIO VERDE"/>
    <s v="RIO VERDE"/>
    <s v="GO"/>
    <s v="ETANOL COMUM"/>
    <n v="273"/>
    <n v="9.06"/>
    <s v=" Km/L"/>
    <n v="765"/>
    <n v="30.14"/>
    <n v="4.29"/>
    <n v="129.30000000000001"/>
    <s v="202510120812"/>
    <s v="EXT - KSE LOCAÇOES"/>
    <s v="Planejamento Operaci"/>
    <s v="KSE LOCAÇOES"/>
    <m/>
    <d v="2025-10-12T00:00:00"/>
    <x v="6"/>
    <x v="0"/>
    <x v="12"/>
  </r>
  <r>
    <s v="TTQ3C61"/>
    <s v="60645800105124444"/>
    <s v="12/10/2025 17:49:54"/>
    <s v="00933"/>
    <s v="GIULEY RIBEIRO DOS SANTOS"/>
    <x v="44"/>
    <s v="Caminhonete"/>
    <s v="SAVEIRO CS RB MF"/>
    <s v="VW"/>
    <s v="45308900"/>
    <s v="POSTO LUPATINI"/>
    <s v="SANTO ANTONIO DA BARRA"/>
    <s v="GO"/>
    <s v="ETANOL COMUM"/>
    <n v="415"/>
    <n v="8.7100000000000009"/>
    <s v=" Km/L"/>
    <n v="1180"/>
    <n v="47.66"/>
    <n v="4.3899999999999997"/>
    <n v="209.23"/>
    <s v="0"/>
    <s v="EXT - KSE LOCAÇOES"/>
    <s v="Planejamento Operaci"/>
    <s v="KSE LOCAÇOES"/>
    <m/>
    <d v="2025-10-12T00:00:00"/>
    <x v="6"/>
    <x v="0"/>
    <x v="12"/>
  </r>
  <r>
    <s v="TFP9I32"/>
    <s v="60645800105143819"/>
    <s v="12/10/2025 19:28:15"/>
    <s v="33861"/>
    <s v="FERNANDO DOS REIS GONÇALVES"/>
    <x v="7"/>
    <s v="AUTOMOVEL"/>
    <s v="ARGO"/>
    <s v="FIAT"/>
    <s v="31803903"/>
    <s v="BOM SUCESSO AUTO POSTO  24 HS"/>
    <s v="GOIANIA"/>
    <s v="GO"/>
    <s v="ETANOL COMUM"/>
    <n v="363"/>
    <n v="8.07"/>
    <s v=" Km/L"/>
    <n v="15845"/>
    <n v="45"/>
    <n v="5.8710000000000004"/>
    <n v="264.2"/>
    <s v="2"/>
    <s v="Planejamento Operaci"/>
    <s v="Planejamento Operaci"/>
    <s v="Operacional"/>
    <m/>
    <d v="2025-10-12T00:00:00"/>
    <x v="6"/>
    <x v="0"/>
    <x v="4"/>
  </r>
  <r>
    <s v="TFY3C02"/>
    <s v="60645800105143770"/>
    <s v="12/10/2025 19:59:25"/>
    <s v="37473"/>
    <s v="OTHON SIQUEIRA DE ALMEIDA"/>
    <x v="14"/>
    <s v="AUTOMOVEL"/>
    <s v="ARGO"/>
    <s v="FIAT"/>
    <s v="36603412"/>
    <s v="POSTO DO RATINHO"/>
    <s v="GOIANIA"/>
    <s v="GO"/>
    <s v="ETANOL COMUM"/>
    <n v="381"/>
    <n v="9.86"/>
    <s v=" Km/L"/>
    <n v="10048"/>
    <n v="38.65"/>
    <n v="5.24"/>
    <n v="202.53"/>
    <s v="1"/>
    <s v="Planejamento Operaci"/>
    <s v="Planejamento Operaci"/>
    <s v="Operacional"/>
    <m/>
    <d v="2025-10-12T00:00:00"/>
    <x v="6"/>
    <x v="0"/>
    <x v="0"/>
  </r>
  <r>
    <s v="FKM6D96"/>
    <s v="60645800105124347"/>
    <s v="13/10/2025 06:45:49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108.83"/>
    <n v="5.99"/>
    <n v="651.9"/>
    <s v="131024351"/>
    <s v="EXT - SAO PEDRO"/>
    <s v="Planejamento Operaci"/>
    <s v="SAO PEDRO"/>
    <m/>
    <d v="2025-10-13T00:00:00"/>
    <x v="6"/>
    <x v="0"/>
    <x v="7"/>
  </r>
  <r>
    <s v="TFW2H32"/>
    <s v="60645800105143835"/>
    <s v="13/10/2025 07:02:05"/>
    <s v="99638"/>
    <s v="LAFAIETE DE SOUZA SANTOS"/>
    <x v="10"/>
    <s v="AUTOMOVEL"/>
    <s v="ARGO"/>
    <s v="FIAT"/>
    <s v="36698914"/>
    <s v="POSTO AZET"/>
    <s v="ANAPOLIS"/>
    <s v="GO"/>
    <s v="ETANOL COMUM"/>
    <n v="343"/>
    <n v="8.65"/>
    <s v=" Km/L"/>
    <n v="30144"/>
    <n v="39.65"/>
    <n v="4.49"/>
    <n v="178.03"/>
    <s v="0"/>
    <s v="Planejamento Operaci"/>
    <s v="Planejamento Operaci"/>
    <s v="Operacional"/>
    <m/>
    <d v="2025-10-13T00:00:00"/>
    <x v="6"/>
    <x v="0"/>
    <x v="3"/>
  </r>
  <r>
    <s v="TFI3B19"/>
    <s v="60645800105926941"/>
    <s v="13/10/2025 07:15:30"/>
    <s v="11252"/>
    <s v="PEDRO AUGUSTO VIEIRA"/>
    <x v="4"/>
    <s v="AUTOMOVEL"/>
    <s v="ARGO"/>
    <s v="FIAT"/>
    <s v="46209914"/>
    <s v="DECIO RIO VERDE"/>
    <s v="RIO VERDE"/>
    <s v="GO"/>
    <s v="ETANOL COMUM"/>
    <n v="444"/>
    <n v="10.88"/>
    <s v=" Km/L"/>
    <n v="22300"/>
    <n v="40.81"/>
    <n v="4.29"/>
    <n v="175.07"/>
    <s v="202510130714"/>
    <s v="Planejamento Operaci"/>
    <s v="Planejamento Operaci"/>
    <s v="Operacional"/>
    <m/>
    <d v="2025-10-13T00:00:00"/>
    <x v="6"/>
    <x v="0"/>
    <x v="0"/>
  </r>
  <r>
    <s v="TFX7J72"/>
    <s v="60645800105836505"/>
    <s v="13/10/2025 07:27:46"/>
    <s v="02769"/>
    <s v="ANDRE LUIS PAULINO"/>
    <x v="11"/>
    <s v="AUTOMOVEL"/>
    <s v="ARGO"/>
    <s v="FIAT"/>
    <s v="64191102"/>
    <s v="AUTO POSTO PIRETT"/>
    <s v="GOIATUBA"/>
    <s v="GO"/>
    <s v="ETANOL COMUM"/>
    <n v="284"/>
    <n v="8.83"/>
    <s v=" Km/L"/>
    <n v="32777"/>
    <n v="32.17"/>
    <n v="4.79"/>
    <n v="154.09"/>
    <s v="1"/>
    <s v="Planejamento Operaci"/>
    <s v="Planejamento Operaci"/>
    <s v="Operacional"/>
    <m/>
    <d v="2025-10-13T00:00:00"/>
    <x v="6"/>
    <x v="0"/>
    <x v="4"/>
  </r>
  <r>
    <s v="TFY6E09"/>
    <s v="60645800105143700"/>
    <s v="13/10/2025 08:31:55"/>
    <s v="04380"/>
    <s v="PAULO ROBERTO BATISTA DE MOURA JUNIOR"/>
    <x v="15"/>
    <s v="AUTOMOVEL"/>
    <s v="ARGO"/>
    <s v="FIAT"/>
    <s v="34251011"/>
    <s v="DECIO ARAPORA"/>
    <s v="ARAPORA"/>
    <s v="MG"/>
    <s v="ETANOL COMUM"/>
    <n v="189"/>
    <n v="9.17"/>
    <s v=" Km/L"/>
    <n v="17578"/>
    <n v="20.62"/>
    <n v="4.1900000000000004"/>
    <n v="86.4"/>
    <s v="202510130831"/>
    <s v="Planejamento Operaci"/>
    <s v="Planejamento Operaci"/>
    <s v="Operacional"/>
    <m/>
    <d v="2025-10-13T00:00:00"/>
    <x v="6"/>
    <x v="0"/>
    <x v="1"/>
  </r>
  <r>
    <s v="TFS3C72"/>
    <s v="60645800105143738"/>
    <s v="13/10/2025 08:59:51"/>
    <s v="00271"/>
    <s v="HEDER OLIVEIRA SANTANA"/>
    <x v="9"/>
    <s v="AUTOMOVEL"/>
    <s v="ARGO"/>
    <s v="FIAT"/>
    <s v="13335016"/>
    <s v="POSTO TREVO"/>
    <s v="RIO VERDE"/>
    <s v="GO"/>
    <s v="ETANOL COMUM"/>
    <n v="363"/>
    <n v="9.26"/>
    <s v=" Km/L"/>
    <n v="42313"/>
    <n v="39.19"/>
    <n v="4.49"/>
    <n v="175.97"/>
    <s v="131032352"/>
    <s v="Planejamento Operaci"/>
    <s v="Planejamento Operaci"/>
    <s v="Operacional"/>
    <m/>
    <d v="2025-10-13T00:00:00"/>
    <x v="6"/>
    <x v="0"/>
    <x v="4"/>
  </r>
  <r>
    <s v="NKD1J82"/>
    <s v="60645800105124230"/>
    <s v="13/10/2025 09:02:51"/>
    <s v="99128"/>
    <s v="LEANDRO FERREIRA DE JESUS"/>
    <x v="19"/>
    <s v="Caminhão"/>
    <s v="24-250/24-250"/>
    <s v="VW"/>
    <s v="81870100"/>
    <s v="POSTO MILLENIUM DIMAG"/>
    <s v="APARECIDA DE GOIANIA"/>
    <s v="GO"/>
    <s v="DIESEL COMUM"/>
    <n v="0"/>
    <n v="0"/>
    <s v=" Km/L"/>
    <n v="0"/>
    <n v="144.6"/>
    <n v="5.54"/>
    <n v="801.12"/>
    <s v="57763"/>
    <s v="EXT - SAO PEDRO"/>
    <s v="Planejamento Operaci"/>
    <s v="SAO PEDRO"/>
    <m/>
    <d v="2025-10-13T00:00:00"/>
    <x v="6"/>
    <x v="0"/>
    <x v="7"/>
  </r>
  <r>
    <s v="TFX8A49"/>
    <s v="60645800105143673"/>
    <s v="13/10/2025 10:46:21"/>
    <s v="11063"/>
    <s v="ALCIDES GOMES DA SILVA NETO"/>
    <x v="12"/>
    <s v="AUTOMOVEL"/>
    <s v="ARGO"/>
    <s v="FIAT"/>
    <s v="46286315"/>
    <s v="POSTO CENTRAL"/>
    <s v="BOM JESUS"/>
    <s v="GO"/>
    <s v="ETANOL COMUM"/>
    <n v="325"/>
    <n v="10.46"/>
    <s v=" Km/L"/>
    <n v="10089"/>
    <n v="31.07"/>
    <n v="4.4509999999999996"/>
    <n v="138.29"/>
    <s v="1"/>
    <s v="Planejamento Operaci"/>
    <s v="Planejamento Operaci"/>
    <s v="Operacional"/>
    <m/>
    <d v="2025-10-13T00:00:00"/>
    <x v="6"/>
    <x v="0"/>
    <x v="0"/>
  </r>
  <r>
    <s v="TBE3B78"/>
    <s v="60645800105124169"/>
    <s v="13/10/2025 14:38:23"/>
    <s v="89049"/>
    <s v="VALDEIR JOSE CORREIA"/>
    <x v="19"/>
    <s v="Caminhão"/>
    <s v="9-180"/>
    <s v="VW"/>
    <s v="41826312"/>
    <s v="AUTO POSTO JACARE"/>
    <s v="ACREUNA"/>
    <s v="GO"/>
    <s v="DIESEL S-10"/>
    <n v="0"/>
    <n v="0"/>
    <s v=" Km/L"/>
    <n v="0"/>
    <n v="114.72"/>
    <n v="5.99"/>
    <n v="687.21"/>
    <s v="131052712"/>
    <s v="EXT - SAO PEDRO"/>
    <s v="Planejamento Operaci"/>
    <s v="SAO PEDRO"/>
    <m/>
    <d v="2025-10-13T00:00:00"/>
    <x v="6"/>
    <x v="0"/>
    <x v="7"/>
  </r>
  <r>
    <s v="TBE3B78"/>
    <m/>
    <s v="13/10/2025 14:38:23"/>
    <m/>
    <m/>
    <x v="20"/>
    <m/>
    <m/>
    <m/>
    <m/>
    <s v="AUTO POSTO JACARE"/>
    <m/>
    <m/>
    <s v="ARLA-32"/>
    <n v="0"/>
    <n v="0"/>
    <s v=" Km/L"/>
    <n v="0"/>
    <n v="10.01"/>
    <m/>
    <n v="33.06"/>
    <m/>
    <s v="EXT - SAO PEDRO"/>
    <s v="Planejamento Operaci"/>
    <s v="SAO PEDRO"/>
    <m/>
    <d v="2025-10-13T00:00:00"/>
    <x v="6"/>
    <x v="0"/>
    <x v="7"/>
  </r>
  <r>
    <s v="TFY6E09"/>
    <s v="60645800105143700"/>
    <s v="13/10/2025 14:38:53"/>
    <s v="04380"/>
    <s v="PAULO ROBERTO BATISTA DE MOURA JUNIOR"/>
    <x v="15"/>
    <s v="AUTOMOVEL"/>
    <s v="ARGO"/>
    <s v="FIAT"/>
    <s v="75331801"/>
    <s v="DECIO CEZARINA"/>
    <s v="CEZARINA"/>
    <s v="GO"/>
    <s v="ETANOL COMUM"/>
    <n v="371"/>
    <n v="9.1999999999999993"/>
    <s v=" Km/L"/>
    <n v="17949"/>
    <n v="40.33"/>
    <n v="4.29"/>
    <n v="173.02"/>
    <s v="202510131438"/>
    <s v="Planejamento Operaci"/>
    <s v="Planejamento Operaci"/>
    <s v="Operacional"/>
    <m/>
    <d v="2025-10-13T00:00:00"/>
    <x v="6"/>
    <x v="0"/>
    <x v="1"/>
  </r>
  <r>
    <s v="TFS3C72"/>
    <s v="60645800105143738"/>
    <s v="13/10/2025 15:13:08"/>
    <s v="00271"/>
    <s v="HEDER OLIVEIRA SANTANA"/>
    <x v="9"/>
    <s v="AUTOMOVEL"/>
    <s v="ARGO"/>
    <s v="FIAT"/>
    <s v="36645906"/>
    <s v="AUTO POSTO ESTRELA DO SUL III"/>
    <s v="ACREUNA"/>
    <s v="GO"/>
    <s v="ETANOL COMUM"/>
    <n v="331"/>
    <n v="8.2100000000000009"/>
    <s v=" Km/L"/>
    <n v="42644"/>
    <n v="40.299999999999997"/>
    <n v="4.51"/>
    <n v="181.75"/>
    <s v="0"/>
    <s v="Planejamento Operaci"/>
    <s v="Planejamento Operaci"/>
    <s v="Operacional"/>
    <m/>
    <d v="2025-10-13T00:00:00"/>
    <x v="6"/>
    <x v="0"/>
    <x v="4"/>
  </r>
  <r>
    <s v="TFR8B59"/>
    <s v="60645800105143681"/>
    <s v="13/10/2025 15:31:20"/>
    <s v="92635"/>
    <s v="ADENILDO BARBOSA DUTRA"/>
    <x v="8"/>
    <s v="AUTOMOVEL"/>
    <s v="ARGO"/>
    <s v="FIAT"/>
    <s v="04308414"/>
    <s v="POSTO KARAKA"/>
    <s v="APARECIDA DE GOIANIA"/>
    <s v="GO"/>
    <s v="ETANOL COMUM"/>
    <n v="316"/>
    <n v="7.72"/>
    <s v=" Km/L"/>
    <n v="11434"/>
    <n v="40.909999999999997"/>
    <n v="4.79"/>
    <n v="195.96"/>
    <s v="0"/>
    <s v="Planejamento Operaci"/>
    <s v="Planejamento Operaci"/>
    <s v="Operacional"/>
    <m/>
    <d v="2025-10-13T00:00:00"/>
    <x v="6"/>
    <x v="0"/>
    <x v="5"/>
  </r>
  <r>
    <s v="TFF6I82"/>
    <s v="60645800105143800"/>
    <s v="13/10/2025 15:55:03"/>
    <s v="11093"/>
    <s v="MARCELO PAIXÃO FILHO"/>
    <x v="3"/>
    <s v="AUTOMOVEL"/>
    <s v="ARGO"/>
    <s v="FIAT"/>
    <s v="36603412"/>
    <s v="POSTO DO RATINHO"/>
    <s v="GOIANIA"/>
    <s v="GO"/>
    <s v="ETANOL COMUM"/>
    <n v="310"/>
    <n v="10.33"/>
    <s v=" Km/L"/>
    <n v="19582"/>
    <n v="30"/>
    <n v="5.24"/>
    <n v="157.19999999999999"/>
    <s v="0"/>
    <s v="Planejamento Operaci"/>
    <s v="Planejamento Operaci"/>
    <s v="Operacional"/>
    <m/>
    <d v="2025-10-13T00:00:00"/>
    <x v="6"/>
    <x v="0"/>
    <x v="2"/>
  </r>
  <r>
    <s v="CVP4C84"/>
    <s v="60645800105124363"/>
    <s v="13/10/2025 16:17:44"/>
    <s v="09808"/>
    <s v="DOUGLAS OLIVEIRA SANTOS"/>
    <x v="19"/>
    <s v="Caminhão"/>
    <s v="24-250"/>
    <s v="VOLKSWAGEN"/>
    <s v="45341508"/>
    <s v="POSTO ALTO DA SERRA"/>
    <s v="ITUMBIARA"/>
    <s v="GO"/>
    <s v="DIESEL COMUM"/>
    <n v="0"/>
    <n v="0"/>
    <s v=" Km/L"/>
    <n v="0"/>
    <n v="150"/>
    <n v="6.39"/>
    <n v="958.5"/>
    <s v="0"/>
    <s v="EXT - SAO PEDRO"/>
    <s v="Planejamento Operaci"/>
    <s v="SAO PEDRO"/>
    <m/>
    <d v="2025-10-13T00:00:00"/>
    <x v="6"/>
    <x v="0"/>
    <x v="7"/>
  </r>
  <r>
    <s v="TFI3B19"/>
    <s v="60645800105926941"/>
    <s v="13/10/2025 17:44:24"/>
    <s v="26126"/>
    <s v="MARIVALDO GONÇALVES"/>
    <x v="4"/>
    <s v="AUTOMOVEL"/>
    <s v="ARGO"/>
    <s v="FIAT"/>
    <s v="45308900"/>
    <s v="POSTO LUPATINI"/>
    <s v="SANTO ANTONIO DA BARRA"/>
    <s v="GO"/>
    <s v="ETANOL COMUM"/>
    <n v="423"/>
    <n v="11.04"/>
    <s v=" Km/L"/>
    <n v="22723"/>
    <n v="38.33"/>
    <n v="4.3899999999999997"/>
    <n v="168.27"/>
    <s v="0"/>
    <s v="Planejamento Operaci"/>
    <s v="Planejamento Operaci"/>
    <s v="Operacional"/>
    <m/>
    <d v="2025-10-13T00:00:00"/>
    <x v="6"/>
    <x v="0"/>
    <x v="0"/>
  </r>
  <r>
    <s v="TFX7J72"/>
    <s v="60645800105836505"/>
    <s v="13/10/2025 18:03:11"/>
    <s v="02769"/>
    <s v="ANDRE LUIS PAULINO"/>
    <x v="11"/>
    <s v="AUTOMOVEL"/>
    <s v="ARGO"/>
    <s v="FIAT"/>
    <s v="46286315"/>
    <s v="POSTO CENTRAL"/>
    <s v="BOM JESUS"/>
    <s v="GO"/>
    <s v="ETANOL COMUM"/>
    <n v="342"/>
    <n v="8.77"/>
    <s v=" Km/L"/>
    <n v="33119"/>
    <n v="39"/>
    <n v="4.4610000000000003"/>
    <n v="173.97"/>
    <s v="0"/>
    <s v="Planejamento Operaci"/>
    <s v="Planejamento Operaci"/>
    <s v="Operacional"/>
    <m/>
    <d v="2025-10-13T00:00:00"/>
    <x v="6"/>
    <x v="0"/>
    <x v="4"/>
  </r>
  <r>
    <s v="TGC9A34"/>
    <s v="60645800106437250"/>
    <s v="13/10/2025 19:53:56"/>
    <s v="70145"/>
    <s v="LUCAS HENRIQUE MAGALHAES DE SOUZA "/>
    <x v="48"/>
    <s v="EQUIPAMENTOS"/>
    <s v="AMBULANCIA"/>
    <s v="OUTROS"/>
    <s v="26466212"/>
    <s v="AUTO POSTO GLOBAL AR"/>
    <s v="GOIANIA"/>
    <s v="GO"/>
    <s v="DIESEL S-10"/>
    <n v="227"/>
    <n v="6.31"/>
    <s v=" Km/L"/>
    <n v="1108"/>
    <n v="35.950000000000003"/>
    <n v="6.0510000000000002"/>
    <n v="217.55"/>
    <s v="131071587"/>
    <s v="Planejamento Operaci"/>
    <s v="Planejamento Operaci"/>
    <s v="Operacional"/>
    <m/>
    <d v="2025-10-13T00:00:00"/>
    <x v="6"/>
    <x v="0"/>
    <x v="13"/>
  </r>
  <r>
    <s v="TGE1F64"/>
    <s v="60645800106437404"/>
    <s v="13/10/2025 19:56:05"/>
    <s v="70145"/>
    <s v="LUCAS HENRIQUE MAGALHAES DE SOUZA "/>
    <x v="33"/>
    <s v="Caminhonete"/>
    <s v="AMBULANCIA DUCATO"/>
    <s v="FIAT"/>
    <s v="26466212"/>
    <s v="AUTO POSTO GLOBAL AR"/>
    <s v="GOIANIA"/>
    <s v="GO"/>
    <s v="DIESEL S-10"/>
    <n v="251"/>
    <n v="7.31"/>
    <s v=" Km/L"/>
    <n v="1338"/>
    <n v="34.340000000000003"/>
    <n v="6.0519999999999996"/>
    <n v="207.81"/>
    <s v="131071721"/>
    <s v="Planejamento Operaci"/>
    <s v="Planejamento Operaci"/>
    <s v="Operacional"/>
    <m/>
    <d v="2025-10-13T00:00:00"/>
    <x v="6"/>
    <x v="0"/>
    <x v="13"/>
  </r>
  <r>
    <s v="TFW3J34"/>
    <s v="60645800106437440"/>
    <s v="13/10/2025 19:58:02"/>
    <s v="70145"/>
    <s v="LUCAS HENRIQUE MAGALHAES DE SOUZA "/>
    <x v="49"/>
    <s v="EQUIPAMENTOS"/>
    <s v="AMBULANCIA"/>
    <s v="OUTROS"/>
    <s v="26466212"/>
    <s v="AUTO POSTO GLOBAL AR"/>
    <s v="GOIANIA"/>
    <s v="GO"/>
    <s v="DIESEL S-10"/>
    <n v="855"/>
    <n v="0"/>
    <s v=" Km/L"/>
    <n v="855"/>
    <n v="83.37"/>
    <n v="6.05"/>
    <n v="504.39"/>
    <s v="131071838"/>
    <s v="Planejamento Operaci"/>
    <s v="Planejamento Operaci"/>
    <s v="Operacional"/>
    <m/>
    <d v="2025-10-13T00:00:00"/>
    <x v="6"/>
    <x v="0"/>
    <x v="13"/>
  </r>
  <r>
    <s v="TFU6C04"/>
    <s v="60645800106437493"/>
    <s v="13/10/2025 19:59:50"/>
    <s v="70145"/>
    <s v="LUCAS HENRIQUE MAGALHAES DE SOUZA "/>
    <x v="50"/>
    <s v="EQUIPAMENTOS"/>
    <s v="AMBULANCIA"/>
    <s v="OUTROS"/>
    <s v="26466212"/>
    <s v="AUTO POSTO GLOBAL AR"/>
    <s v="GOIANIA"/>
    <s v="GO"/>
    <s v="DIESEL S-10"/>
    <n v="1227"/>
    <n v="0"/>
    <s v=" Km/L"/>
    <n v="1227"/>
    <n v="21.39"/>
    <n v="6.05"/>
    <n v="129.41"/>
    <s v="131071949"/>
    <s v="Planejamento Operaci"/>
    <s v="Planejamento Operaci"/>
    <s v="Operacional"/>
    <m/>
    <d v="2025-10-13T00:00:00"/>
    <x v="6"/>
    <x v="0"/>
    <x v="13"/>
  </r>
  <r>
    <s v="TGC9A34"/>
    <s v="60645800106437250"/>
    <s v="14/10/2025 06:25:57"/>
    <s v="70145"/>
    <s v="LUCAS HENRIQUE MAGALHAES DE SOUZA "/>
    <x v="48"/>
    <s v="EQUIPAMENTOS"/>
    <s v="AMBULANCIA"/>
    <s v="OUTROS"/>
    <s v="41875311"/>
    <s v="POSTO SABOR DA TERRA"/>
    <s v="INDIARA"/>
    <s v="GO"/>
    <s v="DIESEL S-10"/>
    <n v="669"/>
    <n v="6.85"/>
    <s v=" Km/L"/>
    <n v="1777"/>
    <n v="97.62"/>
    <n v="5.84"/>
    <n v="570.14"/>
    <s v="141023113"/>
    <s v="Planejamento Operaci"/>
    <s v="Planejamento Operaci"/>
    <s v="Operacional"/>
    <m/>
    <d v="2025-10-14T00:00:00"/>
    <x v="6"/>
    <x v="0"/>
    <x v="13"/>
  </r>
  <r>
    <s v="TER1119"/>
    <s v="60645800105124185"/>
    <s v="14/10/2025 06:41:22"/>
    <s v="05615"/>
    <s v="HEVERTON MAGALHAES DE MELO"/>
    <x v="19"/>
    <s v="EQUIPAMENTOS"/>
    <s v="MINICARREGADEIRA"/>
    <s v="BOBCAT"/>
    <s v="41826312"/>
    <s v="AUTO POSTO JACARE"/>
    <s v="ACREUNA"/>
    <s v="GO"/>
    <s v="DIESEL COMUM"/>
    <n v="0"/>
    <n v="0"/>
    <s v=" Km/L"/>
    <n v="0"/>
    <n v="68.62"/>
    <n v="5.85"/>
    <n v="401.43"/>
    <s v="141024108"/>
    <s v="EXT - SAO PEDRO"/>
    <s v="Planejamento Operaci"/>
    <s v="SAO PEDRO"/>
    <m/>
    <d v="2025-10-14T00:00:00"/>
    <x v="6"/>
    <x v="0"/>
    <x v="7"/>
  </r>
  <r>
    <s v="FCW8F66"/>
    <s v="60645800105124371"/>
    <s v="14/10/2025 07:49:19"/>
    <s v="80246"/>
    <s v="FRANCISCO DE ASSIS SOARES"/>
    <x v="19"/>
    <s v="Caminhão"/>
    <s v="11-180"/>
    <s v="VW"/>
    <s v="45307105"/>
    <s v="POSTO GIRASSOL"/>
    <s v="ITUMBIARA"/>
    <s v="GO"/>
    <s v="DIESEL S-10"/>
    <n v="0"/>
    <n v="0"/>
    <s v=" Km/L"/>
    <n v="0"/>
    <n v="73"/>
    <n v="6.09"/>
    <n v="444.57"/>
    <s v="141028"/>
    <s v="EXT - SAO PEDRO"/>
    <s v="Planejamento Operaci"/>
    <s v="SAO PEDRO"/>
    <m/>
    <d v="2025-10-14T00:00:00"/>
    <x v="6"/>
    <x v="0"/>
    <x v="7"/>
  </r>
  <r>
    <s v="TER1294"/>
    <s v="60645800105124390"/>
    <s v="14/10/2025 08:02:58"/>
    <s v="80246"/>
    <s v="FRANCISCO DE ASSIS SOARES"/>
    <x v="19"/>
    <s v="EQUIPAMENTOS"/>
    <s v="MINICARREGADEIRA"/>
    <s v="BOBCAT"/>
    <s v="45307105"/>
    <s v="POSTO GIRASSOL"/>
    <s v="ITUMBIARA"/>
    <s v="GO"/>
    <s v="DIESEL COMUM"/>
    <n v="0"/>
    <n v="0"/>
    <s v=" Km/L"/>
    <n v="0"/>
    <n v="52.46"/>
    <n v="5.99"/>
    <n v="314.24"/>
    <s v="141028"/>
    <s v="EXT - SAO PEDRO"/>
    <s v="Planejamento Operaci"/>
    <s v="SAO PEDRO"/>
    <m/>
    <d v="2025-10-14T00:00:00"/>
    <x v="6"/>
    <x v="0"/>
    <x v="7"/>
  </r>
  <r>
    <s v="CVP4C84"/>
    <s v="60645800105124363"/>
    <s v="14/10/2025 10:06:15"/>
    <s v="09808"/>
    <s v="DOUGLAS OLIVEIRA SANTOS"/>
    <x v="19"/>
    <s v="Caminhão"/>
    <s v="24-250"/>
    <s v="VOLKSWAGEN"/>
    <s v="46286315"/>
    <s v="POSTO CENTRAL"/>
    <s v="BOM JESUS"/>
    <s v="GO"/>
    <s v="DIESEL S-10"/>
    <n v="0"/>
    <n v="0"/>
    <s v=" Km/L"/>
    <n v="0"/>
    <n v="137.1"/>
    <n v="5.99"/>
    <n v="821.24"/>
    <s v="0"/>
    <s v="EXT - SAO PEDRO"/>
    <s v="Planejamento Operaci"/>
    <s v="SAO PEDRO"/>
    <m/>
    <d v="2025-10-14T00:00:00"/>
    <x v="6"/>
    <x v="0"/>
    <x v="7"/>
  </r>
  <r>
    <s v="NKD1J82"/>
    <s v="60645800105124230"/>
    <s v="14/10/2025 10:16:47"/>
    <s v="99128"/>
    <s v="LEANDRO FERREIRA DE JESUS"/>
    <x v="19"/>
    <s v="Caminhão"/>
    <s v="24-250/24-250"/>
    <s v="VW"/>
    <s v="41826312"/>
    <s v="AUTO POSTO JACARE"/>
    <s v="ACREUNA"/>
    <s v="GO"/>
    <s v="DIESEL COMUM"/>
    <n v="0"/>
    <n v="0"/>
    <s v=" Km/L"/>
    <n v="0"/>
    <n v="201.31"/>
    <n v="5.85"/>
    <n v="1177.7"/>
    <s v="141037029"/>
    <s v="EXT - SAO PEDRO"/>
    <s v="Planejamento Operaci"/>
    <s v="SAO PEDRO"/>
    <m/>
    <d v="2025-10-14T00:00:00"/>
    <x v="6"/>
    <x v="0"/>
    <x v="7"/>
  </r>
  <r>
    <s v="TBE3B75"/>
    <s v="60645800105124380"/>
    <s v="14/10/2025 10:35:51"/>
    <s v="21706"/>
    <s v="LUIZ MARCELO NEVES"/>
    <x v="19"/>
    <s v="Caminhão"/>
    <s v="CAMINHAO CARROCERIA"/>
    <s v="OUTROS"/>
    <s v="53081700"/>
    <s v="POSTO Z   Z SANTA MA"/>
    <s v="GUAPO"/>
    <s v="GO"/>
    <s v="DIESEL S-10"/>
    <n v="0"/>
    <n v="0"/>
    <s v=" Km/L"/>
    <n v="0"/>
    <n v="101.68"/>
    <n v="5.89"/>
    <n v="598.88"/>
    <s v="0"/>
    <s v="EXT - SAO PEDRO"/>
    <s v="Planejamento Operaci"/>
    <s v="SAO PEDRO"/>
    <m/>
    <d v="2025-10-14T00:00:00"/>
    <x v="6"/>
    <x v="0"/>
    <x v="7"/>
  </r>
  <r>
    <s v="TFS3C72"/>
    <s v="60645800105143738"/>
    <s v="14/10/2025 11:02:01"/>
    <s v="00271"/>
    <s v="HEDER OLIVEIRA SANTANA"/>
    <x v="9"/>
    <s v="AUTOMOVEL"/>
    <s v="ARGO"/>
    <s v="FIAT"/>
    <s v="53081700"/>
    <s v="POSTO Z   Z SANTA MA"/>
    <s v="GUAPO"/>
    <s v="GO"/>
    <s v="ETANOL COMUM"/>
    <n v="326"/>
    <n v="7.85"/>
    <s v=" Km/L"/>
    <n v="42970"/>
    <n v="41.53"/>
    <n v="4.1900000000000004"/>
    <n v="174.01"/>
    <s v="0"/>
    <s v="Planejamento Operaci"/>
    <s v="Planejamento Operaci"/>
    <s v="Operacional"/>
    <m/>
    <d v="2025-10-14T00:00:00"/>
    <x v="6"/>
    <x v="0"/>
    <x v="4"/>
  </r>
  <r>
    <s v="TFY6E09"/>
    <s v="60645800105143700"/>
    <s v="14/10/2025 12:57:31"/>
    <s v="04380"/>
    <s v="PAULO ROBERTO BATISTA DE MOURA JUNIOR"/>
    <x v="15"/>
    <s v="AUTOMOVEL"/>
    <s v="ARGO"/>
    <s v="FIAT"/>
    <s v="75331801"/>
    <s v="DECIO CEZARINA"/>
    <s v="CEZARINA"/>
    <s v="GO"/>
    <s v="ETANOL COMUM"/>
    <n v="420"/>
    <n v="9.51"/>
    <s v=" Km/L"/>
    <n v="18369"/>
    <n v="44.15"/>
    <n v="4.29"/>
    <n v="189.4"/>
    <s v="202510141256"/>
    <s v="Planejamento Operaci"/>
    <s v="Planejamento Operaci"/>
    <s v="Operacional"/>
    <m/>
    <d v="2025-10-14T00:00:00"/>
    <x v="6"/>
    <x v="0"/>
    <x v="1"/>
  </r>
  <r>
    <s v="TBE3B78"/>
    <s v="60645800105124169"/>
    <s v="14/10/2025 13:38:50"/>
    <s v="89049"/>
    <s v="VALDEIR JOSE CORREIA"/>
    <x v="19"/>
    <s v="Caminhão"/>
    <s v="9-180"/>
    <s v="VW"/>
    <s v="41826312"/>
    <s v="AUTO POSTO JACARE"/>
    <s v="ACREUNA"/>
    <s v="GO"/>
    <s v="DIESEL S-10"/>
    <n v="0"/>
    <n v="0"/>
    <s v=" Km/L"/>
    <n v="0"/>
    <n v="95.67"/>
    <n v="5.9909999999999997"/>
    <n v="573.12"/>
    <s v="141049160"/>
    <s v="EXT - SAO PEDRO"/>
    <s v="Planejamento Operaci"/>
    <s v="SAO PEDRO"/>
    <m/>
    <d v="2025-10-14T00:00:00"/>
    <x v="6"/>
    <x v="0"/>
    <x v="7"/>
  </r>
  <r>
    <s v="TBE3B78"/>
    <m/>
    <s v="14/10/2025 13:38:50"/>
    <m/>
    <m/>
    <x v="20"/>
    <m/>
    <m/>
    <m/>
    <m/>
    <s v="AUTO POSTO JACARE"/>
    <m/>
    <m/>
    <s v="ARLA-32"/>
    <n v="0"/>
    <n v="0"/>
    <s v=" Km/L"/>
    <n v="0"/>
    <n v="5"/>
    <m/>
    <n v="16.5"/>
    <m/>
    <s v="EXT - SAO PEDRO"/>
    <s v="Planejamento Operaci"/>
    <s v="SAO PEDRO"/>
    <m/>
    <d v="2025-10-14T00:00:00"/>
    <x v="6"/>
    <x v="0"/>
    <x v="7"/>
  </r>
  <r>
    <s v="TFI3B19"/>
    <s v="60645800105926941"/>
    <s v="14/10/2025 14:31:40"/>
    <s v="09697"/>
    <s v="HUILDSON ROSA BARBOSA"/>
    <x v="4"/>
    <s v="AUTOMOVEL"/>
    <s v="ARGO"/>
    <s v="FIAT"/>
    <s v="46286315"/>
    <s v="POSTO CENTRAL"/>
    <s v="BOM JESUS"/>
    <s v="GO"/>
    <s v="ETANOL COMUM"/>
    <n v="315"/>
    <n v="11.33"/>
    <s v=" Km/L"/>
    <n v="23038"/>
    <n v="27.8"/>
    <n v="4.4610000000000003"/>
    <n v="124.01"/>
    <s v="1"/>
    <s v="Planejamento Operaci"/>
    <s v="Planejamento Operaci"/>
    <s v="Operacional"/>
    <m/>
    <d v="2025-10-14T00:00:00"/>
    <x v="6"/>
    <x v="0"/>
    <x v="0"/>
  </r>
  <r>
    <s v="TFE9C14"/>
    <s v="60645800106437370"/>
    <s v="14/10/2025 15:21:22"/>
    <s v="70145"/>
    <s v="LUCAS HENRIQUE MAGALHAES DE SOUZA "/>
    <x v="51"/>
    <s v="EQUIPAMENTOS"/>
    <s v="AMBULANCIA"/>
    <s v="OUTROS"/>
    <s v="26466212"/>
    <s v="AUTO POSTO GLOBAL AR"/>
    <s v="GOIANIA"/>
    <s v="GO"/>
    <s v="DIESEL S-10"/>
    <n v="846"/>
    <n v="0"/>
    <s v=" Km/L"/>
    <n v="846"/>
    <n v="82.47"/>
    <n v="6.0510000000000002"/>
    <n v="499"/>
    <s v="141055221"/>
    <s v="Planejamento Operaci"/>
    <s v="Planejamento Operaci"/>
    <s v="Operacional"/>
    <m/>
    <d v="2025-10-14T00:00:00"/>
    <x v="6"/>
    <x v="0"/>
    <x v="13"/>
  </r>
  <r>
    <s v="TFX7J72"/>
    <s v="60645800105836505"/>
    <s v="14/10/2025 16:03:29"/>
    <s v="02769"/>
    <s v="ANDRE LUIS PAULINO"/>
    <x v="11"/>
    <s v="AUTOMOVEL"/>
    <s v="ARGO"/>
    <s v="FIAT"/>
    <s v="46286315"/>
    <s v="POSTO CENTRAL"/>
    <s v="BOM JESUS"/>
    <s v="GO"/>
    <s v="ETANOL COMUM"/>
    <n v="321"/>
    <n v="9.6199999999999992"/>
    <s v=" Km/L"/>
    <n v="33440"/>
    <n v="33.369999999999997"/>
    <n v="4.46"/>
    <n v="148.84"/>
    <s v="0"/>
    <s v="Planejamento Operaci"/>
    <s v="Planejamento Operaci"/>
    <s v="Operacional"/>
    <m/>
    <d v="2025-10-14T00:00:00"/>
    <x v="6"/>
    <x v="0"/>
    <x v="4"/>
  </r>
  <r>
    <s v="TFA5I89"/>
    <s v="60645800105853740"/>
    <s v="14/10/2025 17:06:03"/>
    <s v="71805"/>
    <s v="MURILO SOUZA BERNARDES"/>
    <x v="21"/>
    <s v="AUTOMOVEL"/>
    <s v="ARGO"/>
    <s v="FIAT"/>
    <s v="75331801"/>
    <s v="DECIO CEZARINA"/>
    <s v="CEZARINA"/>
    <s v="GO"/>
    <s v="ETANOL COMUM"/>
    <n v="232"/>
    <n v="9.0399999999999991"/>
    <s v=" Km/L"/>
    <n v="8471"/>
    <n v="25.66"/>
    <n v="4.29"/>
    <n v="110.08"/>
    <s v="202510141705"/>
    <s v="Planejamento Operaci"/>
    <s v="Planejamento Operaci"/>
    <s v="Operacional"/>
    <m/>
    <d v="2025-10-14T00:00:00"/>
    <x v="6"/>
    <x v="0"/>
    <x v="2"/>
  </r>
  <r>
    <s v="JHQ4B46"/>
    <s v="60645800105124177"/>
    <s v="15/10/2025 07:02:56"/>
    <s v="43356"/>
    <s v="JOSE ALECRIM DA SILVA"/>
    <x v="19"/>
    <s v="Caminhão"/>
    <s v="17-220/17-220"/>
    <s v="VW"/>
    <s v="53081711"/>
    <s v="POSTO Z   Z SANTA MA"/>
    <s v="GUAPO"/>
    <s v="GO"/>
    <s v="DIESEL COMUM"/>
    <n v="0"/>
    <n v="0"/>
    <s v=" Km/L"/>
    <n v="0"/>
    <n v="119.28"/>
    <n v="5.8879999999999999"/>
    <n v="702.28"/>
    <s v="0"/>
    <s v="EXT - SAO PEDRO"/>
    <s v="Planejamento Operaci"/>
    <s v="SAO PEDRO"/>
    <m/>
    <d v="2025-10-15T00:00:00"/>
    <x v="6"/>
    <x v="0"/>
    <x v="7"/>
  </r>
  <r>
    <s v="TFS3C72"/>
    <s v="60645800105143738"/>
    <s v="15/10/2025 07:44:48"/>
    <s v="00271"/>
    <s v="HEDER OLIVEIRA SANTANA"/>
    <x v="9"/>
    <s v="AUTOMOVEL"/>
    <s v="ARGO"/>
    <s v="FIAT"/>
    <s v="13335016"/>
    <s v="POSTO TREVO"/>
    <s v="RIO VERDE"/>
    <s v="GO"/>
    <s v="ETANOL COMUM"/>
    <n v="247"/>
    <n v="7.74"/>
    <s v=" Km/L"/>
    <n v="43217"/>
    <n v="31.9"/>
    <n v="4.49"/>
    <n v="143.24"/>
    <s v="151027852"/>
    <s v="Planejamento Operaci"/>
    <s v="Planejamento Operaci"/>
    <s v="Operacional"/>
    <m/>
    <d v="2025-10-15T00:00:00"/>
    <x v="6"/>
    <x v="0"/>
    <x v="4"/>
  </r>
  <r>
    <s v="TLR1J91"/>
    <s v="60645800106043065"/>
    <s v="15/10/2025 08:20:25"/>
    <s v="02910"/>
    <s v="EMERSON CRISTIANO DA SILVEIRA"/>
    <x v="23"/>
    <s v="Caminhonete"/>
    <s v="SAVEIRO"/>
    <s v="VOLKSWAGEN"/>
    <s v="69497405"/>
    <s v="DECIO L5"/>
    <s v="RIO VERDE"/>
    <s v="GO"/>
    <s v="ETANOL COMUM"/>
    <n v="0"/>
    <n v="0"/>
    <s v=" Km/L"/>
    <s v="-"/>
    <n v="44.83"/>
    <n v="4.09"/>
    <n v="183.36"/>
    <s v="202510150819"/>
    <s v="Planejamento Operaci"/>
    <s v="Planejamento Operaci"/>
    <s v="Operacional"/>
    <m/>
    <d v="2025-10-15T00:00:00"/>
    <x v="6"/>
    <x v="0"/>
    <x v="9"/>
  </r>
  <r>
    <s v="TFY6E09"/>
    <s v="60645800105143700"/>
    <s v="15/10/2025 08:22:06"/>
    <s v="04380"/>
    <s v="PAULO ROBERTO BATISTA DE MOURA JUNIOR"/>
    <x v="15"/>
    <s v="AUTOMOVEL"/>
    <s v="ARGO"/>
    <s v="FIAT"/>
    <s v="34251011"/>
    <s v="DECIO ARAPORA"/>
    <s v="ARAPORA"/>
    <s v="MG"/>
    <s v="ETANOL COMUM"/>
    <n v="303"/>
    <n v="9.3699999999999992"/>
    <s v=" Km/L"/>
    <n v="18672"/>
    <n v="32.340000000000003"/>
    <n v="4.1900000000000004"/>
    <n v="135.5"/>
    <s v="202510150821"/>
    <s v="Planejamento Operaci"/>
    <s v="Planejamento Operaci"/>
    <s v="Operacional"/>
    <m/>
    <d v="2025-10-15T00:00:00"/>
    <x v="6"/>
    <x v="0"/>
    <x v="1"/>
  </r>
  <r>
    <s v="TFN0D12"/>
    <s v="60645800105143746"/>
    <s v="15/10/2025 11:18:01"/>
    <s v="00390"/>
    <s v="SILVINO JOSE DE BRITO"/>
    <x v="5"/>
    <s v="AUTOMOVEL"/>
    <s v="ARGO"/>
    <s v="FIAT"/>
    <s v="87183400"/>
    <s v="MARAJO GUAPO"/>
    <s v="GUAPO"/>
    <s v="GO"/>
    <s v="ETANOL COMUM"/>
    <n v="332"/>
    <n v="8.32"/>
    <s v=" Km/L"/>
    <n v="13040"/>
    <n v="39.880000000000003"/>
    <n v="4.1900000000000004"/>
    <n v="167.1"/>
    <s v="0"/>
    <s v="Planejamento Operaci"/>
    <s v="Planejamento Operaci"/>
    <s v="Operacional"/>
    <m/>
    <d v="2025-10-15T00:00:00"/>
    <x v="6"/>
    <x v="0"/>
    <x v="3"/>
  </r>
  <r>
    <s v="TBE3B75"/>
    <s v="60645800105124380"/>
    <s v="15/10/2025 11:19:13"/>
    <s v="21706"/>
    <s v="LUIZ MARCELO NEVES"/>
    <x v="19"/>
    <s v="Caminhão"/>
    <s v="CAMINHAO CARROCERIA"/>
    <s v="OUTROS"/>
    <s v="45341508"/>
    <s v="POSTO ALTO DA SERRA"/>
    <s v="ITUMBIARA"/>
    <s v="GO"/>
    <s v="DIESEL S-10"/>
    <n v="0"/>
    <n v="0"/>
    <s v=" Km/L"/>
    <n v="0"/>
    <n v="101.31"/>
    <n v="6.49"/>
    <n v="657.47"/>
    <s v="0"/>
    <s v="EXT - SAO PEDRO"/>
    <s v="Planejamento Operaci"/>
    <s v="SAO PEDRO"/>
    <m/>
    <d v="2025-10-15T00:00:00"/>
    <x v="6"/>
    <x v="0"/>
    <x v="7"/>
  </r>
  <r>
    <s v="TBE3B75"/>
    <m/>
    <s v="15/10/2025 11:20:40"/>
    <m/>
    <m/>
    <x v="20"/>
    <m/>
    <m/>
    <m/>
    <m/>
    <s v="POSTO ALTO DA SERRA"/>
    <m/>
    <m/>
    <s v="ARLA-32"/>
    <n v="0"/>
    <n v="0"/>
    <s v=" Km/L"/>
    <n v="0"/>
    <n v="16.02"/>
    <m/>
    <n v="55.92"/>
    <m/>
    <s v="EXT - SAO PEDRO"/>
    <s v="Planejamento Operaci"/>
    <s v="SAO PEDRO"/>
    <m/>
    <d v="2025-10-15T00:00:00"/>
    <x v="6"/>
    <x v="0"/>
    <x v="7"/>
  </r>
  <r>
    <s v="TFW2H32"/>
    <s v="60645800105143835"/>
    <s v="15/10/2025 11:59:01"/>
    <s v="99638"/>
    <s v="LAFAIETE DE SOUZA SANTOS"/>
    <x v="10"/>
    <s v="AUTOMOVEL"/>
    <s v="ARGO"/>
    <s v="FIAT"/>
    <s v="87183400"/>
    <s v="MARAJO GUAPO"/>
    <s v="GUAPO"/>
    <s v="GO"/>
    <s v="ETANOL COMUM"/>
    <n v="366"/>
    <n v="8.7100000000000009"/>
    <s v=" Km/L"/>
    <n v="30510"/>
    <n v="42"/>
    <n v="4.1900000000000004"/>
    <n v="175.98"/>
    <s v="0"/>
    <s v="Planejamento Operaci"/>
    <s v="Planejamento Operaci"/>
    <s v="Operacional"/>
    <m/>
    <d v="2025-10-15T00:00:00"/>
    <x v="6"/>
    <x v="0"/>
    <x v="3"/>
  </r>
  <r>
    <s v="TFS3C72"/>
    <s v="60645800105143738"/>
    <s v="15/10/2025 13:21:21"/>
    <s v="00271"/>
    <s v="HEDER OLIVEIRA SANTANA"/>
    <x v="9"/>
    <s v="AUTOMOVEL"/>
    <s v="ARGO"/>
    <s v="FIAT"/>
    <s v="53081700"/>
    <s v="POSTO Z   Z SANTA MA"/>
    <s v="GUAPO"/>
    <s v="GO"/>
    <s v="ETANOL COMUM"/>
    <n v="208"/>
    <n v="7.33"/>
    <s v=" Km/L"/>
    <n v="43425"/>
    <n v="28.36"/>
    <n v="4.1900000000000004"/>
    <n v="118.83"/>
    <s v="0"/>
    <s v="Planejamento Operaci"/>
    <s v="Planejamento Operaci"/>
    <s v="Operacional"/>
    <m/>
    <d v="2025-10-15T00:00:00"/>
    <x v="6"/>
    <x v="0"/>
    <x v="4"/>
  </r>
  <r>
    <s v="TBE3B78"/>
    <s v="60645800105124169"/>
    <s v="15/10/2025 13:35:50"/>
    <s v="89049"/>
    <s v="VALDEIR JOSE CORREIA"/>
    <x v="19"/>
    <s v="Caminhão"/>
    <s v="9-180"/>
    <s v="VW"/>
    <s v="41826312"/>
    <s v="AUTO POSTO JACARE"/>
    <s v="ACREUNA"/>
    <s v="GO"/>
    <s v="DIESEL S-10"/>
    <n v="0"/>
    <n v="0"/>
    <s v=" Km/L"/>
    <n v="0"/>
    <n v="87.59"/>
    <n v="5.99"/>
    <n v="524.69000000000005"/>
    <s v="151048956"/>
    <s v="EXT - SAO PEDRO"/>
    <s v="Planejamento Operaci"/>
    <s v="SAO PEDRO"/>
    <m/>
    <d v="2025-10-15T00:00:00"/>
    <x v="6"/>
    <x v="0"/>
    <x v="7"/>
  </r>
  <r>
    <s v="TBE3B78"/>
    <m/>
    <s v="15/10/2025 13:35:50"/>
    <m/>
    <m/>
    <x v="20"/>
    <m/>
    <m/>
    <m/>
    <m/>
    <s v="AUTO POSTO JACARE"/>
    <m/>
    <m/>
    <s v="ARLA-32"/>
    <n v="0"/>
    <n v="0"/>
    <s v=" Km/L"/>
    <n v="0"/>
    <n v="5.52"/>
    <m/>
    <n v="18.239999999999998"/>
    <m/>
    <s v="EXT - SAO PEDRO"/>
    <s v="Planejamento Operaci"/>
    <s v="SAO PEDRO"/>
    <m/>
    <d v="2025-10-15T00:00:00"/>
    <x v="6"/>
    <x v="0"/>
    <x v="7"/>
  </r>
  <r>
    <s v="TFD2J89"/>
    <s v="60645800105143710"/>
    <s v="15/10/2025 14:18:22"/>
    <s v="81150"/>
    <s v="MARIO CESAR DE OLIVEIRA"/>
    <x v="0"/>
    <s v="AUTOMOVEL"/>
    <s v="ARGO"/>
    <s v="FIAT"/>
    <s v="53081700"/>
    <s v="POSTO Z   Z SANTA MA"/>
    <s v="GUAPO"/>
    <s v="GO"/>
    <s v="ETANOL ADITIVADO"/>
    <n v="322"/>
    <n v="10.210000000000001"/>
    <s v=" Km/L"/>
    <n v="11372"/>
    <n v="31.54"/>
    <n v="4.74"/>
    <n v="149.51"/>
    <s v="0"/>
    <s v="Planejamento Operaci"/>
    <s v="Planejamento Operaci"/>
    <s v="Operacional"/>
    <m/>
    <d v="2025-10-15T00:00:00"/>
    <x v="6"/>
    <x v="0"/>
    <x v="0"/>
  </r>
  <r>
    <s v="NKD1J82"/>
    <s v="60645800105124230"/>
    <s v="15/10/2025 14:18:37"/>
    <s v="99128"/>
    <s v="LEANDRO FERREIRA DE JESUS"/>
    <x v="19"/>
    <s v="Caminhão"/>
    <s v="24-250/24-250"/>
    <s v="VW"/>
    <s v="41826312"/>
    <s v="AUTO POSTO JACARE"/>
    <s v="ACREUNA"/>
    <s v="GO"/>
    <s v="DIESEL COMUM"/>
    <n v="0"/>
    <n v="0"/>
    <s v=" Km/L"/>
    <n v="0"/>
    <n v="128.66999999999999"/>
    <n v="5.85"/>
    <n v="752.72"/>
    <s v="151051505"/>
    <s v="EXT - SAO PEDRO"/>
    <s v="Planejamento Operaci"/>
    <s v="SAO PEDRO"/>
    <m/>
    <d v="2025-10-15T00:00:00"/>
    <x v="6"/>
    <x v="0"/>
    <x v="7"/>
  </r>
  <r>
    <s v="TFY6E09"/>
    <s v="60645800105143700"/>
    <s v="15/10/2025 15:20:52"/>
    <s v="04380"/>
    <s v="PAULO ROBERTO BATISTA DE MOURA JUNIOR"/>
    <x v="15"/>
    <s v="AUTOMOVEL"/>
    <s v="ARGO"/>
    <s v="FIAT"/>
    <s v="87183400"/>
    <s v="MARAJO GUAPO"/>
    <s v="GUAPO"/>
    <s v="GO"/>
    <s v="ETANOL COMUM"/>
    <n v="410"/>
    <n v="9.0299999999999994"/>
    <s v=" Km/L"/>
    <n v="19082"/>
    <n v="45.42"/>
    <n v="4.1900000000000004"/>
    <n v="190.31"/>
    <s v="0"/>
    <s v="Planejamento Operaci"/>
    <s v="Planejamento Operaci"/>
    <s v="Operacional"/>
    <m/>
    <d v="2025-10-15T00:00:00"/>
    <x v="6"/>
    <x v="0"/>
    <x v="1"/>
  </r>
  <r>
    <s v="FCW8F66"/>
    <s v="60645800105124371"/>
    <s v="15/10/2025 16:27:44"/>
    <s v="80246"/>
    <s v="FRANCISCO DE ASSIS SOARES"/>
    <x v="19"/>
    <s v="Caminhão"/>
    <s v="11-180"/>
    <s v="VW"/>
    <s v="45307105"/>
    <s v="POSTO GIRASSOL"/>
    <s v="ITUMBIARA"/>
    <s v="GO"/>
    <s v="DIESEL S-10"/>
    <n v="0"/>
    <n v="0"/>
    <s v=" Km/L"/>
    <n v="0"/>
    <n v="79.150000000000006"/>
    <n v="6.09"/>
    <n v="482.02"/>
    <s v="151059"/>
    <s v="EXT - SAO PEDRO"/>
    <s v="Planejamento Operaci"/>
    <s v="SAO PEDRO"/>
    <m/>
    <d v="2025-10-15T00:00:00"/>
    <x v="6"/>
    <x v="0"/>
    <x v="7"/>
  </r>
  <r>
    <s v="TER1294"/>
    <s v="60645800105124390"/>
    <s v="15/10/2025 16:31:25"/>
    <s v="80246"/>
    <s v="FRANCISCO DE ASSIS SOARES"/>
    <x v="19"/>
    <s v="EQUIPAMENTOS"/>
    <s v="MINICARREGADEIRA"/>
    <s v="BOBCAT"/>
    <s v="45307105"/>
    <s v="POSTO GIRASSOL"/>
    <s v="ITUMBIARA"/>
    <s v="GO"/>
    <s v="DIESEL COMUM"/>
    <n v="0"/>
    <n v="0"/>
    <s v=" Km/L"/>
    <n v="0"/>
    <n v="30.02"/>
    <n v="5.99"/>
    <n v="179.82"/>
    <s v="151059"/>
    <s v="EXT - SAO PEDRO"/>
    <s v="Planejamento Operaci"/>
    <s v="SAO PEDRO"/>
    <m/>
    <d v="2025-10-15T00:00:00"/>
    <x v="6"/>
    <x v="0"/>
    <x v="7"/>
  </r>
  <r>
    <s v="TFE6B22"/>
    <s v="60645800105143762"/>
    <s v="15/10/2025 16:37:52"/>
    <s v="03608"/>
    <s v="WEIDER DA SILVA RODRIGUES"/>
    <x v="1"/>
    <s v="AUTOMOVEL"/>
    <s v="ARGO"/>
    <s v="FIAT"/>
    <s v="75331801"/>
    <s v="DECIO CEZARINA"/>
    <s v="CEZARINA"/>
    <s v="GO"/>
    <s v="ETANOL COMUM"/>
    <n v="358"/>
    <n v="9.2200000000000006"/>
    <s v=" Km/L"/>
    <n v="22811"/>
    <n v="38.83"/>
    <n v="4.1900000000000004"/>
    <n v="162.69999999999999"/>
    <s v="202510151637"/>
    <s v="Planejamento Operaci"/>
    <s v="Planejamento Operaci"/>
    <s v="Operacional"/>
    <m/>
    <d v="2025-10-15T00:00:00"/>
    <x v="6"/>
    <x v="0"/>
    <x v="1"/>
  </r>
  <r>
    <s v="TFX7J72"/>
    <s v="60645800105836505"/>
    <s v="15/10/2025 16:39:51"/>
    <s v="02769"/>
    <s v="ANDRE LUIS PAULINO"/>
    <x v="11"/>
    <s v="AUTOMOVEL"/>
    <s v="ARGO"/>
    <s v="FIAT"/>
    <s v="46286315"/>
    <s v="POSTO CENTRAL"/>
    <s v="BOM JESUS"/>
    <s v="GO"/>
    <s v="ETANOL COMUM"/>
    <n v="360"/>
    <n v="9.85"/>
    <s v=" Km/L"/>
    <n v="33800"/>
    <n v="36.54"/>
    <n v="4.4610000000000003"/>
    <n v="163"/>
    <s v="1"/>
    <s v="Planejamento Operaci"/>
    <s v="Planejamento Operaci"/>
    <s v="Operacional"/>
    <m/>
    <d v="2025-10-15T00:00:00"/>
    <x v="6"/>
    <x v="0"/>
    <x v="4"/>
  </r>
  <r>
    <s v="TFI3B19"/>
    <s v="60645800105926941"/>
    <s v="15/10/2025 16:40:03"/>
    <s v="09697"/>
    <s v="HUILDSON ROSA BARBOSA"/>
    <x v="4"/>
    <s v="AUTOMOVEL"/>
    <s v="ARGO"/>
    <s v="FIAT"/>
    <s v="46209924"/>
    <s v="DECIO RIO VERDE"/>
    <s v="RIO VERDE"/>
    <s v="GO"/>
    <s v="ETANOL COMUM"/>
    <n v="467"/>
    <n v="11.22"/>
    <s v=" Km/L"/>
    <n v="23505"/>
    <n v="41.62"/>
    <n v="4.29"/>
    <n v="178.55"/>
    <s v="1"/>
    <s v="Planejamento Operaci"/>
    <s v="Planejamento Operaci"/>
    <s v="Operacional"/>
    <m/>
    <d v="2025-10-15T00:00:00"/>
    <x v="6"/>
    <x v="0"/>
    <x v="0"/>
  </r>
  <r>
    <s v="TFN0D12"/>
    <s v="60645800105143746"/>
    <s v="15/10/2025 17:44:10"/>
    <s v="00390"/>
    <s v="SILVINO JOSE DE BRITO"/>
    <x v="5"/>
    <s v="AUTOMOVEL"/>
    <s v="ARGO"/>
    <s v="FIAT"/>
    <s v="87183400"/>
    <s v="MARAJO GUAPO"/>
    <s v="GUAPO"/>
    <s v="GO"/>
    <s v="ETANOL COMUM"/>
    <n v="329"/>
    <n v="9.19"/>
    <s v=" Km/L"/>
    <n v="13369"/>
    <n v="35.81"/>
    <n v="4.1980000000000004"/>
    <n v="150.34"/>
    <s v="0"/>
    <s v="Planejamento Operaci"/>
    <s v="Planejamento Operaci"/>
    <s v="Operacional"/>
    <m/>
    <d v="2025-10-15T00:00:00"/>
    <x v="6"/>
    <x v="0"/>
    <x v="3"/>
  </r>
  <r>
    <s v="JHQ4B46"/>
    <s v="60645800105124177"/>
    <s v="15/10/2025 18:32:31"/>
    <s v="43356"/>
    <s v="JOSE ALECRIM DA SILVA"/>
    <x v="19"/>
    <s v="Caminhão"/>
    <s v="17-220/17-220"/>
    <s v="VW"/>
    <s v="41826312"/>
    <s v="AUTO POSTO JACARE"/>
    <s v="ACREUNA"/>
    <s v="GO"/>
    <s v="DIESEL COMUM"/>
    <n v="0"/>
    <n v="0"/>
    <s v=" Km/L"/>
    <n v="0"/>
    <n v="192"/>
    <n v="5.85"/>
    <n v="1123.21"/>
    <s v="151066769"/>
    <s v="EXT - SAO PEDRO"/>
    <s v="Planejamento Operaci"/>
    <s v="SAO PEDRO"/>
    <m/>
    <d v="2025-10-15T00:00:00"/>
    <x v="6"/>
    <x v="0"/>
    <x v="7"/>
  </r>
  <r>
    <s v="TFR8B59"/>
    <s v="60645800105143681"/>
    <s v="15/10/2025 18:34:53"/>
    <s v="92635"/>
    <s v="ADENILDO BARBOSA DUTRA"/>
    <x v="8"/>
    <s v="AUTOMOVEL"/>
    <s v="ARGO"/>
    <s v="FIAT"/>
    <s v="87183400"/>
    <s v="MARAJO GUAPO"/>
    <s v="GUAPO"/>
    <s v="GO"/>
    <s v="ETANOL COMUM"/>
    <n v="264"/>
    <n v="6.51"/>
    <s v=" Km/L"/>
    <n v="11698"/>
    <n v="40.58"/>
    <n v="4.1900000000000004"/>
    <n v="170.03"/>
    <s v="0"/>
    <s v="Planejamento Operaci"/>
    <s v="Planejamento Operaci"/>
    <s v="Operacional"/>
    <m/>
    <d v="2025-10-15T00:00:00"/>
    <x v="6"/>
    <x v="0"/>
    <x v="5"/>
  </r>
  <r>
    <s v="TFX8A49"/>
    <s v="60645800105143673"/>
    <s v="15/10/2025 18:50:41"/>
    <s v="33534"/>
    <s v="MARCOS ANTONIO MARCELINO DA SILVA"/>
    <x v="12"/>
    <s v="AUTOMOVEL"/>
    <s v="ARGO"/>
    <s v="FIAT"/>
    <s v="46286315"/>
    <s v="POSTO CENTRAL"/>
    <s v="BOM JESUS"/>
    <s v="GO"/>
    <s v="ETANOL COMUM"/>
    <n v="187"/>
    <n v="9.3699999999999992"/>
    <s v=" Km/L"/>
    <n v="10276"/>
    <n v="19.96"/>
    <n v="4.4610000000000003"/>
    <n v="89.04"/>
    <s v="0"/>
    <s v="Planejamento Operaci"/>
    <s v="Planejamento Operaci"/>
    <s v="Operacional"/>
    <m/>
    <d v="2025-10-15T00:00:00"/>
    <x v="6"/>
    <x v="0"/>
    <x v="0"/>
  </r>
  <r>
    <s v="TFD2J89"/>
    <s v="60645800105143710"/>
    <s v="16/10/2025 06:37:55"/>
    <s v="81150"/>
    <s v="MARIO CESAR DE OLIVEIRA"/>
    <x v="0"/>
    <s v="AUTOMOVEL"/>
    <s v="ARGO"/>
    <s v="FIAT"/>
    <s v="53081700"/>
    <s v="POSTO Z   Z SANTA MA"/>
    <s v="GUAPO"/>
    <s v="GO"/>
    <s v="ETANOL COMUM"/>
    <n v="474"/>
    <n v="12.93"/>
    <s v=" Km/L"/>
    <n v="11846"/>
    <n v="36.659999999999997"/>
    <n v="4.1900000000000004"/>
    <n v="153.59"/>
    <s v="0"/>
    <s v="Planejamento Operaci"/>
    <s v="Planejamento Operaci"/>
    <s v="Operacional"/>
    <m/>
    <d v="2025-10-16T00:00:00"/>
    <x v="6"/>
    <x v="0"/>
    <x v="0"/>
  </r>
  <r>
    <s v="FKM6D96"/>
    <s v="60645800105124347"/>
    <s v="16/10/2025 06:47:11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118.15"/>
    <n v="5.99"/>
    <n v="707.72"/>
    <s v="161024452"/>
    <s v="EXT - SAO PEDRO"/>
    <s v="Planejamento Operaci"/>
    <s v="SAO PEDRO"/>
    <m/>
    <d v="2025-10-16T00:00:00"/>
    <x v="6"/>
    <x v="0"/>
    <x v="7"/>
  </r>
  <r>
    <s v="TFS3C72"/>
    <s v="60645800105143738"/>
    <s v="16/10/2025 07:04:30"/>
    <s v="00271"/>
    <s v="HEDER OLIVEIRA SANTANA"/>
    <x v="9"/>
    <s v="AUTOMOVEL"/>
    <s v="ARGO"/>
    <s v="FIAT"/>
    <s v="13308211"/>
    <s v="P. BANDEIRANTES"/>
    <s v="RIO VERDE"/>
    <s v="GO"/>
    <s v="ETANOL COMUM"/>
    <n v="229"/>
    <n v="6.69"/>
    <s v=" Km/L"/>
    <n v="43654"/>
    <n v="34.25"/>
    <n v="4.3899999999999997"/>
    <n v="150.37"/>
    <s v="161025334"/>
    <s v="Planejamento Operaci"/>
    <s v="Planejamento Operaci"/>
    <s v="Operacional"/>
    <m/>
    <d v="2025-10-16T00:00:00"/>
    <x v="6"/>
    <x v="0"/>
    <x v="4"/>
  </r>
  <r>
    <s v="CVP4C84"/>
    <s v="60645800105124363"/>
    <s v="16/10/2025 07:25:24"/>
    <s v="09808"/>
    <s v="DOUGLAS OLIVEIRA SANTOS"/>
    <x v="19"/>
    <s v="Caminhão"/>
    <s v="24-250"/>
    <s v="VOLKSWAGEN"/>
    <s v="69494411"/>
    <s v="REDE MARAJO RIO VERD"/>
    <s v="RIO VERDE"/>
    <s v="GO"/>
    <s v="DIESEL COMUM"/>
    <n v="0"/>
    <n v="0"/>
    <s v=" Km/L"/>
    <n v="0"/>
    <n v="150"/>
    <n v="5.99"/>
    <n v="898.5"/>
    <s v="9808179606"/>
    <s v="EXT - SAO PEDRO"/>
    <s v="Planejamento Operaci"/>
    <s v="SAO PEDRO"/>
    <m/>
    <d v="2025-10-16T00:00:00"/>
    <x v="6"/>
    <x v="0"/>
    <x v="7"/>
  </r>
  <r>
    <s v="TBE3B78"/>
    <s v="60645800105124169"/>
    <s v="16/10/2025 09:00:36"/>
    <s v="89049"/>
    <s v="VALDEIR JOSE CORREIA"/>
    <x v="19"/>
    <s v="Caminhão"/>
    <s v="9-180"/>
    <s v="VW"/>
    <s v="41826312"/>
    <s v="AUTO POSTO JACARE"/>
    <s v="ACREUNA"/>
    <s v="GO"/>
    <s v="DIESEL S-10"/>
    <n v="0"/>
    <n v="0"/>
    <s v=" Km/L"/>
    <n v="0"/>
    <n v="88.03"/>
    <n v="5.99"/>
    <n v="527.30999999999995"/>
    <s v="161032452"/>
    <s v="EXT - SAO PEDRO"/>
    <s v="Planejamento Operaci"/>
    <s v="SAO PEDRO"/>
    <m/>
    <d v="2025-10-16T00:00:00"/>
    <x v="6"/>
    <x v="0"/>
    <x v="7"/>
  </r>
  <r>
    <s v="TBE3B78"/>
    <m/>
    <s v="16/10/2025 09:00:36"/>
    <m/>
    <m/>
    <x v="20"/>
    <m/>
    <m/>
    <m/>
    <m/>
    <s v="AUTO POSTO JACARE"/>
    <m/>
    <m/>
    <s v="ARLA-32"/>
    <n v="0"/>
    <n v="0"/>
    <s v=" Km/L"/>
    <n v="0"/>
    <n v="8"/>
    <m/>
    <n v="26.4"/>
    <m/>
    <s v="EXT - SAO PEDRO"/>
    <s v="Planejamento Operaci"/>
    <s v="SAO PEDRO"/>
    <m/>
    <d v="2025-10-16T00:00:00"/>
    <x v="6"/>
    <x v="0"/>
    <x v="7"/>
  </r>
  <r>
    <s v="TUB2B84"/>
    <s v="60645800106437809"/>
    <s v="16/10/2025 09:22:05"/>
    <s v="11252"/>
    <s v="PEDRO AUGUSTO VIEIRA"/>
    <x v="36"/>
    <s v="Caminhonete"/>
    <s v="SAVEIRO CS RB MF"/>
    <s v="VW"/>
    <s v="45308900"/>
    <s v="POSTO LUPATINI"/>
    <s v="SANTO ANTONIO DA BARRA"/>
    <s v="GO"/>
    <s v="ETANOL COMUM"/>
    <n v="337"/>
    <n v="7.46"/>
    <s v=" Km/L"/>
    <n v="400"/>
    <n v="45.15"/>
    <n v="4.3899999999999997"/>
    <n v="198.21"/>
    <s v="0"/>
    <s v="EXT - KSE LOCAÇOES"/>
    <s v="Planejamento Operaci"/>
    <s v="KSE LOCAÇOES"/>
    <m/>
    <d v="2025-10-16T00:00:00"/>
    <x v="6"/>
    <x v="0"/>
    <x v="12"/>
  </r>
  <r>
    <s v="TFW2H32"/>
    <s v="60645800105143835"/>
    <s v="16/10/2025 09:49:05"/>
    <s v="99638"/>
    <s v="LAFAIETE DE SOUZA SANTOS"/>
    <x v="10"/>
    <s v="AUTOMOVEL"/>
    <s v="ARGO"/>
    <s v="FIAT"/>
    <s v="75331801"/>
    <s v="DECIO CEZARINA"/>
    <s v="CEZARINA"/>
    <s v="GO"/>
    <s v="ETANOL COMUM"/>
    <n v="383"/>
    <n v="10.01"/>
    <s v=" Km/L"/>
    <n v="30893"/>
    <n v="38.28"/>
    <n v="4.1900000000000004"/>
    <n v="160.38999999999999"/>
    <s v="202510160948"/>
    <s v="Planejamento Operaci"/>
    <s v="Planejamento Operaci"/>
    <s v="Operacional"/>
    <m/>
    <d v="2025-10-16T00:00:00"/>
    <x v="6"/>
    <x v="0"/>
    <x v="3"/>
  </r>
  <r>
    <s v="TFA5I89"/>
    <s v="60645800105853740"/>
    <s v="16/10/2025 10:23:22"/>
    <s v="71805"/>
    <s v="MURILO SOUZA BERNARDES"/>
    <x v="21"/>
    <s v="AUTOMOVEL"/>
    <s v="ARGO"/>
    <s v="FIAT"/>
    <s v="75331801"/>
    <s v="DECIO CEZARINA"/>
    <s v="CEZARINA"/>
    <s v="GO"/>
    <s v="ETANOL COMUM"/>
    <n v="262"/>
    <n v="10.220000000000001"/>
    <s v=" Km/L"/>
    <n v="8733"/>
    <n v="25.64"/>
    <n v="4.1900000000000004"/>
    <n v="107.43"/>
    <s v="202510161022"/>
    <s v="Planejamento Operaci"/>
    <s v="Planejamento Operaci"/>
    <s v="Operacional"/>
    <m/>
    <d v="2025-10-16T00:00:00"/>
    <x v="6"/>
    <x v="0"/>
    <x v="2"/>
  </r>
  <r>
    <s v="TFF6I82"/>
    <s v="60645800105143800"/>
    <s v="16/10/2025 11:07:06"/>
    <s v="29136"/>
    <s v="CLEITON INACIO DE MOURA"/>
    <x v="3"/>
    <s v="AUTOMOVEL"/>
    <s v="ARGO"/>
    <s v="FIAT"/>
    <s v="36603412"/>
    <s v="POSTO DO RATINHO"/>
    <s v="GOIANIA"/>
    <s v="GO"/>
    <s v="ETANOL COMUM"/>
    <n v="180"/>
    <n v="6.77"/>
    <s v=" Km/L"/>
    <n v="19762"/>
    <n v="26.57"/>
    <n v="4.84"/>
    <n v="128.6"/>
    <s v="1"/>
    <s v="Planejamento Operaci"/>
    <s v="Planejamento Operaci"/>
    <s v="Operacional"/>
    <m/>
    <d v="2025-10-16T00:00:00"/>
    <x v="6"/>
    <x v="0"/>
    <x v="2"/>
  </r>
  <r>
    <s v="TFN0D12"/>
    <s v="60645800105143746"/>
    <s v="16/10/2025 11:58:05"/>
    <s v="00390"/>
    <s v="SILVINO JOSE DE BRITO"/>
    <x v="5"/>
    <s v="AUTOMOVEL"/>
    <s v="ARGO"/>
    <s v="FIAT"/>
    <s v="46209914"/>
    <s v="DECIO RIO VERDE"/>
    <s v="RIO VERDE"/>
    <s v="GO"/>
    <s v="ETANOL COMUM"/>
    <n v="291"/>
    <n v="8.2200000000000006"/>
    <s v=" Km/L"/>
    <n v="13660"/>
    <n v="35.380000000000003"/>
    <n v="4.29"/>
    <n v="151.78"/>
    <s v="202510161157"/>
    <s v="Planejamento Operaci"/>
    <s v="Planejamento Operaci"/>
    <s v="Operacional"/>
    <m/>
    <d v="2025-10-16T00:00:00"/>
    <x v="6"/>
    <x v="0"/>
    <x v="3"/>
  </r>
  <r>
    <s v="QSW6J59"/>
    <s v="60645800105124400"/>
    <s v="16/10/2025 12:12:11"/>
    <s v="02910"/>
    <s v="EMERSON CRISTIANO DA SILVEIRA"/>
    <x v="28"/>
    <s v="EQUIPAMENTOS"/>
    <s v="CAMINHÃO PIPA"/>
    <s v="OUTROS"/>
    <s v="46209914"/>
    <s v="DECIO RIO VERDE"/>
    <s v="RIO VERDE"/>
    <s v="GO"/>
    <s v="DIESEL S-10"/>
    <n v="611"/>
    <n v="4.38"/>
    <s v=" Km/L"/>
    <n v="2271"/>
    <n v="139.46"/>
    <n v="6.77"/>
    <n v="944.14"/>
    <s v="202510161211"/>
    <s v="EXT - LUCCA JR"/>
    <s v="Planejamento Operaci"/>
    <s v="LUCCA JR"/>
    <m/>
    <d v="2025-10-16T00:00:00"/>
    <x v="6"/>
    <x v="0"/>
    <x v="11"/>
  </r>
  <r>
    <s v="TTT2H93"/>
    <s v="60645800106437760"/>
    <s v="16/10/2025 12:17:04"/>
    <s v="09697"/>
    <s v="HUILDSON ROSA BARBOSA"/>
    <x v="41"/>
    <s v="Utilitário"/>
    <s v="SAVEIRO"/>
    <s v="VOLKSWAGEN"/>
    <s v="24906505"/>
    <s v="AUTO POSTO BOM RETIR"/>
    <s v="RIO VERDE"/>
    <s v="GO"/>
    <s v="ETANOL COMUM"/>
    <n v="278"/>
    <n v="5.94"/>
    <s v=" Km/L"/>
    <n v="739"/>
    <n v="46.81"/>
    <n v="4.38"/>
    <n v="205.05"/>
    <s v="161044"/>
    <s v="EXT - KSE LOCAÇOES"/>
    <s v="Planejamento Operaci"/>
    <s v="KSE LOCAÇOES"/>
    <m/>
    <d v="2025-10-16T00:00:00"/>
    <x v="6"/>
    <x v="0"/>
    <x v="12"/>
  </r>
  <r>
    <s v="TGK2G46"/>
    <s v="60645800105179571"/>
    <s v="16/10/2025 14:50:21"/>
    <s v="33534"/>
    <s v="MARCOS ANTONIO MARCELINO DA SILVA"/>
    <x v="52"/>
    <s v="Utilitário"/>
    <s v="FIORINO"/>
    <s v="FIAT"/>
    <s v="36635102"/>
    <s v="AUTO POSTO J R"/>
    <s v="GOIANIA"/>
    <s v="GO"/>
    <s v="ETANOL COMUM"/>
    <n v="0"/>
    <n v="0"/>
    <s v=" Km/L"/>
    <n v="38"/>
    <n v="53.1"/>
    <n v="5.04"/>
    <n v="267.62"/>
    <s v="2"/>
    <s v="Planejamento Operaci"/>
    <s v="Planejamento Operaci"/>
    <s v="Operacional"/>
    <m/>
    <d v="2025-10-16T00:00:00"/>
    <x v="6"/>
    <x v="0"/>
    <x v="5"/>
  </r>
  <r>
    <s v="TFX7J72"/>
    <s v="60645800105836505"/>
    <s v="16/10/2025 14:54:27"/>
    <s v="02769"/>
    <s v="ANDRE LUIS PAULINO"/>
    <x v="11"/>
    <s v="AUTOMOVEL"/>
    <s v="ARGO"/>
    <s v="FIAT"/>
    <s v="46286315"/>
    <s v="POSTO CENTRAL"/>
    <s v="BOM JESUS"/>
    <s v="GO"/>
    <s v="ETANOL COMUM"/>
    <n v="335"/>
    <n v="9.84"/>
    <s v=" Km/L"/>
    <n v="34135"/>
    <n v="34.03"/>
    <n v="4.4610000000000003"/>
    <n v="151.80000000000001"/>
    <s v="1"/>
    <s v="Planejamento Operaci"/>
    <s v="Planejamento Operaci"/>
    <s v="Operacional"/>
    <m/>
    <d v="2025-10-16T00:00:00"/>
    <x v="6"/>
    <x v="0"/>
    <x v="4"/>
  </r>
  <r>
    <s v="TFF5D72"/>
    <s v="60645800105143780"/>
    <s v="16/10/2025 15:32:33"/>
    <s v="26270"/>
    <s v="CRISTIANO TORRES WARDIL"/>
    <x v="2"/>
    <s v="AUTOMOVEL"/>
    <s v="ARGO"/>
    <s v="FIAT"/>
    <s v="87183400"/>
    <s v="MARAJO GUAPO"/>
    <s v="GUAPO"/>
    <s v="GO"/>
    <s v="ETANOL COMUM"/>
    <n v="239"/>
    <n v="6.03"/>
    <s v=" Km/L"/>
    <n v="6768"/>
    <n v="39.659999999999997"/>
    <n v="4.1900000000000004"/>
    <n v="166.18"/>
    <s v="0"/>
    <s v="Planejamento Operaci"/>
    <s v="Planejamento Operaci"/>
    <s v="Operacional"/>
    <m/>
    <d v="2025-10-16T00:00:00"/>
    <x v="6"/>
    <x v="0"/>
    <x v="0"/>
  </r>
  <r>
    <s v="TTR3A31"/>
    <s v="60645800106437590"/>
    <s v="16/10/2025 15:59:12"/>
    <s v="95253"/>
    <s v="ANDRE AUGUSTO ARAUJO DE JESUS"/>
    <x v="53"/>
    <s v="Caminhonete"/>
    <s v="SAVEIRO CS RB MF"/>
    <s v="VW"/>
    <s v="26466212"/>
    <s v="AUTO POSTO GLOBAL AR"/>
    <s v="GOIANIA"/>
    <s v="GO"/>
    <s v="ETANOL COMUM"/>
    <n v="0"/>
    <n v="0"/>
    <s v=" Km/L"/>
    <n v="92"/>
    <n v="50.27"/>
    <n v="4.84"/>
    <n v="243.31"/>
    <s v="161057479"/>
    <s v="EXT - KSE LOCAÇOES"/>
    <s v="Planejamento Operaci"/>
    <s v="KSE LOCAÇOES"/>
    <m/>
    <d v="2025-10-16T00:00:00"/>
    <x v="6"/>
    <x v="0"/>
    <x v="12"/>
  </r>
  <r>
    <s v="TUG2C45"/>
    <s v="60645800106437600"/>
    <s v="16/10/2025 16:14:33"/>
    <s v="17385"/>
    <s v="VICTOR DE SOUZA"/>
    <x v="54"/>
    <s v="Utilitário"/>
    <s v="SAVEIRO"/>
    <s v="VOLKSWAGEN"/>
    <s v="31860311"/>
    <s v="POSTO CAPIM DOURADO"/>
    <s v="GOIANIA"/>
    <s v="GO"/>
    <s v="ETANOL COMUM"/>
    <n v="0"/>
    <n v="0"/>
    <s v=" Km/L"/>
    <n v="63"/>
    <n v="46.61"/>
    <n v="4.99"/>
    <n v="232.58"/>
    <s v="6837"/>
    <s v="EXT - KSE LOCAÇOES"/>
    <s v="Planejamento Operaci"/>
    <s v="KSE LOCAÇOES"/>
    <m/>
    <d v="2025-10-16T00:00:00"/>
    <x v="6"/>
    <x v="0"/>
    <x v="12"/>
  </r>
  <r>
    <s v="TFY6E09"/>
    <s v="60645800105143700"/>
    <s v="16/10/2025 16:23:58"/>
    <s v="04380"/>
    <s v="PAULO ROBERTO BATISTA DE MOURA JUNIOR"/>
    <x v="15"/>
    <s v="AUTOMOVEL"/>
    <s v="ARGO"/>
    <s v="FIAT"/>
    <s v="75331801"/>
    <s v="DECIO CEZARINA"/>
    <s v="CEZARINA"/>
    <s v="GO"/>
    <s v="ETANOL COMUM"/>
    <n v="388"/>
    <n v="9.17"/>
    <s v=" Km/L"/>
    <n v="19470"/>
    <n v="42.33"/>
    <n v="4.1900000000000004"/>
    <n v="177.36"/>
    <s v="202510161623"/>
    <s v="Planejamento Operaci"/>
    <s v="Planejamento Operaci"/>
    <s v="Operacional"/>
    <m/>
    <d v="2025-10-16T00:00:00"/>
    <x v="6"/>
    <x v="0"/>
    <x v="1"/>
  </r>
  <r>
    <s v="TGM2I26"/>
    <s v="60645800106437620"/>
    <s v="16/10/2025 16:50:07"/>
    <s v="29136"/>
    <s v="CLEITON INACIO DE MOURA"/>
    <x v="55"/>
    <s v="Utilitário"/>
    <s v="FIORINO"/>
    <s v="FIAT"/>
    <s v="63533904"/>
    <s v="POSTO BONZAO"/>
    <s v="GOIANIA"/>
    <s v="GO"/>
    <s v="ETANOL COMUM"/>
    <n v="0"/>
    <n v="0"/>
    <s v=" Km/L"/>
    <n v="21"/>
    <n v="55.08"/>
    <n v="5.0810000000000004"/>
    <n v="279.83999999999997"/>
    <s v="1"/>
    <s v="EXT - KSE LOCAÇOES"/>
    <s v="Planejamento Operaci"/>
    <s v="Operacional"/>
    <m/>
    <d v="2025-10-16T00:00:00"/>
    <x v="6"/>
    <x v="0"/>
    <x v="5"/>
  </r>
  <r>
    <s v="TGA0B06"/>
    <s v="60645800106437610"/>
    <s v="16/10/2025 16:56:22"/>
    <s v="29136"/>
    <s v="CLEITON INACIO DE MOURA"/>
    <x v="56"/>
    <s v="Caminhonete"/>
    <s v="FIORINO"/>
    <s v="FIAT"/>
    <s v="63533904"/>
    <s v="POSTO BONZAO"/>
    <s v="GOIANIA"/>
    <s v="GO"/>
    <s v="ETANOL COMUM"/>
    <n v="0"/>
    <n v="0"/>
    <s v=" Km/L"/>
    <n v="232"/>
    <n v="53.97"/>
    <n v="4.9909999999999997"/>
    <n v="269.35000000000002"/>
    <s v="1"/>
    <s v="EXT - KSE LOCAÇOES"/>
    <s v="Planejamento Operaci"/>
    <s v="Operacional"/>
    <m/>
    <d v="2025-10-16T00:00:00"/>
    <x v="6"/>
    <x v="0"/>
    <x v="5"/>
  </r>
  <r>
    <s v="TFP9I32"/>
    <s v="60645800105143819"/>
    <s v="16/10/2025 18:11:58"/>
    <s v="33861"/>
    <s v="FERNANDO DOS REIS GONÇALVES"/>
    <x v="7"/>
    <s v="AUTOMOVEL"/>
    <s v="ARGO"/>
    <s v="FIAT"/>
    <s v="87183400"/>
    <s v="MARAJO GUAPO"/>
    <s v="GUAPO"/>
    <s v="GO"/>
    <s v="ETANOL COMUM"/>
    <n v="330"/>
    <n v="8.3800000000000008"/>
    <s v=" Km/L"/>
    <n v="16175"/>
    <n v="39.369999999999997"/>
    <n v="4.1900000000000004"/>
    <n v="164.96"/>
    <s v="0"/>
    <s v="Planejamento Operaci"/>
    <s v="Planejamento Operaci"/>
    <s v="Operacional"/>
    <m/>
    <d v="2025-10-16T00:00:00"/>
    <x v="6"/>
    <x v="0"/>
    <x v="4"/>
  </r>
  <r>
    <s v="TFR8B59"/>
    <s v="60645800105143681"/>
    <s v="16/10/2025 18:36:26"/>
    <s v="92635"/>
    <s v="ADENILDO BARBOSA DUTRA"/>
    <x v="8"/>
    <s v="AUTOMOVEL"/>
    <s v="ARGO"/>
    <s v="FIAT"/>
    <s v="87183400"/>
    <s v="MARAJO GUAPO"/>
    <s v="GUAPO"/>
    <s v="GO"/>
    <s v="ETANOL COMUM"/>
    <n v="127"/>
    <n v="6.35"/>
    <s v=" Km/L"/>
    <n v="11825"/>
    <n v="20"/>
    <n v="4.1900000000000004"/>
    <n v="83.8"/>
    <s v="0"/>
    <s v="Planejamento Operaci"/>
    <s v="Planejamento Operaci"/>
    <s v="Operacional"/>
    <m/>
    <d v="2025-10-16T00:00:00"/>
    <x v="6"/>
    <x v="0"/>
    <x v="5"/>
  </r>
  <r>
    <s v="TGL4J09"/>
    <s v="60645800105143360"/>
    <s v="16/10/2025 19:53:37"/>
    <s v="40379"/>
    <s v="JESTER LUCAS GOUVEIA SANTOS"/>
    <x v="17"/>
    <s v="AUTOMOVEL"/>
    <s v="ARGO"/>
    <s v="FIAT"/>
    <s v="31865113"/>
    <s v="POSTO GEPE"/>
    <s v="GOIANIA"/>
    <s v="GO"/>
    <s v="ETANOL COMUM"/>
    <n v="317"/>
    <n v="7.8"/>
    <s v=" Km/L"/>
    <n v="12884"/>
    <n v="40.65"/>
    <n v="4.54"/>
    <n v="184.55"/>
    <s v="0"/>
    <s v="Planejamento Operaci"/>
    <s v="Planejamento Operaci"/>
    <s v="Operacional"/>
    <m/>
    <d v="2025-10-16T00:00:00"/>
    <x v="6"/>
    <x v="0"/>
    <x v="1"/>
  </r>
  <r>
    <s v="TFE9C14"/>
    <s v="60645800106437370"/>
    <s v="17/10/2025 06:22:28"/>
    <s v="70145"/>
    <s v="LUCAS HENRIQUE MAGALHAES DE SOUZA "/>
    <x v="51"/>
    <s v="EQUIPAMENTOS"/>
    <s v="AMBULANCIA"/>
    <s v="OUTROS"/>
    <s v="26406711"/>
    <s v="POSTO ZANDONADI"/>
    <s v="GUAPO"/>
    <s v="GO"/>
    <s v="DIESEL S-10"/>
    <n v="533"/>
    <n v="6.04"/>
    <s v=" Km/L"/>
    <n v="1379"/>
    <n v="88.21"/>
    <n v="6.19"/>
    <n v="546.02"/>
    <s v="1"/>
    <s v="Planejamento Operaci"/>
    <s v="Planejamento Operaci"/>
    <s v="Operacional"/>
    <m/>
    <d v="2025-10-17T00:00:00"/>
    <x v="6"/>
    <x v="0"/>
    <x v="13"/>
  </r>
  <r>
    <s v="TFL8I14"/>
    <s v="60645800106437530"/>
    <s v="17/10/2025 06:24:50"/>
    <s v="70145"/>
    <s v="LUCAS HENRIQUE MAGALHAES DE SOUZA "/>
    <x v="57"/>
    <s v="EQUIPAMENTOS"/>
    <s v="AMBULANCIA"/>
    <s v="OUTROS"/>
    <s v="26406711"/>
    <s v="POSTO ZANDONADI"/>
    <s v="GUAPO"/>
    <s v="GO"/>
    <s v="DIESEL S-10"/>
    <n v="925"/>
    <n v="0"/>
    <s v=" Km/L"/>
    <n v="925"/>
    <n v="89.1"/>
    <n v="6.19"/>
    <n v="551.53"/>
    <s v="1"/>
    <s v="Planejamento Operaci"/>
    <s v="Planejamento Operaci"/>
    <s v="Operacional"/>
    <m/>
    <d v="2025-10-17T00:00:00"/>
    <x v="6"/>
    <x v="0"/>
    <x v="13"/>
  </r>
  <r>
    <s v="TFV8C74"/>
    <s v="60645800106437299"/>
    <s v="17/10/2025 06:29:59"/>
    <s v="70145"/>
    <s v="LUCAS HENRIQUE MAGALHAES DE SOUZA "/>
    <x v="34"/>
    <s v="Automóvel"/>
    <s v="AMBULANCIA"/>
    <s v="VOLKSWAGEN"/>
    <s v="41875311"/>
    <s v="POSTO SABOR DA TERRA"/>
    <s v="INDIARA"/>
    <s v="GO"/>
    <s v="DIESEL S-10"/>
    <n v="294"/>
    <n v="6.94"/>
    <s v=" Km/L"/>
    <n v="1200"/>
    <n v="42.36"/>
    <n v="5.84"/>
    <n v="247.38"/>
    <s v="171023321"/>
    <s v="Planejamento Operaci"/>
    <s v="Planejamento Operaci"/>
    <s v="RESGATE"/>
    <m/>
    <d v="2025-10-17T00:00:00"/>
    <x v="6"/>
    <x v="0"/>
    <x v="13"/>
  </r>
  <r>
    <s v="TFS3C72"/>
    <s v="60645800105143738"/>
    <s v="17/10/2025 07:17:09"/>
    <s v="00271"/>
    <s v="HEDER OLIVEIRA SANTANA"/>
    <x v="9"/>
    <s v="AUTOMOVEL"/>
    <s v="ARGO"/>
    <s v="FIAT"/>
    <s v="13308211"/>
    <s v="P. BANDEIRANTES"/>
    <s v="RIO VERDE"/>
    <s v="GO"/>
    <s v="ETANOL COMUM"/>
    <n v="269"/>
    <n v="7.16"/>
    <s v=" Km/L"/>
    <n v="43923"/>
    <n v="37.57"/>
    <n v="4.3899999999999997"/>
    <n v="164.92"/>
    <s v="171026073"/>
    <s v="Planejamento Operaci"/>
    <s v="Planejamento Operaci"/>
    <s v="Operacional"/>
    <m/>
    <d v="2025-10-17T00:00:00"/>
    <x v="6"/>
    <x v="0"/>
    <x v="4"/>
  </r>
  <r>
    <s v="TFW2H32"/>
    <s v="60645800105143835"/>
    <s v="17/10/2025 07:28:21"/>
    <s v="99638"/>
    <s v="LAFAIETE DE SOUZA SANTOS"/>
    <x v="10"/>
    <s v="AUTOMOVEL"/>
    <s v="ARGO"/>
    <s v="FIAT"/>
    <s v="36698902"/>
    <s v="POSTO AZET"/>
    <s v="ANAPOLIS"/>
    <s v="GO"/>
    <s v="ETANOL COMUM"/>
    <n v="386"/>
    <n v="11.18"/>
    <s v=" Km/L"/>
    <n v="31279"/>
    <n v="34.53"/>
    <n v="4.49"/>
    <n v="155.04"/>
    <s v="0"/>
    <s v="Planejamento Operaci"/>
    <s v="Planejamento Operaci"/>
    <s v="Operacional"/>
    <m/>
    <d v="2025-10-17T00:00:00"/>
    <x v="6"/>
    <x v="0"/>
    <x v="3"/>
  </r>
  <r>
    <s v="TGF2J32"/>
    <s v="60645800105143827"/>
    <s v="17/10/2025 07:52:49"/>
    <s v="29136"/>
    <s v="CLEITON INACIO DE MOURA"/>
    <x v="16"/>
    <s v="AUTOMOVEL"/>
    <s v="ARGO"/>
    <s v="FIAT"/>
    <s v="53084408"/>
    <s v="POSTO MILLENIUM"/>
    <s v="SENADOR CANEDO"/>
    <s v="GO"/>
    <s v="ETANOL COMUM"/>
    <n v="252"/>
    <n v="7.93"/>
    <s v=" Km/L"/>
    <n v="8702"/>
    <n v="31.76"/>
    <n v="4.84"/>
    <n v="153.72999999999999"/>
    <s v="20709"/>
    <s v="Planejamento Operaci"/>
    <s v="Planejamento Operaci"/>
    <s v="Operacional"/>
    <m/>
    <d v="2025-10-17T00:00:00"/>
    <x v="6"/>
    <x v="0"/>
    <x v="5"/>
  </r>
  <r>
    <s v="TER7374"/>
    <s v="60645800105124320"/>
    <s v="17/10/2025 08:07:29"/>
    <s v="09808"/>
    <s v="DOUGLAS OLIVEIRA SANTOS"/>
    <x v="19"/>
    <s v="EQUIPAMENTOS"/>
    <s v="RETROESCAVADEIRA"/>
    <s v="JCB"/>
    <s v="45364511"/>
    <s v="AUTO POSTO CERRADO 4"/>
    <s v="ITUMBIARA"/>
    <s v="GO"/>
    <s v="DIESEL S-10"/>
    <n v="0"/>
    <n v="0"/>
    <s v=" Km/L"/>
    <n v="0"/>
    <n v="60"/>
    <n v="5.59"/>
    <n v="335.4"/>
    <s v="361253"/>
    <s v="EXT - SAO PEDRO"/>
    <s v="Planejamento Operaci"/>
    <s v="SAO PEDRO"/>
    <m/>
    <d v="2025-10-17T00:00:00"/>
    <x v="6"/>
    <x v="0"/>
    <x v="7"/>
  </r>
  <r>
    <s v="CVP4C84"/>
    <s v="60645800105124363"/>
    <s v="17/10/2025 08:09:06"/>
    <s v="09808"/>
    <s v="DOUGLAS OLIVEIRA SANTOS"/>
    <x v="19"/>
    <s v="Caminhão"/>
    <s v="24-250"/>
    <s v="VOLKSWAGEN"/>
    <s v="45364511"/>
    <s v="AUTO POSTO CERRADO 4"/>
    <s v="ITUMBIARA"/>
    <s v="GO"/>
    <s v="DIESEL COMUM"/>
    <n v="0"/>
    <n v="0"/>
    <s v=" Km/L"/>
    <n v="0"/>
    <n v="56.84"/>
    <n v="5.54"/>
    <n v="314.89"/>
    <s v="361254"/>
    <s v="EXT - SAO PEDRO"/>
    <s v="Planejamento Operaci"/>
    <s v="SAO PEDRO"/>
    <m/>
    <d v="2025-10-17T00:00:00"/>
    <x v="6"/>
    <x v="0"/>
    <x v="7"/>
  </r>
  <r>
    <s v="TJP1H27"/>
    <s v="60645800106439607"/>
    <s v="17/10/2025 08:09:59"/>
    <s v="02910"/>
    <s v="EMERSON CRISTIANO DA SILVEIRA"/>
    <x v="58"/>
    <s v="EQUIPAMENTOS"/>
    <s v="GUINCHO LEVE"/>
    <s v="EQUIPAMENTO"/>
    <s v="46209914"/>
    <s v="DECIO RIO VERDE"/>
    <s v="RIO VERDE"/>
    <s v="GO"/>
    <s v="DIESEL S-10"/>
    <n v="0"/>
    <n v="0"/>
    <s v=" Km/L"/>
    <n v="2929"/>
    <n v="134"/>
    <n v="6.77"/>
    <n v="907.18"/>
    <s v="202510170809"/>
    <s v="EXT - LUCCA JR"/>
    <s v="Planejamento Operaci"/>
    <s v="LUCCA JR"/>
    <m/>
    <d v="2025-10-17T00:00:00"/>
    <x v="6"/>
    <x v="0"/>
    <x v="11"/>
  </r>
  <r>
    <s v="NKD1J82"/>
    <s v="60645800105124230"/>
    <s v="17/10/2025 08:10:13"/>
    <s v="99128"/>
    <s v="LEANDRO FERREIRA DE JESUS"/>
    <x v="19"/>
    <s v="Caminhão"/>
    <s v="24-250/24-250"/>
    <s v="VW"/>
    <s v="81870100"/>
    <s v="POSTO MILLENIUM DIMAG"/>
    <s v="APARECIDA DE GOIANIA"/>
    <s v="GO"/>
    <s v="DIESEL COMUM"/>
    <n v="0"/>
    <n v="0"/>
    <s v=" Km/L"/>
    <n v="0"/>
    <n v="193.24"/>
    <n v="5.54"/>
    <n v="1070.55"/>
    <s v="59105"/>
    <s v="EXT - SAO PEDRO"/>
    <s v="Planejamento Operaci"/>
    <s v="SAO PEDRO"/>
    <m/>
    <d v="2025-10-17T00:00:00"/>
    <x v="6"/>
    <x v="0"/>
    <x v="7"/>
  </r>
  <r>
    <s v="TER4970"/>
    <s v="60645800105124339"/>
    <s v="17/10/2025 08:11:37"/>
    <s v="99128"/>
    <s v="LEANDRO FERREIRA DE JESUS"/>
    <x v="19"/>
    <s v="EQUIPAMENTOS"/>
    <s v="RETROESCAVADEIRA"/>
    <s v="CATERPILLAR"/>
    <s v="81870100"/>
    <s v="POSTO MILLENIUM DIMAG"/>
    <s v="APARECIDA DE GOIANIA"/>
    <s v="GO"/>
    <s v="DIESEL COMUM"/>
    <n v="0"/>
    <n v="0"/>
    <s v=" Km/L"/>
    <n v="0"/>
    <n v="82"/>
    <n v="5.54"/>
    <n v="454.28"/>
    <s v="59106"/>
    <s v="EXT - SAO PEDRO"/>
    <s v="Planejamento Operaci"/>
    <s v="SAO PEDRO"/>
    <m/>
    <d v="2025-10-17T00:00:00"/>
    <x v="6"/>
    <x v="0"/>
    <x v="7"/>
  </r>
  <r>
    <s v="TFA5I89"/>
    <s v="60645800105853740"/>
    <s v="17/10/2025 08:21:28"/>
    <s v="71805"/>
    <s v="MURILO SOUZA BERNARDES"/>
    <x v="21"/>
    <s v="AUTOMOVEL"/>
    <s v="ARGO"/>
    <s v="FIAT"/>
    <s v="36603412"/>
    <s v="POSTO DO RATINHO"/>
    <s v="GOIANIA"/>
    <s v="GO"/>
    <s v="ETANOL COMUM"/>
    <n v="413"/>
    <n v="10.52"/>
    <s v=" Km/L"/>
    <n v="9146"/>
    <n v="39.26"/>
    <n v="5.24"/>
    <n v="205.72"/>
    <s v="1"/>
    <s v="Planejamento Operaci"/>
    <s v="Planejamento Operaci"/>
    <s v="Operacional"/>
    <m/>
    <d v="2025-10-17T00:00:00"/>
    <x v="6"/>
    <x v="0"/>
    <x v="2"/>
  </r>
  <r>
    <s v="TTQ3C61"/>
    <s v="60645800105124444"/>
    <s v="17/10/2025 08:24:46"/>
    <s v="00933"/>
    <s v="GIULEY RIBEIRO DOS SANTOS"/>
    <x v="44"/>
    <s v="Caminhonete"/>
    <s v="SAVEIRO CS RB MF"/>
    <s v="VW"/>
    <s v="13335016"/>
    <s v="POSTO TREVO"/>
    <s v="RIO VERDE"/>
    <s v="GO"/>
    <s v="ETANOL COMUM"/>
    <n v="265"/>
    <n v="5.41"/>
    <s v=" Km/L"/>
    <n v="1445"/>
    <n v="48.98"/>
    <n v="4.4909999999999997"/>
    <n v="219.95"/>
    <s v="171030235"/>
    <s v="EXT - KSE LOCAÇOES"/>
    <s v="Planejamento Operaci"/>
    <s v="KSE LOCAÇOES"/>
    <m/>
    <d v="2025-10-17T00:00:00"/>
    <x v="6"/>
    <x v="0"/>
    <x v="12"/>
  </r>
  <r>
    <s v="TGM4D76"/>
    <s v="60645800106437582"/>
    <s v="17/10/2025 08:39:57"/>
    <s v="00411"/>
    <s v="RICARDO DE PAULA"/>
    <x v="59"/>
    <s v="Caminhonete"/>
    <s v="FIORINO"/>
    <s v="FIAT"/>
    <s v="36603412"/>
    <s v="POSTO DO RATINHO"/>
    <s v="GOIANIA"/>
    <s v="GO"/>
    <s v="ETANOL COMUM"/>
    <n v="0"/>
    <n v="0"/>
    <s v=" Km/L"/>
    <n v="153"/>
    <n v="51.48"/>
    <n v="5.24"/>
    <n v="269.76"/>
    <s v="1"/>
    <s v="Planejamento Operaci"/>
    <s v="Planejamento Operaci"/>
    <s v="Operacional"/>
    <m/>
    <d v="2025-10-17T00:00:00"/>
    <x v="6"/>
    <x v="0"/>
    <x v="5"/>
  </r>
  <r>
    <s v="TFX7J72"/>
    <s v="60645800105836505"/>
    <s v="17/10/2025 11:07:18"/>
    <s v="02769"/>
    <s v="ANDRE LUIS PAULINO"/>
    <x v="11"/>
    <s v="AUTOMOVEL"/>
    <s v="ARGO"/>
    <s v="FIAT"/>
    <s v="75331003"/>
    <s v="SUPERVIA LAGOA"/>
    <s v="RIO VERDE"/>
    <s v="GO"/>
    <s v="ETANOL COMUM"/>
    <n v="339"/>
    <n v="10.5"/>
    <s v=" Km/L"/>
    <n v="34474"/>
    <n v="32.29"/>
    <n v="4.1900000000000004"/>
    <n v="135.30000000000001"/>
    <s v="0"/>
    <s v="Planejamento Operaci"/>
    <s v="Planejamento Operaci"/>
    <s v="Operacional"/>
    <m/>
    <d v="2025-10-17T00:00:00"/>
    <x v="6"/>
    <x v="0"/>
    <x v="4"/>
  </r>
  <r>
    <s v="TBE3B78"/>
    <s v="60645800105124169"/>
    <s v="17/10/2025 11:10:59"/>
    <s v="89049"/>
    <s v="VALDEIR JOSE CORREIA"/>
    <x v="19"/>
    <s v="Caminhão"/>
    <s v="9-180"/>
    <s v="VW"/>
    <s v="87183400"/>
    <s v="MARAJO GUAPO"/>
    <s v="GUAPO"/>
    <s v="GO"/>
    <s v="DIESEL S-10"/>
    <n v="0"/>
    <n v="0"/>
    <s v=" Km/L"/>
    <n v="0"/>
    <n v="86.26"/>
    <n v="6.09"/>
    <n v="525.32000000000005"/>
    <s v="0"/>
    <s v="EXT - SAO PEDRO"/>
    <s v="Planejamento Operaci"/>
    <s v="SAO PEDRO"/>
    <m/>
    <d v="2025-10-17T00:00:00"/>
    <x v="6"/>
    <x v="0"/>
    <x v="7"/>
  </r>
  <r>
    <s v="TFY6E09"/>
    <s v="60645800105143700"/>
    <s v="17/10/2025 11:18:04"/>
    <s v="04380"/>
    <s v="PAULO ROBERTO BATISTA DE MOURA JUNIOR"/>
    <x v="15"/>
    <s v="AUTOMOVEL"/>
    <s v="ARGO"/>
    <s v="FIAT"/>
    <s v="75331801"/>
    <s v="DECIO CEZARINA"/>
    <s v="CEZARINA"/>
    <s v="GO"/>
    <s v="ETANOL COMUM"/>
    <n v="167"/>
    <n v="9.39"/>
    <s v=" Km/L"/>
    <n v="19637"/>
    <n v="17.79"/>
    <n v="4.1900000000000004"/>
    <n v="74.540000000000006"/>
    <s v="202510171117"/>
    <s v="Planejamento Operaci"/>
    <s v="Planejamento Operaci"/>
    <s v="Operacional"/>
    <m/>
    <d v="2025-10-17T00:00:00"/>
    <x v="6"/>
    <x v="0"/>
    <x v="1"/>
  </r>
  <r>
    <s v="TFY3C02"/>
    <s v="60645800105143770"/>
    <s v="17/10/2025 11:54:23"/>
    <s v="37473"/>
    <s v="OTHON SIQUEIRA DE ALMEIDA"/>
    <x v="14"/>
    <s v="AUTOMOVEL"/>
    <s v="ARGO"/>
    <s v="FIAT"/>
    <s v="46209914"/>
    <s v="DECIO RIO VERDE"/>
    <s v="RIO VERDE"/>
    <s v="GO"/>
    <s v="ETANOL COMUM"/>
    <n v="348"/>
    <n v="8.25"/>
    <s v=" Km/L"/>
    <n v="10396"/>
    <n v="42.19"/>
    <n v="4.29"/>
    <n v="181"/>
    <s v="202510171153"/>
    <s v="Planejamento Operaci"/>
    <s v="Planejamento Operaci"/>
    <s v="Operacional"/>
    <m/>
    <d v="2025-10-17T00:00:00"/>
    <x v="6"/>
    <x v="0"/>
    <x v="0"/>
  </r>
  <r>
    <s v="TJE5D27"/>
    <s v="60645800106184595"/>
    <s v="17/10/2025 12:37:31"/>
    <s v="02910"/>
    <s v="EMERSON CRISTIANO DA SILVEIRA"/>
    <x v="60"/>
    <s v="EQUIPAMENTOS"/>
    <s v="GUINCHO LEVE"/>
    <s v="EQUIPAMENTO"/>
    <s v="46209914"/>
    <s v="DECIO RIO VERDE"/>
    <s v="RIO VERDE"/>
    <s v="GO"/>
    <s v="DIESEL S-10"/>
    <n v="0"/>
    <n v="0"/>
    <s v=" Km/L"/>
    <n v="2400"/>
    <n v="135.15"/>
    <n v="6.77"/>
    <n v="914.97"/>
    <s v="202510171236"/>
    <s v="EXT - LUCCA JR"/>
    <s v="Planejamento Operaci"/>
    <s v="LUCCA JR"/>
    <m/>
    <d v="2025-10-17T00:00:00"/>
    <x v="6"/>
    <x v="0"/>
    <x v="11"/>
  </r>
  <r>
    <s v="IMP0003"/>
    <s v="60645800105124282"/>
    <s v="17/10/2025 13:27:29"/>
    <s v="21706"/>
    <s v="LUIZ MARCELO NEVES"/>
    <x v="19"/>
    <s v="EQUIPAMENTOS"/>
    <s v="IMPLEMENTOS"/>
    <s v="OUTROS"/>
    <s v="46286315"/>
    <s v="POSTO CENTRAL"/>
    <s v="BOM JESUS"/>
    <s v="GO"/>
    <s v="GASOLINA COMUM"/>
    <n v="0"/>
    <n v="0"/>
    <s v=" Km/L"/>
    <n v="0"/>
    <n v="5"/>
    <n v="6.42"/>
    <n v="32.1"/>
    <s v="1"/>
    <s v="EXT - SAO PEDRO"/>
    <s v="Planejamento Operaci"/>
    <s v="SAO PEDRO"/>
    <m/>
    <d v="2025-10-17T00:00:00"/>
    <x v="6"/>
    <x v="0"/>
    <x v="7"/>
  </r>
  <r>
    <s v="TBE3B75"/>
    <s v="60645800105124380"/>
    <s v="17/10/2025 14:39:16"/>
    <s v="21706"/>
    <s v="LUIZ MARCELO NEVES"/>
    <x v="19"/>
    <s v="Caminhão"/>
    <s v="CAMINHAO CARROCERIA"/>
    <s v="OUTROS"/>
    <s v="46286315"/>
    <s v="POSTO CENTRAL"/>
    <s v="BOM JESUS"/>
    <s v="GO"/>
    <s v="DIESEL S-10"/>
    <n v="0"/>
    <n v="0"/>
    <s v=" Km/L"/>
    <n v="0"/>
    <n v="100.64"/>
    <n v="6.24"/>
    <n v="628.02"/>
    <s v="1"/>
    <s v="EXT - SAO PEDRO"/>
    <s v="Planejamento Operaci"/>
    <s v="SAO PEDRO"/>
    <m/>
    <d v="2025-10-17T00:00:00"/>
    <x v="6"/>
    <x v="0"/>
    <x v="7"/>
  </r>
  <r>
    <s v="TFW2H32"/>
    <s v="60645800105143835"/>
    <s v="17/10/2025 15:02:43"/>
    <s v="99638"/>
    <s v="LAFAIETE DE SOUZA SANTOS"/>
    <x v="10"/>
    <s v="AUTOMOVEL"/>
    <s v="ARGO"/>
    <s v="FIAT"/>
    <s v="46209914"/>
    <s v="DECIO RIO VERDE"/>
    <s v="RIO VERDE"/>
    <s v="GO"/>
    <s v="ETANOL COMUM"/>
    <n v="301"/>
    <n v="10.38"/>
    <s v=" Km/L"/>
    <n v="31580"/>
    <n v="28.99"/>
    <n v="4.29"/>
    <n v="124.37"/>
    <s v="202510171502"/>
    <s v="Planejamento Operaci"/>
    <s v="Planejamento Operaci"/>
    <s v="Operacional"/>
    <m/>
    <d v="2025-10-17T00:00:00"/>
    <x v="6"/>
    <x v="0"/>
    <x v="3"/>
  </r>
  <r>
    <s v="TFP9I32"/>
    <s v="60645800105143819"/>
    <s v="17/10/2025 15:07:28"/>
    <s v="44734"/>
    <s v="CARLOS ALBERTO RODRIGUES PEREIRA"/>
    <x v="7"/>
    <s v="AUTOMOVEL"/>
    <s v="ARGO"/>
    <s v="FIAT"/>
    <s v="69497502"/>
    <s v="DECIO L14"/>
    <s v="RIO VERDE"/>
    <s v="GO"/>
    <s v="ETANOL COMUM"/>
    <n v="362"/>
    <n v="10.6"/>
    <s v=" Km/L"/>
    <n v="16537"/>
    <n v="34.159999999999997"/>
    <n v="4.0910000000000002"/>
    <n v="139.74"/>
    <s v="202510171506"/>
    <s v="Planejamento Operaci"/>
    <s v="Planejamento Operaci"/>
    <s v="Operacional"/>
    <m/>
    <d v="2025-10-17T00:00:00"/>
    <x v="6"/>
    <x v="0"/>
    <x v="4"/>
  </r>
  <r>
    <s v="TFY2H52"/>
    <s v="60645800105143790"/>
    <s v="17/10/2025 15:08:07"/>
    <s v="05918"/>
    <s v="GISELIA AGUIAR DA ROCHA"/>
    <x v="13"/>
    <s v="AUTOMOVEL"/>
    <s v="ARGO"/>
    <s v="FIAT"/>
    <s v="46209914"/>
    <s v="DECIO RIO VERDE"/>
    <s v="RIO VERDE"/>
    <s v="GO"/>
    <s v="ETANOL COMUM"/>
    <n v="347"/>
    <n v="9.25"/>
    <s v=" Km/L"/>
    <n v="8420"/>
    <n v="37.53"/>
    <n v="4.29"/>
    <n v="161"/>
    <s v="202510171507"/>
    <s v="Planejamento Operaci"/>
    <s v="Planejamento Operaci"/>
    <s v="Operacional"/>
    <m/>
    <d v="2025-10-17T00:00:00"/>
    <x v="6"/>
    <x v="0"/>
    <x v="3"/>
  </r>
  <r>
    <s v="TFF6I82"/>
    <s v="60645800105143800"/>
    <s v="17/10/2025 15:18:53"/>
    <s v="11093"/>
    <s v="MARCELO PAIXÃO FILHO"/>
    <x v="3"/>
    <s v="AUTOMOVEL"/>
    <s v="ARGO"/>
    <s v="FIAT"/>
    <s v="69494411"/>
    <s v="REDE MARAJO RIO VERD"/>
    <s v="RIO VERDE"/>
    <s v="GO"/>
    <s v="ETANOL COMUM"/>
    <n v="368"/>
    <n v="10.51"/>
    <s v=" Km/L"/>
    <n v="20130"/>
    <n v="35"/>
    <n v="3.99"/>
    <n v="139.65"/>
    <s v="11093610689"/>
    <s v="Planejamento Operaci"/>
    <s v="Planejamento Operaci"/>
    <s v="Operacional"/>
    <m/>
    <d v="2025-10-17T00:00:00"/>
    <x v="6"/>
    <x v="0"/>
    <x v="2"/>
  </r>
  <r>
    <s v="TFW3J34"/>
    <s v="60645800106437440"/>
    <s v="17/10/2025 15:25:31"/>
    <s v="70145"/>
    <s v="LUCAS HENRIQUE MAGALHAES DE SOUZA "/>
    <x v="49"/>
    <s v="EQUIPAMENTOS"/>
    <s v="AMBULANCIA"/>
    <s v="OUTROS"/>
    <s v="13335016"/>
    <s v="POSTO TREVO"/>
    <s v="RIO VERDE"/>
    <s v="GO"/>
    <s v="DIESEL S-10"/>
    <n v="487"/>
    <n v="7.16"/>
    <s v=" Km/L"/>
    <n v="1342"/>
    <n v="68.040000000000006"/>
    <n v="6.0910000000000002"/>
    <n v="414.41"/>
    <s v="171055477"/>
    <s v="Planejamento Operaci"/>
    <s v="Planejamento Operaci"/>
    <s v="Operacional"/>
    <m/>
    <d v="2025-10-17T00:00:00"/>
    <x v="6"/>
    <x v="0"/>
    <x v="13"/>
  </r>
  <r>
    <s v="TGL4J09"/>
    <s v="60645800105143360"/>
    <s v="17/10/2025 15:26:34"/>
    <s v="40379"/>
    <s v="JESTER LUCAS GOUVEIA SANTOS"/>
    <x v="17"/>
    <s v="AUTOMOVEL"/>
    <s v="ARGO"/>
    <s v="FIAT"/>
    <s v="46209914"/>
    <s v="DECIO RIO VERDE"/>
    <s v="RIO VERDE"/>
    <s v="GO"/>
    <s v="ETANOL COMUM"/>
    <n v="353"/>
    <n v="9.35"/>
    <s v=" Km/L"/>
    <n v="13237"/>
    <n v="37.770000000000003"/>
    <n v="4.29"/>
    <n v="162.03"/>
    <s v="202510171525"/>
    <s v="Planejamento Operaci"/>
    <s v="Planejamento Operaci"/>
    <s v="Operacional"/>
    <m/>
    <d v="2025-10-17T00:00:00"/>
    <x v="6"/>
    <x v="0"/>
    <x v="1"/>
  </r>
  <r>
    <s v="TFW3J34"/>
    <m/>
    <s v="17/10/2025 15:30:46"/>
    <m/>
    <m/>
    <x v="49"/>
    <m/>
    <m/>
    <m/>
    <m/>
    <s v="POSTO TREVO"/>
    <m/>
    <m/>
    <s v="ARLA-32"/>
    <s v="-"/>
    <s v="-"/>
    <s v=" Km/L"/>
    <s v="-"/>
    <n v="5"/>
    <m/>
    <n v="19.95"/>
    <m/>
    <m/>
    <s v="Planejamento Operaci"/>
    <s v="Operacional"/>
    <m/>
    <d v="2025-10-17T00:00:00"/>
    <x v="6"/>
    <x v="0"/>
    <x v="13"/>
  </r>
  <r>
    <s v="TFE6B22"/>
    <s v="60645800105143762"/>
    <s v="17/10/2025 15:37:26"/>
    <s v="03608"/>
    <s v="WEIDER DA SILVA RODRIGUES"/>
    <x v="1"/>
    <s v="AUTOMOVEL"/>
    <s v="ARGO"/>
    <s v="FIAT"/>
    <s v="63532207"/>
    <s v="AUTO POSTO SANTA RIT"/>
    <s v="ACREUNA"/>
    <s v="GO"/>
    <s v="ETANOL COMUM"/>
    <n v="442"/>
    <n v="10.93"/>
    <s v=" Km/L"/>
    <n v="23253"/>
    <n v="40.450000000000003"/>
    <n v="4.24"/>
    <n v="171.52"/>
    <s v="171056194"/>
    <s v="Planejamento Operaci"/>
    <s v="Planejamento Operaci"/>
    <s v="Operacional"/>
    <m/>
    <d v="2025-10-17T00:00:00"/>
    <x v="6"/>
    <x v="0"/>
    <x v="1"/>
  </r>
  <r>
    <s v="TFF5D72"/>
    <s v="60645800105143780"/>
    <s v="17/10/2025 15:46:45"/>
    <s v="26270"/>
    <s v="CRISTIANO TORRES WARDIL"/>
    <x v="2"/>
    <s v="AUTOMOVEL"/>
    <s v="ARGO"/>
    <s v="FIAT"/>
    <s v="46209914"/>
    <s v="DECIO RIO VERDE"/>
    <s v="RIO VERDE"/>
    <s v="GO"/>
    <s v="ETANOL COMUM"/>
    <n v="380"/>
    <n v="11.02"/>
    <s v=" Km/L"/>
    <n v="7148"/>
    <n v="34.47"/>
    <n v="4.29"/>
    <n v="147.88"/>
    <s v="202510171546"/>
    <s v="Planejamento Operaci"/>
    <s v="Planejamento Operaci"/>
    <s v="Operacional"/>
    <m/>
    <d v="2025-10-17T00:00:00"/>
    <x v="6"/>
    <x v="0"/>
    <x v="0"/>
  </r>
  <r>
    <s v="TTR3A31"/>
    <s v="60645800106437590"/>
    <s v="17/10/2025 15:55:58"/>
    <s v="95253"/>
    <s v="ANDRE AUGUSTO ARAUJO DE JESUS"/>
    <x v="53"/>
    <s v="Caminhonete"/>
    <s v="SAVEIRO CS RB MF"/>
    <s v="VW"/>
    <s v="41826312"/>
    <s v="AUTO POSTO JACARE"/>
    <s v="ACREUNA"/>
    <s v="GO"/>
    <s v="ETANOL COMUM"/>
    <n v="371"/>
    <n v="8.75"/>
    <s v=" Km/L"/>
    <n v="463"/>
    <n v="42.4"/>
    <n v="4.25"/>
    <n v="180.22"/>
    <s v="171057375"/>
    <s v="EXT - KSE LOCAÇOES"/>
    <s v="Planejamento Operaci"/>
    <s v="KSE LOCAÇOES"/>
    <m/>
    <d v="2025-10-17T00:00:00"/>
    <x v="6"/>
    <x v="0"/>
    <x v="12"/>
  </r>
  <r>
    <s v="TUG2C45"/>
    <s v="60645800106437600"/>
    <s v="17/10/2025 15:57:25"/>
    <s v="12695"/>
    <s v="JENIFER ALEJANDRA VILACA"/>
    <x v="54"/>
    <s v="Utilitário"/>
    <s v="SAVEIRO"/>
    <s v="VOLKSWAGEN"/>
    <s v="41826312"/>
    <s v="AUTO POSTO JACARE"/>
    <s v="ACREUNA"/>
    <s v="GO"/>
    <s v="ETANOL COMUM"/>
    <n v="378"/>
    <n v="8.5399999999999991"/>
    <s v=" Km/L"/>
    <n v="441"/>
    <n v="44.25"/>
    <n v="4.25"/>
    <n v="188.07"/>
    <s v="171057474"/>
    <s v="EXT - KSE LOCAÇOES"/>
    <s v="Planejamento Operaci"/>
    <s v="KSE LOCAÇOES"/>
    <m/>
    <d v="2025-10-17T00:00:00"/>
    <x v="6"/>
    <x v="0"/>
    <x v="12"/>
  </r>
  <r>
    <s v="TTQ4C10"/>
    <s v="60645800105124428"/>
    <s v="17/10/2025 16:23:15"/>
    <s v="26126"/>
    <s v="MARIVALDO GONÇALVES"/>
    <x v="31"/>
    <s v="Caminhonete"/>
    <s v="Caminhonete S10"/>
    <s v="CHEVROLET"/>
    <s v="24906505"/>
    <s v="AUTO POSTO BOM RETIR"/>
    <s v="RIO VERDE"/>
    <s v="GO"/>
    <s v="DIESEL S-10"/>
    <n v="775"/>
    <n v="10.77"/>
    <s v=" Km/L"/>
    <n v="820"/>
    <n v="71.959999999999994"/>
    <n v="6.19"/>
    <n v="445.46"/>
    <s v="171058"/>
    <s v="Planejamento Operaci"/>
    <s v="Planejamento Operaci"/>
    <s v="INSPENCAO"/>
    <m/>
    <d v="2025-10-17T00:00:00"/>
    <x v="6"/>
    <x v="0"/>
    <x v="12"/>
  </r>
  <r>
    <s v="TUK2D26"/>
    <s v="60645800106553790"/>
    <s v="17/10/2025 16:29:22"/>
    <s v="17385"/>
    <s v="VICTOR DE SOUZA"/>
    <x v="42"/>
    <s v="Caminhonete"/>
    <s v="Caminhonete S10"/>
    <s v="CHEVROLET"/>
    <s v="45308900"/>
    <s v="POSTO LUPATINI"/>
    <s v="SANTO ANTONIO DA BARRA"/>
    <s v="GO"/>
    <s v="DIESEL S-10"/>
    <n v="708"/>
    <n v="9.5299999999999994"/>
    <s v=" Km/L"/>
    <n v="2163"/>
    <n v="74.319999999999993"/>
    <n v="6.39"/>
    <n v="474.93"/>
    <s v="0"/>
    <s v="Planejamento Operaci"/>
    <s v="Planejamento Operaci"/>
    <s v="INSPENCAO"/>
    <m/>
    <d v="2025-10-17T00:00:00"/>
    <x v="6"/>
    <x v="0"/>
    <x v="12"/>
  </r>
  <r>
    <s v="FCW8F66"/>
    <s v="60645800105124371"/>
    <s v="17/10/2025 16:50:57"/>
    <s v="80246"/>
    <s v="FRANCISCO DE ASSIS SOARES"/>
    <x v="19"/>
    <s v="Caminhão"/>
    <s v="11-180"/>
    <s v="VW"/>
    <s v="45307105"/>
    <s v="POSTO GIRASSOL"/>
    <s v="ITUMBIARA"/>
    <s v="GO"/>
    <s v="DIESEL S-10"/>
    <n v="0"/>
    <n v="0"/>
    <s v=" Km/L"/>
    <n v="0"/>
    <n v="105.59"/>
    <n v="6.09"/>
    <n v="643.04"/>
    <s v="171060"/>
    <s v="EXT - SAO PEDRO"/>
    <s v="Planejamento Operaci"/>
    <s v="SAO PEDRO"/>
    <m/>
    <d v="2025-10-17T00:00:00"/>
    <x v="6"/>
    <x v="0"/>
    <x v="7"/>
  </r>
  <r>
    <s v="TFS3C72"/>
    <s v="60645800105143738"/>
    <s v="17/10/2025 16:52:19"/>
    <s v="00271"/>
    <s v="HEDER OLIVEIRA SANTANA"/>
    <x v="9"/>
    <s v="AUTOMOVEL"/>
    <s v="ARGO"/>
    <s v="FIAT"/>
    <s v="36645906"/>
    <s v="AUTO POSTO ESTRELA DO SUL III"/>
    <s v="ACREUNA"/>
    <s v="GO"/>
    <s v="ETANOL COMUM"/>
    <n v="326"/>
    <n v="8.5399999999999991"/>
    <s v=" Km/L"/>
    <n v="44249"/>
    <n v="38.19"/>
    <n v="4.51"/>
    <n v="172.25"/>
    <s v="0"/>
    <s v="Planejamento Operaci"/>
    <s v="Planejamento Operaci"/>
    <s v="Operacional"/>
    <m/>
    <d v="2025-10-17T00:00:00"/>
    <x v="6"/>
    <x v="0"/>
    <x v="4"/>
  </r>
  <r>
    <s v="TFN3B64"/>
    <s v="60645800106437477"/>
    <s v="17/10/2025 17:01:47"/>
    <s v="70145"/>
    <s v="LUCAS HENRIQUE MAGALHAES DE SOUZA "/>
    <x v="47"/>
    <s v="EQUIPAMENTOS"/>
    <s v="AMBULANCIA"/>
    <s v="OUTROS"/>
    <s v="46286315"/>
    <s v="POSTO CENTRAL"/>
    <s v="BOM JESUS"/>
    <s v="GO"/>
    <s v="DIESEL S-10"/>
    <n v="475"/>
    <n v="6.48"/>
    <s v=" Km/L"/>
    <n v="1313"/>
    <n v="73.319999999999993"/>
    <n v="6.24"/>
    <n v="457.53"/>
    <s v="1"/>
    <s v="Planejamento Operaci"/>
    <s v="Planejamento Operaci"/>
    <s v="Operacional"/>
    <m/>
    <d v="2025-10-17T00:00:00"/>
    <x v="6"/>
    <x v="0"/>
    <x v="13"/>
  </r>
  <r>
    <s v="TGF2J32"/>
    <s v="60645800105143827"/>
    <s v="17/10/2025 17:26:16"/>
    <s v="29136"/>
    <s v="CLEITON INACIO DE MOURA"/>
    <x v="16"/>
    <s v="AUTOMOVEL"/>
    <s v="ARGO"/>
    <s v="FIAT"/>
    <s v="92221200"/>
    <s v="POSTO AMERICA"/>
    <s v="GUAPO"/>
    <s v="GO"/>
    <s v="ETANOL COMUM"/>
    <n v="427"/>
    <n v="12.06"/>
    <s v=" Km/L"/>
    <n v="9129"/>
    <n v="35.4"/>
    <n v="4.79"/>
    <n v="169.56"/>
    <s v="1"/>
    <s v="Planejamento Operaci"/>
    <s v="Planejamento Operaci"/>
    <s v="Operacional"/>
    <m/>
    <d v="2025-10-17T00:00:00"/>
    <x v="6"/>
    <x v="0"/>
    <x v="5"/>
  </r>
  <r>
    <s v="TFX7J72"/>
    <s v="60645800105836505"/>
    <s v="17/10/2025 19:43:29"/>
    <s v="03126"/>
    <s v="PEDRO PAULO SILVA SANTOS"/>
    <x v="11"/>
    <s v="AUTOMOVEL"/>
    <s v="ARGO"/>
    <s v="FIAT"/>
    <s v="46286315"/>
    <s v="POSTO CENTRAL"/>
    <s v="BOM JESUS"/>
    <s v="GO"/>
    <s v="ETANOL COMUM"/>
    <n v="335"/>
    <n v="9.7100000000000009"/>
    <s v=" Km/L"/>
    <n v="34809"/>
    <n v="34.49"/>
    <n v="4.46"/>
    <n v="153.83000000000001"/>
    <s v="0"/>
    <s v="Planejamento Operaci"/>
    <s v="Planejamento Operaci"/>
    <s v="Operacional"/>
    <m/>
    <d v="2025-10-17T00:00:00"/>
    <x v="6"/>
    <x v="0"/>
    <x v="4"/>
  </r>
  <r>
    <s v="TFF6I82"/>
    <s v="60645800105143800"/>
    <s v="17/10/2025 22:23:50"/>
    <s v="11093"/>
    <s v="MARCELO PAIXÃO FILHO"/>
    <x v="3"/>
    <s v="AUTOMOVEL"/>
    <s v="ARGO"/>
    <s v="FIAT"/>
    <s v="12667600"/>
    <s v="Z Z SAO JOSE"/>
    <s v="GOIANIA"/>
    <s v="GO"/>
    <s v="ETANOL COMUM"/>
    <n v="380"/>
    <n v="10.86"/>
    <s v=" Km/L"/>
    <n v="20510"/>
    <n v="35"/>
    <n v="4.84"/>
    <n v="169.4"/>
    <s v="0"/>
    <s v="Planejamento Operaci"/>
    <s v="Planejamento Operaci"/>
    <s v="Operacional"/>
    <m/>
    <d v="2025-10-17T00:00:00"/>
    <x v="6"/>
    <x v="0"/>
    <x v="2"/>
  </r>
  <r>
    <s v="FKM6D96"/>
    <s v="60645800105124347"/>
    <s v="18/10/2025 06:34:02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95.01"/>
    <n v="5.99"/>
    <n v="569.15"/>
    <s v="181023662"/>
    <s v="EXT - SAO PEDRO"/>
    <s v="Planejamento Operaci"/>
    <s v="SAO PEDRO"/>
    <m/>
    <d v="2025-10-18T00:00:00"/>
    <x v="6"/>
    <x v="0"/>
    <x v="7"/>
  </r>
  <r>
    <s v="TTS4A16"/>
    <s v="60645800105124436"/>
    <s v="18/10/2025 07:03:10"/>
    <s v="09697"/>
    <s v="HUILDSON ROSA BARBOSA"/>
    <x v="32"/>
    <s v="Caminhonete"/>
    <s v="Caminhonete S10"/>
    <s v="CHEVROLET"/>
    <s v="46209914"/>
    <s v="DECIO RIO VERDE"/>
    <s v="RIO VERDE"/>
    <s v="GO"/>
    <s v="DIESEL S-10"/>
    <n v="518"/>
    <n v="9.61"/>
    <s v=" Km/L"/>
    <n v="1280"/>
    <n v="53.88"/>
    <n v="6.77"/>
    <n v="364.77"/>
    <s v="202510180702"/>
    <s v="Planejamento Operaci"/>
    <s v="Planejamento Operaci"/>
    <s v="INSPENCAO"/>
    <m/>
    <d v="2025-10-18T00:00:00"/>
    <x v="6"/>
    <x v="0"/>
    <x v="12"/>
  </r>
  <r>
    <s v="NLO0I43"/>
    <s v="60645800105179563"/>
    <s v="18/10/2025 08:16:05"/>
    <s v="87954"/>
    <s v="DANIEL GONÇALVES"/>
    <x v="61"/>
    <s v="Caminhão"/>
    <s v="17-180"/>
    <s v="VOLKSWAGEN"/>
    <s v="46209914"/>
    <s v="DECIO RIO VERDE"/>
    <s v="RIO VERDE"/>
    <s v="GO"/>
    <s v="DIESEL S-10"/>
    <n v="0"/>
    <n v="0"/>
    <s v=" Km/L"/>
    <n v="226487"/>
    <n v="263"/>
    <n v="6.2"/>
    <n v="1630.6"/>
    <s v="202510180815"/>
    <s v="Planejamento Operaci"/>
    <s v="Planejamento Operaci"/>
    <s v="Operacional"/>
    <m/>
    <d v="2025-10-18T00:00:00"/>
    <x v="6"/>
    <x v="0"/>
    <x v="5"/>
  </r>
  <r>
    <s v="TFR8B59"/>
    <s v="60645800105143681"/>
    <s v="18/10/2025 09:53:50"/>
    <s v="92635"/>
    <s v="ADENILDO BARBOSA DUTRA"/>
    <x v="8"/>
    <s v="AUTOMOVEL"/>
    <s v="ARGO"/>
    <s v="FIAT"/>
    <s v="13335016"/>
    <s v="POSTO TREVO"/>
    <s v="RIO VERDE"/>
    <s v="GO"/>
    <s v="ETANOL COMUM"/>
    <n v="238"/>
    <n v="8.89"/>
    <s v=" Km/L"/>
    <n v="12063"/>
    <n v="26.78"/>
    <n v="4.49"/>
    <n v="120.25"/>
    <s v="181035582"/>
    <s v="Planejamento Operaci"/>
    <s v="Planejamento Operaci"/>
    <s v="Operacional"/>
    <m/>
    <d v="2025-10-18T00:00:00"/>
    <x v="6"/>
    <x v="0"/>
    <x v="5"/>
  </r>
  <r>
    <s v="TFX7J72"/>
    <s v="60645800105836505"/>
    <s v="18/10/2025 10:56:04"/>
    <s v="03126"/>
    <s v="PEDRO PAULO SILVA SANTOS"/>
    <x v="11"/>
    <s v="AUTOMOVEL"/>
    <s v="ARGO"/>
    <s v="FIAT"/>
    <s v="41875311"/>
    <s v="POSTO SABOR DA TERRA"/>
    <s v="INDIARA"/>
    <s v="GO"/>
    <s v="ETANOL COMUM"/>
    <n v="289"/>
    <n v="8.44"/>
    <s v=" Km/L"/>
    <n v="35098"/>
    <n v="34.25"/>
    <n v="4.2409999999999997"/>
    <n v="145.24"/>
    <s v="181039316"/>
    <s v="Planejamento Operaci"/>
    <s v="Planejamento Operaci"/>
    <s v="Operacional"/>
    <m/>
    <d v="2025-10-18T00:00:00"/>
    <x v="6"/>
    <x v="0"/>
    <x v="4"/>
  </r>
  <r>
    <s v="NKD1J82"/>
    <s v="60645800105124230"/>
    <s v="18/10/2025 11:06:42"/>
    <s v="99128"/>
    <s v="LEANDRO FERREIRA DE JESUS"/>
    <x v="19"/>
    <s v="Caminhão"/>
    <s v="24-250/24-250"/>
    <s v="VW"/>
    <s v="45308900"/>
    <s v="POSTO LUPATINI"/>
    <s v="SANTO ANTONIO DA BARRA"/>
    <s v="GO"/>
    <s v="DIESEL COMUM"/>
    <n v="0"/>
    <n v="0"/>
    <s v=" Km/L"/>
    <n v="0"/>
    <n v="240.66"/>
    <n v="6.29"/>
    <n v="1513.75"/>
    <s v="1"/>
    <s v="EXT - SAO PEDRO"/>
    <s v="Planejamento Operaci"/>
    <s v="SAO PEDRO"/>
    <m/>
    <d v="2025-10-18T00:00:00"/>
    <x v="6"/>
    <x v="0"/>
    <x v="7"/>
  </r>
  <r>
    <s v="TFS3C72"/>
    <s v="60645800105143738"/>
    <s v="18/10/2025 12:35:24"/>
    <s v="00271"/>
    <s v="HEDER OLIVEIRA SANTANA"/>
    <x v="9"/>
    <s v="AUTOMOVEL"/>
    <s v="ARGO"/>
    <s v="FIAT"/>
    <s v="53081700"/>
    <s v="POSTO Z   Z SANTA MA"/>
    <s v="GUAPO"/>
    <s v="GO"/>
    <s v="ETANOL COMUM"/>
    <n v="298"/>
    <n v="7.95"/>
    <s v=" Km/L"/>
    <n v="44547"/>
    <n v="37.479999999999997"/>
    <n v="4.1900000000000004"/>
    <n v="157.04"/>
    <s v="0"/>
    <s v="Planejamento Operaci"/>
    <s v="Planejamento Operaci"/>
    <s v="Operacional"/>
    <m/>
    <d v="2025-10-18T00:00:00"/>
    <x v="6"/>
    <x v="0"/>
    <x v="4"/>
  </r>
  <r>
    <s v="CVP4C84"/>
    <s v="60645800105124363"/>
    <s v="18/10/2025 12:48:51"/>
    <s v="09808"/>
    <s v="DOUGLAS OLIVEIRA SANTOS"/>
    <x v="19"/>
    <s v="Caminhão"/>
    <s v="24-250"/>
    <s v="VOLKSWAGEN"/>
    <s v="45307105"/>
    <s v="POSTO GIRASSOL"/>
    <s v="ITUMBIARA"/>
    <s v="GO"/>
    <s v="DIESEL COMUM"/>
    <n v="0"/>
    <n v="0"/>
    <s v=" Km/L"/>
    <n v="0"/>
    <n v="150"/>
    <n v="5.99"/>
    <n v="898.5"/>
    <s v="181046"/>
    <s v="EXT - SAO PEDRO"/>
    <s v="Planejamento Operaci"/>
    <s v="SAO PEDRO"/>
    <m/>
    <d v="2025-10-18T00:00:00"/>
    <x v="6"/>
    <x v="0"/>
    <x v="7"/>
  </r>
  <r>
    <s v="TGK2G46"/>
    <s v="60645800105179571"/>
    <s v="18/10/2025 15:43:33"/>
    <s v="81150"/>
    <s v="MARIO CESAR DE OLIVEIRA"/>
    <x v="52"/>
    <s v="Utilitário"/>
    <s v="FIORINO"/>
    <s v="FIAT"/>
    <s v="46209914"/>
    <s v="DECIO RIO VERDE"/>
    <s v="RIO VERDE"/>
    <s v="GO"/>
    <s v="ETANOL COMUM"/>
    <n v="327"/>
    <n v="8.77"/>
    <s v=" Km/L"/>
    <n v="365"/>
    <n v="37.299999999999997"/>
    <n v="4.29"/>
    <n v="160.02000000000001"/>
    <s v="202510181542"/>
    <s v="Planejamento Operaci"/>
    <s v="Planejamento Operaci"/>
    <s v="Operacional"/>
    <m/>
    <d v="2025-10-18T00:00:00"/>
    <x v="6"/>
    <x v="0"/>
    <x v="5"/>
  </r>
  <r>
    <s v="TBE3B78"/>
    <s v="60645800105124169"/>
    <s v="18/10/2025 15:44:15"/>
    <s v="89049"/>
    <s v="VALDEIR JOSE CORREIA"/>
    <x v="19"/>
    <s v="Caminhão"/>
    <s v="9-180"/>
    <s v="VW"/>
    <s v="87183400"/>
    <s v="MARAJO GUAPO"/>
    <s v="GUAPO"/>
    <s v="GO"/>
    <s v="DIESEL S-10"/>
    <n v="0"/>
    <n v="0"/>
    <s v=" Km/L"/>
    <n v="0"/>
    <n v="106.82"/>
    <n v="6.09"/>
    <n v="650.53"/>
    <s v="0"/>
    <s v="EXT - SAO PEDRO"/>
    <s v="Planejamento Operaci"/>
    <s v="SAO PEDRO"/>
    <m/>
    <d v="2025-10-18T00:00:00"/>
    <x v="6"/>
    <x v="0"/>
    <x v="7"/>
  </r>
  <r>
    <s v="TFD2J89"/>
    <s v="60645800105143710"/>
    <s v="18/10/2025 15:46:57"/>
    <s v="81150"/>
    <s v="MARIO CESAR DE OLIVEIRA"/>
    <x v="0"/>
    <s v="AUTOMOVEL"/>
    <s v="ARGO"/>
    <s v="FIAT"/>
    <s v="46209914"/>
    <s v="DECIO RIO VERDE"/>
    <s v="RIO VERDE"/>
    <s v="GO"/>
    <s v="ETANOL COMUM"/>
    <n v="289"/>
    <n v="8.66"/>
    <s v=" Km/L"/>
    <n v="12135"/>
    <n v="33.39"/>
    <n v="4.29"/>
    <n v="143.24"/>
    <s v="202510181546"/>
    <s v="Planejamento Operaci"/>
    <s v="Planejamento Operaci"/>
    <s v="Operacional"/>
    <m/>
    <d v="2025-10-18T00:00:00"/>
    <x v="6"/>
    <x v="0"/>
    <x v="0"/>
  </r>
  <r>
    <s v="TBE3B78"/>
    <m/>
    <s v="18/10/2025 15:47:48"/>
    <m/>
    <m/>
    <x v="20"/>
    <m/>
    <m/>
    <m/>
    <m/>
    <s v="MARAJO GUAPO"/>
    <m/>
    <m/>
    <s v="ARLA-32"/>
    <n v="0"/>
    <n v="0"/>
    <s v=" Km/L"/>
    <n v="0"/>
    <n v="14.15"/>
    <m/>
    <n v="56.46"/>
    <m/>
    <s v="EXT - SAO PEDRO"/>
    <s v="Planejamento Operaci"/>
    <s v="SAO PEDRO"/>
    <m/>
    <d v="2025-10-18T00:00:00"/>
    <x v="6"/>
    <x v="0"/>
    <x v="7"/>
  </r>
  <r>
    <s v="TFS3C72"/>
    <s v="60645800105143738"/>
    <s v="18/10/2025 16:55:20"/>
    <s v="00271"/>
    <s v="HEDER OLIVEIRA SANTANA"/>
    <x v="9"/>
    <s v="AUTOMOVEL"/>
    <s v="ARGO"/>
    <s v="FIAT"/>
    <s v="13308211"/>
    <s v="P. BANDEIRANTES"/>
    <s v="RIO VERDE"/>
    <s v="GO"/>
    <s v="ETANOL COMUM"/>
    <n v="231"/>
    <n v="7.57"/>
    <s v=" Km/L"/>
    <n v="44778"/>
    <n v="30.51"/>
    <n v="4.391"/>
    <n v="133.97999999999999"/>
    <s v="181060786"/>
    <s v="Planejamento Operaci"/>
    <s v="Planejamento Operaci"/>
    <s v="Operacional"/>
    <m/>
    <d v="2025-10-18T00:00:00"/>
    <x v="6"/>
    <x v="0"/>
    <x v="4"/>
  </r>
  <r>
    <s v="TGM4D76"/>
    <s v="60645800106437582"/>
    <s v="18/10/2025 18:36:06"/>
    <s v="33534"/>
    <s v="MARCOS ANTONIO MARCELINO DA SILVA"/>
    <x v="59"/>
    <s v="Caminhonete"/>
    <s v="FIORINO"/>
    <s v="FIAT"/>
    <s v="81889412"/>
    <s v="POSTO ZERO UM"/>
    <s v="RIO VERDE"/>
    <s v="GO"/>
    <s v="ETANOL COMUM"/>
    <n v="251"/>
    <n v="9.18"/>
    <s v=" Km/L"/>
    <n v="404"/>
    <n v="27.35"/>
    <n v="4.3899999999999997"/>
    <n v="120.06"/>
    <s v="1"/>
    <s v="Planejamento Operaci"/>
    <s v="Planejamento Operaci"/>
    <s v="Operacional"/>
    <m/>
    <d v="2025-10-18T00:00:00"/>
    <x v="6"/>
    <x v="0"/>
    <x v="5"/>
  </r>
  <r>
    <s v="TFL8I14"/>
    <s v="60645800106437530"/>
    <s v="18/10/2025 19:11:38"/>
    <s v="70145"/>
    <s v="LUCAS HENRIQUE MAGALHAES DE SOUZA "/>
    <x v="57"/>
    <s v="EQUIPAMENTOS"/>
    <s v="AMBULANCIA"/>
    <s v="OUTROS"/>
    <s v="26466212"/>
    <s v="AUTO POSTO GLOBAL AR"/>
    <s v="GOIANIA"/>
    <s v="GO"/>
    <s v="DIESEL S-10"/>
    <n v="618"/>
    <n v="6.16"/>
    <s v=" Km/L"/>
    <n v="1543"/>
    <n v="100.27"/>
    <n v="6.0510000000000002"/>
    <n v="606.69000000000005"/>
    <s v="181069025"/>
    <s v="Planejamento Operaci"/>
    <s v="Planejamento Operaci"/>
    <s v="Operacional"/>
    <m/>
    <d v="2025-10-18T00:00:00"/>
    <x v="6"/>
    <x v="0"/>
    <x v="13"/>
  </r>
  <r>
    <s v="TFD2J89"/>
    <s v="60645800105143710"/>
    <s v="19/10/2025 07:52:04"/>
    <s v="81150"/>
    <s v="MARIO CESAR DE OLIVEIRA"/>
    <x v="0"/>
    <s v="AUTOMOVEL"/>
    <s v="ARGO"/>
    <s v="FIAT"/>
    <s v="53081700"/>
    <s v="POSTO Z   Z SANTA MA"/>
    <s v="GUAPO"/>
    <s v="GO"/>
    <s v="ETANOL ADITIVADO"/>
    <n v="303"/>
    <n v="10.76"/>
    <s v=" Km/L"/>
    <n v="12438"/>
    <n v="28.16"/>
    <n v="4.74"/>
    <n v="133.47"/>
    <s v="0"/>
    <s v="Planejamento Operaci"/>
    <s v="Planejamento Operaci"/>
    <s v="Operacional"/>
    <m/>
    <d v="2025-10-19T00:00:00"/>
    <x v="6"/>
    <x v="0"/>
    <x v="0"/>
  </r>
  <r>
    <s v="TTQ3C61"/>
    <s v="60645800105124444"/>
    <s v="19/10/2025 16:21:27"/>
    <s v="00933"/>
    <s v="GIULEY RIBEIRO DOS SANTOS"/>
    <x v="44"/>
    <s v="Caminhonete"/>
    <s v="SAVEIRO CS RB MF"/>
    <s v="VW"/>
    <s v="45308900"/>
    <s v="POSTO LUPATINI"/>
    <s v="SANTO ANTONIO DA BARRA"/>
    <s v="GO"/>
    <s v="ETANOL COMUM"/>
    <n v="276"/>
    <n v="8.36"/>
    <s v=" Km/L"/>
    <n v="1721"/>
    <n v="33.01"/>
    <n v="4.3899999999999997"/>
    <n v="144.91"/>
    <s v="0"/>
    <s v="EXT - KSE LOCAÇOES"/>
    <s v="Planejamento Operaci"/>
    <s v="KSE LOCAÇOES"/>
    <m/>
    <d v="2025-10-19T00:00:00"/>
    <x v="6"/>
    <x v="0"/>
    <x v="12"/>
  </r>
  <r>
    <s v="TFX7J72"/>
    <s v="60645800105836505"/>
    <s v="20/10/2025 06:18:19"/>
    <s v="03126"/>
    <s v="PEDRO PAULO SILVA SANTOS"/>
    <x v="11"/>
    <s v="AUTOMOVEL"/>
    <s v="ARGO"/>
    <s v="FIAT"/>
    <s v="81820912"/>
    <s v="AUTO POSTO KR 06"/>
    <s v="RIO VERDE"/>
    <s v="GO"/>
    <s v="ETANOL COMUM"/>
    <n v="727"/>
    <n v="19.02"/>
    <s v=" Km/L"/>
    <n v="35825"/>
    <n v="38.22"/>
    <n v="4.391"/>
    <n v="167.82"/>
    <s v="0"/>
    <s v="Planejamento Operaci"/>
    <s v="Planejamento Operaci"/>
    <s v="Operacional"/>
    <m/>
    <d v="2025-10-20T00:00:00"/>
    <x v="6"/>
    <x v="0"/>
    <x v="4"/>
  </r>
  <r>
    <s v="TFL8I14"/>
    <s v="60645800106437530"/>
    <s v="20/10/2025 06:39:00"/>
    <s v="70145"/>
    <s v="LUCAS HENRIQUE MAGALHAES DE SOUZA "/>
    <x v="57"/>
    <s v="EQUIPAMENTOS"/>
    <s v="AMBULANCIA"/>
    <s v="OUTROS"/>
    <s v="26466212"/>
    <s v="AUTO POSTO GLOBAL AR"/>
    <s v="GOIANIA"/>
    <s v="GO"/>
    <s v="DIESEL S-10"/>
    <n v="491"/>
    <n v="5.97"/>
    <s v=" Km/L"/>
    <n v="2034"/>
    <n v="82.22"/>
    <n v="6.05"/>
    <n v="497.43"/>
    <s v="201023888"/>
    <s v="Planejamento Operaci"/>
    <s v="Planejamento Operaci"/>
    <s v="Operacional"/>
    <m/>
    <d v="2025-10-20T00:00:00"/>
    <x v="6"/>
    <x v="0"/>
    <x v="13"/>
  </r>
  <r>
    <s v="TGC9A34"/>
    <s v="60645800106437250"/>
    <s v="20/10/2025 06:40:58"/>
    <s v="70145"/>
    <s v="LUCAS HENRIQUE MAGALHAES DE SOUZA "/>
    <x v="48"/>
    <s v="EQUIPAMENTOS"/>
    <s v="AMBULANCIA"/>
    <s v="OUTROS"/>
    <s v="26466212"/>
    <s v="AUTO POSTO GLOBAL AR"/>
    <s v="GOIANIA"/>
    <s v="GO"/>
    <s v="DIESEL S-10"/>
    <n v="129"/>
    <n v="5.89"/>
    <s v=" Km/L"/>
    <n v="1906"/>
    <n v="21.91"/>
    <n v="6.05"/>
    <n v="132.56"/>
    <s v="201024007"/>
    <s v="Planejamento Operaci"/>
    <s v="Planejamento Operaci"/>
    <s v="Operacional"/>
    <m/>
    <d v="2025-10-20T00:00:00"/>
    <x v="6"/>
    <x v="0"/>
    <x v="13"/>
  </r>
  <r>
    <s v="TGE1F64"/>
    <s v="60645800106437404"/>
    <s v="20/10/2025 07:02:45"/>
    <s v="70145"/>
    <s v="LUCAS HENRIQUE MAGALHAES DE SOUZA "/>
    <x v="33"/>
    <s v="Caminhonete"/>
    <s v="AMBULANCIA DUCATO"/>
    <s v="FIAT"/>
    <s v="13342911"/>
    <s v="SANTA HELENA DE GOIAS"/>
    <s v="SANTA HELENA DE GOIAS"/>
    <s v="GO"/>
    <s v="DIESEL S-10"/>
    <n v="645"/>
    <n v="7.81"/>
    <s v=" Km/L"/>
    <n v="1983"/>
    <n v="82.58"/>
    <n v="6.19"/>
    <n v="511.2"/>
    <s v="1"/>
    <s v="Planejamento Operaci"/>
    <s v="Planejamento Operaci"/>
    <s v="Operacional"/>
    <m/>
    <d v="2025-10-20T00:00:00"/>
    <x v="6"/>
    <x v="0"/>
    <x v="13"/>
  </r>
  <r>
    <s v="CVP4C84"/>
    <s v="60645800105124363"/>
    <s v="20/10/2025 07:34:28"/>
    <s v="09808"/>
    <s v="DOUGLAS OLIVEIRA SANTOS"/>
    <x v="19"/>
    <s v="Caminhão"/>
    <s v="24-250"/>
    <s v="VOLKSWAGEN"/>
    <s v="69494411"/>
    <s v="REDE MARAJO RIO VERD"/>
    <s v="RIO VERDE"/>
    <s v="GO"/>
    <s v="DIESEL COMUM"/>
    <n v="0"/>
    <n v="0"/>
    <s v=" Km/L"/>
    <n v="0"/>
    <n v="129.02000000000001"/>
    <n v="5.99"/>
    <n v="772.83"/>
    <s v="9808179606"/>
    <s v="EXT - SAO PEDRO"/>
    <s v="Planejamento Operaci"/>
    <s v="SAO PEDRO"/>
    <m/>
    <d v="2025-10-20T00:00:00"/>
    <x v="6"/>
    <x v="0"/>
    <x v="7"/>
  </r>
  <r>
    <s v="TFU6C04"/>
    <s v="60645800106437493"/>
    <s v="20/10/2025 08:21:14"/>
    <s v="70145"/>
    <s v="LUCAS HENRIQUE MAGALHAES DE SOUZA "/>
    <x v="50"/>
    <s v="EQUIPAMENTOS"/>
    <s v="AMBULANCIA"/>
    <s v="OUTROS"/>
    <s v="46225718"/>
    <s v="POSTO MARIA JOAO"/>
    <s v="ITUMBIARA"/>
    <s v="GO"/>
    <s v="DIESEL S-10"/>
    <n v="476"/>
    <n v="4.33"/>
    <s v=" Km/L"/>
    <n v="1703"/>
    <n v="110"/>
    <n v="6.4"/>
    <n v="704"/>
    <s v="1"/>
    <s v="Planejamento Operaci"/>
    <s v="Planejamento Operaci"/>
    <s v="Operacional"/>
    <m/>
    <d v="2025-10-20T00:00:00"/>
    <x v="6"/>
    <x v="0"/>
    <x v="13"/>
  </r>
  <r>
    <s v="TUK2D26"/>
    <s v="60645800106553790"/>
    <s v="20/10/2025 08:28:36"/>
    <s v="17385"/>
    <s v="VICTOR DE SOUZA"/>
    <x v="42"/>
    <s v="Caminhonete"/>
    <s v="Caminhonete S10"/>
    <s v="CHEVROLET"/>
    <s v="36645906"/>
    <s v="AUTO POSTO ESTRELA DO SUL III"/>
    <s v="ACREUNA"/>
    <s v="GO"/>
    <s v="DIESEL S-10"/>
    <n v="507"/>
    <n v="7.93"/>
    <s v=" Km/L"/>
    <n v="2670"/>
    <n v="63.92"/>
    <n v="5.891"/>
    <n v="376.53"/>
    <s v="0"/>
    <s v="Planejamento Operaci"/>
    <s v="Planejamento Operaci"/>
    <s v="INSPENCAO"/>
    <m/>
    <d v="2025-10-20T00:00:00"/>
    <x v="6"/>
    <x v="0"/>
    <x v="12"/>
  </r>
  <r>
    <s v="TFI3B19"/>
    <s v="60645800105926941"/>
    <s v="20/10/2025 08:40:09"/>
    <s v="11252"/>
    <s v="PEDRO AUGUSTO VIEIRA"/>
    <x v="4"/>
    <s v="AUTOMOVEL"/>
    <s v="ARGO"/>
    <s v="FIAT"/>
    <s v="69494411"/>
    <s v="REDE MARAJO RIO VERD"/>
    <s v="RIO VERDE"/>
    <s v="GO"/>
    <s v="ETANOL COMUM"/>
    <n v="243"/>
    <n v="8.42"/>
    <s v=" Km/L"/>
    <n v="23748"/>
    <n v="28.85"/>
    <n v="3.99"/>
    <n v="115.11"/>
    <s v="11252275676"/>
    <s v="Planejamento Operaci"/>
    <s v="Planejamento Operaci"/>
    <s v="Operacional"/>
    <m/>
    <d v="2025-10-20T00:00:00"/>
    <x v="6"/>
    <x v="0"/>
    <x v="0"/>
  </r>
  <r>
    <s v="TUB2B84"/>
    <s v="60645800106437809"/>
    <s v="20/10/2025 08:48:54"/>
    <s v="87954"/>
    <s v="DANIEL GONÇALVES"/>
    <x v="36"/>
    <s v="Caminhonete"/>
    <s v="SAVEIRO CS RB MF"/>
    <s v="VW"/>
    <s v="46209914"/>
    <s v="DECIO RIO VERDE"/>
    <s v="RIO VERDE"/>
    <s v="GO"/>
    <s v="ETANOL COMUM"/>
    <n v="219"/>
    <n v="9.17"/>
    <s v=" Km/L"/>
    <n v="619"/>
    <n v="23.87"/>
    <n v="4.29"/>
    <n v="102.4"/>
    <s v="202510200848"/>
    <s v="EXT - KSE LOCAÇOES"/>
    <s v="Planejamento Operaci"/>
    <s v="KSE LOCAÇOES"/>
    <m/>
    <d v="2025-10-20T00:00:00"/>
    <x v="6"/>
    <x v="0"/>
    <x v="12"/>
  </r>
  <r>
    <s v="TFY6E09"/>
    <s v="60645800105143700"/>
    <s v="20/10/2025 08:57:36"/>
    <s v="04380"/>
    <s v="PAULO ROBERTO BATISTA DE MOURA JUNIOR"/>
    <x v="15"/>
    <s v="AUTOMOVEL"/>
    <s v="ARGO"/>
    <s v="FIAT"/>
    <s v="34251011"/>
    <s v="DECIO ARAPORA"/>
    <s v="ARAPORA"/>
    <s v="MG"/>
    <s v="ETANOL COMUM"/>
    <n v="366"/>
    <n v="9.4600000000000009"/>
    <s v=" Km/L"/>
    <n v="20003"/>
    <n v="38.69"/>
    <n v="4.1900000000000004"/>
    <n v="162.11000000000001"/>
    <s v="202510200856"/>
    <s v="Planejamento Operaci"/>
    <s v="Planejamento Operaci"/>
    <s v="Operacional"/>
    <m/>
    <d v="2025-10-20T00:00:00"/>
    <x v="6"/>
    <x v="0"/>
    <x v="1"/>
  </r>
  <r>
    <s v="TFA5I89"/>
    <s v="60645800105853740"/>
    <s v="20/10/2025 09:23:00"/>
    <s v="71805"/>
    <s v="MURILO SOUZA BERNARDES"/>
    <x v="21"/>
    <s v="AUTOMOVEL"/>
    <s v="ARGO"/>
    <s v="FIAT"/>
    <s v="36603412"/>
    <s v="POSTO DO RATINHO"/>
    <s v="GOIANIA"/>
    <s v="GO"/>
    <s v="ETANOL COMUM"/>
    <n v="336"/>
    <n v="8.7899999999999991"/>
    <s v=" Km/L"/>
    <n v="9482"/>
    <n v="38.24"/>
    <n v="5.24"/>
    <n v="200.38"/>
    <s v="1"/>
    <s v="Planejamento Operaci"/>
    <s v="Planejamento Operaci"/>
    <s v="Operacional"/>
    <m/>
    <d v="2025-10-20T00:00:00"/>
    <x v="6"/>
    <x v="0"/>
    <x v="2"/>
  </r>
  <r>
    <s v="TGM4D76"/>
    <s v="60645800106437582"/>
    <s v="20/10/2025 09:34:12"/>
    <s v="33534"/>
    <s v="MARCOS ANTONIO MARCELINO DA SILVA"/>
    <x v="59"/>
    <s v="Caminhonete"/>
    <s v="FIORINO"/>
    <s v="FIAT"/>
    <s v="46286315"/>
    <s v="POSTO CENTRAL"/>
    <s v="BOM JESUS"/>
    <s v="GO"/>
    <s v="ETANOL COMUM"/>
    <n v="361"/>
    <n v="10.81"/>
    <s v=" Km/L"/>
    <n v="765"/>
    <n v="33.409999999999997"/>
    <n v="4.4610000000000003"/>
    <n v="149.03"/>
    <s v="1"/>
    <s v="Planejamento Operaci"/>
    <s v="Planejamento Operaci"/>
    <s v="Operacional"/>
    <m/>
    <d v="2025-10-20T00:00:00"/>
    <x v="6"/>
    <x v="0"/>
    <x v="5"/>
  </r>
  <r>
    <s v="TFN0D12"/>
    <s v="60645800105143746"/>
    <s v="20/10/2025 09:38:08"/>
    <s v="00390"/>
    <s v="SILVINO JOSE DE BRITO"/>
    <x v="5"/>
    <s v="AUTOMOVEL"/>
    <s v="ARGO"/>
    <s v="FIAT"/>
    <s v="87183400"/>
    <s v="MARAJO GUAPO"/>
    <s v="GUAPO"/>
    <s v="GO"/>
    <s v="ETANOL COMUM"/>
    <n v="366"/>
    <n v="9.3800000000000008"/>
    <s v=" Km/L"/>
    <n v="14026"/>
    <n v="39"/>
    <n v="4.1900000000000004"/>
    <n v="163.41"/>
    <s v="0"/>
    <s v="Planejamento Operaci"/>
    <s v="Planejamento Operaci"/>
    <s v="Operacional"/>
    <m/>
    <d v="2025-10-20T00:00:00"/>
    <x v="6"/>
    <x v="0"/>
    <x v="3"/>
  </r>
  <r>
    <s v="TFF5D72"/>
    <s v="60645800105143780"/>
    <s v="20/10/2025 10:15:35"/>
    <s v="26270"/>
    <s v="CRISTIANO TORRES WARDIL"/>
    <x v="2"/>
    <s v="AUTOMOVEL"/>
    <s v="ARGO"/>
    <s v="FIAT"/>
    <s v="87183400"/>
    <s v="MARAJO GUAPO"/>
    <s v="GUAPO"/>
    <s v="GO"/>
    <s v="ETANOL COMUM"/>
    <n v="269"/>
    <n v="9.19"/>
    <s v=" Km/L"/>
    <n v="7417"/>
    <n v="29.26"/>
    <n v="4.1900000000000004"/>
    <n v="122.6"/>
    <s v="0"/>
    <s v="Planejamento Operaci"/>
    <s v="Planejamento Operaci"/>
    <s v="Operacional"/>
    <m/>
    <d v="2025-10-20T00:00:00"/>
    <x v="6"/>
    <x v="0"/>
    <x v="0"/>
  </r>
  <r>
    <s v="QSW6J59"/>
    <s v="60645800105124400"/>
    <s v="20/10/2025 10:39:08"/>
    <s v="02910"/>
    <s v="EMERSON CRISTIANO DA SILVEIRA"/>
    <x v="28"/>
    <s v="EQUIPAMENTOS"/>
    <s v="CAMINHÃO PIPA"/>
    <s v="OUTROS"/>
    <s v="46209914"/>
    <s v="DECIO RIO VERDE"/>
    <s v="RIO VERDE"/>
    <s v="GO"/>
    <s v="DIESEL S-10"/>
    <n v="475"/>
    <n v="3.94"/>
    <s v=" Km/L"/>
    <n v="2746"/>
    <n v="120.52"/>
    <n v="6.77"/>
    <n v="815.92"/>
    <s v="202510201038"/>
    <s v="EXT - LUCCA JR"/>
    <s v="Planejamento Operaci"/>
    <s v="LUCCA JR"/>
    <m/>
    <d v="2025-10-20T00:00:00"/>
    <x v="6"/>
    <x v="0"/>
    <x v="11"/>
  </r>
  <r>
    <s v="IMP0001"/>
    <s v="60645800105124150"/>
    <s v="20/10/2025 10:44:45"/>
    <s v="89049"/>
    <s v="VALDEIR JOSE CORREIA"/>
    <x v="19"/>
    <s v="EQUIPAMENTOS"/>
    <s v="IMPLEMENTOS"/>
    <s v="OUTROS"/>
    <s v="07674909"/>
    <s v="AUTO POSTO INDIARA"/>
    <s v="INDIARA"/>
    <s v="GO"/>
    <s v="GASOLINA COMUM"/>
    <n v="0"/>
    <n v="0"/>
    <s v=" Km/L"/>
    <n v="0"/>
    <n v="20"/>
    <n v="6.19"/>
    <n v="123.8"/>
    <s v="9008"/>
    <s v="EXT - SAO PEDRO"/>
    <s v="Planejamento Operaci"/>
    <s v="SAO PEDRO"/>
    <m/>
    <d v="2025-10-20T00:00:00"/>
    <x v="6"/>
    <x v="0"/>
    <x v="7"/>
  </r>
  <r>
    <s v="TTS4A16"/>
    <s v="60645800105124436"/>
    <s v="20/10/2025 11:14:30"/>
    <s v="09697"/>
    <s v="HUILDSON ROSA BARBOSA"/>
    <x v="32"/>
    <s v="Caminhonete"/>
    <s v="Caminhonete S10"/>
    <s v="CHEVROLET"/>
    <s v="46286315"/>
    <s v="POSTO CENTRAL"/>
    <s v="BOM JESUS"/>
    <s v="GO"/>
    <s v="DIESEL S-10"/>
    <n v="796"/>
    <n v="12.06"/>
    <s v=" Km/L"/>
    <n v="2076"/>
    <n v="65.98"/>
    <n v="6.24"/>
    <n v="411.73"/>
    <s v="1"/>
    <s v="Planejamento Operaci"/>
    <s v="Planejamento Operaci"/>
    <s v="INSPENCAO"/>
    <m/>
    <d v="2025-10-20T00:00:00"/>
    <x v="6"/>
    <x v="0"/>
    <x v="12"/>
  </r>
  <r>
    <s v="TFX7J72"/>
    <s v="60645800105836505"/>
    <s v="20/10/2025 11:16:08"/>
    <s v="02769"/>
    <s v="ANDRE LUIS PAULINO"/>
    <x v="11"/>
    <s v="AUTOMOVEL"/>
    <s v="ARGO"/>
    <s v="FIAT"/>
    <s v="45364511"/>
    <s v="AUTO POSTO CERRADO 4"/>
    <s v="ITUMBIARA"/>
    <s v="GO"/>
    <s v="ETANOL COMUM"/>
    <n v="332"/>
    <n v="8.42"/>
    <s v=" Km/L"/>
    <n v="36157"/>
    <n v="39.409999999999997"/>
    <n v="3.94"/>
    <n v="155.28"/>
    <s v="361784"/>
    <s v="Planejamento Operaci"/>
    <s v="Planejamento Operaci"/>
    <s v="Operacional"/>
    <m/>
    <d v="2025-10-20T00:00:00"/>
    <x v="6"/>
    <x v="0"/>
    <x v="4"/>
  </r>
  <r>
    <s v="TTY2C25"/>
    <s v="60645800106437780"/>
    <s v="20/10/2025 11:16:31"/>
    <s v="09697"/>
    <s v="HUILDSON ROSA BARBOSA"/>
    <x v="38"/>
    <s v="Caminhonete"/>
    <s v="SAVEIRO CS RB MF"/>
    <s v="VW"/>
    <s v="46286315"/>
    <s v="POSTO CENTRAL"/>
    <s v="BOM JESUS"/>
    <s v="GO"/>
    <s v="ETANOL COMUM"/>
    <n v="205"/>
    <n v="7.71"/>
    <s v=" Km/L"/>
    <n v="292"/>
    <n v="26.58"/>
    <n v="4.4610000000000003"/>
    <n v="118.58"/>
    <s v="1"/>
    <s v="EXT - KSE LOCAÇOES"/>
    <s v="Planejamento Operaci"/>
    <s v="KSE LOCAÇOES"/>
    <m/>
    <d v="2025-10-20T00:00:00"/>
    <x v="6"/>
    <x v="0"/>
    <x v="12"/>
  </r>
  <r>
    <s v="TUF2B45"/>
    <s v="60645800106437790"/>
    <s v="20/10/2025 11:20:05"/>
    <s v="09697"/>
    <s v="HUILDSON ROSA BARBOSA"/>
    <x v="37"/>
    <s v="Caminhonete"/>
    <s v="SAVEIRO CS RB MF"/>
    <s v="VW"/>
    <s v="46286315"/>
    <s v="POSTO CENTRAL"/>
    <s v="BOM JESUS"/>
    <s v="GO"/>
    <s v="ETANOL COMUM"/>
    <n v="206"/>
    <n v="7.59"/>
    <s v=" Km/L"/>
    <n v="289"/>
    <n v="27.13"/>
    <n v="4.46"/>
    <n v="121"/>
    <s v="1"/>
    <s v="EXT - KSE LOCAÇOES"/>
    <s v="Planejamento Operaci"/>
    <s v="KSE LOCAÇOES"/>
    <m/>
    <d v="2025-10-20T00:00:00"/>
    <x v="6"/>
    <x v="0"/>
    <x v="12"/>
  </r>
  <r>
    <s v="TFS3C72"/>
    <s v="60645800105143738"/>
    <s v="20/10/2025 12:27:54"/>
    <s v="00271"/>
    <s v="HEDER OLIVEIRA SANTANA"/>
    <x v="9"/>
    <s v="AUTOMOVEL"/>
    <s v="ARGO"/>
    <s v="FIAT"/>
    <s v="41875311"/>
    <s v="POSTO SABOR DA TERRA"/>
    <s v="INDIARA"/>
    <s v="GO"/>
    <s v="ETANOL COMUM"/>
    <n v="236"/>
    <n v="6.92"/>
    <s v=" Km/L"/>
    <n v="45014"/>
    <n v="34.08"/>
    <n v="4.24"/>
    <n v="144.5"/>
    <s v="201044829"/>
    <s v="Planejamento Operaci"/>
    <s v="Planejamento Operaci"/>
    <s v="Operacional"/>
    <m/>
    <d v="2025-10-20T00:00:00"/>
    <x v="6"/>
    <x v="0"/>
    <x v="4"/>
  </r>
  <r>
    <s v="TFV8C74"/>
    <s v="60645800106437299"/>
    <s v="20/10/2025 12:47:25"/>
    <s v="70145"/>
    <s v="LUCAS HENRIQUE MAGALHAES DE SOUZA "/>
    <x v="34"/>
    <s v="Automóvel"/>
    <s v="AMBULANCIA"/>
    <s v="VOLKSWAGEN"/>
    <s v="41875311"/>
    <s v="POSTO SABOR DA TERRA"/>
    <s v="INDIARA"/>
    <s v="GO"/>
    <s v="DIESEL S-10"/>
    <n v="240"/>
    <n v="4.45"/>
    <s v=" Km/L"/>
    <n v="1440"/>
    <n v="53.97"/>
    <n v="5.84"/>
    <n v="315.2"/>
    <s v="201045999"/>
    <s v="Planejamento Operaci"/>
    <s v="Planejamento Operaci"/>
    <s v="RESGATE"/>
    <m/>
    <d v="2025-10-20T00:00:00"/>
    <x v="6"/>
    <x v="0"/>
    <x v="13"/>
  </r>
  <r>
    <s v="TGL2B04"/>
    <s v="60645800106437315"/>
    <s v="20/10/2025 12:50:33"/>
    <s v="70145"/>
    <s v="LUCAS HENRIQUE MAGALHAES DE SOUZA "/>
    <x v="45"/>
    <s v="EQUIPAMENTOS"/>
    <s v="AMBULANCIA"/>
    <s v="OUTROS"/>
    <s v="41875311"/>
    <s v="POSTO SABOR DA TERRA"/>
    <s v="INDIARA"/>
    <s v="GO"/>
    <s v="DIESEL S-10"/>
    <n v="789"/>
    <n v="19.02"/>
    <s v=" Km/L"/>
    <n v="1026"/>
    <n v="41.48"/>
    <n v="5.8410000000000002"/>
    <n v="242.27"/>
    <s v="201046168"/>
    <s v="Planejamento Operaci"/>
    <s v="Planejamento Operaci"/>
    <s v="Operacional"/>
    <m/>
    <d v="2025-10-20T00:00:00"/>
    <x v="6"/>
    <x v="0"/>
    <x v="13"/>
  </r>
  <r>
    <s v="TTT2H93"/>
    <s v="60645800106437760"/>
    <s v="20/10/2025 13:30:28"/>
    <s v="87954"/>
    <s v="DANIEL GONÇALVES"/>
    <x v="41"/>
    <s v="Utilitário"/>
    <s v="SAVEIRO"/>
    <s v="VOLKSWAGEN"/>
    <s v="87183400"/>
    <s v="MARAJO GUAPO"/>
    <s v="GUAPO"/>
    <s v="GO"/>
    <s v="ETANOL COMUM"/>
    <n v="435"/>
    <n v="10.119999999999999"/>
    <s v=" Km/L"/>
    <n v="1174"/>
    <n v="43"/>
    <n v="4.1900000000000004"/>
    <n v="180.17"/>
    <s v="0"/>
    <s v="EXT - KSE LOCAÇOES"/>
    <s v="Planejamento Operaci"/>
    <s v="KSE LOCAÇOES"/>
    <m/>
    <d v="2025-10-20T00:00:00"/>
    <x v="6"/>
    <x v="0"/>
    <x v="12"/>
  </r>
  <r>
    <s v="TFE6B22"/>
    <s v="60645800105143762"/>
    <s v="20/10/2025 14:01:22"/>
    <s v="03608"/>
    <s v="WEIDER DA SILVA RODRIGUES"/>
    <x v="1"/>
    <s v="AUTOMOVEL"/>
    <s v="ARGO"/>
    <s v="FIAT"/>
    <s v="75331801"/>
    <s v="DECIO CEZARINA"/>
    <s v="CEZARINA"/>
    <s v="GO"/>
    <s v="ETANOL COMUM"/>
    <n v="366"/>
    <n v="9.08"/>
    <s v=" Km/L"/>
    <n v="23619"/>
    <n v="40.31"/>
    <n v="4.1900000000000004"/>
    <n v="168.9"/>
    <s v="202510201400"/>
    <s v="Planejamento Operaci"/>
    <s v="Planejamento Operaci"/>
    <s v="Operacional"/>
    <m/>
    <d v="2025-10-20T00:00:00"/>
    <x v="6"/>
    <x v="0"/>
    <x v="1"/>
  </r>
  <r>
    <s v="TFE9C14"/>
    <s v="60645800106437370"/>
    <s v="20/10/2025 15:06:45"/>
    <s v="26126"/>
    <s v="MARIVALDO GONÇALVES"/>
    <x v="51"/>
    <s v="EQUIPAMENTOS"/>
    <s v="AMBULANCIA"/>
    <s v="OUTROS"/>
    <s v="45308900"/>
    <s v="POSTO LUPATINI"/>
    <s v="SANTO ANTONIO DA BARRA"/>
    <s v="GO"/>
    <s v="DIESEL S-10"/>
    <n v="386"/>
    <n v="5.68"/>
    <s v=" Km/L"/>
    <n v="1765"/>
    <n v="67.91"/>
    <n v="6.2119999999999997"/>
    <n v="421.88"/>
    <s v="0"/>
    <s v="Planejamento Operaci"/>
    <s v="Planejamento Operaci"/>
    <s v="Operacional"/>
    <m/>
    <d v="2025-10-20T00:00:00"/>
    <x v="6"/>
    <x v="0"/>
    <x v="13"/>
  </r>
  <r>
    <s v="TFM4H34"/>
    <s v="60645800106437340"/>
    <s v="20/10/2025 15:13:33"/>
    <s v="26126"/>
    <s v="MARIVALDO GONÇALVES"/>
    <x v="46"/>
    <s v="EQUIPAMENTOS"/>
    <s v="AMBULANCIA"/>
    <s v="OUTROS"/>
    <s v="45308900"/>
    <s v="POSTO LUPATINI"/>
    <s v="SANTO ANTONIO DA BARRA"/>
    <s v="GO"/>
    <s v="DIESEL S-10"/>
    <n v="457"/>
    <n v="5.37"/>
    <s v=" Km/L"/>
    <n v="1308"/>
    <n v="85.04"/>
    <n v="6.2750000000000004"/>
    <n v="533.61"/>
    <s v="0"/>
    <s v="Planejamento Operaci"/>
    <s v="Planejamento Operaci"/>
    <s v="Operacional"/>
    <m/>
    <d v="2025-10-20T00:00:00"/>
    <x v="6"/>
    <x v="0"/>
    <x v="13"/>
  </r>
  <r>
    <s v="TGA0B06"/>
    <s v="60645800106437610"/>
    <s v="20/10/2025 15:19:34"/>
    <s v="00933"/>
    <s v="GIULEY RIBEIRO DOS SANTOS"/>
    <x v="56"/>
    <s v="Caminhonete"/>
    <s v="FIORINO"/>
    <s v="FIAT"/>
    <s v="46209914"/>
    <s v="DECIO RIO VERDE"/>
    <s v="RIO VERDE"/>
    <s v="GO"/>
    <s v="ETANOL COMUM"/>
    <n v="159"/>
    <n v="4.53"/>
    <s v=" Km/L"/>
    <n v="391"/>
    <n v="35.11"/>
    <n v="4.29"/>
    <n v="150.62"/>
    <s v="202510201519"/>
    <s v="EXT - KSE LOCAÇOES"/>
    <s v="Planejamento Operaci"/>
    <s v="Operacional"/>
    <m/>
    <d v="2025-10-20T00:00:00"/>
    <x v="6"/>
    <x v="0"/>
    <x v="5"/>
  </r>
  <r>
    <s v="TLR1J91"/>
    <s v="60645800106043065"/>
    <s v="20/10/2025 15:41:43"/>
    <s v="02910"/>
    <s v="EMERSON CRISTIANO DA SILVEIRA"/>
    <x v="23"/>
    <s v="Caminhonete"/>
    <s v="SAVEIRO"/>
    <s v="VOLKSWAGEN"/>
    <s v="46209914"/>
    <s v="DECIO RIO VERDE"/>
    <s v="RIO VERDE"/>
    <s v="GO"/>
    <s v="ETANOL COMUM"/>
    <n v="0"/>
    <n v="0"/>
    <s v=" Km/L"/>
    <s v="-"/>
    <n v="48.16"/>
    <n v="4.29"/>
    <n v="206.61"/>
    <s v="202510201540"/>
    <s v="Planejamento Operaci"/>
    <s v="Planejamento Operaci"/>
    <s v="Operacional"/>
    <m/>
    <d v="2025-10-20T00:00:00"/>
    <x v="6"/>
    <x v="0"/>
    <x v="9"/>
  </r>
  <r>
    <s v="TFR8B59"/>
    <s v="60645800105143681"/>
    <s v="20/10/2025 16:13:38"/>
    <s v="92635"/>
    <s v="ADENILDO BARBOSA DUTRA"/>
    <x v="8"/>
    <s v="AUTOMOVEL"/>
    <s v="ARGO"/>
    <s v="FIAT"/>
    <s v="69479601"/>
    <s v="REDE SANTA LUZIA X"/>
    <s v="GOIANIA"/>
    <s v="GO"/>
    <s v="ETANOL COMUM"/>
    <n v="393"/>
    <n v="9.31"/>
    <s v=" Km/L"/>
    <n v="12456"/>
    <n v="42.23"/>
    <n v="4.8710000000000004"/>
    <n v="205.7"/>
    <s v="394452"/>
    <s v="Planejamento Operaci"/>
    <s v="Planejamento Operaci"/>
    <s v="Operacional"/>
    <m/>
    <d v="2025-10-20T00:00:00"/>
    <x v="6"/>
    <x v="0"/>
    <x v="5"/>
  </r>
  <r>
    <s v="TFY6E09"/>
    <s v="60645800105143700"/>
    <s v="20/10/2025 16:16:16"/>
    <s v="04380"/>
    <s v="PAULO ROBERTO BATISTA DE MOURA JUNIOR"/>
    <x v="15"/>
    <s v="AUTOMOVEL"/>
    <s v="ARGO"/>
    <s v="FIAT"/>
    <s v="87183400"/>
    <s v="MARAJO GUAPO"/>
    <s v="GUAPO"/>
    <s v="GO"/>
    <s v="ETANOL COMUM"/>
    <n v="410"/>
    <n v="9.56"/>
    <s v=" Km/L"/>
    <n v="20413"/>
    <n v="42.88"/>
    <n v="4.1900000000000004"/>
    <n v="179.67"/>
    <s v="0"/>
    <s v="Planejamento Operaci"/>
    <s v="Planejamento Operaci"/>
    <s v="Operacional"/>
    <m/>
    <d v="2025-10-20T00:00:00"/>
    <x v="6"/>
    <x v="0"/>
    <x v="1"/>
  </r>
  <r>
    <s v="TFA5I89"/>
    <s v="60645800105853740"/>
    <s v="20/10/2025 16:52:51"/>
    <s v="71805"/>
    <s v="MURILO SOUZA BERNARDES"/>
    <x v="21"/>
    <s v="AUTOMOVEL"/>
    <s v="ARGO"/>
    <s v="FIAT"/>
    <s v="75331801"/>
    <s v="DECIO CEZARINA"/>
    <s v="CEZARINA"/>
    <s v="GO"/>
    <s v="ETANOL COMUM"/>
    <n v="105"/>
    <n v="9.77"/>
    <s v=" Km/L"/>
    <n v="9587"/>
    <n v="10.75"/>
    <n v="4.1900000000000004"/>
    <n v="45.04"/>
    <s v="202510201651"/>
    <s v="Planejamento Operaci"/>
    <s v="Planejamento Operaci"/>
    <s v="Operacional"/>
    <m/>
    <d v="2025-10-20T00:00:00"/>
    <x v="6"/>
    <x v="0"/>
    <x v="2"/>
  </r>
  <r>
    <s v="TKB0E17"/>
    <s v="60645800106185180"/>
    <s v="20/10/2025 16:53:47"/>
    <s v="02910"/>
    <s v="EMERSON CRISTIANO DA SILVEIRA"/>
    <x v="27"/>
    <s v="EQUIPAMENTOS"/>
    <s v="GUINCHO LEVE"/>
    <s v="EQUIPAMENTO"/>
    <s v="69494411"/>
    <s v="REDE MARAJO RIO VERD"/>
    <s v="RIO VERDE"/>
    <s v="GO"/>
    <s v="DIESEL S-10"/>
    <n v="596"/>
    <n v="5.91"/>
    <s v=" Km/L"/>
    <n v="3241"/>
    <n v="100.87"/>
    <n v="5.99"/>
    <n v="604.22"/>
    <s v="2910883922"/>
    <s v="EXT - LUCCA JR"/>
    <s v="Planejamento Operaci"/>
    <s v="LUCCA JR"/>
    <m/>
    <d v="2025-10-20T00:00:00"/>
    <x v="6"/>
    <x v="0"/>
    <x v="11"/>
  </r>
  <r>
    <s v="TKB0E17"/>
    <m/>
    <s v="20/10/2025 16:53:47"/>
    <m/>
    <m/>
    <x v="27"/>
    <m/>
    <m/>
    <m/>
    <m/>
    <s v="REDE MARAJO RIO VERD"/>
    <m/>
    <m/>
    <s v="ARLA-32"/>
    <s v="-"/>
    <s v="-"/>
    <s v=" Km/L"/>
    <s v="-"/>
    <n v="8.06"/>
    <m/>
    <n v="32.159999999999997"/>
    <m/>
    <m/>
    <s v="Planejamento Operaci"/>
    <s v="LUCCA JR"/>
    <m/>
    <d v="2025-10-20T00:00:00"/>
    <x v="6"/>
    <x v="0"/>
    <x v="11"/>
  </r>
  <r>
    <s v="NKD1J82"/>
    <s v="60645800105124230"/>
    <s v="20/10/2025 17:17:53"/>
    <s v="99128"/>
    <s v="LEANDRO FERREIRA DE JESUS"/>
    <x v="19"/>
    <s v="Caminhão"/>
    <s v="24-250/24-250"/>
    <s v="VW"/>
    <s v="87183400"/>
    <s v="MARAJO GUAPO"/>
    <s v="GUAPO"/>
    <s v="GO"/>
    <s v="DIESEL S-10"/>
    <n v="0"/>
    <n v="0"/>
    <s v=" Km/L"/>
    <n v="0"/>
    <n v="191"/>
    <n v="6.09"/>
    <n v="1163.19"/>
    <s v="0"/>
    <s v="EXT - SAO PEDRO"/>
    <s v="Planejamento Operaci"/>
    <s v="SAO PEDRO"/>
    <m/>
    <d v="2025-10-20T00:00:00"/>
    <x v="6"/>
    <x v="0"/>
    <x v="7"/>
  </r>
  <r>
    <s v="FCW8F66"/>
    <s v="60645800105124371"/>
    <s v="20/10/2025 17:40:35"/>
    <s v="80246"/>
    <s v="FRANCISCO DE ASSIS SOARES"/>
    <x v="19"/>
    <s v="Caminhão"/>
    <s v="11-180"/>
    <s v="VW"/>
    <s v="45307105"/>
    <s v="POSTO GIRASSOL"/>
    <s v="ITUMBIARA"/>
    <s v="GO"/>
    <s v="DIESEL S-10"/>
    <n v="0"/>
    <n v="0"/>
    <s v=" Km/L"/>
    <n v="0"/>
    <n v="115.02"/>
    <n v="6.09"/>
    <n v="700.47"/>
    <s v="201063"/>
    <s v="EXT - SAO PEDRO"/>
    <s v="Planejamento Operaci"/>
    <s v="SAO PEDRO"/>
    <m/>
    <d v="2025-10-20T00:00:00"/>
    <x v="6"/>
    <x v="0"/>
    <x v="7"/>
  </r>
  <r>
    <s v="TER1294"/>
    <s v="60645800105124390"/>
    <s v="20/10/2025 17:44:22"/>
    <s v="80246"/>
    <s v="FRANCISCO DE ASSIS SOARES"/>
    <x v="19"/>
    <s v="EQUIPAMENTOS"/>
    <s v="MINICARREGADEIRA"/>
    <s v="BOBCAT"/>
    <s v="45307105"/>
    <s v="POSTO GIRASSOL"/>
    <s v="ITUMBIARA"/>
    <s v="GO"/>
    <s v="DIESEL COMUM"/>
    <n v="0"/>
    <n v="0"/>
    <s v=" Km/L"/>
    <n v="0"/>
    <n v="66.58"/>
    <n v="5.99"/>
    <n v="398.81"/>
    <s v="201063"/>
    <s v="EXT - SAO PEDRO"/>
    <s v="Planejamento Operaci"/>
    <s v="SAO PEDRO"/>
    <m/>
    <d v="2025-10-20T00:00:00"/>
    <x v="6"/>
    <x v="0"/>
    <x v="7"/>
  </r>
  <r>
    <s v="TFW2H32"/>
    <s v="60645800105143835"/>
    <s v="20/10/2025 18:36:56"/>
    <s v="99638"/>
    <s v="LAFAIETE DE SOUZA SANTOS"/>
    <x v="10"/>
    <s v="AUTOMOVEL"/>
    <s v="ARGO"/>
    <s v="FIAT"/>
    <s v="41891811"/>
    <s v="UBRASPETRO COM DE DERIVADOS DE"/>
    <s v="GOIANIA"/>
    <s v="GO"/>
    <s v="ETANOL COMUM"/>
    <n v="360"/>
    <n v="9.1999999999999993"/>
    <s v=" Km/L"/>
    <n v="31940"/>
    <n v="39.15"/>
    <n v="5.14"/>
    <n v="201.23"/>
    <s v="573983"/>
    <s v="Planejamento Operaci"/>
    <s v="Planejamento Operaci"/>
    <s v="Operacional"/>
    <m/>
    <d v="2025-10-20T00:00:00"/>
    <x v="6"/>
    <x v="0"/>
    <x v="3"/>
  </r>
  <r>
    <s v="TFI3B19"/>
    <s v="60645800105926941"/>
    <s v="20/10/2025 18:39:07"/>
    <s v="11252"/>
    <s v="PEDRO AUGUSTO VIEIRA"/>
    <x v="4"/>
    <s v="AUTOMOVEL"/>
    <s v="ARGO"/>
    <s v="FIAT"/>
    <s v="45306411"/>
    <s v="POSTO KR 05"/>
    <s v="SANTA HELENA DE GOIAS"/>
    <s v="GO"/>
    <s v="ETANOL COMUM"/>
    <n v="378"/>
    <n v="11.88"/>
    <s v=" Km/L"/>
    <n v="24126"/>
    <n v="31.83"/>
    <n v="4.1900000000000004"/>
    <n v="133.37"/>
    <s v="2"/>
    <s v="Planejamento Operaci"/>
    <s v="Planejamento Operaci"/>
    <s v="Operacional"/>
    <m/>
    <d v="2025-10-20T00:00:00"/>
    <x v="6"/>
    <x v="0"/>
    <x v="0"/>
  </r>
  <r>
    <s v="TUK2D26"/>
    <s v="60645800106553790"/>
    <s v="20/10/2025 18:59:53"/>
    <s v="17385"/>
    <s v="VICTOR DE SOUZA"/>
    <x v="42"/>
    <s v="Caminhonete"/>
    <s v="Caminhonete S10"/>
    <s v="CHEVROLET"/>
    <s v="26406711"/>
    <s v="POSTO ZANDONADI"/>
    <s v="GUAPO"/>
    <s v="GO"/>
    <s v="DIESEL S-10"/>
    <n v="356"/>
    <n v="8.68"/>
    <s v=" Km/L"/>
    <n v="3026"/>
    <n v="41"/>
    <n v="6.19"/>
    <n v="253.79"/>
    <s v="201068339"/>
    <s v="Planejamento Operaci"/>
    <s v="Planejamento Operaci"/>
    <s v="INSPENCAO"/>
    <m/>
    <d v="2025-10-20T00:00:00"/>
    <x v="6"/>
    <x v="0"/>
    <x v="12"/>
  </r>
  <r>
    <s v="TGL4J09"/>
    <s v="60645800105143360"/>
    <s v="21/10/2025 07:00:42"/>
    <s v="40379"/>
    <s v="JESTER LUCAS GOUVEIA SANTOS"/>
    <x v="17"/>
    <s v="AUTOMOVEL"/>
    <s v="ARGO"/>
    <s v="FIAT"/>
    <s v="88813408"/>
    <s v="POSTO ITALIA"/>
    <s v="SENADOR CANEDO"/>
    <s v="GO"/>
    <s v="ETANOL COMUM"/>
    <n v="216"/>
    <n v="5.58"/>
    <s v=" Km/L"/>
    <n v="13453"/>
    <n v="38.68"/>
    <n v="4.84"/>
    <n v="187.21"/>
    <s v="3640"/>
    <s v="Planejamento Operaci"/>
    <s v="Planejamento Operaci"/>
    <s v="Operacional"/>
    <m/>
    <d v="2025-10-21T00:00:00"/>
    <x v="6"/>
    <x v="0"/>
    <x v="1"/>
  </r>
  <r>
    <s v="FKM6D96"/>
    <s v="60645800105124347"/>
    <s v="21/10/2025 07:02:26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75.680000000000007"/>
    <n v="5.99"/>
    <n v="453.34"/>
    <s v="211025359"/>
    <s v="EXT - SAO PEDRO"/>
    <s v="Planejamento Operaci"/>
    <s v="SAO PEDRO"/>
    <m/>
    <d v="2025-10-21T00:00:00"/>
    <x v="6"/>
    <x v="0"/>
    <x v="7"/>
  </r>
  <r>
    <s v="TFF5D72"/>
    <s v="60645800105143780"/>
    <s v="21/10/2025 07:13:32"/>
    <s v="26270"/>
    <s v="CRISTIANO TORRES WARDIL"/>
    <x v="2"/>
    <s v="AUTOMOVEL"/>
    <s v="ARGO"/>
    <s v="FIAT"/>
    <s v="36603412"/>
    <s v="POSTO DO RATINHO"/>
    <s v="GOIANIA"/>
    <s v="GO"/>
    <s v="ETANOL COMUM"/>
    <n v="393"/>
    <n v="10.51"/>
    <s v=" Km/L"/>
    <n v="7810"/>
    <n v="37.4"/>
    <n v="4.8410000000000002"/>
    <n v="181.04"/>
    <s v="1"/>
    <s v="Planejamento Operaci"/>
    <s v="Planejamento Operaci"/>
    <s v="Operacional"/>
    <m/>
    <d v="2025-10-21T00:00:00"/>
    <x v="6"/>
    <x v="0"/>
    <x v="0"/>
  </r>
  <r>
    <s v="TBE3B75"/>
    <s v="60645800105124380"/>
    <s v="21/10/2025 07:30:29"/>
    <s v="21706"/>
    <s v="LUIZ MARCELO NEVES"/>
    <x v="19"/>
    <s v="Caminhão"/>
    <s v="CAMINHAO CARROCERIA"/>
    <s v="OUTROS"/>
    <s v="69494411"/>
    <s v="REDE MARAJO RIO VERD"/>
    <s v="RIO VERDE"/>
    <s v="GO"/>
    <s v="DIESEL S-10"/>
    <n v="0"/>
    <n v="0"/>
    <s v=" Km/L"/>
    <n v="0"/>
    <n v="110.7"/>
    <n v="5.99"/>
    <n v="663.09"/>
    <s v="21706273835"/>
    <s v="EXT - SAO PEDRO"/>
    <s v="Planejamento Operaci"/>
    <s v="SAO PEDRO"/>
    <m/>
    <d v="2025-10-21T00:00:00"/>
    <x v="6"/>
    <x v="0"/>
    <x v="7"/>
  </r>
  <r>
    <s v="TFS3C72"/>
    <s v="60645800105143738"/>
    <s v="21/10/2025 08:52:23"/>
    <s v="00271"/>
    <s v="HEDER OLIVEIRA SANTANA"/>
    <x v="9"/>
    <s v="AUTOMOVEL"/>
    <s v="ARGO"/>
    <s v="FIAT"/>
    <s v="41875311"/>
    <s v="POSTO SABOR DA TERRA"/>
    <s v="INDIARA"/>
    <s v="GO"/>
    <s v="ETANOL COMUM"/>
    <n v="307"/>
    <n v="8.8000000000000007"/>
    <s v=" Km/L"/>
    <n v="45321"/>
    <n v="34.9"/>
    <n v="4.24"/>
    <n v="147.97999999999999"/>
    <s v="211031893"/>
    <s v="Planejamento Operaci"/>
    <s v="Planejamento Operaci"/>
    <s v="Operacional"/>
    <m/>
    <d v="2025-10-21T00:00:00"/>
    <x v="6"/>
    <x v="0"/>
    <x v="4"/>
  </r>
  <r>
    <s v="TBE3B78"/>
    <s v="60645800105124169"/>
    <s v="21/10/2025 09:25:52"/>
    <s v="89049"/>
    <s v="VALDEIR JOSE CORREIA"/>
    <x v="19"/>
    <s v="Caminhão"/>
    <s v="9-180"/>
    <s v="VW"/>
    <s v="41826312"/>
    <s v="AUTO POSTO JACARE"/>
    <s v="ACREUNA"/>
    <s v="GO"/>
    <s v="DIESEL S-10"/>
    <n v="0"/>
    <n v="0"/>
    <s v=" Km/L"/>
    <n v="0"/>
    <n v="113.54"/>
    <n v="5.99"/>
    <n v="680.15"/>
    <s v="211033975"/>
    <s v="EXT - SAO PEDRO"/>
    <s v="Planejamento Operaci"/>
    <s v="SAO PEDRO"/>
    <m/>
    <d v="2025-10-21T00:00:00"/>
    <x v="6"/>
    <x v="0"/>
    <x v="7"/>
  </r>
  <r>
    <s v="TBE3B78"/>
    <m/>
    <s v="21/10/2025 09:25:52"/>
    <m/>
    <m/>
    <x v="20"/>
    <m/>
    <m/>
    <m/>
    <m/>
    <s v="AUTO POSTO JACARE"/>
    <m/>
    <m/>
    <s v="ARLA-32"/>
    <n v="0"/>
    <n v="0"/>
    <s v=" Km/L"/>
    <n v="0"/>
    <n v="6"/>
    <m/>
    <n v="19.82"/>
    <m/>
    <s v="EXT - SAO PEDRO"/>
    <s v="Planejamento Operaci"/>
    <s v="SAO PEDRO"/>
    <m/>
    <d v="2025-10-21T00:00:00"/>
    <x v="6"/>
    <x v="0"/>
    <x v="7"/>
  </r>
  <r>
    <s v="TFW2H32"/>
    <s v="60645800105143835"/>
    <s v="21/10/2025 10:11:16"/>
    <s v="99638"/>
    <s v="LAFAIETE DE SOUZA SANTOS"/>
    <x v="10"/>
    <s v="AUTOMOVEL"/>
    <s v="ARGO"/>
    <s v="FIAT"/>
    <s v="75331801"/>
    <s v="DECIO CEZARINA"/>
    <s v="CEZARINA"/>
    <s v="GO"/>
    <s v="ETANOL COMUM"/>
    <n v="216"/>
    <n v="10.31"/>
    <s v=" Km/L"/>
    <n v="32156"/>
    <n v="20.95"/>
    <n v="4.1900000000000004"/>
    <n v="87.78"/>
    <s v="202510211010"/>
    <s v="Planejamento Operaci"/>
    <s v="Planejamento Operaci"/>
    <s v="Operacional"/>
    <m/>
    <d v="2025-10-21T00:00:00"/>
    <x v="6"/>
    <x v="0"/>
    <x v="3"/>
  </r>
  <r>
    <s v="TFX7J72"/>
    <s v="60645800105836505"/>
    <s v="21/10/2025 13:09:16"/>
    <s v="02769"/>
    <s v="ANDRE LUIS PAULINO"/>
    <x v="11"/>
    <s v="AUTOMOVEL"/>
    <s v="ARGO"/>
    <s v="FIAT"/>
    <s v="46286315"/>
    <s v="POSTO CENTRAL"/>
    <s v="BOM JESUS"/>
    <s v="GO"/>
    <s v="ETANOL COMUM"/>
    <n v="399"/>
    <n v="10.44"/>
    <s v=" Km/L"/>
    <n v="36556"/>
    <n v="38.229999999999997"/>
    <n v="4.4610000000000003"/>
    <n v="170.54"/>
    <s v="0"/>
    <s v="Planejamento Operaci"/>
    <s v="Planejamento Operaci"/>
    <s v="Operacional"/>
    <m/>
    <d v="2025-10-21T00:00:00"/>
    <x v="6"/>
    <x v="0"/>
    <x v="4"/>
  </r>
  <r>
    <s v="TFF5D72"/>
    <s v="60645800105143780"/>
    <s v="21/10/2025 14:37:08"/>
    <s v="26270"/>
    <s v="CRISTIANO TORRES WARDIL"/>
    <x v="2"/>
    <s v="AUTOMOVEL"/>
    <s v="ARGO"/>
    <s v="FIAT"/>
    <s v="46209914"/>
    <s v="DECIO RIO VERDE"/>
    <s v="RIO VERDE"/>
    <s v="GO"/>
    <s v="ETANOL COMUM"/>
    <n v="398"/>
    <n v="12.19"/>
    <s v=" Km/L"/>
    <n v="8208"/>
    <n v="32.64"/>
    <n v="4.29"/>
    <n v="140.03"/>
    <s v="202510211436"/>
    <s v="Planejamento Operaci"/>
    <s v="Planejamento Operaci"/>
    <s v="Operacional"/>
    <m/>
    <d v="2025-10-21T00:00:00"/>
    <x v="6"/>
    <x v="0"/>
    <x v="0"/>
  </r>
  <r>
    <s v="TFN0D12"/>
    <s v="60645800105143746"/>
    <s v="21/10/2025 15:04:53"/>
    <s v="00390"/>
    <s v="SILVINO JOSE DE BRITO"/>
    <x v="5"/>
    <s v="AUTOMOVEL"/>
    <s v="ARGO"/>
    <s v="FIAT"/>
    <s v="75331801"/>
    <s v="DECIO CEZARINA"/>
    <s v="CEZARINA"/>
    <s v="GO"/>
    <s v="ETANOL COMUM"/>
    <n v="356"/>
    <n v="9.5299999999999994"/>
    <s v=" Km/L"/>
    <n v="14382"/>
    <n v="37.36"/>
    <n v="4.1900000000000004"/>
    <n v="156.54"/>
    <s v="202510211504"/>
    <s v="Planejamento Operaci"/>
    <s v="Planejamento Operaci"/>
    <s v="Operacional"/>
    <m/>
    <d v="2025-10-21T00:00:00"/>
    <x v="6"/>
    <x v="0"/>
    <x v="3"/>
  </r>
  <r>
    <s v="TTT2H93"/>
    <s v="60645800106437760"/>
    <s v="21/10/2025 16:03:25"/>
    <s v="87954"/>
    <s v="DANIEL GONÇALVES"/>
    <x v="41"/>
    <s v="Utilitário"/>
    <s v="SAVEIRO"/>
    <s v="VOLKSWAGEN"/>
    <s v="87183400"/>
    <s v="MARAJO GUAPO"/>
    <s v="GUAPO"/>
    <s v="GO"/>
    <s v="ETANOL COMUM"/>
    <n v="360"/>
    <n v="7.94"/>
    <s v=" Km/L"/>
    <n v="1534"/>
    <n v="45.36"/>
    <n v="4.1970000000000001"/>
    <n v="190.36"/>
    <s v="0"/>
    <s v="EXT - KSE LOCAÇOES"/>
    <s v="Planejamento Operaci"/>
    <s v="KSE LOCAÇOES"/>
    <m/>
    <d v="2025-10-21T00:00:00"/>
    <x v="6"/>
    <x v="0"/>
    <x v="12"/>
  </r>
  <r>
    <s v="TFE6B22"/>
    <s v="60645800105143762"/>
    <s v="21/10/2025 16:14:22"/>
    <s v="03608"/>
    <s v="WEIDER DA SILVA RODRIGUES"/>
    <x v="1"/>
    <s v="AUTOMOVEL"/>
    <s v="ARGO"/>
    <s v="FIAT"/>
    <s v="53081711"/>
    <s v="POSTO Z   Z SANTA MA"/>
    <s v="GUAPO"/>
    <s v="GO"/>
    <s v="ETANOL COMUM"/>
    <n v="366"/>
    <n v="8.98"/>
    <s v=" Km/L"/>
    <n v="23985"/>
    <n v="40.770000000000003"/>
    <n v="4.1900000000000004"/>
    <n v="170.83"/>
    <s v="1"/>
    <s v="Planejamento Operaci"/>
    <s v="Planejamento Operaci"/>
    <s v="Operacional"/>
    <m/>
    <d v="2025-10-21T00:00:00"/>
    <x v="6"/>
    <x v="0"/>
    <x v="1"/>
  </r>
  <r>
    <s v="TGA0B06"/>
    <s v="60645800106437610"/>
    <s v="21/10/2025 16:15:40"/>
    <s v="00933"/>
    <s v="GIULEY RIBEIRO DOS SANTOS"/>
    <x v="56"/>
    <s v="Caminhonete"/>
    <s v="FIORINO"/>
    <s v="FIAT"/>
    <s v="87183400"/>
    <s v="MARAJO GUAPO"/>
    <s v="GUAPO"/>
    <s v="GO"/>
    <s v="ETANOL COMUM"/>
    <n v="372"/>
    <n v="10.24"/>
    <s v=" Km/L"/>
    <n v="763"/>
    <n v="36.32"/>
    <n v="4.1900000000000004"/>
    <n v="152.18"/>
    <s v="0"/>
    <s v="EXT - KSE LOCAÇOES"/>
    <s v="Planejamento Operaci"/>
    <s v="Operacional"/>
    <m/>
    <d v="2025-10-21T00:00:00"/>
    <x v="6"/>
    <x v="0"/>
    <x v="5"/>
  </r>
  <r>
    <s v="TFW3J34"/>
    <s v="60645800106437440"/>
    <s v="21/10/2025 16:34:37"/>
    <s v="70145"/>
    <s v="LUCAS HENRIQUE MAGALHAES DE SOUZA "/>
    <x v="49"/>
    <s v="EQUIPAMENTOS"/>
    <s v="AMBULANCIA"/>
    <s v="OUTROS"/>
    <s v="46286315"/>
    <s v="POSTO CENTRAL"/>
    <s v="BOM JESUS"/>
    <s v="GO"/>
    <s v="DIESEL S-10"/>
    <n v="336"/>
    <n v="6.21"/>
    <s v=" Km/L"/>
    <n v="1678"/>
    <n v="54.07"/>
    <n v="6.24"/>
    <n v="337.4"/>
    <s v="0"/>
    <s v="Planejamento Operaci"/>
    <s v="Planejamento Operaci"/>
    <s v="Operacional"/>
    <m/>
    <d v="2025-10-21T00:00:00"/>
    <x v="6"/>
    <x v="0"/>
    <x v="13"/>
  </r>
  <r>
    <s v="TFF6I82"/>
    <s v="60645800105143800"/>
    <s v="21/10/2025 17:08:16"/>
    <s v="00938"/>
    <s v="ARNALDO SATOSHI CHIBA MOTA"/>
    <x v="3"/>
    <s v="AUTOMOVEL"/>
    <s v="ARGO"/>
    <s v="FIAT"/>
    <s v="87183400"/>
    <s v="MARAJO GUAPO"/>
    <s v="GUAPO"/>
    <s v="GO"/>
    <s v="ETANOL COMUM"/>
    <n v="296"/>
    <n v="7.53"/>
    <s v=" Km/L"/>
    <n v="20806"/>
    <n v="39.32"/>
    <n v="4.1900000000000004"/>
    <n v="164.75"/>
    <s v="0"/>
    <s v="Planejamento Operaci"/>
    <s v="Planejamento Operaci"/>
    <s v="Operacional"/>
    <m/>
    <d v="2025-10-21T00:00:00"/>
    <x v="6"/>
    <x v="0"/>
    <x v="2"/>
  </r>
  <r>
    <s v="TFS3C72"/>
    <s v="60645800105143738"/>
    <s v="21/10/2025 17:10:34"/>
    <s v="00271"/>
    <s v="HEDER OLIVEIRA SANTANA"/>
    <x v="9"/>
    <s v="AUTOMOVEL"/>
    <s v="ARGO"/>
    <s v="FIAT"/>
    <s v="13308211"/>
    <s v="P. BANDEIRANTES"/>
    <s v="RIO VERDE"/>
    <s v="GO"/>
    <s v="ETANOL COMUM"/>
    <n v="272"/>
    <n v="6.97"/>
    <s v=" Km/L"/>
    <n v="45593"/>
    <n v="39.01"/>
    <n v="4.3899999999999997"/>
    <n v="171.25"/>
    <s v="211061638"/>
    <s v="Planejamento Operaci"/>
    <s v="Planejamento Operaci"/>
    <s v="Operacional"/>
    <m/>
    <d v="2025-10-21T00:00:00"/>
    <x v="6"/>
    <x v="0"/>
    <x v="4"/>
  </r>
  <r>
    <s v="TLR1J91"/>
    <s v="60645800106043065"/>
    <s v="21/10/2025 17:27:37"/>
    <s v="02910"/>
    <s v="EMERSON CRISTIANO DA SILVEIRA"/>
    <x v="23"/>
    <s v="Caminhonete"/>
    <s v="SAVEIRO"/>
    <s v="VOLKSWAGEN"/>
    <s v="46209914"/>
    <s v="DECIO RIO VERDE"/>
    <s v="RIO VERDE"/>
    <s v="GO"/>
    <s v="ETANOL COMUM"/>
    <n v="0"/>
    <n v="0"/>
    <s v=" Km/L"/>
    <s v="-"/>
    <n v="56.17"/>
    <n v="4.29"/>
    <n v="240.97"/>
    <s v="202510211727"/>
    <s v="Planejamento Operaci"/>
    <s v="Planejamento Operaci"/>
    <s v="Operacional"/>
    <m/>
    <d v="2025-10-21T00:00:00"/>
    <x v="6"/>
    <x v="0"/>
    <x v="9"/>
  </r>
  <r>
    <s v="TUK2D26"/>
    <s v="60645800106553790"/>
    <s v="21/10/2025 17:29:23"/>
    <s v="17385"/>
    <s v="VICTOR DE SOUZA"/>
    <x v="42"/>
    <s v="Caminhonete"/>
    <s v="Caminhonete S10"/>
    <s v="CHEVROLET"/>
    <s v="26406711"/>
    <s v="POSTO ZANDONADI"/>
    <s v="GUAPO"/>
    <s v="GO"/>
    <s v="DIESEL S-10"/>
    <n v="511"/>
    <n v="9.42"/>
    <s v=" Km/L"/>
    <n v="3537"/>
    <n v="54.22"/>
    <n v="6.1909999999999998"/>
    <n v="335.68"/>
    <s v="211062916"/>
    <s v="Planejamento Operaci"/>
    <s v="Planejamento Operaci"/>
    <s v="INSPENCAO"/>
    <m/>
    <d v="2025-10-21T00:00:00"/>
    <x v="6"/>
    <x v="0"/>
    <x v="12"/>
  </r>
  <r>
    <s v="TGE1F64"/>
    <s v="60645800106437404"/>
    <s v="21/10/2025 18:07:17"/>
    <s v="70145"/>
    <s v="LUCAS HENRIQUE MAGALHAES DE SOUZA "/>
    <x v="33"/>
    <s v="Caminhonete"/>
    <s v="AMBULANCIA DUCATO"/>
    <s v="FIAT"/>
    <s v="13342911"/>
    <s v="SANTA HELENA DE GOIAS"/>
    <s v="SANTA HELENA DE GOIAS"/>
    <s v="GO"/>
    <s v="DIESEL S-10"/>
    <n v="456"/>
    <n v="7.31"/>
    <s v=" Km/L"/>
    <n v="2439"/>
    <n v="62.42"/>
    <n v="6.19"/>
    <n v="386.38"/>
    <s v="1"/>
    <s v="Planejamento Operaci"/>
    <s v="Planejamento Operaci"/>
    <s v="Operacional"/>
    <m/>
    <d v="2025-10-21T00:00:00"/>
    <x v="6"/>
    <x v="0"/>
    <x v="13"/>
  </r>
  <r>
    <s v="TFE9C14"/>
    <s v="60645800106437370"/>
    <s v="21/10/2025 18:17:14"/>
    <s v="52138"/>
    <s v="ROGERIO LEAO DE SOUZA"/>
    <x v="51"/>
    <s v="EQUIPAMENTOS"/>
    <s v="AMBULANCIA"/>
    <s v="OUTROS"/>
    <s v="13335016"/>
    <s v="POSTO TREVO"/>
    <s v="RIO VERDE"/>
    <s v="GO"/>
    <s v="DIESEL S-10"/>
    <n v="229"/>
    <n v="8.2100000000000009"/>
    <s v=" Km/L"/>
    <n v="1994"/>
    <n v="27.9"/>
    <n v="6.0910000000000002"/>
    <n v="169.95"/>
    <s v="211065674"/>
    <s v="Planejamento Operaci"/>
    <s v="Planejamento Operaci"/>
    <s v="Operacional"/>
    <m/>
    <d v="2025-10-21T00:00:00"/>
    <x v="6"/>
    <x v="0"/>
    <x v="13"/>
  </r>
  <r>
    <s v="TFP9I32"/>
    <s v="60645800105143819"/>
    <s v="21/10/2025 19:57:00"/>
    <s v="33861"/>
    <s v="FERNANDO DOS REIS GONÇALVES"/>
    <x v="7"/>
    <s v="AUTOMOVEL"/>
    <s v="ARGO"/>
    <s v="FIAT"/>
    <s v="31803903"/>
    <s v="BOM SUCESSO AUTO POSTO  24 HS"/>
    <s v="GOIANIA"/>
    <s v="GO"/>
    <s v="ETANOL COMUM"/>
    <n v="300"/>
    <n v="7.37"/>
    <s v=" Km/L"/>
    <n v="16837"/>
    <n v="40.68"/>
    <n v="4.87"/>
    <n v="198.11"/>
    <s v="2"/>
    <s v="Planejamento Operaci"/>
    <s v="Planejamento Operaci"/>
    <s v="Operacional"/>
    <m/>
    <d v="2025-10-21T00:00:00"/>
    <x v="6"/>
    <x v="0"/>
    <x v="4"/>
  </r>
  <r>
    <s v="TFI3B19"/>
    <s v="60645800105926941"/>
    <s v="22/10/2025 07:51:54"/>
    <s v="11252"/>
    <s v="PEDRO AUGUSTO VIEIRA"/>
    <x v="4"/>
    <s v="AUTOMOVEL"/>
    <s v="ARGO"/>
    <s v="FIAT"/>
    <s v="24906505"/>
    <s v="AUTO POSTO BOM RETIR"/>
    <s v="RIO VERDE"/>
    <s v="GO"/>
    <s v="ETANOL COMUM"/>
    <n v="374"/>
    <n v="10.8"/>
    <s v=" Km/L"/>
    <n v="24500"/>
    <n v="34.630000000000003"/>
    <n v="4.3810000000000002"/>
    <n v="151.71"/>
    <s v="221028"/>
    <s v="Planejamento Operaci"/>
    <s v="Planejamento Operaci"/>
    <s v="Operacional"/>
    <m/>
    <d v="2025-10-22T00:00:00"/>
    <x v="6"/>
    <x v="0"/>
    <x v="0"/>
  </r>
  <r>
    <s v="TFU6C04"/>
    <s v="60645800106437493"/>
    <s v="22/10/2025 07:56:52"/>
    <s v="87351"/>
    <s v="CLEYTON GARCIA MOREIRA"/>
    <x v="50"/>
    <s v="EQUIPAMENTOS"/>
    <s v="AMBULANCIA"/>
    <s v="OUTROS"/>
    <s v="46225718"/>
    <s v="POSTO MARIA JOAO"/>
    <s v="ITUMBIARA"/>
    <s v="GO"/>
    <s v="DIESEL S-10"/>
    <n v="308"/>
    <n v="4.33"/>
    <s v=" Km/L"/>
    <n v="2011"/>
    <n v="71.12"/>
    <n v="6.4459999999999997"/>
    <n v="458.46"/>
    <s v="1"/>
    <s v="Planejamento Operaci"/>
    <s v="Planejamento Operaci"/>
    <s v="Operacional"/>
    <m/>
    <d v="2025-10-22T00:00:00"/>
    <x v="6"/>
    <x v="0"/>
    <x v="13"/>
  </r>
  <r>
    <s v="TFA5I89"/>
    <s v="60645800105853740"/>
    <s v="22/10/2025 07:57:57"/>
    <s v="71805"/>
    <s v="MURILO SOUZA BERNARDES"/>
    <x v="21"/>
    <s v="AUTOMOVEL"/>
    <s v="ARGO"/>
    <s v="FIAT"/>
    <s v="92267803"/>
    <s v="POSTO XANDAO"/>
    <s v="GOIANIA"/>
    <s v="GO"/>
    <s v="ETANOL COMUM"/>
    <n v="284"/>
    <n v="9.27"/>
    <s v=" Km/L"/>
    <n v="9871"/>
    <n v="30.62"/>
    <n v="4.84"/>
    <n v="148.19999999999999"/>
    <s v="1"/>
    <s v="Planejamento Operaci"/>
    <s v="Planejamento Operaci"/>
    <s v="Operacional"/>
    <m/>
    <d v="2025-10-22T00:00:00"/>
    <x v="6"/>
    <x v="0"/>
    <x v="2"/>
  </r>
  <r>
    <s v="TIV6G27"/>
    <s v="60645800106184069"/>
    <s v="22/10/2025 08:02:15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563"/>
    <n v="4.67"/>
    <s v=" Km/L"/>
    <n v="3165"/>
    <n v="120.62"/>
    <n v="5.99"/>
    <n v="722.56"/>
    <s v="221028954"/>
    <s v="EXT - LUCCA JR"/>
    <s v="Planejamento Operaci"/>
    <s v="LUCCA JR"/>
    <m/>
    <d v="2025-10-22T00:00:00"/>
    <x v="6"/>
    <x v="0"/>
    <x v="11"/>
  </r>
  <r>
    <s v="TFY3C02"/>
    <s v="60645800105143770"/>
    <s v="22/10/2025 08:11:13"/>
    <s v="37473"/>
    <s v="OTHON SIQUEIRA DE ALMEIDA"/>
    <x v="14"/>
    <s v="AUTOMOVEL"/>
    <s v="ARGO"/>
    <s v="FIAT"/>
    <s v="36603412"/>
    <s v="POSTO DO RATINHO"/>
    <s v="GOIANIA"/>
    <s v="GO"/>
    <s v="ETANOL COMUM"/>
    <n v="347"/>
    <n v="8.4600000000000009"/>
    <s v=" Km/L"/>
    <n v="10743"/>
    <n v="41.03"/>
    <n v="5.24"/>
    <n v="215"/>
    <s v="1"/>
    <s v="Planejamento Operaci"/>
    <s v="Planejamento Operaci"/>
    <s v="Operacional"/>
    <m/>
    <d v="2025-10-22T00:00:00"/>
    <x v="6"/>
    <x v="0"/>
    <x v="0"/>
  </r>
  <r>
    <s v="TFY6E09"/>
    <s v="60645800105143700"/>
    <s v="22/10/2025 08:13:49"/>
    <s v="04380"/>
    <s v="PAULO ROBERTO BATISTA DE MOURA JUNIOR"/>
    <x v="15"/>
    <s v="AUTOMOVEL"/>
    <s v="ARGO"/>
    <s v="FIAT"/>
    <s v="34251011"/>
    <s v="DECIO ARAPORA"/>
    <s v="ARAPORA"/>
    <s v="MG"/>
    <s v="ETANOL COMUM"/>
    <n v="274"/>
    <n v="8.7100000000000009"/>
    <s v=" Km/L"/>
    <n v="20687"/>
    <n v="31.46"/>
    <n v="4.1900000000000004"/>
    <n v="131.82"/>
    <s v="202510220813"/>
    <s v="Planejamento Operaci"/>
    <s v="Planejamento Operaci"/>
    <s v="Operacional"/>
    <m/>
    <d v="2025-10-22T00:00:00"/>
    <x v="6"/>
    <x v="0"/>
    <x v="1"/>
  </r>
  <r>
    <s v="TFN3B64"/>
    <s v="60645800106437477"/>
    <s v="22/10/2025 09:46:24"/>
    <s v="93980"/>
    <s v="NEILSON NERES PONTES DA ALMEIDA"/>
    <x v="47"/>
    <s v="EQUIPAMENTOS"/>
    <s v="AMBULANCIA"/>
    <s v="OUTROS"/>
    <s v="07506503"/>
    <s v="POSTO CHURR. PRESIDENTE   24HS"/>
    <s v="ANAPOLIS"/>
    <s v="GO"/>
    <s v="DIESEL S-10"/>
    <n v="305"/>
    <n v="5.55"/>
    <s v=" Km/L"/>
    <n v="1618"/>
    <n v="54.99"/>
    <n v="6.12"/>
    <n v="336.54"/>
    <s v="1"/>
    <s v="Planejamento Operaci"/>
    <s v="Planejamento Operaci"/>
    <s v="Operacional"/>
    <m/>
    <d v="2025-10-22T00:00:00"/>
    <x v="6"/>
    <x v="0"/>
    <x v="13"/>
  </r>
  <r>
    <s v="TFN3B64"/>
    <m/>
    <s v="22/10/2025 09:46:24"/>
    <m/>
    <m/>
    <x v="47"/>
    <m/>
    <m/>
    <m/>
    <m/>
    <s v="POSTO CHURR. PRESIDENTE   24HS"/>
    <m/>
    <m/>
    <s v="ARLA-32"/>
    <s v="-"/>
    <s v="-"/>
    <s v=" Km/L"/>
    <s v="-"/>
    <n v="2.2599999999999998"/>
    <m/>
    <n v="8.4700000000000006"/>
    <m/>
    <m/>
    <s v="Planejamento Operaci"/>
    <s v="Operacional"/>
    <m/>
    <d v="2025-10-22T00:00:00"/>
    <x v="6"/>
    <x v="0"/>
    <x v="13"/>
  </r>
  <r>
    <s v="TGL2B04"/>
    <s v="60645800106437315"/>
    <s v="22/10/2025 09:47:54"/>
    <s v="70145"/>
    <s v="LUCAS HENRIQUE MAGALHAES DE SOUZA "/>
    <x v="45"/>
    <s v="EQUIPAMENTOS"/>
    <s v="AMBULANCIA"/>
    <s v="OUTROS"/>
    <s v="07506503"/>
    <s v="POSTO CHURR. PRESIDENTE   24HS"/>
    <s v="ANAPOLIS"/>
    <s v="GO"/>
    <s v="DIESEL S-10"/>
    <n v="406"/>
    <n v="6.06"/>
    <s v=" Km/L"/>
    <n v="1432"/>
    <n v="67.040000000000006"/>
    <n v="6.12"/>
    <n v="410.28"/>
    <s v="1"/>
    <s v="Planejamento Operaci"/>
    <s v="Planejamento Operaci"/>
    <s v="Operacional"/>
    <m/>
    <d v="2025-10-22T00:00:00"/>
    <x v="6"/>
    <x v="0"/>
    <x v="13"/>
  </r>
  <r>
    <s v="TGL2B04"/>
    <m/>
    <s v="22/10/2025 09:47:54"/>
    <m/>
    <m/>
    <x v="45"/>
    <m/>
    <m/>
    <m/>
    <m/>
    <s v="POSTO CHURR. PRESIDENTE   24HS"/>
    <m/>
    <m/>
    <s v="ARLA-32"/>
    <s v="-"/>
    <s v="-"/>
    <s v=" Km/L"/>
    <s v="-"/>
    <n v="4.18"/>
    <m/>
    <n v="15.7"/>
    <m/>
    <m/>
    <s v="Planejamento Operaci"/>
    <s v="Operacional"/>
    <m/>
    <d v="2025-10-22T00:00:00"/>
    <x v="6"/>
    <x v="0"/>
    <x v="13"/>
  </r>
  <r>
    <s v="TFM4H34"/>
    <s v="60645800106437340"/>
    <s v="22/10/2025 09:52:00"/>
    <s v="00035"/>
    <s v="GILSON TEIXEIRA DA SILVA"/>
    <x v="46"/>
    <s v="EQUIPAMENTOS"/>
    <s v="AMBULANCIA"/>
    <s v="OUTROS"/>
    <s v="07506503"/>
    <s v="POSTO CHURR. PRESIDENTE   24HS"/>
    <s v="ANAPOLIS"/>
    <s v="GO"/>
    <s v="DIESEL S-10"/>
    <n v="392"/>
    <n v="6.63"/>
    <s v=" Km/L"/>
    <n v="1700"/>
    <n v="59.12"/>
    <n v="6.1189999999999998"/>
    <n v="361.75"/>
    <s v="1"/>
    <s v="Planejamento Operaci"/>
    <s v="Planejamento Operaci"/>
    <s v="Operacional"/>
    <m/>
    <d v="2025-10-22T00:00:00"/>
    <x v="6"/>
    <x v="0"/>
    <x v="13"/>
  </r>
  <r>
    <s v="TFM4H34"/>
    <m/>
    <s v="22/10/2025 09:52:00"/>
    <m/>
    <m/>
    <x v="46"/>
    <m/>
    <m/>
    <m/>
    <m/>
    <s v="POSTO CHURR. PRESIDENTE   24HS"/>
    <m/>
    <m/>
    <s v="ARLA-32"/>
    <s v="-"/>
    <s v="-"/>
    <s v=" Km/L"/>
    <s v="-"/>
    <n v="1.23"/>
    <m/>
    <n v="4.63"/>
    <m/>
    <m/>
    <s v="Planejamento Operaci"/>
    <s v="Operacional"/>
    <m/>
    <d v="2025-10-22T00:00:00"/>
    <x v="6"/>
    <x v="0"/>
    <x v="13"/>
  </r>
  <r>
    <s v="TFV8C74"/>
    <s v="60645800106437299"/>
    <s v="22/10/2025 09:53:04"/>
    <s v="72700"/>
    <s v="MARIO JESUS DE ALMEIDA DE OLIVEIRA"/>
    <x v="34"/>
    <s v="Automóvel"/>
    <s v="AMBULANCIA"/>
    <s v="VOLKSWAGEN"/>
    <s v="07506503"/>
    <s v="POSTO CHURR. PRESIDENTE   24HS"/>
    <s v="ANAPOLIS"/>
    <s v="GO"/>
    <s v="DIESEL S-10"/>
    <n v="181"/>
    <n v="4.8"/>
    <s v=" Km/L"/>
    <n v="1621"/>
    <n v="37.67"/>
    <n v="6.12"/>
    <n v="230.54"/>
    <s v="1"/>
    <s v="Planejamento Operaci"/>
    <s v="Planejamento Operaci"/>
    <s v="RESGATE"/>
    <m/>
    <d v="2025-10-22T00:00:00"/>
    <x v="6"/>
    <x v="0"/>
    <x v="13"/>
  </r>
  <r>
    <s v="TFV8C74"/>
    <m/>
    <s v="22/10/2025 09:53:04"/>
    <m/>
    <m/>
    <x v="34"/>
    <m/>
    <m/>
    <m/>
    <m/>
    <s v="POSTO CHURR. PRESIDENTE   24HS"/>
    <m/>
    <m/>
    <s v="ARLA-32"/>
    <s v="-"/>
    <s v="-"/>
    <s v=" Km/L"/>
    <s v="-"/>
    <n v="4.7"/>
    <m/>
    <n v="17.68"/>
    <m/>
    <m/>
    <s v="Planejamento Operaci"/>
    <s v="RESGATE"/>
    <m/>
    <d v="2025-10-22T00:00:00"/>
    <x v="6"/>
    <x v="0"/>
    <x v="13"/>
  </r>
  <r>
    <s v="TFE9C14"/>
    <s v="60645800106437370"/>
    <s v="22/10/2025 09:54:10"/>
    <s v="44080"/>
    <s v="SILAS GOMES RODRIGUES"/>
    <x v="51"/>
    <s v="EQUIPAMENTOS"/>
    <s v="AMBULANCIA"/>
    <s v="OUTROS"/>
    <s v="07506503"/>
    <s v="POSTO CHURR. PRESIDENTE   24HS"/>
    <s v="ANAPOLIS"/>
    <s v="GO"/>
    <s v="DIESEL S-10"/>
    <n v="278"/>
    <n v="5.59"/>
    <s v=" Km/L"/>
    <n v="2272"/>
    <n v="49.77"/>
    <n v="6.12"/>
    <n v="304.58999999999997"/>
    <s v="1"/>
    <s v="Planejamento Operaci"/>
    <s v="Planejamento Operaci"/>
    <s v="Operacional"/>
    <m/>
    <d v="2025-10-22T00:00:00"/>
    <x v="6"/>
    <x v="0"/>
    <x v="13"/>
  </r>
  <r>
    <s v="TFW3J34"/>
    <s v="60645800106437440"/>
    <s v="22/10/2025 09:57:03"/>
    <s v="70145"/>
    <s v="LUCAS HENRIQUE MAGALHAES DE SOUZA "/>
    <x v="49"/>
    <s v="EQUIPAMENTOS"/>
    <s v="AMBULANCIA"/>
    <s v="OUTROS"/>
    <s v="07506503"/>
    <s v="POSTO CHURR. PRESIDENTE   24HS"/>
    <s v="ANAPOLIS"/>
    <s v="GO"/>
    <s v="DIESEL S-10"/>
    <n v="386"/>
    <n v="6.15"/>
    <s v=" Km/L"/>
    <n v="2064"/>
    <n v="62.79"/>
    <n v="6.12"/>
    <n v="384.27"/>
    <s v="1"/>
    <s v="Planejamento Operaci"/>
    <s v="Planejamento Operaci"/>
    <s v="Operacional"/>
    <m/>
    <d v="2025-10-22T00:00:00"/>
    <x v="6"/>
    <x v="0"/>
    <x v="13"/>
  </r>
  <r>
    <s v="TFW3J34"/>
    <m/>
    <s v="22/10/2025 09:57:03"/>
    <m/>
    <m/>
    <x v="49"/>
    <m/>
    <m/>
    <m/>
    <m/>
    <s v="POSTO CHURR. PRESIDENTE   24HS"/>
    <m/>
    <m/>
    <s v="ARLA-32"/>
    <s v="-"/>
    <s v="-"/>
    <s v=" Km/L"/>
    <s v="-"/>
    <n v="1.83"/>
    <m/>
    <n v="6.88"/>
    <m/>
    <m/>
    <s v="Planejamento Operaci"/>
    <s v="Operacional"/>
    <m/>
    <d v="2025-10-22T00:00:00"/>
    <x v="6"/>
    <x v="0"/>
    <x v="13"/>
  </r>
  <r>
    <s v="TBE3B78"/>
    <s v="60645800105124169"/>
    <s v="22/10/2025 10:32:46"/>
    <s v="89049"/>
    <s v="VALDEIR JOSE CORREIA"/>
    <x v="19"/>
    <s v="Caminhão"/>
    <s v="9-180"/>
    <s v="VW"/>
    <s v="07674909"/>
    <s v="AUTO POSTO INDIARA"/>
    <s v="INDIARA"/>
    <s v="GO"/>
    <s v="DIESEL S-10"/>
    <n v="0"/>
    <n v="0"/>
    <s v=" Km/L"/>
    <n v="0"/>
    <n v="113.9"/>
    <n v="5.89"/>
    <n v="670.87"/>
    <s v="9069"/>
    <s v="EXT - SAO PEDRO"/>
    <s v="Planejamento Operaci"/>
    <s v="SAO PEDRO"/>
    <m/>
    <d v="2025-10-22T00:00:00"/>
    <x v="6"/>
    <x v="0"/>
    <x v="7"/>
  </r>
  <r>
    <s v="TBE3B78"/>
    <m/>
    <s v="22/10/2025 10:32:46"/>
    <m/>
    <m/>
    <x v="20"/>
    <m/>
    <m/>
    <m/>
    <m/>
    <s v="AUTO POSTO INDIARA"/>
    <m/>
    <m/>
    <s v="ARLA-32"/>
    <n v="0"/>
    <n v="0"/>
    <s v=" Km/L"/>
    <n v="0"/>
    <n v="10.07"/>
    <m/>
    <n v="35.14"/>
    <m/>
    <s v="EXT - SAO PEDRO"/>
    <s v="Planejamento Operaci"/>
    <s v="SAO PEDRO"/>
    <m/>
    <d v="2025-10-22T00:00:00"/>
    <x v="6"/>
    <x v="0"/>
    <x v="7"/>
  </r>
  <r>
    <s v="TFF5D72"/>
    <s v="60645800105143780"/>
    <s v="22/10/2025 10:44:14"/>
    <s v="26270"/>
    <s v="CRISTIANO TORRES WARDIL"/>
    <x v="2"/>
    <s v="AUTOMOVEL"/>
    <s v="ARGO"/>
    <s v="FIAT"/>
    <s v="87183400"/>
    <s v="MARAJO GUAPO"/>
    <s v="GUAPO"/>
    <s v="GO"/>
    <s v="ETANOL COMUM"/>
    <n v="265"/>
    <n v="10.57"/>
    <s v=" Km/L"/>
    <n v="8473"/>
    <n v="25.06"/>
    <n v="4.1900000000000004"/>
    <n v="105"/>
    <s v="0"/>
    <s v="Planejamento Operaci"/>
    <s v="Planejamento Operaci"/>
    <s v="Operacional"/>
    <m/>
    <d v="2025-10-22T00:00:00"/>
    <x v="6"/>
    <x v="0"/>
    <x v="0"/>
  </r>
  <r>
    <s v="TGM4D76"/>
    <s v="60645800106437582"/>
    <s v="22/10/2025 11:43:00"/>
    <s v="33534"/>
    <s v="MARCOS ANTONIO MARCELINO DA SILVA"/>
    <x v="59"/>
    <s v="Caminhonete"/>
    <s v="FIORINO"/>
    <s v="FIAT"/>
    <s v="46286315"/>
    <s v="POSTO CENTRAL"/>
    <s v="BOM JESUS"/>
    <s v="GO"/>
    <s v="ETANOL COMUM"/>
    <n v="337"/>
    <n v="9.4"/>
    <s v=" Km/L"/>
    <n v="1102"/>
    <n v="35.869999999999997"/>
    <n v="4.4610000000000003"/>
    <n v="160"/>
    <s v="1"/>
    <s v="Planejamento Operaci"/>
    <s v="Planejamento Operaci"/>
    <s v="Operacional"/>
    <m/>
    <d v="2025-10-22T00:00:00"/>
    <x v="6"/>
    <x v="0"/>
    <x v="5"/>
  </r>
  <r>
    <s v="TGF2J32"/>
    <s v="60645800105143827"/>
    <s v="22/10/2025 11:47:33"/>
    <s v="29136"/>
    <s v="CLEITON INACIO DE MOURA"/>
    <x v="16"/>
    <s v="AUTOMOVEL"/>
    <s v="ARGO"/>
    <s v="FIAT"/>
    <s v="53084408"/>
    <s v="POSTO MILLENIUM"/>
    <s v="SENADOR CANEDO"/>
    <s v="GO"/>
    <s v="ETANOL COMUM"/>
    <n v="332"/>
    <n v="8.92"/>
    <s v=" Km/L"/>
    <n v="9461"/>
    <n v="37.200000000000003"/>
    <n v="4.84"/>
    <n v="180.05"/>
    <s v="23131"/>
    <s v="Planejamento Operaci"/>
    <s v="Planejamento Operaci"/>
    <s v="Operacional"/>
    <m/>
    <d v="2025-10-22T00:00:00"/>
    <x v="6"/>
    <x v="0"/>
    <x v="5"/>
  </r>
  <r>
    <s v="TFW2H32"/>
    <s v="60645800105143835"/>
    <s v="22/10/2025 13:12:46"/>
    <s v="99638"/>
    <s v="LAFAIETE DE SOUZA SANTOS"/>
    <x v="10"/>
    <s v="AUTOMOVEL"/>
    <s v="ARGO"/>
    <s v="FIAT"/>
    <s v="75331801"/>
    <s v="DECIO CEZARINA"/>
    <s v="CEZARINA"/>
    <s v="GO"/>
    <s v="ETANOL COMUM"/>
    <n v="334"/>
    <n v="9.2899999999999991"/>
    <s v=" Km/L"/>
    <n v="32490"/>
    <n v="35.950000000000003"/>
    <n v="4.1900000000000004"/>
    <n v="150.63"/>
    <s v="202510221312"/>
    <s v="Planejamento Operaci"/>
    <s v="Planejamento Operaci"/>
    <s v="Operacional"/>
    <m/>
    <d v="2025-10-22T00:00:00"/>
    <x v="6"/>
    <x v="0"/>
    <x v="3"/>
  </r>
  <r>
    <s v="TFX7J72"/>
    <s v="60645800105836505"/>
    <s v="22/10/2025 13:35:03"/>
    <s v="02769"/>
    <s v="ANDRE LUIS PAULINO"/>
    <x v="11"/>
    <s v="AUTOMOVEL"/>
    <s v="ARGO"/>
    <s v="FIAT"/>
    <s v="46286315"/>
    <s v="POSTO CENTRAL"/>
    <s v="BOM JESUS"/>
    <s v="GO"/>
    <s v="ETANOL COMUM"/>
    <n v="454"/>
    <n v="10.64"/>
    <s v=" Km/L"/>
    <n v="37010"/>
    <n v="42.67"/>
    <n v="4.46"/>
    <n v="190.31"/>
    <s v="1"/>
    <s v="Planejamento Operaci"/>
    <s v="Planejamento Operaci"/>
    <s v="Operacional"/>
    <m/>
    <d v="2025-10-22T00:00:00"/>
    <x v="6"/>
    <x v="0"/>
    <x v="4"/>
  </r>
  <r>
    <s v="TFN0D12"/>
    <s v="60645800105143746"/>
    <s v="22/10/2025 14:25:05"/>
    <s v="00390"/>
    <s v="SILVINO JOSE DE BRITO"/>
    <x v="5"/>
    <s v="AUTOMOVEL"/>
    <s v="ARGO"/>
    <s v="FIAT"/>
    <s v="75331801"/>
    <s v="DECIO CEZARINA"/>
    <s v="CEZARINA"/>
    <s v="GO"/>
    <s v="ETANOL COMUM"/>
    <n v="353"/>
    <n v="8.89"/>
    <s v=" Km/L"/>
    <n v="14735"/>
    <n v="39.69"/>
    <n v="4.1900000000000004"/>
    <n v="166.3"/>
    <s v="202510221424"/>
    <s v="Planejamento Operaci"/>
    <s v="Planejamento Operaci"/>
    <s v="Operacional"/>
    <m/>
    <d v="2025-10-22T00:00:00"/>
    <x v="6"/>
    <x v="0"/>
    <x v="3"/>
  </r>
  <r>
    <s v="JHQ4B46"/>
    <s v="60645800105124177"/>
    <s v="22/10/2025 14:34:51"/>
    <s v="43356"/>
    <s v="JOSE ALECRIM DA SILVA"/>
    <x v="19"/>
    <s v="Caminhão"/>
    <s v="17-220/17-220"/>
    <s v="VW"/>
    <s v="41826312"/>
    <s v="AUTO POSTO JACARE"/>
    <s v="ACREUNA"/>
    <s v="GO"/>
    <s v="DIESEL COMUM"/>
    <n v="0"/>
    <n v="0"/>
    <s v=" Km/L"/>
    <n v="0"/>
    <n v="228.99"/>
    <n v="5.85"/>
    <n v="1339.6"/>
    <s v="221052503"/>
    <s v="EXT - SAO PEDRO"/>
    <s v="Planejamento Operaci"/>
    <s v="SAO PEDRO"/>
    <m/>
    <d v="2025-10-22T00:00:00"/>
    <x v="6"/>
    <x v="0"/>
    <x v="7"/>
  </r>
  <r>
    <s v="TFA5I89"/>
    <s v="60645800105853740"/>
    <s v="22/10/2025 15:19:00"/>
    <s v="71805"/>
    <s v="MURILO SOUZA BERNARDES"/>
    <x v="21"/>
    <s v="AUTOMOVEL"/>
    <s v="ARGO"/>
    <s v="FIAT"/>
    <s v="75331801"/>
    <s v="DECIO CEZARINA"/>
    <s v="CEZARINA"/>
    <s v="GO"/>
    <s v="ETANOL COMUM"/>
    <n v="428"/>
    <n v="11.25"/>
    <s v=" Km/L"/>
    <n v="10299"/>
    <n v="38.049999999999997"/>
    <n v="4.1900000000000004"/>
    <n v="159.43"/>
    <s v="202510221518"/>
    <s v="Planejamento Operaci"/>
    <s v="Planejamento Operaci"/>
    <s v="Operacional"/>
    <m/>
    <d v="2025-10-22T00:00:00"/>
    <x v="6"/>
    <x v="0"/>
    <x v="2"/>
  </r>
  <r>
    <s v="TFY6E09"/>
    <s v="60645800105143700"/>
    <s v="22/10/2025 15:52:01"/>
    <s v="04380"/>
    <s v="PAULO ROBERTO BATISTA DE MOURA JUNIOR"/>
    <x v="15"/>
    <s v="AUTOMOVEL"/>
    <s v="ARGO"/>
    <s v="FIAT"/>
    <s v="87183400"/>
    <s v="MARAJO GUAPO"/>
    <s v="GUAPO"/>
    <s v="GO"/>
    <s v="ETANOL COMUM"/>
    <n v="407"/>
    <n v="9.7100000000000009"/>
    <s v=" Km/L"/>
    <n v="21094"/>
    <n v="41.9"/>
    <n v="4.1909999999999998"/>
    <n v="175.6"/>
    <s v="0"/>
    <s v="Planejamento Operaci"/>
    <s v="Planejamento Operaci"/>
    <s v="Operacional"/>
    <m/>
    <d v="2025-10-22T00:00:00"/>
    <x v="6"/>
    <x v="0"/>
    <x v="1"/>
  </r>
  <r>
    <s v="TFS3C72"/>
    <s v="60645800105143738"/>
    <s v="22/10/2025 16:02:24"/>
    <s v="00271"/>
    <s v="HEDER OLIVEIRA SANTANA"/>
    <x v="9"/>
    <s v="AUTOMOVEL"/>
    <s v="ARGO"/>
    <s v="FIAT"/>
    <s v="53081700"/>
    <s v="POSTO Z   Z SANTA MA"/>
    <s v="GUAPO"/>
    <s v="GO"/>
    <s v="ETANOL COMUM"/>
    <n v="254"/>
    <n v="7.39"/>
    <s v=" Km/L"/>
    <n v="45847"/>
    <n v="34.369999999999997"/>
    <n v="4.1900000000000004"/>
    <n v="144"/>
    <s v="0"/>
    <s v="Planejamento Operaci"/>
    <s v="Planejamento Operaci"/>
    <s v="Operacional"/>
    <m/>
    <d v="2025-10-22T00:00:00"/>
    <x v="6"/>
    <x v="0"/>
    <x v="4"/>
  </r>
  <r>
    <s v="TLO0E87"/>
    <s v="60645800106184255"/>
    <s v="22/10/2025 17:02:34"/>
    <s v="02910"/>
    <s v="EMERSON CRISTIANO DA SILVEIRA"/>
    <x v="43"/>
    <s v="EQUIPAMENTOS"/>
    <s v="GUINCHO LEVE"/>
    <s v="EQUIPAMENTO"/>
    <s v="92221200"/>
    <s v="POSTO AMERICA"/>
    <s v="GUAPO"/>
    <s v="GO"/>
    <s v="DIESEL S-10"/>
    <n v="600"/>
    <n v="6.13"/>
    <s v=" Km/L"/>
    <n v="2923"/>
    <n v="97.8"/>
    <n v="5.89"/>
    <n v="576.04"/>
    <s v="0"/>
    <s v="EXT - LUCCA JR"/>
    <s v="Planejamento Operaci"/>
    <s v="LUCCA JR"/>
    <m/>
    <d v="2025-10-22T00:00:00"/>
    <x v="6"/>
    <x v="0"/>
    <x v="11"/>
  </r>
  <r>
    <s v="TUB2B84"/>
    <s v="60645800106437809"/>
    <s v="22/10/2025 17:02:36"/>
    <s v="26126"/>
    <s v="MARIVALDO GONÇALVES"/>
    <x v="36"/>
    <s v="Caminhonete"/>
    <s v="SAVEIRO CS RB MF"/>
    <s v="VW"/>
    <s v="45308900"/>
    <s v="POSTO LUPATINI"/>
    <s v="SANTO ANTONIO DA BARRA"/>
    <s v="GO"/>
    <s v="ETANOL COMUM"/>
    <n v="295"/>
    <n v="8.4600000000000009"/>
    <s v=" Km/L"/>
    <n v="914"/>
    <n v="34.880000000000003"/>
    <n v="4.3899999999999997"/>
    <n v="153.12"/>
    <s v="0"/>
    <s v="EXT - KSE LOCAÇOES"/>
    <s v="Planejamento Operaci"/>
    <s v="KSE LOCAÇOES"/>
    <m/>
    <d v="2025-10-22T00:00:00"/>
    <x v="6"/>
    <x v="0"/>
    <x v="12"/>
  </r>
  <r>
    <s v="TJE5D27"/>
    <s v="60645800106184595"/>
    <s v="22/10/2025 17:13:58"/>
    <s v="02910"/>
    <s v="EMERSON CRISTIANO DA SILVEIRA"/>
    <x v="60"/>
    <s v="EQUIPAMENTOS"/>
    <s v="GUINCHO LEVE"/>
    <s v="EQUIPAMENTO"/>
    <s v="45308900"/>
    <s v="POSTO LUPATINI"/>
    <s v="SANTO ANTONIO DA BARRA"/>
    <s v="GO"/>
    <s v="DIESEL S-10"/>
    <n v="402"/>
    <n v="6.71"/>
    <s v=" Km/L"/>
    <n v="2802"/>
    <n v="59.91"/>
    <n v="6.0149999999999997"/>
    <n v="360.34"/>
    <s v="0"/>
    <s v="EXT - LUCCA JR"/>
    <s v="Planejamento Operaci"/>
    <s v="LUCCA JR"/>
    <m/>
    <d v="2025-10-22T00:00:00"/>
    <x v="6"/>
    <x v="0"/>
    <x v="11"/>
  </r>
  <r>
    <s v="TUK2D26"/>
    <s v="60645800106553790"/>
    <s v="22/10/2025 17:15:31"/>
    <s v="17385"/>
    <s v="VICTOR DE SOUZA"/>
    <x v="42"/>
    <s v="Caminhonete"/>
    <s v="Caminhonete S10"/>
    <s v="CHEVROLET"/>
    <s v="87183400"/>
    <s v="MARAJO GUAPO"/>
    <s v="GUAPO"/>
    <s v="GO"/>
    <s v="DIESEL S-10"/>
    <n v="522"/>
    <n v="9.43"/>
    <s v=" Km/L"/>
    <n v="4059"/>
    <n v="55.36"/>
    <n v="6.09"/>
    <n v="337.14"/>
    <s v="0"/>
    <s v="Planejamento Operaci"/>
    <s v="Planejamento Operaci"/>
    <s v="INSPENCAO"/>
    <m/>
    <d v="2025-10-22T00:00:00"/>
    <x v="6"/>
    <x v="0"/>
    <x v="12"/>
  </r>
  <r>
    <s v="TTQ4C10"/>
    <s v="60645800105124428"/>
    <s v="22/10/2025 17:20:33"/>
    <s v="26126"/>
    <s v="MARIVALDO GONÇALVES"/>
    <x v="31"/>
    <s v="Caminhonete"/>
    <s v="Caminhonete S10"/>
    <s v="CHEVROLET"/>
    <s v="45308900"/>
    <s v="POSTO LUPATINI"/>
    <s v="SANTO ANTONIO DA BARRA"/>
    <s v="GO"/>
    <s v="DIESEL S-10"/>
    <n v="587"/>
    <n v="10.49"/>
    <s v=" Km/L"/>
    <n v="1407"/>
    <n v="55.94"/>
    <n v="6.391"/>
    <n v="357.51"/>
    <s v="0"/>
    <s v="Planejamento Operaci"/>
    <s v="Planejamento Operaci"/>
    <s v="INSPENCAO"/>
    <m/>
    <d v="2025-10-22T00:00:00"/>
    <x v="6"/>
    <x v="0"/>
    <x v="12"/>
  </r>
  <r>
    <s v="FCW8F66"/>
    <s v="60645800105124371"/>
    <s v="22/10/2025 17:43:36"/>
    <s v="80246"/>
    <s v="FRANCISCO DE ASSIS SOARES"/>
    <x v="19"/>
    <s v="Caminhão"/>
    <s v="11-180"/>
    <s v="VW"/>
    <s v="45307105"/>
    <s v="POSTO GIRASSOL"/>
    <s v="ITUMBIARA"/>
    <s v="GO"/>
    <s v="DIESEL S-10"/>
    <n v="0"/>
    <n v="0"/>
    <s v=" Km/L"/>
    <n v="0"/>
    <n v="85.07"/>
    <n v="6.09"/>
    <n v="518.08000000000004"/>
    <s v="221063"/>
    <s v="EXT - SAO PEDRO"/>
    <s v="Planejamento Operaci"/>
    <s v="SAO PEDRO"/>
    <m/>
    <d v="2025-10-22T00:00:00"/>
    <x v="6"/>
    <x v="0"/>
    <x v="7"/>
  </r>
  <r>
    <s v="NLO0I43"/>
    <s v="60645800105179563"/>
    <s v="22/10/2025 17:51:31"/>
    <s v="09697"/>
    <s v="HUILDSON ROSA BARBOSA"/>
    <x v="61"/>
    <s v="Caminhão"/>
    <s v="17-180"/>
    <s v="VOLKSWAGEN"/>
    <s v="46286315"/>
    <s v="POSTO CENTRAL"/>
    <s v="BOM JESUS"/>
    <s v="GO"/>
    <s v="DIESEL S-10"/>
    <n v="0"/>
    <n v="0"/>
    <s v=" Km/L"/>
    <n v="227462"/>
    <n v="279.12"/>
    <n v="6.24"/>
    <n v="1741.75"/>
    <s v="1"/>
    <s v="Planejamento Operaci"/>
    <s v="Planejamento Operaci"/>
    <s v="Operacional"/>
    <m/>
    <d v="2025-10-22T00:00:00"/>
    <x v="6"/>
    <x v="0"/>
    <x v="5"/>
  </r>
  <r>
    <s v="TTY2C25"/>
    <s v="60645800106437780"/>
    <s v="22/10/2025 19:58:25"/>
    <s v="11252"/>
    <s v="PEDRO AUGUSTO VIEIRA"/>
    <x v="38"/>
    <s v="Caminhonete"/>
    <s v="SAVEIRO CS RB MF"/>
    <s v="VW"/>
    <s v="34251011"/>
    <s v="DECIO ARAPORA"/>
    <s v="ARAPORA"/>
    <s v="MG"/>
    <s v="ETANOL COMUM"/>
    <n v="428"/>
    <n v="8.33"/>
    <s v=" Km/L"/>
    <n v="720"/>
    <n v="51.41"/>
    <n v="4.1900000000000004"/>
    <n v="215.41"/>
    <s v="202510221957"/>
    <s v="EXT - KSE LOCAÇOES"/>
    <s v="Planejamento Operaci"/>
    <s v="KSE LOCAÇOES"/>
    <m/>
    <d v="2025-10-22T00:00:00"/>
    <x v="6"/>
    <x v="0"/>
    <x v="12"/>
  </r>
  <r>
    <s v="TFV8C74"/>
    <s v="60645800106437299"/>
    <s v="22/10/2025 23:04:02"/>
    <s v="05260"/>
    <s v="WANDERLEY PIRES DE JESUS JUNIOR"/>
    <x v="34"/>
    <s v="Automóvel"/>
    <s v="AMBULANCIA"/>
    <s v="VOLKSWAGEN"/>
    <s v="07674909"/>
    <s v="AUTO POSTO INDIARA"/>
    <s v="INDIARA"/>
    <s v="GO"/>
    <s v="DIESEL S-10"/>
    <n v="488"/>
    <n v="7.03"/>
    <s v=" Km/L"/>
    <n v="2109"/>
    <n v="69.38"/>
    <n v="6.09"/>
    <n v="422.52"/>
    <s v="9079"/>
    <s v="Planejamento Operaci"/>
    <s v="Planejamento Operaci"/>
    <s v="RESGATE"/>
    <m/>
    <d v="2025-10-22T00:00:00"/>
    <x v="6"/>
    <x v="0"/>
    <x v="13"/>
  </r>
  <r>
    <s v="TFE9C14"/>
    <s v="60645800106437370"/>
    <s v="23/10/2025 00:05:44"/>
    <s v="01057"/>
    <s v="LUIZ HENRIQUE SOUZA RODRIGUES"/>
    <x v="51"/>
    <s v="EQUIPAMENTOS"/>
    <s v="AMBULANCIA"/>
    <s v="OUTROS"/>
    <s v="13335016"/>
    <s v="POSTO TREVO"/>
    <s v="RIO VERDE"/>
    <s v="GO"/>
    <s v="DIESEL S-10"/>
    <n v="595"/>
    <n v="6.38"/>
    <s v=" Km/L"/>
    <n v="2867"/>
    <n v="93.32"/>
    <n v="6.09"/>
    <n v="568.36"/>
    <s v="2310301"/>
    <s v="Planejamento Operaci"/>
    <s v="Planejamento Operaci"/>
    <s v="Operacional"/>
    <m/>
    <d v="2025-10-23T00:00:00"/>
    <x v="6"/>
    <x v="0"/>
    <x v="13"/>
  </r>
  <r>
    <s v="TFS3C72"/>
    <s v="60645800105143738"/>
    <s v="23/10/2025 07:11:06"/>
    <s v="00271"/>
    <s v="HEDER OLIVEIRA SANTANA"/>
    <x v="9"/>
    <s v="AUTOMOVEL"/>
    <s v="ARGO"/>
    <s v="FIAT"/>
    <s v="13308211"/>
    <s v="P. BANDEIRANTES"/>
    <s v="RIO VERDE"/>
    <s v="GO"/>
    <s v="ETANOL COMUM"/>
    <n v="211"/>
    <n v="6"/>
    <s v=" Km/L"/>
    <n v="46058"/>
    <n v="35.18"/>
    <n v="4.59"/>
    <n v="161.47999999999999"/>
    <s v="231025688"/>
    <s v="Planejamento Operaci"/>
    <s v="Planejamento Operaci"/>
    <s v="Operacional"/>
    <m/>
    <d v="2025-10-23T00:00:00"/>
    <x v="6"/>
    <x v="0"/>
    <x v="4"/>
  </r>
  <r>
    <s v="TFI3B19"/>
    <s v="60645800105926941"/>
    <s v="23/10/2025 07:22:50"/>
    <s v="11252"/>
    <s v="PEDRO AUGUSTO VIEIRA"/>
    <x v="4"/>
    <s v="AUTOMOVEL"/>
    <s v="ARGO"/>
    <s v="FIAT"/>
    <s v="13335016"/>
    <s v="POSTO TREVO"/>
    <s v="RIO VERDE"/>
    <s v="GO"/>
    <s v="ETANOL COMUM"/>
    <n v="382"/>
    <n v="12.06"/>
    <s v=" Km/L"/>
    <n v="24882"/>
    <n v="31.67"/>
    <n v="4.4909999999999997"/>
    <n v="142.24"/>
    <s v="231026531"/>
    <s v="Planejamento Operaci"/>
    <s v="Planejamento Operaci"/>
    <s v="Operacional"/>
    <m/>
    <d v="2025-10-23T00:00:00"/>
    <x v="6"/>
    <x v="0"/>
    <x v="0"/>
  </r>
  <r>
    <s v="TBE3B75"/>
    <s v="60645800105124380"/>
    <s v="23/10/2025 07:36:38"/>
    <s v="21706"/>
    <s v="LUIZ MARCELO NEVES"/>
    <x v="19"/>
    <s v="Caminhão"/>
    <s v="CAMINHAO CARROCERIA"/>
    <s v="OUTROS"/>
    <s v="69494411"/>
    <s v="REDE MARAJO RIO VERD"/>
    <s v="RIO VERDE"/>
    <s v="GO"/>
    <s v="DIESEL S-10"/>
    <n v="0"/>
    <n v="0"/>
    <s v=" Km/L"/>
    <n v="0"/>
    <n v="106.55"/>
    <n v="5.9909999999999997"/>
    <n v="638.29"/>
    <s v="21706273853"/>
    <s v="EXT - SAO PEDRO"/>
    <s v="Planejamento Operaci"/>
    <s v="SAO PEDRO"/>
    <m/>
    <d v="2025-10-23T00:00:00"/>
    <x v="6"/>
    <x v="0"/>
    <x v="7"/>
  </r>
  <r>
    <s v="TBE3B75"/>
    <m/>
    <s v="23/10/2025 07:41:45"/>
    <m/>
    <m/>
    <x v="20"/>
    <m/>
    <m/>
    <m/>
    <m/>
    <s v="REDE MARAJO RIO VERD"/>
    <m/>
    <m/>
    <s v="ARLA-32"/>
    <n v="0"/>
    <n v="0"/>
    <s v=" Km/L"/>
    <n v="0"/>
    <n v="19.38"/>
    <m/>
    <n v="77.33"/>
    <m/>
    <s v="EXT - SAO PEDRO"/>
    <s v="Planejamento Operaci"/>
    <s v="SAO PEDRO"/>
    <m/>
    <d v="2025-10-23T00:00:00"/>
    <x v="6"/>
    <x v="0"/>
    <x v="7"/>
  </r>
  <r>
    <s v="TGM4D76"/>
    <s v="60645800106437582"/>
    <s v="23/10/2025 08:33:08"/>
    <s v="33534"/>
    <s v="MARCOS ANTONIO MARCELINO DA SILVA"/>
    <x v="59"/>
    <s v="Caminhonete"/>
    <s v="FIORINO"/>
    <s v="FIAT"/>
    <s v="46286315"/>
    <s v="POSTO CENTRAL"/>
    <s v="BOM JESUS"/>
    <s v="GO"/>
    <s v="ETANOL COMUM"/>
    <n v="265"/>
    <n v="9.09"/>
    <s v=" Km/L"/>
    <n v="1367"/>
    <n v="29.14"/>
    <n v="4.4610000000000003"/>
    <n v="130"/>
    <s v="1"/>
    <s v="Planejamento Operaci"/>
    <s v="Planejamento Operaci"/>
    <s v="Operacional"/>
    <m/>
    <d v="2025-10-23T00:00:00"/>
    <x v="6"/>
    <x v="0"/>
    <x v="5"/>
  </r>
  <r>
    <s v="TFN3B64"/>
    <s v="60645800106437477"/>
    <s v="23/10/2025 08:56:14"/>
    <s v="00650"/>
    <s v="FLAVIO GONCALVES SILVA"/>
    <x v="47"/>
    <s v="EQUIPAMENTOS"/>
    <s v="AMBULANCIA"/>
    <s v="OUTROS"/>
    <s v="46286315"/>
    <s v="POSTO CENTRAL"/>
    <s v="BOM JESUS"/>
    <s v="GO"/>
    <s v="DIESEL S-10"/>
    <n v="586"/>
    <n v="7.31"/>
    <s v=" Km/L"/>
    <n v="2204"/>
    <n v="80.150000000000006"/>
    <n v="6.24"/>
    <n v="500.15"/>
    <s v="0"/>
    <s v="Planejamento Operaci"/>
    <s v="Planejamento Operaci"/>
    <s v="Operacional"/>
    <m/>
    <d v="2025-10-23T00:00:00"/>
    <x v="6"/>
    <x v="0"/>
    <x v="13"/>
  </r>
  <r>
    <s v="TFW3J34"/>
    <s v="60645800106437440"/>
    <s v="23/10/2025 08:56:57"/>
    <s v="70145"/>
    <s v="LUCAS HENRIQUE MAGALHAES DE SOUZA "/>
    <x v="49"/>
    <s v="EQUIPAMENTOS"/>
    <s v="AMBULANCIA"/>
    <s v="OUTROS"/>
    <s v="07686400"/>
    <s v="AUTO POSTO CASTELANDIA"/>
    <s v="CASTELANDIA"/>
    <s v="GO"/>
    <s v="DIESEL S-10"/>
    <n v="534"/>
    <n v="5.41"/>
    <s v=" Km/L"/>
    <n v="2598"/>
    <n v="98.78"/>
    <n v="5.99"/>
    <n v="591.69000000000005"/>
    <s v="83322"/>
    <s v="Planejamento Operaci"/>
    <s v="Planejamento Operaci"/>
    <s v="Operacional"/>
    <m/>
    <d v="2025-10-23T00:00:00"/>
    <x v="6"/>
    <x v="0"/>
    <x v="13"/>
  </r>
  <r>
    <s v="TFP9I32"/>
    <s v="60645800105143819"/>
    <s v="23/10/2025 09:28:35"/>
    <s v="33861"/>
    <s v="FERNANDO DOS REIS GONÇALVES"/>
    <x v="7"/>
    <s v="AUTOMOVEL"/>
    <s v="ARGO"/>
    <s v="FIAT"/>
    <s v="46209914"/>
    <s v="DECIO RIO VERDE"/>
    <s v="RIO VERDE"/>
    <s v="GO"/>
    <s v="ETANOL COMUM"/>
    <n v="313"/>
    <n v="9.27"/>
    <s v=" Km/L"/>
    <n v="17150"/>
    <n v="33.770000000000003"/>
    <n v="4.29"/>
    <n v="144.87"/>
    <s v="202510230927"/>
    <s v="Planejamento Operaci"/>
    <s v="Planejamento Operaci"/>
    <s v="Operacional"/>
    <m/>
    <d v="2025-10-23T00:00:00"/>
    <x v="6"/>
    <x v="0"/>
    <x v="4"/>
  </r>
  <r>
    <s v="TGM2I26"/>
    <s v="60645800106437620"/>
    <s v="23/10/2025 10:53:29"/>
    <s v="59226"/>
    <s v="PASCHOAL FAVORITTO DE QUEIROZ"/>
    <x v="55"/>
    <s v="Utilitário"/>
    <s v="FIORINO"/>
    <s v="FIAT"/>
    <s v="53081700"/>
    <s v="POSTO Z   Z SANTA MA"/>
    <s v="GUAPO"/>
    <s v="GO"/>
    <s v="ETANOL COMUM"/>
    <n v="359"/>
    <n v="7.42"/>
    <s v=" Km/L"/>
    <n v="380"/>
    <n v="48.39"/>
    <n v="4.1900000000000004"/>
    <n v="202.77"/>
    <s v="0"/>
    <s v="EXT - KSE LOCAÇOES"/>
    <s v="Planejamento Operaci"/>
    <s v="Operacional"/>
    <m/>
    <d v="2025-10-23T00:00:00"/>
    <x v="6"/>
    <x v="0"/>
    <x v="5"/>
  </r>
  <r>
    <s v="TFF5D72"/>
    <s v="60645800105143780"/>
    <s v="23/10/2025 11:49:32"/>
    <s v="26270"/>
    <s v="CRISTIANO TORRES WARDIL"/>
    <x v="2"/>
    <s v="AUTOMOVEL"/>
    <s v="ARGO"/>
    <s v="FIAT"/>
    <s v="36603412"/>
    <s v="POSTO DO RATINHO"/>
    <s v="GOIANIA"/>
    <s v="GO"/>
    <s v="ETANOL COMUM"/>
    <n v="454"/>
    <n v="11.66"/>
    <s v=" Km/L"/>
    <n v="8927"/>
    <n v="38.950000000000003"/>
    <n v="5.24"/>
    <n v="204.1"/>
    <s v="1"/>
    <s v="Planejamento Operaci"/>
    <s v="Planejamento Operaci"/>
    <s v="Operacional"/>
    <m/>
    <d v="2025-10-23T00:00:00"/>
    <x v="6"/>
    <x v="0"/>
    <x v="0"/>
  </r>
  <r>
    <s v="TUF2B45"/>
    <s v="60645800106437790"/>
    <s v="23/10/2025 12:16:30"/>
    <s v="11252"/>
    <s v="PEDRO AUGUSTO VIEIRA"/>
    <x v="37"/>
    <s v="Caminhonete"/>
    <s v="SAVEIRO CS RB MF"/>
    <s v="VW"/>
    <s v="46286315"/>
    <s v="POSTO CENTRAL"/>
    <s v="BOM JESUS"/>
    <s v="GO"/>
    <s v="ETANOL COMUM"/>
    <n v="484"/>
    <n v="9.43"/>
    <s v=" Km/L"/>
    <n v="773"/>
    <n v="51.35"/>
    <n v="4.46"/>
    <n v="229.03"/>
    <s v="0"/>
    <s v="EXT - KSE LOCAÇOES"/>
    <s v="Planejamento Operaci"/>
    <s v="KSE LOCAÇOES"/>
    <m/>
    <d v="2025-10-23T00:00:00"/>
    <x v="6"/>
    <x v="0"/>
    <x v="12"/>
  </r>
  <r>
    <s v="TFE6B22"/>
    <s v="60645800105143762"/>
    <s v="23/10/2025 12:54:49"/>
    <s v="03608"/>
    <s v="WEIDER DA SILVA RODRIGUES"/>
    <x v="1"/>
    <s v="AUTOMOVEL"/>
    <s v="ARGO"/>
    <s v="FIAT"/>
    <s v="88802805"/>
    <s v="CARPA AUTO POSTO"/>
    <s v="GOIATUBA"/>
    <s v="GO"/>
    <s v="ETANOL COMUM"/>
    <n v="405"/>
    <n v="10.220000000000001"/>
    <s v=" Km/L"/>
    <n v="24390"/>
    <n v="39.64"/>
    <n v="4.2569999999999997"/>
    <n v="168.75"/>
    <s v="0"/>
    <s v="Planejamento Operaci"/>
    <s v="Planejamento Operaci"/>
    <s v="Operacional"/>
    <m/>
    <d v="2025-10-23T00:00:00"/>
    <x v="6"/>
    <x v="0"/>
    <x v="1"/>
  </r>
  <r>
    <s v="TFS3C72"/>
    <s v="60645800105143738"/>
    <s v="23/10/2025 13:09:29"/>
    <s v="00271"/>
    <s v="HEDER OLIVEIRA SANTANA"/>
    <x v="9"/>
    <s v="AUTOMOVEL"/>
    <s v="ARGO"/>
    <s v="FIAT"/>
    <s v="26704705"/>
    <s v="POSTO JR APARECIDA"/>
    <s v="APARECIDA DE GOIANIA"/>
    <s v="GO"/>
    <s v="ETANOL COMUM"/>
    <n v="275"/>
    <n v="7.72"/>
    <s v=" Km/L"/>
    <n v="46333"/>
    <n v="35.64"/>
    <n v="4.84"/>
    <n v="172.49"/>
    <s v="0"/>
    <s v="Planejamento Operaci"/>
    <s v="Planejamento Operaci"/>
    <s v="Operacional"/>
    <m/>
    <d v="2025-10-23T00:00:00"/>
    <x v="6"/>
    <x v="0"/>
    <x v="4"/>
  </r>
  <r>
    <s v="TTT2H93"/>
    <s v="60645800106437760"/>
    <s v="23/10/2025 13:23:23"/>
    <s v="87954"/>
    <s v="DANIEL GONÇALVES"/>
    <x v="41"/>
    <s v="Utilitário"/>
    <s v="SAVEIRO"/>
    <s v="VOLKSWAGEN"/>
    <s v="87183400"/>
    <s v="MARAJO GUAPO"/>
    <s v="GUAPO"/>
    <s v="GO"/>
    <s v="ETANOL COMUM"/>
    <n v="347"/>
    <n v="7.94"/>
    <s v=" Km/L"/>
    <n v="1881"/>
    <n v="43.69"/>
    <n v="4.1909999999999998"/>
    <n v="183.1"/>
    <s v="0"/>
    <s v="EXT - KSE LOCAÇOES"/>
    <s v="Planejamento Operaci"/>
    <s v="KSE LOCAÇOES"/>
    <m/>
    <d v="2025-10-23T00:00:00"/>
    <x v="6"/>
    <x v="0"/>
    <x v="12"/>
  </r>
  <r>
    <s v="TFN0D12"/>
    <s v="60645800105143746"/>
    <s v="23/10/2025 13:46:31"/>
    <s v="00390"/>
    <s v="SILVINO JOSE DE BRITO"/>
    <x v="5"/>
    <s v="AUTOMOVEL"/>
    <s v="ARGO"/>
    <s v="FIAT"/>
    <s v="46286315"/>
    <s v="POSTO CENTRAL"/>
    <s v="BOM JESUS"/>
    <s v="GO"/>
    <s v="ETANOL COMUM"/>
    <n v="303"/>
    <n v="10.81"/>
    <s v=" Km/L"/>
    <n v="15038"/>
    <n v="28.02"/>
    <n v="4.4610000000000003"/>
    <n v="125"/>
    <s v="1"/>
    <s v="Planejamento Operaci"/>
    <s v="Planejamento Operaci"/>
    <s v="Operacional"/>
    <m/>
    <d v="2025-10-23T00:00:00"/>
    <x v="6"/>
    <x v="0"/>
    <x v="3"/>
  </r>
  <r>
    <s v="TGA0B06"/>
    <s v="60645800106437610"/>
    <s v="23/10/2025 14:20:35"/>
    <s v="00933"/>
    <s v="GIULEY RIBEIRO DOS SANTOS"/>
    <x v="56"/>
    <s v="Caminhonete"/>
    <s v="FIORINO"/>
    <s v="FIAT"/>
    <s v="46209914"/>
    <s v="DECIO RIO VERDE"/>
    <s v="RIO VERDE"/>
    <s v="GO"/>
    <s v="ETANOL COMUM"/>
    <n v="458"/>
    <n v="10.130000000000001"/>
    <s v=" Km/L"/>
    <n v="1221"/>
    <n v="45.23"/>
    <n v="4.29"/>
    <n v="194.04"/>
    <s v="202510231419"/>
    <s v="EXT - KSE LOCAÇOES"/>
    <s v="Planejamento Operaci"/>
    <s v="Operacional"/>
    <m/>
    <d v="2025-10-23T00:00:00"/>
    <x v="6"/>
    <x v="0"/>
    <x v="5"/>
  </r>
  <r>
    <s v="TFW2H32"/>
    <s v="60645800105143835"/>
    <s v="23/10/2025 14:25:46"/>
    <s v="99638"/>
    <s v="LAFAIETE DE SOUZA SANTOS"/>
    <x v="10"/>
    <s v="AUTOMOVEL"/>
    <s v="ARGO"/>
    <s v="FIAT"/>
    <s v="46286315"/>
    <s v="POSTO CENTRAL"/>
    <s v="BOM JESUS"/>
    <s v="GO"/>
    <s v="ETANOL COMUM"/>
    <n v="309"/>
    <n v="10.3"/>
    <s v=" Km/L"/>
    <n v="32799"/>
    <n v="30"/>
    <n v="4.46"/>
    <n v="133.80000000000001"/>
    <s v="0"/>
    <s v="Planejamento Operaci"/>
    <s v="Planejamento Operaci"/>
    <s v="Operacional"/>
    <m/>
    <d v="2025-10-23T00:00:00"/>
    <x v="6"/>
    <x v="0"/>
    <x v="3"/>
  </r>
  <r>
    <s v="TGL4J09"/>
    <s v="60645800105143360"/>
    <s v="23/10/2025 14:50:53"/>
    <s v="40379"/>
    <s v="JESTER LUCAS GOUVEIA SANTOS"/>
    <x v="17"/>
    <s v="AUTOMOVEL"/>
    <s v="ARGO"/>
    <s v="FIAT"/>
    <s v="46209914"/>
    <s v="DECIO RIO VERDE"/>
    <s v="RIO VERDE"/>
    <s v="GO"/>
    <s v="ETANOL COMUM"/>
    <n v="477"/>
    <n v="11.76"/>
    <s v=" Km/L"/>
    <n v="13930"/>
    <n v="40.56"/>
    <n v="4.29"/>
    <n v="174"/>
    <s v="202510231450"/>
    <s v="Planejamento Operaci"/>
    <s v="Planejamento Operaci"/>
    <s v="Operacional"/>
    <m/>
    <d v="2025-10-23T00:00:00"/>
    <x v="6"/>
    <x v="0"/>
    <x v="1"/>
  </r>
  <r>
    <s v="TBE3B78"/>
    <s v="60645800105124169"/>
    <s v="23/10/2025 15:50:43"/>
    <s v="89049"/>
    <s v="VALDEIR JOSE CORREIA"/>
    <x v="19"/>
    <s v="Caminhão"/>
    <s v="9-180"/>
    <s v="VW"/>
    <s v="41826312"/>
    <s v="AUTO POSTO JACARE"/>
    <s v="ACREUNA"/>
    <s v="GO"/>
    <s v="DIESEL S-10"/>
    <n v="0"/>
    <n v="0"/>
    <s v=" Km/L"/>
    <n v="0"/>
    <n v="98.09"/>
    <n v="5.99"/>
    <n v="587.59"/>
    <s v="231057095"/>
    <s v="EXT - SAO PEDRO"/>
    <s v="Planejamento Operaci"/>
    <s v="SAO PEDRO"/>
    <m/>
    <d v="2025-10-23T00:00:00"/>
    <x v="6"/>
    <x v="0"/>
    <x v="7"/>
  </r>
  <r>
    <s v="TBE3B78"/>
    <m/>
    <s v="23/10/2025 15:50:43"/>
    <m/>
    <m/>
    <x v="20"/>
    <m/>
    <m/>
    <m/>
    <m/>
    <s v="AUTO POSTO JACARE"/>
    <m/>
    <m/>
    <s v="ARLA-32"/>
    <n v="0"/>
    <n v="0"/>
    <s v=" Km/L"/>
    <n v="0"/>
    <n v="8.01"/>
    <m/>
    <n v="26.44"/>
    <m/>
    <s v="EXT - SAO PEDRO"/>
    <s v="Planejamento Operaci"/>
    <s v="SAO PEDRO"/>
    <m/>
    <d v="2025-10-23T00:00:00"/>
    <x v="6"/>
    <x v="0"/>
    <x v="7"/>
  </r>
  <r>
    <s v="TTS4A16"/>
    <s v="60645800105124436"/>
    <s v="23/10/2025 16:16:20"/>
    <s v="09697"/>
    <s v="HUILDSON ROSA BARBOSA"/>
    <x v="32"/>
    <s v="Caminhonete"/>
    <s v="Caminhonete S10"/>
    <s v="CHEVROLET"/>
    <s v="46286315"/>
    <s v="POSTO CENTRAL"/>
    <s v="BOM JESUS"/>
    <s v="GO"/>
    <s v="DIESEL S-10"/>
    <n v="729"/>
    <n v="10.55"/>
    <s v=" Km/L"/>
    <n v="2805"/>
    <n v="69.12"/>
    <n v="6.24"/>
    <n v="431.31"/>
    <s v="1"/>
    <s v="Planejamento Operaci"/>
    <s v="Planejamento Operaci"/>
    <s v="INSPENCAO"/>
    <m/>
    <d v="2025-10-23T00:00:00"/>
    <x v="6"/>
    <x v="0"/>
    <x v="12"/>
  </r>
  <r>
    <s v="TFI3B19"/>
    <s v="60645800105926941"/>
    <s v="23/10/2025 16:18:28"/>
    <s v="11252"/>
    <s v="PEDRO AUGUSTO VIEIRA"/>
    <x v="4"/>
    <s v="AUTOMOVEL"/>
    <s v="ARGO"/>
    <s v="FIAT"/>
    <s v="46286315"/>
    <s v="POSTO CENTRAL"/>
    <s v="BOM JESUS"/>
    <s v="GO"/>
    <s v="ETANOL COMUM"/>
    <n v="166"/>
    <n v="9.32"/>
    <s v=" Km/L"/>
    <n v="25048"/>
    <n v="17.82"/>
    <n v="4.4619999999999997"/>
    <n v="79.510000000000005"/>
    <s v="0"/>
    <s v="Planejamento Operaci"/>
    <s v="Planejamento Operaci"/>
    <s v="Operacional"/>
    <m/>
    <d v="2025-10-23T00:00:00"/>
    <x v="6"/>
    <x v="0"/>
    <x v="0"/>
  </r>
  <r>
    <s v="TGL2B04"/>
    <s v="60645800106437315"/>
    <s v="23/10/2025 16:19:56"/>
    <s v="70145"/>
    <s v="LUCAS HENRIQUE MAGALHAES DE SOUZA "/>
    <x v="45"/>
    <s v="EQUIPAMENTOS"/>
    <s v="AMBULANCIA"/>
    <s v="OUTROS"/>
    <s v="07674909"/>
    <s v="AUTO POSTO INDIARA"/>
    <s v="INDIARA"/>
    <s v="GO"/>
    <s v="DIESEL S-10"/>
    <n v="406"/>
    <n v="1.62"/>
    <s v=" Km/L"/>
    <n v="1194"/>
    <n v="99.85"/>
    <n v="5.89"/>
    <n v="588.12"/>
    <s v="9100"/>
    <s v="Planejamento Operaci"/>
    <s v="Planejamento Operaci"/>
    <s v="Operacional"/>
    <m/>
    <d v="2025-10-23T00:00:00"/>
    <x v="6"/>
    <x v="0"/>
    <x v="13"/>
  </r>
  <r>
    <s v="TFY6E09"/>
    <s v="60645800105143700"/>
    <s v="23/10/2025 17:17:14"/>
    <s v="04380"/>
    <s v="PAULO ROBERTO BATISTA DE MOURA JUNIOR"/>
    <x v="15"/>
    <s v="AUTOMOVEL"/>
    <s v="ARGO"/>
    <s v="FIAT"/>
    <s v="45341508"/>
    <s v="POSTO ALTO DA SERRA"/>
    <s v="ITUMBIARA"/>
    <s v="GO"/>
    <s v="ETANOL COMUM"/>
    <n v="437"/>
    <n v="10.65"/>
    <s v=" Km/L"/>
    <n v="21531"/>
    <n v="41.03"/>
    <n v="4.6399999999999997"/>
    <n v="190.37"/>
    <s v="0"/>
    <s v="Planejamento Operaci"/>
    <s v="Planejamento Operaci"/>
    <s v="Operacional"/>
    <m/>
    <d v="2025-10-23T00:00:00"/>
    <x v="6"/>
    <x v="0"/>
    <x v="1"/>
  </r>
  <r>
    <s v="TFS3C72"/>
    <s v="60645800105143738"/>
    <s v="23/10/2025 17:38:16"/>
    <s v="00271"/>
    <s v="HEDER OLIVEIRA SANTANA"/>
    <x v="9"/>
    <s v="AUTOMOVEL"/>
    <s v="ARGO"/>
    <s v="FIAT"/>
    <s v="13308211"/>
    <s v="P. BANDEIRANTES"/>
    <s v="RIO VERDE"/>
    <s v="GO"/>
    <s v="ETANOL COMUM"/>
    <n v="270"/>
    <n v="6.08"/>
    <s v=" Km/L"/>
    <n v="46603"/>
    <n v="44.38"/>
    <n v="4.3899999999999997"/>
    <n v="194.85"/>
    <s v="231063333"/>
    <s v="Planejamento Operaci"/>
    <s v="Planejamento Operaci"/>
    <s v="Operacional"/>
    <m/>
    <d v="2025-10-23T00:00:00"/>
    <x v="6"/>
    <x v="0"/>
    <x v="4"/>
  </r>
  <r>
    <s v="TER1294"/>
    <s v="60645800105124390"/>
    <s v="23/10/2025 17:50:50"/>
    <s v="80246"/>
    <s v="FRANCISCO DE ASSIS SOARES"/>
    <x v="19"/>
    <s v="EQUIPAMENTOS"/>
    <s v="MINICARREGADEIRA"/>
    <s v="BOBCAT"/>
    <s v="45307105"/>
    <s v="POSTO GIRASSOL"/>
    <s v="ITUMBIARA"/>
    <s v="GO"/>
    <s v="DIESEL COMUM"/>
    <n v="0"/>
    <n v="0"/>
    <s v=" Km/L"/>
    <n v="0"/>
    <n v="75.58"/>
    <n v="5.99"/>
    <n v="452.76"/>
    <s v="231064"/>
    <s v="EXT - SAO PEDRO"/>
    <s v="Planejamento Operaci"/>
    <s v="SAO PEDRO"/>
    <m/>
    <d v="2025-10-23T00:00:00"/>
    <x v="6"/>
    <x v="0"/>
    <x v="7"/>
  </r>
  <r>
    <s v="TGE1F64"/>
    <s v="60645800106437404"/>
    <s v="23/10/2025 18:43:48"/>
    <s v="70145"/>
    <s v="LUCAS HENRIQUE MAGALHAES DE SOUZA "/>
    <x v="33"/>
    <s v="Caminhonete"/>
    <s v="AMBULANCIA DUCATO"/>
    <s v="FIAT"/>
    <s v="53030006"/>
    <s v="KR TREVO"/>
    <s v="SANTA HELENA DE GOIAS"/>
    <s v="GO"/>
    <s v="DIESEL S-10"/>
    <n v="241"/>
    <n v="6.82"/>
    <s v=" Km/L"/>
    <n v="2680"/>
    <n v="35.36"/>
    <n v="6.19"/>
    <n v="218.87"/>
    <s v="1"/>
    <s v="Planejamento Operaci"/>
    <s v="Planejamento Operaci"/>
    <s v="Operacional"/>
    <m/>
    <d v="2025-10-23T00:00:00"/>
    <x v="6"/>
    <x v="0"/>
    <x v="13"/>
  </r>
  <r>
    <s v="TLR1J91"/>
    <s v="60645800106043065"/>
    <s v="23/10/2025 19:24:53"/>
    <s v="02910"/>
    <s v="EMERSON CRISTIANO DA SILVEIRA"/>
    <x v="23"/>
    <s v="Caminhonete"/>
    <s v="SAVEIRO"/>
    <s v="VOLKSWAGEN"/>
    <s v="69497405"/>
    <s v="DECIO L5"/>
    <s v="RIO VERDE"/>
    <s v="GO"/>
    <s v="ETANOL COMUM"/>
    <n v="0"/>
    <n v="0"/>
    <s v=" Km/L"/>
    <s v="-"/>
    <n v="51.44"/>
    <n v="4.09"/>
    <n v="210.4"/>
    <s v="202510231924"/>
    <s v="Planejamento Operaci"/>
    <s v="Planejamento Operaci"/>
    <s v="Operacional"/>
    <m/>
    <d v="2025-10-23T00:00:00"/>
    <x v="6"/>
    <x v="0"/>
    <x v="9"/>
  </r>
  <r>
    <s v="TFX8A49"/>
    <s v="60645800105143673"/>
    <s v="23/10/2025 20:22:17"/>
    <s v="07373"/>
    <s v="RAFAEL SILVEIRA E SILVEIRA"/>
    <x v="12"/>
    <s v="AUTOMOVEL"/>
    <s v="ARGO"/>
    <s v="FIAT"/>
    <s v="01801202"/>
    <s v="POSTO Z+Z T-63          24 HS"/>
    <s v="GOIANIA"/>
    <s v="GO"/>
    <s v="ETANOL COMUM"/>
    <n v="406"/>
    <n v="10.14"/>
    <s v=" Km/L"/>
    <n v="10682"/>
    <n v="40.03"/>
    <n v="4.87"/>
    <n v="194.95"/>
    <s v="0"/>
    <s v="Planejamento Operaci"/>
    <s v="Planejamento Operaci"/>
    <s v="Operacional"/>
    <m/>
    <d v="2025-10-23T00:00:00"/>
    <x v="6"/>
    <x v="0"/>
    <x v="0"/>
  </r>
  <r>
    <s v="TUK2D26"/>
    <s v="60645800106553790"/>
    <s v="24/10/2025 07:18:59"/>
    <s v="17385"/>
    <s v="VICTOR DE SOUZA"/>
    <x v="42"/>
    <s v="Caminhonete"/>
    <s v="Caminhonete S10"/>
    <s v="CHEVROLET"/>
    <s v="53081700"/>
    <s v="POSTO Z   Z SANTA MA"/>
    <s v="GUAPO"/>
    <s v="GO"/>
    <s v="DIESEL S-10"/>
    <n v="611"/>
    <n v="9.86"/>
    <s v=" Km/L"/>
    <n v="4670"/>
    <n v="61.97"/>
    <n v="5.89"/>
    <n v="365"/>
    <s v="0"/>
    <s v="Planejamento Operaci"/>
    <s v="Planejamento Operaci"/>
    <s v="INSPENCAO"/>
    <m/>
    <d v="2025-10-24T00:00:00"/>
    <x v="6"/>
    <x v="0"/>
    <x v="12"/>
  </r>
  <r>
    <s v="TTT2H93"/>
    <s v="60645800106437760"/>
    <s v="24/10/2025 07:27:19"/>
    <s v="87954"/>
    <s v="DANIEL GONÇALVES"/>
    <x v="41"/>
    <s v="Utilitário"/>
    <s v="SAVEIRO"/>
    <s v="VOLKSWAGEN"/>
    <s v="46209914"/>
    <s v="DECIO RIO VERDE"/>
    <s v="RIO VERDE"/>
    <s v="GO"/>
    <s v="ETANOL COMUM"/>
    <n v="283"/>
    <n v="9.09"/>
    <s v=" Km/L"/>
    <n v="2164"/>
    <n v="31.13"/>
    <n v="4.29"/>
    <n v="133.55000000000001"/>
    <s v="202510240726"/>
    <s v="EXT - KSE LOCAÇOES"/>
    <s v="Planejamento Operaci"/>
    <s v="KSE LOCAÇOES"/>
    <m/>
    <d v="2025-10-24T00:00:00"/>
    <x v="6"/>
    <x v="0"/>
    <x v="12"/>
  </r>
  <r>
    <s v="CVP4C84"/>
    <s v="60645800105124363"/>
    <s v="24/10/2025 07:39:01"/>
    <s v="09808"/>
    <s v="DOUGLAS OLIVEIRA SANTOS"/>
    <x v="19"/>
    <s v="Caminhão"/>
    <s v="24-250"/>
    <s v="VOLKSWAGEN"/>
    <s v="69494411"/>
    <s v="REDE MARAJO RIO VERD"/>
    <s v="RIO VERDE"/>
    <s v="GO"/>
    <s v="DIESEL COMUM"/>
    <n v="0"/>
    <n v="0"/>
    <s v=" Km/L"/>
    <n v="0"/>
    <n v="150"/>
    <n v="5.99"/>
    <n v="898.5"/>
    <s v="9808179606"/>
    <s v="EXT - SAO PEDRO"/>
    <s v="Planejamento Operaci"/>
    <s v="SAO PEDRO"/>
    <m/>
    <d v="2025-10-24T00:00:00"/>
    <x v="6"/>
    <x v="0"/>
    <x v="7"/>
  </r>
  <r>
    <s v="TFX7J72"/>
    <s v="60645800105836505"/>
    <s v="24/10/2025 08:45:24"/>
    <s v="02769"/>
    <s v="ANDRE LUIS PAULINO"/>
    <x v="11"/>
    <s v="AUTOMOVEL"/>
    <s v="ARGO"/>
    <s v="FIAT"/>
    <s v="69494411"/>
    <s v="REDE MARAJO RIO VERD"/>
    <s v="RIO VERDE"/>
    <s v="GO"/>
    <s v="ETANOL COMUM"/>
    <n v="306"/>
    <n v="9.51"/>
    <s v=" Km/L"/>
    <n v="37316"/>
    <n v="32.159999999999997"/>
    <n v="3.99"/>
    <n v="128.32"/>
    <s v="2769138685"/>
    <s v="Planejamento Operaci"/>
    <s v="Planejamento Operaci"/>
    <s v="Operacional"/>
    <m/>
    <d v="2025-10-24T00:00:00"/>
    <x v="6"/>
    <x v="0"/>
    <x v="4"/>
  </r>
  <r>
    <s v="TFF5D72"/>
    <s v="60645800105143780"/>
    <s v="24/10/2025 08:50:11"/>
    <s v="26270"/>
    <s v="CRISTIANO TORRES WARDIL"/>
    <x v="2"/>
    <s v="AUTOMOVEL"/>
    <s v="ARGO"/>
    <s v="FIAT"/>
    <s v="65237811"/>
    <s v="MARAJO MORRINHOS"/>
    <s v="MORRINHOS"/>
    <s v="GO"/>
    <s v="ETANOL COMUM"/>
    <n v="439"/>
    <n v="12.09"/>
    <s v=" Km/L"/>
    <n v="9366"/>
    <n v="36.32"/>
    <n v="4.0910000000000002"/>
    <n v="148.58000000000001"/>
    <s v="1"/>
    <s v="Planejamento Operaci"/>
    <s v="Planejamento Operaci"/>
    <s v="Operacional"/>
    <m/>
    <d v="2025-10-24T00:00:00"/>
    <x v="6"/>
    <x v="0"/>
    <x v="0"/>
  </r>
  <r>
    <s v="TFL8I14"/>
    <s v="60645800106437530"/>
    <s v="24/10/2025 09:25:35"/>
    <s v="70145"/>
    <s v="LUCAS HENRIQUE MAGALHAES DE SOUZA "/>
    <x v="57"/>
    <s v="EQUIPAMENTOS"/>
    <s v="AMBULANCIA"/>
    <s v="OUTROS"/>
    <s v="26466212"/>
    <s v="AUTO POSTO GLOBAL AR"/>
    <s v="GOIANIA"/>
    <s v="GO"/>
    <s v="DIESEL S-10"/>
    <n v="580"/>
    <n v="6.85"/>
    <s v=" Km/L"/>
    <n v="2614"/>
    <n v="84.64"/>
    <n v="6.05"/>
    <n v="512.07000000000005"/>
    <s v="241033863"/>
    <s v="Planejamento Operaci"/>
    <s v="Planejamento Operaci"/>
    <s v="Operacional"/>
    <m/>
    <d v="2025-10-24T00:00:00"/>
    <x v="6"/>
    <x v="0"/>
    <x v="13"/>
  </r>
  <r>
    <s v="TFE6B22"/>
    <s v="60645800105143762"/>
    <s v="24/10/2025 10:14:05"/>
    <s v="03608"/>
    <s v="WEIDER DA SILVA RODRIGUES"/>
    <x v="1"/>
    <s v="AUTOMOVEL"/>
    <s v="ARGO"/>
    <s v="FIAT"/>
    <s v="07674909"/>
    <s v="AUTO POSTO INDIARA"/>
    <s v="INDIARA"/>
    <s v="GO"/>
    <s v="ETANOL COMUM"/>
    <n v="358"/>
    <n v="10.15"/>
    <s v=" Km/L"/>
    <n v="24748"/>
    <n v="35.270000000000003"/>
    <n v="4.49"/>
    <n v="158.36000000000001"/>
    <s v="9118"/>
    <s v="Planejamento Operaci"/>
    <s v="Planejamento Operaci"/>
    <s v="Operacional"/>
    <m/>
    <d v="2025-10-24T00:00:00"/>
    <x v="6"/>
    <x v="0"/>
    <x v="1"/>
  </r>
  <r>
    <s v="TGA0B06"/>
    <s v="60645800106437610"/>
    <s v="24/10/2025 10:52:45"/>
    <s v="00933"/>
    <s v="GIULEY RIBEIRO DOS SANTOS"/>
    <x v="56"/>
    <s v="Caminhonete"/>
    <s v="FIORINO"/>
    <s v="FIAT"/>
    <s v="45308900"/>
    <s v="POSTO LUPATINI"/>
    <s v="SANTO ANTONIO DA BARRA"/>
    <s v="GO"/>
    <s v="ETANOL COMUM"/>
    <n v="222"/>
    <n v="10.42"/>
    <s v=" Km/L"/>
    <n v="1443"/>
    <n v="21.3"/>
    <n v="4.3899999999999997"/>
    <n v="93.51"/>
    <s v="0"/>
    <s v="EXT - KSE LOCAÇOES"/>
    <s v="Planejamento Operaci"/>
    <s v="Operacional"/>
    <m/>
    <d v="2025-10-24T00:00:00"/>
    <x v="6"/>
    <x v="0"/>
    <x v="5"/>
  </r>
  <r>
    <s v="TFW2H32"/>
    <s v="60645800105143835"/>
    <s v="24/10/2025 11:42:01"/>
    <s v="99638"/>
    <s v="LAFAIETE DE SOUZA SANTOS"/>
    <x v="10"/>
    <s v="AUTOMOVEL"/>
    <s v="ARGO"/>
    <s v="FIAT"/>
    <s v="75331801"/>
    <s v="DECIO CEZARINA"/>
    <s v="CEZARINA"/>
    <s v="GO"/>
    <s v="ETANOL COMUM"/>
    <n v="340"/>
    <n v="11.58"/>
    <s v=" Km/L"/>
    <n v="33139"/>
    <n v="29.36"/>
    <n v="4.1900000000000004"/>
    <n v="123.02"/>
    <s v="202510241141"/>
    <s v="Planejamento Operaci"/>
    <s v="Planejamento Operaci"/>
    <s v="Operacional"/>
    <m/>
    <d v="2025-10-24T00:00:00"/>
    <x v="6"/>
    <x v="0"/>
    <x v="3"/>
  </r>
  <r>
    <s v="TTP5B47"/>
    <s v="60645800106437770"/>
    <s v="24/10/2025 11:47:57"/>
    <s v="17385"/>
    <s v="VICTOR DE SOUZA"/>
    <x v="40"/>
    <s v="Caminhonete"/>
    <s v="SAVEIRO CS RB MF"/>
    <s v="VW"/>
    <s v="07674909"/>
    <s v="AUTO POSTO INDIARA"/>
    <s v="INDIARA"/>
    <s v="GO"/>
    <s v="ETANOL COMUM"/>
    <n v="231"/>
    <n v="4.6399999999999997"/>
    <s v=" Km/L"/>
    <n v="324"/>
    <n v="49.8"/>
    <n v="4.29"/>
    <n v="213.64"/>
    <s v="9122"/>
    <s v="EXT - KSE LOCAÇOES"/>
    <s v="Planejamento Operaci"/>
    <s v="KSE LOCAÇOES"/>
    <m/>
    <d v="2025-10-24T00:00:00"/>
    <x v="6"/>
    <x v="0"/>
    <x v="12"/>
  </r>
  <r>
    <s v="TFS3C72"/>
    <s v="60645800105143738"/>
    <s v="24/10/2025 12:38:05"/>
    <s v="00271"/>
    <s v="HEDER OLIVEIRA SANTANA"/>
    <x v="9"/>
    <s v="AUTOMOVEL"/>
    <s v="ARGO"/>
    <s v="FIAT"/>
    <s v="87183400"/>
    <s v="MARAJO GUAPO"/>
    <s v="GUAPO"/>
    <s v="GO"/>
    <s v="ETANOL COMUM"/>
    <n v="236"/>
    <n v="6.81"/>
    <s v=" Km/L"/>
    <n v="46839"/>
    <n v="34.67"/>
    <n v="4.1900000000000004"/>
    <n v="145.27000000000001"/>
    <s v="0"/>
    <s v="Planejamento Operaci"/>
    <s v="Planejamento Operaci"/>
    <s v="Operacional"/>
    <m/>
    <d v="2025-10-24T00:00:00"/>
    <x v="6"/>
    <x v="0"/>
    <x v="4"/>
  </r>
  <r>
    <s v="TFF6I82"/>
    <s v="60645800105143800"/>
    <s v="24/10/2025 13:05:41"/>
    <s v="11093"/>
    <s v="MARCELO PAIXÃO FILHO"/>
    <x v="62"/>
    <s v="AUTOMOVEL"/>
    <s v="ARGO"/>
    <s v="FIAT"/>
    <s v="87183400"/>
    <s v="MARAJO GUAPO"/>
    <s v="GUAPO"/>
    <s v="GO"/>
    <s v="ETANOL COMUM"/>
    <n v="317"/>
    <n v="9.06"/>
    <s v=" Km/L"/>
    <n v="21123"/>
    <n v="35"/>
    <n v="4.1900000000000004"/>
    <n v="146.65"/>
    <s v="0"/>
    <s v="Planejamento Operaci"/>
    <s v="Planejamento Operaci"/>
    <s v="Operacional"/>
    <m/>
    <d v="2025-10-24T00:00:00"/>
    <x v="6"/>
    <x v="0"/>
    <x v="2"/>
  </r>
  <r>
    <s v="TFM4H34"/>
    <s v="60645800106437340"/>
    <s v="24/10/2025 13:18:49"/>
    <s v="02597"/>
    <s v="SAULO FERNANDO FARIAS RAMOS"/>
    <x v="46"/>
    <s v="EQUIPAMENTOS"/>
    <s v="AMBULANCIA"/>
    <s v="OUTROS"/>
    <s v="45308900"/>
    <s v="POSTO LUPATINI"/>
    <s v="SANTO ANTONIO DA BARRA"/>
    <s v="GO"/>
    <s v="DIESEL S-10"/>
    <n v="602"/>
    <n v="6.2"/>
    <s v=" Km/L"/>
    <n v="2302"/>
    <n v="97.09"/>
    <n v="6.39"/>
    <n v="620.41"/>
    <s v="1"/>
    <s v="Planejamento Operaci"/>
    <s v="Planejamento Operaci"/>
    <s v="Operacional"/>
    <m/>
    <d v="2025-10-24T00:00:00"/>
    <x v="6"/>
    <x v="0"/>
    <x v="13"/>
  </r>
  <r>
    <s v="TFF5D72"/>
    <s v="60645800105143780"/>
    <s v="24/10/2025 15:51:54"/>
    <s v="26270"/>
    <s v="CRISTIANO TORRES WARDIL"/>
    <x v="2"/>
    <s v="AUTOMOVEL"/>
    <s v="ARGO"/>
    <s v="FIAT"/>
    <s v="87183400"/>
    <s v="MARAJO GUAPO"/>
    <s v="GUAPO"/>
    <s v="GO"/>
    <s v="ETANOL COMUM"/>
    <n v="464"/>
    <n v="11.46"/>
    <s v=" Km/L"/>
    <n v="9830"/>
    <n v="40.479999999999997"/>
    <n v="4.1909999999999998"/>
    <n v="169.65"/>
    <s v="0"/>
    <s v="Planejamento Operaci"/>
    <s v="Planejamento Operaci"/>
    <s v="Operacional"/>
    <m/>
    <d v="2025-10-24T00:00:00"/>
    <x v="6"/>
    <x v="0"/>
    <x v="0"/>
  </r>
  <r>
    <s v="TGM4D76"/>
    <s v="60645800106437582"/>
    <s v="24/10/2025 16:05:00"/>
    <s v="33534"/>
    <s v="MARCOS ANTONIO MARCELINO DA SILVA"/>
    <x v="59"/>
    <s v="Caminhonete"/>
    <s v="FIORINO"/>
    <s v="FIAT"/>
    <s v="81889412"/>
    <s v="POSTO ZERO UM"/>
    <s v="RIO VERDE"/>
    <s v="GO"/>
    <s v="ETANOL COMUM"/>
    <n v="402"/>
    <n v="9.83"/>
    <s v=" Km/L"/>
    <n v="1769"/>
    <n v="40.9"/>
    <n v="4.492"/>
    <n v="183.74"/>
    <s v="1"/>
    <s v="Planejamento Operaci"/>
    <s v="Planejamento Operaci"/>
    <s v="Operacional"/>
    <m/>
    <d v="2025-10-24T00:00:00"/>
    <x v="6"/>
    <x v="0"/>
    <x v="5"/>
  </r>
  <r>
    <s v="TLR1J91"/>
    <s v="60645800106043065"/>
    <s v="24/10/2025 16:34:46"/>
    <s v="02910"/>
    <s v="EMERSON CRISTIANO DA SILVEIRA"/>
    <x v="23"/>
    <s v="Caminhonete"/>
    <s v="SAVEIRO"/>
    <s v="VOLKSWAGEN"/>
    <s v="75331801"/>
    <s v="DECIO CEZARINA"/>
    <s v="CEZARINA"/>
    <s v="GO"/>
    <s v="ETANOL COMUM"/>
    <n v="0"/>
    <n v="0"/>
    <s v=" Km/L"/>
    <s v="-"/>
    <n v="51.88"/>
    <n v="4.1900000000000004"/>
    <n v="217.38"/>
    <s v="202510241634"/>
    <s v="Planejamento Operaci"/>
    <s v="Planejamento Operaci"/>
    <s v="Operacional"/>
    <m/>
    <d v="2025-10-24T00:00:00"/>
    <x v="6"/>
    <x v="0"/>
    <x v="9"/>
  </r>
  <r>
    <s v="NKD1J82"/>
    <s v="60645800105124230"/>
    <s v="24/10/2025 16:40:14"/>
    <s v="99128"/>
    <s v="LEANDRO FERREIRA DE JESUS"/>
    <x v="19"/>
    <s v="Caminhão"/>
    <s v="24-250/24-250"/>
    <s v="VW"/>
    <s v="41826312"/>
    <s v="AUTO POSTO JACARE"/>
    <s v="ACREUNA"/>
    <s v="GO"/>
    <s v="DIESEL S-10"/>
    <n v="0"/>
    <n v="0"/>
    <s v=" Km/L"/>
    <n v="0"/>
    <n v="231.78"/>
    <n v="5.99"/>
    <n v="1388.39"/>
    <s v="241060061"/>
    <s v="EXT - SAO PEDRO"/>
    <s v="Planejamento Operaci"/>
    <s v="SAO PEDRO"/>
    <m/>
    <d v="2025-10-24T00:00:00"/>
    <x v="6"/>
    <x v="0"/>
    <x v="7"/>
  </r>
  <r>
    <s v="TTT2H93"/>
    <s v="60645800106437760"/>
    <s v="24/10/2025 17:08:43"/>
    <s v="87954"/>
    <s v="DANIEL GONÇALVES"/>
    <x v="41"/>
    <s v="Utilitário"/>
    <s v="SAVEIRO"/>
    <s v="VOLKSWAGEN"/>
    <s v="87183400"/>
    <s v="MARAJO GUAPO"/>
    <s v="GUAPO"/>
    <s v="GO"/>
    <s v="ETANOL COMUM"/>
    <n v="297"/>
    <n v="8.0399999999999991"/>
    <s v=" Km/L"/>
    <n v="2461"/>
    <n v="36.94"/>
    <n v="4.1900000000000004"/>
    <n v="154.78"/>
    <s v="0"/>
    <s v="EXT - KSE LOCAÇOES"/>
    <s v="Planejamento Operaci"/>
    <s v="KSE LOCAÇOES"/>
    <m/>
    <d v="2025-10-24T00:00:00"/>
    <x v="6"/>
    <x v="0"/>
    <x v="12"/>
  </r>
  <r>
    <s v="TFS3C72"/>
    <s v="60645800105143738"/>
    <s v="24/10/2025 17:19:15"/>
    <s v="00271"/>
    <s v="HEDER OLIVEIRA SANTANA"/>
    <x v="9"/>
    <s v="AUTOMOVEL"/>
    <s v="ARGO"/>
    <s v="FIAT"/>
    <s v="13308211"/>
    <s v="P. BANDEIRANTES"/>
    <s v="RIO VERDE"/>
    <s v="GO"/>
    <s v="ETANOL COMUM"/>
    <n v="322"/>
    <n v="6.67"/>
    <s v=" Km/L"/>
    <n v="47161"/>
    <n v="48.27"/>
    <n v="4.3899999999999997"/>
    <n v="211.92"/>
    <s v="241062211"/>
    <s v="Planejamento Operaci"/>
    <s v="Planejamento Operaci"/>
    <s v="Operacional"/>
    <m/>
    <d v="2025-10-24T00:00:00"/>
    <x v="6"/>
    <x v="0"/>
    <x v="4"/>
  </r>
  <r>
    <s v="TFE6B22"/>
    <s v="60645800105143762"/>
    <s v="24/10/2025 18:22:02"/>
    <s v="03608"/>
    <s v="WEIDER DA SILVA RODRIGUES"/>
    <x v="1"/>
    <s v="AUTOMOVEL"/>
    <s v="ARGO"/>
    <s v="FIAT"/>
    <s v="69442211"/>
    <s v="POSTO SUDOESTE"/>
    <s v="GUAPO"/>
    <s v="GO"/>
    <s v="ETANOL COMUM"/>
    <n v="401"/>
    <n v="10.029999999999999"/>
    <s v=" Km/L"/>
    <n v="25149"/>
    <n v="40"/>
    <n v="4.1900000000000004"/>
    <n v="167.6"/>
    <s v="0"/>
    <s v="Planejamento Operaci"/>
    <s v="Planejamento Operaci"/>
    <s v="Operacional"/>
    <m/>
    <d v="2025-10-24T00:00:00"/>
    <x v="6"/>
    <x v="0"/>
    <x v="1"/>
  </r>
  <r>
    <s v="TTY2C25"/>
    <s v="60645800106437780"/>
    <s v="24/10/2025 18:47:13"/>
    <s v="89140"/>
    <s v="ROBSON BORGES FERREIRA"/>
    <x v="38"/>
    <s v="Caminhonete"/>
    <s v="SAVEIRO CS RB MF"/>
    <s v="VW"/>
    <s v="45364511"/>
    <s v="AUTO POSTO CERRADO 4"/>
    <s v="ITUMBIARA"/>
    <s v="GO"/>
    <s v="ETANOL COMUM"/>
    <n v="341"/>
    <n v="7.61"/>
    <s v=" Km/L"/>
    <n v="1061"/>
    <n v="44.82"/>
    <n v="3.94"/>
    <n v="176.59"/>
    <s v="362593"/>
    <s v="EXT - KSE LOCAÇOES"/>
    <s v="Planejamento Operaci"/>
    <s v="KSE LOCAÇOES"/>
    <m/>
    <d v="2025-10-24T00:00:00"/>
    <x v="6"/>
    <x v="0"/>
    <x v="12"/>
  </r>
  <r>
    <s v="TFU6C04"/>
    <s v="60645800106437493"/>
    <s v="24/10/2025 19:25:14"/>
    <s v="87351"/>
    <s v="CLEYTON GARCIA MOREIRA"/>
    <x v="50"/>
    <s v="EQUIPAMENTOS"/>
    <s v="AMBULANCIA"/>
    <s v="OUTROS"/>
    <s v="46225718"/>
    <s v="POSTO MARIA JOAO"/>
    <s v="ITUMBIARA"/>
    <s v="GO"/>
    <s v="DIESEL S-10"/>
    <n v="304"/>
    <n v="4.41"/>
    <s v=" Km/L"/>
    <n v="2315"/>
    <n v="68.959999999999994"/>
    <n v="6.4"/>
    <n v="441.34"/>
    <s v="1"/>
    <s v="Planejamento Operaci"/>
    <s v="Planejamento Operaci"/>
    <s v="Operacional"/>
    <m/>
    <d v="2025-10-24T00:00:00"/>
    <x v="6"/>
    <x v="0"/>
    <x v="13"/>
  </r>
  <r>
    <s v="TFF6I82"/>
    <s v="60645800105143800"/>
    <s v="24/10/2025 19:31:24"/>
    <s v="11093"/>
    <s v="MARCELO PAIXÃO FILHO"/>
    <x v="62"/>
    <s v="AUTOMOVEL"/>
    <s v="ARGO"/>
    <s v="FIAT"/>
    <s v="69494411"/>
    <s v="REDE MARAJO RIO VERD"/>
    <s v="RIO VERDE"/>
    <s v="GO"/>
    <s v="ETANOL COMUM"/>
    <n v="231"/>
    <n v="11.55"/>
    <s v=" Km/L"/>
    <n v="21354"/>
    <n v="20"/>
    <n v="3.99"/>
    <n v="79.8"/>
    <s v="11093610689"/>
    <s v="Planejamento Operaci"/>
    <s v="Planejamento Operaci"/>
    <s v="Operacional"/>
    <m/>
    <d v="2025-10-24T00:00:00"/>
    <x v="6"/>
    <x v="0"/>
    <x v="2"/>
  </r>
  <r>
    <s v="NLO0I43"/>
    <s v="60645800105179563"/>
    <s v="24/10/2025 19:37:36"/>
    <s v="00271"/>
    <s v="HEDER OLIVEIRA SANTANA"/>
    <x v="61"/>
    <s v="Caminhão"/>
    <s v="17-180"/>
    <s v="VOLKSWAGEN"/>
    <s v="69494411"/>
    <s v="REDE MARAJO RIO VERD"/>
    <s v="RIO VERDE"/>
    <s v="GO"/>
    <s v="DIESEL COMUM"/>
    <n v="0"/>
    <n v="0"/>
    <s v=" Km/L"/>
    <n v="228233"/>
    <n v="198"/>
    <n v="5.99"/>
    <n v="1186.02"/>
    <s v="28249585372"/>
    <s v="Planejamento Operaci"/>
    <s v="Planejamento Operaci"/>
    <s v="Operacional"/>
    <m/>
    <d v="2025-10-24T00:00:00"/>
    <x v="6"/>
    <x v="0"/>
    <x v="5"/>
  </r>
  <r>
    <s v="TFF6I82"/>
    <s v="60645800105143800"/>
    <s v="25/10/2025 00:26:20"/>
    <s v="11093"/>
    <s v="MARCELO PAIXÃO FILHO"/>
    <x v="62"/>
    <s v="AUTOMOVEL"/>
    <s v="ARGO"/>
    <s v="FIAT"/>
    <s v="26413011"/>
    <s v="POSTO BRASIL"/>
    <s v="APARECIDA DE GOIANIA"/>
    <s v="GO"/>
    <s v="ETANOL COMUM"/>
    <n v="310"/>
    <n v="7.75"/>
    <s v=" Km/L"/>
    <n v="21664"/>
    <n v="40"/>
    <n v="5.17"/>
    <n v="206.8"/>
    <s v="11093610689"/>
    <s v="Planejamento Operaci"/>
    <s v="Planejamento Operaci"/>
    <s v="Operacional"/>
    <m/>
    <d v="2025-10-25T00:00:00"/>
    <x v="6"/>
    <x v="0"/>
    <x v="2"/>
  </r>
  <r>
    <s v="TFL8I14"/>
    <s v="60645800106437530"/>
    <s v="25/10/2025 00:58:38"/>
    <s v="70145"/>
    <s v="LUCAS HENRIQUE MAGALHAES DE SOUZA "/>
    <x v="57"/>
    <s v="EQUIPAMENTOS"/>
    <s v="AMBULANCIA"/>
    <s v="OUTROS"/>
    <s v="13342911"/>
    <s v="SANTA HELENA DE GOIAS"/>
    <s v="SANTA HELENA DE GOIAS"/>
    <s v="GO"/>
    <s v="DIESEL S-10"/>
    <n v="710"/>
    <n v="7.25"/>
    <s v=" Km/L"/>
    <n v="3324"/>
    <n v="97.94"/>
    <n v="6.19"/>
    <n v="606.29"/>
    <s v="1"/>
    <s v="Planejamento Operaci"/>
    <s v="Planejamento Operaci"/>
    <s v="Operacional"/>
    <m/>
    <d v="2025-10-25T00:00:00"/>
    <x v="6"/>
    <x v="0"/>
    <x v="13"/>
  </r>
  <r>
    <s v="QSW6J59"/>
    <s v="60645800106460000"/>
    <s v="25/10/2025 06:06:38"/>
    <s v="02910"/>
    <s v="EMERSON CRISTIANO DA SILVEIRA"/>
    <x v="28"/>
    <s v="EQUIPAMENTOS"/>
    <s v="CAMINHÃO PIPA"/>
    <s v="OUTROS"/>
    <s v="41875311"/>
    <s v="POSTO SABOR DA TERRA"/>
    <s v="INDIARA"/>
    <s v="GO"/>
    <s v="DIESEL S-10"/>
    <n v="746"/>
    <n v="4.1100000000000003"/>
    <s v=" Km/L"/>
    <n v="3492"/>
    <n v="181.45"/>
    <n v="5.79"/>
    <n v="1050.6400000000001"/>
    <s v="251021873"/>
    <s v="EXT - LUCCA JR"/>
    <s v="Planejamento Operaci"/>
    <s v="LUCCA JR"/>
    <m/>
    <d v="2025-10-25T00:00:00"/>
    <x v="6"/>
    <x v="0"/>
    <x v="11"/>
  </r>
  <r>
    <s v="FKM6D96"/>
    <s v="60645800105124347"/>
    <s v="25/10/2025 06:42:12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111.29"/>
    <n v="5.99"/>
    <n v="666.66"/>
    <s v="251024188"/>
    <s v="EXT - SAO PEDRO"/>
    <s v="Planejamento Operaci"/>
    <s v="SAO PEDRO"/>
    <m/>
    <d v="2025-10-25T00:00:00"/>
    <x v="6"/>
    <x v="0"/>
    <x v="7"/>
  </r>
  <r>
    <s v="TIV6G27"/>
    <s v="60645800106184069"/>
    <s v="25/10/2025 07:02:19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416"/>
    <n v="5.5"/>
    <s v=" Km/L"/>
    <n v="3581"/>
    <n v="75.650000000000006"/>
    <n v="5.99"/>
    <n v="453.17"/>
    <s v="251025389"/>
    <s v="EXT - LUCCA JR"/>
    <s v="Planejamento Operaci"/>
    <s v="LUCCA JR"/>
    <m/>
    <d v="2025-10-25T00:00:00"/>
    <x v="6"/>
    <x v="0"/>
    <x v="11"/>
  </r>
  <r>
    <s v="TIV6G27"/>
    <m/>
    <s v="25/10/2025 07:02:19"/>
    <m/>
    <m/>
    <x v="30"/>
    <m/>
    <m/>
    <m/>
    <m/>
    <s v="AUTO POSTO JACARE"/>
    <m/>
    <m/>
    <s v="ARLA-32"/>
    <s v="-"/>
    <s v="-"/>
    <s v=" Km/L"/>
    <s v="-"/>
    <n v="10.43"/>
    <m/>
    <n v="34.450000000000003"/>
    <m/>
    <m/>
    <s v="Planejamento Operaci"/>
    <s v="LUCCA JR"/>
    <m/>
    <d v="2025-10-25T00:00:00"/>
    <x v="6"/>
    <x v="0"/>
    <x v="11"/>
  </r>
  <r>
    <s v="FCW8F66"/>
    <s v="60645800105124371"/>
    <s v="25/10/2025 07:45:47"/>
    <s v="80246"/>
    <s v="FRANCISCO DE ASSIS SOARES"/>
    <x v="19"/>
    <s v="Caminhão"/>
    <s v="11-180"/>
    <s v="VW"/>
    <s v="45307105"/>
    <s v="POSTO GIRASSOL"/>
    <s v="ITUMBIARA"/>
    <s v="GO"/>
    <s v="DIESEL S-10"/>
    <n v="0"/>
    <n v="0"/>
    <s v=" Km/L"/>
    <n v="0"/>
    <n v="113.2"/>
    <n v="6.09"/>
    <n v="689.39"/>
    <s v="251027"/>
    <s v="EXT - SAO PEDRO"/>
    <s v="Planejamento Operaci"/>
    <s v="SAO PEDRO"/>
    <m/>
    <d v="2025-10-25T00:00:00"/>
    <x v="6"/>
    <x v="0"/>
    <x v="7"/>
  </r>
  <r>
    <s v="TFN0D12"/>
    <s v="60645800105143746"/>
    <s v="25/10/2025 08:10:36"/>
    <s v="00390"/>
    <s v="SILVINO JOSE DE BRITO"/>
    <x v="5"/>
    <s v="AUTOMOVEL"/>
    <s v="ARGO"/>
    <s v="FIAT"/>
    <s v="87107509"/>
    <s v="AUTO POSTO OLIMPIO"/>
    <s v="APARECIDA DE GOIANIA"/>
    <s v="GO"/>
    <s v="ETANOL COMUM"/>
    <n v="282"/>
    <n v="9.91"/>
    <s v=" Km/L"/>
    <n v="15320"/>
    <n v="28.47"/>
    <n v="4.79"/>
    <n v="136.37"/>
    <s v="1"/>
    <s v="Planejamento Operaci"/>
    <s v="Planejamento Operaci"/>
    <s v="Operacional"/>
    <m/>
    <d v="2025-10-25T00:00:00"/>
    <x v="6"/>
    <x v="0"/>
    <x v="3"/>
  </r>
  <r>
    <s v="TGF2J32"/>
    <s v="60645800105143827"/>
    <s v="25/10/2025 09:01:46"/>
    <s v="29136"/>
    <s v="CLEITON INACIO DE MOURA"/>
    <x v="16"/>
    <s v="AUTOMOVEL"/>
    <s v="ARGO"/>
    <s v="FIAT"/>
    <s v="53081700"/>
    <s v="POSTO Z   Z SANTA MA"/>
    <s v="GUAPO"/>
    <s v="GO"/>
    <s v="ETANOL COMUM"/>
    <n v="240"/>
    <n v="8.48"/>
    <s v=" Km/L"/>
    <n v="9701"/>
    <n v="28.31"/>
    <n v="4.1890000000000001"/>
    <n v="118.6"/>
    <s v="0"/>
    <s v="Planejamento Operaci"/>
    <s v="Planejamento Operaci"/>
    <s v="Operacional"/>
    <m/>
    <d v="2025-10-25T00:00:00"/>
    <x v="6"/>
    <x v="0"/>
    <x v="5"/>
  </r>
  <r>
    <s v="TBE3B78"/>
    <s v="60645800105124169"/>
    <s v="25/10/2025 09:36:08"/>
    <s v="89049"/>
    <s v="VALDEIR JOSE CORREIA"/>
    <x v="19"/>
    <s v="Caminhão"/>
    <s v="9-180"/>
    <s v="VW"/>
    <s v="41826312"/>
    <s v="AUTO POSTO JACARE"/>
    <s v="ACREUNA"/>
    <s v="GO"/>
    <s v="DIESEL S-10"/>
    <n v="0"/>
    <n v="0"/>
    <s v=" Km/L"/>
    <n v="0"/>
    <n v="115"/>
    <n v="5.99"/>
    <n v="688.88"/>
    <s v="251034615"/>
    <s v="EXT - SAO PEDRO"/>
    <s v="Planejamento Operaci"/>
    <s v="SAO PEDRO"/>
    <m/>
    <d v="2025-10-25T00:00:00"/>
    <x v="6"/>
    <x v="0"/>
    <x v="7"/>
  </r>
  <r>
    <s v="TBE3B78"/>
    <m/>
    <s v="25/10/2025 09:36:08"/>
    <m/>
    <m/>
    <x v="20"/>
    <m/>
    <m/>
    <m/>
    <m/>
    <s v="AUTO POSTO JACARE"/>
    <m/>
    <m/>
    <s v="ARLA-32"/>
    <n v="0"/>
    <n v="0"/>
    <s v=" Km/L"/>
    <n v="0"/>
    <n v="9.18"/>
    <m/>
    <n v="30.31"/>
    <m/>
    <s v="EXT - SAO PEDRO"/>
    <s v="Planejamento Operaci"/>
    <s v="SAO PEDRO"/>
    <m/>
    <d v="2025-10-25T00:00:00"/>
    <x v="6"/>
    <x v="0"/>
    <x v="7"/>
  </r>
  <r>
    <s v="TUF2B45"/>
    <s v="60645800106437790"/>
    <s v="25/10/2025 11:59:49"/>
    <s v="00399"/>
    <s v="JULIANO FERNANDES DA SILVA"/>
    <x v="37"/>
    <s v="Caminhonete"/>
    <s v="SAVEIRO CS RB MF"/>
    <s v="VW"/>
    <s v="46286315"/>
    <s v="POSTO CENTRAL"/>
    <s v="BOM JESUS"/>
    <s v="GO"/>
    <s v="ETANOL COMUM"/>
    <n v="389"/>
    <n v="8.08"/>
    <s v=" Km/L"/>
    <n v="1162"/>
    <n v="48.17"/>
    <n v="4.46"/>
    <n v="214.86"/>
    <s v="0"/>
    <s v="EXT - KSE LOCAÇOES"/>
    <s v="Planejamento Operaci"/>
    <s v="KSE LOCAÇOES"/>
    <m/>
    <d v="2025-10-25T00:00:00"/>
    <x v="6"/>
    <x v="0"/>
    <x v="12"/>
  </r>
  <r>
    <s v="TLR1J91"/>
    <s v="60645800106043065"/>
    <s v="25/10/2025 12:01:51"/>
    <s v="02910"/>
    <s v="EMERSON CRISTIANO DA SILVEIRA"/>
    <x v="23"/>
    <s v="Caminhonete"/>
    <s v="SAVEIRO"/>
    <s v="VOLKSWAGEN"/>
    <s v="13335016"/>
    <s v="POSTO TREVO"/>
    <s v="RIO VERDE"/>
    <s v="GO"/>
    <s v="ETANOL COMUM"/>
    <n v="0"/>
    <n v="0"/>
    <s v=" Km/L"/>
    <s v="-"/>
    <n v="47.76"/>
    <n v="4.49"/>
    <n v="214.46"/>
    <s v="251043273"/>
    <s v="Planejamento Operaci"/>
    <s v="Planejamento Operaci"/>
    <s v="Operacional"/>
    <m/>
    <d v="2025-10-25T00:00:00"/>
    <x v="6"/>
    <x v="0"/>
    <x v="9"/>
  </r>
  <r>
    <s v="JHQ4B46"/>
    <s v="60645800105124177"/>
    <s v="25/10/2025 12:36:31"/>
    <s v="43356"/>
    <s v="JOSE ALECRIM DA SILVA"/>
    <x v="19"/>
    <s v="Caminhão"/>
    <s v="17-220/17-220"/>
    <s v="VW"/>
    <s v="41826312"/>
    <s v="AUTO POSTO JACARE"/>
    <s v="ACREUNA"/>
    <s v="GO"/>
    <s v="DIESEL COMUM"/>
    <n v="0"/>
    <n v="0"/>
    <s v=" Km/L"/>
    <n v="0"/>
    <n v="266"/>
    <n v="5.85"/>
    <n v="1556.11"/>
    <s v="251045438"/>
    <s v="EXT - SAO PEDRO"/>
    <s v="Planejamento Operaci"/>
    <s v="SAO PEDRO"/>
    <m/>
    <d v="2025-10-25T00:00:00"/>
    <x v="6"/>
    <x v="0"/>
    <x v="7"/>
  </r>
  <r>
    <s v="TUK2D26"/>
    <s v="60645800106553790"/>
    <s v="25/10/2025 12:43:57"/>
    <s v="17385"/>
    <s v="VICTOR DE SOUZA"/>
    <x v="42"/>
    <s v="Caminhonete"/>
    <s v="Caminhonete S10"/>
    <s v="CHEVROLET"/>
    <s v="26406711"/>
    <s v="POSTO ZANDONADI"/>
    <s v="GUAPO"/>
    <s v="GO"/>
    <s v="DIESEL S-10"/>
    <n v="603"/>
    <n v="9.2799999999999994"/>
    <s v=" Km/L"/>
    <n v="5273"/>
    <n v="64.98"/>
    <n v="6.19"/>
    <n v="402.23"/>
    <s v="251045789"/>
    <s v="Planejamento Operaci"/>
    <s v="Planejamento Operaci"/>
    <s v="INSPENCAO"/>
    <m/>
    <d v="2025-10-25T00:00:00"/>
    <x v="6"/>
    <x v="0"/>
    <x v="12"/>
  </r>
  <r>
    <s v="TFE9C14"/>
    <s v="60645800106437370"/>
    <s v="25/10/2025 13:35:16"/>
    <s v="52138"/>
    <s v="ROGERIO LEAO DE SOUZA"/>
    <x v="51"/>
    <s v="EQUIPAMENTOS"/>
    <s v="AMBULANCIA"/>
    <s v="OUTROS"/>
    <s v="13335016"/>
    <s v="POSTO TREVO"/>
    <s v="RIO VERDE"/>
    <s v="GO"/>
    <s v="DIESEL S-10"/>
    <n v="298"/>
    <n v="4.9400000000000004"/>
    <s v=" Km/L"/>
    <n v="3165"/>
    <n v="60.38"/>
    <n v="6.09"/>
    <n v="367.73"/>
    <s v="251048869"/>
    <s v="Planejamento Operaci"/>
    <s v="Planejamento Operaci"/>
    <s v="Operacional"/>
    <m/>
    <d v="2025-10-25T00:00:00"/>
    <x v="6"/>
    <x v="0"/>
    <x v="13"/>
  </r>
  <r>
    <s v="TFS3C72"/>
    <s v="60645800105143738"/>
    <s v="25/10/2025 14:29:48"/>
    <s v="00271"/>
    <s v="HEDER OLIVEIRA SANTANA"/>
    <x v="9"/>
    <s v="AUTOMOVEL"/>
    <s v="ARGO"/>
    <s v="FIAT"/>
    <s v="45308900"/>
    <s v="POSTO LUPATINI"/>
    <s v="SANTO ANTONIO DA BARRA"/>
    <s v="GO"/>
    <s v="ETANOL COMUM"/>
    <n v="245"/>
    <n v="7.35"/>
    <s v=" Km/L"/>
    <n v="47406"/>
    <n v="33.33"/>
    <n v="4.3899999999999997"/>
    <n v="146.32"/>
    <s v="0"/>
    <s v="Planejamento Operaci"/>
    <s v="Planejamento Operaci"/>
    <s v="Operacional"/>
    <m/>
    <d v="2025-10-25T00:00:00"/>
    <x v="6"/>
    <x v="0"/>
    <x v="4"/>
  </r>
  <r>
    <s v="TFI3B19"/>
    <s v="60645800105926941"/>
    <s v="25/10/2025 14:54:11"/>
    <s v="11252"/>
    <s v="PEDRO AUGUSTO VIEIRA"/>
    <x v="4"/>
    <s v="AUTOMOVEL"/>
    <s v="ARGO"/>
    <s v="FIAT"/>
    <s v="46286315"/>
    <s v="POSTO CENTRAL"/>
    <s v="BOM JESUS"/>
    <s v="GO"/>
    <s v="ETANOL COMUM"/>
    <n v="480"/>
    <n v="12.67"/>
    <s v=" Km/L"/>
    <n v="25528"/>
    <n v="37.89"/>
    <n v="4.46"/>
    <n v="169"/>
    <s v="0"/>
    <s v="Planejamento Operaci"/>
    <s v="Planejamento Operaci"/>
    <s v="Operacional"/>
    <m/>
    <d v="2025-10-25T00:00:00"/>
    <x v="6"/>
    <x v="0"/>
    <x v="0"/>
  </r>
  <r>
    <s v="TTS4A16"/>
    <s v="60645800105124436"/>
    <s v="25/10/2025 15:21:15"/>
    <s v="09697"/>
    <s v="HUILDSON ROSA BARBOSA"/>
    <x v="32"/>
    <s v="Caminhonete"/>
    <s v="Caminhonete S10"/>
    <s v="CHEVROLET"/>
    <s v="46286315"/>
    <s v="POSTO CENTRAL"/>
    <s v="BOM JESUS"/>
    <s v="GO"/>
    <s v="DIESEL S-10"/>
    <n v="698"/>
    <n v="10.77"/>
    <s v=" Km/L"/>
    <n v="3503"/>
    <n v="64.8"/>
    <n v="6.24"/>
    <n v="404.35"/>
    <s v="0"/>
    <s v="Planejamento Operaci"/>
    <s v="Planejamento Operaci"/>
    <s v="INSPENCAO"/>
    <m/>
    <d v="2025-10-25T00:00:00"/>
    <x v="6"/>
    <x v="0"/>
    <x v="12"/>
  </r>
  <r>
    <s v="TGM2I26"/>
    <s v="60645800106437620"/>
    <s v="25/10/2025 15:21:24"/>
    <s v="59226"/>
    <s v="PASCHOAL FAVORITTO DE QUEIROZ"/>
    <x v="55"/>
    <s v="Utilitário"/>
    <s v="FIORINO"/>
    <s v="FIAT"/>
    <s v="69459415"/>
    <s v="PADDOCK CEZARINA"/>
    <s v="CEZARINA"/>
    <s v="GO"/>
    <s v="ETANOL COMUM"/>
    <n v="369"/>
    <n v="7.97"/>
    <s v=" Km/L"/>
    <n v="749"/>
    <n v="46.3"/>
    <n v="4.59"/>
    <n v="212.52"/>
    <s v="354293"/>
    <s v="EXT - KSE LOCAÇOES"/>
    <s v="Planejamento Operaci"/>
    <s v="Operacional"/>
    <m/>
    <d v="2025-10-25T00:00:00"/>
    <x v="6"/>
    <x v="0"/>
    <x v="5"/>
  </r>
  <r>
    <s v="TGE1F64"/>
    <s v="60645800106437404"/>
    <s v="25/10/2025 15:24:12"/>
    <s v="70145"/>
    <s v="LUCAS HENRIQUE MAGALHAES DE SOUZA "/>
    <x v="33"/>
    <s v="Caminhonete"/>
    <s v="AMBULANCIA DUCATO"/>
    <s v="FIAT"/>
    <s v="13342911"/>
    <s v="SANTA HELENA DE GOIAS"/>
    <s v="SANTA HELENA DE GOIAS"/>
    <s v="GO"/>
    <s v="DIESEL S-10"/>
    <n v="484"/>
    <n v="5.76"/>
    <s v=" Km/L"/>
    <n v="3164"/>
    <n v="83.96"/>
    <n v="6.19"/>
    <n v="519.74"/>
    <s v="1"/>
    <s v="Planejamento Operaci"/>
    <s v="Planejamento Operaci"/>
    <s v="Operacional"/>
    <m/>
    <d v="2025-10-25T00:00:00"/>
    <x v="6"/>
    <x v="0"/>
    <x v="13"/>
  </r>
  <r>
    <s v="TGE1F64"/>
    <m/>
    <s v="25/10/2025 15:24:12"/>
    <m/>
    <m/>
    <x v="33"/>
    <m/>
    <m/>
    <m/>
    <m/>
    <s v="SANTA HELENA DE GOIAS"/>
    <m/>
    <m/>
    <s v="ARLA-32"/>
    <s v="-"/>
    <s v="-"/>
    <s v=" Km/L"/>
    <s v="-"/>
    <n v="20.12"/>
    <m/>
    <n v="80.489999999999995"/>
    <m/>
    <m/>
    <s v="Planejamento Operaci"/>
    <s v="Operacional"/>
    <m/>
    <d v="2025-10-25T00:00:00"/>
    <x v="6"/>
    <x v="0"/>
    <x v="13"/>
  </r>
  <r>
    <s v="TTT2H93"/>
    <s v="60645800106437760"/>
    <s v="25/10/2025 15:25:14"/>
    <s v="87954"/>
    <s v="DANIEL GONÇALVES"/>
    <x v="41"/>
    <s v="Utilitário"/>
    <s v="SAVEIRO"/>
    <s v="VOLKSWAGEN"/>
    <s v="45308900"/>
    <s v="POSTO LUPATINI"/>
    <s v="SANTO ANTONIO DA BARRA"/>
    <s v="GO"/>
    <s v="ETANOL COMUM"/>
    <n v="356"/>
    <n v="8.48"/>
    <s v=" Km/L"/>
    <n v="2817"/>
    <n v="41.99"/>
    <n v="4.3899999999999997"/>
    <n v="184.34"/>
    <s v="0"/>
    <s v="EXT - KSE LOCAÇOES"/>
    <s v="Planejamento Operaci"/>
    <s v="KSE LOCAÇOES"/>
    <m/>
    <d v="2025-10-25T00:00:00"/>
    <x v="6"/>
    <x v="0"/>
    <x v="12"/>
  </r>
  <r>
    <s v="TFX7J72"/>
    <s v="60645800105836505"/>
    <s v="25/10/2025 15:53:26"/>
    <s v="02769"/>
    <s v="ANDRE LUIS PAULINO"/>
    <x v="11"/>
    <s v="AUTOMOVEL"/>
    <s v="ARGO"/>
    <s v="FIAT"/>
    <s v="45364511"/>
    <s v="AUTO POSTO CERRADO 4"/>
    <s v="ITUMBIARA"/>
    <s v="GO"/>
    <s v="ETANOL COMUM"/>
    <n v="369"/>
    <n v="10.09"/>
    <s v=" Km/L"/>
    <n v="37685"/>
    <n v="36.56"/>
    <n v="3.94"/>
    <n v="144.05000000000001"/>
    <s v="362728"/>
    <s v="Planejamento Operaci"/>
    <s v="Planejamento Operaci"/>
    <s v="Operacional"/>
    <m/>
    <d v="2025-10-25T00:00:00"/>
    <x v="6"/>
    <x v="0"/>
    <x v="4"/>
  </r>
  <r>
    <s v="TTY2C25"/>
    <s v="60645800106437780"/>
    <s v="25/10/2025 16:10:54"/>
    <s v="05441"/>
    <s v="JADER MARTINS DE OLIVEIRA"/>
    <x v="38"/>
    <s v="Caminhonete"/>
    <s v="SAVEIRO CS RB MF"/>
    <s v="VW"/>
    <s v="34251011"/>
    <s v="DECIO ARAPORA"/>
    <s v="ARAPORA"/>
    <s v="MG"/>
    <s v="ETANOL COMUM"/>
    <n v="309"/>
    <n v="9.86"/>
    <s v=" Km/L"/>
    <n v="1370"/>
    <n v="31.34"/>
    <n v="3.99"/>
    <n v="125.05"/>
    <s v="202510251610"/>
    <s v="EXT - KSE LOCAÇOES"/>
    <s v="Planejamento Operaci"/>
    <s v="KSE LOCAÇOES"/>
    <m/>
    <d v="2025-10-25T00:00:00"/>
    <x v="6"/>
    <x v="0"/>
    <x v="12"/>
  </r>
  <r>
    <s v="TFY3C02"/>
    <s v="60645800105143770"/>
    <s v="25/10/2025 16:49:42"/>
    <s v="37473"/>
    <s v="OTHON SIQUEIRA DE ALMEIDA"/>
    <x v="14"/>
    <s v="AUTOMOVEL"/>
    <s v="ARGO"/>
    <s v="FIAT"/>
    <s v="31846807"/>
    <s v="REDE Z+Z"/>
    <s v="GOIANIA"/>
    <s v="GO"/>
    <s v="ETANOL COMUM"/>
    <n v="350"/>
    <n v="9.39"/>
    <s v=" Km/L"/>
    <n v="11093"/>
    <n v="37.28"/>
    <n v="5.37"/>
    <n v="200.19"/>
    <s v="0"/>
    <s v="Planejamento Operaci"/>
    <s v="Planejamento Operaci"/>
    <s v="Operacional"/>
    <m/>
    <d v="2025-10-25T00:00:00"/>
    <x v="6"/>
    <x v="0"/>
    <x v="0"/>
  </r>
  <r>
    <s v="TGF2J32"/>
    <s v="60645800105143827"/>
    <s v="25/10/2025 18:34:25"/>
    <s v="29136"/>
    <s v="CLEITON INACIO DE MOURA"/>
    <x v="16"/>
    <s v="AUTOMOVEL"/>
    <s v="ARGO"/>
    <s v="FIAT"/>
    <s v="07685404"/>
    <s v="POSTO ALVORADA"/>
    <s v="GOIATUBA"/>
    <s v="GO"/>
    <s v="ETANOL COMUM"/>
    <n v="412"/>
    <n v="10.99"/>
    <s v=" Km/L"/>
    <n v="10113"/>
    <n v="37.479999999999997"/>
    <n v="4.59"/>
    <n v="172.03"/>
    <s v="0"/>
    <s v="Planejamento Operaci"/>
    <s v="Planejamento Operaci"/>
    <s v="Operacional"/>
    <m/>
    <d v="2025-10-25T00:00:00"/>
    <x v="6"/>
    <x v="0"/>
    <x v="5"/>
  </r>
  <r>
    <s v="TGA0B06"/>
    <s v="60645800106437610"/>
    <s v="26/10/2025 08:26:47"/>
    <s v="00933"/>
    <s v="GIULEY RIBEIRO DOS SANTOS"/>
    <x v="56"/>
    <s v="Caminhonete"/>
    <s v="FIORINO"/>
    <s v="FIAT"/>
    <s v="69494411"/>
    <s v="REDE MARAJO RIO VERD"/>
    <s v="RIO VERDE"/>
    <s v="GO"/>
    <s v="ETANOL COMUM"/>
    <n v="391"/>
    <n v="9.9600000000000009"/>
    <s v=" Km/L"/>
    <n v="1834"/>
    <n v="39.25"/>
    <n v="3.99"/>
    <n v="156.61000000000001"/>
    <s v="933043155"/>
    <s v="EXT - KSE LOCAÇOES"/>
    <s v="Planejamento Operaci"/>
    <s v="Operacional"/>
    <m/>
    <d v="2025-10-26T00:00:00"/>
    <x v="6"/>
    <x v="0"/>
    <x v="5"/>
  </r>
  <r>
    <s v="TFP9I32"/>
    <s v="60645800105143819"/>
    <s v="26/10/2025 09:35:36"/>
    <s v="33861"/>
    <s v="FERNANDO DOS REIS GONÇALVES"/>
    <x v="7"/>
    <s v="AUTOMOVEL"/>
    <s v="ARGO"/>
    <s v="FIAT"/>
    <s v="31803903"/>
    <s v="BOM SUCESSO AUTO POSTO  24 HS"/>
    <s v="GOIANIA"/>
    <s v="GO"/>
    <s v="ETANOL COMUM"/>
    <n v="329"/>
    <n v="8.26"/>
    <s v=" Km/L"/>
    <n v="17479"/>
    <n v="39.81"/>
    <n v="4.87"/>
    <n v="193.87"/>
    <s v="1070690"/>
    <s v="Planejamento Operaci"/>
    <s v="Planejamento Operaci"/>
    <s v="Operacional"/>
    <m/>
    <d v="2025-10-26T00:00:00"/>
    <x v="6"/>
    <x v="0"/>
    <x v="4"/>
  </r>
  <r>
    <s v="TGM4D76"/>
    <s v="60645800106437582"/>
    <s v="26/10/2025 09:55:58"/>
    <s v="33534"/>
    <s v="MARCOS ANTONIO MARCELINO DA SILVA"/>
    <x v="59"/>
    <s v="Caminhonete"/>
    <s v="FIORINO"/>
    <s v="FIAT"/>
    <s v="75331003"/>
    <s v="SUPERVIA LAGOA"/>
    <s v="RIO VERDE"/>
    <s v="GO"/>
    <s v="ETANOL COMUM"/>
    <n v="503"/>
    <n v="10.06"/>
    <s v=" Km/L"/>
    <n v="2272"/>
    <n v="50"/>
    <n v="4.1900000000000004"/>
    <n v="209.5"/>
    <s v="1"/>
    <s v="Planejamento Operaci"/>
    <s v="Planejamento Operaci"/>
    <s v="Operacional"/>
    <m/>
    <d v="2025-10-26T00:00:00"/>
    <x v="6"/>
    <x v="0"/>
    <x v="5"/>
  </r>
  <r>
    <s v="TFD2J89"/>
    <s v="60645800105143710"/>
    <s v="27/10/2025 06:00:24"/>
    <s v="95253"/>
    <s v="ANDRE AUGUSTO ARAUJO DE JESUS"/>
    <x v="0"/>
    <s v="AUTOMOVEL"/>
    <s v="ARGO"/>
    <s v="FIAT"/>
    <s v="31830217"/>
    <s v="POSTO VILA RICA  1       24HS"/>
    <s v="GOIANIA"/>
    <s v="GO"/>
    <s v="ETANOL COMUM"/>
    <n v="326"/>
    <n v="6.96"/>
    <s v=" Km/L"/>
    <n v="12764"/>
    <n v="46.85"/>
    <n v="4.8410000000000002"/>
    <n v="226.78"/>
    <s v="0"/>
    <s v="Planejamento Operaci"/>
    <s v="Planejamento Operaci"/>
    <s v="Operacional"/>
    <m/>
    <d v="2025-10-27T00:00:00"/>
    <x v="6"/>
    <x v="0"/>
    <x v="0"/>
  </r>
  <r>
    <s v="TBE3B75"/>
    <s v="60645800105124380"/>
    <s v="27/10/2025 07:20:39"/>
    <s v="21706"/>
    <s v="LUIZ MARCELO NEVES"/>
    <x v="19"/>
    <s v="Caminhão"/>
    <s v="CAMINHAO CARROCERIA"/>
    <s v="OUTROS"/>
    <s v="46209914"/>
    <s v="DECIO RIO VERDE"/>
    <s v="RIO VERDE"/>
    <s v="GO"/>
    <s v="DIESEL S-10"/>
    <n v="0"/>
    <n v="0"/>
    <s v=" Km/L"/>
    <n v="0"/>
    <n v="124.35"/>
    <n v="6.77"/>
    <n v="841.85"/>
    <s v="202510270719"/>
    <s v="EXT - SAO PEDRO"/>
    <s v="Planejamento Operaci"/>
    <s v="SAO PEDRO"/>
    <m/>
    <d v="2025-10-27T00:00:00"/>
    <x v="6"/>
    <x v="0"/>
    <x v="7"/>
  </r>
  <r>
    <s v="TFY6E09"/>
    <s v="60645800105143700"/>
    <s v="27/10/2025 08:17:40"/>
    <s v="04380"/>
    <s v="PAULO ROBERTO BATISTA DE MOURA JUNIOR"/>
    <x v="15"/>
    <s v="AUTOMOVEL"/>
    <s v="ARGO"/>
    <s v="FIAT"/>
    <s v="34251011"/>
    <s v="DECIO ARAPORA"/>
    <s v="ARAPORA"/>
    <s v="MG"/>
    <s v="ETANOL COMUM"/>
    <n v="260"/>
    <n v="9.59"/>
    <s v=" Km/L"/>
    <n v="21791"/>
    <n v="27.11"/>
    <n v="3.99"/>
    <n v="108.17"/>
    <s v="202510270817"/>
    <s v="Planejamento Operaci"/>
    <s v="Planejamento Operaci"/>
    <s v="Operacional"/>
    <m/>
    <d v="2025-10-27T00:00:00"/>
    <x v="6"/>
    <x v="0"/>
    <x v="1"/>
  </r>
  <r>
    <s v="TGK2G46"/>
    <s v="60645800105179571"/>
    <s v="27/10/2025 08:52:25"/>
    <s v="59226"/>
    <s v="PASCHOAL FAVORITTO DE QUEIROZ"/>
    <x v="52"/>
    <s v="Utilitário"/>
    <s v="FIORINO"/>
    <s v="FIAT"/>
    <s v="31803903"/>
    <s v="BOM SUCESSO AUTO POSTO  24 HS"/>
    <s v="GOIANIA"/>
    <s v="GO"/>
    <s v="ETANOL COMUM"/>
    <n v="463"/>
    <n v="8.4600000000000009"/>
    <s v=" Km/L"/>
    <n v="828"/>
    <n v="54.74"/>
    <n v="4.8609999999999998"/>
    <n v="266.10000000000002"/>
    <s v="1071683"/>
    <s v="Planejamento Operaci"/>
    <s v="Planejamento Operaci"/>
    <s v="Operacional"/>
    <m/>
    <d v="2025-10-27T00:00:00"/>
    <x v="6"/>
    <x v="0"/>
    <x v="5"/>
  </r>
  <r>
    <s v="TGL2B04"/>
    <s v="60645800106437315"/>
    <s v="27/10/2025 09:07:58"/>
    <s v="00951"/>
    <s v="HUGO HENRIQUE OLIVEIRA ROSA"/>
    <x v="45"/>
    <s v="EQUIPAMENTOS"/>
    <s v="AMBULANCIA"/>
    <s v="OUTROS"/>
    <s v="07674909"/>
    <s v="AUTO POSTO INDIARA"/>
    <s v="INDIARA"/>
    <s v="GO"/>
    <s v="DIESEL S-10"/>
    <n v="162"/>
    <n v="0.73"/>
    <s v=" Km/L"/>
    <n v="1666"/>
    <n v="98.68"/>
    <n v="5.89"/>
    <n v="581.23"/>
    <s v="9173"/>
    <s v="Planejamento Operaci"/>
    <s v="Planejamento Operaci"/>
    <s v="Operacional"/>
    <m/>
    <d v="2025-10-27T00:00:00"/>
    <x v="6"/>
    <x v="0"/>
    <x v="13"/>
  </r>
  <r>
    <s v="FCW8F66"/>
    <s v="60645800105124371"/>
    <s v="27/10/2025 09:08:36"/>
    <s v="80246"/>
    <s v="FRANCISCO DE ASSIS SOARES"/>
    <x v="19"/>
    <s v="Caminhão"/>
    <s v="11-180"/>
    <s v="VW"/>
    <s v="45307105"/>
    <s v="POSTO GIRASSOL"/>
    <s v="ITUMBIARA"/>
    <s v="GO"/>
    <s v="DIESEL S-10"/>
    <n v="0"/>
    <n v="0"/>
    <s v=" Km/L"/>
    <n v="0"/>
    <n v="105"/>
    <n v="6.09"/>
    <n v="639.45000000000005"/>
    <s v="271032"/>
    <s v="EXT - SAO PEDRO"/>
    <s v="Planejamento Operaci"/>
    <s v="SAO PEDRO"/>
    <m/>
    <d v="2025-10-27T00:00:00"/>
    <x v="6"/>
    <x v="0"/>
    <x v="7"/>
  </r>
  <r>
    <s v="TLO0E87"/>
    <m/>
    <s v="27/10/2025 09:10:58"/>
    <m/>
    <m/>
    <x v="43"/>
    <m/>
    <m/>
    <m/>
    <m/>
    <s v="DECIO CEZARINA"/>
    <m/>
    <m/>
    <s v="ARLA-32"/>
    <s v="-"/>
    <s v="-"/>
    <s v=" Km/L"/>
    <s v="-"/>
    <n v="7.93"/>
    <m/>
    <n v="30.05"/>
    <m/>
    <m/>
    <s v="Planejamento Operaci"/>
    <s v="LUCCA JR"/>
    <m/>
    <d v="2025-10-27T00:00:00"/>
    <x v="6"/>
    <x v="0"/>
    <x v="11"/>
  </r>
  <r>
    <s v="TGC9A34"/>
    <s v="60645800106437250"/>
    <s v="27/10/2025 09:20:31"/>
    <s v="70145"/>
    <s v="LUCAS HENRIQUE MAGALHAES DE SOUZA "/>
    <x v="48"/>
    <s v="EQUIPAMENTOS"/>
    <s v="AMBULANCIA"/>
    <s v="OUTROS"/>
    <s v="53081711"/>
    <s v="POSTO Z   Z SANTA MA"/>
    <s v="GUAPO"/>
    <s v="GO"/>
    <s v="DIESEL S-10"/>
    <n v="450"/>
    <n v="5.33"/>
    <s v=" Km/L"/>
    <n v="2356"/>
    <n v="84.35"/>
    <n v="5.89"/>
    <n v="496.82"/>
    <s v="1"/>
    <s v="Planejamento Operaci"/>
    <s v="Planejamento Operaci"/>
    <s v="Operacional"/>
    <m/>
    <d v="2025-10-27T00:00:00"/>
    <x v="6"/>
    <x v="0"/>
    <x v="13"/>
  </r>
  <r>
    <s v="TFS3C72"/>
    <s v="60645800105143738"/>
    <s v="27/10/2025 09:23:19"/>
    <s v="00271"/>
    <s v="HEDER OLIVEIRA SANTANA"/>
    <x v="9"/>
    <s v="AUTOMOVEL"/>
    <s v="ARGO"/>
    <s v="FIAT"/>
    <s v="24906505"/>
    <s v="AUTO POSTO BOM RETIR"/>
    <s v="RIO VERDE"/>
    <s v="GO"/>
    <s v="ETANOL COMUM"/>
    <n v="265"/>
    <n v="7.13"/>
    <s v=" Km/L"/>
    <n v="47671"/>
    <n v="37.19"/>
    <n v="4.3810000000000002"/>
    <n v="162.91999999999999"/>
    <s v="271033"/>
    <s v="Planejamento Operaci"/>
    <s v="Planejamento Operaci"/>
    <s v="Operacional"/>
    <m/>
    <d v="2025-10-27T00:00:00"/>
    <x v="6"/>
    <x v="0"/>
    <x v="4"/>
  </r>
  <r>
    <s v="TGL4J09"/>
    <s v="60645800105143360"/>
    <s v="27/10/2025 09:38:06"/>
    <s v="40379"/>
    <s v="JESTER LUCAS GOUVEIA SANTOS"/>
    <x v="17"/>
    <s v="AUTOMOVEL"/>
    <s v="ARGO"/>
    <s v="FIAT"/>
    <s v="53081700"/>
    <s v="POSTO Z   Z SANTA MA"/>
    <s v="GUAPO"/>
    <s v="GO"/>
    <s v="ETANOL COMUM"/>
    <n v="509"/>
    <n v="13.92"/>
    <s v=" Km/L"/>
    <n v="14439"/>
    <n v="36.56"/>
    <n v="4.1900000000000004"/>
    <n v="153.16999999999999"/>
    <s v="0"/>
    <s v="Planejamento Operaci"/>
    <s v="Planejamento Operaci"/>
    <s v="Operacional"/>
    <m/>
    <d v="2025-10-27T00:00:00"/>
    <x v="6"/>
    <x v="0"/>
    <x v="1"/>
  </r>
  <r>
    <s v="TBE3B78"/>
    <s v="60645800105124169"/>
    <s v="27/10/2025 09:46:31"/>
    <s v="89049"/>
    <s v="VALDEIR JOSE CORREIA"/>
    <x v="19"/>
    <s v="Caminhão"/>
    <s v="9-180"/>
    <s v="VW"/>
    <s v="07674911"/>
    <s v="AUTO POSTO INDIARA"/>
    <s v="INDIARA"/>
    <s v="GO"/>
    <s v="DIESEL S-10"/>
    <n v="0"/>
    <n v="0"/>
    <s v=" Km/L"/>
    <n v="0"/>
    <n v="116.38"/>
    <n v="5.89"/>
    <n v="685.5"/>
    <s v="0"/>
    <s v="EXT - SAO PEDRO"/>
    <s v="Planejamento Operaci"/>
    <s v="SAO PEDRO"/>
    <m/>
    <d v="2025-10-27T00:00:00"/>
    <x v="6"/>
    <x v="0"/>
    <x v="7"/>
  </r>
  <r>
    <s v="TTP5B47"/>
    <s v="60645800106437770"/>
    <s v="27/10/2025 09:48:21"/>
    <s v="87954"/>
    <s v="DANIEL GONÇALVES"/>
    <x v="40"/>
    <s v="Caminhonete"/>
    <s v="SAVEIRO CS RB MF"/>
    <s v="VW"/>
    <s v="07674909"/>
    <s v="AUTO POSTO INDIARA"/>
    <s v="INDIARA"/>
    <s v="GO"/>
    <s v="ETANOL COMUM"/>
    <n v="369"/>
    <n v="8.15"/>
    <s v=" Km/L"/>
    <n v="693"/>
    <n v="45.26"/>
    <n v="4.29"/>
    <n v="194.17"/>
    <s v="9180"/>
    <s v="EXT - KSE LOCAÇOES"/>
    <s v="Planejamento Operaci"/>
    <s v="KSE LOCAÇOES"/>
    <m/>
    <d v="2025-10-27T00:00:00"/>
    <x v="6"/>
    <x v="0"/>
    <x v="12"/>
  </r>
  <r>
    <s v="TGA0B06"/>
    <s v="60645800106437610"/>
    <s v="27/10/2025 10:01:37"/>
    <s v="00933"/>
    <s v="GIULEY RIBEIRO DOS SANTOS"/>
    <x v="56"/>
    <s v="Caminhonete"/>
    <s v="FIORINO"/>
    <s v="FIAT"/>
    <s v="69494411"/>
    <s v="REDE MARAJO RIO VERD"/>
    <s v="RIO VERDE"/>
    <s v="GO"/>
    <s v="ETANOL COMUM"/>
    <n v="376"/>
    <n v="9.8699999999999992"/>
    <s v=" Km/L"/>
    <n v="2210"/>
    <n v="38.1"/>
    <n v="3.9910000000000001"/>
    <n v="152.06"/>
    <s v="933043155"/>
    <s v="EXT - KSE LOCAÇOES"/>
    <s v="Planejamento Operaci"/>
    <s v="Operacional"/>
    <m/>
    <d v="2025-10-27T00:00:00"/>
    <x v="6"/>
    <x v="0"/>
    <x v="5"/>
  </r>
  <r>
    <s v="TFI3B19"/>
    <s v="60645800105926941"/>
    <s v="27/10/2025 11:18:05"/>
    <s v="09697"/>
    <s v="HUILDSON ROSA BARBOSA"/>
    <x v="4"/>
    <s v="AUTOMOVEL"/>
    <s v="ARGO"/>
    <s v="FIAT"/>
    <s v="46286315"/>
    <s v="POSTO CENTRAL"/>
    <s v="BOM JESUS"/>
    <s v="GO"/>
    <s v="ETANOL COMUM"/>
    <n v="357"/>
    <n v="10.46"/>
    <s v=" Km/L"/>
    <n v="25885"/>
    <n v="34.119999999999997"/>
    <n v="4.46"/>
    <n v="152.18"/>
    <s v="1"/>
    <s v="Planejamento Operaci"/>
    <s v="Planejamento Operaci"/>
    <s v="Operacional"/>
    <m/>
    <d v="2025-10-27T00:00:00"/>
    <x v="6"/>
    <x v="0"/>
    <x v="0"/>
  </r>
  <r>
    <s v="TLR1J91"/>
    <s v="60645800106043065"/>
    <s v="27/10/2025 11:39:59"/>
    <s v="02910"/>
    <s v="EMERSON CRISTIANO DA SILVEIRA"/>
    <x v="23"/>
    <s v="Caminhonete"/>
    <s v="SAVEIRO"/>
    <s v="VOLKSWAGEN"/>
    <s v="46209914"/>
    <s v="DECIO RIO VERDE"/>
    <s v="RIO VERDE"/>
    <s v="GO"/>
    <s v="ETANOL COMUM"/>
    <n v="0"/>
    <n v="0"/>
    <s v=" Km/L"/>
    <s v="-"/>
    <n v="48.54"/>
    <n v="4.29"/>
    <n v="208.24"/>
    <s v="202510271139"/>
    <s v="Planejamento Operaci"/>
    <s v="Planejamento Operaci"/>
    <s v="Operacional"/>
    <m/>
    <d v="2025-10-27T00:00:00"/>
    <x v="6"/>
    <x v="0"/>
    <x v="9"/>
  </r>
  <r>
    <s v="TFN0D12"/>
    <s v="60645800105143746"/>
    <s v="27/10/2025 13:22:54"/>
    <s v="00390"/>
    <s v="SILVINO JOSE DE BRITO"/>
    <x v="5"/>
    <s v="AUTOMOVEL"/>
    <s v="ARGO"/>
    <s v="FIAT"/>
    <s v="87107509"/>
    <s v="AUTO POSTO OLIMPIO"/>
    <s v="APARECIDA DE GOIANIA"/>
    <s v="GO"/>
    <s v="ETANOL COMUM"/>
    <n v="397"/>
    <n v="9.89"/>
    <s v=" Km/L"/>
    <n v="15717"/>
    <n v="40.15"/>
    <n v="4.9400000000000004"/>
    <n v="198.34"/>
    <s v="0"/>
    <s v="Planejamento Operaci"/>
    <s v="Planejamento Operaci"/>
    <s v="Operacional"/>
    <m/>
    <d v="2025-10-27T00:00:00"/>
    <x v="6"/>
    <x v="0"/>
    <x v="3"/>
  </r>
  <r>
    <s v="TFX7J72"/>
    <s v="60645800105836505"/>
    <s v="27/10/2025 13:29:53"/>
    <s v="02769"/>
    <s v="ANDRE LUIS PAULINO"/>
    <x v="11"/>
    <s v="AUTOMOVEL"/>
    <s v="ARGO"/>
    <s v="FIAT"/>
    <s v="46286315"/>
    <s v="POSTO CENTRAL"/>
    <s v="BOM JESUS"/>
    <s v="GO"/>
    <s v="ETANOL COMUM"/>
    <n v="410"/>
    <n v="10.220000000000001"/>
    <s v=" Km/L"/>
    <n v="38095"/>
    <n v="40.119999999999997"/>
    <n v="4.46"/>
    <n v="178.94"/>
    <s v="0"/>
    <s v="Planejamento Operaci"/>
    <s v="Planejamento Operaci"/>
    <s v="Operacional"/>
    <m/>
    <d v="2025-10-27T00:00:00"/>
    <x v="6"/>
    <x v="0"/>
    <x v="4"/>
  </r>
  <r>
    <s v="TFW2H32"/>
    <s v="60645800105143835"/>
    <s v="27/10/2025 14:26:53"/>
    <s v="99638"/>
    <s v="LAFAIETE DE SOUZA SANTOS"/>
    <x v="10"/>
    <s v="AUTOMOVEL"/>
    <s v="ARGO"/>
    <s v="FIAT"/>
    <s v="75331801"/>
    <s v="DECIO CEZARINA"/>
    <s v="CEZARINA"/>
    <s v="GO"/>
    <s v="ETANOL COMUM"/>
    <n v="317"/>
    <n v="10.72"/>
    <s v=" Km/L"/>
    <n v="33456"/>
    <n v="29.57"/>
    <n v="4.1900000000000004"/>
    <n v="123.9"/>
    <s v="202510271426"/>
    <s v="Planejamento Operaci"/>
    <s v="Planejamento Operaci"/>
    <s v="Operacional"/>
    <m/>
    <d v="2025-10-27T00:00:00"/>
    <x v="6"/>
    <x v="0"/>
    <x v="3"/>
  </r>
  <r>
    <s v="TFS3C72"/>
    <s v="60645800105143738"/>
    <s v="27/10/2025 15:21:45"/>
    <s v="00271"/>
    <s v="HEDER OLIVEIRA SANTANA"/>
    <x v="9"/>
    <s v="AUTOMOVEL"/>
    <s v="ARGO"/>
    <s v="FIAT"/>
    <s v="26704705"/>
    <s v="POSTO JR APARECIDA"/>
    <s v="APARECIDA DE GOIANIA"/>
    <s v="GO"/>
    <s v="ETANOL COMUM"/>
    <n v="248"/>
    <n v="7.42"/>
    <s v=" Km/L"/>
    <n v="47919"/>
    <n v="33.44"/>
    <n v="4.84"/>
    <n v="161.85"/>
    <s v="0"/>
    <s v="Planejamento Operaci"/>
    <s v="Planejamento Operaci"/>
    <s v="Operacional"/>
    <m/>
    <d v="2025-10-27T00:00:00"/>
    <x v="6"/>
    <x v="0"/>
    <x v="4"/>
  </r>
  <r>
    <s v="TFI3B19"/>
    <s v="60645800105926941"/>
    <s v="27/10/2025 16:51:18"/>
    <s v="09697"/>
    <s v="HUILDSON ROSA BARBOSA"/>
    <x v="4"/>
    <s v="AUTOMOVEL"/>
    <s v="ARGO"/>
    <s v="FIAT"/>
    <s v="31860311"/>
    <s v="POSTO CAPIM DOURADO"/>
    <s v="GOIANIA"/>
    <s v="GO"/>
    <s v="ETANOL COMUM"/>
    <n v="226"/>
    <n v="8.68"/>
    <s v=" Km/L"/>
    <n v="26111"/>
    <n v="26.05"/>
    <n v="4.99"/>
    <n v="129.97999999999999"/>
    <s v="202988"/>
    <s v="Planejamento Operaci"/>
    <s v="Planejamento Operaci"/>
    <s v="Operacional"/>
    <m/>
    <d v="2025-10-27T00:00:00"/>
    <x v="6"/>
    <x v="0"/>
    <x v="0"/>
  </r>
  <r>
    <s v="TTT2H95"/>
    <s v="60645800106437744"/>
    <s v="27/10/2025 16:55:07"/>
    <s v="09697"/>
    <s v="HUILDSON ROSA BARBOSA"/>
    <x v="63"/>
    <s v="Caminhonete"/>
    <s v="SAVEIRO CS RB MF"/>
    <s v="VW"/>
    <s v="31860311"/>
    <s v="POSTO CAPIM DOURADO"/>
    <s v="GOIANIA"/>
    <s v="GO"/>
    <s v="ETANOL COMUM"/>
    <n v="0"/>
    <n v="0"/>
    <s v=" Km/L"/>
    <n v="45"/>
    <n v="46.82"/>
    <n v="4.99"/>
    <n v="233.63"/>
    <s v="202988"/>
    <s v="EXT - KSE LOCAÇOES"/>
    <s v="Planejamento Operaci"/>
    <s v="KSE LOCAÇOES"/>
    <m/>
    <d v="2025-10-27T00:00:00"/>
    <x v="6"/>
    <x v="0"/>
    <x v="12"/>
  </r>
  <r>
    <s v="TUG2C45"/>
    <s v="60645800106437600"/>
    <s v="27/10/2025 17:00:15"/>
    <s v="09697"/>
    <s v="HUILDSON ROSA BARBOSA"/>
    <x v="54"/>
    <s v="Utilitário"/>
    <s v="SAVEIRO"/>
    <s v="VOLKSWAGEN"/>
    <s v="31860311"/>
    <s v="POSTO CAPIM DOURADO"/>
    <s v="GOIANIA"/>
    <s v="GO"/>
    <s v="ETANOL COMUM"/>
    <n v="163"/>
    <n v="7.76"/>
    <s v=" Km/L"/>
    <n v="604"/>
    <n v="21.01"/>
    <n v="4.99"/>
    <n v="104.84"/>
    <s v="202988"/>
    <s v="EXT - KSE LOCAÇOES"/>
    <s v="Planejamento Operaci"/>
    <s v="KSE LOCAÇOES"/>
    <m/>
    <d v="2025-10-27T00:00:00"/>
    <x v="6"/>
    <x v="0"/>
    <x v="12"/>
  </r>
  <r>
    <s v="TTQ3C61"/>
    <s v="60645800105124444"/>
    <s v="27/10/2025 17:02:26"/>
    <s v="04689"/>
    <s v="CLEDSON MARQUES ARRUDA"/>
    <x v="44"/>
    <s v="Caminhonete"/>
    <s v="SAVEIRO CS RB MF"/>
    <s v="VW"/>
    <s v="31860311"/>
    <s v="POSTO CAPIM DOURADO"/>
    <s v="GOIANIA"/>
    <s v="GO"/>
    <s v="ETANOL COMUM"/>
    <n v="319"/>
    <n v="7.77"/>
    <s v=" Km/L"/>
    <n v="2040"/>
    <n v="41.06"/>
    <n v="4.99"/>
    <n v="204.88"/>
    <s v="202988"/>
    <s v="EXT - KSE LOCAÇOES"/>
    <s v="Planejamento Operaci"/>
    <s v="KSE LOCAÇOES"/>
    <m/>
    <d v="2025-10-27T00:00:00"/>
    <x v="6"/>
    <x v="0"/>
    <x v="12"/>
  </r>
  <r>
    <s v="TFY6E09"/>
    <s v="60645800105143700"/>
    <s v="27/10/2025 17:19:42"/>
    <s v="04380"/>
    <s v="PAULO ROBERTO BATISTA DE MOURA JUNIOR"/>
    <x v="15"/>
    <s v="AUTOMOVEL"/>
    <s v="ARGO"/>
    <s v="FIAT"/>
    <s v="46286315"/>
    <s v="POSTO CENTRAL"/>
    <s v="BOM JESUS"/>
    <s v="GO"/>
    <s v="ETANOL COMUM"/>
    <n v="480"/>
    <n v="11.71"/>
    <s v=" Km/L"/>
    <n v="22271"/>
    <n v="40.99"/>
    <n v="4.4610000000000003"/>
    <n v="182.84"/>
    <s v="1"/>
    <s v="Planejamento Operaci"/>
    <s v="Planejamento Operaci"/>
    <s v="Operacional"/>
    <m/>
    <d v="2025-10-27T00:00:00"/>
    <x v="6"/>
    <x v="0"/>
    <x v="1"/>
  </r>
  <r>
    <s v="TTR3A31"/>
    <s v="60645800106437590"/>
    <s v="27/10/2025 17:53:05"/>
    <s v="12695"/>
    <s v="JENIFER ALEJANDRA VILACA"/>
    <x v="53"/>
    <s v="Caminhonete"/>
    <s v="SAVEIRO CS RB MF"/>
    <s v="VW"/>
    <s v="75331801"/>
    <s v="DECIO CEZARINA"/>
    <s v="CEZARINA"/>
    <s v="GO"/>
    <s v="ETANOL COMUM"/>
    <n v="253"/>
    <n v="7.73"/>
    <s v=" Km/L"/>
    <n v="716"/>
    <n v="32.74"/>
    <n v="4.1900000000000004"/>
    <n v="137.18"/>
    <s v="202510271752"/>
    <s v="EXT - KSE LOCAÇOES"/>
    <s v="Planejamento Operaci"/>
    <s v="KSE LOCAÇOES"/>
    <m/>
    <d v="2025-10-27T00:00:00"/>
    <x v="6"/>
    <x v="0"/>
    <x v="12"/>
  </r>
  <r>
    <s v="TFW3J34"/>
    <s v="60645800106437440"/>
    <s v="27/10/2025 18:07:46"/>
    <s v="70145"/>
    <s v="LUCAS HENRIQUE MAGALHAES DE SOUZA "/>
    <x v="49"/>
    <s v="EQUIPAMENTOS"/>
    <s v="AMBULANCIA"/>
    <s v="OUTROS"/>
    <s v="07686400"/>
    <s v="AUTO POSTO CASTELANDIA"/>
    <s v="CASTELANDIA"/>
    <s v="GO"/>
    <s v="DIESEL S-10"/>
    <n v="632"/>
    <n v="6.69"/>
    <s v=" Km/L"/>
    <n v="3230"/>
    <n v="94.42"/>
    <n v="5.99"/>
    <n v="565.58000000000004"/>
    <s v="83755"/>
    <s v="Planejamento Operaci"/>
    <s v="Planejamento Operaci"/>
    <s v="Operacional"/>
    <m/>
    <d v="2025-10-27T00:00:00"/>
    <x v="6"/>
    <x v="0"/>
    <x v="13"/>
  </r>
  <r>
    <s v="TFY2H52"/>
    <s v="60645800105143790"/>
    <s v="27/10/2025 18:25:53"/>
    <s v="49396"/>
    <s v="JOAO JOSE MULATINHO DE MEDEIROS CORREIA"/>
    <x v="13"/>
    <s v="AUTOMOVEL"/>
    <s v="ARGO"/>
    <s v="FIAT"/>
    <s v="36603412"/>
    <s v="POSTO DO RATINHO"/>
    <s v="GOIANIA"/>
    <s v="GO"/>
    <s v="ETANOL COMUM"/>
    <n v="255"/>
    <n v="8.25"/>
    <s v=" Km/L"/>
    <n v="8675"/>
    <n v="30.92"/>
    <n v="5.24"/>
    <n v="162.02000000000001"/>
    <s v="2"/>
    <s v="Planejamento Operaci"/>
    <s v="Planejamento Operaci"/>
    <s v="Operacional"/>
    <m/>
    <d v="2025-10-27T00:00:00"/>
    <x v="6"/>
    <x v="0"/>
    <x v="3"/>
  </r>
  <r>
    <s v="TTT2H93"/>
    <s v="60645800106437760"/>
    <s v="27/10/2025 18:30:41"/>
    <s v="93910"/>
    <s v="DIVINO AVELINO DOS SANTOS"/>
    <x v="41"/>
    <s v="Utilitário"/>
    <s v="SAVEIRO"/>
    <s v="VOLKSWAGEN"/>
    <s v="75331801"/>
    <s v="DECIO CEZARINA"/>
    <s v="CEZARINA"/>
    <s v="GO"/>
    <s v="ETANOL COMUM"/>
    <n v="380"/>
    <n v="8.49"/>
    <s v=" Km/L"/>
    <n v="3197"/>
    <n v="44.78"/>
    <n v="4.1900000000000004"/>
    <n v="187.63"/>
    <s v="202510271830"/>
    <s v="EXT - KSE LOCAÇOES"/>
    <s v="Planejamento Operaci"/>
    <s v="KSE LOCAÇOES"/>
    <m/>
    <d v="2025-10-27T00:00:00"/>
    <x v="6"/>
    <x v="0"/>
    <x v="12"/>
  </r>
  <r>
    <s v="TGE1F64"/>
    <s v="60645800106437404"/>
    <s v="27/10/2025 18:52:08"/>
    <s v="70145"/>
    <s v="LUCAS HENRIQUE MAGALHAES DE SOUZA "/>
    <x v="33"/>
    <s v="Caminhonete"/>
    <s v="AMBULANCIA DUCATO"/>
    <s v="FIAT"/>
    <s v="53030006"/>
    <s v="KR TREVO"/>
    <s v="SANTA HELENA DE GOIAS"/>
    <s v="GO"/>
    <s v="DIESEL S-10"/>
    <n v="242"/>
    <n v="6.7"/>
    <s v=" Km/L"/>
    <n v="3406"/>
    <n v="36.11"/>
    <n v="6.19"/>
    <n v="223.53"/>
    <s v="11"/>
    <s v="Planejamento Operaci"/>
    <s v="Planejamento Operaci"/>
    <s v="Operacional"/>
    <m/>
    <d v="2025-10-27T00:00:00"/>
    <x v="6"/>
    <x v="0"/>
    <x v="13"/>
  </r>
  <r>
    <s v="TBE3B78"/>
    <s v="60645800105124169"/>
    <s v="27/10/2025 18:56:49"/>
    <s v="89049"/>
    <s v="VALDEIR JOSE CORREIA"/>
    <x v="19"/>
    <s v="Caminhão"/>
    <s v="9-180"/>
    <s v="VW"/>
    <s v="81870100"/>
    <s v="POSTO MILLENIUM DIMAG"/>
    <s v="APARECIDA DE GOIANIA"/>
    <s v="GO"/>
    <s v="DIESEL S-10"/>
    <n v="0"/>
    <n v="0"/>
    <s v=" Km/L"/>
    <n v="0"/>
    <n v="83.96"/>
    <n v="5.59"/>
    <n v="469.36"/>
    <s v="62765"/>
    <s v="EXT - SAO PEDRO"/>
    <s v="Planejamento Operaci"/>
    <s v="SAO PEDRO"/>
    <m/>
    <d v="2025-10-27T00:00:00"/>
    <x v="6"/>
    <x v="0"/>
    <x v="7"/>
  </r>
  <r>
    <s v="TFD2J89"/>
    <s v="60645800105143710"/>
    <s v="27/10/2025 19:35:43"/>
    <s v="00938"/>
    <s v="ARNALDO SATOSHI CHIBA MOTA"/>
    <x v="0"/>
    <s v="AUTOMOVEL"/>
    <s v="ARGO"/>
    <s v="FIAT"/>
    <s v="87183400"/>
    <s v="MARAJO GUAPO"/>
    <s v="GUAPO"/>
    <s v="GO"/>
    <s v="ETANOL COMUM"/>
    <n v="494"/>
    <n v="10.9"/>
    <s v=" Km/L"/>
    <n v="13258"/>
    <n v="45.33"/>
    <n v="4.1909999999999998"/>
    <n v="189.97"/>
    <s v="0"/>
    <s v="Planejamento Operaci"/>
    <s v="Planejamento Operaci"/>
    <s v="Operacional"/>
    <m/>
    <d v="2025-10-27T00:00:00"/>
    <x v="6"/>
    <x v="0"/>
    <x v="0"/>
  </r>
  <r>
    <s v="TFI3B19"/>
    <s v="60645800105926941"/>
    <s v="27/10/2025 23:09:44"/>
    <s v="09697"/>
    <s v="HUILDSON ROSA BARBOSA"/>
    <x v="4"/>
    <s v="AUTOMOVEL"/>
    <s v="ARGO"/>
    <s v="FIAT"/>
    <s v="81889412"/>
    <s v="POSTO ZERO UM"/>
    <s v="RIO VERDE"/>
    <s v="GO"/>
    <s v="ETANOL COMUM"/>
    <n v="379"/>
    <n v="10.3"/>
    <s v=" Km/L"/>
    <n v="26490"/>
    <n v="36.81"/>
    <n v="4.3899999999999997"/>
    <n v="161.59"/>
    <s v="1"/>
    <s v="Planejamento Operaci"/>
    <s v="Planejamento Operaci"/>
    <s v="Operacional"/>
    <m/>
    <d v="2025-10-27T00:00:00"/>
    <x v="6"/>
    <x v="0"/>
    <x v="0"/>
  </r>
  <r>
    <s v="TGL4J09"/>
    <s v="60645800105143360"/>
    <s v="28/10/2025 06:28:47"/>
    <s v="40379"/>
    <s v="JESTER LUCAS GOUVEIA SANTOS"/>
    <x v="17"/>
    <s v="AUTOMOVEL"/>
    <s v="ARGO"/>
    <s v="FIAT"/>
    <s v="26724609"/>
    <s v="MARAJO GRANDE GOIANI"/>
    <s v="HIDROLANDIA"/>
    <s v="GO"/>
    <s v="ETANOL COMUM"/>
    <n v="187"/>
    <n v="4.92"/>
    <s v=" Km/L"/>
    <n v="14626"/>
    <n v="38.01"/>
    <n v="4.6900000000000004"/>
    <n v="178.27"/>
    <s v="1"/>
    <s v="Planejamento Operaci"/>
    <s v="Planejamento Operaci"/>
    <s v="Operacional"/>
    <m/>
    <d v="2025-10-28T00:00:00"/>
    <x v="6"/>
    <x v="0"/>
    <x v="1"/>
  </r>
  <r>
    <s v="TGM4D76"/>
    <s v="60645800106437582"/>
    <s v="28/10/2025 07:19:14"/>
    <s v="33534"/>
    <s v="MARCOS ANTONIO MARCELINO DA SILVA"/>
    <x v="59"/>
    <s v="Caminhonete"/>
    <s v="FIORINO"/>
    <s v="FIAT"/>
    <s v="46286315"/>
    <s v="POSTO CENTRAL"/>
    <s v="BOM JESUS"/>
    <s v="GO"/>
    <s v="ETANOL COMUM"/>
    <n v="373"/>
    <n v="9.07"/>
    <s v=" Km/L"/>
    <n v="2645"/>
    <n v="41.14"/>
    <n v="4.4610000000000003"/>
    <n v="183.51"/>
    <s v="1"/>
    <s v="Planejamento Operaci"/>
    <s v="Planejamento Operaci"/>
    <s v="Operacional"/>
    <m/>
    <d v="2025-10-28T00:00:00"/>
    <x v="6"/>
    <x v="0"/>
    <x v="5"/>
  </r>
  <r>
    <s v="TFV8C74"/>
    <s v="60645800106437299"/>
    <s v="28/10/2025 07:39:16"/>
    <s v="79612"/>
    <s v="GLEISON DUARTE BRITO"/>
    <x v="34"/>
    <s v="Automóvel"/>
    <s v="AMBULANCIA"/>
    <s v="VOLKSWAGEN"/>
    <s v="41875311"/>
    <s v="POSTO SABOR DA TERRA"/>
    <s v="INDIARA"/>
    <s v="GO"/>
    <s v="DIESEL S-10"/>
    <n v="202"/>
    <n v="3.91"/>
    <s v=" Km/L"/>
    <n v="2311"/>
    <n v="51.65"/>
    <n v="5.79"/>
    <n v="299.07"/>
    <s v="281027509"/>
    <s v="Planejamento Operaci"/>
    <s v="Planejamento Operaci"/>
    <s v="RESGATE"/>
    <m/>
    <d v="2025-10-28T00:00:00"/>
    <x v="6"/>
    <x v="0"/>
    <x v="13"/>
  </r>
  <r>
    <s v="TTQ4C10"/>
    <s v="60645800105124428"/>
    <s v="28/10/2025 07:48:15"/>
    <s v="95253"/>
    <s v="ANDRE AUGUSTO ARAUJO DE JESUS"/>
    <x v="31"/>
    <s v="Caminhonete"/>
    <s v="Caminhonete S10"/>
    <s v="CHEVROLET"/>
    <s v="01848013"/>
    <s v="POSTO XODO"/>
    <s v="GOIANIA"/>
    <s v="GO"/>
    <s v="DIESEL COMUM"/>
    <n v="680"/>
    <n v="9.61"/>
    <s v=" Km/L"/>
    <n v="2087"/>
    <n v="70.75"/>
    <n v="6.49"/>
    <n v="459.17"/>
    <s v="0"/>
    <s v="Planejamento Operaci"/>
    <s v="Planejamento Operaci"/>
    <s v="INSPENCAO"/>
    <m/>
    <d v="2025-10-28T00:00:00"/>
    <x v="6"/>
    <x v="0"/>
    <x v="12"/>
  </r>
  <r>
    <s v="TFS3C72"/>
    <s v="60645800105143738"/>
    <s v="28/10/2025 07:53:54"/>
    <s v="00271"/>
    <s v="HEDER OLIVEIRA SANTANA"/>
    <x v="9"/>
    <s v="AUTOMOVEL"/>
    <s v="ARGO"/>
    <s v="FIAT"/>
    <s v="46209914"/>
    <s v="DECIO RIO VERDE"/>
    <s v="RIO VERDE"/>
    <s v="GO"/>
    <s v="ETANOL COMUM"/>
    <n v="258"/>
    <n v="7.99"/>
    <s v=" Km/L"/>
    <n v="48177"/>
    <n v="32.299999999999997"/>
    <n v="4.29"/>
    <n v="138.57"/>
    <s v="202510280753"/>
    <s v="Planejamento Operaci"/>
    <s v="Planejamento Operaci"/>
    <s v="Operacional"/>
    <m/>
    <d v="2025-10-28T00:00:00"/>
    <x v="6"/>
    <x v="0"/>
    <x v="4"/>
  </r>
  <r>
    <s v="TGM2I26"/>
    <s v="60645800106437620"/>
    <s v="28/10/2025 09:01:03"/>
    <s v="59226"/>
    <s v="PASCHOAL FAVORITTO DE QUEIROZ"/>
    <x v="55"/>
    <s v="Utilitário"/>
    <s v="FIORINO"/>
    <s v="FIAT"/>
    <s v="31803903"/>
    <s v="BOM SUCESSO AUTO POSTO  24 HS"/>
    <s v="GOIANIA"/>
    <s v="GO"/>
    <s v="ETANOL COMUM"/>
    <n v="248"/>
    <n v="8.4"/>
    <s v=" Km/L"/>
    <n v="997"/>
    <n v="29.51"/>
    <n v="5.17"/>
    <n v="152.57"/>
    <s v="1072988"/>
    <s v="EXT - KSE LOCAÇOES"/>
    <s v="Planejamento Operaci"/>
    <s v="Operacional"/>
    <m/>
    <d v="2025-10-28T00:00:00"/>
    <x v="6"/>
    <x v="0"/>
    <x v="5"/>
  </r>
  <r>
    <s v="TTQ3C61"/>
    <s v="60645800105124444"/>
    <s v="28/10/2025 09:19:07"/>
    <s v="26126"/>
    <s v="MARIVALDO GONÇALVES"/>
    <x v="44"/>
    <s v="Caminhonete"/>
    <s v="SAVEIRO CS RB MF"/>
    <s v="VW"/>
    <s v="46209914"/>
    <s v="DECIO RIO VERDE"/>
    <s v="RIO VERDE"/>
    <s v="GO"/>
    <s v="ETANOL COMUM"/>
    <n v="380"/>
    <n v="7.69"/>
    <s v=" Km/L"/>
    <n v="2420"/>
    <n v="49.41"/>
    <n v="4.29"/>
    <n v="211.97"/>
    <s v="202510280918"/>
    <s v="EXT - KSE LOCAÇOES"/>
    <s v="Planejamento Operaci"/>
    <s v="KSE LOCAÇOES"/>
    <m/>
    <d v="2025-10-28T00:00:00"/>
    <x v="6"/>
    <x v="0"/>
    <x v="12"/>
  </r>
  <r>
    <s v="TTT2H93"/>
    <s v="60645800106437760"/>
    <s v="28/10/2025 09:20:17"/>
    <s v="87954"/>
    <s v="DANIEL GONÇALVES"/>
    <x v="41"/>
    <s v="Utilitário"/>
    <s v="SAVEIRO"/>
    <s v="VOLKSWAGEN"/>
    <s v="46209914"/>
    <s v="DECIO RIO VERDE"/>
    <s v="RIO VERDE"/>
    <s v="GO"/>
    <s v="ETANOL COMUM"/>
    <n v="192"/>
    <n v="8.6300000000000008"/>
    <s v=" Km/L"/>
    <n v="3389"/>
    <n v="22.26"/>
    <n v="4.29"/>
    <n v="95.5"/>
    <s v="202510280919"/>
    <s v="EXT - KSE LOCAÇOES"/>
    <s v="Planejamento Operaci"/>
    <s v="KSE LOCAÇOES"/>
    <m/>
    <d v="2025-10-28T00:00:00"/>
    <x v="6"/>
    <x v="0"/>
    <x v="12"/>
  </r>
  <r>
    <s v="TGA0B06"/>
    <s v="60645800106437610"/>
    <s v="28/10/2025 09:47:50"/>
    <s v="00933"/>
    <s v="GIULEY RIBEIRO DOS SANTOS"/>
    <x v="56"/>
    <s v="Caminhonete"/>
    <s v="FIORINO"/>
    <s v="FIAT"/>
    <s v="46286315"/>
    <s v="POSTO CENTRAL"/>
    <s v="BOM JESUS"/>
    <s v="GO"/>
    <s v="ETANOL COMUM"/>
    <n v="401"/>
    <n v="9.11"/>
    <s v=" Km/L"/>
    <n v="2611"/>
    <n v="44"/>
    <n v="4.46"/>
    <n v="196.24"/>
    <s v="1"/>
    <s v="EXT - KSE LOCAÇOES"/>
    <s v="Planejamento Operaci"/>
    <s v="Operacional"/>
    <m/>
    <d v="2025-10-28T00:00:00"/>
    <x v="6"/>
    <x v="0"/>
    <x v="5"/>
  </r>
  <r>
    <s v="TUB2B84"/>
    <s v="60645800106437809"/>
    <s v="28/10/2025 10:20:03"/>
    <s v="46440"/>
    <s v="PAULO SOUSA DIAS"/>
    <x v="36"/>
    <s v="Caminhonete"/>
    <s v="SAVEIRO CS RB MF"/>
    <s v="VW"/>
    <s v="45308900"/>
    <s v="POSTO LUPATINI"/>
    <s v="SANTO ANTONIO DA BARRA"/>
    <s v="GO"/>
    <s v="ETANOL COMUM"/>
    <n v="223"/>
    <n v="4.93"/>
    <s v=" Km/L"/>
    <n v="1137"/>
    <n v="45.24"/>
    <n v="4.3899999999999997"/>
    <n v="198.6"/>
    <s v="0"/>
    <s v="EXT - KSE LOCAÇOES"/>
    <s v="Planejamento Operaci"/>
    <s v="KSE LOCAÇOES"/>
    <m/>
    <d v="2025-10-28T00:00:00"/>
    <x v="6"/>
    <x v="0"/>
    <x v="12"/>
  </r>
  <r>
    <s v="TLR1J91"/>
    <s v="60645800106043065"/>
    <s v="28/10/2025 11:09:05"/>
    <s v="02910"/>
    <s v="EMERSON CRISTIANO DA SILVEIRA"/>
    <x v="23"/>
    <s v="Caminhonete"/>
    <s v="SAVEIRO"/>
    <s v="VOLKSWAGEN"/>
    <s v="69497405"/>
    <s v="DECIO L5"/>
    <s v="RIO VERDE"/>
    <s v="GO"/>
    <s v="ETANOL COMUM"/>
    <n v="0"/>
    <n v="0"/>
    <s v=" Km/L"/>
    <s v="-"/>
    <n v="49.19"/>
    <n v="4.09"/>
    <n v="201.2"/>
    <s v="202510281108"/>
    <s v="Planejamento Operaci"/>
    <s v="Planejamento Operaci"/>
    <s v="Operacional"/>
    <m/>
    <d v="2025-10-28T00:00:00"/>
    <x v="6"/>
    <x v="0"/>
    <x v="9"/>
  </r>
  <r>
    <s v="TGE1F64"/>
    <s v="60645800106437404"/>
    <s v="28/10/2025 12:06:57"/>
    <s v="70145"/>
    <s v="LUCAS HENRIQUE MAGALHAES DE SOUZA "/>
    <x v="33"/>
    <s v="Caminhonete"/>
    <s v="AMBULANCIA DUCATO"/>
    <s v="FIAT"/>
    <s v="26438003"/>
    <s v="AUTO POSTO DOURADO"/>
    <s v="ALEXANIA"/>
    <s v="GO"/>
    <s v="DIESEL S-10"/>
    <n v="312"/>
    <n v="6.28"/>
    <s v=" Km/L"/>
    <n v="3718"/>
    <n v="49.66"/>
    <n v="6.4710000000000001"/>
    <n v="321.33999999999997"/>
    <s v="867270"/>
    <s v="Planejamento Operaci"/>
    <s v="Planejamento Operaci"/>
    <s v="Operacional"/>
    <m/>
    <d v="2025-10-28T00:00:00"/>
    <x v="6"/>
    <x v="0"/>
    <x v="13"/>
  </r>
  <r>
    <s v="TFU6C04"/>
    <s v="60645800106437493"/>
    <s v="28/10/2025 12:08:17"/>
    <s v="70145"/>
    <s v="LUCAS HENRIQUE MAGALHAES DE SOUZA "/>
    <x v="50"/>
    <s v="EQUIPAMENTOS"/>
    <s v="AMBULANCIA"/>
    <s v="OUTROS"/>
    <s v="26438003"/>
    <s v="AUTO POSTO DOURADO"/>
    <s v="ALEXANIA"/>
    <s v="GO"/>
    <s v="DIESEL S-10"/>
    <n v="483"/>
    <n v="5.8"/>
    <s v=" Km/L"/>
    <n v="2798"/>
    <n v="83.28"/>
    <n v="6.39"/>
    <n v="532.15"/>
    <s v="867271"/>
    <s v="Planejamento Operaci"/>
    <s v="Planejamento Operaci"/>
    <s v="Operacional"/>
    <m/>
    <d v="2025-10-28T00:00:00"/>
    <x v="6"/>
    <x v="0"/>
    <x v="13"/>
  </r>
  <r>
    <s v="TFU6C04"/>
    <m/>
    <s v="28/10/2025 12:10:17"/>
    <m/>
    <m/>
    <x v="50"/>
    <m/>
    <m/>
    <m/>
    <m/>
    <s v="AUTO POSTO DOURADO"/>
    <m/>
    <m/>
    <s v="ARLA-32"/>
    <s v="-"/>
    <s v="-"/>
    <s v=" Km/L"/>
    <s v="-"/>
    <n v="1.64"/>
    <m/>
    <n v="4.2699999999999996"/>
    <m/>
    <m/>
    <s v="Planejamento Operaci"/>
    <s v="Operacional"/>
    <m/>
    <d v="2025-10-28T00:00:00"/>
    <x v="6"/>
    <x v="0"/>
    <x v="13"/>
  </r>
  <r>
    <s v="TFL8I14"/>
    <s v="60645800106437530"/>
    <s v="28/10/2025 12:25:24"/>
    <s v="70145"/>
    <s v="LUCAS HENRIQUE MAGALHAES DE SOUZA "/>
    <x v="57"/>
    <s v="EQUIPAMENTOS"/>
    <s v="AMBULANCIA"/>
    <s v="OUTROS"/>
    <s v="26755105"/>
    <s v="POSTO Z+Z MOINHO DOS VENTOS"/>
    <s v="GOIANIA"/>
    <s v="GO"/>
    <s v="DIESEL S-10"/>
    <n v="574"/>
    <n v="5.85"/>
    <s v=" Km/L"/>
    <n v="3898"/>
    <n v="98.18"/>
    <n v="6.09"/>
    <n v="597.91999999999996"/>
    <s v="0"/>
    <s v="Planejamento Operaci"/>
    <s v="Planejamento Operaci"/>
    <s v="Operacional"/>
    <m/>
    <d v="2025-10-28T00:00:00"/>
    <x v="6"/>
    <x v="0"/>
    <x v="13"/>
  </r>
  <r>
    <s v="TGC9A34"/>
    <s v="60645800106437250"/>
    <s v="28/10/2025 12:27:23"/>
    <s v="44080"/>
    <s v="SILAS GOMES RODRIGUES"/>
    <x v="48"/>
    <s v="EQUIPAMENTOS"/>
    <s v="AMBULANCIA"/>
    <s v="OUTROS"/>
    <s v="26438003"/>
    <s v="AUTO POSTO DOURADO"/>
    <s v="ALEXANIA"/>
    <s v="GO"/>
    <s v="DIESEL S-10"/>
    <n v="309"/>
    <n v="5.73"/>
    <s v=" Km/L"/>
    <n v="2665"/>
    <n v="53.96"/>
    <n v="6.391"/>
    <n v="344.85"/>
    <s v="867285"/>
    <s v="Planejamento Operaci"/>
    <s v="Planejamento Operaci"/>
    <s v="Operacional"/>
    <m/>
    <d v="2025-10-28T00:00:00"/>
    <x v="6"/>
    <x v="0"/>
    <x v="13"/>
  </r>
  <r>
    <s v="TFL8I14"/>
    <m/>
    <s v="28/10/2025 12:28:46"/>
    <m/>
    <m/>
    <x v="57"/>
    <m/>
    <m/>
    <m/>
    <m/>
    <s v="POSTO Z+Z MOINHO DOS VENTOS"/>
    <m/>
    <m/>
    <s v="ARLA-32"/>
    <s v="-"/>
    <s v="-"/>
    <s v=" Km/L"/>
    <s v="-"/>
    <n v="12.47"/>
    <m/>
    <n v="44.76"/>
    <m/>
    <m/>
    <s v="Planejamento Operaci"/>
    <s v="Operacional"/>
    <m/>
    <d v="2025-10-28T00:00:00"/>
    <x v="6"/>
    <x v="0"/>
    <x v="13"/>
  </r>
  <r>
    <s v="TGC9A34"/>
    <m/>
    <s v="28/10/2025 12:28:51"/>
    <m/>
    <m/>
    <x v="48"/>
    <m/>
    <m/>
    <m/>
    <m/>
    <s v="AUTO POSTO DOURADO"/>
    <m/>
    <m/>
    <s v="ARLA-32"/>
    <s v="-"/>
    <s v="-"/>
    <s v=" Km/L"/>
    <s v="-"/>
    <n v="10.39"/>
    <m/>
    <n v="26.91"/>
    <m/>
    <m/>
    <s v="Planejamento Operaci"/>
    <s v="Operacional"/>
    <m/>
    <d v="2025-10-28T00:00:00"/>
    <x v="6"/>
    <x v="0"/>
    <x v="13"/>
  </r>
  <r>
    <s v="TUG2C45"/>
    <s v="60645800106437600"/>
    <s v="28/10/2025 12:33:05"/>
    <s v="73410"/>
    <s v="BRUNO SOUSA DIAS"/>
    <x v="54"/>
    <s v="Utilitário"/>
    <s v="SAVEIRO"/>
    <s v="VOLKSWAGEN"/>
    <s v="24906505"/>
    <s v="AUTO POSTO BOM RETIR"/>
    <s v="RIO VERDE"/>
    <s v="GO"/>
    <s v="ETANOL COMUM"/>
    <n v="357"/>
    <n v="7.93"/>
    <s v=" Km/L"/>
    <n v="961"/>
    <n v="45.04"/>
    <n v="4.3810000000000002"/>
    <n v="197.31"/>
    <s v="281045"/>
    <s v="EXT - KSE LOCAÇOES"/>
    <s v="Planejamento Operaci"/>
    <s v="KSE LOCAÇOES"/>
    <m/>
    <d v="2025-10-28T00:00:00"/>
    <x v="6"/>
    <x v="0"/>
    <x v="12"/>
  </r>
  <r>
    <s v="TUF2B45"/>
    <s v="60645800106437790"/>
    <s v="28/10/2025 13:31:03"/>
    <s v="04689"/>
    <s v="CLEDSON MARQUES ARRUDA"/>
    <x v="37"/>
    <s v="Caminhonete"/>
    <s v="SAVEIRO CS RB MF"/>
    <s v="VW"/>
    <s v="46286315"/>
    <s v="POSTO CENTRAL"/>
    <s v="BOM JESUS"/>
    <s v="GO"/>
    <s v="ETANOL COMUM"/>
    <n v="471"/>
    <n v="8.41"/>
    <s v=" Km/L"/>
    <n v="1633"/>
    <n v="56"/>
    <n v="4.46"/>
    <n v="249.77"/>
    <s v="1"/>
    <s v="EXT - KSE LOCAÇOES"/>
    <s v="Planejamento Operaci"/>
    <s v="KSE LOCAÇOES"/>
    <m/>
    <d v="2025-10-28T00:00:00"/>
    <x v="6"/>
    <x v="0"/>
    <x v="12"/>
  </r>
  <r>
    <s v="TFP9I32"/>
    <s v="60645800105143819"/>
    <s v="28/10/2025 13:52:21"/>
    <s v="33861"/>
    <s v="FERNANDO DOS REIS GONÇALVES"/>
    <x v="7"/>
    <s v="AUTOMOVEL"/>
    <s v="ARGO"/>
    <s v="FIAT"/>
    <s v="53081700"/>
    <s v="POSTO Z   Z SANTA MA"/>
    <s v="GUAPO"/>
    <s v="GO"/>
    <s v="ETANOL COMUM"/>
    <n v="236"/>
    <n v="8.82"/>
    <s v=" Km/L"/>
    <n v="17715"/>
    <n v="26.75"/>
    <n v="4.1909999999999998"/>
    <n v="112.1"/>
    <s v="0"/>
    <s v="Planejamento Operaci"/>
    <s v="Planejamento Operaci"/>
    <s v="Operacional"/>
    <m/>
    <d v="2025-10-28T00:00:00"/>
    <x v="6"/>
    <x v="0"/>
    <x v="4"/>
  </r>
  <r>
    <s v="TFA5I89"/>
    <s v="60645800105853740"/>
    <s v="28/10/2025 13:56:44"/>
    <s v="71805"/>
    <s v="MURILO SOUZA BERNARDES"/>
    <x v="21"/>
    <s v="AUTOMOVEL"/>
    <s v="ARGO"/>
    <s v="FIAT"/>
    <s v="75331801"/>
    <s v="DECIO CEZARINA"/>
    <s v="CEZARINA"/>
    <s v="GO"/>
    <s v="ETANOL COMUM"/>
    <n v="326"/>
    <n v="8.86"/>
    <s v=" Km/L"/>
    <n v="10625"/>
    <n v="36.79"/>
    <n v="4.1900000000000004"/>
    <n v="154.15"/>
    <s v="202510281356"/>
    <s v="Planejamento Operaci"/>
    <s v="Planejamento Operaci"/>
    <s v="Operacional"/>
    <m/>
    <d v="2025-10-28T00:00:00"/>
    <x v="6"/>
    <x v="0"/>
    <x v="2"/>
  </r>
  <r>
    <s v="TUK2D26"/>
    <s v="60645800106553790"/>
    <s v="28/10/2025 15:02:50"/>
    <s v="17385"/>
    <s v="VICTOR DE SOUZA"/>
    <x v="42"/>
    <s v="Caminhonete"/>
    <s v="Caminhonete S10"/>
    <s v="CHEVROLET"/>
    <s v="41875311"/>
    <s v="POSTO SABOR DA TERRA"/>
    <s v="INDIARA"/>
    <s v="GO"/>
    <s v="DIESEL S-10"/>
    <n v="478"/>
    <n v="8.5299999999999994"/>
    <s v=" Km/L"/>
    <n v="5751"/>
    <n v="56.02"/>
    <n v="5.79"/>
    <n v="324.36"/>
    <s v="281054113"/>
    <s v="Planejamento Operaci"/>
    <s v="Planejamento Operaci"/>
    <s v="INSPENCAO"/>
    <m/>
    <d v="2025-10-28T00:00:00"/>
    <x v="6"/>
    <x v="0"/>
    <x v="12"/>
  </r>
  <r>
    <s v="TGL4J09"/>
    <s v="60645800105143360"/>
    <s v="28/10/2025 15:21:01"/>
    <s v="00969"/>
    <s v="SAID ELIAS JORGE JUNIOR"/>
    <x v="17"/>
    <s v="AUTOMOVEL"/>
    <s v="ARGO"/>
    <s v="FIAT"/>
    <s v="69494411"/>
    <s v="REDE MARAJO RIO VERD"/>
    <s v="RIO VERDE"/>
    <s v="GO"/>
    <s v="ETANOL COMUM"/>
    <n v="383"/>
    <n v="9.7200000000000006"/>
    <s v=" Km/L"/>
    <n v="15009"/>
    <n v="39.39"/>
    <n v="3.99"/>
    <n v="157.16999999999999"/>
    <s v="969735103"/>
    <s v="Planejamento Operaci"/>
    <s v="Planejamento Operaci"/>
    <s v="Operacional"/>
    <m/>
    <d v="2025-10-28T00:00:00"/>
    <x v="6"/>
    <x v="0"/>
    <x v="1"/>
  </r>
  <r>
    <s v="TFI3B19"/>
    <s v="60645800105926941"/>
    <s v="28/10/2025 15:30:59"/>
    <s v="09697"/>
    <s v="HUILDSON ROSA BARBOSA"/>
    <x v="4"/>
    <s v="AUTOMOVEL"/>
    <s v="ARGO"/>
    <s v="FIAT"/>
    <s v="36645906"/>
    <s v="AUTO POSTO ESTRELA DO SUL III"/>
    <s v="ACREUNA"/>
    <s v="GO"/>
    <s v="ETANOL COMUM"/>
    <n v="213"/>
    <n v="9.1"/>
    <s v=" Km/L"/>
    <n v="26703"/>
    <n v="23.4"/>
    <n v="4.51"/>
    <n v="105.54"/>
    <s v="0"/>
    <s v="Planejamento Operaci"/>
    <s v="Planejamento Operaci"/>
    <s v="Operacional"/>
    <m/>
    <d v="2025-10-28T00:00:00"/>
    <x v="6"/>
    <x v="0"/>
    <x v="0"/>
  </r>
  <r>
    <s v="TTY2C25"/>
    <s v="60645800106437780"/>
    <s v="28/10/2025 15:45:08"/>
    <s v="07015"/>
    <s v="EDILEIA DE SOUSA ANTUNES"/>
    <x v="38"/>
    <s v="Caminhonete"/>
    <s v="SAVEIRO CS RB MF"/>
    <s v="VW"/>
    <s v="46286315"/>
    <s v="POSTO CENTRAL"/>
    <s v="BOM JESUS"/>
    <s v="GO"/>
    <s v="ETANOL COMUM"/>
    <n v="359"/>
    <n v="7.96"/>
    <s v=" Km/L"/>
    <n v="1729"/>
    <n v="45.11"/>
    <n v="4.4610000000000003"/>
    <n v="201.22"/>
    <s v="1"/>
    <s v="EXT - KSE LOCAÇOES"/>
    <s v="Planejamento Operaci"/>
    <s v="KSE LOCAÇOES"/>
    <m/>
    <d v="2025-10-28T00:00:00"/>
    <x v="6"/>
    <x v="0"/>
    <x v="12"/>
  </r>
  <r>
    <s v="TFW2H32"/>
    <s v="60645800105143835"/>
    <s v="28/10/2025 15:51:58"/>
    <s v="99638"/>
    <s v="LAFAIETE DE SOUZA SANTOS"/>
    <x v="10"/>
    <s v="AUTOMOVEL"/>
    <s v="ARGO"/>
    <s v="FIAT"/>
    <s v="87183400"/>
    <s v="MARAJO GUAPO"/>
    <s v="GUAPO"/>
    <s v="GO"/>
    <s v="ETANOL COMUM"/>
    <n v="423"/>
    <n v="9.93"/>
    <s v=" Km/L"/>
    <n v="33879"/>
    <n v="42.58"/>
    <n v="4.1909999999999998"/>
    <n v="178.45"/>
    <s v="0"/>
    <s v="Planejamento Operaci"/>
    <s v="Planejamento Operaci"/>
    <s v="Operacional"/>
    <m/>
    <d v="2025-10-28T00:00:00"/>
    <x v="6"/>
    <x v="0"/>
    <x v="3"/>
  </r>
  <r>
    <s v="TFX7J72"/>
    <s v="60645800105836505"/>
    <s v="28/10/2025 16:04:56"/>
    <s v="02769"/>
    <s v="ANDRE LUIS PAULINO"/>
    <x v="11"/>
    <s v="AUTOMOVEL"/>
    <s v="ARGO"/>
    <s v="FIAT"/>
    <s v="45364511"/>
    <s v="AUTO POSTO CERRADO 4"/>
    <s v="ITUMBIARA"/>
    <s v="GO"/>
    <s v="ETANOL COMUM"/>
    <n v="387"/>
    <n v="9.86"/>
    <s v=" Km/L"/>
    <n v="38482"/>
    <n v="39.229999999999997"/>
    <n v="3.94"/>
    <n v="154.57"/>
    <s v="363188"/>
    <s v="Planejamento Operaci"/>
    <s v="Planejamento Operaci"/>
    <s v="Operacional"/>
    <m/>
    <d v="2025-10-28T00:00:00"/>
    <x v="6"/>
    <x v="0"/>
    <x v="4"/>
  </r>
  <r>
    <s v="TTP5B47"/>
    <s v="60645800106437770"/>
    <s v="28/10/2025 16:09:19"/>
    <s v="17385"/>
    <s v="VICTOR DE SOUZA"/>
    <x v="40"/>
    <s v="Caminhonete"/>
    <s v="SAVEIRO CS RB MF"/>
    <s v="VW"/>
    <s v="75331801"/>
    <s v="DECIO CEZARINA"/>
    <s v="CEZARINA"/>
    <s v="GO"/>
    <s v="ETANOL COMUM"/>
    <n v="452"/>
    <n v="9"/>
    <s v=" Km/L"/>
    <n v="1145"/>
    <n v="50.24"/>
    <n v="4.1900000000000004"/>
    <n v="210.51"/>
    <s v="202510281608"/>
    <s v="EXT - KSE LOCAÇOES"/>
    <s v="Planejamento Operaci"/>
    <s v="KSE LOCAÇOES"/>
    <m/>
    <d v="2025-10-28T00:00:00"/>
    <x v="6"/>
    <x v="0"/>
    <x v="12"/>
  </r>
  <r>
    <s v="TFY6E09"/>
    <s v="60645800105143700"/>
    <s v="28/10/2025 16:25:14"/>
    <s v="04380"/>
    <s v="PAULO ROBERTO BATISTA DE MOURA JUNIOR"/>
    <x v="15"/>
    <s v="AUTOMOVEL"/>
    <s v="ARGO"/>
    <s v="FIAT"/>
    <s v="13335016"/>
    <s v="POSTO TREVO"/>
    <s v="RIO VERDE"/>
    <s v="GO"/>
    <s v="ETANOL COMUM"/>
    <n v="320"/>
    <n v="9.68"/>
    <s v=" Km/L"/>
    <n v="22591"/>
    <n v="33.07"/>
    <n v="4.4909999999999997"/>
    <n v="148.52000000000001"/>
    <s v="281059075"/>
    <s v="Planejamento Operaci"/>
    <s v="Planejamento Operaci"/>
    <s v="Operacional"/>
    <m/>
    <d v="2025-10-28T00:00:00"/>
    <x v="6"/>
    <x v="0"/>
    <x v="1"/>
  </r>
  <r>
    <s v="TFF5D72"/>
    <s v="60645800105143780"/>
    <s v="28/10/2025 16:32:46"/>
    <s v="26270"/>
    <s v="CRISTIANO TORRES WARDIL"/>
    <x v="2"/>
    <s v="AUTOMOVEL"/>
    <s v="ARGO"/>
    <s v="FIAT"/>
    <s v="87183400"/>
    <s v="MARAJO GUAPO"/>
    <s v="GUAPO"/>
    <s v="GO"/>
    <s v="ETANOL COMUM"/>
    <n v="334"/>
    <n v="10.28"/>
    <s v=" Km/L"/>
    <n v="10164"/>
    <n v="32.5"/>
    <n v="4.1900000000000004"/>
    <n v="136.18"/>
    <s v="0"/>
    <s v="Planejamento Operaci"/>
    <s v="Planejamento Operaci"/>
    <s v="Operacional"/>
    <m/>
    <d v="2025-10-28T00:00:00"/>
    <x v="6"/>
    <x v="0"/>
    <x v="0"/>
  </r>
  <r>
    <s v="TFS3C72"/>
    <s v="60645800105143738"/>
    <s v="28/10/2025 16:41:03"/>
    <s v="00271"/>
    <s v="HEDER OLIVEIRA SANTANA"/>
    <x v="9"/>
    <s v="AUTOMOVEL"/>
    <s v="ARGO"/>
    <s v="FIAT"/>
    <s v="36645906"/>
    <s v="AUTO POSTO ESTRELA DO SUL III"/>
    <s v="ACREUNA"/>
    <s v="GO"/>
    <s v="ETANOL COMUM"/>
    <n v="322"/>
    <n v="8.17"/>
    <s v=" Km/L"/>
    <n v="48499"/>
    <n v="39.42"/>
    <n v="4.5110000000000001"/>
    <n v="177.81"/>
    <s v="0"/>
    <s v="Planejamento Operaci"/>
    <s v="Planejamento Operaci"/>
    <s v="Operacional"/>
    <m/>
    <d v="2025-10-28T00:00:00"/>
    <x v="6"/>
    <x v="0"/>
    <x v="4"/>
  </r>
  <r>
    <s v="TFF6I82"/>
    <s v="60645800105143800"/>
    <s v="28/10/2025 16:54:33"/>
    <s v="11093"/>
    <s v="MARCELO PAIXÃO FILHO"/>
    <x v="62"/>
    <s v="AUTOMOVEL"/>
    <s v="ARGO"/>
    <s v="FIAT"/>
    <s v="45341508"/>
    <s v="POSTO ALTO DA SERRA"/>
    <s v="ITUMBIARA"/>
    <s v="GO"/>
    <s v="ETANOL COMUM"/>
    <n v="347"/>
    <n v="9.91"/>
    <s v=" Km/L"/>
    <n v="22011"/>
    <n v="35"/>
    <n v="4.6399999999999997"/>
    <n v="162.4"/>
    <s v="0"/>
    <s v="Planejamento Operaci"/>
    <s v="Planejamento Operaci"/>
    <s v="Operacional"/>
    <m/>
    <d v="2025-10-28T00:00:00"/>
    <x v="6"/>
    <x v="0"/>
    <x v="2"/>
  </r>
  <r>
    <s v="FCW8F66"/>
    <s v="60645800105124371"/>
    <s v="28/10/2025 19:16:42"/>
    <s v="80246"/>
    <s v="FRANCISCO DE ASSIS SOARES"/>
    <x v="19"/>
    <s v="Caminhão"/>
    <s v="11-180"/>
    <s v="VW"/>
    <s v="45307105"/>
    <s v="POSTO GIRASSOL"/>
    <s v="ITUMBIARA"/>
    <s v="GO"/>
    <s v="DIESEL S-10"/>
    <n v="0"/>
    <n v="0"/>
    <s v=" Km/L"/>
    <n v="0"/>
    <n v="113.22"/>
    <n v="6.09"/>
    <n v="689.53"/>
    <s v="281069"/>
    <s v="EXT - SAO PEDRO"/>
    <s v="Planejamento Operaci"/>
    <s v="SAO PEDRO"/>
    <m/>
    <d v="2025-10-28T00:00:00"/>
    <x v="6"/>
    <x v="0"/>
    <x v="7"/>
  </r>
  <r>
    <s v="TTQ3C61"/>
    <s v="60645800105124444"/>
    <s v="28/10/2025 19:18:38"/>
    <s v="87954"/>
    <s v="DANIEL GONÇALVES"/>
    <x v="44"/>
    <s v="Caminhonete"/>
    <s v="SAVEIRO CS RB MF"/>
    <s v="VW"/>
    <s v="46209914"/>
    <s v="DECIO RIO VERDE"/>
    <s v="RIO VERDE"/>
    <s v="GO"/>
    <s v="ETANOL COMUM"/>
    <n v="282"/>
    <n v="8"/>
    <s v=" Km/L"/>
    <n v="2702"/>
    <n v="35.229999999999997"/>
    <n v="4.29"/>
    <n v="151.13999999999999"/>
    <s v="202510281918"/>
    <s v="EXT - KSE LOCAÇOES"/>
    <s v="Planejamento Operaci"/>
    <s v="KSE LOCAÇOES"/>
    <m/>
    <d v="2025-10-28T00:00:00"/>
    <x v="6"/>
    <x v="0"/>
    <x v="12"/>
  </r>
  <r>
    <s v="TER1294"/>
    <s v="60645800105124390"/>
    <s v="28/10/2025 19:20:36"/>
    <s v="80246"/>
    <s v="FRANCISCO DE ASSIS SOARES"/>
    <x v="19"/>
    <s v="EQUIPAMENTOS"/>
    <s v="MINICARREGADEIRA"/>
    <s v="BOBCAT"/>
    <s v="45307105"/>
    <s v="POSTO GIRASSOL"/>
    <s v="ITUMBIARA"/>
    <s v="GO"/>
    <s v="DIESEL COMUM"/>
    <n v="0"/>
    <n v="0"/>
    <s v=" Km/L"/>
    <n v="0"/>
    <n v="50.51"/>
    <n v="5.99"/>
    <n v="302.58"/>
    <s v="281069"/>
    <s v="EXT - SAO PEDRO"/>
    <s v="Planejamento Operaci"/>
    <s v="SAO PEDRO"/>
    <m/>
    <d v="2025-10-28T00:00:00"/>
    <x v="6"/>
    <x v="0"/>
    <x v="7"/>
  </r>
  <r>
    <s v="TFA5I89"/>
    <s v="60645800105853740"/>
    <s v="28/10/2025 19:22:36"/>
    <s v="71805"/>
    <s v="MURILO SOUZA BERNARDES"/>
    <x v="21"/>
    <s v="AUTOMOVEL"/>
    <s v="ARGO"/>
    <s v="FIAT"/>
    <s v="46286315"/>
    <s v="POSTO CENTRAL"/>
    <s v="BOM JESUS"/>
    <s v="GO"/>
    <s v="ETANOL COMUM"/>
    <n v="298"/>
    <n v="11.56"/>
    <s v=" Km/L"/>
    <n v="10923"/>
    <n v="25.78"/>
    <n v="4.4610000000000003"/>
    <n v="115"/>
    <s v="1"/>
    <s v="Planejamento Operaci"/>
    <s v="Planejamento Operaci"/>
    <s v="Operacional"/>
    <m/>
    <d v="2025-10-28T00:00:00"/>
    <x v="6"/>
    <x v="0"/>
    <x v="2"/>
  </r>
  <r>
    <s v="TBE3B78"/>
    <s v="60645800105124169"/>
    <s v="28/10/2025 19:30:30"/>
    <s v="89049"/>
    <s v="VALDEIR JOSE CORREIA"/>
    <x v="19"/>
    <s v="Caminhão"/>
    <s v="9-180"/>
    <s v="VW"/>
    <s v="81870100"/>
    <s v="POSTO MILLENIUM DIMAG"/>
    <s v="APARECIDA DE GOIANIA"/>
    <s v="GO"/>
    <s v="DIESEL S-10"/>
    <n v="0"/>
    <n v="0"/>
    <s v=" Km/L"/>
    <n v="0"/>
    <n v="113.81"/>
    <n v="5.59"/>
    <n v="636.23"/>
    <s v="63163"/>
    <s v="EXT - SAO PEDRO"/>
    <s v="Planejamento Operaci"/>
    <s v="SAO PEDRO"/>
    <m/>
    <d v="2025-10-28T00:00:00"/>
    <x v="6"/>
    <x v="0"/>
    <x v="7"/>
  </r>
  <r>
    <s v="TFN0D12"/>
    <s v="60645800105143746"/>
    <s v="28/10/2025 19:35:13"/>
    <s v="00390"/>
    <s v="SILVINO JOSE DE BRITO"/>
    <x v="5"/>
    <s v="AUTOMOVEL"/>
    <s v="ARGO"/>
    <s v="FIAT"/>
    <s v="87107509"/>
    <s v="AUTO POSTO OLIMPIO"/>
    <s v="APARECIDA DE GOIANIA"/>
    <s v="GO"/>
    <s v="ETANOL COMUM"/>
    <n v="326"/>
    <n v="9.25"/>
    <s v=" Km/L"/>
    <n v="16043"/>
    <n v="35.24"/>
    <n v="4.79"/>
    <n v="168.8"/>
    <s v="0"/>
    <s v="Planejamento Operaci"/>
    <s v="Planejamento Operaci"/>
    <s v="Operacional"/>
    <m/>
    <d v="2025-10-28T00:00:00"/>
    <x v="6"/>
    <x v="0"/>
    <x v="3"/>
  </r>
  <r>
    <s v="TTQ4C10"/>
    <s v="60645800105124428"/>
    <s v="28/10/2025 19:43:04"/>
    <s v="00649"/>
    <s v="DANILLO SOUZA RODRIGUES"/>
    <x v="31"/>
    <s v="Caminhonete"/>
    <s v="Caminhonete S10"/>
    <s v="CHEVROLET"/>
    <s v="87183400"/>
    <s v="MARAJO GUAPO"/>
    <s v="GUAPO"/>
    <s v="GO"/>
    <s v="DIESEL S-10"/>
    <n v="121"/>
    <n v="7.51"/>
    <s v=" Km/L"/>
    <n v="2208"/>
    <n v="16.11"/>
    <n v="6.39"/>
    <n v="102.94"/>
    <s v="0"/>
    <s v="Planejamento Operaci"/>
    <s v="Planejamento Operaci"/>
    <s v="INSPENCAO"/>
    <m/>
    <d v="2025-10-28T00:00:00"/>
    <x v="6"/>
    <x v="0"/>
    <x v="12"/>
  </r>
  <r>
    <s v="TTT2H93"/>
    <s v="60645800106437760"/>
    <s v="28/10/2025 19:47:16"/>
    <s v="05229"/>
    <s v="IGOR BORGES DA SILVA RIBEIRO"/>
    <x v="41"/>
    <s v="Utilitário"/>
    <s v="SAVEIRO"/>
    <s v="VOLKSWAGEN"/>
    <s v="36645906"/>
    <s v="AUTO POSTO ESTRELA DO SUL III"/>
    <s v="ACREUNA"/>
    <s v="GO"/>
    <s v="ETANOL COMUM"/>
    <n v="249"/>
    <n v="6.56"/>
    <s v=" Km/L"/>
    <n v="3638"/>
    <n v="37.979999999999997"/>
    <n v="4.51"/>
    <n v="171.28"/>
    <s v="0"/>
    <s v="EXT - KSE LOCAÇOES"/>
    <s v="Planejamento Operaci"/>
    <s v="KSE LOCAÇOES"/>
    <m/>
    <d v="2025-10-28T00:00:00"/>
    <x v="6"/>
    <x v="0"/>
    <x v="12"/>
  </r>
  <r>
    <s v="CVP4C84"/>
    <s v="60645800105124363"/>
    <s v="28/10/2025 19:47:19"/>
    <s v="09808"/>
    <s v="DOUGLAS OLIVEIRA SANTOS"/>
    <x v="19"/>
    <s v="Caminhão"/>
    <s v="24-250"/>
    <s v="VOLKSWAGEN"/>
    <s v="69494411"/>
    <s v="REDE MARAJO RIO VERD"/>
    <s v="RIO VERDE"/>
    <s v="GO"/>
    <s v="DIESEL COMUM"/>
    <n v="0"/>
    <n v="0"/>
    <s v=" Km/L"/>
    <n v="0"/>
    <n v="150"/>
    <n v="5.99"/>
    <n v="898.5"/>
    <s v="9808179606"/>
    <s v="EXT - SAO PEDRO"/>
    <s v="Planejamento Operaci"/>
    <s v="SAO PEDRO"/>
    <m/>
    <d v="2025-10-28T00:00:00"/>
    <x v="6"/>
    <x v="0"/>
    <x v="7"/>
  </r>
  <r>
    <s v="TLO0E87"/>
    <s v="60645800106184255"/>
    <s v="28/10/2025 19:50:02"/>
    <s v="02910"/>
    <s v="EMERSON CRISTIANO DA SILVEIRA"/>
    <x v="43"/>
    <s v="EQUIPAMENTOS"/>
    <s v="GUINCHO LEVE"/>
    <s v="EQUIPAMENTO"/>
    <s v="87183400"/>
    <s v="MARAJO GUAPO"/>
    <s v="GUAPO"/>
    <s v="GO"/>
    <s v="DIESEL S-10"/>
    <n v="383"/>
    <n v="6.82"/>
    <s v=" Km/L"/>
    <n v="3306"/>
    <n v="56.15"/>
    <n v="6.39"/>
    <n v="358.8"/>
    <s v="0"/>
    <s v="EXT - LUCCA JR"/>
    <s v="Planejamento Operaci"/>
    <s v="LUCCA JR"/>
    <m/>
    <d v="2025-10-28T00:00:00"/>
    <x v="6"/>
    <x v="0"/>
    <x v="11"/>
  </r>
  <r>
    <s v="TFY3C02"/>
    <s v="60645800105143770"/>
    <s v="28/10/2025 20:53:46"/>
    <s v="37473"/>
    <s v="OTHON SIQUEIRA DE ALMEIDA"/>
    <x v="14"/>
    <s v="AUTOMOVEL"/>
    <s v="ARGO"/>
    <s v="FIAT"/>
    <s v="36603412"/>
    <s v="POSTO DO RATINHO"/>
    <s v="GOIANIA"/>
    <s v="GO"/>
    <s v="ETANOL COMUM"/>
    <n v="217"/>
    <n v="8.8699999999999992"/>
    <s v=" Km/L"/>
    <n v="11310"/>
    <n v="24.47"/>
    <n v="5.24"/>
    <n v="128.22"/>
    <s v="1"/>
    <s v="Planejamento Operaci"/>
    <s v="Planejamento Operaci"/>
    <s v="Operacional"/>
    <m/>
    <d v="2025-10-28T00:00:00"/>
    <x v="6"/>
    <x v="0"/>
    <x v="0"/>
  </r>
  <r>
    <s v="TTR3A31"/>
    <s v="60645800106437590"/>
    <s v="28/10/2025 20:57:22"/>
    <s v="75150"/>
    <s v="PETTERSON PERIS BENJAMIN"/>
    <x v="53"/>
    <s v="Caminhonete"/>
    <s v="SAVEIRO CS RB MF"/>
    <s v="VW"/>
    <s v="46209914"/>
    <s v="DECIO RIO VERDE"/>
    <s v="RIO VERDE"/>
    <s v="GO"/>
    <s v="ETANOL COMUM"/>
    <n v="236"/>
    <n v="6.21"/>
    <s v=" Km/L"/>
    <n v="952"/>
    <n v="38.03"/>
    <n v="4.29"/>
    <n v="163.15"/>
    <s v="202510282056"/>
    <s v="EXT - KSE LOCAÇOES"/>
    <s v="Planejamento Operaci"/>
    <s v="KSE LOCAÇOES"/>
    <m/>
    <d v="2025-10-28T00:00:00"/>
    <x v="6"/>
    <x v="0"/>
    <x v="12"/>
  </r>
  <r>
    <s v="TUG2C45"/>
    <s v="60645800106437600"/>
    <s v="28/10/2025 21:06:48"/>
    <s v="03102"/>
    <s v="EDES GONÇALVES DA SILVA"/>
    <x v="54"/>
    <s v="Utilitário"/>
    <s v="SAVEIRO"/>
    <s v="VOLKSWAGEN"/>
    <s v="81889412"/>
    <s v="POSTO ZERO UM"/>
    <s v="RIO VERDE"/>
    <s v="GO"/>
    <s v="ETANOL COMUM"/>
    <n v="325"/>
    <n v="9.9"/>
    <s v=" Km/L"/>
    <n v="1286"/>
    <n v="32.83"/>
    <n v="4.3899999999999997"/>
    <n v="144.12"/>
    <s v="1"/>
    <s v="EXT - KSE LOCAÇOES"/>
    <s v="Planejamento Operaci"/>
    <s v="KSE LOCAÇOES"/>
    <m/>
    <d v="2025-10-28T00:00:00"/>
    <x v="6"/>
    <x v="0"/>
    <x v="12"/>
  </r>
  <r>
    <s v="TUW2D74"/>
    <s v="60645800105124310"/>
    <s v="28/10/2025 21:17:45"/>
    <s v="89140"/>
    <s v="ROBSON BORGES FERREIRA"/>
    <x v="35"/>
    <s v="Automóvel"/>
    <s v="CHEVROLET/S10 LS DD4"/>
    <s v="CHEVROLET"/>
    <s v="45364511"/>
    <s v="AUTO POSTO CERRADO 4"/>
    <s v="ITUMBIARA"/>
    <s v="GO"/>
    <s v="DIESEL S-10"/>
    <n v="428"/>
    <n v="10.34"/>
    <s v=" Km/L"/>
    <n v="2526"/>
    <n v="41.38"/>
    <n v="5.59"/>
    <n v="231.31"/>
    <s v="363241"/>
    <s v="Planejamento Operaci"/>
    <s v="Planejamento Operaci"/>
    <s v="Operacional"/>
    <m/>
    <d v="2025-10-28T00:00:00"/>
    <x v="6"/>
    <x v="0"/>
    <x v="12"/>
  </r>
  <r>
    <s v="TFU6C04"/>
    <s v="60645800106437493"/>
    <s v="28/10/2025 21:39:45"/>
    <s v="70145"/>
    <s v="LUCAS HENRIQUE MAGALHAES DE SOUZA "/>
    <x v="50"/>
    <s v="EQUIPAMENTOS"/>
    <s v="AMBULANCIA"/>
    <s v="OUTROS"/>
    <s v="45364511"/>
    <s v="AUTO POSTO CERRADO 4"/>
    <s v="ITUMBIARA"/>
    <s v="GO"/>
    <s v="DIESEL S-10"/>
    <n v="494"/>
    <n v="7.24"/>
    <s v=" Km/L"/>
    <n v="3292"/>
    <n v="68.25"/>
    <n v="5.59"/>
    <n v="381.52"/>
    <s v="363244"/>
    <s v="Planejamento Operaci"/>
    <s v="Planejamento Operaci"/>
    <s v="Operacional"/>
    <m/>
    <d v="2025-10-28T00:00:00"/>
    <x v="6"/>
    <x v="0"/>
    <x v="13"/>
  </r>
  <r>
    <s v="TGF2J32"/>
    <s v="60645800105143827"/>
    <s v="28/10/2025 21:44:50"/>
    <s v="29136"/>
    <s v="CLEITON INACIO DE MOURA"/>
    <x v="16"/>
    <s v="AUTOMOVEL"/>
    <s v="ARGO"/>
    <s v="FIAT"/>
    <s v="31829913"/>
    <s v="POSTO VILA RICA INDEPENDENCIA"/>
    <s v="GOIANIA"/>
    <s v="GO"/>
    <s v="ETANOL COMUM"/>
    <n v="329"/>
    <n v="9"/>
    <s v=" Km/L"/>
    <n v="10442"/>
    <n v="36.54"/>
    <n v="4.84"/>
    <n v="176.85"/>
    <s v="1"/>
    <s v="Planejamento Operaci"/>
    <s v="Planejamento Operaci"/>
    <s v="Operacional"/>
    <m/>
    <d v="2025-10-28T00:00:00"/>
    <x v="6"/>
    <x v="0"/>
    <x v="5"/>
  </r>
  <r>
    <s v="TTS4A16"/>
    <s v="60645800105124436"/>
    <s v="28/10/2025 22:34:10"/>
    <s v="03458"/>
    <s v="RAUL DOS SANTOS SOUSA"/>
    <x v="32"/>
    <s v="Caminhonete"/>
    <s v="Caminhonete S10"/>
    <s v="CHEVROLET"/>
    <s v="75331003"/>
    <s v="SUPERVIA LAGOA"/>
    <s v="RIO VERDE"/>
    <s v="GO"/>
    <s v="DIESEL S-10"/>
    <n v="348"/>
    <n v="9.77"/>
    <s v=" Km/L"/>
    <n v="3851"/>
    <n v="35.61"/>
    <n v="5.94"/>
    <n v="211.52"/>
    <s v="0"/>
    <s v="Planejamento Operaci"/>
    <s v="Planejamento Operaci"/>
    <s v="INSPENCAO"/>
    <m/>
    <d v="2025-10-28T00:00:00"/>
    <x v="6"/>
    <x v="0"/>
    <x v="12"/>
  </r>
  <r>
    <s v="TUF2B45"/>
    <s v="60645800106437790"/>
    <s v="28/10/2025 22:42:35"/>
    <s v="03398"/>
    <s v="JOSIMAR VENANCIO SANTOS SILVA"/>
    <x v="37"/>
    <s v="Caminhonete"/>
    <s v="SAVEIRO CS RB MF"/>
    <s v="VW"/>
    <s v="75331003"/>
    <s v="SUPERVIA LAGOA"/>
    <s v="RIO VERDE"/>
    <s v="GO"/>
    <s v="ETANOL COMUM"/>
    <n v="397"/>
    <n v="8.58"/>
    <s v=" Km/L"/>
    <n v="2030"/>
    <n v="46.29"/>
    <n v="4.1900000000000004"/>
    <n v="193.96"/>
    <s v="0"/>
    <s v="EXT - KSE LOCAÇOES"/>
    <s v="Planejamento Operaci"/>
    <s v="KSE LOCAÇOES"/>
    <m/>
    <d v="2025-10-28T00:00:00"/>
    <x v="6"/>
    <x v="0"/>
    <x v="12"/>
  </r>
  <r>
    <s v="TGE1F64"/>
    <s v="60645800106437404"/>
    <s v="28/10/2025 23:23:06"/>
    <s v="70145"/>
    <s v="LUCAS HENRIQUE MAGALHAES DE SOUZA "/>
    <x v="33"/>
    <s v="Caminhonete"/>
    <s v="AMBULANCIA DUCATO"/>
    <s v="FIAT"/>
    <s v="13342911"/>
    <s v="SANTA HELENA DE GOIAS"/>
    <s v="SANTA HELENA DE GOIAS"/>
    <s v="GO"/>
    <s v="DIESEL S-10"/>
    <n v="521"/>
    <n v="8.76"/>
    <s v=" Km/L"/>
    <n v="4239"/>
    <n v="59.49"/>
    <n v="6.1909999999999998"/>
    <n v="368.3"/>
    <s v="0"/>
    <s v="Planejamento Operaci"/>
    <s v="Planejamento Operaci"/>
    <s v="Operacional"/>
    <m/>
    <d v="2025-10-28T00:00:00"/>
    <x v="6"/>
    <x v="0"/>
    <x v="13"/>
  </r>
  <r>
    <s v="TTP5B47"/>
    <s v="60645800106437770"/>
    <s v="29/10/2025 00:13:27"/>
    <s v="99531"/>
    <s v="RODRIGO RODRIGUES BARROS"/>
    <x v="40"/>
    <s v="Caminhonete"/>
    <s v="SAVEIRO CS RB MF"/>
    <s v="VW"/>
    <s v="07674909"/>
    <s v="AUTO POSTO INDIARA"/>
    <s v="INDIARA"/>
    <s v="GO"/>
    <s v="ETANOL COMUM"/>
    <n v="251"/>
    <n v="9.48"/>
    <s v=" Km/L"/>
    <n v="1396"/>
    <n v="26.47"/>
    <n v="4.49"/>
    <n v="118.85"/>
    <s v="9220"/>
    <s v="EXT - KSE LOCAÇOES"/>
    <s v="Planejamento Operaci"/>
    <s v="KSE LOCAÇOES"/>
    <m/>
    <d v="2025-10-29T00:00:00"/>
    <x v="6"/>
    <x v="0"/>
    <x v="12"/>
  </r>
  <r>
    <s v="TUB2B84"/>
    <s v="60645800106437809"/>
    <s v="29/10/2025 04:35:54"/>
    <s v="75717"/>
    <s v="LUCAS PEREIRA APRIGIO"/>
    <x v="36"/>
    <s v="Caminhonete"/>
    <s v="SAVEIRO CS RB MF"/>
    <s v="VW"/>
    <s v="13335016"/>
    <s v="POSTO TREVO"/>
    <s v="RIO VERDE"/>
    <s v="GO"/>
    <s v="ETANOL COMUM"/>
    <n v="461"/>
    <n v="10.56"/>
    <s v=" Km/L"/>
    <n v="1598"/>
    <n v="43.67"/>
    <n v="4.49"/>
    <n v="196.08"/>
    <s v="291016518"/>
    <s v="EXT - KSE LOCAÇOES"/>
    <s v="Planejamento Operaci"/>
    <s v="KSE LOCAÇOES"/>
    <m/>
    <d v="2025-10-29T00:00:00"/>
    <x v="6"/>
    <x v="0"/>
    <x v="12"/>
  </r>
  <r>
    <s v="TFX8A49"/>
    <s v="60645800105143673"/>
    <s v="29/10/2025 05:03:21"/>
    <s v="44734"/>
    <s v="CARLOS ALBERTO RODRIGUES PEREIRA"/>
    <x v="12"/>
    <s v="AUTOMOVEL"/>
    <s v="ARGO"/>
    <s v="FIAT"/>
    <s v="46209914"/>
    <s v="DECIO RIO VERDE"/>
    <s v="RIO VERDE"/>
    <s v="GO"/>
    <s v="ETANOL COMUM"/>
    <n v="348"/>
    <n v="10.039999999999999"/>
    <s v=" Km/L"/>
    <n v="11030"/>
    <n v="34.67"/>
    <n v="4.29"/>
    <n v="148.72999999999999"/>
    <s v="202510290502"/>
    <s v="Planejamento Operaci"/>
    <s v="Planejamento Operaci"/>
    <s v="Operacional"/>
    <m/>
    <d v="2025-10-29T00:00:00"/>
    <x v="6"/>
    <x v="0"/>
    <x v="0"/>
  </r>
  <r>
    <s v="TFY2H52"/>
    <s v="60645800105143790"/>
    <s v="29/10/2025 05:05:59"/>
    <s v="49396"/>
    <s v="JOAO JOSE MULATINHO DE MEDEIROS CORREIA"/>
    <x v="13"/>
    <s v="AUTOMOVEL"/>
    <s v="ARGO"/>
    <s v="FIAT"/>
    <s v="46209914"/>
    <s v="DECIO RIO VERDE"/>
    <s v="RIO VERDE"/>
    <s v="GO"/>
    <s v="ETANOL COMUM"/>
    <n v="247"/>
    <n v="11.36"/>
    <s v=" Km/L"/>
    <n v="8922"/>
    <n v="21.74"/>
    <n v="4.29"/>
    <n v="93.26"/>
    <s v="202510290504"/>
    <s v="Planejamento Operaci"/>
    <s v="Planejamento Operaci"/>
    <s v="Operacional"/>
    <m/>
    <d v="2025-10-29T00:00:00"/>
    <x v="6"/>
    <x v="0"/>
    <x v="3"/>
  </r>
  <r>
    <s v="TFE9C14"/>
    <s v="60645800106437370"/>
    <s v="29/10/2025 06:19:52"/>
    <s v="70145"/>
    <s v="LUCAS HENRIQUE MAGALHAES DE SOUZA "/>
    <x v="51"/>
    <s v="EQUIPAMENTOS"/>
    <s v="AMBULANCIA"/>
    <s v="OUTROS"/>
    <s v="13335016"/>
    <s v="POSTO TREVO"/>
    <s v="RIO VERDE"/>
    <s v="GO"/>
    <s v="DIESEL S-10"/>
    <n v="138"/>
    <n v="3.96"/>
    <s v=" Km/L"/>
    <n v="3303"/>
    <n v="34.81"/>
    <n v="6.09"/>
    <n v="212.01"/>
    <s v="291022757"/>
    <s v="Planejamento Operaci"/>
    <s v="Planejamento Operaci"/>
    <s v="Operacional"/>
    <m/>
    <d v="2025-10-29T00:00:00"/>
    <x v="6"/>
    <x v="0"/>
    <x v="13"/>
  </r>
  <r>
    <s v="TFE9C14"/>
    <m/>
    <s v="29/10/2025 06:19:52"/>
    <m/>
    <m/>
    <x v="51"/>
    <m/>
    <m/>
    <m/>
    <m/>
    <s v="POSTO TREVO"/>
    <m/>
    <m/>
    <s v="ARLA-32"/>
    <s v="-"/>
    <s v="-"/>
    <s v=" Km/L"/>
    <s v="-"/>
    <n v="1.2"/>
    <m/>
    <n v="4.79"/>
    <m/>
    <m/>
    <s v="Planejamento Operaci"/>
    <s v="Operacional"/>
    <m/>
    <d v="2025-10-29T00:00:00"/>
    <x v="6"/>
    <x v="0"/>
    <x v="13"/>
  </r>
  <r>
    <s v="TTQ3C61"/>
    <s v="60645800105124444"/>
    <s v="29/10/2025 06:43:13"/>
    <s v="85463"/>
    <s v="MAYCON RAFAEL CAMPERA"/>
    <x v="44"/>
    <s v="Caminhonete"/>
    <s v="SAVEIRO CS RB MF"/>
    <s v="VW"/>
    <s v="13335016"/>
    <s v="POSTO TREVO"/>
    <s v="RIO VERDE"/>
    <s v="GO"/>
    <s v="ETANOL COMUM"/>
    <n v="481"/>
    <n v="9.76"/>
    <s v=" Km/L"/>
    <n v="3183"/>
    <n v="49.29"/>
    <n v="4.49"/>
    <n v="221.32"/>
    <s v="291024145"/>
    <s v="EXT - KSE LOCAÇOES"/>
    <s v="Planejamento Operaci"/>
    <s v="KSE LOCAÇOES"/>
    <m/>
    <d v="2025-10-29T00:00:00"/>
    <x v="6"/>
    <x v="0"/>
    <x v="12"/>
  </r>
  <r>
    <s v="FKM6D96"/>
    <s v="60645800105124347"/>
    <s v="29/10/2025 06:47:12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113.5"/>
    <n v="5.99"/>
    <n v="679.92"/>
    <s v="291024431"/>
    <s v="EXT - SAO PEDRO"/>
    <s v="Planejamento Operaci"/>
    <s v="SAO PEDRO"/>
    <m/>
    <d v="2025-10-29T00:00:00"/>
    <x v="6"/>
    <x v="0"/>
    <x v="7"/>
  </r>
  <r>
    <s v="TFI3B19"/>
    <s v="60645800105926941"/>
    <s v="29/10/2025 06:52:47"/>
    <s v="09697"/>
    <s v="HUILDSON ROSA BARBOSA"/>
    <x v="4"/>
    <s v="AUTOMOVEL"/>
    <s v="ARGO"/>
    <s v="FIAT"/>
    <s v="75331003"/>
    <s v="SUPERVIA LAGOA"/>
    <s v="RIO VERDE"/>
    <s v="GO"/>
    <s v="ETANOL COMUM"/>
    <n v="372"/>
    <n v="8.9499999999999993"/>
    <s v=" Km/L"/>
    <n v="27075"/>
    <n v="41.57"/>
    <n v="4.1890000000000001"/>
    <n v="174.14"/>
    <s v="0"/>
    <s v="Planejamento Operaci"/>
    <s v="Planejamento Operaci"/>
    <s v="Operacional"/>
    <m/>
    <d v="2025-10-29T00:00:00"/>
    <x v="6"/>
    <x v="0"/>
    <x v="0"/>
  </r>
  <r>
    <s v="TTT2H93"/>
    <s v="60645800106437760"/>
    <s v="29/10/2025 07:22:33"/>
    <s v="05229"/>
    <s v="IGOR BORGES DA SILVA RIBEIRO"/>
    <x v="41"/>
    <s v="Utilitário"/>
    <s v="SAVEIRO"/>
    <s v="VOLKSWAGEN"/>
    <s v="41826312"/>
    <s v="AUTO POSTO JACARE"/>
    <s v="ACREUNA"/>
    <s v="GO"/>
    <s v="ETANOL COMUM"/>
    <n v="457"/>
    <n v="10.53"/>
    <s v=" Km/L"/>
    <n v="4095"/>
    <n v="43.39"/>
    <n v="4.2510000000000003"/>
    <n v="184.43"/>
    <s v="291026561"/>
    <s v="EXT - KSE LOCAÇOES"/>
    <s v="Planejamento Operaci"/>
    <s v="KSE LOCAÇOES"/>
    <m/>
    <d v="2025-10-29T00:00:00"/>
    <x v="6"/>
    <x v="0"/>
    <x v="12"/>
  </r>
  <r>
    <s v="TBE3B75"/>
    <s v="60645800105124380"/>
    <s v="29/10/2025 07:22:49"/>
    <s v="21706"/>
    <s v="LUIZ MARCELO NEVES"/>
    <x v="19"/>
    <s v="Caminhão"/>
    <s v="CAMINHAO CARROCERIA"/>
    <s v="OUTROS"/>
    <s v="81889412"/>
    <s v="POSTO ZERO UM"/>
    <s v="RIO VERDE"/>
    <s v="GO"/>
    <s v="DIESEL S-10"/>
    <n v="0"/>
    <n v="0"/>
    <s v=" Km/L"/>
    <n v="0"/>
    <n v="98"/>
    <n v="6.09"/>
    <n v="596.83000000000004"/>
    <s v="1"/>
    <s v="EXT - SAO PEDRO"/>
    <s v="Planejamento Operaci"/>
    <s v="SAO PEDRO"/>
    <m/>
    <d v="2025-10-29T00:00:00"/>
    <x v="6"/>
    <x v="0"/>
    <x v="7"/>
  </r>
  <r>
    <s v="TER7374"/>
    <s v="60645800105124320"/>
    <s v="29/10/2025 07:47:08"/>
    <s v="09808"/>
    <s v="DOUGLAS OLIVEIRA SANTOS"/>
    <x v="19"/>
    <s v="EQUIPAMENTOS"/>
    <s v="RETROESCAVADEIRA"/>
    <s v="JCB"/>
    <s v="69494411"/>
    <s v="REDE MARAJO RIO VERD"/>
    <s v="RIO VERDE"/>
    <s v="GO"/>
    <s v="DIESEL COMUM"/>
    <n v="0"/>
    <n v="0"/>
    <s v=" Km/L"/>
    <n v="0"/>
    <n v="85"/>
    <n v="5.99"/>
    <n v="509.15"/>
    <s v="9808179606"/>
    <s v="EXT - SAO PEDRO"/>
    <s v="Planejamento Operaci"/>
    <s v="SAO PEDRO"/>
    <m/>
    <d v="2025-10-29T00:00:00"/>
    <x v="6"/>
    <x v="0"/>
    <x v="7"/>
  </r>
  <r>
    <s v="CVP4C84"/>
    <s v="60645800105124363"/>
    <s v="29/10/2025 07:52:04"/>
    <s v="09808"/>
    <s v="DOUGLAS OLIVEIRA SANTOS"/>
    <x v="19"/>
    <s v="Caminhão"/>
    <s v="24-250"/>
    <s v="VOLKSWAGEN"/>
    <s v="69494411"/>
    <s v="REDE MARAJO RIO VERD"/>
    <s v="RIO VERDE"/>
    <s v="GO"/>
    <s v="DIESEL S-10"/>
    <n v="0"/>
    <n v="0"/>
    <s v=" Km/L"/>
    <n v="0"/>
    <n v="85"/>
    <n v="5.99"/>
    <n v="509.15"/>
    <s v="9808179606"/>
    <s v="EXT - SAO PEDRO"/>
    <s v="Planejamento Operaci"/>
    <s v="SAO PEDRO"/>
    <m/>
    <d v="2025-10-29T00:00:00"/>
    <x v="6"/>
    <x v="0"/>
    <x v="7"/>
  </r>
  <r>
    <s v="TTY2C25"/>
    <s v="60645800106437780"/>
    <s v="29/10/2025 07:59:58"/>
    <s v="10638"/>
    <s v="MILENE RODRIGUES FRANQUILINO"/>
    <x v="38"/>
    <s v="Caminhonete"/>
    <s v="SAVEIRO CS RB MF"/>
    <s v="VW"/>
    <s v="46286315"/>
    <s v="POSTO CENTRAL"/>
    <s v="BOM JESUS"/>
    <s v="GO"/>
    <s v="ETANOL COMUM"/>
    <n v="445"/>
    <n v="10.09"/>
    <s v=" Km/L"/>
    <n v="2174"/>
    <n v="44.09"/>
    <n v="4.46"/>
    <n v="196.66"/>
    <s v="1"/>
    <s v="EXT - KSE LOCAÇOES"/>
    <s v="Planejamento Operaci"/>
    <s v="KSE LOCAÇOES"/>
    <m/>
    <d v="2025-10-29T00:00:00"/>
    <x v="6"/>
    <x v="0"/>
    <x v="12"/>
  </r>
  <r>
    <s v="TBE3B78"/>
    <m/>
    <s v="29/10/2025 08:04:38"/>
    <m/>
    <m/>
    <x v="20"/>
    <m/>
    <m/>
    <m/>
    <m/>
    <s v="MARAJO GRANDE GOIANI"/>
    <m/>
    <m/>
    <s v="ARLA-32"/>
    <n v="0"/>
    <n v="0"/>
    <s v=" Km/L"/>
    <n v="0"/>
    <n v="14.55"/>
    <m/>
    <n v="58.09"/>
    <m/>
    <s v="EXT - SAO PEDRO"/>
    <s v="Planejamento Operaci"/>
    <s v="SAO PEDRO"/>
    <m/>
    <d v="2025-10-29T00:00:00"/>
    <x v="6"/>
    <x v="0"/>
    <x v="7"/>
  </r>
  <r>
    <s v="QSW6J59"/>
    <s v="60645800106460000"/>
    <s v="29/10/2025 08:19:59"/>
    <s v="02910"/>
    <s v="EMERSON CRISTIANO DA SILVEIRA"/>
    <x v="28"/>
    <s v="EQUIPAMENTOS"/>
    <s v="CAMINHÃO PIPA"/>
    <s v="OUTROS"/>
    <s v="41826312"/>
    <s v="AUTO POSTO JACARE"/>
    <s v="ACREUNA"/>
    <s v="GO"/>
    <s v="DIESEL S-10"/>
    <n v="410"/>
    <n v="3.05"/>
    <s v=" Km/L"/>
    <n v="3902"/>
    <n v="134.43"/>
    <n v="5.99"/>
    <n v="805.28"/>
    <s v="291029968"/>
    <s v="EXT - LUCCA JR"/>
    <s v="Planejamento Operaci"/>
    <s v="LUCCA JR"/>
    <m/>
    <d v="2025-10-29T00:00:00"/>
    <x v="6"/>
    <x v="0"/>
    <x v="11"/>
  </r>
  <r>
    <s v="TUF2B45"/>
    <s v="60645800106437790"/>
    <s v="29/10/2025 08:25:38"/>
    <s v="01318"/>
    <s v="JOAO BATISTA REIS"/>
    <x v="37"/>
    <s v="Caminhonete"/>
    <s v="SAVEIRO CS RB MF"/>
    <s v="VW"/>
    <s v="46286315"/>
    <s v="POSTO CENTRAL"/>
    <s v="BOM JESUS"/>
    <s v="GO"/>
    <s v="ETANOL COMUM"/>
    <n v="419"/>
    <n v="11.08"/>
    <s v=" Km/L"/>
    <n v="2449"/>
    <n v="37.799999999999997"/>
    <n v="4.4610000000000003"/>
    <n v="168.62"/>
    <s v="1"/>
    <s v="EXT - KSE LOCAÇOES"/>
    <s v="Planejamento Operaci"/>
    <s v="KSE LOCAÇOES"/>
    <m/>
    <d v="2025-10-29T00:00:00"/>
    <x v="6"/>
    <x v="0"/>
    <x v="12"/>
  </r>
  <r>
    <s v="TUG2C45"/>
    <s v="60645800106437600"/>
    <s v="29/10/2025 08:29:55"/>
    <s v="70214"/>
    <s v="IGOR LEMES FERNANDES"/>
    <x v="54"/>
    <s v="Utilitário"/>
    <s v="SAVEIRO"/>
    <s v="VOLKSWAGEN"/>
    <s v="81889412"/>
    <s v="POSTO ZERO UM"/>
    <s v="RIO VERDE"/>
    <s v="GO"/>
    <s v="ETANOL COMUM"/>
    <n v="345"/>
    <n v="10.33"/>
    <s v=" Km/L"/>
    <n v="1631"/>
    <n v="33.4"/>
    <n v="4.391"/>
    <n v="146.66"/>
    <s v="1"/>
    <s v="EXT - KSE LOCAÇOES"/>
    <s v="Planejamento Operaci"/>
    <s v="KSE LOCAÇOES"/>
    <m/>
    <d v="2025-10-29T00:00:00"/>
    <x v="6"/>
    <x v="0"/>
    <x v="12"/>
  </r>
  <r>
    <s v="TFY6E09"/>
    <s v="60645800105143700"/>
    <s v="29/10/2025 08:36:29"/>
    <s v="04380"/>
    <s v="PAULO ROBERTO BATISTA DE MOURA JUNIOR"/>
    <x v="15"/>
    <s v="AUTOMOVEL"/>
    <s v="ARGO"/>
    <s v="FIAT"/>
    <s v="34251011"/>
    <s v="DECIO ARAPORA"/>
    <s v="ARAPORA"/>
    <s v="MG"/>
    <s v="ETANOL COMUM"/>
    <n v="207"/>
    <n v="10.029999999999999"/>
    <s v=" Km/L"/>
    <n v="22798"/>
    <n v="20.63"/>
    <n v="3.99"/>
    <n v="82.31"/>
    <s v="202510290835"/>
    <s v="Planejamento Operaci"/>
    <s v="Planejamento Operaci"/>
    <s v="Operacional"/>
    <m/>
    <d v="2025-10-29T00:00:00"/>
    <x v="6"/>
    <x v="0"/>
    <x v="1"/>
  </r>
  <r>
    <s v="TKB0E17"/>
    <s v="60645800106185180"/>
    <s v="29/10/2025 08:42:47"/>
    <s v="02910"/>
    <s v="EMERSON CRISTIANO DA SILVEIRA"/>
    <x v="27"/>
    <s v="EQUIPAMENTOS"/>
    <s v="GUINCHO LEVE"/>
    <s v="EQUIPAMENTO"/>
    <s v="46286315"/>
    <s v="POSTO CENTRAL"/>
    <s v="BOM JESUS"/>
    <s v="GO"/>
    <s v="DIESEL S-10"/>
    <n v="259"/>
    <n v="3.54"/>
    <s v=" Km/L"/>
    <n v="3500"/>
    <n v="73.19"/>
    <n v="6.24"/>
    <n v="456.71"/>
    <s v="1"/>
    <s v="EXT - LUCCA JR"/>
    <s v="Planejamento Operaci"/>
    <s v="LUCCA JR"/>
    <m/>
    <d v="2025-10-29T00:00:00"/>
    <x v="6"/>
    <x v="0"/>
    <x v="11"/>
  </r>
  <r>
    <s v="TFL8I14"/>
    <s v="60645800106437530"/>
    <s v="29/10/2025 09:08:06"/>
    <s v="70145"/>
    <s v="LUCAS HENRIQUE MAGALHAES DE SOUZA "/>
    <x v="57"/>
    <s v="EQUIPAMENTOS"/>
    <s v="AMBULANCIA"/>
    <s v="OUTROS"/>
    <s v="36645906"/>
    <s v="AUTO POSTO ESTRELA DO SUL III"/>
    <s v="ACREUNA"/>
    <s v="GO"/>
    <s v="DIESEL S-10"/>
    <n v="714"/>
    <n v="7.36"/>
    <s v=" Km/L"/>
    <n v="4612"/>
    <n v="97.02"/>
    <n v="6.18"/>
    <n v="599.58000000000004"/>
    <s v="0"/>
    <s v="Planejamento Operaci"/>
    <s v="Planejamento Operaci"/>
    <s v="Operacional"/>
    <m/>
    <d v="2025-10-29T00:00:00"/>
    <x v="6"/>
    <x v="0"/>
    <x v="13"/>
  </r>
  <r>
    <s v="TFW2H32"/>
    <s v="60645800105143835"/>
    <s v="29/10/2025 09:22:55"/>
    <s v="99638"/>
    <s v="LAFAIETE DE SOUZA SANTOS"/>
    <x v="10"/>
    <s v="AUTOMOVEL"/>
    <s v="ARGO"/>
    <s v="FIAT"/>
    <s v="75331801"/>
    <s v="DECIO CEZARINA"/>
    <s v="CEZARINA"/>
    <s v="GO"/>
    <s v="ETANOL COMUM"/>
    <n v="573"/>
    <n v="14.11"/>
    <s v=" Km/L"/>
    <n v="34452"/>
    <n v="40.6"/>
    <n v="4.1900000000000004"/>
    <n v="170.11"/>
    <s v="202510290922"/>
    <s v="Planejamento Operaci"/>
    <s v="Planejamento Operaci"/>
    <s v="Operacional"/>
    <m/>
    <d v="2025-10-29T00:00:00"/>
    <x v="6"/>
    <x v="0"/>
    <x v="3"/>
  </r>
  <r>
    <s v="TFF5D72"/>
    <s v="60645800105143780"/>
    <s v="29/10/2025 10:51:59"/>
    <s v="26270"/>
    <s v="CRISTIANO TORRES WARDIL"/>
    <x v="2"/>
    <s v="AUTOMOVEL"/>
    <s v="ARGO"/>
    <s v="FIAT"/>
    <s v="87183400"/>
    <s v="MARAJO GUAPO"/>
    <s v="GUAPO"/>
    <s v="GO"/>
    <s v="ETANOL COMUM"/>
    <n v="467"/>
    <n v="11.96"/>
    <s v=" Km/L"/>
    <n v="10631"/>
    <n v="39.049999999999997"/>
    <n v="4.1900000000000004"/>
    <n v="163.62"/>
    <s v="0"/>
    <s v="Planejamento Operaci"/>
    <s v="Planejamento Operaci"/>
    <s v="Operacional"/>
    <m/>
    <d v="2025-10-29T00:00:00"/>
    <x v="6"/>
    <x v="0"/>
    <x v="0"/>
  </r>
  <r>
    <s v="TIV6G27"/>
    <s v="60645800106184069"/>
    <s v="29/10/2025 11:47:27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393"/>
    <n v="6.65"/>
    <s v=" Km/L"/>
    <n v="3974"/>
    <n v="59.09"/>
    <n v="5.99"/>
    <n v="353.95"/>
    <s v="291042440"/>
    <s v="EXT - LUCCA JR"/>
    <s v="Planejamento Operaci"/>
    <s v="LUCCA JR"/>
    <m/>
    <d v="2025-10-29T00:00:00"/>
    <x v="6"/>
    <x v="0"/>
    <x v="11"/>
  </r>
  <r>
    <s v="TFY2H52"/>
    <s v="60645800105143790"/>
    <s v="29/10/2025 11:52:02"/>
    <s v="49396"/>
    <s v="JOAO JOSE MULATINHO DE MEDEIROS CORREIA"/>
    <x v="13"/>
    <s v="AUTOMOVEL"/>
    <s v="ARGO"/>
    <s v="FIAT"/>
    <s v="36603412"/>
    <s v="POSTO DO RATINHO"/>
    <s v="GOIANIA"/>
    <s v="GO"/>
    <s v="ETANOL COMUM"/>
    <n v="404"/>
    <n v="9.8000000000000007"/>
    <s v=" Km/L"/>
    <n v="9326"/>
    <n v="41.24"/>
    <n v="4.8410000000000002"/>
    <n v="199.64"/>
    <s v="1"/>
    <s v="Planejamento Operaci"/>
    <s v="Planejamento Operaci"/>
    <s v="Operacional"/>
    <m/>
    <d v="2025-10-29T00:00:00"/>
    <x v="6"/>
    <x v="0"/>
    <x v="3"/>
  </r>
  <r>
    <s v="TTR3A31"/>
    <s v="60645800106437590"/>
    <s v="29/10/2025 12:15:49"/>
    <s v="05685"/>
    <s v="THAVINER DIVANIO RODRIGUES DOS SANTOS"/>
    <x v="53"/>
    <s v="Caminhonete"/>
    <s v="SAVEIRO CS RB MF"/>
    <s v="VW"/>
    <s v="46209914"/>
    <s v="DECIO RIO VERDE"/>
    <s v="RIO VERDE"/>
    <s v="GO"/>
    <s v="ETANOL COMUM"/>
    <n v="523"/>
    <n v="10.45"/>
    <s v=" Km/L"/>
    <n v="1475"/>
    <n v="50.06"/>
    <n v="4.29"/>
    <n v="214.76"/>
    <s v="202510291215"/>
    <s v="EXT - KSE LOCAÇOES"/>
    <s v="Planejamento Operaci"/>
    <s v="KSE LOCAÇOES"/>
    <m/>
    <d v="2025-10-29T00:00:00"/>
    <x v="6"/>
    <x v="0"/>
    <x v="12"/>
  </r>
  <r>
    <s v="TGL4J09"/>
    <s v="60645800105143360"/>
    <s v="29/10/2025 12:47:23"/>
    <s v="33861"/>
    <s v="FERNANDO DOS REIS GONÇALVES"/>
    <x v="17"/>
    <s v="AUTOMOVEL"/>
    <s v="ARGO"/>
    <s v="FIAT"/>
    <s v="75331801"/>
    <s v="DECIO CEZARINA"/>
    <s v="CEZARINA"/>
    <s v="GO"/>
    <s v="ETANOL COMUM"/>
    <n v="402"/>
    <n v="9.25"/>
    <s v=" Km/L"/>
    <n v="15411"/>
    <n v="43.46"/>
    <n v="4.1900000000000004"/>
    <n v="182.1"/>
    <s v="202510291246"/>
    <s v="Planejamento Operaci"/>
    <s v="Planejamento Operaci"/>
    <s v="Operacional"/>
    <m/>
    <d v="2025-10-29T00:00:00"/>
    <x v="6"/>
    <x v="0"/>
    <x v="1"/>
  </r>
  <r>
    <s v="TTP5B47"/>
    <s v="60645800106437770"/>
    <s v="29/10/2025 13:52:03"/>
    <s v="86658"/>
    <s v="JULIANO GODOI DE MORAIS"/>
    <x v="40"/>
    <s v="Caminhonete"/>
    <s v="SAVEIRO CS RB MF"/>
    <s v="VW"/>
    <s v="07674909"/>
    <s v="AUTO POSTO INDIARA"/>
    <s v="INDIARA"/>
    <s v="GO"/>
    <s v="ETANOL COMUM"/>
    <n v="343"/>
    <n v="8.36"/>
    <s v=" Km/L"/>
    <n v="1739"/>
    <n v="41.01"/>
    <n v="4.29"/>
    <n v="175.93"/>
    <s v="9238"/>
    <s v="EXT - KSE LOCAÇOES"/>
    <s v="Planejamento Operaci"/>
    <s v="KSE LOCAÇOES"/>
    <m/>
    <d v="2025-10-29T00:00:00"/>
    <x v="6"/>
    <x v="0"/>
    <x v="12"/>
  </r>
  <r>
    <s v="TFN0D12"/>
    <s v="60645800105143746"/>
    <s v="29/10/2025 13:53:03"/>
    <s v="00390"/>
    <s v="SILVINO JOSE DE BRITO"/>
    <x v="5"/>
    <s v="AUTOMOVEL"/>
    <s v="ARGO"/>
    <s v="FIAT"/>
    <s v="46286315"/>
    <s v="POSTO CENTRAL"/>
    <s v="BOM JESUS"/>
    <s v="GO"/>
    <s v="ETANOL COMUM"/>
    <n v="376"/>
    <n v="8.9499999999999993"/>
    <s v=" Km/L"/>
    <n v="16419"/>
    <n v="42"/>
    <n v="4.46"/>
    <n v="187.34"/>
    <s v="1"/>
    <s v="Planejamento Operaci"/>
    <s v="Planejamento Operaci"/>
    <s v="Operacional"/>
    <m/>
    <d v="2025-10-29T00:00:00"/>
    <x v="6"/>
    <x v="0"/>
    <x v="3"/>
  </r>
  <r>
    <s v="TFY3C02"/>
    <s v="60645800105143770"/>
    <s v="29/10/2025 14:35:00"/>
    <s v="37473"/>
    <s v="OTHON SIQUEIRA DE ALMEIDA"/>
    <x v="14"/>
    <s v="AUTOMOVEL"/>
    <s v="ARGO"/>
    <s v="FIAT"/>
    <s v="81889412"/>
    <s v="POSTO ZERO UM"/>
    <s v="RIO VERDE"/>
    <s v="GO"/>
    <s v="ETANOL COMUM"/>
    <n v="339"/>
    <n v="11.97"/>
    <s v=" Km/L"/>
    <n v="11649"/>
    <n v="28.33"/>
    <n v="4.3899999999999997"/>
    <n v="124.36"/>
    <s v="0"/>
    <s v="Planejamento Operaci"/>
    <s v="Planejamento Operaci"/>
    <s v="Operacional"/>
    <m/>
    <d v="2025-10-29T00:00:00"/>
    <x v="6"/>
    <x v="0"/>
    <x v="0"/>
  </r>
  <r>
    <s v="TGM4D76"/>
    <s v="60645800106437582"/>
    <s v="29/10/2025 14:41:33"/>
    <s v="33534"/>
    <s v="MARCOS ANTONIO MARCELINO DA SILVA"/>
    <x v="59"/>
    <s v="Caminhonete"/>
    <s v="FIORINO"/>
    <s v="FIAT"/>
    <s v="53030006"/>
    <s v="KR TREVO"/>
    <s v="SANTA HELENA DE GOIAS"/>
    <s v="GO"/>
    <s v="ETANOL COMUM"/>
    <n v="308"/>
    <n v="12.38"/>
    <s v=" Km/L"/>
    <n v="2953"/>
    <n v="24.88"/>
    <n v="4.3899999999999997"/>
    <n v="109.22"/>
    <s v="1"/>
    <s v="Planejamento Operaci"/>
    <s v="Planejamento Operaci"/>
    <s v="Operacional"/>
    <m/>
    <d v="2025-10-29T00:00:00"/>
    <x v="6"/>
    <x v="0"/>
    <x v="5"/>
  </r>
  <r>
    <s v="TTT2H95"/>
    <s v="60645800106437744"/>
    <s v="29/10/2025 15:16:03"/>
    <s v="87954"/>
    <s v="DANIEL GONÇALVES"/>
    <x v="63"/>
    <s v="Caminhonete"/>
    <s v="SAVEIRO CS RB MF"/>
    <s v="VW"/>
    <s v="24906505"/>
    <s v="AUTO POSTO BOM RETIR"/>
    <s v="RIO VERDE"/>
    <s v="GO"/>
    <s v="ETANOL COMUM"/>
    <n v="404"/>
    <n v="7.79"/>
    <s v=" Km/L"/>
    <n v="449"/>
    <n v="51.84"/>
    <n v="4.38"/>
    <n v="227.07"/>
    <s v="291054"/>
    <s v="EXT - KSE LOCAÇOES"/>
    <s v="Planejamento Operaci"/>
    <s v="KSE LOCAÇOES"/>
    <m/>
    <d v="2025-10-29T00:00:00"/>
    <x v="6"/>
    <x v="0"/>
    <x v="12"/>
  </r>
  <r>
    <s v="TFI3B19"/>
    <s v="60645800105926941"/>
    <s v="29/10/2025 15:16:36"/>
    <s v="26126"/>
    <s v="MARIVALDO GONÇALVES"/>
    <x v="4"/>
    <s v="AUTOMOVEL"/>
    <s v="ARGO"/>
    <s v="FIAT"/>
    <s v="24906505"/>
    <s v="AUTO POSTO BOM RETIR"/>
    <s v="RIO VERDE"/>
    <s v="GO"/>
    <s v="ETANOL COMUM"/>
    <n v="231"/>
    <n v="9.1300000000000008"/>
    <s v=" Km/L"/>
    <n v="27306"/>
    <n v="25.3"/>
    <n v="4.38"/>
    <n v="110.82"/>
    <s v="291054"/>
    <s v="Planejamento Operaci"/>
    <s v="Planejamento Operaci"/>
    <s v="Operacional"/>
    <m/>
    <d v="2025-10-29T00:00:00"/>
    <x v="6"/>
    <x v="0"/>
    <x v="0"/>
  </r>
  <r>
    <s v="TFN3B64"/>
    <s v="60645800106437477"/>
    <s v="29/10/2025 15:25:53"/>
    <s v="93980"/>
    <s v="NEILSON NERES PONTES DA ALMEIDA"/>
    <x v="47"/>
    <s v="EQUIPAMENTOS"/>
    <s v="AMBULANCIA"/>
    <s v="OUTROS"/>
    <s v="46286315"/>
    <s v="POSTO CENTRAL"/>
    <s v="BOM JESUS"/>
    <s v="GO"/>
    <s v="DIESEL S-10"/>
    <n v="255"/>
    <n v="4.5599999999999996"/>
    <s v=" Km/L"/>
    <n v="2459"/>
    <n v="55.97"/>
    <n v="6.24"/>
    <n v="349.25"/>
    <s v="1"/>
    <s v="Planejamento Operaci"/>
    <s v="Planejamento Operaci"/>
    <s v="Operacional"/>
    <m/>
    <d v="2025-10-29T00:00:00"/>
    <x v="6"/>
    <x v="0"/>
    <x v="13"/>
  </r>
  <r>
    <s v="TTT2H93"/>
    <s v="60645800106437760"/>
    <s v="29/10/2025 15:47:29"/>
    <s v="01042"/>
    <s v="EDUARDO SANTOS"/>
    <x v="41"/>
    <s v="Utilitário"/>
    <s v="SAVEIRO"/>
    <s v="VOLKSWAGEN"/>
    <s v="41826312"/>
    <s v="AUTO POSTO JACARE"/>
    <s v="ACREUNA"/>
    <s v="GO"/>
    <s v="ETANOL COMUM"/>
    <n v="306"/>
    <n v="9.5299999999999994"/>
    <s v=" Km/L"/>
    <n v="4401"/>
    <n v="32.11"/>
    <n v="4.2510000000000003"/>
    <n v="136.49"/>
    <s v="291056862"/>
    <s v="EXT - KSE LOCAÇOES"/>
    <s v="Planejamento Operaci"/>
    <s v="KSE LOCAÇOES"/>
    <m/>
    <d v="2025-10-29T00:00:00"/>
    <x v="6"/>
    <x v="0"/>
    <x v="12"/>
  </r>
  <r>
    <s v="TFY6E09"/>
    <s v="60645800105143700"/>
    <s v="29/10/2025 16:01:44"/>
    <s v="04380"/>
    <s v="PAULO ROBERTO BATISTA DE MOURA JUNIOR"/>
    <x v="15"/>
    <s v="AUTOMOVEL"/>
    <s v="ARGO"/>
    <s v="FIAT"/>
    <s v="46209914"/>
    <s v="DECIO RIO VERDE"/>
    <s v="RIO VERDE"/>
    <s v="GO"/>
    <s v="ETANOL COMUM"/>
    <n v="413"/>
    <n v="9.7200000000000006"/>
    <s v=" Km/L"/>
    <n v="23211"/>
    <n v="42.49"/>
    <n v="4.29"/>
    <n v="182.28"/>
    <s v="202510291601"/>
    <s v="Planejamento Operaci"/>
    <s v="Planejamento Operaci"/>
    <s v="Operacional"/>
    <m/>
    <d v="2025-10-29T00:00:00"/>
    <x v="6"/>
    <x v="0"/>
    <x v="1"/>
  </r>
  <r>
    <s v="TFX7J72"/>
    <s v="60645800105836505"/>
    <s v="29/10/2025 16:22:14"/>
    <s v="02769"/>
    <s v="ANDRE LUIS PAULINO"/>
    <x v="11"/>
    <s v="AUTOMOVEL"/>
    <s v="ARGO"/>
    <s v="FIAT"/>
    <s v="69494411"/>
    <s v="REDE MARAJO RIO VERD"/>
    <s v="RIO VERDE"/>
    <s v="GO"/>
    <s v="ETANOL COMUM"/>
    <n v="420"/>
    <n v="10.74"/>
    <s v=" Km/L"/>
    <n v="38902"/>
    <n v="39.1"/>
    <n v="3.99"/>
    <n v="156.01"/>
    <s v="2769138685"/>
    <s v="Planejamento Operaci"/>
    <s v="Planejamento Operaci"/>
    <s v="Operacional"/>
    <m/>
    <d v="2025-10-29T00:00:00"/>
    <x v="6"/>
    <x v="0"/>
    <x v="4"/>
  </r>
  <r>
    <s v="TFS3C72"/>
    <s v="60645800105143738"/>
    <s v="29/10/2025 16:33:28"/>
    <s v="00271"/>
    <s v="HEDER OLIVEIRA SANTANA"/>
    <x v="9"/>
    <s v="AUTOMOVEL"/>
    <s v="ARGO"/>
    <s v="FIAT"/>
    <s v="13308211"/>
    <s v="P. BANDEIRANTES"/>
    <s v="RIO VERDE"/>
    <s v="GO"/>
    <s v="ETANOL COMUM"/>
    <n v="338"/>
    <n v="7.92"/>
    <s v=" Km/L"/>
    <n v="48837"/>
    <n v="42.65"/>
    <n v="4.391"/>
    <n v="187.27"/>
    <s v="291059433"/>
    <s v="Planejamento Operaci"/>
    <s v="Planejamento Operaci"/>
    <s v="Operacional"/>
    <m/>
    <d v="2025-10-29T00:00:00"/>
    <x v="6"/>
    <x v="0"/>
    <x v="4"/>
  </r>
  <r>
    <s v="TUB2B84"/>
    <s v="60645800106437809"/>
    <s v="29/10/2025 17:24:45"/>
    <s v="88512"/>
    <s v="JUAREZ NEVES"/>
    <x v="36"/>
    <s v="Caminhonete"/>
    <s v="SAVEIRO CS RB MF"/>
    <s v="VW"/>
    <s v="41826312"/>
    <s v="AUTO POSTO JACARE"/>
    <s v="ACREUNA"/>
    <s v="GO"/>
    <s v="ETANOL COMUM"/>
    <n v="442"/>
    <n v="9"/>
    <s v=" Km/L"/>
    <n v="2040"/>
    <n v="49.09"/>
    <n v="4.25"/>
    <n v="208.64"/>
    <s v="291062680"/>
    <s v="EXT - KSE LOCAÇOES"/>
    <s v="Planejamento Operaci"/>
    <s v="KSE LOCAÇOES"/>
    <m/>
    <d v="2025-10-29T00:00:00"/>
    <x v="6"/>
    <x v="0"/>
    <x v="12"/>
  </r>
  <r>
    <s v="TBE3B78"/>
    <s v="60645800105124169"/>
    <s v="29/10/2025 18:18:38"/>
    <s v="89049"/>
    <s v="VALDEIR JOSE CORREIA"/>
    <x v="19"/>
    <s v="Caminhão"/>
    <s v="9-180"/>
    <s v="VW"/>
    <s v="81870100"/>
    <s v="POSTO MILLENIUM DIMAG"/>
    <s v="APARECIDA DE GOIANIA"/>
    <s v="GO"/>
    <s v="DIESEL S-10"/>
    <n v="0"/>
    <n v="0"/>
    <s v=" Km/L"/>
    <n v="0"/>
    <n v="96.55"/>
    <n v="5.59"/>
    <n v="539.71"/>
    <s v="63542"/>
    <s v="EXT - SAO PEDRO"/>
    <s v="Planejamento Operaci"/>
    <s v="SAO PEDRO"/>
    <m/>
    <d v="2025-10-29T00:00:00"/>
    <x v="6"/>
    <x v="0"/>
    <x v="7"/>
  </r>
  <r>
    <s v="TFN0D12"/>
    <s v="60645800105143746"/>
    <s v="29/10/2025 18:31:05"/>
    <s v="00390"/>
    <s v="SILVINO JOSE DE BRITO"/>
    <x v="5"/>
    <s v="AUTOMOVEL"/>
    <s v="ARGO"/>
    <s v="FIAT"/>
    <s v="46209914"/>
    <s v="DECIO RIO VERDE"/>
    <s v="RIO VERDE"/>
    <s v="GO"/>
    <s v="ETANOL COMUM"/>
    <n v="239"/>
    <n v="10.4"/>
    <s v=" Km/L"/>
    <n v="16658"/>
    <n v="22.98"/>
    <n v="4.29"/>
    <n v="98.58"/>
    <s v="202510291830"/>
    <s v="Planejamento Operaci"/>
    <s v="Planejamento Operaci"/>
    <s v="Operacional"/>
    <m/>
    <d v="2025-10-29T00:00:00"/>
    <x v="6"/>
    <x v="0"/>
    <x v="3"/>
  </r>
  <r>
    <s v="TFE6B22"/>
    <s v="60645800105143762"/>
    <s v="29/10/2025 18:41:32"/>
    <s v="03608"/>
    <s v="WEIDER DA SILVA RODRIGUES"/>
    <x v="1"/>
    <s v="AUTOMOVEL"/>
    <s v="ARGO"/>
    <s v="FIAT"/>
    <s v="64170105"/>
    <s v="POSTOS DUME"/>
    <s v="APARECIDA DE GOIANIA"/>
    <s v="GO"/>
    <s v="ETANOL COMUM"/>
    <n v="360"/>
    <n v="9.56"/>
    <s v=" Km/L"/>
    <n v="25509"/>
    <n v="37.67"/>
    <n v="4.7809999999999997"/>
    <n v="180.09"/>
    <s v="1234"/>
    <s v="Planejamento Operaci"/>
    <s v="Planejamento Operaci"/>
    <s v="Operacional"/>
    <m/>
    <d v="2025-10-29T00:00:00"/>
    <x v="6"/>
    <x v="0"/>
    <x v="1"/>
  </r>
  <r>
    <s v="TFD2J89"/>
    <s v="60645800105143710"/>
    <s v="29/10/2025 18:48:24"/>
    <s v="00938"/>
    <s v="ARNALDO SATOSHI CHIBA MOTA"/>
    <x v="0"/>
    <s v="AUTOMOVEL"/>
    <s v="ARGO"/>
    <s v="FIAT"/>
    <s v="87183400"/>
    <s v="MARAJO GUAPO"/>
    <s v="GUAPO"/>
    <s v="GO"/>
    <s v="ETANOL COMUM"/>
    <n v="324"/>
    <n v="9.5500000000000007"/>
    <s v=" Km/L"/>
    <n v="13582"/>
    <n v="33.93"/>
    <n v="4.1900000000000004"/>
    <n v="142.16999999999999"/>
    <s v="0"/>
    <s v="Planejamento Operaci"/>
    <s v="Planejamento Operaci"/>
    <s v="Operacional"/>
    <m/>
    <d v="2025-10-29T00:00:00"/>
    <x v="6"/>
    <x v="0"/>
    <x v="0"/>
  </r>
  <r>
    <s v="TTY2C25"/>
    <s v="60645800106437780"/>
    <s v="29/10/2025 18:53:16"/>
    <s v="36807"/>
    <s v="ALEX DOS SANTOS"/>
    <x v="38"/>
    <s v="Caminhonete"/>
    <s v="SAVEIRO CS RB MF"/>
    <s v="VW"/>
    <s v="46286315"/>
    <s v="POSTO CENTRAL"/>
    <s v="BOM JESUS"/>
    <s v="GO"/>
    <s v="ETANOL COMUM"/>
    <n v="363"/>
    <n v="8.35"/>
    <s v=" Km/L"/>
    <n v="2537"/>
    <n v="43.49"/>
    <n v="4.4610000000000003"/>
    <n v="194"/>
    <s v="1"/>
    <s v="EXT - KSE LOCAÇOES"/>
    <s v="Planejamento Operaci"/>
    <s v="KSE LOCAÇOES"/>
    <m/>
    <d v="2025-10-29T00:00:00"/>
    <x v="6"/>
    <x v="0"/>
    <x v="12"/>
  </r>
  <r>
    <s v="TTT2H93"/>
    <s v="60645800106437760"/>
    <s v="29/10/2025 19:03:04"/>
    <s v="01042"/>
    <s v="EDUARDO SANTOS"/>
    <x v="41"/>
    <s v="Utilitário"/>
    <s v="SAVEIRO"/>
    <s v="VOLKSWAGEN"/>
    <s v="41826312"/>
    <s v="AUTO POSTO JACARE"/>
    <s v="ACREUNA"/>
    <s v="GO"/>
    <s v="ETANOL COMUM"/>
    <n v="166"/>
    <n v="11.9"/>
    <s v=" Km/L"/>
    <n v="4567"/>
    <n v="13.95"/>
    <n v="4.2510000000000003"/>
    <n v="59.3"/>
    <s v="291068589"/>
    <s v="EXT - KSE LOCAÇOES"/>
    <s v="Planejamento Operaci"/>
    <s v="KSE LOCAÇOES"/>
    <m/>
    <d v="2025-10-29T00:00:00"/>
    <x v="6"/>
    <x v="0"/>
    <x v="12"/>
  </r>
  <r>
    <s v="TTP5B47"/>
    <s v="60645800106437770"/>
    <s v="29/10/2025 19:12:47"/>
    <s v="86658"/>
    <s v="JULIANO GODOI DE MORAIS"/>
    <x v="40"/>
    <s v="Caminhonete"/>
    <s v="SAVEIRO CS RB MF"/>
    <s v="VW"/>
    <s v="07674909"/>
    <s v="AUTO POSTO INDIARA"/>
    <s v="INDIARA"/>
    <s v="GO"/>
    <s v="ETANOL COMUM"/>
    <n v="138"/>
    <n v="7.27"/>
    <s v=" Km/L"/>
    <n v="1877"/>
    <n v="18.989999999999998"/>
    <n v="4.29"/>
    <n v="81.47"/>
    <s v="9249"/>
    <s v="EXT - KSE LOCAÇOES"/>
    <s v="Planejamento Operaci"/>
    <s v="KSE LOCAÇOES"/>
    <m/>
    <d v="2025-10-29T00:00:00"/>
    <x v="6"/>
    <x v="0"/>
    <x v="12"/>
  </r>
  <r>
    <s v="TFF6I82"/>
    <s v="60645800105143800"/>
    <s v="29/10/2025 19:19:39"/>
    <s v="11093"/>
    <s v="MARCELO PAIXÃO FILHO"/>
    <x v="62"/>
    <s v="AUTOMOVEL"/>
    <s v="ARGO"/>
    <s v="FIAT"/>
    <s v="36603412"/>
    <s v="POSTO DO RATINHO"/>
    <s v="GOIANIA"/>
    <s v="GO"/>
    <s v="ETANOL ADITIVADO"/>
    <n v="308"/>
    <n v="7.7"/>
    <s v=" Km/L"/>
    <n v="22319"/>
    <n v="40"/>
    <n v="5.24"/>
    <n v="209.6"/>
    <s v="1"/>
    <s v="Planejamento Operaci"/>
    <s v="Planejamento Operaci"/>
    <s v="Operacional"/>
    <m/>
    <d v="2025-10-29T00:00:00"/>
    <x v="6"/>
    <x v="0"/>
    <x v="2"/>
  </r>
  <r>
    <s v="TTQ4C10"/>
    <s v="60645800105124428"/>
    <s v="29/10/2025 19:21:59"/>
    <s v="03095"/>
    <s v="MICHELL ALMEIDA SANTANA"/>
    <x v="31"/>
    <s v="Caminhonete"/>
    <s v="Caminhonete S10"/>
    <s v="CHEVROLET"/>
    <s v="69442211"/>
    <s v="POSTO SUDOESTE"/>
    <s v="GUAPO"/>
    <s v="GO"/>
    <s v="DIESEL S-10"/>
    <n v="697"/>
    <n v="13.75"/>
    <s v=" Km/L"/>
    <n v="2905"/>
    <n v="50.68"/>
    <n v="5.89"/>
    <n v="298.5"/>
    <s v="1"/>
    <s v="Planejamento Operaci"/>
    <s v="Planejamento Operaci"/>
    <s v="INSPENCAO"/>
    <m/>
    <d v="2025-10-29T00:00:00"/>
    <x v="6"/>
    <x v="0"/>
    <x v="12"/>
  </r>
  <r>
    <s v="TUG2C45"/>
    <s v="60645800106437600"/>
    <s v="29/10/2025 19:53:30"/>
    <s v="03102"/>
    <s v="EDES GONÇALVES DA SILVA"/>
    <x v="54"/>
    <s v="Utilitário"/>
    <s v="SAVEIRO"/>
    <s v="VOLKSWAGEN"/>
    <s v="81889412"/>
    <s v="POSTO ZERO UM"/>
    <s v="RIO VERDE"/>
    <s v="GO"/>
    <s v="ETANOL COMUM"/>
    <n v="281"/>
    <n v="7.47"/>
    <s v=" Km/L"/>
    <n v="1912"/>
    <n v="37.619999999999997"/>
    <n v="4.3899999999999997"/>
    <n v="165.15"/>
    <s v="1"/>
    <s v="EXT - KSE LOCAÇOES"/>
    <s v="Planejamento Operaci"/>
    <s v="KSE LOCAÇOES"/>
    <m/>
    <d v="2025-10-29T00:00:00"/>
    <x v="6"/>
    <x v="0"/>
    <x v="12"/>
  </r>
  <r>
    <s v="TUW2D74"/>
    <s v="60645800105124310"/>
    <s v="29/10/2025 20:21:31"/>
    <s v="05441"/>
    <s v="JADER MARTINS DE OLIVEIRA"/>
    <x v="35"/>
    <s v="Automóvel"/>
    <s v="CHEVROLET/S10 LS DD4"/>
    <s v="CHEVROLET"/>
    <s v="45364511"/>
    <s v="AUTO POSTO CERRADO 4"/>
    <s v="ITUMBIARA"/>
    <s v="GO"/>
    <s v="DIESEL S-10"/>
    <n v="738"/>
    <n v="14.82"/>
    <s v=" Km/L"/>
    <n v="3264"/>
    <n v="49.8"/>
    <n v="5.59"/>
    <n v="278.38"/>
    <s v="363397"/>
    <s v="Planejamento Operaci"/>
    <s v="Planejamento Operaci"/>
    <s v="Operacional"/>
    <m/>
    <d v="2025-10-29T00:00:00"/>
    <x v="6"/>
    <x v="0"/>
    <x v="12"/>
  </r>
  <r>
    <s v="TTS4A16"/>
    <s v="60645800105124436"/>
    <s v="29/10/2025 20:27:45"/>
    <s v="04689"/>
    <s v="CLEDSON MARQUES ARRUDA"/>
    <x v="32"/>
    <s v="Caminhonete"/>
    <s v="Caminhonete S10"/>
    <s v="CHEVROLET"/>
    <s v="75331003"/>
    <s v="SUPERVIA LAGOA"/>
    <s v="RIO VERDE"/>
    <s v="GO"/>
    <s v="DIESEL S-10"/>
    <n v="610"/>
    <n v="13.4"/>
    <s v=" Km/L"/>
    <n v="4461"/>
    <n v="45.52"/>
    <n v="5.94"/>
    <n v="270.39"/>
    <s v="0"/>
    <s v="Planejamento Operaci"/>
    <s v="Planejamento Operaci"/>
    <s v="INSPENCAO"/>
    <m/>
    <d v="2025-10-29T00:00:00"/>
    <x v="6"/>
    <x v="0"/>
    <x v="12"/>
  </r>
  <r>
    <s v="TUF2B45"/>
    <s v="60645800106437790"/>
    <s v="29/10/2025 21:42:30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403"/>
    <n v="9.3000000000000007"/>
    <s v=" Km/L"/>
    <n v="2852"/>
    <n v="43.35"/>
    <n v="4.1900000000000004"/>
    <n v="181.64"/>
    <s v="0"/>
    <s v="EXT - KSE LOCAÇOES"/>
    <s v="Planejamento Operaci"/>
    <s v="KSE LOCAÇOES"/>
    <m/>
    <d v="2025-10-29T00:00:00"/>
    <x v="6"/>
    <x v="0"/>
    <x v="12"/>
  </r>
  <r>
    <s v="TFY2H52"/>
    <s v="60645800105143790"/>
    <s v="29/10/2025 22:34:37"/>
    <s v="49396"/>
    <s v="JOAO JOSE MULATINHO DE MEDEIROS CORREIA"/>
    <x v="13"/>
    <s v="AUTOMOVEL"/>
    <s v="ARGO"/>
    <s v="FIAT"/>
    <s v="37627606"/>
    <s v="POSTO CHAVES"/>
    <s v="BRASILIA"/>
    <s v="DF"/>
    <s v="ETANOL COMUM"/>
    <n v="178"/>
    <n v="8.1300000000000008"/>
    <s v=" Km/L"/>
    <n v="9504"/>
    <n v="21.89"/>
    <n v="4.78"/>
    <n v="104.63"/>
    <s v="0"/>
    <s v="Planejamento Operaci"/>
    <s v="Planejamento Operaci"/>
    <s v="Operacional"/>
    <m/>
    <d v="2025-10-29T00:00:00"/>
    <x v="6"/>
    <x v="0"/>
    <x v="3"/>
  </r>
  <r>
    <s v="TGA0B06"/>
    <s v="60645800106437610"/>
    <s v="29/10/2025 23:30:48"/>
    <s v="00933"/>
    <s v="GIULEY RIBEIRO DOS SANTOS"/>
    <x v="56"/>
    <s v="Caminhonete"/>
    <s v="FIORINO"/>
    <s v="FIAT"/>
    <s v="13335016"/>
    <s v="POSTO TREVO"/>
    <s v="RIO VERDE"/>
    <s v="GO"/>
    <s v="ETANOL COMUM"/>
    <n v="349"/>
    <n v="9.9499999999999993"/>
    <s v=" Km/L"/>
    <n v="2960"/>
    <n v="35.08"/>
    <n v="4.49"/>
    <n v="157.51"/>
    <s v="291084608"/>
    <s v="EXT - KSE LOCAÇOES"/>
    <s v="Planejamento Operaci"/>
    <s v="Operacional"/>
    <m/>
    <d v="2025-10-29T00:00:00"/>
    <x v="6"/>
    <x v="0"/>
    <x v="5"/>
  </r>
  <r>
    <s v="TTR3A31"/>
    <s v="60645800106437590"/>
    <s v="30/10/2025 00:53:43"/>
    <s v="75150"/>
    <s v="PETTERSON PERIS BENJAMIN"/>
    <x v="53"/>
    <s v="Caminhonete"/>
    <s v="SAVEIRO CS RB MF"/>
    <s v="VW"/>
    <s v="46209914"/>
    <s v="DECIO RIO VERDE"/>
    <s v="RIO VERDE"/>
    <s v="GO"/>
    <s v="ETANOL COMUM"/>
    <n v="319"/>
    <n v="7.98"/>
    <s v=" Km/L"/>
    <n v="1794"/>
    <n v="39.96"/>
    <n v="4.29"/>
    <n v="171.43"/>
    <s v="202510300052"/>
    <s v="EXT - KSE LOCAÇOES"/>
    <s v="Planejamento Operaci"/>
    <s v="KSE LOCAÇOES"/>
    <m/>
    <d v="2025-10-30T00:00:00"/>
    <x v="6"/>
    <x v="0"/>
    <x v="12"/>
  </r>
  <r>
    <s v="TTT2H95"/>
    <s v="60645800106437744"/>
    <s v="30/10/2025 01:36:01"/>
    <s v="87954"/>
    <s v="DANIEL GONÇALVES"/>
    <x v="63"/>
    <s v="Caminhonete"/>
    <s v="SAVEIRO CS RB MF"/>
    <s v="VW"/>
    <s v="87183400"/>
    <s v="MARAJO GUAPO"/>
    <s v="GUAPO"/>
    <s v="GO"/>
    <s v="ETANOL COMUM"/>
    <n v="231"/>
    <n v="8.07"/>
    <s v=" Km/L"/>
    <n v="680"/>
    <n v="28.61"/>
    <n v="4.1900000000000004"/>
    <n v="119.88"/>
    <s v="0"/>
    <s v="EXT - KSE LOCAÇOES"/>
    <s v="Planejamento Operaci"/>
    <s v="KSE LOCAÇOES"/>
    <m/>
    <d v="2025-10-30T00:00:00"/>
    <x v="6"/>
    <x v="0"/>
    <x v="12"/>
  </r>
  <r>
    <s v="TTP5B47"/>
    <s v="60645800106437770"/>
    <s v="30/10/2025 06:38:35"/>
    <s v="02396"/>
    <s v="RENATO DE ALMEIDA VIEIRA"/>
    <x v="40"/>
    <s v="Caminhonete"/>
    <s v="SAVEIRO CS RB MF"/>
    <s v="VW"/>
    <s v="07674909"/>
    <s v="AUTO POSTO INDIARA"/>
    <s v="INDIARA"/>
    <s v="GO"/>
    <s v="ETANOL COMUM"/>
    <n v="422"/>
    <n v="11.56"/>
    <s v=" Km/L"/>
    <n v="2299"/>
    <n v="36.49"/>
    <n v="4.29"/>
    <n v="156.54"/>
    <s v="9255"/>
    <s v="EXT - KSE LOCAÇOES"/>
    <s v="Planejamento Operaci"/>
    <s v="KSE LOCAÇOES"/>
    <m/>
    <d v="2025-10-30T00:00:00"/>
    <x v="6"/>
    <x v="0"/>
    <x v="12"/>
  </r>
  <r>
    <s v="TFY6E09"/>
    <s v="60645800105143700"/>
    <s v="30/10/2025 06:40:45"/>
    <s v="04380"/>
    <s v="PAULO ROBERTO BATISTA DE MOURA JUNIOR"/>
    <x v="15"/>
    <s v="AUTOMOVEL"/>
    <s v="ARGO"/>
    <s v="FIAT"/>
    <s v="34251011"/>
    <s v="DECIO ARAPORA"/>
    <s v="ARAPORA"/>
    <s v="MG"/>
    <s v="ETANOL COMUM"/>
    <n v="218"/>
    <n v="11.08"/>
    <s v=" Km/L"/>
    <n v="23429"/>
    <n v="19.68"/>
    <n v="3.99"/>
    <n v="78.52"/>
    <s v="202510300640"/>
    <s v="Planejamento Operaci"/>
    <s v="Planejamento Operaci"/>
    <s v="Operacional"/>
    <m/>
    <d v="2025-10-30T00:00:00"/>
    <x v="6"/>
    <x v="0"/>
    <x v="1"/>
  </r>
  <r>
    <s v="TUB2B84"/>
    <s v="60645800106437809"/>
    <s v="30/10/2025 07:12:07"/>
    <s v="94446"/>
    <s v="WEIDSON LELIS RIBEIRO "/>
    <x v="36"/>
    <s v="Caminhonete"/>
    <s v="SAVEIRO CS RB MF"/>
    <s v="VW"/>
    <s v="45308900"/>
    <s v="POSTO LUPATINI"/>
    <s v="SANTO ANTONIO DA BARRA"/>
    <s v="GO"/>
    <s v="ETANOL COMUM"/>
    <n v="276"/>
    <n v="6.71"/>
    <s v=" Km/L"/>
    <n v="2316"/>
    <n v="41.12"/>
    <n v="4.3899999999999997"/>
    <n v="180.52"/>
    <s v="0"/>
    <s v="EXT - KSE LOCAÇOES"/>
    <s v="Planejamento Operaci"/>
    <s v="KSE LOCAÇOES"/>
    <m/>
    <d v="2025-10-30T00:00:00"/>
    <x v="6"/>
    <x v="0"/>
    <x v="12"/>
  </r>
  <r>
    <s v="TFR8B59"/>
    <s v="60645800105143681"/>
    <s v="30/10/2025 07:26:36"/>
    <s v="92635"/>
    <s v="ADENILDO BARBOSA DUTRA"/>
    <x v="8"/>
    <s v="AUTOMOVEL"/>
    <s v="ARGO"/>
    <s v="FIAT"/>
    <s v="69479601"/>
    <s v="REDE SANTA LUZIA X"/>
    <s v="GOIANIA"/>
    <s v="GO"/>
    <s v="ETANOL COMUM"/>
    <n v="307"/>
    <n v="7.44"/>
    <s v=" Km/L"/>
    <n v="12763"/>
    <n v="41.26"/>
    <n v="4.8710000000000004"/>
    <n v="200.96"/>
    <s v="398495"/>
    <s v="Planejamento Operaci"/>
    <s v="Planejamento Operaci"/>
    <s v="Operacional"/>
    <m/>
    <d v="2025-10-30T00:00:00"/>
    <x v="6"/>
    <x v="0"/>
    <x v="5"/>
  </r>
  <r>
    <s v="TFX8A49"/>
    <s v="60645800105143673"/>
    <s v="30/10/2025 07:29:08"/>
    <s v="07373"/>
    <s v="RAFAEL SILVEIRA E SILVEIRA"/>
    <x v="12"/>
    <s v="AUTOMOVEL"/>
    <s v="ARGO"/>
    <s v="FIAT"/>
    <s v="36603412"/>
    <s v="POSTO DO RATINHO"/>
    <s v="GOIANIA"/>
    <s v="GO"/>
    <s v="ETANOL COMUM"/>
    <n v="417"/>
    <n v="10.65"/>
    <s v=" Km/L"/>
    <n v="11447"/>
    <n v="39.14"/>
    <n v="5.24"/>
    <n v="205.09"/>
    <s v="1"/>
    <s v="Planejamento Operaci"/>
    <s v="Planejamento Operaci"/>
    <s v="Operacional"/>
    <m/>
    <d v="2025-10-30T00:00:00"/>
    <x v="6"/>
    <x v="0"/>
    <x v="0"/>
  </r>
  <r>
    <s v="TTY2C25"/>
    <s v="60645800106437780"/>
    <s v="30/10/2025 07:42:26"/>
    <s v="10638"/>
    <s v="MILENE RODRIGUES FRANQUILINO"/>
    <x v="38"/>
    <s v="Caminhonete"/>
    <s v="SAVEIRO CS RB MF"/>
    <s v="VW"/>
    <s v="46286315"/>
    <s v="POSTO CENTRAL"/>
    <s v="BOM JESUS"/>
    <s v="GO"/>
    <s v="ETANOL COMUM"/>
    <n v="421"/>
    <n v="10.74"/>
    <s v=" Km/L"/>
    <n v="2958"/>
    <n v="39.19"/>
    <n v="4.4610000000000003"/>
    <n v="174.82"/>
    <s v="0"/>
    <s v="EXT - KSE LOCAÇOES"/>
    <s v="Planejamento Operaci"/>
    <s v="KSE LOCAÇOES"/>
    <m/>
    <d v="2025-10-30T00:00:00"/>
    <x v="6"/>
    <x v="0"/>
    <x v="12"/>
  </r>
  <r>
    <s v="TTT2H93"/>
    <s v="60645800106437760"/>
    <s v="30/10/2025 07:50:22"/>
    <s v="01042"/>
    <s v="EDUARDO SANTOS"/>
    <x v="41"/>
    <s v="Utilitário"/>
    <s v="SAVEIRO"/>
    <s v="VOLKSWAGEN"/>
    <s v="41826312"/>
    <s v="AUTO POSTO JACARE"/>
    <s v="ACREUNA"/>
    <s v="GO"/>
    <s v="ETANOL COMUM"/>
    <n v="494"/>
    <n v="10.88"/>
    <s v=" Km/L"/>
    <n v="5061"/>
    <n v="45.41"/>
    <n v="4.25"/>
    <n v="193"/>
    <s v="301028229"/>
    <s v="EXT - KSE LOCAÇOES"/>
    <s v="Planejamento Operaci"/>
    <s v="KSE LOCAÇOES"/>
    <m/>
    <d v="2025-10-30T00:00:00"/>
    <x v="6"/>
    <x v="0"/>
    <x v="12"/>
  </r>
  <r>
    <s v="TUF2B45"/>
    <s v="60645800106437790"/>
    <s v="30/10/2025 07:50:55"/>
    <s v="01318"/>
    <s v="JOAO BATISTA REIS"/>
    <x v="37"/>
    <s v="Caminhonete"/>
    <s v="SAVEIRO CS RB MF"/>
    <s v="VW"/>
    <s v="46286315"/>
    <s v="POSTO CENTRAL"/>
    <s v="BOM JESUS"/>
    <s v="GO"/>
    <s v="ETANOL COMUM"/>
    <n v="492"/>
    <n v="11.03"/>
    <s v=" Km/L"/>
    <n v="3344"/>
    <n v="44.62"/>
    <n v="4.46"/>
    <n v="199.01"/>
    <s v="1"/>
    <s v="EXT - KSE LOCAÇOES"/>
    <s v="Planejamento Operaci"/>
    <s v="KSE LOCAÇOES"/>
    <m/>
    <d v="2025-10-30T00:00:00"/>
    <x v="6"/>
    <x v="0"/>
    <x v="12"/>
  </r>
  <r>
    <s v="TUG2C45"/>
    <s v="60645800106437600"/>
    <s v="30/10/2025 07:56:27"/>
    <s v="70214"/>
    <s v="IGOR LEMES FERNANDES"/>
    <x v="54"/>
    <s v="Utilitário"/>
    <s v="SAVEIRO"/>
    <s v="VOLKSWAGEN"/>
    <s v="81889412"/>
    <s v="POSTO ZERO UM"/>
    <s v="RIO VERDE"/>
    <s v="GO"/>
    <s v="ETANOL COMUM"/>
    <n v="393"/>
    <n v="10.99"/>
    <s v=" Km/L"/>
    <n v="2305"/>
    <n v="35.770000000000003"/>
    <n v="4.391"/>
    <n v="157.06"/>
    <s v="1"/>
    <s v="EXT - KSE LOCAÇOES"/>
    <s v="Planejamento Operaci"/>
    <s v="KSE LOCAÇOES"/>
    <m/>
    <d v="2025-10-30T00:00:00"/>
    <x v="6"/>
    <x v="0"/>
    <x v="12"/>
  </r>
  <r>
    <s v="TFP9I32"/>
    <s v="60645800105143819"/>
    <s v="30/10/2025 09:05:05"/>
    <s v="40379"/>
    <s v="JESTER LUCAS GOUVEIA SANTOS"/>
    <x v="7"/>
    <s v="AUTOMOVEL"/>
    <s v="ARGO"/>
    <s v="FIAT"/>
    <s v="41863912"/>
    <s v="POSTO SUDOESTE"/>
    <s v="GOIANIA"/>
    <s v="GO"/>
    <s v="ETANOL COMUM"/>
    <n v="363"/>
    <n v="10.38"/>
    <s v=" Km/L"/>
    <n v="18078"/>
    <n v="34.97"/>
    <n v="5.09"/>
    <n v="178"/>
    <s v="312532"/>
    <s v="Planejamento Operaci"/>
    <s v="Planejamento Operaci"/>
    <s v="Operacional"/>
    <m/>
    <d v="2025-10-30T00:00:00"/>
    <x v="6"/>
    <x v="0"/>
    <x v="4"/>
  </r>
  <r>
    <s v="TGM4D76"/>
    <s v="60645800106437582"/>
    <s v="30/10/2025 09:15:27"/>
    <s v="33534"/>
    <s v="MARCOS ANTONIO MARCELINO DA SILVA"/>
    <x v="59"/>
    <s v="Caminhonete"/>
    <s v="FIORINO"/>
    <s v="FIAT"/>
    <s v="46286315"/>
    <s v="POSTO CENTRAL"/>
    <s v="BOM JESUS"/>
    <s v="GO"/>
    <s v="ETANOL COMUM"/>
    <n v="230"/>
    <n v="8.92"/>
    <s v=" Km/L"/>
    <n v="3183"/>
    <n v="25.78"/>
    <n v="4.4610000000000003"/>
    <n v="115"/>
    <s v="1"/>
    <s v="Planejamento Operaci"/>
    <s v="Planejamento Operaci"/>
    <s v="Operacional"/>
    <m/>
    <d v="2025-10-30T00:00:00"/>
    <x v="6"/>
    <x v="0"/>
    <x v="5"/>
  </r>
  <r>
    <s v="TFW2H32"/>
    <s v="60645800105143835"/>
    <s v="30/10/2025 10:25:57"/>
    <s v="99638"/>
    <s v="LAFAIETE DE SOUZA SANTOS"/>
    <x v="10"/>
    <s v="AUTOMOVEL"/>
    <s v="ARGO"/>
    <s v="FIAT"/>
    <s v="46286315"/>
    <s v="POSTO CENTRAL"/>
    <s v="BOM JESUS"/>
    <s v="GO"/>
    <s v="ETANOL COMUM"/>
    <n v="107"/>
    <n v="3.64"/>
    <s v=" Km/L"/>
    <n v="34559"/>
    <n v="29.37"/>
    <n v="4.4610000000000003"/>
    <n v="131.01"/>
    <s v="1"/>
    <s v="Planejamento Operaci"/>
    <s v="Planejamento Operaci"/>
    <s v="Operacional"/>
    <m/>
    <d v="2025-10-30T00:00:00"/>
    <x v="6"/>
    <x v="0"/>
    <x v="3"/>
  </r>
  <r>
    <s v="TUK2D26"/>
    <s v="60645800106553790"/>
    <s v="30/10/2025 10:34:42"/>
    <s v="17385"/>
    <s v="VICTOR DE SOUZA"/>
    <x v="42"/>
    <s v="Caminhonete"/>
    <s v="Caminhonete S10"/>
    <s v="CHEVROLET"/>
    <s v="88838702"/>
    <s v="POSTO SUL"/>
    <s v="NEROPOLIS"/>
    <s v="GO"/>
    <s v="DIESEL S-10"/>
    <n v="680"/>
    <n v="9.23"/>
    <s v=" Km/L"/>
    <n v="6431"/>
    <n v="73.69"/>
    <n v="5.67"/>
    <n v="417.84"/>
    <s v="1"/>
    <s v="Planejamento Operaci"/>
    <s v="Planejamento Operaci"/>
    <s v="INSPENCAO"/>
    <m/>
    <d v="2025-10-30T00:00:00"/>
    <x v="6"/>
    <x v="0"/>
    <x v="12"/>
  </r>
  <r>
    <s v="TTT2H95"/>
    <s v="60645800106437744"/>
    <s v="30/10/2025 11:38:15"/>
    <s v="26126"/>
    <s v="MARIVALDO GONÇALVES"/>
    <x v="63"/>
    <s v="Caminhonete"/>
    <s v="SAVEIRO CS RB MF"/>
    <s v="VW"/>
    <s v="46209914"/>
    <s v="DECIO RIO VERDE"/>
    <s v="RIO VERDE"/>
    <s v="GO"/>
    <s v="ETANOL COMUM"/>
    <n v="448"/>
    <n v="9.23"/>
    <s v=" Km/L"/>
    <n v="1128"/>
    <n v="48.56"/>
    <n v="4.29"/>
    <n v="208.32"/>
    <s v="202510301137"/>
    <s v="EXT - KSE LOCAÇOES"/>
    <s v="Planejamento Operaci"/>
    <s v="KSE LOCAÇOES"/>
    <m/>
    <d v="2025-10-30T00:00:00"/>
    <x v="6"/>
    <x v="0"/>
    <x v="12"/>
  </r>
  <r>
    <s v="TTR3A31"/>
    <s v="60645800106437590"/>
    <s v="30/10/2025 12:09:53"/>
    <s v="05685"/>
    <s v="THAVINER DIVANIO RODRIGUES DOS SANTOS"/>
    <x v="53"/>
    <s v="Caminhonete"/>
    <s v="SAVEIRO CS RB MF"/>
    <s v="VW"/>
    <s v="46209914"/>
    <s v="DECIO RIO VERDE"/>
    <s v="RIO VERDE"/>
    <s v="GO"/>
    <s v="ETANOL COMUM"/>
    <n v="468"/>
    <n v="10.029999999999999"/>
    <s v=" Km/L"/>
    <n v="2262"/>
    <n v="46.64"/>
    <n v="4.29"/>
    <n v="200.09"/>
    <s v="202510301209"/>
    <s v="EXT - KSE LOCAÇOES"/>
    <s v="Planejamento Operaci"/>
    <s v="KSE LOCAÇOES"/>
    <m/>
    <d v="2025-10-30T00:00:00"/>
    <x v="6"/>
    <x v="0"/>
    <x v="12"/>
  </r>
  <r>
    <s v="TGM2I26"/>
    <s v="60645800106437620"/>
    <s v="30/10/2025 12:14:05"/>
    <s v="59226"/>
    <s v="PASCHOAL FAVORITTO DE QUEIROZ"/>
    <x v="55"/>
    <s v="Utilitário"/>
    <s v="FIORINO"/>
    <s v="FIAT"/>
    <s v="45307105"/>
    <s v="POSTO GIRASSOL"/>
    <s v="ITUMBIARA"/>
    <s v="GO"/>
    <s v="ETANOL COMUM"/>
    <n v="272"/>
    <n v="6.68"/>
    <s v=" Km/L"/>
    <n v="1269"/>
    <n v="40.72"/>
    <n v="4.29"/>
    <n v="174.69"/>
    <s v="301043"/>
    <s v="EXT - KSE LOCAÇOES"/>
    <s v="Planejamento Operaci"/>
    <s v="Operacional"/>
    <m/>
    <d v="2025-10-30T00:00:00"/>
    <x v="6"/>
    <x v="0"/>
    <x v="5"/>
  </r>
  <r>
    <s v="TFN0D12"/>
    <s v="60645800105143746"/>
    <s v="30/10/2025 12:16:25"/>
    <s v="00390"/>
    <s v="SILVINO JOSE DE BRITO"/>
    <x v="5"/>
    <s v="AUTOMOVEL"/>
    <s v="ARGO"/>
    <s v="FIAT"/>
    <s v="87107509"/>
    <s v="AUTO POSTO OLIMPIO"/>
    <s v="APARECIDA DE GOIANIA"/>
    <s v="GO"/>
    <s v="ETANOL COMUM"/>
    <n v="326"/>
    <n v="8.8800000000000008"/>
    <s v=" Km/L"/>
    <n v="16984"/>
    <n v="36.700000000000003"/>
    <n v="4.79"/>
    <n v="175.79"/>
    <s v="0"/>
    <s v="Planejamento Operaci"/>
    <s v="Planejamento Operaci"/>
    <s v="Operacional"/>
    <m/>
    <d v="2025-10-30T00:00:00"/>
    <x v="6"/>
    <x v="0"/>
    <x v="3"/>
  </r>
  <r>
    <s v="TTT2H93"/>
    <s v="60645800106437760"/>
    <s v="30/10/2025 12:56:49"/>
    <s v="01042"/>
    <s v="EDUARDO SANTOS"/>
    <x v="41"/>
    <s v="Utilitário"/>
    <s v="SAVEIRO"/>
    <s v="VOLKSWAGEN"/>
    <s v="41826312"/>
    <s v="AUTO POSTO JACARE"/>
    <s v="ACREUNA"/>
    <s v="GO"/>
    <s v="ETANOL COMUM"/>
    <n v="223"/>
    <n v="9.92"/>
    <s v=" Km/L"/>
    <n v="5284"/>
    <n v="22.49"/>
    <n v="4.25"/>
    <n v="95.59"/>
    <s v="301046606"/>
    <s v="EXT - KSE LOCAÇOES"/>
    <s v="Planejamento Operaci"/>
    <s v="KSE LOCAÇOES"/>
    <m/>
    <d v="2025-10-30T00:00:00"/>
    <x v="6"/>
    <x v="0"/>
    <x v="12"/>
  </r>
  <r>
    <s v="JHQ4B46"/>
    <s v="60645800105124177"/>
    <s v="30/10/2025 13:37:58"/>
    <s v="43356"/>
    <s v="JOSE ALECRIM DA SILVA"/>
    <x v="19"/>
    <s v="Caminhão"/>
    <s v="17-220/17-220"/>
    <s v="VW"/>
    <s v="53081700"/>
    <s v="POSTO Z   Z SANTA MA"/>
    <s v="GUAPO"/>
    <s v="GO"/>
    <s v="DIESEL COMUM"/>
    <n v="0"/>
    <n v="0"/>
    <s v=" Km/L"/>
    <n v="0"/>
    <n v="238.62"/>
    <n v="5.89"/>
    <n v="1405.5"/>
    <s v="0"/>
    <s v="EXT - SAO PEDRO"/>
    <s v="Planejamento Operaci"/>
    <s v="SAO PEDRO"/>
    <m/>
    <d v="2025-10-30T00:00:00"/>
    <x v="6"/>
    <x v="0"/>
    <x v="7"/>
  </r>
  <r>
    <s v="TFS3C72"/>
    <s v="60645800105143738"/>
    <s v="30/10/2025 13:47:02"/>
    <s v="00271"/>
    <s v="HEDER OLIVEIRA SANTANA"/>
    <x v="9"/>
    <s v="AUTOMOVEL"/>
    <s v="ARGO"/>
    <s v="FIAT"/>
    <s v="75331801"/>
    <s v="DECIO CEZARINA"/>
    <s v="CEZARINA"/>
    <s v="GO"/>
    <s v="ETANOL COMUM"/>
    <n v="285"/>
    <n v="8.8800000000000008"/>
    <s v=" Km/L"/>
    <n v="49122"/>
    <n v="32.11"/>
    <n v="4.1900000000000004"/>
    <n v="134.54"/>
    <s v="202510301346"/>
    <s v="Planejamento Operaci"/>
    <s v="Planejamento Operaci"/>
    <s v="Operacional"/>
    <m/>
    <d v="2025-10-30T00:00:00"/>
    <x v="6"/>
    <x v="0"/>
    <x v="4"/>
  </r>
  <r>
    <s v="TGL4J09"/>
    <s v="60645800105143360"/>
    <s v="30/10/2025 14:05:43"/>
    <s v="33861"/>
    <s v="FERNANDO DOS REIS GONÇALVES"/>
    <x v="17"/>
    <s v="AUTOMOVEL"/>
    <s v="ARGO"/>
    <s v="FIAT"/>
    <s v="07685404"/>
    <s v="POSTO ALVORADA"/>
    <s v="GOIATUBA"/>
    <s v="GO"/>
    <s v="ETANOL COMUM"/>
    <n v="435"/>
    <n v="11.36"/>
    <s v=" Km/L"/>
    <n v="15846"/>
    <n v="38.299999999999997"/>
    <n v="4.59"/>
    <n v="175.8"/>
    <s v="0"/>
    <s v="Planejamento Operaci"/>
    <s v="Planejamento Operaci"/>
    <s v="Operacional"/>
    <m/>
    <d v="2025-10-30T00:00:00"/>
    <x v="6"/>
    <x v="0"/>
    <x v="1"/>
  </r>
  <r>
    <s v="TLO0E87"/>
    <s v="60645800106184255"/>
    <s v="30/10/2025 15:10:18"/>
    <s v="02910"/>
    <s v="EMERSON CRISTIANO DA SILVEIRA"/>
    <x v="43"/>
    <s v="EQUIPAMENTOS"/>
    <s v="GUINCHO LEVE"/>
    <s v="EQUIPAMENTO"/>
    <s v="92221200"/>
    <s v="POSTO AMERICA"/>
    <s v="GUAPO"/>
    <s v="GO"/>
    <s v="DIESEL S-10"/>
    <n v="316"/>
    <n v="4.42"/>
    <s v=" Km/L"/>
    <n v="3622"/>
    <n v="71.459999999999994"/>
    <n v="5.89"/>
    <n v="420.89"/>
    <s v="0"/>
    <s v="EXT - LUCCA JR"/>
    <s v="Planejamento Operaci"/>
    <s v="LUCCA JR"/>
    <m/>
    <d v="2025-10-30T00:00:00"/>
    <x v="6"/>
    <x v="0"/>
    <x v="11"/>
  </r>
  <r>
    <s v="TLO0E87"/>
    <m/>
    <s v="30/10/2025 15:12:06"/>
    <m/>
    <m/>
    <x v="43"/>
    <m/>
    <m/>
    <m/>
    <m/>
    <s v="POSTO AMERICA"/>
    <m/>
    <m/>
    <s v="ARLA-32"/>
    <s v="-"/>
    <s v="-"/>
    <s v=" Km/L"/>
    <s v="-"/>
    <n v="1.5"/>
    <m/>
    <n v="5.68"/>
    <m/>
    <m/>
    <s v="Planejamento Operaci"/>
    <s v="LUCCA JR"/>
    <m/>
    <d v="2025-10-30T00:00:00"/>
    <x v="6"/>
    <x v="0"/>
    <x v="11"/>
  </r>
  <r>
    <s v="FCW8F66"/>
    <s v="60645800105124371"/>
    <s v="30/10/2025 15:50:30"/>
    <s v="80246"/>
    <s v="FRANCISCO DE ASSIS SOARES"/>
    <x v="19"/>
    <s v="Caminhão"/>
    <s v="11-180"/>
    <s v="VW"/>
    <s v="45307105"/>
    <s v="POSTO GIRASSOL"/>
    <s v="ITUMBIARA"/>
    <s v="GO"/>
    <s v="DIESEL S-10"/>
    <n v="0"/>
    <n v="0"/>
    <s v=" Km/L"/>
    <n v="0"/>
    <n v="120.28"/>
    <n v="6.09"/>
    <n v="732.51"/>
    <s v="301056"/>
    <s v="EXT - SAO PEDRO"/>
    <s v="Planejamento Operaci"/>
    <s v="SAO PEDRO"/>
    <m/>
    <d v="2025-10-30T00:00:00"/>
    <x v="6"/>
    <x v="0"/>
    <x v="7"/>
  </r>
  <r>
    <s v="TFX7J72"/>
    <s v="60645800105836505"/>
    <s v="30/10/2025 15:55:28"/>
    <s v="02769"/>
    <s v="ANDRE LUIS PAULINO"/>
    <x v="11"/>
    <s v="AUTOMOVEL"/>
    <s v="ARGO"/>
    <s v="FIAT"/>
    <s v="46286315"/>
    <s v="POSTO CENTRAL"/>
    <s v="BOM JESUS"/>
    <s v="GO"/>
    <s v="ETANOL COMUM"/>
    <n v="409"/>
    <n v="10.72"/>
    <s v=" Km/L"/>
    <n v="39311"/>
    <n v="38.159999999999997"/>
    <n v="4.46"/>
    <n v="170.19"/>
    <s v="0"/>
    <s v="Planejamento Operaci"/>
    <s v="Planejamento Operaci"/>
    <s v="Operacional"/>
    <m/>
    <d v="2025-10-30T00:00:00"/>
    <x v="6"/>
    <x v="0"/>
    <x v="4"/>
  </r>
  <r>
    <s v="TUG2C45"/>
    <s v="60645800106437600"/>
    <s v="30/10/2025 15:58:23"/>
    <s v="70214"/>
    <s v="IGOR LEMES FERNANDES"/>
    <x v="54"/>
    <s v="Utilitário"/>
    <s v="SAVEIRO"/>
    <s v="VOLKSWAGEN"/>
    <s v="81889412"/>
    <s v="POSTO ZERO UM"/>
    <s v="RIO VERDE"/>
    <s v="GO"/>
    <s v="ETANOL COMUM"/>
    <n v="281"/>
    <n v="8.49"/>
    <s v=" Km/L"/>
    <n v="2586"/>
    <n v="33.090000000000003"/>
    <n v="4.3899999999999997"/>
    <n v="145.26"/>
    <s v="2"/>
    <s v="EXT - KSE LOCAÇOES"/>
    <s v="Planejamento Operaci"/>
    <s v="KSE LOCAÇOES"/>
    <m/>
    <d v="2025-10-30T00:00:00"/>
    <x v="6"/>
    <x v="0"/>
    <x v="12"/>
  </r>
  <r>
    <s v="TFE6B22"/>
    <s v="60645800105143762"/>
    <s v="30/10/2025 15:58:28"/>
    <s v="03608"/>
    <s v="WEIDER DA SILVA RODRIGUES"/>
    <x v="1"/>
    <s v="AUTOMOVEL"/>
    <s v="ARGO"/>
    <s v="FIAT"/>
    <s v="07674909"/>
    <s v="AUTO POSTO INDIARA"/>
    <s v="INDIARA"/>
    <s v="GO"/>
    <s v="ETANOL COMUM"/>
    <n v="385"/>
    <n v="9.99"/>
    <s v=" Km/L"/>
    <n v="25894"/>
    <n v="38.53"/>
    <n v="4.29"/>
    <n v="165.29"/>
    <s v="9279"/>
    <s v="Planejamento Operaci"/>
    <s v="Planejamento Operaci"/>
    <s v="Operacional"/>
    <m/>
    <d v="2025-10-30T00:00:00"/>
    <x v="6"/>
    <x v="0"/>
    <x v="1"/>
  </r>
  <r>
    <s v="TIV6G27"/>
    <s v="60645800106184069"/>
    <s v="30/10/2025 16:22:59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352"/>
    <n v="4.87"/>
    <s v=" Km/L"/>
    <n v="4326"/>
    <n v="72.209999999999994"/>
    <n v="5.9909999999999997"/>
    <n v="432.58"/>
    <s v="301058983"/>
    <s v="EXT - LUCCA JR"/>
    <s v="Planejamento Operaci"/>
    <s v="LUCCA JR"/>
    <m/>
    <d v="2025-10-30T00:00:00"/>
    <x v="6"/>
    <x v="0"/>
    <x v="11"/>
  </r>
  <r>
    <s v="TIV6G27"/>
    <m/>
    <s v="30/10/2025 16:22:59"/>
    <m/>
    <m/>
    <x v="30"/>
    <m/>
    <m/>
    <m/>
    <m/>
    <s v="AUTO POSTO JACARE"/>
    <m/>
    <m/>
    <s v="ARLA-32"/>
    <s v="-"/>
    <s v="-"/>
    <s v=" Km/L"/>
    <s v="-"/>
    <n v="7.5"/>
    <m/>
    <n v="24.75"/>
    <m/>
    <m/>
    <s v="Planejamento Operaci"/>
    <s v="LUCCA JR"/>
    <m/>
    <d v="2025-10-30T00:00:00"/>
    <x v="6"/>
    <x v="0"/>
    <x v="11"/>
  </r>
  <r>
    <s v="TTS4A16"/>
    <s v="60645800105124436"/>
    <s v="30/10/2025 16:42:36"/>
    <s v="00399"/>
    <s v="JULIANO FERNANDES DA SILVA"/>
    <x v="32"/>
    <s v="Caminhonete"/>
    <s v="Caminhonete S10"/>
    <s v="CHEVROLET"/>
    <s v="75331003"/>
    <s v="SUPERVIA LAGOA"/>
    <s v="RIO VERDE"/>
    <s v="GO"/>
    <s v="DIESEL S-10"/>
    <n v="747"/>
    <n v="16.45"/>
    <s v=" Km/L"/>
    <n v="5208"/>
    <n v="45.41"/>
    <n v="5.94"/>
    <n v="269.74"/>
    <s v="0"/>
    <s v="Planejamento Operaci"/>
    <s v="Planejamento Operaci"/>
    <s v="INSPENCAO"/>
    <m/>
    <d v="2025-10-30T00:00:00"/>
    <x v="6"/>
    <x v="0"/>
    <x v="12"/>
  </r>
  <r>
    <s v="TBE3B75"/>
    <s v="60645800105124380"/>
    <s v="30/10/2025 16:53:49"/>
    <s v="21706"/>
    <s v="LUIZ MARCELO NEVES"/>
    <x v="19"/>
    <s v="Caminhão"/>
    <s v="CAMINHAO CARROCERIA"/>
    <s v="OUTROS"/>
    <s v="81889412"/>
    <s v="POSTO ZERO UM"/>
    <s v="RIO VERDE"/>
    <s v="GO"/>
    <s v="DIESEL S-10"/>
    <n v="0"/>
    <n v="0"/>
    <s v=" Km/L"/>
    <n v="0"/>
    <n v="109.36"/>
    <n v="6.09"/>
    <n v="666.01"/>
    <s v="11"/>
    <s v="EXT - SAO PEDRO"/>
    <s v="Planejamento Operaci"/>
    <s v="SAO PEDRO"/>
    <m/>
    <d v="2025-10-30T00:00:00"/>
    <x v="6"/>
    <x v="0"/>
    <x v="7"/>
  </r>
  <r>
    <s v="TBE3B75"/>
    <m/>
    <s v="30/10/2025 16:53:49"/>
    <m/>
    <m/>
    <x v="20"/>
    <m/>
    <m/>
    <m/>
    <m/>
    <s v="POSTO ZERO UM"/>
    <m/>
    <m/>
    <s v="ARLA-32"/>
    <n v="0"/>
    <n v="0"/>
    <s v=" Km/L"/>
    <n v="0"/>
    <n v="15.7"/>
    <m/>
    <n v="54.78"/>
    <m/>
    <s v="EXT - SAO PEDRO"/>
    <s v="Planejamento Operaci"/>
    <s v="SAO PEDRO"/>
    <m/>
    <d v="2025-10-30T00:00:00"/>
    <x v="6"/>
    <x v="0"/>
    <x v="7"/>
  </r>
  <r>
    <s v="TGC9A34"/>
    <s v="60645800106437250"/>
    <s v="30/10/2025 17:32:42"/>
    <s v="05037"/>
    <s v="EDAILSON ALVES DOS SANTOS MACEDO"/>
    <x v="48"/>
    <s v="EQUIPAMENTOS"/>
    <s v="AMBULANCIA"/>
    <s v="OUTROS"/>
    <s v="87183400"/>
    <s v="MARAJO GUAPO"/>
    <s v="GUAPO"/>
    <s v="GO"/>
    <s v="DIESEL S-10"/>
    <n v="341"/>
    <n v="6.93"/>
    <s v=" Km/L"/>
    <n v="3006"/>
    <n v="49.2"/>
    <n v="6.39"/>
    <n v="314.39"/>
    <s v="0"/>
    <s v="Planejamento Operaci"/>
    <s v="Planejamento Operaci"/>
    <s v="Operacional"/>
    <m/>
    <d v="2025-10-30T00:00:00"/>
    <x v="6"/>
    <x v="0"/>
    <x v="13"/>
  </r>
  <r>
    <s v="TTQ4C10"/>
    <s v="60645800105124428"/>
    <s v="30/10/2025 17:37:34"/>
    <s v="03095"/>
    <s v="MICHELL ALMEIDA SANTANA"/>
    <x v="31"/>
    <s v="Caminhonete"/>
    <s v="Caminhonete S10"/>
    <s v="CHEVROLET"/>
    <s v="87183400"/>
    <s v="MARAJO GUAPO"/>
    <s v="GUAPO"/>
    <s v="GO"/>
    <s v="DIESEL S-10"/>
    <n v="1088"/>
    <n v="22"/>
    <s v=" Km/L"/>
    <n v="3993"/>
    <n v="49.45"/>
    <n v="6.39"/>
    <n v="315.99"/>
    <s v="0"/>
    <s v="Planejamento Operaci"/>
    <s v="Planejamento Operaci"/>
    <s v="INSPENCAO"/>
    <m/>
    <d v="2025-10-30T00:00:00"/>
    <x v="6"/>
    <x v="0"/>
    <x v="12"/>
  </r>
  <r>
    <s v="TMG4A29"/>
    <s v="60645800106185397"/>
    <s v="30/10/2025 17:54:52"/>
    <s v="02910"/>
    <s v="EMERSON CRISTIANO DA SILVEIRA"/>
    <x v="25"/>
    <s v="Caminhão"/>
    <s v="FH 540 6X4R"/>
    <s v="VOLVO"/>
    <s v="46286315"/>
    <s v="POSTO CENTRAL"/>
    <s v="BOM JESUS"/>
    <s v="GO"/>
    <s v="DIESEL S-10"/>
    <n v="1346"/>
    <n v="2.11"/>
    <s v=" Km/L"/>
    <n v="3639"/>
    <n v="638"/>
    <n v="6.24"/>
    <n v="3981.12"/>
    <s v="1"/>
    <s v="EXT - LUCCA JR"/>
    <s v="Planejamento Operaci"/>
    <s v="LUCCA JR"/>
    <m/>
    <d v="2025-10-30T00:00:00"/>
    <x v="6"/>
    <x v="0"/>
    <x v="11"/>
  </r>
  <r>
    <s v="TTY2C25"/>
    <s v="60645800106437780"/>
    <s v="30/10/2025 18:23:54"/>
    <s v="36807"/>
    <s v="ALEX DOS SANTOS"/>
    <x v="38"/>
    <s v="Caminhonete"/>
    <s v="SAVEIRO CS RB MF"/>
    <s v="VW"/>
    <s v="46286315"/>
    <s v="POSTO CENTRAL"/>
    <s v="BOM JESUS"/>
    <s v="GO"/>
    <s v="ETANOL COMUM"/>
    <n v="385"/>
    <n v="8.43"/>
    <s v=" Km/L"/>
    <n v="3343"/>
    <n v="45.67"/>
    <n v="4.46"/>
    <n v="203.7"/>
    <s v="1"/>
    <s v="EXT - KSE LOCAÇOES"/>
    <s v="Planejamento Operaci"/>
    <s v="KSE LOCAÇOES"/>
    <m/>
    <d v="2025-10-30T00:00:00"/>
    <x v="6"/>
    <x v="0"/>
    <x v="12"/>
  </r>
  <r>
    <s v="TTP5B47"/>
    <s v="60645800106437770"/>
    <s v="30/10/2025 18:38:42"/>
    <s v="86658"/>
    <s v="JULIANO GODOI DE MORAIS"/>
    <x v="40"/>
    <s v="Caminhonete"/>
    <s v="SAVEIRO CS RB MF"/>
    <s v="VW"/>
    <s v="07674911"/>
    <s v="AUTO POSTO INDIARA"/>
    <s v="INDIARA"/>
    <s v="GO"/>
    <s v="ETANOL COMUM"/>
    <n v="226"/>
    <n v="8.7100000000000009"/>
    <s v=" Km/L"/>
    <n v="2525"/>
    <n v="25.94"/>
    <n v="4.29"/>
    <n v="111.28"/>
    <s v="1"/>
    <s v="EXT - KSE LOCAÇOES"/>
    <s v="Planejamento Operaci"/>
    <s v="KSE LOCAÇOES"/>
    <m/>
    <d v="2025-10-30T00:00:00"/>
    <x v="6"/>
    <x v="0"/>
    <x v="12"/>
  </r>
  <r>
    <s v="TFL8I14"/>
    <s v="60645800106437530"/>
    <s v="30/10/2025 19:07:00"/>
    <s v="70145"/>
    <s v="LUCAS HENRIQUE MAGALHAES DE SOUZA "/>
    <x v="57"/>
    <s v="EQUIPAMENTOS"/>
    <s v="AMBULANCIA"/>
    <s v="OUTROS"/>
    <s v="36645906"/>
    <s v="AUTO POSTO ESTRELA DO SUL III"/>
    <s v="ACREUNA"/>
    <s v="GO"/>
    <s v="DIESEL S-10"/>
    <n v="619"/>
    <n v="10.42"/>
    <s v=" Km/L"/>
    <n v="5231"/>
    <n v="59.43"/>
    <n v="6.18"/>
    <n v="367.28"/>
    <s v="0"/>
    <s v="Planejamento Operaci"/>
    <s v="Planejamento Operaci"/>
    <s v="Operacional"/>
    <m/>
    <d v="2025-10-30T00:00:00"/>
    <x v="6"/>
    <x v="0"/>
    <x v="13"/>
  </r>
  <r>
    <s v="CVP4C84"/>
    <s v="60645800105124363"/>
    <s v="30/10/2025 19:24:21"/>
    <s v="09808"/>
    <s v="DOUGLAS OLIVEIRA SANTOS"/>
    <x v="19"/>
    <s v="Caminhão"/>
    <s v="24-250"/>
    <s v="VOLKSWAGEN"/>
    <s v="69494411"/>
    <s v="REDE MARAJO RIO VERD"/>
    <s v="RIO VERDE"/>
    <s v="GO"/>
    <s v="DIESEL COMUM"/>
    <n v="0"/>
    <n v="0"/>
    <s v=" Km/L"/>
    <n v="0"/>
    <n v="150"/>
    <n v="5.99"/>
    <n v="898.5"/>
    <s v="9808179606"/>
    <s v="EXT - SAO PEDRO"/>
    <s v="Planejamento Operaci"/>
    <s v="SAO PEDRO"/>
    <m/>
    <d v="2025-10-30T00:00:00"/>
    <x v="6"/>
    <x v="0"/>
    <x v="7"/>
  </r>
  <r>
    <s v="TER7374"/>
    <s v="60645800105124320"/>
    <s v="30/10/2025 19:27:38"/>
    <s v="09808"/>
    <s v="DOUGLAS OLIVEIRA SANTOS"/>
    <x v="19"/>
    <s v="EQUIPAMENTOS"/>
    <s v="RETROESCAVADEIRA"/>
    <s v="JCB"/>
    <s v="69494411"/>
    <s v="REDE MARAJO RIO VERD"/>
    <s v="RIO VERDE"/>
    <s v="GO"/>
    <s v="DIESEL S-10"/>
    <n v="0"/>
    <n v="0"/>
    <s v=" Km/L"/>
    <n v="0"/>
    <n v="60"/>
    <n v="5.99"/>
    <n v="359.4"/>
    <s v="9808179606"/>
    <s v="EXT - SAO PEDRO"/>
    <s v="Planejamento Operaci"/>
    <s v="SAO PEDRO"/>
    <m/>
    <d v="2025-10-30T00:00:00"/>
    <x v="6"/>
    <x v="0"/>
    <x v="7"/>
  </r>
  <r>
    <s v="TTT2H93"/>
    <s v="60645800106437760"/>
    <s v="30/10/2025 19:36:46"/>
    <s v="05229"/>
    <s v="IGOR BORGES DA SILVA RIBEIRO"/>
    <x v="41"/>
    <s v="Utilitário"/>
    <s v="SAVEIRO"/>
    <s v="VOLKSWAGEN"/>
    <s v="41826312"/>
    <s v="AUTO POSTO JACARE"/>
    <s v="ACREUNA"/>
    <s v="GO"/>
    <s v="ETANOL COMUM"/>
    <n v="182"/>
    <n v="7.84"/>
    <s v=" Km/L"/>
    <n v="5466"/>
    <n v="23.22"/>
    <n v="4.2510000000000003"/>
    <n v="98.71"/>
    <s v="301070620"/>
    <s v="EXT - KSE LOCAÇOES"/>
    <s v="Planejamento Operaci"/>
    <s v="KSE LOCAÇOES"/>
    <m/>
    <d v="2025-10-30T00:00:00"/>
    <x v="6"/>
    <x v="0"/>
    <x v="12"/>
  </r>
  <r>
    <s v="TUB2B84"/>
    <s v="60645800106437809"/>
    <s v="30/10/2025 19:53:52"/>
    <s v="94446"/>
    <s v="WEIDSON LELIS RIBEIRO "/>
    <x v="36"/>
    <s v="Caminhonete"/>
    <s v="SAVEIRO CS RB MF"/>
    <s v="VW"/>
    <s v="45308900"/>
    <s v="POSTO LUPATINI"/>
    <s v="SANTO ANTONIO DA BARRA"/>
    <s v="GO"/>
    <s v="ETANOL COMUM"/>
    <n v="422"/>
    <n v="9.07"/>
    <s v=" Km/L"/>
    <n v="2738"/>
    <n v="46.54"/>
    <n v="4.3899999999999997"/>
    <n v="204.31"/>
    <s v="0"/>
    <s v="EXT - KSE LOCAÇOES"/>
    <s v="Planejamento Operaci"/>
    <s v="KSE LOCAÇOES"/>
    <m/>
    <d v="2025-10-30T00:00:00"/>
    <x v="6"/>
    <x v="0"/>
    <x v="12"/>
  </r>
  <r>
    <s v="TUW2D74"/>
    <s v="60645800105124310"/>
    <s v="30/10/2025 20:24:24"/>
    <s v="05441"/>
    <s v="JADER MARTINS DE OLIVEIRA"/>
    <x v="35"/>
    <s v="Automóvel"/>
    <s v="CHEVROLET/S10 LS DD4"/>
    <s v="CHEVROLET"/>
    <s v="45364511"/>
    <s v="AUTO POSTO CERRADO 4"/>
    <s v="ITUMBIARA"/>
    <s v="GO"/>
    <s v="DIESEL S-10"/>
    <n v="747"/>
    <n v="14.61"/>
    <s v=" Km/L"/>
    <n v="4011"/>
    <n v="51.12"/>
    <n v="5.59"/>
    <n v="285.76"/>
    <s v="363578"/>
    <s v="Planejamento Operaci"/>
    <s v="Planejamento Operaci"/>
    <s v="Operacional"/>
    <m/>
    <d v="2025-10-30T00:00:00"/>
    <x v="6"/>
    <x v="0"/>
    <x v="12"/>
  </r>
  <r>
    <s v="TTQ3C61"/>
    <s v="60645800105124444"/>
    <s v="30/10/2025 20:49:30"/>
    <s v="11252"/>
    <s v="PEDRO AUGUSTO VIEIRA"/>
    <x v="44"/>
    <s v="Caminhonete"/>
    <s v="SAVEIRO CS RB MF"/>
    <s v="VW"/>
    <s v="45308900"/>
    <s v="POSTO LUPATINI"/>
    <s v="SANTO ANTONIO DA BARRA"/>
    <s v="GO"/>
    <s v="ETANOL COMUM"/>
    <n v="427"/>
    <n v="9.11"/>
    <s v=" Km/L"/>
    <n v="3610"/>
    <n v="46.88"/>
    <n v="4.3899999999999997"/>
    <n v="205.8"/>
    <s v="0"/>
    <s v="EXT - KSE LOCAÇOES"/>
    <s v="Planejamento Operaci"/>
    <s v="KSE LOCAÇOES"/>
    <m/>
    <d v="2025-10-30T00:00:00"/>
    <x v="6"/>
    <x v="0"/>
    <x v="12"/>
  </r>
  <r>
    <s v="TUF2B45"/>
    <s v="60645800106437790"/>
    <s v="30/10/2025 21:49:18"/>
    <s v="05369"/>
    <s v="FERNANDA HELLEN DEUFINO DA SILVA"/>
    <x v="37"/>
    <s v="Caminhonete"/>
    <s v="SAVEIRO CS RB MF"/>
    <s v="VW"/>
    <s v="07686400"/>
    <s v="AUTO POSTO CASTELANDIA"/>
    <s v="CASTELANDIA"/>
    <s v="GO"/>
    <s v="ETANOL COMUM"/>
    <n v="401"/>
    <n v="8.59"/>
    <s v=" Km/L"/>
    <n v="3745"/>
    <n v="46.69"/>
    <n v="4.09"/>
    <n v="190.96"/>
    <s v="84267"/>
    <s v="EXT - KSE LOCAÇOES"/>
    <s v="Planejamento Operaci"/>
    <s v="KSE LOCAÇOES"/>
    <m/>
    <d v="2025-10-30T00:00:00"/>
    <x v="6"/>
    <x v="0"/>
    <x v="12"/>
  </r>
  <r>
    <s v="TFI3B19"/>
    <s v="60645800105926941"/>
    <s v="30/10/2025 22:02:15"/>
    <s v="09697"/>
    <s v="HUILDSON ROSA BARBOSA"/>
    <x v="4"/>
    <s v="AUTOMOVEL"/>
    <s v="ARGO"/>
    <s v="FIAT"/>
    <s v="81889412"/>
    <s v="POSTO ZERO UM"/>
    <s v="RIO VERDE"/>
    <s v="GO"/>
    <s v="ETANOL COMUM"/>
    <n v="383"/>
    <n v="10.46"/>
    <s v=" Km/L"/>
    <n v="27689"/>
    <n v="36.630000000000003"/>
    <n v="4.3899999999999997"/>
    <n v="160.80000000000001"/>
    <s v="2"/>
    <s v="Planejamento Operaci"/>
    <s v="Planejamento Operaci"/>
    <s v="Operacional"/>
    <m/>
    <d v="2025-10-30T00:00:00"/>
    <x v="6"/>
    <x v="0"/>
    <x v="0"/>
  </r>
  <r>
    <s v="TTS4A16"/>
    <s v="60645800105124436"/>
    <s v="30/10/2025 23:05:24"/>
    <s v="03458"/>
    <s v="RAUL DOS SANTOS SOUSA"/>
    <x v="32"/>
    <s v="Caminhonete"/>
    <s v="Caminhonete S10"/>
    <s v="CHEVROLET"/>
    <s v="75331003"/>
    <s v="SUPERVIA LAGOA"/>
    <s v="RIO VERDE"/>
    <s v="GO"/>
    <s v="DIESEL S-10"/>
    <n v="506"/>
    <n v="13.15"/>
    <s v=" Km/L"/>
    <n v="5714"/>
    <n v="38.49"/>
    <n v="5.94"/>
    <n v="228.63"/>
    <s v="0"/>
    <s v="Planejamento Operaci"/>
    <s v="Planejamento Operaci"/>
    <s v="INSPENCAO"/>
    <m/>
    <d v="2025-10-30T00:00:00"/>
    <x v="6"/>
    <x v="0"/>
    <x v="12"/>
  </r>
  <r>
    <s v="TTR3A31"/>
    <s v="60645800106437590"/>
    <s v="30/10/2025 23:20:50"/>
    <s v="46440"/>
    <s v="PAULO SOUSA DIAS"/>
    <x v="53"/>
    <s v="Caminhonete"/>
    <s v="SAVEIRO CS RB MF"/>
    <s v="VW"/>
    <s v="46209914"/>
    <s v="DECIO RIO VERDE"/>
    <s v="RIO VERDE"/>
    <s v="GO"/>
    <s v="ETANOL COMUM"/>
    <n v="323"/>
    <n v="8.8699999999999992"/>
    <s v=" Km/L"/>
    <n v="2585"/>
    <n v="36.43"/>
    <n v="4.29"/>
    <n v="156.28"/>
    <s v="202510302319"/>
    <s v="EXT - KSE LOCAÇOES"/>
    <s v="Planejamento Operaci"/>
    <s v="KSE LOCAÇOES"/>
    <m/>
    <d v="2025-10-30T00:00:00"/>
    <x v="6"/>
    <x v="0"/>
    <x v="12"/>
  </r>
  <r>
    <s v="TTP5B47"/>
    <s v="60645800106437770"/>
    <s v="31/10/2025 03:20:00"/>
    <s v="99531"/>
    <s v="RODRIGO RODRIGUES BARROS"/>
    <x v="40"/>
    <s v="Caminhonete"/>
    <s v="SAVEIRO CS RB MF"/>
    <s v="VW"/>
    <s v="07674909"/>
    <s v="AUTO POSTO INDIARA"/>
    <s v="INDIARA"/>
    <s v="GO"/>
    <s v="ETANOL COMUM"/>
    <n v="188"/>
    <n v="9.25"/>
    <s v=" Km/L"/>
    <n v="2713"/>
    <n v="20.32"/>
    <n v="4.49"/>
    <n v="91.23"/>
    <s v="9292"/>
    <s v="EXT - KSE LOCAÇOES"/>
    <s v="Planejamento Operaci"/>
    <s v="KSE LOCAÇOES"/>
    <m/>
    <d v="2025-10-31T00:00:00"/>
    <x v="6"/>
    <x v="0"/>
    <x v="12"/>
  </r>
  <r>
    <s v="TUG2C45"/>
    <s v="60645800106437600"/>
    <s v="31/10/2025 03:26:33"/>
    <s v="75150"/>
    <s v="PETTERSON PERIS BENJAMIN"/>
    <x v="54"/>
    <s v="Utilitário"/>
    <s v="SAVEIRO"/>
    <s v="VOLKSWAGEN"/>
    <s v="81889412"/>
    <s v="POSTO ZERO UM"/>
    <s v="RIO VERDE"/>
    <s v="GO"/>
    <s v="ETANOL COMUM"/>
    <n v="412"/>
    <n v="11.76"/>
    <s v=" Km/L"/>
    <n v="2998"/>
    <n v="35.020000000000003"/>
    <n v="4.3899999999999997"/>
    <n v="153.74"/>
    <s v="1"/>
    <s v="EXT - KSE LOCAÇOES"/>
    <s v="Planejamento Operaci"/>
    <s v="KSE LOCAÇOES"/>
    <m/>
    <d v="2025-10-31T00:00:00"/>
    <x v="6"/>
    <x v="0"/>
    <x v="12"/>
  </r>
  <r>
    <s v="TTY2C25"/>
    <s v="60645800106437780"/>
    <s v="31/10/2025 06:09:46"/>
    <s v="87954"/>
    <s v="DANIEL GONÇALVES"/>
    <x v="38"/>
    <s v="Caminhonete"/>
    <s v="SAVEIRO CS RB MF"/>
    <s v="VW"/>
    <s v="46286315"/>
    <s v="POSTO CENTRAL"/>
    <s v="BOM JESUS"/>
    <s v="GO"/>
    <s v="ETANOL COMUM"/>
    <n v="574"/>
    <n v="12.19"/>
    <s v=" Km/L"/>
    <n v="3917"/>
    <n v="47.09"/>
    <n v="4.46"/>
    <n v="210.02"/>
    <s v="1"/>
    <s v="EXT - KSE LOCAÇOES"/>
    <s v="Planejamento Operaci"/>
    <s v="KSE LOCAÇOES"/>
    <m/>
    <d v="2025-10-31T00:00:00"/>
    <x v="6"/>
    <x v="0"/>
    <x v="12"/>
  </r>
  <r>
    <s v="TFW2H32"/>
    <s v="60645800105143835"/>
    <s v="31/10/2025 06:40:01"/>
    <s v="99638"/>
    <s v="LAFAIETE DE SOUZA SANTOS"/>
    <x v="10"/>
    <s v="AUTOMOVEL"/>
    <s v="ARGO"/>
    <s v="FIAT"/>
    <s v="36698902"/>
    <s v="POSTO AZET"/>
    <s v="ANAPOLIS"/>
    <s v="GO"/>
    <s v="ETANOL COMUM"/>
    <n v="346"/>
    <n v="8.6"/>
    <s v=" Km/L"/>
    <n v="34905"/>
    <n v="40.25"/>
    <n v="4.49"/>
    <n v="180.72"/>
    <s v="430294"/>
    <s v="Planejamento Operaci"/>
    <s v="Planejamento Operaci"/>
    <s v="Operacional"/>
    <m/>
    <d v="2025-10-31T00:00:00"/>
    <x v="6"/>
    <x v="0"/>
    <x v="3"/>
  </r>
  <r>
    <s v="TLR1J91"/>
    <s v="60645800106043065"/>
    <s v="31/10/2025 07:03:17"/>
    <s v="02910"/>
    <s v="EMERSON CRISTIANO DA SILVEIRA"/>
    <x v="23"/>
    <s v="Caminhonete"/>
    <s v="SAVEIRO"/>
    <s v="VOLKSWAGEN"/>
    <s v="46209914"/>
    <s v="DECIO RIO VERDE"/>
    <s v="RIO VERDE"/>
    <s v="GO"/>
    <s v="ETANOL COMUM"/>
    <n v="0"/>
    <n v="0"/>
    <s v=" Km/L"/>
    <s v="-"/>
    <n v="42.91"/>
    <n v="4.29"/>
    <n v="184.08"/>
    <s v="202510310702"/>
    <s v="Planejamento Operaci"/>
    <s v="Planejamento Operaci"/>
    <s v="Operacional"/>
    <m/>
    <d v="2025-10-31T00:00:00"/>
    <x v="6"/>
    <x v="0"/>
    <x v="9"/>
  </r>
  <r>
    <s v="TUF2B45"/>
    <s v="60645800106437790"/>
    <s v="31/10/2025 07:12:50"/>
    <s v="04689"/>
    <s v="CLEDSON MARQUES ARRUDA"/>
    <x v="37"/>
    <s v="Caminhonete"/>
    <s v="SAVEIRO CS RB MF"/>
    <s v="VW"/>
    <s v="07686400"/>
    <s v="AUTO POSTO CASTELANDIA"/>
    <s v="CASTELANDIA"/>
    <s v="GO"/>
    <s v="ETANOL COMUM"/>
    <n v="460"/>
    <n v="11.06"/>
    <s v=" Km/L"/>
    <n v="4205"/>
    <n v="41.6"/>
    <n v="4.09"/>
    <n v="170.14"/>
    <s v="84274"/>
    <s v="EXT - KSE LOCAÇOES"/>
    <s v="Planejamento Operaci"/>
    <s v="KSE LOCAÇOES"/>
    <m/>
    <d v="2025-10-31T00:00:00"/>
    <x v="6"/>
    <x v="0"/>
    <x v="12"/>
  </r>
  <r>
    <s v="TGM4D76"/>
    <s v="60645800106437582"/>
    <s v="31/10/2025 07:28:13"/>
    <s v="33534"/>
    <s v="MARCOS ANTONIO MARCELINO DA SILVA"/>
    <x v="59"/>
    <s v="Caminhonete"/>
    <s v="FIORINO"/>
    <s v="FIAT"/>
    <s v="46286315"/>
    <s v="POSTO CENTRAL"/>
    <s v="BOM JESUS"/>
    <s v="GO"/>
    <s v="ETANOL COMUM"/>
    <n v="295"/>
    <n v="10.54"/>
    <s v=" Km/L"/>
    <n v="3478"/>
    <n v="28"/>
    <n v="4.4610000000000003"/>
    <n v="124.91"/>
    <s v="1"/>
    <s v="Planejamento Operaci"/>
    <s v="Planejamento Operaci"/>
    <s v="Operacional"/>
    <m/>
    <d v="2025-10-31T00:00:00"/>
    <x v="6"/>
    <x v="0"/>
    <x v="5"/>
  </r>
  <r>
    <s v="TGM2I26"/>
    <s v="60645800106437620"/>
    <s v="31/10/2025 08:04:56"/>
    <s v="59226"/>
    <s v="PASCHOAL FAVORITTO DE QUEIROZ"/>
    <x v="55"/>
    <s v="Utilitário"/>
    <s v="FIORINO"/>
    <s v="FIAT"/>
    <s v="31803903"/>
    <s v="BOM SUCESSO AUTO POSTO  24 HS"/>
    <s v="GOIANIA"/>
    <s v="GO"/>
    <s v="ETANOL COMUM"/>
    <n v="374"/>
    <n v="7.88"/>
    <s v=" Km/L"/>
    <n v="1643"/>
    <n v="47.47"/>
    <n v="5.17"/>
    <n v="245.42"/>
    <s v="1077119"/>
    <s v="EXT - KSE LOCAÇOES"/>
    <s v="Planejamento Operaci"/>
    <s v="Operacional"/>
    <m/>
    <d v="2025-10-31T00:00:00"/>
    <x v="6"/>
    <x v="0"/>
    <x v="5"/>
  </r>
  <r>
    <s v="TJE5D27"/>
    <s v="60645800106184595"/>
    <s v="31/10/2025 08:14:14"/>
    <s v="09179"/>
    <s v="DANIEL NASCIMENTO DOS SANTOS_x0009__x0009__x0009__x0009_"/>
    <x v="60"/>
    <s v="EQUIPAMENTOS"/>
    <s v="GUINCHO LEVE"/>
    <s v="EQUIPAMENTO"/>
    <s v="46209914"/>
    <s v="DECIO RIO VERDE"/>
    <s v="RIO VERDE"/>
    <s v="GO"/>
    <s v="DIESEL S-10"/>
    <n v="421"/>
    <n v="4.34"/>
    <s v=" Km/L"/>
    <n v="3223"/>
    <n v="97.03"/>
    <n v="6.95"/>
    <n v="674.36"/>
    <s v="202510310813"/>
    <s v="EXT - LUCCA JR"/>
    <s v="Planejamento Operaci"/>
    <s v="LUCCA JR"/>
    <m/>
    <d v="2025-10-31T00:00:00"/>
    <x v="6"/>
    <x v="0"/>
    <x v="11"/>
  </r>
  <r>
    <s v="TJE5D27"/>
    <m/>
    <s v="31/10/2025 08:15:04"/>
    <m/>
    <m/>
    <x v="60"/>
    <m/>
    <m/>
    <m/>
    <m/>
    <s v="DECIO RIO VERDE"/>
    <m/>
    <m/>
    <s v="ARLA-32"/>
    <s v="-"/>
    <s v="-"/>
    <s v=" Km/L"/>
    <s v="-"/>
    <n v="4.1900000000000004"/>
    <m/>
    <n v="15.88"/>
    <m/>
    <m/>
    <s v="Planejamento Operaci"/>
    <s v="LUCCA JR"/>
    <m/>
    <d v="2025-10-31T00:00:00"/>
    <x v="6"/>
    <x v="0"/>
    <x v="11"/>
  </r>
  <r>
    <s v="TFA5I89"/>
    <s v="60645800105853740"/>
    <s v="31/10/2025 08:41:38"/>
    <s v="71805"/>
    <s v="MURILO SOUZA BERNARDES"/>
    <x v="21"/>
    <s v="AUTOMOVEL"/>
    <s v="ARGO"/>
    <s v="FIAT"/>
    <s v="36603412"/>
    <s v="POSTO DO RATINHO"/>
    <s v="GOIANIA"/>
    <s v="GO"/>
    <s v="ETANOL COMUM"/>
    <n v="392"/>
    <n v="10.199999999999999"/>
    <s v=" Km/L"/>
    <n v="11315"/>
    <n v="38.43"/>
    <n v="5.24"/>
    <n v="201.37"/>
    <s v="1"/>
    <s v="Planejamento Operaci"/>
    <s v="Planejamento Operaci"/>
    <s v="Operacional"/>
    <m/>
    <d v="2025-10-31T00:00:00"/>
    <x v="6"/>
    <x v="0"/>
    <x v="2"/>
  </r>
  <r>
    <s v="TFS3C72"/>
    <s v="60645800105143738"/>
    <s v="31/10/2025 08:48:24"/>
    <s v="00271"/>
    <s v="HEDER OLIVEIRA SANTANA"/>
    <x v="9"/>
    <s v="AUTOMOVEL"/>
    <s v="ARGO"/>
    <s v="FIAT"/>
    <s v="41826312"/>
    <s v="AUTO POSTO JACARE"/>
    <s v="ACREUNA"/>
    <s v="GO"/>
    <s v="ETANOL COMUM"/>
    <n v="299"/>
    <n v="8.5299999999999994"/>
    <s v=" Km/L"/>
    <n v="49421"/>
    <n v="35.06"/>
    <n v="4.2510000000000003"/>
    <n v="149.03"/>
    <s v="311031714"/>
    <s v="Planejamento Operaci"/>
    <s v="Planejamento Operaci"/>
    <s v="Operacional"/>
    <m/>
    <d v="2025-10-31T00:00:00"/>
    <x v="6"/>
    <x v="0"/>
    <x v="4"/>
  </r>
  <r>
    <s v="TTT2H93"/>
    <s v="60645800106437760"/>
    <s v="31/10/2025 08:53:41"/>
    <s v="52982"/>
    <s v="ROBERTO ANTONIO DE MELO"/>
    <x v="41"/>
    <s v="Utilitário"/>
    <s v="SAVEIRO"/>
    <s v="VOLKSWAGEN"/>
    <s v="41826312"/>
    <s v="AUTO POSTO JACARE"/>
    <s v="ACREUNA"/>
    <s v="GO"/>
    <s v="GASOLINA COMUM"/>
    <n v="471"/>
    <n v="10.25"/>
    <s v=" Km/L"/>
    <n v="5937"/>
    <n v="45.93"/>
    <n v="6.15"/>
    <n v="282.48"/>
    <s v="311031997"/>
    <s v="EXT - KSE LOCAÇOES"/>
    <s v="Planejamento Operaci"/>
    <s v="KSE LOCAÇOES"/>
    <m/>
    <d v="2025-10-31T00:00:00"/>
    <x v="6"/>
    <x v="0"/>
    <x v="12"/>
  </r>
  <r>
    <s v="TTQ3C61"/>
    <s v="60645800105124444"/>
    <s v="31/10/2025 09:10:33"/>
    <s v="87954"/>
    <s v="DANIEL GONÇALVES"/>
    <x v="44"/>
    <s v="Caminhonete"/>
    <s v="SAVEIRO CS RB MF"/>
    <s v="VW"/>
    <s v="45306411"/>
    <s v="POSTO KR 05"/>
    <s v="SANTA HELENA DE GOIAS"/>
    <s v="GO"/>
    <s v="ETANOL COMUM"/>
    <n v="359"/>
    <n v="8.5299999999999994"/>
    <s v=" Km/L"/>
    <n v="3969"/>
    <n v="42.11"/>
    <n v="4.1900000000000004"/>
    <n v="176.44"/>
    <s v="0"/>
    <s v="EXT - KSE LOCAÇOES"/>
    <s v="Planejamento Operaci"/>
    <s v="KSE LOCAÇOES"/>
    <m/>
    <d v="2025-10-31T00:00:00"/>
    <x v="6"/>
    <x v="0"/>
    <x v="12"/>
  </r>
  <r>
    <s v="TUB2B84"/>
    <s v="60645800106437809"/>
    <s v="31/10/2025 09:46:34"/>
    <s v="88512"/>
    <s v="JUAREZ NEVES"/>
    <x v="36"/>
    <s v="Caminhonete"/>
    <s v="SAVEIRO CS RB MF"/>
    <s v="VW"/>
    <s v="41826312"/>
    <s v="AUTO POSTO JACARE"/>
    <s v="ACREUNA"/>
    <s v="GO"/>
    <s v="ETANOL COMUM"/>
    <n v="448"/>
    <n v="9.43"/>
    <s v=" Km/L"/>
    <n v="3186"/>
    <n v="47.52"/>
    <n v="4.2510000000000003"/>
    <n v="202"/>
    <s v="311035166"/>
    <s v="EXT - KSE LOCAÇOES"/>
    <s v="Planejamento Operaci"/>
    <s v="KSE LOCAÇOES"/>
    <m/>
    <d v="2025-10-31T00:00:00"/>
    <x v="6"/>
    <x v="0"/>
    <x v="12"/>
  </r>
  <r>
    <s v="TUW2D74"/>
    <s v="60645800105124310"/>
    <s v="31/10/2025 10:43:01"/>
    <s v="10638"/>
    <s v="MILENE RODRIGUES FRANQUILINO"/>
    <x v="35"/>
    <s v="Automóvel"/>
    <s v="CHEVROLET/S10 LS DD4"/>
    <s v="CHEVROLET"/>
    <s v="45364511"/>
    <s v="AUTO POSTO CERRADO 4"/>
    <s v="ITUMBIARA"/>
    <s v="GO"/>
    <s v="DIESEL S-10"/>
    <n v="500"/>
    <n v="12.84"/>
    <s v=" Km/L"/>
    <n v="4511"/>
    <n v="38.94"/>
    <n v="5.59"/>
    <n v="217.67"/>
    <s v="363627"/>
    <s v="Planejamento Operaci"/>
    <s v="Planejamento Operaci"/>
    <s v="Operacional"/>
    <m/>
    <d v="2025-10-31T00:00:00"/>
    <x v="6"/>
    <x v="0"/>
    <x v="12"/>
  </r>
  <r>
    <s v="TTR3A31"/>
    <s v="60645800106437590"/>
    <s v="31/10/2025 13:49:10"/>
    <s v="95143"/>
    <s v="NILDO ANTONIO DE SOUSA"/>
    <x v="53"/>
    <s v="Caminhonete"/>
    <s v="SAVEIRO CS RB MF"/>
    <s v="VW"/>
    <s v="46209914"/>
    <s v="DECIO RIO VERDE"/>
    <s v="RIO VERDE"/>
    <s v="GO"/>
    <s v="ETANOL COMUM"/>
    <n v="517"/>
    <n v="11.09"/>
    <s v=" Km/L"/>
    <n v="3102"/>
    <n v="46.63"/>
    <n v="4.29"/>
    <n v="200.04"/>
    <s v="202510311348"/>
    <s v="EXT - KSE LOCAÇOES"/>
    <s v="Planejamento Operaci"/>
    <s v="KSE LOCAÇOES"/>
    <m/>
    <d v="2025-10-31T00:00:00"/>
    <x v="6"/>
    <x v="0"/>
    <x v="12"/>
  </r>
  <r>
    <s v="TFY6E09"/>
    <s v="60645800105143700"/>
    <s v="31/10/2025 14:20:45"/>
    <s v="04380"/>
    <s v="PAULO ROBERTO BATISTA DE MOURA JUNIOR"/>
    <x v="15"/>
    <s v="AUTOMOVEL"/>
    <s v="ARGO"/>
    <s v="FIAT"/>
    <s v="34251011"/>
    <s v="DECIO ARAPORA"/>
    <s v="ARAPORA"/>
    <s v="MG"/>
    <s v="ETANOL COMUM"/>
    <n v="337"/>
    <n v="12.4"/>
    <s v=" Km/L"/>
    <n v="23766"/>
    <n v="27.18"/>
    <n v="3.99"/>
    <n v="108.45"/>
    <s v="202510311420"/>
    <s v="Planejamento Operaci"/>
    <s v="Planejamento Operaci"/>
    <s v="Operacional"/>
    <m/>
    <d v="2025-10-31T00:00:00"/>
    <x v="6"/>
    <x v="0"/>
    <x v="1"/>
  </r>
  <r>
    <s v="NLO0I43"/>
    <s v="60645800105179563"/>
    <s v="31/10/2025 14:26:21"/>
    <s v="00271"/>
    <s v="HEDER OLIVEIRA SANTANA"/>
    <x v="61"/>
    <s v="Caminhão"/>
    <s v="17-180"/>
    <s v="VOLKSWAGEN"/>
    <s v="26704705"/>
    <s v="POSTO JR APARECIDA"/>
    <s v="APARECIDA DE GOIANIA"/>
    <s v="GO"/>
    <s v="DIESEL COMUM"/>
    <n v="0"/>
    <n v="0"/>
    <s v=" Km/L"/>
    <n v="229130"/>
    <n v="226.72"/>
    <n v="5.54"/>
    <n v="1256.03"/>
    <s v="0"/>
    <s v="Planejamento Operaci"/>
    <s v="Planejamento Operaci"/>
    <s v="Operacional"/>
    <m/>
    <d v="2025-10-31T00:00:00"/>
    <x v="6"/>
    <x v="0"/>
    <x v="5"/>
  </r>
  <r>
    <s v="TUF2B45"/>
    <s v="60645800106437790"/>
    <s v="31/10/2025 14:44:09"/>
    <s v="04689"/>
    <s v="CLEDSON MARQUES ARRUDA"/>
    <x v="37"/>
    <s v="Caminhonete"/>
    <s v="SAVEIRO CS RB MF"/>
    <s v="VW"/>
    <s v="07686400"/>
    <s v="AUTO POSTO CASTELANDIA"/>
    <s v="CASTELANDIA"/>
    <s v="GO"/>
    <s v="ETANOL COMUM"/>
    <n v="323"/>
    <n v="9.44"/>
    <s v=" Km/L"/>
    <n v="4528"/>
    <n v="34.229999999999997"/>
    <n v="4.09"/>
    <n v="140"/>
    <s v="84336"/>
    <s v="EXT - KSE LOCAÇOES"/>
    <s v="Planejamento Operaci"/>
    <s v="KSE LOCAÇOES"/>
    <m/>
    <d v="2025-10-31T00:00:00"/>
    <x v="6"/>
    <x v="0"/>
    <x v="12"/>
  </r>
  <r>
    <s v="TTP5B47"/>
    <s v="60645800106437770"/>
    <s v="31/10/2025 14:52:02"/>
    <s v="00149"/>
    <s v="MANOELITO METROVICH LIMA"/>
    <x v="40"/>
    <s v="Caminhonete"/>
    <s v="SAVEIRO CS RB MF"/>
    <s v="VW"/>
    <s v="07674909"/>
    <s v="AUTO POSTO INDIARA"/>
    <s v="INDIARA"/>
    <s v="GO"/>
    <s v="ETANOL COMUM"/>
    <n v="400"/>
    <n v="9.89"/>
    <s v=" Km/L"/>
    <n v="3113"/>
    <n v="40.46"/>
    <n v="4.49"/>
    <n v="181.66"/>
    <s v="9307"/>
    <s v="EXT - KSE LOCAÇOES"/>
    <s v="Planejamento Operaci"/>
    <s v="KSE LOCAÇOES"/>
    <m/>
    <d v="2025-10-31T00:00:00"/>
    <x v="6"/>
    <x v="0"/>
    <x v="12"/>
  </r>
  <r>
    <s v="FCW8F66"/>
    <s v="60645800105124371"/>
    <s v="31/10/2025 16:06:11"/>
    <s v="80246"/>
    <s v="FRANCISCO DE ASSIS SOARES"/>
    <x v="19"/>
    <s v="Caminhão"/>
    <s v="11-180"/>
    <s v="VW"/>
    <s v="45307105"/>
    <s v="POSTO GIRASSOL"/>
    <s v="ITUMBIARA"/>
    <s v="GO"/>
    <s v="DIESEL S-10"/>
    <n v="0"/>
    <n v="0"/>
    <s v=" Km/L"/>
    <n v="0"/>
    <n v="76.59"/>
    <n v="6.0910000000000002"/>
    <n v="466.48"/>
    <s v="311057"/>
    <s v="EXT - SAO PEDRO"/>
    <s v="Planejamento Operaci"/>
    <s v="SAO PEDRO"/>
    <m/>
    <d v="2025-10-31T00:00:00"/>
    <x v="6"/>
    <x v="0"/>
    <x v="7"/>
  </r>
  <r>
    <s v="TUG2C45"/>
    <s v="60645800106437600"/>
    <s v="31/10/2025 16:15:12"/>
    <s v="73410"/>
    <s v="BRUNO SOUSA DIAS"/>
    <x v="54"/>
    <s v="Utilitário"/>
    <s v="SAVEIRO"/>
    <s v="VOLKSWAGEN"/>
    <s v="81889412"/>
    <s v="POSTO ZERO UM"/>
    <s v="RIO VERDE"/>
    <s v="GO"/>
    <s v="ETANOL COMUM"/>
    <n v="421"/>
    <n v="8.8000000000000007"/>
    <s v=" Km/L"/>
    <n v="3419"/>
    <n v="47.86"/>
    <n v="4.3899999999999997"/>
    <n v="210.11"/>
    <s v="0"/>
    <s v="EXT - KSE LOCAÇOES"/>
    <s v="Planejamento Operaci"/>
    <s v="KSE LOCAÇOES"/>
    <m/>
    <d v="2025-10-31T00:00:00"/>
    <x v="6"/>
    <x v="0"/>
    <x v="12"/>
  </r>
  <r>
    <s v="TFS3C72"/>
    <s v="60645800105143738"/>
    <s v="31/10/2025 16:43:33"/>
    <s v="00271"/>
    <s v="HEDER OLIVEIRA SANTANA"/>
    <x v="9"/>
    <s v="AUTOMOVEL"/>
    <s v="ARGO"/>
    <s v="FIAT"/>
    <s v="13308211"/>
    <s v="P. BANDEIRANTES"/>
    <s v="RIO VERDE"/>
    <s v="GO"/>
    <s v="ETANOL COMUM"/>
    <n v="341"/>
    <n v="8.15"/>
    <s v=" Km/L"/>
    <n v="49762"/>
    <n v="41.84"/>
    <n v="4.3899999999999997"/>
    <n v="183.69"/>
    <s v="311059983"/>
    <s v="Planejamento Operaci"/>
    <s v="Planejamento Operaci"/>
    <s v="Operacional"/>
    <m/>
    <d v="2025-10-31T00:00:00"/>
    <x v="6"/>
    <x v="0"/>
    <x v="4"/>
  </r>
  <r>
    <s v="TFX7J72"/>
    <s v="60645800105836505"/>
    <s v="31/10/2025 16:51:37"/>
    <s v="02769"/>
    <s v="ANDRE LUIS PAULINO"/>
    <x v="11"/>
    <s v="AUTOMOVEL"/>
    <s v="ARGO"/>
    <s v="FIAT"/>
    <s v="53030006"/>
    <s v="KR TREVO"/>
    <s v="SANTA HELENA DE GOIAS"/>
    <s v="GO"/>
    <s v="ETANOL COMUM"/>
    <n v="368"/>
    <n v="9.44"/>
    <s v=" Km/L"/>
    <n v="39679"/>
    <n v="39"/>
    <n v="4.3899999999999997"/>
    <n v="171.21"/>
    <s v="1"/>
    <s v="Planejamento Operaci"/>
    <s v="Planejamento Operaci"/>
    <s v="Operacional"/>
    <m/>
    <d v="2025-10-31T00:00:00"/>
    <x v="6"/>
    <x v="0"/>
    <x v="4"/>
  </r>
  <r>
    <s v="TTY2C25"/>
    <s v="60645800106437780"/>
    <s v="31/10/2025 17:34:26"/>
    <s v="01442"/>
    <s v="JOÃO VICTOR ALVES BORGES CUNHA"/>
    <x v="38"/>
    <s v="Caminhonete"/>
    <s v="SAVEIRO CS RB MF"/>
    <s v="VW"/>
    <s v="46286315"/>
    <s v="POSTO CENTRAL"/>
    <s v="BOM JESUS"/>
    <s v="GO"/>
    <s v="ETANOL COMUM"/>
    <n v="435"/>
    <n v="9.42"/>
    <s v=" Km/L"/>
    <n v="4352"/>
    <n v="46.19"/>
    <n v="4.46"/>
    <n v="206.01"/>
    <s v="1"/>
    <s v="EXT - KSE LOCAÇOES"/>
    <s v="Planejamento Operaci"/>
    <s v="KSE LOCAÇOES"/>
    <m/>
    <d v="2025-10-31T00:00:00"/>
    <x v="6"/>
    <x v="0"/>
    <x v="12"/>
  </r>
  <r>
    <s v="TFW3J34"/>
    <s v="60645800106437440"/>
    <s v="31/10/2025 17:56:03"/>
    <s v="70145"/>
    <s v="LUCAS HENRIQUE MAGALHAES DE SOUZA "/>
    <x v="49"/>
    <s v="EQUIPAMENTOS"/>
    <s v="AMBULANCIA"/>
    <s v="OUTROS"/>
    <s v="46286315"/>
    <s v="POSTO CENTRAL"/>
    <s v="BOM JESUS"/>
    <s v="GO"/>
    <s v="DIESEL S-10"/>
    <n v="396"/>
    <n v="6.1"/>
    <s v=" Km/L"/>
    <n v="3626"/>
    <n v="64.87"/>
    <n v="6.24"/>
    <n v="404.8"/>
    <s v="1"/>
    <s v="Planejamento Operaci"/>
    <s v="Planejamento Operaci"/>
    <s v="Operacional"/>
    <m/>
    <d v="2025-10-31T00:00:00"/>
    <x v="6"/>
    <x v="0"/>
    <x v="13"/>
  </r>
  <r>
    <s v="TUF2B45"/>
    <s v="60645800106437790"/>
    <s v="31/10/2025 18:56:42"/>
    <s v="04689"/>
    <s v="CLEDSON MARQUES ARRUDA"/>
    <x v="37"/>
    <s v="Caminhonete"/>
    <s v="SAVEIRO CS RB MF"/>
    <s v="VW"/>
    <s v="46286315"/>
    <s v="POSTO CENTRAL"/>
    <s v="BOM JESUS"/>
    <s v="GO"/>
    <s v="ETANOL COMUM"/>
    <n v="198"/>
    <n v="8.57"/>
    <s v=" Km/L"/>
    <n v="4726"/>
    <n v="23.1"/>
    <n v="4.46"/>
    <n v="103.03"/>
    <s v="1"/>
    <s v="EXT - KSE LOCAÇOES"/>
    <s v="Planejamento Operaci"/>
    <s v="KSE LOCAÇOES"/>
    <m/>
    <d v="2025-10-31T00:00:00"/>
    <x v="6"/>
    <x v="0"/>
    <x v="12"/>
  </r>
  <r>
    <s v="TFE9C14"/>
    <s v="60645800106437370"/>
    <s v="31/10/2025 18:58:52"/>
    <s v="70398"/>
    <s v="JULIANO GUIMARAES BORGES COSTA"/>
    <x v="51"/>
    <s v="EQUIPAMENTOS"/>
    <s v="AMBULANCIA"/>
    <s v="OUTROS"/>
    <s v="13335016"/>
    <s v="POSTO TREVO"/>
    <s v="RIO VERDE"/>
    <s v="GO"/>
    <s v="DIESEL S-10"/>
    <n v="79"/>
    <n v="1.73"/>
    <s v=" Km/L"/>
    <n v="3382"/>
    <n v="45.65"/>
    <n v="6.09"/>
    <n v="278.01"/>
    <s v="311068270"/>
    <s v="Planejamento Operaci"/>
    <s v="Planejamento Operaci"/>
    <s v="Operacional"/>
    <m/>
    <d v="2025-10-31T00:00:00"/>
    <x v="6"/>
    <x v="0"/>
    <x v="13"/>
  </r>
  <r>
    <s v="TTT2H93"/>
    <s v="60645800106437760"/>
    <s v="31/10/2025 19:06:28"/>
    <s v="52982"/>
    <s v="ROBERTO ANTONIO DE MELO"/>
    <x v="41"/>
    <s v="Utilitário"/>
    <s v="SAVEIRO"/>
    <s v="VOLKSWAGEN"/>
    <s v="41826312"/>
    <s v="AUTO POSTO JACARE"/>
    <s v="ACREUNA"/>
    <s v="GO"/>
    <s v="ETANOL COMUM"/>
    <n v="250"/>
    <n v="8.85"/>
    <s v=" Km/L"/>
    <n v="6187"/>
    <n v="28.24"/>
    <n v="4.2510000000000003"/>
    <n v="120.04"/>
    <s v="311068749"/>
    <s v="EXT - KSE LOCAÇOES"/>
    <s v="Planejamento Operaci"/>
    <s v="KSE LOCAÇOES"/>
    <m/>
    <d v="2025-10-31T00:00:00"/>
    <x v="6"/>
    <x v="0"/>
    <x v="12"/>
  </r>
  <r>
    <s v="TGF2J32"/>
    <s v="60645800105143827"/>
    <s v="31/10/2025 19:22:16"/>
    <s v="29136"/>
    <s v="CLEITON INACIO DE MOURA"/>
    <x v="16"/>
    <s v="AUTOMOVEL"/>
    <s v="ARGO"/>
    <s v="FIAT"/>
    <s v="87183400"/>
    <s v="MARAJO GUAPO"/>
    <s v="GUAPO"/>
    <s v="GO"/>
    <s v="ETANOL COMUM"/>
    <n v="406"/>
    <n v="10.7"/>
    <s v=" Km/L"/>
    <n v="10848"/>
    <n v="37.96"/>
    <n v="4.49"/>
    <n v="170.44"/>
    <s v="0"/>
    <s v="Planejamento Operaci"/>
    <s v="Planejamento Operaci"/>
    <s v="Operacional"/>
    <m/>
    <d v="2025-10-31T00:00:00"/>
    <x v="6"/>
    <x v="0"/>
    <x v="5"/>
  </r>
  <r>
    <s v="TTQ4C10"/>
    <s v="60645800105124428"/>
    <s v="31/10/2025 19:38:36"/>
    <s v="03095"/>
    <s v="MICHELL ALMEIDA SANTANA"/>
    <x v="31"/>
    <s v="Caminhonete"/>
    <s v="Caminhonete S10"/>
    <s v="CHEVROLET"/>
    <s v="87183400"/>
    <s v="MARAJO GUAPO"/>
    <s v="GUAPO"/>
    <s v="GO"/>
    <s v="DIESEL S-10"/>
    <n v="501"/>
    <n v="9.6199999999999992"/>
    <s v=" Km/L"/>
    <n v="4494"/>
    <n v="52.1"/>
    <n v="6.24"/>
    <n v="325.10000000000002"/>
    <s v="0"/>
    <s v="Planejamento Operaci"/>
    <s v="Planejamento Operaci"/>
    <s v="INSPENCAO"/>
    <m/>
    <d v="2025-10-31T00:00:00"/>
    <x v="6"/>
    <x v="0"/>
    <x v="12"/>
  </r>
  <r>
    <s v="TUB2B84"/>
    <s v="60645800106437809"/>
    <s v="31/10/2025 19:39:54"/>
    <s v="75717"/>
    <s v="LUCAS PEREIRA APRIGIO"/>
    <x v="36"/>
    <s v="Caminhonete"/>
    <s v="SAVEIRO CS RB MF"/>
    <s v="VW"/>
    <s v="45308900"/>
    <s v="POSTO LUPATINI"/>
    <s v="SANTO ANTONIO DA BARRA"/>
    <s v="GO"/>
    <s v="ETANOL COMUM"/>
    <n v="377"/>
    <n v="9.35"/>
    <s v=" Km/L"/>
    <n v="3563"/>
    <n v="40.32"/>
    <n v="4.3899999999999997"/>
    <n v="177"/>
    <s v="0"/>
    <s v="EXT - KSE LOCAÇOES"/>
    <s v="Planejamento Operaci"/>
    <s v="KSE LOCAÇOES"/>
    <m/>
    <d v="2025-10-31T00:00:00"/>
    <x v="6"/>
    <x v="0"/>
    <x v="12"/>
  </r>
  <r>
    <s v="TLR1J91"/>
    <s v="60645800106043065"/>
    <s v="31/10/2025 20:02:06"/>
    <s v="02910"/>
    <s v="EMERSON CRISTIANO DA SILVEIRA"/>
    <x v="23"/>
    <s v="Caminhonete"/>
    <s v="SAVEIRO"/>
    <s v="VOLKSWAGEN"/>
    <s v="34287712"/>
    <s v="DECIO UBERLANDIA"/>
    <s v="UBERLANDIA"/>
    <s v="MG"/>
    <s v="ETANOL COMUM"/>
    <n v="0"/>
    <n v="0"/>
    <s v=" Km/L"/>
    <s v="-"/>
    <n v="43.86"/>
    <n v="3.99"/>
    <n v="175"/>
    <s v="202510312001"/>
    <s v="Planejamento Operaci"/>
    <s v="Planejamento Operaci"/>
    <s v="Operacional"/>
    <m/>
    <d v="2025-10-31T00:00:00"/>
    <x v="6"/>
    <x v="0"/>
    <x v="9"/>
  </r>
  <r>
    <s v="TTQ3C61"/>
    <s v="60645800105124444"/>
    <s v="31/10/2025 20:10:57"/>
    <s v="85463"/>
    <s v="MAYCON RAFAEL CAMPERA"/>
    <x v="44"/>
    <s v="Caminhonete"/>
    <s v="SAVEIRO CS RB MF"/>
    <s v="VW"/>
    <s v="13335016"/>
    <s v="POSTO TREVO"/>
    <s v="RIO VERDE"/>
    <s v="GO"/>
    <s v="ETANOL COMUM"/>
    <n v="328"/>
    <n v="9.5500000000000007"/>
    <s v=" Km/L"/>
    <n v="4297"/>
    <n v="34.35"/>
    <n v="4.49"/>
    <n v="154.24"/>
    <s v="311072592"/>
    <s v="EXT - KSE LOCAÇOES"/>
    <s v="Planejamento Operaci"/>
    <s v="KSE LOCAÇOES"/>
    <m/>
    <d v="2025-10-31T00:00:00"/>
    <x v="6"/>
    <x v="0"/>
    <x v="12"/>
  </r>
  <r>
    <s v="TFF6I82"/>
    <s v="60645800105143800"/>
    <s v="31/10/2025 20:25:12"/>
    <s v="11093"/>
    <s v="MARCELO PAIXÃO FILHO"/>
    <x v="62"/>
    <s v="AUTOMOVEL"/>
    <s v="ARGO"/>
    <s v="FIAT"/>
    <s v="46209914"/>
    <s v="DECIO RIO VERDE"/>
    <s v="RIO VERDE"/>
    <s v="GO"/>
    <s v="ETANOL COMUM"/>
    <n v="354"/>
    <n v="8.6300000000000008"/>
    <s v=" Km/L"/>
    <n v="22673"/>
    <n v="41.03"/>
    <n v="4.29"/>
    <n v="176.02"/>
    <s v="202510312024"/>
    <s v="Planejamento Operaci"/>
    <s v="Planejamento Operaci"/>
    <s v="Operacional"/>
    <m/>
    <d v="2025-10-31T00:00:00"/>
    <x v="6"/>
    <x v="0"/>
    <x v="2"/>
  </r>
  <r>
    <s v="TGA0B06"/>
    <s v="60645800106437610"/>
    <s v="31/10/2025 20:47:48"/>
    <s v="00933"/>
    <s v="GIULEY RIBEIRO DOS SANTOS"/>
    <x v="56"/>
    <s v="Caminhonete"/>
    <s v="FIORINO"/>
    <s v="FIAT"/>
    <s v="45308900"/>
    <s v="POSTO LUPATINI"/>
    <s v="SANTO ANTONIO DA BARRA"/>
    <s v="GO"/>
    <s v="ETANOL COMUM"/>
    <n v="412"/>
    <n v="9.61"/>
    <s v=" Km/L"/>
    <n v="3372"/>
    <n v="42.89"/>
    <n v="4.3899999999999997"/>
    <n v="188.29"/>
    <s v="0"/>
    <s v="EXT - KSE LOCAÇOES"/>
    <s v="Planejamento Operaci"/>
    <s v="Operacional"/>
    <m/>
    <d v="2025-10-31T00:00:00"/>
    <x v="6"/>
    <x v="0"/>
    <x v="5"/>
  </r>
  <r>
    <s v="TGL4J09"/>
    <s v="60645800105143360"/>
    <s v="31/10/2025 21:22:27"/>
    <s v="40379"/>
    <s v="JESTER LUCAS GOUVEIA SANTOS"/>
    <x v="17"/>
    <s v="AUTOMOVEL"/>
    <s v="ARGO"/>
    <s v="FIAT"/>
    <s v="36603412"/>
    <s v="POSTO DO RATINHO"/>
    <s v="GOIANIA"/>
    <s v="GO"/>
    <s v="ETANOL COMUM"/>
    <n v="386"/>
    <n v="9.59"/>
    <s v=" Km/L"/>
    <n v="16232"/>
    <n v="40.24"/>
    <n v="5.24"/>
    <n v="210.86"/>
    <s v="1"/>
    <s v="Planejamento Operaci"/>
    <s v="Planejamento Operaci"/>
    <s v="Operacional"/>
    <m/>
    <d v="2025-10-31T00:00:00"/>
    <x v="6"/>
    <x v="0"/>
    <x v="1"/>
  </r>
  <r>
    <s v="TTS4A16"/>
    <s v="60645800105124436"/>
    <s v="31/10/2025 23:53:33"/>
    <s v="03458"/>
    <s v="RAUL DOS SANTOS SOUSA"/>
    <x v="32"/>
    <s v="Caminhonete"/>
    <s v="Caminhonete S10"/>
    <s v="CHEVROLET"/>
    <s v="75331003"/>
    <s v="SUPERVIA LAGOA"/>
    <s v="RIO VERDE"/>
    <s v="GO"/>
    <s v="DIESEL S-10"/>
    <n v="811"/>
    <n v="23.69"/>
    <s v=" Km/L"/>
    <n v="6525"/>
    <n v="34.24"/>
    <n v="6.19"/>
    <n v="211.95"/>
    <s v="0"/>
    <s v="Planejamento Operaci"/>
    <s v="Planejamento Operaci"/>
    <s v="INSPENCAO"/>
    <m/>
    <d v="2025-10-31T00:00:00"/>
    <x v="6"/>
    <x v="0"/>
    <x v="12"/>
  </r>
  <r>
    <s v="TTS4A16"/>
    <s v="60645800105124436"/>
    <s v="01/11/2025 00:00:29"/>
    <s v="03458"/>
    <s v="RAUL DOS SANTOS SOUSA"/>
    <x v="32"/>
    <s v="Caminhonete"/>
    <s v="Caminhonete S10"/>
    <s v="CHEVROLET"/>
    <s v="75331003"/>
    <s v="SUPERVIA LAGOA"/>
    <s v="RIO VERDE"/>
    <s v="GO"/>
    <s v="DIESEL S-10"/>
    <n v="0"/>
    <n v="0"/>
    <s v=" Km/L"/>
    <n v="6525"/>
    <n v="22.3"/>
    <n v="5.9420000000000002"/>
    <n v="132.51"/>
    <s v="0"/>
    <s v="Planejamento Operaci"/>
    <s v="Planejamento Operaci"/>
    <s v="INSPENCAO"/>
    <m/>
    <d v="2025-11-01T00:00:00"/>
    <x v="7"/>
    <x v="0"/>
    <x v="12"/>
  </r>
  <r>
    <s v="TTP5B47"/>
    <s v="60645800106437770"/>
    <s v="01/11/2025 01:31:49"/>
    <s v="99531"/>
    <s v="RODRIGO RODRIGUES BARROS"/>
    <x v="40"/>
    <s v="Caminhonete"/>
    <s v="SAVEIRO CS RB MF"/>
    <s v="VW"/>
    <s v="07674909"/>
    <s v="AUTO POSTO INDIARA"/>
    <s v="INDIARA"/>
    <s v="GO"/>
    <s v="ETANOL COMUM"/>
    <n v="335"/>
    <n v="8.74"/>
    <s v=" Km/L"/>
    <n v="3448"/>
    <n v="38.340000000000003"/>
    <n v="4.49"/>
    <n v="172.15"/>
    <s v="9315"/>
    <s v="EXT - KSE LOCAÇOES"/>
    <s v="Planejamento Operaci"/>
    <s v="KSE LOCAÇOES"/>
    <m/>
    <d v="2025-11-01T00:00:00"/>
    <x v="7"/>
    <x v="0"/>
    <x v="12"/>
  </r>
  <r>
    <s v="TTR3A31"/>
    <s v="60645800106437590"/>
    <s v="01/11/2025 03:28:15"/>
    <s v="05685"/>
    <s v="THAVINER DIVANIO RODRIGUES DOS SANTOS"/>
    <x v="53"/>
    <s v="Caminhonete"/>
    <s v="SAVEIRO CS RB MF"/>
    <s v="VW"/>
    <s v="46209914"/>
    <s v="DECIO RIO VERDE"/>
    <s v="RIO VERDE"/>
    <s v="GO"/>
    <s v="ETANOL COMUM"/>
    <n v="440"/>
    <n v="9.6300000000000008"/>
    <s v=" Km/L"/>
    <n v="3542"/>
    <n v="45.69"/>
    <n v="4.29"/>
    <n v="196.01"/>
    <s v="202511010327"/>
    <s v="EXT - KSE LOCAÇOES"/>
    <s v="Planejamento Operaci"/>
    <s v="KSE LOCAÇOES"/>
    <m/>
    <d v="2025-11-01T00:00:00"/>
    <x v="7"/>
    <x v="0"/>
    <x v="12"/>
  </r>
  <r>
    <s v="TUB2B84"/>
    <s v="60645800106437809"/>
    <s v="01/11/2025 05:59:14"/>
    <s v="75717"/>
    <s v="LUCAS PEREIRA APRIGIO"/>
    <x v="36"/>
    <s v="Caminhonete"/>
    <s v="SAVEIRO CS RB MF"/>
    <s v="VW"/>
    <s v="45308900"/>
    <s v="POSTO LUPATINI"/>
    <s v="SANTO ANTONIO DA BARRA"/>
    <s v="GO"/>
    <s v="ETANOL COMUM"/>
    <n v="471"/>
    <n v="11.47"/>
    <s v=" Km/L"/>
    <n v="4034"/>
    <n v="41.08"/>
    <n v="4.3899999999999997"/>
    <n v="180.34"/>
    <s v="1"/>
    <s v="EXT - KSE LOCAÇOES"/>
    <s v="Planejamento Operaci"/>
    <s v="KSE LOCAÇOES"/>
    <m/>
    <d v="2025-11-01T00:00:00"/>
    <x v="7"/>
    <x v="0"/>
    <x v="12"/>
  </r>
  <r>
    <s v="TTQ3C61"/>
    <s v="60645800105124444"/>
    <s v="01/11/2025 06:11:45"/>
    <s v="85463"/>
    <s v="MAYCON RAFAEL CAMPERA"/>
    <x v="44"/>
    <s v="Caminhonete"/>
    <s v="SAVEIRO CS RB MF"/>
    <s v="VW"/>
    <s v="13335016"/>
    <s v="POSTO TREVO"/>
    <s v="RIO VERDE"/>
    <s v="GO"/>
    <s v="ETANOL COMUM"/>
    <n v="392"/>
    <n v="12.1"/>
    <s v=" Km/L"/>
    <n v="4689"/>
    <n v="32.39"/>
    <n v="4.49"/>
    <n v="145.43"/>
    <s v="11122250"/>
    <s v="EXT - KSE LOCAÇOES"/>
    <s v="Planejamento Operaci"/>
    <s v="KSE LOCAÇOES"/>
    <m/>
    <d v="2025-11-01T00:00:00"/>
    <x v="7"/>
    <x v="0"/>
    <x v="12"/>
  </r>
  <r>
    <s v="TUF2B45"/>
    <s v="60645800106437790"/>
    <s v="01/11/2025 06:20:07"/>
    <s v="03398"/>
    <s v="JOSIMAR VENANCIO SANTOS SILVA"/>
    <x v="37"/>
    <s v="Caminhonete"/>
    <s v="SAVEIRO CS RB MF"/>
    <s v="VW"/>
    <s v="46286315"/>
    <s v="POSTO CENTRAL"/>
    <s v="BOM JESUS"/>
    <s v="GO"/>
    <s v="ETANOL COMUM"/>
    <n v="456"/>
    <n v="10.92"/>
    <s v=" Km/L"/>
    <n v="5182"/>
    <n v="41.76"/>
    <n v="4.46"/>
    <n v="186.27"/>
    <s v="1"/>
    <s v="EXT - KSE LOCAÇOES"/>
    <s v="Planejamento Operaci"/>
    <s v="KSE LOCAÇOES"/>
    <m/>
    <d v="2025-11-01T00:00:00"/>
    <x v="7"/>
    <x v="0"/>
    <x v="12"/>
  </r>
  <r>
    <s v="TTY2C25"/>
    <s v="60645800106437780"/>
    <s v="01/11/2025 06:38:45"/>
    <s v="85463"/>
    <s v="MAYCON RAFAEL CAMPERA"/>
    <x v="38"/>
    <s v="Caminhonete"/>
    <s v="SAVEIRO CS RB MF"/>
    <s v="VW"/>
    <s v="46286315"/>
    <s v="POSTO CENTRAL"/>
    <s v="BOM JESUS"/>
    <s v="GO"/>
    <s v="ETANOL COMUM"/>
    <n v="404"/>
    <n v="11.69"/>
    <s v=" Km/L"/>
    <n v="4756"/>
    <n v="34.57"/>
    <n v="4.46"/>
    <n v="154.19"/>
    <s v="1"/>
    <s v="EXT - KSE LOCAÇOES"/>
    <s v="Planejamento Operaci"/>
    <s v="KSE LOCAÇOES"/>
    <m/>
    <d v="2025-11-01T00:00:00"/>
    <x v="7"/>
    <x v="0"/>
    <x v="12"/>
  </r>
  <r>
    <s v="TUW2D74"/>
    <s v="60645800105124310"/>
    <s v="01/11/2025 06:40:00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747"/>
    <n v="16.440000000000001"/>
    <s v=" Km/L"/>
    <n v="5258"/>
    <n v="45.44"/>
    <n v="6.49"/>
    <n v="294.92"/>
    <s v="0"/>
    <s v="Planejamento Operaci"/>
    <s v="Planejamento Operaci"/>
    <s v="Operacional"/>
    <m/>
    <d v="2025-11-01T00:00:00"/>
    <x v="7"/>
    <x v="0"/>
    <x v="12"/>
  </r>
  <r>
    <s v="TGL2B04"/>
    <s v="60645800106437315"/>
    <s v="01/11/2025 06:55:30"/>
    <s v="00951"/>
    <s v="HUGO HENRIQUE OLIVEIRA ROSA"/>
    <x v="45"/>
    <s v="EQUIPAMENTOS"/>
    <s v="AMBULANCIA"/>
    <s v="OUTROS"/>
    <s v="36645906"/>
    <s v="AUTO POSTO ESTRELA DO SUL III"/>
    <s v="ACREUNA"/>
    <s v="GO"/>
    <s v="DIESEL S-10"/>
    <n v="1099"/>
    <n v="17.61"/>
    <s v=" Km/L"/>
    <n v="2765"/>
    <n v="62.42"/>
    <n v="6.1909999999999998"/>
    <n v="386.42"/>
    <s v="0"/>
    <s v="Planejamento Operaci"/>
    <s v="Planejamento Operaci"/>
    <s v="Operacional"/>
    <m/>
    <d v="2025-11-01T00:00:00"/>
    <x v="7"/>
    <x v="0"/>
    <x v="13"/>
  </r>
  <r>
    <s v="TFF6I82"/>
    <s v="60645800105143800"/>
    <s v="01/11/2025 07:19:24"/>
    <s v="11093"/>
    <s v="MARCELO PAIXÃO FILHO"/>
    <x v="62"/>
    <s v="AUTOMOVEL"/>
    <s v="ARGO"/>
    <s v="FIAT"/>
    <s v="12667600"/>
    <s v="Z Z SAO JOSE"/>
    <s v="GOIANIA"/>
    <s v="GO"/>
    <s v="ETANOL COMUM"/>
    <n v="290"/>
    <n v="9.67"/>
    <s v=" Km/L"/>
    <n v="22963"/>
    <n v="30"/>
    <n v="5.29"/>
    <n v="158.69999999999999"/>
    <s v="0"/>
    <s v="Planejamento Operaci"/>
    <s v="Planejamento Operaci"/>
    <s v="Operacional"/>
    <m/>
    <d v="2025-11-01T00:00:00"/>
    <x v="7"/>
    <x v="0"/>
    <x v="2"/>
  </r>
  <r>
    <s v="TTT2H93"/>
    <s v="60645800106437760"/>
    <s v="01/11/2025 07:20:00"/>
    <s v="52982"/>
    <s v="ROBERTO ANTONIO DE MELO"/>
    <x v="41"/>
    <s v="Utilitário"/>
    <s v="SAVEIRO"/>
    <s v="VOLKSWAGEN"/>
    <s v="41826312"/>
    <s v="AUTO POSTO JACARE"/>
    <s v="ACREUNA"/>
    <s v="GO"/>
    <s v="ETANOL COMUM"/>
    <n v="416"/>
    <n v="12.44"/>
    <s v=" Km/L"/>
    <n v="6603"/>
    <n v="33.450000000000003"/>
    <n v="4.2510000000000003"/>
    <n v="142.18"/>
    <s v="11126365"/>
    <s v="EXT - KSE LOCAÇOES"/>
    <s v="Planejamento Operaci"/>
    <s v="KSE LOCAÇOES"/>
    <m/>
    <d v="2025-11-01T00:00:00"/>
    <x v="7"/>
    <x v="0"/>
    <x v="12"/>
  </r>
  <r>
    <s v="KAZ5F74"/>
    <s v="60645800105124355"/>
    <s v="01/11/2025 07:26:40"/>
    <s v="09808"/>
    <s v="DOUGLAS OLIVEIRA SANTOS"/>
    <x v="19"/>
    <s v="Caminhão"/>
    <s v="L 1113"/>
    <s v="IVECO"/>
    <s v="69494411"/>
    <s v="REDE MARAJO RIO VERD"/>
    <s v="RIO VERDE"/>
    <s v="GO"/>
    <s v="DIESEL COMUM"/>
    <n v="0"/>
    <n v="0"/>
    <s v=" Km/L"/>
    <n v="0"/>
    <n v="138"/>
    <n v="5.99"/>
    <n v="826.62"/>
    <s v="9808179606"/>
    <s v="EXT - SAO PEDRO"/>
    <s v="Planejamento Operaci"/>
    <s v="SAO PEDRO"/>
    <m/>
    <d v="2025-11-01T00:00:00"/>
    <x v="7"/>
    <x v="0"/>
    <x v="7"/>
  </r>
  <r>
    <s v="TUG2C45"/>
    <s v="60645800106437600"/>
    <s v="01/11/2025 07:35:45"/>
    <s v="73410"/>
    <s v="BRUNO SOUSA DIAS"/>
    <x v="54"/>
    <s v="Utilitário"/>
    <s v="SAVEIRO"/>
    <s v="VOLKSWAGEN"/>
    <s v="24906505"/>
    <s v="AUTO POSTO BOM RETIR"/>
    <s v="RIO VERDE"/>
    <s v="GO"/>
    <s v="ETANOL COMUM"/>
    <n v="421"/>
    <n v="10.86"/>
    <s v=" Km/L"/>
    <n v="3840"/>
    <n v="38.770000000000003"/>
    <n v="4.38"/>
    <n v="169.81"/>
    <s v="111272"/>
    <s v="EXT - KSE LOCAÇOES"/>
    <s v="Planejamento Operaci"/>
    <s v="KSE LOCAÇOES"/>
    <m/>
    <d v="2025-11-01T00:00:00"/>
    <x v="7"/>
    <x v="0"/>
    <x v="12"/>
  </r>
  <r>
    <s v="QSW6J59"/>
    <s v="60645800106460000"/>
    <s v="01/11/2025 07:40:20"/>
    <s v="02910"/>
    <s v="EMERSON CRISTIANO DA SILVEIRA"/>
    <x v="28"/>
    <s v="EQUIPAMENTOS"/>
    <s v="CAMINHÃO PIPA"/>
    <s v="OUTROS"/>
    <s v="41826312"/>
    <s v="AUTO POSTO JACARE"/>
    <s v="ACREUNA"/>
    <s v="GO"/>
    <s v="DIESEL S-10"/>
    <n v="605"/>
    <n v="6.44"/>
    <s v=" Km/L"/>
    <n v="4507"/>
    <n v="94"/>
    <n v="5.99"/>
    <n v="563.07000000000005"/>
    <s v="11127624"/>
    <s v="EXT - LUCCA JR"/>
    <s v="Planejamento Operaci"/>
    <s v="LUCCA JR"/>
    <m/>
    <d v="2025-11-01T00:00:00"/>
    <x v="7"/>
    <x v="0"/>
    <x v="11"/>
  </r>
  <r>
    <s v="JHQ4B46"/>
    <s v="60645800105124177"/>
    <s v="01/11/2025 07:46:39"/>
    <s v="43356"/>
    <s v="JOSE ALECRIM DA SILVA"/>
    <x v="19"/>
    <s v="Caminhão"/>
    <s v="17-220/17-220"/>
    <s v="VW"/>
    <s v="87183400"/>
    <s v="MARAJO GUAPO"/>
    <s v="GUAPO"/>
    <s v="GO"/>
    <s v="DIESEL S-10"/>
    <n v="0"/>
    <n v="0"/>
    <s v=" Km/L"/>
    <n v="0"/>
    <n v="177.46"/>
    <n v="6.09"/>
    <n v="1080.73"/>
    <s v="0"/>
    <s v="EXT - SAO PEDRO"/>
    <s v="Planejamento Operaci"/>
    <s v="SAO PEDRO"/>
    <m/>
    <d v="2025-11-01T00:00:00"/>
    <x v="7"/>
    <x v="0"/>
    <x v="7"/>
  </r>
  <r>
    <s v="TLO0E87"/>
    <s v="60645800106184255"/>
    <s v="01/11/2025 08:11:03"/>
    <s v="02910"/>
    <s v="EMERSON CRISTIANO DA SILVEIRA"/>
    <x v="43"/>
    <s v="EQUIPAMENTOS"/>
    <s v="GUINCHO LEVE"/>
    <s v="EQUIPAMENTO"/>
    <s v="87183400"/>
    <s v="MARAJO GUAPO"/>
    <s v="GUAPO"/>
    <s v="GO"/>
    <s v="DIESEL S-10"/>
    <n v="525"/>
    <n v="4.83"/>
    <s v=" Km/L"/>
    <n v="4147"/>
    <n v="108.66"/>
    <n v="6.09"/>
    <n v="661.74"/>
    <s v="0"/>
    <s v="EXT - LUCCA JR"/>
    <s v="Planejamento Operaci"/>
    <s v="LUCCA JR"/>
    <m/>
    <d v="2025-11-01T00:00:00"/>
    <x v="7"/>
    <x v="0"/>
    <x v="11"/>
  </r>
  <r>
    <s v="TLO0E87"/>
    <m/>
    <s v="01/11/2025 08:11:03"/>
    <m/>
    <m/>
    <x v="43"/>
    <m/>
    <m/>
    <m/>
    <m/>
    <s v="MARAJO GUAPO"/>
    <m/>
    <m/>
    <s v="ARLA-32"/>
    <s v="-"/>
    <s v="-"/>
    <s v=" Km/L"/>
    <s v="-"/>
    <n v="6.16"/>
    <m/>
    <n v="24.58"/>
    <m/>
    <m/>
    <s v="Planejamento Operaci"/>
    <s v="LUCCA JR"/>
    <m/>
    <d v="2025-11-01T00:00:00"/>
    <x v="7"/>
    <x v="0"/>
    <x v="11"/>
  </r>
  <r>
    <s v="TFX7J72"/>
    <s v="60645800105836505"/>
    <s v="01/11/2025 08:31:59"/>
    <s v="02769"/>
    <s v="ANDRE LUIS PAULINO"/>
    <x v="11"/>
    <s v="AUTOMOVEL"/>
    <s v="ARGO"/>
    <s v="FIAT"/>
    <s v="53030006"/>
    <s v="KR TREVO"/>
    <s v="SANTA HELENA DE GOIAS"/>
    <s v="GO"/>
    <s v="ETANOL COMUM"/>
    <n v="302"/>
    <n v="9.73"/>
    <s v=" Km/L"/>
    <n v="39981"/>
    <n v="31.04"/>
    <n v="4.1900000000000004"/>
    <n v="130.06"/>
    <s v="2"/>
    <s v="Planejamento Operaci"/>
    <s v="Planejamento Operaci"/>
    <s v="Operacional"/>
    <m/>
    <d v="2025-11-01T00:00:00"/>
    <x v="7"/>
    <x v="0"/>
    <x v="4"/>
  </r>
  <r>
    <s v="IMP0001"/>
    <s v="60645800105124150"/>
    <s v="01/11/2025 08:57:02"/>
    <s v="99128"/>
    <s v="LEANDRO FERREIRA DE JESUS"/>
    <x v="19"/>
    <s v="EQUIPAMENTOS"/>
    <s v="IMPLEMENTOS"/>
    <s v="OUTROS"/>
    <s v="53032505"/>
    <s v="AUTO POSTO CRISTAL"/>
    <s v="GOIANIA"/>
    <s v="GO"/>
    <s v="GASOLINA COMUM"/>
    <n v="0"/>
    <n v="0"/>
    <s v=" Km/L"/>
    <n v="0"/>
    <n v="14.97"/>
    <n v="6.641"/>
    <n v="99.41"/>
    <s v="11132446"/>
    <s v="EXT - SAO PEDRO"/>
    <s v="Planejamento Operaci"/>
    <s v="SAO PEDRO"/>
    <m/>
    <d v="2025-11-01T00:00:00"/>
    <x v="7"/>
    <x v="0"/>
    <x v="7"/>
  </r>
  <r>
    <s v="TKB0E17"/>
    <s v="60645800106185180"/>
    <s v="01/11/2025 10:15:34"/>
    <s v="03758"/>
    <s v="FABIANO GOMES DUARTE_x0009__x0009__x0009__x0009_"/>
    <x v="27"/>
    <s v="EQUIPAMENTOS"/>
    <s v="GUINCHO LEVE"/>
    <s v="EQUIPAMENTO"/>
    <s v="46286315"/>
    <s v="POSTO CENTRAL"/>
    <s v="BOM JESUS"/>
    <s v="GO"/>
    <s v="DIESEL S-10"/>
    <n v="449"/>
    <n v="5.48"/>
    <s v=" Km/L"/>
    <n v="3949"/>
    <n v="81.96"/>
    <n v="6.24"/>
    <n v="511.43"/>
    <s v="1"/>
    <s v="EXT - LUCCA JR"/>
    <s v="Planejamento Operaci"/>
    <s v="LUCCA JR"/>
    <m/>
    <d v="2025-11-01T00:00:00"/>
    <x v="7"/>
    <x v="0"/>
    <x v="11"/>
  </r>
  <r>
    <s v="TKB0E17"/>
    <m/>
    <s v="01/11/2025 10:17:56"/>
    <m/>
    <m/>
    <x v="27"/>
    <m/>
    <m/>
    <m/>
    <m/>
    <s v="POSTO CENTRAL"/>
    <m/>
    <m/>
    <s v="ARLA-32"/>
    <s v="-"/>
    <s v="-"/>
    <s v=" Km/L"/>
    <s v="-"/>
    <n v="20"/>
    <m/>
    <n v="126"/>
    <m/>
    <m/>
    <s v="Planejamento Operaci"/>
    <s v="LUCCA JR"/>
    <m/>
    <d v="2025-11-01T00:00:00"/>
    <x v="7"/>
    <x v="0"/>
    <x v="11"/>
  </r>
  <r>
    <s v="TGE1F64"/>
    <s v="60645800106437404"/>
    <s v="01/11/2025 10:18:22"/>
    <s v="70145"/>
    <s v="LUCAS HENRIQUE MAGALHAES DE SOUZA "/>
    <x v="33"/>
    <s v="Caminhonete"/>
    <s v="AMBULANCIA DUCATO"/>
    <s v="FIAT"/>
    <s v="75331003"/>
    <s v="SUPERVIA LAGOA"/>
    <s v="RIO VERDE"/>
    <s v="GO"/>
    <s v="DIESEL S-10"/>
    <n v="297"/>
    <n v="4.87"/>
    <s v=" Km/L"/>
    <n v="4536"/>
    <n v="61"/>
    <n v="5.94"/>
    <n v="362.34"/>
    <s v="1"/>
    <s v="Planejamento Operaci"/>
    <s v="Planejamento Operaci"/>
    <s v="Operacional"/>
    <m/>
    <d v="2025-11-01T00:00:00"/>
    <x v="7"/>
    <x v="0"/>
    <x v="13"/>
  </r>
  <r>
    <s v="TGE1F64"/>
    <m/>
    <s v="01/11/2025 10:18:22"/>
    <m/>
    <m/>
    <x v="33"/>
    <m/>
    <m/>
    <m/>
    <m/>
    <s v="SUPERVIA LAGOA"/>
    <m/>
    <m/>
    <s v="ARLA-32"/>
    <s v="-"/>
    <s v="-"/>
    <s v=" Km/L"/>
    <s v="-"/>
    <n v="1.75"/>
    <m/>
    <n v="5.25"/>
    <m/>
    <m/>
    <s v="Planejamento Operaci"/>
    <s v="Operacional"/>
    <m/>
    <d v="2025-11-01T00:00:00"/>
    <x v="7"/>
    <x v="0"/>
    <x v="13"/>
  </r>
  <r>
    <s v="TFF6I82"/>
    <s v="60645800105143800"/>
    <s v="01/11/2025 12:02:29"/>
    <s v="11093"/>
    <s v="MARCELO PAIXÃO FILHO"/>
    <x v="62"/>
    <s v="AUTOMOVEL"/>
    <s v="ARGO"/>
    <s v="FIAT"/>
    <s v="69494411"/>
    <s v="REDE MARAJO RIO VERD"/>
    <s v="RIO VERDE"/>
    <s v="GO"/>
    <s v="ETANOL COMUM"/>
    <n v="252"/>
    <n v="8.4"/>
    <s v=" Km/L"/>
    <n v="23215"/>
    <n v="30"/>
    <n v="3.99"/>
    <n v="119.7"/>
    <s v="1"/>
    <s v="Planejamento Operaci"/>
    <s v="Planejamento Operaci"/>
    <s v="Operacional"/>
    <m/>
    <d v="2025-11-01T00:00:00"/>
    <x v="7"/>
    <x v="0"/>
    <x v="2"/>
  </r>
  <r>
    <s v="TFY3C02"/>
    <s v="60645800105143770"/>
    <s v="01/11/2025 12:40:38"/>
    <s v="37473"/>
    <s v="OTHON SIQUEIRA DE ALMEIDA"/>
    <x v="14"/>
    <s v="AUTOMOVEL"/>
    <s v="ARGO"/>
    <s v="FIAT"/>
    <s v="36603405"/>
    <s v="POSTO DO RATINHO"/>
    <s v="GOIANIA"/>
    <s v="GO"/>
    <s v="ETANOL COMUM"/>
    <n v="457"/>
    <n v="11.08"/>
    <s v=" Km/L"/>
    <n v="12106"/>
    <n v="41.24"/>
    <n v="5.24"/>
    <n v="216.1"/>
    <s v="0"/>
    <s v="Planejamento Operaci"/>
    <s v="Planejamento Operaci"/>
    <s v="Operacional"/>
    <m/>
    <d v="2025-11-01T00:00:00"/>
    <x v="7"/>
    <x v="0"/>
    <x v="0"/>
  </r>
  <r>
    <s v="CVP4C84"/>
    <s v="60645800105124363"/>
    <s v="01/11/2025 13:30:05"/>
    <s v="21706"/>
    <s v="LUIZ MARCELO NEVES"/>
    <x v="19"/>
    <s v="Caminhão"/>
    <s v="24-250"/>
    <s v="VOLKSWAGEN"/>
    <s v="69494411"/>
    <s v="REDE MARAJO RIO VERD"/>
    <s v="RIO VERDE"/>
    <s v="GO"/>
    <s v="DIESEL COMUM"/>
    <n v="0"/>
    <n v="0"/>
    <s v=" Km/L"/>
    <n v="0"/>
    <n v="202"/>
    <n v="5.99"/>
    <n v="1209.98"/>
    <s v="5091018441"/>
    <s v="EXT - SAO PEDRO"/>
    <s v="Planejamento Operaci"/>
    <s v="SAO PEDRO"/>
    <m/>
    <d v="2025-11-01T00:00:00"/>
    <x v="7"/>
    <x v="0"/>
    <x v="7"/>
  </r>
  <r>
    <s v="TTP5B47"/>
    <s v="60645800106437770"/>
    <s v="01/11/2025 13:49:41"/>
    <s v="00149"/>
    <s v="MANOELITO METROVICH LIMA"/>
    <x v="40"/>
    <s v="Caminhonete"/>
    <s v="SAVEIRO CS RB MF"/>
    <s v="VW"/>
    <s v="07674909"/>
    <s v="AUTO POSTO INDIARA"/>
    <s v="INDIARA"/>
    <s v="GO"/>
    <s v="ETANOL COMUM"/>
    <n v="424"/>
    <n v="9.4700000000000006"/>
    <s v=" Km/L"/>
    <n v="3872"/>
    <n v="44.77"/>
    <n v="4.49"/>
    <n v="201.01"/>
    <s v="9320"/>
    <s v="EXT - KSE LOCAÇOES"/>
    <s v="Planejamento Operaci"/>
    <s v="KSE LOCAÇOES"/>
    <m/>
    <d v="2025-11-01T00:00:00"/>
    <x v="7"/>
    <x v="0"/>
    <x v="12"/>
  </r>
  <r>
    <s v="TGM2I26"/>
    <s v="60645800106437620"/>
    <s v="01/11/2025 14:07:58"/>
    <s v="59226"/>
    <s v="PASCHOAL FAVORITTO DE QUEIROZ"/>
    <x v="55"/>
    <s v="Utilitário"/>
    <s v="FIORINO"/>
    <s v="FIAT"/>
    <s v="31803903"/>
    <s v="BOM SUCESSO AUTO POSTO  24 HS"/>
    <s v="GOIANIA"/>
    <s v="GO"/>
    <s v="ETANOL COMUM"/>
    <n v="318"/>
    <n v="5.95"/>
    <s v=" Km/L"/>
    <n v="1961"/>
    <n v="53.46"/>
    <n v="5.17"/>
    <n v="276.39"/>
    <s v="1079133"/>
    <s v="EXT - KSE LOCAÇOES"/>
    <s v="Planejamento Operaci"/>
    <s v="Operacional"/>
    <m/>
    <d v="2025-11-01T00:00:00"/>
    <x v="7"/>
    <x v="0"/>
    <x v="5"/>
  </r>
  <r>
    <s v="TUF2B45"/>
    <s v="60645800106437790"/>
    <s v="01/11/2025 15:46:31"/>
    <s v="04689"/>
    <s v="CLEDSON MARQUES ARRUDA"/>
    <x v="37"/>
    <s v="Caminhonete"/>
    <s v="SAVEIRO CS RB MF"/>
    <s v="VW"/>
    <s v="46286315"/>
    <s v="POSTO CENTRAL"/>
    <s v="BOM JESUS"/>
    <s v="GO"/>
    <s v="ETANOL COMUM"/>
    <n v="437"/>
    <n v="9.8000000000000007"/>
    <s v=" Km/L"/>
    <n v="5619"/>
    <n v="44.59"/>
    <n v="4.4610000000000003"/>
    <n v="198.9"/>
    <s v="1"/>
    <s v="EXT - KSE LOCAÇOES"/>
    <s v="Planejamento Operaci"/>
    <s v="KSE LOCAÇOES"/>
    <m/>
    <d v="2025-11-01T00:00:00"/>
    <x v="7"/>
    <x v="0"/>
    <x v="12"/>
  </r>
  <r>
    <s v="TTY2C25"/>
    <s v="60645800106437780"/>
    <s v="01/11/2025 16:57:41"/>
    <s v="01442"/>
    <s v="JOÃO VICTOR ALVES BORGES CUNHA"/>
    <x v="38"/>
    <s v="Caminhonete"/>
    <s v="SAVEIRO CS RB MF"/>
    <s v="VW"/>
    <s v="46286315"/>
    <s v="POSTO CENTRAL"/>
    <s v="BOM JESUS"/>
    <s v="GO"/>
    <s v="ETANOL COMUM"/>
    <n v="454"/>
    <n v="9.8699999999999992"/>
    <s v=" Km/L"/>
    <n v="5210"/>
    <n v="46.02"/>
    <n v="4.46"/>
    <n v="205.25"/>
    <s v="1"/>
    <s v="EXT - KSE LOCAÇOES"/>
    <s v="Planejamento Operaci"/>
    <s v="KSE LOCAÇOES"/>
    <m/>
    <d v="2025-11-01T00:00:00"/>
    <x v="7"/>
    <x v="0"/>
    <x v="12"/>
  </r>
  <r>
    <s v="TTR3A31"/>
    <s v="60645800106437590"/>
    <s v="01/11/2025 17:00:55"/>
    <s v="95143"/>
    <s v="NILDO ANTONIO DE SOUSA"/>
    <x v="53"/>
    <s v="Caminhonete"/>
    <s v="SAVEIRO CS RB MF"/>
    <s v="VW"/>
    <s v="24906505"/>
    <s v="AUTO POSTO BOM RETIR"/>
    <s v="RIO VERDE"/>
    <s v="GO"/>
    <s v="ETANOL COMUM"/>
    <n v="492"/>
    <n v="10.78"/>
    <s v=" Km/L"/>
    <n v="4034"/>
    <n v="45.66"/>
    <n v="4.38"/>
    <n v="200.01"/>
    <s v="111611"/>
    <s v="EXT - KSE LOCAÇOES"/>
    <s v="Planejamento Operaci"/>
    <s v="KSE LOCAÇOES"/>
    <m/>
    <d v="2025-11-01T00:00:00"/>
    <x v="7"/>
    <x v="0"/>
    <x v="12"/>
  </r>
  <r>
    <s v="TGM4D76"/>
    <s v="60645800106437582"/>
    <s v="01/11/2025 17:33:13"/>
    <s v="33534"/>
    <s v="MARCOS ANTONIO MARCELINO DA SILVA"/>
    <x v="59"/>
    <s v="Caminhonete"/>
    <s v="FIORINO"/>
    <s v="FIAT"/>
    <s v="75331003"/>
    <s v="SUPERVIA LAGOA"/>
    <s v="RIO VERDE"/>
    <s v="GO"/>
    <s v="ETANOL COMUM"/>
    <n v="329"/>
    <n v="9.67"/>
    <s v=" Km/L"/>
    <n v="3807"/>
    <n v="34.01"/>
    <n v="4.1900000000000004"/>
    <n v="142.5"/>
    <s v="1"/>
    <s v="Planejamento Operaci"/>
    <s v="Planejamento Operaci"/>
    <s v="Operacional"/>
    <m/>
    <d v="2025-11-01T00:00:00"/>
    <x v="7"/>
    <x v="0"/>
    <x v="5"/>
  </r>
  <r>
    <s v="TFF6I82"/>
    <s v="60645800105143800"/>
    <s v="01/11/2025 18:31:50"/>
    <s v="11093"/>
    <s v="MARCELO PAIXÃO FILHO"/>
    <x v="62"/>
    <s v="AUTOMOVEL"/>
    <s v="ARGO"/>
    <s v="FIAT"/>
    <s v="46209914"/>
    <s v="DECIO RIO VERDE"/>
    <s v="RIO VERDE"/>
    <s v="GO"/>
    <s v="ETANOL COMUM"/>
    <n v="283"/>
    <n v="9.2200000000000006"/>
    <s v=" Km/L"/>
    <n v="23498"/>
    <n v="30.7"/>
    <n v="4.29"/>
    <n v="131.69999999999999"/>
    <s v="202511011831"/>
    <s v="Planejamento Operaci"/>
    <s v="Planejamento Operaci"/>
    <s v="Operacional"/>
    <m/>
    <d v="2025-11-01T00:00:00"/>
    <x v="7"/>
    <x v="0"/>
    <x v="2"/>
  </r>
  <r>
    <s v="TTT2H95"/>
    <s v="60645800106437744"/>
    <s v="01/11/2025 19:30:30"/>
    <s v="07015"/>
    <s v="EDILEIA DE SOUSA ANTUNES"/>
    <x v="63"/>
    <s v="Caminhonete"/>
    <s v="SAVEIRO CS RB MF"/>
    <s v="VW"/>
    <s v="13335016"/>
    <s v="POSTO TREVO"/>
    <s v="RIO VERDE"/>
    <s v="GO"/>
    <s v="ETANOL COMUM"/>
    <n v="278"/>
    <n v="7.45"/>
    <s v=" Km/L"/>
    <n v="1406"/>
    <n v="37.33"/>
    <n v="4.49"/>
    <n v="167.63"/>
    <s v="11170186"/>
    <s v="EXT - KSE LOCAÇOES"/>
    <s v="Planejamento Operaci"/>
    <s v="KSE LOCAÇOES"/>
    <m/>
    <d v="2025-11-01T00:00:00"/>
    <x v="7"/>
    <x v="0"/>
    <x v="12"/>
  </r>
  <r>
    <s v="TUG2C45"/>
    <s v="60645800106437600"/>
    <s v="01/11/2025 19:41:33"/>
    <s v="03102"/>
    <s v="EDES GONÇALVES DA SILVA"/>
    <x v="54"/>
    <s v="Utilitário"/>
    <s v="SAVEIRO"/>
    <s v="VOLKSWAGEN"/>
    <s v="81889412"/>
    <s v="POSTO ZERO UM"/>
    <s v="RIO VERDE"/>
    <s v="GO"/>
    <s v="ETANOL COMUM"/>
    <n v="503"/>
    <n v="9.99"/>
    <s v=" Km/L"/>
    <n v="4343"/>
    <n v="50.35"/>
    <n v="4.3899999999999997"/>
    <n v="221.03"/>
    <s v="0"/>
    <s v="EXT - KSE LOCAÇOES"/>
    <s v="Planejamento Operaci"/>
    <s v="KSE LOCAÇOES"/>
    <m/>
    <d v="2025-11-01T00:00:00"/>
    <x v="7"/>
    <x v="0"/>
    <x v="12"/>
  </r>
  <r>
    <s v="TUB2B84"/>
    <s v="60645800106437809"/>
    <s v="01/11/2025 19:42:59"/>
    <s v="75717"/>
    <s v="LUCAS PEREIRA APRIGIO"/>
    <x v="36"/>
    <s v="Caminhonete"/>
    <s v="SAVEIRO CS RB MF"/>
    <s v="VW"/>
    <s v="45308900"/>
    <s v="POSTO LUPATINI"/>
    <s v="SANTO ANTONIO DA BARRA"/>
    <s v="GO"/>
    <s v="ETANOL COMUM"/>
    <n v="462"/>
    <n v="9.16"/>
    <s v=" Km/L"/>
    <n v="4496"/>
    <n v="50.41"/>
    <n v="4.3899999999999997"/>
    <n v="221.3"/>
    <s v="0"/>
    <s v="EXT - KSE LOCAÇOES"/>
    <s v="Planejamento Operaci"/>
    <s v="KSE LOCAÇOES"/>
    <m/>
    <d v="2025-11-01T00:00:00"/>
    <x v="7"/>
    <x v="0"/>
    <x v="12"/>
  </r>
  <r>
    <s v="TTT2H93"/>
    <s v="60645800106437760"/>
    <s v="01/11/2025 23:05:45"/>
    <s v="05229"/>
    <s v="IGOR BORGES DA SILVA RIBEIRO"/>
    <x v="41"/>
    <s v="Utilitário"/>
    <s v="SAVEIRO"/>
    <s v="VOLKSWAGEN"/>
    <s v="07674909"/>
    <s v="AUTO POSTO INDIARA"/>
    <s v="INDIARA"/>
    <s v="GO"/>
    <s v="ETANOL COMUM"/>
    <n v="391"/>
    <n v="8.07"/>
    <s v=" Km/L"/>
    <n v="6994"/>
    <n v="48.47"/>
    <n v="4.49"/>
    <n v="217.63"/>
    <s v="9323"/>
    <s v="EXT - KSE LOCAÇOES"/>
    <s v="Planejamento Operaci"/>
    <s v="KSE LOCAÇOES"/>
    <m/>
    <d v="2025-11-01T00:00:00"/>
    <x v="7"/>
    <x v="0"/>
    <x v="12"/>
  </r>
  <r>
    <s v="TTQ4C10"/>
    <s v="60645800105124428"/>
    <s v="01/11/2025 23:06:23"/>
    <s v="03095"/>
    <s v="MICHELL ALMEIDA SANTANA"/>
    <x v="31"/>
    <s v="Caminhonete"/>
    <s v="Caminhonete S10"/>
    <s v="CHEVROLET"/>
    <s v="87183400"/>
    <s v="MARAJO GUAPO"/>
    <s v="GUAPO"/>
    <s v="GO"/>
    <s v="DIESEL S-10"/>
    <n v="926"/>
    <n v="14.97"/>
    <s v=" Km/L"/>
    <n v="5420"/>
    <n v="61.84"/>
    <n v="6.24"/>
    <n v="385.88"/>
    <s v="0"/>
    <s v="Planejamento Operaci"/>
    <s v="Planejamento Operaci"/>
    <s v="INSPENCAO"/>
    <m/>
    <d v="2025-11-01T00:00:00"/>
    <x v="7"/>
    <x v="0"/>
    <x v="12"/>
  </r>
  <r>
    <s v="TTP5B47"/>
    <s v="60645800106437770"/>
    <s v="02/11/2025 01:14:24"/>
    <s v="99531"/>
    <s v="RODRIGO RODRIGUES BARROS"/>
    <x v="40"/>
    <s v="Caminhonete"/>
    <s v="SAVEIRO CS RB MF"/>
    <s v="VW"/>
    <s v="07674909"/>
    <s v="AUTO POSTO INDIARA"/>
    <s v="INDIARA"/>
    <s v="GO"/>
    <s v="ETANOL COMUM"/>
    <n v="357"/>
    <n v="8.93"/>
    <s v=" Km/L"/>
    <n v="4229"/>
    <n v="40"/>
    <n v="4.49"/>
    <n v="179.6"/>
    <s v="9324"/>
    <s v="EXT - KSE LOCAÇOES"/>
    <s v="Planejamento Operaci"/>
    <s v="KSE LOCAÇOES"/>
    <m/>
    <d v="2025-11-02T00:00:00"/>
    <x v="7"/>
    <x v="0"/>
    <x v="12"/>
  </r>
  <r>
    <s v="TUF2B45"/>
    <s v="60645800106437790"/>
    <s v="02/11/2025 01:32:10"/>
    <s v="03398"/>
    <s v="JOSIMAR VENANCIO SANTOS SILVA"/>
    <x v="37"/>
    <s v="Caminhonete"/>
    <s v="SAVEIRO CS RB MF"/>
    <s v="VW"/>
    <s v="75331003"/>
    <s v="SUPERVIA LAGOA"/>
    <s v="RIO VERDE"/>
    <s v="GO"/>
    <s v="ETANOL COMUM"/>
    <n v="517"/>
    <n v="11.36"/>
    <s v=" Km/L"/>
    <n v="6136"/>
    <n v="45.5"/>
    <n v="4.1900000000000004"/>
    <n v="190.65"/>
    <s v="0"/>
    <s v="EXT - KSE LOCAÇOES"/>
    <s v="Planejamento Operaci"/>
    <s v="KSE LOCAÇOES"/>
    <m/>
    <d v="2025-11-02T00:00:00"/>
    <x v="7"/>
    <x v="0"/>
    <x v="12"/>
  </r>
  <r>
    <s v="TTQ3C61"/>
    <s v="60645800105124444"/>
    <s v="02/11/2025 03:18:27"/>
    <s v="85463"/>
    <s v="MAYCON RAFAEL CAMPERA"/>
    <x v="44"/>
    <s v="Caminhonete"/>
    <s v="SAVEIRO CS RB MF"/>
    <s v="VW"/>
    <s v="75331801"/>
    <s v="DECIO CEZARINA"/>
    <s v="CEZARINA"/>
    <s v="GO"/>
    <s v="ETANOL COMUM"/>
    <n v="458"/>
    <n v="9.85"/>
    <s v=" Km/L"/>
    <n v="5147"/>
    <n v="46.52"/>
    <n v="4.1900000000000004"/>
    <n v="194.92"/>
    <s v="202511020317"/>
    <s v="EXT - KSE LOCAÇOES"/>
    <s v="Planejamento Operaci"/>
    <s v="KSE LOCAÇOES"/>
    <m/>
    <d v="2025-11-02T00:00:00"/>
    <x v="7"/>
    <x v="0"/>
    <x v="12"/>
  </r>
  <r>
    <s v="TTY2C25"/>
    <s v="60645800106437780"/>
    <s v="02/11/2025 04:06:01"/>
    <s v="85463"/>
    <s v="MAYCON RAFAEL CAMPERA"/>
    <x v="38"/>
    <s v="Caminhonete"/>
    <s v="SAVEIRO CS RB MF"/>
    <s v="VW"/>
    <s v="45341508"/>
    <s v="POSTO ALTO DA SERRA"/>
    <s v="ITUMBIARA"/>
    <s v="GO"/>
    <s v="ETANOL COMUM"/>
    <n v="433"/>
    <n v="11.68"/>
    <s v=" Km/L"/>
    <n v="5643"/>
    <n v="37.07"/>
    <n v="4.6399999999999997"/>
    <n v="172.01"/>
    <s v="0"/>
    <s v="EXT - KSE LOCAÇOES"/>
    <s v="Planejamento Operaci"/>
    <s v="KSE LOCAÇOES"/>
    <m/>
    <d v="2025-11-02T00:00:00"/>
    <x v="7"/>
    <x v="0"/>
    <x v="12"/>
  </r>
  <r>
    <s v="TTR3A31"/>
    <s v="60645800106437590"/>
    <s v="02/11/2025 05:40:43"/>
    <s v="75150"/>
    <s v="PETTERSON PERIS BENJAMIN"/>
    <x v="53"/>
    <s v="Caminhonete"/>
    <s v="SAVEIRO CS RB MF"/>
    <s v="VW"/>
    <s v="46209914"/>
    <s v="DECIO RIO VERDE"/>
    <s v="RIO VERDE"/>
    <s v="GO"/>
    <s v="ETANOL COMUM"/>
    <n v="495"/>
    <n v="10.47"/>
    <s v=" Km/L"/>
    <n v="4529"/>
    <n v="47.26"/>
    <n v="4.29"/>
    <n v="202.75"/>
    <s v="202511020540"/>
    <s v="EXT - KSE LOCAÇOES"/>
    <s v="Planejamento Operaci"/>
    <s v="KSE LOCAÇOES"/>
    <m/>
    <d v="2025-11-02T00:00:00"/>
    <x v="7"/>
    <x v="0"/>
    <x v="12"/>
  </r>
  <r>
    <s v="TUB2B84"/>
    <s v="60645800106437809"/>
    <s v="02/11/2025 06:16:07"/>
    <s v="75717"/>
    <s v="LUCAS PEREIRA APRIGIO"/>
    <x v="36"/>
    <s v="Caminhonete"/>
    <s v="SAVEIRO CS RB MF"/>
    <s v="VW"/>
    <s v="36645906"/>
    <s v="AUTO POSTO ESTRELA DO SUL III"/>
    <s v="ACREUNA"/>
    <s v="GO"/>
    <s v="ETANOL COMUM"/>
    <n v="581"/>
    <n v="12.14"/>
    <s v=" Km/L"/>
    <n v="5077"/>
    <n v="47.86"/>
    <n v="4.51"/>
    <n v="215.86"/>
    <s v="0"/>
    <s v="EXT - KSE LOCAÇOES"/>
    <s v="Planejamento Operaci"/>
    <s v="KSE LOCAÇOES"/>
    <m/>
    <d v="2025-11-02T00:00:00"/>
    <x v="7"/>
    <x v="0"/>
    <x v="12"/>
  </r>
  <r>
    <s v="TGC9A34"/>
    <s v="60645800106437250"/>
    <s v="02/11/2025 06:20:09"/>
    <s v="70145"/>
    <s v="LUCAS HENRIQUE MAGALHAES DE SOUZA "/>
    <x v="48"/>
    <s v="EQUIPAMENTOS"/>
    <s v="AMBULANCIA"/>
    <s v="OUTROS"/>
    <s v="87183400"/>
    <s v="MARAJO GUAPO"/>
    <s v="GUAPO"/>
    <s v="GO"/>
    <s v="DIESEL S-10"/>
    <n v="219"/>
    <n v="4.51"/>
    <s v=" Km/L"/>
    <n v="3225"/>
    <n v="48.52"/>
    <n v="6.24"/>
    <n v="302.76"/>
    <s v="0"/>
    <s v="Planejamento Operaci"/>
    <s v="Planejamento Operaci"/>
    <s v="Operacional"/>
    <m/>
    <d v="2025-11-02T00:00:00"/>
    <x v="7"/>
    <x v="0"/>
    <x v="13"/>
  </r>
  <r>
    <s v="TUW2D74"/>
    <s v="60645800105124310"/>
    <s v="02/11/2025 06:23:17"/>
    <s v="89140"/>
    <s v="ROBSON BORGES FERREIRA"/>
    <x v="35"/>
    <s v="Automóvel"/>
    <s v="CHEVROLET/S10 LS DD4"/>
    <s v="CHEVROLET"/>
    <s v="45364511"/>
    <s v="AUTO POSTO CERRADO 4"/>
    <s v="ITUMBIARA"/>
    <s v="GO"/>
    <s v="DIESEL S-10"/>
    <n v="684"/>
    <n v="14.72"/>
    <s v=" Km/L"/>
    <n v="5942"/>
    <n v="46.47"/>
    <n v="5.59"/>
    <n v="259.77"/>
    <s v="363902"/>
    <s v="Planejamento Operaci"/>
    <s v="Planejamento Operaci"/>
    <s v="Operacional"/>
    <m/>
    <d v="2025-11-02T00:00:00"/>
    <x v="7"/>
    <x v="0"/>
    <x v="12"/>
  </r>
  <r>
    <s v="TFM4H34"/>
    <s v="60645800106437340"/>
    <s v="02/11/2025 06:51:48"/>
    <s v="02597"/>
    <s v="SAULO FERNANDO FARIAS RAMOS"/>
    <x v="46"/>
    <s v="EQUIPAMENTOS"/>
    <s v="AMBULANCIA"/>
    <s v="OUTROS"/>
    <s v="45308900"/>
    <s v="POSTO LUPATINI"/>
    <s v="SANTO ANTONIO DA BARRA"/>
    <s v="GO"/>
    <s v="DIESEL S-10"/>
    <n v="253"/>
    <n v="4.4400000000000004"/>
    <s v=" Km/L"/>
    <n v="2555"/>
    <n v="57.04"/>
    <n v="6.391"/>
    <n v="364.54"/>
    <s v="1"/>
    <s v="Planejamento Operaci"/>
    <s v="Planejamento Operaci"/>
    <s v="Operacional"/>
    <m/>
    <d v="2025-11-02T00:00:00"/>
    <x v="7"/>
    <x v="0"/>
    <x v="13"/>
  </r>
  <r>
    <s v="TIV6G27"/>
    <s v="60645800106184069"/>
    <s v="02/11/2025 07:36:54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778"/>
    <n v="6.85"/>
    <s v=" Km/L"/>
    <n v="5104"/>
    <n v="113.59"/>
    <n v="5.99"/>
    <n v="680.46"/>
    <s v="21127404"/>
    <s v="EXT - LUCCA JR"/>
    <s v="Planejamento Operaci"/>
    <s v="LUCCA JR"/>
    <m/>
    <d v="2025-11-02T00:00:00"/>
    <x v="7"/>
    <x v="0"/>
    <x v="11"/>
  </r>
  <r>
    <s v="TIV6G27"/>
    <m/>
    <s v="02/11/2025 07:36:54"/>
    <m/>
    <m/>
    <x v="30"/>
    <m/>
    <m/>
    <m/>
    <m/>
    <s v="AUTO POSTO JACARE"/>
    <m/>
    <m/>
    <s v="ARLA-32"/>
    <s v="-"/>
    <s v="-"/>
    <s v=" Km/L"/>
    <s v="-"/>
    <n v="5.67"/>
    <m/>
    <n v="18.73"/>
    <m/>
    <m/>
    <s v="Planejamento Operaci"/>
    <s v="LUCCA JR"/>
    <m/>
    <d v="2025-11-02T00:00:00"/>
    <x v="7"/>
    <x v="0"/>
    <x v="11"/>
  </r>
  <r>
    <s v="TTT2H95"/>
    <s v="60645800106437744"/>
    <s v="02/11/2025 07:49:05"/>
    <s v="00399"/>
    <s v="JULIANO FERNANDES DA SILVA"/>
    <x v="63"/>
    <s v="Caminhonete"/>
    <s v="SAVEIRO CS RB MF"/>
    <s v="VW"/>
    <s v="75331003"/>
    <s v="SUPERVIA LAGOA"/>
    <s v="RIO VERDE"/>
    <s v="GO"/>
    <s v="ETANOL COMUM"/>
    <n v="592"/>
    <n v="11.34"/>
    <s v=" Km/L"/>
    <n v="1998"/>
    <n v="52.2"/>
    <n v="4.1900000000000004"/>
    <n v="218.72"/>
    <s v="0"/>
    <s v="EXT - KSE LOCAÇOES"/>
    <s v="Planejamento Operaci"/>
    <s v="KSE LOCAÇOES"/>
    <m/>
    <d v="2025-11-02T00:00:00"/>
    <x v="7"/>
    <x v="0"/>
    <x v="12"/>
  </r>
  <r>
    <s v="QSW6J59"/>
    <s v="60645800106460000"/>
    <s v="02/11/2025 07:54:54"/>
    <s v="02910"/>
    <s v="EMERSON CRISTIANO DA SILVEIRA"/>
    <x v="28"/>
    <s v="EQUIPAMENTOS"/>
    <s v="CAMINHÃO PIPA"/>
    <s v="OUTROS"/>
    <s v="41826312"/>
    <s v="AUTO POSTO JACARE"/>
    <s v="ACREUNA"/>
    <s v="GO"/>
    <s v="DIESEL S-10"/>
    <n v="390"/>
    <n v="5.04"/>
    <s v=" Km/L"/>
    <n v="4897"/>
    <n v="77.349999999999994"/>
    <n v="5.99"/>
    <n v="463.33"/>
    <s v="21128491"/>
    <s v="EXT - LUCCA JR"/>
    <s v="Planejamento Operaci"/>
    <s v="LUCCA JR"/>
    <m/>
    <d v="2025-11-02T00:00:00"/>
    <x v="7"/>
    <x v="0"/>
    <x v="11"/>
  </r>
  <r>
    <s v="QSW6J59"/>
    <m/>
    <s v="02/11/2025 07:54:54"/>
    <m/>
    <m/>
    <x v="28"/>
    <m/>
    <m/>
    <m/>
    <m/>
    <s v="AUTO POSTO JACARE"/>
    <m/>
    <m/>
    <s v="ARLA-32"/>
    <s v="-"/>
    <s v="-"/>
    <s v=" Km/L"/>
    <s v="-"/>
    <n v="49.2"/>
    <m/>
    <n v="162.36000000000001"/>
    <m/>
    <s v="EXT - LUCCA JR"/>
    <s v="Planejamento Operaci"/>
    <s v="LUCCA JR"/>
    <m/>
    <d v="2025-11-02T00:00:00"/>
    <x v="7"/>
    <x v="0"/>
    <x v="11"/>
  </r>
  <r>
    <s v="TUG2C45"/>
    <s v="60645800106437600"/>
    <s v="02/11/2025 09:25:15"/>
    <s v="70214"/>
    <s v="IGOR LEMES FERNANDES"/>
    <x v="54"/>
    <s v="Utilitário"/>
    <s v="SAVEIRO"/>
    <s v="VOLKSWAGEN"/>
    <s v="81889412"/>
    <s v="POSTO ZERO UM"/>
    <s v="RIO VERDE"/>
    <s v="GO"/>
    <s v="ETANOL COMUM"/>
    <n v="448"/>
    <n v="10.35"/>
    <s v=" Km/L"/>
    <n v="4791"/>
    <n v="43.3"/>
    <n v="4.3899999999999997"/>
    <n v="190.09"/>
    <s v="0"/>
    <s v="EXT - KSE LOCAÇOES"/>
    <s v="Planejamento Operaci"/>
    <s v="KSE LOCAÇOES"/>
    <m/>
    <d v="2025-11-02T00:00:00"/>
    <x v="7"/>
    <x v="0"/>
    <x v="12"/>
  </r>
  <r>
    <s v="TTT2H93"/>
    <s v="60645800106437760"/>
    <s v="02/11/2025 10:47:23"/>
    <s v="01042"/>
    <s v="EDUARDO SANTOS"/>
    <x v="41"/>
    <s v="Utilitário"/>
    <s v="SAVEIRO"/>
    <s v="VOLKSWAGEN"/>
    <s v="41826312"/>
    <s v="AUTO POSTO JACARE"/>
    <s v="ACREUNA"/>
    <s v="GO"/>
    <s v="ETANOL COMUM"/>
    <n v="446"/>
    <n v="10.119999999999999"/>
    <s v=" Km/L"/>
    <n v="7440"/>
    <n v="44.07"/>
    <n v="4.25"/>
    <n v="187.31"/>
    <s v="21138818"/>
    <s v="EXT - KSE LOCAÇOES"/>
    <s v="Planejamento Operaci"/>
    <s v="KSE LOCAÇOES"/>
    <m/>
    <d v="2025-11-02T00:00:00"/>
    <x v="7"/>
    <x v="0"/>
    <x v="12"/>
  </r>
  <r>
    <s v="TTP5B47"/>
    <s v="60645800106437770"/>
    <s v="02/11/2025 14:33:18"/>
    <s v="86658"/>
    <s v="JULIANO GODOI DE MORAIS"/>
    <x v="40"/>
    <s v="Caminhonete"/>
    <s v="SAVEIRO CS RB MF"/>
    <s v="VW"/>
    <s v="07674909"/>
    <s v="AUTO POSTO INDIARA"/>
    <s v="INDIARA"/>
    <s v="GO"/>
    <s v="ETANOL COMUM"/>
    <n v="458"/>
    <n v="9.64"/>
    <s v=" Km/L"/>
    <n v="4687"/>
    <n v="47.51"/>
    <n v="4.29"/>
    <n v="203.82"/>
    <s v="9327"/>
    <s v="EXT - KSE LOCAÇOES"/>
    <s v="Planejamento Operaci"/>
    <s v="KSE LOCAÇOES"/>
    <m/>
    <d v="2025-11-02T00:00:00"/>
    <x v="7"/>
    <x v="0"/>
    <x v="12"/>
  </r>
  <r>
    <s v="TUF2B45"/>
    <s v="60645800106437790"/>
    <s v="02/11/2025 16:39:52"/>
    <s v="01318"/>
    <s v="JOAO BATISTA REIS"/>
    <x v="37"/>
    <s v="Caminhonete"/>
    <s v="SAVEIRO CS RB MF"/>
    <s v="VW"/>
    <s v="07686400"/>
    <s v="AUTO POSTO CASTELANDIA"/>
    <s v="CASTELANDIA"/>
    <s v="GO"/>
    <s v="ETANOL COMUM"/>
    <n v="441"/>
    <n v="10.14"/>
    <s v=" Km/L"/>
    <n v="6577"/>
    <n v="43.47"/>
    <n v="4.29"/>
    <n v="186.49"/>
    <s v="84905"/>
    <s v="EXT - KSE LOCAÇOES"/>
    <s v="Planejamento Operaci"/>
    <s v="KSE LOCAÇOES"/>
    <m/>
    <d v="2025-11-02T00:00:00"/>
    <x v="7"/>
    <x v="0"/>
    <x v="12"/>
  </r>
  <r>
    <s v="TTY2C25"/>
    <s v="60645800106437780"/>
    <s v="02/11/2025 16:48:26"/>
    <s v="36807"/>
    <s v="ALEX DOS SANTOS"/>
    <x v="38"/>
    <s v="Caminhonete"/>
    <s v="SAVEIRO CS RB MF"/>
    <s v="VW"/>
    <s v="45307105"/>
    <s v="POSTO GIRASSOL"/>
    <s v="ITUMBIARA"/>
    <s v="GO"/>
    <s v="ETANOL COMUM"/>
    <n v="473"/>
    <n v="9.4600000000000009"/>
    <s v=" Km/L"/>
    <n v="6116"/>
    <n v="50"/>
    <n v="4.29"/>
    <n v="214.5"/>
    <s v="211604"/>
    <s v="EXT - KSE LOCAÇOES"/>
    <s v="Planejamento Operaci"/>
    <s v="KSE LOCAÇOES"/>
    <m/>
    <d v="2025-11-02T00:00:00"/>
    <x v="7"/>
    <x v="0"/>
    <x v="12"/>
  </r>
  <r>
    <s v="TTR3A31"/>
    <s v="60645800106437590"/>
    <s v="02/11/2025 17:44:31"/>
    <s v="05685"/>
    <s v="THAVINER DIVANIO RODRIGUES DOS SANTOS"/>
    <x v="53"/>
    <s v="Caminhonete"/>
    <s v="SAVEIRO CS RB MF"/>
    <s v="VW"/>
    <s v="46209914"/>
    <s v="DECIO RIO VERDE"/>
    <s v="RIO VERDE"/>
    <s v="GO"/>
    <s v="ETANOL COMUM"/>
    <n v="320"/>
    <n v="6.93"/>
    <s v=" Km/L"/>
    <n v="4849"/>
    <n v="46.19"/>
    <n v="4.29"/>
    <n v="198.16"/>
    <s v="202511021743"/>
    <s v="EXT - KSE LOCAÇOES"/>
    <s v="Planejamento Operaci"/>
    <s v="KSE LOCAÇOES"/>
    <m/>
    <d v="2025-11-02T00:00:00"/>
    <x v="7"/>
    <x v="0"/>
    <x v="12"/>
  </r>
  <r>
    <s v="TUB2B84"/>
    <s v="60645800106437809"/>
    <s v="02/11/2025 17:51:41"/>
    <s v="88512"/>
    <s v="JUAREZ NEVES"/>
    <x v="36"/>
    <s v="Caminhonete"/>
    <s v="SAVEIRO CS RB MF"/>
    <s v="VW"/>
    <s v="41826312"/>
    <s v="AUTO POSTO JACARE"/>
    <s v="ACREUNA"/>
    <s v="GO"/>
    <s v="ETANOL COMUM"/>
    <n v="410"/>
    <n v="8.26"/>
    <s v=" Km/L"/>
    <n v="5487"/>
    <n v="49.64"/>
    <n v="4.25"/>
    <n v="210.97"/>
    <s v="21164296"/>
    <s v="EXT - KSE LOCAÇOES"/>
    <s v="Planejamento Operaci"/>
    <s v="KSE LOCAÇOES"/>
    <m/>
    <d v="2025-11-02T00:00:00"/>
    <x v="7"/>
    <x v="0"/>
    <x v="12"/>
  </r>
  <r>
    <s v="TJE5D27"/>
    <s v="60645800106184595"/>
    <s v="02/11/2025 19:33:20"/>
    <s v="00745"/>
    <s v="JOÃO LUIZ RODRIGUES PEREIRA_x0009__x0009__x0009__x0009_"/>
    <x v="60"/>
    <s v="EQUIPAMENTOS"/>
    <s v="GUINCHO LEVE"/>
    <s v="EQUIPAMENTO"/>
    <s v="69494411"/>
    <s v="REDE MARAJO RIO VERD"/>
    <s v="RIO VERDE"/>
    <s v="GO"/>
    <s v="DIESEL S-10"/>
    <n v="613"/>
    <n v="6.16"/>
    <s v=" Km/L"/>
    <n v="3836"/>
    <n v="99.52"/>
    <n v="5.99"/>
    <n v="596.12"/>
    <s v="1"/>
    <s v="EXT - LUCCA JR"/>
    <s v="Planejamento Operaci"/>
    <s v="LUCCA JR"/>
    <m/>
    <d v="2025-11-02T00:00:00"/>
    <x v="7"/>
    <x v="0"/>
    <x v="11"/>
  </r>
  <r>
    <s v="TTT2H93"/>
    <s v="60645800106437760"/>
    <s v="02/11/2025 19:58:20"/>
    <s v="05229"/>
    <s v="IGOR BORGES DA SILVA RIBEIRO"/>
    <x v="41"/>
    <s v="Utilitário"/>
    <s v="SAVEIRO"/>
    <s v="VOLKSWAGEN"/>
    <s v="41826312"/>
    <s v="AUTO POSTO JACARE"/>
    <s v="ACREUNA"/>
    <s v="GO"/>
    <s v="ETANOL COMUM"/>
    <n v="266"/>
    <n v="7.76"/>
    <s v=" Km/L"/>
    <n v="7706"/>
    <n v="34.28"/>
    <n v="4.25"/>
    <n v="145.69"/>
    <s v="21171899"/>
    <s v="EXT - KSE LOCAÇOES"/>
    <s v="Planejamento Operaci"/>
    <s v="KSE LOCAÇOES"/>
    <m/>
    <d v="2025-11-02T00:00:00"/>
    <x v="7"/>
    <x v="0"/>
    <x v="12"/>
  </r>
  <r>
    <s v="TFE9C14"/>
    <s v="60645800106437370"/>
    <s v="02/11/2025 20:30:52"/>
    <s v="52138"/>
    <s v="ROGERIO LEAO DE SOUZA"/>
    <x v="51"/>
    <s v="EQUIPAMENTOS"/>
    <s v="AMBULANCIA"/>
    <s v="OUTROS"/>
    <s v="13335016"/>
    <s v="POSTO TREVO"/>
    <s v="RIO VERDE"/>
    <s v="GO"/>
    <s v="DIESEL S-10"/>
    <n v="106"/>
    <n v="3.77"/>
    <s v=" Km/L"/>
    <n v="3488"/>
    <n v="28.11"/>
    <n v="6.0910000000000002"/>
    <n v="171.23"/>
    <s v="21173809"/>
    <s v="Planejamento Operaci"/>
    <s v="Planejamento Operaci"/>
    <s v="Operacional"/>
    <m/>
    <d v="2025-11-02T00:00:00"/>
    <x v="7"/>
    <x v="0"/>
    <x v="13"/>
  </r>
  <r>
    <s v="TUG2C45"/>
    <s v="60645800106437600"/>
    <s v="02/11/2025 20:45:05"/>
    <s v="11252"/>
    <s v="PEDRO AUGUSTO VIEIRA"/>
    <x v="54"/>
    <s v="Utilitário"/>
    <s v="SAVEIRO"/>
    <s v="VOLKSWAGEN"/>
    <s v="81889412"/>
    <s v="POSTO ZERO UM"/>
    <s v="RIO VERDE"/>
    <s v="GO"/>
    <s v="ETANOL COMUM"/>
    <n v="254"/>
    <n v="6.56"/>
    <s v=" Km/L"/>
    <n v="5045"/>
    <n v="38.700000000000003"/>
    <n v="4.3899999999999997"/>
    <n v="169.89"/>
    <s v="2"/>
    <s v="EXT - KSE LOCAÇOES"/>
    <s v="Planejamento Operaci"/>
    <s v="KSE LOCAÇOES"/>
    <m/>
    <d v="2025-11-02T00:00:00"/>
    <x v="7"/>
    <x v="0"/>
    <x v="12"/>
  </r>
  <r>
    <s v="TTT2H95"/>
    <s v="60645800106437744"/>
    <s v="02/11/2025 21:03:16"/>
    <s v="04689"/>
    <s v="CLEDSON MARQUES ARRUDA"/>
    <x v="63"/>
    <s v="Caminhonete"/>
    <s v="SAVEIRO CS RB MF"/>
    <s v="VW"/>
    <s v="75331003"/>
    <s v="SUPERVIA LAGOA"/>
    <s v="RIO VERDE"/>
    <s v="GO"/>
    <s v="ETANOL COMUM"/>
    <n v="487"/>
    <n v="10.49"/>
    <s v=" Km/L"/>
    <n v="2485"/>
    <n v="46.41"/>
    <n v="4.1900000000000004"/>
    <n v="194.46"/>
    <s v="0"/>
    <s v="EXT - KSE LOCAÇOES"/>
    <s v="Planejamento Operaci"/>
    <s v="KSE LOCAÇOES"/>
    <m/>
    <d v="2025-11-02T00:00:00"/>
    <x v="7"/>
    <x v="0"/>
    <x v="12"/>
  </r>
  <r>
    <s v="TLR1J91"/>
    <s v="60645800106043065"/>
    <s v="02/11/2025 21:14:40"/>
    <s v="02910"/>
    <s v="EMERSON CRISTIANO DA SILVEIRA"/>
    <x v="23"/>
    <s v="Caminhonete"/>
    <s v="SAVEIRO"/>
    <s v="VOLKSWAGEN"/>
    <s v="46209914"/>
    <s v="DECIO RIO VERDE"/>
    <s v="RIO VERDE"/>
    <s v="GO"/>
    <s v="ETANOL COMUM"/>
    <n v="0"/>
    <n v="0"/>
    <s v=" Km/L"/>
    <s v="-"/>
    <n v="43.19"/>
    <n v="4.29"/>
    <n v="185.29"/>
    <s v="202511022114"/>
    <s v="Planejamento Operaci"/>
    <s v="Planejamento Operaci"/>
    <s v="Operacional"/>
    <m/>
    <d v="2025-11-02T00:00:00"/>
    <x v="7"/>
    <x v="0"/>
    <x v="9"/>
  </r>
  <r>
    <s v="TTQ3C61"/>
    <s v="60645800105124444"/>
    <s v="03/11/2025 02:08:35"/>
    <s v="11252"/>
    <s v="PEDRO AUGUSTO VIEIRA"/>
    <x v="44"/>
    <s v="Caminhonete"/>
    <s v="SAVEIRO CS RB MF"/>
    <s v="VW"/>
    <s v="46209914"/>
    <s v="DECIO RIO VERDE"/>
    <s v="RIO VERDE"/>
    <s v="GO"/>
    <s v="ETANOL COMUM"/>
    <n v="442"/>
    <n v="9.1199999999999992"/>
    <s v=" Km/L"/>
    <n v="5589"/>
    <n v="48.48"/>
    <n v="4.29"/>
    <n v="207.98"/>
    <s v="202511030207"/>
    <s v="EXT - KSE LOCAÇOES"/>
    <s v="Planejamento Operaci"/>
    <s v="KSE LOCAÇOES"/>
    <m/>
    <d v="2025-11-03T00:00:00"/>
    <x v="7"/>
    <x v="0"/>
    <x v="12"/>
  </r>
  <r>
    <s v="TTP5B47"/>
    <s v="60645800106437770"/>
    <s v="03/11/2025 02:38:14"/>
    <s v="00149"/>
    <s v="MANOELITO METROVICH LIMA"/>
    <x v="40"/>
    <s v="Caminhonete"/>
    <s v="SAVEIRO CS RB MF"/>
    <s v="VW"/>
    <s v="75331801"/>
    <s v="DECIO CEZARINA"/>
    <s v="CEZARINA"/>
    <s v="GO"/>
    <s v="ETANOL COMUM"/>
    <n v="384"/>
    <n v="8.2100000000000009"/>
    <s v=" Km/L"/>
    <n v="5071"/>
    <n v="46.79"/>
    <n v="4.1900000000000004"/>
    <n v="196.05"/>
    <s v="202511030237"/>
    <s v="EXT - KSE LOCAÇOES"/>
    <s v="Planejamento Operaci"/>
    <s v="KSE LOCAÇOES"/>
    <m/>
    <d v="2025-11-03T00:00:00"/>
    <x v="7"/>
    <x v="0"/>
    <x v="12"/>
  </r>
  <r>
    <s v="TFV8C74"/>
    <s v="60645800106437299"/>
    <s v="03/11/2025 03:22:28"/>
    <s v="72700"/>
    <s v="MARIO JESUS DE ALMEIDA DE OLIVEIRA"/>
    <x v="34"/>
    <s v="Automóvel"/>
    <s v="AMBULANCIA"/>
    <s v="VOLKSWAGEN"/>
    <s v="07674909"/>
    <s v="AUTO POSTO INDIARA"/>
    <s v="INDIARA"/>
    <s v="GO"/>
    <s v="DIESEL S-10"/>
    <n v="306"/>
    <n v="6.22"/>
    <s v=" Km/L"/>
    <n v="2617"/>
    <n v="49.22"/>
    <n v="5.89"/>
    <n v="289.91000000000003"/>
    <s v="9333"/>
    <s v="Planejamento Operaci"/>
    <s v="Planejamento Operaci"/>
    <s v="RESGATE"/>
    <m/>
    <d v="2025-11-03T00:00:00"/>
    <x v="7"/>
    <x v="0"/>
    <x v="13"/>
  </r>
  <r>
    <s v="TUF2B45"/>
    <s v="60645800106437790"/>
    <s v="03/11/2025 03:49:23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395"/>
    <n v="9.6"/>
    <s v=" Km/L"/>
    <n v="6972"/>
    <n v="41.13"/>
    <n v="4.1909999999999998"/>
    <n v="172.37"/>
    <s v="0"/>
    <s v="EXT - KSE LOCAÇOES"/>
    <s v="Planejamento Operaci"/>
    <s v="KSE LOCAÇOES"/>
    <m/>
    <d v="2025-11-03T00:00:00"/>
    <x v="7"/>
    <x v="0"/>
    <x v="12"/>
  </r>
  <r>
    <s v="TTQ4C10"/>
    <s v="60645800105124428"/>
    <s v="03/11/2025 04:19:12"/>
    <s v="11252"/>
    <s v="PEDRO AUGUSTO VIEIRA"/>
    <x v="31"/>
    <s v="Caminhonete"/>
    <s v="Caminhonete S10"/>
    <s v="CHEVROLET"/>
    <s v="53081700"/>
    <s v="POSTO Z   Z SANTA MA"/>
    <s v="GUAPO"/>
    <s v="GO"/>
    <s v="DIESEL S-10"/>
    <n v="1044"/>
    <n v="15.88"/>
    <s v=" Km/L"/>
    <n v="6464"/>
    <n v="65.73"/>
    <n v="5.89"/>
    <n v="387.13"/>
    <s v="0"/>
    <s v="Planejamento Operaci"/>
    <s v="Planejamento Operaci"/>
    <s v="INSPENCAO"/>
    <m/>
    <d v="2025-11-03T00:00:00"/>
    <x v="7"/>
    <x v="0"/>
    <x v="12"/>
  </r>
  <r>
    <s v="TTY2C25"/>
    <s v="60645800106437780"/>
    <s v="03/11/2025 06:36:03"/>
    <s v="03398"/>
    <s v="JOSIMAR VENANCIO SANTOS SILVA"/>
    <x v="38"/>
    <s v="Caminhonete"/>
    <s v="SAVEIRO CS RB MF"/>
    <s v="VW"/>
    <s v="46286315"/>
    <s v="POSTO CENTRAL"/>
    <s v="BOM JESUS"/>
    <s v="GO"/>
    <s v="ETANOL COMUM"/>
    <n v="567"/>
    <n v="11.57"/>
    <s v=" Km/L"/>
    <n v="6683"/>
    <n v="49"/>
    <n v="4.46"/>
    <n v="218.56"/>
    <s v="1"/>
    <s v="EXT - KSE LOCAÇOES"/>
    <s v="Planejamento Operaci"/>
    <s v="KSE LOCAÇOES"/>
    <m/>
    <d v="2025-11-03T00:00:00"/>
    <x v="7"/>
    <x v="0"/>
    <x v="12"/>
  </r>
  <r>
    <s v="TFP9I32"/>
    <s v="60645800105143819"/>
    <s v="03/11/2025 06:43:19"/>
    <s v="33861"/>
    <s v="FERNANDO DOS REIS GONÇALVES"/>
    <x v="7"/>
    <s v="AUTOMOVEL"/>
    <s v="ARGO"/>
    <s v="FIAT"/>
    <s v="31803903"/>
    <s v="BOM SUCESSO AUTO POSTO  24 HS"/>
    <s v="GOIANIA"/>
    <s v="GO"/>
    <s v="ETANOL COMUM"/>
    <n v="342"/>
    <n v="8.0399999999999991"/>
    <s v=" Km/L"/>
    <n v="18420"/>
    <n v="42.56"/>
    <n v="5.17"/>
    <n v="220.04"/>
    <s v="1080989"/>
    <s v="Planejamento Operaci"/>
    <s v="Planejamento Operaci"/>
    <s v="Operacional"/>
    <m/>
    <d v="2025-11-03T00:00:00"/>
    <x v="7"/>
    <x v="0"/>
    <x v="4"/>
  </r>
  <r>
    <s v="TTT2H93"/>
    <s v="60645800106437760"/>
    <s v="03/11/2025 06:44:55"/>
    <s v="05229"/>
    <s v="IGOR BORGES DA SILVA RIBEIRO"/>
    <x v="41"/>
    <s v="Utilitário"/>
    <s v="SAVEIRO"/>
    <s v="FIAT"/>
    <s v="41826312"/>
    <s v="AUTO POSTO JACARE"/>
    <s v="ACREUNA"/>
    <s v="GO"/>
    <s v="ETANOL COMUM"/>
    <n v="371"/>
    <n v="9.07"/>
    <s v=" Km/L"/>
    <n v="8077"/>
    <n v="40.89"/>
    <n v="4.2510000000000003"/>
    <n v="173.82"/>
    <s v="31124293"/>
    <s v="EXT - KSE LOCAÇOES"/>
    <s v="Planejamento Operaci"/>
    <s v="KSE LOCAÇOES"/>
    <m/>
    <d v="2025-11-03T00:00:00"/>
    <x v="7"/>
    <x v="0"/>
    <x v="12"/>
  </r>
  <r>
    <s v="FKM6D96"/>
    <s v="60645800105124347"/>
    <s v="03/11/2025 06:55:15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122.53"/>
    <n v="5.99"/>
    <n v="734"/>
    <s v="31124818"/>
    <s v="EXT - SAO PEDRO"/>
    <s v="Planejamento Operaci"/>
    <s v="SAO PEDRO"/>
    <m/>
    <d v="2025-11-03T00:00:00"/>
    <x v="7"/>
    <x v="0"/>
    <x v="7"/>
  </r>
  <r>
    <s v="TFX7J72"/>
    <s v="60645800105836505"/>
    <s v="03/11/2025 07:11:18"/>
    <s v="02769"/>
    <s v="ANDRE LUIS PAULINO"/>
    <x v="11"/>
    <s v="AUTOMOVEL"/>
    <s v="ARGO"/>
    <s v="FIAT"/>
    <s v="64191102"/>
    <s v="AUTO POSTO PIRETT"/>
    <s v="GOIATUBA"/>
    <s v="GO"/>
    <s v="ETANOL COMUM"/>
    <n v="314"/>
    <n v="8.52"/>
    <s v=" Km/L"/>
    <n v="40295"/>
    <n v="36.85"/>
    <n v="4.6900000000000004"/>
    <n v="172.83"/>
    <s v="1"/>
    <s v="Planejamento Operaci"/>
    <s v="Planejamento Operaci"/>
    <s v="Operacional"/>
    <m/>
    <d v="2025-11-03T00:00:00"/>
    <x v="7"/>
    <x v="0"/>
    <x v="4"/>
  </r>
  <r>
    <s v="TFS3C72"/>
    <s v="60645800105143738"/>
    <s v="03/11/2025 07:12:24"/>
    <s v="00271"/>
    <s v="HEDER OLIVEIRA SANTANA"/>
    <x v="9"/>
    <s v="AUTOMOVEL"/>
    <s v="ARGO"/>
    <s v="FIAT"/>
    <s v="13308211"/>
    <s v="P. BANDEIRANTES"/>
    <s v="RIO VERDE"/>
    <s v="GO"/>
    <s v="ETANOL COMUM"/>
    <n v="347"/>
    <n v="9.18"/>
    <s v=" Km/L"/>
    <n v="50109"/>
    <n v="37.78"/>
    <n v="4.3470000000000004"/>
    <n v="164.23"/>
    <s v="31125772"/>
    <s v="Planejamento Operaci"/>
    <s v="Planejamento Operaci"/>
    <s v="Operacional"/>
    <m/>
    <d v="2025-11-03T00:00:00"/>
    <x v="7"/>
    <x v="0"/>
    <x v="4"/>
  </r>
  <r>
    <s v="TUG2C45"/>
    <s v="60645800106437600"/>
    <s v="03/11/2025 08:13:56"/>
    <s v="70214"/>
    <s v="IGOR LEMES FERNANDES"/>
    <x v="54"/>
    <s v="Utilitário"/>
    <s v="SAVEIRO"/>
    <s v="FIAT"/>
    <s v="81889412"/>
    <s v="POSTO ZERO UM"/>
    <s v="RIO VERDE"/>
    <s v="GO"/>
    <s v="ETANOL COMUM"/>
    <n v="435"/>
    <n v="10.3"/>
    <s v=" Km/L"/>
    <n v="5480"/>
    <n v="42.25"/>
    <n v="4.3899999999999997"/>
    <n v="185.47"/>
    <s v="2"/>
    <s v="EXT - KSE LOCAÇOES"/>
    <s v="Planejamento Operaci"/>
    <s v="KSE LOCAÇOES"/>
    <m/>
    <d v="2025-11-03T00:00:00"/>
    <x v="7"/>
    <x v="0"/>
    <x v="12"/>
  </r>
  <r>
    <s v="TTT2H95"/>
    <s v="60645800106437744"/>
    <s v="03/11/2025 08:32:23"/>
    <s v="00399"/>
    <s v="JULIANO FERNANDES DA SILVA"/>
    <x v="63"/>
    <s v="Caminhonete"/>
    <s v="SAVEIRO CS RB MF"/>
    <s v="VW"/>
    <s v="75331003"/>
    <s v="SUPERVIA LAGOA"/>
    <s v="RIO VERDE"/>
    <s v="GO"/>
    <s v="ETANOL COMUM"/>
    <n v="419"/>
    <n v="10.039999999999999"/>
    <s v=" Km/L"/>
    <n v="2904"/>
    <n v="41.74"/>
    <n v="4.1900000000000004"/>
    <n v="174.89"/>
    <s v="0"/>
    <s v="EXT - KSE LOCAÇOES"/>
    <s v="Planejamento Operaci"/>
    <s v="KSE LOCAÇOES"/>
    <m/>
    <d v="2025-11-03T00:00:00"/>
    <x v="7"/>
    <x v="0"/>
    <x v="12"/>
  </r>
  <r>
    <s v="TTQ3C61"/>
    <s v="60645800105124444"/>
    <s v="03/11/2025 09:07:59"/>
    <s v="11252"/>
    <s v="PEDRO AUGUSTO VIEIRA"/>
    <x v="44"/>
    <s v="Caminhonete"/>
    <s v="SAVEIRO CS RB MF"/>
    <s v="VW"/>
    <s v="81889412"/>
    <s v="POSTO ZERO UM"/>
    <s v="RIO VERDE"/>
    <s v="GO"/>
    <s v="ETANOL COMUM"/>
    <n v="297"/>
    <n v="9.9600000000000009"/>
    <s v=" Km/L"/>
    <n v="5886"/>
    <n v="29.81"/>
    <n v="4.3899999999999997"/>
    <n v="130.86000000000001"/>
    <s v="1"/>
    <s v="EXT - KSE LOCAÇOES"/>
    <s v="Planejamento Operaci"/>
    <s v="KSE LOCAÇOES"/>
    <m/>
    <d v="2025-11-03T00:00:00"/>
    <x v="7"/>
    <x v="0"/>
    <x v="12"/>
  </r>
  <r>
    <s v="TKB0E17"/>
    <s v="60645800106185180"/>
    <s v="03/11/2025 09:11:39"/>
    <s v="89061"/>
    <s v="HIGOR MARTINS FERREIRA_x0009__x0009__x0009__x0009_"/>
    <x v="27"/>
    <s v="EQUIPAMENTOS"/>
    <s v="GUINCHO LEVE"/>
    <s v="EQUIPAMENTO"/>
    <s v="46286315"/>
    <s v="POSTO CENTRAL"/>
    <s v="BOM JESUS"/>
    <s v="GO"/>
    <s v="DIESEL S-10"/>
    <n v="356"/>
    <n v="4.88"/>
    <s v=" Km/L"/>
    <n v="4305"/>
    <n v="72.95"/>
    <n v="6.2409999999999997"/>
    <n v="455.25"/>
    <s v="1"/>
    <s v="EXT - LUCCA JR"/>
    <s v="Planejamento Operaci"/>
    <s v="LUCCA JR"/>
    <m/>
    <d v="2025-11-03T00:00:00"/>
    <x v="7"/>
    <x v="0"/>
    <x v="11"/>
  </r>
  <r>
    <s v="TTR3A31"/>
    <s v="60645800106437590"/>
    <s v="03/11/2025 11:42:52"/>
    <s v="05685"/>
    <s v="THAVINER DIVANIO RODRIGUES DOS SANTOS"/>
    <x v="53"/>
    <s v="Caminhonete"/>
    <s v="SAVEIRO CS RB MF"/>
    <s v="VW"/>
    <s v="81889412"/>
    <s v="POSTO ZERO UM"/>
    <s v="RIO VERDE"/>
    <s v="GO"/>
    <s v="ETANOL COMUM"/>
    <n v="278"/>
    <n v="7.73"/>
    <s v=" Km/L"/>
    <n v="5127"/>
    <n v="35.979999999999997"/>
    <n v="4.391"/>
    <n v="158"/>
    <s v="1"/>
    <s v="EXT - KSE LOCAÇOES"/>
    <s v="Planejamento Operaci"/>
    <s v="KSE LOCAÇOES"/>
    <m/>
    <d v="2025-11-03T00:00:00"/>
    <x v="7"/>
    <x v="0"/>
    <x v="12"/>
  </r>
  <r>
    <s v="TLR1J91"/>
    <s v="60645800106043065"/>
    <s v="03/11/2025 11:47:23"/>
    <s v="02910"/>
    <s v="EMERSON CRISTIANO DA SILVEIRA"/>
    <x v="23"/>
    <s v="Caminhonete"/>
    <s v="SAVEIRO"/>
    <s v="VOLKSWAGEN"/>
    <s v="46209914"/>
    <s v="DECIO RIO VERDE"/>
    <s v="RIO VERDE"/>
    <s v="GO"/>
    <s v="ETANOL COMUM"/>
    <n v="0"/>
    <n v="0"/>
    <s v=" Km/L"/>
    <s v="-"/>
    <n v="49.47"/>
    <n v="4.29"/>
    <n v="212.23"/>
    <s v="202511031146"/>
    <s v="Planejamento Operaci"/>
    <s v="Planejamento Operaci"/>
    <s v="Operacional"/>
    <m/>
    <d v="2025-11-03T00:00:00"/>
    <x v="7"/>
    <x v="0"/>
    <x v="9"/>
  </r>
  <r>
    <s v="TUB2B84"/>
    <s v="60645800106437809"/>
    <s v="03/11/2025 12:06:38"/>
    <s v="88512"/>
    <s v="JUAREZ NEVES"/>
    <x v="36"/>
    <s v="Caminhonete"/>
    <s v="SAVEIRO CS RB MF"/>
    <s v="VW"/>
    <s v="41826312"/>
    <s v="AUTO POSTO JACARE"/>
    <s v="ACREUNA"/>
    <s v="GO"/>
    <s v="ETANOL COMUM"/>
    <n v="377"/>
    <n v="7.91"/>
    <s v=" Km/L"/>
    <n v="5864"/>
    <n v="47.66"/>
    <n v="4.25"/>
    <n v="202.56"/>
    <s v="31143587"/>
    <s v="EXT - KSE LOCAÇOES"/>
    <s v="Planejamento Operaci"/>
    <s v="KSE LOCAÇOES"/>
    <m/>
    <d v="2025-11-03T00:00:00"/>
    <x v="7"/>
    <x v="0"/>
    <x v="12"/>
  </r>
  <r>
    <s v="TGM4D76"/>
    <s v="60645800106437582"/>
    <s v="03/11/2025 13:20:10"/>
    <s v="33534"/>
    <s v="MARCOS ANTONIO MARCELINO DA SILVA"/>
    <x v="55"/>
    <s v="Caminhonete"/>
    <s v="FIORINO"/>
    <s v="FIAT"/>
    <s v="46286315"/>
    <s v="POSTO CENTRAL"/>
    <s v="BOM JESUS"/>
    <s v="GO"/>
    <s v="ETANOL COMUM"/>
    <n v="411"/>
    <n v="10.18"/>
    <s v=" Km/L"/>
    <n v="4218"/>
    <n v="40.36"/>
    <n v="4.46"/>
    <n v="180.01"/>
    <s v="1"/>
    <s v="Planejamento Operaci"/>
    <s v="Planejamento Operaci"/>
    <s v="Operacional"/>
    <m/>
    <d v="2025-11-03T00:00:00"/>
    <x v="7"/>
    <x v="0"/>
    <x v="5"/>
  </r>
  <r>
    <s v="TTT2H93"/>
    <s v="60645800106437760"/>
    <s v="03/11/2025 13:27:37"/>
    <s v="01042"/>
    <s v="EDUARDO SANTOS"/>
    <x v="41"/>
    <s v="Utilitário"/>
    <s v="SAVEIRO"/>
    <s v="FIAT"/>
    <s v="41826312"/>
    <s v="AUTO POSTO JACARE"/>
    <s v="ACREUNA"/>
    <s v="GO"/>
    <s v="ETANOL COMUM"/>
    <n v="331"/>
    <n v="10.48"/>
    <s v=" Km/L"/>
    <n v="8408"/>
    <n v="31.58"/>
    <n v="4.2510000000000003"/>
    <n v="134.24"/>
    <s v="31148459"/>
    <s v="EXT - KSE LOCAÇOES"/>
    <s v="Planejamento Operaci"/>
    <s v="KSE LOCAÇOES"/>
    <m/>
    <d v="2025-11-03T00:00:00"/>
    <x v="7"/>
    <x v="0"/>
    <x v="12"/>
  </r>
  <r>
    <s v="TKC9B59"/>
    <s v="60645800106185324"/>
    <s v="03/11/2025 13:37:02"/>
    <s v="99189"/>
    <s v="WELTON DIONES DE SOUZA BARBOSA_x0009__x0009__x0009__x0009_"/>
    <x v="26"/>
    <s v="Caminhão"/>
    <s v="FH 540 6X4R"/>
    <s v="VOLVO"/>
    <s v="46209914"/>
    <s v="DECIO RIO VERDE"/>
    <s v="RIO VERDE"/>
    <s v="GO"/>
    <s v="DIESEL S-10"/>
    <n v="1147"/>
    <n v="1.81"/>
    <s v=" Km/L"/>
    <n v="3438"/>
    <n v="632.05999999999995"/>
    <n v="6.95"/>
    <n v="4392.82"/>
    <s v="202511031336"/>
    <s v="EXT - LUCCA JR"/>
    <s v="Planejamento Operaci"/>
    <s v="LUCCA JR"/>
    <m/>
    <d v="2025-11-03T00:00:00"/>
    <x v="7"/>
    <x v="0"/>
    <x v="11"/>
  </r>
  <r>
    <s v="TKC9B59"/>
    <m/>
    <s v="03/11/2025 13:39:03"/>
    <m/>
    <m/>
    <x v="26"/>
    <m/>
    <m/>
    <m/>
    <m/>
    <s v="DECIO RIO VERDE"/>
    <m/>
    <m/>
    <s v="ARLA-32"/>
    <s v="-"/>
    <s v="-"/>
    <s v=" Km/L"/>
    <s v="-"/>
    <n v="33.47"/>
    <m/>
    <n v="126.86"/>
    <m/>
    <m/>
    <s v="Planejamento Operaci"/>
    <s v="LUCCA JR"/>
    <m/>
    <d v="2025-11-03T00:00:00"/>
    <x v="7"/>
    <x v="0"/>
    <x v="11"/>
  </r>
  <r>
    <s v="TFY6E09"/>
    <s v="60645800105143700"/>
    <s v="03/11/2025 14:05:41"/>
    <s v="04380"/>
    <s v="PAULO ROBERTO BATISTA DE MOURA JUNIOR"/>
    <x v="15"/>
    <s v="AUTOMOVEL"/>
    <s v="ARGO"/>
    <s v="FIAT"/>
    <s v="75331801"/>
    <s v="DECIO CEZARINA"/>
    <s v="CEZARINA"/>
    <s v="GO"/>
    <s v="ETANOL COMUM"/>
    <n v="359"/>
    <n v="9.3699999999999992"/>
    <s v=" Km/L"/>
    <n v="24125"/>
    <n v="38.31"/>
    <n v="4.1900000000000004"/>
    <n v="160.52000000000001"/>
    <s v="202511031405"/>
    <s v="Planejamento Operaci"/>
    <s v="Planejamento Operaci"/>
    <s v="Operacional"/>
    <m/>
    <d v="2025-11-03T00:00:00"/>
    <x v="7"/>
    <x v="0"/>
    <x v="1"/>
  </r>
  <r>
    <s v="TGM2I26"/>
    <s v="60645800106437620"/>
    <s v="03/11/2025 14:13:19"/>
    <s v="59226"/>
    <s v="PASCHOAL FAVORITTO DE QUEIROZ"/>
    <x v="52"/>
    <s v="Utilitário"/>
    <s v="FIORINO"/>
    <s v="FIAT"/>
    <s v="31803903"/>
    <s v="BOM SUCESSO AUTO POSTO  24 HS"/>
    <s v="GOIANIA"/>
    <s v="GO"/>
    <s v="ETANOL COMUM"/>
    <n v="305"/>
    <n v="6.48"/>
    <s v=" Km/L"/>
    <n v="2266"/>
    <n v="47.04"/>
    <n v="5.17"/>
    <n v="243.2"/>
    <s v="1081656"/>
    <s v="EXT - KSE LOCAÇOES"/>
    <s v="Planejamento Operaci"/>
    <s v="Operacional"/>
    <m/>
    <d v="2025-11-03T00:00:00"/>
    <x v="7"/>
    <x v="0"/>
    <x v="5"/>
  </r>
  <r>
    <s v="TUW2D74"/>
    <s v="60645800105124310"/>
    <s v="03/11/2025 14:43:02"/>
    <s v="77093"/>
    <s v="AGNALDO FERREIRA DA CUNHA"/>
    <x v="35"/>
    <s v="Automóvel"/>
    <s v="CHEVROLET/S10 LS DD4"/>
    <s v="CHEVROLET"/>
    <s v="45364511"/>
    <s v="AUTO POSTO CERRADO 4"/>
    <s v="ITUMBIARA"/>
    <s v="GO"/>
    <s v="DIESEL S-10"/>
    <n v="929"/>
    <n v="13.27"/>
    <s v=" Km/L"/>
    <n v="6871"/>
    <n v="70"/>
    <n v="5.59"/>
    <n v="391.3"/>
    <s v="364127"/>
    <s v="Planejamento Operaci"/>
    <s v="Planejamento Operaci"/>
    <s v="Operacional"/>
    <m/>
    <d v="2025-11-03T00:00:00"/>
    <x v="7"/>
    <x v="0"/>
    <x v="12"/>
  </r>
  <r>
    <s v="TFM4H34"/>
    <s v="60645800106437340"/>
    <s v="03/11/2025 15:12:46"/>
    <s v="00481"/>
    <s v="DANILO ALVES PIMENTA"/>
    <x v="46"/>
    <s v="EQUIPAMENTOS"/>
    <s v="AMBULANCIA"/>
    <s v="OUTROS"/>
    <s v="46209914"/>
    <s v="DECIO RIO VERDE"/>
    <s v="RIO VERDE"/>
    <s v="GO"/>
    <s v="DIESEL S-10"/>
    <n v="255"/>
    <n v="6.62"/>
    <s v=" Km/L"/>
    <n v="2810"/>
    <n v="38.5"/>
    <n v="6.95"/>
    <n v="267.58"/>
    <s v="202511031511"/>
    <s v="Planejamento Operaci"/>
    <s v="Planejamento Operaci"/>
    <s v="Operacional"/>
    <m/>
    <d v="2025-11-03T00:00:00"/>
    <x v="7"/>
    <x v="0"/>
    <x v="13"/>
  </r>
  <r>
    <s v="TBE3B75"/>
    <s v="60645800105124380"/>
    <s v="03/11/2025 15:20:36"/>
    <s v="21706"/>
    <s v="LUIZ MARCELO NEVES"/>
    <x v="19"/>
    <s v="Caminhão"/>
    <s v="CAMINHAO CARROCERIA"/>
    <s v="OUTROS"/>
    <s v="81889412"/>
    <s v="POSTO ZERO UM"/>
    <s v="RIO VERDE"/>
    <s v="GO"/>
    <s v="DIESEL S-10"/>
    <n v="0"/>
    <n v="0"/>
    <s v=" Km/L"/>
    <n v="0"/>
    <n v="94.76"/>
    <n v="6.14"/>
    <n v="581.82000000000005"/>
    <s v="11"/>
    <s v="EXT - SAO PEDRO"/>
    <s v="Planejamento Operaci"/>
    <s v="SAO PEDRO"/>
    <m/>
    <d v="2025-11-03T00:00:00"/>
    <x v="7"/>
    <x v="0"/>
    <x v="7"/>
  </r>
  <r>
    <s v="TFW2H32"/>
    <s v="60645800105143835"/>
    <s v="03/11/2025 15:29:37"/>
    <s v="99638"/>
    <s v="LAFAIETE DE SOUZA SANTOS"/>
    <x v="10"/>
    <s v="AUTOMOVEL"/>
    <s v="ARGO"/>
    <s v="FIAT"/>
    <s v="75331801"/>
    <s v="DECIO CEZARINA"/>
    <s v="CEZARINA"/>
    <s v="GO"/>
    <s v="ETANOL COMUM"/>
    <n v="310"/>
    <n v="9.68"/>
    <s v=" Km/L"/>
    <n v="35215"/>
    <n v="32.03"/>
    <n v="4.1900000000000004"/>
    <n v="134.21"/>
    <s v="202511031528"/>
    <s v="Planejamento Operaci"/>
    <s v="Planejamento Operaci"/>
    <s v="Operacional"/>
    <m/>
    <d v="2025-11-03T00:00:00"/>
    <x v="7"/>
    <x v="0"/>
    <x v="3"/>
  </r>
  <r>
    <s v="QSW6J59"/>
    <s v="60645800106460000"/>
    <s v="03/11/2025 15:50:00"/>
    <s v="02910"/>
    <s v="EMERSON CRISTIANO DA SILVEIRA"/>
    <x v="28"/>
    <s v="EQUIPAMENTOS"/>
    <s v="CAMINHÃO PIPA"/>
    <s v="OUTROS"/>
    <s v="41875311"/>
    <s v="POSTO SABOR DA TERRA"/>
    <s v="INDIARA"/>
    <s v="GO"/>
    <s v="DIESEL S-10"/>
    <n v="235"/>
    <n v="3.88"/>
    <s v=" Km/L"/>
    <n v="5132"/>
    <n v="60.51"/>
    <n v="5.79"/>
    <n v="350.36"/>
    <s v="31156941"/>
    <s v="EXT - LUCCA JR"/>
    <s v="Planejamento Operaci"/>
    <s v="LUCCA JR"/>
    <m/>
    <d v="2025-11-03T00:00:00"/>
    <x v="7"/>
    <x v="0"/>
    <x v="11"/>
  </r>
  <r>
    <s v="TUF2B45"/>
    <s v="60645800106437790"/>
    <s v="03/11/2025 16:26:14"/>
    <s v="01318"/>
    <s v="JOAO BATISTA REIS"/>
    <x v="37"/>
    <s v="Caminhonete"/>
    <s v="SAVEIRO CS RB MF"/>
    <s v="VW"/>
    <s v="07686400"/>
    <s v="AUTO POSTO CASTELANDIA"/>
    <s v="CASTELANDIA"/>
    <s v="GO"/>
    <s v="ETANOL COMUM"/>
    <n v="440"/>
    <n v="9.27"/>
    <s v=" Km/L"/>
    <n v="7412"/>
    <n v="47.49"/>
    <n v="4.29"/>
    <n v="203.73"/>
    <s v="85030"/>
    <s v="EXT - KSE LOCAÇOES"/>
    <s v="Planejamento Operaci"/>
    <s v="KSE LOCAÇOES"/>
    <m/>
    <d v="2025-11-03T00:00:00"/>
    <x v="7"/>
    <x v="0"/>
    <x v="12"/>
  </r>
  <r>
    <s v="TLO0E87"/>
    <s v="60645800106184255"/>
    <s v="03/11/2025 16:54:40"/>
    <s v="04911"/>
    <s v="HYAGO GONÇALVES FERNANDES"/>
    <x v="43"/>
    <s v="EQUIPAMENTOS"/>
    <s v="GUINCHO LEVE"/>
    <s v="EQUIPAMENTO"/>
    <s v="87183400"/>
    <s v="MARAJO GUAPO"/>
    <s v="GUAPO"/>
    <s v="GO"/>
    <s v="DIESEL S-10"/>
    <n v="532"/>
    <n v="7.94"/>
    <s v=" Km/L"/>
    <n v="4679"/>
    <n v="67.02"/>
    <n v="6.29"/>
    <n v="421.56"/>
    <s v="0"/>
    <s v="EXT - LUCCA JR"/>
    <s v="Planejamento Operaci"/>
    <s v="LUCCA JR"/>
    <m/>
    <d v="2025-11-03T00:00:00"/>
    <x v="7"/>
    <x v="0"/>
    <x v="11"/>
  </r>
  <r>
    <s v="TGC9A34"/>
    <s v="60645800106437250"/>
    <s v="03/11/2025 17:32:32"/>
    <s v="05037"/>
    <s v="EDAILSON ALVES DOS SANTOS MACEDO"/>
    <x v="48"/>
    <s v="EQUIPAMENTOS"/>
    <s v="AMBULANCIA"/>
    <s v="OUTROS"/>
    <s v="87183400"/>
    <s v="MARAJO GUAPO"/>
    <s v="GUAPO"/>
    <s v="GO"/>
    <s v="DIESEL S-10"/>
    <n v="214"/>
    <n v="6.98"/>
    <s v=" Km/L"/>
    <n v="3439"/>
    <n v="30.68"/>
    <n v="6.24"/>
    <n v="191.45"/>
    <s v="0"/>
    <s v="Planejamento Operaci"/>
    <s v="Planejamento Operaci"/>
    <s v="Operacional"/>
    <m/>
    <d v="2025-11-03T00:00:00"/>
    <x v="7"/>
    <x v="0"/>
    <x v="13"/>
  </r>
  <r>
    <s v="TGC9A34"/>
    <s v="60645800106437250"/>
    <s v="03/11/2025 17:34:14"/>
    <s v="05037"/>
    <s v="EDAILSON ALVES DOS SANTOS MACEDO"/>
    <x v="48"/>
    <s v="EQUIPAMENTOS"/>
    <s v="AMBULANCIA"/>
    <s v="OUTROS"/>
    <s v="87183400"/>
    <s v="MARAJO GUAPO"/>
    <s v="GUAPO"/>
    <s v="GO"/>
    <s v="GASOLINA COMUM"/>
    <s v="-"/>
    <s v="-"/>
    <s v=" Km/L"/>
    <s v="-"/>
    <n v="5.17"/>
    <n v="6.391"/>
    <n v="33.04"/>
    <s v="0"/>
    <s v="Planejamento Operaci"/>
    <s v="Planejamento Operaci"/>
    <s v="Operacional"/>
    <m/>
    <d v="2025-11-03T00:00:00"/>
    <x v="7"/>
    <x v="0"/>
    <x v="13"/>
  </r>
  <r>
    <s v="FCW8F66"/>
    <s v="60645800105124371"/>
    <s v="03/11/2025 17:44:10"/>
    <s v="80246"/>
    <s v="FRANCISCO DE ASSIS SOARES"/>
    <x v="19"/>
    <s v="Caminhão"/>
    <s v="11-180"/>
    <s v="VW"/>
    <s v="45307105"/>
    <s v="POSTO GIRASSOL"/>
    <s v="ITUMBIARA"/>
    <s v="GO"/>
    <s v="DIESEL S-10"/>
    <n v="0"/>
    <n v="0"/>
    <s v=" Km/L"/>
    <n v="0"/>
    <n v="111.09"/>
    <n v="6.09"/>
    <n v="676.54"/>
    <s v="311637"/>
    <s v="EXT - SAO PEDRO"/>
    <s v="Planejamento Operaci"/>
    <s v="SAO PEDRO"/>
    <m/>
    <d v="2025-11-03T00:00:00"/>
    <x v="7"/>
    <x v="0"/>
    <x v="7"/>
  </r>
  <r>
    <s v="TFI3B19"/>
    <s v="60645800105926941"/>
    <s v="03/11/2025 18:03:29"/>
    <s v="09697"/>
    <s v="HUILDSON ROSA BARBOSA"/>
    <x v="4"/>
    <s v="AUTOMOVEL"/>
    <s v="ARGO"/>
    <s v="FIAT"/>
    <s v="46286315"/>
    <s v="POSTO CENTRAL"/>
    <s v="BOM JESUS"/>
    <s v="GO"/>
    <s v="ETANOL COMUM"/>
    <n v="324"/>
    <n v="9.27"/>
    <s v=" Km/L"/>
    <n v="28013"/>
    <n v="34.950000000000003"/>
    <n v="4.4610000000000003"/>
    <n v="155.9"/>
    <s v="1"/>
    <s v="Planejamento Operaci"/>
    <s v="Planejamento Operaci"/>
    <s v="Operacional"/>
    <m/>
    <d v="2025-11-03T00:00:00"/>
    <x v="7"/>
    <x v="0"/>
    <x v="0"/>
  </r>
  <r>
    <s v="TTY2C25"/>
    <s v="60645800106437780"/>
    <s v="03/11/2025 18:17:38"/>
    <s v="36807"/>
    <s v="ALEX DOS SANTOS"/>
    <x v="38"/>
    <s v="Caminhonete"/>
    <s v="SAVEIRO CS RB MF"/>
    <s v="VW"/>
    <s v="46286315"/>
    <s v="POSTO CENTRAL"/>
    <s v="BOM JESUS"/>
    <s v="GO"/>
    <s v="ETANOL COMUM"/>
    <n v="482"/>
    <n v="10.039999999999999"/>
    <s v=" Km/L"/>
    <n v="7165"/>
    <n v="48.01"/>
    <n v="4.46"/>
    <n v="214.12"/>
    <s v="1"/>
    <s v="EXT - KSE LOCAÇOES"/>
    <s v="Planejamento Operaci"/>
    <s v="KSE LOCAÇOES"/>
    <m/>
    <d v="2025-11-03T00:00:00"/>
    <x v="7"/>
    <x v="0"/>
    <x v="12"/>
  </r>
  <r>
    <s v="TTP5B47"/>
    <s v="60645800106437770"/>
    <s v="03/11/2025 18:26:39"/>
    <s v="86658"/>
    <s v="JULIANO GODOI DE MORAIS"/>
    <x v="40"/>
    <s v="Caminhonete"/>
    <s v="SAVEIRO CS RB MF"/>
    <s v="VW"/>
    <s v="07674909"/>
    <s v="AUTO POSTO INDIARA"/>
    <s v="INDIARA"/>
    <s v="GO"/>
    <s v="ETANOL COMUM"/>
    <n v="424"/>
    <n v="8.84"/>
    <s v=" Km/L"/>
    <n v="5495"/>
    <n v="47.99"/>
    <n v="4.29"/>
    <n v="205.88"/>
    <s v="9370"/>
    <s v="EXT - KSE LOCAÇOES"/>
    <s v="Planejamento Operaci"/>
    <s v="KSE LOCAÇOES"/>
    <m/>
    <d v="2025-11-03T00:00:00"/>
    <x v="7"/>
    <x v="0"/>
    <x v="12"/>
  </r>
  <r>
    <s v="TFN0D12"/>
    <s v="60645800105143746"/>
    <s v="03/11/2025 18:29:25"/>
    <s v="00390"/>
    <s v="SILVINO JOSE DE BRITO"/>
    <x v="5"/>
    <s v="AUTOMOVEL"/>
    <s v="ARGO"/>
    <s v="FIAT"/>
    <s v="87107509"/>
    <s v="AUTO POSTO OLIMPIO"/>
    <s v="APARECIDA DE GOIANIA"/>
    <s v="GO"/>
    <s v="ETANOL COMUM"/>
    <n v="275"/>
    <n v="7.71"/>
    <s v=" Km/L"/>
    <n v="17259"/>
    <n v="35.65"/>
    <n v="4.9409999999999998"/>
    <n v="176.15"/>
    <s v="0"/>
    <s v="Planejamento Operaci"/>
    <s v="Planejamento Operaci"/>
    <s v="Operacional"/>
    <m/>
    <d v="2025-11-03T00:00:00"/>
    <x v="7"/>
    <x v="0"/>
    <x v="3"/>
  </r>
  <r>
    <s v="TTT2H93"/>
    <s v="60645800106437760"/>
    <s v="03/11/2025 19:57:35"/>
    <s v="05229"/>
    <s v="IGOR BORGES DA SILVA RIBEIRO"/>
    <x v="41"/>
    <s v="Utilitário"/>
    <s v="SAVEIRO"/>
    <s v="FIAT"/>
    <s v="41826312"/>
    <s v="AUTO POSTO JACARE"/>
    <s v="ACREUNA"/>
    <s v="GO"/>
    <s v="ETANOL COMUM"/>
    <n v="213"/>
    <n v="7.53"/>
    <s v=" Km/L"/>
    <n v="8621"/>
    <n v="28.28"/>
    <n v="4.25"/>
    <n v="120.19"/>
    <s v="31171857"/>
    <s v="EXT - KSE LOCAÇOES"/>
    <s v="Planejamento Operaci"/>
    <s v="KSE LOCAÇOES"/>
    <m/>
    <d v="2025-11-03T00:00:00"/>
    <x v="7"/>
    <x v="0"/>
    <x v="12"/>
  </r>
  <r>
    <s v="TTT2H95"/>
    <s v="60645800106437744"/>
    <s v="03/11/2025 19:58:22"/>
    <s v="03458"/>
    <s v="RAUL DOS SANTOS SOUSA"/>
    <x v="63"/>
    <s v="Caminhonete"/>
    <s v="SAVEIRO CS RB MF"/>
    <s v="VW"/>
    <s v="07686400"/>
    <s v="AUTO POSTO CASTELANDIA"/>
    <s v="CASTELANDIA"/>
    <s v="GO"/>
    <s v="ETANOL COMUM"/>
    <n v="396"/>
    <n v="9.51"/>
    <s v=" Km/L"/>
    <n v="3300"/>
    <n v="41.63"/>
    <n v="4.29"/>
    <n v="178.59"/>
    <s v="85072"/>
    <s v="EXT - KSE LOCAÇOES"/>
    <s v="Planejamento Operaci"/>
    <s v="KSE LOCAÇOES"/>
    <m/>
    <d v="2025-11-03T00:00:00"/>
    <x v="7"/>
    <x v="0"/>
    <x v="12"/>
  </r>
  <r>
    <s v="TUG2C45"/>
    <s v="60645800106437600"/>
    <s v="03/11/2025 20:29:52"/>
    <s v="11252"/>
    <s v="PEDRO AUGUSTO VIEIRA"/>
    <x v="54"/>
    <s v="Utilitário"/>
    <s v="SAVEIRO"/>
    <s v="FIAT"/>
    <s v="81889412"/>
    <s v="POSTO ZERO UM"/>
    <s v="RIO VERDE"/>
    <s v="GO"/>
    <s v="ETANOL COMUM"/>
    <n v="338"/>
    <n v="7.48"/>
    <s v=" Km/L"/>
    <n v="5818"/>
    <n v="45.16"/>
    <n v="4.3899999999999997"/>
    <n v="198.25"/>
    <s v="2"/>
    <s v="EXT - KSE LOCAÇOES"/>
    <s v="Planejamento Operaci"/>
    <s v="KSE LOCAÇOES"/>
    <m/>
    <d v="2025-11-03T00:00:00"/>
    <x v="7"/>
    <x v="0"/>
    <x v="12"/>
  </r>
  <r>
    <s v="TUG2C45"/>
    <s v="60645800106437600"/>
    <s v="03/11/2025 20:39:19"/>
    <s v="11252"/>
    <s v="PEDRO AUGUSTO VIEIRA"/>
    <x v="54"/>
    <s v="Utilitário"/>
    <s v="SAVEIRO"/>
    <s v="FIAT"/>
    <s v="81889412"/>
    <s v="POSTO ZERO UM"/>
    <s v="RIO VERDE"/>
    <s v="GO"/>
    <s v="ETANOL COMUM"/>
    <n v="0"/>
    <n v="0"/>
    <s v=" Km/L"/>
    <n v="5818"/>
    <n v="45.16"/>
    <n v="4.3899999999999997"/>
    <n v="198.25"/>
    <s v="2"/>
    <s v="EXT - KSE LOCAÇOES"/>
    <s v="Planejamento Operaci"/>
    <s v="KSE LOCAÇOES"/>
    <m/>
    <d v="2025-11-03T00:00:00"/>
    <x v="7"/>
    <x v="0"/>
    <x v="12"/>
  </r>
  <r>
    <s v="TJP1H27"/>
    <s v="60645800106439607"/>
    <s v="03/11/2025 21:00:50"/>
    <s v="02910"/>
    <s v="EMERSON CRISTIANO DA SILVEIRA"/>
    <x v="58"/>
    <s v="EQUIPAMENTOS"/>
    <s v="GUINCHO LEVE"/>
    <s v="EQUIPAMENTO"/>
    <s v="41826312"/>
    <s v="AUTO POSTO JACARE"/>
    <s v="ACREUNA"/>
    <s v="GO"/>
    <s v="DIESEL S-10"/>
    <n v="214"/>
    <n v="4.28"/>
    <s v=" Km/L"/>
    <n v="3143"/>
    <n v="50"/>
    <n v="5.9909999999999997"/>
    <n v="299.52999999999997"/>
    <s v="31175644"/>
    <s v="EXT - LUCCA JR"/>
    <s v="Planejamento Operaci"/>
    <s v="LUCCA JR"/>
    <m/>
    <d v="2025-11-03T00:00:00"/>
    <x v="7"/>
    <x v="0"/>
    <x v="11"/>
  </r>
  <r>
    <s v="TJP1H27"/>
    <m/>
    <s v="03/11/2025 21:00:50"/>
    <m/>
    <m/>
    <x v="58"/>
    <m/>
    <m/>
    <m/>
    <m/>
    <s v="AUTO POSTO JACARE"/>
    <m/>
    <m/>
    <s v="ARLA-32"/>
    <s v="-"/>
    <s v="-"/>
    <s v=" Km/L"/>
    <s v="-"/>
    <n v="3.39"/>
    <m/>
    <n v="11.21"/>
    <m/>
    <m/>
    <s v="Planejamento Operaci"/>
    <s v="LUCCA JR"/>
    <m/>
    <d v="2025-11-03T00:00:00"/>
    <x v="7"/>
    <x v="0"/>
    <x v="11"/>
  </r>
  <r>
    <s v="TTR3A31"/>
    <s v="60645800106437590"/>
    <s v="03/11/2025 21:24:52"/>
    <s v="75150"/>
    <s v="PETTERSON PERIS BENJAMIN"/>
    <x v="53"/>
    <s v="Caminhonete"/>
    <s v="SAVEIRO CS RB MF"/>
    <s v="VW"/>
    <s v="46209914"/>
    <s v="DECIO RIO VERDE"/>
    <s v="RIO VERDE"/>
    <s v="GO"/>
    <s v="ETANOL COMUM"/>
    <n v="294"/>
    <n v="7.95"/>
    <s v=" Km/L"/>
    <n v="5421"/>
    <n v="36.96"/>
    <n v="4.29"/>
    <n v="158.56"/>
    <s v="202511032124"/>
    <s v="EXT - KSE LOCAÇOES"/>
    <s v="Planejamento Operaci"/>
    <s v="KSE LOCAÇOES"/>
    <m/>
    <d v="2025-11-03T00:00:00"/>
    <x v="7"/>
    <x v="0"/>
    <x v="12"/>
  </r>
  <r>
    <s v="TUF2B45"/>
    <s v="60645800106437790"/>
    <s v="03/11/2025 21:48:28"/>
    <s v="05369"/>
    <s v="FERNANDA HELLEN DEUFINO DA SILVA"/>
    <x v="37"/>
    <s v="Caminhonete"/>
    <s v="SAVEIRO CS RB MF"/>
    <s v="VW"/>
    <s v="07686400"/>
    <s v="AUTO POSTO CASTELANDIA"/>
    <s v="CASTELANDIA"/>
    <s v="GO"/>
    <s v="ETANOL COMUM"/>
    <n v="280"/>
    <n v="10.81"/>
    <s v=" Km/L"/>
    <n v="7692"/>
    <n v="25.89"/>
    <n v="4.29"/>
    <n v="111.07"/>
    <s v="85102"/>
    <s v="EXT - KSE LOCAÇOES"/>
    <s v="Planejamento Operaci"/>
    <s v="KSE LOCAÇOES"/>
    <m/>
    <d v="2025-11-03T00:00:00"/>
    <x v="7"/>
    <x v="0"/>
    <x v="12"/>
  </r>
  <r>
    <s v="TFI3B19"/>
    <s v="60645800105926941"/>
    <s v="04/11/2025 00:17:21"/>
    <s v="09697"/>
    <s v="HUILDSON ROSA BARBOSA"/>
    <x v="4"/>
    <s v="AUTOMOVEL"/>
    <s v="ARGO"/>
    <s v="FIAT"/>
    <s v="81889412"/>
    <s v="POSTO ZERO UM"/>
    <s v="RIO VERDE"/>
    <s v="GO"/>
    <s v="ETANOL COMUM"/>
    <n v="230"/>
    <n v="9.7799999999999994"/>
    <s v=" Km/L"/>
    <n v="28243"/>
    <n v="23.52"/>
    <n v="4.3899999999999997"/>
    <n v="103.25"/>
    <s v="1"/>
    <s v="Planejamento Operaci"/>
    <s v="Planejamento Operaci"/>
    <s v="Operacional"/>
    <m/>
    <d v="2025-11-04T00:00:00"/>
    <x v="7"/>
    <x v="0"/>
    <x v="0"/>
  </r>
  <r>
    <s v="TUB2B84"/>
    <s v="60645800106437809"/>
    <s v="04/11/2025 02:36:56"/>
    <s v="94446"/>
    <s v="WEIDSON LELIS RIBEIRO "/>
    <x v="36"/>
    <s v="Caminhonete"/>
    <s v="SAVEIRO CS RB MF"/>
    <s v="VW"/>
    <s v="46209914"/>
    <s v="DECIO RIO VERDE"/>
    <s v="RIO VERDE"/>
    <s v="GO"/>
    <s v="ETANOL COMUM"/>
    <n v="286"/>
    <n v="6.46"/>
    <s v=" Km/L"/>
    <n v="6150"/>
    <n v="44.28"/>
    <n v="4.29"/>
    <n v="189.96"/>
    <s v="202511040236"/>
    <s v="EXT - KSE LOCAÇOES"/>
    <s v="Planejamento Operaci"/>
    <s v="KSE LOCAÇOES"/>
    <m/>
    <d v="2025-11-04T00:00:00"/>
    <x v="7"/>
    <x v="0"/>
    <x v="12"/>
  </r>
  <r>
    <s v="TTP5B47"/>
    <s v="60645800106437770"/>
    <s v="04/11/2025 03:38:20"/>
    <s v="99531"/>
    <s v="RODRIGO RODRIGUES BARROS"/>
    <x v="40"/>
    <s v="Caminhonete"/>
    <s v="SAVEIRO CS RB MF"/>
    <s v="VW"/>
    <s v="07674909"/>
    <s v="AUTO POSTO INDIARA"/>
    <s v="INDIARA"/>
    <s v="GO"/>
    <s v="ETANOL COMUM"/>
    <n v="270"/>
    <n v="10.54"/>
    <s v=" Km/L"/>
    <n v="5765"/>
    <n v="25.62"/>
    <n v="4.49"/>
    <n v="115.03"/>
    <s v="9377"/>
    <s v="EXT - KSE LOCAÇOES"/>
    <s v="Planejamento Operaci"/>
    <s v="KSE LOCAÇOES"/>
    <m/>
    <d v="2025-11-04T00:00:00"/>
    <x v="7"/>
    <x v="0"/>
    <x v="12"/>
  </r>
  <r>
    <s v="TTQ4C10"/>
    <s v="60645800105124428"/>
    <s v="04/11/2025 03:55:55"/>
    <s v="93910"/>
    <s v="DIVINO AVELINO DOS SANTOS"/>
    <x v="31"/>
    <s v="Caminhonete"/>
    <s v="Caminhonete S10"/>
    <s v="CHEVROLET"/>
    <s v="26406711"/>
    <s v="POSTO ZANDONADI"/>
    <s v="GUAPO"/>
    <s v="GO"/>
    <s v="DIESEL S-10"/>
    <n v="866"/>
    <n v="13.98"/>
    <s v=" Km/L"/>
    <n v="7330"/>
    <n v="61.94"/>
    <n v="6.19"/>
    <n v="383.41"/>
    <s v="41114096"/>
    <s v="Planejamento Operaci"/>
    <s v="Planejamento Operaci"/>
    <s v="INSPENCAO"/>
    <m/>
    <d v="2025-11-04T00:00:00"/>
    <x v="7"/>
    <x v="0"/>
    <x v="12"/>
  </r>
  <r>
    <s v="TTY2C25"/>
    <s v="60645800106437780"/>
    <s v="04/11/2025 06:39:34"/>
    <s v="85463"/>
    <s v="MAYCON RAFAEL CAMPERA"/>
    <x v="38"/>
    <s v="Caminhonete"/>
    <s v="SAVEIRO CS RB MF"/>
    <s v="VW"/>
    <s v="46286315"/>
    <s v="POSTO CENTRAL"/>
    <s v="BOM JESUS"/>
    <s v="GO"/>
    <s v="ETANOL COMUM"/>
    <n v="429"/>
    <n v="11.53"/>
    <s v=" Km/L"/>
    <n v="7594"/>
    <n v="37.22"/>
    <n v="4.46"/>
    <n v="166"/>
    <s v="1"/>
    <s v="EXT - KSE LOCAÇOES"/>
    <s v="Planejamento Operaci"/>
    <s v="KSE LOCAÇOES"/>
    <m/>
    <d v="2025-11-04T00:00:00"/>
    <x v="7"/>
    <x v="0"/>
    <x v="12"/>
  </r>
  <r>
    <s v="TFS3C72"/>
    <s v="60645800105143738"/>
    <s v="04/11/2025 06:59:59"/>
    <s v="02769"/>
    <s v="ANDRE LUIS PAULINO"/>
    <x v="9"/>
    <s v="AUTOMOVEL"/>
    <s v="ARGO"/>
    <s v="FIAT"/>
    <s v="64191102"/>
    <s v="AUTO POSTO PIRETT"/>
    <s v="GOIATUBA"/>
    <s v="GO"/>
    <s v="ETANOL COMUM"/>
    <n v="225"/>
    <n v="7.37"/>
    <s v=" Km/L"/>
    <n v="50334"/>
    <n v="30.54"/>
    <n v="4.6909999999999998"/>
    <n v="143.26"/>
    <s v="1"/>
    <s v="Planejamento Operaci"/>
    <s v="Planejamento Operaci"/>
    <s v="Operacional"/>
    <m/>
    <d v="2025-11-04T00:00:00"/>
    <x v="7"/>
    <x v="0"/>
    <x v="4"/>
  </r>
  <r>
    <s v="TFF5D72"/>
    <s v="60645800105143780"/>
    <s v="04/11/2025 07:19:36"/>
    <s v="26270"/>
    <s v="CRISTIANO TORRES WARDIL"/>
    <x v="2"/>
    <s v="AUTOMOVEL"/>
    <s v="ARGO"/>
    <s v="FIAT"/>
    <s v="36603405"/>
    <s v="POSTO DO RATINHO"/>
    <s v="GOIANIA"/>
    <s v="GO"/>
    <s v="ETANOL COMUM"/>
    <n v="411"/>
    <n v="10.210000000000001"/>
    <s v=" Km/L"/>
    <n v="11042"/>
    <n v="40.26"/>
    <n v="5.24"/>
    <n v="210.96"/>
    <s v="0"/>
    <s v="Planejamento Operaci"/>
    <s v="Planejamento Operaci"/>
    <s v="Operacional"/>
    <m/>
    <d v="2025-11-04T00:00:00"/>
    <x v="7"/>
    <x v="0"/>
    <x v="0"/>
  </r>
  <r>
    <s v="TTR3A31"/>
    <s v="60645800106437590"/>
    <s v="04/11/2025 07:29:00"/>
    <s v="95143"/>
    <s v="NILDO ANTONIO DE SOUSA"/>
    <x v="53"/>
    <s v="Caminhonete"/>
    <s v="SAVEIRO CS RB MF"/>
    <s v="VW"/>
    <s v="24906505"/>
    <s v="AUTO POSTO BOM RETIR"/>
    <s v="RIO VERDE"/>
    <s v="GO"/>
    <s v="ETANOL COMUM"/>
    <n v="372"/>
    <n v="10.38"/>
    <s v=" Km/L"/>
    <n v="5793"/>
    <n v="35.840000000000003"/>
    <n v="4.3810000000000002"/>
    <n v="157.01"/>
    <s v="411268"/>
    <s v="EXT - KSE LOCAÇOES"/>
    <s v="Planejamento Operaci"/>
    <s v="KSE LOCAÇOES"/>
    <m/>
    <d v="2025-11-04T00:00:00"/>
    <x v="7"/>
    <x v="0"/>
    <x v="12"/>
  </r>
  <r>
    <s v="TTT2H93"/>
    <s v="60645800106437760"/>
    <s v="04/11/2025 07:29:00"/>
    <s v="52982"/>
    <s v="ROBERTO ANTONIO DE MELO"/>
    <x v="41"/>
    <s v="Utilitário"/>
    <s v="SAVEIRO"/>
    <s v="FIAT"/>
    <s v="41826312"/>
    <s v="AUTO POSTO JACARE"/>
    <s v="ACREUNA"/>
    <s v="GO"/>
    <s v="ETANOL COMUM"/>
    <n v="535"/>
    <n v="11.26"/>
    <s v=" Km/L"/>
    <n v="9156"/>
    <n v="47.53"/>
    <n v="4.25"/>
    <n v="202.01"/>
    <s v="41126893"/>
    <s v="EXT - KSE LOCAÇOES"/>
    <s v="Planejamento Operaci"/>
    <s v="KSE LOCAÇOES"/>
    <m/>
    <d v="2025-11-04T00:00:00"/>
    <x v="7"/>
    <x v="0"/>
    <x v="12"/>
  </r>
  <r>
    <s v="TUG2C45"/>
    <s v="60645800106437600"/>
    <s v="04/11/2025 07:37:28"/>
    <s v="73410"/>
    <s v="BRUNO SOUSA DIAS"/>
    <x v="54"/>
    <s v="Utilitário"/>
    <s v="SAVEIRO"/>
    <s v="FIAT"/>
    <s v="24906505"/>
    <s v="AUTO POSTO BOM RETIR"/>
    <s v="RIO VERDE"/>
    <s v="GO"/>
    <s v="ETANOL COMUM"/>
    <n v="467"/>
    <n v="11.11"/>
    <s v=" Km/L"/>
    <n v="6285"/>
    <n v="42.04"/>
    <n v="4.3810000000000002"/>
    <n v="184.16"/>
    <s v="411273"/>
    <s v="EXT - KSE LOCAÇOES"/>
    <s v="Planejamento Operaci"/>
    <s v="KSE LOCAÇOES"/>
    <m/>
    <d v="2025-11-04T00:00:00"/>
    <x v="7"/>
    <x v="0"/>
    <x v="12"/>
  </r>
  <r>
    <s v="QSW6J59"/>
    <s v="60645800106460000"/>
    <s v="04/11/2025 07:53:28"/>
    <s v="02910"/>
    <s v="EMERSON CRISTIANO DA SILVEIRA"/>
    <x v="28"/>
    <s v="EQUIPAMENTOS"/>
    <s v="CAMINHÃO PIPA"/>
    <s v="OUTROS"/>
    <s v="36645906"/>
    <s v="AUTO POSTO ESTRELA DO SUL III"/>
    <s v="ACREUNA"/>
    <s v="GO"/>
    <s v="DIESEL S-10"/>
    <n v="626"/>
    <n v="4.5"/>
    <s v=" Km/L"/>
    <n v="5758"/>
    <n v="139.19"/>
    <n v="6.19"/>
    <n v="861.59"/>
    <s v="0"/>
    <s v="EXT - LUCCA JR"/>
    <s v="Planejamento Operaci"/>
    <s v="LUCCA JR"/>
    <m/>
    <d v="2025-11-04T00:00:00"/>
    <x v="7"/>
    <x v="0"/>
    <x v="11"/>
  </r>
  <r>
    <s v="KAZ5F74"/>
    <s v="60645800105124355"/>
    <s v="04/11/2025 07:58:27"/>
    <s v="09808"/>
    <s v="DOUGLAS OLIVEIRA SANTOS"/>
    <x v="19"/>
    <s v="Caminhão"/>
    <s v="L 1113"/>
    <s v="IVECO"/>
    <s v="69494411"/>
    <s v="REDE MARAJO RIO VERD"/>
    <s v="RIO VERDE"/>
    <s v="GO"/>
    <s v="DIESEL COMUM"/>
    <n v="0"/>
    <n v="0"/>
    <s v=" Km/L"/>
    <n v="0"/>
    <n v="113.51"/>
    <n v="5.99"/>
    <n v="679.92"/>
    <s v="9805179606"/>
    <s v="EXT - SAO PEDRO"/>
    <s v="Planejamento Operaci"/>
    <s v="SAO PEDRO"/>
    <m/>
    <d v="2025-11-04T00:00:00"/>
    <x v="7"/>
    <x v="0"/>
    <x v="7"/>
  </r>
  <r>
    <s v="CVP4C84"/>
    <s v="60645800105124363"/>
    <s v="04/11/2025 08:03:05"/>
    <s v="21706"/>
    <s v="LUIZ MARCELO NEVES"/>
    <x v="19"/>
    <s v="Caminhão"/>
    <s v="24-250"/>
    <s v="VOLKSWAGEN"/>
    <s v="81870100"/>
    <s v="POSTO MILLENIUM DIMAG"/>
    <s v="APARECIDA DE GOIANIA"/>
    <s v="GO"/>
    <s v="DIESEL COMUM"/>
    <n v="0"/>
    <n v="0"/>
    <s v=" Km/L"/>
    <n v="0"/>
    <n v="130.65"/>
    <n v="5.54"/>
    <n v="723.81"/>
    <s v="65510"/>
    <s v="EXT - SAO PEDRO"/>
    <s v="Planejamento Operaci"/>
    <s v="SAO PEDRO"/>
    <m/>
    <d v="2025-11-04T00:00:00"/>
    <x v="7"/>
    <x v="0"/>
    <x v="7"/>
  </r>
  <r>
    <s v="TJE5D27"/>
    <s v="60645800106184595"/>
    <s v="04/11/2025 08:11:25"/>
    <s v="09179"/>
    <s v="DANIEL NASCIMENTO DOS SANTOS_x0009__x0009__x0009__x0009_"/>
    <x v="60"/>
    <s v="EQUIPAMENTOS"/>
    <s v="GUINCHO LEVE"/>
    <s v="EQUIPAMENTO"/>
    <s v="46209914"/>
    <s v="DECIO RIO VERDE"/>
    <s v="RIO VERDE"/>
    <s v="GO"/>
    <s v="DIESEL S-10"/>
    <n v="566"/>
    <n v="4.95"/>
    <s v=" Km/L"/>
    <n v="4402"/>
    <n v="114.23"/>
    <n v="6.95"/>
    <n v="793.9"/>
    <s v="202511040810"/>
    <s v="EXT - LUCCA JR"/>
    <s v="Planejamento Operaci"/>
    <s v="LUCCA JR"/>
    <m/>
    <d v="2025-11-04T00:00:00"/>
    <x v="7"/>
    <x v="0"/>
    <x v="11"/>
  </r>
  <r>
    <s v="TJE5D27"/>
    <m/>
    <s v="04/11/2025 08:12:20"/>
    <m/>
    <m/>
    <x v="60"/>
    <m/>
    <m/>
    <m/>
    <m/>
    <s v="DECIO RIO VERDE"/>
    <m/>
    <m/>
    <s v="ARLA-32"/>
    <s v="-"/>
    <s v="-"/>
    <s v=" Km/L"/>
    <s v="-"/>
    <n v="9.7100000000000009"/>
    <m/>
    <n v="36.83"/>
    <m/>
    <m/>
    <s v="Planejamento Operaci"/>
    <s v="LUCCA JR"/>
    <m/>
    <d v="2025-11-04T00:00:00"/>
    <x v="7"/>
    <x v="0"/>
    <x v="11"/>
  </r>
  <r>
    <s v="TGL2B04"/>
    <s v="60645800106437315"/>
    <s v="04/11/2025 08:42:14"/>
    <s v="00951"/>
    <s v="HUGO HENRIQUE OLIVEIRA ROSA"/>
    <x v="45"/>
    <s v="EQUIPAMENTOS"/>
    <s v="AMBULANCIA"/>
    <s v="OUTROS"/>
    <s v="36645906"/>
    <s v="AUTO POSTO ESTRELA DO SUL III"/>
    <s v="ACREUNA"/>
    <s v="GO"/>
    <s v="DIESEL S-10"/>
    <n v="108"/>
    <n v="3.61"/>
    <s v=" Km/L"/>
    <n v="2873"/>
    <n v="29.89"/>
    <n v="6.181"/>
    <n v="184.75"/>
    <s v="0"/>
    <s v="Planejamento Operaci"/>
    <s v="Planejamento Operaci"/>
    <s v="Operacional"/>
    <m/>
    <d v="2025-11-04T00:00:00"/>
    <x v="7"/>
    <x v="0"/>
    <x v="13"/>
  </r>
  <r>
    <s v="TFY6E09"/>
    <s v="60645800105143700"/>
    <s v="04/11/2025 08:59:12"/>
    <s v="04380"/>
    <s v="PAULO ROBERTO BATISTA DE MOURA JUNIOR"/>
    <x v="15"/>
    <s v="AUTOMOVEL"/>
    <s v="ARGO"/>
    <s v="FIAT"/>
    <s v="34251011"/>
    <s v="DECIO ARAPORA"/>
    <s v="ARAPORA"/>
    <s v="MG"/>
    <s v="ETANOL COMUM"/>
    <n v="352"/>
    <n v="10.23"/>
    <s v=" Km/L"/>
    <n v="24477"/>
    <n v="34.42"/>
    <n v="3.99"/>
    <n v="137.34"/>
    <s v="202511040858"/>
    <s v="Planejamento Operaci"/>
    <s v="Planejamento Operaci"/>
    <s v="Operacional"/>
    <m/>
    <d v="2025-11-04T00:00:00"/>
    <x v="7"/>
    <x v="0"/>
    <x v="1"/>
  </r>
  <r>
    <s v="TFS3C72"/>
    <s v="60645800105143738"/>
    <s v="04/11/2025 09:32:01"/>
    <s v="00271"/>
    <s v="HEDER OLIVEIRA SANTANA"/>
    <x v="9"/>
    <s v="AUTOMOVEL"/>
    <s v="ARGO"/>
    <s v="FIAT"/>
    <s v="13308211"/>
    <s v="P. BANDEIRANTES"/>
    <s v="RIO VERDE"/>
    <s v="GO"/>
    <s v="ETANOL COMUM"/>
    <n v="192"/>
    <n v="7.56"/>
    <s v=" Km/L"/>
    <n v="50526"/>
    <n v="25.4"/>
    <n v="4.4089999999999998"/>
    <n v="112"/>
    <s v="41134129"/>
    <s v="Planejamento Operaci"/>
    <s v="Planejamento Operaci"/>
    <s v="Operacional"/>
    <m/>
    <d v="2025-11-04T00:00:00"/>
    <x v="7"/>
    <x v="0"/>
    <x v="4"/>
  </r>
  <r>
    <s v="TTQ3C61"/>
    <s v="60645800105124444"/>
    <s v="04/11/2025 09:45:06"/>
    <s v="04689"/>
    <s v="CLEDSON MARQUES ARRUDA"/>
    <x v="44"/>
    <s v="Caminhonete"/>
    <s v="SAVEIRO CS RB MF"/>
    <s v="VW"/>
    <s v="46286315"/>
    <s v="POSTO CENTRAL"/>
    <s v="BOM JESUS"/>
    <s v="GO"/>
    <s v="ETANOL COMUM"/>
    <n v="483"/>
    <n v="10.19"/>
    <s v=" Km/L"/>
    <n v="6369"/>
    <n v="47.42"/>
    <n v="4.4610000000000003"/>
    <n v="211.52"/>
    <s v="1"/>
    <s v="EXT - KSE LOCAÇOES"/>
    <s v="Planejamento Operaci"/>
    <s v="KSE LOCAÇOES"/>
    <m/>
    <d v="2025-11-04T00:00:00"/>
    <x v="7"/>
    <x v="0"/>
    <x v="12"/>
  </r>
  <r>
    <s v="TTT2H95"/>
    <s v="60645800106437744"/>
    <s v="04/11/2025 10:01:07"/>
    <s v="01318"/>
    <s v="JOAO BATISTA REIS"/>
    <x v="63"/>
    <s v="Caminhonete"/>
    <s v="SAVEIRO CS RB MF"/>
    <s v="VW"/>
    <s v="53030006"/>
    <s v="KR TREVO"/>
    <s v="SANTA HELENA DE GOIAS"/>
    <s v="GO"/>
    <s v="ETANOL COMUM"/>
    <n v="492"/>
    <n v="11.24"/>
    <s v=" Km/L"/>
    <n v="3792"/>
    <n v="43.77"/>
    <n v="4.3840000000000003"/>
    <n v="191.89"/>
    <s v="1"/>
    <s v="EXT - KSE LOCAÇOES"/>
    <s v="Planejamento Operaci"/>
    <s v="KSE LOCAÇOES"/>
    <m/>
    <d v="2025-11-04T00:00:00"/>
    <x v="7"/>
    <x v="0"/>
    <x v="12"/>
  </r>
  <r>
    <s v="TGL4J09"/>
    <s v="60645800105143360"/>
    <s v="04/11/2025 12:20:42"/>
    <s v="00969"/>
    <s v="SAID ELIAS JORGE JUNIOR"/>
    <x v="17"/>
    <s v="AUTOMOVEL"/>
    <s v="ARGO"/>
    <s v="FIAT"/>
    <s v="37627606"/>
    <s v="POSTO CHAVES"/>
    <s v="BRASILIA"/>
    <s v="DF"/>
    <s v="ETANOL COMUM"/>
    <n v="366"/>
    <n v="9.92"/>
    <s v=" Km/L"/>
    <n v="16598"/>
    <n v="36.909999999999997"/>
    <n v="4.78"/>
    <n v="176.43"/>
    <s v="0"/>
    <s v="Planejamento Operaci"/>
    <s v="Planejamento Operaci"/>
    <s v="Operacional"/>
    <m/>
    <d v="2025-11-04T00:00:00"/>
    <x v="7"/>
    <x v="0"/>
    <x v="1"/>
  </r>
  <r>
    <s v="TFE6B22"/>
    <s v="60645800105143762"/>
    <s v="04/11/2025 12:45:28"/>
    <s v="03608"/>
    <s v="WEIDER DA SILVA RODRIGUES"/>
    <x v="1"/>
    <s v="AUTOMOVEL"/>
    <s v="ARGO"/>
    <s v="FIAT"/>
    <s v="64170105"/>
    <s v="POSTOS DUME"/>
    <s v="APARECIDA DE GOIANIA"/>
    <s v="GO"/>
    <s v="ETANOL COMUM"/>
    <n v="454"/>
    <n v="11.81"/>
    <s v=" Km/L"/>
    <n v="26348"/>
    <n v="38.43"/>
    <n v="4.78"/>
    <n v="183.7"/>
    <s v="1"/>
    <s v="Planejamento Operaci"/>
    <s v="Planejamento Operaci"/>
    <s v="Operacional"/>
    <m/>
    <d v="2025-11-04T00:00:00"/>
    <x v="7"/>
    <x v="0"/>
    <x v="1"/>
  </r>
  <r>
    <s v="TBE3B78"/>
    <s v="60645800105124169"/>
    <s v="04/11/2025 14:03:23"/>
    <s v="89049"/>
    <s v="VALDEIR JOSE CORREIA"/>
    <x v="19"/>
    <s v="Caminhão"/>
    <s v="9-180"/>
    <s v="VW"/>
    <s v="87183400"/>
    <s v="MARAJO GUAPO"/>
    <s v="GUAPO"/>
    <s v="GO"/>
    <s v="DIESEL S-10"/>
    <n v="0"/>
    <n v="0"/>
    <s v=" Km/L"/>
    <n v="0"/>
    <n v="119.77"/>
    <n v="6.09"/>
    <n v="729.45"/>
    <s v="0"/>
    <s v="EXT - SAO PEDRO"/>
    <s v="Planejamento Operaci"/>
    <s v="SAO PEDRO"/>
    <m/>
    <d v="2025-11-04T00:00:00"/>
    <x v="7"/>
    <x v="0"/>
    <x v="7"/>
  </r>
  <r>
    <s v="TBE3B78"/>
    <m/>
    <s v="04/11/2025 14:03:23"/>
    <m/>
    <m/>
    <x v="20"/>
    <m/>
    <m/>
    <m/>
    <m/>
    <s v="MARAJO GUAPO"/>
    <m/>
    <m/>
    <s v="ARLA-32"/>
    <n v="0"/>
    <n v="0"/>
    <s v=" Km/L"/>
    <n v="0"/>
    <n v="12.68"/>
    <m/>
    <n v="50.63"/>
    <m/>
    <s v="EXT - SAO PEDRO"/>
    <s v="Planejamento Operaci"/>
    <s v="SAO PEDRO"/>
    <m/>
    <d v="2025-11-04T00:00:00"/>
    <x v="7"/>
    <x v="0"/>
    <x v="7"/>
  </r>
  <r>
    <s v="TUB2B84"/>
    <s v="60645800106437809"/>
    <s v="04/11/2025 14:24:21"/>
    <s v="46440"/>
    <s v="PAULO SOUSA DIAS"/>
    <x v="36"/>
    <s v="Caminhonete"/>
    <s v="SAVEIRO CS RB MF"/>
    <s v="VW"/>
    <s v="45308900"/>
    <s v="POSTO LUPATINI"/>
    <s v="SANTO ANTONIO DA BARRA"/>
    <s v="GO"/>
    <s v="ETANOL COMUM"/>
    <n v="342"/>
    <n v="9.36"/>
    <s v=" Km/L"/>
    <n v="6492"/>
    <n v="36.53"/>
    <n v="4.3899999999999997"/>
    <n v="160.37"/>
    <s v="0"/>
    <s v="EXT - KSE LOCAÇOES"/>
    <s v="Planejamento Operaci"/>
    <s v="KSE LOCAÇOES"/>
    <m/>
    <d v="2025-11-04T00:00:00"/>
    <x v="7"/>
    <x v="0"/>
    <x v="12"/>
  </r>
  <r>
    <s v="TUW2D74"/>
    <s v="60645800105124310"/>
    <s v="04/11/2025 14:51:04"/>
    <s v="36807"/>
    <s v="ALEX DOS SANTOS"/>
    <x v="35"/>
    <s v="Automóvel"/>
    <s v="CHEVROLET/S10 LS DD4"/>
    <s v="CHEVROLET"/>
    <s v="45364511"/>
    <s v="AUTO POSTO CERRADO 4"/>
    <s v="ITUMBIARA"/>
    <s v="GO"/>
    <s v="DIESEL S-10"/>
    <n v="809"/>
    <n v="14.18"/>
    <s v=" Km/L"/>
    <n v="7680"/>
    <n v="57.06"/>
    <n v="5.69"/>
    <n v="324.67"/>
    <s v="364307"/>
    <s v="Planejamento Operaci"/>
    <s v="Planejamento Operaci"/>
    <s v="Operacional"/>
    <m/>
    <d v="2025-11-04T00:00:00"/>
    <x v="7"/>
    <x v="0"/>
    <x v="12"/>
  </r>
  <r>
    <s v="SDJ8D65"/>
    <s v="60645800105555897"/>
    <s v="04/11/2025 14:52:13"/>
    <s v="04126"/>
    <s v="LEONARDO ARAUJO LAPERCHE "/>
    <x v="22"/>
    <s v="Caminhonete"/>
    <s v="RAMPAGE"/>
    <s v="RAM"/>
    <s v="36693912"/>
    <s v="POSTO FAROL"/>
    <s v="GOIANIA"/>
    <s v="GO"/>
    <s v="GASOLINA COMUM"/>
    <n v="277"/>
    <n v="5.0599999999999996"/>
    <s v=" Km/L"/>
    <n v="24596"/>
    <n v="54.69"/>
    <n v="6.4409999999999998"/>
    <n v="352.24"/>
    <s v="1"/>
    <s v="Planejamento Operaci"/>
    <s v="Planejamento Operaci"/>
    <s v="Operacional"/>
    <m/>
    <d v="2025-11-04T00:00:00"/>
    <x v="7"/>
    <x v="0"/>
    <x v="8"/>
  </r>
  <r>
    <s v="TFN0D12"/>
    <s v="60645800105143746"/>
    <s v="04/11/2025 15:19:14"/>
    <s v="00390"/>
    <s v="SILVINO JOSE DE BRITO"/>
    <x v="5"/>
    <s v="AUTOMOVEL"/>
    <s v="ARGO"/>
    <s v="FIAT"/>
    <s v="75331801"/>
    <s v="DECIO CEZARINA"/>
    <s v="CEZARINA"/>
    <s v="GO"/>
    <s v="ETANOL COMUM"/>
    <n v="129"/>
    <n v="8.66"/>
    <s v=" Km/L"/>
    <n v="17388"/>
    <n v="14.9"/>
    <n v="4.1900000000000004"/>
    <n v="62.43"/>
    <s v="202511041518"/>
    <s v="Planejamento Operaci"/>
    <s v="Planejamento Operaci"/>
    <s v="Operacional"/>
    <m/>
    <d v="2025-11-04T00:00:00"/>
    <x v="7"/>
    <x v="0"/>
    <x v="3"/>
  </r>
  <r>
    <s v="TFS3C72"/>
    <s v="60645800105143738"/>
    <s v="04/11/2025 15:46:32"/>
    <s v="00271"/>
    <s v="HEDER OLIVEIRA SANTANA"/>
    <x v="9"/>
    <s v="AUTOMOVEL"/>
    <s v="ARGO"/>
    <s v="FIAT"/>
    <s v="45308900"/>
    <s v="POSTO LUPATINI"/>
    <s v="SANTO ANTONIO DA BARRA"/>
    <s v="GO"/>
    <s v="ETANOL COMUM"/>
    <n v="331"/>
    <n v="8.58"/>
    <s v=" Km/L"/>
    <n v="50857"/>
    <n v="38.56"/>
    <n v="4.3899999999999997"/>
    <n v="169.28"/>
    <s v="0"/>
    <s v="Planejamento Operaci"/>
    <s v="Planejamento Operaci"/>
    <s v="Operacional"/>
    <m/>
    <d v="2025-11-04T00:00:00"/>
    <x v="7"/>
    <x v="0"/>
    <x v="4"/>
  </r>
  <r>
    <s v="FCW8F66"/>
    <s v="60645800105124371"/>
    <s v="04/11/2025 15:56:33"/>
    <s v="80246"/>
    <s v="FRANCISCO DE ASSIS SOARES"/>
    <x v="19"/>
    <s v="Caminhão"/>
    <s v="11-180"/>
    <s v="VW"/>
    <s v="45307105"/>
    <s v="POSTO GIRASSOL"/>
    <s v="ITUMBIARA"/>
    <s v="GO"/>
    <s v="DIESEL S-10"/>
    <n v="0"/>
    <n v="0"/>
    <s v=" Km/L"/>
    <n v="0"/>
    <n v="66.900000000000006"/>
    <n v="6.09"/>
    <n v="407.42"/>
    <s v="411573"/>
    <s v="EXT - SAO PEDRO"/>
    <s v="Planejamento Operaci"/>
    <s v="SAO PEDRO"/>
    <m/>
    <d v="2025-11-04T00:00:00"/>
    <x v="7"/>
    <x v="0"/>
    <x v="7"/>
  </r>
  <r>
    <s v="TER7374"/>
    <s v="60645800105124320"/>
    <s v="04/11/2025 16:03:56"/>
    <s v="21706"/>
    <s v="LUIZ MARCELO NEVES"/>
    <x v="19"/>
    <s v="EQUIPAMENTOS"/>
    <s v="RETROESCAVADEIRA"/>
    <s v="JCB"/>
    <s v="87183400"/>
    <s v="MARAJO GUAPO"/>
    <s v="GUAPO"/>
    <s v="GO"/>
    <s v="DIESEL S-10"/>
    <n v="0"/>
    <n v="0"/>
    <s v=" Km/L"/>
    <n v="0"/>
    <n v="72.28"/>
    <n v="6.29"/>
    <n v="454.64"/>
    <s v="0"/>
    <s v="EXT - SAO PEDRO"/>
    <s v="Planejamento Operaci"/>
    <s v="SAO PEDRO"/>
    <m/>
    <d v="2025-11-04T00:00:00"/>
    <x v="7"/>
    <x v="0"/>
    <x v="7"/>
  </r>
  <r>
    <s v="TTP5B47"/>
    <s v="60645800106437770"/>
    <s v="04/11/2025 16:08:36"/>
    <s v="00149"/>
    <s v="MANOELITO METROVICH LIMA"/>
    <x v="40"/>
    <s v="Caminhonete"/>
    <s v="SAVEIRO CS RB MF"/>
    <s v="VW"/>
    <s v="75331801"/>
    <s v="DECIO CEZARINA"/>
    <s v="CEZARINA"/>
    <s v="GO"/>
    <s v="ETANOL COMUM"/>
    <n v="520"/>
    <n v="10.49"/>
    <s v=" Km/L"/>
    <n v="6285"/>
    <n v="49.59"/>
    <n v="4.1900000000000004"/>
    <n v="207.78"/>
    <s v="202511041608"/>
    <s v="EXT - KSE LOCAÇOES"/>
    <s v="Planejamento Operaci"/>
    <s v="KSE LOCAÇOES"/>
    <m/>
    <d v="2025-11-04T00:00:00"/>
    <x v="7"/>
    <x v="0"/>
    <x v="12"/>
  </r>
  <r>
    <s v="TGC9A34"/>
    <s v="60645800106437250"/>
    <s v="04/11/2025 17:00:38"/>
    <s v="70390"/>
    <s v="CLEITON ANTONIO TAVARES HENRIQUE"/>
    <x v="48"/>
    <s v="EQUIPAMENTOS"/>
    <s v="AMBULANCIA"/>
    <s v="OUTROS"/>
    <s v="53081711"/>
    <s v="POSTO Z   Z SANTA MA"/>
    <s v="GUAPO"/>
    <s v="GO"/>
    <s v="DIESEL S-10"/>
    <n v="71"/>
    <n v="3.33"/>
    <s v=" Km/L"/>
    <n v="3510"/>
    <n v="21.34"/>
    <n v="5.89"/>
    <n v="125.7"/>
    <s v="1"/>
    <s v="Planejamento Operaci"/>
    <s v="Planejamento Operaci"/>
    <s v="Operacional"/>
    <m/>
    <d v="2025-11-04T00:00:00"/>
    <x v="7"/>
    <x v="0"/>
    <x v="13"/>
  </r>
  <r>
    <s v="TFX7J72"/>
    <s v="60645800105836505"/>
    <s v="04/11/2025 17:07:56"/>
    <s v="02769"/>
    <s v="ANDRE LUIS PAULINO"/>
    <x v="11"/>
    <s v="AUTOMOVEL"/>
    <s v="ARGO"/>
    <s v="FIAT"/>
    <s v="81820912"/>
    <s v="AUTO POSTO KR 06"/>
    <s v="RIO VERDE"/>
    <s v="GO"/>
    <s v="ETANOL COMUM"/>
    <n v="331"/>
    <n v="8.56"/>
    <s v=" Km/L"/>
    <n v="40626"/>
    <n v="38.67"/>
    <n v="4.1900000000000004"/>
    <n v="162.02000000000001"/>
    <s v="0"/>
    <s v="Planejamento Operaci"/>
    <s v="Planejamento Operaci"/>
    <s v="Operacional"/>
    <m/>
    <d v="2025-11-04T00:00:00"/>
    <x v="7"/>
    <x v="0"/>
    <x v="4"/>
  </r>
  <r>
    <s v="TTQ3C61"/>
    <s v="60645800105124444"/>
    <s v="04/11/2025 17:19:24"/>
    <s v="04689"/>
    <s v="CLEDSON MARQUES ARRUDA"/>
    <x v="44"/>
    <s v="Caminhonete"/>
    <s v="SAVEIRO CS RB MF"/>
    <s v="VW"/>
    <s v="07686400"/>
    <s v="AUTO POSTO CASTELANDIA"/>
    <s v="CASTELANDIA"/>
    <s v="GO"/>
    <s v="ETANOL COMUM"/>
    <n v="416"/>
    <n v="10.5"/>
    <s v=" Km/L"/>
    <n v="6785"/>
    <n v="39.630000000000003"/>
    <n v="4.29"/>
    <n v="170.01"/>
    <s v="85236"/>
    <s v="EXT - KSE LOCAÇOES"/>
    <s v="Planejamento Operaci"/>
    <s v="KSE LOCAÇOES"/>
    <m/>
    <d v="2025-11-04T00:00:00"/>
    <x v="7"/>
    <x v="0"/>
    <x v="12"/>
  </r>
  <r>
    <s v="TFW2H32"/>
    <s v="60645800105143835"/>
    <s v="04/11/2025 17:28:11"/>
    <s v="99638"/>
    <s v="LAFAIETE DE SOUZA SANTOS"/>
    <x v="10"/>
    <s v="AUTOMOVEL"/>
    <s v="ARGO"/>
    <s v="FIAT"/>
    <s v="87183400"/>
    <s v="MARAJO GUAPO"/>
    <s v="GUAPO"/>
    <s v="GO"/>
    <s v="ETANOL COMUM"/>
    <n v="373"/>
    <n v="10.199999999999999"/>
    <s v=" Km/L"/>
    <n v="35588"/>
    <n v="36.57"/>
    <n v="4.4909999999999997"/>
    <n v="164.24"/>
    <s v="0"/>
    <s v="Planejamento Operaci"/>
    <s v="Planejamento Operaci"/>
    <s v="Operacional"/>
    <m/>
    <d v="2025-11-04T00:00:00"/>
    <x v="7"/>
    <x v="0"/>
    <x v="3"/>
  </r>
  <r>
    <s v="TTY2C25"/>
    <s v="60645800106437780"/>
    <s v="04/11/2025 18:12:24"/>
    <s v="07015"/>
    <s v="EDILEIA DE SOUSA ANTUNES"/>
    <x v="38"/>
    <s v="Caminhonete"/>
    <s v="SAVEIRO CS RB MF"/>
    <s v="VW"/>
    <s v="46286315"/>
    <s v="POSTO CENTRAL"/>
    <s v="BOM JESUS"/>
    <s v="GO"/>
    <s v="ETANOL COMUM"/>
    <n v="353"/>
    <n v="7.96"/>
    <s v=" Km/L"/>
    <n v="7947"/>
    <n v="44.36"/>
    <n v="4.46"/>
    <n v="197.85"/>
    <s v="1"/>
    <s v="EXT - KSE LOCAÇOES"/>
    <s v="Planejamento Operaci"/>
    <s v="KSE LOCAÇOES"/>
    <m/>
    <d v="2025-11-04T00:00:00"/>
    <x v="7"/>
    <x v="0"/>
    <x v="12"/>
  </r>
  <r>
    <s v="TFN3B64"/>
    <s v="60645800106437477"/>
    <s v="04/11/2025 18:17:19"/>
    <s v="00650"/>
    <s v="FLAVIO GONCALVES SILVA"/>
    <x v="47"/>
    <s v="EQUIPAMENTOS"/>
    <s v="AMBULANCIA"/>
    <s v="OUTROS"/>
    <s v="46286315"/>
    <s v="POSTO CENTRAL"/>
    <s v="BOM JESUS"/>
    <s v="GO"/>
    <s v="DIESEL S-10"/>
    <n v="104"/>
    <n v="5.07"/>
    <s v=" Km/L"/>
    <n v="2563"/>
    <n v="20.5"/>
    <n v="6.2409999999999997"/>
    <n v="127.95"/>
    <s v="1"/>
    <s v="Planejamento Operaci"/>
    <s v="Planejamento Operaci"/>
    <s v="Operacional"/>
    <m/>
    <d v="2025-11-04T00:00:00"/>
    <x v="7"/>
    <x v="0"/>
    <x v="13"/>
  </r>
  <r>
    <s v="TFU6C04"/>
    <s v="60645800106437493"/>
    <s v="04/11/2025 18:24:23"/>
    <s v="70145"/>
    <s v="LUCAS HENRIQUE MAGALHAES DE SOUZA "/>
    <x v="50"/>
    <s v="EQUIPAMENTOS"/>
    <s v="AMBULANCIA"/>
    <s v="OUTROS"/>
    <s v="46225718"/>
    <s v="POSTO MARIA JOAO"/>
    <s v="ITUMBIARA"/>
    <s v="GO"/>
    <s v="DIESEL S-10"/>
    <n v="201"/>
    <n v="5.83"/>
    <s v=" Km/L"/>
    <n v="3493"/>
    <n v="34.49"/>
    <n v="6.4009999999999998"/>
    <n v="220.77"/>
    <s v="1"/>
    <s v="Planejamento Operaci"/>
    <s v="Planejamento Operaci"/>
    <s v="Operacional"/>
    <m/>
    <d v="2025-11-04T00:00:00"/>
    <x v="7"/>
    <x v="0"/>
    <x v="13"/>
  </r>
  <r>
    <s v="TGA0B06"/>
    <s v="60645800106437610"/>
    <s v="04/11/2025 19:06:23"/>
    <s v="00933"/>
    <s v="GIULEY RIBEIRO DOS SANTOS"/>
    <x v="59"/>
    <s v="Caminhonete"/>
    <s v="FIORINO"/>
    <s v="FIAT"/>
    <s v="45308900"/>
    <s v="POSTO LUPATINI"/>
    <s v="SANTO ANTONIO DA BARRA"/>
    <s v="GO"/>
    <s v="ETANOL COMUM"/>
    <n v="409"/>
    <n v="8.77"/>
    <s v=" Km/L"/>
    <n v="3781"/>
    <n v="46.63"/>
    <n v="4.3899999999999997"/>
    <n v="204.71"/>
    <s v="0"/>
    <s v="EXT - KSE LOCAÇOES"/>
    <s v="Planejamento Operaci"/>
    <s v="Operacional"/>
    <m/>
    <d v="2025-11-04T00:00:00"/>
    <x v="7"/>
    <x v="0"/>
    <x v="5"/>
  </r>
  <r>
    <s v="TFE9C14"/>
    <s v="60645800106437370"/>
    <s v="04/11/2025 19:10:36"/>
    <s v="70398"/>
    <s v="JULIANO GUIMARAES BORGES COSTA"/>
    <x v="51"/>
    <s v="EQUIPAMENTOS"/>
    <s v="AMBULANCIA"/>
    <s v="OUTROS"/>
    <s v="13335016"/>
    <s v="POSTO TREVO"/>
    <s v="RIO VERDE"/>
    <s v="GO"/>
    <s v="DIESEL S-10"/>
    <n v="42"/>
    <n v="1.9"/>
    <s v=" Km/L"/>
    <n v="3530"/>
    <n v="22.08"/>
    <n v="6.0910000000000002"/>
    <n v="134.47999999999999"/>
    <s v="41168986"/>
    <s v="Planejamento Operaci"/>
    <s v="Planejamento Operaci"/>
    <s v="Operacional"/>
    <m/>
    <d v="2025-11-04T00:00:00"/>
    <x v="7"/>
    <x v="0"/>
    <x v="13"/>
  </r>
  <r>
    <s v="TGE1F64"/>
    <s v="60645800106437404"/>
    <s v="04/11/2025 19:43:24"/>
    <s v="70145"/>
    <s v="LUCAS HENRIQUE MAGALHAES DE SOUZA "/>
    <x v="33"/>
    <s v="Caminhonete"/>
    <s v="AMBULANCIA DUCATO"/>
    <s v="FIAT"/>
    <s v="53030006"/>
    <s v="KR TREVO"/>
    <s v="SANTA HELENA DE GOIAS"/>
    <s v="GO"/>
    <s v="DIESEL S-10"/>
    <n v="341"/>
    <n v="6.91"/>
    <s v=" Km/L"/>
    <n v="4877"/>
    <n v="49.37"/>
    <n v="6.1909999999999998"/>
    <n v="305.64"/>
    <s v="1"/>
    <s v="Planejamento Operaci"/>
    <s v="Planejamento Operaci"/>
    <s v="Operacional"/>
    <m/>
    <d v="2025-11-04T00:00:00"/>
    <x v="7"/>
    <x v="0"/>
    <x v="13"/>
  </r>
  <r>
    <s v="TUG2C45"/>
    <s v="60645800106437600"/>
    <s v="04/11/2025 19:44:10"/>
    <s v="03102"/>
    <s v="EDES GONÇALVES DA SILVA"/>
    <x v="54"/>
    <s v="Utilitário"/>
    <s v="SAVEIRO"/>
    <s v="FIAT"/>
    <s v="81889412"/>
    <s v="POSTO ZERO UM"/>
    <s v="RIO VERDE"/>
    <s v="GO"/>
    <s v="ETANOL COMUM"/>
    <n v="417"/>
    <n v="10.199999999999999"/>
    <s v=" Km/L"/>
    <n v="6702"/>
    <n v="40.880000000000003"/>
    <n v="4.3899999999999997"/>
    <n v="179.46"/>
    <s v="2"/>
    <s v="EXT - KSE LOCAÇOES"/>
    <s v="Planejamento Operaci"/>
    <s v="KSE LOCAÇOES"/>
    <m/>
    <d v="2025-11-04T00:00:00"/>
    <x v="7"/>
    <x v="0"/>
    <x v="12"/>
  </r>
  <r>
    <s v="TTT2H95"/>
    <s v="60645800106437744"/>
    <s v="04/11/2025 19:46:48"/>
    <s v="03458"/>
    <s v="RAUL DOS SANTOS SOUSA"/>
    <x v="63"/>
    <s v="Caminhonete"/>
    <s v="SAVEIRO CS RB MF"/>
    <s v="VW"/>
    <s v="07686400"/>
    <s v="AUTO POSTO CASTELANDIA"/>
    <s v="CASTELANDIA"/>
    <s v="GO"/>
    <s v="ETANOL COMUM"/>
    <n v="589"/>
    <n v="14.04"/>
    <s v=" Km/L"/>
    <n v="4381"/>
    <n v="41.96"/>
    <n v="4.29"/>
    <n v="180.01"/>
    <s v="85274"/>
    <s v="EXT - KSE LOCAÇOES"/>
    <s v="Planejamento Operaci"/>
    <s v="KSE LOCAÇOES"/>
    <m/>
    <d v="2025-11-04T00:00:00"/>
    <x v="7"/>
    <x v="0"/>
    <x v="12"/>
  </r>
  <r>
    <s v="TFY3C02"/>
    <s v="60645800105143770"/>
    <s v="04/11/2025 20:03:03"/>
    <s v="37473"/>
    <s v="OTHON SIQUEIRA DE ALMEIDA"/>
    <x v="14"/>
    <s v="AUTOMOVEL"/>
    <s v="ARGO"/>
    <s v="FIAT"/>
    <s v="13308708"/>
    <s v="DECIO L13"/>
    <s v="RIO VERDE"/>
    <s v="GO"/>
    <s v="ETANOL COMUM"/>
    <n v="339"/>
    <n v="8.7799999999999994"/>
    <s v=" Km/L"/>
    <n v="12445"/>
    <n v="38.630000000000003"/>
    <n v="4.09"/>
    <n v="158"/>
    <s v="202511042002"/>
    <s v="Planejamento Operaci"/>
    <s v="Planejamento Operaci"/>
    <s v="Operacional"/>
    <m/>
    <d v="2025-11-04T00:00:00"/>
    <x v="7"/>
    <x v="0"/>
    <x v="0"/>
  </r>
  <r>
    <s v="TUF2B45"/>
    <s v="60645800106437790"/>
    <s v="04/11/2025 20:40:22"/>
    <s v="85463"/>
    <s v="MAYCON RAFAEL CAMPERA"/>
    <x v="37"/>
    <s v="Caminhonete"/>
    <s v="SAVEIRO CS RB MF"/>
    <s v="VW"/>
    <s v="13335016"/>
    <s v="POSTO TREVO"/>
    <s v="RIO VERDE"/>
    <s v="GO"/>
    <s v="ETANOL COMUM"/>
    <n v="463"/>
    <n v="9.84"/>
    <s v=" Km/L"/>
    <n v="8155"/>
    <n v="47.06"/>
    <n v="4.4909999999999997"/>
    <n v="211.33"/>
    <s v="41174390"/>
    <s v="EXT - KSE LOCAÇOES"/>
    <s v="Planejamento Operaci"/>
    <s v="KSE LOCAÇOES"/>
    <m/>
    <d v="2025-11-04T00:00:00"/>
    <x v="7"/>
    <x v="0"/>
    <x v="12"/>
  </r>
  <r>
    <s v="TFI3B19"/>
    <s v="60645800105926941"/>
    <s v="04/11/2025 21:05:07"/>
    <s v="09697"/>
    <s v="HUILDSON ROSA BARBOSA"/>
    <x v="4"/>
    <s v="AUTOMOVEL"/>
    <s v="ARGO"/>
    <s v="FIAT"/>
    <s v="81889412"/>
    <s v="POSTO ZERO UM"/>
    <s v="RIO VERDE"/>
    <s v="GO"/>
    <s v="ETANOL COMUM"/>
    <n v="383"/>
    <n v="10.32"/>
    <s v=" Km/L"/>
    <n v="28626"/>
    <n v="37.1"/>
    <n v="4.3899999999999997"/>
    <n v="162.87"/>
    <s v="2"/>
    <s v="Planejamento Operaci"/>
    <s v="Planejamento Operaci"/>
    <s v="Operacional"/>
    <m/>
    <d v="2025-11-04T00:00:00"/>
    <x v="7"/>
    <x v="0"/>
    <x v="0"/>
  </r>
  <r>
    <s v="TTR3A31"/>
    <s v="60645800106437590"/>
    <s v="04/11/2025 21:33:11"/>
    <s v="05685"/>
    <s v="THAVINER DIVANIO RODRIGUES DOS SANTOS"/>
    <x v="53"/>
    <s v="Caminhonete"/>
    <s v="SAVEIRO CS RB MF"/>
    <s v="VW"/>
    <s v="46209914"/>
    <s v="DECIO RIO VERDE"/>
    <s v="RIO VERDE"/>
    <s v="GO"/>
    <s v="GASOLINA COMUM"/>
    <n v="433"/>
    <n v="8.64"/>
    <s v=" Km/L"/>
    <n v="6226"/>
    <n v="50.09"/>
    <n v="6.19"/>
    <n v="310.06"/>
    <s v="202511042132"/>
    <s v="EXT - KSE LOCAÇOES"/>
    <s v="Planejamento Operaci"/>
    <s v="KSE LOCAÇOES"/>
    <m/>
    <d v="2025-11-04T00:00:00"/>
    <x v="7"/>
    <x v="0"/>
    <x v="12"/>
  </r>
  <r>
    <s v="TUB2B84"/>
    <s v="60645800106437809"/>
    <s v="04/11/2025 23:32:44"/>
    <s v="75717"/>
    <s v="LUCAS PEREIRA APRIGIO"/>
    <x v="36"/>
    <s v="Caminhonete"/>
    <s v="SAVEIRO CS RB MF"/>
    <s v="VW"/>
    <s v="13335016"/>
    <s v="POSTO TREVO"/>
    <s v="RIO VERDE"/>
    <s v="GO"/>
    <s v="ETANOL COMUM"/>
    <n v="378"/>
    <n v="10.119999999999999"/>
    <s v=" Km/L"/>
    <n v="6870"/>
    <n v="37.340000000000003"/>
    <n v="4.49"/>
    <n v="167.67"/>
    <s v="41184728"/>
    <s v="EXT - KSE LOCAÇOES"/>
    <s v="Planejamento Operaci"/>
    <s v="KSE LOCAÇOES"/>
    <m/>
    <d v="2025-11-04T00:00:00"/>
    <x v="7"/>
    <x v="0"/>
    <x v="12"/>
  </r>
  <r>
    <s v="TTP5B47"/>
    <s v="60645800106437770"/>
    <s v="05/11/2025 04:00:18"/>
    <s v="99531"/>
    <s v="RODRIGO RODRIGUES BARROS"/>
    <x v="40"/>
    <s v="Caminhonete"/>
    <s v="SAVEIRO CS RB MF"/>
    <s v="VW"/>
    <s v="07674909"/>
    <s v="AUTO POSTO INDIARA"/>
    <s v="INDIARA"/>
    <s v="GO"/>
    <s v="ETANOL COMUM"/>
    <n v="300"/>
    <n v="7.16"/>
    <s v=" Km/L"/>
    <n v="6585"/>
    <n v="41.88"/>
    <n v="4.49"/>
    <n v="188.05"/>
    <s v="9415"/>
    <s v="EXT - KSE LOCAÇOES"/>
    <s v="Planejamento Operaci"/>
    <s v="KSE LOCAÇOES"/>
    <m/>
    <d v="2025-11-05T00:00:00"/>
    <x v="7"/>
    <x v="0"/>
    <x v="12"/>
  </r>
  <r>
    <s v="TTT2H93"/>
    <s v="60645800106437760"/>
    <s v="05/11/2025 05:46:44"/>
    <s v="01042"/>
    <s v="EDUARDO SANTOS"/>
    <x v="41"/>
    <s v="Utilitário"/>
    <s v="SAVEIRO"/>
    <s v="FIAT"/>
    <s v="07674909"/>
    <s v="AUTO POSTO INDIARA"/>
    <s v="INDIARA"/>
    <s v="GO"/>
    <s v="ETANOL COMUM"/>
    <n v="465"/>
    <n v="9.43"/>
    <s v=" Km/L"/>
    <n v="10030"/>
    <n v="49.3"/>
    <n v="4.49"/>
    <n v="221.36"/>
    <s v="9416"/>
    <s v="EXT - KSE LOCAÇOES"/>
    <s v="Planejamento Operaci"/>
    <s v="KSE LOCAÇOES"/>
    <m/>
    <d v="2025-11-05T00:00:00"/>
    <x v="7"/>
    <x v="0"/>
    <x v="12"/>
  </r>
  <r>
    <s v="TTY2C25"/>
    <s v="60645800106437780"/>
    <s v="05/11/2025 05:51:22"/>
    <s v="85463"/>
    <s v="MAYCON RAFAEL CAMPERA"/>
    <x v="38"/>
    <s v="Caminhonete"/>
    <s v="SAVEIRO CS RB MF"/>
    <s v="VW"/>
    <s v="46286315"/>
    <s v="POSTO CENTRAL"/>
    <s v="BOM JESUS"/>
    <s v="GO"/>
    <s v="ETANOL COMUM"/>
    <n v="539"/>
    <n v="12.02"/>
    <s v=" Km/L"/>
    <n v="8486"/>
    <n v="44.84"/>
    <n v="4.4610000000000003"/>
    <n v="200.01"/>
    <s v="0"/>
    <s v="EXT - KSE LOCAÇOES"/>
    <s v="Planejamento Operaci"/>
    <s v="KSE LOCAÇOES"/>
    <m/>
    <d v="2025-11-05T00:00:00"/>
    <x v="7"/>
    <x v="0"/>
    <x v="12"/>
  </r>
  <r>
    <s v="TUW2D74"/>
    <s v="60645800105124310"/>
    <s v="05/11/2025 06:04:43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522"/>
    <n v="14.54"/>
    <s v=" Km/L"/>
    <n v="8202"/>
    <n v="35.89"/>
    <n v="6.49"/>
    <n v="232.93"/>
    <s v="0"/>
    <s v="Planejamento Operaci"/>
    <s v="Planejamento Operaci"/>
    <s v="Operacional"/>
    <m/>
    <d v="2025-11-05T00:00:00"/>
    <x v="7"/>
    <x v="0"/>
    <x v="12"/>
  </r>
  <r>
    <s v="FKM6D96"/>
    <s v="60645800105124347"/>
    <s v="05/11/2025 06:46:00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103.77"/>
    <n v="5.99"/>
    <n v="621.58000000000004"/>
    <s v="51124315"/>
    <s v="EXT - SAO PEDRO"/>
    <s v="Planejamento Operaci"/>
    <s v="SAO PEDRO"/>
    <m/>
    <d v="2025-11-05T00:00:00"/>
    <x v="7"/>
    <x v="0"/>
    <x v="7"/>
  </r>
  <r>
    <s v="TTQ3C61"/>
    <s v="60645800105124444"/>
    <s v="05/11/2025 06:53:50"/>
    <s v="03398"/>
    <s v="JOSIMAR VENANCIO SANTOS SILVA"/>
    <x v="44"/>
    <s v="Caminhonete"/>
    <s v="SAVEIRO CS RB MF"/>
    <s v="VW"/>
    <s v="75331003"/>
    <s v="SUPERVIA LAGOA"/>
    <s v="RIO VERDE"/>
    <s v="GO"/>
    <s v="ETANOL COMUM"/>
    <n v="537"/>
    <n v="11.19"/>
    <s v=" Km/L"/>
    <n v="7322"/>
    <n v="48"/>
    <n v="4.1900000000000004"/>
    <n v="201.12"/>
    <s v="1"/>
    <s v="EXT - KSE LOCAÇOES"/>
    <s v="Planejamento Operaci"/>
    <s v="KSE LOCAÇOES"/>
    <m/>
    <d v="2025-11-05T00:00:00"/>
    <x v="7"/>
    <x v="0"/>
    <x v="12"/>
  </r>
  <r>
    <s v="TTT2H93"/>
    <s v="60645800106437760"/>
    <s v="05/11/2025 07:12:24"/>
    <s v="52982"/>
    <s v="ROBERTO ANTONIO DE MELO"/>
    <x v="41"/>
    <s v="Utilitário"/>
    <s v="SAVEIRO"/>
    <s v="FIAT"/>
    <s v="41826312"/>
    <s v="AUTO POSTO JACARE"/>
    <s v="ACREUNA"/>
    <s v="GO"/>
    <s v="ETANOL COMUM"/>
    <n v="409"/>
    <n v="8.5500000000000007"/>
    <s v=" Km/L"/>
    <n v="9565"/>
    <n v="47.8"/>
    <n v="4.25"/>
    <n v="203.17"/>
    <s v="51125930"/>
    <s v="EXT - KSE LOCAÇOES"/>
    <s v="Planejamento Operaci"/>
    <s v="KSE LOCAÇOES"/>
    <m/>
    <d v="2025-11-05T00:00:00"/>
    <x v="7"/>
    <x v="0"/>
    <x v="12"/>
  </r>
  <r>
    <s v="TFF6I82"/>
    <s v="60645800105143800"/>
    <s v="05/11/2025 07:32:23"/>
    <s v="11093"/>
    <s v="MARCELO PAIXÃO FILHO"/>
    <x v="62"/>
    <s v="AUTOMOVEL"/>
    <s v="ARGO"/>
    <s v="FIAT"/>
    <s v="01848013"/>
    <s v="POSTO XODO"/>
    <s v="GOIANIA"/>
    <s v="GO"/>
    <s v="ETANOL COMUM"/>
    <n v="324"/>
    <n v="8.1"/>
    <s v=" Km/L"/>
    <n v="23822"/>
    <n v="40"/>
    <n v="4.79"/>
    <n v="191.6"/>
    <s v="0"/>
    <s v="Planejamento Operaci"/>
    <s v="Planejamento Operaci"/>
    <s v="Operacional"/>
    <m/>
    <d v="2025-11-05T00:00:00"/>
    <x v="7"/>
    <x v="0"/>
    <x v="2"/>
  </r>
  <r>
    <s v="TTQ4C10"/>
    <s v="60645800105124428"/>
    <s v="05/11/2025 07:32:25"/>
    <s v="03095"/>
    <s v="MICHELL ALMEIDA SANTANA"/>
    <x v="31"/>
    <s v="Caminhonete"/>
    <s v="Caminhonete S10"/>
    <s v="CHEVROLET"/>
    <s v="69442211"/>
    <s v="POSTO SUDOESTE"/>
    <s v="GUAPO"/>
    <s v="GO"/>
    <s v="DIESEL S-10"/>
    <n v="1099"/>
    <n v="15.7"/>
    <s v=" Km/L"/>
    <n v="8429"/>
    <n v="69.989999999999995"/>
    <n v="5.89"/>
    <n v="412.24"/>
    <s v="0"/>
    <s v="Planejamento Operaci"/>
    <s v="Planejamento Operaci"/>
    <s v="INSPENCAO"/>
    <m/>
    <d v="2025-11-05T00:00:00"/>
    <x v="7"/>
    <x v="0"/>
    <x v="12"/>
  </r>
  <r>
    <s v="TUG2C45"/>
    <s v="60645800106437600"/>
    <s v="05/11/2025 07:39:11"/>
    <s v="73410"/>
    <s v="BRUNO SOUSA DIAS"/>
    <x v="54"/>
    <s v="Utilitário"/>
    <s v="SAVEIRO"/>
    <s v="FIAT"/>
    <s v="81889412"/>
    <s v="POSTO ZERO UM"/>
    <s v="RIO VERDE"/>
    <s v="GO"/>
    <s v="ETANOL COMUM"/>
    <n v="485"/>
    <n v="11.92"/>
    <s v=" Km/L"/>
    <n v="7187"/>
    <n v="40.68"/>
    <n v="4.3899999999999997"/>
    <n v="178.59"/>
    <s v="1"/>
    <s v="EXT - KSE LOCAÇOES"/>
    <s v="Planejamento Operaci"/>
    <s v="KSE LOCAÇOES"/>
    <m/>
    <d v="2025-11-05T00:00:00"/>
    <x v="7"/>
    <x v="0"/>
    <x v="12"/>
  </r>
  <r>
    <s v="TUB2B84"/>
    <s v="60645800106437809"/>
    <s v="05/11/2025 07:47:57"/>
    <s v="46440"/>
    <s v="PAULO SOUSA DIAS"/>
    <x v="36"/>
    <s v="Caminhonete"/>
    <s v="SAVEIRO CS RB MF"/>
    <s v="VW"/>
    <s v="45308900"/>
    <s v="POSTO LUPATINI"/>
    <s v="SANTO ANTONIO DA BARRA"/>
    <s v="GO"/>
    <s v="ETANOL COMUM"/>
    <n v="439"/>
    <n v="11.59"/>
    <s v=" Km/L"/>
    <n v="7309"/>
    <n v="37.880000000000003"/>
    <n v="4.3899999999999997"/>
    <n v="166.29"/>
    <s v="1"/>
    <s v="EXT - KSE LOCAÇOES"/>
    <s v="Planejamento Operaci"/>
    <s v="KSE LOCAÇOES"/>
    <m/>
    <d v="2025-11-05T00:00:00"/>
    <x v="7"/>
    <x v="0"/>
    <x v="12"/>
  </r>
  <r>
    <s v="TGM2I26"/>
    <s v="60645800106437620"/>
    <s v="05/11/2025 07:50:49"/>
    <s v="59226"/>
    <s v="PASCHOAL FAVORITTO DE QUEIROZ"/>
    <x v="52"/>
    <s v="Utilitário"/>
    <s v="FIORINO"/>
    <s v="FIAT"/>
    <s v="69479601"/>
    <s v="REDE SANTA LUZIA X"/>
    <s v="GOIANIA"/>
    <s v="GO"/>
    <s v="ETANOL COMUM"/>
    <n v="350"/>
    <n v="7"/>
    <s v=" Km/L"/>
    <n v="2616"/>
    <n v="50.01"/>
    <n v="4.87"/>
    <n v="243.57"/>
    <s v="401277"/>
    <s v="EXT - KSE LOCAÇOES"/>
    <s v="Planejamento Operaci"/>
    <s v="Operacional"/>
    <m/>
    <d v="2025-11-05T00:00:00"/>
    <x v="7"/>
    <x v="0"/>
    <x v="5"/>
  </r>
  <r>
    <s v="TFY2H52"/>
    <s v="60645800105143790"/>
    <s v="05/11/2025 08:59:27"/>
    <s v="05918"/>
    <s v="GISELIA AGUIAR DA ROCHA"/>
    <x v="13"/>
    <s v="AUTOMOVEL"/>
    <s v="ARGO"/>
    <s v="FIAT"/>
    <s v="53081700"/>
    <s v="POSTO Z   Z SANTA MA"/>
    <s v="GUAPO"/>
    <s v="GO"/>
    <s v="ETANOL COMUM"/>
    <n v="276"/>
    <n v="10.33"/>
    <s v=" Km/L"/>
    <n v="9780"/>
    <n v="26.72"/>
    <n v="4.49"/>
    <n v="119.97"/>
    <s v="0"/>
    <s v="Planejamento Operaci"/>
    <s v="Planejamento Operaci"/>
    <s v="Operacional"/>
    <m/>
    <d v="2025-11-05T00:00:00"/>
    <x v="7"/>
    <x v="0"/>
    <x v="3"/>
  </r>
  <r>
    <s v="TTT2H95"/>
    <s v="60645800106437744"/>
    <s v="05/11/2025 09:03:26"/>
    <s v="05369"/>
    <s v="FERNANDA HELLEN DEUFINO DA SILVA"/>
    <x v="63"/>
    <s v="Caminhonete"/>
    <s v="SAVEIRO CS RB MF"/>
    <s v="VW"/>
    <s v="75331003"/>
    <s v="SUPERVIA LAGOA"/>
    <s v="RIO VERDE"/>
    <s v="GO"/>
    <s v="ETANOL COMUM"/>
    <n v="373"/>
    <n v="8.02"/>
    <s v=" Km/L"/>
    <n v="4754"/>
    <n v="46.5"/>
    <n v="4.1900000000000004"/>
    <n v="194.84"/>
    <s v="1"/>
    <s v="EXT - KSE LOCAÇOES"/>
    <s v="Planejamento Operaci"/>
    <s v="KSE LOCAÇOES"/>
    <m/>
    <d v="2025-11-05T00:00:00"/>
    <x v="7"/>
    <x v="0"/>
    <x v="12"/>
  </r>
  <r>
    <s v="TFY6E09"/>
    <s v="60645800105143700"/>
    <s v="05/11/2025 09:11:12"/>
    <s v="04380"/>
    <s v="PAULO ROBERTO BATISTA DE MOURA JUNIOR"/>
    <x v="15"/>
    <s v="AUTOMOVEL"/>
    <s v="ARGO"/>
    <s v="FIAT"/>
    <s v="34251011"/>
    <s v="DECIO ARAPORA"/>
    <s v="ARAPORA"/>
    <s v="MG"/>
    <s v="ETANOL COMUM"/>
    <n v="325"/>
    <n v="10.210000000000001"/>
    <s v=" Km/L"/>
    <n v="24802"/>
    <n v="31.83"/>
    <n v="3.99"/>
    <n v="127"/>
    <s v="202511050910"/>
    <s v="Planejamento Operaci"/>
    <s v="Planejamento Operaci"/>
    <s v="Operacional"/>
    <m/>
    <d v="2025-11-05T00:00:00"/>
    <x v="7"/>
    <x v="0"/>
    <x v="1"/>
  </r>
  <r>
    <s v="IMP0001"/>
    <s v="60645800105124150"/>
    <s v="05/11/2025 09:31:40"/>
    <s v="99128"/>
    <s v="LEANDRO FERREIRA DE JESUS"/>
    <x v="19"/>
    <s v="EQUIPAMENTOS"/>
    <s v="IMPLEMENTOS"/>
    <s v="OUTROS"/>
    <s v="53081700"/>
    <s v="POSTO Z   Z SANTA MA"/>
    <s v="GUAPO"/>
    <s v="GO"/>
    <s v="GASOLINA COMUM"/>
    <n v="0"/>
    <n v="0"/>
    <s v=" Km/L"/>
    <n v="0"/>
    <n v="20"/>
    <n v="6.39"/>
    <n v="127.8"/>
    <s v="0"/>
    <s v="EXT - SAO PEDRO"/>
    <s v="Planejamento Operaci"/>
    <s v="SAO PEDRO"/>
    <m/>
    <d v="2025-11-05T00:00:00"/>
    <x v="7"/>
    <x v="0"/>
    <x v="7"/>
  </r>
  <r>
    <s v="TGL4J09"/>
    <s v="60645800105143360"/>
    <s v="05/11/2025 10:24:39"/>
    <s v="40379"/>
    <s v="JESTER LUCAS GOUVEIA SANTOS"/>
    <x v="17"/>
    <s v="AUTOMOVEL"/>
    <s v="ARGO"/>
    <s v="FIAT"/>
    <s v="36645906"/>
    <s v="AUTO POSTO ESTRELA DO SUL III"/>
    <s v="ACREUNA"/>
    <s v="GO"/>
    <s v="ETANOL COMUM"/>
    <n v="191"/>
    <n v="4.62"/>
    <s v=" Km/L"/>
    <n v="16789"/>
    <n v="41.36"/>
    <n v="4.51"/>
    <n v="186.55"/>
    <s v="0"/>
    <s v="Planejamento Operaci"/>
    <s v="Planejamento Operaci"/>
    <s v="Operacional"/>
    <m/>
    <d v="2025-11-05T00:00:00"/>
    <x v="7"/>
    <x v="0"/>
    <x v="1"/>
  </r>
  <r>
    <s v="TTR3A31"/>
    <s v="60645800106437590"/>
    <s v="05/11/2025 11:20:06"/>
    <s v="95143"/>
    <s v="NILDO ANTONIO DE SOUSA"/>
    <x v="53"/>
    <s v="Caminhonete"/>
    <s v="SAVEIRO CS RB MF"/>
    <s v="VW"/>
    <s v="24906505"/>
    <s v="AUTO POSTO BOM RETIR"/>
    <s v="RIO VERDE"/>
    <s v="GO"/>
    <s v="ETANOL COMUM"/>
    <n v="496"/>
    <n v="10.87"/>
    <s v=" Km/L"/>
    <n v="6722"/>
    <n v="45.63"/>
    <n v="4.38"/>
    <n v="199.86"/>
    <s v="511406"/>
    <s v="EXT - KSE LOCAÇOES"/>
    <s v="Planejamento Operaci"/>
    <s v="KSE LOCAÇOES"/>
    <m/>
    <d v="2025-11-05T00:00:00"/>
    <x v="7"/>
    <x v="0"/>
    <x v="12"/>
  </r>
  <r>
    <s v="KAZ5F74"/>
    <s v="60645800105124355"/>
    <s v="05/11/2025 11:20:08"/>
    <s v="09808"/>
    <s v="DOUGLAS OLIVEIRA SANTOS"/>
    <x v="19"/>
    <s v="Caminhão"/>
    <s v="L 1113"/>
    <s v="IVECO"/>
    <s v="69494411"/>
    <s v="REDE MARAJO RIO VERD"/>
    <s v="RIO VERDE"/>
    <s v="GO"/>
    <s v="DIESEL COMUM"/>
    <n v="0"/>
    <n v="0"/>
    <s v=" Km/L"/>
    <n v="0"/>
    <n v="103"/>
    <n v="5.99"/>
    <n v="616.97"/>
    <s v="1"/>
    <s v="EXT - SAO PEDRO"/>
    <s v="Planejamento Operaci"/>
    <s v="SAO PEDRO"/>
    <m/>
    <d v="2025-11-05T00:00:00"/>
    <x v="7"/>
    <x v="0"/>
    <x v="7"/>
  </r>
  <r>
    <s v="TFW2H32"/>
    <s v="60645800105143835"/>
    <s v="05/11/2025 12:14:09"/>
    <s v="99638"/>
    <s v="LAFAIETE DE SOUZA SANTOS"/>
    <x v="10"/>
    <s v="AUTOMOVEL"/>
    <s v="ARGO"/>
    <s v="FIAT"/>
    <s v="75331801"/>
    <s v="DECIO CEZARINA"/>
    <s v="CEZARINA"/>
    <s v="GO"/>
    <s v="ETANOL COMUM"/>
    <n v="244"/>
    <n v="8.35"/>
    <s v=" Km/L"/>
    <n v="35832"/>
    <n v="29.23"/>
    <n v="4.1900000000000004"/>
    <n v="122.47"/>
    <s v="202511051213"/>
    <s v="Planejamento Operaci"/>
    <s v="Planejamento Operaci"/>
    <s v="Operacional"/>
    <m/>
    <d v="2025-11-05T00:00:00"/>
    <x v="7"/>
    <x v="0"/>
    <x v="3"/>
  </r>
  <r>
    <s v="TFU6C04"/>
    <s v="60645800106437493"/>
    <s v="05/11/2025 12:37:28"/>
    <s v="87351"/>
    <s v="CLEYTON GARCIA MOREIRA"/>
    <x v="50"/>
    <s v="EQUIPAMENTOS"/>
    <s v="AMBULANCIA"/>
    <s v="OUTROS"/>
    <s v="46225718"/>
    <s v="POSTO MARIA JOAO"/>
    <s v="ITUMBIARA"/>
    <s v="GO"/>
    <s v="DIESEL S-10"/>
    <n v="153"/>
    <n v="3.1"/>
    <s v=" Km/L"/>
    <n v="3646"/>
    <n v="49.35"/>
    <n v="6.4"/>
    <n v="315.83999999999997"/>
    <s v="1"/>
    <s v="Planejamento Operaci"/>
    <s v="Planejamento Operaci"/>
    <s v="Operacional"/>
    <m/>
    <d v="2025-11-05T00:00:00"/>
    <x v="7"/>
    <x v="0"/>
    <x v="13"/>
  </r>
  <r>
    <s v="TUF2B45"/>
    <s v="60645800106437790"/>
    <s v="05/11/2025 12:39:36"/>
    <s v="09697"/>
    <s v="HUILDSON ROSA BARBOSA"/>
    <x v="37"/>
    <s v="Caminhonete"/>
    <s v="SAVEIRO CS RB MF"/>
    <s v="VW"/>
    <s v="13335016"/>
    <s v="POSTO TREVO"/>
    <s v="RIO VERDE"/>
    <s v="GO"/>
    <s v="ETANOL COMUM"/>
    <n v="482"/>
    <n v="10.26"/>
    <s v=" Km/L"/>
    <n v="8637"/>
    <n v="46.98"/>
    <n v="4.4909999999999997"/>
    <n v="210.97"/>
    <s v="51145542"/>
    <s v="EXT - KSE LOCAÇOES"/>
    <s v="Planejamento Operaci"/>
    <s v="KSE LOCAÇOES"/>
    <m/>
    <d v="2025-11-05T00:00:00"/>
    <x v="7"/>
    <x v="0"/>
    <x v="12"/>
  </r>
  <r>
    <s v="TFI3B19"/>
    <s v="60645800105926941"/>
    <s v="05/11/2025 12:47:08"/>
    <s v="87954"/>
    <s v="DANIEL GONÇALVES"/>
    <x v="4"/>
    <s v="AUTOMOVEL"/>
    <s v="ARGO"/>
    <s v="FIAT"/>
    <s v="75331003"/>
    <s v="SUPERVIA LAGOA"/>
    <s v="RIO VERDE"/>
    <s v="GO"/>
    <s v="ETANOL COMUM"/>
    <n v="387"/>
    <n v="9.27"/>
    <s v=" Km/L"/>
    <n v="29013"/>
    <n v="41.77"/>
    <n v="4.1900000000000004"/>
    <n v="175.02"/>
    <s v="0"/>
    <s v="Planejamento Operaci"/>
    <s v="Planejamento Operaci"/>
    <s v="Operacional"/>
    <m/>
    <d v="2025-11-05T00:00:00"/>
    <x v="7"/>
    <x v="0"/>
    <x v="0"/>
  </r>
  <r>
    <s v="QSW6J59"/>
    <s v="60645800106460000"/>
    <s v="05/11/2025 12:47:50"/>
    <s v="02910"/>
    <s v="EMERSON CRISTIANO DA SILVEIRA"/>
    <x v="28"/>
    <s v="EQUIPAMENTOS"/>
    <s v="CAMINHÃO PIPA"/>
    <s v="OUTROS"/>
    <s v="36645906"/>
    <s v="AUTO POSTO ESTRELA DO SUL III"/>
    <s v="ACREUNA"/>
    <s v="GO"/>
    <s v="DIESEL S-10"/>
    <n v="466"/>
    <n v="4.38"/>
    <s v=" Km/L"/>
    <n v="6224"/>
    <n v="106.34"/>
    <n v="6.19"/>
    <n v="658.27"/>
    <s v="0"/>
    <s v="EXT - LUCCA JR"/>
    <s v="Planejamento Operaci"/>
    <s v="LUCCA JR"/>
    <m/>
    <d v="2025-11-05T00:00:00"/>
    <x v="7"/>
    <x v="0"/>
    <x v="11"/>
  </r>
  <r>
    <s v="TFW3J34"/>
    <s v="60645800106437440"/>
    <s v="05/11/2025 13:02:58"/>
    <s v="70145"/>
    <s v="LUCAS HENRIQUE MAGALHAES DE SOUZA "/>
    <x v="49"/>
    <s v="EQUIPAMENTOS"/>
    <s v="AMBULANCIA"/>
    <s v="OUTROS"/>
    <s v="07686400"/>
    <s v="AUTO POSTO CASTELANDIA"/>
    <s v="CASTELANDIA"/>
    <s v="GO"/>
    <s v="DIESEL S-10"/>
    <n v="426"/>
    <n v="6.65"/>
    <s v=" Km/L"/>
    <n v="4052"/>
    <n v="64.099999999999994"/>
    <n v="6.09"/>
    <n v="390.37"/>
    <s v="85347"/>
    <s v="Planejamento Operaci"/>
    <s v="Planejamento Operaci"/>
    <s v="Operacional"/>
    <m/>
    <d v="2025-11-05T00:00:00"/>
    <x v="7"/>
    <x v="0"/>
    <x v="13"/>
  </r>
  <r>
    <s v="TTQ3C61"/>
    <s v="60645800105124444"/>
    <s v="05/11/2025 14:33:19"/>
    <s v="04689"/>
    <s v="CLEDSON MARQUES ARRUDA"/>
    <x v="44"/>
    <s v="Caminhonete"/>
    <s v="SAVEIRO CS RB MF"/>
    <s v="VW"/>
    <s v="75331003"/>
    <s v="SUPERVIA LAGOA"/>
    <s v="RIO VERDE"/>
    <s v="GO"/>
    <s v="ETANOL COMUM"/>
    <n v="338"/>
    <n v="9.31"/>
    <s v=" Km/L"/>
    <n v="7660"/>
    <n v="36.299999999999997"/>
    <n v="4.1900000000000004"/>
    <n v="152.1"/>
    <s v="0"/>
    <s v="EXT - KSE LOCAÇOES"/>
    <s v="Planejamento Operaci"/>
    <s v="KSE LOCAÇOES"/>
    <m/>
    <d v="2025-11-05T00:00:00"/>
    <x v="7"/>
    <x v="0"/>
    <x v="12"/>
  </r>
  <r>
    <s v="TFY6E09"/>
    <s v="60645800105143700"/>
    <s v="05/11/2025 14:48:37"/>
    <s v="04380"/>
    <s v="PAULO ROBERTO BATISTA DE MOURA JUNIOR"/>
    <x v="15"/>
    <s v="AUTOMOVEL"/>
    <s v="ARGO"/>
    <s v="FIAT"/>
    <s v="46209914"/>
    <s v="DECIO RIO VERDE"/>
    <s v="RIO VERDE"/>
    <s v="GO"/>
    <s v="ETANOL COMUM"/>
    <n v="215"/>
    <n v="13.18"/>
    <s v=" Km/L"/>
    <n v="25017"/>
    <n v="16.309999999999999"/>
    <n v="4.2919999999999998"/>
    <n v="70"/>
    <s v="202511051448"/>
    <s v="Planejamento Operaci"/>
    <s v="Planejamento Operaci"/>
    <s v="Operacional"/>
    <m/>
    <d v="2025-11-05T00:00:00"/>
    <x v="7"/>
    <x v="0"/>
    <x v="1"/>
  </r>
  <r>
    <s v="JHQ4B46"/>
    <s v="60645800105124177"/>
    <s v="05/11/2025 15:53:54"/>
    <s v="43356"/>
    <s v="JOSE ALECRIM DA SILVA"/>
    <x v="19"/>
    <s v="Caminhão"/>
    <s v="17-220/17-220"/>
    <s v="VW"/>
    <s v="87183400"/>
    <s v="MARAJO GUAPO"/>
    <s v="GUAPO"/>
    <s v="GO"/>
    <s v="DIESEL COMUM"/>
    <n v="0"/>
    <n v="0"/>
    <s v=" Km/L"/>
    <n v="0"/>
    <n v="243.26"/>
    <n v="6.04"/>
    <n v="1469.29"/>
    <s v="0"/>
    <s v="EXT - SAO PEDRO"/>
    <s v="Planejamento Operaci"/>
    <s v="SAO PEDRO"/>
    <m/>
    <d v="2025-11-05T00:00:00"/>
    <x v="7"/>
    <x v="0"/>
    <x v="7"/>
  </r>
  <r>
    <s v="TFE9C14"/>
    <s v="60645800106437370"/>
    <s v="05/11/2025 16:21:12"/>
    <s v="02785"/>
    <s v="JOHNNY XAVIER SILVA"/>
    <x v="51"/>
    <s v="EQUIPAMENTOS"/>
    <s v="AMBULANCIA"/>
    <s v="OUTROS"/>
    <s v="13335016"/>
    <s v="POSTO TREVO"/>
    <s v="RIO VERDE"/>
    <s v="GO"/>
    <s v="DIESEL S-10"/>
    <n v="222"/>
    <n v="6.04"/>
    <s v=" Km/L"/>
    <n v="3752"/>
    <n v="36.770000000000003"/>
    <n v="6.09"/>
    <n v="223.93"/>
    <s v="51158824"/>
    <s v="Planejamento Operaci"/>
    <s v="Planejamento Operaci"/>
    <s v="Operacional"/>
    <m/>
    <d v="2025-11-05T00:00:00"/>
    <x v="7"/>
    <x v="0"/>
    <x v="13"/>
  </r>
  <r>
    <s v="TGA0B06"/>
    <s v="60645800106437610"/>
    <s v="05/11/2025 16:21:22"/>
    <s v="00933"/>
    <s v="GIULEY RIBEIRO DOS SANTOS"/>
    <x v="59"/>
    <s v="Caminhonete"/>
    <s v="FIORINO"/>
    <s v="FIAT"/>
    <s v="45308900"/>
    <s v="POSTO LUPATINI"/>
    <s v="SANTO ANTONIO DA BARRA"/>
    <s v="GO"/>
    <s v="ETANOL COMUM"/>
    <n v="246"/>
    <n v="8.34"/>
    <s v=" Km/L"/>
    <n v="4027"/>
    <n v="29.51"/>
    <n v="4.3899999999999997"/>
    <n v="129.55000000000001"/>
    <s v="0"/>
    <s v="EXT - KSE LOCAÇOES"/>
    <s v="Planejamento Operaci"/>
    <s v="Operacional"/>
    <m/>
    <d v="2025-11-05T00:00:00"/>
    <x v="7"/>
    <x v="0"/>
    <x v="5"/>
  </r>
  <r>
    <s v="TFN0D12"/>
    <s v="60645800105143746"/>
    <s v="05/11/2025 17:04:05"/>
    <s v="00390"/>
    <s v="SILVINO JOSE DE BRITO"/>
    <x v="5"/>
    <s v="AUTOMOVEL"/>
    <s v="ARGO"/>
    <s v="FIAT"/>
    <s v="46209914"/>
    <s v="DECIO RIO VERDE"/>
    <s v="RIO VERDE"/>
    <s v="GO"/>
    <s v="ETANOL COMUM"/>
    <n v="340"/>
    <n v="10"/>
    <s v=" Km/L"/>
    <n v="17728"/>
    <n v="34.01"/>
    <n v="4.29"/>
    <n v="145.9"/>
    <s v="202511051703"/>
    <s v="Planejamento Operaci"/>
    <s v="Planejamento Operaci"/>
    <s v="Operacional"/>
    <m/>
    <d v="2025-11-05T00:00:00"/>
    <x v="7"/>
    <x v="0"/>
    <x v="3"/>
  </r>
  <r>
    <s v="TTT2H95"/>
    <s v="60645800106437744"/>
    <s v="05/11/2025 17:42:00"/>
    <s v="05369"/>
    <s v="FERNANDA HELLEN DEUFINO DA SILVA"/>
    <x v="63"/>
    <s v="Caminhonete"/>
    <s v="SAVEIRO CS RB MF"/>
    <s v="VW"/>
    <s v="75331003"/>
    <s v="SUPERVIA LAGOA"/>
    <s v="RIO VERDE"/>
    <s v="GO"/>
    <s v="ETANOL COMUM"/>
    <n v="315"/>
    <n v="9.57"/>
    <s v=" Km/L"/>
    <n v="5069"/>
    <n v="32.909999999999997"/>
    <n v="4.1900000000000004"/>
    <n v="137.88999999999999"/>
    <s v="0"/>
    <s v="EXT - KSE LOCAÇOES"/>
    <s v="Planejamento Operaci"/>
    <s v="KSE LOCAÇOES"/>
    <m/>
    <d v="2025-11-05T00:00:00"/>
    <x v="7"/>
    <x v="0"/>
    <x v="12"/>
  </r>
  <r>
    <s v="TFY2H52"/>
    <s v="60645800105143790"/>
    <s v="05/11/2025 17:52:50"/>
    <s v="05918"/>
    <s v="GISELIA AGUIAR DA ROCHA"/>
    <x v="13"/>
    <s v="AUTOMOVEL"/>
    <s v="ARGO"/>
    <s v="FIAT"/>
    <s v="26406711"/>
    <s v="POSTO ZANDONADI"/>
    <s v="GUAPO"/>
    <s v="GO"/>
    <s v="ETANOL COMUM"/>
    <n v="399"/>
    <n v="11.75"/>
    <s v=" Km/L"/>
    <n v="10179"/>
    <n v="33.96"/>
    <n v="4.79"/>
    <n v="162.66999999999999"/>
    <s v="51164324"/>
    <s v="Planejamento Operaci"/>
    <s v="Planejamento Operaci"/>
    <s v="Operacional"/>
    <m/>
    <d v="2025-11-05T00:00:00"/>
    <x v="7"/>
    <x v="0"/>
    <x v="3"/>
  </r>
  <r>
    <s v="TTP5B47"/>
    <s v="60645800106437770"/>
    <s v="05/11/2025 18:02:25"/>
    <s v="00149"/>
    <s v="MANOELITO METROVICH LIMA"/>
    <x v="40"/>
    <s v="Caminhonete"/>
    <s v="SAVEIRO CS RB MF"/>
    <s v="VW"/>
    <s v="07674909"/>
    <s v="AUTO POSTO INDIARA"/>
    <s v="INDIARA"/>
    <s v="GO"/>
    <s v="ETANOL COMUM"/>
    <n v="493"/>
    <n v="11.29"/>
    <s v=" Km/L"/>
    <n v="7078"/>
    <n v="43.66"/>
    <n v="4.29"/>
    <n v="187.3"/>
    <s v="9448"/>
    <s v="EXT - KSE LOCAÇOES"/>
    <s v="Planejamento Operaci"/>
    <s v="KSE LOCAÇOES"/>
    <m/>
    <d v="2025-11-05T00:00:00"/>
    <x v="7"/>
    <x v="0"/>
    <x v="12"/>
  </r>
  <r>
    <s v="TUB2B84"/>
    <s v="60645800106437809"/>
    <s v="05/11/2025 18:26:53"/>
    <s v="46440"/>
    <s v="PAULO SOUSA DIAS"/>
    <x v="36"/>
    <s v="Caminhonete"/>
    <s v="SAVEIRO CS RB MF"/>
    <s v="VW"/>
    <s v="45308900"/>
    <s v="POSTO LUPATINI"/>
    <s v="SANTO ANTONIO DA BARRA"/>
    <s v="GO"/>
    <s v="ETANOL COMUM"/>
    <n v="374"/>
    <n v="9.9700000000000006"/>
    <s v=" Km/L"/>
    <n v="7683"/>
    <n v="37.51"/>
    <n v="4.3899999999999997"/>
    <n v="164.67"/>
    <s v="0"/>
    <s v="EXT - KSE LOCAÇOES"/>
    <s v="Planejamento Operaci"/>
    <s v="KSE LOCAÇOES"/>
    <m/>
    <d v="2025-11-05T00:00:00"/>
    <x v="7"/>
    <x v="0"/>
    <x v="12"/>
  </r>
  <r>
    <s v="TTY2C25"/>
    <s v="60645800106437780"/>
    <s v="05/11/2025 20:02:32"/>
    <s v="05644"/>
    <s v="GEOVANE SEVERIANO DA SILVA"/>
    <x v="38"/>
    <s v="Caminhonete"/>
    <s v="SAVEIRO CS RB MF"/>
    <s v="VW"/>
    <s v="46286315"/>
    <s v="POSTO CENTRAL"/>
    <s v="BOM JESUS"/>
    <s v="GO"/>
    <s v="ETANOL COMUM"/>
    <n v="235"/>
    <n v="5.99"/>
    <s v=" Km/L"/>
    <n v="8721"/>
    <n v="39.24"/>
    <n v="4.46"/>
    <n v="175.01"/>
    <s v="1"/>
    <s v="EXT - KSE LOCAÇOES"/>
    <s v="Planejamento Operaci"/>
    <s v="KSE LOCAÇOES"/>
    <m/>
    <d v="2025-11-05T00:00:00"/>
    <x v="7"/>
    <x v="0"/>
    <x v="12"/>
  </r>
  <r>
    <s v="TUG2C45"/>
    <s v="60645800106437600"/>
    <s v="05/11/2025 20:03:11"/>
    <s v="03102"/>
    <s v="EDES GONÇALVES DA SILVA"/>
    <x v="54"/>
    <s v="Utilitário"/>
    <s v="SAVEIRO"/>
    <s v="FIAT"/>
    <s v="81889412"/>
    <s v="POSTO ZERO UM"/>
    <s v="RIO VERDE"/>
    <s v="GO"/>
    <s v="ETANOL COMUM"/>
    <n v="372"/>
    <n v="9.01"/>
    <s v=" Km/L"/>
    <n v="7559"/>
    <n v="41.31"/>
    <n v="4.3899999999999997"/>
    <n v="181.35"/>
    <s v="2"/>
    <s v="EXT - KSE LOCAÇOES"/>
    <s v="Planejamento Operaci"/>
    <s v="KSE LOCAÇOES"/>
    <m/>
    <d v="2025-11-05T00:00:00"/>
    <x v="7"/>
    <x v="0"/>
    <x v="12"/>
  </r>
  <r>
    <s v="TFN3B64"/>
    <s v="60645800106437477"/>
    <s v="05/11/2025 20:29:17"/>
    <s v="00316"/>
    <s v="MARCOS HENRIQUE SILVA"/>
    <x v="47"/>
    <s v="EQUIPAMENTOS"/>
    <s v="AMBULANCIA"/>
    <s v="OUTROS"/>
    <s v="46286315"/>
    <s v="POSTO CENTRAL"/>
    <s v="BOM JESUS"/>
    <s v="GO"/>
    <s v="DIESEL S-10"/>
    <n v="66"/>
    <n v="5"/>
    <s v=" Km/L"/>
    <n v="2629"/>
    <n v="13.19"/>
    <n v="6.2430000000000003"/>
    <n v="82.34"/>
    <s v="0"/>
    <s v="Planejamento Operaci"/>
    <s v="Planejamento Operaci"/>
    <s v="Operacional"/>
    <m/>
    <d v="2025-11-05T00:00:00"/>
    <x v="7"/>
    <x v="0"/>
    <x v="13"/>
  </r>
  <r>
    <s v="TTT2H93"/>
    <s v="60645800106437760"/>
    <s v="05/11/2025 21:00:02"/>
    <s v="03921"/>
    <s v="IVAIR JUNIOR ARAUJO NOGUEIRA"/>
    <x v="41"/>
    <s v="Utilitário"/>
    <s v="SAVEIRO"/>
    <s v="FIAT"/>
    <s v="36645906"/>
    <s v="AUTO POSTO ESTRELA DO SUL III"/>
    <s v="ACREUNA"/>
    <s v="GO"/>
    <s v="ETANOL COMUM"/>
    <n v="342"/>
    <n v="7.09"/>
    <s v=" Km/L"/>
    <n v="10372"/>
    <n v="48.17"/>
    <n v="4.51"/>
    <n v="217.25"/>
    <s v="0"/>
    <s v="EXT - KSE LOCAÇOES"/>
    <s v="Planejamento Operaci"/>
    <s v="KSE LOCAÇOES"/>
    <m/>
    <d v="2025-11-05T00:00:00"/>
    <x v="7"/>
    <x v="0"/>
    <x v="12"/>
  </r>
  <r>
    <s v="FCW8F66"/>
    <s v="60645800105124371"/>
    <s v="05/11/2025 21:02:06"/>
    <s v="80246"/>
    <s v="FRANCISCO DE ASSIS SOARES"/>
    <x v="19"/>
    <s v="Caminhão"/>
    <s v="11-180"/>
    <s v="VW"/>
    <s v="45307105"/>
    <s v="POSTO GIRASSOL"/>
    <s v="ITUMBIARA"/>
    <s v="GO"/>
    <s v="DIESEL S-10"/>
    <n v="0"/>
    <n v="0"/>
    <s v=" Km/L"/>
    <n v="0"/>
    <n v="87"/>
    <n v="6.09"/>
    <n v="529.83000000000004"/>
    <s v="511756"/>
    <s v="EXT - SAO PEDRO"/>
    <s v="Planejamento Operaci"/>
    <s v="SAO PEDRO"/>
    <m/>
    <d v="2025-11-05T00:00:00"/>
    <x v="7"/>
    <x v="0"/>
    <x v="7"/>
  </r>
  <r>
    <s v="TUF2B45"/>
    <s v="60645800106437790"/>
    <s v="05/11/2025 21:55:15"/>
    <s v="85463"/>
    <s v="MAYCON RAFAEL CAMPERA"/>
    <x v="37"/>
    <s v="Caminhonete"/>
    <s v="SAVEIRO CS RB MF"/>
    <s v="VW"/>
    <s v="13335016"/>
    <s v="POSTO TREVO"/>
    <s v="RIO VERDE"/>
    <s v="GO"/>
    <s v="ETANOL COMUM"/>
    <n v="254"/>
    <n v="8.25"/>
    <s v=" Km/L"/>
    <n v="8891"/>
    <n v="30.8"/>
    <n v="4.4909999999999997"/>
    <n v="138.32"/>
    <s v="51178878"/>
    <s v="EXT - KSE LOCAÇOES"/>
    <s v="Planejamento Operaci"/>
    <s v="KSE LOCAÇOES"/>
    <m/>
    <d v="2025-11-05T00:00:00"/>
    <x v="7"/>
    <x v="0"/>
    <x v="12"/>
  </r>
  <r>
    <s v="TMF8H09"/>
    <s v="60645800106185413"/>
    <s v="05/11/2025 23:51:33"/>
    <s v="04789"/>
    <s v="KASSIO RODRIGUES DE OLIVEIRA"/>
    <x v="29"/>
    <s v="Caminhão"/>
    <s v="FH 540 6X4R"/>
    <s v="VOLVO"/>
    <s v="07674909"/>
    <s v="AUTO POSTO INDIARA"/>
    <s v="INDIARA"/>
    <s v="GO"/>
    <s v="DIESEL S-10"/>
    <n v="1281"/>
    <n v="1.62"/>
    <s v=" Km/L"/>
    <n v="4107"/>
    <n v="789.68"/>
    <n v="6.09"/>
    <n v="4809.16"/>
    <s v="9455"/>
    <s v="EXT - LUCCA JR"/>
    <s v="Planejamento Operaci"/>
    <s v="LUCCA JR"/>
    <m/>
    <d v="2025-11-05T00:00:00"/>
    <x v="7"/>
    <x v="0"/>
    <x v="11"/>
  </r>
  <r>
    <s v="TFI3B19"/>
    <s v="60645800105926941"/>
    <s v="05/11/2025 23:56:27"/>
    <s v="85463"/>
    <s v="MAYCON RAFAEL CAMPERA"/>
    <x v="4"/>
    <s v="AUTOMOVEL"/>
    <s v="ARGO"/>
    <s v="FIAT"/>
    <s v="13335016"/>
    <s v="POSTO TREVO"/>
    <s v="RIO VERDE"/>
    <s v="GO"/>
    <s v="ETANOL COMUM"/>
    <n v="439"/>
    <n v="17.149999999999999"/>
    <s v=" Km/L"/>
    <n v="29452"/>
    <n v="25.6"/>
    <n v="4.49"/>
    <n v="114.95"/>
    <s v="51186134"/>
    <s v="Planejamento Operaci"/>
    <s v="Planejamento Operaci"/>
    <s v="Operacional"/>
    <m/>
    <d v="2025-11-05T00:00:00"/>
    <x v="7"/>
    <x v="0"/>
    <x v="0"/>
  </r>
  <r>
    <s v="TTR3A31"/>
    <s v="60645800106437590"/>
    <s v="06/11/2025 00:41:57"/>
    <s v="75150"/>
    <s v="PETTERSON PERIS BENJAMIN"/>
    <x v="53"/>
    <s v="Caminhonete"/>
    <s v="SAVEIRO CS RB MF"/>
    <s v="VW"/>
    <s v="46209914"/>
    <s v="DECIO RIO VERDE"/>
    <s v="RIO VERDE"/>
    <s v="GO"/>
    <s v="ETANOL COMUM"/>
    <n v="215"/>
    <n v="6.22"/>
    <s v=" Km/L"/>
    <n v="6937"/>
    <n v="34.58"/>
    <n v="4.29"/>
    <n v="148.35"/>
    <s v="202511060040"/>
    <s v="EXT - KSE LOCAÇOES"/>
    <s v="Planejamento Operaci"/>
    <s v="KSE LOCAÇOES"/>
    <m/>
    <d v="2025-11-06T00:00:00"/>
    <x v="7"/>
    <x v="0"/>
    <x v="12"/>
  </r>
  <r>
    <s v="TTP5B47"/>
    <s v="60645800106437770"/>
    <s v="06/11/2025 00:48:00"/>
    <s v="99531"/>
    <s v="RODRIGO RODRIGUES BARROS"/>
    <x v="40"/>
    <s v="Caminhonete"/>
    <s v="SAVEIRO CS RB MF"/>
    <s v="VW"/>
    <s v="07674909"/>
    <s v="AUTO POSTO INDIARA"/>
    <s v="INDIARA"/>
    <s v="GO"/>
    <s v="ETANOL COMUM"/>
    <n v="194"/>
    <n v="8.42"/>
    <s v=" Km/L"/>
    <n v="7272"/>
    <n v="23.03"/>
    <n v="4.49"/>
    <n v="103.4"/>
    <s v="9456"/>
    <s v="EXT - KSE LOCAÇOES"/>
    <s v="Planejamento Operaci"/>
    <s v="KSE LOCAÇOES"/>
    <m/>
    <d v="2025-11-06T00:00:00"/>
    <x v="7"/>
    <x v="0"/>
    <x v="12"/>
  </r>
  <r>
    <s v="TUB2B84"/>
    <s v="60645800106437809"/>
    <s v="06/11/2025 03:08:52"/>
    <s v="75717"/>
    <s v="LUCAS PEREIRA APRIGIO"/>
    <x v="36"/>
    <s v="Caminhonete"/>
    <s v="SAVEIRO CS RB MF"/>
    <s v="VW"/>
    <s v="46209914"/>
    <s v="DECIO RIO VERDE"/>
    <s v="RIO VERDE"/>
    <s v="GO"/>
    <s v="ETANOL COMUM"/>
    <n v="427"/>
    <n v="11.63"/>
    <s v=" Km/L"/>
    <n v="8110"/>
    <n v="36.72"/>
    <n v="4.29"/>
    <n v="157.53"/>
    <s v="202511060308"/>
    <s v="EXT - KSE LOCAÇOES"/>
    <s v="Planejamento Operaci"/>
    <s v="KSE LOCAÇOES"/>
    <m/>
    <d v="2025-11-06T00:00:00"/>
    <x v="7"/>
    <x v="0"/>
    <x v="12"/>
  </r>
  <r>
    <s v="TTT2H95"/>
    <s v="60645800106437744"/>
    <s v="06/11/2025 03:19:51"/>
    <s v="03458"/>
    <s v="RAUL DOS SANTOS SOUSA"/>
    <x v="63"/>
    <s v="Caminhonete"/>
    <s v="SAVEIRO CS RB MF"/>
    <s v="VW"/>
    <s v="75331003"/>
    <s v="SUPERVIA LAGOA"/>
    <s v="RIO VERDE"/>
    <s v="GO"/>
    <s v="ETANOL COMUM"/>
    <n v="526"/>
    <n v="10.33"/>
    <s v=" Km/L"/>
    <n v="5595"/>
    <n v="50.92"/>
    <n v="4.1900000000000004"/>
    <n v="213.35"/>
    <s v="0"/>
    <s v="EXT - KSE LOCAÇOES"/>
    <s v="Planejamento Operaci"/>
    <s v="KSE LOCAÇOES"/>
    <m/>
    <d v="2025-11-06T00:00:00"/>
    <x v="7"/>
    <x v="0"/>
    <x v="12"/>
  </r>
  <r>
    <s v="TTQ4C10"/>
    <s v="60645800105124428"/>
    <s v="06/11/2025 04:53:05"/>
    <s v="93910"/>
    <s v="DIVINO AVELINO DOS SANTOS"/>
    <x v="31"/>
    <s v="Caminhonete"/>
    <s v="Caminhonete S10"/>
    <s v="CHEVROLET"/>
    <s v="26406711"/>
    <s v="POSTO ZANDONADI"/>
    <s v="GUAPO"/>
    <s v="GO"/>
    <s v="DIESEL S-10"/>
    <n v="749"/>
    <n v="14.78"/>
    <s v=" Km/L"/>
    <n v="9178"/>
    <n v="50.69"/>
    <n v="6.19"/>
    <n v="313.77"/>
    <s v="61117434"/>
    <s v="Planejamento Operaci"/>
    <s v="Planejamento Operaci"/>
    <s v="INSPENCAO"/>
    <m/>
    <d v="2025-11-06T00:00:00"/>
    <x v="7"/>
    <x v="0"/>
    <x v="12"/>
  </r>
  <r>
    <s v="TTQ3C61"/>
    <s v="60645800105124444"/>
    <s v="06/11/2025 05:10:47"/>
    <s v="03398"/>
    <s v="JOSIMAR VENANCIO SANTOS SILVA"/>
    <x v="44"/>
    <s v="Caminhonete"/>
    <s v="SAVEIRO CS RB MF"/>
    <s v="VW"/>
    <s v="75331003"/>
    <s v="SUPERVIA LAGOA"/>
    <s v="RIO VERDE"/>
    <s v="GO"/>
    <s v="ETANOL COMUM"/>
    <n v="493"/>
    <n v="10.65"/>
    <s v=" Km/L"/>
    <n v="8153"/>
    <n v="46.28"/>
    <n v="4.1900000000000004"/>
    <n v="193.91"/>
    <s v="0"/>
    <s v="EXT - KSE LOCAÇOES"/>
    <s v="Planejamento Operaci"/>
    <s v="KSE LOCAÇOES"/>
    <m/>
    <d v="2025-11-06T00:00:00"/>
    <x v="7"/>
    <x v="0"/>
    <x v="12"/>
  </r>
  <r>
    <s v="TUW2D74"/>
    <s v="60645800105124310"/>
    <s v="06/11/2025 05:57:40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760"/>
    <n v="14.91"/>
    <s v=" Km/L"/>
    <n v="8962"/>
    <n v="50.98"/>
    <n v="6.49"/>
    <n v="330.85"/>
    <s v="0"/>
    <s v="Planejamento Operaci"/>
    <s v="Planejamento Operaci"/>
    <s v="Operacional"/>
    <m/>
    <d v="2025-11-06T00:00:00"/>
    <x v="7"/>
    <x v="0"/>
    <x v="12"/>
  </r>
  <r>
    <s v="TTY2C25"/>
    <s v="60645800106437780"/>
    <s v="06/11/2025 06:16:36"/>
    <s v="05644"/>
    <s v="GEOVANE SEVERIANO DA SILVA"/>
    <x v="38"/>
    <s v="Caminhonete"/>
    <s v="SAVEIRO CS RB MF"/>
    <s v="VW"/>
    <s v="46286315"/>
    <s v="POSTO CENTRAL"/>
    <s v="BOM JESUS"/>
    <s v="GO"/>
    <s v="ETANOL COMUM"/>
    <n v="394"/>
    <n v="11.9"/>
    <s v=" Km/L"/>
    <n v="9115"/>
    <n v="33.119999999999997"/>
    <n v="4.46"/>
    <n v="147.72"/>
    <s v="1"/>
    <s v="EXT - KSE LOCAÇOES"/>
    <s v="Planejamento Operaci"/>
    <s v="KSE LOCAÇOES"/>
    <m/>
    <d v="2025-11-06T00:00:00"/>
    <x v="7"/>
    <x v="0"/>
    <x v="12"/>
  </r>
  <r>
    <s v="TFS3C72"/>
    <s v="60645800105143738"/>
    <s v="06/11/2025 07:07:19"/>
    <s v="00271"/>
    <s v="HEDER OLIVEIRA SANTANA"/>
    <x v="9"/>
    <s v="AUTOMOVEL"/>
    <s v="ARGO"/>
    <s v="FIAT"/>
    <s v="13308211"/>
    <s v="P. BANDEIRANTES"/>
    <s v="RIO VERDE"/>
    <s v="GO"/>
    <s v="ETANOL COMUM"/>
    <n v="247"/>
    <n v="6.83"/>
    <s v=" Km/L"/>
    <n v="51104"/>
    <n v="36.15"/>
    <n v="4.4630000000000001"/>
    <n v="161.34"/>
    <s v="61125473"/>
    <s v="Planejamento Operaci"/>
    <s v="Planejamento Operaci"/>
    <s v="Operacional"/>
    <m/>
    <d v="2025-11-06T00:00:00"/>
    <x v="7"/>
    <x v="0"/>
    <x v="4"/>
  </r>
  <r>
    <s v="TFY3C02"/>
    <s v="60645800105143770"/>
    <s v="06/11/2025 07:54:52"/>
    <s v="37473"/>
    <s v="OTHON SIQUEIRA DE ALMEIDA"/>
    <x v="14"/>
    <s v="AUTOMOVEL"/>
    <s v="ARGO"/>
    <s v="FIAT"/>
    <s v="36603412"/>
    <s v="POSTO DO RATINHO"/>
    <s v="GOIANIA"/>
    <s v="GO"/>
    <s v="ETANOL COMUM"/>
    <n v="432"/>
    <n v="10.7"/>
    <s v=" Km/L"/>
    <n v="12877"/>
    <n v="40.36"/>
    <n v="5.24"/>
    <n v="211.49"/>
    <s v="1"/>
    <s v="Planejamento Operaci"/>
    <s v="Planejamento Operaci"/>
    <s v="Operacional"/>
    <m/>
    <d v="2025-11-06T00:00:00"/>
    <x v="7"/>
    <x v="0"/>
    <x v="0"/>
  </r>
  <r>
    <s v="TUG2C45"/>
    <s v="60645800106437600"/>
    <s v="06/11/2025 07:58:15"/>
    <s v="70214"/>
    <s v="IGOR LEMES FERNANDES"/>
    <x v="54"/>
    <s v="Utilitário"/>
    <s v="SAVEIRO"/>
    <s v="FIAT"/>
    <s v="81889412"/>
    <s v="POSTO ZERO UM"/>
    <s v="RIO VERDE"/>
    <s v="GO"/>
    <s v="ETANOL COMUM"/>
    <n v="442"/>
    <n v="10.42"/>
    <s v=" Km/L"/>
    <n v="8001"/>
    <n v="42.42"/>
    <n v="4.3899999999999997"/>
    <n v="186.22"/>
    <s v="1"/>
    <s v="EXT - KSE LOCAÇOES"/>
    <s v="Planejamento Operaci"/>
    <s v="KSE LOCAÇOES"/>
    <m/>
    <d v="2025-11-06T00:00:00"/>
    <x v="7"/>
    <x v="0"/>
    <x v="12"/>
  </r>
  <r>
    <s v="TJP1H27"/>
    <s v="60645800106439607"/>
    <s v="06/11/2025 08:19:47"/>
    <s v="02910"/>
    <s v="EMERSON CRISTIANO DA SILVEIRA"/>
    <x v="58"/>
    <s v="EQUIPAMENTOS"/>
    <s v="GUINCHO LEVE"/>
    <s v="EQUIPAMENTO"/>
    <s v="41826312"/>
    <s v="AUTO POSTO JACARE"/>
    <s v="ACREUNA"/>
    <s v="GO"/>
    <s v="DIESEL S-10"/>
    <n v="719"/>
    <n v="6.4"/>
    <s v=" Km/L"/>
    <n v="3862"/>
    <n v="112.26"/>
    <n v="5.99"/>
    <n v="672.45"/>
    <s v="61129976"/>
    <s v="EXT - LUCCA JR"/>
    <s v="Planejamento Operaci"/>
    <s v="LUCCA JR"/>
    <m/>
    <d v="2025-11-06T00:00:00"/>
    <x v="7"/>
    <x v="0"/>
    <x v="11"/>
  </r>
  <r>
    <s v="TJP1H27"/>
    <m/>
    <s v="06/11/2025 08:19:47"/>
    <m/>
    <m/>
    <x v="58"/>
    <m/>
    <m/>
    <m/>
    <m/>
    <s v="AUTO POSTO JACARE"/>
    <m/>
    <m/>
    <s v="ARLA-32"/>
    <s v="-"/>
    <s v="-"/>
    <s v=" Km/L"/>
    <s v="-"/>
    <n v="5.23"/>
    <m/>
    <n v="17.260000000000002"/>
    <m/>
    <m/>
    <s v="Planejamento Operaci"/>
    <s v="LUCCA JR"/>
    <m/>
    <d v="2025-11-06T00:00:00"/>
    <x v="7"/>
    <x v="0"/>
    <x v="11"/>
  </r>
  <r>
    <s v="TKB0E17"/>
    <s v="60645800106185180"/>
    <s v="06/11/2025 08:27:51"/>
    <s v="89061"/>
    <s v="HIGOR MARTINS FERREIRA_x0009__x0009__x0009__x0009_"/>
    <x v="27"/>
    <s v="EQUIPAMENTOS"/>
    <s v="GUINCHO LEVE"/>
    <s v="EQUIPAMENTO"/>
    <s v="46286315"/>
    <s v="POSTO CENTRAL"/>
    <s v="BOM JESUS"/>
    <s v="GO"/>
    <s v="DIESEL S-10"/>
    <n v="487"/>
    <n v="6.09"/>
    <s v=" Km/L"/>
    <n v="4792"/>
    <n v="80"/>
    <n v="6.24"/>
    <n v="499.2"/>
    <s v="1"/>
    <s v="EXT - LUCCA JR"/>
    <s v="Planejamento Operaci"/>
    <s v="LUCCA JR"/>
    <m/>
    <d v="2025-11-06T00:00:00"/>
    <x v="7"/>
    <x v="0"/>
    <x v="11"/>
  </r>
  <r>
    <s v="QSW6J59"/>
    <s v="60645800106460000"/>
    <s v="06/11/2025 08:28:05"/>
    <s v="02910"/>
    <s v="EMERSON CRISTIANO DA SILVEIRA"/>
    <x v="28"/>
    <s v="EQUIPAMENTOS"/>
    <s v="CAMINHÃO PIPA"/>
    <s v="OUTROS"/>
    <s v="41826312"/>
    <s v="AUTO POSTO JACARE"/>
    <s v="ACREUNA"/>
    <s v="GO"/>
    <s v="DIESEL S-10"/>
    <n v="199"/>
    <n v="3.57"/>
    <s v=" Km/L"/>
    <n v="6423"/>
    <n v="55.7"/>
    <n v="5.99"/>
    <n v="333.67"/>
    <s v="61130455"/>
    <s v="EXT - LUCCA JR"/>
    <s v="Planejamento Operaci"/>
    <s v="LUCCA JR"/>
    <m/>
    <d v="2025-11-06T00:00:00"/>
    <x v="7"/>
    <x v="0"/>
    <x v="11"/>
  </r>
  <r>
    <s v="QSW6J59"/>
    <m/>
    <s v="06/11/2025 08:28:05"/>
    <m/>
    <m/>
    <x v="28"/>
    <m/>
    <m/>
    <m/>
    <m/>
    <s v="AUTO POSTO JACARE"/>
    <m/>
    <m/>
    <s v="ARLA-32"/>
    <s v="-"/>
    <s v="-"/>
    <s v=" Km/L"/>
    <s v="-"/>
    <n v="20.56"/>
    <m/>
    <n v="67.849999999999994"/>
    <m/>
    <s v="EXT - LUCCA JR"/>
    <s v="Planejamento Operaci"/>
    <s v="LUCCA JR"/>
    <m/>
    <d v="2025-11-06T00:00:00"/>
    <x v="7"/>
    <x v="0"/>
    <x v="11"/>
  </r>
  <r>
    <s v="TKB0E17"/>
    <m/>
    <s v="06/11/2025 08:30:42"/>
    <m/>
    <m/>
    <x v="27"/>
    <m/>
    <m/>
    <m/>
    <m/>
    <s v="POSTO CENTRAL"/>
    <m/>
    <m/>
    <s v="ARLA-32"/>
    <s v="-"/>
    <s v="-"/>
    <s v=" Km/L"/>
    <s v="-"/>
    <n v="1"/>
    <m/>
    <n v="126"/>
    <m/>
    <m/>
    <s v="Planejamento Operaci"/>
    <s v="LUCCA JR"/>
    <m/>
    <d v="2025-11-06T00:00:00"/>
    <x v="7"/>
    <x v="0"/>
    <x v="11"/>
  </r>
  <r>
    <s v="TTT2H93"/>
    <s v="60645800106437760"/>
    <s v="06/11/2025 09:12:01"/>
    <s v="01042"/>
    <s v="EDUARDO SANTOS"/>
    <x v="41"/>
    <s v="Utilitário"/>
    <s v="SAVEIRO"/>
    <s v="FIAT"/>
    <s v="41826312"/>
    <s v="AUTO POSTO JACARE"/>
    <s v="ACREUNA"/>
    <s v="GO"/>
    <s v="ETANOL COMUM"/>
    <n v="475"/>
    <n v="11.18"/>
    <s v=" Km/L"/>
    <n v="10847"/>
    <n v="42.47"/>
    <n v="4.25"/>
    <n v="180.51"/>
    <s v="61133115"/>
    <s v="EXT - KSE LOCAÇOES"/>
    <s v="Planejamento Operaci"/>
    <s v="KSE LOCAÇOES"/>
    <m/>
    <d v="2025-11-06T00:00:00"/>
    <x v="7"/>
    <x v="0"/>
    <x v="12"/>
  </r>
  <r>
    <s v="TTR3A31"/>
    <s v="60645800106437590"/>
    <s v="06/11/2025 09:47:14"/>
    <s v="05685"/>
    <s v="THAVINER DIVANIO RODRIGUES DOS SANTOS"/>
    <x v="53"/>
    <s v="Caminhonete"/>
    <s v="SAVEIRO CS RB MF"/>
    <s v="VW"/>
    <s v="81889412"/>
    <s v="POSTO ZERO UM"/>
    <s v="RIO VERDE"/>
    <s v="GO"/>
    <s v="ETANOL COMUM"/>
    <n v="297"/>
    <n v="9.81"/>
    <s v=" Km/L"/>
    <n v="7234"/>
    <n v="30.27"/>
    <n v="4.3899999999999997"/>
    <n v="132.88"/>
    <s v="0"/>
    <s v="EXT - KSE LOCAÇOES"/>
    <s v="Planejamento Operaci"/>
    <s v="KSE LOCAÇOES"/>
    <m/>
    <d v="2025-11-06T00:00:00"/>
    <x v="7"/>
    <x v="0"/>
    <x v="12"/>
  </r>
  <r>
    <s v="TFI3B19"/>
    <s v="60645800105926941"/>
    <s v="06/11/2025 09:52:39"/>
    <s v="26126"/>
    <s v="MARIVALDO GONÇALVES"/>
    <x v="4"/>
    <s v="AUTOMOVEL"/>
    <s v="ARGO"/>
    <s v="FIAT"/>
    <s v="46209914"/>
    <s v="DECIO RIO VERDE"/>
    <s v="RIO VERDE"/>
    <s v="GO"/>
    <s v="ETANOL COMUM"/>
    <n v="347"/>
    <n v="12.4"/>
    <s v=" Km/L"/>
    <n v="29799"/>
    <n v="27.98"/>
    <n v="4.29"/>
    <n v="120.03"/>
    <s v="202511060951"/>
    <s v="Planejamento Operaci"/>
    <s v="Planejamento Operaci"/>
    <s v="Operacional"/>
    <m/>
    <d v="2025-11-06T00:00:00"/>
    <x v="7"/>
    <x v="0"/>
    <x v="0"/>
  </r>
  <r>
    <s v="TGL4J09"/>
    <s v="60645800105143360"/>
    <s v="06/11/2025 09:57:20"/>
    <s v="40379"/>
    <s v="JESTER LUCAS GOUVEIA SANTOS"/>
    <x v="17"/>
    <s v="AUTOMOVEL"/>
    <s v="ARGO"/>
    <s v="FIAT"/>
    <s v="36645906"/>
    <s v="AUTO POSTO ESTRELA DO SUL III"/>
    <s v="ACREUNA"/>
    <s v="GO"/>
    <s v="ETANOL COMUM"/>
    <n v="545"/>
    <n v="15.13"/>
    <s v=" Km/L"/>
    <n v="17334"/>
    <n v="36.01"/>
    <n v="4.5110000000000001"/>
    <n v="162.43"/>
    <s v="0"/>
    <s v="Planejamento Operaci"/>
    <s v="Planejamento Operaci"/>
    <s v="Operacional"/>
    <m/>
    <d v="2025-11-06T00:00:00"/>
    <x v="7"/>
    <x v="0"/>
    <x v="1"/>
  </r>
  <r>
    <s v="TFW2H32"/>
    <s v="60645800105143835"/>
    <s v="06/11/2025 10:46:13"/>
    <s v="99638"/>
    <s v="LAFAIETE DE SOUZA SANTOS"/>
    <x v="10"/>
    <s v="AUTOMOVEL"/>
    <s v="ARGO"/>
    <s v="FIAT"/>
    <s v="46209914"/>
    <s v="DECIO RIO VERDE"/>
    <s v="RIO VERDE"/>
    <s v="GO"/>
    <s v="ETANOL COMUM"/>
    <n v="177"/>
    <n v="9.42"/>
    <s v=" Km/L"/>
    <n v="36009"/>
    <n v="18.78"/>
    <n v="4.29"/>
    <n v="80.569999999999993"/>
    <s v="202511061045"/>
    <s v="Planejamento Operaci"/>
    <s v="Planejamento Operaci"/>
    <s v="Operacional"/>
    <m/>
    <d v="2025-11-06T00:00:00"/>
    <x v="7"/>
    <x v="0"/>
    <x v="3"/>
  </r>
  <r>
    <s v="TUB2B84"/>
    <s v="60645800106437809"/>
    <s v="06/11/2025 10:53:11"/>
    <s v="88512"/>
    <s v="JUAREZ NEVES"/>
    <x v="36"/>
    <s v="Caminhonete"/>
    <s v="SAVEIRO CS RB MF"/>
    <s v="VW"/>
    <s v="45308900"/>
    <s v="POSTO LUPATINI"/>
    <s v="SANTO ANTONIO DA BARRA"/>
    <s v="GO"/>
    <s v="ETANOL COMUM"/>
    <n v="404"/>
    <n v="10.92"/>
    <s v=" Km/L"/>
    <n v="8514"/>
    <n v="37"/>
    <n v="4.3899999999999997"/>
    <n v="162.43"/>
    <s v="1"/>
    <s v="EXT - KSE LOCAÇOES"/>
    <s v="Planejamento Operaci"/>
    <s v="KSE LOCAÇOES"/>
    <m/>
    <d v="2025-11-06T00:00:00"/>
    <x v="7"/>
    <x v="0"/>
    <x v="12"/>
  </r>
  <r>
    <s v="TLR1J91"/>
    <s v="60645800106043065"/>
    <s v="06/11/2025 11:21:16"/>
    <s v="02910"/>
    <s v="EMERSON CRISTIANO DA SILVEIRA"/>
    <x v="23"/>
    <s v="Caminhonete"/>
    <s v="SAVEIRO"/>
    <s v="VOLKSWAGEN"/>
    <s v="46209914"/>
    <s v="DECIO RIO VERDE"/>
    <s v="RIO VERDE"/>
    <s v="GO"/>
    <s v="ETANOL COMUM"/>
    <n v="0"/>
    <n v="0"/>
    <s v=" Km/L"/>
    <s v="-"/>
    <n v="47.4"/>
    <n v="4.29"/>
    <n v="203.35"/>
    <s v="202511061120"/>
    <s v="Planejamento Operaci"/>
    <s v="Planejamento Operaci"/>
    <s v="Operacional"/>
    <m/>
    <d v="2025-11-06T00:00:00"/>
    <x v="7"/>
    <x v="0"/>
    <x v="9"/>
  </r>
  <r>
    <s v="TGM4D76"/>
    <s v="60645800106437582"/>
    <s v="06/11/2025 11:41:35"/>
    <s v="33534"/>
    <s v="MARCOS ANTONIO MARCELINO DA SILVA"/>
    <x v="55"/>
    <s v="Caminhonete"/>
    <s v="FIORINO"/>
    <s v="FIAT"/>
    <s v="75331003"/>
    <s v="SUPERVIA LAGOA"/>
    <s v="RIO VERDE"/>
    <s v="GO"/>
    <s v="ETANOL COMUM"/>
    <n v="169"/>
    <n v="6.64"/>
    <s v=" Km/L"/>
    <n v="4387"/>
    <n v="25.45"/>
    <n v="4.1900000000000004"/>
    <n v="106.64"/>
    <s v="0"/>
    <s v="Planejamento Operaci"/>
    <s v="Planejamento Operaci"/>
    <s v="Operacional"/>
    <m/>
    <d v="2025-11-06T00:00:00"/>
    <x v="7"/>
    <x v="0"/>
    <x v="5"/>
  </r>
  <r>
    <s v="TFN0D12"/>
    <s v="60645800105143746"/>
    <s v="06/11/2025 11:52:41"/>
    <s v="00390"/>
    <s v="SILVINO JOSE DE BRITO"/>
    <x v="5"/>
    <s v="AUTOMOVEL"/>
    <s v="ARGO"/>
    <s v="FIAT"/>
    <s v="46286315"/>
    <s v="POSTO CENTRAL"/>
    <s v="BOM JESUS"/>
    <s v="GO"/>
    <s v="ETANOL COMUM"/>
    <n v="157"/>
    <n v="10.61"/>
    <s v=" Km/L"/>
    <n v="17885"/>
    <n v="14.8"/>
    <n v="4.4610000000000003"/>
    <n v="66.02"/>
    <s v="1"/>
    <s v="Planejamento Operaci"/>
    <s v="Planejamento Operaci"/>
    <s v="Operacional"/>
    <m/>
    <d v="2025-11-06T00:00:00"/>
    <x v="7"/>
    <x v="0"/>
    <x v="3"/>
  </r>
  <r>
    <s v="TTP5B47"/>
    <s v="60645800106437770"/>
    <s v="06/11/2025 12:44:09"/>
    <s v="86658"/>
    <s v="JULIANO GODOI DE MORAIS"/>
    <x v="40"/>
    <s v="Caminhonete"/>
    <s v="SAVEIRO CS RB MF"/>
    <s v="VW"/>
    <s v="07674909"/>
    <s v="AUTO POSTO INDIARA"/>
    <s v="INDIARA"/>
    <s v="GO"/>
    <s v="ETANOL COMUM"/>
    <n v="481"/>
    <n v="10.69"/>
    <s v=" Km/L"/>
    <n v="7753"/>
    <n v="45.01"/>
    <n v="4.29"/>
    <n v="193.09"/>
    <s v="9464"/>
    <s v="EXT - KSE LOCAÇOES"/>
    <s v="Planejamento Operaci"/>
    <s v="KSE LOCAÇOES"/>
    <m/>
    <d v="2025-11-06T00:00:00"/>
    <x v="7"/>
    <x v="0"/>
    <x v="12"/>
  </r>
  <r>
    <s v="TTT2H95"/>
    <s v="60645800106437744"/>
    <s v="06/11/2025 13:00:34"/>
    <s v="00399"/>
    <s v="JULIANO FERNANDES DA SILVA"/>
    <x v="63"/>
    <s v="Caminhonete"/>
    <s v="SAVEIRO CS RB MF"/>
    <s v="VW"/>
    <s v="75331003"/>
    <s v="SUPERVIA LAGOA"/>
    <s v="RIO VERDE"/>
    <s v="GO"/>
    <s v="ETANOL COMUM"/>
    <n v="330"/>
    <n v="10.27"/>
    <s v=" Km/L"/>
    <n v="5925"/>
    <n v="32.14"/>
    <n v="4.1900000000000004"/>
    <n v="134.66999999999999"/>
    <s v="0"/>
    <s v="EXT - KSE LOCAÇOES"/>
    <s v="Planejamento Operaci"/>
    <s v="KSE LOCAÇOES"/>
    <m/>
    <d v="2025-11-06T00:00:00"/>
    <x v="7"/>
    <x v="0"/>
    <x v="12"/>
  </r>
  <r>
    <s v="TGM2I26"/>
    <s v="60645800106437620"/>
    <s v="06/11/2025 13:33:21"/>
    <s v="59226"/>
    <s v="PASCHOAL FAVORITTO DE QUEIROZ"/>
    <x v="52"/>
    <s v="Utilitário"/>
    <s v="FIORINO"/>
    <s v="FIAT"/>
    <s v="31803903"/>
    <s v="BOM SUCESSO AUTO POSTO  24 HS"/>
    <s v="GOIANIA"/>
    <s v="GO"/>
    <s v="ETANOL COMUM"/>
    <n v="250"/>
    <n v="6.27"/>
    <s v=" Km/L"/>
    <n v="2866"/>
    <n v="39.85"/>
    <n v="5.17"/>
    <n v="206.02"/>
    <s v="1085807"/>
    <s v="EXT - KSE LOCAÇOES"/>
    <s v="Planejamento Operaci"/>
    <s v="Operacional"/>
    <m/>
    <d v="2025-11-06T00:00:00"/>
    <x v="7"/>
    <x v="0"/>
    <x v="5"/>
  </r>
  <r>
    <s v="TFS3C72"/>
    <s v="60645800105143738"/>
    <s v="06/11/2025 14:50:28"/>
    <s v="00271"/>
    <s v="HEDER OLIVEIRA SANTANA"/>
    <x v="9"/>
    <s v="AUTOMOVEL"/>
    <s v="ARGO"/>
    <s v="FIAT"/>
    <s v="75331801"/>
    <s v="DECIO CEZARINA"/>
    <s v="CEZARINA"/>
    <s v="GO"/>
    <s v="ETANOL COMUM"/>
    <n v="280"/>
    <n v="7.85"/>
    <s v=" Km/L"/>
    <n v="51384"/>
    <n v="35.659999999999997"/>
    <n v="4.3899999999999997"/>
    <n v="156.55000000000001"/>
    <s v="202511061450"/>
    <s v="Planejamento Operaci"/>
    <s v="Planejamento Operaci"/>
    <s v="Operacional"/>
    <m/>
    <d v="2025-11-06T00:00:00"/>
    <x v="7"/>
    <x v="0"/>
    <x v="4"/>
  </r>
  <r>
    <s v="TJE5D27"/>
    <s v="60645800106184595"/>
    <s v="06/11/2025 16:00:55"/>
    <s v="00745"/>
    <s v="JOÃO LUIZ RODRIGUES PEREIRA_x0009__x0009__x0009__x0009_"/>
    <x v="60"/>
    <s v="EQUIPAMENTOS"/>
    <s v="GUINCHO LEVE"/>
    <s v="EQUIPAMENTO"/>
    <s v="69494411"/>
    <s v="REDE MARAJO RIO VERD"/>
    <s v="RIO VERDE"/>
    <s v="GO"/>
    <s v="DIESEL S-10"/>
    <n v="519"/>
    <n v="5.64"/>
    <s v=" Km/L"/>
    <n v="4921"/>
    <n v="91.96"/>
    <n v="5.99"/>
    <n v="550.84"/>
    <s v="745321119"/>
    <s v="EXT - LUCCA JR"/>
    <s v="Planejamento Operaci"/>
    <s v="LUCCA JR"/>
    <m/>
    <d v="2025-11-06T00:00:00"/>
    <x v="7"/>
    <x v="0"/>
    <x v="11"/>
  </r>
  <r>
    <s v="TUF2B45"/>
    <s v="60645800106437790"/>
    <s v="06/11/2025 16:17:17"/>
    <s v="01318"/>
    <s v="JOAO BATISTA REIS"/>
    <x v="37"/>
    <s v="Caminhonete"/>
    <s v="SAVEIRO CS RB MF"/>
    <s v="VW"/>
    <s v="07686400"/>
    <s v="AUTO POSTO CASTELANDIA"/>
    <s v="CASTELANDIA"/>
    <s v="GO"/>
    <s v="ETANOL COMUM"/>
    <n v="430"/>
    <n v="9.11"/>
    <s v=" Km/L"/>
    <n v="9321"/>
    <n v="47.2"/>
    <n v="4.29"/>
    <n v="202.49"/>
    <s v="85632"/>
    <s v="EXT - KSE LOCAÇOES"/>
    <s v="Planejamento Operaci"/>
    <s v="KSE LOCAÇOES"/>
    <m/>
    <d v="2025-11-06T00:00:00"/>
    <x v="7"/>
    <x v="0"/>
    <x v="12"/>
  </r>
  <r>
    <s v="TTY2C25"/>
    <s v="60645800106437780"/>
    <s v="06/11/2025 16:33:36"/>
    <s v="36807"/>
    <s v="ALEX DOS SANTOS"/>
    <x v="38"/>
    <s v="Caminhonete"/>
    <s v="SAVEIRO CS RB MF"/>
    <s v="VW"/>
    <s v="46286315"/>
    <s v="POSTO CENTRAL"/>
    <s v="BOM JESUS"/>
    <s v="GO"/>
    <s v="ETANOL COMUM"/>
    <n v="289"/>
    <n v="7.74"/>
    <s v=" Km/L"/>
    <n v="9404"/>
    <n v="37.340000000000003"/>
    <n v="4.4610000000000003"/>
    <n v="166.57"/>
    <s v="1"/>
    <s v="EXT - KSE LOCAÇOES"/>
    <s v="Planejamento Operaci"/>
    <s v="KSE LOCAÇOES"/>
    <m/>
    <d v="2025-11-06T00:00:00"/>
    <x v="7"/>
    <x v="0"/>
    <x v="12"/>
  </r>
  <r>
    <s v="TFY6E09"/>
    <s v="60645800105143700"/>
    <s v="06/11/2025 16:40:26"/>
    <s v="04380"/>
    <s v="PAULO ROBERTO BATISTA DE MOURA JUNIOR"/>
    <x v="15"/>
    <s v="AUTOMOVEL"/>
    <s v="ARGO"/>
    <s v="FIAT"/>
    <s v="65237811"/>
    <s v="MARAJO MORRINHOS"/>
    <s v="MORRINHOS"/>
    <s v="GO"/>
    <s v="ETANOL COMUM"/>
    <n v="365"/>
    <n v="9.69"/>
    <s v=" Km/L"/>
    <n v="25382"/>
    <n v="37.68"/>
    <n v="4.09"/>
    <n v="154.13"/>
    <s v="1"/>
    <s v="Planejamento Operaci"/>
    <s v="Planejamento Operaci"/>
    <s v="Operacional"/>
    <m/>
    <d v="2025-11-06T00:00:00"/>
    <x v="7"/>
    <x v="0"/>
    <x v="1"/>
  </r>
  <r>
    <s v="TFN0D12"/>
    <s v="60645800105143746"/>
    <s v="06/11/2025 17:47:08"/>
    <s v="00390"/>
    <s v="SILVINO JOSE DE BRITO"/>
    <x v="5"/>
    <s v="AUTOMOVEL"/>
    <s v="ARGO"/>
    <s v="FIAT"/>
    <s v="46209914"/>
    <s v="DECIO RIO VERDE"/>
    <s v="RIO VERDE"/>
    <s v="GO"/>
    <s v="ETANOL COMUM"/>
    <n v="291"/>
    <n v="9.35"/>
    <s v=" Km/L"/>
    <n v="18176"/>
    <n v="31.13"/>
    <n v="4.29"/>
    <n v="133.55000000000001"/>
    <s v="202511061746"/>
    <s v="Planejamento Operaci"/>
    <s v="Planejamento Operaci"/>
    <s v="Operacional"/>
    <m/>
    <d v="2025-11-06T00:00:00"/>
    <x v="7"/>
    <x v="0"/>
    <x v="3"/>
  </r>
  <r>
    <s v="TFI3B19"/>
    <s v="60645800105926941"/>
    <s v="06/11/2025 18:26:51"/>
    <s v="26126"/>
    <s v="MARIVALDO GONÇALVES"/>
    <x v="4"/>
    <s v="AUTOMOVEL"/>
    <s v="ARGO"/>
    <s v="FIAT"/>
    <s v="45308900"/>
    <s v="POSTO LUPATINI"/>
    <s v="SANTO ANTONIO DA BARRA"/>
    <s v="GO"/>
    <s v="ETANOL COMUM"/>
    <n v="380"/>
    <n v="10.87"/>
    <s v=" Km/L"/>
    <n v="30179"/>
    <n v="34.950000000000003"/>
    <n v="4.3899999999999997"/>
    <n v="153.43"/>
    <s v="0"/>
    <s v="Planejamento Operaci"/>
    <s v="Planejamento Operaci"/>
    <s v="Operacional"/>
    <m/>
    <d v="2025-11-06T00:00:00"/>
    <x v="7"/>
    <x v="0"/>
    <x v="0"/>
  </r>
  <r>
    <s v="TGA0B06"/>
    <s v="60645800106437610"/>
    <s v="06/11/2025 19:32:51"/>
    <s v="00933"/>
    <s v="GIULEY RIBEIRO DOS SANTOS"/>
    <x v="59"/>
    <s v="Caminhonete"/>
    <s v="FIORINO"/>
    <s v="FIAT"/>
    <s v="45308900"/>
    <s v="POSTO LUPATINI"/>
    <s v="SANTO ANTONIO DA BARRA"/>
    <s v="GO"/>
    <s v="ETANOL COMUM"/>
    <n v="355"/>
    <n v="9.16"/>
    <s v=" Km/L"/>
    <n v="4382"/>
    <n v="38.76"/>
    <n v="4.3899999999999997"/>
    <n v="170.16"/>
    <s v="0"/>
    <s v="EXT - KSE LOCAÇOES"/>
    <s v="Planejamento Operaci"/>
    <s v="Operacional"/>
    <m/>
    <d v="2025-11-06T00:00:00"/>
    <x v="7"/>
    <x v="0"/>
    <x v="5"/>
  </r>
  <r>
    <s v="TUB2B84"/>
    <s v="60645800106437809"/>
    <s v="06/11/2025 19:44:10"/>
    <s v="94446"/>
    <s v="WEIDSON LELIS RIBEIRO "/>
    <x v="36"/>
    <s v="Caminhonete"/>
    <s v="SAVEIRO CS RB MF"/>
    <s v="VW"/>
    <s v="45308900"/>
    <s v="POSTO LUPATINI"/>
    <s v="SANTO ANTONIO DA BARRA"/>
    <s v="GO"/>
    <s v="ETANOL COMUM"/>
    <n v="345"/>
    <n v="8.9600000000000009"/>
    <s v=" Km/L"/>
    <n v="8859"/>
    <n v="38.520000000000003"/>
    <n v="4.3899999999999997"/>
    <n v="169.1"/>
    <s v="0"/>
    <s v="EXT - KSE LOCAÇOES"/>
    <s v="Planejamento Operaci"/>
    <s v="KSE LOCAÇOES"/>
    <m/>
    <d v="2025-11-06T00:00:00"/>
    <x v="7"/>
    <x v="0"/>
    <x v="12"/>
  </r>
  <r>
    <s v="TUG2C45"/>
    <s v="60645800106437600"/>
    <s v="06/11/2025 19:49:44"/>
    <s v="03921"/>
    <s v="IVAIR JUNIOR ARAUJO NOGUEIRA"/>
    <x v="54"/>
    <s v="Utilitário"/>
    <s v="SAVEIRO"/>
    <s v="FIAT"/>
    <s v="81889412"/>
    <s v="POSTO ZERO UM"/>
    <s v="RIO VERDE"/>
    <s v="GO"/>
    <s v="ETANOL COMUM"/>
    <n v="292"/>
    <n v="7.16"/>
    <s v=" Km/L"/>
    <n v="8293"/>
    <n v="40.770000000000003"/>
    <n v="4.3899999999999997"/>
    <n v="178.98"/>
    <s v="2"/>
    <s v="EXT - KSE LOCAÇOES"/>
    <s v="Planejamento Operaci"/>
    <s v="KSE LOCAÇOES"/>
    <m/>
    <d v="2025-11-06T00:00:00"/>
    <x v="7"/>
    <x v="0"/>
    <x v="12"/>
  </r>
  <r>
    <s v="TTR3A31"/>
    <s v="60645800106437590"/>
    <s v="06/11/2025 19:53:50"/>
    <s v="75150"/>
    <s v="PETTERSON PERIS BENJAMIN"/>
    <x v="53"/>
    <s v="Caminhonete"/>
    <s v="SAVEIRO CS RB MF"/>
    <s v="VW"/>
    <s v="13335016"/>
    <s v="POSTO TREVO"/>
    <s v="RIO VERDE"/>
    <s v="GO"/>
    <s v="ETANOL COMUM"/>
    <n v="357"/>
    <n v="7.4"/>
    <s v=" Km/L"/>
    <n v="7591"/>
    <n v="48.26"/>
    <n v="4.49"/>
    <n v="216.71"/>
    <s v="61171584"/>
    <s v="EXT - KSE LOCAÇOES"/>
    <s v="Planejamento Operaci"/>
    <s v="KSE LOCAÇOES"/>
    <m/>
    <d v="2025-11-06T00:00:00"/>
    <x v="7"/>
    <x v="0"/>
    <x v="12"/>
  </r>
  <r>
    <s v="TFX7J72"/>
    <s v="60645800105836505"/>
    <s v="06/11/2025 19:58:09"/>
    <s v="03126"/>
    <s v="PEDRO PAULO SILVA SANTOS"/>
    <x v="11"/>
    <s v="AUTOMOVEL"/>
    <s v="ARGO"/>
    <s v="FIAT"/>
    <s v="13335016"/>
    <s v="POSTO TREVO"/>
    <s v="RIO VERDE"/>
    <s v="GO"/>
    <s v="ETANOL COMUM"/>
    <n v="267"/>
    <n v="7.19"/>
    <s v=" Km/L"/>
    <n v="40893"/>
    <n v="37.14"/>
    <n v="4.49"/>
    <n v="166.77"/>
    <s v="61171849"/>
    <s v="Planejamento Operaci"/>
    <s v="Planejamento Operaci"/>
    <s v="Operacional"/>
    <m/>
    <d v="2025-11-06T00:00:00"/>
    <x v="7"/>
    <x v="0"/>
    <x v="4"/>
  </r>
  <r>
    <s v="TLR1J91"/>
    <s v="60645800106043065"/>
    <s v="06/11/2025 20:13:00"/>
    <s v="02910"/>
    <s v="EMERSON CRISTIANO DA SILVEIRA"/>
    <x v="23"/>
    <s v="Caminhonete"/>
    <s v="SAVEIRO"/>
    <s v="VOLKSWAGEN"/>
    <s v="13335016"/>
    <s v="POSTO TREVO"/>
    <s v="RIO VERDE"/>
    <s v="GO"/>
    <s v="ETANOL COMUM"/>
    <n v="0"/>
    <n v="0"/>
    <s v=" Km/L"/>
    <s v="-"/>
    <n v="51.24"/>
    <n v="4.49"/>
    <n v="230.07"/>
    <s v="61172739"/>
    <s v="Planejamento Operaci"/>
    <s v="Planejamento Operaci"/>
    <s v="Operacional"/>
    <m/>
    <d v="2025-11-06T00:00:00"/>
    <x v="7"/>
    <x v="0"/>
    <x v="9"/>
  </r>
  <r>
    <s v="TTQ3C61"/>
    <s v="60645800105124444"/>
    <s v="06/11/2025 20:28:57"/>
    <s v="05441"/>
    <s v="JADER MARTINS DE OLIVEIRA"/>
    <x v="44"/>
    <s v="Caminhonete"/>
    <s v="SAVEIRO CS RB MF"/>
    <s v="VW"/>
    <s v="45364511"/>
    <s v="AUTO POSTO CERRADO 4"/>
    <s v="ITUMBIARA"/>
    <s v="GO"/>
    <s v="ETANOL COMUM"/>
    <n v="387"/>
    <n v="8.1999999999999993"/>
    <s v=" Km/L"/>
    <n v="8540"/>
    <n v="47.2"/>
    <n v="4.09"/>
    <n v="193.05"/>
    <s v="364724"/>
    <s v="EXT - KSE LOCAÇOES"/>
    <s v="Planejamento Operaci"/>
    <s v="KSE LOCAÇOES"/>
    <m/>
    <d v="2025-11-06T00:00:00"/>
    <x v="7"/>
    <x v="0"/>
    <x v="12"/>
  </r>
  <r>
    <s v="TTT2H95"/>
    <s v="60645800106437744"/>
    <s v="06/11/2025 20:54:50"/>
    <s v="04689"/>
    <s v="CLEDSON MARQUES ARRUDA"/>
    <x v="63"/>
    <s v="Caminhonete"/>
    <s v="SAVEIRO CS RB MF"/>
    <s v="VW"/>
    <s v="75331003"/>
    <s v="SUPERVIA LAGOA"/>
    <s v="RIO VERDE"/>
    <s v="GO"/>
    <s v="ETANOL COMUM"/>
    <n v="346"/>
    <n v="11.53"/>
    <s v=" Km/L"/>
    <n v="6271"/>
    <n v="30.01"/>
    <n v="4.1900000000000004"/>
    <n v="125.74"/>
    <s v="0"/>
    <s v="EXT - KSE LOCAÇOES"/>
    <s v="Planejamento Operaci"/>
    <s v="KSE LOCAÇOES"/>
    <m/>
    <d v="2025-11-06T00:00:00"/>
    <x v="7"/>
    <x v="0"/>
    <x v="12"/>
  </r>
  <r>
    <s v="TTT2H93"/>
    <s v="60645800106437760"/>
    <s v="06/11/2025 21:08:39"/>
    <s v="95143"/>
    <s v="NILDO ANTONIO DE SOUSA"/>
    <x v="41"/>
    <s v="Utilitário"/>
    <s v="SAVEIRO"/>
    <s v="FIAT"/>
    <s v="41826312"/>
    <s v="AUTO POSTO JACARE"/>
    <s v="ACREUNA"/>
    <s v="GO"/>
    <s v="ETANOL COMUM"/>
    <n v="453"/>
    <n v="9.74"/>
    <s v=" Km/L"/>
    <n v="11300"/>
    <n v="46.5"/>
    <n v="4.2510000000000003"/>
    <n v="197.65"/>
    <s v="61176109"/>
    <s v="EXT - KSE LOCAÇOES"/>
    <s v="Planejamento Operaci"/>
    <s v="KSE LOCAÇOES"/>
    <m/>
    <d v="2025-11-06T00:00:00"/>
    <x v="7"/>
    <x v="0"/>
    <x v="12"/>
  </r>
  <r>
    <s v="TTQ4C10"/>
    <s v="60645800105124428"/>
    <s v="06/11/2025 23:18:19"/>
    <s v="93910"/>
    <s v="DIVINO AVELINO DOS SANTOS"/>
    <x v="31"/>
    <s v="Caminhonete"/>
    <s v="Caminhonete S10"/>
    <s v="CHEVROLET"/>
    <s v="26406711"/>
    <s v="POSTO ZANDONADI"/>
    <s v="GUAPO"/>
    <s v="GO"/>
    <s v="DIESEL S-10"/>
    <n v="717"/>
    <n v="15.73"/>
    <s v=" Km/L"/>
    <n v="9895"/>
    <n v="45.59"/>
    <n v="6.1909999999999998"/>
    <n v="282.26"/>
    <s v="61183851"/>
    <s v="Planejamento Operaci"/>
    <s v="Planejamento Operaci"/>
    <s v="INSPENCAO"/>
    <m/>
    <d v="2025-11-06T00:00:00"/>
    <x v="7"/>
    <x v="0"/>
    <x v="12"/>
  </r>
  <r>
    <s v="TUF2B45"/>
    <s v="60645800106437790"/>
    <s v="07/11/2025 01:10:23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443"/>
    <n v="10.94"/>
    <s v=" Km/L"/>
    <n v="9764"/>
    <n v="40.51"/>
    <n v="4.1890000000000001"/>
    <n v="169.7"/>
    <s v="0"/>
    <s v="EXT - KSE LOCAÇOES"/>
    <s v="Planejamento Operaci"/>
    <s v="KSE LOCAÇOES"/>
    <m/>
    <d v="2025-11-07T00:00:00"/>
    <x v="7"/>
    <x v="0"/>
    <x v="12"/>
  </r>
  <r>
    <s v="TFI3B19"/>
    <s v="60645800105926941"/>
    <s v="07/11/2025 05:40:01"/>
    <s v="87954"/>
    <s v="DANIEL GONÇALVES"/>
    <x v="4"/>
    <s v="AUTOMOVEL"/>
    <s v="ARGO"/>
    <s v="FIAT"/>
    <s v="13335016"/>
    <s v="POSTO TREVO"/>
    <s v="RIO VERDE"/>
    <s v="GO"/>
    <s v="ETANOL COMUM"/>
    <n v="433"/>
    <n v="10.96"/>
    <s v=" Km/L"/>
    <n v="30612"/>
    <n v="39.49"/>
    <n v="4.4909999999999997"/>
    <n v="177.33"/>
    <s v="71120368"/>
    <s v="Planejamento Operaci"/>
    <s v="Planejamento Operaci"/>
    <s v="Operacional"/>
    <m/>
    <d v="2025-11-07T00:00:00"/>
    <x v="7"/>
    <x v="0"/>
    <x v="0"/>
  </r>
  <r>
    <s v="TTY2C25"/>
    <s v="60645800106437780"/>
    <s v="07/11/2025 05:55:32"/>
    <s v="03398"/>
    <s v="JOSIMAR VENANCIO SANTOS SILVA"/>
    <x v="38"/>
    <s v="Caminhonete"/>
    <s v="SAVEIRO CS RB MF"/>
    <s v="VW"/>
    <s v="45341508"/>
    <s v="POSTO ALTO DA SERRA"/>
    <s v="ITUMBIARA"/>
    <s v="GO"/>
    <s v="ETANOL COMUM"/>
    <n v="510"/>
    <n v="10.81"/>
    <s v=" Km/L"/>
    <n v="9914"/>
    <n v="47.17"/>
    <n v="4.6399999999999997"/>
    <n v="218.87"/>
    <s v="0"/>
    <s v="EXT - KSE LOCAÇOES"/>
    <s v="Planejamento Operaci"/>
    <s v="KSE LOCAÇOES"/>
    <m/>
    <d v="2025-11-07T00:00:00"/>
    <x v="7"/>
    <x v="0"/>
    <x v="12"/>
  </r>
  <r>
    <s v="FKM6D96"/>
    <s v="60645800105124347"/>
    <s v="07/11/2025 06:33:29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101.73"/>
    <n v="5.99"/>
    <n v="609.36"/>
    <s v="71123606"/>
    <s v="EXT - SAO PEDRO"/>
    <s v="Planejamento Operaci"/>
    <s v="SAO PEDRO"/>
    <m/>
    <d v="2025-11-07T00:00:00"/>
    <x v="7"/>
    <x v="0"/>
    <x v="7"/>
  </r>
  <r>
    <s v="TUB2B84"/>
    <s v="60645800106437809"/>
    <s v="07/11/2025 06:37:52"/>
    <s v="94446"/>
    <s v="WEIDSON LELIS RIBEIRO "/>
    <x v="36"/>
    <s v="Caminhonete"/>
    <s v="SAVEIRO CS RB MF"/>
    <s v="VW"/>
    <s v="45308900"/>
    <s v="POSTO LUPATINI"/>
    <s v="SANTO ANTONIO DA BARRA"/>
    <s v="GO"/>
    <s v="ETANOL COMUM"/>
    <n v="385"/>
    <n v="9.83"/>
    <s v=" Km/L"/>
    <n v="9244"/>
    <n v="39.15"/>
    <n v="4.3899999999999997"/>
    <n v="171.87"/>
    <s v="1"/>
    <s v="EXT - KSE LOCAÇOES"/>
    <s v="Planejamento Operaci"/>
    <s v="KSE LOCAÇOES"/>
    <m/>
    <d v="2025-11-07T00:00:00"/>
    <x v="7"/>
    <x v="0"/>
    <x v="12"/>
  </r>
  <r>
    <s v="TFD2J89"/>
    <s v="60645800105143710"/>
    <s v="07/11/2025 07:09:59"/>
    <s v="29874"/>
    <s v="ANDERSON FRANCISCO VELOZO"/>
    <x v="0"/>
    <s v="AUTOMOVEL"/>
    <s v="ARGO"/>
    <s v="FIAT"/>
    <s v="53081700"/>
    <s v="POSTO Z   Z SANTA MA"/>
    <s v="GUAPO"/>
    <s v="GO"/>
    <s v="ETANOL COMUM"/>
    <n v="259"/>
    <n v="8.02"/>
    <s v=" Km/L"/>
    <n v="13841"/>
    <n v="32.28"/>
    <n v="4.09"/>
    <n v="132.01"/>
    <s v="0"/>
    <s v="Planejamento Operaci"/>
    <s v="Planejamento Operaci"/>
    <s v="Operacional"/>
    <m/>
    <d v="2025-11-07T00:00:00"/>
    <x v="7"/>
    <x v="0"/>
    <x v="0"/>
  </r>
  <r>
    <s v="TFA5I89"/>
    <s v="60645800105853740"/>
    <s v="07/11/2025 07:29:40"/>
    <s v="71805"/>
    <s v="MURILO SOUZA BERNARDES"/>
    <x v="21"/>
    <s v="AUTOMOVEL"/>
    <s v="ARGO"/>
    <s v="FIAT"/>
    <s v="31803903"/>
    <s v="BOM SUCESSO AUTO POSTO  24 HS"/>
    <s v="GOIANIA"/>
    <s v="GO"/>
    <s v="ETANOL COMUM"/>
    <n v="286"/>
    <n v="7.03"/>
    <s v=" Km/L"/>
    <n v="11601"/>
    <n v="40.68"/>
    <n v="5.17"/>
    <n v="210.32"/>
    <s v="1086901"/>
    <s v="Planejamento Operaci"/>
    <s v="Planejamento Operaci"/>
    <s v="Operacional"/>
    <m/>
    <d v="2025-11-07T00:00:00"/>
    <x v="7"/>
    <x v="0"/>
    <x v="2"/>
  </r>
  <r>
    <s v="TTR3A31"/>
    <s v="60645800106437590"/>
    <s v="07/11/2025 07:50:48"/>
    <s v="05685"/>
    <s v="THAVINER DIVANIO RODRIGUES DOS SANTOS"/>
    <x v="53"/>
    <s v="Caminhonete"/>
    <s v="SAVEIRO CS RB MF"/>
    <s v="VW"/>
    <s v="81889412"/>
    <s v="POSTO ZERO UM"/>
    <s v="RIO VERDE"/>
    <s v="GO"/>
    <s v="ETANOL COMUM"/>
    <n v="470"/>
    <n v="11.39"/>
    <s v=" Km/L"/>
    <n v="8061"/>
    <n v="41.28"/>
    <n v="4.3899999999999997"/>
    <n v="181.22"/>
    <s v="1"/>
    <s v="EXT - KSE LOCAÇOES"/>
    <s v="Planejamento Operaci"/>
    <s v="KSE LOCAÇOES"/>
    <m/>
    <d v="2025-11-07T00:00:00"/>
    <x v="7"/>
    <x v="0"/>
    <x v="12"/>
  </r>
  <r>
    <s v="TUG2C45"/>
    <s v="60645800106437600"/>
    <s v="07/11/2025 07:52:14"/>
    <s v="70214"/>
    <s v="IGOR LEMES FERNANDES"/>
    <x v="54"/>
    <s v="Utilitário"/>
    <s v="SAVEIRO"/>
    <s v="FIAT"/>
    <s v="81889412"/>
    <s v="POSTO ZERO UM"/>
    <s v="RIO VERDE"/>
    <s v="GO"/>
    <s v="ETANOL COMUM"/>
    <n v="411"/>
    <n v="9.76"/>
    <s v=" Km/L"/>
    <n v="8704"/>
    <n v="42.12"/>
    <n v="4.3920000000000003"/>
    <n v="185"/>
    <s v="1"/>
    <s v="EXT - KSE LOCAÇOES"/>
    <s v="Planejamento Operaci"/>
    <s v="KSE LOCAÇOES"/>
    <m/>
    <d v="2025-11-07T00:00:00"/>
    <x v="7"/>
    <x v="0"/>
    <x v="12"/>
  </r>
  <r>
    <s v="TFN0D12"/>
    <s v="60645800105143746"/>
    <s v="07/11/2025 07:54:46"/>
    <s v="00390"/>
    <s v="SILVINO JOSE DE BRITO"/>
    <x v="5"/>
    <s v="AUTOMOVEL"/>
    <s v="ARGO"/>
    <s v="FIAT"/>
    <s v="87107509"/>
    <s v="AUTO POSTO OLIMPIO"/>
    <s v="APARECIDA DE GOIANIA"/>
    <s v="GO"/>
    <s v="ETANOL COMUM"/>
    <n v="240"/>
    <n v="7.95"/>
    <s v=" Km/L"/>
    <n v="18416"/>
    <n v="30.17"/>
    <n v="4.9400000000000004"/>
    <n v="149.04"/>
    <s v="0"/>
    <s v="Planejamento Operaci"/>
    <s v="Planejamento Operaci"/>
    <s v="Operacional"/>
    <m/>
    <d v="2025-11-07T00:00:00"/>
    <x v="7"/>
    <x v="0"/>
    <x v="3"/>
  </r>
  <r>
    <s v="TTT2H95"/>
    <s v="60645800106437744"/>
    <s v="07/11/2025 08:06:08"/>
    <s v="00399"/>
    <s v="JULIANO FERNANDES DA SILVA"/>
    <x v="63"/>
    <s v="Caminhonete"/>
    <s v="SAVEIRO CS RB MF"/>
    <s v="VW"/>
    <s v="75331003"/>
    <s v="SUPERVIA LAGOA"/>
    <s v="RIO VERDE"/>
    <s v="GO"/>
    <s v="ETANOL COMUM"/>
    <n v="415"/>
    <n v="11.21"/>
    <s v=" Km/L"/>
    <n v="6686"/>
    <n v="37.01"/>
    <n v="4.1900000000000004"/>
    <n v="155.07"/>
    <s v="1"/>
    <s v="EXT - KSE LOCAÇOES"/>
    <s v="Planejamento Operaci"/>
    <s v="KSE LOCAÇOES"/>
    <m/>
    <d v="2025-11-07T00:00:00"/>
    <x v="7"/>
    <x v="0"/>
    <x v="12"/>
  </r>
  <r>
    <s v="TTT2H93"/>
    <s v="60645800106437760"/>
    <s v="07/11/2025 08:09:48"/>
    <s v="01042"/>
    <s v="EDUARDO SANTOS"/>
    <x v="41"/>
    <s v="Utilitário"/>
    <s v="SAVEIRO"/>
    <s v="FIAT"/>
    <s v="41826312"/>
    <s v="AUTO POSTO JACARE"/>
    <s v="ACREUNA"/>
    <s v="GO"/>
    <s v="ETANOL COMUM"/>
    <n v="403"/>
    <n v="10.32"/>
    <s v=" Km/L"/>
    <n v="11703"/>
    <n v="39.06"/>
    <n v="4.25"/>
    <n v="166.01"/>
    <s v="71129371"/>
    <s v="EXT - KSE LOCAÇOES"/>
    <s v="Planejamento Operaci"/>
    <s v="KSE LOCAÇOES"/>
    <m/>
    <d v="2025-11-07T00:00:00"/>
    <x v="7"/>
    <x v="0"/>
    <x v="12"/>
  </r>
  <r>
    <s v="TGM4D76"/>
    <s v="60645800106437582"/>
    <s v="07/11/2025 09:01:12"/>
    <s v="33534"/>
    <s v="MARCOS ANTONIO MARCELINO DA SILVA"/>
    <x v="55"/>
    <s v="Caminhonete"/>
    <s v="FIORINO"/>
    <s v="FIAT"/>
    <s v="46286315"/>
    <s v="POSTO CENTRAL"/>
    <s v="BOM JESUS"/>
    <s v="GO"/>
    <s v="ETANOL COMUM"/>
    <n v="263"/>
    <n v="8.2899999999999991"/>
    <s v=" Km/L"/>
    <n v="4650"/>
    <n v="31.72"/>
    <n v="4.4610000000000003"/>
    <n v="141.5"/>
    <s v="1"/>
    <s v="Planejamento Operaci"/>
    <s v="Planejamento Operaci"/>
    <s v="Operacional"/>
    <m/>
    <d v="2025-11-07T00:00:00"/>
    <x v="7"/>
    <x v="0"/>
    <x v="5"/>
  </r>
  <r>
    <s v="TBE3B78"/>
    <s v="60645800105124169"/>
    <s v="07/11/2025 09:56:33"/>
    <s v="89049"/>
    <s v="VALDEIR JOSE CORREIA"/>
    <x v="19"/>
    <s v="Caminhão"/>
    <s v="9-180"/>
    <s v="VW"/>
    <s v="87183400"/>
    <s v="MARAJO GUAPO"/>
    <s v="GUAPO"/>
    <s v="GO"/>
    <s v="DIESEL S-10"/>
    <n v="0"/>
    <n v="0"/>
    <s v=" Km/L"/>
    <n v="0"/>
    <n v="94.64"/>
    <n v="6.2409999999999997"/>
    <n v="590.61"/>
    <s v="0"/>
    <s v="EXT - SAO PEDRO"/>
    <s v="Planejamento Operaci"/>
    <s v="SAO PEDRO"/>
    <m/>
    <d v="2025-11-07T00:00:00"/>
    <x v="7"/>
    <x v="0"/>
    <x v="7"/>
  </r>
  <r>
    <s v="TFW2H32"/>
    <s v="60645800105143835"/>
    <s v="07/11/2025 10:02:39"/>
    <s v="99638"/>
    <s v="LAFAIETE DE SOUZA SANTOS"/>
    <x v="10"/>
    <s v="AUTOMOVEL"/>
    <s v="ARGO"/>
    <s v="FIAT"/>
    <s v="87183400"/>
    <s v="MARAJO GUAPO"/>
    <s v="GUAPO"/>
    <s v="GO"/>
    <s v="ETANOL COMUM"/>
    <n v="421"/>
    <n v="9.57"/>
    <s v=" Km/L"/>
    <n v="36430"/>
    <n v="44"/>
    <n v="4.49"/>
    <n v="197.56"/>
    <s v="0"/>
    <s v="Planejamento Operaci"/>
    <s v="Planejamento Operaci"/>
    <s v="Operacional"/>
    <m/>
    <d v="2025-11-07T00:00:00"/>
    <x v="7"/>
    <x v="0"/>
    <x v="3"/>
  </r>
  <r>
    <s v="TTP5B47"/>
    <s v="60645800106437770"/>
    <s v="07/11/2025 10:16:37"/>
    <s v="86658"/>
    <s v="JULIANO GODOI DE MORAIS"/>
    <x v="40"/>
    <s v="Caminhonete"/>
    <s v="SAVEIRO CS RB MF"/>
    <s v="VW"/>
    <s v="07674909"/>
    <s v="AUTO POSTO INDIARA"/>
    <s v="INDIARA"/>
    <s v="GO"/>
    <s v="ETANOL COMUM"/>
    <n v="359"/>
    <n v="9.8800000000000008"/>
    <s v=" Km/L"/>
    <n v="8112"/>
    <n v="36.33"/>
    <n v="4.49"/>
    <n v="163.13"/>
    <s v="9484"/>
    <s v="EXT - KSE LOCAÇOES"/>
    <s v="Planejamento Operaci"/>
    <s v="KSE LOCAÇOES"/>
    <m/>
    <d v="2025-11-07T00:00:00"/>
    <x v="7"/>
    <x v="0"/>
    <x v="12"/>
  </r>
  <r>
    <s v="TFE6B22"/>
    <s v="60645800105143762"/>
    <s v="07/11/2025 10:53:59"/>
    <s v="03608"/>
    <s v="WEIDER DA SILVA RODRIGUES"/>
    <x v="1"/>
    <s v="AUTOMOVEL"/>
    <s v="ARGO"/>
    <s v="FIAT"/>
    <s v="75331801"/>
    <s v="DECIO CEZARINA"/>
    <s v="CEZARINA"/>
    <s v="GO"/>
    <s v="ETANOL COMUM"/>
    <n v="415"/>
    <n v="10.64"/>
    <s v=" Km/L"/>
    <n v="26763"/>
    <n v="39.020000000000003"/>
    <n v="4.3899999999999997"/>
    <n v="171.3"/>
    <s v="202511071052"/>
    <s v="Planejamento Operaci"/>
    <s v="Planejamento Operaci"/>
    <s v="Operacional"/>
    <m/>
    <d v="2025-11-07T00:00:00"/>
    <x v="7"/>
    <x v="0"/>
    <x v="1"/>
  </r>
  <r>
    <s v="TUW2D74"/>
    <s v="60645800105124310"/>
    <s v="07/11/2025 11:17:23"/>
    <s v="77093"/>
    <s v="AGNALDO FERREIRA DA CUNHA"/>
    <x v="35"/>
    <s v="Automóvel"/>
    <s v="CHEVROLET/S10 LS DD4"/>
    <s v="CHEVROLET"/>
    <s v="45364511"/>
    <s v="AUTO POSTO CERRADO 4"/>
    <s v="ITUMBIARA"/>
    <s v="GO"/>
    <s v="DIESEL S-10"/>
    <n v="701"/>
    <n v="10.5"/>
    <s v=" Km/L"/>
    <n v="9663"/>
    <n v="66.790000000000006"/>
    <n v="5.69"/>
    <n v="380.04"/>
    <s v="364790"/>
    <s v="Planejamento Operaci"/>
    <s v="Planejamento Operaci"/>
    <s v="Operacional"/>
    <m/>
    <d v="2025-11-07T00:00:00"/>
    <x v="7"/>
    <x v="0"/>
    <x v="12"/>
  </r>
  <r>
    <s v="TUF2B45"/>
    <s v="60645800106437790"/>
    <s v="07/11/2025 11:49:37"/>
    <s v="01318"/>
    <s v="JOAO BATISTA REIS"/>
    <x v="37"/>
    <s v="Caminhonete"/>
    <s v="SAVEIRO CS RB MF"/>
    <s v="VW"/>
    <s v="07686400"/>
    <s v="AUTO POSTO CASTELANDIA"/>
    <s v="CASTELANDIA"/>
    <s v="GO"/>
    <s v="GASOLINA COMUM"/>
    <n v="402"/>
    <n v="1.67"/>
    <s v=" Km/L"/>
    <n v="10166"/>
    <n v="240.13"/>
    <n v="1"/>
    <n v="240.13"/>
    <s v="85760"/>
    <s v="EXT - KSE LOCAÇOES"/>
    <s v="Planejamento Operaci"/>
    <s v="KSE LOCAÇOES"/>
    <m/>
    <d v="2025-11-07T00:00:00"/>
    <x v="7"/>
    <x v="0"/>
    <x v="12"/>
  </r>
  <r>
    <s v="TGM2I26"/>
    <s v="60645800106437620"/>
    <s v="07/11/2025 12:36:02"/>
    <s v="59226"/>
    <s v="PASCHOAL FAVORITTO DE QUEIROZ"/>
    <x v="52"/>
    <s v="Utilitário"/>
    <s v="FIORINO"/>
    <s v="FIAT"/>
    <s v="31803903"/>
    <s v="BOM SUCESSO AUTO POSTO  24 HS"/>
    <s v="GOIANIA"/>
    <s v="GO"/>
    <s v="ETANOL COMUM"/>
    <n v="250"/>
    <n v="5.67"/>
    <s v=" Km/L"/>
    <n v="3116"/>
    <n v="44.11"/>
    <n v="5.17"/>
    <n v="228.05"/>
    <s v="1087266"/>
    <s v="EXT - KSE LOCAÇOES"/>
    <s v="Planejamento Operaci"/>
    <s v="Operacional"/>
    <m/>
    <d v="2025-11-07T00:00:00"/>
    <x v="7"/>
    <x v="0"/>
    <x v="5"/>
  </r>
  <r>
    <s v="TFD2J89"/>
    <s v="60645800105143710"/>
    <s v="07/11/2025 13:58:30"/>
    <s v="29874"/>
    <s v="ANDERSON FRANCISCO VELOZO"/>
    <x v="0"/>
    <s v="AUTOMOVEL"/>
    <s v="ARGO"/>
    <s v="FIAT"/>
    <s v="45364511"/>
    <s v="AUTO POSTO CERRADO 4"/>
    <s v="ITUMBIARA"/>
    <s v="GO"/>
    <s v="ETANOL COMUM"/>
    <n v="391"/>
    <n v="11.79"/>
    <s v=" Km/L"/>
    <n v="14232"/>
    <n v="33.159999999999997"/>
    <n v="4.09"/>
    <n v="135.62"/>
    <s v="364819"/>
    <s v="Planejamento Operaci"/>
    <s v="Planejamento Operaci"/>
    <s v="Operacional"/>
    <m/>
    <d v="2025-11-07T00:00:00"/>
    <x v="7"/>
    <x v="0"/>
    <x v="0"/>
  </r>
  <r>
    <s v="TLO0E87"/>
    <s v="60645800106184255"/>
    <s v="07/11/2025 14:58:58"/>
    <s v="04911"/>
    <s v="HYAGO GONÇALVES FERNANDES"/>
    <x v="43"/>
    <s v="EQUIPAMENTOS"/>
    <s v="GUINCHO LEVE"/>
    <s v="EQUIPAMENTO"/>
    <s v="87183400"/>
    <s v="MARAJO GUAPO"/>
    <s v="GUAPO"/>
    <s v="GO"/>
    <s v="DIESEL S-10"/>
    <n v="527"/>
    <n v="5.77"/>
    <s v=" Km/L"/>
    <n v="5206"/>
    <n v="91.34"/>
    <n v="6.24"/>
    <n v="569.96"/>
    <s v="0"/>
    <s v="EXT - LUCCA JR"/>
    <s v="Planejamento Operaci"/>
    <s v="LUCCA JR"/>
    <m/>
    <d v="2025-11-07T00:00:00"/>
    <x v="7"/>
    <x v="0"/>
    <x v="11"/>
  </r>
  <r>
    <s v="TLO0E87"/>
    <m/>
    <s v="07/11/2025 15:05:03"/>
    <m/>
    <m/>
    <x v="43"/>
    <m/>
    <m/>
    <m/>
    <m/>
    <s v="MARAJO GUAPO"/>
    <m/>
    <m/>
    <s v="ARLA-32"/>
    <s v="-"/>
    <s v="-"/>
    <s v=" Km/L"/>
    <s v="-"/>
    <n v="6.07"/>
    <m/>
    <n v="24.22"/>
    <m/>
    <m/>
    <s v="Planejamento Operaci"/>
    <s v="LUCCA JR"/>
    <m/>
    <d v="2025-11-07T00:00:00"/>
    <x v="7"/>
    <x v="0"/>
    <x v="11"/>
  </r>
  <r>
    <s v="TTR3A31"/>
    <s v="60645800106437590"/>
    <s v="07/11/2025 15:05:05"/>
    <s v="05685"/>
    <s v="THAVINER DIVANIO RODRIGUES DOS SANTOS"/>
    <x v="53"/>
    <s v="Caminhonete"/>
    <s v="SAVEIRO CS RB MF"/>
    <s v="VW"/>
    <s v="46209914"/>
    <s v="DECIO RIO VERDE"/>
    <s v="RIO VERDE"/>
    <s v="GO"/>
    <s v="ETANOL COMUM"/>
    <n v="254"/>
    <n v="8.51"/>
    <s v=" Km/L"/>
    <n v="8315"/>
    <n v="29.84"/>
    <n v="4.29"/>
    <n v="128.01"/>
    <s v="202511071504"/>
    <s v="EXT - KSE LOCAÇOES"/>
    <s v="Planejamento Operaci"/>
    <s v="KSE LOCAÇOES"/>
    <m/>
    <d v="2025-11-07T00:00:00"/>
    <x v="7"/>
    <x v="0"/>
    <x v="12"/>
  </r>
  <r>
    <s v="TTT2H93"/>
    <s v="60645800106437760"/>
    <s v="07/11/2025 15:06:04"/>
    <s v="01042"/>
    <s v="EDUARDO SANTOS"/>
    <x v="41"/>
    <s v="Utilitário"/>
    <s v="SAVEIRO"/>
    <s v="FIAT"/>
    <s v="41826312"/>
    <s v="AUTO POSTO JACARE"/>
    <s v="ACREUNA"/>
    <s v="GO"/>
    <s v="ETANOL COMUM"/>
    <n v="324"/>
    <n v="10.68"/>
    <s v=" Km/L"/>
    <n v="12027"/>
    <n v="30.35"/>
    <n v="4.25"/>
    <n v="128.99"/>
    <s v="71154434"/>
    <s v="EXT - KSE LOCAÇOES"/>
    <s v="Planejamento Operaci"/>
    <s v="KSE LOCAÇOES"/>
    <m/>
    <d v="2025-11-07T00:00:00"/>
    <x v="7"/>
    <x v="0"/>
    <x v="12"/>
  </r>
  <r>
    <s v="JHQ4B46"/>
    <s v="60645800105124177"/>
    <s v="07/11/2025 15:25:24"/>
    <s v="43356"/>
    <s v="JOSE ALECRIM DA SILVA"/>
    <x v="19"/>
    <s v="Caminhão"/>
    <s v="17-220/17-220"/>
    <s v="VW"/>
    <s v="87183400"/>
    <s v="MARAJO GUAPO"/>
    <s v="GUAPO"/>
    <s v="GO"/>
    <s v="DIESEL COMUM"/>
    <n v="0"/>
    <n v="0"/>
    <s v=" Km/L"/>
    <n v="0"/>
    <n v="162"/>
    <n v="6.04"/>
    <n v="978.48"/>
    <s v="0"/>
    <s v="EXT - SAO PEDRO"/>
    <s v="Planejamento Operaci"/>
    <s v="SAO PEDRO"/>
    <m/>
    <d v="2025-11-07T00:00:00"/>
    <x v="7"/>
    <x v="0"/>
    <x v="7"/>
  </r>
  <r>
    <s v="TFS3C72"/>
    <s v="60645800105143738"/>
    <s v="07/11/2025 15:35:15"/>
    <s v="00271"/>
    <s v="HEDER OLIVEIRA SANTANA"/>
    <x v="9"/>
    <s v="AUTOMOVEL"/>
    <s v="ARGO"/>
    <s v="FIAT"/>
    <s v="13308211"/>
    <s v="P. BANDEIRANTES"/>
    <s v="RIO VERDE"/>
    <s v="GO"/>
    <s v="ETANOL COMUM"/>
    <n v="271"/>
    <n v="5.85"/>
    <s v=" Km/L"/>
    <n v="51655"/>
    <n v="46.35"/>
    <n v="4.391"/>
    <n v="203.52"/>
    <s v="71155954"/>
    <s v="Planejamento Operaci"/>
    <s v="Planejamento Operaci"/>
    <s v="Operacional"/>
    <m/>
    <d v="2025-11-07T00:00:00"/>
    <x v="7"/>
    <x v="0"/>
    <x v="4"/>
  </r>
  <r>
    <s v="IMP0001"/>
    <s v="60645800105124150"/>
    <s v="07/11/2025 16:11:56"/>
    <s v="99128"/>
    <s v="LEANDRO FERREIRA DE JESUS"/>
    <x v="19"/>
    <s v="EQUIPAMENTOS"/>
    <s v="IMPLEMENTOS"/>
    <s v="OUTROS"/>
    <s v="26466611"/>
    <s v="AUTO POSTO GLOBAL"/>
    <s v="APARECIDA DE GOIANIA"/>
    <s v="GO"/>
    <s v="GASOLINA COMUM"/>
    <n v="0"/>
    <n v="0"/>
    <s v=" Km/L"/>
    <n v="0"/>
    <n v="9.1300000000000008"/>
    <n v="6.5720000000000001"/>
    <n v="60"/>
    <s v="1"/>
    <s v="EXT - SAO PEDRO"/>
    <s v="Planejamento Operaci"/>
    <s v="SAO PEDRO"/>
    <m/>
    <d v="2025-11-07T00:00:00"/>
    <x v="7"/>
    <x v="0"/>
    <x v="7"/>
  </r>
  <r>
    <s v="TUB2B84"/>
    <s v="60645800106437809"/>
    <s v="07/11/2025 16:23:54"/>
    <s v="88512"/>
    <s v="JUAREZ NEVES"/>
    <x v="36"/>
    <s v="Caminhonete"/>
    <s v="SAVEIRO CS RB MF"/>
    <s v="VW"/>
    <s v="45308900"/>
    <s v="POSTO LUPATINI"/>
    <s v="SANTO ANTONIO DA BARRA"/>
    <s v="GO"/>
    <s v="ETANOL COMUM"/>
    <n v="343"/>
    <n v="8.26"/>
    <s v=" Km/L"/>
    <n v="9587"/>
    <n v="41.54"/>
    <n v="4.3899999999999997"/>
    <n v="182.36"/>
    <s v="0"/>
    <s v="EXT - KSE LOCAÇOES"/>
    <s v="Planejamento Operaci"/>
    <s v="KSE LOCAÇOES"/>
    <m/>
    <d v="2025-11-07T00:00:00"/>
    <x v="7"/>
    <x v="0"/>
    <x v="12"/>
  </r>
  <r>
    <s v="TTY2C25"/>
    <s v="60645800106437780"/>
    <s v="07/11/2025 16:24:11"/>
    <s v="36807"/>
    <s v="ALEX DOS SANTOS"/>
    <x v="38"/>
    <s v="Caminhonete"/>
    <s v="SAVEIRO CS RB MF"/>
    <s v="VW"/>
    <s v="46286315"/>
    <s v="POSTO CENTRAL"/>
    <s v="BOM JESUS"/>
    <s v="GO"/>
    <s v="ETANOL COMUM"/>
    <n v="371"/>
    <n v="8.23"/>
    <s v=" Km/L"/>
    <n v="10285"/>
    <n v="45.06"/>
    <n v="4.4610000000000003"/>
    <n v="201"/>
    <s v="1"/>
    <s v="EXT - KSE LOCAÇOES"/>
    <s v="Planejamento Operaci"/>
    <s v="KSE LOCAÇOES"/>
    <m/>
    <d v="2025-11-07T00:00:00"/>
    <x v="7"/>
    <x v="0"/>
    <x v="12"/>
  </r>
  <r>
    <s v="TFI3B19"/>
    <s v="60645800105926941"/>
    <s v="07/11/2025 16:29:04"/>
    <s v="26126"/>
    <s v="MARIVALDO GONÇALVES"/>
    <x v="4"/>
    <s v="AUTOMOVEL"/>
    <s v="ARGO"/>
    <s v="FIAT"/>
    <s v="45308900"/>
    <s v="POSTO LUPATINI"/>
    <s v="SANTO ANTONIO DA BARRA"/>
    <s v="GO"/>
    <s v="ETANOL COMUM"/>
    <n v="302"/>
    <n v="9.6199999999999992"/>
    <s v=" Km/L"/>
    <n v="30914"/>
    <n v="31.38"/>
    <n v="4.3899999999999997"/>
    <n v="137.76"/>
    <s v="0"/>
    <s v="Planejamento Operaci"/>
    <s v="Planejamento Operaci"/>
    <s v="Operacional"/>
    <m/>
    <d v="2025-11-07T00:00:00"/>
    <x v="7"/>
    <x v="0"/>
    <x v="0"/>
  </r>
  <r>
    <s v="FCW8F66"/>
    <s v="60645800105124371"/>
    <s v="07/11/2025 16:42:28"/>
    <s v="80246"/>
    <s v="FRANCISCO DE ASSIS SOARES"/>
    <x v="19"/>
    <s v="Caminhão"/>
    <s v="11-180"/>
    <s v="VW"/>
    <s v="45307105"/>
    <s v="POSTO GIRASSOL"/>
    <s v="ITUMBIARA"/>
    <s v="GO"/>
    <s v="DIESEL S-10"/>
    <n v="0"/>
    <n v="0"/>
    <s v=" Km/L"/>
    <n v="0"/>
    <n v="107"/>
    <n v="6.09"/>
    <n v="651.63"/>
    <s v="711600"/>
    <s v="EXT - SAO PEDRO"/>
    <s v="Planejamento Operaci"/>
    <s v="SAO PEDRO"/>
    <m/>
    <d v="2025-11-07T00:00:00"/>
    <x v="7"/>
    <x v="0"/>
    <x v="7"/>
  </r>
  <r>
    <s v="TFE6B22"/>
    <s v="60645800105143762"/>
    <s v="07/11/2025 16:51:15"/>
    <s v="03608"/>
    <s v="WEIDER DA SILVA RODRIGUES"/>
    <x v="1"/>
    <s v="AUTOMOVEL"/>
    <s v="ARGO"/>
    <s v="FIAT"/>
    <s v="07686400"/>
    <s v="AUTO POSTO CASTELANDIA"/>
    <s v="CASTELANDIA"/>
    <s v="GO"/>
    <s v="ETANOL COMUM"/>
    <n v="406"/>
    <n v="9.9700000000000006"/>
    <s v=" Km/L"/>
    <n v="27169"/>
    <n v="40.729999999999997"/>
    <n v="4.2910000000000004"/>
    <n v="174.77"/>
    <s v="85826"/>
    <s v="Planejamento Operaci"/>
    <s v="Planejamento Operaci"/>
    <s v="Operacional"/>
    <m/>
    <d v="2025-11-07T00:00:00"/>
    <x v="7"/>
    <x v="0"/>
    <x v="1"/>
  </r>
  <r>
    <s v="TGL4J09"/>
    <s v="60645800105143360"/>
    <s v="07/11/2025 17:47:25"/>
    <s v="40379"/>
    <s v="JESTER LUCAS GOUVEIA SANTOS"/>
    <x v="17"/>
    <s v="AUTOMOVEL"/>
    <s v="ARGO"/>
    <s v="FIAT"/>
    <s v="26466212"/>
    <s v="AUTO POSTO GLOBAL AR"/>
    <s v="GOIANIA"/>
    <s v="GO"/>
    <s v="ETANOL COMUM"/>
    <n v="312"/>
    <n v="8.9499999999999993"/>
    <s v=" Km/L"/>
    <n v="17646"/>
    <n v="34.869999999999997"/>
    <n v="4.8410000000000002"/>
    <n v="168.81"/>
    <s v="71164000"/>
    <s v="Planejamento Operaci"/>
    <s v="Planejamento Operaci"/>
    <s v="Operacional"/>
    <m/>
    <d v="2025-11-07T00:00:00"/>
    <x v="7"/>
    <x v="0"/>
    <x v="1"/>
  </r>
  <r>
    <s v="TJP1H27"/>
    <s v="60645800106439607"/>
    <s v="07/11/2025 18:27:33"/>
    <s v="02910"/>
    <s v="EMERSON CRISTIANO DA SILVEIRA"/>
    <x v="58"/>
    <s v="EQUIPAMENTOS"/>
    <s v="GUINCHO LEVE"/>
    <s v="EQUIPAMENTO"/>
    <s v="41826312"/>
    <s v="AUTO POSTO JACARE"/>
    <s v="ACREUNA"/>
    <s v="GO"/>
    <s v="DIESEL S-10"/>
    <n v="414"/>
    <n v="5"/>
    <s v=" Km/L"/>
    <n v="4276"/>
    <n v="82.76"/>
    <n v="5.99"/>
    <n v="495.73"/>
    <s v="71166431"/>
    <s v="EXT - LUCCA JR"/>
    <s v="Planejamento Operaci"/>
    <s v="LUCCA JR"/>
    <m/>
    <d v="2025-11-07T00:00:00"/>
    <x v="7"/>
    <x v="0"/>
    <x v="11"/>
  </r>
  <r>
    <s v="TJP1H27"/>
    <m/>
    <s v="07/11/2025 18:27:33"/>
    <m/>
    <m/>
    <x v="58"/>
    <m/>
    <m/>
    <m/>
    <m/>
    <s v="AUTO POSTO JACARE"/>
    <m/>
    <m/>
    <s v="ARLA-32"/>
    <s v="-"/>
    <s v="-"/>
    <s v=" Km/L"/>
    <s v="-"/>
    <n v="4.5"/>
    <m/>
    <n v="14.85"/>
    <m/>
    <m/>
    <s v="Planejamento Operaci"/>
    <s v="LUCCA JR"/>
    <m/>
    <d v="2025-11-07T00:00:00"/>
    <x v="7"/>
    <x v="0"/>
    <x v="11"/>
  </r>
  <r>
    <s v="TTT2H95"/>
    <s v="60645800106437744"/>
    <s v="07/11/2025 18:36:10"/>
    <s v="00399"/>
    <s v="JULIANO FERNANDES DA SILVA"/>
    <x v="63"/>
    <s v="Caminhonete"/>
    <s v="SAVEIRO CS RB MF"/>
    <s v="VW"/>
    <s v="75331003"/>
    <s v="SUPERVIA LAGOA"/>
    <s v="RIO VERDE"/>
    <s v="GO"/>
    <s v="ETANOL COMUM"/>
    <n v="463"/>
    <n v="10.29"/>
    <s v=" Km/L"/>
    <n v="7149"/>
    <n v="45"/>
    <n v="4.1900000000000004"/>
    <n v="188.55"/>
    <s v="0"/>
    <s v="EXT - KSE LOCAÇOES"/>
    <s v="Planejamento Operaci"/>
    <s v="KSE LOCAÇOES"/>
    <m/>
    <d v="2025-11-07T00:00:00"/>
    <x v="7"/>
    <x v="0"/>
    <x v="12"/>
  </r>
  <r>
    <s v="TFD2J89"/>
    <s v="60645800105143710"/>
    <s v="07/11/2025 18:51:47"/>
    <s v="29874"/>
    <s v="ANDERSON FRANCISCO VELOZO"/>
    <x v="0"/>
    <s v="AUTOMOVEL"/>
    <s v="ARGO"/>
    <s v="FIAT"/>
    <s v="75331801"/>
    <s v="DECIO CEZARINA"/>
    <s v="CEZARINA"/>
    <s v="GO"/>
    <s v="ETANOL COMUM"/>
    <n v="390"/>
    <n v="9.84"/>
    <s v=" Km/L"/>
    <n v="14622"/>
    <n v="39.630000000000003"/>
    <n v="4.3899999999999997"/>
    <n v="173.98"/>
    <s v="202511071851"/>
    <s v="Planejamento Operaci"/>
    <s v="Planejamento Operaci"/>
    <s v="Operacional"/>
    <m/>
    <d v="2025-11-07T00:00:00"/>
    <x v="7"/>
    <x v="0"/>
    <x v="0"/>
  </r>
  <r>
    <s v="TFV8C74"/>
    <s v="60645800106437299"/>
    <s v="07/11/2025 19:48:54"/>
    <s v="70390"/>
    <s v="CLEITON ANTONIO TAVARES HENRIQUE"/>
    <x v="34"/>
    <s v="Automóvel"/>
    <s v="AMBULANCIA"/>
    <s v="VOLKSWAGEN"/>
    <s v="75331801"/>
    <s v="DECIO CEZARINA"/>
    <s v="CEZARINA"/>
    <s v="GO"/>
    <s v="DIESEL S-10"/>
    <n v="124"/>
    <n v="4.9000000000000004"/>
    <s v=" Km/L"/>
    <n v="2741"/>
    <n v="25.29"/>
    <n v="7.15"/>
    <n v="180.82"/>
    <s v="202511071948"/>
    <s v="Planejamento Operaci"/>
    <s v="Planejamento Operaci"/>
    <s v="RESGATE"/>
    <m/>
    <d v="2025-11-07T00:00:00"/>
    <x v="7"/>
    <x v="0"/>
    <x v="13"/>
  </r>
  <r>
    <s v="TUF2B45"/>
    <s v="60645800106437790"/>
    <s v="07/11/2025 19:52:35"/>
    <s v="05369"/>
    <s v="FERNANDA HELLEN DEUFINO DA SILVA"/>
    <x v="37"/>
    <s v="Caminhonete"/>
    <s v="SAVEIRO CS RB MF"/>
    <s v="VW"/>
    <s v="07686400"/>
    <s v="AUTO POSTO CASTELANDIA"/>
    <s v="CASTELANDIA"/>
    <s v="GO"/>
    <s v="ETANOL COMUM"/>
    <n v="246"/>
    <n v="10.18"/>
    <s v=" Km/L"/>
    <n v="10412"/>
    <n v="24.16"/>
    <n v="4.29"/>
    <n v="103.65"/>
    <s v="85889"/>
    <s v="EXT - KSE LOCAÇOES"/>
    <s v="Planejamento Operaci"/>
    <s v="KSE LOCAÇOES"/>
    <m/>
    <d v="2025-11-07T00:00:00"/>
    <x v="7"/>
    <x v="0"/>
    <x v="12"/>
  </r>
  <r>
    <s v="TUG2C45"/>
    <s v="60645800106437600"/>
    <s v="07/11/2025 19:52:47"/>
    <s v="03921"/>
    <s v="IVAIR JUNIOR ARAUJO NOGUEIRA"/>
    <x v="54"/>
    <s v="Utilitário"/>
    <s v="SAVEIRO"/>
    <s v="FIAT"/>
    <s v="81889412"/>
    <s v="POSTO ZERO UM"/>
    <s v="RIO VERDE"/>
    <s v="GO"/>
    <s v="ETANOL COMUM"/>
    <n v="295"/>
    <n v="7.58"/>
    <s v=" Km/L"/>
    <n v="8999"/>
    <n v="38.92"/>
    <n v="4.3899999999999997"/>
    <n v="170.86"/>
    <s v="2"/>
    <s v="EXT - KSE LOCAÇOES"/>
    <s v="Planejamento Operaci"/>
    <s v="KSE LOCAÇOES"/>
    <m/>
    <d v="2025-11-07T00:00:00"/>
    <x v="7"/>
    <x v="0"/>
    <x v="12"/>
  </r>
  <r>
    <s v="TGA0B06"/>
    <s v="60645800106437610"/>
    <s v="07/11/2025 20:16:30"/>
    <s v="00933"/>
    <s v="GIULEY RIBEIRO DOS SANTOS"/>
    <x v="59"/>
    <s v="Caminhonete"/>
    <s v="FIORINO"/>
    <s v="FIAT"/>
    <s v="45308900"/>
    <s v="POSTO LUPATINI"/>
    <s v="SANTO ANTONIO DA BARRA"/>
    <s v="GO"/>
    <s v="ETANOL COMUM"/>
    <n v="273"/>
    <n v="8.8000000000000007"/>
    <s v=" Km/L"/>
    <n v="4655"/>
    <n v="31.04"/>
    <n v="4.3899999999999997"/>
    <n v="136.27000000000001"/>
    <s v="0"/>
    <s v="EXT - KSE LOCAÇOES"/>
    <s v="Planejamento Operaci"/>
    <s v="Operacional"/>
    <m/>
    <d v="2025-11-07T00:00:00"/>
    <x v="7"/>
    <x v="0"/>
    <x v="5"/>
  </r>
  <r>
    <s v="TTP5B47"/>
    <s v="60645800106437770"/>
    <s v="07/11/2025 21:30:00"/>
    <s v="86658"/>
    <s v="JULIANO GODOI DE MORAIS"/>
    <x v="40"/>
    <s v="Caminhonete"/>
    <s v="SAVEIRO CS RB MF"/>
    <s v="VW"/>
    <s v="07674909"/>
    <s v="AUTO POSTO INDIARA"/>
    <s v="INDIARA"/>
    <s v="GO"/>
    <s v="ETANOL COMUM"/>
    <n v="358"/>
    <n v="8.2799999999999994"/>
    <s v=" Km/L"/>
    <n v="8470"/>
    <n v="43.24"/>
    <n v="4.29"/>
    <n v="185.5"/>
    <s v="9515"/>
    <s v="EXT - KSE LOCAÇOES"/>
    <s v="Planejamento Operaci"/>
    <s v="KSE LOCAÇOES"/>
    <m/>
    <d v="2025-11-07T00:00:00"/>
    <x v="7"/>
    <x v="0"/>
    <x v="12"/>
  </r>
  <r>
    <s v="TTY2C25"/>
    <s v="60645800106437780"/>
    <s v="07/11/2025 22:54:45"/>
    <s v="05644"/>
    <s v="GEOVANE SEVERIANO DA SILVA"/>
    <x v="38"/>
    <s v="Caminhonete"/>
    <s v="SAVEIRO CS RB MF"/>
    <s v="VW"/>
    <s v="45341508"/>
    <s v="POSTO ALTO DA SERRA"/>
    <s v="ITUMBIARA"/>
    <s v="GO"/>
    <s v="ETANOL COMUM"/>
    <n v="202"/>
    <n v="9.86"/>
    <s v=" Km/L"/>
    <n v="10487"/>
    <n v="20.48"/>
    <n v="4.6399999999999997"/>
    <n v="95.03"/>
    <s v="0"/>
    <s v="EXT - KSE LOCAÇOES"/>
    <s v="Planejamento Operaci"/>
    <s v="KSE LOCAÇOES"/>
    <m/>
    <d v="2025-11-07T00:00:00"/>
    <x v="7"/>
    <x v="0"/>
    <x v="12"/>
  </r>
  <r>
    <s v="TTT2H93"/>
    <s v="60645800106437760"/>
    <s v="07/11/2025 23:07:06"/>
    <s v="03102"/>
    <s v="EDES GONÇALVES DA SILVA"/>
    <x v="41"/>
    <s v="Utilitário"/>
    <s v="SAVEIRO"/>
    <s v="FIAT"/>
    <s v="07674909"/>
    <s v="AUTO POSTO INDIARA"/>
    <s v="INDIARA"/>
    <s v="GO"/>
    <s v="ETANOL COMUM"/>
    <n v="377"/>
    <n v="10.53"/>
    <s v=" Km/L"/>
    <n v="12404"/>
    <n v="35.799999999999997"/>
    <n v="4.49"/>
    <n v="160.74"/>
    <s v="9517"/>
    <s v="EXT - KSE LOCAÇOES"/>
    <s v="Planejamento Operaci"/>
    <s v="KSE LOCAÇOES"/>
    <m/>
    <d v="2025-11-07T00:00:00"/>
    <x v="7"/>
    <x v="0"/>
    <x v="12"/>
  </r>
  <r>
    <s v="TFI3B19"/>
    <s v="60645800105926941"/>
    <s v="08/11/2025 01:53:43"/>
    <s v="87954"/>
    <s v="DANIEL GONÇALVES"/>
    <x v="4"/>
    <s v="AUTOMOVEL"/>
    <s v="ARGO"/>
    <s v="FIAT"/>
    <s v="87183400"/>
    <s v="MARAJO GUAPO"/>
    <s v="GUAPO"/>
    <s v="GO"/>
    <s v="ETANOL COMUM"/>
    <n v="302"/>
    <n v="9.65"/>
    <s v=" Km/L"/>
    <n v="31216"/>
    <n v="31.29"/>
    <n v="4.09"/>
    <n v="127.98"/>
    <s v="0"/>
    <s v="Planejamento Operaci"/>
    <s v="Planejamento Operaci"/>
    <s v="Operacional"/>
    <m/>
    <d v="2025-11-08T00:00:00"/>
    <x v="7"/>
    <x v="0"/>
    <x v="0"/>
  </r>
  <r>
    <s v="TTR3A31"/>
    <s v="60645800106437590"/>
    <s v="08/11/2025 02:30:17"/>
    <s v="75150"/>
    <s v="PETTERSON PERIS BENJAMIN"/>
    <x v="53"/>
    <s v="Caminhonete"/>
    <s v="SAVEIRO CS RB MF"/>
    <s v="VW"/>
    <s v="46209914"/>
    <s v="DECIO RIO VERDE"/>
    <s v="RIO VERDE"/>
    <s v="GO"/>
    <s v="ETANOL COMUM"/>
    <n v="355"/>
    <n v="8.6300000000000008"/>
    <s v=" Km/L"/>
    <n v="8670"/>
    <n v="41.15"/>
    <n v="4.29"/>
    <n v="176.53"/>
    <s v="202511080229"/>
    <s v="EXT - KSE LOCAÇOES"/>
    <s v="Planejamento Operaci"/>
    <s v="KSE LOCAÇOES"/>
    <m/>
    <d v="2025-11-08T00:00:00"/>
    <x v="7"/>
    <x v="0"/>
    <x v="12"/>
  </r>
  <r>
    <s v="TTT2H95"/>
    <s v="60645800106437744"/>
    <s v="08/11/2025 03:06:33"/>
    <s v="03458"/>
    <s v="RAUL DOS SANTOS SOUSA"/>
    <x v="63"/>
    <s v="Caminhonete"/>
    <s v="SAVEIRO CS RB MF"/>
    <s v="VW"/>
    <s v="75331003"/>
    <s v="SUPERVIA LAGOA"/>
    <s v="RIO VERDE"/>
    <s v="GO"/>
    <s v="ETANOL COMUM"/>
    <n v="423"/>
    <n v="11.13"/>
    <s v=" Km/L"/>
    <n v="7572"/>
    <n v="38"/>
    <n v="4.1900000000000004"/>
    <n v="159.22"/>
    <s v="0"/>
    <s v="EXT - KSE LOCAÇOES"/>
    <s v="Planejamento Operaci"/>
    <s v="KSE LOCAÇOES"/>
    <m/>
    <d v="2025-11-08T00:00:00"/>
    <x v="7"/>
    <x v="0"/>
    <x v="12"/>
  </r>
  <r>
    <s v="TTP5B47"/>
    <s v="60645800106437770"/>
    <s v="08/11/2025 03:59:55"/>
    <s v="99531"/>
    <s v="RODRIGO RODRIGUES BARROS"/>
    <x v="40"/>
    <s v="Caminhonete"/>
    <s v="SAVEIRO CS RB MF"/>
    <s v="VW"/>
    <s v="07674909"/>
    <s v="AUTO POSTO INDIARA"/>
    <s v="INDIARA"/>
    <s v="GO"/>
    <s v="ETANOL COMUM"/>
    <n v="223"/>
    <n v="13.7"/>
    <s v=" Km/L"/>
    <n v="8693"/>
    <n v="16.28"/>
    <n v="4.49"/>
    <n v="73.099999999999994"/>
    <s v="9519"/>
    <s v="EXT - KSE LOCAÇOES"/>
    <s v="Planejamento Operaci"/>
    <s v="KSE LOCAÇOES"/>
    <m/>
    <d v="2025-11-08T00:00:00"/>
    <x v="7"/>
    <x v="0"/>
    <x v="12"/>
  </r>
  <r>
    <s v="TUB2B84"/>
    <s v="60645800106437809"/>
    <s v="08/11/2025 04:22:36"/>
    <s v="94446"/>
    <s v="WEIDSON LELIS RIBEIRO "/>
    <x v="36"/>
    <s v="Caminhonete"/>
    <s v="SAVEIRO CS RB MF"/>
    <s v="VW"/>
    <s v="46209914"/>
    <s v="DECIO RIO VERDE"/>
    <s v="RIO VERDE"/>
    <s v="GO"/>
    <s v="ETANOL COMUM"/>
    <n v="475"/>
    <n v="10.35"/>
    <s v=" Km/L"/>
    <n v="10062"/>
    <n v="45.88"/>
    <n v="4.29"/>
    <n v="196.83"/>
    <s v="202511080422"/>
    <s v="EXT - KSE LOCAÇOES"/>
    <s v="Planejamento Operaci"/>
    <s v="KSE LOCAÇOES"/>
    <m/>
    <d v="2025-11-08T00:00:00"/>
    <x v="7"/>
    <x v="0"/>
    <x v="12"/>
  </r>
  <r>
    <s v="TUW2D74"/>
    <s v="60645800105124310"/>
    <s v="08/11/2025 05:04:47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536"/>
    <n v="15.12"/>
    <s v=" Km/L"/>
    <n v="10199"/>
    <n v="35.44"/>
    <n v="6.49"/>
    <n v="230"/>
    <s v="0"/>
    <s v="Planejamento Operaci"/>
    <s v="Planejamento Operaci"/>
    <s v="Operacional"/>
    <m/>
    <d v="2025-11-08T00:00:00"/>
    <x v="7"/>
    <x v="0"/>
    <x v="12"/>
  </r>
  <r>
    <s v="TUF2B45"/>
    <s v="60645800106437790"/>
    <s v="08/11/2025 05:13:16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340"/>
    <n v="13.15"/>
    <s v=" Km/L"/>
    <n v="10752"/>
    <n v="25.86"/>
    <n v="4.1900000000000004"/>
    <n v="108.36"/>
    <s v="0"/>
    <s v="EXT - KSE LOCAÇOES"/>
    <s v="Planejamento Operaci"/>
    <s v="KSE LOCAÇOES"/>
    <m/>
    <d v="2025-11-08T00:00:00"/>
    <x v="7"/>
    <x v="0"/>
    <x v="12"/>
  </r>
  <r>
    <s v="TTQ4C10"/>
    <s v="60645800105124428"/>
    <s v="08/11/2025 06:08:03"/>
    <s v="03095"/>
    <s v="MICHELL ALMEIDA SANTANA"/>
    <x v="31"/>
    <s v="Caminhonete"/>
    <s v="Caminhonete S10"/>
    <s v="CHEVROLET"/>
    <s v="69442211"/>
    <s v="POSTO SUDOESTE"/>
    <s v="GUAPO"/>
    <s v="GO"/>
    <s v="DIESEL S-10"/>
    <n v="733"/>
    <n v="14.81"/>
    <s v=" Km/L"/>
    <n v="10628"/>
    <n v="49.51"/>
    <n v="5.89"/>
    <n v="291.61"/>
    <s v="1"/>
    <s v="Planejamento Operaci"/>
    <s v="Planejamento Operaci"/>
    <s v="INSPENCAO"/>
    <m/>
    <d v="2025-11-08T00:00:00"/>
    <x v="7"/>
    <x v="0"/>
    <x v="12"/>
  </r>
  <r>
    <s v="TTY2C25"/>
    <s v="60645800106437780"/>
    <s v="08/11/2025 06:40:18"/>
    <s v="05644"/>
    <s v="GEOVANE SEVERIANO DA SILVA"/>
    <x v="38"/>
    <s v="Caminhonete"/>
    <s v="SAVEIRO CS RB MF"/>
    <s v="VW"/>
    <s v="46286315"/>
    <s v="POSTO CENTRAL"/>
    <s v="BOM JESUS"/>
    <s v="GO"/>
    <s v="ETANOL COMUM"/>
    <n v="384"/>
    <n v="12.88"/>
    <s v=" Km/L"/>
    <n v="10871"/>
    <n v="29.82"/>
    <n v="4.46"/>
    <n v="133"/>
    <s v="1"/>
    <s v="EXT - KSE LOCAÇOES"/>
    <s v="Planejamento Operaci"/>
    <s v="KSE LOCAÇOES"/>
    <m/>
    <d v="2025-11-08T00:00:00"/>
    <x v="7"/>
    <x v="0"/>
    <x v="12"/>
  </r>
  <r>
    <s v="TUG2C45"/>
    <s v="60645800106437600"/>
    <s v="08/11/2025 07:33:16"/>
    <s v="73410"/>
    <s v="BRUNO SOUSA DIAS"/>
    <x v="54"/>
    <s v="Utilitário"/>
    <s v="SAVEIRO"/>
    <s v="FIAT"/>
    <s v="24906505"/>
    <s v="AUTO POSTO BOM RETIR"/>
    <s v="RIO VERDE"/>
    <s v="GO"/>
    <s v="ETANOL COMUM"/>
    <n v="501"/>
    <n v="10.83"/>
    <s v=" Km/L"/>
    <n v="9500"/>
    <n v="46.25"/>
    <n v="4.3810000000000002"/>
    <n v="202.6"/>
    <s v="811270"/>
    <s v="EXT - KSE LOCAÇOES"/>
    <s v="Planejamento Operaci"/>
    <s v="KSE LOCAÇOES"/>
    <m/>
    <d v="2025-11-08T00:00:00"/>
    <x v="7"/>
    <x v="0"/>
    <x v="12"/>
  </r>
  <r>
    <s v="TTT2H93"/>
    <s v="60645800106437760"/>
    <s v="08/11/2025 07:34:10"/>
    <s v="52982"/>
    <s v="ROBERTO ANTONIO DE MELO"/>
    <x v="41"/>
    <s v="Utilitário"/>
    <s v="SAVEIRO"/>
    <s v="FIAT"/>
    <s v="41826312"/>
    <s v="AUTO POSTO JACARE"/>
    <s v="ACREUNA"/>
    <s v="GO"/>
    <s v="ETANOL COMUM"/>
    <n v="326"/>
    <n v="11.58"/>
    <s v=" Km/L"/>
    <n v="12730"/>
    <n v="28.16"/>
    <n v="4.2510000000000003"/>
    <n v="119.72"/>
    <s v="81127210"/>
    <s v="EXT - KSE LOCAÇOES"/>
    <s v="Planejamento Operaci"/>
    <s v="KSE LOCAÇOES"/>
    <m/>
    <d v="2025-11-08T00:00:00"/>
    <x v="7"/>
    <x v="0"/>
    <x v="12"/>
  </r>
  <r>
    <s v="TGM2I26"/>
    <s v="60645800106437620"/>
    <s v="08/11/2025 07:44:04"/>
    <s v="59226"/>
    <s v="PASCHOAL FAVORITTO DE QUEIROZ"/>
    <x v="52"/>
    <s v="Utilitário"/>
    <s v="FIORINO"/>
    <s v="FIAT"/>
    <s v="69479601"/>
    <s v="REDE SANTA LUZIA X"/>
    <s v="GOIANIA"/>
    <s v="GO"/>
    <s v="ETANOL COMUM"/>
    <n v="351"/>
    <n v="7.19"/>
    <s v=" Km/L"/>
    <n v="3467"/>
    <n v="48.82"/>
    <n v="4.87"/>
    <n v="237.76"/>
    <s v="140257"/>
    <s v="EXT - KSE LOCAÇOES"/>
    <s v="Planejamento Operaci"/>
    <s v="Operacional"/>
    <m/>
    <d v="2025-11-08T00:00:00"/>
    <x v="7"/>
    <x v="0"/>
    <x v="5"/>
  </r>
  <r>
    <s v="TGL2B04"/>
    <s v="60645800106437315"/>
    <s v="08/11/2025 08:47:48"/>
    <s v="02584"/>
    <s v="TATIANE PENA GOMES"/>
    <x v="45"/>
    <s v="EQUIPAMENTOS"/>
    <s v="AMBULANCIA"/>
    <s v="OUTROS"/>
    <s v="36645906"/>
    <s v="AUTO POSTO ESTRELA DO SUL III"/>
    <s v="ACREUNA"/>
    <s v="GO"/>
    <s v="DIESEL S-10"/>
    <n v="199"/>
    <n v="4.49"/>
    <s v=" Km/L"/>
    <n v="3072"/>
    <n v="44.37"/>
    <n v="6.19"/>
    <n v="274.66000000000003"/>
    <s v="0"/>
    <s v="Planejamento Operaci"/>
    <s v="Planejamento Operaci"/>
    <s v="Operacional"/>
    <m/>
    <d v="2025-11-08T00:00:00"/>
    <x v="7"/>
    <x v="0"/>
    <x v="13"/>
  </r>
  <r>
    <s v="TFV8C74"/>
    <s v="60645800106437299"/>
    <s v="08/11/2025 10:04:04"/>
    <s v="70390"/>
    <s v="CLEITON ANTONIO TAVARES HENRIQUE"/>
    <x v="34"/>
    <s v="Automóvel"/>
    <s v="AMBULANCIA"/>
    <s v="VOLKSWAGEN"/>
    <s v="75331801"/>
    <s v="DECIO CEZARINA"/>
    <s v="CEZARINA"/>
    <s v="GO"/>
    <s v="DIESEL S-10"/>
    <n v="118"/>
    <n v="8.1199999999999992"/>
    <s v=" Km/L"/>
    <n v="2859"/>
    <n v="14.53"/>
    <n v="7.15"/>
    <n v="103.89"/>
    <s v="202511081003"/>
    <s v="Planejamento Operaci"/>
    <s v="Planejamento Operaci"/>
    <s v="RESGATE"/>
    <m/>
    <d v="2025-11-08T00:00:00"/>
    <x v="7"/>
    <x v="0"/>
    <x v="13"/>
  </r>
  <r>
    <s v="TGF2J32"/>
    <s v="60645800105143827"/>
    <s v="08/11/2025 10:04:08"/>
    <s v="29136"/>
    <s v="CLEITON INACIO DE MOURA"/>
    <x v="16"/>
    <s v="AUTOMOVEL"/>
    <s v="ARGO"/>
    <s v="FIAT"/>
    <s v="53084408"/>
    <s v="POSTO MILLENIUM"/>
    <s v="SENADOR CANEDO"/>
    <s v="GO"/>
    <s v="ETANOL COMUM"/>
    <n v="416"/>
    <n v="10.48"/>
    <s v=" Km/L"/>
    <n v="11264"/>
    <n v="39.69"/>
    <n v="4.84"/>
    <n v="192.11"/>
    <s v="30619"/>
    <s v="Planejamento Operaci"/>
    <s v="Planejamento Operaci"/>
    <s v="Operacional"/>
    <m/>
    <d v="2025-11-08T00:00:00"/>
    <x v="7"/>
    <x v="0"/>
    <x v="5"/>
  </r>
  <r>
    <s v="TUB2B84"/>
    <s v="60645800106437809"/>
    <s v="08/11/2025 13:00:31"/>
    <s v="46440"/>
    <s v="PAULO SOUSA DIAS"/>
    <x v="36"/>
    <s v="Caminhonete"/>
    <s v="SAVEIRO CS RB MF"/>
    <s v="VW"/>
    <s v="45308900"/>
    <s v="POSTO LUPATINI"/>
    <s v="SANTO ANTONIO DA BARRA"/>
    <s v="GO"/>
    <s v="ETANOL COMUM"/>
    <n v="317"/>
    <n v="9.26"/>
    <s v=" Km/L"/>
    <n v="10379"/>
    <n v="34.24"/>
    <n v="4.3899999999999997"/>
    <n v="150.31"/>
    <s v="0"/>
    <s v="EXT - KSE LOCAÇOES"/>
    <s v="Planejamento Operaci"/>
    <s v="KSE LOCAÇOES"/>
    <m/>
    <d v="2025-11-08T00:00:00"/>
    <x v="7"/>
    <x v="0"/>
    <x v="12"/>
  </r>
  <r>
    <s v="TUF2B45"/>
    <s v="60645800106437790"/>
    <s v="08/11/2025 14:19:05"/>
    <s v="04689"/>
    <s v="CLEDSON MARQUES ARRUDA"/>
    <x v="37"/>
    <s v="Caminhonete"/>
    <s v="SAVEIRO CS RB MF"/>
    <s v="VW"/>
    <s v="07686400"/>
    <s v="AUTO POSTO CASTELANDIA"/>
    <s v="CASTELANDIA"/>
    <s v="GO"/>
    <s v="ETANOL COMUM"/>
    <n v="333"/>
    <n v="9.74"/>
    <s v=" Km/L"/>
    <n v="11085"/>
    <n v="34.200000000000003"/>
    <n v="4.29"/>
    <n v="146.72"/>
    <s v="86001"/>
    <s v="EXT - KSE LOCAÇOES"/>
    <s v="Planejamento Operaci"/>
    <s v="KSE LOCAÇOES"/>
    <m/>
    <d v="2025-11-08T00:00:00"/>
    <x v="7"/>
    <x v="0"/>
    <x v="12"/>
  </r>
  <r>
    <s v="TGM4D76"/>
    <s v="60645800106437582"/>
    <s v="08/11/2025 14:20:45"/>
    <s v="33534"/>
    <s v="MARCOS ANTONIO MARCELINO DA SILVA"/>
    <x v="55"/>
    <s v="Caminhonete"/>
    <s v="FIORINO"/>
    <s v="FIAT"/>
    <s v="75331003"/>
    <s v="SUPERVIA LAGOA"/>
    <s v="RIO VERDE"/>
    <s v="GO"/>
    <s v="ETANOL COMUM"/>
    <n v="217"/>
    <n v="9.08"/>
    <s v=" Km/L"/>
    <n v="4867"/>
    <n v="23.89"/>
    <n v="4.1900000000000004"/>
    <n v="100.1"/>
    <s v="0"/>
    <s v="Planejamento Operaci"/>
    <s v="Planejamento Operaci"/>
    <s v="Operacional"/>
    <m/>
    <d v="2025-11-08T00:00:00"/>
    <x v="7"/>
    <x v="0"/>
    <x v="5"/>
  </r>
  <r>
    <s v="TTR3A31"/>
    <s v="60645800106437590"/>
    <s v="08/11/2025 16:42:30"/>
    <s v="95143"/>
    <s v="NILDO ANTONIO DE SOUSA"/>
    <x v="53"/>
    <s v="Caminhonete"/>
    <s v="SAVEIRO CS RB MF"/>
    <s v="VW"/>
    <s v="46209914"/>
    <s v="DECIO RIO VERDE"/>
    <s v="RIO VERDE"/>
    <s v="GO"/>
    <s v="ETANOL COMUM"/>
    <n v="409"/>
    <n v="9.02"/>
    <s v=" Km/L"/>
    <n v="9079"/>
    <n v="45.35"/>
    <n v="4.29"/>
    <n v="194.55"/>
    <s v="202511081641"/>
    <s v="EXT - KSE LOCAÇOES"/>
    <s v="Planejamento Operaci"/>
    <s v="KSE LOCAÇOES"/>
    <m/>
    <d v="2025-11-08T00:00:00"/>
    <x v="7"/>
    <x v="0"/>
    <x v="12"/>
  </r>
  <r>
    <s v="TGC9A34"/>
    <s v="60645800106437250"/>
    <s v="08/11/2025 16:46:08"/>
    <s v="70390"/>
    <s v="CLEITON ANTONIO TAVARES HENRIQUE"/>
    <x v="48"/>
    <s v="EQUIPAMENTOS"/>
    <s v="AMBULANCIA"/>
    <s v="OUTROS"/>
    <s v="53081700"/>
    <s v="POSTO Z   Z SANTA MA"/>
    <s v="GUAPO"/>
    <s v="GO"/>
    <s v="DIESEL S-10"/>
    <n v="239"/>
    <n v="4.41"/>
    <s v=" Km/L"/>
    <n v="3749"/>
    <n v="54.15"/>
    <n v="5.99"/>
    <n v="324.35000000000002"/>
    <s v="0"/>
    <s v="Planejamento Operaci"/>
    <s v="Planejamento Operaci"/>
    <s v="Operacional"/>
    <m/>
    <d v="2025-11-08T00:00:00"/>
    <x v="7"/>
    <x v="0"/>
    <x v="13"/>
  </r>
  <r>
    <s v="TTY2C25"/>
    <s v="60645800106437780"/>
    <s v="08/11/2025 18:12:35"/>
    <s v="05040"/>
    <s v="JHON LENON OLIVEIRA DAMACENO"/>
    <x v="38"/>
    <s v="Caminhonete"/>
    <s v="SAVEIRO CS RB MF"/>
    <s v="VW"/>
    <s v="46286315"/>
    <s v="POSTO CENTRAL"/>
    <s v="BOM JESUS"/>
    <s v="GO"/>
    <s v="ETANOL COMUM"/>
    <n v="282"/>
    <n v="7.82"/>
    <s v=" Km/L"/>
    <n v="11153"/>
    <n v="36.06"/>
    <n v="4.4610000000000003"/>
    <n v="160.85"/>
    <s v="1"/>
    <s v="EXT - KSE LOCAÇOES"/>
    <s v="Planejamento Operaci"/>
    <s v="KSE LOCAÇOES"/>
    <m/>
    <d v="2025-11-08T00:00:00"/>
    <x v="7"/>
    <x v="0"/>
    <x v="12"/>
  </r>
  <r>
    <s v="TTT2H95"/>
    <s v="60645800106437744"/>
    <s v="08/11/2025 18:24:03"/>
    <s v="01318"/>
    <s v="JOAO BATISTA REIS"/>
    <x v="63"/>
    <s v="Caminhonete"/>
    <s v="SAVEIRO CS RB MF"/>
    <s v="VW"/>
    <s v="75331003"/>
    <s v="SUPERVIA LAGOA"/>
    <s v="RIO VERDE"/>
    <s v="GO"/>
    <s v="ETANOL COMUM"/>
    <n v="273"/>
    <n v="7.2"/>
    <s v=" Km/L"/>
    <n v="7845"/>
    <n v="37.909999999999997"/>
    <n v="4.1900000000000004"/>
    <n v="158.84"/>
    <s v="0"/>
    <s v="EXT - KSE LOCAÇOES"/>
    <s v="Planejamento Operaci"/>
    <s v="KSE LOCAÇOES"/>
    <m/>
    <d v="2025-11-08T00:00:00"/>
    <x v="7"/>
    <x v="0"/>
    <x v="12"/>
  </r>
  <r>
    <s v="TIV6G27"/>
    <s v="60645800106184069"/>
    <s v="08/11/2025 19:19:04"/>
    <s v="00831"/>
    <s v="TIAGO CALDEIRA DOS SANTOS SILVA_x0009__x0009__x0009__x0009_"/>
    <x v="30"/>
    <s v="EQUIPAMENTOS"/>
    <s v="GUINCHO LEVE"/>
    <s v="EQUIPAMENTO"/>
    <s v="41826312"/>
    <s v="AUTO POSTO JACARE"/>
    <s v="ACREUNA"/>
    <s v="GO"/>
    <s v="DIESEL S-10"/>
    <n v="822"/>
    <n v="5.87"/>
    <s v=" Km/L"/>
    <n v="5926"/>
    <n v="140"/>
    <n v="5.99"/>
    <n v="838.6"/>
    <s v="81169536"/>
    <s v="EXT - LUCCA JR"/>
    <s v="Planejamento Operaci"/>
    <s v="LUCCA JR"/>
    <m/>
    <d v="2025-11-08T00:00:00"/>
    <x v="7"/>
    <x v="0"/>
    <x v="11"/>
  </r>
  <r>
    <s v="TIV6G27"/>
    <m/>
    <s v="08/11/2025 19:19:04"/>
    <m/>
    <m/>
    <x v="30"/>
    <m/>
    <m/>
    <m/>
    <m/>
    <s v="AUTO POSTO JACARE"/>
    <m/>
    <m/>
    <s v="ARLA-32"/>
    <s v="-"/>
    <s v="-"/>
    <s v=" Km/L"/>
    <s v="-"/>
    <n v="7"/>
    <m/>
    <n v="23.13"/>
    <m/>
    <m/>
    <s v="Planejamento Operaci"/>
    <s v="LUCCA JR"/>
    <m/>
    <d v="2025-11-08T00:00:00"/>
    <x v="7"/>
    <x v="0"/>
    <x v="11"/>
  </r>
  <r>
    <s v="TUG2C45"/>
    <s v="60645800106437600"/>
    <s v="08/11/2025 19:48:03"/>
    <s v="03102"/>
    <s v="EDES GONÇALVES DA SILVA"/>
    <x v="54"/>
    <s v="Utilitário"/>
    <s v="SAVEIRO"/>
    <s v="FIAT"/>
    <s v="81889412"/>
    <s v="POSTO ZERO UM"/>
    <s v="RIO VERDE"/>
    <s v="GO"/>
    <s v="ETANOL COMUM"/>
    <n v="315"/>
    <n v="9.15"/>
    <s v=" Km/L"/>
    <n v="9815"/>
    <n v="34.42"/>
    <n v="4.3899999999999997"/>
    <n v="151.1"/>
    <s v="2"/>
    <s v="EXT - KSE LOCAÇOES"/>
    <s v="Planejamento Operaci"/>
    <s v="KSE LOCAÇOES"/>
    <m/>
    <d v="2025-11-08T00:00:00"/>
    <x v="7"/>
    <x v="0"/>
    <x v="12"/>
  </r>
  <r>
    <s v="TTT2H93"/>
    <s v="60645800106437760"/>
    <s v="08/11/2025 19:51:48"/>
    <s v="01042"/>
    <s v="EDUARDO SANTOS"/>
    <x v="41"/>
    <s v="Utilitário"/>
    <s v="SAVEIRO"/>
    <s v="FIAT"/>
    <s v="41826312"/>
    <s v="AUTO POSTO JACARE"/>
    <s v="ACREUNA"/>
    <s v="GO"/>
    <s v="ETANOL COMUM"/>
    <n v="513"/>
    <n v="9.57"/>
    <s v=" Km/L"/>
    <n v="13243"/>
    <n v="53.63"/>
    <n v="4.25"/>
    <n v="227.93"/>
    <s v="81171511"/>
    <s v="EXT - KSE LOCAÇOES"/>
    <s v="Planejamento Operaci"/>
    <s v="KSE LOCAÇOES"/>
    <m/>
    <d v="2025-11-08T00:00:00"/>
    <x v="7"/>
    <x v="0"/>
    <x v="12"/>
  </r>
  <r>
    <s v="TUB2B84"/>
    <s v="60645800106437809"/>
    <s v="08/11/2025 20:41:41"/>
    <s v="75717"/>
    <s v="LUCAS PEREIRA APRIGIO"/>
    <x v="36"/>
    <s v="Caminhonete"/>
    <s v="SAVEIRO CS RB MF"/>
    <s v="VW"/>
    <s v="45308900"/>
    <s v="POSTO LUPATINI"/>
    <s v="SANTO ANTONIO DA BARRA"/>
    <s v="GO"/>
    <s v="ETANOL COMUM"/>
    <n v="293"/>
    <n v="10.46"/>
    <s v=" Km/L"/>
    <n v="10672"/>
    <n v="28.01"/>
    <n v="4.3899999999999997"/>
    <n v="122.96"/>
    <s v="0"/>
    <s v="EXT - KSE LOCAÇOES"/>
    <s v="Planejamento Operaci"/>
    <s v="KSE LOCAÇOES"/>
    <m/>
    <d v="2025-11-08T00:00:00"/>
    <x v="7"/>
    <x v="0"/>
    <x v="12"/>
  </r>
  <r>
    <s v="TTQ3C61"/>
    <s v="60645800105124444"/>
    <s v="08/11/2025 20:41:47"/>
    <s v="85463"/>
    <s v="MAYCON RAFAEL CAMPERA"/>
    <x v="44"/>
    <s v="Caminhonete"/>
    <s v="SAVEIRO CS RB MF"/>
    <s v="VW"/>
    <s v="13335016"/>
    <s v="POSTO TREVO"/>
    <s v="RIO VERDE"/>
    <s v="GO"/>
    <s v="ETANOL COMUM"/>
    <n v="255"/>
    <n v="7.1"/>
    <s v=" Km/L"/>
    <n v="8795"/>
    <n v="35.92"/>
    <n v="4.49"/>
    <n v="161.28"/>
    <s v="81174458"/>
    <s v="EXT - KSE LOCAÇOES"/>
    <s v="Planejamento Operaci"/>
    <s v="KSE LOCAÇOES"/>
    <m/>
    <d v="2025-11-08T00:00:00"/>
    <x v="7"/>
    <x v="0"/>
    <x v="12"/>
  </r>
  <r>
    <s v="TUF2B45"/>
    <s v="60645800106437790"/>
    <s v="09/11/2025 00:31:24"/>
    <s v="03398"/>
    <s v="JOSIMAR VENANCIO SANTOS SILVA"/>
    <x v="37"/>
    <s v="Caminhonete"/>
    <s v="SAVEIRO CS RB MF"/>
    <s v="VW"/>
    <s v="75331003"/>
    <s v="SUPERVIA LAGOA"/>
    <s v="RIO VERDE"/>
    <s v="GO"/>
    <s v="ETANOL COMUM"/>
    <n v="502"/>
    <n v="11.48"/>
    <s v=" Km/L"/>
    <n v="11587"/>
    <n v="43.72"/>
    <n v="4.1900000000000004"/>
    <n v="183.19"/>
    <s v="0"/>
    <s v="EXT - KSE LOCAÇOES"/>
    <s v="Planejamento Operaci"/>
    <s v="KSE LOCAÇOES"/>
    <m/>
    <d v="2025-11-09T00:00:00"/>
    <x v="7"/>
    <x v="0"/>
    <x v="12"/>
  </r>
  <r>
    <s v="TTT2H95"/>
    <s v="60645800106437744"/>
    <s v="09/11/2025 01:38:29"/>
    <s v="03458"/>
    <s v="RAUL DOS SANTOS SOUSA"/>
    <x v="63"/>
    <s v="Caminhonete"/>
    <s v="SAVEIRO CS RB MF"/>
    <s v="VW"/>
    <s v="75331003"/>
    <s v="SUPERVIA LAGOA"/>
    <s v="RIO VERDE"/>
    <s v="GO"/>
    <s v="ETANOL COMUM"/>
    <n v="330"/>
    <n v="10.75"/>
    <s v=" Km/L"/>
    <n v="8175"/>
    <n v="30.71"/>
    <n v="4.1900000000000004"/>
    <n v="128.66999999999999"/>
    <s v="0"/>
    <s v="EXT - KSE LOCAÇOES"/>
    <s v="Planejamento Operaci"/>
    <s v="KSE LOCAÇOES"/>
    <m/>
    <d v="2025-11-09T00:00:00"/>
    <x v="7"/>
    <x v="0"/>
    <x v="12"/>
  </r>
  <r>
    <s v="TTR3A31"/>
    <s v="60645800106437590"/>
    <s v="09/11/2025 03:10:58"/>
    <s v="03921"/>
    <s v="IVAIR JUNIOR ARAUJO NOGUEIRA"/>
    <x v="53"/>
    <s v="Caminhonete"/>
    <s v="SAVEIRO CS RB MF"/>
    <s v="VW"/>
    <s v="46209914"/>
    <s v="DECIO RIO VERDE"/>
    <s v="RIO VERDE"/>
    <s v="GO"/>
    <s v="ETANOL COMUM"/>
    <n v="501"/>
    <n v="11.05"/>
    <s v=" Km/L"/>
    <n v="9580"/>
    <n v="45.33"/>
    <n v="4.29"/>
    <n v="194.47"/>
    <s v="202511090310"/>
    <s v="EXT - KSE LOCAÇOES"/>
    <s v="Planejamento Operaci"/>
    <s v="KSE LOCAÇOES"/>
    <m/>
    <d v="2025-11-09T00:00:00"/>
    <x v="7"/>
    <x v="0"/>
    <x v="12"/>
  </r>
  <r>
    <s v="TTP5B47"/>
    <s v="60645800106437770"/>
    <s v="09/11/2025 03:50:00"/>
    <s v="99531"/>
    <s v="RODRIGO RODRIGUES BARROS"/>
    <x v="40"/>
    <s v="Caminhonete"/>
    <s v="SAVEIRO CS RB MF"/>
    <s v="VW"/>
    <s v="07674909"/>
    <s v="AUTO POSTO INDIARA"/>
    <s v="INDIARA"/>
    <s v="GO"/>
    <s v="ETANOL COMUM"/>
    <n v="353"/>
    <n v="8.6"/>
    <s v=" Km/L"/>
    <n v="9046"/>
    <n v="41.03"/>
    <n v="4.29"/>
    <n v="176.02"/>
    <s v="9530"/>
    <s v="EXT - KSE LOCAÇOES"/>
    <s v="Planejamento Operaci"/>
    <s v="KSE LOCAÇOES"/>
    <m/>
    <d v="2025-11-09T00:00:00"/>
    <x v="7"/>
    <x v="0"/>
    <x v="12"/>
  </r>
  <r>
    <s v="TTT2H93"/>
    <s v="60645800106437760"/>
    <s v="09/11/2025 05:06:23"/>
    <s v="01042"/>
    <s v="EDUARDO SANTOS"/>
    <x v="41"/>
    <s v="Utilitário"/>
    <s v="SAVEIRO"/>
    <s v="FIAT"/>
    <s v="07674909"/>
    <s v="AUTO POSTO INDIARA"/>
    <s v="INDIARA"/>
    <s v="GO"/>
    <s v="ETANOL COMUM"/>
    <n v="453"/>
    <n v="10.89"/>
    <s v=" Km/L"/>
    <n v="13696"/>
    <n v="41.59"/>
    <n v="4.29"/>
    <n v="178.42"/>
    <s v="9532"/>
    <s v="EXT - KSE LOCAÇOES"/>
    <s v="Planejamento Operaci"/>
    <s v="KSE LOCAÇOES"/>
    <m/>
    <d v="2025-11-09T00:00:00"/>
    <x v="7"/>
    <x v="0"/>
    <x v="12"/>
  </r>
  <r>
    <s v="TUW2D74"/>
    <s v="60645800105124310"/>
    <s v="09/11/2025 05:48:50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756"/>
    <n v="14.99"/>
    <s v=" Km/L"/>
    <n v="10955"/>
    <n v="50.44"/>
    <n v="6.4889999999999999"/>
    <n v="327.32"/>
    <s v="0"/>
    <s v="Planejamento Operaci"/>
    <s v="Planejamento Operaci"/>
    <s v="Operacional"/>
    <m/>
    <d v="2025-11-09T00:00:00"/>
    <x v="7"/>
    <x v="0"/>
    <x v="12"/>
  </r>
  <r>
    <s v="TTY2C25"/>
    <s v="60645800106437780"/>
    <s v="09/11/2025 05:55:55"/>
    <s v="05644"/>
    <s v="GEOVANE SEVERIANO DA SILVA"/>
    <x v="38"/>
    <s v="Caminhonete"/>
    <s v="SAVEIRO CS RB MF"/>
    <s v="VW"/>
    <s v="45341508"/>
    <s v="POSTO ALTO DA SERRA"/>
    <s v="ITUMBIARA"/>
    <s v="GO"/>
    <s v="ETANOL COMUM"/>
    <n v="351"/>
    <n v="11.83"/>
    <s v=" Km/L"/>
    <n v="11504"/>
    <n v="29.66"/>
    <n v="4.6399999999999997"/>
    <n v="137.62"/>
    <s v="0"/>
    <s v="EXT - KSE LOCAÇOES"/>
    <s v="Planejamento Operaci"/>
    <s v="KSE LOCAÇOES"/>
    <m/>
    <d v="2025-11-09T00:00:00"/>
    <x v="7"/>
    <x v="0"/>
    <x v="12"/>
  </r>
  <r>
    <s v="TTQ4C10"/>
    <s v="60645800105124428"/>
    <s v="09/11/2025 06:26:29"/>
    <s v="03095"/>
    <s v="MICHELL ALMEIDA SANTANA"/>
    <x v="31"/>
    <s v="Caminhonete"/>
    <s v="Caminhonete S10"/>
    <s v="CHEVROLET"/>
    <s v="87183400"/>
    <s v="MARAJO GUAPO"/>
    <s v="GUAPO"/>
    <s v="GO"/>
    <s v="DIESEL S-10"/>
    <n v="744"/>
    <n v="13.98"/>
    <s v=" Km/L"/>
    <n v="11372"/>
    <n v="53.23"/>
    <n v="6.1909999999999998"/>
    <n v="329.55"/>
    <s v="0"/>
    <s v="Planejamento Operaci"/>
    <s v="Planejamento Operaci"/>
    <s v="INSPENCAO"/>
    <m/>
    <d v="2025-11-09T00:00:00"/>
    <x v="7"/>
    <x v="0"/>
    <x v="12"/>
  </r>
  <r>
    <s v="TUB2B84"/>
    <s v="60645800106437809"/>
    <s v="09/11/2025 06:59:38"/>
    <s v="75717"/>
    <s v="LUCAS PEREIRA APRIGIO"/>
    <x v="36"/>
    <s v="Caminhonete"/>
    <s v="SAVEIRO CS RB MF"/>
    <s v="VW"/>
    <s v="45308900"/>
    <s v="POSTO LUPATINI"/>
    <s v="SANTO ANTONIO DA BARRA"/>
    <s v="GO"/>
    <s v="ETANOL COMUM"/>
    <n v="489"/>
    <n v="11.57"/>
    <s v=" Km/L"/>
    <n v="11161"/>
    <n v="42.27"/>
    <n v="4.3899999999999997"/>
    <n v="185.57"/>
    <s v="0"/>
    <s v="EXT - KSE LOCAÇOES"/>
    <s v="Planejamento Operaci"/>
    <s v="KSE LOCAÇOES"/>
    <m/>
    <d v="2025-11-09T00:00:00"/>
    <x v="7"/>
    <x v="0"/>
    <x v="12"/>
  </r>
  <r>
    <s v="TUG2C45"/>
    <s v="60645800106437600"/>
    <s v="09/11/2025 07:51:16"/>
    <s v="73410"/>
    <s v="BRUNO SOUSA DIAS"/>
    <x v="54"/>
    <s v="Utilitário"/>
    <s v="SAVEIRO"/>
    <s v="FIAT"/>
    <s v="81889412"/>
    <s v="POSTO ZERO UM"/>
    <s v="RIO VERDE"/>
    <s v="GO"/>
    <s v="ETANOL COMUM"/>
    <n v="411"/>
    <n v="11.67"/>
    <s v=" Km/L"/>
    <n v="10226"/>
    <n v="35.229999999999997"/>
    <n v="4.3899999999999997"/>
    <n v="154.65"/>
    <s v="1"/>
    <s v="EXT - KSE LOCAÇOES"/>
    <s v="Planejamento Operaci"/>
    <s v="KSE LOCAÇOES"/>
    <m/>
    <d v="2025-11-09T00:00:00"/>
    <x v="7"/>
    <x v="0"/>
    <x v="12"/>
  </r>
  <r>
    <s v="TGE1F64"/>
    <s v="60645800106437404"/>
    <s v="09/11/2025 08:25:13"/>
    <s v="70145"/>
    <s v="LUCAS HENRIQUE MAGALHAES DE SOUZA "/>
    <x v="33"/>
    <s v="Caminhonete"/>
    <s v="AMBULANCIA DUCATO"/>
    <s v="FIAT"/>
    <s v="13342911"/>
    <s v="SANTA HELENA DE GOIAS"/>
    <s v="SANTA HELENA DE GOIAS"/>
    <s v="GO"/>
    <s v="GASOLINA COMUM"/>
    <s v="-"/>
    <s v="-"/>
    <s v=" Km/L"/>
    <s v="-"/>
    <n v="5"/>
    <n v="6.39"/>
    <n v="31.95"/>
    <s v="0"/>
    <s v="Planejamento Operaci"/>
    <s v="Planejamento Operaci"/>
    <s v="Operacional"/>
    <m/>
    <d v="2025-11-09T00:00:00"/>
    <x v="7"/>
    <x v="0"/>
    <x v="13"/>
  </r>
  <r>
    <s v="TGE1F64"/>
    <s v="60645800106437404"/>
    <s v="09/11/2025 08:25:13"/>
    <s v="70145"/>
    <s v="LUCAS HENRIQUE MAGALHAES DE SOUZA "/>
    <x v="33"/>
    <s v="Caminhonete"/>
    <s v="AMBULANCIA DUCATO"/>
    <s v="FIAT"/>
    <s v="13342911"/>
    <s v="SANTA HELENA DE GOIAS"/>
    <s v="SANTA HELENA DE GOIAS"/>
    <s v="GO"/>
    <s v="DIESEL S-10"/>
    <n v="0"/>
    <n v="6.33"/>
    <s v=" Km/L"/>
    <n v="5223"/>
    <n v="54.65"/>
    <n v="6.1909999999999998"/>
    <n v="338.33"/>
    <s v="0"/>
    <s v="Planejamento Operaci"/>
    <s v="Planejamento Operaci"/>
    <s v="Operacional"/>
    <m/>
    <d v="2025-11-09T00:00:00"/>
    <x v="7"/>
    <x v="0"/>
    <x v="13"/>
  </r>
  <r>
    <s v="TGE1F64"/>
    <m/>
    <s v="09/11/2025 08:25:13"/>
    <m/>
    <m/>
    <x v="33"/>
    <m/>
    <m/>
    <m/>
    <m/>
    <s v="SANTA HELENA DE GOIAS"/>
    <m/>
    <m/>
    <s v="ARLA-32"/>
    <s v="-"/>
    <s v="-"/>
    <s v=" Km/L"/>
    <s v="-"/>
    <n v="2.95"/>
    <m/>
    <n v="11.82"/>
    <m/>
    <m/>
    <s v="Planejamento Operaci"/>
    <s v="Operacional"/>
    <m/>
    <d v="2025-11-09T00:00:00"/>
    <x v="7"/>
    <x v="0"/>
    <x v="13"/>
  </r>
  <r>
    <s v="TJE5D27"/>
    <s v="60645800106184595"/>
    <s v="09/11/2025 08:31:05"/>
    <s v="09179"/>
    <s v="DANIEL NASCIMENTO DOS SANTOS_x0009__x0009__x0009__x0009_"/>
    <x v="60"/>
    <s v="EQUIPAMENTOS"/>
    <s v="GUINCHO LEVE"/>
    <s v="EQUIPAMENTO"/>
    <s v="46209914"/>
    <s v="DECIO RIO VERDE"/>
    <s v="RIO VERDE"/>
    <s v="GO"/>
    <s v="DIESEL S-10"/>
    <n v="307"/>
    <n v="4.51"/>
    <s v=" Km/L"/>
    <n v="5228"/>
    <n v="68"/>
    <n v="7.05"/>
    <n v="479.4"/>
    <s v="202511090830"/>
    <s v="EXT - LUCCA JR"/>
    <s v="Planejamento Operaci"/>
    <s v="LUCCA JR"/>
    <m/>
    <d v="2025-11-09T00:00:00"/>
    <x v="7"/>
    <x v="0"/>
    <x v="11"/>
  </r>
  <r>
    <s v="TJE5D27"/>
    <m/>
    <s v="09/11/2025 08:33:01"/>
    <m/>
    <m/>
    <x v="60"/>
    <m/>
    <m/>
    <m/>
    <m/>
    <s v="DECIO RIO VERDE"/>
    <m/>
    <m/>
    <s v="ARLA-32"/>
    <s v="-"/>
    <s v="-"/>
    <s v=" Km/L"/>
    <s v="-"/>
    <n v="6.67"/>
    <m/>
    <n v="25.29"/>
    <m/>
    <m/>
    <s v="Planejamento Operaci"/>
    <s v="LUCCA JR"/>
    <m/>
    <d v="2025-11-09T00:00:00"/>
    <x v="7"/>
    <x v="0"/>
    <x v="11"/>
  </r>
  <r>
    <s v="TUF2B45"/>
    <s v="60645800106437790"/>
    <s v="09/11/2025 08:43:01"/>
    <s v="04689"/>
    <s v="CLEDSON MARQUES ARRUDA"/>
    <x v="37"/>
    <s v="Caminhonete"/>
    <s v="SAVEIRO CS RB MF"/>
    <s v="VW"/>
    <s v="07686400"/>
    <s v="AUTO POSTO CASTELANDIA"/>
    <s v="CASTELANDIA"/>
    <s v="GO"/>
    <s v="ETANOL COMUM"/>
    <n v="351"/>
    <n v="11.61"/>
    <s v=" Km/L"/>
    <n v="11938"/>
    <n v="30.23"/>
    <n v="4.29"/>
    <n v="129.69"/>
    <s v="86100"/>
    <s v="EXT - KSE LOCAÇOES"/>
    <s v="Planejamento Operaci"/>
    <s v="KSE LOCAÇOES"/>
    <m/>
    <d v="2025-11-09T00:00:00"/>
    <x v="7"/>
    <x v="0"/>
    <x v="12"/>
  </r>
  <r>
    <s v="TFP9I32"/>
    <s v="60645800105143819"/>
    <s v="09/11/2025 09:10:14"/>
    <s v="33861"/>
    <s v="FERNANDO DOS REIS GONÇALVES"/>
    <x v="7"/>
    <s v="AUTOMOVEL"/>
    <s v="ARGO"/>
    <s v="FIAT"/>
    <s v="31803903"/>
    <s v="BOM SUCESSO AUTO POSTO  24 HS"/>
    <s v="GOIANIA"/>
    <s v="GO"/>
    <s v="ETANOL COMUM"/>
    <n v="253"/>
    <n v="6.71"/>
    <s v=" Km/L"/>
    <n v="18673"/>
    <n v="37.72"/>
    <n v="5.17"/>
    <n v="195.01"/>
    <s v="1089851"/>
    <s v="Planejamento Operaci"/>
    <s v="Planejamento Operaci"/>
    <s v="Operacional"/>
    <m/>
    <d v="2025-11-09T00:00:00"/>
    <x v="7"/>
    <x v="0"/>
    <x v="4"/>
  </r>
  <r>
    <s v="TTQ3C61"/>
    <s v="60645800105124444"/>
    <s v="09/11/2025 12:23:48"/>
    <s v="85463"/>
    <s v="MAYCON RAFAEL CAMPERA"/>
    <x v="44"/>
    <s v="Caminhonete"/>
    <s v="SAVEIRO CS RB MF"/>
    <s v="VW"/>
    <s v="13342911"/>
    <s v="SANTA HELENA DE GOIAS"/>
    <s v="SANTA HELENA DE GOIAS"/>
    <s v="GO"/>
    <s v="ETANOL COMUM"/>
    <n v="429"/>
    <n v="10.09"/>
    <s v=" Km/L"/>
    <n v="9224"/>
    <n v="42.51"/>
    <n v="4.3899999999999997"/>
    <n v="186.62"/>
    <s v="1"/>
    <s v="EXT - KSE LOCAÇOES"/>
    <s v="Planejamento Operaci"/>
    <s v="KSE LOCAÇOES"/>
    <m/>
    <d v="2025-11-09T00:00:00"/>
    <x v="7"/>
    <x v="0"/>
    <x v="12"/>
  </r>
  <r>
    <s v="TFU6C04"/>
    <s v="60645800106437493"/>
    <s v="09/11/2025 12:28:47"/>
    <s v="87351"/>
    <s v="CLEYTON GARCIA MOREIRA"/>
    <x v="50"/>
    <s v="EQUIPAMENTOS"/>
    <s v="AMBULANCIA"/>
    <s v="OUTROS"/>
    <s v="46225718"/>
    <s v="POSTO MARIA JOAO"/>
    <s v="ITUMBIARA"/>
    <s v="GO"/>
    <s v="DIESEL S-10"/>
    <n v="158"/>
    <n v="3.28"/>
    <s v=" Km/L"/>
    <n v="3804"/>
    <n v="48.21"/>
    <n v="6.1269999999999998"/>
    <n v="295.37"/>
    <s v="1"/>
    <s v="Planejamento Operaci"/>
    <s v="Planejamento Operaci"/>
    <s v="Operacional"/>
    <m/>
    <d v="2025-11-09T00:00:00"/>
    <x v="7"/>
    <x v="0"/>
    <x v="13"/>
  </r>
  <r>
    <s v="TFE9C14"/>
    <s v="60645800106437370"/>
    <s v="09/11/2025 13:07:59"/>
    <s v="02785"/>
    <s v="JOHNNY XAVIER SILVA"/>
    <x v="51"/>
    <s v="EQUIPAMENTOS"/>
    <s v="AMBULANCIA"/>
    <s v="OUTROS"/>
    <s v="13335016"/>
    <s v="POSTO TREVO"/>
    <s v="RIO VERDE"/>
    <s v="GO"/>
    <s v="DIESEL S-10"/>
    <n v="146"/>
    <n v="4.7300000000000004"/>
    <s v=" Km/L"/>
    <n v="3898"/>
    <n v="30.86"/>
    <n v="6.0910000000000002"/>
    <n v="187.98"/>
    <s v="91147231"/>
    <s v="Planejamento Operaci"/>
    <s v="Planejamento Operaci"/>
    <s v="Operacional"/>
    <m/>
    <d v="2025-11-09T00:00:00"/>
    <x v="7"/>
    <x v="0"/>
    <x v="13"/>
  </r>
  <r>
    <s v="TTT2H93"/>
    <s v="60645800106437760"/>
    <s v="09/11/2025 13:19:30"/>
    <s v="52982"/>
    <s v="ROBERTO ANTONIO DE MELO"/>
    <x v="41"/>
    <s v="Utilitário"/>
    <s v="SAVEIRO"/>
    <s v="FIAT"/>
    <s v="41826312"/>
    <s v="AUTO POSTO JACARE"/>
    <s v="ACREUNA"/>
    <s v="GO"/>
    <s v="ETANOL COMUM"/>
    <n v="432"/>
    <n v="9.64"/>
    <s v=" Km/L"/>
    <n v="14128"/>
    <n v="44.82"/>
    <n v="4.25"/>
    <n v="190.49"/>
    <s v="91147934"/>
    <s v="EXT - KSE LOCAÇOES"/>
    <s v="Planejamento Operaci"/>
    <s v="KSE LOCAÇOES"/>
    <m/>
    <d v="2025-11-09T00:00:00"/>
    <x v="7"/>
    <x v="0"/>
    <x v="12"/>
  </r>
  <r>
    <s v="TTT2H95"/>
    <s v="60645800106437744"/>
    <s v="09/11/2025 13:48:55"/>
    <s v="01318"/>
    <s v="JOAO BATISTA REIS"/>
    <x v="63"/>
    <s v="Caminhonete"/>
    <s v="SAVEIRO CS RB MF"/>
    <s v="VW"/>
    <s v="75331003"/>
    <s v="SUPERVIA LAGOA"/>
    <s v="RIO VERDE"/>
    <s v="GO"/>
    <s v="ETANOL COMUM"/>
    <n v="418"/>
    <n v="9"/>
    <s v=" Km/L"/>
    <n v="8593"/>
    <n v="46.44"/>
    <n v="4.1900000000000004"/>
    <n v="194.58"/>
    <s v="1"/>
    <s v="EXT - KSE LOCAÇOES"/>
    <s v="Planejamento Operaci"/>
    <s v="KSE LOCAÇOES"/>
    <m/>
    <d v="2025-11-09T00:00:00"/>
    <x v="7"/>
    <x v="0"/>
    <x v="12"/>
  </r>
  <r>
    <s v="TTR3A31"/>
    <s v="60645800106437590"/>
    <s v="09/11/2025 14:48:55"/>
    <s v="95143"/>
    <s v="NILDO ANTONIO DE SOUSA"/>
    <x v="53"/>
    <s v="Caminhonete"/>
    <s v="SAVEIRO CS RB MF"/>
    <s v="VW"/>
    <s v="46209914"/>
    <s v="DECIO RIO VERDE"/>
    <s v="RIO VERDE"/>
    <s v="GO"/>
    <s v="ETANOL COMUM"/>
    <n v="305"/>
    <n v="8.98"/>
    <s v=" Km/L"/>
    <n v="9885"/>
    <n v="33.950000000000003"/>
    <n v="4.29"/>
    <n v="145.65"/>
    <s v="202511091448"/>
    <s v="EXT - KSE LOCAÇOES"/>
    <s v="Planejamento Operaci"/>
    <s v="KSE LOCAÇOES"/>
    <m/>
    <d v="2025-11-09T00:00:00"/>
    <x v="7"/>
    <x v="0"/>
    <x v="12"/>
  </r>
  <r>
    <s v="TUG2C45"/>
    <s v="60645800106437600"/>
    <s v="09/11/2025 15:31:38"/>
    <s v="73410"/>
    <s v="BRUNO SOUSA DIAS"/>
    <x v="54"/>
    <s v="Utilitário"/>
    <s v="SAVEIRO"/>
    <s v="FIAT"/>
    <s v="81889412"/>
    <s v="POSTO ZERO UM"/>
    <s v="RIO VERDE"/>
    <s v="GO"/>
    <s v="ETANOL COMUM"/>
    <n v="330"/>
    <n v="11.83"/>
    <s v=" Km/L"/>
    <n v="10556"/>
    <n v="27.9"/>
    <n v="4.3899999999999997"/>
    <n v="122.48"/>
    <s v="0"/>
    <s v="EXT - KSE LOCAÇOES"/>
    <s v="Planejamento Operaci"/>
    <s v="KSE LOCAÇOES"/>
    <m/>
    <d v="2025-11-09T00:00:00"/>
    <x v="7"/>
    <x v="0"/>
    <x v="12"/>
  </r>
  <r>
    <s v="TUB2B84"/>
    <s v="60645800106437809"/>
    <s v="09/11/2025 15:32:23"/>
    <s v="46440"/>
    <s v="PAULO SOUSA DIAS"/>
    <x v="36"/>
    <s v="Caminhonete"/>
    <s v="SAVEIRO CS RB MF"/>
    <s v="VW"/>
    <s v="45308900"/>
    <s v="POSTO LUPATINI"/>
    <s v="SANTO ANTONIO DA BARRA"/>
    <s v="GO"/>
    <s v="ETANOL COMUM"/>
    <n v="298"/>
    <n v="9.36"/>
    <s v=" Km/L"/>
    <n v="11459"/>
    <n v="31.84"/>
    <n v="4.3899999999999997"/>
    <n v="139.78"/>
    <s v="0"/>
    <s v="EXT - KSE LOCAÇOES"/>
    <s v="Planejamento Operaci"/>
    <s v="KSE LOCAÇOES"/>
    <m/>
    <d v="2025-11-09T00:00:00"/>
    <x v="7"/>
    <x v="0"/>
    <x v="12"/>
  </r>
  <r>
    <s v="TUF2B45"/>
    <s v="60645800106437790"/>
    <s v="09/11/2025 16:55:48"/>
    <s v="04689"/>
    <s v="CLEDSON MARQUES ARRUDA"/>
    <x v="37"/>
    <s v="Caminhonete"/>
    <s v="SAVEIRO CS RB MF"/>
    <s v="VW"/>
    <s v="75331003"/>
    <s v="SUPERVIA LAGOA"/>
    <s v="RIO VERDE"/>
    <s v="GO"/>
    <s v="ETANOL COMUM"/>
    <n v="434"/>
    <n v="10.68"/>
    <s v=" Km/L"/>
    <n v="12372"/>
    <n v="40.65"/>
    <n v="4.1900000000000004"/>
    <n v="170.32"/>
    <s v="0"/>
    <s v="EXT - KSE LOCAÇOES"/>
    <s v="Planejamento Operaci"/>
    <s v="KSE LOCAÇOES"/>
    <m/>
    <d v="2025-11-09T00:00:00"/>
    <x v="7"/>
    <x v="0"/>
    <x v="12"/>
  </r>
  <r>
    <s v="TTP5B47"/>
    <s v="60645800106437770"/>
    <s v="09/11/2025 17:36:47"/>
    <s v="86658"/>
    <s v="JULIANO GODOI DE MORAIS"/>
    <x v="40"/>
    <s v="Caminhonete"/>
    <s v="SAVEIRO CS RB MF"/>
    <s v="VW"/>
    <s v="07674909"/>
    <s v="AUTO POSTO INDIARA"/>
    <s v="INDIARA"/>
    <s v="GO"/>
    <s v="ETANOL COMUM"/>
    <n v="460"/>
    <n v="9.7200000000000006"/>
    <s v=" Km/L"/>
    <n v="9506"/>
    <n v="47.32"/>
    <n v="4.29"/>
    <n v="203"/>
    <s v="9539"/>
    <s v="EXT - KSE LOCAÇOES"/>
    <s v="Planejamento Operaci"/>
    <s v="KSE LOCAÇOES"/>
    <m/>
    <d v="2025-11-09T00:00:00"/>
    <x v="7"/>
    <x v="0"/>
    <x v="12"/>
  </r>
  <r>
    <s v="TTY2C25"/>
    <s v="60645800106437780"/>
    <s v="09/11/2025 18:50:35"/>
    <s v="05040"/>
    <s v="JHON LENON OLIVEIRA DAMACENO"/>
    <x v="38"/>
    <s v="Caminhonete"/>
    <s v="SAVEIRO CS RB MF"/>
    <s v="VW"/>
    <s v="45341508"/>
    <s v="POSTO ALTO DA SERRA"/>
    <s v="ITUMBIARA"/>
    <s v="GO"/>
    <s v="ETANOL COMUM"/>
    <n v="386"/>
    <n v="8.5399999999999991"/>
    <s v=" Km/L"/>
    <n v="11890"/>
    <n v="45.2"/>
    <n v="4.6399999999999997"/>
    <n v="209.75"/>
    <s v="0"/>
    <s v="EXT - KSE LOCAÇOES"/>
    <s v="Planejamento Operaci"/>
    <s v="KSE LOCAÇOES"/>
    <m/>
    <d v="2025-11-09T00:00:00"/>
    <x v="7"/>
    <x v="0"/>
    <x v="12"/>
  </r>
  <r>
    <s v="TLO0E87"/>
    <s v="60645800106184255"/>
    <s v="09/11/2025 19:11:59"/>
    <s v="01258"/>
    <s v="PEDRO HENRIQUE RODRIGUES VIDAL"/>
    <x v="43"/>
    <s v="EQUIPAMENTOS"/>
    <s v="GUINCHO LEVE"/>
    <s v="EQUIPAMENTO"/>
    <s v="87183400"/>
    <s v="MARAJO GUAPO"/>
    <s v="GUAPO"/>
    <s v="GO"/>
    <s v="DIESEL S-10"/>
    <n v="345"/>
    <n v="5.15"/>
    <s v=" Km/L"/>
    <n v="5551"/>
    <n v="67"/>
    <n v="6.24"/>
    <n v="418.08"/>
    <s v="0"/>
    <s v="EXT - LUCCA JR"/>
    <s v="Planejamento Operaci"/>
    <s v="LUCCA JR"/>
    <m/>
    <d v="2025-11-09T00:00:00"/>
    <x v="7"/>
    <x v="0"/>
    <x v="11"/>
  </r>
  <r>
    <s v="TTT2H95"/>
    <s v="60645800106437744"/>
    <s v="09/11/2025 20:04:25"/>
    <s v="03458"/>
    <s v="RAUL DOS SANTOS SOUSA"/>
    <x v="63"/>
    <s v="Caminhonete"/>
    <s v="SAVEIRO CS RB MF"/>
    <s v="VW"/>
    <s v="75331003"/>
    <s v="SUPERVIA LAGOA"/>
    <s v="RIO VERDE"/>
    <s v="GO"/>
    <s v="ETANOL COMUM"/>
    <n v="305"/>
    <n v="9.68"/>
    <s v=" Km/L"/>
    <n v="8898"/>
    <n v="31.51"/>
    <n v="4.1900000000000004"/>
    <n v="132.03"/>
    <s v="0"/>
    <s v="EXT - KSE LOCAÇOES"/>
    <s v="Planejamento Operaci"/>
    <s v="KSE LOCAÇOES"/>
    <m/>
    <d v="2025-11-09T00:00:00"/>
    <x v="7"/>
    <x v="0"/>
    <x v="12"/>
  </r>
  <r>
    <s v="TTT2H93"/>
    <s v="60645800106437760"/>
    <s v="09/11/2025 20:09:35"/>
    <s v="07097"/>
    <s v="LUIZ FERNANDO NUNES RIBEIRO"/>
    <x v="41"/>
    <s v="Utilitário"/>
    <s v="SAVEIRO"/>
    <s v="FIAT"/>
    <s v="41826312"/>
    <s v="AUTO POSTO JACARE"/>
    <s v="ACREUNA"/>
    <s v="GO"/>
    <s v="ETANOL COMUM"/>
    <n v="329"/>
    <n v="10.59"/>
    <s v=" Km/L"/>
    <n v="14457"/>
    <n v="31.08"/>
    <n v="4.25"/>
    <n v="132.09"/>
    <s v="91172570"/>
    <s v="EXT - KSE LOCAÇOES"/>
    <s v="Planejamento Operaci"/>
    <s v="KSE LOCAÇOES"/>
    <m/>
    <d v="2025-11-09T00:00:00"/>
    <x v="7"/>
    <x v="0"/>
    <x v="12"/>
  </r>
  <r>
    <s v="TTR3A31"/>
    <s v="60645800106437590"/>
    <s v="09/11/2025 21:13:30"/>
    <s v="75150"/>
    <s v="PETTERSON PERIS BENJAMIN"/>
    <x v="53"/>
    <s v="Caminhonete"/>
    <s v="SAVEIRO CS RB MF"/>
    <s v="VW"/>
    <s v="81889412"/>
    <s v="POSTO ZERO UM"/>
    <s v="RIO VERDE"/>
    <s v="GO"/>
    <s v="ETANOL COMUM"/>
    <n v="231"/>
    <n v="10.7"/>
    <s v=" Km/L"/>
    <n v="10116"/>
    <n v="21.58"/>
    <n v="4.3899999999999997"/>
    <n v="94.74"/>
    <s v="2"/>
    <s v="EXT - KSE LOCAÇOES"/>
    <s v="Planejamento Operaci"/>
    <s v="KSE LOCAÇOES"/>
    <m/>
    <d v="2025-11-09T00:00:00"/>
    <x v="7"/>
    <x v="0"/>
    <x v="12"/>
  </r>
  <r>
    <s v="TUG2C45"/>
    <s v="60645800106437600"/>
    <s v="10/11/2025 00:39:46"/>
    <s v="03102"/>
    <s v="EDES GONÇALVES DA SILVA"/>
    <x v="54"/>
    <s v="Utilitário"/>
    <s v="SAVEIRO"/>
    <s v="FIAT"/>
    <s v="81889412"/>
    <s v="POSTO ZERO UM"/>
    <s v="RIO VERDE"/>
    <s v="GO"/>
    <s v="ETANOL COMUM"/>
    <n v="411"/>
    <n v="11.92"/>
    <s v=" Km/L"/>
    <n v="10967"/>
    <n v="34.49"/>
    <n v="4.3899999999999997"/>
    <n v="151.41"/>
    <s v="1"/>
    <s v="EXT - KSE LOCAÇOES"/>
    <s v="Planejamento Operaci"/>
    <s v="KSE LOCAÇOES"/>
    <m/>
    <d v="2025-11-10T00:00:00"/>
    <x v="7"/>
    <x v="0"/>
    <x v="12"/>
  </r>
  <r>
    <s v="TUB2B84"/>
    <s v="60645800106437809"/>
    <s v="10/11/2025 01:57:03"/>
    <s v="75717"/>
    <s v="LUCAS PEREIRA APRIGIO"/>
    <x v="36"/>
    <s v="Caminhonete"/>
    <s v="SAVEIRO CS RB MF"/>
    <s v="VW"/>
    <s v="46209914"/>
    <s v="DECIO RIO VERDE"/>
    <s v="RIO VERDE"/>
    <s v="GO"/>
    <s v="ETANOL COMUM"/>
    <n v="338"/>
    <n v="9.81"/>
    <s v=" Km/L"/>
    <n v="11797"/>
    <n v="34.44"/>
    <n v="4.29"/>
    <n v="147.75"/>
    <s v="202511100156"/>
    <s v="EXT - KSE LOCAÇOES"/>
    <s v="Planejamento Operaci"/>
    <s v="KSE LOCAÇOES"/>
    <m/>
    <d v="2025-11-10T00:00:00"/>
    <x v="7"/>
    <x v="0"/>
    <x v="12"/>
  </r>
  <r>
    <s v="TTP5B47"/>
    <s v="60645800106437770"/>
    <s v="10/11/2025 03:40:27"/>
    <s v="99531"/>
    <s v="RODRIGO RODRIGUES BARROS"/>
    <x v="40"/>
    <s v="Caminhonete"/>
    <s v="SAVEIRO CS RB MF"/>
    <s v="VW"/>
    <s v="07674909"/>
    <s v="AUTO POSTO INDIARA"/>
    <s v="INDIARA"/>
    <s v="GO"/>
    <s v="ETANOL COMUM"/>
    <n v="266"/>
    <n v="9.31"/>
    <s v=" Km/L"/>
    <n v="9772"/>
    <n v="28.58"/>
    <n v="4.29"/>
    <n v="122.61"/>
    <s v="9544"/>
    <s v="EXT - KSE LOCAÇOES"/>
    <s v="Planejamento Operaci"/>
    <s v="KSE LOCAÇOES"/>
    <m/>
    <d v="2025-11-10T00:00:00"/>
    <x v="7"/>
    <x v="0"/>
    <x v="12"/>
  </r>
  <r>
    <s v="TUF2B45"/>
    <s v="60645800106437790"/>
    <s v="10/11/2025 04:10:23"/>
    <s v="03398"/>
    <s v="JOSIMAR VENANCIO SANTOS SILVA"/>
    <x v="37"/>
    <s v="Caminhonete"/>
    <s v="SAVEIRO CS RB MF"/>
    <s v="VW"/>
    <s v="75331003"/>
    <s v="SUPERVIA LAGOA"/>
    <s v="RIO VERDE"/>
    <s v="GO"/>
    <s v="ETANOL COMUM"/>
    <n v="491"/>
    <n v="10.99"/>
    <s v=" Km/L"/>
    <n v="12863"/>
    <n v="44.67"/>
    <n v="4.1900000000000004"/>
    <n v="187.17"/>
    <s v="0"/>
    <s v="EXT - KSE LOCAÇOES"/>
    <s v="Planejamento Operaci"/>
    <s v="KSE LOCAÇOES"/>
    <m/>
    <d v="2025-11-10T00:00:00"/>
    <x v="7"/>
    <x v="0"/>
    <x v="12"/>
  </r>
  <r>
    <s v="TTQ4C10"/>
    <s v="60645800105124428"/>
    <s v="10/11/2025 04:33:24"/>
    <s v="03095"/>
    <s v="MICHELL ALMEIDA SANTANA"/>
    <x v="31"/>
    <s v="Caminhonete"/>
    <s v="Caminhonete S10"/>
    <s v="CHEVROLET"/>
    <s v="87183400"/>
    <s v="MARAJO GUAPO"/>
    <s v="GUAPO"/>
    <s v="GO"/>
    <s v="DIESEL S-10"/>
    <n v="848"/>
    <n v="15.57"/>
    <s v=" Km/L"/>
    <n v="12220"/>
    <n v="54.48"/>
    <n v="6.24"/>
    <n v="339.96"/>
    <s v="0"/>
    <s v="Planejamento Operaci"/>
    <s v="Planejamento Operaci"/>
    <s v="INSPENCAO"/>
    <m/>
    <d v="2025-11-10T00:00:00"/>
    <x v="7"/>
    <x v="0"/>
    <x v="12"/>
  </r>
  <r>
    <s v="TTT2H93"/>
    <s v="60645800106437760"/>
    <s v="10/11/2025 05:07:26"/>
    <s v="07097"/>
    <s v="LUIZ FERNANDO NUNES RIBEIRO"/>
    <x v="41"/>
    <s v="Utilitário"/>
    <s v="SAVEIRO"/>
    <s v="FIAT"/>
    <s v="07674909"/>
    <s v="AUTO POSTO INDIARA"/>
    <s v="INDIARA"/>
    <s v="GO"/>
    <s v="ETANOL COMUM"/>
    <n v="447"/>
    <n v="12.04"/>
    <s v=" Km/L"/>
    <n v="14904"/>
    <n v="37.119999999999997"/>
    <n v="4.49"/>
    <n v="166.66"/>
    <s v="9545"/>
    <s v="EXT - KSE LOCAÇOES"/>
    <s v="Planejamento Operaci"/>
    <s v="KSE LOCAÇOES"/>
    <m/>
    <d v="2025-11-10T00:00:00"/>
    <x v="7"/>
    <x v="0"/>
    <x v="12"/>
  </r>
  <r>
    <s v="TTT2H95"/>
    <s v="60645800106437744"/>
    <s v="10/11/2025 05:26:11"/>
    <s v="03458"/>
    <s v="RAUL DOS SANTOS SOUSA"/>
    <x v="63"/>
    <s v="Caminhonete"/>
    <s v="SAVEIRO CS RB MF"/>
    <s v="VW"/>
    <s v="75331003"/>
    <s v="SUPERVIA LAGOA"/>
    <s v="RIO VERDE"/>
    <s v="GO"/>
    <s v="ETANOL COMUM"/>
    <n v="347"/>
    <n v="9.68"/>
    <s v=" Km/L"/>
    <n v="9245"/>
    <n v="35.85"/>
    <n v="4.1900000000000004"/>
    <n v="150.22"/>
    <s v="0"/>
    <s v="EXT - KSE LOCAÇOES"/>
    <s v="Planejamento Operaci"/>
    <s v="KSE LOCAÇOES"/>
    <m/>
    <d v="2025-11-10T00:00:00"/>
    <x v="7"/>
    <x v="0"/>
    <x v="12"/>
  </r>
  <r>
    <s v="TUW2D74"/>
    <s v="60645800105124310"/>
    <s v="10/11/2025 05:32:05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655"/>
    <n v="15.29"/>
    <s v=" Km/L"/>
    <n v="11610"/>
    <n v="42.83"/>
    <n v="6.49"/>
    <n v="277.97000000000003"/>
    <s v="0"/>
    <s v="Planejamento Operaci"/>
    <s v="Planejamento Operaci"/>
    <s v="Operacional"/>
    <m/>
    <d v="2025-11-10T00:00:00"/>
    <x v="7"/>
    <x v="0"/>
    <x v="12"/>
  </r>
  <r>
    <s v="TKB0E17"/>
    <s v="60645800106185180"/>
    <s v="10/11/2025 05:38:10"/>
    <s v="02910"/>
    <s v="EMERSON CRISTIANO DA SILVEIRA"/>
    <x v="27"/>
    <s v="EQUIPAMENTOS"/>
    <s v="GUINCHO LEVE"/>
    <s v="EQUIPAMENTO"/>
    <s v="45341508"/>
    <s v="POSTO ALTO DA SERRA"/>
    <s v="ITUMBIARA"/>
    <s v="GO"/>
    <s v="DIESEL S-10"/>
    <n v="585"/>
    <n v="4.7300000000000004"/>
    <s v=" Km/L"/>
    <n v="5377"/>
    <n v="123.69"/>
    <n v="6.49"/>
    <n v="802.77"/>
    <s v="0"/>
    <s v="EXT - LUCCA JR"/>
    <s v="Planejamento Operaci"/>
    <s v="LUCCA JR"/>
    <m/>
    <d v="2025-11-10T00:00:00"/>
    <x v="7"/>
    <x v="0"/>
    <x v="11"/>
  </r>
  <r>
    <s v="TKB0E17"/>
    <m/>
    <s v="10/11/2025 05:40:35"/>
    <m/>
    <m/>
    <x v="27"/>
    <m/>
    <m/>
    <m/>
    <m/>
    <s v="POSTO ALTO DA SERRA"/>
    <m/>
    <m/>
    <s v="ARLA-32"/>
    <s v="-"/>
    <s v="-"/>
    <s v=" Km/L"/>
    <s v="-"/>
    <n v="5.62"/>
    <m/>
    <n v="19.61"/>
    <m/>
    <m/>
    <s v="Planejamento Operaci"/>
    <s v="LUCCA JR"/>
    <m/>
    <d v="2025-11-10T00:00:00"/>
    <x v="7"/>
    <x v="0"/>
    <x v="11"/>
  </r>
  <r>
    <s v="TTY2C25"/>
    <s v="60645800106437780"/>
    <s v="10/11/2025 05:50:34"/>
    <s v="05644"/>
    <s v="GEOVANE SEVERIANO DA SILVA"/>
    <x v="38"/>
    <s v="Caminhonete"/>
    <s v="SAVEIRO CS RB MF"/>
    <s v="VW"/>
    <s v="46286315"/>
    <s v="POSTO CENTRAL"/>
    <s v="BOM JESUS"/>
    <s v="GO"/>
    <s v="ETANOL COMUM"/>
    <n v="424"/>
    <n v="11.65"/>
    <s v=" Km/L"/>
    <n v="12314"/>
    <n v="36.409999999999997"/>
    <n v="4.944"/>
    <n v="180"/>
    <s v="0"/>
    <s v="EXT - KSE LOCAÇOES"/>
    <s v="Planejamento Operaci"/>
    <s v="KSE LOCAÇOES"/>
    <m/>
    <d v="2025-11-10T00:00:00"/>
    <x v="7"/>
    <x v="0"/>
    <x v="12"/>
  </r>
  <r>
    <s v="TTQ3C61"/>
    <s v="60645800105124444"/>
    <s v="10/11/2025 06:13:36"/>
    <s v="85463"/>
    <s v="MAYCON RAFAEL CAMPERA"/>
    <x v="44"/>
    <s v="Caminhonete"/>
    <s v="SAVEIRO CS RB MF"/>
    <s v="VW"/>
    <s v="13308211"/>
    <s v="P. BANDEIRANTES"/>
    <s v="RIO VERDE"/>
    <s v="GO"/>
    <s v="ETANOL COMUM"/>
    <n v="412"/>
    <n v="9.73"/>
    <s v=" Km/L"/>
    <n v="9636"/>
    <n v="42.34"/>
    <n v="4.4820000000000002"/>
    <n v="189.75"/>
    <s v="101122230"/>
    <s v="EXT - KSE LOCAÇOES"/>
    <s v="Planejamento Operaci"/>
    <s v="KSE LOCAÇOES"/>
    <m/>
    <d v="2025-11-10T00:00:00"/>
    <x v="7"/>
    <x v="0"/>
    <x v="12"/>
  </r>
  <r>
    <s v="TFW2H32"/>
    <s v="60645800105143835"/>
    <s v="10/11/2025 06:51:14"/>
    <s v="99638"/>
    <s v="LAFAIETE DE SOUZA SANTOS"/>
    <x v="10"/>
    <s v="AUTOMOVEL"/>
    <s v="ARGO"/>
    <s v="FIAT"/>
    <s v="69429000"/>
    <s v="PETROBESSA EXPRESS"/>
    <s v="ANAPOLIS"/>
    <s v="GO"/>
    <s v="ETANOL COMUM"/>
    <n v="363"/>
    <n v="9.49"/>
    <s v=" Km/L"/>
    <n v="36793"/>
    <n v="38.25"/>
    <n v="4.5410000000000004"/>
    <n v="173.69"/>
    <s v="0"/>
    <s v="Planejamento Operaci"/>
    <s v="Planejamento Operaci"/>
    <s v="Operacional"/>
    <m/>
    <d v="2025-11-10T00:00:00"/>
    <x v="7"/>
    <x v="0"/>
    <x v="3"/>
  </r>
  <r>
    <s v="TFX7J72"/>
    <s v="60645800105836505"/>
    <s v="10/11/2025 07:13:18"/>
    <s v="02769"/>
    <s v="ANDRE LUIS PAULINO"/>
    <x v="11"/>
    <s v="AUTOMOVEL"/>
    <s v="ARGO"/>
    <s v="FIAT"/>
    <s v="64191102"/>
    <s v="AUTO POSTO PIRETT"/>
    <s v="GOIATUBA"/>
    <s v="GO"/>
    <s v="ETANOL COMUM"/>
    <n v="319"/>
    <n v="8.9499999999999993"/>
    <s v=" Km/L"/>
    <n v="41212"/>
    <n v="35.659999999999997"/>
    <n v="4.6900000000000004"/>
    <n v="167.25"/>
    <s v="1"/>
    <s v="Planejamento Operaci"/>
    <s v="Planejamento Operaci"/>
    <s v="Operacional"/>
    <m/>
    <d v="2025-11-10T00:00:00"/>
    <x v="7"/>
    <x v="0"/>
    <x v="4"/>
  </r>
  <r>
    <s v="TFN3B64"/>
    <s v="60645800106437477"/>
    <s v="10/11/2025 07:44:27"/>
    <s v="93980"/>
    <s v="NEILSON NERES PONTES DA ALMEIDA"/>
    <x v="47"/>
    <s v="EQUIPAMENTOS"/>
    <s v="AMBULANCIA"/>
    <s v="OUTROS"/>
    <s v="46286315"/>
    <s v="POSTO CENTRAL"/>
    <s v="BOM JESUS"/>
    <s v="GO"/>
    <s v="DIESEL S-10"/>
    <n v="123"/>
    <n v="5.91"/>
    <s v=" Km/L"/>
    <n v="2752"/>
    <n v="20.81"/>
    <n v="6.242"/>
    <n v="129.9"/>
    <s v="0"/>
    <s v="Planejamento Operaci"/>
    <s v="Planejamento Operaci"/>
    <s v="Operacional"/>
    <m/>
    <d v="2025-11-10T00:00:00"/>
    <x v="7"/>
    <x v="0"/>
    <x v="13"/>
  </r>
  <r>
    <s v="TTR3A31"/>
    <s v="60645800106437590"/>
    <s v="10/11/2025 07:49:40"/>
    <s v="05685"/>
    <s v="THAVINER DIVANIO RODRIGUES DOS SANTOS"/>
    <x v="53"/>
    <s v="Caminhonete"/>
    <s v="SAVEIRO CS RB MF"/>
    <s v="VW"/>
    <s v="46209914"/>
    <s v="DECIO RIO VERDE"/>
    <s v="RIO VERDE"/>
    <s v="GO"/>
    <s v="ETANOL COMUM"/>
    <n v="449"/>
    <n v="10.83"/>
    <s v=" Km/L"/>
    <n v="10565"/>
    <n v="41.47"/>
    <n v="4.29"/>
    <n v="177.91"/>
    <s v="202511100749"/>
    <s v="EXT - KSE LOCAÇOES"/>
    <s v="Planejamento Operaci"/>
    <s v="KSE LOCAÇOES"/>
    <m/>
    <d v="2025-11-10T00:00:00"/>
    <x v="7"/>
    <x v="0"/>
    <x v="12"/>
  </r>
  <r>
    <s v="TGM2I26"/>
    <s v="60645800106437620"/>
    <s v="10/11/2025 07:55:12"/>
    <s v="59226"/>
    <s v="PASCHOAL FAVORITTO DE QUEIROZ"/>
    <x v="52"/>
    <s v="Utilitário"/>
    <s v="FIORINO"/>
    <s v="FIAT"/>
    <s v="69479601"/>
    <s v="REDE SANTA LUZIA X"/>
    <s v="GOIANIA"/>
    <s v="GO"/>
    <s v="ETANOL COMUM"/>
    <n v="375"/>
    <n v="7.24"/>
    <s v=" Km/L"/>
    <n v="3842"/>
    <n v="51.76"/>
    <n v="4.87"/>
    <n v="252.09"/>
    <s v="141050"/>
    <s v="EXT - KSE LOCAÇOES"/>
    <s v="Planejamento Operaci"/>
    <s v="Operacional"/>
    <m/>
    <d v="2025-11-10T00:00:00"/>
    <x v="7"/>
    <x v="0"/>
    <x v="5"/>
  </r>
  <r>
    <s v="TFS3C72"/>
    <s v="60645800105143738"/>
    <s v="10/11/2025 07:57:36"/>
    <s v="00271"/>
    <s v="HEDER OLIVEIRA SANTANA"/>
    <x v="9"/>
    <s v="AUTOMOVEL"/>
    <s v="ARGO"/>
    <s v="FIAT"/>
    <s v="13308211"/>
    <s v="P. BANDEIRANTES"/>
    <s v="RIO VERDE"/>
    <s v="GO"/>
    <s v="ETANOL COMUM"/>
    <n v="274"/>
    <n v="7.09"/>
    <s v=" Km/L"/>
    <n v="51929"/>
    <n v="38.67"/>
    <n v="4.3890000000000002"/>
    <n v="169.74"/>
    <s v="101128453"/>
    <s v="Planejamento Operaci"/>
    <s v="Planejamento Operaci"/>
    <s v="Operacional"/>
    <m/>
    <d v="2025-11-10T00:00:00"/>
    <x v="7"/>
    <x v="0"/>
    <x v="4"/>
  </r>
  <r>
    <s v="NKD1J82"/>
    <s v="60645800105124230"/>
    <s v="10/11/2025 09:11:19"/>
    <s v="99128"/>
    <s v="LEANDRO FERREIRA DE JESUS"/>
    <x v="19"/>
    <s v="Caminhão"/>
    <s v="24-250/24-250"/>
    <s v="VW"/>
    <s v="87183400"/>
    <s v="MARAJO GUAPO"/>
    <s v="GUAPO"/>
    <s v="GO"/>
    <s v="DIESEL COMUM"/>
    <n v="0"/>
    <n v="0"/>
    <s v=" Km/L"/>
    <n v="0"/>
    <n v="225"/>
    <n v="6.09"/>
    <n v="1370.25"/>
    <s v="0"/>
    <s v="EXT - SAO PEDRO"/>
    <s v="Planejamento Operaci"/>
    <s v="SAO PEDRO"/>
    <m/>
    <d v="2025-11-10T00:00:00"/>
    <x v="7"/>
    <x v="0"/>
    <x v="7"/>
  </r>
  <r>
    <s v="TFE6B22"/>
    <s v="60645800105143762"/>
    <s v="10/11/2025 10:44:35"/>
    <s v="03608"/>
    <s v="WEIDER DA SILVA RODRIGUES"/>
    <x v="1"/>
    <s v="AUTOMOVEL"/>
    <s v="ARGO"/>
    <s v="FIAT"/>
    <s v="07686400"/>
    <s v="AUTO POSTO CASTELANDIA"/>
    <s v="CASTELANDIA"/>
    <s v="GO"/>
    <s v="GASOLINA COMUM"/>
    <n v="483"/>
    <n v="11.81"/>
    <s v=" Km/L"/>
    <n v="27652"/>
    <n v="40.9"/>
    <n v="6.09"/>
    <n v="249.08"/>
    <s v="86285"/>
    <s v="Planejamento Operaci"/>
    <s v="Planejamento Operaci"/>
    <s v="Operacional"/>
    <m/>
    <d v="2025-11-10T00:00:00"/>
    <x v="7"/>
    <x v="0"/>
    <x v="1"/>
  </r>
  <r>
    <s v="TFW3J34"/>
    <s v="60645800106437440"/>
    <s v="10/11/2025 11:11:08"/>
    <s v="70145"/>
    <s v="LUCAS HENRIQUE MAGALHAES DE SOUZA "/>
    <x v="49"/>
    <s v="EQUIPAMENTOS"/>
    <s v="AMBULANCIA"/>
    <s v="OUTROS"/>
    <s v="46286315"/>
    <s v="POSTO CENTRAL"/>
    <s v="BOM JESUS"/>
    <s v="GO"/>
    <s v="DIESEL S-10"/>
    <n v="399"/>
    <n v="6.44"/>
    <s v=" Km/L"/>
    <n v="4451"/>
    <n v="62"/>
    <n v="6.24"/>
    <n v="386.88"/>
    <s v="1"/>
    <s v="Planejamento Operaci"/>
    <s v="Planejamento Operaci"/>
    <s v="Operacional"/>
    <m/>
    <d v="2025-11-10T00:00:00"/>
    <x v="7"/>
    <x v="0"/>
    <x v="13"/>
  </r>
  <r>
    <s v="TUG2C45"/>
    <s v="60645800106437600"/>
    <s v="10/11/2025 12:28:55"/>
    <s v="70214"/>
    <s v="IGOR LEMES FERNANDES"/>
    <x v="54"/>
    <s v="Utilitário"/>
    <s v="SAVEIRO"/>
    <s v="FIAT"/>
    <s v="81889412"/>
    <s v="POSTO ZERO UM"/>
    <s v="RIO VERDE"/>
    <s v="GO"/>
    <s v="ETANOL COMUM"/>
    <n v="406"/>
    <n v="10.47"/>
    <s v=" Km/L"/>
    <n v="11373"/>
    <n v="38.76"/>
    <n v="4.3899999999999997"/>
    <n v="170.16"/>
    <s v="1"/>
    <s v="EXT - KSE LOCAÇOES"/>
    <s v="Planejamento Operaci"/>
    <s v="KSE LOCAÇOES"/>
    <m/>
    <d v="2025-11-10T00:00:00"/>
    <x v="7"/>
    <x v="0"/>
    <x v="12"/>
  </r>
  <r>
    <s v="TUF2B45"/>
    <s v="60645800106437790"/>
    <s v="10/11/2025 12:29:53"/>
    <s v="01318"/>
    <s v="JOAO BATISTA REIS"/>
    <x v="37"/>
    <s v="Caminhonete"/>
    <s v="SAVEIRO CS RB MF"/>
    <s v="VW"/>
    <s v="75331003"/>
    <s v="SUPERVIA LAGOA"/>
    <s v="RIO VERDE"/>
    <s v="GO"/>
    <s v="ETANOL COMUM"/>
    <n v="340"/>
    <n v="9.7899999999999991"/>
    <s v=" Km/L"/>
    <n v="13203"/>
    <n v="34.74"/>
    <n v="4.1900000000000004"/>
    <n v="145.56"/>
    <s v="0"/>
    <s v="EXT - KSE LOCAÇOES"/>
    <s v="Planejamento Operaci"/>
    <s v="KSE LOCAÇOES"/>
    <m/>
    <d v="2025-11-10T00:00:00"/>
    <x v="7"/>
    <x v="0"/>
    <x v="12"/>
  </r>
  <r>
    <s v="TUB2B84"/>
    <s v="60645800106437809"/>
    <s v="10/11/2025 12:37:04"/>
    <s v="88512"/>
    <s v="JUAREZ NEVES"/>
    <x v="36"/>
    <s v="Caminhonete"/>
    <s v="SAVEIRO CS RB MF"/>
    <s v="VW"/>
    <s v="41826312"/>
    <s v="AUTO POSTO JACARE"/>
    <s v="ACREUNA"/>
    <s v="GO"/>
    <s v="ETANOL COMUM"/>
    <n v="368"/>
    <n v="8.0399999999999991"/>
    <s v=" Km/L"/>
    <n v="12165"/>
    <n v="45.75"/>
    <n v="4.25"/>
    <n v="194.44"/>
    <s v="101145415"/>
    <s v="EXT - KSE LOCAÇOES"/>
    <s v="Planejamento Operaci"/>
    <s v="KSE LOCAÇOES"/>
    <m/>
    <d v="2025-11-10T00:00:00"/>
    <x v="7"/>
    <x v="0"/>
    <x v="12"/>
  </r>
  <r>
    <s v="TFY6E09"/>
    <s v="60645800105143700"/>
    <s v="10/11/2025 13:48:59"/>
    <s v="04380"/>
    <s v="PAULO ROBERTO BATISTA DE MOURA JUNIOR"/>
    <x v="15"/>
    <s v="AUTOMOVEL"/>
    <s v="ARGO"/>
    <s v="FIAT"/>
    <s v="46209914"/>
    <s v="DECIO RIO VERDE"/>
    <s v="RIO VERDE"/>
    <s v="GO"/>
    <s v="ETANOL COMUM"/>
    <n v="323"/>
    <n v="10.58"/>
    <s v=" Km/L"/>
    <n v="25705"/>
    <n v="30.54"/>
    <n v="4.29"/>
    <n v="131.02000000000001"/>
    <s v="202511101348"/>
    <s v="Planejamento Operaci"/>
    <s v="Planejamento Operaci"/>
    <s v="Operacional"/>
    <m/>
    <d v="2025-11-10T00:00:00"/>
    <x v="7"/>
    <x v="0"/>
    <x v="1"/>
  </r>
  <r>
    <s v="TBE3B78"/>
    <m/>
    <s v="10/11/2025 14:02:13"/>
    <m/>
    <m/>
    <x v="20"/>
    <m/>
    <m/>
    <m/>
    <m/>
    <s v="MARAJO GUAPO"/>
    <m/>
    <m/>
    <s v="ARLA-32"/>
    <n v="0"/>
    <n v="0"/>
    <s v=" Km/L"/>
    <n v="0"/>
    <n v="7.51"/>
    <m/>
    <n v="30"/>
    <m/>
    <s v="EXT - SAO PEDRO"/>
    <s v="Planejamento Operaci"/>
    <s v="SAO PEDRO"/>
    <m/>
    <d v="2025-11-10T00:00:00"/>
    <x v="7"/>
    <x v="0"/>
    <x v="7"/>
  </r>
  <r>
    <s v="IMP0001"/>
    <s v="60645800105124150"/>
    <s v="10/11/2025 14:03:51"/>
    <s v="89049"/>
    <s v="VALDEIR JOSE CORREIA"/>
    <x v="19"/>
    <s v="EQUIPAMENTOS"/>
    <s v="IMPLEMENTOS"/>
    <s v="OUTROS"/>
    <s v="87183400"/>
    <s v="MARAJO GUAPO"/>
    <s v="GUAPO"/>
    <s v="GO"/>
    <s v="GASOLINA COMUM"/>
    <n v="0"/>
    <n v="0"/>
    <s v=" Km/L"/>
    <n v="0"/>
    <n v="20"/>
    <n v="6.09"/>
    <n v="121.8"/>
    <s v="0"/>
    <s v="EXT - SAO PEDRO"/>
    <s v="Planejamento Operaci"/>
    <s v="SAO PEDRO"/>
    <m/>
    <d v="2025-11-10T00:00:00"/>
    <x v="7"/>
    <x v="0"/>
    <x v="7"/>
  </r>
  <r>
    <s v="TFS3C72"/>
    <s v="60645800105143738"/>
    <s v="10/11/2025 14:16:00"/>
    <s v="00271"/>
    <s v="HEDER OLIVEIRA SANTANA"/>
    <x v="9"/>
    <s v="AUTOMOVEL"/>
    <s v="ARGO"/>
    <s v="FIAT"/>
    <s v="69494411"/>
    <s v="REDE MARAJO RIO VERD"/>
    <s v="RIO VERDE"/>
    <s v="GO"/>
    <s v="ETANOL COMUM"/>
    <n v="359"/>
    <n v="9.34"/>
    <s v=" Km/L"/>
    <n v="52288"/>
    <n v="38.450000000000003"/>
    <n v="3.99"/>
    <n v="153.41999999999999"/>
    <s v="271653108"/>
    <s v="Planejamento Operaci"/>
    <s v="Planejamento Operaci"/>
    <s v="Operacional"/>
    <m/>
    <d v="2025-11-10T00:00:00"/>
    <x v="7"/>
    <x v="0"/>
    <x v="4"/>
  </r>
  <r>
    <s v="TTT2H93"/>
    <s v="60645800106437760"/>
    <s v="10/11/2025 14:41:28"/>
    <s v="01042"/>
    <s v="EDUARDO SANTOS"/>
    <x v="41"/>
    <s v="Utilitário"/>
    <s v="SAVEIRO"/>
    <s v="FIAT"/>
    <s v="41826312"/>
    <s v="AUTO POSTO JACARE"/>
    <s v="ACREUNA"/>
    <s v="GO"/>
    <s v="ETANOL COMUM"/>
    <n v="487"/>
    <n v="10.71"/>
    <s v=" Km/L"/>
    <n v="15391"/>
    <n v="45.49"/>
    <n v="4.2510000000000003"/>
    <n v="193.36"/>
    <s v="101152880"/>
    <s v="EXT - KSE LOCAÇOES"/>
    <s v="Planejamento Operaci"/>
    <s v="KSE LOCAÇOES"/>
    <m/>
    <d v="2025-11-10T00:00:00"/>
    <x v="7"/>
    <x v="0"/>
    <x v="12"/>
  </r>
  <r>
    <s v="FCW8F66"/>
    <s v="60645800105124371"/>
    <s v="10/11/2025 14:55:42"/>
    <s v="80246"/>
    <s v="FRANCISCO DE ASSIS SOARES"/>
    <x v="19"/>
    <s v="Caminhão"/>
    <s v="11-180"/>
    <s v="VW"/>
    <s v="45307105"/>
    <s v="POSTO GIRASSOL"/>
    <s v="ITUMBIARA"/>
    <s v="GO"/>
    <s v="DIESEL S-10"/>
    <n v="0"/>
    <n v="0"/>
    <s v=" Km/L"/>
    <n v="0"/>
    <n v="100"/>
    <n v="6.09"/>
    <n v="609"/>
    <s v="101153"/>
    <s v="EXT - SAO PEDRO"/>
    <s v="Planejamento Operaci"/>
    <s v="SAO PEDRO"/>
    <m/>
    <d v="2025-11-10T00:00:00"/>
    <x v="7"/>
    <x v="0"/>
    <x v="7"/>
  </r>
  <r>
    <s v="TFI3B19"/>
    <s v="60645800105926941"/>
    <s v="10/11/2025 15:09:10"/>
    <s v="26126"/>
    <s v="MARIVALDO GONÇALVES"/>
    <x v="4"/>
    <s v="AUTOMOVEL"/>
    <s v="ARGO"/>
    <s v="FIAT"/>
    <s v="45308900"/>
    <s v="POSTO LUPATINI"/>
    <s v="SANTO ANTONIO DA BARRA"/>
    <s v="GO"/>
    <s v="ETANOL COMUM"/>
    <n v="362"/>
    <n v="10.53"/>
    <s v=" Km/L"/>
    <n v="31578"/>
    <n v="34.39"/>
    <n v="4.3899999999999997"/>
    <n v="150.97"/>
    <s v="0"/>
    <s v="Planejamento Operaci"/>
    <s v="Planejamento Operaci"/>
    <s v="Operacional"/>
    <m/>
    <d v="2025-11-10T00:00:00"/>
    <x v="7"/>
    <x v="0"/>
    <x v="0"/>
  </r>
  <r>
    <s v="TFN0D12"/>
    <s v="60645800105143746"/>
    <s v="10/11/2025 16:13:38"/>
    <s v="00390"/>
    <s v="SILVINO JOSE DE BRITO"/>
    <x v="5"/>
    <s v="AUTOMOVEL"/>
    <s v="ARGO"/>
    <s v="FIAT"/>
    <s v="36603412"/>
    <s v="POSTO DO RATINHO"/>
    <s v="GOIANIA"/>
    <s v="GO"/>
    <s v="ETANOL COMUM"/>
    <n v="255"/>
    <n v="8.81"/>
    <s v=" Km/L"/>
    <n v="18671"/>
    <n v="28.95"/>
    <n v="5.24"/>
    <n v="151.69999999999999"/>
    <s v="2"/>
    <s v="Planejamento Operaci"/>
    <s v="Planejamento Operaci"/>
    <s v="Operacional"/>
    <m/>
    <d v="2025-11-10T00:00:00"/>
    <x v="7"/>
    <x v="0"/>
    <x v="3"/>
  </r>
  <r>
    <s v="TLR1J91"/>
    <s v="60645800106043065"/>
    <s v="10/11/2025 16:34:34"/>
    <s v="02910"/>
    <s v="EMERSON CRISTIANO DA SILVEIRA"/>
    <x v="23"/>
    <s v="Caminhonete"/>
    <s v="SAVEIRO"/>
    <s v="VOLKSWAGEN"/>
    <s v="46209914"/>
    <s v="DECIO RIO VERDE"/>
    <s v="RIO VERDE"/>
    <s v="GO"/>
    <s v="ETANOL COMUM"/>
    <n v="0"/>
    <n v="0"/>
    <s v=" Km/L"/>
    <s v="-"/>
    <n v="46.83"/>
    <n v="4.29"/>
    <n v="200.9"/>
    <s v="202511101633"/>
    <s v="Planejamento Operaci"/>
    <s v="Planejamento Operaci"/>
    <s v="Operacional"/>
    <m/>
    <d v="2025-11-10T00:00:00"/>
    <x v="7"/>
    <x v="0"/>
    <x v="9"/>
  </r>
  <r>
    <s v="TTR3A31"/>
    <s v="60645800106437590"/>
    <s v="10/11/2025 16:48:36"/>
    <s v="05685"/>
    <s v="THAVINER DIVANIO RODRIGUES DOS SANTOS"/>
    <x v="53"/>
    <s v="Caminhonete"/>
    <s v="SAVEIRO CS RB MF"/>
    <s v="VW"/>
    <s v="46209914"/>
    <s v="DECIO RIO VERDE"/>
    <s v="RIO VERDE"/>
    <s v="GO"/>
    <s v="ETANOL COMUM"/>
    <n v="349"/>
    <n v="8.07"/>
    <s v=" Km/L"/>
    <n v="10914"/>
    <n v="43.25"/>
    <n v="4.29"/>
    <n v="185.54"/>
    <s v="202511101648"/>
    <s v="EXT - KSE LOCAÇOES"/>
    <s v="Planejamento Operaci"/>
    <s v="KSE LOCAÇOES"/>
    <m/>
    <d v="2025-11-10T00:00:00"/>
    <x v="7"/>
    <x v="0"/>
    <x v="12"/>
  </r>
  <r>
    <s v="TTT2H95"/>
    <s v="60645800106437744"/>
    <s v="10/11/2025 17:02:59"/>
    <s v="00399"/>
    <s v="JULIANO FERNANDES DA SILVA"/>
    <x v="63"/>
    <s v="Caminhonete"/>
    <s v="SAVEIRO CS RB MF"/>
    <s v="VW"/>
    <s v="75331003"/>
    <s v="SUPERVIA LAGOA"/>
    <s v="RIO VERDE"/>
    <s v="GO"/>
    <s v="ETANOL COMUM"/>
    <n v="477"/>
    <n v="10.37"/>
    <s v=" Km/L"/>
    <n v="9722"/>
    <n v="46"/>
    <n v="4.1900000000000004"/>
    <n v="192.74"/>
    <s v="0"/>
    <s v="EXT - KSE LOCAÇOES"/>
    <s v="Planejamento Operaci"/>
    <s v="KSE LOCAÇOES"/>
    <m/>
    <d v="2025-11-10T00:00:00"/>
    <x v="7"/>
    <x v="0"/>
    <x v="12"/>
  </r>
  <r>
    <s v="TFR8B59"/>
    <s v="60645800105143681"/>
    <s v="10/11/2025 17:20:07"/>
    <s v="92635"/>
    <s v="ADENILDO BARBOSA DUTRA"/>
    <x v="8"/>
    <s v="AUTOMOVEL"/>
    <s v="ARGO"/>
    <s v="FIAT"/>
    <s v="69479601"/>
    <s v="REDE SANTA LUZIA X"/>
    <s v="GOIANIA"/>
    <s v="GO"/>
    <s v="ETANOL COMUM"/>
    <n v="305"/>
    <n v="7.14"/>
    <s v=" Km/L"/>
    <n v="13068"/>
    <n v="42.73"/>
    <n v="4.8710000000000004"/>
    <n v="208.12"/>
    <s v="141367"/>
    <s v="Planejamento Operaci"/>
    <s v="Planejamento Operaci"/>
    <s v="Operacional"/>
    <m/>
    <d v="2025-11-10T00:00:00"/>
    <x v="7"/>
    <x v="0"/>
    <x v="5"/>
  </r>
  <r>
    <s v="TFX7J72"/>
    <s v="60645800105836505"/>
    <s v="10/11/2025 17:20:27"/>
    <s v="02769"/>
    <s v="ANDRE LUIS PAULINO"/>
    <x v="11"/>
    <s v="AUTOMOVEL"/>
    <s v="ARGO"/>
    <s v="FIAT"/>
    <s v="36645906"/>
    <s v="AUTO POSTO ESTRELA DO SUL III"/>
    <s v="ACREUNA"/>
    <s v="GO"/>
    <s v="ETANOL COMUM"/>
    <n v="406"/>
    <n v="9.59"/>
    <s v=" Km/L"/>
    <n v="41618"/>
    <n v="42.33"/>
    <n v="4.5110000000000001"/>
    <n v="190.93"/>
    <s v="0"/>
    <s v="Planejamento Operaci"/>
    <s v="Planejamento Operaci"/>
    <s v="Operacional"/>
    <m/>
    <d v="2025-11-10T00:00:00"/>
    <x v="7"/>
    <x v="0"/>
    <x v="4"/>
  </r>
  <r>
    <s v="TTY2C25"/>
    <s v="60645800106437780"/>
    <s v="10/11/2025 17:48:16"/>
    <s v="36807"/>
    <s v="ALEX DOS SANTOS"/>
    <x v="38"/>
    <s v="Caminhonete"/>
    <s v="SAVEIRO CS RB MF"/>
    <s v="VW"/>
    <s v="46286315"/>
    <s v="POSTO CENTRAL"/>
    <s v="BOM JESUS"/>
    <s v="GO"/>
    <s v="ETANOL COMUM"/>
    <n v="461"/>
    <n v="11.24"/>
    <s v=" Km/L"/>
    <n v="12775"/>
    <n v="41.01"/>
    <n v="4.46"/>
    <n v="182.9"/>
    <s v="1"/>
    <s v="EXT - KSE LOCAÇOES"/>
    <s v="Planejamento Operaci"/>
    <s v="KSE LOCAÇOES"/>
    <m/>
    <d v="2025-11-10T00:00:00"/>
    <x v="7"/>
    <x v="0"/>
    <x v="12"/>
  </r>
  <r>
    <s v="TTP5B47"/>
    <s v="60645800106437770"/>
    <s v="10/11/2025 18:21:31"/>
    <s v="86658"/>
    <s v="JULIANO GODOI DE MORAIS"/>
    <x v="40"/>
    <s v="Caminhonete"/>
    <s v="SAVEIRO CS RB MF"/>
    <s v="VW"/>
    <s v="07674909"/>
    <s v="AUTO POSTO INDIARA"/>
    <s v="INDIARA"/>
    <s v="GO"/>
    <s v="ETANOL COMUM"/>
    <n v="441"/>
    <n v="9.7100000000000009"/>
    <s v=" Km/L"/>
    <n v="10213"/>
    <n v="45.41"/>
    <n v="4.29"/>
    <n v="194.81"/>
    <s v="9578"/>
    <s v="EXT - KSE LOCAÇOES"/>
    <s v="Planejamento Operaci"/>
    <s v="KSE LOCAÇOES"/>
    <m/>
    <d v="2025-11-10T00:00:00"/>
    <x v="7"/>
    <x v="0"/>
    <x v="12"/>
  </r>
  <r>
    <s v="TUG2C45"/>
    <s v="60645800106437600"/>
    <s v="10/11/2025 19:49:17"/>
    <s v="03921"/>
    <s v="IVAIR JUNIOR ARAUJO NOGUEIRA"/>
    <x v="54"/>
    <s v="Utilitário"/>
    <s v="SAVEIRO"/>
    <s v="FIAT"/>
    <s v="81889412"/>
    <s v="POSTO ZERO UM"/>
    <s v="RIO VERDE"/>
    <s v="GO"/>
    <s v="ETANOL COMUM"/>
    <n v="250"/>
    <n v="9.33"/>
    <s v=" Km/L"/>
    <n v="11623"/>
    <n v="26.79"/>
    <n v="4.3899999999999997"/>
    <n v="117.6"/>
    <s v="0"/>
    <s v="EXT - KSE LOCAÇOES"/>
    <s v="Planejamento Operaci"/>
    <s v="KSE LOCAÇOES"/>
    <m/>
    <d v="2025-11-10T00:00:00"/>
    <x v="7"/>
    <x v="0"/>
    <x v="12"/>
  </r>
  <r>
    <s v="TFM4H34"/>
    <s v="60645800106437340"/>
    <s v="10/11/2025 19:54:17"/>
    <s v="00035"/>
    <s v="GILSON TEIXEIRA DA SILVA"/>
    <x v="46"/>
    <s v="EQUIPAMENTOS"/>
    <s v="AMBULANCIA"/>
    <s v="OUTROS"/>
    <s v="45308900"/>
    <s v="POSTO LUPATINI"/>
    <s v="SANTO ANTONIO DA BARRA"/>
    <s v="GO"/>
    <s v="DIESEL S-10"/>
    <n v="240"/>
    <n v="5.0199999999999996"/>
    <s v=" Km/L"/>
    <n v="3050"/>
    <n v="47.82"/>
    <n v="6.4210000000000003"/>
    <n v="307.05"/>
    <s v="0"/>
    <s v="Planejamento Operaci"/>
    <s v="Planejamento Operaci"/>
    <s v="Operacional"/>
    <m/>
    <d v="2025-11-10T00:00:00"/>
    <x v="7"/>
    <x v="0"/>
    <x v="13"/>
  </r>
  <r>
    <s v="TTT2H93"/>
    <s v="60645800106437760"/>
    <s v="10/11/2025 20:42:19"/>
    <s v="95143"/>
    <s v="NILDO ANTONIO DE SOUSA"/>
    <x v="41"/>
    <s v="Utilitário"/>
    <s v="SAVEIRO"/>
    <s v="FIAT"/>
    <s v="41826312"/>
    <s v="AUTO POSTO JACARE"/>
    <s v="ACREUNA"/>
    <s v="GO"/>
    <s v="ETANOL COMUM"/>
    <n v="375"/>
    <n v="10.31"/>
    <s v=" Km/L"/>
    <n v="15766"/>
    <n v="36.369999999999997"/>
    <n v="4.25"/>
    <n v="154.59"/>
    <s v="101174523"/>
    <s v="EXT - KSE LOCAÇOES"/>
    <s v="Planejamento Operaci"/>
    <s v="KSE LOCAÇOES"/>
    <m/>
    <d v="2025-11-10T00:00:00"/>
    <x v="7"/>
    <x v="0"/>
    <x v="12"/>
  </r>
  <r>
    <s v="TUF2B45"/>
    <s v="60645800106437790"/>
    <s v="10/11/2025 20:57:37"/>
    <s v="05369"/>
    <s v="FERNANDA HELLEN DEUFINO DA SILVA"/>
    <x v="37"/>
    <s v="Caminhonete"/>
    <s v="SAVEIRO CS RB MF"/>
    <s v="VW"/>
    <s v="07686400"/>
    <s v="AUTO POSTO CASTELANDIA"/>
    <s v="CASTELANDIA"/>
    <s v="GO"/>
    <s v="ETANOL COMUM"/>
    <n v="416"/>
    <n v="10.3"/>
    <s v=" Km/L"/>
    <n v="13619"/>
    <n v="40.4"/>
    <n v="4.29"/>
    <n v="173.32"/>
    <s v="86391"/>
    <s v="EXT - KSE LOCAÇOES"/>
    <s v="Planejamento Operaci"/>
    <s v="KSE LOCAÇOES"/>
    <m/>
    <d v="2025-11-10T00:00:00"/>
    <x v="7"/>
    <x v="0"/>
    <x v="12"/>
  </r>
  <r>
    <s v="TTR3A31"/>
    <s v="60645800106437590"/>
    <s v="11/11/2025 02:28:20"/>
    <s v="75150"/>
    <s v="PETTERSON PERIS BENJAMIN"/>
    <x v="53"/>
    <s v="Caminhonete"/>
    <s v="SAVEIRO CS RB MF"/>
    <s v="VW"/>
    <s v="46209914"/>
    <s v="DECIO RIO VERDE"/>
    <s v="RIO VERDE"/>
    <s v="GO"/>
    <s v="ETANOL COMUM"/>
    <n v="356"/>
    <n v="9.0399999999999991"/>
    <s v=" Km/L"/>
    <n v="11270"/>
    <n v="39.369999999999997"/>
    <n v="4.29"/>
    <n v="168.9"/>
    <s v="202511110227"/>
    <s v="EXT - KSE LOCAÇOES"/>
    <s v="Planejamento Operaci"/>
    <s v="KSE LOCAÇOES"/>
    <m/>
    <d v="2025-11-11T00:00:00"/>
    <x v="7"/>
    <x v="0"/>
    <x v="12"/>
  </r>
  <r>
    <s v="TFI3B19"/>
    <s v="60645800105926941"/>
    <s v="11/11/2025 03:09:29"/>
    <s v="87954"/>
    <s v="DANIEL GONÇALVES"/>
    <x v="4"/>
    <s v="AUTOMOVEL"/>
    <s v="ARGO"/>
    <s v="FIAT"/>
    <s v="87183400"/>
    <s v="MARAJO GUAPO"/>
    <s v="GUAPO"/>
    <s v="GO"/>
    <s v="ETANOL COMUM"/>
    <n v="267"/>
    <n v="9.89"/>
    <s v=" Km/L"/>
    <n v="31845"/>
    <n v="26.99"/>
    <n v="4.09"/>
    <n v="110.39"/>
    <s v="0"/>
    <s v="Planejamento Operaci"/>
    <s v="Planejamento Operaci"/>
    <s v="Operacional"/>
    <m/>
    <d v="2025-11-11T00:00:00"/>
    <x v="7"/>
    <x v="0"/>
    <x v="0"/>
  </r>
  <r>
    <s v="TUF2B45"/>
    <s v="60645800106437790"/>
    <s v="11/11/2025 04:35:57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339"/>
    <n v="10.48"/>
    <s v=" Km/L"/>
    <n v="13958"/>
    <n v="32.35"/>
    <n v="4.2949999999999999"/>
    <n v="138.94"/>
    <s v="0"/>
    <s v="EXT - KSE LOCAÇOES"/>
    <s v="Planejamento Operaci"/>
    <s v="KSE LOCAÇOES"/>
    <m/>
    <d v="2025-11-11T00:00:00"/>
    <x v="7"/>
    <x v="0"/>
    <x v="12"/>
  </r>
  <r>
    <s v="TTT2H95"/>
    <s v="60645800106437744"/>
    <s v="11/11/2025 04:41:56"/>
    <s v="04689"/>
    <s v="CLEDSON MARQUES ARRUDA"/>
    <x v="63"/>
    <s v="Caminhonete"/>
    <s v="SAVEIRO CS RB MF"/>
    <s v="VW"/>
    <s v="75331003"/>
    <s v="SUPERVIA LAGOA"/>
    <s v="RIO VERDE"/>
    <s v="GO"/>
    <s v="ETANOL COMUM"/>
    <n v="411"/>
    <n v="10.66"/>
    <s v=" Km/L"/>
    <n v="10133"/>
    <n v="38.56"/>
    <n v="4.367"/>
    <n v="168.4"/>
    <s v="0"/>
    <s v="EXT - KSE LOCAÇOES"/>
    <s v="Planejamento Operaci"/>
    <s v="KSE LOCAÇOES"/>
    <m/>
    <d v="2025-11-11T00:00:00"/>
    <x v="7"/>
    <x v="0"/>
    <x v="12"/>
  </r>
  <r>
    <s v="TLO0E87"/>
    <s v="60645800106184255"/>
    <s v="11/11/2025 05:52:11"/>
    <s v="99045"/>
    <s v="SIDNEY DA COSTA RODRIGUES_x0009__x0009__x0009__x0009_"/>
    <x v="43"/>
    <s v="EQUIPAMENTOS"/>
    <s v="GUINCHO LEVE"/>
    <s v="EQUIPAMENTO"/>
    <s v="87183400"/>
    <s v="MARAJO GUAPO"/>
    <s v="GUAPO"/>
    <s v="GO"/>
    <s v="DIESEL S-10"/>
    <n v="322"/>
    <n v="6.03"/>
    <s v=" Km/L"/>
    <n v="5873"/>
    <n v="53.41"/>
    <n v="6.24"/>
    <n v="333.28"/>
    <s v="0"/>
    <s v="EXT - LUCCA JR"/>
    <s v="Planejamento Operaci"/>
    <s v="LUCCA JR"/>
    <m/>
    <d v="2025-11-11T00:00:00"/>
    <x v="7"/>
    <x v="0"/>
    <x v="11"/>
  </r>
  <r>
    <s v="TLO0E87"/>
    <m/>
    <s v="11/11/2025 05:53:59"/>
    <m/>
    <m/>
    <x v="43"/>
    <m/>
    <m/>
    <m/>
    <m/>
    <s v="MARAJO GUAPO"/>
    <m/>
    <m/>
    <s v="ARLA-32"/>
    <s v="-"/>
    <s v="-"/>
    <s v=" Km/L"/>
    <s v="-"/>
    <n v="4.51"/>
    <m/>
    <n v="18.03"/>
    <m/>
    <m/>
    <s v="Planejamento Operaci"/>
    <s v="LUCCA JR"/>
    <m/>
    <d v="2025-11-11T00:00:00"/>
    <x v="7"/>
    <x v="0"/>
    <x v="11"/>
  </r>
  <r>
    <s v="FKM6D96"/>
    <s v="60645800105124347"/>
    <s v="11/11/2025 06:19:35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109.22"/>
    <n v="5.99"/>
    <n v="654.23"/>
    <s v="111122762"/>
    <s v="EXT - SAO PEDRO"/>
    <s v="Planejamento Operaci"/>
    <s v="SAO PEDRO"/>
    <m/>
    <d v="2025-11-11T00:00:00"/>
    <x v="7"/>
    <x v="0"/>
    <x v="7"/>
  </r>
  <r>
    <s v="TTY2C25"/>
    <s v="60645800106437780"/>
    <s v="11/11/2025 06:20:16"/>
    <s v="03398"/>
    <s v="JOSIMAR VENANCIO SANTOS SILVA"/>
    <x v="38"/>
    <s v="Caminhonete"/>
    <s v="SAVEIRO CS RB MF"/>
    <s v="VW"/>
    <s v="46286315"/>
    <s v="POSTO CENTRAL"/>
    <s v="BOM JESUS"/>
    <s v="GO"/>
    <s v="ETANOL COMUM"/>
    <n v="426"/>
    <n v="11.24"/>
    <s v=" Km/L"/>
    <n v="13201"/>
    <n v="37.9"/>
    <n v="4.4610000000000003"/>
    <n v="169.06"/>
    <s v="1"/>
    <s v="EXT - KSE LOCAÇOES"/>
    <s v="Planejamento Operaci"/>
    <s v="KSE LOCAÇOES"/>
    <m/>
    <d v="2025-11-11T00:00:00"/>
    <x v="7"/>
    <x v="0"/>
    <x v="12"/>
  </r>
  <r>
    <s v="TFW2H32"/>
    <s v="60645800105143835"/>
    <s v="11/11/2025 06:45:28"/>
    <s v="99638"/>
    <s v="LAFAIETE DE SOUZA SANTOS"/>
    <x v="10"/>
    <s v="AUTOMOVEL"/>
    <s v="ARGO"/>
    <s v="FIAT"/>
    <s v="36698914"/>
    <s v="POSTO AZET"/>
    <s v="ANAPOLIS"/>
    <s v="GO"/>
    <s v="ETANOL COMUM"/>
    <n v="167"/>
    <n v="8.33"/>
    <s v=" Km/L"/>
    <n v="36960"/>
    <n v="20.04"/>
    <n v="4.4859999999999998"/>
    <n v="89.9"/>
    <s v="2"/>
    <s v="Planejamento Operaci"/>
    <s v="Planejamento Operaci"/>
    <s v="Operacional"/>
    <m/>
    <d v="2025-11-11T00:00:00"/>
    <x v="7"/>
    <x v="0"/>
    <x v="3"/>
  </r>
  <r>
    <s v="TUW2D74"/>
    <s v="60645800105124310"/>
    <s v="11/11/2025 07:10:56"/>
    <s v="07015"/>
    <s v="EDILEIA DE SOUSA ANTUNES"/>
    <x v="35"/>
    <s v="Automóvel"/>
    <s v="CHEVROLET/S10 LS DD4"/>
    <s v="CHEVROLET"/>
    <s v="45341508"/>
    <s v="POSTO ALTO DA SERRA"/>
    <s v="ITUMBIARA"/>
    <s v="GO"/>
    <s v="DIESEL S-10"/>
    <n v="820"/>
    <n v="15.09"/>
    <s v=" Km/L"/>
    <n v="12430"/>
    <n v="54.33"/>
    <n v="6.49"/>
    <n v="352.6"/>
    <s v="0"/>
    <s v="Planejamento Operaci"/>
    <s v="Planejamento Operaci"/>
    <s v="Operacional"/>
    <m/>
    <d v="2025-11-11T00:00:00"/>
    <x v="7"/>
    <x v="0"/>
    <x v="12"/>
  </r>
  <r>
    <s v="TTT2H93"/>
    <s v="60645800106437760"/>
    <s v="11/11/2025 07:25:46"/>
    <s v="01042"/>
    <s v="EDUARDO SANTOS"/>
    <x v="41"/>
    <s v="Utilitário"/>
    <s v="SAVEIRO"/>
    <s v="FIAT"/>
    <s v="41826312"/>
    <s v="AUTO POSTO JACARE"/>
    <s v="ACREUNA"/>
    <s v="GO"/>
    <s v="ETANOL COMUM"/>
    <n v="335"/>
    <n v="10.18"/>
    <s v=" Km/L"/>
    <n v="16101"/>
    <n v="32.9"/>
    <n v="4.25"/>
    <n v="139.83000000000001"/>
    <s v="111126731"/>
    <s v="EXT - KSE LOCAÇOES"/>
    <s v="Planejamento Operaci"/>
    <s v="KSE LOCAÇOES"/>
    <m/>
    <d v="2025-11-11T00:00:00"/>
    <x v="7"/>
    <x v="0"/>
    <x v="12"/>
  </r>
  <r>
    <s v="TUG2C45"/>
    <s v="60645800106437600"/>
    <s v="11/11/2025 07:45:00"/>
    <s v="70214"/>
    <s v="IGOR LEMES FERNANDES"/>
    <x v="54"/>
    <s v="Utilitário"/>
    <s v="SAVEIRO"/>
    <s v="FIAT"/>
    <s v="81889412"/>
    <s v="POSTO ZERO UM"/>
    <s v="RIO VERDE"/>
    <s v="GO"/>
    <s v="ETANOL COMUM"/>
    <n v="427"/>
    <n v="9.65"/>
    <s v=" Km/L"/>
    <n v="12050"/>
    <n v="44.26"/>
    <n v="4.3899999999999997"/>
    <n v="194.3"/>
    <s v="1"/>
    <s v="EXT - KSE LOCAÇOES"/>
    <s v="Planejamento Operaci"/>
    <s v="KSE LOCAÇOES"/>
    <m/>
    <d v="2025-11-11T00:00:00"/>
    <x v="7"/>
    <x v="0"/>
    <x v="12"/>
  </r>
  <r>
    <s v="TTR3A31"/>
    <s v="60645800106437590"/>
    <s v="11/11/2025 07:49:02"/>
    <s v="05685"/>
    <s v="THAVINER DIVANIO RODRIGUES DOS SANTOS"/>
    <x v="53"/>
    <s v="Caminhonete"/>
    <s v="SAVEIRO CS RB MF"/>
    <s v="VW"/>
    <s v="81889412"/>
    <s v="POSTO ZERO UM"/>
    <s v="RIO VERDE"/>
    <s v="GO"/>
    <s v="ETANOL COMUM"/>
    <n v="344"/>
    <n v="10.039999999999999"/>
    <s v=" Km/L"/>
    <n v="11614"/>
    <n v="34.270000000000003"/>
    <n v="4.3899999999999997"/>
    <n v="150.44"/>
    <s v="1"/>
    <s v="EXT - KSE LOCAÇOES"/>
    <s v="Planejamento Operaci"/>
    <s v="KSE LOCAÇOES"/>
    <m/>
    <d v="2025-11-11T00:00:00"/>
    <x v="7"/>
    <x v="0"/>
    <x v="12"/>
  </r>
  <r>
    <s v="TTQ4C10"/>
    <s v="60645800105124428"/>
    <s v="11/11/2025 08:55:20"/>
    <s v="93910"/>
    <s v="DIVINO AVELINO DOS SANTOS"/>
    <x v="31"/>
    <s v="Caminhonete"/>
    <s v="Caminhonete S10"/>
    <s v="CHEVROLET"/>
    <s v="26406711"/>
    <s v="POSTO ZANDONADI"/>
    <s v="GUAPO"/>
    <s v="GO"/>
    <s v="DIESEL S-10"/>
    <n v="705"/>
    <n v="14.32"/>
    <s v=" Km/L"/>
    <n v="12925"/>
    <n v="49.22"/>
    <n v="6.1909999999999998"/>
    <n v="304.73"/>
    <s v="111132048"/>
    <s v="Planejamento Operaci"/>
    <s v="Planejamento Operaci"/>
    <s v="INSPENCAO"/>
    <m/>
    <d v="2025-11-11T00:00:00"/>
    <x v="7"/>
    <x v="0"/>
    <x v="12"/>
  </r>
  <r>
    <s v="TFY6E09"/>
    <s v="60645800105143700"/>
    <s v="11/11/2025 09:11:21"/>
    <s v="04380"/>
    <s v="PAULO ROBERTO BATISTA DE MOURA JUNIOR"/>
    <x v="15"/>
    <s v="AUTOMOVEL"/>
    <s v="ARGO"/>
    <s v="FIAT"/>
    <s v="36645906"/>
    <s v="AUTO POSTO ESTRELA DO SUL III"/>
    <s v="ACREUNA"/>
    <s v="GO"/>
    <s v="ETANOL COMUM"/>
    <n v="369"/>
    <n v="9.27"/>
    <s v=" Km/L"/>
    <n v="26074"/>
    <n v="39.81"/>
    <n v="4.5170000000000003"/>
    <n v="179.84"/>
    <s v="0"/>
    <s v="Planejamento Operaci"/>
    <s v="Planejamento Operaci"/>
    <s v="Operacional"/>
    <m/>
    <d v="2025-11-11T00:00:00"/>
    <x v="7"/>
    <x v="0"/>
    <x v="1"/>
  </r>
  <r>
    <s v="KAZ5F74"/>
    <s v="60645800105124355"/>
    <s v="11/11/2025 09:20:40"/>
    <s v="09808"/>
    <s v="DOUGLAS OLIVEIRA SANTOS"/>
    <x v="19"/>
    <s v="Caminhão"/>
    <s v="L 1113"/>
    <s v="IVECO"/>
    <s v="69494411"/>
    <s v="REDE MARAJO RIO VERD"/>
    <s v="RIO VERDE"/>
    <s v="GO"/>
    <s v="DIESEL COMUM"/>
    <n v="0"/>
    <n v="0"/>
    <s v=" Km/L"/>
    <n v="0"/>
    <n v="133.46"/>
    <n v="5.99"/>
    <n v="799.43"/>
    <s v="9808179606"/>
    <s v="EXT - SAO PEDRO"/>
    <s v="Planejamento Operaci"/>
    <s v="SAO PEDRO"/>
    <m/>
    <d v="2025-11-11T00:00:00"/>
    <x v="7"/>
    <x v="0"/>
    <x v="7"/>
  </r>
  <r>
    <s v="TUB2B84"/>
    <s v="60645800106437809"/>
    <s v="11/11/2025 11:04:37"/>
    <s v="88512"/>
    <s v="JUAREZ NEVES"/>
    <x v="36"/>
    <s v="Caminhonete"/>
    <s v="SAVEIRO CS RB MF"/>
    <s v="VW"/>
    <s v="45308900"/>
    <s v="POSTO LUPATINI"/>
    <s v="SANTO ANTONIO DA BARRA"/>
    <s v="GO"/>
    <s v="ETANOL COMUM"/>
    <n v="534"/>
    <n v="11.68"/>
    <s v=" Km/L"/>
    <n v="12699"/>
    <n v="45.7"/>
    <n v="4.3899999999999997"/>
    <n v="200.62"/>
    <s v="1"/>
    <s v="EXT - KSE LOCAÇOES"/>
    <s v="Planejamento Operaci"/>
    <s v="KSE LOCAÇOES"/>
    <m/>
    <d v="2025-11-11T00:00:00"/>
    <x v="7"/>
    <x v="0"/>
    <x v="12"/>
  </r>
  <r>
    <s v="TMG4A29"/>
    <s v="60645800106185397"/>
    <s v="11/11/2025 11:14:33"/>
    <s v="05009"/>
    <s v="JERBSON CARLOS RAMOS DE MELO_x0009__x0009__x0009__x0009_"/>
    <x v="25"/>
    <s v="Caminhão"/>
    <s v="FH 540 6X4R"/>
    <s v="VOLVO"/>
    <s v="46286315"/>
    <s v="POSTO CENTRAL"/>
    <s v="BOM JESUS"/>
    <s v="GO"/>
    <s v="DIESEL S-10"/>
    <n v="1234"/>
    <n v="2.06"/>
    <s v=" Km/L"/>
    <n v="4873"/>
    <n v="598.39"/>
    <n v="6.24"/>
    <n v="3734"/>
    <s v="1"/>
    <s v="EXT - LUCCA JR"/>
    <s v="Planejamento Operaci"/>
    <s v="LUCCA JR"/>
    <m/>
    <d v="2025-11-11T00:00:00"/>
    <x v="7"/>
    <x v="0"/>
    <x v="11"/>
  </r>
  <r>
    <s v="TUF2B45"/>
    <s v="60645800106437790"/>
    <s v="11/11/2025 12:09:23"/>
    <s v="01318"/>
    <s v="JOAO BATISTA REIS"/>
    <x v="37"/>
    <s v="Caminhonete"/>
    <s v="SAVEIRO CS RB MF"/>
    <s v="VW"/>
    <s v="07686400"/>
    <s v="AUTO POSTO CASTELANDIA"/>
    <s v="CASTELANDIA"/>
    <s v="GO"/>
    <s v="ETANOL COMUM"/>
    <n v="367"/>
    <n v="9.7200000000000006"/>
    <s v=" Km/L"/>
    <n v="14325"/>
    <n v="37.770000000000003"/>
    <n v="4.29"/>
    <n v="162.03"/>
    <s v="86442"/>
    <s v="EXT - KSE LOCAÇOES"/>
    <s v="Planejamento Operaci"/>
    <s v="KSE LOCAÇOES"/>
    <m/>
    <d v="2025-11-11T00:00:00"/>
    <x v="7"/>
    <x v="0"/>
    <x v="12"/>
  </r>
  <r>
    <s v="TFS3C72"/>
    <s v="60645800105143738"/>
    <s v="11/11/2025 12:57:04"/>
    <s v="00271"/>
    <s v="HEDER OLIVEIRA SANTANA"/>
    <x v="9"/>
    <s v="AUTOMOVEL"/>
    <s v="ARGO"/>
    <s v="FIAT"/>
    <s v="41875311"/>
    <s v="POSTO SABOR DA TERRA"/>
    <s v="INDIARA"/>
    <s v="GO"/>
    <s v="ETANOL COMUM"/>
    <n v="325"/>
    <n v="8.32"/>
    <s v=" Km/L"/>
    <n v="52613"/>
    <n v="39.04"/>
    <n v="4.2409999999999997"/>
    <n v="165.56"/>
    <s v="111146572"/>
    <s v="Planejamento Operaci"/>
    <s v="Planejamento Operaci"/>
    <s v="Operacional"/>
    <m/>
    <d v="2025-11-11T00:00:00"/>
    <x v="7"/>
    <x v="0"/>
    <x v="4"/>
  </r>
  <r>
    <s v="TFN0D12"/>
    <s v="60645800105143746"/>
    <s v="11/11/2025 13:02:42"/>
    <s v="00390"/>
    <s v="SILVINO JOSE DE BRITO"/>
    <x v="5"/>
    <s v="AUTOMOVEL"/>
    <s v="ARGO"/>
    <s v="FIAT"/>
    <s v="12667600"/>
    <s v="Z Z SAO JOSE"/>
    <s v="GOIANIA"/>
    <s v="GO"/>
    <s v="ETANOL COMUM"/>
    <n v="239"/>
    <n v="10.24"/>
    <s v=" Km/L"/>
    <n v="18910"/>
    <n v="23.34"/>
    <n v="5.29"/>
    <n v="123.46"/>
    <s v="0"/>
    <s v="Planejamento Operaci"/>
    <s v="Planejamento Operaci"/>
    <s v="Operacional"/>
    <m/>
    <d v="2025-11-11T00:00:00"/>
    <x v="7"/>
    <x v="0"/>
    <x v="3"/>
  </r>
  <r>
    <s v="TIV6G27"/>
    <s v="60645800106184069"/>
    <s v="11/11/2025 13:29:18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465"/>
    <n v="6.5"/>
    <s v=" Km/L"/>
    <n v="6391"/>
    <n v="71.569999999999993"/>
    <n v="5.9909999999999997"/>
    <n v="428.76"/>
    <s v="111148544"/>
    <s v="EXT - LUCCA JR"/>
    <s v="Planejamento Operaci"/>
    <s v="LUCCA JR"/>
    <m/>
    <d v="2025-11-11T00:00:00"/>
    <x v="7"/>
    <x v="0"/>
    <x v="11"/>
  </r>
  <r>
    <s v="TIV6G27"/>
    <m/>
    <s v="11/11/2025 13:29:18"/>
    <m/>
    <m/>
    <x v="30"/>
    <m/>
    <m/>
    <m/>
    <m/>
    <s v="AUTO POSTO JACARE"/>
    <m/>
    <m/>
    <s v="ARLA-32"/>
    <s v="-"/>
    <s v="-"/>
    <s v=" Km/L"/>
    <s v="-"/>
    <n v="3.2"/>
    <m/>
    <n v="10.57"/>
    <m/>
    <m/>
    <s v="Planejamento Operaci"/>
    <s v="LUCCA JR"/>
    <m/>
    <d v="2025-11-11T00:00:00"/>
    <x v="7"/>
    <x v="0"/>
    <x v="11"/>
  </r>
  <r>
    <s v="TFY6E09"/>
    <s v="60645800105143700"/>
    <s v="11/11/2025 13:51:26"/>
    <s v="04380"/>
    <s v="PAULO ROBERTO BATISTA DE MOURA JUNIOR"/>
    <x v="15"/>
    <s v="AUTOMOVEL"/>
    <s v="ARGO"/>
    <s v="FIAT"/>
    <s v="45341508"/>
    <s v="POSTO ALTO DA SERRA"/>
    <s v="ITUMBIARA"/>
    <s v="GO"/>
    <s v="ETANOL COMUM"/>
    <n v="266"/>
    <n v="8.1199999999999992"/>
    <s v=" Km/L"/>
    <n v="26340"/>
    <n v="32.74"/>
    <n v="4.6390000000000002"/>
    <n v="151.88999999999999"/>
    <s v="0"/>
    <s v="Planejamento Operaci"/>
    <s v="Planejamento Operaci"/>
    <s v="Operacional"/>
    <m/>
    <d v="2025-11-11T00:00:00"/>
    <x v="7"/>
    <x v="0"/>
    <x v="1"/>
  </r>
  <r>
    <s v="TFR8B59"/>
    <s v="60645800105143681"/>
    <s v="11/11/2025 13:58:20"/>
    <s v="59226"/>
    <s v="PASCHOAL FAVORITTO DE QUEIROZ"/>
    <x v="8"/>
    <s v="AUTOMOVEL"/>
    <s v="ARGO"/>
    <s v="FIAT"/>
    <s v="46209914"/>
    <s v="DECIO RIO VERDE"/>
    <s v="RIO VERDE"/>
    <s v="GO"/>
    <s v="ETANOL COMUM"/>
    <n v="291"/>
    <n v="9.5500000000000007"/>
    <s v=" Km/L"/>
    <n v="13359"/>
    <n v="30.47"/>
    <n v="4.29"/>
    <n v="130.72"/>
    <s v="202511111357"/>
    <s v="Planejamento Operaci"/>
    <s v="Planejamento Operaci"/>
    <s v="Operacional"/>
    <m/>
    <d v="2025-11-11T00:00:00"/>
    <x v="7"/>
    <x v="0"/>
    <x v="5"/>
  </r>
  <r>
    <s v="TUG2C45"/>
    <s v="60645800106437600"/>
    <s v="11/11/2025 14:32:19"/>
    <s v="70214"/>
    <s v="IGOR LEMES FERNANDES"/>
    <x v="54"/>
    <s v="Utilitário"/>
    <s v="SAVEIRO"/>
    <s v="FIAT"/>
    <s v="81889412"/>
    <s v="POSTO ZERO UM"/>
    <s v="RIO VERDE"/>
    <s v="GO"/>
    <s v="ETANOL COMUM"/>
    <n v="251"/>
    <n v="8.9600000000000009"/>
    <s v=" Km/L"/>
    <n v="12301"/>
    <n v="28.01"/>
    <n v="4.3899999999999997"/>
    <n v="122.96"/>
    <s v="0"/>
    <s v="EXT - KSE LOCAÇOES"/>
    <s v="Planejamento Operaci"/>
    <s v="KSE LOCAÇOES"/>
    <m/>
    <d v="2025-11-11T00:00:00"/>
    <x v="7"/>
    <x v="0"/>
    <x v="12"/>
  </r>
  <r>
    <s v="TFX7J72"/>
    <s v="60645800105836505"/>
    <s v="11/11/2025 14:33:37"/>
    <s v="02769"/>
    <s v="ANDRE LUIS PAULINO"/>
    <x v="11"/>
    <s v="AUTOMOVEL"/>
    <s v="ARGO"/>
    <s v="FIAT"/>
    <s v="46286315"/>
    <s v="POSTO CENTRAL"/>
    <s v="BOM JESUS"/>
    <s v="GO"/>
    <s v="ETANOL COMUM"/>
    <n v="356"/>
    <n v="9.82"/>
    <s v=" Km/L"/>
    <n v="41974"/>
    <n v="36.25"/>
    <n v="4.46"/>
    <n v="161.68"/>
    <s v="1"/>
    <s v="Planejamento Operaci"/>
    <s v="Planejamento Operaci"/>
    <s v="Operacional"/>
    <m/>
    <d v="2025-11-11T00:00:00"/>
    <x v="7"/>
    <x v="0"/>
    <x v="4"/>
  </r>
  <r>
    <s v="TTR3A31"/>
    <s v="60645800106437590"/>
    <s v="11/11/2025 15:00:27"/>
    <s v="05685"/>
    <s v="THAVINER DIVANIO RODRIGUES DOS SANTOS"/>
    <x v="53"/>
    <s v="Caminhonete"/>
    <s v="SAVEIRO CS RB MF"/>
    <s v="VW"/>
    <s v="24906505"/>
    <s v="AUTO POSTO BOM RETIR"/>
    <s v="RIO VERDE"/>
    <s v="GO"/>
    <s v="ETANOL COMUM"/>
    <n v="298"/>
    <n v="7.26"/>
    <s v=" Km/L"/>
    <n v="11912"/>
    <n v="41.07"/>
    <n v="4.38"/>
    <n v="179.89"/>
    <s v="111153"/>
    <s v="EXT - KSE LOCAÇOES"/>
    <s v="Planejamento Operaci"/>
    <s v="KSE LOCAÇOES"/>
    <m/>
    <d v="2025-11-11T00:00:00"/>
    <x v="7"/>
    <x v="0"/>
    <x v="12"/>
  </r>
  <r>
    <s v="TFI3B19"/>
    <s v="60645800105926941"/>
    <s v="11/11/2025 15:44:08"/>
    <s v="09697"/>
    <s v="HUILDSON ROSA BARBOSA"/>
    <x v="4"/>
    <s v="AUTOMOVEL"/>
    <s v="ARGO"/>
    <s v="FIAT"/>
    <s v="46286315"/>
    <s v="POSTO CENTRAL"/>
    <s v="BOM JESUS"/>
    <s v="GO"/>
    <s v="ETANOL COMUM"/>
    <n v="348"/>
    <n v="9.48"/>
    <s v=" Km/L"/>
    <n v="32193"/>
    <n v="36.69"/>
    <n v="4.46"/>
    <n v="163.63999999999999"/>
    <s v="1"/>
    <s v="Planejamento Operaci"/>
    <s v="Planejamento Operaci"/>
    <s v="Operacional"/>
    <m/>
    <d v="2025-11-11T00:00:00"/>
    <x v="7"/>
    <x v="0"/>
    <x v="0"/>
  </r>
  <r>
    <s v="TTT2H95"/>
    <s v="60645800106437744"/>
    <s v="11/11/2025 15:53:09"/>
    <s v="00399"/>
    <s v="JULIANO FERNANDES DA SILVA"/>
    <x v="63"/>
    <s v="Caminhonete"/>
    <s v="SAVEIRO CS RB MF"/>
    <s v="VW"/>
    <s v="75331003"/>
    <s v="SUPERVIA LAGOA"/>
    <s v="RIO VERDE"/>
    <s v="GO"/>
    <s v="ETANOL COMUM"/>
    <n v="430"/>
    <n v="9.59"/>
    <s v=" Km/L"/>
    <n v="10563"/>
    <n v="44.83"/>
    <n v="4.1900000000000004"/>
    <n v="187.84"/>
    <s v="0"/>
    <s v="EXT - KSE LOCAÇOES"/>
    <s v="Planejamento Operaci"/>
    <s v="KSE LOCAÇOES"/>
    <m/>
    <d v="2025-11-11T00:00:00"/>
    <x v="7"/>
    <x v="0"/>
    <x v="12"/>
  </r>
  <r>
    <s v="TFY6E09"/>
    <s v="60645800105143700"/>
    <s v="11/11/2025 16:09:16"/>
    <s v="04380"/>
    <s v="PAULO ROBERTO BATISTA DE MOURA JUNIOR"/>
    <x v="15"/>
    <s v="AUTOMOVEL"/>
    <s v="ARGO"/>
    <s v="FIAT"/>
    <s v="36645906"/>
    <s v="AUTO POSTO ESTRELA DO SUL III"/>
    <s v="ACREUNA"/>
    <s v="GO"/>
    <s v="ETANOL COMUM"/>
    <n v="215"/>
    <n v="9.02"/>
    <s v=" Km/L"/>
    <n v="26555"/>
    <n v="23.84"/>
    <n v="4.51"/>
    <n v="107.52"/>
    <s v="0"/>
    <s v="Planejamento Operaci"/>
    <s v="Planejamento Operaci"/>
    <s v="Operacional"/>
    <m/>
    <d v="2025-11-11T00:00:00"/>
    <x v="7"/>
    <x v="0"/>
    <x v="1"/>
  </r>
  <r>
    <s v="TTT2H93"/>
    <s v="60645800106437760"/>
    <s v="11/11/2025 16:11:06"/>
    <s v="01042"/>
    <s v="EDUARDO SANTOS"/>
    <x v="41"/>
    <s v="Utilitário"/>
    <s v="SAVEIRO"/>
    <s v="FIAT"/>
    <s v="41826312"/>
    <s v="AUTO POSTO JACARE"/>
    <s v="ACREUNA"/>
    <s v="GO"/>
    <s v="ETANOL COMUM"/>
    <n v="476"/>
    <n v="9.8800000000000008"/>
    <s v=" Km/L"/>
    <n v="16577"/>
    <n v="48.2"/>
    <n v="4.25"/>
    <n v="204.87"/>
    <s v="111158258"/>
    <s v="EXT - KSE LOCAÇOES"/>
    <s v="Planejamento Operaci"/>
    <s v="KSE LOCAÇOES"/>
    <m/>
    <d v="2025-11-11T00:00:00"/>
    <x v="7"/>
    <x v="0"/>
    <x v="12"/>
  </r>
  <r>
    <s v="TTY2C25"/>
    <s v="60645800106437780"/>
    <s v="11/11/2025 16:24:00"/>
    <s v="03603"/>
    <s v="RAFAEL OLIVEIRA MORAIS "/>
    <x v="38"/>
    <s v="Caminhonete"/>
    <s v="SAVEIRO CS RB MF"/>
    <s v="VW"/>
    <s v="46286315"/>
    <s v="POSTO CENTRAL"/>
    <s v="BOM JESUS"/>
    <s v="GO"/>
    <s v="ETANOL COMUM"/>
    <n v="365"/>
    <n v="8.56"/>
    <s v=" Km/L"/>
    <n v="13566"/>
    <n v="42.62"/>
    <n v="4.4610000000000003"/>
    <n v="190.12"/>
    <s v="1"/>
    <s v="EXT - KSE LOCAÇOES"/>
    <s v="Planejamento Operaci"/>
    <s v="KSE LOCAÇOES"/>
    <m/>
    <d v="2025-11-11T00:00:00"/>
    <x v="7"/>
    <x v="0"/>
    <x v="12"/>
  </r>
  <r>
    <s v="TBE3B75"/>
    <s v="60645800105124380"/>
    <s v="11/11/2025 17:33:14"/>
    <s v="21706"/>
    <s v="LUIZ MARCELO NEVES"/>
    <x v="19"/>
    <s v="Caminhão"/>
    <s v="CAMINHAO CARROCERIA"/>
    <s v="OUTROS"/>
    <s v="81889412"/>
    <s v="POSTO ZERO UM"/>
    <s v="RIO VERDE"/>
    <s v="GO"/>
    <s v="DIESEL S-10"/>
    <n v="0"/>
    <n v="0"/>
    <s v=" Km/L"/>
    <n v="0"/>
    <n v="118.9"/>
    <n v="6.14"/>
    <n v="730.07"/>
    <s v="11"/>
    <s v="EXT - SAO PEDRO"/>
    <s v="Planejamento Operaci"/>
    <s v="SAO PEDRO"/>
    <m/>
    <d v="2025-11-11T00:00:00"/>
    <x v="7"/>
    <x v="0"/>
    <x v="7"/>
  </r>
  <r>
    <s v="TBE3B75"/>
    <m/>
    <s v="11/11/2025 17:33:14"/>
    <m/>
    <m/>
    <x v="20"/>
    <m/>
    <m/>
    <m/>
    <m/>
    <s v="POSTO ZERO UM"/>
    <m/>
    <m/>
    <s v="ARLA-32"/>
    <n v="0"/>
    <n v="0"/>
    <s v=" Km/L"/>
    <n v="0"/>
    <n v="12"/>
    <m/>
    <n v="41.88"/>
    <m/>
    <s v="EXT - SAO PEDRO"/>
    <s v="Planejamento Operaci"/>
    <s v="SAO PEDRO"/>
    <m/>
    <d v="2025-11-11T00:00:00"/>
    <x v="7"/>
    <x v="0"/>
    <x v="7"/>
  </r>
  <r>
    <s v="IMP0001"/>
    <s v="60645800105124150"/>
    <s v="11/11/2025 17:57:38"/>
    <s v="89049"/>
    <s v="VALDEIR JOSE CORREIA"/>
    <x v="19"/>
    <s v="EQUIPAMENTOS"/>
    <s v="IMPLEMENTOS"/>
    <s v="OUTROS"/>
    <s v="81870100"/>
    <s v="POSTO MILLENIUM DIMAG"/>
    <s v="APARECIDA DE GOIANIA"/>
    <s v="GO"/>
    <s v="GASOLINA COMUM"/>
    <n v="0"/>
    <n v="0"/>
    <s v=" Km/L"/>
    <n v="0"/>
    <n v="34.049999999999997"/>
    <n v="6.4909999999999997"/>
    <n v="221.03"/>
    <s v="68617"/>
    <s v="EXT - SAO PEDRO"/>
    <s v="Planejamento Operaci"/>
    <s v="SAO PEDRO"/>
    <m/>
    <d v="2025-11-11T00:00:00"/>
    <x v="7"/>
    <x v="0"/>
    <x v="7"/>
  </r>
  <r>
    <s v="TTP5B47"/>
    <s v="60645800106437770"/>
    <s v="11/11/2025 17:59:43"/>
    <s v="86658"/>
    <s v="JULIANO GODOI DE MORAIS"/>
    <x v="40"/>
    <s v="Caminhonete"/>
    <s v="SAVEIRO CS RB MF"/>
    <s v="VW"/>
    <s v="07674909"/>
    <s v="AUTO POSTO INDIARA"/>
    <s v="INDIARA"/>
    <s v="GO"/>
    <s v="ETANOL COMUM"/>
    <n v="389"/>
    <n v="8.94"/>
    <s v=" Km/L"/>
    <n v="10602"/>
    <n v="43.51"/>
    <n v="4.29"/>
    <n v="186.66"/>
    <s v="9620"/>
    <s v="EXT - KSE LOCAÇOES"/>
    <s v="Planejamento Operaci"/>
    <s v="KSE LOCAÇOES"/>
    <m/>
    <d v="2025-11-11T00:00:00"/>
    <x v="7"/>
    <x v="0"/>
    <x v="12"/>
  </r>
  <r>
    <s v="TTT2H95"/>
    <s v="60645800106437744"/>
    <s v="11/11/2025 20:24:15"/>
    <s v="03458"/>
    <s v="RAUL DOS SANTOS SOUSA"/>
    <x v="63"/>
    <s v="Caminhonete"/>
    <s v="SAVEIRO CS RB MF"/>
    <s v="VW"/>
    <s v="75331003"/>
    <s v="SUPERVIA LAGOA"/>
    <s v="RIO VERDE"/>
    <s v="GO"/>
    <s v="ETANOL COMUM"/>
    <n v="351"/>
    <n v="14.04"/>
    <s v=" Km/L"/>
    <n v="10914"/>
    <n v="25"/>
    <n v="4.1900000000000004"/>
    <n v="104.75"/>
    <s v="0"/>
    <s v="EXT - KSE LOCAÇOES"/>
    <s v="Planejamento Operaci"/>
    <s v="KSE LOCAÇOES"/>
    <m/>
    <d v="2025-11-11T00:00:00"/>
    <x v="7"/>
    <x v="0"/>
    <x v="12"/>
  </r>
  <r>
    <s v="TUF2B45"/>
    <s v="60645800106437790"/>
    <s v="11/11/2025 21:20:11"/>
    <s v="05369"/>
    <s v="FERNANDA HELLEN DEUFINO DA SILVA"/>
    <x v="37"/>
    <s v="Caminhonete"/>
    <s v="SAVEIRO CS RB MF"/>
    <s v="VW"/>
    <s v="07686400"/>
    <s v="AUTO POSTO CASTELANDIA"/>
    <s v="CASTELANDIA"/>
    <s v="GO"/>
    <s v="ETANOL COMUM"/>
    <n v="358"/>
    <n v="9.99"/>
    <s v=" Km/L"/>
    <n v="14683"/>
    <n v="35.82"/>
    <n v="4.29"/>
    <n v="153.66999999999999"/>
    <s v="86562"/>
    <s v="EXT - KSE LOCAÇOES"/>
    <s v="Planejamento Operaci"/>
    <s v="KSE LOCAÇOES"/>
    <m/>
    <d v="2025-11-11T00:00:00"/>
    <x v="7"/>
    <x v="0"/>
    <x v="12"/>
  </r>
  <r>
    <s v="TFY3C02"/>
    <s v="60645800105143770"/>
    <s v="11/11/2025 21:21:23"/>
    <s v="37473"/>
    <s v="OTHON SIQUEIRA DE ALMEIDA"/>
    <x v="14"/>
    <s v="AUTOMOVEL"/>
    <s v="ARGO"/>
    <s v="FIAT"/>
    <s v="94271712"/>
    <s v="POSTO ALEXANIA"/>
    <s v="ALEXANIA"/>
    <s v="GO"/>
    <s v="ETANOL COMUM"/>
    <n v="369"/>
    <n v="9.02"/>
    <s v=" Km/L"/>
    <n v="13246"/>
    <n v="40.9"/>
    <n v="4.79"/>
    <n v="195.91"/>
    <s v="1"/>
    <s v="Planejamento Operaci"/>
    <s v="Planejamento Operaci"/>
    <s v="Operacional"/>
    <m/>
    <d v="2025-11-11T00:00:00"/>
    <x v="7"/>
    <x v="0"/>
    <x v="0"/>
  </r>
  <r>
    <s v="TUB2B84"/>
    <s v="60645800106437809"/>
    <s v="11/11/2025 23:53:44"/>
    <s v="95143"/>
    <s v="NILDO ANTONIO DE SOUSA"/>
    <x v="36"/>
    <s v="Caminhonete"/>
    <s v="SAVEIRO CS RB MF"/>
    <s v="VW"/>
    <s v="46209914"/>
    <s v="DECIO RIO VERDE"/>
    <s v="RIO VERDE"/>
    <s v="GO"/>
    <s v="ETANOL COMUM"/>
    <n v="442"/>
    <n v="9.5"/>
    <s v=" Km/L"/>
    <n v="13141"/>
    <n v="46.54"/>
    <n v="4.29"/>
    <n v="199.66"/>
    <s v="202511112353"/>
    <s v="EXT - KSE LOCAÇOES"/>
    <s v="Planejamento Operaci"/>
    <s v="KSE LOCAÇOES"/>
    <m/>
    <d v="2025-11-11T00:00:00"/>
    <x v="7"/>
    <x v="0"/>
    <x v="12"/>
  </r>
  <r>
    <s v="TUG2C45"/>
    <s v="60645800106437600"/>
    <s v="12/11/2025 00:43:42"/>
    <s v="03921"/>
    <s v="IVAIR JUNIOR ARAUJO NOGUEIRA"/>
    <x v="54"/>
    <s v="Utilitário"/>
    <s v="SAVEIRO"/>
    <s v="FIAT"/>
    <s v="81889412"/>
    <s v="POSTO ZERO UM"/>
    <s v="RIO VERDE"/>
    <s v="GO"/>
    <s v="ETANOL COMUM"/>
    <n v="476"/>
    <n v="10.95"/>
    <s v=" Km/L"/>
    <n v="12777"/>
    <n v="43.49"/>
    <n v="4.3899999999999997"/>
    <n v="190.92"/>
    <s v="1"/>
    <s v="EXT - KSE LOCAÇOES"/>
    <s v="Planejamento Operaci"/>
    <s v="KSE LOCAÇOES"/>
    <m/>
    <d v="2025-11-12T00:00:00"/>
    <x v="7"/>
    <x v="0"/>
    <x v="12"/>
  </r>
  <r>
    <s v="TTY2C25"/>
    <s v="60645800106437780"/>
    <s v="12/11/2025 01:42:56"/>
    <s v="05644"/>
    <s v="GEOVANE SEVERIANO DA SILVA"/>
    <x v="38"/>
    <s v="Caminhonete"/>
    <s v="SAVEIRO CS RB MF"/>
    <s v="VW"/>
    <s v="45341508"/>
    <s v="POSTO ALTO DA SERRA"/>
    <s v="ITUMBIARA"/>
    <s v="GO"/>
    <s v="ETANOL COMUM"/>
    <n v="437"/>
    <n v="10.69"/>
    <s v=" Km/L"/>
    <n v="14003"/>
    <n v="40.880000000000003"/>
    <n v="4.6399999999999997"/>
    <n v="189.68"/>
    <s v="0"/>
    <s v="EXT - KSE LOCAÇOES"/>
    <s v="Planejamento Operaci"/>
    <s v="KSE LOCAÇOES"/>
    <m/>
    <d v="2025-11-12T00:00:00"/>
    <x v="7"/>
    <x v="0"/>
    <x v="12"/>
  </r>
  <r>
    <s v="TTQ3C61"/>
    <s v="60645800105124444"/>
    <s v="12/11/2025 01:45:13"/>
    <s v="87954"/>
    <s v="DANIEL GONÇALVES"/>
    <x v="44"/>
    <s v="Caminhonete"/>
    <s v="SAVEIRO CS RB MF"/>
    <s v="VW"/>
    <s v="87183400"/>
    <s v="MARAJO GUAPO"/>
    <s v="GUAPO"/>
    <s v="GO"/>
    <s v="ETANOL COMUM"/>
    <n v="327"/>
    <n v="7.94"/>
    <s v=" Km/L"/>
    <n v="9963"/>
    <n v="41.18"/>
    <n v="4.09"/>
    <n v="168.43"/>
    <s v="0"/>
    <s v="EXT - KSE LOCAÇOES"/>
    <s v="Planejamento Operaci"/>
    <s v="KSE LOCAÇOES"/>
    <m/>
    <d v="2025-11-12T00:00:00"/>
    <x v="7"/>
    <x v="0"/>
    <x v="12"/>
  </r>
  <r>
    <s v="TTR3A31"/>
    <s v="60645800106437590"/>
    <s v="12/11/2025 01:54:42"/>
    <s v="75150"/>
    <s v="PETTERSON PERIS BENJAMIN"/>
    <x v="53"/>
    <s v="Caminhonete"/>
    <s v="SAVEIRO CS RB MF"/>
    <s v="VW"/>
    <s v="46209914"/>
    <s v="DECIO RIO VERDE"/>
    <s v="RIO VERDE"/>
    <s v="GO"/>
    <s v="ETANOL COMUM"/>
    <n v="347"/>
    <n v="8.84"/>
    <s v=" Km/L"/>
    <n v="12259"/>
    <n v="39.25"/>
    <n v="4.29"/>
    <n v="168.38"/>
    <s v="202511120153"/>
    <s v="EXT - KSE LOCAÇOES"/>
    <s v="Planejamento Operaci"/>
    <s v="KSE LOCAÇOES"/>
    <m/>
    <d v="2025-11-12T00:00:00"/>
    <x v="7"/>
    <x v="0"/>
    <x v="12"/>
  </r>
  <r>
    <s v="TFI3B19"/>
    <s v="60645800105926941"/>
    <s v="12/11/2025 02:16:31"/>
    <s v="09697"/>
    <s v="HUILDSON ROSA BARBOSA"/>
    <x v="4"/>
    <s v="AUTOMOVEL"/>
    <s v="ARGO"/>
    <s v="FIAT"/>
    <s v="81889412"/>
    <s v="POSTO ZERO UM"/>
    <s v="RIO VERDE"/>
    <s v="GO"/>
    <s v="ETANOL COMUM"/>
    <n v="373"/>
    <n v="9.65"/>
    <s v=" Km/L"/>
    <n v="32566"/>
    <n v="38.64"/>
    <n v="4.3899999999999997"/>
    <n v="169.63"/>
    <s v="1"/>
    <s v="Planejamento Operaci"/>
    <s v="Planejamento Operaci"/>
    <s v="Operacional"/>
    <m/>
    <d v="2025-11-12T00:00:00"/>
    <x v="7"/>
    <x v="0"/>
    <x v="0"/>
  </r>
  <r>
    <s v="TTP5B47"/>
    <s v="60645800106437770"/>
    <s v="12/11/2025 02:20:45"/>
    <s v="99531"/>
    <s v="RODRIGO RODRIGUES BARROS"/>
    <x v="40"/>
    <s v="Caminhonete"/>
    <s v="SAVEIRO CS RB MF"/>
    <s v="VW"/>
    <s v="07674909"/>
    <s v="AUTO POSTO INDIARA"/>
    <s v="INDIARA"/>
    <s v="GO"/>
    <s v="ETANOL COMUM"/>
    <n v="272"/>
    <n v="10.47"/>
    <s v=" Km/L"/>
    <n v="10874"/>
    <n v="25.97"/>
    <n v="4.49"/>
    <n v="116.61"/>
    <s v="9626"/>
    <s v="EXT - KSE LOCAÇOES"/>
    <s v="Planejamento Operaci"/>
    <s v="KSE LOCAÇOES"/>
    <m/>
    <d v="2025-11-12T00:00:00"/>
    <x v="7"/>
    <x v="0"/>
    <x v="12"/>
  </r>
  <r>
    <s v="TTT2H93"/>
    <s v="60645800106437760"/>
    <s v="12/11/2025 02:50:26"/>
    <s v="02396"/>
    <s v="RENATO DE ALMEIDA VIEIRA"/>
    <x v="41"/>
    <s v="Utilitário"/>
    <s v="SAVEIRO"/>
    <s v="FIAT"/>
    <s v="07674909"/>
    <s v="AUTO POSTO INDIARA"/>
    <s v="INDIARA"/>
    <s v="GO"/>
    <s v="ETANOL COMUM"/>
    <n v="398"/>
    <n v="10.66"/>
    <s v=" Km/L"/>
    <n v="16975"/>
    <n v="37.32"/>
    <n v="4.49"/>
    <n v="167.56"/>
    <s v="9628"/>
    <s v="EXT - KSE LOCAÇOES"/>
    <s v="Planejamento Operaci"/>
    <s v="KSE LOCAÇOES"/>
    <m/>
    <d v="2025-11-12T00:00:00"/>
    <x v="7"/>
    <x v="0"/>
    <x v="12"/>
  </r>
  <r>
    <s v="TTT2H95"/>
    <s v="60645800106437744"/>
    <s v="12/11/2025 04:26:20"/>
    <s v="03458"/>
    <s v="RAUL DOS SANTOS SOUSA"/>
    <x v="63"/>
    <s v="Caminhonete"/>
    <s v="SAVEIRO CS RB MF"/>
    <s v="VW"/>
    <s v="75331003"/>
    <s v="SUPERVIA LAGOA"/>
    <s v="RIO VERDE"/>
    <s v="GO"/>
    <s v="ETANOL COMUM"/>
    <n v="313"/>
    <n v="7.23"/>
    <s v=" Km/L"/>
    <n v="11227"/>
    <n v="43.27"/>
    <n v="4.1900000000000004"/>
    <n v="181.3"/>
    <s v="0"/>
    <s v="EXT - KSE LOCAÇOES"/>
    <s v="Planejamento Operaci"/>
    <s v="KSE LOCAÇOES"/>
    <m/>
    <d v="2025-11-12T00:00:00"/>
    <x v="7"/>
    <x v="0"/>
    <x v="12"/>
  </r>
  <r>
    <s v="TUW2D74"/>
    <s v="60645800105124310"/>
    <s v="12/11/2025 05:26:17"/>
    <s v="05040"/>
    <s v="JHON LENON OLIVEIRA DAMACENO"/>
    <x v="35"/>
    <s v="Automóvel"/>
    <s v="CHEVROLET/S10 LS DD4"/>
    <s v="CHEVROLET"/>
    <s v="45341508"/>
    <s v="POSTO ALTO DA SERRA"/>
    <s v="ITUMBIARA"/>
    <s v="GO"/>
    <s v="DIESEL S-10"/>
    <n v="683"/>
    <n v="15.02"/>
    <s v=" Km/L"/>
    <n v="13113"/>
    <n v="45.47"/>
    <n v="6.49"/>
    <n v="295.08999999999997"/>
    <s v="0"/>
    <s v="Planejamento Operaci"/>
    <s v="Planejamento Operaci"/>
    <s v="Operacional"/>
    <m/>
    <d v="2025-11-12T00:00:00"/>
    <x v="7"/>
    <x v="0"/>
    <x v="12"/>
  </r>
  <r>
    <s v="TUF2B45"/>
    <s v="60645800106437790"/>
    <s v="12/11/2025 06:16:43"/>
    <s v="05369"/>
    <s v="FERNANDA HELLEN DEUFINO DA SILVA"/>
    <x v="37"/>
    <s v="Caminhonete"/>
    <s v="SAVEIRO CS RB MF"/>
    <s v="VW"/>
    <s v="07686400"/>
    <s v="AUTO POSTO CASTELANDIA"/>
    <s v="CASTELANDIA"/>
    <s v="GO"/>
    <s v="ETANOL COMUM"/>
    <n v="456"/>
    <n v="10.1"/>
    <s v=" Km/L"/>
    <n v="15139"/>
    <n v="45.14"/>
    <n v="4.29"/>
    <n v="193.65"/>
    <s v="86573"/>
    <s v="EXT - KSE LOCAÇOES"/>
    <s v="Planejamento Operaci"/>
    <s v="KSE LOCAÇOES"/>
    <m/>
    <d v="2025-11-12T00:00:00"/>
    <x v="7"/>
    <x v="0"/>
    <x v="12"/>
  </r>
  <r>
    <s v="TTQ4C10"/>
    <s v="60645800105124428"/>
    <s v="12/11/2025 06:30:34"/>
    <s v="03095"/>
    <s v="MICHELL ALMEIDA SANTANA"/>
    <x v="31"/>
    <s v="Caminhonete"/>
    <s v="Caminhonete S10"/>
    <s v="CHEVROLET"/>
    <s v="69442211"/>
    <s v="POSTO SUDOESTE"/>
    <s v="GUAPO"/>
    <s v="GO"/>
    <s v="DIESEL S-10"/>
    <n v="712"/>
    <n v="15.01"/>
    <s v=" Km/L"/>
    <n v="13637"/>
    <n v="47.42"/>
    <n v="5.89"/>
    <n v="279.3"/>
    <s v="0"/>
    <s v="Planejamento Operaci"/>
    <s v="Planejamento Operaci"/>
    <s v="INSPENCAO"/>
    <m/>
    <d v="2025-11-12T00:00:00"/>
    <x v="7"/>
    <x v="0"/>
    <x v="12"/>
  </r>
  <r>
    <s v="TFF6I82"/>
    <s v="60645800105143800"/>
    <s v="12/11/2025 07:03:51"/>
    <s v="11093"/>
    <s v="MARCELO PAIXÃO FILHO"/>
    <x v="62"/>
    <s v="AUTOMOVEL"/>
    <s v="ARGO"/>
    <s v="FIAT"/>
    <s v="12667600"/>
    <s v="Z Z SAO JOSE"/>
    <s v="GOIANIA"/>
    <s v="GO"/>
    <s v="ETANOL COMUM"/>
    <n v="240"/>
    <n v="6.34"/>
    <s v=" Km/L"/>
    <n v="24062"/>
    <n v="37.86"/>
    <n v="4.84"/>
    <n v="183.23"/>
    <s v="0"/>
    <s v="Planejamento Operaci"/>
    <s v="Planejamento Operaci"/>
    <s v="Operacional"/>
    <m/>
    <d v="2025-11-12T00:00:00"/>
    <x v="7"/>
    <x v="0"/>
    <x v="2"/>
  </r>
  <r>
    <s v="TFV8C74"/>
    <s v="60645800106437299"/>
    <s v="12/11/2025 07:09:03"/>
    <s v="70145"/>
    <s v="LUCAS HENRIQUE MAGALHAES DE SOUZA "/>
    <x v="34"/>
    <s v="Automóvel"/>
    <s v="AMBULANCIA"/>
    <s v="VOLKSWAGEN"/>
    <s v="75331801"/>
    <s v="DECIO CEZARINA"/>
    <s v="CEZARINA"/>
    <s v="GO"/>
    <s v="DIESEL S-10"/>
    <n v="265"/>
    <n v="5.69"/>
    <s v=" Km/L"/>
    <n v="3124"/>
    <n v="46.61"/>
    <n v="7.15"/>
    <n v="333.26"/>
    <s v="202511120708"/>
    <s v="Planejamento Operaci"/>
    <s v="Planejamento Operaci"/>
    <s v="RESGATE"/>
    <m/>
    <d v="2025-11-12T00:00:00"/>
    <x v="7"/>
    <x v="0"/>
    <x v="13"/>
  </r>
  <r>
    <s v="TFV8C74"/>
    <m/>
    <s v="12/11/2025 07:10:28"/>
    <m/>
    <m/>
    <x v="34"/>
    <m/>
    <m/>
    <m/>
    <m/>
    <s v="DECIO CEZARINA"/>
    <m/>
    <m/>
    <s v="ARLA-32"/>
    <s v="-"/>
    <s v="-"/>
    <s v=" Km/L"/>
    <s v="-"/>
    <n v="2.12"/>
    <m/>
    <n v="8.0299999999999994"/>
    <m/>
    <m/>
    <s v="Planejamento Operaci"/>
    <s v="RESGATE"/>
    <m/>
    <d v="2025-11-12T00:00:00"/>
    <x v="7"/>
    <x v="0"/>
    <x v="13"/>
  </r>
  <r>
    <s v="TUG2C45"/>
    <s v="60645800106437600"/>
    <s v="12/11/2025 07:21:20"/>
    <s v="73410"/>
    <s v="BRUNO SOUSA DIAS"/>
    <x v="54"/>
    <s v="Utilitário"/>
    <s v="SAVEIRO"/>
    <s v="FIAT"/>
    <s v="81889412"/>
    <s v="POSTO ZERO UM"/>
    <s v="RIO VERDE"/>
    <s v="GO"/>
    <s v="ETANOL COMUM"/>
    <n v="247"/>
    <n v="10.66"/>
    <s v=" Km/L"/>
    <n v="13024"/>
    <n v="23.17"/>
    <n v="4.3899999999999997"/>
    <n v="101.71"/>
    <s v="2"/>
    <s v="EXT - KSE LOCAÇOES"/>
    <s v="Planejamento Operaci"/>
    <s v="KSE LOCAÇOES"/>
    <m/>
    <d v="2025-11-12T00:00:00"/>
    <x v="7"/>
    <x v="0"/>
    <x v="12"/>
  </r>
  <r>
    <s v="QSW6J59"/>
    <s v="60645800106460000"/>
    <s v="12/11/2025 07:22:50"/>
    <s v="02910"/>
    <s v="EMERSON CRISTIANO DA SILVEIRA"/>
    <x v="28"/>
    <s v="EQUIPAMENTOS"/>
    <s v="CAMINHÃO PIPA"/>
    <s v="OUTROS"/>
    <s v="36645906"/>
    <s v="AUTO POSTO ESTRELA DO SUL III"/>
    <s v="ACREUNA"/>
    <s v="GO"/>
    <s v="DIESEL S-10"/>
    <n v="832"/>
    <n v="4.28"/>
    <s v=" Km/L"/>
    <n v="7255"/>
    <n v="194.45"/>
    <n v="6.19"/>
    <n v="1203.68"/>
    <s v="0"/>
    <s v="EXT - LUCCA JR"/>
    <s v="Planejamento Operaci"/>
    <s v="LUCCA JR"/>
    <m/>
    <d v="2025-11-12T00:00:00"/>
    <x v="7"/>
    <x v="0"/>
    <x v="11"/>
  </r>
  <r>
    <s v="TJE5D27"/>
    <s v="60645800106184595"/>
    <s v="12/11/2025 08:07:40"/>
    <s v="09179"/>
    <s v="DANIEL NASCIMENTO DOS SANTOS_x0009__x0009__x0009__x0009_"/>
    <x v="60"/>
    <s v="EQUIPAMENTOS"/>
    <s v="GUINCHO LEVE"/>
    <s v="EQUIPAMENTO"/>
    <s v="46209914"/>
    <s v="DECIO RIO VERDE"/>
    <s v="RIO VERDE"/>
    <s v="GO"/>
    <s v="DIESEL S-10"/>
    <n v="625"/>
    <n v="5.76"/>
    <s v=" Km/L"/>
    <n v="5853"/>
    <n v="108.46"/>
    <n v="7.05"/>
    <n v="764.64"/>
    <s v="202511120807"/>
    <s v="EXT - LUCCA JR"/>
    <s v="Planejamento Operaci"/>
    <s v="LUCCA JR"/>
    <m/>
    <d v="2025-11-12T00:00:00"/>
    <x v="7"/>
    <x v="0"/>
    <x v="11"/>
  </r>
  <r>
    <s v="TJE5D27"/>
    <m/>
    <s v="12/11/2025 08:08:50"/>
    <m/>
    <m/>
    <x v="60"/>
    <m/>
    <m/>
    <m/>
    <m/>
    <s v="DECIO RIO VERDE"/>
    <m/>
    <m/>
    <s v="ARLA-32"/>
    <s v="-"/>
    <s v="-"/>
    <s v=" Km/L"/>
    <s v="-"/>
    <n v="4.3099999999999996"/>
    <m/>
    <n v="16.350000000000001"/>
    <m/>
    <m/>
    <s v="Planejamento Operaci"/>
    <s v="LUCCA JR"/>
    <m/>
    <d v="2025-11-12T00:00:00"/>
    <x v="7"/>
    <x v="0"/>
    <x v="11"/>
  </r>
  <r>
    <s v="TGC9A34"/>
    <s v="60645800106437250"/>
    <s v="12/11/2025 08:40:37"/>
    <s v="70390"/>
    <s v="CLEITON ANTONIO TAVARES HENRIQUE"/>
    <x v="48"/>
    <s v="EQUIPAMENTOS"/>
    <s v="AMBULANCIA"/>
    <s v="OUTROS"/>
    <s v="53081711"/>
    <s v="POSTO Z   Z SANTA MA"/>
    <s v="GUAPO"/>
    <s v="GO"/>
    <s v="DIESEL S-10"/>
    <n v="222"/>
    <n v="4.49"/>
    <s v=" Km/L"/>
    <n v="3971"/>
    <n v="49.4"/>
    <n v="5.9909999999999997"/>
    <n v="295.94"/>
    <s v="1"/>
    <s v="Planejamento Operaci"/>
    <s v="Planejamento Operaci"/>
    <s v="Operacional"/>
    <m/>
    <d v="2025-11-12T00:00:00"/>
    <x v="7"/>
    <x v="0"/>
    <x v="13"/>
  </r>
  <r>
    <s v="TFX8A49"/>
    <s v="60645800105143673"/>
    <s v="12/11/2025 08:43:48"/>
    <s v="17385"/>
    <s v="VICTOR DE SOUZA"/>
    <x v="12"/>
    <s v="AUTOMOVEL"/>
    <s v="ARGO"/>
    <s v="FIAT"/>
    <s v="36693912"/>
    <s v="POSTO FAROL"/>
    <s v="GOIANIA"/>
    <s v="GO"/>
    <s v="ETANOL COMUM"/>
    <n v="259"/>
    <n v="6.4"/>
    <s v=" Km/L"/>
    <n v="11706"/>
    <n v="40.450000000000003"/>
    <n v="4.84"/>
    <n v="195.79"/>
    <s v="0"/>
    <s v="Planejamento Operaci"/>
    <s v="Planejamento Operaci"/>
    <s v="Operacional"/>
    <m/>
    <d v="2025-11-12T00:00:00"/>
    <x v="7"/>
    <x v="0"/>
    <x v="0"/>
  </r>
  <r>
    <s v="TGM4D76"/>
    <s v="60645800106437582"/>
    <s v="12/11/2025 08:53:43"/>
    <s v="33534"/>
    <s v="MARCOS ANTONIO MARCELINO DA SILVA"/>
    <x v="55"/>
    <s v="Caminhonete"/>
    <s v="FIORINO"/>
    <s v="FIAT"/>
    <s v="46286315"/>
    <s v="POSTO CENTRAL"/>
    <s v="BOM JESUS"/>
    <s v="GO"/>
    <s v="ETANOL COMUM"/>
    <n v="261"/>
    <n v="8.31"/>
    <s v=" Km/L"/>
    <n v="5128"/>
    <n v="31.39"/>
    <n v="4.46"/>
    <n v="140"/>
    <s v="1"/>
    <s v="Planejamento Operaci"/>
    <s v="Planejamento Operaci"/>
    <s v="Operacional"/>
    <m/>
    <d v="2025-11-12T00:00:00"/>
    <x v="7"/>
    <x v="0"/>
    <x v="5"/>
  </r>
  <r>
    <s v="TFS3C72"/>
    <s v="60645800105143738"/>
    <s v="12/11/2025 08:55:04"/>
    <s v="00271"/>
    <s v="HEDER OLIVEIRA SANTANA"/>
    <x v="9"/>
    <s v="AUTOMOVEL"/>
    <s v="ARGO"/>
    <s v="FIAT"/>
    <s v="41875311"/>
    <s v="POSTO SABOR DA TERRA"/>
    <s v="INDIARA"/>
    <s v="GO"/>
    <s v="ETANOL COMUM"/>
    <n v="278"/>
    <n v="7.29"/>
    <s v=" Km/L"/>
    <n v="52891"/>
    <n v="38.130000000000003"/>
    <n v="4.2409999999999997"/>
    <n v="161.69999999999999"/>
    <s v="121132066"/>
    <s v="Planejamento Operaci"/>
    <s v="Planejamento Operaci"/>
    <s v="Operacional"/>
    <m/>
    <d v="2025-11-12T00:00:00"/>
    <x v="7"/>
    <x v="0"/>
    <x v="4"/>
  </r>
  <r>
    <s v="TGM2I26"/>
    <s v="60645800106437620"/>
    <s v="12/11/2025 09:24:37"/>
    <s v="04880"/>
    <s v="LEONNARDO FERREIRA DE MOURA ALVES "/>
    <x v="52"/>
    <s v="Utilitário"/>
    <s v="FIORINO"/>
    <s v="FIAT"/>
    <s v="31803903"/>
    <s v="BOM SUCESSO AUTO POSTO  24 HS"/>
    <s v="GOIANIA"/>
    <s v="GO"/>
    <s v="ETANOL COMUM"/>
    <n v="248"/>
    <n v="7.18"/>
    <s v=" Km/L"/>
    <n v="4090"/>
    <n v="34.54"/>
    <n v="5.17"/>
    <n v="178.57"/>
    <s v="1093812"/>
    <s v="EXT - KSE LOCAÇOES"/>
    <s v="Planejamento Operaci"/>
    <s v="Operacional"/>
    <m/>
    <d v="2025-11-12T00:00:00"/>
    <x v="7"/>
    <x v="0"/>
    <x v="5"/>
  </r>
  <r>
    <s v="TUB2B84"/>
    <s v="60645800106437809"/>
    <s v="12/11/2025 09:26:10"/>
    <s v="46440"/>
    <s v="PAULO SOUSA DIAS"/>
    <x v="36"/>
    <s v="Caminhonete"/>
    <s v="SAVEIRO CS RB MF"/>
    <s v="VW"/>
    <s v="45308900"/>
    <s v="POSTO LUPATINI"/>
    <s v="SANTO ANTONIO DA BARRA"/>
    <s v="GO"/>
    <s v="ETANOL COMUM"/>
    <n v="240"/>
    <n v="8.86"/>
    <s v=" Km/L"/>
    <n v="13381"/>
    <n v="27.09"/>
    <n v="4.3899999999999997"/>
    <n v="118.93"/>
    <s v="0"/>
    <s v="EXT - KSE LOCAÇOES"/>
    <s v="Planejamento Operaci"/>
    <s v="KSE LOCAÇOES"/>
    <m/>
    <d v="2025-11-12T00:00:00"/>
    <x v="7"/>
    <x v="0"/>
    <x v="12"/>
  </r>
  <r>
    <s v="TGL2B04"/>
    <s v="60645800106437315"/>
    <s v="12/11/2025 09:36:46"/>
    <s v="00951"/>
    <s v="HUGO HENRIQUE OLIVEIRA ROSA"/>
    <x v="45"/>
    <s v="EQUIPAMENTOS"/>
    <s v="AMBULANCIA"/>
    <s v="OUTROS"/>
    <s v="36645906"/>
    <s v="AUTO POSTO ESTRELA DO SUL III"/>
    <s v="ACREUNA"/>
    <s v="GO"/>
    <s v="DIESEL S-10"/>
    <n v="165"/>
    <n v="4"/>
    <s v=" Km/L"/>
    <n v="3237"/>
    <n v="41.21"/>
    <n v="6.19"/>
    <n v="255.1"/>
    <s v="0"/>
    <s v="Planejamento Operaci"/>
    <s v="Planejamento Operaci"/>
    <s v="Operacional"/>
    <m/>
    <d v="2025-11-12T00:00:00"/>
    <x v="7"/>
    <x v="0"/>
    <x v="13"/>
  </r>
  <r>
    <s v="TFW2H32"/>
    <s v="60645800105143835"/>
    <s v="12/11/2025 10:25:14"/>
    <s v="99638"/>
    <s v="LAFAIETE DE SOUZA SANTOS"/>
    <x v="10"/>
    <s v="AUTOMOVEL"/>
    <s v="ARGO"/>
    <s v="FIAT"/>
    <s v="69494411"/>
    <s v="REDE MARAJO RIO VERD"/>
    <s v="RIO VERDE"/>
    <s v="GO"/>
    <s v="ETANOL COMUM"/>
    <n v="373"/>
    <n v="11.32"/>
    <s v=" Km/L"/>
    <n v="373334"/>
    <n v="32.96"/>
    <n v="3.99"/>
    <n v="131.51"/>
    <s v="99638541172"/>
    <s v="Planejamento Operaci"/>
    <s v="Planejamento Operaci"/>
    <s v="Operacional"/>
    <m/>
    <d v="2025-11-12T00:00:00"/>
    <x v="7"/>
    <x v="0"/>
    <x v="3"/>
  </r>
  <r>
    <s v="TBE3B78"/>
    <s v="60645800105124169"/>
    <s v="12/11/2025 11:08:40"/>
    <s v="89049"/>
    <s v="VALDEIR JOSE CORREIA"/>
    <x v="19"/>
    <s v="Caminhão"/>
    <s v="9-180"/>
    <s v="VW"/>
    <s v="87183400"/>
    <s v="MARAJO GUAPO"/>
    <s v="GUAPO"/>
    <s v="GO"/>
    <s v="DIESEL S-10"/>
    <n v="0"/>
    <n v="0"/>
    <s v=" Km/L"/>
    <n v="0"/>
    <n v="94"/>
    <n v="6.19"/>
    <n v="581.86"/>
    <s v="0"/>
    <s v="EXT - SAO PEDRO"/>
    <s v="Planejamento Operaci"/>
    <s v="SAO PEDRO"/>
    <m/>
    <d v="2025-11-12T00:00:00"/>
    <x v="7"/>
    <x v="0"/>
    <x v="7"/>
  </r>
  <r>
    <s v="TFE6B22"/>
    <s v="60645800105143762"/>
    <s v="12/11/2025 11:10:59"/>
    <s v="03608"/>
    <s v="WEIDER DA SILVA RODRIGUES"/>
    <x v="1"/>
    <s v="AUTOMOVEL"/>
    <s v="ARGO"/>
    <s v="FIAT"/>
    <s v="07674909"/>
    <s v="AUTO POSTO INDIARA"/>
    <s v="INDIARA"/>
    <s v="GO"/>
    <s v="ETANOL COMUM"/>
    <n v="498"/>
    <n v="13.1"/>
    <s v=" Km/L"/>
    <n v="28150"/>
    <n v="38.01"/>
    <n v="4.29"/>
    <n v="163.06"/>
    <s v="9638"/>
    <s v="Planejamento Operaci"/>
    <s v="Planejamento Operaci"/>
    <s v="Operacional"/>
    <m/>
    <d v="2025-11-12T00:00:00"/>
    <x v="7"/>
    <x v="0"/>
    <x v="1"/>
  </r>
  <r>
    <s v="TBE3B78"/>
    <m/>
    <s v="12/11/2025 11:15:21"/>
    <m/>
    <m/>
    <x v="20"/>
    <m/>
    <m/>
    <m/>
    <m/>
    <s v="MARAJO GUAPO"/>
    <m/>
    <m/>
    <s v="ARLA-32"/>
    <n v="0"/>
    <n v="0"/>
    <s v=" Km/L"/>
    <n v="0"/>
    <n v="4.01"/>
    <m/>
    <n v="16"/>
    <m/>
    <s v="EXT - SAO PEDRO"/>
    <s v="Planejamento Operaci"/>
    <s v="SAO PEDRO"/>
    <m/>
    <d v="2025-11-12T00:00:00"/>
    <x v="7"/>
    <x v="0"/>
    <x v="7"/>
  </r>
  <r>
    <s v="TFU6C04"/>
    <s v="60645800106437493"/>
    <s v="12/11/2025 11:55:54"/>
    <s v="70145"/>
    <s v="LUCAS HENRIQUE MAGALHAES DE SOUZA "/>
    <x v="50"/>
    <s v="EQUIPAMENTOS"/>
    <s v="AMBULANCIA"/>
    <s v="OUTROS"/>
    <s v="46225718"/>
    <s v="POSTO MARIA JOAO"/>
    <s v="ITUMBIARA"/>
    <s v="GO"/>
    <s v="DIESEL S-10"/>
    <n v="204"/>
    <n v="3.67"/>
    <s v=" Km/L"/>
    <n v="4008"/>
    <n v="55.57"/>
    <n v="6.4009999999999998"/>
    <n v="355.68"/>
    <s v="1"/>
    <s v="Planejamento Operaci"/>
    <s v="Planejamento Operaci"/>
    <s v="Operacional"/>
    <m/>
    <d v="2025-11-12T00:00:00"/>
    <x v="7"/>
    <x v="0"/>
    <x v="13"/>
  </r>
  <r>
    <s v="TUF2B45"/>
    <s v="60645800106437790"/>
    <s v="12/11/2025 11:56:32"/>
    <s v="04689"/>
    <s v="CLEDSON MARQUES ARRUDA"/>
    <x v="37"/>
    <s v="Caminhonete"/>
    <s v="SAVEIRO CS RB MF"/>
    <s v="VW"/>
    <s v="07686400"/>
    <s v="AUTO POSTO CASTELANDIA"/>
    <s v="CASTELANDIA"/>
    <s v="GO"/>
    <s v="ETANOL COMUM"/>
    <n v="273"/>
    <n v="9.02"/>
    <s v=" Km/L"/>
    <n v="15412"/>
    <n v="30.28"/>
    <n v="4.29"/>
    <n v="129.9"/>
    <s v="86608"/>
    <s v="EXT - KSE LOCAÇOES"/>
    <s v="Planejamento Operaci"/>
    <s v="KSE LOCAÇOES"/>
    <m/>
    <d v="2025-11-12T00:00:00"/>
    <x v="7"/>
    <x v="0"/>
    <x v="12"/>
  </r>
  <r>
    <s v="TTR3A31"/>
    <s v="60645800106437590"/>
    <s v="12/11/2025 13:24:15"/>
    <s v="70214"/>
    <s v="IGOR LEMES FERNANDES"/>
    <x v="53"/>
    <s v="Caminhonete"/>
    <s v="SAVEIRO CS RB MF"/>
    <s v="VW"/>
    <s v="46209914"/>
    <s v="DECIO RIO VERDE"/>
    <s v="RIO VERDE"/>
    <s v="GO"/>
    <s v="ETANOL COMUM"/>
    <n v="437"/>
    <n v="9.99"/>
    <s v=" Km/L"/>
    <n v="12696"/>
    <n v="43.73"/>
    <n v="4.29"/>
    <n v="187.6"/>
    <s v="202511121323"/>
    <s v="EXT - KSE LOCAÇOES"/>
    <s v="Planejamento Operaci"/>
    <s v="KSE LOCAÇOES"/>
    <m/>
    <d v="2025-11-12T00:00:00"/>
    <x v="7"/>
    <x v="0"/>
    <x v="12"/>
  </r>
  <r>
    <s v="TFR8B59"/>
    <s v="60645800105143681"/>
    <s v="12/11/2025 13:32:56"/>
    <s v="59226"/>
    <s v="PASCHOAL FAVORITTO DE QUEIROZ"/>
    <x v="8"/>
    <s v="AUTOMOVEL"/>
    <s v="ARGO"/>
    <s v="FIAT"/>
    <s v="69479601"/>
    <s v="REDE SANTA LUZIA X"/>
    <s v="GOIANIA"/>
    <s v="GO"/>
    <s v="ETANOL COMUM"/>
    <n v="441"/>
    <n v="9.75"/>
    <s v=" Km/L"/>
    <n v="13800"/>
    <n v="45.21"/>
    <n v="4.8710000000000004"/>
    <n v="220.2"/>
    <s v="142212"/>
    <s v="Planejamento Operaci"/>
    <s v="Planejamento Operaci"/>
    <s v="Operacional"/>
    <m/>
    <d v="2025-11-12T00:00:00"/>
    <x v="7"/>
    <x v="0"/>
    <x v="5"/>
  </r>
  <r>
    <s v="TTQ3C61"/>
    <s v="60645800105124444"/>
    <s v="12/11/2025 13:34:45"/>
    <s v="26126"/>
    <s v="MARIVALDO GONÇALVES"/>
    <x v="44"/>
    <s v="Caminhonete"/>
    <s v="SAVEIRO CS RB MF"/>
    <s v="VW"/>
    <s v="92221200"/>
    <s v="POSTO AMERICA"/>
    <s v="GUAPO"/>
    <s v="GO"/>
    <s v="ETANOL COMUM"/>
    <n v="387"/>
    <n v="8.86"/>
    <s v=" Km/L"/>
    <n v="10350"/>
    <n v="43.7"/>
    <n v="4.09"/>
    <n v="178.75"/>
    <s v="0"/>
    <s v="EXT - KSE LOCAÇOES"/>
    <s v="Planejamento Operaci"/>
    <s v="KSE LOCAÇOES"/>
    <m/>
    <d v="2025-11-12T00:00:00"/>
    <x v="7"/>
    <x v="0"/>
    <x v="12"/>
  </r>
  <r>
    <s v="TTP5B47"/>
    <s v="60645800106437770"/>
    <s v="12/11/2025 14:20:11"/>
    <s v="00149"/>
    <s v="MANOELITO METROVICH LIMA"/>
    <x v="40"/>
    <s v="Caminhonete"/>
    <s v="SAVEIRO CS RB MF"/>
    <s v="VW"/>
    <s v="07674909"/>
    <s v="AUTO POSTO INDIARA"/>
    <s v="INDIARA"/>
    <s v="GO"/>
    <s v="ETANOL COMUM"/>
    <n v="477"/>
    <n v="10.76"/>
    <s v=" Km/L"/>
    <n v="11351"/>
    <n v="44.32"/>
    <n v="4.29"/>
    <n v="190.13"/>
    <s v="9643"/>
    <s v="EXT - KSE LOCAÇOES"/>
    <s v="Planejamento Operaci"/>
    <s v="KSE LOCAÇOES"/>
    <m/>
    <d v="2025-11-12T00:00:00"/>
    <x v="7"/>
    <x v="0"/>
    <x v="12"/>
  </r>
  <r>
    <s v="TTT2H95"/>
    <s v="60645800106437744"/>
    <s v="12/11/2025 14:21:07"/>
    <s v="03398"/>
    <s v="JOSIMAR VENANCIO SANTOS SILVA"/>
    <x v="63"/>
    <s v="Caminhonete"/>
    <s v="SAVEIRO CS RB MF"/>
    <s v="VW"/>
    <s v="75331003"/>
    <s v="SUPERVIA LAGOA"/>
    <s v="RIO VERDE"/>
    <s v="GO"/>
    <s v="ETANOL COMUM"/>
    <n v="291"/>
    <n v="7.13"/>
    <s v=" Km/L"/>
    <n v="11518"/>
    <n v="40.799999999999997"/>
    <n v="4.29"/>
    <n v="175.03"/>
    <s v="0"/>
    <s v="EXT - KSE LOCAÇOES"/>
    <s v="Planejamento Operaci"/>
    <s v="KSE LOCAÇOES"/>
    <m/>
    <d v="2025-11-12T00:00:00"/>
    <x v="7"/>
    <x v="0"/>
    <x v="12"/>
  </r>
  <r>
    <s v="TFW2H32"/>
    <s v="60645800105143835"/>
    <s v="12/11/2025 14:32:24"/>
    <s v="99638"/>
    <s v="LAFAIETE DE SOUZA SANTOS"/>
    <x v="10"/>
    <s v="AUTOMOVEL"/>
    <s v="ARGO"/>
    <s v="FIAT"/>
    <s v="64191404"/>
    <s v="MARAJO HIDROLANDIA 2"/>
    <s v="HIDROLANDIA"/>
    <s v="GO"/>
    <s v="ETANOL COMUM"/>
    <n v="339"/>
    <n v="9.0500000000000007"/>
    <s v=" Km/L"/>
    <n v="37672"/>
    <n v="37.46"/>
    <n v="4.49"/>
    <n v="168.2"/>
    <s v="0"/>
    <s v="Planejamento Operaci"/>
    <s v="Planejamento Operaci"/>
    <s v="Operacional"/>
    <m/>
    <d v="2025-11-12T00:00:00"/>
    <x v="7"/>
    <x v="0"/>
    <x v="3"/>
  </r>
  <r>
    <s v="TTY2C25"/>
    <s v="60645800106437780"/>
    <s v="12/11/2025 14:48:43"/>
    <s v="07015"/>
    <s v="EDILEIA DE SOUSA ANTUNES"/>
    <x v="38"/>
    <s v="Caminhonete"/>
    <s v="SAVEIRO CS RB MF"/>
    <s v="VW"/>
    <s v="46286315"/>
    <s v="POSTO CENTRAL"/>
    <s v="BOM JESUS"/>
    <s v="GO"/>
    <s v="ETANOL COMUM"/>
    <n v="364"/>
    <n v="8.82"/>
    <s v=" Km/L"/>
    <n v="14367"/>
    <n v="41.25"/>
    <n v="4.4610000000000003"/>
    <n v="184.01"/>
    <s v="1"/>
    <s v="EXT - KSE LOCAÇOES"/>
    <s v="Planejamento Operaci"/>
    <s v="KSE LOCAÇOES"/>
    <m/>
    <d v="2025-11-12T00:00:00"/>
    <x v="7"/>
    <x v="0"/>
    <x v="12"/>
  </r>
  <r>
    <s v="TTT2H93"/>
    <s v="60645800106437760"/>
    <s v="12/11/2025 15:04:03"/>
    <s v="52982"/>
    <s v="ROBERTO ANTONIO DE MELO"/>
    <x v="41"/>
    <s v="Utilitário"/>
    <s v="SAVEIRO"/>
    <s v="FIAT"/>
    <s v="41826312"/>
    <s v="AUTO POSTO JACARE"/>
    <s v="ACREUNA"/>
    <s v="GO"/>
    <s v="ETANOL COMUM"/>
    <n v="517"/>
    <n v="9.93"/>
    <s v=" Km/L"/>
    <n v="17492"/>
    <n v="52.08"/>
    <n v="4.2510000000000003"/>
    <n v="221.37"/>
    <s v="121154200"/>
    <s v="EXT - KSE LOCAÇOES"/>
    <s v="Planejamento Operaci"/>
    <s v="KSE LOCAÇOES"/>
    <m/>
    <d v="2025-11-12T00:00:00"/>
    <x v="7"/>
    <x v="0"/>
    <x v="12"/>
  </r>
  <r>
    <s v="TFX7J72"/>
    <s v="60645800105836505"/>
    <s v="12/11/2025 15:10:01"/>
    <s v="02769"/>
    <s v="ANDRE LUIS PAULINO"/>
    <x v="11"/>
    <s v="AUTOMOVEL"/>
    <s v="ARGO"/>
    <s v="FIAT"/>
    <s v="46286315"/>
    <s v="POSTO CENTRAL"/>
    <s v="BOM JESUS"/>
    <s v="GO"/>
    <s v="ETANOL COMUM"/>
    <n v="312"/>
    <n v="9.57"/>
    <s v=" Km/L"/>
    <n v="42286"/>
    <n v="32.590000000000003"/>
    <n v="4.46"/>
    <n v="145.35"/>
    <s v="1"/>
    <s v="Planejamento Operaci"/>
    <s v="Planejamento Operaci"/>
    <s v="Operacional"/>
    <m/>
    <d v="2025-11-12T00:00:00"/>
    <x v="7"/>
    <x v="0"/>
    <x v="4"/>
  </r>
  <r>
    <s v="FCW8F66"/>
    <s v="60645800105124371"/>
    <s v="12/11/2025 15:17:19"/>
    <s v="80246"/>
    <s v="FRANCISCO DE ASSIS SOARES"/>
    <x v="19"/>
    <s v="Caminhão"/>
    <s v="11-180"/>
    <s v="VW"/>
    <s v="45307105"/>
    <s v="POSTO GIRASSOL"/>
    <s v="ITUMBIARA"/>
    <s v="GO"/>
    <s v="DIESEL S-10"/>
    <n v="0"/>
    <n v="0"/>
    <s v=" Km/L"/>
    <n v="0"/>
    <n v="116.44"/>
    <n v="6.09"/>
    <n v="709.12"/>
    <s v="121154"/>
    <s v="EXT - SAO PEDRO"/>
    <s v="Planejamento Operaci"/>
    <s v="SAO PEDRO"/>
    <m/>
    <d v="2025-11-12T00:00:00"/>
    <x v="7"/>
    <x v="0"/>
    <x v="7"/>
  </r>
  <r>
    <s v="TGE1F64"/>
    <s v="60645800106437404"/>
    <s v="12/11/2025 15:34:59"/>
    <s v="70145"/>
    <s v="LUCAS HENRIQUE MAGALHAES DE SOUZA "/>
    <x v="33"/>
    <s v="Caminhonete"/>
    <s v="AMBULANCIA DUCATO"/>
    <s v="FIAT"/>
    <s v="69494411"/>
    <s v="REDE MARAJO RIO VERD"/>
    <s v="RIO VERDE"/>
    <s v="GO"/>
    <s v="DIESEL S-10"/>
    <n v="345"/>
    <n v="6.68"/>
    <s v=" Km/L"/>
    <n v="5568"/>
    <n v="51.61"/>
    <n v="5.9909999999999997"/>
    <n v="309.2"/>
    <s v="70145891135"/>
    <s v="Planejamento Operaci"/>
    <s v="Planejamento Operaci"/>
    <s v="Operacional"/>
    <m/>
    <d v="2025-11-12T00:00:00"/>
    <x v="7"/>
    <x v="0"/>
    <x v="13"/>
  </r>
  <r>
    <s v="TFS3C72"/>
    <s v="60645800105143738"/>
    <s v="12/11/2025 15:37:26"/>
    <s v="00271"/>
    <s v="HEDER OLIVEIRA SANTANA"/>
    <x v="9"/>
    <s v="AUTOMOVEL"/>
    <s v="ARGO"/>
    <s v="FIAT"/>
    <s v="45308900"/>
    <s v="POSTO LUPATINI"/>
    <s v="SANTO ANTONIO DA BARRA"/>
    <s v="GO"/>
    <s v="ETANOL COMUM"/>
    <n v="223"/>
    <n v="7.13"/>
    <s v=" Km/L"/>
    <n v="53114"/>
    <n v="31.26"/>
    <n v="4.3899999999999997"/>
    <n v="137.22999999999999"/>
    <s v="0"/>
    <s v="Planejamento Operaci"/>
    <s v="Planejamento Operaci"/>
    <s v="Operacional"/>
    <m/>
    <d v="2025-11-12T00:00:00"/>
    <x v="7"/>
    <x v="0"/>
    <x v="4"/>
  </r>
  <r>
    <s v="FKM6D96"/>
    <s v="60645800105124347"/>
    <s v="12/11/2025 15:51:47"/>
    <s v="05615"/>
    <s v="HEVERTON MAGALHAES DE MELO"/>
    <x v="19"/>
    <s v="Caminhão"/>
    <s v="11-180"/>
    <s v="VW"/>
    <s v="87183400"/>
    <s v="MARAJO GUAPO"/>
    <s v="GUAPO"/>
    <s v="GO"/>
    <s v="DIESEL S-10"/>
    <n v="0"/>
    <n v="0"/>
    <s v=" Km/L"/>
    <n v="0"/>
    <n v="117"/>
    <n v="6.34"/>
    <n v="741.78"/>
    <s v="0"/>
    <s v="EXT - SAO PEDRO"/>
    <s v="Planejamento Operaci"/>
    <s v="SAO PEDRO"/>
    <m/>
    <d v="2025-11-12T00:00:00"/>
    <x v="7"/>
    <x v="0"/>
    <x v="7"/>
  </r>
  <r>
    <s v="TFN0D12"/>
    <s v="60645800105143746"/>
    <s v="12/11/2025 16:02:03"/>
    <s v="00390"/>
    <s v="SILVINO JOSE DE BRITO"/>
    <x v="5"/>
    <s v="AUTOMOVEL"/>
    <s v="ARGO"/>
    <s v="FIAT"/>
    <s v="87183400"/>
    <s v="MARAJO GUAPO"/>
    <s v="GUAPO"/>
    <s v="GO"/>
    <s v="ETANOL COMUM"/>
    <n v="337"/>
    <n v="9.65"/>
    <s v=" Km/L"/>
    <n v="19247"/>
    <n v="34.909999999999997"/>
    <n v="4.0910000000000002"/>
    <n v="142.82"/>
    <s v="0"/>
    <s v="Planejamento Operaci"/>
    <s v="Planejamento Operaci"/>
    <s v="Operacional"/>
    <m/>
    <d v="2025-11-12T00:00:00"/>
    <x v="7"/>
    <x v="0"/>
    <x v="3"/>
  </r>
  <r>
    <s v="JHQ4B46"/>
    <s v="60645800105124177"/>
    <s v="12/11/2025 16:09:28"/>
    <s v="43356"/>
    <s v="JOSE ALECRIM DA SILVA"/>
    <x v="19"/>
    <s v="Caminhão"/>
    <s v="17-220/17-220"/>
    <s v="VW"/>
    <s v="87183400"/>
    <s v="MARAJO GUAPO"/>
    <s v="GUAPO"/>
    <s v="GO"/>
    <s v="DIESEL COMUM"/>
    <n v="0"/>
    <n v="0"/>
    <s v=" Km/L"/>
    <n v="0"/>
    <n v="205.59"/>
    <n v="6.14"/>
    <n v="1262.32"/>
    <s v="0"/>
    <s v="EXT - SAO PEDRO"/>
    <s v="Planejamento Operaci"/>
    <s v="SAO PEDRO"/>
    <m/>
    <d v="2025-11-12T00:00:00"/>
    <x v="7"/>
    <x v="0"/>
    <x v="7"/>
  </r>
  <r>
    <s v="NKD1J82"/>
    <s v="60645800105124230"/>
    <s v="12/11/2025 16:17:14"/>
    <s v="99128"/>
    <s v="LEANDRO FERREIRA DE JESUS"/>
    <x v="19"/>
    <s v="Caminhão"/>
    <s v="24-250/24-250"/>
    <s v="VW"/>
    <s v="87183400"/>
    <s v="MARAJO GUAPO"/>
    <s v="GUAPO"/>
    <s v="GO"/>
    <s v="DIESEL COMUM"/>
    <n v="0"/>
    <n v="0"/>
    <s v=" Km/L"/>
    <n v="0"/>
    <n v="172.23"/>
    <n v="6.14"/>
    <n v="1057.49"/>
    <s v="0"/>
    <s v="EXT - SAO PEDRO"/>
    <s v="Planejamento Operaci"/>
    <s v="SAO PEDRO"/>
    <m/>
    <d v="2025-11-12T00:00:00"/>
    <x v="7"/>
    <x v="0"/>
    <x v="7"/>
  </r>
  <r>
    <s v="TUK2D26"/>
    <s v="60645800106553790"/>
    <s v="12/11/2025 16:49:47"/>
    <s v="26126"/>
    <s v="MARIVALDO GONÇALVES"/>
    <x v="42"/>
    <s v="Caminhonete"/>
    <s v="Caminhonete S10"/>
    <s v="CHEVROLET"/>
    <s v="75331801"/>
    <s v="DECIO CEZARINA"/>
    <s v="CEZARINA"/>
    <s v="GO"/>
    <s v="DIESEL S-10"/>
    <n v="593"/>
    <n v="8.33"/>
    <s v=" Km/L"/>
    <n v="7024"/>
    <n v="71.19"/>
    <n v="7.15"/>
    <n v="509.01"/>
    <s v="202511121649"/>
    <s v="Planejamento Operaci"/>
    <s v="Planejamento Operaci"/>
    <s v="INSPENCAO"/>
    <m/>
    <d v="2025-11-12T00:00:00"/>
    <x v="7"/>
    <x v="0"/>
    <x v="12"/>
  </r>
  <r>
    <s v="TUF2B45"/>
    <s v="60645800106437790"/>
    <s v="12/11/2025 18:30:55"/>
    <s v="04689"/>
    <s v="CLEDSON MARQUES ARRUDA"/>
    <x v="37"/>
    <s v="Caminhonete"/>
    <s v="SAVEIRO CS RB MF"/>
    <s v="VW"/>
    <s v="46286315"/>
    <s v="POSTO CENTRAL"/>
    <s v="BOM JESUS"/>
    <s v="GO"/>
    <s v="ETANOL COMUM"/>
    <n v="293"/>
    <n v="8.49"/>
    <s v=" Km/L"/>
    <n v="15705"/>
    <n v="34.520000000000003"/>
    <n v="4.4610000000000003"/>
    <n v="153.99"/>
    <s v="1"/>
    <s v="EXT - KSE LOCAÇOES"/>
    <s v="Planejamento Operaci"/>
    <s v="KSE LOCAÇOES"/>
    <m/>
    <d v="2025-11-12T00:00:00"/>
    <x v="7"/>
    <x v="0"/>
    <x v="12"/>
  </r>
  <r>
    <s v="TUB2B84"/>
    <s v="60645800106437809"/>
    <s v="12/11/2025 18:38:30"/>
    <s v="46440"/>
    <s v="PAULO SOUSA DIAS"/>
    <x v="36"/>
    <s v="Caminhonete"/>
    <s v="SAVEIRO CS RB MF"/>
    <s v="VW"/>
    <s v="45308900"/>
    <s v="POSTO LUPATINI"/>
    <s v="SANTO ANTONIO DA BARRA"/>
    <s v="GO"/>
    <s v="ETANOL COMUM"/>
    <n v="396"/>
    <n v="10.11"/>
    <s v=" Km/L"/>
    <n v="13777"/>
    <n v="39.18"/>
    <n v="4.3899999999999997"/>
    <n v="172"/>
    <s v="0"/>
    <s v="EXT - KSE LOCAÇOES"/>
    <s v="Planejamento Operaci"/>
    <s v="KSE LOCAÇOES"/>
    <m/>
    <d v="2025-11-12T00:00:00"/>
    <x v="7"/>
    <x v="0"/>
    <x v="12"/>
  </r>
  <r>
    <s v="TTT2H93"/>
    <s v="60645800106437760"/>
    <s v="12/11/2025 18:59:32"/>
    <s v="52982"/>
    <s v="ROBERTO ANTONIO DE MELO"/>
    <x v="41"/>
    <s v="Utilitário"/>
    <s v="SAVEIRO"/>
    <s v="FIAT"/>
    <s v="41826312"/>
    <s v="AUTO POSTO JACARE"/>
    <s v="ACREUNA"/>
    <s v="GO"/>
    <s v="ETANOL COMUM"/>
    <n v="193"/>
    <n v="9.86"/>
    <s v=" Km/L"/>
    <n v="17685"/>
    <n v="19.579999999999998"/>
    <n v="4.25"/>
    <n v="83.22"/>
    <s v="121168343"/>
    <s v="EXT - KSE LOCAÇOES"/>
    <s v="Planejamento Operaci"/>
    <s v="KSE LOCAÇOES"/>
    <m/>
    <d v="2025-11-12T00:00:00"/>
    <x v="7"/>
    <x v="0"/>
    <x v="12"/>
  </r>
  <r>
    <s v="TKB0E17"/>
    <s v="60645800106185180"/>
    <s v="12/11/2025 19:32:44"/>
    <s v="00092"/>
    <s v="EDICARLOS OLIVEIRA"/>
    <x v="27"/>
    <s v="EQUIPAMENTOS"/>
    <s v="GUINCHO LEVE"/>
    <s v="EQUIPAMENTO"/>
    <s v="46286315"/>
    <s v="POSTO CENTRAL"/>
    <s v="BOM JESUS"/>
    <s v="GO"/>
    <s v="DIESEL S-10"/>
    <n v="410"/>
    <n v="3.96"/>
    <s v=" Km/L"/>
    <n v="5787"/>
    <n v="103.52"/>
    <n v="6.24"/>
    <n v="646.01"/>
    <s v="1"/>
    <s v="EXT - LUCCA JR"/>
    <s v="Planejamento Operaci"/>
    <s v="LUCCA JR"/>
    <m/>
    <d v="2025-11-12T00:00:00"/>
    <x v="7"/>
    <x v="0"/>
    <x v="11"/>
  </r>
  <r>
    <s v="TTT2H95"/>
    <s v="60645800106437744"/>
    <s v="12/11/2025 19:38:33"/>
    <s v="03458"/>
    <s v="RAUL DOS SANTOS SOUSA"/>
    <x v="63"/>
    <s v="Caminhonete"/>
    <s v="SAVEIRO CS RB MF"/>
    <s v="VW"/>
    <s v="07686400"/>
    <s v="AUTO POSTO CASTELANDIA"/>
    <s v="CASTELANDIA"/>
    <s v="GO"/>
    <s v="ETANOL COMUM"/>
    <n v="267"/>
    <n v="10.48"/>
    <s v=" Km/L"/>
    <n v="11785"/>
    <n v="25.47"/>
    <n v="4.29"/>
    <n v="109.27"/>
    <s v="86719"/>
    <s v="EXT - KSE LOCAÇOES"/>
    <s v="Planejamento Operaci"/>
    <s v="KSE LOCAÇOES"/>
    <m/>
    <d v="2025-11-12T00:00:00"/>
    <x v="7"/>
    <x v="0"/>
    <x v="12"/>
  </r>
  <r>
    <s v="TUG2C45"/>
    <s v="60645800106437600"/>
    <s v="12/11/2025 19:41:28"/>
    <s v="03102"/>
    <s v="EDES GONÇALVES DA SILVA"/>
    <x v="54"/>
    <s v="Utilitário"/>
    <s v="SAVEIRO"/>
    <s v="FIAT"/>
    <s v="81889412"/>
    <s v="POSTO ZERO UM"/>
    <s v="RIO VERDE"/>
    <s v="GO"/>
    <s v="ETANOL COMUM"/>
    <n v="409"/>
    <n v="9.69"/>
    <s v=" Km/L"/>
    <n v="13433"/>
    <n v="42.23"/>
    <n v="4.3899999999999997"/>
    <n v="185.38"/>
    <s v="0"/>
    <s v="EXT - KSE LOCAÇOES"/>
    <s v="Planejamento Operaci"/>
    <s v="KSE LOCAÇOES"/>
    <m/>
    <d v="2025-11-12T00:00:00"/>
    <x v="7"/>
    <x v="0"/>
    <x v="12"/>
  </r>
  <r>
    <s v="TTR3A31"/>
    <s v="60645800106437590"/>
    <s v="12/11/2025 20:42:03"/>
    <s v="05685"/>
    <s v="THAVINER DIVANIO RODRIGUES DOS SANTOS"/>
    <x v="53"/>
    <s v="Caminhonete"/>
    <s v="SAVEIRO CS RB MF"/>
    <s v="VW"/>
    <s v="81889412"/>
    <s v="POSTO ZERO UM"/>
    <s v="RIO VERDE"/>
    <s v="GO"/>
    <s v="ETANOL COMUM"/>
    <n v="316"/>
    <n v="9.1999999999999993"/>
    <s v=" Km/L"/>
    <n v="13012"/>
    <n v="34.36"/>
    <n v="4.3899999999999997"/>
    <n v="150.84"/>
    <s v="2"/>
    <s v="EXT - KSE LOCAÇOES"/>
    <s v="Planejamento Operaci"/>
    <s v="KSE LOCAÇOES"/>
    <m/>
    <d v="2025-11-12T00:00:00"/>
    <x v="7"/>
    <x v="0"/>
    <x v="12"/>
  </r>
  <r>
    <s v="TFI3B19"/>
    <s v="60645800105926941"/>
    <s v="12/11/2025 21:23:42"/>
    <s v="09697"/>
    <s v="HUILDSON ROSA BARBOSA"/>
    <x v="4"/>
    <s v="AUTOMOVEL"/>
    <s v="ARGO"/>
    <s v="FIAT"/>
    <s v="81889412"/>
    <s v="POSTO ZERO UM"/>
    <s v="RIO VERDE"/>
    <s v="GO"/>
    <s v="ETANOL COMUM"/>
    <n v="374"/>
    <n v="10.29"/>
    <s v=" Km/L"/>
    <n v="32940"/>
    <n v="36.35"/>
    <n v="4.3899999999999997"/>
    <n v="159.57"/>
    <s v="1"/>
    <s v="Planejamento Operaci"/>
    <s v="Planejamento Operaci"/>
    <s v="Operacional"/>
    <m/>
    <d v="2025-11-12T00:00:00"/>
    <x v="7"/>
    <x v="0"/>
    <x v="0"/>
  </r>
  <r>
    <s v="TTY2C25"/>
    <s v="60645800106437780"/>
    <s v="12/11/2025 23:32:18"/>
    <s v="05644"/>
    <s v="GEOVANE SEVERIANO DA SILVA"/>
    <x v="38"/>
    <s v="Caminhonete"/>
    <s v="SAVEIRO CS RB MF"/>
    <s v="VW"/>
    <s v="45307105"/>
    <s v="POSTO GIRASSOL"/>
    <s v="ITUMBIARA"/>
    <s v="GO"/>
    <s v="ETANOL COMUM"/>
    <n v="233"/>
    <n v="8.3000000000000007"/>
    <s v=" Km/L"/>
    <n v="14600"/>
    <n v="28.08"/>
    <n v="4.29"/>
    <n v="120.46"/>
    <s v="121184"/>
    <s v="EXT - KSE LOCAÇOES"/>
    <s v="Planejamento Operaci"/>
    <s v="KSE LOCAÇOES"/>
    <m/>
    <d v="2025-11-12T00:00:00"/>
    <x v="7"/>
    <x v="0"/>
    <x v="12"/>
  </r>
  <r>
    <s v="TTP5B47"/>
    <s v="60645800106437770"/>
    <s v="13/11/2025 01:16:49"/>
    <s v="99531"/>
    <s v="RODRIGO RODRIGUES BARROS"/>
    <x v="40"/>
    <s v="Caminhonete"/>
    <s v="SAVEIRO CS RB MF"/>
    <s v="VW"/>
    <s v="07674909"/>
    <s v="AUTO POSTO INDIARA"/>
    <s v="INDIARA"/>
    <s v="GO"/>
    <s v="ETANOL COMUM"/>
    <n v="452"/>
    <n v="10.55"/>
    <s v=" Km/L"/>
    <n v="11803"/>
    <n v="42.83"/>
    <n v="4.49"/>
    <n v="192.31"/>
    <s v="9655"/>
    <s v="EXT - KSE LOCAÇOES"/>
    <s v="Planejamento Operaci"/>
    <s v="KSE LOCAÇOES"/>
    <m/>
    <d v="2025-11-13T00:00:00"/>
    <x v="7"/>
    <x v="0"/>
    <x v="12"/>
  </r>
  <r>
    <s v="TTQ4C10"/>
    <s v="60645800105124428"/>
    <s v="13/11/2025 01:24:09"/>
    <s v="03095"/>
    <s v="MICHELL ALMEIDA SANTANA"/>
    <x v="31"/>
    <s v="Caminhonete"/>
    <s v="Caminhonete S10"/>
    <s v="CHEVROLET"/>
    <s v="87183400"/>
    <s v="MARAJO GUAPO"/>
    <s v="GUAPO"/>
    <s v="GO"/>
    <s v="DIESEL S-10"/>
    <n v="835"/>
    <n v="15.22"/>
    <s v=" Km/L"/>
    <n v="14472"/>
    <n v="54.87"/>
    <n v="6.34"/>
    <n v="347.88"/>
    <s v="0"/>
    <s v="Planejamento Operaci"/>
    <s v="Planejamento Operaci"/>
    <s v="INSPENCAO"/>
    <m/>
    <d v="2025-11-13T00:00:00"/>
    <x v="7"/>
    <x v="0"/>
    <x v="12"/>
  </r>
  <r>
    <s v="TUB2B84"/>
    <s v="60645800106437809"/>
    <s v="13/11/2025 02:42:16"/>
    <s v="75717"/>
    <s v="LUCAS PEREIRA APRIGIO"/>
    <x v="36"/>
    <s v="Caminhonete"/>
    <s v="SAVEIRO CS RB MF"/>
    <s v="VW"/>
    <s v="46209914"/>
    <s v="DECIO RIO VERDE"/>
    <s v="RIO VERDE"/>
    <s v="GO"/>
    <s v="ETANOL COMUM"/>
    <n v="427"/>
    <n v="11.84"/>
    <s v=" Km/L"/>
    <n v="14204"/>
    <n v="36.07"/>
    <n v="4.29"/>
    <n v="154.74"/>
    <s v="202511130241"/>
    <s v="EXT - KSE LOCAÇOES"/>
    <s v="Planejamento Operaci"/>
    <s v="KSE LOCAÇOES"/>
    <m/>
    <d v="2025-11-13T00:00:00"/>
    <x v="7"/>
    <x v="0"/>
    <x v="12"/>
  </r>
  <r>
    <s v="TTT2H95"/>
    <s v="60645800106437744"/>
    <s v="13/11/2025 04:35:26"/>
    <s v="03458"/>
    <s v="RAUL DOS SANTOS SOUSA"/>
    <x v="63"/>
    <s v="Caminhonete"/>
    <s v="SAVEIRO CS RB MF"/>
    <s v="VW"/>
    <s v="75331003"/>
    <s v="SUPERVIA LAGOA"/>
    <s v="RIO VERDE"/>
    <s v="GO"/>
    <s v="ETANOL COMUM"/>
    <n v="464"/>
    <n v="11.32"/>
    <s v=" Km/L"/>
    <n v="12249"/>
    <n v="41"/>
    <n v="4.29"/>
    <n v="175.89"/>
    <s v="0"/>
    <s v="EXT - KSE LOCAÇOES"/>
    <s v="Planejamento Operaci"/>
    <s v="KSE LOCAÇOES"/>
    <m/>
    <d v="2025-11-13T00:00:00"/>
    <x v="7"/>
    <x v="0"/>
    <x v="12"/>
  </r>
  <r>
    <s v="TTR3A31"/>
    <s v="60645800106437590"/>
    <s v="13/11/2025 04:55:28"/>
    <s v="05685"/>
    <s v="THAVINER DIVANIO RODRIGUES DOS SANTOS"/>
    <x v="53"/>
    <s v="Caminhonete"/>
    <s v="SAVEIRO CS RB MF"/>
    <s v="VW"/>
    <s v="81889412"/>
    <s v="POSTO ZERO UM"/>
    <s v="RIO VERDE"/>
    <s v="GO"/>
    <s v="ETANOL COMUM"/>
    <n v="368"/>
    <n v="10.199999999999999"/>
    <s v=" Km/L"/>
    <n v="13380"/>
    <n v="36.08"/>
    <n v="4.3899999999999997"/>
    <n v="158.38999999999999"/>
    <s v="1"/>
    <s v="EXT - KSE LOCAÇOES"/>
    <s v="Planejamento Operaci"/>
    <s v="KSE LOCAÇOES"/>
    <m/>
    <d v="2025-11-13T00:00:00"/>
    <x v="7"/>
    <x v="0"/>
    <x v="12"/>
  </r>
  <r>
    <s v="TTT2H93"/>
    <s v="60645800106437760"/>
    <s v="13/11/2025 05:41:59"/>
    <s v="01042"/>
    <s v="EDUARDO SANTOS"/>
    <x v="41"/>
    <s v="Utilitário"/>
    <s v="SAVEIRO"/>
    <s v="FIAT"/>
    <s v="07674909"/>
    <s v="AUTO POSTO INDIARA"/>
    <s v="INDIARA"/>
    <s v="GO"/>
    <s v="ETANOL COMUM"/>
    <n v="412"/>
    <n v="10.34"/>
    <s v=" Km/L"/>
    <n v="18097"/>
    <n v="39.86"/>
    <n v="4.49"/>
    <n v="178.97"/>
    <s v="9656"/>
    <s v="EXT - KSE LOCAÇOES"/>
    <s v="Planejamento Operaci"/>
    <s v="KSE LOCAÇOES"/>
    <m/>
    <d v="2025-11-13T00:00:00"/>
    <x v="7"/>
    <x v="0"/>
    <x v="12"/>
  </r>
  <r>
    <s v="TUW2D74"/>
    <s v="60645800105124310"/>
    <s v="13/11/2025 06:14:38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628"/>
    <n v="12.62"/>
    <s v=" Km/L"/>
    <n v="13741"/>
    <n v="49.78"/>
    <n v="6.49"/>
    <n v="323.08"/>
    <s v="0"/>
    <s v="Planejamento Operaci"/>
    <s v="Planejamento Operaci"/>
    <s v="Operacional"/>
    <m/>
    <d v="2025-11-13T00:00:00"/>
    <x v="7"/>
    <x v="0"/>
    <x v="12"/>
  </r>
  <r>
    <s v="TUG2C45"/>
    <s v="60645800106437600"/>
    <s v="13/11/2025 06:32:19"/>
    <s v="03102"/>
    <s v="EDES GONÇALVES DA SILVA"/>
    <x v="54"/>
    <s v="Utilitário"/>
    <s v="SAVEIRO"/>
    <s v="FIAT"/>
    <s v="81889412"/>
    <s v="POSTO ZERO UM"/>
    <s v="RIO VERDE"/>
    <s v="GO"/>
    <s v="ETANOL COMUM"/>
    <n v="400"/>
    <n v="12.18"/>
    <s v=" Km/L"/>
    <n v="13833"/>
    <n v="32.83"/>
    <n v="4.3899999999999997"/>
    <n v="144.12"/>
    <s v="1"/>
    <s v="EXT - KSE LOCAÇOES"/>
    <s v="Planejamento Operaci"/>
    <s v="KSE LOCAÇOES"/>
    <m/>
    <d v="2025-11-13T00:00:00"/>
    <x v="7"/>
    <x v="0"/>
    <x v="12"/>
  </r>
  <r>
    <s v="TUF2B45"/>
    <s v="60645800106437790"/>
    <s v="13/11/2025 07:00:19"/>
    <s v="04689"/>
    <s v="CLEDSON MARQUES ARRUDA"/>
    <x v="37"/>
    <s v="Caminhonete"/>
    <s v="SAVEIRO CS RB MF"/>
    <s v="VW"/>
    <s v="46286315"/>
    <s v="POSTO CENTRAL"/>
    <s v="BOM JESUS"/>
    <s v="GO"/>
    <s v="ETANOL COMUM"/>
    <n v="520"/>
    <n v="11.82"/>
    <s v=" Km/L"/>
    <n v="16225"/>
    <n v="43.98"/>
    <n v="4.46"/>
    <n v="196.17"/>
    <s v="1"/>
    <s v="EXT - KSE LOCAÇOES"/>
    <s v="Planejamento Operaci"/>
    <s v="KSE LOCAÇOES"/>
    <m/>
    <d v="2025-11-13T00:00:00"/>
    <x v="7"/>
    <x v="0"/>
    <x v="12"/>
  </r>
  <r>
    <s v="TFF5D72"/>
    <s v="60645800105143780"/>
    <s v="13/11/2025 07:17:03"/>
    <s v="26270"/>
    <s v="CRISTIANO TORRES WARDIL"/>
    <x v="2"/>
    <s v="AUTOMOVEL"/>
    <s v="ARGO"/>
    <s v="FIAT"/>
    <s v="36603412"/>
    <s v="POSTO DO RATINHO"/>
    <s v="GOIANIA"/>
    <s v="GO"/>
    <s v="ETANOL COMUM"/>
    <n v="278"/>
    <n v="7.36"/>
    <s v=" Km/L"/>
    <n v="11320"/>
    <n v="37.770000000000003"/>
    <n v="5.24"/>
    <n v="197.91"/>
    <s v="1"/>
    <s v="Planejamento Operaci"/>
    <s v="Planejamento Operaci"/>
    <s v="Operacional"/>
    <m/>
    <d v="2025-11-13T00:00:00"/>
    <x v="7"/>
    <x v="0"/>
    <x v="0"/>
  </r>
  <r>
    <s v="TFY6E09"/>
    <s v="60645800105143700"/>
    <s v="13/11/2025 07:55:52"/>
    <s v="04380"/>
    <s v="PAULO ROBERTO BATISTA DE MOURA JUNIOR"/>
    <x v="15"/>
    <s v="AUTOMOVEL"/>
    <s v="ARGO"/>
    <s v="FIAT"/>
    <s v="34251011"/>
    <s v="DECIO ARAPORA"/>
    <s v="ARAPORA"/>
    <s v="MG"/>
    <s v="ETANOL COMUM"/>
    <n v="279"/>
    <n v="9.75"/>
    <s v=" Km/L"/>
    <n v="26834"/>
    <n v="28.61"/>
    <n v="4.1900000000000004"/>
    <n v="119.88"/>
    <s v="202511130755"/>
    <s v="Planejamento Operaci"/>
    <s v="Planejamento Operaci"/>
    <s v="Operacional"/>
    <m/>
    <d v="2025-11-13T00:00:00"/>
    <x v="7"/>
    <x v="0"/>
    <x v="1"/>
  </r>
  <r>
    <s v="TUB2B84"/>
    <s v="60645800106437809"/>
    <s v="13/11/2025 08:36:14"/>
    <s v="46440"/>
    <s v="PAULO SOUSA DIAS"/>
    <x v="36"/>
    <s v="Caminhonete"/>
    <s v="SAVEIRO CS RB MF"/>
    <s v="VW"/>
    <s v="45308900"/>
    <s v="POSTO LUPATINI"/>
    <s v="SANTO ANTONIO DA BARRA"/>
    <s v="GO"/>
    <s v="ETANOL COMUM"/>
    <n v="307"/>
    <n v="11.27"/>
    <s v=" Km/L"/>
    <n v="14511"/>
    <n v="27.25"/>
    <n v="4.3899999999999997"/>
    <n v="119.63"/>
    <s v="1"/>
    <s v="EXT - KSE LOCAÇOES"/>
    <s v="Planejamento Operaci"/>
    <s v="KSE LOCAÇOES"/>
    <m/>
    <d v="2025-11-13T00:00:00"/>
    <x v="7"/>
    <x v="0"/>
    <x v="12"/>
  </r>
  <r>
    <s v="TGA0B06"/>
    <s v="60645800106437610"/>
    <s v="13/11/2025 10:02:52"/>
    <s v="00933"/>
    <s v="GIULEY RIBEIRO DOS SANTOS"/>
    <x v="59"/>
    <s v="Caminhonete"/>
    <s v="FIORINO"/>
    <s v="FIAT"/>
    <s v="13335016"/>
    <s v="POSTO TREVO"/>
    <s v="RIO VERDE"/>
    <s v="GO"/>
    <s v="ETANOL COMUM"/>
    <n v="294"/>
    <n v="7.87"/>
    <s v=" Km/L"/>
    <n v="4949"/>
    <n v="37.369999999999997"/>
    <n v="4.4909999999999997"/>
    <n v="167.82"/>
    <s v="131136132"/>
    <s v="EXT - KSE LOCAÇOES"/>
    <s v="Planejamento Operaci"/>
    <s v="Operacional"/>
    <m/>
    <d v="2025-11-13T00:00:00"/>
    <x v="7"/>
    <x v="0"/>
    <x v="5"/>
  </r>
  <r>
    <s v="TTY2C25"/>
    <s v="60645800106437780"/>
    <s v="13/11/2025 10:55:16"/>
    <s v="05040"/>
    <s v="JHON LENON OLIVEIRA DAMACENO"/>
    <x v="38"/>
    <s v="Caminhonete"/>
    <s v="SAVEIRO CS RB MF"/>
    <s v="VW"/>
    <s v="46286315"/>
    <s v="POSTO CENTRAL"/>
    <s v="BOM JESUS"/>
    <s v="GO"/>
    <s v="ETANOL COMUM"/>
    <n v="457"/>
    <n v="10.71"/>
    <s v=" Km/L"/>
    <n v="15057"/>
    <n v="42.67"/>
    <n v="4.46"/>
    <n v="190.32"/>
    <s v="1"/>
    <s v="EXT - KSE LOCAÇOES"/>
    <s v="Planejamento Operaci"/>
    <s v="KSE LOCAÇOES"/>
    <m/>
    <d v="2025-11-13T00:00:00"/>
    <x v="7"/>
    <x v="0"/>
    <x v="12"/>
  </r>
  <r>
    <s v="TFS3C72"/>
    <s v="60645800105143738"/>
    <s v="13/11/2025 11:17:25"/>
    <s v="00271"/>
    <s v="HEDER OLIVEIRA SANTANA"/>
    <x v="9"/>
    <s v="AUTOMOVEL"/>
    <s v="ARGO"/>
    <s v="FIAT"/>
    <s v="87183400"/>
    <s v="MARAJO GUAPO"/>
    <s v="GUAPO"/>
    <s v="GO"/>
    <s v="ETANOL COMUM"/>
    <n v="313"/>
    <n v="7.63"/>
    <s v=" Km/L"/>
    <n v="53427"/>
    <n v="41"/>
    <n v="4.09"/>
    <n v="167.69"/>
    <s v="0"/>
    <s v="Planejamento Operaci"/>
    <s v="Planejamento Operaci"/>
    <s v="Operacional"/>
    <m/>
    <d v="2025-11-13T00:00:00"/>
    <x v="7"/>
    <x v="0"/>
    <x v="4"/>
  </r>
  <r>
    <s v="TTP5B47"/>
    <s v="60645800106437770"/>
    <s v="13/11/2025 11:25:07"/>
    <s v="00149"/>
    <s v="MANOELITO METROVICH LIMA"/>
    <x v="40"/>
    <s v="Caminhonete"/>
    <s v="SAVEIRO CS RB MF"/>
    <s v="VW"/>
    <s v="07674909"/>
    <s v="AUTO POSTO INDIARA"/>
    <s v="INDIARA"/>
    <s v="GO"/>
    <s v="ETANOL COMUM"/>
    <n v="469"/>
    <n v="11.34"/>
    <s v=" Km/L"/>
    <n v="12272"/>
    <n v="41.34"/>
    <n v="4.49"/>
    <n v="185.62"/>
    <s v="9671"/>
    <s v="EXT - KSE LOCAÇOES"/>
    <s v="Planejamento Operaci"/>
    <s v="KSE LOCAÇOES"/>
    <m/>
    <d v="2025-11-13T00:00:00"/>
    <x v="7"/>
    <x v="0"/>
    <x v="12"/>
  </r>
  <r>
    <s v="TTT2H95"/>
    <s v="60645800106437744"/>
    <s v="13/11/2025 11:41:43"/>
    <s v="05369"/>
    <s v="FERNANDA HELLEN DEUFINO DA SILVA"/>
    <x v="63"/>
    <s v="Caminhonete"/>
    <s v="SAVEIRO CS RB MF"/>
    <s v="VW"/>
    <s v="75331003"/>
    <s v="SUPERVIA LAGOA"/>
    <s v="RIO VERDE"/>
    <s v="GO"/>
    <s v="ETANOL COMUM"/>
    <n v="408"/>
    <n v="10.91"/>
    <s v=" Km/L"/>
    <n v="12657"/>
    <n v="37.4"/>
    <n v="4.29"/>
    <n v="160.44999999999999"/>
    <s v="0"/>
    <s v="EXT - KSE LOCAÇOES"/>
    <s v="Planejamento Operaci"/>
    <s v="KSE LOCAÇOES"/>
    <m/>
    <d v="2025-11-13T00:00:00"/>
    <x v="7"/>
    <x v="0"/>
    <x v="12"/>
  </r>
  <r>
    <s v="TFU6C04"/>
    <s v="60645800106437493"/>
    <s v="13/11/2025 12:38:18"/>
    <s v="87351"/>
    <s v="CLEYTON GARCIA MOREIRA"/>
    <x v="50"/>
    <s v="EQUIPAMENTOS"/>
    <s v="AMBULANCIA"/>
    <s v="OUTROS"/>
    <s v="46225718"/>
    <s v="POSTO MARIA JOAO"/>
    <s v="ITUMBIARA"/>
    <s v="GO"/>
    <s v="DIESEL S-10"/>
    <n v="169"/>
    <n v="3.77"/>
    <s v=" Km/L"/>
    <n v="4177"/>
    <n v="44.88"/>
    <n v="6.4"/>
    <n v="287.23"/>
    <s v="1"/>
    <s v="Planejamento Operaci"/>
    <s v="Planejamento Operaci"/>
    <s v="Operacional"/>
    <m/>
    <d v="2025-11-13T00:00:00"/>
    <x v="7"/>
    <x v="0"/>
    <x v="13"/>
  </r>
  <r>
    <s v="TFN3B64"/>
    <s v="60645800106437477"/>
    <s v="13/11/2025 12:45:54"/>
    <s v="00316"/>
    <s v="MARCOS HENRIQUE SILVA"/>
    <x v="47"/>
    <s v="EQUIPAMENTOS"/>
    <s v="AMBULANCIA"/>
    <s v="OUTROS"/>
    <s v="46286315"/>
    <s v="POSTO CENTRAL"/>
    <s v="BOM JESUS"/>
    <s v="GO"/>
    <s v="DIESEL S-10"/>
    <n v="80"/>
    <n v="3.35"/>
    <s v=" Km/L"/>
    <n v="2832"/>
    <n v="23.91"/>
    <n v="6.24"/>
    <n v="149.19999999999999"/>
    <s v="1"/>
    <s v="Planejamento Operaci"/>
    <s v="Planejamento Operaci"/>
    <s v="Operacional"/>
    <m/>
    <d v="2025-11-13T00:00:00"/>
    <x v="7"/>
    <x v="0"/>
    <x v="13"/>
  </r>
  <r>
    <s v="TFE9C14"/>
    <s v="60645800106437370"/>
    <s v="13/11/2025 12:57:07"/>
    <s v="02785"/>
    <s v="JOHNNY XAVIER SILVA"/>
    <x v="51"/>
    <s v="EQUIPAMENTOS"/>
    <s v="AMBULANCIA"/>
    <s v="OUTROS"/>
    <s v="13335016"/>
    <s v="POSTO TREVO"/>
    <s v="RIO VERDE"/>
    <s v="GO"/>
    <s v="DIESEL S-10"/>
    <n v="134"/>
    <n v="4.83"/>
    <s v=" Km/L"/>
    <n v="4032"/>
    <n v="27.75"/>
    <n v="6.09"/>
    <n v="169.01"/>
    <s v="131146581"/>
    <s v="Planejamento Operaci"/>
    <s v="Planejamento Operaci"/>
    <s v="Operacional"/>
    <m/>
    <d v="2025-11-13T00:00:00"/>
    <x v="7"/>
    <x v="0"/>
    <x v="13"/>
  </r>
  <r>
    <s v="TER4970"/>
    <s v="60645800105124339"/>
    <s v="13/11/2025 13:25:06"/>
    <s v="99128"/>
    <s v="LEANDRO FERREIRA DE JESUS"/>
    <x v="19"/>
    <s v="EQUIPAMENTOS"/>
    <s v="RETROESCAVADEIRA"/>
    <s v="CATERPILLAR"/>
    <s v="81870100"/>
    <s v="POSTO MILLENIUM DIMAG"/>
    <s v="APARECIDA DE GOIANIA"/>
    <s v="GO"/>
    <s v="DIESEL COMUM"/>
    <n v="0"/>
    <n v="0"/>
    <s v=" Km/L"/>
    <n v="0"/>
    <n v="65.05"/>
    <n v="5.54"/>
    <n v="360.4"/>
    <s v="69364"/>
    <s v="EXT - SAO PEDRO"/>
    <s v="Planejamento Operaci"/>
    <s v="SAO PEDRO"/>
    <m/>
    <d v="2025-11-13T00:00:00"/>
    <x v="7"/>
    <x v="0"/>
    <x v="7"/>
  </r>
  <r>
    <s v="TFW2H32"/>
    <s v="60645800105143835"/>
    <s v="13/11/2025 13:52:25"/>
    <s v="99638"/>
    <s v="LAFAIETE DE SOUZA SANTOS"/>
    <x v="10"/>
    <s v="AUTOMOVEL"/>
    <s v="ARGO"/>
    <s v="FIAT"/>
    <s v="75331801"/>
    <s v="DECIO CEZARINA"/>
    <s v="CEZARINA"/>
    <s v="GO"/>
    <s v="ETANOL COMUM"/>
    <n v="250"/>
    <n v="8.7100000000000009"/>
    <s v=" Km/L"/>
    <n v="37922"/>
    <n v="28.69"/>
    <n v="4.09"/>
    <n v="117.34"/>
    <s v="202511131351"/>
    <s v="Planejamento Operaci"/>
    <s v="Planejamento Operaci"/>
    <s v="Operacional"/>
    <m/>
    <d v="2025-11-13T00:00:00"/>
    <x v="7"/>
    <x v="0"/>
    <x v="3"/>
  </r>
  <r>
    <s v="TFY6E09"/>
    <s v="60645800105143700"/>
    <s v="13/11/2025 14:25:08"/>
    <s v="04380"/>
    <s v="PAULO ROBERTO BATISTA DE MOURA JUNIOR"/>
    <x v="15"/>
    <s v="AUTOMOVEL"/>
    <s v="ARGO"/>
    <s v="FIAT"/>
    <s v="13335016"/>
    <s v="POSTO TREVO"/>
    <s v="RIO VERDE"/>
    <s v="GO"/>
    <s v="ETANOL COMUM"/>
    <n v="422"/>
    <n v="10.38"/>
    <s v=" Km/L"/>
    <n v="27256"/>
    <n v="40.64"/>
    <n v="4.49"/>
    <n v="182.48"/>
    <s v="131151866"/>
    <s v="Planejamento Operaci"/>
    <s v="Planejamento Operaci"/>
    <s v="Operacional"/>
    <m/>
    <d v="2025-11-13T00:00:00"/>
    <x v="7"/>
    <x v="0"/>
    <x v="1"/>
  </r>
  <r>
    <s v="TUB2B84"/>
    <s v="60645800106437809"/>
    <s v="13/11/2025 15:03:45"/>
    <s v="46440"/>
    <s v="PAULO SOUSA DIAS"/>
    <x v="36"/>
    <s v="Caminhonete"/>
    <s v="SAVEIRO CS RB MF"/>
    <s v="VW"/>
    <s v="45308900"/>
    <s v="POSTO LUPATINI"/>
    <s v="SANTO ANTONIO DA BARRA"/>
    <s v="GO"/>
    <s v="ETANOL COMUM"/>
    <n v="295"/>
    <n v="10.050000000000001"/>
    <s v=" Km/L"/>
    <n v="14806"/>
    <n v="29.35"/>
    <n v="4.3899999999999997"/>
    <n v="128.85"/>
    <s v="0"/>
    <s v="EXT - KSE LOCAÇOES"/>
    <s v="Planejamento Operaci"/>
    <s v="KSE LOCAÇOES"/>
    <m/>
    <d v="2025-11-13T00:00:00"/>
    <x v="7"/>
    <x v="0"/>
    <x v="12"/>
  </r>
  <r>
    <s v="TUF2B45"/>
    <s v="60645800106437790"/>
    <s v="13/11/2025 15:08:04"/>
    <s v="04689"/>
    <s v="CLEDSON MARQUES ARRUDA"/>
    <x v="37"/>
    <s v="Caminhonete"/>
    <s v="SAVEIRO CS RB MF"/>
    <s v="VW"/>
    <s v="07686400"/>
    <s v="AUTO POSTO CASTELANDIA"/>
    <s v="CASTELANDIA"/>
    <s v="GO"/>
    <s v="ETANOL COMUM"/>
    <n v="357"/>
    <n v="9.3000000000000007"/>
    <s v=" Km/L"/>
    <n v="16582"/>
    <n v="38.39"/>
    <n v="4.29"/>
    <n v="164.69"/>
    <s v="86843"/>
    <s v="EXT - KSE LOCAÇOES"/>
    <s v="Planejamento Operaci"/>
    <s v="KSE LOCAÇOES"/>
    <m/>
    <d v="2025-11-13T00:00:00"/>
    <x v="7"/>
    <x v="0"/>
    <x v="12"/>
  </r>
  <r>
    <s v="TUG2C45"/>
    <s v="60645800106437600"/>
    <s v="13/11/2025 15:27:53"/>
    <s v="73410"/>
    <s v="BRUNO SOUSA DIAS"/>
    <x v="54"/>
    <s v="Utilitário"/>
    <s v="SAVEIRO"/>
    <s v="FIAT"/>
    <s v="81889412"/>
    <s v="POSTO ZERO UM"/>
    <s v="RIO VERDE"/>
    <s v="GO"/>
    <s v="ETANOL COMUM"/>
    <n v="312"/>
    <n v="9.5500000000000007"/>
    <s v=" Km/L"/>
    <n v="14145"/>
    <n v="32.659999999999997"/>
    <n v="4.3899999999999997"/>
    <n v="143.38"/>
    <s v="0"/>
    <s v="EXT - KSE LOCAÇOES"/>
    <s v="Planejamento Operaci"/>
    <s v="KSE LOCAÇOES"/>
    <m/>
    <d v="2025-11-13T00:00:00"/>
    <x v="7"/>
    <x v="0"/>
    <x v="12"/>
  </r>
  <r>
    <s v="TTT2H93"/>
    <s v="60645800106437760"/>
    <s v="13/11/2025 16:03:03"/>
    <s v="52982"/>
    <s v="ROBERTO ANTONIO DE MELO"/>
    <x v="41"/>
    <s v="Utilitário"/>
    <s v="SAVEIRO"/>
    <s v="FIAT"/>
    <s v="41826312"/>
    <s v="AUTO POSTO JACARE"/>
    <s v="ACREUNA"/>
    <s v="GO"/>
    <s v="ETANOL COMUM"/>
    <n v="538"/>
    <n v="9.9499999999999993"/>
    <s v=" Km/L"/>
    <n v="18635"/>
    <n v="54.07"/>
    <n v="4.2510000000000003"/>
    <n v="229.83"/>
    <s v="131157769"/>
    <s v="EXT - KSE LOCAÇOES"/>
    <s v="Planejamento Operaci"/>
    <s v="KSE LOCAÇOES"/>
    <m/>
    <d v="2025-11-13T00:00:00"/>
    <x v="7"/>
    <x v="0"/>
    <x v="12"/>
  </r>
  <r>
    <s v="TTQ4C10"/>
    <s v="60645800105124428"/>
    <s v="13/11/2025 16:44:12"/>
    <s v="93910"/>
    <s v="DIVINO AVELINO DOS SANTOS"/>
    <x v="31"/>
    <s v="Caminhonete"/>
    <s v="Caminhonete S10"/>
    <s v="CHEVROLET"/>
    <s v="26406711"/>
    <s v="POSTO ZANDONADI"/>
    <s v="GUAPO"/>
    <s v="GO"/>
    <s v="DIESEL S-10"/>
    <n v="757"/>
    <n v="15.14"/>
    <s v=" Km/L"/>
    <n v="15229"/>
    <n v="50"/>
    <n v="6.19"/>
    <n v="309.5"/>
    <s v="131160163"/>
    <s v="Planejamento Operaci"/>
    <s v="Planejamento Operaci"/>
    <s v="INSPENCAO"/>
    <m/>
    <d v="2025-11-13T00:00:00"/>
    <x v="7"/>
    <x v="0"/>
    <x v="12"/>
  </r>
  <r>
    <s v="KAZ5F74"/>
    <s v="60645800105124355"/>
    <s v="13/11/2025 16:56:46"/>
    <s v="09808"/>
    <s v="DOUGLAS OLIVEIRA SANTOS"/>
    <x v="19"/>
    <s v="Caminhão"/>
    <s v="L 1113"/>
    <s v="IVECO"/>
    <s v="69494411"/>
    <s v="REDE MARAJO RIO VERD"/>
    <s v="RIO VERDE"/>
    <s v="GO"/>
    <s v="DIESEL COMUM"/>
    <n v="0"/>
    <n v="0"/>
    <s v=" Km/L"/>
    <n v="0"/>
    <n v="150"/>
    <n v="5.99"/>
    <n v="898.5"/>
    <s v="9808179606"/>
    <s v="EXT - SAO PEDRO"/>
    <s v="Planejamento Operaci"/>
    <s v="SAO PEDRO"/>
    <m/>
    <d v="2025-11-13T00:00:00"/>
    <x v="7"/>
    <x v="0"/>
    <x v="7"/>
  </r>
  <r>
    <s v="TLO0E87"/>
    <s v="60645800106184255"/>
    <s v="13/11/2025 16:57:59"/>
    <s v="01765"/>
    <s v="ELIAS JANUARIO DIMAS"/>
    <x v="43"/>
    <s v="EQUIPAMENTOS"/>
    <s v="GUINCHO LEVE"/>
    <s v="EQUIPAMENTO"/>
    <s v="87183400"/>
    <s v="MARAJO GUAPO"/>
    <s v="GUAPO"/>
    <s v="GO"/>
    <s v="DIESEL S-10"/>
    <n v="527"/>
    <n v="5.79"/>
    <s v=" Km/L"/>
    <n v="6400"/>
    <n v="91"/>
    <n v="6.3410000000000002"/>
    <n v="577"/>
    <s v="0"/>
    <s v="EXT - LUCCA JR"/>
    <s v="Planejamento Operaci"/>
    <s v="LUCCA JR"/>
    <m/>
    <d v="2025-11-13T00:00:00"/>
    <x v="7"/>
    <x v="0"/>
    <x v="11"/>
  </r>
  <r>
    <s v="TLO0E87"/>
    <m/>
    <s v="13/11/2025 16:59:49"/>
    <m/>
    <m/>
    <x v="43"/>
    <m/>
    <m/>
    <m/>
    <m/>
    <s v="MARAJO GUAPO"/>
    <m/>
    <m/>
    <s v="ARLA-32"/>
    <s v="-"/>
    <s v="-"/>
    <s v=" Km/L"/>
    <s v="-"/>
    <n v="6.93"/>
    <m/>
    <n v="27.65"/>
    <m/>
    <m/>
    <s v="Planejamento Operaci"/>
    <s v="LUCCA JR"/>
    <m/>
    <d v="2025-11-13T00:00:00"/>
    <x v="7"/>
    <x v="0"/>
    <x v="11"/>
  </r>
  <r>
    <s v="TTY2C25"/>
    <s v="60645800106437780"/>
    <s v="13/11/2025 18:10:23"/>
    <s v="05040"/>
    <s v="JHON LENON OLIVEIRA DAMACENO"/>
    <x v="38"/>
    <s v="Caminhonete"/>
    <s v="SAVEIRO CS RB MF"/>
    <s v="VW"/>
    <s v="46286315"/>
    <s v="POSTO CENTRAL"/>
    <s v="BOM JESUS"/>
    <s v="GO"/>
    <s v="ETANOL COMUM"/>
    <n v="203"/>
    <n v="8.08"/>
    <s v=" Km/L"/>
    <n v="15260"/>
    <n v="25.11"/>
    <n v="4.4610000000000003"/>
    <n v="112.01"/>
    <s v="1"/>
    <s v="EXT - KSE LOCAÇOES"/>
    <s v="Planejamento Operaci"/>
    <s v="KSE LOCAÇOES"/>
    <m/>
    <d v="2025-11-13T00:00:00"/>
    <x v="7"/>
    <x v="0"/>
    <x v="12"/>
  </r>
  <r>
    <s v="TTP5B47"/>
    <s v="60645800106437770"/>
    <s v="13/11/2025 18:21:45"/>
    <s v="00149"/>
    <s v="MANOELITO METROVICH LIMA"/>
    <x v="40"/>
    <s v="Caminhonete"/>
    <s v="SAVEIRO CS RB MF"/>
    <s v="VW"/>
    <s v="75331801"/>
    <s v="DECIO CEZARINA"/>
    <s v="CEZARINA"/>
    <s v="GO"/>
    <s v="ETANOL COMUM"/>
    <n v="299"/>
    <n v="10.38"/>
    <s v=" Km/L"/>
    <n v="12571"/>
    <n v="28.8"/>
    <n v="4.09"/>
    <n v="117.79"/>
    <s v="202511131821"/>
    <s v="EXT - KSE LOCAÇOES"/>
    <s v="Planejamento Operaci"/>
    <s v="KSE LOCAÇOES"/>
    <m/>
    <d v="2025-11-13T00:00:00"/>
    <x v="7"/>
    <x v="0"/>
    <x v="12"/>
  </r>
  <r>
    <s v="TFN0D12"/>
    <s v="60645800105143746"/>
    <s v="13/11/2025 18:23:36"/>
    <s v="00390"/>
    <s v="SILVINO JOSE DE BRITO"/>
    <x v="5"/>
    <s v="AUTOMOVEL"/>
    <s v="ARGO"/>
    <s v="FIAT"/>
    <s v="87107509"/>
    <s v="AUTO POSTO OLIMPIO"/>
    <s v="APARECIDA DE GOIANIA"/>
    <s v="GO"/>
    <s v="ETANOL COMUM"/>
    <n v="173"/>
    <n v="8.56"/>
    <s v=" Km/L"/>
    <n v="19420"/>
    <n v="20.22"/>
    <n v="4.9400000000000004"/>
    <n v="99.89"/>
    <s v="0"/>
    <s v="Planejamento Operaci"/>
    <s v="Planejamento Operaci"/>
    <s v="Operacional"/>
    <m/>
    <d v="2025-11-13T00:00:00"/>
    <x v="7"/>
    <x v="0"/>
    <x v="3"/>
  </r>
  <r>
    <s v="TTR3A31"/>
    <s v="60645800106437590"/>
    <s v="13/11/2025 18:36:46"/>
    <s v="95143"/>
    <s v="NILDO ANTONIO DE SOUSA"/>
    <x v="53"/>
    <s v="Caminhonete"/>
    <s v="SAVEIRO CS RB MF"/>
    <s v="VW"/>
    <s v="46209914"/>
    <s v="DECIO RIO VERDE"/>
    <s v="RIO VERDE"/>
    <s v="GO"/>
    <s v="ETANOL COMUM"/>
    <n v="349"/>
    <n v="7.99"/>
    <s v=" Km/L"/>
    <n v="13729"/>
    <n v="43.68"/>
    <n v="4.1900000000000004"/>
    <n v="183.02"/>
    <s v="202511131836"/>
    <s v="EXT - KSE LOCAÇOES"/>
    <s v="Planejamento Operaci"/>
    <s v="KSE LOCAÇOES"/>
    <m/>
    <d v="2025-11-13T00:00:00"/>
    <x v="7"/>
    <x v="0"/>
    <x v="12"/>
  </r>
  <r>
    <s v="TLR1J91"/>
    <s v="60645800106043065"/>
    <s v="13/11/2025 19:19:33"/>
    <s v="02910"/>
    <s v="EMERSON CRISTIANO DA SILVEIRA"/>
    <x v="23"/>
    <s v="Caminhonete"/>
    <s v="SAVEIRO"/>
    <s v="VOLKSWAGEN"/>
    <s v="46209914"/>
    <s v="DECIO RIO VERDE"/>
    <s v="RIO VERDE"/>
    <s v="GO"/>
    <s v="ETANOL COMUM"/>
    <n v="0"/>
    <n v="0"/>
    <s v=" Km/L"/>
    <s v="-"/>
    <n v="54"/>
    <n v="4.1900000000000004"/>
    <n v="226.26"/>
    <s v="202511131919"/>
    <s v="Planejamento Operaci"/>
    <s v="Planejamento Operaci"/>
    <s v="Operacional"/>
    <m/>
    <d v="2025-11-13T00:00:00"/>
    <x v="7"/>
    <x v="0"/>
    <x v="9"/>
  </r>
  <r>
    <s v="TTT2H95"/>
    <s v="60645800106437744"/>
    <s v="13/11/2025 19:24:59"/>
    <s v="03458"/>
    <s v="RAUL DOS SANTOS SOUSA"/>
    <x v="63"/>
    <s v="Caminhonete"/>
    <s v="SAVEIRO CS RB MF"/>
    <s v="VW"/>
    <s v="07686400"/>
    <s v="AUTO POSTO CASTELANDIA"/>
    <s v="CASTELANDIA"/>
    <s v="GO"/>
    <s v="ETANOL COMUM"/>
    <n v="364"/>
    <n v="9.18"/>
    <s v=" Km/L"/>
    <n v="13021"/>
    <n v="39.659999999999997"/>
    <n v="4.29"/>
    <n v="170.14"/>
    <s v="86894"/>
    <s v="EXT - KSE LOCAÇOES"/>
    <s v="Planejamento Operaci"/>
    <s v="KSE LOCAÇOES"/>
    <m/>
    <d v="2025-11-13T00:00:00"/>
    <x v="7"/>
    <x v="0"/>
    <x v="12"/>
  </r>
  <r>
    <s v="TUB2B84"/>
    <s v="60645800106437809"/>
    <s v="13/11/2025 20:53:48"/>
    <s v="75717"/>
    <s v="LUCAS PEREIRA APRIGIO"/>
    <x v="36"/>
    <s v="Caminhonete"/>
    <s v="SAVEIRO CS RB MF"/>
    <s v="VW"/>
    <s v="45308900"/>
    <s v="POSTO LUPATINI"/>
    <s v="SANTO ANTONIO DA BARRA"/>
    <s v="GO"/>
    <s v="ETANOL COMUM"/>
    <n v="253"/>
    <n v="9.24"/>
    <s v=" Km/L"/>
    <n v="15059"/>
    <n v="27.39"/>
    <n v="4.3899999999999997"/>
    <n v="120.24"/>
    <s v="0"/>
    <s v="EXT - KSE LOCAÇOES"/>
    <s v="Planejamento Operaci"/>
    <s v="KSE LOCAÇOES"/>
    <m/>
    <d v="2025-11-13T00:00:00"/>
    <x v="7"/>
    <x v="0"/>
    <x v="12"/>
  </r>
  <r>
    <s v="SDJ8D65"/>
    <s v="60645800105555897"/>
    <s v="13/11/2025 21:07:23"/>
    <s v="04126"/>
    <s v="LEONARDO ARAUJO LAPERCHE "/>
    <x v="22"/>
    <s v="Caminhonete"/>
    <s v="RAMPAGE"/>
    <s v="RAM"/>
    <s v="53032812"/>
    <s v="POSTO FLAMBOYANT"/>
    <s v="GOIANIA"/>
    <s v="GO"/>
    <s v="GASOLINA COMUM"/>
    <n v="155"/>
    <n v="3.94"/>
    <s v=" Km/L"/>
    <n v="24751"/>
    <n v="39.39"/>
    <n v="6.47"/>
    <n v="254.85"/>
    <s v="0"/>
    <s v="Planejamento Operaci"/>
    <s v="Planejamento Operaci"/>
    <s v="Operacional"/>
    <m/>
    <d v="2025-11-13T00:00:00"/>
    <x v="7"/>
    <x v="0"/>
    <x v="8"/>
  </r>
  <r>
    <s v="TTT2H93"/>
    <s v="60645800106437760"/>
    <s v="13/11/2025 23:09:27"/>
    <s v="07097"/>
    <s v="LUIZ FERNANDO NUNES RIBEIRO"/>
    <x v="41"/>
    <s v="Utilitário"/>
    <s v="SAVEIRO"/>
    <s v="FIAT"/>
    <s v="07674909"/>
    <s v="AUTO POSTO INDIARA"/>
    <s v="INDIARA"/>
    <s v="GO"/>
    <s v="ETANOL COMUM"/>
    <n v="440"/>
    <n v="11.65"/>
    <s v=" Km/L"/>
    <n v="19075"/>
    <n v="37.770000000000003"/>
    <n v="4.49"/>
    <n v="169.58"/>
    <s v="9685"/>
    <s v="EXT - KSE LOCAÇOES"/>
    <s v="Planejamento Operaci"/>
    <s v="KSE LOCAÇOES"/>
    <m/>
    <d v="2025-11-13T00:00:00"/>
    <x v="7"/>
    <x v="0"/>
    <x v="12"/>
  </r>
  <r>
    <s v="QSW6J59"/>
    <s v="60645800106460000"/>
    <s v="14/11/2025 00:09:03"/>
    <s v="88245"/>
    <s v="VALCREMAR GOMES DE SOUZA"/>
    <x v="28"/>
    <s v="EQUIPAMENTOS"/>
    <s v="CAMINHÃO PIPA"/>
    <s v="OUTROS"/>
    <s v="69459415"/>
    <s v="PADDOCK CEZARINA"/>
    <s v="CEZARINA"/>
    <s v="GO"/>
    <s v="DIESEL S-10"/>
    <n v="402"/>
    <n v="3.75"/>
    <s v=" Km/L"/>
    <n v="7657"/>
    <n v="107.34"/>
    <n v="5.99"/>
    <n v="642.96"/>
    <s v="361612"/>
    <s v="EXT - LUCCA JR"/>
    <s v="Planejamento Operaci"/>
    <s v="LUCCA JR"/>
    <m/>
    <d v="2025-11-14T00:00:00"/>
    <x v="7"/>
    <x v="0"/>
    <x v="11"/>
  </r>
  <r>
    <s v="TUG2C45"/>
    <s v="60645800106437600"/>
    <s v="14/11/2025 00:31:45"/>
    <s v="03102"/>
    <s v="EDES GONÇALVES DA SILVA"/>
    <x v="54"/>
    <s v="Utilitário"/>
    <s v="SAVEIRO"/>
    <s v="FIAT"/>
    <s v="81889412"/>
    <s v="POSTO ZERO UM"/>
    <s v="RIO VERDE"/>
    <s v="GO"/>
    <s v="ETANOL COMUM"/>
    <n v="394"/>
    <n v="11.56"/>
    <s v=" Km/L"/>
    <n v="14539"/>
    <n v="34.090000000000003"/>
    <n v="4.3899999999999997"/>
    <n v="149.65"/>
    <s v="1"/>
    <s v="EXT - KSE LOCAÇOES"/>
    <s v="Planejamento Operaci"/>
    <s v="KSE LOCAÇOES"/>
    <m/>
    <d v="2025-11-14T00:00:00"/>
    <x v="7"/>
    <x v="0"/>
    <x v="12"/>
  </r>
  <r>
    <s v="TUF2B45"/>
    <s v="60645800106437790"/>
    <s v="14/11/2025 00:43:27"/>
    <s v="03398"/>
    <s v="JOSIMAR VENANCIO SANTOS SILVA"/>
    <x v="37"/>
    <s v="Caminhonete"/>
    <s v="SAVEIRO CS RB MF"/>
    <s v="VW"/>
    <s v="75331003"/>
    <s v="SUPERVIA LAGOA"/>
    <s v="RIO VERDE"/>
    <s v="GO"/>
    <s v="ETANOL COMUM"/>
    <n v="438"/>
    <n v="10.86"/>
    <s v=" Km/L"/>
    <n v="17020"/>
    <n v="40.33"/>
    <n v="4.29"/>
    <n v="173.02"/>
    <s v="0"/>
    <s v="EXT - KSE LOCAÇOES"/>
    <s v="Planejamento Operaci"/>
    <s v="KSE LOCAÇOES"/>
    <m/>
    <d v="2025-11-14T00:00:00"/>
    <x v="7"/>
    <x v="0"/>
    <x v="12"/>
  </r>
  <r>
    <s v="TTY2C25"/>
    <s v="60645800106437780"/>
    <s v="14/11/2025 01:23:10"/>
    <s v="05644"/>
    <s v="GEOVANE SEVERIANO DA SILVA"/>
    <x v="38"/>
    <s v="Caminhonete"/>
    <s v="SAVEIRO CS RB MF"/>
    <s v="VW"/>
    <s v="45341508"/>
    <s v="POSTO ALTO DA SERRA"/>
    <s v="ITUMBIARA"/>
    <s v="GO"/>
    <s v="ETANOL COMUM"/>
    <n v="350"/>
    <n v="11.6"/>
    <s v=" Km/L"/>
    <n v="15610"/>
    <n v="30.17"/>
    <n v="4.6399999999999997"/>
    <n v="140"/>
    <s v="0"/>
    <s v="EXT - KSE LOCAÇOES"/>
    <s v="Planejamento Operaci"/>
    <s v="KSE LOCAÇOES"/>
    <m/>
    <d v="2025-11-14T00:00:00"/>
    <x v="7"/>
    <x v="0"/>
    <x v="12"/>
  </r>
  <r>
    <s v="TTP5B47"/>
    <s v="60645800106437770"/>
    <s v="14/11/2025 03:05:16"/>
    <s v="99531"/>
    <s v="RODRIGO RODRIGUES BARROS"/>
    <x v="40"/>
    <s v="Caminhonete"/>
    <s v="SAVEIRO CS RB MF"/>
    <s v="VW"/>
    <s v="07674909"/>
    <s v="AUTO POSTO INDIARA"/>
    <s v="INDIARA"/>
    <s v="GO"/>
    <s v="ETANOL COMUM"/>
    <n v="416"/>
    <n v="11.75"/>
    <s v=" Km/L"/>
    <n v="12987"/>
    <n v="35.409999999999997"/>
    <n v="4.49"/>
    <n v="158.99"/>
    <s v="9686"/>
    <s v="EXT - KSE LOCAÇOES"/>
    <s v="Planejamento Operaci"/>
    <s v="KSE LOCAÇOES"/>
    <m/>
    <d v="2025-11-14T00:00:00"/>
    <x v="7"/>
    <x v="0"/>
    <x v="12"/>
  </r>
  <r>
    <s v="TTR3A31"/>
    <s v="60645800106437590"/>
    <s v="14/11/2025 03:37:03"/>
    <s v="75150"/>
    <s v="PETTERSON PERIS BENJAMIN"/>
    <x v="53"/>
    <s v="Caminhonete"/>
    <s v="SAVEIRO CS RB MF"/>
    <s v="VW"/>
    <s v="46209914"/>
    <s v="DECIO RIO VERDE"/>
    <s v="RIO VERDE"/>
    <s v="GO"/>
    <s v="ETANOL COMUM"/>
    <n v="406"/>
    <n v="10.63"/>
    <s v=" Km/L"/>
    <n v="14135"/>
    <n v="38.200000000000003"/>
    <n v="4.1900000000000004"/>
    <n v="160.06"/>
    <s v="202511140336"/>
    <s v="EXT - KSE LOCAÇOES"/>
    <s v="Planejamento Operaci"/>
    <s v="KSE LOCAÇOES"/>
    <m/>
    <d v="2025-11-14T00:00:00"/>
    <x v="7"/>
    <x v="0"/>
    <x v="12"/>
  </r>
  <r>
    <s v="TTT2H95"/>
    <s v="60645800106437744"/>
    <s v="14/11/2025 05:10:58"/>
    <s v="03458"/>
    <s v="RAUL DOS SANTOS SOUSA"/>
    <x v="63"/>
    <s v="Caminhonete"/>
    <s v="SAVEIRO CS RB MF"/>
    <s v="VW"/>
    <s v="75331003"/>
    <s v="SUPERVIA LAGOA"/>
    <s v="RIO VERDE"/>
    <s v="GO"/>
    <s v="ETANOL COMUM"/>
    <n v="353"/>
    <n v="9.51"/>
    <s v=" Km/L"/>
    <n v="13374"/>
    <n v="37.119999999999997"/>
    <n v="4.29"/>
    <n v="159.24"/>
    <s v="0"/>
    <s v="EXT - KSE LOCAÇOES"/>
    <s v="Planejamento Operaci"/>
    <s v="KSE LOCAÇOES"/>
    <m/>
    <d v="2025-11-14T00:00:00"/>
    <x v="7"/>
    <x v="0"/>
    <x v="12"/>
  </r>
  <r>
    <s v="TTT2H93"/>
    <s v="60645800106437760"/>
    <s v="14/11/2025 06:38:04"/>
    <s v="07097"/>
    <s v="LUIZ FERNANDO NUNES RIBEIRO"/>
    <x v="41"/>
    <s v="Utilitário"/>
    <s v="SAVEIRO"/>
    <s v="FIAT"/>
    <s v="41826312"/>
    <s v="AUTO POSTO JACARE"/>
    <s v="ACREUNA"/>
    <s v="GO"/>
    <s v="ETANOL COMUM"/>
    <n v="364"/>
    <n v="10.36"/>
    <s v=" Km/L"/>
    <n v="19439"/>
    <n v="35.130000000000003"/>
    <n v="4.2510000000000003"/>
    <n v="149.33000000000001"/>
    <s v="141123868"/>
    <s v="EXT - KSE LOCAÇOES"/>
    <s v="Planejamento Operaci"/>
    <s v="KSE LOCAÇOES"/>
    <m/>
    <d v="2025-11-14T00:00:00"/>
    <x v="7"/>
    <x v="0"/>
    <x v="12"/>
  </r>
  <r>
    <s v="TUW2D74"/>
    <s v="60645800105124310"/>
    <s v="14/11/2025 06:51:10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790"/>
    <n v="15.65"/>
    <s v=" Km/L"/>
    <n v="14531"/>
    <n v="50.47"/>
    <n v="6.4889999999999999"/>
    <n v="327.51"/>
    <s v="0"/>
    <s v="Planejamento Operaci"/>
    <s v="Planejamento Operaci"/>
    <s v="Operacional"/>
    <m/>
    <d v="2025-11-14T00:00:00"/>
    <x v="7"/>
    <x v="0"/>
    <x v="12"/>
  </r>
  <r>
    <s v="TUB2B84"/>
    <s v="60645800106437809"/>
    <s v="14/11/2025 06:58:05"/>
    <s v="75717"/>
    <s v="LUCAS PEREIRA APRIGIO"/>
    <x v="36"/>
    <s v="Caminhonete"/>
    <s v="SAVEIRO CS RB MF"/>
    <s v="VW"/>
    <s v="45308900"/>
    <s v="POSTO LUPATINI"/>
    <s v="SANTO ANTONIO DA BARRA"/>
    <s v="GO"/>
    <s v="ETANOL COMUM"/>
    <n v="498"/>
    <n v="11.77"/>
    <s v=" Km/L"/>
    <n v="15557"/>
    <n v="42.32"/>
    <n v="4.3899999999999997"/>
    <n v="185.78"/>
    <s v="1"/>
    <s v="EXT - KSE LOCAÇOES"/>
    <s v="Planejamento Operaci"/>
    <s v="KSE LOCAÇOES"/>
    <m/>
    <d v="2025-11-14T00:00:00"/>
    <x v="7"/>
    <x v="0"/>
    <x v="12"/>
  </r>
  <r>
    <s v="TFX7J72"/>
    <s v="60645800105836505"/>
    <s v="14/11/2025 07:26:10"/>
    <s v="02769"/>
    <s v="ANDRE LUIS PAULINO"/>
    <x v="11"/>
    <s v="AUTOMOVEL"/>
    <s v="ARGO"/>
    <s v="FIAT"/>
    <s v="81820912"/>
    <s v="AUTO POSTO KR 06"/>
    <s v="RIO VERDE"/>
    <s v="GO"/>
    <s v="ETANOL COMUM"/>
    <n v="324"/>
    <n v="8.89"/>
    <s v=" Km/L"/>
    <n v="42610"/>
    <n v="36.43"/>
    <n v="4.1909999999999998"/>
    <n v="152.66"/>
    <s v="0"/>
    <s v="Planejamento Operaci"/>
    <s v="Planejamento Operaci"/>
    <s v="Operacional"/>
    <m/>
    <d v="2025-11-14T00:00:00"/>
    <x v="7"/>
    <x v="0"/>
    <x v="4"/>
  </r>
  <r>
    <s v="TFS3C72"/>
    <s v="60645800105143738"/>
    <s v="14/11/2025 07:36:42"/>
    <s v="00271"/>
    <s v="HEDER OLIVEIRA SANTANA"/>
    <x v="9"/>
    <s v="AUTOMOVEL"/>
    <s v="ARGO"/>
    <s v="FIAT"/>
    <s v="13308211"/>
    <s v="P. BANDEIRANTES"/>
    <s v="RIO VERDE"/>
    <s v="GO"/>
    <s v="ETANOL COMUM"/>
    <n v="218"/>
    <n v="6.76"/>
    <s v=" Km/L"/>
    <n v="53645"/>
    <n v="32.25"/>
    <n v="4.391"/>
    <n v="141.6"/>
    <s v="141127245"/>
    <s v="Planejamento Operaci"/>
    <s v="Planejamento Operaci"/>
    <s v="Operacional"/>
    <m/>
    <d v="2025-11-14T00:00:00"/>
    <x v="7"/>
    <x v="0"/>
    <x v="4"/>
  </r>
  <r>
    <s v="TFY3C02"/>
    <s v="60645800105143770"/>
    <s v="14/11/2025 08:18:36"/>
    <s v="37473"/>
    <s v="OTHON SIQUEIRA DE ALMEIDA"/>
    <x v="14"/>
    <s v="AUTOMOVEL"/>
    <s v="ARGO"/>
    <s v="FIAT"/>
    <s v="36603412"/>
    <s v="POSTO DO RATINHO"/>
    <s v="GOIANIA"/>
    <s v="GO"/>
    <s v="ETANOL COMUM"/>
    <n v="197"/>
    <n v="8.51"/>
    <s v=" Km/L"/>
    <n v="13443"/>
    <n v="23.15"/>
    <n v="4.8410000000000002"/>
    <n v="112.08"/>
    <s v="1"/>
    <s v="Planejamento Operaci"/>
    <s v="Planejamento Operaci"/>
    <s v="Operacional"/>
    <m/>
    <d v="2025-11-14T00:00:00"/>
    <x v="7"/>
    <x v="0"/>
    <x v="0"/>
  </r>
  <r>
    <s v="TBE3B75"/>
    <s v="60645800105124380"/>
    <s v="14/11/2025 08:42:30"/>
    <s v="21706"/>
    <s v="LUIZ MARCELO NEVES"/>
    <x v="19"/>
    <s v="Caminhão"/>
    <s v="CAMINHAO CARROCERIA"/>
    <s v="OUTROS"/>
    <s v="69494411"/>
    <s v="REDE MARAJO RIO VERD"/>
    <s v="RIO VERDE"/>
    <s v="GO"/>
    <s v="DIESEL S-10"/>
    <n v="0"/>
    <n v="0"/>
    <s v=" Km/L"/>
    <n v="0"/>
    <n v="101"/>
    <n v="5.99"/>
    <n v="604.99"/>
    <s v="1"/>
    <s v="EXT - SAO PEDRO"/>
    <s v="Planejamento Operaci"/>
    <s v="SAO PEDRO"/>
    <m/>
    <d v="2025-11-14T00:00:00"/>
    <x v="7"/>
    <x v="0"/>
    <x v="7"/>
  </r>
  <r>
    <s v="TIV6G27"/>
    <s v="60645800106184069"/>
    <s v="14/11/2025 08:48:35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398"/>
    <n v="5.87"/>
    <s v=" Km/L"/>
    <n v="6789"/>
    <n v="67.81"/>
    <n v="5.99"/>
    <n v="406.21"/>
    <s v="141131685"/>
    <s v="EXT - LUCCA JR"/>
    <s v="Planejamento Operaci"/>
    <s v="LUCCA JR"/>
    <m/>
    <d v="2025-11-14T00:00:00"/>
    <x v="7"/>
    <x v="0"/>
    <x v="11"/>
  </r>
  <r>
    <s v="TIV6G27"/>
    <m/>
    <s v="14/11/2025 08:48:35"/>
    <m/>
    <m/>
    <x v="30"/>
    <m/>
    <m/>
    <m/>
    <m/>
    <s v="AUTO POSTO JACARE"/>
    <m/>
    <m/>
    <s v="ARLA-32"/>
    <s v="-"/>
    <s v="-"/>
    <s v=" Km/L"/>
    <s v="-"/>
    <n v="3.57"/>
    <m/>
    <n v="11.81"/>
    <m/>
    <m/>
    <s v="Planejamento Operaci"/>
    <s v="LUCCA JR"/>
    <m/>
    <d v="2025-11-14T00:00:00"/>
    <x v="7"/>
    <x v="0"/>
    <x v="11"/>
  </r>
  <r>
    <s v="FCW8F66"/>
    <s v="60645800105124371"/>
    <s v="14/11/2025 08:55:21"/>
    <s v="80246"/>
    <s v="FRANCISCO DE ASSIS SOARES"/>
    <x v="19"/>
    <s v="Caminhão"/>
    <s v="11-180"/>
    <s v="VW"/>
    <s v="45307105"/>
    <s v="POSTO GIRASSOL"/>
    <s v="ITUMBIARA"/>
    <s v="GO"/>
    <s v="DIESEL S-10"/>
    <n v="0"/>
    <n v="0"/>
    <s v=" Km/L"/>
    <n v="0"/>
    <n v="84"/>
    <n v="6.09"/>
    <n v="511.56"/>
    <s v="141132"/>
    <s v="EXT - SAO PEDRO"/>
    <s v="Planejamento Operaci"/>
    <s v="SAO PEDRO"/>
    <m/>
    <d v="2025-11-14T00:00:00"/>
    <x v="7"/>
    <x v="0"/>
    <x v="7"/>
  </r>
  <r>
    <s v="TUK2D26"/>
    <s v="60645800106553790"/>
    <s v="14/11/2025 09:01:43"/>
    <s v="00399"/>
    <s v="JULIANO FERNANDES DA SILVA"/>
    <x v="42"/>
    <s v="Caminhonete"/>
    <s v="Caminhonete S10"/>
    <s v="CHEVROLET"/>
    <s v="75331003"/>
    <s v="SUPERVIA LAGOA"/>
    <s v="RIO VERDE"/>
    <s v="GO"/>
    <s v="DIESEL S-10"/>
    <n v="638"/>
    <n v="11.74"/>
    <s v=" Km/L"/>
    <n v="7662"/>
    <n v="54.36"/>
    <n v="6.09"/>
    <n v="331.05"/>
    <s v="0"/>
    <s v="Planejamento Operaci"/>
    <s v="Planejamento Operaci"/>
    <s v="INSPENCAO"/>
    <m/>
    <d v="2025-11-14T00:00:00"/>
    <x v="7"/>
    <x v="0"/>
    <x v="12"/>
  </r>
  <r>
    <s v="TTR3A31"/>
    <s v="60645800106437590"/>
    <s v="14/11/2025 09:40:13"/>
    <s v="05685"/>
    <s v="THAVINER DIVANIO RODRIGUES DOS SANTOS"/>
    <x v="53"/>
    <s v="Caminhonete"/>
    <s v="SAVEIRO CS RB MF"/>
    <s v="VW"/>
    <s v="46209914"/>
    <s v="DECIO RIO VERDE"/>
    <s v="RIO VERDE"/>
    <s v="GO"/>
    <s v="ETANOL COMUM"/>
    <n v="276"/>
    <n v="10.33"/>
    <s v=" Km/L"/>
    <n v="14411"/>
    <n v="26.73"/>
    <n v="4.1900000000000004"/>
    <n v="112"/>
    <s v="202511140939"/>
    <s v="EXT - KSE LOCAÇOES"/>
    <s v="Planejamento Operaci"/>
    <s v="KSE LOCAÇOES"/>
    <m/>
    <d v="2025-11-14T00:00:00"/>
    <x v="7"/>
    <x v="0"/>
    <x v="12"/>
  </r>
  <r>
    <s v="SDJ8D65"/>
    <s v="60645800105555897"/>
    <s v="14/11/2025 09:40:41"/>
    <s v="04126"/>
    <s v="LEONARDO ARAUJO LAPERCHE "/>
    <x v="22"/>
    <s v="Caminhonete"/>
    <s v="RAMPAGE"/>
    <s v="RAM"/>
    <s v="46294012"/>
    <s v="POSTO ARAGUAIA I"/>
    <s v="ARAGUAPAZ"/>
    <s v="GO"/>
    <s v="GASOLINA COMUM"/>
    <n v="272"/>
    <n v="8.14"/>
    <s v=" Km/L"/>
    <n v="25023"/>
    <n v="33.43"/>
    <n v="5.9909999999999997"/>
    <n v="200.29"/>
    <s v="1"/>
    <s v="Planejamento Operaci"/>
    <s v="Planejamento Operaci"/>
    <s v="Operacional"/>
    <m/>
    <d v="2025-11-14T00:00:00"/>
    <x v="7"/>
    <x v="0"/>
    <x v="8"/>
  </r>
  <r>
    <s v="TFW2H32"/>
    <s v="60645800105143835"/>
    <s v="14/11/2025 10:08:37"/>
    <s v="99638"/>
    <s v="LAFAIETE DE SOUZA SANTOS"/>
    <x v="10"/>
    <s v="AUTOMOVEL"/>
    <s v="ARGO"/>
    <s v="FIAT"/>
    <s v="75331801"/>
    <s v="DECIO CEZARINA"/>
    <s v="CEZARINA"/>
    <s v="GO"/>
    <s v="ETANOL COMUM"/>
    <n v="331"/>
    <n v="9.08"/>
    <s v=" Km/L"/>
    <n v="38253"/>
    <n v="36.450000000000003"/>
    <n v="4.09"/>
    <n v="149.08000000000001"/>
    <s v="202511141008"/>
    <s v="Planejamento Operaci"/>
    <s v="Planejamento Operaci"/>
    <s v="Operacional"/>
    <m/>
    <d v="2025-11-14T00:00:00"/>
    <x v="7"/>
    <x v="0"/>
    <x v="3"/>
  </r>
  <r>
    <s v="TUF2B45"/>
    <s v="60645800106437790"/>
    <s v="14/11/2025 11:46:12"/>
    <s v="01318"/>
    <s v="JOAO BATISTA REIS"/>
    <x v="37"/>
    <s v="Caminhonete"/>
    <s v="SAVEIRO CS RB MF"/>
    <s v="VW"/>
    <s v="07686400"/>
    <s v="AUTO POSTO CASTELANDIA"/>
    <s v="CASTELANDIA"/>
    <s v="GO"/>
    <s v="ETANOL COMUM"/>
    <n v="390"/>
    <n v="9.26"/>
    <s v=" Km/L"/>
    <n v="17410"/>
    <n v="42.13"/>
    <n v="4.29"/>
    <n v="180.74"/>
    <s v="86982"/>
    <s v="EXT - KSE LOCAÇOES"/>
    <s v="Planejamento Operaci"/>
    <s v="KSE LOCAÇOES"/>
    <m/>
    <d v="2025-11-14T00:00:00"/>
    <x v="7"/>
    <x v="0"/>
    <x v="12"/>
  </r>
  <r>
    <s v="TTY2C25"/>
    <s v="60645800106437780"/>
    <s v="14/11/2025 12:36:57"/>
    <s v="36807"/>
    <s v="ALEX DOS SANTOS"/>
    <x v="38"/>
    <s v="Caminhonete"/>
    <s v="SAVEIRO CS RB MF"/>
    <s v="VW"/>
    <s v="46286315"/>
    <s v="POSTO CENTRAL"/>
    <s v="BOM JESUS"/>
    <s v="GO"/>
    <s v="ETANOL COMUM"/>
    <n v="471"/>
    <n v="9.61"/>
    <s v=" Km/L"/>
    <n v="16081"/>
    <n v="49"/>
    <n v="4.46"/>
    <n v="218.56"/>
    <s v="1"/>
    <s v="EXT - KSE LOCAÇOES"/>
    <s v="Planejamento Operaci"/>
    <s v="KSE LOCAÇOES"/>
    <m/>
    <d v="2025-11-14T00:00:00"/>
    <x v="7"/>
    <x v="0"/>
    <x v="12"/>
  </r>
  <r>
    <s v="TFE6B22"/>
    <s v="60645800105143762"/>
    <s v="14/11/2025 13:23:27"/>
    <s v="03608"/>
    <s v="WEIDER DA SILVA RODRIGUES"/>
    <x v="1"/>
    <s v="AUTOMOVEL"/>
    <s v="ARGO"/>
    <s v="FIAT"/>
    <s v="53081711"/>
    <s v="POSTO Z   Z SANTA MA"/>
    <s v="GUAPO"/>
    <s v="GO"/>
    <s v="ETANOL COMUM"/>
    <n v="308"/>
    <n v="7.5"/>
    <s v=" Km/L"/>
    <n v="28458"/>
    <n v="41.07"/>
    <n v="4.0910000000000002"/>
    <n v="168"/>
    <s v="1"/>
    <s v="Planejamento Operaci"/>
    <s v="Planejamento Operaci"/>
    <s v="Operacional"/>
    <m/>
    <d v="2025-11-14T00:00:00"/>
    <x v="7"/>
    <x v="0"/>
    <x v="1"/>
  </r>
  <r>
    <s v="TGF2J32"/>
    <s v="60645800105143827"/>
    <s v="14/11/2025 13:41:05"/>
    <s v="29136"/>
    <s v="CLEITON INACIO DE MOURA"/>
    <x v="16"/>
    <s v="AUTOMOVEL"/>
    <s v="ARGO"/>
    <s v="FIAT"/>
    <s v="63511501"/>
    <s v="POSTO CIDADE JARDIM"/>
    <s v="GOIANIA"/>
    <s v="GO"/>
    <s v="ETANOL COMUM"/>
    <n v="323"/>
    <n v="8.43"/>
    <s v=" Km/L"/>
    <n v="11587"/>
    <n v="38.32"/>
    <n v="4.84"/>
    <n v="185.47"/>
    <s v="35152"/>
    <s v="Planejamento Operaci"/>
    <s v="Planejamento Operaci"/>
    <s v="Operacional"/>
    <m/>
    <d v="2025-11-14T00:00:00"/>
    <x v="7"/>
    <x v="0"/>
    <x v="5"/>
  </r>
  <r>
    <s v="TUG2C45"/>
    <s v="60645800106437600"/>
    <s v="14/11/2025 13:43:14"/>
    <s v="70214"/>
    <s v="IGOR LEMES FERNANDES"/>
    <x v="54"/>
    <s v="Utilitário"/>
    <s v="SAVEIRO"/>
    <s v="FIAT"/>
    <s v="81889412"/>
    <s v="POSTO ZERO UM"/>
    <s v="RIO VERDE"/>
    <s v="GO"/>
    <s v="ETANOL COMUM"/>
    <n v="427"/>
    <n v="9.1"/>
    <s v=" Km/L"/>
    <n v="14966"/>
    <n v="46.92"/>
    <n v="4.3899999999999997"/>
    <n v="205.98"/>
    <s v="1"/>
    <s v="EXT - KSE LOCAÇOES"/>
    <s v="Planejamento Operaci"/>
    <s v="KSE LOCAÇOES"/>
    <m/>
    <d v="2025-11-14T00:00:00"/>
    <x v="7"/>
    <x v="0"/>
    <x v="12"/>
  </r>
  <r>
    <s v="TGM2I26"/>
    <s v="60645800106437620"/>
    <s v="14/11/2025 13:45:16"/>
    <s v="59226"/>
    <s v="PASCHOAL FAVORITTO DE QUEIROZ"/>
    <x v="52"/>
    <s v="Utilitário"/>
    <s v="FIORINO"/>
    <s v="FIAT"/>
    <s v="31803903"/>
    <s v="BOM SUCESSO AUTO POSTO  24 HS"/>
    <s v="GOIANIA"/>
    <s v="GO"/>
    <s v="ETANOL COMUM"/>
    <n v="212"/>
    <n v="5.95"/>
    <s v=" Km/L"/>
    <n v="4302"/>
    <n v="35.659999999999997"/>
    <n v="5.17"/>
    <n v="184.36"/>
    <s v="1097034"/>
    <s v="EXT - KSE LOCAÇOES"/>
    <s v="Planejamento Operaci"/>
    <s v="Operacional"/>
    <m/>
    <d v="2025-11-14T00:00:00"/>
    <x v="7"/>
    <x v="0"/>
    <x v="5"/>
  </r>
  <r>
    <s v="TTQ4C10"/>
    <s v="60645800105124428"/>
    <s v="14/11/2025 13:45:23"/>
    <s v="02396"/>
    <s v="RENATO DE ALMEIDA VIEIRA"/>
    <x v="31"/>
    <s v="Caminhonete"/>
    <s v="Caminhonete S10"/>
    <s v="CHEVROLET"/>
    <s v="87183400"/>
    <s v="MARAJO GUAPO"/>
    <s v="GUAPO"/>
    <s v="GO"/>
    <s v="DIESEL S-10"/>
    <n v="855"/>
    <n v="14.47"/>
    <s v=" Km/L"/>
    <n v="16084"/>
    <n v="59.07"/>
    <n v="6.19"/>
    <n v="365.64"/>
    <s v="0"/>
    <s v="Planejamento Operaci"/>
    <s v="Planejamento Operaci"/>
    <s v="INSPENCAO"/>
    <m/>
    <d v="2025-11-14T00:00:00"/>
    <x v="7"/>
    <x v="0"/>
    <x v="12"/>
  </r>
  <r>
    <s v="JHQ4B46"/>
    <s v="60645800105124177"/>
    <s v="14/11/2025 14:07:26"/>
    <s v="43356"/>
    <s v="JOSE ALECRIM DA SILVA"/>
    <x v="19"/>
    <s v="Caminhão"/>
    <s v="17-220/17-220"/>
    <s v="VW"/>
    <s v="87183400"/>
    <s v="MARAJO GUAPO"/>
    <s v="GUAPO"/>
    <s v="GO"/>
    <s v="DIESEL COMUM"/>
    <n v="0"/>
    <n v="0"/>
    <s v=" Km/L"/>
    <n v="0"/>
    <n v="126.2"/>
    <n v="6.09"/>
    <n v="768.56"/>
    <s v="0"/>
    <s v="EXT - SAO PEDRO"/>
    <s v="Planejamento Operaci"/>
    <s v="SAO PEDRO"/>
    <m/>
    <d v="2025-11-14T00:00:00"/>
    <x v="7"/>
    <x v="0"/>
    <x v="7"/>
  </r>
  <r>
    <s v="TFS3C72"/>
    <s v="60645800105143738"/>
    <s v="14/11/2025 14:17:21"/>
    <s v="00271"/>
    <s v="HEDER OLIVEIRA SANTANA"/>
    <x v="9"/>
    <s v="AUTOMOVEL"/>
    <s v="ARGO"/>
    <s v="FIAT"/>
    <s v="13308211"/>
    <s v="P. BANDEIRANTES"/>
    <s v="RIO VERDE"/>
    <s v="GO"/>
    <s v="ETANOL COMUM"/>
    <n v="300"/>
    <n v="7.76"/>
    <s v=" Km/L"/>
    <n v="53945"/>
    <n v="38.68"/>
    <n v="4.391"/>
    <n v="169.83"/>
    <s v="141151244"/>
    <s v="Planejamento Operaci"/>
    <s v="Planejamento Operaci"/>
    <s v="Operacional"/>
    <m/>
    <d v="2025-11-14T00:00:00"/>
    <x v="7"/>
    <x v="0"/>
    <x v="4"/>
  </r>
  <r>
    <s v="TTQ3C61"/>
    <s v="60645800105124444"/>
    <s v="14/11/2025 14:30:15"/>
    <s v="26126"/>
    <s v="MARIVALDO GONÇALVES"/>
    <x v="44"/>
    <s v="Caminhonete"/>
    <s v="SAVEIRO CS RB MF"/>
    <s v="VW"/>
    <s v="69494411"/>
    <s v="REDE MARAJO RIO VERD"/>
    <s v="RIO VERDE"/>
    <s v="GO"/>
    <s v="ETANOL COMUM"/>
    <n v="355"/>
    <n v="8.1300000000000008"/>
    <s v=" Km/L"/>
    <n v="10705"/>
    <n v="43.69"/>
    <n v="3.988"/>
    <n v="174.24"/>
    <s v="26126629876"/>
    <s v="EXT - KSE LOCAÇOES"/>
    <s v="Planejamento Operaci"/>
    <s v="KSE LOCAÇOES"/>
    <m/>
    <d v="2025-11-14T00:00:00"/>
    <x v="7"/>
    <x v="0"/>
    <x v="12"/>
  </r>
  <r>
    <s v="TKB0E17"/>
    <s v="60645800106185180"/>
    <s v="14/11/2025 15:08:24"/>
    <s v="89061"/>
    <s v="HIGOR MARTINS FERREIRA_x0009__x0009__x0009__x0009_"/>
    <x v="27"/>
    <s v="EQUIPAMENTOS"/>
    <s v="GUINCHO LEVE"/>
    <s v="EQUIPAMENTO"/>
    <s v="46286315"/>
    <s v="POSTO CENTRAL"/>
    <s v="BOM JESUS"/>
    <s v="GO"/>
    <s v="DIESEL S-10"/>
    <n v="357"/>
    <n v="4.8099999999999996"/>
    <s v=" Km/L"/>
    <n v="6144"/>
    <n v="74.2"/>
    <n v="6.24"/>
    <n v="463.02"/>
    <s v="1"/>
    <s v="EXT - LUCCA JR"/>
    <s v="Planejamento Operaci"/>
    <s v="LUCCA JR"/>
    <m/>
    <d v="2025-11-14T00:00:00"/>
    <x v="7"/>
    <x v="0"/>
    <x v="11"/>
  </r>
  <r>
    <s v="TKB0E17"/>
    <m/>
    <s v="14/11/2025 15:09:11"/>
    <m/>
    <m/>
    <x v="27"/>
    <m/>
    <m/>
    <m/>
    <m/>
    <s v="POSTO CENTRAL"/>
    <m/>
    <m/>
    <s v="ARLA-32"/>
    <s v="-"/>
    <s v="-"/>
    <s v=" Km/L"/>
    <s v="-"/>
    <n v="20"/>
    <m/>
    <n v="126"/>
    <m/>
    <m/>
    <s v="Planejamento Operaci"/>
    <s v="LUCCA JR"/>
    <m/>
    <d v="2025-11-14T00:00:00"/>
    <x v="7"/>
    <x v="0"/>
    <x v="11"/>
  </r>
  <r>
    <s v="TFA5I89"/>
    <s v="60645800105853740"/>
    <s v="14/11/2025 15:17:07"/>
    <s v="71805"/>
    <s v="MURILO SOUZA BERNARDES"/>
    <x v="21"/>
    <s v="AUTOMOVEL"/>
    <s v="ARGO"/>
    <s v="FIAT"/>
    <s v="01866509"/>
    <s v="POSTO L M"/>
    <s v="APARECIDA DE GOIANIA"/>
    <s v="GO"/>
    <s v="ETANOL COMUM"/>
    <n v="332"/>
    <n v="6.99"/>
    <s v=" Km/L"/>
    <n v="11933"/>
    <n v="47.52"/>
    <n v="4.84"/>
    <n v="230"/>
    <s v="1"/>
    <s v="Planejamento Operaci"/>
    <s v="Planejamento Operaci"/>
    <s v="Operacional"/>
    <m/>
    <d v="2025-11-14T00:00:00"/>
    <x v="7"/>
    <x v="0"/>
    <x v="2"/>
  </r>
  <r>
    <s v="TTP5B47"/>
    <s v="60645800106437770"/>
    <s v="14/11/2025 16:08:39"/>
    <s v="86658"/>
    <s v="JULIANO GODOI DE MORAIS"/>
    <x v="40"/>
    <s v="Caminhonete"/>
    <s v="SAVEIRO CS RB MF"/>
    <s v="VW"/>
    <s v="07674909"/>
    <s v="AUTO POSTO INDIARA"/>
    <s v="INDIARA"/>
    <s v="GO"/>
    <s v="ETANOL COMUM"/>
    <n v="385"/>
    <n v="9.4"/>
    <s v=" Km/L"/>
    <n v="13372"/>
    <n v="40.94"/>
    <n v="4.49"/>
    <n v="183.82"/>
    <s v="9709"/>
    <s v="EXT - KSE LOCAÇOES"/>
    <s v="Planejamento Operaci"/>
    <s v="KSE LOCAÇOES"/>
    <m/>
    <d v="2025-11-14T00:00:00"/>
    <x v="7"/>
    <x v="0"/>
    <x v="12"/>
  </r>
  <r>
    <s v="TGA0B06"/>
    <s v="60645800106437610"/>
    <s v="14/11/2025 16:41:43"/>
    <s v="00933"/>
    <s v="GIULEY RIBEIRO DOS SANTOS"/>
    <x v="59"/>
    <s v="Caminhonete"/>
    <s v="FIORINO"/>
    <s v="FIAT"/>
    <s v="45308900"/>
    <s v="POSTO LUPATINI"/>
    <s v="SANTO ANTONIO DA BARRA"/>
    <s v="GO"/>
    <s v="ETANOL COMUM"/>
    <n v="272"/>
    <n v="7.75"/>
    <s v=" Km/L"/>
    <n v="5221"/>
    <n v="35.1"/>
    <n v="4.3899999999999997"/>
    <n v="154.09"/>
    <s v="0"/>
    <s v="EXT - KSE LOCAÇOES"/>
    <s v="Planejamento Operaci"/>
    <s v="Operacional"/>
    <m/>
    <d v="2025-11-14T00:00:00"/>
    <x v="7"/>
    <x v="0"/>
    <x v="5"/>
  </r>
  <r>
    <s v="TUB2B84"/>
    <s v="60645800106437809"/>
    <s v="14/11/2025 17:08:47"/>
    <s v="88512"/>
    <s v="JUAREZ NEVES"/>
    <x v="36"/>
    <s v="Caminhonete"/>
    <s v="SAVEIRO CS RB MF"/>
    <s v="VW"/>
    <s v="41826312"/>
    <s v="AUTO POSTO JACARE"/>
    <s v="ACREUNA"/>
    <s v="GO"/>
    <s v="ETANOL COMUM"/>
    <n v="406"/>
    <n v="8.67"/>
    <s v=" Km/L"/>
    <n v="15963"/>
    <n v="46.84"/>
    <n v="4.25"/>
    <n v="199.09"/>
    <s v="141161710"/>
    <s v="EXT - KSE LOCAÇOES"/>
    <s v="Planejamento Operaci"/>
    <s v="KSE LOCAÇOES"/>
    <m/>
    <d v="2025-11-14T00:00:00"/>
    <x v="7"/>
    <x v="0"/>
    <x v="12"/>
  </r>
  <r>
    <s v="TFN0D12"/>
    <s v="60645800105143746"/>
    <s v="14/11/2025 17:14:49"/>
    <s v="00390"/>
    <s v="SILVINO JOSE DE BRITO"/>
    <x v="5"/>
    <s v="AUTOMOVEL"/>
    <s v="ARGO"/>
    <s v="FIAT"/>
    <s v="87183400"/>
    <s v="MARAJO GUAPO"/>
    <s v="GUAPO"/>
    <s v="GO"/>
    <s v="ETANOL COMUM"/>
    <n v="179"/>
    <n v="8.77"/>
    <s v=" Km/L"/>
    <n v="19599"/>
    <n v="20.41"/>
    <n v="4.09"/>
    <n v="83.48"/>
    <s v="0"/>
    <s v="Planejamento Operaci"/>
    <s v="Planejamento Operaci"/>
    <s v="Operacional"/>
    <m/>
    <d v="2025-11-14T00:00:00"/>
    <x v="7"/>
    <x v="0"/>
    <x v="3"/>
  </r>
  <r>
    <s v="TGF2J32"/>
    <s v="60645800105143827"/>
    <s v="14/11/2025 18:40:38"/>
    <s v="29136"/>
    <s v="CLEITON INACIO DE MOURA"/>
    <x v="16"/>
    <s v="AUTOMOVEL"/>
    <s v="ARGO"/>
    <s v="FIAT"/>
    <s v="87183400"/>
    <s v="MARAJO GUAPO"/>
    <s v="GUAPO"/>
    <s v="GO"/>
    <s v="ETANOL COMUM"/>
    <n v="305"/>
    <n v="8.99"/>
    <s v=" Km/L"/>
    <n v="11892"/>
    <n v="33.909999999999997"/>
    <n v="4.09"/>
    <n v="138.69"/>
    <s v="0"/>
    <s v="Planejamento Operaci"/>
    <s v="Planejamento Operaci"/>
    <s v="Operacional"/>
    <m/>
    <d v="2025-11-14T00:00:00"/>
    <x v="7"/>
    <x v="0"/>
    <x v="5"/>
  </r>
  <r>
    <s v="TTT2H93"/>
    <s v="60645800106437760"/>
    <s v="14/11/2025 18:49:58"/>
    <s v="01042"/>
    <s v="EDUARDO SANTOS"/>
    <x v="41"/>
    <s v="Utilitário"/>
    <s v="SAVEIRO"/>
    <s v="FIAT"/>
    <s v="41826312"/>
    <s v="AUTO POSTO JACARE"/>
    <s v="ACREUNA"/>
    <s v="GO"/>
    <s v="ETANOL COMUM"/>
    <n v="459"/>
    <n v="9.9"/>
    <s v=" Km/L"/>
    <n v="19898"/>
    <n v="46.37"/>
    <n v="4.25"/>
    <n v="197.08"/>
    <s v="141167834"/>
    <s v="EXT - KSE LOCAÇOES"/>
    <s v="Planejamento Operaci"/>
    <s v="KSE LOCAÇOES"/>
    <m/>
    <d v="2025-11-14T00:00:00"/>
    <x v="7"/>
    <x v="0"/>
    <x v="12"/>
  </r>
  <r>
    <s v="TTY2C25"/>
    <s v="60645800106437780"/>
    <s v="14/11/2025 18:53:39"/>
    <s v="36807"/>
    <s v="ALEX DOS SANTOS"/>
    <x v="38"/>
    <s v="Caminhonete"/>
    <s v="SAVEIRO CS RB MF"/>
    <s v="VW"/>
    <s v="46286315"/>
    <s v="POSTO CENTRAL"/>
    <s v="BOM JESUS"/>
    <s v="GO"/>
    <s v="ETANOL COMUM"/>
    <n v="212"/>
    <n v="7.88"/>
    <s v=" Km/L"/>
    <n v="16293"/>
    <n v="26.9"/>
    <n v="4.4610000000000003"/>
    <n v="120.01"/>
    <s v="1"/>
    <s v="EXT - KSE LOCAÇOES"/>
    <s v="Planejamento Operaci"/>
    <s v="KSE LOCAÇOES"/>
    <m/>
    <d v="2025-11-14T00:00:00"/>
    <x v="7"/>
    <x v="0"/>
    <x v="12"/>
  </r>
  <r>
    <s v="TTR3A31"/>
    <s v="60645800106437590"/>
    <s v="14/11/2025 19:45:27"/>
    <s v="75150"/>
    <s v="PETTERSON PERIS BENJAMIN"/>
    <x v="53"/>
    <s v="Caminhonete"/>
    <s v="SAVEIRO CS RB MF"/>
    <s v="VW"/>
    <s v="46209914"/>
    <s v="DECIO RIO VERDE"/>
    <s v="RIO VERDE"/>
    <s v="GO"/>
    <s v="ETANOL COMUM"/>
    <n v="351"/>
    <n v="7.43"/>
    <s v=" Km/L"/>
    <n v="14762"/>
    <n v="47.26"/>
    <n v="4.1900000000000004"/>
    <n v="198.02"/>
    <s v="202511141945"/>
    <s v="EXT - KSE LOCAÇOES"/>
    <s v="Planejamento Operaci"/>
    <s v="KSE LOCAÇOES"/>
    <m/>
    <d v="2025-11-14T00:00:00"/>
    <x v="7"/>
    <x v="0"/>
    <x v="12"/>
  </r>
  <r>
    <s v="TFM4H34"/>
    <s v="60645800106437340"/>
    <s v="14/11/2025 20:02:34"/>
    <s v="00035"/>
    <s v="GILSON TEIXEIRA DA SILVA"/>
    <x v="46"/>
    <s v="EQUIPAMENTOS"/>
    <s v="AMBULANCIA"/>
    <s v="OUTROS"/>
    <s v="45308900"/>
    <s v="POSTO LUPATINI"/>
    <s v="SANTO ANTONIO DA BARRA"/>
    <s v="GO"/>
    <s v="DIESEL S-10"/>
    <n v="272"/>
    <n v="5.17"/>
    <s v=" Km/L"/>
    <n v="3322"/>
    <n v="52.65"/>
    <n v="6.6139999999999999"/>
    <n v="348.22"/>
    <s v="0"/>
    <s v="Planejamento Operaci"/>
    <s v="Planejamento Operaci"/>
    <s v="Operacional"/>
    <m/>
    <d v="2025-11-14T00:00:00"/>
    <x v="7"/>
    <x v="0"/>
    <x v="13"/>
  </r>
  <r>
    <s v="TUF2B45"/>
    <s v="60645800106437790"/>
    <s v="14/11/2025 20:20:29"/>
    <s v="05369"/>
    <s v="FERNANDA HELLEN DEUFINO DA SILVA"/>
    <x v="37"/>
    <s v="Caminhonete"/>
    <s v="SAVEIRO CS RB MF"/>
    <s v="VW"/>
    <s v="07686400"/>
    <s v="AUTO POSTO CASTELANDIA"/>
    <s v="CASTELANDIA"/>
    <s v="GO"/>
    <s v="ETANOL COMUM"/>
    <n v="403"/>
    <n v="10.39"/>
    <s v=" Km/L"/>
    <n v="17813"/>
    <n v="38.799999999999997"/>
    <n v="4.29"/>
    <n v="166.45"/>
    <s v="87096"/>
    <s v="EXT - KSE LOCAÇOES"/>
    <s v="Planejamento Operaci"/>
    <s v="KSE LOCAÇOES"/>
    <m/>
    <d v="2025-11-14T00:00:00"/>
    <x v="7"/>
    <x v="0"/>
    <x v="12"/>
  </r>
  <r>
    <s v="TJE5D27"/>
    <s v="60645800106184595"/>
    <s v="14/11/2025 20:51:12"/>
    <s v="81743"/>
    <s v="JEFERSON LUIZ MARTINS_x0009__x0009__x0009__x0009_"/>
    <x v="60"/>
    <s v="EQUIPAMENTOS"/>
    <s v="GUINCHO LEVE"/>
    <s v="EQUIPAMENTO"/>
    <s v="46209914"/>
    <s v="DECIO RIO VERDE"/>
    <s v="RIO VERDE"/>
    <s v="GO"/>
    <s v="DIESEL S-10"/>
    <n v="389"/>
    <n v="5.4"/>
    <s v=" Km/L"/>
    <n v="6242"/>
    <n v="72.08"/>
    <n v="7.05"/>
    <n v="508.16"/>
    <s v="202511142050"/>
    <s v="EXT - LUCCA JR"/>
    <s v="Planejamento Operaci"/>
    <s v="LUCCA JR"/>
    <m/>
    <d v="2025-11-14T00:00:00"/>
    <x v="7"/>
    <x v="0"/>
    <x v="11"/>
  </r>
  <r>
    <s v="TUK2D26"/>
    <s v="60645800106553790"/>
    <s v="15/11/2025 00:32:09"/>
    <s v="04689"/>
    <s v="CLEDSON MARQUES ARRUDA"/>
    <x v="42"/>
    <s v="Caminhonete"/>
    <s v="Caminhonete S10"/>
    <s v="CHEVROLET"/>
    <s v="75331003"/>
    <s v="SUPERVIA LAGOA"/>
    <s v="RIO VERDE"/>
    <s v="GO"/>
    <s v="DIESEL COMUM"/>
    <n v="801"/>
    <n v="15.6"/>
    <s v=" Km/L"/>
    <n v="8463"/>
    <n v="51.35"/>
    <n v="6.09"/>
    <n v="312.73"/>
    <s v="0"/>
    <s v="Planejamento Operaci"/>
    <s v="Planejamento Operaci"/>
    <s v="INSPENCAO"/>
    <m/>
    <d v="2025-11-15T00:00:00"/>
    <x v="7"/>
    <x v="0"/>
    <x v="12"/>
  </r>
  <r>
    <s v="TUF2B45"/>
    <s v="60645800106437790"/>
    <s v="15/11/2025 01:25:03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341"/>
    <n v="10.029999999999999"/>
    <s v=" Km/L"/>
    <n v="18154"/>
    <n v="34.01"/>
    <n v="4.2869999999999999"/>
    <n v="145.80000000000001"/>
    <s v="0"/>
    <s v="EXT - KSE LOCAÇOES"/>
    <s v="Planejamento Operaci"/>
    <s v="KSE LOCAÇOES"/>
    <m/>
    <d v="2025-11-15T00:00:00"/>
    <x v="7"/>
    <x v="0"/>
    <x v="12"/>
  </r>
  <r>
    <s v="TUG2C45"/>
    <s v="60645800106437600"/>
    <s v="15/11/2025 02:51:18"/>
    <s v="03921"/>
    <s v="IVAIR JUNIOR ARAUJO NOGUEIRA"/>
    <x v="54"/>
    <s v="Utilitário"/>
    <s v="SAVEIRO"/>
    <s v="FIAT"/>
    <s v="69494411"/>
    <s v="REDE MARAJO RIO VERD"/>
    <s v="RIO VERDE"/>
    <s v="GO"/>
    <s v="ETANOL COMUM"/>
    <n v="450"/>
    <n v="9.26"/>
    <s v=" Km/L"/>
    <n v="15416"/>
    <n v="48.61"/>
    <n v="3.9910000000000001"/>
    <n v="193.99"/>
    <s v="3921739136"/>
    <s v="EXT - KSE LOCAÇOES"/>
    <s v="Planejamento Operaci"/>
    <s v="KSE LOCAÇOES"/>
    <m/>
    <d v="2025-11-15T00:00:00"/>
    <x v="7"/>
    <x v="0"/>
    <x v="12"/>
  </r>
  <r>
    <s v="TTT2H93"/>
    <s v="60645800106437760"/>
    <s v="15/11/2025 04:53:33"/>
    <s v="03398"/>
    <s v="JOSIMAR VENANCIO SANTOS SILVA"/>
    <x v="41"/>
    <s v="Utilitário"/>
    <s v="SAVEIRO"/>
    <s v="FIAT"/>
    <s v="07674909"/>
    <s v="AUTO POSTO INDIARA"/>
    <s v="INDIARA"/>
    <s v="GO"/>
    <s v="ETANOL COMUM"/>
    <n v="435"/>
    <n v="11.86"/>
    <s v=" Km/L"/>
    <n v="20333"/>
    <n v="36.68"/>
    <n v="4.29"/>
    <n v="157.36000000000001"/>
    <s v="9721"/>
    <s v="EXT - KSE LOCAÇOES"/>
    <s v="Planejamento Operaci"/>
    <s v="KSE LOCAÇOES"/>
    <m/>
    <d v="2025-11-15T00:00:00"/>
    <x v="7"/>
    <x v="0"/>
    <x v="12"/>
  </r>
  <r>
    <s v="TTP5B47"/>
    <s v="60645800106437770"/>
    <s v="15/11/2025 05:54:38"/>
    <s v="01836"/>
    <s v="DANILLO ROSA CARDOSO"/>
    <x v="40"/>
    <s v="Caminhonete"/>
    <s v="SAVEIRO CS RB MF"/>
    <s v="VW"/>
    <s v="07674909"/>
    <s v="AUTO POSTO INDIARA"/>
    <s v="INDIARA"/>
    <s v="GO"/>
    <s v="ETANOL COMUM"/>
    <n v="422"/>
    <n v="9.43"/>
    <s v=" Km/L"/>
    <n v="13794"/>
    <n v="44.76"/>
    <n v="4.29"/>
    <n v="192.02"/>
    <s v="9722"/>
    <s v="EXT - KSE LOCAÇOES"/>
    <s v="Planejamento Operaci"/>
    <s v="KSE LOCAÇOES"/>
    <m/>
    <d v="2025-11-15T00:00:00"/>
    <x v="7"/>
    <x v="0"/>
    <x v="12"/>
  </r>
  <r>
    <s v="TUB2B84"/>
    <s v="60645800106437809"/>
    <s v="15/11/2025 06:06:51"/>
    <s v="95143"/>
    <s v="NILDO ANTONIO DE SOUSA"/>
    <x v="36"/>
    <s v="Caminhonete"/>
    <s v="SAVEIRO CS RB MF"/>
    <s v="VW"/>
    <s v="41826312"/>
    <s v="AUTO POSTO JACARE"/>
    <s v="ACREUNA"/>
    <s v="GO"/>
    <s v="ETANOL COMUM"/>
    <n v="481"/>
    <n v="9.83"/>
    <s v=" Km/L"/>
    <n v="16444"/>
    <n v="48.94"/>
    <n v="4.2510000000000003"/>
    <n v="208.02"/>
    <s v="151121987"/>
    <s v="EXT - KSE LOCAÇOES"/>
    <s v="Planejamento Operaci"/>
    <s v="KSE LOCAÇOES"/>
    <m/>
    <d v="2025-11-15T00:00:00"/>
    <x v="7"/>
    <x v="0"/>
    <x v="12"/>
  </r>
  <r>
    <s v="TTY2C25"/>
    <s v="60645800106437780"/>
    <s v="15/11/2025 06:27:03"/>
    <s v="03603"/>
    <s v="RAFAEL OLIVEIRA MORAIS "/>
    <x v="38"/>
    <s v="Caminhonete"/>
    <s v="SAVEIRO CS RB MF"/>
    <s v="VW"/>
    <s v="46286315"/>
    <s v="POSTO CENTRAL"/>
    <s v="BOM JESUS"/>
    <s v="GO"/>
    <s v="ETANOL COMUM"/>
    <n v="196"/>
    <n v="7"/>
    <s v=" Km/L"/>
    <n v="16489"/>
    <n v="28.02"/>
    <n v="4.4610000000000003"/>
    <n v="125"/>
    <s v="1"/>
    <s v="EXT - KSE LOCAÇOES"/>
    <s v="Planejamento Operaci"/>
    <s v="KSE LOCAÇOES"/>
    <m/>
    <d v="2025-11-15T00:00:00"/>
    <x v="7"/>
    <x v="0"/>
    <x v="12"/>
  </r>
  <r>
    <s v="TTR3A31"/>
    <s v="60645800106437590"/>
    <s v="15/11/2025 06:33:03"/>
    <s v="75150"/>
    <s v="PETTERSON PERIS BENJAMIN"/>
    <x v="53"/>
    <s v="Caminhonete"/>
    <s v="SAVEIRO CS RB MF"/>
    <s v="VW"/>
    <s v="13335016"/>
    <s v="POSTO TREVO"/>
    <s v="RIO VERDE"/>
    <s v="GO"/>
    <s v="ETANOL COMUM"/>
    <n v="445"/>
    <n v="11.09"/>
    <s v=" Km/L"/>
    <n v="15207"/>
    <n v="40.14"/>
    <n v="4.49"/>
    <n v="180.24"/>
    <s v="151123542"/>
    <s v="EXT - KSE LOCAÇOES"/>
    <s v="Planejamento Operaci"/>
    <s v="KSE LOCAÇOES"/>
    <m/>
    <d v="2025-11-15T00:00:00"/>
    <x v="7"/>
    <x v="0"/>
    <x v="12"/>
  </r>
  <r>
    <s v="TTQ3C61"/>
    <s v="60645800105124444"/>
    <s v="15/11/2025 07:18:13"/>
    <s v="03398"/>
    <s v="JOSIMAR VENANCIO SANTOS SILVA"/>
    <x v="44"/>
    <s v="Caminhonete"/>
    <s v="SAVEIRO CS RB MF"/>
    <s v="VW"/>
    <s v="41826312"/>
    <s v="AUTO POSTO JACARE"/>
    <s v="ACREUNA"/>
    <s v="GO"/>
    <s v="ETANOL COMUM"/>
    <n v="213"/>
    <n v="10.06"/>
    <s v=" Km/L"/>
    <n v="10918"/>
    <n v="21.18"/>
    <n v="4.2510000000000003"/>
    <n v="90.04"/>
    <s v="151126273"/>
    <s v="EXT - KSE LOCAÇOES"/>
    <s v="Planejamento Operaci"/>
    <s v="KSE LOCAÇOES"/>
    <m/>
    <d v="2025-11-15T00:00:00"/>
    <x v="7"/>
    <x v="0"/>
    <x v="12"/>
  </r>
  <r>
    <s v="TFI3B19"/>
    <s v="60645800105926941"/>
    <s v="15/11/2025 07:50:41"/>
    <s v="87954"/>
    <s v="DANIEL GONÇALVES"/>
    <x v="4"/>
    <s v="AUTOMOVEL"/>
    <s v="ARGO"/>
    <s v="FIAT"/>
    <s v="41875311"/>
    <s v="POSTO SABOR DA TERRA"/>
    <s v="INDIARA"/>
    <s v="GO"/>
    <s v="ETANOL COMUM"/>
    <n v="334"/>
    <n v="8.8800000000000008"/>
    <s v=" Km/L"/>
    <n v="33274"/>
    <n v="37.619999999999997"/>
    <n v="4.2409999999999997"/>
    <n v="159.53"/>
    <s v="151128202"/>
    <s v="Planejamento Operaci"/>
    <s v="Planejamento Operaci"/>
    <s v="Operacional"/>
    <m/>
    <d v="2025-11-15T00:00:00"/>
    <x v="7"/>
    <x v="0"/>
    <x v="0"/>
  </r>
  <r>
    <s v="QSW6J59"/>
    <s v="60645800106460000"/>
    <s v="15/11/2025 07:55:02"/>
    <s v="02910"/>
    <s v="EMERSON CRISTIANO DA SILVEIRA"/>
    <x v="28"/>
    <s v="EQUIPAMENTOS"/>
    <s v="CAMINHÃO PIPA"/>
    <s v="OUTROS"/>
    <s v="41826312"/>
    <s v="AUTO POSTO JACARE"/>
    <s v="ACREUNA"/>
    <s v="GO"/>
    <s v="DIESEL S-10"/>
    <n v="400"/>
    <n v="4.76"/>
    <s v=" Km/L"/>
    <n v="8057"/>
    <n v="84.05"/>
    <n v="5.99"/>
    <n v="503.47"/>
    <s v="151128481"/>
    <s v="EXT - LUCCA JR"/>
    <s v="Planejamento Operaci"/>
    <s v="LUCCA JR"/>
    <m/>
    <d v="2025-11-15T00:00:00"/>
    <x v="7"/>
    <x v="0"/>
    <x v="11"/>
  </r>
  <r>
    <s v="TFW3J34"/>
    <s v="60645800106437440"/>
    <s v="15/11/2025 08:42:02"/>
    <s v="70145"/>
    <s v="LUCAS HENRIQUE MAGALHAES DE SOUZA "/>
    <x v="49"/>
    <s v="EQUIPAMENTOS"/>
    <s v="AMBULANCIA"/>
    <s v="OUTROS"/>
    <s v="07686400"/>
    <s v="AUTO POSTO CASTELANDIA"/>
    <s v="CASTELANDIA"/>
    <s v="GO"/>
    <s v="DIESEL S-10"/>
    <n v="492"/>
    <n v="6.26"/>
    <s v=" Km/L"/>
    <n v="4943"/>
    <n v="78.569999999999993"/>
    <n v="6.09"/>
    <n v="478.49"/>
    <s v="87132"/>
    <s v="Planejamento Operaci"/>
    <s v="Planejamento Operaci"/>
    <s v="Operacional"/>
    <m/>
    <d v="2025-11-15T00:00:00"/>
    <x v="7"/>
    <x v="0"/>
    <x v="13"/>
  </r>
  <r>
    <s v="TUF2B45"/>
    <s v="60645800106437790"/>
    <s v="15/11/2025 09:26:12"/>
    <s v="01318"/>
    <s v="JOAO BATISTA REIS"/>
    <x v="37"/>
    <s v="Caminhonete"/>
    <s v="SAVEIRO CS RB MF"/>
    <s v="VW"/>
    <s v="07686400"/>
    <s v="AUTO POSTO CASTELANDIA"/>
    <s v="CASTELANDIA"/>
    <s v="GO"/>
    <s v="ETANOL COMUM"/>
    <n v="374"/>
    <n v="10.02"/>
    <s v=" Km/L"/>
    <n v="18528"/>
    <n v="37.32"/>
    <n v="4.29"/>
    <n v="160.1"/>
    <s v="87140"/>
    <s v="EXT - KSE LOCAÇOES"/>
    <s v="Planejamento Operaci"/>
    <s v="KSE LOCAÇOES"/>
    <m/>
    <d v="2025-11-15T00:00:00"/>
    <x v="7"/>
    <x v="0"/>
    <x v="12"/>
  </r>
  <r>
    <s v="TUW2D74"/>
    <s v="60645800105124310"/>
    <s v="15/11/2025 09:49:15"/>
    <s v="77093"/>
    <s v="AGNALDO FERREIRA DA CUNHA"/>
    <x v="35"/>
    <s v="Automóvel"/>
    <s v="CHEVROLET/S10 LS DD4"/>
    <s v="CHEVROLET"/>
    <s v="45364511"/>
    <s v="AUTO POSTO CERRADO 4"/>
    <s v="ITUMBIARA"/>
    <s v="GO"/>
    <s v="DIESEL S-10"/>
    <n v="930"/>
    <n v="13.84"/>
    <s v=" Km/L"/>
    <n v="15461"/>
    <n v="67.209999999999994"/>
    <n v="5.69"/>
    <n v="382.42"/>
    <s v="366043"/>
    <s v="Planejamento Operaci"/>
    <s v="Planejamento Operaci"/>
    <s v="Operacional"/>
    <m/>
    <d v="2025-11-15T00:00:00"/>
    <x v="7"/>
    <x v="0"/>
    <x v="12"/>
  </r>
  <r>
    <s v="TTT2H93"/>
    <s v="60645800106437760"/>
    <s v="15/11/2025 11:47:41"/>
    <s v="01042"/>
    <s v="EDUARDO SANTOS"/>
    <x v="41"/>
    <s v="Utilitário"/>
    <s v="SAVEIRO"/>
    <s v="FIAT"/>
    <s v="41826312"/>
    <s v="AUTO POSTO JACARE"/>
    <s v="ACREUNA"/>
    <s v="GO"/>
    <s v="ETANOL COMUM"/>
    <n v="323"/>
    <n v="10.26"/>
    <s v=" Km/L"/>
    <n v="20656"/>
    <n v="31.48"/>
    <n v="4.25"/>
    <n v="133.79"/>
    <s v="151142444"/>
    <s v="EXT - KSE LOCAÇOES"/>
    <s v="Planejamento Operaci"/>
    <s v="KSE LOCAÇOES"/>
    <m/>
    <d v="2025-11-15T00:00:00"/>
    <x v="7"/>
    <x v="0"/>
    <x v="12"/>
  </r>
  <r>
    <s v="TTQ4C10"/>
    <s v="60645800105124428"/>
    <s v="15/11/2025 12:53:57"/>
    <s v="02396"/>
    <s v="RENATO DE ALMEIDA VIEIRA"/>
    <x v="31"/>
    <s v="Caminhonete"/>
    <s v="Caminhonete S10"/>
    <s v="CHEVROLET"/>
    <s v="87183400"/>
    <s v="MARAJO GUAPO"/>
    <s v="GUAPO"/>
    <s v="GO"/>
    <s v="DIESEL S-10"/>
    <n v="1011"/>
    <n v="16.16"/>
    <s v=" Km/L"/>
    <n v="17095"/>
    <n v="62.57"/>
    <n v="6.19"/>
    <n v="387.31"/>
    <s v="0"/>
    <s v="Planejamento Operaci"/>
    <s v="Planejamento Operaci"/>
    <s v="INSPENCAO"/>
    <m/>
    <d v="2025-11-15T00:00:00"/>
    <x v="7"/>
    <x v="0"/>
    <x v="12"/>
  </r>
  <r>
    <s v="TKC9B59"/>
    <s v="60645800106185324"/>
    <s v="15/11/2025 13:53:11"/>
    <s v="99189"/>
    <s v="WELTON DIONES DE SOUZA BARBOSA_x0009__x0009__x0009__x0009_"/>
    <x v="26"/>
    <s v="Caminhão"/>
    <s v="FH 540 6X4R"/>
    <s v="VOLVO"/>
    <s v="46209914"/>
    <s v="DECIO RIO VERDE"/>
    <s v="RIO VERDE"/>
    <s v="GO"/>
    <s v="DIESEL S-10"/>
    <n v="1161"/>
    <n v="2.19"/>
    <s v=" Km/L"/>
    <n v="4599"/>
    <n v="529.1"/>
    <n v="7.05"/>
    <n v="3730.16"/>
    <s v="202511151352"/>
    <s v="EXT - LUCCA JR"/>
    <s v="Planejamento Operaci"/>
    <s v="LUCCA JR"/>
    <m/>
    <d v="2025-11-15T00:00:00"/>
    <x v="7"/>
    <x v="0"/>
    <x v="11"/>
  </r>
  <r>
    <s v="TKC9B59"/>
    <m/>
    <s v="15/11/2025 13:55:04"/>
    <m/>
    <m/>
    <x v="26"/>
    <m/>
    <m/>
    <m/>
    <m/>
    <s v="DECIO RIO VERDE"/>
    <m/>
    <m/>
    <s v="ARLA-32"/>
    <s v="-"/>
    <s v="-"/>
    <s v=" Km/L"/>
    <s v="-"/>
    <n v="32.020000000000003"/>
    <m/>
    <n v="121.37"/>
    <m/>
    <m/>
    <s v="Planejamento Operaci"/>
    <s v="LUCCA JR"/>
    <m/>
    <d v="2025-11-15T00:00:00"/>
    <x v="7"/>
    <x v="0"/>
    <x v="11"/>
  </r>
  <r>
    <s v="TUG2C45"/>
    <s v="60645800106437600"/>
    <s v="15/11/2025 14:01:42"/>
    <s v="70214"/>
    <s v="IGOR LEMES FERNANDES"/>
    <x v="54"/>
    <s v="Utilitário"/>
    <s v="SAVEIRO"/>
    <s v="FIAT"/>
    <s v="81889412"/>
    <s v="POSTO ZERO UM"/>
    <s v="RIO VERDE"/>
    <s v="GO"/>
    <s v="ETANOL COMUM"/>
    <n v="380"/>
    <n v="9.4700000000000006"/>
    <s v=" Km/L"/>
    <n v="15796"/>
    <n v="40.130000000000003"/>
    <n v="4.3899999999999997"/>
    <n v="176.17"/>
    <s v="0"/>
    <s v="EXT - KSE LOCAÇOES"/>
    <s v="Planejamento Operaci"/>
    <s v="KSE LOCAÇOES"/>
    <m/>
    <d v="2025-11-15T00:00:00"/>
    <x v="7"/>
    <x v="0"/>
    <x v="12"/>
  </r>
  <r>
    <s v="TTR3A31"/>
    <s v="60645800106437590"/>
    <s v="15/11/2025 14:04:02"/>
    <s v="05685"/>
    <s v="THAVINER DIVANIO RODRIGUES DOS SANTOS"/>
    <x v="53"/>
    <s v="Caminhonete"/>
    <s v="SAVEIRO CS RB MF"/>
    <s v="VW"/>
    <s v="81889412"/>
    <s v="POSTO ZERO UM"/>
    <s v="RIO VERDE"/>
    <s v="GO"/>
    <s v="ETANOL COMUM"/>
    <n v="286"/>
    <n v="8.09"/>
    <s v=" Km/L"/>
    <n v="15493"/>
    <n v="35.369999999999997"/>
    <n v="4.3899999999999997"/>
    <n v="155.27000000000001"/>
    <s v="0"/>
    <s v="EXT - KSE LOCAÇOES"/>
    <s v="Planejamento Operaci"/>
    <s v="KSE LOCAÇOES"/>
    <m/>
    <d v="2025-11-15T00:00:00"/>
    <x v="7"/>
    <x v="0"/>
    <x v="12"/>
  </r>
  <r>
    <s v="TTP5B47"/>
    <s v="60645800106437770"/>
    <s v="15/11/2025 15:22:33"/>
    <s v="02710"/>
    <s v="RAINON LOPES ALMEIDA"/>
    <x v="40"/>
    <s v="Caminhonete"/>
    <s v="SAVEIRO CS RB MF"/>
    <s v="VW"/>
    <s v="07674909"/>
    <s v="AUTO POSTO INDIARA"/>
    <s v="INDIARA"/>
    <s v="GO"/>
    <s v="ETANOL COMUM"/>
    <n v="438"/>
    <n v="10.28"/>
    <s v=" Km/L"/>
    <n v="14232"/>
    <n v="42.62"/>
    <n v="4.49"/>
    <n v="191.36"/>
    <s v="9732"/>
    <s v="EXT - KSE LOCAÇOES"/>
    <s v="Planejamento Operaci"/>
    <s v="KSE LOCAÇOES"/>
    <m/>
    <d v="2025-11-15T00:00:00"/>
    <x v="7"/>
    <x v="0"/>
    <x v="12"/>
  </r>
  <r>
    <s v="TTY2C25"/>
    <s v="60645800106437780"/>
    <s v="15/11/2025 16:35:58"/>
    <s v="36807"/>
    <s v="ALEX DOS SANTOS"/>
    <x v="38"/>
    <s v="Caminhonete"/>
    <s v="SAVEIRO CS RB MF"/>
    <s v="VW"/>
    <s v="46286315"/>
    <s v="POSTO CENTRAL"/>
    <s v="BOM JESUS"/>
    <s v="GO"/>
    <s v="ETANOL COMUM"/>
    <n v="356"/>
    <n v="7.82"/>
    <s v=" Km/L"/>
    <n v="16845"/>
    <n v="45.5"/>
    <n v="4.46"/>
    <n v="202.93"/>
    <s v="1"/>
    <s v="EXT - KSE LOCAÇOES"/>
    <s v="Planejamento Operaci"/>
    <s v="KSE LOCAÇOES"/>
    <m/>
    <d v="2025-11-15T00:00:00"/>
    <x v="7"/>
    <x v="0"/>
    <x v="12"/>
  </r>
  <r>
    <s v="TUB2B84"/>
    <s v="60645800106437809"/>
    <s v="15/11/2025 16:43:22"/>
    <s v="88512"/>
    <s v="JUAREZ NEVES"/>
    <x v="36"/>
    <s v="Caminhonete"/>
    <s v="SAVEIRO CS RB MF"/>
    <s v="VW"/>
    <s v="41826312"/>
    <s v="AUTO POSTO JACARE"/>
    <s v="ACREUNA"/>
    <s v="GO"/>
    <s v="ETANOL COMUM"/>
    <n v="483"/>
    <n v="10"/>
    <s v=" Km/L"/>
    <n v="16927"/>
    <n v="48.3"/>
    <n v="4.2510000000000003"/>
    <n v="205.3"/>
    <s v="151160157"/>
    <s v="EXT - KSE LOCAÇOES"/>
    <s v="Planejamento Operaci"/>
    <s v="KSE LOCAÇOES"/>
    <m/>
    <d v="2025-11-15T00:00:00"/>
    <x v="7"/>
    <x v="0"/>
    <x v="12"/>
  </r>
  <r>
    <s v="TUK2D26"/>
    <s v="60645800106553790"/>
    <s v="15/11/2025 16:55:32"/>
    <s v="00399"/>
    <s v="JULIANO FERNANDES DA SILVA"/>
    <x v="42"/>
    <s v="Caminhonete"/>
    <s v="Caminhonete S10"/>
    <s v="CHEVROLET"/>
    <s v="75331003"/>
    <s v="SUPERVIA LAGOA"/>
    <s v="RIO VERDE"/>
    <s v="GO"/>
    <s v="DIESEL S-10"/>
    <n v="703"/>
    <n v="15"/>
    <s v=" Km/L"/>
    <n v="9166"/>
    <n v="46.86"/>
    <n v="6.09"/>
    <n v="285.38"/>
    <s v="0"/>
    <s v="Planejamento Operaci"/>
    <s v="Planejamento Operaci"/>
    <s v="INSPENCAO"/>
    <m/>
    <d v="2025-11-15T00:00:00"/>
    <x v="7"/>
    <x v="0"/>
    <x v="12"/>
  </r>
  <r>
    <s v="TUF2B45"/>
    <s v="60645800106437790"/>
    <s v="15/11/2025 17:07:48"/>
    <s v="01318"/>
    <s v="JOAO BATISTA REIS"/>
    <x v="37"/>
    <s v="Caminhonete"/>
    <s v="SAVEIRO CS RB MF"/>
    <s v="VW"/>
    <s v="07686400"/>
    <s v="AUTO POSTO CASTELANDIA"/>
    <s v="CASTELANDIA"/>
    <s v="GO"/>
    <s v="ETANOL COMUM"/>
    <n v="364"/>
    <n v="9.98"/>
    <s v=" Km/L"/>
    <n v="18892"/>
    <n v="36.479999999999997"/>
    <n v="4.29"/>
    <n v="156.5"/>
    <s v="87216"/>
    <s v="EXT - KSE LOCAÇOES"/>
    <s v="Planejamento Operaci"/>
    <s v="KSE LOCAÇOES"/>
    <m/>
    <d v="2025-11-15T00:00:00"/>
    <x v="7"/>
    <x v="0"/>
    <x v="12"/>
  </r>
  <r>
    <s v="TGA0B06"/>
    <s v="60645800106437610"/>
    <s v="15/11/2025 17:47:17"/>
    <s v="00933"/>
    <s v="GIULEY RIBEIRO DOS SANTOS"/>
    <x v="59"/>
    <s v="Caminhonete"/>
    <s v="FIORINO"/>
    <s v="FIAT"/>
    <s v="45308900"/>
    <s v="POSTO LUPATINI"/>
    <s v="SANTO ANTONIO DA BARRA"/>
    <s v="GO"/>
    <s v="ETANOL COMUM"/>
    <n v="327"/>
    <n v="9.4700000000000006"/>
    <s v=" Km/L"/>
    <n v="5548"/>
    <n v="34.54"/>
    <n v="4.3899999999999997"/>
    <n v="151.63"/>
    <s v="0"/>
    <s v="EXT - KSE LOCAÇOES"/>
    <s v="Planejamento Operaci"/>
    <s v="Operacional"/>
    <m/>
    <d v="2025-11-15T00:00:00"/>
    <x v="7"/>
    <x v="0"/>
    <x v="5"/>
  </r>
  <r>
    <s v="TTT2H93"/>
    <s v="60645800106437760"/>
    <s v="15/11/2025 18:54:32"/>
    <s v="01042"/>
    <s v="EDUARDO SANTOS"/>
    <x v="41"/>
    <s v="Utilitário"/>
    <s v="SAVEIRO"/>
    <s v="FIAT"/>
    <s v="41826312"/>
    <s v="AUTO POSTO JACARE"/>
    <s v="ACREUNA"/>
    <s v="GO"/>
    <s v="ETANOL COMUM"/>
    <n v="365"/>
    <n v="10.01"/>
    <s v=" Km/L"/>
    <n v="21021"/>
    <n v="36.47"/>
    <n v="4.25"/>
    <n v="155"/>
    <s v="151168057"/>
    <s v="EXT - KSE LOCAÇOES"/>
    <s v="Planejamento Operaci"/>
    <s v="KSE LOCAÇOES"/>
    <m/>
    <d v="2025-11-15T00:00:00"/>
    <x v="7"/>
    <x v="0"/>
    <x v="12"/>
  </r>
  <r>
    <s v="TTR3A31"/>
    <s v="60645800106437590"/>
    <s v="15/11/2025 19:33:58"/>
    <s v="75150"/>
    <s v="PETTERSON PERIS BENJAMIN"/>
    <x v="53"/>
    <s v="Caminhonete"/>
    <s v="SAVEIRO CS RB MF"/>
    <s v="VW"/>
    <s v="46209914"/>
    <s v="DECIO RIO VERDE"/>
    <s v="RIO VERDE"/>
    <s v="GO"/>
    <s v="ETANOL COMUM"/>
    <n v="210"/>
    <n v="7.49"/>
    <s v=" Km/L"/>
    <n v="15703"/>
    <n v="28.04"/>
    <n v="4.1900000000000004"/>
    <n v="117.49"/>
    <s v="202511151933"/>
    <s v="EXT - KSE LOCAÇOES"/>
    <s v="Planejamento Operaci"/>
    <s v="KSE LOCAÇOES"/>
    <m/>
    <d v="2025-11-15T00:00:00"/>
    <x v="7"/>
    <x v="0"/>
    <x v="12"/>
  </r>
  <r>
    <s v="TFV8C74"/>
    <s v="60645800106437299"/>
    <s v="15/11/2025 19:47:16"/>
    <s v="70390"/>
    <s v="CLEITON ANTONIO TAVARES HENRIQUE"/>
    <x v="34"/>
    <s v="Automóvel"/>
    <s v="AMBULANCIA"/>
    <s v="VOLKSWAGEN"/>
    <s v="41875311"/>
    <s v="POSTO SABOR DA TERRA"/>
    <s v="INDIARA"/>
    <s v="GO"/>
    <s v="DIESEL S-10"/>
    <n v="88"/>
    <n v="3.64"/>
    <s v=" Km/L"/>
    <n v="3212"/>
    <n v="24.16"/>
    <n v="5.79"/>
    <n v="139.88999999999999"/>
    <s v="151171146"/>
    <s v="Planejamento Operaci"/>
    <s v="Planejamento Operaci"/>
    <s v="RESGATE"/>
    <m/>
    <d v="2025-11-15T00:00:00"/>
    <x v="7"/>
    <x v="0"/>
    <x v="13"/>
  </r>
  <r>
    <s v="TGC9A34"/>
    <s v="60645800106437250"/>
    <s v="15/11/2025 19:58:21"/>
    <s v="05037"/>
    <s v="EDAILSON ALVES DOS SANTOS MACEDO"/>
    <x v="48"/>
    <s v="EQUIPAMENTOS"/>
    <s v="AMBULANCIA"/>
    <s v="OUTROS"/>
    <s v="87183400"/>
    <s v="MARAJO GUAPO"/>
    <s v="GUAPO"/>
    <s v="GO"/>
    <s v="DIESEL S-10"/>
    <n v="197"/>
    <n v="5.23"/>
    <s v=" Km/L"/>
    <n v="4168"/>
    <n v="37.64"/>
    <n v="6.3410000000000002"/>
    <n v="238.69"/>
    <s v="0"/>
    <s v="Planejamento Operaci"/>
    <s v="Planejamento Operaci"/>
    <s v="Operacional"/>
    <m/>
    <d v="2025-11-15T00:00:00"/>
    <x v="7"/>
    <x v="0"/>
    <x v="13"/>
  </r>
  <r>
    <s v="TIV6G27"/>
    <s v="60645800106184069"/>
    <s v="15/11/2025 21:47:16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454"/>
    <n v="6.81"/>
    <s v=" Km/L"/>
    <n v="7243"/>
    <n v="66.62"/>
    <n v="5.9909999999999997"/>
    <n v="399.11"/>
    <s v="151178411"/>
    <s v="EXT - LUCCA JR"/>
    <s v="Planejamento Operaci"/>
    <s v="LUCCA JR"/>
    <m/>
    <d v="2025-11-15T00:00:00"/>
    <x v="7"/>
    <x v="0"/>
    <x v="11"/>
  </r>
  <r>
    <s v="TIV6G27"/>
    <m/>
    <s v="15/11/2025 21:47:16"/>
    <m/>
    <m/>
    <x v="30"/>
    <m/>
    <m/>
    <m/>
    <m/>
    <s v="AUTO POSTO JACARE"/>
    <m/>
    <m/>
    <s v="ARLA-32"/>
    <s v="-"/>
    <s v="-"/>
    <s v=" Km/L"/>
    <s v="-"/>
    <n v="4.01"/>
    <m/>
    <n v="13.24"/>
    <m/>
    <m/>
    <s v="Planejamento Operaci"/>
    <s v="LUCCA JR"/>
    <m/>
    <d v="2025-11-15T00:00:00"/>
    <x v="7"/>
    <x v="0"/>
    <x v="11"/>
  </r>
  <r>
    <s v="TTP5B47"/>
    <s v="60645800106437770"/>
    <s v="15/11/2025 22:50:33"/>
    <s v="99531"/>
    <s v="RODRIGO RODRIGUES BARROS"/>
    <x v="40"/>
    <s v="Caminhonete"/>
    <s v="SAVEIRO CS RB MF"/>
    <s v="VW"/>
    <s v="07674909"/>
    <s v="AUTO POSTO INDIARA"/>
    <s v="INDIARA"/>
    <s v="GO"/>
    <s v="ETANOL COMUM"/>
    <n v="363"/>
    <n v="11.12"/>
    <s v=" Km/L"/>
    <n v="14595"/>
    <n v="32.64"/>
    <n v="4.29"/>
    <n v="140.03"/>
    <s v="9735"/>
    <s v="EXT - KSE LOCAÇOES"/>
    <s v="Planejamento Operaci"/>
    <s v="KSE LOCAÇOES"/>
    <m/>
    <d v="2025-11-15T00:00:00"/>
    <x v="7"/>
    <x v="0"/>
    <x v="12"/>
  </r>
  <r>
    <s v="TUG2C45"/>
    <s v="60645800106437600"/>
    <s v="15/11/2025 23:25:13"/>
    <s v="03921"/>
    <s v="IVAIR JUNIOR ARAUJO NOGUEIRA"/>
    <x v="54"/>
    <s v="Utilitário"/>
    <s v="SAVEIRO"/>
    <s v="FIAT"/>
    <s v="81889412"/>
    <s v="POSTO ZERO UM"/>
    <s v="RIO VERDE"/>
    <s v="GO"/>
    <s v="ETANOL COMUM"/>
    <n v="483"/>
    <n v="10.54"/>
    <s v=" Km/L"/>
    <n v="16279"/>
    <n v="45.84"/>
    <n v="4.3899999999999997"/>
    <n v="201.24"/>
    <s v="1"/>
    <s v="EXT - KSE LOCAÇOES"/>
    <s v="Planejamento Operaci"/>
    <s v="KSE LOCAÇOES"/>
    <m/>
    <d v="2025-11-15T00:00:00"/>
    <x v="7"/>
    <x v="0"/>
    <x v="12"/>
  </r>
  <r>
    <s v="TFI3B19"/>
    <s v="60645800105926941"/>
    <s v="15/11/2025 23:25:21"/>
    <s v="87954"/>
    <s v="DANIEL GONÇALVES"/>
    <x v="4"/>
    <s v="AUTOMOVEL"/>
    <s v="ARGO"/>
    <s v="FIAT"/>
    <s v="45341508"/>
    <s v="POSTO ALTO DA SERRA"/>
    <s v="ITUMBIARA"/>
    <s v="GO"/>
    <s v="ETANOL COMUM"/>
    <n v="368"/>
    <n v="10.87"/>
    <s v=" Km/L"/>
    <n v="33642"/>
    <n v="33.840000000000003"/>
    <n v="4.6390000000000002"/>
    <n v="157"/>
    <s v="0"/>
    <s v="Planejamento Operaci"/>
    <s v="Planejamento Operaci"/>
    <s v="Operacional"/>
    <m/>
    <d v="2025-11-15T00:00:00"/>
    <x v="7"/>
    <x v="0"/>
    <x v="0"/>
  </r>
  <r>
    <s v="TUF2B45"/>
    <s v="60645800106437790"/>
    <s v="16/11/2025 02:39:53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434"/>
    <n v="10.84"/>
    <s v=" Km/L"/>
    <n v="19326"/>
    <n v="40.04"/>
    <n v="4.29"/>
    <n v="171.77"/>
    <s v="0"/>
    <s v="EXT - KSE LOCAÇOES"/>
    <s v="Planejamento Operaci"/>
    <s v="KSE LOCAÇOES"/>
    <m/>
    <d v="2025-11-16T00:00:00"/>
    <x v="7"/>
    <x v="0"/>
    <x v="12"/>
  </r>
  <r>
    <s v="TTT2H93"/>
    <s v="60645800106437760"/>
    <s v="16/11/2025 05:31:57"/>
    <s v="07097"/>
    <s v="LUIZ FERNANDO NUNES RIBEIRO"/>
    <x v="41"/>
    <s v="Utilitário"/>
    <s v="SAVEIRO"/>
    <s v="FIAT"/>
    <s v="41826312"/>
    <s v="AUTO POSTO JACARE"/>
    <s v="ACREUNA"/>
    <s v="GO"/>
    <s v="ETANOL COMUM"/>
    <n v="426"/>
    <n v="8.7899999999999991"/>
    <s v=" Km/L"/>
    <n v="21447"/>
    <n v="48.47"/>
    <n v="4.25"/>
    <n v="206.01"/>
    <s v="161119881"/>
    <s v="EXT - KSE LOCAÇOES"/>
    <s v="Planejamento Operaci"/>
    <s v="KSE LOCAÇOES"/>
    <m/>
    <d v="2025-11-16T00:00:00"/>
    <x v="7"/>
    <x v="0"/>
    <x v="12"/>
  </r>
  <r>
    <s v="TUK2D26"/>
    <s v="60645800106553790"/>
    <s v="16/11/2025 05:33:22"/>
    <s v="03458"/>
    <s v="RAUL DOS SANTOS SOUSA"/>
    <x v="42"/>
    <s v="Caminhonete"/>
    <s v="Caminhonete S10"/>
    <s v="CHEVROLET"/>
    <s v="75331003"/>
    <s v="SUPERVIA LAGOA"/>
    <s v="RIO VERDE"/>
    <s v="GO"/>
    <s v="DIESEL COMUM"/>
    <n v="137"/>
    <n v="3.2"/>
    <s v=" Km/L"/>
    <n v="9303"/>
    <n v="42.76"/>
    <n v="6.09"/>
    <n v="260.41000000000003"/>
    <s v="0"/>
    <s v="Planejamento Operaci"/>
    <s v="Planejamento Operaci"/>
    <s v="INSPENCAO"/>
    <m/>
    <d v="2025-11-16T00:00:00"/>
    <x v="7"/>
    <x v="0"/>
    <x v="12"/>
  </r>
  <r>
    <s v="TTR3A31"/>
    <s v="60645800106437590"/>
    <s v="16/11/2025 06:35:53"/>
    <s v="75150"/>
    <s v="PETTERSON PERIS BENJAMIN"/>
    <x v="53"/>
    <s v="Caminhonete"/>
    <s v="SAVEIRO CS RB MF"/>
    <s v="VW"/>
    <s v="13335016"/>
    <s v="POSTO TREVO"/>
    <s v="RIO VERDE"/>
    <s v="GO"/>
    <s v="ETANOL COMUM"/>
    <n v="447"/>
    <n v="11.22"/>
    <s v=" Km/L"/>
    <n v="16150"/>
    <n v="39.85"/>
    <n v="4.49"/>
    <n v="178.93"/>
    <s v="161123713"/>
    <s v="EXT - KSE LOCAÇOES"/>
    <s v="Planejamento Operaci"/>
    <s v="KSE LOCAÇOES"/>
    <m/>
    <d v="2025-11-16T00:00:00"/>
    <x v="7"/>
    <x v="0"/>
    <x v="12"/>
  </r>
  <r>
    <s v="TUG2C45"/>
    <s v="60645800106437600"/>
    <s v="16/11/2025 06:45:06"/>
    <s v="03921"/>
    <s v="IVAIR JUNIOR ARAUJO NOGUEIRA"/>
    <x v="54"/>
    <s v="Utilitário"/>
    <s v="SAVEIRO"/>
    <s v="FIAT"/>
    <s v="81889412"/>
    <s v="POSTO ZERO UM"/>
    <s v="RIO VERDE"/>
    <s v="GO"/>
    <s v="ETANOL COMUM"/>
    <n v="330"/>
    <n v="11.87"/>
    <s v=" Km/L"/>
    <n v="16609"/>
    <n v="27.79"/>
    <n v="4.3899999999999997"/>
    <n v="121.99"/>
    <s v="1"/>
    <s v="EXT - KSE LOCAÇOES"/>
    <s v="Planejamento Operaci"/>
    <s v="KSE LOCAÇOES"/>
    <m/>
    <d v="2025-11-16T00:00:00"/>
    <x v="7"/>
    <x v="0"/>
    <x v="12"/>
  </r>
  <r>
    <s v="TTY2C25"/>
    <s v="60645800106437780"/>
    <s v="16/11/2025 07:04:34"/>
    <s v="03603"/>
    <s v="RAFAEL OLIVEIRA MORAIS "/>
    <x v="38"/>
    <s v="Caminhonete"/>
    <s v="SAVEIRO CS RB MF"/>
    <s v="VW"/>
    <s v="45307105"/>
    <s v="POSTO GIRASSOL"/>
    <s v="ITUMBIARA"/>
    <s v="GO"/>
    <s v="ETANOL COMUM"/>
    <n v="572"/>
    <n v="11.74"/>
    <s v=" Km/L"/>
    <n v="17417"/>
    <n v="48.71"/>
    <n v="4.29"/>
    <n v="208.97"/>
    <s v="161125"/>
    <s v="EXT - KSE LOCAÇOES"/>
    <s v="Planejamento Operaci"/>
    <s v="KSE LOCAÇOES"/>
    <m/>
    <d v="2025-11-16T00:00:00"/>
    <x v="7"/>
    <x v="0"/>
    <x v="12"/>
  </r>
  <r>
    <s v="TUF2B45"/>
    <s v="60645800106437790"/>
    <s v="16/11/2025 07:13:09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280"/>
    <n v="9.7100000000000009"/>
    <s v=" Km/L"/>
    <n v="19606"/>
    <n v="28.83"/>
    <n v="4.29"/>
    <n v="123.68"/>
    <s v="0"/>
    <s v="EXT - KSE LOCAÇOES"/>
    <s v="Planejamento Operaci"/>
    <s v="KSE LOCAÇOES"/>
    <m/>
    <d v="2025-11-16T00:00:00"/>
    <x v="7"/>
    <x v="0"/>
    <x v="12"/>
  </r>
  <r>
    <s v="TTP5B47"/>
    <s v="60645800106437770"/>
    <s v="16/11/2025 07:22:23"/>
    <s v="00149"/>
    <s v="MANOELITO METROVICH LIMA"/>
    <x v="40"/>
    <s v="Caminhonete"/>
    <s v="SAVEIRO CS RB MF"/>
    <s v="VW"/>
    <s v="07674909"/>
    <s v="AUTO POSTO INDIARA"/>
    <s v="INDIARA"/>
    <s v="GO"/>
    <s v="ETANOL COMUM"/>
    <n v="326"/>
    <n v="8.9499999999999993"/>
    <s v=" Km/L"/>
    <n v="14921"/>
    <n v="36.43"/>
    <n v="4.29"/>
    <n v="156.28"/>
    <s v="9737"/>
    <s v="EXT - KSE LOCAÇOES"/>
    <s v="Planejamento Operaci"/>
    <s v="KSE LOCAÇOES"/>
    <m/>
    <d v="2025-11-16T00:00:00"/>
    <x v="7"/>
    <x v="0"/>
    <x v="12"/>
  </r>
  <r>
    <s v="TGL2B04"/>
    <s v="60645800106437315"/>
    <s v="16/11/2025 07:36:35"/>
    <s v="02584"/>
    <s v="TATIANE PENA GOMES"/>
    <x v="45"/>
    <s v="EQUIPAMENTOS"/>
    <s v="AMBULANCIA"/>
    <s v="OUTROS"/>
    <s v="36645906"/>
    <s v="AUTO POSTO ESTRELA DO SUL III"/>
    <s v="ACREUNA"/>
    <s v="GO"/>
    <s v="DIESEL S-10"/>
    <n v="107"/>
    <n v="3.1"/>
    <s v=" Km/L"/>
    <n v="3344"/>
    <n v="34.56"/>
    <n v="6.19"/>
    <n v="213.94"/>
    <s v="0"/>
    <s v="Planejamento Operaci"/>
    <s v="Planejamento Operaci"/>
    <s v="Operacional"/>
    <m/>
    <d v="2025-11-16T00:00:00"/>
    <x v="7"/>
    <x v="0"/>
    <x v="13"/>
  </r>
  <r>
    <s v="TUW2D74"/>
    <s v="60645800105124310"/>
    <s v="16/11/2025 07:58:15"/>
    <s v="03339"/>
    <s v="MAYARA MARTINS DA SILVA SOUZA"/>
    <x v="35"/>
    <s v="Automóvel"/>
    <s v="CHEVROLET/S10 LS DD4"/>
    <s v="CHEVROLET"/>
    <s v="45364511"/>
    <s v="AUTO POSTO CERRADO 4"/>
    <s v="ITUMBIARA"/>
    <s v="GO"/>
    <s v="DIESEL S-10"/>
    <n v="726"/>
    <n v="14.7"/>
    <s v=" Km/L"/>
    <n v="16187"/>
    <n v="49.4"/>
    <n v="5.69"/>
    <n v="281.08999999999997"/>
    <s v="366160"/>
    <s v="Planejamento Operaci"/>
    <s v="Planejamento Operaci"/>
    <s v="Operacional"/>
    <m/>
    <d v="2025-11-16T00:00:00"/>
    <x v="7"/>
    <x v="0"/>
    <x v="12"/>
  </r>
  <r>
    <s v="TGE1F64"/>
    <s v="60645800106437404"/>
    <s v="16/11/2025 08:47:39"/>
    <s v="70145"/>
    <s v="LUCAS HENRIQUE MAGALHAES DE SOUZA "/>
    <x v="33"/>
    <s v="Caminhonete"/>
    <s v="AMBULANCIA DUCATO"/>
    <s v="FIAT"/>
    <s v="75331003"/>
    <s v="SUPERVIA LAGOA"/>
    <s v="RIO VERDE"/>
    <s v="GO"/>
    <s v="DIESEL S-10"/>
    <n v="396"/>
    <n v="6.95"/>
    <s v=" Km/L"/>
    <n v="5964"/>
    <n v="56.98"/>
    <n v="6.09"/>
    <n v="347.01"/>
    <s v="0"/>
    <s v="Planejamento Operaci"/>
    <s v="Planejamento Operaci"/>
    <s v="Operacional"/>
    <m/>
    <d v="2025-11-16T00:00:00"/>
    <x v="7"/>
    <x v="0"/>
    <x v="13"/>
  </r>
  <r>
    <s v="TFN3B64"/>
    <s v="60645800106437477"/>
    <s v="16/11/2025 11:14:25"/>
    <s v="00650"/>
    <s v="FLAVIO GONCALVES SILVA"/>
    <x v="47"/>
    <s v="EQUIPAMENTOS"/>
    <s v="AMBULANCIA"/>
    <s v="OUTROS"/>
    <s v="45307105"/>
    <s v="POSTO GIRASSOL"/>
    <s v="ITUMBIARA"/>
    <s v="GO"/>
    <s v="GASOLINA COMUM"/>
    <s v="-"/>
    <s v="-"/>
    <s v=" Km/L"/>
    <s v="-"/>
    <n v="2.04"/>
    <n v="6.1909999999999998"/>
    <n v="12.63"/>
    <s v="161140"/>
    <s v="Planejamento Operaci"/>
    <s v="Planejamento Operaci"/>
    <s v="Operacional"/>
    <m/>
    <d v="2025-11-16T00:00:00"/>
    <x v="7"/>
    <x v="0"/>
    <x v="13"/>
  </r>
  <r>
    <s v="TFN3B64"/>
    <s v="60645800106437477"/>
    <s v="16/11/2025 11:14:25"/>
    <s v="00650"/>
    <s v="FLAVIO GONCALVES SILVA"/>
    <x v="47"/>
    <s v="EQUIPAMENTOS"/>
    <s v="AMBULANCIA"/>
    <s v="OUTROS"/>
    <s v="45307105"/>
    <s v="POSTO GIRASSOL"/>
    <s v="ITUMBIARA"/>
    <s v="GO"/>
    <s v="DIESEL S-10"/>
    <n v="92"/>
    <n v="3.23"/>
    <s v=" Km/L"/>
    <n v="2924"/>
    <n v="28.48"/>
    <n v="5.69"/>
    <n v="162.05000000000001"/>
    <s v="161140"/>
    <s v="Planejamento Operaci"/>
    <s v="Planejamento Operaci"/>
    <s v="Operacional"/>
    <m/>
    <d v="2025-11-16T00:00:00"/>
    <x v="7"/>
    <x v="0"/>
    <x v="13"/>
  </r>
  <r>
    <s v="TFN3B64"/>
    <m/>
    <s v="16/11/2025 11:14:25"/>
    <m/>
    <m/>
    <x v="47"/>
    <m/>
    <m/>
    <m/>
    <m/>
    <s v="POSTO GIRASSOL"/>
    <m/>
    <m/>
    <s v="ARLA-32"/>
    <s v="-"/>
    <s v="-"/>
    <s v=" Km/L"/>
    <s v="-"/>
    <n v="4.54"/>
    <m/>
    <n v="15.84"/>
    <m/>
    <m/>
    <s v="Planejamento Operaci"/>
    <s v="Operacional"/>
    <m/>
    <d v="2025-11-16T00:00:00"/>
    <x v="7"/>
    <x v="0"/>
    <x v="13"/>
  </r>
  <r>
    <s v="TGC9A34"/>
    <s v="60645800106437250"/>
    <s v="16/11/2025 11:32:21"/>
    <s v="70390"/>
    <s v="CLEITON ANTONIO TAVARES HENRIQUE"/>
    <x v="48"/>
    <s v="EQUIPAMENTOS"/>
    <s v="AMBULANCIA"/>
    <s v="OUTROS"/>
    <s v="53081700"/>
    <s v="POSTO Z   Z SANTA MA"/>
    <s v="GUAPO"/>
    <s v="GO"/>
    <s v="DIESEL S-10"/>
    <n v="113"/>
    <n v="4.08"/>
    <s v=" Km/L"/>
    <n v="4281"/>
    <n v="27.71"/>
    <n v="5.9909999999999997"/>
    <n v="166.01"/>
    <s v="0"/>
    <s v="Planejamento Operaci"/>
    <s v="Planejamento Operaci"/>
    <s v="Operacional"/>
    <m/>
    <d v="2025-11-16T00:00:00"/>
    <x v="7"/>
    <x v="0"/>
    <x v="13"/>
  </r>
  <r>
    <s v="TFF6I82"/>
    <s v="60645800105143800"/>
    <s v="16/11/2025 12:10:45"/>
    <s v="11093"/>
    <s v="MARCELO PAIXÃO FILHO"/>
    <x v="62"/>
    <s v="AUTOMOVEL"/>
    <s v="ARGO"/>
    <s v="FIAT"/>
    <s v="12667600"/>
    <s v="Z Z SAO JOSE"/>
    <s v="GOIANIA"/>
    <s v="GO"/>
    <s v="ETANOL COMUM"/>
    <n v="266"/>
    <n v="13.3"/>
    <s v=" Km/L"/>
    <n v="24328"/>
    <n v="20"/>
    <n v="5.29"/>
    <n v="105.8"/>
    <s v="0"/>
    <s v="Planejamento Operaci"/>
    <s v="Planejamento Operaci"/>
    <s v="Operacional"/>
    <m/>
    <d v="2025-11-16T00:00:00"/>
    <x v="7"/>
    <x v="0"/>
    <x v="2"/>
  </r>
  <r>
    <s v="TUB2B84"/>
    <s v="60645800106437809"/>
    <s v="16/11/2025 12:16:22"/>
    <s v="46440"/>
    <s v="PAULO SOUSA DIAS"/>
    <x v="36"/>
    <s v="Caminhonete"/>
    <s v="SAVEIRO CS RB MF"/>
    <s v="VW"/>
    <s v="45308900"/>
    <s v="POSTO LUPATINI"/>
    <s v="SANTO ANTONIO DA BARRA"/>
    <s v="GO"/>
    <s v="ETANOL COMUM"/>
    <n v="370"/>
    <n v="10.23"/>
    <s v=" Km/L"/>
    <n v="17297"/>
    <n v="36.159999999999997"/>
    <n v="4.3899999999999997"/>
    <n v="158.74"/>
    <s v="1"/>
    <s v="EXT - KSE LOCAÇOES"/>
    <s v="Planejamento Operaci"/>
    <s v="KSE LOCAÇOES"/>
    <m/>
    <d v="2025-11-16T00:00:00"/>
    <x v="7"/>
    <x v="0"/>
    <x v="12"/>
  </r>
  <r>
    <s v="TUF2B45"/>
    <s v="60645800106437790"/>
    <s v="16/11/2025 13:46:36"/>
    <s v="04689"/>
    <s v="CLEDSON MARQUES ARRUDA"/>
    <x v="37"/>
    <s v="Caminhonete"/>
    <s v="SAVEIRO CS RB MF"/>
    <s v="VW"/>
    <s v="75331003"/>
    <s v="SUPERVIA LAGOA"/>
    <s v="RIO VERDE"/>
    <s v="GO"/>
    <s v="ETANOL COMUM"/>
    <n v="386"/>
    <n v="10.23"/>
    <s v=" Km/L"/>
    <n v="19992"/>
    <n v="37.74"/>
    <n v="4.29"/>
    <n v="161.9"/>
    <s v="0"/>
    <s v="EXT - KSE LOCAÇOES"/>
    <s v="Planejamento Operaci"/>
    <s v="KSE LOCAÇOES"/>
    <m/>
    <d v="2025-11-16T00:00:00"/>
    <x v="7"/>
    <x v="0"/>
    <x v="12"/>
  </r>
  <r>
    <s v="TTR3A31"/>
    <s v="60645800106437590"/>
    <s v="16/11/2025 14:46:58"/>
    <s v="95143"/>
    <s v="NILDO ANTONIO DE SOUSA"/>
    <x v="53"/>
    <s v="Caminhonete"/>
    <s v="SAVEIRO CS RB MF"/>
    <s v="VW"/>
    <s v="46209914"/>
    <s v="DECIO RIO VERDE"/>
    <s v="RIO VERDE"/>
    <s v="GO"/>
    <s v="ETANOL COMUM"/>
    <n v="305"/>
    <n v="9.2200000000000006"/>
    <s v=" Km/L"/>
    <n v="16455"/>
    <n v="33.08"/>
    <n v="4.1900000000000004"/>
    <n v="138.61000000000001"/>
    <s v="202511161446"/>
    <s v="EXT - KSE LOCAÇOES"/>
    <s v="Planejamento Operaci"/>
    <s v="KSE LOCAÇOES"/>
    <m/>
    <d v="2025-11-16T00:00:00"/>
    <x v="7"/>
    <x v="0"/>
    <x v="12"/>
  </r>
  <r>
    <s v="TFY3C02"/>
    <s v="60645800105143770"/>
    <s v="16/11/2025 15:04:19"/>
    <s v="37473"/>
    <s v="OTHON SIQUEIRA DE ALMEIDA"/>
    <x v="14"/>
    <s v="AUTOMOVEL"/>
    <s v="ARGO"/>
    <s v="FIAT"/>
    <s v="64191411"/>
    <s v="MARAJO HIDROLANDIA 2"/>
    <s v="HIDROLANDIA"/>
    <s v="GO"/>
    <s v="ETANOL COMUM"/>
    <n v="374"/>
    <n v="9.23"/>
    <s v=" Km/L"/>
    <n v="13817"/>
    <n v="40.54"/>
    <n v="4.4909999999999997"/>
    <n v="182.06"/>
    <s v="0"/>
    <s v="Planejamento Operaci"/>
    <s v="Planejamento Operaci"/>
    <s v="Operacional"/>
    <m/>
    <d v="2025-11-16T00:00:00"/>
    <x v="7"/>
    <x v="0"/>
    <x v="0"/>
  </r>
  <r>
    <s v="TTQ4C10"/>
    <s v="60645800105124428"/>
    <s v="16/11/2025 15:19:07"/>
    <s v="93910"/>
    <s v="DIVINO AVELINO DOS SANTOS"/>
    <x v="31"/>
    <s v="Caminhonete"/>
    <s v="Caminhonete S10"/>
    <s v="CHEVROLET"/>
    <s v="26406711"/>
    <s v="POSTO ZANDONADI"/>
    <s v="GUAPO"/>
    <s v="GO"/>
    <s v="DIESEL S-10"/>
    <n v="726"/>
    <n v="16.59"/>
    <s v=" Km/L"/>
    <n v="17821"/>
    <n v="43.75"/>
    <n v="6.19"/>
    <n v="270.81"/>
    <s v="161155098"/>
    <s v="Planejamento Operaci"/>
    <s v="Planejamento Operaci"/>
    <s v="INSPENCAO"/>
    <m/>
    <d v="2025-11-16T00:00:00"/>
    <x v="7"/>
    <x v="0"/>
    <x v="12"/>
  </r>
  <r>
    <s v="TTT2H93"/>
    <s v="60645800106437760"/>
    <s v="16/11/2025 15:26:04"/>
    <s v="52982"/>
    <s v="ROBERTO ANTONIO DE MELO"/>
    <x v="41"/>
    <s v="Utilitário"/>
    <s v="SAVEIRO"/>
    <s v="FIAT"/>
    <s v="41826312"/>
    <s v="AUTO POSTO JACARE"/>
    <s v="ACREUNA"/>
    <s v="GO"/>
    <s v="ETANOL COMUM"/>
    <n v="460"/>
    <n v="9.51"/>
    <s v=" Km/L"/>
    <n v="21907"/>
    <n v="48.36"/>
    <n v="4.25"/>
    <n v="205.53"/>
    <s v="161155516"/>
    <s v="EXT - KSE LOCAÇOES"/>
    <s v="Planejamento Operaci"/>
    <s v="KSE LOCAÇOES"/>
    <m/>
    <d v="2025-11-16T00:00:00"/>
    <x v="7"/>
    <x v="0"/>
    <x v="12"/>
  </r>
  <r>
    <s v="TTP5B47"/>
    <s v="60645800106437770"/>
    <s v="16/11/2025 15:59:21"/>
    <s v="00149"/>
    <s v="MANOELITO METROVICH LIMA"/>
    <x v="40"/>
    <s v="Caminhonete"/>
    <s v="SAVEIRO CS RB MF"/>
    <s v="VW"/>
    <s v="07674909"/>
    <s v="AUTO POSTO INDIARA"/>
    <s v="INDIARA"/>
    <s v="GO"/>
    <s v="ETANOL COMUM"/>
    <n v="450"/>
    <n v="11.17"/>
    <s v=" Km/L"/>
    <n v="15371"/>
    <n v="40.270000000000003"/>
    <n v="4.49"/>
    <n v="180.81"/>
    <s v="9741"/>
    <s v="EXT - KSE LOCAÇOES"/>
    <s v="Planejamento Operaci"/>
    <s v="KSE LOCAÇOES"/>
    <m/>
    <d v="2025-11-16T00:00:00"/>
    <x v="7"/>
    <x v="0"/>
    <x v="12"/>
  </r>
  <r>
    <s v="TUG2C45"/>
    <s v="60645800106437600"/>
    <s v="16/11/2025 16:50:08"/>
    <s v="73410"/>
    <s v="BRUNO SOUSA DIAS"/>
    <x v="54"/>
    <s v="Utilitário"/>
    <s v="SAVEIRO"/>
    <s v="FIAT"/>
    <s v="81889412"/>
    <s v="POSTO ZERO UM"/>
    <s v="RIO VERDE"/>
    <s v="GO"/>
    <s v="ETANOL COMUM"/>
    <n v="475"/>
    <n v="10.98"/>
    <s v=" Km/L"/>
    <n v="17084"/>
    <n v="43.27"/>
    <n v="4.3899999999999997"/>
    <n v="189.95"/>
    <s v="2"/>
    <s v="EXT - KSE LOCAÇOES"/>
    <s v="Planejamento Operaci"/>
    <s v="KSE LOCAÇOES"/>
    <m/>
    <d v="2025-11-16T00:00:00"/>
    <x v="7"/>
    <x v="0"/>
    <x v="12"/>
  </r>
  <r>
    <s v="TUK2D26"/>
    <s v="60645800106553790"/>
    <s v="16/11/2025 18:00:10"/>
    <s v="01318"/>
    <s v="JOAO BATISTA REIS"/>
    <x v="42"/>
    <s v="Caminhonete"/>
    <s v="Caminhonete S10"/>
    <s v="CHEVROLET"/>
    <s v="75331003"/>
    <s v="SUPERVIA LAGOA"/>
    <s v="RIO VERDE"/>
    <s v="GO"/>
    <s v="DIESEL S-10"/>
    <n v="1141"/>
    <n v="28.91"/>
    <s v=" Km/L"/>
    <n v="10444"/>
    <n v="39.47"/>
    <n v="6.09"/>
    <n v="240.37"/>
    <s v="0"/>
    <s v="Planejamento Operaci"/>
    <s v="Planejamento Operaci"/>
    <s v="INSPENCAO"/>
    <m/>
    <d v="2025-11-16T00:00:00"/>
    <x v="7"/>
    <x v="0"/>
    <x v="12"/>
  </r>
  <r>
    <s v="TTY2C25"/>
    <s v="60645800106437780"/>
    <s v="16/11/2025 18:27:34"/>
    <s v="07015"/>
    <s v="EDILEIA DE SOUSA ANTUNES"/>
    <x v="38"/>
    <s v="Caminhonete"/>
    <s v="SAVEIRO CS RB MF"/>
    <s v="VW"/>
    <s v="45307105"/>
    <s v="POSTO GIRASSOL"/>
    <s v="ITUMBIARA"/>
    <s v="GO"/>
    <s v="ETANOL COMUM"/>
    <n v="350"/>
    <n v="8.1999999999999993"/>
    <s v=" Km/L"/>
    <n v="17767"/>
    <n v="42.67"/>
    <n v="4.29"/>
    <n v="183.05"/>
    <s v="161166"/>
    <s v="EXT - KSE LOCAÇOES"/>
    <s v="Planejamento Operaci"/>
    <s v="KSE LOCAÇOES"/>
    <m/>
    <d v="2025-11-16T00:00:00"/>
    <x v="7"/>
    <x v="0"/>
    <x v="12"/>
  </r>
  <r>
    <s v="TUB2B84"/>
    <s v="60645800106437809"/>
    <s v="16/11/2025 18:35:07"/>
    <s v="46440"/>
    <s v="PAULO SOUSA DIAS"/>
    <x v="36"/>
    <s v="Caminhonete"/>
    <s v="SAVEIRO CS RB MF"/>
    <s v="VW"/>
    <s v="45308900"/>
    <s v="POSTO LUPATINI"/>
    <s v="SANTO ANTONIO DA BARRA"/>
    <s v="GO"/>
    <s v="ETANOL COMUM"/>
    <n v="292"/>
    <n v="10.96"/>
    <s v=" Km/L"/>
    <n v="17589"/>
    <n v="26.65"/>
    <n v="4.3899999999999997"/>
    <n v="116.99"/>
    <s v="0"/>
    <s v="EXT - KSE LOCAÇOES"/>
    <s v="Planejamento Operaci"/>
    <s v="KSE LOCAÇOES"/>
    <m/>
    <d v="2025-11-16T00:00:00"/>
    <x v="7"/>
    <x v="0"/>
    <x v="12"/>
  </r>
  <r>
    <s v="SDJ8D65"/>
    <s v="60645800105555897"/>
    <s v="16/11/2025 18:46:03"/>
    <s v="04126"/>
    <s v="LEONARDO ARAUJO LAPERCHE "/>
    <x v="22"/>
    <s v="Caminhonete"/>
    <s v="RAMPAGE"/>
    <s v="RAM"/>
    <s v="94278811"/>
    <s v="POSTO ALPHA"/>
    <s v="GOIANIA"/>
    <s v="GO"/>
    <s v="GASOLINA COMUM"/>
    <n v="407"/>
    <n v="8.0299999999999994"/>
    <s v=" Km/L"/>
    <n v="25430"/>
    <n v="50.71"/>
    <n v="6.47"/>
    <n v="328.09"/>
    <s v="1"/>
    <s v="Planejamento Operaci"/>
    <s v="Planejamento Operaci"/>
    <s v="Operacional"/>
    <m/>
    <d v="2025-11-16T00:00:00"/>
    <x v="7"/>
    <x v="0"/>
    <x v="8"/>
  </r>
  <r>
    <s v="TLO0E87"/>
    <s v="60645800106184255"/>
    <s v="16/11/2025 20:30:17"/>
    <s v="01258"/>
    <s v="PEDRO HENRIQUE RODRIGUES VIDAL"/>
    <x v="43"/>
    <s v="EQUIPAMENTOS"/>
    <s v="GUINCHO LEVE"/>
    <s v="EQUIPAMENTO"/>
    <s v="87183400"/>
    <s v="MARAJO GUAPO"/>
    <s v="GUAPO"/>
    <s v="GO"/>
    <s v="DIESEL S-10"/>
    <n v="488"/>
    <n v="5.36"/>
    <s v=" Km/L"/>
    <n v="6888"/>
    <n v="91"/>
    <n v="6.34"/>
    <n v="576.94000000000005"/>
    <s v="0"/>
    <s v="EXT - LUCCA JR"/>
    <s v="Planejamento Operaci"/>
    <s v="LUCCA JR"/>
    <m/>
    <d v="2025-11-16T00:00:00"/>
    <x v="7"/>
    <x v="0"/>
    <x v="11"/>
  </r>
  <r>
    <s v="TTT2H93"/>
    <s v="60645800106437760"/>
    <s v="16/11/2025 21:40:41"/>
    <s v="07097"/>
    <s v="LUIZ FERNANDO NUNES RIBEIRO"/>
    <x v="41"/>
    <s v="Utilitário"/>
    <s v="SAVEIRO"/>
    <s v="FIAT"/>
    <s v="41826312"/>
    <s v="AUTO POSTO JACARE"/>
    <s v="ACREUNA"/>
    <s v="GO"/>
    <s v="ETANOL COMUM"/>
    <n v="299"/>
    <n v="9.85"/>
    <s v=" Km/L"/>
    <n v="22206"/>
    <n v="30.34"/>
    <n v="4.2510000000000003"/>
    <n v="128.97"/>
    <s v="161177968"/>
    <s v="EXT - KSE LOCAÇOES"/>
    <s v="Planejamento Operaci"/>
    <s v="KSE LOCAÇOES"/>
    <m/>
    <d v="2025-11-16T00:00:00"/>
    <x v="7"/>
    <x v="0"/>
    <x v="12"/>
  </r>
  <r>
    <s v="TUF2B45"/>
    <s v="60645800106437790"/>
    <s v="16/11/2025 22:32:59"/>
    <s v="03398"/>
    <s v="JOSIMAR VENANCIO SANTOS SILVA"/>
    <x v="37"/>
    <s v="Caminhonete"/>
    <s v="SAVEIRO CS RB MF"/>
    <s v="VW"/>
    <s v="75331003"/>
    <s v="SUPERVIA LAGOA"/>
    <s v="RIO VERDE"/>
    <s v="GO"/>
    <s v="ETANOL COMUM"/>
    <n v="428"/>
    <n v="10.01"/>
    <s v=" Km/L"/>
    <n v="20420"/>
    <n v="42.75"/>
    <n v="4.29"/>
    <n v="183.4"/>
    <s v="0"/>
    <s v="EXT - KSE LOCAÇOES"/>
    <s v="Planejamento Operaci"/>
    <s v="KSE LOCAÇOES"/>
    <m/>
    <d v="2025-11-16T00:00:00"/>
    <x v="7"/>
    <x v="0"/>
    <x v="12"/>
  </r>
  <r>
    <s v="TTY2C25"/>
    <s v="60645800106437780"/>
    <s v="17/11/2025 02:48:30"/>
    <s v="05644"/>
    <s v="GEOVANE SEVERIANO DA SILVA"/>
    <x v="38"/>
    <s v="Caminhonete"/>
    <s v="SAVEIRO CS RB MF"/>
    <s v="VW"/>
    <s v="45341508"/>
    <s v="POSTO ALTO DA SERRA"/>
    <s v="ITUMBIARA"/>
    <s v="GO"/>
    <s v="ETANOL COMUM"/>
    <n v="383"/>
    <n v="12.3"/>
    <s v=" Km/L"/>
    <n v="18150"/>
    <n v="31.15"/>
    <n v="4.6399999999999997"/>
    <n v="144.54"/>
    <s v="0"/>
    <s v="EXT - KSE LOCAÇOES"/>
    <s v="Planejamento Operaci"/>
    <s v="KSE LOCAÇOES"/>
    <m/>
    <d v="2025-11-17T00:00:00"/>
    <x v="7"/>
    <x v="0"/>
    <x v="12"/>
  </r>
  <r>
    <s v="TTR3A31"/>
    <s v="60645800106437590"/>
    <s v="17/11/2025 03:21:14"/>
    <s v="01836"/>
    <s v="DANILLO ROSA CARDOSO"/>
    <x v="53"/>
    <s v="Caminhonete"/>
    <s v="SAVEIRO CS RB MF"/>
    <s v="VW"/>
    <s v="46209914"/>
    <s v="DECIO RIO VERDE"/>
    <s v="RIO VERDE"/>
    <s v="GO"/>
    <s v="ETANOL COMUM"/>
    <n v="496"/>
    <n v="10.26"/>
    <s v=" Km/L"/>
    <n v="16951"/>
    <n v="48.36"/>
    <n v="4.1900000000000004"/>
    <n v="202.63"/>
    <s v="202511170320"/>
    <s v="EXT - KSE LOCAÇOES"/>
    <s v="Planejamento Operaci"/>
    <s v="KSE LOCAÇOES"/>
    <m/>
    <d v="2025-11-17T00:00:00"/>
    <x v="7"/>
    <x v="0"/>
    <x v="12"/>
  </r>
  <r>
    <s v="TUG2C45"/>
    <s v="60645800106437600"/>
    <s v="17/11/2025 03:30:58"/>
    <s v="03102"/>
    <s v="EDES GONÇALVES DA SILVA"/>
    <x v="54"/>
    <s v="Utilitário"/>
    <s v="SAVEIRO"/>
    <s v="FIAT"/>
    <s v="81889412"/>
    <s v="POSTO ZERO UM"/>
    <s v="RIO VERDE"/>
    <s v="GO"/>
    <s v="ETANOL COMUM"/>
    <n v="403"/>
    <n v="10.46"/>
    <s v=" Km/L"/>
    <n v="17487"/>
    <n v="38.54"/>
    <n v="4.3899999999999997"/>
    <n v="169.19"/>
    <s v="1"/>
    <s v="EXT - KSE LOCAÇOES"/>
    <s v="Planejamento Operaci"/>
    <s v="KSE LOCAÇOES"/>
    <m/>
    <d v="2025-11-17T00:00:00"/>
    <x v="7"/>
    <x v="0"/>
    <x v="12"/>
  </r>
  <r>
    <s v="TTP5B47"/>
    <s v="60645800106437770"/>
    <s v="17/11/2025 03:58:44"/>
    <s v="99531"/>
    <s v="RODRIGO RODRIGUES BARROS"/>
    <x v="40"/>
    <s v="Caminhonete"/>
    <s v="SAVEIRO CS RB MF"/>
    <s v="VW"/>
    <s v="07674909"/>
    <s v="AUTO POSTO INDIARA"/>
    <s v="INDIARA"/>
    <s v="GO"/>
    <s v="ETANOL COMUM"/>
    <n v="372"/>
    <n v="9.8000000000000007"/>
    <s v=" Km/L"/>
    <n v="15743"/>
    <n v="37.97"/>
    <n v="4.49"/>
    <n v="170.49"/>
    <s v="9746"/>
    <s v="EXT - KSE LOCAÇOES"/>
    <s v="Planejamento Operaci"/>
    <s v="KSE LOCAÇOES"/>
    <m/>
    <d v="2025-11-17T00:00:00"/>
    <x v="7"/>
    <x v="0"/>
    <x v="12"/>
  </r>
  <r>
    <s v="TTT2H93"/>
    <s v="60645800106437760"/>
    <s v="17/11/2025 05:30:37"/>
    <s v="07097"/>
    <s v="LUIZ FERNANDO NUNES RIBEIRO"/>
    <x v="41"/>
    <s v="Utilitário"/>
    <s v="SAVEIRO"/>
    <s v="FIAT"/>
    <s v="07674909"/>
    <s v="AUTO POSTO INDIARA"/>
    <s v="INDIARA"/>
    <s v="GO"/>
    <s v="ETANOL COMUM"/>
    <n v="430"/>
    <n v="11.46"/>
    <s v=" Km/L"/>
    <n v="22636"/>
    <n v="37.53"/>
    <n v="4.29"/>
    <n v="161"/>
    <s v="9747"/>
    <s v="EXT - KSE LOCAÇOES"/>
    <s v="Planejamento Operaci"/>
    <s v="KSE LOCAÇOES"/>
    <m/>
    <d v="2025-11-17T00:00:00"/>
    <x v="7"/>
    <x v="0"/>
    <x v="12"/>
  </r>
  <r>
    <s v="TUK2D26"/>
    <s v="60645800106553790"/>
    <s v="17/11/2025 05:49:21"/>
    <s v="03458"/>
    <s v="RAUL DOS SANTOS SOUSA"/>
    <x v="42"/>
    <s v="Caminhonete"/>
    <s v="Caminhonete S10"/>
    <s v="CHEVROLET"/>
    <s v="75331003"/>
    <s v="SUPERVIA LAGOA"/>
    <s v="RIO VERDE"/>
    <s v="GO"/>
    <s v="DIESEL COMUM"/>
    <n v="597"/>
    <n v="14.62"/>
    <s v=" Km/L"/>
    <n v="11041"/>
    <n v="40.83"/>
    <n v="6.09"/>
    <n v="248.66"/>
    <s v="0"/>
    <s v="Planejamento Operaci"/>
    <s v="Planejamento Operaci"/>
    <s v="INSPENCAO"/>
    <m/>
    <d v="2025-11-17T00:00:00"/>
    <x v="7"/>
    <x v="0"/>
    <x v="12"/>
  </r>
  <r>
    <s v="TTQ4C10"/>
    <s v="60645800105124428"/>
    <s v="17/11/2025 05:54:32"/>
    <s v="03095"/>
    <s v="MICHELL ALMEIDA SANTANA"/>
    <x v="31"/>
    <s v="Caminhonete"/>
    <s v="Caminhonete S10"/>
    <s v="CHEVROLET"/>
    <s v="87183400"/>
    <s v="MARAJO GUAPO"/>
    <s v="GUAPO"/>
    <s v="GO"/>
    <s v="DIESEL S-10"/>
    <n v="621"/>
    <n v="13.97"/>
    <s v=" Km/L"/>
    <n v="18442"/>
    <n v="44.45"/>
    <n v="6.34"/>
    <n v="281.82"/>
    <s v="0"/>
    <s v="Planejamento Operaci"/>
    <s v="Planejamento Operaci"/>
    <s v="INSPENCAO"/>
    <m/>
    <d v="2025-11-17T00:00:00"/>
    <x v="7"/>
    <x v="0"/>
    <x v="12"/>
  </r>
  <r>
    <s v="TUW2D74"/>
    <s v="60645800105124310"/>
    <s v="17/11/2025 06:17:30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769"/>
    <n v="16.7"/>
    <s v=" Km/L"/>
    <n v="16956"/>
    <n v="46.06"/>
    <n v="6.49"/>
    <n v="298.93"/>
    <s v="0"/>
    <s v="Planejamento Operaci"/>
    <s v="Planejamento Operaci"/>
    <s v="Operacional"/>
    <m/>
    <d v="2025-11-17T00:00:00"/>
    <x v="7"/>
    <x v="0"/>
    <x v="12"/>
  </r>
  <r>
    <s v="FKM6D96"/>
    <s v="60645800105124347"/>
    <s v="17/11/2025 06:46:07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113.24"/>
    <n v="5.99"/>
    <n v="678.35"/>
    <s v="171124345"/>
    <s v="EXT - SAO PEDRO"/>
    <s v="Planejamento Operaci"/>
    <s v="SAO PEDRO"/>
    <m/>
    <d v="2025-11-17T00:00:00"/>
    <x v="7"/>
    <x v="0"/>
    <x v="7"/>
  </r>
  <r>
    <s v="TUF2B45"/>
    <s v="60645800106437790"/>
    <s v="17/11/2025 06:48:47"/>
    <s v="03398"/>
    <s v="JOSIMAR VENANCIO SANTOS SILVA"/>
    <x v="37"/>
    <s v="Caminhonete"/>
    <s v="SAVEIRO CS RB MF"/>
    <s v="VW"/>
    <s v="07686400"/>
    <s v="AUTO POSTO CASTELANDIA"/>
    <s v="CASTELANDIA"/>
    <s v="GO"/>
    <s v="ETANOL COMUM"/>
    <n v="346"/>
    <n v="10.63"/>
    <s v=" Km/L"/>
    <n v="20766"/>
    <n v="32.549999999999997"/>
    <n v="4.29"/>
    <n v="139.63999999999999"/>
    <s v="87364"/>
    <s v="EXT - KSE LOCAÇOES"/>
    <s v="Planejamento Operaci"/>
    <s v="KSE LOCAÇOES"/>
    <m/>
    <d v="2025-11-17T00:00:00"/>
    <x v="7"/>
    <x v="0"/>
    <x v="12"/>
  </r>
  <r>
    <s v="TFX7J72"/>
    <s v="60645800105836505"/>
    <s v="17/11/2025 07:17:47"/>
    <s v="02769"/>
    <s v="ANDRE LUIS PAULINO"/>
    <x v="11"/>
    <s v="AUTOMOVEL"/>
    <s v="ARGO"/>
    <s v="FIAT"/>
    <s v="64191102"/>
    <s v="AUTO POSTO PIRETT"/>
    <s v="GOIATUBA"/>
    <s v="GO"/>
    <s v="ETANOL COMUM"/>
    <n v="302"/>
    <n v="8.48"/>
    <s v=" Km/L"/>
    <n v="42912"/>
    <n v="35.630000000000003"/>
    <n v="4.6900000000000004"/>
    <n v="167.1"/>
    <s v="1"/>
    <s v="Planejamento Operaci"/>
    <s v="Planejamento Operaci"/>
    <s v="Operacional"/>
    <m/>
    <d v="2025-11-17T00:00:00"/>
    <x v="7"/>
    <x v="0"/>
    <x v="4"/>
  </r>
  <r>
    <s v="TFS3C72"/>
    <s v="60645800105143738"/>
    <s v="17/11/2025 07:22:18"/>
    <s v="00271"/>
    <s v="HEDER OLIVEIRA SANTANA"/>
    <x v="9"/>
    <s v="AUTOMOVEL"/>
    <s v="ARGO"/>
    <s v="FIAT"/>
    <s v="13308211"/>
    <s v="P. BANDEIRANTES"/>
    <s v="RIO VERDE"/>
    <s v="GO"/>
    <s v="ETANOL COMUM"/>
    <n v="304"/>
    <n v="6.92"/>
    <s v=" Km/L"/>
    <n v="54249"/>
    <n v="43.93"/>
    <n v="4.3899999999999997"/>
    <n v="192.87"/>
    <s v="171126373"/>
    <s v="Planejamento Operaci"/>
    <s v="Planejamento Operaci"/>
    <s v="Operacional"/>
    <m/>
    <d v="2025-11-17T00:00:00"/>
    <x v="7"/>
    <x v="0"/>
    <x v="4"/>
  </r>
  <r>
    <s v="TMG4A29"/>
    <s v="60645800106185397"/>
    <s v="17/11/2025 07:51:25"/>
    <s v="49381"/>
    <s v="ILTON LUIZ MOTA_x0009__x0009__x0009__x0009_"/>
    <x v="25"/>
    <s v="Caminhão"/>
    <s v="FH 540 6X4R"/>
    <s v="VOLVO"/>
    <s v="46286315"/>
    <s v="POSTO CENTRAL"/>
    <s v="BOM JESUS"/>
    <s v="GO"/>
    <s v="DIESEL S-10"/>
    <n v="850"/>
    <n v="2.69"/>
    <s v=" Km/L"/>
    <n v="5723"/>
    <n v="370.51"/>
    <n v="6.24"/>
    <n v="2312.0300000000002"/>
    <s v="1"/>
    <s v="EXT - LUCCA JR"/>
    <s v="Planejamento Operaci"/>
    <s v="LUCCA JR"/>
    <m/>
    <d v="2025-11-17T00:00:00"/>
    <x v="7"/>
    <x v="0"/>
    <x v="11"/>
  </r>
  <r>
    <s v="TMG4A29"/>
    <m/>
    <s v="17/11/2025 07:53:25"/>
    <m/>
    <m/>
    <x v="25"/>
    <m/>
    <m/>
    <m/>
    <m/>
    <s v="POSTO CENTRAL"/>
    <m/>
    <m/>
    <s v="ARLA-32"/>
    <s v="-"/>
    <s v="-"/>
    <s v=" Km/L"/>
    <s v="-"/>
    <n v="80"/>
    <m/>
    <n v="504"/>
    <m/>
    <m/>
    <s v="Planejamento Operaci"/>
    <s v="LUCCA JR"/>
    <m/>
    <d v="2025-11-17T00:00:00"/>
    <x v="7"/>
    <x v="0"/>
    <x v="11"/>
  </r>
  <r>
    <s v="FCW8F66"/>
    <s v="60645800105124371"/>
    <s v="17/11/2025 08:20:26"/>
    <s v="80246"/>
    <s v="FRANCISCO DE ASSIS SOARES"/>
    <x v="19"/>
    <s v="Caminhão"/>
    <s v="11-180"/>
    <s v="VW"/>
    <s v="45307105"/>
    <s v="POSTO GIRASSOL"/>
    <s v="ITUMBIARA"/>
    <s v="GO"/>
    <s v="DIESEL S-10"/>
    <n v="0"/>
    <n v="0"/>
    <s v=" Km/L"/>
    <n v="0"/>
    <n v="92"/>
    <n v="6.09"/>
    <n v="560.28"/>
    <s v="171129"/>
    <s v="EXT - SAO PEDRO"/>
    <s v="Planejamento Operaci"/>
    <s v="SAO PEDRO"/>
    <m/>
    <d v="2025-11-17T00:00:00"/>
    <x v="7"/>
    <x v="0"/>
    <x v="7"/>
  </r>
  <r>
    <s v="TUB2B84"/>
    <s v="60645800106437809"/>
    <s v="17/11/2025 08:55:21"/>
    <s v="46440"/>
    <s v="PAULO SOUSA DIAS"/>
    <x v="36"/>
    <s v="Caminhonete"/>
    <s v="SAVEIRO CS RB MF"/>
    <s v="VW"/>
    <s v="45308900"/>
    <s v="POSTO LUPATINI"/>
    <s v="SANTO ANTONIO DA BARRA"/>
    <s v="GO"/>
    <s v="ETANOL COMUM"/>
    <n v="389"/>
    <n v="11.32"/>
    <s v=" Km/L"/>
    <n v="17978"/>
    <n v="34.35"/>
    <n v="4.3899999999999997"/>
    <n v="150.80000000000001"/>
    <s v="1"/>
    <s v="EXT - KSE LOCAÇOES"/>
    <s v="Planejamento Operaci"/>
    <s v="KSE LOCAÇOES"/>
    <m/>
    <d v="2025-11-17T00:00:00"/>
    <x v="7"/>
    <x v="0"/>
    <x v="12"/>
  </r>
  <r>
    <s v="TFY6E09"/>
    <s v="60645800105143700"/>
    <s v="17/11/2025 09:32:59"/>
    <s v="04380"/>
    <s v="PAULO ROBERTO BATISTA DE MOURA JUNIOR"/>
    <x v="15"/>
    <s v="AUTOMOVEL"/>
    <s v="ARGO"/>
    <s v="FIAT"/>
    <s v="34251011"/>
    <s v="DECIO ARAPORA"/>
    <s v="ARAPORA"/>
    <s v="MG"/>
    <s v="ETANOL COMUM"/>
    <n v="244"/>
    <n v="9.99"/>
    <s v=" Km/L"/>
    <n v="27500"/>
    <n v="24.42"/>
    <n v="4.1900000000000004"/>
    <n v="102.32"/>
    <s v="202511170932"/>
    <s v="Planejamento Operaci"/>
    <s v="Planejamento Operaci"/>
    <s v="Operacional"/>
    <m/>
    <d v="2025-11-17T00:00:00"/>
    <x v="7"/>
    <x v="0"/>
    <x v="1"/>
  </r>
  <r>
    <s v="TFN0D12"/>
    <s v="60645800105143746"/>
    <s v="17/11/2025 10:02:34"/>
    <s v="00390"/>
    <s v="SILVINO JOSE DE BRITO"/>
    <x v="5"/>
    <s v="AUTOMOVEL"/>
    <s v="ARGO"/>
    <s v="FIAT"/>
    <s v="87107509"/>
    <s v="AUTO POSTO OLIMPIO"/>
    <s v="APARECIDA DE GOIANIA"/>
    <s v="GO"/>
    <s v="ETANOL COMUM"/>
    <n v="272"/>
    <n v="9.99"/>
    <s v=" Km/L"/>
    <n v="19871"/>
    <n v="27.23"/>
    <n v="4.79"/>
    <n v="130.43"/>
    <s v="0"/>
    <s v="Planejamento Operaci"/>
    <s v="Planejamento Operaci"/>
    <s v="Operacional"/>
    <m/>
    <d v="2025-11-17T00:00:00"/>
    <x v="7"/>
    <x v="0"/>
    <x v="3"/>
  </r>
  <r>
    <s v="TFE6B22"/>
    <s v="60645800105143762"/>
    <s v="17/11/2025 10:11:17"/>
    <s v="03608"/>
    <s v="WEIDER DA SILVA RODRIGUES"/>
    <x v="1"/>
    <s v="AUTOMOVEL"/>
    <s v="ARGO"/>
    <s v="FIAT"/>
    <s v="75331801"/>
    <s v="DECIO CEZARINA"/>
    <s v="CEZARINA"/>
    <s v="GO"/>
    <s v="ETANOL COMUM"/>
    <n v="511"/>
    <n v="12.84"/>
    <s v=" Km/L"/>
    <n v="28969"/>
    <n v="39.799999999999997"/>
    <n v="4.09"/>
    <n v="162.78"/>
    <s v="202511171010"/>
    <s v="Planejamento Operaci"/>
    <s v="Planejamento Operaci"/>
    <s v="Operacional"/>
    <m/>
    <d v="2025-11-17T00:00:00"/>
    <x v="7"/>
    <x v="0"/>
    <x v="1"/>
  </r>
  <r>
    <s v="TTR3A31"/>
    <s v="60645800106437590"/>
    <s v="17/11/2025 10:37:52"/>
    <s v="95143"/>
    <s v="NILDO ANTONIO DE SOUSA"/>
    <x v="53"/>
    <s v="Caminhonete"/>
    <s v="SAVEIRO CS RB MF"/>
    <s v="VW"/>
    <s v="46209914"/>
    <s v="DECIO RIO VERDE"/>
    <s v="RIO VERDE"/>
    <s v="GO"/>
    <s v="ETANOL COMUM"/>
    <n v="337"/>
    <n v="9.48"/>
    <s v=" Km/L"/>
    <n v="17288"/>
    <n v="35.53"/>
    <n v="4.1900000000000004"/>
    <n v="148.87"/>
    <s v="202511171037"/>
    <s v="EXT - KSE LOCAÇOES"/>
    <s v="Planejamento Operaci"/>
    <s v="KSE LOCAÇOES"/>
    <m/>
    <d v="2025-11-17T00:00:00"/>
    <x v="7"/>
    <x v="0"/>
    <x v="12"/>
  </r>
  <r>
    <s v="TFW2H32"/>
    <s v="60645800105143835"/>
    <s v="17/11/2025 10:50:46"/>
    <s v="99638"/>
    <s v="LAFAIETE DE SOUZA SANTOS"/>
    <x v="10"/>
    <s v="AUTOMOVEL"/>
    <s v="ARGO"/>
    <s v="FIAT"/>
    <s v="53081700"/>
    <s v="POSTO Z   Z SANTA MA"/>
    <s v="GUAPO"/>
    <s v="GO"/>
    <s v="ETANOL COMUM"/>
    <n v="406"/>
    <n v="10.09"/>
    <s v=" Km/L"/>
    <n v="38659"/>
    <n v="40.24"/>
    <n v="4.09"/>
    <n v="164.57"/>
    <s v="0"/>
    <s v="Planejamento Operaci"/>
    <s v="Planejamento Operaci"/>
    <s v="Operacional"/>
    <m/>
    <d v="2025-11-17T00:00:00"/>
    <x v="7"/>
    <x v="0"/>
    <x v="3"/>
  </r>
  <r>
    <s v="TGM2I26"/>
    <s v="60645800106437620"/>
    <s v="17/11/2025 12:16:33"/>
    <s v="59226"/>
    <s v="PASCHOAL FAVORITTO DE QUEIROZ"/>
    <x v="52"/>
    <s v="Utilitário"/>
    <s v="FIORINO"/>
    <s v="FIAT"/>
    <s v="69479601"/>
    <s v="REDE SANTA LUZIA X"/>
    <s v="GOIANIA"/>
    <s v="GO"/>
    <s v="ETANOL COMUM"/>
    <n v="9"/>
    <n v="0.18"/>
    <s v=" Km/L"/>
    <n v="4311"/>
    <n v="48.65"/>
    <n v="4.8710000000000004"/>
    <n v="236.96"/>
    <s v="144490"/>
    <s v="EXT - KSE LOCAÇOES"/>
    <s v="Planejamento Operaci"/>
    <s v="Operacional"/>
    <m/>
    <d v="2025-11-17T00:00:00"/>
    <x v="7"/>
    <x v="0"/>
    <x v="5"/>
  </r>
  <r>
    <s v="TFU6C04"/>
    <s v="60645800106437493"/>
    <s v="17/11/2025 12:44:40"/>
    <s v="87351"/>
    <s v="CLEYTON GARCIA MOREIRA"/>
    <x v="50"/>
    <s v="EQUIPAMENTOS"/>
    <s v="AMBULANCIA"/>
    <s v="OUTROS"/>
    <s v="46225718"/>
    <s v="POSTO MARIA JOAO"/>
    <s v="ITUMBIARA"/>
    <s v="GO"/>
    <s v="DIESEL S-10"/>
    <n v="309"/>
    <n v="4.2"/>
    <s v=" Km/L"/>
    <n v="4486"/>
    <n v="73.569999999999993"/>
    <n v="6.4"/>
    <n v="470.84"/>
    <s v="1"/>
    <s v="Planejamento Operaci"/>
    <s v="Planejamento Operaci"/>
    <s v="Operacional"/>
    <m/>
    <d v="2025-11-17T00:00:00"/>
    <x v="7"/>
    <x v="0"/>
    <x v="13"/>
  </r>
  <r>
    <s v="TTT2H93"/>
    <s v="60645800106437760"/>
    <s v="17/11/2025 13:30:34"/>
    <s v="52982"/>
    <s v="ROBERTO ANTONIO DE MELO"/>
    <x v="41"/>
    <s v="Utilitário"/>
    <s v="SAVEIRO"/>
    <s v="FIAT"/>
    <s v="41826312"/>
    <s v="AUTO POSTO JACARE"/>
    <s v="ACREUNA"/>
    <s v="GO"/>
    <s v="ETANOL COMUM"/>
    <n v="358"/>
    <n v="8.4"/>
    <s v=" Km/L"/>
    <n v="22994"/>
    <n v="42.63"/>
    <n v="4.25"/>
    <n v="181.18"/>
    <s v="171148591"/>
    <s v="EXT - KSE LOCAÇOES"/>
    <s v="Planejamento Operaci"/>
    <s v="KSE LOCAÇOES"/>
    <m/>
    <d v="2025-11-17T00:00:00"/>
    <x v="7"/>
    <x v="0"/>
    <x v="12"/>
  </r>
  <r>
    <s v="TTY2C25"/>
    <s v="60645800106437780"/>
    <s v="17/11/2025 13:31:44"/>
    <s v="07015"/>
    <s v="EDILEIA DE SOUSA ANTUNES"/>
    <x v="38"/>
    <s v="Caminhonete"/>
    <s v="SAVEIRO CS RB MF"/>
    <s v="VW"/>
    <s v="46286315"/>
    <s v="POSTO CENTRAL"/>
    <s v="BOM JESUS"/>
    <s v="GO"/>
    <s v="ETANOL COMUM"/>
    <n v="514"/>
    <n v="10.61"/>
    <s v=" Km/L"/>
    <n v="18664"/>
    <n v="48.43"/>
    <n v="4.46"/>
    <n v="216"/>
    <s v="1"/>
    <s v="EXT - KSE LOCAÇOES"/>
    <s v="Planejamento Operaci"/>
    <s v="KSE LOCAÇOES"/>
    <m/>
    <d v="2025-11-17T00:00:00"/>
    <x v="7"/>
    <x v="0"/>
    <x v="12"/>
  </r>
  <r>
    <s v="TTP5B47"/>
    <s v="60645800106437770"/>
    <s v="17/11/2025 14:28:18"/>
    <s v="00149"/>
    <s v="MANOELITO METROVICH LIMA"/>
    <x v="40"/>
    <s v="Caminhonete"/>
    <s v="SAVEIRO CS RB MF"/>
    <s v="VW"/>
    <s v="07674909"/>
    <s v="AUTO POSTO INDIARA"/>
    <s v="INDIARA"/>
    <s v="GO"/>
    <s v="ETANOL COMUM"/>
    <n v="439"/>
    <n v="10.39"/>
    <s v=" Km/L"/>
    <n v="16182"/>
    <n v="42.26"/>
    <n v="4.49"/>
    <n v="189.75"/>
    <s v="9773"/>
    <s v="EXT - KSE LOCAÇOES"/>
    <s v="Planejamento Operaci"/>
    <s v="KSE LOCAÇOES"/>
    <m/>
    <d v="2025-11-17T00:00:00"/>
    <x v="7"/>
    <x v="0"/>
    <x v="12"/>
  </r>
  <r>
    <s v="TUG2C45"/>
    <s v="60645800106437600"/>
    <s v="17/11/2025 14:43:08"/>
    <s v="73410"/>
    <s v="BRUNO SOUSA DIAS"/>
    <x v="54"/>
    <s v="Utilitário"/>
    <s v="SAVEIRO"/>
    <s v="FIAT"/>
    <s v="81889412"/>
    <s v="POSTO ZERO UM"/>
    <s v="RIO VERDE"/>
    <s v="GO"/>
    <s v="ETANOL COMUM"/>
    <n v="420"/>
    <n v="9.43"/>
    <s v=" Km/L"/>
    <n v="17907"/>
    <n v="44.54"/>
    <n v="4.3899999999999997"/>
    <n v="195.53"/>
    <s v="0"/>
    <s v="EXT - KSE LOCAÇOES"/>
    <s v="Planejamento Operaci"/>
    <s v="KSE LOCAÇOES"/>
    <m/>
    <d v="2025-11-17T00:00:00"/>
    <x v="7"/>
    <x v="0"/>
    <x v="12"/>
  </r>
  <r>
    <s v="TUF2B45"/>
    <s v="60645800106437790"/>
    <s v="17/11/2025 15:06:47"/>
    <s v="05369"/>
    <s v="FERNANDA HELLEN DEUFINO DA SILVA"/>
    <x v="37"/>
    <s v="Caminhonete"/>
    <s v="SAVEIRO CS RB MF"/>
    <s v="VW"/>
    <s v="07686400"/>
    <s v="AUTO POSTO CASTELANDIA"/>
    <s v="CASTELANDIA"/>
    <s v="GO"/>
    <s v="ETANOL COMUM"/>
    <n v="384"/>
    <n v="9.52"/>
    <s v=" Km/L"/>
    <n v="21150"/>
    <n v="40.33"/>
    <n v="4.29"/>
    <n v="173.02"/>
    <s v="87411"/>
    <s v="EXT - KSE LOCAÇOES"/>
    <s v="Planejamento Operaci"/>
    <s v="KSE LOCAÇOES"/>
    <m/>
    <d v="2025-11-17T00:00:00"/>
    <x v="7"/>
    <x v="0"/>
    <x v="12"/>
  </r>
  <r>
    <s v="TTT2H95"/>
    <s v="60645800106437744"/>
    <s v="17/11/2025 15:09:47"/>
    <s v="09697"/>
    <s v="HUILDSON ROSA BARBOSA"/>
    <x v="63"/>
    <s v="Caminhonete"/>
    <s v="SAVEIRO CS RB MF"/>
    <s v="VW"/>
    <s v="94241502"/>
    <s v="PARAISO COMBUSTIVEIS"/>
    <s v="APARECIDA DE GOIANIA"/>
    <s v="GO"/>
    <s v="ETANOL COMUM"/>
    <n v="417"/>
    <n v="8.1300000000000008"/>
    <s v=" Km/L"/>
    <n v="13791"/>
    <n v="51.26"/>
    <n v="5.17"/>
    <n v="265"/>
    <s v="0"/>
    <s v="EXT - KSE LOCAÇOES"/>
    <s v="Planejamento Operaci"/>
    <s v="KSE LOCAÇOES"/>
    <m/>
    <d v="2025-11-17T00:00:00"/>
    <x v="7"/>
    <x v="0"/>
    <x v="12"/>
  </r>
  <r>
    <s v="TTQ3C61"/>
    <s v="60645800105124444"/>
    <s v="17/11/2025 15:11:20"/>
    <s v="11252"/>
    <s v="PEDRO AUGUSTO VIEIRA"/>
    <x v="44"/>
    <s v="Caminhonete"/>
    <s v="SAVEIRO CS RB MF"/>
    <s v="VW"/>
    <s v="94241502"/>
    <s v="PARAISO COMBUSTIVEIS"/>
    <s v="APARECIDA DE GOIANIA"/>
    <s v="GO"/>
    <s v="ETANOL COMUM"/>
    <n v="355"/>
    <n v="8.58"/>
    <s v=" Km/L"/>
    <n v="11273"/>
    <n v="41.39"/>
    <n v="5.17"/>
    <n v="214"/>
    <s v="0"/>
    <s v="EXT - KSE LOCAÇOES"/>
    <s v="Planejamento Operaci"/>
    <s v="KSE LOCAÇOES"/>
    <m/>
    <d v="2025-11-17T00:00:00"/>
    <x v="7"/>
    <x v="0"/>
    <x v="12"/>
  </r>
  <r>
    <s v="TFE9C14"/>
    <s v="60645800106437370"/>
    <s v="17/11/2025 16:37:07"/>
    <s v="02785"/>
    <s v="JOHNNY XAVIER SILVA"/>
    <x v="51"/>
    <s v="EQUIPAMENTOS"/>
    <s v="AMBULANCIA"/>
    <s v="OUTROS"/>
    <s v="13335016"/>
    <s v="POSTO TREVO"/>
    <s v="RIO VERDE"/>
    <s v="GO"/>
    <s v="DIESEL S-10"/>
    <n v="106"/>
    <n v="4.5"/>
    <s v=" Km/L"/>
    <n v="4138"/>
    <n v="23.54"/>
    <n v="6.09"/>
    <n v="143.36000000000001"/>
    <s v="171159772"/>
    <s v="Planejamento Operaci"/>
    <s v="Planejamento Operaci"/>
    <s v="Operacional"/>
    <m/>
    <d v="2025-11-17T00:00:00"/>
    <x v="7"/>
    <x v="0"/>
    <x v="13"/>
  </r>
  <r>
    <s v="TIV6G27"/>
    <s v="60645800106184069"/>
    <s v="17/11/2025 16:49:34"/>
    <s v="00831"/>
    <s v="TIAGO CALDEIRA DOS SANTOS SILVA_x0009__x0009__x0009__x0009_"/>
    <x v="30"/>
    <s v="EQUIPAMENTOS"/>
    <s v="GUINCHO LEVE"/>
    <s v="EQUIPAMENTO"/>
    <s v="36645906"/>
    <s v="AUTO POSTO ESTRELA DO SUL III"/>
    <s v="ACREUNA"/>
    <s v="GO"/>
    <s v="DIESEL S-10"/>
    <n v="312"/>
    <n v="4.57"/>
    <s v=" Km/L"/>
    <n v="7555"/>
    <n v="68.2"/>
    <n v="6.18"/>
    <n v="421.5"/>
    <s v="0"/>
    <s v="EXT - LUCCA JR"/>
    <s v="Planejamento Operaci"/>
    <s v="LUCCA JR"/>
    <m/>
    <d v="2025-11-17T00:00:00"/>
    <x v="7"/>
    <x v="0"/>
    <x v="11"/>
  </r>
  <r>
    <s v="TTY2C25"/>
    <s v="60645800106437780"/>
    <s v="17/11/2025 18:09:12"/>
    <s v="07015"/>
    <s v="EDILEIA DE SOUSA ANTUNES"/>
    <x v="38"/>
    <s v="Caminhonete"/>
    <s v="SAVEIRO CS RB MF"/>
    <s v="VW"/>
    <s v="46286315"/>
    <s v="POSTO CENTRAL"/>
    <s v="BOM JESUS"/>
    <s v="GO"/>
    <s v="ETANOL COMUM"/>
    <n v="161"/>
    <n v="9.2100000000000009"/>
    <s v=" Km/L"/>
    <n v="18825"/>
    <n v="17.489999999999998"/>
    <n v="4.4619999999999997"/>
    <n v="78.040000000000006"/>
    <s v="1"/>
    <s v="EXT - KSE LOCAÇOES"/>
    <s v="Planejamento Operaci"/>
    <s v="KSE LOCAÇOES"/>
    <m/>
    <d v="2025-11-17T00:00:00"/>
    <x v="7"/>
    <x v="0"/>
    <x v="12"/>
  </r>
  <r>
    <s v="TTQ4C10"/>
    <s v="60645800105124428"/>
    <s v="17/11/2025 18:19:40"/>
    <s v="93910"/>
    <s v="DIVINO AVELINO DOS SANTOS"/>
    <x v="31"/>
    <s v="Caminhonete"/>
    <s v="Caminhonete S10"/>
    <s v="CHEVROLET"/>
    <s v="53081700"/>
    <s v="POSTO Z   Z SANTA MA"/>
    <s v="GUAPO"/>
    <s v="GO"/>
    <s v="DIESEL S-10"/>
    <n v="635"/>
    <n v="15.75"/>
    <s v=" Km/L"/>
    <n v="19077"/>
    <n v="40.32"/>
    <n v="5.9889999999999999"/>
    <n v="241.49"/>
    <s v="0"/>
    <s v="Planejamento Operaci"/>
    <s v="Planejamento Operaci"/>
    <s v="INSPENCAO"/>
    <m/>
    <d v="2025-11-17T00:00:00"/>
    <x v="7"/>
    <x v="0"/>
    <x v="12"/>
  </r>
  <r>
    <s v="TTP5B47"/>
    <s v="60645800106437770"/>
    <s v="17/11/2025 18:26:14"/>
    <s v="00149"/>
    <s v="MANOELITO METROVICH LIMA"/>
    <x v="40"/>
    <s v="Caminhonete"/>
    <s v="SAVEIRO CS RB MF"/>
    <s v="VW"/>
    <s v="07674909"/>
    <s v="AUTO POSTO INDIARA"/>
    <s v="INDIARA"/>
    <s v="GO"/>
    <s v="ETANOL COMUM"/>
    <n v="126"/>
    <n v="8.81"/>
    <s v=" Km/L"/>
    <n v="16308"/>
    <n v="14.31"/>
    <n v="4.29"/>
    <n v="61.39"/>
    <s v="9788"/>
    <s v="EXT - KSE LOCAÇOES"/>
    <s v="Planejamento Operaci"/>
    <s v="KSE LOCAÇOES"/>
    <m/>
    <d v="2025-11-17T00:00:00"/>
    <x v="7"/>
    <x v="0"/>
    <x v="12"/>
  </r>
  <r>
    <s v="TTR3A31"/>
    <s v="60645800106437590"/>
    <s v="17/11/2025 18:27:07"/>
    <s v="95143"/>
    <s v="NILDO ANTONIO DE SOUSA"/>
    <x v="53"/>
    <s v="Caminhonete"/>
    <s v="SAVEIRO CS RB MF"/>
    <s v="VW"/>
    <s v="24906505"/>
    <s v="AUTO POSTO BOM RETIR"/>
    <s v="RIO VERDE"/>
    <s v="GO"/>
    <s v="ETANOL COMUM"/>
    <n v="460"/>
    <n v="21.72"/>
    <s v=" Km/L"/>
    <n v="17748"/>
    <n v="21.18"/>
    <n v="4.3810000000000002"/>
    <n v="92.78"/>
    <s v="171166"/>
    <s v="EXT - KSE LOCAÇOES"/>
    <s v="Planejamento Operaci"/>
    <s v="KSE LOCAÇOES"/>
    <m/>
    <d v="2025-11-17T00:00:00"/>
    <x v="7"/>
    <x v="0"/>
    <x v="12"/>
  </r>
  <r>
    <s v="TUB2B84"/>
    <s v="60645800106437809"/>
    <s v="17/11/2025 18:28:21"/>
    <s v="46440"/>
    <s v="PAULO SOUSA DIAS"/>
    <x v="36"/>
    <s v="Caminhonete"/>
    <s v="SAVEIRO CS RB MF"/>
    <s v="VW"/>
    <s v="45308900"/>
    <s v="POSTO LUPATINI"/>
    <s v="SANTO ANTONIO DA BARRA"/>
    <s v="GO"/>
    <s v="ETANOL COMUM"/>
    <n v="394"/>
    <n v="10.45"/>
    <s v=" Km/L"/>
    <n v="18372"/>
    <n v="37.71"/>
    <n v="4.3899999999999997"/>
    <n v="165.55"/>
    <s v="0"/>
    <s v="EXT - KSE LOCAÇOES"/>
    <s v="Planejamento Operaci"/>
    <s v="KSE LOCAÇOES"/>
    <m/>
    <d v="2025-11-17T00:00:00"/>
    <x v="7"/>
    <x v="0"/>
    <x v="12"/>
  </r>
  <r>
    <s v="TKB0E17"/>
    <s v="60645800106185180"/>
    <s v="17/11/2025 19:30:22"/>
    <s v="00092"/>
    <s v="EDICARLOS OLIVEIRA"/>
    <x v="27"/>
    <s v="EQUIPAMENTOS"/>
    <s v="GUINCHO LEVE"/>
    <s v="EQUIPAMENTO"/>
    <s v="46286315"/>
    <s v="POSTO CENTRAL"/>
    <s v="BOM JESUS"/>
    <s v="GO"/>
    <s v="DIESEL S-10"/>
    <n v="531"/>
    <n v="5.08"/>
    <s v=" Km/L"/>
    <n v="6675"/>
    <n v="104.49"/>
    <n v="6.24"/>
    <n v="652.02"/>
    <s v="1"/>
    <s v="EXT - LUCCA JR"/>
    <s v="Planejamento Operaci"/>
    <s v="LUCCA JR"/>
    <m/>
    <d v="2025-11-17T00:00:00"/>
    <x v="7"/>
    <x v="0"/>
    <x v="11"/>
  </r>
  <r>
    <s v="TJE5D27"/>
    <s v="60645800106184595"/>
    <s v="17/11/2025 19:42:18"/>
    <s v="09179"/>
    <s v="DANIEL NASCIMENTO DOS SANTOS_x0009__x0009__x0009__x0009_"/>
    <x v="60"/>
    <s v="EQUIPAMENTOS"/>
    <s v="GUINCHO LEVE"/>
    <s v="EQUIPAMENTO"/>
    <s v="46209914"/>
    <s v="DECIO RIO VERDE"/>
    <s v="RIO VERDE"/>
    <s v="GO"/>
    <s v="DIESEL S-10"/>
    <n v="302"/>
    <n v="4.37"/>
    <s v=" Km/L"/>
    <n v="6544"/>
    <n v="69.099999999999994"/>
    <n v="7.05"/>
    <n v="487.16"/>
    <s v="202511171941"/>
    <s v="EXT - LUCCA JR"/>
    <s v="Planejamento Operaci"/>
    <s v="LUCCA JR"/>
    <m/>
    <d v="2025-11-17T00:00:00"/>
    <x v="7"/>
    <x v="0"/>
    <x v="11"/>
  </r>
  <r>
    <s v="TJE5D27"/>
    <m/>
    <s v="17/11/2025 19:43:40"/>
    <m/>
    <m/>
    <x v="60"/>
    <m/>
    <m/>
    <m/>
    <m/>
    <s v="DECIO RIO VERDE"/>
    <m/>
    <m/>
    <s v="ARLA-32"/>
    <s v="-"/>
    <s v="-"/>
    <s v=" Km/L"/>
    <s v="-"/>
    <n v="6.42"/>
    <m/>
    <n v="24.35"/>
    <m/>
    <m/>
    <s v="Planejamento Operaci"/>
    <s v="LUCCA JR"/>
    <m/>
    <d v="2025-11-17T00:00:00"/>
    <x v="7"/>
    <x v="0"/>
    <x v="11"/>
  </r>
  <r>
    <s v="TTT2H93"/>
    <s v="60645800106437760"/>
    <s v="17/11/2025 19:44:48"/>
    <s v="07097"/>
    <s v="LUIZ FERNANDO NUNES RIBEIRO"/>
    <x v="41"/>
    <s v="Utilitário"/>
    <s v="SAVEIRO"/>
    <s v="FIAT"/>
    <s v="41826312"/>
    <s v="AUTO POSTO JACARE"/>
    <s v="ACREUNA"/>
    <s v="GO"/>
    <s v="ETANOL COMUM"/>
    <n v="239"/>
    <n v="8.58"/>
    <s v=" Km/L"/>
    <n v="23233"/>
    <n v="27.87"/>
    <n v="4.25"/>
    <n v="118.46"/>
    <s v="171171070"/>
    <s v="EXT - KSE LOCAÇOES"/>
    <s v="Planejamento Operaci"/>
    <s v="KSE LOCAÇOES"/>
    <m/>
    <d v="2025-11-17T00:00:00"/>
    <x v="7"/>
    <x v="0"/>
    <x v="12"/>
  </r>
  <r>
    <s v="TFI3B19"/>
    <s v="60645800105926941"/>
    <s v="17/11/2025 20:18:32"/>
    <s v="87954"/>
    <s v="DANIEL GONÇALVES"/>
    <x v="4"/>
    <s v="AUTOMOVEL"/>
    <s v="ARGO"/>
    <s v="FIAT"/>
    <s v="41826312"/>
    <s v="AUTO POSTO JACARE"/>
    <s v="ACREUNA"/>
    <s v="GO"/>
    <s v="ETANOL COMUM"/>
    <n v="304"/>
    <n v="9.7100000000000009"/>
    <s v=" Km/L"/>
    <n v="33946"/>
    <n v="31.3"/>
    <n v="4.2510000000000003"/>
    <n v="133.05000000000001"/>
    <s v="171173086"/>
    <s v="Planejamento Operaci"/>
    <s v="Planejamento Operaci"/>
    <s v="Operacional"/>
    <m/>
    <d v="2025-11-17T00:00:00"/>
    <x v="7"/>
    <x v="0"/>
    <x v="0"/>
  </r>
  <r>
    <s v="TLO0E87"/>
    <s v="60645800106184255"/>
    <s v="17/11/2025 22:29:20"/>
    <s v="01258"/>
    <s v="PEDRO HENRIQUE RODRIGUES VIDAL"/>
    <x v="43"/>
    <s v="EQUIPAMENTOS"/>
    <s v="GUINCHO LEVE"/>
    <s v="EQUIPAMENTO"/>
    <s v="07674909"/>
    <s v="AUTO POSTO INDIARA"/>
    <s v="INDIARA"/>
    <s v="GO"/>
    <s v="DIESEL S-10"/>
    <n v="472"/>
    <n v="6.7"/>
    <s v=" Km/L"/>
    <n v="7360"/>
    <n v="70.44"/>
    <n v="6.09"/>
    <n v="428.98"/>
    <s v="9794"/>
    <s v="EXT - LUCCA JR"/>
    <s v="Planejamento Operaci"/>
    <s v="LUCCA JR"/>
    <m/>
    <d v="2025-11-17T00:00:00"/>
    <x v="7"/>
    <x v="0"/>
    <x v="11"/>
  </r>
  <r>
    <s v="TLO0E87"/>
    <m/>
    <s v="17/11/2025 22:31:28"/>
    <m/>
    <m/>
    <x v="43"/>
    <m/>
    <m/>
    <m/>
    <m/>
    <s v="AUTO POSTO INDIARA"/>
    <m/>
    <m/>
    <s v="ARLA-32"/>
    <s v="-"/>
    <s v="-"/>
    <s v=" Km/L"/>
    <s v="-"/>
    <n v="6.91"/>
    <m/>
    <n v="24.12"/>
    <m/>
    <m/>
    <s v="Planejamento Operaci"/>
    <s v="LUCCA JR"/>
    <m/>
    <d v="2025-11-17T00:00:00"/>
    <x v="7"/>
    <x v="0"/>
    <x v="11"/>
  </r>
  <r>
    <s v="TUG2C45"/>
    <s v="60645800106437600"/>
    <s v="17/11/2025 22:50:12"/>
    <s v="03102"/>
    <s v="EDES GONÇALVES DA SILVA"/>
    <x v="54"/>
    <s v="Utilitário"/>
    <s v="SAVEIRO"/>
    <s v="FIAT"/>
    <s v="81889412"/>
    <s v="POSTO ZERO UM"/>
    <s v="RIO VERDE"/>
    <s v="GO"/>
    <s v="ETANOL COMUM"/>
    <n v="393"/>
    <n v="10.85"/>
    <s v=" Km/L"/>
    <n v="18300"/>
    <n v="36.229999999999997"/>
    <n v="4.3899999999999997"/>
    <n v="159.04"/>
    <s v="1"/>
    <s v="EXT - KSE LOCAÇOES"/>
    <s v="Planejamento Operaci"/>
    <s v="KSE LOCAÇOES"/>
    <m/>
    <d v="2025-11-17T00:00:00"/>
    <x v="7"/>
    <x v="0"/>
    <x v="12"/>
  </r>
  <r>
    <s v="TUF2B45"/>
    <s v="60645800106437790"/>
    <s v="18/11/2025 01:13:21"/>
    <s v="03398"/>
    <s v="JOSIMAR VENANCIO SANTOS SILVA"/>
    <x v="37"/>
    <s v="Caminhonete"/>
    <s v="SAVEIRO CS RB MF"/>
    <s v="VW"/>
    <s v="75331003"/>
    <s v="SUPERVIA LAGOA"/>
    <s v="RIO VERDE"/>
    <s v="GO"/>
    <s v="ETANOL COMUM"/>
    <n v="387"/>
    <n v="10.39"/>
    <s v=" Km/L"/>
    <n v="21537"/>
    <n v="37.25"/>
    <n v="4.29"/>
    <n v="159.81"/>
    <s v="0"/>
    <s v="EXT - KSE LOCAÇOES"/>
    <s v="Planejamento Operaci"/>
    <s v="KSE LOCAÇOES"/>
    <m/>
    <d v="2025-11-18T00:00:00"/>
    <x v="7"/>
    <x v="0"/>
    <x v="12"/>
  </r>
  <r>
    <s v="TTY2C25"/>
    <s v="60645800106437780"/>
    <s v="18/11/2025 01:21:40"/>
    <s v="05644"/>
    <s v="GEOVANE SEVERIANO DA SILVA"/>
    <x v="38"/>
    <s v="Caminhonete"/>
    <s v="SAVEIRO CS RB MF"/>
    <s v="VW"/>
    <s v="45341508"/>
    <s v="POSTO ALTO DA SERRA"/>
    <s v="ITUMBIARA"/>
    <s v="GO"/>
    <s v="ETANOL COMUM"/>
    <n v="296"/>
    <n v="11.64"/>
    <s v=" Km/L"/>
    <n v="19121"/>
    <n v="25.44"/>
    <n v="4.6390000000000002"/>
    <n v="118.02"/>
    <s v="0"/>
    <s v="EXT - KSE LOCAÇOES"/>
    <s v="Planejamento Operaci"/>
    <s v="KSE LOCAÇOES"/>
    <m/>
    <d v="2025-11-18T00:00:00"/>
    <x v="7"/>
    <x v="0"/>
    <x v="12"/>
  </r>
  <r>
    <s v="TTT2H95"/>
    <s v="60645800106437744"/>
    <s v="18/11/2025 01:59:24"/>
    <s v="09697"/>
    <s v="HUILDSON ROSA BARBOSA"/>
    <x v="63"/>
    <s v="Caminhonete"/>
    <s v="SAVEIRO CS RB MF"/>
    <s v="VW"/>
    <s v="69494411"/>
    <s v="REDE MARAJO RIO VERD"/>
    <s v="RIO VERDE"/>
    <s v="GO"/>
    <s v="ETANOL COMUM"/>
    <n v="430"/>
    <n v="8.1199999999999992"/>
    <s v=" Km/L"/>
    <n v="14221"/>
    <n v="52.95"/>
    <n v="3.99"/>
    <n v="211.27"/>
    <s v="9697623643"/>
    <s v="EXT - KSE LOCAÇOES"/>
    <s v="Planejamento Operaci"/>
    <s v="KSE LOCAÇOES"/>
    <m/>
    <d v="2025-11-18T00:00:00"/>
    <x v="7"/>
    <x v="0"/>
    <x v="12"/>
  </r>
  <r>
    <s v="TUK2D26"/>
    <s v="60645800106553790"/>
    <s v="18/11/2025 02:31:35"/>
    <s v="03458"/>
    <s v="RAUL DOS SANTOS SOUSA"/>
    <x v="42"/>
    <s v="Caminhonete"/>
    <s v="Caminhonete S10"/>
    <s v="CHEVROLET"/>
    <s v="75331003"/>
    <s v="SUPERVIA LAGOA"/>
    <s v="RIO VERDE"/>
    <s v="GO"/>
    <s v="DIESEL COMUM"/>
    <n v="1052"/>
    <n v="14.74"/>
    <s v=" Km/L"/>
    <n v="12093"/>
    <n v="71.38"/>
    <n v="6.09"/>
    <n v="434.7"/>
    <s v="0"/>
    <s v="Planejamento Operaci"/>
    <s v="Planejamento Operaci"/>
    <s v="INSPENCAO"/>
    <m/>
    <d v="2025-11-18T00:00:00"/>
    <x v="7"/>
    <x v="0"/>
    <x v="12"/>
  </r>
  <r>
    <s v="TTP5B47"/>
    <s v="60645800106437770"/>
    <s v="18/11/2025 02:31:51"/>
    <s v="99531"/>
    <s v="RODRIGO RODRIGUES BARROS"/>
    <x v="40"/>
    <s v="Caminhonete"/>
    <s v="SAVEIRO CS RB MF"/>
    <s v="VW"/>
    <s v="07674909"/>
    <s v="AUTO POSTO INDIARA"/>
    <s v="INDIARA"/>
    <s v="GO"/>
    <s v="ETANOL COMUM"/>
    <n v="281"/>
    <n v="11.45"/>
    <s v=" Km/L"/>
    <n v="16589"/>
    <n v="24.54"/>
    <n v="4.49"/>
    <n v="110.19"/>
    <s v="9796"/>
    <s v="EXT - KSE LOCAÇOES"/>
    <s v="Planejamento Operaci"/>
    <s v="KSE LOCAÇOES"/>
    <m/>
    <d v="2025-11-18T00:00:00"/>
    <x v="7"/>
    <x v="0"/>
    <x v="12"/>
  </r>
  <r>
    <s v="TTT2H93"/>
    <s v="60645800106437760"/>
    <s v="18/11/2025 05:02:48"/>
    <s v="07097"/>
    <s v="LUIZ FERNANDO NUNES RIBEIRO"/>
    <x v="41"/>
    <s v="Utilitário"/>
    <s v="SAVEIRO"/>
    <s v="FIAT"/>
    <s v="41826312"/>
    <s v="AUTO POSTO JACARE"/>
    <s v="ACREUNA"/>
    <s v="GO"/>
    <s v="ETANOL COMUM"/>
    <n v="393"/>
    <n v="9.61"/>
    <s v=" Km/L"/>
    <n v="23626"/>
    <n v="40.89"/>
    <n v="4.25"/>
    <n v="173.79"/>
    <s v="181118124"/>
    <s v="EXT - KSE LOCAÇOES"/>
    <s v="Planejamento Operaci"/>
    <s v="KSE LOCAÇOES"/>
    <m/>
    <d v="2025-11-18T00:00:00"/>
    <x v="7"/>
    <x v="0"/>
    <x v="12"/>
  </r>
  <r>
    <s v="TUB2B84"/>
    <s v="60645800106437809"/>
    <s v="18/11/2025 05:43:25"/>
    <s v="03921"/>
    <s v="IVAIR JUNIOR ARAUJO NOGUEIRA"/>
    <x v="36"/>
    <s v="Caminhonete"/>
    <s v="SAVEIRO CS RB MF"/>
    <s v="VW"/>
    <s v="41826312"/>
    <s v="AUTO POSTO JACARE"/>
    <s v="ACREUNA"/>
    <s v="GO"/>
    <s v="ETANOL COMUM"/>
    <n v="362"/>
    <n v="9.2899999999999991"/>
    <s v=" Km/L"/>
    <n v="18734"/>
    <n v="38.950000000000003"/>
    <n v="4.25"/>
    <n v="165.55"/>
    <s v="181120574"/>
    <s v="EXT - KSE LOCAÇOES"/>
    <s v="Planejamento Operaci"/>
    <s v="KSE LOCAÇOES"/>
    <m/>
    <d v="2025-11-18T00:00:00"/>
    <x v="7"/>
    <x v="0"/>
    <x v="12"/>
  </r>
  <r>
    <s v="TTR3A31"/>
    <s v="60645800106437590"/>
    <s v="18/11/2025 05:58:34"/>
    <s v="01836"/>
    <s v="DANILLO ROSA CARDOSO"/>
    <x v="53"/>
    <s v="Caminhonete"/>
    <s v="SAVEIRO CS RB MF"/>
    <s v="VW"/>
    <s v="46209914"/>
    <s v="DECIO RIO VERDE"/>
    <s v="RIO VERDE"/>
    <s v="GO"/>
    <s v="ETANOL COMUM"/>
    <n v="138"/>
    <n v="3.29"/>
    <s v=" Km/L"/>
    <n v="17886"/>
    <n v="42"/>
    <n v="4.1900000000000004"/>
    <n v="175.98"/>
    <s v="202511180558"/>
    <s v="EXT - KSE LOCAÇOES"/>
    <s v="Planejamento Operaci"/>
    <s v="KSE LOCAÇOES"/>
    <m/>
    <d v="2025-11-18T00:00:00"/>
    <x v="7"/>
    <x v="0"/>
    <x v="12"/>
  </r>
  <r>
    <s v="TGC9A34"/>
    <s v="60645800106437250"/>
    <s v="18/11/2025 06:17:23"/>
    <s v="44080"/>
    <s v="SILAS GOMES RODRIGUES"/>
    <x v="48"/>
    <s v="EQUIPAMENTOS"/>
    <s v="AMBULANCIA"/>
    <s v="OUTROS"/>
    <s v="87183400"/>
    <s v="MARAJO GUAPO"/>
    <s v="GUAPO"/>
    <s v="GO"/>
    <s v="DIESEL S-10"/>
    <n v="98"/>
    <n v="4.8600000000000003"/>
    <s v=" Km/L"/>
    <n v="4379"/>
    <n v="20.18"/>
    <n v="6.19"/>
    <n v="124.91"/>
    <s v="0"/>
    <s v="Planejamento Operaci"/>
    <s v="Planejamento Operaci"/>
    <s v="Operacional"/>
    <m/>
    <d v="2025-11-18T00:00:00"/>
    <x v="7"/>
    <x v="0"/>
    <x v="13"/>
  </r>
  <r>
    <s v="TGC9A34"/>
    <m/>
    <s v="18/11/2025 06:17:23"/>
    <m/>
    <m/>
    <x v="48"/>
    <m/>
    <m/>
    <m/>
    <m/>
    <s v="MARAJO GUAPO"/>
    <m/>
    <m/>
    <s v="ARLA-32"/>
    <s v="-"/>
    <s v="-"/>
    <s v=" Km/L"/>
    <s v="-"/>
    <n v="5.0999999999999996"/>
    <m/>
    <n v="20.350000000000001"/>
    <m/>
    <m/>
    <s v="Planejamento Operaci"/>
    <s v="Operacional"/>
    <m/>
    <d v="2025-11-18T00:00:00"/>
    <x v="7"/>
    <x v="0"/>
    <x v="13"/>
  </r>
  <r>
    <s v="TUW2D74"/>
    <s v="60645800105124310"/>
    <s v="18/11/2025 06:33:05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869"/>
    <n v="15.38"/>
    <s v=" Km/L"/>
    <n v="17825"/>
    <n v="56.5"/>
    <n v="6.49"/>
    <n v="366.69"/>
    <s v="0"/>
    <s v="Planejamento Operaci"/>
    <s v="Planejamento Operaci"/>
    <s v="Operacional"/>
    <m/>
    <d v="2025-11-18T00:00:00"/>
    <x v="7"/>
    <x v="0"/>
    <x v="12"/>
  </r>
  <r>
    <s v="TUG2C45"/>
    <s v="60645800106437600"/>
    <s v="18/11/2025 06:39:39"/>
    <s v="03102"/>
    <s v="EDES GONÇALVES DA SILVA"/>
    <x v="54"/>
    <s v="Utilitário"/>
    <s v="SAVEIRO"/>
    <s v="FIAT"/>
    <s v="81889412"/>
    <s v="POSTO ZERO UM"/>
    <s v="RIO VERDE"/>
    <s v="GO"/>
    <s v="ETANOL COMUM"/>
    <n v="333"/>
    <n v="10.08"/>
    <s v=" Km/L"/>
    <n v="18633"/>
    <n v="33.04"/>
    <n v="4.3899999999999997"/>
    <n v="145.05000000000001"/>
    <s v="1"/>
    <s v="EXT - KSE LOCAÇOES"/>
    <s v="Planejamento Operaci"/>
    <s v="KSE LOCAÇOES"/>
    <m/>
    <d v="2025-11-18T00:00:00"/>
    <x v="7"/>
    <x v="0"/>
    <x v="12"/>
  </r>
  <r>
    <s v="TFW2H32"/>
    <s v="60645800105143835"/>
    <s v="18/11/2025 07:20:04"/>
    <s v="99638"/>
    <s v="LAFAIETE DE SOUZA SANTOS"/>
    <x v="10"/>
    <s v="AUTOMOVEL"/>
    <s v="ARGO"/>
    <s v="FIAT"/>
    <s v="69429000"/>
    <s v="PETROBESSA EXPRESS"/>
    <s v="ANAPOLIS"/>
    <s v="GO"/>
    <s v="ETANOL COMUM"/>
    <n v="235"/>
    <n v="9.9"/>
    <s v=" Km/L"/>
    <n v="38894"/>
    <n v="23.74"/>
    <n v="4.54"/>
    <n v="107.79"/>
    <s v="0"/>
    <s v="Planejamento Operaci"/>
    <s v="Planejamento Operaci"/>
    <s v="Operacional"/>
    <m/>
    <d v="2025-11-18T00:00:00"/>
    <x v="7"/>
    <x v="0"/>
    <x v="3"/>
  </r>
  <r>
    <s v="TFM4H34"/>
    <s v="60645800106437340"/>
    <s v="18/11/2025 07:59:23"/>
    <s v="00035"/>
    <s v="GILSON TEIXEIRA DA SILVA"/>
    <x v="46"/>
    <s v="EQUIPAMENTOS"/>
    <s v="AMBULANCIA"/>
    <s v="OUTROS"/>
    <s v="45308900"/>
    <s v="POSTO LUPATINI"/>
    <s v="SANTO ANTONIO DA BARRA"/>
    <s v="GO"/>
    <s v="DIESEL S-10"/>
    <n v="322"/>
    <n v="6.26"/>
    <s v=" Km/L"/>
    <n v="3644"/>
    <n v="51.4"/>
    <n v="6.391"/>
    <n v="328.49"/>
    <s v="1"/>
    <s v="Planejamento Operaci"/>
    <s v="Planejamento Operaci"/>
    <s v="Operacional"/>
    <m/>
    <d v="2025-11-18T00:00:00"/>
    <x v="7"/>
    <x v="0"/>
    <x v="13"/>
  </r>
  <r>
    <s v="TTY2C25"/>
    <s v="60645800106437780"/>
    <s v="18/11/2025 08:02:27"/>
    <s v="36807"/>
    <s v="ALEX DOS SANTOS"/>
    <x v="38"/>
    <s v="Caminhonete"/>
    <s v="SAVEIRO CS RB MF"/>
    <s v="VW"/>
    <s v="46286315"/>
    <s v="POSTO CENTRAL"/>
    <s v="BOM JESUS"/>
    <s v="GO"/>
    <s v="ETANOL COMUM"/>
    <n v="315"/>
    <n v="11.52"/>
    <s v=" Km/L"/>
    <n v="19436"/>
    <n v="27.35"/>
    <n v="4.4610000000000003"/>
    <n v="122.01"/>
    <s v="1"/>
    <s v="EXT - KSE LOCAÇOES"/>
    <s v="Planejamento Operaci"/>
    <s v="KSE LOCAÇOES"/>
    <m/>
    <d v="2025-11-18T00:00:00"/>
    <x v="7"/>
    <x v="0"/>
    <x v="12"/>
  </r>
  <r>
    <s v="KAZ5F74"/>
    <s v="60645800105124355"/>
    <s v="18/11/2025 08:06:12"/>
    <s v="09808"/>
    <s v="DOUGLAS OLIVEIRA SANTOS"/>
    <x v="19"/>
    <s v="Caminhão"/>
    <s v="L 1113"/>
    <s v="IVECO"/>
    <s v="69494411"/>
    <s v="REDE MARAJO RIO VERD"/>
    <s v="RIO VERDE"/>
    <s v="GO"/>
    <s v="DIESEL COMUM"/>
    <n v="0"/>
    <n v="0"/>
    <s v=" Km/L"/>
    <n v="0"/>
    <n v="139.27000000000001"/>
    <n v="5.99"/>
    <n v="834.23"/>
    <s v="9808179606"/>
    <s v="EXT - SAO PEDRO"/>
    <s v="Planejamento Operaci"/>
    <s v="SAO PEDRO"/>
    <m/>
    <d v="2025-11-18T00:00:00"/>
    <x v="7"/>
    <x v="0"/>
    <x v="7"/>
  </r>
  <r>
    <s v="TGL2B04"/>
    <s v="60645800106437315"/>
    <s v="18/11/2025 08:59:35"/>
    <s v="04306"/>
    <s v="JOSE PAULO SANTOS AZEVEDO"/>
    <x v="45"/>
    <s v="EQUIPAMENTOS"/>
    <s v="AMBULANCIA"/>
    <s v="OUTROS"/>
    <s v="41826312"/>
    <s v="AUTO POSTO JACARE"/>
    <s v="ACREUNA"/>
    <s v="GO"/>
    <s v="DIESEL S-10"/>
    <n v="164"/>
    <n v="4.9800000000000004"/>
    <s v=" Km/L"/>
    <n v="3508"/>
    <n v="32.9"/>
    <n v="5.9909999999999997"/>
    <n v="197.1"/>
    <s v="181132337"/>
    <s v="Planejamento Operaci"/>
    <s v="Planejamento Operaci"/>
    <s v="Operacional"/>
    <m/>
    <d v="2025-11-18T00:00:00"/>
    <x v="7"/>
    <x v="0"/>
    <x v="13"/>
  </r>
  <r>
    <s v="QSW6J59"/>
    <s v="60645800106460000"/>
    <s v="18/11/2025 10:10:39"/>
    <s v="02910"/>
    <s v="EMERSON CRISTIANO DA SILVEIRA"/>
    <x v="28"/>
    <s v="EQUIPAMENTOS"/>
    <s v="CAMINHÃO PIPA"/>
    <s v="OUTROS"/>
    <s v="41826312"/>
    <s v="AUTO POSTO JACARE"/>
    <s v="ACREUNA"/>
    <s v="GO"/>
    <s v="DIESEL S-10"/>
    <n v="172"/>
    <n v="3.48"/>
    <s v=" Km/L"/>
    <n v="8229"/>
    <n v="49.36"/>
    <n v="5.99"/>
    <n v="295.68"/>
    <s v="181136619"/>
    <s v="EXT - LUCCA JR"/>
    <s v="Planejamento Operaci"/>
    <s v="LUCCA JR"/>
    <m/>
    <d v="2025-11-18T00:00:00"/>
    <x v="7"/>
    <x v="0"/>
    <x v="11"/>
  </r>
  <r>
    <s v="QSW6J59"/>
    <m/>
    <s v="18/11/2025 10:10:39"/>
    <m/>
    <m/>
    <x v="28"/>
    <m/>
    <m/>
    <m/>
    <m/>
    <s v="AUTO POSTO JACARE"/>
    <m/>
    <m/>
    <s v="ARLA-32"/>
    <s v="-"/>
    <s v="-"/>
    <s v=" Km/L"/>
    <s v="-"/>
    <n v="23.45"/>
    <m/>
    <n v="77.41"/>
    <m/>
    <s v="EXT - LUCCA JR"/>
    <s v="Planejamento Operaci"/>
    <s v="LUCCA JR"/>
    <m/>
    <d v="2025-11-18T00:00:00"/>
    <x v="7"/>
    <x v="0"/>
    <x v="11"/>
  </r>
  <r>
    <s v="TFX7J72"/>
    <s v="60645800105836505"/>
    <s v="18/11/2025 10:26:26"/>
    <s v="02769"/>
    <s v="ANDRE LUIS PAULINO"/>
    <x v="11"/>
    <s v="AUTOMOVEL"/>
    <s v="ARGO"/>
    <s v="FIAT"/>
    <s v="69494411"/>
    <s v="REDE MARAJO RIO VERD"/>
    <s v="RIO VERDE"/>
    <s v="GO"/>
    <s v="ETANOL COMUM"/>
    <n v="304"/>
    <n v="9.3800000000000008"/>
    <s v=" Km/L"/>
    <n v="43216"/>
    <n v="32.4"/>
    <n v="3.99"/>
    <n v="129.28"/>
    <s v="2769138685"/>
    <s v="Planejamento Operaci"/>
    <s v="Planejamento Operaci"/>
    <s v="Operacional"/>
    <m/>
    <d v="2025-11-18T00:00:00"/>
    <x v="7"/>
    <x v="0"/>
    <x v="4"/>
  </r>
  <r>
    <s v="TFE6B22"/>
    <s v="60645800105143762"/>
    <s v="18/11/2025 10:45:52"/>
    <s v="03608"/>
    <s v="WEIDER DA SILVA RODRIGUES"/>
    <x v="1"/>
    <s v="AUTOMOVEL"/>
    <s v="ARGO"/>
    <s v="FIAT"/>
    <s v="46247807"/>
    <s v="CD AUTO POSTO"/>
    <s v="PONTALINA"/>
    <s v="GO"/>
    <s v="ETANOL COMUM"/>
    <n v="404"/>
    <n v="11.63"/>
    <s v=" Km/L"/>
    <n v="29373"/>
    <n v="34.729999999999997"/>
    <n v="4.6710000000000003"/>
    <n v="162.22999999999999"/>
    <s v="0"/>
    <s v="Planejamento Operaci"/>
    <s v="Planejamento Operaci"/>
    <s v="Operacional"/>
    <m/>
    <d v="2025-11-18T00:00:00"/>
    <x v="7"/>
    <x v="0"/>
    <x v="1"/>
  </r>
  <r>
    <s v="TUF2B45"/>
    <s v="60645800106437790"/>
    <s v="18/11/2025 11:15:24"/>
    <s v="01318"/>
    <s v="JOAO BATISTA REIS"/>
    <x v="37"/>
    <s v="Caminhonete"/>
    <s v="SAVEIRO CS RB MF"/>
    <s v="VW"/>
    <s v="07686400"/>
    <s v="AUTO POSTO CASTELANDIA"/>
    <s v="CASTELANDIA"/>
    <s v="GO"/>
    <s v="ETANOL COMUM"/>
    <n v="460"/>
    <n v="10.82"/>
    <s v=" Km/L"/>
    <n v="21997"/>
    <n v="42.51"/>
    <n v="4.29"/>
    <n v="182.37"/>
    <s v="87526"/>
    <s v="EXT - KSE LOCAÇOES"/>
    <s v="Planejamento Operaci"/>
    <s v="KSE LOCAÇOES"/>
    <m/>
    <d v="2025-11-18T00:00:00"/>
    <x v="7"/>
    <x v="0"/>
    <x v="12"/>
  </r>
  <r>
    <s v="TGM4D76"/>
    <s v="60645800106437582"/>
    <s v="18/11/2025 12:54:19"/>
    <s v="33534"/>
    <s v="MARCOS ANTONIO MARCELINO DA SILVA"/>
    <x v="55"/>
    <s v="Caminhonete"/>
    <s v="FIORINO"/>
    <s v="FIAT"/>
    <s v="46286315"/>
    <s v="POSTO CENTRAL"/>
    <s v="BOM JESUS"/>
    <s v="GO"/>
    <s v="ETANOL COMUM"/>
    <n v="139"/>
    <n v="6.89"/>
    <s v=" Km/L"/>
    <n v="5267"/>
    <n v="20.18"/>
    <n v="4.46"/>
    <n v="90"/>
    <s v="1"/>
    <s v="Planejamento Operaci"/>
    <s v="Planejamento Operaci"/>
    <s v="Operacional"/>
    <m/>
    <d v="2025-11-18T00:00:00"/>
    <x v="7"/>
    <x v="0"/>
    <x v="5"/>
  </r>
  <r>
    <s v="TUG2C45"/>
    <s v="60645800106437600"/>
    <s v="18/11/2025 12:57:47"/>
    <s v="70214"/>
    <s v="IGOR LEMES FERNANDES"/>
    <x v="54"/>
    <s v="Utilitário"/>
    <s v="SAVEIRO"/>
    <s v="FIAT"/>
    <s v="24906505"/>
    <s v="AUTO POSTO BOM RETIR"/>
    <s v="RIO VERDE"/>
    <s v="GO"/>
    <s v="ETANOL COMUM"/>
    <n v="258"/>
    <n v="9.07"/>
    <s v=" Km/L"/>
    <n v="18891"/>
    <n v="28.46"/>
    <n v="4.38"/>
    <n v="124.65"/>
    <s v="181146"/>
    <s v="EXT - KSE LOCAÇOES"/>
    <s v="Planejamento Operaci"/>
    <s v="KSE LOCAÇOES"/>
    <m/>
    <d v="2025-11-18T00:00:00"/>
    <x v="7"/>
    <x v="0"/>
    <x v="12"/>
  </r>
  <r>
    <s v="TTR3A31"/>
    <s v="60645800106437590"/>
    <s v="18/11/2025 13:02:34"/>
    <s v="05685"/>
    <s v="THAVINER DIVANIO RODRIGUES DOS SANTOS"/>
    <x v="53"/>
    <s v="Caminhonete"/>
    <s v="SAVEIRO CS RB MF"/>
    <s v="VW"/>
    <s v="46209914"/>
    <s v="DECIO RIO VERDE"/>
    <s v="RIO VERDE"/>
    <s v="GO"/>
    <s v="ETANOL COMUM"/>
    <n v="279"/>
    <n v="7.75"/>
    <s v=" Km/L"/>
    <n v="18165"/>
    <n v="35.99"/>
    <n v="4.1900000000000004"/>
    <n v="150.80000000000001"/>
    <s v="202511181301"/>
    <s v="EXT - KSE LOCAÇOES"/>
    <s v="Planejamento Operaci"/>
    <s v="KSE LOCAÇOES"/>
    <m/>
    <d v="2025-11-18T00:00:00"/>
    <x v="7"/>
    <x v="0"/>
    <x v="12"/>
  </r>
  <r>
    <s v="TFN0D12"/>
    <s v="60645800105143746"/>
    <s v="18/11/2025 13:12:51"/>
    <s v="00390"/>
    <s v="SILVINO JOSE DE BRITO"/>
    <x v="5"/>
    <s v="AUTOMOVEL"/>
    <s v="ARGO"/>
    <s v="FIAT"/>
    <s v="75331801"/>
    <s v="DECIO CEZARINA"/>
    <s v="CEZARINA"/>
    <s v="GO"/>
    <s v="ETANOL COMUM"/>
    <n v="235"/>
    <n v="8.65"/>
    <s v=" Km/L"/>
    <n v="20106"/>
    <n v="27.18"/>
    <n v="4.09"/>
    <n v="111.17"/>
    <s v="202511181312"/>
    <s v="Planejamento Operaci"/>
    <s v="Planejamento Operaci"/>
    <s v="Operacional"/>
    <m/>
    <d v="2025-11-18T00:00:00"/>
    <x v="7"/>
    <x v="0"/>
    <x v="3"/>
  </r>
  <r>
    <s v="TTQ4C10"/>
    <s v="60645800105124428"/>
    <s v="18/11/2025 14:22:33"/>
    <s v="02396"/>
    <s v="RENATO DE ALMEIDA VIEIRA"/>
    <x v="31"/>
    <s v="Caminhonete"/>
    <s v="Caminhonete S10"/>
    <s v="CHEVROLET"/>
    <s v="87183400"/>
    <s v="MARAJO GUAPO"/>
    <s v="GUAPO"/>
    <s v="GO"/>
    <s v="DIESEL S-10"/>
    <n v="921"/>
    <n v="14.85"/>
    <s v=" Km/L"/>
    <n v="19998"/>
    <n v="62"/>
    <n v="6.34"/>
    <n v="393.08"/>
    <s v="0"/>
    <s v="Planejamento Operaci"/>
    <s v="Planejamento Operaci"/>
    <s v="INSPENCAO"/>
    <m/>
    <d v="2025-11-18T00:00:00"/>
    <x v="7"/>
    <x v="0"/>
    <x v="12"/>
  </r>
  <r>
    <s v="TFS3C72"/>
    <s v="60645800105143738"/>
    <s v="18/11/2025 14:49:33"/>
    <s v="00271"/>
    <s v="HEDER OLIVEIRA SANTANA"/>
    <x v="9"/>
    <s v="AUTOMOVEL"/>
    <s v="ARGO"/>
    <s v="FIAT"/>
    <s v="45308900"/>
    <s v="POSTO LUPATINI"/>
    <s v="SANTO ANTONIO DA BARRA"/>
    <s v="GO"/>
    <s v="ETANOL COMUM"/>
    <n v="285"/>
    <n v="7.31"/>
    <s v=" Km/L"/>
    <n v="54534"/>
    <n v="39"/>
    <n v="4.3899999999999997"/>
    <n v="171.21"/>
    <s v="0"/>
    <s v="Planejamento Operaci"/>
    <s v="Planejamento Operaci"/>
    <s v="Operacional"/>
    <m/>
    <d v="2025-11-18T00:00:00"/>
    <x v="7"/>
    <x v="0"/>
    <x v="4"/>
  </r>
  <r>
    <s v="TGA0B06"/>
    <s v="60645800106437610"/>
    <s v="18/11/2025 14:58:58"/>
    <s v="00933"/>
    <s v="GIULEY RIBEIRO DOS SANTOS"/>
    <x v="59"/>
    <s v="Caminhonete"/>
    <s v="FIORINO"/>
    <s v="FIAT"/>
    <s v="75331801"/>
    <s v="DECIO CEZARINA"/>
    <s v="CEZARINA"/>
    <s v="GO"/>
    <s v="ETANOL COMUM"/>
    <n v="266"/>
    <n v="9.39"/>
    <s v=" Km/L"/>
    <n v="5814"/>
    <n v="28.34"/>
    <n v="4.09"/>
    <n v="115.91"/>
    <s v="202511181458"/>
    <s v="EXT - KSE LOCAÇOES"/>
    <s v="Planejamento Operaci"/>
    <s v="Operacional"/>
    <m/>
    <d v="2025-11-18T00:00:00"/>
    <x v="7"/>
    <x v="0"/>
    <x v="5"/>
  </r>
  <r>
    <s v="TGM2I26"/>
    <s v="60645800106437620"/>
    <s v="18/11/2025 15:05:55"/>
    <s v="59226"/>
    <s v="PASCHOAL FAVORITTO DE QUEIROZ"/>
    <x v="52"/>
    <s v="Utilitário"/>
    <s v="FIORINO"/>
    <s v="FIAT"/>
    <s v="75331801"/>
    <s v="DECIO CEZARINA"/>
    <s v="CEZARINA"/>
    <s v="GO"/>
    <s v="ETANOL COMUM"/>
    <n v="548"/>
    <n v="13.85"/>
    <s v=" Km/L"/>
    <n v="4859"/>
    <n v="39.57"/>
    <n v="4.09"/>
    <n v="161.84"/>
    <s v="202511181505"/>
    <s v="EXT - KSE LOCAÇOES"/>
    <s v="Planejamento Operaci"/>
    <s v="Operacional"/>
    <m/>
    <d v="2025-11-18T00:00:00"/>
    <x v="7"/>
    <x v="0"/>
    <x v="5"/>
  </r>
  <r>
    <s v="TFY3C02"/>
    <s v="60645800105143770"/>
    <s v="18/11/2025 15:23:38"/>
    <s v="37473"/>
    <s v="OTHON SIQUEIRA DE ALMEIDA"/>
    <x v="14"/>
    <s v="AUTOMOVEL"/>
    <s v="ARGO"/>
    <s v="FIAT"/>
    <s v="53081611"/>
    <s v="ALMENARA"/>
    <s v="BRASILIA"/>
    <s v="DF"/>
    <s v="ETANOL COMUM"/>
    <n v="259"/>
    <n v="12.36"/>
    <s v=" Km/L"/>
    <n v="14076"/>
    <n v="20.96"/>
    <n v="4.7709999999999999"/>
    <n v="100"/>
    <s v="1"/>
    <s v="Planejamento Operaci"/>
    <s v="Planejamento Operaci"/>
    <s v="Operacional"/>
    <m/>
    <d v="2025-11-18T00:00:00"/>
    <x v="7"/>
    <x v="0"/>
    <x v="0"/>
  </r>
  <r>
    <s v="TUB2B84"/>
    <s v="60645800106437809"/>
    <s v="18/11/2025 16:00:49"/>
    <s v="88512"/>
    <s v="JUAREZ NEVES"/>
    <x v="36"/>
    <s v="Caminhonete"/>
    <s v="SAVEIRO CS RB MF"/>
    <s v="VW"/>
    <s v="45308900"/>
    <s v="POSTO LUPATINI"/>
    <s v="SANTO ANTONIO DA BARRA"/>
    <s v="GO"/>
    <s v="ETANOL COMUM"/>
    <n v="445"/>
    <n v="10.14"/>
    <s v=" Km/L"/>
    <n v="19179"/>
    <n v="43.89"/>
    <n v="4.3899999999999997"/>
    <n v="192.68"/>
    <s v="0"/>
    <s v="EXT - KSE LOCAÇOES"/>
    <s v="Planejamento Operaci"/>
    <s v="KSE LOCAÇOES"/>
    <m/>
    <d v="2025-11-18T00:00:00"/>
    <x v="7"/>
    <x v="0"/>
    <x v="12"/>
  </r>
  <r>
    <s v="TFF5D72"/>
    <s v="60645800105143780"/>
    <s v="18/11/2025 16:02:05"/>
    <s v="26270"/>
    <s v="CRISTIANO TORRES WARDIL"/>
    <x v="2"/>
    <s v="AUTOMOVEL"/>
    <s v="ARGO"/>
    <s v="FIAT"/>
    <s v="41826312"/>
    <s v="AUTO POSTO JACARE"/>
    <s v="ACREUNA"/>
    <s v="GO"/>
    <s v="ETANOL COMUM"/>
    <n v="360"/>
    <n v="9.33"/>
    <s v=" Km/L"/>
    <n v="11680"/>
    <n v="38.590000000000003"/>
    <n v="4.25"/>
    <n v="164.01"/>
    <s v="181157702"/>
    <s v="Planejamento Operaci"/>
    <s v="Planejamento Operaci"/>
    <s v="Operacional"/>
    <m/>
    <d v="2025-11-18T00:00:00"/>
    <x v="7"/>
    <x v="0"/>
    <x v="0"/>
  </r>
  <r>
    <s v="TTT2H93"/>
    <s v="60645800106437760"/>
    <s v="18/11/2025 16:04:00"/>
    <s v="01042"/>
    <s v="EDUARDO SANTOS"/>
    <x v="41"/>
    <s v="Utilitário"/>
    <s v="SAVEIRO"/>
    <s v="FIAT"/>
    <s v="41826312"/>
    <s v="AUTO POSTO JACARE"/>
    <s v="ACREUNA"/>
    <s v="GO"/>
    <s v="ETANOL COMUM"/>
    <n v="441"/>
    <n v="9.3699999999999992"/>
    <s v=" Km/L"/>
    <n v="24067"/>
    <n v="47.06"/>
    <n v="4.2510000000000003"/>
    <n v="200.03"/>
    <s v="181157820"/>
    <s v="EXT - KSE LOCAÇOES"/>
    <s v="Planejamento Operaci"/>
    <s v="KSE LOCAÇOES"/>
    <m/>
    <d v="2025-11-18T00:00:00"/>
    <x v="7"/>
    <x v="0"/>
    <x v="12"/>
  </r>
  <r>
    <s v="FCW8F66"/>
    <s v="60645800105124371"/>
    <s v="18/11/2025 17:33:30"/>
    <s v="80246"/>
    <s v="FRANCISCO DE ASSIS SOARES"/>
    <x v="19"/>
    <s v="Caminhão"/>
    <s v="11-180"/>
    <s v="VW"/>
    <s v="45307105"/>
    <s v="POSTO GIRASSOL"/>
    <s v="ITUMBIARA"/>
    <s v="GO"/>
    <s v="DIESEL S-10"/>
    <n v="0"/>
    <n v="0"/>
    <s v=" Km/L"/>
    <n v="0"/>
    <n v="117.47"/>
    <n v="6.0679999999999996"/>
    <n v="712.82"/>
    <s v="181163"/>
    <s v="EXT - SAO PEDRO"/>
    <s v="Planejamento Operaci"/>
    <s v="SAO PEDRO"/>
    <m/>
    <d v="2025-11-18T00:00:00"/>
    <x v="7"/>
    <x v="0"/>
    <x v="7"/>
  </r>
  <r>
    <s v="TBE3B75"/>
    <s v="60645800105124380"/>
    <s v="18/11/2025 17:44:00"/>
    <s v="21706"/>
    <s v="LUIZ MARCELO NEVES"/>
    <x v="19"/>
    <s v="Caminhão"/>
    <s v="CAMINHAO CARROCERIA"/>
    <s v="OUTROS"/>
    <s v="81889412"/>
    <s v="POSTO ZERO UM"/>
    <s v="RIO VERDE"/>
    <s v="GO"/>
    <s v="DIESEL S-10"/>
    <n v="0"/>
    <n v="0"/>
    <s v=" Km/L"/>
    <n v="0"/>
    <n v="111.69"/>
    <n v="6.14"/>
    <n v="685.78"/>
    <s v="11"/>
    <s v="EXT - SAO PEDRO"/>
    <s v="Planejamento Operaci"/>
    <s v="SAO PEDRO"/>
    <m/>
    <d v="2025-11-18T00:00:00"/>
    <x v="7"/>
    <x v="0"/>
    <x v="7"/>
  </r>
  <r>
    <s v="TBE3B75"/>
    <m/>
    <s v="18/11/2025 17:44:00"/>
    <m/>
    <m/>
    <x v="20"/>
    <m/>
    <m/>
    <m/>
    <m/>
    <s v="POSTO ZERO UM"/>
    <m/>
    <m/>
    <s v="ARLA-32"/>
    <n v="0"/>
    <n v="0"/>
    <s v=" Km/L"/>
    <n v="0"/>
    <n v="13.05"/>
    <m/>
    <n v="45.54"/>
    <m/>
    <s v="EXT - SAO PEDRO"/>
    <s v="Planejamento Operaci"/>
    <s v="SAO PEDRO"/>
    <m/>
    <d v="2025-11-18T00:00:00"/>
    <x v="7"/>
    <x v="0"/>
    <x v="7"/>
  </r>
  <r>
    <s v="TTP5B47"/>
    <s v="60645800106437770"/>
    <s v="18/11/2025 17:48:01"/>
    <s v="86658"/>
    <s v="JULIANO GODOI DE MORAIS"/>
    <x v="40"/>
    <s v="Caminhonete"/>
    <s v="SAVEIRO CS RB MF"/>
    <s v="VW"/>
    <s v="07674909"/>
    <s v="AUTO POSTO INDIARA"/>
    <s v="INDIARA"/>
    <s v="GO"/>
    <s v="ETANOL COMUM"/>
    <n v="475"/>
    <n v="9.32"/>
    <s v=" Km/L"/>
    <n v="17064"/>
    <n v="50.97"/>
    <n v="4.29"/>
    <n v="218.66"/>
    <s v="9815"/>
    <s v="EXT - KSE LOCAÇOES"/>
    <s v="Planejamento Operaci"/>
    <s v="KSE LOCAÇOES"/>
    <m/>
    <d v="2025-11-18T00:00:00"/>
    <x v="7"/>
    <x v="0"/>
    <x v="12"/>
  </r>
  <r>
    <s v="TFE6B22"/>
    <s v="60645800105143762"/>
    <s v="18/11/2025 18:06:04"/>
    <s v="03608"/>
    <s v="WEIDER DA SILVA RODRIGUES"/>
    <x v="1"/>
    <s v="AUTOMOVEL"/>
    <s v="ARGO"/>
    <s v="FIAT"/>
    <s v="63532207"/>
    <s v="AUTO POSTO SANTA RIT"/>
    <s v="ACREUNA"/>
    <s v="GO"/>
    <s v="ETANOL COMUM"/>
    <n v="371"/>
    <n v="9.42"/>
    <s v=" Km/L"/>
    <n v="29744"/>
    <n v="39.369999999999997"/>
    <n v="4.24"/>
    <n v="166.93"/>
    <s v="181165117"/>
    <s v="Planejamento Operaci"/>
    <s v="Planejamento Operaci"/>
    <s v="Operacional"/>
    <m/>
    <d v="2025-11-18T00:00:00"/>
    <x v="7"/>
    <x v="0"/>
    <x v="1"/>
  </r>
  <r>
    <s v="TTY2C25"/>
    <s v="60645800106437780"/>
    <s v="18/11/2025 18:23:09"/>
    <s v="36807"/>
    <s v="ALEX DOS SANTOS"/>
    <x v="38"/>
    <s v="Caminhonete"/>
    <s v="SAVEIRO CS RB MF"/>
    <s v="VW"/>
    <s v="46286315"/>
    <s v="POSTO CENTRAL"/>
    <s v="BOM JESUS"/>
    <s v="GO"/>
    <s v="ETANOL COMUM"/>
    <n v="326"/>
    <n v="7.46"/>
    <s v=" Km/L"/>
    <n v="19762"/>
    <n v="43.72"/>
    <n v="4.46"/>
    <n v="195"/>
    <s v="1"/>
    <s v="EXT - KSE LOCAÇOES"/>
    <s v="Planejamento Operaci"/>
    <s v="KSE LOCAÇOES"/>
    <m/>
    <d v="2025-11-18T00:00:00"/>
    <x v="7"/>
    <x v="0"/>
    <x v="12"/>
  </r>
  <r>
    <s v="TUF2B45"/>
    <s v="60645800106437790"/>
    <s v="18/11/2025 18:39:49"/>
    <s v="01318"/>
    <s v="JOAO BATISTA REIS"/>
    <x v="37"/>
    <s v="Caminhonete"/>
    <s v="SAVEIRO CS RB MF"/>
    <s v="VW"/>
    <s v="07686400"/>
    <s v="AUTO POSTO CASTELANDIA"/>
    <s v="CASTELANDIA"/>
    <s v="GO"/>
    <s v="ETANOL COMUM"/>
    <n v="318"/>
    <n v="10.23"/>
    <s v=" Km/L"/>
    <n v="22315"/>
    <n v="31.08"/>
    <n v="4.29"/>
    <n v="133.33000000000001"/>
    <s v="87625"/>
    <s v="EXT - KSE LOCAÇOES"/>
    <s v="Planejamento Operaci"/>
    <s v="KSE LOCAÇOES"/>
    <m/>
    <d v="2025-11-18T00:00:00"/>
    <x v="7"/>
    <x v="0"/>
    <x v="12"/>
  </r>
  <r>
    <s v="TFP9I32"/>
    <s v="60645800105143819"/>
    <s v="18/11/2025 18:57:40"/>
    <s v="33861"/>
    <s v="FERNANDO DOS REIS GONÇALVES"/>
    <x v="7"/>
    <s v="AUTOMOVEL"/>
    <s v="ARGO"/>
    <s v="FIAT"/>
    <s v="31803903"/>
    <s v="BOM SUCESSO AUTO POSTO  24 HS"/>
    <s v="GOIANIA"/>
    <s v="GO"/>
    <s v="ETANOL COMUM"/>
    <n v="266"/>
    <n v="6.5"/>
    <s v=" Km/L"/>
    <n v="18939"/>
    <n v="40.93"/>
    <n v="5.17"/>
    <n v="211.61"/>
    <s v="1102982"/>
    <s v="Planejamento Operaci"/>
    <s v="Planejamento Operaci"/>
    <s v="Operacional"/>
    <m/>
    <d v="2025-11-18T00:00:00"/>
    <x v="7"/>
    <x v="0"/>
    <x v="4"/>
  </r>
  <r>
    <s v="TFI3B19"/>
    <s v="60645800105926941"/>
    <s v="18/11/2025 19:22:19"/>
    <s v="87954"/>
    <s v="DANIEL GONÇALVES"/>
    <x v="4"/>
    <s v="AUTOMOVEL"/>
    <s v="ARGO"/>
    <s v="FIAT"/>
    <s v="46209914"/>
    <s v="DECIO RIO VERDE"/>
    <s v="RIO VERDE"/>
    <s v="GO"/>
    <s v="ETANOL COMUM"/>
    <n v="359"/>
    <n v="10.08"/>
    <s v=" Km/L"/>
    <n v="34305"/>
    <n v="35.6"/>
    <n v="4.1900000000000004"/>
    <n v="149.16"/>
    <s v="202511181921"/>
    <s v="Planejamento Operaci"/>
    <s v="Planejamento Operaci"/>
    <s v="Operacional"/>
    <m/>
    <d v="2025-11-18T00:00:00"/>
    <x v="7"/>
    <x v="0"/>
    <x v="0"/>
  </r>
  <r>
    <s v="TUK2D26"/>
    <s v="60645800106553790"/>
    <s v="18/11/2025 19:24:51"/>
    <s v="04689"/>
    <s v="CLEDSON MARQUES ARRUDA"/>
    <x v="42"/>
    <s v="Caminhonete"/>
    <s v="Caminhonete S10"/>
    <s v="CHEVROLET"/>
    <s v="75331003"/>
    <s v="SUPERVIA LAGOA"/>
    <s v="RIO VERDE"/>
    <s v="GO"/>
    <s v="DIESEL S-10"/>
    <n v="865"/>
    <n v="16.02"/>
    <s v=" Km/L"/>
    <n v="12958"/>
    <n v="54"/>
    <n v="6.09"/>
    <n v="328.86"/>
    <s v="0"/>
    <s v="Planejamento Operaci"/>
    <s v="Planejamento Operaci"/>
    <s v="INSPENCAO"/>
    <m/>
    <d v="2025-11-18T00:00:00"/>
    <x v="7"/>
    <x v="0"/>
    <x v="12"/>
  </r>
  <r>
    <s v="TFF6I82"/>
    <s v="60645800105143800"/>
    <s v="18/11/2025 20:10:36"/>
    <s v="11093"/>
    <s v="MARCELO PAIXÃO FILHO"/>
    <x v="62"/>
    <s v="AUTOMOVEL"/>
    <s v="ARGO"/>
    <s v="FIAT"/>
    <s v="12667600"/>
    <s v="Z Z SAO JOSE"/>
    <s v="GOIANIA"/>
    <s v="GO"/>
    <s v="ETANOL COMUM"/>
    <n v="128"/>
    <n v="3.2"/>
    <s v=" Km/L"/>
    <n v="24456"/>
    <n v="40"/>
    <n v="4.84"/>
    <n v="193.6"/>
    <s v="0"/>
    <s v="Planejamento Operaci"/>
    <s v="Planejamento Operaci"/>
    <s v="Operacional"/>
    <m/>
    <d v="2025-11-18T00:00:00"/>
    <x v="7"/>
    <x v="0"/>
    <x v="2"/>
  </r>
  <r>
    <s v="TIV6G27"/>
    <s v="60645800106184069"/>
    <s v="18/11/2025 20:18:15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358"/>
    <n v="8.33"/>
    <s v=" Km/L"/>
    <n v="7913"/>
    <n v="43"/>
    <n v="5.99"/>
    <n v="257.57"/>
    <s v="181173069"/>
    <s v="EXT - LUCCA JR"/>
    <s v="Planejamento Operaci"/>
    <s v="LUCCA JR"/>
    <m/>
    <d v="2025-11-18T00:00:00"/>
    <x v="7"/>
    <x v="0"/>
    <x v="11"/>
  </r>
  <r>
    <s v="TIV6G27"/>
    <m/>
    <s v="18/11/2025 20:18:15"/>
    <m/>
    <m/>
    <x v="30"/>
    <m/>
    <m/>
    <m/>
    <m/>
    <s v="AUTO POSTO JACARE"/>
    <m/>
    <m/>
    <s v="ARLA-32"/>
    <s v="-"/>
    <s v="-"/>
    <s v=" Km/L"/>
    <s v="-"/>
    <n v="5.39"/>
    <m/>
    <n v="17.79"/>
    <m/>
    <m/>
    <s v="Planejamento Operaci"/>
    <s v="LUCCA JR"/>
    <m/>
    <d v="2025-11-18T00:00:00"/>
    <x v="7"/>
    <x v="0"/>
    <x v="11"/>
  </r>
  <r>
    <s v="TUB2B84"/>
    <s v="60645800106472396"/>
    <s v="18/11/2025 20:35:59"/>
    <s v="95143"/>
    <s v="NILDO ANTONIO DE SOUSA"/>
    <x v="36"/>
    <s v="Caminhonete"/>
    <s v="SAVEIRO CS RB MF"/>
    <s v="VW"/>
    <s v="45308900"/>
    <s v="POSTO LUPATINI"/>
    <s v="SANTO ANTONIO DA BARRA"/>
    <s v="GO"/>
    <s v="ETANOL COMUM"/>
    <n v="168"/>
    <n v="9.5500000000000007"/>
    <s v=" Km/L"/>
    <n v="19347"/>
    <n v="17.600000000000001"/>
    <n v="4.3899999999999997"/>
    <n v="77.260000000000005"/>
    <s v="0"/>
    <s v="EXT - KSE LOCAÇOES"/>
    <s v="Planejamento Operaci"/>
    <s v="KSE LOCAÇOES"/>
    <m/>
    <d v="2025-11-18T00:00:00"/>
    <x v="7"/>
    <x v="0"/>
    <x v="12"/>
  </r>
  <r>
    <s v="TGM4D76"/>
    <s v="60645800106437582"/>
    <s v="18/11/2025 20:41:04"/>
    <s v="33534"/>
    <s v="MARCOS ANTONIO MARCELINO DA SILVA"/>
    <x v="55"/>
    <s v="Caminhonete"/>
    <s v="FIORINO"/>
    <s v="FIAT"/>
    <s v="75331003"/>
    <s v="SUPERVIA LAGOA"/>
    <s v="RIO VERDE"/>
    <s v="GO"/>
    <s v="ETANOL COMUM"/>
    <n v="268"/>
    <n v="10.08"/>
    <s v=" Km/L"/>
    <n v="5535"/>
    <n v="26.59"/>
    <n v="4.29"/>
    <n v="114.07"/>
    <s v="0"/>
    <s v="Planejamento Operaci"/>
    <s v="Planejamento Operaci"/>
    <s v="Operacional"/>
    <m/>
    <d v="2025-11-18T00:00:00"/>
    <x v="7"/>
    <x v="0"/>
    <x v="5"/>
  </r>
  <r>
    <s v="TUG2C45"/>
    <s v="60645800106437600"/>
    <s v="18/11/2025 21:28:00"/>
    <s v="03921"/>
    <s v="IVAIR JUNIOR ARAUJO NOGUEIRA"/>
    <x v="54"/>
    <s v="Utilitário"/>
    <s v="SAVEIRO"/>
    <s v="FIAT"/>
    <s v="81889412"/>
    <s v="POSTO ZERO UM"/>
    <s v="RIO VERDE"/>
    <s v="GO"/>
    <s v="ETANOL COMUM"/>
    <n v="325"/>
    <n v="9.5299999999999994"/>
    <s v=" Km/L"/>
    <n v="19216"/>
    <n v="34.1"/>
    <n v="4.3899999999999997"/>
    <n v="149.69999999999999"/>
    <s v="1"/>
    <s v="EXT - KSE LOCAÇOES"/>
    <s v="Planejamento Operaci"/>
    <s v="KSE LOCAÇOES"/>
    <m/>
    <d v="2025-11-18T00:00:00"/>
    <x v="7"/>
    <x v="0"/>
    <x v="12"/>
  </r>
  <r>
    <s v="TTR3A31"/>
    <s v="60645800106472404"/>
    <s v="18/11/2025 22:45:55"/>
    <s v="75150"/>
    <s v="PETTERSON PERIS BENJAMIN"/>
    <x v="53"/>
    <s v="Caminhonete"/>
    <s v="SAVEIRO CS RB MF"/>
    <s v="VW"/>
    <s v="81889412"/>
    <s v="POSTO ZERO UM"/>
    <s v="RIO VERDE"/>
    <s v="GO"/>
    <s v="ETANOL COMUM"/>
    <n v="297"/>
    <n v="7.36"/>
    <s v=" Km/L"/>
    <n v="18462"/>
    <n v="40.35"/>
    <n v="4.3899999999999997"/>
    <n v="177.13"/>
    <s v="1"/>
    <s v="EXT - KSE LOCAÇOES"/>
    <s v="Planejamento Operaci"/>
    <s v="KSE LOCAÇOES"/>
    <m/>
    <d v="2025-11-18T00:00:00"/>
    <x v="7"/>
    <x v="0"/>
    <x v="12"/>
  </r>
  <r>
    <s v="TTQ4C10"/>
    <s v="60645800106553930"/>
    <s v="19/11/2025 05:08:18"/>
    <s v="93910"/>
    <s v="DIVINO AVELINO DOS SANTOS"/>
    <x v="31"/>
    <s v="Caminhonete"/>
    <s v="Caminhonete S10"/>
    <s v="CHEVROLET"/>
    <s v="26406711"/>
    <s v="POSTO ZANDONADI"/>
    <s v="GUAPO"/>
    <s v="GO"/>
    <s v="DIESEL S-10"/>
    <n v="761"/>
    <n v="16.64"/>
    <s v=" Km/L"/>
    <n v="20759"/>
    <n v="45.72"/>
    <n v="6.19"/>
    <n v="283.01"/>
    <s v="191118422"/>
    <s v="Planejamento Operaci"/>
    <s v="Planejamento Operaci"/>
    <s v="INSPENCAO"/>
    <m/>
    <d v="2025-11-19T00:00:00"/>
    <x v="7"/>
    <x v="0"/>
    <x v="12"/>
  </r>
  <r>
    <s v="TTY2C25"/>
    <s v="60645800106437780"/>
    <s v="19/11/2025 06:15:15"/>
    <s v="03603"/>
    <s v="RAFAEL OLIVEIRA MORAIS "/>
    <x v="38"/>
    <s v="Caminhonete"/>
    <s v="SAVEIRO CS RB MF"/>
    <s v="VW"/>
    <s v="46286315"/>
    <s v="POSTO CENTRAL"/>
    <s v="BOM JESUS"/>
    <s v="GO"/>
    <s v="ETANOL COMUM"/>
    <n v="424"/>
    <n v="11.13"/>
    <s v=" Km/L"/>
    <n v="20186"/>
    <n v="38.11"/>
    <n v="4.4610000000000003"/>
    <n v="170"/>
    <s v="1"/>
    <s v="EXT - KSE LOCAÇOES"/>
    <s v="Planejamento Operaci"/>
    <s v="KSE LOCAÇOES"/>
    <m/>
    <d v="2025-11-19T00:00:00"/>
    <x v="7"/>
    <x v="0"/>
    <x v="12"/>
  </r>
  <r>
    <s v="TUG2C45"/>
    <s v="60645800106437600"/>
    <s v="19/11/2025 06:15:33"/>
    <s v="03921"/>
    <s v="IVAIR JUNIOR ARAUJO NOGUEIRA"/>
    <x v="54"/>
    <s v="Utilitário"/>
    <s v="SAVEIRO"/>
    <s v="FIAT"/>
    <s v="81889412"/>
    <s v="POSTO ZERO UM"/>
    <s v="RIO VERDE"/>
    <s v="GO"/>
    <s v="ETANOL COMUM"/>
    <n v="413"/>
    <n v="11.78"/>
    <s v=" Km/L"/>
    <n v="19629"/>
    <n v="35.049999999999997"/>
    <n v="4.3940000000000001"/>
    <n v="154"/>
    <s v="1"/>
    <s v="EXT - KSE LOCAÇOES"/>
    <s v="Planejamento Operaci"/>
    <s v="KSE LOCAÇOES"/>
    <m/>
    <d v="2025-11-19T00:00:00"/>
    <x v="7"/>
    <x v="0"/>
    <x v="12"/>
  </r>
  <r>
    <s v="TUB2B84"/>
    <s v="60645800106472396"/>
    <s v="19/11/2025 06:28:16"/>
    <s v="95143"/>
    <s v="NILDO ANTONIO DE SOUSA"/>
    <x v="36"/>
    <s v="Caminhonete"/>
    <s v="SAVEIRO CS RB MF"/>
    <s v="VW"/>
    <s v="45308900"/>
    <s v="POSTO LUPATINI"/>
    <s v="SANTO ANTONIO DA BARRA"/>
    <s v="GO"/>
    <s v="ETANOL COMUM"/>
    <n v="339"/>
    <n v="9.31"/>
    <s v=" Km/L"/>
    <n v="19686"/>
    <n v="36.409999999999997"/>
    <n v="4.3899999999999997"/>
    <n v="159.84"/>
    <s v="1"/>
    <s v="EXT - KSE LOCAÇOES"/>
    <s v="Planejamento Operaci"/>
    <s v="KSE LOCAÇOES"/>
    <m/>
    <d v="2025-11-19T00:00:00"/>
    <x v="7"/>
    <x v="0"/>
    <x v="12"/>
  </r>
  <r>
    <s v="FKM6D96"/>
    <s v="60645800105124347"/>
    <s v="19/11/2025 06:39:49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124.63"/>
    <n v="5.99"/>
    <n v="746.58"/>
    <s v="191123964"/>
    <s v="EXT - SAO PEDRO"/>
    <s v="Planejamento Operaci"/>
    <s v="SAO PEDRO"/>
    <m/>
    <d v="2025-11-19T00:00:00"/>
    <x v="7"/>
    <x v="0"/>
    <x v="7"/>
  </r>
  <r>
    <s v="TFW2H32"/>
    <s v="60645800105143835"/>
    <s v="19/11/2025 07:00:18"/>
    <s v="99638"/>
    <s v="LAFAIETE DE SOUZA SANTOS"/>
    <x v="10"/>
    <s v="AUTOMOVEL"/>
    <s v="ARGO"/>
    <s v="FIAT"/>
    <s v="46209914"/>
    <s v="DECIO RIO VERDE"/>
    <s v="RIO VERDE"/>
    <s v="GO"/>
    <s v="ETANOL COMUM"/>
    <n v="387"/>
    <n v="9.82"/>
    <s v=" Km/L"/>
    <n v="39281"/>
    <n v="39.4"/>
    <n v="4.1900000000000004"/>
    <n v="165.09"/>
    <s v="202511190659"/>
    <s v="Planejamento Operaci"/>
    <s v="Planejamento Operaci"/>
    <s v="Operacional"/>
    <m/>
    <d v="2025-11-19T00:00:00"/>
    <x v="7"/>
    <x v="0"/>
    <x v="3"/>
  </r>
  <r>
    <s v="TFN0D12"/>
    <s v="60645800105143746"/>
    <s v="19/11/2025 07:03:00"/>
    <s v="00390"/>
    <s v="SILVINO JOSE DE BRITO"/>
    <x v="5"/>
    <s v="AUTOMOVEL"/>
    <s v="ARGO"/>
    <s v="FIAT"/>
    <s v="46209914"/>
    <s v="DECIO RIO VERDE"/>
    <s v="RIO VERDE"/>
    <s v="GO"/>
    <s v="ETANOL COMUM"/>
    <n v="176"/>
    <n v="8.4700000000000006"/>
    <s v=" Km/L"/>
    <n v="20282"/>
    <n v="20.78"/>
    <n v="4.1900000000000004"/>
    <n v="87.07"/>
    <s v="202511190702"/>
    <s v="Planejamento Operaci"/>
    <s v="Planejamento Operaci"/>
    <s v="Operacional"/>
    <m/>
    <d v="2025-11-19T00:00:00"/>
    <x v="7"/>
    <x v="0"/>
    <x v="3"/>
  </r>
  <r>
    <s v="TUF2B45"/>
    <s v="60645800106437790"/>
    <s v="19/11/2025 07:19:35"/>
    <s v="01318"/>
    <s v="JOAO BATISTA REIS"/>
    <x v="37"/>
    <s v="Caminhonete"/>
    <s v="SAVEIRO CS RB MF"/>
    <s v="VW"/>
    <s v="07686400"/>
    <s v="AUTO POSTO CASTELANDIA"/>
    <s v="CASTELANDIA"/>
    <s v="GO"/>
    <s v="ETANOL COMUM"/>
    <n v="593"/>
    <n v="24.32"/>
    <s v=" Km/L"/>
    <n v="22908"/>
    <n v="24.38"/>
    <n v="4.29"/>
    <n v="104.59"/>
    <s v="87683"/>
    <s v="EXT - KSE LOCAÇOES"/>
    <s v="Planejamento Operaci"/>
    <s v="KSE LOCAÇOES"/>
    <m/>
    <d v="2025-11-19T00:00:00"/>
    <x v="7"/>
    <x v="0"/>
    <x v="12"/>
  </r>
  <r>
    <s v="TUW2D74"/>
    <s v="60645800105124310"/>
    <s v="19/11/2025 07:34:25"/>
    <s v="77093"/>
    <s v="AGNALDO FERREIRA DA CUNHA"/>
    <x v="35"/>
    <s v="Automóvel"/>
    <s v="CHEVROLET/S10 LS DD4"/>
    <s v="CHEVROLET"/>
    <s v="45341508"/>
    <s v="POSTO ALTO DA SERRA"/>
    <s v="ITUMBIARA"/>
    <s v="GO"/>
    <s v="DIESEL S-10"/>
    <n v="804"/>
    <n v="14.23"/>
    <s v=" Km/L"/>
    <n v="18629"/>
    <n v="56.51"/>
    <n v="6.49"/>
    <n v="366.76"/>
    <s v="0"/>
    <s v="Planejamento Operaci"/>
    <s v="Planejamento Operaci"/>
    <s v="Operacional"/>
    <m/>
    <d v="2025-11-19T00:00:00"/>
    <x v="7"/>
    <x v="0"/>
    <x v="12"/>
  </r>
  <r>
    <s v="TTR3A31"/>
    <s v="60645800106472404"/>
    <s v="19/11/2025 07:56:45"/>
    <s v="05685"/>
    <s v="THAVINER DIVANIO RODRIGUES DOS SANTOS"/>
    <x v="53"/>
    <s v="Caminhonete"/>
    <s v="SAVEIRO CS RB MF"/>
    <s v="VW"/>
    <s v="46209914"/>
    <s v="DECIO RIO VERDE"/>
    <s v="RIO VERDE"/>
    <s v="GO"/>
    <s v="ETANOL COMUM"/>
    <n v="428"/>
    <n v="12.78"/>
    <s v=" Km/L"/>
    <n v="18890"/>
    <n v="33.49"/>
    <n v="4.1900000000000004"/>
    <n v="140.32"/>
    <s v="202511190756"/>
    <s v="EXT - KSE LOCAÇOES"/>
    <s v="Planejamento Operaci"/>
    <s v="KSE LOCAÇOES"/>
    <m/>
    <d v="2025-11-19T00:00:00"/>
    <x v="7"/>
    <x v="0"/>
    <x v="12"/>
  </r>
  <r>
    <s v="TFX7J72"/>
    <s v="60645800105836505"/>
    <s v="19/11/2025 08:18:48"/>
    <s v="02769"/>
    <s v="ANDRE LUIS PAULINO"/>
    <x v="11"/>
    <s v="AUTOMOVEL"/>
    <s v="ARGO"/>
    <s v="FIAT"/>
    <s v="46286315"/>
    <s v="POSTO CENTRAL"/>
    <s v="BOM JESUS"/>
    <s v="GO"/>
    <s v="ETANOL COMUM"/>
    <n v="361"/>
    <n v="9.77"/>
    <s v=" Km/L"/>
    <n v="43577"/>
    <n v="36.94"/>
    <n v="4.4610000000000003"/>
    <n v="164.78"/>
    <s v="1"/>
    <s v="Planejamento Operaci"/>
    <s v="Planejamento Operaci"/>
    <s v="Operacional"/>
    <m/>
    <d v="2025-11-19T00:00:00"/>
    <x v="7"/>
    <x v="0"/>
    <x v="4"/>
  </r>
  <r>
    <s v="TTP5B47"/>
    <s v="60645800106472110"/>
    <s v="19/11/2025 09:03:55"/>
    <s v="86658"/>
    <s v="JULIANO GODOI DE MORAIS"/>
    <x v="40"/>
    <s v="Caminhonete"/>
    <s v="SAVEIRO CS RB MF"/>
    <s v="VW"/>
    <s v="75331801"/>
    <s v="DECIO CEZARINA"/>
    <s v="CEZARINA"/>
    <s v="GO"/>
    <s v="ETANOL COMUM"/>
    <n v="457"/>
    <n v="9.51"/>
    <s v=" Km/L"/>
    <n v="17521"/>
    <n v="48.03"/>
    <n v="4.09"/>
    <n v="196.44"/>
    <s v="202511190903"/>
    <s v="EXT - KSE LOCAÇOES"/>
    <s v="Planejamento Operaci"/>
    <s v="KSE LOCAÇOES"/>
    <m/>
    <d v="2025-11-19T00:00:00"/>
    <x v="7"/>
    <x v="0"/>
    <x v="12"/>
  </r>
  <r>
    <s v="TFE6B22"/>
    <s v="60645800105143762"/>
    <s v="19/11/2025 12:04:24"/>
    <s v="03608"/>
    <s v="WEIDER DA SILVA RODRIGUES"/>
    <x v="1"/>
    <s v="AUTOMOVEL"/>
    <s v="ARGO"/>
    <s v="FIAT"/>
    <s v="45308900"/>
    <s v="POSTO LUPATINI"/>
    <s v="SANTO ANTONIO DA BARRA"/>
    <s v="GO"/>
    <s v="ETANOL COMUM"/>
    <n v="361"/>
    <n v="10.3"/>
    <s v=" Km/L"/>
    <n v="30105"/>
    <n v="35.049999999999997"/>
    <n v="4.3899999999999997"/>
    <n v="153.87"/>
    <s v="0"/>
    <s v="Planejamento Operaci"/>
    <s v="Planejamento Operaci"/>
    <s v="Operacional"/>
    <m/>
    <d v="2025-11-19T00:00:00"/>
    <x v="7"/>
    <x v="0"/>
    <x v="1"/>
  </r>
  <r>
    <s v="TFL8I14"/>
    <s v="60645800106437530"/>
    <s v="19/11/2025 12:10:59"/>
    <s v="70145"/>
    <s v="LUCAS HENRIQUE MAGALHAES DE SOUZA "/>
    <x v="57"/>
    <s v="EQUIPAMENTOS"/>
    <s v="AMBULANCIA"/>
    <s v="OUTROS"/>
    <s v="26406711"/>
    <s v="POSTO ZANDONADI"/>
    <s v="GUAPO"/>
    <s v="GO"/>
    <s v="DIESEL S-10"/>
    <n v="502"/>
    <n v="4.87"/>
    <s v=" Km/L"/>
    <n v="5733"/>
    <n v="103.01"/>
    <n v="6.19"/>
    <n v="637.63"/>
    <s v="191143804"/>
    <s v="Planejamento Operaci"/>
    <s v="Planejamento Operaci"/>
    <s v="Operacional"/>
    <m/>
    <d v="2025-11-19T00:00:00"/>
    <x v="7"/>
    <x v="0"/>
    <x v="13"/>
  </r>
  <r>
    <s v="TFL8I14"/>
    <m/>
    <s v="19/11/2025 12:10:59"/>
    <m/>
    <m/>
    <x v="57"/>
    <m/>
    <m/>
    <m/>
    <m/>
    <s v="POSTO ZANDONADI"/>
    <m/>
    <m/>
    <s v="ARLA-32"/>
    <s v="-"/>
    <s v="-"/>
    <s v=" Km/L"/>
    <s v="-"/>
    <n v="2.14"/>
    <m/>
    <n v="9.01"/>
    <m/>
    <m/>
    <s v="Planejamento Operaci"/>
    <s v="Operacional"/>
    <m/>
    <d v="2025-11-19T00:00:00"/>
    <x v="7"/>
    <x v="0"/>
    <x v="13"/>
  </r>
  <r>
    <s v="TLR1J91"/>
    <s v="60645800106043065"/>
    <s v="19/11/2025 12:44:21"/>
    <s v="02910"/>
    <s v="EMERSON CRISTIANO DA SILVEIRA"/>
    <x v="23"/>
    <s v="Caminhonete"/>
    <s v="SAVEIRO"/>
    <s v="VOLKSWAGEN"/>
    <s v="46209914"/>
    <s v="DECIO RIO VERDE"/>
    <s v="RIO VERDE"/>
    <s v="GO"/>
    <s v="ETANOL COMUM"/>
    <n v="0"/>
    <n v="0"/>
    <s v=" Km/L"/>
    <s v="-"/>
    <n v="27.67"/>
    <n v="4.1900000000000004"/>
    <n v="115.94"/>
    <s v="202511191243"/>
    <s v="Planejamento Operaci"/>
    <s v="Planejamento Operaci"/>
    <s v="Operacional"/>
    <m/>
    <d v="2025-11-19T00:00:00"/>
    <x v="7"/>
    <x v="0"/>
    <x v="9"/>
  </r>
  <r>
    <s v="TFX7J72"/>
    <s v="60645800105836505"/>
    <s v="19/11/2025 13:02:25"/>
    <s v="03126"/>
    <s v="PEDRO PAULO SILVA SANTOS"/>
    <x v="11"/>
    <s v="AUTOMOVEL"/>
    <s v="ARGO"/>
    <s v="FIAT"/>
    <s v="64191102"/>
    <s v="AUTO POSTO PIRETT"/>
    <s v="GOIATUBA"/>
    <s v="GO"/>
    <s v="ETANOL COMUM"/>
    <n v="348"/>
    <n v="10.08"/>
    <s v=" Km/L"/>
    <n v="43925"/>
    <n v="34.53"/>
    <n v="4.6900000000000004"/>
    <n v="161.94999999999999"/>
    <s v="1"/>
    <s v="Planejamento Operaci"/>
    <s v="Planejamento Operaci"/>
    <s v="Operacional"/>
    <m/>
    <d v="2025-11-19T00:00:00"/>
    <x v="7"/>
    <x v="0"/>
    <x v="4"/>
  </r>
  <r>
    <s v="TFS3C72"/>
    <s v="60645800105143738"/>
    <s v="19/11/2025 13:05:49"/>
    <s v="00271"/>
    <s v="HEDER OLIVEIRA SANTANA"/>
    <x v="9"/>
    <s v="AUTOMOVEL"/>
    <s v="ARGO"/>
    <s v="FIAT"/>
    <s v="41875311"/>
    <s v="POSTO SABOR DA TERRA"/>
    <s v="INDIARA"/>
    <s v="GO"/>
    <s v="ETANOL COMUM"/>
    <n v="207"/>
    <n v="8.11"/>
    <s v=" Km/L"/>
    <n v="54741"/>
    <n v="25.52"/>
    <n v="4.2409999999999997"/>
    <n v="108.23"/>
    <s v="191147116"/>
    <s v="Planejamento Operaci"/>
    <s v="Planejamento Operaci"/>
    <s v="Operacional"/>
    <m/>
    <d v="2025-11-19T00:00:00"/>
    <x v="7"/>
    <x v="0"/>
    <x v="4"/>
  </r>
  <r>
    <s v="TTT2H93"/>
    <s v="60645800106472340"/>
    <s v="19/11/2025 13:36:26"/>
    <s v="01042"/>
    <s v="EDUARDO SANTOS"/>
    <x v="41"/>
    <s v="Utilitário"/>
    <s v="SAVEIRO"/>
    <s v="FIAT"/>
    <s v="41826312"/>
    <s v="AUTO POSTO JACARE"/>
    <s v="ACREUNA"/>
    <s v="GO"/>
    <s v="ETANOL COMUM"/>
    <n v="468"/>
    <n v="10.69"/>
    <s v=" Km/L"/>
    <n v="24535"/>
    <n v="43.76"/>
    <n v="4.2510000000000003"/>
    <n v="186.01"/>
    <s v="191148958"/>
    <s v="EXT - KSE LOCAÇOES"/>
    <s v="Planejamento Operaci"/>
    <s v="KSE LOCAÇOES"/>
    <m/>
    <d v="2025-11-19T00:00:00"/>
    <x v="7"/>
    <x v="0"/>
    <x v="12"/>
  </r>
  <r>
    <s v="TFY6E09"/>
    <s v="60645800105143700"/>
    <s v="19/11/2025 13:43:17"/>
    <s v="04380"/>
    <s v="PAULO ROBERTO BATISTA DE MOURA JUNIOR"/>
    <x v="15"/>
    <s v="AUTOMOVEL"/>
    <s v="ARGO"/>
    <s v="FIAT"/>
    <s v="36603412"/>
    <s v="POSTO DO RATINHO"/>
    <s v="GOIANIA"/>
    <s v="GO"/>
    <s v="ETANOL COMUM"/>
    <n v="480"/>
    <n v="10.75"/>
    <s v=" Km/L"/>
    <n v="27980"/>
    <n v="44.66"/>
    <n v="5.24"/>
    <n v="234.02"/>
    <s v="1"/>
    <s v="Planejamento Operaci"/>
    <s v="Planejamento Operaci"/>
    <s v="Operacional"/>
    <m/>
    <d v="2025-11-19T00:00:00"/>
    <x v="7"/>
    <x v="0"/>
    <x v="1"/>
  </r>
  <r>
    <s v="TTP5B47"/>
    <s v="60645800106472110"/>
    <s v="19/11/2025 13:46:47"/>
    <s v="02710"/>
    <s v="RAINON LOPES ALMEIDA"/>
    <x v="40"/>
    <s v="Caminhonete"/>
    <s v="SAVEIRO CS RB MF"/>
    <s v="VW"/>
    <s v="07674909"/>
    <s v="AUTO POSTO INDIARA"/>
    <s v="INDIARA"/>
    <s v="GO"/>
    <s v="ETANOL COMUM"/>
    <n v="382"/>
    <n v="8.7799999999999994"/>
    <s v=" Km/L"/>
    <n v="17903"/>
    <n v="43.51"/>
    <n v="4.29"/>
    <n v="186.66"/>
    <s v="9851"/>
    <s v="EXT - KSE LOCAÇOES"/>
    <s v="Planejamento Operaci"/>
    <s v="KSE LOCAÇOES"/>
    <m/>
    <d v="2025-11-19T00:00:00"/>
    <x v="7"/>
    <x v="0"/>
    <x v="12"/>
  </r>
  <r>
    <s v="TUG2C45"/>
    <s v="60645800106437600"/>
    <s v="19/11/2025 14:31:04"/>
    <s v="70214"/>
    <s v="IGOR LEMES FERNANDES"/>
    <x v="54"/>
    <s v="Utilitário"/>
    <s v="SAVEIRO"/>
    <s v="FIAT"/>
    <s v="81889412"/>
    <s v="POSTO ZERO UM"/>
    <s v="RIO VERDE"/>
    <s v="GO"/>
    <s v="ETANOL COMUM"/>
    <n v="330"/>
    <n v="9.17"/>
    <s v=" Km/L"/>
    <n v="19959"/>
    <n v="35.99"/>
    <n v="4.3899999999999997"/>
    <n v="157.99"/>
    <s v="0"/>
    <s v="EXT - KSE LOCAÇOES"/>
    <s v="Planejamento Operaci"/>
    <s v="KSE LOCAÇOES"/>
    <m/>
    <d v="2025-11-19T00:00:00"/>
    <x v="7"/>
    <x v="0"/>
    <x v="12"/>
  </r>
  <r>
    <s v="TFA5I89"/>
    <s v="60645800105853740"/>
    <s v="19/11/2025 14:34:35"/>
    <s v="71805"/>
    <s v="MURILO SOUZA BERNARDES"/>
    <x v="21"/>
    <s v="AUTOMOVEL"/>
    <s v="ARGO"/>
    <s v="FIAT"/>
    <s v="01866509"/>
    <s v="POSTO L M"/>
    <s v="APARECIDA DE GOIANIA"/>
    <s v="GO"/>
    <s v="ETANOL COMUM"/>
    <n v="160"/>
    <n v="7.34"/>
    <s v=" Km/L"/>
    <n v="12093"/>
    <n v="21.81"/>
    <n v="5.5419999999999998"/>
    <n v="120.87"/>
    <s v="1"/>
    <s v="Planejamento Operaci"/>
    <s v="Planejamento Operaci"/>
    <s v="Operacional"/>
    <m/>
    <d v="2025-11-19T00:00:00"/>
    <x v="7"/>
    <x v="0"/>
    <x v="2"/>
  </r>
  <r>
    <s v="TUK2D26"/>
    <s v="60645800106553790"/>
    <s v="19/11/2025 14:44:23"/>
    <s v="00399"/>
    <s v="JULIANO FERNANDES DA SILVA"/>
    <x v="42"/>
    <s v="Caminhonete"/>
    <s v="Caminhonete S10"/>
    <s v="CHEVROLET"/>
    <s v="75331003"/>
    <s v="SUPERVIA LAGOA"/>
    <s v="RIO VERDE"/>
    <s v="GO"/>
    <s v="DIESEL S-10"/>
    <n v="840"/>
    <n v="15.19"/>
    <s v=" Km/L"/>
    <n v="13798"/>
    <n v="55.31"/>
    <n v="6.09"/>
    <n v="336.83"/>
    <s v="1"/>
    <s v="Planejamento Operaci"/>
    <s v="Planejamento Operaci"/>
    <s v="INSPENCAO"/>
    <m/>
    <d v="2025-11-19T00:00:00"/>
    <x v="7"/>
    <x v="0"/>
    <x v="12"/>
  </r>
  <r>
    <s v="TBE3B78"/>
    <s v="60645800105124169"/>
    <s v="19/11/2025 14:59:05"/>
    <s v="89049"/>
    <s v="VALDEIR JOSE CORREIA"/>
    <x v="19"/>
    <s v="Caminhão"/>
    <s v="9-180"/>
    <s v="VW"/>
    <s v="87183400"/>
    <s v="MARAJO GUAPO"/>
    <s v="GUAPO"/>
    <s v="GO"/>
    <s v="DIESEL S-10"/>
    <n v="0"/>
    <n v="0"/>
    <s v=" Km/L"/>
    <n v="0"/>
    <n v="113"/>
    <n v="6.34"/>
    <n v="716.42"/>
    <s v="0"/>
    <s v="EXT - SAO PEDRO"/>
    <s v="Planejamento Operaci"/>
    <s v="SAO PEDRO"/>
    <m/>
    <d v="2025-11-19T00:00:00"/>
    <x v="7"/>
    <x v="0"/>
    <x v="7"/>
  </r>
  <r>
    <s v="TBE3B78"/>
    <m/>
    <s v="19/11/2025 15:00:48"/>
    <m/>
    <m/>
    <x v="20"/>
    <m/>
    <m/>
    <m/>
    <m/>
    <s v="MARAJO GUAPO"/>
    <m/>
    <m/>
    <s v="ARLA-32"/>
    <n v="0"/>
    <n v="0"/>
    <s v=" Km/L"/>
    <n v="0"/>
    <n v="8.3699999999999992"/>
    <m/>
    <n v="33.4"/>
    <m/>
    <s v="EXT - SAO PEDRO"/>
    <s v="Planejamento Operaci"/>
    <s v="SAO PEDRO"/>
    <m/>
    <d v="2025-11-19T00:00:00"/>
    <x v="7"/>
    <x v="0"/>
    <x v="7"/>
  </r>
  <r>
    <s v="TUB2B84"/>
    <s v="60645800106472396"/>
    <s v="19/11/2025 15:13:33"/>
    <s v="46440"/>
    <s v="PAULO SOUSA DIAS"/>
    <x v="36"/>
    <s v="Caminhonete"/>
    <s v="SAVEIRO CS RB MF"/>
    <s v="VW"/>
    <s v="45308900"/>
    <s v="POSTO LUPATINI"/>
    <s v="SANTO ANTONIO DA BARRA"/>
    <s v="GO"/>
    <s v="ETANOL COMUM"/>
    <n v="393"/>
    <n v="9.8800000000000008"/>
    <s v=" Km/L"/>
    <n v="20079"/>
    <n v="39.770000000000003"/>
    <n v="4.3899999999999997"/>
    <n v="174.59"/>
    <s v="0"/>
    <s v="EXT - KSE LOCAÇOES"/>
    <s v="Planejamento Operaci"/>
    <s v="KSE LOCAÇOES"/>
    <m/>
    <d v="2025-11-19T00:00:00"/>
    <x v="7"/>
    <x v="0"/>
    <x v="12"/>
  </r>
  <r>
    <s v="TFS3C72"/>
    <s v="60645800105143738"/>
    <s v="19/11/2025 16:37:58"/>
    <s v="00271"/>
    <s v="HEDER OLIVEIRA SANTANA"/>
    <x v="9"/>
    <s v="AUTOMOVEL"/>
    <s v="ARGO"/>
    <s v="FIAT"/>
    <s v="13308211"/>
    <s v="P. BANDEIRANTES"/>
    <s v="RIO VERDE"/>
    <s v="GO"/>
    <s v="ETANOL COMUM"/>
    <n v="270"/>
    <n v="7.91"/>
    <s v=" Km/L"/>
    <n v="55011"/>
    <n v="34.130000000000003"/>
    <n v="4.391"/>
    <n v="149.86000000000001"/>
    <s v="191159693"/>
    <s v="Planejamento Operaci"/>
    <s v="Planejamento Operaci"/>
    <s v="Operacional"/>
    <m/>
    <d v="2025-11-19T00:00:00"/>
    <x v="7"/>
    <x v="0"/>
    <x v="4"/>
  </r>
  <r>
    <s v="FCW8F66"/>
    <s v="60645800105124371"/>
    <s v="19/11/2025 16:41:35"/>
    <s v="80246"/>
    <s v="FRANCISCO DE ASSIS SOARES"/>
    <x v="19"/>
    <s v="Caminhão"/>
    <s v="11-180"/>
    <s v="VW"/>
    <s v="45307105"/>
    <s v="POSTO GIRASSOL"/>
    <s v="ITUMBIARA"/>
    <s v="GO"/>
    <s v="DIESEL S-10"/>
    <n v="0"/>
    <n v="0"/>
    <s v=" Km/L"/>
    <n v="0"/>
    <n v="66"/>
    <n v="6.09"/>
    <n v="401.94"/>
    <s v="191160"/>
    <s v="EXT - SAO PEDRO"/>
    <s v="Planejamento Operaci"/>
    <s v="SAO PEDRO"/>
    <m/>
    <d v="2025-11-19T00:00:00"/>
    <x v="7"/>
    <x v="0"/>
    <x v="7"/>
  </r>
  <r>
    <s v="TTR3A31"/>
    <s v="60645800106472404"/>
    <s v="19/11/2025 17:00:31"/>
    <s v="05685"/>
    <s v="THAVINER DIVANIO RODRIGUES DOS SANTOS"/>
    <x v="53"/>
    <s v="Caminhonete"/>
    <s v="SAVEIRO CS RB MF"/>
    <s v="VW"/>
    <s v="46209914"/>
    <s v="DECIO RIO VERDE"/>
    <s v="RIO VERDE"/>
    <s v="GO"/>
    <s v="ETANOL COMUM"/>
    <n v="277"/>
    <n v="7.12"/>
    <s v=" Km/L"/>
    <n v="19167"/>
    <n v="38.93"/>
    <n v="4.1900000000000004"/>
    <n v="163.12"/>
    <s v="202511191659"/>
    <s v="EXT - KSE LOCAÇOES"/>
    <s v="Planejamento Operaci"/>
    <s v="KSE LOCAÇOES"/>
    <m/>
    <d v="2025-11-19T00:00:00"/>
    <x v="7"/>
    <x v="0"/>
    <x v="12"/>
  </r>
  <r>
    <s v="TFY2H52"/>
    <s v="60645800105143790"/>
    <s v="19/11/2025 17:00:49"/>
    <s v="44734"/>
    <s v="CARLOS ALBERTO RODRIGUES PEREIRA"/>
    <x v="13"/>
    <s v="AUTOMOVEL"/>
    <s v="ARGO"/>
    <s v="FIAT"/>
    <s v="36603412"/>
    <s v="POSTO DO RATINHO"/>
    <s v="GOIANIA"/>
    <s v="GO"/>
    <s v="ETANOL COMUM"/>
    <n v="587"/>
    <n v="17.600000000000001"/>
    <s v=" Km/L"/>
    <n v="10766"/>
    <n v="33.35"/>
    <n v="5.24"/>
    <n v="174.75"/>
    <s v="1"/>
    <s v="Planejamento Operaci"/>
    <s v="Planejamento Operaci"/>
    <s v="Operacional"/>
    <m/>
    <d v="2025-11-19T00:00:00"/>
    <x v="7"/>
    <x v="0"/>
    <x v="3"/>
  </r>
  <r>
    <s v="TJP1H27"/>
    <s v="60645800106439607"/>
    <s v="19/11/2025 17:27:58"/>
    <s v="92864"/>
    <s v="MARCELO BUENO MACHADO DE LOS SANTOS"/>
    <x v="58"/>
    <s v="EQUIPAMENTOS"/>
    <s v="GUINCHO LEVE"/>
    <s v="EQUIPAMENTO"/>
    <s v="87183400"/>
    <s v="MARAJO GUAPO"/>
    <s v="GUAPO"/>
    <s v="GO"/>
    <s v="DIESEL S-10"/>
    <n v="672"/>
    <n v="6.46"/>
    <s v=" Km/L"/>
    <n v="4948"/>
    <n v="104.04"/>
    <n v="6.34"/>
    <n v="659.62"/>
    <s v="0"/>
    <s v="EXT - LUCCA JR"/>
    <s v="Planejamento Operaci"/>
    <s v="LUCCA JR"/>
    <m/>
    <d v="2025-11-19T00:00:00"/>
    <x v="7"/>
    <x v="0"/>
    <x v="11"/>
  </r>
  <r>
    <s v="TJP1H27"/>
    <m/>
    <s v="19/11/2025 17:29:37"/>
    <m/>
    <m/>
    <x v="58"/>
    <m/>
    <m/>
    <m/>
    <m/>
    <s v="MARAJO GUAPO"/>
    <m/>
    <m/>
    <s v="ARLA-32"/>
    <s v="-"/>
    <s v="-"/>
    <s v=" Km/L"/>
    <s v="-"/>
    <n v="6.06"/>
    <m/>
    <n v="24.18"/>
    <m/>
    <m/>
    <s v="Planejamento Operaci"/>
    <s v="LUCCA JR"/>
    <m/>
    <d v="2025-11-19T00:00:00"/>
    <x v="7"/>
    <x v="0"/>
    <x v="11"/>
  </r>
  <r>
    <s v="SDJ8D65"/>
    <s v="60645800105555897"/>
    <s v="19/11/2025 17:32:36"/>
    <s v="04126"/>
    <s v="LEONARDO ARAUJO LAPERCHE "/>
    <x v="22"/>
    <s v="Caminhonete"/>
    <s v="RAMPAGE"/>
    <s v="RAM"/>
    <s v="26717807"/>
    <s v="AUTO POSTO GOLDEN"/>
    <s v="BRASILIA"/>
    <s v="DF"/>
    <s v="GASOLINA COMUM"/>
    <n v="284"/>
    <n v="6.73"/>
    <s v=" Km/L"/>
    <n v="25714"/>
    <n v="42.22"/>
    <n v="6.77"/>
    <n v="285.85000000000002"/>
    <s v="1798805"/>
    <s v="Planejamento Operaci"/>
    <s v="Planejamento Operaci"/>
    <s v="Operacional"/>
    <m/>
    <d v="2025-11-19T00:00:00"/>
    <x v="7"/>
    <x v="0"/>
    <x v="8"/>
  </r>
  <r>
    <s v="TTY2C25"/>
    <s v="60645800106437780"/>
    <s v="19/11/2025 17:37:59"/>
    <s v="36807"/>
    <s v="ALEX DOS SANTOS"/>
    <x v="38"/>
    <s v="Caminhonete"/>
    <s v="SAVEIRO CS RB MF"/>
    <s v="VW"/>
    <s v="46286315"/>
    <s v="POSTO CENTRAL"/>
    <s v="BOM JESUS"/>
    <s v="GO"/>
    <s v="ETANOL COMUM"/>
    <n v="380"/>
    <n v="8.4700000000000006"/>
    <s v=" Km/L"/>
    <n v="20566"/>
    <n v="44.84"/>
    <n v="4.4610000000000003"/>
    <n v="200.02"/>
    <s v="1"/>
    <s v="EXT - KSE LOCAÇOES"/>
    <s v="Planejamento Operaci"/>
    <s v="KSE LOCAÇOES"/>
    <m/>
    <d v="2025-11-19T00:00:00"/>
    <x v="7"/>
    <x v="0"/>
    <x v="12"/>
  </r>
  <r>
    <s v="TUF2B45"/>
    <s v="60645800106437790"/>
    <s v="19/11/2025 17:43:30"/>
    <s v="01318"/>
    <s v="JOAO BATISTA REIS"/>
    <x v="37"/>
    <s v="Caminhonete"/>
    <s v="SAVEIRO CS RB MF"/>
    <s v="VW"/>
    <s v="07686400"/>
    <s v="AUTO POSTO CASTELANDIA"/>
    <s v="CASTELANDIA"/>
    <s v="GO"/>
    <s v="ETANOL COMUM"/>
    <n v="405"/>
    <n v="9.4499999999999993"/>
    <s v=" Km/L"/>
    <n v="23313"/>
    <n v="42.84"/>
    <n v="4.29"/>
    <n v="183.78"/>
    <s v="87790"/>
    <s v="EXT - KSE LOCAÇOES"/>
    <s v="Planejamento Operaci"/>
    <s v="KSE LOCAÇOES"/>
    <m/>
    <d v="2025-11-19T00:00:00"/>
    <x v="7"/>
    <x v="0"/>
    <x v="12"/>
  </r>
  <r>
    <s v="TTQ4C10"/>
    <s v="60645800106553930"/>
    <s v="19/11/2025 18:03:45"/>
    <s v="02396"/>
    <s v="RENATO DE ALMEIDA VIEIRA"/>
    <x v="31"/>
    <s v="Caminhonete"/>
    <s v="Caminhonete S10"/>
    <s v="CHEVROLET"/>
    <s v="87183400"/>
    <s v="MARAJO GUAPO"/>
    <s v="GUAPO"/>
    <s v="GO"/>
    <s v="DIESEL S-10"/>
    <n v="581"/>
    <n v="14.78"/>
    <s v=" Km/L"/>
    <n v="21340"/>
    <n v="39.299999999999997"/>
    <n v="6.34"/>
    <n v="249.16"/>
    <s v="0"/>
    <s v="Planejamento Operaci"/>
    <s v="Planejamento Operaci"/>
    <s v="INSPENCAO"/>
    <m/>
    <d v="2025-11-19T00:00:00"/>
    <x v="7"/>
    <x v="0"/>
    <x v="12"/>
  </r>
  <r>
    <s v="TUB2B84"/>
    <s v="60645800106472396"/>
    <s v="19/11/2025 18:37:19"/>
    <s v="46440"/>
    <s v="PAULO SOUSA DIAS"/>
    <x v="36"/>
    <s v="Caminhonete"/>
    <s v="SAVEIRO CS RB MF"/>
    <s v="VW"/>
    <s v="45308900"/>
    <s v="POSTO LUPATINI"/>
    <s v="SANTO ANTONIO DA BARRA"/>
    <s v="GO"/>
    <s v="ETANOL COMUM"/>
    <n v="195"/>
    <n v="10.91"/>
    <s v=" Km/L"/>
    <n v="20274"/>
    <n v="17.87"/>
    <n v="4.3899999999999997"/>
    <n v="78.45"/>
    <s v="0"/>
    <s v="EXT - KSE LOCAÇOES"/>
    <s v="Planejamento Operaci"/>
    <s v="KSE LOCAÇOES"/>
    <m/>
    <d v="2025-11-19T00:00:00"/>
    <x v="7"/>
    <x v="0"/>
    <x v="12"/>
  </r>
  <r>
    <s v="TFI3B19"/>
    <s v="60645800105926941"/>
    <s v="19/11/2025 19:15:53"/>
    <s v="87954"/>
    <s v="DANIEL GONÇALVES"/>
    <x v="4"/>
    <s v="AUTOMOVEL"/>
    <s v="ARGO"/>
    <s v="FIAT"/>
    <s v="46209914"/>
    <s v="DECIO RIO VERDE"/>
    <s v="RIO VERDE"/>
    <s v="GO"/>
    <s v="ETANOL COMUM"/>
    <n v="425"/>
    <n v="11.59"/>
    <s v=" Km/L"/>
    <n v="34730"/>
    <n v="36.659999999999997"/>
    <n v="4.1900000000000004"/>
    <n v="153.61000000000001"/>
    <s v="202511191915"/>
    <s v="Planejamento Operaci"/>
    <s v="Planejamento Operaci"/>
    <s v="Operacional"/>
    <m/>
    <d v="2025-11-19T00:00:00"/>
    <x v="7"/>
    <x v="0"/>
    <x v="0"/>
  </r>
  <r>
    <s v="TGM4D76"/>
    <s v="60645800106437582"/>
    <s v="19/11/2025 20:10:18"/>
    <s v="33534"/>
    <s v="MARCOS ANTONIO MARCELINO DA SILVA"/>
    <x v="55"/>
    <s v="Caminhonete"/>
    <s v="FIORINO"/>
    <s v="FIAT"/>
    <s v="46286315"/>
    <s v="POSTO CENTRAL"/>
    <s v="BOM JESUS"/>
    <s v="GO"/>
    <s v="ETANOL COMUM"/>
    <n v="208"/>
    <n v="8.36"/>
    <s v=" Km/L"/>
    <n v="5743"/>
    <n v="24.88"/>
    <n v="4.4610000000000003"/>
    <n v="111"/>
    <s v="0"/>
    <s v="Planejamento Operaci"/>
    <s v="Planejamento Operaci"/>
    <s v="Operacional"/>
    <m/>
    <d v="2025-11-19T00:00:00"/>
    <x v="7"/>
    <x v="0"/>
    <x v="5"/>
  </r>
  <r>
    <s v="TLR1J91"/>
    <s v="60645800106043065"/>
    <s v="19/11/2025 20:23:00"/>
    <s v="02910"/>
    <s v="EMERSON CRISTIANO DA SILVEIRA"/>
    <x v="23"/>
    <s v="Caminhonete"/>
    <s v="SAVEIRO"/>
    <s v="VOLKSWAGEN"/>
    <s v="46209914"/>
    <s v="DECIO RIO VERDE"/>
    <s v="RIO VERDE"/>
    <s v="GO"/>
    <s v="ETANOL COMUM"/>
    <n v="0"/>
    <n v="0"/>
    <s v=" Km/L"/>
    <s v="-"/>
    <n v="53.59"/>
    <n v="4.1900000000000004"/>
    <n v="224.54"/>
    <s v="202511192022"/>
    <s v="Planejamento Operaci"/>
    <s v="Planejamento Operaci"/>
    <s v="Operacional"/>
    <m/>
    <d v="2025-11-19T00:00:00"/>
    <x v="7"/>
    <x v="0"/>
    <x v="9"/>
  </r>
  <r>
    <s v="TIV6G27"/>
    <s v="60645800106184069"/>
    <s v="19/11/2025 20:36:08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166"/>
    <n v="5.65"/>
    <s v=" Km/L"/>
    <n v="8079"/>
    <n v="29.37"/>
    <n v="5.99"/>
    <n v="175.94"/>
    <s v="191174147"/>
    <s v="EXT - LUCCA JR"/>
    <s v="Planejamento Operaci"/>
    <s v="LUCCA JR"/>
    <m/>
    <d v="2025-11-19T00:00:00"/>
    <x v="7"/>
    <x v="0"/>
    <x v="11"/>
  </r>
  <r>
    <s v="TJE5D27"/>
    <s v="60645800106184595"/>
    <s v="19/11/2025 22:19:31"/>
    <s v="81743"/>
    <s v="JEFERSON LUIZ MARTINS_x0009__x0009__x0009__x0009_"/>
    <x v="60"/>
    <s v="EQUIPAMENTOS"/>
    <s v="GUINCHO LEVE"/>
    <s v="EQUIPAMENTO"/>
    <s v="46209914"/>
    <s v="DECIO RIO VERDE"/>
    <s v="RIO VERDE"/>
    <s v="GO"/>
    <s v="DIESEL S-10"/>
    <n v="668"/>
    <n v="5.83"/>
    <s v=" Km/L"/>
    <n v="7212"/>
    <n v="114.61"/>
    <n v="7.05"/>
    <n v="808"/>
    <s v="202511192218"/>
    <s v="EXT - LUCCA JR"/>
    <s v="Planejamento Operaci"/>
    <s v="LUCCA JR"/>
    <m/>
    <d v="2025-11-19T00:00:00"/>
    <x v="7"/>
    <x v="0"/>
    <x v="11"/>
  </r>
  <r>
    <s v="TJE5D27"/>
    <m/>
    <s v="19/11/2025 22:22:04"/>
    <m/>
    <m/>
    <x v="60"/>
    <m/>
    <m/>
    <m/>
    <m/>
    <s v="DECIO RIO VERDE"/>
    <m/>
    <m/>
    <s v="ARLA-32"/>
    <s v="-"/>
    <s v="-"/>
    <s v=" Km/L"/>
    <s v="-"/>
    <n v="5.41"/>
    <m/>
    <n v="20.53"/>
    <m/>
    <m/>
    <s v="Planejamento Operaci"/>
    <s v="LUCCA JR"/>
    <m/>
    <d v="2025-11-19T00:00:00"/>
    <x v="7"/>
    <x v="0"/>
    <x v="11"/>
  </r>
  <r>
    <s v="TTT2H93"/>
    <s v="60645800106472340"/>
    <s v="19/11/2025 22:51:11"/>
    <s v="07097"/>
    <s v="LUIZ FERNANDO NUNES RIBEIRO"/>
    <x v="41"/>
    <s v="Utilitário"/>
    <s v="SAVEIRO"/>
    <s v="FIAT"/>
    <s v="07674909"/>
    <s v="AUTO POSTO INDIARA"/>
    <s v="INDIARA"/>
    <s v="GO"/>
    <s v="ETANOL COMUM"/>
    <n v="401"/>
    <n v="10.23"/>
    <s v=" Km/L"/>
    <n v="24936"/>
    <n v="39.18"/>
    <n v="4.49"/>
    <n v="175.91"/>
    <s v="9873"/>
    <s v="EXT - KSE LOCAÇOES"/>
    <s v="Planejamento Operaci"/>
    <s v="KSE LOCAÇOES"/>
    <m/>
    <d v="2025-11-19T00:00:00"/>
    <x v="7"/>
    <x v="0"/>
    <x v="12"/>
  </r>
  <r>
    <s v="TUG2C45"/>
    <s v="60645800106437770"/>
    <s v="20/11/2025 00:09:33"/>
    <s v="03921"/>
    <s v="IVAIR JUNIOR ARAUJO NOGUEIRA"/>
    <x v="54"/>
    <s v="Utilitário"/>
    <s v="SAVEIRO"/>
    <s v="FIAT"/>
    <s v="81889412"/>
    <s v="POSTO ZERO UM"/>
    <s v="RIO VERDE"/>
    <s v="GO"/>
    <s v="ETANOL COMUM"/>
    <n v="361"/>
    <n v="9.51"/>
    <s v=" Km/L"/>
    <n v="20320"/>
    <n v="37.97"/>
    <n v="4.3899999999999997"/>
    <n v="166.68"/>
    <s v="2"/>
    <s v="EXT - KSE LOCAÇOES"/>
    <s v="Planejamento Operaci"/>
    <s v="KSE LOCAÇOES"/>
    <m/>
    <d v="2025-11-20T00:00:00"/>
    <x v="7"/>
    <x v="0"/>
    <x v="12"/>
  </r>
  <r>
    <s v="TUF2B45"/>
    <s v="60645800106472420"/>
    <s v="20/11/2025 01:06:28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342"/>
    <n v="10.83"/>
    <s v=" Km/L"/>
    <n v="23655"/>
    <n v="31.58"/>
    <n v="4.29"/>
    <n v="135.47999999999999"/>
    <s v="0"/>
    <s v="EXT - KSE LOCAÇOES"/>
    <s v="Planejamento Operaci"/>
    <s v="KSE LOCAÇOES"/>
    <m/>
    <d v="2025-11-20T00:00:00"/>
    <x v="7"/>
    <x v="0"/>
    <x v="12"/>
  </r>
  <r>
    <s v="TTP5B47"/>
    <s v="60645800106472110"/>
    <s v="20/11/2025 01:24:28"/>
    <s v="99531"/>
    <s v="RODRIGO RODRIGUES BARROS"/>
    <x v="40"/>
    <s v="Caminhonete"/>
    <s v="SAVEIRO CS RB MF"/>
    <s v="VW"/>
    <s v="07674909"/>
    <s v="AUTO POSTO INDIARA"/>
    <s v="INDIARA"/>
    <s v="GO"/>
    <s v="ETANOL COMUM"/>
    <n v="431"/>
    <n v="9.75"/>
    <s v=" Km/L"/>
    <n v="18334"/>
    <n v="44.22"/>
    <n v="4.49"/>
    <n v="198.54"/>
    <s v="9874"/>
    <s v="EXT - KSE LOCAÇOES"/>
    <s v="Planejamento Operaci"/>
    <s v="KSE LOCAÇOES"/>
    <m/>
    <d v="2025-11-20T00:00:00"/>
    <x v="7"/>
    <x v="0"/>
    <x v="12"/>
  </r>
  <r>
    <s v="TFV8C74"/>
    <s v="60645800106437299"/>
    <s v="20/11/2025 03:01:03"/>
    <s v="72700"/>
    <s v="MARIO JESUS DE ALMEIDA DE OLIVEIRA"/>
    <x v="34"/>
    <s v="Automóvel"/>
    <s v="AMBULANCIA"/>
    <s v="VOLKSWAGEN"/>
    <s v="07674909"/>
    <s v="AUTO POSTO INDIARA"/>
    <s v="INDIARA"/>
    <s v="GO"/>
    <s v="DIESEL S-10"/>
    <n v="475"/>
    <n v="6.38"/>
    <s v=" Km/L"/>
    <n v="3687"/>
    <n v="74.48"/>
    <n v="6.09"/>
    <n v="453.58"/>
    <s v="9875"/>
    <s v="Planejamento Operaci"/>
    <s v="Planejamento Operaci"/>
    <s v="RESGATE"/>
    <m/>
    <d v="2025-11-20T00:00:00"/>
    <x v="7"/>
    <x v="0"/>
    <x v="13"/>
  </r>
  <r>
    <s v="TLO0E87"/>
    <s v="60645800106184255"/>
    <s v="20/11/2025 04:33:31"/>
    <s v="99045"/>
    <s v="SIDNEY DA COSTA RODRIGUES_x0009__x0009__x0009__x0009_"/>
    <x v="43"/>
    <s v="EQUIPAMENTOS"/>
    <s v="GUINCHO LEVE"/>
    <s v="EQUIPAMENTO"/>
    <s v="87183400"/>
    <s v="MARAJO GUAPO"/>
    <s v="GUAPO"/>
    <s v="GO"/>
    <s v="DIESEL S-10"/>
    <n v="440"/>
    <n v="5.78"/>
    <s v=" Km/L"/>
    <n v="7800"/>
    <n v="76.150000000000006"/>
    <n v="6.41"/>
    <n v="488.12"/>
    <s v="0"/>
    <s v="EXT - LUCCA JR"/>
    <s v="Planejamento Operaci"/>
    <s v="LUCCA JR"/>
    <m/>
    <d v="2025-11-20T00:00:00"/>
    <x v="7"/>
    <x v="0"/>
    <x v="11"/>
  </r>
  <r>
    <s v="TLO0E87"/>
    <m/>
    <s v="20/11/2025 04:36:19"/>
    <m/>
    <m/>
    <x v="43"/>
    <m/>
    <m/>
    <m/>
    <m/>
    <s v="MARAJO GUAPO"/>
    <m/>
    <m/>
    <s v="ARLA-32"/>
    <s v="-"/>
    <s v="-"/>
    <s v=" Km/L"/>
    <s v="-"/>
    <n v="3.38"/>
    <m/>
    <n v="13.49"/>
    <m/>
    <m/>
    <s v="Planejamento Operaci"/>
    <s v="LUCCA JR"/>
    <m/>
    <d v="2025-11-20T00:00:00"/>
    <x v="7"/>
    <x v="0"/>
    <x v="11"/>
  </r>
  <r>
    <s v="TTR3A31"/>
    <s v="60645800106472404"/>
    <s v="20/11/2025 05:19:42"/>
    <s v="75150"/>
    <s v="PETTERSON PERIS BENJAMIN"/>
    <x v="53"/>
    <s v="Caminhonete"/>
    <s v="SAVEIRO CS RB MF"/>
    <s v="VW"/>
    <s v="46209914"/>
    <s v="DECIO RIO VERDE"/>
    <s v="RIO VERDE"/>
    <s v="GO"/>
    <s v="ETANOL COMUM"/>
    <n v="311"/>
    <n v="9.5"/>
    <s v=" Km/L"/>
    <n v="19478"/>
    <n v="32.72"/>
    <n v="4.1900000000000004"/>
    <n v="137.1"/>
    <s v="202511200518"/>
    <s v="EXT - KSE LOCAÇOES"/>
    <s v="Planejamento Operaci"/>
    <s v="KSE LOCAÇOES"/>
    <m/>
    <d v="2025-11-20T00:00:00"/>
    <x v="7"/>
    <x v="0"/>
    <x v="12"/>
  </r>
  <r>
    <s v="TUB2B84"/>
    <s v="60645800106472396"/>
    <s v="20/11/2025 06:10:06"/>
    <s v="01836"/>
    <s v="DANILLO ROSA CARDOSO"/>
    <x v="36"/>
    <s v="Caminhonete"/>
    <s v="SAVEIRO CS RB MF"/>
    <s v="VW"/>
    <s v="41826312"/>
    <s v="AUTO POSTO JACARE"/>
    <s v="ACREUNA"/>
    <s v="GO"/>
    <s v="ETANOL COMUM"/>
    <n v="441"/>
    <n v="10.92"/>
    <s v=" Km/L"/>
    <n v="20715"/>
    <n v="40.39"/>
    <n v="4.25"/>
    <n v="171.67"/>
    <s v="201122173"/>
    <s v="EXT - KSE LOCAÇOES"/>
    <s v="Planejamento Operaci"/>
    <s v="KSE LOCAÇOES"/>
    <m/>
    <d v="2025-11-20T00:00:00"/>
    <x v="7"/>
    <x v="0"/>
    <x v="12"/>
  </r>
  <r>
    <s v="TUF2B45"/>
    <s v="60645800106472420"/>
    <s v="20/11/2025 06:31:05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285"/>
    <n v="11.59"/>
    <s v=" Km/L"/>
    <n v="23940"/>
    <n v="24.6"/>
    <n v="4.29"/>
    <n v="105.53"/>
    <s v="0"/>
    <s v="EXT - KSE LOCAÇOES"/>
    <s v="Planejamento Operaci"/>
    <s v="KSE LOCAÇOES"/>
    <m/>
    <d v="2025-11-20T00:00:00"/>
    <x v="7"/>
    <x v="0"/>
    <x v="12"/>
  </r>
  <r>
    <s v="TTT2H93"/>
    <s v="60645800106472340"/>
    <s v="20/11/2025 06:32:38"/>
    <s v="07097"/>
    <s v="LUIZ FERNANDO NUNES RIBEIRO"/>
    <x v="41"/>
    <s v="Utilitário"/>
    <s v="SAVEIRO"/>
    <s v="FIAT"/>
    <s v="41826312"/>
    <s v="AUTO POSTO JACARE"/>
    <s v="ACREUNA"/>
    <s v="GO"/>
    <s v="ETANOL COMUM"/>
    <n v="301"/>
    <n v="9.93"/>
    <s v=" Km/L"/>
    <n v="25237"/>
    <n v="30.31"/>
    <n v="4.25"/>
    <n v="128.82"/>
    <s v="201123541"/>
    <s v="EXT - KSE LOCAÇOES"/>
    <s v="Planejamento Operaci"/>
    <s v="KSE LOCAÇOES"/>
    <m/>
    <d v="2025-11-20T00:00:00"/>
    <x v="7"/>
    <x v="0"/>
    <x v="12"/>
  </r>
  <r>
    <s v="TUG2C45"/>
    <s v="60645800106437770"/>
    <s v="20/11/2025 06:47:55"/>
    <s v="03921"/>
    <s v="IVAIR JUNIOR ARAUJO NOGUEIRA"/>
    <x v="54"/>
    <s v="Utilitário"/>
    <s v="SAVEIRO"/>
    <s v="FIAT"/>
    <s v="81889412"/>
    <s v="POSTO ZERO UM"/>
    <s v="RIO VERDE"/>
    <s v="GO"/>
    <s v="ETANOL COMUM"/>
    <n v="251"/>
    <n v="10.81"/>
    <s v=" Km/L"/>
    <n v="20571"/>
    <n v="23.22"/>
    <n v="4.3929999999999998"/>
    <n v="102"/>
    <s v="1"/>
    <s v="EXT - KSE LOCAÇOES"/>
    <s v="Planejamento Operaci"/>
    <s v="KSE LOCAÇOES"/>
    <m/>
    <d v="2025-11-20T00:00:00"/>
    <x v="7"/>
    <x v="0"/>
    <x v="12"/>
  </r>
  <r>
    <s v="TTY2C25"/>
    <s v="60645800106472430"/>
    <s v="20/11/2025 07:23:01"/>
    <s v="07015"/>
    <s v="EDILEIA DE SOUSA ANTUNES"/>
    <x v="38"/>
    <s v="Caminhonete"/>
    <s v="SAVEIRO CS RB MF"/>
    <s v="VW"/>
    <s v="46286315"/>
    <s v="POSTO CENTRAL"/>
    <s v="BOM JESUS"/>
    <s v="GO"/>
    <s v="ETANOL COMUM"/>
    <n v="432"/>
    <n v="11.07"/>
    <s v=" Km/L"/>
    <n v="20998"/>
    <n v="39.01"/>
    <n v="4.4610000000000003"/>
    <n v="174.01"/>
    <s v="1"/>
    <s v="EXT - KSE LOCAÇOES"/>
    <s v="Planejamento Operaci"/>
    <s v="KSE LOCAÇOES"/>
    <m/>
    <d v="2025-11-20T00:00:00"/>
    <x v="7"/>
    <x v="0"/>
    <x v="12"/>
  </r>
  <r>
    <s v="TUK2D26"/>
    <s v="60645800106553790"/>
    <s v="20/11/2025 07:43:44"/>
    <s v="01318"/>
    <s v="JOAO BATISTA REIS"/>
    <x v="42"/>
    <s v="Caminhonete"/>
    <s v="Caminhonete S10"/>
    <s v="CHEVROLET"/>
    <s v="75331003"/>
    <s v="SUPERVIA LAGOA"/>
    <s v="RIO VERDE"/>
    <s v="GO"/>
    <s v="DIESEL S-10"/>
    <n v="827"/>
    <n v="14.47"/>
    <s v=" Km/L"/>
    <n v="14625"/>
    <n v="57.16"/>
    <n v="6.09"/>
    <n v="348.1"/>
    <s v="0"/>
    <s v="Planejamento Operaci"/>
    <s v="Planejamento Operaci"/>
    <s v="INSPENCAO"/>
    <m/>
    <d v="2025-11-20T00:00:00"/>
    <x v="7"/>
    <x v="0"/>
    <x v="12"/>
  </r>
  <r>
    <s v="TUW2D74"/>
    <s v="60645800105124310"/>
    <s v="20/11/2025 07:51:17"/>
    <s v="03339"/>
    <s v="MAYARA MARTINS DA SILVA SOUZA"/>
    <x v="35"/>
    <s v="Automóvel"/>
    <s v="CHEVROLET/S10 LS DD4"/>
    <s v="CHEVROLET"/>
    <s v="45364511"/>
    <s v="AUTO POSTO CERRADO 4"/>
    <s v="ITUMBIARA"/>
    <s v="GO"/>
    <s v="DIESEL S-10"/>
    <n v="877"/>
    <n v="14.05"/>
    <s v=" Km/L"/>
    <n v="19506"/>
    <n v="62.41"/>
    <n v="5.69"/>
    <n v="355.11"/>
    <s v="366743"/>
    <s v="Planejamento Operaci"/>
    <s v="Planejamento Operaci"/>
    <s v="Operacional"/>
    <m/>
    <d v="2025-11-20T00:00:00"/>
    <x v="7"/>
    <x v="0"/>
    <x v="12"/>
  </r>
  <r>
    <s v="TGL2B04"/>
    <s v="60645800106437315"/>
    <s v="20/11/2025 08:15:52"/>
    <s v="00951"/>
    <s v="HUGO HENRIQUE OLIVEIRA ROSA"/>
    <x v="45"/>
    <s v="EQUIPAMENTOS"/>
    <s v="AMBULANCIA"/>
    <s v="OUTROS"/>
    <s v="36645906"/>
    <s v="AUTO POSTO ESTRELA DO SUL III"/>
    <s v="ACREUNA"/>
    <s v="GO"/>
    <s v="GASOLINA COMUM"/>
    <s v="-"/>
    <s v="-"/>
    <s v=" Km/L"/>
    <s v="-"/>
    <n v="1.45"/>
    <n v="6.4409999999999998"/>
    <n v="9.34"/>
    <s v="0"/>
    <s v="Planejamento Operaci"/>
    <s v="Planejamento Operaci"/>
    <s v="Operacional"/>
    <m/>
    <d v="2025-11-20T00:00:00"/>
    <x v="7"/>
    <x v="0"/>
    <x v="13"/>
  </r>
  <r>
    <s v="TFI3B19"/>
    <s v="60645800105926941"/>
    <s v="20/11/2025 08:19:33"/>
    <s v="87954"/>
    <s v="DANIEL GONÇALVES"/>
    <x v="4"/>
    <s v="AUTOMOVEL"/>
    <s v="ARGO"/>
    <s v="FIAT"/>
    <s v="46209914"/>
    <s v="DECIO RIO VERDE"/>
    <s v="RIO VERDE"/>
    <s v="GO"/>
    <s v="ETANOL COMUM"/>
    <n v="402"/>
    <n v="10.039999999999999"/>
    <s v=" Km/L"/>
    <n v="35132"/>
    <n v="40.03"/>
    <n v="4.1900000000000004"/>
    <n v="167.73"/>
    <s v="202511200818"/>
    <s v="Planejamento Operaci"/>
    <s v="Planejamento Operaci"/>
    <s v="Operacional"/>
    <m/>
    <d v="2025-11-20T00:00:00"/>
    <x v="7"/>
    <x v="0"/>
    <x v="0"/>
  </r>
  <r>
    <s v="TFL8I14"/>
    <s v="60645800106437530"/>
    <s v="20/11/2025 09:02:38"/>
    <s v="70145"/>
    <s v="LUCAS HENRIQUE MAGALHAES DE SOUZA "/>
    <x v="57"/>
    <s v="EQUIPAMENTOS"/>
    <s v="AMBULANCIA"/>
    <s v="OUTROS"/>
    <s v="26406711"/>
    <s v="POSTO ZANDONADI"/>
    <s v="GUAPO"/>
    <s v="GO"/>
    <s v="DIESEL S-10"/>
    <n v="538"/>
    <n v="5.92"/>
    <s v=" Km/L"/>
    <n v="6271"/>
    <n v="90.93"/>
    <n v="6.19"/>
    <n v="562.86"/>
    <s v="201132504"/>
    <s v="Planejamento Operaci"/>
    <s v="Planejamento Operaci"/>
    <s v="Operacional"/>
    <m/>
    <d v="2025-11-20T00:00:00"/>
    <x v="7"/>
    <x v="0"/>
    <x v="13"/>
  </r>
  <r>
    <s v="TFE6B22"/>
    <s v="60645800105143762"/>
    <s v="20/11/2025 09:11:16"/>
    <s v="03608"/>
    <s v="WEIDER DA SILVA RODRIGUES"/>
    <x v="1"/>
    <s v="AUTOMOVEL"/>
    <s v="ARGO"/>
    <s v="FIAT"/>
    <s v="63532207"/>
    <s v="AUTO POSTO SANTA RIT"/>
    <s v="ACREUNA"/>
    <s v="GO"/>
    <s v="ETANOL COMUM"/>
    <n v="386"/>
    <n v="9.99"/>
    <s v=" Km/L"/>
    <n v="30491"/>
    <n v="38.619999999999997"/>
    <n v="4.24"/>
    <n v="163.75"/>
    <s v="201133002"/>
    <s v="Planejamento Operaci"/>
    <s v="Planejamento Operaci"/>
    <s v="Operacional"/>
    <m/>
    <d v="2025-11-20T00:00:00"/>
    <x v="7"/>
    <x v="0"/>
    <x v="1"/>
  </r>
  <r>
    <s v="TTQ4C10"/>
    <s v="60645800106553930"/>
    <s v="20/11/2025 11:32:55"/>
    <s v="93910"/>
    <s v="DIVINO AVELINO DOS SANTOS"/>
    <x v="31"/>
    <s v="Caminhonete"/>
    <s v="Caminhonete S10"/>
    <s v="CHEVROLET"/>
    <s v="26406711"/>
    <s v="POSTO ZANDONADI"/>
    <s v="GUAPO"/>
    <s v="GO"/>
    <s v="DIESEL S-10"/>
    <n v="884"/>
    <n v="16.190000000000001"/>
    <s v=" Km/L"/>
    <n v="22224"/>
    <n v="54.59"/>
    <n v="6.4909999999999997"/>
    <n v="354.35"/>
    <s v="201141533"/>
    <s v="Planejamento Operaci"/>
    <s v="Planejamento Operaci"/>
    <s v="INSPENCAO"/>
    <m/>
    <d v="2025-11-20T00:00:00"/>
    <x v="7"/>
    <x v="0"/>
    <x v="12"/>
  </r>
  <r>
    <s v="TFM4H34"/>
    <s v="60645800106437340"/>
    <s v="20/11/2025 11:43:32"/>
    <s v="70145"/>
    <s v="LUCAS HENRIQUE MAGALHAES DE SOUZA "/>
    <x v="46"/>
    <s v="EQUIPAMENTOS"/>
    <s v="AMBULANCIA"/>
    <s v="OUTROS"/>
    <s v="45308900"/>
    <s v="POSTO LUPATINI"/>
    <s v="SANTO ANTONIO DA BARRA"/>
    <s v="GO"/>
    <s v="DIESEL S-10"/>
    <n v="336"/>
    <n v="7.01"/>
    <s v=" Km/L"/>
    <n v="3980"/>
    <n v="47.94"/>
    <n v="6.391"/>
    <n v="306.37"/>
    <s v="1"/>
    <s v="Planejamento Operaci"/>
    <s v="Planejamento Operaci"/>
    <s v="Operacional"/>
    <m/>
    <d v="2025-11-20T00:00:00"/>
    <x v="7"/>
    <x v="0"/>
    <x v="13"/>
  </r>
  <r>
    <s v="TFW3J34"/>
    <s v="60645800106437440"/>
    <s v="20/11/2025 12:08:25"/>
    <s v="70145"/>
    <s v="LUCAS HENRIQUE MAGALHAES DE SOUZA "/>
    <x v="49"/>
    <s v="EQUIPAMENTOS"/>
    <s v="AMBULANCIA"/>
    <s v="OUTROS"/>
    <s v="07686400"/>
    <s v="AUTO POSTO CASTELANDIA"/>
    <s v="CASTELANDIA"/>
    <s v="GO"/>
    <s v="DIESEL S-10"/>
    <n v="430"/>
    <n v="6.3"/>
    <s v=" Km/L"/>
    <n v="5373"/>
    <n v="68.3"/>
    <n v="6.09"/>
    <n v="415.95"/>
    <s v="87908"/>
    <s v="Planejamento Operaci"/>
    <s v="Planejamento Operaci"/>
    <s v="Operacional"/>
    <m/>
    <d v="2025-11-20T00:00:00"/>
    <x v="7"/>
    <x v="0"/>
    <x v="13"/>
  </r>
  <r>
    <s v="TUB2B84"/>
    <s v="60645800106472396"/>
    <s v="20/11/2025 12:12:34"/>
    <s v="46440"/>
    <s v="PAULO SOUSA DIAS"/>
    <x v="36"/>
    <s v="Caminhonete"/>
    <s v="SAVEIRO CS RB MF"/>
    <s v="VW"/>
    <s v="45308900"/>
    <s v="POSTO LUPATINI"/>
    <s v="SANTO ANTONIO DA BARRA"/>
    <s v="GO"/>
    <s v="ETANOL COMUM"/>
    <n v="347"/>
    <n v="10.06"/>
    <s v=" Km/L"/>
    <n v="21062"/>
    <n v="34.5"/>
    <n v="4.3899999999999997"/>
    <n v="151.46"/>
    <s v="0"/>
    <s v="EXT - KSE LOCAÇOES"/>
    <s v="Planejamento Operaci"/>
    <s v="KSE LOCAÇOES"/>
    <m/>
    <d v="2025-11-20T00:00:00"/>
    <x v="7"/>
    <x v="0"/>
    <x v="12"/>
  </r>
  <r>
    <s v="TUF2B45"/>
    <s v="60645800106472420"/>
    <s v="20/11/2025 12:41:17"/>
    <s v="04689"/>
    <s v="CLEDSON MARQUES ARRUDA"/>
    <x v="37"/>
    <s v="Caminhonete"/>
    <s v="SAVEIRO CS RB MF"/>
    <s v="VW"/>
    <s v="07686400"/>
    <s v="AUTO POSTO CASTELANDIA"/>
    <s v="CASTELANDIA"/>
    <s v="GO"/>
    <s v="ETANOL COMUM"/>
    <n v="363"/>
    <n v="10.31"/>
    <s v=" Km/L"/>
    <n v="24303"/>
    <n v="35.22"/>
    <n v="4.29"/>
    <n v="151.09"/>
    <s v="87926"/>
    <s v="EXT - KSE LOCAÇOES"/>
    <s v="Planejamento Operaci"/>
    <s v="KSE LOCAÇOES"/>
    <m/>
    <d v="2025-11-20T00:00:00"/>
    <x v="7"/>
    <x v="0"/>
    <x v="12"/>
  </r>
  <r>
    <s v="TTP5B47"/>
    <s v="60645800106472110"/>
    <s v="20/11/2025 14:21:06"/>
    <s v="00149"/>
    <s v="MANOELITO METROVICH LIMA"/>
    <x v="40"/>
    <s v="Caminhonete"/>
    <s v="SAVEIRO CS RB MF"/>
    <s v="VW"/>
    <s v="75331801"/>
    <s v="DECIO CEZARINA"/>
    <s v="CEZARINA"/>
    <s v="GO"/>
    <s v="ETANOL COMUM"/>
    <n v="410"/>
    <n v="8.68"/>
    <s v=" Km/L"/>
    <n v="18744"/>
    <n v="47.22"/>
    <n v="4.09"/>
    <n v="193.13"/>
    <s v="202511201419"/>
    <s v="EXT - KSE LOCAÇOES"/>
    <s v="Planejamento Operaci"/>
    <s v="KSE LOCAÇOES"/>
    <m/>
    <d v="2025-11-20T00:00:00"/>
    <x v="7"/>
    <x v="0"/>
    <x v="12"/>
  </r>
  <r>
    <s v="TGC9A34"/>
    <s v="60645800106437250"/>
    <s v="20/11/2025 15:35:48"/>
    <s v="70390"/>
    <s v="CLEITON ANTONIO TAVARES HENRIQUE"/>
    <x v="48"/>
    <s v="EQUIPAMENTOS"/>
    <s v="AMBULANCIA"/>
    <s v="OUTROS"/>
    <s v="53081711"/>
    <s v="POSTO Z   Z SANTA MA"/>
    <s v="GUAPO"/>
    <s v="GO"/>
    <s v="DIESEL S-10"/>
    <n v="287"/>
    <n v="5.05"/>
    <s v=" Km/L"/>
    <n v="4666"/>
    <n v="56.87"/>
    <n v="5.99"/>
    <n v="340.63"/>
    <s v="1"/>
    <s v="Planejamento Operaci"/>
    <s v="Planejamento Operaci"/>
    <s v="Operacional"/>
    <m/>
    <d v="2025-11-20T00:00:00"/>
    <x v="7"/>
    <x v="0"/>
    <x v="13"/>
  </r>
  <r>
    <s v="TTR3A31"/>
    <s v="60645800106472404"/>
    <s v="20/11/2025 17:09:14"/>
    <s v="95143"/>
    <s v="NILDO ANTONIO DE SOUSA"/>
    <x v="53"/>
    <s v="Caminhonete"/>
    <s v="SAVEIRO CS RB MF"/>
    <s v="VW"/>
    <s v="46209914"/>
    <s v="DECIO RIO VERDE"/>
    <s v="RIO VERDE"/>
    <s v="GO"/>
    <s v="ETANOL COMUM"/>
    <n v="267"/>
    <n v="7.2"/>
    <s v=" Km/L"/>
    <n v="19745"/>
    <n v="37.07"/>
    <n v="4.1900000000000004"/>
    <n v="155.32"/>
    <s v="202511201708"/>
    <s v="EXT - KSE LOCAÇOES"/>
    <s v="Planejamento Operaci"/>
    <s v="KSE LOCAÇOES"/>
    <m/>
    <d v="2025-11-20T00:00:00"/>
    <x v="7"/>
    <x v="0"/>
    <x v="12"/>
  </r>
  <r>
    <s v="TFR8B59"/>
    <s v="60645800105143681"/>
    <s v="20/11/2025 17:51:22"/>
    <s v="92635"/>
    <s v="ADENILDO BARBOSA DUTRA"/>
    <x v="8"/>
    <s v="AUTOMOVEL"/>
    <s v="ARGO"/>
    <s v="FIAT"/>
    <s v="31812600"/>
    <s v="POSTO NOVA AMERICA"/>
    <s v="GOIANIA"/>
    <s v="GO"/>
    <s v="ETANOL COMUM"/>
    <n v="286"/>
    <n v="7.35"/>
    <s v=" Km/L"/>
    <n v="14086"/>
    <n v="38.92"/>
    <n v="4.6509999999999998"/>
    <n v="181.02"/>
    <s v="201164243"/>
    <s v="Planejamento Operaci"/>
    <s v="Planejamento Operaci"/>
    <s v="Operacional"/>
    <m/>
    <d v="2025-11-20T00:00:00"/>
    <x v="7"/>
    <x v="0"/>
    <x v="5"/>
  </r>
  <r>
    <s v="TTT2H93"/>
    <s v="60645800106472340"/>
    <s v="20/11/2025 18:00:15"/>
    <s v="52982"/>
    <s v="ROBERTO ANTONIO DE MELO"/>
    <x v="41"/>
    <s v="Utilitário"/>
    <s v="SAVEIRO"/>
    <s v="FIAT"/>
    <s v="41826312"/>
    <s v="AUTO POSTO JACARE"/>
    <s v="ACREUNA"/>
    <s v="GO"/>
    <s v="ETANOL COMUM"/>
    <n v="395"/>
    <n v="8.11"/>
    <s v=" Km/L"/>
    <n v="25632"/>
    <n v="48.73"/>
    <n v="4.25"/>
    <n v="207.11"/>
    <s v="201164719"/>
    <s v="EXT - KSE LOCAÇOES"/>
    <s v="Planejamento Operaci"/>
    <s v="KSE LOCAÇOES"/>
    <m/>
    <d v="2025-11-20T00:00:00"/>
    <x v="7"/>
    <x v="0"/>
    <x v="12"/>
  </r>
  <r>
    <s v="TTP5B47"/>
    <s v="60645800106472110"/>
    <s v="20/11/2025 18:23:46"/>
    <s v="00149"/>
    <s v="MANOELITO METROVICH LIMA"/>
    <x v="40"/>
    <s v="Caminhonete"/>
    <s v="SAVEIRO CS RB MF"/>
    <s v="VW"/>
    <s v="07674909"/>
    <s v="AUTO POSTO INDIARA"/>
    <s v="INDIARA"/>
    <s v="GO"/>
    <s v="ETANOL COMUM"/>
    <n v="122"/>
    <n v="7.46"/>
    <s v=" Km/L"/>
    <n v="18866"/>
    <n v="16.36"/>
    <n v="4.29"/>
    <n v="70.180000000000007"/>
    <s v="9883"/>
    <s v="EXT - KSE LOCAÇOES"/>
    <s v="Planejamento Operaci"/>
    <s v="KSE LOCAÇOES"/>
    <m/>
    <d v="2025-11-20T00:00:00"/>
    <x v="7"/>
    <x v="0"/>
    <x v="12"/>
  </r>
  <r>
    <s v="TUG2C45"/>
    <s v="60645800106437770"/>
    <s v="20/11/2025 18:37:10"/>
    <s v="73410"/>
    <s v="BRUNO SOUSA DIAS"/>
    <x v="54"/>
    <s v="Utilitário"/>
    <s v="SAVEIRO"/>
    <s v="FIAT"/>
    <s v="81889412"/>
    <s v="POSTO ZERO UM"/>
    <s v="RIO VERDE"/>
    <s v="GO"/>
    <s v="ETANOL COMUM"/>
    <n v="481"/>
    <n v="10.41"/>
    <s v=" Km/L"/>
    <n v="21052"/>
    <n v="46.22"/>
    <n v="4.3899999999999997"/>
    <n v="202.91"/>
    <s v="2"/>
    <s v="EXT - KSE LOCAÇOES"/>
    <s v="Planejamento Operaci"/>
    <s v="KSE LOCAÇOES"/>
    <m/>
    <d v="2025-11-20T00:00:00"/>
    <x v="7"/>
    <x v="0"/>
    <x v="12"/>
  </r>
  <r>
    <s v="TUB2B84"/>
    <s v="60645800106472396"/>
    <s v="20/11/2025 18:40:33"/>
    <s v="46440"/>
    <s v="PAULO SOUSA DIAS"/>
    <x v="36"/>
    <s v="Caminhonete"/>
    <s v="SAVEIRO CS RB MF"/>
    <s v="VW"/>
    <s v="45308900"/>
    <s v="POSTO LUPATINI"/>
    <s v="SANTO ANTONIO DA BARRA"/>
    <s v="GO"/>
    <s v="ETANOL COMUM"/>
    <n v="294"/>
    <n v="10.47"/>
    <s v=" Km/L"/>
    <n v="21356"/>
    <n v="28.08"/>
    <n v="4.3899999999999997"/>
    <n v="123.27"/>
    <s v="0"/>
    <s v="EXT - KSE LOCAÇOES"/>
    <s v="Planejamento Operaci"/>
    <s v="KSE LOCAÇOES"/>
    <m/>
    <d v="2025-11-20T00:00:00"/>
    <x v="7"/>
    <x v="0"/>
    <x v="12"/>
  </r>
  <r>
    <s v="TTY2C25"/>
    <s v="60645800106472430"/>
    <s v="20/11/2025 19:09:30"/>
    <s v="07015"/>
    <s v="EDILEIA DE SOUSA ANTUNES"/>
    <x v="38"/>
    <s v="Caminhonete"/>
    <s v="SAVEIRO CS RB MF"/>
    <s v="VW"/>
    <s v="45307105"/>
    <s v="POSTO GIRASSOL"/>
    <s v="ITUMBIARA"/>
    <s v="GO"/>
    <s v="ETANOL ADITIVADO"/>
    <n v="431"/>
    <n v="10.16"/>
    <s v=" Km/L"/>
    <n v="21429"/>
    <n v="42.42"/>
    <n v="4.29"/>
    <n v="181.98"/>
    <s v="201168"/>
    <s v="EXT - KSE LOCAÇOES"/>
    <s v="Planejamento Operaci"/>
    <s v="KSE LOCAÇOES"/>
    <m/>
    <d v="2025-11-20T00:00:00"/>
    <x v="7"/>
    <x v="0"/>
    <x v="12"/>
  </r>
  <r>
    <s v="TIV6G27"/>
    <s v="60645800106184069"/>
    <s v="20/11/2025 20:14:29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305"/>
    <n v="6.03"/>
    <s v=" Km/L"/>
    <n v="8384"/>
    <n v="50.54"/>
    <n v="5.9909999999999997"/>
    <n v="302.76"/>
    <s v="201172843"/>
    <s v="EXT - LUCCA JR"/>
    <s v="Planejamento Operaci"/>
    <s v="LUCCA JR"/>
    <m/>
    <d v="2025-11-20T00:00:00"/>
    <x v="7"/>
    <x v="0"/>
    <x v="11"/>
  </r>
  <r>
    <s v="TIV6G27"/>
    <m/>
    <s v="20/11/2025 20:14:29"/>
    <m/>
    <m/>
    <x v="30"/>
    <m/>
    <m/>
    <m/>
    <m/>
    <s v="AUTO POSTO JACARE"/>
    <m/>
    <m/>
    <s v="ARLA-32"/>
    <s v="-"/>
    <s v="-"/>
    <s v=" Km/L"/>
    <s v="-"/>
    <n v="4.34"/>
    <m/>
    <n v="14.33"/>
    <m/>
    <m/>
    <s v="Planejamento Operaci"/>
    <s v="LUCCA JR"/>
    <m/>
    <d v="2025-11-20T00:00:00"/>
    <x v="7"/>
    <x v="0"/>
    <x v="11"/>
  </r>
  <r>
    <s v="TUF2B45"/>
    <s v="60645800106472420"/>
    <s v="20/11/2025 21:25:27"/>
    <s v="03398"/>
    <s v="JOSIMAR VENANCIO SANTOS SILVA"/>
    <x v="37"/>
    <s v="Caminhonete"/>
    <s v="SAVEIRO CS RB MF"/>
    <s v="VW"/>
    <s v="07686400"/>
    <s v="AUTO POSTO CASTELANDIA"/>
    <s v="CASTELANDIA"/>
    <s v="GO"/>
    <s v="ETANOL COMUM"/>
    <n v="410"/>
    <n v="9.01"/>
    <s v=" Km/L"/>
    <n v="24713"/>
    <n v="45.53"/>
    <n v="4.29"/>
    <n v="195.32"/>
    <s v="88021"/>
    <s v="EXT - KSE LOCAÇOES"/>
    <s v="Planejamento Operaci"/>
    <s v="KSE LOCAÇOES"/>
    <m/>
    <d v="2025-11-20T00:00:00"/>
    <x v="7"/>
    <x v="0"/>
    <x v="12"/>
  </r>
  <r>
    <s v="TUK2D26"/>
    <s v="60645800106553790"/>
    <s v="21/11/2025 02:34:48"/>
    <s v="03458"/>
    <s v="RAUL DOS SANTOS SOUSA"/>
    <x v="42"/>
    <s v="Caminhonete"/>
    <s v="Caminhonete S10"/>
    <s v="CHEVROLET"/>
    <s v="75331003"/>
    <s v="SUPERVIA LAGOA"/>
    <s v="RIO VERDE"/>
    <s v="GO"/>
    <s v="DIESEL COMUM"/>
    <n v="980"/>
    <n v="15.3"/>
    <s v=" Km/L"/>
    <n v="15605"/>
    <n v="64.069999999999993"/>
    <n v="6.15"/>
    <n v="394.02"/>
    <s v="0"/>
    <s v="Planejamento Operaci"/>
    <s v="Planejamento Operaci"/>
    <s v="INSPENCAO"/>
    <m/>
    <d v="2025-11-21T00:00:00"/>
    <x v="7"/>
    <x v="0"/>
    <x v="12"/>
  </r>
  <r>
    <s v="TTY2C25"/>
    <s v="60645800106472430"/>
    <s v="21/11/2025 03:14:55"/>
    <s v="05644"/>
    <s v="GEOVANE SEVERIANO DA SILVA"/>
    <x v="38"/>
    <s v="Caminhonete"/>
    <s v="SAVEIRO CS RB MF"/>
    <s v="VW"/>
    <s v="45341508"/>
    <s v="POSTO ALTO DA SERRA"/>
    <s v="ITUMBIARA"/>
    <s v="GO"/>
    <s v="ETANOL COMUM"/>
    <n v="344"/>
    <n v="11.75"/>
    <s v=" Km/L"/>
    <n v="21773"/>
    <n v="29.27"/>
    <n v="4.6399999999999997"/>
    <n v="135.80000000000001"/>
    <s v="0"/>
    <s v="EXT - KSE LOCAÇOES"/>
    <s v="Planejamento Operaci"/>
    <s v="KSE LOCAÇOES"/>
    <m/>
    <d v="2025-11-21T00:00:00"/>
    <x v="7"/>
    <x v="0"/>
    <x v="12"/>
  </r>
  <r>
    <s v="TTT2H93"/>
    <s v="60645800106472340"/>
    <s v="21/11/2025 04:06:55"/>
    <s v="07097"/>
    <s v="LUIZ FERNANDO NUNES RIBEIRO"/>
    <x v="41"/>
    <s v="Utilitário"/>
    <s v="SAVEIRO"/>
    <s v="FIAT"/>
    <s v="07674909"/>
    <s v="AUTO POSTO INDIARA"/>
    <s v="INDIARA"/>
    <s v="GO"/>
    <s v="ETANOL COMUM"/>
    <n v="434"/>
    <n v="10.199999999999999"/>
    <s v=" Km/L"/>
    <n v="26066"/>
    <n v="42.53"/>
    <n v="4.49"/>
    <n v="190.96"/>
    <s v="9887"/>
    <s v="EXT - KSE LOCAÇOES"/>
    <s v="Planejamento Operaci"/>
    <s v="KSE LOCAÇOES"/>
    <m/>
    <d v="2025-11-21T00:00:00"/>
    <x v="7"/>
    <x v="0"/>
    <x v="12"/>
  </r>
  <r>
    <s v="TTQ4C10"/>
    <s v="60645800106553930"/>
    <s v="21/11/2025 04:13:42"/>
    <s v="03095"/>
    <s v="MICHELL ALMEIDA SANTANA"/>
    <x v="31"/>
    <s v="Caminhonete"/>
    <s v="Caminhonete S10"/>
    <s v="CHEVROLET"/>
    <s v="87183400"/>
    <s v="MARAJO GUAPO"/>
    <s v="GUAPO"/>
    <s v="GO"/>
    <s v="DIESEL S-10"/>
    <n v="872"/>
    <n v="15.75"/>
    <s v=" Km/L"/>
    <n v="23096"/>
    <n v="55.36"/>
    <n v="6.41"/>
    <n v="354.86"/>
    <s v="0"/>
    <s v="Planejamento Operaci"/>
    <s v="Planejamento Operaci"/>
    <s v="INSPENCAO"/>
    <m/>
    <d v="2025-11-21T00:00:00"/>
    <x v="7"/>
    <x v="0"/>
    <x v="12"/>
  </r>
  <r>
    <s v="TTP5B47"/>
    <s v="60645800106472110"/>
    <s v="21/11/2025 04:32:06"/>
    <s v="99531"/>
    <s v="RODRIGO RODRIGUES BARROS"/>
    <x v="40"/>
    <s v="Caminhonete"/>
    <s v="SAVEIRO CS RB MF"/>
    <s v="VW"/>
    <s v="07674909"/>
    <s v="AUTO POSTO INDIARA"/>
    <s v="INDIARA"/>
    <s v="GO"/>
    <s v="ETANOL COMUM"/>
    <n v="264"/>
    <n v="9.17"/>
    <s v=" Km/L"/>
    <n v="19130"/>
    <n v="28.8"/>
    <n v="4.49"/>
    <n v="129.31"/>
    <s v="9888"/>
    <s v="EXT - KSE LOCAÇOES"/>
    <s v="Planejamento Operaci"/>
    <s v="KSE LOCAÇOES"/>
    <m/>
    <d v="2025-11-21T00:00:00"/>
    <x v="7"/>
    <x v="0"/>
    <x v="12"/>
  </r>
  <r>
    <s v="TUG2C45"/>
    <s v="60645800106437770"/>
    <s v="21/11/2025 05:11:30"/>
    <s v="02025"/>
    <s v="TIAGO PEREIRA SANTOS"/>
    <x v="54"/>
    <s v="Utilitário"/>
    <s v="SAVEIRO"/>
    <s v="FIAT"/>
    <s v="81889412"/>
    <s v="POSTO ZERO UM"/>
    <s v="RIO VERDE"/>
    <s v="GO"/>
    <s v="ETANOL COMUM"/>
    <n v="403"/>
    <n v="12.38"/>
    <s v=" Km/L"/>
    <n v="21455"/>
    <n v="32.56"/>
    <n v="4.3899999999999997"/>
    <n v="142.94"/>
    <s v="0"/>
    <s v="EXT - KSE LOCAÇOES"/>
    <s v="Planejamento Operaci"/>
    <s v="KSE LOCAÇOES"/>
    <m/>
    <d v="2025-11-21T00:00:00"/>
    <x v="7"/>
    <x v="0"/>
    <x v="12"/>
  </r>
  <r>
    <s v="TTR3A31"/>
    <s v="60645800106472404"/>
    <s v="21/11/2025 05:11:34"/>
    <s v="01836"/>
    <s v="DANILLO ROSA CARDOSO"/>
    <x v="53"/>
    <s v="Caminhonete"/>
    <s v="SAVEIRO CS RB MF"/>
    <s v="VW"/>
    <s v="46209914"/>
    <s v="DECIO RIO VERDE"/>
    <s v="RIO VERDE"/>
    <s v="GO"/>
    <s v="ETANOL COMUM"/>
    <n v="518"/>
    <n v="9.8800000000000008"/>
    <s v=" Km/L"/>
    <n v="20263"/>
    <n v="52.41"/>
    <n v="4.1900000000000004"/>
    <n v="219.6"/>
    <s v="202511210510"/>
    <s v="EXT - KSE LOCAÇOES"/>
    <s v="Planejamento Operaci"/>
    <s v="KSE LOCAÇOES"/>
    <m/>
    <d v="2025-11-21T00:00:00"/>
    <x v="7"/>
    <x v="0"/>
    <x v="12"/>
  </r>
  <r>
    <s v="TUF2B45"/>
    <s v="60645800106472420"/>
    <s v="21/11/2025 06:22:06"/>
    <s v="03398"/>
    <s v="JOSIMAR VENANCIO SANTOS SILVA"/>
    <x v="37"/>
    <s v="Caminhonete"/>
    <s v="SAVEIRO CS RB MF"/>
    <s v="VW"/>
    <s v="07686400"/>
    <s v="AUTO POSTO CASTELANDIA"/>
    <s v="CASTELANDIA"/>
    <s v="GO"/>
    <s v="ETANOL COMUM"/>
    <n v="396"/>
    <n v="11.14"/>
    <s v=" Km/L"/>
    <n v="25109"/>
    <n v="35.56"/>
    <n v="4.29"/>
    <n v="152.55000000000001"/>
    <s v="88028"/>
    <s v="EXT - KSE LOCAÇOES"/>
    <s v="Planejamento Operaci"/>
    <s v="KSE LOCAÇOES"/>
    <m/>
    <d v="2025-11-21T00:00:00"/>
    <x v="7"/>
    <x v="0"/>
    <x v="12"/>
  </r>
  <r>
    <s v="TFV8C74"/>
    <s v="60645800106437299"/>
    <s v="21/11/2025 06:22:25"/>
    <s v="72700"/>
    <s v="MARIO JESUS DE ALMEIDA DE OLIVEIRA"/>
    <x v="34"/>
    <s v="Automóvel"/>
    <s v="AMBULANCIA"/>
    <s v="VOLKSWAGEN"/>
    <s v="41875311"/>
    <s v="POSTO SABOR DA TERRA"/>
    <s v="INDIARA"/>
    <s v="GO"/>
    <s v="DIESEL S-10"/>
    <n v="276"/>
    <n v="5.6"/>
    <s v=" Km/L"/>
    <n v="3963"/>
    <n v="49.3"/>
    <n v="5.89"/>
    <n v="290.39"/>
    <s v="211122864"/>
    <s v="Planejamento Operaci"/>
    <s v="Planejamento Operaci"/>
    <s v="RESGATE"/>
    <m/>
    <d v="2025-11-21T00:00:00"/>
    <x v="7"/>
    <x v="0"/>
    <x v="13"/>
  </r>
  <r>
    <s v="TFW2H32"/>
    <s v="60645800105143835"/>
    <s v="21/11/2025 06:48:22"/>
    <s v="99638"/>
    <s v="LAFAIETE DE SOUZA SANTOS"/>
    <x v="10"/>
    <s v="AUTOMOVEL"/>
    <s v="ARGO"/>
    <s v="FIAT"/>
    <s v="69429000"/>
    <s v="PETROBESSA EXPRESS"/>
    <s v="ANAPOLIS"/>
    <s v="GO"/>
    <s v="ETANOL COMUM"/>
    <n v="310"/>
    <n v="9.59"/>
    <s v=" Km/L"/>
    <n v="39591"/>
    <n v="32.31"/>
    <n v="4.54"/>
    <n v="146.69999999999999"/>
    <s v="0"/>
    <s v="Planejamento Operaci"/>
    <s v="Planejamento Operaci"/>
    <s v="Operacional"/>
    <m/>
    <d v="2025-11-21T00:00:00"/>
    <x v="7"/>
    <x v="0"/>
    <x v="3"/>
  </r>
  <r>
    <s v="TUW2D74"/>
    <s v="60645800105124310"/>
    <s v="21/11/2025 06:53:06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589"/>
    <n v="13.32"/>
    <s v=" Km/L"/>
    <n v="20095"/>
    <n v="44.21"/>
    <n v="6.49"/>
    <n v="286.92"/>
    <s v="0"/>
    <s v="Planejamento Operaci"/>
    <s v="Planejamento Operaci"/>
    <s v="Operacional"/>
    <m/>
    <d v="2025-11-21T00:00:00"/>
    <x v="7"/>
    <x v="0"/>
    <x v="12"/>
  </r>
  <r>
    <s v="TFX7J72"/>
    <s v="60645800105836505"/>
    <s v="21/11/2025 07:20:50"/>
    <s v="03126"/>
    <s v="PEDRO PAULO SILVA SANTOS"/>
    <x v="11"/>
    <s v="AUTOMOVEL"/>
    <s v="ARGO"/>
    <s v="FIAT"/>
    <s v="81820912"/>
    <s v="AUTO POSTO KR 06"/>
    <s v="RIO VERDE"/>
    <s v="GO"/>
    <s v="ETANOL COMUM"/>
    <n v="297"/>
    <n v="7.24"/>
    <s v=" Km/L"/>
    <n v="44222"/>
    <n v="41.05"/>
    <n v="4.1900000000000004"/>
    <n v="172.01"/>
    <s v="0"/>
    <s v="Planejamento Operaci"/>
    <s v="Planejamento Operaci"/>
    <s v="Operacional"/>
    <m/>
    <d v="2025-11-21T00:00:00"/>
    <x v="7"/>
    <x v="0"/>
    <x v="4"/>
  </r>
  <r>
    <s v="TFU6C04"/>
    <s v="60645800106437493"/>
    <s v="21/11/2025 08:19:48"/>
    <s v="87351"/>
    <s v="CLEYTON GARCIA MOREIRA"/>
    <x v="50"/>
    <s v="EQUIPAMENTOS"/>
    <s v="AMBULANCIA"/>
    <s v="OUTROS"/>
    <s v="46225718"/>
    <s v="POSTO MARIA JOAO"/>
    <s v="ITUMBIARA"/>
    <s v="GO"/>
    <s v="DIESEL S-10"/>
    <n v="250"/>
    <n v="3.7"/>
    <s v=" Km/L"/>
    <n v="4736"/>
    <n v="67.61"/>
    <n v="6.4"/>
    <n v="432.7"/>
    <s v="1"/>
    <s v="Planejamento Operaci"/>
    <s v="Planejamento Operaci"/>
    <s v="Operacional"/>
    <m/>
    <d v="2025-11-21T00:00:00"/>
    <x v="7"/>
    <x v="0"/>
    <x v="13"/>
  </r>
  <r>
    <s v="TUB2B84"/>
    <s v="60645800106472396"/>
    <s v="21/11/2025 11:58:01"/>
    <s v="46440"/>
    <s v="PAULO SOUSA DIAS"/>
    <x v="36"/>
    <s v="Caminhonete"/>
    <s v="SAVEIRO CS RB MF"/>
    <s v="VW"/>
    <s v="45308900"/>
    <s v="POSTO LUPATINI"/>
    <s v="SANTO ANTONIO DA BARRA"/>
    <s v="GO"/>
    <s v="ETANOL COMUM"/>
    <n v="290"/>
    <n v="11.07"/>
    <s v=" Km/L"/>
    <n v="21646"/>
    <n v="26.2"/>
    <n v="4.09"/>
    <n v="107.16"/>
    <s v="0"/>
    <s v="EXT - KSE LOCAÇOES"/>
    <s v="Planejamento Operaci"/>
    <s v="KSE LOCAÇOES"/>
    <m/>
    <d v="2025-11-21T00:00:00"/>
    <x v="7"/>
    <x v="0"/>
    <x v="12"/>
  </r>
  <r>
    <s v="TUF2B45"/>
    <s v="60645800106472420"/>
    <s v="21/11/2025 13:03:13"/>
    <s v="05369"/>
    <s v="FERNANDA HELLEN DEUFINO DA SILVA"/>
    <x v="37"/>
    <s v="Caminhonete"/>
    <s v="SAVEIRO CS RB MF"/>
    <s v="VW"/>
    <s v="07686400"/>
    <s v="AUTO POSTO CASTELANDIA"/>
    <s v="CASTELANDIA"/>
    <s v="GO"/>
    <s v="ETANOL COMUM"/>
    <n v="383"/>
    <n v="10.39"/>
    <s v=" Km/L"/>
    <n v="25492"/>
    <n v="36.86"/>
    <n v="4.29"/>
    <n v="158.13"/>
    <s v="88086"/>
    <s v="EXT - KSE LOCAÇOES"/>
    <s v="Planejamento Operaci"/>
    <s v="KSE LOCAÇOES"/>
    <m/>
    <d v="2025-11-21T00:00:00"/>
    <x v="7"/>
    <x v="0"/>
    <x v="12"/>
  </r>
  <r>
    <s v="TIV6G27"/>
    <s v="60645800106184069"/>
    <s v="21/11/2025 14:12:36"/>
    <s v="00831"/>
    <s v="TIAGO CALDEIRA DOS SANTOS SILVA_x0009__x0009__x0009__x0009_"/>
    <x v="30"/>
    <s v="EQUIPAMENTOS"/>
    <s v="GUINCHO LEVE"/>
    <s v="EQUIPAMENTO"/>
    <s v="36645906"/>
    <s v="AUTO POSTO ESTRELA DO SUL III"/>
    <s v="ACREUNA"/>
    <s v="GO"/>
    <s v="DIESEL S-10"/>
    <n v="459"/>
    <n v="6.57"/>
    <s v=" Km/L"/>
    <n v="8843"/>
    <n v="69.86"/>
    <n v="6.18"/>
    <n v="431.76"/>
    <s v="0"/>
    <s v="EXT - LUCCA JR"/>
    <s v="Planejamento Operaci"/>
    <s v="LUCCA JR"/>
    <m/>
    <d v="2025-11-21T00:00:00"/>
    <x v="7"/>
    <x v="0"/>
    <x v="11"/>
  </r>
  <r>
    <s v="TTP5B47"/>
    <s v="60645800106472110"/>
    <s v="21/11/2025 14:39:42"/>
    <s v="02710"/>
    <s v="RAINON LOPES ALMEIDA"/>
    <x v="40"/>
    <s v="Caminhonete"/>
    <s v="SAVEIRO CS RB MF"/>
    <s v="VW"/>
    <s v="75331801"/>
    <s v="DECIO CEZARINA"/>
    <s v="CEZARINA"/>
    <s v="GO"/>
    <s v="ETANOL COMUM"/>
    <n v="513"/>
    <n v="11.58"/>
    <s v=" Km/L"/>
    <n v="19643"/>
    <n v="44.29"/>
    <n v="4.09"/>
    <n v="181.15"/>
    <s v="202511211438"/>
    <s v="EXT - KSE LOCAÇOES"/>
    <s v="Planejamento Operaci"/>
    <s v="KSE LOCAÇOES"/>
    <m/>
    <d v="2025-11-21T00:00:00"/>
    <x v="7"/>
    <x v="0"/>
    <x v="12"/>
  </r>
  <r>
    <s v="TTY2C25"/>
    <s v="60645800106472430"/>
    <s v="21/11/2025 14:53:11"/>
    <s v="07015"/>
    <s v="EDILEIA DE SOUSA ANTUNES"/>
    <x v="38"/>
    <s v="Caminhonete"/>
    <s v="SAVEIRO CS RB MF"/>
    <s v="VW"/>
    <s v="46286315"/>
    <s v="POSTO CENTRAL"/>
    <s v="BOM JESUS"/>
    <s v="GO"/>
    <s v="ETANOL COMUM"/>
    <n v="512"/>
    <n v="10.72"/>
    <s v=" Km/L"/>
    <n v="22285"/>
    <n v="47.75"/>
    <n v="4.4610000000000003"/>
    <n v="213"/>
    <s v="1"/>
    <s v="EXT - KSE LOCAÇOES"/>
    <s v="Planejamento Operaci"/>
    <s v="KSE LOCAÇOES"/>
    <m/>
    <d v="2025-11-21T00:00:00"/>
    <x v="7"/>
    <x v="0"/>
    <x v="12"/>
  </r>
  <r>
    <s v="KAZ5F74"/>
    <s v="60645800105124355"/>
    <s v="21/11/2025 15:07:52"/>
    <s v="09808"/>
    <s v="DOUGLAS OLIVEIRA SANTOS"/>
    <x v="19"/>
    <s v="Caminhão"/>
    <s v="L 1113"/>
    <s v="IVECO"/>
    <s v="81889412"/>
    <s v="POSTO ZERO UM"/>
    <s v="RIO VERDE"/>
    <s v="GO"/>
    <s v="DIESEL COMUM"/>
    <n v="0"/>
    <n v="0"/>
    <s v=" Km/L"/>
    <n v="0"/>
    <n v="150"/>
    <n v="6.04"/>
    <n v="906"/>
    <s v="3"/>
    <s v="EXT - SAO PEDRO"/>
    <s v="Planejamento Operaci"/>
    <s v="SAO PEDRO"/>
    <m/>
    <d v="2025-11-21T00:00:00"/>
    <x v="7"/>
    <x v="0"/>
    <x v="7"/>
  </r>
  <r>
    <s v="TTR3A31"/>
    <s v="60645800106472404"/>
    <s v="21/11/2025 15:18:23"/>
    <s v="95143"/>
    <s v="NILDO ANTONIO DE SOUSA"/>
    <x v="53"/>
    <s v="Caminhonete"/>
    <s v="SAVEIRO CS RB MF"/>
    <s v="VW"/>
    <s v="46209914"/>
    <s v="DECIO RIO VERDE"/>
    <s v="RIO VERDE"/>
    <s v="GO"/>
    <s v="ETANOL COMUM"/>
    <n v="364"/>
    <n v="8.9600000000000009"/>
    <s v=" Km/L"/>
    <n v="20627"/>
    <n v="40.630000000000003"/>
    <n v="4.1900000000000004"/>
    <n v="170.24"/>
    <s v="202511211517"/>
    <s v="EXT - KSE LOCAÇOES"/>
    <s v="Planejamento Operaci"/>
    <s v="KSE LOCAÇOES"/>
    <m/>
    <d v="2025-11-21T00:00:00"/>
    <x v="7"/>
    <x v="0"/>
    <x v="12"/>
  </r>
  <r>
    <s v="TER1294"/>
    <s v="60645800105124390"/>
    <s v="21/11/2025 15:21:32"/>
    <s v="80246"/>
    <s v="FRANCISCO DE ASSIS SOARES"/>
    <x v="19"/>
    <s v="EQUIPAMENTOS"/>
    <s v="MINICARREGADEIRA"/>
    <s v="BOBCAT"/>
    <s v="45307105"/>
    <s v="POSTO GIRASSOL"/>
    <s v="ITUMBIARA"/>
    <s v="GO"/>
    <s v="DIESEL S-10"/>
    <n v="0"/>
    <n v="0"/>
    <s v=" Km/L"/>
    <n v="0"/>
    <n v="78.63"/>
    <n v="6.09"/>
    <n v="478.86"/>
    <s v="211155"/>
    <s v="EXT - SAO PEDRO"/>
    <s v="Planejamento Operaci"/>
    <s v="SAO PEDRO"/>
    <m/>
    <d v="2025-11-21T00:00:00"/>
    <x v="7"/>
    <x v="0"/>
    <x v="7"/>
  </r>
  <r>
    <s v="TTT2H93"/>
    <s v="60645800106472340"/>
    <s v="21/11/2025 15:44:17"/>
    <s v="52982"/>
    <s v="ROBERTO ANTONIO DE MELO"/>
    <x v="41"/>
    <s v="Utilitário"/>
    <s v="SAVEIRO"/>
    <s v="FIAT"/>
    <s v="41826312"/>
    <s v="AUTO POSTO JACARE"/>
    <s v="ACREUNA"/>
    <s v="GO"/>
    <s v="ETANOL COMUM"/>
    <n v="491"/>
    <n v="9.64"/>
    <s v=" Km/L"/>
    <n v="26557"/>
    <n v="50.96"/>
    <n v="4.25"/>
    <n v="216.6"/>
    <s v="211156682"/>
    <s v="EXT - KSE LOCAÇOES"/>
    <s v="Planejamento Operaci"/>
    <s v="KSE LOCAÇOES"/>
    <m/>
    <d v="2025-11-21T00:00:00"/>
    <x v="7"/>
    <x v="0"/>
    <x v="12"/>
  </r>
  <r>
    <s v="TFF5D72"/>
    <s v="60645800105143780"/>
    <s v="21/11/2025 15:51:34"/>
    <s v="26270"/>
    <s v="CRISTIANO TORRES WARDIL"/>
    <x v="2"/>
    <s v="AUTOMOVEL"/>
    <s v="ARGO"/>
    <s v="FIAT"/>
    <s v="46209914"/>
    <s v="DECIO RIO VERDE"/>
    <s v="RIO VERDE"/>
    <s v="GO"/>
    <s v="ETANOL COMUM"/>
    <n v="412"/>
    <n v="10.76"/>
    <s v=" Km/L"/>
    <n v="12092"/>
    <n v="38.299999999999997"/>
    <n v="4.1900000000000004"/>
    <n v="160.47999999999999"/>
    <s v="202511211550"/>
    <s v="Planejamento Operaci"/>
    <s v="Planejamento Operaci"/>
    <s v="Operacional"/>
    <m/>
    <d v="2025-11-21T00:00:00"/>
    <x v="7"/>
    <x v="0"/>
    <x v="0"/>
  </r>
  <r>
    <s v="TFE6B22"/>
    <s v="60645800105143762"/>
    <s v="21/11/2025 15:52:45"/>
    <s v="03608"/>
    <s v="WEIDER DA SILVA RODRIGUES"/>
    <x v="1"/>
    <s v="AUTOMOVEL"/>
    <s v="ARGO"/>
    <s v="FIAT"/>
    <s v="46247807"/>
    <s v="CD AUTO POSTO"/>
    <s v="PONTALINA"/>
    <s v="GO"/>
    <s v="ETANOL COMUM"/>
    <n v="463"/>
    <n v="12.08"/>
    <s v=" Km/L"/>
    <n v="30954"/>
    <n v="38.340000000000003"/>
    <n v="4.67"/>
    <n v="179.05"/>
    <s v="0"/>
    <s v="Planejamento Operaci"/>
    <s v="Planejamento Operaci"/>
    <s v="Operacional"/>
    <m/>
    <d v="2025-11-21T00:00:00"/>
    <x v="7"/>
    <x v="0"/>
    <x v="1"/>
  </r>
  <r>
    <s v="TGM2I26"/>
    <s v="60645800106437620"/>
    <s v="21/11/2025 15:53:54"/>
    <s v="04880"/>
    <s v="LEONNARDO FERREIRA DE MOURA ALVES "/>
    <x v="52"/>
    <s v="Utilitário"/>
    <s v="FIORINO"/>
    <s v="FIAT"/>
    <s v="01848013"/>
    <s v="POSTO XODO"/>
    <s v="GOIANIA"/>
    <s v="GO"/>
    <s v="ETANOL COMUM"/>
    <n v="295"/>
    <n v="7.02"/>
    <s v=" Km/L"/>
    <n v="5154"/>
    <n v="42.02"/>
    <n v="4.79"/>
    <n v="201.28"/>
    <s v="0"/>
    <s v="EXT - KSE LOCAÇOES"/>
    <s v="Planejamento Operaci"/>
    <s v="Operacional"/>
    <m/>
    <d v="2025-11-21T00:00:00"/>
    <x v="7"/>
    <x v="0"/>
    <x v="5"/>
  </r>
  <r>
    <s v="TGL4J09"/>
    <s v="60645800105143360"/>
    <s v="21/11/2025 16:10:20"/>
    <s v="40379"/>
    <s v="JESTER LUCAS GOUVEIA SANTOS"/>
    <x v="17"/>
    <s v="AUTOMOVEL"/>
    <s v="ARGO"/>
    <s v="FIAT"/>
    <s v="26466212"/>
    <s v="AUTO POSTO GLOBAL AR"/>
    <s v="GOIANIA"/>
    <s v="GO"/>
    <s v="ETANOL COMUM"/>
    <n v="105"/>
    <n v="2.5499999999999998"/>
    <s v=" Km/L"/>
    <n v="17751"/>
    <n v="41.13"/>
    <n v="4.8410000000000002"/>
    <n v="199.11"/>
    <s v="211158166"/>
    <s v="Planejamento Operaci"/>
    <s v="Planejamento Operaci"/>
    <s v="Operacional"/>
    <m/>
    <d v="2025-11-21T00:00:00"/>
    <x v="7"/>
    <x v="0"/>
    <x v="1"/>
  </r>
  <r>
    <s v="TFW2H32"/>
    <s v="60645800105143835"/>
    <s v="21/11/2025 16:46:44"/>
    <s v="99638"/>
    <s v="LAFAIETE DE SOUZA SANTOS"/>
    <x v="10"/>
    <s v="AUTOMOVEL"/>
    <s v="ARGO"/>
    <s v="FIAT"/>
    <s v="46209914"/>
    <s v="DECIO RIO VERDE"/>
    <s v="RIO VERDE"/>
    <s v="GO"/>
    <s v="ETANOL COMUM"/>
    <n v="321"/>
    <n v="10.09"/>
    <s v=" Km/L"/>
    <n v="39912"/>
    <n v="31.82"/>
    <n v="4.1900000000000004"/>
    <n v="133.33000000000001"/>
    <s v="202511211645"/>
    <s v="Planejamento Operaci"/>
    <s v="Planejamento Operaci"/>
    <s v="Operacional"/>
    <m/>
    <d v="2025-11-21T00:00:00"/>
    <x v="7"/>
    <x v="0"/>
    <x v="3"/>
  </r>
  <r>
    <s v="TFE9C14"/>
    <s v="60645800106437370"/>
    <s v="21/11/2025 17:42:18"/>
    <s v="02785"/>
    <s v="JOHNNY XAVIER SILVA"/>
    <x v="51"/>
    <s v="EQUIPAMENTOS"/>
    <s v="AMBULANCIA"/>
    <s v="OUTROS"/>
    <s v="13335016"/>
    <s v="POSTO TREVO"/>
    <s v="RIO VERDE"/>
    <s v="GO"/>
    <s v="DIESEL S-10"/>
    <n v="141"/>
    <n v="5.0999999999999996"/>
    <s v=" Km/L"/>
    <n v="4279"/>
    <n v="27.67"/>
    <n v="6.09"/>
    <n v="168.51"/>
    <s v="211163695"/>
    <s v="Planejamento Operaci"/>
    <s v="Planejamento Operaci"/>
    <s v="Operacional"/>
    <m/>
    <d v="2025-11-21T00:00:00"/>
    <x v="7"/>
    <x v="0"/>
    <x v="13"/>
  </r>
  <r>
    <s v="TFE9C14"/>
    <m/>
    <s v="21/11/2025 17:43:49"/>
    <m/>
    <m/>
    <x v="51"/>
    <m/>
    <m/>
    <m/>
    <m/>
    <s v="POSTO TREVO"/>
    <m/>
    <m/>
    <s v="ARLA-32"/>
    <s v="-"/>
    <s v="-"/>
    <s v=" Km/L"/>
    <s v="-"/>
    <n v="1.48"/>
    <m/>
    <n v="5.93"/>
    <m/>
    <m/>
    <s v="Planejamento Operaci"/>
    <s v="Operacional"/>
    <m/>
    <d v="2025-11-21T00:00:00"/>
    <x v="7"/>
    <x v="0"/>
    <x v="13"/>
  </r>
  <r>
    <s v="IMP0001"/>
    <s v="60645800105124150"/>
    <s v="21/11/2025 17:49:14"/>
    <s v="89049"/>
    <s v="VALDEIR JOSE CORREIA"/>
    <x v="19"/>
    <s v="EQUIPAMENTOS"/>
    <s v="IMPLEMENTOS"/>
    <s v="OUTROS"/>
    <s v="81870100"/>
    <s v="POSTO MILLENIUM DIMAG"/>
    <s v="APARECIDA DE GOIANIA"/>
    <s v="GO"/>
    <s v="GASOLINA COMUM"/>
    <n v="0"/>
    <n v="0"/>
    <s v=" Km/L"/>
    <n v="0"/>
    <n v="25.9"/>
    <n v="6.492"/>
    <n v="168.14"/>
    <s v="72310"/>
    <s v="EXT - SAO PEDRO"/>
    <s v="Planejamento Operaci"/>
    <s v="SAO PEDRO"/>
    <m/>
    <d v="2025-11-21T00:00:00"/>
    <x v="7"/>
    <x v="0"/>
    <x v="7"/>
  </r>
  <r>
    <s v="TUK2D26"/>
    <s v="60645800106553790"/>
    <s v="21/11/2025 18:03:13"/>
    <s v="04689"/>
    <s v="CLEDSON MARQUES ARRUDA"/>
    <x v="42"/>
    <s v="Caminhonete"/>
    <s v="Caminhonete S10"/>
    <s v="CHEVROLET"/>
    <s v="75331003"/>
    <s v="SUPERVIA LAGOA"/>
    <s v="RIO VERDE"/>
    <s v="GO"/>
    <s v="DIESEL S-10"/>
    <n v="719"/>
    <n v="13.63"/>
    <s v=" Km/L"/>
    <n v="16324"/>
    <n v="52.76"/>
    <n v="6.09"/>
    <n v="321.31"/>
    <s v="0"/>
    <s v="Planejamento Operaci"/>
    <s v="Planejamento Operaci"/>
    <s v="INSPENCAO"/>
    <m/>
    <d v="2025-11-21T00:00:00"/>
    <x v="7"/>
    <x v="0"/>
    <x v="12"/>
  </r>
  <r>
    <s v="TUG2C45"/>
    <s v="60645800106437770"/>
    <s v="21/11/2025 18:07:53"/>
    <s v="73410"/>
    <s v="BRUNO SOUSA DIAS"/>
    <x v="54"/>
    <s v="Utilitário"/>
    <s v="SAVEIRO"/>
    <s v="FIAT"/>
    <s v="81889412"/>
    <s v="POSTO ZERO UM"/>
    <s v="RIO VERDE"/>
    <s v="GO"/>
    <s v="ETANOL COMUM"/>
    <n v="477"/>
    <n v="10.31"/>
    <s v=" Km/L"/>
    <n v="21932"/>
    <n v="46.27"/>
    <n v="4.3899999999999997"/>
    <n v="203.12"/>
    <s v="2"/>
    <s v="EXT - KSE LOCAÇOES"/>
    <s v="Planejamento Operaci"/>
    <s v="KSE LOCAÇOES"/>
    <m/>
    <d v="2025-11-21T00:00:00"/>
    <x v="7"/>
    <x v="0"/>
    <x v="12"/>
  </r>
  <r>
    <s v="TGE1F64"/>
    <s v="60645800106437404"/>
    <s v="21/11/2025 18:19:20"/>
    <s v="70145"/>
    <s v="LUCAS HENRIQUE MAGALHAES DE SOUZA "/>
    <x v="33"/>
    <s v="Caminhonete"/>
    <s v="AMBULANCIA DUCATO"/>
    <s v="FIAT"/>
    <s v="75331003"/>
    <s v="SUPERVIA LAGOA"/>
    <s v="RIO VERDE"/>
    <s v="GO"/>
    <s v="DIESEL S-10"/>
    <n v="218"/>
    <n v="4.42"/>
    <s v=" Km/L"/>
    <n v="6182"/>
    <n v="49.3"/>
    <n v="6.09"/>
    <n v="300.24"/>
    <s v="0"/>
    <s v="Planejamento Operaci"/>
    <s v="Planejamento Operaci"/>
    <s v="Operacional"/>
    <m/>
    <d v="2025-11-21T00:00:00"/>
    <x v="7"/>
    <x v="0"/>
    <x v="13"/>
  </r>
  <r>
    <s v="TTY2C25"/>
    <s v="60645800106472430"/>
    <s v="21/11/2025 18:28:31"/>
    <s v="07015"/>
    <s v="EDILEIA DE SOUSA ANTUNES"/>
    <x v="38"/>
    <s v="Caminhonete"/>
    <s v="SAVEIRO CS RB MF"/>
    <s v="VW"/>
    <s v="46286315"/>
    <s v="POSTO CENTRAL"/>
    <s v="BOM JESUS"/>
    <s v="GO"/>
    <s v="ETANOL COMUM"/>
    <n v="156"/>
    <n v="10.39"/>
    <s v=" Km/L"/>
    <n v="22441"/>
    <n v="15.02"/>
    <n v="4.4610000000000003"/>
    <n v="67"/>
    <s v="1"/>
    <s v="EXT - KSE LOCAÇOES"/>
    <s v="Planejamento Operaci"/>
    <s v="KSE LOCAÇOES"/>
    <m/>
    <d v="2025-11-21T00:00:00"/>
    <x v="7"/>
    <x v="0"/>
    <x v="12"/>
  </r>
  <r>
    <s v="TTQ4C10"/>
    <s v="60645800106553930"/>
    <s v="21/11/2025 18:32:40"/>
    <s v="93910"/>
    <s v="DIVINO AVELINO DOS SANTOS"/>
    <x v="31"/>
    <s v="Caminhonete"/>
    <s v="Caminhonete S10"/>
    <s v="CHEVROLET"/>
    <s v="26406711"/>
    <s v="POSTO ZANDONADI"/>
    <s v="GUAPO"/>
    <s v="GO"/>
    <s v="DIESEL S-10"/>
    <n v="785"/>
    <n v="15.06"/>
    <s v=" Km/L"/>
    <n v="23881"/>
    <n v="52.11"/>
    <n v="6.19"/>
    <n v="322.56"/>
    <s v="211166692"/>
    <s v="Planejamento Operaci"/>
    <s v="Planejamento Operaci"/>
    <s v="INSPENCAO"/>
    <m/>
    <d v="2025-11-21T00:00:00"/>
    <x v="7"/>
    <x v="0"/>
    <x v="12"/>
  </r>
  <r>
    <s v="TUB2B84"/>
    <s v="60645800106472396"/>
    <s v="21/11/2025 18:41:33"/>
    <s v="46440"/>
    <s v="PAULO SOUSA DIAS"/>
    <x v="36"/>
    <s v="Caminhonete"/>
    <s v="SAVEIRO CS RB MF"/>
    <s v="VW"/>
    <s v="45308900"/>
    <s v="POSTO LUPATINI"/>
    <s v="SANTO ANTONIO DA BARRA"/>
    <s v="GO"/>
    <s v="ETANOL COMUM"/>
    <n v="200"/>
    <n v="8.86"/>
    <s v=" Km/L"/>
    <n v="21846"/>
    <n v="22.57"/>
    <n v="4.3899999999999997"/>
    <n v="99.08"/>
    <s v="0"/>
    <s v="EXT - KSE LOCAÇOES"/>
    <s v="Planejamento Operaci"/>
    <s v="KSE LOCAÇOES"/>
    <m/>
    <d v="2025-11-21T00:00:00"/>
    <x v="7"/>
    <x v="0"/>
    <x v="12"/>
  </r>
  <r>
    <s v="TUF2B45"/>
    <s v="60645800106472420"/>
    <s v="21/11/2025 18:44:04"/>
    <s v="05369"/>
    <s v="FERNANDA HELLEN DEUFINO DA SILVA"/>
    <x v="37"/>
    <s v="Caminhonete"/>
    <s v="SAVEIRO CS RB MF"/>
    <s v="VW"/>
    <s v="07686400"/>
    <s v="AUTO POSTO CASTELANDIA"/>
    <s v="CASTELANDIA"/>
    <s v="GO"/>
    <s v="ETANOL COMUM"/>
    <n v="310"/>
    <n v="9.99"/>
    <s v=" Km/L"/>
    <n v="25802"/>
    <n v="31.02"/>
    <n v="4.29"/>
    <n v="133.08000000000001"/>
    <s v="88141"/>
    <s v="EXT - KSE LOCAÇOES"/>
    <s v="Planejamento Operaci"/>
    <s v="KSE LOCAÇOES"/>
    <m/>
    <d v="2025-11-21T00:00:00"/>
    <x v="7"/>
    <x v="0"/>
    <x v="12"/>
  </r>
  <r>
    <s v="TKB0E17"/>
    <s v="60645800106185180"/>
    <s v="21/11/2025 19:26:33"/>
    <s v="00092"/>
    <s v="EDICARLOS OLIVEIRA"/>
    <x v="27"/>
    <s v="EQUIPAMENTOS"/>
    <s v="GUINCHO LEVE"/>
    <s v="EQUIPAMENTO"/>
    <s v="46286315"/>
    <s v="POSTO CENTRAL"/>
    <s v="BOM JESUS"/>
    <s v="GO"/>
    <s v="DIESEL S-10"/>
    <n v="310"/>
    <n v="3.21"/>
    <s v=" Km/L"/>
    <n v="6985"/>
    <n v="96.47"/>
    <n v="6.24"/>
    <n v="602"/>
    <s v="1"/>
    <s v="EXT - LUCCA JR"/>
    <s v="Planejamento Operaci"/>
    <s v="LUCCA JR"/>
    <m/>
    <d v="2025-11-21T00:00:00"/>
    <x v="7"/>
    <x v="0"/>
    <x v="11"/>
  </r>
  <r>
    <s v="TTT2H95"/>
    <s v="60645800106472477"/>
    <s v="21/11/2025 19:33:53"/>
    <s v="87954"/>
    <s v="DANIEL GONÇALVES"/>
    <x v="63"/>
    <s v="Caminhonete"/>
    <s v="SAVEIRO CS RB MF"/>
    <s v="VW"/>
    <s v="46209914"/>
    <s v="DECIO RIO VERDE"/>
    <s v="RIO VERDE"/>
    <s v="GO"/>
    <s v="ETANOL COMUM"/>
    <n v="335"/>
    <n v="8.25"/>
    <s v=" Km/L"/>
    <n v="14556"/>
    <n v="40.61"/>
    <n v="4.1900000000000004"/>
    <n v="170.16"/>
    <s v="202511211933"/>
    <s v="EXT - KSE LOCAÇOES"/>
    <s v="Planejamento Operaci"/>
    <s v="KSE LOCAÇOES"/>
    <m/>
    <d v="2025-11-21T00:00:00"/>
    <x v="7"/>
    <x v="0"/>
    <x v="12"/>
  </r>
  <r>
    <s v="TFN3B64"/>
    <s v="60645800106437477"/>
    <s v="21/11/2025 19:40:36"/>
    <s v="00316"/>
    <s v="MARCOS HENRIQUE SILVA"/>
    <x v="47"/>
    <s v="EQUIPAMENTOS"/>
    <s v="AMBULANCIA"/>
    <s v="OUTROS"/>
    <s v="46286315"/>
    <s v="POSTO CENTRAL"/>
    <s v="BOM JESUS"/>
    <s v="GO"/>
    <s v="DIESEL S-10"/>
    <n v="102"/>
    <n v="4.88"/>
    <s v=" Km/L"/>
    <n v="3026"/>
    <n v="20.89"/>
    <n v="6.2409999999999997"/>
    <n v="130.38"/>
    <s v="1"/>
    <s v="Planejamento Operaci"/>
    <s v="Planejamento Operaci"/>
    <s v="Operacional"/>
    <m/>
    <d v="2025-11-21T00:00:00"/>
    <x v="7"/>
    <x v="0"/>
    <x v="13"/>
  </r>
  <r>
    <s v="TGA0B06"/>
    <s v="60645800106437610"/>
    <s v="21/11/2025 19:43:46"/>
    <s v="00933"/>
    <s v="GIULEY RIBEIRO DOS SANTOS"/>
    <x v="59"/>
    <s v="Caminhonete"/>
    <s v="FIORINO"/>
    <s v="FIAT"/>
    <s v="45308900"/>
    <s v="POSTO LUPATINI"/>
    <s v="SANTO ANTONIO DA BARRA"/>
    <s v="GO"/>
    <s v="ETANOL COMUM"/>
    <n v="319"/>
    <n v="8.43"/>
    <s v=" Km/L"/>
    <n v="6133"/>
    <n v="37.840000000000003"/>
    <n v="4.3899999999999997"/>
    <n v="166.12"/>
    <s v="0"/>
    <s v="EXT - KSE LOCAÇOES"/>
    <s v="Planejamento Operaci"/>
    <s v="Operacional"/>
    <m/>
    <d v="2025-11-21T00:00:00"/>
    <x v="7"/>
    <x v="0"/>
    <x v="5"/>
  </r>
  <r>
    <s v="TLO0E87"/>
    <s v="60645800106184255"/>
    <s v="21/11/2025 21:32:24"/>
    <s v="01258"/>
    <s v="PEDRO HENRIQUE RODRIGUES VIDAL"/>
    <x v="43"/>
    <s v="EQUIPAMENTOS"/>
    <s v="GUINCHO LEVE"/>
    <s v="EQUIPAMENTO"/>
    <s v="07674909"/>
    <s v="AUTO POSTO INDIARA"/>
    <s v="INDIARA"/>
    <s v="GO"/>
    <s v="DIESEL S-10"/>
    <n v="376"/>
    <n v="6.09"/>
    <s v=" Km/L"/>
    <n v="8176"/>
    <n v="61.69"/>
    <n v="5.95"/>
    <n v="367.06"/>
    <s v="9902"/>
    <s v="EXT - LUCCA JR"/>
    <s v="Planejamento Operaci"/>
    <s v="LUCCA JR"/>
    <m/>
    <d v="2025-11-21T00:00:00"/>
    <x v="7"/>
    <x v="0"/>
    <x v="11"/>
  </r>
  <r>
    <s v="TTP5B47"/>
    <s v="60645800106472110"/>
    <s v="22/11/2025 01:13:49"/>
    <s v="99531"/>
    <s v="RODRIGO RODRIGUES BARROS"/>
    <x v="40"/>
    <s v="Caminhonete"/>
    <s v="SAVEIRO CS RB MF"/>
    <s v="VW"/>
    <s v="07674909"/>
    <s v="AUTO POSTO INDIARA"/>
    <s v="INDIARA"/>
    <s v="GO"/>
    <s v="ETANOL COMUM"/>
    <n v="355"/>
    <n v="9.07"/>
    <s v=" Km/L"/>
    <n v="19998"/>
    <n v="39.119999999999997"/>
    <n v="4.49"/>
    <n v="175.64"/>
    <s v="9903"/>
    <s v="EXT - KSE LOCAÇOES"/>
    <s v="Planejamento Operaci"/>
    <s v="KSE LOCAÇOES"/>
    <m/>
    <d v="2025-11-22T00:00:00"/>
    <x v="7"/>
    <x v="0"/>
    <x v="12"/>
  </r>
  <r>
    <s v="TTY2C25"/>
    <s v="60645800106472430"/>
    <s v="22/11/2025 02:21:40"/>
    <s v="05644"/>
    <s v="GEOVANE SEVERIANO DA SILVA"/>
    <x v="38"/>
    <s v="Caminhonete"/>
    <s v="SAVEIRO CS RB MF"/>
    <s v="VW"/>
    <s v="45341508"/>
    <s v="POSTO ALTO DA SERRA"/>
    <s v="ITUMBIARA"/>
    <s v="GO"/>
    <s v="ETANOL COMUM"/>
    <n v="313"/>
    <n v="12"/>
    <s v=" Km/L"/>
    <n v="22754"/>
    <n v="26.08"/>
    <n v="4.6399999999999997"/>
    <n v="121.02"/>
    <s v="0"/>
    <s v="EXT - KSE LOCAÇOES"/>
    <s v="Planejamento Operaci"/>
    <s v="KSE LOCAÇOES"/>
    <m/>
    <d v="2025-11-22T00:00:00"/>
    <x v="7"/>
    <x v="0"/>
    <x v="12"/>
  </r>
  <r>
    <s v="TTT2H93"/>
    <s v="60645800106472340"/>
    <s v="22/11/2025 02:24:15"/>
    <s v="07097"/>
    <s v="LUIZ FERNANDO NUNES RIBEIRO"/>
    <x v="41"/>
    <s v="Utilitário"/>
    <s v="SAVEIRO"/>
    <s v="FIAT"/>
    <s v="07674909"/>
    <s v="AUTO POSTO INDIARA"/>
    <s v="INDIARA"/>
    <s v="GO"/>
    <s v="ETANOL COMUM"/>
    <n v="433"/>
    <n v="10.01"/>
    <s v=" Km/L"/>
    <n v="26990"/>
    <n v="43.27"/>
    <n v="4.49"/>
    <n v="194.28"/>
    <s v="9904"/>
    <s v="EXT - KSE LOCAÇOES"/>
    <s v="Planejamento Operaci"/>
    <s v="KSE LOCAÇOES"/>
    <m/>
    <d v="2025-11-22T00:00:00"/>
    <x v="7"/>
    <x v="0"/>
    <x v="12"/>
  </r>
  <r>
    <s v="TTR3A31"/>
    <s v="60645800106472404"/>
    <s v="22/11/2025 03:28:46"/>
    <s v="01836"/>
    <s v="DANILLO ROSA CARDOSO"/>
    <x v="53"/>
    <s v="Caminhonete"/>
    <s v="SAVEIRO CS RB MF"/>
    <s v="VW"/>
    <s v="46209914"/>
    <s v="DECIO RIO VERDE"/>
    <s v="RIO VERDE"/>
    <s v="GO"/>
    <s v="ETANOL COMUM"/>
    <n v="459"/>
    <n v="9.76"/>
    <s v=" Km/L"/>
    <n v="21086"/>
    <n v="47.02"/>
    <n v="4.1900000000000004"/>
    <n v="197.01"/>
    <s v="202511220327"/>
    <s v="EXT - KSE LOCAÇOES"/>
    <s v="Planejamento Operaci"/>
    <s v="KSE LOCAÇOES"/>
    <m/>
    <d v="2025-11-22T00:00:00"/>
    <x v="7"/>
    <x v="0"/>
    <x v="12"/>
  </r>
  <r>
    <s v="TUG2C45"/>
    <s v="60645800106437770"/>
    <s v="22/11/2025 04:02:12"/>
    <s v="02025"/>
    <s v="TIAGO PEREIRA SANTOS"/>
    <x v="54"/>
    <s v="Utilitário"/>
    <s v="SAVEIRO"/>
    <s v="FIAT"/>
    <s v="81889412"/>
    <s v="POSTO ZERO UM"/>
    <s v="RIO VERDE"/>
    <s v="GO"/>
    <s v="ETANOL COMUM"/>
    <n v="424"/>
    <n v="11.13"/>
    <s v=" Km/L"/>
    <n v="22356"/>
    <n v="38.090000000000003"/>
    <n v="4.3899999999999997"/>
    <n v="167.21"/>
    <s v="1"/>
    <s v="EXT - KSE LOCAÇOES"/>
    <s v="Planejamento Operaci"/>
    <s v="KSE LOCAÇOES"/>
    <m/>
    <d v="2025-11-22T00:00:00"/>
    <x v="7"/>
    <x v="0"/>
    <x v="12"/>
  </r>
  <r>
    <s v="TUF2B45"/>
    <s v="60645800106472420"/>
    <s v="22/11/2025 04:54:49"/>
    <s v="03398"/>
    <s v="JOSIMAR VENANCIO SANTOS SILVA"/>
    <x v="37"/>
    <s v="Caminhonete"/>
    <s v="SAVEIRO CS RB MF"/>
    <s v="VW"/>
    <s v="75331003"/>
    <s v="SUPERVIA LAGOA"/>
    <s v="RIO VERDE"/>
    <s v="GO"/>
    <s v="ETANOL COMUM"/>
    <n v="420"/>
    <n v="10.5"/>
    <s v=" Km/L"/>
    <n v="26222"/>
    <n v="40"/>
    <n v="4.29"/>
    <n v="171.6"/>
    <s v="0"/>
    <s v="EXT - KSE LOCAÇOES"/>
    <s v="Planejamento Operaci"/>
    <s v="KSE LOCAÇOES"/>
    <m/>
    <d v="2025-11-22T00:00:00"/>
    <x v="7"/>
    <x v="0"/>
    <x v="12"/>
  </r>
  <r>
    <s v="TUB2B84"/>
    <s v="60645800106472396"/>
    <s v="22/11/2025 05:53:35"/>
    <s v="03921"/>
    <s v="IVAIR JUNIOR ARAUJO NOGUEIRA"/>
    <x v="36"/>
    <s v="Caminhonete"/>
    <s v="SAVEIRO CS RB MF"/>
    <s v="VW"/>
    <s v="41826312"/>
    <s v="AUTO POSTO JACARE"/>
    <s v="ACREUNA"/>
    <s v="GO"/>
    <s v="ETANOL COMUM"/>
    <n v="446"/>
    <n v="10.130000000000001"/>
    <s v=" Km/L"/>
    <n v="22292"/>
    <n v="44.01"/>
    <n v="4.25"/>
    <n v="187.05"/>
    <s v="221121222"/>
    <s v="EXT - KSE LOCAÇOES"/>
    <s v="Planejamento Operaci"/>
    <s v="KSE LOCAÇOES"/>
    <m/>
    <d v="2025-11-22T00:00:00"/>
    <x v="7"/>
    <x v="0"/>
    <x v="12"/>
  </r>
  <r>
    <s v="TUK2D26"/>
    <s v="60645800106553790"/>
    <s v="22/11/2025 06:11:39"/>
    <s v="03458"/>
    <s v="RAUL DOS SANTOS SOUSA"/>
    <x v="42"/>
    <s v="Caminhonete"/>
    <s v="Caminhonete S10"/>
    <s v="CHEVROLET"/>
    <s v="75331003"/>
    <s v="SUPERVIA LAGOA"/>
    <s v="RIO VERDE"/>
    <s v="GO"/>
    <s v="DIESEL S-10"/>
    <n v="597"/>
    <n v="16.45"/>
    <s v=" Km/L"/>
    <n v="16921"/>
    <n v="36.299999999999997"/>
    <n v="6.09"/>
    <n v="221.07"/>
    <s v="0"/>
    <s v="Planejamento Operaci"/>
    <s v="Planejamento Operaci"/>
    <s v="INSPENCAO"/>
    <m/>
    <d v="2025-11-22T00:00:00"/>
    <x v="7"/>
    <x v="0"/>
    <x v="12"/>
  </r>
  <r>
    <s v="FKM6D96"/>
    <s v="60645800105124347"/>
    <s v="22/11/2025 06:32:11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97.24"/>
    <n v="5.99"/>
    <n v="582.47"/>
    <s v="221123563"/>
    <s v="EXT - SAO PEDRO"/>
    <s v="Planejamento Operaci"/>
    <s v="SAO PEDRO"/>
    <m/>
    <d v="2025-11-22T00:00:00"/>
    <x v="7"/>
    <x v="0"/>
    <x v="7"/>
  </r>
  <r>
    <s v="TUW2D74"/>
    <s v="60645800105124310"/>
    <s v="22/11/2025 06:36:23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864"/>
    <n v="17.079999999999998"/>
    <s v=" Km/L"/>
    <n v="20959"/>
    <n v="50.6"/>
    <n v="6.49"/>
    <n v="328.39"/>
    <s v="0"/>
    <s v="Planejamento Operaci"/>
    <s v="Planejamento Operaci"/>
    <s v="Operacional"/>
    <m/>
    <d v="2025-11-22T00:00:00"/>
    <x v="7"/>
    <x v="0"/>
    <x v="12"/>
  </r>
  <r>
    <s v="TTQ4C10"/>
    <s v="60645800106553930"/>
    <s v="22/11/2025 06:41:37"/>
    <s v="03095"/>
    <s v="MICHELL ALMEIDA SANTANA"/>
    <x v="31"/>
    <s v="Caminhonete"/>
    <s v="Caminhonete S10"/>
    <s v="CHEVROLET"/>
    <s v="87183400"/>
    <s v="MARAJO GUAPO"/>
    <s v="GUAPO"/>
    <s v="GO"/>
    <s v="DIESEL S-10"/>
    <n v="633"/>
    <n v="14.47"/>
    <s v=" Km/L"/>
    <n v="24514"/>
    <n v="43.74"/>
    <n v="6.19"/>
    <n v="270.75"/>
    <s v="0"/>
    <s v="Planejamento Operaci"/>
    <s v="Planejamento Operaci"/>
    <s v="INSPENCAO"/>
    <m/>
    <d v="2025-11-22T00:00:00"/>
    <x v="7"/>
    <x v="0"/>
    <x v="12"/>
  </r>
  <r>
    <s v="TTT2H93"/>
    <s v="60645800106472340"/>
    <s v="22/11/2025 06:51:04"/>
    <s v="07097"/>
    <s v="LUIZ FERNANDO NUNES RIBEIRO"/>
    <x v="41"/>
    <s v="Utilitário"/>
    <s v="SAVEIRO"/>
    <s v="FIAT"/>
    <s v="41826312"/>
    <s v="AUTO POSTO JACARE"/>
    <s v="ACREUNA"/>
    <s v="GO"/>
    <s v="ETANOL COMUM"/>
    <n v="249"/>
    <n v="10.08"/>
    <s v=" Km/L"/>
    <n v="27239"/>
    <n v="24.71"/>
    <n v="4.2510000000000003"/>
    <n v="105.04"/>
    <s v="221124695"/>
    <s v="EXT - KSE LOCAÇOES"/>
    <s v="Planejamento Operaci"/>
    <s v="KSE LOCAÇOES"/>
    <m/>
    <d v="2025-11-22T00:00:00"/>
    <x v="7"/>
    <x v="0"/>
    <x v="12"/>
  </r>
  <r>
    <s v="TTT2H95"/>
    <s v="60645800106472477"/>
    <s v="22/11/2025 07:34:20"/>
    <s v="87954"/>
    <s v="DANIEL GONÇALVES"/>
    <x v="63"/>
    <s v="Caminhonete"/>
    <s v="SAVEIRO CS RB MF"/>
    <s v="VW"/>
    <s v="46209914"/>
    <s v="DECIO RIO VERDE"/>
    <s v="RIO VERDE"/>
    <s v="GO"/>
    <s v="ETANOL COMUM"/>
    <n v="550"/>
    <n v="10.62"/>
    <s v=" Km/L"/>
    <n v="15106"/>
    <n v="51.81"/>
    <n v="4.1900000000000004"/>
    <n v="217.08"/>
    <s v="202511220733"/>
    <s v="EXT - KSE LOCAÇOES"/>
    <s v="Planejamento Operaci"/>
    <s v="KSE LOCAÇOES"/>
    <m/>
    <d v="2025-11-22T00:00:00"/>
    <x v="7"/>
    <x v="0"/>
    <x v="12"/>
  </r>
  <r>
    <s v="TKC9B59"/>
    <s v="60645800106185324"/>
    <s v="22/11/2025 07:53:36"/>
    <s v="99189"/>
    <s v="WELTON DIONES DE SOUZA BARBOSA_x0009__x0009__x0009__x0009_"/>
    <x v="26"/>
    <s v="Caminhão"/>
    <s v="FH 540 6X4R"/>
    <s v="VOLVO"/>
    <s v="46209914"/>
    <s v="DECIO RIO VERDE"/>
    <s v="RIO VERDE"/>
    <s v="GO"/>
    <s v="DIESEL S-10"/>
    <n v="744"/>
    <n v="2.29"/>
    <s v=" Km/L"/>
    <n v="5343"/>
    <n v="325.35000000000002"/>
    <n v="7.05"/>
    <n v="2293.7199999999998"/>
    <s v="202511220752"/>
    <s v="EXT - LUCCA JR"/>
    <s v="Planejamento Operaci"/>
    <s v="LUCCA JR"/>
    <m/>
    <d v="2025-11-22T00:00:00"/>
    <x v="7"/>
    <x v="0"/>
    <x v="11"/>
  </r>
  <r>
    <s v="TKC9B59"/>
    <m/>
    <s v="22/11/2025 07:58:10"/>
    <m/>
    <m/>
    <x v="26"/>
    <m/>
    <m/>
    <m/>
    <m/>
    <s v="DECIO RIO VERDE"/>
    <m/>
    <m/>
    <s v="ARLA-32"/>
    <s v="-"/>
    <s v="-"/>
    <s v=" Km/L"/>
    <s v="-"/>
    <n v="25.02"/>
    <m/>
    <n v="94.85"/>
    <m/>
    <m/>
    <s v="Planejamento Operaci"/>
    <s v="LUCCA JR"/>
    <m/>
    <d v="2025-11-22T00:00:00"/>
    <x v="7"/>
    <x v="0"/>
    <x v="11"/>
  </r>
  <r>
    <s v="QSW6J59"/>
    <s v="60645800106460000"/>
    <s v="22/11/2025 08:21:37"/>
    <s v="02910"/>
    <s v="EMERSON CRISTIANO DA SILVEIRA"/>
    <x v="28"/>
    <s v="EQUIPAMENTOS"/>
    <s v="CAMINHÃO PIPA"/>
    <s v="OUTROS"/>
    <s v="41826312"/>
    <s v="AUTO POSTO JACARE"/>
    <s v="ACREUNA"/>
    <s v="GO"/>
    <s v="DIESEL S-10"/>
    <n v="242"/>
    <n v="3.48"/>
    <s v=" Km/L"/>
    <n v="8471"/>
    <n v="69.56"/>
    <n v="5.99"/>
    <n v="416.68"/>
    <s v="221130123"/>
    <s v="EXT - LUCCA JR"/>
    <s v="Planejamento Operaci"/>
    <s v="LUCCA JR"/>
    <m/>
    <d v="2025-11-22T00:00:00"/>
    <x v="7"/>
    <x v="0"/>
    <x v="11"/>
  </r>
  <r>
    <s v="QSW6J59"/>
    <m/>
    <s v="22/11/2025 08:21:37"/>
    <m/>
    <m/>
    <x v="28"/>
    <m/>
    <m/>
    <m/>
    <m/>
    <s v="AUTO POSTO JACARE"/>
    <m/>
    <m/>
    <s v="ARLA-32"/>
    <s v="-"/>
    <s v="-"/>
    <s v=" Km/L"/>
    <s v="-"/>
    <n v="11.42"/>
    <m/>
    <n v="37.69"/>
    <m/>
    <s v="EXT - LUCCA JR"/>
    <s v="Planejamento Operaci"/>
    <s v="LUCCA JR"/>
    <m/>
    <d v="2025-11-22T00:00:00"/>
    <x v="7"/>
    <x v="0"/>
    <x v="11"/>
  </r>
  <r>
    <s v="TFX8A49"/>
    <s v="60645800105143673"/>
    <s v="22/11/2025 08:22:01"/>
    <s v="17385"/>
    <s v="VICTOR DE SOUZA"/>
    <x v="12"/>
    <s v="AUTOMOVEL"/>
    <s v="ARGO"/>
    <s v="FIAT"/>
    <s v="69429000"/>
    <s v="PETROBESSA EXPRESS"/>
    <s v="ANAPOLIS"/>
    <s v="GO"/>
    <s v="ETANOL COMUM"/>
    <n v="339"/>
    <n v="9.17"/>
    <s v=" Km/L"/>
    <n v="12045"/>
    <n v="36.950000000000003"/>
    <n v="4.54"/>
    <n v="167.77"/>
    <s v="0"/>
    <s v="Planejamento Operaci"/>
    <s v="Planejamento Operaci"/>
    <s v="Operacional"/>
    <m/>
    <d v="2025-11-22T00:00:00"/>
    <x v="7"/>
    <x v="0"/>
    <x v="0"/>
  </r>
  <r>
    <s v="TTY2C25"/>
    <s v="60645800106472430"/>
    <s v="22/11/2025 08:48:41"/>
    <s v="36807"/>
    <s v="ALEX DOS SANTOS"/>
    <x v="38"/>
    <s v="Caminhonete"/>
    <s v="SAVEIRO CS RB MF"/>
    <s v="VW"/>
    <s v="46286315"/>
    <s v="POSTO CENTRAL"/>
    <s v="BOM JESUS"/>
    <s v="GO"/>
    <s v="ETANOL COMUM"/>
    <n v="306"/>
    <n v="10.5"/>
    <s v=" Km/L"/>
    <n v="23060"/>
    <n v="29.14"/>
    <n v="4.4610000000000003"/>
    <n v="130"/>
    <s v="1"/>
    <s v="EXT - KSE LOCAÇOES"/>
    <s v="Planejamento Operaci"/>
    <s v="KSE LOCAÇOES"/>
    <m/>
    <d v="2025-11-22T00:00:00"/>
    <x v="7"/>
    <x v="0"/>
    <x v="12"/>
  </r>
  <r>
    <s v="TUF2B45"/>
    <s v="60645800106472420"/>
    <s v="22/11/2025 12:54:53"/>
    <s v="01318"/>
    <s v="JOAO BATISTA REIS"/>
    <x v="37"/>
    <s v="Caminhonete"/>
    <s v="SAVEIRO CS RB MF"/>
    <s v="VW"/>
    <s v="75331003"/>
    <s v="SUPERVIA LAGOA"/>
    <s v="RIO VERDE"/>
    <s v="GO"/>
    <s v="ETANOL COMUM"/>
    <n v="387"/>
    <n v="10.61"/>
    <s v=" Km/L"/>
    <n v="26609"/>
    <n v="36.479999999999997"/>
    <n v="4.29"/>
    <n v="156.5"/>
    <s v="0"/>
    <s v="EXT - KSE LOCAÇOES"/>
    <s v="Planejamento Operaci"/>
    <s v="KSE LOCAÇOES"/>
    <m/>
    <d v="2025-11-22T00:00:00"/>
    <x v="7"/>
    <x v="0"/>
    <x v="12"/>
  </r>
  <r>
    <s v="TGM4D76"/>
    <s v="60645800106437582"/>
    <s v="22/11/2025 13:02:15"/>
    <s v="33534"/>
    <s v="MARCOS ANTONIO MARCELINO DA SILVA"/>
    <x v="55"/>
    <s v="Caminhonete"/>
    <s v="FIORINO"/>
    <s v="FIAT"/>
    <s v="75331003"/>
    <s v="SUPERVIA LAGOA"/>
    <s v="RIO VERDE"/>
    <s v="GO"/>
    <s v="ETANOL COMUM"/>
    <n v="229"/>
    <n v="8.81"/>
    <s v=" Km/L"/>
    <n v="5972"/>
    <n v="26"/>
    <n v="4.2880000000000003"/>
    <n v="111.5"/>
    <s v="0"/>
    <s v="Planejamento Operaci"/>
    <s v="Planejamento Operaci"/>
    <s v="Operacional"/>
    <m/>
    <d v="2025-11-22T00:00:00"/>
    <x v="7"/>
    <x v="0"/>
    <x v="5"/>
  </r>
  <r>
    <s v="JHQ4B46"/>
    <s v="60645800105124177"/>
    <s v="22/11/2025 13:29:39"/>
    <s v="43356"/>
    <s v="JOSE ALECRIM DA SILVA"/>
    <x v="19"/>
    <s v="Caminhão"/>
    <s v="17-220/17-220"/>
    <s v="VW"/>
    <s v="87183400"/>
    <s v="MARAJO GUAPO"/>
    <s v="GUAPO"/>
    <s v="GO"/>
    <s v="DIESEL COMUM"/>
    <n v="0"/>
    <n v="0"/>
    <s v=" Km/L"/>
    <n v="0"/>
    <n v="249.59"/>
    <n v="6.09"/>
    <n v="1520.06"/>
    <s v="0"/>
    <s v="EXT - SAO PEDRO"/>
    <s v="Planejamento Operaci"/>
    <s v="SAO PEDRO"/>
    <m/>
    <d v="2025-11-22T00:00:00"/>
    <x v="7"/>
    <x v="0"/>
    <x v="7"/>
  </r>
  <r>
    <s v="FCW8F66"/>
    <s v="60645800105124371"/>
    <s v="22/11/2025 13:34:13"/>
    <s v="80246"/>
    <s v="FRANCISCO DE ASSIS SOARES"/>
    <x v="19"/>
    <s v="Caminhão"/>
    <s v="11-180"/>
    <s v="VW"/>
    <s v="45307105"/>
    <s v="POSTO GIRASSOL"/>
    <s v="ITUMBIARA"/>
    <s v="GO"/>
    <s v="DIESEL S-10"/>
    <n v="0"/>
    <n v="0"/>
    <s v=" Km/L"/>
    <n v="0"/>
    <n v="77.069999999999993"/>
    <n v="6.09"/>
    <n v="469.36"/>
    <s v="221148"/>
    <s v="EXT - SAO PEDRO"/>
    <s v="Planejamento Operaci"/>
    <s v="SAO PEDRO"/>
    <m/>
    <d v="2025-11-22T00:00:00"/>
    <x v="7"/>
    <x v="0"/>
    <x v="7"/>
  </r>
  <r>
    <s v="TTR3A31"/>
    <s v="60645800106472404"/>
    <s v="22/11/2025 13:52:45"/>
    <s v="05685"/>
    <s v="THAVINER DIVANIO RODRIGUES DOS SANTOS"/>
    <x v="53"/>
    <s v="Caminhonete"/>
    <s v="SAVEIRO CS RB MF"/>
    <s v="VW"/>
    <s v="46209914"/>
    <s v="DECIO RIO VERDE"/>
    <s v="RIO VERDE"/>
    <s v="GO"/>
    <s v="ETANOL COMUM"/>
    <n v="358"/>
    <n v="8.7100000000000009"/>
    <s v=" Km/L"/>
    <n v="21444"/>
    <n v="41.1"/>
    <n v="4.1900000000000004"/>
    <n v="172.21"/>
    <s v="202511221352"/>
    <s v="EXT - KSE LOCAÇOES"/>
    <s v="Planejamento Operaci"/>
    <s v="KSE LOCAÇOES"/>
    <m/>
    <d v="2025-11-22T00:00:00"/>
    <x v="7"/>
    <x v="0"/>
    <x v="12"/>
  </r>
  <r>
    <s v="TTP5B47"/>
    <s v="60645800106472110"/>
    <s v="22/11/2025 14:15:38"/>
    <s v="02396"/>
    <s v="RENATO DE ALMEIDA VIEIRA"/>
    <x v="40"/>
    <s v="Caminhonete"/>
    <s v="SAVEIRO CS RB MF"/>
    <s v="VW"/>
    <s v="07674909"/>
    <s v="AUTO POSTO INDIARA"/>
    <s v="INDIARA"/>
    <s v="GO"/>
    <s v="ETANOL COMUM"/>
    <n v="549"/>
    <n v="11.9"/>
    <s v=" Km/L"/>
    <n v="20547"/>
    <n v="46.14"/>
    <n v="4.49"/>
    <n v="207.17"/>
    <s v="9907"/>
    <s v="EXT - KSE LOCAÇOES"/>
    <s v="Planejamento Operaci"/>
    <s v="KSE LOCAÇOES"/>
    <m/>
    <d v="2025-11-22T00:00:00"/>
    <x v="7"/>
    <x v="0"/>
    <x v="12"/>
  </r>
  <r>
    <s v="TUG2C45"/>
    <s v="60645800106437770"/>
    <s v="22/11/2025 14:28:37"/>
    <s v="70214"/>
    <s v="IGOR LEMES FERNANDES"/>
    <x v="54"/>
    <s v="Utilitário"/>
    <s v="SAVEIRO"/>
    <s v="FIAT"/>
    <s v="69494411"/>
    <s v="REDE MARAJO RIO VERD"/>
    <s v="RIO VERDE"/>
    <s v="GO"/>
    <s v="ETANOL COMUM"/>
    <n v="371"/>
    <n v="9.3800000000000008"/>
    <s v=" Km/L"/>
    <n v="22727"/>
    <n v="39.549999999999997"/>
    <n v="3.99"/>
    <n v="157.80000000000001"/>
    <s v="1"/>
    <s v="EXT - KSE LOCAÇOES"/>
    <s v="Planejamento Operaci"/>
    <s v="KSE LOCAÇOES"/>
    <m/>
    <d v="2025-11-22T00:00:00"/>
    <x v="7"/>
    <x v="0"/>
    <x v="12"/>
  </r>
  <r>
    <s v="TUB2B84"/>
    <s v="60645800106472396"/>
    <s v="22/11/2025 16:38:15"/>
    <s v="88512"/>
    <s v="JUAREZ NEVES"/>
    <x v="36"/>
    <s v="Caminhonete"/>
    <s v="SAVEIRO CS RB MF"/>
    <s v="VW"/>
    <s v="41826312"/>
    <s v="AUTO POSTO JACARE"/>
    <s v="ACREUNA"/>
    <s v="GO"/>
    <s v="ETANOL COMUM"/>
    <n v="434"/>
    <n v="9.01"/>
    <s v=" Km/L"/>
    <n v="22726"/>
    <n v="48.18"/>
    <n v="4.25"/>
    <n v="204.77"/>
    <s v="221159926"/>
    <s v="EXT - KSE LOCAÇOES"/>
    <s v="Planejamento Operaci"/>
    <s v="KSE LOCAÇOES"/>
    <m/>
    <d v="2025-11-22T00:00:00"/>
    <x v="7"/>
    <x v="0"/>
    <x v="12"/>
  </r>
  <r>
    <s v="TTT2H93"/>
    <s v="60645800106472340"/>
    <s v="22/11/2025 16:58:45"/>
    <s v="01042"/>
    <s v="EDUARDO SANTOS"/>
    <x v="41"/>
    <s v="Utilitário"/>
    <s v="SAVEIRO"/>
    <s v="FIAT"/>
    <s v="07674909"/>
    <s v="AUTO POSTO INDIARA"/>
    <s v="INDIARA"/>
    <s v="GO"/>
    <s v="ETANOL COMUM"/>
    <n v="529"/>
    <n v="11.76"/>
    <s v=" Km/L"/>
    <n v="27768"/>
    <n v="44.99"/>
    <n v="4.49"/>
    <n v="202.01"/>
    <s v="9911"/>
    <s v="EXT - KSE LOCAÇOES"/>
    <s v="Planejamento Operaci"/>
    <s v="KSE LOCAÇOES"/>
    <m/>
    <d v="2025-11-22T00:00:00"/>
    <x v="7"/>
    <x v="0"/>
    <x v="12"/>
  </r>
  <r>
    <s v="TTY2C25"/>
    <s v="60645800106472430"/>
    <s v="22/11/2025 17:21:19"/>
    <s v="36807"/>
    <s v="ALEX DOS SANTOS"/>
    <x v="38"/>
    <s v="Caminhonete"/>
    <s v="SAVEIRO CS RB MF"/>
    <s v="VW"/>
    <s v="46286315"/>
    <s v="POSTO CENTRAL"/>
    <s v="BOM JESUS"/>
    <s v="GO"/>
    <s v="ETANOL COMUM"/>
    <n v="336"/>
    <n v="8.56"/>
    <s v=" Km/L"/>
    <n v="23396"/>
    <n v="39.229999999999997"/>
    <n v="4.4610000000000003"/>
    <n v="175"/>
    <s v="1"/>
    <s v="EXT - KSE LOCAÇOES"/>
    <s v="Planejamento Operaci"/>
    <s v="KSE LOCAÇOES"/>
    <m/>
    <d v="2025-11-22T00:00:00"/>
    <x v="7"/>
    <x v="0"/>
    <x v="12"/>
  </r>
  <r>
    <s v="TIV6G27"/>
    <s v="60645800106184069"/>
    <s v="22/11/2025 20:02:16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199"/>
    <n v="5.9"/>
    <s v=" Km/L"/>
    <n v="9042"/>
    <n v="33.729999999999997"/>
    <n v="5.99"/>
    <n v="202.04"/>
    <s v="221172165"/>
    <s v="EXT - LUCCA JR"/>
    <s v="Planejamento Operaci"/>
    <s v="LUCCA JR"/>
    <m/>
    <d v="2025-11-22T00:00:00"/>
    <x v="7"/>
    <x v="0"/>
    <x v="11"/>
  </r>
  <r>
    <s v="TIV6G27"/>
    <m/>
    <s v="22/11/2025 20:02:16"/>
    <m/>
    <m/>
    <x v="30"/>
    <m/>
    <m/>
    <m/>
    <m/>
    <s v="AUTO POSTO JACARE"/>
    <m/>
    <m/>
    <s v="ARLA-32"/>
    <s v="-"/>
    <s v="-"/>
    <s v=" Km/L"/>
    <s v="-"/>
    <n v="5.17"/>
    <m/>
    <n v="17.07"/>
    <m/>
    <m/>
    <s v="Planejamento Operaci"/>
    <s v="LUCCA JR"/>
    <m/>
    <d v="2025-11-22T00:00:00"/>
    <x v="7"/>
    <x v="0"/>
    <x v="11"/>
  </r>
  <r>
    <s v="TUB2B84"/>
    <s v="60645800106472396"/>
    <s v="22/11/2025 20:46:31"/>
    <s v="46440"/>
    <s v="PAULO SOUSA DIAS"/>
    <x v="36"/>
    <s v="Caminhonete"/>
    <s v="SAVEIRO CS RB MF"/>
    <s v="VW"/>
    <s v="45308900"/>
    <s v="POSTO LUPATINI"/>
    <s v="SANTO ANTONIO DA BARRA"/>
    <s v="GO"/>
    <s v="ETANOL COMUM"/>
    <n v="233"/>
    <n v="10.46"/>
    <s v=" Km/L"/>
    <n v="22959"/>
    <n v="22.28"/>
    <n v="4.3899999999999997"/>
    <n v="97.81"/>
    <s v="0"/>
    <s v="EXT - KSE LOCAÇOES"/>
    <s v="Planejamento Operaci"/>
    <s v="KSE LOCAÇOES"/>
    <m/>
    <d v="2025-11-22T00:00:00"/>
    <x v="7"/>
    <x v="0"/>
    <x v="12"/>
  </r>
  <r>
    <s v="TGA0B06"/>
    <s v="60645800106437610"/>
    <s v="22/11/2025 20:47:54"/>
    <s v="00933"/>
    <s v="GIULEY RIBEIRO DOS SANTOS"/>
    <x v="59"/>
    <s v="Caminhonete"/>
    <s v="FIORINO"/>
    <s v="FIAT"/>
    <s v="45308900"/>
    <s v="POSTO LUPATINI"/>
    <s v="SANTO ANTONIO DA BARRA"/>
    <s v="GO"/>
    <s v="ETANOL COMUM"/>
    <n v="392"/>
    <n v="9.73"/>
    <s v=" Km/L"/>
    <n v="6525"/>
    <n v="40.270000000000003"/>
    <n v="4.3899999999999997"/>
    <n v="176.79"/>
    <s v="0"/>
    <s v="EXT - KSE LOCAÇOES"/>
    <s v="Planejamento Operaci"/>
    <s v="Operacional"/>
    <m/>
    <d v="2025-11-22T00:00:00"/>
    <x v="7"/>
    <x v="0"/>
    <x v="5"/>
  </r>
  <r>
    <s v="TUK2D26"/>
    <s v="60645800106553790"/>
    <s v="22/11/2025 21:14:17"/>
    <s v="04689"/>
    <s v="CLEDSON MARQUES ARRUDA"/>
    <x v="42"/>
    <s v="Caminhonete"/>
    <s v="Caminhonete S10"/>
    <s v="CHEVROLET"/>
    <s v="75331003"/>
    <s v="SUPERVIA LAGOA"/>
    <s v="RIO VERDE"/>
    <s v="GO"/>
    <s v="DIESEL S-10"/>
    <n v="639"/>
    <n v="13.89"/>
    <s v=" Km/L"/>
    <n v="17560"/>
    <n v="46"/>
    <n v="6.09"/>
    <n v="280.14"/>
    <s v="0"/>
    <s v="Planejamento Operaci"/>
    <s v="Planejamento Operaci"/>
    <s v="INSPENCAO"/>
    <m/>
    <d v="2025-11-22T00:00:00"/>
    <x v="7"/>
    <x v="0"/>
    <x v="12"/>
  </r>
  <r>
    <s v="TJE5D27"/>
    <s v="60645800106184595"/>
    <s v="22/11/2025 21:59:13"/>
    <s v="81743"/>
    <s v="JEFERSON LUIZ MARTINS_x0009__x0009__x0009__x0009_"/>
    <x v="60"/>
    <s v="EQUIPAMENTOS"/>
    <s v="GUINCHO LEVE"/>
    <s v="EQUIPAMENTO"/>
    <s v="46209914"/>
    <s v="DECIO RIO VERDE"/>
    <s v="RIO VERDE"/>
    <s v="GO"/>
    <s v="DIESEL S-10"/>
    <n v="462"/>
    <n v="4.9800000000000004"/>
    <s v=" Km/L"/>
    <n v="7674"/>
    <n v="92.86"/>
    <n v="7.15"/>
    <n v="663.95"/>
    <s v="202511222158"/>
    <s v="EXT - LUCCA JR"/>
    <s v="Planejamento Operaci"/>
    <s v="LUCCA JR"/>
    <m/>
    <d v="2025-11-22T00:00:00"/>
    <x v="7"/>
    <x v="0"/>
    <x v="11"/>
  </r>
  <r>
    <s v="TJE5D27"/>
    <m/>
    <s v="22/11/2025 22:00:41"/>
    <m/>
    <m/>
    <x v="60"/>
    <m/>
    <m/>
    <m/>
    <m/>
    <s v="DECIO RIO VERDE"/>
    <m/>
    <m/>
    <s v="ARLA-32"/>
    <s v="-"/>
    <s v="-"/>
    <s v=" Km/L"/>
    <s v="-"/>
    <n v="5.33"/>
    <m/>
    <n v="20.21"/>
    <m/>
    <m/>
    <s v="Planejamento Operaci"/>
    <s v="LUCCA JR"/>
    <m/>
    <d v="2025-11-22T00:00:00"/>
    <x v="7"/>
    <x v="0"/>
    <x v="11"/>
  </r>
  <r>
    <s v="TTP5B47"/>
    <s v="60645800106472110"/>
    <s v="22/11/2025 22:24:23"/>
    <s v="00149"/>
    <s v="MANOELITO METROVICH LIMA"/>
    <x v="40"/>
    <s v="Caminhonete"/>
    <s v="SAVEIRO CS RB MF"/>
    <s v="VW"/>
    <s v="75331801"/>
    <s v="DECIO CEZARINA"/>
    <s v="CEZARINA"/>
    <s v="GO"/>
    <s v="ETANOL COMUM"/>
    <n v="385"/>
    <n v="11.22"/>
    <s v=" Km/L"/>
    <n v="20932"/>
    <n v="34.32"/>
    <n v="4.09"/>
    <n v="140.37"/>
    <s v="202511222223"/>
    <s v="EXT - KSE LOCAÇOES"/>
    <s v="Planejamento Operaci"/>
    <s v="KSE LOCAÇOES"/>
    <m/>
    <d v="2025-11-22T00:00:00"/>
    <x v="7"/>
    <x v="0"/>
    <x v="12"/>
  </r>
  <r>
    <s v="TUG2C45"/>
    <s v="60645800106437770"/>
    <s v="22/11/2025 23:40:44"/>
    <s v="03921"/>
    <s v="IVAIR JUNIOR ARAUJO NOGUEIRA"/>
    <x v="54"/>
    <s v="Utilitário"/>
    <s v="SAVEIRO"/>
    <s v="FIAT"/>
    <s v="81889412"/>
    <s v="POSTO ZERO UM"/>
    <s v="RIO VERDE"/>
    <s v="GO"/>
    <s v="ETANOL COMUM"/>
    <n v="391"/>
    <n v="9.91"/>
    <s v=" Km/L"/>
    <n v="23118"/>
    <n v="39.46"/>
    <n v="4.3899999999999997"/>
    <n v="173.23"/>
    <s v="1"/>
    <s v="EXT - KSE LOCAÇOES"/>
    <s v="Planejamento Operaci"/>
    <s v="KSE LOCAÇOES"/>
    <m/>
    <d v="2025-11-22T00:00:00"/>
    <x v="7"/>
    <x v="0"/>
    <x v="12"/>
  </r>
  <r>
    <s v="TUF2B45"/>
    <s v="60645800106472420"/>
    <s v="22/11/2025 23:43:05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375"/>
    <n v="9.5299999999999994"/>
    <s v=" Km/L"/>
    <n v="26984"/>
    <n v="39.340000000000003"/>
    <n v="4.29"/>
    <n v="168.77"/>
    <s v="0"/>
    <s v="EXT - KSE LOCAÇOES"/>
    <s v="Planejamento Operaci"/>
    <s v="KSE LOCAÇOES"/>
    <m/>
    <d v="2025-11-22T00:00:00"/>
    <x v="7"/>
    <x v="0"/>
    <x v="12"/>
  </r>
  <r>
    <s v="TGM4D76"/>
    <s v="60645800106437582"/>
    <s v="23/11/2025 00:56:06"/>
    <s v="33534"/>
    <s v="MARCOS ANTONIO MARCELINO DA SILVA"/>
    <x v="55"/>
    <s v="Caminhonete"/>
    <s v="FIORINO"/>
    <s v="FIAT"/>
    <s v="75331003"/>
    <s v="SUPERVIA LAGOA"/>
    <s v="RIO VERDE"/>
    <s v="GO"/>
    <s v="ETANOL COMUM"/>
    <n v="212"/>
    <n v="8.84"/>
    <s v=" Km/L"/>
    <n v="6184"/>
    <n v="23.99"/>
    <n v="4.29"/>
    <n v="102.92"/>
    <s v="0"/>
    <s v="Planejamento Operaci"/>
    <s v="Planejamento Operaci"/>
    <s v="Operacional"/>
    <m/>
    <d v="2025-11-23T00:00:00"/>
    <x v="7"/>
    <x v="0"/>
    <x v="5"/>
  </r>
  <r>
    <s v="TTR3A31"/>
    <s v="60645800106472404"/>
    <s v="23/11/2025 02:23:06"/>
    <s v="75150"/>
    <s v="PETTERSON PERIS BENJAMIN"/>
    <x v="53"/>
    <s v="Caminhonete"/>
    <s v="SAVEIRO CS RB MF"/>
    <s v="VW"/>
    <s v="46209914"/>
    <s v="DECIO RIO VERDE"/>
    <s v="RIO VERDE"/>
    <s v="GO"/>
    <s v="ETANOL COMUM"/>
    <n v="425"/>
    <n v="9.34"/>
    <s v=" Km/L"/>
    <n v="21869"/>
    <n v="45.52"/>
    <n v="4.1900000000000004"/>
    <n v="190.73"/>
    <s v="202511230222"/>
    <s v="EXT - KSE LOCAÇOES"/>
    <s v="Planejamento Operaci"/>
    <s v="KSE LOCAÇOES"/>
    <m/>
    <d v="2025-11-23T00:00:00"/>
    <x v="7"/>
    <x v="0"/>
    <x v="12"/>
  </r>
  <r>
    <s v="TTT2H95"/>
    <s v="60645800106472477"/>
    <s v="23/11/2025 06:01:47"/>
    <s v="87954"/>
    <s v="DANIEL GONÇALVES"/>
    <x v="63"/>
    <s v="Caminhonete"/>
    <s v="SAVEIRO CS RB MF"/>
    <s v="VW"/>
    <s v="87183400"/>
    <s v="MARAJO GUAPO"/>
    <s v="GUAPO"/>
    <s v="GO"/>
    <s v="ETANOL COMUM"/>
    <n v="369"/>
    <n v="9.5500000000000007"/>
    <s v=" Km/L"/>
    <n v="15475"/>
    <n v="38.630000000000003"/>
    <n v="4.09"/>
    <n v="158"/>
    <s v="0"/>
    <s v="EXT - KSE LOCAÇOES"/>
    <s v="Planejamento Operaci"/>
    <s v="KSE LOCAÇOES"/>
    <m/>
    <d v="2025-11-23T00:00:00"/>
    <x v="7"/>
    <x v="0"/>
    <x v="12"/>
  </r>
  <r>
    <s v="TUF2B45"/>
    <s v="60645800106472420"/>
    <s v="23/11/2025 06:21:40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263"/>
    <n v="8.77"/>
    <s v=" Km/L"/>
    <n v="27247"/>
    <n v="30"/>
    <n v="4.29"/>
    <n v="128.69999999999999"/>
    <s v="1"/>
    <s v="EXT - KSE LOCAÇOES"/>
    <s v="Planejamento Operaci"/>
    <s v="KSE LOCAÇOES"/>
    <m/>
    <d v="2025-11-23T00:00:00"/>
    <x v="7"/>
    <x v="0"/>
    <x v="12"/>
  </r>
  <r>
    <s v="TTT2H93"/>
    <s v="60645800106472340"/>
    <s v="23/11/2025 06:25:34"/>
    <s v="73410"/>
    <s v="BRUNO SOUSA DIAS"/>
    <x v="41"/>
    <s v="Utilitário"/>
    <s v="SAVEIRO"/>
    <s v="FIAT"/>
    <s v="41826312"/>
    <s v="AUTO POSTO JACARE"/>
    <s v="ACREUNA"/>
    <s v="GO"/>
    <s v="ETANOL COMUM"/>
    <n v="571"/>
    <n v="11.82"/>
    <s v=" Km/L"/>
    <n v="28339"/>
    <n v="48.3"/>
    <n v="4.2510000000000003"/>
    <n v="205.3"/>
    <s v="231123154"/>
    <s v="EXT - KSE LOCAÇOES"/>
    <s v="Planejamento Operaci"/>
    <s v="KSE LOCAÇOES"/>
    <m/>
    <d v="2025-11-23T00:00:00"/>
    <x v="7"/>
    <x v="0"/>
    <x v="12"/>
  </r>
  <r>
    <s v="TUB2B84"/>
    <s v="60645800106472396"/>
    <s v="23/11/2025 06:35:33"/>
    <s v="46440"/>
    <s v="PAULO SOUSA DIAS"/>
    <x v="36"/>
    <s v="Caminhonete"/>
    <s v="SAVEIRO CS RB MF"/>
    <s v="VW"/>
    <s v="45308900"/>
    <s v="POSTO LUPATINI"/>
    <s v="SANTO ANTONIO DA BARRA"/>
    <s v="GO"/>
    <s v="ETANOL COMUM"/>
    <n v="484"/>
    <n v="12.03"/>
    <s v=" Km/L"/>
    <n v="23443"/>
    <n v="40.22"/>
    <n v="4.09"/>
    <n v="164.5"/>
    <s v="0"/>
    <s v="EXT - KSE LOCAÇOES"/>
    <s v="Planejamento Operaci"/>
    <s v="KSE LOCAÇOES"/>
    <m/>
    <d v="2025-11-23T00:00:00"/>
    <x v="7"/>
    <x v="0"/>
    <x v="12"/>
  </r>
  <r>
    <s v="TFL8I14"/>
    <s v="60645800106437530"/>
    <s v="23/11/2025 06:48:44"/>
    <s v="70390"/>
    <s v="CLEITON ANTONIO TAVARES HENRIQUE"/>
    <x v="57"/>
    <s v="EQUIPAMENTOS"/>
    <s v="AMBULANCIA"/>
    <s v="OUTROS"/>
    <s v="41875311"/>
    <s v="POSTO SABOR DA TERRA"/>
    <s v="INDIARA"/>
    <s v="GO"/>
    <s v="DIESEL S-10"/>
    <n v="487"/>
    <n v="5.88"/>
    <s v=" Km/L"/>
    <n v="6758"/>
    <n v="82.86"/>
    <n v="5.89"/>
    <n v="488.05"/>
    <s v="231124466"/>
    <s v="Planejamento Operaci"/>
    <s v="Planejamento Operaci"/>
    <s v="Operacional"/>
    <m/>
    <d v="2025-11-23T00:00:00"/>
    <x v="7"/>
    <x v="0"/>
    <x v="13"/>
  </r>
  <r>
    <s v="TUG2C45"/>
    <s v="60645800106437770"/>
    <s v="23/11/2025 06:52:18"/>
    <s v="03921"/>
    <s v="IVAIR JUNIOR ARAUJO NOGUEIRA"/>
    <x v="54"/>
    <s v="Utilitário"/>
    <s v="SAVEIRO"/>
    <s v="FIAT"/>
    <s v="81889412"/>
    <s v="POSTO ZERO UM"/>
    <s v="RIO VERDE"/>
    <s v="GO"/>
    <s v="ETANOL COMUM"/>
    <n v="322"/>
    <n v="10.51"/>
    <s v=" Km/L"/>
    <n v="23440"/>
    <n v="30.63"/>
    <n v="4.3899999999999997"/>
    <n v="134.46"/>
    <s v="0"/>
    <s v="EXT - KSE LOCAÇOES"/>
    <s v="Planejamento Operaci"/>
    <s v="KSE LOCAÇOES"/>
    <m/>
    <d v="2025-11-23T00:00:00"/>
    <x v="7"/>
    <x v="0"/>
    <x v="12"/>
  </r>
  <r>
    <s v="TUW2D74"/>
    <s v="60645800105124310"/>
    <s v="23/11/2025 07:16:36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989"/>
    <n v="14.22"/>
    <s v=" Km/L"/>
    <n v="21948"/>
    <n v="69.569999999999993"/>
    <n v="6.49"/>
    <n v="451.48"/>
    <s v="0"/>
    <s v="Planejamento Operaci"/>
    <s v="Planejamento Operaci"/>
    <s v="Operacional"/>
    <m/>
    <d v="2025-11-23T00:00:00"/>
    <x v="7"/>
    <x v="0"/>
    <x v="12"/>
  </r>
  <r>
    <s v="TTY2C25"/>
    <s v="60645800106472430"/>
    <s v="23/11/2025 07:58:33"/>
    <s v="36807"/>
    <s v="ALEX DOS SANTOS"/>
    <x v="38"/>
    <s v="Caminhonete"/>
    <s v="SAVEIRO CS RB MF"/>
    <s v="VW"/>
    <s v="45307105"/>
    <s v="POSTO GIRASSOL"/>
    <s v="ITUMBIARA"/>
    <s v="GO"/>
    <s v="ETANOL COMUM"/>
    <n v="522"/>
    <n v="11.36"/>
    <s v=" Km/L"/>
    <n v="23918"/>
    <n v="45.97"/>
    <n v="4.29"/>
    <n v="197.21"/>
    <s v="231128"/>
    <s v="EXT - KSE LOCAÇOES"/>
    <s v="Planejamento Operaci"/>
    <s v="KSE LOCAÇOES"/>
    <m/>
    <d v="2025-11-23T00:00:00"/>
    <x v="7"/>
    <x v="0"/>
    <x v="12"/>
  </r>
  <r>
    <s v="TTP5B47"/>
    <s v="60645800106472110"/>
    <s v="23/11/2025 09:06:54"/>
    <s v="02396"/>
    <s v="RENATO DE ALMEIDA VIEIRA"/>
    <x v="40"/>
    <s v="Caminhonete"/>
    <s v="SAVEIRO CS RB MF"/>
    <s v="VW"/>
    <s v="07674909"/>
    <s v="AUTO POSTO INDIARA"/>
    <s v="INDIARA"/>
    <s v="GO"/>
    <s v="ETANOL COMUM"/>
    <n v="343"/>
    <n v="8.5500000000000007"/>
    <s v=" Km/L"/>
    <n v="21275"/>
    <n v="40.130000000000003"/>
    <n v="4.49"/>
    <n v="180.19"/>
    <s v="9915"/>
    <s v="EXT - KSE LOCAÇOES"/>
    <s v="Planejamento Operaci"/>
    <s v="KSE LOCAÇOES"/>
    <m/>
    <d v="2025-11-23T00:00:00"/>
    <x v="7"/>
    <x v="0"/>
    <x v="12"/>
  </r>
  <r>
    <s v="TTQ4C10"/>
    <s v="60645800106553930"/>
    <s v="23/11/2025 09:40:34"/>
    <s v="93910"/>
    <s v="DIVINO AVELINO DOS SANTOS"/>
    <x v="31"/>
    <s v="Caminhonete"/>
    <s v="Caminhonete S10"/>
    <s v="CHEVROLET"/>
    <s v="26406711"/>
    <s v="POSTO ZANDONADI"/>
    <s v="GUAPO"/>
    <s v="GO"/>
    <s v="DIESEL S-10"/>
    <n v="706"/>
    <n v="14.67"/>
    <s v=" Km/L"/>
    <n v="25220"/>
    <n v="48.14"/>
    <n v="6.19"/>
    <n v="297.99"/>
    <s v="231134774"/>
    <s v="Planejamento Operaci"/>
    <s v="Planejamento Operaci"/>
    <s v="INSPENCAO"/>
    <m/>
    <d v="2025-11-23T00:00:00"/>
    <x v="7"/>
    <x v="0"/>
    <x v="12"/>
  </r>
  <r>
    <s v="TJP1H27"/>
    <s v="60645800106439607"/>
    <s v="23/11/2025 10:58:51"/>
    <s v="92864"/>
    <s v="MARCELO BUENO MACHADO DE LOS SANTOS"/>
    <x v="58"/>
    <s v="EQUIPAMENTOS"/>
    <s v="GUINCHO LEVE"/>
    <s v="EQUIPAMENTO"/>
    <s v="46209914"/>
    <s v="DECIO RIO VERDE"/>
    <s v="RIO VERDE"/>
    <s v="GO"/>
    <s v="DIESEL S-10"/>
    <n v="697"/>
    <n v="6.6"/>
    <s v=" Km/L"/>
    <n v="5645"/>
    <n v="105.67"/>
    <n v="7.15"/>
    <n v="755.54"/>
    <s v="202511231058"/>
    <s v="EXT - LUCCA JR"/>
    <s v="Planejamento Operaci"/>
    <s v="LUCCA JR"/>
    <m/>
    <d v="2025-11-23T00:00:00"/>
    <x v="7"/>
    <x v="0"/>
    <x v="11"/>
  </r>
  <r>
    <s v="TJP1H27"/>
    <m/>
    <s v="23/11/2025 11:00:13"/>
    <m/>
    <m/>
    <x v="58"/>
    <m/>
    <m/>
    <m/>
    <m/>
    <s v="DECIO RIO VERDE"/>
    <m/>
    <m/>
    <s v="ARLA-32"/>
    <s v="-"/>
    <s v="-"/>
    <s v=" Km/L"/>
    <s v="-"/>
    <n v="4.63"/>
    <m/>
    <n v="17.57"/>
    <m/>
    <m/>
    <s v="Planejamento Operaci"/>
    <s v="LUCCA JR"/>
    <m/>
    <d v="2025-11-23T00:00:00"/>
    <x v="7"/>
    <x v="0"/>
    <x v="11"/>
  </r>
  <r>
    <s v="TFE9C14"/>
    <s v="60645800106437370"/>
    <s v="23/11/2025 11:39:38"/>
    <s v="01057"/>
    <s v="LUIZ HENRIQUE SOUZA RODRIGUES"/>
    <x v="51"/>
    <s v="EQUIPAMENTOS"/>
    <s v="AMBULANCIA"/>
    <s v="OUTROS"/>
    <s v="13308211"/>
    <s v="P. BANDEIRANTES"/>
    <s v="RIO VERDE"/>
    <s v="GO"/>
    <s v="DIESEL S-10"/>
    <n v="87"/>
    <n v="4.05"/>
    <s v=" Km/L"/>
    <n v="4366"/>
    <n v="21.46"/>
    <n v="6.2919999999999998"/>
    <n v="135.03"/>
    <s v="231141737"/>
    <s v="Planejamento Operaci"/>
    <s v="Planejamento Operaci"/>
    <s v="Operacional"/>
    <m/>
    <d v="2025-11-23T00:00:00"/>
    <x v="7"/>
    <x v="0"/>
    <x v="13"/>
  </r>
  <r>
    <s v="TTR3A31"/>
    <s v="60645800106472404"/>
    <s v="23/11/2025 12:08:03"/>
    <s v="05685"/>
    <s v="THAVINER DIVANIO RODRIGUES DOS SANTOS"/>
    <x v="53"/>
    <s v="Caminhonete"/>
    <s v="SAVEIRO CS RB MF"/>
    <s v="VW"/>
    <s v="46209914"/>
    <s v="DECIO RIO VERDE"/>
    <s v="RIO VERDE"/>
    <s v="GO"/>
    <s v="ETANOL COMUM"/>
    <n v="389"/>
    <n v="8.98"/>
    <s v=" Km/L"/>
    <n v="22258"/>
    <n v="43.3"/>
    <n v="4.1900000000000004"/>
    <n v="181.43"/>
    <s v="202511231207"/>
    <s v="EXT - KSE LOCAÇOES"/>
    <s v="Planejamento Operaci"/>
    <s v="KSE LOCAÇOES"/>
    <m/>
    <d v="2025-11-23T00:00:00"/>
    <x v="7"/>
    <x v="0"/>
    <x v="12"/>
  </r>
  <r>
    <s v="TUF2B45"/>
    <s v="60645800106472420"/>
    <s v="23/11/2025 13:05:55"/>
    <s v="01318"/>
    <s v="JOAO BATISTA REIS"/>
    <x v="37"/>
    <s v="Caminhonete"/>
    <s v="SAVEIRO CS RB MF"/>
    <s v="VW"/>
    <s v="75331003"/>
    <s v="SUPERVIA LAGOA"/>
    <s v="RIO VERDE"/>
    <s v="GO"/>
    <s v="ETANOL COMUM"/>
    <n v="309"/>
    <n v="9.41"/>
    <s v=" Km/L"/>
    <n v="27556"/>
    <n v="32.85"/>
    <n v="4.29"/>
    <n v="140.93"/>
    <s v="0"/>
    <s v="EXT - KSE LOCAÇOES"/>
    <s v="Planejamento Operaci"/>
    <s v="KSE LOCAÇOES"/>
    <m/>
    <d v="2025-11-23T00:00:00"/>
    <x v="7"/>
    <x v="0"/>
    <x v="12"/>
  </r>
  <r>
    <s v="TLO0E87"/>
    <s v="60645800106184255"/>
    <s v="23/11/2025 13:07:51"/>
    <s v="04911"/>
    <s v="HYAGO GONÇALVES FERNANDES"/>
    <x v="43"/>
    <s v="EQUIPAMENTOS"/>
    <s v="GUINCHO LEVE"/>
    <s v="EQUIPAMENTO"/>
    <s v="87183400"/>
    <s v="MARAJO GUAPO"/>
    <s v="GUAPO"/>
    <s v="GO"/>
    <s v="DIESEL S-10"/>
    <n v="514"/>
    <n v="6.11"/>
    <s v=" Km/L"/>
    <n v="8690"/>
    <n v="84.18"/>
    <n v="6.19"/>
    <n v="521.07000000000005"/>
    <s v="0"/>
    <s v="EXT - LUCCA JR"/>
    <s v="Planejamento Operaci"/>
    <s v="LUCCA JR"/>
    <m/>
    <d v="2025-11-23T00:00:00"/>
    <x v="7"/>
    <x v="0"/>
    <x v="11"/>
  </r>
  <r>
    <s v="TLO0E87"/>
    <m/>
    <s v="23/11/2025 13:07:51"/>
    <m/>
    <m/>
    <x v="43"/>
    <m/>
    <m/>
    <m/>
    <m/>
    <s v="MARAJO GUAPO"/>
    <m/>
    <m/>
    <s v="ARLA-32"/>
    <s v="-"/>
    <s v="-"/>
    <s v=" Km/L"/>
    <s v="-"/>
    <n v="7.91"/>
    <m/>
    <n v="31.56"/>
    <m/>
    <m/>
    <s v="Planejamento Operaci"/>
    <s v="LUCCA JR"/>
    <m/>
    <d v="2025-11-23T00:00:00"/>
    <x v="7"/>
    <x v="0"/>
    <x v="11"/>
  </r>
  <r>
    <s v="TTT2H93"/>
    <s v="60645800106472340"/>
    <s v="23/11/2025 13:55:26"/>
    <s v="01042"/>
    <s v="EDUARDO SANTOS"/>
    <x v="41"/>
    <s v="Utilitário"/>
    <s v="SAVEIRO"/>
    <s v="FIAT"/>
    <s v="41826312"/>
    <s v="AUTO POSTO JACARE"/>
    <s v="ACREUNA"/>
    <s v="GO"/>
    <s v="ETANOL COMUM"/>
    <n v="406"/>
    <n v="11.89"/>
    <s v=" Km/L"/>
    <n v="28745"/>
    <n v="34.15"/>
    <n v="4.2510000000000003"/>
    <n v="145.16999999999999"/>
    <s v="231150152"/>
    <s v="EXT - KSE LOCAÇOES"/>
    <s v="Planejamento Operaci"/>
    <s v="KSE LOCAÇOES"/>
    <m/>
    <d v="2025-11-23T00:00:00"/>
    <x v="7"/>
    <x v="0"/>
    <x v="12"/>
  </r>
  <r>
    <s v="TUB2B84"/>
    <s v="60645800106472396"/>
    <s v="23/11/2025 15:44:00"/>
    <s v="88512"/>
    <s v="JUAREZ NEVES"/>
    <x v="36"/>
    <s v="Caminhonete"/>
    <s v="SAVEIRO CS RB MF"/>
    <s v="VW"/>
    <s v="45308900"/>
    <s v="POSTO LUPATINI"/>
    <s v="SANTO ANTONIO DA BARRA"/>
    <s v="GO"/>
    <s v="ETANOL COMUM"/>
    <n v="464"/>
    <n v="10.91"/>
    <s v=" Km/L"/>
    <n v="23907"/>
    <n v="42.53"/>
    <n v="4.3899999999999997"/>
    <n v="186.71"/>
    <s v="0"/>
    <s v="EXT - KSE LOCAÇOES"/>
    <s v="Planejamento Operaci"/>
    <s v="KSE LOCAÇOES"/>
    <m/>
    <d v="2025-11-23T00:00:00"/>
    <x v="7"/>
    <x v="0"/>
    <x v="12"/>
  </r>
  <r>
    <s v="TTY2C25"/>
    <s v="60645800106472430"/>
    <s v="23/11/2025 17:47:20"/>
    <s v="36807"/>
    <s v="ALEX DOS SANTOS"/>
    <x v="38"/>
    <s v="Caminhonete"/>
    <s v="SAVEIRO CS RB MF"/>
    <s v="VW"/>
    <s v="45307105"/>
    <s v="POSTO GIRASSOL"/>
    <s v="ITUMBIARA"/>
    <s v="GO"/>
    <s v="ETANOL COMUM"/>
    <n v="325"/>
    <n v="7.16"/>
    <s v=" Km/L"/>
    <n v="24243"/>
    <n v="45.37"/>
    <n v="4.29"/>
    <n v="194.64"/>
    <s v="231163"/>
    <s v="EXT - KSE LOCAÇOES"/>
    <s v="Planejamento Operaci"/>
    <s v="KSE LOCAÇOES"/>
    <m/>
    <d v="2025-11-23T00:00:00"/>
    <x v="7"/>
    <x v="0"/>
    <x v="12"/>
  </r>
  <r>
    <s v="TUK2D26"/>
    <s v="60645800106553790"/>
    <s v="23/11/2025 18:11:02"/>
    <s v="00399"/>
    <s v="JULIANO FERNANDES DA SILVA"/>
    <x v="42"/>
    <s v="Caminhonete"/>
    <s v="Caminhonete S10"/>
    <s v="CHEVROLET"/>
    <s v="75331003"/>
    <s v="SUPERVIA LAGOA"/>
    <s v="RIO VERDE"/>
    <s v="GO"/>
    <s v="DIESEL S-10"/>
    <n v="785"/>
    <n v="13.84"/>
    <s v=" Km/L"/>
    <n v="18345"/>
    <n v="56.73"/>
    <n v="6.09"/>
    <n v="345.49"/>
    <s v="0"/>
    <s v="Planejamento Operaci"/>
    <s v="Planejamento Operaci"/>
    <s v="INSPENCAO"/>
    <m/>
    <d v="2025-11-23T00:00:00"/>
    <x v="7"/>
    <x v="0"/>
    <x v="12"/>
  </r>
  <r>
    <s v="TUG2C45"/>
    <s v="60645800106437770"/>
    <s v="23/11/2025 18:15:25"/>
    <s v="70214"/>
    <s v="IGOR LEMES FERNANDES"/>
    <x v="54"/>
    <s v="Utilitário"/>
    <s v="SAVEIRO"/>
    <s v="FIAT"/>
    <s v="81889412"/>
    <s v="POSTO ZERO UM"/>
    <s v="RIO VERDE"/>
    <s v="GO"/>
    <s v="ETANOL COMUM"/>
    <n v="384"/>
    <n v="8.8000000000000007"/>
    <s v=" Km/L"/>
    <n v="23824"/>
    <n v="43.66"/>
    <n v="4.3899999999999997"/>
    <n v="191.67"/>
    <s v="2"/>
    <s v="EXT - KSE LOCAÇOES"/>
    <s v="Planejamento Operaci"/>
    <s v="KSE LOCAÇOES"/>
    <m/>
    <d v="2025-11-23T00:00:00"/>
    <x v="7"/>
    <x v="0"/>
    <x v="12"/>
  </r>
  <r>
    <s v="TTP5B47"/>
    <s v="60645800106472110"/>
    <s v="23/11/2025 18:41:06"/>
    <s v="02396"/>
    <s v="RENATO DE ALMEIDA VIEIRA"/>
    <x v="40"/>
    <s v="Caminhonete"/>
    <s v="SAVEIRO CS RB MF"/>
    <s v="VW"/>
    <s v="07674909"/>
    <s v="AUTO POSTO INDIARA"/>
    <s v="INDIARA"/>
    <s v="GO"/>
    <s v="ETANOL COMUM"/>
    <n v="459"/>
    <n v="12.05"/>
    <s v=" Km/L"/>
    <n v="21734"/>
    <n v="38.08"/>
    <n v="4.29"/>
    <n v="163.36000000000001"/>
    <s v="9918"/>
    <s v="EXT - KSE LOCAÇOES"/>
    <s v="Planejamento Operaci"/>
    <s v="KSE LOCAÇOES"/>
    <m/>
    <d v="2025-11-23T00:00:00"/>
    <x v="7"/>
    <x v="0"/>
    <x v="12"/>
  </r>
  <r>
    <s v="TTT2H95"/>
    <s v="60645800106472477"/>
    <s v="23/11/2025 18:51:30"/>
    <s v="87954"/>
    <s v="DANIEL GONÇALVES"/>
    <x v="63"/>
    <s v="Caminhonete"/>
    <s v="SAVEIRO CS RB MF"/>
    <s v="VW"/>
    <s v="46209914"/>
    <s v="DECIO RIO VERDE"/>
    <s v="RIO VERDE"/>
    <s v="GO"/>
    <s v="ETANOL COMUM"/>
    <n v="223"/>
    <n v="8.83"/>
    <s v=" Km/L"/>
    <n v="15698"/>
    <n v="25.25"/>
    <n v="4.1900000000000004"/>
    <n v="105.8"/>
    <s v="202511231850"/>
    <s v="EXT - KSE LOCAÇOES"/>
    <s v="Planejamento Operaci"/>
    <s v="KSE LOCAÇOES"/>
    <m/>
    <d v="2025-11-23T00:00:00"/>
    <x v="7"/>
    <x v="0"/>
    <x v="12"/>
  </r>
  <r>
    <s v="TTR3A31"/>
    <s v="60645800106472404"/>
    <s v="23/11/2025 19:47:09"/>
    <s v="75150"/>
    <s v="PETTERSON PERIS BENJAMIN"/>
    <x v="53"/>
    <s v="Caminhonete"/>
    <s v="SAVEIRO CS RB MF"/>
    <s v="VW"/>
    <s v="46209914"/>
    <s v="DECIO RIO VERDE"/>
    <s v="RIO VERDE"/>
    <s v="GO"/>
    <s v="ETANOL COMUM"/>
    <n v="194"/>
    <n v="6.06"/>
    <s v=" Km/L"/>
    <n v="22452"/>
    <n v="32.020000000000003"/>
    <n v="4.1900000000000004"/>
    <n v="134.16"/>
    <s v="202511231946"/>
    <s v="EXT - KSE LOCAÇOES"/>
    <s v="Planejamento Operaci"/>
    <s v="KSE LOCAÇOES"/>
    <m/>
    <d v="2025-11-23T00:00:00"/>
    <x v="7"/>
    <x v="0"/>
    <x v="12"/>
  </r>
  <r>
    <s v="TUF2B45"/>
    <s v="60645800106472420"/>
    <s v="23/11/2025 20:55:50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347"/>
    <n v="10.130000000000001"/>
    <s v=" Km/L"/>
    <n v="27903"/>
    <n v="34.26"/>
    <n v="4.29"/>
    <n v="146.97999999999999"/>
    <s v="0"/>
    <s v="EXT - KSE LOCAÇOES"/>
    <s v="Planejamento Operaci"/>
    <s v="KSE LOCAÇOES"/>
    <m/>
    <d v="2025-11-23T00:00:00"/>
    <x v="7"/>
    <x v="0"/>
    <x v="12"/>
  </r>
  <r>
    <s v="TTT2H93"/>
    <s v="60645800106472340"/>
    <s v="24/11/2025 01:19:34"/>
    <s v="07097"/>
    <s v="LUIZ FERNANDO NUNES RIBEIRO"/>
    <x v="41"/>
    <s v="Utilitário"/>
    <s v="SAVEIRO"/>
    <s v="FIAT"/>
    <s v="07674909"/>
    <s v="AUTO POSTO INDIARA"/>
    <s v="INDIARA"/>
    <s v="GO"/>
    <s v="ETANOL COMUM"/>
    <n v="392"/>
    <n v="9.51"/>
    <s v=" Km/L"/>
    <n v="29137"/>
    <n v="41.21"/>
    <n v="4.49"/>
    <n v="185.03"/>
    <s v="9920"/>
    <s v="EXT - KSE LOCAÇOES"/>
    <s v="Planejamento Operaci"/>
    <s v="KSE LOCAÇOES"/>
    <m/>
    <d v="2025-11-24T00:00:00"/>
    <x v="7"/>
    <x v="0"/>
    <x v="12"/>
  </r>
  <r>
    <s v="TUB2B84"/>
    <s v="60645800106472396"/>
    <s v="24/11/2025 02:19:56"/>
    <s v="03102"/>
    <s v="EDES GONÇALVES DA SILVA"/>
    <x v="36"/>
    <s v="Caminhonete"/>
    <s v="SAVEIRO CS RB MF"/>
    <s v="VW"/>
    <s v="46209914"/>
    <s v="DECIO RIO VERDE"/>
    <s v="RIO VERDE"/>
    <s v="GO"/>
    <s v="ETANOL COMUM"/>
    <n v="376"/>
    <n v="10.66"/>
    <s v=" Km/L"/>
    <n v="24283"/>
    <n v="35.270000000000003"/>
    <n v="4.1900000000000004"/>
    <n v="147.78"/>
    <s v="202511240219"/>
    <s v="EXT - KSE LOCAÇOES"/>
    <s v="Planejamento Operaci"/>
    <s v="KSE LOCAÇOES"/>
    <m/>
    <d v="2025-11-24T00:00:00"/>
    <x v="7"/>
    <x v="0"/>
    <x v="12"/>
  </r>
  <r>
    <s v="TUF2B45"/>
    <s v="60645800106472420"/>
    <s v="24/11/2025 04:21:23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365"/>
    <n v="9.69"/>
    <s v=" Km/L"/>
    <n v="28268"/>
    <n v="37.65"/>
    <n v="4.29"/>
    <n v="161.52000000000001"/>
    <s v="0"/>
    <s v="EXT - KSE LOCAÇOES"/>
    <s v="Planejamento Operaci"/>
    <s v="KSE LOCAÇOES"/>
    <m/>
    <d v="2025-11-24T00:00:00"/>
    <x v="7"/>
    <x v="0"/>
    <x v="12"/>
  </r>
  <r>
    <s v="TUG2C45"/>
    <s v="60645800106437770"/>
    <s v="24/11/2025 04:41:51"/>
    <s v="03921"/>
    <s v="IVAIR JUNIOR ARAUJO NOGUEIRA"/>
    <x v="54"/>
    <s v="Utilitário"/>
    <s v="SAVEIRO"/>
    <s v="FIAT"/>
    <s v="81889412"/>
    <s v="POSTO ZERO UM"/>
    <s v="RIO VERDE"/>
    <s v="GO"/>
    <s v="ETANOL COMUM"/>
    <n v="430"/>
    <n v="10.84"/>
    <s v=" Km/L"/>
    <n v="24254"/>
    <n v="39.67"/>
    <n v="4.3899999999999997"/>
    <n v="174.15"/>
    <s v="1"/>
    <s v="EXT - KSE LOCAÇOES"/>
    <s v="Planejamento Operaci"/>
    <s v="KSE LOCAÇOES"/>
    <m/>
    <d v="2025-11-24T00:00:00"/>
    <x v="7"/>
    <x v="0"/>
    <x v="12"/>
  </r>
  <r>
    <s v="TTQ4C10"/>
    <s v="60645800106553930"/>
    <s v="24/11/2025 04:54:16"/>
    <s v="99531"/>
    <s v="RODRIGO RODRIGUES BARROS"/>
    <x v="31"/>
    <s v="Caminhonete"/>
    <s v="Caminhonete S10"/>
    <s v="CHEVROLET"/>
    <s v="92221200"/>
    <s v="POSTO AMERICA"/>
    <s v="GUAPO"/>
    <s v="GO"/>
    <s v="DIESEL S-10"/>
    <n v="908"/>
    <n v="16.22"/>
    <s v=" Km/L"/>
    <n v="26128"/>
    <n v="55.99"/>
    <n v="5.89"/>
    <n v="329.78"/>
    <s v="0"/>
    <s v="Planejamento Operaci"/>
    <s v="Planejamento Operaci"/>
    <s v="INSPENCAO"/>
    <m/>
    <d v="2025-11-24T00:00:00"/>
    <x v="7"/>
    <x v="0"/>
    <x v="12"/>
  </r>
  <r>
    <s v="TTT2H95"/>
    <s v="60645800106472477"/>
    <s v="24/11/2025 05:58:21"/>
    <s v="87954"/>
    <s v="DANIEL GONÇALVES"/>
    <x v="63"/>
    <s v="Caminhonete"/>
    <s v="SAVEIRO CS RB MF"/>
    <s v="VW"/>
    <s v="41826312"/>
    <s v="AUTO POSTO JACARE"/>
    <s v="ACREUNA"/>
    <s v="GO"/>
    <s v="ETANOL COMUM"/>
    <n v="406"/>
    <n v="8.91"/>
    <s v=" Km/L"/>
    <n v="16104"/>
    <n v="45.57"/>
    <n v="4.25"/>
    <n v="193.69"/>
    <s v="241121515"/>
    <s v="EXT - KSE LOCAÇOES"/>
    <s v="Planejamento Operaci"/>
    <s v="KSE LOCAÇOES"/>
    <m/>
    <d v="2025-11-24T00:00:00"/>
    <x v="7"/>
    <x v="0"/>
    <x v="12"/>
  </r>
  <r>
    <s v="TTY2C25"/>
    <s v="60645800106472430"/>
    <s v="24/11/2025 06:18:06"/>
    <s v="03603"/>
    <s v="RAFAEL OLIVEIRA MORAIS "/>
    <x v="38"/>
    <s v="Caminhonete"/>
    <s v="SAVEIRO CS RB MF"/>
    <s v="VW"/>
    <s v="46286315"/>
    <s v="POSTO CENTRAL"/>
    <s v="BOM JESUS"/>
    <s v="GO"/>
    <s v="ETANOL COMUM"/>
    <n v="454"/>
    <n v="11.31"/>
    <s v=" Km/L"/>
    <n v="24697"/>
    <n v="40.130000000000003"/>
    <n v="4.4610000000000003"/>
    <n v="179.01"/>
    <s v="1"/>
    <s v="EXT - KSE LOCAÇOES"/>
    <s v="Planejamento Operaci"/>
    <s v="KSE LOCAÇOES"/>
    <m/>
    <d v="2025-11-24T00:00:00"/>
    <x v="7"/>
    <x v="0"/>
    <x v="12"/>
  </r>
  <r>
    <s v="TTP5B47"/>
    <s v="60645800106472110"/>
    <s v="24/11/2025 06:24:08"/>
    <s v="02710"/>
    <s v="RAINON LOPES ALMEIDA"/>
    <x v="40"/>
    <s v="Caminhonete"/>
    <s v="SAVEIRO CS RB MF"/>
    <s v="VW"/>
    <s v="75331801"/>
    <s v="DECIO CEZARINA"/>
    <s v="CEZARINA"/>
    <s v="GO"/>
    <s v="ETANOL COMUM"/>
    <n v="483"/>
    <n v="11.49"/>
    <s v=" Km/L"/>
    <n v="22217"/>
    <n v="42.05"/>
    <n v="4.09"/>
    <n v="171.98"/>
    <s v="202511240623"/>
    <s v="EXT - KSE LOCAÇOES"/>
    <s v="Planejamento Operaci"/>
    <s v="KSE LOCAÇOES"/>
    <m/>
    <d v="2025-11-24T00:00:00"/>
    <x v="7"/>
    <x v="0"/>
    <x v="12"/>
  </r>
  <r>
    <s v="TFS3C72"/>
    <s v="60645800105143738"/>
    <s v="24/11/2025 07:08:19"/>
    <s v="00271"/>
    <s v="HEDER OLIVEIRA SANTANA"/>
    <x v="9"/>
    <s v="AUTOMOVEL"/>
    <s v="ARGO"/>
    <s v="FIAT"/>
    <s v="13308211"/>
    <s v="P. BANDEIRANTES"/>
    <s v="RIO VERDE"/>
    <s v="GO"/>
    <s v="ETANOL COMUM"/>
    <n v="160"/>
    <n v="5.72"/>
    <s v=" Km/L"/>
    <n v="55171"/>
    <n v="27.96"/>
    <n v="4.4260000000000002"/>
    <n v="123.75"/>
    <s v="241125529"/>
    <s v="Planejamento Operaci"/>
    <s v="Planejamento Operaci"/>
    <s v="Operacional"/>
    <m/>
    <d v="2025-11-24T00:00:00"/>
    <x v="7"/>
    <x v="0"/>
    <x v="4"/>
  </r>
  <r>
    <s v="TFW2H32"/>
    <s v="60645800105143835"/>
    <s v="24/11/2025 07:08:55"/>
    <s v="99638"/>
    <s v="LAFAIETE DE SOUZA SANTOS"/>
    <x v="10"/>
    <s v="AUTOMOVEL"/>
    <s v="ARGO"/>
    <s v="FIAT"/>
    <s v="69429000"/>
    <s v="PETROBESSA EXPRESS"/>
    <s v="ANAPOLIS"/>
    <s v="GO"/>
    <s v="ETANOL COMUM"/>
    <n v="308"/>
    <n v="9.1300000000000008"/>
    <s v=" Km/L"/>
    <n v="40220"/>
    <n v="33.729999999999997"/>
    <n v="4.5410000000000004"/>
    <n v="153.16999999999999"/>
    <s v="0"/>
    <s v="Planejamento Operaci"/>
    <s v="Planejamento Operaci"/>
    <s v="Operacional"/>
    <m/>
    <d v="2025-11-24T00:00:00"/>
    <x v="7"/>
    <x v="0"/>
    <x v="3"/>
  </r>
  <r>
    <s v="TFX7J72"/>
    <s v="60645800105836505"/>
    <s v="24/11/2025 07:09:58"/>
    <s v="03126"/>
    <s v="PEDRO PAULO SILVA SANTOS"/>
    <x v="11"/>
    <s v="AUTOMOVEL"/>
    <s v="ARGO"/>
    <s v="FIAT"/>
    <s v="81820912"/>
    <s v="AUTO POSTO KR 06"/>
    <s v="RIO VERDE"/>
    <s v="GO"/>
    <s v="ETANOL COMUM"/>
    <n v="117"/>
    <n v="6.43"/>
    <s v=" Km/L"/>
    <n v="44339"/>
    <n v="18.2"/>
    <n v="4.1909999999999998"/>
    <n v="76.27"/>
    <s v="0"/>
    <s v="Planejamento Operaci"/>
    <s v="Planejamento Operaci"/>
    <s v="Operacional"/>
    <m/>
    <d v="2025-11-24T00:00:00"/>
    <x v="7"/>
    <x v="0"/>
    <x v="4"/>
  </r>
  <r>
    <s v="TBE3B75"/>
    <s v="60645800105124380"/>
    <s v="24/11/2025 07:22:08"/>
    <s v="21706"/>
    <s v="LUIZ MARCELO NEVES"/>
    <x v="19"/>
    <s v="Caminhão"/>
    <s v="CAMINHAO CARROCERIA"/>
    <s v="OUTROS"/>
    <s v="69494411"/>
    <s v="REDE MARAJO RIO VERD"/>
    <s v="RIO VERDE"/>
    <s v="GO"/>
    <s v="DIESEL S-10"/>
    <n v="0"/>
    <n v="0"/>
    <s v=" Km/L"/>
    <n v="0"/>
    <n v="94.75"/>
    <n v="5.99"/>
    <n v="567.54999999999995"/>
    <s v="1"/>
    <s v="EXT - SAO PEDRO"/>
    <s v="Planejamento Operaci"/>
    <s v="SAO PEDRO"/>
    <m/>
    <d v="2025-11-24T00:00:00"/>
    <x v="7"/>
    <x v="0"/>
    <x v="7"/>
  </r>
  <r>
    <s v="TTR3A31"/>
    <s v="60645800106472404"/>
    <s v="24/11/2025 07:36:02"/>
    <s v="95143"/>
    <s v="NILDO ANTONIO DE SOUSA"/>
    <x v="53"/>
    <s v="Caminhonete"/>
    <s v="SAVEIRO CS RB MF"/>
    <s v="VW"/>
    <s v="46209914"/>
    <s v="DECIO RIO VERDE"/>
    <s v="RIO VERDE"/>
    <s v="GO"/>
    <s v="ETANOL COMUM"/>
    <n v="524"/>
    <n v="12.98"/>
    <s v=" Km/L"/>
    <n v="22976"/>
    <n v="40.36"/>
    <n v="4.1900000000000004"/>
    <n v="169.11"/>
    <s v="202511240735"/>
    <s v="EXT - KSE LOCAÇOES"/>
    <s v="Planejamento Operaci"/>
    <s v="KSE LOCAÇOES"/>
    <m/>
    <d v="2025-11-24T00:00:00"/>
    <x v="7"/>
    <x v="0"/>
    <x v="12"/>
  </r>
  <r>
    <s v="TMG4A29"/>
    <s v="60645800106185397"/>
    <s v="24/11/2025 07:39:01"/>
    <s v="49381"/>
    <s v="ILTON LUIZ MOTA_x0009__x0009__x0009__x0009_"/>
    <x v="25"/>
    <s v="Caminhão"/>
    <s v="FH 540 6X4R"/>
    <s v="VOLVO"/>
    <s v="46286315"/>
    <s v="POSTO CENTRAL"/>
    <s v="BOM JESUS"/>
    <s v="GO"/>
    <s v="DIESEL S-10"/>
    <n v="1252"/>
    <n v="2.37"/>
    <s v=" Km/L"/>
    <n v="6975"/>
    <n v="528.53"/>
    <n v="6.24"/>
    <n v="3298.06"/>
    <s v="1"/>
    <s v="EXT - LUCCA JR"/>
    <s v="Planejamento Operaci"/>
    <s v="LUCCA JR"/>
    <m/>
    <d v="2025-11-24T00:00:00"/>
    <x v="7"/>
    <x v="0"/>
    <x v="11"/>
  </r>
  <r>
    <s v="TMG4A29"/>
    <m/>
    <s v="24/11/2025 07:42:18"/>
    <m/>
    <m/>
    <x v="25"/>
    <m/>
    <m/>
    <m/>
    <m/>
    <s v="POSTO CENTRAL"/>
    <m/>
    <m/>
    <s v="ARLA-32"/>
    <s v="-"/>
    <s v="-"/>
    <s v=" Km/L"/>
    <s v="-"/>
    <n v="20"/>
    <m/>
    <n v="126"/>
    <m/>
    <m/>
    <s v="Planejamento Operaci"/>
    <s v="LUCCA JR"/>
    <m/>
    <d v="2025-11-24T00:00:00"/>
    <x v="7"/>
    <x v="0"/>
    <x v="11"/>
  </r>
  <r>
    <s v="TUW2D74"/>
    <s v="60645800105124310"/>
    <s v="24/11/2025 07:43:01"/>
    <s v="03339"/>
    <s v="MAYARA MARTINS DA SILVA SOUZA"/>
    <x v="35"/>
    <s v="Automóvel"/>
    <s v="CHEVROLET/S10 LS DD4"/>
    <s v="CHEVROLET"/>
    <s v="45364511"/>
    <s v="AUTO POSTO CERRADO 4"/>
    <s v="ITUMBIARA"/>
    <s v="GO"/>
    <s v="DIESEL S-10"/>
    <n v="877"/>
    <n v="14.62"/>
    <s v=" Km/L"/>
    <n v="22825"/>
    <n v="59.98"/>
    <n v="5.69"/>
    <n v="341.29"/>
    <s v="367292"/>
    <s v="Planejamento Operaci"/>
    <s v="Planejamento Operaci"/>
    <s v="Operacional"/>
    <m/>
    <d v="2025-11-24T00:00:00"/>
    <x v="7"/>
    <x v="0"/>
    <x v="12"/>
  </r>
  <r>
    <s v="TGL2B04"/>
    <s v="60645800106437315"/>
    <s v="24/11/2025 08:30:16"/>
    <s v="00951"/>
    <s v="HUGO HENRIQUE OLIVEIRA ROSA"/>
    <x v="45"/>
    <s v="EQUIPAMENTOS"/>
    <s v="AMBULANCIA"/>
    <s v="OUTROS"/>
    <s v="36645906"/>
    <s v="AUTO POSTO ESTRELA DO SUL III"/>
    <s v="ACREUNA"/>
    <s v="GO"/>
    <s v="DIESEL S-10"/>
    <n v="211"/>
    <n v="5.73"/>
    <s v=" Km/L"/>
    <n v="3719"/>
    <n v="36.659999999999997"/>
    <n v="6.1909999999999998"/>
    <n v="226.96"/>
    <s v="0"/>
    <s v="Planejamento Operaci"/>
    <s v="Planejamento Operaci"/>
    <s v="Operacional"/>
    <m/>
    <d v="2025-11-24T00:00:00"/>
    <x v="7"/>
    <x v="0"/>
    <x v="13"/>
  </r>
  <r>
    <s v="TGM4D76"/>
    <s v="60645800106437582"/>
    <s v="24/11/2025 08:42:16"/>
    <s v="33534"/>
    <s v="MARCOS ANTONIO MARCELINO DA SILVA"/>
    <x v="55"/>
    <s v="Caminhonete"/>
    <s v="FIORINO"/>
    <s v="FIAT"/>
    <s v="46286315"/>
    <s v="POSTO CENTRAL"/>
    <s v="BOM JESUS"/>
    <s v="GO"/>
    <s v="ETANOL COMUM"/>
    <n v="169"/>
    <n v="8.3699999999999992"/>
    <s v=" Km/L"/>
    <n v="6353"/>
    <n v="20.18"/>
    <n v="4.46"/>
    <n v="90"/>
    <s v="1"/>
    <s v="Planejamento Operaci"/>
    <s v="Planejamento Operaci"/>
    <s v="Operacional"/>
    <m/>
    <d v="2025-11-24T00:00:00"/>
    <x v="7"/>
    <x v="0"/>
    <x v="5"/>
  </r>
  <r>
    <s v="TKC7D89"/>
    <s v="60645800106185260"/>
    <s v="24/11/2025 08:43:31"/>
    <s v="86287"/>
    <s v="SIDNEY GOMES SOUTO"/>
    <x v="39"/>
    <s v="Caminhão"/>
    <s v="FH 540 6X4R"/>
    <s v="VOLVO"/>
    <s v="07674909"/>
    <s v="AUTO POSTO INDIARA"/>
    <s v="INDIARA"/>
    <s v="GO"/>
    <s v="DIESEL S-10"/>
    <n v="1551"/>
    <n v="2.38"/>
    <s v=" Km/L"/>
    <n v="3828"/>
    <n v="652.72"/>
    <n v="5.95"/>
    <n v="3883.68"/>
    <s v="9925"/>
    <s v="EXT - LUCCA JR"/>
    <s v="Planejamento Operaci"/>
    <s v="LUCCA JR"/>
    <m/>
    <d v="2025-11-24T00:00:00"/>
    <x v="7"/>
    <x v="0"/>
    <x v="11"/>
  </r>
  <r>
    <s v="TKC7D89"/>
    <m/>
    <s v="24/11/2025 08:43:31"/>
    <m/>
    <m/>
    <x v="39"/>
    <m/>
    <m/>
    <m/>
    <m/>
    <s v="AUTO POSTO INDIARA"/>
    <m/>
    <m/>
    <s v="ARLA-32"/>
    <s v="-"/>
    <s v="-"/>
    <s v=" Km/L"/>
    <s v="-"/>
    <n v="46.03"/>
    <m/>
    <n v="160.63"/>
    <m/>
    <m/>
    <s v="Planejamento Operaci"/>
    <s v="LUCCA JR"/>
    <m/>
    <d v="2025-11-24T00:00:00"/>
    <x v="7"/>
    <x v="0"/>
    <x v="11"/>
  </r>
  <r>
    <s v="TFW3J34"/>
    <s v="60645800106437440"/>
    <s v="24/11/2025 09:09:57"/>
    <s v="70145"/>
    <s v="LUCAS HENRIQUE MAGALHAES DE SOUZA "/>
    <x v="49"/>
    <s v="EQUIPAMENTOS"/>
    <s v="AMBULANCIA"/>
    <s v="OUTROS"/>
    <s v="07686400"/>
    <s v="AUTO POSTO CASTELANDIA"/>
    <s v="CASTELANDIA"/>
    <s v="GO"/>
    <s v="DIESEL S-10"/>
    <n v="505"/>
    <n v="7.06"/>
    <s v=" Km/L"/>
    <n v="5878"/>
    <n v="71.510000000000005"/>
    <n v="6.09"/>
    <n v="435.5"/>
    <s v="88468"/>
    <s v="Planejamento Operaci"/>
    <s v="Planejamento Operaci"/>
    <s v="Operacional"/>
    <m/>
    <d v="2025-11-24T00:00:00"/>
    <x v="7"/>
    <x v="0"/>
    <x v="13"/>
  </r>
  <r>
    <s v="TFN0D12"/>
    <s v="60645800105143746"/>
    <s v="24/11/2025 09:31:39"/>
    <s v="00390"/>
    <s v="SILVINO JOSE DE BRITO"/>
    <x v="5"/>
    <s v="AUTOMOVEL"/>
    <s v="ARGO"/>
    <s v="FIAT"/>
    <s v="36603412"/>
    <s v="POSTO DO RATINHO"/>
    <s v="GOIANIA"/>
    <s v="GO"/>
    <s v="ETANOL COMUM"/>
    <n v="301"/>
    <n v="8.0500000000000007"/>
    <s v=" Km/L"/>
    <n v="20583"/>
    <n v="37.4"/>
    <n v="5.24"/>
    <n v="195.98"/>
    <s v="1"/>
    <s v="Planejamento Operaci"/>
    <s v="Planejamento Operaci"/>
    <s v="Operacional"/>
    <m/>
    <d v="2025-11-24T00:00:00"/>
    <x v="7"/>
    <x v="0"/>
    <x v="3"/>
  </r>
  <r>
    <s v="TFE6B22"/>
    <s v="60645800105143762"/>
    <s v="24/11/2025 09:35:44"/>
    <s v="03608"/>
    <s v="WEIDER DA SILVA RODRIGUES"/>
    <x v="1"/>
    <s v="AUTOMOVEL"/>
    <s v="ARGO"/>
    <s v="FIAT"/>
    <s v="07674909"/>
    <s v="AUTO POSTO INDIARA"/>
    <s v="INDIARA"/>
    <s v="GO"/>
    <s v="ETANOL COMUM"/>
    <n v="425"/>
    <n v="10.48"/>
    <s v=" Km/L"/>
    <n v="31379"/>
    <n v="40.549999999999997"/>
    <n v="4.49"/>
    <n v="182.07"/>
    <s v="9933"/>
    <s v="Planejamento Operaci"/>
    <s v="Planejamento Operaci"/>
    <s v="Operacional"/>
    <m/>
    <d v="2025-11-24T00:00:00"/>
    <x v="7"/>
    <x v="0"/>
    <x v="1"/>
  </r>
  <r>
    <s v="TFN3B64"/>
    <s v="60645800106437477"/>
    <s v="24/11/2025 10:04:16"/>
    <s v="00650"/>
    <s v="FLAVIO GONCALVES SILVA"/>
    <x v="47"/>
    <s v="EQUIPAMENTOS"/>
    <s v="AMBULANCIA"/>
    <s v="OUTROS"/>
    <s v="46286315"/>
    <s v="POSTO CENTRAL"/>
    <s v="BOM JESUS"/>
    <s v="GO"/>
    <s v="DIESEL S-10"/>
    <n v="119"/>
    <n v="4.2"/>
    <s v=" Km/L"/>
    <n v="3145"/>
    <n v="28.3"/>
    <n v="6.2409999999999997"/>
    <n v="176.62"/>
    <s v="1"/>
    <s v="Planejamento Operaci"/>
    <s v="Planejamento Operaci"/>
    <s v="Operacional"/>
    <m/>
    <d v="2025-11-24T00:00:00"/>
    <x v="7"/>
    <x v="0"/>
    <x v="13"/>
  </r>
  <r>
    <s v="TUB2B84"/>
    <s v="60645800106472396"/>
    <s v="24/11/2025 10:24:33"/>
    <s v="46440"/>
    <s v="PAULO SOUSA DIAS"/>
    <x v="36"/>
    <s v="Caminhonete"/>
    <s v="SAVEIRO CS RB MF"/>
    <s v="VW"/>
    <s v="45308900"/>
    <s v="POSTO LUPATINI"/>
    <s v="SANTO ANTONIO DA BARRA"/>
    <s v="GO"/>
    <s v="ETANOL COMUM"/>
    <n v="408"/>
    <n v="12.23"/>
    <s v=" Km/L"/>
    <n v="24691"/>
    <n v="33.36"/>
    <n v="4.3899999999999997"/>
    <n v="146.44999999999999"/>
    <s v="1"/>
    <s v="EXT - KSE LOCAÇOES"/>
    <s v="Planejamento Operaci"/>
    <s v="KSE LOCAÇOES"/>
    <m/>
    <d v="2025-11-24T00:00:00"/>
    <x v="7"/>
    <x v="0"/>
    <x v="12"/>
  </r>
  <r>
    <s v="TKB0E17"/>
    <s v="60645800106185180"/>
    <s v="24/11/2025 10:31:29"/>
    <s v="03758"/>
    <s v="FABIANO GOMES DUARTE_x0009__x0009__x0009__x0009_"/>
    <x v="27"/>
    <s v="EQUIPAMENTOS"/>
    <s v="GUINCHO LEVE"/>
    <s v="EQUIPAMENTO"/>
    <s v="46286315"/>
    <s v="POSTO CENTRAL"/>
    <s v="BOM JESUS"/>
    <s v="GO"/>
    <s v="DIESEL S-10"/>
    <n v="385"/>
    <n v="4.7"/>
    <s v=" Km/L"/>
    <n v="7370"/>
    <n v="81.89"/>
    <n v="6.24"/>
    <n v="511.01"/>
    <s v="1"/>
    <s v="EXT - LUCCA JR"/>
    <s v="Planejamento Operaci"/>
    <s v="LUCCA JR"/>
    <m/>
    <d v="2025-11-24T00:00:00"/>
    <x v="7"/>
    <x v="0"/>
    <x v="11"/>
  </r>
  <r>
    <s v="TKB0E17"/>
    <m/>
    <s v="24/11/2025 10:32:14"/>
    <m/>
    <m/>
    <x v="27"/>
    <m/>
    <m/>
    <m/>
    <m/>
    <s v="POSTO CENTRAL"/>
    <m/>
    <m/>
    <s v="ARLA-32"/>
    <s v="-"/>
    <s v="-"/>
    <s v=" Km/L"/>
    <s v="-"/>
    <n v="20"/>
    <m/>
    <n v="126"/>
    <m/>
    <m/>
    <s v="Planejamento Operaci"/>
    <s v="LUCCA JR"/>
    <m/>
    <d v="2025-11-24T00:00:00"/>
    <x v="7"/>
    <x v="0"/>
    <x v="11"/>
  </r>
  <r>
    <s v="TUF2B45"/>
    <s v="60645800106472420"/>
    <s v="24/11/2025 10:56:55"/>
    <s v="04689"/>
    <s v="CLEDSON MARQUES ARRUDA"/>
    <x v="37"/>
    <s v="Caminhonete"/>
    <s v="SAVEIRO CS RB MF"/>
    <s v="VW"/>
    <s v="75331003"/>
    <s v="SUPERVIA LAGOA"/>
    <s v="RIO VERDE"/>
    <s v="GO"/>
    <s v="ETANOL COMUM"/>
    <n v="394"/>
    <n v="10.3"/>
    <s v=" Km/L"/>
    <n v="28662"/>
    <n v="38.24"/>
    <n v="4.2889999999999997"/>
    <n v="164.01"/>
    <s v="0"/>
    <s v="EXT - KSE LOCAÇOES"/>
    <s v="Planejamento Operaci"/>
    <s v="KSE LOCAÇOES"/>
    <m/>
    <d v="2025-11-24T00:00:00"/>
    <x v="7"/>
    <x v="0"/>
    <x v="12"/>
  </r>
  <r>
    <s v="TUK2D26"/>
    <s v="60645800106553790"/>
    <s v="24/11/2025 12:59:58"/>
    <s v="01318"/>
    <s v="JOAO BATISTA REIS"/>
    <x v="42"/>
    <s v="Caminhonete"/>
    <s v="Caminhonete S10"/>
    <s v="CHEVROLET"/>
    <s v="75331003"/>
    <s v="SUPERVIA LAGOA"/>
    <s v="RIO VERDE"/>
    <s v="GO"/>
    <s v="DIESEL S-10"/>
    <n v="881"/>
    <n v="15.45"/>
    <s v=" Km/L"/>
    <n v="19226"/>
    <n v="57.01"/>
    <n v="6.0890000000000004"/>
    <n v="347.13"/>
    <s v="0"/>
    <s v="Planejamento Operaci"/>
    <s v="Planejamento Operaci"/>
    <s v="INSPENCAO"/>
    <m/>
    <d v="2025-11-24T00:00:00"/>
    <x v="7"/>
    <x v="0"/>
    <x v="12"/>
  </r>
  <r>
    <s v="TTT2H93"/>
    <s v="60645800106472340"/>
    <s v="24/11/2025 13:00:02"/>
    <s v="52982"/>
    <s v="ROBERTO ANTONIO DE MELO"/>
    <x v="41"/>
    <s v="Utilitário"/>
    <s v="SAVEIRO"/>
    <s v="FIAT"/>
    <s v="41826312"/>
    <s v="AUTO POSTO JACARE"/>
    <s v="ACREUNA"/>
    <s v="GO"/>
    <s v="ETANOL COMUM"/>
    <n v="421"/>
    <n v="8.85"/>
    <s v=" Km/L"/>
    <n v="29558"/>
    <n v="47.56"/>
    <n v="4.25"/>
    <n v="202.13"/>
    <s v="241146820"/>
    <s v="EXT - KSE LOCAÇOES"/>
    <s v="Planejamento Operaci"/>
    <s v="KSE LOCAÇOES"/>
    <m/>
    <d v="2025-11-24T00:00:00"/>
    <x v="7"/>
    <x v="0"/>
    <x v="12"/>
  </r>
  <r>
    <s v="TFX7J72"/>
    <s v="60645800105836505"/>
    <s v="24/11/2025 13:47:24"/>
    <s v="02769"/>
    <s v="ANDRE LUIS PAULINO"/>
    <x v="11"/>
    <s v="AUTOMOVEL"/>
    <s v="ARGO"/>
    <s v="FIAT"/>
    <s v="46286315"/>
    <s v="POSTO CENTRAL"/>
    <s v="BOM JESUS"/>
    <s v="GO"/>
    <s v="ETANOL COMUM"/>
    <n v="324"/>
    <n v="8.7100000000000009"/>
    <s v=" Km/L"/>
    <n v="44663"/>
    <n v="37.19"/>
    <n v="4.4530000000000003"/>
    <n v="165.61"/>
    <s v="1"/>
    <s v="Planejamento Operaci"/>
    <s v="Planejamento Operaci"/>
    <s v="Operacional"/>
    <m/>
    <d v="2025-11-24T00:00:00"/>
    <x v="7"/>
    <x v="0"/>
    <x v="4"/>
  </r>
  <r>
    <s v="FCW8F66"/>
    <s v="60645800105124371"/>
    <s v="24/11/2025 14:30:10"/>
    <s v="80246"/>
    <s v="FRANCISCO DE ASSIS SOARES"/>
    <x v="19"/>
    <s v="Caminhão"/>
    <s v="11-180"/>
    <s v="VW"/>
    <s v="45307105"/>
    <s v="POSTO GIRASSOL"/>
    <s v="ITUMBIARA"/>
    <s v="GO"/>
    <s v="DIESEL S-10"/>
    <n v="0"/>
    <n v="0"/>
    <s v=" Km/L"/>
    <n v="0"/>
    <n v="99.94"/>
    <n v="6.09"/>
    <n v="608.63"/>
    <s v="241152"/>
    <s v="EXT - SAO PEDRO"/>
    <s v="Planejamento Operaci"/>
    <s v="SAO PEDRO"/>
    <m/>
    <d v="2025-11-24T00:00:00"/>
    <x v="7"/>
    <x v="0"/>
    <x v="7"/>
  </r>
  <r>
    <s v="TFS3C72"/>
    <s v="60645800105143738"/>
    <s v="24/11/2025 15:07:50"/>
    <s v="00271"/>
    <s v="HEDER OLIVEIRA SANTANA"/>
    <x v="9"/>
    <s v="AUTOMOVEL"/>
    <s v="ARGO"/>
    <s v="FIAT"/>
    <s v="53081700"/>
    <s v="POSTO Z   Z SANTA MA"/>
    <s v="GUAPO"/>
    <s v="GO"/>
    <s v="ETANOL COMUM"/>
    <n v="266"/>
    <n v="6.72"/>
    <s v=" Km/L"/>
    <n v="55437"/>
    <n v="39.61"/>
    <n v="4.09"/>
    <n v="162"/>
    <s v="0"/>
    <s v="Planejamento Operaci"/>
    <s v="Planejamento Operaci"/>
    <s v="Operacional"/>
    <m/>
    <d v="2025-11-24T00:00:00"/>
    <x v="7"/>
    <x v="0"/>
    <x v="4"/>
  </r>
  <r>
    <s v="TIV6G27"/>
    <s v="60645800106184069"/>
    <s v="24/11/2025 15:38:29"/>
    <s v="00831"/>
    <s v="TIAGO CALDEIRA DOS SANTOS SILVA_x0009__x0009__x0009__x0009_"/>
    <x v="30"/>
    <s v="EQUIPAMENTOS"/>
    <s v="GUINCHO LEVE"/>
    <s v="EQUIPAMENTO"/>
    <s v="36645906"/>
    <s v="AUTO POSTO ESTRELA DO SUL III"/>
    <s v="ACREUNA"/>
    <s v="GO"/>
    <s v="DIESEL S-10"/>
    <n v="343"/>
    <n v="5.87"/>
    <s v=" Km/L"/>
    <n v="9385"/>
    <n v="58.39"/>
    <n v="6.181"/>
    <n v="360.88"/>
    <s v="0"/>
    <s v="EXT - LUCCA JR"/>
    <s v="Planejamento Operaci"/>
    <s v="LUCCA JR"/>
    <m/>
    <d v="2025-11-24T00:00:00"/>
    <x v="7"/>
    <x v="0"/>
    <x v="11"/>
  </r>
  <r>
    <s v="TUG2C45"/>
    <s v="60645800106437770"/>
    <s v="24/11/2025 15:40:40"/>
    <s v="73410"/>
    <s v="BRUNO SOUSA DIAS"/>
    <x v="54"/>
    <s v="Utilitário"/>
    <s v="SAVEIRO"/>
    <s v="FIAT"/>
    <s v="81889412"/>
    <s v="POSTO ZERO UM"/>
    <s v="RIO VERDE"/>
    <s v="GO"/>
    <s v="ETANOL COMUM"/>
    <n v="476"/>
    <n v="10.77"/>
    <s v=" Km/L"/>
    <n v="24730"/>
    <n v="44.2"/>
    <n v="4.3899999999999997"/>
    <n v="194.04"/>
    <s v="2"/>
    <s v="EXT - KSE LOCAÇOES"/>
    <s v="Planejamento Operaci"/>
    <s v="KSE LOCAÇOES"/>
    <m/>
    <d v="2025-11-24T00:00:00"/>
    <x v="7"/>
    <x v="0"/>
    <x v="12"/>
  </r>
  <r>
    <s v="TLR1J91"/>
    <s v="60645800106043065"/>
    <s v="24/11/2025 15:47:19"/>
    <s v="02910"/>
    <s v="EMERSON CRISTIANO DA SILVEIRA"/>
    <x v="23"/>
    <s v="Caminhonete"/>
    <s v="SAVEIRO"/>
    <s v="VOLKSWAGEN"/>
    <s v="69494411"/>
    <s v="REDE MARAJO RIO VERD"/>
    <s v="RIO VERDE"/>
    <s v="GO"/>
    <s v="ETANOL COMUM"/>
    <n v="0"/>
    <n v="0"/>
    <s v=" Km/L"/>
    <s v="-"/>
    <n v="51.55"/>
    <n v="3.99"/>
    <n v="205.68"/>
    <s v="2910883922"/>
    <s v="Planejamento Operaci"/>
    <s v="Planejamento Operaci"/>
    <s v="Operacional"/>
    <m/>
    <d v="2025-11-24T00:00:00"/>
    <x v="7"/>
    <x v="0"/>
    <x v="9"/>
  </r>
  <r>
    <s v="TTP5B47"/>
    <s v="60645800106472110"/>
    <s v="24/11/2025 16:20:49"/>
    <s v="00149"/>
    <s v="MANOELITO METROVICH LIMA"/>
    <x v="40"/>
    <s v="Caminhonete"/>
    <s v="SAVEIRO CS RB MF"/>
    <s v="VW"/>
    <s v="75331801"/>
    <s v="DECIO CEZARINA"/>
    <s v="CEZARINA"/>
    <s v="GO"/>
    <s v="ETANOL COMUM"/>
    <n v="458"/>
    <n v="9.85"/>
    <s v=" Km/L"/>
    <n v="22675"/>
    <n v="46.48"/>
    <n v="4.09"/>
    <n v="190.1"/>
    <s v="202511241620"/>
    <s v="EXT - KSE LOCAÇOES"/>
    <s v="Planejamento Operaci"/>
    <s v="KSE LOCAÇOES"/>
    <m/>
    <d v="2025-11-24T00:00:00"/>
    <x v="7"/>
    <x v="0"/>
    <x v="12"/>
  </r>
  <r>
    <s v="TFA5I89"/>
    <s v="60645800105853740"/>
    <s v="24/11/2025 16:42:32"/>
    <s v="71805"/>
    <s v="MURILO SOUZA BERNARDES"/>
    <x v="21"/>
    <s v="AUTOMOVEL"/>
    <s v="ARGO"/>
    <s v="FIAT"/>
    <s v="75331801"/>
    <s v="DECIO CEZARINA"/>
    <s v="CEZARINA"/>
    <s v="GO"/>
    <s v="ETANOL COMUM"/>
    <n v="214"/>
    <n v="8.94"/>
    <s v=" Km/L"/>
    <n v="12307"/>
    <n v="23.93"/>
    <n v="4.09"/>
    <n v="97.87"/>
    <s v="202511241641"/>
    <s v="Planejamento Operaci"/>
    <s v="Planejamento Operaci"/>
    <s v="Operacional"/>
    <m/>
    <d v="2025-11-24T00:00:00"/>
    <x v="7"/>
    <x v="0"/>
    <x v="2"/>
  </r>
  <r>
    <s v="TUF2B45"/>
    <s v="60645800106472420"/>
    <s v="24/11/2025 17:37:42"/>
    <s v="04689"/>
    <s v="CLEDSON MARQUES ARRUDA"/>
    <x v="37"/>
    <s v="Caminhonete"/>
    <s v="SAVEIRO CS RB MF"/>
    <s v="VW"/>
    <s v="75331003"/>
    <s v="SUPERVIA LAGOA"/>
    <s v="RIO VERDE"/>
    <s v="GO"/>
    <s v="ETANOL COMUM"/>
    <n v="355"/>
    <n v="8.94"/>
    <s v=" Km/L"/>
    <n v="29017"/>
    <n v="39.72"/>
    <n v="4.29"/>
    <n v="170.4"/>
    <s v="0"/>
    <s v="EXT - KSE LOCAÇOES"/>
    <s v="Planejamento Operaci"/>
    <s v="KSE LOCAÇOES"/>
    <m/>
    <d v="2025-11-24T00:00:00"/>
    <x v="7"/>
    <x v="0"/>
    <x v="12"/>
  </r>
  <r>
    <s v="TTQ4C10"/>
    <s v="60645800106553930"/>
    <s v="24/11/2025 17:58:45"/>
    <s v="93910"/>
    <s v="DIVINO AVELINO DOS SANTOS"/>
    <x v="31"/>
    <s v="Caminhonete"/>
    <s v="Caminhonete S10"/>
    <s v="CHEVROLET"/>
    <s v="26406711"/>
    <s v="POSTO ZANDONADI"/>
    <s v="GUAPO"/>
    <s v="GO"/>
    <s v="DIESEL S-10"/>
    <n v="613"/>
    <n v="14.59"/>
    <s v=" Km/L"/>
    <n v="26741"/>
    <n v="42.01"/>
    <n v="6.1909999999999998"/>
    <n v="260.10000000000002"/>
    <s v="241164676"/>
    <s v="Planejamento Operaci"/>
    <s v="Planejamento Operaci"/>
    <s v="INSPENCAO"/>
    <m/>
    <d v="2025-11-24T00:00:00"/>
    <x v="7"/>
    <x v="0"/>
    <x v="12"/>
  </r>
  <r>
    <s v="TTY2C25"/>
    <s v="60645800106472430"/>
    <s v="24/11/2025 18:33:21"/>
    <s v="07015"/>
    <s v="EDILEIA DE SOUSA ANTUNES"/>
    <x v="38"/>
    <s v="Caminhonete"/>
    <s v="SAVEIRO CS RB MF"/>
    <s v="VW"/>
    <s v="46286315"/>
    <s v="POSTO CENTRAL"/>
    <s v="BOM JESUS"/>
    <s v="GO"/>
    <s v="ETANOL COMUM"/>
    <n v="334"/>
    <n v="8.4600000000000009"/>
    <s v=" Km/L"/>
    <n v="25031"/>
    <n v="39.46"/>
    <n v="4.46"/>
    <n v="176"/>
    <s v="1"/>
    <s v="EXT - KSE LOCAÇOES"/>
    <s v="Planejamento Operaci"/>
    <s v="KSE LOCAÇOES"/>
    <m/>
    <d v="2025-11-24T00:00:00"/>
    <x v="7"/>
    <x v="0"/>
    <x v="12"/>
  </r>
  <r>
    <s v="TUB2B84"/>
    <s v="60645800106472396"/>
    <s v="24/11/2025 18:33:53"/>
    <s v="46440"/>
    <s v="PAULO SOUSA DIAS"/>
    <x v="36"/>
    <s v="Caminhonete"/>
    <s v="SAVEIRO CS RB MF"/>
    <s v="VW"/>
    <s v="45308900"/>
    <s v="POSTO LUPATINI"/>
    <s v="SANTO ANTONIO DA BARRA"/>
    <s v="GO"/>
    <s v="ETANOL COMUM"/>
    <n v="387"/>
    <n v="10.71"/>
    <s v=" Km/L"/>
    <n v="25078"/>
    <n v="36.130000000000003"/>
    <n v="4.3899999999999997"/>
    <n v="158.61000000000001"/>
    <s v="0"/>
    <s v="EXT - KSE LOCAÇOES"/>
    <s v="Planejamento Operaci"/>
    <s v="KSE LOCAÇOES"/>
    <m/>
    <d v="2025-11-24T00:00:00"/>
    <x v="7"/>
    <x v="0"/>
    <x v="12"/>
  </r>
  <r>
    <s v="TTR3A31"/>
    <s v="60645800106472404"/>
    <s v="24/11/2025 18:39:35"/>
    <s v="95143"/>
    <s v="NILDO ANTONIO DE SOUSA"/>
    <x v="53"/>
    <s v="Caminhonete"/>
    <s v="SAVEIRO CS RB MF"/>
    <s v="VW"/>
    <s v="46209914"/>
    <s v="DECIO RIO VERDE"/>
    <s v="RIO VERDE"/>
    <s v="GO"/>
    <s v="ETANOL COMUM"/>
    <n v="380"/>
    <n v="8.99"/>
    <s v=" Km/L"/>
    <n v="23356"/>
    <n v="42.25"/>
    <n v="4.1900000000000004"/>
    <n v="177.03"/>
    <s v="202511241839"/>
    <s v="EXT - KSE LOCAÇOES"/>
    <s v="Planejamento Operaci"/>
    <s v="KSE LOCAÇOES"/>
    <m/>
    <d v="2025-11-24T00:00:00"/>
    <x v="7"/>
    <x v="0"/>
    <x v="12"/>
  </r>
  <r>
    <s v="TLO0E87"/>
    <s v="60645800106184255"/>
    <s v="24/11/2025 19:16:21"/>
    <s v="01258"/>
    <s v="PEDRO HENRIQUE RODRIGUES VIDAL"/>
    <x v="43"/>
    <s v="EQUIPAMENTOS"/>
    <s v="GUINCHO LEVE"/>
    <s v="EQUIPAMENTO"/>
    <s v="87183400"/>
    <s v="MARAJO GUAPO"/>
    <s v="GUAPO"/>
    <s v="GO"/>
    <s v="DIESEL S-10"/>
    <n v="346"/>
    <n v="6.16"/>
    <s v=" Km/L"/>
    <n v="9036"/>
    <n v="56.18"/>
    <n v="6.41"/>
    <n v="360.11"/>
    <s v="0"/>
    <s v="EXT - LUCCA JR"/>
    <s v="Planejamento Operaci"/>
    <s v="LUCCA JR"/>
    <m/>
    <d v="2025-11-24T00:00:00"/>
    <x v="7"/>
    <x v="0"/>
    <x v="11"/>
  </r>
  <r>
    <s v="TGC9A34"/>
    <s v="60645800106437250"/>
    <s v="24/11/2025 19:21:59"/>
    <s v="70390"/>
    <s v="CLEITON ANTONIO TAVARES HENRIQUE"/>
    <x v="48"/>
    <s v="EQUIPAMENTOS"/>
    <s v="AMBULANCIA"/>
    <s v="OUTROS"/>
    <s v="53081700"/>
    <s v="POSTO Z   Z SANTA MA"/>
    <s v="GUAPO"/>
    <s v="GO"/>
    <s v="DIESEL S-10"/>
    <n v="225"/>
    <n v="5"/>
    <s v=" Km/L"/>
    <n v="4891"/>
    <n v="44.97"/>
    <n v="6.06"/>
    <n v="272.51"/>
    <s v="0"/>
    <s v="Planejamento Operaci"/>
    <s v="Planejamento Operaci"/>
    <s v="Operacional"/>
    <m/>
    <d v="2025-11-24T00:00:00"/>
    <x v="7"/>
    <x v="0"/>
    <x v="13"/>
  </r>
  <r>
    <s v="TGC9A34"/>
    <m/>
    <s v="24/11/2025 19:23:59"/>
    <m/>
    <m/>
    <x v="48"/>
    <m/>
    <m/>
    <m/>
    <m/>
    <s v="POSTO Z   Z SANTA MA"/>
    <m/>
    <m/>
    <s v="ARLA-32"/>
    <s v="-"/>
    <s v="-"/>
    <s v=" Km/L"/>
    <s v="-"/>
    <n v="2"/>
    <m/>
    <n v="7.58"/>
    <m/>
    <m/>
    <s v="Planejamento Operaci"/>
    <s v="Operacional"/>
    <m/>
    <d v="2025-11-24T00:00:00"/>
    <x v="7"/>
    <x v="0"/>
    <x v="13"/>
  </r>
  <r>
    <s v="TTT2H93"/>
    <s v="60645800106472340"/>
    <s v="24/11/2025 19:24:17"/>
    <s v="07097"/>
    <s v="LUIZ FERNANDO NUNES RIBEIRO"/>
    <x v="41"/>
    <s v="Utilitário"/>
    <s v="SAVEIRO"/>
    <s v="FIAT"/>
    <s v="41826312"/>
    <s v="AUTO POSTO JACARE"/>
    <s v="ACREUNA"/>
    <s v="GO"/>
    <s v="ETANOL COMUM"/>
    <n v="279"/>
    <n v="8.32"/>
    <s v=" Km/L"/>
    <n v="29837"/>
    <n v="33.520000000000003"/>
    <n v="4.2510000000000003"/>
    <n v="142.5"/>
    <s v="241169891"/>
    <s v="EXT - KSE LOCAÇOES"/>
    <s v="Planejamento Operaci"/>
    <s v="KSE LOCAÇOES"/>
    <m/>
    <d v="2025-11-24T00:00:00"/>
    <x v="7"/>
    <x v="0"/>
    <x v="12"/>
  </r>
  <r>
    <s v="TFI3B19"/>
    <s v="60645800105926941"/>
    <s v="25/11/2025 00:07:08"/>
    <s v="09697"/>
    <s v="HUILDSON ROSA BARBOSA"/>
    <x v="4"/>
    <s v="AUTOMOVEL"/>
    <s v="ARGO"/>
    <s v="FIAT"/>
    <s v="69494411"/>
    <s v="REDE MARAJO RIO VERD"/>
    <s v="RIO VERDE"/>
    <s v="GO"/>
    <s v="ETANOL COMUM"/>
    <n v="394"/>
    <n v="9.3800000000000008"/>
    <s v=" Km/L"/>
    <n v="35526"/>
    <n v="42.01"/>
    <n v="3.99"/>
    <n v="167.62"/>
    <s v="9697623643"/>
    <s v="Planejamento Operaci"/>
    <s v="Planejamento Operaci"/>
    <s v="Operacional"/>
    <m/>
    <d v="2025-11-25T00:00:00"/>
    <x v="7"/>
    <x v="0"/>
    <x v="0"/>
  </r>
  <r>
    <s v="TUF2B45"/>
    <s v="60645800106472420"/>
    <s v="25/11/2025 01:22:28"/>
    <s v="03398"/>
    <s v="JOSIMAR VENANCIO SANTOS SILVA"/>
    <x v="37"/>
    <s v="Caminhonete"/>
    <s v="SAVEIRO CS RB MF"/>
    <s v="VW"/>
    <s v="75331003"/>
    <s v="SUPERVIA LAGOA"/>
    <s v="RIO VERDE"/>
    <s v="GO"/>
    <s v="ETANOL COMUM"/>
    <n v="444"/>
    <n v="10.130000000000001"/>
    <s v=" Km/L"/>
    <n v="29461"/>
    <n v="43.82"/>
    <n v="4.29"/>
    <n v="187.99"/>
    <s v="0"/>
    <s v="EXT - KSE LOCAÇOES"/>
    <s v="Planejamento Operaci"/>
    <s v="KSE LOCAÇOES"/>
    <m/>
    <d v="2025-11-25T00:00:00"/>
    <x v="7"/>
    <x v="0"/>
    <x v="12"/>
  </r>
  <r>
    <s v="TTP5B47"/>
    <s v="60645800106472110"/>
    <s v="25/11/2025 01:49:38"/>
    <s v="99531"/>
    <s v="RODRIGO RODRIGUES BARROS"/>
    <x v="40"/>
    <s v="Caminhonete"/>
    <s v="SAVEIRO CS RB MF"/>
    <s v="VW"/>
    <s v="07674909"/>
    <s v="AUTO POSTO INDIARA"/>
    <s v="INDIARA"/>
    <s v="GO"/>
    <s v="ETANOL COMUM"/>
    <n v="362"/>
    <n v="10.39"/>
    <s v=" Km/L"/>
    <n v="23037"/>
    <n v="34.85"/>
    <n v="4.49"/>
    <n v="156.47999999999999"/>
    <s v="9962"/>
    <s v="EXT - KSE LOCAÇOES"/>
    <s v="Planejamento Operaci"/>
    <s v="KSE LOCAÇOES"/>
    <m/>
    <d v="2025-11-25T00:00:00"/>
    <x v="7"/>
    <x v="0"/>
    <x v="12"/>
  </r>
  <r>
    <s v="TTT2H93"/>
    <s v="60645800106472340"/>
    <s v="25/11/2025 01:54:22"/>
    <s v="07097"/>
    <s v="LUIZ FERNANDO NUNES RIBEIRO"/>
    <x v="41"/>
    <s v="Utilitário"/>
    <s v="SAVEIRO"/>
    <s v="FIAT"/>
    <s v="07674909"/>
    <s v="AUTO POSTO INDIARA"/>
    <s v="INDIARA"/>
    <s v="GO"/>
    <s v="ETANOL COMUM"/>
    <n v="265"/>
    <n v="10.11"/>
    <s v=" Km/L"/>
    <n v="30102"/>
    <n v="26.2"/>
    <n v="4.49"/>
    <n v="117.64"/>
    <s v="9963"/>
    <s v="EXT - KSE LOCAÇOES"/>
    <s v="Planejamento Operaci"/>
    <s v="KSE LOCAÇOES"/>
    <m/>
    <d v="2025-11-25T00:00:00"/>
    <x v="7"/>
    <x v="0"/>
    <x v="12"/>
  </r>
  <r>
    <s v="TUG2C45"/>
    <s v="60645800106437770"/>
    <s v="25/11/2025 03:50:49"/>
    <s v="02025"/>
    <s v="TIAGO PEREIRA SANTOS"/>
    <x v="54"/>
    <s v="Utilitário"/>
    <s v="SAVEIRO"/>
    <s v="FIAT"/>
    <s v="81889412"/>
    <s v="POSTO ZERO UM"/>
    <s v="RIO VERDE"/>
    <s v="GO"/>
    <s v="ETANOL COMUM"/>
    <n v="477"/>
    <n v="10.75"/>
    <s v=" Km/L"/>
    <n v="25207"/>
    <n v="44.36"/>
    <n v="4.3899999999999997"/>
    <n v="194.74"/>
    <s v="1"/>
    <s v="EXT - KSE LOCAÇOES"/>
    <s v="Planejamento Operaci"/>
    <s v="KSE LOCAÇOES"/>
    <m/>
    <d v="2025-11-25T00:00:00"/>
    <x v="7"/>
    <x v="0"/>
    <x v="12"/>
  </r>
  <r>
    <s v="TTY2C25"/>
    <s v="60645800106472430"/>
    <s v="25/11/2025 04:15:53"/>
    <s v="05644"/>
    <s v="GEOVANE SEVERIANO DA SILVA"/>
    <x v="38"/>
    <s v="Caminhonete"/>
    <s v="SAVEIRO CS RB MF"/>
    <s v="VW"/>
    <s v="45341508"/>
    <s v="POSTO ALTO DA SERRA"/>
    <s v="ITUMBIARA"/>
    <s v="GO"/>
    <s v="ETANOL COMUM"/>
    <n v="404"/>
    <n v="11.98"/>
    <s v=" Km/L"/>
    <n v="25435"/>
    <n v="33.71"/>
    <n v="4.6399999999999997"/>
    <n v="156.4"/>
    <s v="0"/>
    <s v="EXT - KSE LOCAÇOES"/>
    <s v="Planejamento Operaci"/>
    <s v="KSE LOCAÇOES"/>
    <m/>
    <d v="2025-11-25T00:00:00"/>
    <x v="7"/>
    <x v="0"/>
    <x v="12"/>
  </r>
  <r>
    <s v="TUB2B84"/>
    <s v="60645800106472396"/>
    <s v="25/11/2025 04:26:12"/>
    <s v="75717"/>
    <s v="LUCAS PEREIRA APRIGIO"/>
    <x v="36"/>
    <s v="Caminhonete"/>
    <s v="SAVEIRO CS RB MF"/>
    <s v="VW"/>
    <s v="46209914"/>
    <s v="DECIO RIO VERDE"/>
    <s v="RIO VERDE"/>
    <s v="GO"/>
    <s v="ETANOL COMUM"/>
    <n v="439"/>
    <n v="12.02"/>
    <s v=" Km/L"/>
    <n v="25517"/>
    <n v="36.520000000000003"/>
    <n v="4.1900000000000004"/>
    <n v="153.02000000000001"/>
    <s v="202511250425"/>
    <s v="EXT - KSE LOCAÇOES"/>
    <s v="Planejamento Operaci"/>
    <s v="KSE LOCAÇOES"/>
    <m/>
    <d v="2025-11-25T00:00:00"/>
    <x v="7"/>
    <x v="0"/>
    <x v="12"/>
  </r>
  <r>
    <s v="TTR3A31"/>
    <s v="60645800106472404"/>
    <s v="25/11/2025 04:59:07"/>
    <s v="01836"/>
    <s v="DANILLO ROSA CARDOSO"/>
    <x v="53"/>
    <s v="Caminhonete"/>
    <s v="SAVEIRO CS RB MF"/>
    <s v="VW"/>
    <s v="46209914"/>
    <s v="DECIO RIO VERDE"/>
    <s v="RIO VERDE"/>
    <s v="GO"/>
    <s v="ETANOL COMUM"/>
    <n v="472"/>
    <n v="11.04"/>
    <s v=" Km/L"/>
    <n v="23828"/>
    <n v="42.74"/>
    <n v="4.1900000000000004"/>
    <n v="179.08"/>
    <s v="202511250458"/>
    <s v="EXT - KSE LOCAÇOES"/>
    <s v="Planejamento Operaci"/>
    <s v="KSE LOCAÇOES"/>
    <m/>
    <d v="2025-11-25T00:00:00"/>
    <x v="7"/>
    <x v="0"/>
    <x v="12"/>
  </r>
  <r>
    <s v="TFV8C74"/>
    <s v="60645800106437299"/>
    <s v="25/11/2025 06:40:33"/>
    <s v="72700"/>
    <s v="MARIO JESUS DE ALMEIDA DE OLIVEIRA"/>
    <x v="34"/>
    <s v="Automóvel"/>
    <s v="AMBULANCIA"/>
    <s v="VOLKSWAGEN"/>
    <s v="41875311"/>
    <s v="POSTO SABOR DA TERRA"/>
    <s v="INDIARA"/>
    <s v="GO"/>
    <s v="DIESEL S-10"/>
    <n v="302"/>
    <n v="6.05"/>
    <s v=" Km/L"/>
    <n v="4265"/>
    <n v="49.89"/>
    <n v="5.89"/>
    <n v="293.86"/>
    <s v="251123992"/>
    <s v="Planejamento Operaci"/>
    <s v="Planejamento Operaci"/>
    <s v="RESGATE"/>
    <m/>
    <d v="2025-11-25T00:00:00"/>
    <x v="7"/>
    <x v="0"/>
    <x v="13"/>
  </r>
  <r>
    <s v="TTT2H93"/>
    <s v="60645800106472340"/>
    <s v="25/11/2025 06:43:41"/>
    <s v="07097"/>
    <s v="LUIZ FERNANDO NUNES RIBEIRO"/>
    <x v="41"/>
    <s v="Utilitário"/>
    <s v="SAVEIRO"/>
    <s v="FIAT"/>
    <s v="41826312"/>
    <s v="AUTO POSTO JACARE"/>
    <s v="ACREUNA"/>
    <s v="GO"/>
    <s v="ETANOL COMUM"/>
    <n v="247"/>
    <n v="10.37"/>
    <s v=" Km/L"/>
    <n v="30349"/>
    <n v="23.81"/>
    <n v="4.25"/>
    <n v="101.2"/>
    <s v="251124235"/>
    <s v="EXT - KSE LOCAÇOES"/>
    <s v="Planejamento Operaci"/>
    <s v="KSE LOCAÇOES"/>
    <m/>
    <d v="2025-11-25T00:00:00"/>
    <x v="7"/>
    <x v="0"/>
    <x v="12"/>
  </r>
  <r>
    <s v="TUW2D74"/>
    <s v="60645800105124310"/>
    <s v="25/11/2025 06:48:12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837"/>
    <n v="15.21"/>
    <s v=" Km/L"/>
    <n v="23662"/>
    <n v="55.02"/>
    <n v="6.4889999999999999"/>
    <n v="357.04"/>
    <s v="0"/>
    <s v="Planejamento Operaci"/>
    <s v="Planejamento Operaci"/>
    <s v="Operacional"/>
    <m/>
    <d v="2025-11-25T00:00:00"/>
    <x v="7"/>
    <x v="0"/>
    <x v="12"/>
  </r>
  <r>
    <s v="FKM6D96"/>
    <s v="60645800105124347"/>
    <s v="25/11/2025 06:51:52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90.06"/>
    <n v="5.99"/>
    <n v="539.49"/>
    <s v="251124731"/>
    <s v="EXT - SAO PEDRO"/>
    <s v="Planejamento Operaci"/>
    <s v="SAO PEDRO"/>
    <m/>
    <d v="2025-11-25T00:00:00"/>
    <x v="7"/>
    <x v="0"/>
    <x v="7"/>
  </r>
  <r>
    <s v="TFX8A49"/>
    <s v="60645800105143673"/>
    <s v="25/11/2025 07:01:51"/>
    <s v="17385"/>
    <s v="VICTOR DE SOUZA"/>
    <x v="12"/>
    <s v="AUTOMOVEL"/>
    <s v="ARGO"/>
    <s v="FIAT"/>
    <s v="36698902"/>
    <s v="POSTO AZET"/>
    <s v="ANAPOLIS"/>
    <s v="GO"/>
    <s v="ETANOL COMUM"/>
    <n v="200"/>
    <n v="8.76"/>
    <s v=" Km/L"/>
    <n v="12245"/>
    <n v="22.84"/>
    <n v="4.49"/>
    <n v="102.55"/>
    <s v="427938"/>
    <s v="Planejamento Operaci"/>
    <s v="Planejamento Operaci"/>
    <s v="Operacional"/>
    <m/>
    <d v="2025-11-25T00:00:00"/>
    <x v="7"/>
    <x v="0"/>
    <x v="0"/>
  </r>
  <r>
    <s v="TFY6E09"/>
    <s v="60645800105143700"/>
    <s v="25/11/2025 07:19:38"/>
    <s v="04380"/>
    <s v="PAULO ROBERTO BATISTA DE MOURA JUNIOR"/>
    <x v="15"/>
    <s v="AUTOMOVEL"/>
    <s v="ARGO"/>
    <s v="FIAT"/>
    <s v="34251011"/>
    <s v="DECIO ARAPORA"/>
    <s v="ARAPORA"/>
    <s v="MG"/>
    <s v="ETANOL COMUM"/>
    <n v="313"/>
    <n v="9.3699999999999992"/>
    <s v=" Km/L"/>
    <n v="28293"/>
    <n v="33.409999999999997"/>
    <n v="4.1900000000000004"/>
    <n v="139.99"/>
    <s v="202511250719"/>
    <s v="Planejamento Operaci"/>
    <s v="Planejamento Operaci"/>
    <s v="Operacional"/>
    <m/>
    <d v="2025-11-25T00:00:00"/>
    <x v="7"/>
    <x v="0"/>
    <x v="1"/>
  </r>
  <r>
    <s v="KAZ5F74"/>
    <s v="60645800105124355"/>
    <s v="25/11/2025 07:21:59"/>
    <s v="09808"/>
    <s v="DOUGLAS OLIVEIRA SANTOS"/>
    <x v="19"/>
    <s v="Caminhão"/>
    <s v="L 1113"/>
    <s v="IVECO"/>
    <s v="69494411"/>
    <s v="REDE MARAJO RIO VERD"/>
    <s v="RIO VERDE"/>
    <s v="GO"/>
    <s v="DIESEL COMUM"/>
    <n v="0"/>
    <n v="0"/>
    <s v=" Km/L"/>
    <n v="0"/>
    <n v="100.02"/>
    <n v="5.99"/>
    <n v="599.13"/>
    <s v="9808179606"/>
    <s v="EXT - SAO PEDRO"/>
    <s v="Planejamento Operaci"/>
    <s v="SAO PEDRO"/>
    <m/>
    <d v="2025-11-25T00:00:00"/>
    <x v="7"/>
    <x v="0"/>
    <x v="7"/>
  </r>
  <r>
    <s v="TGM2I26"/>
    <s v="60645800106437620"/>
    <s v="25/11/2025 07:33:24"/>
    <s v="59226"/>
    <s v="PASCHOAL FAVORITTO DE QUEIROZ"/>
    <x v="52"/>
    <s v="Utilitário"/>
    <s v="FIORINO"/>
    <s v="FIAT"/>
    <s v="69479601"/>
    <s v="REDE SANTA LUZIA X"/>
    <s v="GOIANIA"/>
    <s v="GO"/>
    <s v="ETANOL COMUM"/>
    <n v="364"/>
    <n v="7.71"/>
    <s v=" Km/L"/>
    <n v="5518"/>
    <n v="47.19"/>
    <n v="4.87"/>
    <n v="229.83"/>
    <s v="147906"/>
    <s v="EXT - KSE LOCAÇOES"/>
    <s v="Planejamento Operaci"/>
    <s v="Operacional"/>
    <m/>
    <d v="2025-11-25T00:00:00"/>
    <x v="7"/>
    <x v="0"/>
    <x v="5"/>
  </r>
  <r>
    <s v="TFD2J89"/>
    <s v="60645800105143710"/>
    <s v="25/11/2025 07:35:32"/>
    <s v="07373"/>
    <s v="RAFAEL SILVEIRA E SILVEIRA"/>
    <x v="0"/>
    <s v="AUTOMOVEL"/>
    <s v="ARGO"/>
    <s v="FIAT"/>
    <s v="36603412"/>
    <s v="POSTO DO RATINHO"/>
    <s v="GOIANIA"/>
    <s v="GO"/>
    <s v="ETANOL ADITIVADO"/>
    <n v="207"/>
    <n v="5.3"/>
    <s v=" Km/L"/>
    <n v="14829"/>
    <n v="39.04"/>
    <n v="5.24"/>
    <n v="204.57"/>
    <s v="1"/>
    <s v="Planejamento Operaci"/>
    <s v="Planejamento Operaci"/>
    <s v="Operacional"/>
    <m/>
    <d v="2025-11-25T00:00:00"/>
    <x v="7"/>
    <x v="0"/>
    <x v="0"/>
  </r>
  <r>
    <s v="QSW6J59"/>
    <s v="60645800106460000"/>
    <s v="25/11/2025 07:35:46"/>
    <s v="02910"/>
    <s v="EMERSON CRISTIANO DA SILVEIRA"/>
    <x v="28"/>
    <s v="EQUIPAMENTOS"/>
    <s v="CAMINHÃO PIPA"/>
    <s v="OUTROS"/>
    <s v="36645906"/>
    <s v="AUTO POSTO ESTRELA DO SUL III"/>
    <s v="ACREUNA"/>
    <s v="GO"/>
    <s v="DIESEL S-10"/>
    <n v="242"/>
    <n v="4.4000000000000004"/>
    <s v=" Km/L"/>
    <n v="8713"/>
    <n v="55.01"/>
    <n v="6.1909999999999998"/>
    <n v="340.54"/>
    <s v="0"/>
    <s v="EXT - LUCCA JR"/>
    <s v="Planejamento Operaci"/>
    <s v="LUCCA JR"/>
    <m/>
    <d v="2025-11-25T00:00:00"/>
    <x v="7"/>
    <x v="0"/>
    <x v="11"/>
  </r>
  <r>
    <s v="TUK2D26"/>
    <s v="60645800106553790"/>
    <s v="25/11/2025 07:42:19"/>
    <s v="04689"/>
    <s v="CLEDSON MARQUES ARRUDA"/>
    <x v="42"/>
    <s v="Caminhonete"/>
    <s v="Caminhonete S10"/>
    <s v="CHEVROLET"/>
    <s v="75331003"/>
    <s v="SUPERVIA LAGOA"/>
    <s v="RIO VERDE"/>
    <s v="GO"/>
    <s v="DIESEL S-10"/>
    <n v="836"/>
    <n v="15.48"/>
    <s v=" Km/L"/>
    <n v="20062"/>
    <n v="54"/>
    <n v="6.09"/>
    <n v="328.86"/>
    <s v="1"/>
    <s v="Planejamento Operaci"/>
    <s v="Planejamento Operaci"/>
    <s v="INSPENCAO"/>
    <m/>
    <d v="2025-11-25T00:00:00"/>
    <x v="7"/>
    <x v="0"/>
    <x v="12"/>
  </r>
  <r>
    <s v="SDJ8D65"/>
    <s v="60645800105555897"/>
    <s v="25/11/2025 08:05:44"/>
    <s v="04126"/>
    <s v="LEONARDO ARAUJO LAPERCHE "/>
    <x v="22"/>
    <s v="Caminhonete"/>
    <s v="RAMPAGE"/>
    <s v="RAM"/>
    <s v="36603412"/>
    <s v="POSTO DO RATINHO"/>
    <s v="GOIANIA"/>
    <s v="GO"/>
    <s v="GASOLINA COMUM"/>
    <n v="228"/>
    <n v="6.67"/>
    <s v=" Km/L"/>
    <n v="25942"/>
    <n v="34.17"/>
    <n v="6.44"/>
    <n v="220.07"/>
    <s v="1"/>
    <s v="Planejamento Operaci"/>
    <s v="Planejamento Operaci"/>
    <s v="Operacional"/>
    <m/>
    <d v="2025-11-25T00:00:00"/>
    <x v="7"/>
    <x v="0"/>
    <x v="8"/>
  </r>
  <r>
    <s v="TFS3C72"/>
    <s v="60645800105143738"/>
    <s v="25/11/2025 08:19:29"/>
    <s v="00271"/>
    <s v="HEDER OLIVEIRA SANTANA"/>
    <x v="9"/>
    <s v="AUTOMOVEL"/>
    <s v="ARGO"/>
    <s v="FIAT"/>
    <s v="46209914"/>
    <s v="DECIO RIO VERDE"/>
    <s v="RIO VERDE"/>
    <s v="GO"/>
    <s v="ETANOL COMUM"/>
    <n v="235"/>
    <n v="7.35"/>
    <s v=" Km/L"/>
    <n v="55672"/>
    <n v="31.97"/>
    <n v="4.1900000000000004"/>
    <n v="133.94999999999999"/>
    <s v="202511250818"/>
    <s v="Planejamento Operaci"/>
    <s v="Planejamento Operaci"/>
    <s v="Operacional"/>
    <m/>
    <d v="2025-11-25T00:00:00"/>
    <x v="7"/>
    <x v="0"/>
    <x v="4"/>
  </r>
  <r>
    <s v="TFW2H32"/>
    <s v="60645800105143835"/>
    <s v="25/11/2025 09:15:39"/>
    <s v="99638"/>
    <s v="LAFAIETE DE SOUZA SANTOS"/>
    <x v="10"/>
    <s v="AUTOMOVEL"/>
    <s v="ARGO"/>
    <s v="FIAT"/>
    <s v="75331801"/>
    <s v="DECIO CEZARINA"/>
    <s v="CEZARINA"/>
    <s v="GO"/>
    <s v="ETANOL COMUM"/>
    <n v="311"/>
    <n v="10.210000000000001"/>
    <s v=" Km/L"/>
    <n v="40531"/>
    <n v="30.46"/>
    <n v="4.09"/>
    <n v="124.58"/>
    <s v="202511250913"/>
    <s v="Planejamento Operaci"/>
    <s v="Planejamento Operaci"/>
    <s v="Operacional"/>
    <m/>
    <d v="2025-11-25T00:00:00"/>
    <x v="7"/>
    <x v="0"/>
    <x v="3"/>
  </r>
  <r>
    <s v="TTP5B47"/>
    <s v="60645800106472110"/>
    <s v="25/11/2025 10:13:39"/>
    <s v="00149"/>
    <s v="MANOELITO METROVICH LIMA"/>
    <x v="40"/>
    <s v="Caminhonete"/>
    <s v="SAVEIRO CS RB MF"/>
    <s v="VW"/>
    <s v="07674909"/>
    <s v="AUTO POSTO INDIARA"/>
    <s v="INDIARA"/>
    <s v="GO"/>
    <s v="ETANOL COMUM"/>
    <n v="369"/>
    <n v="10.41"/>
    <s v=" Km/L"/>
    <n v="23406"/>
    <n v="35.44"/>
    <n v="4.29"/>
    <n v="152.04"/>
    <s v="9965"/>
    <s v="EXT - KSE LOCAÇOES"/>
    <s v="Planejamento Operaci"/>
    <s v="KSE LOCAÇOES"/>
    <m/>
    <d v="2025-11-25T00:00:00"/>
    <x v="7"/>
    <x v="0"/>
    <x v="12"/>
  </r>
  <r>
    <s v="TTQ4C10"/>
    <s v="60645800106553930"/>
    <s v="25/11/2025 10:31:51"/>
    <s v="93910"/>
    <s v="DIVINO AVELINO DOS SANTOS"/>
    <x v="31"/>
    <s v="Caminhonete"/>
    <s v="Caminhonete S10"/>
    <s v="CHEVROLET"/>
    <s v="26406711"/>
    <s v="POSTO ZANDONADI"/>
    <s v="GUAPO"/>
    <s v="GO"/>
    <s v="DIESEL S-10"/>
    <n v="717"/>
    <n v="15.13"/>
    <s v=" Km/L"/>
    <n v="27458"/>
    <n v="47.38"/>
    <n v="6.1909999999999998"/>
    <n v="293.33999999999997"/>
    <s v="251137850"/>
    <s v="Planejamento Operaci"/>
    <s v="Planejamento Operaci"/>
    <s v="INSPENCAO"/>
    <m/>
    <d v="2025-11-25T00:00:00"/>
    <x v="7"/>
    <x v="0"/>
    <x v="12"/>
  </r>
  <r>
    <s v="TFE6B22"/>
    <s v="60645800105143762"/>
    <s v="25/11/2025 11:22:02"/>
    <s v="03608"/>
    <s v="WEIDER DA SILVA RODRIGUES"/>
    <x v="1"/>
    <s v="AUTOMOVEL"/>
    <s v="ARGO"/>
    <s v="FIAT"/>
    <s v="63533904"/>
    <s v="POSTO BONZAO"/>
    <s v="GOIANIA"/>
    <s v="GO"/>
    <s v="ETANOL COMUM"/>
    <n v="386"/>
    <n v="10.58"/>
    <s v=" Km/L"/>
    <n v="31765"/>
    <n v="36.5"/>
    <n v="4.99"/>
    <n v="182.15"/>
    <s v="1"/>
    <s v="Planejamento Operaci"/>
    <s v="Planejamento Operaci"/>
    <s v="Operacional"/>
    <m/>
    <d v="2025-11-25T00:00:00"/>
    <x v="7"/>
    <x v="0"/>
    <x v="1"/>
  </r>
  <r>
    <s v="TUF2B45"/>
    <s v="60645800106472420"/>
    <s v="25/11/2025 11:38:58"/>
    <s v="05369"/>
    <s v="FERNANDA HELLEN DEUFINO DA SILVA"/>
    <x v="37"/>
    <s v="Caminhonete"/>
    <s v="SAVEIRO CS RB MF"/>
    <s v="VW"/>
    <s v="07686400"/>
    <s v="AUTO POSTO CASTELANDIA"/>
    <s v="CASTELANDIA"/>
    <s v="GO"/>
    <s v="ETANOL COMUM"/>
    <n v="485"/>
    <n v="10.41"/>
    <s v=" Km/L"/>
    <n v="29946"/>
    <n v="46.57"/>
    <n v="4.29"/>
    <n v="199.79"/>
    <s v="88661"/>
    <s v="EXT - KSE LOCAÇOES"/>
    <s v="Planejamento Operaci"/>
    <s v="KSE LOCAÇOES"/>
    <m/>
    <d v="2025-11-25T00:00:00"/>
    <x v="7"/>
    <x v="0"/>
    <x v="12"/>
  </r>
  <r>
    <s v="TLR1J91"/>
    <s v="60645800106043065"/>
    <s v="25/11/2025 12:00:05"/>
    <s v="02910"/>
    <s v="EMERSON CRISTIANO DA SILVEIRA"/>
    <x v="23"/>
    <s v="Caminhonete"/>
    <s v="SAVEIRO"/>
    <s v="VOLKSWAGEN"/>
    <s v="34262300"/>
    <s v="DECIO PARADA BONITA"/>
    <s v="UBERLANDIA"/>
    <s v="MG"/>
    <s v="ETANOL COMUM"/>
    <n v="0"/>
    <n v="0"/>
    <s v=" Km/L"/>
    <s v="-"/>
    <n v="48.34"/>
    <n v="4.1900000000000004"/>
    <n v="202.54"/>
    <s v="0"/>
    <s v="Planejamento Operaci"/>
    <s v="Planejamento Operaci"/>
    <s v="Operacional"/>
    <m/>
    <d v="2025-11-25T00:00:00"/>
    <x v="7"/>
    <x v="0"/>
    <x v="9"/>
  </r>
  <r>
    <s v="TUB2B84"/>
    <s v="60645800106472396"/>
    <s v="25/11/2025 12:04:03"/>
    <s v="46440"/>
    <s v="PAULO SOUSA DIAS"/>
    <x v="36"/>
    <s v="Caminhonete"/>
    <s v="SAVEIRO CS RB MF"/>
    <s v="VW"/>
    <s v="45308900"/>
    <s v="POSTO LUPATINI"/>
    <s v="SANTO ANTONIO DA BARRA"/>
    <s v="GO"/>
    <s v="ETANOL COMUM"/>
    <n v="348"/>
    <n v="11.1"/>
    <s v=" Km/L"/>
    <n v="25865"/>
    <n v="31.35"/>
    <n v="4.3899999999999997"/>
    <n v="137.63"/>
    <s v="1"/>
    <s v="EXT - KSE LOCAÇOES"/>
    <s v="Planejamento Operaci"/>
    <s v="KSE LOCAÇOES"/>
    <m/>
    <d v="2025-11-25T00:00:00"/>
    <x v="7"/>
    <x v="0"/>
    <x v="12"/>
  </r>
  <r>
    <s v="TFN0D12"/>
    <s v="60645800105143746"/>
    <s v="25/11/2025 12:04:34"/>
    <s v="00390"/>
    <s v="SILVINO JOSE DE BRITO"/>
    <x v="5"/>
    <s v="AUTOMOVEL"/>
    <s v="ARGO"/>
    <s v="FIAT"/>
    <s v="87107509"/>
    <s v="AUTO POSTO OLIMPIO"/>
    <s v="APARECIDA DE GOIANIA"/>
    <s v="GO"/>
    <s v="ETANOL COMUM"/>
    <n v="293"/>
    <n v="8.83"/>
    <s v=" Km/L"/>
    <n v="20876"/>
    <n v="33.18"/>
    <n v="4.79"/>
    <n v="158.93"/>
    <s v="0"/>
    <s v="Planejamento Operaci"/>
    <s v="Planejamento Operaci"/>
    <s v="Operacional"/>
    <m/>
    <d v="2025-11-25T00:00:00"/>
    <x v="7"/>
    <x v="0"/>
    <x v="3"/>
  </r>
  <r>
    <s v="TFU6C04"/>
    <s v="60645800106437493"/>
    <s v="25/11/2025 12:25:55"/>
    <s v="87351"/>
    <s v="CLEYTON GARCIA MOREIRA"/>
    <x v="50"/>
    <s v="EQUIPAMENTOS"/>
    <s v="AMBULANCIA"/>
    <s v="OUTROS"/>
    <s v="46225718"/>
    <s v="POSTO MARIA JOAO"/>
    <s v="ITUMBIARA"/>
    <s v="GO"/>
    <s v="DIESEL S-10"/>
    <n v="186"/>
    <n v="3.17"/>
    <s v=" Km/L"/>
    <n v="4922"/>
    <n v="58.63"/>
    <n v="6.4"/>
    <n v="375.23"/>
    <s v="1"/>
    <s v="Planejamento Operaci"/>
    <s v="Planejamento Operaci"/>
    <s v="Operacional"/>
    <m/>
    <d v="2025-11-25T00:00:00"/>
    <x v="7"/>
    <x v="0"/>
    <x v="13"/>
  </r>
  <r>
    <s v="TFS3C72"/>
    <s v="60645800105143738"/>
    <s v="25/11/2025 14:03:55"/>
    <s v="00271"/>
    <s v="HEDER OLIVEIRA SANTANA"/>
    <x v="9"/>
    <s v="AUTOMOVEL"/>
    <s v="ARGO"/>
    <s v="FIAT"/>
    <s v="07674909"/>
    <s v="AUTO POSTO INDIARA"/>
    <s v="INDIARA"/>
    <s v="GO"/>
    <s v="ETANOL COMUM"/>
    <n v="293"/>
    <n v="7.62"/>
    <s v=" Km/L"/>
    <n v="55965"/>
    <n v="38.44"/>
    <n v="4.49"/>
    <n v="172.6"/>
    <s v="9978"/>
    <s v="Planejamento Operaci"/>
    <s v="Planejamento Operaci"/>
    <s v="Operacional"/>
    <m/>
    <d v="2025-11-25T00:00:00"/>
    <x v="7"/>
    <x v="0"/>
    <x v="4"/>
  </r>
  <r>
    <s v="TKB0E17"/>
    <s v="60645800106185180"/>
    <s v="25/11/2025 14:07:03"/>
    <s v="03758"/>
    <s v="FABIANO GOMES DUARTE_x0009__x0009__x0009__x0009_"/>
    <x v="27"/>
    <s v="EQUIPAMENTOS"/>
    <s v="GUINCHO LEVE"/>
    <s v="EQUIPAMENTO"/>
    <s v="46286315"/>
    <s v="POSTO CENTRAL"/>
    <s v="BOM JESUS"/>
    <s v="GO"/>
    <s v="DIESEL S-10"/>
    <n v="383"/>
    <n v="4.92"/>
    <s v=" Km/L"/>
    <n v="7753"/>
    <n v="77.78"/>
    <n v="6.2409999999999997"/>
    <n v="485.39"/>
    <s v="1"/>
    <s v="EXT - LUCCA JR"/>
    <s v="Planejamento Operaci"/>
    <s v="LUCCA JR"/>
    <m/>
    <d v="2025-11-25T00:00:00"/>
    <x v="7"/>
    <x v="0"/>
    <x v="11"/>
  </r>
  <r>
    <s v="TBE3B78"/>
    <s v="60645800105124169"/>
    <s v="25/11/2025 14:12:47"/>
    <s v="89049"/>
    <s v="VALDEIR JOSE CORREIA"/>
    <x v="19"/>
    <s v="Caminhão"/>
    <s v="9-180"/>
    <s v="VW"/>
    <s v="87183400"/>
    <s v="MARAJO GUAPO"/>
    <s v="GUAPO"/>
    <s v="GO"/>
    <s v="DIESEL S-10"/>
    <n v="0"/>
    <n v="0"/>
    <s v=" Km/L"/>
    <n v="0"/>
    <n v="113.89"/>
    <n v="6.19"/>
    <n v="704.98"/>
    <s v="0"/>
    <s v="EXT - SAO PEDRO"/>
    <s v="Planejamento Operaci"/>
    <s v="SAO PEDRO"/>
    <m/>
    <d v="2025-11-25T00:00:00"/>
    <x v="7"/>
    <x v="0"/>
    <x v="7"/>
  </r>
  <r>
    <s v="TBE3B78"/>
    <m/>
    <s v="25/11/2025 14:12:47"/>
    <m/>
    <m/>
    <x v="20"/>
    <m/>
    <m/>
    <m/>
    <m/>
    <s v="MARAJO GUAPO"/>
    <m/>
    <m/>
    <s v="ARLA-32"/>
    <n v="0"/>
    <n v="0"/>
    <s v=" Km/L"/>
    <n v="0"/>
    <n v="4.5599999999999996"/>
    <m/>
    <n v="18.23"/>
    <m/>
    <s v="EXT - SAO PEDRO"/>
    <s v="Planejamento Operaci"/>
    <s v="SAO PEDRO"/>
    <m/>
    <d v="2025-11-25T00:00:00"/>
    <x v="7"/>
    <x v="0"/>
    <x v="7"/>
  </r>
  <r>
    <s v="IMP0001"/>
    <s v="60645800105124150"/>
    <s v="25/11/2025 14:15:40"/>
    <s v="89049"/>
    <s v="VALDEIR JOSE CORREIA"/>
    <x v="19"/>
    <s v="EQUIPAMENTOS"/>
    <s v="IMPLEMENTOS"/>
    <s v="OUTROS"/>
    <s v="87183400"/>
    <s v="MARAJO GUAPO"/>
    <s v="GUAPO"/>
    <s v="GO"/>
    <s v="GASOLINA COMUM"/>
    <n v="0"/>
    <n v="0"/>
    <s v=" Km/L"/>
    <n v="0"/>
    <n v="20"/>
    <n v="6.09"/>
    <n v="121.8"/>
    <s v="0"/>
    <s v="EXT - SAO PEDRO"/>
    <s v="Planejamento Operaci"/>
    <s v="SAO PEDRO"/>
    <m/>
    <d v="2025-11-25T00:00:00"/>
    <x v="7"/>
    <x v="0"/>
    <x v="7"/>
  </r>
  <r>
    <s v="TUG2C45"/>
    <s v="60645800106437770"/>
    <s v="25/11/2025 15:02:13"/>
    <s v="03782"/>
    <s v="ELVIS MESSIAS FERNANDES"/>
    <x v="54"/>
    <s v="Utilitário"/>
    <s v="SAVEIRO"/>
    <s v="FIAT"/>
    <s v="81889412"/>
    <s v="POSTO ZERO UM"/>
    <s v="RIO VERDE"/>
    <s v="GO"/>
    <s v="ETANOL COMUM"/>
    <n v="485"/>
    <n v="11.09"/>
    <s v=" Km/L"/>
    <n v="25692"/>
    <n v="43.73"/>
    <n v="4.3899999999999997"/>
    <n v="191.97"/>
    <s v="0"/>
    <s v="EXT - KSE LOCAÇOES"/>
    <s v="Planejamento Operaci"/>
    <s v="KSE LOCAÇOES"/>
    <m/>
    <d v="2025-11-25T00:00:00"/>
    <x v="7"/>
    <x v="0"/>
    <x v="12"/>
  </r>
  <r>
    <s v="TFY6E09"/>
    <s v="60645800105143700"/>
    <s v="25/11/2025 15:31:47"/>
    <s v="04380"/>
    <s v="PAULO ROBERTO BATISTA DE MOURA JUNIOR"/>
    <x v="15"/>
    <s v="AUTOMOVEL"/>
    <s v="ARGO"/>
    <s v="FIAT"/>
    <s v="75331801"/>
    <s v="DECIO CEZARINA"/>
    <s v="CEZARINA"/>
    <s v="GO"/>
    <s v="ETANOL COMUM"/>
    <n v="317"/>
    <n v="8.4600000000000009"/>
    <s v=" Km/L"/>
    <n v="28610"/>
    <n v="37.47"/>
    <n v="4.09"/>
    <n v="153.25"/>
    <s v="202511251531"/>
    <s v="Planejamento Operaci"/>
    <s v="Planejamento Operaci"/>
    <s v="Operacional"/>
    <m/>
    <d v="2025-11-25T00:00:00"/>
    <x v="7"/>
    <x v="0"/>
    <x v="1"/>
  </r>
  <r>
    <s v="TJE5D27"/>
    <s v="60645800106184595"/>
    <s v="25/11/2025 16:29:00"/>
    <s v="09179"/>
    <s v="DANIEL NASCIMENTO DOS SANTOS_x0009__x0009__x0009__x0009_"/>
    <x v="60"/>
    <s v="EQUIPAMENTOS"/>
    <s v="GUINCHO LEVE"/>
    <s v="EQUIPAMENTO"/>
    <s v="46209914"/>
    <s v="DECIO RIO VERDE"/>
    <s v="RIO VERDE"/>
    <s v="GO"/>
    <s v="DIESEL S-10"/>
    <n v="355"/>
    <n v="5.87"/>
    <s v=" Km/L"/>
    <n v="8029"/>
    <n v="60.48"/>
    <n v="7.15"/>
    <n v="432.43"/>
    <s v="202511251628"/>
    <s v="EXT - LUCCA JR"/>
    <s v="Planejamento Operaci"/>
    <s v="LUCCA JR"/>
    <m/>
    <d v="2025-11-25T00:00:00"/>
    <x v="7"/>
    <x v="0"/>
    <x v="11"/>
  </r>
  <r>
    <s v="TFX7J72"/>
    <s v="60645800105836505"/>
    <s v="25/11/2025 16:54:12"/>
    <s v="02769"/>
    <s v="ANDRE LUIS PAULINO"/>
    <x v="11"/>
    <s v="AUTOMOVEL"/>
    <s v="ARGO"/>
    <s v="FIAT"/>
    <s v="46286315"/>
    <s v="POSTO CENTRAL"/>
    <s v="BOM JESUS"/>
    <s v="GO"/>
    <s v="ETANOL COMUM"/>
    <n v="366"/>
    <n v="10.32"/>
    <s v=" Km/L"/>
    <n v="45029"/>
    <n v="35.46"/>
    <n v="4.4610000000000003"/>
    <n v="158.18"/>
    <s v="1"/>
    <s v="Planejamento Operaci"/>
    <s v="Planejamento Operaci"/>
    <s v="Operacional"/>
    <m/>
    <d v="2025-11-25T00:00:00"/>
    <x v="7"/>
    <x v="0"/>
    <x v="4"/>
  </r>
  <r>
    <s v="TTY2C25"/>
    <s v="60645800106472430"/>
    <s v="25/11/2025 17:03:13"/>
    <s v="07015"/>
    <s v="EDILEIA DE SOUSA ANTUNES"/>
    <x v="38"/>
    <s v="Caminhonete"/>
    <s v="SAVEIRO CS RB MF"/>
    <s v="VW"/>
    <s v="46286315"/>
    <s v="POSTO CENTRAL"/>
    <s v="BOM JESUS"/>
    <s v="GO"/>
    <s v="ETANOL COMUM"/>
    <n v="518"/>
    <n v="10.79"/>
    <s v=" Km/L"/>
    <n v="25953"/>
    <n v="48.01"/>
    <n v="4.4610000000000003"/>
    <n v="214.15"/>
    <s v="1"/>
    <s v="EXT - KSE LOCAÇOES"/>
    <s v="Planejamento Operaci"/>
    <s v="KSE LOCAÇOES"/>
    <m/>
    <d v="2025-11-25T00:00:00"/>
    <x v="7"/>
    <x v="0"/>
    <x v="12"/>
  </r>
  <r>
    <s v="TTR3A31"/>
    <s v="60645800106472404"/>
    <s v="25/11/2025 17:13:55"/>
    <s v="95143"/>
    <s v="NILDO ANTONIO DE SOUSA"/>
    <x v="53"/>
    <s v="Caminhonete"/>
    <s v="SAVEIRO CS RB MF"/>
    <s v="VW"/>
    <s v="46209914"/>
    <s v="DECIO RIO VERDE"/>
    <s v="RIO VERDE"/>
    <s v="GO"/>
    <s v="ETANOL COMUM"/>
    <n v="334"/>
    <n v="7.66"/>
    <s v=" Km/L"/>
    <n v="24162"/>
    <n v="43.6"/>
    <n v="4.1900000000000004"/>
    <n v="182.68"/>
    <s v="202511251713"/>
    <s v="EXT - KSE LOCAÇOES"/>
    <s v="Planejamento Operaci"/>
    <s v="KSE LOCAÇOES"/>
    <m/>
    <d v="2025-11-25T00:00:00"/>
    <x v="7"/>
    <x v="0"/>
    <x v="12"/>
  </r>
  <r>
    <s v="TTT2H95"/>
    <s v="60645800106472477"/>
    <s v="25/11/2025 17:26:19"/>
    <s v="26126"/>
    <s v="MARIVALDO GONÇALVES"/>
    <x v="63"/>
    <s v="Caminhonete"/>
    <s v="SAVEIRO CS RB MF"/>
    <s v="VW"/>
    <s v="81889412"/>
    <s v="POSTO ZERO UM"/>
    <s v="RIO VERDE"/>
    <s v="GO"/>
    <s v="ETANOL COMUM"/>
    <n v="454"/>
    <n v="9.06"/>
    <s v=" Km/L"/>
    <n v="16558"/>
    <n v="50.12"/>
    <n v="4.3899999999999997"/>
    <n v="220.03"/>
    <s v="2"/>
    <s v="EXT - KSE LOCAÇOES"/>
    <s v="Planejamento Operaci"/>
    <s v="KSE LOCAÇOES"/>
    <m/>
    <d v="2025-11-25T00:00:00"/>
    <x v="7"/>
    <x v="0"/>
    <x v="12"/>
  </r>
  <r>
    <s v="TTT2H93"/>
    <s v="60645800106472340"/>
    <s v="25/11/2025 17:33:14"/>
    <s v="52982"/>
    <s v="ROBERTO ANTONIO DE MELO"/>
    <x v="41"/>
    <s v="Utilitário"/>
    <s v="SAVEIRO"/>
    <s v="FIAT"/>
    <s v="41826312"/>
    <s v="AUTO POSTO JACARE"/>
    <s v="ACREUNA"/>
    <s v="GO"/>
    <s v="ETANOL COMUM"/>
    <n v="420"/>
    <n v="10.27"/>
    <s v=" Km/L"/>
    <n v="30769"/>
    <n v="40.9"/>
    <n v="4.25"/>
    <n v="173.83"/>
    <s v="251163191"/>
    <s v="EXT - KSE LOCAÇOES"/>
    <s v="Planejamento Operaci"/>
    <s v="KSE LOCAÇOES"/>
    <m/>
    <d v="2025-11-25T00:00:00"/>
    <x v="7"/>
    <x v="0"/>
    <x v="12"/>
  </r>
  <r>
    <s v="TFS3C72"/>
    <s v="60645800105143738"/>
    <s v="25/11/2025 17:41:42"/>
    <s v="00271"/>
    <s v="HEDER OLIVEIRA SANTANA"/>
    <x v="9"/>
    <s v="AUTOMOVEL"/>
    <s v="ARGO"/>
    <s v="FIAT"/>
    <s v="13308211"/>
    <s v="P. BANDEIRANTES"/>
    <s v="RIO VERDE"/>
    <s v="GO"/>
    <s v="ETANOL COMUM"/>
    <n v="175"/>
    <n v="5.31"/>
    <s v=" Km/L"/>
    <n v="56140"/>
    <n v="32.97"/>
    <n v="4.391"/>
    <n v="144.77000000000001"/>
    <s v="251163509"/>
    <s v="Planejamento Operaci"/>
    <s v="Planejamento Operaci"/>
    <s v="Operacional"/>
    <m/>
    <d v="2025-11-25T00:00:00"/>
    <x v="7"/>
    <x v="0"/>
    <x v="4"/>
  </r>
  <r>
    <s v="TTP5B47"/>
    <s v="60645800106472110"/>
    <s v="25/11/2025 18:30:48"/>
    <s v="00149"/>
    <s v="MANOELITO METROVICH LIMA"/>
    <x v="40"/>
    <s v="Caminhonete"/>
    <s v="SAVEIRO CS RB MF"/>
    <s v="VW"/>
    <s v="07674909"/>
    <s v="AUTO POSTO INDIARA"/>
    <s v="INDIARA"/>
    <s v="GO"/>
    <s v="ETANOL COMUM"/>
    <n v="322"/>
    <n v="8.9600000000000009"/>
    <s v=" Km/L"/>
    <n v="23728"/>
    <n v="35.950000000000003"/>
    <n v="4.29"/>
    <n v="154.22999999999999"/>
    <s v="10007"/>
    <s v="EXT - KSE LOCAÇOES"/>
    <s v="Planejamento Operaci"/>
    <s v="KSE LOCAÇOES"/>
    <m/>
    <d v="2025-11-25T00:00:00"/>
    <x v="7"/>
    <x v="0"/>
    <x v="12"/>
  </r>
  <r>
    <s v="TUB2B84"/>
    <s v="60645800106472396"/>
    <s v="25/11/2025 18:32:56"/>
    <s v="46440"/>
    <s v="PAULO SOUSA DIAS"/>
    <x v="36"/>
    <s v="Caminhonete"/>
    <s v="SAVEIRO CS RB MF"/>
    <s v="VW"/>
    <s v="45308900"/>
    <s v="POSTO LUPATINI"/>
    <s v="SANTO ANTONIO DA BARRA"/>
    <s v="GO"/>
    <s v="ETANOL COMUM"/>
    <n v="294"/>
    <n v="12.18"/>
    <s v=" Km/L"/>
    <n v="26159"/>
    <n v="24.13"/>
    <n v="4.3899999999999997"/>
    <n v="105.93"/>
    <s v="0"/>
    <s v="EXT - KSE LOCAÇOES"/>
    <s v="Planejamento Operaci"/>
    <s v="KSE LOCAÇOES"/>
    <m/>
    <d v="2025-11-25T00:00:00"/>
    <x v="7"/>
    <x v="0"/>
    <x v="12"/>
  </r>
  <r>
    <s v="TFN3B64"/>
    <s v="60645800106437477"/>
    <s v="25/11/2025 19:14:49"/>
    <s v="00316"/>
    <s v="MARCOS HENRIQUE SILVA"/>
    <x v="47"/>
    <s v="EQUIPAMENTOS"/>
    <s v="AMBULANCIA"/>
    <s v="OUTROS"/>
    <s v="46286315"/>
    <s v="POSTO CENTRAL"/>
    <s v="BOM JESUS"/>
    <s v="GO"/>
    <s v="DIESEL S-10"/>
    <n v="120"/>
    <n v="7.27"/>
    <s v=" Km/L"/>
    <n v="3265"/>
    <n v="16.5"/>
    <n v="6.24"/>
    <n v="102.96"/>
    <s v="1"/>
    <s v="Planejamento Operaci"/>
    <s v="Planejamento Operaci"/>
    <s v="Operacional"/>
    <m/>
    <d v="2025-11-25T00:00:00"/>
    <x v="7"/>
    <x v="0"/>
    <x v="13"/>
  </r>
  <r>
    <s v="SDJ8D65"/>
    <s v="60645800105555897"/>
    <s v="25/11/2025 19:26:10"/>
    <s v="04126"/>
    <s v="LEONARDO ARAUJO LAPERCHE "/>
    <x v="22"/>
    <s v="Caminhonete"/>
    <s v="RAMPAGE"/>
    <s v="RAM"/>
    <s v="31878011"/>
    <s v="POSTO CAMPESTRE"/>
    <s v="RIO VERDE"/>
    <s v="GO"/>
    <s v="GASOLINA COMUM"/>
    <n v="361"/>
    <n v="8.56"/>
    <s v=" Km/L"/>
    <n v="26303"/>
    <n v="42.15"/>
    <n v="6.1"/>
    <n v="257.12"/>
    <s v="1"/>
    <s v="Planejamento Operaci"/>
    <s v="Planejamento Operaci"/>
    <s v="Operacional"/>
    <m/>
    <d v="2025-11-25T00:00:00"/>
    <x v="7"/>
    <x v="0"/>
    <x v="8"/>
  </r>
  <r>
    <s v="TTQ3C61"/>
    <s v="60645800106472501"/>
    <s v="25/11/2025 19:38:04"/>
    <s v="87954"/>
    <s v="DANIEL GONÇALVES"/>
    <x v="44"/>
    <s v="Caminhonete"/>
    <s v="SAVEIRO CS RB MF"/>
    <s v="VW"/>
    <s v="46209914"/>
    <s v="DECIO RIO VERDE"/>
    <s v="RIO VERDE"/>
    <s v="GO"/>
    <s v="ETANOL COMUM"/>
    <n v="323"/>
    <n v="7.7"/>
    <s v=" Km/L"/>
    <n v="11596"/>
    <n v="41.93"/>
    <n v="4.1900000000000004"/>
    <n v="175.69"/>
    <s v="202511251937"/>
    <s v="EXT - KSE LOCAÇOES"/>
    <s v="Planejamento Operaci"/>
    <s v="KSE LOCAÇOES"/>
    <m/>
    <d v="2025-11-25T00:00:00"/>
    <x v="7"/>
    <x v="0"/>
    <x v="12"/>
  </r>
  <r>
    <s v="TUF2B45"/>
    <s v="60645800106472420"/>
    <s v="25/11/2025 19:59:55"/>
    <s v="03398"/>
    <s v="JOSIMAR VENANCIO SANTOS SILVA"/>
    <x v="37"/>
    <s v="Caminhonete"/>
    <s v="SAVEIRO CS RB MF"/>
    <s v="VW"/>
    <s v="75331003"/>
    <s v="SUPERVIA LAGOA"/>
    <s v="RIO VERDE"/>
    <s v="GO"/>
    <s v="ETANOL COMUM"/>
    <n v="428"/>
    <n v="10.53"/>
    <s v=" Km/L"/>
    <n v="30374"/>
    <n v="40.65"/>
    <n v="4.29"/>
    <n v="174.39"/>
    <s v="0"/>
    <s v="EXT - KSE LOCAÇOES"/>
    <s v="Planejamento Operaci"/>
    <s v="KSE LOCAÇOES"/>
    <m/>
    <d v="2025-11-25T00:00:00"/>
    <x v="7"/>
    <x v="0"/>
    <x v="12"/>
  </r>
  <r>
    <s v="TFE6B22"/>
    <s v="60645800105143762"/>
    <s v="25/11/2025 22:02:08"/>
    <s v="03608"/>
    <s v="WEIDER DA SILVA RODRIGUES"/>
    <x v="1"/>
    <s v="AUTOMOVEL"/>
    <s v="ARGO"/>
    <s v="FIAT"/>
    <s v="75331801"/>
    <s v="DECIO CEZARINA"/>
    <s v="CEZARINA"/>
    <s v="GO"/>
    <s v="ETANOL COMUM"/>
    <n v="312"/>
    <n v="8.19"/>
    <s v=" Km/L"/>
    <n v="32077"/>
    <n v="38.11"/>
    <n v="4.09"/>
    <n v="155.87"/>
    <s v="202511252201"/>
    <s v="Planejamento Operaci"/>
    <s v="Planejamento Operaci"/>
    <s v="Operacional"/>
    <m/>
    <d v="2025-11-25T00:00:00"/>
    <x v="7"/>
    <x v="0"/>
    <x v="1"/>
  </r>
  <r>
    <s v="TUK2D26"/>
    <s v="60645800106553790"/>
    <s v="25/11/2025 22:26:21"/>
    <s v="70552"/>
    <s v="ARMANDO DA SILVA OLIVIEIRA NETO"/>
    <x v="42"/>
    <s v="Caminhonete"/>
    <s v="Caminhonete S10"/>
    <s v="CHEVROLET"/>
    <s v="75331003"/>
    <s v="SUPERVIA LAGOA"/>
    <s v="RIO VERDE"/>
    <s v="GO"/>
    <s v="DIESEL COMUM"/>
    <n v="665"/>
    <n v="11.96"/>
    <s v=" Km/L"/>
    <n v="20727"/>
    <n v="55.62"/>
    <n v="6.09"/>
    <n v="338.73"/>
    <s v="0"/>
    <s v="Planejamento Operaci"/>
    <s v="Planejamento Operaci"/>
    <s v="INSPENCAO"/>
    <m/>
    <d v="2025-11-25T00:00:00"/>
    <x v="7"/>
    <x v="0"/>
    <x v="12"/>
  </r>
  <r>
    <s v="TTY2C25"/>
    <s v="60645800106472430"/>
    <s v="26/11/2025 01:12:32"/>
    <s v="05644"/>
    <s v="GEOVANE SEVERIANO DA SILVA"/>
    <x v="38"/>
    <s v="Caminhonete"/>
    <s v="SAVEIRO CS RB MF"/>
    <s v="VW"/>
    <s v="45341508"/>
    <s v="POSTO ALTO DA SERRA"/>
    <s v="ITUMBIARA"/>
    <s v="GO"/>
    <s v="ETANOL COMUM"/>
    <n v="386"/>
    <n v="12.35"/>
    <s v=" Km/L"/>
    <n v="26339"/>
    <n v="31.26"/>
    <n v="4.6390000000000002"/>
    <n v="145.03"/>
    <s v="0"/>
    <s v="EXT - KSE LOCAÇOES"/>
    <s v="Planejamento Operaci"/>
    <s v="KSE LOCAÇOES"/>
    <m/>
    <d v="2025-11-26T00:00:00"/>
    <x v="7"/>
    <x v="0"/>
    <x v="12"/>
  </r>
  <r>
    <s v="TTP5B47"/>
    <s v="60645800106472110"/>
    <s v="26/11/2025 02:38:09"/>
    <s v="99531"/>
    <s v="RODRIGO RODRIGUES BARROS"/>
    <x v="40"/>
    <s v="Caminhonete"/>
    <s v="SAVEIRO CS RB MF"/>
    <s v="VW"/>
    <s v="07674909"/>
    <s v="AUTO POSTO INDIARA"/>
    <s v="INDIARA"/>
    <s v="GO"/>
    <s v="ETANOL COMUM"/>
    <n v="322"/>
    <n v="10.6"/>
    <s v=" Km/L"/>
    <n v="24050"/>
    <n v="30.39"/>
    <n v="4.49"/>
    <n v="136.44999999999999"/>
    <s v="10011"/>
    <s v="EXT - KSE LOCAÇOES"/>
    <s v="Planejamento Operaci"/>
    <s v="KSE LOCAÇOES"/>
    <m/>
    <d v="2025-11-26T00:00:00"/>
    <x v="7"/>
    <x v="0"/>
    <x v="12"/>
  </r>
  <r>
    <s v="TTQ4C10"/>
    <s v="60645800106553930"/>
    <s v="26/11/2025 03:30:04"/>
    <s v="03095"/>
    <s v="MICHELL ALMEIDA SANTANA"/>
    <x v="31"/>
    <s v="Caminhonete"/>
    <s v="Caminhonete S10"/>
    <s v="CHEVROLET"/>
    <s v="69442211"/>
    <s v="POSTO SUDOESTE"/>
    <s v="GUAPO"/>
    <s v="GO"/>
    <s v="DIESEL S-10"/>
    <n v="759"/>
    <n v="14.99"/>
    <s v=" Km/L"/>
    <n v="28217"/>
    <n v="50.63"/>
    <n v="5.89"/>
    <n v="298.20999999999998"/>
    <s v="1"/>
    <s v="Planejamento Operaci"/>
    <s v="Planejamento Operaci"/>
    <s v="INSPENCAO"/>
    <m/>
    <d v="2025-11-26T00:00:00"/>
    <x v="7"/>
    <x v="0"/>
    <x v="12"/>
  </r>
  <r>
    <s v="TLR1J91"/>
    <s v="60645800106043065"/>
    <s v="26/11/2025 04:05:05"/>
    <s v="02910"/>
    <s v="EMERSON CRISTIANO DA SILVEIRA"/>
    <x v="23"/>
    <s v="Caminhonete"/>
    <s v="SAVEIRO"/>
    <s v="VOLKSWAGEN"/>
    <s v="46209914"/>
    <s v="DECIO RIO VERDE"/>
    <s v="RIO VERDE"/>
    <s v="GO"/>
    <s v="ETANOL COMUM"/>
    <n v="0"/>
    <n v="0"/>
    <s v=" Km/L"/>
    <s v="-"/>
    <n v="51.87"/>
    <n v="4.1900000000000004"/>
    <n v="217.34"/>
    <s v="202511260404"/>
    <s v="Planejamento Operaci"/>
    <s v="Planejamento Operaci"/>
    <s v="Operacional"/>
    <m/>
    <d v="2025-11-26T00:00:00"/>
    <x v="7"/>
    <x v="0"/>
    <x v="9"/>
  </r>
  <r>
    <s v="TTR3A31"/>
    <s v="60645800106472404"/>
    <s v="26/11/2025 04:40:25"/>
    <s v="01836"/>
    <s v="DANILLO ROSA CARDOSO"/>
    <x v="53"/>
    <s v="Caminhonete"/>
    <s v="SAVEIRO CS RB MF"/>
    <s v="VW"/>
    <s v="46209914"/>
    <s v="DECIO RIO VERDE"/>
    <s v="RIO VERDE"/>
    <s v="GO"/>
    <s v="ETANOL COMUM"/>
    <n v="183"/>
    <n v="6.16"/>
    <s v=" Km/L"/>
    <n v="24345"/>
    <n v="29.7"/>
    <n v="4.1900000000000004"/>
    <n v="124.44"/>
    <s v="202511260439"/>
    <s v="EXT - KSE LOCAÇOES"/>
    <s v="Planejamento Operaci"/>
    <s v="KSE LOCAÇOES"/>
    <m/>
    <d v="2025-11-26T00:00:00"/>
    <x v="7"/>
    <x v="0"/>
    <x v="12"/>
  </r>
  <r>
    <s v="TUW2D74"/>
    <s v="60645800105124310"/>
    <s v="26/11/2025 05:17:17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746"/>
    <n v="15.21"/>
    <s v=" Km/L"/>
    <n v="24408"/>
    <n v="49.06"/>
    <n v="6.49"/>
    <n v="318.41000000000003"/>
    <s v="0"/>
    <s v="Planejamento Operaci"/>
    <s v="Planejamento Operaci"/>
    <s v="Operacional"/>
    <m/>
    <d v="2025-11-26T00:00:00"/>
    <x v="7"/>
    <x v="0"/>
    <x v="12"/>
  </r>
  <r>
    <s v="TUF2B45"/>
    <s v="60645800106472420"/>
    <s v="26/11/2025 05:54:38"/>
    <s v="03398"/>
    <s v="JOSIMAR VENANCIO SANTOS SILVA"/>
    <x v="37"/>
    <s v="Caminhonete"/>
    <s v="SAVEIRO CS RB MF"/>
    <s v="VW"/>
    <s v="75331003"/>
    <s v="SUPERVIA LAGOA"/>
    <s v="RIO VERDE"/>
    <s v="GO"/>
    <s v="ETANOL COMUM"/>
    <n v="427"/>
    <n v="10.15"/>
    <s v=" Km/L"/>
    <n v="30801"/>
    <n v="42.07"/>
    <n v="4.29"/>
    <n v="180.48"/>
    <s v="0"/>
    <s v="EXT - KSE LOCAÇOES"/>
    <s v="Planejamento Operaci"/>
    <s v="KSE LOCAÇOES"/>
    <m/>
    <d v="2025-11-26T00:00:00"/>
    <x v="7"/>
    <x v="0"/>
    <x v="12"/>
  </r>
  <r>
    <s v="TTT2H93"/>
    <s v="60645800106472340"/>
    <s v="26/11/2025 06:13:42"/>
    <s v="07097"/>
    <s v="LUIZ FERNANDO NUNES RIBEIRO"/>
    <x v="41"/>
    <s v="Utilitário"/>
    <s v="SAVEIRO"/>
    <s v="FIAT"/>
    <s v="41826312"/>
    <s v="AUTO POSTO JACARE"/>
    <s v="ACREUNA"/>
    <s v="GO"/>
    <s v="ETANOL COMUM"/>
    <n v="395"/>
    <n v="10.31"/>
    <s v=" Km/L"/>
    <n v="31164"/>
    <n v="38.32"/>
    <n v="4.2510000000000003"/>
    <n v="162.88999999999999"/>
    <s v="261122421"/>
    <s v="EXT - KSE LOCAÇOES"/>
    <s v="Planejamento Operaci"/>
    <s v="KSE LOCAÇOES"/>
    <m/>
    <d v="2025-11-26T00:00:00"/>
    <x v="7"/>
    <x v="0"/>
    <x v="12"/>
  </r>
  <r>
    <s v="TTT2H95"/>
    <s v="60645800106472477"/>
    <s v="26/11/2025 06:16:19"/>
    <s v="87954"/>
    <s v="DANIEL GONÇALVES"/>
    <x v="63"/>
    <s v="Caminhonete"/>
    <s v="SAVEIRO CS RB MF"/>
    <s v="VW"/>
    <s v="45308900"/>
    <s v="POSTO LUPATINI"/>
    <s v="SANTO ANTONIO DA BARRA"/>
    <s v="GO"/>
    <s v="ETANOL COMUM"/>
    <n v="310"/>
    <n v="8.09"/>
    <s v=" Km/L"/>
    <n v="16868"/>
    <n v="38.32"/>
    <n v="4.3899999999999997"/>
    <n v="168.22"/>
    <s v="0"/>
    <s v="EXT - KSE LOCAÇOES"/>
    <s v="Planejamento Operaci"/>
    <s v="KSE LOCAÇOES"/>
    <m/>
    <d v="2025-11-26T00:00:00"/>
    <x v="7"/>
    <x v="0"/>
    <x v="12"/>
  </r>
  <r>
    <s v="TTQ3C61"/>
    <s v="60645800106472501"/>
    <s v="26/11/2025 06:24:43"/>
    <s v="75717"/>
    <s v="LUCAS PEREIRA APRIGIO"/>
    <x v="44"/>
    <s v="Caminhonete"/>
    <s v="SAVEIRO CS RB MF"/>
    <s v="VW"/>
    <s v="45308900"/>
    <s v="POSTO LUPATINI"/>
    <s v="SANTO ANTONIO DA BARRA"/>
    <s v="GO"/>
    <s v="ETANOL COMUM"/>
    <n v="222"/>
    <n v="7.27"/>
    <s v=" Km/L"/>
    <n v="11818"/>
    <n v="30.53"/>
    <n v="4.3899999999999997"/>
    <n v="134.03"/>
    <s v="0"/>
    <s v="EXT - KSE LOCAÇOES"/>
    <s v="Planejamento Operaci"/>
    <s v="KSE LOCAÇOES"/>
    <m/>
    <d v="2025-11-26T00:00:00"/>
    <x v="7"/>
    <x v="0"/>
    <x v="12"/>
  </r>
  <r>
    <s v="TUG2C45"/>
    <s v="60645800106437770"/>
    <s v="26/11/2025 06:43:21"/>
    <s v="02025"/>
    <s v="TIAGO PEREIRA SANTOS"/>
    <x v="54"/>
    <s v="Utilitário"/>
    <s v="SAVEIRO"/>
    <s v="FIAT"/>
    <s v="81889412"/>
    <s v="POSTO ZERO UM"/>
    <s v="RIO VERDE"/>
    <s v="GO"/>
    <s v="ETANOL COMUM"/>
    <n v="377"/>
    <n v="10.15"/>
    <s v=" Km/L"/>
    <n v="26069"/>
    <n v="37.130000000000003"/>
    <n v="4.3899999999999997"/>
    <n v="163"/>
    <s v="2"/>
    <s v="EXT - KSE LOCAÇOES"/>
    <s v="Planejamento Operaci"/>
    <s v="KSE LOCAÇOES"/>
    <m/>
    <d v="2025-11-26T00:00:00"/>
    <x v="7"/>
    <x v="0"/>
    <x v="12"/>
  </r>
  <r>
    <s v="TBE3B75"/>
    <s v="60645800105124380"/>
    <s v="26/11/2025 07:28:59"/>
    <s v="21706"/>
    <s v="LUIZ MARCELO NEVES"/>
    <x v="19"/>
    <s v="Caminhão"/>
    <s v="CAMINHAO CARROCERIA"/>
    <s v="OUTROS"/>
    <s v="69494411"/>
    <s v="REDE MARAJO RIO VERD"/>
    <s v="RIO VERDE"/>
    <s v="GO"/>
    <s v="DIESEL S-10"/>
    <n v="0"/>
    <n v="0"/>
    <s v=" Km/L"/>
    <n v="0"/>
    <n v="98.26"/>
    <n v="5.99"/>
    <n v="588.58000000000004"/>
    <s v="1"/>
    <s v="EXT - SAO PEDRO"/>
    <s v="Planejamento Operaci"/>
    <s v="SAO PEDRO"/>
    <m/>
    <d v="2025-11-26T00:00:00"/>
    <x v="7"/>
    <x v="0"/>
    <x v="7"/>
  </r>
  <r>
    <s v="TIV6G27"/>
    <s v="60645800106184069"/>
    <s v="26/11/2025 07:30:18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526"/>
    <n v="6.13"/>
    <s v=" Km/L"/>
    <n v="9911"/>
    <n v="85.81"/>
    <n v="5.9909999999999997"/>
    <n v="514.04999999999995"/>
    <s v="261127040"/>
    <s v="EXT - LUCCA JR"/>
    <s v="Planejamento Operaci"/>
    <s v="LUCCA JR"/>
    <m/>
    <d v="2025-11-26T00:00:00"/>
    <x v="7"/>
    <x v="0"/>
    <x v="11"/>
  </r>
  <r>
    <s v="TIV6G27"/>
    <m/>
    <s v="26/11/2025 07:30:18"/>
    <m/>
    <m/>
    <x v="30"/>
    <m/>
    <m/>
    <m/>
    <m/>
    <s v="AUTO POSTO JACARE"/>
    <m/>
    <m/>
    <s v="ARLA-32"/>
    <s v="-"/>
    <s v="-"/>
    <s v=" Km/L"/>
    <s v="-"/>
    <n v="7.02"/>
    <m/>
    <n v="23.17"/>
    <m/>
    <m/>
    <s v="Planejamento Operaci"/>
    <s v="LUCCA JR"/>
    <m/>
    <d v="2025-11-26T00:00:00"/>
    <x v="7"/>
    <x v="0"/>
    <x v="11"/>
  </r>
  <r>
    <s v="TMF8H09"/>
    <s v="60645800106185413"/>
    <s v="26/11/2025 08:19:53"/>
    <s v="99189"/>
    <s v="WELTON DIONES DE SOUZA BARBOSA_x0009__x0009__x0009__x0009_"/>
    <x v="29"/>
    <s v="Caminhão"/>
    <s v="FH 540 6X4R"/>
    <s v="VOLVO"/>
    <s v="46209914"/>
    <s v="DECIO RIO VERDE"/>
    <s v="RIO VERDE"/>
    <s v="GO"/>
    <s v="DIESEL S-10"/>
    <n v="1244"/>
    <n v="3.81"/>
    <s v=" Km/L"/>
    <n v="5351"/>
    <n v="326.32"/>
    <n v="7.15"/>
    <n v="2333.19"/>
    <s v="202511260819"/>
    <s v="EXT - LUCCA JR"/>
    <s v="Planejamento Operaci"/>
    <s v="LUCCA JR"/>
    <m/>
    <d v="2025-11-26T00:00:00"/>
    <x v="7"/>
    <x v="0"/>
    <x v="11"/>
  </r>
  <r>
    <s v="TMF8H09"/>
    <m/>
    <s v="26/11/2025 08:21:32"/>
    <m/>
    <m/>
    <x v="29"/>
    <m/>
    <m/>
    <m/>
    <m/>
    <s v="DECIO RIO VERDE"/>
    <m/>
    <m/>
    <s v="ARLA-32"/>
    <s v="-"/>
    <s v="-"/>
    <s v=" Km/L"/>
    <s v="-"/>
    <n v="58.86"/>
    <m/>
    <n v="223.1"/>
    <m/>
    <m/>
    <s v="Planejamento Operaci"/>
    <s v="LUCCA JR"/>
    <m/>
    <d v="2025-11-26T00:00:00"/>
    <x v="7"/>
    <x v="0"/>
    <x v="11"/>
  </r>
  <r>
    <s v="TJE5D27"/>
    <s v="60645800106184595"/>
    <s v="26/11/2025 09:30:51"/>
    <s v="00745"/>
    <s v="JOÃO LUIZ RODRIGUES PEREIRA_x0009__x0009__x0009__x0009_"/>
    <x v="60"/>
    <s v="EQUIPAMENTOS"/>
    <s v="GUINCHO LEVE"/>
    <s v="EQUIPAMENTO"/>
    <s v="81889412"/>
    <s v="POSTO ZERO UM"/>
    <s v="RIO VERDE"/>
    <s v="GO"/>
    <s v="DIESEL S-10"/>
    <n v="327"/>
    <n v="4.67"/>
    <s v=" Km/L"/>
    <n v="8356"/>
    <n v="70.02"/>
    <n v="6.1379999999999999"/>
    <n v="429.81"/>
    <s v="1"/>
    <s v="EXT - LUCCA JR"/>
    <s v="Planejamento Operaci"/>
    <s v="LUCCA JR"/>
    <m/>
    <d v="2025-11-26T00:00:00"/>
    <x v="7"/>
    <x v="0"/>
    <x v="11"/>
  </r>
  <r>
    <s v="TGM2I26"/>
    <s v="60645800106437620"/>
    <s v="26/11/2025 09:31:40"/>
    <s v="59226"/>
    <s v="PASCHOAL FAVORITTO DE QUEIROZ"/>
    <x v="52"/>
    <s v="Utilitário"/>
    <s v="FIORINO"/>
    <s v="FIAT"/>
    <s v="69479601"/>
    <s v="REDE SANTA LUZIA X"/>
    <s v="GOIANIA"/>
    <s v="GO"/>
    <s v="ETANOL COMUM"/>
    <n v="325"/>
    <n v="7.03"/>
    <s v=" Km/L"/>
    <n v="5843"/>
    <n v="46.22"/>
    <n v="4.8710000000000004"/>
    <n v="225.12"/>
    <s v="148488"/>
    <s v="EXT - KSE LOCAÇOES"/>
    <s v="Planejamento Operaci"/>
    <s v="Operacional"/>
    <m/>
    <d v="2025-11-26T00:00:00"/>
    <x v="7"/>
    <x v="0"/>
    <x v="5"/>
  </r>
  <r>
    <s v="TFF5D72"/>
    <s v="60645800105143780"/>
    <s v="26/11/2025 10:08:03"/>
    <s v="26270"/>
    <s v="CRISTIANO TORRES WARDIL"/>
    <x v="2"/>
    <s v="AUTOMOVEL"/>
    <s v="ARGO"/>
    <s v="FIAT"/>
    <s v="41826312"/>
    <s v="AUTO POSTO JACARE"/>
    <s v="ACREUNA"/>
    <s v="GO"/>
    <s v="ETANOL COMUM"/>
    <n v="402"/>
    <n v="10.38"/>
    <s v=" Km/L"/>
    <n v="12494"/>
    <n v="38.72"/>
    <n v="4.25"/>
    <n v="164.57"/>
    <s v="261136510"/>
    <s v="Planejamento Operaci"/>
    <s v="Planejamento Operaci"/>
    <s v="Operacional"/>
    <m/>
    <d v="2025-11-26T00:00:00"/>
    <x v="7"/>
    <x v="0"/>
    <x v="0"/>
  </r>
  <r>
    <s v="TFW2H32"/>
    <s v="60645800105143835"/>
    <s v="26/11/2025 10:18:11"/>
    <s v="99638"/>
    <s v="LAFAIETE DE SOUZA SANTOS"/>
    <x v="10"/>
    <s v="AUTOMOVEL"/>
    <s v="ARGO"/>
    <s v="FIAT"/>
    <s v="69494411"/>
    <s v="REDE MARAJO RIO VERD"/>
    <s v="RIO VERDE"/>
    <s v="GO"/>
    <s v="ETANOL COMUM"/>
    <n v="270"/>
    <n v="11.1"/>
    <s v=" Km/L"/>
    <n v="40801"/>
    <n v="24.32"/>
    <n v="4.09"/>
    <n v="99.47"/>
    <s v="99638541172"/>
    <s v="Planejamento Operaci"/>
    <s v="Planejamento Operaci"/>
    <s v="Operacional"/>
    <m/>
    <d v="2025-11-26T00:00:00"/>
    <x v="7"/>
    <x v="0"/>
    <x v="3"/>
  </r>
  <r>
    <s v="TFX7J72"/>
    <s v="60645800105836505"/>
    <s v="26/11/2025 12:40:42"/>
    <s v="02769"/>
    <s v="ANDRE LUIS PAULINO"/>
    <x v="11"/>
    <s v="AUTOMOVEL"/>
    <s v="ARGO"/>
    <s v="FIAT"/>
    <s v="87183400"/>
    <s v="MARAJO GUAPO"/>
    <s v="GUAPO"/>
    <s v="GO"/>
    <s v="ETANOL COMUM"/>
    <n v="387"/>
    <n v="9.5399999999999991"/>
    <s v=" Km/L"/>
    <n v="45416"/>
    <n v="40.58"/>
    <n v="4.0910000000000002"/>
    <n v="166.01"/>
    <s v="0"/>
    <s v="Planejamento Operaci"/>
    <s v="Planejamento Operaci"/>
    <s v="Operacional"/>
    <m/>
    <d v="2025-11-26T00:00:00"/>
    <x v="7"/>
    <x v="0"/>
    <x v="4"/>
  </r>
  <r>
    <s v="TGL2B04"/>
    <s v="60645800106437315"/>
    <s v="26/11/2025 13:12:39"/>
    <s v="04306"/>
    <s v="JOSE PAULO SANTOS AZEVEDO"/>
    <x v="45"/>
    <s v="EQUIPAMENTOS"/>
    <s v="AMBULANCIA"/>
    <s v="OUTROS"/>
    <s v="41826312"/>
    <s v="AUTO POSTO JACARE"/>
    <s v="ACREUNA"/>
    <s v="GO"/>
    <s v="DIESEL S-10"/>
    <n v="213"/>
    <n v="3.5"/>
    <s v=" Km/L"/>
    <n v="3932"/>
    <n v="60.86"/>
    <n v="5.9909999999999997"/>
    <n v="364.59"/>
    <s v="261147544"/>
    <s v="Planejamento Operaci"/>
    <s v="Planejamento Operaci"/>
    <s v="Operacional"/>
    <m/>
    <d v="2025-11-26T00:00:00"/>
    <x v="7"/>
    <x v="0"/>
    <x v="13"/>
  </r>
  <r>
    <s v="TTR3A31"/>
    <s v="60645800106472404"/>
    <s v="26/11/2025 13:23:24"/>
    <s v="05685"/>
    <s v="THAVINER DIVANIO RODRIGUES DOS SANTOS"/>
    <x v="53"/>
    <s v="Caminhonete"/>
    <s v="SAVEIRO CS RB MF"/>
    <s v="VW"/>
    <s v="46209914"/>
    <s v="DECIO RIO VERDE"/>
    <s v="RIO VERDE"/>
    <s v="GO"/>
    <s v="ETANOL COMUM"/>
    <n v="358"/>
    <n v="7.45"/>
    <s v=" Km/L"/>
    <n v="24703"/>
    <n v="48.04"/>
    <n v="4.1900000000000004"/>
    <n v="201.29"/>
    <s v="202511261322"/>
    <s v="EXT - KSE LOCAÇOES"/>
    <s v="Planejamento Operaci"/>
    <s v="KSE LOCAÇOES"/>
    <m/>
    <d v="2025-11-26T00:00:00"/>
    <x v="7"/>
    <x v="0"/>
    <x v="12"/>
  </r>
  <r>
    <s v="SDJ8D65"/>
    <s v="60645800105555897"/>
    <s v="26/11/2025 13:23:39"/>
    <s v="04126"/>
    <s v="LEONARDO ARAUJO LAPERCHE "/>
    <x v="22"/>
    <s v="Caminhonete"/>
    <s v="RAMPAGE"/>
    <s v="RAM"/>
    <s v="07685404"/>
    <s v="POSTO ALVORADA"/>
    <s v="GOIATUBA"/>
    <s v="GO"/>
    <s v="GASOLINA COMUM"/>
    <n v="429"/>
    <n v="8.3699999999999992"/>
    <s v=" Km/L"/>
    <n v="26732"/>
    <n v="51.23"/>
    <n v="6.35"/>
    <n v="325.31"/>
    <s v="0"/>
    <s v="Planejamento Operaci"/>
    <s v="Planejamento Operaci"/>
    <s v="Operacional"/>
    <m/>
    <d v="2025-11-26T00:00:00"/>
    <x v="7"/>
    <x v="0"/>
    <x v="8"/>
  </r>
  <r>
    <s v="TFS3C72"/>
    <s v="60645800105143738"/>
    <s v="26/11/2025 13:44:53"/>
    <s v="00271"/>
    <s v="HEDER OLIVEIRA SANTANA"/>
    <x v="9"/>
    <s v="AUTOMOVEL"/>
    <s v="ARGO"/>
    <s v="FIAT"/>
    <s v="53081700"/>
    <s v="POSTO Z   Z SANTA MA"/>
    <s v="GUAPO"/>
    <s v="GO"/>
    <s v="ETANOL ADITIVADO"/>
    <n v="264"/>
    <n v="7.39"/>
    <s v=" Km/L"/>
    <n v="56404"/>
    <n v="35.729999999999997"/>
    <n v="4.59"/>
    <n v="164"/>
    <s v="0"/>
    <s v="Planejamento Operaci"/>
    <s v="Planejamento Operaci"/>
    <s v="Operacional"/>
    <m/>
    <d v="2025-11-26T00:00:00"/>
    <x v="7"/>
    <x v="0"/>
    <x v="4"/>
  </r>
  <r>
    <s v="TJE5D27"/>
    <m/>
    <s v="26/11/2025 14:14:21"/>
    <m/>
    <m/>
    <x v="60"/>
    <m/>
    <m/>
    <m/>
    <m/>
    <s v="POSTO ZERO UM"/>
    <m/>
    <m/>
    <s v="ARLA-32"/>
    <s v="-"/>
    <s v="-"/>
    <s v=" Km/L"/>
    <s v="-"/>
    <n v="6"/>
    <m/>
    <n v="20.94"/>
    <m/>
    <m/>
    <s v="Planejamento Operaci"/>
    <s v="LUCCA JR"/>
    <m/>
    <d v="2025-11-26T00:00:00"/>
    <x v="7"/>
    <x v="0"/>
    <x v="11"/>
  </r>
  <r>
    <s v="TTY2C25"/>
    <s v="60645800106472430"/>
    <s v="26/11/2025 14:23:04"/>
    <s v="36807"/>
    <s v="ALEX DOS SANTOS"/>
    <x v="38"/>
    <s v="Caminhonete"/>
    <s v="SAVEIRO CS RB MF"/>
    <s v="VW"/>
    <s v="46286315"/>
    <s v="POSTO CENTRAL"/>
    <s v="BOM JESUS"/>
    <s v="GO"/>
    <s v="ETANOL COMUM"/>
    <n v="503"/>
    <n v="9.9700000000000006"/>
    <s v=" Km/L"/>
    <n v="26842"/>
    <n v="50.45"/>
    <n v="4.46"/>
    <n v="225.01"/>
    <s v="1"/>
    <s v="EXT - KSE LOCAÇOES"/>
    <s v="Planejamento Operaci"/>
    <s v="KSE LOCAÇOES"/>
    <m/>
    <d v="2025-11-26T00:00:00"/>
    <x v="7"/>
    <x v="0"/>
    <x v="12"/>
  </r>
  <r>
    <s v="TFN0D12"/>
    <s v="60645800105143746"/>
    <s v="26/11/2025 14:29:05"/>
    <s v="00390"/>
    <s v="SILVINO JOSE DE BRITO"/>
    <x v="5"/>
    <s v="AUTOMOVEL"/>
    <s v="ARGO"/>
    <s v="FIAT"/>
    <s v="75331801"/>
    <s v="DECIO CEZARINA"/>
    <s v="CEZARINA"/>
    <s v="GO"/>
    <s v="ETANOL COMUM"/>
    <n v="280"/>
    <n v="9.75"/>
    <s v=" Km/L"/>
    <n v="21156"/>
    <n v="28.71"/>
    <n v="4.09"/>
    <n v="117.42"/>
    <s v="202511261428"/>
    <s v="Planejamento Operaci"/>
    <s v="Planejamento Operaci"/>
    <s v="Operacional"/>
    <m/>
    <d v="2025-11-26T00:00:00"/>
    <x v="7"/>
    <x v="0"/>
    <x v="3"/>
  </r>
  <r>
    <s v="TTP5B47"/>
    <s v="60645800106472110"/>
    <s v="26/11/2025 15:13:13"/>
    <s v="02396"/>
    <s v="RENATO DE ALMEIDA VIEIRA"/>
    <x v="40"/>
    <s v="Caminhonete"/>
    <s v="SAVEIRO CS RB MF"/>
    <s v="VW"/>
    <s v="07674909"/>
    <s v="AUTO POSTO INDIARA"/>
    <s v="INDIARA"/>
    <s v="GO"/>
    <s v="ETANOL COMUM"/>
    <n v="447"/>
    <n v="11.2"/>
    <s v=" Km/L"/>
    <n v="24497"/>
    <n v="39.92"/>
    <n v="4.29"/>
    <n v="171.26"/>
    <s v="10039"/>
    <s v="EXT - KSE LOCAÇOES"/>
    <s v="Planejamento Operaci"/>
    <s v="KSE LOCAÇOES"/>
    <m/>
    <d v="2025-11-26T00:00:00"/>
    <x v="7"/>
    <x v="0"/>
    <x v="12"/>
  </r>
  <r>
    <s v="TUF2B45"/>
    <s v="60645800106472420"/>
    <s v="26/11/2025 15:13:16"/>
    <s v="01318"/>
    <s v="JOAO BATISTA REIS"/>
    <x v="37"/>
    <s v="Caminhonete"/>
    <s v="SAVEIRO CS RB MF"/>
    <s v="VW"/>
    <s v="75331003"/>
    <s v="SUPERVIA LAGOA"/>
    <s v="RIO VERDE"/>
    <s v="GO"/>
    <s v="ETANOL COMUM"/>
    <n v="387"/>
    <n v="10.46"/>
    <s v=" Km/L"/>
    <n v="31188"/>
    <n v="37"/>
    <n v="4.2910000000000004"/>
    <n v="158.77000000000001"/>
    <s v="0"/>
    <s v="EXT - KSE LOCAÇOES"/>
    <s v="Planejamento Operaci"/>
    <s v="KSE LOCAÇOES"/>
    <m/>
    <d v="2025-11-26T00:00:00"/>
    <x v="7"/>
    <x v="0"/>
    <x v="12"/>
  </r>
  <r>
    <s v="TBE3B78"/>
    <s v="60645800105124169"/>
    <s v="26/11/2025 15:20:27"/>
    <s v="89049"/>
    <s v="VALDEIR JOSE CORREIA"/>
    <x v="19"/>
    <s v="Caminhão"/>
    <s v="9-180"/>
    <s v="VW"/>
    <s v="81870100"/>
    <s v="POSTO MILLENIUM DIMAG"/>
    <s v="APARECIDA DE GOIANIA"/>
    <s v="GO"/>
    <s v="DIESEL S-10"/>
    <n v="0"/>
    <n v="0"/>
    <s v=" Km/L"/>
    <n v="0"/>
    <n v="86.29"/>
    <n v="5.59"/>
    <n v="482.37"/>
    <s v="74071"/>
    <s v="EXT - SAO PEDRO"/>
    <s v="Planejamento Operaci"/>
    <s v="SAO PEDRO"/>
    <m/>
    <d v="2025-11-26T00:00:00"/>
    <x v="7"/>
    <x v="0"/>
    <x v="7"/>
  </r>
  <r>
    <s v="TFE6B22"/>
    <s v="60645800105143762"/>
    <s v="26/11/2025 15:44:33"/>
    <s v="03608"/>
    <s v="WEIDER DA SILVA RODRIGUES"/>
    <x v="1"/>
    <s v="AUTOMOVEL"/>
    <s v="ARGO"/>
    <s v="FIAT"/>
    <s v="07674909"/>
    <s v="AUTO POSTO INDIARA"/>
    <s v="INDIARA"/>
    <s v="GO"/>
    <s v="ETANOL COMUM"/>
    <n v="394"/>
    <n v="10.06"/>
    <s v=" Km/L"/>
    <n v="32471"/>
    <n v="39.17"/>
    <n v="4.29"/>
    <n v="168.04"/>
    <s v="10042"/>
    <s v="Planejamento Operaci"/>
    <s v="Planejamento Operaci"/>
    <s v="Operacional"/>
    <m/>
    <d v="2025-11-26T00:00:00"/>
    <x v="7"/>
    <x v="0"/>
    <x v="1"/>
  </r>
  <r>
    <s v="TFP3B22"/>
    <s v="60645800105143720"/>
    <s v="26/11/2025 15:51:28"/>
    <s v="02769"/>
    <s v="ANDRE LUIS PAULINO"/>
    <x v="6"/>
    <s v="AUTOMOVEL"/>
    <s v="ARGO"/>
    <s v="FIAT"/>
    <s v="26724609"/>
    <s v="MARAJO GRANDE GOIANI"/>
    <s v="HIDROLANDIA"/>
    <s v="GO"/>
    <s v="ETANOL COMUM"/>
    <n v="250"/>
    <n v="8.1999999999999993"/>
    <s v=" Km/L"/>
    <n v="30885"/>
    <n v="30.49"/>
    <n v="4.2910000000000004"/>
    <n v="130.84"/>
    <s v="1"/>
    <s v="Planejamento Operaci"/>
    <s v="Planejamento Operaci"/>
    <s v="Operacional"/>
    <m/>
    <d v="2025-11-26T00:00:00"/>
    <x v="7"/>
    <x v="0"/>
    <x v="4"/>
  </r>
  <r>
    <s v="TTQ3C61"/>
    <s v="60645800106472501"/>
    <s v="26/11/2025 15:51:51"/>
    <s v="88512"/>
    <s v="JUAREZ NEVES"/>
    <x v="44"/>
    <s v="Caminhonete"/>
    <s v="SAVEIRO CS RB MF"/>
    <s v="VW"/>
    <s v="41826312"/>
    <s v="AUTO POSTO JACARE"/>
    <s v="ACREUNA"/>
    <s v="GO"/>
    <s v="ETANOL COMUM"/>
    <n v="378"/>
    <n v="8.57"/>
    <s v=" Km/L"/>
    <n v="12196"/>
    <n v="44.11"/>
    <n v="4.2510000000000003"/>
    <n v="187.49"/>
    <s v="261157132"/>
    <s v="EXT - KSE LOCAÇOES"/>
    <s v="Planejamento Operaci"/>
    <s v="KSE LOCAÇOES"/>
    <m/>
    <d v="2025-11-26T00:00:00"/>
    <x v="7"/>
    <x v="0"/>
    <x v="12"/>
  </r>
  <r>
    <s v="TUG2C45"/>
    <s v="60645800106437770"/>
    <s v="26/11/2025 15:56:06"/>
    <s v="70214"/>
    <s v="IGOR LEMES FERNANDES"/>
    <x v="54"/>
    <s v="Utilitário"/>
    <s v="SAVEIRO"/>
    <s v="FIAT"/>
    <s v="24906505"/>
    <s v="AUTO POSTO BOM RETIR"/>
    <s v="RIO VERDE"/>
    <s v="GO"/>
    <s v="ETANOL COMUM"/>
    <n v="277"/>
    <n v="8.24"/>
    <s v=" Km/L"/>
    <n v="26346"/>
    <n v="33.619999999999997"/>
    <n v="4.38"/>
    <n v="147.26"/>
    <s v="261157"/>
    <s v="EXT - KSE LOCAÇOES"/>
    <s v="Planejamento Operaci"/>
    <s v="KSE LOCAÇOES"/>
    <m/>
    <d v="2025-11-26T00:00:00"/>
    <x v="7"/>
    <x v="0"/>
    <x v="12"/>
  </r>
  <r>
    <s v="TTT2H93"/>
    <s v="60645800106472340"/>
    <s v="26/11/2025 15:59:31"/>
    <s v="01042"/>
    <s v="EDUARDO SANTOS"/>
    <x v="41"/>
    <s v="Utilitário"/>
    <s v="SAVEIRO"/>
    <s v="FIAT"/>
    <s v="41826312"/>
    <s v="AUTO POSTO JACARE"/>
    <s v="ACREUNA"/>
    <s v="GO"/>
    <s v="ETANOL COMUM"/>
    <n v="400"/>
    <n v="10.06"/>
    <s v=" Km/L"/>
    <n v="31564"/>
    <n v="39.770000000000003"/>
    <n v="4.25"/>
    <n v="169.03"/>
    <s v="261157597"/>
    <s v="EXT - KSE LOCAÇOES"/>
    <s v="Planejamento Operaci"/>
    <s v="KSE LOCAÇOES"/>
    <m/>
    <d v="2025-11-26T00:00:00"/>
    <x v="7"/>
    <x v="0"/>
    <x v="12"/>
  </r>
  <r>
    <s v="FCW8F66"/>
    <s v="60645800105124371"/>
    <s v="26/11/2025 16:35:13"/>
    <s v="80246"/>
    <s v="FRANCISCO DE ASSIS SOARES"/>
    <x v="19"/>
    <s v="Caminhão"/>
    <s v="11-180"/>
    <s v="VW"/>
    <s v="45307105"/>
    <s v="POSTO GIRASSOL"/>
    <s v="ITUMBIARA"/>
    <s v="GO"/>
    <s v="DIESEL S-10"/>
    <n v="0"/>
    <n v="0"/>
    <s v=" Km/L"/>
    <n v="0"/>
    <n v="85.51"/>
    <n v="6.09"/>
    <n v="520.76"/>
    <s v="261159"/>
    <s v="EXT - SAO PEDRO"/>
    <s v="Planejamento Operaci"/>
    <s v="SAO PEDRO"/>
    <m/>
    <d v="2025-11-26T00:00:00"/>
    <x v="7"/>
    <x v="0"/>
    <x v="7"/>
  </r>
  <r>
    <s v="TUK2D26"/>
    <s v="60645800106553790"/>
    <s v="26/11/2025 17:55:16"/>
    <s v="00399"/>
    <s v="JULIANO FERNANDES DA SILVA"/>
    <x v="42"/>
    <s v="Caminhonete"/>
    <s v="Caminhonete S10"/>
    <s v="CHEVROLET"/>
    <s v="75331003"/>
    <s v="SUPERVIA LAGOA"/>
    <s v="RIO VERDE"/>
    <s v="GO"/>
    <s v="DIESEL S-10"/>
    <n v="798"/>
    <n v="15.06"/>
    <s v=" Km/L"/>
    <n v="21525"/>
    <n v="53"/>
    <n v="6.09"/>
    <n v="322.77"/>
    <s v="0"/>
    <s v="Planejamento Operaci"/>
    <s v="Planejamento Operaci"/>
    <s v="INSPENCAO"/>
    <m/>
    <d v="2025-11-26T00:00:00"/>
    <x v="7"/>
    <x v="0"/>
    <x v="12"/>
  </r>
  <r>
    <s v="TTQ4C10"/>
    <s v="60645800106553930"/>
    <s v="26/11/2025 17:56:39"/>
    <s v="93910"/>
    <s v="DIVINO AVELINO DOS SANTOS"/>
    <x v="31"/>
    <s v="Caminhonete"/>
    <s v="Caminhonete S10"/>
    <s v="CHEVROLET"/>
    <s v="26406711"/>
    <s v="POSTO ZANDONADI"/>
    <s v="GUAPO"/>
    <s v="GO"/>
    <s v="DIESEL S-10"/>
    <n v="726"/>
    <n v="14.76"/>
    <s v=" Km/L"/>
    <n v="28943"/>
    <n v="49.19"/>
    <n v="6.19"/>
    <n v="304.49"/>
    <s v="261164521"/>
    <s v="Planejamento Operaci"/>
    <s v="Planejamento Operaci"/>
    <s v="INSPENCAO"/>
    <m/>
    <d v="2025-11-26T00:00:00"/>
    <x v="7"/>
    <x v="0"/>
    <x v="12"/>
  </r>
  <r>
    <s v="TTY2C25"/>
    <s v="60645800106472430"/>
    <s v="26/11/2025 18:03:17"/>
    <s v="36807"/>
    <s v="ALEX DOS SANTOS"/>
    <x v="38"/>
    <s v="Caminhonete"/>
    <s v="SAVEIRO CS RB MF"/>
    <s v="VW"/>
    <s v="46286315"/>
    <s v="POSTO CENTRAL"/>
    <s v="BOM JESUS"/>
    <s v="GO"/>
    <s v="ETANOL COMUM"/>
    <n v="171"/>
    <n v="8.76"/>
    <s v=" Km/L"/>
    <n v="27013"/>
    <n v="19.510000000000002"/>
    <n v="4.46"/>
    <n v="87.01"/>
    <s v="1"/>
    <s v="EXT - KSE LOCAÇOES"/>
    <s v="Planejamento Operaci"/>
    <s v="KSE LOCAÇOES"/>
    <m/>
    <d v="2025-11-26T00:00:00"/>
    <x v="7"/>
    <x v="0"/>
    <x v="12"/>
  </r>
  <r>
    <s v="TFM4H34"/>
    <s v="60645800106437340"/>
    <s v="26/11/2025 19:34:12"/>
    <s v="00035"/>
    <s v="GILSON TEIXEIRA DA SILVA"/>
    <x v="46"/>
    <s v="EQUIPAMENTOS"/>
    <s v="AMBULANCIA"/>
    <s v="OUTROS"/>
    <s v="45308900"/>
    <s v="POSTO LUPATINI"/>
    <s v="SANTO ANTONIO DA BARRA"/>
    <s v="GO"/>
    <s v="DIESEL S-10"/>
    <n v="339"/>
    <n v="6.31"/>
    <s v=" Km/L"/>
    <n v="4319"/>
    <n v="53.72"/>
    <n v="6.4980000000000002"/>
    <n v="349.07"/>
    <s v="0"/>
    <s v="Planejamento Operaci"/>
    <s v="Planejamento Operaci"/>
    <s v="Operacional"/>
    <m/>
    <d v="2025-11-26T00:00:00"/>
    <x v="7"/>
    <x v="0"/>
    <x v="13"/>
  </r>
  <r>
    <s v="TIV6G27"/>
    <s v="60645800106184069"/>
    <s v="26/11/2025 19:41:54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179"/>
    <n v="5.97"/>
    <s v=" Km/L"/>
    <n v="10090"/>
    <n v="30"/>
    <n v="5.99"/>
    <n v="179.7"/>
    <s v="261170943"/>
    <s v="EXT - LUCCA JR"/>
    <s v="Planejamento Operaci"/>
    <s v="LUCCA JR"/>
    <m/>
    <d v="2025-11-26T00:00:00"/>
    <x v="7"/>
    <x v="0"/>
    <x v="11"/>
  </r>
  <r>
    <s v="TFF6I82"/>
    <s v="60645800105143800"/>
    <s v="26/11/2025 20:19:21"/>
    <s v="11093"/>
    <s v="MARCELO PAIXÃO FILHO"/>
    <x v="62"/>
    <s v="AUTOMOVEL"/>
    <s v="ARGO"/>
    <s v="FIAT"/>
    <s v="36603412"/>
    <s v="POSTO DO RATINHO"/>
    <s v="GOIANIA"/>
    <s v="GO"/>
    <s v="ETANOL COMUM"/>
    <n v="254"/>
    <n v="6.76"/>
    <s v=" Km/L"/>
    <n v="24710"/>
    <n v="37.56"/>
    <n v="5.2409999999999997"/>
    <n v="196.87"/>
    <s v="0"/>
    <s v="Planejamento Operaci"/>
    <s v="Planejamento Operaci"/>
    <s v="Operacional"/>
    <m/>
    <d v="2025-11-26T00:00:00"/>
    <x v="7"/>
    <x v="0"/>
    <x v="2"/>
  </r>
  <r>
    <s v="TTT2H93"/>
    <s v="60645800106472340"/>
    <s v="26/11/2025 21:22:54"/>
    <s v="95143"/>
    <s v="NILDO ANTONIO DE SOUSA"/>
    <x v="41"/>
    <s v="Utilitário"/>
    <s v="SAVEIRO"/>
    <s v="FIAT"/>
    <s v="41826312"/>
    <s v="AUTO POSTO JACARE"/>
    <s v="ACREUNA"/>
    <s v="GO"/>
    <s v="ETANOL COMUM"/>
    <n v="297"/>
    <n v="10.88"/>
    <s v=" Km/L"/>
    <n v="31861"/>
    <n v="27.29"/>
    <n v="4.2510000000000003"/>
    <n v="116.01"/>
    <s v="261177003"/>
    <s v="EXT - KSE LOCAÇOES"/>
    <s v="Planejamento Operaci"/>
    <s v="KSE LOCAÇOES"/>
    <m/>
    <d v="2025-11-26T00:00:00"/>
    <x v="7"/>
    <x v="0"/>
    <x v="12"/>
  </r>
  <r>
    <s v="TTR3A31"/>
    <s v="60645800106472404"/>
    <s v="26/11/2025 22:21:07"/>
    <s v="75150"/>
    <s v="PETTERSON PERIS BENJAMIN"/>
    <x v="53"/>
    <s v="Caminhonete"/>
    <s v="SAVEIRO CS RB MF"/>
    <s v="VW"/>
    <s v="46209914"/>
    <s v="DECIO RIO VERDE"/>
    <s v="RIO VERDE"/>
    <s v="GO"/>
    <s v="ETANOL COMUM"/>
    <n v="298"/>
    <n v="8.27"/>
    <s v=" Km/L"/>
    <n v="25001"/>
    <n v="36.04"/>
    <n v="4.1900000000000004"/>
    <n v="151.01"/>
    <s v="202511262220"/>
    <s v="EXT - KSE LOCAÇOES"/>
    <s v="Planejamento Operaci"/>
    <s v="KSE LOCAÇOES"/>
    <m/>
    <d v="2025-11-26T00:00:00"/>
    <x v="7"/>
    <x v="0"/>
    <x v="12"/>
  </r>
  <r>
    <s v="TUF2B45"/>
    <s v="60645800106472420"/>
    <s v="27/11/2025 01:04:23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476"/>
    <n v="10.91"/>
    <s v=" Km/L"/>
    <n v="31664"/>
    <n v="43.62"/>
    <n v="4.29"/>
    <n v="187.13"/>
    <s v="0"/>
    <s v="EXT - KSE LOCAÇOES"/>
    <s v="Planejamento Operaci"/>
    <s v="KSE LOCAÇOES"/>
    <m/>
    <d v="2025-11-27T00:00:00"/>
    <x v="7"/>
    <x v="0"/>
    <x v="12"/>
  </r>
  <r>
    <s v="TTQ3C61"/>
    <s v="60645800106472501"/>
    <s v="27/11/2025 01:35:36"/>
    <s v="75717"/>
    <s v="LUCAS PEREIRA APRIGIO"/>
    <x v="44"/>
    <s v="Caminhonete"/>
    <s v="SAVEIRO CS RB MF"/>
    <s v="VW"/>
    <s v="46209914"/>
    <s v="DECIO RIO VERDE"/>
    <s v="RIO VERDE"/>
    <s v="GO"/>
    <s v="ETANOL COMUM"/>
    <n v="489"/>
    <n v="11.34"/>
    <s v=" Km/L"/>
    <n v="12685"/>
    <n v="43.13"/>
    <n v="4.1900000000000004"/>
    <n v="180.71"/>
    <s v="202511270134"/>
    <s v="EXT - KSE LOCAÇOES"/>
    <s v="Planejamento Operaci"/>
    <s v="KSE LOCAÇOES"/>
    <m/>
    <d v="2025-11-27T00:00:00"/>
    <x v="7"/>
    <x v="0"/>
    <x v="12"/>
  </r>
  <r>
    <s v="TTP5B47"/>
    <s v="60645800106472110"/>
    <s v="27/11/2025 03:16:29"/>
    <s v="02710"/>
    <s v="RAINON LOPES ALMEIDA"/>
    <x v="40"/>
    <s v="Caminhonete"/>
    <s v="SAVEIRO CS RB MF"/>
    <s v="VW"/>
    <s v="07674909"/>
    <s v="AUTO POSTO INDIARA"/>
    <s v="INDIARA"/>
    <s v="GO"/>
    <s v="ETANOL COMUM"/>
    <n v="519"/>
    <n v="12.59"/>
    <s v=" Km/L"/>
    <n v="25016"/>
    <n v="41.22"/>
    <n v="4.49"/>
    <n v="185.07"/>
    <s v="10057"/>
    <s v="EXT - KSE LOCAÇOES"/>
    <s v="Planejamento Operaci"/>
    <s v="KSE LOCAÇOES"/>
    <m/>
    <d v="2025-11-27T00:00:00"/>
    <x v="7"/>
    <x v="0"/>
    <x v="12"/>
  </r>
  <r>
    <s v="TTT2H95"/>
    <s v="60645800106472477"/>
    <s v="27/11/2025 03:18:34"/>
    <s v="87954"/>
    <s v="DANIEL GONÇALVES"/>
    <x v="63"/>
    <s v="Caminhonete"/>
    <s v="SAVEIRO CS RB MF"/>
    <s v="VW"/>
    <s v="87183400"/>
    <s v="MARAJO GUAPO"/>
    <s v="GUAPO"/>
    <s v="GO"/>
    <s v="ETANOL COMUM"/>
    <n v="397"/>
    <n v="9.31"/>
    <s v=" Km/L"/>
    <n v="17265"/>
    <n v="42.64"/>
    <n v="4.09"/>
    <n v="174.4"/>
    <s v="0"/>
    <s v="EXT - KSE LOCAÇOES"/>
    <s v="Planejamento Operaci"/>
    <s v="KSE LOCAÇOES"/>
    <m/>
    <d v="2025-11-27T00:00:00"/>
    <x v="7"/>
    <x v="0"/>
    <x v="12"/>
  </r>
  <r>
    <s v="TUG2C45"/>
    <s v="60645800106437770"/>
    <s v="27/11/2025 03:59:24"/>
    <s v="03921"/>
    <s v="IVAIR JUNIOR ARAUJO NOGUEIRA"/>
    <x v="54"/>
    <s v="Utilitário"/>
    <s v="SAVEIRO"/>
    <s v="FIAT"/>
    <s v="81889412"/>
    <s v="POSTO ZERO UM"/>
    <s v="RIO VERDE"/>
    <s v="GO"/>
    <s v="ETANOL COMUM"/>
    <n v="480"/>
    <n v="11.02"/>
    <s v=" Km/L"/>
    <n v="26826"/>
    <n v="43.54"/>
    <n v="4.3899999999999997"/>
    <n v="191.14"/>
    <s v="1"/>
    <s v="EXT - KSE LOCAÇOES"/>
    <s v="Planejamento Operaci"/>
    <s v="KSE LOCAÇOES"/>
    <m/>
    <d v="2025-11-27T00:00:00"/>
    <x v="7"/>
    <x v="0"/>
    <x v="12"/>
  </r>
  <r>
    <s v="TFE9C14"/>
    <s v="60645800106437370"/>
    <s v="27/11/2025 04:44:43"/>
    <s v="02785"/>
    <s v="JOHNNY XAVIER SILVA"/>
    <x v="51"/>
    <s v="EQUIPAMENTOS"/>
    <s v="AMBULANCIA"/>
    <s v="OUTROS"/>
    <s v="13335016"/>
    <s v="POSTO TREVO"/>
    <s v="RIO VERDE"/>
    <s v="GO"/>
    <s v="DIESEL S-10"/>
    <n v="164"/>
    <n v="4.4800000000000004"/>
    <s v=" Km/L"/>
    <n v="4530"/>
    <n v="36.630000000000003"/>
    <n v="6.09"/>
    <n v="223.09"/>
    <s v="271117047"/>
    <s v="Planejamento Operaci"/>
    <s v="Planejamento Operaci"/>
    <s v="Operacional"/>
    <m/>
    <d v="2025-11-27T00:00:00"/>
    <x v="7"/>
    <x v="0"/>
    <x v="13"/>
  </r>
  <r>
    <s v="TLO0E87"/>
    <s v="60645800106184255"/>
    <s v="27/11/2025 06:09:21"/>
    <s v="99045"/>
    <s v="SIDNEY DA COSTA RODRIGUES_x0009__x0009__x0009__x0009_"/>
    <x v="43"/>
    <s v="EQUIPAMENTOS"/>
    <s v="GUINCHO LEVE"/>
    <s v="EQUIPAMENTO"/>
    <s v="69442211"/>
    <s v="POSTO SUDOESTE"/>
    <s v="GUAPO"/>
    <s v="GO"/>
    <s v="DIESEL S-10"/>
    <n v="261"/>
    <n v="4.8600000000000003"/>
    <s v=" Km/L"/>
    <n v="9297"/>
    <n v="53.68"/>
    <n v="5.89"/>
    <n v="316.17"/>
    <s v="0"/>
    <s v="EXT - LUCCA JR"/>
    <s v="Planejamento Operaci"/>
    <s v="LUCCA JR"/>
    <m/>
    <d v="2025-11-27T00:00:00"/>
    <x v="7"/>
    <x v="0"/>
    <x v="11"/>
  </r>
  <r>
    <s v="TLO0E87"/>
    <m/>
    <s v="27/11/2025 06:10:44"/>
    <m/>
    <m/>
    <x v="43"/>
    <m/>
    <m/>
    <m/>
    <m/>
    <s v="POSTO SUDOESTE"/>
    <m/>
    <m/>
    <s v="ARLA-32"/>
    <s v="-"/>
    <s v="-"/>
    <s v=" Km/L"/>
    <s v="-"/>
    <n v="6.33"/>
    <m/>
    <n v="21.46"/>
    <m/>
    <m/>
    <s v="Planejamento Operaci"/>
    <s v="LUCCA JR"/>
    <m/>
    <d v="2025-11-27T00:00:00"/>
    <x v="7"/>
    <x v="0"/>
    <x v="11"/>
  </r>
  <r>
    <s v="TTY2C25"/>
    <s v="60645800106472430"/>
    <s v="27/11/2025 06:41:34"/>
    <s v="03603"/>
    <s v="RAFAEL OLIVEIRA MORAIS "/>
    <x v="38"/>
    <s v="Caminhonete"/>
    <s v="SAVEIRO CS RB MF"/>
    <s v="VW"/>
    <s v="46286315"/>
    <s v="POSTO CENTRAL"/>
    <s v="BOM JESUS"/>
    <s v="GO"/>
    <s v="ETANOL COMUM"/>
    <n v="458"/>
    <n v="10.7"/>
    <s v=" Km/L"/>
    <n v="27471"/>
    <n v="42.82"/>
    <n v="4.4610000000000003"/>
    <n v="191.01"/>
    <s v="1"/>
    <s v="EXT - KSE LOCAÇOES"/>
    <s v="Planejamento Operaci"/>
    <s v="KSE LOCAÇOES"/>
    <m/>
    <d v="2025-11-27T00:00:00"/>
    <x v="7"/>
    <x v="0"/>
    <x v="12"/>
  </r>
  <r>
    <s v="FKM6D96"/>
    <s v="60645800105124347"/>
    <s v="27/11/2025 06:42:05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104.01"/>
    <n v="5.99"/>
    <n v="623.03"/>
    <s v="271124153"/>
    <s v="EXT - SAO PEDRO"/>
    <s v="Planejamento Operaci"/>
    <s v="SAO PEDRO"/>
    <m/>
    <d v="2025-11-27T00:00:00"/>
    <x v="7"/>
    <x v="0"/>
    <x v="7"/>
  </r>
  <r>
    <s v="TUK2D26"/>
    <s v="60645800106553790"/>
    <s v="27/11/2025 06:58:41"/>
    <s v="82380"/>
    <s v="ENILSON DE SOUSA CAETANO"/>
    <x v="42"/>
    <s v="Caminhonete"/>
    <s v="Caminhonete S10"/>
    <s v="CHEVROLET"/>
    <s v="75331003"/>
    <s v="SUPERVIA LAGOA"/>
    <s v="RIO VERDE"/>
    <s v="GO"/>
    <s v="DIESEL S-10"/>
    <n v="748"/>
    <n v="14.11"/>
    <s v=" Km/L"/>
    <n v="22273"/>
    <n v="53"/>
    <n v="6.09"/>
    <n v="322.77"/>
    <s v="0"/>
    <s v="Planejamento Operaci"/>
    <s v="Planejamento Operaci"/>
    <s v="INSPENCAO"/>
    <m/>
    <d v="2025-11-27T00:00:00"/>
    <x v="7"/>
    <x v="0"/>
    <x v="12"/>
  </r>
  <r>
    <s v="TGL4J09"/>
    <s v="60645800105143360"/>
    <s v="27/11/2025 07:36:43"/>
    <s v="40379"/>
    <s v="JESTER LUCAS GOUVEIA SANTOS"/>
    <x v="17"/>
    <s v="AUTOMOVEL"/>
    <s v="ARGO"/>
    <s v="FIAT"/>
    <s v="36603412"/>
    <s v="POSTO DO RATINHO"/>
    <s v="GOIANIA"/>
    <s v="GO"/>
    <s v="ETANOL COMUM"/>
    <n v="545"/>
    <n v="14.02"/>
    <s v=" Km/L"/>
    <n v="18296"/>
    <n v="38.86"/>
    <n v="4.84"/>
    <n v="188.08"/>
    <s v="1"/>
    <s v="Planejamento Operaci"/>
    <s v="Planejamento Operaci"/>
    <s v="Operacional"/>
    <m/>
    <d v="2025-11-27T00:00:00"/>
    <x v="7"/>
    <x v="0"/>
    <x v="1"/>
  </r>
  <r>
    <s v="KAZ5F74"/>
    <s v="60645800105124355"/>
    <s v="27/11/2025 07:37:35"/>
    <s v="09808"/>
    <s v="DOUGLAS OLIVEIRA SANTOS"/>
    <x v="19"/>
    <s v="Caminhão"/>
    <s v="L 1113"/>
    <s v="IVECO"/>
    <s v="69494411"/>
    <s v="REDE MARAJO RIO VERD"/>
    <s v="RIO VERDE"/>
    <s v="GO"/>
    <s v="DIESEL COMUM"/>
    <n v="0"/>
    <n v="0"/>
    <s v=" Km/L"/>
    <n v="0"/>
    <n v="150"/>
    <n v="5.99"/>
    <n v="898.5"/>
    <s v="9808179606"/>
    <s v="EXT - SAO PEDRO"/>
    <s v="Planejamento Operaci"/>
    <s v="SAO PEDRO"/>
    <m/>
    <d v="2025-11-27T00:00:00"/>
    <x v="7"/>
    <x v="0"/>
    <x v="7"/>
  </r>
  <r>
    <s v="TFS3C72"/>
    <s v="60645800105143738"/>
    <s v="27/11/2025 07:39:07"/>
    <s v="00271"/>
    <s v="HEDER OLIVEIRA SANTANA"/>
    <x v="9"/>
    <s v="AUTOMOVEL"/>
    <s v="ARGO"/>
    <s v="FIAT"/>
    <s v="13308211"/>
    <s v="P. BANDEIRANTES"/>
    <s v="RIO VERDE"/>
    <s v="GO"/>
    <s v="ETANOL COMUM"/>
    <n v="204"/>
    <n v="7.99"/>
    <s v=" Km/L"/>
    <n v="56608"/>
    <n v="25.53"/>
    <n v="4.391"/>
    <n v="112.09"/>
    <s v="271127323"/>
    <s v="Planejamento Operaci"/>
    <s v="Planejamento Operaci"/>
    <s v="Operacional"/>
    <m/>
    <d v="2025-11-27T00:00:00"/>
    <x v="7"/>
    <x v="0"/>
    <x v="4"/>
  </r>
  <r>
    <s v="TFX7J72"/>
    <s v="60645800105836505"/>
    <s v="27/11/2025 07:47:50"/>
    <s v="03126"/>
    <s v="PEDRO PAULO SILVA SANTOS"/>
    <x v="11"/>
    <s v="AUTOMOVEL"/>
    <s v="ARGO"/>
    <s v="FIAT"/>
    <s v="81820912"/>
    <s v="AUTO POSTO KR 06"/>
    <s v="RIO VERDE"/>
    <s v="GO"/>
    <s v="ETANOL COMUM"/>
    <n v="312"/>
    <n v="8.49"/>
    <s v=" Km/L"/>
    <n v="45728"/>
    <n v="36.75"/>
    <n v="4.1900000000000004"/>
    <n v="154"/>
    <s v="1"/>
    <s v="Planejamento Operaci"/>
    <s v="Planejamento Operaci"/>
    <s v="Operacional"/>
    <m/>
    <d v="2025-11-27T00:00:00"/>
    <x v="7"/>
    <x v="0"/>
    <x v="4"/>
  </r>
  <r>
    <s v="TFY6E09"/>
    <s v="60645800105143700"/>
    <s v="27/11/2025 07:50:44"/>
    <s v="04380"/>
    <s v="PAULO ROBERTO BATISTA DE MOURA JUNIOR"/>
    <x v="15"/>
    <s v="AUTOMOVEL"/>
    <s v="ARGO"/>
    <s v="FIAT"/>
    <s v="34251011"/>
    <s v="DECIO ARAPORA"/>
    <s v="ARAPORA"/>
    <s v="MG"/>
    <s v="ETANOL COMUM"/>
    <n v="405"/>
    <n v="10.35"/>
    <s v=" Km/L"/>
    <n v="29015"/>
    <n v="39.130000000000003"/>
    <n v="4.1900000000000004"/>
    <n v="163.95"/>
    <s v="202511270750"/>
    <s v="Planejamento Operaci"/>
    <s v="Planejamento Operaci"/>
    <s v="Operacional"/>
    <m/>
    <d v="2025-11-27T00:00:00"/>
    <x v="7"/>
    <x v="0"/>
    <x v="1"/>
  </r>
  <r>
    <s v="TGM2I26"/>
    <s v="60645800106437620"/>
    <s v="27/11/2025 07:54:09"/>
    <s v="59226"/>
    <s v="PASCHOAL FAVORITTO DE QUEIROZ"/>
    <x v="52"/>
    <s v="Utilitário"/>
    <s v="FIORINO"/>
    <s v="FIAT"/>
    <s v="36615306"/>
    <s v="AUTO POSTO DOS JARDINS"/>
    <s v="GOIANIA"/>
    <s v="GO"/>
    <s v="ETANOL COMUM"/>
    <n v="172"/>
    <n v="5.79"/>
    <s v=" Km/L"/>
    <n v="6015"/>
    <n v="29.69"/>
    <n v="4.87"/>
    <n v="144.59"/>
    <s v="0"/>
    <s v="EXT - KSE LOCAÇOES"/>
    <s v="Planejamento Operaci"/>
    <s v="Operacional"/>
    <m/>
    <d v="2025-11-27T00:00:00"/>
    <x v="7"/>
    <x v="0"/>
    <x v="5"/>
  </r>
  <r>
    <s v="TTT2H93"/>
    <s v="60645800106472340"/>
    <s v="27/11/2025 08:04:31"/>
    <s v="01042"/>
    <s v="EDUARDO SANTOS"/>
    <x v="41"/>
    <s v="Utilitário"/>
    <s v="SAVEIRO"/>
    <s v="FIAT"/>
    <s v="07674909"/>
    <s v="AUTO POSTO INDIARA"/>
    <s v="INDIARA"/>
    <s v="GO"/>
    <s v="ETANOL COMUM"/>
    <n v="388"/>
    <n v="10.39"/>
    <s v=" Km/L"/>
    <n v="32249"/>
    <n v="37.35"/>
    <n v="4.29"/>
    <n v="160.22999999999999"/>
    <s v="10062"/>
    <s v="EXT - KSE LOCAÇOES"/>
    <s v="Planejamento Operaci"/>
    <s v="KSE LOCAÇOES"/>
    <m/>
    <d v="2025-11-27T00:00:00"/>
    <x v="7"/>
    <x v="0"/>
    <x v="12"/>
  </r>
  <r>
    <s v="ETE7J06"/>
    <s v="60645800106437809"/>
    <s v="27/11/2025 08:07:34"/>
    <s v="03709"/>
    <s v="NAFTALI VINICIO NEVES DE OLIVEIRA"/>
    <x v="19"/>
    <s v="Caminhão"/>
    <s v="CAMINHAO PRANCHA"/>
    <s v="FORD"/>
    <s v="81889412"/>
    <s v="POSTO ZERO UM"/>
    <s v="RIO VERDE"/>
    <s v="GO"/>
    <s v="DIESEL S-10"/>
    <n v="0"/>
    <n v="0"/>
    <s v=" Km/L"/>
    <n v="0"/>
    <n v="90.42"/>
    <n v="6.14"/>
    <n v="555.21"/>
    <s v="1"/>
    <s v="EXT - SAO PEDRO"/>
    <s v="Planejamento Operaci"/>
    <s v="SAO PEDRO"/>
    <m/>
    <d v="2025-11-27T00:00:00"/>
    <x v="7"/>
    <x v="0"/>
    <x v="7"/>
  </r>
  <r>
    <s v="NKD1J82"/>
    <s v="60645800105124230"/>
    <s v="27/11/2025 08:51:48"/>
    <s v="99128"/>
    <s v="LEANDRO FERREIRA DE JESUS"/>
    <x v="19"/>
    <s v="Caminhão"/>
    <s v="24-250/24-250"/>
    <s v="VW"/>
    <s v="81870100"/>
    <s v="POSTO MILLENIUM DIMAG"/>
    <s v="APARECIDA DE GOIANIA"/>
    <s v="GO"/>
    <s v="DIESEL COMUM"/>
    <n v="0"/>
    <n v="0"/>
    <s v=" Km/L"/>
    <n v="0"/>
    <n v="226.79"/>
    <n v="5.54"/>
    <n v="1256.43"/>
    <s v="74359"/>
    <s v="EXT - SAO PEDRO"/>
    <s v="Planejamento Operaci"/>
    <s v="SAO PEDRO"/>
    <m/>
    <d v="2025-11-27T00:00:00"/>
    <x v="7"/>
    <x v="0"/>
    <x v="7"/>
  </r>
  <r>
    <s v="TER4970"/>
    <s v="60645800105124339"/>
    <s v="27/11/2025 08:53:30"/>
    <s v="99128"/>
    <s v="LEANDRO FERREIRA DE JESUS"/>
    <x v="19"/>
    <s v="EQUIPAMENTOS"/>
    <s v="RETROESCAVADEIRA"/>
    <s v="CATERPILLAR"/>
    <s v="81870100"/>
    <s v="POSTO MILLENIUM DIMAG"/>
    <s v="APARECIDA DE GOIANIA"/>
    <s v="GO"/>
    <s v="DIESEL COMUM"/>
    <n v="0"/>
    <n v="0"/>
    <s v=" Km/L"/>
    <n v="0"/>
    <n v="13.24"/>
    <n v="5.5419999999999998"/>
    <n v="73.38"/>
    <s v="74360"/>
    <s v="EXT - SAO PEDRO"/>
    <s v="Planejamento Operaci"/>
    <s v="SAO PEDRO"/>
    <m/>
    <d v="2025-11-27T00:00:00"/>
    <x v="7"/>
    <x v="0"/>
    <x v="7"/>
  </r>
  <r>
    <s v="TUF2B45"/>
    <s v="60645800106472420"/>
    <s v="27/11/2025 09:41:36"/>
    <s v="01318"/>
    <s v="JOAO BATISTA REIS"/>
    <x v="37"/>
    <s v="Caminhonete"/>
    <s v="SAVEIRO CS RB MF"/>
    <s v="VW"/>
    <s v="75331003"/>
    <s v="SUPERVIA LAGOA"/>
    <s v="RIO VERDE"/>
    <s v="GO"/>
    <s v="ETANOL COMUM"/>
    <n v="418"/>
    <n v="10.08"/>
    <s v=" Km/L"/>
    <n v="32082"/>
    <n v="41.47"/>
    <n v="4.29"/>
    <n v="177.91"/>
    <s v="1"/>
    <s v="EXT - KSE LOCAÇOES"/>
    <s v="Planejamento Operaci"/>
    <s v="KSE LOCAÇOES"/>
    <m/>
    <d v="2025-11-27T00:00:00"/>
    <x v="7"/>
    <x v="0"/>
    <x v="12"/>
  </r>
  <r>
    <s v="TGA0B06"/>
    <s v="60645800106437610"/>
    <s v="27/11/2025 09:47:45"/>
    <s v="00933"/>
    <s v="GIULEY RIBEIRO DOS SANTOS"/>
    <x v="59"/>
    <s v="Caminhonete"/>
    <s v="FIORINO"/>
    <s v="FIAT"/>
    <s v="69494411"/>
    <s v="REDE MARAJO RIO VERD"/>
    <s v="RIO VERDE"/>
    <s v="GO"/>
    <s v="ETANOL COMUM"/>
    <n v="191"/>
    <n v="6.36"/>
    <s v=" Km/L"/>
    <n v="6716"/>
    <n v="30.01"/>
    <n v="4.09"/>
    <n v="122.74"/>
    <s v="1"/>
    <s v="EXT - KSE LOCAÇOES"/>
    <s v="Planejamento Operaci"/>
    <s v="Operacional"/>
    <m/>
    <d v="2025-11-27T00:00:00"/>
    <x v="7"/>
    <x v="0"/>
    <x v="5"/>
  </r>
  <r>
    <s v="TFY3C02"/>
    <s v="60645800105143770"/>
    <s v="27/11/2025 10:00:40"/>
    <s v="37473"/>
    <s v="OTHON SIQUEIRA DE ALMEIDA"/>
    <x v="14"/>
    <s v="AUTOMOVEL"/>
    <s v="ARGO"/>
    <s v="FIAT"/>
    <s v="36645906"/>
    <s v="AUTO POSTO ESTRELA DO SUL III"/>
    <s v="ACREUNA"/>
    <s v="GO"/>
    <s v="ETANOL COMUM"/>
    <n v="362"/>
    <n v="8.89"/>
    <s v=" Km/L"/>
    <n v="14438"/>
    <n v="40.700000000000003"/>
    <n v="4.59"/>
    <n v="186.83"/>
    <s v="0"/>
    <s v="Planejamento Operaci"/>
    <s v="Planejamento Operaci"/>
    <s v="Operacional"/>
    <m/>
    <d v="2025-11-27T00:00:00"/>
    <x v="7"/>
    <x v="0"/>
    <x v="0"/>
  </r>
  <r>
    <s v="TFW2H32"/>
    <s v="60645800105143835"/>
    <s v="27/11/2025 10:06:11"/>
    <s v="99638"/>
    <s v="LAFAIETE DE SOUZA SANTOS"/>
    <x v="10"/>
    <s v="AUTOMOVEL"/>
    <s v="ARGO"/>
    <s v="FIAT"/>
    <s v="46209914"/>
    <s v="DECIO RIO VERDE"/>
    <s v="RIO VERDE"/>
    <s v="GO"/>
    <s v="ETANOL COMUM"/>
    <n v="372"/>
    <n v="10.6"/>
    <s v=" Km/L"/>
    <n v="41173"/>
    <n v="35.11"/>
    <n v="4.1900000000000004"/>
    <n v="147.11000000000001"/>
    <s v="202511271005"/>
    <s v="Planejamento Operaci"/>
    <s v="Planejamento Operaci"/>
    <s v="Operacional"/>
    <m/>
    <d v="2025-11-27T00:00:00"/>
    <x v="7"/>
    <x v="0"/>
    <x v="3"/>
  </r>
  <r>
    <s v="TTR3A31"/>
    <s v="60645800106472404"/>
    <s v="27/11/2025 10:13:27"/>
    <s v="05685"/>
    <s v="THAVINER DIVANIO RODRIGUES DOS SANTOS"/>
    <x v="53"/>
    <s v="Caminhonete"/>
    <s v="SAVEIRO CS RB MF"/>
    <s v="VW"/>
    <s v="46209914"/>
    <s v="DECIO RIO VERDE"/>
    <s v="RIO VERDE"/>
    <s v="GO"/>
    <s v="ETANOL COMUM"/>
    <n v="453"/>
    <n v="10.51"/>
    <s v=" Km/L"/>
    <n v="25454"/>
    <n v="43.1"/>
    <n v="4.1900000000000004"/>
    <n v="180.59"/>
    <s v="202511271012"/>
    <s v="EXT - KSE LOCAÇOES"/>
    <s v="Planejamento Operaci"/>
    <s v="KSE LOCAÇOES"/>
    <m/>
    <d v="2025-11-27T00:00:00"/>
    <x v="7"/>
    <x v="0"/>
    <x v="12"/>
  </r>
  <r>
    <s v="CVP4C84"/>
    <s v="60645800105124363"/>
    <s v="27/11/2025 10:39:11"/>
    <s v="05091"/>
    <s v="WISTANIO PRAXEDES DE MORAIS"/>
    <x v="19"/>
    <s v="Caminhão"/>
    <s v="24-250"/>
    <s v="VOLKSWAGEN"/>
    <s v="81870100"/>
    <s v="POSTO MILLENIUM DIMAG"/>
    <s v="APARECIDA DE GOIANIA"/>
    <s v="GO"/>
    <s v="DIESEL COMUM"/>
    <n v="0"/>
    <n v="0"/>
    <s v=" Km/L"/>
    <n v="0"/>
    <n v="219.83"/>
    <n v="5.54"/>
    <n v="1217.8900000000001"/>
    <s v="74406"/>
    <s v="EXT - SAO PEDRO"/>
    <s v="Planejamento Operaci"/>
    <s v="SAO PEDRO"/>
    <m/>
    <d v="2025-11-27T00:00:00"/>
    <x v="7"/>
    <x v="0"/>
    <x v="7"/>
  </r>
  <r>
    <s v="TTP5B47"/>
    <s v="60645800106472110"/>
    <s v="27/11/2025 10:48:33"/>
    <s v="02396"/>
    <s v="RENATO DE ALMEIDA VIEIRA"/>
    <x v="40"/>
    <s v="Caminhonete"/>
    <s v="SAVEIRO CS RB MF"/>
    <s v="VW"/>
    <s v="07674909"/>
    <s v="AUTO POSTO INDIARA"/>
    <s v="INDIARA"/>
    <s v="GO"/>
    <s v="ETANOL COMUM"/>
    <n v="425"/>
    <n v="10.95"/>
    <s v=" Km/L"/>
    <n v="25441"/>
    <n v="38.82"/>
    <n v="4.49"/>
    <n v="174.31"/>
    <s v="10068"/>
    <s v="EXT - KSE LOCAÇOES"/>
    <s v="Planejamento Operaci"/>
    <s v="KSE LOCAÇOES"/>
    <m/>
    <d v="2025-11-27T00:00:00"/>
    <x v="7"/>
    <x v="0"/>
    <x v="12"/>
  </r>
  <r>
    <s v="TTQ3C61"/>
    <s v="60645800106472501"/>
    <s v="27/11/2025 12:22:10"/>
    <s v="88512"/>
    <s v="JUAREZ NEVES"/>
    <x v="44"/>
    <s v="Caminhonete"/>
    <s v="SAVEIRO CS RB MF"/>
    <s v="VW"/>
    <s v="45308900"/>
    <s v="POSTO LUPATINI"/>
    <s v="SANTO ANTONIO DA BARRA"/>
    <s v="GO"/>
    <s v="ETANOL COMUM"/>
    <n v="415"/>
    <n v="10.37"/>
    <s v=" Km/L"/>
    <n v="13100"/>
    <n v="40.01"/>
    <n v="4.3899999999999997"/>
    <n v="175.64"/>
    <s v="0"/>
    <s v="EXT - KSE LOCAÇOES"/>
    <s v="Planejamento Operaci"/>
    <s v="KSE LOCAÇOES"/>
    <m/>
    <d v="2025-11-27T00:00:00"/>
    <x v="7"/>
    <x v="0"/>
    <x v="12"/>
  </r>
  <r>
    <s v="TFX7J72"/>
    <s v="60645800105836505"/>
    <s v="27/11/2025 12:57:47"/>
    <s v="03126"/>
    <s v="PEDRO PAULO SILVA SANTOS"/>
    <x v="11"/>
    <s v="AUTOMOVEL"/>
    <s v="ARGO"/>
    <s v="FIAT"/>
    <s v="46286315"/>
    <s v="POSTO CENTRAL"/>
    <s v="BOM JESUS"/>
    <s v="GO"/>
    <s v="ETANOL COMUM"/>
    <n v="265"/>
    <n v="10.19"/>
    <s v=" Km/L"/>
    <n v="45993"/>
    <n v="26"/>
    <n v="4.46"/>
    <n v="115.96"/>
    <s v="1"/>
    <s v="Planejamento Operaci"/>
    <s v="Planejamento Operaci"/>
    <s v="Operacional"/>
    <m/>
    <d v="2025-11-27T00:00:00"/>
    <x v="7"/>
    <x v="0"/>
    <x v="4"/>
  </r>
  <r>
    <s v="TFN0D12"/>
    <s v="60645800105143746"/>
    <s v="27/11/2025 13:00:09"/>
    <s v="00390"/>
    <s v="SILVINO JOSE DE BRITO"/>
    <x v="5"/>
    <s v="AUTOMOVEL"/>
    <s v="ARGO"/>
    <s v="FIAT"/>
    <s v="46286315"/>
    <s v="POSTO CENTRAL"/>
    <s v="BOM JESUS"/>
    <s v="GO"/>
    <s v="ETANOL COMUM"/>
    <n v="329"/>
    <n v="9.8800000000000008"/>
    <s v=" Km/L"/>
    <n v="21485"/>
    <n v="33.31"/>
    <n v="4.4610000000000003"/>
    <n v="148.59"/>
    <s v="1"/>
    <s v="Planejamento Operaci"/>
    <s v="Planejamento Operaci"/>
    <s v="Operacional"/>
    <m/>
    <d v="2025-11-27T00:00:00"/>
    <x v="7"/>
    <x v="0"/>
    <x v="3"/>
  </r>
  <r>
    <s v="TUW2D74"/>
    <s v="60645800105124310"/>
    <s v="27/11/2025 13:25:26"/>
    <s v="77093"/>
    <s v="AGNALDO FERREIRA DA CUNHA"/>
    <x v="35"/>
    <s v="Automóvel"/>
    <s v="CHEVROLET/S10 LS DD4"/>
    <s v="CHEVROLET"/>
    <s v="45364511"/>
    <s v="AUTO POSTO CERRADO 4"/>
    <s v="ITUMBIARA"/>
    <s v="GO"/>
    <s v="DIESEL S-10"/>
    <n v="972"/>
    <n v="13.89"/>
    <s v=" Km/L"/>
    <n v="25380"/>
    <n v="70"/>
    <n v="5.69"/>
    <n v="398.3"/>
    <s v="367879"/>
    <s v="Planejamento Operaci"/>
    <s v="Planejamento Operaci"/>
    <s v="Operacional"/>
    <m/>
    <d v="2025-11-27T00:00:00"/>
    <x v="7"/>
    <x v="0"/>
    <x v="12"/>
  </r>
  <r>
    <s v="TTQ4C10"/>
    <s v="60645800106553930"/>
    <s v="27/11/2025 13:56:45"/>
    <s v="00149"/>
    <s v="MANOELITO METROVICH LIMA"/>
    <x v="31"/>
    <s v="Caminhonete"/>
    <s v="Caminhonete S10"/>
    <s v="CHEVROLET"/>
    <s v="26406711"/>
    <s v="POSTO ZANDONADI"/>
    <s v="GUAPO"/>
    <s v="GO"/>
    <s v="DIESEL S-10"/>
    <n v="881"/>
    <n v="15.8"/>
    <s v=" Km/L"/>
    <n v="29824"/>
    <n v="55.75"/>
    <n v="6.1909999999999998"/>
    <n v="345.15"/>
    <s v="271150167"/>
    <s v="Planejamento Operaci"/>
    <s v="Planejamento Operaci"/>
    <s v="INSPENCAO"/>
    <m/>
    <d v="2025-11-27T00:00:00"/>
    <x v="7"/>
    <x v="0"/>
    <x v="12"/>
  </r>
  <r>
    <s v="TFS3C72"/>
    <s v="60645800105143738"/>
    <s v="27/11/2025 14:50:27"/>
    <s v="00271"/>
    <s v="HEDER OLIVEIRA SANTANA"/>
    <x v="9"/>
    <s v="AUTOMOVEL"/>
    <s v="ARGO"/>
    <s v="FIAT"/>
    <s v="41875311"/>
    <s v="POSTO SABOR DA TERRA"/>
    <s v="INDIARA"/>
    <s v="GO"/>
    <s v="ETANOL COMUM"/>
    <n v="276"/>
    <n v="7.27"/>
    <s v=" Km/L"/>
    <n v="56884"/>
    <n v="37.979999999999997"/>
    <n v="4.24"/>
    <n v="161.04"/>
    <s v="271153386"/>
    <s v="Planejamento Operaci"/>
    <s v="Planejamento Operaci"/>
    <s v="Operacional"/>
    <m/>
    <d v="2025-11-27T00:00:00"/>
    <x v="7"/>
    <x v="0"/>
    <x v="4"/>
  </r>
  <r>
    <s v="TFU6C04"/>
    <s v="60645800106437493"/>
    <s v="27/11/2025 14:55:58"/>
    <s v="70145"/>
    <s v="LUCAS HENRIQUE MAGALHAES DE SOUZA "/>
    <x v="50"/>
    <s v="EQUIPAMENTOS"/>
    <s v="AMBULANCIA"/>
    <s v="OUTROS"/>
    <s v="46225718"/>
    <s v="POSTO MARIA JOAO"/>
    <s v="ITUMBIARA"/>
    <s v="GO"/>
    <s v="DIESEL S-10"/>
    <n v="182"/>
    <n v="5.68"/>
    <s v=" Km/L"/>
    <n v="5104"/>
    <n v="32.04"/>
    <n v="6.4"/>
    <n v="205.06"/>
    <s v="1"/>
    <s v="Planejamento Operaci"/>
    <s v="Planejamento Operaci"/>
    <s v="Operacional"/>
    <m/>
    <d v="2025-11-27T00:00:00"/>
    <x v="7"/>
    <x v="0"/>
    <x v="13"/>
  </r>
  <r>
    <s v="TFR8B59"/>
    <s v="60645800105143681"/>
    <s v="27/11/2025 15:46:58"/>
    <s v="92635"/>
    <s v="ADENILDO BARBOSA DUTRA"/>
    <x v="8"/>
    <s v="AUTOMOVEL"/>
    <s v="ARGO"/>
    <s v="FIAT"/>
    <s v="26406711"/>
    <s v="POSTO ZANDONADI"/>
    <s v="GUAPO"/>
    <s v="GO"/>
    <s v="ETANOL COMUM"/>
    <n v="332"/>
    <n v="8.09"/>
    <s v=" Km/L"/>
    <n v="14418"/>
    <n v="41.04"/>
    <n v="4.49"/>
    <n v="184.27"/>
    <s v="271156776"/>
    <s v="Planejamento Operaci"/>
    <s v="Planejamento Operaci"/>
    <s v="Operacional"/>
    <m/>
    <d v="2025-11-27T00:00:00"/>
    <x v="7"/>
    <x v="0"/>
    <x v="5"/>
  </r>
  <r>
    <s v="TUG2C45"/>
    <s v="60645800106437770"/>
    <s v="27/11/2025 15:47:43"/>
    <s v="70214"/>
    <s v="IGOR LEMES FERNANDES"/>
    <x v="54"/>
    <s v="Utilitário"/>
    <s v="SAVEIRO"/>
    <s v="FIAT"/>
    <s v="81889412"/>
    <s v="POSTO ZERO UM"/>
    <s v="RIO VERDE"/>
    <s v="GO"/>
    <s v="ETANOL COMUM"/>
    <n v="421"/>
    <n v="9.25"/>
    <s v=" Km/L"/>
    <n v="27247"/>
    <n v="45.5"/>
    <n v="4.391"/>
    <n v="199.78"/>
    <s v="2"/>
    <s v="EXT - KSE LOCAÇOES"/>
    <s v="Planejamento Operaci"/>
    <s v="KSE LOCAÇOES"/>
    <m/>
    <d v="2025-11-27T00:00:00"/>
    <x v="7"/>
    <x v="0"/>
    <x v="12"/>
  </r>
  <r>
    <s v="TKB0E17"/>
    <s v="60645800106185180"/>
    <s v="27/11/2025 15:51:16"/>
    <s v="89061"/>
    <s v="HIGOR MARTINS FERREIRA_x0009__x0009__x0009__x0009_"/>
    <x v="27"/>
    <s v="EQUIPAMENTOS"/>
    <s v="GUINCHO LEVE"/>
    <s v="EQUIPAMENTO"/>
    <s v="46286315"/>
    <s v="POSTO CENTRAL"/>
    <s v="BOM JESUS"/>
    <s v="GO"/>
    <s v="DIESEL S-10"/>
    <n v="274"/>
    <n v="4.75"/>
    <s v=" Km/L"/>
    <n v="8027"/>
    <n v="57.69"/>
    <n v="6.24"/>
    <n v="360"/>
    <s v="1"/>
    <s v="EXT - LUCCA JR"/>
    <s v="Planejamento Operaci"/>
    <s v="LUCCA JR"/>
    <m/>
    <d v="2025-11-27T00:00:00"/>
    <x v="7"/>
    <x v="0"/>
    <x v="11"/>
  </r>
  <r>
    <s v="TTY2C25"/>
    <s v="60645800106472430"/>
    <s v="27/11/2025 16:04:47"/>
    <s v="36807"/>
    <s v="ALEX DOS SANTOS"/>
    <x v="38"/>
    <s v="Caminhonete"/>
    <s v="SAVEIRO CS RB MF"/>
    <s v="VW"/>
    <s v="46286315"/>
    <s v="POSTO CENTRAL"/>
    <s v="BOM JESUS"/>
    <s v="GO"/>
    <s v="ETANOL COMUM"/>
    <n v="369"/>
    <n v="7.84"/>
    <s v=" Km/L"/>
    <n v="27840"/>
    <n v="47.08"/>
    <n v="4.4610000000000003"/>
    <n v="210.01"/>
    <s v="1"/>
    <s v="EXT - KSE LOCAÇOES"/>
    <s v="Planejamento Operaci"/>
    <s v="KSE LOCAÇOES"/>
    <m/>
    <d v="2025-11-27T00:00:00"/>
    <x v="7"/>
    <x v="0"/>
    <x v="12"/>
  </r>
  <r>
    <s v="TFP3B22"/>
    <s v="60645800105143720"/>
    <s v="27/11/2025 16:32:06"/>
    <s v="02769"/>
    <s v="ANDRE LUIS PAULINO"/>
    <x v="6"/>
    <s v="AUTOMOVEL"/>
    <s v="ARGO"/>
    <s v="FIAT"/>
    <s v="13335016"/>
    <s v="POSTO TREVO"/>
    <s v="RIO VERDE"/>
    <s v="GO"/>
    <s v="ETANOL COMUM"/>
    <n v="404"/>
    <n v="10.34"/>
    <s v=" Km/L"/>
    <n v="31289"/>
    <n v="39.07"/>
    <n v="4.49"/>
    <n v="175.43"/>
    <s v="271159486"/>
    <s v="Planejamento Operaci"/>
    <s v="Planejamento Operaci"/>
    <s v="Operacional"/>
    <m/>
    <d v="2025-11-27T00:00:00"/>
    <x v="7"/>
    <x v="0"/>
    <x v="4"/>
  </r>
  <r>
    <s v="TGL4J09"/>
    <s v="60645800105143360"/>
    <s v="27/11/2025 16:45:29"/>
    <s v="40379"/>
    <s v="JESTER LUCAS GOUVEIA SANTOS"/>
    <x v="17"/>
    <s v="AUTOMOVEL"/>
    <s v="ARGO"/>
    <s v="FIAT"/>
    <s v="41875311"/>
    <s v="POSTO SABOR DA TERRA"/>
    <s v="INDIARA"/>
    <s v="GO"/>
    <s v="ETANOL COMUM"/>
    <n v="386"/>
    <n v="9.32"/>
    <s v=" Km/L"/>
    <n v="18682"/>
    <n v="41.42"/>
    <n v="4.2409999999999997"/>
    <n v="175.66"/>
    <s v="271160278"/>
    <s v="Planejamento Operaci"/>
    <s v="Planejamento Operaci"/>
    <s v="Operacional"/>
    <m/>
    <d v="2025-11-27T00:00:00"/>
    <x v="7"/>
    <x v="0"/>
    <x v="1"/>
  </r>
  <r>
    <s v="TTT2H95"/>
    <s v="60645800106472477"/>
    <s v="27/11/2025 17:57:21"/>
    <s v="26126"/>
    <s v="MARIVALDO GONÇALVES"/>
    <x v="63"/>
    <s v="Caminhonete"/>
    <s v="SAVEIRO CS RB MF"/>
    <s v="VW"/>
    <s v="45308900"/>
    <s v="POSTO LUPATINI"/>
    <s v="SANTO ANTONIO DA BARRA"/>
    <s v="GO"/>
    <s v="ETANOL COMUM"/>
    <n v="426"/>
    <n v="8.4600000000000009"/>
    <s v=" Km/L"/>
    <n v="17691"/>
    <n v="50.36"/>
    <n v="4.49"/>
    <n v="226.12"/>
    <s v="0"/>
    <s v="EXT - KSE LOCAÇOES"/>
    <s v="Planejamento Operaci"/>
    <s v="KSE LOCAÇOES"/>
    <m/>
    <d v="2025-11-27T00:00:00"/>
    <x v="7"/>
    <x v="0"/>
    <x v="12"/>
  </r>
  <r>
    <s v="QSW6J59"/>
    <s v="60645800106460000"/>
    <s v="27/11/2025 18:18:41"/>
    <s v="02910"/>
    <s v="EMERSON CRISTIANO DA SILVEIRA"/>
    <x v="28"/>
    <s v="EQUIPAMENTOS"/>
    <s v="CAMINHÃO PIPA"/>
    <s v="OUTROS"/>
    <s v="41826312"/>
    <s v="AUTO POSTO JACARE"/>
    <s v="ACREUNA"/>
    <s v="GO"/>
    <s v="DIESEL S-10"/>
    <n v="397"/>
    <n v="3.89"/>
    <s v=" Km/L"/>
    <n v="9110"/>
    <n v="102.15"/>
    <n v="5.99"/>
    <n v="611.89"/>
    <s v="271165948"/>
    <s v="EXT - LUCCA JR"/>
    <s v="Planejamento Operaci"/>
    <s v="LUCCA JR"/>
    <m/>
    <d v="2025-11-27T00:00:00"/>
    <x v="7"/>
    <x v="0"/>
    <x v="11"/>
  </r>
  <r>
    <s v="QSW6J59"/>
    <m/>
    <s v="27/11/2025 18:18:41"/>
    <m/>
    <m/>
    <x v="28"/>
    <m/>
    <m/>
    <m/>
    <m/>
    <s v="AUTO POSTO JACARE"/>
    <m/>
    <m/>
    <s v="ARLA-32"/>
    <s v="-"/>
    <s v="-"/>
    <s v=" Km/L"/>
    <s v="-"/>
    <n v="12.45"/>
    <m/>
    <n v="41.1"/>
    <m/>
    <s v="EXT - LUCCA JR"/>
    <s v="Planejamento Operaci"/>
    <s v="LUCCA JR"/>
    <m/>
    <d v="2025-11-27T00:00:00"/>
    <x v="7"/>
    <x v="0"/>
    <x v="11"/>
  </r>
  <r>
    <s v="TTT2H93"/>
    <s v="60645800106472340"/>
    <s v="27/11/2025 18:33:23"/>
    <s v="01042"/>
    <s v="EDUARDO SANTOS"/>
    <x v="41"/>
    <s v="Utilitário"/>
    <s v="SAVEIRO"/>
    <s v="FIAT"/>
    <s v="41826312"/>
    <s v="AUTO POSTO JACARE"/>
    <s v="ACREUNA"/>
    <s v="GO"/>
    <s v="ETANOL COMUM"/>
    <n v="439"/>
    <n v="10.16"/>
    <s v=" Km/L"/>
    <n v="32688"/>
    <n v="43.22"/>
    <n v="4.351"/>
    <n v="188.03"/>
    <s v="271166823"/>
    <s v="EXT - KSE LOCAÇOES"/>
    <s v="Planejamento Operaci"/>
    <s v="KSE LOCAÇOES"/>
    <m/>
    <d v="2025-11-27T00:00:00"/>
    <x v="7"/>
    <x v="0"/>
    <x v="12"/>
  </r>
  <r>
    <s v="TUF2B45"/>
    <s v="60645800106472420"/>
    <s v="27/11/2025 18:45:47"/>
    <s v="01318"/>
    <s v="JOAO BATISTA REIS"/>
    <x v="37"/>
    <s v="Caminhonete"/>
    <s v="SAVEIRO CS RB MF"/>
    <s v="VW"/>
    <s v="75331003"/>
    <s v="SUPERVIA LAGOA"/>
    <s v="RIO VERDE"/>
    <s v="GO"/>
    <s v="ETANOL COMUM"/>
    <n v="449"/>
    <n v="10.93"/>
    <s v=" Km/L"/>
    <n v="32531"/>
    <n v="41.07"/>
    <n v="4.29"/>
    <n v="176.19"/>
    <s v="0"/>
    <s v="EXT - KSE LOCAÇOES"/>
    <s v="Planejamento Operaci"/>
    <s v="KSE LOCAÇOES"/>
    <m/>
    <d v="2025-11-27T00:00:00"/>
    <x v="7"/>
    <x v="0"/>
    <x v="12"/>
  </r>
  <r>
    <s v="TTP5B47"/>
    <s v="60645800106472110"/>
    <s v="27/11/2025 18:48:16"/>
    <s v="02396"/>
    <s v="RENATO DE ALMEIDA VIEIRA"/>
    <x v="40"/>
    <s v="Caminhonete"/>
    <s v="SAVEIRO CS RB MF"/>
    <s v="VW"/>
    <s v="07674909"/>
    <s v="AUTO POSTO INDIARA"/>
    <s v="INDIARA"/>
    <s v="GO"/>
    <s v="ETANOL COMUM"/>
    <n v="321"/>
    <n v="11.79"/>
    <s v=" Km/L"/>
    <n v="25762"/>
    <n v="27.22"/>
    <n v="4.29"/>
    <n v="116.77"/>
    <s v="10086"/>
    <s v="EXT - KSE LOCAÇOES"/>
    <s v="Planejamento Operaci"/>
    <s v="KSE LOCAÇOES"/>
    <m/>
    <d v="2025-11-27T00:00:00"/>
    <x v="7"/>
    <x v="0"/>
    <x v="12"/>
  </r>
  <r>
    <s v="TGF2J32"/>
    <s v="60645800105143827"/>
    <s v="27/11/2025 19:04:48"/>
    <s v="00411"/>
    <s v="RICARDO DE PAULA"/>
    <x v="16"/>
    <s v="AUTOMOVEL"/>
    <s v="ARGO"/>
    <s v="FIAT"/>
    <s v="36603412"/>
    <s v="POSTO DO RATINHO"/>
    <s v="GOIANIA"/>
    <s v="GO"/>
    <s v="ETANOL COMUM"/>
    <n v="465"/>
    <n v="11.73"/>
    <s v=" Km/L"/>
    <n v="12357"/>
    <n v="39.65"/>
    <n v="4.84"/>
    <n v="191.91"/>
    <s v="1"/>
    <s v="Planejamento Operaci"/>
    <s v="Planejamento Operaci"/>
    <s v="Operacional"/>
    <m/>
    <d v="2025-11-27T00:00:00"/>
    <x v="7"/>
    <x v="0"/>
    <x v="5"/>
  </r>
  <r>
    <s v="TTR3A31"/>
    <s v="60645800106472404"/>
    <s v="27/11/2025 19:33:46"/>
    <s v="75150"/>
    <s v="PETTERSON PERIS BENJAMIN"/>
    <x v="53"/>
    <s v="Caminhonete"/>
    <s v="SAVEIRO CS RB MF"/>
    <s v="VW"/>
    <s v="46209914"/>
    <s v="DECIO RIO VERDE"/>
    <s v="RIO VERDE"/>
    <s v="GO"/>
    <s v="ETANOL COMUM"/>
    <n v="315"/>
    <n v="7.13"/>
    <s v=" Km/L"/>
    <n v="25769"/>
    <n v="44.18"/>
    <n v="4.1900000000000004"/>
    <n v="185.11"/>
    <s v="202511271933"/>
    <s v="EXT - KSE LOCAÇOES"/>
    <s v="Planejamento Operaci"/>
    <s v="KSE LOCAÇOES"/>
    <m/>
    <d v="2025-11-27T00:00:00"/>
    <x v="7"/>
    <x v="0"/>
    <x v="12"/>
  </r>
  <r>
    <s v="TFI3B19"/>
    <s v="60645800105926941"/>
    <s v="27/11/2025 19:56:36"/>
    <s v="09697"/>
    <s v="HUILDSON ROSA BARBOSA"/>
    <x v="4"/>
    <s v="AUTOMOVEL"/>
    <s v="ARGO"/>
    <s v="FIAT"/>
    <s v="46286315"/>
    <s v="POSTO CENTRAL"/>
    <s v="BOM JESUS"/>
    <s v="GO"/>
    <s v="ETANOL COMUM"/>
    <n v="282"/>
    <n v="10.33"/>
    <s v=" Km/L"/>
    <n v="35808"/>
    <n v="27.3"/>
    <n v="4.4610000000000003"/>
    <n v="121.78"/>
    <s v="1"/>
    <s v="Planejamento Operaci"/>
    <s v="Planejamento Operaci"/>
    <s v="Operacional"/>
    <m/>
    <d v="2025-11-27T00:00:00"/>
    <x v="7"/>
    <x v="0"/>
    <x v="0"/>
  </r>
  <r>
    <s v="TTQ3C61"/>
    <s v="60645800106472501"/>
    <s v="27/11/2025 23:42:07"/>
    <s v="05208"/>
    <s v="CHARLES ROSA"/>
    <x v="44"/>
    <s v="Caminhonete"/>
    <s v="SAVEIRO CS RB MF"/>
    <s v="VW"/>
    <s v="46209914"/>
    <s v="DECIO RIO VERDE"/>
    <s v="RIO VERDE"/>
    <s v="GO"/>
    <s v="ETANOL COMUM"/>
    <n v="354"/>
    <n v="9.18"/>
    <s v=" Km/L"/>
    <n v="13454"/>
    <n v="38.56"/>
    <n v="4.1900000000000004"/>
    <n v="161.57"/>
    <s v="202511272341"/>
    <s v="EXT - KSE LOCAÇOES"/>
    <s v="Planejamento Operaci"/>
    <s v="KSE LOCAÇOES"/>
    <m/>
    <d v="2025-11-27T00:00:00"/>
    <x v="7"/>
    <x v="0"/>
    <x v="12"/>
  </r>
  <r>
    <s v="TUG2C45"/>
    <s v="60645800106437770"/>
    <s v="28/11/2025 00:16:35"/>
    <s v="03921"/>
    <s v="IVAIR JUNIOR ARAUJO NOGUEIRA"/>
    <x v="54"/>
    <s v="Utilitário"/>
    <s v="SAVEIRO"/>
    <s v="FIAT"/>
    <s v="81889412"/>
    <s v="POSTO ZERO UM"/>
    <s v="RIO VERDE"/>
    <s v="GO"/>
    <s v="ETANOL COMUM"/>
    <n v="405"/>
    <n v="10.65"/>
    <s v=" Km/L"/>
    <n v="27652"/>
    <n v="38.04"/>
    <n v="4.3899999999999997"/>
    <n v="167"/>
    <s v="1"/>
    <s v="EXT - KSE LOCAÇOES"/>
    <s v="Planejamento Operaci"/>
    <s v="KSE LOCAÇOES"/>
    <m/>
    <d v="2025-11-28T00:00:00"/>
    <x v="7"/>
    <x v="0"/>
    <x v="12"/>
  </r>
  <r>
    <s v="TUK2D26"/>
    <s v="60645800106553790"/>
    <s v="28/11/2025 02:21:01"/>
    <s v="82380"/>
    <s v="ENILSON DE SOUSA CAETANO"/>
    <x v="42"/>
    <s v="Caminhonete"/>
    <s v="Caminhonete S10"/>
    <s v="CHEVROLET"/>
    <s v="75331003"/>
    <s v="SUPERVIA LAGOA"/>
    <s v="RIO VERDE"/>
    <s v="GO"/>
    <s v="DIESEL COMUM"/>
    <n v="865"/>
    <n v="15.1"/>
    <s v=" Km/L"/>
    <n v="23138"/>
    <n v="57.27"/>
    <n v="6.09"/>
    <n v="348.77"/>
    <s v="0"/>
    <s v="Planejamento Operaci"/>
    <s v="Planejamento Operaci"/>
    <s v="INSPENCAO"/>
    <m/>
    <d v="2025-11-28T00:00:00"/>
    <x v="7"/>
    <x v="0"/>
    <x v="12"/>
  </r>
  <r>
    <s v="TUF2B45"/>
    <s v="60645800106472420"/>
    <s v="28/11/2025 02:27:42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324"/>
    <n v="9.02"/>
    <s v=" Km/L"/>
    <n v="32855"/>
    <n v="35.93"/>
    <n v="4.29"/>
    <n v="154.13999999999999"/>
    <s v="0"/>
    <s v="EXT - KSE LOCAÇOES"/>
    <s v="Planejamento Operaci"/>
    <s v="KSE LOCAÇOES"/>
    <m/>
    <d v="2025-11-28T00:00:00"/>
    <x v="7"/>
    <x v="0"/>
    <x v="12"/>
  </r>
  <r>
    <s v="TTT2H93"/>
    <s v="60645800106472340"/>
    <s v="28/11/2025 04:19:08"/>
    <s v="07097"/>
    <s v="LUIZ FERNANDO NUNES RIBEIRO"/>
    <x v="41"/>
    <s v="Utilitário"/>
    <s v="SAVEIRO"/>
    <s v="FIAT"/>
    <s v="07674909"/>
    <s v="AUTO POSTO INDIARA"/>
    <s v="INDIARA"/>
    <s v="GO"/>
    <s v="ETANOL COMUM"/>
    <n v="394"/>
    <n v="11.62"/>
    <s v=" Km/L"/>
    <n v="33082"/>
    <n v="33.909999999999997"/>
    <n v="4.49"/>
    <n v="152.25"/>
    <s v="10092"/>
    <s v="EXT - KSE LOCAÇOES"/>
    <s v="Planejamento Operaci"/>
    <s v="KSE LOCAÇOES"/>
    <m/>
    <d v="2025-11-28T00:00:00"/>
    <x v="7"/>
    <x v="0"/>
    <x v="12"/>
  </r>
  <r>
    <s v="TTT2H95"/>
    <s v="60645800106472477"/>
    <s v="28/11/2025 05:25:21"/>
    <s v="03102"/>
    <s v="EDES GONÇALVES DA SILVA"/>
    <x v="63"/>
    <s v="Caminhonete"/>
    <s v="SAVEIRO CS RB MF"/>
    <s v="VW"/>
    <s v="87183400"/>
    <s v="MARAJO GUAPO"/>
    <s v="GUAPO"/>
    <s v="GO"/>
    <s v="ETANOL COMUM"/>
    <n v="422"/>
    <n v="9.81"/>
    <s v=" Km/L"/>
    <n v="18113"/>
    <n v="43"/>
    <n v="4.09"/>
    <n v="175.87"/>
    <s v="0"/>
    <s v="EXT - KSE LOCAÇOES"/>
    <s v="Planejamento Operaci"/>
    <s v="KSE LOCAÇOES"/>
    <m/>
    <d v="2025-11-28T00:00:00"/>
    <x v="7"/>
    <x v="0"/>
    <x v="12"/>
  </r>
  <r>
    <s v="TTY2C25"/>
    <s v="60645800106472430"/>
    <s v="28/11/2025 05:58:11"/>
    <s v="03603"/>
    <s v="RAFAEL OLIVEIRA MORAIS "/>
    <x v="38"/>
    <s v="Caminhonete"/>
    <s v="SAVEIRO CS RB MF"/>
    <s v="VW"/>
    <s v="46286315"/>
    <s v="POSTO CENTRAL"/>
    <s v="BOM JESUS"/>
    <s v="GO"/>
    <s v="ETANOL COMUM"/>
    <n v="490"/>
    <n v="10.51"/>
    <s v=" Km/L"/>
    <n v="28330"/>
    <n v="46.64"/>
    <n v="4.46"/>
    <n v="208.02"/>
    <s v="1"/>
    <s v="EXT - KSE LOCAÇOES"/>
    <s v="Planejamento Operaci"/>
    <s v="KSE LOCAÇOES"/>
    <m/>
    <d v="2025-11-28T00:00:00"/>
    <x v="7"/>
    <x v="0"/>
    <x v="12"/>
  </r>
  <r>
    <s v="TTP5B47"/>
    <s v="60645800106472110"/>
    <s v="28/11/2025 06:01:00"/>
    <s v="02710"/>
    <s v="RAINON LOPES ALMEIDA"/>
    <x v="40"/>
    <s v="Caminhonete"/>
    <s v="SAVEIRO CS RB MF"/>
    <s v="VW"/>
    <s v="75331801"/>
    <s v="DECIO CEZARINA"/>
    <s v="CEZARINA"/>
    <s v="GO"/>
    <s v="ETANOL COMUM"/>
    <n v="516"/>
    <n v="12.62"/>
    <s v=" Km/L"/>
    <n v="26278"/>
    <n v="40.9"/>
    <n v="4.09"/>
    <n v="167.28"/>
    <s v="202511280600"/>
    <s v="EXT - KSE LOCAÇOES"/>
    <s v="Planejamento Operaci"/>
    <s v="KSE LOCAÇOES"/>
    <m/>
    <d v="2025-11-28T00:00:00"/>
    <x v="7"/>
    <x v="0"/>
    <x v="12"/>
  </r>
  <r>
    <s v="TFW2H32"/>
    <s v="60645800105143835"/>
    <s v="28/11/2025 06:51:33"/>
    <s v="99638"/>
    <s v="LAFAIETE DE SOUZA SANTOS"/>
    <x v="10"/>
    <s v="AUTOMOVEL"/>
    <s v="ARGO"/>
    <s v="FIAT"/>
    <s v="69429000"/>
    <s v="PETROBESSA EXPRESS"/>
    <s v="ANAPOLIS"/>
    <s v="GO"/>
    <s v="ETANOL COMUM"/>
    <n v="346"/>
    <n v="9.4499999999999993"/>
    <s v=" Km/L"/>
    <n v="41519"/>
    <n v="36.619999999999997"/>
    <n v="4.5410000000000004"/>
    <n v="166.28"/>
    <s v="0"/>
    <s v="Planejamento Operaci"/>
    <s v="Planejamento Operaci"/>
    <s v="Operacional"/>
    <m/>
    <d v="2025-11-28T00:00:00"/>
    <x v="7"/>
    <x v="0"/>
    <x v="3"/>
  </r>
  <r>
    <s v="TUG2C45"/>
    <s v="60645800106437770"/>
    <s v="28/11/2025 06:55:30"/>
    <s v="03921"/>
    <s v="IVAIR JUNIOR ARAUJO NOGUEIRA"/>
    <x v="54"/>
    <s v="Utilitário"/>
    <s v="SAVEIRO"/>
    <s v="FIAT"/>
    <s v="81889412"/>
    <s v="POSTO ZERO UM"/>
    <s v="RIO VERDE"/>
    <s v="GO"/>
    <s v="ETANOL COMUM"/>
    <n v="319"/>
    <n v="11.55"/>
    <s v=" Km/L"/>
    <n v="27971"/>
    <n v="27.61"/>
    <n v="4.3899999999999997"/>
    <n v="121.2"/>
    <s v="1"/>
    <s v="EXT - KSE LOCAÇOES"/>
    <s v="Planejamento Operaci"/>
    <s v="KSE LOCAÇOES"/>
    <m/>
    <d v="2025-11-28T00:00:00"/>
    <x v="7"/>
    <x v="0"/>
    <x v="12"/>
  </r>
  <r>
    <s v="TER1119"/>
    <s v="60645800105124185"/>
    <s v="28/11/2025 06:56:33"/>
    <s v="05615"/>
    <s v="HEVERTON MAGALHAES DE MELO"/>
    <x v="19"/>
    <s v="EQUIPAMENTOS"/>
    <s v="MINICARREGADEIRA"/>
    <s v="BOBCAT"/>
    <s v="41826312"/>
    <s v="AUTO POSTO JACARE"/>
    <s v="ACREUNA"/>
    <s v="GO"/>
    <s v="DIESEL COMUM"/>
    <n v="0"/>
    <n v="0"/>
    <s v=" Km/L"/>
    <n v="0"/>
    <n v="57.26"/>
    <n v="5.851"/>
    <n v="335"/>
    <s v="281124985"/>
    <s v="EXT - SAO PEDRO"/>
    <s v="Planejamento Operaci"/>
    <s v="SAO PEDRO"/>
    <m/>
    <d v="2025-11-28T00:00:00"/>
    <x v="7"/>
    <x v="0"/>
    <x v="7"/>
  </r>
  <r>
    <s v="TFS3C72"/>
    <s v="60645800105143738"/>
    <s v="28/11/2025 07:08:12"/>
    <s v="00271"/>
    <s v="HEDER OLIVEIRA SANTANA"/>
    <x v="9"/>
    <s v="AUTOMOVEL"/>
    <s v="ARGO"/>
    <s v="FIAT"/>
    <s v="13308211"/>
    <s v="P. BANDEIRANTES"/>
    <s v="RIO VERDE"/>
    <s v="GO"/>
    <s v="ETANOL COMUM"/>
    <n v="281"/>
    <n v="6.56"/>
    <s v=" Km/L"/>
    <n v="57165"/>
    <n v="42.83"/>
    <n v="4.3899999999999997"/>
    <n v="188.01"/>
    <s v="281125527"/>
    <s v="Planejamento Operaci"/>
    <s v="Planejamento Operaci"/>
    <s v="Operacional"/>
    <m/>
    <d v="2025-11-28T00:00:00"/>
    <x v="7"/>
    <x v="0"/>
    <x v="4"/>
  </r>
  <r>
    <s v="TGM4D76"/>
    <s v="60645800106437582"/>
    <s v="28/11/2025 07:15:19"/>
    <s v="33534"/>
    <s v="MARCOS ANTONIO MARCELINO DA SILVA"/>
    <x v="55"/>
    <s v="Caminhonete"/>
    <s v="FIORINO"/>
    <s v="FIAT"/>
    <s v="46286315"/>
    <s v="POSTO CENTRAL"/>
    <s v="BOM JESUS"/>
    <s v="GO"/>
    <s v="ETANOL COMUM"/>
    <n v="238"/>
    <n v="8.17"/>
    <s v=" Km/L"/>
    <n v="6591"/>
    <n v="29.14"/>
    <n v="4.4610000000000003"/>
    <n v="130"/>
    <s v="1"/>
    <s v="Planejamento Operaci"/>
    <s v="Planejamento Operaci"/>
    <s v="Operacional"/>
    <m/>
    <d v="2025-11-28T00:00:00"/>
    <x v="7"/>
    <x v="0"/>
    <x v="5"/>
  </r>
  <r>
    <s v="TUW2D74"/>
    <s v="60645800105124310"/>
    <s v="28/11/2025 07:22:22"/>
    <s v="03339"/>
    <s v="MAYARA MARTINS DA SILVA SOUZA"/>
    <x v="35"/>
    <s v="Automóvel"/>
    <s v="CHEVROLET/S10 LS DD4"/>
    <s v="CHEVROLET"/>
    <s v="45364511"/>
    <s v="AUTO POSTO CERRADO 4"/>
    <s v="ITUMBIARA"/>
    <s v="GO"/>
    <s v="DIESEL S-10"/>
    <n v="663"/>
    <n v="13.91"/>
    <s v=" Km/L"/>
    <n v="26043"/>
    <n v="47.66"/>
    <n v="5.69"/>
    <n v="271.19"/>
    <s v="367961"/>
    <s v="Planejamento Operaci"/>
    <s v="Planejamento Operaci"/>
    <s v="Operacional"/>
    <m/>
    <d v="2025-11-28T00:00:00"/>
    <x v="7"/>
    <x v="0"/>
    <x v="12"/>
  </r>
  <r>
    <s v="TTR3A31"/>
    <s v="60645800106472404"/>
    <s v="28/11/2025 07:41:01"/>
    <s v="95143"/>
    <s v="NILDO ANTONIO DE SOUSA"/>
    <x v="53"/>
    <s v="Caminhonete"/>
    <s v="SAVEIRO CS RB MF"/>
    <s v="VW"/>
    <s v="81889412"/>
    <s v="POSTO ZERO UM"/>
    <s v="RIO VERDE"/>
    <s v="GO"/>
    <s v="ETANOL COMUM"/>
    <n v="360"/>
    <n v="9.69"/>
    <s v=" Km/L"/>
    <n v="26129"/>
    <n v="37.17"/>
    <n v="4.3899999999999997"/>
    <n v="163.16999999999999"/>
    <s v="1"/>
    <s v="EXT - KSE LOCAÇOES"/>
    <s v="Planejamento Operaci"/>
    <s v="KSE LOCAÇOES"/>
    <m/>
    <d v="2025-11-28T00:00:00"/>
    <x v="7"/>
    <x v="0"/>
    <x v="12"/>
  </r>
  <r>
    <s v="TTG6C15"/>
    <s v="60645800106437736"/>
    <s v="28/11/2025 07:59:08"/>
    <s v="11093"/>
    <s v="MARCELO PAIXÃO FILHO"/>
    <x v="64"/>
    <s v="Utilitário"/>
    <s v="SAVEIRO"/>
    <s v="FIAT"/>
    <s v="13335016"/>
    <s v="POSTO TREVO"/>
    <s v="RIO VERDE"/>
    <s v="GO"/>
    <s v="ETANOL COMUM"/>
    <n v="0"/>
    <n v="0"/>
    <s v=" Km/L"/>
    <n v="32720"/>
    <n v="46.79"/>
    <n v="4.4909999999999997"/>
    <n v="210.12"/>
    <s v="281128706"/>
    <s v="EXT - KSE LOCAÇOES"/>
    <s v="Planejamento Operaci"/>
    <s v="KSE LOCAÇOES"/>
    <m/>
    <d v="2025-11-28T00:00:00"/>
    <x v="7"/>
    <x v="0"/>
    <x v="1"/>
  </r>
  <r>
    <s v="TGM2I26"/>
    <s v="60645800106437620"/>
    <s v="28/11/2025 08:00:25"/>
    <s v="59226"/>
    <s v="PASCHOAL FAVORITTO DE QUEIROZ"/>
    <x v="52"/>
    <s v="Utilitário"/>
    <s v="FIORINO"/>
    <s v="FIAT"/>
    <s v="36615306"/>
    <s v="AUTO POSTO DOS JARDINS"/>
    <s v="GOIANIA"/>
    <s v="GO"/>
    <s v="ETANOL COMUM"/>
    <n v="389"/>
    <n v="7.37"/>
    <s v=" Km/L"/>
    <n v="6404"/>
    <n v="52.78"/>
    <n v="4.8710000000000004"/>
    <n v="257.07"/>
    <s v="0"/>
    <s v="EXT - KSE LOCAÇOES"/>
    <s v="Planejamento Operaci"/>
    <s v="Operacional"/>
    <m/>
    <d v="2025-11-28T00:00:00"/>
    <x v="7"/>
    <x v="0"/>
    <x v="5"/>
  </r>
  <r>
    <s v="ETE7J06"/>
    <s v="60645800106437809"/>
    <s v="28/11/2025 08:03:33"/>
    <s v="03709"/>
    <s v="NAFTALI VINICIO NEVES DE OLIVEIRA"/>
    <x v="19"/>
    <s v="Caminhão"/>
    <s v="CAMINHAO PRANCHA"/>
    <s v="FORD"/>
    <s v="81889412"/>
    <s v="POSTO ZERO UM"/>
    <s v="RIO VERDE"/>
    <s v="GO"/>
    <s v="DIESEL S-10"/>
    <n v="0"/>
    <n v="0"/>
    <s v=" Km/L"/>
    <n v="0"/>
    <n v="80.16"/>
    <n v="6.1360000000000001"/>
    <n v="491.84"/>
    <s v="0"/>
    <s v="EXT - SAO PEDRO"/>
    <s v="Planejamento Operaci"/>
    <s v="SAO PEDRO"/>
    <m/>
    <d v="2025-11-28T00:00:00"/>
    <x v="7"/>
    <x v="0"/>
    <x v="7"/>
  </r>
  <r>
    <s v="IMP0001"/>
    <s v="60645800105124150"/>
    <s v="28/11/2025 08:36:29"/>
    <s v="89049"/>
    <s v="VALDEIR JOSE CORREIA"/>
    <x v="19"/>
    <s v="EQUIPAMENTOS"/>
    <s v="IMPLEMENTOS"/>
    <s v="OUTROS"/>
    <s v="81870100"/>
    <s v="POSTO MILLENIUM DIMAG"/>
    <s v="APARECIDA DE GOIANIA"/>
    <s v="GO"/>
    <s v="GASOLINA COMUM"/>
    <n v="0"/>
    <n v="0"/>
    <s v=" Km/L"/>
    <n v="0"/>
    <n v="5.65"/>
    <n v="6.492"/>
    <n v="36.68"/>
    <s v="74808"/>
    <s v="EXT - SAO PEDRO"/>
    <s v="Planejamento Operaci"/>
    <s v="SAO PEDRO"/>
    <m/>
    <d v="2025-11-28T00:00:00"/>
    <x v="7"/>
    <x v="0"/>
    <x v="7"/>
  </r>
  <r>
    <s v="JHQ4B46"/>
    <s v="60645800105124177"/>
    <s v="28/11/2025 08:40:30"/>
    <s v="43356"/>
    <s v="JOSE ALECRIM DA SILVA"/>
    <x v="19"/>
    <s v="Caminhão"/>
    <s v="17-220/17-220"/>
    <s v="VW"/>
    <s v="53081700"/>
    <s v="POSTO Z   Z SANTA MA"/>
    <s v="GUAPO"/>
    <s v="GO"/>
    <s v="DIESEL COMUM"/>
    <n v="0"/>
    <n v="0"/>
    <s v=" Km/L"/>
    <n v="0"/>
    <n v="230.4"/>
    <n v="5.89"/>
    <n v="1357.07"/>
    <s v="0"/>
    <s v="EXT - SAO PEDRO"/>
    <s v="Planejamento Operaci"/>
    <s v="SAO PEDRO"/>
    <m/>
    <d v="2025-11-28T00:00:00"/>
    <x v="7"/>
    <x v="0"/>
    <x v="7"/>
  </r>
  <r>
    <s v="TTQ3C61"/>
    <s v="60645800106472501"/>
    <s v="28/11/2025 09:05:53"/>
    <s v="46440"/>
    <s v="PAULO SOUSA DIAS"/>
    <x v="44"/>
    <s v="Caminhonete"/>
    <s v="SAVEIRO CS RB MF"/>
    <s v="VW"/>
    <s v="45308900"/>
    <s v="POSTO LUPATINI"/>
    <s v="SANTO ANTONIO DA BARRA"/>
    <s v="GO"/>
    <s v="ETANOL COMUM"/>
    <n v="406"/>
    <n v="11.16"/>
    <s v=" Km/L"/>
    <n v="13860"/>
    <n v="36.39"/>
    <n v="4.49"/>
    <n v="163.38999999999999"/>
    <s v="0"/>
    <s v="EXT - KSE LOCAÇOES"/>
    <s v="Planejamento Operaci"/>
    <s v="KSE LOCAÇOES"/>
    <m/>
    <d v="2025-11-28T00:00:00"/>
    <x v="7"/>
    <x v="0"/>
    <x v="12"/>
  </r>
  <r>
    <s v="TTQ4C10"/>
    <s v="60645800106553930"/>
    <s v="28/11/2025 09:13:36"/>
    <s v="93910"/>
    <s v="DIVINO AVELINO DOS SANTOS"/>
    <x v="31"/>
    <s v="Caminhonete"/>
    <s v="Caminhonete S10"/>
    <s v="CHEVROLET"/>
    <s v="26406711"/>
    <s v="POSTO ZANDONADI"/>
    <s v="GUAPO"/>
    <s v="GO"/>
    <s v="DIESEL S-10"/>
    <n v="737"/>
    <n v="13.4"/>
    <s v=" Km/L"/>
    <n v="30561"/>
    <n v="55"/>
    <n v="6.19"/>
    <n v="340.45"/>
    <s v="281133139"/>
    <s v="Planejamento Operaci"/>
    <s v="Planejamento Operaci"/>
    <s v="INSPENCAO"/>
    <m/>
    <d v="2025-11-28T00:00:00"/>
    <x v="7"/>
    <x v="0"/>
    <x v="12"/>
  </r>
  <r>
    <s v="TFX7J72"/>
    <s v="60645800105836505"/>
    <s v="28/11/2025 09:24:29"/>
    <s v="03126"/>
    <s v="PEDRO PAULO SILVA SANTOS"/>
    <x v="11"/>
    <s v="AUTOMOVEL"/>
    <s v="ARGO"/>
    <s v="FIAT"/>
    <s v="41826312"/>
    <s v="AUTO POSTO JACARE"/>
    <s v="ACREUNA"/>
    <s v="GO"/>
    <s v="ETANOL COMUM"/>
    <n v="254"/>
    <n v="7.71"/>
    <s v=" Km/L"/>
    <n v="46247"/>
    <n v="32.96"/>
    <n v="4.3499999999999996"/>
    <n v="143.38"/>
    <s v="281133870"/>
    <s v="Planejamento Operaci"/>
    <s v="Planejamento Operaci"/>
    <s v="Operacional"/>
    <m/>
    <d v="2025-11-28T00:00:00"/>
    <x v="7"/>
    <x v="0"/>
    <x v="4"/>
  </r>
  <r>
    <s v="TFE6B22"/>
    <s v="60645800105143762"/>
    <s v="28/11/2025 09:35:33"/>
    <s v="03608"/>
    <s v="WEIDER DA SILVA RODRIGUES"/>
    <x v="1"/>
    <s v="AUTOMOVEL"/>
    <s v="ARGO"/>
    <s v="FIAT"/>
    <s v="53085200"/>
    <s v="POSTO AM"/>
    <s v="APARECIDA DE GOIANIA"/>
    <s v="GO"/>
    <s v="ETANOL COMUM"/>
    <n v="386"/>
    <n v="12.37"/>
    <s v=" Km/L"/>
    <n v="32857"/>
    <n v="31.2"/>
    <n v="4.84"/>
    <n v="151"/>
    <s v="0"/>
    <s v="Planejamento Operaci"/>
    <s v="Planejamento Operaci"/>
    <s v="Operacional"/>
    <m/>
    <d v="2025-11-28T00:00:00"/>
    <x v="7"/>
    <x v="0"/>
    <x v="1"/>
  </r>
  <r>
    <s v="TUF2B45"/>
    <s v="60645800106472420"/>
    <s v="28/11/2025 10:14:51"/>
    <s v="04689"/>
    <s v="CLEDSON MARQUES ARRUDA"/>
    <x v="37"/>
    <s v="Caminhonete"/>
    <s v="SAVEIRO CS RB MF"/>
    <s v="VW"/>
    <s v="75331003"/>
    <s v="SUPERVIA LAGOA"/>
    <s v="RIO VERDE"/>
    <s v="GO"/>
    <s v="ETANOL COMUM"/>
    <n v="408"/>
    <n v="10.74"/>
    <s v=" Km/L"/>
    <n v="33263"/>
    <n v="38"/>
    <n v="4.29"/>
    <n v="163.02000000000001"/>
    <s v="0"/>
    <s v="EXT - KSE LOCAÇOES"/>
    <s v="Planejamento Operaci"/>
    <s v="KSE LOCAÇOES"/>
    <m/>
    <d v="2025-11-28T00:00:00"/>
    <x v="7"/>
    <x v="0"/>
    <x v="12"/>
  </r>
  <r>
    <s v="KAZ5F74"/>
    <s v="60645800105124355"/>
    <s v="28/11/2025 10:20:25"/>
    <s v="09808"/>
    <s v="DOUGLAS OLIVEIRA SANTOS"/>
    <x v="19"/>
    <s v="Caminhão"/>
    <s v="L 1113"/>
    <s v="IVECO"/>
    <s v="45307105"/>
    <s v="POSTO GIRASSOL"/>
    <s v="ITUMBIARA"/>
    <s v="GO"/>
    <s v="DIESEL COMUM"/>
    <n v="0"/>
    <n v="0"/>
    <s v=" Km/L"/>
    <n v="0"/>
    <n v="150"/>
    <n v="5.99"/>
    <n v="898.5"/>
    <s v="281137"/>
    <s v="EXT - SAO PEDRO"/>
    <s v="Planejamento Operaci"/>
    <s v="SAO PEDRO"/>
    <m/>
    <d v="2025-11-28T00:00:00"/>
    <x v="7"/>
    <x v="0"/>
    <x v="7"/>
  </r>
  <r>
    <s v="TBE3B75"/>
    <s v="60645800105124380"/>
    <s v="28/11/2025 10:54:19"/>
    <s v="21706"/>
    <s v="LUIZ MARCELO NEVES"/>
    <x v="19"/>
    <s v="Caminhão"/>
    <s v="CAMINHAO CARROCERIA"/>
    <s v="OUTROS"/>
    <s v="36645906"/>
    <s v="AUTO POSTO ESTRELA DO SUL III"/>
    <s v="ACREUNA"/>
    <s v="GO"/>
    <s v="DIESEL S-10"/>
    <n v="0"/>
    <n v="0"/>
    <s v=" Km/L"/>
    <n v="0"/>
    <n v="130"/>
    <n v="6.19"/>
    <n v="804.7"/>
    <s v="0"/>
    <s v="EXT - SAO PEDRO"/>
    <s v="Planejamento Operaci"/>
    <s v="SAO PEDRO"/>
    <m/>
    <d v="2025-11-28T00:00:00"/>
    <x v="7"/>
    <x v="0"/>
    <x v="7"/>
  </r>
  <r>
    <s v="TGC9A34"/>
    <s v="60645800106437250"/>
    <s v="28/11/2025 10:59:50"/>
    <s v="70145"/>
    <s v="LUCAS HENRIQUE MAGALHAES DE SOUZA "/>
    <x v="48"/>
    <s v="EQUIPAMENTOS"/>
    <s v="AMBULANCIA"/>
    <s v="OUTROS"/>
    <s v="53081700"/>
    <s v="POSTO Z   Z SANTA MA"/>
    <s v="GUAPO"/>
    <s v="GO"/>
    <s v="DIESEL S-10"/>
    <n v="272"/>
    <n v="5"/>
    <s v=" Km/L"/>
    <n v="5163"/>
    <n v="54.41"/>
    <n v="6.06"/>
    <n v="329.72"/>
    <s v="0"/>
    <s v="Planejamento Operaci"/>
    <s v="Planejamento Operaci"/>
    <s v="Operacional"/>
    <m/>
    <d v="2025-11-28T00:00:00"/>
    <x v="7"/>
    <x v="0"/>
    <x v="13"/>
  </r>
  <r>
    <s v="TGC9A34"/>
    <m/>
    <s v="28/11/2025 10:59:50"/>
    <m/>
    <m/>
    <x v="48"/>
    <m/>
    <m/>
    <m/>
    <m/>
    <s v="POSTO Z   Z SANTA MA"/>
    <m/>
    <m/>
    <s v="ARLA-32"/>
    <s v="-"/>
    <s v="-"/>
    <s v=" Km/L"/>
    <s v="-"/>
    <n v="2"/>
    <m/>
    <n v="7.58"/>
    <m/>
    <m/>
    <s v="Planejamento Operaci"/>
    <s v="Operacional"/>
    <m/>
    <d v="2025-11-28T00:00:00"/>
    <x v="7"/>
    <x v="0"/>
    <x v="13"/>
  </r>
  <r>
    <s v="TFY6E09"/>
    <s v="60645800105143700"/>
    <s v="28/11/2025 12:11:17"/>
    <s v="04380"/>
    <s v="PAULO ROBERTO BATISTA DE MOURA JUNIOR"/>
    <x v="15"/>
    <s v="AUTOMOVEL"/>
    <s v="ARGO"/>
    <s v="FIAT"/>
    <s v="36645906"/>
    <s v="AUTO POSTO ESTRELA DO SUL III"/>
    <s v="ACREUNA"/>
    <s v="GO"/>
    <s v="ETANOL COMUM"/>
    <n v="405"/>
    <n v="9.65"/>
    <s v=" Km/L"/>
    <n v="29420"/>
    <n v="41.96"/>
    <n v="4.59"/>
    <n v="192.6"/>
    <s v="0"/>
    <s v="Planejamento Operaci"/>
    <s v="Planejamento Operaci"/>
    <s v="Operacional"/>
    <m/>
    <d v="2025-11-28T00:00:00"/>
    <x v="7"/>
    <x v="0"/>
    <x v="1"/>
  </r>
  <r>
    <s v="TFS3C72"/>
    <s v="60645800105143738"/>
    <s v="28/11/2025 12:56:23"/>
    <s v="00271"/>
    <s v="HEDER OLIVEIRA SANTANA"/>
    <x v="9"/>
    <s v="AUTOMOVEL"/>
    <s v="ARGO"/>
    <s v="FIAT"/>
    <s v="41875311"/>
    <s v="POSTO SABOR DA TERRA"/>
    <s v="INDIARA"/>
    <s v="GO"/>
    <s v="ETANOL COMUM"/>
    <n v="288"/>
    <n v="8.5299999999999994"/>
    <s v=" Km/L"/>
    <n v="57453"/>
    <n v="33.75"/>
    <n v="4.2409999999999997"/>
    <n v="143.13999999999999"/>
    <s v="281146538"/>
    <s v="Planejamento Operaci"/>
    <s v="Planejamento Operaci"/>
    <s v="Operacional"/>
    <m/>
    <d v="2025-11-28T00:00:00"/>
    <x v="7"/>
    <x v="0"/>
    <x v="4"/>
  </r>
  <r>
    <s v="TFX7J72"/>
    <s v="60645800105836505"/>
    <s v="28/11/2025 15:21:00"/>
    <s v="03126"/>
    <s v="PEDRO PAULO SILVA SANTOS"/>
    <x v="11"/>
    <s v="AUTOMOVEL"/>
    <s v="ARGO"/>
    <s v="FIAT"/>
    <s v="69459415"/>
    <s v="PADDOCK CEZARINA"/>
    <s v="CEZARINA"/>
    <s v="GO"/>
    <s v="ETANOL COMUM"/>
    <n v="248"/>
    <n v="7.65"/>
    <s v=" Km/L"/>
    <n v="46495"/>
    <n v="32.409999999999997"/>
    <n v="4.3570000000000002"/>
    <n v="141.21"/>
    <s v="366619"/>
    <s v="Planejamento Operaci"/>
    <s v="Planejamento Operaci"/>
    <s v="Operacional"/>
    <m/>
    <d v="2025-11-28T00:00:00"/>
    <x v="7"/>
    <x v="0"/>
    <x v="4"/>
  </r>
  <r>
    <s v="TTP5B47"/>
    <s v="60645800106472110"/>
    <s v="28/11/2025 15:33:29"/>
    <s v="00149"/>
    <s v="MANOELITO METROVICH LIMA"/>
    <x v="40"/>
    <s v="Caminhonete"/>
    <s v="SAVEIRO CS RB MF"/>
    <s v="VW"/>
    <s v="75331801"/>
    <s v="DECIO CEZARINA"/>
    <s v="CEZARINA"/>
    <s v="GO"/>
    <s v="ETANOL COMUM"/>
    <n v="375"/>
    <n v="9.86"/>
    <s v=" Km/L"/>
    <n v="26653"/>
    <n v="38.04"/>
    <n v="4.29"/>
    <n v="163.19"/>
    <s v="202511281532"/>
    <s v="EXT - KSE LOCAÇOES"/>
    <s v="Planejamento Operaci"/>
    <s v="KSE LOCAÇOES"/>
    <m/>
    <d v="2025-11-28T00:00:00"/>
    <x v="7"/>
    <x v="0"/>
    <x v="12"/>
  </r>
  <r>
    <s v="TTY2C25"/>
    <s v="60645800106472430"/>
    <s v="28/11/2025 16:09:59"/>
    <s v="07015"/>
    <s v="EDILEIA DE SOUSA ANTUNES"/>
    <x v="38"/>
    <s v="Caminhonete"/>
    <s v="SAVEIRO CS RB MF"/>
    <s v="VW"/>
    <s v="46286315"/>
    <s v="POSTO CENTRAL"/>
    <s v="BOM JESUS"/>
    <s v="GO"/>
    <s v="ETANOL COMUM"/>
    <n v="314"/>
    <n v="8.34"/>
    <s v=" Km/L"/>
    <n v="28644"/>
    <n v="37.67"/>
    <n v="4.46"/>
    <n v="168.01"/>
    <s v="1"/>
    <s v="EXT - KSE LOCAÇOES"/>
    <s v="Planejamento Operaci"/>
    <s v="KSE LOCAÇOES"/>
    <m/>
    <d v="2025-11-28T00:00:00"/>
    <x v="7"/>
    <x v="0"/>
    <x v="12"/>
  </r>
  <r>
    <s v="TBE3B78"/>
    <s v="60645800105124169"/>
    <s v="28/11/2025 16:22:01"/>
    <s v="89049"/>
    <s v="VALDEIR JOSE CORREIA"/>
    <x v="19"/>
    <s v="Caminhão"/>
    <s v="9-180"/>
    <s v="VW"/>
    <s v="87183400"/>
    <s v="MARAJO GUAPO"/>
    <s v="GUAPO"/>
    <s v="GO"/>
    <s v="DIESEL S-10"/>
    <n v="0"/>
    <n v="0"/>
    <s v=" Km/L"/>
    <n v="0"/>
    <n v="105"/>
    <n v="6.09"/>
    <n v="639.45000000000005"/>
    <s v="0"/>
    <s v="EXT - SAO PEDRO"/>
    <s v="Planejamento Operaci"/>
    <s v="SAO PEDRO"/>
    <m/>
    <d v="2025-11-28T00:00:00"/>
    <x v="7"/>
    <x v="0"/>
    <x v="7"/>
  </r>
  <r>
    <s v="TBE3B78"/>
    <m/>
    <s v="28/11/2025 16:24:54"/>
    <m/>
    <m/>
    <x v="20"/>
    <m/>
    <m/>
    <m/>
    <m/>
    <s v="MARAJO GUAPO"/>
    <m/>
    <m/>
    <s v="ARLA-32"/>
    <n v="0"/>
    <n v="0"/>
    <s v=" Km/L"/>
    <n v="0"/>
    <n v="11.08"/>
    <m/>
    <n v="44.21"/>
    <m/>
    <s v="EXT - SAO PEDRO"/>
    <s v="Planejamento Operaci"/>
    <s v="SAO PEDRO"/>
    <m/>
    <d v="2025-11-28T00:00:00"/>
    <x v="7"/>
    <x v="0"/>
    <x v="7"/>
  </r>
  <r>
    <s v="FCW8F66"/>
    <s v="60645800105124371"/>
    <s v="28/11/2025 16:47:31"/>
    <s v="80246"/>
    <s v="FRANCISCO DE ASSIS SOARES"/>
    <x v="19"/>
    <s v="Caminhão"/>
    <s v="11-180"/>
    <s v="VW"/>
    <s v="45307105"/>
    <s v="POSTO GIRASSOL"/>
    <s v="ITUMBIARA"/>
    <s v="GO"/>
    <s v="DIESEL S-10"/>
    <n v="0"/>
    <n v="0"/>
    <s v=" Km/L"/>
    <n v="0"/>
    <n v="61.01"/>
    <n v="6.09"/>
    <n v="371.55"/>
    <s v="281160"/>
    <s v="EXT - SAO PEDRO"/>
    <s v="Planejamento Operaci"/>
    <s v="SAO PEDRO"/>
    <m/>
    <d v="2025-11-28T00:00:00"/>
    <x v="7"/>
    <x v="0"/>
    <x v="7"/>
  </r>
  <r>
    <s v="TTG6C15"/>
    <s v="60645800106437736"/>
    <s v="28/11/2025 16:59:22"/>
    <s v="07928"/>
    <s v="JOÃO PAULO SILVA TAVARES"/>
    <x v="64"/>
    <s v="Utilitário"/>
    <s v="SAVEIRO"/>
    <s v="FIAT"/>
    <s v="87183400"/>
    <s v="MARAJO GUAPO"/>
    <s v="GUAPO"/>
    <s v="GO"/>
    <s v="ETANOL COMUM"/>
    <n v="285"/>
    <n v="7.1"/>
    <s v=" Km/L"/>
    <n v="33005"/>
    <n v="40.14"/>
    <n v="4.0910000000000002"/>
    <n v="164.21"/>
    <s v="0"/>
    <s v="EXT - KSE LOCAÇOES"/>
    <s v="Planejamento Operaci"/>
    <s v="KSE LOCAÇOES"/>
    <m/>
    <d v="2025-11-28T00:00:00"/>
    <x v="7"/>
    <x v="0"/>
    <x v="1"/>
  </r>
  <r>
    <s v="TFP3B22"/>
    <s v="60645800105143720"/>
    <s v="28/11/2025 17:13:29"/>
    <s v="02769"/>
    <s v="ANDRE LUIS PAULINO"/>
    <x v="6"/>
    <s v="AUTOMOVEL"/>
    <s v="ARGO"/>
    <s v="FIAT"/>
    <s v="26482800"/>
    <s v="POSTO G3"/>
    <s v="PONTALINA"/>
    <s v="GO"/>
    <s v="ETANOL COMUM"/>
    <n v="391"/>
    <n v="11.19"/>
    <s v=" Km/L"/>
    <n v="31680"/>
    <n v="34.94"/>
    <n v="4.4930000000000003"/>
    <n v="157"/>
    <s v="87777"/>
    <s v="Planejamento Operaci"/>
    <s v="Planejamento Operaci"/>
    <s v="Operacional"/>
    <m/>
    <d v="2025-11-28T00:00:00"/>
    <x v="7"/>
    <x v="0"/>
    <x v="4"/>
  </r>
  <r>
    <s v="TTT2H93"/>
    <s v="60645800106472340"/>
    <s v="28/11/2025 17:17:59"/>
    <s v="52982"/>
    <s v="ROBERTO ANTONIO DE MELO"/>
    <x v="41"/>
    <s v="Utilitário"/>
    <s v="SAVEIRO"/>
    <s v="FIAT"/>
    <s v="41826312"/>
    <s v="AUTO POSTO JACARE"/>
    <s v="ACREUNA"/>
    <s v="GO"/>
    <s v="ETANOL COMUM"/>
    <n v="332"/>
    <n v="8.15"/>
    <s v=" Km/L"/>
    <n v="33414"/>
    <n v="40.76"/>
    <n v="4.351"/>
    <n v="177.33"/>
    <s v="281162297"/>
    <s v="EXT - KSE LOCAÇOES"/>
    <s v="Planejamento Operaci"/>
    <s v="KSE LOCAÇOES"/>
    <m/>
    <d v="2025-11-28T00:00:00"/>
    <x v="7"/>
    <x v="0"/>
    <x v="12"/>
  </r>
  <r>
    <s v="TFA5I89"/>
    <s v="60645800105853740"/>
    <s v="28/11/2025 17:21:15"/>
    <s v="71805"/>
    <s v="MURILO SOUZA BERNARDES"/>
    <x v="21"/>
    <s v="AUTOMOVEL"/>
    <s v="ARGO"/>
    <s v="FIAT"/>
    <s v="36603412"/>
    <s v="POSTO DO RATINHO"/>
    <s v="GOIANIA"/>
    <s v="GO"/>
    <s v="ETANOL COMUM"/>
    <n v="251"/>
    <n v="8.9700000000000006"/>
    <s v=" Km/L"/>
    <n v="12558"/>
    <n v="27.97"/>
    <n v="5.24"/>
    <n v="146.56"/>
    <s v="1"/>
    <s v="Planejamento Operaci"/>
    <s v="Planejamento Operaci"/>
    <s v="Operacional"/>
    <m/>
    <d v="2025-11-28T00:00:00"/>
    <x v="7"/>
    <x v="0"/>
    <x v="2"/>
  </r>
  <r>
    <s v="TUF2B45"/>
    <s v="60645800106472420"/>
    <s v="28/11/2025 17:40:44"/>
    <s v="04689"/>
    <s v="CLEDSON MARQUES ARRUDA"/>
    <x v="37"/>
    <s v="Caminhonete"/>
    <s v="SAVEIRO CS RB MF"/>
    <s v="VW"/>
    <s v="75331003"/>
    <s v="SUPERVIA LAGOA"/>
    <s v="RIO VERDE"/>
    <s v="GO"/>
    <s v="ETANOL COMUM"/>
    <n v="407"/>
    <n v="9.7100000000000009"/>
    <s v=" Km/L"/>
    <n v="33670"/>
    <n v="41.91"/>
    <n v="4.2889999999999997"/>
    <n v="179.75"/>
    <s v="0"/>
    <s v="EXT - KSE LOCAÇOES"/>
    <s v="Planejamento Operaci"/>
    <s v="KSE LOCAÇOES"/>
    <m/>
    <d v="2025-11-28T00:00:00"/>
    <x v="7"/>
    <x v="0"/>
    <x v="12"/>
  </r>
  <r>
    <s v="TFS3C72"/>
    <s v="60645800105143738"/>
    <s v="28/11/2025 17:44:42"/>
    <s v="00271"/>
    <s v="HEDER OLIVEIRA SANTANA"/>
    <x v="9"/>
    <s v="AUTOMOVEL"/>
    <s v="ARGO"/>
    <s v="FIAT"/>
    <s v="13308211"/>
    <s v="P. BANDEIRANTES"/>
    <s v="RIO VERDE"/>
    <s v="GO"/>
    <s v="ETANOL COMUM"/>
    <n v="139"/>
    <n v="7.35"/>
    <s v=" Km/L"/>
    <n v="57592"/>
    <n v="18.920000000000002"/>
    <n v="4.3899999999999997"/>
    <n v="83.06"/>
    <s v="281163696"/>
    <s v="Planejamento Operaci"/>
    <s v="Planejamento Operaci"/>
    <s v="Operacional"/>
    <m/>
    <d v="2025-11-28T00:00:00"/>
    <x v="7"/>
    <x v="0"/>
    <x v="4"/>
  </r>
  <r>
    <s v="TFN3B64"/>
    <s v="60645800106437477"/>
    <s v="28/11/2025 17:53:51"/>
    <s v="00650"/>
    <s v="FLAVIO GONCALVES SILVA"/>
    <x v="47"/>
    <s v="EQUIPAMENTOS"/>
    <s v="AMBULANCIA"/>
    <s v="OUTROS"/>
    <s v="45307105"/>
    <s v="POSTO GIRASSOL"/>
    <s v="ITUMBIARA"/>
    <s v="GO"/>
    <s v="DIESEL S-10"/>
    <n v="139"/>
    <n v="4.91"/>
    <s v=" Km/L"/>
    <n v="3404"/>
    <n v="28.3"/>
    <n v="6.0910000000000002"/>
    <n v="172.37"/>
    <s v="281164"/>
    <s v="Planejamento Operaci"/>
    <s v="Planejamento Operaci"/>
    <s v="Operacional"/>
    <m/>
    <d v="2025-11-28T00:00:00"/>
    <x v="7"/>
    <x v="0"/>
    <x v="13"/>
  </r>
  <r>
    <s v="TLR1J91"/>
    <s v="60645800106043065"/>
    <s v="28/11/2025 18:09:07"/>
    <s v="02910"/>
    <s v="EMERSON CRISTIANO DA SILVEIRA"/>
    <x v="23"/>
    <s v="Caminhonete"/>
    <s v="SAVEIRO"/>
    <s v="VOLKSWAGEN"/>
    <s v="75331801"/>
    <s v="DECIO CEZARINA"/>
    <s v="CEZARINA"/>
    <s v="GO"/>
    <s v="ETANOL COMUM"/>
    <n v="0"/>
    <n v="0"/>
    <s v=" Km/L"/>
    <s v="-"/>
    <n v="46.48"/>
    <n v="4.29"/>
    <n v="199.4"/>
    <s v="202511281808"/>
    <s v="Planejamento Operaci"/>
    <s v="Planejamento Operaci"/>
    <s v="Operacional"/>
    <m/>
    <d v="2025-11-28T00:00:00"/>
    <x v="7"/>
    <x v="0"/>
    <x v="9"/>
  </r>
  <r>
    <s v="TTR3A31"/>
    <s v="60645800106472404"/>
    <s v="28/11/2025 18:16:22"/>
    <s v="95143"/>
    <s v="NILDO ANTONIO DE SOUSA"/>
    <x v="53"/>
    <s v="Caminhonete"/>
    <s v="SAVEIRO CS RB MF"/>
    <s v="VW"/>
    <s v="46209914"/>
    <s v="DECIO RIO VERDE"/>
    <s v="RIO VERDE"/>
    <s v="GO"/>
    <s v="ETANOL COMUM"/>
    <n v="333"/>
    <n v="8.35"/>
    <s v=" Km/L"/>
    <n v="26462"/>
    <n v="39.86"/>
    <n v="4.1900000000000004"/>
    <n v="167.01"/>
    <s v="202511281815"/>
    <s v="EXT - KSE LOCAÇOES"/>
    <s v="Planejamento Operaci"/>
    <s v="KSE LOCAÇOES"/>
    <m/>
    <d v="2025-11-28T00:00:00"/>
    <x v="7"/>
    <x v="0"/>
    <x v="12"/>
  </r>
  <r>
    <s v="TJE5D27"/>
    <s v="60645800105124400"/>
    <s v="28/11/2025 18:26:57"/>
    <s v="09179"/>
    <s v="DANIEL NASCIMENTO DOS SANTOS_x0009__x0009__x0009__x0009_"/>
    <x v="60"/>
    <s v="EQUIPAMENTOS"/>
    <s v="GUINCHO LEVE"/>
    <s v="EQUIPAMENTO"/>
    <s v="81889412"/>
    <s v="POSTO ZERO UM"/>
    <s v="RIO VERDE"/>
    <s v="GO"/>
    <s v="DIESEL S-10"/>
    <n v="484"/>
    <n v="5.38"/>
    <s v=" Km/L"/>
    <n v="8840"/>
    <n v="90"/>
    <n v="6.14"/>
    <n v="552.61"/>
    <s v="11"/>
    <s v="EXT - LUCCA JR"/>
    <s v="Planejamento Operaci"/>
    <s v="LUCCA JR"/>
    <m/>
    <d v="2025-11-28T00:00:00"/>
    <x v="7"/>
    <x v="0"/>
    <x v="11"/>
  </r>
  <r>
    <s v="TJE5D27"/>
    <m/>
    <s v="28/11/2025 18:26:57"/>
    <m/>
    <m/>
    <x v="60"/>
    <m/>
    <m/>
    <m/>
    <m/>
    <s v="POSTO ZERO UM"/>
    <m/>
    <m/>
    <s v="ARLA-32"/>
    <s v="-"/>
    <s v="-"/>
    <s v=" Km/L"/>
    <s v="-"/>
    <n v="4"/>
    <m/>
    <n v="13.96"/>
    <m/>
    <m/>
    <s v="Planejamento Operaci"/>
    <s v="LUCCA JR"/>
    <m/>
    <d v="2025-11-28T00:00:00"/>
    <x v="7"/>
    <x v="0"/>
    <x v="11"/>
  </r>
  <r>
    <s v="TTQ3C61"/>
    <s v="60645800106472501"/>
    <s v="28/11/2025 18:38:29"/>
    <s v="46440"/>
    <s v="PAULO SOUSA DIAS"/>
    <x v="44"/>
    <s v="Caminhonete"/>
    <s v="SAVEIRO CS RB MF"/>
    <s v="VW"/>
    <s v="45308900"/>
    <s v="POSTO LUPATINI"/>
    <s v="SANTO ANTONIO DA BARRA"/>
    <s v="GO"/>
    <s v="ETANOL COMUM"/>
    <n v="396"/>
    <n v="10.06"/>
    <s v=" Km/L"/>
    <n v="14256"/>
    <n v="39.35"/>
    <n v="4.49"/>
    <n v="176.68"/>
    <s v="0"/>
    <s v="EXT - KSE LOCAÇOES"/>
    <s v="Planejamento Operaci"/>
    <s v="KSE LOCAÇOES"/>
    <m/>
    <d v="2025-11-28T00:00:00"/>
    <x v="7"/>
    <x v="0"/>
    <x v="12"/>
  </r>
  <r>
    <s v="TUG2C45"/>
    <s v="60645800106437770"/>
    <s v="28/11/2025 18:57:12"/>
    <s v="03782"/>
    <s v="ELVIS MESSIAS FERNANDES"/>
    <x v="54"/>
    <s v="Utilitário"/>
    <s v="SAVEIRO"/>
    <s v="FIAT"/>
    <s v="81889412"/>
    <s v="POSTO ZERO UM"/>
    <s v="RIO VERDE"/>
    <s v="GO"/>
    <s v="ETANOL COMUM"/>
    <n v="503"/>
    <n v="10.61"/>
    <s v=" Km/L"/>
    <n v="28474"/>
    <n v="47.43"/>
    <n v="4.3899999999999997"/>
    <n v="208.21"/>
    <s v="2"/>
    <s v="EXT - KSE LOCAÇOES"/>
    <s v="Planejamento Operaci"/>
    <s v="KSE LOCAÇOES"/>
    <m/>
    <d v="2025-11-28T00:00:00"/>
    <x v="7"/>
    <x v="0"/>
    <x v="12"/>
  </r>
  <r>
    <s v="TLO0E87"/>
    <s v="60645800106184255"/>
    <s v="28/11/2025 19:14:55"/>
    <s v="01258"/>
    <s v="PEDRO HENRIQUE RODRIGUES VIDAL"/>
    <x v="43"/>
    <s v="EQUIPAMENTOS"/>
    <s v="GUINCHO LEVE"/>
    <s v="EQUIPAMENTO"/>
    <s v="87183400"/>
    <s v="MARAJO GUAPO"/>
    <s v="GUAPO"/>
    <s v="GO"/>
    <s v="DIESEL S-10"/>
    <n v="515"/>
    <n v="6.31"/>
    <s v=" Km/L"/>
    <n v="9812"/>
    <n v="81.62"/>
    <n v="6.09"/>
    <n v="497.07"/>
    <s v="0"/>
    <s v="EXT - LUCCA JR"/>
    <s v="Planejamento Operaci"/>
    <s v="LUCCA JR"/>
    <m/>
    <d v="2025-11-28T00:00:00"/>
    <x v="7"/>
    <x v="0"/>
    <x v="11"/>
  </r>
  <r>
    <s v="TIV6G27"/>
    <s v="60645800106184069"/>
    <s v="28/11/2025 19:39:42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365"/>
    <n v="6.47"/>
    <s v=" Km/L"/>
    <n v="10455"/>
    <n v="56.41"/>
    <n v="5.99"/>
    <n v="337.91"/>
    <s v="281170803"/>
    <s v="EXT - LUCCA JR"/>
    <s v="Planejamento Operaci"/>
    <s v="LUCCA JR"/>
    <m/>
    <d v="2025-11-28T00:00:00"/>
    <x v="7"/>
    <x v="0"/>
    <x v="11"/>
  </r>
  <r>
    <s v="TIV6G27"/>
    <m/>
    <s v="28/11/2025 19:39:42"/>
    <m/>
    <m/>
    <x v="30"/>
    <m/>
    <m/>
    <m/>
    <m/>
    <s v="AUTO POSTO JACARE"/>
    <m/>
    <m/>
    <s v="ARLA-32"/>
    <s v="-"/>
    <s v="-"/>
    <s v=" Km/L"/>
    <s v="-"/>
    <n v="4.58"/>
    <m/>
    <n v="15.12"/>
    <m/>
    <m/>
    <s v="Planejamento Operaci"/>
    <s v="LUCCA JR"/>
    <m/>
    <d v="2025-11-28T00:00:00"/>
    <x v="7"/>
    <x v="0"/>
    <x v="11"/>
  </r>
  <r>
    <s v="TUK2D26"/>
    <s v="60645800106553790"/>
    <s v="28/11/2025 22:11:28"/>
    <s v="70552"/>
    <s v="ARMANDO DA SILVA OLIVIEIRA NETO"/>
    <x v="42"/>
    <s v="Caminhonete"/>
    <s v="Caminhonete S10"/>
    <s v="CHEVROLET"/>
    <s v="75331003"/>
    <s v="SUPERVIA LAGOA"/>
    <s v="RIO VERDE"/>
    <s v="GO"/>
    <s v="DIESEL COMUM"/>
    <n v="936"/>
    <n v="14.6"/>
    <s v=" Km/L"/>
    <n v="24074"/>
    <n v="64.09"/>
    <n v="6.09"/>
    <n v="390.31"/>
    <s v="0"/>
    <s v="Planejamento Operaci"/>
    <s v="Planejamento Operaci"/>
    <s v="INSPENCAO"/>
    <m/>
    <d v="2025-11-28T00:00:00"/>
    <x v="7"/>
    <x v="0"/>
    <x v="12"/>
  </r>
  <r>
    <s v="TTY2C25"/>
    <s v="60645800106472430"/>
    <s v="29/11/2025 01:33:05"/>
    <s v="05644"/>
    <s v="GEOVANE SEVERIANO DA SILVA"/>
    <x v="38"/>
    <s v="Caminhonete"/>
    <s v="SAVEIRO CS RB MF"/>
    <s v="VW"/>
    <s v="45341508"/>
    <s v="POSTO ALTO DA SERRA"/>
    <s v="ITUMBIARA"/>
    <s v="GO"/>
    <s v="ETANOL COMUM"/>
    <n v="385"/>
    <n v="11.67"/>
    <s v=" Km/L"/>
    <n v="29029"/>
    <n v="32.979999999999997"/>
    <n v="4.6390000000000002"/>
    <n v="153"/>
    <s v="0"/>
    <s v="EXT - KSE LOCAÇOES"/>
    <s v="Planejamento Operaci"/>
    <s v="KSE LOCAÇOES"/>
    <m/>
    <d v="2025-11-29T00:00:00"/>
    <x v="7"/>
    <x v="0"/>
    <x v="12"/>
  </r>
  <r>
    <s v="TTP5B47"/>
    <s v="60645800106472110"/>
    <s v="29/11/2025 02:47:03"/>
    <s v="99531"/>
    <s v="RODRIGO RODRIGUES BARROS"/>
    <x v="40"/>
    <s v="Caminhonete"/>
    <s v="SAVEIRO CS RB MF"/>
    <s v="VW"/>
    <s v="07674909"/>
    <s v="AUTO POSTO INDIARA"/>
    <s v="INDIARA"/>
    <s v="GO"/>
    <s v="ETANOL COMUM"/>
    <n v="481"/>
    <n v="10.66"/>
    <s v=" Km/L"/>
    <n v="27134"/>
    <n v="45.14"/>
    <n v="4.49"/>
    <n v="202.68"/>
    <s v="10122"/>
    <s v="EXT - KSE LOCAÇOES"/>
    <s v="Planejamento Operaci"/>
    <s v="KSE LOCAÇOES"/>
    <m/>
    <d v="2025-11-29T00:00:00"/>
    <x v="7"/>
    <x v="0"/>
    <x v="12"/>
  </r>
  <r>
    <s v="TTQ4C10"/>
    <s v="60645800106553930"/>
    <s v="29/11/2025 04:10:32"/>
    <s v="03095"/>
    <s v="MICHELL ALMEIDA SANTANA"/>
    <x v="31"/>
    <s v="Caminhonete"/>
    <s v="Caminhonete S10"/>
    <s v="CHEVROLET"/>
    <s v="69442211"/>
    <s v="POSTO SUDOESTE"/>
    <s v="GUAPO"/>
    <s v="GO"/>
    <s v="DIESEL S-10"/>
    <n v="878"/>
    <n v="15.46"/>
    <s v=" Km/L"/>
    <n v="31439"/>
    <n v="56.81"/>
    <n v="5.89"/>
    <n v="334.61"/>
    <s v="1"/>
    <s v="Planejamento Operaci"/>
    <s v="Planejamento Operaci"/>
    <s v="INSPENCAO"/>
    <m/>
    <d v="2025-11-29T00:00:00"/>
    <x v="7"/>
    <x v="0"/>
    <x v="12"/>
  </r>
  <r>
    <s v="TTQ3C61"/>
    <s v="60645800106472501"/>
    <s v="29/11/2025 04:14:13"/>
    <s v="75717"/>
    <s v="LUCAS PEREIRA APRIGIO"/>
    <x v="44"/>
    <s v="Caminhonete"/>
    <s v="SAVEIRO CS RB MF"/>
    <s v="VW"/>
    <s v="46209914"/>
    <s v="DECIO RIO VERDE"/>
    <s v="RIO VERDE"/>
    <s v="GO"/>
    <s v="ETANOL COMUM"/>
    <n v="397"/>
    <n v="10.61"/>
    <s v=" Km/L"/>
    <n v="14653"/>
    <n v="37.4"/>
    <n v="4.1900000000000004"/>
    <n v="156.71"/>
    <s v="202511290413"/>
    <s v="EXT - KSE LOCAÇOES"/>
    <s v="Planejamento Operaci"/>
    <s v="KSE LOCAÇOES"/>
    <m/>
    <d v="2025-11-29T00:00:00"/>
    <x v="7"/>
    <x v="0"/>
    <x v="12"/>
  </r>
  <r>
    <s v="TUF2B45"/>
    <s v="60645800106472420"/>
    <s v="29/11/2025 05:34:44"/>
    <s v="03398"/>
    <s v="JOSIMAR VENANCIO SANTOS SILVA"/>
    <x v="37"/>
    <s v="Caminhonete"/>
    <s v="SAVEIRO CS RB MF"/>
    <s v="VW"/>
    <s v="53030006"/>
    <s v="KR TREVO"/>
    <s v="SANTA HELENA DE GOIAS"/>
    <s v="GO"/>
    <s v="ETANOL COMUM"/>
    <n v="506"/>
    <n v="11.59"/>
    <s v=" Km/L"/>
    <n v="34176"/>
    <n v="43.64"/>
    <n v="4.3890000000000002"/>
    <n v="191.52"/>
    <s v="2"/>
    <s v="EXT - KSE LOCAÇOES"/>
    <s v="Planejamento Operaci"/>
    <s v="KSE LOCAÇOES"/>
    <m/>
    <d v="2025-11-29T00:00:00"/>
    <x v="7"/>
    <x v="0"/>
    <x v="12"/>
  </r>
  <r>
    <s v="TUG2C45"/>
    <s v="60645800106437770"/>
    <s v="29/11/2025 05:46:20"/>
    <s v="02025"/>
    <s v="TIAGO PEREIRA SANTOS"/>
    <x v="54"/>
    <s v="Utilitário"/>
    <s v="SAVEIRO"/>
    <s v="FIAT"/>
    <s v="81889412"/>
    <s v="POSTO ZERO UM"/>
    <s v="RIO VERDE"/>
    <s v="GO"/>
    <s v="ETANOL COMUM"/>
    <n v="453"/>
    <n v="11.37"/>
    <s v=" Km/L"/>
    <n v="28927"/>
    <n v="39.840000000000003"/>
    <n v="4.3899999999999997"/>
    <n v="174.9"/>
    <s v="1"/>
    <s v="EXT - KSE LOCAÇOES"/>
    <s v="Planejamento Operaci"/>
    <s v="KSE LOCAÇOES"/>
    <m/>
    <d v="2025-11-29T00:00:00"/>
    <x v="7"/>
    <x v="0"/>
    <x v="12"/>
  </r>
  <r>
    <s v="TTT2H93"/>
    <s v="60645800106472340"/>
    <s v="29/11/2025 05:50:31"/>
    <s v="07097"/>
    <s v="LUIZ FERNANDO NUNES RIBEIRO"/>
    <x v="41"/>
    <s v="Utilitário"/>
    <s v="SAVEIRO"/>
    <s v="FIAT"/>
    <s v="07674909"/>
    <s v="AUTO POSTO INDIARA"/>
    <s v="INDIARA"/>
    <s v="GO"/>
    <s v="ETANOL COMUM"/>
    <n v="481"/>
    <n v="11.15"/>
    <s v=" Km/L"/>
    <n v="33895"/>
    <n v="43.15"/>
    <n v="4.29"/>
    <n v="185.11"/>
    <s v="10124"/>
    <s v="EXT - KSE LOCAÇOES"/>
    <s v="Planejamento Operaci"/>
    <s v="KSE LOCAÇOES"/>
    <m/>
    <d v="2025-11-29T00:00:00"/>
    <x v="7"/>
    <x v="0"/>
    <x v="12"/>
  </r>
  <r>
    <s v="TTR3A31"/>
    <s v="60645800106472404"/>
    <s v="29/11/2025 05:50:34"/>
    <s v="01836"/>
    <s v="DANILLO ROSA CARDOSO"/>
    <x v="53"/>
    <s v="Caminhonete"/>
    <s v="SAVEIRO CS RB MF"/>
    <s v="VW"/>
    <s v="46209914"/>
    <s v="DECIO RIO VERDE"/>
    <s v="RIO VERDE"/>
    <s v="GO"/>
    <s v="ETANOL COMUM"/>
    <n v="433"/>
    <n v="10.46"/>
    <s v=" Km/L"/>
    <n v="26895"/>
    <n v="41.38"/>
    <n v="4.1900000000000004"/>
    <n v="173.38"/>
    <s v="202511290549"/>
    <s v="EXT - KSE LOCAÇOES"/>
    <s v="Planejamento Operaci"/>
    <s v="KSE LOCAÇOES"/>
    <m/>
    <d v="2025-11-29T00:00:00"/>
    <x v="7"/>
    <x v="0"/>
    <x v="12"/>
  </r>
  <r>
    <s v="TUW2D74"/>
    <s v="60645800105124310"/>
    <s v="29/11/2025 06:34:39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913"/>
    <n v="15.67"/>
    <s v=" Km/L"/>
    <n v="26956"/>
    <n v="58.26"/>
    <n v="6.49"/>
    <n v="378.1"/>
    <s v="0"/>
    <s v="Planejamento Operaci"/>
    <s v="Planejamento Operaci"/>
    <s v="Operacional"/>
    <m/>
    <d v="2025-11-29T00:00:00"/>
    <x v="7"/>
    <x v="0"/>
    <x v="12"/>
  </r>
  <r>
    <s v="TFA5I89"/>
    <s v="60645800105853740"/>
    <s v="29/11/2025 08:57:20"/>
    <s v="71805"/>
    <s v="MURILO SOUZA BERNARDES"/>
    <x v="21"/>
    <s v="AUTOMOVEL"/>
    <s v="ARGO"/>
    <s v="FIAT"/>
    <s v="07622607"/>
    <s v="AUTO POSTO BRASILIA II"/>
    <s v="JUSSARA"/>
    <s v="GO"/>
    <s v="ETANOL COMUM"/>
    <n v="241"/>
    <n v="7.66"/>
    <s v=" Km/L"/>
    <n v="12799"/>
    <n v="31.47"/>
    <n v="4.29"/>
    <n v="135.01"/>
    <s v="1"/>
    <s v="Planejamento Operaci"/>
    <s v="Planejamento Operaci"/>
    <s v="Operacional"/>
    <m/>
    <d v="2025-11-29T00:00:00"/>
    <x v="7"/>
    <x v="0"/>
    <x v="2"/>
  </r>
  <r>
    <s v="TTY2C25"/>
    <s v="60645800106472430"/>
    <s v="29/11/2025 09:13:27"/>
    <s v="07015"/>
    <s v="EDILEIA DE SOUSA ANTUNES"/>
    <x v="38"/>
    <s v="Caminhonete"/>
    <s v="SAVEIRO CS RB MF"/>
    <s v="VW"/>
    <s v="46286315"/>
    <s v="POSTO CENTRAL"/>
    <s v="BOM JESUS"/>
    <s v="GO"/>
    <s v="ETANOL COMUM"/>
    <n v="400"/>
    <n v="11.89"/>
    <s v=" Km/L"/>
    <n v="29429"/>
    <n v="33.630000000000003"/>
    <n v="4.4610000000000003"/>
    <n v="150.01"/>
    <s v="1"/>
    <s v="EXT - KSE LOCAÇOES"/>
    <s v="Planejamento Operaci"/>
    <s v="KSE LOCAÇOES"/>
    <m/>
    <d v="2025-11-29T00:00:00"/>
    <x v="7"/>
    <x v="0"/>
    <x v="12"/>
  </r>
  <r>
    <s v="TFW3J34"/>
    <s v="60645800106437440"/>
    <s v="29/11/2025 09:48:03"/>
    <s v="70145"/>
    <s v="LUCAS HENRIQUE MAGALHAES DE SOUZA "/>
    <x v="49"/>
    <s v="EQUIPAMENTOS"/>
    <s v="AMBULANCIA"/>
    <s v="OUTROS"/>
    <s v="46286315"/>
    <s v="POSTO CENTRAL"/>
    <s v="BOM JESUS"/>
    <s v="GO"/>
    <s v="DIESEL S-10"/>
    <n v="499"/>
    <n v="6.93"/>
    <s v=" Km/L"/>
    <n v="6377"/>
    <n v="72.010000000000005"/>
    <n v="6.2409999999999997"/>
    <n v="449.39"/>
    <s v="1"/>
    <s v="Planejamento Operaci"/>
    <s v="Planejamento Operaci"/>
    <s v="Operacional"/>
    <m/>
    <d v="2025-11-29T00:00:00"/>
    <x v="7"/>
    <x v="0"/>
    <x v="13"/>
  </r>
  <r>
    <s v="TFW3J34"/>
    <m/>
    <s v="29/11/2025 09:53:37"/>
    <m/>
    <m/>
    <x v="49"/>
    <m/>
    <m/>
    <m/>
    <m/>
    <s v="POSTO CENTRAL"/>
    <m/>
    <m/>
    <s v="ARLA-32"/>
    <s v="-"/>
    <s v="-"/>
    <s v=" Km/L"/>
    <s v="-"/>
    <n v="20"/>
    <m/>
    <n v="126"/>
    <m/>
    <m/>
    <s v="Planejamento Operaci"/>
    <s v="Operacional"/>
    <m/>
    <d v="2025-11-29T00:00:00"/>
    <x v="7"/>
    <x v="0"/>
    <x v="13"/>
  </r>
  <r>
    <s v="TTQ3C61"/>
    <s v="60645800106472501"/>
    <s v="29/11/2025 12:09:50"/>
    <s v="46440"/>
    <s v="PAULO SOUSA DIAS"/>
    <x v="44"/>
    <s v="Caminhonete"/>
    <s v="SAVEIRO CS RB MF"/>
    <s v="VW"/>
    <s v="45308900"/>
    <s v="POSTO LUPATINI"/>
    <s v="SANTO ANTONIO DA BARRA"/>
    <s v="GO"/>
    <s v="ETANOL COMUM"/>
    <n v="415"/>
    <n v="11.29"/>
    <s v=" Km/L"/>
    <n v="15068"/>
    <n v="36.76"/>
    <n v="4.49"/>
    <n v="165.05"/>
    <s v="1"/>
    <s v="EXT - KSE LOCAÇOES"/>
    <s v="Planejamento Operaci"/>
    <s v="KSE LOCAÇOES"/>
    <m/>
    <d v="2025-11-29T00:00:00"/>
    <x v="7"/>
    <x v="0"/>
    <x v="12"/>
  </r>
  <r>
    <s v="IMP0001"/>
    <s v="60645800105124150"/>
    <s v="29/11/2025 12:25:37"/>
    <s v="89049"/>
    <s v="VALDEIR JOSE CORREIA"/>
    <x v="19"/>
    <s v="EQUIPAMENTOS"/>
    <s v="IMPLEMENTOS"/>
    <s v="OUTROS"/>
    <s v="81870100"/>
    <s v="POSTO MILLENIUM DIMAG"/>
    <s v="APARECIDA DE GOIANIA"/>
    <s v="GO"/>
    <s v="GASOLINA COMUM"/>
    <n v="0"/>
    <n v="0"/>
    <s v=" Km/L"/>
    <n v="0"/>
    <n v="5.34"/>
    <n v="6.2919999999999998"/>
    <n v="33.6"/>
    <s v="75393"/>
    <s v="EXT - SAO PEDRO"/>
    <s v="Planejamento Operaci"/>
    <s v="SAO PEDRO"/>
    <m/>
    <d v="2025-11-29T00:00:00"/>
    <x v="7"/>
    <x v="0"/>
    <x v="7"/>
  </r>
  <r>
    <s v="TFU6C04"/>
    <s v="60645800106437493"/>
    <s v="29/11/2025 12:25:49"/>
    <s v="87351"/>
    <s v="CLEYTON GARCIA MOREIRA"/>
    <x v="50"/>
    <s v="EQUIPAMENTOS"/>
    <s v="AMBULANCIA"/>
    <s v="OUTROS"/>
    <s v="46225718"/>
    <s v="POSTO MARIA JOAO"/>
    <s v="ITUMBIARA"/>
    <s v="GO"/>
    <s v="DIESEL S-10"/>
    <n v="109"/>
    <n v="2.63"/>
    <s v=" Km/L"/>
    <n v="5213"/>
    <n v="41.48"/>
    <n v="6.4"/>
    <n v="265.47000000000003"/>
    <s v="1"/>
    <s v="Planejamento Operaci"/>
    <s v="Planejamento Operaci"/>
    <s v="Operacional"/>
    <m/>
    <d v="2025-11-29T00:00:00"/>
    <x v="7"/>
    <x v="0"/>
    <x v="13"/>
  </r>
  <r>
    <s v="TFY3C02"/>
    <s v="60645800105143770"/>
    <s v="29/11/2025 12:31:05"/>
    <s v="37473"/>
    <s v="OTHON SIQUEIRA DE ALMEIDA"/>
    <x v="14"/>
    <s v="AUTOMOVEL"/>
    <s v="ARGO"/>
    <s v="FIAT"/>
    <s v="36603412"/>
    <s v="POSTO DO RATINHO"/>
    <s v="GOIANIA"/>
    <s v="GO"/>
    <s v="ETANOL COMUM"/>
    <n v="393"/>
    <n v="8.7799999999999994"/>
    <s v=" Km/L"/>
    <n v="14831"/>
    <n v="44.76"/>
    <n v="4.8410000000000002"/>
    <n v="216.67"/>
    <s v="1"/>
    <s v="Planejamento Operaci"/>
    <s v="Planejamento Operaci"/>
    <s v="Operacional"/>
    <m/>
    <d v="2025-11-29T00:00:00"/>
    <x v="7"/>
    <x v="0"/>
    <x v="0"/>
  </r>
  <r>
    <s v="TTT2H93"/>
    <s v="60645800106472340"/>
    <s v="29/11/2025 14:01:34"/>
    <s v="52982"/>
    <s v="ROBERTO ANTONIO DE MELO"/>
    <x v="41"/>
    <s v="Utilitário"/>
    <s v="SAVEIRO"/>
    <s v="FIAT"/>
    <s v="41826312"/>
    <s v="AUTO POSTO JACARE"/>
    <s v="ACREUNA"/>
    <s v="GO"/>
    <s v="ETANOL COMUM"/>
    <n v="432"/>
    <n v="9.64"/>
    <s v=" Km/L"/>
    <n v="34327"/>
    <n v="44.81"/>
    <n v="4.351"/>
    <n v="194.95"/>
    <s v="291150490"/>
    <s v="EXT - KSE LOCAÇOES"/>
    <s v="Planejamento Operaci"/>
    <s v="KSE LOCAÇOES"/>
    <m/>
    <d v="2025-11-29T00:00:00"/>
    <x v="7"/>
    <x v="0"/>
    <x v="12"/>
  </r>
  <r>
    <s v="TUF2B45"/>
    <s v="60645800106472420"/>
    <s v="29/11/2025 14:02:30"/>
    <s v="04689"/>
    <s v="CLEDSON MARQUES ARRUDA"/>
    <x v="37"/>
    <s v="Caminhonete"/>
    <s v="SAVEIRO CS RB MF"/>
    <s v="VW"/>
    <s v="46286315"/>
    <s v="POSTO CENTRAL"/>
    <s v="BOM JESUS"/>
    <s v="GO"/>
    <s v="ETANOL COMUM"/>
    <n v="427"/>
    <n v="9.84"/>
    <s v=" Km/L"/>
    <n v="34603"/>
    <n v="43.4"/>
    <n v="4.46"/>
    <n v="193.57"/>
    <s v="1"/>
    <s v="EXT - KSE LOCAÇOES"/>
    <s v="Planejamento Operaci"/>
    <s v="KSE LOCAÇOES"/>
    <m/>
    <d v="2025-11-29T00:00:00"/>
    <x v="7"/>
    <x v="0"/>
    <x v="12"/>
  </r>
  <r>
    <s v="TTP5B47"/>
    <s v="60645800106472110"/>
    <s v="29/11/2025 14:32:04"/>
    <s v="00149"/>
    <s v="MANOELITO METROVICH LIMA"/>
    <x v="40"/>
    <s v="Caminhonete"/>
    <s v="SAVEIRO CS RB MF"/>
    <s v="VW"/>
    <s v="75331801"/>
    <s v="DECIO CEZARINA"/>
    <s v="CEZARINA"/>
    <s v="GO"/>
    <s v="ETANOL COMUM"/>
    <n v="438"/>
    <n v="9.65"/>
    <s v=" Km/L"/>
    <n v="27572"/>
    <n v="45.38"/>
    <n v="4.29"/>
    <n v="194.68"/>
    <s v="202511291431"/>
    <s v="EXT - KSE LOCAÇOES"/>
    <s v="Planejamento Operaci"/>
    <s v="KSE LOCAÇOES"/>
    <m/>
    <d v="2025-11-29T00:00:00"/>
    <x v="7"/>
    <x v="0"/>
    <x v="12"/>
  </r>
  <r>
    <s v="TGE1F64"/>
    <s v="60645800106437404"/>
    <s v="29/11/2025 14:43:16"/>
    <s v="70145"/>
    <s v="LUCAS HENRIQUE MAGALHAES DE SOUZA "/>
    <x v="33"/>
    <s v="Caminhonete"/>
    <s v="AMBULANCIA DUCATO"/>
    <s v="FIAT"/>
    <s v="75331003"/>
    <s v="SUPERVIA LAGOA"/>
    <s v="RIO VERDE"/>
    <s v="GO"/>
    <s v="DIESEL S-10"/>
    <n v="610"/>
    <n v="9.32"/>
    <s v=" Km/L"/>
    <n v="6792"/>
    <n v="65.48"/>
    <n v="6.09"/>
    <n v="398.77"/>
    <s v="0"/>
    <s v="Planejamento Operaci"/>
    <s v="Planejamento Operaci"/>
    <s v="Operacional"/>
    <m/>
    <d v="2025-11-29T00:00:00"/>
    <x v="7"/>
    <x v="0"/>
    <x v="13"/>
  </r>
  <r>
    <s v="QSW6J59"/>
    <s v="60645800106460000"/>
    <s v="29/11/2025 16:14:23"/>
    <s v="02910"/>
    <s v="EMERSON CRISTIANO DA SILVEIRA"/>
    <x v="28"/>
    <s v="EQUIPAMENTOS"/>
    <s v="CAMINHÃO PIPA"/>
    <s v="OUTROS"/>
    <s v="41875311"/>
    <s v="POSTO SABOR DA TERRA"/>
    <s v="INDIARA"/>
    <s v="GO"/>
    <s v="DIESEL S-10"/>
    <n v="333"/>
    <n v="4.63"/>
    <s v=" Km/L"/>
    <n v="9443"/>
    <n v="72"/>
    <n v="5.89"/>
    <n v="424.08"/>
    <s v="291158348"/>
    <s v="EXT - LUCCA JR"/>
    <s v="Planejamento Operaci"/>
    <s v="LUCCA JR"/>
    <m/>
    <d v="2025-11-29T00:00:00"/>
    <x v="7"/>
    <x v="0"/>
    <x v="11"/>
  </r>
  <r>
    <s v="TUG2C45"/>
    <s v="60645800106437770"/>
    <s v="29/11/2025 16:35:11"/>
    <s v="03782"/>
    <s v="ELVIS MESSIAS FERNANDES"/>
    <x v="54"/>
    <s v="Utilitário"/>
    <s v="SAVEIRO"/>
    <s v="FIAT"/>
    <s v="81889412"/>
    <s v="POSTO ZERO UM"/>
    <s v="RIO VERDE"/>
    <s v="GO"/>
    <s v="ETANOL COMUM"/>
    <n v="493"/>
    <n v="11.23"/>
    <s v=" Km/L"/>
    <n v="29420"/>
    <n v="43.9"/>
    <n v="4.3899999999999997"/>
    <n v="192.72"/>
    <s v="0"/>
    <s v="EXT - KSE LOCAÇOES"/>
    <s v="Planejamento Operaci"/>
    <s v="KSE LOCAÇOES"/>
    <m/>
    <d v="2025-11-29T00:00:00"/>
    <x v="7"/>
    <x v="0"/>
    <x v="12"/>
  </r>
  <r>
    <s v="TGM4D76"/>
    <s v="60645800106437582"/>
    <s v="29/11/2025 16:59:15"/>
    <s v="33534"/>
    <s v="MARCOS ANTONIO MARCELINO DA SILVA"/>
    <x v="55"/>
    <s v="Caminhonete"/>
    <s v="FIORINO"/>
    <s v="FIAT"/>
    <s v="75331003"/>
    <s v="SUPERVIA LAGOA"/>
    <s v="RIO VERDE"/>
    <s v="GO"/>
    <s v="ETANOL COMUM"/>
    <n v="323"/>
    <n v="9.36"/>
    <s v=" Km/L"/>
    <n v="6914"/>
    <n v="34.51"/>
    <n v="4.2889999999999997"/>
    <n v="148.01"/>
    <s v="0"/>
    <s v="Planejamento Operaci"/>
    <s v="Planejamento Operaci"/>
    <s v="Operacional"/>
    <m/>
    <d v="2025-11-29T00:00:00"/>
    <x v="7"/>
    <x v="0"/>
    <x v="5"/>
  </r>
  <r>
    <s v="TFN0D12"/>
    <s v="60645800105143746"/>
    <s v="29/11/2025 17:22:39"/>
    <s v="00390"/>
    <s v="SILVINO JOSE DE BRITO"/>
    <x v="5"/>
    <s v="AUTOMOVEL"/>
    <s v="ARGO"/>
    <s v="FIAT"/>
    <s v="87107509"/>
    <s v="AUTO POSTO OLIMPIO"/>
    <s v="APARECIDA DE GOIANIA"/>
    <s v="GO"/>
    <s v="ETANOL COMUM"/>
    <n v="295"/>
    <n v="7.77"/>
    <s v=" Km/L"/>
    <n v="21780"/>
    <n v="37.99"/>
    <n v="4.79"/>
    <n v="181.97"/>
    <s v="0"/>
    <s v="Planejamento Operaci"/>
    <s v="Planejamento Operaci"/>
    <s v="Operacional"/>
    <m/>
    <d v="2025-11-29T00:00:00"/>
    <x v="7"/>
    <x v="0"/>
    <x v="3"/>
  </r>
  <r>
    <s v="TUK2D26"/>
    <s v="60645800106553790"/>
    <s v="29/11/2025 17:38:23"/>
    <s v="05369"/>
    <s v="FERNANDA HELLEN DEUFINO DA SILVA"/>
    <x v="42"/>
    <s v="Caminhonete"/>
    <s v="Caminhonete S10"/>
    <s v="CHEVROLET"/>
    <s v="75331003"/>
    <s v="SUPERVIA LAGOA"/>
    <s v="RIO VERDE"/>
    <s v="GO"/>
    <s v="DIESEL S-10"/>
    <n v="1107"/>
    <n v="15.57"/>
    <s v=" Km/L"/>
    <n v="25181"/>
    <n v="71.099999999999994"/>
    <n v="6.09"/>
    <n v="433"/>
    <s v="1"/>
    <s v="Planejamento Operaci"/>
    <s v="Planejamento Operaci"/>
    <s v="INSPENCAO"/>
    <m/>
    <d v="2025-11-29T00:00:00"/>
    <x v="7"/>
    <x v="0"/>
    <x v="12"/>
  </r>
  <r>
    <s v="TTR3A31"/>
    <s v="60645800106472404"/>
    <s v="29/11/2025 18:02:04"/>
    <s v="95143"/>
    <s v="NILDO ANTONIO DE SOUSA"/>
    <x v="53"/>
    <s v="Caminhonete"/>
    <s v="SAVEIRO CS RB MF"/>
    <s v="VW"/>
    <s v="46209914"/>
    <s v="DECIO RIO VERDE"/>
    <s v="RIO VERDE"/>
    <s v="GO"/>
    <s v="ETANOL COMUM"/>
    <n v="331"/>
    <n v="7.38"/>
    <s v=" Km/L"/>
    <n v="27226"/>
    <n v="44.88"/>
    <n v="4.3899999999999997"/>
    <n v="197.02"/>
    <s v="202511291801"/>
    <s v="EXT - KSE LOCAÇOES"/>
    <s v="Planejamento Operaci"/>
    <s v="KSE LOCAÇOES"/>
    <m/>
    <d v="2025-11-29T00:00:00"/>
    <x v="7"/>
    <x v="0"/>
    <x v="12"/>
  </r>
  <r>
    <s v="TFP9I32"/>
    <s v="60645800105143819"/>
    <s v="29/11/2025 18:26:08"/>
    <s v="33861"/>
    <s v="FERNANDO DOS REIS GONÇALVES"/>
    <x v="7"/>
    <s v="AUTOMOVEL"/>
    <s v="ARGO"/>
    <s v="FIAT"/>
    <s v="41869903"/>
    <s v="POSTO Z+Z NOSSA SENHORA MEDALH"/>
    <s v="GOIANIA"/>
    <s v="GO"/>
    <s v="ETANOL COMUM"/>
    <n v="233"/>
    <n v="6.65"/>
    <s v=" Km/L"/>
    <n v="19172"/>
    <n v="35.049999999999997"/>
    <n v="4.84"/>
    <n v="169.64"/>
    <s v="0"/>
    <s v="Planejamento Operaci"/>
    <s v="Planejamento Operaci"/>
    <s v="Operacional"/>
    <m/>
    <d v="2025-11-29T00:00:00"/>
    <x v="7"/>
    <x v="0"/>
    <x v="4"/>
  </r>
  <r>
    <s v="TTQ3C61"/>
    <s v="60645800106472501"/>
    <s v="29/11/2025 18:30:56"/>
    <s v="46440"/>
    <s v="PAULO SOUSA DIAS"/>
    <x v="44"/>
    <s v="Caminhonete"/>
    <s v="SAVEIRO CS RB MF"/>
    <s v="VW"/>
    <s v="45308900"/>
    <s v="POSTO LUPATINI"/>
    <s v="SANTO ANTONIO DA BARRA"/>
    <s v="GO"/>
    <s v="ETANOL COMUM"/>
    <n v="292"/>
    <n v="10.57"/>
    <s v=" Km/L"/>
    <n v="15360"/>
    <n v="27.62"/>
    <n v="4.49"/>
    <n v="124.01"/>
    <s v="0"/>
    <s v="EXT - KSE LOCAÇOES"/>
    <s v="Planejamento Operaci"/>
    <s v="KSE LOCAÇOES"/>
    <m/>
    <d v="2025-11-29T00:00:00"/>
    <x v="7"/>
    <x v="0"/>
    <x v="12"/>
  </r>
  <r>
    <s v="TTY2C25"/>
    <s v="60645800106472430"/>
    <s v="29/11/2025 18:39:24"/>
    <s v="07015"/>
    <s v="EDILEIA DE SOUSA ANTUNES"/>
    <x v="38"/>
    <s v="Caminhonete"/>
    <s v="SAVEIRO CS RB MF"/>
    <s v="VW"/>
    <s v="46286315"/>
    <s v="POSTO CENTRAL"/>
    <s v="BOM JESUS"/>
    <s v="GO"/>
    <s v="ETANOL COMUM"/>
    <n v="354"/>
    <n v="9.6300000000000008"/>
    <s v=" Km/L"/>
    <n v="29783"/>
    <n v="36.770000000000003"/>
    <n v="4.46"/>
    <n v="164"/>
    <s v="1"/>
    <s v="EXT - KSE LOCAÇOES"/>
    <s v="Planejamento Operaci"/>
    <s v="KSE LOCAÇOES"/>
    <m/>
    <d v="2025-11-29T00:00:00"/>
    <x v="7"/>
    <x v="0"/>
    <x v="12"/>
  </r>
  <r>
    <s v="TTQ4C10"/>
    <s v="60645800106553930"/>
    <s v="29/11/2025 18:58:31"/>
    <s v="93910"/>
    <s v="DIVINO AVELINO DOS SANTOS"/>
    <x v="31"/>
    <s v="Caminhonete"/>
    <s v="Caminhonete S10"/>
    <s v="CHEVROLET"/>
    <s v="26406711"/>
    <s v="POSTO ZANDONADI"/>
    <s v="GUAPO"/>
    <s v="GO"/>
    <s v="DIESEL S-10"/>
    <n v="647"/>
    <n v="13.99"/>
    <s v=" Km/L"/>
    <n v="32086"/>
    <n v="46.24"/>
    <n v="6.19"/>
    <n v="286.23"/>
    <s v="291168253"/>
    <s v="Planejamento Operaci"/>
    <s v="Planejamento Operaci"/>
    <s v="INSPENCAO"/>
    <m/>
    <d v="2025-11-29T00:00:00"/>
    <x v="7"/>
    <x v="0"/>
    <x v="12"/>
  </r>
  <r>
    <s v="TUF2B45"/>
    <s v="60645800106472420"/>
    <s v="29/11/2025 19:29:30"/>
    <s v="03398"/>
    <s v="JOSIMAR VENANCIO SANTOS SILVA"/>
    <x v="37"/>
    <s v="Caminhonete"/>
    <s v="SAVEIRO CS RB MF"/>
    <s v="VW"/>
    <s v="46286315"/>
    <s v="POSTO CENTRAL"/>
    <s v="BOM JESUS"/>
    <s v="GO"/>
    <s v="ETANOL COMUM"/>
    <n v="305"/>
    <n v="9.8800000000000008"/>
    <s v=" Km/L"/>
    <n v="34908"/>
    <n v="30.87"/>
    <n v="4.4610000000000003"/>
    <n v="137.69999999999999"/>
    <s v="1"/>
    <s v="EXT - KSE LOCAÇOES"/>
    <s v="Planejamento Operaci"/>
    <s v="KSE LOCAÇOES"/>
    <m/>
    <d v="2025-11-29T00:00:00"/>
    <x v="7"/>
    <x v="0"/>
    <x v="12"/>
  </r>
  <r>
    <s v="TFE9C14"/>
    <s v="60645800106437370"/>
    <s v="29/11/2025 21:08:38"/>
    <s v="02785"/>
    <s v="JOHNNY XAVIER SILVA"/>
    <x v="51"/>
    <s v="EQUIPAMENTOS"/>
    <s v="AMBULANCIA"/>
    <s v="OUTROS"/>
    <s v="13335016"/>
    <s v="POSTO TREVO"/>
    <s v="RIO VERDE"/>
    <s v="GO"/>
    <s v="DIESEL S-10"/>
    <n v="159"/>
    <n v="5.42"/>
    <s v=" Km/L"/>
    <n v="4689"/>
    <n v="29.31"/>
    <n v="6.0910000000000002"/>
    <n v="178.53"/>
    <s v="291176065"/>
    <s v="Planejamento Operaci"/>
    <s v="Planejamento Operaci"/>
    <s v="Operacional"/>
    <m/>
    <d v="2025-11-29T00:00:00"/>
    <x v="7"/>
    <x v="0"/>
    <x v="13"/>
  </r>
  <r>
    <s v="TFR8B59"/>
    <s v="60645800105143681"/>
    <s v="29/11/2025 21:35:43"/>
    <s v="92635"/>
    <s v="ADENILDO BARBOSA DUTRA"/>
    <x v="8"/>
    <s v="AUTOMOVEL"/>
    <s v="ARGO"/>
    <s v="FIAT"/>
    <s v="31803903"/>
    <s v="BOM SUCESSO AUTO POSTO  24 HS"/>
    <s v="GOIANIA"/>
    <s v="GO"/>
    <s v="ETANOL COMUM"/>
    <n v="398"/>
    <n v="9.1"/>
    <s v=" Km/L"/>
    <n v="14816"/>
    <n v="43.73"/>
    <n v="5.17"/>
    <n v="226.08"/>
    <s v="1118304"/>
    <s v="Planejamento Operaci"/>
    <s v="Planejamento Operaci"/>
    <s v="Operacional"/>
    <m/>
    <d v="2025-11-29T00:00:00"/>
    <x v="7"/>
    <x v="0"/>
    <x v="5"/>
  </r>
  <r>
    <s v="TTP5B47"/>
    <s v="60645800106472110"/>
    <s v="29/11/2025 23:19:08"/>
    <s v="99531"/>
    <s v="RODRIGO RODRIGUES BARROS"/>
    <x v="40"/>
    <s v="Caminhonete"/>
    <s v="SAVEIRO CS RB MF"/>
    <s v="VW"/>
    <s v="75331801"/>
    <s v="DECIO CEZARINA"/>
    <s v="CEZARINA"/>
    <s v="GO"/>
    <s v="ETANOL COMUM"/>
    <n v="402"/>
    <n v="10.53"/>
    <s v=" Km/L"/>
    <n v="27974"/>
    <n v="38.159999999999997"/>
    <n v="4.29"/>
    <n v="163.71"/>
    <s v="202511292318"/>
    <s v="EXT - KSE LOCAÇOES"/>
    <s v="Planejamento Operaci"/>
    <s v="KSE LOCAÇOES"/>
    <m/>
    <d v="2025-11-29T00:00:00"/>
    <x v="7"/>
    <x v="0"/>
    <x v="12"/>
  </r>
  <r>
    <s v="TTT2H95"/>
    <s v="60645800106472477"/>
    <s v="30/11/2025 00:35:58"/>
    <s v="87954"/>
    <s v="DANIEL GONÇALVES"/>
    <x v="63"/>
    <s v="Caminhonete"/>
    <s v="SAVEIRO CS RB MF"/>
    <s v="VW"/>
    <s v="45341508"/>
    <s v="POSTO ALTO DA SERRA"/>
    <s v="ITUMBIARA"/>
    <s v="GO"/>
    <s v="ETANOL COMUM"/>
    <n v="424"/>
    <n v="8.82"/>
    <s v=" Km/L"/>
    <n v="18537"/>
    <n v="48.07"/>
    <n v="4.6399999999999997"/>
    <n v="223.03"/>
    <s v="0"/>
    <s v="EXT - KSE LOCAÇOES"/>
    <s v="Planejamento Operaci"/>
    <s v="KSE LOCAÇOES"/>
    <m/>
    <d v="2025-11-30T00:00:00"/>
    <x v="7"/>
    <x v="0"/>
    <x v="12"/>
  </r>
  <r>
    <s v="TTT2H93"/>
    <s v="60645800106472340"/>
    <s v="30/11/2025 01:24:25"/>
    <s v="07583"/>
    <s v="DAVID BORGES DOS SANTOS"/>
    <x v="41"/>
    <s v="Utilitário"/>
    <s v="SAVEIRO"/>
    <s v="FIAT"/>
    <s v="07674909"/>
    <s v="AUTO POSTO INDIARA"/>
    <s v="INDIARA"/>
    <s v="GO"/>
    <s v="ETANOL COMUM"/>
    <n v="471"/>
    <n v="10.57"/>
    <s v=" Km/L"/>
    <n v="34798"/>
    <n v="44.54"/>
    <n v="4.29"/>
    <n v="191.08"/>
    <s v="10142"/>
    <s v="EXT - KSE LOCAÇOES"/>
    <s v="Planejamento Operaci"/>
    <s v="KSE LOCAÇOES"/>
    <m/>
    <d v="2025-11-30T00:00:00"/>
    <x v="7"/>
    <x v="0"/>
    <x v="12"/>
  </r>
  <r>
    <s v="TTQ3C61"/>
    <s v="60645800106472501"/>
    <s v="30/11/2025 03:17:16"/>
    <s v="75717"/>
    <s v="LUCAS PEREIRA APRIGIO"/>
    <x v="44"/>
    <s v="Caminhonete"/>
    <s v="SAVEIRO CS RB MF"/>
    <s v="VW"/>
    <s v="46209914"/>
    <s v="DECIO RIO VERDE"/>
    <s v="RIO VERDE"/>
    <s v="GO"/>
    <s v="ETANOL COMUM"/>
    <n v="347"/>
    <n v="11.14"/>
    <s v=" Km/L"/>
    <n v="15707"/>
    <n v="31.16"/>
    <n v="4.3899999999999997"/>
    <n v="136.79"/>
    <s v="202511300316"/>
    <s v="EXT - KSE LOCAÇOES"/>
    <s v="Planejamento Operaci"/>
    <s v="KSE LOCAÇOES"/>
    <m/>
    <d v="2025-11-30T00:00:00"/>
    <x v="7"/>
    <x v="0"/>
    <x v="12"/>
  </r>
  <r>
    <s v="TTY2C25"/>
    <s v="60645800106472430"/>
    <s v="30/11/2025 03:57:07"/>
    <s v="05644"/>
    <s v="GEOVANE SEVERIANO DA SILVA"/>
    <x v="38"/>
    <s v="Caminhonete"/>
    <s v="SAVEIRO CS RB MF"/>
    <s v="VW"/>
    <s v="45341508"/>
    <s v="POSTO ALTO DA SERRA"/>
    <s v="ITUMBIARA"/>
    <s v="GO"/>
    <s v="ETANOL COMUM"/>
    <n v="387"/>
    <n v="11.97"/>
    <s v=" Km/L"/>
    <n v="30170"/>
    <n v="32.33"/>
    <n v="4.6399999999999997"/>
    <n v="150"/>
    <s v="0"/>
    <s v="EXT - KSE LOCAÇOES"/>
    <s v="Planejamento Operaci"/>
    <s v="KSE LOCAÇOES"/>
    <m/>
    <d v="2025-11-30T00:00:00"/>
    <x v="7"/>
    <x v="0"/>
    <x v="12"/>
  </r>
  <r>
    <s v="TTR3A31"/>
    <s v="60645800106472404"/>
    <s v="30/11/2025 05:20:23"/>
    <s v="01836"/>
    <s v="DANILLO ROSA CARDOSO"/>
    <x v="53"/>
    <s v="Caminhonete"/>
    <s v="SAVEIRO CS RB MF"/>
    <s v="VW"/>
    <s v="46209914"/>
    <s v="DECIO RIO VERDE"/>
    <s v="RIO VERDE"/>
    <s v="GO"/>
    <s v="ETANOL COMUM"/>
    <n v="347"/>
    <n v="10.26"/>
    <s v=" Km/L"/>
    <n v="27573"/>
    <n v="33.81"/>
    <n v="4.3899999999999997"/>
    <n v="148.43"/>
    <s v="202511300519"/>
    <s v="EXT - KSE LOCAÇOES"/>
    <s v="Planejamento Operaci"/>
    <s v="KSE LOCAÇOES"/>
    <m/>
    <d v="2025-11-30T00:00:00"/>
    <x v="7"/>
    <x v="0"/>
    <x v="12"/>
  </r>
  <r>
    <s v="TUG2C45"/>
    <s v="60645800106437770"/>
    <s v="30/11/2025 05:29:07"/>
    <s v="02025"/>
    <s v="TIAGO PEREIRA SANTOS"/>
    <x v="54"/>
    <s v="Utilitário"/>
    <s v="SAVEIRO"/>
    <s v="FIAT"/>
    <s v="81889412"/>
    <s v="POSTO ZERO UM"/>
    <s v="RIO VERDE"/>
    <s v="GO"/>
    <s v="ETANOL COMUM"/>
    <n v="332"/>
    <n v="8.9499999999999993"/>
    <s v=" Km/L"/>
    <n v="29752"/>
    <n v="37.090000000000003"/>
    <n v="4.3899999999999997"/>
    <n v="162.82"/>
    <s v="0"/>
    <s v="EXT - KSE LOCAÇOES"/>
    <s v="Planejamento Operaci"/>
    <s v="KSE LOCAÇOES"/>
    <m/>
    <d v="2025-11-30T00:00:00"/>
    <x v="7"/>
    <x v="0"/>
    <x v="12"/>
  </r>
  <r>
    <s v="TUW2D74"/>
    <s v="60645800105124310"/>
    <s v="30/11/2025 05:53:09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748"/>
    <n v="14.16"/>
    <s v=" Km/L"/>
    <n v="27704"/>
    <n v="52.83"/>
    <n v="6.49"/>
    <n v="342.87"/>
    <s v="0"/>
    <s v="Planejamento Operaci"/>
    <s v="Planejamento Operaci"/>
    <s v="Operacional"/>
    <m/>
    <d v="2025-11-30T00:00:00"/>
    <x v="7"/>
    <x v="0"/>
    <x v="12"/>
  </r>
  <r>
    <s v="TUF2B45"/>
    <s v="60645800106472420"/>
    <s v="30/11/2025 06:05:16"/>
    <s v="03398"/>
    <s v="JOSIMAR VENANCIO SANTOS SILVA"/>
    <x v="37"/>
    <s v="Caminhonete"/>
    <s v="SAVEIRO CS RB MF"/>
    <s v="VW"/>
    <s v="75331003"/>
    <s v="SUPERVIA LAGOA"/>
    <s v="RIO VERDE"/>
    <s v="GO"/>
    <s v="ETANOL COMUM"/>
    <n v="397"/>
    <n v="11.1"/>
    <s v=" Km/L"/>
    <n v="35305"/>
    <n v="35.75"/>
    <n v="4.29"/>
    <n v="153.37"/>
    <s v="0"/>
    <s v="EXT - KSE LOCAÇOES"/>
    <s v="Planejamento Operaci"/>
    <s v="KSE LOCAÇOES"/>
    <m/>
    <d v="2025-11-30T00:00:00"/>
    <x v="7"/>
    <x v="0"/>
    <x v="12"/>
  </r>
  <r>
    <s v="TUK2D26"/>
    <s v="60645800106553790"/>
    <s v="30/11/2025 06:23:01"/>
    <s v="70552"/>
    <s v="ARMANDO DA SILVA OLIVIEIRA NETO"/>
    <x v="42"/>
    <s v="Caminhonete"/>
    <s v="Caminhonete S10"/>
    <s v="CHEVROLET"/>
    <s v="75331003"/>
    <s v="SUPERVIA LAGOA"/>
    <s v="RIO VERDE"/>
    <s v="GO"/>
    <s v="DIESEL S-10"/>
    <n v="756"/>
    <n v="14.84"/>
    <s v=" Km/L"/>
    <n v="25937"/>
    <n v="50.96"/>
    <n v="6.09"/>
    <n v="310.35000000000002"/>
    <s v="0"/>
    <s v="Planejamento Operaci"/>
    <s v="Planejamento Operaci"/>
    <s v="INSPENCAO"/>
    <m/>
    <d v="2025-11-30T00:00:00"/>
    <x v="7"/>
    <x v="0"/>
    <x v="12"/>
  </r>
  <r>
    <s v="TLR1J91"/>
    <s v="60645800106043065"/>
    <s v="30/11/2025 08:07:16"/>
    <s v="02910"/>
    <s v="EMERSON CRISTIANO DA SILVEIRA"/>
    <x v="23"/>
    <s v="Caminhonete"/>
    <s v="SAVEIRO"/>
    <s v="VOLKSWAGEN"/>
    <s v="46209914"/>
    <s v="DECIO RIO VERDE"/>
    <s v="RIO VERDE"/>
    <s v="GO"/>
    <s v="ETANOL COMUM"/>
    <n v="0"/>
    <n v="0"/>
    <s v=" Km/L"/>
    <s v="-"/>
    <n v="23.36"/>
    <n v="4.3899999999999997"/>
    <n v="102.55"/>
    <s v="202511300806"/>
    <s v="Planejamento Operaci"/>
    <s v="Planejamento Operaci"/>
    <s v="Operacional"/>
    <m/>
    <d v="2025-11-30T00:00:00"/>
    <x v="7"/>
    <x v="0"/>
    <x v="9"/>
  </r>
  <r>
    <s v="TLO0E87"/>
    <s v="60645800106184255"/>
    <s v="30/11/2025 08:49:33"/>
    <s v="04911"/>
    <s v="HYAGO GONÇALVES FERNANDES"/>
    <x v="43"/>
    <s v="EQUIPAMENTOS"/>
    <s v="GUINCHO LEVE"/>
    <s v="EQUIPAMENTO"/>
    <s v="87183400"/>
    <s v="MARAJO GUAPO"/>
    <s v="GUAPO"/>
    <s v="GO"/>
    <s v="DIESEL S-10"/>
    <n v="362"/>
    <n v="6.1"/>
    <s v=" Km/L"/>
    <n v="10174"/>
    <n v="59.3"/>
    <n v="6.09"/>
    <n v="361.14"/>
    <s v="0"/>
    <s v="EXT - LUCCA JR"/>
    <s v="Planejamento Operaci"/>
    <s v="LUCCA JR"/>
    <m/>
    <d v="2025-11-30T00:00:00"/>
    <x v="7"/>
    <x v="0"/>
    <x v="11"/>
  </r>
  <r>
    <s v="TLO0E87"/>
    <m/>
    <s v="30/11/2025 08:49:33"/>
    <m/>
    <m/>
    <x v="43"/>
    <m/>
    <m/>
    <m/>
    <m/>
    <s v="MARAJO GUAPO"/>
    <m/>
    <m/>
    <s v="ARLA-32"/>
    <s v="-"/>
    <s v="-"/>
    <s v=" Km/L"/>
    <s v="-"/>
    <n v="5.98"/>
    <m/>
    <n v="23.86"/>
    <m/>
    <m/>
    <s v="Planejamento Operaci"/>
    <s v="LUCCA JR"/>
    <m/>
    <d v="2025-11-30T00:00:00"/>
    <x v="7"/>
    <x v="0"/>
    <x v="11"/>
  </r>
  <r>
    <s v="TIV6G27"/>
    <s v="60645800106184069"/>
    <s v="30/11/2025 08:56:16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327"/>
    <n v="2.33"/>
    <s v=" Km/L"/>
    <n v="10782"/>
    <n v="140.12"/>
    <n v="5.99"/>
    <n v="839.35"/>
    <s v="301132191"/>
    <s v="EXT - LUCCA JR"/>
    <s v="Planejamento Operaci"/>
    <s v="LUCCA JR"/>
    <m/>
    <d v="2025-11-30T00:00:00"/>
    <x v="7"/>
    <x v="0"/>
    <x v="11"/>
  </r>
  <r>
    <s v="TIV6G27"/>
    <m/>
    <s v="30/11/2025 08:56:16"/>
    <m/>
    <m/>
    <x v="30"/>
    <m/>
    <m/>
    <m/>
    <m/>
    <s v="AUTO POSTO JACARE"/>
    <m/>
    <m/>
    <s v="ARLA-32"/>
    <s v="-"/>
    <s v="-"/>
    <s v=" Km/L"/>
    <s v="-"/>
    <n v="3.73"/>
    <m/>
    <n v="12.34"/>
    <m/>
    <m/>
    <s v="Planejamento Operaci"/>
    <s v="LUCCA JR"/>
    <m/>
    <d v="2025-11-30T00:00:00"/>
    <x v="7"/>
    <x v="0"/>
    <x v="11"/>
  </r>
  <r>
    <s v="QSW6J59"/>
    <s v="60645800106460000"/>
    <s v="30/11/2025 09:02:51"/>
    <s v="02910"/>
    <s v="EMERSON CRISTIANO DA SILVEIRA"/>
    <x v="28"/>
    <s v="EQUIPAMENTOS"/>
    <s v="CAMINHÃO PIPA"/>
    <s v="OUTROS"/>
    <s v="41826312"/>
    <s v="AUTO POSTO JACARE"/>
    <s v="ACREUNA"/>
    <s v="GO"/>
    <s v="DIESEL S-10"/>
    <n v="663"/>
    <n v="13.55"/>
    <s v=" Km/L"/>
    <n v="10106"/>
    <n v="48.92"/>
    <n v="5.99"/>
    <n v="293.02999999999997"/>
    <s v="301132582"/>
    <s v="EXT - LUCCA JR"/>
    <s v="Planejamento Operaci"/>
    <s v="LUCCA JR"/>
    <m/>
    <d v="2025-11-30T00:00:00"/>
    <x v="7"/>
    <x v="0"/>
    <x v="11"/>
  </r>
  <r>
    <s v="QSW6J59"/>
    <m/>
    <s v="30/11/2025 09:02:51"/>
    <m/>
    <m/>
    <x v="28"/>
    <m/>
    <m/>
    <m/>
    <m/>
    <s v="AUTO POSTO JACARE"/>
    <m/>
    <m/>
    <s v="ARLA-32"/>
    <s v="-"/>
    <s v="-"/>
    <s v=" Km/L"/>
    <s v="-"/>
    <n v="14"/>
    <m/>
    <n v="46.23"/>
    <m/>
    <s v="EXT - LUCCA JR"/>
    <s v="Planejamento Operaci"/>
    <s v="LUCCA JR"/>
    <m/>
    <d v="2025-11-30T00:00:00"/>
    <x v="7"/>
    <x v="0"/>
    <x v="11"/>
  </r>
  <r>
    <s v="TFM4H34"/>
    <s v="60645800106437340"/>
    <s v="30/11/2025 09:44:57"/>
    <s v="00035"/>
    <s v="GILSON TEIXEIRA DA SILVA"/>
    <x v="46"/>
    <s v="EQUIPAMENTOS"/>
    <s v="AMBULANCIA"/>
    <s v="OUTROS"/>
    <s v="46209914"/>
    <s v="DECIO RIO VERDE"/>
    <s v="RIO VERDE"/>
    <s v="GO"/>
    <s v="DIESEL S-10"/>
    <n v="378"/>
    <n v="5.84"/>
    <s v=" Km/L"/>
    <n v="4697"/>
    <n v="64.78"/>
    <n v="7.15"/>
    <n v="463.18"/>
    <s v="202511300944"/>
    <s v="Planejamento Operaci"/>
    <s v="Planejamento Operaci"/>
    <s v="Operacional"/>
    <m/>
    <d v="2025-11-30T00:00:00"/>
    <x v="7"/>
    <x v="0"/>
    <x v="13"/>
  </r>
  <r>
    <s v="TFA5I89"/>
    <s v="60645800105853740"/>
    <s v="30/11/2025 09:52:37"/>
    <s v="71805"/>
    <s v="MURILO SOUZA BERNARDES"/>
    <x v="21"/>
    <s v="AUTOMOVEL"/>
    <s v="ARGO"/>
    <s v="FIAT"/>
    <s v="07622607"/>
    <s v="AUTO POSTO BRASILIA II"/>
    <s v="JUSSARA"/>
    <s v="GO"/>
    <s v="ETANOL COMUM"/>
    <n v="181"/>
    <n v="8.35"/>
    <s v=" Km/L"/>
    <n v="12980"/>
    <n v="21.68"/>
    <n v="4.29"/>
    <n v="93.01"/>
    <s v="1"/>
    <s v="Planejamento Operaci"/>
    <s v="Planejamento Operaci"/>
    <s v="Operacional"/>
    <m/>
    <d v="2025-11-30T00:00:00"/>
    <x v="7"/>
    <x v="0"/>
    <x v="2"/>
  </r>
  <r>
    <s v="TTT2H93"/>
    <s v="60645800106472340"/>
    <s v="30/11/2025 10:09:33"/>
    <s v="01042"/>
    <s v="EDUARDO SANTOS"/>
    <x v="41"/>
    <s v="Utilitário"/>
    <s v="SAVEIRO"/>
    <s v="FIAT"/>
    <s v="07674909"/>
    <s v="AUTO POSTO INDIARA"/>
    <s v="INDIARA"/>
    <s v="GO"/>
    <s v="ETANOL COMUM"/>
    <n v="482"/>
    <n v="11.48"/>
    <s v=" Km/L"/>
    <n v="35280"/>
    <n v="41.97"/>
    <n v="4.29"/>
    <n v="180.05"/>
    <s v="10145"/>
    <s v="EXT - KSE LOCAÇOES"/>
    <s v="Planejamento Operaci"/>
    <s v="KSE LOCAÇOES"/>
    <m/>
    <d v="2025-11-30T00:00:00"/>
    <x v="7"/>
    <x v="0"/>
    <x v="12"/>
  </r>
  <r>
    <s v="TTP5B47"/>
    <s v="60645800106472110"/>
    <s v="30/11/2025 10:40:06"/>
    <s v="02396"/>
    <s v="RENATO DE ALMEIDA VIEIRA"/>
    <x v="40"/>
    <s v="Caminhonete"/>
    <s v="SAVEIRO CS RB MF"/>
    <s v="VW"/>
    <s v="07674909"/>
    <s v="AUTO POSTO INDIARA"/>
    <s v="INDIARA"/>
    <s v="GO"/>
    <s v="ETANOL COMUM"/>
    <n v="382"/>
    <n v="13.54"/>
    <s v=" Km/L"/>
    <n v="28356"/>
    <n v="28.22"/>
    <n v="4.29"/>
    <n v="121.06"/>
    <s v="10146"/>
    <s v="EXT - KSE LOCAÇOES"/>
    <s v="Planejamento Operaci"/>
    <s v="KSE LOCAÇOES"/>
    <m/>
    <d v="2025-11-30T00:00:00"/>
    <x v="7"/>
    <x v="0"/>
    <x v="12"/>
  </r>
  <r>
    <s v="TTQ3C61"/>
    <s v="60645800106472501"/>
    <s v="30/11/2025 10:42:15"/>
    <s v="88512"/>
    <s v="JUAREZ NEVES"/>
    <x v="44"/>
    <s v="Caminhonete"/>
    <s v="SAVEIRO CS RB MF"/>
    <s v="VW"/>
    <s v="45308900"/>
    <s v="POSTO LUPATINI"/>
    <s v="SANTO ANTONIO DA BARRA"/>
    <s v="GO"/>
    <s v="ETANOL COMUM"/>
    <n v="404"/>
    <n v="10.24"/>
    <s v=" Km/L"/>
    <n v="16111"/>
    <n v="39.450000000000003"/>
    <n v="4.49"/>
    <n v="177.13"/>
    <s v="0"/>
    <s v="EXT - KSE LOCAÇOES"/>
    <s v="Planejamento Operaci"/>
    <s v="KSE LOCAÇOES"/>
    <m/>
    <d v="2025-11-30T00:00:00"/>
    <x v="7"/>
    <x v="0"/>
    <x v="12"/>
  </r>
  <r>
    <s v="TTQ4C10"/>
    <s v="60645800106553930"/>
    <s v="30/11/2025 11:47:22"/>
    <s v="26126"/>
    <s v="MARIVALDO GONÇALVES"/>
    <x v="31"/>
    <s v="Caminhonete"/>
    <s v="Caminhonete S10"/>
    <s v="CHEVROLET"/>
    <s v="26406711"/>
    <s v="POSTO ZANDONADI"/>
    <s v="GUAPO"/>
    <s v="GO"/>
    <s v="DIESEL S-10"/>
    <n v="900"/>
    <n v="16.309999999999999"/>
    <s v=" Km/L"/>
    <n v="32986"/>
    <n v="55.17"/>
    <n v="6.1909999999999998"/>
    <n v="341.56"/>
    <s v="301142403"/>
    <s v="Planejamento Operaci"/>
    <s v="Planejamento Operaci"/>
    <s v="INSPENCAO"/>
    <m/>
    <d v="2025-11-30T00:00:00"/>
    <x v="7"/>
    <x v="0"/>
    <x v="12"/>
  </r>
  <r>
    <s v="TTY2C25"/>
    <s v="60645800106472430"/>
    <s v="30/11/2025 13:44:41"/>
    <s v="36807"/>
    <s v="ALEX DOS SANTOS"/>
    <x v="38"/>
    <s v="Caminhonete"/>
    <s v="SAVEIRO CS RB MF"/>
    <s v="VW"/>
    <s v="46286315"/>
    <s v="POSTO CENTRAL"/>
    <s v="BOM JESUS"/>
    <s v="GO"/>
    <s v="ETANOL COMUM"/>
    <n v="411"/>
    <n v="8.4700000000000006"/>
    <s v=" Km/L"/>
    <n v="30581"/>
    <n v="48.55"/>
    <n v="4.46"/>
    <n v="216.53"/>
    <s v="0"/>
    <s v="EXT - KSE LOCAÇOES"/>
    <s v="Planejamento Operaci"/>
    <s v="KSE LOCAÇOES"/>
    <m/>
    <d v="2025-11-30T00:00:00"/>
    <x v="7"/>
    <x v="0"/>
    <x v="12"/>
  </r>
  <r>
    <s v="TKB0E17"/>
    <s v="60645800106185180"/>
    <s v="30/11/2025 13:54:24"/>
    <s v="89061"/>
    <s v="HIGOR MARTINS FERREIRA_x0009__x0009__x0009__x0009_"/>
    <x v="27"/>
    <s v="EQUIPAMENTOS"/>
    <s v="GUINCHO LEVE"/>
    <s v="EQUIPAMENTO"/>
    <s v="46286315"/>
    <s v="POSTO CENTRAL"/>
    <s v="BOM JESUS"/>
    <s v="GO"/>
    <s v="DIESEL S-10"/>
    <n v="273"/>
    <n v="3.43"/>
    <s v=" Km/L"/>
    <n v="8300"/>
    <n v="79.650000000000006"/>
    <n v="6.24"/>
    <n v="497.03"/>
    <s v="0"/>
    <s v="EXT - LUCCA JR"/>
    <s v="Planejamento Operaci"/>
    <s v="LUCCA JR"/>
    <m/>
    <d v="2025-11-30T00:00:00"/>
    <x v="7"/>
    <x v="0"/>
    <x v="11"/>
  </r>
  <r>
    <s v="TFR8B59"/>
    <s v="60645800105143681"/>
    <s v="30/11/2025 14:37:47"/>
    <s v="92635"/>
    <s v="ADENILDO BARBOSA DUTRA"/>
    <x v="8"/>
    <s v="AUTOMOVEL"/>
    <s v="ARGO"/>
    <s v="FIAT"/>
    <s v="26406711"/>
    <s v="POSTO ZANDONADI"/>
    <s v="GUAPO"/>
    <s v="GO"/>
    <s v="ETANOL COMUM"/>
    <n v="408"/>
    <n v="10.55"/>
    <s v=" Km/L"/>
    <n v="15224"/>
    <n v="38.67"/>
    <n v="4.49"/>
    <n v="173.63"/>
    <s v="301152615"/>
    <s v="Planejamento Operaci"/>
    <s v="Planejamento Operaci"/>
    <s v="Operacional"/>
    <m/>
    <d v="2025-11-30T00:00:00"/>
    <x v="7"/>
    <x v="0"/>
    <x v="5"/>
  </r>
  <r>
    <s v="TTR3A31"/>
    <s v="60645800106472404"/>
    <s v="30/11/2025 14:46:41"/>
    <s v="05685"/>
    <s v="THAVINER DIVANIO RODRIGUES DOS SANTOS"/>
    <x v="53"/>
    <s v="Caminhonete"/>
    <s v="SAVEIRO CS RB MF"/>
    <s v="VW"/>
    <s v="24906505"/>
    <s v="AUTO POSTO BOM RETIR"/>
    <s v="RIO VERDE"/>
    <s v="GO"/>
    <s v="ETANOL COMUM"/>
    <n v="317"/>
    <n v="7.19"/>
    <s v=" Km/L"/>
    <n v="27890"/>
    <n v="44.06"/>
    <n v="4.38"/>
    <n v="193"/>
    <s v="301153"/>
    <s v="EXT - KSE LOCAÇOES"/>
    <s v="Planejamento Operaci"/>
    <s v="KSE LOCAÇOES"/>
    <m/>
    <d v="2025-11-30T00:00:00"/>
    <x v="7"/>
    <x v="0"/>
    <x v="12"/>
  </r>
  <r>
    <s v="TLR1J91"/>
    <s v="60645800106043065"/>
    <s v="30/11/2025 15:28:11"/>
    <s v="02910"/>
    <s v="EMERSON CRISTIANO DA SILVEIRA"/>
    <x v="23"/>
    <s v="Caminhonete"/>
    <s v="SAVEIRO"/>
    <s v="VOLKSWAGEN"/>
    <s v="34262300"/>
    <s v="DECIO PARADA BONITA"/>
    <s v="UBERLANDIA"/>
    <s v="MG"/>
    <s v="ETANOL COMUM"/>
    <n v="0"/>
    <n v="0"/>
    <s v=" Km/L"/>
    <s v="-"/>
    <n v="42"/>
    <n v="4.1900000000000004"/>
    <n v="175.98"/>
    <s v="0"/>
    <s v="Planejamento Operaci"/>
    <s v="Planejamento Operaci"/>
    <s v="Operacional"/>
    <m/>
    <d v="2025-11-30T00:00:00"/>
    <x v="7"/>
    <x v="0"/>
    <x v="9"/>
  </r>
  <r>
    <s v="TUF2B45"/>
    <s v="60645800106472420"/>
    <s v="30/11/2025 15:59:10"/>
    <s v="01318"/>
    <s v="JOAO BATISTA REIS"/>
    <x v="37"/>
    <s v="Caminhonete"/>
    <s v="SAVEIRO CS RB MF"/>
    <s v="VW"/>
    <s v="75331003"/>
    <s v="SUPERVIA LAGOA"/>
    <s v="RIO VERDE"/>
    <s v="GO"/>
    <s v="ETANOL COMUM"/>
    <n v="373"/>
    <n v="9.4600000000000009"/>
    <s v=" Km/L"/>
    <n v="35678"/>
    <n v="39.44"/>
    <n v="4.2889999999999997"/>
    <n v="169.15"/>
    <s v="0"/>
    <s v="EXT - KSE LOCAÇOES"/>
    <s v="Planejamento Operaci"/>
    <s v="KSE LOCAÇOES"/>
    <m/>
    <d v="2025-11-30T00:00:00"/>
    <x v="7"/>
    <x v="0"/>
    <x v="12"/>
  </r>
  <r>
    <s v="TUG2C45"/>
    <s v="60645800106437770"/>
    <s v="30/11/2025 18:18:46"/>
    <s v="17959"/>
    <s v="YURI DA MATTA GOMES"/>
    <x v="54"/>
    <s v="Utilitário"/>
    <s v="SAVEIRO"/>
    <s v="FIAT"/>
    <s v="24906505"/>
    <s v="AUTO POSTO BOM RETIR"/>
    <s v="RIO VERDE"/>
    <s v="GO"/>
    <s v="ETANOL COMUM"/>
    <n v="374"/>
    <n v="8.16"/>
    <s v=" Km/L"/>
    <n v="30126"/>
    <n v="45.84"/>
    <n v="4.38"/>
    <n v="200.8"/>
    <s v="301165"/>
    <s v="EXT - KSE LOCAÇOES"/>
    <s v="Planejamento Operaci"/>
    <s v="KSE LOCAÇOES"/>
    <m/>
    <d v="2025-11-30T00:00:00"/>
    <x v="7"/>
    <x v="0"/>
    <x v="12"/>
  </r>
  <r>
    <s v="TTY2C25"/>
    <s v="60645800106472430"/>
    <s v="30/11/2025 18:40:39"/>
    <s v="36807"/>
    <s v="ALEX DOS SANTOS"/>
    <x v="38"/>
    <s v="Caminhonete"/>
    <s v="SAVEIRO CS RB MF"/>
    <s v="VW"/>
    <s v="45307105"/>
    <s v="POSTO GIRASSOL"/>
    <s v="ITUMBIARA"/>
    <s v="GO"/>
    <s v="ETANOL COMUM"/>
    <n v="118"/>
    <n v="5.78"/>
    <s v=" Km/L"/>
    <n v="30699"/>
    <n v="20.43"/>
    <n v="4.29"/>
    <n v="87.64"/>
    <s v="301167"/>
    <s v="EXT - KSE LOCAÇOES"/>
    <s v="Planejamento Operaci"/>
    <s v="KSE LOCAÇOES"/>
    <m/>
    <d v="2025-11-30T00:00:00"/>
    <x v="7"/>
    <x v="0"/>
    <x v="12"/>
  </r>
  <r>
    <s v="TTT2H93"/>
    <s v="60645800106472340"/>
    <s v="30/11/2025 18:41:02"/>
    <s v="01042"/>
    <s v="EDUARDO SANTOS"/>
    <x v="41"/>
    <s v="Utilitário"/>
    <s v="SAVEIRO"/>
    <s v="FIAT"/>
    <s v="07674909"/>
    <s v="AUTO POSTO INDIARA"/>
    <s v="INDIARA"/>
    <s v="GO"/>
    <s v="ETANOL COMUM"/>
    <n v="466"/>
    <n v="11.52"/>
    <s v=" Km/L"/>
    <n v="35746"/>
    <n v="40.44"/>
    <n v="4.49"/>
    <n v="181.58"/>
    <s v="10149"/>
    <s v="EXT - KSE LOCAÇOES"/>
    <s v="Planejamento Operaci"/>
    <s v="KSE LOCAÇOES"/>
    <m/>
    <d v="2025-11-30T00:00:00"/>
    <x v="7"/>
    <x v="0"/>
    <x v="12"/>
  </r>
  <r>
    <s v="TTQ3C61"/>
    <s v="60645800106472501"/>
    <s v="30/11/2025 18:44:38"/>
    <s v="88512"/>
    <s v="JUAREZ NEVES"/>
    <x v="44"/>
    <s v="Caminhonete"/>
    <s v="SAVEIRO CS RB MF"/>
    <s v="VW"/>
    <s v="45308900"/>
    <s v="POSTO LUPATINI"/>
    <s v="SANTO ANTONIO DA BARRA"/>
    <s v="GO"/>
    <s v="ETANOL COMUM"/>
    <n v="400"/>
    <n v="10.46"/>
    <s v=" Km/L"/>
    <n v="16511"/>
    <n v="38.24"/>
    <n v="4.49"/>
    <n v="171.7"/>
    <s v="0"/>
    <s v="EXT - KSE LOCAÇOES"/>
    <s v="Planejamento Operaci"/>
    <s v="KSE LOCAÇOES"/>
    <m/>
    <d v="2025-11-30T00:00:00"/>
    <x v="7"/>
    <x v="0"/>
    <x v="12"/>
  </r>
  <r>
    <s v="TTP5B47"/>
    <s v="60645800106472110"/>
    <s v="30/11/2025 20:11:22"/>
    <s v="02710"/>
    <s v="RAINON LOPES ALMEIDA"/>
    <x v="40"/>
    <s v="Caminhonete"/>
    <s v="SAVEIRO CS RB MF"/>
    <s v="VW"/>
    <s v="75331801"/>
    <s v="DECIO CEZARINA"/>
    <s v="CEZARINA"/>
    <s v="GO"/>
    <s v="ETANOL COMUM"/>
    <n v="480"/>
    <n v="10.29"/>
    <s v=" Km/L"/>
    <n v="28836"/>
    <n v="46.65"/>
    <n v="4.29"/>
    <n v="200.13"/>
    <s v="202511302010"/>
    <s v="EXT - KSE LOCAÇOES"/>
    <s v="Planejamento Operaci"/>
    <s v="KSE LOCAÇOES"/>
    <m/>
    <d v="2025-11-30T00:00:00"/>
    <x v="7"/>
    <x v="0"/>
    <x v="12"/>
  </r>
  <r>
    <s v="TIV6G27"/>
    <s v="60645800106184069"/>
    <s v="30/11/2025 21:42:42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228"/>
    <n v="6.02"/>
    <s v=" Km/L"/>
    <n v="11010"/>
    <n v="37.9"/>
    <n v="5.99"/>
    <n v="227.03"/>
    <s v="301178183"/>
    <s v="EXT - LUCCA JR"/>
    <s v="Planejamento Operaci"/>
    <s v="LUCCA JR"/>
    <m/>
    <d v="2025-11-30T00:00:00"/>
    <x v="7"/>
    <x v="0"/>
    <x v="11"/>
  </r>
  <r>
    <s v="TUF2B45"/>
    <s v="60645800106472420"/>
    <s v="30/11/2025 23:32:36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368"/>
    <n v="10.42"/>
    <s v=" Km/L"/>
    <n v="36046"/>
    <n v="35.31"/>
    <n v="4.29"/>
    <n v="151.47999999999999"/>
    <s v="0"/>
    <s v="EXT - KSE LOCAÇOES"/>
    <s v="Planejamento Operaci"/>
    <s v="KSE LOCAÇOES"/>
    <m/>
    <d v="2025-11-30T00:00:00"/>
    <x v="7"/>
    <x v="0"/>
    <x v="12"/>
  </r>
  <r>
    <s v="TTT2H93"/>
    <s v="60645800106472340"/>
    <s v="01/12/2025 03:00:36"/>
    <s v="07583"/>
    <s v="DAVID BORGES DOS SANTOS"/>
    <x v="41"/>
    <s v="Utilitário"/>
    <s v="SAVEIRO"/>
    <s v="FIAT"/>
    <s v="07674909"/>
    <s v="AUTO POSTO INDIARA"/>
    <s v="INDIARA"/>
    <s v="GO"/>
    <s v="ETANOL COMUM"/>
    <n v="405"/>
    <n v="11.06"/>
    <s v=" Km/L"/>
    <n v="36151"/>
    <n v="36.630000000000003"/>
    <n v="4.49"/>
    <n v="164.46"/>
    <s v="10152"/>
    <s v="EXT - KSE LOCAÇOES"/>
    <s v="Planejamento Operaci"/>
    <s v="KSE LOCAÇOES"/>
    <m/>
    <d v="2025-12-01T00:00:00"/>
    <x v="8"/>
    <x v="0"/>
    <x v="12"/>
  </r>
  <r>
    <s v="TTR3A31"/>
    <s v="60645800106472404"/>
    <s v="01/12/2025 03:02:10"/>
    <s v="75150"/>
    <s v="PETTERSON PERIS BENJAMIN"/>
    <x v="53"/>
    <s v="Caminhonete"/>
    <s v="SAVEIRO CS RB MF"/>
    <s v="VW"/>
    <s v="46209914"/>
    <s v="DECIO RIO VERDE"/>
    <s v="RIO VERDE"/>
    <s v="GO"/>
    <s v="ETANOL COMUM"/>
    <n v="362"/>
    <n v="8.39"/>
    <s v=" Km/L"/>
    <n v="28252"/>
    <n v="43.13"/>
    <n v="4.3899999999999997"/>
    <n v="189.34"/>
    <s v="202512010301"/>
    <s v="EXT - KSE LOCAÇOES"/>
    <s v="Planejamento Operaci"/>
    <s v="KSE LOCAÇOES"/>
    <m/>
    <d v="2025-12-01T00:00:00"/>
    <x v="8"/>
    <x v="0"/>
    <x v="12"/>
  </r>
  <r>
    <s v="TTQ3C61"/>
    <s v="60645800106472501"/>
    <s v="01/12/2025 03:54:55"/>
    <s v="05208"/>
    <s v="CHARLES ROSA"/>
    <x v="44"/>
    <s v="Caminhonete"/>
    <s v="SAVEIRO CS RB MF"/>
    <s v="VW"/>
    <s v="46209914"/>
    <s v="DECIO RIO VERDE"/>
    <s v="RIO VERDE"/>
    <s v="GO"/>
    <s v="ETANOL COMUM"/>
    <n v="333"/>
    <n v="9.2899999999999991"/>
    <s v=" Km/L"/>
    <n v="16844"/>
    <n v="35.83"/>
    <n v="4.3899999999999997"/>
    <n v="157.29"/>
    <s v="202512010354"/>
    <s v="EXT - KSE LOCAÇOES"/>
    <s v="Planejamento Operaci"/>
    <s v="KSE LOCAÇOES"/>
    <m/>
    <d v="2025-12-01T00:00:00"/>
    <x v="8"/>
    <x v="0"/>
    <x v="12"/>
  </r>
  <r>
    <s v="TUG2C45"/>
    <s v="60645800106437770"/>
    <s v="01/12/2025 04:27:50"/>
    <s v="03921"/>
    <s v="IVAIR JUNIOR ARAUJO NOGUEIRA"/>
    <x v="54"/>
    <s v="Utilitário"/>
    <s v="SAVEIRO"/>
    <s v="FIAT"/>
    <s v="81889412"/>
    <s v="POSTO ZERO UM"/>
    <s v="RIO VERDE"/>
    <s v="GO"/>
    <s v="ETANOL COMUM"/>
    <n v="423"/>
    <n v="9.89"/>
    <s v=" Km/L"/>
    <n v="30549"/>
    <n v="42.76"/>
    <n v="4.3899999999999997"/>
    <n v="187.72"/>
    <s v="1"/>
    <s v="EXT - KSE LOCAÇOES"/>
    <s v="Planejamento Operaci"/>
    <s v="KSE LOCAÇOES"/>
    <m/>
    <d v="2025-12-01T00:00:00"/>
    <x v="8"/>
    <x v="0"/>
    <x v="12"/>
  </r>
  <r>
    <s v="TJE5D27"/>
    <s v="60645800105124400"/>
    <s v="01/12/2025 05:38:13"/>
    <s v="81743"/>
    <s v="JEFERSON LUIZ MARTINS_x0009__x0009__x0009__x0009_"/>
    <x v="60"/>
    <s v="EQUIPAMENTOS"/>
    <s v="GUINCHO LEVE"/>
    <s v="EQUIPAMENTO"/>
    <s v="46209914"/>
    <s v="DECIO RIO VERDE"/>
    <s v="RIO VERDE"/>
    <s v="GO"/>
    <s v="DIESEL S-10"/>
    <n v="590"/>
    <n v="5.36"/>
    <s v=" Km/L"/>
    <n v="9430"/>
    <n v="110"/>
    <n v="7.15"/>
    <n v="786.5"/>
    <s v="202512010537"/>
    <s v="EXT - LUCCA JR"/>
    <s v="Planejamento Operaci"/>
    <s v="LUCCA JR"/>
    <m/>
    <d v="2025-12-01T00:00:00"/>
    <x v="8"/>
    <x v="0"/>
    <x v="11"/>
  </r>
  <r>
    <s v="TJE5D27"/>
    <m/>
    <s v="01/12/2025 05:39:27"/>
    <m/>
    <m/>
    <x v="60"/>
    <m/>
    <m/>
    <m/>
    <m/>
    <s v="DECIO RIO VERDE"/>
    <m/>
    <m/>
    <s v="ARLA-32"/>
    <s v="-"/>
    <s v="-"/>
    <s v=" Km/L"/>
    <s v="-"/>
    <n v="5.14"/>
    <m/>
    <n v="19.48"/>
    <m/>
    <m/>
    <s v="Planejamento Operaci"/>
    <s v="LUCCA JR"/>
    <m/>
    <d v="2025-12-01T00:00:00"/>
    <x v="8"/>
    <x v="0"/>
    <x v="11"/>
  </r>
  <r>
    <s v="TTP5B47"/>
    <s v="60645800106472110"/>
    <s v="01/12/2025 05:41:25"/>
    <s v="02710"/>
    <s v="RAINON LOPES ALMEIDA"/>
    <x v="40"/>
    <s v="Caminhonete"/>
    <s v="SAVEIRO CS RB MF"/>
    <s v="VW"/>
    <s v="53081700"/>
    <s v="POSTO Z   Z SANTA MA"/>
    <s v="GUAPO"/>
    <s v="GO"/>
    <s v="ETANOL COMUM"/>
    <n v="480"/>
    <n v="10.85"/>
    <s v=" Km/L"/>
    <n v="29316"/>
    <n v="44.26"/>
    <n v="4.0890000000000004"/>
    <n v="181"/>
    <s v="0"/>
    <s v="EXT - KSE LOCAÇOES"/>
    <s v="Planejamento Operaci"/>
    <s v="KSE LOCAÇOES"/>
    <m/>
    <d v="2025-12-01T00:00:00"/>
    <x v="8"/>
    <x v="0"/>
    <x v="12"/>
  </r>
  <r>
    <s v="TUK2D26"/>
    <s v="60645800106553790"/>
    <s v="01/12/2025 05:59:45"/>
    <s v="82380"/>
    <s v="ENILSON DE SOUSA CAETANO"/>
    <x v="42"/>
    <s v="Caminhonete"/>
    <s v="Caminhonete S10"/>
    <s v="CHEVROLET"/>
    <s v="75331003"/>
    <s v="SUPERVIA LAGOA"/>
    <s v="RIO VERDE"/>
    <s v="GO"/>
    <s v="DIESEL COMUM"/>
    <n v="944"/>
    <n v="14.81"/>
    <s v=" Km/L"/>
    <n v="26881"/>
    <n v="63.76"/>
    <n v="6.09"/>
    <n v="388.3"/>
    <s v="0"/>
    <s v="Planejamento Operaci"/>
    <s v="Planejamento Operaci"/>
    <s v="INSPENCAO"/>
    <m/>
    <d v="2025-12-01T00:00:00"/>
    <x v="8"/>
    <x v="0"/>
    <x v="12"/>
  </r>
  <r>
    <s v="TFY6E09"/>
    <s v="60645800105143700"/>
    <s v="01/12/2025 06:16:50"/>
    <s v="04380"/>
    <s v="PAULO ROBERTO BATISTA DE MOURA JUNIOR"/>
    <x v="15"/>
    <s v="AUTOMOVEL"/>
    <s v="ARGO"/>
    <s v="FIAT"/>
    <s v="34251011"/>
    <s v="DECIO ARAPORA"/>
    <s v="ARAPORA"/>
    <s v="MG"/>
    <s v="ETANOL COMUM"/>
    <n v="237"/>
    <n v="8.76"/>
    <s v=" Km/L"/>
    <n v="29657"/>
    <n v="27.05"/>
    <n v="4.1900000000000004"/>
    <n v="113.34"/>
    <s v="202512010616"/>
    <s v="Planejamento Operaci"/>
    <s v="Planejamento Operaci"/>
    <s v="Operacional"/>
    <m/>
    <d v="2025-12-01T00:00:00"/>
    <x v="8"/>
    <x v="0"/>
    <x v="1"/>
  </r>
  <r>
    <s v="TTY2C25"/>
    <s v="60645800106472430"/>
    <s v="01/12/2025 06:25:07"/>
    <s v="03603"/>
    <s v="RAFAEL OLIVEIRA MORAIS "/>
    <x v="38"/>
    <s v="Caminhonete"/>
    <s v="SAVEIRO CS RB MF"/>
    <s v="VW"/>
    <s v="46286315"/>
    <s v="POSTO CENTRAL"/>
    <s v="BOM JESUS"/>
    <s v="GO"/>
    <s v="ETANOL COMUM"/>
    <n v="413"/>
    <n v="10.119999999999999"/>
    <s v=" Km/L"/>
    <n v="31112"/>
    <n v="40.799999999999997"/>
    <n v="4.4610000000000003"/>
    <n v="182"/>
    <s v="1"/>
    <s v="EXT - KSE LOCAÇOES"/>
    <s v="Planejamento Operaci"/>
    <s v="KSE LOCAÇOES"/>
    <m/>
    <d v="2025-12-01T00:00:00"/>
    <x v="8"/>
    <x v="0"/>
    <x v="12"/>
  </r>
  <r>
    <s v="TUW2D74"/>
    <s v="60645800105124310"/>
    <s v="01/12/2025 06:30:27"/>
    <s v="05441"/>
    <s v="JADER MARTINS DE OLIVEIRA"/>
    <x v="35"/>
    <s v="Automóvel"/>
    <s v="CHEVROLET/S10 LS DD4"/>
    <s v="CHEVROLET"/>
    <s v="45364511"/>
    <s v="AUTO POSTO CERRADO 4"/>
    <s v="ITUMBIARA"/>
    <s v="GO"/>
    <s v="DIESEL S-10"/>
    <n v="771"/>
    <n v="15.09"/>
    <s v=" Km/L"/>
    <n v="28475"/>
    <n v="51.11"/>
    <n v="5.69"/>
    <n v="290.82"/>
    <s v="368360"/>
    <s v="Planejamento Operaci"/>
    <s v="Planejamento Operaci"/>
    <s v="Operacional"/>
    <m/>
    <d v="2025-12-01T00:00:00"/>
    <x v="8"/>
    <x v="0"/>
    <x v="12"/>
  </r>
  <r>
    <s v="FKM6D96"/>
    <s v="60645800105124347"/>
    <s v="01/12/2025 06:46:08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111.9"/>
    <n v="5.99"/>
    <n v="670.28"/>
    <s v="11224379"/>
    <s v="EXT - SAO PEDRO"/>
    <s v="Planejamento Operaci"/>
    <s v="SAO PEDRO"/>
    <m/>
    <d v="2025-12-01T00:00:00"/>
    <x v="8"/>
    <x v="0"/>
    <x v="7"/>
  </r>
  <r>
    <s v="TTT2H93"/>
    <s v="60645800106472340"/>
    <s v="01/12/2025 07:15:31"/>
    <s v="07583"/>
    <s v="DAVID BORGES DOS SANTOS"/>
    <x v="41"/>
    <s v="Utilitário"/>
    <s v="SAVEIRO"/>
    <s v="FIAT"/>
    <s v="41826312"/>
    <s v="AUTO POSTO JACARE"/>
    <s v="ACREUNA"/>
    <s v="GO"/>
    <s v="ETANOL COMUM"/>
    <n v="237"/>
    <n v="9.9600000000000009"/>
    <s v=" Km/L"/>
    <n v="36388"/>
    <n v="23.79"/>
    <n v="4.3499999999999996"/>
    <n v="103.49"/>
    <s v="11226145"/>
    <s v="EXT - KSE LOCAÇOES"/>
    <s v="Planejamento Operaci"/>
    <s v="KSE LOCAÇOES"/>
    <m/>
    <d v="2025-12-01T00:00:00"/>
    <x v="8"/>
    <x v="0"/>
    <x v="12"/>
  </r>
  <r>
    <s v="IMP0003"/>
    <s v="60645800105124282"/>
    <s v="01/12/2025 07:22:21"/>
    <s v="21706"/>
    <s v="LUIZ MARCELO NEVES"/>
    <x v="19"/>
    <s v="EQUIPAMENTOS"/>
    <s v="IMPLEMENTOS"/>
    <s v="OUTROS"/>
    <s v="81889412"/>
    <s v="POSTO ZERO UM"/>
    <s v="RIO VERDE"/>
    <s v="GO"/>
    <s v="GASOLINA COMUM"/>
    <n v="0"/>
    <n v="0"/>
    <s v=" Km/L"/>
    <n v="0"/>
    <n v="20"/>
    <n v="6.39"/>
    <n v="127.8"/>
    <s v="1"/>
    <s v="EXT - SAO PEDRO"/>
    <s v="Planejamento Operaci"/>
    <s v="SAO PEDRO"/>
    <m/>
    <d v="2025-12-01T00:00:00"/>
    <x v="8"/>
    <x v="0"/>
    <x v="7"/>
  </r>
  <r>
    <s v="TMG4A29"/>
    <s v="60645800106185397"/>
    <s v="01/12/2025 07:30:56"/>
    <s v="02792"/>
    <s v="ESDRAS MOABE DA SILVA SANTOS"/>
    <x v="25"/>
    <s v="Caminhão"/>
    <s v="FH 540 6X4R"/>
    <s v="VOLVO"/>
    <s v="75331003"/>
    <s v="SUPERVIA LAGOA"/>
    <s v="RIO VERDE"/>
    <s v="GO"/>
    <s v="DIESEL S-10"/>
    <n v="1393"/>
    <n v="2.48"/>
    <s v=" Km/L"/>
    <n v="8368"/>
    <n v="560.62"/>
    <n v="6.09"/>
    <n v="3414.3"/>
    <s v="0"/>
    <s v="EXT - LUCCA JR"/>
    <s v="Planejamento Operaci"/>
    <s v="LUCCA JR"/>
    <m/>
    <d v="2025-12-01T00:00:00"/>
    <x v="8"/>
    <x v="0"/>
    <x v="11"/>
  </r>
  <r>
    <s v="TMG4A29"/>
    <m/>
    <s v="01/12/2025 07:30:56"/>
    <m/>
    <m/>
    <x v="25"/>
    <m/>
    <m/>
    <m/>
    <m/>
    <s v="SUPERVIA LAGOA"/>
    <m/>
    <m/>
    <s v="ARLA-32"/>
    <s v="-"/>
    <s v="-"/>
    <s v=" Km/L"/>
    <s v="-"/>
    <n v="47.7"/>
    <m/>
    <n v="142.62"/>
    <m/>
    <m/>
    <s v="Planejamento Operaci"/>
    <s v="LUCCA JR"/>
    <m/>
    <d v="2025-12-01T00:00:00"/>
    <x v="8"/>
    <x v="0"/>
    <x v="11"/>
  </r>
  <r>
    <s v="TGM2I26"/>
    <s v="60645800106437620"/>
    <s v="01/12/2025 07:44:51"/>
    <s v="59226"/>
    <s v="PASCHOAL FAVORITTO DE QUEIROZ"/>
    <x v="52"/>
    <s v="Utilitário"/>
    <s v="FIORINO"/>
    <s v="FIAT"/>
    <s v="36615306"/>
    <s v="AUTO POSTO DOS JARDINS"/>
    <s v="GOIANIA"/>
    <s v="GO"/>
    <s v="ETANOL COMUM"/>
    <n v="321"/>
    <n v="7"/>
    <s v=" Km/L"/>
    <n v="6725"/>
    <n v="45.85"/>
    <n v="4.8710000000000004"/>
    <n v="223.32"/>
    <s v="0"/>
    <s v="EXT - KSE LOCAÇOES"/>
    <s v="Planejamento Operaci"/>
    <s v="Operacional"/>
    <m/>
    <d v="2025-12-01T00:00:00"/>
    <x v="8"/>
    <x v="0"/>
    <x v="5"/>
  </r>
  <r>
    <s v="TUF2B45"/>
    <s v="60645800106472420"/>
    <s v="01/12/2025 07:47:24"/>
    <s v="01318"/>
    <s v="JOAO BATISTA REIS"/>
    <x v="37"/>
    <s v="Caminhonete"/>
    <s v="SAVEIRO CS RB MF"/>
    <s v="VW"/>
    <s v="75331003"/>
    <s v="SUPERVIA LAGOA"/>
    <s v="RIO VERDE"/>
    <s v="GO"/>
    <s v="ETANOL COMUM"/>
    <n v="337"/>
    <n v="8.9499999999999993"/>
    <s v=" Km/L"/>
    <n v="36383"/>
    <n v="37.659999999999997"/>
    <n v="4.29"/>
    <n v="161.56"/>
    <s v="1"/>
    <s v="EXT - KSE LOCAÇOES"/>
    <s v="Planejamento Operaci"/>
    <s v="KSE LOCAÇOES"/>
    <m/>
    <d v="2025-12-01T00:00:00"/>
    <x v="8"/>
    <x v="0"/>
    <x v="12"/>
  </r>
  <r>
    <s v="TFX7J72"/>
    <s v="60645800105836505"/>
    <s v="01/12/2025 08:11:03"/>
    <s v="03126"/>
    <s v="PEDRO PAULO SILVA SANTOS"/>
    <x v="11"/>
    <s v="AUTOMOVEL"/>
    <s v="ARGO"/>
    <s v="FIAT"/>
    <s v="81820912"/>
    <s v="AUTO POSTO KR 06"/>
    <s v="RIO VERDE"/>
    <s v="GO"/>
    <s v="ETANOL COMUM"/>
    <n v="210"/>
    <n v="6.7"/>
    <s v=" Km/L"/>
    <n v="46705"/>
    <n v="31.34"/>
    <n v="4.391"/>
    <n v="137.6"/>
    <s v="1"/>
    <s v="Planejamento Operaci"/>
    <s v="Planejamento Operaci"/>
    <s v="Operacional"/>
    <m/>
    <d v="2025-12-01T00:00:00"/>
    <x v="8"/>
    <x v="0"/>
    <x v="4"/>
  </r>
  <r>
    <s v="IMP0004"/>
    <s v="60645800105124300"/>
    <s v="01/12/2025 09:00:06"/>
    <s v="03709"/>
    <s v="NAFTALI VINICIO NEVES DE OLIVEIRA"/>
    <x v="19"/>
    <s v="EQUIPAMENTOS"/>
    <s v="IMPLEMENTOS"/>
    <s v="OUTROS"/>
    <s v="81889412"/>
    <s v="POSTO ZERO UM"/>
    <s v="RIO VERDE"/>
    <s v="GO"/>
    <s v="GASOLINA COMUM"/>
    <n v="0"/>
    <n v="0"/>
    <s v=" Km/L"/>
    <n v="0"/>
    <n v="20"/>
    <n v="6.39"/>
    <n v="127.8"/>
    <s v="1"/>
    <s v="EXT - SAO PEDRO"/>
    <s v="Planejamento Operaci"/>
    <s v="SAO PEDRO"/>
    <m/>
    <d v="2025-12-01T00:00:00"/>
    <x v="8"/>
    <x v="0"/>
    <x v="7"/>
  </r>
  <r>
    <s v="TGC9A34"/>
    <s v="60645800106437250"/>
    <s v="01/12/2025 09:05:32"/>
    <s v="70145"/>
    <s v="LUCAS HENRIQUE MAGALHAES DE SOUZA "/>
    <x v="48"/>
    <s v="EQUIPAMENTOS"/>
    <s v="AMBULANCIA"/>
    <s v="OUTROS"/>
    <s v="87183400"/>
    <s v="MARAJO GUAPO"/>
    <s v="GUAPO"/>
    <s v="GO"/>
    <s v="DIESEL COMUM"/>
    <n v="296"/>
    <n v="5.92"/>
    <s v=" Km/L"/>
    <n v="5459"/>
    <n v="50"/>
    <n v="6.0910000000000002"/>
    <n v="304.55"/>
    <s v="0"/>
    <s v="Planejamento Operaci"/>
    <s v="Planejamento Operaci"/>
    <s v="Operacional"/>
    <m/>
    <d v="2025-12-01T00:00:00"/>
    <x v="8"/>
    <x v="0"/>
    <x v="13"/>
  </r>
  <r>
    <s v="TGC9A34"/>
    <s v="60645800106437250"/>
    <s v="01/12/2025 09:07:32"/>
    <s v="70145"/>
    <s v="LUCAS HENRIQUE MAGALHAES DE SOUZA "/>
    <x v="48"/>
    <s v="EQUIPAMENTOS"/>
    <s v="AMBULANCIA"/>
    <s v="OUTROS"/>
    <s v="87183400"/>
    <s v="MARAJO GUAPO"/>
    <s v="GUAPO"/>
    <s v="GO"/>
    <s v="GASOLINA COMUM"/>
    <s v="-"/>
    <s v="-"/>
    <s v=" Km/L"/>
    <s v="-"/>
    <n v="2.4700000000000002"/>
    <n v="6.0890000000000004"/>
    <n v="15.04"/>
    <s v="0"/>
    <s v="Planejamento Operaci"/>
    <s v="Planejamento Operaci"/>
    <s v="Operacional"/>
    <m/>
    <d v="2025-12-01T00:00:00"/>
    <x v="8"/>
    <x v="0"/>
    <x v="13"/>
  </r>
  <r>
    <s v="TFS3C72"/>
    <s v="60645800105143738"/>
    <s v="01/12/2025 10:44:05"/>
    <s v="00271"/>
    <s v="HEDER OLIVEIRA SANTANA"/>
    <x v="9"/>
    <s v="AUTOMOVEL"/>
    <s v="ARGO"/>
    <s v="FIAT"/>
    <s v="41875311"/>
    <s v="POSTO SABOR DA TERRA"/>
    <s v="INDIARA"/>
    <s v="GO"/>
    <s v="ETANOL COMUM"/>
    <n v="217"/>
    <n v="6.57"/>
    <s v=" Km/L"/>
    <n v="57809"/>
    <n v="33.03"/>
    <n v="4.2409999999999997"/>
    <n v="140.08000000000001"/>
    <s v="11238605"/>
    <s v="Planejamento Operaci"/>
    <s v="Planejamento Operaci"/>
    <s v="Operacional"/>
    <m/>
    <d v="2025-12-01T00:00:00"/>
    <x v="8"/>
    <x v="0"/>
    <x v="4"/>
  </r>
  <r>
    <s v="TGA0B06"/>
    <s v="60645800106437610"/>
    <s v="01/12/2025 11:52:18"/>
    <s v="00933"/>
    <s v="GIULEY RIBEIRO DOS SANTOS"/>
    <x v="59"/>
    <s v="Caminhonete"/>
    <s v="FIORINO"/>
    <s v="FIAT"/>
    <s v="69494411"/>
    <s v="REDE MARAJO RIO VERD"/>
    <s v="RIO VERDE"/>
    <s v="GO"/>
    <s v="ETANOL COMUM"/>
    <n v="312"/>
    <n v="8.91"/>
    <s v=" Km/L"/>
    <n v="7028"/>
    <n v="35"/>
    <n v="4.09"/>
    <n v="143.15"/>
    <s v="1"/>
    <s v="EXT - KSE LOCAÇOES"/>
    <s v="Planejamento Operaci"/>
    <s v="Operacional"/>
    <m/>
    <d v="2025-12-01T00:00:00"/>
    <x v="8"/>
    <x v="0"/>
    <x v="5"/>
  </r>
  <r>
    <s v="TFE6B22"/>
    <s v="60645800105143762"/>
    <s v="01/12/2025 12:06:51"/>
    <s v="03608"/>
    <s v="WEIDER DA SILVA RODRIGUES"/>
    <x v="1"/>
    <s v="AUTOMOVEL"/>
    <s v="ARGO"/>
    <s v="FIAT"/>
    <s v="53081700"/>
    <s v="POSTO Z   Z SANTA MA"/>
    <s v="GUAPO"/>
    <s v="GO"/>
    <s v="ETANOL COMUM"/>
    <n v="383"/>
    <n v="10.28"/>
    <s v=" Km/L"/>
    <n v="33240"/>
    <n v="37.26"/>
    <n v="4.5890000000000004"/>
    <n v="171"/>
    <s v="0"/>
    <s v="Planejamento Operaci"/>
    <s v="Planejamento Operaci"/>
    <s v="Operacional"/>
    <m/>
    <d v="2025-12-01T00:00:00"/>
    <x v="8"/>
    <x v="0"/>
    <x v="1"/>
  </r>
  <r>
    <s v="TTR3A31"/>
    <s v="60645800106472404"/>
    <s v="01/12/2025 12:47:39"/>
    <s v="05685"/>
    <s v="THAVINER DIVANIO RODRIGUES DOS SANTOS"/>
    <x v="53"/>
    <s v="Caminhonete"/>
    <s v="SAVEIRO CS RB MF"/>
    <s v="VW"/>
    <s v="81889412"/>
    <s v="POSTO ZERO UM"/>
    <s v="RIO VERDE"/>
    <s v="GO"/>
    <s v="ETANOL COMUM"/>
    <n v="348"/>
    <n v="9.33"/>
    <s v=" Km/L"/>
    <n v="28600"/>
    <n v="37.29"/>
    <n v="4.5049999999999999"/>
    <n v="168"/>
    <s v="1"/>
    <s v="EXT - KSE LOCAÇOES"/>
    <s v="Planejamento Operaci"/>
    <s v="KSE LOCAÇOES"/>
    <m/>
    <d v="2025-12-01T00:00:00"/>
    <x v="8"/>
    <x v="0"/>
    <x v="12"/>
  </r>
  <r>
    <s v="TTT2H93"/>
    <s v="60645800106472340"/>
    <s v="01/12/2025 12:52:22"/>
    <s v="01042"/>
    <s v="EDUARDO SANTOS"/>
    <x v="41"/>
    <s v="Utilitário"/>
    <s v="SAVEIRO"/>
    <s v="FIAT"/>
    <s v="07674909"/>
    <s v="AUTO POSTO INDIARA"/>
    <s v="INDIARA"/>
    <s v="GO"/>
    <s v="ETANOL COMUM"/>
    <n v="302"/>
    <n v="11.36"/>
    <s v=" Km/L"/>
    <n v="36690"/>
    <n v="26.59"/>
    <n v="4.29"/>
    <n v="114.07"/>
    <s v="10164"/>
    <s v="EXT - KSE LOCAÇOES"/>
    <s v="Planejamento Operaci"/>
    <s v="KSE LOCAÇOES"/>
    <m/>
    <d v="2025-12-01T00:00:00"/>
    <x v="8"/>
    <x v="0"/>
    <x v="12"/>
  </r>
  <r>
    <s v="TFX7J72"/>
    <s v="60645800105836505"/>
    <s v="01/12/2025 13:26:17"/>
    <s v="03126"/>
    <s v="PEDRO PAULO SILVA SANTOS"/>
    <x v="11"/>
    <s v="AUTOMOVEL"/>
    <s v="ARGO"/>
    <s v="FIAT"/>
    <s v="46286315"/>
    <s v="POSTO CENTRAL"/>
    <s v="BOM JESUS"/>
    <s v="GO"/>
    <s v="ETANOL COMUM"/>
    <n v="234"/>
    <n v="8.77"/>
    <s v=" Km/L"/>
    <n v="46939"/>
    <n v="26.68"/>
    <n v="4.46"/>
    <n v="119"/>
    <s v="1"/>
    <s v="Planejamento Operaci"/>
    <s v="Planejamento Operaci"/>
    <s v="Operacional"/>
    <m/>
    <d v="2025-12-01T00:00:00"/>
    <x v="8"/>
    <x v="0"/>
    <x v="4"/>
  </r>
  <r>
    <s v="TTQ3C61"/>
    <s v="60645800106472501"/>
    <s v="01/12/2025 13:41:21"/>
    <s v="88512"/>
    <s v="JUAREZ NEVES"/>
    <x v="44"/>
    <s v="Caminhonete"/>
    <s v="SAVEIRO CS RB MF"/>
    <s v="VW"/>
    <s v="45308900"/>
    <s v="POSTO LUPATINI"/>
    <s v="SANTO ANTONIO DA BARRA"/>
    <s v="GO"/>
    <s v="ETANOL COMUM"/>
    <n v="436"/>
    <n v="10.08"/>
    <s v=" Km/L"/>
    <n v="17280"/>
    <n v="43.27"/>
    <n v="4.49"/>
    <n v="194.28"/>
    <s v="0"/>
    <s v="EXT - KSE LOCAÇOES"/>
    <s v="Planejamento Operaci"/>
    <s v="KSE LOCAÇOES"/>
    <m/>
    <d v="2025-12-01T00:00:00"/>
    <x v="8"/>
    <x v="0"/>
    <x v="12"/>
  </r>
  <r>
    <s v="TTY2C25"/>
    <s v="60645800106472430"/>
    <s v="01/12/2025 15:44:02"/>
    <s v="36807"/>
    <s v="ALEX DOS SANTOS"/>
    <x v="38"/>
    <s v="Caminhonete"/>
    <s v="SAVEIRO CS RB MF"/>
    <s v="VW"/>
    <s v="46286315"/>
    <s v="POSTO CENTRAL"/>
    <s v="BOM JESUS"/>
    <s v="GO"/>
    <s v="ETANOL COMUM"/>
    <n v="306"/>
    <n v="7.38"/>
    <s v=" Km/L"/>
    <n v="31418"/>
    <n v="41.48"/>
    <n v="4.46"/>
    <n v="185"/>
    <s v="1"/>
    <s v="EXT - KSE LOCAÇOES"/>
    <s v="Planejamento Operaci"/>
    <s v="KSE LOCAÇOES"/>
    <m/>
    <d v="2025-12-01T00:00:00"/>
    <x v="8"/>
    <x v="0"/>
    <x v="12"/>
  </r>
  <r>
    <s v="TUF2B45"/>
    <s v="60645800106472420"/>
    <s v="01/12/2025 16:33:06"/>
    <s v="01318"/>
    <s v="JOAO BATISTA REIS"/>
    <x v="37"/>
    <s v="Caminhonete"/>
    <s v="SAVEIRO CS RB MF"/>
    <s v="VW"/>
    <s v="75331003"/>
    <s v="SUPERVIA LAGOA"/>
    <s v="RIO VERDE"/>
    <s v="GO"/>
    <s v="ETANOL COMUM"/>
    <n v="378"/>
    <n v="10.44"/>
    <s v=" Km/L"/>
    <n v="36761"/>
    <n v="36.200000000000003"/>
    <n v="4.29"/>
    <n v="155.30000000000001"/>
    <s v="1"/>
    <s v="EXT - KSE LOCAÇOES"/>
    <s v="Planejamento Operaci"/>
    <s v="KSE LOCAÇOES"/>
    <m/>
    <d v="2025-12-01T00:00:00"/>
    <x v="8"/>
    <x v="0"/>
    <x v="12"/>
  </r>
  <r>
    <s v="TFN3B64"/>
    <s v="60645800106437477"/>
    <s v="01/12/2025 16:34:53"/>
    <s v="70145"/>
    <s v="LUCAS HENRIQUE MAGALHAES DE SOUZA "/>
    <x v="47"/>
    <s v="EQUIPAMENTOS"/>
    <s v="AMBULANCIA"/>
    <s v="OUTROS"/>
    <s v="46286315"/>
    <s v="POSTO CENTRAL"/>
    <s v="BOM JESUS"/>
    <s v="GO"/>
    <s v="DIESEL S-10"/>
    <n v="124"/>
    <n v="5.29"/>
    <s v=" Km/L"/>
    <n v="3528"/>
    <n v="23.43"/>
    <n v="6.2409999999999997"/>
    <n v="146.22"/>
    <s v="1"/>
    <s v="Planejamento Operaci"/>
    <s v="Planejamento Operaci"/>
    <s v="Operacional"/>
    <m/>
    <d v="2025-12-01T00:00:00"/>
    <x v="8"/>
    <x v="0"/>
    <x v="13"/>
  </r>
  <r>
    <s v="TTP5B47"/>
    <s v="60645800106472110"/>
    <s v="01/12/2025 16:37:41"/>
    <s v="02396"/>
    <s v="RENATO DE ALMEIDA VIEIRA"/>
    <x v="40"/>
    <s v="Caminhonete"/>
    <s v="SAVEIRO CS RB MF"/>
    <s v="VW"/>
    <s v="07674909"/>
    <s v="AUTO POSTO INDIARA"/>
    <s v="INDIARA"/>
    <s v="GO"/>
    <s v="ETANOL COMUM"/>
    <n v="505"/>
    <n v="11.88"/>
    <s v=" Km/L"/>
    <n v="29821"/>
    <n v="42.52"/>
    <n v="4.29"/>
    <n v="182.41"/>
    <s v="10173"/>
    <s v="EXT - KSE LOCAÇOES"/>
    <s v="Planejamento Operaci"/>
    <s v="KSE LOCAÇOES"/>
    <m/>
    <d v="2025-12-01T00:00:00"/>
    <x v="8"/>
    <x v="0"/>
    <x v="12"/>
  </r>
  <r>
    <s v="TFP3B22"/>
    <s v="60645800105143720"/>
    <s v="01/12/2025 16:37:55"/>
    <s v="02769"/>
    <s v="ANDRE LUIS PAULINO"/>
    <x v="6"/>
    <s v="AUTOMOVEL"/>
    <s v="ARGO"/>
    <s v="FIAT"/>
    <s v="13335016"/>
    <s v="POSTO TREVO"/>
    <s v="RIO VERDE"/>
    <s v="GO"/>
    <s v="ETANOL COMUM"/>
    <n v="328"/>
    <n v="8.8800000000000008"/>
    <s v=" Km/L"/>
    <n v="32008"/>
    <n v="36.950000000000003"/>
    <n v="4.4909999999999997"/>
    <n v="165.94"/>
    <s v="11259817"/>
    <s v="Planejamento Operaci"/>
    <s v="Planejamento Operaci"/>
    <s v="Operacional"/>
    <m/>
    <d v="2025-12-01T00:00:00"/>
    <x v="8"/>
    <x v="0"/>
    <x v="4"/>
  </r>
  <r>
    <s v="TUG2C45"/>
    <s v="60645800106437770"/>
    <s v="01/12/2025 16:42:54"/>
    <s v="17959"/>
    <s v="YURI DA MATTA GOMES"/>
    <x v="54"/>
    <s v="Utilitário"/>
    <s v="SAVEIRO"/>
    <s v="FIAT"/>
    <s v="81889412"/>
    <s v="POSTO ZERO UM"/>
    <s v="RIO VERDE"/>
    <s v="GO"/>
    <s v="ETANOL COMUM"/>
    <n v="293"/>
    <n v="6.43"/>
    <s v=" Km/L"/>
    <n v="30842"/>
    <n v="45.59"/>
    <n v="4.4909999999999997"/>
    <n v="204.73"/>
    <s v="1"/>
    <s v="EXT - KSE LOCAÇOES"/>
    <s v="Planejamento Operaci"/>
    <s v="KSE LOCAÇOES"/>
    <m/>
    <d v="2025-12-01T00:00:00"/>
    <x v="8"/>
    <x v="0"/>
    <x v="12"/>
  </r>
  <r>
    <s v="TLR1J91"/>
    <s v="60645800106043065"/>
    <s v="01/12/2025 16:45:18"/>
    <s v="02910"/>
    <s v="EMERSON CRISTIANO DA SILVEIRA"/>
    <x v="23"/>
    <s v="Caminhonete"/>
    <s v="SAVEIRO"/>
    <s v="VOLKSWAGEN"/>
    <s v="46209914"/>
    <s v="DECIO RIO VERDE"/>
    <s v="RIO VERDE"/>
    <s v="GO"/>
    <s v="ETANOL COMUM"/>
    <n v="0"/>
    <n v="0"/>
    <s v=" Km/L"/>
    <s v="-"/>
    <n v="77.489999999999995"/>
    <n v="4.3899999999999997"/>
    <n v="340.18"/>
    <s v="202512011644"/>
    <s v="Planejamento Operaci"/>
    <s v="Planejamento Operaci"/>
    <s v="Operacional"/>
    <m/>
    <d v="2025-12-01T00:00:00"/>
    <x v="8"/>
    <x v="0"/>
    <x v="9"/>
  </r>
  <r>
    <s v="TGL2B04"/>
    <s v="60645800106437315"/>
    <s v="01/12/2025 17:01:37"/>
    <s v="02584"/>
    <s v="TATIANE PENA GOMES"/>
    <x v="45"/>
    <s v="EQUIPAMENTOS"/>
    <s v="AMBULANCIA"/>
    <s v="OUTROS"/>
    <s v="36645906"/>
    <s v="AUTO POSTO ESTRELA DO SUL III"/>
    <s v="ACREUNA"/>
    <s v="GO"/>
    <s v="DIESEL S-10"/>
    <n v="154"/>
    <n v="4.67"/>
    <s v=" Km/L"/>
    <n v="4086"/>
    <n v="33"/>
    <n v="6.181"/>
    <n v="203.97"/>
    <s v="0"/>
    <s v="Planejamento Operaci"/>
    <s v="Planejamento Operaci"/>
    <s v="Operacional"/>
    <m/>
    <d v="2025-12-01T00:00:00"/>
    <x v="8"/>
    <x v="0"/>
    <x v="13"/>
  </r>
  <r>
    <s v="TTQ4C10"/>
    <s v="60645800106553930"/>
    <s v="01/12/2025 17:49:32"/>
    <s v="26126"/>
    <s v="MARIVALDO GONÇALVES"/>
    <x v="31"/>
    <s v="Caminhonete"/>
    <s v="Caminhonete S10"/>
    <s v="CHEVROLET"/>
    <s v="26406711"/>
    <s v="POSTO ZANDONADI"/>
    <s v="GUAPO"/>
    <s v="GO"/>
    <s v="DIESEL S-10"/>
    <n v="713"/>
    <n v="14.6"/>
    <s v=" Km/L"/>
    <n v="33699"/>
    <n v="48.83"/>
    <n v="6.1909999999999998"/>
    <n v="302.31"/>
    <s v="11264047"/>
    <s v="Planejamento Operaci"/>
    <s v="Planejamento Operaci"/>
    <s v="INSPENCAO"/>
    <m/>
    <d v="2025-12-01T00:00:00"/>
    <x v="8"/>
    <x v="0"/>
    <x v="12"/>
  </r>
  <r>
    <s v="TTY2C25"/>
    <s v="60645800106472430"/>
    <s v="01/12/2025 18:32:43"/>
    <s v="36807"/>
    <s v="ALEX DOS SANTOS"/>
    <x v="38"/>
    <s v="Caminhonete"/>
    <s v="SAVEIRO CS RB MF"/>
    <s v="VW"/>
    <s v="46286315"/>
    <s v="POSTO CENTRAL"/>
    <s v="BOM JESUS"/>
    <s v="GO"/>
    <s v="ETANOL COMUM"/>
    <n v="152"/>
    <n v="7.53"/>
    <s v=" Km/L"/>
    <n v="31570"/>
    <n v="20.18"/>
    <n v="4.46"/>
    <n v="90"/>
    <s v="1"/>
    <s v="EXT - KSE LOCAÇOES"/>
    <s v="Planejamento Operaci"/>
    <s v="KSE LOCAÇOES"/>
    <m/>
    <d v="2025-12-01T00:00:00"/>
    <x v="8"/>
    <x v="0"/>
    <x v="12"/>
  </r>
  <r>
    <s v="TTT2H93"/>
    <s v="60645800106472340"/>
    <s v="01/12/2025 19:15:27"/>
    <s v="07583"/>
    <s v="DAVID BORGES DOS SANTOS"/>
    <x v="41"/>
    <s v="Utilitário"/>
    <s v="SAVEIRO"/>
    <s v="FIAT"/>
    <s v="41826312"/>
    <s v="AUTO POSTO JACARE"/>
    <s v="ACREUNA"/>
    <s v="GO"/>
    <s v="ETANOL COMUM"/>
    <n v="287"/>
    <n v="11.87"/>
    <s v=" Km/L"/>
    <n v="36977"/>
    <n v="24.17"/>
    <n v="4.351"/>
    <n v="105.16"/>
    <s v="11269340"/>
    <s v="EXT - KSE LOCAÇOES"/>
    <s v="Planejamento Operaci"/>
    <s v="KSE LOCAÇOES"/>
    <m/>
    <d v="2025-12-01T00:00:00"/>
    <x v="8"/>
    <x v="0"/>
    <x v="12"/>
  </r>
  <r>
    <s v="TFV8C74"/>
    <s v="60645800106437299"/>
    <s v="01/12/2025 19:17:05"/>
    <s v="72700"/>
    <s v="MARIO JESUS DE ALMEIDA DE OLIVEIRA"/>
    <x v="34"/>
    <s v="Automóvel"/>
    <s v="AMBULANCIA"/>
    <s v="VOLKSWAGEN"/>
    <s v="41875311"/>
    <s v="POSTO SABOR DA TERRA"/>
    <s v="INDIARA"/>
    <s v="GO"/>
    <s v="DIESEL S-10"/>
    <n v="279"/>
    <n v="5.56"/>
    <s v=" Km/L"/>
    <n v="4544"/>
    <n v="50.17"/>
    <n v="5.89"/>
    <n v="295.5"/>
    <s v="11269365"/>
    <s v="Planejamento Operaci"/>
    <s v="Planejamento Operaci"/>
    <s v="RESGATE"/>
    <m/>
    <d v="2025-12-01T00:00:00"/>
    <x v="8"/>
    <x v="0"/>
    <x v="13"/>
  </r>
  <r>
    <s v="TTT2H95"/>
    <s v="60645800106472477"/>
    <s v="01/12/2025 19:43:10"/>
    <s v="87954"/>
    <s v="DANIEL GONÇALVES"/>
    <x v="63"/>
    <s v="Caminhonete"/>
    <s v="SAVEIRO CS RB MF"/>
    <s v="VW"/>
    <s v="46209914"/>
    <s v="DECIO RIO VERDE"/>
    <s v="RIO VERDE"/>
    <s v="GO"/>
    <s v="ETANOL COMUM"/>
    <n v="259"/>
    <n v="6.88"/>
    <s v=" Km/L"/>
    <n v="18796"/>
    <n v="37.630000000000003"/>
    <n v="4.3899999999999997"/>
    <n v="165.2"/>
    <s v="202512011942"/>
    <s v="EXT - KSE LOCAÇOES"/>
    <s v="Planejamento Operaci"/>
    <s v="KSE LOCAÇOES"/>
    <m/>
    <d v="2025-12-01T00:00:00"/>
    <x v="8"/>
    <x v="0"/>
    <x v="12"/>
  </r>
  <r>
    <s v="TFW3J34"/>
    <s v="60645800106437440"/>
    <s v="01/12/2025 19:49:53"/>
    <s v="70390"/>
    <s v="CLEITON ANTONIO TAVARES HENRIQUE"/>
    <x v="49"/>
    <s v="EQUIPAMENTOS"/>
    <s v="AMBULANCIA"/>
    <s v="OUTROS"/>
    <s v="75331003"/>
    <s v="SUPERVIA LAGOA"/>
    <s v="RIO VERDE"/>
    <s v="GO"/>
    <s v="DIESEL S-10"/>
    <n v="350"/>
    <n v="6.62"/>
    <s v=" Km/L"/>
    <n v="6727"/>
    <n v="52.88"/>
    <n v="6.09"/>
    <n v="322.05"/>
    <s v="0"/>
    <s v="Planejamento Operaci"/>
    <s v="Planejamento Operaci"/>
    <s v="Operacional"/>
    <m/>
    <d v="2025-12-01T00:00:00"/>
    <x v="8"/>
    <x v="0"/>
    <x v="13"/>
  </r>
  <r>
    <s v="TFW3J34"/>
    <s v="60645800106437440"/>
    <s v="01/12/2025 19:51:59"/>
    <s v="70390"/>
    <s v="CLEITON ANTONIO TAVARES HENRIQUE"/>
    <x v="49"/>
    <s v="EQUIPAMENTOS"/>
    <s v="AMBULANCIA"/>
    <s v="OUTROS"/>
    <s v="75331003"/>
    <s v="SUPERVIA LAGOA"/>
    <s v="RIO VERDE"/>
    <s v="GO"/>
    <s v="GASOLINA COMUM"/>
    <s v="-"/>
    <s v="-"/>
    <s v=" Km/L"/>
    <s v="-"/>
    <n v="5.48"/>
    <n v="6.2919999999999998"/>
    <n v="34.479999999999997"/>
    <s v="0"/>
    <s v="Planejamento Operaci"/>
    <s v="Planejamento Operaci"/>
    <s v="Operacional"/>
    <m/>
    <d v="2025-12-01T00:00:00"/>
    <x v="8"/>
    <x v="0"/>
    <x v="13"/>
  </r>
  <r>
    <s v="TIV6G27"/>
    <s v="60645800106184069"/>
    <s v="01/12/2025 19:52:43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147"/>
    <n v="4.78"/>
    <s v=" Km/L"/>
    <n v="11157"/>
    <n v="30.73"/>
    <n v="5.99"/>
    <n v="184.07"/>
    <s v="11271571"/>
    <s v="EXT - LUCCA JR"/>
    <s v="Planejamento Operaci"/>
    <s v="LUCCA JR"/>
    <m/>
    <d v="2025-12-01T00:00:00"/>
    <x v="8"/>
    <x v="0"/>
    <x v="11"/>
  </r>
  <r>
    <s v="TFE9C14"/>
    <s v="60645800106437370"/>
    <s v="01/12/2025 21:27:08"/>
    <s v="01057"/>
    <s v="LUIZ HENRIQUE SOUZA RODRIGUES"/>
    <x v="51"/>
    <s v="EQUIPAMENTOS"/>
    <s v="AMBULANCIA"/>
    <s v="OUTROS"/>
    <s v="13308211"/>
    <s v="P. BANDEIRANTES"/>
    <s v="RIO VERDE"/>
    <s v="GO"/>
    <s v="DIESEL S-10"/>
    <n v="100"/>
    <n v="3.56"/>
    <s v=" Km/L"/>
    <n v="4789"/>
    <n v="28.08"/>
    <n v="6.2919999999999998"/>
    <n v="176.67"/>
    <s v="11277044"/>
    <s v="Planejamento Operaci"/>
    <s v="Planejamento Operaci"/>
    <s v="Operacional"/>
    <m/>
    <d v="2025-12-01T00:00:00"/>
    <x v="8"/>
    <x v="0"/>
    <x v="13"/>
  </r>
  <r>
    <s v="TTR3A31"/>
    <s v="60645800106472404"/>
    <s v="01/12/2025 23:32:30"/>
    <s v="75150"/>
    <s v="PETTERSON PERIS BENJAMIN"/>
    <x v="53"/>
    <s v="Caminhonete"/>
    <s v="SAVEIRO CS RB MF"/>
    <s v="VW"/>
    <s v="46209914"/>
    <s v="DECIO RIO VERDE"/>
    <s v="RIO VERDE"/>
    <s v="GO"/>
    <s v="ETANOL COMUM"/>
    <n v="305"/>
    <n v="8.01"/>
    <s v=" Km/L"/>
    <n v="28905"/>
    <n v="38.1"/>
    <n v="4.3899999999999997"/>
    <n v="167.26"/>
    <s v="202512012331"/>
    <s v="EXT - KSE LOCAÇOES"/>
    <s v="Planejamento Operaci"/>
    <s v="KSE LOCAÇOES"/>
    <m/>
    <d v="2025-12-01T00:00:00"/>
    <x v="8"/>
    <x v="0"/>
    <x v="12"/>
  </r>
  <r>
    <s v="TTQ3C61"/>
    <s v="60645800106472501"/>
    <s v="01/12/2025 23:53:37"/>
    <s v="05208"/>
    <s v="CHARLES ROSA"/>
    <x v="44"/>
    <s v="Caminhonete"/>
    <s v="SAVEIRO CS RB MF"/>
    <s v="VW"/>
    <s v="46209914"/>
    <s v="DECIO RIO VERDE"/>
    <s v="RIO VERDE"/>
    <s v="GO"/>
    <s v="ETANOL COMUM"/>
    <n v="432"/>
    <n v="10.88"/>
    <s v=" Km/L"/>
    <n v="17712"/>
    <n v="39.71"/>
    <n v="4.3899999999999997"/>
    <n v="174.33"/>
    <s v="202512012352"/>
    <s v="EXT - KSE LOCAÇOES"/>
    <s v="Planejamento Operaci"/>
    <s v="KSE LOCAÇOES"/>
    <m/>
    <d v="2025-12-01T00:00:00"/>
    <x v="8"/>
    <x v="0"/>
    <x v="12"/>
  </r>
  <r>
    <s v="TKC7D89"/>
    <s v="60645800106185260"/>
    <s v="02/12/2025 01:48:50"/>
    <s v="02106"/>
    <s v="UÁRLES MILA ROSA NÉRES_x0009__x0009__x0009__x0009_"/>
    <x v="39"/>
    <s v="Caminhão"/>
    <s v="FH 540 6X4R"/>
    <s v="VOLVO"/>
    <s v="75331801"/>
    <s v="DECIO CEZARINA"/>
    <s v="CEZARINA"/>
    <s v="GO"/>
    <s v="DIESEL S-10"/>
    <n v="1751"/>
    <n v="2.77"/>
    <s v=" Km/L"/>
    <n v="5579"/>
    <n v="631.94000000000005"/>
    <n v="7.25"/>
    <n v="4581.57"/>
    <s v="202512020148"/>
    <s v="EXT - LUCCA JR"/>
    <s v="Planejamento Operaci"/>
    <s v="LUCCA JR"/>
    <m/>
    <d v="2025-12-02T00:00:00"/>
    <x v="8"/>
    <x v="0"/>
    <x v="11"/>
  </r>
  <r>
    <s v="TKC7D89"/>
    <m/>
    <s v="02/12/2025 01:50:11"/>
    <m/>
    <m/>
    <x v="39"/>
    <m/>
    <m/>
    <m/>
    <m/>
    <s v="DECIO CEZARINA"/>
    <m/>
    <m/>
    <s v="ARLA-32"/>
    <s v="-"/>
    <s v="-"/>
    <s v=" Km/L"/>
    <s v="-"/>
    <n v="48.27"/>
    <m/>
    <n v="182.94"/>
    <m/>
    <m/>
    <s v="Planejamento Operaci"/>
    <s v="LUCCA JR"/>
    <m/>
    <d v="2025-12-02T00:00:00"/>
    <x v="8"/>
    <x v="0"/>
    <x v="11"/>
  </r>
  <r>
    <s v="TTP5B47"/>
    <s v="60645800106472110"/>
    <s v="02/12/2025 03:31:57"/>
    <s v="02710"/>
    <s v="RAINON LOPES ALMEIDA"/>
    <x v="40"/>
    <s v="Caminhonete"/>
    <s v="SAVEIRO CS RB MF"/>
    <s v="VW"/>
    <s v="07674909"/>
    <s v="AUTO POSTO INDIARA"/>
    <s v="INDIARA"/>
    <s v="GO"/>
    <s v="ETANOL COMUM"/>
    <n v="479"/>
    <n v="11.95"/>
    <s v=" Km/L"/>
    <n v="30300"/>
    <n v="40.1"/>
    <n v="4.49"/>
    <n v="180.05"/>
    <s v="10178"/>
    <s v="EXT - KSE LOCAÇOES"/>
    <s v="Planejamento Operaci"/>
    <s v="KSE LOCAÇOES"/>
    <m/>
    <d v="2025-12-02T00:00:00"/>
    <x v="8"/>
    <x v="0"/>
    <x v="12"/>
  </r>
  <r>
    <s v="TUG2C45"/>
    <s v="60645800106437770"/>
    <s v="02/12/2025 03:45:36"/>
    <s v="03921"/>
    <s v="IVAIR JUNIOR ARAUJO NOGUEIRA"/>
    <x v="54"/>
    <s v="Utilitário"/>
    <s v="SAVEIRO"/>
    <s v="FIAT"/>
    <s v="81889412"/>
    <s v="POSTO ZERO UM"/>
    <s v="RIO VERDE"/>
    <s v="GO"/>
    <s v="ETANOL COMUM"/>
    <n v="442"/>
    <n v="9.66"/>
    <s v=" Km/L"/>
    <n v="31284"/>
    <n v="45.76"/>
    <n v="4.49"/>
    <n v="205.46"/>
    <s v="1"/>
    <s v="EXT - KSE LOCAÇOES"/>
    <s v="Planejamento Operaci"/>
    <s v="KSE LOCAÇOES"/>
    <m/>
    <d v="2025-12-02T00:00:00"/>
    <x v="8"/>
    <x v="0"/>
    <x v="12"/>
  </r>
  <r>
    <s v="TTT2H93"/>
    <s v="60645800106472340"/>
    <s v="02/12/2025 04:01:47"/>
    <s v="07583"/>
    <s v="DAVID BORGES DOS SANTOS"/>
    <x v="41"/>
    <s v="Utilitário"/>
    <s v="SAVEIRO"/>
    <s v="FIAT"/>
    <s v="07674909"/>
    <s v="AUTO POSTO INDIARA"/>
    <s v="INDIARA"/>
    <s v="GO"/>
    <s v="ETANOL COMUM"/>
    <n v="354"/>
    <n v="9.74"/>
    <s v=" Km/L"/>
    <n v="37331"/>
    <n v="36.36"/>
    <n v="4.49"/>
    <n v="163.25"/>
    <s v="10179"/>
    <s v="EXT - KSE LOCAÇOES"/>
    <s v="Planejamento Operaci"/>
    <s v="KSE LOCAÇOES"/>
    <m/>
    <d v="2025-12-02T00:00:00"/>
    <x v="8"/>
    <x v="0"/>
    <x v="12"/>
  </r>
  <r>
    <s v="TUK2D26"/>
    <s v="60645800106553790"/>
    <s v="02/12/2025 05:06:11"/>
    <s v="82380"/>
    <s v="ENILSON DE SOUSA CAETANO"/>
    <x v="42"/>
    <s v="Caminhonete"/>
    <s v="Caminhonete S10"/>
    <s v="CHEVROLET"/>
    <s v="75331003"/>
    <s v="SUPERVIA LAGOA"/>
    <s v="RIO VERDE"/>
    <s v="GO"/>
    <s v="DIESEL COMUM"/>
    <n v="990"/>
    <n v="15.48"/>
    <s v=" Km/L"/>
    <n v="27871"/>
    <n v="63.97"/>
    <n v="6.09"/>
    <n v="389.58"/>
    <s v="0"/>
    <s v="Planejamento Operaci"/>
    <s v="Planejamento Operaci"/>
    <s v="INSPENCAO"/>
    <m/>
    <d v="2025-12-02T00:00:00"/>
    <x v="8"/>
    <x v="0"/>
    <x v="12"/>
  </r>
  <r>
    <s v="TLO0E87"/>
    <m/>
    <s v="02/12/2025 05:22:05"/>
    <m/>
    <m/>
    <x v="43"/>
    <m/>
    <m/>
    <m/>
    <m/>
    <s v="MARAJO GUAPO"/>
    <m/>
    <m/>
    <s v="ARLA-32"/>
    <s v="-"/>
    <s v="-"/>
    <s v=" Km/L"/>
    <s v="-"/>
    <n v="3.71"/>
    <m/>
    <n v="14.84"/>
    <m/>
    <m/>
    <s v="Planejamento Operaci"/>
    <s v="LUCCA JR"/>
    <m/>
    <d v="2025-12-02T00:00:00"/>
    <x v="8"/>
    <x v="0"/>
    <x v="11"/>
  </r>
  <r>
    <s v="TLO0E87"/>
    <s v="60645800106184255"/>
    <s v="02/12/2025 05:26:36"/>
    <s v="99045"/>
    <s v="SIDNEY DA COSTA RODRIGUES_x0009__x0009__x0009__x0009_"/>
    <x v="43"/>
    <s v="EQUIPAMENTOS"/>
    <s v="GUINCHO LEVE"/>
    <s v="EQUIPAMENTO"/>
    <s v="87183400"/>
    <s v="MARAJO GUAPO"/>
    <s v="GUAPO"/>
    <s v="GO"/>
    <s v="DIESEL S-10"/>
    <n v="380"/>
    <n v="5.42"/>
    <s v=" Km/L"/>
    <n v="10554"/>
    <n v="70.13"/>
    <n v="6.09"/>
    <n v="427.09"/>
    <s v="0"/>
    <s v="EXT - LUCCA JR"/>
    <s v="Planejamento Operaci"/>
    <s v="LUCCA JR"/>
    <m/>
    <d v="2025-12-02T00:00:00"/>
    <x v="8"/>
    <x v="0"/>
    <x v="11"/>
  </r>
  <r>
    <s v="TTY2C25"/>
    <s v="60645800106472430"/>
    <s v="02/12/2025 06:07:43"/>
    <s v="03603"/>
    <s v="RAFAEL OLIVEIRA MORAIS "/>
    <x v="38"/>
    <s v="Caminhonete"/>
    <s v="SAVEIRO CS RB MF"/>
    <s v="VW"/>
    <s v="46286315"/>
    <s v="POSTO CENTRAL"/>
    <s v="BOM JESUS"/>
    <s v="GO"/>
    <s v="ETANOL COMUM"/>
    <n v="364"/>
    <n v="9.58"/>
    <s v=" Km/L"/>
    <n v="31934"/>
    <n v="38"/>
    <n v="4.46"/>
    <n v="169.48"/>
    <s v="1"/>
    <s v="EXT - KSE LOCAÇOES"/>
    <s v="Planejamento Operaci"/>
    <s v="KSE LOCAÇOES"/>
    <m/>
    <d v="2025-12-02T00:00:00"/>
    <x v="8"/>
    <x v="0"/>
    <x v="12"/>
  </r>
  <r>
    <s v="TFW2H32"/>
    <s v="60645800105143835"/>
    <s v="02/12/2025 06:24:08"/>
    <s v="99638"/>
    <s v="LAFAIETE DE SOUZA SANTOS"/>
    <x v="10"/>
    <s v="AUTOMOVEL"/>
    <s v="ARGO"/>
    <s v="FIAT"/>
    <s v="69429000"/>
    <s v="PETROBESSA EXPRESS"/>
    <s v="ANAPOLIS"/>
    <s v="GO"/>
    <s v="ETANOL COMUM"/>
    <n v="324"/>
    <n v="8.27"/>
    <s v=" Km/L"/>
    <n v="41843"/>
    <n v="39.18"/>
    <n v="4.5410000000000004"/>
    <n v="177.91"/>
    <s v="0"/>
    <s v="Planejamento Operaci"/>
    <s v="Planejamento Operaci"/>
    <s v="Operacional"/>
    <m/>
    <d v="2025-12-02T00:00:00"/>
    <x v="8"/>
    <x v="0"/>
    <x v="3"/>
  </r>
  <r>
    <s v="TTT2H95"/>
    <s v="60645800106472477"/>
    <s v="02/12/2025 06:45:14"/>
    <s v="87954"/>
    <s v="DANIEL GONÇALVES"/>
    <x v="63"/>
    <s v="Caminhonete"/>
    <s v="SAVEIRO CS RB MF"/>
    <s v="VW"/>
    <s v="45308900"/>
    <s v="POSTO LUPATINI"/>
    <s v="SANTO ANTONIO DA BARRA"/>
    <s v="GO"/>
    <s v="ETANOL COMUM"/>
    <n v="442"/>
    <n v="8.98"/>
    <s v=" Km/L"/>
    <n v="19238"/>
    <n v="49.23"/>
    <n v="4.49"/>
    <n v="221.04"/>
    <s v="0"/>
    <s v="EXT - KSE LOCAÇOES"/>
    <s v="Planejamento Operaci"/>
    <s v="KSE LOCAÇOES"/>
    <m/>
    <d v="2025-12-02T00:00:00"/>
    <x v="8"/>
    <x v="0"/>
    <x v="12"/>
  </r>
  <r>
    <s v="TUW2D74"/>
    <s v="60645800105124310"/>
    <s v="02/12/2025 06:47:25"/>
    <s v="05441"/>
    <s v="JADER MARTINS DE OLIVEIRA"/>
    <x v="35"/>
    <s v="Automóvel"/>
    <s v="CHEVROLET/S10 LS DD4"/>
    <s v="CHEVROLET"/>
    <s v="45364511"/>
    <s v="AUTO POSTO CERRADO 4"/>
    <s v="ITUMBIARA"/>
    <s v="GO"/>
    <s v="DIESEL S-10"/>
    <n v="751"/>
    <n v="13.06"/>
    <s v=" Km/L"/>
    <n v="29226"/>
    <n v="57.51"/>
    <n v="5.69"/>
    <n v="327.23"/>
    <s v="368539"/>
    <s v="Planejamento Operaci"/>
    <s v="Planejamento Operaci"/>
    <s v="Operacional"/>
    <m/>
    <d v="2025-12-02T00:00:00"/>
    <x v="8"/>
    <x v="0"/>
    <x v="12"/>
  </r>
  <r>
    <s v="TGL4J09"/>
    <s v="60645800105143360"/>
    <s v="02/12/2025 07:12:04"/>
    <s v="40379"/>
    <s v="JESTER LUCAS GOUVEIA SANTOS"/>
    <x v="17"/>
    <s v="AUTOMOVEL"/>
    <s v="ARGO"/>
    <s v="FIAT"/>
    <s v="69411306"/>
    <s v="POSTO PORTAL DO LAGO"/>
    <s v="ABADIANIA"/>
    <s v="GO"/>
    <s v="ETANOL COMUM"/>
    <n v="725"/>
    <n v="18.89"/>
    <s v=" Km/L"/>
    <n v="19407"/>
    <n v="38.380000000000003"/>
    <n v="4.641"/>
    <n v="178.12"/>
    <s v="2"/>
    <s v="Planejamento Operaci"/>
    <s v="Planejamento Operaci"/>
    <s v="Operacional"/>
    <m/>
    <d v="2025-12-02T00:00:00"/>
    <x v="8"/>
    <x v="0"/>
    <x v="1"/>
  </r>
  <r>
    <s v="TFS3C72"/>
    <s v="60645800105143738"/>
    <s v="02/12/2025 07:19:39"/>
    <s v="00271"/>
    <s v="HEDER OLIVEIRA SANTANA"/>
    <x v="9"/>
    <s v="AUTOMOVEL"/>
    <s v="ARGO"/>
    <s v="FIAT"/>
    <s v="13308211"/>
    <s v="P. BANDEIRANTES"/>
    <s v="RIO VERDE"/>
    <s v="GO"/>
    <s v="ETANOL COMUM"/>
    <n v="295"/>
    <n v="6.67"/>
    <s v=" Km/L"/>
    <n v="58104"/>
    <n v="44.26"/>
    <n v="4.3899999999999997"/>
    <n v="194.29"/>
    <s v="21226175"/>
    <s v="Planejamento Operaci"/>
    <s v="Planejamento Operaci"/>
    <s v="Operacional"/>
    <m/>
    <d v="2025-12-02T00:00:00"/>
    <x v="8"/>
    <x v="0"/>
    <x v="4"/>
  </r>
  <r>
    <s v="FCW8F66"/>
    <s v="60645800105124371"/>
    <s v="02/12/2025 07:47:44"/>
    <s v="80246"/>
    <s v="FRANCISCO DE ASSIS SOARES"/>
    <x v="19"/>
    <s v="Caminhão"/>
    <s v="11-180"/>
    <s v="VW"/>
    <s v="45307105"/>
    <s v="POSTO GIRASSOL"/>
    <s v="ITUMBIARA"/>
    <s v="GO"/>
    <s v="DIESEL S-10"/>
    <n v="0"/>
    <n v="0"/>
    <s v=" Km/L"/>
    <n v="0"/>
    <n v="101.57"/>
    <n v="6.09"/>
    <n v="618.59"/>
    <s v="212279"/>
    <s v="EXT - SAO PEDRO"/>
    <s v="Planejamento Operaci"/>
    <s v="SAO PEDRO"/>
    <m/>
    <d v="2025-12-02T00:00:00"/>
    <x v="8"/>
    <x v="0"/>
    <x v="7"/>
  </r>
  <r>
    <s v="TER1294"/>
    <s v="60645800105124390"/>
    <s v="02/12/2025 07:50:53"/>
    <s v="80246"/>
    <s v="FRANCISCO DE ASSIS SOARES"/>
    <x v="19"/>
    <s v="EQUIPAMENTOS"/>
    <s v="MINICARREGADEIRA"/>
    <s v="BOBCAT"/>
    <s v="45307105"/>
    <s v="POSTO GIRASSOL"/>
    <s v="ITUMBIARA"/>
    <s v="GO"/>
    <s v="DIESEL COMUM"/>
    <n v="0"/>
    <n v="0"/>
    <s v=" Km/L"/>
    <n v="0"/>
    <n v="41.62"/>
    <n v="5.9909999999999997"/>
    <n v="249.33"/>
    <s v="212281"/>
    <s v="EXT - SAO PEDRO"/>
    <s v="Planejamento Operaci"/>
    <s v="SAO PEDRO"/>
    <m/>
    <d v="2025-12-02T00:00:00"/>
    <x v="8"/>
    <x v="0"/>
    <x v="7"/>
  </r>
  <r>
    <s v="TGE1F64"/>
    <s v="60645800106437404"/>
    <s v="02/12/2025 08:07:04"/>
    <s v="70145"/>
    <s v="LUCAS HENRIQUE MAGALHAES DE SOUZA "/>
    <x v="33"/>
    <s v="Caminhonete"/>
    <s v="AMBULANCIA DUCATO"/>
    <s v="FIAT"/>
    <s v="53030006"/>
    <s v="KR TREVO"/>
    <s v="SANTA HELENA DE GOIAS"/>
    <s v="GO"/>
    <s v="DIESEL S-10"/>
    <n v="331"/>
    <n v="5.71"/>
    <s v=" Km/L"/>
    <n v="7123"/>
    <n v="58"/>
    <n v="6.19"/>
    <n v="359.03"/>
    <s v="1"/>
    <s v="Planejamento Operaci"/>
    <s v="Planejamento Operaci"/>
    <s v="Operacional"/>
    <m/>
    <d v="2025-12-02T00:00:00"/>
    <x v="8"/>
    <x v="0"/>
    <x v="13"/>
  </r>
  <r>
    <s v="TTG6C15"/>
    <s v="60645800106437736"/>
    <s v="02/12/2025 08:14:00"/>
    <s v="07928"/>
    <s v="JOÃO PAULO SILVA TAVARES"/>
    <x v="64"/>
    <s v="Utilitário"/>
    <s v="SAVEIRO"/>
    <s v="FIAT"/>
    <s v="13335016"/>
    <s v="POSTO TREVO"/>
    <s v="RIO VERDE"/>
    <s v="GO"/>
    <s v="ETANOL COMUM"/>
    <n v="273"/>
    <n v="7.25"/>
    <s v=" Km/L"/>
    <n v="33278"/>
    <n v="37.67"/>
    <n v="4.49"/>
    <n v="169.14"/>
    <s v="21229597"/>
    <s v="EXT - KSE LOCAÇOES"/>
    <s v="Planejamento Operaci"/>
    <s v="KSE LOCAÇOES"/>
    <m/>
    <d v="2025-12-02T00:00:00"/>
    <x v="8"/>
    <x v="0"/>
    <x v="1"/>
  </r>
  <r>
    <s v="ETE7J06"/>
    <s v="60645800106437809"/>
    <s v="02/12/2025 08:31:51"/>
    <s v="03709"/>
    <s v="NAFTALI VINICIO NEVES DE OLIVEIRA"/>
    <x v="19"/>
    <s v="Caminhão"/>
    <s v="CAMINHAO PRANCHA"/>
    <s v="FORD"/>
    <s v="81889412"/>
    <s v="POSTO ZERO UM"/>
    <s v="RIO VERDE"/>
    <s v="GO"/>
    <s v="DIESEL S-10"/>
    <n v="0"/>
    <n v="0"/>
    <s v=" Km/L"/>
    <n v="0"/>
    <n v="99.29"/>
    <n v="6.14"/>
    <n v="609.67999999999995"/>
    <s v="1"/>
    <s v="EXT - SAO PEDRO"/>
    <s v="Planejamento Operaci"/>
    <s v="SAO PEDRO"/>
    <m/>
    <d v="2025-12-02T00:00:00"/>
    <x v="8"/>
    <x v="0"/>
    <x v="7"/>
  </r>
  <r>
    <s v="TFN0D12"/>
    <s v="60645800105143746"/>
    <s v="02/12/2025 09:59:42"/>
    <s v="00390"/>
    <s v="SILVINO JOSE DE BRITO"/>
    <x v="5"/>
    <s v="AUTOMOVEL"/>
    <s v="ARGO"/>
    <s v="FIAT"/>
    <s v="46209924"/>
    <s v="DECIO RIO VERDE"/>
    <s v="RIO VERDE"/>
    <s v="GO"/>
    <s v="ETANOL COMUM"/>
    <n v="284"/>
    <n v="8.5399999999999991"/>
    <s v=" Km/L"/>
    <n v="22064"/>
    <n v="33.270000000000003"/>
    <n v="4.3899999999999997"/>
    <n v="146.06"/>
    <s v="1"/>
    <s v="Planejamento Operaci"/>
    <s v="Planejamento Operaci"/>
    <s v="Operacional"/>
    <m/>
    <d v="2025-12-02T00:00:00"/>
    <x v="8"/>
    <x v="0"/>
    <x v="3"/>
  </r>
  <r>
    <s v="TTQ3C61"/>
    <s v="60645800106472501"/>
    <s v="02/12/2025 10:17:46"/>
    <s v="46440"/>
    <s v="PAULO SOUSA DIAS"/>
    <x v="44"/>
    <s v="Caminhonete"/>
    <s v="SAVEIRO CS RB MF"/>
    <s v="VW"/>
    <s v="45308900"/>
    <s v="POSTO LUPATINI"/>
    <s v="SANTO ANTONIO DA BARRA"/>
    <s v="GO"/>
    <s v="ETANOL COMUM"/>
    <n v="433"/>
    <n v="11.4"/>
    <s v=" Km/L"/>
    <n v="18145"/>
    <n v="37.97"/>
    <n v="4.49"/>
    <n v="170.49"/>
    <s v="0"/>
    <s v="EXT - KSE LOCAÇOES"/>
    <s v="Planejamento Operaci"/>
    <s v="KSE LOCAÇOES"/>
    <m/>
    <d v="2025-12-02T00:00:00"/>
    <x v="8"/>
    <x v="0"/>
    <x v="12"/>
  </r>
  <r>
    <s v="TFA5I89"/>
    <s v="60645800105853740"/>
    <s v="02/12/2025 10:20:49"/>
    <s v="71805"/>
    <s v="MURILO SOUZA BERNARDES"/>
    <x v="21"/>
    <s v="AUTOMOVEL"/>
    <s v="ARGO"/>
    <s v="FIAT"/>
    <s v="36603412"/>
    <s v="POSTO DO RATINHO"/>
    <s v="GOIANIA"/>
    <s v="GO"/>
    <s v="ETANOL COMUM"/>
    <n v="292"/>
    <n v="7.7"/>
    <s v=" Km/L"/>
    <n v="13272"/>
    <n v="37.909999999999997"/>
    <n v="5.24"/>
    <n v="198.65"/>
    <s v="1"/>
    <s v="Planejamento Operaci"/>
    <s v="Planejamento Operaci"/>
    <s v="Operacional"/>
    <m/>
    <d v="2025-12-02T00:00:00"/>
    <x v="8"/>
    <x v="0"/>
    <x v="2"/>
  </r>
  <r>
    <s v="TUF2B45"/>
    <s v="60645800106472420"/>
    <s v="02/12/2025 11:02:56"/>
    <s v="04689"/>
    <s v="CLEDSON MARQUES ARRUDA"/>
    <x v="37"/>
    <s v="Caminhonete"/>
    <s v="SAVEIRO CS RB MF"/>
    <s v="VW"/>
    <s v="46286315"/>
    <s v="POSTO CENTRAL"/>
    <s v="BOM JESUS"/>
    <s v="GO"/>
    <s v="ETANOL COMUM"/>
    <n v="356"/>
    <n v="8.82"/>
    <s v=" Km/L"/>
    <n v="37117"/>
    <n v="40.36"/>
    <n v="4.46"/>
    <n v="180.01"/>
    <s v="1"/>
    <s v="EXT - KSE LOCAÇOES"/>
    <s v="Planejamento Operaci"/>
    <s v="KSE LOCAÇOES"/>
    <m/>
    <d v="2025-12-02T00:00:00"/>
    <x v="8"/>
    <x v="0"/>
    <x v="12"/>
  </r>
  <r>
    <s v="TTQ4C10"/>
    <s v="60645800106553930"/>
    <s v="02/12/2025 11:05:01"/>
    <s v="93910"/>
    <s v="DIVINO AVELINO DOS SANTOS"/>
    <x v="31"/>
    <s v="Caminhonete"/>
    <s v="Caminhonete S10"/>
    <s v="CHEVROLET"/>
    <s v="26406711"/>
    <s v="POSTO ZANDONADI"/>
    <s v="GUAPO"/>
    <s v="GO"/>
    <s v="DIESEL S-10"/>
    <n v="618"/>
    <n v="14.1"/>
    <s v=" Km/L"/>
    <n v="34317"/>
    <n v="43.82"/>
    <n v="6.19"/>
    <n v="271.25"/>
    <s v="21239828"/>
    <s v="Planejamento Operaci"/>
    <s v="Planejamento Operaci"/>
    <s v="INSPENCAO"/>
    <m/>
    <d v="2025-12-02T00:00:00"/>
    <x v="8"/>
    <x v="0"/>
    <x v="12"/>
  </r>
  <r>
    <s v="TFI3B19"/>
    <s v="60645800105926941"/>
    <s v="02/12/2025 11:05:59"/>
    <s v="26126"/>
    <s v="MARIVALDO GONÇALVES"/>
    <x v="4"/>
    <s v="AUTOMOVEL"/>
    <s v="ARGO"/>
    <s v="FIAT"/>
    <s v="41826312"/>
    <s v="AUTO POSTO JACARE"/>
    <s v="ACREUNA"/>
    <s v="GO"/>
    <s v="ETANOL COMUM"/>
    <n v="301"/>
    <n v="8.09"/>
    <s v=" Km/L"/>
    <n v="36109"/>
    <n v="37.21"/>
    <n v="4.351"/>
    <n v="161.88999999999999"/>
    <s v="21239963"/>
    <s v="Planejamento Operaci"/>
    <s v="Planejamento Operaci"/>
    <s v="Operacional"/>
    <m/>
    <d v="2025-12-02T00:00:00"/>
    <x v="8"/>
    <x v="0"/>
    <x v="0"/>
  </r>
  <r>
    <s v="TTG6C15"/>
    <s v="60645800106437736"/>
    <s v="02/12/2025 11:17:56"/>
    <s v="07928"/>
    <s v="JOÃO PAULO SILVA TAVARES"/>
    <x v="64"/>
    <s v="Utilitário"/>
    <s v="SAVEIRO"/>
    <s v="FIAT"/>
    <s v="45341508"/>
    <s v="POSTO ALTO DA SERRA"/>
    <s v="ITUMBIARA"/>
    <s v="GO"/>
    <s v="ETANOL COMUM"/>
    <n v="190"/>
    <n v="7.84"/>
    <s v=" Km/L"/>
    <n v="33468"/>
    <n v="24.23"/>
    <n v="4.6399999999999997"/>
    <n v="112.43"/>
    <s v="0"/>
    <s v="EXT - KSE LOCAÇOES"/>
    <s v="Planejamento Operaci"/>
    <s v="KSE LOCAÇOES"/>
    <m/>
    <d v="2025-12-02T00:00:00"/>
    <x v="8"/>
    <x v="0"/>
    <x v="1"/>
  </r>
  <r>
    <s v="TTP5B47"/>
    <s v="60645800106472110"/>
    <s v="02/12/2025 11:26:31"/>
    <s v="00149"/>
    <s v="MANOELITO METROVICH LIMA"/>
    <x v="40"/>
    <s v="Caminhonete"/>
    <s v="SAVEIRO CS RB MF"/>
    <s v="VW"/>
    <s v="75331801"/>
    <s v="DECIO CEZARINA"/>
    <s v="CEZARINA"/>
    <s v="GO"/>
    <s v="ETANOL COMUM"/>
    <n v="366"/>
    <n v="10.210000000000001"/>
    <s v=" Km/L"/>
    <n v="30666"/>
    <n v="35.86"/>
    <n v="4.29"/>
    <n v="153.84"/>
    <s v="202512021125"/>
    <s v="EXT - KSE LOCAÇOES"/>
    <s v="Planejamento Operaci"/>
    <s v="KSE LOCAÇOES"/>
    <m/>
    <d v="2025-12-02T00:00:00"/>
    <x v="8"/>
    <x v="0"/>
    <x v="12"/>
  </r>
  <r>
    <s v="TFX7J72"/>
    <s v="60645800105836505"/>
    <s v="02/12/2025 11:54:45"/>
    <s v="03126"/>
    <s v="PEDRO PAULO SILVA SANTOS"/>
    <x v="11"/>
    <s v="AUTOMOVEL"/>
    <s v="ARGO"/>
    <s v="FIAT"/>
    <s v="46286315"/>
    <s v="POSTO CENTRAL"/>
    <s v="BOM JESUS"/>
    <s v="GO"/>
    <s v="ETANOL COMUM"/>
    <n v="305"/>
    <n v="8.25"/>
    <s v=" Km/L"/>
    <n v="47244"/>
    <n v="36.99"/>
    <n v="4.4610000000000003"/>
    <n v="165"/>
    <s v="1"/>
    <s v="Planejamento Operaci"/>
    <s v="Planejamento Operaci"/>
    <s v="Operacional"/>
    <m/>
    <d v="2025-12-02T00:00:00"/>
    <x v="8"/>
    <x v="0"/>
    <x v="4"/>
  </r>
  <r>
    <s v="TFY6E09"/>
    <s v="60645800105143700"/>
    <s v="02/12/2025 11:58:21"/>
    <s v="04380"/>
    <s v="PAULO ROBERTO BATISTA DE MOURA JUNIOR"/>
    <x v="15"/>
    <s v="AUTOMOVEL"/>
    <s v="ARGO"/>
    <s v="FIAT"/>
    <s v="65237811"/>
    <s v="MARAJO MORRINHOS"/>
    <s v="MORRINHOS"/>
    <s v="GO"/>
    <s v="ETANOL COMUM"/>
    <n v="347"/>
    <n v="9.1"/>
    <s v=" Km/L"/>
    <n v="30004"/>
    <n v="38.14"/>
    <n v="4.09"/>
    <n v="156"/>
    <s v="1"/>
    <s v="Planejamento Operaci"/>
    <s v="Planejamento Operaci"/>
    <s v="Operacional"/>
    <m/>
    <d v="2025-12-02T00:00:00"/>
    <x v="8"/>
    <x v="0"/>
    <x v="1"/>
  </r>
  <r>
    <s v="TFF5D72"/>
    <s v="60645800105143780"/>
    <s v="02/12/2025 12:02:15"/>
    <s v="26270"/>
    <s v="CRISTIANO TORRES WARDIL"/>
    <x v="2"/>
    <s v="AUTOMOVEL"/>
    <s v="ARGO"/>
    <s v="FIAT"/>
    <s v="53081700"/>
    <s v="POSTO Z   Z SANTA MA"/>
    <s v="GUAPO"/>
    <s v="GO"/>
    <s v="ETANOL COMUM"/>
    <n v="406"/>
    <n v="9.8800000000000008"/>
    <s v=" Km/L"/>
    <n v="12900"/>
    <n v="41.09"/>
    <n v="4.09"/>
    <n v="168.05"/>
    <s v="0"/>
    <s v="Planejamento Operaci"/>
    <s v="Planejamento Operaci"/>
    <s v="Operacional"/>
    <m/>
    <d v="2025-12-02T00:00:00"/>
    <x v="8"/>
    <x v="0"/>
    <x v="0"/>
  </r>
  <r>
    <s v="TTR3A31"/>
    <s v="60645800106472404"/>
    <s v="02/12/2025 12:09:21"/>
    <s v="95143"/>
    <s v="NILDO ANTONIO DE SOUSA"/>
    <x v="53"/>
    <s v="Caminhonete"/>
    <s v="SAVEIRO CS RB MF"/>
    <s v="VW"/>
    <s v="46209914"/>
    <s v="DECIO RIO VERDE"/>
    <s v="RIO VERDE"/>
    <s v="GO"/>
    <s v="ETANOL COMUM"/>
    <n v="456"/>
    <n v="9.9"/>
    <s v=" Km/L"/>
    <n v="29361"/>
    <n v="46.08"/>
    <n v="4.3899999999999997"/>
    <n v="202.29"/>
    <s v="202512021208"/>
    <s v="EXT - KSE LOCAÇOES"/>
    <s v="Planejamento Operaci"/>
    <s v="KSE LOCAÇOES"/>
    <m/>
    <d v="2025-12-02T00:00:00"/>
    <x v="8"/>
    <x v="0"/>
    <x v="12"/>
  </r>
  <r>
    <s v="SDJ8D65"/>
    <s v="60645800105555897"/>
    <s v="02/12/2025 13:18:26"/>
    <s v="04126"/>
    <s v="LEONARDO ARAUJO LAPERCHE "/>
    <x v="22"/>
    <s v="Caminhonete"/>
    <s v="RAMPAGE"/>
    <s v="RAM"/>
    <s v="45359903"/>
    <s v="REDE QUALITY COMERCI"/>
    <s v="BRASILIA"/>
    <s v="DF"/>
    <s v="GASOLINA COMUM"/>
    <n v="398"/>
    <n v="7.63"/>
    <s v=" Km/L"/>
    <n v="27130"/>
    <n v="52.17"/>
    <n v="6.6909999999999998"/>
    <n v="349.06"/>
    <s v="2313347"/>
    <s v="Planejamento Operaci"/>
    <s v="Planejamento Operaci"/>
    <s v="Operacional"/>
    <m/>
    <d v="2025-12-02T00:00:00"/>
    <x v="8"/>
    <x v="0"/>
    <x v="8"/>
  </r>
  <r>
    <s v="TFN0D12"/>
    <s v="60645800105143746"/>
    <s v="02/12/2025 13:32:20"/>
    <s v="00390"/>
    <s v="SILVINO JOSE DE BRITO"/>
    <x v="5"/>
    <s v="AUTOMOVEL"/>
    <s v="ARGO"/>
    <s v="FIAT"/>
    <s v="46286315"/>
    <s v="POSTO CENTRAL"/>
    <s v="BOM JESUS"/>
    <s v="GO"/>
    <s v="ETANOL COMUM"/>
    <n v="142"/>
    <n v="9.0500000000000007"/>
    <s v=" Km/L"/>
    <n v="22206"/>
    <n v="15.69"/>
    <n v="4.4610000000000003"/>
    <n v="70"/>
    <s v="1"/>
    <s v="Planejamento Operaci"/>
    <s v="Planejamento Operaci"/>
    <s v="Operacional"/>
    <m/>
    <d v="2025-12-02T00:00:00"/>
    <x v="8"/>
    <x v="0"/>
    <x v="3"/>
  </r>
  <r>
    <s v="TUG2C45"/>
    <s v="60645800106437770"/>
    <s v="02/12/2025 13:39:18"/>
    <s v="03782"/>
    <s v="ELVIS MESSIAS FERNANDES"/>
    <x v="54"/>
    <s v="Utilitário"/>
    <s v="SAVEIRO"/>
    <s v="FIAT"/>
    <s v="81889412"/>
    <s v="POSTO ZERO UM"/>
    <s v="RIO VERDE"/>
    <s v="GO"/>
    <s v="ETANOL COMUM"/>
    <n v="450"/>
    <n v="10.87"/>
    <s v=" Km/L"/>
    <n v="31734"/>
    <n v="41.39"/>
    <n v="4.49"/>
    <n v="185.84"/>
    <s v="2"/>
    <s v="EXT - KSE LOCAÇOES"/>
    <s v="Planejamento Operaci"/>
    <s v="KSE LOCAÇOES"/>
    <m/>
    <d v="2025-12-02T00:00:00"/>
    <x v="8"/>
    <x v="0"/>
    <x v="12"/>
  </r>
  <r>
    <s v="TTT2H93"/>
    <s v="60645800106472340"/>
    <s v="02/12/2025 13:54:07"/>
    <s v="52982"/>
    <s v="ROBERTO ANTONIO DE MELO"/>
    <x v="41"/>
    <s v="Utilitário"/>
    <s v="SAVEIRO"/>
    <s v="FIAT"/>
    <s v="41826312"/>
    <s v="AUTO POSTO JACARE"/>
    <s v="ACREUNA"/>
    <s v="GO"/>
    <s v="ETANOL COMUM"/>
    <n v="444"/>
    <n v="9.1999999999999993"/>
    <s v=" Km/L"/>
    <n v="37775"/>
    <n v="48.27"/>
    <n v="4.351"/>
    <n v="210"/>
    <s v="21250048"/>
    <s v="EXT - KSE LOCAÇOES"/>
    <s v="Planejamento Operaci"/>
    <s v="KSE LOCAÇOES"/>
    <m/>
    <d v="2025-12-02T00:00:00"/>
    <x v="8"/>
    <x v="0"/>
    <x v="12"/>
  </r>
  <r>
    <s v="TFS3C72"/>
    <s v="60645800105143738"/>
    <s v="02/12/2025 15:09:58"/>
    <s v="00271"/>
    <s v="HEDER OLIVEIRA SANTANA"/>
    <x v="9"/>
    <s v="AUTOMOVEL"/>
    <s v="ARGO"/>
    <s v="FIAT"/>
    <s v="75331801"/>
    <s v="DECIO CEZARINA"/>
    <s v="CEZARINA"/>
    <s v="GO"/>
    <s v="ETANOL COMUM"/>
    <n v="276"/>
    <n v="7.22"/>
    <s v=" Km/L"/>
    <n v="58380"/>
    <n v="38.24"/>
    <n v="4.29"/>
    <n v="164.05"/>
    <s v="202512021509"/>
    <s v="Planejamento Operaci"/>
    <s v="Planejamento Operaci"/>
    <s v="Operacional"/>
    <m/>
    <d v="2025-12-02T00:00:00"/>
    <x v="8"/>
    <x v="0"/>
    <x v="4"/>
  </r>
  <r>
    <s v="TFX7J72"/>
    <s v="60645800105836505"/>
    <s v="02/12/2025 15:14:29"/>
    <s v="03126"/>
    <s v="PEDRO PAULO SILVA SANTOS"/>
    <x v="11"/>
    <s v="AUTOMOVEL"/>
    <s v="ARGO"/>
    <s v="FIAT"/>
    <s v="53081700"/>
    <s v="POSTO Z   Z SANTA MA"/>
    <s v="GUAPO"/>
    <s v="GO"/>
    <s v="ETANOL COMUM"/>
    <n v="530"/>
    <n v="18.52"/>
    <s v=" Km/L"/>
    <n v="47774"/>
    <n v="28.61"/>
    <n v="4.0890000000000004"/>
    <n v="117"/>
    <s v="0"/>
    <s v="Planejamento Operaci"/>
    <s v="Planejamento Operaci"/>
    <s v="Operacional"/>
    <m/>
    <d v="2025-12-02T00:00:00"/>
    <x v="8"/>
    <x v="0"/>
    <x v="4"/>
  </r>
  <r>
    <s v="TTY2C25"/>
    <s v="60645800106472430"/>
    <s v="02/12/2025 16:24:23"/>
    <s v="07015"/>
    <s v="EDILEIA DE SOUSA ANTUNES"/>
    <x v="38"/>
    <s v="Caminhonete"/>
    <s v="SAVEIRO CS RB MF"/>
    <s v="VW"/>
    <s v="46286315"/>
    <s v="POSTO CENTRAL"/>
    <s v="BOM JESUS"/>
    <s v="GO"/>
    <s v="ETANOL COMUM"/>
    <n v="315"/>
    <n v="8.7899999999999991"/>
    <s v=" Km/L"/>
    <n v="32249"/>
    <n v="35.83"/>
    <n v="4.46"/>
    <n v="159.81"/>
    <s v="1"/>
    <s v="EXT - KSE LOCAÇOES"/>
    <s v="Planejamento Operaci"/>
    <s v="KSE LOCAÇOES"/>
    <m/>
    <d v="2025-12-02T00:00:00"/>
    <x v="8"/>
    <x v="0"/>
    <x v="12"/>
  </r>
  <r>
    <s v="TFR8B59"/>
    <s v="60645800105143681"/>
    <s v="02/12/2025 17:18:41"/>
    <s v="92635"/>
    <s v="ADENILDO BARBOSA DUTRA"/>
    <x v="8"/>
    <s v="AUTOMOVEL"/>
    <s v="ARGO"/>
    <s v="FIAT"/>
    <s v="75331801"/>
    <s v="DECIO CEZARINA"/>
    <s v="CEZARINA"/>
    <s v="GO"/>
    <s v="ETANOL COMUM"/>
    <n v="357"/>
    <n v="8.8699999999999992"/>
    <s v=" Km/L"/>
    <n v="15581"/>
    <n v="40.26"/>
    <n v="4.29"/>
    <n v="172.72"/>
    <s v="202512021717"/>
    <s v="Planejamento Operaci"/>
    <s v="Planejamento Operaci"/>
    <s v="Operacional"/>
    <m/>
    <d v="2025-12-02T00:00:00"/>
    <x v="8"/>
    <x v="0"/>
    <x v="5"/>
  </r>
  <r>
    <s v="TGM4D76"/>
    <s v="60645800106437582"/>
    <s v="02/12/2025 18:11:45"/>
    <s v="33534"/>
    <s v="MARCOS ANTONIO MARCELINO DA SILVA"/>
    <x v="55"/>
    <s v="Caminhonete"/>
    <s v="FIORINO"/>
    <s v="FIAT"/>
    <s v="46286315"/>
    <s v="POSTO CENTRAL"/>
    <s v="BOM JESUS"/>
    <s v="GO"/>
    <s v="ETANOL COMUM"/>
    <n v="204"/>
    <n v="7.98"/>
    <s v=" Km/L"/>
    <n v="7118"/>
    <n v="25.56"/>
    <n v="4.46"/>
    <n v="114.01"/>
    <s v="1"/>
    <s v="Planejamento Operaci"/>
    <s v="Planejamento Operaci"/>
    <s v="Operacional"/>
    <m/>
    <d v="2025-12-02T00:00:00"/>
    <x v="8"/>
    <x v="0"/>
    <x v="5"/>
  </r>
  <r>
    <s v="TFE6B22"/>
    <s v="60645800105143762"/>
    <s v="02/12/2025 18:16:56"/>
    <s v="03608"/>
    <s v="WEIDER DA SILVA RODRIGUES"/>
    <x v="1"/>
    <s v="AUTOMOVEL"/>
    <s v="ARGO"/>
    <s v="FIAT"/>
    <s v="45341508"/>
    <s v="POSTO ALTO DA SERRA"/>
    <s v="ITUMBIARA"/>
    <s v="GO"/>
    <s v="ETANOL COMUM"/>
    <n v="374"/>
    <n v="10.15"/>
    <s v=" Km/L"/>
    <n v="33614"/>
    <n v="36.840000000000003"/>
    <n v="4.6399999999999997"/>
    <n v="170.95"/>
    <s v="0"/>
    <s v="Planejamento Operaci"/>
    <s v="Planejamento Operaci"/>
    <s v="Operacional"/>
    <m/>
    <d v="2025-12-02T00:00:00"/>
    <x v="8"/>
    <x v="0"/>
    <x v="1"/>
  </r>
  <r>
    <s v="NKD1J82"/>
    <s v="60645800105124230"/>
    <s v="02/12/2025 18:29:41"/>
    <s v="52247"/>
    <s v="CARLOS ALBERTO DO ROSARIO"/>
    <x v="19"/>
    <s v="Caminhão"/>
    <s v="24-250/24-250"/>
    <s v="VW"/>
    <s v="81870100"/>
    <s v="POSTO MILLENIUM DIMAG"/>
    <s v="APARECIDA DE GOIANIA"/>
    <s v="GO"/>
    <s v="DIESEL COMUM"/>
    <n v="0"/>
    <n v="0"/>
    <s v=" Km/L"/>
    <n v="0"/>
    <n v="233.61"/>
    <n v="5.54"/>
    <n v="1294.24"/>
    <s v="76636"/>
    <s v="EXT - SAO PEDRO"/>
    <s v="Planejamento Operaci"/>
    <s v="SAO PEDRO"/>
    <m/>
    <d v="2025-12-02T00:00:00"/>
    <x v="8"/>
    <x v="0"/>
    <x v="7"/>
  </r>
  <r>
    <s v="TTQ3C61"/>
    <s v="60645800106472501"/>
    <s v="02/12/2025 18:30:06"/>
    <s v="46440"/>
    <s v="PAULO SOUSA DIAS"/>
    <x v="44"/>
    <s v="Caminhonete"/>
    <s v="SAVEIRO CS RB MF"/>
    <s v="VW"/>
    <s v="45308900"/>
    <s v="POSTO LUPATINI"/>
    <s v="SANTO ANTONIO DA BARRA"/>
    <s v="GO"/>
    <s v="ETANOL COMUM"/>
    <n v="388"/>
    <n v="10.58"/>
    <s v=" Km/L"/>
    <n v="18533"/>
    <n v="36.68"/>
    <n v="4.49"/>
    <n v="164.69"/>
    <s v="0"/>
    <s v="EXT - KSE LOCAÇOES"/>
    <s v="Planejamento Operaci"/>
    <s v="KSE LOCAÇOES"/>
    <m/>
    <d v="2025-12-02T00:00:00"/>
    <x v="8"/>
    <x v="0"/>
    <x v="12"/>
  </r>
  <r>
    <s v="TER4970"/>
    <s v="60645800105124339"/>
    <s v="02/12/2025 18:36:42"/>
    <s v="52247"/>
    <s v="CARLOS ALBERTO DO ROSARIO"/>
    <x v="19"/>
    <s v="EQUIPAMENTOS"/>
    <s v="RETROESCAVADEIRA"/>
    <s v="CATERPILLAR"/>
    <s v="81870100"/>
    <s v="POSTO MILLENIUM DIMAG"/>
    <s v="APARECIDA DE GOIANIA"/>
    <s v="GO"/>
    <s v="DIESEL COMUM"/>
    <n v="0"/>
    <n v="0"/>
    <s v=" Km/L"/>
    <n v="0"/>
    <n v="47.01"/>
    <n v="5.54"/>
    <n v="260.45"/>
    <s v="76647"/>
    <s v="EXT - SAO PEDRO"/>
    <s v="Planejamento Operaci"/>
    <s v="SAO PEDRO"/>
    <m/>
    <d v="2025-12-02T00:00:00"/>
    <x v="8"/>
    <x v="0"/>
    <x v="7"/>
  </r>
  <r>
    <s v="TUF2B45"/>
    <s v="60645800106472420"/>
    <s v="02/12/2025 19:47:07"/>
    <s v="03398"/>
    <s v="JOSIMAR VENANCIO SANTOS SILVA"/>
    <x v="37"/>
    <s v="Caminhonete"/>
    <s v="SAVEIRO CS RB MF"/>
    <s v="VW"/>
    <s v="46286315"/>
    <s v="POSTO CENTRAL"/>
    <s v="BOM JESUS"/>
    <s v="GO"/>
    <s v="ETANOL COMUM"/>
    <n v="405"/>
    <n v="9.26"/>
    <s v=" Km/L"/>
    <n v="37522"/>
    <n v="43.72"/>
    <n v="4.46"/>
    <n v="195"/>
    <s v="1"/>
    <s v="EXT - KSE LOCAÇOES"/>
    <s v="Planejamento Operaci"/>
    <s v="KSE LOCAÇOES"/>
    <m/>
    <d v="2025-12-02T00:00:00"/>
    <x v="8"/>
    <x v="0"/>
    <x v="12"/>
  </r>
  <r>
    <s v="TGC9A34"/>
    <s v="60645800106437250"/>
    <s v="02/12/2025 20:13:27"/>
    <s v="70145"/>
    <s v="LUCAS HENRIQUE MAGALHAES DE SOUZA "/>
    <x v="48"/>
    <s v="EQUIPAMENTOS"/>
    <s v="AMBULANCIA"/>
    <s v="OUTROS"/>
    <s v="53081700"/>
    <s v="POSTO Z   Z SANTA MA"/>
    <s v="GUAPO"/>
    <s v="GO"/>
    <s v="DIESEL S-10"/>
    <n v="326"/>
    <n v="5.17"/>
    <s v=" Km/L"/>
    <n v="5785"/>
    <n v="63"/>
    <n v="5.89"/>
    <n v="371.08"/>
    <s v="0"/>
    <s v="Planejamento Operaci"/>
    <s v="Planejamento Operaci"/>
    <s v="Operacional"/>
    <m/>
    <d v="2025-12-02T00:00:00"/>
    <x v="8"/>
    <x v="0"/>
    <x v="13"/>
  </r>
  <r>
    <s v="TUK2D26"/>
    <s v="60645800106553790"/>
    <s v="02/12/2025 20:39:30"/>
    <s v="70552"/>
    <s v="ARMANDO DA SILVA OLIVIEIRA NETO"/>
    <x v="42"/>
    <s v="Caminhonete"/>
    <s v="Caminhonete S10"/>
    <s v="CHEVROLET"/>
    <s v="75331003"/>
    <s v="SUPERVIA LAGOA"/>
    <s v="RIO VERDE"/>
    <s v="GO"/>
    <s v="DIESEL S-10"/>
    <n v="698"/>
    <n v="14.16"/>
    <s v=" Km/L"/>
    <n v="28569"/>
    <n v="49.28"/>
    <n v="6.09"/>
    <n v="300.12"/>
    <s v="0"/>
    <s v="Planejamento Operaci"/>
    <s v="Planejamento Operaci"/>
    <s v="INSPENCAO"/>
    <m/>
    <d v="2025-12-02T00:00:00"/>
    <x v="8"/>
    <x v="0"/>
    <x v="12"/>
  </r>
  <r>
    <s v="TUG2C45"/>
    <s v="60645800106437770"/>
    <s v="02/12/2025 21:58:32"/>
    <s v="02025"/>
    <s v="TIAGO PEREIRA SANTOS"/>
    <x v="54"/>
    <s v="Utilitário"/>
    <s v="SAVEIRO"/>
    <s v="FIAT"/>
    <s v="81889412"/>
    <s v="POSTO ZERO UM"/>
    <s v="RIO VERDE"/>
    <s v="GO"/>
    <s v="ETANOL COMUM"/>
    <n v="398"/>
    <n v="11.54"/>
    <s v=" Km/L"/>
    <n v="32132"/>
    <n v="34.5"/>
    <n v="4.49"/>
    <n v="154.91"/>
    <s v="1"/>
    <s v="EXT - KSE LOCAÇOES"/>
    <s v="Planejamento Operaci"/>
    <s v="KSE LOCAÇOES"/>
    <m/>
    <d v="2025-12-02T00:00:00"/>
    <x v="8"/>
    <x v="0"/>
    <x v="12"/>
  </r>
  <r>
    <s v="TTR3A31"/>
    <s v="60645800106472404"/>
    <s v="02/12/2025 23:28:16"/>
    <s v="01836"/>
    <s v="DANILLO ROSA CARDOSO"/>
    <x v="53"/>
    <s v="Caminhonete"/>
    <s v="SAVEIRO CS RB MF"/>
    <s v="VW"/>
    <s v="46209914"/>
    <s v="DECIO RIO VERDE"/>
    <s v="RIO VERDE"/>
    <s v="GO"/>
    <s v="ETANOL COMUM"/>
    <n v="437"/>
    <n v="9.5"/>
    <s v=" Km/L"/>
    <n v="29798"/>
    <n v="46.02"/>
    <n v="4.3899999999999997"/>
    <n v="202.03"/>
    <s v="202512022327"/>
    <s v="EXT - KSE LOCAÇOES"/>
    <s v="Planejamento Operaci"/>
    <s v="KSE LOCAÇOES"/>
    <m/>
    <d v="2025-12-02T00:00:00"/>
    <x v="8"/>
    <x v="0"/>
    <x v="12"/>
  </r>
  <r>
    <s v="TTT2H93"/>
    <s v="60645800106472340"/>
    <s v="03/12/2025 00:15:19"/>
    <s v="07097"/>
    <s v="LUIZ FERNANDO NUNES RIBEIRO"/>
    <x v="41"/>
    <s v="Utilitário"/>
    <s v="SAVEIRO"/>
    <s v="FIAT"/>
    <s v="07674909"/>
    <s v="AUTO POSTO INDIARA"/>
    <s v="INDIARA"/>
    <s v="GO"/>
    <s v="ETANOL COMUM"/>
    <n v="443"/>
    <n v="11.02"/>
    <s v=" Km/L"/>
    <n v="38218"/>
    <n v="40.21"/>
    <n v="4.59"/>
    <n v="184.56"/>
    <s v="10208"/>
    <s v="EXT - KSE LOCAÇOES"/>
    <s v="Planejamento Operaci"/>
    <s v="KSE LOCAÇOES"/>
    <m/>
    <d v="2025-12-03T00:00:00"/>
    <x v="8"/>
    <x v="0"/>
    <x v="12"/>
  </r>
  <r>
    <s v="TFV8C74"/>
    <s v="60645800106437299"/>
    <s v="03/12/2025 01:21:43"/>
    <s v="72700"/>
    <s v="MARIO JESUS DE ALMEIDA DE OLIVEIRA"/>
    <x v="34"/>
    <s v="Automóvel"/>
    <s v="AMBULANCIA"/>
    <s v="VOLKSWAGEN"/>
    <s v="07674909"/>
    <s v="AUTO POSTO INDIARA"/>
    <s v="INDIARA"/>
    <s v="GO"/>
    <s v="DIESEL S-10"/>
    <n v="288"/>
    <n v="6.81"/>
    <s v=" Km/L"/>
    <n v="4832"/>
    <n v="42.28"/>
    <n v="6.15"/>
    <n v="260.02999999999997"/>
    <s v="10209"/>
    <s v="Planejamento Operaci"/>
    <s v="Planejamento Operaci"/>
    <s v="RESGATE"/>
    <m/>
    <d v="2025-12-03T00:00:00"/>
    <x v="8"/>
    <x v="0"/>
    <x v="13"/>
  </r>
  <r>
    <s v="TTQ3C61"/>
    <s v="60645800106472501"/>
    <s v="03/12/2025 02:09:30"/>
    <s v="75717"/>
    <s v="LUCAS PEREIRA APRIGIO"/>
    <x v="44"/>
    <s v="Caminhonete"/>
    <s v="SAVEIRO CS RB MF"/>
    <s v="VW"/>
    <s v="46209914"/>
    <s v="DECIO RIO VERDE"/>
    <s v="RIO VERDE"/>
    <s v="GO"/>
    <s v="ETANOL COMUM"/>
    <n v="424"/>
    <n v="12.83"/>
    <s v=" Km/L"/>
    <n v="18957"/>
    <n v="33.04"/>
    <n v="4.3899999999999997"/>
    <n v="145.05000000000001"/>
    <s v="202512030208"/>
    <s v="EXT - KSE LOCAÇOES"/>
    <s v="Planejamento Operaci"/>
    <s v="KSE LOCAÇOES"/>
    <m/>
    <d v="2025-12-03T00:00:00"/>
    <x v="8"/>
    <x v="0"/>
    <x v="12"/>
  </r>
  <r>
    <s v="TTY2C25"/>
    <s v="60645800106472430"/>
    <s v="03/12/2025 02:12:37"/>
    <s v="05644"/>
    <s v="GEOVANE SEVERIANO DA SILVA"/>
    <x v="38"/>
    <s v="Caminhonete"/>
    <s v="SAVEIRO CS RB MF"/>
    <s v="VW"/>
    <s v="45341508"/>
    <s v="POSTO ALTO DA SERRA"/>
    <s v="ITUMBIARA"/>
    <s v="GO"/>
    <s v="ETANOL COMUM"/>
    <n v="464"/>
    <n v="11.89"/>
    <s v=" Km/L"/>
    <n v="32713"/>
    <n v="39.01"/>
    <n v="4.6390000000000002"/>
    <n v="180.98"/>
    <s v="0"/>
    <s v="EXT - KSE LOCAÇOES"/>
    <s v="Planejamento Operaci"/>
    <s v="KSE LOCAÇOES"/>
    <m/>
    <d v="2025-12-03T00:00:00"/>
    <x v="8"/>
    <x v="0"/>
    <x v="12"/>
  </r>
  <r>
    <s v="TTP5B47"/>
    <s v="60645800106472110"/>
    <s v="03/12/2025 04:34:55"/>
    <s v="99531"/>
    <s v="RODRIGO RODRIGUES BARROS"/>
    <x v="40"/>
    <s v="Caminhonete"/>
    <s v="SAVEIRO CS RB MF"/>
    <s v="VW"/>
    <s v="07674909"/>
    <s v="AUTO POSTO INDIARA"/>
    <s v="INDIARA"/>
    <s v="GO"/>
    <s v="ETANOL COMUM"/>
    <n v="336"/>
    <n v="7.76"/>
    <s v=" Km/L"/>
    <n v="31002"/>
    <n v="43.28"/>
    <n v="4.59"/>
    <n v="198.66"/>
    <s v="10210"/>
    <s v="EXT - KSE LOCAÇOES"/>
    <s v="Planejamento Operaci"/>
    <s v="KSE LOCAÇOES"/>
    <m/>
    <d v="2025-12-03T00:00:00"/>
    <x v="8"/>
    <x v="0"/>
    <x v="12"/>
  </r>
  <r>
    <s v="TLR1J91"/>
    <s v="60645800106043065"/>
    <s v="03/12/2025 04:50:33"/>
    <s v="02910"/>
    <s v="EMERSON CRISTIANO DA SILVEIRA"/>
    <x v="23"/>
    <s v="Caminhonete"/>
    <s v="SAVEIRO"/>
    <s v="VOLKSWAGEN"/>
    <s v="46209914"/>
    <s v="DECIO RIO VERDE"/>
    <s v="RIO VERDE"/>
    <s v="GO"/>
    <s v="ETANOL COMUM"/>
    <n v="0"/>
    <n v="0"/>
    <s v=" Km/L"/>
    <s v="-"/>
    <n v="38.18"/>
    <n v="4.3899999999999997"/>
    <n v="167.61"/>
    <s v="202512030449"/>
    <s v="Planejamento Operaci"/>
    <s v="Planejamento Operaci"/>
    <s v="Operacional"/>
    <m/>
    <d v="2025-12-03T00:00:00"/>
    <x v="8"/>
    <x v="0"/>
    <x v="9"/>
  </r>
  <r>
    <s v="TUF2B45"/>
    <s v="60645800106472420"/>
    <s v="03/12/2025 05:34:42"/>
    <s v="03398"/>
    <s v="JOSIMAR VENANCIO SANTOS SILVA"/>
    <x v="37"/>
    <s v="Caminhonete"/>
    <s v="SAVEIRO CS RB MF"/>
    <s v="VW"/>
    <s v="75331003"/>
    <s v="SUPERVIA LAGOA"/>
    <s v="RIO VERDE"/>
    <s v="GO"/>
    <s v="ETANOL COMUM"/>
    <n v="475"/>
    <n v="10.98"/>
    <s v=" Km/L"/>
    <n v="37997"/>
    <n v="43.25"/>
    <n v="4.29"/>
    <n v="185.55"/>
    <s v="0"/>
    <s v="EXT - KSE LOCAÇOES"/>
    <s v="Planejamento Operaci"/>
    <s v="KSE LOCAÇOES"/>
    <m/>
    <d v="2025-12-03T00:00:00"/>
    <x v="8"/>
    <x v="0"/>
    <x v="12"/>
  </r>
  <r>
    <s v="TUW2D74"/>
    <s v="60645800105124310"/>
    <s v="03/12/2025 06:16:14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793"/>
    <n v="15.66"/>
    <s v=" Km/L"/>
    <n v="30019"/>
    <n v="50.65"/>
    <n v="6.49"/>
    <n v="328.73"/>
    <s v="0"/>
    <s v="Planejamento Operaci"/>
    <s v="Planejamento Operaci"/>
    <s v="Operacional"/>
    <m/>
    <d v="2025-12-03T00:00:00"/>
    <x v="8"/>
    <x v="0"/>
    <x v="12"/>
  </r>
  <r>
    <s v="TTT2H93"/>
    <s v="60645800106472340"/>
    <s v="03/12/2025 06:29:16"/>
    <s v="07097"/>
    <s v="LUIZ FERNANDO NUNES RIBEIRO"/>
    <x v="41"/>
    <s v="Utilitário"/>
    <s v="SAVEIRO"/>
    <s v="FIAT"/>
    <s v="41826312"/>
    <s v="AUTO POSTO JACARE"/>
    <s v="ACREUNA"/>
    <s v="GO"/>
    <s v="ETANOL COMUM"/>
    <n v="250"/>
    <n v="11.27"/>
    <s v=" Km/L"/>
    <n v="38468"/>
    <n v="22.18"/>
    <n v="4.4210000000000003"/>
    <n v="98.06"/>
    <s v="31223369"/>
    <s v="EXT - KSE LOCAÇOES"/>
    <s v="Planejamento Operaci"/>
    <s v="KSE LOCAÇOES"/>
    <m/>
    <d v="2025-12-03T00:00:00"/>
    <x v="8"/>
    <x v="0"/>
    <x v="12"/>
  </r>
  <r>
    <s v="FKM6D96"/>
    <s v="60645800105124347"/>
    <s v="03/12/2025 06:50:30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115.3"/>
    <n v="5.99"/>
    <n v="690.65"/>
    <s v="31224632"/>
    <s v="EXT - SAO PEDRO"/>
    <s v="Planejamento Operaci"/>
    <s v="SAO PEDRO"/>
    <m/>
    <d v="2025-12-03T00:00:00"/>
    <x v="8"/>
    <x v="0"/>
    <x v="7"/>
  </r>
  <r>
    <s v="TFW2H32"/>
    <s v="60645800105143835"/>
    <s v="03/12/2025 07:01:18"/>
    <s v="99638"/>
    <s v="LAFAIETE DE SOUZA SANTOS"/>
    <x v="10"/>
    <s v="AUTOMOVEL"/>
    <s v="ARGO"/>
    <s v="FIAT"/>
    <s v="69429000"/>
    <s v="PETROBESSA EXPRESS"/>
    <s v="ANAPOLIS"/>
    <s v="GO"/>
    <s v="ETANOL COMUM"/>
    <n v="398"/>
    <n v="10.38"/>
    <s v=" Km/L"/>
    <n v="42241"/>
    <n v="38.33"/>
    <n v="4.5410000000000004"/>
    <n v="174.06"/>
    <s v="0"/>
    <s v="Planejamento Operaci"/>
    <s v="Planejamento Operaci"/>
    <s v="Operacional"/>
    <m/>
    <d v="2025-12-03T00:00:00"/>
    <x v="8"/>
    <x v="0"/>
    <x v="3"/>
  </r>
  <r>
    <s v="TFS3C72"/>
    <s v="60645800105143738"/>
    <s v="03/12/2025 07:04:15"/>
    <s v="00271"/>
    <s v="HEDER OLIVEIRA SANTANA"/>
    <x v="9"/>
    <s v="AUTOMOVEL"/>
    <s v="ARGO"/>
    <s v="FIAT"/>
    <s v="13308211"/>
    <s v="P. BANDEIRANTES"/>
    <s v="RIO VERDE"/>
    <s v="GO"/>
    <s v="ETANOL COMUM"/>
    <n v="232"/>
    <n v="7.39"/>
    <s v=" Km/L"/>
    <n v="58612"/>
    <n v="31.38"/>
    <n v="4.444"/>
    <n v="139.44"/>
    <s v="31225274"/>
    <s v="Planejamento Operaci"/>
    <s v="Planejamento Operaci"/>
    <s v="Operacional"/>
    <m/>
    <d v="2025-12-03T00:00:00"/>
    <x v="8"/>
    <x v="0"/>
    <x v="4"/>
  </r>
  <r>
    <s v="TGM2I26"/>
    <s v="60645800106437620"/>
    <s v="03/12/2025 07:28:14"/>
    <s v="59226"/>
    <s v="PASCHOAL FAVORITTO DE QUEIROZ"/>
    <x v="52"/>
    <s v="Utilitário"/>
    <s v="FIORINO"/>
    <s v="FIAT"/>
    <s v="69479601"/>
    <s v="REDE SANTA LUZIA X"/>
    <s v="GOIANIA"/>
    <s v="GO"/>
    <s v="ETANOL COMUM"/>
    <n v="254"/>
    <n v="6.3"/>
    <s v=" Km/L"/>
    <n v="6979"/>
    <n v="40.33"/>
    <n v="4.8710000000000004"/>
    <n v="196.43"/>
    <s v="151819"/>
    <s v="EXT - KSE LOCAÇOES"/>
    <s v="Planejamento Operaci"/>
    <s v="Operacional"/>
    <m/>
    <d v="2025-12-03T00:00:00"/>
    <x v="8"/>
    <x v="0"/>
    <x v="5"/>
  </r>
  <r>
    <s v="TUG2C45"/>
    <s v="60645800106437770"/>
    <s v="03/12/2025 08:37:07"/>
    <s v="03782"/>
    <s v="ELVIS MESSIAS FERNANDES"/>
    <x v="54"/>
    <s v="Utilitário"/>
    <s v="SAVEIRO"/>
    <s v="FIAT"/>
    <s v="81889412"/>
    <s v="POSTO ZERO UM"/>
    <s v="RIO VERDE"/>
    <s v="GO"/>
    <s v="ETANOL COMUM"/>
    <n v="479"/>
    <n v="11.8"/>
    <s v=" Km/L"/>
    <n v="32611"/>
    <n v="40.61"/>
    <n v="4.5060000000000002"/>
    <n v="183"/>
    <s v="1"/>
    <s v="EXT - KSE LOCAÇOES"/>
    <s v="Planejamento Operaci"/>
    <s v="KSE LOCAÇOES"/>
    <m/>
    <d v="2025-12-03T00:00:00"/>
    <x v="8"/>
    <x v="0"/>
    <x v="12"/>
  </r>
  <r>
    <s v="TUK2D26"/>
    <s v="60645800106553790"/>
    <s v="03/12/2025 08:46:54"/>
    <s v="03458"/>
    <s v="RAUL DOS SANTOS SOUSA"/>
    <x v="42"/>
    <s v="Caminhonete"/>
    <s v="Caminhonete S10"/>
    <s v="CHEVROLET"/>
    <s v="53030006"/>
    <s v="KR TREVO"/>
    <s v="SANTA HELENA DE GOIAS"/>
    <s v="GO"/>
    <s v="DIESEL S-10"/>
    <n v="624"/>
    <n v="13.93"/>
    <s v=" Km/L"/>
    <n v="29193"/>
    <n v="44.78"/>
    <n v="6.1909999999999998"/>
    <n v="277.23"/>
    <s v="11"/>
    <s v="Planejamento Operaci"/>
    <s v="Planejamento Operaci"/>
    <s v="INSPENCAO"/>
    <m/>
    <d v="2025-12-03T00:00:00"/>
    <x v="8"/>
    <x v="0"/>
    <x v="12"/>
  </r>
  <r>
    <s v="TBE3B78"/>
    <s v="60645800105124169"/>
    <s v="03/12/2025 09:18:29"/>
    <s v="89049"/>
    <s v="VALDEIR JOSE CORREIA"/>
    <x v="19"/>
    <s v="Caminhão"/>
    <s v="9-180"/>
    <s v="VW"/>
    <s v="87183400"/>
    <s v="MARAJO GUAPO"/>
    <s v="GUAPO"/>
    <s v="GO"/>
    <s v="DIESEL S-10"/>
    <n v="0"/>
    <n v="0"/>
    <s v=" Km/L"/>
    <n v="0"/>
    <n v="108"/>
    <n v="6.09"/>
    <n v="657.72"/>
    <s v="0"/>
    <s v="EXT - SAO PEDRO"/>
    <s v="Planejamento Operaci"/>
    <s v="SAO PEDRO"/>
    <m/>
    <d v="2025-12-03T00:00:00"/>
    <x v="8"/>
    <x v="0"/>
    <x v="7"/>
  </r>
  <r>
    <s v="TBE3B78"/>
    <m/>
    <s v="03/12/2025 09:20:31"/>
    <m/>
    <m/>
    <x v="20"/>
    <m/>
    <m/>
    <m/>
    <m/>
    <s v="MARAJO GUAPO"/>
    <m/>
    <m/>
    <s v="ARLA-32"/>
    <n v="0"/>
    <n v="0"/>
    <s v=" Km/L"/>
    <n v="0"/>
    <n v="6"/>
    <m/>
    <n v="23.94"/>
    <m/>
    <s v="EXT - SAO PEDRO"/>
    <s v="Planejamento Operaci"/>
    <s v="SAO PEDRO"/>
    <m/>
    <d v="2025-12-03T00:00:00"/>
    <x v="8"/>
    <x v="0"/>
    <x v="7"/>
  </r>
  <r>
    <s v="IMP0001"/>
    <s v="60645800105124150"/>
    <s v="03/12/2025 09:22:40"/>
    <s v="89049"/>
    <s v="VALDEIR JOSE CORREIA"/>
    <x v="19"/>
    <s v="EQUIPAMENTOS"/>
    <s v="IMPLEMENTOS"/>
    <s v="OUTROS"/>
    <s v="87183400"/>
    <s v="MARAJO GUAPO"/>
    <s v="GUAPO"/>
    <s v="GO"/>
    <s v="GASOLINA COMUM"/>
    <n v="0"/>
    <n v="0"/>
    <s v=" Km/L"/>
    <n v="0"/>
    <n v="20"/>
    <n v="6.09"/>
    <n v="121.8"/>
    <s v="0"/>
    <s v="EXT - SAO PEDRO"/>
    <s v="Planejamento Operaci"/>
    <s v="SAO PEDRO"/>
    <m/>
    <d v="2025-12-03T00:00:00"/>
    <x v="8"/>
    <x v="0"/>
    <x v="7"/>
  </r>
  <r>
    <s v="TFX7J72"/>
    <s v="60645800105836505"/>
    <s v="03/12/2025 09:29:41"/>
    <s v="03126"/>
    <s v="PEDRO PAULO SILVA SANTOS"/>
    <x v="11"/>
    <s v="AUTOMOVEL"/>
    <s v="ARGO"/>
    <s v="FIAT"/>
    <s v="81820912"/>
    <s v="AUTO POSTO KR 06"/>
    <s v="RIO VERDE"/>
    <s v="GO"/>
    <s v="ETANOL COMUM"/>
    <n v="305"/>
    <n v="10.35"/>
    <s v=" Km/L"/>
    <n v="48079"/>
    <n v="29.47"/>
    <n v="4.3899999999999997"/>
    <n v="129.38"/>
    <s v="0"/>
    <s v="Planejamento Operaci"/>
    <s v="Planejamento Operaci"/>
    <s v="Operacional"/>
    <m/>
    <d v="2025-12-03T00:00:00"/>
    <x v="8"/>
    <x v="0"/>
    <x v="4"/>
  </r>
  <r>
    <s v="TGA0B06"/>
    <s v="60645800106437610"/>
    <s v="03/12/2025 10:00:24"/>
    <s v="00933"/>
    <s v="GIULEY RIBEIRO DOS SANTOS"/>
    <x v="59"/>
    <s v="Caminhonete"/>
    <s v="FIORINO"/>
    <s v="FIAT"/>
    <s v="69494411"/>
    <s v="REDE MARAJO RIO VERD"/>
    <s v="RIO VERDE"/>
    <s v="GO"/>
    <s v="ETANOL COMUM"/>
    <n v="272"/>
    <n v="7.47"/>
    <s v=" Km/L"/>
    <n v="7300"/>
    <n v="36.4"/>
    <n v="4.09"/>
    <n v="148.88"/>
    <s v="1"/>
    <s v="EXT - KSE LOCAÇOES"/>
    <s v="Planejamento Operaci"/>
    <s v="Operacional"/>
    <m/>
    <d v="2025-12-03T00:00:00"/>
    <x v="8"/>
    <x v="0"/>
    <x v="5"/>
  </r>
  <r>
    <s v="TFU6C04"/>
    <s v="60645800106437493"/>
    <s v="03/12/2025 10:26:19"/>
    <s v="87351"/>
    <s v="CLEYTON GARCIA MOREIRA"/>
    <x v="50"/>
    <s v="EQUIPAMENTOS"/>
    <s v="AMBULANCIA"/>
    <s v="OUTROS"/>
    <s v="46225718"/>
    <s v="POSTO MARIA JOAO"/>
    <s v="ITUMBIARA"/>
    <s v="GO"/>
    <s v="DIESEL S-10"/>
    <n v="143"/>
    <n v="2.54"/>
    <s v=" Km/L"/>
    <n v="5356"/>
    <n v="56.19"/>
    <n v="6.4"/>
    <n v="359.61"/>
    <s v="1"/>
    <s v="Planejamento Operaci"/>
    <s v="Planejamento Operaci"/>
    <s v="Operacional"/>
    <m/>
    <d v="2025-12-03T00:00:00"/>
    <x v="8"/>
    <x v="0"/>
    <x v="13"/>
  </r>
  <r>
    <s v="TTQ3C61"/>
    <s v="60645800106472501"/>
    <s v="03/12/2025 10:29:29"/>
    <s v="46440"/>
    <s v="PAULO SOUSA DIAS"/>
    <x v="44"/>
    <s v="Caminhonete"/>
    <s v="SAVEIRO CS RB MF"/>
    <s v="VW"/>
    <s v="45308900"/>
    <s v="POSTO LUPATINI"/>
    <s v="SANTO ANTONIO DA BARRA"/>
    <s v="GO"/>
    <s v="ETANOL COMUM"/>
    <n v="404"/>
    <n v="11.59"/>
    <s v=" Km/L"/>
    <n v="19361"/>
    <n v="34.86"/>
    <n v="4.49"/>
    <n v="156.52000000000001"/>
    <s v="0"/>
    <s v="EXT - KSE LOCAÇOES"/>
    <s v="Planejamento Operaci"/>
    <s v="KSE LOCAÇOES"/>
    <m/>
    <d v="2025-12-03T00:00:00"/>
    <x v="8"/>
    <x v="0"/>
    <x v="12"/>
  </r>
  <r>
    <s v="TTQ4C10"/>
    <s v="60645800106553930"/>
    <s v="03/12/2025 10:46:56"/>
    <s v="93910"/>
    <s v="DIVINO AVELINO DOS SANTOS"/>
    <x v="31"/>
    <s v="Caminhonete"/>
    <s v="Caminhonete S10"/>
    <s v="CHEVROLET"/>
    <s v="87183400"/>
    <s v="MARAJO GUAPO"/>
    <s v="GUAPO"/>
    <s v="GO"/>
    <s v="DIESEL S-10"/>
    <n v="630"/>
    <n v="12.12"/>
    <s v=" Km/L"/>
    <n v="34947"/>
    <n v="52"/>
    <n v="6.09"/>
    <n v="316.68"/>
    <s v="0"/>
    <s v="Planejamento Operaci"/>
    <s v="Planejamento Operaci"/>
    <s v="INSPENCAO"/>
    <m/>
    <d v="2025-12-03T00:00:00"/>
    <x v="8"/>
    <x v="0"/>
    <x v="12"/>
  </r>
  <r>
    <s v="TTR3A31"/>
    <s v="60645800106472404"/>
    <s v="03/12/2025 10:59:58"/>
    <s v="95143"/>
    <s v="NILDO ANTONIO DE SOUSA"/>
    <x v="53"/>
    <s v="Caminhonete"/>
    <s v="SAVEIRO CS RB MF"/>
    <s v="VW"/>
    <s v="46209914"/>
    <s v="DECIO RIO VERDE"/>
    <s v="RIO VERDE"/>
    <s v="GO"/>
    <s v="ETANOL COMUM"/>
    <n v="521"/>
    <n v="10.6"/>
    <s v=" Km/L"/>
    <n v="30319"/>
    <n v="49.15"/>
    <n v="4.3899999999999997"/>
    <n v="215.77"/>
    <s v="202512031059"/>
    <s v="EXT - KSE LOCAÇOES"/>
    <s v="Planejamento Operaci"/>
    <s v="KSE LOCAÇOES"/>
    <m/>
    <d v="2025-12-03T00:00:00"/>
    <x v="8"/>
    <x v="0"/>
    <x v="12"/>
  </r>
  <r>
    <s v="TTP5B47"/>
    <s v="60645800106472110"/>
    <s v="03/12/2025 11:05:03"/>
    <s v="00149"/>
    <s v="MANOELITO METROVICH LIMA"/>
    <x v="40"/>
    <s v="Caminhonete"/>
    <s v="SAVEIRO CS RB MF"/>
    <s v="VW"/>
    <s v="75331801"/>
    <s v="DECIO CEZARINA"/>
    <s v="CEZARINA"/>
    <s v="GO"/>
    <s v="ETANOL COMUM"/>
    <n v="254"/>
    <n v="10.18"/>
    <s v=" Km/L"/>
    <n v="31256"/>
    <n v="24.96"/>
    <n v="4.29"/>
    <n v="107.08"/>
    <s v="202512031104"/>
    <s v="EXT - KSE LOCAÇOES"/>
    <s v="Planejamento Operaci"/>
    <s v="KSE LOCAÇOES"/>
    <m/>
    <d v="2025-12-03T00:00:00"/>
    <x v="8"/>
    <x v="0"/>
    <x v="12"/>
  </r>
  <r>
    <s v="KAZ5F74"/>
    <s v="60645800105124355"/>
    <s v="03/12/2025 11:41:43"/>
    <s v="09808"/>
    <s v="DOUGLAS OLIVEIRA SANTOS"/>
    <x v="19"/>
    <s v="Caminhão"/>
    <s v="L 1113"/>
    <s v="IVECO"/>
    <s v="81889412"/>
    <s v="POSTO ZERO UM"/>
    <s v="RIO VERDE"/>
    <s v="GO"/>
    <s v="DIESEL COMUM"/>
    <n v="0"/>
    <n v="0"/>
    <s v=" Km/L"/>
    <n v="0"/>
    <n v="59.16"/>
    <n v="6.04"/>
    <n v="357.35"/>
    <s v="3"/>
    <s v="EXT - SAO PEDRO"/>
    <s v="Planejamento Operaci"/>
    <s v="SAO PEDRO"/>
    <m/>
    <d v="2025-12-03T00:00:00"/>
    <x v="8"/>
    <x v="0"/>
    <x v="7"/>
  </r>
  <r>
    <s v="TFN0D12"/>
    <s v="60645800105143746"/>
    <s v="03/12/2025 12:26:56"/>
    <s v="00390"/>
    <s v="SILVINO JOSE DE BRITO"/>
    <x v="5"/>
    <s v="AUTOMOVEL"/>
    <s v="ARGO"/>
    <s v="FIAT"/>
    <s v="75331801"/>
    <s v="DECIO CEZARINA"/>
    <s v="CEZARINA"/>
    <s v="GO"/>
    <s v="ETANOL COMUM"/>
    <n v="363"/>
    <n v="9.33"/>
    <s v=" Km/L"/>
    <n v="22569"/>
    <n v="38.89"/>
    <n v="4.29"/>
    <n v="166.84"/>
    <s v="202512031226"/>
    <s v="Planejamento Operaci"/>
    <s v="Planejamento Operaci"/>
    <s v="Operacional"/>
    <m/>
    <d v="2025-12-03T00:00:00"/>
    <x v="8"/>
    <x v="0"/>
    <x v="3"/>
  </r>
  <r>
    <s v="TFF6I82"/>
    <s v="60645800105143800"/>
    <s v="03/12/2025 13:20:30"/>
    <s v="11093"/>
    <s v="MARCELO PAIXÃO FILHO"/>
    <x v="62"/>
    <s v="AUTOMOVEL"/>
    <s v="ARGO"/>
    <s v="FIAT"/>
    <s v="01848013"/>
    <s v="POSTO XODO"/>
    <s v="GOIANIA"/>
    <s v="GO"/>
    <s v="ETANOL COMUM"/>
    <n v="256"/>
    <n v="6.98"/>
    <s v=" Km/L"/>
    <n v="24966"/>
    <n v="36.67"/>
    <n v="4.79"/>
    <n v="175.65"/>
    <s v="0"/>
    <s v="Planejamento Operaci"/>
    <s v="Planejamento Operaci"/>
    <s v="Operacional"/>
    <m/>
    <d v="2025-12-03T00:00:00"/>
    <x v="8"/>
    <x v="0"/>
    <x v="2"/>
  </r>
  <r>
    <s v="TFS3C72"/>
    <s v="60645800105143738"/>
    <s v="03/12/2025 13:21:03"/>
    <s v="00271"/>
    <s v="HEDER OLIVEIRA SANTANA"/>
    <x v="9"/>
    <s v="AUTOMOVEL"/>
    <s v="ARGO"/>
    <s v="FIAT"/>
    <s v="41875311"/>
    <s v="POSTO SABOR DA TERRA"/>
    <s v="INDIARA"/>
    <s v="GO"/>
    <s v="ETANOL COMUM"/>
    <n v="275"/>
    <n v="8.1"/>
    <s v=" Km/L"/>
    <n v="58887"/>
    <n v="33.950000000000003"/>
    <n v="4.391"/>
    <n v="149.08000000000001"/>
    <s v="31248027"/>
    <s v="Planejamento Operaci"/>
    <s v="Planejamento Operaci"/>
    <s v="Operacional"/>
    <m/>
    <d v="2025-12-03T00:00:00"/>
    <x v="8"/>
    <x v="0"/>
    <x v="4"/>
  </r>
  <r>
    <s v="TFP3B22"/>
    <s v="60645800105143720"/>
    <s v="03/12/2025 13:37:56"/>
    <s v="02769"/>
    <s v="ANDRE LUIS PAULINO"/>
    <x v="6"/>
    <s v="AUTOMOVEL"/>
    <s v="ARGO"/>
    <s v="FIAT"/>
    <s v="45364511"/>
    <s v="AUTO POSTO CERRADO 4"/>
    <s v="ITUMBIARA"/>
    <s v="GO"/>
    <s v="ETANOL COMUM"/>
    <n v="396"/>
    <n v="9.4700000000000006"/>
    <s v=" Km/L"/>
    <n v="32404"/>
    <n v="41.82"/>
    <n v="4.09"/>
    <n v="171.04"/>
    <s v="368758"/>
    <s v="Planejamento Operaci"/>
    <s v="Planejamento Operaci"/>
    <s v="Operacional"/>
    <m/>
    <d v="2025-12-03T00:00:00"/>
    <x v="8"/>
    <x v="0"/>
    <x v="4"/>
  </r>
  <r>
    <s v="TTY2C25"/>
    <s v="60645800106472430"/>
    <s v="03/12/2025 13:57:45"/>
    <s v="07015"/>
    <s v="EDILEIA DE SOUSA ANTUNES"/>
    <x v="38"/>
    <s v="Caminhonete"/>
    <s v="SAVEIRO CS RB MF"/>
    <s v="VW"/>
    <s v="46286315"/>
    <s v="POSTO CENTRAL"/>
    <s v="BOM JESUS"/>
    <s v="GO"/>
    <s v="ETANOL COMUM"/>
    <n v="403"/>
    <n v="9.73"/>
    <s v=" Km/L"/>
    <n v="33116"/>
    <n v="41.4"/>
    <n v="4.4610000000000003"/>
    <n v="184.67"/>
    <s v="1"/>
    <s v="EXT - KSE LOCAÇOES"/>
    <s v="Planejamento Operaci"/>
    <s v="KSE LOCAÇOES"/>
    <m/>
    <d v="2025-12-03T00:00:00"/>
    <x v="8"/>
    <x v="0"/>
    <x v="12"/>
  </r>
  <r>
    <s v="TUF2B45"/>
    <s v="60645800106472420"/>
    <s v="03/12/2025 14:37:01"/>
    <s v="04689"/>
    <s v="CLEDSON MARQUES ARRUDA"/>
    <x v="37"/>
    <s v="Caminhonete"/>
    <s v="SAVEIRO CS RB MF"/>
    <s v="VW"/>
    <s v="46286315"/>
    <s v="POSTO CENTRAL"/>
    <s v="BOM JESUS"/>
    <s v="GO"/>
    <s v="ETANOL COMUM"/>
    <n v="381"/>
    <n v="9.08"/>
    <s v=" Km/L"/>
    <n v="38378"/>
    <n v="41.95"/>
    <n v="4.4610000000000003"/>
    <n v="187.13"/>
    <s v="1"/>
    <s v="EXT - KSE LOCAÇOES"/>
    <s v="Planejamento Operaci"/>
    <s v="KSE LOCAÇOES"/>
    <m/>
    <d v="2025-12-03T00:00:00"/>
    <x v="8"/>
    <x v="0"/>
    <x v="12"/>
  </r>
  <r>
    <s v="TLR1J91"/>
    <s v="60645800106043065"/>
    <s v="03/12/2025 14:37:13"/>
    <s v="02910"/>
    <s v="EMERSON CRISTIANO DA SILVEIRA"/>
    <x v="23"/>
    <s v="Caminhonete"/>
    <s v="SAVEIRO"/>
    <s v="VOLKSWAGEN"/>
    <s v="69494411"/>
    <s v="REDE MARAJO RIO VERD"/>
    <s v="RIO VERDE"/>
    <s v="GO"/>
    <s v="ETANOL COMUM"/>
    <n v="0"/>
    <n v="0"/>
    <s v=" Km/L"/>
    <s v="-"/>
    <n v="47.33"/>
    <n v="4.09"/>
    <n v="193.58"/>
    <s v="2910883922"/>
    <s v="Planejamento Operaci"/>
    <s v="Planejamento Operaci"/>
    <s v="Operacional"/>
    <m/>
    <d v="2025-12-03T00:00:00"/>
    <x v="8"/>
    <x v="0"/>
    <x v="9"/>
  </r>
  <r>
    <s v="TFY6E09"/>
    <s v="60645800105143700"/>
    <s v="03/12/2025 15:06:09"/>
    <s v="04380"/>
    <s v="PAULO ROBERTO BATISTA DE MOURA JUNIOR"/>
    <x v="15"/>
    <s v="AUTOMOVEL"/>
    <s v="ARGO"/>
    <s v="FIAT"/>
    <s v="41826312"/>
    <s v="AUTO POSTO JACARE"/>
    <s v="ACREUNA"/>
    <s v="GO"/>
    <s v="ETANOL COMUM"/>
    <n v="386"/>
    <n v="9.59"/>
    <s v=" Km/L"/>
    <n v="30390"/>
    <n v="40.270000000000003"/>
    <n v="4.42"/>
    <n v="178"/>
    <s v="31254358"/>
    <s v="Planejamento Operaci"/>
    <s v="Planejamento Operaci"/>
    <s v="Operacional"/>
    <m/>
    <d v="2025-12-03T00:00:00"/>
    <x v="8"/>
    <x v="0"/>
    <x v="1"/>
  </r>
  <r>
    <s v="TTT2H93"/>
    <s v="60645800106472340"/>
    <s v="03/12/2025 15:54:50"/>
    <s v="52982"/>
    <s v="ROBERTO ANTONIO DE MELO"/>
    <x v="41"/>
    <s v="Utilitário"/>
    <s v="SAVEIRO"/>
    <s v="FIAT"/>
    <s v="41826312"/>
    <s v="AUTO POSTO JACARE"/>
    <s v="ACREUNA"/>
    <s v="GO"/>
    <s v="ETANOL COMUM"/>
    <n v="366"/>
    <n v="7.67"/>
    <s v=" Km/L"/>
    <n v="38834"/>
    <n v="47.73"/>
    <n v="4.42"/>
    <n v="210.97"/>
    <s v="31257275"/>
    <s v="EXT - KSE LOCAÇOES"/>
    <s v="Planejamento Operaci"/>
    <s v="KSE LOCAÇOES"/>
    <m/>
    <d v="2025-12-03T00:00:00"/>
    <x v="8"/>
    <x v="0"/>
    <x v="12"/>
  </r>
  <r>
    <s v="TFR8B59"/>
    <s v="60645800105143681"/>
    <s v="03/12/2025 17:02:30"/>
    <s v="92635"/>
    <s v="ADENILDO BARBOSA DUTRA"/>
    <x v="8"/>
    <s v="AUTOMOVEL"/>
    <s v="ARGO"/>
    <s v="FIAT"/>
    <s v="92220505"/>
    <s v="AUTO POSTO ARAGUAIA"/>
    <s v="ACREUNA"/>
    <s v="GO"/>
    <s v="ETANOL COMUM"/>
    <n v="408"/>
    <n v="10.210000000000001"/>
    <s v=" Km/L"/>
    <n v="15989"/>
    <n v="39.97"/>
    <n v="4.3810000000000002"/>
    <n v="175.09"/>
    <s v="0"/>
    <s v="Planejamento Operaci"/>
    <s v="Planejamento Operaci"/>
    <s v="Operacional"/>
    <m/>
    <d v="2025-12-03T00:00:00"/>
    <x v="8"/>
    <x v="0"/>
    <x v="5"/>
  </r>
  <r>
    <s v="TGL4J09"/>
    <s v="60645800105143360"/>
    <s v="03/12/2025 17:30:26"/>
    <s v="40379"/>
    <s v="JESTER LUCAS GOUVEIA SANTOS"/>
    <x v="17"/>
    <s v="AUTOMOVEL"/>
    <s v="ARGO"/>
    <s v="FIAT"/>
    <s v="26466212"/>
    <s v="AUTO POSTO GLOBAL AR"/>
    <s v="GOIANIA"/>
    <s v="GO"/>
    <s v="ETANOL COMUM"/>
    <n v="19"/>
    <n v="0.54"/>
    <s v=" Km/L"/>
    <n v="19426"/>
    <n v="35.36"/>
    <n v="4.84"/>
    <n v="171.14"/>
    <s v="31262974"/>
    <s v="Planejamento Operaci"/>
    <s v="Planejamento Operaci"/>
    <s v="Operacional"/>
    <m/>
    <d v="2025-12-03T00:00:00"/>
    <x v="8"/>
    <x v="0"/>
    <x v="1"/>
  </r>
  <r>
    <s v="TTP5B47"/>
    <s v="60645800106472110"/>
    <s v="03/12/2025 18:12:55"/>
    <s v="00149"/>
    <s v="MANOELITO METROVICH LIMA"/>
    <x v="40"/>
    <s v="Caminhonete"/>
    <s v="SAVEIRO CS RB MF"/>
    <s v="VW"/>
    <s v="75331801"/>
    <s v="DECIO CEZARINA"/>
    <s v="CEZARINA"/>
    <s v="GO"/>
    <s v="ETANOL COMUM"/>
    <n v="330"/>
    <n v="10.67"/>
    <s v=" Km/L"/>
    <n v="31586"/>
    <n v="30.92"/>
    <n v="4.29"/>
    <n v="132.65"/>
    <s v="202512031812"/>
    <s v="EXT - KSE LOCAÇOES"/>
    <s v="Planejamento Operaci"/>
    <s v="KSE LOCAÇOES"/>
    <m/>
    <d v="2025-12-03T00:00:00"/>
    <x v="8"/>
    <x v="0"/>
    <x v="12"/>
  </r>
  <r>
    <s v="TTV4H65"/>
    <s v="60645800106437744"/>
    <s v="03/12/2025 18:13:49"/>
    <s v="09697"/>
    <s v="HUILDSON ROSA BARBOSA"/>
    <x v="65"/>
    <s v="Caminhonete"/>
    <s v="SAVEIRO CD RB MF"/>
    <s v="VOLKSWAGEN"/>
    <s v="46286315"/>
    <s v="POSTO CENTRAL"/>
    <s v="BOM JESUS"/>
    <s v="GO"/>
    <s v="ETANOL COMUM"/>
    <n v="0"/>
    <n v="0"/>
    <s v=" Km/L"/>
    <n v="1651"/>
    <n v="50.6"/>
    <n v="4.5599999999999996"/>
    <n v="230.74"/>
    <s v="1"/>
    <s v="EXT - KSE LOCAÇOES"/>
    <s v="Planejamento Operaci"/>
    <s v="KSE LOCAÇOES"/>
    <m/>
    <d v="2025-12-03T00:00:00"/>
    <x v="8"/>
    <x v="0"/>
    <x v="12"/>
  </r>
  <r>
    <s v="TTQ3C61"/>
    <s v="60645800106472501"/>
    <s v="03/12/2025 18:35:06"/>
    <s v="46440"/>
    <s v="PAULO SOUSA DIAS"/>
    <x v="44"/>
    <s v="Caminhonete"/>
    <s v="SAVEIRO CS RB MF"/>
    <s v="VW"/>
    <s v="45308900"/>
    <s v="POSTO LUPATINI"/>
    <s v="SANTO ANTONIO DA BARRA"/>
    <s v="GO"/>
    <s v="ETANOL COMUM"/>
    <n v="391"/>
    <n v="11.54"/>
    <s v=" Km/L"/>
    <n v="19752"/>
    <n v="33.89"/>
    <n v="4.49"/>
    <n v="152.16999999999999"/>
    <s v="0"/>
    <s v="EXT - KSE LOCAÇOES"/>
    <s v="Planejamento Operaci"/>
    <s v="KSE LOCAÇOES"/>
    <m/>
    <d v="2025-12-03T00:00:00"/>
    <x v="8"/>
    <x v="0"/>
    <x v="12"/>
  </r>
  <r>
    <s v="TUG2C45"/>
    <s v="60645800106437770"/>
    <s v="03/12/2025 18:49:15"/>
    <s v="03782"/>
    <s v="ELVIS MESSIAS FERNANDES"/>
    <x v="54"/>
    <s v="Utilitário"/>
    <s v="SAVEIRO"/>
    <s v="FIAT"/>
    <s v="81889412"/>
    <s v="POSTO ZERO UM"/>
    <s v="RIO VERDE"/>
    <s v="GO"/>
    <s v="ETANOL COMUM"/>
    <n v="421"/>
    <n v="10.6"/>
    <s v=" Km/L"/>
    <n v="33032"/>
    <n v="39.71"/>
    <n v="4.49"/>
    <n v="178.29"/>
    <s v="2"/>
    <s v="EXT - KSE LOCAÇOES"/>
    <s v="Planejamento Operaci"/>
    <s v="KSE LOCAÇOES"/>
    <m/>
    <d v="2025-12-03T00:00:00"/>
    <x v="8"/>
    <x v="0"/>
    <x v="12"/>
  </r>
  <r>
    <s v="TFI3B19"/>
    <s v="60645800105926941"/>
    <s v="03/12/2025 20:03:04"/>
    <s v="87954"/>
    <s v="DANIEL GONÇALVES"/>
    <x v="4"/>
    <s v="AUTOMOVEL"/>
    <s v="ARGO"/>
    <s v="FIAT"/>
    <s v="46209914"/>
    <s v="DECIO RIO VERDE"/>
    <s v="RIO VERDE"/>
    <s v="GO"/>
    <s v="ETANOL COMUM"/>
    <n v="276"/>
    <n v="9.02"/>
    <s v=" Km/L"/>
    <n v="36385"/>
    <n v="30.61"/>
    <n v="4.3899999999999997"/>
    <n v="134.38"/>
    <s v="202512032002"/>
    <s v="Planejamento Operaci"/>
    <s v="Planejamento Operaci"/>
    <s v="Operacional"/>
    <m/>
    <d v="2025-12-03T00:00:00"/>
    <x v="8"/>
    <x v="0"/>
    <x v="0"/>
  </r>
  <r>
    <s v="TMF8H09"/>
    <s v="60645800106185413"/>
    <s v="03/12/2025 20:47:47"/>
    <s v="00588"/>
    <s v="ALESSANDRO SILVA MIRANDA_x0009__x0009__x0009__x0009_"/>
    <x v="29"/>
    <s v="Caminhão"/>
    <s v="FH 540 6X4R"/>
    <s v="VOLVO"/>
    <s v="46209914"/>
    <s v="DECIO RIO VERDE"/>
    <s v="RIO VERDE"/>
    <s v="GO"/>
    <s v="DIESEL S-10"/>
    <n v="1059"/>
    <n v="1.83"/>
    <s v=" Km/L"/>
    <n v="6410"/>
    <n v="580.02"/>
    <n v="7.15"/>
    <n v="4147.1400000000003"/>
    <s v="202512032046"/>
    <s v="EXT - LUCCA JR"/>
    <s v="Planejamento Operaci"/>
    <s v="LUCCA JR"/>
    <m/>
    <d v="2025-12-03T00:00:00"/>
    <x v="8"/>
    <x v="0"/>
    <x v="11"/>
  </r>
  <r>
    <s v="TMF8H09"/>
    <m/>
    <s v="03/12/2025 20:49:22"/>
    <m/>
    <m/>
    <x v="29"/>
    <m/>
    <m/>
    <m/>
    <m/>
    <s v="DECIO RIO VERDE"/>
    <m/>
    <m/>
    <s v="ARLA-32"/>
    <s v="-"/>
    <s v="-"/>
    <s v=" Km/L"/>
    <s v="-"/>
    <n v="27.48"/>
    <m/>
    <n v="104.15"/>
    <m/>
    <m/>
    <s v="Planejamento Operaci"/>
    <s v="LUCCA JR"/>
    <m/>
    <d v="2025-12-03T00:00:00"/>
    <x v="8"/>
    <x v="0"/>
    <x v="11"/>
  </r>
  <r>
    <s v="TUF2B45"/>
    <s v="60645800106472420"/>
    <s v="03/12/2025 21:57:00"/>
    <s v="03398"/>
    <s v="JOSIMAR VENANCIO SANTOS SILVA"/>
    <x v="37"/>
    <s v="Caminhonete"/>
    <s v="SAVEIRO CS RB MF"/>
    <s v="VW"/>
    <s v="75331003"/>
    <s v="SUPERVIA LAGOA"/>
    <s v="RIO VERDE"/>
    <s v="GO"/>
    <s v="ETANOL COMUM"/>
    <n v="337"/>
    <n v="8.4700000000000006"/>
    <s v=" Km/L"/>
    <n v="38715"/>
    <n v="39.78"/>
    <n v="4.49"/>
    <n v="178.61"/>
    <s v="0"/>
    <s v="EXT - KSE LOCAÇOES"/>
    <s v="Planejamento Operaci"/>
    <s v="KSE LOCAÇOES"/>
    <m/>
    <d v="2025-12-03T00:00:00"/>
    <x v="8"/>
    <x v="0"/>
    <x v="12"/>
  </r>
  <r>
    <s v="TUK2D26"/>
    <s v="60645800106553790"/>
    <s v="03/12/2025 22:39:56"/>
    <s v="70552"/>
    <s v="ARMANDO DA SILVA OLIVIEIRA NETO"/>
    <x v="42"/>
    <s v="Caminhonete"/>
    <s v="Caminhonete S10"/>
    <s v="CHEVROLET"/>
    <s v="75331003"/>
    <s v="SUPERVIA LAGOA"/>
    <s v="RIO VERDE"/>
    <s v="GO"/>
    <s v="DIESEL S-10"/>
    <n v="568"/>
    <n v="12.96"/>
    <s v=" Km/L"/>
    <n v="29761"/>
    <n v="43.82"/>
    <n v="6.09"/>
    <n v="266.86"/>
    <s v="0"/>
    <s v="Planejamento Operaci"/>
    <s v="Planejamento Operaci"/>
    <s v="INSPENCAO"/>
    <m/>
    <d v="2025-12-03T00:00:00"/>
    <x v="8"/>
    <x v="0"/>
    <x v="12"/>
  </r>
  <r>
    <s v="TTR3A31"/>
    <s v="60645800106472404"/>
    <s v="03/12/2025 22:57:02"/>
    <s v="01836"/>
    <s v="DANILLO ROSA CARDOSO"/>
    <x v="53"/>
    <s v="Caminhonete"/>
    <s v="SAVEIRO CS RB MF"/>
    <s v="VW"/>
    <s v="46209914"/>
    <s v="DECIO RIO VERDE"/>
    <s v="RIO VERDE"/>
    <s v="GO"/>
    <s v="ETANOL COMUM"/>
    <n v="473"/>
    <n v="10.52"/>
    <s v=" Km/L"/>
    <n v="30792"/>
    <n v="44.96"/>
    <n v="4.3899999999999997"/>
    <n v="197.37"/>
    <s v="202512032256"/>
    <s v="EXT - KSE LOCAÇOES"/>
    <s v="Planejamento Operaci"/>
    <s v="KSE LOCAÇOES"/>
    <m/>
    <d v="2025-12-03T00:00:00"/>
    <x v="8"/>
    <x v="0"/>
    <x v="12"/>
  </r>
  <r>
    <s v="TTT2H93"/>
    <s v="60645800106472340"/>
    <s v="04/12/2025 00:12:13"/>
    <s v="03762"/>
    <s v="EDIVANDO SANTOS DA SILVA"/>
    <x v="41"/>
    <s v="Utilitário"/>
    <s v="SAVEIRO"/>
    <s v="FIAT"/>
    <s v="07674909"/>
    <s v="AUTO POSTO INDIARA"/>
    <s v="INDIARA"/>
    <s v="GO"/>
    <s v="ETANOL COMUM"/>
    <n v="421"/>
    <n v="11.91"/>
    <s v=" Km/L"/>
    <n v="39255"/>
    <n v="35.36"/>
    <n v="4.59"/>
    <n v="162.30000000000001"/>
    <s v="10239"/>
    <s v="EXT - KSE LOCAÇOES"/>
    <s v="Planejamento Operaci"/>
    <s v="KSE LOCAÇOES"/>
    <m/>
    <d v="2025-12-04T00:00:00"/>
    <x v="8"/>
    <x v="0"/>
    <x v="12"/>
  </r>
  <r>
    <s v="TTY2C25"/>
    <s v="60645800106472430"/>
    <s v="04/12/2025 00:35:39"/>
    <s v="05644"/>
    <s v="GEOVANE SEVERIANO DA SILVA"/>
    <x v="38"/>
    <s v="Caminhonete"/>
    <s v="SAVEIRO CS RB MF"/>
    <s v="VW"/>
    <s v="45341508"/>
    <s v="POSTO ALTO DA SERRA"/>
    <s v="ITUMBIARA"/>
    <s v="GO"/>
    <s v="ETANOL COMUM"/>
    <n v="317"/>
    <n v="8.75"/>
    <s v=" Km/L"/>
    <n v="33433"/>
    <n v="36.21"/>
    <n v="4.6399999999999997"/>
    <n v="168"/>
    <s v="0"/>
    <s v="EXT - KSE LOCAÇOES"/>
    <s v="Planejamento Operaci"/>
    <s v="KSE LOCAÇOES"/>
    <m/>
    <d v="2025-12-04T00:00:00"/>
    <x v="8"/>
    <x v="0"/>
    <x v="12"/>
  </r>
  <r>
    <s v="TTP5B47"/>
    <s v="60645800106472110"/>
    <s v="04/12/2025 00:38:40"/>
    <s v="99531"/>
    <s v="RODRIGO RODRIGUES BARROS"/>
    <x v="40"/>
    <s v="Caminhonete"/>
    <s v="SAVEIRO CS RB MF"/>
    <s v="VW"/>
    <s v="07674909"/>
    <s v="AUTO POSTO INDIARA"/>
    <s v="INDIARA"/>
    <s v="GO"/>
    <s v="ETANOL COMUM"/>
    <n v="223"/>
    <n v="9.91"/>
    <s v=" Km/L"/>
    <n v="31809"/>
    <n v="22.51"/>
    <n v="4.59"/>
    <n v="103.32"/>
    <s v="10240"/>
    <s v="EXT - KSE LOCAÇOES"/>
    <s v="Planejamento Operaci"/>
    <s v="KSE LOCAÇOES"/>
    <m/>
    <d v="2025-12-04T00:00:00"/>
    <x v="8"/>
    <x v="0"/>
    <x v="12"/>
  </r>
  <r>
    <s v="TUG2C45"/>
    <s v="60645800106437770"/>
    <s v="04/12/2025 02:37:49"/>
    <s v="02025"/>
    <s v="TIAGO PEREIRA SANTOS"/>
    <x v="54"/>
    <s v="Utilitário"/>
    <s v="SAVEIRO"/>
    <s v="FIAT"/>
    <s v="81889412"/>
    <s v="POSTO ZERO UM"/>
    <s v="RIO VERDE"/>
    <s v="GO"/>
    <s v="ETANOL COMUM"/>
    <n v="389"/>
    <n v="11.56"/>
    <s v=" Km/L"/>
    <n v="33421"/>
    <n v="33.64"/>
    <n v="4.49"/>
    <n v="151.04"/>
    <s v="1"/>
    <s v="EXT - KSE LOCAÇOES"/>
    <s v="Planejamento Operaci"/>
    <s v="KSE LOCAÇOES"/>
    <m/>
    <d v="2025-12-04T00:00:00"/>
    <x v="8"/>
    <x v="0"/>
    <x v="12"/>
  </r>
  <r>
    <s v="TTQ3C61"/>
    <s v="60645800106472501"/>
    <s v="04/12/2025 03:07:22"/>
    <s v="75717"/>
    <s v="LUCAS PEREIRA APRIGIO"/>
    <x v="44"/>
    <s v="Caminhonete"/>
    <s v="SAVEIRO CS RB MF"/>
    <s v="VW"/>
    <s v="46209914"/>
    <s v="DECIO RIO VERDE"/>
    <s v="RIO VERDE"/>
    <s v="GO"/>
    <s v="ETANOL COMUM"/>
    <n v="428"/>
    <n v="11.16"/>
    <s v=" Km/L"/>
    <n v="20180"/>
    <n v="38.340000000000003"/>
    <n v="4.3899999999999997"/>
    <n v="168.31"/>
    <s v="202512040306"/>
    <s v="EXT - KSE LOCAÇOES"/>
    <s v="Planejamento Operaci"/>
    <s v="KSE LOCAÇOES"/>
    <m/>
    <d v="2025-12-04T00:00:00"/>
    <x v="8"/>
    <x v="0"/>
    <x v="12"/>
  </r>
  <r>
    <s v="TTQ4C10"/>
    <s v="60645800106553930"/>
    <s v="04/12/2025 04:06:50"/>
    <s v="03095"/>
    <s v="MICHELL ALMEIDA SANTANA"/>
    <x v="31"/>
    <s v="Caminhonete"/>
    <s v="Caminhonete S10"/>
    <s v="CHEVROLET"/>
    <s v="69442211"/>
    <s v="POSTO SUDOESTE"/>
    <s v="GUAPO"/>
    <s v="GO"/>
    <s v="DIESEL S-10"/>
    <n v="779"/>
    <n v="14.83"/>
    <s v=" Km/L"/>
    <n v="35726"/>
    <n v="52.52"/>
    <n v="5.89"/>
    <n v="309.33999999999997"/>
    <s v="0"/>
    <s v="Planejamento Operaci"/>
    <s v="Planejamento Operaci"/>
    <s v="INSPENCAO"/>
    <m/>
    <d v="2025-12-04T00:00:00"/>
    <x v="8"/>
    <x v="0"/>
    <x v="12"/>
  </r>
  <r>
    <s v="TGC9A34"/>
    <s v="60645800106437250"/>
    <s v="04/12/2025 05:34:55"/>
    <s v="44080"/>
    <s v="SILAS GOMES RODRIGUES"/>
    <x v="48"/>
    <s v="EQUIPAMENTOS"/>
    <s v="AMBULANCIA"/>
    <s v="OUTROS"/>
    <s v="53081700"/>
    <s v="POSTO Z   Z SANTA MA"/>
    <s v="GUAPO"/>
    <s v="GO"/>
    <s v="DIESEL S-10"/>
    <n v="247"/>
    <n v="5.59"/>
    <s v=" Km/L"/>
    <n v="6032"/>
    <n v="44.2"/>
    <n v="5.89"/>
    <n v="260.32"/>
    <s v="0"/>
    <s v="Planejamento Operaci"/>
    <s v="Planejamento Operaci"/>
    <s v="Operacional"/>
    <m/>
    <d v="2025-12-04T00:00:00"/>
    <x v="8"/>
    <x v="0"/>
    <x v="13"/>
  </r>
  <r>
    <s v="TUW2D74"/>
    <s v="60645800105124310"/>
    <s v="04/12/2025 06:21:57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831"/>
    <n v="18.5"/>
    <s v=" Km/L"/>
    <n v="30850"/>
    <n v="44.93"/>
    <n v="6.49"/>
    <n v="291.58999999999997"/>
    <s v="0"/>
    <s v="Planejamento Operaci"/>
    <s v="Planejamento Operaci"/>
    <s v="Operacional"/>
    <m/>
    <d v="2025-12-04T00:00:00"/>
    <x v="8"/>
    <x v="0"/>
    <x v="12"/>
  </r>
  <r>
    <s v="TFI3B19"/>
    <s v="60645800105926941"/>
    <s v="04/12/2025 06:46:10"/>
    <s v="87954"/>
    <s v="DANIEL GONÇALVES"/>
    <x v="4"/>
    <s v="AUTOMOVEL"/>
    <s v="ARGO"/>
    <s v="FIAT"/>
    <s v="75331003"/>
    <s v="SUPERVIA LAGOA"/>
    <s v="RIO VERDE"/>
    <s v="GO"/>
    <s v="ETANOL COMUM"/>
    <n v="398"/>
    <n v="11.02"/>
    <s v=" Km/L"/>
    <n v="36783"/>
    <n v="36.1"/>
    <n v="4.49"/>
    <n v="162.09"/>
    <s v="0"/>
    <s v="Planejamento Operaci"/>
    <s v="Planejamento Operaci"/>
    <s v="Operacional"/>
    <m/>
    <d v="2025-12-04T00:00:00"/>
    <x v="8"/>
    <x v="0"/>
    <x v="0"/>
  </r>
  <r>
    <s v="TIV6G27"/>
    <s v="60645800106184069"/>
    <s v="04/12/2025 07:21:08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221"/>
    <n v="5.53"/>
    <s v=" Km/L"/>
    <n v="11378"/>
    <n v="39.97"/>
    <n v="5.99"/>
    <n v="239.43"/>
    <s v="41226483"/>
    <s v="EXT - LUCCA JR"/>
    <s v="Planejamento Operaci"/>
    <s v="LUCCA JR"/>
    <m/>
    <d v="2025-12-04T00:00:00"/>
    <x v="8"/>
    <x v="0"/>
    <x v="11"/>
  </r>
  <r>
    <s v="TIV6G27"/>
    <m/>
    <s v="04/12/2025 07:21:08"/>
    <m/>
    <m/>
    <x v="30"/>
    <m/>
    <m/>
    <m/>
    <m/>
    <s v="AUTO POSTO JACARE"/>
    <m/>
    <m/>
    <s v="ARLA-32"/>
    <s v="-"/>
    <s v="-"/>
    <s v=" Km/L"/>
    <s v="-"/>
    <n v="4.47"/>
    <m/>
    <n v="14.78"/>
    <m/>
    <m/>
    <s v="Planejamento Operaci"/>
    <s v="LUCCA JR"/>
    <m/>
    <d v="2025-12-04T00:00:00"/>
    <x v="8"/>
    <x v="0"/>
    <x v="11"/>
  </r>
  <r>
    <s v="TLO0E87"/>
    <s v="60645800106184255"/>
    <s v="04/12/2025 07:28:32"/>
    <s v="04911"/>
    <s v="HYAGO GONÇALVES FERNANDES"/>
    <x v="43"/>
    <s v="EQUIPAMENTOS"/>
    <s v="GUINCHO LEVE"/>
    <s v="EQUIPAMENTO"/>
    <s v="87183400"/>
    <s v="MARAJO GUAPO"/>
    <s v="GUAPO"/>
    <s v="GO"/>
    <s v="DIESEL S-10"/>
    <n v="358"/>
    <n v="5.46"/>
    <s v=" Km/L"/>
    <n v="10912"/>
    <n v="65.56"/>
    <n v="6.09"/>
    <n v="399.26"/>
    <s v="0"/>
    <s v="EXT - LUCCA JR"/>
    <s v="Planejamento Operaci"/>
    <s v="LUCCA JR"/>
    <m/>
    <d v="2025-12-04T00:00:00"/>
    <x v="8"/>
    <x v="0"/>
    <x v="11"/>
  </r>
  <r>
    <s v="TTY2C25"/>
    <s v="60645800106472430"/>
    <s v="04/12/2025 07:46:38"/>
    <s v="36807"/>
    <s v="ALEX DOS SANTOS"/>
    <x v="38"/>
    <s v="Caminhonete"/>
    <s v="SAVEIRO CS RB MF"/>
    <s v="VW"/>
    <s v="46286315"/>
    <s v="POSTO CENTRAL"/>
    <s v="BOM JESUS"/>
    <s v="GO"/>
    <s v="ETANOL COMUM"/>
    <n v="213"/>
    <n v="10.119999999999999"/>
    <s v=" Km/L"/>
    <n v="33646"/>
    <n v="21.05"/>
    <n v="4.5609999999999999"/>
    <n v="96"/>
    <s v="1"/>
    <s v="EXT - KSE LOCAÇOES"/>
    <s v="Planejamento Operaci"/>
    <s v="KSE LOCAÇOES"/>
    <m/>
    <d v="2025-12-04T00:00:00"/>
    <x v="8"/>
    <x v="0"/>
    <x v="12"/>
  </r>
  <r>
    <s v="TKB0E17"/>
    <s v="60645800106185180"/>
    <s v="04/12/2025 08:11:34"/>
    <s v="89061"/>
    <s v="HIGOR MARTINS FERREIRA_x0009__x0009__x0009__x0009_"/>
    <x v="27"/>
    <s v="EQUIPAMENTOS"/>
    <s v="GUINCHO LEVE"/>
    <s v="EQUIPAMENTO"/>
    <s v="46286315"/>
    <s v="POSTO CENTRAL"/>
    <s v="BOM JESUS"/>
    <s v="GO"/>
    <s v="DIESEL S-10"/>
    <n v="290"/>
    <n v="4.2699999999999996"/>
    <s v=" Km/L"/>
    <n v="8590"/>
    <n v="67.89"/>
    <n v="6.24"/>
    <n v="423.66"/>
    <s v="1"/>
    <s v="EXT - LUCCA JR"/>
    <s v="Planejamento Operaci"/>
    <s v="LUCCA JR"/>
    <m/>
    <d v="2025-12-04T00:00:00"/>
    <x v="8"/>
    <x v="0"/>
    <x v="11"/>
  </r>
  <r>
    <s v="TFP3B22"/>
    <s v="60645800105143720"/>
    <s v="04/12/2025 08:11:41"/>
    <s v="02769"/>
    <s v="ANDRE LUIS PAULINO"/>
    <x v="6"/>
    <s v="AUTOMOVEL"/>
    <s v="ARGO"/>
    <s v="FIAT"/>
    <s v="26482800"/>
    <s v="POSTO G3"/>
    <s v="PONTALINA"/>
    <s v="GO"/>
    <s v="ETANOL COMUM"/>
    <n v="321"/>
    <n v="10.68"/>
    <s v=" Km/L"/>
    <n v="32725"/>
    <n v="30.06"/>
    <n v="4.4909999999999997"/>
    <n v="135"/>
    <s v="777"/>
    <s v="Planejamento Operaci"/>
    <s v="Planejamento Operaci"/>
    <s v="Operacional"/>
    <m/>
    <d v="2025-12-04T00:00:00"/>
    <x v="8"/>
    <x v="0"/>
    <x v="4"/>
  </r>
  <r>
    <s v="IMP0004"/>
    <s v="60645800105124300"/>
    <s v="04/12/2025 08:39:44"/>
    <s v="03709"/>
    <s v="NAFTALI VINICIO NEVES DE OLIVEIRA"/>
    <x v="19"/>
    <s v="EQUIPAMENTOS"/>
    <s v="IMPLEMENTOS"/>
    <s v="OUTROS"/>
    <s v="81889412"/>
    <s v="POSTO ZERO UM"/>
    <s v="RIO VERDE"/>
    <s v="GO"/>
    <s v="DIESEL COMUM"/>
    <n v="0"/>
    <n v="0"/>
    <s v=" Km/L"/>
    <n v="0"/>
    <n v="40.44"/>
    <n v="6.0410000000000004"/>
    <n v="244.3"/>
    <s v="1"/>
    <s v="EXT - SAO PEDRO"/>
    <s v="Planejamento Operaci"/>
    <s v="SAO PEDRO"/>
    <m/>
    <d v="2025-12-04T00:00:00"/>
    <x v="8"/>
    <x v="0"/>
    <x v="7"/>
  </r>
  <r>
    <s v="TFL8I14"/>
    <s v="60645800106437530"/>
    <s v="04/12/2025 08:40:40"/>
    <s v="70145"/>
    <s v="LUCAS HENRIQUE MAGALHAES DE SOUZA "/>
    <x v="57"/>
    <s v="EQUIPAMENTOS"/>
    <s v="AMBULANCIA"/>
    <s v="OUTROS"/>
    <s v="69494411"/>
    <s v="REDE MARAJO RIO VERD"/>
    <s v="RIO VERDE"/>
    <s v="GO"/>
    <s v="DIESEL S-10"/>
    <n v="488"/>
    <n v="5.08"/>
    <s v=" Km/L"/>
    <n v="7246"/>
    <n v="96.08"/>
    <n v="5.99"/>
    <n v="575.52"/>
    <s v="70145891135"/>
    <s v="Planejamento Operaci"/>
    <s v="Planejamento Operaci"/>
    <s v="Operacional"/>
    <m/>
    <d v="2025-12-04T00:00:00"/>
    <x v="8"/>
    <x v="0"/>
    <x v="13"/>
  </r>
  <r>
    <s v="TFY3C02"/>
    <s v="60645800105143770"/>
    <s v="04/12/2025 08:46:19"/>
    <s v="37473"/>
    <s v="OTHON SIQUEIRA DE ALMEIDA"/>
    <x v="14"/>
    <s v="AUTOMOVEL"/>
    <s v="ARGO"/>
    <s v="FIAT"/>
    <s v="36603412"/>
    <s v="POSTO DO RATINHO"/>
    <s v="GOIANIA"/>
    <s v="GO"/>
    <s v="ETANOL COMUM"/>
    <n v="261"/>
    <n v="7.66"/>
    <s v=" Km/L"/>
    <n v="15092"/>
    <n v="34.07"/>
    <n v="4.84"/>
    <n v="164.9"/>
    <s v="1"/>
    <s v="Planejamento Operaci"/>
    <s v="Planejamento Operaci"/>
    <s v="Operacional"/>
    <m/>
    <d v="2025-12-04T00:00:00"/>
    <x v="8"/>
    <x v="0"/>
    <x v="0"/>
  </r>
  <r>
    <s v="TFY2H52"/>
    <s v="60645800105143790"/>
    <s v="04/12/2025 09:15:49"/>
    <s v="05918"/>
    <s v="GISELIA AGUIAR DA ROCHA"/>
    <x v="13"/>
    <s v="AUTOMOVEL"/>
    <s v="ARGO"/>
    <s v="FIAT"/>
    <s v="75331801"/>
    <s v="DECIO CEZARINA"/>
    <s v="CEZARINA"/>
    <s v="GO"/>
    <s v="ETANOL COMUM"/>
    <n v="170"/>
    <n v="6.86"/>
    <s v=" Km/L"/>
    <n v="10936"/>
    <n v="24.78"/>
    <n v="4.29"/>
    <n v="106.31"/>
    <s v="202512040915"/>
    <s v="Planejamento Operaci"/>
    <s v="Planejamento Operaci"/>
    <s v="Operacional"/>
    <m/>
    <d v="2025-12-04T00:00:00"/>
    <x v="8"/>
    <x v="0"/>
    <x v="3"/>
  </r>
  <r>
    <s v="TUF2B45"/>
    <s v="60645800106472420"/>
    <s v="04/12/2025 09:38:34"/>
    <s v="01318"/>
    <s v="JOAO BATISTA REIS"/>
    <x v="37"/>
    <s v="Caminhonete"/>
    <s v="SAVEIRO CS RB MF"/>
    <s v="VW"/>
    <s v="75331003"/>
    <s v="SUPERVIA LAGOA"/>
    <s v="RIO VERDE"/>
    <s v="GO"/>
    <s v="ETANOL COMUM"/>
    <n v="378"/>
    <n v="9.33"/>
    <s v=" Km/L"/>
    <n v="39093"/>
    <n v="40.5"/>
    <n v="4.49"/>
    <n v="181.84"/>
    <s v="0"/>
    <s v="EXT - KSE LOCAÇOES"/>
    <s v="Planejamento Operaci"/>
    <s v="KSE LOCAÇOES"/>
    <m/>
    <d v="2025-12-04T00:00:00"/>
    <x v="8"/>
    <x v="0"/>
    <x v="12"/>
  </r>
  <r>
    <s v="TFW2H32"/>
    <s v="60645800105143835"/>
    <s v="04/12/2025 09:42:25"/>
    <s v="99638"/>
    <s v="LAFAIETE DE SOUZA SANTOS"/>
    <x v="10"/>
    <s v="AUTOMOVEL"/>
    <s v="ARGO"/>
    <s v="FIAT"/>
    <s v="75331801"/>
    <s v="DECIO CEZARINA"/>
    <s v="CEZARINA"/>
    <s v="GO"/>
    <s v="ETANOL COMUM"/>
    <n v="348"/>
    <n v="9.5399999999999991"/>
    <s v=" Km/L"/>
    <n v="42589"/>
    <n v="36.46"/>
    <n v="4.29"/>
    <n v="156.41"/>
    <s v="202512040941"/>
    <s v="Planejamento Operaci"/>
    <s v="Planejamento Operaci"/>
    <s v="Operacional"/>
    <m/>
    <d v="2025-12-04T00:00:00"/>
    <x v="8"/>
    <x v="0"/>
    <x v="3"/>
  </r>
  <r>
    <s v="TTG6C15"/>
    <s v="60645800106437736"/>
    <s v="04/12/2025 09:45:31"/>
    <s v="07928"/>
    <s v="JOÃO PAULO SILVA TAVARES"/>
    <x v="64"/>
    <s v="Utilitário"/>
    <s v="SAVEIRO"/>
    <s v="FIAT"/>
    <s v="13335016"/>
    <s v="POSTO TREVO"/>
    <s v="RIO VERDE"/>
    <s v="GO"/>
    <s v="ETANOL COMUM"/>
    <n v="204"/>
    <n v="7.43"/>
    <s v=" Km/L"/>
    <n v="33672"/>
    <n v="27.44"/>
    <n v="4.4909999999999997"/>
    <n v="123.23"/>
    <s v="41235104"/>
    <s v="EXT - KSE LOCAÇOES"/>
    <s v="Planejamento Operaci"/>
    <s v="KSE LOCAÇOES"/>
    <m/>
    <d v="2025-12-04T00:00:00"/>
    <x v="8"/>
    <x v="0"/>
    <x v="1"/>
  </r>
  <r>
    <s v="TTP5B47"/>
    <s v="60645800106472110"/>
    <s v="04/12/2025 10:08:05"/>
    <s v="02396"/>
    <s v="RENATO DE ALMEIDA VIEIRA"/>
    <x v="40"/>
    <s v="Caminhonete"/>
    <s v="SAVEIRO CS RB MF"/>
    <s v="VW"/>
    <s v="07674909"/>
    <s v="AUTO POSTO INDIARA"/>
    <s v="INDIARA"/>
    <s v="GO"/>
    <s v="ETANOL COMUM"/>
    <n v="363"/>
    <n v="11.73"/>
    <s v=" Km/L"/>
    <n v="32172"/>
    <n v="30.92"/>
    <n v="4.3899999999999997"/>
    <n v="135.78"/>
    <s v="10255"/>
    <s v="EXT - KSE LOCAÇOES"/>
    <s v="Planejamento Operaci"/>
    <s v="KSE LOCAÇOES"/>
    <m/>
    <d v="2025-12-04T00:00:00"/>
    <x v="8"/>
    <x v="0"/>
    <x v="12"/>
  </r>
  <r>
    <s v="TTR3A31"/>
    <s v="60645800106472404"/>
    <s v="04/12/2025 10:27:16"/>
    <s v="05685"/>
    <s v="THAVINER DIVANIO RODRIGUES DOS SANTOS"/>
    <x v="53"/>
    <s v="Caminhonete"/>
    <s v="SAVEIRO CS RB MF"/>
    <s v="VW"/>
    <s v="46209914"/>
    <s v="DECIO RIO VERDE"/>
    <s v="RIO VERDE"/>
    <s v="GO"/>
    <s v="ETANOL COMUM"/>
    <n v="340"/>
    <n v="8.56"/>
    <s v=" Km/L"/>
    <n v="31132"/>
    <n v="39.74"/>
    <n v="4.49"/>
    <n v="178.43"/>
    <s v="202512041026"/>
    <s v="EXT - KSE LOCAÇOES"/>
    <s v="Planejamento Operaci"/>
    <s v="KSE LOCAÇOES"/>
    <m/>
    <d v="2025-12-04T00:00:00"/>
    <x v="8"/>
    <x v="0"/>
    <x v="12"/>
  </r>
  <r>
    <s v="TFX7J72"/>
    <s v="60645800105836505"/>
    <s v="04/12/2025 10:53:14"/>
    <s v="03126"/>
    <s v="PEDRO PAULO SILVA SANTOS"/>
    <x v="11"/>
    <s v="AUTOMOVEL"/>
    <s v="ARGO"/>
    <s v="FIAT"/>
    <s v="46286315"/>
    <s v="POSTO CENTRAL"/>
    <s v="BOM JESUS"/>
    <s v="GO"/>
    <s v="ETANOL COMUM"/>
    <n v="221"/>
    <n v="5.66"/>
    <s v=" Km/L"/>
    <n v="48300"/>
    <n v="39.04"/>
    <n v="4.5609999999999999"/>
    <n v="178.05"/>
    <s v="1"/>
    <s v="Planejamento Operaci"/>
    <s v="Planejamento Operaci"/>
    <s v="Operacional"/>
    <m/>
    <d v="2025-12-04T00:00:00"/>
    <x v="8"/>
    <x v="0"/>
    <x v="4"/>
  </r>
  <r>
    <s v="TFN3B64"/>
    <s v="60645800106437477"/>
    <s v="04/12/2025 11:15:57"/>
    <s v="00316"/>
    <s v="MARCOS HENRIQUE SILVA"/>
    <x v="47"/>
    <s v="EQUIPAMENTOS"/>
    <s v="AMBULANCIA"/>
    <s v="OUTROS"/>
    <s v="46286315"/>
    <s v="POSTO CENTRAL"/>
    <s v="BOM JESUS"/>
    <s v="GO"/>
    <s v="DIESEL S-10"/>
    <n v="173"/>
    <n v="6.28"/>
    <s v=" Km/L"/>
    <n v="3701"/>
    <n v="27.53"/>
    <n v="6.24"/>
    <n v="171.8"/>
    <s v="1"/>
    <s v="Planejamento Operaci"/>
    <s v="Planejamento Operaci"/>
    <s v="Operacional"/>
    <m/>
    <d v="2025-12-04T00:00:00"/>
    <x v="8"/>
    <x v="0"/>
    <x v="13"/>
  </r>
  <r>
    <s v="TTT2H93"/>
    <s v="60645800106472340"/>
    <s v="04/12/2025 11:21:00"/>
    <s v="01042"/>
    <s v="EDUARDO SANTOS"/>
    <x v="41"/>
    <s v="Utilitário"/>
    <s v="SAVEIRO"/>
    <s v="FIAT"/>
    <s v="07674909"/>
    <s v="AUTO POSTO INDIARA"/>
    <s v="INDIARA"/>
    <s v="GO"/>
    <s v="ETANOL COMUM"/>
    <n v="666"/>
    <n v="14.93"/>
    <s v=" Km/L"/>
    <n v="39921"/>
    <n v="44.61"/>
    <n v="4.59"/>
    <n v="204.76"/>
    <s v="10257"/>
    <s v="EXT - KSE LOCAÇOES"/>
    <s v="Planejamento Operaci"/>
    <s v="KSE LOCAÇOES"/>
    <m/>
    <d v="2025-12-04T00:00:00"/>
    <x v="8"/>
    <x v="0"/>
    <x v="12"/>
  </r>
  <r>
    <s v="TFE6B22"/>
    <s v="60645800105143762"/>
    <s v="04/12/2025 11:21:11"/>
    <s v="03608"/>
    <s v="WEIDER DA SILVA RODRIGUES"/>
    <x v="1"/>
    <s v="AUTOMOVEL"/>
    <s v="ARGO"/>
    <s v="FIAT"/>
    <s v="46247807"/>
    <s v="CD AUTO POSTO"/>
    <s v="PONTALINA"/>
    <s v="GO"/>
    <s v="ETANOL COMUM"/>
    <n v="418"/>
    <n v="10.220000000000001"/>
    <s v=" Km/L"/>
    <n v="34032"/>
    <n v="40.89"/>
    <n v="4.6710000000000003"/>
    <n v="190.98"/>
    <s v="0"/>
    <s v="Planejamento Operaci"/>
    <s v="Planejamento Operaci"/>
    <s v="Operacional"/>
    <m/>
    <d v="2025-12-04T00:00:00"/>
    <x v="8"/>
    <x v="0"/>
    <x v="1"/>
  </r>
  <r>
    <s v="TLR1J91"/>
    <s v="60645800106043065"/>
    <s v="04/12/2025 11:59:57"/>
    <s v="02910"/>
    <s v="EMERSON CRISTIANO DA SILVEIRA"/>
    <x v="23"/>
    <s v="Caminhonete"/>
    <s v="SAVEIRO"/>
    <s v="VOLKSWAGEN"/>
    <s v="34262300"/>
    <s v="DECIO PARADA BONITA"/>
    <s v="UBERLANDIA"/>
    <s v="MG"/>
    <s v="ETANOL COMUM"/>
    <n v="0"/>
    <n v="0"/>
    <s v=" Km/L"/>
    <s v="-"/>
    <n v="46.04"/>
    <n v="4.29"/>
    <n v="197.51"/>
    <s v="0"/>
    <s v="Planejamento Operaci"/>
    <s v="Planejamento Operaci"/>
    <s v="Operacional"/>
    <m/>
    <d v="2025-12-04T00:00:00"/>
    <x v="8"/>
    <x v="0"/>
    <x v="9"/>
  </r>
  <r>
    <s v="TFW3J34"/>
    <s v="60645800106437440"/>
    <s v="04/12/2025 13:02:42"/>
    <s v="70145"/>
    <s v="LUCAS HENRIQUE MAGALHAES DE SOUZA "/>
    <x v="49"/>
    <s v="EQUIPAMENTOS"/>
    <s v="AMBULANCIA"/>
    <s v="OUTROS"/>
    <s v="46286315"/>
    <s v="POSTO CENTRAL"/>
    <s v="BOM JESUS"/>
    <s v="GO"/>
    <s v="DIESEL S-10"/>
    <n v="397"/>
    <n v="7.03"/>
    <s v=" Km/L"/>
    <n v="7124"/>
    <n v="56.49"/>
    <n v="6.24"/>
    <n v="352.5"/>
    <s v="1"/>
    <s v="Planejamento Operaci"/>
    <s v="Planejamento Operaci"/>
    <s v="Operacional"/>
    <m/>
    <d v="2025-12-04T00:00:00"/>
    <x v="8"/>
    <x v="0"/>
    <x v="13"/>
  </r>
  <r>
    <s v="TFY6E09"/>
    <s v="60645800105143700"/>
    <s v="04/12/2025 13:34:43"/>
    <s v="04380"/>
    <s v="PAULO ROBERTO BATISTA DE MOURA JUNIOR"/>
    <x v="15"/>
    <s v="AUTOMOVEL"/>
    <s v="ARGO"/>
    <s v="FIAT"/>
    <s v="46286315"/>
    <s v="POSTO CENTRAL"/>
    <s v="BOM JESUS"/>
    <s v="GO"/>
    <s v="ETANOL COMUM"/>
    <n v="400"/>
    <n v="10.48"/>
    <s v=" Km/L"/>
    <n v="30790"/>
    <n v="38.159999999999997"/>
    <n v="4.5599999999999996"/>
    <n v="174.01"/>
    <s v="0"/>
    <s v="Planejamento Operaci"/>
    <s v="Planejamento Operaci"/>
    <s v="Operacional"/>
    <m/>
    <d v="2025-12-04T00:00:00"/>
    <x v="8"/>
    <x v="0"/>
    <x v="1"/>
  </r>
  <r>
    <s v="TTQ3C61"/>
    <s v="60645800106472501"/>
    <s v="04/12/2025 14:11:06"/>
    <s v="88512"/>
    <s v="JUAREZ NEVES"/>
    <x v="44"/>
    <s v="Caminhonete"/>
    <s v="SAVEIRO CS RB MF"/>
    <s v="VW"/>
    <s v="45308900"/>
    <s v="POSTO LUPATINI"/>
    <s v="SANTO ANTONIO DA BARRA"/>
    <s v="GO"/>
    <s v="ETANOL COMUM"/>
    <n v="457"/>
    <n v="9.84"/>
    <s v=" Km/L"/>
    <n v="20637"/>
    <n v="46.44"/>
    <n v="4.49"/>
    <n v="208.52"/>
    <s v="0"/>
    <s v="EXT - KSE LOCAÇOES"/>
    <s v="Planejamento Operaci"/>
    <s v="KSE LOCAÇOES"/>
    <m/>
    <d v="2025-12-04T00:00:00"/>
    <x v="8"/>
    <x v="0"/>
    <x v="12"/>
  </r>
  <r>
    <s v="TFN0D12"/>
    <s v="60645800105143746"/>
    <s v="04/12/2025 14:55:03"/>
    <s v="00390"/>
    <s v="SILVINO JOSE DE BRITO"/>
    <x v="5"/>
    <s v="AUTOMOVEL"/>
    <s v="ARGO"/>
    <s v="FIAT"/>
    <s v="75331801"/>
    <s v="DECIO CEZARINA"/>
    <s v="CEZARINA"/>
    <s v="GO"/>
    <s v="ETANOL COMUM"/>
    <n v="343"/>
    <n v="10.29"/>
    <s v=" Km/L"/>
    <n v="22912"/>
    <n v="33.340000000000003"/>
    <n v="4.29"/>
    <n v="143.03"/>
    <s v="202512041454"/>
    <s v="Planejamento Operaci"/>
    <s v="Planejamento Operaci"/>
    <s v="Operacional"/>
    <m/>
    <d v="2025-12-04T00:00:00"/>
    <x v="8"/>
    <x v="0"/>
    <x v="3"/>
  </r>
  <r>
    <s v="TFD2J89"/>
    <s v="60645800105143710"/>
    <s v="04/12/2025 14:59:41"/>
    <s v="07373"/>
    <s v="RAFAEL SILVEIRA E SILVEIRA"/>
    <x v="0"/>
    <s v="AUTOMOVEL"/>
    <s v="ARGO"/>
    <s v="FIAT"/>
    <s v="26717807"/>
    <s v="AUTO POSTO GOLDEN"/>
    <s v="BRASILIA"/>
    <s v="DF"/>
    <s v="ETANOL COMUM"/>
    <n v="313"/>
    <n v="9.08"/>
    <s v=" Km/L"/>
    <n v="15142"/>
    <n v="34.47"/>
    <n v="5.1909999999999998"/>
    <n v="178.94"/>
    <s v="1809938"/>
    <s v="Planejamento Operaci"/>
    <s v="Planejamento Operaci"/>
    <s v="Operacional"/>
    <m/>
    <d v="2025-12-04T00:00:00"/>
    <x v="8"/>
    <x v="0"/>
    <x v="0"/>
  </r>
  <r>
    <s v="TJE5D27"/>
    <s v="60645800105124400"/>
    <s v="04/12/2025 15:29:47"/>
    <s v="00745"/>
    <s v="JOÃO LUIZ RODRIGUES PEREIRA_x0009__x0009__x0009__x0009_"/>
    <x v="60"/>
    <s v="EQUIPAMENTOS"/>
    <s v="GUINCHO LEVE"/>
    <s v="EQUIPAMENTO"/>
    <s v="46209914"/>
    <s v="DECIO RIO VERDE"/>
    <s v="RIO VERDE"/>
    <s v="GO"/>
    <s v="DIESEL S-10"/>
    <n v="407"/>
    <n v="4.63"/>
    <s v=" Km/L"/>
    <n v="9837"/>
    <n v="88"/>
    <n v="7.15"/>
    <n v="629.20000000000005"/>
    <s v="202512041529"/>
    <s v="EXT - LUCCA JR"/>
    <s v="Planejamento Operaci"/>
    <s v="LUCCA JR"/>
    <m/>
    <d v="2025-12-04T00:00:00"/>
    <x v="8"/>
    <x v="0"/>
    <x v="11"/>
  </r>
  <r>
    <s v="TJE5D27"/>
    <m/>
    <s v="04/12/2025 15:31:52"/>
    <m/>
    <m/>
    <x v="60"/>
    <m/>
    <m/>
    <m/>
    <m/>
    <s v="DECIO RIO VERDE"/>
    <m/>
    <m/>
    <s v="ARLA-32"/>
    <s v="-"/>
    <s v="-"/>
    <s v=" Km/L"/>
    <s v="-"/>
    <n v="4.3600000000000003"/>
    <m/>
    <n v="16.559999999999999"/>
    <m/>
    <m/>
    <s v="Planejamento Operaci"/>
    <s v="LUCCA JR"/>
    <m/>
    <d v="2025-12-04T00:00:00"/>
    <x v="8"/>
    <x v="0"/>
    <x v="11"/>
  </r>
  <r>
    <s v="IMP0003"/>
    <s v="60645800105124282"/>
    <s v="04/12/2025 16:03:23"/>
    <s v="21706"/>
    <s v="LUIZ MARCELO NEVES"/>
    <x v="19"/>
    <s v="EQUIPAMENTOS"/>
    <s v="IMPLEMENTOS"/>
    <s v="OUTROS"/>
    <s v="81889412"/>
    <s v="POSTO ZERO UM"/>
    <s v="RIO VERDE"/>
    <s v="GO"/>
    <s v="GASOLINA COMUM"/>
    <n v="0"/>
    <n v="0"/>
    <s v=" Km/L"/>
    <n v="0"/>
    <n v="20"/>
    <n v="6.39"/>
    <n v="127.8"/>
    <s v="1"/>
    <s v="EXT - SAO PEDRO"/>
    <s v="Planejamento Operaci"/>
    <s v="SAO PEDRO"/>
    <m/>
    <d v="2025-12-04T00:00:00"/>
    <x v="8"/>
    <x v="0"/>
    <x v="7"/>
  </r>
  <r>
    <s v="TUG2C45"/>
    <s v="60645800106437770"/>
    <s v="04/12/2025 16:03:38"/>
    <s v="17959"/>
    <s v="YURI DA MATTA GOMES"/>
    <x v="54"/>
    <s v="Utilitário"/>
    <s v="SAVEIRO"/>
    <s v="FIAT"/>
    <s v="69494411"/>
    <s v="REDE MARAJO RIO VERD"/>
    <s v="RIO VERDE"/>
    <s v="GO"/>
    <s v="ETANOL COMUM"/>
    <n v="482"/>
    <n v="9.76"/>
    <s v=" Km/L"/>
    <n v="33903"/>
    <n v="49.4"/>
    <n v="4.09"/>
    <n v="202.05"/>
    <s v="17959309779"/>
    <s v="EXT - KSE LOCAÇOES"/>
    <s v="Planejamento Operaci"/>
    <s v="KSE LOCAÇOES"/>
    <m/>
    <d v="2025-12-04T00:00:00"/>
    <x v="8"/>
    <x v="0"/>
    <x v="12"/>
  </r>
  <r>
    <s v="FKM6D96"/>
    <s v="60645800105124347"/>
    <s v="04/12/2025 16:22:08"/>
    <s v="05615"/>
    <s v="HEVERTON MAGALHAES DE MELO"/>
    <x v="19"/>
    <s v="Caminhão"/>
    <s v="11-180"/>
    <s v="VW"/>
    <s v="07674909"/>
    <s v="AUTO POSTO INDIARA"/>
    <s v="INDIARA"/>
    <s v="GO"/>
    <s v="DIESEL S-10"/>
    <n v="0"/>
    <n v="0"/>
    <s v=" Km/L"/>
    <n v="0"/>
    <n v="126.4"/>
    <n v="5.95"/>
    <n v="752.08"/>
    <s v="10267"/>
    <s v="EXT - SAO PEDRO"/>
    <s v="Planejamento Operaci"/>
    <s v="SAO PEDRO"/>
    <m/>
    <d v="2025-12-04T00:00:00"/>
    <x v="8"/>
    <x v="0"/>
    <x v="7"/>
  </r>
  <r>
    <s v="TFY2H52"/>
    <s v="60645800105143790"/>
    <s v="04/12/2025 16:36:18"/>
    <s v="05918"/>
    <s v="GISELIA AGUIAR DA ROCHA"/>
    <x v="13"/>
    <s v="AUTOMOVEL"/>
    <s v="ARGO"/>
    <s v="FIAT"/>
    <s v="45307105"/>
    <s v="POSTO GIRASSOL"/>
    <s v="ITUMBIARA"/>
    <s v="GO"/>
    <s v="ETANOL COMUM"/>
    <n v="312"/>
    <n v="11.04"/>
    <s v=" Km/L"/>
    <n v="11248"/>
    <n v="28.26"/>
    <n v="4.29"/>
    <n v="121.24"/>
    <s v="412596"/>
    <s v="Planejamento Operaci"/>
    <s v="Planejamento Operaci"/>
    <s v="Operacional"/>
    <m/>
    <d v="2025-12-04T00:00:00"/>
    <x v="8"/>
    <x v="0"/>
    <x v="3"/>
  </r>
  <r>
    <s v="FCW8F66"/>
    <s v="60645800105124371"/>
    <s v="04/12/2025 16:42:29"/>
    <s v="80246"/>
    <s v="FRANCISCO DE ASSIS SOARES"/>
    <x v="19"/>
    <s v="Caminhão"/>
    <s v="11-180"/>
    <s v="VW"/>
    <s v="45307105"/>
    <s v="POSTO GIRASSOL"/>
    <s v="ITUMBIARA"/>
    <s v="GO"/>
    <s v="DIESEL S-10"/>
    <n v="0"/>
    <n v="0"/>
    <s v=" Km/L"/>
    <n v="0"/>
    <n v="104.75"/>
    <n v="6.09"/>
    <n v="637.92999999999995"/>
    <s v="412600"/>
    <s v="EXT - SAO PEDRO"/>
    <s v="Planejamento Operaci"/>
    <s v="SAO PEDRO"/>
    <m/>
    <d v="2025-12-04T00:00:00"/>
    <x v="8"/>
    <x v="0"/>
    <x v="7"/>
  </r>
  <r>
    <s v="TTY2C25"/>
    <s v="60645800106472430"/>
    <s v="04/12/2025 17:13:34"/>
    <s v="36807"/>
    <s v="ALEX DOS SANTOS"/>
    <x v="38"/>
    <s v="Caminhonete"/>
    <s v="SAVEIRO CS RB MF"/>
    <s v="VW"/>
    <s v="46286315"/>
    <s v="POSTO CENTRAL"/>
    <s v="BOM JESUS"/>
    <s v="GO"/>
    <s v="ETANOL COMUM"/>
    <n v="332"/>
    <n v="7.65"/>
    <s v=" Km/L"/>
    <n v="33978"/>
    <n v="43.42"/>
    <n v="4.5609999999999999"/>
    <n v="198.03"/>
    <s v="1"/>
    <s v="EXT - KSE LOCAÇOES"/>
    <s v="Planejamento Operaci"/>
    <s v="KSE LOCAÇOES"/>
    <m/>
    <d v="2025-12-04T00:00:00"/>
    <x v="8"/>
    <x v="0"/>
    <x v="12"/>
  </r>
  <r>
    <s v="TUK2D26"/>
    <s v="60645800106553790"/>
    <s v="04/12/2025 17:18:06"/>
    <s v="00399"/>
    <s v="JULIANO FERNANDES DA SILVA"/>
    <x v="42"/>
    <s v="Caminhonete"/>
    <s v="Caminhonete S10"/>
    <s v="CHEVROLET"/>
    <s v="75331003"/>
    <s v="SUPERVIA LAGOA"/>
    <s v="RIO VERDE"/>
    <s v="GO"/>
    <s v="DIESEL S-10"/>
    <n v="903"/>
    <n v="15.35"/>
    <s v=" Km/L"/>
    <n v="30664"/>
    <n v="58.81"/>
    <n v="6.0910000000000002"/>
    <n v="358.21"/>
    <s v="0"/>
    <s v="Planejamento Operaci"/>
    <s v="Planejamento Operaci"/>
    <s v="INSPENCAO"/>
    <m/>
    <d v="2025-12-04T00:00:00"/>
    <x v="8"/>
    <x v="0"/>
    <x v="12"/>
  </r>
  <r>
    <s v="TTG6C15"/>
    <s v="60645800106437736"/>
    <s v="04/12/2025 17:20:54"/>
    <s v="07928"/>
    <s v="JOÃO PAULO SILVA TAVARES"/>
    <x v="64"/>
    <s v="Utilitário"/>
    <s v="SAVEIRO"/>
    <s v="FIAT"/>
    <s v="87183400"/>
    <s v="MARAJO GUAPO"/>
    <s v="GUAPO"/>
    <s v="GO"/>
    <s v="ETANOL COMUM"/>
    <n v="276"/>
    <n v="7.31"/>
    <s v=" Km/L"/>
    <n v="33948"/>
    <n v="37.74"/>
    <n v="4.09"/>
    <n v="154.36000000000001"/>
    <s v="0"/>
    <s v="EXT - KSE LOCAÇOES"/>
    <s v="Planejamento Operaci"/>
    <s v="KSE LOCAÇOES"/>
    <m/>
    <d v="2025-12-04T00:00:00"/>
    <x v="8"/>
    <x v="0"/>
    <x v="1"/>
  </r>
  <r>
    <s v="TUQ2H91"/>
    <s v="60645800106437760"/>
    <s v="04/12/2025 17:38:54"/>
    <s v="26126"/>
    <s v="MARIVALDO GONÇALVES"/>
    <x v="66"/>
    <s v="Caminhonete"/>
    <s v="SAVEIRO CD RB MF"/>
    <s v="VOLKSWAGEN"/>
    <s v="45308900"/>
    <s v="POSTO LUPATINI"/>
    <s v="SANTO ANTONIO DA BARRA"/>
    <s v="GO"/>
    <s v="ETANOL COMUM"/>
    <n v="0"/>
    <n v="0"/>
    <s v=" Km/L"/>
    <n v="1624"/>
    <n v="50.38"/>
    <n v="4.49"/>
    <n v="226.21"/>
    <s v="0"/>
    <s v="EXT - KSE LOCAÇOES"/>
    <s v="Planejamento Operaci"/>
    <s v="KSE LOCAÇOES"/>
    <m/>
    <d v="2025-12-04T00:00:00"/>
    <x v="8"/>
    <x v="0"/>
    <x v="12"/>
  </r>
  <r>
    <s v="TTQ4C10"/>
    <s v="60645800106553930"/>
    <s v="04/12/2025 18:24:47"/>
    <s v="87954"/>
    <s v="DANIEL GONÇALVES"/>
    <x v="31"/>
    <s v="Caminhonete"/>
    <s v="Caminhonete S10"/>
    <s v="CHEVROLET"/>
    <s v="26406711"/>
    <s v="POSTO ZANDONADI"/>
    <s v="GUAPO"/>
    <s v="GO"/>
    <s v="DIESEL S-10"/>
    <n v="585"/>
    <n v="14.02"/>
    <s v=" Km/L"/>
    <n v="36311"/>
    <n v="41.74"/>
    <n v="6.19"/>
    <n v="258.37"/>
    <s v="41266226"/>
    <s v="Planejamento Operaci"/>
    <s v="Planejamento Operaci"/>
    <s v="INSPENCAO"/>
    <m/>
    <d v="2025-12-04T00:00:00"/>
    <x v="8"/>
    <x v="0"/>
    <x v="12"/>
  </r>
  <r>
    <s v="TTP5B47"/>
    <s v="60645800106472110"/>
    <s v="04/12/2025 19:01:36"/>
    <s v="02396"/>
    <s v="RENATO DE ALMEIDA VIEIRA"/>
    <x v="40"/>
    <s v="Caminhonete"/>
    <s v="SAVEIRO CS RB MF"/>
    <s v="VW"/>
    <s v="07674909"/>
    <s v="AUTO POSTO INDIARA"/>
    <s v="INDIARA"/>
    <s v="GO"/>
    <s v="ETANOL COMUM"/>
    <n v="277"/>
    <n v="10.82"/>
    <s v=" Km/L"/>
    <n v="32449"/>
    <n v="25.59"/>
    <n v="4.3899999999999997"/>
    <n v="112.34"/>
    <s v="10274"/>
    <s v="EXT - KSE LOCAÇOES"/>
    <s v="Planejamento Operaci"/>
    <s v="KSE LOCAÇOES"/>
    <m/>
    <d v="2025-12-04T00:00:00"/>
    <x v="8"/>
    <x v="0"/>
    <x v="12"/>
  </r>
  <r>
    <s v="TIV6G27"/>
    <s v="60645800106184069"/>
    <s v="04/12/2025 19:42:36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221"/>
    <n v="7.16"/>
    <s v=" Km/L"/>
    <n v="11599"/>
    <n v="30.86"/>
    <n v="5.9909999999999997"/>
    <n v="184.88"/>
    <s v="41270966"/>
    <s v="EXT - LUCCA JR"/>
    <s v="Planejamento Operaci"/>
    <s v="LUCCA JR"/>
    <m/>
    <d v="2025-12-04T00:00:00"/>
    <x v="8"/>
    <x v="0"/>
    <x v="11"/>
  </r>
  <r>
    <s v="TTT2H93"/>
    <s v="60645800106472340"/>
    <s v="04/12/2025 19:49:12"/>
    <s v="07583"/>
    <s v="DAVID BORGES DOS SANTOS"/>
    <x v="41"/>
    <s v="Utilitário"/>
    <s v="SAVEIRO"/>
    <s v="FIAT"/>
    <s v="41826312"/>
    <s v="AUTO POSTO JACARE"/>
    <s v="ACREUNA"/>
    <s v="GO"/>
    <s v="ETANOL COMUM"/>
    <n v="341"/>
    <n v="8.9700000000000006"/>
    <s v=" Km/L"/>
    <n v="40262"/>
    <n v="38.01"/>
    <n v="4.4210000000000003"/>
    <n v="168.03"/>
    <s v="41271350"/>
    <s v="EXT - KSE LOCAÇOES"/>
    <s v="Planejamento Operaci"/>
    <s v="KSE LOCAÇOES"/>
    <m/>
    <d v="2025-12-04T00:00:00"/>
    <x v="8"/>
    <x v="0"/>
    <x v="12"/>
  </r>
  <r>
    <s v="TGA0B06"/>
    <s v="60645800106437610"/>
    <s v="04/12/2025 20:03:35"/>
    <s v="00933"/>
    <s v="GIULEY RIBEIRO DOS SANTOS"/>
    <x v="59"/>
    <s v="Caminhonete"/>
    <s v="FIORINO"/>
    <s v="FIAT"/>
    <s v="13335016"/>
    <s v="POSTO TREVO"/>
    <s v="RIO VERDE"/>
    <s v="GO"/>
    <s v="ETANOL COMUM"/>
    <n v="381"/>
    <n v="9.76"/>
    <s v=" Km/L"/>
    <n v="7681"/>
    <n v="39.020000000000003"/>
    <n v="4.4909999999999997"/>
    <n v="175.22"/>
    <s v="41272176"/>
    <s v="EXT - KSE LOCAÇOES"/>
    <s v="Planejamento Operaci"/>
    <s v="Operacional"/>
    <m/>
    <d v="2025-12-04T00:00:00"/>
    <x v="8"/>
    <x v="0"/>
    <x v="5"/>
  </r>
  <r>
    <s v="TFM4H34"/>
    <s v="60645800106437340"/>
    <s v="04/12/2025 20:18:14"/>
    <s v="00035"/>
    <s v="GILSON TEIXEIRA DA SILVA"/>
    <x v="46"/>
    <s v="EQUIPAMENTOS"/>
    <s v="AMBULANCIA"/>
    <s v="OUTROS"/>
    <s v="45308900"/>
    <s v="POSTO LUPATINI"/>
    <s v="SANTO ANTONIO DA BARRA"/>
    <s v="GO"/>
    <s v="DIESEL S-10"/>
    <n v="224"/>
    <n v="6.38"/>
    <s v=" Km/L"/>
    <n v="4921"/>
    <n v="35.130000000000003"/>
    <n v="6.391"/>
    <n v="224.51"/>
    <s v="0"/>
    <s v="Planejamento Operaci"/>
    <s v="Planejamento Operaci"/>
    <s v="Operacional"/>
    <m/>
    <d v="2025-12-04T00:00:00"/>
    <x v="8"/>
    <x v="0"/>
    <x v="13"/>
  </r>
  <r>
    <s v="TUF2B45"/>
    <s v="60645800106472420"/>
    <s v="04/12/2025 20:25:23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445"/>
    <n v="10.119999999999999"/>
    <s v=" Km/L"/>
    <n v="39538"/>
    <n v="43.97"/>
    <n v="4.49"/>
    <n v="197.43"/>
    <s v="0"/>
    <s v="EXT - KSE LOCAÇOES"/>
    <s v="Planejamento Operaci"/>
    <s v="KSE LOCAÇOES"/>
    <m/>
    <d v="2025-12-04T00:00:00"/>
    <x v="8"/>
    <x v="0"/>
    <x v="12"/>
  </r>
  <r>
    <s v="TTR3A31"/>
    <s v="60645800106472404"/>
    <s v="04/12/2025 21:15:15"/>
    <s v="75150"/>
    <s v="PETTERSON PERIS BENJAMIN"/>
    <x v="53"/>
    <s v="Caminhonete"/>
    <s v="SAVEIRO CS RB MF"/>
    <s v="VW"/>
    <s v="46209914"/>
    <s v="DECIO RIO VERDE"/>
    <s v="RIO VERDE"/>
    <s v="GO"/>
    <s v="ETANOL COMUM"/>
    <n v="270"/>
    <n v="6.66"/>
    <s v=" Km/L"/>
    <n v="31402"/>
    <n v="40.56"/>
    <n v="4.49"/>
    <n v="182.11"/>
    <s v="202512042114"/>
    <s v="EXT - KSE LOCAÇOES"/>
    <s v="Planejamento Operaci"/>
    <s v="KSE LOCAÇOES"/>
    <m/>
    <d v="2025-12-04T00:00:00"/>
    <x v="8"/>
    <x v="0"/>
    <x v="12"/>
  </r>
  <r>
    <s v="TFP9I32"/>
    <s v="60645800105143819"/>
    <s v="04/12/2025 21:17:49"/>
    <s v="33861"/>
    <s v="FERNANDO DOS REIS GONÇALVES"/>
    <x v="7"/>
    <s v="AUTOMOVEL"/>
    <s v="ARGO"/>
    <s v="FIAT"/>
    <s v="31803903"/>
    <s v="BOM SUCESSO AUTO POSTO  24 HS"/>
    <s v="GOIANIA"/>
    <s v="GO"/>
    <s v="ETANOL COMUM"/>
    <n v="283"/>
    <n v="7.08"/>
    <s v=" Km/L"/>
    <n v="19455"/>
    <n v="39.950000000000003"/>
    <n v="5.17"/>
    <n v="206.54"/>
    <s v="1124906"/>
    <s v="Planejamento Operaci"/>
    <s v="Planejamento Operaci"/>
    <s v="Operacional"/>
    <m/>
    <d v="2025-12-04T00:00:00"/>
    <x v="8"/>
    <x v="0"/>
    <x v="4"/>
  </r>
  <r>
    <s v="TTQ3C61"/>
    <s v="60645800106472501"/>
    <s v="05/12/2025 00:20:17"/>
    <s v="05208"/>
    <s v="CHARLES ROSA"/>
    <x v="44"/>
    <s v="Caminhonete"/>
    <s v="SAVEIRO CS RB MF"/>
    <s v="VW"/>
    <s v="46209914"/>
    <s v="DECIO RIO VERDE"/>
    <s v="RIO VERDE"/>
    <s v="GO"/>
    <s v="ETANOL COMUM"/>
    <n v="394"/>
    <n v="9.98"/>
    <s v=" Km/L"/>
    <n v="21031"/>
    <n v="39.46"/>
    <n v="4.49"/>
    <n v="177.18"/>
    <s v="202512050019"/>
    <s v="EXT - KSE LOCAÇOES"/>
    <s v="Planejamento Operaci"/>
    <s v="KSE LOCAÇOES"/>
    <m/>
    <d v="2025-12-05T00:00:00"/>
    <x v="8"/>
    <x v="0"/>
    <x v="12"/>
  </r>
  <r>
    <s v="TUF2B45"/>
    <s v="60645800106472420"/>
    <s v="05/12/2025 02:38:51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352"/>
    <n v="10.24"/>
    <s v=" Km/L"/>
    <n v="39890"/>
    <n v="34.36"/>
    <n v="4.4930000000000003"/>
    <n v="154.37"/>
    <s v="0"/>
    <s v="EXT - KSE LOCAÇOES"/>
    <s v="Planejamento Operaci"/>
    <s v="KSE LOCAÇOES"/>
    <m/>
    <d v="2025-12-05T00:00:00"/>
    <x v="8"/>
    <x v="0"/>
    <x v="12"/>
  </r>
  <r>
    <s v="TTT2H93"/>
    <s v="60645800106472340"/>
    <s v="05/12/2025 05:17:28"/>
    <s v="07583"/>
    <s v="DAVID BORGES DOS SANTOS"/>
    <x v="41"/>
    <s v="Utilitário"/>
    <s v="SAVEIRO"/>
    <s v="FIAT"/>
    <s v="07674909"/>
    <s v="AUTO POSTO INDIARA"/>
    <s v="INDIARA"/>
    <s v="GO"/>
    <s v="ETANOL COMUM"/>
    <n v="430"/>
    <n v="11.51"/>
    <s v=" Km/L"/>
    <n v="40692"/>
    <n v="37.35"/>
    <n v="4.3899999999999997"/>
    <n v="163.97"/>
    <s v="10276"/>
    <s v="EXT - KSE LOCAÇOES"/>
    <s v="Planejamento Operaci"/>
    <s v="KSE LOCAÇOES"/>
    <m/>
    <d v="2025-12-05T00:00:00"/>
    <x v="8"/>
    <x v="0"/>
    <x v="12"/>
  </r>
  <r>
    <s v="TFI3B19"/>
    <s v="60645800105926941"/>
    <s v="05/12/2025 05:22:02"/>
    <s v="87954"/>
    <s v="DANIEL GONÇALVES"/>
    <x v="4"/>
    <s v="AUTOMOVEL"/>
    <s v="ARGO"/>
    <s v="FIAT"/>
    <s v="53081700"/>
    <s v="POSTO Z   Z SANTA MA"/>
    <s v="GUAPO"/>
    <s v="GO"/>
    <s v="ETANOL COMUM"/>
    <n v="349"/>
    <n v="9.82"/>
    <s v=" Km/L"/>
    <n v="37132"/>
    <n v="35.53"/>
    <n v="4.09"/>
    <n v="145.31"/>
    <s v="0"/>
    <s v="Planejamento Operaci"/>
    <s v="Planejamento Operaci"/>
    <s v="Operacional"/>
    <m/>
    <d v="2025-12-05T00:00:00"/>
    <x v="8"/>
    <x v="0"/>
    <x v="0"/>
  </r>
  <r>
    <s v="TJP1H27"/>
    <s v="60645800106439607"/>
    <s v="05/12/2025 05:34:40"/>
    <s v="99045"/>
    <s v="SIDNEY DA COSTA RODRIGUES_x0009__x0009__x0009__x0009_"/>
    <x v="58"/>
    <s v="EQUIPAMENTOS"/>
    <s v="GUINCHO LEVE"/>
    <s v="EQUIPAMENTO"/>
    <s v="87183400"/>
    <s v="MARAJO GUAPO"/>
    <s v="GUAPO"/>
    <s v="GO"/>
    <s v="DIESEL S-10"/>
    <n v="633"/>
    <n v="7.26"/>
    <s v=" Km/L"/>
    <n v="6278"/>
    <n v="87.2"/>
    <n v="6.09"/>
    <n v="531.04999999999995"/>
    <s v="0"/>
    <s v="EXT - LUCCA JR"/>
    <s v="Planejamento Operaci"/>
    <s v="LUCCA JR"/>
    <m/>
    <d v="2025-12-05T00:00:00"/>
    <x v="8"/>
    <x v="0"/>
    <x v="11"/>
  </r>
  <r>
    <s v="TJP1H27"/>
    <m/>
    <s v="05/12/2025 05:37:27"/>
    <m/>
    <m/>
    <x v="58"/>
    <m/>
    <m/>
    <m/>
    <m/>
    <s v="MARAJO GUAPO"/>
    <m/>
    <m/>
    <s v="ARLA-32"/>
    <s v="-"/>
    <s v="-"/>
    <s v=" Km/L"/>
    <s v="-"/>
    <n v="4"/>
    <m/>
    <n v="15.96"/>
    <m/>
    <m/>
    <s v="Planejamento Operaci"/>
    <s v="LUCCA JR"/>
    <m/>
    <d v="2025-12-05T00:00:00"/>
    <x v="8"/>
    <x v="0"/>
    <x v="11"/>
  </r>
  <r>
    <s v="TTP5B47"/>
    <s v="60645800106472110"/>
    <s v="05/12/2025 05:55:02"/>
    <s v="02710"/>
    <s v="RAINON LOPES ALMEIDA"/>
    <x v="40"/>
    <s v="Caminhonete"/>
    <s v="SAVEIRO CS RB MF"/>
    <s v="VW"/>
    <s v="75331801"/>
    <s v="DECIO CEZARINA"/>
    <s v="CEZARINA"/>
    <s v="GO"/>
    <s v="ETANOL COMUM"/>
    <n v="469"/>
    <n v="11.9"/>
    <s v=" Km/L"/>
    <n v="32918"/>
    <n v="39.42"/>
    <n v="4.3899999999999997"/>
    <n v="173.05"/>
    <s v="202512050554"/>
    <s v="EXT - KSE LOCAÇOES"/>
    <s v="Planejamento Operaci"/>
    <s v="KSE LOCAÇOES"/>
    <m/>
    <d v="2025-12-05T00:00:00"/>
    <x v="8"/>
    <x v="0"/>
    <x v="12"/>
  </r>
  <r>
    <s v="TTQ4C10"/>
    <s v="60645800106553930"/>
    <s v="05/12/2025 06:04:40"/>
    <s v="93910"/>
    <s v="DIVINO AVELINO DOS SANTOS"/>
    <x v="31"/>
    <s v="Caminhonete"/>
    <s v="Caminhonete S10"/>
    <s v="CHEVROLET"/>
    <s v="26406711"/>
    <s v="POSTO ZANDONADI"/>
    <s v="GUAPO"/>
    <s v="GO"/>
    <s v="DIESEL S-10"/>
    <n v="592"/>
    <n v="14.7"/>
    <s v=" Km/L"/>
    <n v="36903"/>
    <n v="40.270000000000003"/>
    <n v="6.1909999999999998"/>
    <n v="249.33"/>
    <s v="51221832"/>
    <s v="Planejamento Operaci"/>
    <s v="Planejamento Operaci"/>
    <s v="INSPENCAO"/>
    <m/>
    <d v="2025-12-05T00:00:00"/>
    <x v="8"/>
    <x v="0"/>
    <x v="12"/>
  </r>
  <r>
    <s v="TUW2D74"/>
    <s v="60645800105124310"/>
    <s v="05/12/2025 06:11:15"/>
    <s v="04689"/>
    <s v="CLEDSON MARQUES ARRUDA"/>
    <x v="35"/>
    <s v="Automóvel"/>
    <s v="CHEVROLET/S10 LS DD4"/>
    <s v="CHEVROLET"/>
    <s v="45307105"/>
    <s v="POSTO GIRASSOL"/>
    <s v="ITUMBIARA"/>
    <s v="GO"/>
    <s v="DIESEL S-10"/>
    <n v="790"/>
    <n v="12.16"/>
    <s v=" Km/L"/>
    <n v="31640"/>
    <n v="64.97"/>
    <n v="6.0910000000000002"/>
    <n v="395.71"/>
    <s v="512221"/>
    <s v="Planejamento Operaci"/>
    <s v="Planejamento Operaci"/>
    <s v="Operacional"/>
    <m/>
    <d v="2025-12-05T00:00:00"/>
    <x v="8"/>
    <x v="0"/>
    <x v="12"/>
  </r>
  <r>
    <s v="TTY2C25"/>
    <s v="60645800106472430"/>
    <s v="05/12/2025 06:49:49"/>
    <s v="03603"/>
    <s v="RAFAEL OLIVEIRA MORAIS "/>
    <x v="38"/>
    <s v="Caminhonete"/>
    <s v="SAVEIRO CS RB MF"/>
    <s v="VW"/>
    <s v="46286315"/>
    <s v="POSTO CENTRAL"/>
    <s v="BOM JESUS"/>
    <s v="GO"/>
    <s v="ETANOL COMUM"/>
    <n v="448"/>
    <n v="10.07"/>
    <s v=" Km/L"/>
    <n v="34426"/>
    <n v="44.51"/>
    <n v="4.5609999999999999"/>
    <n v="203"/>
    <s v="1"/>
    <s v="EXT - KSE LOCAÇOES"/>
    <s v="Planejamento Operaci"/>
    <s v="KSE LOCAÇOES"/>
    <m/>
    <d v="2025-12-05T00:00:00"/>
    <x v="8"/>
    <x v="0"/>
    <x v="12"/>
  </r>
  <r>
    <s v="TUG2C45"/>
    <s v="60645800106437770"/>
    <s v="05/12/2025 07:10:42"/>
    <s v="03921"/>
    <s v="IVAIR JUNIOR ARAUJO NOGUEIRA"/>
    <x v="54"/>
    <s v="Utilitário"/>
    <s v="SAVEIRO"/>
    <s v="FIAT"/>
    <s v="81889411"/>
    <s v="POSTO ZERO UM"/>
    <s v="RIO VERDE"/>
    <s v="GO"/>
    <s v="ETANOL COMUM"/>
    <n v="350"/>
    <n v="8.16"/>
    <s v=" Km/L"/>
    <n v="34253"/>
    <n v="42.87"/>
    <n v="4.49"/>
    <n v="192.48"/>
    <s v="0"/>
    <s v="EXT - KSE LOCAÇOES"/>
    <s v="Planejamento Operaci"/>
    <s v="KSE LOCAÇOES"/>
    <m/>
    <d v="2025-12-05T00:00:00"/>
    <x v="8"/>
    <x v="0"/>
    <x v="12"/>
  </r>
  <r>
    <s v="TGM2I26"/>
    <s v="60645800106437620"/>
    <s v="05/12/2025 07:27:03"/>
    <s v="59226"/>
    <s v="PASCHOAL FAVORITTO DE QUEIROZ"/>
    <x v="52"/>
    <s v="Utilitário"/>
    <s v="FIORINO"/>
    <s v="FIAT"/>
    <s v="69479601"/>
    <s v="REDE SANTA LUZIA X"/>
    <s v="GOIANIA"/>
    <s v="GO"/>
    <s v="ETANOL COMUM"/>
    <n v="232"/>
    <n v="6.17"/>
    <s v=" Km/L"/>
    <n v="7211"/>
    <n v="37.590000000000003"/>
    <n v="4.87"/>
    <n v="183.07"/>
    <s v="152898"/>
    <s v="EXT - KSE LOCAÇOES"/>
    <s v="Planejamento Operaci"/>
    <s v="Operacional"/>
    <m/>
    <d v="2025-12-05T00:00:00"/>
    <x v="8"/>
    <x v="0"/>
    <x v="5"/>
  </r>
  <r>
    <s v="TFP3B22"/>
    <s v="60645800105143720"/>
    <s v="05/12/2025 08:15:44"/>
    <s v="02769"/>
    <s v="ANDRE LUIS PAULINO"/>
    <x v="6"/>
    <s v="AUTOMOVEL"/>
    <s v="ARGO"/>
    <s v="FIAT"/>
    <s v="13335016"/>
    <s v="POSTO TREVO"/>
    <s v="RIO VERDE"/>
    <s v="GO"/>
    <s v="ETANOL COMUM"/>
    <n v="320"/>
    <n v="10.61"/>
    <s v=" Km/L"/>
    <n v="33045"/>
    <n v="30.15"/>
    <n v="4.4909999999999997"/>
    <n v="135.4"/>
    <s v="51229709"/>
    <s v="Planejamento Operaci"/>
    <s v="Planejamento Operaci"/>
    <s v="Operacional"/>
    <m/>
    <d v="2025-12-05T00:00:00"/>
    <x v="8"/>
    <x v="0"/>
    <x v="4"/>
  </r>
  <r>
    <s v="TFX7J72"/>
    <s v="60645800105836505"/>
    <s v="05/12/2025 08:21:28"/>
    <s v="03126"/>
    <s v="PEDRO PAULO SILVA SANTOS"/>
    <x v="11"/>
    <s v="AUTOMOVEL"/>
    <s v="ARGO"/>
    <s v="FIAT"/>
    <s v="81820912"/>
    <s v="AUTO POSTO KR 06"/>
    <s v="RIO VERDE"/>
    <s v="GO"/>
    <s v="ETANOL COMUM"/>
    <n v="250"/>
    <n v="6.82"/>
    <s v=" Km/L"/>
    <n v="48550"/>
    <n v="36.68"/>
    <n v="4.391"/>
    <n v="161.06"/>
    <s v="1"/>
    <s v="Planejamento Operaci"/>
    <s v="Planejamento Operaci"/>
    <s v="Operacional"/>
    <m/>
    <d v="2025-12-05T00:00:00"/>
    <x v="8"/>
    <x v="0"/>
    <x v="4"/>
  </r>
  <r>
    <s v="QSW6J59"/>
    <s v="60645800106460000"/>
    <s v="05/12/2025 08:45:32"/>
    <s v="02910"/>
    <s v="EMERSON CRISTIANO DA SILVEIRA"/>
    <x v="28"/>
    <s v="EQUIPAMENTOS"/>
    <s v="CAMINHÃO PIPA"/>
    <s v="OUTROS"/>
    <s v="41826312"/>
    <s v="AUTO POSTO JACARE"/>
    <s v="ACREUNA"/>
    <s v="GO"/>
    <s v="DIESEL S-10"/>
    <n v="313"/>
    <n v="3.07"/>
    <s v=" Km/L"/>
    <n v="10419"/>
    <n v="102.04"/>
    <n v="5.99"/>
    <n v="611.25"/>
    <s v="51231539"/>
    <s v="EXT - LUCCA JR"/>
    <s v="Planejamento Operaci"/>
    <s v="LUCCA JR"/>
    <m/>
    <d v="2025-12-05T00:00:00"/>
    <x v="8"/>
    <x v="0"/>
    <x v="11"/>
  </r>
  <r>
    <s v="QSW6J59"/>
    <m/>
    <s v="05/12/2025 08:45:32"/>
    <m/>
    <m/>
    <x v="28"/>
    <m/>
    <m/>
    <m/>
    <m/>
    <s v="AUTO POSTO JACARE"/>
    <m/>
    <m/>
    <s v="ARLA-32"/>
    <s v="-"/>
    <s v="-"/>
    <s v=" Km/L"/>
    <s v="-"/>
    <n v="6"/>
    <m/>
    <n v="19.8"/>
    <m/>
    <s v="EXT - LUCCA JR"/>
    <s v="Planejamento Operaci"/>
    <s v="LUCCA JR"/>
    <m/>
    <d v="2025-12-05T00:00:00"/>
    <x v="8"/>
    <x v="0"/>
    <x v="11"/>
  </r>
  <r>
    <s v="TFS3C72"/>
    <s v="60645800105143738"/>
    <s v="05/12/2025 09:06:49"/>
    <s v="00271"/>
    <s v="HEDER OLIVEIRA SANTANA"/>
    <x v="9"/>
    <s v="AUTOMOVEL"/>
    <s v="ARGO"/>
    <s v="FIAT"/>
    <s v="13308211"/>
    <s v="P. BANDEIRANTES"/>
    <s v="RIO VERDE"/>
    <s v="GO"/>
    <s v="ETANOL COMUM"/>
    <n v="259"/>
    <n v="5.74"/>
    <s v=" Km/L"/>
    <n v="59146"/>
    <n v="45.16"/>
    <n v="4.3899999999999997"/>
    <n v="198.24"/>
    <s v="51232616"/>
    <s v="Planejamento Operaci"/>
    <s v="Planejamento Operaci"/>
    <s v="Operacional"/>
    <m/>
    <d v="2025-12-05T00:00:00"/>
    <x v="8"/>
    <x v="0"/>
    <x v="4"/>
  </r>
  <r>
    <s v="TTR3A31"/>
    <s v="60645800106472404"/>
    <s v="05/12/2025 09:58:26"/>
    <s v="05685"/>
    <s v="THAVINER DIVANIO RODRIGUES DOS SANTOS"/>
    <x v="53"/>
    <s v="Caminhonete"/>
    <s v="SAVEIRO CS RB MF"/>
    <s v="VW"/>
    <s v="24906505"/>
    <s v="AUTO POSTO BOM RETIR"/>
    <s v="RIO VERDE"/>
    <s v="GO"/>
    <s v="ETANOL COMUM"/>
    <n v="516"/>
    <n v="11.08"/>
    <s v=" Km/L"/>
    <n v="31918"/>
    <n v="46.57"/>
    <n v="4.5309999999999997"/>
    <n v="211"/>
    <s v="512357"/>
    <s v="EXT - KSE LOCAÇOES"/>
    <s v="Planejamento Operaci"/>
    <s v="KSE LOCAÇOES"/>
    <m/>
    <d v="2025-12-05T00:00:00"/>
    <x v="8"/>
    <x v="0"/>
    <x v="12"/>
  </r>
  <r>
    <s v="TTT2H93"/>
    <s v="60645800106472340"/>
    <s v="05/12/2025 11:27:11"/>
    <s v="01042"/>
    <s v="EDUARDO SANTOS"/>
    <x v="41"/>
    <s v="Utilitário"/>
    <s v="SAVEIRO"/>
    <s v="FIAT"/>
    <s v="41826312"/>
    <s v="AUTO POSTO JACARE"/>
    <s v="ACREUNA"/>
    <s v="GO"/>
    <s v="ETANOL COMUM"/>
    <n v="342"/>
    <n v="10.95"/>
    <s v=" Km/L"/>
    <n v="41034"/>
    <n v="31.23"/>
    <n v="4.4210000000000003"/>
    <n v="138.07"/>
    <s v="51241244"/>
    <s v="EXT - KSE LOCAÇOES"/>
    <s v="Planejamento Operaci"/>
    <s v="KSE LOCAÇOES"/>
    <m/>
    <d v="2025-12-05T00:00:00"/>
    <x v="8"/>
    <x v="0"/>
    <x v="12"/>
  </r>
  <r>
    <s v="TUF2B45"/>
    <s v="60645800106472420"/>
    <s v="05/12/2025 13:41:25"/>
    <s v="01318"/>
    <s v="JOAO BATISTA REIS"/>
    <x v="37"/>
    <s v="Caminhonete"/>
    <s v="SAVEIRO CS RB MF"/>
    <s v="VW"/>
    <s v="75331003"/>
    <s v="SUPERVIA LAGOA"/>
    <s v="RIO VERDE"/>
    <s v="GO"/>
    <s v="ETANOL COMUM"/>
    <n v="483"/>
    <n v="10.6"/>
    <s v=" Km/L"/>
    <n v="40373"/>
    <n v="45.55"/>
    <n v="4.1900000000000004"/>
    <n v="190.85"/>
    <s v="0"/>
    <s v="EXT - KSE LOCAÇOES"/>
    <s v="Planejamento Operaci"/>
    <s v="KSE LOCAÇOES"/>
    <m/>
    <d v="2025-12-05T00:00:00"/>
    <x v="8"/>
    <x v="0"/>
    <x v="12"/>
  </r>
  <r>
    <s v="TUG2C45"/>
    <s v="60645800106437770"/>
    <s v="05/12/2025 14:35:43"/>
    <s v="17959"/>
    <s v="YURI DA MATTA GOMES"/>
    <x v="54"/>
    <s v="Utilitário"/>
    <s v="SAVEIRO"/>
    <s v="FIAT"/>
    <s v="81889411"/>
    <s v="POSTO ZERO UM"/>
    <s v="RIO VERDE"/>
    <s v="GO"/>
    <s v="ETANOL COMUM"/>
    <n v="417"/>
    <n v="9.44"/>
    <s v=" Km/L"/>
    <n v="34670"/>
    <n v="44.17"/>
    <n v="4.49"/>
    <n v="198.32"/>
    <s v="0"/>
    <s v="EXT - KSE LOCAÇOES"/>
    <s v="Planejamento Operaci"/>
    <s v="KSE LOCAÇOES"/>
    <m/>
    <d v="2025-12-05T00:00:00"/>
    <x v="8"/>
    <x v="0"/>
    <x v="12"/>
  </r>
  <r>
    <s v="TFS3C72"/>
    <s v="60645800105143738"/>
    <s v="05/12/2025 14:40:18"/>
    <s v="00271"/>
    <s v="HEDER OLIVEIRA SANTANA"/>
    <x v="9"/>
    <s v="AUTOMOVEL"/>
    <s v="ARGO"/>
    <s v="FIAT"/>
    <s v="36645906"/>
    <s v="AUTO POSTO ESTRELA DO SUL III"/>
    <s v="ACREUNA"/>
    <s v="GO"/>
    <s v="ETANOL COMUM"/>
    <n v="312"/>
    <n v="8.1300000000000008"/>
    <s v=" Km/L"/>
    <n v="59458"/>
    <n v="38.380000000000003"/>
    <n v="4.67"/>
    <n v="179.23"/>
    <s v="0"/>
    <s v="Planejamento Operaci"/>
    <s v="Planejamento Operaci"/>
    <s v="Operacional"/>
    <m/>
    <d v="2025-12-05T00:00:00"/>
    <x v="8"/>
    <x v="0"/>
    <x v="4"/>
  </r>
  <r>
    <s v="TLR1J91"/>
    <s v="60645800106043065"/>
    <s v="05/12/2025 15:07:42"/>
    <s v="02910"/>
    <s v="EMERSON CRISTIANO DA SILVEIRA"/>
    <x v="23"/>
    <s v="Caminhonete"/>
    <s v="SAVEIRO"/>
    <s v="VOLKSWAGEN"/>
    <s v="69494411"/>
    <s v="REDE MARAJO RIO VERD"/>
    <s v="RIO VERDE"/>
    <s v="GO"/>
    <s v="ETANOL COMUM"/>
    <n v="0"/>
    <n v="0"/>
    <s v=" Km/L"/>
    <s v="-"/>
    <n v="35.479999999999997"/>
    <n v="4.0910000000000002"/>
    <n v="145.15"/>
    <s v="2910883922"/>
    <s v="Planejamento Operaci"/>
    <s v="Planejamento Operaci"/>
    <s v="Operacional"/>
    <m/>
    <d v="2025-12-05T00:00:00"/>
    <x v="8"/>
    <x v="0"/>
    <x v="9"/>
  </r>
  <r>
    <s v="JHQ4B46"/>
    <s v="60645800105124177"/>
    <s v="05/12/2025 15:20:48"/>
    <s v="43356"/>
    <s v="JOSE ALECRIM DA SILVA"/>
    <x v="19"/>
    <s v="Caminhão"/>
    <s v="17-220/17-220"/>
    <s v="VW"/>
    <s v="87183400"/>
    <s v="MARAJO GUAPO"/>
    <s v="GUAPO"/>
    <s v="GO"/>
    <s v="DIESEL COMUM"/>
    <n v="0"/>
    <n v="0"/>
    <s v=" Km/L"/>
    <n v="0"/>
    <n v="215.18"/>
    <n v="6.09"/>
    <n v="1310.45"/>
    <s v="0"/>
    <s v="EXT - SAO PEDRO"/>
    <s v="Planejamento Operaci"/>
    <s v="SAO PEDRO"/>
    <m/>
    <d v="2025-12-05T00:00:00"/>
    <x v="8"/>
    <x v="0"/>
    <x v="7"/>
  </r>
  <r>
    <s v="TFW2H32"/>
    <s v="60645800105143835"/>
    <s v="05/12/2025 15:23:32"/>
    <s v="99638"/>
    <s v="LAFAIETE DE SOUZA SANTOS"/>
    <x v="10"/>
    <s v="AUTOMOVEL"/>
    <s v="ARGO"/>
    <s v="FIAT"/>
    <s v="87183400"/>
    <s v="MARAJO GUAPO"/>
    <s v="GUAPO"/>
    <s v="GO"/>
    <s v="ETANOL COMUM"/>
    <n v="365"/>
    <n v="10.28"/>
    <s v=" Km/L"/>
    <n v="42954"/>
    <n v="35.520000000000003"/>
    <n v="4.09"/>
    <n v="145.28"/>
    <s v="0"/>
    <s v="Planejamento Operaci"/>
    <s v="Planejamento Operaci"/>
    <s v="Operacional"/>
    <m/>
    <d v="2025-12-05T00:00:00"/>
    <x v="8"/>
    <x v="0"/>
    <x v="3"/>
  </r>
  <r>
    <s v="ETE7J06"/>
    <s v="60645800106437809"/>
    <s v="05/12/2025 15:26:37"/>
    <s v="03709"/>
    <s v="NAFTALI VINICIO NEVES DE OLIVEIRA"/>
    <x v="19"/>
    <s v="Caminhão"/>
    <s v="CAMINHAO PRANCHA"/>
    <s v="FORD"/>
    <s v="46286315"/>
    <s v="POSTO CENTRAL"/>
    <s v="BOM JESUS"/>
    <s v="GO"/>
    <s v="DIESEL S-10"/>
    <n v="0"/>
    <n v="0"/>
    <s v=" Km/L"/>
    <n v="0"/>
    <n v="106.56"/>
    <n v="6.24"/>
    <n v="664.93"/>
    <s v="1"/>
    <s v="EXT - SAO PEDRO"/>
    <s v="Planejamento Operaci"/>
    <s v="SAO PEDRO"/>
    <m/>
    <d v="2025-12-05T00:00:00"/>
    <x v="8"/>
    <x v="0"/>
    <x v="7"/>
  </r>
  <r>
    <s v="TTQ3C61"/>
    <s v="60645800106472501"/>
    <s v="05/12/2025 15:44:27"/>
    <s v="88512"/>
    <s v="JUAREZ NEVES"/>
    <x v="44"/>
    <s v="Caminhonete"/>
    <s v="SAVEIRO CS RB MF"/>
    <s v="VW"/>
    <s v="41826312"/>
    <s v="AUTO POSTO JACARE"/>
    <s v="ACREUNA"/>
    <s v="GO"/>
    <s v="ETANOL COMUM"/>
    <n v="327"/>
    <n v="7.36"/>
    <s v=" Km/L"/>
    <n v="21358"/>
    <n v="44.41"/>
    <n v="4.4210000000000003"/>
    <n v="196.32"/>
    <s v="51256715"/>
    <s v="EXT - KSE LOCAÇOES"/>
    <s v="Planejamento Operaci"/>
    <s v="KSE LOCAÇOES"/>
    <m/>
    <d v="2025-12-05T00:00:00"/>
    <x v="8"/>
    <x v="0"/>
    <x v="12"/>
  </r>
  <r>
    <s v="TTY2C25"/>
    <s v="60645800106472430"/>
    <s v="05/12/2025 15:56:38"/>
    <s v="36807"/>
    <s v="ALEX DOS SANTOS"/>
    <x v="38"/>
    <s v="Caminhonete"/>
    <s v="SAVEIRO CS RB MF"/>
    <s v="VW"/>
    <s v="46286315"/>
    <s v="POSTO CENTRAL"/>
    <s v="BOM JESUS"/>
    <s v="GO"/>
    <s v="ETANOL COMUM"/>
    <n v="299"/>
    <n v="6.55"/>
    <s v=" Km/L"/>
    <n v="34725"/>
    <n v="45.62"/>
    <n v="4.5599999999999996"/>
    <n v="208.03"/>
    <s v="1"/>
    <s v="EXT - KSE LOCAÇOES"/>
    <s v="Planejamento Operaci"/>
    <s v="KSE LOCAÇOES"/>
    <m/>
    <d v="2025-12-05T00:00:00"/>
    <x v="8"/>
    <x v="0"/>
    <x v="12"/>
  </r>
  <r>
    <s v="TMG4A29"/>
    <s v="60645800106185397"/>
    <s v="05/12/2025 16:17:46"/>
    <s v="05009"/>
    <s v="JERBSON CARLOS RAMOS DE MELO_x0009__x0009__x0009__x0009_"/>
    <x v="25"/>
    <s v="Caminhão"/>
    <s v="FH 540 6X4R"/>
    <s v="VOLVO"/>
    <s v="46286315"/>
    <s v="POSTO CENTRAL"/>
    <s v="BOM JESUS"/>
    <s v="GO"/>
    <s v="DIESEL S-10"/>
    <n v="1365"/>
    <n v="2.2400000000000002"/>
    <s v=" Km/L"/>
    <n v="9733"/>
    <n v="610.57000000000005"/>
    <n v="6.24"/>
    <n v="3810"/>
    <s v="1"/>
    <s v="EXT - LUCCA JR"/>
    <s v="Planejamento Operaci"/>
    <s v="LUCCA JR"/>
    <m/>
    <d v="2025-12-05T00:00:00"/>
    <x v="8"/>
    <x v="0"/>
    <x v="11"/>
  </r>
  <r>
    <s v="FCW8F66"/>
    <s v="60645800105124371"/>
    <s v="05/12/2025 16:22:03"/>
    <s v="80246"/>
    <s v="FRANCISCO DE ASSIS SOARES"/>
    <x v="19"/>
    <s v="Caminhão"/>
    <s v="11-180"/>
    <s v="VW"/>
    <s v="45307105"/>
    <s v="POSTO GIRASSOL"/>
    <s v="ITUMBIARA"/>
    <s v="GO"/>
    <s v="DIESEL S-10"/>
    <n v="0"/>
    <n v="0"/>
    <s v=" Km/L"/>
    <n v="0"/>
    <n v="46.09"/>
    <n v="6.09"/>
    <n v="280.69"/>
    <s v="512588"/>
    <s v="EXT - SAO PEDRO"/>
    <s v="Planejamento Operaci"/>
    <s v="SAO PEDRO"/>
    <m/>
    <d v="2025-12-05T00:00:00"/>
    <x v="8"/>
    <x v="0"/>
    <x v="7"/>
  </r>
  <r>
    <s v="TTP5B47"/>
    <s v="60645800106472110"/>
    <s v="05/12/2025 16:26:27"/>
    <s v="02396"/>
    <s v="RENATO DE ALMEIDA VIEIRA"/>
    <x v="40"/>
    <s v="Caminhonete"/>
    <s v="SAVEIRO CS RB MF"/>
    <s v="VW"/>
    <s v="07674909"/>
    <s v="AUTO POSTO INDIARA"/>
    <s v="INDIARA"/>
    <s v="GO"/>
    <s v="ETANOL COMUM"/>
    <n v="477"/>
    <n v="11.69"/>
    <s v=" Km/L"/>
    <n v="33395"/>
    <n v="40.79"/>
    <n v="4.3899999999999997"/>
    <n v="179.07"/>
    <s v="10298"/>
    <s v="EXT - KSE LOCAÇOES"/>
    <s v="Planejamento Operaci"/>
    <s v="KSE LOCAÇOES"/>
    <m/>
    <d v="2025-12-05T00:00:00"/>
    <x v="8"/>
    <x v="0"/>
    <x v="12"/>
  </r>
  <r>
    <s v="TGL2B04"/>
    <s v="60645800106437315"/>
    <s v="05/12/2025 16:51:15"/>
    <s v="02584"/>
    <s v="TATIANE PENA GOMES"/>
    <x v="45"/>
    <s v="EQUIPAMENTOS"/>
    <s v="AMBULANCIA"/>
    <s v="OUTROS"/>
    <s v="41826312"/>
    <s v="AUTO POSTO JACARE"/>
    <s v="ACREUNA"/>
    <s v="GO"/>
    <s v="DIESEL S-10"/>
    <n v="208"/>
    <n v="4.3600000000000003"/>
    <s v=" Km/L"/>
    <n v="4294"/>
    <n v="47.69"/>
    <n v="5.9909999999999997"/>
    <n v="285.69"/>
    <s v="51260659"/>
    <s v="Planejamento Operaci"/>
    <s v="Planejamento Operaci"/>
    <s v="Operacional"/>
    <m/>
    <d v="2025-12-05T00:00:00"/>
    <x v="8"/>
    <x v="0"/>
    <x v="13"/>
  </r>
  <r>
    <s v="TUK2D26"/>
    <s v="60645800106553790"/>
    <s v="05/12/2025 18:22:34"/>
    <s v="00399"/>
    <s v="JULIANO FERNANDES DA SILVA"/>
    <x v="42"/>
    <s v="Caminhonete"/>
    <s v="Caminhonete S10"/>
    <s v="CHEVROLET"/>
    <s v="75331003"/>
    <s v="SUPERVIA LAGOA"/>
    <s v="RIO VERDE"/>
    <s v="GO"/>
    <s v="DIESEL S-10"/>
    <n v="856"/>
    <n v="13.21"/>
    <s v=" Km/L"/>
    <n v="31520"/>
    <n v="64.78"/>
    <n v="6.09"/>
    <n v="394.51"/>
    <s v="0"/>
    <s v="Planejamento Operaci"/>
    <s v="Planejamento Operaci"/>
    <s v="INSPENCAO"/>
    <m/>
    <d v="2025-12-05T00:00:00"/>
    <x v="8"/>
    <x v="0"/>
    <x v="12"/>
  </r>
  <r>
    <s v="TTR3A31"/>
    <s v="60645800106472404"/>
    <s v="05/12/2025 19:36:14"/>
    <s v="75150"/>
    <s v="PETTERSON PERIS BENJAMIN"/>
    <x v="53"/>
    <s v="Caminhonete"/>
    <s v="SAVEIRO CS RB MF"/>
    <s v="VW"/>
    <s v="46209914"/>
    <s v="DECIO RIO VERDE"/>
    <s v="RIO VERDE"/>
    <s v="GO"/>
    <s v="ETANOL COMUM"/>
    <n v="281"/>
    <n v="6.19"/>
    <s v=" Km/L"/>
    <n v="32199"/>
    <n v="45.38"/>
    <n v="4.49"/>
    <n v="203.76"/>
    <s v="202512051935"/>
    <s v="EXT - KSE LOCAÇOES"/>
    <s v="Planejamento Operaci"/>
    <s v="KSE LOCAÇOES"/>
    <m/>
    <d v="2025-12-05T00:00:00"/>
    <x v="8"/>
    <x v="0"/>
    <x v="12"/>
  </r>
  <r>
    <s v="TIV6G27"/>
    <s v="60645800106184069"/>
    <s v="05/12/2025 19:38:21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223"/>
    <n v="5.68"/>
    <s v=" Km/L"/>
    <n v="11822"/>
    <n v="39.28"/>
    <n v="5.9909999999999997"/>
    <n v="235.32"/>
    <s v="51270700"/>
    <s v="EXT - LUCCA JR"/>
    <s v="Planejamento Operaci"/>
    <s v="LUCCA JR"/>
    <m/>
    <d v="2025-12-05T00:00:00"/>
    <x v="8"/>
    <x v="0"/>
    <x v="11"/>
  </r>
  <r>
    <s v="TIV6G27"/>
    <m/>
    <s v="05/12/2025 19:38:21"/>
    <m/>
    <m/>
    <x v="30"/>
    <m/>
    <m/>
    <m/>
    <m/>
    <s v="AUTO POSTO JACARE"/>
    <m/>
    <m/>
    <s v="ARLA-32"/>
    <s v="-"/>
    <s v="-"/>
    <s v=" Km/L"/>
    <s v="-"/>
    <n v="3.35"/>
    <m/>
    <n v="11.06"/>
    <m/>
    <m/>
    <s v="Planejamento Operaci"/>
    <s v="LUCCA JR"/>
    <m/>
    <d v="2025-12-05T00:00:00"/>
    <x v="8"/>
    <x v="0"/>
    <x v="11"/>
  </r>
  <r>
    <s v="TFE9C14"/>
    <s v="60645800106437370"/>
    <s v="05/12/2025 19:43:06"/>
    <s v="01057"/>
    <s v="LUIZ HENRIQUE SOUZA RODRIGUES"/>
    <x v="51"/>
    <s v="EQUIPAMENTOS"/>
    <s v="AMBULANCIA"/>
    <s v="OUTROS"/>
    <s v="13308211"/>
    <s v="P. BANDEIRANTES"/>
    <s v="RIO VERDE"/>
    <s v="GO"/>
    <s v="DIESEL S-10"/>
    <n v="169"/>
    <n v="5.19"/>
    <s v=" Km/L"/>
    <n v="4958"/>
    <n v="32.549999999999997"/>
    <n v="6.2919999999999998"/>
    <n v="204.79"/>
    <s v="51270731"/>
    <s v="Planejamento Operaci"/>
    <s v="Planejamento Operaci"/>
    <s v="Operacional"/>
    <m/>
    <d v="2025-12-05T00:00:00"/>
    <x v="8"/>
    <x v="0"/>
    <x v="13"/>
  </r>
  <r>
    <s v="TGM4D76"/>
    <s v="60645800106437582"/>
    <s v="05/12/2025 20:04:30"/>
    <s v="33534"/>
    <s v="MARCOS ANTONIO MARCELINO DA SILVA"/>
    <x v="55"/>
    <s v="Caminhonete"/>
    <s v="FIORINO"/>
    <s v="FIAT"/>
    <s v="46209914"/>
    <s v="DECIO RIO VERDE"/>
    <s v="RIO VERDE"/>
    <s v="GO"/>
    <s v="ETANOL COMUM"/>
    <n v="407"/>
    <n v="9.0399999999999991"/>
    <s v=" Km/L"/>
    <n v="7525"/>
    <n v="45"/>
    <n v="4.49"/>
    <n v="202.05"/>
    <s v="202512052003"/>
    <s v="Planejamento Operaci"/>
    <s v="Planejamento Operaci"/>
    <s v="Operacional"/>
    <m/>
    <d v="2025-12-05T00:00:00"/>
    <x v="8"/>
    <x v="0"/>
    <x v="5"/>
  </r>
  <r>
    <s v="TFI3B19"/>
    <s v="60645800105926941"/>
    <s v="05/12/2025 21:44:14"/>
    <s v="87954"/>
    <s v="DANIEL GONÇALVES"/>
    <x v="4"/>
    <s v="AUTOMOVEL"/>
    <s v="ARGO"/>
    <s v="FIAT"/>
    <s v="75331003"/>
    <s v="SUPERVIA LAGOA"/>
    <s v="RIO VERDE"/>
    <s v="GO"/>
    <s v="ETANOL COMUM"/>
    <n v="351"/>
    <n v="12.16"/>
    <s v=" Km/L"/>
    <n v="37483"/>
    <n v="28.86"/>
    <n v="4.49"/>
    <n v="129.58000000000001"/>
    <s v="0"/>
    <s v="Planejamento Operaci"/>
    <s v="Planejamento Operaci"/>
    <s v="Operacional"/>
    <m/>
    <d v="2025-12-05T00:00:00"/>
    <x v="8"/>
    <x v="0"/>
    <x v="0"/>
  </r>
  <r>
    <s v="TTT2H93"/>
    <s v="60645800106472340"/>
    <s v="05/12/2025 22:03:47"/>
    <s v="07583"/>
    <s v="DAVID BORGES DOS SANTOS"/>
    <x v="41"/>
    <s v="Utilitário"/>
    <s v="SAVEIRO"/>
    <s v="FIAT"/>
    <s v="07674909"/>
    <s v="AUTO POSTO INDIARA"/>
    <s v="INDIARA"/>
    <s v="GO"/>
    <s v="ETANOL COMUM"/>
    <n v="410"/>
    <n v="10.52"/>
    <s v=" Km/L"/>
    <n v="41444"/>
    <n v="38.96"/>
    <n v="4.59"/>
    <n v="178.82"/>
    <s v="10313"/>
    <s v="EXT - KSE LOCAÇOES"/>
    <s v="Planejamento Operaci"/>
    <s v="KSE LOCAÇOES"/>
    <m/>
    <d v="2025-12-05T00:00:00"/>
    <x v="8"/>
    <x v="0"/>
    <x v="12"/>
  </r>
  <r>
    <s v="TKC7D89"/>
    <s v="60645800106185260"/>
    <s v="05/12/2025 22:09:10"/>
    <s v="02106"/>
    <s v="UÁRLES MILA ROSA NÉRES_x0009__x0009__x0009__x0009_"/>
    <x v="39"/>
    <s v="Caminhão"/>
    <s v="FH 540 6X4R"/>
    <s v="VOLVO"/>
    <s v="75331801"/>
    <s v="DECIO CEZARINA"/>
    <s v="CEZARINA"/>
    <s v="GO"/>
    <s v="DIESEL S-10"/>
    <n v="1362"/>
    <n v="2.81"/>
    <s v=" Km/L"/>
    <n v="6941"/>
    <n v="484.63"/>
    <n v="7.25"/>
    <n v="3513.57"/>
    <s v="202512052208"/>
    <s v="EXT - LUCCA JR"/>
    <s v="Planejamento Operaci"/>
    <s v="LUCCA JR"/>
    <m/>
    <d v="2025-12-05T00:00:00"/>
    <x v="8"/>
    <x v="0"/>
    <x v="11"/>
  </r>
  <r>
    <s v="TUF2B45"/>
    <s v="60645800106472420"/>
    <s v="05/12/2025 22:54:36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388"/>
    <n v="9.6300000000000008"/>
    <s v=" Km/L"/>
    <n v="40761"/>
    <n v="40.31"/>
    <n v="4.49"/>
    <n v="180.99"/>
    <s v="0"/>
    <s v="EXT - KSE LOCAÇOES"/>
    <s v="Planejamento Operaci"/>
    <s v="KSE LOCAÇOES"/>
    <m/>
    <d v="2025-12-05T00:00:00"/>
    <x v="8"/>
    <x v="0"/>
    <x v="12"/>
  </r>
  <r>
    <s v="TFV8C74"/>
    <s v="60645800106437299"/>
    <s v="06/12/2025 00:15:27"/>
    <s v="87954"/>
    <s v="DANIEL GONÇALVES"/>
    <x v="34"/>
    <s v="Automóvel"/>
    <s v="AMBULANCIA"/>
    <s v="VOLKSWAGEN"/>
    <s v="69459415"/>
    <s v="PADDOCK CEZARINA"/>
    <s v="CEZARINA"/>
    <s v="GO"/>
    <s v="DIESEL S-10"/>
    <n v="231"/>
    <n v="4.96"/>
    <s v=" Km/L"/>
    <n v="5063"/>
    <n v="46.53"/>
    <n v="5.99"/>
    <n v="278.70999999999998"/>
    <s v="369261"/>
    <s v="Planejamento Operaci"/>
    <s v="Planejamento Operaci"/>
    <s v="RESGATE"/>
    <m/>
    <d v="2025-12-06T00:00:00"/>
    <x v="8"/>
    <x v="0"/>
    <x v="13"/>
  </r>
  <r>
    <s v="TTQ4C10"/>
    <s v="60645800106553930"/>
    <s v="06/12/2025 01:15:08"/>
    <s v="87954"/>
    <s v="DANIEL GONÇALVES"/>
    <x v="31"/>
    <s v="Caminhonete"/>
    <s v="Caminhonete S10"/>
    <s v="CHEVROLET"/>
    <s v="87183400"/>
    <s v="MARAJO GUAPO"/>
    <s v="GUAPO"/>
    <s v="GO"/>
    <s v="DIESEL S-10"/>
    <n v="655"/>
    <n v="15.98"/>
    <s v=" Km/L"/>
    <n v="37558"/>
    <n v="41"/>
    <n v="6.39"/>
    <n v="261.99"/>
    <s v="0"/>
    <s v="Planejamento Operaci"/>
    <s v="Planejamento Operaci"/>
    <s v="INSPENCAO"/>
    <m/>
    <d v="2025-12-06T00:00:00"/>
    <x v="8"/>
    <x v="0"/>
    <x v="12"/>
  </r>
  <r>
    <s v="TTQ3C61"/>
    <s v="60645800106472501"/>
    <s v="06/12/2025 01:15:28"/>
    <s v="05208"/>
    <s v="CHARLES ROSA"/>
    <x v="44"/>
    <s v="Caminhonete"/>
    <s v="SAVEIRO CS RB MF"/>
    <s v="VW"/>
    <s v="46209914"/>
    <s v="DECIO RIO VERDE"/>
    <s v="RIO VERDE"/>
    <s v="GO"/>
    <s v="ETANOL COMUM"/>
    <n v="368"/>
    <n v="10.01"/>
    <s v=" Km/L"/>
    <n v="21726"/>
    <n v="36.78"/>
    <n v="4.49"/>
    <n v="165.14"/>
    <s v="202512060114"/>
    <s v="EXT - KSE LOCAÇOES"/>
    <s v="Planejamento Operaci"/>
    <s v="KSE LOCAÇOES"/>
    <m/>
    <d v="2025-12-06T00:00:00"/>
    <x v="8"/>
    <x v="0"/>
    <x v="12"/>
  </r>
  <r>
    <s v="TTY2C25"/>
    <s v="60645800106472430"/>
    <s v="06/12/2025 04:42:12"/>
    <s v="03603"/>
    <s v="RAFAEL OLIVEIRA MORAIS "/>
    <x v="38"/>
    <s v="Caminhonete"/>
    <s v="SAVEIRO CS RB MF"/>
    <s v="VW"/>
    <s v="45341508"/>
    <s v="POSTO ALTO DA SERRA"/>
    <s v="ITUMBIARA"/>
    <s v="GO"/>
    <s v="ETANOL COMUM"/>
    <n v="422"/>
    <n v="9.69"/>
    <s v=" Km/L"/>
    <n v="35147"/>
    <n v="43.54"/>
    <n v="4.6399999999999997"/>
    <n v="202.03"/>
    <s v="0"/>
    <s v="EXT - KSE LOCAÇOES"/>
    <s v="Planejamento Operaci"/>
    <s v="KSE LOCAÇOES"/>
    <m/>
    <d v="2025-12-06T00:00:00"/>
    <x v="8"/>
    <x v="0"/>
    <x v="12"/>
  </r>
  <r>
    <s v="TUW2D74"/>
    <s v="60645800105124310"/>
    <s v="06/12/2025 04:44:18"/>
    <s v="04689"/>
    <s v="CLEDSON MARQUES ARRUDA"/>
    <x v="35"/>
    <s v="Automóvel"/>
    <s v="CHEVROLET/S10 LS DD4"/>
    <s v="CHEVROLET"/>
    <s v="45341508"/>
    <s v="POSTO ALTO DA SERRA"/>
    <s v="ITUMBIARA"/>
    <s v="GO"/>
    <s v="DIESEL S-10"/>
    <n v="917"/>
    <n v="14.14"/>
    <s v=" Km/L"/>
    <n v="32557"/>
    <n v="64.87"/>
    <n v="6.49"/>
    <n v="421.03"/>
    <s v="0"/>
    <s v="Planejamento Operaci"/>
    <s v="Planejamento Operaci"/>
    <s v="Operacional"/>
    <m/>
    <d v="2025-12-06T00:00:00"/>
    <x v="8"/>
    <x v="0"/>
    <x v="12"/>
  </r>
  <r>
    <s v="TTP5B47"/>
    <s v="60645800106472110"/>
    <s v="06/12/2025 05:37:44"/>
    <s v="02710"/>
    <s v="RAINON LOPES ALMEIDA"/>
    <x v="40"/>
    <s v="Caminhonete"/>
    <s v="SAVEIRO CS RB MF"/>
    <s v="VW"/>
    <s v="75331801"/>
    <s v="DECIO CEZARINA"/>
    <s v="CEZARINA"/>
    <s v="GO"/>
    <s v="ETANOL COMUM"/>
    <n v="511"/>
    <n v="11.02"/>
    <s v=" Km/L"/>
    <n v="33906"/>
    <n v="46.39"/>
    <n v="4.3899999999999997"/>
    <n v="203.65"/>
    <s v="202512060537"/>
    <s v="EXT - KSE LOCAÇOES"/>
    <s v="Planejamento Operaci"/>
    <s v="KSE LOCAÇOES"/>
    <m/>
    <d v="2025-12-06T00:00:00"/>
    <x v="8"/>
    <x v="0"/>
    <x v="12"/>
  </r>
  <r>
    <s v="TTR3A31"/>
    <s v="60645800106472404"/>
    <s v="06/12/2025 05:55:33"/>
    <s v="75150"/>
    <s v="PETTERSON PERIS BENJAMIN"/>
    <x v="53"/>
    <s v="Caminhonete"/>
    <s v="SAVEIRO CS RB MF"/>
    <s v="VW"/>
    <s v="46209914"/>
    <s v="DECIO RIO VERDE"/>
    <s v="RIO VERDE"/>
    <s v="GO"/>
    <s v="ETANOL COMUM"/>
    <n v="365"/>
    <n v="10.98"/>
    <s v=" Km/L"/>
    <n v="32564"/>
    <n v="33.25"/>
    <n v="4.49"/>
    <n v="149.29"/>
    <s v="202512060554"/>
    <s v="EXT - KSE LOCAÇOES"/>
    <s v="Planejamento Operaci"/>
    <s v="KSE LOCAÇOES"/>
    <m/>
    <d v="2025-12-06T00:00:00"/>
    <x v="8"/>
    <x v="0"/>
    <x v="12"/>
  </r>
  <r>
    <s v="TUF2B45"/>
    <s v="60645800106472420"/>
    <s v="06/12/2025 06:23:29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287"/>
    <n v="8.44"/>
    <s v=" Km/L"/>
    <n v="41048"/>
    <n v="34"/>
    <n v="4.49"/>
    <n v="152.66"/>
    <s v="0"/>
    <s v="EXT - KSE LOCAÇOES"/>
    <s v="Planejamento Operaci"/>
    <s v="KSE LOCAÇOES"/>
    <m/>
    <d v="2025-12-06T00:00:00"/>
    <x v="8"/>
    <x v="0"/>
    <x v="12"/>
  </r>
  <r>
    <s v="TTT2H93"/>
    <s v="60645800106472340"/>
    <s v="06/12/2025 07:35:28"/>
    <s v="52982"/>
    <s v="ROBERTO ANTONIO DE MELO"/>
    <x v="41"/>
    <s v="Utilitário"/>
    <s v="SAVEIRO"/>
    <s v="FIAT"/>
    <s v="41826312"/>
    <s v="AUTO POSTO JACARE"/>
    <s v="ACREUNA"/>
    <s v="GO"/>
    <s v="ETANOL COMUM"/>
    <n v="423"/>
    <n v="10.7"/>
    <s v=" Km/L"/>
    <n v="41867"/>
    <n v="39.54"/>
    <n v="4.4210000000000003"/>
    <n v="174.79"/>
    <s v="61227312"/>
    <s v="EXT - KSE LOCAÇOES"/>
    <s v="Planejamento Operaci"/>
    <s v="KSE LOCAÇOES"/>
    <m/>
    <d v="2025-12-06T00:00:00"/>
    <x v="8"/>
    <x v="0"/>
    <x v="12"/>
  </r>
  <r>
    <s v="TFI3B19"/>
    <s v="60645800105926941"/>
    <s v="06/12/2025 07:51:05"/>
    <s v="87954"/>
    <s v="DANIEL GONÇALVES"/>
    <x v="4"/>
    <s v="AUTOMOVEL"/>
    <s v="ARGO"/>
    <s v="FIAT"/>
    <s v="45308900"/>
    <s v="POSTO LUPATINI"/>
    <s v="SANTO ANTONIO DA BARRA"/>
    <s v="GO"/>
    <s v="ETANOL COMUM"/>
    <n v="350"/>
    <n v="8.8000000000000007"/>
    <s v=" Km/L"/>
    <n v="37833"/>
    <n v="39.78"/>
    <n v="4.49"/>
    <n v="178.61"/>
    <s v="1"/>
    <s v="Planejamento Operaci"/>
    <s v="Planejamento Operaci"/>
    <s v="Operacional"/>
    <m/>
    <d v="2025-12-06T00:00:00"/>
    <x v="8"/>
    <x v="0"/>
    <x v="0"/>
  </r>
  <r>
    <s v="TUG2C45"/>
    <s v="60645800106437770"/>
    <s v="06/12/2025 09:54:36"/>
    <s v="03921"/>
    <s v="IVAIR JUNIOR ARAUJO NOGUEIRA"/>
    <x v="54"/>
    <s v="Utilitário"/>
    <s v="SAVEIRO"/>
    <s v="FIAT"/>
    <s v="81889411"/>
    <s v="POSTO ZERO UM"/>
    <s v="RIO VERDE"/>
    <s v="GO"/>
    <s v="ETANOL COMUM"/>
    <n v="406"/>
    <n v="10.34"/>
    <s v=" Km/L"/>
    <n v="35076"/>
    <n v="39.270000000000003"/>
    <n v="4.4909999999999997"/>
    <n v="176.36"/>
    <s v="0"/>
    <s v="EXT - KSE LOCAÇOES"/>
    <s v="Planejamento Operaci"/>
    <s v="KSE LOCAÇOES"/>
    <m/>
    <d v="2025-12-06T00:00:00"/>
    <x v="8"/>
    <x v="0"/>
    <x v="12"/>
  </r>
  <r>
    <s v="TMG4A29"/>
    <m/>
    <s v="06/12/2025 10:21:04"/>
    <m/>
    <m/>
    <x v="25"/>
    <m/>
    <m/>
    <m/>
    <m/>
    <s v="POSTO CENTRAL"/>
    <m/>
    <m/>
    <s v="ARLA-32"/>
    <s v="-"/>
    <s v="-"/>
    <s v=" Km/L"/>
    <s v="-"/>
    <n v="60"/>
    <m/>
    <n v="378"/>
    <m/>
    <m/>
    <s v="Planejamento Operaci"/>
    <s v="LUCCA JR"/>
    <m/>
    <d v="2025-12-06T00:00:00"/>
    <x v="8"/>
    <x v="0"/>
    <x v="11"/>
  </r>
  <r>
    <s v="TTQ3C61"/>
    <s v="60645800106472501"/>
    <s v="06/12/2025 10:28:19"/>
    <s v="46440"/>
    <s v="PAULO SOUSA DIAS"/>
    <x v="44"/>
    <s v="Caminhonete"/>
    <s v="SAVEIRO CS RB MF"/>
    <s v="VW"/>
    <s v="45308900"/>
    <s v="POSTO LUPATINI"/>
    <s v="SANTO ANTONIO DA BARRA"/>
    <s v="GO"/>
    <s v="ETANOL COMUM"/>
    <n v="409"/>
    <n v="11.58"/>
    <s v=" Km/L"/>
    <n v="22135"/>
    <n v="35.33"/>
    <n v="4.49"/>
    <n v="158.63"/>
    <s v="1"/>
    <s v="EXT - KSE LOCAÇOES"/>
    <s v="Planejamento Operaci"/>
    <s v="KSE LOCAÇOES"/>
    <m/>
    <d v="2025-12-06T00:00:00"/>
    <x v="8"/>
    <x v="0"/>
    <x v="12"/>
  </r>
  <r>
    <s v="TUG2C45"/>
    <s v="60645800106437770"/>
    <s v="06/12/2025 10:48:21"/>
    <s v="87954"/>
    <s v="DANIEL GONÇALVES"/>
    <x v="54"/>
    <s v="Utilitário"/>
    <s v="SAVEIRO"/>
    <s v="FIAT"/>
    <s v="81889411"/>
    <s v="POSTO ZERO UM"/>
    <s v="RIO VERDE"/>
    <s v="GO"/>
    <s v="ETANOL COMUM"/>
    <n v="409"/>
    <n v="9.3800000000000008"/>
    <s v=" Km/L"/>
    <n v="35485"/>
    <n v="43.62"/>
    <n v="4.6900000000000004"/>
    <n v="204.58"/>
    <s v="0"/>
    <s v="EXT - KSE LOCAÇOES"/>
    <s v="Planejamento Operaci"/>
    <s v="KSE LOCAÇOES"/>
    <m/>
    <d v="2025-12-06T00:00:00"/>
    <x v="8"/>
    <x v="0"/>
    <x v="12"/>
  </r>
  <r>
    <s v="TTY2C25"/>
    <s v="60645800106472430"/>
    <s v="06/12/2025 12:41:39"/>
    <s v="07015"/>
    <s v="EDILEIA DE SOUSA ANTUNES"/>
    <x v="38"/>
    <s v="Caminhonete"/>
    <s v="SAVEIRO CS RB MF"/>
    <s v="VW"/>
    <s v="46286315"/>
    <s v="POSTO CENTRAL"/>
    <s v="BOM JESUS"/>
    <s v="GO"/>
    <s v="ETANOL COMUM"/>
    <n v="238"/>
    <n v="8.4"/>
    <s v=" Km/L"/>
    <n v="35385"/>
    <n v="28.35"/>
    <n v="4.5609999999999999"/>
    <n v="129.31"/>
    <s v="0"/>
    <s v="EXT - KSE LOCAÇOES"/>
    <s v="Planejamento Operaci"/>
    <s v="KSE LOCAÇOES"/>
    <m/>
    <d v="2025-12-06T00:00:00"/>
    <x v="8"/>
    <x v="0"/>
    <x v="12"/>
  </r>
  <r>
    <s v="TUK2D26"/>
    <s v="60645800106553790"/>
    <s v="06/12/2025 14:13:43"/>
    <s v="03458"/>
    <s v="RAUL DOS SANTOS SOUSA"/>
    <x v="42"/>
    <s v="Caminhonete"/>
    <s v="Caminhonete S10"/>
    <s v="CHEVROLET"/>
    <s v="53030006"/>
    <s v="KR TREVO"/>
    <s v="SANTA HELENA DE GOIAS"/>
    <s v="GO"/>
    <s v="DIESEL S-10"/>
    <n v="822"/>
    <n v="13.48"/>
    <s v=" Km/L"/>
    <n v="32342"/>
    <n v="61"/>
    <n v="6.19"/>
    <n v="377.59"/>
    <s v="1"/>
    <s v="Planejamento Operaci"/>
    <s v="Planejamento Operaci"/>
    <s v="INSPENCAO"/>
    <m/>
    <d v="2025-12-06T00:00:00"/>
    <x v="8"/>
    <x v="0"/>
    <x v="12"/>
  </r>
  <r>
    <s v="TTT2H95"/>
    <s v="60645800106472477"/>
    <s v="06/12/2025 14:32:54"/>
    <s v="70214"/>
    <s v="IGOR LEMES FERNANDES"/>
    <x v="63"/>
    <s v="Caminhonete"/>
    <s v="SAVEIRO CS RB MF"/>
    <s v="VW"/>
    <s v="45341508"/>
    <s v="POSTO ALTO DA SERRA"/>
    <s v="ITUMBIARA"/>
    <s v="GO"/>
    <s v="ETANOL COMUM"/>
    <n v="284"/>
    <n v="8.09"/>
    <s v=" Km/L"/>
    <n v="19522"/>
    <n v="35.090000000000003"/>
    <n v="4.6399999999999997"/>
    <n v="162.81"/>
    <s v="0"/>
    <s v="EXT - KSE LOCAÇOES"/>
    <s v="Planejamento Operaci"/>
    <s v="KSE LOCAÇOES"/>
    <m/>
    <d v="2025-12-06T00:00:00"/>
    <x v="8"/>
    <x v="0"/>
    <x v="12"/>
  </r>
  <r>
    <s v="TTP5B47"/>
    <s v="60645800106472110"/>
    <s v="06/12/2025 14:49:02"/>
    <s v="00149"/>
    <s v="MANOELITO METROVICH LIMA"/>
    <x v="40"/>
    <s v="Caminhonete"/>
    <s v="SAVEIRO CS RB MF"/>
    <s v="VW"/>
    <s v="75331801"/>
    <s v="DECIO CEZARINA"/>
    <s v="CEZARINA"/>
    <s v="GO"/>
    <s v="ETANOL COMUM"/>
    <n v="365"/>
    <n v="9.0500000000000007"/>
    <s v=" Km/L"/>
    <n v="34271"/>
    <n v="40.35"/>
    <n v="4.3899999999999997"/>
    <n v="177.14"/>
    <s v="202512061448"/>
    <s v="EXT - KSE LOCAÇOES"/>
    <s v="Planejamento Operaci"/>
    <s v="KSE LOCAÇOES"/>
    <m/>
    <d v="2025-12-06T00:00:00"/>
    <x v="8"/>
    <x v="0"/>
    <x v="12"/>
  </r>
  <r>
    <s v="TTQ4C10"/>
    <s v="60645800106553930"/>
    <s v="06/12/2025 14:51:32"/>
    <s v="93910"/>
    <s v="DIVINO AVELINO DOS SANTOS"/>
    <x v="31"/>
    <s v="Caminhonete"/>
    <s v="Caminhonete S10"/>
    <s v="CHEVROLET"/>
    <s v="26406711"/>
    <s v="POSTO ZANDONADI"/>
    <s v="GUAPO"/>
    <s v="GO"/>
    <s v="DIESEL S-10"/>
    <n v="729"/>
    <n v="13.67"/>
    <s v=" Km/L"/>
    <n v="38287"/>
    <n v="53.32"/>
    <n v="6.19"/>
    <n v="330.05"/>
    <s v="61253442"/>
    <s v="Planejamento Operaci"/>
    <s v="Planejamento Operaci"/>
    <s v="INSPENCAO"/>
    <m/>
    <d v="2025-12-06T00:00:00"/>
    <x v="8"/>
    <x v="0"/>
    <x v="12"/>
  </r>
  <r>
    <s v="TUF2B45"/>
    <s v="60645800106472420"/>
    <s v="06/12/2025 14:56:35"/>
    <s v="07015"/>
    <s v="EDILEIA DE SOUSA ANTUNES"/>
    <x v="37"/>
    <s v="Caminhonete"/>
    <s v="SAVEIRO CS RB MF"/>
    <s v="VW"/>
    <s v="46286315"/>
    <s v="POSTO CENTRAL"/>
    <s v="BOM JESUS"/>
    <s v="GO"/>
    <s v="ETANOL COMUM"/>
    <n v="349"/>
    <n v="8.5500000000000007"/>
    <s v=" Km/L"/>
    <n v="41397"/>
    <n v="40.799999999999997"/>
    <n v="4.5599999999999996"/>
    <n v="186.06"/>
    <s v="1"/>
    <s v="EXT - KSE LOCAÇOES"/>
    <s v="Planejamento Operaci"/>
    <s v="KSE LOCAÇOES"/>
    <m/>
    <d v="2025-12-06T00:00:00"/>
    <x v="8"/>
    <x v="0"/>
    <x v="12"/>
  </r>
  <r>
    <s v="TGC9A34"/>
    <s v="60645800106437250"/>
    <s v="06/12/2025 18:24:30"/>
    <s v="70390"/>
    <s v="CLEITON ANTONIO TAVARES HENRIQUE"/>
    <x v="48"/>
    <s v="EQUIPAMENTOS"/>
    <s v="AMBULANCIA"/>
    <s v="OUTROS"/>
    <s v="53081700"/>
    <s v="POSTO Z   Z SANTA MA"/>
    <s v="GUAPO"/>
    <s v="GO"/>
    <s v="DIESEL S-10"/>
    <n v="168"/>
    <n v="5.73"/>
    <s v=" Km/L"/>
    <n v="6200"/>
    <n v="29.34"/>
    <n v="5.891"/>
    <n v="172.84"/>
    <s v="0"/>
    <s v="Planejamento Operaci"/>
    <s v="Planejamento Operaci"/>
    <s v="Operacional"/>
    <m/>
    <d v="2025-12-06T00:00:00"/>
    <x v="8"/>
    <x v="0"/>
    <x v="13"/>
  </r>
  <r>
    <s v="TGC9A34"/>
    <m/>
    <s v="06/12/2025 18:24:30"/>
    <m/>
    <m/>
    <x v="48"/>
    <m/>
    <m/>
    <m/>
    <m/>
    <s v="POSTO Z   Z SANTA MA"/>
    <m/>
    <m/>
    <s v="ARLA-32"/>
    <s v="-"/>
    <s v="-"/>
    <s v=" Km/L"/>
    <s v="-"/>
    <n v="1.92"/>
    <m/>
    <n v="7.26"/>
    <m/>
    <m/>
    <s v="Planejamento Operaci"/>
    <s v="Operacional"/>
    <m/>
    <d v="2025-12-06T00:00:00"/>
    <x v="8"/>
    <x v="0"/>
    <x v="13"/>
  </r>
  <r>
    <s v="TTR3A31"/>
    <s v="60645800106472404"/>
    <s v="06/12/2025 18:31:15"/>
    <s v="95143"/>
    <s v="NILDO ANTONIO DE SOUSA"/>
    <x v="53"/>
    <s v="Caminhonete"/>
    <s v="SAVEIRO CS RB MF"/>
    <s v="VW"/>
    <s v="46209914"/>
    <s v="DECIO RIO VERDE"/>
    <s v="RIO VERDE"/>
    <s v="GO"/>
    <s v="ETANOL COMUM"/>
    <n v="404"/>
    <n v="9.0299999999999994"/>
    <s v=" Km/L"/>
    <n v="32968"/>
    <n v="44.75"/>
    <n v="4.49"/>
    <n v="200.93"/>
    <s v="202512061830"/>
    <s v="EXT - KSE LOCAÇOES"/>
    <s v="Planejamento Operaci"/>
    <s v="KSE LOCAÇOES"/>
    <m/>
    <d v="2025-12-06T00:00:00"/>
    <x v="8"/>
    <x v="0"/>
    <x v="12"/>
  </r>
  <r>
    <s v="TTQ3C61"/>
    <s v="60645800106472501"/>
    <s v="06/12/2025 18:38:26"/>
    <s v="46440"/>
    <s v="PAULO SOUSA DIAS"/>
    <x v="44"/>
    <s v="Caminhonete"/>
    <s v="SAVEIRO CS RB MF"/>
    <s v="VW"/>
    <s v="45308900"/>
    <s v="POSTO LUPATINI"/>
    <s v="SANTO ANTONIO DA BARRA"/>
    <s v="GO"/>
    <s v="ETANOL COMUM"/>
    <n v="389"/>
    <n v="11.76"/>
    <s v=" Km/L"/>
    <n v="22524"/>
    <n v="33.090000000000003"/>
    <n v="4.49"/>
    <n v="148.57"/>
    <s v="0"/>
    <s v="EXT - KSE LOCAÇOES"/>
    <s v="Planejamento Operaci"/>
    <s v="KSE LOCAÇOES"/>
    <m/>
    <d v="2025-12-06T00:00:00"/>
    <x v="8"/>
    <x v="0"/>
    <x v="12"/>
  </r>
  <r>
    <s v="TTY2C25"/>
    <s v="60645800106472430"/>
    <s v="06/12/2025 18:41:09"/>
    <s v="07015"/>
    <s v="EDILEIA DE SOUSA ANTUNES"/>
    <x v="38"/>
    <s v="Caminhonete"/>
    <s v="SAVEIRO CS RB MF"/>
    <s v="VW"/>
    <s v="46286315"/>
    <s v="POSTO CENTRAL"/>
    <s v="BOM JESUS"/>
    <s v="GO"/>
    <s v="ETANOL COMUM"/>
    <n v="201"/>
    <n v="9.57"/>
    <s v=" Km/L"/>
    <n v="35586"/>
    <n v="21.01"/>
    <n v="4.5609999999999999"/>
    <n v="95.83"/>
    <s v="1"/>
    <s v="EXT - KSE LOCAÇOES"/>
    <s v="Planejamento Operaci"/>
    <s v="KSE LOCAÇOES"/>
    <m/>
    <d v="2025-12-06T00:00:00"/>
    <x v="8"/>
    <x v="0"/>
    <x v="12"/>
  </r>
  <r>
    <s v="TTT2H93"/>
    <s v="60645800106472340"/>
    <s v="06/12/2025 18:45:37"/>
    <s v="70214"/>
    <s v="IGOR LEMES FERNANDES"/>
    <x v="41"/>
    <s v="Utilitário"/>
    <s v="SAVEIRO"/>
    <s v="FIAT"/>
    <s v="36645906"/>
    <s v="AUTO POSTO ESTRELA DO SUL III"/>
    <s v="ACREUNA"/>
    <s v="GO"/>
    <s v="ETANOL COMUM"/>
    <n v="271"/>
    <n v="7.76"/>
    <s v=" Km/L"/>
    <n v="42138"/>
    <n v="34.92"/>
    <n v="4.67"/>
    <n v="163.09"/>
    <s v="0"/>
    <s v="EXT - KSE LOCAÇOES"/>
    <s v="Planejamento Operaci"/>
    <s v="KSE LOCAÇOES"/>
    <m/>
    <d v="2025-12-06T00:00:00"/>
    <x v="8"/>
    <x v="0"/>
    <x v="12"/>
  </r>
  <r>
    <s v="TUQ2H91"/>
    <s v="60645800106437760"/>
    <s v="06/12/2025 19:36:37"/>
    <s v="03102"/>
    <s v="EDES GONÇALVES DA SILVA"/>
    <x v="66"/>
    <s v="Caminhonete"/>
    <s v="SAVEIRO CD RB MF"/>
    <s v="VOLKSWAGEN"/>
    <s v="46209914"/>
    <s v="DECIO RIO VERDE"/>
    <s v="RIO VERDE"/>
    <s v="GO"/>
    <s v="ETANOL COMUM"/>
    <n v="244"/>
    <n v="6.93"/>
    <s v=" Km/L"/>
    <n v="1868"/>
    <n v="35.200000000000003"/>
    <n v="4.49"/>
    <n v="158.05000000000001"/>
    <s v="202512061936"/>
    <s v="EXT - KSE LOCAÇOES"/>
    <s v="Planejamento Operaci"/>
    <s v="KSE LOCAÇOES"/>
    <m/>
    <d v="2025-12-06T00:00:00"/>
    <x v="8"/>
    <x v="0"/>
    <x v="12"/>
  </r>
  <r>
    <s v="TGE1F64"/>
    <s v="60645800106437404"/>
    <s v="06/12/2025 19:45:28"/>
    <s v="70145"/>
    <s v="LUCAS HENRIQUE MAGALHAES DE SOUZA "/>
    <x v="33"/>
    <s v="Caminhonete"/>
    <s v="AMBULANCIA DUCATO"/>
    <s v="FIAT"/>
    <s v="75331003"/>
    <s v="SUPERVIA LAGOA"/>
    <s v="RIO VERDE"/>
    <s v="GO"/>
    <s v="DIESEL S-10"/>
    <n v="393"/>
    <n v="5.71"/>
    <s v=" Km/L"/>
    <n v="7516"/>
    <n v="68.790000000000006"/>
    <n v="6.09"/>
    <n v="418.93"/>
    <s v="0"/>
    <s v="Planejamento Operaci"/>
    <s v="Planejamento Operaci"/>
    <s v="Operacional"/>
    <m/>
    <d v="2025-12-06T00:00:00"/>
    <x v="8"/>
    <x v="0"/>
    <x v="13"/>
  </r>
  <r>
    <s v="TTT2H95"/>
    <s v="60645800106472477"/>
    <s v="06/12/2025 21:04:44"/>
    <s v="03762"/>
    <s v="EDIVANDO SANTOS DA SILVA"/>
    <x v="63"/>
    <s v="Caminhonete"/>
    <s v="SAVEIRO CS RB MF"/>
    <s v="VW"/>
    <s v="07674909"/>
    <s v="AUTO POSTO INDIARA"/>
    <s v="INDIARA"/>
    <s v="GO"/>
    <s v="ETANOL COMUM"/>
    <n v="310"/>
    <n v="9.49"/>
    <s v=" Km/L"/>
    <n v="19832"/>
    <n v="32.65"/>
    <n v="4.3899999999999997"/>
    <n v="143.33000000000001"/>
    <s v="10321"/>
    <s v="EXT - KSE LOCAÇOES"/>
    <s v="Planejamento Operaci"/>
    <s v="KSE LOCAÇOES"/>
    <m/>
    <d v="2025-12-06T00:00:00"/>
    <x v="8"/>
    <x v="0"/>
    <x v="12"/>
  </r>
  <r>
    <s v="TUF2B45"/>
    <s v="60645800106472420"/>
    <s v="06/12/2025 22:32:51"/>
    <s v="03398"/>
    <s v="JOSIMAR VENANCIO SANTOS SILVA"/>
    <x v="37"/>
    <s v="Caminhonete"/>
    <s v="SAVEIRO CS RB MF"/>
    <s v="VW"/>
    <s v="75331003"/>
    <s v="SUPERVIA LAGOA"/>
    <s v="RIO VERDE"/>
    <s v="GO"/>
    <s v="ETANOL COMUM"/>
    <n v="321"/>
    <n v="8.6199999999999992"/>
    <s v=" Km/L"/>
    <n v="41718"/>
    <n v="37.26"/>
    <n v="4.49"/>
    <n v="167.3"/>
    <s v="0"/>
    <s v="EXT - KSE LOCAÇOES"/>
    <s v="Planejamento Operaci"/>
    <s v="KSE LOCAÇOES"/>
    <m/>
    <d v="2025-12-06T00:00:00"/>
    <x v="8"/>
    <x v="0"/>
    <x v="12"/>
  </r>
  <r>
    <s v="TFV8C74"/>
    <s v="60645800106437299"/>
    <s v="06/12/2025 23:22:12"/>
    <s v="70145"/>
    <s v="LUCAS HENRIQUE MAGALHAES DE SOUZA "/>
    <x v="34"/>
    <s v="Automóvel"/>
    <s v="AMBULANCIA"/>
    <s v="VOLKSWAGEN"/>
    <s v="26406711"/>
    <s v="POSTO ZANDONADI"/>
    <s v="GUAPO"/>
    <s v="GO"/>
    <s v="DIESEL S-10"/>
    <n v="433"/>
    <n v="5.66"/>
    <s v=" Km/L"/>
    <n v="5496"/>
    <n v="76.47"/>
    <n v="6.19"/>
    <n v="473.35"/>
    <s v="61284089"/>
    <s v="Planejamento Operaci"/>
    <s v="Planejamento Operaci"/>
    <s v="RESGATE"/>
    <m/>
    <d v="2025-12-06T00:00:00"/>
    <x v="8"/>
    <x v="0"/>
    <x v="13"/>
  </r>
  <r>
    <s v="TTP5B47"/>
    <s v="60645800106472110"/>
    <s v="07/12/2025 00:31:57"/>
    <s v="99531"/>
    <s v="RODRIGO RODRIGUES BARROS"/>
    <x v="40"/>
    <s v="Caminhonete"/>
    <s v="SAVEIRO CS RB MF"/>
    <s v="VW"/>
    <s v="07674909"/>
    <s v="AUTO POSTO INDIARA"/>
    <s v="INDIARA"/>
    <s v="GO"/>
    <s v="ETANOL COMUM"/>
    <n v="395"/>
    <n v="9.8699999999999992"/>
    <s v=" Km/L"/>
    <n v="34666"/>
    <n v="40.020000000000003"/>
    <n v="4.3899999999999997"/>
    <n v="175.69"/>
    <s v="10323"/>
    <s v="EXT - KSE LOCAÇOES"/>
    <s v="Planejamento Operaci"/>
    <s v="KSE LOCAÇOES"/>
    <m/>
    <d v="2025-12-07T00:00:00"/>
    <x v="8"/>
    <x v="0"/>
    <x v="12"/>
  </r>
  <r>
    <s v="TTQ3C61"/>
    <s v="60645800106472501"/>
    <s v="07/12/2025 04:22:52"/>
    <s v="75717"/>
    <s v="LUCAS PEREIRA APRIGIO"/>
    <x v="44"/>
    <s v="Caminhonete"/>
    <s v="SAVEIRO CS RB MF"/>
    <s v="VW"/>
    <s v="46209914"/>
    <s v="DECIO RIO VERDE"/>
    <s v="RIO VERDE"/>
    <s v="GO"/>
    <s v="ETANOL COMUM"/>
    <n v="432"/>
    <n v="11.36"/>
    <s v=" Km/L"/>
    <n v="22956"/>
    <n v="38.020000000000003"/>
    <n v="4.49"/>
    <n v="170.71"/>
    <s v="202512070422"/>
    <s v="EXT - KSE LOCAÇOES"/>
    <s v="Planejamento Operaci"/>
    <s v="KSE LOCAÇOES"/>
    <m/>
    <d v="2025-12-07T00:00:00"/>
    <x v="8"/>
    <x v="0"/>
    <x v="12"/>
  </r>
  <r>
    <s v="TUK2D26"/>
    <s v="60645800106553790"/>
    <s v="07/12/2025 04:49:40"/>
    <s v="70552"/>
    <s v="ARMANDO DA SILVA OLIVIEIRA NETO"/>
    <x v="42"/>
    <s v="Caminhonete"/>
    <s v="Caminhonete S10"/>
    <s v="CHEVROLET"/>
    <s v="75331003"/>
    <s v="SUPERVIA LAGOA"/>
    <s v="RIO VERDE"/>
    <s v="GO"/>
    <s v="DIESEL S-10"/>
    <n v="682"/>
    <n v="14.17"/>
    <s v=" Km/L"/>
    <n v="33024"/>
    <n v="48.13"/>
    <n v="6.09"/>
    <n v="293.11"/>
    <s v="0"/>
    <s v="Planejamento Operaci"/>
    <s v="Planejamento Operaci"/>
    <s v="INSPENCAO"/>
    <m/>
    <d v="2025-12-07T00:00:00"/>
    <x v="8"/>
    <x v="0"/>
    <x v="12"/>
  </r>
  <r>
    <s v="TTR3A31"/>
    <s v="60645800106472404"/>
    <s v="07/12/2025 05:18:44"/>
    <s v="01836"/>
    <s v="DANILLO ROSA CARDOSO"/>
    <x v="53"/>
    <s v="Caminhonete"/>
    <s v="SAVEIRO CS RB MF"/>
    <s v="VW"/>
    <s v="46209914"/>
    <s v="DECIO RIO VERDE"/>
    <s v="RIO VERDE"/>
    <s v="GO"/>
    <s v="ETANOL COMUM"/>
    <n v="361"/>
    <n v="9.9499999999999993"/>
    <s v=" Km/L"/>
    <n v="33329"/>
    <n v="36.28"/>
    <n v="4.49"/>
    <n v="162.9"/>
    <s v="202512070518"/>
    <s v="EXT - KSE LOCAÇOES"/>
    <s v="Planejamento Operaci"/>
    <s v="KSE LOCAÇOES"/>
    <m/>
    <d v="2025-12-07T00:00:00"/>
    <x v="8"/>
    <x v="0"/>
    <x v="12"/>
  </r>
  <r>
    <s v="TTY2C25"/>
    <s v="60645800106472430"/>
    <s v="07/12/2025 05:19:56"/>
    <s v="05644"/>
    <s v="GEOVANE SEVERIANO DA SILVA"/>
    <x v="38"/>
    <s v="Caminhonete"/>
    <s v="SAVEIRO CS RB MF"/>
    <s v="VW"/>
    <s v="45341508"/>
    <s v="POSTO ALTO DA SERRA"/>
    <s v="ITUMBIARA"/>
    <s v="GO"/>
    <s v="ETANOL COMUM"/>
    <n v="433"/>
    <n v="12.49"/>
    <s v=" Km/L"/>
    <n v="36019"/>
    <n v="34.67"/>
    <n v="4.6390000000000002"/>
    <n v="160.85"/>
    <s v="0"/>
    <s v="EXT - KSE LOCAÇOES"/>
    <s v="Planejamento Operaci"/>
    <s v="KSE LOCAÇOES"/>
    <m/>
    <d v="2025-12-07T00:00:00"/>
    <x v="8"/>
    <x v="0"/>
    <x v="12"/>
  </r>
  <r>
    <s v="TUF2B45"/>
    <s v="60645800106472420"/>
    <s v="07/12/2025 05:32:34"/>
    <s v="03398"/>
    <s v="JOSIMAR VENANCIO SANTOS SILVA"/>
    <x v="37"/>
    <s v="Caminhonete"/>
    <s v="SAVEIRO CS RB MF"/>
    <s v="VW"/>
    <s v="75331003"/>
    <s v="SUPERVIA LAGOA"/>
    <s v="RIO VERDE"/>
    <s v="GO"/>
    <s v="ETANOL COMUM"/>
    <n v="293"/>
    <n v="11.69"/>
    <s v=" Km/L"/>
    <n v="42011"/>
    <n v="25.07"/>
    <n v="4.6029999999999998"/>
    <n v="115.39"/>
    <s v="0"/>
    <s v="EXT - KSE LOCAÇOES"/>
    <s v="Planejamento Operaci"/>
    <s v="KSE LOCAÇOES"/>
    <m/>
    <d v="2025-12-07T00:00:00"/>
    <x v="8"/>
    <x v="0"/>
    <x v="12"/>
  </r>
  <r>
    <s v="TTQ4C10"/>
    <s v="60645800106553930"/>
    <s v="07/12/2025 05:35:24"/>
    <s v="03095"/>
    <s v="MICHELL ALMEIDA SANTANA"/>
    <x v="31"/>
    <s v="Caminhonete"/>
    <s v="Caminhonete S10"/>
    <s v="CHEVROLET"/>
    <s v="69442211"/>
    <s v="POSTO SUDOESTE"/>
    <s v="GUAPO"/>
    <s v="GO"/>
    <s v="DIESEL S-10"/>
    <n v="727"/>
    <n v="14.85"/>
    <s v=" Km/L"/>
    <n v="39014"/>
    <n v="48.96"/>
    <n v="5.89"/>
    <n v="288.37"/>
    <s v="0"/>
    <s v="Planejamento Operaci"/>
    <s v="Planejamento Operaci"/>
    <s v="INSPENCAO"/>
    <m/>
    <d v="2025-12-07T00:00:00"/>
    <x v="8"/>
    <x v="0"/>
    <x v="12"/>
  </r>
  <r>
    <s v="TUW2D74"/>
    <s v="60645800105124310"/>
    <s v="07/12/2025 06:27:46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815"/>
    <n v="14.44"/>
    <s v=" Km/L"/>
    <n v="33372"/>
    <n v="56.45"/>
    <n v="6.49"/>
    <n v="366.36"/>
    <s v="0"/>
    <s v="Planejamento Operaci"/>
    <s v="Planejamento Operaci"/>
    <s v="Operacional"/>
    <m/>
    <d v="2025-12-07T00:00:00"/>
    <x v="8"/>
    <x v="0"/>
    <x v="12"/>
  </r>
  <r>
    <s v="TTT2H95"/>
    <s v="60645800106472477"/>
    <s v="07/12/2025 07:27:23"/>
    <s v="52982"/>
    <s v="ROBERTO ANTONIO DE MELO"/>
    <x v="63"/>
    <s v="Caminhonete"/>
    <s v="SAVEIRO CS RB MF"/>
    <s v="VW"/>
    <s v="41826312"/>
    <s v="AUTO POSTO JACARE"/>
    <s v="ACREUNA"/>
    <s v="GO"/>
    <s v="ETANOL COMUM"/>
    <n v="426"/>
    <n v="13.26"/>
    <s v=" Km/L"/>
    <n v="20258"/>
    <n v="32.119999999999997"/>
    <n v="4.42"/>
    <n v="141.97999999999999"/>
    <s v="71226833"/>
    <s v="EXT - KSE LOCAÇOES"/>
    <s v="Planejamento Operaci"/>
    <s v="KSE LOCAÇOES"/>
    <m/>
    <d v="2025-12-07T00:00:00"/>
    <x v="8"/>
    <x v="0"/>
    <x v="12"/>
  </r>
  <r>
    <s v="TUG2C45"/>
    <s v="60645800106437770"/>
    <s v="07/12/2025 07:40:38"/>
    <s v="03782"/>
    <s v="ELVIS MESSIAS FERNANDES"/>
    <x v="54"/>
    <s v="Utilitário"/>
    <s v="SAVEIRO"/>
    <s v="FIAT"/>
    <s v="13335016"/>
    <s v="POSTO TREVO"/>
    <s v="RIO VERDE"/>
    <s v="GO"/>
    <s v="ETANOL COMUM"/>
    <n v="896"/>
    <n v="21.86"/>
    <s v=" Km/L"/>
    <n v="36381"/>
    <n v="40.98"/>
    <n v="4.49"/>
    <n v="184.02"/>
    <s v="71227596"/>
    <s v="EXT - KSE LOCAÇOES"/>
    <s v="Planejamento Operaci"/>
    <s v="KSE LOCAÇOES"/>
    <m/>
    <d v="2025-12-07T00:00:00"/>
    <x v="8"/>
    <x v="0"/>
    <x v="12"/>
  </r>
  <r>
    <s v="TLR1J91"/>
    <s v="60645800106043065"/>
    <s v="07/12/2025 08:35:47"/>
    <s v="00745"/>
    <s v="JOÃO LUIZ RODRIGUES PEREIRA_x0009__x0009__x0009__x0009_"/>
    <x v="23"/>
    <s v="Caminhonete"/>
    <s v="SAVEIRO"/>
    <s v="VOLKSWAGEN"/>
    <s v="69494411"/>
    <s v="REDE MARAJO RIO VERD"/>
    <s v="RIO VERDE"/>
    <s v="GO"/>
    <s v="ETANOL COMUM"/>
    <n v="0"/>
    <n v="0"/>
    <s v=" Km/L"/>
    <s v="-"/>
    <n v="50.93"/>
    <n v="4.09"/>
    <n v="208.3"/>
    <s v="1"/>
    <s v="Planejamento Operaci"/>
    <s v="Planejamento Operaci"/>
    <s v="Operacional"/>
    <m/>
    <d v="2025-12-07T00:00:00"/>
    <x v="8"/>
    <x v="0"/>
    <x v="9"/>
  </r>
  <r>
    <s v="TJE5D27"/>
    <s v="60645800105124400"/>
    <s v="07/12/2025 08:36:17"/>
    <s v="09179"/>
    <s v="DANIEL NASCIMENTO DOS SANTOS_x0009__x0009__x0009__x0009_"/>
    <x v="60"/>
    <s v="EQUIPAMENTOS"/>
    <s v="GUINCHO LEVE"/>
    <s v="EQUIPAMENTO"/>
    <s v="46209914"/>
    <s v="DECIO RIO VERDE"/>
    <s v="RIO VERDE"/>
    <s v="GO"/>
    <s v="DIESEL S-10"/>
    <n v="546"/>
    <n v="5.57"/>
    <s v=" Km/L"/>
    <n v="10383"/>
    <n v="98.01"/>
    <n v="7.15"/>
    <n v="700.77"/>
    <s v="202512070835"/>
    <s v="EXT - LUCCA JR"/>
    <s v="Planejamento Operaci"/>
    <s v="LUCCA JR"/>
    <m/>
    <d v="2025-12-07T00:00:00"/>
    <x v="8"/>
    <x v="0"/>
    <x v="11"/>
  </r>
  <r>
    <s v="TJE5D27"/>
    <m/>
    <s v="07/12/2025 08:38:07"/>
    <m/>
    <m/>
    <x v="60"/>
    <m/>
    <m/>
    <m/>
    <m/>
    <s v="DECIO RIO VERDE"/>
    <m/>
    <m/>
    <s v="ARLA-32"/>
    <s v="-"/>
    <s v="-"/>
    <s v=" Km/L"/>
    <s v="-"/>
    <n v="3.39"/>
    <m/>
    <n v="12.87"/>
    <m/>
    <m/>
    <s v="Planejamento Operaci"/>
    <s v="LUCCA JR"/>
    <m/>
    <d v="2025-12-07T00:00:00"/>
    <x v="8"/>
    <x v="0"/>
    <x v="11"/>
  </r>
  <r>
    <s v="TUG2C45"/>
    <s v="60645800106437770"/>
    <s v="07/12/2025 10:32:16"/>
    <s v="02025"/>
    <s v="TIAGO PEREIRA SANTOS"/>
    <x v="54"/>
    <s v="Utilitário"/>
    <s v="SAVEIRO"/>
    <s v="FIAT"/>
    <s v="81889411"/>
    <s v="POSTO ZERO UM"/>
    <s v="RIO VERDE"/>
    <s v="GO"/>
    <s v="ETANOL COMUM"/>
    <n v="169"/>
    <n v="4.37"/>
    <s v=" Km/L"/>
    <n v="36550"/>
    <n v="38.700000000000003"/>
    <n v="4.91"/>
    <n v="190"/>
    <s v="0"/>
    <s v="EXT - KSE LOCAÇOES"/>
    <s v="Planejamento Operaci"/>
    <s v="KSE LOCAÇOES"/>
    <m/>
    <d v="2025-12-07T00:00:00"/>
    <x v="8"/>
    <x v="0"/>
    <x v="12"/>
  </r>
  <r>
    <s v="TUF2B45"/>
    <s v="60645800106472420"/>
    <s v="07/12/2025 11:45:23"/>
    <s v="07015"/>
    <s v="EDILEIA DE SOUSA ANTUNES"/>
    <x v="37"/>
    <s v="Caminhonete"/>
    <s v="SAVEIRO CS RB MF"/>
    <s v="VW"/>
    <s v="46286315"/>
    <s v="POSTO CENTRAL"/>
    <s v="BOM JESUS"/>
    <s v="GO"/>
    <s v="ETANOL COMUM"/>
    <n v="315"/>
    <n v="9.73"/>
    <s v=" Km/L"/>
    <n v="42326"/>
    <n v="32.36"/>
    <n v="4.5599999999999996"/>
    <n v="147.56"/>
    <s v="0"/>
    <s v="EXT - KSE LOCAÇOES"/>
    <s v="Planejamento Operaci"/>
    <s v="KSE LOCAÇOES"/>
    <m/>
    <d v="2025-12-07T00:00:00"/>
    <x v="8"/>
    <x v="0"/>
    <x v="12"/>
  </r>
  <r>
    <s v="TTP5B47"/>
    <s v="60645800106472110"/>
    <s v="07/12/2025 11:55:00"/>
    <s v="00149"/>
    <s v="MANOELITO METROVICH LIMA"/>
    <x v="40"/>
    <s v="Caminhonete"/>
    <s v="SAVEIRO CS RB MF"/>
    <s v="VW"/>
    <s v="75331801"/>
    <s v="DECIO CEZARINA"/>
    <s v="CEZARINA"/>
    <s v="GO"/>
    <s v="ETANOL COMUM"/>
    <n v="436"/>
    <n v="10.42"/>
    <s v=" Km/L"/>
    <n v="35102"/>
    <n v="41.86"/>
    <n v="4.3899999999999997"/>
    <n v="183.77"/>
    <s v="202512071154"/>
    <s v="EXT - KSE LOCAÇOES"/>
    <s v="Planejamento Operaci"/>
    <s v="KSE LOCAÇOES"/>
    <m/>
    <d v="2025-12-07T00:00:00"/>
    <x v="8"/>
    <x v="0"/>
    <x v="12"/>
  </r>
  <r>
    <s v="TFE9C14"/>
    <s v="60645800106437370"/>
    <s v="07/12/2025 12:44:00"/>
    <s v="02785"/>
    <s v="JOHNNY XAVIER SILVA"/>
    <x v="51"/>
    <s v="EQUIPAMENTOS"/>
    <s v="AMBULANCIA"/>
    <s v="OUTROS"/>
    <s v="13308211"/>
    <s v="P. BANDEIRANTES"/>
    <s v="RIO VERDE"/>
    <s v="GO"/>
    <s v="GASOLINA COMUM"/>
    <s v="-"/>
    <s v="-"/>
    <s v=" Km/L"/>
    <s v="-"/>
    <n v="2.15"/>
    <n v="6.391"/>
    <n v="13.74"/>
    <s v="71245622"/>
    <s v="Planejamento Operaci"/>
    <s v="Planejamento Operaci"/>
    <s v="Operacional"/>
    <m/>
    <d v="2025-12-07T00:00:00"/>
    <x v="8"/>
    <x v="0"/>
    <x v="13"/>
  </r>
  <r>
    <s v="TTQ3C61"/>
    <s v="60645800106472501"/>
    <s v="07/12/2025 14:39:34"/>
    <s v="46440"/>
    <s v="PAULO SOUSA DIAS"/>
    <x v="44"/>
    <s v="Caminhonete"/>
    <s v="SAVEIRO CS RB MF"/>
    <s v="VW"/>
    <s v="45308900"/>
    <s v="POSTO LUPATINI"/>
    <s v="SANTO ANTONIO DA BARRA"/>
    <s v="GO"/>
    <s v="ETANOL COMUM"/>
    <n v="437"/>
    <n v="11.34"/>
    <s v=" Km/L"/>
    <n v="23393"/>
    <n v="38.54"/>
    <n v="4.49"/>
    <n v="173.04"/>
    <s v="0"/>
    <s v="EXT - KSE LOCAÇOES"/>
    <s v="Planejamento Operaci"/>
    <s v="KSE LOCAÇOES"/>
    <m/>
    <d v="2025-12-07T00:00:00"/>
    <x v="8"/>
    <x v="0"/>
    <x v="12"/>
  </r>
  <r>
    <s v="TTR3A31"/>
    <s v="60645800106472404"/>
    <s v="07/12/2025 14:55:41"/>
    <s v="95143"/>
    <s v="NILDO ANTONIO DE SOUSA"/>
    <x v="53"/>
    <s v="Caminhonete"/>
    <s v="SAVEIRO CS RB MF"/>
    <s v="VW"/>
    <s v="46209914"/>
    <s v="DECIO RIO VERDE"/>
    <s v="RIO VERDE"/>
    <s v="GO"/>
    <s v="ETANOL COMUM"/>
    <n v="374"/>
    <n v="9.5"/>
    <s v=" Km/L"/>
    <n v="33703"/>
    <n v="39.369999999999997"/>
    <n v="4.49"/>
    <n v="176.77"/>
    <s v="202512071454"/>
    <s v="EXT - KSE LOCAÇOES"/>
    <s v="Planejamento Operaci"/>
    <s v="KSE LOCAÇOES"/>
    <m/>
    <d v="2025-12-07T00:00:00"/>
    <x v="8"/>
    <x v="0"/>
    <x v="12"/>
  </r>
  <r>
    <s v="TFI3B19"/>
    <s v="60645800105926941"/>
    <s v="07/12/2025 15:24:00"/>
    <s v="70214"/>
    <s v="IGOR LEMES FERNANDES"/>
    <x v="4"/>
    <s v="AUTOMOVEL"/>
    <s v="ARGO"/>
    <s v="FIAT"/>
    <s v="36645906"/>
    <s v="AUTO POSTO ESTRELA DO SUL III"/>
    <s v="ACREUNA"/>
    <s v="GO"/>
    <s v="ETANOL COMUM"/>
    <n v="411"/>
    <n v="9.68"/>
    <s v=" Km/L"/>
    <n v="38244"/>
    <n v="42.44"/>
    <n v="4.67"/>
    <n v="198.21"/>
    <s v="0"/>
    <s v="Planejamento Operaci"/>
    <s v="Planejamento Operaci"/>
    <s v="Operacional"/>
    <m/>
    <d v="2025-12-07T00:00:00"/>
    <x v="8"/>
    <x v="0"/>
    <x v="0"/>
  </r>
  <r>
    <s v="TTT2H95"/>
    <s v="60645800106472477"/>
    <s v="07/12/2025 15:52:26"/>
    <s v="52982"/>
    <s v="ROBERTO ANTONIO DE MELO"/>
    <x v="63"/>
    <s v="Caminhonete"/>
    <s v="SAVEIRO CS RB MF"/>
    <s v="VW"/>
    <s v="41826312"/>
    <s v="AUTO POSTO JACARE"/>
    <s v="ACREUNA"/>
    <s v="GO"/>
    <s v="ETANOL COMUM"/>
    <n v="394"/>
    <n v="9.2100000000000009"/>
    <s v=" Km/L"/>
    <n v="20652"/>
    <n v="42.76"/>
    <n v="4.4210000000000003"/>
    <n v="189.03"/>
    <s v="71257123"/>
    <s v="EXT - KSE LOCAÇOES"/>
    <s v="Planejamento Operaci"/>
    <s v="KSE LOCAÇOES"/>
    <m/>
    <d v="2025-12-07T00:00:00"/>
    <x v="8"/>
    <x v="0"/>
    <x v="12"/>
  </r>
  <r>
    <s v="TTQ4C10"/>
    <s v="60645800106553930"/>
    <s v="07/12/2025 17:52:11"/>
    <s v="93910"/>
    <s v="DIVINO AVELINO DOS SANTOS"/>
    <x v="31"/>
    <s v="Caminhonete"/>
    <s v="Caminhonete S10"/>
    <s v="CHEVROLET"/>
    <s v="26406711"/>
    <s v="POSTO ZANDONADI"/>
    <s v="GUAPO"/>
    <s v="GO"/>
    <s v="DIESEL S-10"/>
    <n v="725"/>
    <n v="14.27"/>
    <s v=" Km/L"/>
    <n v="39739"/>
    <n v="50.8"/>
    <n v="6.19"/>
    <n v="314.45"/>
    <s v="71264279"/>
    <s v="Planejamento Operaci"/>
    <s v="Planejamento Operaci"/>
    <s v="INSPENCAO"/>
    <m/>
    <d v="2025-12-07T00:00:00"/>
    <x v="8"/>
    <x v="0"/>
    <x v="12"/>
  </r>
  <r>
    <s v="TTY2C25"/>
    <s v="60645800106472430"/>
    <s v="07/12/2025 18:23:07"/>
    <s v="07015"/>
    <s v="EDILEIA DE SOUSA ANTUNES"/>
    <x v="38"/>
    <s v="Caminhonete"/>
    <s v="SAVEIRO CS RB MF"/>
    <s v="VW"/>
    <s v="46286315"/>
    <s v="POSTO CENTRAL"/>
    <s v="BOM JESUS"/>
    <s v="GO"/>
    <s v="ETANOL COMUM"/>
    <n v="473"/>
    <n v="9.91"/>
    <s v=" Km/L"/>
    <n v="36492"/>
    <n v="47.71"/>
    <n v="4.5599999999999996"/>
    <n v="217.56"/>
    <s v="0"/>
    <s v="EXT - KSE LOCAÇOES"/>
    <s v="Planejamento Operaci"/>
    <s v="KSE LOCAÇOES"/>
    <m/>
    <d v="2025-12-07T00:00:00"/>
    <x v="8"/>
    <x v="0"/>
    <x v="12"/>
  </r>
  <r>
    <s v="TUG2C45"/>
    <s v="60645800106437770"/>
    <s v="07/12/2025 18:36:25"/>
    <s v="03782"/>
    <s v="ELVIS MESSIAS FERNANDES"/>
    <x v="54"/>
    <s v="Utilitário"/>
    <s v="SAVEIRO"/>
    <s v="FIAT"/>
    <s v="13335016"/>
    <s v="POSTO TREVO"/>
    <s v="RIO VERDE"/>
    <s v="GO"/>
    <s v="ETANOL COMUM"/>
    <n v="307"/>
    <n v="7.73"/>
    <s v=" Km/L"/>
    <n v="36857"/>
    <n v="39.71"/>
    <n v="4.49"/>
    <n v="178.3"/>
    <s v="71266940"/>
    <s v="EXT - KSE LOCAÇOES"/>
    <s v="Planejamento Operaci"/>
    <s v="KSE LOCAÇOES"/>
    <m/>
    <d v="2025-12-07T00:00:00"/>
    <x v="8"/>
    <x v="0"/>
    <x v="12"/>
  </r>
  <r>
    <s v="TFU6C04"/>
    <s v="60645800106437493"/>
    <s v="07/12/2025 19:01:25"/>
    <s v="87351"/>
    <s v="CLEYTON GARCIA MOREIRA"/>
    <x v="50"/>
    <s v="EQUIPAMENTOS"/>
    <s v="AMBULANCIA"/>
    <s v="OUTROS"/>
    <s v="46225718"/>
    <s v="POSTO MARIA JOAO"/>
    <s v="ITUMBIARA"/>
    <s v="GO"/>
    <s v="DIESEL S-10"/>
    <n v="224"/>
    <n v="3.09"/>
    <s v=" Km/L"/>
    <n v="5580"/>
    <n v="72.47"/>
    <n v="6.4"/>
    <n v="463.8"/>
    <s v="1"/>
    <s v="Planejamento Operaci"/>
    <s v="Planejamento Operaci"/>
    <s v="Operacional"/>
    <m/>
    <d v="2025-12-07T00:00:00"/>
    <x v="8"/>
    <x v="0"/>
    <x v="13"/>
  </r>
  <r>
    <s v="TJP1H27"/>
    <s v="60645800106439607"/>
    <s v="07/12/2025 19:07:11"/>
    <s v="01258"/>
    <s v="PEDRO HENRIQUE RODRIGUES VIDAL"/>
    <x v="58"/>
    <s v="EQUIPAMENTOS"/>
    <s v="GUINCHO LEVE"/>
    <s v="EQUIPAMENTO"/>
    <s v="87183400"/>
    <s v="MARAJO GUAPO"/>
    <s v="GUAPO"/>
    <s v="GO"/>
    <s v="DIESEL S-10"/>
    <n v="385"/>
    <n v="5.19"/>
    <s v=" Km/L"/>
    <n v="6663"/>
    <n v="74.209999999999994"/>
    <n v="6.09"/>
    <n v="451.94"/>
    <s v="0"/>
    <s v="EXT - LUCCA JR"/>
    <s v="Planejamento Operaci"/>
    <s v="LUCCA JR"/>
    <m/>
    <d v="2025-12-07T00:00:00"/>
    <x v="8"/>
    <x v="0"/>
    <x v="11"/>
  </r>
  <r>
    <s v="TJP1H27"/>
    <m/>
    <s v="07/12/2025 19:08:55"/>
    <m/>
    <m/>
    <x v="58"/>
    <m/>
    <m/>
    <m/>
    <m/>
    <s v="MARAJO GUAPO"/>
    <m/>
    <m/>
    <s v="ARLA-32"/>
    <s v="-"/>
    <s v="-"/>
    <s v=" Km/L"/>
    <s v="-"/>
    <n v="5.59"/>
    <m/>
    <n v="22.34"/>
    <m/>
    <m/>
    <s v="Planejamento Operaci"/>
    <s v="LUCCA JR"/>
    <m/>
    <d v="2025-12-07T00:00:00"/>
    <x v="8"/>
    <x v="0"/>
    <x v="11"/>
  </r>
  <r>
    <s v="TUF2B45"/>
    <s v="60645800106472420"/>
    <s v="07/12/2025 19:50:40"/>
    <s v="03398"/>
    <s v="JOSIMAR VENANCIO SANTOS SILVA"/>
    <x v="37"/>
    <s v="Caminhonete"/>
    <s v="SAVEIRO CS RB MF"/>
    <s v="VW"/>
    <s v="53030006"/>
    <s v="KR TREVO"/>
    <s v="SANTA HELENA DE GOIAS"/>
    <s v="GO"/>
    <s v="ETANOL COMUM"/>
    <n v="337"/>
    <n v="9.1300000000000008"/>
    <s v=" Km/L"/>
    <n v="42663"/>
    <n v="36.909999999999997"/>
    <n v="4.3899999999999997"/>
    <n v="162.03"/>
    <s v="1"/>
    <s v="EXT - KSE LOCAÇOES"/>
    <s v="Planejamento Operaci"/>
    <s v="KSE LOCAÇOES"/>
    <m/>
    <d v="2025-12-07T00:00:00"/>
    <x v="8"/>
    <x v="0"/>
    <x v="12"/>
  </r>
  <r>
    <s v="TUK2D26"/>
    <s v="60645800106553790"/>
    <s v="07/12/2025 20:55:02"/>
    <s v="70552"/>
    <s v="ARMANDO DA SILVA OLIVIEIRA NETO"/>
    <x v="42"/>
    <s v="Caminhonete"/>
    <s v="Caminhonete S10"/>
    <s v="CHEVROLET"/>
    <s v="75331003"/>
    <s v="SUPERVIA LAGOA"/>
    <s v="RIO VERDE"/>
    <s v="GO"/>
    <s v="DIESEL S-10"/>
    <n v="561"/>
    <n v="11.61"/>
    <s v=" Km/L"/>
    <n v="33585"/>
    <n v="48.31"/>
    <n v="6.09"/>
    <n v="294.20999999999998"/>
    <s v="0"/>
    <s v="Planejamento Operaci"/>
    <s v="Planejamento Operaci"/>
    <s v="INSPENCAO"/>
    <m/>
    <d v="2025-12-07T00:00:00"/>
    <x v="8"/>
    <x v="0"/>
    <x v="12"/>
  </r>
  <r>
    <s v="TIV6G27"/>
    <s v="60645800106184069"/>
    <s v="07/12/2025 21:57:34"/>
    <s v="02910"/>
    <s v="EMERSON CRISTIANO DA SILVEIRA"/>
    <x v="30"/>
    <s v="EQUIPAMENTOS"/>
    <s v="GUINCHO LEVE"/>
    <s v="EQUIPAMENTO"/>
    <s v="36645906"/>
    <s v="AUTO POSTO ESTRELA DO SUL III"/>
    <s v="ACREUNA"/>
    <s v="GO"/>
    <s v="DIESEL S-10"/>
    <n v="593"/>
    <n v="6.11"/>
    <s v=" Km/L"/>
    <n v="12415"/>
    <n v="97.12"/>
    <n v="6.18"/>
    <n v="600.24"/>
    <s v="0"/>
    <s v="EXT - LUCCA JR"/>
    <s v="Planejamento Operaci"/>
    <s v="LUCCA JR"/>
    <m/>
    <d v="2025-12-07T00:00:00"/>
    <x v="8"/>
    <x v="0"/>
    <x v="11"/>
  </r>
  <r>
    <s v="TTP5B47"/>
    <s v="60645800106472110"/>
    <s v="07/12/2025 22:24:59"/>
    <s v="99531"/>
    <s v="RODRIGO RODRIGUES BARROS"/>
    <x v="40"/>
    <s v="Caminhonete"/>
    <s v="SAVEIRO CS RB MF"/>
    <s v="VW"/>
    <s v="75331801"/>
    <s v="DECIO CEZARINA"/>
    <s v="CEZARINA"/>
    <s v="GO"/>
    <s v="ETANOL COMUM"/>
    <n v="507"/>
    <n v="11.47"/>
    <s v=" Km/L"/>
    <n v="35609"/>
    <n v="44.21"/>
    <n v="4.3899999999999997"/>
    <n v="194.08"/>
    <s v="202512072224"/>
    <s v="EXT - KSE LOCAÇOES"/>
    <s v="Planejamento Operaci"/>
    <s v="KSE LOCAÇOES"/>
    <m/>
    <d v="2025-12-07T00:00:00"/>
    <x v="8"/>
    <x v="0"/>
    <x v="12"/>
  </r>
  <r>
    <s v="TTR3A31"/>
    <s v="60645800106472404"/>
    <s v="07/12/2025 23:39:56"/>
    <s v="01836"/>
    <s v="DANILLO ROSA CARDOSO"/>
    <x v="53"/>
    <s v="Caminhonete"/>
    <s v="SAVEIRO CS RB MF"/>
    <s v="VW"/>
    <s v="46209914"/>
    <s v="DECIO RIO VERDE"/>
    <s v="RIO VERDE"/>
    <s v="GO"/>
    <s v="ETANOL COMUM"/>
    <n v="368"/>
    <n v="9.57"/>
    <s v=" Km/L"/>
    <n v="34071"/>
    <n v="38.47"/>
    <n v="4.49"/>
    <n v="172.73"/>
    <s v="202512072338"/>
    <s v="EXT - KSE LOCAÇOES"/>
    <s v="Planejamento Operaci"/>
    <s v="KSE LOCAÇOES"/>
    <m/>
    <d v="2025-12-07T00:00:00"/>
    <x v="8"/>
    <x v="0"/>
    <x v="12"/>
  </r>
  <r>
    <s v="TTQ3C61"/>
    <s v="60645800106472501"/>
    <s v="07/12/2025 23:54:25"/>
    <s v="75717"/>
    <s v="LUCAS PEREIRA APRIGIO"/>
    <x v="44"/>
    <s v="Caminhonete"/>
    <s v="SAVEIRO CS RB MF"/>
    <s v="VW"/>
    <s v="46209914"/>
    <s v="DECIO RIO VERDE"/>
    <s v="RIO VERDE"/>
    <s v="GO"/>
    <s v="ETANOL COMUM"/>
    <n v="427"/>
    <n v="11.43"/>
    <s v=" Km/L"/>
    <n v="23820"/>
    <n v="37.35"/>
    <n v="4.49"/>
    <n v="167.7"/>
    <s v="202512072353"/>
    <s v="EXT - KSE LOCAÇOES"/>
    <s v="Planejamento Operaci"/>
    <s v="KSE LOCAÇOES"/>
    <m/>
    <d v="2025-12-07T00:00:00"/>
    <x v="8"/>
    <x v="0"/>
    <x v="12"/>
  </r>
  <r>
    <s v="TTT2H95"/>
    <s v="60645800106472477"/>
    <s v="08/12/2025 02:23:44"/>
    <s v="03762"/>
    <s v="EDIVANDO SANTOS DA SILVA"/>
    <x v="63"/>
    <s v="Caminhonete"/>
    <s v="SAVEIRO CS RB MF"/>
    <s v="VW"/>
    <s v="07674909"/>
    <s v="AUTO POSTO INDIARA"/>
    <s v="INDIARA"/>
    <s v="GO"/>
    <s v="ETANOL COMUM"/>
    <n v="426"/>
    <n v="10.88"/>
    <s v=" Km/L"/>
    <n v="21078"/>
    <n v="39.14"/>
    <n v="4.59"/>
    <n v="179.65"/>
    <s v="10333"/>
    <s v="EXT - KSE LOCAÇOES"/>
    <s v="Planejamento Operaci"/>
    <s v="KSE LOCAÇOES"/>
    <m/>
    <d v="2025-12-08T00:00:00"/>
    <x v="8"/>
    <x v="0"/>
    <x v="12"/>
  </r>
  <r>
    <s v="TFI3B19"/>
    <s v="60645800105926941"/>
    <s v="08/12/2025 05:04:23"/>
    <s v="03102"/>
    <s v="EDES GONÇALVES DA SILVA"/>
    <x v="4"/>
    <s v="AUTOMOVEL"/>
    <s v="ARGO"/>
    <s v="FIAT"/>
    <s v="45341508"/>
    <s v="POSTO ALTO DA SERRA"/>
    <s v="ITUMBIARA"/>
    <s v="GO"/>
    <s v="ETANOL COMUM"/>
    <n v="320"/>
    <n v="12.59"/>
    <s v=" Km/L"/>
    <n v="38564"/>
    <n v="25.41"/>
    <n v="4.6390000000000002"/>
    <n v="117.87"/>
    <s v="0"/>
    <s v="Planejamento Operaci"/>
    <s v="Planejamento Operaci"/>
    <s v="Operacional"/>
    <m/>
    <d v="2025-12-08T00:00:00"/>
    <x v="8"/>
    <x v="0"/>
    <x v="0"/>
  </r>
  <r>
    <s v="TTY2C25"/>
    <s v="60645800106472430"/>
    <s v="08/12/2025 05:14:36"/>
    <s v="05644"/>
    <s v="GEOVANE SEVERIANO DA SILVA"/>
    <x v="38"/>
    <s v="Caminhonete"/>
    <s v="SAVEIRO CS RB MF"/>
    <s v="VW"/>
    <s v="45341508"/>
    <s v="POSTO ALTO DA SERRA"/>
    <s v="ITUMBIARA"/>
    <s v="GO"/>
    <s v="ETANOL COMUM"/>
    <n v="428"/>
    <n v="12.79"/>
    <s v=" Km/L"/>
    <n v="36920"/>
    <n v="33.47"/>
    <n v="4.6390000000000002"/>
    <n v="155.28"/>
    <s v="0"/>
    <s v="EXT - KSE LOCAÇOES"/>
    <s v="Planejamento Operaci"/>
    <s v="KSE LOCAÇOES"/>
    <m/>
    <d v="2025-12-08T00:00:00"/>
    <x v="8"/>
    <x v="0"/>
    <x v="12"/>
  </r>
  <r>
    <s v="TUF2B45"/>
    <s v="60645800106472420"/>
    <s v="08/12/2025 05:25:36"/>
    <s v="03398"/>
    <s v="JOSIMAR VENANCIO SANTOS SILVA"/>
    <x v="37"/>
    <s v="Caminhonete"/>
    <s v="SAVEIRO CS RB MF"/>
    <s v="VW"/>
    <s v="13342911"/>
    <s v="SANTA HELENA DE GOIAS"/>
    <s v="SANTA HELENA DE GOIAS"/>
    <s v="GO"/>
    <s v="ETANOL COMUM"/>
    <n v="440"/>
    <n v="10.6"/>
    <s v=" Km/L"/>
    <n v="43103"/>
    <n v="41.49"/>
    <n v="4.391"/>
    <n v="182.18"/>
    <s v="1765182282"/>
    <s v="EXT - KSE LOCAÇOES"/>
    <s v="Planejamento Operaci"/>
    <s v="KSE LOCAÇOES"/>
    <m/>
    <d v="2025-12-08T00:00:00"/>
    <x v="8"/>
    <x v="0"/>
    <x v="12"/>
  </r>
  <r>
    <s v="TGC9A34"/>
    <s v="60645800106437250"/>
    <s v="08/12/2025 06:01:02"/>
    <s v="44080"/>
    <s v="SILAS GOMES RODRIGUES"/>
    <x v="48"/>
    <s v="EQUIPAMENTOS"/>
    <s v="AMBULANCIA"/>
    <s v="OUTROS"/>
    <s v="53081711"/>
    <s v="POSTO Z   Z SANTA MA"/>
    <s v="GUAPO"/>
    <s v="GO"/>
    <s v="DIESEL S-10"/>
    <n v="257"/>
    <n v="6.15"/>
    <s v=" Km/L"/>
    <n v="6457"/>
    <n v="41.78"/>
    <n v="5.891"/>
    <n v="246.12"/>
    <s v="1"/>
    <s v="Planejamento Operaci"/>
    <s v="Planejamento Operaci"/>
    <s v="Operacional"/>
    <m/>
    <d v="2025-12-08T00:00:00"/>
    <x v="8"/>
    <x v="0"/>
    <x v="13"/>
  </r>
  <r>
    <s v="TGC9A34"/>
    <m/>
    <s v="08/12/2025 06:03:11"/>
    <m/>
    <m/>
    <x v="48"/>
    <m/>
    <m/>
    <m/>
    <m/>
    <s v="POSTO Z   Z SANTA MA"/>
    <m/>
    <m/>
    <s v="ARLA-32"/>
    <s v="-"/>
    <s v="-"/>
    <s v=" Km/L"/>
    <s v="-"/>
    <n v="3"/>
    <m/>
    <n v="11.37"/>
    <m/>
    <m/>
    <s v="Planejamento Operaci"/>
    <s v="Operacional"/>
    <m/>
    <d v="2025-12-08T00:00:00"/>
    <x v="8"/>
    <x v="0"/>
    <x v="13"/>
  </r>
  <r>
    <s v="TUW2D74"/>
    <s v="60645800105124310"/>
    <s v="08/12/2025 06:28:45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939"/>
    <n v="22.13"/>
    <s v=" Km/L"/>
    <n v="34311"/>
    <n v="42.43"/>
    <n v="6.49"/>
    <n v="275.38"/>
    <s v="0"/>
    <s v="Planejamento Operaci"/>
    <s v="Planejamento Operaci"/>
    <s v="Operacional"/>
    <m/>
    <d v="2025-12-08T00:00:00"/>
    <x v="8"/>
    <x v="0"/>
    <x v="12"/>
  </r>
  <r>
    <s v="ETE7J06"/>
    <s v="60645800106437809"/>
    <s v="08/12/2025 07:02:06"/>
    <s v="03709"/>
    <s v="NAFTALI VINICIO NEVES DE OLIVEIRA"/>
    <x v="19"/>
    <s v="Caminhão"/>
    <s v="CAMINHAO PRANCHA"/>
    <s v="FORD"/>
    <s v="41826312"/>
    <s v="AUTO POSTO JACARE"/>
    <s v="ACREUNA"/>
    <s v="GO"/>
    <s v="DIESEL S-10"/>
    <n v="0"/>
    <n v="0"/>
    <s v=" Km/L"/>
    <n v="0"/>
    <n v="124.84"/>
    <n v="5.99"/>
    <n v="747.8"/>
    <s v="81225324"/>
    <s v="EXT - SAO PEDRO"/>
    <s v="Planejamento Operaci"/>
    <s v="SAO PEDRO"/>
    <m/>
    <d v="2025-12-08T00:00:00"/>
    <x v="8"/>
    <x v="0"/>
    <x v="7"/>
  </r>
  <r>
    <s v="TFS3C72"/>
    <s v="60645800105143738"/>
    <s v="08/12/2025 07:13:10"/>
    <s v="00271"/>
    <s v="HEDER OLIVEIRA SANTANA"/>
    <x v="9"/>
    <s v="AUTOMOVEL"/>
    <s v="ARGO"/>
    <s v="FIAT"/>
    <s v="13308211"/>
    <s v="P. BANDEIRANTES"/>
    <s v="RIO VERDE"/>
    <s v="GO"/>
    <s v="ETANOL COMUM"/>
    <n v="180"/>
    <n v="7.12"/>
    <s v=" Km/L"/>
    <n v="59638"/>
    <n v="25.29"/>
    <n v="4.601"/>
    <n v="116.35"/>
    <s v="81225745"/>
    <s v="Planejamento Operaci"/>
    <s v="Planejamento Operaci"/>
    <s v="Operacional"/>
    <m/>
    <d v="2025-12-08T00:00:00"/>
    <x v="8"/>
    <x v="0"/>
    <x v="4"/>
  </r>
  <r>
    <s v="TGM2I26"/>
    <s v="60645800106437620"/>
    <s v="08/12/2025 07:47:07"/>
    <s v="59226"/>
    <s v="PASCHOAL FAVORITTO DE QUEIROZ"/>
    <x v="52"/>
    <s v="Utilitário"/>
    <s v="FIORINO"/>
    <s v="FIAT"/>
    <s v="69479601"/>
    <s v="REDE SANTA LUZIA X"/>
    <s v="GOIANIA"/>
    <s v="GO"/>
    <s v="ETANOL COMUM"/>
    <n v="178"/>
    <n v="6.44"/>
    <s v=" Km/L"/>
    <n v="7389"/>
    <n v="27.65"/>
    <n v="4.8710000000000004"/>
    <n v="134.66999999999999"/>
    <s v="154214"/>
    <s v="EXT - KSE LOCAÇOES"/>
    <s v="Planejamento Operaci"/>
    <s v="Operacional"/>
    <m/>
    <d v="2025-12-08T00:00:00"/>
    <x v="8"/>
    <x v="0"/>
    <x v="5"/>
  </r>
  <r>
    <s v="TTG6C15"/>
    <s v="60645800106437736"/>
    <s v="08/12/2025 08:36:48"/>
    <s v="07928"/>
    <s v="JOÃO PAULO SILVA TAVARES"/>
    <x v="64"/>
    <s v="Utilitário"/>
    <s v="SAVEIRO"/>
    <s v="FIAT"/>
    <s v="13335016"/>
    <s v="POSTO TREVO"/>
    <s v="RIO VERDE"/>
    <s v="GO"/>
    <s v="ETANOL COMUM"/>
    <n v="271"/>
    <n v="5.96"/>
    <s v=" Km/L"/>
    <n v="34219"/>
    <n v="45.5"/>
    <n v="4.4909999999999997"/>
    <n v="204.32"/>
    <s v="81230978"/>
    <s v="EXT - KSE LOCAÇOES"/>
    <s v="Planejamento Operaci"/>
    <s v="KSE LOCAÇOES"/>
    <m/>
    <d v="2025-12-08T00:00:00"/>
    <x v="8"/>
    <x v="0"/>
    <x v="1"/>
  </r>
  <r>
    <s v="TGF2J32"/>
    <s v="60645800105143827"/>
    <s v="08/12/2025 08:51:38"/>
    <s v="29136"/>
    <s v="CLEITON INACIO DE MOURA"/>
    <x v="16"/>
    <s v="AUTOMOVEL"/>
    <s v="ARGO"/>
    <s v="FIAT"/>
    <s v="94278811"/>
    <s v="POSTO ALPHA"/>
    <s v="GOIANIA"/>
    <s v="GO"/>
    <s v="ETANOL COMUM"/>
    <n v="304"/>
    <n v="7.91"/>
    <s v=" Km/L"/>
    <n v="12661"/>
    <n v="38.42"/>
    <n v="4.87"/>
    <n v="187.11"/>
    <s v="0"/>
    <s v="Planejamento Operaci"/>
    <s v="Planejamento Operaci"/>
    <s v="Operacional"/>
    <m/>
    <d v="2025-12-08T00:00:00"/>
    <x v="8"/>
    <x v="0"/>
    <x v="5"/>
  </r>
  <r>
    <s v="TKB0E17"/>
    <s v="60645800106185180"/>
    <s v="08/12/2025 09:01:29"/>
    <s v="89061"/>
    <s v="HIGOR MARTINS FERREIRA_x0009__x0009__x0009__x0009_"/>
    <x v="27"/>
    <s v="EQUIPAMENTOS"/>
    <s v="GUINCHO LEVE"/>
    <s v="EQUIPAMENTO"/>
    <s v="46286315"/>
    <s v="POSTO CENTRAL"/>
    <s v="BOM JESUS"/>
    <s v="GO"/>
    <s v="DIESEL S-10"/>
    <n v="227"/>
    <n v="3.73"/>
    <s v=" Km/L"/>
    <n v="8817"/>
    <n v="60.9"/>
    <n v="6.2409999999999997"/>
    <n v="380.06"/>
    <s v="0"/>
    <s v="EXT - LUCCA JR"/>
    <s v="Planejamento Operaci"/>
    <s v="LUCCA JR"/>
    <m/>
    <d v="2025-12-08T00:00:00"/>
    <x v="8"/>
    <x v="0"/>
    <x v="11"/>
  </r>
  <r>
    <s v="TFE6B22"/>
    <s v="60645800105143762"/>
    <s v="08/12/2025 09:06:26"/>
    <s v="03608"/>
    <s v="WEIDER DA SILVA RODRIGUES"/>
    <x v="1"/>
    <s v="AUTOMOVEL"/>
    <s v="ARGO"/>
    <s v="FIAT"/>
    <s v="64170105"/>
    <s v="POSTOS DUME"/>
    <s v="APARECIDA DE GOIANIA"/>
    <s v="GO"/>
    <s v="ETANOL COMUM"/>
    <n v="400"/>
    <n v="9.73"/>
    <s v=" Km/L"/>
    <n v="34432"/>
    <n v="41.09"/>
    <n v="4.78"/>
    <n v="196.43"/>
    <s v="0"/>
    <s v="Planejamento Operaci"/>
    <s v="Planejamento Operaci"/>
    <s v="Operacional"/>
    <m/>
    <d v="2025-12-08T00:00:00"/>
    <x v="8"/>
    <x v="0"/>
    <x v="1"/>
  </r>
  <r>
    <s v="TFP3B22"/>
    <s v="60645800105143720"/>
    <s v="08/12/2025 09:53:38"/>
    <s v="02769"/>
    <s v="ANDRE LUIS PAULINO"/>
    <x v="6"/>
    <s v="AUTOMOVEL"/>
    <s v="ARGO"/>
    <s v="FIAT"/>
    <s v="46286315"/>
    <s v="POSTO CENTRAL"/>
    <s v="BOM JESUS"/>
    <s v="GO"/>
    <s v="ETANOL COMUM"/>
    <n v="324"/>
    <n v="9.65"/>
    <s v=" Km/L"/>
    <n v="33369"/>
    <n v="33.56"/>
    <n v="4.5609999999999999"/>
    <n v="153.06"/>
    <s v="0"/>
    <s v="Planejamento Operaci"/>
    <s v="Planejamento Operaci"/>
    <s v="Operacional"/>
    <m/>
    <d v="2025-12-08T00:00:00"/>
    <x v="8"/>
    <x v="0"/>
    <x v="4"/>
  </r>
  <r>
    <s v="TTP5B47"/>
    <s v="60645800106472110"/>
    <s v="08/12/2025 09:53:55"/>
    <s v="02396"/>
    <s v="RENATO DE ALMEIDA VIEIRA"/>
    <x v="40"/>
    <s v="Caminhonete"/>
    <s v="SAVEIRO CS RB MF"/>
    <s v="VW"/>
    <s v="07674909"/>
    <s v="AUTO POSTO INDIARA"/>
    <s v="INDIARA"/>
    <s v="GO"/>
    <s v="ETANOL COMUM"/>
    <n v="428"/>
    <n v="11.42"/>
    <s v=" Km/L"/>
    <n v="36037"/>
    <n v="37.47"/>
    <n v="4.59"/>
    <n v="171.98"/>
    <s v="10339"/>
    <s v="EXT - KSE LOCAÇOES"/>
    <s v="Planejamento Operaci"/>
    <s v="KSE LOCAÇOES"/>
    <m/>
    <d v="2025-12-08T00:00:00"/>
    <x v="8"/>
    <x v="0"/>
    <x v="12"/>
  </r>
  <r>
    <s v="TTQ4C10"/>
    <s v="60645800106553930"/>
    <s v="08/12/2025 10:19:02"/>
    <s v="26126"/>
    <s v="MARIVALDO GONÇALVES"/>
    <x v="31"/>
    <s v="Caminhonete"/>
    <s v="Caminhonete S10"/>
    <s v="CHEVROLET"/>
    <s v="26406711"/>
    <s v="POSTO ZANDONADI"/>
    <s v="GUAPO"/>
    <s v="GO"/>
    <s v="DIESEL S-10"/>
    <n v="770"/>
    <n v="15.63"/>
    <s v=" Km/L"/>
    <n v="40509"/>
    <n v="49.25"/>
    <n v="6.1909999999999998"/>
    <n v="304.91000000000003"/>
    <s v="81237096"/>
    <s v="Planejamento Operaci"/>
    <s v="Planejamento Operaci"/>
    <s v="INSPENCAO"/>
    <m/>
    <d v="2025-12-08T00:00:00"/>
    <x v="8"/>
    <x v="0"/>
    <x v="12"/>
  </r>
  <r>
    <s v="TTQ3C61"/>
    <s v="60645800106472501"/>
    <s v="08/12/2025 10:21:34"/>
    <s v="88512"/>
    <s v="JUAREZ NEVES"/>
    <x v="44"/>
    <s v="Caminhonete"/>
    <s v="SAVEIRO CS RB MF"/>
    <s v="VW"/>
    <s v="45308900"/>
    <s v="POSTO LUPATINI"/>
    <s v="SANTO ANTONIO DA BARRA"/>
    <s v="GO"/>
    <s v="ETANOL COMUM"/>
    <n v="500"/>
    <n v="11.51"/>
    <s v=" Km/L"/>
    <n v="24320"/>
    <n v="43.44"/>
    <n v="4.49"/>
    <n v="195.05"/>
    <s v="0"/>
    <s v="EXT - KSE LOCAÇOES"/>
    <s v="Planejamento Operaci"/>
    <s v="KSE LOCAÇOES"/>
    <m/>
    <d v="2025-12-08T00:00:00"/>
    <x v="8"/>
    <x v="0"/>
    <x v="12"/>
  </r>
  <r>
    <s v="TFM4H34"/>
    <s v="60645800106437340"/>
    <s v="08/12/2025 11:34:17"/>
    <s v="00035"/>
    <s v="GILSON TEIXEIRA DA SILVA"/>
    <x v="46"/>
    <s v="EQUIPAMENTOS"/>
    <s v="AMBULANCIA"/>
    <s v="OUTROS"/>
    <s v="45308900"/>
    <s v="POSTO LUPATINI"/>
    <s v="SANTO ANTONIO DA BARRA"/>
    <s v="GO"/>
    <s v="DIESEL S-10"/>
    <n v="247"/>
    <n v="5.68"/>
    <s v=" Km/L"/>
    <n v="5168"/>
    <n v="43.52"/>
    <n v="6.39"/>
    <n v="278.08999999999997"/>
    <s v="1"/>
    <s v="Planejamento Operaci"/>
    <s v="Planejamento Operaci"/>
    <s v="Operacional"/>
    <m/>
    <d v="2025-12-08T00:00:00"/>
    <x v="8"/>
    <x v="0"/>
    <x v="13"/>
  </r>
  <r>
    <s v="TFM4H34"/>
    <m/>
    <s v="08/12/2025 11:34:17"/>
    <m/>
    <m/>
    <x v="46"/>
    <m/>
    <m/>
    <m/>
    <m/>
    <s v="POSTO LUPATINI"/>
    <m/>
    <m/>
    <s v="ARLA-32"/>
    <s v="-"/>
    <s v="-"/>
    <s v=" Km/L"/>
    <s v="-"/>
    <n v="1.28"/>
    <m/>
    <n v="5.14"/>
    <m/>
    <m/>
    <s v="Planejamento Operaci"/>
    <s v="Operacional"/>
    <m/>
    <d v="2025-12-08T00:00:00"/>
    <x v="8"/>
    <x v="0"/>
    <x v="13"/>
  </r>
  <r>
    <s v="TIV6G27"/>
    <s v="60645800106184069"/>
    <s v="08/12/2025 11:47:00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200"/>
    <n v="5.95"/>
    <s v=" Km/L"/>
    <n v="12615"/>
    <n v="33.6"/>
    <n v="5.992"/>
    <n v="201.32"/>
    <s v="81242409"/>
    <s v="EXT - LUCCA JR"/>
    <s v="Planejamento Operaci"/>
    <s v="LUCCA JR"/>
    <m/>
    <d v="2025-12-08T00:00:00"/>
    <x v="8"/>
    <x v="0"/>
    <x v="11"/>
  </r>
  <r>
    <s v="TIV6G27"/>
    <m/>
    <s v="08/12/2025 11:47:00"/>
    <m/>
    <m/>
    <x v="30"/>
    <m/>
    <m/>
    <m/>
    <m/>
    <s v="AUTO POSTO JACARE"/>
    <m/>
    <m/>
    <s v="ARLA-32"/>
    <s v="-"/>
    <s v="-"/>
    <s v=" Km/L"/>
    <s v="-"/>
    <n v="6.37"/>
    <m/>
    <n v="21.02"/>
    <m/>
    <m/>
    <s v="Planejamento Operaci"/>
    <s v="LUCCA JR"/>
    <m/>
    <d v="2025-12-08T00:00:00"/>
    <x v="8"/>
    <x v="0"/>
    <x v="11"/>
  </r>
  <r>
    <s v="TTT2H95"/>
    <s v="60645800106472477"/>
    <s v="08/12/2025 11:48:16"/>
    <s v="01042"/>
    <s v="EDUARDO SANTOS"/>
    <x v="63"/>
    <s v="Caminhonete"/>
    <s v="SAVEIRO CS RB MF"/>
    <s v="VW"/>
    <s v="41826312"/>
    <s v="AUTO POSTO JACARE"/>
    <s v="ACREUNA"/>
    <s v="GO"/>
    <s v="ETANOL COMUM"/>
    <n v="475"/>
    <n v="11.74"/>
    <s v=" Km/L"/>
    <n v="21553"/>
    <n v="40.47"/>
    <n v="4.4210000000000003"/>
    <n v="178.91"/>
    <s v="81242512"/>
    <s v="EXT - KSE LOCAÇOES"/>
    <s v="Planejamento Operaci"/>
    <s v="KSE LOCAÇOES"/>
    <m/>
    <d v="2025-12-08T00:00:00"/>
    <x v="8"/>
    <x v="0"/>
    <x v="12"/>
  </r>
  <r>
    <s v="TTR3A31"/>
    <s v="60645800106472404"/>
    <s v="08/12/2025 12:00:24"/>
    <s v="95143"/>
    <s v="NILDO ANTONIO DE SOUSA"/>
    <x v="53"/>
    <s v="Caminhonete"/>
    <s v="SAVEIRO CS RB MF"/>
    <s v="VW"/>
    <s v="46209914"/>
    <s v="DECIO RIO VERDE"/>
    <s v="RIO VERDE"/>
    <s v="GO"/>
    <s v="ETANOL COMUM"/>
    <n v="451"/>
    <n v="9.35"/>
    <s v=" Km/L"/>
    <n v="34522"/>
    <n v="48.26"/>
    <n v="4.49"/>
    <n v="216.69"/>
    <s v="202512081159"/>
    <s v="EXT - KSE LOCAÇOES"/>
    <s v="Planejamento Operaci"/>
    <s v="KSE LOCAÇOES"/>
    <m/>
    <d v="2025-12-08T00:00:00"/>
    <x v="8"/>
    <x v="0"/>
    <x v="12"/>
  </r>
  <r>
    <s v="TFW3J34"/>
    <s v="60645800106437440"/>
    <s v="08/12/2025 12:21:21"/>
    <s v="70145"/>
    <s v="LUCAS HENRIQUE MAGALHAES DE SOUZA "/>
    <x v="49"/>
    <s v="EQUIPAMENTOS"/>
    <s v="AMBULANCIA"/>
    <s v="OUTROS"/>
    <s v="46286315"/>
    <s v="POSTO CENTRAL"/>
    <s v="BOM JESUS"/>
    <s v="GO"/>
    <s v="DIESEL S-10"/>
    <n v="276"/>
    <n v="6.04"/>
    <s v=" Km/L"/>
    <n v="7400"/>
    <n v="45.71"/>
    <n v="6.24"/>
    <n v="285.24"/>
    <s v="0"/>
    <s v="Planejamento Operaci"/>
    <s v="Planejamento Operaci"/>
    <s v="Operacional"/>
    <m/>
    <d v="2025-12-08T00:00:00"/>
    <x v="8"/>
    <x v="0"/>
    <x v="13"/>
  </r>
  <r>
    <s v="TTG6C15"/>
    <s v="60645800106437736"/>
    <s v="08/12/2025 13:17:18"/>
    <s v="07928"/>
    <s v="JOÃO PAULO SILVA TAVARES"/>
    <x v="64"/>
    <s v="Utilitário"/>
    <s v="SAVEIRO"/>
    <s v="FIAT"/>
    <s v="45341508"/>
    <s v="POSTO ALTO DA SERRA"/>
    <s v="ITUMBIARA"/>
    <s v="GO"/>
    <s v="ETANOL COMUM"/>
    <n v="197"/>
    <n v="6.24"/>
    <s v=" Km/L"/>
    <n v="34416"/>
    <n v="31.59"/>
    <n v="4.641"/>
    <n v="146.6"/>
    <s v="0"/>
    <s v="EXT - KSE LOCAÇOES"/>
    <s v="Planejamento Operaci"/>
    <s v="KSE LOCAÇOES"/>
    <m/>
    <d v="2025-12-08T00:00:00"/>
    <x v="8"/>
    <x v="0"/>
    <x v="1"/>
  </r>
  <r>
    <s v="TTV4H65"/>
    <s v="60645800106437744"/>
    <s v="08/12/2025 14:08:37"/>
    <s v="09697"/>
    <s v="HUILDSON ROSA BARBOSA"/>
    <x v="65"/>
    <s v="Caminhonete"/>
    <s v="SAVEIRO CD RB MF"/>
    <s v="VOLKSWAGEN"/>
    <s v="45341508"/>
    <s v="POSTO ALTO DA SERRA"/>
    <s v="ITUMBIARA"/>
    <s v="GO"/>
    <s v="ETANOL COMUM"/>
    <n v="399"/>
    <n v="8.0299999999999994"/>
    <s v=" Km/L"/>
    <n v="2050"/>
    <n v="49.66"/>
    <n v="4.6399999999999997"/>
    <n v="230.41"/>
    <s v="0"/>
    <s v="EXT - KSE LOCAÇOES"/>
    <s v="Planejamento Operaci"/>
    <s v="KSE LOCAÇOES"/>
    <m/>
    <d v="2025-12-08T00:00:00"/>
    <x v="8"/>
    <x v="0"/>
    <x v="12"/>
  </r>
  <r>
    <s v="TBE3B78"/>
    <s v="60645800105124169"/>
    <s v="08/12/2025 14:13:38"/>
    <s v="89049"/>
    <s v="VALDEIR JOSE CORREIA"/>
    <x v="19"/>
    <s v="Caminhão"/>
    <s v="9-180"/>
    <s v="VW"/>
    <s v="87183400"/>
    <s v="MARAJO GUAPO"/>
    <s v="GUAPO"/>
    <s v="GO"/>
    <s v="DIESEL S-10"/>
    <n v="0"/>
    <n v="0"/>
    <s v=" Km/L"/>
    <n v="0"/>
    <n v="92.91"/>
    <n v="6.09"/>
    <n v="565.82000000000005"/>
    <s v="0"/>
    <s v="EXT - SAO PEDRO"/>
    <s v="Planejamento Operaci"/>
    <s v="SAO PEDRO"/>
    <m/>
    <d v="2025-12-08T00:00:00"/>
    <x v="8"/>
    <x v="0"/>
    <x v="7"/>
  </r>
  <r>
    <s v="TBE3B78"/>
    <m/>
    <s v="08/12/2025 14:14:53"/>
    <m/>
    <m/>
    <x v="20"/>
    <m/>
    <m/>
    <m/>
    <m/>
    <s v="MARAJO GUAPO"/>
    <m/>
    <m/>
    <s v="ARLA-32"/>
    <n v="0"/>
    <n v="0"/>
    <s v=" Km/L"/>
    <n v="0"/>
    <n v="6.25"/>
    <m/>
    <n v="24.94"/>
    <m/>
    <s v="EXT - SAO PEDRO"/>
    <s v="Planejamento Operaci"/>
    <s v="SAO PEDRO"/>
    <m/>
    <d v="2025-12-08T00:00:00"/>
    <x v="8"/>
    <x v="0"/>
    <x v="7"/>
  </r>
  <r>
    <s v="TFD2J89"/>
    <s v="60645800105143710"/>
    <s v="08/12/2025 14:15:15"/>
    <s v="29874"/>
    <s v="ANDERSON FRANCISCO VELOZO"/>
    <x v="0"/>
    <s v="AUTOMOVEL"/>
    <s v="ARGO"/>
    <s v="FIAT"/>
    <s v="75331801"/>
    <s v="DECIO CEZARINA"/>
    <s v="CEZARINA"/>
    <s v="GO"/>
    <s v="ETANOL COMUM"/>
    <n v="322"/>
    <n v="9.98"/>
    <s v=" Km/L"/>
    <n v="15464"/>
    <n v="32.28"/>
    <n v="4.3899999999999997"/>
    <n v="141.71"/>
    <s v="202512081414"/>
    <s v="Planejamento Operaci"/>
    <s v="Planejamento Operaci"/>
    <s v="Operacional"/>
    <m/>
    <d v="2025-12-08T00:00:00"/>
    <x v="8"/>
    <x v="0"/>
    <x v="0"/>
  </r>
  <r>
    <s v="IMP0001"/>
    <s v="60645800105124150"/>
    <s v="08/12/2025 14:17:33"/>
    <s v="89049"/>
    <s v="VALDEIR JOSE CORREIA"/>
    <x v="19"/>
    <s v="EQUIPAMENTOS"/>
    <s v="IMPLEMENTOS"/>
    <s v="OUTROS"/>
    <s v="87183400"/>
    <s v="MARAJO GUAPO"/>
    <s v="GUAPO"/>
    <s v="GO"/>
    <s v="GASOLINA COMUM"/>
    <n v="0"/>
    <n v="0"/>
    <s v=" Km/L"/>
    <n v="0"/>
    <n v="20"/>
    <n v="5.8949999999999996"/>
    <n v="117.9"/>
    <s v="0"/>
    <s v="EXT - SAO PEDRO"/>
    <s v="Planejamento Operaci"/>
    <s v="SAO PEDRO"/>
    <m/>
    <d v="2025-12-08T00:00:00"/>
    <x v="8"/>
    <x v="0"/>
    <x v="7"/>
  </r>
  <r>
    <s v="TTY2C25"/>
    <s v="60645800106472430"/>
    <s v="08/12/2025 14:29:46"/>
    <s v="36807"/>
    <s v="ALEX DOS SANTOS"/>
    <x v="38"/>
    <s v="Caminhonete"/>
    <s v="SAVEIRO CS RB MF"/>
    <s v="VW"/>
    <s v="46286315"/>
    <s v="POSTO CENTRAL"/>
    <s v="BOM JESUS"/>
    <s v="GO"/>
    <s v="ETANOL COMUM"/>
    <n v="429"/>
    <n v="8.9700000000000006"/>
    <s v=" Km/L"/>
    <n v="37349"/>
    <n v="47.81"/>
    <n v="4.5599999999999996"/>
    <n v="218.01"/>
    <s v="0"/>
    <s v="EXT - KSE LOCAÇOES"/>
    <s v="Planejamento Operaci"/>
    <s v="KSE LOCAÇOES"/>
    <m/>
    <d v="2025-12-08T00:00:00"/>
    <x v="8"/>
    <x v="0"/>
    <x v="12"/>
  </r>
  <r>
    <s v="TFS3C72"/>
    <s v="60645800105143738"/>
    <s v="08/12/2025 14:30:27"/>
    <s v="00271"/>
    <s v="HEDER OLIVEIRA SANTANA"/>
    <x v="9"/>
    <s v="AUTOMOVEL"/>
    <s v="ARGO"/>
    <s v="FIAT"/>
    <s v="53081700"/>
    <s v="POSTO Z   Z SANTA MA"/>
    <s v="GUAPO"/>
    <s v="GO"/>
    <s v="ETANOL COMUM"/>
    <n v="210"/>
    <n v="7.26"/>
    <s v=" Km/L"/>
    <n v="59848"/>
    <n v="28.91"/>
    <n v="4.09"/>
    <n v="118.25"/>
    <s v="0"/>
    <s v="Planejamento Operaci"/>
    <s v="Planejamento Operaci"/>
    <s v="Operacional"/>
    <m/>
    <d v="2025-12-08T00:00:00"/>
    <x v="8"/>
    <x v="0"/>
    <x v="4"/>
  </r>
  <r>
    <s v="TUG2C45"/>
    <s v="60645800106437770"/>
    <s v="08/12/2025 14:41:06"/>
    <s v="03458"/>
    <s v="RAUL DOS SANTOS SOUSA"/>
    <x v="54"/>
    <s v="Utilitário"/>
    <s v="SAVEIRO"/>
    <s v="FIAT"/>
    <s v="81889411"/>
    <s v="POSTO ZERO UM"/>
    <s v="RIO VERDE"/>
    <s v="GO"/>
    <s v="ETANOL COMUM"/>
    <n v="460"/>
    <n v="9.7200000000000006"/>
    <s v=" Km/L"/>
    <n v="37452"/>
    <n v="47.33"/>
    <n v="4.6900000000000004"/>
    <n v="221.97"/>
    <s v="0"/>
    <s v="EXT - KSE LOCAÇOES"/>
    <s v="Planejamento Operaci"/>
    <s v="KSE LOCAÇOES"/>
    <m/>
    <d v="2025-12-08T00:00:00"/>
    <x v="8"/>
    <x v="0"/>
    <x v="12"/>
  </r>
  <r>
    <s v="TFF6I82"/>
    <s v="60645800105143800"/>
    <s v="08/12/2025 14:50:16"/>
    <s v="11093"/>
    <s v="MARCELO PAIXÃO FILHO"/>
    <x v="62"/>
    <s v="AUTOMOVEL"/>
    <s v="ARGO"/>
    <s v="FIAT"/>
    <s v="36603412"/>
    <s v="POSTO DO RATINHO"/>
    <s v="GOIANIA"/>
    <s v="GO"/>
    <s v="ETANOL COMUM"/>
    <n v="197"/>
    <n v="5.34"/>
    <s v=" Km/L"/>
    <n v="25163"/>
    <n v="36.869999999999997"/>
    <n v="4.8410000000000002"/>
    <n v="178.47"/>
    <s v="1"/>
    <s v="Planejamento Operaci"/>
    <s v="Planejamento Operaci"/>
    <s v="Operacional"/>
    <m/>
    <d v="2025-12-08T00:00:00"/>
    <x v="8"/>
    <x v="0"/>
    <x v="2"/>
  </r>
  <r>
    <s v="TUF2B45"/>
    <s v="60645800106472420"/>
    <s v="08/12/2025 15:41:41"/>
    <s v="01318"/>
    <s v="JOAO BATISTA REIS"/>
    <x v="37"/>
    <s v="Caminhonete"/>
    <s v="SAVEIRO CS RB MF"/>
    <s v="VW"/>
    <s v="46286315"/>
    <s v="POSTO CENTRAL"/>
    <s v="BOM JESUS"/>
    <s v="GO"/>
    <s v="ETANOL COMUM"/>
    <n v="463"/>
    <n v="10.56"/>
    <s v=" Km/L"/>
    <n v="43566"/>
    <n v="43.86"/>
    <n v="4.5599999999999996"/>
    <n v="200"/>
    <s v="0"/>
    <s v="EXT - KSE LOCAÇOES"/>
    <s v="Planejamento Operaci"/>
    <s v="KSE LOCAÇOES"/>
    <m/>
    <d v="2025-12-08T00:00:00"/>
    <x v="8"/>
    <x v="0"/>
    <x v="12"/>
  </r>
  <r>
    <s v="TFE6B22"/>
    <s v="60645800105143762"/>
    <s v="08/12/2025 16:10:05"/>
    <s v="03608"/>
    <s v="WEIDER DA SILVA RODRIGUES"/>
    <x v="1"/>
    <s v="AUTOMOVEL"/>
    <s v="ARGO"/>
    <s v="FIAT"/>
    <s v="63532207"/>
    <s v="AUTO POSTO SANTA RIT"/>
    <s v="ACREUNA"/>
    <s v="GO"/>
    <s v="ETANOL COMUM"/>
    <n v="420"/>
    <n v="10.210000000000001"/>
    <s v=" Km/L"/>
    <n v="34852"/>
    <n v="41.13"/>
    <n v="4.3899999999999997"/>
    <n v="180.58"/>
    <s v="81258160"/>
    <s v="Planejamento Operaci"/>
    <s v="Planejamento Operaci"/>
    <s v="Operacional"/>
    <m/>
    <d v="2025-12-08T00:00:00"/>
    <x v="8"/>
    <x v="0"/>
    <x v="1"/>
  </r>
  <r>
    <s v="FKM6D96"/>
    <s v="60645800105124347"/>
    <s v="08/12/2025 17:16:12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131.34"/>
    <n v="5.99"/>
    <n v="786.73"/>
    <s v="81262179"/>
    <s v="EXT - SAO PEDRO"/>
    <s v="Planejamento Operaci"/>
    <s v="SAO PEDRO"/>
    <m/>
    <d v="2025-12-08T00:00:00"/>
    <x v="8"/>
    <x v="0"/>
    <x v="7"/>
  </r>
  <r>
    <s v="TGL2B04"/>
    <s v="60645800106437315"/>
    <s v="08/12/2025 17:37:26"/>
    <s v="04306"/>
    <s v="JOSE PAULO SANTOS AZEVEDO"/>
    <x v="45"/>
    <s v="EQUIPAMENTOS"/>
    <s v="AMBULANCIA"/>
    <s v="OUTROS"/>
    <s v="41826312"/>
    <s v="AUTO POSTO JACARE"/>
    <s v="ACREUNA"/>
    <s v="GO"/>
    <s v="DIESEL S-10"/>
    <n v="207"/>
    <n v="4.5199999999999996"/>
    <s v=" Km/L"/>
    <n v="4501"/>
    <n v="45.8"/>
    <n v="5.9909999999999997"/>
    <n v="274.38"/>
    <s v="81263452"/>
    <s v="Planejamento Operaci"/>
    <s v="Planejamento Operaci"/>
    <s v="Operacional"/>
    <m/>
    <d v="2025-12-08T00:00:00"/>
    <x v="8"/>
    <x v="0"/>
    <x v="13"/>
  </r>
  <r>
    <s v="TLR1J91"/>
    <s v="60645800106043065"/>
    <s v="08/12/2025 17:58:43"/>
    <s v="02910"/>
    <s v="EMERSON CRISTIANO DA SILVEIRA"/>
    <x v="23"/>
    <s v="Caminhonete"/>
    <s v="SAVEIRO"/>
    <s v="VOLKSWAGEN"/>
    <s v="45307105"/>
    <s v="POSTO GIRASSOL"/>
    <s v="ITUMBIARA"/>
    <s v="GO"/>
    <s v="ETANOL COMUM"/>
    <n v="0"/>
    <n v="0"/>
    <s v=" Km/L"/>
    <s v="-"/>
    <n v="44.6"/>
    <n v="4.29"/>
    <n v="191.33"/>
    <s v="812646"/>
    <s v="Planejamento Operaci"/>
    <s v="Planejamento Operaci"/>
    <s v="Operacional"/>
    <m/>
    <d v="2025-12-08T00:00:00"/>
    <x v="8"/>
    <x v="0"/>
    <x v="9"/>
  </r>
  <r>
    <s v="TTY2C25"/>
    <s v="60645800106472430"/>
    <s v="08/12/2025 18:11:26"/>
    <s v="36807"/>
    <s v="ALEX DOS SANTOS"/>
    <x v="38"/>
    <s v="Caminhonete"/>
    <s v="SAVEIRO CS RB MF"/>
    <s v="VW"/>
    <s v="46286315"/>
    <s v="POSTO CENTRAL"/>
    <s v="BOM JESUS"/>
    <s v="GO"/>
    <s v="ETANOL COMUM"/>
    <n v="154"/>
    <n v="7.02"/>
    <s v=" Km/L"/>
    <n v="37503"/>
    <n v="21.93"/>
    <n v="4.5599999999999996"/>
    <n v="100"/>
    <s v="0"/>
    <s v="EXT - KSE LOCAÇOES"/>
    <s v="Planejamento Operaci"/>
    <s v="KSE LOCAÇOES"/>
    <m/>
    <d v="2025-12-08T00:00:00"/>
    <x v="8"/>
    <x v="0"/>
    <x v="12"/>
  </r>
  <r>
    <s v="TUK2D26"/>
    <s v="60645800106553790"/>
    <s v="08/12/2025 18:14:04"/>
    <s v="00399"/>
    <s v="JULIANO FERNANDES DA SILVA"/>
    <x v="42"/>
    <s v="Caminhonete"/>
    <s v="Caminhonete S10"/>
    <s v="CHEVROLET"/>
    <s v="75331003"/>
    <s v="SUPERVIA LAGOA"/>
    <s v="RIO VERDE"/>
    <s v="GO"/>
    <s v="DIESEL S-10"/>
    <n v="924"/>
    <n v="15.42"/>
    <s v=" Km/L"/>
    <n v="34509"/>
    <n v="59.94"/>
    <n v="6.09"/>
    <n v="365.03"/>
    <s v="0"/>
    <s v="Planejamento Operaci"/>
    <s v="Planejamento Operaci"/>
    <s v="INSPENCAO"/>
    <m/>
    <d v="2025-12-08T00:00:00"/>
    <x v="8"/>
    <x v="0"/>
    <x v="12"/>
  </r>
  <r>
    <s v="TFI3B19"/>
    <s v="60645800105926941"/>
    <s v="08/12/2025 18:42:09"/>
    <s v="70214"/>
    <s v="IGOR LEMES FERNANDES"/>
    <x v="4"/>
    <s v="AUTOMOVEL"/>
    <s v="ARGO"/>
    <s v="FIAT"/>
    <s v="87149902"/>
    <s v="AUTO POSTO SANTA FE INTERLAGOS"/>
    <s v="RIO VERDE"/>
    <s v="GO"/>
    <s v="ETANOL COMUM"/>
    <n v="299"/>
    <n v="8.5"/>
    <s v=" Km/L"/>
    <n v="38863"/>
    <n v="35.159999999999997"/>
    <n v="4.2450000000000001"/>
    <n v="149.25"/>
    <s v="67238"/>
    <s v="Planejamento Operaci"/>
    <s v="Planejamento Operaci"/>
    <s v="Operacional"/>
    <m/>
    <d v="2025-12-08T00:00:00"/>
    <x v="8"/>
    <x v="0"/>
    <x v="0"/>
  </r>
  <r>
    <s v="TTP5B47"/>
    <s v="60645800106472110"/>
    <s v="08/12/2025 18:59:02"/>
    <s v="02396"/>
    <s v="RENATO DE ALMEIDA VIEIRA"/>
    <x v="40"/>
    <s v="Caminhonete"/>
    <s v="SAVEIRO CS RB MF"/>
    <s v="VW"/>
    <s v="07674909"/>
    <s v="AUTO POSTO INDIARA"/>
    <s v="INDIARA"/>
    <s v="GO"/>
    <s v="ETANOL COMUM"/>
    <n v="395"/>
    <n v="11.81"/>
    <s v=" Km/L"/>
    <n v="36432"/>
    <n v="33.450000000000003"/>
    <n v="4.49"/>
    <n v="150.19"/>
    <s v="10355"/>
    <s v="EXT - KSE LOCAÇOES"/>
    <s v="Planejamento Operaci"/>
    <s v="KSE LOCAÇOES"/>
    <m/>
    <d v="2025-12-08T00:00:00"/>
    <x v="8"/>
    <x v="0"/>
    <x v="12"/>
  </r>
  <r>
    <s v="TTT2H95"/>
    <s v="60645800106472477"/>
    <s v="08/12/2025 19:19:16"/>
    <s v="07583"/>
    <s v="DAVID BORGES DOS SANTOS"/>
    <x v="63"/>
    <s v="Caminhonete"/>
    <s v="SAVEIRO CS RB MF"/>
    <s v="VW"/>
    <s v="41826312"/>
    <s v="AUTO POSTO JACARE"/>
    <s v="ACREUNA"/>
    <s v="GO"/>
    <s v="ETANOL COMUM"/>
    <n v="346"/>
    <n v="9.98"/>
    <s v=" Km/L"/>
    <n v="21899"/>
    <n v="34.659999999999997"/>
    <n v="4.4210000000000003"/>
    <n v="153.22"/>
    <s v="81269541"/>
    <s v="EXT - KSE LOCAÇOES"/>
    <s v="Planejamento Operaci"/>
    <s v="KSE LOCAÇOES"/>
    <m/>
    <d v="2025-12-08T00:00:00"/>
    <x v="8"/>
    <x v="0"/>
    <x v="12"/>
  </r>
  <r>
    <s v="TTQ3C61"/>
    <s v="60645800106472501"/>
    <s v="08/12/2025 20:34:29"/>
    <s v="05208"/>
    <s v="CHARLES ROSA"/>
    <x v="44"/>
    <s v="Caminhonete"/>
    <s v="SAVEIRO CS RB MF"/>
    <s v="VW"/>
    <s v="45308900"/>
    <s v="POSTO LUPATINI"/>
    <s v="SANTO ANTONIO DA BARRA"/>
    <s v="GO"/>
    <s v="ETANOL COMUM"/>
    <n v="349"/>
    <n v="8.7100000000000009"/>
    <s v=" Km/L"/>
    <n v="24669"/>
    <n v="40.049999999999997"/>
    <n v="4.49"/>
    <n v="179.82"/>
    <s v="0"/>
    <s v="EXT - KSE LOCAÇOES"/>
    <s v="Planejamento Operaci"/>
    <s v="KSE LOCAÇOES"/>
    <m/>
    <d v="2025-12-08T00:00:00"/>
    <x v="8"/>
    <x v="0"/>
    <x v="12"/>
  </r>
  <r>
    <s v="TIV6G27"/>
    <s v="60645800106184069"/>
    <s v="08/12/2025 21:13:02"/>
    <s v="02910"/>
    <s v="EMERSON CRISTIANO DA SILVEIRA"/>
    <x v="30"/>
    <s v="EQUIPAMENTOS"/>
    <s v="GUINCHO LEVE"/>
    <s v="EQUIPAMENTO"/>
    <s v="36645906"/>
    <s v="AUTO POSTO ESTRELA DO SUL III"/>
    <s v="ACREUNA"/>
    <s v="GO"/>
    <s v="DIESEL S-10"/>
    <n v="232"/>
    <n v="5.27"/>
    <s v=" Km/L"/>
    <n v="12847"/>
    <n v="44"/>
    <n v="6.1909999999999998"/>
    <n v="272.39"/>
    <s v="0"/>
    <s v="EXT - LUCCA JR"/>
    <s v="Planejamento Operaci"/>
    <s v="LUCCA JR"/>
    <m/>
    <d v="2025-12-08T00:00:00"/>
    <x v="8"/>
    <x v="0"/>
    <x v="11"/>
  </r>
  <r>
    <s v="TUF2B45"/>
    <s v="60645800106472420"/>
    <s v="08/12/2025 23:44:09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414"/>
    <n v="10.71"/>
    <s v=" Km/L"/>
    <n v="43980"/>
    <n v="38.64"/>
    <n v="4.49"/>
    <n v="173.49"/>
    <s v="0"/>
    <s v="EXT - KSE LOCAÇOES"/>
    <s v="Planejamento Operaci"/>
    <s v="KSE LOCAÇOES"/>
    <m/>
    <d v="2025-12-08T00:00:00"/>
    <x v="8"/>
    <x v="0"/>
    <x v="12"/>
  </r>
  <r>
    <s v="TTR3A31"/>
    <s v="60645800106472404"/>
    <s v="09/12/2025 00:39:26"/>
    <s v="75150"/>
    <s v="PETTERSON PERIS BENJAMIN"/>
    <x v="53"/>
    <s v="Caminhonete"/>
    <s v="SAVEIRO CS RB MF"/>
    <s v="VW"/>
    <s v="46209914"/>
    <s v="DECIO RIO VERDE"/>
    <s v="RIO VERDE"/>
    <s v="GO"/>
    <s v="ETANOL COMUM"/>
    <n v="431"/>
    <n v="9.84"/>
    <s v=" Km/L"/>
    <n v="34953"/>
    <n v="43.79"/>
    <n v="4.49"/>
    <n v="196.62"/>
    <s v="202512090038"/>
    <s v="EXT - KSE LOCAÇOES"/>
    <s v="Planejamento Operaci"/>
    <s v="KSE LOCAÇOES"/>
    <m/>
    <d v="2025-12-09T00:00:00"/>
    <x v="8"/>
    <x v="0"/>
    <x v="12"/>
  </r>
  <r>
    <s v="TTT2H95"/>
    <s v="60645800106472477"/>
    <s v="09/12/2025 03:46:24"/>
    <s v="07583"/>
    <s v="DAVID BORGES DOS SANTOS"/>
    <x v="63"/>
    <s v="Caminhonete"/>
    <s v="SAVEIRO CS RB MF"/>
    <s v="VW"/>
    <s v="07674911"/>
    <s v="AUTO POSTO INDIARA"/>
    <s v="INDIARA"/>
    <s v="GO"/>
    <s v="ETANOL COMUM"/>
    <n v="442"/>
    <n v="10.59"/>
    <s v=" Km/L"/>
    <n v="22341"/>
    <n v="41.72"/>
    <n v="4.6870000000000003"/>
    <n v="195.56"/>
    <s v="1"/>
    <s v="EXT - KSE LOCAÇOES"/>
    <s v="Planejamento Operaci"/>
    <s v="KSE LOCAÇOES"/>
    <m/>
    <d v="2025-12-09T00:00:00"/>
    <x v="8"/>
    <x v="0"/>
    <x v="12"/>
  </r>
  <r>
    <s v="TTQ4C10"/>
    <s v="60645800106553930"/>
    <s v="09/12/2025 04:07:26"/>
    <s v="93910"/>
    <s v="DIVINO AVELINO DOS SANTOS"/>
    <x v="31"/>
    <s v="Caminhonete"/>
    <s v="Caminhonete S10"/>
    <s v="CHEVROLET"/>
    <s v="26406711"/>
    <s v="POSTO ZANDONADI"/>
    <s v="GUAPO"/>
    <s v="GO"/>
    <s v="DIESEL S-10"/>
    <n v="806"/>
    <n v="14.2"/>
    <s v=" Km/L"/>
    <n v="41315"/>
    <n v="56.75"/>
    <n v="6.1909999999999998"/>
    <n v="351.34"/>
    <s v="91214795"/>
    <s v="Planejamento Operaci"/>
    <s v="Planejamento Operaci"/>
    <s v="INSPENCAO"/>
    <m/>
    <d v="2025-12-09T00:00:00"/>
    <x v="8"/>
    <x v="0"/>
    <x v="12"/>
  </r>
  <r>
    <s v="TUW2D74"/>
    <s v="60645800105124310"/>
    <s v="09/12/2025 05:26:30"/>
    <s v="04689"/>
    <s v="CLEDSON MARQUES ARRUDA"/>
    <x v="35"/>
    <s v="Automóvel"/>
    <s v="CHEVROLET/S10 LS DD4"/>
    <s v="CHEVROLET"/>
    <s v="45341508"/>
    <s v="POSTO ALTO DA SERRA"/>
    <s v="ITUMBIARA"/>
    <s v="GO"/>
    <s v="DIESEL S-10"/>
    <n v="866"/>
    <n v="12.1"/>
    <s v=" Km/L"/>
    <n v="35177"/>
    <n v="71.55"/>
    <n v="6.49"/>
    <n v="464.33"/>
    <s v="0"/>
    <s v="Planejamento Operaci"/>
    <s v="Planejamento Operaci"/>
    <s v="Operacional"/>
    <m/>
    <d v="2025-12-09T00:00:00"/>
    <x v="8"/>
    <x v="0"/>
    <x v="12"/>
  </r>
  <r>
    <s v="TTP5B47"/>
    <s v="60645800106472110"/>
    <s v="09/12/2025 06:34:31"/>
    <s v="02710"/>
    <s v="RAINON LOPES ALMEIDA"/>
    <x v="40"/>
    <s v="Caminhonete"/>
    <s v="SAVEIRO CS RB MF"/>
    <s v="VW"/>
    <s v="75331801"/>
    <s v="DECIO CEZARINA"/>
    <s v="CEZARINA"/>
    <s v="GO"/>
    <s v="ETANOL COMUM"/>
    <n v="535"/>
    <n v="11.65"/>
    <s v=" Km/L"/>
    <n v="36967"/>
    <n v="45.94"/>
    <n v="4.3899999999999997"/>
    <n v="201.68"/>
    <s v="202512090633"/>
    <s v="EXT - KSE LOCAÇOES"/>
    <s v="Planejamento Operaci"/>
    <s v="KSE LOCAÇOES"/>
    <m/>
    <d v="2025-12-09T00:00:00"/>
    <x v="8"/>
    <x v="0"/>
    <x v="12"/>
  </r>
  <r>
    <s v="TTY2C25"/>
    <s v="60645800106472430"/>
    <s v="09/12/2025 06:36:33"/>
    <s v="03603"/>
    <s v="RAFAEL OLIVEIRA MORAIS "/>
    <x v="38"/>
    <s v="Caminhonete"/>
    <s v="SAVEIRO CS RB MF"/>
    <s v="VW"/>
    <s v="46286315"/>
    <s v="POSTO CENTRAL"/>
    <s v="BOM JESUS"/>
    <s v="GO"/>
    <s v="ETANOL COMUM"/>
    <n v="416"/>
    <n v="10.31"/>
    <s v=" Km/L"/>
    <n v="37919"/>
    <n v="40.35"/>
    <n v="4.5599999999999996"/>
    <n v="184.01"/>
    <s v="1"/>
    <s v="EXT - KSE LOCAÇOES"/>
    <s v="Planejamento Operaci"/>
    <s v="KSE LOCAÇOES"/>
    <m/>
    <d v="2025-12-09T00:00:00"/>
    <x v="8"/>
    <x v="0"/>
    <x v="12"/>
  </r>
  <r>
    <s v="TFW2H32"/>
    <s v="60645800105143835"/>
    <s v="09/12/2025 06:52:29"/>
    <s v="99638"/>
    <s v="LAFAIETE DE SOUZA SANTOS"/>
    <x v="10"/>
    <s v="AUTOMOVEL"/>
    <s v="ARGO"/>
    <s v="FIAT"/>
    <s v="07506503"/>
    <s v="POSTO CHURR. PRESIDENTE   24HS"/>
    <s v="ANAPOLIS"/>
    <s v="GO"/>
    <s v="ETANOL COMUM"/>
    <n v="317"/>
    <n v="8.9"/>
    <s v=" Km/L"/>
    <n v="43271"/>
    <n v="35.61"/>
    <n v="4.47"/>
    <n v="159.18"/>
    <s v="0"/>
    <s v="Planejamento Operaci"/>
    <s v="Planejamento Operaci"/>
    <s v="Operacional"/>
    <m/>
    <d v="2025-12-09T00:00:00"/>
    <x v="8"/>
    <x v="0"/>
    <x v="3"/>
  </r>
  <r>
    <s v="TFV8C74"/>
    <s v="60645800106437299"/>
    <s v="09/12/2025 07:20:22"/>
    <s v="72700"/>
    <s v="MARIO JESUS DE ALMEIDA DE OLIVEIRA"/>
    <x v="34"/>
    <s v="Automóvel"/>
    <s v="AMBULANCIA"/>
    <s v="VOLKSWAGEN"/>
    <s v="41875311"/>
    <s v="POSTO SABOR DA TERRA"/>
    <s v="INDIARA"/>
    <s v="GO"/>
    <s v="DIESEL S-10"/>
    <n v="444"/>
    <n v="6.16"/>
    <s v=" Km/L"/>
    <n v="5940"/>
    <n v="72.099999999999994"/>
    <n v="5.89"/>
    <n v="424.7"/>
    <s v="91226367"/>
    <s v="Planejamento Operaci"/>
    <s v="Planejamento Operaci"/>
    <s v="RESGATE"/>
    <m/>
    <d v="2025-12-09T00:00:00"/>
    <x v="8"/>
    <x v="0"/>
    <x v="13"/>
  </r>
  <r>
    <s v="TFV8C74"/>
    <m/>
    <s v="09/12/2025 07:20:22"/>
    <m/>
    <m/>
    <x v="34"/>
    <m/>
    <m/>
    <m/>
    <m/>
    <s v="POSTO SABOR DA TERRA"/>
    <m/>
    <m/>
    <s v="ARLA-32"/>
    <s v="-"/>
    <s v="-"/>
    <s v=" Km/L"/>
    <s v="-"/>
    <n v="1.59"/>
    <m/>
    <n v="5.42"/>
    <m/>
    <m/>
    <s v="Planejamento Operaci"/>
    <s v="RESGATE"/>
    <m/>
    <d v="2025-12-09T00:00:00"/>
    <x v="8"/>
    <x v="0"/>
    <x v="13"/>
  </r>
  <r>
    <s v="TBE3B75"/>
    <s v="60645800105124380"/>
    <s v="09/12/2025 07:35:23"/>
    <s v="21706"/>
    <s v="LUIZ MARCELO NEVES"/>
    <x v="19"/>
    <s v="Caminhão"/>
    <s v="CAMINHAO CARROCERIA"/>
    <s v="OUTROS"/>
    <s v="69494411"/>
    <s v="REDE MARAJO RIO VERD"/>
    <s v="RIO VERDE"/>
    <s v="GO"/>
    <s v="DIESEL S-10"/>
    <n v="0"/>
    <n v="0"/>
    <s v=" Km/L"/>
    <n v="0"/>
    <n v="90.02"/>
    <n v="5.99"/>
    <n v="539.22"/>
    <s v="1"/>
    <s v="EXT - SAO PEDRO"/>
    <s v="Planejamento Operaci"/>
    <s v="SAO PEDRO"/>
    <m/>
    <d v="2025-12-09T00:00:00"/>
    <x v="8"/>
    <x v="0"/>
    <x v="7"/>
  </r>
  <r>
    <s v="KAZ5F74"/>
    <s v="60645800105124355"/>
    <s v="09/12/2025 07:54:08"/>
    <s v="09808"/>
    <s v="DOUGLAS OLIVEIRA SANTOS"/>
    <x v="19"/>
    <s v="Caminhão"/>
    <s v="L 1113"/>
    <s v="IVECO"/>
    <s v="69494411"/>
    <s v="REDE MARAJO RIO VERD"/>
    <s v="RIO VERDE"/>
    <s v="GO"/>
    <s v="DIESEL S-10"/>
    <n v="0"/>
    <n v="0"/>
    <s v=" Km/L"/>
    <n v="0"/>
    <n v="123.18"/>
    <n v="5.99"/>
    <n v="737.9"/>
    <s v="1"/>
    <s v="EXT - SAO PEDRO"/>
    <s v="Planejamento Operaci"/>
    <s v="SAO PEDRO"/>
    <m/>
    <d v="2025-12-09T00:00:00"/>
    <x v="8"/>
    <x v="0"/>
    <x v="7"/>
  </r>
  <r>
    <s v="TFX7J72"/>
    <s v="60645800105836505"/>
    <s v="09/12/2025 08:01:54"/>
    <s v="03126"/>
    <s v="PEDRO PAULO SILVA SANTOS"/>
    <x v="11"/>
    <s v="AUTOMOVEL"/>
    <s v="ARGO"/>
    <s v="FIAT"/>
    <s v="81820912"/>
    <s v="AUTO POSTO KR 06"/>
    <s v="RIO VERDE"/>
    <s v="GO"/>
    <s v="ETANOL COMUM"/>
    <n v="200"/>
    <n v="8.42"/>
    <s v=" Km/L"/>
    <n v="48750"/>
    <n v="23.76"/>
    <n v="4.59"/>
    <n v="109.07"/>
    <s v="1"/>
    <s v="Planejamento Operaci"/>
    <s v="Planejamento Operaci"/>
    <s v="Operacional"/>
    <m/>
    <d v="2025-12-09T00:00:00"/>
    <x v="8"/>
    <x v="0"/>
    <x v="4"/>
  </r>
  <r>
    <s v="TTG6C15"/>
    <s v="60645800106437736"/>
    <s v="09/12/2025 08:20:42"/>
    <s v="07928"/>
    <s v="JOÃO PAULO SILVA TAVARES"/>
    <x v="64"/>
    <s v="Utilitário"/>
    <s v="SAVEIRO"/>
    <s v="FIAT"/>
    <s v="13335016"/>
    <s v="POSTO TREVO"/>
    <s v="RIO VERDE"/>
    <s v="GO"/>
    <s v="ETANOL COMUM"/>
    <n v="210"/>
    <n v="5.51"/>
    <s v=" Km/L"/>
    <n v="34626"/>
    <n v="38.130000000000003"/>
    <n v="4.5910000000000002"/>
    <n v="175.06"/>
    <s v="91229987"/>
    <s v="EXT - KSE LOCAÇOES"/>
    <s v="Planejamento Operaci"/>
    <s v="KSE LOCAÇOES"/>
    <m/>
    <d v="2025-12-09T00:00:00"/>
    <x v="8"/>
    <x v="0"/>
    <x v="1"/>
  </r>
  <r>
    <s v="TFX8A49"/>
    <s v="60645800105143673"/>
    <s v="09/12/2025 08:24:37"/>
    <s v="70093"/>
    <s v="CLAUDSTONE DOS REIS MENDES JUNIOR"/>
    <x v="12"/>
    <s v="AUTOMOVEL"/>
    <s v="ARGO"/>
    <s v="FIAT"/>
    <s v="53081700"/>
    <s v="POSTO Z   Z SANTA MA"/>
    <s v="GUAPO"/>
    <s v="GO"/>
    <s v="ETANOL COMUM"/>
    <n v="276"/>
    <n v="8.92"/>
    <s v=" Km/L"/>
    <n v="12521"/>
    <n v="30.94"/>
    <n v="4.09"/>
    <n v="126.56"/>
    <s v="0"/>
    <s v="Planejamento Operaci"/>
    <s v="Planejamento Operaci"/>
    <s v="Operacional"/>
    <m/>
    <d v="2025-12-09T00:00:00"/>
    <x v="8"/>
    <x v="0"/>
    <x v="0"/>
  </r>
  <r>
    <s v="TGM4D76"/>
    <s v="60645800106437582"/>
    <s v="09/12/2025 08:25:15"/>
    <s v="33534"/>
    <s v="MARCOS ANTONIO MARCELINO DA SILVA"/>
    <x v="55"/>
    <s v="Caminhonete"/>
    <s v="FIORINO"/>
    <s v="FIAT"/>
    <s v="46286315"/>
    <s v="POSTO CENTRAL"/>
    <s v="BOM JESUS"/>
    <s v="GO"/>
    <s v="ETANOL COMUM"/>
    <n v="170"/>
    <n v="8.6199999999999992"/>
    <s v=" Km/L"/>
    <n v="7695"/>
    <n v="19.73"/>
    <n v="4.5620000000000003"/>
    <n v="90"/>
    <s v="1"/>
    <s v="Planejamento Operaci"/>
    <s v="Planejamento Operaci"/>
    <s v="Operacional"/>
    <m/>
    <d v="2025-12-09T00:00:00"/>
    <x v="8"/>
    <x v="0"/>
    <x v="5"/>
  </r>
  <r>
    <s v="TTV4H65"/>
    <s v="60645800106437744"/>
    <s v="09/12/2025 09:01:49"/>
    <s v="09697"/>
    <s v="HUILDSON ROSA BARBOSA"/>
    <x v="65"/>
    <s v="Caminhonete"/>
    <s v="SAVEIRO CD RB MF"/>
    <s v="VOLKSWAGEN"/>
    <s v="92221200"/>
    <s v="POSTO AMERICA"/>
    <s v="GUAPO"/>
    <s v="GO"/>
    <s v="ETANOL COMUM"/>
    <n v="372"/>
    <n v="8.09"/>
    <s v=" Km/L"/>
    <n v="2422"/>
    <n v="45.97"/>
    <n v="4.6900000000000004"/>
    <n v="215.61"/>
    <s v="0"/>
    <s v="EXT - KSE LOCAÇOES"/>
    <s v="Planejamento Operaci"/>
    <s v="KSE LOCAÇOES"/>
    <m/>
    <d v="2025-12-09T00:00:00"/>
    <x v="8"/>
    <x v="0"/>
    <x v="12"/>
  </r>
  <r>
    <s v="TTQ3C61"/>
    <s v="60645800106472501"/>
    <s v="09/12/2025 09:09:46"/>
    <s v="88512"/>
    <s v="JUAREZ NEVES"/>
    <x v="44"/>
    <s v="Caminhonete"/>
    <s v="SAVEIRO CS RB MF"/>
    <s v="VW"/>
    <s v="45308900"/>
    <s v="POSTO LUPATINI"/>
    <s v="SANTO ANTONIO DA BARRA"/>
    <s v="GO"/>
    <s v="ETANOL COMUM"/>
    <n v="497"/>
    <n v="11.58"/>
    <s v=" Km/L"/>
    <n v="25166"/>
    <n v="42.92"/>
    <n v="4.49"/>
    <n v="192.71"/>
    <s v="0"/>
    <s v="EXT - KSE LOCAÇOES"/>
    <s v="Planejamento Operaci"/>
    <s v="KSE LOCAÇOES"/>
    <m/>
    <d v="2025-12-09T00:00:00"/>
    <x v="8"/>
    <x v="0"/>
    <x v="12"/>
  </r>
  <r>
    <s v="TFN0D12"/>
    <s v="60645800105143746"/>
    <s v="09/12/2025 09:30:52"/>
    <s v="00390"/>
    <s v="SILVINO JOSE DE BRITO"/>
    <x v="5"/>
    <s v="AUTOMOVEL"/>
    <s v="ARGO"/>
    <s v="FIAT"/>
    <s v="75331801"/>
    <s v="DECIO CEZARINA"/>
    <s v="CEZARINA"/>
    <s v="GO"/>
    <s v="ETANOL COMUM"/>
    <n v="275"/>
    <n v="8.3800000000000008"/>
    <s v=" Km/L"/>
    <n v="23187"/>
    <n v="32.83"/>
    <n v="4.3899999999999997"/>
    <n v="144.12"/>
    <s v="202512090930"/>
    <s v="Planejamento Operaci"/>
    <s v="Planejamento Operaci"/>
    <s v="Operacional"/>
    <m/>
    <d v="2025-12-09T00:00:00"/>
    <x v="8"/>
    <x v="0"/>
    <x v="3"/>
  </r>
  <r>
    <s v="TUG2C45"/>
    <s v="60645800106437770"/>
    <s v="09/12/2025 10:00:30"/>
    <s v="03782"/>
    <s v="ELVIS MESSIAS FERNANDES"/>
    <x v="54"/>
    <s v="Utilitário"/>
    <s v="SAVEIRO"/>
    <s v="FIAT"/>
    <s v="13335016"/>
    <s v="POSTO TREVO"/>
    <s v="RIO VERDE"/>
    <s v="GO"/>
    <s v="ETANOL COMUM"/>
    <n v="395"/>
    <n v="9.66"/>
    <s v=" Km/L"/>
    <n v="38572"/>
    <n v="40.909999999999997"/>
    <n v="4.5910000000000002"/>
    <n v="187.82"/>
    <s v="91235989"/>
    <s v="EXT - KSE LOCAÇOES"/>
    <s v="Planejamento Operaci"/>
    <s v="KSE LOCAÇOES"/>
    <m/>
    <d v="2025-12-09T00:00:00"/>
    <x v="8"/>
    <x v="0"/>
    <x v="12"/>
  </r>
  <r>
    <s v="TUF2B45"/>
    <s v="60645800106472420"/>
    <s v="09/12/2025 10:02:05"/>
    <s v="01318"/>
    <s v="JOAO BATISTA REIS"/>
    <x v="37"/>
    <s v="Caminhonete"/>
    <s v="SAVEIRO CS RB MF"/>
    <s v="VW"/>
    <s v="75331003"/>
    <s v="SUPERVIA LAGOA"/>
    <s v="RIO VERDE"/>
    <s v="GO"/>
    <s v="ETANOL COMUM"/>
    <n v="439"/>
    <n v="9.83"/>
    <s v=" Km/L"/>
    <n v="44419"/>
    <n v="44.65"/>
    <n v="4.49"/>
    <n v="200.48"/>
    <s v="0"/>
    <s v="EXT - KSE LOCAÇOES"/>
    <s v="Planejamento Operaci"/>
    <s v="KSE LOCAÇOES"/>
    <m/>
    <d v="2025-12-09T00:00:00"/>
    <x v="8"/>
    <x v="0"/>
    <x v="12"/>
  </r>
  <r>
    <s v="TFY6E09"/>
    <s v="60645800105143700"/>
    <s v="09/12/2025 10:05:35"/>
    <s v="04380"/>
    <s v="PAULO ROBERTO BATISTA DE MOURA JUNIOR"/>
    <x v="15"/>
    <s v="AUTOMOVEL"/>
    <s v="ARGO"/>
    <s v="FIAT"/>
    <s v="75331801"/>
    <s v="DECIO CEZARINA"/>
    <s v="CEZARINA"/>
    <s v="GO"/>
    <s v="ETANOL COMUM"/>
    <n v="388"/>
    <n v="9.5500000000000007"/>
    <s v=" Km/L"/>
    <n v="31178"/>
    <n v="40.61"/>
    <n v="4.3899999999999997"/>
    <n v="178.28"/>
    <s v="202512091004"/>
    <s v="Planejamento Operaci"/>
    <s v="Planejamento Operaci"/>
    <s v="Operacional"/>
    <m/>
    <d v="2025-12-09T00:00:00"/>
    <x v="8"/>
    <x v="0"/>
    <x v="1"/>
  </r>
  <r>
    <s v="TGA0B06"/>
    <s v="60645800106437610"/>
    <s v="09/12/2025 10:34:19"/>
    <s v="00933"/>
    <s v="GIULEY RIBEIRO DOS SANTOS"/>
    <x v="59"/>
    <s v="Caminhonete"/>
    <s v="FIORINO"/>
    <s v="FIAT"/>
    <s v="69494411"/>
    <s v="REDE MARAJO RIO VERD"/>
    <s v="RIO VERDE"/>
    <s v="GO"/>
    <s v="ETANOL COMUM"/>
    <n v="281"/>
    <n v="7.36"/>
    <s v=" Km/L"/>
    <n v="7962"/>
    <n v="38.200000000000003"/>
    <n v="4.09"/>
    <n v="156.24"/>
    <s v="933043155"/>
    <s v="EXT - KSE LOCAÇOES"/>
    <s v="Planejamento Operaci"/>
    <s v="Operacional"/>
    <m/>
    <d v="2025-12-09T00:00:00"/>
    <x v="8"/>
    <x v="0"/>
    <x v="5"/>
  </r>
  <r>
    <s v="TJE5D27"/>
    <s v="60645800105124400"/>
    <s v="09/12/2025 10:40:15"/>
    <s v="00745"/>
    <s v="JOÃO LUIZ RODRIGUES PEREIRA_x0009__x0009__x0009__x0009_"/>
    <x v="60"/>
    <s v="EQUIPAMENTOS"/>
    <s v="GUINCHO LEVE"/>
    <s v="EQUIPAMENTO"/>
    <s v="46209914"/>
    <s v="DECIO RIO VERDE"/>
    <s v="RIO VERDE"/>
    <s v="GO"/>
    <s v="DIESEL S-10"/>
    <n v="417"/>
    <n v="5.21"/>
    <s v=" Km/L"/>
    <n v="10800"/>
    <n v="80"/>
    <n v="7.99"/>
    <n v="639.20000000000005"/>
    <s v="202512091039"/>
    <s v="EXT - LUCCA JR"/>
    <s v="Planejamento Operaci"/>
    <s v="LUCCA JR"/>
    <m/>
    <d v="2025-12-09T00:00:00"/>
    <x v="8"/>
    <x v="0"/>
    <x v="11"/>
  </r>
  <r>
    <s v="TJE5D27"/>
    <m/>
    <s v="09/12/2025 10:42:26"/>
    <m/>
    <m/>
    <x v="60"/>
    <m/>
    <m/>
    <m/>
    <m/>
    <s v="DECIO RIO VERDE"/>
    <m/>
    <m/>
    <s v="ARLA-32"/>
    <s v="-"/>
    <s v="-"/>
    <s v=" Km/L"/>
    <s v="-"/>
    <n v="4.0199999999999996"/>
    <m/>
    <n v="15.25"/>
    <m/>
    <m/>
    <s v="Planejamento Operaci"/>
    <s v="LUCCA JR"/>
    <m/>
    <d v="2025-12-09T00:00:00"/>
    <x v="8"/>
    <x v="0"/>
    <x v="11"/>
  </r>
  <r>
    <s v="TUG2C45"/>
    <s v="60645800106437770"/>
    <s v="09/12/2025 10:45:39"/>
    <s v="02025"/>
    <s v="TIAGO PEREIRA SANTOS"/>
    <x v="54"/>
    <s v="Utilitário"/>
    <s v="SAVEIRO"/>
    <s v="FIAT"/>
    <s v="81889411"/>
    <s v="POSTO ZERO UM"/>
    <s v="RIO VERDE"/>
    <s v="GO"/>
    <s v="ETANOL COMUM"/>
    <n v="339"/>
    <n v="8.2799999999999994"/>
    <s v=" Km/L"/>
    <n v="38051"/>
    <n v="40.950000000000003"/>
    <n v="4.6900000000000004"/>
    <n v="192.05"/>
    <s v="0"/>
    <s v="EXT - KSE LOCAÇOES"/>
    <s v="Planejamento Operaci"/>
    <s v="KSE LOCAÇOES"/>
    <m/>
    <d v="2025-12-09T00:00:00"/>
    <x v="8"/>
    <x v="0"/>
    <x v="12"/>
  </r>
  <r>
    <s v="TUG2C45"/>
    <s v="60645800106437770"/>
    <s v="09/12/2025 10:56:01"/>
    <s v="03921"/>
    <s v="IVAIR JUNIOR ARAUJO NOGUEIRA"/>
    <x v="54"/>
    <s v="Utilitário"/>
    <s v="SAVEIRO"/>
    <s v="FIAT"/>
    <s v="81889411"/>
    <s v="POSTO ZERO UM"/>
    <s v="RIO VERDE"/>
    <s v="GO"/>
    <s v="ETANOL COMUM"/>
    <n v="434"/>
    <n v="11.26"/>
    <s v=" Km/L"/>
    <n v="38485"/>
    <n v="38.56"/>
    <n v="4.6909999999999998"/>
    <n v="180.89"/>
    <s v="0"/>
    <s v="EXT - KSE LOCAÇOES"/>
    <s v="Planejamento Operaci"/>
    <s v="KSE LOCAÇOES"/>
    <m/>
    <d v="2025-12-09T00:00:00"/>
    <x v="8"/>
    <x v="0"/>
    <x v="12"/>
  </r>
  <r>
    <s v="TJP1H27"/>
    <s v="60645800106439607"/>
    <s v="09/12/2025 11:01:06"/>
    <s v="04911"/>
    <s v="HYAGO GONÇALVES FERNANDES"/>
    <x v="58"/>
    <s v="EQUIPAMENTOS"/>
    <s v="GUINCHO LEVE"/>
    <s v="EQUIPAMENTO"/>
    <s v="87183400"/>
    <s v="MARAJO GUAPO"/>
    <s v="GUAPO"/>
    <s v="GO"/>
    <s v="DIESEL S-10"/>
    <n v="414"/>
    <n v="6.02"/>
    <s v=" Km/L"/>
    <n v="7077"/>
    <n v="68.8"/>
    <n v="6.09"/>
    <n v="418.99"/>
    <s v="0"/>
    <s v="EXT - LUCCA JR"/>
    <s v="Planejamento Operaci"/>
    <s v="LUCCA JR"/>
    <m/>
    <d v="2025-12-09T00:00:00"/>
    <x v="8"/>
    <x v="0"/>
    <x v="11"/>
  </r>
  <r>
    <s v="TGL4J09"/>
    <s v="60645800105143360"/>
    <s v="09/12/2025 11:15:39"/>
    <s v="40379"/>
    <s v="JESTER LUCAS GOUVEIA SANTOS"/>
    <x v="17"/>
    <s v="AUTOMOVEL"/>
    <s v="ARGO"/>
    <s v="FIAT"/>
    <s v="36603412"/>
    <s v="POSTO DO RATINHO"/>
    <s v="GOIANIA"/>
    <s v="GO"/>
    <s v="ETANOL COMUM"/>
    <n v="310"/>
    <n v="7.87"/>
    <s v=" Km/L"/>
    <n v="19736"/>
    <n v="39.39"/>
    <n v="4.84"/>
    <n v="190.65"/>
    <s v="1"/>
    <s v="Planejamento Operaci"/>
    <s v="Planejamento Operaci"/>
    <s v="Operacional"/>
    <m/>
    <d v="2025-12-09T00:00:00"/>
    <x v="8"/>
    <x v="0"/>
    <x v="1"/>
  </r>
  <r>
    <s v="TTR3A31"/>
    <s v="60645800106472404"/>
    <s v="09/12/2025 11:42:36"/>
    <s v="03398"/>
    <s v="JOSIMAR VENANCIO SANTOS SILVA"/>
    <x v="53"/>
    <s v="Caminhonete"/>
    <s v="SAVEIRO CS RB MF"/>
    <s v="VW"/>
    <s v="46209914"/>
    <s v="DECIO RIO VERDE"/>
    <s v="RIO VERDE"/>
    <s v="GO"/>
    <s v="ETANOL COMUM"/>
    <n v="476"/>
    <n v="11.27"/>
    <s v=" Km/L"/>
    <n v="35429"/>
    <n v="42.23"/>
    <n v="4.49"/>
    <n v="189.61"/>
    <s v="202512091141"/>
    <s v="EXT - KSE LOCAÇOES"/>
    <s v="Planejamento Operaci"/>
    <s v="KSE LOCAÇOES"/>
    <m/>
    <d v="2025-12-09T00:00:00"/>
    <x v="8"/>
    <x v="0"/>
    <x v="12"/>
  </r>
  <r>
    <s v="TTG6C15"/>
    <s v="60645800106437736"/>
    <s v="09/12/2025 11:47:28"/>
    <s v="07928"/>
    <s v="JOÃO PAULO SILVA TAVARES"/>
    <x v="64"/>
    <s v="Utilitário"/>
    <s v="SAVEIRO"/>
    <s v="FIAT"/>
    <s v="87183400"/>
    <s v="MARAJO GUAPO"/>
    <s v="GUAPO"/>
    <s v="GO"/>
    <s v="ETANOL COMUM"/>
    <n v="212"/>
    <n v="5.85"/>
    <s v=" Km/L"/>
    <n v="34838"/>
    <n v="36.25"/>
    <n v="4.09"/>
    <n v="148.26"/>
    <s v="0"/>
    <s v="EXT - KSE LOCAÇOES"/>
    <s v="Planejamento Operaci"/>
    <s v="KSE LOCAÇOES"/>
    <m/>
    <d v="2025-12-09T00:00:00"/>
    <x v="8"/>
    <x v="0"/>
    <x v="1"/>
  </r>
  <r>
    <s v="TTT2H95"/>
    <s v="60645800106472477"/>
    <s v="09/12/2025 12:57:19"/>
    <s v="01042"/>
    <s v="EDUARDO SANTOS"/>
    <x v="63"/>
    <s v="Caminhonete"/>
    <s v="SAVEIRO CS RB MF"/>
    <s v="VW"/>
    <s v="41826312"/>
    <s v="AUTO POSTO JACARE"/>
    <s v="ACREUNA"/>
    <s v="GO"/>
    <s v="ETANOL COMUM"/>
    <n v="540"/>
    <n v="10.98"/>
    <s v=" Km/L"/>
    <n v="22881"/>
    <n v="49.18"/>
    <n v="4.42"/>
    <n v="217.38"/>
    <s v="91246554"/>
    <s v="EXT - KSE LOCAÇOES"/>
    <s v="Planejamento Operaci"/>
    <s v="KSE LOCAÇOES"/>
    <m/>
    <d v="2025-12-09T00:00:00"/>
    <x v="8"/>
    <x v="0"/>
    <x v="12"/>
  </r>
  <r>
    <s v="TFX8A49"/>
    <s v="60645800105143673"/>
    <s v="09/12/2025 13:56:32"/>
    <s v="70093"/>
    <s v="CLAUDSTONE DOS REIS MENDES JUNIOR"/>
    <x v="12"/>
    <s v="AUTOMOVEL"/>
    <s v="ARGO"/>
    <s v="FIAT"/>
    <s v="46209914"/>
    <s v="DECIO RIO VERDE"/>
    <s v="RIO VERDE"/>
    <s v="GO"/>
    <s v="ETANOL COMUM"/>
    <n v="254"/>
    <n v="7.83"/>
    <s v=" Km/L"/>
    <n v="12775"/>
    <n v="32.43"/>
    <n v="4.49"/>
    <n v="145.61000000000001"/>
    <s v="202512091355"/>
    <s v="Planejamento Operaci"/>
    <s v="Planejamento Operaci"/>
    <s v="Operacional"/>
    <m/>
    <d v="2025-12-09T00:00:00"/>
    <x v="8"/>
    <x v="0"/>
    <x v="0"/>
  </r>
  <r>
    <s v="TFP3B22"/>
    <s v="60645800105143720"/>
    <s v="09/12/2025 13:59:44"/>
    <s v="02769"/>
    <s v="ANDRE LUIS PAULINO"/>
    <x v="6"/>
    <s v="AUTOMOVEL"/>
    <s v="ARGO"/>
    <s v="FIAT"/>
    <s v="46286315"/>
    <s v="POSTO CENTRAL"/>
    <s v="BOM JESUS"/>
    <s v="GO"/>
    <s v="ETANOL COMUM"/>
    <n v="362"/>
    <n v="10.93"/>
    <s v=" Km/L"/>
    <n v="33731"/>
    <n v="33.11"/>
    <n v="4.5609999999999999"/>
    <n v="151"/>
    <s v="1"/>
    <s v="Planejamento Operaci"/>
    <s v="Planejamento Operaci"/>
    <s v="Operacional"/>
    <m/>
    <d v="2025-12-09T00:00:00"/>
    <x v="8"/>
    <x v="0"/>
    <x v="4"/>
  </r>
  <r>
    <s v="TTP5B47"/>
    <s v="60645800106472110"/>
    <s v="09/12/2025 14:34:40"/>
    <s v="02396"/>
    <s v="RENATO DE ALMEIDA VIEIRA"/>
    <x v="40"/>
    <s v="Caminhonete"/>
    <s v="SAVEIRO CS RB MF"/>
    <s v="VW"/>
    <s v="07674909"/>
    <s v="AUTO POSTO INDIARA"/>
    <s v="INDIARA"/>
    <s v="GO"/>
    <s v="ETANOL COMUM"/>
    <n v="381"/>
    <n v="11.96"/>
    <s v=" Km/L"/>
    <n v="37348"/>
    <n v="31.85"/>
    <n v="4.49"/>
    <n v="143.01"/>
    <s v="10375"/>
    <s v="EXT - KSE LOCAÇOES"/>
    <s v="Planejamento Operaci"/>
    <s v="KSE LOCAÇOES"/>
    <m/>
    <d v="2025-12-09T00:00:00"/>
    <x v="8"/>
    <x v="0"/>
    <x v="12"/>
  </r>
  <r>
    <s v="TFD2J89"/>
    <s v="60645800105143710"/>
    <s v="09/12/2025 14:49:49"/>
    <s v="29874"/>
    <s v="ANDERSON FRANCISCO VELOZO"/>
    <x v="0"/>
    <s v="AUTOMOVEL"/>
    <s v="ARGO"/>
    <s v="FIAT"/>
    <s v="46286315"/>
    <s v="POSTO CENTRAL"/>
    <s v="BOM JESUS"/>
    <s v="GO"/>
    <s v="ETANOL COMUM"/>
    <n v="455"/>
    <n v="10.75"/>
    <s v=" Km/L"/>
    <n v="15919"/>
    <n v="42.32"/>
    <n v="4.5599999999999996"/>
    <n v="193"/>
    <s v="1"/>
    <s v="Planejamento Operaci"/>
    <s v="Planejamento Operaci"/>
    <s v="Operacional"/>
    <m/>
    <d v="2025-12-09T00:00:00"/>
    <x v="8"/>
    <x v="0"/>
    <x v="0"/>
  </r>
  <r>
    <s v="ETE7J06"/>
    <s v="60645800106437809"/>
    <s v="09/12/2025 14:56:35"/>
    <s v="03709"/>
    <s v="NAFTALI VINICIO NEVES DE OLIVEIRA"/>
    <x v="19"/>
    <s v="Caminhão"/>
    <s v="CAMINHAO PRANCHA"/>
    <s v="FORD"/>
    <s v="46286315"/>
    <s v="POSTO CENTRAL"/>
    <s v="BOM JESUS"/>
    <s v="GO"/>
    <s v="DIESEL S-10"/>
    <n v="0"/>
    <n v="0"/>
    <s v=" Km/L"/>
    <n v="0"/>
    <n v="100.35"/>
    <n v="6.22"/>
    <n v="624.22"/>
    <s v="1"/>
    <s v="EXT - SAO PEDRO"/>
    <s v="Planejamento Operaci"/>
    <s v="SAO PEDRO"/>
    <m/>
    <d v="2025-12-09T00:00:00"/>
    <x v="8"/>
    <x v="0"/>
    <x v="7"/>
  </r>
  <r>
    <s v="FCW8F66"/>
    <s v="60645800105124371"/>
    <s v="09/12/2025 15:51:44"/>
    <s v="80246"/>
    <s v="FRANCISCO DE ASSIS SOARES"/>
    <x v="19"/>
    <s v="Caminhão"/>
    <s v="11-180"/>
    <s v="VW"/>
    <s v="45307105"/>
    <s v="POSTO GIRASSOL"/>
    <s v="ITUMBIARA"/>
    <s v="GO"/>
    <s v="DIESEL S-10"/>
    <n v="0"/>
    <n v="0"/>
    <s v=" Km/L"/>
    <n v="0"/>
    <n v="78.959999999999994"/>
    <n v="6.09"/>
    <n v="480.87"/>
    <s v="912570"/>
    <s v="EXT - SAO PEDRO"/>
    <s v="Planejamento Operaci"/>
    <s v="SAO PEDRO"/>
    <m/>
    <d v="2025-12-09T00:00:00"/>
    <x v="8"/>
    <x v="0"/>
    <x v="7"/>
  </r>
  <r>
    <s v="TFN0D12"/>
    <s v="60645800105143746"/>
    <s v="09/12/2025 15:51:54"/>
    <s v="00390"/>
    <s v="SILVINO JOSE DE BRITO"/>
    <x v="5"/>
    <s v="AUTOMOVEL"/>
    <s v="ARGO"/>
    <s v="FIAT"/>
    <s v="46209914"/>
    <s v="DECIO RIO VERDE"/>
    <s v="RIO VERDE"/>
    <s v="GO"/>
    <s v="ETANOL COMUM"/>
    <n v="253"/>
    <n v="8.61"/>
    <s v=" Km/L"/>
    <n v="23440"/>
    <n v="29.38"/>
    <n v="4.49"/>
    <n v="131.91999999999999"/>
    <s v="202512091551"/>
    <s v="Planejamento Operaci"/>
    <s v="Planejamento Operaci"/>
    <s v="Operacional"/>
    <m/>
    <d v="2025-12-09T00:00:00"/>
    <x v="8"/>
    <x v="0"/>
    <x v="3"/>
  </r>
  <r>
    <s v="TFI3B19"/>
    <s v="60645800105926941"/>
    <s v="09/12/2025 16:14:29"/>
    <s v="73410"/>
    <s v="BRUNO SOUSA DIAS"/>
    <x v="4"/>
    <s v="AUTOMOVEL"/>
    <s v="ARGO"/>
    <s v="FIAT"/>
    <s v="46209914"/>
    <s v="DECIO RIO VERDE"/>
    <s v="RIO VERDE"/>
    <s v="GO"/>
    <s v="ETANOL COMUM"/>
    <n v="575"/>
    <n v="14.86"/>
    <s v=" Km/L"/>
    <n v="39438"/>
    <n v="38.69"/>
    <n v="4.49"/>
    <n v="173.72"/>
    <s v="202512091613"/>
    <s v="Planejamento Operaci"/>
    <s v="Planejamento Operaci"/>
    <s v="Operacional"/>
    <m/>
    <d v="2025-12-09T00:00:00"/>
    <x v="8"/>
    <x v="0"/>
    <x v="0"/>
  </r>
  <r>
    <s v="TUK2D26"/>
    <s v="60645800106553790"/>
    <s v="09/12/2025 16:32:13"/>
    <s v="00399"/>
    <s v="JULIANO FERNANDES DA SILVA"/>
    <x v="42"/>
    <s v="Caminhonete"/>
    <s v="Caminhonete S10"/>
    <s v="CHEVROLET"/>
    <s v="75331003"/>
    <s v="SUPERVIA LAGOA"/>
    <s v="RIO VERDE"/>
    <s v="GO"/>
    <s v="DIESEL S-10"/>
    <n v="879"/>
    <n v="14.12"/>
    <s v=" Km/L"/>
    <n v="35388"/>
    <n v="62.27"/>
    <n v="6.09"/>
    <n v="379.22"/>
    <s v="0"/>
    <s v="Planejamento Operaci"/>
    <s v="Planejamento Operaci"/>
    <s v="INSPENCAO"/>
    <m/>
    <d v="2025-12-09T00:00:00"/>
    <x v="8"/>
    <x v="0"/>
    <x v="12"/>
  </r>
  <r>
    <s v="TUF2B45"/>
    <s v="60645800106472420"/>
    <s v="09/12/2025 17:33:07"/>
    <s v="01318"/>
    <s v="JOAO BATISTA REIS"/>
    <x v="37"/>
    <s v="Caminhonete"/>
    <s v="SAVEIRO CS RB MF"/>
    <s v="VW"/>
    <s v="46286315"/>
    <s v="POSTO CENTRAL"/>
    <s v="BOM JESUS"/>
    <s v="GO"/>
    <s v="ETANOL COMUM"/>
    <n v="326"/>
    <n v="10.32"/>
    <s v=" Km/L"/>
    <n v="44745"/>
    <n v="31.58"/>
    <n v="4.5599999999999996"/>
    <n v="144.01"/>
    <s v="1"/>
    <s v="EXT - KSE LOCAÇOES"/>
    <s v="Planejamento Operaci"/>
    <s v="KSE LOCAÇOES"/>
    <m/>
    <d v="2025-12-09T00:00:00"/>
    <x v="8"/>
    <x v="0"/>
    <x v="12"/>
  </r>
  <r>
    <s v="TTY2C25"/>
    <s v="60645800106472430"/>
    <s v="09/12/2025 18:01:56"/>
    <s v="36807"/>
    <s v="ALEX DOS SANTOS"/>
    <x v="38"/>
    <s v="Caminhonete"/>
    <s v="SAVEIRO CS RB MF"/>
    <s v="VW"/>
    <s v="46286315"/>
    <s v="POSTO CENTRAL"/>
    <s v="BOM JESUS"/>
    <s v="GO"/>
    <s v="ETANOL COMUM"/>
    <n v="425"/>
    <n v="7.75"/>
    <s v=" Km/L"/>
    <n v="38344"/>
    <n v="54.82"/>
    <n v="4.5599999999999996"/>
    <n v="250"/>
    <s v="1"/>
    <s v="EXT - KSE LOCAÇOES"/>
    <s v="Planejamento Operaci"/>
    <s v="KSE LOCAÇOES"/>
    <m/>
    <d v="2025-12-09T00:00:00"/>
    <x v="8"/>
    <x v="0"/>
    <x v="12"/>
  </r>
  <r>
    <s v="TTQ4C10"/>
    <s v="60645800106553930"/>
    <s v="09/12/2025 18:42:15"/>
    <s v="26126"/>
    <s v="MARIVALDO GONÇALVES"/>
    <x v="31"/>
    <s v="Caminhonete"/>
    <s v="Caminhonete S10"/>
    <s v="CHEVROLET"/>
    <s v="26406711"/>
    <s v="POSTO ZANDONADI"/>
    <s v="GUAPO"/>
    <s v="GO"/>
    <s v="DIESEL S-10"/>
    <n v="616"/>
    <n v="15.08"/>
    <s v=" Km/L"/>
    <n v="41931"/>
    <n v="40.85"/>
    <n v="6.19"/>
    <n v="252.86"/>
    <s v="91267279"/>
    <s v="Planejamento Operaci"/>
    <s v="Planejamento Operaci"/>
    <s v="INSPENCAO"/>
    <m/>
    <d v="2025-12-09T00:00:00"/>
    <x v="8"/>
    <x v="0"/>
    <x v="12"/>
  </r>
  <r>
    <s v="TTQ3C61"/>
    <s v="60645800106472501"/>
    <s v="09/12/2025 18:43:29"/>
    <s v="88512"/>
    <s v="JUAREZ NEVES"/>
    <x v="44"/>
    <s v="Caminhonete"/>
    <s v="SAVEIRO CS RB MF"/>
    <s v="VW"/>
    <s v="45308900"/>
    <s v="POSTO LUPATINI"/>
    <s v="SANTO ANTONIO DA BARRA"/>
    <s v="GO"/>
    <s v="ETANOL COMUM"/>
    <n v="458"/>
    <n v="10.68"/>
    <s v=" Km/L"/>
    <n v="25624"/>
    <n v="42.89"/>
    <n v="4.6900000000000004"/>
    <n v="201.15"/>
    <s v="0"/>
    <s v="EXT - KSE LOCAÇOES"/>
    <s v="Planejamento Operaci"/>
    <s v="KSE LOCAÇOES"/>
    <m/>
    <d v="2025-12-09T00:00:00"/>
    <x v="8"/>
    <x v="0"/>
    <x v="12"/>
  </r>
  <r>
    <s v="TUG2C45"/>
    <s v="60645800106437770"/>
    <s v="09/12/2025 18:43:51"/>
    <s v="03782"/>
    <s v="ELVIS MESSIAS FERNANDES"/>
    <x v="54"/>
    <s v="Utilitário"/>
    <s v="SAVEIRO"/>
    <s v="FIAT"/>
    <s v="81889412"/>
    <s v="POSTO ZERO UM"/>
    <s v="RIO VERDE"/>
    <s v="GO"/>
    <s v="ETANOL COMUM"/>
    <n v="410"/>
    <n v="11.38"/>
    <s v=" Km/L"/>
    <n v="38895"/>
    <n v="36.03"/>
    <n v="4.6900000000000004"/>
    <n v="168.99"/>
    <s v="0"/>
    <s v="EXT - KSE LOCAÇOES"/>
    <s v="Planejamento Operaci"/>
    <s v="KSE LOCAÇOES"/>
    <m/>
    <d v="2025-12-09T00:00:00"/>
    <x v="8"/>
    <x v="0"/>
    <x v="12"/>
  </r>
  <r>
    <s v="TTT2H95"/>
    <s v="60645800106472477"/>
    <s v="09/12/2025 19:17:06"/>
    <s v="07583"/>
    <s v="DAVID BORGES DOS SANTOS"/>
    <x v="63"/>
    <s v="Caminhonete"/>
    <s v="SAVEIRO CS RB MF"/>
    <s v="VW"/>
    <s v="41826312"/>
    <s v="AUTO POSTO JACARE"/>
    <s v="ACREUNA"/>
    <s v="GO"/>
    <s v="ETANOL COMUM"/>
    <n v="288"/>
    <n v="10.53"/>
    <s v=" Km/L"/>
    <n v="23169"/>
    <n v="27.35"/>
    <n v="4.42"/>
    <n v="120.9"/>
    <s v="91269365"/>
    <s v="EXT - KSE LOCAÇOES"/>
    <s v="Planejamento Operaci"/>
    <s v="KSE LOCAÇOES"/>
    <m/>
    <d v="2025-12-09T00:00:00"/>
    <x v="8"/>
    <x v="0"/>
    <x v="12"/>
  </r>
  <r>
    <s v="TFE9C14"/>
    <s v="60645800106437370"/>
    <s v="09/12/2025 20:40:23"/>
    <s v="01057"/>
    <s v="LUIZ HENRIQUE SOUZA RODRIGUES"/>
    <x v="51"/>
    <s v="EQUIPAMENTOS"/>
    <s v="AMBULANCIA"/>
    <s v="OUTROS"/>
    <s v="13308211"/>
    <s v="P. BANDEIRANTES"/>
    <s v="RIO VERDE"/>
    <s v="GO"/>
    <s v="DIESEL S-10"/>
    <n v="56"/>
    <n v="1.95"/>
    <s v=" Km/L"/>
    <n v="5079"/>
    <n v="28.73"/>
    <n v="6.2919999999999998"/>
    <n v="180.76"/>
    <s v="91274209"/>
    <s v="Planejamento Operaci"/>
    <s v="Planejamento Operaci"/>
    <s v="Operacional"/>
    <m/>
    <d v="2025-12-09T00:00:00"/>
    <x v="8"/>
    <x v="0"/>
    <x v="13"/>
  </r>
  <r>
    <s v="TFI3B19"/>
    <s v="60645800105926941"/>
    <s v="09/12/2025 23:46:33"/>
    <s v="87954"/>
    <s v="DANIEL GONÇALVES"/>
    <x v="4"/>
    <s v="AUTOMOVEL"/>
    <s v="ARGO"/>
    <s v="FIAT"/>
    <s v="87183400"/>
    <s v="MARAJO GUAPO"/>
    <s v="GUAPO"/>
    <s v="GO"/>
    <s v="ETANOL COMUM"/>
    <n v="137"/>
    <n v="6.74"/>
    <s v=" Km/L"/>
    <n v="39575"/>
    <n v="20.32"/>
    <n v="4.09"/>
    <n v="83.11"/>
    <s v="0"/>
    <s v="Planejamento Operaci"/>
    <s v="Planejamento Operaci"/>
    <s v="Operacional"/>
    <m/>
    <d v="2025-12-09T00:00:00"/>
    <x v="8"/>
    <x v="0"/>
    <x v="0"/>
  </r>
  <r>
    <s v="TTR3A31"/>
    <s v="60645800106472404"/>
    <s v="10/12/2025 00:08:44"/>
    <s v="75150"/>
    <s v="PETTERSON PERIS BENJAMIN"/>
    <x v="53"/>
    <s v="Caminhonete"/>
    <s v="SAVEIRO CS RB MF"/>
    <s v="VW"/>
    <s v="46209914"/>
    <s v="DECIO RIO VERDE"/>
    <s v="RIO VERDE"/>
    <s v="GO"/>
    <s v="ETANOL COMUM"/>
    <n v="419"/>
    <n v="10.45"/>
    <s v=" Km/L"/>
    <n v="35848"/>
    <n v="40.1"/>
    <n v="4.49"/>
    <n v="180.05"/>
    <s v="202512100007"/>
    <s v="EXT - KSE LOCAÇOES"/>
    <s v="Planejamento Operaci"/>
    <s v="KSE LOCAÇOES"/>
    <m/>
    <d v="2025-12-10T00:00:00"/>
    <x v="8"/>
    <x v="0"/>
    <x v="12"/>
  </r>
  <r>
    <s v="TTP5B47"/>
    <s v="60645800106472110"/>
    <s v="10/12/2025 01:59:26"/>
    <s v="02710"/>
    <s v="RAINON LOPES ALMEIDA"/>
    <x v="40"/>
    <s v="Caminhonete"/>
    <s v="SAVEIRO CS RB MF"/>
    <s v="VW"/>
    <s v="75331801"/>
    <s v="DECIO CEZARINA"/>
    <s v="CEZARINA"/>
    <s v="GO"/>
    <s v="ETANOL COMUM"/>
    <n v="520"/>
    <n v="10.75"/>
    <s v=" Km/L"/>
    <n v="37868"/>
    <n v="48.38"/>
    <n v="4.3899999999999997"/>
    <n v="212.39"/>
    <s v="202512100158"/>
    <s v="EXT - KSE LOCAÇOES"/>
    <s v="Planejamento Operaci"/>
    <s v="KSE LOCAÇOES"/>
    <m/>
    <d v="2025-12-10T00:00:00"/>
    <x v="8"/>
    <x v="0"/>
    <x v="12"/>
  </r>
  <r>
    <s v="TUF2B45"/>
    <s v="60645800106472420"/>
    <s v="10/12/2025 02:39:28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393"/>
    <n v="8.98"/>
    <s v=" Km/L"/>
    <n v="45138"/>
    <n v="43.77"/>
    <n v="4.49"/>
    <n v="196.53"/>
    <s v="0"/>
    <s v="EXT - KSE LOCAÇOES"/>
    <s v="Planejamento Operaci"/>
    <s v="KSE LOCAÇOES"/>
    <m/>
    <d v="2025-12-10T00:00:00"/>
    <x v="8"/>
    <x v="0"/>
    <x v="12"/>
  </r>
  <r>
    <s v="TTT2H95"/>
    <s v="60645800106472477"/>
    <s v="10/12/2025 03:28:24"/>
    <s v="07583"/>
    <s v="DAVID BORGES DOS SANTOS"/>
    <x v="63"/>
    <s v="Caminhonete"/>
    <s v="SAVEIRO CS RB MF"/>
    <s v="VW"/>
    <s v="07674909"/>
    <s v="AUTO POSTO INDIARA"/>
    <s v="INDIARA"/>
    <s v="GO"/>
    <s v="ETANOL COMUM"/>
    <n v="430"/>
    <n v="11.29"/>
    <s v=" Km/L"/>
    <n v="23599"/>
    <n v="38.08"/>
    <n v="4.6900000000000004"/>
    <n v="178.6"/>
    <s v="10383"/>
    <s v="EXT - KSE LOCAÇOES"/>
    <s v="Planejamento Operaci"/>
    <s v="KSE LOCAÇOES"/>
    <m/>
    <d v="2025-12-10T00:00:00"/>
    <x v="8"/>
    <x v="0"/>
    <x v="12"/>
  </r>
  <r>
    <s v="TUG2C45"/>
    <s v="60645800106437770"/>
    <s v="10/12/2025 03:57:07"/>
    <s v="03921"/>
    <s v="IVAIR JUNIOR ARAUJO NOGUEIRA"/>
    <x v="54"/>
    <s v="Utilitário"/>
    <s v="SAVEIRO"/>
    <s v="FIAT"/>
    <s v="81889412"/>
    <s v="POSTO ZERO UM"/>
    <s v="RIO VERDE"/>
    <s v="GO"/>
    <s v="ETANOL COMUM"/>
    <n v="338"/>
    <n v="9.48"/>
    <s v=" Km/L"/>
    <n v="39233"/>
    <n v="35.65"/>
    <n v="4.6900000000000004"/>
    <n v="167.19"/>
    <s v="1"/>
    <s v="EXT - KSE LOCAÇOES"/>
    <s v="Planejamento Operaci"/>
    <s v="KSE LOCAÇOES"/>
    <m/>
    <d v="2025-12-10T00:00:00"/>
    <x v="8"/>
    <x v="0"/>
    <x v="12"/>
  </r>
  <r>
    <s v="TFI3B19"/>
    <s v="60645800105926941"/>
    <s v="10/12/2025 05:07:06"/>
    <s v="87954"/>
    <s v="DANIEL GONÇALVES"/>
    <x v="4"/>
    <s v="AUTOMOVEL"/>
    <s v="ARGO"/>
    <s v="FIAT"/>
    <s v="87183400"/>
    <s v="MARAJO GUAPO"/>
    <s v="GUAPO"/>
    <s v="GO"/>
    <s v="ETANOL COMUM"/>
    <n v="200"/>
    <n v="5.88"/>
    <s v=" Km/L"/>
    <n v="39775"/>
    <n v="34"/>
    <n v="4.09"/>
    <n v="139.06"/>
    <s v="0"/>
    <s v="Planejamento Operaci"/>
    <s v="Planejamento Operaci"/>
    <s v="Operacional"/>
    <m/>
    <d v="2025-12-10T00:00:00"/>
    <x v="8"/>
    <x v="0"/>
    <x v="0"/>
  </r>
  <r>
    <s v="TUW2D74"/>
    <s v="60645800105124310"/>
    <s v="10/12/2025 05:45:45"/>
    <s v="04689"/>
    <s v="CLEDSON MARQUES ARRUDA"/>
    <x v="35"/>
    <s v="Automóvel"/>
    <s v="CHEVROLET/S10 LS DD4"/>
    <s v="CHEVROLET"/>
    <s v="45341508"/>
    <s v="POSTO ALTO DA SERRA"/>
    <s v="ITUMBIARA"/>
    <s v="GO"/>
    <s v="DIESEL S-10"/>
    <n v="956"/>
    <n v="14.5"/>
    <s v=" Km/L"/>
    <n v="36133"/>
    <n v="65.930000000000007"/>
    <n v="6.49"/>
    <n v="427.89"/>
    <s v="0"/>
    <s v="Planejamento Operaci"/>
    <s v="Planejamento Operaci"/>
    <s v="Operacional"/>
    <m/>
    <d v="2025-12-10T00:00:00"/>
    <x v="8"/>
    <x v="0"/>
    <x v="12"/>
  </r>
  <r>
    <s v="TTY2C25"/>
    <s v="60645800106472430"/>
    <s v="10/12/2025 06:15:26"/>
    <s v="03603"/>
    <s v="RAFAEL OLIVEIRA MORAIS "/>
    <x v="38"/>
    <s v="Caminhonete"/>
    <s v="SAVEIRO CS RB MF"/>
    <s v="VW"/>
    <s v="46286315"/>
    <s v="POSTO CENTRAL"/>
    <s v="BOM JESUS"/>
    <s v="GO"/>
    <s v="ETANOL COMUM"/>
    <n v="415"/>
    <n v="9.56"/>
    <s v=" Km/L"/>
    <n v="38759"/>
    <n v="43.42"/>
    <n v="4.5599999999999996"/>
    <n v="198"/>
    <s v="1"/>
    <s v="EXT - KSE LOCAÇOES"/>
    <s v="Planejamento Operaci"/>
    <s v="KSE LOCAÇOES"/>
    <m/>
    <d v="2025-12-10T00:00:00"/>
    <x v="8"/>
    <x v="0"/>
    <x v="12"/>
  </r>
  <r>
    <s v="TTQ3C61"/>
    <s v="60645800106472501"/>
    <s v="10/12/2025 06:20:18"/>
    <s v="03762"/>
    <s v="EDIVANDO SANTOS DA SILVA"/>
    <x v="44"/>
    <s v="Caminhonete"/>
    <s v="SAVEIRO CS RB MF"/>
    <s v="VW"/>
    <s v="45308900"/>
    <s v="POSTO LUPATINI"/>
    <s v="SANTO ANTONIO DA BARRA"/>
    <s v="GO"/>
    <s v="ETANOL COMUM"/>
    <n v="484"/>
    <n v="13.22"/>
    <s v=" Km/L"/>
    <n v="26108"/>
    <n v="36.619999999999997"/>
    <n v="4.6900000000000004"/>
    <n v="171.75"/>
    <s v="1"/>
    <s v="EXT - KSE LOCAÇOES"/>
    <s v="Planejamento Operaci"/>
    <s v="KSE LOCAÇOES"/>
    <m/>
    <d v="2025-12-10T00:00:00"/>
    <x v="8"/>
    <x v="0"/>
    <x v="12"/>
  </r>
  <r>
    <s v="TFS3C72"/>
    <s v="60645800105143738"/>
    <s v="10/12/2025 08:13:58"/>
    <s v="00271"/>
    <s v="HEDER OLIVEIRA SANTANA"/>
    <x v="9"/>
    <s v="AUTOMOVEL"/>
    <s v="ARGO"/>
    <s v="FIAT"/>
    <s v="13308211"/>
    <s v="P. BANDEIRANTES"/>
    <s v="RIO VERDE"/>
    <s v="GO"/>
    <s v="ETANOL COMUM"/>
    <n v="235"/>
    <n v="6.26"/>
    <s v=" Km/L"/>
    <n v="60083"/>
    <n v="37.549999999999997"/>
    <n v="4.3899999999999997"/>
    <n v="164.86"/>
    <s v="101229413"/>
    <s v="Planejamento Operaci"/>
    <s v="Planejamento Operaci"/>
    <s v="Operacional"/>
    <m/>
    <d v="2025-12-10T00:00:00"/>
    <x v="8"/>
    <x v="0"/>
    <x v="4"/>
  </r>
  <r>
    <s v="TTR3A31"/>
    <s v="60645800106472404"/>
    <s v="10/12/2025 08:15:16"/>
    <s v="95143"/>
    <s v="NILDO ANTONIO DE SOUSA"/>
    <x v="53"/>
    <s v="Caminhonete"/>
    <s v="SAVEIRO CS RB MF"/>
    <s v="VW"/>
    <s v="81889412"/>
    <s v="POSTO ZERO UM"/>
    <s v="RIO VERDE"/>
    <s v="GO"/>
    <s v="ETANOL COMUM"/>
    <n v="356"/>
    <n v="11.54"/>
    <s v=" Km/L"/>
    <n v="36204"/>
    <n v="30.84"/>
    <n v="4.6900000000000004"/>
    <n v="144.63999999999999"/>
    <s v="1"/>
    <s v="EXT - KSE LOCAÇOES"/>
    <s v="Planejamento Operaci"/>
    <s v="KSE LOCAÇOES"/>
    <m/>
    <d v="2025-12-10T00:00:00"/>
    <x v="8"/>
    <x v="0"/>
    <x v="12"/>
  </r>
  <r>
    <s v="TTV4H65"/>
    <s v="60645800106437744"/>
    <s v="10/12/2025 08:34:02"/>
    <s v="09697"/>
    <s v="HUILDSON ROSA BARBOSA"/>
    <x v="65"/>
    <s v="Caminhonete"/>
    <s v="SAVEIRO CD RB MF"/>
    <s v="VOLKSWAGEN"/>
    <s v="13335016"/>
    <s v="POSTO TREVO"/>
    <s v="RIO VERDE"/>
    <s v="GO"/>
    <s v="ETANOL COMUM"/>
    <n v="296"/>
    <n v="8.0500000000000007"/>
    <s v=" Km/L"/>
    <n v="2718"/>
    <n v="36.76"/>
    <n v="4.59"/>
    <n v="168.74"/>
    <s v="101230807"/>
    <s v="EXT - KSE LOCAÇOES"/>
    <s v="Planejamento Operaci"/>
    <s v="KSE LOCAÇOES"/>
    <m/>
    <d v="2025-12-10T00:00:00"/>
    <x v="8"/>
    <x v="0"/>
    <x v="12"/>
  </r>
  <r>
    <s v="TGL2B04"/>
    <s v="60645800106437315"/>
    <s v="10/12/2025 08:50:01"/>
    <s v="00951"/>
    <s v="HUGO HENRIQUE OLIVEIRA ROSA"/>
    <x v="45"/>
    <s v="EQUIPAMENTOS"/>
    <s v="AMBULANCIA"/>
    <s v="OUTROS"/>
    <s v="36645906"/>
    <s v="AUTO POSTO ESTRELA DO SUL III"/>
    <s v="ACREUNA"/>
    <s v="GO"/>
    <s v="DIESEL S-10"/>
    <n v="131"/>
    <n v="5.16"/>
    <s v=" Km/L"/>
    <n v="4632"/>
    <n v="25.39"/>
    <n v="6.1989999999999998"/>
    <n v="157.38999999999999"/>
    <s v="0"/>
    <s v="Planejamento Operaci"/>
    <s v="Planejamento Operaci"/>
    <s v="Operacional"/>
    <m/>
    <d v="2025-12-10T00:00:00"/>
    <x v="8"/>
    <x v="0"/>
    <x v="13"/>
  </r>
  <r>
    <s v="TFN0D12"/>
    <s v="60645800105143746"/>
    <s v="10/12/2025 09:00:54"/>
    <s v="00390"/>
    <s v="SILVINO JOSE DE BRITO"/>
    <x v="5"/>
    <s v="AUTOMOVEL"/>
    <s v="ARGO"/>
    <s v="FIAT"/>
    <s v="75331801"/>
    <s v="DECIO CEZARINA"/>
    <s v="CEZARINA"/>
    <s v="GO"/>
    <s v="ETANOL COMUM"/>
    <n v="328"/>
    <n v="9.99"/>
    <s v=" Km/L"/>
    <n v="23768"/>
    <n v="32.840000000000003"/>
    <n v="4.3899999999999997"/>
    <n v="144.16999999999999"/>
    <s v="202512100900"/>
    <s v="Planejamento Operaci"/>
    <s v="Planejamento Operaci"/>
    <s v="Operacional"/>
    <m/>
    <d v="2025-12-10T00:00:00"/>
    <x v="8"/>
    <x v="0"/>
    <x v="3"/>
  </r>
  <r>
    <s v="TFY3C02"/>
    <s v="60645800105143770"/>
    <s v="10/12/2025 09:08:43"/>
    <s v="37473"/>
    <s v="OTHON SIQUEIRA DE ALMEIDA"/>
    <x v="14"/>
    <s v="AUTOMOVEL"/>
    <s v="ARGO"/>
    <s v="FIAT"/>
    <s v="36603412"/>
    <s v="POSTO DO RATINHO"/>
    <s v="GOIANIA"/>
    <s v="GO"/>
    <s v="ETANOL COMUM"/>
    <n v="438"/>
    <n v="10.15"/>
    <s v=" Km/L"/>
    <n v="15530"/>
    <n v="43.17"/>
    <n v="5.27"/>
    <n v="227.51"/>
    <s v="1"/>
    <s v="Planejamento Operaci"/>
    <s v="Planejamento Operaci"/>
    <s v="Operacional"/>
    <m/>
    <d v="2025-12-10T00:00:00"/>
    <x v="8"/>
    <x v="0"/>
    <x v="0"/>
  </r>
  <r>
    <s v="TUF2B45"/>
    <s v="60645800106472420"/>
    <s v="10/12/2025 09:30:28"/>
    <s v="03458"/>
    <s v="RAUL DOS SANTOS SOUSA"/>
    <x v="37"/>
    <s v="Caminhonete"/>
    <s v="SAVEIRO CS RB MF"/>
    <s v="VW"/>
    <s v="75331003"/>
    <s v="SUPERVIA LAGOA"/>
    <s v="RIO VERDE"/>
    <s v="GO"/>
    <s v="ETANOL COMUM"/>
    <n v="295"/>
    <n v="9.27"/>
    <s v=" Km/L"/>
    <n v="45433"/>
    <n v="31.82"/>
    <n v="4.49"/>
    <n v="142.87"/>
    <s v="0"/>
    <s v="EXT - KSE LOCAÇOES"/>
    <s v="Planejamento Operaci"/>
    <s v="KSE LOCAÇOES"/>
    <m/>
    <d v="2025-12-10T00:00:00"/>
    <x v="8"/>
    <x v="0"/>
    <x v="12"/>
  </r>
  <r>
    <s v="TTP5B47"/>
    <s v="60645800106472110"/>
    <s v="10/12/2025 09:53:21"/>
    <s v="00149"/>
    <s v="MANOELITO METROVICH LIMA"/>
    <x v="40"/>
    <s v="Caminhonete"/>
    <s v="SAVEIRO CS RB MF"/>
    <s v="VW"/>
    <s v="07674909"/>
    <s v="AUTO POSTO INDIARA"/>
    <s v="INDIARA"/>
    <s v="GO"/>
    <s v="ETANOL COMUM"/>
    <n v="391"/>
    <n v="10.63"/>
    <s v=" Km/L"/>
    <n v="38259"/>
    <n v="36.78"/>
    <n v="4.49"/>
    <n v="165.14"/>
    <s v="10388"/>
    <s v="EXT - KSE LOCAÇOES"/>
    <s v="Planejamento Operaci"/>
    <s v="KSE LOCAÇOES"/>
    <m/>
    <d v="2025-12-10T00:00:00"/>
    <x v="8"/>
    <x v="0"/>
    <x v="12"/>
  </r>
  <r>
    <s v="QSW6J59"/>
    <s v="60645800106460000"/>
    <s v="10/12/2025 10:13:34"/>
    <s v="02910"/>
    <s v="EMERSON CRISTIANO DA SILVEIRA"/>
    <x v="28"/>
    <s v="EQUIPAMENTOS"/>
    <s v="CAMINHÃO PIPA"/>
    <s v="OUTROS"/>
    <s v="36645906"/>
    <s v="AUTO POSTO ESTRELA DO SUL III"/>
    <s v="ACREUNA"/>
    <s v="GO"/>
    <s v="DIESEL S-10"/>
    <n v="594"/>
    <n v="4.34"/>
    <s v=" Km/L"/>
    <n v="11013"/>
    <n v="136.94"/>
    <n v="6.19"/>
    <n v="847.66"/>
    <s v="0"/>
    <s v="EXT - LUCCA JR"/>
    <s v="Planejamento Operaci"/>
    <s v="LUCCA JR"/>
    <m/>
    <d v="2025-12-10T00:00:00"/>
    <x v="8"/>
    <x v="0"/>
    <x v="11"/>
  </r>
  <r>
    <s v="TFY6E09"/>
    <s v="60645800105143700"/>
    <s v="10/12/2025 10:38:33"/>
    <s v="04380"/>
    <s v="PAULO ROBERTO BATISTA DE MOURA JUNIOR"/>
    <x v="15"/>
    <s v="AUTOMOVEL"/>
    <s v="ARGO"/>
    <s v="FIAT"/>
    <s v="34251011"/>
    <s v="DECIO ARAPORA"/>
    <s v="ARAPORA"/>
    <s v="MG"/>
    <s v="ETANOL COMUM"/>
    <n v="370"/>
    <n v="10.51"/>
    <s v=" Km/L"/>
    <n v="31548"/>
    <n v="35.21"/>
    <n v="4.29"/>
    <n v="151.05000000000001"/>
    <s v="202512101038"/>
    <s v="Planejamento Operaci"/>
    <s v="Planejamento Operaci"/>
    <s v="Operacional"/>
    <m/>
    <d v="2025-12-10T00:00:00"/>
    <x v="8"/>
    <x v="0"/>
    <x v="1"/>
  </r>
  <r>
    <s v="TTG6C15"/>
    <s v="60645800106437736"/>
    <s v="10/12/2025 11:06:47"/>
    <s v="07928"/>
    <s v="JOÃO PAULO SILVA TAVARES"/>
    <x v="64"/>
    <s v="Utilitário"/>
    <s v="SAVEIRO"/>
    <s v="FIAT"/>
    <s v="13335016"/>
    <s v="POSTO TREVO"/>
    <s v="RIO VERDE"/>
    <s v="GO"/>
    <s v="ETANOL COMUM"/>
    <n v="212"/>
    <n v="5.22"/>
    <s v=" Km/L"/>
    <n v="35050"/>
    <n v="40.64"/>
    <n v="4.5910000000000002"/>
    <n v="186.56"/>
    <s v="101239958"/>
    <s v="EXT - KSE LOCAÇOES"/>
    <s v="Planejamento Operaci"/>
    <s v="KSE LOCAÇOES"/>
    <m/>
    <d v="2025-12-10T00:00:00"/>
    <x v="8"/>
    <x v="0"/>
    <x v="1"/>
  </r>
  <r>
    <s v="TFX7J72"/>
    <s v="60645800105836505"/>
    <s v="10/12/2025 11:30:59"/>
    <s v="03126"/>
    <s v="PEDRO PAULO SILVA SANTOS"/>
    <x v="11"/>
    <s v="AUTOMOVEL"/>
    <s v="ARGO"/>
    <s v="FIAT"/>
    <s v="45307105"/>
    <s v="POSTO GIRASSOL"/>
    <s v="ITUMBIARA"/>
    <s v="GO"/>
    <s v="ETANOL COMUM"/>
    <n v="13"/>
    <n v="0.35"/>
    <s v=" Km/L"/>
    <n v="48763"/>
    <n v="37.28"/>
    <n v="4.29"/>
    <n v="159.93"/>
    <s v="101241"/>
    <s v="Planejamento Operaci"/>
    <s v="Planejamento Operaci"/>
    <s v="Operacional"/>
    <m/>
    <d v="2025-12-10T00:00:00"/>
    <x v="8"/>
    <x v="0"/>
    <x v="4"/>
  </r>
  <r>
    <s v="TFW2H32"/>
    <s v="60645800105143835"/>
    <s v="10/12/2025 11:31:48"/>
    <s v="99638"/>
    <s v="LAFAIETE DE SOUZA SANTOS"/>
    <x v="10"/>
    <s v="AUTOMOVEL"/>
    <s v="ARGO"/>
    <s v="FIAT"/>
    <s v="75331801"/>
    <s v="DECIO CEZARINA"/>
    <s v="CEZARINA"/>
    <s v="GO"/>
    <s v="ETANOL COMUM"/>
    <n v="384"/>
    <n v="9.6300000000000008"/>
    <s v=" Km/L"/>
    <n v="43655"/>
    <n v="39.86"/>
    <n v="4.3899999999999997"/>
    <n v="174.99"/>
    <s v="202512101131"/>
    <s v="Planejamento Operaci"/>
    <s v="Planejamento Operaci"/>
    <s v="Operacional"/>
    <m/>
    <d v="2025-12-10T00:00:00"/>
    <x v="8"/>
    <x v="0"/>
    <x v="3"/>
  </r>
  <r>
    <s v="TTQ4C10"/>
    <s v="60645800106553930"/>
    <s v="10/12/2025 12:26:55"/>
    <s v="93910"/>
    <s v="DIVINO AVELINO DOS SANTOS"/>
    <x v="31"/>
    <s v="Caminhonete"/>
    <s v="Caminhonete S10"/>
    <s v="CHEVROLET"/>
    <s v="26406711"/>
    <s v="POSTO ZANDONADI"/>
    <s v="GUAPO"/>
    <s v="GO"/>
    <s v="DIESEL S-10"/>
    <n v="858"/>
    <n v="14.31"/>
    <s v=" Km/L"/>
    <n v="42789"/>
    <n v="59.95"/>
    <n v="6.19"/>
    <n v="371.09"/>
    <s v="101244760"/>
    <s v="Planejamento Operaci"/>
    <s v="Planejamento Operaci"/>
    <s v="INSPENCAO"/>
    <m/>
    <d v="2025-12-10T00:00:00"/>
    <x v="8"/>
    <x v="0"/>
    <x v="12"/>
  </r>
  <r>
    <s v="TFP3B22"/>
    <s v="60645800105143720"/>
    <s v="10/12/2025 12:36:30"/>
    <s v="02769"/>
    <s v="ANDRE LUIS PAULINO"/>
    <x v="6"/>
    <s v="AUTOMOVEL"/>
    <s v="ARGO"/>
    <s v="FIAT"/>
    <s v="75331801"/>
    <s v="DECIO CEZARINA"/>
    <s v="CEZARINA"/>
    <s v="GO"/>
    <s v="ETANOL COMUM"/>
    <n v="394"/>
    <n v="11.09"/>
    <s v=" Km/L"/>
    <n v="34125"/>
    <n v="35.54"/>
    <n v="4.3899999999999997"/>
    <n v="156.02000000000001"/>
    <s v="202512101236"/>
    <s v="Planejamento Operaci"/>
    <s v="Planejamento Operaci"/>
    <s v="Operacional"/>
    <m/>
    <d v="2025-12-10T00:00:00"/>
    <x v="8"/>
    <x v="0"/>
    <x v="4"/>
  </r>
  <r>
    <s v="TFN0D12"/>
    <s v="60645800105143746"/>
    <s v="10/12/2025 12:37:25"/>
    <s v="00390"/>
    <s v="SILVINO JOSE DE BRITO"/>
    <x v="5"/>
    <s v="AUTOMOVEL"/>
    <s v="ARGO"/>
    <s v="FIAT"/>
    <s v="46209914"/>
    <s v="DECIO RIO VERDE"/>
    <s v="RIO VERDE"/>
    <s v="GO"/>
    <s v="ETANOL COMUM"/>
    <n v="145"/>
    <n v="7.08"/>
    <s v=" Km/L"/>
    <n v="23913"/>
    <n v="20.49"/>
    <n v="4.49"/>
    <n v="92"/>
    <s v="202512101236"/>
    <s v="Planejamento Operaci"/>
    <s v="Planejamento Operaci"/>
    <s v="Operacional"/>
    <m/>
    <d v="2025-12-10T00:00:00"/>
    <x v="8"/>
    <x v="0"/>
    <x v="3"/>
  </r>
  <r>
    <s v="IMP0003"/>
    <s v="60645800105124282"/>
    <s v="10/12/2025 13:19:06"/>
    <s v="21706"/>
    <s v="LUIZ MARCELO NEVES"/>
    <x v="19"/>
    <s v="EQUIPAMENTOS"/>
    <s v="IMPLEMENTOS"/>
    <s v="OUTROS"/>
    <s v="81889412"/>
    <s v="POSTO ZERO UM"/>
    <s v="RIO VERDE"/>
    <s v="GO"/>
    <s v="GASOLINA COMUM"/>
    <n v="0"/>
    <n v="0"/>
    <s v=" Km/L"/>
    <n v="0"/>
    <n v="20"/>
    <n v="6.39"/>
    <n v="127.8"/>
    <s v="0"/>
    <s v="EXT - SAO PEDRO"/>
    <s v="Planejamento Operaci"/>
    <s v="SAO PEDRO"/>
    <m/>
    <d v="2025-12-10T00:00:00"/>
    <x v="8"/>
    <x v="0"/>
    <x v="7"/>
  </r>
  <r>
    <s v="TTT2H95"/>
    <s v="60645800106472477"/>
    <s v="10/12/2025 14:01:29"/>
    <s v="52982"/>
    <s v="ROBERTO ANTONIO DE MELO"/>
    <x v="63"/>
    <s v="Caminhonete"/>
    <s v="SAVEIRO CS RB MF"/>
    <s v="VW"/>
    <s v="41826312"/>
    <s v="AUTO POSTO JACARE"/>
    <s v="ACREUNA"/>
    <s v="GO"/>
    <s v="ETANOL COMUM"/>
    <n v="489"/>
    <n v="9.74"/>
    <s v=" Km/L"/>
    <n v="24088"/>
    <n v="50.22"/>
    <n v="4.42"/>
    <n v="221.98"/>
    <s v="101250414"/>
    <s v="EXT - KSE LOCAÇOES"/>
    <s v="Planejamento Operaci"/>
    <s v="KSE LOCAÇOES"/>
    <m/>
    <d v="2025-12-10T00:00:00"/>
    <x v="8"/>
    <x v="0"/>
    <x v="12"/>
  </r>
  <r>
    <s v="TUK2D26"/>
    <s v="60645800106553790"/>
    <s v="10/12/2025 14:15:08"/>
    <s v="03458"/>
    <s v="RAUL DOS SANTOS SOUSA"/>
    <x v="42"/>
    <s v="Caminhonete"/>
    <s v="Caminhonete S10"/>
    <s v="CHEVROLET"/>
    <s v="53030006"/>
    <s v="KR TREVO"/>
    <s v="SANTA HELENA DE GOIAS"/>
    <s v="GO"/>
    <s v="DIESEL S-10"/>
    <n v="985"/>
    <n v="14.28"/>
    <s v=" Km/L"/>
    <n v="36373"/>
    <n v="69"/>
    <n v="6.19"/>
    <n v="427.14"/>
    <s v="1"/>
    <s v="Planejamento Operaci"/>
    <s v="Planejamento Operaci"/>
    <s v="INSPENCAO"/>
    <m/>
    <d v="2025-12-10T00:00:00"/>
    <x v="8"/>
    <x v="0"/>
    <x v="12"/>
  </r>
  <r>
    <s v="TUG2C45"/>
    <s v="60645800106437770"/>
    <s v="10/12/2025 14:47:54"/>
    <s v="03782"/>
    <s v="ELVIS MESSIAS FERNANDES"/>
    <x v="54"/>
    <s v="Utilitário"/>
    <s v="SAVEIRO"/>
    <s v="FIAT"/>
    <s v="81889412"/>
    <s v="POSTO ZERO UM"/>
    <s v="RIO VERDE"/>
    <s v="GO"/>
    <s v="ETANOL COMUM"/>
    <n v="478"/>
    <n v="10.85"/>
    <s v=" Km/L"/>
    <n v="39711"/>
    <n v="44.07"/>
    <n v="4.6900000000000004"/>
    <n v="206.68"/>
    <s v="2"/>
    <s v="EXT - KSE LOCAÇOES"/>
    <s v="Planejamento Operaci"/>
    <s v="KSE LOCAÇOES"/>
    <m/>
    <d v="2025-12-10T00:00:00"/>
    <x v="8"/>
    <x v="0"/>
    <x v="12"/>
  </r>
  <r>
    <s v="TFI3B19"/>
    <s v="60645800105926941"/>
    <s v="10/12/2025 15:05:00"/>
    <s v="73410"/>
    <s v="BRUNO SOUSA DIAS"/>
    <x v="4"/>
    <s v="AUTOMOVEL"/>
    <s v="ARGO"/>
    <s v="FIAT"/>
    <s v="46209914"/>
    <s v="DECIO RIO VERDE"/>
    <s v="RIO VERDE"/>
    <s v="GO"/>
    <s v="ETANOL COMUM"/>
    <n v="349"/>
    <n v="9.31"/>
    <s v=" Km/L"/>
    <n v="40124"/>
    <n v="37.479999999999997"/>
    <n v="4.49"/>
    <n v="168.29"/>
    <s v="202512101504"/>
    <s v="Planejamento Operaci"/>
    <s v="Planejamento Operaci"/>
    <s v="Operacional"/>
    <m/>
    <d v="2025-12-10T00:00:00"/>
    <x v="8"/>
    <x v="0"/>
    <x v="0"/>
  </r>
  <r>
    <s v="TFE6B22"/>
    <s v="60645800105143762"/>
    <s v="10/12/2025 15:39:09"/>
    <s v="03608"/>
    <s v="WEIDER DA SILVA RODRIGUES"/>
    <x v="1"/>
    <s v="AUTOMOVEL"/>
    <s v="ARGO"/>
    <s v="FIAT"/>
    <s v="46286315"/>
    <s v="POSTO CENTRAL"/>
    <s v="BOM JESUS"/>
    <s v="GO"/>
    <s v="ETANOL COMUM"/>
    <n v="402"/>
    <n v="10.38"/>
    <s v=" Km/L"/>
    <n v="35254"/>
    <n v="38.72"/>
    <n v="4.5609999999999999"/>
    <n v="176.6"/>
    <s v="1"/>
    <s v="Planejamento Operaci"/>
    <s v="Planejamento Operaci"/>
    <s v="Operacional"/>
    <m/>
    <d v="2025-12-10T00:00:00"/>
    <x v="8"/>
    <x v="0"/>
    <x v="1"/>
  </r>
  <r>
    <s v="TFD2J89"/>
    <s v="60645800105143710"/>
    <s v="10/12/2025 15:58:03"/>
    <s v="29874"/>
    <s v="ANDERSON FRANCISCO VELOZO"/>
    <x v="0"/>
    <s v="AUTOMOVEL"/>
    <s v="ARGO"/>
    <s v="FIAT"/>
    <s v="41826312"/>
    <s v="AUTO POSTO JACARE"/>
    <s v="ACREUNA"/>
    <s v="GO"/>
    <s v="ETANOL COMUM"/>
    <n v="370"/>
    <n v="10.130000000000001"/>
    <s v=" Km/L"/>
    <n v="16289"/>
    <n v="36.53"/>
    <n v="4.5209999999999999"/>
    <n v="165.14"/>
    <s v="101257415"/>
    <s v="Planejamento Operaci"/>
    <s v="Planejamento Operaci"/>
    <s v="Operacional"/>
    <m/>
    <d v="2025-12-10T00:00:00"/>
    <x v="8"/>
    <x v="0"/>
    <x v="0"/>
  </r>
  <r>
    <s v="FKM6D96"/>
    <s v="60645800105124347"/>
    <s v="10/12/2025 16:27:47"/>
    <s v="05615"/>
    <s v="HEVERTON MAGALHAES DE MELO"/>
    <x v="19"/>
    <s v="Caminhão"/>
    <s v="11-180"/>
    <s v="VW"/>
    <s v="53081700"/>
    <s v="POSTO Z   Z SANTA MA"/>
    <s v="GUAPO"/>
    <s v="GO"/>
    <s v="DIESEL S-10"/>
    <n v="0"/>
    <n v="0"/>
    <s v=" Km/L"/>
    <n v="0"/>
    <n v="131.16"/>
    <n v="5.89"/>
    <n v="772.5"/>
    <s v="0"/>
    <s v="EXT - SAO PEDRO"/>
    <s v="Planejamento Operaci"/>
    <s v="SAO PEDRO"/>
    <m/>
    <d v="2025-12-10T00:00:00"/>
    <x v="8"/>
    <x v="0"/>
    <x v="7"/>
  </r>
  <r>
    <s v="TUF2B45"/>
    <s v="60645800106472420"/>
    <s v="10/12/2025 17:15:14"/>
    <s v="03458"/>
    <s v="RAUL DOS SANTOS SOUSA"/>
    <x v="37"/>
    <s v="Caminhonete"/>
    <s v="SAVEIRO CS RB MF"/>
    <s v="VW"/>
    <s v="46286315"/>
    <s v="POSTO CENTRAL"/>
    <s v="BOM JESUS"/>
    <s v="GO"/>
    <s v="ETANOL COMUM"/>
    <n v="261"/>
    <n v="8.52"/>
    <s v=" Km/L"/>
    <n v="45694"/>
    <n v="30.65"/>
    <n v="4.5599999999999996"/>
    <n v="139.76"/>
    <s v="1"/>
    <s v="EXT - KSE LOCAÇOES"/>
    <s v="Planejamento Operaci"/>
    <s v="KSE LOCAÇOES"/>
    <m/>
    <d v="2025-12-10T00:00:00"/>
    <x v="8"/>
    <x v="0"/>
    <x v="12"/>
  </r>
  <r>
    <s v="TGM2I26"/>
    <s v="60645800106437620"/>
    <s v="10/12/2025 17:25:34"/>
    <s v="59226"/>
    <s v="PASCHOAL FAVORITTO DE QUEIROZ"/>
    <x v="52"/>
    <s v="Utilitário"/>
    <s v="FIORINO"/>
    <s v="FIAT"/>
    <s v="36615306"/>
    <s v="AUTO POSTO DOS JARDINS"/>
    <s v="GOIANIA"/>
    <s v="GO"/>
    <s v="ETANOL COMUM"/>
    <n v="458"/>
    <n v="21.16"/>
    <s v=" Km/L"/>
    <n v="7847"/>
    <n v="21.64"/>
    <n v="4.8710000000000004"/>
    <n v="105.41"/>
    <s v="0"/>
    <s v="EXT - KSE LOCAÇOES"/>
    <s v="Planejamento Operaci"/>
    <s v="Operacional"/>
    <m/>
    <d v="2025-12-10T00:00:00"/>
    <x v="8"/>
    <x v="0"/>
    <x v="5"/>
  </r>
  <r>
    <s v="TTP5B47"/>
    <s v="60645800106472110"/>
    <s v="10/12/2025 18:09:57"/>
    <s v="00149"/>
    <s v="MANOELITO METROVICH LIMA"/>
    <x v="40"/>
    <s v="Caminhonete"/>
    <s v="SAVEIRO CS RB MF"/>
    <s v="VW"/>
    <s v="75331801"/>
    <s v="DECIO CEZARINA"/>
    <s v="CEZARINA"/>
    <s v="GO"/>
    <s v="ETANOL COMUM"/>
    <n v="339"/>
    <n v="9.89"/>
    <s v=" Km/L"/>
    <n v="38598"/>
    <n v="34.28"/>
    <n v="4.3899999999999997"/>
    <n v="150.49"/>
    <s v="202512101809"/>
    <s v="EXT - KSE LOCAÇOES"/>
    <s v="Planejamento Operaci"/>
    <s v="KSE LOCAÇOES"/>
    <m/>
    <d v="2025-12-10T00:00:00"/>
    <x v="8"/>
    <x v="0"/>
    <x v="12"/>
  </r>
  <r>
    <s v="TFN0D12"/>
    <s v="60645800105143746"/>
    <s v="10/12/2025 18:26:38"/>
    <s v="00390"/>
    <s v="SILVINO JOSE DE BRITO"/>
    <x v="5"/>
    <s v="AUTOMOVEL"/>
    <s v="ARGO"/>
    <s v="FIAT"/>
    <s v="07685404"/>
    <s v="POSTO ALVORADA"/>
    <s v="GOIATUBA"/>
    <s v="GO"/>
    <s v="ETANOL COMUM"/>
    <n v="247"/>
    <n v="10.18"/>
    <s v=" Km/L"/>
    <n v="24160"/>
    <n v="24.27"/>
    <n v="4.59"/>
    <n v="111.4"/>
    <s v="0"/>
    <s v="Planejamento Operaci"/>
    <s v="Planejamento Operaci"/>
    <s v="Operacional"/>
    <m/>
    <d v="2025-12-10T00:00:00"/>
    <x v="8"/>
    <x v="0"/>
    <x v="3"/>
  </r>
  <r>
    <s v="TTR3A31"/>
    <s v="60645800106472404"/>
    <s v="10/12/2025 18:28:54"/>
    <s v="95143"/>
    <s v="NILDO ANTONIO DE SOUSA"/>
    <x v="53"/>
    <s v="Caminhonete"/>
    <s v="SAVEIRO CS RB MF"/>
    <s v="VW"/>
    <s v="46209914"/>
    <s v="DECIO RIO VERDE"/>
    <s v="RIO VERDE"/>
    <s v="GO"/>
    <s v="ETANOL COMUM"/>
    <n v="312"/>
    <n v="7.7"/>
    <s v=" Km/L"/>
    <n v="36516"/>
    <n v="40.54"/>
    <n v="4.49"/>
    <n v="182.02"/>
    <s v="202512101828"/>
    <s v="EXT - KSE LOCAÇOES"/>
    <s v="Planejamento Operaci"/>
    <s v="KSE LOCAÇOES"/>
    <m/>
    <d v="2025-12-10T00:00:00"/>
    <x v="8"/>
    <x v="0"/>
    <x v="12"/>
  </r>
  <r>
    <s v="TTQ3C61"/>
    <s v="60645800106472501"/>
    <s v="10/12/2025 18:34:58"/>
    <s v="46440"/>
    <s v="PAULO SOUSA DIAS"/>
    <x v="44"/>
    <s v="Caminhonete"/>
    <s v="SAVEIRO CS RB MF"/>
    <s v="VW"/>
    <s v="45308900"/>
    <s v="POSTO LUPATINI"/>
    <s v="SANTO ANTONIO DA BARRA"/>
    <s v="GO"/>
    <s v="ETANOL COMUM"/>
    <n v="492"/>
    <n v="11.35"/>
    <s v=" Km/L"/>
    <n v="26600"/>
    <n v="43.35"/>
    <n v="4.6900000000000004"/>
    <n v="203.31"/>
    <s v="0"/>
    <s v="EXT - KSE LOCAÇOES"/>
    <s v="Planejamento Operaci"/>
    <s v="KSE LOCAÇOES"/>
    <m/>
    <d v="2025-12-10T00:00:00"/>
    <x v="8"/>
    <x v="0"/>
    <x v="12"/>
  </r>
  <r>
    <s v="TGC9A34"/>
    <s v="60645800106437250"/>
    <s v="10/12/2025 18:53:45"/>
    <s v="70390"/>
    <s v="CLEITON ANTONIO TAVARES HENRIQUE"/>
    <x v="48"/>
    <s v="EQUIPAMENTOS"/>
    <s v="AMBULANCIA"/>
    <s v="OUTROS"/>
    <s v="53081700"/>
    <s v="POSTO Z   Z SANTA MA"/>
    <s v="GUAPO"/>
    <s v="GO"/>
    <s v="DIESEL S-10"/>
    <n v="136"/>
    <n v="4.6399999999999997"/>
    <s v=" Km/L"/>
    <n v="6593"/>
    <n v="29.3"/>
    <n v="5.89"/>
    <n v="172.59"/>
    <s v="0"/>
    <s v="Planejamento Operaci"/>
    <s v="Planejamento Operaci"/>
    <s v="Operacional"/>
    <m/>
    <d v="2025-12-10T00:00:00"/>
    <x v="8"/>
    <x v="0"/>
    <x v="13"/>
  </r>
  <r>
    <s v="TTY2C25"/>
    <s v="60645800106472430"/>
    <s v="10/12/2025 19:00:35"/>
    <s v="07015"/>
    <s v="EDILEIA DE SOUSA ANTUNES"/>
    <x v="38"/>
    <s v="Caminhonete"/>
    <s v="SAVEIRO CS RB MF"/>
    <s v="VW"/>
    <s v="46286315"/>
    <s v="POSTO CENTRAL"/>
    <s v="BOM JESUS"/>
    <s v="GO"/>
    <s v="ETANOL COMUM"/>
    <n v="364"/>
    <n v="8.51"/>
    <s v=" Km/L"/>
    <n v="39123"/>
    <n v="42.76"/>
    <n v="4.5609999999999999"/>
    <n v="195.02"/>
    <s v="1"/>
    <s v="EXT - KSE LOCAÇOES"/>
    <s v="Planejamento Operaci"/>
    <s v="KSE LOCAÇOES"/>
    <m/>
    <d v="2025-12-10T00:00:00"/>
    <x v="8"/>
    <x v="0"/>
    <x v="12"/>
  </r>
  <r>
    <s v="TUW2D74"/>
    <s v="60645800105124310"/>
    <s v="10/12/2025 19:00:37"/>
    <s v="03339"/>
    <s v="MAYARA MARTINS DA SILVA SOUZA"/>
    <x v="35"/>
    <s v="Automóvel"/>
    <s v="CHEVROLET/S10 LS DD4"/>
    <s v="CHEVROLET"/>
    <s v="45341508"/>
    <s v="POSTO ALTO DA SERRA"/>
    <s v="ITUMBIARA"/>
    <s v="GO"/>
    <s v="DIESEL S-10"/>
    <n v="538"/>
    <n v="13.39"/>
    <s v=" Km/L"/>
    <n v="36671"/>
    <n v="40.17"/>
    <n v="6.49"/>
    <n v="260.69"/>
    <s v="0"/>
    <s v="Planejamento Operaci"/>
    <s v="Planejamento Operaci"/>
    <s v="Operacional"/>
    <m/>
    <d v="2025-12-10T00:00:00"/>
    <x v="8"/>
    <x v="0"/>
    <x v="12"/>
  </r>
  <r>
    <s v="TFA5I89"/>
    <s v="60645800105853740"/>
    <s v="10/12/2025 19:33:13"/>
    <s v="71805"/>
    <s v="MURILO SOUZA BERNARDES"/>
    <x v="21"/>
    <s v="AUTOMOVEL"/>
    <s v="ARGO"/>
    <s v="FIAT"/>
    <s v="69465011"/>
    <s v="POSTO T 4"/>
    <s v="GOIANIA"/>
    <s v="GO"/>
    <s v="ETANOL COMUM"/>
    <n v="319"/>
    <n v="7.81"/>
    <s v=" Km/L"/>
    <n v="13591"/>
    <n v="40.869999999999997"/>
    <n v="5.27"/>
    <n v="215.38"/>
    <s v="0"/>
    <s v="Planejamento Operaci"/>
    <s v="Planejamento Operaci"/>
    <s v="Operacional"/>
    <m/>
    <d v="2025-12-10T00:00:00"/>
    <x v="8"/>
    <x v="0"/>
    <x v="2"/>
  </r>
  <r>
    <s v="TTG6C15"/>
    <s v="60645800106437736"/>
    <s v="10/12/2025 19:35:56"/>
    <s v="07928"/>
    <s v="JOÃO PAULO SILVA TAVARES"/>
    <x v="64"/>
    <s v="Utilitário"/>
    <s v="SAVEIRO"/>
    <s v="FIAT"/>
    <s v="13335016"/>
    <s v="POSTO TREVO"/>
    <s v="RIO VERDE"/>
    <s v="GO"/>
    <s v="ETANOL COMUM"/>
    <n v="308"/>
    <n v="6.51"/>
    <s v=" Km/L"/>
    <n v="35358"/>
    <n v="47.32"/>
    <n v="4.59"/>
    <n v="217.2"/>
    <s v="101270512"/>
    <s v="EXT - KSE LOCAÇOES"/>
    <s v="Planejamento Operaci"/>
    <s v="KSE LOCAÇOES"/>
    <m/>
    <d v="2025-12-10T00:00:00"/>
    <x v="8"/>
    <x v="0"/>
    <x v="1"/>
  </r>
  <r>
    <s v="TIV6G27"/>
    <s v="60645800106184069"/>
    <s v="10/12/2025 20:28:48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155"/>
    <n v="5.17"/>
    <s v=" Km/L"/>
    <n v="13002"/>
    <n v="30"/>
    <n v="5.9909999999999997"/>
    <n v="179.74"/>
    <s v="101273657"/>
    <s v="EXT - LUCCA JR"/>
    <s v="Planejamento Operaci"/>
    <s v="LUCCA JR"/>
    <m/>
    <d v="2025-12-10T00:00:00"/>
    <x v="8"/>
    <x v="0"/>
    <x v="11"/>
  </r>
  <r>
    <s v="TIV6G27"/>
    <m/>
    <s v="10/12/2025 20:28:48"/>
    <m/>
    <m/>
    <x v="30"/>
    <m/>
    <m/>
    <m/>
    <m/>
    <s v="AUTO POSTO JACARE"/>
    <m/>
    <m/>
    <s v="ARLA-32"/>
    <s v="-"/>
    <s v="-"/>
    <s v=" Km/L"/>
    <s v="-"/>
    <n v="3.78"/>
    <m/>
    <n v="12.49"/>
    <m/>
    <m/>
    <s v="Planejamento Operaci"/>
    <s v="LUCCA JR"/>
    <m/>
    <d v="2025-12-10T00:00:00"/>
    <x v="8"/>
    <x v="0"/>
    <x v="11"/>
  </r>
  <r>
    <s v="TGK2G46"/>
    <s v="60645800105179571"/>
    <s v="10/12/2025 20:49:58"/>
    <s v="59226"/>
    <s v="PASCHOAL FAVORITTO DE QUEIROZ"/>
    <x v="56"/>
    <s v="Utilitário"/>
    <s v="FIORINO"/>
    <s v="FIAT"/>
    <s v="36615306"/>
    <s v="AUTO POSTO DOS JARDINS"/>
    <s v="GOIANIA"/>
    <s v="GO"/>
    <s v="ETANOL COMUM"/>
    <n v="192"/>
    <n v="4.2699999999999996"/>
    <s v=" Km/L"/>
    <n v="1020"/>
    <n v="44.95"/>
    <n v="4.87"/>
    <n v="218.92"/>
    <s v="0"/>
    <s v="Planejamento Operaci"/>
    <s v="Planejamento Operaci"/>
    <s v="Operacional"/>
    <m/>
    <d v="2025-12-10T00:00:00"/>
    <x v="8"/>
    <x v="0"/>
    <x v="5"/>
  </r>
  <r>
    <s v="TTT2H95"/>
    <s v="60645800106472477"/>
    <s v="10/12/2025 21:23:57"/>
    <s v="03762"/>
    <s v="EDIVANDO SANTOS DA SILVA"/>
    <x v="63"/>
    <s v="Caminhonete"/>
    <s v="SAVEIRO CS RB MF"/>
    <s v="VW"/>
    <s v="07674909"/>
    <s v="AUTO POSTO INDIARA"/>
    <s v="INDIARA"/>
    <s v="GO"/>
    <s v="ETANOL COMUM"/>
    <n v="414"/>
    <n v="10.09"/>
    <s v=" Km/L"/>
    <n v="24502"/>
    <n v="41.05"/>
    <n v="4.6900000000000004"/>
    <n v="192.52"/>
    <s v="10410"/>
    <s v="EXT - KSE LOCAÇOES"/>
    <s v="Planejamento Operaci"/>
    <s v="KSE LOCAÇOES"/>
    <m/>
    <d v="2025-12-10T00:00:00"/>
    <x v="8"/>
    <x v="0"/>
    <x v="12"/>
  </r>
  <r>
    <s v="TUK2D26"/>
    <s v="60645800106553790"/>
    <s v="10/12/2025 22:28:35"/>
    <s v="70552"/>
    <s v="ARMANDO DA SILVA OLIVIEIRA NETO"/>
    <x v="42"/>
    <s v="Caminhonete"/>
    <s v="Caminhonete S10"/>
    <s v="CHEVROLET"/>
    <s v="81889412"/>
    <s v="POSTO ZERO UM"/>
    <s v="RIO VERDE"/>
    <s v="GO"/>
    <s v="DIESEL S-10"/>
    <n v="408"/>
    <n v="11.98"/>
    <s v=" Km/L"/>
    <n v="36781"/>
    <n v="34.049999999999997"/>
    <n v="6.1319999999999997"/>
    <n v="208.78"/>
    <s v="11"/>
    <s v="Planejamento Operaci"/>
    <s v="Planejamento Operaci"/>
    <s v="INSPENCAO"/>
    <m/>
    <d v="2025-12-10T00:00:00"/>
    <x v="8"/>
    <x v="0"/>
    <x v="12"/>
  </r>
  <r>
    <s v="TUG2C45"/>
    <s v="60645800106437770"/>
    <s v="10/12/2025 23:27:53"/>
    <s v="02025"/>
    <s v="TIAGO PEREIRA SANTOS"/>
    <x v="54"/>
    <s v="Utilitário"/>
    <s v="SAVEIRO"/>
    <s v="FIAT"/>
    <s v="81889412"/>
    <s v="POSTO ZERO UM"/>
    <s v="RIO VERDE"/>
    <s v="GO"/>
    <s v="ETANOL COMUM"/>
    <n v="396"/>
    <n v="11.37"/>
    <s v=" Km/L"/>
    <n v="40107"/>
    <n v="34.83"/>
    <n v="4.6900000000000004"/>
    <n v="163.35"/>
    <s v="1"/>
    <s v="EXT - KSE LOCAÇOES"/>
    <s v="Planejamento Operaci"/>
    <s v="KSE LOCAÇOES"/>
    <m/>
    <d v="2025-12-10T00:00:00"/>
    <x v="8"/>
    <x v="0"/>
    <x v="12"/>
  </r>
  <r>
    <s v="TFI3B19"/>
    <s v="60645800105926941"/>
    <s v="10/12/2025 23:36:36"/>
    <s v="03102"/>
    <s v="EDES GONÇALVES DA SILVA"/>
    <x v="4"/>
    <s v="AUTOMOVEL"/>
    <s v="ARGO"/>
    <s v="FIAT"/>
    <s v="69494411"/>
    <s v="REDE MARAJO RIO VERD"/>
    <s v="RIO VERDE"/>
    <s v="GO"/>
    <s v="ETANOL COMUM"/>
    <n v="271"/>
    <n v="9.7799999999999994"/>
    <s v=" Km/L"/>
    <n v="40395"/>
    <n v="27.72"/>
    <n v="4.09"/>
    <n v="113.37"/>
    <s v="3102796150"/>
    <s v="Planejamento Operaci"/>
    <s v="Planejamento Operaci"/>
    <s v="Operacional"/>
    <m/>
    <d v="2025-12-10T00:00:00"/>
    <x v="8"/>
    <x v="0"/>
    <x v="0"/>
  </r>
  <r>
    <s v="TTP5B47"/>
    <s v="60645800106472110"/>
    <s v="11/12/2025 00:52:47"/>
    <s v="99531"/>
    <s v="RODRIGO RODRIGUES BARROS"/>
    <x v="40"/>
    <s v="Caminhonete"/>
    <s v="SAVEIRO CS RB MF"/>
    <s v="VW"/>
    <s v="07674909"/>
    <s v="AUTO POSTO INDIARA"/>
    <s v="INDIARA"/>
    <s v="GO"/>
    <s v="ETANOL COMUM"/>
    <n v="307"/>
    <n v="10.85"/>
    <s v=" Km/L"/>
    <n v="38905"/>
    <n v="28.3"/>
    <n v="4.6900000000000004"/>
    <n v="132.72999999999999"/>
    <s v="10412"/>
    <s v="EXT - KSE LOCAÇOES"/>
    <s v="Planejamento Operaci"/>
    <s v="KSE LOCAÇOES"/>
    <m/>
    <d v="2025-12-11T00:00:00"/>
    <x v="8"/>
    <x v="0"/>
    <x v="12"/>
  </r>
  <r>
    <s v="TTQ3C61"/>
    <s v="60645800106472501"/>
    <s v="11/12/2025 03:59:53"/>
    <s v="75717"/>
    <s v="LUCAS PEREIRA APRIGIO"/>
    <x v="44"/>
    <s v="Caminhonete"/>
    <s v="SAVEIRO CS RB MF"/>
    <s v="VW"/>
    <s v="46209914"/>
    <s v="DECIO RIO VERDE"/>
    <s v="RIO VERDE"/>
    <s v="GO"/>
    <s v="ETANOL COMUM"/>
    <n v="426"/>
    <n v="11.44"/>
    <s v=" Km/L"/>
    <n v="27026"/>
    <n v="37.229999999999997"/>
    <n v="4.49"/>
    <n v="167.16"/>
    <s v="202512110358"/>
    <s v="EXT - KSE LOCAÇOES"/>
    <s v="Planejamento Operaci"/>
    <s v="KSE LOCAÇOES"/>
    <m/>
    <d v="2025-12-11T00:00:00"/>
    <x v="8"/>
    <x v="0"/>
    <x v="12"/>
  </r>
  <r>
    <s v="TTR3A31"/>
    <s v="60645800106472404"/>
    <s v="11/12/2025 05:40:07"/>
    <s v="01836"/>
    <s v="DANILLO ROSA CARDOSO"/>
    <x v="53"/>
    <s v="Caminhonete"/>
    <s v="SAVEIRO CS RB MF"/>
    <s v="VW"/>
    <s v="46209914"/>
    <s v="DECIO RIO VERDE"/>
    <s v="RIO VERDE"/>
    <s v="GO"/>
    <s v="ETANOL COMUM"/>
    <n v="326"/>
    <n v="8.85"/>
    <s v=" Km/L"/>
    <n v="36842"/>
    <n v="36.840000000000003"/>
    <n v="4.49"/>
    <n v="165.41"/>
    <s v="202512110538"/>
    <s v="EXT - KSE LOCAÇOES"/>
    <s v="Planejamento Operaci"/>
    <s v="KSE LOCAÇOES"/>
    <m/>
    <d v="2025-12-11T00:00:00"/>
    <x v="8"/>
    <x v="0"/>
    <x v="12"/>
  </r>
  <r>
    <s v="TTQ4C10"/>
    <s v="60645800106553930"/>
    <s v="11/12/2025 06:28:21"/>
    <s v="03095"/>
    <s v="MICHELL ALMEIDA SANTANA"/>
    <x v="31"/>
    <s v="Caminhonete"/>
    <s v="Caminhonete S10"/>
    <s v="CHEVROLET"/>
    <s v="69442211"/>
    <s v="POSTO SUDOESTE"/>
    <s v="GUAPO"/>
    <s v="GO"/>
    <s v="DIESEL S-10"/>
    <n v="829"/>
    <n v="15.4"/>
    <s v=" Km/L"/>
    <n v="43618"/>
    <n v="53.83"/>
    <n v="5.89"/>
    <n v="317.05"/>
    <s v="0"/>
    <s v="Planejamento Operaci"/>
    <s v="Planejamento Operaci"/>
    <s v="INSPENCAO"/>
    <m/>
    <d v="2025-12-11T00:00:00"/>
    <x v="8"/>
    <x v="0"/>
    <x v="12"/>
  </r>
  <r>
    <s v="TUF2B45"/>
    <s v="60645800106472420"/>
    <s v="11/12/2025 06:37:37"/>
    <s v="03398"/>
    <s v="JOSIMAR VENANCIO SANTOS SILVA"/>
    <x v="37"/>
    <s v="Caminhonete"/>
    <s v="SAVEIRO CS RB MF"/>
    <s v="VW"/>
    <s v="75331003"/>
    <s v="SUPERVIA LAGOA"/>
    <s v="RIO VERDE"/>
    <s v="GO"/>
    <s v="ETANOL COMUM"/>
    <n v="459"/>
    <n v="9.51"/>
    <s v=" Km/L"/>
    <n v="46153"/>
    <n v="48.26"/>
    <n v="4.49"/>
    <n v="216.69"/>
    <s v="1"/>
    <s v="EXT - KSE LOCAÇOES"/>
    <s v="Planejamento Operaci"/>
    <s v="KSE LOCAÇOES"/>
    <m/>
    <d v="2025-12-11T00:00:00"/>
    <x v="8"/>
    <x v="0"/>
    <x v="12"/>
  </r>
  <r>
    <s v="TTY2C25"/>
    <s v="60645800106472430"/>
    <s v="11/12/2025 06:38:38"/>
    <s v="05644"/>
    <s v="GEOVANE SEVERIANO DA SILVA"/>
    <x v="38"/>
    <s v="Caminhonete"/>
    <s v="SAVEIRO CS RB MF"/>
    <s v="VW"/>
    <s v="46286315"/>
    <s v="POSTO CENTRAL"/>
    <s v="BOM JESUS"/>
    <s v="GO"/>
    <s v="ETANOL COMUM"/>
    <n v="364"/>
    <n v="11.86"/>
    <s v=" Km/L"/>
    <n v="39487"/>
    <n v="30.7"/>
    <n v="4.5599999999999996"/>
    <n v="140"/>
    <s v="1"/>
    <s v="EXT - KSE LOCAÇOES"/>
    <s v="Planejamento Operaci"/>
    <s v="KSE LOCAÇOES"/>
    <m/>
    <d v="2025-12-11T00:00:00"/>
    <x v="8"/>
    <x v="0"/>
    <x v="12"/>
  </r>
  <r>
    <s v="TUG2C45"/>
    <s v="60645800106437770"/>
    <s v="11/12/2025 06:50:24"/>
    <s v="02025"/>
    <s v="TIAGO PEREIRA SANTOS"/>
    <x v="54"/>
    <s v="Utilitário"/>
    <s v="SAVEIRO"/>
    <s v="FIAT"/>
    <s v="81889412"/>
    <s v="POSTO ZERO UM"/>
    <s v="RIO VERDE"/>
    <s v="GO"/>
    <s v="ETANOL COMUM"/>
    <n v="318"/>
    <n v="11.47"/>
    <s v=" Km/L"/>
    <n v="40425"/>
    <n v="27.72"/>
    <n v="4.6900000000000004"/>
    <n v="130.01"/>
    <s v="0"/>
    <s v="EXT - KSE LOCAÇOES"/>
    <s v="Planejamento Operaci"/>
    <s v="KSE LOCAÇOES"/>
    <m/>
    <d v="2025-12-11T00:00:00"/>
    <x v="8"/>
    <x v="0"/>
    <x v="12"/>
  </r>
  <r>
    <s v="TFX8A49"/>
    <s v="60645800105143673"/>
    <s v="11/12/2025 07:11:31"/>
    <s v="40379"/>
    <s v="JESTER LUCAS GOUVEIA SANTOS"/>
    <x v="12"/>
    <s v="AUTOMOVEL"/>
    <s v="ARGO"/>
    <s v="FIAT"/>
    <s v="88813408"/>
    <s v="POSTO ITALIA"/>
    <s v="SENADOR CANEDO"/>
    <s v="GO"/>
    <s v="ETANOL COMUM"/>
    <n v="297"/>
    <n v="7.55"/>
    <s v=" Km/L"/>
    <n v="13072"/>
    <n v="39.36"/>
    <n v="4.79"/>
    <n v="188.54"/>
    <s v="3870"/>
    <s v="Planejamento Operaci"/>
    <s v="Planejamento Operaci"/>
    <s v="Operacional"/>
    <m/>
    <d v="2025-12-11T00:00:00"/>
    <x v="8"/>
    <x v="0"/>
    <x v="0"/>
  </r>
  <r>
    <s v="TTT2H95"/>
    <s v="60645800106472477"/>
    <s v="11/12/2025 07:17:47"/>
    <s v="52982"/>
    <s v="ROBERTO ANTONIO DE MELO"/>
    <x v="63"/>
    <s v="Caminhonete"/>
    <s v="SAVEIRO CS RB MF"/>
    <s v="VW"/>
    <s v="41826312"/>
    <s v="AUTO POSTO JACARE"/>
    <s v="ACREUNA"/>
    <s v="GO"/>
    <s v="ETANOL COMUM"/>
    <n v="419"/>
    <n v="13.79"/>
    <s v=" Km/L"/>
    <n v="24921"/>
    <n v="30.39"/>
    <n v="4.5199999999999996"/>
    <n v="137.37"/>
    <s v="111226204"/>
    <s v="EXT - KSE LOCAÇOES"/>
    <s v="Planejamento Operaci"/>
    <s v="KSE LOCAÇOES"/>
    <m/>
    <d v="2025-12-11T00:00:00"/>
    <x v="8"/>
    <x v="0"/>
    <x v="12"/>
  </r>
  <r>
    <s v="TFX7J72"/>
    <s v="60645800105836505"/>
    <s v="11/12/2025 07:40:19"/>
    <s v="03126"/>
    <s v="PEDRO PAULO SILVA SANTOS"/>
    <x v="11"/>
    <s v="AUTOMOVEL"/>
    <s v="ARGO"/>
    <s v="FIAT"/>
    <s v="81820912"/>
    <s v="AUTO POSTO KR 06"/>
    <s v="RIO VERDE"/>
    <s v="GO"/>
    <s v="ETANOL COMUM"/>
    <n v="259"/>
    <n v="9.2799999999999994"/>
    <s v=" Km/L"/>
    <n v="49022"/>
    <n v="27.92"/>
    <n v="4.5910000000000002"/>
    <n v="128.16999999999999"/>
    <s v="0"/>
    <s v="Planejamento Operaci"/>
    <s v="Planejamento Operaci"/>
    <s v="Operacional"/>
    <m/>
    <d v="2025-12-11T00:00:00"/>
    <x v="8"/>
    <x v="0"/>
    <x v="4"/>
  </r>
  <r>
    <s v="TFY6E09"/>
    <s v="60645800105143700"/>
    <s v="11/12/2025 07:47:58"/>
    <s v="04380"/>
    <s v="PAULO ROBERTO BATISTA DE MOURA JUNIOR"/>
    <x v="15"/>
    <s v="AUTOMOVEL"/>
    <s v="ARGO"/>
    <s v="FIAT"/>
    <s v="34251011"/>
    <s v="DECIO ARAPORA"/>
    <s v="ARAPORA"/>
    <s v="MG"/>
    <s v="ETANOL COMUM"/>
    <n v="221"/>
    <n v="10.48"/>
    <s v=" Km/L"/>
    <n v="31769"/>
    <n v="21.08"/>
    <n v="4.29"/>
    <n v="90.43"/>
    <s v="202512110747"/>
    <s v="Planejamento Operaci"/>
    <s v="Planejamento Operaci"/>
    <s v="Operacional"/>
    <m/>
    <d v="2025-12-11T00:00:00"/>
    <x v="8"/>
    <x v="0"/>
    <x v="1"/>
  </r>
  <r>
    <s v="IMP0004"/>
    <s v="60645800105124300"/>
    <s v="11/12/2025 07:48:45"/>
    <s v="03709"/>
    <s v="NAFTALI VINICIO NEVES DE OLIVEIRA"/>
    <x v="19"/>
    <s v="EQUIPAMENTOS"/>
    <s v="IMPLEMENTOS"/>
    <s v="OUTROS"/>
    <s v="81889412"/>
    <s v="POSTO ZERO UM"/>
    <s v="RIO VERDE"/>
    <s v="GO"/>
    <s v="GASOLINA COMUM"/>
    <n v="0"/>
    <n v="0"/>
    <s v=" Km/L"/>
    <n v="0"/>
    <n v="20"/>
    <n v="6.39"/>
    <n v="127.8"/>
    <s v="1"/>
    <s v="EXT - SAO PEDRO"/>
    <s v="Planejamento Operaci"/>
    <s v="SAO PEDRO"/>
    <m/>
    <d v="2025-12-11T00:00:00"/>
    <x v="8"/>
    <x v="0"/>
    <x v="7"/>
  </r>
  <r>
    <s v="FCW8F66"/>
    <s v="60645800105124371"/>
    <s v="11/12/2025 09:01:26"/>
    <s v="80246"/>
    <s v="FRANCISCO DE ASSIS SOARES"/>
    <x v="19"/>
    <s v="Caminhão"/>
    <s v="11-180"/>
    <s v="VW"/>
    <s v="45307105"/>
    <s v="POSTO GIRASSOL"/>
    <s v="ITUMBIARA"/>
    <s v="GO"/>
    <s v="DIESEL S-10"/>
    <n v="0"/>
    <n v="0"/>
    <s v=" Km/L"/>
    <n v="0"/>
    <n v="57.91"/>
    <n v="6.09"/>
    <n v="352.67"/>
    <s v="111232"/>
    <s v="EXT - SAO PEDRO"/>
    <s v="Planejamento Operaci"/>
    <s v="SAO PEDRO"/>
    <m/>
    <d v="2025-12-11T00:00:00"/>
    <x v="8"/>
    <x v="0"/>
    <x v="7"/>
  </r>
  <r>
    <s v="TJE5D27"/>
    <s v="60645800105124400"/>
    <s v="11/12/2025 09:08:26"/>
    <s v="09179"/>
    <s v="DANIEL NASCIMENTO DOS SANTOS_x0009__x0009__x0009__x0009_"/>
    <x v="60"/>
    <s v="EQUIPAMENTOS"/>
    <s v="GUINCHO LEVE"/>
    <s v="EQUIPAMENTO"/>
    <s v="46209914"/>
    <s v="DECIO RIO VERDE"/>
    <s v="RIO VERDE"/>
    <s v="GO"/>
    <s v="DIESEL S-10"/>
    <n v="427"/>
    <n v="5.75"/>
    <s v=" Km/L"/>
    <n v="11227"/>
    <n v="74.28"/>
    <n v="7.15"/>
    <n v="531.1"/>
    <s v="202512110907"/>
    <s v="EXT - LUCCA JR"/>
    <s v="Planejamento Operaci"/>
    <s v="LUCCA JR"/>
    <m/>
    <d v="2025-12-11T00:00:00"/>
    <x v="8"/>
    <x v="0"/>
    <x v="11"/>
  </r>
  <r>
    <s v="TJE5D27"/>
    <m/>
    <s v="11/12/2025 09:09:39"/>
    <m/>
    <m/>
    <x v="60"/>
    <m/>
    <m/>
    <m/>
    <m/>
    <s v="DECIO RIO VERDE"/>
    <m/>
    <m/>
    <s v="ARLA-32"/>
    <s v="-"/>
    <s v="-"/>
    <s v=" Km/L"/>
    <s v="-"/>
    <n v="3.53"/>
    <m/>
    <n v="13.4"/>
    <m/>
    <m/>
    <s v="Planejamento Operaci"/>
    <s v="LUCCA JR"/>
    <m/>
    <d v="2025-12-11T00:00:00"/>
    <x v="8"/>
    <x v="0"/>
    <x v="11"/>
  </r>
  <r>
    <s v="TUQ2H91"/>
    <s v="60645800106437760"/>
    <s v="11/12/2025 09:14:18"/>
    <s v="87954"/>
    <s v="DANIEL GONÇALVES"/>
    <x v="66"/>
    <s v="Caminhonete"/>
    <s v="SAVEIRO CD RB MF"/>
    <s v="VOLKSWAGEN"/>
    <s v="46209914"/>
    <s v="DECIO RIO VERDE"/>
    <s v="RIO VERDE"/>
    <s v="GO"/>
    <s v="ETANOL COMUM"/>
    <n v="438"/>
    <n v="9.5399999999999991"/>
    <s v=" Km/L"/>
    <n v="2306"/>
    <n v="45.93"/>
    <n v="4.49"/>
    <n v="206.23"/>
    <s v="202512110913"/>
    <s v="EXT - KSE LOCAÇOES"/>
    <s v="Planejamento Operaci"/>
    <s v="KSE LOCAÇOES"/>
    <m/>
    <d v="2025-12-11T00:00:00"/>
    <x v="8"/>
    <x v="0"/>
    <x v="12"/>
  </r>
  <r>
    <s v="QSW6J59"/>
    <s v="60645800106460000"/>
    <s v="11/12/2025 09:47:18"/>
    <s v="02910"/>
    <s v="EMERSON CRISTIANO DA SILVEIRA"/>
    <x v="28"/>
    <s v="EQUIPAMENTOS"/>
    <s v="CAMINHÃO PIPA"/>
    <s v="OUTROS"/>
    <s v="36645906"/>
    <s v="AUTO POSTO ESTRELA DO SUL III"/>
    <s v="ACREUNA"/>
    <s v="GO"/>
    <s v="DIESEL S-10"/>
    <n v="491"/>
    <n v="4.68"/>
    <s v=" Km/L"/>
    <n v="11504"/>
    <n v="104.98"/>
    <n v="6.19"/>
    <n v="649.83000000000004"/>
    <s v="0"/>
    <s v="EXT - LUCCA JR"/>
    <s v="Planejamento Operaci"/>
    <s v="LUCCA JR"/>
    <m/>
    <d v="2025-12-11T00:00:00"/>
    <x v="8"/>
    <x v="0"/>
    <x v="11"/>
  </r>
  <r>
    <s v="TFE6B22"/>
    <s v="60645800105143762"/>
    <s v="11/12/2025 10:16:25"/>
    <s v="03608"/>
    <s v="WEIDER DA SILVA RODRIGUES"/>
    <x v="1"/>
    <s v="AUTOMOVEL"/>
    <s v="ARGO"/>
    <s v="FIAT"/>
    <s v="64170105"/>
    <s v="POSTOS DUME"/>
    <s v="APARECIDA DE GOIANIA"/>
    <s v="GO"/>
    <s v="ETANOL COMUM"/>
    <n v="388"/>
    <n v="9.84"/>
    <s v=" Km/L"/>
    <n v="35642"/>
    <n v="39.42"/>
    <n v="5.2"/>
    <n v="204.99"/>
    <s v="8"/>
    <s v="Planejamento Operaci"/>
    <s v="Planejamento Operaci"/>
    <s v="Operacional"/>
    <m/>
    <d v="2025-12-11T00:00:00"/>
    <x v="8"/>
    <x v="0"/>
    <x v="1"/>
  </r>
  <r>
    <s v="TFN0D12"/>
    <s v="60645800105143746"/>
    <s v="11/12/2025 10:18:37"/>
    <s v="00390"/>
    <s v="SILVINO JOSE DE BRITO"/>
    <x v="5"/>
    <s v="AUTOMOVEL"/>
    <s v="ARGO"/>
    <s v="FIAT"/>
    <s v="75331801"/>
    <s v="DECIO CEZARINA"/>
    <s v="CEZARINA"/>
    <s v="GO"/>
    <s v="ETANOL COMUM"/>
    <n v="254"/>
    <n v="8.66"/>
    <s v=" Km/L"/>
    <n v="24414"/>
    <n v="29.33"/>
    <n v="4.3899999999999997"/>
    <n v="128.76"/>
    <s v="202512111017"/>
    <s v="Planejamento Operaci"/>
    <s v="Planejamento Operaci"/>
    <s v="Operacional"/>
    <m/>
    <d v="2025-12-11T00:00:00"/>
    <x v="8"/>
    <x v="0"/>
    <x v="3"/>
  </r>
  <r>
    <s v="TFU6C04"/>
    <s v="60645800106437493"/>
    <s v="11/12/2025 10:42:09"/>
    <s v="87351"/>
    <s v="CLEYTON GARCIA MOREIRA"/>
    <x v="50"/>
    <s v="EQUIPAMENTOS"/>
    <s v="AMBULANCIA"/>
    <s v="OUTROS"/>
    <s v="46225718"/>
    <s v="POSTO MARIA JOAO"/>
    <s v="ITUMBIARA"/>
    <s v="GO"/>
    <s v="DIESEL S-10"/>
    <n v="122"/>
    <n v="1.55"/>
    <s v=" Km/L"/>
    <n v="5702"/>
    <n v="78.790000000000006"/>
    <n v="6.4"/>
    <n v="504.25"/>
    <s v="1"/>
    <s v="Planejamento Operaci"/>
    <s v="Planejamento Operaci"/>
    <s v="Operacional"/>
    <m/>
    <d v="2025-12-11T00:00:00"/>
    <x v="8"/>
    <x v="0"/>
    <x v="13"/>
  </r>
  <r>
    <s v="TTP5B47"/>
    <s v="60645800106472110"/>
    <s v="11/12/2025 10:42:12"/>
    <s v="00149"/>
    <s v="MANOELITO METROVICH LIMA"/>
    <x v="40"/>
    <s v="Caminhonete"/>
    <s v="SAVEIRO CS RB MF"/>
    <s v="VW"/>
    <s v="07674909"/>
    <s v="AUTO POSTO INDIARA"/>
    <s v="INDIARA"/>
    <s v="GO"/>
    <s v="ETANOL COMUM"/>
    <n v="386"/>
    <n v="9.08"/>
    <s v=" Km/L"/>
    <n v="39291"/>
    <n v="42.5"/>
    <n v="4.6900000000000004"/>
    <n v="199.32"/>
    <s v="10429"/>
    <s v="EXT - KSE LOCAÇOES"/>
    <s v="Planejamento Operaci"/>
    <s v="KSE LOCAÇOES"/>
    <m/>
    <d v="2025-12-11T00:00:00"/>
    <x v="8"/>
    <x v="0"/>
    <x v="12"/>
  </r>
  <r>
    <s v="TER4970"/>
    <s v="60645800105124339"/>
    <s v="11/12/2025 10:44:55"/>
    <s v="52247"/>
    <s v="CARLOS ALBERTO DO ROSARIO"/>
    <x v="19"/>
    <s v="EQUIPAMENTOS"/>
    <s v="RETROESCAVADEIRA"/>
    <s v="CATERPILLAR"/>
    <s v="87183400"/>
    <s v="MARAJO GUAPO"/>
    <s v="GUAPO"/>
    <s v="GO"/>
    <s v="DIESEL COMUM"/>
    <n v="0"/>
    <n v="0"/>
    <s v=" Km/L"/>
    <n v="0"/>
    <n v="228.64"/>
    <n v="6.09"/>
    <n v="1392.47"/>
    <s v="0"/>
    <s v="EXT - SAO PEDRO"/>
    <s v="Planejamento Operaci"/>
    <s v="SAO PEDRO"/>
    <m/>
    <d v="2025-12-11T00:00:00"/>
    <x v="8"/>
    <x v="0"/>
    <x v="7"/>
  </r>
  <r>
    <s v="TLR1J91"/>
    <s v="60645800106043065"/>
    <s v="11/12/2025 11:50:40"/>
    <s v="02910"/>
    <s v="EMERSON CRISTIANO DA SILVEIRA"/>
    <x v="23"/>
    <s v="Caminhonete"/>
    <s v="SAVEIRO"/>
    <s v="VOLKSWAGEN"/>
    <s v="45307105"/>
    <s v="POSTO GIRASSOL"/>
    <s v="ITUMBIARA"/>
    <s v="GO"/>
    <s v="ETANOL COMUM"/>
    <n v="0"/>
    <n v="0"/>
    <s v=" Km/L"/>
    <s v="-"/>
    <n v="43.2"/>
    <n v="4.29"/>
    <n v="185.33"/>
    <s v="111242"/>
    <s v="Planejamento Operaci"/>
    <s v="Planejamento Operaci"/>
    <s v="Operacional"/>
    <m/>
    <d v="2025-12-11T00:00:00"/>
    <x v="8"/>
    <x v="0"/>
    <x v="9"/>
  </r>
  <r>
    <s v="TFI3B19"/>
    <s v="60645800105926941"/>
    <s v="11/12/2025 12:11:46"/>
    <s v="70214"/>
    <s v="IGOR LEMES FERNANDES"/>
    <x v="4"/>
    <s v="AUTOMOVEL"/>
    <s v="ARGO"/>
    <s v="FIAT"/>
    <s v="46209914"/>
    <s v="DECIO RIO VERDE"/>
    <s v="RIO VERDE"/>
    <s v="GO"/>
    <s v="ETANOL COMUM"/>
    <n v="366"/>
    <n v="11.87"/>
    <s v=" Km/L"/>
    <n v="40761"/>
    <n v="30.84"/>
    <n v="4.49"/>
    <n v="138.47"/>
    <s v="202512111210"/>
    <s v="Planejamento Operaci"/>
    <s v="Planejamento Operaci"/>
    <s v="Operacional"/>
    <m/>
    <d v="2025-12-11T00:00:00"/>
    <x v="8"/>
    <x v="0"/>
    <x v="0"/>
  </r>
  <r>
    <s v="TGE1F64"/>
    <s v="60645800106437404"/>
    <s v="11/12/2025 14:09:34"/>
    <s v="70145"/>
    <s v="LUCAS HENRIQUE MAGALHAES DE SOUZA "/>
    <x v="33"/>
    <s v="Caminhonete"/>
    <s v="AMBULANCIA DUCATO"/>
    <s v="FIAT"/>
    <s v="13342911"/>
    <s v="SANTA HELENA DE GOIAS"/>
    <s v="SANTA HELENA DE GOIAS"/>
    <s v="GO"/>
    <s v="DIESEL S-10"/>
    <n v="252"/>
    <n v="6.31"/>
    <s v=" Km/L"/>
    <n v="7768"/>
    <n v="39.909999999999997"/>
    <n v="6.19"/>
    <n v="247.04"/>
    <s v="1765472901"/>
    <s v="Planejamento Operaci"/>
    <s v="Planejamento Operaci"/>
    <s v="Operacional"/>
    <m/>
    <d v="2025-12-11T00:00:00"/>
    <x v="8"/>
    <x v="0"/>
    <x v="13"/>
  </r>
  <r>
    <s v="TTY2C25"/>
    <s v="60645800106472430"/>
    <s v="11/12/2025 14:22:56"/>
    <s v="36807"/>
    <s v="ALEX DOS SANTOS"/>
    <x v="38"/>
    <s v="Caminhonete"/>
    <s v="SAVEIRO CS RB MF"/>
    <s v="VW"/>
    <s v="46286315"/>
    <s v="POSTO CENTRAL"/>
    <s v="BOM JESUS"/>
    <s v="GO"/>
    <s v="ETANOL COMUM"/>
    <n v="286"/>
    <n v="6.69"/>
    <s v=" Km/L"/>
    <n v="39773"/>
    <n v="42.76"/>
    <n v="4.5609999999999999"/>
    <n v="195.01"/>
    <s v="1"/>
    <s v="EXT - KSE LOCAÇOES"/>
    <s v="Planejamento Operaci"/>
    <s v="KSE LOCAÇOES"/>
    <m/>
    <d v="2025-12-11T00:00:00"/>
    <x v="8"/>
    <x v="0"/>
    <x v="12"/>
  </r>
  <r>
    <s v="TTQ3C61"/>
    <s v="60645800106472501"/>
    <s v="11/12/2025 15:26:38"/>
    <s v="46440"/>
    <s v="PAULO SOUSA DIAS"/>
    <x v="44"/>
    <s v="Caminhonete"/>
    <s v="SAVEIRO CS RB MF"/>
    <s v="VW"/>
    <s v="45308900"/>
    <s v="POSTO LUPATINI"/>
    <s v="SANTO ANTONIO DA BARRA"/>
    <s v="GO"/>
    <s v="ETANOL COMUM"/>
    <n v="500"/>
    <n v="11.36"/>
    <s v=" Km/L"/>
    <n v="27526"/>
    <n v="44.03"/>
    <n v="4.6900000000000004"/>
    <n v="206.5"/>
    <s v="0"/>
    <s v="EXT - KSE LOCAÇOES"/>
    <s v="Planejamento Operaci"/>
    <s v="KSE LOCAÇOES"/>
    <m/>
    <d v="2025-12-11T00:00:00"/>
    <x v="8"/>
    <x v="0"/>
    <x v="12"/>
  </r>
  <r>
    <s v="TFP3B22"/>
    <s v="60645800105143720"/>
    <s v="11/12/2025 16:18:00"/>
    <s v="02769"/>
    <s v="ANDRE LUIS PAULINO"/>
    <x v="6"/>
    <s v="AUTOMOVEL"/>
    <s v="ARGO"/>
    <s v="FIAT"/>
    <s v="46286315"/>
    <s v="POSTO CENTRAL"/>
    <s v="BOM JESUS"/>
    <s v="GO"/>
    <s v="ETANOL COMUM"/>
    <n v="360"/>
    <n v="10.89"/>
    <s v=" Km/L"/>
    <n v="34485"/>
    <n v="33.07"/>
    <n v="4.5599999999999996"/>
    <n v="150.80000000000001"/>
    <s v="1"/>
    <s v="Planejamento Operaci"/>
    <s v="Planejamento Operaci"/>
    <s v="Operacional"/>
    <m/>
    <d v="2025-12-11T00:00:00"/>
    <x v="8"/>
    <x v="0"/>
    <x v="4"/>
  </r>
  <r>
    <s v="TBE3B78"/>
    <s v="60645800105124169"/>
    <s v="11/12/2025 16:24:58"/>
    <s v="89049"/>
    <s v="VALDEIR JOSE CORREIA"/>
    <x v="19"/>
    <s v="Caminhão"/>
    <s v="9-180"/>
    <s v="VW"/>
    <s v="41826312"/>
    <s v="AUTO POSTO JACARE"/>
    <s v="ACREUNA"/>
    <s v="GO"/>
    <s v="DIESEL S-10"/>
    <n v="0"/>
    <n v="0"/>
    <s v=" Km/L"/>
    <n v="0"/>
    <n v="113.36"/>
    <n v="5.99"/>
    <n v="679.03"/>
    <s v="111259017"/>
    <s v="EXT - SAO PEDRO"/>
    <s v="Planejamento Operaci"/>
    <s v="SAO PEDRO"/>
    <m/>
    <d v="2025-12-11T00:00:00"/>
    <x v="8"/>
    <x v="0"/>
    <x v="7"/>
  </r>
  <r>
    <s v="TBE3B78"/>
    <m/>
    <s v="11/12/2025 16:24:58"/>
    <m/>
    <m/>
    <x v="20"/>
    <m/>
    <m/>
    <m/>
    <m/>
    <s v="AUTO POSTO JACARE"/>
    <m/>
    <m/>
    <s v="ARLA-32"/>
    <n v="0"/>
    <n v="0"/>
    <s v=" Km/L"/>
    <n v="0"/>
    <n v="3.76"/>
    <m/>
    <n v="12.41"/>
    <m/>
    <s v="EXT - SAO PEDRO"/>
    <s v="Planejamento Operaci"/>
    <s v="SAO PEDRO"/>
    <m/>
    <d v="2025-12-11T00:00:00"/>
    <x v="8"/>
    <x v="0"/>
    <x v="7"/>
  </r>
  <r>
    <s v="TFY3C02"/>
    <s v="60645800105143770"/>
    <s v="11/12/2025 16:26:40"/>
    <s v="37473"/>
    <s v="OTHON SIQUEIRA DE ALMEIDA"/>
    <x v="14"/>
    <s v="AUTOMOVEL"/>
    <s v="ARGO"/>
    <s v="FIAT"/>
    <s v="34251011"/>
    <s v="DECIO ARAPORA"/>
    <s v="ARAPORA"/>
    <s v="MG"/>
    <s v="ETANOL COMUM"/>
    <n v="488"/>
    <n v="11.55"/>
    <s v=" Km/L"/>
    <n v="16018"/>
    <n v="42.25"/>
    <n v="4.29"/>
    <n v="181.25"/>
    <s v="202512111626"/>
    <s v="Planejamento Operaci"/>
    <s v="Planejamento Operaci"/>
    <s v="Operacional"/>
    <m/>
    <d v="2025-12-11T00:00:00"/>
    <x v="8"/>
    <x v="0"/>
    <x v="0"/>
  </r>
  <r>
    <s v="TUK2D26"/>
    <s v="60645800106553790"/>
    <s v="11/12/2025 16:34:57"/>
    <s v="03458"/>
    <s v="RAUL DOS SANTOS SOUSA"/>
    <x v="42"/>
    <s v="Caminhonete"/>
    <s v="Caminhonete S10"/>
    <s v="CHEVROLET"/>
    <s v="75331003"/>
    <s v="SUPERVIA LAGOA"/>
    <s v="RIO VERDE"/>
    <s v="GO"/>
    <s v="DIESEL S-10"/>
    <n v="753"/>
    <n v="13.69"/>
    <s v=" Km/L"/>
    <n v="37534"/>
    <n v="55"/>
    <n v="6.09"/>
    <n v="334.95"/>
    <s v="0"/>
    <s v="Planejamento Operaci"/>
    <s v="Planejamento Operaci"/>
    <s v="INSPENCAO"/>
    <m/>
    <d v="2025-12-11T00:00:00"/>
    <x v="8"/>
    <x v="0"/>
    <x v="12"/>
  </r>
  <r>
    <s v="TFS3C72"/>
    <s v="60645800105143738"/>
    <s v="11/12/2025 16:41:25"/>
    <s v="00271"/>
    <s v="HEDER OLIVEIRA SANTANA"/>
    <x v="9"/>
    <s v="AUTOMOVEL"/>
    <s v="ARGO"/>
    <s v="FIAT"/>
    <s v="13308211"/>
    <s v="P. BANDEIRANTES"/>
    <s v="RIO VERDE"/>
    <s v="GO"/>
    <s v="ETANOL COMUM"/>
    <n v="261"/>
    <n v="6.16"/>
    <s v=" Km/L"/>
    <n v="60344"/>
    <n v="42.4"/>
    <n v="4.59"/>
    <n v="194.62"/>
    <s v="111259858"/>
    <s v="Planejamento Operaci"/>
    <s v="Planejamento Operaci"/>
    <s v="Operacional"/>
    <m/>
    <d v="2025-12-11T00:00:00"/>
    <x v="8"/>
    <x v="0"/>
    <x v="4"/>
  </r>
  <r>
    <s v="TUF2B45"/>
    <s v="60645800106472420"/>
    <s v="11/12/2025 16:43:13"/>
    <s v="03458"/>
    <s v="RAUL DOS SANTOS SOUSA"/>
    <x v="37"/>
    <s v="Caminhonete"/>
    <s v="SAVEIRO CS RB MF"/>
    <s v="VW"/>
    <s v="46286315"/>
    <s v="POSTO CENTRAL"/>
    <s v="BOM JESUS"/>
    <s v="GO"/>
    <s v="ETANOL COMUM"/>
    <n v="321"/>
    <n v="7.83"/>
    <s v=" Km/L"/>
    <n v="46474"/>
    <n v="41.01"/>
    <n v="4.5599999999999996"/>
    <n v="187.01"/>
    <s v="1"/>
    <s v="EXT - KSE LOCAÇOES"/>
    <s v="Planejamento Operaci"/>
    <s v="KSE LOCAÇOES"/>
    <m/>
    <d v="2025-12-11T00:00:00"/>
    <x v="8"/>
    <x v="0"/>
    <x v="12"/>
  </r>
  <r>
    <s v="TFN0D12"/>
    <s v="60645800105143746"/>
    <s v="11/12/2025 16:48:25"/>
    <s v="00390"/>
    <s v="SILVINO JOSE DE BRITO"/>
    <x v="5"/>
    <s v="AUTOMOVEL"/>
    <s v="ARGO"/>
    <s v="FIAT"/>
    <s v="46286315"/>
    <s v="POSTO CENTRAL"/>
    <s v="BOM JESUS"/>
    <s v="GO"/>
    <s v="ETANOL COMUM"/>
    <n v="294"/>
    <n v="10.14"/>
    <s v=" Km/L"/>
    <n v="24708"/>
    <n v="29"/>
    <n v="4.5599999999999996"/>
    <n v="132.25"/>
    <s v="1"/>
    <s v="Planejamento Operaci"/>
    <s v="Planejamento Operaci"/>
    <s v="Operacional"/>
    <m/>
    <d v="2025-12-11T00:00:00"/>
    <x v="8"/>
    <x v="0"/>
    <x v="3"/>
  </r>
  <r>
    <s v="TTT2H95"/>
    <s v="60645800106472477"/>
    <s v="11/12/2025 17:06:27"/>
    <s v="52982"/>
    <s v="ROBERTO ANTONIO DE MELO"/>
    <x v="63"/>
    <s v="Caminhonete"/>
    <s v="SAVEIRO CS RB MF"/>
    <s v="VW"/>
    <s v="41826312"/>
    <s v="AUTO POSTO JACARE"/>
    <s v="ACREUNA"/>
    <s v="GO"/>
    <s v="ETANOL COMUM"/>
    <n v="383"/>
    <n v="8.66"/>
    <s v=" Km/L"/>
    <n v="25304"/>
    <n v="44.24"/>
    <n v="4.5209999999999999"/>
    <n v="200"/>
    <s v="111261519"/>
    <s v="EXT - KSE LOCAÇOES"/>
    <s v="Planejamento Operaci"/>
    <s v="KSE LOCAÇOES"/>
    <m/>
    <d v="2025-12-11T00:00:00"/>
    <x v="8"/>
    <x v="0"/>
    <x v="12"/>
  </r>
  <r>
    <s v="TUG2C45"/>
    <s v="60645800106437770"/>
    <s v="11/12/2025 17:25:56"/>
    <s v="03782"/>
    <s v="ELVIS MESSIAS FERNANDES"/>
    <x v="54"/>
    <s v="Utilitário"/>
    <s v="SAVEIRO"/>
    <s v="FIAT"/>
    <s v="81889412"/>
    <s v="POSTO ZERO UM"/>
    <s v="RIO VERDE"/>
    <s v="GO"/>
    <s v="ETANOL COMUM"/>
    <n v="425"/>
    <n v="9.9499999999999993"/>
    <s v=" Km/L"/>
    <n v="40850"/>
    <n v="42.7"/>
    <n v="4.6900000000000004"/>
    <n v="200.26"/>
    <s v="0"/>
    <s v="EXT - KSE LOCAÇOES"/>
    <s v="Planejamento Operaci"/>
    <s v="KSE LOCAÇOES"/>
    <m/>
    <d v="2025-12-11T00:00:00"/>
    <x v="8"/>
    <x v="0"/>
    <x v="12"/>
  </r>
  <r>
    <s v="TTP5B47"/>
    <s v="60645800106472110"/>
    <s v="11/12/2025 18:02:27"/>
    <s v="00149"/>
    <s v="MANOELITO METROVICH LIMA"/>
    <x v="40"/>
    <s v="Caminhonete"/>
    <s v="SAVEIRO CS RB MF"/>
    <s v="VW"/>
    <s v="75331801"/>
    <s v="DECIO CEZARINA"/>
    <s v="CEZARINA"/>
    <s v="GO"/>
    <s v="ETANOL COMUM"/>
    <n v="377"/>
    <n v="9.83"/>
    <s v=" Km/L"/>
    <n v="39668"/>
    <n v="38.369999999999997"/>
    <n v="4.6900000000000004"/>
    <n v="179.96"/>
    <s v="202512111801"/>
    <s v="EXT - KSE LOCAÇOES"/>
    <s v="Planejamento Operaci"/>
    <s v="KSE LOCAÇOES"/>
    <m/>
    <d v="2025-12-11T00:00:00"/>
    <x v="8"/>
    <x v="0"/>
    <x v="12"/>
  </r>
  <r>
    <s v="TFN3B64"/>
    <s v="60645800106437477"/>
    <s v="11/12/2025 18:17:45"/>
    <s v="00316"/>
    <s v="MARCOS HENRIQUE SILVA"/>
    <x v="47"/>
    <s v="EQUIPAMENTOS"/>
    <s v="AMBULANCIA"/>
    <s v="OUTROS"/>
    <s v="46286315"/>
    <s v="POSTO CENTRAL"/>
    <s v="BOM JESUS"/>
    <s v="GO"/>
    <s v="DIESEL S-10"/>
    <n v="123"/>
    <n v="4.7699999999999996"/>
    <s v=" Km/L"/>
    <n v="3824"/>
    <n v="25.8"/>
    <n v="6.242"/>
    <n v="161.04"/>
    <s v="1"/>
    <s v="Planejamento Operaci"/>
    <s v="Planejamento Operaci"/>
    <s v="Operacional"/>
    <m/>
    <d v="2025-12-11T00:00:00"/>
    <x v="8"/>
    <x v="0"/>
    <x v="13"/>
  </r>
  <r>
    <s v="TTQ4C10"/>
    <s v="60645800106553930"/>
    <s v="11/12/2025 18:41:07"/>
    <s v="93910"/>
    <s v="DIVINO AVELINO DOS SANTOS"/>
    <x v="31"/>
    <s v="Caminhonete"/>
    <s v="Caminhonete S10"/>
    <s v="CHEVROLET"/>
    <s v="26406711"/>
    <s v="POSTO ZANDONADI"/>
    <s v="GUAPO"/>
    <s v="GO"/>
    <s v="DIESEL S-10"/>
    <n v="692"/>
    <n v="13.6"/>
    <s v=" Km/L"/>
    <n v="44310"/>
    <n v="50.87"/>
    <n v="6.1909999999999998"/>
    <n v="314.94"/>
    <s v="111267182"/>
    <s v="Planejamento Operaci"/>
    <s v="Planejamento Operaci"/>
    <s v="INSPENCAO"/>
    <m/>
    <d v="2025-12-11T00:00:00"/>
    <x v="8"/>
    <x v="0"/>
    <x v="12"/>
  </r>
  <r>
    <s v="TTY2C25"/>
    <s v="60645800106472430"/>
    <s v="11/12/2025 19:09:22"/>
    <s v="36807"/>
    <s v="ALEX DOS SANTOS"/>
    <x v="38"/>
    <s v="Caminhonete"/>
    <s v="SAVEIRO CS RB MF"/>
    <s v="VW"/>
    <s v="46286315"/>
    <s v="POSTO CENTRAL"/>
    <s v="BOM JESUS"/>
    <s v="GO"/>
    <s v="ETANOL COMUM"/>
    <n v="159"/>
    <n v="7.4"/>
    <s v=" Km/L"/>
    <n v="39932"/>
    <n v="21.49"/>
    <n v="4.5599999999999996"/>
    <n v="98"/>
    <s v="1"/>
    <s v="EXT - KSE LOCAÇOES"/>
    <s v="Planejamento Operaci"/>
    <s v="KSE LOCAÇOES"/>
    <m/>
    <d v="2025-12-11T00:00:00"/>
    <x v="8"/>
    <x v="0"/>
    <x v="12"/>
  </r>
  <r>
    <s v="TFF5D72"/>
    <s v="60645800105143780"/>
    <s v="11/12/2025 19:13:34"/>
    <s v="87954"/>
    <s v="DANIEL GONÇALVES"/>
    <x v="2"/>
    <s v="AUTOMOVEL"/>
    <s v="ARGO"/>
    <s v="FIAT"/>
    <s v="53081700"/>
    <s v="POSTO Z   Z SANTA MA"/>
    <s v="GUAPO"/>
    <s v="GO"/>
    <s v="ETANOL COMUM"/>
    <n v="234"/>
    <n v="7.5"/>
    <s v=" Km/L"/>
    <n v="13134"/>
    <n v="31.22"/>
    <n v="4.6900000000000004"/>
    <n v="146.41999999999999"/>
    <s v="0"/>
    <s v="Planejamento Operaci"/>
    <s v="Planejamento Operaci"/>
    <s v="Operacional"/>
    <m/>
    <d v="2025-12-11T00:00:00"/>
    <x v="8"/>
    <x v="0"/>
    <x v="0"/>
  </r>
  <r>
    <s v="TKB0E17"/>
    <s v="60645800106185180"/>
    <s v="11/12/2025 19:36:10"/>
    <s v="00092"/>
    <s v="EDICARLOS OLIVEIRA"/>
    <x v="27"/>
    <s v="EQUIPAMENTOS"/>
    <s v="GUINCHO LEVE"/>
    <s v="EQUIPAMENTO"/>
    <s v="46286315"/>
    <s v="POSTO CENTRAL"/>
    <s v="BOM JESUS"/>
    <s v="GO"/>
    <s v="DIESEL S-10"/>
    <n v="271"/>
    <n v="4.0999999999999996"/>
    <s v=" Km/L"/>
    <n v="9088"/>
    <n v="66.099999999999994"/>
    <n v="6.2409999999999997"/>
    <n v="412.5"/>
    <s v="1"/>
    <s v="EXT - LUCCA JR"/>
    <s v="Planejamento Operaci"/>
    <s v="LUCCA JR"/>
    <m/>
    <d v="2025-12-11T00:00:00"/>
    <x v="8"/>
    <x v="0"/>
    <x v="11"/>
  </r>
  <r>
    <s v="TJP1H27"/>
    <s v="60645800106439607"/>
    <s v="11/12/2025 19:55:29"/>
    <s v="01258"/>
    <s v="PEDRO HENRIQUE RODRIGUES VIDAL"/>
    <x v="58"/>
    <s v="EQUIPAMENTOS"/>
    <s v="GUINCHO LEVE"/>
    <s v="EQUIPAMENTO"/>
    <s v="87183400"/>
    <s v="MARAJO GUAPO"/>
    <s v="GUAPO"/>
    <s v="GO"/>
    <s v="DIESEL S-10"/>
    <n v="527"/>
    <n v="5.72"/>
    <s v=" Km/L"/>
    <n v="7604"/>
    <n v="92.14"/>
    <n v="6.09"/>
    <n v="561.13"/>
    <s v="0"/>
    <s v="EXT - LUCCA JR"/>
    <s v="Planejamento Operaci"/>
    <s v="LUCCA JR"/>
    <m/>
    <d v="2025-12-11T00:00:00"/>
    <x v="8"/>
    <x v="0"/>
    <x v="11"/>
  </r>
  <r>
    <s v="TJP1H27"/>
    <m/>
    <s v="11/12/2025 19:57:42"/>
    <m/>
    <m/>
    <x v="58"/>
    <m/>
    <m/>
    <m/>
    <m/>
    <s v="MARAJO GUAPO"/>
    <m/>
    <m/>
    <s v="ARLA-32"/>
    <s v="-"/>
    <s v="-"/>
    <s v=" Km/L"/>
    <s v="-"/>
    <n v="7.15"/>
    <m/>
    <n v="28.53"/>
    <m/>
    <m/>
    <s v="Planejamento Operaci"/>
    <s v="LUCCA JR"/>
    <m/>
    <d v="2025-12-11T00:00:00"/>
    <x v="8"/>
    <x v="0"/>
    <x v="11"/>
  </r>
  <r>
    <s v="TTR3A31"/>
    <s v="60645800106472404"/>
    <s v="11/12/2025 20:19:52"/>
    <s v="01836"/>
    <s v="DANILLO ROSA CARDOSO"/>
    <x v="53"/>
    <s v="Caminhonete"/>
    <s v="SAVEIRO CS RB MF"/>
    <s v="VW"/>
    <s v="46209914"/>
    <s v="DECIO RIO VERDE"/>
    <s v="RIO VERDE"/>
    <s v="GO"/>
    <s v="ETANOL COMUM"/>
    <n v="403"/>
    <n v="8.48"/>
    <s v=" Km/L"/>
    <n v="37245"/>
    <n v="47.52"/>
    <n v="4.49"/>
    <n v="213.36"/>
    <s v="202512112018"/>
    <s v="EXT - KSE LOCAÇOES"/>
    <s v="Planejamento Operaci"/>
    <s v="KSE LOCAÇOES"/>
    <m/>
    <d v="2025-12-11T00:00:00"/>
    <x v="8"/>
    <x v="0"/>
    <x v="12"/>
  </r>
  <r>
    <s v="TFF5D72"/>
    <s v="60645800105143780"/>
    <s v="11/12/2025 23:33:49"/>
    <s v="03102"/>
    <s v="EDES GONÇALVES DA SILVA"/>
    <x v="2"/>
    <s v="AUTOMOVEL"/>
    <s v="ARGO"/>
    <s v="FIAT"/>
    <s v="07674909"/>
    <s v="AUTO POSTO INDIARA"/>
    <s v="INDIARA"/>
    <s v="GO"/>
    <s v="ETANOL COMUM"/>
    <n v="280"/>
    <n v="12.51"/>
    <s v=" Km/L"/>
    <n v="13414"/>
    <n v="22.39"/>
    <n v="4.79"/>
    <n v="107.25"/>
    <s v="10449"/>
    <s v="Planejamento Operaci"/>
    <s v="Planejamento Operaci"/>
    <s v="Operacional"/>
    <m/>
    <d v="2025-12-11T00:00:00"/>
    <x v="8"/>
    <x v="0"/>
    <x v="0"/>
  </r>
  <r>
    <s v="TTQ3C61"/>
    <s v="60645800106472501"/>
    <s v="11/12/2025 23:49:56"/>
    <s v="75717"/>
    <s v="LUCAS PEREIRA APRIGIO"/>
    <x v="44"/>
    <s v="Caminhonete"/>
    <s v="SAVEIRO CS RB MF"/>
    <s v="VW"/>
    <s v="46209914"/>
    <s v="DECIO RIO VERDE"/>
    <s v="RIO VERDE"/>
    <s v="GO"/>
    <s v="ETANOL COMUM"/>
    <n v="446"/>
    <n v="11.34"/>
    <s v=" Km/L"/>
    <n v="27972"/>
    <n v="39.32"/>
    <n v="4.49"/>
    <n v="176.55"/>
    <s v="202512112349"/>
    <s v="EXT - KSE LOCAÇOES"/>
    <s v="Planejamento Operaci"/>
    <s v="KSE LOCAÇOES"/>
    <m/>
    <d v="2025-12-11T00:00:00"/>
    <x v="8"/>
    <x v="0"/>
    <x v="12"/>
  </r>
  <r>
    <s v="TTP5B47"/>
    <s v="60645800106472110"/>
    <s v="12/12/2025 00:17:31"/>
    <s v="99531"/>
    <s v="RODRIGO RODRIGUES BARROS"/>
    <x v="40"/>
    <s v="Caminhonete"/>
    <s v="SAVEIRO CS RB MF"/>
    <s v="VW"/>
    <s v="07674909"/>
    <s v="AUTO POSTO INDIARA"/>
    <s v="INDIARA"/>
    <s v="GO"/>
    <s v="ETANOL COMUM"/>
    <n v="238"/>
    <n v="10.34"/>
    <s v=" Km/L"/>
    <n v="39906"/>
    <n v="23.02"/>
    <n v="4.79"/>
    <n v="110.27"/>
    <s v="10450"/>
    <s v="EXT - KSE LOCAÇOES"/>
    <s v="Planejamento Operaci"/>
    <s v="KSE LOCAÇOES"/>
    <m/>
    <d v="2025-12-12T00:00:00"/>
    <x v="8"/>
    <x v="0"/>
    <x v="12"/>
  </r>
  <r>
    <s v="TTT2H95"/>
    <s v="60645800106472477"/>
    <s v="12/12/2025 02:59:47"/>
    <s v="03762"/>
    <s v="EDIVANDO SANTOS DA SILVA"/>
    <x v="63"/>
    <s v="Caminhonete"/>
    <s v="SAVEIRO CS RB MF"/>
    <s v="VW"/>
    <s v="07674909"/>
    <s v="AUTO POSTO INDIARA"/>
    <s v="INDIARA"/>
    <s v="GO"/>
    <s v="ETANOL COMUM"/>
    <n v="451"/>
    <n v="12.3"/>
    <s v=" Km/L"/>
    <n v="25755"/>
    <n v="36.67"/>
    <n v="4.79"/>
    <n v="175.65"/>
    <s v="10451"/>
    <s v="EXT - KSE LOCAÇOES"/>
    <s v="Planejamento Operaci"/>
    <s v="KSE LOCAÇOES"/>
    <m/>
    <d v="2025-12-12T00:00:00"/>
    <x v="8"/>
    <x v="0"/>
    <x v="12"/>
  </r>
  <r>
    <s v="TUK2D26"/>
    <s v="60645800106553790"/>
    <s v="12/12/2025 03:25:05"/>
    <s v="70552"/>
    <s v="ARMANDO DA SILVA OLIVIEIRA NETO"/>
    <x v="42"/>
    <s v="Caminhonete"/>
    <s v="Caminhonete S10"/>
    <s v="CHEVROLET"/>
    <s v="75331003"/>
    <s v="SUPERVIA LAGOA"/>
    <s v="RIO VERDE"/>
    <s v="GO"/>
    <s v="DIESEL S-10"/>
    <n v="490"/>
    <n v="12.67"/>
    <s v=" Km/L"/>
    <n v="38024"/>
    <n v="38.68"/>
    <n v="6.09"/>
    <n v="235.56"/>
    <s v="0"/>
    <s v="Planejamento Operaci"/>
    <s v="Planejamento Operaci"/>
    <s v="INSPENCAO"/>
    <m/>
    <d v="2025-12-12T00:00:00"/>
    <x v="8"/>
    <x v="0"/>
    <x v="12"/>
  </r>
  <r>
    <s v="TUG2C45"/>
    <s v="60645800106437770"/>
    <s v="12/12/2025 03:37:17"/>
    <s v="02025"/>
    <s v="TIAGO PEREIRA SANTOS"/>
    <x v="54"/>
    <s v="Utilitário"/>
    <s v="SAVEIRO"/>
    <s v="FIAT"/>
    <s v="81889412"/>
    <s v="POSTO ZERO UM"/>
    <s v="RIO VERDE"/>
    <s v="GO"/>
    <s v="ETANOL COMUM"/>
    <n v="400"/>
    <n v="11.23"/>
    <s v=" Km/L"/>
    <n v="41250"/>
    <n v="35.619999999999997"/>
    <n v="4.6900000000000004"/>
    <n v="167.06"/>
    <s v="1"/>
    <s v="EXT - KSE LOCAÇOES"/>
    <s v="Planejamento Operaci"/>
    <s v="KSE LOCAÇOES"/>
    <m/>
    <d v="2025-12-12T00:00:00"/>
    <x v="8"/>
    <x v="0"/>
    <x v="12"/>
  </r>
  <r>
    <s v="TUF2B45"/>
    <s v="60645800106472420"/>
    <s v="12/12/2025 05:33:25"/>
    <s v="03398"/>
    <s v="JOSIMAR VENANCIO SANTOS SILVA"/>
    <x v="37"/>
    <s v="Caminhonete"/>
    <s v="SAVEIRO CS RB MF"/>
    <s v="VW"/>
    <s v="75331003"/>
    <s v="SUPERVIA LAGOA"/>
    <s v="RIO VERDE"/>
    <s v="GO"/>
    <s v="ETANOL COMUM"/>
    <n v="328"/>
    <n v="7.72"/>
    <s v=" Km/L"/>
    <n v="46802"/>
    <n v="42.48"/>
    <n v="4.49"/>
    <n v="190.74"/>
    <s v="0"/>
    <s v="EXT - KSE LOCAÇOES"/>
    <s v="Planejamento Operaci"/>
    <s v="KSE LOCAÇOES"/>
    <m/>
    <d v="2025-12-12T00:00:00"/>
    <x v="8"/>
    <x v="0"/>
    <x v="12"/>
  </r>
  <r>
    <s v="TUW2D74"/>
    <s v="60645800105124310"/>
    <s v="12/12/2025 05:36:46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502"/>
    <n v="14.66"/>
    <s v=" Km/L"/>
    <n v="37173"/>
    <n v="34.24"/>
    <n v="6.4909999999999997"/>
    <n v="222.25"/>
    <s v="0"/>
    <s v="Planejamento Operaci"/>
    <s v="Planejamento Operaci"/>
    <s v="Operacional"/>
    <m/>
    <d v="2025-12-12T00:00:00"/>
    <x v="8"/>
    <x v="0"/>
    <x v="12"/>
  </r>
  <r>
    <s v="TTY2C25"/>
    <s v="60645800106472430"/>
    <s v="12/12/2025 05:39:35"/>
    <s v="05644"/>
    <s v="GEOVANE SEVERIANO DA SILVA"/>
    <x v="38"/>
    <s v="Caminhonete"/>
    <s v="SAVEIRO CS RB MF"/>
    <s v="VW"/>
    <s v="45341508"/>
    <s v="POSTO ALTO DA SERRA"/>
    <s v="ITUMBIARA"/>
    <s v="GO"/>
    <s v="ETANOL COMUM"/>
    <n v="438"/>
    <n v="12.23"/>
    <s v=" Km/L"/>
    <n v="40370"/>
    <n v="35.799999999999997"/>
    <n v="4.6390000000000002"/>
    <n v="166.09"/>
    <s v="0"/>
    <s v="EXT - KSE LOCAÇOES"/>
    <s v="Planejamento Operaci"/>
    <s v="KSE LOCAÇOES"/>
    <m/>
    <d v="2025-12-12T00:00:00"/>
    <x v="8"/>
    <x v="0"/>
    <x v="12"/>
  </r>
  <r>
    <s v="TTR3A31"/>
    <s v="60645800106472404"/>
    <s v="12/12/2025 06:11:42"/>
    <s v="01836"/>
    <s v="DANILLO ROSA CARDOSO"/>
    <x v="53"/>
    <s v="Caminhonete"/>
    <s v="SAVEIRO CS RB MF"/>
    <s v="VW"/>
    <s v="46209914"/>
    <s v="DECIO RIO VERDE"/>
    <s v="RIO VERDE"/>
    <s v="GO"/>
    <s v="ETANOL COMUM"/>
    <n v="450"/>
    <n v="10.94"/>
    <s v=" Km/L"/>
    <n v="37695"/>
    <n v="41.12"/>
    <n v="4.49"/>
    <n v="184.63"/>
    <s v="202512120610"/>
    <s v="EXT - KSE LOCAÇOES"/>
    <s v="Planejamento Operaci"/>
    <s v="KSE LOCAÇOES"/>
    <m/>
    <d v="2025-12-12T00:00:00"/>
    <x v="8"/>
    <x v="0"/>
    <x v="12"/>
  </r>
  <r>
    <s v="TGM2I26"/>
    <s v="60645800106437620"/>
    <s v="12/12/2025 06:36:57"/>
    <s v="59226"/>
    <s v="PASCHOAL FAVORITTO DE QUEIROZ"/>
    <x v="52"/>
    <s v="Utilitário"/>
    <s v="FIORINO"/>
    <s v="FIAT"/>
    <s v="69479601"/>
    <s v="REDE SANTA LUZIA X"/>
    <s v="GOIANIA"/>
    <s v="GO"/>
    <s v="ETANOL COMUM"/>
    <n v="440"/>
    <n v="8.32"/>
    <s v=" Km/L"/>
    <n v="8287"/>
    <n v="52.91"/>
    <n v="5.2709999999999999"/>
    <n v="278.87"/>
    <s v="156064"/>
    <s v="EXT - KSE LOCAÇOES"/>
    <s v="Planejamento Operaci"/>
    <s v="Operacional"/>
    <m/>
    <d v="2025-12-12T00:00:00"/>
    <x v="8"/>
    <x v="0"/>
    <x v="5"/>
  </r>
  <r>
    <s v="TFW2H32"/>
    <s v="60645800105143835"/>
    <s v="12/12/2025 06:41:13"/>
    <s v="99638"/>
    <s v="LAFAIETE DE SOUZA SANTOS"/>
    <x v="10"/>
    <s v="AUTOMOVEL"/>
    <s v="ARGO"/>
    <s v="FIAT"/>
    <s v="46209914"/>
    <s v="DECIO RIO VERDE"/>
    <s v="RIO VERDE"/>
    <s v="GO"/>
    <s v="ETANOL COMUM"/>
    <n v="255"/>
    <n v="9.1199999999999992"/>
    <s v=" Km/L"/>
    <n v="43910"/>
    <n v="27.97"/>
    <n v="4.49"/>
    <n v="125.59"/>
    <s v="202512120640"/>
    <s v="Planejamento Operaci"/>
    <s v="Planejamento Operaci"/>
    <s v="Operacional"/>
    <m/>
    <d v="2025-12-12T00:00:00"/>
    <x v="8"/>
    <x v="0"/>
    <x v="3"/>
  </r>
  <r>
    <s v="TTQ4C10"/>
    <s v="60645800106553930"/>
    <s v="12/12/2025 06:47:13"/>
    <s v="03095"/>
    <s v="MICHELL ALMEIDA SANTANA"/>
    <x v="31"/>
    <s v="Caminhonete"/>
    <s v="Caminhonete S10"/>
    <s v="CHEVROLET"/>
    <s v="69442211"/>
    <s v="POSTO SUDOESTE"/>
    <s v="GUAPO"/>
    <s v="GO"/>
    <s v="DIESEL S-10"/>
    <n v="636"/>
    <n v="16.940000000000001"/>
    <s v=" Km/L"/>
    <n v="44946"/>
    <n v="37.549999999999997"/>
    <n v="5.89"/>
    <n v="221.16"/>
    <s v="0"/>
    <s v="Planejamento Operaci"/>
    <s v="Planejamento Operaci"/>
    <s v="INSPENCAO"/>
    <m/>
    <d v="2025-12-12T00:00:00"/>
    <x v="8"/>
    <x v="0"/>
    <x v="12"/>
  </r>
  <r>
    <s v="TFE6B22"/>
    <s v="60645800105143762"/>
    <s v="12/12/2025 06:47:56"/>
    <s v="03608"/>
    <s v="WEIDER DA SILVA RODRIGUES"/>
    <x v="1"/>
    <s v="AUTOMOVEL"/>
    <s v="ARGO"/>
    <s v="FIAT"/>
    <s v="64170105"/>
    <s v="POSTOS DUME"/>
    <s v="APARECIDA DE GOIANIA"/>
    <s v="GO"/>
    <s v="ETANOL COMUM"/>
    <n v="336"/>
    <n v="8.84"/>
    <s v=" Km/L"/>
    <n v="35978"/>
    <n v="37.99"/>
    <n v="5.2"/>
    <n v="197.55"/>
    <s v="87"/>
    <s v="Planejamento Operaci"/>
    <s v="Planejamento Operaci"/>
    <s v="Operacional"/>
    <m/>
    <d v="2025-12-12T00:00:00"/>
    <x v="8"/>
    <x v="0"/>
    <x v="1"/>
  </r>
  <r>
    <s v="TFP9I32"/>
    <s v="60645800105143819"/>
    <s v="12/12/2025 06:56:01"/>
    <s v="33861"/>
    <s v="FERNANDO DOS REIS GONÇALVES"/>
    <x v="7"/>
    <s v="AUTOMOVEL"/>
    <s v="ARGO"/>
    <s v="FIAT"/>
    <s v="31803903"/>
    <s v="BOM SUCESSO AUTO POSTO  24 HS"/>
    <s v="GOIANIA"/>
    <s v="GO"/>
    <s v="ETANOL COMUM"/>
    <n v="301"/>
    <n v="7.16"/>
    <s v=" Km/L"/>
    <n v="19756"/>
    <n v="42.06"/>
    <n v="5.57"/>
    <n v="234.27"/>
    <s v="1134512"/>
    <s v="Planejamento Operaci"/>
    <s v="Planejamento Operaci"/>
    <s v="Operacional"/>
    <m/>
    <d v="2025-12-12T00:00:00"/>
    <x v="8"/>
    <x v="0"/>
    <x v="4"/>
  </r>
  <r>
    <s v="TIV6G27"/>
    <s v="60645800106184069"/>
    <s v="12/12/2025 08:37:55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144"/>
    <n v="5.78"/>
    <s v=" Km/L"/>
    <n v="13146"/>
    <n v="24.91"/>
    <n v="5.992"/>
    <n v="149.25"/>
    <s v="121230986"/>
    <s v="EXT - LUCCA JR"/>
    <s v="Planejamento Operaci"/>
    <s v="LUCCA JR"/>
    <m/>
    <d v="2025-12-12T00:00:00"/>
    <x v="8"/>
    <x v="0"/>
    <x v="11"/>
  </r>
  <r>
    <s v="TTQ3C61"/>
    <s v="60645800106472501"/>
    <s v="12/12/2025 09:01:22"/>
    <s v="88512"/>
    <s v="JUAREZ NEVES"/>
    <x v="44"/>
    <s v="Caminhonete"/>
    <s v="SAVEIRO CS RB MF"/>
    <s v="VW"/>
    <s v="45308900"/>
    <s v="POSTO LUPATINI"/>
    <s v="SANTO ANTONIO DA BARRA"/>
    <s v="GO"/>
    <s v="ETANOL COMUM"/>
    <n v="411"/>
    <n v="10.57"/>
    <s v=" Km/L"/>
    <n v="28383"/>
    <n v="38.869999999999997"/>
    <n v="4.6900000000000004"/>
    <n v="182.3"/>
    <s v="1"/>
    <s v="EXT - KSE LOCAÇOES"/>
    <s v="Planejamento Operaci"/>
    <s v="KSE LOCAÇOES"/>
    <m/>
    <d v="2025-12-12T00:00:00"/>
    <x v="8"/>
    <x v="0"/>
    <x v="12"/>
  </r>
  <r>
    <s v="TFX7J72"/>
    <s v="60645800105836505"/>
    <s v="12/12/2025 09:43:42"/>
    <s v="03126"/>
    <s v="PEDRO PAULO SILVA SANTOS"/>
    <x v="11"/>
    <s v="AUTOMOVEL"/>
    <s v="ARGO"/>
    <s v="FIAT"/>
    <s v="46286315"/>
    <s v="POSTO CENTRAL"/>
    <s v="BOM JESUS"/>
    <s v="GO"/>
    <s v="ETANOL COMUM"/>
    <n v="246"/>
    <n v="7.45"/>
    <s v=" Km/L"/>
    <n v="49268"/>
    <n v="33"/>
    <n v="4.5609999999999999"/>
    <n v="150.51"/>
    <s v="1"/>
    <s v="Planejamento Operaci"/>
    <s v="Planejamento Operaci"/>
    <s v="Operacional"/>
    <m/>
    <d v="2025-12-12T00:00:00"/>
    <x v="8"/>
    <x v="0"/>
    <x v="4"/>
  </r>
  <r>
    <s v="TTY2C25"/>
    <s v="60645800106472430"/>
    <s v="12/12/2025 10:06:29"/>
    <s v="36807"/>
    <s v="ALEX DOS SANTOS"/>
    <x v="38"/>
    <s v="Caminhonete"/>
    <s v="SAVEIRO CS RB MF"/>
    <s v="VW"/>
    <s v="46286315"/>
    <s v="POSTO CENTRAL"/>
    <s v="BOM JESUS"/>
    <s v="GO"/>
    <s v="ETANOL COMUM"/>
    <n v="165"/>
    <n v="7.17"/>
    <s v=" Km/L"/>
    <n v="40535"/>
    <n v="23.02"/>
    <n v="4.5609999999999999"/>
    <n v="105"/>
    <s v="1"/>
    <s v="EXT - KSE LOCAÇOES"/>
    <s v="Planejamento Operaci"/>
    <s v="KSE LOCAÇOES"/>
    <m/>
    <d v="2025-12-12T00:00:00"/>
    <x v="8"/>
    <x v="0"/>
    <x v="12"/>
  </r>
  <r>
    <s v="TMF8H09"/>
    <s v="60645800106185413"/>
    <s v="12/12/2025 10:07:10"/>
    <s v="99189"/>
    <s v="WELTON DIONES DE SOUZA BARBOSA_x0009__x0009__x0009__x0009_"/>
    <x v="29"/>
    <s v="Caminhão"/>
    <s v="FH 540 6X4R"/>
    <s v="VOLVO"/>
    <s v="46209914"/>
    <s v="DECIO RIO VERDE"/>
    <s v="RIO VERDE"/>
    <s v="GO"/>
    <s v="DIESEL S-10"/>
    <n v="934"/>
    <n v="2.2200000000000002"/>
    <s v=" Km/L"/>
    <n v="7344"/>
    <n v="420.3"/>
    <n v="7.25"/>
    <n v="3047.18"/>
    <s v="202512121004"/>
    <s v="EXT - LUCCA JR"/>
    <s v="Planejamento Operaci"/>
    <s v="LUCCA JR"/>
    <m/>
    <d v="2025-12-12T00:00:00"/>
    <x v="8"/>
    <x v="0"/>
    <x v="11"/>
  </r>
  <r>
    <s v="TMF8H09"/>
    <m/>
    <s v="12/12/2025 10:09:03"/>
    <m/>
    <m/>
    <x v="29"/>
    <m/>
    <m/>
    <m/>
    <m/>
    <s v="DECIO RIO VERDE"/>
    <m/>
    <m/>
    <s v="ARLA-32"/>
    <s v="-"/>
    <s v="-"/>
    <s v=" Km/L"/>
    <s v="-"/>
    <n v="25.66"/>
    <m/>
    <n v="97.28"/>
    <m/>
    <m/>
    <s v="Planejamento Operaci"/>
    <s v="LUCCA JR"/>
    <m/>
    <d v="2025-12-12T00:00:00"/>
    <x v="8"/>
    <x v="0"/>
    <x v="11"/>
  </r>
  <r>
    <s v="TUG2C45"/>
    <s v="60645800106437770"/>
    <s v="12/12/2025 10:21:21"/>
    <s v="03458"/>
    <s v="RAUL DOS SANTOS SOUSA"/>
    <x v="54"/>
    <s v="Utilitário"/>
    <s v="SAVEIRO"/>
    <s v="FIAT"/>
    <s v="13335016"/>
    <s v="POSTO TREVO"/>
    <s v="RIO VERDE"/>
    <s v="GO"/>
    <s v="ETANOL COMUM"/>
    <n v="325"/>
    <n v="10.53"/>
    <s v=" Km/L"/>
    <n v="41575"/>
    <n v="30.85"/>
    <n v="4.59"/>
    <n v="141.61000000000001"/>
    <s v="121237235"/>
    <s v="EXT - KSE LOCAÇOES"/>
    <s v="Planejamento Operaci"/>
    <s v="KSE LOCAÇOES"/>
    <m/>
    <d v="2025-12-12T00:00:00"/>
    <x v="8"/>
    <x v="0"/>
    <x v="12"/>
  </r>
  <r>
    <s v="TFY6E09"/>
    <s v="60645800105143700"/>
    <s v="12/12/2025 11:05:57"/>
    <s v="04380"/>
    <s v="PAULO ROBERTO BATISTA DE MOURA JUNIOR"/>
    <x v="15"/>
    <s v="AUTOMOVEL"/>
    <s v="ARGO"/>
    <s v="FIAT"/>
    <s v="75331801"/>
    <s v="DECIO CEZARINA"/>
    <s v="CEZARINA"/>
    <s v="GO"/>
    <s v="ETANOL COMUM"/>
    <n v="300"/>
    <n v="9.39"/>
    <s v=" Km/L"/>
    <n v="32069"/>
    <n v="31.95"/>
    <n v="4.6900000000000004"/>
    <n v="149.85"/>
    <s v="202512121105"/>
    <s v="Planejamento Operaci"/>
    <s v="Planejamento Operaci"/>
    <s v="Operacional"/>
    <m/>
    <d v="2025-12-12T00:00:00"/>
    <x v="8"/>
    <x v="0"/>
    <x v="1"/>
  </r>
  <r>
    <s v="TFW3J34"/>
    <s v="60645800106437440"/>
    <s v="12/12/2025 11:25:50"/>
    <s v="70145"/>
    <s v="LUCAS HENRIQUE MAGALHAES DE SOUZA "/>
    <x v="49"/>
    <s v="EQUIPAMENTOS"/>
    <s v="AMBULANCIA"/>
    <s v="OUTROS"/>
    <s v="46286315"/>
    <s v="POSTO CENTRAL"/>
    <s v="BOM JESUS"/>
    <s v="GO"/>
    <s v="DIESEL S-10"/>
    <n v="457"/>
    <n v="5.9"/>
    <s v=" Km/L"/>
    <n v="7857"/>
    <n v="77.430000000000007"/>
    <n v="6.24"/>
    <n v="483.19"/>
    <s v="1"/>
    <s v="Planejamento Operaci"/>
    <s v="Planejamento Operaci"/>
    <s v="Operacional"/>
    <m/>
    <d v="2025-12-12T00:00:00"/>
    <x v="8"/>
    <x v="0"/>
    <x v="13"/>
  </r>
  <r>
    <s v="TTP5B47"/>
    <s v="60645800106472110"/>
    <s v="12/12/2025 12:14:45"/>
    <s v="02396"/>
    <s v="RENATO DE ALMEIDA VIEIRA"/>
    <x v="40"/>
    <s v="Caminhonete"/>
    <s v="SAVEIRO CS RB MF"/>
    <s v="VW"/>
    <s v="07674909"/>
    <s v="AUTO POSTO INDIARA"/>
    <s v="INDIARA"/>
    <s v="GO"/>
    <s v="ETANOL COMUM"/>
    <n v="416"/>
    <n v="10.92"/>
    <s v=" Km/L"/>
    <n v="40322"/>
    <n v="38.11"/>
    <n v="4.59"/>
    <n v="174.92"/>
    <s v="10464"/>
    <s v="EXT - KSE LOCAÇOES"/>
    <s v="Planejamento Operaci"/>
    <s v="KSE LOCAÇOES"/>
    <m/>
    <d v="2025-12-12T00:00:00"/>
    <x v="8"/>
    <x v="0"/>
    <x v="12"/>
  </r>
  <r>
    <s v="TFF5D72"/>
    <s v="60645800105143780"/>
    <s v="12/12/2025 12:32:58"/>
    <s v="70214"/>
    <s v="IGOR LEMES FERNANDES"/>
    <x v="2"/>
    <s v="AUTOMOVEL"/>
    <s v="ARGO"/>
    <s v="FIAT"/>
    <s v="45308900"/>
    <s v="POSTO LUPATINI"/>
    <s v="SANTO ANTONIO DA BARRA"/>
    <s v="GO"/>
    <s v="ETANOL COMUM"/>
    <n v="358"/>
    <n v="10.74"/>
    <s v=" Km/L"/>
    <n v="13772"/>
    <n v="33.33"/>
    <n v="4.6900000000000004"/>
    <n v="156.32"/>
    <s v="1"/>
    <s v="Planejamento Operaci"/>
    <s v="Planejamento Operaci"/>
    <s v="Operacional"/>
    <m/>
    <d v="2025-12-12T00:00:00"/>
    <x v="8"/>
    <x v="0"/>
    <x v="0"/>
  </r>
  <r>
    <s v="TFX8A49"/>
    <s v="60645800105143673"/>
    <s v="12/12/2025 13:21:25"/>
    <s v="07373"/>
    <s v="RAFAEL SILVEIRA E SILVEIRA"/>
    <x v="12"/>
    <s v="AUTOMOVEL"/>
    <s v="ARGO"/>
    <s v="FIAT"/>
    <s v="26717807"/>
    <s v="AUTO POSTO GOLDEN"/>
    <s v="BRASILIA"/>
    <s v="DF"/>
    <s v="ETANOL COMUM"/>
    <n v="293"/>
    <n v="11.03"/>
    <s v=" Km/L"/>
    <n v="13365"/>
    <n v="26.57"/>
    <n v="4.97"/>
    <n v="132.05000000000001"/>
    <s v="1815669"/>
    <s v="Planejamento Operaci"/>
    <s v="Planejamento Operaci"/>
    <s v="Operacional"/>
    <m/>
    <d v="2025-12-12T00:00:00"/>
    <x v="8"/>
    <x v="0"/>
    <x v="0"/>
  </r>
  <r>
    <s v="QSW6J59"/>
    <s v="60645800106460000"/>
    <s v="12/12/2025 13:31:02"/>
    <s v="02910"/>
    <s v="EMERSON CRISTIANO DA SILVEIRA"/>
    <x v="28"/>
    <s v="EQUIPAMENTOS"/>
    <s v="CAMINHÃO PIPA"/>
    <s v="OUTROS"/>
    <s v="41826312"/>
    <s v="AUTO POSTO JACARE"/>
    <s v="ACREUNA"/>
    <s v="GO"/>
    <s v="DIESEL S-10"/>
    <n v="298"/>
    <n v="4.12"/>
    <s v=" Km/L"/>
    <n v="11802"/>
    <n v="72.319999999999993"/>
    <n v="5.99"/>
    <n v="433.21"/>
    <s v="121248597"/>
    <s v="EXT - LUCCA JR"/>
    <s v="Planejamento Operaci"/>
    <s v="LUCCA JR"/>
    <m/>
    <d v="2025-12-12T00:00:00"/>
    <x v="8"/>
    <x v="0"/>
    <x v="11"/>
  </r>
  <r>
    <s v="QSW6J59"/>
    <m/>
    <s v="12/12/2025 13:31:02"/>
    <m/>
    <m/>
    <x v="28"/>
    <m/>
    <m/>
    <m/>
    <m/>
    <s v="AUTO POSTO JACARE"/>
    <m/>
    <m/>
    <s v="ARLA-32"/>
    <s v="-"/>
    <s v="-"/>
    <s v=" Km/L"/>
    <s v="-"/>
    <n v="17.47"/>
    <m/>
    <n v="57.66"/>
    <m/>
    <s v="EXT - LUCCA JR"/>
    <s v="Planejamento Operaci"/>
    <s v="LUCCA JR"/>
    <m/>
    <d v="2025-12-12T00:00:00"/>
    <x v="8"/>
    <x v="0"/>
    <x v="11"/>
  </r>
  <r>
    <s v="TFS3C72"/>
    <s v="60645800105143738"/>
    <s v="12/12/2025 15:22:57"/>
    <s v="00271"/>
    <s v="HEDER OLIVEIRA SANTANA"/>
    <x v="9"/>
    <s v="AUTOMOVEL"/>
    <s v="ARGO"/>
    <s v="FIAT"/>
    <s v="13308211"/>
    <s v="P. BANDEIRANTES"/>
    <s v="RIO VERDE"/>
    <s v="GO"/>
    <s v="ETANOL COMUM"/>
    <n v="101"/>
    <n v="5.37"/>
    <s v=" Km/L"/>
    <n v="60445"/>
    <n v="18.8"/>
    <n v="4.5910000000000002"/>
    <n v="86.32"/>
    <s v="121255139"/>
    <s v="Planejamento Operaci"/>
    <s v="Planejamento Operaci"/>
    <s v="Operacional"/>
    <m/>
    <d v="2025-12-12T00:00:00"/>
    <x v="8"/>
    <x v="0"/>
    <x v="4"/>
  </r>
  <r>
    <s v="TTR3A31"/>
    <s v="60645800106472404"/>
    <s v="12/12/2025 16:18:08"/>
    <s v="46440"/>
    <s v="PAULO SOUSA DIAS"/>
    <x v="53"/>
    <s v="Caminhonete"/>
    <s v="SAVEIRO CS RB MF"/>
    <s v="VW"/>
    <s v="46209914"/>
    <s v="DECIO RIO VERDE"/>
    <s v="RIO VERDE"/>
    <s v="GO"/>
    <s v="ETANOL COMUM"/>
    <n v="364"/>
    <n v="9.5"/>
    <s v=" Km/L"/>
    <n v="38059"/>
    <n v="38.32"/>
    <n v="4.49"/>
    <n v="172.06"/>
    <s v="202512121617"/>
    <s v="EXT - KSE LOCAÇOES"/>
    <s v="Planejamento Operaci"/>
    <s v="KSE LOCAÇOES"/>
    <m/>
    <d v="2025-12-12T00:00:00"/>
    <x v="8"/>
    <x v="0"/>
    <x v="12"/>
  </r>
  <r>
    <s v="TER4970"/>
    <s v="60645800105124339"/>
    <s v="12/12/2025 16:46:34"/>
    <s v="52247"/>
    <s v="CARLOS ALBERTO DO ROSARIO"/>
    <x v="19"/>
    <s v="EQUIPAMENTOS"/>
    <s v="RETROESCAVADEIRA"/>
    <s v="CATERPILLAR"/>
    <s v="81870100"/>
    <s v="POSTO MILLENIUM DIMAG"/>
    <s v="APARECIDA DE GOIANIA"/>
    <s v="GO"/>
    <s v="DIESEL COMUM"/>
    <n v="0"/>
    <n v="0"/>
    <s v=" Km/L"/>
    <n v="0"/>
    <n v="173.43"/>
    <n v="5.54"/>
    <n v="960.8"/>
    <s v="80980"/>
    <s v="EXT - SAO PEDRO"/>
    <s v="Planejamento Operaci"/>
    <s v="SAO PEDRO"/>
    <m/>
    <d v="2025-12-12T00:00:00"/>
    <x v="8"/>
    <x v="0"/>
    <x v="7"/>
  </r>
  <r>
    <s v="TER4970"/>
    <s v="60645800105124339"/>
    <s v="12/12/2025 17:04:26"/>
    <s v="52247"/>
    <s v="CARLOS ALBERTO DO ROSARIO"/>
    <x v="19"/>
    <s v="EQUIPAMENTOS"/>
    <s v="RETROESCAVADEIRA"/>
    <s v="CATERPILLAR"/>
    <s v="81870100"/>
    <s v="POSTO MILLENIUM DIMAG"/>
    <s v="APARECIDA DE GOIANIA"/>
    <s v="GO"/>
    <s v="DIESEL COMUM"/>
    <n v="0"/>
    <n v="0"/>
    <s v=" Km/L"/>
    <n v="0"/>
    <n v="94.32"/>
    <n v="5.54"/>
    <n v="522.54"/>
    <s v="80994"/>
    <s v="EXT - SAO PEDRO"/>
    <s v="Planejamento Operaci"/>
    <s v="SAO PEDRO"/>
    <m/>
    <d v="2025-12-12T00:00:00"/>
    <x v="8"/>
    <x v="0"/>
    <x v="7"/>
  </r>
  <r>
    <s v="TTQ4C10"/>
    <s v="60645800106553930"/>
    <s v="12/12/2025 17:29:56"/>
    <s v="26126"/>
    <s v="MARIVALDO GONÇALVES"/>
    <x v="31"/>
    <s v="Caminhonete"/>
    <s v="Caminhonete S10"/>
    <s v="CHEVROLET"/>
    <s v="92221200"/>
    <s v="POSTO AMERICA"/>
    <s v="GUAPO"/>
    <s v="GO"/>
    <s v="DIESEL S-10"/>
    <n v="465"/>
    <n v="13.72"/>
    <s v=" Km/L"/>
    <n v="45411"/>
    <n v="33.880000000000003"/>
    <n v="5.89"/>
    <n v="199.55"/>
    <s v="0"/>
    <s v="Planejamento Operaci"/>
    <s v="Planejamento Operaci"/>
    <s v="INSPENCAO"/>
    <m/>
    <d v="2025-12-12T00:00:00"/>
    <x v="8"/>
    <x v="0"/>
    <x v="12"/>
  </r>
  <r>
    <s v="TTT2H95"/>
    <s v="60645800106472477"/>
    <s v="12/12/2025 17:33:13"/>
    <s v="01042"/>
    <s v="EDUARDO SANTOS"/>
    <x v="63"/>
    <s v="Caminhonete"/>
    <s v="SAVEIRO CS RB MF"/>
    <s v="VW"/>
    <s v="41826312"/>
    <s v="AUTO POSTO JACARE"/>
    <s v="ACREUNA"/>
    <s v="GO"/>
    <s v="ETANOL COMUM"/>
    <n v="515"/>
    <n v="10.3"/>
    <s v=" Km/L"/>
    <n v="26270"/>
    <n v="49.98"/>
    <n v="4.5209999999999999"/>
    <n v="225.94"/>
    <s v="121263122"/>
    <s v="EXT - KSE LOCAÇOES"/>
    <s v="Planejamento Operaci"/>
    <s v="KSE LOCAÇOES"/>
    <m/>
    <d v="2025-12-12T00:00:00"/>
    <x v="8"/>
    <x v="0"/>
    <x v="12"/>
  </r>
  <r>
    <s v="TUF2B45"/>
    <s v="60645800106472420"/>
    <s v="12/12/2025 17:49:56"/>
    <s v="01318"/>
    <s v="JOAO BATISTA REIS"/>
    <x v="37"/>
    <s v="Caminhonete"/>
    <s v="SAVEIRO CS RB MF"/>
    <s v="VW"/>
    <s v="46286315"/>
    <s v="POSTO CENTRAL"/>
    <s v="BOM JESUS"/>
    <s v="GO"/>
    <s v="ETANOL COMUM"/>
    <n v="351"/>
    <n v="8.65"/>
    <s v=" Km/L"/>
    <n v="47153"/>
    <n v="40.57"/>
    <n v="4.5599999999999996"/>
    <n v="185"/>
    <s v="1"/>
    <s v="EXT - KSE LOCAÇOES"/>
    <s v="Planejamento Operaci"/>
    <s v="KSE LOCAÇOES"/>
    <m/>
    <d v="2025-12-12T00:00:00"/>
    <x v="8"/>
    <x v="0"/>
    <x v="12"/>
  </r>
  <r>
    <s v="TTY2C25"/>
    <s v="60645800106472430"/>
    <s v="12/12/2025 17:59:14"/>
    <s v="36807"/>
    <s v="ALEX DOS SANTOS"/>
    <x v="38"/>
    <s v="Caminhonete"/>
    <s v="SAVEIRO CS RB MF"/>
    <s v="VW"/>
    <s v="46286315"/>
    <s v="POSTO CENTRAL"/>
    <s v="BOM JESUS"/>
    <s v="GO"/>
    <s v="ETANOL COMUM"/>
    <n v="238"/>
    <n v="6.24"/>
    <s v=" Km/L"/>
    <n v="40773"/>
    <n v="38.159999999999997"/>
    <n v="4.5599999999999996"/>
    <n v="174.02"/>
    <s v="1"/>
    <s v="EXT - KSE LOCAÇOES"/>
    <s v="Planejamento Operaci"/>
    <s v="KSE LOCAÇOES"/>
    <m/>
    <d v="2025-12-12T00:00:00"/>
    <x v="8"/>
    <x v="0"/>
    <x v="12"/>
  </r>
  <r>
    <s v="TTP5B47"/>
    <s v="60645800106472110"/>
    <s v="12/12/2025 18:39:18"/>
    <s v="02396"/>
    <s v="RENATO DE ALMEIDA VIEIRA"/>
    <x v="40"/>
    <s v="Caminhonete"/>
    <s v="SAVEIRO CS RB MF"/>
    <s v="VW"/>
    <s v="07674909"/>
    <s v="AUTO POSTO INDIARA"/>
    <s v="INDIARA"/>
    <s v="GO"/>
    <s v="ETANOL COMUM"/>
    <n v="239"/>
    <n v="11.79"/>
    <s v=" Km/L"/>
    <n v="40561"/>
    <n v="20.27"/>
    <n v="4.59"/>
    <n v="93.04"/>
    <s v="10476"/>
    <s v="EXT - KSE LOCAÇOES"/>
    <s v="Planejamento Operaci"/>
    <s v="KSE LOCAÇOES"/>
    <m/>
    <d v="2025-12-12T00:00:00"/>
    <x v="8"/>
    <x v="0"/>
    <x v="12"/>
  </r>
  <r>
    <s v="TUG2C45"/>
    <s v="60645800106437770"/>
    <s v="12/12/2025 18:40:12"/>
    <s v="03458"/>
    <s v="RAUL DOS SANTOS SOUSA"/>
    <x v="54"/>
    <s v="Utilitário"/>
    <s v="SAVEIRO"/>
    <s v="FIAT"/>
    <s v="13335016"/>
    <s v="POSTO TREVO"/>
    <s v="RIO VERDE"/>
    <s v="GO"/>
    <s v="ETANOL COMUM"/>
    <n v="350"/>
    <n v="9.57"/>
    <s v=" Km/L"/>
    <n v="41925"/>
    <n v="36.57"/>
    <n v="4.5910000000000002"/>
    <n v="167.88"/>
    <s v="121267179"/>
    <s v="EXT - KSE LOCAÇOES"/>
    <s v="Planejamento Operaci"/>
    <s v="KSE LOCAÇOES"/>
    <m/>
    <d v="2025-12-12T00:00:00"/>
    <x v="8"/>
    <x v="0"/>
    <x v="12"/>
  </r>
  <r>
    <s v="TUQ2H91"/>
    <s v="60645800106437760"/>
    <s v="12/12/2025 19:22:46"/>
    <s v="87954"/>
    <s v="DANIEL GONÇALVES"/>
    <x v="66"/>
    <s v="Caminhonete"/>
    <s v="SAVEIRO CD RB MF"/>
    <s v="VOLKSWAGEN"/>
    <s v="69494411"/>
    <s v="REDE MARAJO RIO VERD"/>
    <s v="RIO VERDE"/>
    <s v="GO"/>
    <s v="ETANOL COMUM"/>
    <n v="303"/>
    <n v="8.07"/>
    <s v=" Km/L"/>
    <n v="2609"/>
    <n v="37.56"/>
    <n v="4.09"/>
    <n v="153.62"/>
    <s v="87954583368"/>
    <s v="EXT - KSE LOCAÇOES"/>
    <s v="Planejamento Operaci"/>
    <s v="KSE LOCAÇOES"/>
    <m/>
    <d v="2025-12-12T00:00:00"/>
    <x v="8"/>
    <x v="0"/>
    <x v="12"/>
  </r>
  <r>
    <s v="TTQ3C61"/>
    <s v="60645800106472501"/>
    <s v="12/12/2025 19:46:37"/>
    <s v="88512"/>
    <s v="JUAREZ NEVES"/>
    <x v="44"/>
    <s v="Caminhonete"/>
    <s v="SAVEIRO CS RB MF"/>
    <s v="VW"/>
    <s v="45308900"/>
    <s v="POSTO LUPATINI"/>
    <s v="SANTO ANTONIO DA BARRA"/>
    <s v="GO"/>
    <s v="ETANOL COMUM"/>
    <n v="385"/>
    <n v="8.3000000000000007"/>
    <s v=" Km/L"/>
    <n v="28768"/>
    <n v="46.39"/>
    <n v="4.6900000000000004"/>
    <n v="217.57"/>
    <s v="0"/>
    <s v="EXT - KSE LOCAÇOES"/>
    <s v="Planejamento Operaci"/>
    <s v="KSE LOCAÇOES"/>
    <m/>
    <d v="2025-12-12T00:00:00"/>
    <x v="8"/>
    <x v="0"/>
    <x v="12"/>
  </r>
  <r>
    <s v="TGM4D76"/>
    <s v="60645800106437582"/>
    <s v="12/12/2025 19:47:07"/>
    <s v="33534"/>
    <s v="MARCOS ANTONIO MARCELINO DA SILVA"/>
    <x v="55"/>
    <s v="Caminhonete"/>
    <s v="FIORINO"/>
    <s v="FIAT"/>
    <s v="46286315"/>
    <s v="POSTO CENTRAL"/>
    <s v="BOM JESUS"/>
    <s v="GO"/>
    <s v="ETANOL COMUM"/>
    <n v="189"/>
    <n v="7.49"/>
    <s v=" Km/L"/>
    <n v="7884"/>
    <n v="25.22"/>
    <n v="4.5599999999999996"/>
    <n v="115"/>
    <s v="1"/>
    <s v="Planejamento Operaci"/>
    <s v="Planejamento Operaci"/>
    <s v="Operacional"/>
    <m/>
    <d v="2025-12-12T00:00:00"/>
    <x v="8"/>
    <x v="0"/>
    <x v="5"/>
  </r>
  <r>
    <s v="TIV6G27"/>
    <s v="60645800106184069"/>
    <s v="12/12/2025 21:19:58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339"/>
    <n v="5.84"/>
    <s v=" Km/L"/>
    <n v="13485"/>
    <n v="58"/>
    <n v="5.99"/>
    <n v="347.42"/>
    <s v="121276708"/>
    <s v="EXT - LUCCA JR"/>
    <s v="Planejamento Operaci"/>
    <s v="LUCCA JR"/>
    <m/>
    <d v="2025-12-12T00:00:00"/>
    <x v="8"/>
    <x v="0"/>
    <x v="11"/>
  </r>
  <r>
    <s v="TIV6G27"/>
    <m/>
    <s v="12/12/2025 21:19:58"/>
    <m/>
    <m/>
    <x v="30"/>
    <m/>
    <m/>
    <m/>
    <m/>
    <s v="AUTO POSTO JACARE"/>
    <m/>
    <m/>
    <s v="ARLA-32"/>
    <s v="-"/>
    <s v="-"/>
    <s v=" Km/L"/>
    <s v="-"/>
    <n v="4"/>
    <m/>
    <n v="13.2"/>
    <m/>
    <m/>
    <s v="Planejamento Operaci"/>
    <s v="LUCCA JR"/>
    <m/>
    <d v="2025-12-12T00:00:00"/>
    <x v="8"/>
    <x v="0"/>
    <x v="11"/>
  </r>
  <r>
    <s v="TUK2D26"/>
    <s v="60645800106553790"/>
    <s v="13/12/2025 00:33:51"/>
    <s v="82380"/>
    <s v="ENILSON DE SOUSA CAETANO"/>
    <x v="42"/>
    <s v="Caminhonete"/>
    <s v="Caminhonete S10"/>
    <s v="CHEVROLET"/>
    <s v="75331003"/>
    <s v="SUPERVIA LAGOA"/>
    <s v="RIO VERDE"/>
    <s v="GO"/>
    <s v="DIESEL S-10"/>
    <n v="1003"/>
    <n v="15.36"/>
    <s v=" Km/L"/>
    <n v="39027"/>
    <n v="65.290000000000006"/>
    <n v="6.09"/>
    <n v="397.62"/>
    <s v="0"/>
    <s v="Planejamento Operaci"/>
    <s v="Planejamento Operaci"/>
    <s v="INSPENCAO"/>
    <m/>
    <d v="2025-12-13T00:00:00"/>
    <x v="8"/>
    <x v="0"/>
    <x v="12"/>
  </r>
  <r>
    <s v="TUF2B45"/>
    <s v="60645800106472420"/>
    <s v="13/12/2025 00:43:09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400"/>
    <n v="10.76"/>
    <s v=" Km/L"/>
    <n v="47553"/>
    <n v="37.159999999999997"/>
    <n v="4.49"/>
    <n v="166.85"/>
    <s v="0"/>
    <s v="EXT - KSE LOCAÇOES"/>
    <s v="Planejamento Operaci"/>
    <s v="KSE LOCAÇOES"/>
    <m/>
    <d v="2025-12-13T00:00:00"/>
    <x v="8"/>
    <x v="0"/>
    <x v="12"/>
  </r>
  <r>
    <s v="TTR3A31"/>
    <s v="60645800106472404"/>
    <s v="13/12/2025 01:43:31"/>
    <s v="75150"/>
    <s v="PETTERSON PERIS BENJAMIN"/>
    <x v="53"/>
    <s v="Caminhonete"/>
    <s v="SAVEIRO CS RB MF"/>
    <s v="VW"/>
    <s v="46209914"/>
    <s v="DECIO RIO VERDE"/>
    <s v="RIO VERDE"/>
    <s v="GO"/>
    <s v="ETANOL COMUM"/>
    <n v="282"/>
    <n v="10.3"/>
    <s v=" Km/L"/>
    <n v="38341"/>
    <n v="27.39"/>
    <n v="4.49"/>
    <n v="122.98"/>
    <s v="202512130142"/>
    <s v="EXT - KSE LOCAÇOES"/>
    <s v="Planejamento Operaci"/>
    <s v="KSE LOCAÇOES"/>
    <m/>
    <d v="2025-12-13T00:00:00"/>
    <x v="8"/>
    <x v="0"/>
    <x v="12"/>
  </r>
  <r>
    <s v="TTT2H95"/>
    <s v="60645800106472477"/>
    <s v="13/12/2025 02:40:45"/>
    <s v="07583"/>
    <s v="DAVID BORGES DOS SANTOS"/>
    <x v="63"/>
    <s v="Caminhonete"/>
    <s v="SAVEIRO CS RB MF"/>
    <s v="VW"/>
    <s v="07674909"/>
    <s v="AUTO POSTO INDIARA"/>
    <s v="INDIARA"/>
    <s v="GO"/>
    <s v="ETANOL COMUM"/>
    <n v="439"/>
    <n v="10.1"/>
    <s v=" Km/L"/>
    <n v="26709"/>
    <n v="43.45"/>
    <n v="4.79"/>
    <n v="208.13"/>
    <s v="10480"/>
    <s v="EXT - KSE LOCAÇOES"/>
    <s v="Planejamento Operaci"/>
    <s v="KSE LOCAÇOES"/>
    <m/>
    <d v="2025-12-13T00:00:00"/>
    <x v="8"/>
    <x v="0"/>
    <x v="12"/>
  </r>
  <r>
    <s v="TUG2C45"/>
    <s v="60645800106437770"/>
    <s v="13/12/2025 04:01:24"/>
    <s v="03921"/>
    <s v="IVAIR JUNIOR ARAUJO NOGUEIRA"/>
    <x v="54"/>
    <s v="Utilitário"/>
    <s v="SAVEIRO"/>
    <s v="FIAT"/>
    <s v="81889412"/>
    <s v="POSTO ZERO UM"/>
    <s v="RIO VERDE"/>
    <s v="GO"/>
    <s v="ETANOL COMUM"/>
    <n v="410"/>
    <n v="10.32"/>
    <s v=" Km/L"/>
    <n v="42335"/>
    <n v="39.729999999999997"/>
    <n v="4.79"/>
    <n v="190.3"/>
    <s v="1"/>
    <s v="EXT - KSE LOCAÇOES"/>
    <s v="Planejamento Operaci"/>
    <s v="KSE LOCAÇOES"/>
    <m/>
    <d v="2025-12-13T00:00:00"/>
    <x v="8"/>
    <x v="0"/>
    <x v="12"/>
  </r>
  <r>
    <s v="TTV4H65"/>
    <s v="60645800106437744"/>
    <s v="13/12/2025 05:57:04"/>
    <s v="09697"/>
    <s v="HUILDSON ROSA BARBOSA"/>
    <x v="65"/>
    <s v="Caminhonete"/>
    <s v="SAVEIRO CD RB MF"/>
    <s v="VOLKSWAGEN"/>
    <s v="46209914"/>
    <s v="DECIO RIO VERDE"/>
    <s v="RIO VERDE"/>
    <s v="GO"/>
    <s v="ETANOL COMUM"/>
    <n v="292"/>
    <n v="7.81"/>
    <s v=" Km/L"/>
    <n v="3010"/>
    <n v="37.380000000000003"/>
    <n v="4.49"/>
    <n v="167.84"/>
    <s v="202512130556"/>
    <s v="EXT - KSE LOCAÇOES"/>
    <s v="Planejamento Operaci"/>
    <s v="KSE LOCAÇOES"/>
    <m/>
    <d v="2025-12-13T00:00:00"/>
    <x v="8"/>
    <x v="0"/>
    <x v="12"/>
  </r>
  <r>
    <s v="TLO0E87"/>
    <s v="60645800106184255"/>
    <s v="13/12/2025 06:19:53"/>
    <s v="02910"/>
    <s v="EMERSON CRISTIANO DA SILVEIRA"/>
    <x v="43"/>
    <s v="EQUIPAMENTOS"/>
    <s v="GUINCHO LEVE"/>
    <s v="EQUIPAMENTO"/>
    <s v="46209914"/>
    <s v="DECIO RIO VERDE"/>
    <s v="RIO VERDE"/>
    <s v="GO"/>
    <s v="DIESEL S-10"/>
    <n v="713"/>
    <n v="6.37"/>
    <s v=" Km/L"/>
    <n v="11625"/>
    <n v="112.01"/>
    <n v="7.25"/>
    <n v="812.07"/>
    <s v="202512130619"/>
    <s v="EXT - LUCCA JR"/>
    <s v="Planejamento Operaci"/>
    <s v="LUCCA JR"/>
    <m/>
    <d v="2025-12-13T00:00:00"/>
    <x v="8"/>
    <x v="0"/>
    <x v="11"/>
  </r>
  <r>
    <s v="TLO0E87"/>
    <m/>
    <s v="13/12/2025 06:21:37"/>
    <m/>
    <m/>
    <x v="43"/>
    <m/>
    <m/>
    <m/>
    <m/>
    <s v="DECIO RIO VERDE"/>
    <m/>
    <m/>
    <s v="ARLA-32"/>
    <s v="-"/>
    <s v="-"/>
    <s v=" Km/L"/>
    <s v="-"/>
    <n v="6.73"/>
    <m/>
    <n v="25.51"/>
    <m/>
    <m/>
    <s v="Planejamento Operaci"/>
    <s v="LUCCA JR"/>
    <m/>
    <d v="2025-12-13T00:00:00"/>
    <x v="8"/>
    <x v="0"/>
    <x v="11"/>
  </r>
  <r>
    <s v="TTP5B47"/>
    <s v="60645800106472110"/>
    <s v="13/12/2025 06:26:55"/>
    <s v="02710"/>
    <s v="RAINON LOPES ALMEIDA"/>
    <x v="40"/>
    <s v="Caminhonete"/>
    <s v="SAVEIRO CS RB MF"/>
    <s v="VW"/>
    <s v="75331801"/>
    <s v="DECIO CEZARINA"/>
    <s v="CEZARINA"/>
    <s v="GO"/>
    <s v="ETANOL COMUM"/>
    <n v="538"/>
    <n v="12.1"/>
    <s v=" Km/L"/>
    <n v="41099"/>
    <n v="44.47"/>
    <n v="4.59"/>
    <n v="204.12"/>
    <s v="202512130626"/>
    <s v="EXT - KSE LOCAÇOES"/>
    <s v="Planejamento Operaci"/>
    <s v="KSE LOCAÇOES"/>
    <m/>
    <d v="2025-12-13T00:00:00"/>
    <x v="8"/>
    <x v="0"/>
    <x v="12"/>
  </r>
  <r>
    <s v="TTQ3C61"/>
    <s v="60645800106472501"/>
    <s v="13/12/2025 06:31:31"/>
    <s v="05208"/>
    <s v="CHARLES ROSA"/>
    <x v="44"/>
    <s v="Caminhonete"/>
    <s v="SAVEIRO CS RB MF"/>
    <s v="VW"/>
    <s v="45308900"/>
    <s v="POSTO LUPATINI"/>
    <s v="SANTO ANTONIO DA BARRA"/>
    <s v="GO"/>
    <s v="ETANOL COMUM"/>
    <n v="345"/>
    <n v="10.8"/>
    <s v=" Km/L"/>
    <n v="29113"/>
    <n v="31.93"/>
    <n v="4.6900000000000004"/>
    <n v="149.75"/>
    <s v="1"/>
    <s v="EXT - KSE LOCAÇOES"/>
    <s v="Planejamento Operaci"/>
    <s v="KSE LOCAÇOES"/>
    <m/>
    <d v="2025-12-13T00:00:00"/>
    <x v="8"/>
    <x v="0"/>
    <x v="12"/>
  </r>
  <r>
    <s v="TTY2C25"/>
    <s v="60645800106472430"/>
    <s v="13/12/2025 06:39:13"/>
    <s v="03603"/>
    <s v="RAFAEL OLIVEIRA MORAIS "/>
    <x v="38"/>
    <s v="Caminhonete"/>
    <s v="SAVEIRO CS RB MF"/>
    <s v="VW"/>
    <s v="46286315"/>
    <s v="POSTO CENTRAL"/>
    <s v="BOM JESUS"/>
    <s v="GO"/>
    <s v="ETANOL COMUM"/>
    <n v="426"/>
    <n v="9.91"/>
    <s v=" Km/L"/>
    <n v="41199"/>
    <n v="42.98"/>
    <n v="4.5599999999999996"/>
    <n v="196"/>
    <s v="1"/>
    <s v="EXT - KSE LOCAÇOES"/>
    <s v="Planejamento Operaci"/>
    <s v="KSE LOCAÇOES"/>
    <m/>
    <d v="2025-12-13T00:00:00"/>
    <x v="8"/>
    <x v="0"/>
    <x v="12"/>
  </r>
  <r>
    <s v="TUQ2H91"/>
    <s v="60645800106437760"/>
    <s v="13/12/2025 07:55:11"/>
    <s v="87954"/>
    <s v="DANIEL GONÇALVES"/>
    <x v="66"/>
    <s v="Caminhonete"/>
    <s v="SAVEIRO CD RB MF"/>
    <s v="VOLKSWAGEN"/>
    <s v="87183400"/>
    <s v="MARAJO GUAPO"/>
    <s v="GUAPO"/>
    <s v="GO"/>
    <s v="ETANOL COMUM"/>
    <n v="337"/>
    <n v="9.81"/>
    <s v=" Km/L"/>
    <n v="2946"/>
    <n v="34.35"/>
    <n v="4.6900000000000004"/>
    <n v="161.1"/>
    <s v="0"/>
    <s v="EXT - KSE LOCAÇOES"/>
    <s v="Planejamento Operaci"/>
    <s v="KSE LOCAÇOES"/>
    <m/>
    <d v="2025-12-13T00:00:00"/>
    <x v="8"/>
    <x v="0"/>
    <x v="12"/>
  </r>
  <r>
    <s v="TGM2I26"/>
    <s v="60645800106437620"/>
    <s v="13/12/2025 08:21:21"/>
    <s v="59226"/>
    <s v="PASCHOAL FAVORITTO DE QUEIROZ"/>
    <x v="52"/>
    <s v="Utilitário"/>
    <s v="FIORINO"/>
    <s v="FIAT"/>
    <s v="69479601"/>
    <s v="REDE SANTA LUZIA X"/>
    <s v="GOIANIA"/>
    <s v="GO"/>
    <s v="ETANOL COMUM"/>
    <n v="234"/>
    <n v="7.11"/>
    <s v=" Km/L"/>
    <n v="8521"/>
    <n v="32.9"/>
    <n v="5.2709999999999999"/>
    <n v="173.41"/>
    <s v="156623"/>
    <s v="EXT - KSE LOCAÇOES"/>
    <s v="Planejamento Operaci"/>
    <s v="Operacional"/>
    <m/>
    <d v="2025-12-13T00:00:00"/>
    <x v="8"/>
    <x v="0"/>
    <x v="5"/>
  </r>
  <r>
    <s v="TUW2D74"/>
    <s v="60645800105124310"/>
    <s v="13/12/2025 08:29:13"/>
    <s v="77093"/>
    <s v="AGNALDO FERREIRA DA CUNHA"/>
    <x v="35"/>
    <s v="Automóvel"/>
    <s v="CHEVROLET/S10 LS DD4"/>
    <s v="CHEVROLET"/>
    <s v="45364511"/>
    <s v="AUTO POSTO CERRADO 4"/>
    <s v="ITUMBIARA"/>
    <s v="GO"/>
    <s v="DIESEL S-10"/>
    <n v="878"/>
    <n v="14.03"/>
    <s v=" Km/L"/>
    <n v="38051"/>
    <n v="62.57"/>
    <n v="5.69"/>
    <n v="356.02"/>
    <s v="370239"/>
    <s v="Planejamento Operaci"/>
    <s v="Planejamento Operaci"/>
    <s v="Operacional"/>
    <m/>
    <d v="2025-12-13T00:00:00"/>
    <x v="8"/>
    <x v="0"/>
    <x v="12"/>
  </r>
  <r>
    <s v="TFF5D72"/>
    <s v="60645800105143780"/>
    <s v="13/12/2025 08:36:55"/>
    <s v="73410"/>
    <s v="BRUNO SOUSA DIAS"/>
    <x v="2"/>
    <s v="AUTOMOVEL"/>
    <s v="ARGO"/>
    <s v="FIAT"/>
    <s v="45308900"/>
    <s v="POSTO LUPATINI"/>
    <s v="SANTO ANTONIO DA BARRA"/>
    <s v="GO"/>
    <s v="ETANOL COMUM"/>
    <n v="294"/>
    <n v="10.82"/>
    <s v=" Km/L"/>
    <n v="14066"/>
    <n v="27.16"/>
    <n v="4.6900000000000004"/>
    <n v="127.38"/>
    <s v="0"/>
    <s v="Planejamento Operaci"/>
    <s v="Planejamento Operaci"/>
    <s v="Operacional"/>
    <m/>
    <d v="2025-12-13T00:00:00"/>
    <x v="8"/>
    <x v="0"/>
    <x v="0"/>
  </r>
  <r>
    <s v="TUF2B45"/>
    <s v="60645800106472420"/>
    <s v="13/12/2025 08:38:08"/>
    <s v="01318"/>
    <s v="JOAO BATISTA REIS"/>
    <x v="37"/>
    <s v="Caminhonete"/>
    <s v="SAVEIRO CS RB MF"/>
    <s v="VW"/>
    <s v="46286315"/>
    <s v="POSTO CENTRAL"/>
    <s v="BOM JESUS"/>
    <s v="GO"/>
    <s v="ETANOL COMUM"/>
    <n v="395"/>
    <n v="10.79"/>
    <s v=" Km/L"/>
    <n v="47948"/>
    <n v="36.619999999999997"/>
    <n v="4.5609999999999999"/>
    <n v="167.01"/>
    <s v="1"/>
    <s v="EXT - KSE LOCAÇOES"/>
    <s v="Planejamento Operaci"/>
    <s v="KSE LOCAÇOES"/>
    <m/>
    <d v="2025-12-13T00:00:00"/>
    <x v="8"/>
    <x v="0"/>
    <x v="12"/>
  </r>
  <r>
    <s v="TFV8C74"/>
    <s v="60645800106437299"/>
    <s v="13/12/2025 10:07:12"/>
    <s v="70145"/>
    <s v="LUCAS HENRIQUE MAGALHAES DE SOUZA "/>
    <x v="34"/>
    <s v="Automóvel"/>
    <s v="AMBULANCIA"/>
    <s v="VOLKSWAGEN"/>
    <s v="41875311"/>
    <s v="POSTO SABOR DA TERRA"/>
    <s v="INDIARA"/>
    <s v="GO"/>
    <s v="DIESEL S-10"/>
    <n v="265"/>
    <n v="5.66"/>
    <s v=" Km/L"/>
    <n v="6205"/>
    <n v="46.8"/>
    <n v="5.89"/>
    <n v="275.64999999999998"/>
    <s v="131236339"/>
    <s v="Planejamento Operaci"/>
    <s v="Planejamento Operaci"/>
    <s v="RESGATE"/>
    <m/>
    <d v="2025-12-13T00:00:00"/>
    <x v="8"/>
    <x v="0"/>
    <x v="13"/>
  </r>
  <r>
    <s v="TTT2H95"/>
    <s v="60645800106472477"/>
    <s v="13/12/2025 11:04:29"/>
    <s v="01042"/>
    <s v="EDUARDO SANTOS"/>
    <x v="63"/>
    <s v="Caminhonete"/>
    <s v="SAVEIRO CS RB MF"/>
    <s v="VW"/>
    <s v="07674909"/>
    <s v="AUTO POSTO INDIARA"/>
    <s v="INDIARA"/>
    <s v="GO"/>
    <s v="ETANOL COMUM"/>
    <n v="395"/>
    <n v="10.36"/>
    <s v=" Km/L"/>
    <n v="27104"/>
    <n v="38.130000000000003"/>
    <n v="4.59"/>
    <n v="175.02"/>
    <s v="10481"/>
    <s v="EXT - KSE LOCAÇOES"/>
    <s v="Planejamento Operaci"/>
    <s v="KSE LOCAÇOES"/>
    <m/>
    <d v="2025-12-13T00:00:00"/>
    <x v="8"/>
    <x v="0"/>
    <x v="12"/>
  </r>
  <r>
    <s v="TFF6I82"/>
    <s v="60645800105143800"/>
    <s v="13/12/2025 11:47:46"/>
    <s v="11093"/>
    <s v="MARCELO PAIXÃO FILHO"/>
    <x v="62"/>
    <s v="AUTOMOVEL"/>
    <s v="ARGO"/>
    <s v="FIAT"/>
    <s v="01848013"/>
    <s v="POSTO XODO"/>
    <s v="GOIANIA"/>
    <s v="GO"/>
    <s v="ETANOL COMUM"/>
    <n v="283"/>
    <n v="7.08"/>
    <s v=" Km/L"/>
    <n v="25446"/>
    <n v="40"/>
    <n v="5.24"/>
    <n v="209.6"/>
    <s v="0"/>
    <s v="Planejamento Operaci"/>
    <s v="Planejamento Operaci"/>
    <s v="Operacional"/>
    <m/>
    <d v="2025-12-13T00:00:00"/>
    <x v="8"/>
    <x v="0"/>
    <x v="2"/>
  </r>
  <r>
    <s v="TTV4H65"/>
    <s v="60645800106437744"/>
    <s v="13/12/2025 12:11:35"/>
    <s v="09697"/>
    <s v="HUILDSON ROSA BARBOSA"/>
    <x v="65"/>
    <s v="Caminhonete"/>
    <s v="SAVEIRO CD RB MF"/>
    <s v="VOLKSWAGEN"/>
    <s v="94241502"/>
    <s v="PARAISO COMBUSTIVEIS"/>
    <s v="APARECIDA DE GOIANIA"/>
    <s v="GO"/>
    <s v="ETANOL COMUM"/>
    <n v="243"/>
    <n v="10.47"/>
    <s v=" Km/L"/>
    <n v="3253"/>
    <n v="23.22"/>
    <n v="5.57"/>
    <n v="129.34"/>
    <s v="0"/>
    <s v="EXT - KSE LOCAÇOES"/>
    <s v="Planejamento Operaci"/>
    <s v="KSE LOCAÇOES"/>
    <m/>
    <d v="2025-12-13T00:00:00"/>
    <x v="8"/>
    <x v="0"/>
    <x v="12"/>
  </r>
  <r>
    <s v="TTR3A31"/>
    <s v="60645800106472404"/>
    <s v="13/12/2025 13:20:36"/>
    <s v="01836"/>
    <s v="DANILLO ROSA CARDOSO"/>
    <x v="53"/>
    <s v="Caminhonete"/>
    <s v="SAVEIRO CS RB MF"/>
    <s v="VW"/>
    <s v="46209914"/>
    <s v="DECIO RIO VERDE"/>
    <s v="RIO VERDE"/>
    <s v="GO"/>
    <s v="ETANOL COMUM"/>
    <n v="506"/>
    <n v="10.42"/>
    <s v=" Km/L"/>
    <n v="38847"/>
    <n v="48.57"/>
    <n v="4.49"/>
    <n v="218.08"/>
    <s v="202512131320"/>
    <s v="EXT - KSE LOCAÇOES"/>
    <s v="Planejamento Operaci"/>
    <s v="KSE LOCAÇOES"/>
    <m/>
    <d v="2025-12-13T00:00:00"/>
    <x v="8"/>
    <x v="0"/>
    <x v="12"/>
  </r>
  <r>
    <s v="TFE6B22"/>
    <s v="60645800105143762"/>
    <s v="13/12/2025 13:45:39"/>
    <s v="03608"/>
    <s v="WEIDER DA SILVA RODRIGUES"/>
    <x v="1"/>
    <s v="AUTOMOVEL"/>
    <s v="ARGO"/>
    <s v="FIAT"/>
    <s v="75331801"/>
    <s v="DECIO CEZARINA"/>
    <s v="CEZARINA"/>
    <s v="GO"/>
    <s v="ETANOL COMUM"/>
    <n v="390"/>
    <n v="10.75"/>
    <s v=" Km/L"/>
    <n v="36368"/>
    <n v="36.28"/>
    <n v="4.59"/>
    <n v="166.53"/>
    <s v="202512131344"/>
    <s v="Planejamento Operaci"/>
    <s v="Planejamento Operaci"/>
    <s v="Operacional"/>
    <m/>
    <d v="2025-12-13T00:00:00"/>
    <x v="8"/>
    <x v="0"/>
    <x v="1"/>
  </r>
  <r>
    <s v="TTQ4C10"/>
    <s v="60645800106553930"/>
    <s v="13/12/2025 13:53:09"/>
    <s v="26126"/>
    <s v="MARIVALDO GONÇALVES"/>
    <x v="31"/>
    <s v="Caminhonete"/>
    <s v="Caminhonete S10"/>
    <s v="CHEVROLET"/>
    <s v="26406711"/>
    <s v="POSTO ZANDONADI"/>
    <s v="GUAPO"/>
    <s v="GO"/>
    <s v="DIESEL S-10"/>
    <n v="738"/>
    <n v="14.05"/>
    <s v=" Km/L"/>
    <n v="46149"/>
    <n v="52.51"/>
    <n v="6.1909999999999998"/>
    <n v="325.08999999999997"/>
    <s v="131249939"/>
    <s v="Planejamento Operaci"/>
    <s v="Planejamento Operaci"/>
    <s v="INSPENCAO"/>
    <m/>
    <d v="2025-12-13T00:00:00"/>
    <x v="8"/>
    <x v="0"/>
    <x v="12"/>
  </r>
  <r>
    <s v="TUG2C45"/>
    <s v="60645800106437770"/>
    <s v="13/12/2025 14:10:06"/>
    <s v="03782"/>
    <s v="ELVIS MESSIAS FERNANDES"/>
    <x v="54"/>
    <s v="Utilitário"/>
    <s v="SAVEIRO"/>
    <s v="FIAT"/>
    <s v="81889412"/>
    <s v="POSTO ZERO UM"/>
    <s v="RIO VERDE"/>
    <s v="GO"/>
    <s v="ETANOL COMUM"/>
    <n v="407"/>
    <n v="10.47"/>
    <s v=" Km/L"/>
    <n v="42742"/>
    <n v="38.869999999999997"/>
    <n v="4.79"/>
    <n v="186.18"/>
    <s v="1"/>
    <s v="EXT - KSE LOCAÇOES"/>
    <s v="Planejamento Operaci"/>
    <s v="KSE LOCAÇOES"/>
    <m/>
    <d v="2025-12-13T00:00:00"/>
    <x v="8"/>
    <x v="0"/>
    <x v="12"/>
  </r>
  <r>
    <s v="TFF5D72"/>
    <s v="60645800105143780"/>
    <s v="13/12/2025 15:11:42"/>
    <s v="73410"/>
    <s v="BRUNO SOUSA DIAS"/>
    <x v="2"/>
    <s v="AUTOMOVEL"/>
    <s v="ARGO"/>
    <s v="FIAT"/>
    <s v="46286315"/>
    <s v="POSTO CENTRAL"/>
    <s v="BOM JESUS"/>
    <s v="GO"/>
    <s v="ETANOL COMUM"/>
    <n v="433"/>
    <n v="12.26"/>
    <s v=" Km/L"/>
    <n v="14499"/>
    <n v="35.31"/>
    <n v="4.5609999999999999"/>
    <n v="161.05000000000001"/>
    <s v="1"/>
    <s v="Planejamento Operaci"/>
    <s v="Planejamento Operaci"/>
    <s v="Operacional"/>
    <m/>
    <d v="2025-12-13T00:00:00"/>
    <x v="8"/>
    <x v="0"/>
    <x v="0"/>
  </r>
  <r>
    <s v="TFY3C02"/>
    <s v="60645800105143770"/>
    <s v="13/12/2025 15:26:23"/>
    <s v="37473"/>
    <s v="OTHON SIQUEIRA DE ALMEIDA"/>
    <x v="14"/>
    <s v="AUTOMOVEL"/>
    <s v="ARGO"/>
    <s v="FIAT"/>
    <s v="07506503"/>
    <s v="POSTO CHURR. PRESIDENTE   24HS"/>
    <s v="ANAPOLIS"/>
    <s v="GO"/>
    <s v="ETANOL COMUM"/>
    <n v="290"/>
    <n v="9.74"/>
    <s v=" Km/L"/>
    <n v="16308"/>
    <n v="29.76"/>
    <n v="4.6900000000000004"/>
    <n v="139.57"/>
    <s v="0"/>
    <s v="Planejamento Operaci"/>
    <s v="Planejamento Operaci"/>
    <s v="Operacional"/>
    <m/>
    <d v="2025-12-13T00:00:00"/>
    <x v="8"/>
    <x v="0"/>
    <x v="0"/>
  </r>
  <r>
    <s v="TGC9A34"/>
    <s v="60645800106437250"/>
    <s v="13/12/2025 15:35:27"/>
    <s v="70145"/>
    <s v="LUCAS HENRIQUE MAGALHAES DE SOUZA "/>
    <x v="48"/>
    <s v="EQUIPAMENTOS"/>
    <s v="AMBULANCIA"/>
    <s v="OUTROS"/>
    <s v="87183400"/>
    <s v="MARAJO GUAPO"/>
    <s v="GUAPO"/>
    <s v="GO"/>
    <s v="DIESEL S-10"/>
    <n v="416"/>
    <n v="5.83"/>
    <s v=" Km/L"/>
    <n v="7009"/>
    <n v="71.38"/>
    <n v="6.04"/>
    <n v="431.14"/>
    <s v="0"/>
    <s v="Planejamento Operaci"/>
    <s v="Planejamento Operaci"/>
    <s v="Operacional"/>
    <m/>
    <d v="2025-12-13T00:00:00"/>
    <x v="8"/>
    <x v="0"/>
    <x v="13"/>
  </r>
  <r>
    <s v="TTQ3C61"/>
    <s v="60645800106472501"/>
    <s v="13/12/2025 16:13:36"/>
    <s v="88512"/>
    <s v="JUAREZ NEVES"/>
    <x v="44"/>
    <s v="Caminhonete"/>
    <s v="SAVEIRO CS RB MF"/>
    <s v="VW"/>
    <s v="45308900"/>
    <s v="POSTO LUPATINI"/>
    <s v="SANTO ANTONIO DA BARRA"/>
    <s v="GO"/>
    <s v="ETANOL COMUM"/>
    <n v="429"/>
    <n v="9.69"/>
    <s v=" Km/L"/>
    <n v="29542"/>
    <n v="44.27"/>
    <n v="4.6900000000000004"/>
    <n v="207.63"/>
    <s v="0"/>
    <s v="EXT - KSE LOCAÇOES"/>
    <s v="Planejamento Operaci"/>
    <s v="KSE LOCAÇOES"/>
    <m/>
    <d v="2025-12-13T00:00:00"/>
    <x v="8"/>
    <x v="0"/>
    <x v="12"/>
  </r>
  <r>
    <s v="TTP5B47"/>
    <s v="60645800106472110"/>
    <s v="13/12/2025 17:11:12"/>
    <s v="02396"/>
    <s v="RENATO DE ALMEIDA VIEIRA"/>
    <x v="40"/>
    <s v="Caminhonete"/>
    <s v="SAVEIRO CS RB MF"/>
    <s v="VW"/>
    <s v="07674909"/>
    <s v="AUTO POSTO INDIARA"/>
    <s v="INDIARA"/>
    <s v="GO"/>
    <s v="ETANOL COMUM"/>
    <n v="439"/>
    <n v="10.9"/>
    <s v=" Km/L"/>
    <n v="41538"/>
    <n v="40.28"/>
    <n v="4.79"/>
    <n v="192.95"/>
    <s v="10485"/>
    <s v="EXT - KSE LOCAÇOES"/>
    <s v="Planejamento Operaci"/>
    <s v="KSE LOCAÇOES"/>
    <m/>
    <d v="2025-12-13T00:00:00"/>
    <x v="8"/>
    <x v="0"/>
    <x v="12"/>
  </r>
  <r>
    <s v="TLO0E87"/>
    <s v="60645800106184255"/>
    <s v="13/12/2025 17:28:54"/>
    <s v="04911"/>
    <s v="HYAGO GONÇALVES FERNANDES"/>
    <x v="43"/>
    <s v="EQUIPAMENTOS"/>
    <s v="GUINCHO LEVE"/>
    <s v="EQUIPAMENTO"/>
    <s v="87183400"/>
    <s v="MARAJO GUAPO"/>
    <s v="GUAPO"/>
    <s v="GO"/>
    <s v="DIESEL S-10"/>
    <n v="507"/>
    <n v="6.37"/>
    <s v=" Km/L"/>
    <n v="12132"/>
    <n v="79.63"/>
    <n v="6.04"/>
    <n v="480.97"/>
    <s v="0"/>
    <s v="EXT - LUCCA JR"/>
    <s v="Planejamento Operaci"/>
    <s v="LUCCA JR"/>
    <m/>
    <d v="2025-12-13T00:00:00"/>
    <x v="8"/>
    <x v="0"/>
    <x v="11"/>
  </r>
  <r>
    <s v="TLO0E87"/>
    <m/>
    <s v="13/12/2025 17:28:54"/>
    <m/>
    <m/>
    <x v="43"/>
    <m/>
    <m/>
    <m/>
    <m/>
    <s v="MARAJO GUAPO"/>
    <m/>
    <m/>
    <s v="ARLA-32"/>
    <s v="-"/>
    <s v="-"/>
    <s v=" Km/L"/>
    <s v="-"/>
    <n v="5.55"/>
    <m/>
    <n v="22.14"/>
    <m/>
    <m/>
    <s v="Planejamento Operaci"/>
    <s v="LUCCA JR"/>
    <m/>
    <d v="2025-12-13T00:00:00"/>
    <x v="8"/>
    <x v="0"/>
    <x v="11"/>
  </r>
  <r>
    <s v="TUF2B45"/>
    <s v="60645800106472420"/>
    <s v="13/12/2025 17:33:33"/>
    <s v="01318"/>
    <s v="JOAO BATISTA REIS"/>
    <x v="37"/>
    <s v="Caminhonete"/>
    <s v="SAVEIRO CS RB MF"/>
    <s v="VW"/>
    <s v="46286315"/>
    <s v="POSTO CENTRAL"/>
    <s v="BOM JESUS"/>
    <s v="GO"/>
    <s v="ETANOL COMUM"/>
    <n v="353"/>
    <n v="10.23"/>
    <s v=" Km/L"/>
    <n v="48301"/>
    <n v="34.5"/>
    <n v="4.5599999999999996"/>
    <n v="157.33000000000001"/>
    <s v="1"/>
    <s v="EXT - KSE LOCAÇOES"/>
    <s v="Planejamento Operaci"/>
    <s v="KSE LOCAÇOES"/>
    <m/>
    <d v="2025-12-13T00:00:00"/>
    <x v="8"/>
    <x v="0"/>
    <x v="12"/>
  </r>
  <r>
    <s v="TUK2D26"/>
    <s v="60645800106553790"/>
    <s v="13/12/2025 18:20:16"/>
    <s v="00399"/>
    <s v="JULIANO FERNANDES DA SILVA"/>
    <x v="42"/>
    <s v="Caminhonete"/>
    <s v="Caminhonete S10"/>
    <s v="CHEVROLET"/>
    <s v="75331003"/>
    <s v="SUPERVIA LAGOA"/>
    <s v="RIO VERDE"/>
    <s v="GO"/>
    <s v="DIESEL S-10"/>
    <n v="805"/>
    <n v="16.100000000000001"/>
    <s v=" Km/L"/>
    <n v="39832"/>
    <n v="50"/>
    <n v="6.09"/>
    <n v="304.5"/>
    <s v="0"/>
    <s v="Planejamento Operaci"/>
    <s v="Planejamento Operaci"/>
    <s v="INSPENCAO"/>
    <m/>
    <d v="2025-12-13T00:00:00"/>
    <x v="8"/>
    <x v="0"/>
    <x v="12"/>
  </r>
  <r>
    <s v="TTY2C25"/>
    <s v="60645800106472430"/>
    <s v="13/12/2025 18:30:25"/>
    <s v="07015"/>
    <s v="EDILEIA DE SOUSA ANTUNES"/>
    <x v="38"/>
    <s v="Caminhonete"/>
    <s v="SAVEIRO CS RB MF"/>
    <s v="VW"/>
    <s v="46286315"/>
    <s v="POSTO CENTRAL"/>
    <s v="BOM JESUS"/>
    <s v="GO"/>
    <s v="ETANOL COMUM"/>
    <n v="364"/>
    <n v="8.43"/>
    <s v=" Km/L"/>
    <n v="41563"/>
    <n v="43.2"/>
    <n v="4.5599999999999996"/>
    <n v="197.01"/>
    <s v="1"/>
    <s v="EXT - KSE LOCAÇOES"/>
    <s v="Planejamento Operaci"/>
    <s v="KSE LOCAÇOES"/>
    <m/>
    <d v="2025-12-13T00:00:00"/>
    <x v="8"/>
    <x v="0"/>
    <x v="12"/>
  </r>
  <r>
    <s v="TJE5D27"/>
    <s v="60645800105124400"/>
    <s v="13/12/2025 19:07:55"/>
    <s v="00745"/>
    <s v="JOÃO LUIZ RODRIGUES PEREIRA_x0009__x0009__x0009__x0009_"/>
    <x v="60"/>
    <s v="EQUIPAMENTOS"/>
    <s v="GUINCHO LEVE"/>
    <s v="EQUIPAMENTO"/>
    <s v="46209914"/>
    <s v="DECIO RIO VERDE"/>
    <s v="RIO VERDE"/>
    <s v="GO"/>
    <s v="DIESEL S-10"/>
    <n v="341"/>
    <n v="4.22"/>
    <s v=" Km/L"/>
    <n v="11568"/>
    <n v="80.72"/>
    <n v="7.25"/>
    <n v="585.22"/>
    <s v="202512131907"/>
    <s v="EXT - LUCCA JR"/>
    <s v="Planejamento Operaci"/>
    <s v="LUCCA JR"/>
    <m/>
    <d v="2025-12-13T00:00:00"/>
    <x v="8"/>
    <x v="0"/>
    <x v="11"/>
  </r>
  <r>
    <s v="TTT2H95"/>
    <s v="60645800106472477"/>
    <s v="13/12/2025 19:09:19"/>
    <s v="07583"/>
    <s v="DAVID BORGES DOS SANTOS"/>
    <x v="63"/>
    <s v="Caminhonete"/>
    <s v="SAVEIRO CS RB MF"/>
    <s v="VW"/>
    <s v="41826312"/>
    <s v="AUTO POSTO JACARE"/>
    <s v="ACREUNA"/>
    <s v="GO"/>
    <s v="ETANOL COMUM"/>
    <n v="363"/>
    <n v="11.09"/>
    <s v=" Km/L"/>
    <n v="27467"/>
    <n v="32.729999999999997"/>
    <n v="4.5199999999999996"/>
    <n v="147.94999999999999"/>
    <s v="131268881"/>
    <s v="EXT - KSE LOCAÇOES"/>
    <s v="Planejamento Operaci"/>
    <s v="KSE LOCAÇOES"/>
    <m/>
    <d v="2025-12-13T00:00:00"/>
    <x v="8"/>
    <x v="0"/>
    <x v="12"/>
  </r>
  <r>
    <s v="TIV6G27"/>
    <s v="60645800106184069"/>
    <s v="13/12/2025 19:56:08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325"/>
    <n v="6.08"/>
    <s v=" Km/L"/>
    <n v="13810"/>
    <n v="53.44"/>
    <n v="5.99"/>
    <n v="320.11"/>
    <s v="131271699"/>
    <s v="EXT - LUCCA JR"/>
    <s v="Planejamento Operaci"/>
    <s v="LUCCA JR"/>
    <m/>
    <d v="2025-12-13T00:00:00"/>
    <x v="8"/>
    <x v="0"/>
    <x v="11"/>
  </r>
  <r>
    <s v="TUF2B45"/>
    <s v="60645800106472420"/>
    <s v="13/12/2025 22:31:04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241"/>
    <n v="8.5"/>
    <s v=" Km/L"/>
    <n v="48542"/>
    <n v="28.35"/>
    <n v="4.49"/>
    <n v="127.3"/>
    <s v="0"/>
    <s v="EXT - KSE LOCAÇOES"/>
    <s v="Planejamento Operaci"/>
    <s v="KSE LOCAÇOES"/>
    <m/>
    <d v="2025-12-13T00:00:00"/>
    <x v="8"/>
    <x v="0"/>
    <x v="12"/>
  </r>
  <r>
    <s v="TUG2C45"/>
    <s v="60645800106437770"/>
    <s v="13/12/2025 23:40:09"/>
    <s v="03921"/>
    <s v="IVAIR JUNIOR ARAUJO NOGUEIRA"/>
    <x v="54"/>
    <s v="Utilitário"/>
    <s v="SAVEIRO"/>
    <s v="FIAT"/>
    <s v="81889412"/>
    <s v="POSTO ZERO UM"/>
    <s v="RIO VERDE"/>
    <s v="GO"/>
    <s v="ETANOL COMUM"/>
    <n v="387"/>
    <n v="9.98"/>
    <s v=" Km/L"/>
    <n v="43129"/>
    <n v="38.770000000000003"/>
    <n v="4.79"/>
    <n v="185.7"/>
    <s v="1"/>
    <s v="EXT - KSE LOCAÇOES"/>
    <s v="Planejamento Operaci"/>
    <s v="KSE LOCAÇOES"/>
    <m/>
    <d v="2025-12-13T00:00:00"/>
    <x v="8"/>
    <x v="0"/>
    <x v="12"/>
  </r>
  <r>
    <s v="TTR3A31"/>
    <s v="60645800106472404"/>
    <s v="14/12/2025 00:38:44"/>
    <s v="75150"/>
    <s v="PETTERSON PERIS BENJAMIN"/>
    <x v="53"/>
    <s v="Caminhonete"/>
    <s v="SAVEIRO CS RB MF"/>
    <s v="VW"/>
    <s v="46209914"/>
    <s v="DECIO RIO VERDE"/>
    <s v="RIO VERDE"/>
    <s v="GO"/>
    <s v="ETANOL COMUM"/>
    <n v="385"/>
    <n v="10.16"/>
    <s v=" Km/L"/>
    <n v="39232"/>
    <n v="37.909999999999997"/>
    <n v="4.49"/>
    <n v="170.22"/>
    <s v="202512140037"/>
    <s v="EXT - KSE LOCAÇOES"/>
    <s v="Planejamento Operaci"/>
    <s v="KSE LOCAÇOES"/>
    <m/>
    <d v="2025-12-14T00:00:00"/>
    <x v="8"/>
    <x v="0"/>
    <x v="12"/>
  </r>
  <r>
    <s v="TTQ3C61"/>
    <s v="60645800106472501"/>
    <s v="14/12/2025 02:16:39"/>
    <s v="05208"/>
    <s v="CHARLES ROSA"/>
    <x v="44"/>
    <s v="Caminhonete"/>
    <s v="SAVEIRO CS RB MF"/>
    <s v="VW"/>
    <s v="46209914"/>
    <s v="DECIO RIO VERDE"/>
    <s v="RIO VERDE"/>
    <s v="GO"/>
    <s v="ETANOL COMUM"/>
    <n v="385"/>
    <n v="10.28"/>
    <s v=" Km/L"/>
    <n v="29927"/>
    <n v="37.450000000000003"/>
    <n v="4.49"/>
    <n v="168.15"/>
    <s v="202512140215"/>
    <s v="EXT - KSE LOCAÇOES"/>
    <s v="Planejamento Operaci"/>
    <s v="KSE LOCAÇOES"/>
    <m/>
    <d v="2025-12-14T00:00:00"/>
    <x v="8"/>
    <x v="0"/>
    <x v="12"/>
  </r>
  <r>
    <s v="TTT2H95"/>
    <s v="60645800106472477"/>
    <s v="14/12/2025 02:30:42"/>
    <s v="07583"/>
    <s v="DAVID BORGES DOS SANTOS"/>
    <x v="63"/>
    <s v="Caminhonete"/>
    <s v="SAVEIRO CS RB MF"/>
    <s v="VW"/>
    <s v="07674909"/>
    <s v="AUTO POSTO INDIARA"/>
    <s v="INDIARA"/>
    <s v="GO"/>
    <s v="ETANOL COMUM"/>
    <n v="346"/>
    <n v="11.24"/>
    <s v=" Km/L"/>
    <n v="27813"/>
    <n v="30.78"/>
    <n v="4.59"/>
    <n v="141.28"/>
    <s v="10487"/>
    <s v="EXT - KSE LOCAÇOES"/>
    <s v="Planejamento Operaci"/>
    <s v="KSE LOCAÇOES"/>
    <m/>
    <d v="2025-12-14T00:00:00"/>
    <x v="8"/>
    <x v="0"/>
    <x v="12"/>
  </r>
  <r>
    <s v="TUF2B45"/>
    <s v="60645800106472420"/>
    <s v="14/12/2025 05:37:09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331"/>
    <n v="9.52"/>
    <s v=" Km/L"/>
    <n v="48873"/>
    <n v="34.76"/>
    <n v="4.49"/>
    <n v="156.07"/>
    <s v="0"/>
    <s v="EXT - KSE LOCAÇOES"/>
    <s v="Planejamento Operaci"/>
    <s v="KSE LOCAÇOES"/>
    <m/>
    <d v="2025-12-14T00:00:00"/>
    <x v="8"/>
    <x v="0"/>
    <x v="12"/>
  </r>
  <r>
    <s v="TUG2C45"/>
    <s v="60645800106437770"/>
    <s v="14/12/2025 06:40:09"/>
    <s v="03921"/>
    <s v="IVAIR JUNIOR ARAUJO NOGUEIRA"/>
    <x v="54"/>
    <s v="Utilitário"/>
    <s v="SAVEIRO"/>
    <s v="FIAT"/>
    <s v="81889412"/>
    <s v="POSTO ZERO UM"/>
    <s v="RIO VERDE"/>
    <s v="GO"/>
    <s v="ETANOL COMUM"/>
    <n v="320"/>
    <n v="9.3699999999999992"/>
    <s v=" Km/L"/>
    <n v="43449"/>
    <n v="34.14"/>
    <n v="4.79"/>
    <n v="163.53"/>
    <s v="1"/>
    <s v="EXT - KSE LOCAÇOES"/>
    <s v="Planejamento Operaci"/>
    <s v="KSE LOCAÇOES"/>
    <m/>
    <d v="2025-12-14T00:00:00"/>
    <x v="8"/>
    <x v="0"/>
    <x v="12"/>
  </r>
  <r>
    <s v="TLO0E87"/>
    <s v="60645800106184255"/>
    <s v="14/12/2025 06:54:09"/>
    <s v="99045"/>
    <s v="SIDNEY DA COSTA RODRIGUES_x0009__x0009__x0009__x0009_"/>
    <x v="43"/>
    <s v="EQUIPAMENTOS"/>
    <s v="GUINCHO LEVE"/>
    <s v="EQUIPAMENTO"/>
    <s v="26406711"/>
    <s v="POSTO ZANDONADI"/>
    <s v="GUAPO"/>
    <s v="GO"/>
    <s v="DIESEL S-10"/>
    <n v="452"/>
    <n v="6.7"/>
    <s v=" Km/L"/>
    <n v="12584"/>
    <n v="67.42"/>
    <n v="6.19"/>
    <n v="417.33"/>
    <s v="141224795"/>
    <s v="EXT - LUCCA JR"/>
    <s v="Planejamento Operaci"/>
    <s v="LUCCA JR"/>
    <m/>
    <d v="2025-12-14T00:00:00"/>
    <x v="8"/>
    <x v="0"/>
    <x v="11"/>
  </r>
  <r>
    <s v="TLO0E87"/>
    <m/>
    <s v="14/12/2025 06:54:09"/>
    <m/>
    <m/>
    <x v="43"/>
    <m/>
    <m/>
    <m/>
    <m/>
    <s v="POSTO ZANDONADI"/>
    <m/>
    <m/>
    <s v="ARLA-32"/>
    <s v="-"/>
    <s v="-"/>
    <s v=" Km/L"/>
    <s v="-"/>
    <n v="3.01"/>
    <m/>
    <n v="12.68"/>
    <m/>
    <m/>
    <s v="Planejamento Operaci"/>
    <s v="LUCCA JR"/>
    <m/>
    <d v="2025-12-14T00:00:00"/>
    <x v="8"/>
    <x v="0"/>
    <x v="11"/>
  </r>
  <r>
    <s v="TTY2C25"/>
    <s v="60645800106472430"/>
    <s v="14/12/2025 07:40:29"/>
    <s v="07015"/>
    <s v="EDILEIA DE SOUSA ANTUNES"/>
    <x v="38"/>
    <s v="Caminhonete"/>
    <s v="SAVEIRO CS RB MF"/>
    <s v="VW"/>
    <s v="46286315"/>
    <s v="POSTO CENTRAL"/>
    <s v="BOM JESUS"/>
    <s v="GO"/>
    <s v="ETANOL COMUM"/>
    <n v="209"/>
    <n v="6.33"/>
    <s v=" Km/L"/>
    <n v="41772"/>
    <n v="33"/>
    <n v="4.5599999999999996"/>
    <n v="150.47999999999999"/>
    <s v="0"/>
    <s v="EXT - KSE LOCAÇOES"/>
    <s v="Planejamento Operaci"/>
    <s v="KSE LOCAÇOES"/>
    <m/>
    <d v="2025-12-14T00:00:00"/>
    <x v="8"/>
    <x v="0"/>
    <x v="12"/>
  </r>
  <r>
    <s v="TKC7D89"/>
    <s v="60645800106185260"/>
    <s v="14/12/2025 07:43:06"/>
    <s v="86287"/>
    <s v="SIDNEY GOMES SOUTO"/>
    <x v="39"/>
    <s v="Caminhão"/>
    <s v="FH 540 6X4R"/>
    <s v="VOLVO"/>
    <s v="07674909"/>
    <s v="AUTO POSTO INDIARA"/>
    <s v="INDIARA"/>
    <s v="GO"/>
    <s v="DIESEL S-10"/>
    <n v="1567"/>
    <n v="2.33"/>
    <s v=" Km/L"/>
    <n v="8508"/>
    <n v="671.32"/>
    <n v="5.95"/>
    <n v="3994.35"/>
    <s v="10489"/>
    <s v="EXT - LUCCA JR"/>
    <s v="Planejamento Operaci"/>
    <s v="LUCCA JR"/>
    <m/>
    <d v="2025-12-14T00:00:00"/>
    <x v="8"/>
    <x v="0"/>
    <x v="11"/>
  </r>
  <r>
    <s v="TKC7D89"/>
    <m/>
    <s v="14/12/2025 07:45:20"/>
    <m/>
    <m/>
    <x v="39"/>
    <m/>
    <m/>
    <m/>
    <m/>
    <s v="AUTO POSTO INDIARA"/>
    <m/>
    <m/>
    <s v="ARLA-32"/>
    <s v="-"/>
    <s v="-"/>
    <s v=" Km/L"/>
    <s v="-"/>
    <n v="80"/>
    <m/>
    <n v="279.2"/>
    <m/>
    <m/>
    <s v="Planejamento Operaci"/>
    <s v="LUCCA JR"/>
    <m/>
    <d v="2025-12-14T00:00:00"/>
    <x v="8"/>
    <x v="0"/>
    <x v="11"/>
  </r>
  <r>
    <s v="TGL2B04"/>
    <s v="60645800106437315"/>
    <s v="14/12/2025 08:26:12"/>
    <s v="00951"/>
    <s v="HUGO HENRIQUE OLIVEIRA ROSA"/>
    <x v="45"/>
    <s v="EQUIPAMENTOS"/>
    <s v="AMBULANCIA"/>
    <s v="OUTROS"/>
    <s v="36645906"/>
    <s v="AUTO POSTO ESTRELA DO SUL III"/>
    <s v="ACREUNA"/>
    <s v="GO"/>
    <s v="DIESEL S-10"/>
    <n v="255"/>
    <n v="4.4000000000000004"/>
    <s v=" Km/L"/>
    <n v="4887"/>
    <n v="57.95"/>
    <n v="6.1909999999999998"/>
    <n v="358.76"/>
    <s v="0"/>
    <s v="Planejamento Operaci"/>
    <s v="Planejamento Operaci"/>
    <s v="Operacional"/>
    <m/>
    <d v="2025-12-14T00:00:00"/>
    <x v="8"/>
    <x v="0"/>
    <x v="13"/>
  </r>
  <r>
    <s v="TFF5D72"/>
    <s v="60645800105143780"/>
    <s v="14/12/2025 09:18:26"/>
    <s v="70214"/>
    <s v="IGOR LEMES FERNANDES"/>
    <x v="2"/>
    <s v="AUTOMOVEL"/>
    <s v="ARGO"/>
    <s v="FIAT"/>
    <s v="81889412"/>
    <s v="POSTO ZERO UM"/>
    <s v="RIO VERDE"/>
    <s v="GO"/>
    <s v="ETANOL COMUM"/>
    <n v="248"/>
    <n v="10.32"/>
    <s v=" Km/L"/>
    <n v="14747"/>
    <n v="24.02"/>
    <n v="4.79"/>
    <n v="115.06"/>
    <s v="1"/>
    <s v="Planejamento Operaci"/>
    <s v="Planejamento Operaci"/>
    <s v="Operacional"/>
    <m/>
    <d v="2025-12-14T00:00:00"/>
    <x v="8"/>
    <x v="0"/>
    <x v="0"/>
  </r>
  <r>
    <s v="TTQ3C61"/>
    <s v="60645800106472501"/>
    <s v="14/12/2025 11:54:04"/>
    <s v="46440"/>
    <s v="PAULO SOUSA DIAS"/>
    <x v="44"/>
    <s v="Caminhonete"/>
    <s v="SAVEIRO CS RB MF"/>
    <s v="VW"/>
    <s v="45308900"/>
    <s v="POSTO LUPATINI"/>
    <s v="SANTO ANTONIO DA BARRA"/>
    <s v="GO"/>
    <s v="ETANOL COMUM"/>
    <n v="458"/>
    <n v="11.65"/>
    <s v=" Km/L"/>
    <n v="30385"/>
    <n v="39.299999999999997"/>
    <n v="4.6900000000000004"/>
    <n v="184.32"/>
    <s v="0"/>
    <s v="EXT - KSE LOCAÇOES"/>
    <s v="Planejamento Operaci"/>
    <s v="KSE LOCAÇOES"/>
    <m/>
    <d v="2025-12-14T00:00:00"/>
    <x v="8"/>
    <x v="0"/>
    <x v="12"/>
  </r>
  <r>
    <s v="TKB0E17"/>
    <s v="60645800106185180"/>
    <s v="14/12/2025 11:55:34"/>
    <s v="03758"/>
    <s v="FABIANO GOMES DUARTE_x0009__x0009__x0009__x0009_"/>
    <x v="27"/>
    <s v="EQUIPAMENTOS"/>
    <s v="GUINCHO LEVE"/>
    <s v="EQUIPAMENTO"/>
    <s v="45307105"/>
    <s v="POSTO GIRASSOL"/>
    <s v="ITUMBIARA"/>
    <s v="GO"/>
    <s v="DIESEL S-10"/>
    <n v="548"/>
    <n v="5.04"/>
    <s v=" Km/L"/>
    <n v="9636"/>
    <n v="108.74"/>
    <n v="6.09"/>
    <n v="662.24"/>
    <s v="141242"/>
    <s v="EXT - LUCCA JR"/>
    <s v="Planejamento Operaci"/>
    <s v="LUCCA JR"/>
    <m/>
    <d v="2025-12-14T00:00:00"/>
    <x v="8"/>
    <x v="0"/>
    <x v="11"/>
  </r>
  <r>
    <s v="TKB0E17"/>
    <m/>
    <s v="14/12/2025 12:03:55"/>
    <m/>
    <m/>
    <x v="27"/>
    <m/>
    <m/>
    <m/>
    <m/>
    <s v="POSTO GIRASSOL"/>
    <m/>
    <m/>
    <s v="ARLA-32"/>
    <s v="-"/>
    <s v="-"/>
    <s v=" Km/L"/>
    <s v="-"/>
    <n v="7.72"/>
    <m/>
    <n v="26.97"/>
    <m/>
    <m/>
    <s v="Planejamento Operaci"/>
    <s v="LUCCA JR"/>
    <m/>
    <d v="2025-12-14T00:00:00"/>
    <x v="8"/>
    <x v="0"/>
    <x v="11"/>
  </r>
  <r>
    <s v="TTR3A31"/>
    <s v="60645800106472404"/>
    <s v="14/12/2025 12:13:07"/>
    <s v="95143"/>
    <s v="NILDO ANTONIO DE SOUSA"/>
    <x v="53"/>
    <s v="Caminhonete"/>
    <s v="SAVEIRO CS RB MF"/>
    <s v="VW"/>
    <s v="46209914"/>
    <s v="DECIO RIO VERDE"/>
    <s v="RIO VERDE"/>
    <s v="GO"/>
    <s v="ETANOL COMUM"/>
    <n v="498"/>
    <n v="10.74"/>
    <s v=" Km/L"/>
    <n v="39730"/>
    <n v="46.38"/>
    <n v="4.49"/>
    <n v="208.25"/>
    <s v="202512141212"/>
    <s v="EXT - KSE LOCAÇOES"/>
    <s v="Planejamento Operaci"/>
    <s v="KSE LOCAÇOES"/>
    <m/>
    <d v="2025-12-14T00:00:00"/>
    <x v="8"/>
    <x v="0"/>
    <x v="12"/>
  </r>
  <r>
    <s v="TUK2D26"/>
    <s v="60645800106553790"/>
    <s v="14/12/2025 13:00:16"/>
    <s v="03458"/>
    <s v="RAUL DOS SANTOS SOUSA"/>
    <x v="42"/>
    <s v="Caminhonete"/>
    <s v="Caminhonete S10"/>
    <s v="CHEVROLET"/>
    <s v="53030006"/>
    <s v="KR TREVO"/>
    <s v="SANTA HELENA DE GOIAS"/>
    <s v="GO"/>
    <s v="DIESEL S-10"/>
    <n v="762"/>
    <n v="14.15"/>
    <s v=" Km/L"/>
    <n v="40594"/>
    <n v="53.87"/>
    <n v="6.1909999999999998"/>
    <n v="333.49"/>
    <s v="1"/>
    <s v="Planejamento Operaci"/>
    <s v="Planejamento Operaci"/>
    <s v="INSPENCAO"/>
    <m/>
    <d v="2025-12-14T00:00:00"/>
    <x v="8"/>
    <x v="0"/>
    <x v="12"/>
  </r>
  <r>
    <s v="TTQ4C10"/>
    <s v="60645800106553930"/>
    <s v="14/12/2025 13:12:59"/>
    <s v="93910"/>
    <s v="DIVINO AVELINO DOS SANTOS"/>
    <x v="31"/>
    <s v="Caminhonete"/>
    <s v="Caminhonete S10"/>
    <s v="CHEVROLET"/>
    <s v="26406711"/>
    <s v="POSTO ZANDONADI"/>
    <s v="GUAPO"/>
    <s v="GO"/>
    <s v="DIESEL S-10"/>
    <n v="857"/>
    <n v="13.78"/>
    <s v=" Km/L"/>
    <n v="47006"/>
    <n v="62.21"/>
    <n v="6.19"/>
    <n v="385.08"/>
    <s v="141247524"/>
    <s v="Planejamento Operaci"/>
    <s v="Planejamento Operaci"/>
    <s v="INSPENCAO"/>
    <m/>
    <d v="2025-12-14T00:00:00"/>
    <x v="8"/>
    <x v="0"/>
    <x v="12"/>
  </r>
  <r>
    <s v="TTT2H95"/>
    <s v="60645800106472477"/>
    <s v="14/12/2025 13:22:05"/>
    <s v="52982"/>
    <s v="ROBERTO ANTONIO DE MELO"/>
    <x v="63"/>
    <s v="Caminhonete"/>
    <s v="SAVEIRO CS RB MF"/>
    <s v="VW"/>
    <s v="41826312"/>
    <s v="AUTO POSTO JACARE"/>
    <s v="ACREUNA"/>
    <s v="GO"/>
    <s v="ETANOL COMUM"/>
    <n v="432"/>
    <n v="9.1"/>
    <s v=" Km/L"/>
    <n v="28245"/>
    <n v="47.46"/>
    <n v="4.5199999999999996"/>
    <n v="214.53"/>
    <s v="141248041"/>
    <s v="EXT - KSE LOCAÇOES"/>
    <s v="Planejamento Operaci"/>
    <s v="KSE LOCAÇOES"/>
    <m/>
    <d v="2025-12-14T00:00:00"/>
    <x v="8"/>
    <x v="0"/>
    <x v="12"/>
  </r>
  <r>
    <s v="TUF2B45"/>
    <s v="60645800106472420"/>
    <s v="14/12/2025 13:54:25"/>
    <s v="03458"/>
    <s v="RAUL DOS SANTOS SOUSA"/>
    <x v="37"/>
    <s v="Caminhonete"/>
    <s v="SAVEIRO CS RB MF"/>
    <s v="VW"/>
    <s v="46286315"/>
    <s v="POSTO CENTRAL"/>
    <s v="BOM JESUS"/>
    <s v="GO"/>
    <s v="ETANOL COMUM"/>
    <n v="327"/>
    <n v="8.77"/>
    <s v=" Km/L"/>
    <n v="49200"/>
    <n v="37.29"/>
    <n v="4.5590000000000002"/>
    <n v="170.01"/>
    <s v="0"/>
    <s v="EXT - KSE LOCAÇOES"/>
    <s v="Planejamento Operaci"/>
    <s v="KSE LOCAÇOES"/>
    <m/>
    <d v="2025-12-14T00:00:00"/>
    <x v="8"/>
    <x v="0"/>
    <x v="12"/>
  </r>
  <r>
    <s v="TMG4A29"/>
    <s v="60645800106185397"/>
    <s v="14/12/2025 15:33:46"/>
    <s v="49381"/>
    <s v="ILTON LUIZ MOTA_x0009__x0009__x0009__x0009_"/>
    <x v="25"/>
    <s v="Caminhão"/>
    <s v="FH 540 6X4R"/>
    <s v="VOLVO"/>
    <s v="46286315"/>
    <s v="POSTO CENTRAL"/>
    <s v="BOM JESUS"/>
    <s v="GO"/>
    <s v="DIESEL S-10"/>
    <n v="1492"/>
    <n v="2.17"/>
    <s v=" Km/L"/>
    <n v="11225"/>
    <n v="687.5"/>
    <n v="6.24"/>
    <n v="4290.01"/>
    <s v="0"/>
    <s v="EXT - LUCCA JR"/>
    <s v="Planejamento Operaci"/>
    <s v="LUCCA JR"/>
    <m/>
    <d v="2025-12-14T00:00:00"/>
    <x v="8"/>
    <x v="0"/>
    <x v="11"/>
  </r>
  <r>
    <s v="TMG4A29"/>
    <m/>
    <s v="14/12/2025 15:47:29"/>
    <m/>
    <m/>
    <x v="25"/>
    <m/>
    <m/>
    <m/>
    <m/>
    <s v="POSTO CENTRAL"/>
    <m/>
    <m/>
    <s v="ARLA-32"/>
    <s v="-"/>
    <s v="-"/>
    <s v=" Km/L"/>
    <s v="-"/>
    <n v="2"/>
    <m/>
    <n v="252"/>
    <m/>
    <m/>
    <s v="Planejamento Operaci"/>
    <s v="LUCCA JR"/>
    <m/>
    <d v="2025-12-14T00:00:00"/>
    <x v="8"/>
    <x v="0"/>
    <x v="11"/>
  </r>
  <r>
    <s v="TTP5B47"/>
    <s v="60645800106472110"/>
    <s v="14/12/2025 16:38:58"/>
    <s v="00149"/>
    <s v="MANOELITO METROVICH LIMA"/>
    <x v="40"/>
    <s v="Caminhonete"/>
    <s v="SAVEIRO CS RB MF"/>
    <s v="VW"/>
    <s v="07674909"/>
    <s v="AUTO POSTO INDIARA"/>
    <s v="INDIARA"/>
    <s v="GO"/>
    <s v="ETANOL COMUM"/>
    <n v="505"/>
    <n v="11.38"/>
    <s v=" Km/L"/>
    <n v="42043"/>
    <n v="44.37"/>
    <n v="4.59"/>
    <n v="203.66"/>
    <s v="10503"/>
    <s v="EXT - KSE LOCAÇOES"/>
    <s v="Planejamento Operaci"/>
    <s v="KSE LOCAÇOES"/>
    <m/>
    <d v="2025-12-14T00:00:00"/>
    <x v="8"/>
    <x v="0"/>
    <x v="12"/>
  </r>
  <r>
    <s v="TFF5D72"/>
    <s v="60645800105143780"/>
    <s v="14/12/2025 17:45:44"/>
    <s v="70214"/>
    <s v="IGOR LEMES FERNANDES"/>
    <x v="2"/>
    <s v="AUTOMOVEL"/>
    <s v="ARGO"/>
    <s v="FIAT"/>
    <s v="81889412"/>
    <s v="POSTO ZERO UM"/>
    <s v="RIO VERDE"/>
    <s v="GO"/>
    <s v="ETANOL COMUM"/>
    <n v="362"/>
    <n v="11.96"/>
    <s v=" Km/L"/>
    <n v="15109"/>
    <n v="30.27"/>
    <n v="4.79"/>
    <n v="144.99"/>
    <s v="0"/>
    <s v="Planejamento Operaci"/>
    <s v="Planejamento Operaci"/>
    <s v="Operacional"/>
    <m/>
    <d v="2025-12-14T00:00:00"/>
    <x v="8"/>
    <x v="0"/>
    <x v="0"/>
  </r>
  <r>
    <s v="TTP5B47"/>
    <s v="60645800106472110"/>
    <s v="14/12/2025 17:56:12"/>
    <s v="00149"/>
    <s v="MANOELITO METROVICH LIMA"/>
    <x v="40"/>
    <s v="Caminhonete"/>
    <s v="SAVEIRO CS RB MF"/>
    <s v="VW"/>
    <s v="75331801"/>
    <s v="DECIO CEZARINA"/>
    <s v="CEZARINA"/>
    <s v="GO"/>
    <s v="ETANOL COMUM"/>
    <n v="269"/>
    <n v="10.51"/>
    <s v=" Km/L"/>
    <n v="42312"/>
    <n v="25.59"/>
    <n v="4.59"/>
    <n v="117.46"/>
    <s v="202512141755"/>
    <s v="EXT - KSE LOCAÇOES"/>
    <s v="Planejamento Operaci"/>
    <s v="KSE LOCAÇOES"/>
    <m/>
    <d v="2025-12-14T00:00:00"/>
    <x v="8"/>
    <x v="0"/>
    <x v="12"/>
  </r>
  <r>
    <s v="TTY2C25"/>
    <s v="60645800106472430"/>
    <s v="14/12/2025 18:24:41"/>
    <s v="07015"/>
    <s v="EDILEIA DE SOUSA ANTUNES"/>
    <x v="38"/>
    <s v="Caminhonete"/>
    <s v="SAVEIRO CS RB MF"/>
    <s v="VW"/>
    <s v="46286315"/>
    <s v="POSTO CENTRAL"/>
    <s v="BOM JESUS"/>
    <s v="GO"/>
    <s v="ETANOL COMUM"/>
    <n v="389"/>
    <n v="9.5399999999999991"/>
    <s v=" Km/L"/>
    <n v="42161"/>
    <n v="40.79"/>
    <n v="4.5599999999999996"/>
    <n v="186"/>
    <s v="0"/>
    <s v="EXT - KSE LOCAÇOES"/>
    <s v="Planejamento Operaci"/>
    <s v="KSE LOCAÇOES"/>
    <m/>
    <d v="2025-12-14T00:00:00"/>
    <x v="8"/>
    <x v="0"/>
    <x v="12"/>
  </r>
  <r>
    <s v="TTQ3C61"/>
    <s v="60645800106472501"/>
    <s v="14/12/2025 18:34:05"/>
    <s v="46440"/>
    <s v="PAULO SOUSA DIAS"/>
    <x v="44"/>
    <s v="Caminhonete"/>
    <s v="SAVEIRO CS RB MF"/>
    <s v="VW"/>
    <s v="45308900"/>
    <s v="POSTO LUPATINI"/>
    <s v="SANTO ANTONIO DA BARRA"/>
    <s v="GO"/>
    <s v="ETANOL COMUM"/>
    <n v="293"/>
    <n v="10.81"/>
    <s v=" Km/L"/>
    <n v="30678"/>
    <n v="27.11"/>
    <n v="4.6900000000000004"/>
    <n v="127.15"/>
    <s v="0"/>
    <s v="EXT - KSE LOCAÇOES"/>
    <s v="Planejamento Operaci"/>
    <s v="KSE LOCAÇOES"/>
    <m/>
    <d v="2025-12-14T00:00:00"/>
    <x v="8"/>
    <x v="0"/>
    <x v="12"/>
  </r>
  <r>
    <s v="TUG2C45"/>
    <s v="60645800106437770"/>
    <s v="14/12/2025 18:36:44"/>
    <s v="03782"/>
    <s v="ELVIS MESSIAS FERNANDES"/>
    <x v="54"/>
    <s v="Utilitário"/>
    <s v="SAVEIRO"/>
    <s v="FIAT"/>
    <s v="81889412"/>
    <s v="POSTO ZERO UM"/>
    <s v="RIO VERDE"/>
    <s v="GO"/>
    <s v="ETANOL COMUM"/>
    <n v="434"/>
    <n v="10.56"/>
    <s v=" Km/L"/>
    <n v="43883"/>
    <n v="41.08"/>
    <n v="4.79"/>
    <n v="196.77"/>
    <s v="0"/>
    <s v="EXT - KSE LOCAÇOES"/>
    <s v="Planejamento Operaci"/>
    <s v="KSE LOCAÇOES"/>
    <m/>
    <d v="2025-12-14T00:00:00"/>
    <x v="8"/>
    <x v="0"/>
    <x v="12"/>
  </r>
  <r>
    <s v="TUF2B45"/>
    <s v="60645800106472420"/>
    <s v="14/12/2025 20:56:20"/>
    <s v="03398"/>
    <s v="JOSIMAR VENANCIO SANTOS SILVA"/>
    <x v="37"/>
    <s v="Caminhonete"/>
    <s v="SAVEIRO CS RB MF"/>
    <s v="VW"/>
    <s v="75331003"/>
    <s v="SUPERVIA LAGOA"/>
    <s v="RIO VERDE"/>
    <s v="GO"/>
    <s v="ETANOL COMUM"/>
    <n v="388"/>
    <n v="10.16"/>
    <s v=" Km/L"/>
    <n v="49588"/>
    <n v="38.19"/>
    <n v="4.4889999999999999"/>
    <n v="171.43"/>
    <s v="0"/>
    <s v="EXT - KSE LOCAÇOES"/>
    <s v="Planejamento Operaci"/>
    <s v="KSE LOCAÇOES"/>
    <m/>
    <d v="2025-12-14T00:00:00"/>
    <x v="8"/>
    <x v="0"/>
    <x v="12"/>
  </r>
  <r>
    <s v="TTR3A31"/>
    <s v="60645800106472404"/>
    <s v="14/12/2025 21:42:08"/>
    <s v="01836"/>
    <s v="DANILLO ROSA CARDOSO"/>
    <x v="53"/>
    <s v="Caminhonete"/>
    <s v="SAVEIRO CS RB MF"/>
    <s v="VW"/>
    <s v="46209914"/>
    <s v="DECIO RIO VERDE"/>
    <s v="RIO VERDE"/>
    <s v="GO"/>
    <s v="ETANOL COMUM"/>
    <n v="433"/>
    <n v="9.77"/>
    <s v=" Km/L"/>
    <n v="40163"/>
    <n v="44.32"/>
    <n v="4.49"/>
    <n v="199"/>
    <s v="202512142141"/>
    <s v="EXT - KSE LOCAÇOES"/>
    <s v="Planejamento Operaci"/>
    <s v="KSE LOCAÇOES"/>
    <m/>
    <d v="2025-12-14T00:00:00"/>
    <x v="8"/>
    <x v="0"/>
    <x v="12"/>
  </r>
  <r>
    <s v="TUK2D26"/>
    <s v="60645800106553790"/>
    <s v="15/12/2025 03:05:43"/>
    <s v="70552"/>
    <s v="ARMANDO DA SILVA OLIVIEIRA NETO"/>
    <x v="42"/>
    <s v="Caminhonete"/>
    <s v="Caminhonete S10"/>
    <s v="CHEVROLET"/>
    <s v="75331003"/>
    <s v="SUPERVIA LAGOA"/>
    <s v="RIO VERDE"/>
    <s v="GO"/>
    <s v="DIESEL S-10"/>
    <n v="704"/>
    <n v="13.4"/>
    <s v=" Km/L"/>
    <n v="41298"/>
    <n v="52.54"/>
    <n v="6.09"/>
    <n v="319.97000000000003"/>
    <s v="0"/>
    <s v="Planejamento Operaci"/>
    <s v="Planejamento Operaci"/>
    <s v="INSPENCAO"/>
    <m/>
    <d v="2025-12-15T00:00:00"/>
    <x v="8"/>
    <x v="0"/>
    <x v="12"/>
  </r>
  <r>
    <s v="TTP5B47"/>
    <s v="60645800106472110"/>
    <s v="15/12/2025 03:18:24"/>
    <s v="99531"/>
    <s v="RODRIGO RODRIGUES BARROS"/>
    <x v="40"/>
    <s v="Caminhonete"/>
    <s v="SAVEIRO CS RB MF"/>
    <s v="VW"/>
    <s v="07674909"/>
    <s v="AUTO POSTO INDIARA"/>
    <s v="INDIARA"/>
    <s v="GO"/>
    <s v="ETANOL COMUM"/>
    <n v="356"/>
    <n v="10.96"/>
    <s v=" Km/L"/>
    <n v="42668"/>
    <n v="32.47"/>
    <n v="4.79"/>
    <n v="155.54"/>
    <s v="10504"/>
    <s v="EXT - KSE LOCAÇOES"/>
    <s v="Planejamento Operaci"/>
    <s v="KSE LOCAÇOES"/>
    <m/>
    <d v="2025-12-15T00:00:00"/>
    <x v="8"/>
    <x v="0"/>
    <x v="12"/>
  </r>
  <r>
    <s v="TTQ4C10"/>
    <s v="60645800106553930"/>
    <s v="15/12/2025 04:43:05"/>
    <s v="03095"/>
    <s v="MICHELL ALMEIDA SANTANA"/>
    <x v="31"/>
    <s v="Caminhonete"/>
    <s v="Caminhonete S10"/>
    <s v="CHEVROLET"/>
    <s v="53081700"/>
    <s v="POSTO Z   Z SANTA MA"/>
    <s v="GUAPO"/>
    <s v="GO"/>
    <s v="DIESEL S-10"/>
    <n v="825"/>
    <n v="15.67"/>
    <s v=" Km/L"/>
    <n v="47831"/>
    <n v="52.64"/>
    <n v="5.89"/>
    <n v="310.06"/>
    <s v="0"/>
    <s v="Planejamento Operaci"/>
    <s v="Planejamento Operaci"/>
    <s v="INSPENCAO"/>
    <m/>
    <d v="2025-12-15T00:00:00"/>
    <x v="8"/>
    <x v="0"/>
    <x v="12"/>
  </r>
  <r>
    <s v="TUG2C45"/>
    <s v="60645800106437770"/>
    <s v="15/12/2025 04:49:40"/>
    <s v="02025"/>
    <s v="TIAGO PEREIRA SANTOS"/>
    <x v="54"/>
    <s v="Utilitário"/>
    <s v="SAVEIRO"/>
    <s v="FIAT"/>
    <s v="81889412"/>
    <s v="POSTO ZERO UM"/>
    <s v="RIO VERDE"/>
    <s v="GO"/>
    <s v="ETANOL COMUM"/>
    <n v="479"/>
    <n v="11.34"/>
    <s v=" Km/L"/>
    <n v="44362"/>
    <n v="42.23"/>
    <n v="4.79"/>
    <n v="202.28"/>
    <s v="1"/>
    <s v="EXT - KSE LOCAÇOES"/>
    <s v="Planejamento Operaci"/>
    <s v="KSE LOCAÇOES"/>
    <m/>
    <d v="2025-12-15T00:00:00"/>
    <x v="8"/>
    <x v="0"/>
    <x v="12"/>
  </r>
  <r>
    <s v="TFF5D72"/>
    <s v="60645800105143780"/>
    <s v="15/12/2025 05:06:02"/>
    <s v="03102"/>
    <s v="EDES GONÇALVES DA SILVA"/>
    <x v="2"/>
    <s v="AUTOMOVEL"/>
    <s v="ARGO"/>
    <s v="FIAT"/>
    <s v="07674909"/>
    <s v="AUTO POSTO INDIARA"/>
    <s v="INDIARA"/>
    <s v="GO"/>
    <s v="ETANOL COMUM"/>
    <n v="290"/>
    <n v="11.46"/>
    <s v=" Km/L"/>
    <n v="15399"/>
    <n v="25.3"/>
    <n v="4.59"/>
    <n v="116.13"/>
    <s v="10506"/>
    <s v="Planejamento Operaci"/>
    <s v="Planejamento Operaci"/>
    <s v="Operacional"/>
    <m/>
    <d v="2025-12-15T00:00:00"/>
    <x v="8"/>
    <x v="0"/>
    <x v="0"/>
  </r>
  <r>
    <s v="TUW2D74"/>
    <s v="60645800105124310"/>
    <s v="15/12/2025 06:06:57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1395"/>
    <n v="31.02"/>
    <s v=" Km/L"/>
    <n v="39446"/>
    <n v="44.97"/>
    <n v="6.4889999999999999"/>
    <n v="291.82"/>
    <s v="0"/>
    <s v="Planejamento Operaci"/>
    <s v="Planejamento Operaci"/>
    <s v="Operacional"/>
    <m/>
    <d v="2025-12-15T00:00:00"/>
    <x v="8"/>
    <x v="0"/>
    <x v="12"/>
  </r>
  <r>
    <s v="TUF2B45"/>
    <s v="60645800106472420"/>
    <s v="15/12/2025 06:11:58"/>
    <s v="03398"/>
    <s v="JOSIMAR VENANCIO SANTOS SILVA"/>
    <x v="37"/>
    <s v="Caminhonete"/>
    <s v="SAVEIRO CS RB MF"/>
    <s v="VW"/>
    <s v="75331003"/>
    <s v="SUPERVIA LAGOA"/>
    <s v="RIO VERDE"/>
    <s v="GO"/>
    <s v="ETANOL COMUM"/>
    <n v="370"/>
    <n v="9.7100000000000009"/>
    <s v=" Km/L"/>
    <n v="49958"/>
    <n v="38.11"/>
    <n v="4.49"/>
    <n v="171.11"/>
    <s v="0"/>
    <s v="EXT - KSE LOCAÇOES"/>
    <s v="Planejamento Operaci"/>
    <s v="KSE LOCAÇOES"/>
    <m/>
    <d v="2025-12-15T00:00:00"/>
    <x v="8"/>
    <x v="0"/>
    <x v="12"/>
  </r>
  <r>
    <s v="TTY2C25"/>
    <s v="60645800106472430"/>
    <s v="15/12/2025 06:34:21"/>
    <s v="05644"/>
    <s v="GEOVANE SEVERIANO DA SILVA"/>
    <x v="38"/>
    <s v="Caminhonete"/>
    <s v="SAVEIRO CS RB MF"/>
    <s v="VW"/>
    <s v="46286315"/>
    <s v="POSTO CENTRAL"/>
    <s v="BOM JESUS"/>
    <s v="GO"/>
    <s v="ETANOL COMUM"/>
    <n v="457"/>
    <n v="12.63"/>
    <s v=" Km/L"/>
    <n v="42618"/>
    <n v="36.18"/>
    <n v="4.5609999999999999"/>
    <n v="165"/>
    <s v="1"/>
    <s v="EXT - KSE LOCAÇOES"/>
    <s v="Planejamento Operaci"/>
    <s v="KSE LOCAÇOES"/>
    <m/>
    <d v="2025-12-15T00:00:00"/>
    <x v="8"/>
    <x v="0"/>
    <x v="12"/>
  </r>
  <r>
    <s v="FKM6D96"/>
    <s v="60645800105124347"/>
    <s v="15/12/2025 07:01:04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112.73"/>
    <n v="5.99"/>
    <n v="675.26"/>
    <s v="151225192"/>
    <s v="EXT - SAO PEDRO"/>
    <s v="Planejamento Operaci"/>
    <s v="SAO PEDRO"/>
    <m/>
    <d v="2025-12-15T00:00:00"/>
    <x v="8"/>
    <x v="0"/>
    <x v="7"/>
  </r>
  <r>
    <s v="TTT2H95"/>
    <s v="60645800106472477"/>
    <s v="15/12/2025 07:17:43"/>
    <s v="52982"/>
    <s v="ROBERTO ANTONIO DE MELO"/>
    <x v="63"/>
    <s v="Caminhonete"/>
    <s v="SAVEIRO CS RB MF"/>
    <s v="VW"/>
    <s v="41826312"/>
    <s v="AUTO POSTO JACARE"/>
    <s v="ACREUNA"/>
    <s v="GO"/>
    <s v="ETANOL COMUM"/>
    <n v="379"/>
    <n v="9.9700000000000006"/>
    <s v=" Km/L"/>
    <n v="28624"/>
    <n v="38.03"/>
    <n v="4.5199999999999996"/>
    <n v="171.9"/>
    <s v="151226187"/>
    <s v="EXT - KSE LOCAÇOES"/>
    <s v="Planejamento Operaci"/>
    <s v="KSE LOCAÇOES"/>
    <m/>
    <d v="2025-12-15T00:00:00"/>
    <x v="8"/>
    <x v="0"/>
    <x v="12"/>
  </r>
  <r>
    <s v="TFW2H32"/>
    <s v="60645800105143835"/>
    <s v="15/12/2025 07:20:26"/>
    <s v="99638"/>
    <s v="LAFAIETE DE SOUZA SANTOS"/>
    <x v="10"/>
    <s v="AUTOMOVEL"/>
    <s v="ARGO"/>
    <s v="FIAT"/>
    <s v="69429000"/>
    <s v="PETROBESSA EXPRESS"/>
    <s v="ANAPOLIS"/>
    <s v="GO"/>
    <s v="ETANOL COMUM"/>
    <n v="326"/>
    <n v="8.58"/>
    <s v=" Km/L"/>
    <n v="44236"/>
    <n v="37.99"/>
    <n v="4.8410000000000002"/>
    <n v="183.91"/>
    <s v="0"/>
    <s v="Planejamento Operaci"/>
    <s v="Planejamento Operaci"/>
    <s v="Operacional"/>
    <m/>
    <d v="2025-12-15T00:00:00"/>
    <x v="8"/>
    <x v="0"/>
    <x v="3"/>
  </r>
  <r>
    <s v="FCW8F66"/>
    <s v="60645800105124371"/>
    <s v="15/12/2025 07:43:16"/>
    <s v="80246"/>
    <s v="FRANCISCO DE ASSIS SOARES"/>
    <x v="19"/>
    <s v="Caminhão"/>
    <s v="11-180"/>
    <s v="VW"/>
    <s v="45307105"/>
    <s v="POSTO GIRASSOL"/>
    <s v="ITUMBIARA"/>
    <s v="GO"/>
    <s v="DIESEL S-10"/>
    <n v="0"/>
    <n v="0"/>
    <s v=" Km/L"/>
    <n v="0"/>
    <n v="128.91"/>
    <n v="6.09"/>
    <n v="785.08"/>
    <s v="151227"/>
    <s v="EXT - SAO PEDRO"/>
    <s v="Planejamento Operaci"/>
    <s v="SAO PEDRO"/>
    <m/>
    <d v="2025-12-15T00:00:00"/>
    <x v="8"/>
    <x v="0"/>
    <x v="7"/>
  </r>
  <r>
    <s v="TFY6E09"/>
    <s v="60645800105143700"/>
    <s v="15/12/2025 08:17:02"/>
    <s v="04380"/>
    <s v="PAULO ROBERTO BATISTA DE MOURA JUNIOR"/>
    <x v="15"/>
    <s v="AUTOMOVEL"/>
    <s v="ARGO"/>
    <s v="FIAT"/>
    <s v="34251011"/>
    <s v="DECIO ARAPORA"/>
    <s v="ARAPORA"/>
    <s v="MG"/>
    <s v="ETANOL COMUM"/>
    <n v="262"/>
    <n v="10.050000000000001"/>
    <s v=" Km/L"/>
    <n v="32331"/>
    <n v="26.06"/>
    <n v="4.3899999999999997"/>
    <n v="114.4"/>
    <s v="202512150816"/>
    <s v="Planejamento Operaci"/>
    <s v="Planejamento Operaci"/>
    <s v="Operacional"/>
    <m/>
    <d v="2025-12-15T00:00:00"/>
    <x v="8"/>
    <x v="0"/>
    <x v="1"/>
  </r>
  <r>
    <s v="TTQ3C61"/>
    <s v="60645800106472501"/>
    <s v="15/12/2025 08:40:52"/>
    <s v="46440"/>
    <s v="PAULO SOUSA DIAS"/>
    <x v="44"/>
    <s v="Caminhonete"/>
    <s v="SAVEIRO CS RB MF"/>
    <s v="VW"/>
    <s v="07674909"/>
    <s v="AUTO POSTO INDIARA"/>
    <s v="INDIARA"/>
    <s v="GO"/>
    <s v="ETANOL COMUM"/>
    <n v="557"/>
    <n v="13.04"/>
    <s v=" Km/L"/>
    <n v="31235"/>
    <n v="42.71"/>
    <n v="4.79"/>
    <n v="204.58"/>
    <s v="10513"/>
    <s v="EXT - KSE LOCAÇOES"/>
    <s v="Planejamento Operaci"/>
    <s v="KSE LOCAÇOES"/>
    <m/>
    <d v="2025-12-15T00:00:00"/>
    <x v="8"/>
    <x v="0"/>
    <x v="12"/>
  </r>
  <r>
    <s v="TTV4H65"/>
    <s v="60645800106437744"/>
    <s v="15/12/2025 08:46:47"/>
    <s v="09697"/>
    <s v="HUILDSON ROSA BARBOSA"/>
    <x v="65"/>
    <s v="Caminhonete"/>
    <s v="SAVEIRO CD RB MF"/>
    <s v="VOLKSWAGEN"/>
    <s v="46209914"/>
    <s v="DECIO RIO VERDE"/>
    <s v="RIO VERDE"/>
    <s v="GO"/>
    <s v="ETANOL COMUM"/>
    <n v="356"/>
    <n v="7.76"/>
    <s v=" Km/L"/>
    <n v="3609"/>
    <n v="45.89"/>
    <n v="4.49"/>
    <n v="206.05"/>
    <s v="202512150846"/>
    <s v="EXT - KSE LOCAÇOES"/>
    <s v="Planejamento Operaci"/>
    <s v="KSE LOCAÇOES"/>
    <m/>
    <d v="2025-12-15T00:00:00"/>
    <x v="8"/>
    <x v="0"/>
    <x v="12"/>
  </r>
  <r>
    <s v="TFD2J89"/>
    <s v="60645800105143710"/>
    <s v="15/12/2025 08:49:32"/>
    <s v="17385"/>
    <s v="VICTOR DE SOUZA"/>
    <x v="0"/>
    <s v="AUTOMOVEL"/>
    <s v="ARGO"/>
    <s v="FIAT"/>
    <s v="36698902"/>
    <s v="POSTO AZET"/>
    <s v="ANAPOLIS"/>
    <s v="GO"/>
    <s v="ETANOL COMUM"/>
    <n v="348"/>
    <n v="9.19"/>
    <s v=" Km/L"/>
    <n v="16637"/>
    <n v="37.86"/>
    <n v="4.79"/>
    <n v="181.35"/>
    <s v="430977"/>
    <s v="Planejamento Operaci"/>
    <s v="Planejamento Operaci"/>
    <s v="Operacional"/>
    <m/>
    <d v="2025-12-15T00:00:00"/>
    <x v="8"/>
    <x v="0"/>
    <x v="0"/>
  </r>
  <r>
    <s v="TTR3A31"/>
    <s v="60645800106472404"/>
    <s v="15/12/2025 09:47:18"/>
    <s v="95143"/>
    <s v="NILDO ANTONIO DE SOUSA"/>
    <x v="53"/>
    <s v="Caminhonete"/>
    <s v="SAVEIRO CS RB MF"/>
    <s v="VW"/>
    <s v="46209914"/>
    <s v="DECIO RIO VERDE"/>
    <s v="RIO VERDE"/>
    <s v="GO"/>
    <s v="ETANOL COMUM"/>
    <n v="467"/>
    <n v="10.43"/>
    <s v=" Km/L"/>
    <n v="40630"/>
    <n v="44.76"/>
    <n v="4.49"/>
    <n v="200.97"/>
    <s v="202512150945"/>
    <s v="EXT - KSE LOCAÇOES"/>
    <s v="Planejamento Operaci"/>
    <s v="KSE LOCAÇOES"/>
    <m/>
    <d v="2025-12-15T00:00:00"/>
    <x v="8"/>
    <x v="0"/>
    <x v="12"/>
  </r>
  <r>
    <s v="TGF2J32"/>
    <s v="60645800105143827"/>
    <s v="15/12/2025 10:35:58"/>
    <s v="29136"/>
    <s v="CLEITON INACIO DE MOURA"/>
    <x v="16"/>
    <s v="AUTOMOVEL"/>
    <s v="ARGO"/>
    <s v="FIAT"/>
    <s v="31830200"/>
    <s v="POSTO VILA RICA  1       24HS"/>
    <s v="GOIANIA"/>
    <s v="GO"/>
    <s v="ETANOL COMUM"/>
    <n v="309"/>
    <n v="9.23"/>
    <s v=" Km/L"/>
    <n v="12970"/>
    <n v="33.49"/>
    <n v="5.84"/>
    <n v="195.58"/>
    <s v="0"/>
    <s v="Planejamento Operaci"/>
    <s v="Planejamento Operaci"/>
    <s v="Operacional"/>
    <m/>
    <d v="2025-12-15T00:00:00"/>
    <x v="8"/>
    <x v="0"/>
    <x v="5"/>
  </r>
  <r>
    <s v="TTP5B47"/>
    <s v="60645800106472110"/>
    <s v="15/12/2025 11:11:47"/>
    <s v="00149"/>
    <s v="MANOELITO METROVICH LIMA"/>
    <x v="40"/>
    <s v="Caminhonete"/>
    <s v="SAVEIRO CS RB MF"/>
    <s v="VW"/>
    <s v="75331801"/>
    <s v="DECIO CEZARINA"/>
    <s v="CEZARINA"/>
    <s v="GO"/>
    <s v="ETANOL COMUM"/>
    <n v="418"/>
    <n v="10.85"/>
    <s v=" Km/L"/>
    <n v="43086"/>
    <n v="38.51"/>
    <n v="4.59"/>
    <n v="176.76"/>
    <s v="202512151111"/>
    <s v="EXT - KSE LOCAÇOES"/>
    <s v="Planejamento Operaci"/>
    <s v="KSE LOCAÇOES"/>
    <m/>
    <d v="2025-12-15T00:00:00"/>
    <x v="8"/>
    <x v="0"/>
    <x v="12"/>
  </r>
  <r>
    <s v="TFU6C04"/>
    <s v="60645800106437493"/>
    <s v="15/12/2025 11:56:20"/>
    <s v="87351"/>
    <s v="CLEYTON GARCIA MOREIRA"/>
    <x v="50"/>
    <s v="EQUIPAMENTOS"/>
    <s v="AMBULANCIA"/>
    <s v="OUTROS"/>
    <s v="46225718"/>
    <s v="POSTO MARIA JOAO"/>
    <s v="ITUMBIARA"/>
    <s v="GO"/>
    <s v="DIESEL S-10"/>
    <n v="216"/>
    <n v="2.68"/>
    <s v=" Km/L"/>
    <n v="5918"/>
    <n v="80.510000000000005"/>
    <n v="6.4"/>
    <n v="515.29"/>
    <s v="1"/>
    <s v="Planejamento Operaci"/>
    <s v="Planejamento Operaci"/>
    <s v="Operacional"/>
    <m/>
    <d v="2025-12-15T00:00:00"/>
    <x v="8"/>
    <x v="0"/>
    <x v="13"/>
  </r>
  <r>
    <s v="TFN3B64"/>
    <s v="60645800106437477"/>
    <s v="15/12/2025 12:04:46"/>
    <s v="00316"/>
    <s v="MARCOS HENRIQUE SILVA"/>
    <x v="47"/>
    <s v="EQUIPAMENTOS"/>
    <s v="AMBULANCIA"/>
    <s v="OUTROS"/>
    <s v="46286315"/>
    <s v="POSTO CENTRAL"/>
    <s v="BOM JESUS"/>
    <s v="GO"/>
    <s v="DIESEL S-10"/>
    <n v="164"/>
    <n v="6.91"/>
    <s v=" Km/L"/>
    <n v="3988"/>
    <n v="23.72"/>
    <n v="6.24"/>
    <n v="148.01"/>
    <s v="0"/>
    <s v="Planejamento Operaci"/>
    <s v="Planejamento Operaci"/>
    <s v="Operacional"/>
    <m/>
    <d v="2025-12-15T00:00:00"/>
    <x v="8"/>
    <x v="0"/>
    <x v="13"/>
  </r>
  <r>
    <s v="TFF5D72"/>
    <s v="60645800105143780"/>
    <s v="15/12/2025 13:34:08"/>
    <s v="70214"/>
    <s v="IGOR LEMES FERNANDES"/>
    <x v="2"/>
    <s v="AUTOMOVEL"/>
    <s v="ARGO"/>
    <s v="FIAT"/>
    <s v="36645906"/>
    <s v="AUTO POSTO ESTRELA DO SUL III"/>
    <s v="ACREUNA"/>
    <s v="GO"/>
    <s v="ETANOL COMUM"/>
    <n v="415"/>
    <n v="11.37"/>
    <s v=" Km/L"/>
    <n v="15814"/>
    <n v="36.5"/>
    <n v="4.7709999999999999"/>
    <n v="174.13"/>
    <s v="0"/>
    <s v="Planejamento Operaci"/>
    <s v="Planejamento Operaci"/>
    <s v="Operacional"/>
    <m/>
    <d v="2025-12-15T00:00:00"/>
    <x v="8"/>
    <x v="0"/>
    <x v="0"/>
  </r>
  <r>
    <s v="TBE3B78"/>
    <s v="60645800105124169"/>
    <s v="15/12/2025 13:40:14"/>
    <s v="89049"/>
    <s v="VALDEIR JOSE CORREIA"/>
    <x v="19"/>
    <s v="Caminhão"/>
    <s v="9-180"/>
    <s v="VW"/>
    <s v="87183400"/>
    <s v="MARAJO GUAPO"/>
    <s v="GUAPO"/>
    <s v="GO"/>
    <s v="DIESEL S-10"/>
    <n v="0"/>
    <n v="0"/>
    <s v=" Km/L"/>
    <n v="0"/>
    <n v="82.28"/>
    <n v="6.04"/>
    <n v="496.97"/>
    <s v="0"/>
    <s v="EXT - SAO PEDRO"/>
    <s v="Planejamento Operaci"/>
    <s v="SAO PEDRO"/>
    <m/>
    <d v="2025-12-15T00:00:00"/>
    <x v="8"/>
    <x v="0"/>
    <x v="7"/>
  </r>
  <r>
    <s v="TBE3B78"/>
    <m/>
    <s v="15/12/2025 13:43:08"/>
    <m/>
    <m/>
    <x v="20"/>
    <m/>
    <m/>
    <m/>
    <m/>
    <s v="MARAJO GUAPO"/>
    <m/>
    <m/>
    <s v="ARLA-32"/>
    <n v="0"/>
    <n v="0"/>
    <s v=" Km/L"/>
    <n v="0"/>
    <n v="4.93"/>
    <m/>
    <n v="19.670000000000002"/>
    <m/>
    <s v="EXT - SAO PEDRO"/>
    <s v="Planejamento Operaci"/>
    <s v="SAO PEDRO"/>
    <m/>
    <d v="2025-12-15T00:00:00"/>
    <x v="8"/>
    <x v="0"/>
    <x v="7"/>
  </r>
  <r>
    <s v="IMP0001"/>
    <s v="60645800105124150"/>
    <s v="15/12/2025 13:45:15"/>
    <s v="89049"/>
    <s v="VALDEIR JOSE CORREIA"/>
    <x v="19"/>
    <s v="EQUIPAMENTOS"/>
    <s v="IMPLEMENTOS"/>
    <s v="OUTROS"/>
    <s v="87183400"/>
    <s v="MARAJO GUAPO"/>
    <s v="GUAPO"/>
    <s v="GO"/>
    <s v="GASOLINA COMUM"/>
    <n v="0"/>
    <n v="0"/>
    <s v=" Km/L"/>
    <n v="0"/>
    <n v="20"/>
    <n v="6.29"/>
    <n v="125.8"/>
    <s v="0"/>
    <s v="EXT - SAO PEDRO"/>
    <s v="Planejamento Operaci"/>
    <s v="SAO PEDRO"/>
    <m/>
    <d v="2025-12-15T00:00:00"/>
    <x v="8"/>
    <x v="0"/>
    <x v="7"/>
  </r>
  <r>
    <s v="TLR1J91"/>
    <s v="60645800106043065"/>
    <s v="15/12/2025 15:36:26"/>
    <s v="02910"/>
    <s v="EMERSON CRISTIANO DA SILVEIRA"/>
    <x v="23"/>
    <s v="Caminhonete"/>
    <s v="SAVEIRO"/>
    <s v="VOLKSWAGEN"/>
    <s v="46209914"/>
    <s v="DECIO RIO VERDE"/>
    <s v="RIO VERDE"/>
    <s v="GO"/>
    <s v="ETANOL COMUM"/>
    <n v="0"/>
    <n v="0"/>
    <s v=" Km/L"/>
    <s v="-"/>
    <n v="46.84"/>
    <n v="4.49"/>
    <n v="210.31"/>
    <s v="202512151535"/>
    <s v="Planejamento Operaci"/>
    <s v="Planejamento Operaci"/>
    <s v="Operacional"/>
    <m/>
    <d v="2025-12-15T00:00:00"/>
    <x v="8"/>
    <x v="0"/>
    <x v="9"/>
  </r>
  <r>
    <s v="TUF2B45"/>
    <s v="60645800106472420"/>
    <s v="15/12/2025 15:40:04"/>
    <s v="03458"/>
    <s v="RAUL DOS SANTOS SOUSA"/>
    <x v="37"/>
    <s v="Caminhonete"/>
    <s v="SAVEIRO CS RB MF"/>
    <s v="VW"/>
    <s v="46286315"/>
    <s v="POSTO CENTRAL"/>
    <s v="BOM JESUS"/>
    <s v="GO"/>
    <s v="ETANOL COMUM"/>
    <n v="392"/>
    <n v="8.49"/>
    <s v=" Km/L"/>
    <n v="50350"/>
    <n v="46.15"/>
    <n v="4.5599999999999996"/>
    <n v="210.45"/>
    <s v="0"/>
    <s v="EXT - KSE LOCAÇOES"/>
    <s v="Planejamento Operaci"/>
    <s v="KSE LOCAÇOES"/>
    <m/>
    <d v="2025-12-15T00:00:00"/>
    <x v="8"/>
    <x v="0"/>
    <x v="12"/>
  </r>
  <r>
    <s v="TTQ3C61"/>
    <s v="60645800106472501"/>
    <s v="15/12/2025 15:51:29"/>
    <s v="46440"/>
    <s v="PAULO SOUSA DIAS"/>
    <x v="44"/>
    <s v="Caminhonete"/>
    <s v="SAVEIRO CS RB MF"/>
    <s v="VW"/>
    <s v="45308900"/>
    <s v="POSTO LUPATINI"/>
    <s v="SANTO ANTONIO DA BARRA"/>
    <s v="GO"/>
    <s v="ETANOL COMUM"/>
    <n v="480"/>
    <n v="10.77"/>
    <s v=" Km/L"/>
    <n v="31715"/>
    <n v="44.56"/>
    <n v="4.6900000000000004"/>
    <n v="208.99"/>
    <s v="0"/>
    <s v="EXT - KSE LOCAÇOES"/>
    <s v="Planejamento Operaci"/>
    <s v="KSE LOCAÇOES"/>
    <m/>
    <d v="2025-12-15T00:00:00"/>
    <x v="8"/>
    <x v="0"/>
    <x v="12"/>
  </r>
  <r>
    <s v="TTT2H95"/>
    <s v="60645800106472477"/>
    <s v="15/12/2025 16:03:21"/>
    <s v="52982"/>
    <s v="ROBERTO ANTONIO DE MELO"/>
    <x v="63"/>
    <s v="Caminhonete"/>
    <s v="SAVEIRO CS RB MF"/>
    <s v="VW"/>
    <s v="07674911"/>
    <s v="AUTO POSTO INDIARA"/>
    <s v="INDIARA"/>
    <s v="GO"/>
    <s v="ETANOL COMUM"/>
    <n v="434"/>
    <n v="9.35"/>
    <s v=" Km/L"/>
    <n v="29058"/>
    <n v="46.42"/>
    <n v="4.4180000000000001"/>
    <n v="205.07"/>
    <s v="1"/>
    <s v="EXT - KSE LOCAÇOES"/>
    <s v="Planejamento Operaci"/>
    <s v="KSE LOCAÇOES"/>
    <m/>
    <d v="2025-12-15T00:00:00"/>
    <x v="8"/>
    <x v="0"/>
    <x v="12"/>
  </r>
  <r>
    <s v="TUG2C45"/>
    <s v="60645800106437770"/>
    <s v="15/12/2025 16:22:34"/>
    <s v="03782"/>
    <s v="ELVIS MESSIAS FERNANDES"/>
    <x v="54"/>
    <s v="Utilitário"/>
    <s v="SAVEIRO"/>
    <s v="FIAT"/>
    <s v="81889412"/>
    <s v="POSTO ZERO UM"/>
    <s v="RIO VERDE"/>
    <s v="GO"/>
    <s v="ETANOL COMUM"/>
    <n v="491"/>
    <n v="11.09"/>
    <s v=" Km/L"/>
    <n v="44853"/>
    <n v="44.26"/>
    <n v="4.79"/>
    <n v="212.01"/>
    <s v="2"/>
    <s v="EXT - KSE LOCAÇOES"/>
    <s v="Planejamento Operaci"/>
    <s v="KSE LOCAÇOES"/>
    <m/>
    <d v="2025-12-15T00:00:00"/>
    <x v="8"/>
    <x v="0"/>
    <x v="12"/>
  </r>
  <r>
    <s v="TFF6I82"/>
    <s v="60645800105143800"/>
    <s v="15/12/2025 17:02:54"/>
    <s v="11093"/>
    <s v="MARCELO PAIXÃO FILHO"/>
    <x v="62"/>
    <s v="AUTOMOVEL"/>
    <s v="ARGO"/>
    <s v="FIAT"/>
    <s v="36603412"/>
    <s v="POSTO DO RATINHO"/>
    <s v="GOIANIA"/>
    <s v="GO"/>
    <s v="ETANOL COMUM"/>
    <n v="274"/>
    <n v="6.41"/>
    <s v=" Km/L"/>
    <n v="25720"/>
    <n v="42.73"/>
    <n v="5.27"/>
    <n v="225.2"/>
    <s v="0"/>
    <s v="Planejamento Operaci"/>
    <s v="Planejamento Operaci"/>
    <s v="Operacional"/>
    <m/>
    <d v="2025-12-15T00:00:00"/>
    <x v="8"/>
    <x v="0"/>
    <x v="2"/>
  </r>
  <r>
    <s v="TUK2D26"/>
    <s v="60645800106553790"/>
    <s v="15/12/2025 17:14:34"/>
    <s v="03458"/>
    <s v="RAUL DOS SANTOS SOUSA"/>
    <x v="42"/>
    <s v="Caminhonete"/>
    <s v="Caminhonete S10"/>
    <s v="CHEVROLET"/>
    <s v="75331003"/>
    <s v="SUPERVIA LAGOA"/>
    <s v="RIO VERDE"/>
    <s v="GO"/>
    <s v="DIESEL S-10"/>
    <n v="762"/>
    <n v="15.24"/>
    <s v=" Km/L"/>
    <n v="42060"/>
    <n v="50"/>
    <n v="6.09"/>
    <n v="304.5"/>
    <s v="0"/>
    <s v="Planejamento Operaci"/>
    <s v="Planejamento Operaci"/>
    <s v="INSPENCAO"/>
    <m/>
    <d v="2025-12-15T00:00:00"/>
    <x v="8"/>
    <x v="0"/>
    <x v="12"/>
  </r>
  <r>
    <s v="TTQ4C10"/>
    <s v="60645800106553930"/>
    <s v="15/12/2025 18:04:19"/>
    <s v="93910"/>
    <s v="DIVINO AVELINO DOS SANTOS"/>
    <x v="31"/>
    <s v="Caminhonete"/>
    <s v="Caminhonete S10"/>
    <s v="CHEVROLET"/>
    <s v="26406711"/>
    <s v="POSTO ZANDONADI"/>
    <s v="GUAPO"/>
    <s v="GO"/>
    <s v="DIESEL S-10"/>
    <n v="583"/>
    <n v="13.36"/>
    <s v=" Km/L"/>
    <n v="48414"/>
    <n v="43.65"/>
    <n v="6.1909999999999998"/>
    <n v="270.25"/>
    <s v="151264987"/>
    <s v="Planejamento Operaci"/>
    <s v="Planejamento Operaci"/>
    <s v="INSPENCAO"/>
    <m/>
    <d v="2025-12-15T00:00:00"/>
    <x v="8"/>
    <x v="0"/>
    <x v="12"/>
  </r>
  <r>
    <s v="TTP5B47"/>
    <s v="60645800106472110"/>
    <s v="15/12/2025 18:06:57"/>
    <s v="00149"/>
    <s v="MANOELITO METROVICH LIMA"/>
    <x v="40"/>
    <s v="Caminhonete"/>
    <s v="SAVEIRO CS RB MF"/>
    <s v="VW"/>
    <s v="75331801"/>
    <s v="DECIO CEZARINA"/>
    <s v="CEZARINA"/>
    <s v="GO"/>
    <s v="ETANOL COMUM"/>
    <n v="362"/>
    <n v="11.61"/>
    <s v=" Km/L"/>
    <n v="43448"/>
    <n v="31.17"/>
    <n v="4.59"/>
    <n v="143.07"/>
    <s v="202512151806"/>
    <s v="EXT - KSE LOCAÇOES"/>
    <s v="Planejamento Operaci"/>
    <s v="KSE LOCAÇOES"/>
    <m/>
    <d v="2025-12-15T00:00:00"/>
    <x v="8"/>
    <x v="0"/>
    <x v="12"/>
  </r>
  <r>
    <s v="TFF5D72"/>
    <s v="60645800105143780"/>
    <s v="15/12/2025 18:10:58"/>
    <s v="70214"/>
    <s v="IGOR LEMES FERNANDES"/>
    <x v="2"/>
    <s v="AUTOMOVEL"/>
    <s v="ARGO"/>
    <s v="FIAT"/>
    <s v="36645906"/>
    <s v="AUTO POSTO ESTRELA DO SUL III"/>
    <s v="ACREUNA"/>
    <s v="GO"/>
    <s v="ETANOL COMUM"/>
    <n v="232"/>
    <n v="10.029999999999999"/>
    <s v=" Km/L"/>
    <n v="16046"/>
    <n v="23.12"/>
    <n v="4.7709999999999999"/>
    <n v="110.3"/>
    <s v="0"/>
    <s v="Planejamento Operaci"/>
    <s v="Planejamento Operaci"/>
    <s v="Operacional"/>
    <m/>
    <d v="2025-12-15T00:00:00"/>
    <x v="8"/>
    <x v="0"/>
    <x v="0"/>
  </r>
  <r>
    <s v="TFR8B59"/>
    <s v="60645800105143681"/>
    <s v="15/12/2025 18:13:08"/>
    <s v="92635"/>
    <s v="ADENILDO BARBOSA DUTRA"/>
    <x v="8"/>
    <s v="AUTOMOVEL"/>
    <s v="ARGO"/>
    <s v="FIAT"/>
    <s v="31803903"/>
    <s v="BOM SUCESSO AUTO POSTO  24 HS"/>
    <s v="GOIANIA"/>
    <s v="GO"/>
    <s v="ETANOL COMUM"/>
    <n v="354"/>
    <n v="7.96"/>
    <s v=" Km/L"/>
    <n v="16343"/>
    <n v="44.45"/>
    <n v="5.57"/>
    <n v="247.59"/>
    <s v="1139297"/>
    <s v="Planejamento Operaci"/>
    <s v="Planejamento Operaci"/>
    <s v="Operacional"/>
    <m/>
    <d v="2025-12-15T00:00:00"/>
    <x v="8"/>
    <x v="0"/>
    <x v="5"/>
  </r>
  <r>
    <s v="TTY2C25"/>
    <s v="60645800106472430"/>
    <s v="15/12/2025 18:34:31"/>
    <s v="07015"/>
    <s v="EDILEIA DE SOUSA ANTUNES"/>
    <x v="38"/>
    <s v="Caminhonete"/>
    <s v="SAVEIRO CS RB MF"/>
    <s v="VW"/>
    <s v="46286315"/>
    <s v="POSTO CENTRAL"/>
    <s v="BOM JESUS"/>
    <s v="GO"/>
    <s v="ETANOL COMUM"/>
    <n v="357"/>
    <n v="8.35"/>
    <s v=" Km/L"/>
    <n v="42975"/>
    <n v="42.77"/>
    <n v="4.5599999999999996"/>
    <n v="195.03"/>
    <s v="1"/>
    <s v="EXT - KSE LOCAÇOES"/>
    <s v="Planejamento Operaci"/>
    <s v="KSE LOCAÇOES"/>
    <m/>
    <d v="2025-12-15T00:00:00"/>
    <x v="8"/>
    <x v="0"/>
    <x v="12"/>
  </r>
  <r>
    <s v="TTR3A31"/>
    <s v="60645800106472404"/>
    <s v="15/12/2025 21:23:38"/>
    <s v="01836"/>
    <s v="DANILLO ROSA CARDOSO"/>
    <x v="53"/>
    <s v="Caminhonete"/>
    <s v="SAVEIRO CS RB MF"/>
    <s v="VW"/>
    <s v="46209914"/>
    <s v="DECIO RIO VERDE"/>
    <s v="RIO VERDE"/>
    <s v="GO"/>
    <s v="ETANOL COMUM"/>
    <n v="508"/>
    <n v="11.27"/>
    <s v=" Km/L"/>
    <n v="41138"/>
    <n v="45.09"/>
    <n v="4.49"/>
    <n v="202.45"/>
    <s v="202512152122"/>
    <s v="EXT - KSE LOCAÇOES"/>
    <s v="Planejamento Operaci"/>
    <s v="KSE LOCAÇOES"/>
    <m/>
    <d v="2025-12-15T00:00:00"/>
    <x v="8"/>
    <x v="0"/>
    <x v="12"/>
  </r>
  <r>
    <s v="TGF2J32"/>
    <s v="60645800105143827"/>
    <s v="15/12/2025 21:42:27"/>
    <s v="29136"/>
    <s v="CLEITON INACIO DE MOURA"/>
    <x v="16"/>
    <s v="AUTOMOVEL"/>
    <s v="ARGO"/>
    <s v="FIAT"/>
    <s v="36698902"/>
    <s v="POSTO AZET"/>
    <s v="ANAPOLIS"/>
    <s v="GO"/>
    <s v="ETANOL COMUM"/>
    <n v="293"/>
    <n v="8.92"/>
    <s v=" Km/L"/>
    <n v="13263"/>
    <n v="32.840000000000003"/>
    <n v="4.79"/>
    <n v="157.30000000000001"/>
    <s v="448743"/>
    <s v="Planejamento Operaci"/>
    <s v="Planejamento Operaci"/>
    <s v="Operacional"/>
    <m/>
    <d v="2025-12-15T00:00:00"/>
    <x v="8"/>
    <x v="0"/>
    <x v="5"/>
  </r>
  <r>
    <s v="TUF2B45"/>
    <s v="60645800106472420"/>
    <s v="16/12/2025 00:43:27"/>
    <s v="03398"/>
    <s v="JOSIMAR VENANCIO SANTOS SILVA"/>
    <x v="37"/>
    <s v="Caminhonete"/>
    <s v="SAVEIRO CS RB MF"/>
    <s v="VW"/>
    <s v="75331003"/>
    <s v="SUPERVIA LAGOA"/>
    <s v="RIO VERDE"/>
    <s v="GO"/>
    <s v="ETANOL COMUM"/>
    <n v="397"/>
    <n v="9.5"/>
    <s v=" Km/L"/>
    <n v="50747"/>
    <n v="41.77"/>
    <n v="4.49"/>
    <n v="187.55"/>
    <s v="0"/>
    <s v="EXT - KSE LOCAÇOES"/>
    <s v="Planejamento Operaci"/>
    <s v="KSE LOCAÇOES"/>
    <m/>
    <d v="2025-12-16T00:00:00"/>
    <x v="8"/>
    <x v="0"/>
    <x v="12"/>
  </r>
  <r>
    <s v="TTQ3C61"/>
    <s v="60645800106472501"/>
    <s v="16/12/2025 01:46:20"/>
    <s v="75717"/>
    <s v="LUCAS PEREIRA APRIGIO"/>
    <x v="44"/>
    <s v="Caminhonete"/>
    <s v="SAVEIRO CS RB MF"/>
    <s v="VW"/>
    <s v="07674909"/>
    <s v="AUTO POSTO INDIARA"/>
    <s v="INDIARA"/>
    <s v="GO"/>
    <s v="ETANOL COMUM"/>
    <n v="462"/>
    <n v="11.11"/>
    <s v=" Km/L"/>
    <n v="32177"/>
    <n v="41.57"/>
    <n v="4.79"/>
    <n v="199.13"/>
    <s v="10542"/>
    <s v="EXT - KSE LOCAÇOES"/>
    <s v="Planejamento Operaci"/>
    <s v="KSE LOCAÇOES"/>
    <m/>
    <d v="2025-12-16T00:00:00"/>
    <x v="8"/>
    <x v="0"/>
    <x v="12"/>
  </r>
  <r>
    <s v="TUG2C45"/>
    <s v="60645800106437770"/>
    <s v="16/12/2025 03:51:18"/>
    <s v="02025"/>
    <s v="TIAGO PEREIRA SANTOS"/>
    <x v="54"/>
    <s v="Utilitário"/>
    <s v="SAVEIRO"/>
    <s v="FIAT"/>
    <s v="81889412"/>
    <s v="POSTO ZERO UM"/>
    <s v="RIO VERDE"/>
    <s v="GO"/>
    <s v="ETANOL COMUM"/>
    <n v="483"/>
    <n v="11.25"/>
    <s v=" Km/L"/>
    <n v="45336"/>
    <n v="42.93"/>
    <n v="4.79"/>
    <n v="205.63"/>
    <s v="1"/>
    <s v="EXT - KSE LOCAÇOES"/>
    <s v="Planejamento Operaci"/>
    <s v="KSE LOCAÇOES"/>
    <m/>
    <d v="2025-12-16T00:00:00"/>
    <x v="8"/>
    <x v="0"/>
    <x v="12"/>
  </r>
  <r>
    <s v="TFF5D72"/>
    <s v="60645800105143780"/>
    <s v="16/12/2025 05:12:41"/>
    <s v="03102"/>
    <s v="EDES GONÇALVES DA SILVA"/>
    <x v="2"/>
    <s v="AUTOMOVEL"/>
    <s v="ARGO"/>
    <s v="FIAT"/>
    <s v="75331003"/>
    <s v="SUPERVIA LAGOA"/>
    <s v="RIO VERDE"/>
    <s v="GO"/>
    <s v="ETANOL COMUM"/>
    <n v="319"/>
    <n v="12.48"/>
    <s v=" Km/L"/>
    <n v="16365"/>
    <n v="25.56"/>
    <n v="4.49"/>
    <n v="114.77"/>
    <s v="0"/>
    <s v="Planejamento Operaci"/>
    <s v="Planejamento Operaci"/>
    <s v="Operacional"/>
    <m/>
    <d v="2025-12-16T00:00:00"/>
    <x v="8"/>
    <x v="0"/>
    <x v="0"/>
  </r>
  <r>
    <s v="TTY2C25"/>
    <s v="60645800106472430"/>
    <s v="16/12/2025 06:20:31"/>
    <s v="05644"/>
    <s v="GEOVANE SEVERIANO DA SILVA"/>
    <x v="38"/>
    <s v="Caminhonete"/>
    <s v="SAVEIRO CS RB MF"/>
    <s v="VW"/>
    <s v="46286315"/>
    <s v="POSTO CENTRAL"/>
    <s v="BOM JESUS"/>
    <s v="GO"/>
    <s v="ETANOL COMUM"/>
    <n v="398"/>
    <n v="11.33"/>
    <s v=" Km/L"/>
    <n v="43373"/>
    <n v="35.119999999999997"/>
    <n v="4.5609999999999999"/>
    <n v="160.16999999999999"/>
    <s v="1"/>
    <s v="EXT - KSE LOCAÇOES"/>
    <s v="Planejamento Operaci"/>
    <s v="KSE LOCAÇOES"/>
    <m/>
    <d v="2025-12-16T00:00:00"/>
    <x v="8"/>
    <x v="0"/>
    <x v="12"/>
  </r>
  <r>
    <s v="TUW2D74"/>
    <s v="60645800105124310"/>
    <s v="16/12/2025 06:35:51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800"/>
    <n v="15.46"/>
    <s v=" Km/L"/>
    <n v="40246"/>
    <n v="51.76"/>
    <n v="6.4889999999999999"/>
    <n v="335.89"/>
    <s v="0"/>
    <s v="Planejamento Operaci"/>
    <s v="Planejamento Operaci"/>
    <s v="Operacional"/>
    <m/>
    <d v="2025-12-16T00:00:00"/>
    <x v="8"/>
    <x v="0"/>
    <x v="12"/>
  </r>
  <r>
    <s v="TFD2J89"/>
    <s v="60645800105143710"/>
    <s v="16/12/2025 07:00:06"/>
    <s v="70093"/>
    <s v="CLAUDSTONE DOS REIS MENDES JUNIOR"/>
    <x v="0"/>
    <s v="AUTOMOVEL"/>
    <s v="ARGO"/>
    <s v="FIAT"/>
    <s v="88813408"/>
    <s v="POSTO ITALIA"/>
    <s v="SENADOR CANEDO"/>
    <s v="GO"/>
    <s v="ETANOL COMUM"/>
    <n v="154"/>
    <n v="8.2799999999999994"/>
    <s v=" Km/L"/>
    <n v="16791"/>
    <n v="18.59"/>
    <n v="4.7889999999999997"/>
    <n v="89.02"/>
    <s v="3882"/>
    <s v="Planejamento Operaci"/>
    <s v="Planejamento Operaci"/>
    <s v="Operacional"/>
    <m/>
    <d v="2025-12-16T00:00:00"/>
    <x v="8"/>
    <x v="0"/>
    <x v="0"/>
  </r>
  <r>
    <s v="TFX7J72"/>
    <s v="60645800105836505"/>
    <s v="16/12/2025 07:25:38"/>
    <s v="03126"/>
    <s v="PEDRO PAULO SILVA SANTOS"/>
    <x v="11"/>
    <s v="AUTOMOVEL"/>
    <s v="ARGO"/>
    <s v="FIAT"/>
    <s v="81820912"/>
    <s v="AUTO POSTO KR 06"/>
    <s v="RIO VERDE"/>
    <s v="GO"/>
    <s v="ETANOL COMUM"/>
    <n v="257"/>
    <n v="7.59"/>
    <s v=" Km/L"/>
    <n v="49525"/>
    <n v="33.840000000000003"/>
    <n v="4.59"/>
    <n v="155.34"/>
    <s v="0"/>
    <s v="Planejamento Operaci"/>
    <s v="Planejamento Operaci"/>
    <s v="Operacional"/>
    <m/>
    <d v="2025-12-16T00:00:00"/>
    <x v="8"/>
    <x v="0"/>
    <x v="4"/>
  </r>
  <r>
    <s v="TFS3C72"/>
    <s v="60645800105143738"/>
    <s v="16/12/2025 07:59:07"/>
    <s v="00271"/>
    <s v="HEDER OLIVEIRA SANTANA"/>
    <x v="9"/>
    <s v="AUTOMOVEL"/>
    <s v="ARGO"/>
    <s v="FIAT"/>
    <s v="13308211"/>
    <s v="P. BANDEIRANTES"/>
    <s v="RIO VERDE"/>
    <s v="GO"/>
    <s v="ETANOL COMUM"/>
    <n v="341"/>
    <n v="7.11"/>
    <s v=" Km/L"/>
    <n v="60786"/>
    <n v="47.93"/>
    <n v="4.5910000000000002"/>
    <n v="220.04"/>
    <s v="161228537"/>
    <s v="Planejamento Operaci"/>
    <s v="Planejamento Operaci"/>
    <s v="Operacional"/>
    <m/>
    <d v="2025-12-16T00:00:00"/>
    <x v="8"/>
    <x v="0"/>
    <x v="4"/>
  </r>
  <r>
    <s v="TGM2I26"/>
    <s v="60645800106437620"/>
    <s v="16/12/2025 08:01:35"/>
    <s v="59226"/>
    <s v="PASCHOAL FAVORITTO DE QUEIROZ"/>
    <x v="52"/>
    <s v="Utilitário"/>
    <s v="FIORINO"/>
    <s v="FIAT"/>
    <s v="69479601"/>
    <s v="REDE SANTA LUZIA X"/>
    <s v="GOIANIA"/>
    <s v="GO"/>
    <s v="ETANOL COMUM"/>
    <n v="211"/>
    <n v="6.18"/>
    <s v=" Km/L"/>
    <n v="8732"/>
    <n v="34.130000000000003"/>
    <n v="5.27"/>
    <n v="179.87"/>
    <s v="157827"/>
    <s v="EXT - KSE LOCAÇOES"/>
    <s v="Planejamento Operaci"/>
    <s v="Operacional"/>
    <m/>
    <d v="2025-12-16T00:00:00"/>
    <x v="8"/>
    <x v="0"/>
    <x v="5"/>
  </r>
  <r>
    <s v="TIV6G27"/>
    <s v="60645800106184069"/>
    <s v="16/12/2025 08:10:20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268"/>
    <n v="5.91"/>
    <s v=" Km/L"/>
    <n v="14078"/>
    <n v="45.31"/>
    <n v="5.99"/>
    <n v="271.42"/>
    <s v="161229345"/>
    <s v="EXT - LUCCA JR"/>
    <s v="Planejamento Operaci"/>
    <s v="LUCCA JR"/>
    <m/>
    <d v="2025-12-16T00:00:00"/>
    <x v="8"/>
    <x v="0"/>
    <x v="11"/>
  </r>
  <r>
    <s v="TIV6G27"/>
    <m/>
    <s v="16/12/2025 08:10:20"/>
    <m/>
    <m/>
    <x v="30"/>
    <m/>
    <m/>
    <m/>
    <m/>
    <s v="AUTO POSTO JACARE"/>
    <m/>
    <m/>
    <s v="ARLA-32"/>
    <s v="-"/>
    <s v="-"/>
    <s v=" Km/L"/>
    <s v="-"/>
    <n v="5.52"/>
    <m/>
    <n v="18.239999999999998"/>
    <m/>
    <m/>
    <s v="Planejamento Operaci"/>
    <s v="LUCCA JR"/>
    <m/>
    <d v="2025-12-16T00:00:00"/>
    <x v="8"/>
    <x v="0"/>
    <x v="11"/>
  </r>
  <r>
    <s v="TTP5B47"/>
    <s v="60645800106472110"/>
    <s v="16/12/2025 08:43:42"/>
    <s v="02396"/>
    <s v="RENATO DE ALMEIDA VIEIRA"/>
    <x v="40"/>
    <s v="Caminhonete"/>
    <s v="SAVEIRO CS RB MF"/>
    <s v="VW"/>
    <s v="07674909"/>
    <s v="AUTO POSTO INDIARA"/>
    <s v="INDIARA"/>
    <s v="GO"/>
    <s v="ETANOL COMUM"/>
    <n v="684"/>
    <n v="15.23"/>
    <s v=" Km/L"/>
    <n v="44132"/>
    <n v="44.91"/>
    <n v="4.59"/>
    <n v="206.14"/>
    <s v="10550"/>
    <s v="EXT - KSE LOCAÇOES"/>
    <s v="Planejamento Operaci"/>
    <s v="KSE LOCAÇOES"/>
    <m/>
    <d v="2025-12-16T00:00:00"/>
    <x v="8"/>
    <x v="0"/>
    <x v="12"/>
  </r>
  <r>
    <s v="TFY3C02"/>
    <s v="60645800105143770"/>
    <s v="16/12/2025 08:51:19"/>
    <s v="37473"/>
    <s v="OTHON SIQUEIRA DE ALMEIDA"/>
    <x v="14"/>
    <s v="AUTOMOVEL"/>
    <s v="ARGO"/>
    <s v="FIAT"/>
    <s v="36603412"/>
    <s v="POSTO DO RATINHO"/>
    <s v="GOIANIA"/>
    <s v="GO"/>
    <s v="ETANOL COMUM"/>
    <n v="414"/>
    <n v="9.69"/>
    <s v=" Km/L"/>
    <n v="16722"/>
    <n v="42.71"/>
    <n v="5.27"/>
    <n v="225.09"/>
    <s v="1"/>
    <s v="Planejamento Operaci"/>
    <s v="Planejamento Operaci"/>
    <s v="Operacional"/>
    <m/>
    <d v="2025-12-16T00:00:00"/>
    <x v="8"/>
    <x v="0"/>
    <x v="0"/>
  </r>
  <r>
    <s v="TGA0B06"/>
    <s v="60645800106437610"/>
    <s v="16/12/2025 09:02:21"/>
    <s v="00933"/>
    <s v="GIULEY RIBEIRO DOS SANTOS"/>
    <x v="59"/>
    <s v="Caminhonete"/>
    <s v="FIORINO"/>
    <s v="FIAT"/>
    <s v="46209914"/>
    <s v="DECIO RIO VERDE"/>
    <s v="RIO VERDE"/>
    <s v="GO"/>
    <s v="ETANOL COMUM"/>
    <n v="315"/>
    <n v="7.82"/>
    <s v=" Km/L"/>
    <n v="8277"/>
    <n v="40.28"/>
    <n v="4.49"/>
    <n v="180.86"/>
    <s v="202512160901"/>
    <s v="Planejamento Operaci"/>
    <s v="Planejamento Operaci"/>
    <s v="TI e Automação"/>
    <m/>
    <d v="2025-12-16T00:00:00"/>
    <x v="8"/>
    <x v="0"/>
    <x v="5"/>
  </r>
  <r>
    <s v="TTG6C15"/>
    <s v="60645800106437736"/>
    <s v="16/12/2025 09:02:58"/>
    <s v="07928"/>
    <s v="JOÃO PAULO SILVA TAVARES"/>
    <x v="64"/>
    <s v="Utilitário"/>
    <s v="SAVEIRO"/>
    <s v="FIAT"/>
    <s v="45341508"/>
    <s v="POSTO ALTO DA SERRA"/>
    <s v="ITUMBIARA"/>
    <s v="GO"/>
    <s v="ETANOL COMUM"/>
    <n v="314"/>
    <n v="6.64"/>
    <s v=" Km/L"/>
    <n v="35672"/>
    <n v="47.31"/>
    <n v="4.6399999999999997"/>
    <n v="219.5"/>
    <s v="0"/>
    <s v="EXT - KSE LOCAÇOES"/>
    <s v="Planejamento Operaci"/>
    <s v="KSE LOCAÇOES"/>
    <m/>
    <d v="2025-12-16T00:00:00"/>
    <x v="8"/>
    <x v="0"/>
    <x v="1"/>
  </r>
  <r>
    <s v="TKC9B59"/>
    <s v="60645800106185324"/>
    <s v="16/12/2025 09:23:47"/>
    <s v="99189"/>
    <s v="WELTON DIONES DE SOUZA BARBOSA_x0009__x0009__x0009__x0009_"/>
    <x v="26"/>
    <s v="Caminhão"/>
    <s v="FH 540 6X4R"/>
    <s v="VOLVO"/>
    <s v="46209914"/>
    <s v="DECIO RIO VERDE"/>
    <s v="RIO VERDE"/>
    <s v="GO"/>
    <s v="DIESEL S-10"/>
    <n v="534"/>
    <n v="1.9"/>
    <s v=" Km/L"/>
    <n v="5877"/>
    <n v="281.37"/>
    <n v="7.25"/>
    <n v="2039.93"/>
    <s v="202512160922"/>
    <s v="EXT - LUCCA JR"/>
    <s v="Planejamento Operaci"/>
    <s v="LUCCA JR"/>
    <m/>
    <d v="2025-12-16T00:00:00"/>
    <x v="8"/>
    <x v="0"/>
    <x v="11"/>
  </r>
  <r>
    <s v="TKC9B59"/>
    <m/>
    <s v="16/12/2025 09:26:32"/>
    <m/>
    <m/>
    <x v="26"/>
    <m/>
    <m/>
    <m/>
    <m/>
    <s v="DECIO RIO VERDE"/>
    <m/>
    <m/>
    <s v="ARLA-32"/>
    <s v="-"/>
    <s v="-"/>
    <s v=" Km/L"/>
    <s v="-"/>
    <n v="15.83"/>
    <m/>
    <n v="60.02"/>
    <m/>
    <m/>
    <s v="Planejamento Operaci"/>
    <s v="LUCCA JR"/>
    <m/>
    <d v="2025-12-16T00:00:00"/>
    <x v="8"/>
    <x v="0"/>
    <x v="11"/>
  </r>
  <r>
    <s v="TKB0E17"/>
    <s v="60645800106185180"/>
    <s v="16/12/2025 09:29:52"/>
    <s v="89061"/>
    <s v="HIGOR MARTINS FERREIRA_x0009__x0009__x0009__x0009_"/>
    <x v="27"/>
    <s v="EQUIPAMENTOS"/>
    <s v="GUINCHO LEVE"/>
    <s v="EQUIPAMENTO"/>
    <s v="46286315"/>
    <s v="POSTO CENTRAL"/>
    <s v="BOM JESUS"/>
    <s v="GO"/>
    <s v="DIESEL S-10"/>
    <n v="339"/>
    <n v="4.66"/>
    <s v=" Km/L"/>
    <n v="9975"/>
    <n v="72.75"/>
    <n v="6.2409999999999997"/>
    <n v="454"/>
    <s v="1"/>
    <s v="EXT - LUCCA JR"/>
    <s v="Planejamento Operaci"/>
    <s v="LUCCA JR"/>
    <m/>
    <d v="2025-12-16T00:00:00"/>
    <x v="8"/>
    <x v="0"/>
    <x v="11"/>
  </r>
  <r>
    <s v="TKB0E17"/>
    <m/>
    <s v="16/12/2025 09:30:46"/>
    <m/>
    <m/>
    <x v="27"/>
    <m/>
    <m/>
    <m/>
    <m/>
    <s v="POSTO CENTRAL"/>
    <m/>
    <m/>
    <s v="ARLA-32"/>
    <s v="-"/>
    <s v="-"/>
    <s v=" Km/L"/>
    <s v="-"/>
    <n v="20"/>
    <m/>
    <n v="126"/>
    <m/>
    <m/>
    <s v="Planejamento Operaci"/>
    <s v="LUCCA JR"/>
    <m/>
    <d v="2025-12-16T00:00:00"/>
    <x v="8"/>
    <x v="0"/>
    <x v="11"/>
  </r>
  <r>
    <s v="TFW2H32"/>
    <s v="60645800105143835"/>
    <s v="16/12/2025 09:38:28"/>
    <s v="99638"/>
    <s v="LAFAIETE DE SOUZA SANTOS"/>
    <x v="10"/>
    <s v="AUTOMOVEL"/>
    <s v="ARGO"/>
    <s v="FIAT"/>
    <s v="87183400"/>
    <s v="MARAJO GUAPO"/>
    <s v="GUAPO"/>
    <s v="GO"/>
    <s v="ETANOL COMUM"/>
    <n v="273"/>
    <n v="9.41"/>
    <s v=" Km/L"/>
    <n v="44509"/>
    <n v="29"/>
    <n v="4.6900000000000004"/>
    <n v="136.01"/>
    <s v="0"/>
    <s v="Planejamento Operaci"/>
    <s v="Planejamento Operaci"/>
    <s v="Operacional"/>
    <m/>
    <d v="2025-12-16T00:00:00"/>
    <x v="8"/>
    <x v="0"/>
    <x v="3"/>
  </r>
  <r>
    <s v="TJE5D27"/>
    <s v="60645800105124400"/>
    <s v="16/12/2025 10:11:30"/>
    <s v="00745"/>
    <s v="JOÃO LUIZ RODRIGUES PEREIRA_x0009__x0009__x0009__x0009_"/>
    <x v="60"/>
    <s v="EQUIPAMENTOS"/>
    <s v="GUINCHO LEVE"/>
    <s v="EQUIPAMENTO"/>
    <s v="46209914"/>
    <s v="DECIO RIO VERDE"/>
    <s v="RIO VERDE"/>
    <s v="GO"/>
    <s v="DIESEL S-10"/>
    <n v="342"/>
    <n v="5.15"/>
    <s v=" Km/L"/>
    <n v="11910"/>
    <n v="66.41"/>
    <n v="7.25"/>
    <n v="481.47"/>
    <s v="202512161010"/>
    <s v="EXT - LUCCA JR"/>
    <s v="Planejamento Operaci"/>
    <s v="LUCCA JR"/>
    <m/>
    <d v="2025-12-16T00:00:00"/>
    <x v="8"/>
    <x v="0"/>
    <x v="11"/>
  </r>
  <r>
    <s v="TJE5D27"/>
    <m/>
    <s v="16/12/2025 10:12:27"/>
    <m/>
    <m/>
    <x v="60"/>
    <m/>
    <m/>
    <m/>
    <m/>
    <s v="DECIO RIO VERDE"/>
    <m/>
    <m/>
    <s v="ARLA-32"/>
    <s v="-"/>
    <s v="-"/>
    <s v=" Km/L"/>
    <s v="-"/>
    <n v="5.31"/>
    <m/>
    <n v="20.14"/>
    <m/>
    <m/>
    <s v="Planejamento Operaci"/>
    <s v="LUCCA JR"/>
    <m/>
    <d v="2025-12-16T00:00:00"/>
    <x v="8"/>
    <x v="0"/>
    <x v="11"/>
  </r>
  <r>
    <s v="ETE7J06"/>
    <s v="60645800106437809"/>
    <s v="16/12/2025 10:18:45"/>
    <s v="03709"/>
    <s v="NAFTALI VINICIO NEVES DE OLIVEIRA"/>
    <x v="19"/>
    <s v="Caminhão"/>
    <s v="CAMINHAO PRANCHA"/>
    <s v="FORD"/>
    <s v="81889412"/>
    <s v="POSTO ZERO UM"/>
    <s v="RIO VERDE"/>
    <s v="GO"/>
    <s v="DIESEL S-10"/>
    <n v="0"/>
    <n v="0"/>
    <s v=" Km/L"/>
    <n v="0"/>
    <n v="134.27000000000001"/>
    <n v="6.09"/>
    <n v="817.75"/>
    <s v="1"/>
    <s v="EXT - SAO PEDRO"/>
    <s v="Planejamento Operaci"/>
    <s v="SAO PEDRO"/>
    <m/>
    <d v="2025-12-16T00:00:00"/>
    <x v="8"/>
    <x v="0"/>
    <x v="7"/>
  </r>
  <r>
    <s v="ETE7J06"/>
    <m/>
    <s v="16/12/2025 10:18:45"/>
    <m/>
    <m/>
    <x v="20"/>
    <m/>
    <m/>
    <m/>
    <m/>
    <s v="POSTO ZERO UM"/>
    <m/>
    <m/>
    <s v="ARLA-32"/>
    <n v="0"/>
    <n v="0"/>
    <s v=" Km/L"/>
    <n v="0"/>
    <n v="1.35"/>
    <m/>
    <n v="4.71"/>
    <m/>
    <s v="EXT - SAO PEDRO"/>
    <s v="Planejamento Operaci"/>
    <s v="SAO PEDRO"/>
    <m/>
    <d v="2025-12-16T00:00:00"/>
    <x v="8"/>
    <x v="0"/>
    <x v="7"/>
  </r>
  <r>
    <s v="TTT2H95"/>
    <s v="60645800106472477"/>
    <s v="16/12/2025 11:16:12"/>
    <s v="01042"/>
    <s v="EDUARDO SANTOS"/>
    <x v="63"/>
    <s v="Caminhonete"/>
    <s v="SAVEIRO CS RB MF"/>
    <s v="VW"/>
    <s v="07674909"/>
    <s v="AUTO POSTO INDIARA"/>
    <s v="INDIARA"/>
    <s v="GO"/>
    <s v="ETANOL COMUM"/>
    <n v="386"/>
    <n v="9.89"/>
    <s v=" Km/L"/>
    <n v="29444"/>
    <n v="39.020000000000003"/>
    <n v="4.59"/>
    <n v="179.1"/>
    <s v="10554"/>
    <s v="EXT - KSE LOCAÇOES"/>
    <s v="Planejamento Operaci"/>
    <s v="KSE LOCAÇOES"/>
    <m/>
    <d v="2025-12-16T00:00:00"/>
    <x v="8"/>
    <x v="0"/>
    <x v="12"/>
  </r>
  <r>
    <s v="TUF2B45"/>
    <s v="60645800106472420"/>
    <s v="16/12/2025 11:49:35"/>
    <s v="01318"/>
    <s v="JOAO BATISTA REIS"/>
    <x v="37"/>
    <s v="Caminhonete"/>
    <s v="SAVEIRO CS RB MF"/>
    <s v="VW"/>
    <s v="46286315"/>
    <s v="POSTO CENTRAL"/>
    <s v="BOM JESUS"/>
    <s v="GO"/>
    <s v="ETANOL COMUM"/>
    <n v="394"/>
    <n v="9.41"/>
    <s v=" Km/L"/>
    <n v="51141"/>
    <n v="41.88"/>
    <n v="4.5609999999999999"/>
    <n v="191"/>
    <s v="1"/>
    <s v="EXT - KSE LOCAÇOES"/>
    <s v="Planejamento Operaci"/>
    <s v="KSE LOCAÇOES"/>
    <m/>
    <d v="2025-12-16T00:00:00"/>
    <x v="8"/>
    <x v="0"/>
    <x v="12"/>
  </r>
  <r>
    <s v="TFN0D12"/>
    <s v="60645800105143746"/>
    <s v="16/12/2025 11:55:53"/>
    <s v="00390"/>
    <s v="SILVINO JOSE DE BRITO"/>
    <x v="5"/>
    <s v="AUTOMOVEL"/>
    <s v="ARGO"/>
    <s v="FIAT"/>
    <s v="53081700"/>
    <s v="POSTO Z   Z SANTA MA"/>
    <s v="GUAPO"/>
    <s v="GO"/>
    <s v="ETANOL COMUM"/>
    <n v="364"/>
    <n v="9.49"/>
    <s v=" Km/L"/>
    <n v="25072"/>
    <n v="38.35"/>
    <n v="4.59"/>
    <n v="176.01"/>
    <s v="0"/>
    <s v="Planejamento Operaci"/>
    <s v="Planejamento Operaci"/>
    <s v="Operacional"/>
    <m/>
    <d v="2025-12-16T00:00:00"/>
    <x v="8"/>
    <x v="0"/>
    <x v="3"/>
  </r>
  <r>
    <s v="TTV4H65"/>
    <s v="60645800106437744"/>
    <s v="16/12/2025 12:06:40"/>
    <s v="09697"/>
    <s v="HUILDSON ROSA BARBOSA"/>
    <x v="65"/>
    <s v="Caminhonete"/>
    <s v="SAVEIRO CD RB MF"/>
    <s v="VOLKSWAGEN"/>
    <s v="41875311"/>
    <s v="POSTO SABOR DA TERRA"/>
    <s v="INDIARA"/>
    <s v="GO"/>
    <s v="ETANOL COMUM"/>
    <n v="356"/>
    <n v="8.36"/>
    <s v=" Km/L"/>
    <n v="3965"/>
    <n v="42.59"/>
    <n v="4.5910000000000002"/>
    <n v="195.52"/>
    <s v="161243553"/>
    <s v="EXT - KSE LOCAÇOES"/>
    <s v="Planejamento Operaci"/>
    <s v="KSE LOCAÇOES"/>
    <m/>
    <d v="2025-12-16T00:00:00"/>
    <x v="8"/>
    <x v="0"/>
    <x v="12"/>
  </r>
  <r>
    <s v="TTQ4C10"/>
    <s v="60645800106553930"/>
    <s v="16/12/2025 12:22:51"/>
    <s v="26126"/>
    <s v="MARIVALDO GONÇALVES"/>
    <x v="31"/>
    <s v="Caminhonete"/>
    <s v="Caminhonete S10"/>
    <s v="CHEVROLET"/>
    <s v="26406711"/>
    <s v="POSTO ZANDONADI"/>
    <s v="GUAPO"/>
    <s v="GO"/>
    <s v="DIESEL S-10"/>
    <n v="774"/>
    <n v="15.3"/>
    <s v=" Km/L"/>
    <n v="49188"/>
    <n v="50.59"/>
    <n v="6.19"/>
    <n v="313.14999999999998"/>
    <s v="161244511"/>
    <s v="Planejamento Operaci"/>
    <s v="Planejamento Operaci"/>
    <s v="INSPENCAO"/>
    <m/>
    <d v="2025-12-16T00:00:00"/>
    <x v="8"/>
    <x v="0"/>
    <x v="12"/>
  </r>
  <r>
    <s v="TFE6B22"/>
    <s v="60645800105143762"/>
    <s v="16/12/2025 12:26:32"/>
    <s v="03608"/>
    <s v="WEIDER DA SILVA RODRIGUES"/>
    <x v="1"/>
    <s v="AUTOMOVEL"/>
    <s v="ARGO"/>
    <s v="FIAT"/>
    <s v="46286315"/>
    <s v="POSTO CENTRAL"/>
    <s v="BOM JESUS"/>
    <s v="GO"/>
    <s v="ETANOL COMUM"/>
    <n v="414"/>
    <n v="11.04"/>
    <s v=" Km/L"/>
    <n v="36782"/>
    <n v="37.5"/>
    <n v="4.5599999999999996"/>
    <n v="171"/>
    <s v="1"/>
    <s v="Planejamento Operaci"/>
    <s v="Planejamento Operaci"/>
    <s v="Operacional"/>
    <m/>
    <d v="2025-12-16T00:00:00"/>
    <x v="8"/>
    <x v="0"/>
    <x v="1"/>
  </r>
  <r>
    <s v="TTQ3C61"/>
    <s v="60645800106472501"/>
    <s v="16/12/2025 12:45:24"/>
    <s v="88512"/>
    <s v="JUAREZ NEVES"/>
    <x v="44"/>
    <s v="Caminhonete"/>
    <s v="SAVEIRO CS RB MF"/>
    <s v="VW"/>
    <s v="45308900"/>
    <s v="POSTO LUPATINI"/>
    <s v="SANTO ANTONIO DA BARRA"/>
    <s v="GO"/>
    <s v="ETANOL COMUM"/>
    <n v="368"/>
    <n v="9.49"/>
    <s v=" Km/L"/>
    <n v="32545"/>
    <n v="38.770000000000003"/>
    <n v="4.6900000000000004"/>
    <n v="181.83"/>
    <s v="1"/>
    <s v="EXT - KSE LOCAÇOES"/>
    <s v="Planejamento Operaci"/>
    <s v="KSE LOCAÇOES"/>
    <m/>
    <d v="2025-12-16T00:00:00"/>
    <x v="8"/>
    <x v="0"/>
    <x v="12"/>
  </r>
  <r>
    <s v="TTG6C15"/>
    <s v="60645800106437736"/>
    <s v="16/12/2025 14:20:07"/>
    <s v="07928"/>
    <s v="JOÃO PAULO SILVA TAVARES"/>
    <x v="64"/>
    <s v="Utilitário"/>
    <s v="SAVEIRO"/>
    <s v="FIAT"/>
    <s v="13335016"/>
    <s v="POSTO TREVO"/>
    <s v="RIO VERDE"/>
    <s v="GO"/>
    <s v="ETANOL COMUM"/>
    <n v="250"/>
    <n v="5.93"/>
    <s v=" Km/L"/>
    <n v="35922"/>
    <n v="42.18"/>
    <n v="4.59"/>
    <n v="193.61"/>
    <s v="161251548"/>
    <s v="EXT - KSE LOCAÇOES"/>
    <s v="Planejamento Operaci"/>
    <s v="KSE LOCAÇOES"/>
    <m/>
    <d v="2025-12-16T00:00:00"/>
    <x v="8"/>
    <x v="0"/>
    <x v="1"/>
  </r>
  <r>
    <s v="SDJ8D65"/>
    <s v="60645800105555897"/>
    <s v="16/12/2025 15:12:07"/>
    <s v="04126"/>
    <s v="LEONARDO ARAUJO LAPERCHE "/>
    <x v="22"/>
    <s v="Caminhonete"/>
    <s v="RAMPAGE"/>
    <s v="RAM"/>
    <s v="36603412"/>
    <s v="POSTO DO RATINHO"/>
    <s v="GOIANIA"/>
    <s v="GO"/>
    <s v="GASOLINA COMUM"/>
    <n v="351"/>
    <n v="6.41"/>
    <s v=" Km/L"/>
    <n v="27481"/>
    <n v="54.8"/>
    <n v="6.47"/>
    <n v="354.56"/>
    <s v="1"/>
    <s v="Planejamento Operaci"/>
    <s v="Planejamento Operaci"/>
    <s v="Operacional"/>
    <m/>
    <d v="2025-12-16T00:00:00"/>
    <x v="8"/>
    <x v="0"/>
    <x v="8"/>
  </r>
  <r>
    <s v="TFD2J89"/>
    <s v="60645800105143710"/>
    <s v="16/12/2025 15:15:40"/>
    <s v="70093"/>
    <s v="CLAUDSTONE DOS REIS MENDES JUNIOR"/>
    <x v="0"/>
    <s v="AUTOMOVEL"/>
    <s v="ARGO"/>
    <s v="FIAT"/>
    <s v="75331003"/>
    <s v="SUPERVIA LAGOA"/>
    <s v="RIO VERDE"/>
    <s v="GO"/>
    <s v="ETANOL COMUM"/>
    <n v="370"/>
    <n v="8.77"/>
    <s v=" Km/L"/>
    <n v="17161"/>
    <n v="42.2"/>
    <n v="4.4889999999999999"/>
    <n v="189.43"/>
    <s v="0"/>
    <s v="Planejamento Operaci"/>
    <s v="Planejamento Operaci"/>
    <s v="Operacional"/>
    <m/>
    <d v="2025-12-16T00:00:00"/>
    <x v="8"/>
    <x v="0"/>
    <x v="0"/>
  </r>
  <r>
    <s v="TFP3B22"/>
    <s v="60645800105143720"/>
    <s v="16/12/2025 15:21:32"/>
    <s v="02769"/>
    <s v="ANDRE LUIS PAULINO"/>
    <x v="6"/>
    <s v="AUTOMOVEL"/>
    <s v="ARGO"/>
    <s v="FIAT"/>
    <s v="36645906"/>
    <s v="AUTO POSTO ESTRELA DO SUL III"/>
    <s v="ACREUNA"/>
    <s v="GO"/>
    <s v="ETANOL COMUM"/>
    <n v="705"/>
    <n v="17.010000000000002"/>
    <s v=" Km/L"/>
    <n v="35190"/>
    <n v="41.45"/>
    <n v="4.7709999999999999"/>
    <n v="197.74"/>
    <s v="0"/>
    <s v="Planejamento Operaci"/>
    <s v="Planejamento Operaci"/>
    <s v="Operacional"/>
    <m/>
    <d v="2025-12-16T00:00:00"/>
    <x v="8"/>
    <x v="0"/>
    <x v="4"/>
  </r>
  <r>
    <s v="IMP0003"/>
    <s v="60645800105124282"/>
    <s v="16/12/2025 15:36:03"/>
    <s v="21706"/>
    <s v="LUIZ MARCELO NEVES"/>
    <x v="19"/>
    <s v="EQUIPAMENTOS"/>
    <s v="IMPLEMENTOS"/>
    <s v="OUTROS"/>
    <s v="81889412"/>
    <s v="POSTO ZERO UM"/>
    <s v="RIO VERDE"/>
    <s v="GO"/>
    <s v="GASOLINA COMUM"/>
    <n v="0"/>
    <n v="0"/>
    <s v=" Km/L"/>
    <n v="0"/>
    <n v="20"/>
    <n v="6.49"/>
    <n v="129.80000000000001"/>
    <s v="0"/>
    <s v="EXT - SAO PEDRO"/>
    <s v="Planejamento Operaci"/>
    <s v="SAO PEDRO"/>
    <m/>
    <d v="2025-12-16T00:00:00"/>
    <x v="8"/>
    <x v="0"/>
    <x v="7"/>
  </r>
  <r>
    <s v="TBE3B75"/>
    <s v="60645800105124380"/>
    <s v="16/12/2025 15:41:11"/>
    <s v="21706"/>
    <s v="LUIZ MARCELO NEVES"/>
    <x v="19"/>
    <s v="Caminhão"/>
    <s v="CAMINHAO CARROCERIA"/>
    <s v="OUTROS"/>
    <s v="81889412"/>
    <s v="POSTO ZERO UM"/>
    <s v="RIO VERDE"/>
    <s v="GO"/>
    <s v="DIESEL S-10"/>
    <n v="0"/>
    <n v="0"/>
    <s v=" Km/L"/>
    <n v="0"/>
    <n v="107.31"/>
    <n v="6.09"/>
    <n v="653.53"/>
    <s v="0"/>
    <s v="EXT - SAO PEDRO"/>
    <s v="Planejamento Operaci"/>
    <s v="SAO PEDRO"/>
    <m/>
    <d v="2025-12-16T00:00:00"/>
    <x v="8"/>
    <x v="0"/>
    <x v="7"/>
  </r>
  <r>
    <s v="TUK2D26"/>
    <s v="60645800106553790"/>
    <s v="16/12/2025 16:48:32"/>
    <s v="00399"/>
    <s v="JULIANO FERNANDES DA SILVA"/>
    <x v="42"/>
    <s v="Caminhonete"/>
    <s v="Caminhonete S10"/>
    <s v="CHEVROLET"/>
    <s v="81889412"/>
    <s v="POSTO ZERO UM"/>
    <s v="RIO VERDE"/>
    <s v="GO"/>
    <s v="DIESEL S-10"/>
    <n v="981"/>
    <n v="15.38"/>
    <s v=" Km/L"/>
    <n v="43041"/>
    <n v="63.79"/>
    <n v="6.09"/>
    <n v="388.49"/>
    <s v="0"/>
    <s v="Planejamento Operaci"/>
    <s v="Planejamento Operaci"/>
    <s v="INSPENCAO"/>
    <m/>
    <d v="2025-12-16T00:00:00"/>
    <x v="8"/>
    <x v="0"/>
    <x v="12"/>
  </r>
  <r>
    <s v="FCW8F66"/>
    <s v="60645800105124371"/>
    <s v="16/12/2025 16:57:14"/>
    <s v="80246"/>
    <s v="FRANCISCO DE ASSIS SOARES"/>
    <x v="19"/>
    <s v="Caminhão"/>
    <s v="11-180"/>
    <s v="VW"/>
    <s v="45307105"/>
    <s v="POSTO GIRASSOL"/>
    <s v="ITUMBIARA"/>
    <s v="GO"/>
    <s v="DIESEL S-10"/>
    <n v="0"/>
    <n v="0"/>
    <s v=" Km/L"/>
    <n v="0"/>
    <n v="66.010000000000005"/>
    <n v="6.09"/>
    <n v="402"/>
    <s v="161260"/>
    <s v="EXT - SAO PEDRO"/>
    <s v="Planejamento Operaci"/>
    <s v="SAO PEDRO"/>
    <m/>
    <d v="2025-12-16T00:00:00"/>
    <x v="8"/>
    <x v="0"/>
    <x v="7"/>
  </r>
  <r>
    <s v="TFE9C14"/>
    <s v="60645800106437370"/>
    <s v="16/12/2025 17:24:25"/>
    <s v="52138"/>
    <s v="ROGERIO LEAO DE SOUZA"/>
    <x v="51"/>
    <s v="EQUIPAMENTOS"/>
    <s v="AMBULANCIA"/>
    <s v="OUTROS"/>
    <s v="13335016"/>
    <s v="POSTO TREVO"/>
    <s v="RIO VERDE"/>
    <s v="GO"/>
    <s v="DIESEL S-10"/>
    <n v="198"/>
    <n v="4.63"/>
    <s v=" Km/L"/>
    <n v="5277"/>
    <n v="42.72"/>
    <n v="6.0910000000000002"/>
    <n v="260.20999999999998"/>
    <s v="161262617"/>
    <s v="Planejamento Operaci"/>
    <s v="Planejamento Operaci"/>
    <s v="Operacional"/>
    <m/>
    <d v="2025-12-16T00:00:00"/>
    <x v="8"/>
    <x v="0"/>
    <x v="13"/>
  </r>
  <r>
    <s v="TFN3B64"/>
    <s v="60645800106437477"/>
    <s v="16/12/2025 17:25:53"/>
    <s v="93980"/>
    <s v="NEILSON NERES PONTES DA ALMEIDA"/>
    <x v="47"/>
    <s v="EQUIPAMENTOS"/>
    <s v="AMBULANCIA"/>
    <s v="OUTROS"/>
    <s v="46286315"/>
    <s v="POSTO CENTRAL"/>
    <s v="BOM JESUS"/>
    <s v="GO"/>
    <s v="DIESEL S-10"/>
    <n v="127"/>
    <n v="5.38"/>
    <s v=" Km/L"/>
    <n v="4115"/>
    <n v="23.62"/>
    <n v="6.24"/>
    <n v="147.38999999999999"/>
    <s v="1"/>
    <s v="Planejamento Operaci"/>
    <s v="Planejamento Operaci"/>
    <s v="Operacional"/>
    <m/>
    <d v="2025-12-16T00:00:00"/>
    <x v="8"/>
    <x v="0"/>
    <x v="13"/>
  </r>
  <r>
    <s v="TTY2C25"/>
    <s v="60645800106472430"/>
    <s v="16/12/2025 18:44:22"/>
    <s v="36807"/>
    <s v="ALEX DOS SANTOS"/>
    <x v="38"/>
    <s v="Caminhonete"/>
    <s v="SAVEIRO CS RB MF"/>
    <s v="VW"/>
    <s v="46286315"/>
    <s v="POSTO CENTRAL"/>
    <s v="BOM JESUS"/>
    <s v="GO"/>
    <s v="ETANOL COMUM"/>
    <n v="244"/>
    <n v="5.54"/>
    <s v=" Km/L"/>
    <n v="43617"/>
    <n v="44.08"/>
    <n v="4.5599999999999996"/>
    <n v="201"/>
    <s v="1"/>
    <s v="EXT - KSE LOCAÇOES"/>
    <s v="Planejamento Operaci"/>
    <s v="KSE LOCAÇOES"/>
    <m/>
    <d v="2025-12-16T00:00:00"/>
    <x v="8"/>
    <x v="0"/>
    <x v="12"/>
  </r>
  <r>
    <s v="TTP5B47"/>
    <s v="60645800106472110"/>
    <s v="16/12/2025 18:51:35"/>
    <s v="02396"/>
    <s v="RENATO DE ALMEIDA VIEIRA"/>
    <x v="40"/>
    <s v="Caminhonete"/>
    <s v="SAVEIRO CS RB MF"/>
    <s v="VW"/>
    <s v="07674909"/>
    <s v="AUTO POSTO INDIARA"/>
    <s v="INDIARA"/>
    <s v="GO"/>
    <s v="ETANOL COMUM"/>
    <n v="383"/>
    <n v="10.72"/>
    <s v=" Km/L"/>
    <n v="44515"/>
    <n v="35.74"/>
    <n v="4.59"/>
    <n v="164.05"/>
    <s v="10566"/>
    <s v="EXT - KSE LOCAÇOES"/>
    <s v="Planejamento Operaci"/>
    <s v="KSE LOCAÇOES"/>
    <m/>
    <d v="2025-12-16T00:00:00"/>
    <x v="8"/>
    <x v="0"/>
    <x v="12"/>
  </r>
  <r>
    <s v="TTT2H95"/>
    <s v="60645800106472477"/>
    <s v="16/12/2025 19:32:02"/>
    <s v="07583"/>
    <s v="DAVID BORGES DOS SANTOS"/>
    <x v="63"/>
    <s v="Caminhonete"/>
    <s v="SAVEIRO CS RB MF"/>
    <s v="VW"/>
    <s v="41826312"/>
    <s v="AUTO POSTO JACARE"/>
    <s v="ACREUNA"/>
    <s v="GO"/>
    <s v="ETANOL COMUM"/>
    <n v="368"/>
    <n v="10.84"/>
    <s v=" Km/L"/>
    <n v="29812"/>
    <n v="33.94"/>
    <n v="4.5209999999999999"/>
    <n v="153.44"/>
    <s v="161270225"/>
    <s v="EXT - KSE LOCAÇOES"/>
    <s v="Planejamento Operaci"/>
    <s v="KSE LOCAÇOES"/>
    <m/>
    <d v="2025-12-16T00:00:00"/>
    <x v="8"/>
    <x v="0"/>
    <x v="12"/>
  </r>
  <r>
    <s v="TTR3A31"/>
    <s v="60645800106472404"/>
    <s v="16/12/2025 19:46:49"/>
    <s v="75150"/>
    <s v="PETTERSON PERIS BENJAMIN"/>
    <x v="53"/>
    <s v="Caminhonete"/>
    <s v="SAVEIRO CS RB MF"/>
    <s v="VW"/>
    <s v="46209914"/>
    <s v="DECIO RIO VERDE"/>
    <s v="RIO VERDE"/>
    <s v="GO"/>
    <s v="ETANOL COMUM"/>
    <n v="281"/>
    <n v="6.72"/>
    <s v=" Km/L"/>
    <n v="41419"/>
    <n v="41.81"/>
    <n v="4.49"/>
    <n v="187.73"/>
    <s v="202512161946"/>
    <s v="EXT - KSE LOCAÇOES"/>
    <s v="Planejamento Operaci"/>
    <s v="KSE LOCAÇOES"/>
    <m/>
    <d v="2025-12-16T00:00:00"/>
    <x v="8"/>
    <x v="0"/>
    <x v="12"/>
  </r>
  <r>
    <s v="TUF2B45"/>
    <s v="60645800106472420"/>
    <s v="16/12/2025 21:08:21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389"/>
    <n v="10.56"/>
    <s v=" Km/L"/>
    <n v="51530"/>
    <n v="36.840000000000003"/>
    <n v="4.49"/>
    <n v="165.41"/>
    <s v="0"/>
    <s v="EXT - KSE LOCAÇOES"/>
    <s v="Planejamento Operaci"/>
    <s v="KSE LOCAÇOES"/>
    <m/>
    <d v="2025-12-16T00:00:00"/>
    <x v="8"/>
    <x v="0"/>
    <x v="12"/>
  </r>
  <r>
    <s v="TGC9A34"/>
    <s v="60645800106437250"/>
    <s v="17/12/2025 00:06:29"/>
    <s v="02679"/>
    <s v="DIOGO MARCAL PEREIRA"/>
    <x v="48"/>
    <s v="EQUIPAMENTOS"/>
    <s v="AMBULANCIA"/>
    <s v="OUTROS"/>
    <s v="26406711"/>
    <s v="POSTO ZANDONADI"/>
    <s v="GUAPO"/>
    <s v="GO"/>
    <s v="DIESEL S-10"/>
    <n v="399"/>
    <n v="6.19"/>
    <s v=" Km/L"/>
    <n v="7408"/>
    <n v="64.459999999999994"/>
    <n v="6.19"/>
    <n v="399.01"/>
    <s v="1712313"/>
    <s v="Planejamento Operaci"/>
    <s v="Planejamento Operaci"/>
    <s v="Operacional"/>
    <m/>
    <d v="2025-12-17T00:00:00"/>
    <x v="8"/>
    <x v="0"/>
    <x v="13"/>
  </r>
  <r>
    <s v="TUG2C45"/>
    <s v="60645800106437770"/>
    <s v="17/12/2025 00:18:12"/>
    <s v="03921"/>
    <s v="IVAIR JUNIOR ARAUJO NOGUEIRA"/>
    <x v="54"/>
    <s v="Utilitário"/>
    <s v="SAVEIRO"/>
    <s v="FIAT"/>
    <s v="81889412"/>
    <s v="POSTO ZERO UM"/>
    <s v="RIO VERDE"/>
    <s v="GO"/>
    <s v="ETANOL COMUM"/>
    <n v="405"/>
    <n v="10.28"/>
    <s v=" Km/L"/>
    <n v="45741"/>
    <n v="39.380000000000003"/>
    <n v="4.79"/>
    <n v="188.63"/>
    <s v="1"/>
    <s v="EXT - KSE LOCAÇOES"/>
    <s v="Planejamento Operaci"/>
    <s v="KSE LOCAÇOES"/>
    <m/>
    <d v="2025-12-17T00:00:00"/>
    <x v="8"/>
    <x v="0"/>
    <x v="12"/>
  </r>
  <r>
    <s v="TTT2H95"/>
    <s v="60645800106472477"/>
    <s v="17/12/2025 03:46:09"/>
    <s v="07583"/>
    <s v="DAVID BORGES DOS SANTOS"/>
    <x v="63"/>
    <s v="Caminhonete"/>
    <s v="SAVEIRO CS RB MF"/>
    <s v="VW"/>
    <s v="07674909"/>
    <s v="AUTO POSTO INDIARA"/>
    <s v="INDIARA"/>
    <s v="GO"/>
    <s v="ETANOL COMUM"/>
    <n v="430"/>
    <n v="11.58"/>
    <s v=" Km/L"/>
    <n v="30242"/>
    <n v="37.14"/>
    <n v="4.79"/>
    <n v="177.9"/>
    <s v="10568"/>
    <s v="EXT - KSE LOCAÇOES"/>
    <s v="Planejamento Operaci"/>
    <s v="KSE LOCAÇOES"/>
    <m/>
    <d v="2025-12-17T00:00:00"/>
    <x v="8"/>
    <x v="0"/>
    <x v="12"/>
  </r>
  <r>
    <s v="TUF2B45"/>
    <s v="60645800106472420"/>
    <s v="17/12/2025 04:38:59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397"/>
    <n v="11.34"/>
    <s v=" Km/L"/>
    <n v="51927"/>
    <n v="35.020000000000003"/>
    <n v="4.5129999999999999"/>
    <n v="158.05000000000001"/>
    <s v="0"/>
    <s v="EXT - KSE LOCAÇOES"/>
    <s v="Planejamento Operaci"/>
    <s v="KSE LOCAÇOES"/>
    <m/>
    <d v="2025-12-17T00:00:00"/>
    <x v="8"/>
    <x v="0"/>
    <x v="12"/>
  </r>
  <r>
    <s v="TTR3A31"/>
    <s v="60645800106472404"/>
    <s v="17/12/2025 04:59:23"/>
    <s v="75150"/>
    <s v="PETTERSON PERIS BENJAMIN"/>
    <x v="53"/>
    <s v="Caminhonete"/>
    <s v="SAVEIRO CS RB MF"/>
    <s v="VW"/>
    <s v="46209914"/>
    <s v="DECIO RIO VERDE"/>
    <s v="RIO VERDE"/>
    <s v="GO"/>
    <s v="ETANOL COMUM"/>
    <n v="458"/>
    <n v="11.13"/>
    <s v=" Km/L"/>
    <n v="41877"/>
    <n v="41.16"/>
    <n v="4.49"/>
    <n v="184.81"/>
    <s v="202512170458"/>
    <s v="EXT - KSE LOCAÇOES"/>
    <s v="Planejamento Operaci"/>
    <s v="KSE LOCAÇOES"/>
    <m/>
    <d v="2025-12-17T00:00:00"/>
    <x v="8"/>
    <x v="0"/>
    <x v="12"/>
  </r>
  <r>
    <s v="TTP5B47"/>
    <s v="60645800106472110"/>
    <s v="17/12/2025 05:40:34"/>
    <s v="02710"/>
    <s v="RAINON LOPES ALMEIDA"/>
    <x v="40"/>
    <s v="Caminhonete"/>
    <s v="SAVEIRO CS RB MF"/>
    <s v="VW"/>
    <s v="75331801"/>
    <s v="DECIO CEZARINA"/>
    <s v="CEZARINA"/>
    <s v="GO"/>
    <s v="ETANOL COMUM"/>
    <n v="433"/>
    <n v="11.55"/>
    <s v=" Km/L"/>
    <n v="44948"/>
    <n v="37.49"/>
    <n v="4.59"/>
    <n v="172.08"/>
    <s v="202512170540"/>
    <s v="EXT - KSE LOCAÇOES"/>
    <s v="Planejamento Operaci"/>
    <s v="KSE LOCAÇOES"/>
    <m/>
    <d v="2025-12-17T00:00:00"/>
    <x v="8"/>
    <x v="0"/>
    <x v="12"/>
  </r>
  <r>
    <s v="TTQ4C10"/>
    <s v="60645800106553930"/>
    <s v="17/12/2025 06:11:36"/>
    <s v="93910"/>
    <s v="DIVINO AVELINO DOS SANTOS"/>
    <x v="31"/>
    <s v="Caminhonete"/>
    <s v="Caminhonete S10"/>
    <s v="CHEVROLET"/>
    <s v="26406711"/>
    <s v="POSTO ZANDONADI"/>
    <s v="GUAPO"/>
    <s v="GO"/>
    <s v="DIESEL S-10"/>
    <n v="761"/>
    <n v="14.49"/>
    <s v=" Km/L"/>
    <n v="49949"/>
    <n v="52.51"/>
    <n v="6.1909999999999998"/>
    <n v="325.08999999999997"/>
    <s v="171222231"/>
    <s v="Planejamento Operaci"/>
    <s v="Planejamento Operaci"/>
    <s v="INSPENCAO"/>
    <m/>
    <d v="2025-12-17T00:00:00"/>
    <x v="8"/>
    <x v="0"/>
    <x v="12"/>
  </r>
  <r>
    <s v="TTY2C25"/>
    <s v="60645800106472430"/>
    <s v="17/12/2025 06:17:53"/>
    <s v="03603"/>
    <s v="RAFAEL OLIVEIRA MORAIS "/>
    <x v="38"/>
    <s v="Caminhonete"/>
    <s v="SAVEIRO CS RB MF"/>
    <s v="VW"/>
    <s v="46286315"/>
    <s v="POSTO CENTRAL"/>
    <s v="BOM JESUS"/>
    <s v="GO"/>
    <s v="ETANOL COMUM"/>
    <n v="354"/>
    <n v="9.5"/>
    <s v=" Km/L"/>
    <n v="43971"/>
    <n v="37.28"/>
    <n v="4.5599999999999996"/>
    <n v="170.01"/>
    <s v="1"/>
    <s v="EXT - KSE LOCAÇOES"/>
    <s v="Planejamento Operaci"/>
    <s v="KSE LOCAÇOES"/>
    <m/>
    <d v="2025-12-17T00:00:00"/>
    <x v="8"/>
    <x v="0"/>
    <x v="12"/>
  </r>
  <r>
    <s v="FKM6D96"/>
    <s v="60645800105124347"/>
    <s v="17/12/2025 06:44:45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90.7"/>
    <n v="5.99"/>
    <n v="543.33000000000004"/>
    <s v="171224196"/>
    <s v="EXT - SAO PEDRO"/>
    <s v="Planejamento Operaci"/>
    <s v="SAO PEDRO"/>
    <m/>
    <d v="2025-12-17T00:00:00"/>
    <x v="8"/>
    <x v="0"/>
    <x v="7"/>
  </r>
  <r>
    <s v="TUG2C45"/>
    <s v="60645800106437770"/>
    <s v="17/12/2025 07:00:43"/>
    <s v="03921"/>
    <s v="IVAIR JUNIOR ARAUJO NOGUEIRA"/>
    <x v="54"/>
    <s v="Utilitário"/>
    <s v="SAVEIRO"/>
    <s v="FIAT"/>
    <s v="81889412"/>
    <s v="POSTO ZERO UM"/>
    <s v="RIO VERDE"/>
    <s v="GO"/>
    <s v="ETANOL COMUM"/>
    <n v="200"/>
    <n v="8.66"/>
    <s v=" Km/L"/>
    <n v="45941"/>
    <n v="23.1"/>
    <n v="4.79"/>
    <n v="110.65"/>
    <s v="1"/>
    <s v="EXT - KSE LOCAÇOES"/>
    <s v="Planejamento Operaci"/>
    <s v="KSE LOCAÇOES"/>
    <m/>
    <d v="2025-12-17T00:00:00"/>
    <x v="8"/>
    <x v="0"/>
    <x v="12"/>
  </r>
  <r>
    <s v="TFX7J72"/>
    <s v="60645800105836505"/>
    <s v="17/12/2025 07:04:35"/>
    <s v="03126"/>
    <s v="PEDRO PAULO SILVA SANTOS"/>
    <x v="11"/>
    <s v="AUTOMOVEL"/>
    <s v="ARGO"/>
    <s v="FIAT"/>
    <s v="81820912"/>
    <s v="AUTO POSTO KR 06"/>
    <s v="RIO VERDE"/>
    <s v="GO"/>
    <s v="ETANOL COMUM"/>
    <n v="263"/>
    <n v="7.97"/>
    <s v=" Km/L"/>
    <n v="49788"/>
    <n v="32.979999999999997"/>
    <n v="4.6900000000000004"/>
    <n v="154.66999999999999"/>
    <s v="0"/>
    <s v="Planejamento Operaci"/>
    <s v="Planejamento Operaci"/>
    <s v="Operacional"/>
    <m/>
    <d v="2025-12-17T00:00:00"/>
    <x v="8"/>
    <x v="0"/>
    <x v="4"/>
  </r>
  <r>
    <s v="TGM2I26"/>
    <s v="60645800106437620"/>
    <s v="17/12/2025 07:20:30"/>
    <s v="59226"/>
    <s v="PASCHOAL FAVORITTO DE QUEIROZ"/>
    <x v="52"/>
    <s v="Utilitário"/>
    <s v="FIORINO"/>
    <s v="FIAT"/>
    <s v="69479601"/>
    <s v="REDE SANTA LUZIA X"/>
    <s v="GOIANIA"/>
    <s v="GO"/>
    <s v="ETANOL COMUM"/>
    <n v="325"/>
    <n v="6.21"/>
    <s v=" Km/L"/>
    <n v="9057"/>
    <n v="52.3"/>
    <n v="5.2709999999999999"/>
    <n v="275.66000000000003"/>
    <s v="158258"/>
    <s v="EXT - KSE LOCAÇOES"/>
    <s v="Planejamento Operaci"/>
    <s v="Operacional"/>
    <m/>
    <d v="2025-12-17T00:00:00"/>
    <x v="8"/>
    <x v="0"/>
    <x v="5"/>
  </r>
  <r>
    <s v="TUW2D74"/>
    <s v="60645800105124310"/>
    <s v="17/12/2025 08:03:00"/>
    <s v="77093"/>
    <s v="AGNALDO FERREIRA DA CUNHA"/>
    <x v="35"/>
    <s v="Automóvel"/>
    <s v="CHEVROLET/S10 LS DD4"/>
    <s v="CHEVROLET"/>
    <s v="45364511"/>
    <s v="AUTO POSTO CERRADO 4"/>
    <s v="ITUMBIARA"/>
    <s v="GO"/>
    <s v="DIESEL S-10"/>
    <n v="839"/>
    <n v="13.25"/>
    <s v=" Km/L"/>
    <n v="41085"/>
    <n v="63.33"/>
    <n v="5.69"/>
    <n v="360.35"/>
    <s v="370797"/>
    <s v="Planejamento Operaci"/>
    <s v="Planejamento Operaci"/>
    <s v="Operacional"/>
    <m/>
    <d v="2025-12-17T00:00:00"/>
    <x v="8"/>
    <x v="0"/>
    <x v="12"/>
  </r>
  <r>
    <s v="TFF5D72"/>
    <s v="60645800105143780"/>
    <s v="17/12/2025 08:26:27"/>
    <s v="73410"/>
    <s v="BRUNO SOUSA DIAS"/>
    <x v="2"/>
    <s v="AUTOMOVEL"/>
    <s v="ARGO"/>
    <s v="FIAT"/>
    <s v="46209914"/>
    <s v="DECIO RIO VERDE"/>
    <s v="RIO VERDE"/>
    <s v="GO"/>
    <s v="ETANOL COMUM"/>
    <n v="265"/>
    <n v="9.69"/>
    <s v=" Km/L"/>
    <n v="16630"/>
    <n v="27.36"/>
    <n v="4.49"/>
    <n v="122.85"/>
    <s v="202512170825"/>
    <s v="Planejamento Operaci"/>
    <s v="Planejamento Operaci"/>
    <s v="Operacional"/>
    <m/>
    <d v="2025-12-17T00:00:00"/>
    <x v="8"/>
    <x v="0"/>
    <x v="0"/>
  </r>
  <r>
    <s v="TTQ3C61"/>
    <s v="60645800106472501"/>
    <s v="17/12/2025 08:32:56"/>
    <s v="88512"/>
    <s v="JUAREZ NEVES"/>
    <x v="44"/>
    <s v="Caminhonete"/>
    <s v="SAVEIRO CS RB MF"/>
    <s v="VW"/>
    <s v="45308900"/>
    <s v="POSTO LUPATINI"/>
    <s v="SANTO ANTONIO DA BARRA"/>
    <s v="GO"/>
    <s v="ETANOL COMUM"/>
    <n v="395"/>
    <n v="9.15"/>
    <s v=" Km/L"/>
    <n v="32940"/>
    <n v="43.15"/>
    <n v="4.6900000000000004"/>
    <n v="202.37"/>
    <s v="1"/>
    <s v="EXT - KSE LOCAÇOES"/>
    <s v="Planejamento Operaci"/>
    <s v="KSE LOCAÇOES"/>
    <m/>
    <d v="2025-12-17T00:00:00"/>
    <x v="8"/>
    <x v="0"/>
    <x v="12"/>
  </r>
  <r>
    <s v="TGE1F64"/>
    <s v="60645800106437404"/>
    <s v="17/12/2025 09:07:17"/>
    <s v="70145"/>
    <s v="LUCAS HENRIQUE MAGALHAES DE SOUZA "/>
    <x v="33"/>
    <s v="Caminhonete"/>
    <s v="AMBULANCIA DUCATO"/>
    <s v="FIAT"/>
    <s v="53030006"/>
    <s v="KR TREVO"/>
    <s v="SANTA HELENA DE GOIAS"/>
    <s v="GO"/>
    <s v="DIESEL S-10"/>
    <n v="378"/>
    <n v="6.04"/>
    <s v=" Km/L"/>
    <n v="8146"/>
    <n v="62.59"/>
    <n v="6.19"/>
    <n v="387.45"/>
    <s v="1"/>
    <s v="Planejamento Operaci"/>
    <s v="Planejamento Operaci"/>
    <s v="Operacional"/>
    <m/>
    <d v="2025-12-17T00:00:00"/>
    <x v="8"/>
    <x v="0"/>
    <x v="13"/>
  </r>
  <r>
    <s v="TFY6E09"/>
    <s v="60645800105143700"/>
    <s v="17/12/2025 09:15:57"/>
    <s v="04380"/>
    <s v="PAULO ROBERTO BATISTA DE MOURA JUNIOR"/>
    <x v="15"/>
    <s v="AUTOMOVEL"/>
    <s v="ARGO"/>
    <s v="FIAT"/>
    <s v="87183400"/>
    <s v="MARAJO GUAPO"/>
    <s v="GUAPO"/>
    <s v="GO"/>
    <s v="ETANOL COMUM"/>
    <n v="370"/>
    <n v="8.67"/>
    <s v=" Km/L"/>
    <n v="32701"/>
    <n v="42.69"/>
    <n v="4.9909999999999997"/>
    <n v="213.07"/>
    <s v="0"/>
    <s v="Planejamento Operaci"/>
    <s v="Planejamento Operaci"/>
    <s v="Operacional"/>
    <m/>
    <d v="2025-12-17T00:00:00"/>
    <x v="8"/>
    <x v="0"/>
    <x v="1"/>
  </r>
  <r>
    <s v="TFE6B22"/>
    <s v="60645800105143762"/>
    <s v="17/12/2025 09:48:36"/>
    <s v="03608"/>
    <s v="WEIDER DA SILVA RODRIGUES"/>
    <x v="1"/>
    <s v="AUTOMOVEL"/>
    <s v="ARGO"/>
    <s v="FIAT"/>
    <s v="46247807"/>
    <s v="CD AUTO POSTO"/>
    <s v="PONTALINA"/>
    <s v="GO"/>
    <s v="ETANOL COMUM"/>
    <n v="358"/>
    <n v="9.9600000000000009"/>
    <s v=" Km/L"/>
    <n v="37140"/>
    <n v="35.93"/>
    <n v="5.1109999999999998"/>
    <n v="183.64"/>
    <s v="0"/>
    <s v="Planejamento Operaci"/>
    <s v="Planejamento Operaci"/>
    <s v="Operacional"/>
    <m/>
    <d v="2025-12-17T00:00:00"/>
    <x v="8"/>
    <x v="0"/>
    <x v="1"/>
  </r>
  <r>
    <s v="TTV4H65"/>
    <s v="60645800106437744"/>
    <s v="17/12/2025 09:59:24"/>
    <s v="09697"/>
    <s v="HUILDSON ROSA BARBOSA"/>
    <x v="65"/>
    <s v="Caminhonete"/>
    <s v="SAVEIRO CD RB MF"/>
    <s v="VOLKSWAGEN"/>
    <s v="92221200"/>
    <s v="POSTO AMERICA"/>
    <s v="GUAPO"/>
    <s v="GO"/>
    <s v="ETANOL COMUM"/>
    <n v="341"/>
    <n v="8.58"/>
    <s v=" Km/L"/>
    <n v="4306"/>
    <n v="39.75"/>
    <n v="4.99"/>
    <n v="198.37"/>
    <s v="0"/>
    <s v="EXT - KSE LOCAÇOES"/>
    <s v="Planejamento Operaci"/>
    <s v="KSE LOCAÇOES"/>
    <m/>
    <d v="2025-12-17T00:00:00"/>
    <x v="8"/>
    <x v="0"/>
    <x v="12"/>
  </r>
  <r>
    <s v="TTG6C15"/>
    <s v="60645800106437736"/>
    <s v="17/12/2025 10:21:35"/>
    <s v="07928"/>
    <s v="JOÃO PAULO SILVA TAVARES"/>
    <x v="64"/>
    <s v="Utilitário"/>
    <s v="SAVEIRO"/>
    <s v="FIAT"/>
    <s v="87183400"/>
    <s v="MARAJO GUAPO"/>
    <s v="GUAPO"/>
    <s v="GO"/>
    <s v="ETANOL COMUM"/>
    <n v="217"/>
    <n v="6.11"/>
    <s v=" Km/L"/>
    <n v="36139"/>
    <n v="35.51"/>
    <n v="4.9909999999999997"/>
    <n v="177.24"/>
    <s v="0"/>
    <s v="EXT - KSE LOCAÇOES"/>
    <s v="Planejamento Operaci"/>
    <s v="KSE LOCAÇOES"/>
    <m/>
    <d v="2025-12-17T00:00:00"/>
    <x v="8"/>
    <x v="0"/>
    <x v="1"/>
  </r>
  <r>
    <s v="TFW2H32"/>
    <s v="60645800105143835"/>
    <s v="17/12/2025 12:53:50"/>
    <s v="99638"/>
    <s v="LAFAIETE DE SOUZA SANTOS"/>
    <x v="10"/>
    <s v="AUTOMOVEL"/>
    <s v="ARGO"/>
    <s v="FIAT"/>
    <s v="46209914"/>
    <s v="DECIO RIO VERDE"/>
    <s v="RIO VERDE"/>
    <s v="GO"/>
    <s v="ETANOL COMUM"/>
    <n v="356"/>
    <n v="8.9600000000000009"/>
    <s v=" Km/L"/>
    <n v="44865"/>
    <n v="39.71"/>
    <n v="4.49"/>
    <n v="178.3"/>
    <s v="202512171253"/>
    <s v="Planejamento Operaci"/>
    <s v="Planejamento Operaci"/>
    <s v="Operacional"/>
    <m/>
    <d v="2025-12-17T00:00:00"/>
    <x v="8"/>
    <x v="0"/>
    <x v="3"/>
  </r>
  <r>
    <s v="TLR1J91"/>
    <s v="60645800106043065"/>
    <s v="17/12/2025 13:17:12"/>
    <s v="02910"/>
    <s v="EMERSON CRISTIANO DA SILVEIRA"/>
    <x v="23"/>
    <s v="Caminhonete"/>
    <s v="SAVEIRO"/>
    <s v="VOLKSWAGEN"/>
    <s v="75331003"/>
    <s v="SUPERVIA LAGOA"/>
    <s v="RIO VERDE"/>
    <s v="GO"/>
    <s v="ETANOL COMUM"/>
    <n v="0"/>
    <n v="0"/>
    <s v=" Km/L"/>
    <s v="-"/>
    <n v="51.24"/>
    <n v="4.49"/>
    <n v="230.07"/>
    <s v="0"/>
    <s v="Planejamento Operaci"/>
    <s v="Planejamento Operaci"/>
    <s v="Operacional"/>
    <m/>
    <d v="2025-12-17T00:00:00"/>
    <x v="8"/>
    <x v="0"/>
    <x v="9"/>
  </r>
  <r>
    <s v="TFN0D12"/>
    <s v="60645800105143746"/>
    <s v="17/12/2025 13:25:35"/>
    <s v="00390"/>
    <s v="SILVINO JOSE DE BRITO"/>
    <x v="5"/>
    <s v="AUTOMOVEL"/>
    <s v="ARGO"/>
    <s v="FIAT"/>
    <s v="75331801"/>
    <s v="DECIO CEZARINA"/>
    <s v="CEZARINA"/>
    <s v="GO"/>
    <s v="ETANOL COMUM"/>
    <n v="381"/>
    <n v="11.14"/>
    <s v=" Km/L"/>
    <n v="25453"/>
    <n v="34.19"/>
    <n v="4.59"/>
    <n v="156.93"/>
    <s v="202512171324"/>
    <s v="Planejamento Operaci"/>
    <s v="Planejamento Operaci"/>
    <s v="Operacional"/>
    <m/>
    <d v="2025-12-17T00:00:00"/>
    <x v="8"/>
    <x v="0"/>
    <x v="3"/>
  </r>
  <r>
    <s v="TUG2C45"/>
    <s v="60645800106437770"/>
    <s v="17/12/2025 13:54:07"/>
    <s v="03458"/>
    <s v="RAUL DOS SANTOS SOUSA"/>
    <x v="54"/>
    <s v="Utilitário"/>
    <s v="SAVEIRO"/>
    <s v="FIAT"/>
    <s v="81889412"/>
    <s v="POSTO ZERO UM"/>
    <s v="RIO VERDE"/>
    <s v="GO"/>
    <s v="ETANOL COMUM"/>
    <n v="307"/>
    <n v="9.02"/>
    <s v=" Km/L"/>
    <n v="24684"/>
    <n v="34.04"/>
    <n v="4.79"/>
    <n v="163.05000000000001"/>
    <s v="0"/>
    <s v="EXT - KSE LOCAÇOES"/>
    <s v="Planejamento Operaci"/>
    <s v="KSE LOCAÇOES"/>
    <m/>
    <d v="2025-12-17T00:00:00"/>
    <x v="8"/>
    <x v="0"/>
    <x v="12"/>
  </r>
  <r>
    <s v="IMP0004"/>
    <s v="60645800105124300"/>
    <s v="17/12/2025 13:57:23"/>
    <s v="03709"/>
    <s v="NAFTALI VINICIO NEVES DE OLIVEIRA"/>
    <x v="19"/>
    <s v="EQUIPAMENTOS"/>
    <s v="IMPLEMENTOS"/>
    <s v="OUTROS"/>
    <s v="81889412"/>
    <s v="POSTO ZERO UM"/>
    <s v="RIO VERDE"/>
    <s v="GO"/>
    <s v="GASOLINA COMUM"/>
    <n v="0"/>
    <n v="0"/>
    <s v=" Km/L"/>
    <n v="0"/>
    <n v="20"/>
    <n v="6.49"/>
    <n v="129.80000000000001"/>
    <s v="0"/>
    <s v="EXT - SAO PEDRO"/>
    <s v="Planejamento Operaci"/>
    <s v="SAO PEDRO"/>
    <m/>
    <d v="2025-12-17T00:00:00"/>
    <x v="8"/>
    <x v="0"/>
    <x v="7"/>
  </r>
  <r>
    <s v="TFS3C72"/>
    <s v="60645800105143738"/>
    <s v="17/12/2025 14:05:29"/>
    <s v="00271"/>
    <s v="HEDER OLIVEIRA SANTANA"/>
    <x v="9"/>
    <s v="AUTOMOVEL"/>
    <s v="ARGO"/>
    <s v="FIAT"/>
    <s v="53081700"/>
    <s v="POSTO Z   Z SANTA MA"/>
    <s v="GUAPO"/>
    <s v="GO"/>
    <s v="ETANOL COMUM"/>
    <n v="300"/>
    <n v="7.81"/>
    <s v=" Km/L"/>
    <n v="61086"/>
    <n v="38.42"/>
    <n v="4.99"/>
    <n v="191.7"/>
    <s v="0"/>
    <s v="Planejamento Operaci"/>
    <s v="Planejamento Operaci"/>
    <s v="Operacional"/>
    <m/>
    <d v="2025-12-17T00:00:00"/>
    <x v="8"/>
    <x v="0"/>
    <x v="4"/>
  </r>
  <r>
    <s v="TUK2D26"/>
    <s v="60645800106553790"/>
    <s v="17/12/2025 14:22:35"/>
    <s v="00399"/>
    <s v="JULIANO FERNANDES DA SILVA"/>
    <x v="42"/>
    <s v="Caminhonete"/>
    <s v="Caminhonete S10"/>
    <s v="CHEVROLET"/>
    <s v="75331003"/>
    <s v="SUPERVIA LAGOA"/>
    <s v="RIO VERDE"/>
    <s v="GO"/>
    <s v="DIESEL S-10"/>
    <n v="908"/>
    <n v="15.44"/>
    <s v=" Km/L"/>
    <n v="43949"/>
    <n v="58.8"/>
    <n v="6.19"/>
    <n v="363.97"/>
    <s v="0"/>
    <s v="Planejamento Operaci"/>
    <s v="Planejamento Operaci"/>
    <s v="INSPENCAO"/>
    <m/>
    <d v="2025-12-17T00:00:00"/>
    <x v="8"/>
    <x v="0"/>
    <x v="12"/>
  </r>
  <r>
    <s v="TUF2B45"/>
    <s v="60645800106472420"/>
    <s v="17/12/2025 14:50:49"/>
    <s v="01318"/>
    <s v="JOAO BATISTA REIS"/>
    <x v="37"/>
    <s v="Caminhonete"/>
    <s v="SAVEIRO CS RB MF"/>
    <s v="VW"/>
    <s v="46286315"/>
    <s v="POSTO CENTRAL"/>
    <s v="BOM JESUS"/>
    <s v="GO"/>
    <s v="ETANOL COMUM"/>
    <n v="447"/>
    <n v="10.14"/>
    <s v=" Km/L"/>
    <n v="52374"/>
    <n v="44.08"/>
    <n v="4.5599999999999996"/>
    <n v="201.01"/>
    <s v="1"/>
    <s v="EXT - KSE LOCAÇOES"/>
    <s v="Planejamento Operaci"/>
    <s v="KSE LOCAÇOES"/>
    <m/>
    <d v="2025-12-17T00:00:00"/>
    <x v="8"/>
    <x v="0"/>
    <x v="12"/>
  </r>
  <r>
    <s v="TLO0E87"/>
    <s v="60645800106184255"/>
    <s v="17/12/2025 14:54:19"/>
    <s v="04911"/>
    <s v="HYAGO GONÇALVES FERNANDES"/>
    <x v="43"/>
    <s v="EQUIPAMENTOS"/>
    <s v="GUINCHO LEVE"/>
    <s v="EQUIPAMENTO"/>
    <s v="87183400"/>
    <s v="MARAJO GUAPO"/>
    <s v="GUAPO"/>
    <s v="GO"/>
    <s v="DIESEL S-10"/>
    <n v="332"/>
    <n v="5.54"/>
    <s v=" Km/L"/>
    <n v="12916"/>
    <n v="59.93"/>
    <n v="6.04"/>
    <n v="361.98"/>
    <s v="0"/>
    <s v="EXT - LUCCA JR"/>
    <s v="Planejamento Operaci"/>
    <s v="LUCCA JR"/>
    <m/>
    <d v="2025-12-17T00:00:00"/>
    <x v="8"/>
    <x v="0"/>
    <x v="11"/>
  </r>
  <r>
    <s v="TTT2H95"/>
    <s v="60645800106472477"/>
    <s v="17/12/2025 15:01:57"/>
    <s v="01042"/>
    <s v="EDUARDO SANTOS"/>
    <x v="63"/>
    <s v="Caminhonete"/>
    <s v="SAVEIRO CS RB MF"/>
    <s v="VW"/>
    <s v="41826312"/>
    <s v="AUTO POSTO JACARE"/>
    <s v="ACREUNA"/>
    <s v="GO"/>
    <s v="ETANOL COMUM"/>
    <n v="484"/>
    <n v="10.37"/>
    <s v=" Km/L"/>
    <n v="30726"/>
    <n v="46.69"/>
    <n v="4.5199999999999996"/>
    <n v="211.06"/>
    <s v="171254039"/>
    <s v="EXT - KSE LOCAÇOES"/>
    <s v="Planejamento Operaci"/>
    <s v="KSE LOCAÇOES"/>
    <m/>
    <d v="2025-12-17T00:00:00"/>
    <x v="8"/>
    <x v="0"/>
    <x v="12"/>
  </r>
  <r>
    <s v="KAZ5F74"/>
    <s v="60645800105124355"/>
    <s v="17/12/2025 15:19:37"/>
    <s v="09808"/>
    <s v="DOUGLAS OLIVEIRA SANTOS"/>
    <x v="19"/>
    <s v="Caminhão"/>
    <s v="L 1113"/>
    <s v="IVECO"/>
    <s v="31878011"/>
    <s v="POSTO CAMPESTRE"/>
    <s v="RIO VERDE"/>
    <s v="GO"/>
    <s v="DIESEL COMUM"/>
    <n v="0"/>
    <n v="0"/>
    <s v=" Km/L"/>
    <n v="0"/>
    <n v="135.25"/>
    <n v="5.99"/>
    <n v="810.15"/>
    <s v="171255136"/>
    <s v="EXT - SAO PEDRO"/>
    <s v="Planejamento Operaci"/>
    <s v="SAO PEDRO"/>
    <m/>
    <d v="2025-12-17T00:00:00"/>
    <x v="8"/>
    <x v="0"/>
    <x v="7"/>
  </r>
  <r>
    <s v="TFV8C74"/>
    <s v="60645800106437299"/>
    <s v="17/12/2025 15:27:59"/>
    <s v="70145"/>
    <s v="LUCAS HENRIQUE MAGALHAES DE SOUZA "/>
    <x v="34"/>
    <s v="Automóvel"/>
    <s v="AMBULANCIA"/>
    <s v="VOLKSWAGEN"/>
    <s v="07674909"/>
    <s v="AUTO POSTO INDIARA"/>
    <s v="INDIARA"/>
    <s v="GO"/>
    <s v="DIESEL S-10"/>
    <n v="429"/>
    <n v="5.86"/>
    <s v=" Km/L"/>
    <n v="6634"/>
    <n v="73.25"/>
    <n v="5.95"/>
    <n v="435.84"/>
    <s v="10580"/>
    <s v="Planejamento Operaci"/>
    <s v="Planejamento Operaci"/>
    <s v="RESGATE"/>
    <m/>
    <d v="2025-12-17T00:00:00"/>
    <x v="8"/>
    <x v="0"/>
    <x v="13"/>
  </r>
  <r>
    <s v="TTR3A31"/>
    <s v="60645800106472404"/>
    <s v="17/12/2025 16:11:45"/>
    <s v="95143"/>
    <s v="NILDO ANTONIO DE SOUSA"/>
    <x v="53"/>
    <s v="Caminhonete"/>
    <s v="SAVEIRO CS RB MF"/>
    <s v="VW"/>
    <s v="46209914"/>
    <s v="DECIO RIO VERDE"/>
    <s v="RIO VERDE"/>
    <s v="GO"/>
    <s v="ETANOL COMUM"/>
    <n v="314"/>
    <n v="7.71"/>
    <s v=" Km/L"/>
    <n v="42191"/>
    <n v="40.75"/>
    <n v="4.49"/>
    <n v="182.97"/>
    <s v="202512171611"/>
    <s v="EXT - KSE LOCAÇOES"/>
    <s v="Planejamento Operaci"/>
    <s v="KSE LOCAÇOES"/>
    <m/>
    <d v="2025-12-17T00:00:00"/>
    <x v="8"/>
    <x v="0"/>
    <x v="12"/>
  </r>
  <r>
    <s v="TTY2C25"/>
    <s v="60645800106472430"/>
    <s v="17/12/2025 17:19:41"/>
    <s v="36807"/>
    <s v="ALEX DOS SANTOS"/>
    <x v="38"/>
    <s v="Caminhonete"/>
    <s v="SAVEIRO CS RB MF"/>
    <s v="VW"/>
    <s v="46286315"/>
    <s v="POSTO CENTRAL"/>
    <s v="BOM JESUS"/>
    <s v="GO"/>
    <s v="ETANOL COMUM"/>
    <n v="355"/>
    <n v="7.13"/>
    <s v=" Km/L"/>
    <n v="44326"/>
    <n v="49.78"/>
    <n v="4.5599999999999996"/>
    <n v="227"/>
    <s v="1"/>
    <s v="EXT - KSE LOCAÇOES"/>
    <s v="Planejamento Operaci"/>
    <s v="KSE LOCAÇOES"/>
    <m/>
    <d v="2025-12-17T00:00:00"/>
    <x v="8"/>
    <x v="0"/>
    <x v="12"/>
  </r>
  <r>
    <s v="TFP3B22"/>
    <s v="60645800105143720"/>
    <s v="17/12/2025 17:24:34"/>
    <s v="02769"/>
    <s v="ANDRE LUIS PAULINO"/>
    <x v="6"/>
    <s v="AUTOMOVEL"/>
    <s v="ARGO"/>
    <s v="FIAT"/>
    <s v="64191102"/>
    <s v="AUTO POSTO PIRETT"/>
    <s v="GOIATUBA"/>
    <s v="GO"/>
    <s v="ETANOL COMUM"/>
    <n v="329"/>
    <n v="9.61"/>
    <s v=" Km/L"/>
    <n v="35519"/>
    <n v="34.25"/>
    <n v="4.79"/>
    <n v="164.06"/>
    <s v="1"/>
    <s v="Planejamento Operaci"/>
    <s v="Planejamento Operaci"/>
    <s v="Operacional"/>
    <m/>
    <d v="2025-12-17T00:00:00"/>
    <x v="8"/>
    <x v="0"/>
    <x v="4"/>
  </r>
  <r>
    <s v="TFW3J34"/>
    <s v="60645800106437440"/>
    <s v="17/12/2025 17:30:24"/>
    <s v="70145"/>
    <s v="LUCAS HENRIQUE MAGALHAES DE SOUZA "/>
    <x v="49"/>
    <s v="EQUIPAMENTOS"/>
    <s v="AMBULANCIA"/>
    <s v="OUTROS"/>
    <s v="46286315"/>
    <s v="POSTO CENTRAL"/>
    <s v="BOM JESUS"/>
    <s v="GO"/>
    <s v="DIESEL S-10"/>
    <n v="399"/>
    <n v="6.75"/>
    <s v=" Km/L"/>
    <n v="8256"/>
    <n v="59.14"/>
    <n v="6.24"/>
    <n v="369.03"/>
    <s v="1"/>
    <s v="Planejamento Operaci"/>
    <s v="Planejamento Operaci"/>
    <s v="Operacional"/>
    <m/>
    <d v="2025-12-17T00:00:00"/>
    <x v="8"/>
    <x v="0"/>
    <x v="13"/>
  </r>
  <r>
    <s v="TFX8A49"/>
    <s v="60645800105143673"/>
    <s v="17/12/2025 17:49:29"/>
    <s v="17385"/>
    <s v="VICTOR DE SOUZA"/>
    <x v="12"/>
    <s v="AUTOMOVEL"/>
    <s v="ARGO"/>
    <s v="FIAT"/>
    <s v="31830200"/>
    <s v="POSTO VILA RICA  1       24HS"/>
    <s v="GOIANIA"/>
    <s v="GO"/>
    <s v="ETANOL COMUM"/>
    <n v="363"/>
    <n v="9.74"/>
    <s v=" Km/L"/>
    <n v="13728"/>
    <n v="37.28"/>
    <n v="4.8899999999999997"/>
    <n v="182.3"/>
    <s v="0"/>
    <s v="Planejamento Operaci"/>
    <s v="Planejamento Operaci"/>
    <s v="Operacional"/>
    <m/>
    <d v="2025-12-17T00:00:00"/>
    <x v="8"/>
    <x v="0"/>
    <x v="0"/>
  </r>
  <r>
    <s v="TTG6C15"/>
    <s v="60645800106437736"/>
    <s v="17/12/2025 18:18:52"/>
    <s v="07928"/>
    <s v="JOÃO PAULO SILVA TAVARES"/>
    <x v="64"/>
    <s v="Utilitário"/>
    <s v="SAVEIRO"/>
    <s v="FIAT"/>
    <s v="13335016"/>
    <s v="POSTO TREVO"/>
    <s v="RIO VERDE"/>
    <s v="GO"/>
    <s v="ETANOL COMUM"/>
    <n v="298"/>
    <n v="5.72"/>
    <s v=" Km/L"/>
    <n v="36437"/>
    <n v="52.12"/>
    <n v="4.59"/>
    <n v="239.24"/>
    <s v="171265895"/>
    <s v="EXT - KSE LOCAÇOES"/>
    <s v="Planejamento Operaci"/>
    <s v="KSE LOCAÇOES"/>
    <m/>
    <d v="2025-12-17T00:00:00"/>
    <x v="8"/>
    <x v="0"/>
    <x v="1"/>
  </r>
  <r>
    <s v="TTQ3C61"/>
    <s v="60645800106472501"/>
    <s v="17/12/2025 18:37:43"/>
    <s v="88512"/>
    <s v="JUAREZ NEVES"/>
    <x v="44"/>
    <s v="Caminhonete"/>
    <s v="SAVEIRO CS RB MF"/>
    <s v="VW"/>
    <s v="45308900"/>
    <s v="POSTO LUPATINI"/>
    <s v="SANTO ANTONIO DA BARRA"/>
    <s v="GO"/>
    <s v="ETANOL COMUM"/>
    <n v="236"/>
    <n v="6.93"/>
    <s v=" Km/L"/>
    <n v="33176"/>
    <n v="34.04"/>
    <n v="4.6900000000000004"/>
    <n v="159.65"/>
    <s v="0"/>
    <s v="EXT - KSE LOCAÇOES"/>
    <s v="Planejamento Operaci"/>
    <s v="KSE LOCAÇOES"/>
    <m/>
    <d v="2025-12-17T00:00:00"/>
    <x v="8"/>
    <x v="0"/>
    <x v="12"/>
  </r>
  <r>
    <s v="TTP5B47"/>
    <s v="60645800106472110"/>
    <s v="17/12/2025 18:39:04"/>
    <s v="02396"/>
    <s v="RENATO DE ALMEIDA VIEIRA"/>
    <x v="40"/>
    <s v="Caminhonete"/>
    <s v="SAVEIRO CS RB MF"/>
    <s v="VW"/>
    <s v="07674909"/>
    <s v="AUTO POSTO INDIARA"/>
    <s v="INDIARA"/>
    <s v="GO"/>
    <s v="ETANOL COMUM"/>
    <n v="364"/>
    <n v="8.65"/>
    <s v=" Km/L"/>
    <n v="45312"/>
    <n v="42.06"/>
    <n v="4.59"/>
    <n v="193.06"/>
    <s v="10591"/>
    <s v="EXT - KSE LOCAÇOES"/>
    <s v="Planejamento Operaci"/>
    <s v="KSE LOCAÇOES"/>
    <m/>
    <d v="2025-12-17T00:00:00"/>
    <x v="8"/>
    <x v="0"/>
    <x v="12"/>
  </r>
  <r>
    <s v="TFE6B22"/>
    <s v="60645800105143762"/>
    <s v="17/12/2025 18:47:48"/>
    <s v="03608"/>
    <s v="WEIDER DA SILVA RODRIGUES"/>
    <x v="1"/>
    <s v="AUTOMOVEL"/>
    <s v="ARGO"/>
    <s v="FIAT"/>
    <s v="94269811"/>
    <s v="PIT STOP II"/>
    <s v="MORRINHOS"/>
    <s v="GO"/>
    <s v="ETANOL COMUM"/>
    <n v="370"/>
    <n v="10.1"/>
    <s v=" Km/L"/>
    <n v="37510"/>
    <n v="36.619999999999997"/>
    <n v="4.3499999999999996"/>
    <n v="159.31"/>
    <s v="1"/>
    <s v="Planejamento Operaci"/>
    <s v="Planejamento Operaci"/>
    <s v="Operacional"/>
    <m/>
    <d v="2025-12-17T00:00:00"/>
    <x v="8"/>
    <x v="0"/>
    <x v="1"/>
  </r>
  <r>
    <s v="TIV6G27"/>
    <s v="60645800106184069"/>
    <s v="17/12/2025 19:37:31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229"/>
    <n v="5.65"/>
    <s v=" Km/L"/>
    <n v="14307"/>
    <n v="40.56"/>
    <n v="5.99"/>
    <n v="242.97"/>
    <s v="171270575"/>
    <s v="EXT - LUCCA JR"/>
    <s v="Planejamento Operaci"/>
    <s v="LUCCA JR"/>
    <m/>
    <d v="2025-12-17T00:00:00"/>
    <x v="8"/>
    <x v="0"/>
    <x v="11"/>
  </r>
  <r>
    <s v="TFM4H34"/>
    <s v="60645800106437340"/>
    <s v="17/12/2025 19:51:48"/>
    <s v="94446"/>
    <s v="WEIDSON LELIS RIBEIRO "/>
    <x v="46"/>
    <s v="EQUIPAMENTOS"/>
    <s v="AMBULANCIA"/>
    <s v="OUTROS"/>
    <s v="45308900"/>
    <s v="POSTO LUPATINI"/>
    <s v="SANTO ANTONIO DA BARRA"/>
    <s v="GO"/>
    <s v="DIESEL S-10"/>
    <n v="276"/>
    <n v="6.02"/>
    <s v=" Km/L"/>
    <n v="5444"/>
    <n v="45.84"/>
    <n v="6.39"/>
    <n v="292.93"/>
    <s v="0"/>
    <s v="Planejamento Operaci"/>
    <s v="Planejamento Operaci"/>
    <s v="Operacional"/>
    <m/>
    <d v="2025-12-17T00:00:00"/>
    <x v="8"/>
    <x v="0"/>
    <x v="13"/>
  </r>
  <r>
    <s v="TUG2C45"/>
    <s v="60645800106437770"/>
    <s v="17/12/2025 22:55:56"/>
    <s v="03921"/>
    <s v="IVAIR JUNIOR ARAUJO NOGUEIRA"/>
    <x v="54"/>
    <s v="Utilitário"/>
    <s v="SAVEIRO"/>
    <s v="FIAT"/>
    <s v="81889412"/>
    <s v="POSTO ZERO UM"/>
    <s v="RIO VERDE"/>
    <s v="GO"/>
    <s v="ETANOL COMUM"/>
    <n v="426"/>
    <n v="10.58"/>
    <s v=" Km/L"/>
    <n v="46674"/>
    <n v="40.28"/>
    <n v="4.79"/>
    <n v="192.94"/>
    <s v="1"/>
    <s v="EXT - KSE LOCAÇOES"/>
    <s v="Planejamento Operaci"/>
    <s v="KSE LOCAÇOES"/>
    <m/>
    <d v="2025-12-17T00:00:00"/>
    <x v="8"/>
    <x v="0"/>
    <x v="12"/>
  </r>
  <r>
    <s v="TUF2B45"/>
    <s v="60645800106472420"/>
    <s v="17/12/2025 23:40:18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394"/>
    <n v="8.92"/>
    <s v=" Km/L"/>
    <n v="52768"/>
    <n v="44.15"/>
    <n v="4.4939999999999998"/>
    <n v="198.42"/>
    <s v="0"/>
    <s v="EXT - KSE LOCAÇOES"/>
    <s v="Planejamento Operaci"/>
    <s v="KSE LOCAÇOES"/>
    <m/>
    <d v="2025-12-17T00:00:00"/>
    <x v="8"/>
    <x v="0"/>
    <x v="12"/>
  </r>
  <r>
    <s v="TTT2H95"/>
    <s v="60645800106472477"/>
    <s v="17/12/2025 23:51:41"/>
    <s v="07583"/>
    <s v="DAVID BORGES DOS SANTOS"/>
    <x v="63"/>
    <s v="Caminhonete"/>
    <s v="SAVEIRO CS RB MF"/>
    <s v="VW"/>
    <s v="07674909"/>
    <s v="AUTO POSTO INDIARA"/>
    <s v="INDIARA"/>
    <s v="GO"/>
    <s v="ETANOL COMUM"/>
    <n v="522"/>
    <n v="11.34"/>
    <s v=" Km/L"/>
    <n v="31248"/>
    <n v="46.04"/>
    <n v="4.79"/>
    <n v="220.53"/>
    <s v="10595"/>
    <s v="EXT - KSE LOCAÇOES"/>
    <s v="Planejamento Operaci"/>
    <s v="KSE LOCAÇOES"/>
    <m/>
    <d v="2025-12-17T00:00:00"/>
    <x v="8"/>
    <x v="0"/>
    <x v="12"/>
  </r>
  <r>
    <s v="TTR3A31"/>
    <s v="60645800106472404"/>
    <s v="18/12/2025 00:31:32"/>
    <s v="75150"/>
    <s v="PETTERSON PERIS BENJAMIN"/>
    <x v="53"/>
    <s v="Caminhonete"/>
    <s v="SAVEIRO CS RB MF"/>
    <s v="VW"/>
    <s v="46209914"/>
    <s v="DECIO RIO VERDE"/>
    <s v="RIO VERDE"/>
    <s v="GO"/>
    <s v="ETANOL COMUM"/>
    <n v="320"/>
    <n v="9.89"/>
    <s v=" Km/L"/>
    <n v="42511"/>
    <n v="32.340000000000003"/>
    <n v="4.49"/>
    <n v="145.21"/>
    <s v="202512180030"/>
    <s v="EXT - KSE LOCAÇOES"/>
    <s v="Planejamento Operaci"/>
    <s v="KSE LOCAÇOES"/>
    <m/>
    <d v="2025-12-18T00:00:00"/>
    <x v="8"/>
    <x v="0"/>
    <x v="12"/>
  </r>
  <r>
    <s v="TLO0E87"/>
    <s v="60645800106184255"/>
    <s v="18/12/2025 05:44:32"/>
    <s v="99045"/>
    <s v="SIDNEY DA COSTA RODRIGUES_x0009__x0009__x0009__x0009_"/>
    <x v="43"/>
    <s v="EQUIPAMENTOS"/>
    <s v="GUINCHO LEVE"/>
    <s v="EQUIPAMENTO"/>
    <s v="53081700"/>
    <s v="POSTO Z   Z SANTA MA"/>
    <s v="GUAPO"/>
    <s v="GO"/>
    <s v="DIESEL S-10"/>
    <n v="274"/>
    <n v="5.99"/>
    <s v=" Km/L"/>
    <n v="13190"/>
    <n v="45.72"/>
    <n v="5.8890000000000002"/>
    <n v="269.26"/>
    <s v="0"/>
    <s v="EXT - LUCCA JR"/>
    <s v="Planejamento Operaci"/>
    <s v="LUCCA JR"/>
    <m/>
    <d v="2025-12-18T00:00:00"/>
    <x v="8"/>
    <x v="0"/>
    <x v="11"/>
  </r>
  <r>
    <s v="TLO0E87"/>
    <m/>
    <s v="18/12/2025 05:46:17"/>
    <m/>
    <m/>
    <x v="43"/>
    <m/>
    <m/>
    <m/>
    <m/>
    <s v="POSTO Z   Z SANTA MA"/>
    <m/>
    <m/>
    <s v="ARLA-32"/>
    <s v="-"/>
    <s v="-"/>
    <s v=" Km/L"/>
    <s v="-"/>
    <n v="5"/>
    <m/>
    <n v="18.95"/>
    <m/>
    <m/>
    <s v="Planejamento Operaci"/>
    <s v="LUCCA JR"/>
    <m/>
    <d v="2025-12-18T00:00:00"/>
    <x v="8"/>
    <x v="0"/>
    <x v="11"/>
  </r>
  <r>
    <s v="TTP5B47"/>
    <s v="60645800106472110"/>
    <s v="18/12/2025 06:19:25"/>
    <s v="02710"/>
    <s v="RAINON LOPES ALMEIDA"/>
    <x v="40"/>
    <s v="Caminhonete"/>
    <s v="SAVEIRO CS RB MF"/>
    <s v="VW"/>
    <s v="75331801"/>
    <s v="DECIO CEZARINA"/>
    <s v="CEZARINA"/>
    <s v="GO"/>
    <s v="ETANOL COMUM"/>
    <n v="422"/>
    <n v="10.210000000000001"/>
    <s v=" Km/L"/>
    <n v="45734"/>
    <n v="41.32"/>
    <n v="4.59"/>
    <n v="189.66"/>
    <s v="202512180618"/>
    <s v="EXT - KSE LOCAÇOES"/>
    <s v="Planejamento Operaci"/>
    <s v="KSE LOCAÇOES"/>
    <m/>
    <d v="2025-12-18T00:00:00"/>
    <x v="8"/>
    <x v="0"/>
    <x v="12"/>
  </r>
  <r>
    <s v="TTY2C25"/>
    <s v="60645800106472430"/>
    <s v="18/12/2025 06:29:19"/>
    <s v="03603"/>
    <s v="RAFAEL OLIVEIRA MORAIS "/>
    <x v="38"/>
    <s v="Caminhonete"/>
    <s v="SAVEIRO CS RB MF"/>
    <s v="VW"/>
    <s v="46286315"/>
    <s v="POSTO CENTRAL"/>
    <s v="BOM JESUS"/>
    <s v="GO"/>
    <s v="ETANOL COMUM"/>
    <n v="369"/>
    <n v="9.1"/>
    <s v=" Km/L"/>
    <n v="44695"/>
    <n v="40.57"/>
    <n v="4.5599999999999996"/>
    <n v="185.01"/>
    <s v="0"/>
    <s v="EXT - KSE LOCAÇOES"/>
    <s v="Planejamento Operaci"/>
    <s v="KSE LOCAÇOES"/>
    <m/>
    <d v="2025-12-18T00:00:00"/>
    <x v="8"/>
    <x v="0"/>
    <x v="12"/>
  </r>
  <r>
    <s v="TGM2I26"/>
    <s v="60645800106437620"/>
    <s v="18/12/2025 07:17:17"/>
    <s v="59226"/>
    <s v="PASCHOAL FAVORITTO DE QUEIROZ"/>
    <x v="52"/>
    <s v="Utilitário"/>
    <s v="FIORINO"/>
    <s v="FIAT"/>
    <s v="36615306"/>
    <s v="AUTO POSTO DOS JARDINS"/>
    <s v="GOIANIA"/>
    <s v="GO"/>
    <s v="ETANOL COMUM"/>
    <n v="240"/>
    <n v="6.73"/>
    <s v=" Km/L"/>
    <n v="9297"/>
    <n v="35.64"/>
    <n v="5.2210000000000001"/>
    <n v="186.07"/>
    <s v="0"/>
    <s v="EXT - KSE LOCAÇOES"/>
    <s v="Planejamento Operaci"/>
    <s v="Operacional"/>
    <m/>
    <d v="2025-12-18T00:00:00"/>
    <x v="8"/>
    <x v="0"/>
    <x v="5"/>
  </r>
  <r>
    <s v="TUF2B45"/>
    <s v="60645800106472420"/>
    <s v="18/12/2025 07:53:19"/>
    <s v="70214"/>
    <s v="IGOR LEMES FERNANDES"/>
    <x v="37"/>
    <s v="Caminhonete"/>
    <s v="SAVEIRO CS RB MF"/>
    <s v="VW"/>
    <s v="46286315"/>
    <s v="POSTO CENTRAL"/>
    <s v="BOM JESUS"/>
    <s v="GO"/>
    <s v="ETANOL COMUM"/>
    <n v="393"/>
    <n v="10.28"/>
    <s v=" Km/L"/>
    <n v="53161"/>
    <n v="38.229999999999997"/>
    <n v="4.5599999999999996"/>
    <n v="174.33"/>
    <s v="1"/>
    <s v="EXT - KSE LOCAÇOES"/>
    <s v="Planejamento Operaci"/>
    <s v="KSE LOCAÇOES"/>
    <m/>
    <d v="2025-12-18T00:00:00"/>
    <x v="8"/>
    <x v="0"/>
    <x v="12"/>
  </r>
  <r>
    <s v="TGL2B04"/>
    <s v="60645800106437315"/>
    <s v="18/12/2025 08:52:28"/>
    <s v="00951"/>
    <s v="HUGO HENRIQUE OLIVEIRA ROSA"/>
    <x v="45"/>
    <s v="EQUIPAMENTOS"/>
    <s v="AMBULANCIA"/>
    <s v="OUTROS"/>
    <s v="36645906"/>
    <s v="AUTO POSTO ESTRELA DO SUL III"/>
    <s v="ACREUNA"/>
    <s v="GO"/>
    <s v="DIESEL S-10"/>
    <n v="459"/>
    <n v="5.45"/>
    <s v=" Km/L"/>
    <n v="5346"/>
    <n v="84.29"/>
    <n v="6.19"/>
    <n v="521.79"/>
    <s v="0"/>
    <s v="Planejamento Operaci"/>
    <s v="Planejamento Operaci"/>
    <s v="Operacional"/>
    <m/>
    <d v="2025-12-18T00:00:00"/>
    <x v="8"/>
    <x v="0"/>
    <x v="13"/>
  </r>
  <r>
    <s v="TUW2D74"/>
    <s v="60645800105124310"/>
    <s v="18/12/2025 08:55:37"/>
    <s v="03339"/>
    <s v="MAYARA MARTINS DA SILVA SOUZA"/>
    <x v="35"/>
    <s v="Automóvel"/>
    <s v="CHEVROLET/S10 LS DD4"/>
    <s v="CHEVROLET"/>
    <s v="45307105"/>
    <s v="POSTO GIRASSOL"/>
    <s v="ITUMBIARA"/>
    <s v="GO"/>
    <s v="DIESEL S-10"/>
    <n v="883"/>
    <n v="14.36"/>
    <s v=" Km/L"/>
    <n v="41968"/>
    <n v="61.51"/>
    <n v="6.09"/>
    <n v="374.6"/>
    <s v="181231"/>
    <s v="Planejamento Operaci"/>
    <s v="Planejamento Operaci"/>
    <s v="Operacional"/>
    <m/>
    <d v="2025-12-18T00:00:00"/>
    <x v="8"/>
    <x v="0"/>
    <x v="12"/>
  </r>
  <r>
    <s v="TGC9A34"/>
    <s v="60645800106437250"/>
    <s v="18/12/2025 08:56:56"/>
    <s v="70390"/>
    <s v="CLEITON ANTONIO TAVARES HENRIQUE"/>
    <x v="48"/>
    <s v="EQUIPAMENTOS"/>
    <s v="AMBULANCIA"/>
    <s v="OUTROS"/>
    <s v="53081700"/>
    <s v="POSTO Z   Z SANTA MA"/>
    <s v="GUAPO"/>
    <s v="GO"/>
    <s v="DIESEL S-10"/>
    <n v="306"/>
    <n v="5.74"/>
    <s v=" Km/L"/>
    <n v="7714"/>
    <n v="53.27"/>
    <n v="5.89"/>
    <n v="313.76"/>
    <s v="0"/>
    <s v="Planejamento Operaci"/>
    <s v="Planejamento Operaci"/>
    <s v="Operacional"/>
    <m/>
    <d v="2025-12-18T00:00:00"/>
    <x v="8"/>
    <x v="0"/>
    <x v="13"/>
  </r>
  <r>
    <s v="TUK2D26"/>
    <s v="60645800106553790"/>
    <s v="18/12/2025 09:21:25"/>
    <s v="03458"/>
    <s v="RAUL DOS SANTOS SOUSA"/>
    <x v="42"/>
    <s v="Caminhonete"/>
    <s v="Caminhonete S10"/>
    <s v="CHEVROLET"/>
    <s v="53030006"/>
    <s v="KR TREVO"/>
    <s v="SANTA HELENA DE GOIAS"/>
    <s v="GO"/>
    <s v="DIESEL S-10"/>
    <n v="805"/>
    <n v="15.62"/>
    <s v=" Km/L"/>
    <n v="44754"/>
    <n v="51.54"/>
    <n v="6.19"/>
    <n v="319.02999999999997"/>
    <s v="1"/>
    <s v="Planejamento Operaci"/>
    <s v="Planejamento Operaci"/>
    <s v="INSPENCAO"/>
    <m/>
    <d v="2025-12-18T00:00:00"/>
    <x v="8"/>
    <x v="0"/>
    <x v="12"/>
  </r>
  <r>
    <s v="TFF5D72"/>
    <s v="60645800105143780"/>
    <s v="18/12/2025 09:48:01"/>
    <s v="70214"/>
    <s v="IGOR LEMES FERNANDES"/>
    <x v="2"/>
    <s v="AUTOMOVEL"/>
    <s v="ARGO"/>
    <s v="FIAT"/>
    <s v="45308900"/>
    <s v="POSTO LUPATINI"/>
    <s v="SANTO ANTONIO DA BARRA"/>
    <s v="GO"/>
    <s v="ETANOL COMUM"/>
    <n v="356"/>
    <n v="11.59"/>
    <s v=" Km/L"/>
    <n v="16986"/>
    <n v="30.71"/>
    <n v="4.6900000000000004"/>
    <n v="144.03"/>
    <s v="1"/>
    <s v="Planejamento Operaci"/>
    <s v="Planejamento Operaci"/>
    <s v="Operacional"/>
    <m/>
    <d v="2025-12-18T00:00:00"/>
    <x v="8"/>
    <x v="0"/>
    <x v="0"/>
  </r>
  <r>
    <s v="TUG2C45"/>
    <s v="60645800106437770"/>
    <s v="18/12/2025 10:05:14"/>
    <s v="03782"/>
    <s v="ELVIS MESSIAS FERNANDES"/>
    <x v="54"/>
    <s v="Utilitário"/>
    <s v="SAVEIRO"/>
    <s v="FIAT"/>
    <s v="81889412"/>
    <s v="POSTO ZERO UM"/>
    <s v="RIO VERDE"/>
    <s v="GO"/>
    <s v="ETANOL COMUM"/>
    <n v="392"/>
    <n v="8.9700000000000006"/>
    <s v=" Km/L"/>
    <n v="47066"/>
    <n v="43.71"/>
    <n v="4.79"/>
    <n v="209.37"/>
    <s v="1"/>
    <s v="EXT - KSE LOCAÇOES"/>
    <s v="Planejamento Operaci"/>
    <s v="KSE LOCAÇOES"/>
    <m/>
    <d v="2025-12-18T00:00:00"/>
    <x v="8"/>
    <x v="0"/>
    <x v="12"/>
  </r>
  <r>
    <s v="TBE3B78"/>
    <s v="60645800105124169"/>
    <s v="18/12/2025 10:06:27"/>
    <s v="89049"/>
    <s v="VALDEIR JOSE CORREIA"/>
    <x v="19"/>
    <s v="Caminhão"/>
    <s v="9-180"/>
    <s v="VW"/>
    <s v="87183400"/>
    <s v="MARAJO GUAPO"/>
    <s v="GUAPO"/>
    <s v="GO"/>
    <s v="DIESEL S-10"/>
    <n v="0"/>
    <n v="0"/>
    <s v=" Km/L"/>
    <n v="0"/>
    <n v="87.46"/>
    <n v="6.04"/>
    <n v="528.26"/>
    <s v="0"/>
    <s v="EXT - SAO PEDRO"/>
    <s v="Planejamento Operaci"/>
    <s v="SAO PEDRO"/>
    <m/>
    <d v="2025-12-18T00:00:00"/>
    <x v="8"/>
    <x v="0"/>
    <x v="7"/>
  </r>
  <r>
    <s v="TBE3B78"/>
    <m/>
    <s v="18/12/2025 10:08:38"/>
    <m/>
    <m/>
    <x v="20"/>
    <m/>
    <m/>
    <m/>
    <m/>
    <s v="MARAJO GUAPO"/>
    <m/>
    <m/>
    <s v="ARLA-32"/>
    <n v="0"/>
    <n v="0"/>
    <s v=" Km/L"/>
    <n v="0"/>
    <n v="5.01"/>
    <m/>
    <n v="19.989999999999998"/>
    <m/>
    <s v="EXT - SAO PEDRO"/>
    <s v="Planejamento Operaci"/>
    <s v="SAO PEDRO"/>
    <m/>
    <d v="2025-12-18T00:00:00"/>
    <x v="8"/>
    <x v="0"/>
    <x v="7"/>
  </r>
  <r>
    <s v="TFY6E09"/>
    <s v="60645800105143700"/>
    <s v="18/12/2025 10:16:08"/>
    <s v="04380"/>
    <s v="PAULO ROBERTO BATISTA DE MOURA JUNIOR"/>
    <x v="15"/>
    <s v="AUTOMOVEL"/>
    <s v="ARGO"/>
    <s v="FIAT"/>
    <s v="34251011"/>
    <s v="DECIO ARAPORA"/>
    <s v="ARAPORA"/>
    <s v="MG"/>
    <s v="ETANOL COMUM"/>
    <n v="412"/>
    <n v="9.61"/>
    <s v=" Km/L"/>
    <n v="33113"/>
    <n v="42.87"/>
    <n v="4.3899999999999997"/>
    <n v="188.2"/>
    <s v="202512181015"/>
    <s v="Planejamento Operaci"/>
    <s v="Planejamento Operaci"/>
    <s v="Operacional"/>
    <m/>
    <d v="2025-12-18T00:00:00"/>
    <x v="8"/>
    <x v="0"/>
    <x v="1"/>
  </r>
  <r>
    <s v="TTT2H95"/>
    <s v="60645800106472477"/>
    <s v="18/12/2025 10:26:46"/>
    <s v="52982"/>
    <s v="ROBERTO ANTONIO DE MELO"/>
    <x v="63"/>
    <s v="Caminhonete"/>
    <s v="SAVEIRO CS RB MF"/>
    <s v="VW"/>
    <s v="41826312"/>
    <s v="AUTO POSTO JACARE"/>
    <s v="ACREUNA"/>
    <s v="GO"/>
    <s v="ETANOL COMUM"/>
    <n v="526"/>
    <n v="11.15"/>
    <s v=" Km/L"/>
    <n v="31774"/>
    <n v="47.16"/>
    <n v="4.5199999999999996"/>
    <n v="213.17"/>
    <s v="181237523"/>
    <s v="EXT - KSE LOCAÇOES"/>
    <s v="Planejamento Operaci"/>
    <s v="KSE LOCAÇOES"/>
    <m/>
    <d v="2025-12-18T00:00:00"/>
    <x v="8"/>
    <x v="0"/>
    <x v="12"/>
  </r>
  <r>
    <s v="TFS3C72"/>
    <s v="60645800105143738"/>
    <s v="18/12/2025 11:09:06"/>
    <s v="00271"/>
    <s v="HEDER OLIVEIRA SANTANA"/>
    <x v="9"/>
    <s v="AUTOMOVEL"/>
    <s v="ARGO"/>
    <s v="FIAT"/>
    <s v="13308211"/>
    <s v="P. BANDEIRANTES"/>
    <s v="RIO VERDE"/>
    <s v="GO"/>
    <s v="ETANOL COMUM"/>
    <n v="252"/>
    <n v="7.07"/>
    <s v=" Km/L"/>
    <n v="61338"/>
    <n v="35.630000000000003"/>
    <n v="4.5910000000000002"/>
    <n v="163.58000000000001"/>
    <s v="688080"/>
    <s v="Planejamento Operaci"/>
    <s v="Planejamento Operaci"/>
    <s v="Operacional"/>
    <m/>
    <d v="2025-12-18T00:00:00"/>
    <x v="8"/>
    <x v="0"/>
    <x v="4"/>
  </r>
  <r>
    <s v="TTR3A31"/>
    <s v="60645800106472404"/>
    <s v="18/12/2025 12:14:42"/>
    <s v="95143"/>
    <s v="NILDO ANTONIO DE SOUSA"/>
    <x v="53"/>
    <s v="Caminhonete"/>
    <s v="SAVEIRO CS RB MF"/>
    <s v="VW"/>
    <s v="46209914"/>
    <s v="DECIO RIO VERDE"/>
    <s v="RIO VERDE"/>
    <s v="GO"/>
    <s v="ETANOL COMUM"/>
    <n v="464"/>
    <n v="9.51"/>
    <s v=" Km/L"/>
    <n v="42975"/>
    <n v="48.78"/>
    <n v="4.49"/>
    <n v="219.02"/>
    <s v="202512181214"/>
    <s v="EXT - KSE LOCAÇOES"/>
    <s v="Planejamento Operaci"/>
    <s v="KSE LOCAÇOES"/>
    <m/>
    <d v="2025-12-18T00:00:00"/>
    <x v="8"/>
    <x v="0"/>
    <x v="12"/>
  </r>
  <r>
    <s v="TFN0D12"/>
    <s v="60645800105143746"/>
    <s v="18/12/2025 14:47:08"/>
    <s v="00390"/>
    <s v="SILVINO JOSE DE BRITO"/>
    <x v="5"/>
    <s v="AUTOMOVEL"/>
    <s v="ARGO"/>
    <s v="FIAT"/>
    <s v="75331801"/>
    <s v="DECIO CEZARINA"/>
    <s v="CEZARINA"/>
    <s v="GO"/>
    <s v="ETANOL COMUM"/>
    <n v="322"/>
    <n v="9.9600000000000009"/>
    <s v=" Km/L"/>
    <n v="25775"/>
    <n v="32.340000000000003"/>
    <n v="4.99"/>
    <n v="161.38"/>
    <s v="202512181446"/>
    <s v="Planejamento Operaci"/>
    <s v="Planejamento Operaci"/>
    <s v="Operacional"/>
    <m/>
    <d v="2025-12-18T00:00:00"/>
    <x v="8"/>
    <x v="0"/>
    <x v="3"/>
  </r>
  <r>
    <s v="TIV6G27"/>
    <s v="60645800106184069"/>
    <s v="18/12/2025 15:13:27"/>
    <s v="00831"/>
    <s v="TIAGO CALDEIRA DOS SANTOS SILVA_x0009__x0009__x0009__x0009_"/>
    <x v="30"/>
    <s v="EQUIPAMENTOS"/>
    <s v="GUINCHO LEVE"/>
    <s v="EQUIPAMENTO"/>
    <s v="36645906"/>
    <s v="AUTO POSTO ESTRELA DO SUL III"/>
    <s v="ACREUNA"/>
    <s v="GO"/>
    <s v="DIESEL S-10"/>
    <n v="509"/>
    <n v="6.55"/>
    <s v=" Km/L"/>
    <n v="14816"/>
    <n v="77.73"/>
    <n v="6.18"/>
    <n v="480.4"/>
    <s v="0"/>
    <s v="EXT - LUCCA JR"/>
    <s v="Planejamento Operaci"/>
    <s v="LUCCA JR"/>
    <m/>
    <d v="2025-12-18T00:00:00"/>
    <x v="8"/>
    <x v="0"/>
    <x v="11"/>
  </r>
  <r>
    <s v="TTP5B47"/>
    <s v="60645800106472110"/>
    <s v="18/12/2025 15:17:47"/>
    <s v="00149"/>
    <s v="MANOELITO METROVICH LIMA"/>
    <x v="40"/>
    <s v="Caminhonete"/>
    <s v="SAVEIRO CS RB MF"/>
    <s v="VW"/>
    <s v="75331801"/>
    <s v="DECIO CEZARINA"/>
    <s v="CEZARINA"/>
    <s v="GO"/>
    <s v="ETANOL COMUM"/>
    <n v="359"/>
    <n v="10.4"/>
    <s v=" Km/L"/>
    <n v="46093"/>
    <n v="34.51"/>
    <n v="4.99"/>
    <n v="172.2"/>
    <s v="202512181517"/>
    <s v="EXT - KSE LOCAÇOES"/>
    <s v="Planejamento Operaci"/>
    <s v="KSE LOCAÇOES"/>
    <m/>
    <d v="2025-12-18T00:00:00"/>
    <x v="8"/>
    <x v="0"/>
    <x v="12"/>
  </r>
  <r>
    <s v="TIV6G27"/>
    <s v="60645800106184069"/>
    <s v="18/12/2025 15:21:14"/>
    <s v="00831"/>
    <s v="TIAGO CALDEIRA DOS SANTOS SILVA_x0009__x0009__x0009__x0009_"/>
    <x v="30"/>
    <s v="EQUIPAMENTOS"/>
    <s v="GUINCHO LEVE"/>
    <s v="EQUIPAMENTO"/>
    <s v="36645906"/>
    <s v="AUTO POSTO ESTRELA DO SUL III"/>
    <s v="ACREUNA"/>
    <s v="GO"/>
    <s v="DIESEL S-10"/>
    <n v="0"/>
    <n v="0"/>
    <s v=" Km/L"/>
    <n v="14816"/>
    <n v="3.28"/>
    <n v="6.1980000000000004"/>
    <n v="20.329999999999998"/>
    <s v="0"/>
    <s v="EXT - LUCCA JR"/>
    <s v="Planejamento Operaci"/>
    <s v="LUCCA JR"/>
    <m/>
    <d v="2025-12-18T00:00:00"/>
    <x v="8"/>
    <x v="0"/>
    <x v="11"/>
  </r>
  <r>
    <s v="TTV4H65"/>
    <s v="60645800106437744"/>
    <s v="18/12/2025 15:22:42"/>
    <s v="09697"/>
    <s v="HUILDSON ROSA BARBOSA"/>
    <x v="65"/>
    <s v="Caminhonete"/>
    <s v="SAVEIRO CD RB MF"/>
    <s v="VOLKSWAGEN"/>
    <s v="81889412"/>
    <s v="POSTO ZERO UM"/>
    <s v="RIO VERDE"/>
    <s v="GO"/>
    <s v="ETANOL COMUM"/>
    <n v="394"/>
    <n v="8.5299999999999994"/>
    <s v=" Km/L"/>
    <n v="4700"/>
    <n v="46.2"/>
    <n v="4.79"/>
    <n v="221.3"/>
    <s v="0"/>
    <s v="EXT - KSE LOCAÇOES"/>
    <s v="Planejamento Operaci"/>
    <s v="KSE LOCAÇOES"/>
    <m/>
    <d v="2025-12-18T00:00:00"/>
    <x v="8"/>
    <x v="0"/>
    <x v="12"/>
  </r>
  <r>
    <s v="FCW8F66"/>
    <s v="60645800105124371"/>
    <s v="18/12/2025 15:45:08"/>
    <s v="80246"/>
    <s v="FRANCISCO DE ASSIS SOARES"/>
    <x v="19"/>
    <s v="Caminhão"/>
    <s v="11-180"/>
    <s v="VW"/>
    <s v="45307105"/>
    <s v="POSTO GIRASSOL"/>
    <s v="ITUMBIARA"/>
    <s v="GO"/>
    <s v="DIESEL S-10"/>
    <n v="0"/>
    <n v="0"/>
    <s v=" Km/L"/>
    <n v="0"/>
    <n v="90"/>
    <n v="6.09"/>
    <n v="548.12"/>
    <s v="181256"/>
    <s v="EXT - SAO PEDRO"/>
    <s v="Planejamento Operaci"/>
    <s v="SAO PEDRO"/>
    <m/>
    <d v="2025-12-18T00:00:00"/>
    <x v="8"/>
    <x v="0"/>
    <x v="7"/>
  </r>
  <r>
    <s v="TJE5D27"/>
    <s v="60645800105124400"/>
    <s v="18/12/2025 15:45:37"/>
    <s v="09179"/>
    <s v="DANIEL NASCIMENTO DOS SANTOS_x0009__x0009__x0009__x0009_"/>
    <x v="60"/>
    <s v="EQUIPAMENTOS"/>
    <s v="GUINCHO LEVE"/>
    <s v="EQUIPAMENTO"/>
    <s v="46209914"/>
    <s v="DECIO RIO VERDE"/>
    <s v="RIO VERDE"/>
    <s v="GO"/>
    <s v="DIESEL S-10"/>
    <n v="229"/>
    <n v="3.8"/>
    <s v=" Km/L"/>
    <n v="12139"/>
    <n v="60.21"/>
    <n v="7.25"/>
    <n v="436.52"/>
    <s v="202512181545"/>
    <s v="EXT - LUCCA JR"/>
    <s v="Planejamento Operaci"/>
    <s v="LUCCA JR"/>
    <m/>
    <d v="2025-12-18T00:00:00"/>
    <x v="8"/>
    <x v="0"/>
    <x v="11"/>
  </r>
  <r>
    <s v="TFW2H32"/>
    <s v="60645800105143835"/>
    <s v="18/12/2025 16:07:51"/>
    <s v="99638"/>
    <s v="LAFAIETE DE SOUZA SANTOS"/>
    <x v="10"/>
    <s v="AUTOMOVEL"/>
    <s v="ARGO"/>
    <s v="FIAT"/>
    <s v="64191411"/>
    <s v="MARAJO HIDROLANDIA 2"/>
    <s v="HIDROLANDIA"/>
    <s v="GO"/>
    <s v="ETANOL COMUM"/>
    <n v="383"/>
    <n v="9.68"/>
    <s v=" Km/L"/>
    <n v="45248"/>
    <n v="39.56"/>
    <n v="4.29"/>
    <n v="169.72"/>
    <s v="0"/>
    <s v="Planejamento Operaci"/>
    <s v="Planejamento Operaci"/>
    <s v="Operacional"/>
    <m/>
    <d v="2025-12-18T00:00:00"/>
    <x v="8"/>
    <x v="0"/>
    <x v="3"/>
  </r>
  <r>
    <s v="TFF5D72"/>
    <s v="60645800105143780"/>
    <s v="18/12/2025 16:28:02"/>
    <s v="70214"/>
    <s v="IGOR LEMES FERNANDES"/>
    <x v="2"/>
    <s v="AUTOMOVEL"/>
    <s v="ARGO"/>
    <s v="FIAT"/>
    <s v="24906505"/>
    <s v="AUTO POSTO BOM RETIR"/>
    <s v="RIO VERDE"/>
    <s v="GO"/>
    <s v="ETANOL COMUM"/>
    <n v="350"/>
    <n v="10.55"/>
    <s v=" Km/L"/>
    <n v="17336"/>
    <n v="33.159999999999997"/>
    <n v="4.63"/>
    <n v="153.53"/>
    <s v="181259"/>
    <s v="Planejamento Operaci"/>
    <s v="Planejamento Operaci"/>
    <s v="Operacional"/>
    <m/>
    <d v="2025-12-18T00:00:00"/>
    <x v="8"/>
    <x v="0"/>
    <x v="0"/>
  </r>
  <r>
    <s v="TFR8B59"/>
    <s v="60645800105143681"/>
    <s v="18/12/2025 16:31:36"/>
    <s v="92635"/>
    <s v="ADENILDO BARBOSA DUTRA"/>
    <x v="8"/>
    <s v="AUTOMOVEL"/>
    <s v="ARGO"/>
    <s v="FIAT"/>
    <s v="87183400"/>
    <s v="MARAJO GUAPO"/>
    <s v="GUAPO"/>
    <s v="GO"/>
    <s v="ETANOL COMUM"/>
    <n v="233"/>
    <n v="6.52"/>
    <s v=" Km/L"/>
    <n v="16576"/>
    <n v="35.729999999999997"/>
    <n v="4.9909999999999997"/>
    <n v="178.34"/>
    <s v="0"/>
    <s v="Planejamento Operaci"/>
    <s v="Planejamento Operaci"/>
    <s v="Operacional"/>
    <m/>
    <d v="2025-12-18T00:00:00"/>
    <x v="8"/>
    <x v="0"/>
    <x v="5"/>
  </r>
  <r>
    <s v="TFD2J89"/>
    <s v="60645800105143710"/>
    <s v="18/12/2025 16:50:58"/>
    <s v="29874"/>
    <s v="ANDERSON FRANCISCO VELOZO"/>
    <x v="0"/>
    <s v="AUTOMOVEL"/>
    <s v="ARGO"/>
    <s v="FIAT"/>
    <s v="31862608"/>
    <s v="AUTO POSTO BESSA"/>
    <s v="APARECIDA DE GOIANIA"/>
    <s v="GO"/>
    <s v="ETANOL COMUM"/>
    <n v="352"/>
    <n v="8.81"/>
    <s v=" Km/L"/>
    <n v="17513"/>
    <n v="39.97"/>
    <n v="5.54"/>
    <n v="221.43"/>
    <s v="78618"/>
    <s v="Planejamento Operaci"/>
    <s v="Planejamento Operaci"/>
    <s v="Operacional"/>
    <m/>
    <d v="2025-12-18T00:00:00"/>
    <x v="8"/>
    <x v="0"/>
    <x v="0"/>
  </r>
  <r>
    <s v="TFX7J72"/>
    <s v="60645800105836505"/>
    <s v="18/12/2025 16:59:26"/>
    <s v="03126"/>
    <s v="PEDRO PAULO SILVA SANTOS"/>
    <x v="11"/>
    <s v="AUTOMOVEL"/>
    <s v="ARGO"/>
    <s v="FIAT"/>
    <s v="81820912"/>
    <s v="AUTO POSTO KR 06"/>
    <s v="RIO VERDE"/>
    <s v="GO"/>
    <s v="ETANOL COMUM"/>
    <n v="426"/>
    <n v="9.64"/>
    <s v=" Km/L"/>
    <n v="50214"/>
    <n v="44.21"/>
    <n v="4.49"/>
    <n v="198.51"/>
    <s v="0"/>
    <s v="Planejamento Operaci"/>
    <s v="Planejamento Operaci"/>
    <s v="Operacional"/>
    <m/>
    <d v="2025-12-18T00:00:00"/>
    <x v="8"/>
    <x v="0"/>
    <x v="4"/>
  </r>
  <r>
    <s v="TTQ3C61"/>
    <s v="60645800106472501"/>
    <s v="18/12/2025 17:02:45"/>
    <s v="46440"/>
    <s v="PAULO SOUSA DIAS"/>
    <x v="44"/>
    <s v="Caminhonete"/>
    <s v="SAVEIRO CS RB MF"/>
    <s v="VW"/>
    <s v="45308900"/>
    <s v="POSTO LUPATINI"/>
    <s v="SANTO ANTONIO DA BARRA"/>
    <s v="GO"/>
    <s v="ETANOL COMUM"/>
    <n v="422"/>
    <n v="9.31"/>
    <s v=" Km/L"/>
    <n v="33598"/>
    <n v="45.32"/>
    <n v="4.6900000000000004"/>
    <n v="212.55"/>
    <s v="0"/>
    <s v="EXT - KSE LOCAÇOES"/>
    <s v="Planejamento Operaci"/>
    <s v="KSE LOCAÇOES"/>
    <m/>
    <d v="2025-12-18T00:00:00"/>
    <x v="8"/>
    <x v="0"/>
    <x v="12"/>
  </r>
  <r>
    <s v="TTY2C25"/>
    <s v="60645800106472430"/>
    <s v="18/12/2025 17:08:04"/>
    <s v="07015"/>
    <s v="EDILEIA DE SOUSA ANTUNES"/>
    <x v="38"/>
    <s v="Caminhonete"/>
    <s v="SAVEIRO CS RB MF"/>
    <s v="VW"/>
    <s v="46286315"/>
    <s v="POSTO CENTRAL"/>
    <s v="BOM JESUS"/>
    <s v="GO"/>
    <s v="ETANOL COMUM"/>
    <n v="351"/>
    <n v="7.48"/>
    <s v=" Km/L"/>
    <n v="45046"/>
    <n v="46.93"/>
    <n v="4.5599999999999996"/>
    <n v="214.02"/>
    <s v="1"/>
    <s v="EXT - KSE LOCAÇOES"/>
    <s v="Planejamento Operaci"/>
    <s v="KSE LOCAÇOES"/>
    <m/>
    <d v="2025-12-18T00:00:00"/>
    <x v="8"/>
    <x v="0"/>
    <x v="12"/>
  </r>
  <r>
    <s v="TUF2B45"/>
    <s v="60645800106472420"/>
    <s v="18/12/2025 17:14:11"/>
    <s v="03458"/>
    <s v="RAUL DOS SANTOS SOUSA"/>
    <x v="37"/>
    <s v="Caminhonete"/>
    <s v="SAVEIRO CS RB MF"/>
    <s v="VW"/>
    <s v="75331003"/>
    <s v="SUPERVIA LAGOA"/>
    <s v="RIO VERDE"/>
    <s v="GO"/>
    <s v="ETANOL COMUM"/>
    <n v="438"/>
    <n v="9.7899999999999991"/>
    <s v=" Km/L"/>
    <n v="53599"/>
    <n v="44.73"/>
    <n v="4.49"/>
    <n v="200.84"/>
    <s v="0"/>
    <s v="EXT - KSE LOCAÇOES"/>
    <s v="Planejamento Operaci"/>
    <s v="KSE LOCAÇOES"/>
    <m/>
    <d v="2025-12-18T00:00:00"/>
    <x v="8"/>
    <x v="0"/>
    <x v="12"/>
  </r>
  <r>
    <s v="TGK2G46"/>
    <s v="60645800105179571"/>
    <s v="18/12/2025 17:31:13"/>
    <s v="29874"/>
    <s v="ANDERSON FRANCISCO VELOZO"/>
    <x v="56"/>
    <s v="Utilitário"/>
    <s v="FIORINO"/>
    <s v="FIAT"/>
    <s v="87185801"/>
    <s v="POSTO SAO JOAO BATISTA"/>
    <s v="APARECIDA DE GOIANIA"/>
    <s v="GO"/>
    <s v="ETANOL COMUM"/>
    <n v="218"/>
    <n v="6.24"/>
    <s v=" Km/L"/>
    <n v="1238"/>
    <n v="34.94"/>
    <n v="5.19"/>
    <n v="181.34"/>
    <s v="0"/>
    <s v="Planejamento Operaci"/>
    <s v="Planejamento Operaci"/>
    <s v="Operacional"/>
    <m/>
    <d v="2025-12-18T00:00:00"/>
    <x v="8"/>
    <x v="0"/>
    <x v="5"/>
  </r>
  <r>
    <s v="TTQ4C10"/>
    <s v="60645800106553930"/>
    <s v="18/12/2025 17:56:58"/>
    <s v="93910"/>
    <s v="DIVINO AVELINO DOS SANTOS"/>
    <x v="31"/>
    <s v="Caminhonete"/>
    <s v="Caminhonete S10"/>
    <s v="CHEVROLET"/>
    <s v="26406711"/>
    <s v="POSTO ZANDONADI"/>
    <s v="GUAPO"/>
    <s v="GO"/>
    <s v="DIESEL S-10"/>
    <n v="773"/>
    <n v="12.68"/>
    <s v=" Km/L"/>
    <n v="50722"/>
    <n v="60.98"/>
    <n v="6.19"/>
    <n v="377.47"/>
    <s v="181264567"/>
    <s v="Planejamento Operaci"/>
    <s v="Planejamento Operaci"/>
    <s v="INSPENCAO"/>
    <m/>
    <d v="2025-12-18T00:00:00"/>
    <x v="8"/>
    <x v="0"/>
    <x v="12"/>
  </r>
  <r>
    <s v="TTT2H95"/>
    <s v="60645800106472477"/>
    <s v="18/12/2025 20:53:12"/>
    <s v="75150"/>
    <s v="PETTERSON PERIS BENJAMIN"/>
    <x v="63"/>
    <s v="Caminhonete"/>
    <s v="SAVEIRO CS RB MF"/>
    <s v="VW"/>
    <s v="41826312"/>
    <s v="AUTO POSTO JACARE"/>
    <s v="ACREUNA"/>
    <s v="GO"/>
    <s v="ETANOL COMUM"/>
    <n v="445"/>
    <n v="10.029999999999999"/>
    <s v=" Km/L"/>
    <n v="32219"/>
    <n v="44.36"/>
    <n v="4.5199999999999996"/>
    <n v="200.52"/>
    <s v="181275116"/>
    <s v="EXT - KSE LOCAÇOES"/>
    <s v="Planejamento Operaci"/>
    <s v="KSE LOCAÇOES"/>
    <m/>
    <d v="2025-12-18T00:00:00"/>
    <x v="8"/>
    <x v="0"/>
    <x v="12"/>
  </r>
  <r>
    <s v="TUG2C45"/>
    <s v="60645800106437770"/>
    <s v="18/12/2025 22:29:25"/>
    <s v="02025"/>
    <s v="TIAGO PEREIRA SANTOS"/>
    <x v="54"/>
    <s v="Utilitário"/>
    <s v="SAVEIRO"/>
    <s v="FIAT"/>
    <s v="81889412"/>
    <s v="POSTO ZERO UM"/>
    <s v="RIO VERDE"/>
    <s v="GO"/>
    <s v="ETANOL COMUM"/>
    <n v="486"/>
    <n v="11.07"/>
    <s v=" Km/L"/>
    <n v="47552"/>
    <n v="43.89"/>
    <n v="4.79"/>
    <n v="210.23"/>
    <s v="1"/>
    <s v="EXT - KSE LOCAÇOES"/>
    <s v="Planejamento Operaci"/>
    <s v="KSE LOCAÇOES"/>
    <m/>
    <d v="2025-12-18T00:00:00"/>
    <x v="8"/>
    <x v="0"/>
    <x v="12"/>
  </r>
  <r>
    <s v="TUF2B45"/>
    <s v="60645800106472420"/>
    <s v="18/12/2025 23:45:57"/>
    <s v="03398"/>
    <s v="JOSIMAR VENANCIO SANTOS SILVA"/>
    <x v="37"/>
    <s v="Caminhonete"/>
    <s v="SAVEIRO CS RB MF"/>
    <s v="VW"/>
    <s v="75331003"/>
    <s v="SUPERVIA LAGOA"/>
    <s v="RIO VERDE"/>
    <s v="GO"/>
    <s v="ETANOL COMUM"/>
    <n v="302"/>
    <n v="9.1199999999999992"/>
    <s v=" Km/L"/>
    <n v="53901"/>
    <n v="33.1"/>
    <n v="4.49"/>
    <n v="148.62"/>
    <s v="0"/>
    <s v="EXT - KSE LOCAÇOES"/>
    <s v="Planejamento Operaci"/>
    <s v="KSE LOCAÇOES"/>
    <m/>
    <d v="2025-12-18T00:00:00"/>
    <x v="8"/>
    <x v="0"/>
    <x v="12"/>
  </r>
  <r>
    <s v="TUK2D26"/>
    <s v="60645800106553790"/>
    <s v="19/12/2025 00:49:38"/>
    <s v="70552"/>
    <s v="ARMANDO DA SILVA OLIVIEIRA NETO"/>
    <x v="42"/>
    <s v="Caminhonete"/>
    <s v="Caminhonete S10"/>
    <s v="CHEVROLET"/>
    <s v="81889412"/>
    <s v="POSTO ZERO UM"/>
    <s v="RIO VERDE"/>
    <s v="GO"/>
    <s v="DIESEL S-10"/>
    <n v="647"/>
    <n v="12.45"/>
    <s v=" Km/L"/>
    <n v="45401"/>
    <n v="51.97"/>
    <n v="6.09"/>
    <n v="316.5"/>
    <s v="1"/>
    <s v="Planejamento Operaci"/>
    <s v="Planejamento Operaci"/>
    <s v="INSPENCAO"/>
    <m/>
    <d v="2025-12-19T00:00:00"/>
    <x v="8"/>
    <x v="0"/>
    <x v="12"/>
  </r>
  <r>
    <s v="TTR3A31"/>
    <s v="60645800106472404"/>
    <s v="19/12/2025 00:52:56"/>
    <s v="01836"/>
    <s v="DANILLO ROSA CARDOSO"/>
    <x v="53"/>
    <s v="Caminhonete"/>
    <s v="SAVEIRO CS RB MF"/>
    <s v="VW"/>
    <s v="46209914"/>
    <s v="DECIO RIO VERDE"/>
    <s v="RIO VERDE"/>
    <s v="GO"/>
    <s v="ETANOL COMUM"/>
    <n v="436"/>
    <n v="9.1999999999999993"/>
    <s v=" Km/L"/>
    <n v="43411"/>
    <n v="47.4"/>
    <n v="4.49"/>
    <n v="212.83"/>
    <s v="202512190051"/>
    <s v="EXT - KSE LOCAÇOES"/>
    <s v="Planejamento Operaci"/>
    <s v="KSE LOCAÇOES"/>
    <m/>
    <d v="2025-12-19T00:00:00"/>
    <x v="8"/>
    <x v="0"/>
    <x v="12"/>
  </r>
  <r>
    <s v="TGA0B06"/>
    <s v="60645800106437610"/>
    <s v="19/12/2025 01:53:30"/>
    <s v="00933"/>
    <s v="GIULEY RIBEIRO DOS SANTOS"/>
    <x v="59"/>
    <s v="Caminhonete"/>
    <s v="FIORINO"/>
    <s v="FIAT"/>
    <s v="46209914"/>
    <s v="DECIO RIO VERDE"/>
    <s v="RIO VERDE"/>
    <s v="GO"/>
    <s v="ETANOL COMUM"/>
    <n v="320"/>
    <n v="6.98"/>
    <s v=" Km/L"/>
    <n v="8597"/>
    <n v="45.87"/>
    <n v="4.49"/>
    <n v="205.96"/>
    <s v="202512190152"/>
    <s v="Planejamento Operaci"/>
    <s v="Planejamento Operaci"/>
    <s v="TI e Automação"/>
    <m/>
    <d v="2025-12-19T00:00:00"/>
    <x v="8"/>
    <x v="0"/>
    <x v="5"/>
  </r>
  <r>
    <s v="TFM4H34"/>
    <s v="60645800106437340"/>
    <s v="19/12/2025 02:11:36"/>
    <s v="94446"/>
    <s v="WEIDSON LELIS RIBEIRO "/>
    <x v="46"/>
    <s v="EQUIPAMENTOS"/>
    <s v="AMBULANCIA"/>
    <s v="OUTROS"/>
    <s v="46209914"/>
    <s v="DECIO RIO VERDE"/>
    <s v="RIO VERDE"/>
    <s v="GO"/>
    <s v="DIESEL S-10"/>
    <n v="250"/>
    <n v="7.14"/>
    <s v=" Km/L"/>
    <n v="5694"/>
    <n v="35"/>
    <n v="7.25"/>
    <n v="253.75"/>
    <s v="202512190210"/>
    <s v="Planejamento Operaci"/>
    <s v="Planejamento Operaci"/>
    <s v="Operacional"/>
    <m/>
    <d v="2025-12-19T00:00:00"/>
    <x v="8"/>
    <x v="0"/>
    <x v="13"/>
  </r>
  <r>
    <s v="TFM4H34"/>
    <m/>
    <s v="19/12/2025 02:12:38"/>
    <m/>
    <m/>
    <x v="46"/>
    <m/>
    <m/>
    <m/>
    <m/>
    <s v="DECIO RIO VERDE"/>
    <m/>
    <m/>
    <s v="ARLA-32"/>
    <s v="-"/>
    <s v="-"/>
    <s v=" Km/L"/>
    <s v="-"/>
    <n v="1.23"/>
    <m/>
    <n v="4.68"/>
    <m/>
    <m/>
    <s v="Planejamento Operaci"/>
    <s v="Operacional"/>
    <m/>
    <d v="2025-12-19T00:00:00"/>
    <x v="8"/>
    <x v="0"/>
    <x v="13"/>
  </r>
  <r>
    <s v="TTP5B47"/>
    <s v="60645800106472110"/>
    <s v="19/12/2025 03:14:46"/>
    <s v="99531"/>
    <s v="RODRIGO RODRIGUES BARROS"/>
    <x v="40"/>
    <s v="Caminhonete"/>
    <s v="SAVEIRO CS RB MF"/>
    <s v="VW"/>
    <s v="07674909"/>
    <s v="AUTO POSTO INDIARA"/>
    <s v="INDIARA"/>
    <s v="GO"/>
    <s v="ETANOL COMUM"/>
    <n v="307"/>
    <n v="7.6"/>
    <s v=" Km/L"/>
    <n v="46400"/>
    <n v="40.369999999999997"/>
    <n v="4.79"/>
    <n v="193.37"/>
    <s v="10619"/>
    <s v="EXT - KSE LOCAÇOES"/>
    <s v="Planejamento Operaci"/>
    <s v="KSE LOCAÇOES"/>
    <m/>
    <d v="2025-12-19T00:00:00"/>
    <x v="8"/>
    <x v="0"/>
    <x v="12"/>
  </r>
  <r>
    <s v="TTQ3C61"/>
    <s v="60645800106472501"/>
    <s v="19/12/2025 03:26:51"/>
    <s v="03762"/>
    <s v="EDIVANDO SANTOS DA SILVA"/>
    <x v="44"/>
    <s v="Caminhonete"/>
    <s v="SAVEIRO CS RB MF"/>
    <s v="VW"/>
    <s v="46209914"/>
    <s v="DECIO RIO VERDE"/>
    <s v="RIO VERDE"/>
    <s v="GO"/>
    <s v="ETANOL COMUM"/>
    <n v="447"/>
    <n v="11.67"/>
    <s v=" Km/L"/>
    <n v="34045"/>
    <n v="38.31"/>
    <n v="4.49"/>
    <n v="172.01"/>
    <s v="202512190326"/>
    <s v="EXT - KSE LOCAÇOES"/>
    <s v="Planejamento Operaci"/>
    <s v="KSE LOCAÇOES"/>
    <m/>
    <d v="2025-12-19T00:00:00"/>
    <x v="8"/>
    <x v="0"/>
    <x v="12"/>
  </r>
  <r>
    <s v="TFF5D72"/>
    <s v="60645800105143780"/>
    <s v="19/12/2025 05:52:03"/>
    <s v="03102"/>
    <s v="EDES GONÇALVES DA SILVA"/>
    <x v="2"/>
    <s v="AUTOMOVEL"/>
    <s v="ARGO"/>
    <s v="FIAT"/>
    <s v="07674909"/>
    <s v="AUTO POSTO INDIARA"/>
    <s v="INDIARA"/>
    <s v="GO"/>
    <s v="ETANOL COMUM"/>
    <n v="293"/>
    <n v="12.07"/>
    <s v=" Km/L"/>
    <n v="17629"/>
    <n v="24.28"/>
    <n v="4.59"/>
    <n v="111.45"/>
    <s v="10620"/>
    <s v="Planejamento Operaci"/>
    <s v="Planejamento Operaci"/>
    <s v="Operacional"/>
    <m/>
    <d v="2025-12-19T00:00:00"/>
    <x v="8"/>
    <x v="0"/>
    <x v="0"/>
  </r>
  <r>
    <s v="TUW2D74"/>
    <s v="60645800105124310"/>
    <s v="19/12/2025 06:45:46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785"/>
    <n v="14.98"/>
    <s v=" Km/L"/>
    <n v="42753"/>
    <n v="52.39"/>
    <n v="6.49"/>
    <n v="340"/>
    <s v="0"/>
    <s v="Planejamento Operaci"/>
    <s v="Planejamento Operaci"/>
    <s v="Operacional"/>
    <m/>
    <d v="2025-12-19T00:00:00"/>
    <x v="8"/>
    <x v="0"/>
    <x v="12"/>
  </r>
  <r>
    <s v="TTY2C25"/>
    <s v="60645800106472430"/>
    <s v="19/12/2025 06:45:47"/>
    <s v="05644"/>
    <s v="GEOVANE SEVERIANO DA SILVA"/>
    <x v="38"/>
    <s v="Caminhonete"/>
    <s v="SAVEIRO CS RB MF"/>
    <s v="VW"/>
    <s v="46286315"/>
    <s v="POSTO CENTRAL"/>
    <s v="BOM JESUS"/>
    <s v="GO"/>
    <s v="ETANOL COMUM"/>
    <n v="385"/>
    <n v="10.97"/>
    <s v=" Km/L"/>
    <n v="45431"/>
    <n v="35.090000000000003"/>
    <n v="4.5599999999999996"/>
    <n v="160.01"/>
    <s v="1"/>
    <s v="EXT - KSE LOCAÇOES"/>
    <s v="Planejamento Operaci"/>
    <s v="KSE LOCAÇOES"/>
    <m/>
    <d v="2025-12-19T00:00:00"/>
    <x v="8"/>
    <x v="0"/>
    <x v="12"/>
  </r>
  <r>
    <s v="FKM6D96"/>
    <s v="60645800105124347"/>
    <s v="19/12/2025 06:56:23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89.48"/>
    <n v="5.99"/>
    <n v="535.99"/>
    <s v="191224900"/>
    <s v="EXT - SAO PEDRO"/>
    <s v="Planejamento Operaci"/>
    <s v="SAO PEDRO"/>
    <m/>
    <d v="2025-12-19T00:00:00"/>
    <x v="8"/>
    <x v="0"/>
    <x v="7"/>
  </r>
  <r>
    <s v="TTT2H95"/>
    <s v="60645800106472477"/>
    <s v="19/12/2025 07:34:30"/>
    <s v="52982"/>
    <s v="ROBERTO ANTONIO DE MELO"/>
    <x v="63"/>
    <s v="Caminhonete"/>
    <s v="SAVEIRO CS RB MF"/>
    <s v="VW"/>
    <s v="41826312"/>
    <s v="AUTO POSTO JACARE"/>
    <s v="ACREUNA"/>
    <s v="GO"/>
    <s v="ETANOL COMUM"/>
    <n v="428"/>
    <n v="9.19"/>
    <s v=" Km/L"/>
    <n v="32647"/>
    <n v="46.55"/>
    <n v="4.5209999999999999"/>
    <n v="210.44"/>
    <s v="191227171"/>
    <s v="EXT - KSE LOCAÇOES"/>
    <s v="Planejamento Operaci"/>
    <s v="KSE LOCAÇOES"/>
    <m/>
    <d v="2025-12-19T00:00:00"/>
    <x v="8"/>
    <x v="0"/>
    <x v="12"/>
  </r>
  <r>
    <s v="TFP3B22"/>
    <s v="60645800105143720"/>
    <s v="19/12/2025 07:57:25"/>
    <s v="02769"/>
    <s v="ANDRE LUIS PAULINO"/>
    <x v="6"/>
    <s v="AUTOMOVEL"/>
    <s v="ARGO"/>
    <s v="FIAT"/>
    <s v="81820912"/>
    <s v="AUTO POSTO KR 06"/>
    <s v="RIO VERDE"/>
    <s v="GO"/>
    <s v="ETANOL COMUM"/>
    <n v="357"/>
    <n v="11.07"/>
    <s v=" Km/L"/>
    <n v="35876"/>
    <n v="32.26"/>
    <n v="4.6909999999999998"/>
    <n v="151.32"/>
    <s v="0"/>
    <s v="Planejamento Operaci"/>
    <s v="Planejamento Operaci"/>
    <s v="Operacional"/>
    <m/>
    <d v="2025-12-19T00:00:00"/>
    <x v="8"/>
    <x v="0"/>
    <x v="4"/>
  </r>
  <r>
    <s v="TFA5I89"/>
    <s v="60645800105853740"/>
    <s v="19/12/2025 08:06:47"/>
    <s v="71805"/>
    <s v="MURILO SOUZA BERNARDES"/>
    <x v="21"/>
    <s v="AUTOMOVEL"/>
    <s v="ARGO"/>
    <s v="FIAT"/>
    <s v="36603412"/>
    <s v="POSTO DO RATINHO"/>
    <s v="GOIANIA"/>
    <s v="GO"/>
    <s v="ETANOL COMUM"/>
    <n v="247"/>
    <n v="7.07"/>
    <s v=" Km/L"/>
    <n v="13838"/>
    <n v="34.92"/>
    <n v="5.2709999999999999"/>
    <n v="184.06"/>
    <s v="1"/>
    <s v="Planejamento Operaci"/>
    <s v="Planejamento Operaci"/>
    <s v="Operacional"/>
    <m/>
    <d v="2025-12-19T00:00:00"/>
    <x v="8"/>
    <x v="0"/>
    <x v="2"/>
  </r>
  <r>
    <s v="TFS3C72"/>
    <s v="60645800105143738"/>
    <s v="19/12/2025 09:09:41"/>
    <s v="00271"/>
    <s v="HEDER OLIVEIRA SANTANA"/>
    <x v="9"/>
    <s v="AUTOMOVEL"/>
    <s v="ARGO"/>
    <s v="FIAT"/>
    <s v="41875311"/>
    <s v="POSTO SABOR DA TERRA"/>
    <s v="INDIARA"/>
    <s v="GO"/>
    <s v="ETANOL COMUM"/>
    <n v="193"/>
    <n v="7.01"/>
    <s v=" Km/L"/>
    <n v="61531"/>
    <n v="27.53"/>
    <n v="4.59"/>
    <n v="126.37"/>
    <s v="191232941"/>
    <s v="Planejamento Operaci"/>
    <s v="Planejamento Operaci"/>
    <s v="Operacional"/>
    <m/>
    <d v="2025-12-19T00:00:00"/>
    <x v="8"/>
    <x v="0"/>
    <x v="4"/>
  </r>
  <r>
    <s v="TGM2I26"/>
    <s v="60645800106437620"/>
    <s v="19/12/2025 09:10:13"/>
    <s v="59226"/>
    <s v="PASCHOAL FAVORITTO DE QUEIROZ"/>
    <x v="52"/>
    <s v="Utilitário"/>
    <s v="FIORINO"/>
    <s v="FIAT"/>
    <s v="69479601"/>
    <s v="REDE SANTA LUZIA X"/>
    <s v="GOIANIA"/>
    <s v="GO"/>
    <s v="ETANOL COMUM"/>
    <n v="317"/>
    <n v="6.26"/>
    <s v=" Km/L"/>
    <n v="9614"/>
    <n v="50.6"/>
    <n v="5.27"/>
    <n v="266.67"/>
    <s v="159373"/>
    <s v="EXT - KSE LOCAÇOES"/>
    <s v="Planejamento Operaci"/>
    <s v="Operacional"/>
    <m/>
    <d v="2025-12-19T00:00:00"/>
    <x v="8"/>
    <x v="0"/>
    <x v="5"/>
  </r>
  <r>
    <s v="JHQ4B46"/>
    <s v="60645800105124177"/>
    <s v="19/12/2025 09:57:39"/>
    <s v="43356"/>
    <s v="JOSE ALECRIM DA SILVA"/>
    <x v="19"/>
    <s v="Caminhão"/>
    <s v="17-220/17-220"/>
    <s v="VW"/>
    <s v="87183400"/>
    <s v="MARAJO GUAPO"/>
    <s v="GUAPO"/>
    <s v="GO"/>
    <s v="DIESEL S-10"/>
    <n v="0"/>
    <n v="0"/>
    <s v=" Km/L"/>
    <n v="0"/>
    <n v="240"/>
    <n v="6.04"/>
    <n v="1449.6"/>
    <s v="0"/>
    <s v="EXT - SAO PEDRO"/>
    <s v="Planejamento Operaci"/>
    <s v="SAO PEDRO"/>
    <m/>
    <d v="2025-12-19T00:00:00"/>
    <x v="8"/>
    <x v="0"/>
    <x v="7"/>
  </r>
  <r>
    <s v="NKD1J82"/>
    <s v="60645800105124230"/>
    <s v="19/12/2025 10:04:59"/>
    <s v="52247"/>
    <s v="CARLOS ALBERTO DO ROSARIO"/>
    <x v="19"/>
    <s v="Caminhão"/>
    <s v="24-250/24-250"/>
    <s v="VW"/>
    <s v="87183400"/>
    <s v="MARAJO GUAPO"/>
    <s v="GUAPO"/>
    <s v="GO"/>
    <s v="DIESEL S-10"/>
    <n v="0"/>
    <n v="0"/>
    <s v=" Km/L"/>
    <n v="0"/>
    <n v="197"/>
    <n v="6.04"/>
    <n v="1189.8800000000001"/>
    <s v="0"/>
    <s v="EXT - SAO PEDRO"/>
    <s v="Planejamento Operaci"/>
    <s v="SAO PEDRO"/>
    <m/>
    <d v="2025-12-19T00:00:00"/>
    <x v="8"/>
    <x v="0"/>
    <x v="7"/>
  </r>
  <r>
    <s v="TUG2C45"/>
    <s v="60645800106437770"/>
    <s v="19/12/2025 10:17:13"/>
    <s v="03782"/>
    <s v="ELVIS MESSIAS FERNANDES"/>
    <x v="54"/>
    <s v="Utilitário"/>
    <s v="SAVEIRO"/>
    <s v="FIAT"/>
    <s v="81889412"/>
    <s v="POSTO ZERO UM"/>
    <s v="RIO VERDE"/>
    <s v="GO"/>
    <s v="ETANOL COMUM"/>
    <n v="415"/>
    <n v="10.119999999999999"/>
    <s v=" Km/L"/>
    <n v="47967"/>
    <n v="41"/>
    <n v="4.79"/>
    <n v="196.39"/>
    <s v="1"/>
    <s v="EXT - KSE LOCAÇOES"/>
    <s v="Planejamento Operaci"/>
    <s v="KSE LOCAÇOES"/>
    <m/>
    <d v="2025-12-19T00:00:00"/>
    <x v="8"/>
    <x v="0"/>
    <x v="12"/>
  </r>
  <r>
    <s v="TUF2B45"/>
    <s v="60645800106472420"/>
    <s v="19/12/2025 10:19:22"/>
    <s v="03458"/>
    <s v="RAUL DOS SANTOS SOUSA"/>
    <x v="37"/>
    <s v="Caminhonete"/>
    <s v="SAVEIRO CS RB MF"/>
    <s v="VW"/>
    <s v="75331003"/>
    <s v="SUPERVIA LAGOA"/>
    <s v="RIO VERDE"/>
    <s v="GO"/>
    <s v="ETANOL COMUM"/>
    <n v="441"/>
    <n v="10.07"/>
    <s v=" Km/L"/>
    <n v="54342"/>
    <n v="43.8"/>
    <n v="4.49"/>
    <n v="196.66"/>
    <s v="0"/>
    <s v="EXT - KSE LOCAÇOES"/>
    <s v="Planejamento Operaci"/>
    <s v="KSE LOCAÇOES"/>
    <m/>
    <d v="2025-12-19T00:00:00"/>
    <x v="8"/>
    <x v="0"/>
    <x v="12"/>
  </r>
  <r>
    <s v="TGM4D76"/>
    <s v="60645800106437582"/>
    <s v="19/12/2025 10:58:48"/>
    <s v="33534"/>
    <s v="MARCOS ANTONIO MARCELINO DA SILVA"/>
    <x v="55"/>
    <s v="Caminhonete"/>
    <s v="FIORINO"/>
    <s v="FIAT"/>
    <s v="46286315"/>
    <s v="POSTO CENTRAL"/>
    <s v="BOM JESUS"/>
    <s v="GO"/>
    <s v="ETANOL COMUM"/>
    <n v="284"/>
    <n v="7.99"/>
    <s v=" Km/L"/>
    <n v="8168"/>
    <n v="35.56"/>
    <n v="4.5609999999999999"/>
    <n v="162.19"/>
    <s v="1"/>
    <s v="Planejamento Operaci"/>
    <s v="Planejamento Operaci"/>
    <s v="Operacional"/>
    <m/>
    <d v="2025-12-19T00:00:00"/>
    <x v="8"/>
    <x v="0"/>
    <x v="5"/>
  </r>
  <r>
    <s v="TTR3A31"/>
    <s v="60645800106472404"/>
    <s v="19/12/2025 11:16:50"/>
    <s v="95143"/>
    <s v="NILDO ANTONIO DE SOUSA"/>
    <x v="53"/>
    <s v="Caminhonete"/>
    <s v="SAVEIRO CS RB MF"/>
    <s v="VW"/>
    <s v="46209914"/>
    <s v="DECIO RIO VERDE"/>
    <s v="RIO VERDE"/>
    <s v="GO"/>
    <s v="ETANOL COMUM"/>
    <n v="406"/>
    <n v="10"/>
    <s v=" Km/L"/>
    <n v="43817"/>
    <n v="40.590000000000003"/>
    <n v="4.49"/>
    <n v="182.25"/>
    <s v="202512191115"/>
    <s v="EXT - KSE LOCAÇOES"/>
    <s v="Planejamento Operaci"/>
    <s v="KSE LOCAÇOES"/>
    <m/>
    <d v="2025-12-19T00:00:00"/>
    <x v="8"/>
    <x v="0"/>
    <x v="12"/>
  </r>
  <r>
    <s v="TTP5B47"/>
    <s v="60645800106472110"/>
    <s v="19/12/2025 11:17:27"/>
    <s v="00149"/>
    <s v="MANOELITO METROVICH LIMA"/>
    <x v="40"/>
    <s v="Caminhonete"/>
    <s v="SAVEIRO CS RB MF"/>
    <s v="VW"/>
    <s v="75331801"/>
    <s v="DECIO CEZARINA"/>
    <s v="CEZARINA"/>
    <s v="GO"/>
    <s v="ETANOL COMUM"/>
    <n v="341"/>
    <n v="9.75"/>
    <s v=" Km/L"/>
    <n v="46741"/>
    <n v="34.99"/>
    <n v="4.99"/>
    <n v="174.6"/>
    <s v="202512191116"/>
    <s v="EXT - KSE LOCAÇOES"/>
    <s v="Planejamento Operaci"/>
    <s v="KSE LOCAÇOES"/>
    <m/>
    <d v="2025-12-19T00:00:00"/>
    <x v="8"/>
    <x v="0"/>
    <x v="12"/>
  </r>
  <r>
    <s v="TTQ4C10"/>
    <s v="60645800106553930"/>
    <s v="19/12/2025 11:25:28"/>
    <s v="93910"/>
    <s v="DIVINO AVELINO DOS SANTOS"/>
    <x v="31"/>
    <s v="Caminhonete"/>
    <s v="Caminhonete S10"/>
    <s v="CHEVROLET"/>
    <s v="26406711"/>
    <s v="POSTO ZANDONADI"/>
    <s v="GUAPO"/>
    <s v="GO"/>
    <s v="DIESEL S-10"/>
    <n v="868"/>
    <n v="15.14"/>
    <s v=" Km/L"/>
    <n v="51590"/>
    <n v="57.33"/>
    <n v="6.19"/>
    <n v="354.87"/>
    <s v="191241074"/>
    <s v="Planejamento Operaci"/>
    <s v="Planejamento Operaci"/>
    <s v="INSPENCAO"/>
    <m/>
    <d v="2025-12-19T00:00:00"/>
    <x v="8"/>
    <x v="0"/>
    <x v="12"/>
  </r>
  <r>
    <s v="TFU6C04"/>
    <s v="60645800106437493"/>
    <s v="19/12/2025 12:09:44"/>
    <s v="87351"/>
    <s v="CLEYTON GARCIA MOREIRA"/>
    <x v="50"/>
    <s v="EQUIPAMENTOS"/>
    <s v="AMBULANCIA"/>
    <s v="OUTROS"/>
    <s v="46225718"/>
    <s v="POSTO MARIA JOAO"/>
    <s v="ITUMBIARA"/>
    <s v="GO"/>
    <s v="DIESEL S-10"/>
    <n v="149"/>
    <n v="1.82"/>
    <s v=" Km/L"/>
    <n v="6067"/>
    <n v="81.97"/>
    <n v="6.4"/>
    <n v="524.6"/>
    <s v="1"/>
    <s v="Planejamento Operaci"/>
    <s v="Planejamento Operaci"/>
    <s v="Operacional"/>
    <m/>
    <d v="2025-12-19T00:00:00"/>
    <x v="8"/>
    <x v="0"/>
    <x v="13"/>
  </r>
  <r>
    <s v="TTQ3C61"/>
    <s v="60645800106472501"/>
    <s v="19/12/2025 15:26:35"/>
    <s v="46440"/>
    <s v="PAULO SOUSA DIAS"/>
    <x v="44"/>
    <s v="Caminhonete"/>
    <s v="SAVEIRO CS RB MF"/>
    <s v="VW"/>
    <s v="45308900"/>
    <s v="POSTO LUPATINI"/>
    <s v="SANTO ANTONIO DA BARRA"/>
    <s v="GO"/>
    <s v="ETANOL COMUM"/>
    <n v="507"/>
    <n v="10.76"/>
    <s v=" Km/L"/>
    <n v="34552"/>
    <n v="47.14"/>
    <n v="4.6900000000000004"/>
    <n v="221.09"/>
    <s v="0"/>
    <s v="EXT - KSE LOCAÇOES"/>
    <s v="Planejamento Operaci"/>
    <s v="KSE LOCAÇOES"/>
    <m/>
    <d v="2025-12-19T00:00:00"/>
    <x v="8"/>
    <x v="0"/>
    <x v="12"/>
  </r>
  <r>
    <s v="TFF5D72"/>
    <s v="60645800105143780"/>
    <s v="19/12/2025 16:39:57"/>
    <s v="70214"/>
    <s v="IGOR LEMES FERNANDES"/>
    <x v="2"/>
    <s v="AUTOMOVEL"/>
    <s v="ARGO"/>
    <s v="FIAT"/>
    <s v="46286315"/>
    <s v="POSTO CENTRAL"/>
    <s v="BOM JESUS"/>
    <s v="GO"/>
    <s v="ETANOL COMUM"/>
    <n v="338"/>
    <n v="9.07"/>
    <s v=" Km/L"/>
    <n v="17967"/>
    <n v="37.28"/>
    <n v="4.5599999999999996"/>
    <n v="170"/>
    <s v="0"/>
    <s v="Planejamento Operaci"/>
    <s v="Planejamento Operaci"/>
    <s v="Operacional"/>
    <m/>
    <d v="2025-12-19T00:00:00"/>
    <x v="8"/>
    <x v="0"/>
    <x v="0"/>
  </r>
  <r>
    <s v="FCW8F66"/>
    <s v="60645800105124371"/>
    <s v="19/12/2025 16:40:12"/>
    <s v="80246"/>
    <s v="FRANCISCO DE ASSIS SOARES"/>
    <x v="19"/>
    <s v="Caminhão"/>
    <s v="11-180"/>
    <s v="VW"/>
    <s v="45307105"/>
    <s v="POSTO GIRASSOL"/>
    <s v="ITUMBIARA"/>
    <s v="GO"/>
    <s v="DIESEL S-10"/>
    <n v="0"/>
    <n v="0"/>
    <s v=" Km/L"/>
    <n v="0"/>
    <n v="61.67"/>
    <n v="6.09"/>
    <n v="375.57"/>
    <s v="191259"/>
    <s v="EXT - SAO PEDRO"/>
    <s v="Planejamento Operaci"/>
    <s v="SAO PEDRO"/>
    <m/>
    <d v="2025-12-19T00:00:00"/>
    <x v="8"/>
    <x v="0"/>
    <x v="7"/>
  </r>
  <r>
    <s v="TFS3C72"/>
    <s v="60645800105143738"/>
    <s v="19/12/2025 17:08:13"/>
    <s v="00271"/>
    <s v="HEDER OLIVEIRA SANTANA"/>
    <x v="9"/>
    <s v="AUTOMOVEL"/>
    <s v="ARGO"/>
    <s v="FIAT"/>
    <s v="13308211"/>
    <s v="P. BANDEIRANTES"/>
    <s v="RIO VERDE"/>
    <s v="GO"/>
    <s v="ETANOL COMUM"/>
    <n v="275"/>
    <n v="7.58"/>
    <s v=" Km/L"/>
    <n v="61806"/>
    <n v="36.299999999999997"/>
    <n v="4.5910000000000002"/>
    <n v="166.64"/>
    <s v="191261437"/>
    <s v="Planejamento Operaci"/>
    <s v="Planejamento Operaci"/>
    <s v="Operacional"/>
    <m/>
    <d v="2025-12-19T00:00:00"/>
    <x v="8"/>
    <x v="0"/>
    <x v="4"/>
  </r>
  <r>
    <s v="TGL4J09"/>
    <s v="60645800105143360"/>
    <s v="19/12/2025 17:36:34"/>
    <s v="40379"/>
    <s v="JESTER LUCAS GOUVEIA SANTOS"/>
    <x v="17"/>
    <s v="AUTOMOVEL"/>
    <s v="ARGO"/>
    <s v="FIAT"/>
    <s v="36603412"/>
    <s v="POSTO DO RATINHO"/>
    <s v="GOIANIA"/>
    <s v="GO"/>
    <s v="ETANOL COMUM"/>
    <n v="335"/>
    <n v="7.97"/>
    <s v=" Km/L"/>
    <n v="20071"/>
    <n v="42.02"/>
    <n v="5.27"/>
    <n v="221.45"/>
    <s v="2"/>
    <s v="Planejamento Operaci"/>
    <s v="Planejamento Operaci"/>
    <s v="Operacional"/>
    <m/>
    <d v="2025-12-19T00:00:00"/>
    <x v="8"/>
    <x v="0"/>
    <x v="1"/>
  </r>
  <r>
    <s v="TUF2B45"/>
    <s v="60645800106472420"/>
    <s v="19/12/2025 17:39:36"/>
    <s v="03458"/>
    <s v="RAUL DOS SANTOS SOUSA"/>
    <x v="37"/>
    <s v="Caminhonete"/>
    <s v="SAVEIRO CS RB MF"/>
    <s v="VW"/>
    <s v="46286315"/>
    <s v="POSTO CENTRAL"/>
    <s v="BOM JESUS"/>
    <s v="GO"/>
    <s v="ETANOL COMUM"/>
    <n v="348"/>
    <n v="9.02"/>
    <s v=" Km/L"/>
    <n v="54690"/>
    <n v="38.6"/>
    <n v="4.5910000000000002"/>
    <n v="177.2"/>
    <s v="1"/>
    <s v="EXT - KSE LOCAÇOES"/>
    <s v="Planejamento Operaci"/>
    <s v="KSE LOCAÇOES"/>
    <m/>
    <d v="2025-12-19T00:00:00"/>
    <x v="8"/>
    <x v="0"/>
    <x v="12"/>
  </r>
  <r>
    <s v="TGE1F64"/>
    <s v="60645800106437404"/>
    <s v="19/12/2025 17:44:25"/>
    <s v="70145"/>
    <s v="LUCAS HENRIQUE MAGALHAES DE SOUZA "/>
    <x v="33"/>
    <s v="Caminhonete"/>
    <s v="AMBULANCIA DUCATO"/>
    <s v="FIAT"/>
    <s v="75331003"/>
    <s v="SUPERVIA LAGOA"/>
    <s v="RIO VERDE"/>
    <s v="GO"/>
    <s v="DIESEL S-10"/>
    <n v="353"/>
    <n v="6.56"/>
    <s v=" Km/L"/>
    <n v="8499"/>
    <n v="53.85"/>
    <n v="6.19"/>
    <n v="333.34"/>
    <s v="0"/>
    <s v="Planejamento Operaci"/>
    <s v="Planejamento Operaci"/>
    <s v="Operacional"/>
    <m/>
    <d v="2025-12-19T00:00:00"/>
    <x v="8"/>
    <x v="0"/>
    <x v="13"/>
  </r>
  <r>
    <s v="TBE3B78"/>
    <s v="60645800105124169"/>
    <s v="19/12/2025 17:48:02"/>
    <s v="89049"/>
    <s v="VALDEIR JOSE CORREIA"/>
    <x v="19"/>
    <s v="Caminhão"/>
    <s v="9-180"/>
    <s v="VW"/>
    <s v="87183400"/>
    <s v="MARAJO GUAPO"/>
    <s v="GUAPO"/>
    <s v="GO"/>
    <s v="DIESEL S-10"/>
    <n v="0"/>
    <n v="0"/>
    <s v=" Km/L"/>
    <n v="0"/>
    <n v="119"/>
    <n v="6.04"/>
    <n v="718.76"/>
    <s v="0"/>
    <s v="EXT - SAO PEDRO"/>
    <s v="Planejamento Operaci"/>
    <s v="SAO PEDRO"/>
    <m/>
    <d v="2025-12-19T00:00:00"/>
    <x v="8"/>
    <x v="0"/>
    <x v="7"/>
  </r>
  <r>
    <s v="TBE3B78"/>
    <m/>
    <s v="19/12/2025 17:49:52"/>
    <m/>
    <m/>
    <x v="20"/>
    <m/>
    <m/>
    <m/>
    <m/>
    <s v="MARAJO GUAPO"/>
    <m/>
    <m/>
    <s v="ARLA-32"/>
    <n v="0"/>
    <n v="0"/>
    <s v=" Km/L"/>
    <n v="0"/>
    <n v="7.01"/>
    <m/>
    <n v="27.97"/>
    <m/>
    <s v="EXT - SAO PEDRO"/>
    <s v="Planejamento Operaci"/>
    <s v="SAO PEDRO"/>
    <m/>
    <d v="2025-12-19T00:00:00"/>
    <x v="8"/>
    <x v="0"/>
    <x v="7"/>
  </r>
  <r>
    <s v="TLO0E87"/>
    <s v="60645800106184255"/>
    <s v="19/12/2025 18:12:02"/>
    <s v="01258"/>
    <s v="PEDRO HENRIQUE RODRIGUES VIDAL"/>
    <x v="43"/>
    <s v="EQUIPAMENTOS"/>
    <s v="GUINCHO LEVE"/>
    <s v="EQUIPAMENTO"/>
    <s v="87183400"/>
    <s v="MARAJO GUAPO"/>
    <s v="GUAPO"/>
    <s v="GO"/>
    <s v="DIESEL S-10"/>
    <n v="497"/>
    <n v="5.9"/>
    <s v=" Km/L"/>
    <n v="13687"/>
    <n v="84.29"/>
    <n v="6.04"/>
    <n v="509.11"/>
    <s v="0"/>
    <s v="EXT - LUCCA JR"/>
    <s v="Planejamento Operaci"/>
    <s v="LUCCA JR"/>
    <m/>
    <d v="2025-12-19T00:00:00"/>
    <x v="8"/>
    <x v="0"/>
    <x v="11"/>
  </r>
  <r>
    <s v="TLR1J91"/>
    <s v="60645800106043065"/>
    <s v="19/12/2025 18:12:47"/>
    <s v="02910"/>
    <s v="EMERSON CRISTIANO DA SILVEIRA"/>
    <x v="23"/>
    <s v="Caminhonete"/>
    <s v="SAVEIRO"/>
    <s v="VOLKSWAGEN"/>
    <s v="75331801"/>
    <s v="DECIO CEZARINA"/>
    <s v="CEZARINA"/>
    <s v="GO"/>
    <s v="ETANOL COMUM"/>
    <n v="0"/>
    <n v="0"/>
    <s v=" Km/L"/>
    <s v="-"/>
    <n v="46.21"/>
    <n v="4.99"/>
    <n v="230.59"/>
    <s v="202512191812"/>
    <s v="Planejamento Operaci"/>
    <s v="Planejamento Operaci"/>
    <s v="Operacional"/>
    <m/>
    <d v="2025-12-19T00:00:00"/>
    <x v="8"/>
    <x v="0"/>
    <x v="9"/>
  </r>
  <r>
    <s v="TTT2H95"/>
    <s v="60645800106472477"/>
    <s v="19/12/2025 18:16:59"/>
    <s v="52982"/>
    <s v="ROBERTO ANTONIO DE MELO"/>
    <x v="63"/>
    <s v="Caminhonete"/>
    <s v="SAVEIRO CS RB MF"/>
    <s v="VW"/>
    <s v="41826312"/>
    <s v="AUTO POSTO JACARE"/>
    <s v="ACREUNA"/>
    <s v="GO"/>
    <s v="ETANOL COMUM"/>
    <n v="482"/>
    <n v="9.64"/>
    <s v=" Km/L"/>
    <n v="33129"/>
    <n v="50"/>
    <n v="4.5199999999999996"/>
    <n v="226.01"/>
    <s v="191265720"/>
    <s v="EXT - KSE LOCAÇOES"/>
    <s v="Planejamento Operaci"/>
    <s v="KSE LOCAÇOES"/>
    <m/>
    <d v="2025-12-19T00:00:00"/>
    <x v="8"/>
    <x v="0"/>
    <x v="12"/>
  </r>
  <r>
    <s v="TKB0E17"/>
    <s v="60645800106185180"/>
    <s v="19/12/2025 18:40:25"/>
    <s v="00092"/>
    <s v="EDICARLOS OLIVEIRA"/>
    <x v="27"/>
    <s v="EQUIPAMENTOS"/>
    <s v="GUINCHO LEVE"/>
    <s v="EQUIPAMENTO"/>
    <s v="46286315"/>
    <s v="POSTO CENTRAL"/>
    <s v="BOM JESUS"/>
    <s v="GO"/>
    <s v="DIESEL S-10"/>
    <n v="470"/>
    <n v="5.1100000000000003"/>
    <s v=" Km/L"/>
    <n v="10445"/>
    <n v="91.98"/>
    <n v="6.24"/>
    <n v="574"/>
    <s v="1"/>
    <s v="EXT - LUCCA JR"/>
    <s v="Planejamento Operaci"/>
    <s v="LUCCA JR"/>
    <m/>
    <d v="2025-12-19T00:00:00"/>
    <x v="8"/>
    <x v="0"/>
    <x v="11"/>
  </r>
  <r>
    <s v="TTY2C25"/>
    <s v="60645800106472430"/>
    <s v="19/12/2025 18:56:17"/>
    <s v="07015"/>
    <s v="EDILEIA DE SOUSA ANTUNES"/>
    <x v="38"/>
    <s v="Caminhonete"/>
    <s v="SAVEIRO CS RB MF"/>
    <s v="VW"/>
    <s v="46286315"/>
    <s v="POSTO CENTRAL"/>
    <s v="BOM JESUS"/>
    <s v="GO"/>
    <s v="ETANOL COMUM"/>
    <n v="435"/>
    <n v="9.08"/>
    <s v=" Km/L"/>
    <n v="45866"/>
    <n v="47.93"/>
    <n v="4.59"/>
    <n v="220.01"/>
    <s v="1"/>
    <s v="EXT - KSE LOCAÇOES"/>
    <s v="Planejamento Operaci"/>
    <s v="KSE LOCAÇOES"/>
    <m/>
    <d v="2025-12-19T00:00:00"/>
    <x v="8"/>
    <x v="0"/>
    <x v="12"/>
  </r>
  <r>
    <s v="TUK2D26"/>
    <s v="60645800106553790"/>
    <s v="19/12/2025 18:58:18"/>
    <s v="70552"/>
    <s v="ARMANDO DA SILVA OLIVIEIRA NETO"/>
    <x v="42"/>
    <s v="Caminhonete"/>
    <s v="Caminhonete S10"/>
    <s v="CHEVROLET"/>
    <s v="75331003"/>
    <s v="SUPERVIA LAGOA"/>
    <s v="RIO VERDE"/>
    <s v="GO"/>
    <s v="DIESEL S-10"/>
    <n v="805"/>
    <n v="14.96"/>
    <s v=" Km/L"/>
    <n v="46206"/>
    <n v="53.82"/>
    <n v="6.19"/>
    <n v="333.15"/>
    <s v="0"/>
    <s v="Planejamento Operaci"/>
    <s v="Planejamento Operaci"/>
    <s v="INSPENCAO"/>
    <m/>
    <d v="2025-12-19T00:00:00"/>
    <x v="8"/>
    <x v="0"/>
    <x v="12"/>
  </r>
  <r>
    <s v="TGA0B06"/>
    <s v="60645800106437610"/>
    <s v="19/12/2025 19:04:33"/>
    <s v="00933"/>
    <s v="GIULEY RIBEIRO DOS SANTOS"/>
    <x v="59"/>
    <s v="Caminhonete"/>
    <s v="FIORINO"/>
    <s v="FIAT"/>
    <s v="45308900"/>
    <s v="POSTO LUPATINI"/>
    <s v="SANTO ANTONIO DA BARRA"/>
    <s v="GO"/>
    <s v="ETANOL COMUM"/>
    <n v="251"/>
    <n v="10.039999999999999"/>
    <s v=" Km/L"/>
    <n v="8848"/>
    <n v="24.99"/>
    <n v="4.6900000000000004"/>
    <n v="117.2"/>
    <s v="0"/>
    <s v="Planejamento Operaci"/>
    <s v="Planejamento Operaci"/>
    <s v="TI e Automação"/>
    <m/>
    <d v="2025-12-19T00:00:00"/>
    <x v="8"/>
    <x v="0"/>
    <x v="5"/>
  </r>
  <r>
    <s v="TUG2C45"/>
    <s v="60645800106437770"/>
    <s v="19/12/2025 20:45:16"/>
    <s v="02025"/>
    <s v="TIAGO PEREIRA SANTOS"/>
    <x v="54"/>
    <s v="Utilitário"/>
    <s v="SAVEIRO"/>
    <s v="FIAT"/>
    <s v="81889412"/>
    <s v="POSTO ZERO UM"/>
    <s v="RIO VERDE"/>
    <s v="GO"/>
    <s v="ETANOL COMUM"/>
    <n v="476"/>
    <n v="11.61"/>
    <s v=" Km/L"/>
    <n v="48443"/>
    <n v="41.01"/>
    <n v="4.79"/>
    <n v="196.43"/>
    <s v="2"/>
    <s v="EXT - KSE LOCAÇOES"/>
    <s v="Planejamento Operaci"/>
    <s v="KSE LOCAÇOES"/>
    <m/>
    <d v="2025-12-19T00:00:00"/>
    <x v="8"/>
    <x v="0"/>
    <x v="12"/>
  </r>
  <r>
    <s v="TFF6I82"/>
    <s v="60645800105143800"/>
    <s v="19/12/2025 20:45:17"/>
    <s v="11093"/>
    <s v="MARCELO PAIXÃO FILHO"/>
    <x v="62"/>
    <s v="AUTOMOVEL"/>
    <s v="ARGO"/>
    <s v="FIAT"/>
    <s v="12667600"/>
    <s v="Z Z SAO JOSE"/>
    <s v="GOIANIA"/>
    <s v="GO"/>
    <s v="ETANOL COMUM"/>
    <n v="241"/>
    <n v="6.51"/>
    <s v=" Km/L"/>
    <n v="25961"/>
    <n v="37"/>
    <n v="5.24"/>
    <n v="193.89"/>
    <s v="0"/>
    <s v="Planejamento Operaci"/>
    <s v="Planejamento Operaci"/>
    <s v="Operacional"/>
    <m/>
    <d v="2025-12-19T00:00:00"/>
    <x v="8"/>
    <x v="0"/>
    <x v="2"/>
  </r>
  <r>
    <s v="TTQ3C61"/>
    <s v="60645800106472501"/>
    <s v="19/12/2025 20:45:50"/>
    <s v="03762"/>
    <s v="EDIVANDO SANTOS DA SILVA"/>
    <x v="44"/>
    <s v="Caminhonete"/>
    <s v="SAVEIRO CS RB MF"/>
    <s v="VW"/>
    <s v="45308900"/>
    <s v="POSTO LUPATINI"/>
    <s v="SANTO ANTONIO DA BARRA"/>
    <s v="GO"/>
    <s v="ETANOL COMUM"/>
    <n v="290"/>
    <n v="5.82"/>
    <s v=" Km/L"/>
    <n v="34842"/>
    <n v="49.8"/>
    <n v="4.3899999999999997"/>
    <n v="218.62"/>
    <s v="0"/>
    <s v="EXT - KSE LOCAÇOES"/>
    <s v="Planejamento Operaci"/>
    <s v="KSE LOCAÇOES"/>
    <m/>
    <d v="2025-12-19T00:00:00"/>
    <x v="8"/>
    <x v="0"/>
    <x v="12"/>
  </r>
  <r>
    <s v="TER4970"/>
    <s v="60645800105124339"/>
    <s v="19/12/2025 20:47:22"/>
    <s v="52247"/>
    <s v="CARLOS ALBERTO DO ROSARIO"/>
    <x v="19"/>
    <s v="EQUIPAMENTOS"/>
    <s v="RETROESCAVADEIRA"/>
    <s v="CATERPILLAR"/>
    <s v="81870100"/>
    <s v="POSTO MILLENIUM DIMAG"/>
    <s v="APARECIDA DE GOIANIA"/>
    <s v="GO"/>
    <s v="DIESEL COMUM"/>
    <n v="0"/>
    <n v="0"/>
    <s v=" Km/L"/>
    <n v="0"/>
    <n v="64.239999999999995"/>
    <n v="5.54"/>
    <n v="355.9"/>
    <s v="83973"/>
    <s v="EXT - SAO PEDRO"/>
    <s v="Planejamento Operaci"/>
    <s v="SAO PEDRO"/>
    <m/>
    <d v="2025-12-19T00:00:00"/>
    <x v="8"/>
    <x v="0"/>
    <x v="7"/>
  </r>
  <r>
    <s v="NKD1J82"/>
    <s v="60645800105124230"/>
    <s v="19/12/2025 20:49:25"/>
    <s v="52247"/>
    <s v="CARLOS ALBERTO DO ROSARIO"/>
    <x v="19"/>
    <s v="Caminhão"/>
    <s v="24-250/24-250"/>
    <s v="VW"/>
    <s v="81870100"/>
    <s v="POSTO MILLENIUM DIMAG"/>
    <s v="APARECIDA DE GOIANIA"/>
    <s v="GO"/>
    <s v="DIESEL COMUM"/>
    <n v="0"/>
    <n v="0"/>
    <s v=" Km/L"/>
    <n v="0"/>
    <n v="158.63"/>
    <n v="5.54"/>
    <n v="878.84"/>
    <s v="83975"/>
    <s v="EXT - SAO PEDRO"/>
    <s v="Planejamento Operaci"/>
    <s v="SAO PEDRO"/>
    <m/>
    <d v="2025-12-19T00:00:00"/>
    <x v="8"/>
    <x v="0"/>
    <x v="7"/>
  </r>
  <r>
    <s v="TTP5B47"/>
    <s v="60645800106472110"/>
    <s v="19/12/2025 23:47:07"/>
    <s v="99531"/>
    <s v="RODRIGO RODRIGUES BARROS"/>
    <x v="40"/>
    <s v="Caminhonete"/>
    <s v="SAVEIRO CS RB MF"/>
    <s v="VW"/>
    <s v="75331801"/>
    <s v="DECIO CEZARINA"/>
    <s v="CEZARINA"/>
    <s v="GO"/>
    <s v="ETANOL COMUM"/>
    <n v="468"/>
    <n v="10.3"/>
    <s v=" Km/L"/>
    <n v="47209"/>
    <n v="45.42"/>
    <n v="4.99"/>
    <n v="226.65"/>
    <s v="202512192346"/>
    <s v="EXT - KSE LOCAÇOES"/>
    <s v="Planejamento Operaci"/>
    <s v="KSE LOCAÇOES"/>
    <m/>
    <d v="2025-12-19T00:00:00"/>
    <x v="8"/>
    <x v="0"/>
    <x v="12"/>
  </r>
  <r>
    <s v="TTR3A31"/>
    <s v="60645800106472404"/>
    <s v="20/12/2025 00:18:07"/>
    <s v="01836"/>
    <s v="DANILLO ROSA CARDOSO"/>
    <x v="53"/>
    <s v="Caminhonete"/>
    <s v="SAVEIRO CS RB MF"/>
    <s v="VW"/>
    <s v="46209914"/>
    <s v="DECIO RIO VERDE"/>
    <s v="RIO VERDE"/>
    <s v="GO"/>
    <s v="ETANOL COMUM"/>
    <n v="378"/>
    <n v="8.3800000000000008"/>
    <s v=" Km/L"/>
    <n v="44195"/>
    <n v="45.13"/>
    <n v="4.49"/>
    <n v="202.63"/>
    <s v="202512200016"/>
    <s v="EXT - KSE LOCAÇOES"/>
    <s v="Planejamento Operaci"/>
    <s v="KSE LOCAÇOES"/>
    <m/>
    <d v="2025-12-20T00:00:00"/>
    <x v="8"/>
    <x v="0"/>
    <x v="12"/>
  </r>
  <r>
    <s v="TFF5D72"/>
    <s v="60645800105143780"/>
    <s v="20/12/2025 01:02:28"/>
    <s v="03102"/>
    <s v="EDES GONÇALVES DA SILVA"/>
    <x v="2"/>
    <s v="AUTOMOVEL"/>
    <s v="ARGO"/>
    <s v="FIAT"/>
    <s v="07674909"/>
    <s v="AUTO POSTO INDIARA"/>
    <s v="INDIARA"/>
    <s v="GO"/>
    <s v="ETANOL COMUM"/>
    <n v="363"/>
    <n v="11.6"/>
    <s v=" Km/L"/>
    <n v="18330"/>
    <n v="31.3"/>
    <n v="4.79"/>
    <n v="149.93"/>
    <s v="10647"/>
    <s v="Planejamento Operaci"/>
    <s v="Planejamento Operaci"/>
    <s v="Operacional"/>
    <m/>
    <d v="2025-12-20T00:00:00"/>
    <x v="8"/>
    <x v="0"/>
    <x v="0"/>
  </r>
  <r>
    <s v="TTT2H95"/>
    <s v="60645800106472477"/>
    <s v="20/12/2025 01:15:42"/>
    <s v="07583"/>
    <s v="DAVID BORGES DOS SANTOS"/>
    <x v="63"/>
    <s v="Caminhonete"/>
    <s v="SAVEIRO CS RB MF"/>
    <s v="VW"/>
    <s v="07674909"/>
    <s v="AUTO POSTO INDIARA"/>
    <s v="INDIARA"/>
    <s v="GO"/>
    <s v="ETANOL COMUM"/>
    <n v="353"/>
    <n v="10.97"/>
    <s v=" Km/L"/>
    <n v="33482"/>
    <n v="32.17"/>
    <n v="4.79"/>
    <n v="154.09"/>
    <s v="10648"/>
    <s v="EXT - KSE LOCAÇOES"/>
    <s v="Planejamento Operaci"/>
    <s v="KSE LOCAÇOES"/>
    <m/>
    <d v="2025-12-20T00:00:00"/>
    <x v="8"/>
    <x v="0"/>
    <x v="12"/>
  </r>
  <r>
    <s v="TUF2B45"/>
    <s v="60645800106472420"/>
    <s v="20/12/2025 02:52:04"/>
    <s v="03398"/>
    <s v="JOSIMAR VENANCIO SANTOS SILVA"/>
    <x v="37"/>
    <s v="Caminhonete"/>
    <s v="SAVEIRO CS RB MF"/>
    <s v="VW"/>
    <s v="75331003"/>
    <s v="SUPERVIA LAGOA"/>
    <s v="RIO VERDE"/>
    <s v="GO"/>
    <s v="ETANOL COMUM"/>
    <n v="398"/>
    <n v="10.02"/>
    <s v=" Km/L"/>
    <n v="55088"/>
    <n v="39.72"/>
    <n v="4.49"/>
    <n v="178.34"/>
    <s v="0"/>
    <s v="EXT - KSE LOCAÇOES"/>
    <s v="Planejamento Operaci"/>
    <s v="KSE LOCAÇOES"/>
    <m/>
    <d v="2025-12-20T00:00:00"/>
    <x v="8"/>
    <x v="0"/>
    <x v="12"/>
  </r>
  <r>
    <s v="TTQ4C10"/>
    <s v="60645800106553930"/>
    <s v="20/12/2025 05:17:02"/>
    <s v="03095"/>
    <s v="MICHELL ALMEIDA SANTANA"/>
    <x v="31"/>
    <s v="Caminhonete"/>
    <s v="Caminhonete S10"/>
    <s v="CHEVROLET"/>
    <s v="69442211"/>
    <s v="POSTO SUDOESTE"/>
    <s v="GUAPO"/>
    <s v="GO"/>
    <s v="DIESEL S-10"/>
    <n v="805"/>
    <n v="13.49"/>
    <s v=" Km/L"/>
    <n v="52395"/>
    <n v="59.69"/>
    <n v="5.89"/>
    <n v="351.57"/>
    <s v="1"/>
    <s v="Planejamento Operaci"/>
    <s v="Planejamento Operaci"/>
    <s v="INSPENCAO"/>
    <m/>
    <d v="2025-12-20T00:00:00"/>
    <x v="8"/>
    <x v="0"/>
    <x v="12"/>
  </r>
  <r>
    <s v="TTY2C25"/>
    <s v="60645800106472430"/>
    <s v="20/12/2025 06:03:57"/>
    <s v="05644"/>
    <s v="GEOVANE SEVERIANO DA SILVA"/>
    <x v="38"/>
    <s v="Caminhonete"/>
    <s v="SAVEIRO CS RB MF"/>
    <s v="VW"/>
    <s v="46286315"/>
    <s v="POSTO CENTRAL"/>
    <s v="BOM JESUS"/>
    <s v="GO"/>
    <s v="ETANOL COMUM"/>
    <n v="442"/>
    <n v="12.15"/>
    <s v=" Km/L"/>
    <n v="46308"/>
    <n v="36.380000000000003"/>
    <n v="4.5910000000000002"/>
    <n v="167.02"/>
    <s v="1"/>
    <s v="EXT - KSE LOCAÇOES"/>
    <s v="Planejamento Operaci"/>
    <s v="KSE LOCAÇOES"/>
    <m/>
    <d v="2025-12-20T00:00:00"/>
    <x v="8"/>
    <x v="0"/>
    <x v="12"/>
  </r>
  <r>
    <s v="TTQ3C61"/>
    <s v="60645800106472501"/>
    <s v="20/12/2025 06:12:53"/>
    <s v="03762"/>
    <s v="EDIVANDO SANTOS DA SILVA"/>
    <x v="44"/>
    <s v="Caminhonete"/>
    <s v="SAVEIRO CS RB MF"/>
    <s v="VW"/>
    <s v="45308900"/>
    <s v="POSTO LUPATINI"/>
    <s v="SANTO ANTONIO DA BARRA"/>
    <s v="GO"/>
    <s v="ETANOL COMUM"/>
    <n v="388"/>
    <n v="13.42"/>
    <s v=" Km/L"/>
    <n v="35230"/>
    <n v="28.91"/>
    <n v="4.6900000000000004"/>
    <n v="135.59"/>
    <s v="0"/>
    <s v="EXT - KSE LOCAÇOES"/>
    <s v="Planejamento Operaci"/>
    <s v="KSE LOCAÇOES"/>
    <m/>
    <d v="2025-12-20T00:00:00"/>
    <x v="8"/>
    <x v="0"/>
    <x v="12"/>
  </r>
  <r>
    <s v="TUW2D74"/>
    <s v="60645800105124310"/>
    <s v="20/12/2025 06:46:20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730"/>
    <n v="15.07"/>
    <s v=" Km/L"/>
    <n v="43483"/>
    <n v="48.44"/>
    <n v="6.49"/>
    <n v="314.39"/>
    <s v="0"/>
    <s v="Planejamento Operaci"/>
    <s v="Planejamento Operaci"/>
    <s v="Operacional"/>
    <m/>
    <d v="2025-12-20T00:00:00"/>
    <x v="8"/>
    <x v="0"/>
    <x v="12"/>
  </r>
  <r>
    <s v="TUG2C45"/>
    <s v="60645800106437770"/>
    <s v="20/12/2025 06:46:46"/>
    <s v="02025"/>
    <s v="TIAGO PEREIRA SANTOS"/>
    <x v="54"/>
    <s v="Utilitário"/>
    <s v="SAVEIRO"/>
    <s v="FIAT"/>
    <s v="81889412"/>
    <s v="POSTO ZERO UM"/>
    <s v="RIO VERDE"/>
    <s v="GO"/>
    <s v="ETANOL COMUM"/>
    <n v="405"/>
    <n v="11.41"/>
    <s v=" Km/L"/>
    <n v="48848"/>
    <n v="35.51"/>
    <n v="4.79"/>
    <n v="170.09"/>
    <s v="1"/>
    <s v="EXT - KSE LOCAÇOES"/>
    <s v="Planejamento Operaci"/>
    <s v="KSE LOCAÇOES"/>
    <m/>
    <d v="2025-12-20T00:00:00"/>
    <x v="8"/>
    <x v="0"/>
    <x v="12"/>
  </r>
  <r>
    <s v="TLO0E87"/>
    <s v="60645800106184255"/>
    <s v="20/12/2025 08:44:51"/>
    <s v="04911"/>
    <s v="HYAGO GONÇALVES FERNANDES"/>
    <x v="43"/>
    <s v="EQUIPAMENTOS"/>
    <s v="GUINCHO LEVE"/>
    <s v="EQUIPAMENTO"/>
    <s v="87183400"/>
    <s v="MARAJO GUAPO"/>
    <s v="GUAPO"/>
    <s v="GO"/>
    <s v="DIESEL S-10"/>
    <n v="364"/>
    <n v="6.93"/>
    <s v=" Km/L"/>
    <n v="14051"/>
    <n v="52.52"/>
    <n v="6.04"/>
    <n v="317.22000000000003"/>
    <s v="0"/>
    <s v="EXT - LUCCA JR"/>
    <s v="Planejamento Operaci"/>
    <s v="LUCCA JR"/>
    <m/>
    <d v="2025-12-20T00:00:00"/>
    <x v="8"/>
    <x v="0"/>
    <x v="11"/>
  </r>
  <r>
    <s v="TLO0E87"/>
    <m/>
    <s v="20/12/2025 08:55:50"/>
    <m/>
    <m/>
    <x v="43"/>
    <m/>
    <m/>
    <m/>
    <m/>
    <s v="MARAJO GUAPO"/>
    <m/>
    <m/>
    <s v="ARLA-32"/>
    <s v="-"/>
    <s v="-"/>
    <s v=" Km/L"/>
    <s v="-"/>
    <n v="5.26"/>
    <m/>
    <n v="20.99"/>
    <m/>
    <m/>
    <s v="Planejamento Operaci"/>
    <s v="LUCCA JR"/>
    <m/>
    <d v="2025-12-20T00:00:00"/>
    <x v="8"/>
    <x v="0"/>
    <x v="11"/>
  </r>
  <r>
    <s v="TIV6G27"/>
    <s v="60645800106184069"/>
    <s v="20/12/2025 08:56:35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271"/>
    <n v="5.53"/>
    <s v=" Km/L"/>
    <n v="15087"/>
    <n v="49"/>
    <n v="5.9909999999999997"/>
    <n v="293.55"/>
    <s v="201232111"/>
    <s v="EXT - LUCCA JR"/>
    <s v="Planejamento Operaci"/>
    <s v="LUCCA JR"/>
    <m/>
    <d v="2025-12-20T00:00:00"/>
    <x v="8"/>
    <x v="0"/>
    <x v="11"/>
  </r>
  <r>
    <s v="TIV6G27"/>
    <m/>
    <s v="20/12/2025 08:56:35"/>
    <m/>
    <m/>
    <x v="30"/>
    <m/>
    <m/>
    <m/>
    <m/>
    <s v="AUTO POSTO JACARE"/>
    <m/>
    <m/>
    <s v="ARLA-32"/>
    <s v="-"/>
    <s v="-"/>
    <s v=" Km/L"/>
    <s v="-"/>
    <n v="2"/>
    <m/>
    <n v="6.62"/>
    <m/>
    <m/>
    <s v="Planejamento Operaci"/>
    <s v="LUCCA JR"/>
    <m/>
    <d v="2025-12-20T00:00:00"/>
    <x v="8"/>
    <x v="0"/>
    <x v="11"/>
  </r>
  <r>
    <s v="TUQ2H91"/>
    <s v="60645800106437760"/>
    <s v="20/12/2025 09:03:28"/>
    <s v="87954"/>
    <s v="DANIEL GONÇALVES"/>
    <x v="66"/>
    <s v="Caminhonete"/>
    <s v="SAVEIRO CD RB MF"/>
    <s v="VOLKSWAGEN"/>
    <s v="46209914"/>
    <s v="DECIO RIO VERDE"/>
    <s v="RIO VERDE"/>
    <s v="GO"/>
    <s v="ETANOL COMUM"/>
    <n v="348"/>
    <n v="7.61"/>
    <s v=" Km/L"/>
    <n v="3294"/>
    <n v="45.7"/>
    <n v="4.49"/>
    <n v="205.19"/>
    <s v="202512200902"/>
    <s v="EXT - KSE LOCAÇOES"/>
    <s v="Planejamento Operaci"/>
    <s v="KSE LOCAÇOES"/>
    <m/>
    <d v="2025-12-20T00:00:00"/>
    <x v="8"/>
    <x v="0"/>
    <x v="12"/>
  </r>
  <r>
    <s v="TFF5D72"/>
    <s v="60645800105143780"/>
    <s v="20/12/2025 09:22:16"/>
    <s v="73410"/>
    <s v="BRUNO SOUSA DIAS"/>
    <x v="2"/>
    <s v="AUTOMOVEL"/>
    <s v="ARGO"/>
    <s v="FIAT"/>
    <s v="46209914"/>
    <s v="DECIO RIO VERDE"/>
    <s v="RIO VERDE"/>
    <s v="GO"/>
    <s v="ETANOL COMUM"/>
    <n v="388"/>
    <n v="12.1"/>
    <s v=" Km/L"/>
    <n v="18718"/>
    <n v="32.06"/>
    <n v="4.49"/>
    <n v="143.94999999999999"/>
    <s v="202512200921"/>
    <s v="Planejamento Operaci"/>
    <s v="Planejamento Operaci"/>
    <s v="Operacional"/>
    <m/>
    <d v="2025-12-20T00:00:00"/>
    <x v="8"/>
    <x v="0"/>
    <x v="0"/>
  </r>
  <r>
    <s v="TTP5B47"/>
    <s v="60645800106472110"/>
    <s v="20/12/2025 10:23:24"/>
    <s v="02396"/>
    <s v="RENATO DE ALMEIDA VIEIRA"/>
    <x v="40"/>
    <s v="Caminhonete"/>
    <s v="SAVEIRO CS RB MF"/>
    <s v="VW"/>
    <s v="07674909"/>
    <s v="AUTO POSTO INDIARA"/>
    <s v="INDIARA"/>
    <s v="GO"/>
    <s v="ETANOL COMUM"/>
    <n v="425"/>
    <n v="10.94"/>
    <s v=" Km/L"/>
    <n v="47634"/>
    <n v="38.86"/>
    <n v="4.59"/>
    <n v="178.37"/>
    <s v="10651"/>
    <s v="EXT - KSE LOCAÇOES"/>
    <s v="Planejamento Operaci"/>
    <s v="KSE LOCAÇOES"/>
    <m/>
    <d v="2025-12-20T00:00:00"/>
    <x v="8"/>
    <x v="0"/>
    <x v="12"/>
  </r>
  <r>
    <s v="TFV8C74"/>
    <s v="60645800106437299"/>
    <s v="20/12/2025 11:08:35"/>
    <s v="79612"/>
    <s v="GLEISON DUARTE BRITO"/>
    <x v="34"/>
    <s v="Automóvel"/>
    <s v="AMBULANCIA"/>
    <s v="VOLKSWAGEN"/>
    <s v="41875311"/>
    <s v="POSTO SABOR DA TERRA"/>
    <s v="INDIARA"/>
    <s v="GO"/>
    <s v="DIESEL S-10"/>
    <n v="218"/>
    <n v="5.54"/>
    <s v=" Km/L"/>
    <n v="6852"/>
    <n v="39.380000000000003"/>
    <n v="5.891"/>
    <n v="231.99"/>
    <s v="201240076"/>
    <s v="Planejamento Operaci"/>
    <s v="Planejamento Operaci"/>
    <s v="RESGATE"/>
    <m/>
    <d v="2025-12-20T00:00:00"/>
    <x v="8"/>
    <x v="0"/>
    <x v="13"/>
  </r>
  <r>
    <s v="TGL2B04"/>
    <s v="60645800106437315"/>
    <s v="20/12/2025 11:19:43"/>
    <s v="04306"/>
    <s v="JOSE PAULO SANTOS AZEVEDO"/>
    <x v="45"/>
    <s v="EQUIPAMENTOS"/>
    <s v="AMBULANCIA"/>
    <s v="OUTROS"/>
    <s v="41826312"/>
    <s v="AUTO POSTO JACARE"/>
    <s v="ACREUNA"/>
    <s v="GO"/>
    <s v="DIESEL S-10"/>
    <n v="163"/>
    <n v="4.6399999999999997"/>
    <s v=" Km/L"/>
    <n v="5509"/>
    <n v="35.11"/>
    <n v="5.9909999999999997"/>
    <n v="210.35"/>
    <s v="201240700"/>
    <s v="Planejamento Operaci"/>
    <s v="Planejamento Operaci"/>
    <s v="Operacional"/>
    <m/>
    <d v="2025-12-20T00:00:00"/>
    <x v="8"/>
    <x v="0"/>
    <x v="13"/>
  </r>
  <r>
    <s v="TTT2H95"/>
    <s v="60645800106472477"/>
    <s v="20/12/2025 11:35:22"/>
    <s v="01042"/>
    <s v="EDUARDO SANTOS"/>
    <x v="63"/>
    <s v="Caminhonete"/>
    <s v="SAVEIRO CS RB MF"/>
    <s v="VW"/>
    <s v="07674909"/>
    <s v="AUTO POSTO INDIARA"/>
    <s v="INDIARA"/>
    <s v="GO"/>
    <s v="ETANOL COMUM"/>
    <n v="468"/>
    <n v="10.35"/>
    <s v=" Km/L"/>
    <n v="33950"/>
    <n v="45.2"/>
    <n v="4.59"/>
    <n v="207.47"/>
    <s v="10653"/>
    <s v="EXT - KSE LOCAÇOES"/>
    <s v="Planejamento Operaci"/>
    <s v="KSE LOCAÇOES"/>
    <m/>
    <d v="2025-12-20T00:00:00"/>
    <x v="8"/>
    <x v="0"/>
    <x v="12"/>
  </r>
  <r>
    <s v="TGM2I26"/>
    <s v="60645800106437620"/>
    <s v="20/12/2025 12:18:29"/>
    <s v="59226"/>
    <s v="PASCHOAL FAVORITTO DE QUEIROZ"/>
    <x v="52"/>
    <s v="Utilitário"/>
    <s v="FIORINO"/>
    <s v="FIAT"/>
    <s v="69479601"/>
    <s v="REDE SANTA LUZIA X"/>
    <s v="GOIANIA"/>
    <s v="GO"/>
    <s v="ETANOL COMUM"/>
    <n v="257"/>
    <n v="6.47"/>
    <s v=" Km/L"/>
    <n v="9871"/>
    <n v="39.71"/>
    <n v="5.2709999999999999"/>
    <n v="209.3"/>
    <s v="160017"/>
    <s v="EXT - KSE LOCAÇOES"/>
    <s v="Planejamento Operaci"/>
    <s v="Operacional"/>
    <m/>
    <d v="2025-12-20T00:00:00"/>
    <x v="8"/>
    <x v="0"/>
    <x v="5"/>
  </r>
  <r>
    <s v="TTR3A31"/>
    <s v="60645800106472404"/>
    <s v="20/12/2025 12:27:48"/>
    <s v="87954"/>
    <s v="DANIEL GONÇALVES"/>
    <x v="53"/>
    <s v="Caminhonete"/>
    <s v="SAVEIRO CS RB MF"/>
    <s v="VW"/>
    <s v="46209914"/>
    <s v="DECIO RIO VERDE"/>
    <s v="RIO VERDE"/>
    <s v="GO"/>
    <s v="ETANOL COMUM"/>
    <n v="426"/>
    <n v="10.07"/>
    <s v=" Km/L"/>
    <n v="44621"/>
    <n v="42.3"/>
    <n v="4.49"/>
    <n v="189.93"/>
    <s v="202512201227"/>
    <s v="EXT - KSE LOCAÇOES"/>
    <s v="Planejamento Operaci"/>
    <s v="KSE LOCAÇOES"/>
    <m/>
    <d v="2025-12-20T00:00:00"/>
    <x v="8"/>
    <x v="0"/>
    <x v="12"/>
  </r>
  <r>
    <s v="TJP1H27"/>
    <s v="60645800106439607"/>
    <s v="20/12/2025 12:51:02"/>
    <s v="02910"/>
    <s v="EMERSON CRISTIANO DA SILVEIRA"/>
    <x v="58"/>
    <s v="EQUIPAMENTOS"/>
    <s v="GUINCHO LEVE"/>
    <s v="EQUIPAMENTO"/>
    <s v="46209914"/>
    <s v="DECIO RIO VERDE"/>
    <s v="RIO VERDE"/>
    <s v="GO"/>
    <s v="DIESEL S-10"/>
    <n v="519"/>
    <n v="5.6"/>
    <s v=" Km/L"/>
    <n v="8123"/>
    <n v="92.69"/>
    <n v="7.25"/>
    <n v="672"/>
    <s v="202512201250"/>
    <s v="EXT - LUCCA JR"/>
    <s v="Planejamento Operaci"/>
    <s v="LUCCA JR"/>
    <m/>
    <d v="2025-12-20T00:00:00"/>
    <x v="8"/>
    <x v="0"/>
    <x v="11"/>
  </r>
  <r>
    <s v="TJP1H27"/>
    <m/>
    <s v="20/12/2025 12:52:01"/>
    <m/>
    <m/>
    <x v="58"/>
    <m/>
    <m/>
    <m/>
    <m/>
    <s v="DECIO RIO VERDE"/>
    <m/>
    <m/>
    <s v="ARLA-32"/>
    <s v="-"/>
    <s v="-"/>
    <s v=" Km/L"/>
    <s v="-"/>
    <n v="4.3600000000000003"/>
    <m/>
    <n v="16.55"/>
    <m/>
    <m/>
    <s v="Planejamento Operaci"/>
    <s v="LUCCA JR"/>
    <m/>
    <d v="2025-12-20T00:00:00"/>
    <x v="8"/>
    <x v="0"/>
    <x v="11"/>
  </r>
  <r>
    <s v="TKC9B59"/>
    <s v="60645800106185324"/>
    <s v="20/12/2025 13:02:35"/>
    <s v="99189"/>
    <s v="WELTON DIONES DE SOUZA BARBOSA_x0009__x0009__x0009__x0009_"/>
    <x v="26"/>
    <s v="Caminhão"/>
    <s v="FH 540 6X4R"/>
    <s v="VOLVO"/>
    <s v="46209914"/>
    <s v="DECIO RIO VERDE"/>
    <s v="RIO VERDE"/>
    <s v="GO"/>
    <s v="DIESEL S-10"/>
    <n v="1218"/>
    <n v="2.74"/>
    <s v=" Km/L"/>
    <n v="7095"/>
    <n v="445.02"/>
    <n v="7.25"/>
    <n v="3226.4"/>
    <s v="202512201301"/>
    <s v="EXT - LUCCA JR"/>
    <s v="Planejamento Operaci"/>
    <s v="LUCCA JR"/>
    <m/>
    <d v="2025-12-20T00:00:00"/>
    <x v="8"/>
    <x v="0"/>
    <x v="11"/>
  </r>
  <r>
    <s v="TKC9B59"/>
    <m/>
    <s v="20/12/2025 13:04:06"/>
    <m/>
    <m/>
    <x v="26"/>
    <m/>
    <m/>
    <m/>
    <m/>
    <s v="DECIO RIO VERDE"/>
    <m/>
    <m/>
    <s v="ARLA-32"/>
    <s v="-"/>
    <s v="-"/>
    <s v=" Km/L"/>
    <s v="-"/>
    <n v="31.97"/>
    <m/>
    <n v="121.2"/>
    <m/>
    <m/>
    <s v="Planejamento Operaci"/>
    <s v="LUCCA JR"/>
    <m/>
    <d v="2025-12-20T00:00:00"/>
    <x v="8"/>
    <x v="0"/>
    <x v="11"/>
  </r>
  <r>
    <s v="TUQ2H91"/>
    <s v="60645800106437760"/>
    <s v="20/12/2025 15:08:24"/>
    <s v="87954"/>
    <s v="DANIEL GONÇALVES"/>
    <x v="66"/>
    <s v="Caminhonete"/>
    <s v="SAVEIRO CD RB MF"/>
    <s v="VOLKSWAGEN"/>
    <s v="45308900"/>
    <s v="POSTO LUPATINI"/>
    <s v="SANTO ANTONIO DA BARRA"/>
    <s v="GO"/>
    <s v="ETANOL COMUM"/>
    <n v="344"/>
    <n v="8.11"/>
    <s v=" Km/L"/>
    <n v="3638"/>
    <n v="42.41"/>
    <n v="4.6900000000000004"/>
    <n v="198.9"/>
    <s v="0"/>
    <s v="EXT - KSE LOCAÇOES"/>
    <s v="Planejamento Operaci"/>
    <s v="KSE LOCAÇOES"/>
    <m/>
    <d v="2025-12-20T00:00:00"/>
    <x v="8"/>
    <x v="0"/>
    <x v="12"/>
  </r>
  <r>
    <s v="TUF2B45"/>
    <s v="60645800106472420"/>
    <s v="20/12/2025 15:36:43"/>
    <s v="01318"/>
    <s v="JOAO BATISTA REIS"/>
    <x v="37"/>
    <s v="Caminhonete"/>
    <s v="SAVEIRO CS RB MF"/>
    <s v="VW"/>
    <s v="75331003"/>
    <s v="SUPERVIA LAGOA"/>
    <s v="RIO VERDE"/>
    <s v="GO"/>
    <s v="ETANOL COMUM"/>
    <n v="422"/>
    <n v="9.3699999999999992"/>
    <s v=" Km/L"/>
    <n v="55510"/>
    <n v="45.02"/>
    <n v="4.49"/>
    <n v="202.14"/>
    <s v="0"/>
    <s v="EXT - KSE LOCAÇOES"/>
    <s v="Planejamento Operaci"/>
    <s v="KSE LOCAÇOES"/>
    <m/>
    <d v="2025-12-20T00:00:00"/>
    <x v="8"/>
    <x v="0"/>
    <x v="12"/>
  </r>
  <r>
    <s v="TUK2D26"/>
    <s v="60645800106553790"/>
    <s v="20/12/2025 16:40:44"/>
    <s v="00399"/>
    <s v="JULIANO FERNANDES DA SILVA"/>
    <x v="42"/>
    <s v="Caminhonete"/>
    <s v="Caminhonete S10"/>
    <s v="CHEVROLET"/>
    <s v="75331003"/>
    <s v="SUPERVIA LAGOA"/>
    <s v="RIO VERDE"/>
    <s v="GO"/>
    <s v="DIESEL S-10"/>
    <n v="820"/>
    <n v="13.36"/>
    <s v=" Km/L"/>
    <n v="47026"/>
    <n v="61.4"/>
    <n v="6.1890000000000001"/>
    <n v="380"/>
    <s v="0"/>
    <s v="Planejamento Operaci"/>
    <s v="Planejamento Operaci"/>
    <s v="INSPENCAO"/>
    <m/>
    <d v="2025-12-20T00:00:00"/>
    <x v="8"/>
    <x v="0"/>
    <x v="12"/>
  </r>
  <r>
    <s v="TTQ3C61"/>
    <s v="60645800106472501"/>
    <s v="20/12/2025 17:28:47"/>
    <s v="88512"/>
    <s v="JUAREZ NEVES"/>
    <x v="44"/>
    <s v="Caminhonete"/>
    <s v="SAVEIRO CS RB MF"/>
    <s v="VW"/>
    <s v="41826312"/>
    <s v="AUTO POSTO JACARE"/>
    <s v="ACREUNA"/>
    <s v="GO"/>
    <s v="ETANOL COMUM"/>
    <n v="445"/>
    <n v="9.92"/>
    <s v=" Km/L"/>
    <n v="35675"/>
    <n v="44.84"/>
    <n v="4.5199999999999996"/>
    <n v="202.68"/>
    <s v="201262845"/>
    <s v="EXT - KSE LOCAÇOES"/>
    <s v="Planejamento Operaci"/>
    <s v="KSE LOCAÇOES"/>
    <m/>
    <d v="2025-12-20T00:00:00"/>
    <x v="8"/>
    <x v="0"/>
    <x v="12"/>
  </r>
  <r>
    <s v="TUG2C45"/>
    <s v="60645800106437770"/>
    <s v="20/12/2025 18:07:14"/>
    <s v="03458"/>
    <s v="RAUL DOS SANTOS SOUSA"/>
    <x v="54"/>
    <s v="Utilitário"/>
    <s v="SAVEIRO"/>
    <s v="FIAT"/>
    <s v="81889412"/>
    <s v="POSTO ZERO UM"/>
    <s v="RIO VERDE"/>
    <s v="GO"/>
    <s v="ETANOL COMUM"/>
    <n v="351"/>
    <n v="7.87"/>
    <s v=" Km/L"/>
    <n v="49199"/>
    <n v="44.58"/>
    <n v="4.79"/>
    <n v="213.54"/>
    <s v="0"/>
    <s v="EXT - KSE LOCAÇOES"/>
    <s v="Planejamento Operaci"/>
    <s v="KSE LOCAÇOES"/>
    <m/>
    <d v="2025-12-20T00:00:00"/>
    <x v="8"/>
    <x v="0"/>
    <x v="12"/>
  </r>
  <r>
    <s v="TTQ4C10"/>
    <s v="60645800106553930"/>
    <s v="20/12/2025 18:15:56"/>
    <s v="26126"/>
    <s v="MARIVALDO GONÇALVES"/>
    <x v="31"/>
    <s v="Caminhonete"/>
    <s v="Caminhonete S10"/>
    <s v="CHEVROLET"/>
    <s v="26406711"/>
    <s v="POSTO ZANDONADI"/>
    <s v="GUAPO"/>
    <s v="GO"/>
    <s v="DIESEL S-10"/>
    <n v="468"/>
    <n v="13.45"/>
    <s v=" Km/L"/>
    <n v="52863"/>
    <n v="34.799999999999997"/>
    <n v="6.1920000000000002"/>
    <n v="215.47"/>
    <s v="201265696"/>
    <s v="Planejamento Operaci"/>
    <s v="Planejamento Operaci"/>
    <s v="INSPENCAO"/>
    <m/>
    <d v="2025-12-20T00:00:00"/>
    <x v="8"/>
    <x v="0"/>
    <x v="12"/>
  </r>
  <r>
    <s v="TTT2H95"/>
    <s v="60645800106472477"/>
    <s v="20/12/2025 19:08:22"/>
    <s v="07583"/>
    <s v="DAVID BORGES DOS SANTOS"/>
    <x v="63"/>
    <s v="Caminhonete"/>
    <s v="SAVEIRO CS RB MF"/>
    <s v="VW"/>
    <s v="41826312"/>
    <s v="AUTO POSTO JACARE"/>
    <s v="ACREUNA"/>
    <s v="GO"/>
    <s v="ETANOL COMUM"/>
    <n v="427"/>
    <n v="10.58"/>
    <s v=" Km/L"/>
    <n v="34377"/>
    <n v="40.369999999999997"/>
    <n v="4.5199999999999996"/>
    <n v="182.48"/>
    <s v="201268813"/>
    <s v="EXT - KSE LOCAÇOES"/>
    <s v="Planejamento Operaci"/>
    <s v="KSE LOCAÇOES"/>
    <m/>
    <d v="2025-12-20T00:00:00"/>
    <x v="8"/>
    <x v="0"/>
    <x v="12"/>
  </r>
  <r>
    <s v="TTY2C25"/>
    <s v="60645800106472430"/>
    <s v="20/12/2025 19:35:06"/>
    <s v="03603"/>
    <s v="RAFAEL OLIVEIRA MORAIS "/>
    <x v="38"/>
    <s v="Caminhonete"/>
    <s v="SAVEIRO CS RB MF"/>
    <s v="VW"/>
    <s v="46286315"/>
    <s v="POSTO CENTRAL"/>
    <s v="BOM JESUS"/>
    <s v="GO"/>
    <s v="ETANOL COMUM"/>
    <n v="408"/>
    <n v="8.51"/>
    <s v=" Km/L"/>
    <n v="46716"/>
    <n v="47.93"/>
    <n v="4.59"/>
    <n v="220"/>
    <s v="1"/>
    <s v="EXT - KSE LOCAÇOES"/>
    <s v="Planejamento Operaci"/>
    <s v="KSE LOCAÇOES"/>
    <m/>
    <d v="2025-12-20T00:00:00"/>
    <x v="8"/>
    <x v="0"/>
    <x v="12"/>
  </r>
  <r>
    <s v="TFW3J34"/>
    <s v="60645800106437440"/>
    <s v="20/12/2025 19:50:43"/>
    <s v="70145"/>
    <s v="LUCAS HENRIQUE MAGALHAES DE SOUZA "/>
    <x v="49"/>
    <s v="EQUIPAMENTOS"/>
    <s v="AMBULANCIA"/>
    <s v="OUTROS"/>
    <s v="46286315"/>
    <s v="POSTO CENTRAL"/>
    <s v="BOM JESUS"/>
    <s v="GO"/>
    <s v="DIESEL S-10"/>
    <n v="485"/>
    <n v="6.75"/>
    <s v=" Km/L"/>
    <n v="8741"/>
    <n v="71.8"/>
    <n v="6.24"/>
    <n v="448.04"/>
    <s v="1"/>
    <s v="Planejamento Operaci"/>
    <s v="Planejamento Operaci"/>
    <s v="Operacional"/>
    <m/>
    <d v="2025-12-20T00:00:00"/>
    <x v="8"/>
    <x v="0"/>
    <x v="13"/>
  </r>
  <r>
    <s v="TFM4H34"/>
    <s v="60645800106437340"/>
    <s v="20/12/2025 20:16:20"/>
    <s v="00035"/>
    <s v="GILSON TEIXEIRA DA SILVA"/>
    <x v="46"/>
    <s v="EQUIPAMENTOS"/>
    <s v="AMBULANCIA"/>
    <s v="OUTROS"/>
    <s v="45308900"/>
    <s v="POSTO LUPATINI"/>
    <s v="SANTO ANTONIO DA BARRA"/>
    <s v="GO"/>
    <s v="DIESEL S-10"/>
    <n v="252"/>
    <n v="6.76"/>
    <s v=" Km/L"/>
    <n v="5946"/>
    <n v="37.28"/>
    <n v="6.39"/>
    <n v="238.23"/>
    <s v="0"/>
    <s v="Planejamento Operaci"/>
    <s v="Planejamento Operaci"/>
    <s v="Operacional"/>
    <m/>
    <d v="2025-12-20T00:00:00"/>
    <x v="8"/>
    <x v="0"/>
    <x v="13"/>
  </r>
  <r>
    <s v="TTP5B47"/>
    <s v="60645800106472110"/>
    <s v="20/12/2025 21:11:32"/>
    <s v="02710"/>
    <s v="RAINON LOPES ALMEIDA"/>
    <x v="40"/>
    <s v="Caminhonete"/>
    <s v="SAVEIRO CS RB MF"/>
    <s v="VW"/>
    <s v="75331801"/>
    <s v="DECIO CEZARINA"/>
    <s v="CEZARINA"/>
    <s v="GO"/>
    <s v="ETANOL COMUM"/>
    <n v="496"/>
    <n v="10.93"/>
    <s v=" Km/L"/>
    <n v="48130"/>
    <n v="45.39"/>
    <n v="4.99"/>
    <n v="226.5"/>
    <s v="202512202110"/>
    <s v="EXT - KSE LOCAÇOES"/>
    <s v="Planejamento Operaci"/>
    <s v="KSE LOCAÇOES"/>
    <m/>
    <d v="2025-12-20T00:00:00"/>
    <x v="8"/>
    <x v="0"/>
    <x v="12"/>
  </r>
  <r>
    <s v="TUF2B45"/>
    <s v="60645800106472420"/>
    <s v="20/12/2025 21:26:37"/>
    <s v="87954"/>
    <s v="DANIEL GONÇALVES"/>
    <x v="37"/>
    <s v="Caminhonete"/>
    <s v="SAVEIRO CS RB MF"/>
    <s v="VW"/>
    <s v="75331003"/>
    <s v="SUPERVIA LAGOA"/>
    <s v="RIO VERDE"/>
    <s v="GO"/>
    <s v="ETANOL COMUM"/>
    <n v="330"/>
    <n v="11"/>
    <s v=" Km/L"/>
    <n v="55840"/>
    <n v="30.01"/>
    <n v="4.49"/>
    <n v="134.74"/>
    <s v="0"/>
    <s v="EXT - KSE LOCAÇOES"/>
    <s v="Planejamento Operaci"/>
    <s v="KSE LOCAÇOES"/>
    <m/>
    <d v="2025-12-20T00:00:00"/>
    <x v="8"/>
    <x v="0"/>
    <x v="12"/>
  </r>
  <r>
    <s v="TFE9C14"/>
    <s v="60645800106437370"/>
    <s v="21/12/2025 00:00:30"/>
    <s v="52138"/>
    <s v="ROGERIO LEAO DE SOUZA"/>
    <x v="51"/>
    <s v="EQUIPAMENTOS"/>
    <s v="AMBULANCIA"/>
    <s v="OUTROS"/>
    <s v="13335016"/>
    <s v="POSTO TREVO"/>
    <s v="RIO VERDE"/>
    <s v="GO"/>
    <s v="DIESEL S-10"/>
    <n v="180"/>
    <n v="3.78"/>
    <s v=" Km/L"/>
    <n v="5457"/>
    <n v="47.61"/>
    <n v="6.09"/>
    <n v="289.95999999999998"/>
    <s v="201286393"/>
    <s v="Planejamento Operaci"/>
    <s v="Planejamento Operaci"/>
    <s v="Operacional"/>
    <m/>
    <d v="2025-12-21T00:00:00"/>
    <x v="8"/>
    <x v="0"/>
    <x v="13"/>
  </r>
  <r>
    <s v="TTR3A31"/>
    <s v="60645800106472404"/>
    <s v="21/12/2025 00:04:28"/>
    <s v="75150"/>
    <s v="PETTERSON PERIS BENJAMIN"/>
    <x v="53"/>
    <s v="Caminhonete"/>
    <s v="SAVEIRO CS RB MF"/>
    <s v="VW"/>
    <s v="46209914"/>
    <s v="DECIO RIO VERDE"/>
    <s v="RIO VERDE"/>
    <s v="GO"/>
    <s v="ETANOL COMUM"/>
    <n v="437"/>
    <n v="10.67"/>
    <s v=" Km/L"/>
    <n v="45058"/>
    <n v="40.950000000000003"/>
    <n v="4.49"/>
    <n v="183.87"/>
    <s v="202512210003"/>
    <s v="EXT - KSE LOCAÇOES"/>
    <s v="Planejamento Operaci"/>
    <s v="KSE LOCAÇOES"/>
    <m/>
    <d v="2025-12-21T00:00:00"/>
    <x v="8"/>
    <x v="0"/>
    <x v="12"/>
  </r>
  <r>
    <s v="TUG2C45"/>
    <s v="60645800106437770"/>
    <s v="21/12/2025 00:12:28"/>
    <s v="03921"/>
    <s v="IVAIR JUNIOR ARAUJO NOGUEIRA"/>
    <x v="54"/>
    <s v="Utilitário"/>
    <s v="SAVEIRO"/>
    <s v="FIAT"/>
    <s v="81889412"/>
    <s v="POSTO ZERO UM"/>
    <s v="RIO VERDE"/>
    <s v="GO"/>
    <s v="ETANOL COMUM"/>
    <n v="365"/>
    <n v="9.18"/>
    <s v=" Km/L"/>
    <n v="49564"/>
    <n v="39.78"/>
    <n v="4.79"/>
    <n v="190.55"/>
    <s v="1"/>
    <s v="EXT - KSE LOCAÇOES"/>
    <s v="Planejamento Operaci"/>
    <s v="KSE LOCAÇOES"/>
    <m/>
    <d v="2025-12-21T00:00:00"/>
    <x v="8"/>
    <x v="0"/>
    <x v="12"/>
  </r>
  <r>
    <s v="TUF2B45"/>
    <s v="60645800106472420"/>
    <s v="21/12/2025 03:39:46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368"/>
    <n v="10.69"/>
    <s v=" Km/L"/>
    <n v="56208"/>
    <n v="34.42"/>
    <n v="4.49"/>
    <n v="154.55000000000001"/>
    <s v="0"/>
    <s v="EXT - KSE LOCAÇOES"/>
    <s v="Planejamento Operaci"/>
    <s v="KSE LOCAÇOES"/>
    <m/>
    <d v="2025-12-21T00:00:00"/>
    <x v="8"/>
    <x v="0"/>
    <x v="12"/>
  </r>
  <r>
    <s v="TTT2H95"/>
    <s v="60645800106472477"/>
    <s v="21/12/2025 04:09:00"/>
    <s v="07583"/>
    <s v="DAVID BORGES DOS SANTOS"/>
    <x v="63"/>
    <s v="Caminhonete"/>
    <s v="SAVEIRO CS RB MF"/>
    <s v="VW"/>
    <s v="07674909"/>
    <s v="AUTO POSTO INDIARA"/>
    <s v="INDIARA"/>
    <s v="GO"/>
    <s v="ETANOL COMUM"/>
    <n v="359"/>
    <n v="9.69"/>
    <s v=" Km/L"/>
    <n v="34736"/>
    <n v="37.04"/>
    <n v="4.59"/>
    <n v="170.01"/>
    <s v="10665"/>
    <s v="EXT - KSE LOCAÇOES"/>
    <s v="Planejamento Operaci"/>
    <s v="KSE LOCAÇOES"/>
    <m/>
    <d v="2025-12-21T00:00:00"/>
    <x v="8"/>
    <x v="0"/>
    <x v="12"/>
  </r>
  <r>
    <s v="TTQ3C61"/>
    <s v="60645800106472501"/>
    <s v="21/12/2025 04:25:28"/>
    <s v="05208"/>
    <s v="CHARLES ROSA"/>
    <x v="44"/>
    <s v="Caminhonete"/>
    <s v="SAVEIRO CS RB MF"/>
    <s v="VW"/>
    <s v="46209914"/>
    <s v="DECIO RIO VERDE"/>
    <s v="RIO VERDE"/>
    <s v="GO"/>
    <s v="ETANOL COMUM"/>
    <n v="443"/>
    <n v="11.05"/>
    <s v=" Km/L"/>
    <n v="36118"/>
    <n v="40.1"/>
    <n v="4.49"/>
    <n v="180.05"/>
    <s v="202512210424"/>
    <s v="EXT - KSE LOCAÇOES"/>
    <s v="Planejamento Operaci"/>
    <s v="KSE LOCAÇOES"/>
    <m/>
    <d v="2025-12-21T00:00:00"/>
    <x v="8"/>
    <x v="0"/>
    <x v="12"/>
  </r>
  <r>
    <s v="TUG2C45"/>
    <s v="60645800106437770"/>
    <s v="21/12/2025 06:41:46"/>
    <s v="03921"/>
    <s v="IVAIR JUNIOR ARAUJO NOGUEIRA"/>
    <x v="54"/>
    <s v="Utilitário"/>
    <s v="SAVEIRO"/>
    <s v="FIAT"/>
    <s v="81889412"/>
    <s v="POSTO ZERO UM"/>
    <s v="RIO VERDE"/>
    <s v="GO"/>
    <s v="ETANOL COMUM"/>
    <n v="323"/>
    <n v="9.8000000000000007"/>
    <s v=" Km/L"/>
    <n v="49887"/>
    <n v="32.96"/>
    <n v="4.79"/>
    <n v="157.88"/>
    <s v="2"/>
    <s v="EXT - KSE LOCAÇOES"/>
    <s v="Planejamento Operaci"/>
    <s v="KSE LOCAÇOES"/>
    <m/>
    <d v="2025-12-21T00:00:00"/>
    <x v="8"/>
    <x v="0"/>
    <x v="12"/>
  </r>
  <r>
    <s v="TTQ4C10"/>
    <s v="60645800106553930"/>
    <s v="21/12/2025 06:50:48"/>
    <s v="93910"/>
    <s v="DIVINO AVELINO DOS SANTOS"/>
    <x v="31"/>
    <s v="Caminhonete"/>
    <s v="Caminhonete S10"/>
    <s v="CHEVROLET"/>
    <s v="26406711"/>
    <s v="POSTO ZANDONADI"/>
    <s v="GUAPO"/>
    <s v="GO"/>
    <s v="DIESEL S-10"/>
    <n v="563"/>
    <n v="13.23"/>
    <s v=" Km/L"/>
    <n v="53426"/>
    <n v="42.54"/>
    <n v="6.19"/>
    <n v="263.32"/>
    <s v="211224596"/>
    <s v="Planejamento Operaci"/>
    <s v="Planejamento Operaci"/>
    <s v="INSPENCAO"/>
    <m/>
    <d v="2025-12-21T00:00:00"/>
    <x v="8"/>
    <x v="0"/>
    <x v="12"/>
  </r>
  <r>
    <s v="TFF5D72"/>
    <s v="60645800105143780"/>
    <s v="21/12/2025 08:13:48"/>
    <s v="73410"/>
    <s v="BRUNO SOUSA DIAS"/>
    <x v="2"/>
    <s v="AUTOMOVEL"/>
    <s v="ARGO"/>
    <s v="FIAT"/>
    <s v="45308900"/>
    <s v="POSTO LUPATINI"/>
    <s v="SANTO ANTONIO DA BARRA"/>
    <s v="GO"/>
    <s v="ETANOL COMUM"/>
    <n v="314"/>
    <n v="11.03"/>
    <s v=" Km/L"/>
    <n v="19032"/>
    <n v="28.47"/>
    <n v="4.6900000000000004"/>
    <n v="133.52000000000001"/>
    <s v="0"/>
    <s v="Planejamento Operaci"/>
    <s v="Planejamento Operaci"/>
    <s v="Operacional"/>
    <m/>
    <d v="2025-12-21T00:00:00"/>
    <x v="8"/>
    <x v="0"/>
    <x v="0"/>
  </r>
  <r>
    <s v="TJE5D27"/>
    <s v="60645800105124400"/>
    <s v="21/12/2025 08:38:27"/>
    <s v="00745"/>
    <s v="JOÃO LUIZ RODRIGUES PEREIRA_x0009__x0009__x0009__x0009_"/>
    <x v="60"/>
    <s v="EQUIPAMENTOS"/>
    <s v="GUINCHO LEVE"/>
    <s v="EQUIPAMENTO"/>
    <s v="46209914"/>
    <s v="DECIO RIO VERDE"/>
    <s v="RIO VERDE"/>
    <s v="GO"/>
    <s v="DIESEL S-10"/>
    <n v="473"/>
    <n v="5.24"/>
    <s v=" Km/L"/>
    <n v="12612"/>
    <n v="90.29"/>
    <n v="7.25"/>
    <n v="654.6"/>
    <s v="202512210837"/>
    <s v="EXT - LUCCA JR"/>
    <s v="Planejamento Operaci"/>
    <s v="LUCCA JR"/>
    <m/>
    <d v="2025-12-21T00:00:00"/>
    <x v="8"/>
    <x v="0"/>
    <x v="11"/>
  </r>
  <r>
    <s v="TJE5D27"/>
    <m/>
    <s v="21/12/2025 08:42:29"/>
    <m/>
    <m/>
    <x v="60"/>
    <m/>
    <m/>
    <m/>
    <m/>
    <s v="DECIO RIO VERDE"/>
    <m/>
    <m/>
    <s v="ARLA-32"/>
    <s v="-"/>
    <s v="-"/>
    <s v=" Km/L"/>
    <s v="-"/>
    <n v="6.35"/>
    <m/>
    <n v="24.08"/>
    <m/>
    <m/>
    <s v="Planejamento Operaci"/>
    <s v="LUCCA JR"/>
    <m/>
    <d v="2025-12-21T00:00:00"/>
    <x v="8"/>
    <x v="0"/>
    <x v="11"/>
  </r>
  <r>
    <s v="TTY2C25"/>
    <s v="60645800106472430"/>
    <s v="21/12/2025 08:45:30"/>
    <s v="03398"/>
    <s v="JOSIMAR VENANCIO SANTOS SILVA"/>
    <x v="38"/>
    <s v="Caminhonete"/>
    <s v="SAVEIRO CS RB MF"/>
    <s v="VW"/>
    <s v="45307105"/>
    <s v="POSTO GIRASSOL"/>
    <s v="ITUMBIARA"/>
    <s v="GO"/>
    <s v="ETANOL COMUM"/>
    <n v="455"/>
    <n v="9.43"/>
    <s v=" Km/L"/>
    <n v="47171"/>
    <n v="48.23"/>
    <n v="4.6900000000000004"/>
    <n v="226.2"/>
    <s v="211231"/>
    <s v="EXT - KSE LOCAÇOES"/>
    <s v="Planejamento Operaci"/>
    <s v="KSE LOCAÇOES"/>
    <m/>
    <d v="2025-12-21T00:00:00"/>
    <x v="8"/>
    <x v="0"/>
    <x v="12"/>
  </r>
  <r>
    <s v="TIV6G27"/>
    <s v="60645800106184069"/>
    <s v="21/12/2025 08:49:41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277"/>
    <n v="5.88"/>
    <s v=" Km/L"/>
    <n v="15364"/>
    <n v="47.13"/>
    <n v="5.99"/>
    <n v="282.32"/>
    <s v="211231688"/>
    <s v="EXT - LUCCA JR"/>
    <s v="Planejamento Operaci"/>
    <s v="LUCCA JR"/>
    <m/>
    <d v="2025-12-21T00:00:00"/>
    <x v="8"/>
    <x v="0"/>
    <x v="11"/>
  </r>
  <r>
    <s v="TIV6G27"/>
    <m/>
    <s v="21/12/2025 08:49:41"/>
    <m/>
    <m/>
    <x v="30"/>
    <m/>
    <m/>
    <m/>
    <m/>
    <s v="AUTO POSTO JACARE"/>
    <m/>
    <m/>
    <s v="ARLA-32"/>
    <s v="-"/>
    <s v="-"/>
    <s v=" Km/L"/>
    <s v="-"/>
    <n v="3"/>
    <m/>
    <n v="9.9"/>
    <m/>
    <m/>
    <s v="Planejamento Operaci"/>
    <s v="LUCCA JR"/>
    <m/>
    <d v="2025-12-21T00:00:00"/>
    <x v="8"/>
    <x v="0"/>
    <x v="11"/>
  </r>
  <r>
    <s v="TTP5B47"/>
    <s v="60645800106472110"/>
    <s v="21/12/2025 09:46:02"/>
    <s v="99531"/>
    <s v="RODRIGO RODRIGUES BARROS"/>
    <x v="40"/>
    <s v="Caminhonete"/>
    <s v="SAVEIRO CS RB MF"/>
    <s v="VW"/>
    <s v="75331801"/>
    <s v="DECIO CEZARINA"/>
    <s v="CEZARINA"/>
    <s v="GO"/>
    <s v="ETANOL COMUM"/>
    <n v="497"/>
    <n v="10.67"/>
    <s v=" Km/L"/>
    <n v="48627"/>
    <n v="46.58"/>
    <n v="4.99"/>
    <n v="232.43"/>
    <s v="202512210945"/>
    <s v="EXT - KSE LOCAÇOES"/>
    <s v="Planejamento Operaci"/>
    <s v="KSE LOCAÇOES"/>
    <m/>
    <d v="2025-12-21T00:00:00"/>
    <x v="8"/>
    <x v="0"/>
    <x v="12"/>
  </r>
  <r>
    <s v="TUK2D26"/>
    <s v="60645800106553790"/>
    <s v="21/12/2025 10:07:35"/>
    <s v="00399"/>
    <s v="JULIANO FERNANDES DA SILVA"/>
    <x v="42"/>
    <s v="Caminhonete"/>
    <s v="Caminhonete S10"/>
    <s v="CHEVROLET"/>
    <s v="75331003"/>
    <s v="SUPERVIA LAGOA"/>
    <s v="RIO VERDE"/>
    <s v="GO"/>
    <s v="DIESEL S-10"/>
    <n v="576"/>
    <n v="10.47"/>
    <s v=" Km/L"/>
    <n v="47602"/>
    <n v="55"/>
    <n v="6.19"/>
    <n v="340.45"/>
    <s v="1"/>
    <s v="Planejamento Operaci"/>
    <s v="Planejamento Operaci"/>
    <s v="INSPENCAO"/>
    <m/>
    <d v="2025-12-21T00:00:00"/>
    <x v="8"/>
    <x v="0"/>
    <x v="12"/>
  </r>
  <r>
    <s v="TLO0E87"/>
    <s v="60645800106184255"/>
    <s v="21/12/2025 11:03:10"/>
    <s v="04911"/>
    <s v="HYAGO GONÇALVES FERNANDES"/>
    <x v="43"/>
    <s v="EQUIPAMENTOS"/>
    <s v="GUINCHO LEVE"/>
    <s v="EQUIPAMENTO"/>
    <s v="87183400"/>
    <s v="MARAJO GUAPO"/>
    <s v="GUAPO"/>
    <s v="GO"/>
    <s v="DIESEL S-10"/>
    <n v="404"/>
    <n v="5.77"/>
    <s v=" Km/L"/>
    <n v="14455"/>
    <n v="70.05"/>
    <n v="6.04"/>
    <n v="423.1"/>
    <s v="0"/>
    <s v="EXT - LUCCA JR"/>
    <s v="Planejamento Operaci"/>
    <s v="LUCCA JR"/>
    <m/>
    <d v="2025-12-21T00:00:00"/>
    <x v="8"/>
    <x v="0"/>
    <x v="11"/>
  </r>
  <r>
    <s v="TLO0E87"/>
    <m/>
    <s v="21/12/2025 11:05:09"/>
    <m/>
    <m/>
    <x v="43"/>
    <m/>
    <m/>
    <m/>
    <m/>
    <s v="MARAJO GUAPO"/>
    <m/>
    <m/>
    <s v="ARLA-32"/>
    <s v="-"/>
    <s v="-"/>
    <s v=" Km/L"/>
    <s v="-"/>
    <n v="3.53"/>
    <m/>
    <n v="14.12"/>
    <m/>
    <m/>
    <s v="Planejamento Operaci"/>
    <s v="LUCCA JR"/>
    <m/>
    <d v="2025-12-21T00:00:00"/>
    <x v="8"/>
    <x v="0"/>
    <x v="11"/>
  </r>
  <r>
    <s v="TUF2B45"/>
    <s v="60645800106472420"/>
    <s v="21/12/2025 13:06:52"/>
    <s v="01318"/>
    <s v="JOAO BATISTA REIS"/>
    <x v="37"/>
    <s v="Caminhonete"/>
    <s v="SAVEIRO CS RB MF"/>
    <s v="VW"/>
    <s v="75331003"/>
    <s v="SUPERVIA LAGOA"/>
    <s v="RIO VERDE"/>
    <s v="GO"/>
    <s v="ETANOL COMUM"/>
    <n v="443"/>
    <n v="9.67"/>
    <s v=" Km/L"/>
    <n v="56651"/>
    <n v="45.83"/>
    <n v="4.49"/>
    <n v="205.78"/>
    <s v="1"/>
    <s v="EXT - KSE LOCAÇOES"/>
    <s v="Planejamento Operaci"/>
    <s v="KSE LOCAÇOES"/>
    <m/>
    <d v="2025-12-21T00:00:00"/>
    <x v="8"/>
    <x v="0"/>
    <x v="12"/>
  </r>
  <r>
    <s v="TTT2H95"/>
    <s v="60645800106472477"/>
    <s v="21/12/2025 13:12:45"/>
    <s v="01042"/>
    <s v="EDUARDO SANTOS"/>
    <x v="63"/>
    <s v="Caminhonete"/>
    <s v="SAVEIRO CS RB MF"/>
    <s v="VW"/>
    <s v="41826312"/>
    <s v="AUTO POSTO JACARE"/>
    <s v="ACREUNA"/>
    <s v="GO"/>
    <s v="ETANOL COMUM"/>
    <n v="449"/>
    <n v="10.77"/>
    <s v=" Km/L"/>
    <n v="35185"/>
    <n v="41.69"/>
    <n v="4.5199999999999996"/>
    <n v="188.44"/>
    <s v="211247484"/>
    <s v="EXT - KSE LOCAÇOES"/>
    <s v="Planejamento Operaci"/>
    <s v="KSE LOCAÇOES"/>
    <m/>
    <d v="2025-12-21T00:00:00"/>
    <x v="8"/>
    <x v="0"/>
    <x v="12"/>
  </r>
  <r>
    <s v="TTR3A31"/>
    <s v="60645800106472404"/>
    <s v="21/12/2025 13:18:17"/>
    <s v="73410"/>
    <s v="BRUNO SOUSA DIAS"/>
    <x v="53"/>
    <s v="Caminhonete"/>
    <s v="SAVEIRO CS RB MF"/>
    <s v="VW"/>
    <s v="46209914"/>
    <s v="DECIO RIO VERDE"/>
    <s v="RIO VERDE"/>
    <s v="GO"/>
    <s v="ETANOL COMUM"/>
    <n v="520"/>
    <n v="11.36"/>
    <s v=" Km/L"/>
    <n v="45578"/>
    <n v="45.77"/>
    <n v="4.49"/>
    <n v="205.51"/>
    <s v="202512211317"/>
    <s v="EXT - KSE LOCAÇOES"/>
    <s v="Planejamento Operaci"/>
    <s v="KSE LOCAÇOES"/>
    <m/>
    <d v="2025-12-21T00:00:00"/>
    <x v="8"/>
    <x v="0"/>
    <x v="12"/>
  </r>
  <r>
    <s v="TUW2D74"/>
    <s v="60645800105124310"/>
    <s v="21/12/2025 14:49:38"/>
    <s v="77093"/>
    <s v="AGNALDO FERREIRA DA CUNHA"/>
    <x v="35"/>
    <s v="Automóvel"/>
    <s v="CHEVROLET/S10 LS DD4"/>
    <s v="CHEVROLET"/>
    <s v="45364511"/>
    <s v="AUTO POSTO CERRADO 4"/>
    <s v="ITUMBIARA"/>
    <s v="GO"/>
    <s v="DIESEL S-10"/>
    <n v="931"/>
    <n v="13.22"/>
    <s v=" Km/L"/>
    <n v="44414"/>
    <n v="70.45"/>
    <n v="5.69"/>
    <n v="400.86"/>
    <s v="371416"/>
    <s v="Planejamento Operaci"/>
    <s v="Planejamento Operaci"/>
    <s v="Operacional"/>
    <m/>
    <d v="2025-12-21T00:00:00"/>
    <x v="8"/>
    <x v="0"/>
    <x v="12"/>
  </r>
  <r>
    <s v="TFF5D72"/>
    <s v="60645800105143780"/>
    <s v="21/12/2025 16:32:51"/>
    <s v="73410"/>
    <s v="BRUNO SOUSA DIAS"/>
    <x v="2"/>
    <s v="AUTOMOVEL"/>
    <s v="ARGO"/>
    <s v="FIAT"/>
    <s v="81889412"/>
    <s v="POSTO ZERO UM"/>
    <s v="RIO VERDE"/>
    <s v="GO"/>
    <s v="ETANOL COMUM"/>
    <n v="446"/>
    <n v="12.22"/>
    <s v=" Km/L"/>
    <n v="19478"/>
    <n v="36.49"/>
    <n v="4.79"/>
    <n v="174.78"/>
    <s v="2"/>
    <s v="Planejamento Operaci"/>
    <s v="Planejamento Operaci"/>
    <s v="Operacional"/>
    <m/>
    <d v="2025-12-21T00:00:00"/>
    <x v="8"/>
    <x v="0"/>
    <x v="0"/>
  </r>
  <r>
    <s v="TTQ3C61"/>
    <s v="60645800106472501"/>
    <s v="21/12/2025 16:38:13"/>
    <s v="88512"/>
    <s v="JUAREZ NEVES"/>
    <x v="44"/>
    <s v="Caminhonete"/>
    <s v="SAVEIRO CS RB MF"/>
    <s v="VW"/>
    <s v="41826312"/>
    <s v="AUTO POSTO JACARE"/>
    <s v="ACREUNA"/>
    <s v="GO"/>
    <s v="ETANOL COMUM"/>
    <n v="464"/>
    <n v="9.5399999999999991"/>
    <s v=" Km/L"/>
    <n v="36582"/>
    <n v="48.63"/>
    <n v="4.5209999999999999"/>
    <n v="219.84"/>
    <s v="211259812"/>
    <s v="EXT - KSE LOCAÇOES"/>
    <s v="Planejamento Operaci"/>
    <s v="KSE LOCAÇOES"/>
    <m/>
    <d v="2025-12-21T00:00:00"/>
    <x v="8"/>
    <x v="0"/>
    <x v="12"/>
  </r>
  <r>
    <s v="TFU6C04"/>
    <s v="60645800106437493"/>
    <s v="21/12/2025 17:06:11"/>
    <s v="70145"/>
    <s v="LUCAS HENRIQUE MAGALHAES DE SOUZA "/>
    <x v="50"/>
    <s v="EQUIPAMENTOS"/>
    <s v="AMBULANCIA"/>
    <s v="OUTROS"/>
    <s v="46225718"/>
    <s v="POSTO MARIA JOAO"/>
    <s v="ITUMBIARA"/>
    <s v="GO"/>
    <s v="DIESEL S-10"/>
    <n v="208"/>
    <n v="6.84"/>
    <s v=" Km/L"/>
    <n v="6275"/>
    <n v="30.42"/>
    <n v="6.2530000000000001"/>
    <n v="190.21"/>
    <s v="1"/>
    <s v="Planejamento Operaci"/>
    <s v="Planejamento Operaci"/>
    <s v="Operacional"/>
    <m/>
    <d v="2025-12-21T00:00:00"/>
    <x v="8"/>
    <x v="0"/>
    <x v="13"/>
  </r>
  <r>
    <s v="TUG2C45"/>
    <s v="60645800106437770"/>
    <s v="21/12/2025 17:15:30"/>
    <s v="03782"/>
    <s v="ELVIS MESSIAS FERNANDES"/>
    <x v="54"/>
    <s v="Utilitário"/>
    <s v="SAVEIRO"/>
    <s v="FIAT"/>
    <s v="81889412"/>
    <s v="POSTO ZERO UM"/>
    <s v="RIO VERDE"/>
    <s v="GO"/>
    <s v="ETANOL COMUM"/>
    <n v="479"/>
    <n v="11.01"/>
    <s v=" Km/L"/>
    <n v="50366"/>
    <n v="43.5"/>
    <n v="4.79"/>
    <n v="208.37"/>
    <s v="1"/>
    <s v="EXT - KSE LOCAÇOES"/>
    <s v="Planejamento Operaci"/>
    <s v="KSE LOCAÇOES"/>
    <m/>
    <d v="2025-12-21T00:00:00"/>
    <x v="8"/>
    <x v="0"/>
    <x v="12"/>
  </r>
  <r>
    <s v="TTY2C25"/>
    <s v="60645800106472430"/>
    <s v="21/12/2025 18:22:00"/>
    <s v="03398"/>
    <s v="JOSIMAR VENANCIO SANTOS SILVA"/>
    <x v="38"/>
    <s v="Caminhonete"/>
    <s v="SAVEIRO CS RB MF"/>
    <s v="VW"/>
    <s v="46286315"/>
    <s v="POSTO CENTRAL"/>
    <s v="BOM JESUS"/>
    <s v="GO"/>
    <s v="ETANOL COMUM"/>
    <n v="385"/>
    <n v="9.82"/>
    <s v=" Km/L"/>
    <n v="47556"/>
    <n v="39.21"/>
    <n v="4.5910000000000002"/>
    <n v="180"/>
    <s v="0"/>
    <s v="EXT - KSE LOCAÇOES"/>
    <s v="Planejamento Operaci"/>
    <s v="KSE LOCAÇOES"/>
    <m/>
    <d v="2025-12-21T00:00:00"/>
    <x v="8"/>
    <x v="0"/>
    <x v="12"/>
  </r>
  <r>
    <s v="TFW3J34"/>
    <s v="60645800106437440"/>
    <s v="21/12/2025 18:25:03"/>
    <s v="70145"/>
    <s v="LUCAS HENRIQUE MAGALHAES DE SOUZA "/>
    <x v="49"/>
    <s v="EQUIPAMENTOS"/>
    <s v="AMBULANCIA"/>
    <s v="OUTROS"/>
    <s v="46286315"/>
    <s v="POSTO CENTRAL"/>
    <s v="BOM JESUS"/>
    <s v="GO"/>
    <s v="DIESEL S-10"/>
    <n v="262"/>
    <n v="6.22"/>
    <s v=" Km/L"/>
    <n v="9003"/>
    <n v="42.1"/>
    <n v="6.24"/>
    <n v="262.7"/>
    <s v="0"/>
    <s v="Planejamento Operaci"/>
    <s v="Planejamento Operaci"/>
    <s v="Operacional"/>
    <m/>
    <d v="2025-12-21T00:00:00"/>
    <x v="8"/>
    <x v="0"/>
    <x v="13"/>
  </r>
  <r>
    <s v="TTQ4C10"/>
    <s v="60645800106553930"/>
    <s v="21/12/2025 18:34:13"/>
    <s v="26126"/>
    <s v="MARIVALDO GONÇALVES"/>
    <x v="31"/>
    <s v="Caminhonete"/>
    <s v="Caminhonete S10"/>
    <s v="CHEVROLET"/>
    <s v="26406711"/>
    <s v="POSTO ZANDONADI"/>
    <s v="GUAPO"/>
    <s v="GO"/>
    <s v="DIESEL S-10"/>
    <n v="494"/>
    <n v="13.71"/>
    <s v=" Km/L"/>
    <n v="53920"/>
    <n v="36.020000000000003"/>
    <n v="6.1920000000000002"/>
    <n v="223.02"/>
    <s v="211266785"/>
    <s v="Planejamento Operaci"/>
    <s v="Planejamento Operaci"/>
    <s v="INSPENCAO"/>
    <m/>
    <d v="2025-12-21T00:00:00"/>
    <x v="8"/>
    <x v="0"/>
    <x v="12"/>
  </r>
  <r>
    <s v="TTT2H95"/>
    <s v="60645800106472477"/>
    <s v="21/12/2025 19:20:00"/>
    <s v="07583"/>
    <s v="DAVID BORGES DOS SANTOS"/>
    <x v="63"/>
    <s v="Caminhonete"/>
    <s v="SAVEIRO CS RB MF"/>
    <s v="VW"/>
    <s v="41826312"/>
    <s v="AUTO POSTO JACARE"/>
    <s v="ACREUNA"/>
    <s v="GO"/>
    <s v="ETANOL COMUM"/>
    <n v="369"/>
    <n v="10.67"/>
    <s v=" Km/L"/>
    <n v="35554"/>
    <n v="34.58"/>
    <n v="4.5209999999999999"/>
    <n v="156.33000000000001"/>
    <s v="211269524"/>
    <s v="EXT - KSE LOCAÇOES"/>
    <s v="Planejamento Operaci"/>
    <s v="KSE LOCAÇOES"/>
    <m/>
    <d v="2025-12-21T00:00:00"/>
    <x v="8"/>
    <x v="0"/>
    <x v="12"/>
  </r>
  <r>
    <s v="TIV6G27"/>
    <s v="60645800106184069"/>
    <s v="21/12/2025 20:18:45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204"/>
    <n v="6.8"/>
    <s v=" Km/L"/>
    <n v="15568"/>
    <n v="30"/>
    <n v="5.99"/>
    <n v="179.7"/>
    <s v="211273051"/>
    <s v="EXT - LUCCA JR"/>
    <s v="Planejamento Operaci"/>
    <s v="LUCCA JR"/>
    <m/>
    <d v="2025-12-21T00:00:00"/>
    <x v="8"/>
    <x v="0"/>
    <x v="11"/>
  </r>
  <r>
    <s v="TTP5B47"/>
    <s v="60645800106472110"/>
    <s v="21/12/2025 20:41:32"/>
    <s v="02710"/>
    <s v="RAINON LOPES ALMEIDA"/>
    <x v="40"/>
    <s v="Caminhonete"/>
    <s v="SAVEIRO CS RB MF"/>
    <s v="VW"/>
    <s v="75331801"/>
    <s v="DECIO CEZARINA"/>
    <s v="CEZARINA"/>
    <s v="GO"/>
    <s v="ETANOL COMUM"/>
    <n v="412"/>
    <n v="9.44"/>
    <s v=" Km/L"/>
    <n v="49039"/>
    <n v="43.65"/>
    <n v="4.99"/>
    <n v="217.81"/>
    <s v="202512212041"/>
    <s v="EXT - KSE LOCAÇOES"/>
    <s v="Planejamento Operaci"/>
    <s v="KSE LOCAÇOES"/>
    <m/>
    <d v="2025-12-21T00:00:00"/>
    <x v="8"/>
    <x v="0"/>
    <x v="12"/>
  </r>
  <r>
    <s v="TJP1H27"/>
    <s v="60645800106439607"/>
    <s v="21/12/2025 20:47:16"/>
    <s v="89061"/>
    <s v="HIGOR MARTINS FERREIRA_x0009__x0009__x0009__x0009_"/>
    <x v="58"/>
    <s v="EQUIPAMENTOS"/>
    <s v="GUINCHO LEVE"/>
    <s v="EQUIPAMENTO"/>
    <s v="45341508"/>
    <s v="POSTO ALTO DA SERRA"/>
    <s v="ITUMBIARA"/>
    <s v="GO"/>
    <s v="DIESEL S-10"/>
    <n v="349"/>
    <n v="5.71"/>
    <s v=" Km/L"/>
    <n v="8472"/>
    <n v="61.17"/>
    <n v="6.49"/>
    <n v="397"/>
    <s v="0"/>
    <s v="EXT - LUCCA JR"/>
    <s v="Planejamento Operaci"/>
    <s v="LUCCA JR"/>
    <m/>
    <d v="2025-12-21T00:00:00"/>
    <x v="8"/>
    <x v="0"/>
    <x v="11"/>
  </r>
  <r>
    <s v="TUF2B45"/>
    <s v="60645800106472420"/>
    <s v="21/12/2025 21:24:15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311"/>
    <n v="9.7799999999999994"/>
    <s v=" Km/L"/>
    <n v="56962"/>
    <n v="31.81"/>
    <n v="4.49"/>
    <n v="142.83000000000001"/>
    <s v="0"/>
    <s v="EXT - KSE LOCAÇOES"/>
    <s v="Planejamento Operaci"/>
    <s v="KSE LOCAÇOES"/>
    <m/>
    <d v="2025-12-21T00:00:00"/>
    <x v="8"/>
    <x v="0"/>
    <x v="12"/>
  </r>
  <r>
    <s v="TUG2C45"/>
    <s v="60645800106437770"/>
    <s v="22/12/2025 00:56:28"/>
    <s v="03921"/>
    <s v="IVAIR JUNIOR ARAUJO NOGUEIRA"/>
    <x v="54"/>
    <s v="Utilitário"/>
    <s v="SAVEIRO"/>
    <s v="FIAT"/>
    <s v="81889412"/>
    <s v="POSTO ZERO UM"/>
    <s v="RIO VERDE"/>
    <s v="GO"/>
    <s v="ETANOL COMUM"/>
    <n v="326"/>
    <n v="9.4499999999999993"/>
    <s v=" Km/L"/>
    <n v="50692"/>
    <n v="34.479999999999997"/>
    <n v="4.79"/>
    <n v="165.16"/>
    <s v="1"/>
    <s v="EXT - KSE LOCAÇOES"/>
    <s v="Planejamento Operaci"/>
    <s v="KSE LOCAÇOES"/>
    <m/>
    <d v="2025-12-22T00:00:00"/>
    <x v="8"/>
    <x v="0"/>
    <x v="12"/>
  </r>
  <r>
    <s v="TTR3A31"/>
    <s v="60645800106472404"/>
    <s v="22/12/2025 01:48:12"/>
    <s v="75150"/>
    <s v="PETTERSON PERIS BENJAMIN"/>
    <x v="53"/>
    <s v="Caminhonete"/>
    <s v="SAVEIRO CS RB MF"/>
    <s v="VW"/>
    <s v="46209914"/>
    <s v="DECIO RIO VERDE"/>
    <s v="RIO VERDE"/>
    <s v="GO"/>
    <s v="ETANOL COMUM"/>
    <n v="432"/>
    <n v="10.72"/>
    <s v=" Km/L"/>
    <n v="46010"/>
    <n v="40.28"/>
    <n v="4.49"/>
    <n v="180.86"/>
    <s v="202512220147"/>
    <s v="EXT - KSE LOCAÇOES"/>
    <s v="Planejamento Operaci"/>
    <s v="KSE LOCAÇOES"/>
    <m/>
    <d v="2025-12-22T00:00:00"/>
    <x v="8"/>
    <x v="0"/>
    <x v="12"/>
  </r>
  <r>
    <s v="TLO0E87"/>
    <s v="60645800106184255"/>
    <s v="22/12/2025 03:28:02"/>
    <s v="99045"/>
    <s v="SIDNEY DA COSTA RODRIGUES_x0009__x0009__x0009__x0009_"/>
    <x v="43"/>
    <s v="EQUIPAMENTOS"/>
    <s v="GUINCHO LEVE"/>
    <s v="EQUIPAMENTO"/>
    <s v="92221200"/>
    <s v="POSTO AMERICA"/>
    <s v="GUAPO"/>
    <s v="GO"/>
    <s v="DIESEL S-10"/>
    <n v="379"/>
    <n v="6.37"/>
    <s v=" Km/L"/>
    <n v="14834"/>
    <n v="59.54"/>
    <n v="5.89"/>
    <n v="350.69"/>
    <s v="0"/>
    <s v="EXT - LUCCA JR"/>
    <s v="Planejamento Operaci"/>
    <s v="LUCCA JR"/>
    <m/>
    <d v="2025-12-22T00:00:00"/>
    <x v="8"/>
    <x v="0"/>
    <x v="11"/>
  </r>
  <r>
    <s v="TLO0E87"/>
    <m/>
    <s v="22/12/2025 03:28:02"/>
    <m/>
    <m/>
    <x v="43"/>
    <m/>
    <m/>
    <m/>
    <m/>
    <s v="POSTO AMERICA"/>
    <m/>
    <m/>
    <s v="ARLA-32"/>
    <s v="-"/>
    <s v="-"/>
    <s v=" Km/L"/>
    <s v="-"/>
    <n v="3.49"/>
    <m/>
    <n v="13.57"/>
    <m/>
    <m/>
    <s v="Planejamento Operaci"/>
    <s v="LUCCA JR"/>
    <m/>
    <d v="2025-12-22T00:00:00"/>
    <x v="8"/>
    <x v="0"/>
    <x v="11"/>
  </r>
  <r>
    <s v="TTQ3C61"/>
    <s v="60645800106472501"/>
    <s v="22/12/2025 03:32:38"/>
    <s v="05208"/>
    <s v="CHARLES ROSA"/>
    <x v="44"/>
    <s v="Caminhonete"/>
    <s v="SAVEIRO CS RB MF"/>
    <s v="VW"/>
    <s v="46209914"/>
    <s v="DECIO RIO VERDE"/>
    <s v="RIO VERDE"/>
    <s v="GO"/>
    <s v="ETANOL COMUM"/>
    <n v="483"/>
    <n v="11.77"/>
    <s v=" Km/L"/>
    <n v="37065"/>
    <n v="41.02"/>
    <n v="4.49"/>
    <n v="184.18"/>
    <s v="202512220331"/>
    <s v="EXT - KSE LOCAÇOES"/>
    <s v="Planejamento Operaci"/>
    <s v="KSE LOCAÇOES"/>
    <m/>
    <d v="2025-12-22T00:00:00"/>
    <x v="8"/>
    <x v="0"/>
    <x v="12"/>
  </r>
  <r>
    <s v="TTT2H95"/>
    <s v="60645800106472477"/>
    <s v="22/12/2025 04:53:16"/>
    <s v="07583"/>
    <s v="DAVID BORGES DOS SANTOS"/>
    <x v="63"/>
    <s v="Caminhonete"/>
    <s v="SAVEIRO CS RB MF"/>
    <s v="VW"/>
    <s v="07674909"/>
    <s v="AUTO POSTO INDIARA"/>
    <s v="INDIARA"/>
    <s v="GO"/>
    <s v="ETANOL COMUM"/>
    <n v="443"/>
    <n v="10.71"/>
    <s v=" Km/L"/>
    <n v="35997"/>
    <n v="41.35"/>
    <n v="4.59"/>
    <n v="189.8"/>
    <s v="10671"/>
    <s v="EXT - KSE LOCAÇOES"/>
    <s v="Planejamento Operaci"/>
    <s v="KSE LOCAÇOES"/>
    <m/>
    <d v="2025-12-22T00:00:00"/>
    <x v="8"/>
    <x v="0"/>
    <x v="12"/>
  </r>
  <r>
    <s v="TUF2B45"/>
    <s v="60645800106472420"/>
    <s v="22/12/2025 05:30:18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436"/>
    <n v="11.23"/>
    <s v=" Km/L"/>
    <n v="57398"/>
    <n v="38.81"/>
    <n v="4.49"/>
    <n v="174.26"/>
    <s v="0"/>
    <s v="EXT - KSE LOCAÇOES"/>
    <s v="Planejamento Operaci"/>
    <s v="KSE LOCAÇOES"/>
    <m/>
    <d v="2025-12-22T00:00:00"/>
    <x v="8"/>
    <x v="0"/>
    <x v="12"/>
  </r>
  <r>
    <s v="TTY2C25"/>
    <s v="60645800106472430"/>
    <s v="22/12/2025 06:06:49"/>
    <s v="03603"/>
    <s v="RAFAEL OLIVEIRA MORAIS "/>
    <x v="38"/>
    <s v="Caminhonete"/>
    <s v="SAVEIRO CS RB MF"/>
    <s v="VW"/>
    <s v="46286315"/>
    <s v="POSTO CENTRAL"/>
    <s v="BOM JESUS"/>
    <s v="GO"/>
    <s v="ETANOL COMUM"/>
    <n v="383"/>
    <n v="9.77"/>
    <s v=" Km/L"/>
    <n v="47939"/>
    <n v="39.21"/>
    <n v="4.5910000000000002"/>
    <n v="180"/>
    <s v="1"/>
    <s v="EXT - KSE LOCAÇOES"/>
    <s v="Planejamento Operaci"/>
    <s v="KSE LOCAÇOES"/>
    <m/>
    <d v="2025-12-22T00:00:00"/>
    <x v="8"/>
    <x v="0"/>
    <x v="12"/>
  </r>
  <r>
    <s v="TUG2C45"/>
    <s v="60645800106437770"/>
    <s v="22/12/2025 06:46:46"/>
    <s v="03921"/>
    <s v="IVAIR JUNIOR ARAUJO NOGUEIRA"/>
    <x v="54"/>
    <s v="Utilitário"/>
    <s v="SAVEIRO"/>
    <s v="FIAT"/>
    <s v="81889412"/>
    <s v="POSTO ZERO UM"/>
    <s v="RIO VERDE"/>
    <s v="GO"/>
    <s v="ETANOL COMUM"/>
    <n v="319"/>
    <n v="10.45"/>
    <s v=" Km/L"/>
    <n v="51011"/>
    <n v="30.52"/>
    <n v="4.79"/>
    <n v="146.19"/>
    <s v="2"/>
    <s v="EXT - KSE LOCAÇOES"/>
    <s v="Planejamento Operaci"/>
    <s v="KSE LOCAÇOES"/>
    <m/>
    <d v="2025-12-22T00:00:00"/>
    <x v="8"/>
    <x v="0"/>
    <x v="12"/>
  </r>
  <r>
    <s v="TGM2I26"/>
    <s v="60645800106437620"/>
    <s v="22/12/2025 07:10:53"/>
    <s v="59226"/>
    <s v="PASCHOAL FAVORITTO DE QUEIROZ"/>
    <x v="52"/>
    <s v="Utilitário"/>
    <s v="FIORINO"/>
    <s v="FIAT"/>
    <s v="69479601"/>
    <s v="REDE SANTA LUZIA X"/>
    <s v="GOIANIA"/>
    <s v="GO"/>
    <s v="ETANOL COMUM"/>
    <n v="212"/>
    <n v="5.78"/>
    <s v=" Km/L"/>
    <n v="10083"/>
    <n v="36.659999999999997"/>
    <n v="5.27"/>
    <n v="193.21"/>
    <s v="160592"/>
    <s v="EXT - KSE LOCAÇOES"/>
    <s v="Planejamento Operaci"/>
    <s v="Operacional"/>
    <m/>
    <d v="2025-12-22T00:00:00"/>
    <x v="8"/>
    <x v="0"/>
    <x v="5"/>
  </r>
  <r>
    <s v="TGF2J32"/>
    <s v="60645800105143827"/>
    <s v="22/12/2025 07:19:03"/>
    <s v="29874"/>
    <s v="ANDERSON FRANCISCO VELOZO"/>
    <x v="16"/>
    <s v="AUTOMOVEL"/>
    <s v="ARGO"/>
    <s v="FIAT"/>
    <s v="92929509"/>
    <s v="POSTO DA BASE"/>
    <s v="SENADOR CANEDO"/>
    <s v="GO"/>
    <s v="ETANOL COMUM"/>
    <n v="418"/>
    <n v="11.11"/>
    <s v=" Km/L"/>
    <n v="13681"/>
    <n v="37.64"/>
    <n v="4.79"/>
    <n v="180.3"/>
    <s v="68348"/>
    <s v="Planejamento Operaci"/>
    <s v="Planejamento Operaci"/>
    <s v="Operacional"/>
    <m/>
    <d v="2025-12-22T00:00:00"/>
    <x v="8"/>
    <x v="0"/>
    <x v="5"/>
  </r>
  <r>
    <s v="TFX7J72"/>
    <s v="60645800105836505"/>
    <s v="22/12/2025 07:24:28"/>
    <s v="03126"/>
    <s v="PEDRO PAULO SILVA SANTOS"/>
    <x v="11"/>
    <s v="AUTOMOVEL"/>
    <s v="ARGO"/>
    <s v="FIAT"/>
    <s v="81820912"/>
    <s v="AUTO POSTO KR 06"/>
    <s v="RIO VERDE"/>
    <s v="GO"/>
    <s v="ETANOL COMUM"/>
    <n v="340"/>
    <n v="8.4600000000000009"/>
    <s v=" Km/L"/>
    <n v="50554"/>
    <n v="40.21"/>
    <n v="4.6909999999999998"/>
    <n v="188.62"/>
    <s v="0"/>
    <s v="Planejamento Operaci"/>
    <s v="Planejamento Operaci"/>
    <s v="Operacional"/>
    <m/>
    <d v="2025-12-22T00:00:00"/>
    <x v="8"/>
    <x v="0"/>
    <x v="4"/>
  </r>
  <r>
    <s v="KAZ5F74"/>
    <s v="60645800105124355"/>
    <s v="22/12/2025 07:30:57"/>
    <s v="09808"/>
    <s v="DOUGLAS OLIVEIRA SANTOS"/>
    <x v="19"/>
    <s v="Caminhão"/>
    <s v="L 1113"/>
    <s v="IVECO"/>
    <s v="69494411"/>
    <s v="REDE MARAJO RIO VERD"/>
    <s v="RIO VERDE"/>
    <s v="GO"/>
    <s v="DIESEL COMUM"/>
    <n v="0"/>
    <n v="0"/>
    <s v=" Km/L"/>
    <n v="0"/>
    <n v="150"/>
    <n v="5.99"/>
    <n v="898.5"/>
    <s v="9808179606"/>
    <s v="EXT - SAO PEDRO"/>
    <s v="Planejamento Operaci"/>
    <s v="SAO PEDRO"/>
    <m/>
    <d v="2025-12-22T00:00:00"/>
    <x v="8"/>
    <x v="0"/>
    <x v="7"/>
  </r>
  <r>
    <s v="ETE7J06"/>
    <s v="60645800106437809"/>
    <s v="22/12/2025 07:52:47"/>
    <s v="03709"/>
    <s v="NAFTALI VINICIO NEVES DE OLIVEIRA"/>
    <x v="19"/>
    <s v="Caminhão"/>
    <s v="CAMINHAO PRANCHA"/>
    <s v="FORD"/>
    <s v="81889412"/>
    <s v="POSTO ZERO UM"/>
    <s v="RIO VERDE"/>
    <s v="GO"/>
    <s v="DIESEL S-10"/>
    <n v="0"/>
    <n v="0"/>
    <s v=" Km/L"/>
    <n v="0"/>
    <n v="78.75"/>
    <n v="6.0910000000000002"/>
    <n v="479.63"/>
    <s v="11"/>
    <s v="EXT - SAO PEDRO"/>
    <s v="Planejamento Operaci"/>
    <s v="SAO PEDRO"/>
    <m/>
    <d v="2025-12-22T00:00:00"/>
    <x v="8"/>
    <x v="0"/>
    <x v="7"/>
  </r>
  <r>
    <s v="TBE3B75"/>
    <s v="60645800105124380"/>
    <s v="22/12/2025 07:57:45"/>
    <s v="21706"/>
    <s v="LUIZ MARCELO NEVES"/>
    <x v="19"/>
    <s v="Caminhão"/>
    <s v="CAMINHAO CARROCERIA"/>
    <s v="OUTROS"/>
    <s v="69494411"/>
    <s v="REDE MARAJO RIO VERD"/>
    <s v="RIO VERDE"/>
    <s v="GO"/>
    <s v="DIESEL COMUM"/>
    <n v="0"/>
    <n v="0"/>
    <s v=" Km/L"/>
    <n v="0"/>
    <n v="115.09"/>
    <n v="5.9859999999999998"/>
    <n v="688.9"/>
    <s v="21706273835"/>
    <s v="EXT - SAO PEDRO"/>
    <s v="Planejamento Operaci"/>
    <s v="SAO PEDRO"/>
    <m/>
    <d v="2025-12-22T00:00:00"/>
    <x v="8"/>
    <x v="0"/>
    <x v="7"/>
  </r>
  <r>
    <s v="IMP0004"/>
    <s v="60645800105124300"/>
    <s v="22/12/2025 07:58:33"/>
    <s v="03709"/>
    <s v="NAFTALI VINICIO NEVES DE OLIVEIRA"/>
    <x v="19"/>
    <s v="EQUIPAMENTOS"/>
    <s v="IMPLEMENTOS"/>
    <s v="OUTROS"/>
    <s v="81889412"/>
    <s v="POSTO ZERO UM"/>
    <s v="RIO VERDE"/>
    <s v="GO"/>
    <s v="GASOLINA COMUM"/>
    <n v="0"/>
    <n v="0"/>
    <s v=" Km/L"/>
    <n v="0"/>
    <n v="20"/>
    <n v="6.49"/>
    <n v="129.80000000000001"/>
    <s v="1"/>
    <s v="EXT - SAO PEDRO"/>
    <s v="Planejamento Operaci"/>
    <s v="SAO PEDRO"/>
    <m/>
    <d v="2025-12-22T00:00:00"/>
    <x v="8"/>
    <x v="0"/>
    <x v="7"/>
  </r>
  <r>
    <s v="TGC9A34"/>
    <s v="60645800106437250"/>
    <s v="22/12/2025 08:05:16"/>
    <s v="70390"/>
    <s v="CLEITON ANTONIO TAVARES HENRIQUE"/>
    <x v="48"/>
    <s v="EQUIPAMENTOS"/>
    <s v="AMBULANCIA"/>
    <s v="OUTROS"/>
    <s v="53081700"/>
    <s v="POSTO Z   Z SANTA MA"/>
    <s v="GUAPO"/>
    <s v="GO"/>
    <s v="DIESEL S-10"/>
    <n v="348"/>
    <n v="5.71"/>
    <s v=" Km/L"/>
    <n v="8062"/>
    <n v="60.93"/>
    <n v="5.89"/>
    <n v="358.86"/>
    <s v="0"/>
    <s v="Planejamento Operaci"/>
    <s v="Planejamento Operaci"/>
    <s v="Operacional"/>
    <m/>
    <d v="2025-12-22T00:00:00"/>
    <x v="8"/>
    <x v="0"/>
    <x v="13"/>
  </r>
  <r>
    <s v="TBE3B75"/>
    <m/>
    <s v="22/12/2025 08:05:46"/>
    <m/>
    <m/>
    <x v="20"/>
    <m/>
    <m/>
    <m/>
    <m/>
    <s v="REDE MARAJO RIO VERD"/>
    <m/>
    <m/>
    <s v="ARLA-32"/>
    <n v="0"/>
    <n v="0"/>
    <s v=" Km/L"/>
    <n v="0"/>
    <n v="14.56"/>
    <m/>
    <n v="58.13"/>
    <m/>
    <s v="EXT - SAO PEDRO"/>
    <s v="Planejamento Operaci"/>
    <s v="SAO PEDRO"/>
    <m/>
    <d v="2025-12-22T00:00:00"/>
    <x v="8"/>
    <x v="0"/>
    <x v="7"/>
  </r>
  <r>
    <s v="TGC9A34"/>
    <m/>
    <s v="22/12/2025 08:08:07"/>
    <m/>
    <m/>
    <x v="48"/>
    <m/>
    <m/>
    <m/>
    <m/>
    <s v="POSTO Z   Z SANTA MA"/>
    <m/>
    <m/>
    <s v="ARLA-32"/>
    <s v="-"/>
    <s v="-"/>
    <s v=" Km/L"/>
    <s v="-"/>
    <n v="4.99"/>
    <m/>
    <n v="18.91"/>
    <m/>
    <m/>
    <s v="Planejamento Operaci"/>
    <s v="Operacional"/>
    <m/>
    <d v="2025-12-22T00:00:00"/>
    <x v="8"/>
    <x v="0"/>
    <x v="13"/>
  </r>
  <r>
    <s v="TTG6C15"/>
    <s v="60645800106437736"/>
    <s v="22/12/2025 08:37:35"/>
    <s v="07928"/>
    <s v="JOÃO PAULO SILVA TAVARES"/>
    <x v="64"/>
    <s v="Utilitário"/>
    <s v="SAVEIRO"/>
    <s v="FIAT"/>
    <s v="13335016"/>
    <s v="POSTO TREVO"/>
    <s v="RIO VERDE"/>
    <s v="GO"/>
    <s v="ETANOL COMUM"/>
    <n v="336"/>
    <n v="6.77"/>
    <s v=" Km/L"/>
    <n v="36773"/>
    <n v="49.61"/>
    <n v="4.59"/>
    <n v="227.71"/>
    <s v="221231013"/>
    <s v="EXT - KSE LOCAÇOES"/>
    <s v="Planejamento Operaci"/>
    <s v="KSE LOCAÇOES"/>
    <m/>
    <d v="2025-12-22T00:00:00"/>
    <x v="8"/>
    <x v="0"/>
    <x v="1"/>
  </r>
  <r>
    <s v="TMG4A29"/>
    <s v="60645800106185397"/>
    <s v="22/12/2025 09:10:25"/>
    <s v="05009"/>
    <s v="JERBSON CARLOS RAMOS DE MELO_x0009__x0009__x0009__x0009_"/>
    <x v="25"/>
    <s v="Caminhão"/>
    <s v="FH 540 6X4R"/>
    <s v="VOLVO"/>
    <s v="46286315"/>
    <s v="POSTO CENTRAL"/>
    <s v="BOM JESUS"/>
    <s v="GO"/>
    <s v="DIESEL S-10"/>
    <n v="1336"/>
    <n v="2.08"/>
    <s v=" Km/L"/>
    <n v="12561"/>
    <n v="641.02"/>
    <n v="6.24"/>
    <n v="4000"/>
    <s v="1"/>
    <s v="EXT - LUCCA JR"/>
    <s v="Planejamento Operaci"/>
    <s v="LUCCA JR"/>
    <m/>
    <d v="2025-12-22T00:00:00"/>
    <x v="8"/>
    <x v="0"/>
    <x v="11"/>
  </r>
  <r>
    <s v="TGK2G46"/>
    <s v="60645800105179571"/>
    <s v="22/12/2025 09:14:35"/>
    <s v="29874"/>
    <s v="ANDERSON FRANCISCO VELOZO"/>
    <x v="56"/>
    <s v="Utilitário"/>
    <s v="FIORINO"/>
    <s v="FIAT"/>
    <s v="75331801"/>
    <s v="DECIO CEZARINA"/>
    <s v="CEZARINA"/>
    <s v="GO"/>
    <s v="ETANOL COMUM"/>
    <n v="284"/>
    <n v="9.02"/>
    <s v=" Km/L"/>
    <n v="1522"/>
    <n v="31.49"/>
    <n v="4.9909999999999997"/>
    <n v="157.18"/>
    <s v="202512220913"/>
    <s v="Planejamento Operaci"/>
    <s v="Planejamento Operaci"/>
    <s v="Operacional"/>
    <m/>
    <d v="2025-12-22T00:00:00"/>
    <x v="8"/>
    <x v="0"/>
    <x v="5"/>
  </r>
  <r>
    <s v="TGL2B04"/>
    <s v="60645800106437315"/>
    <s v="22/12/2025 09:21:06"/>
    <s v="00951"/>
    <s v="HUGO HENRIQUE OLIVEIRA ROSA"/>
    <x v="45"/>
    <s v="EQUIPAMENTOS"/>
    <s v="AMBULANCIA"/>
    <s v="OUTROS"/>
    <s v="36645906"/>
    <s v="AUTO POSTO ESTRELA DO SUL III"/>
    <s v="ACREUNA"/>
    <s v="GO"/>
    <s v="DIESEL S-10"/>
    <n v="120"/>
    <n v="4.95"/>
    <s v=" Km/L"/>
    <n v="5629"/>
    <n v="24.22"/>
    <n v="6.1909999999999998"/>
    <n v="149.94"/>
    <s v="0"/>
    <s v="Planejamento Operaci"/>
    <s v="Planejamento Operaci"/>
    <s v="Operacional"/>
    <m/>
    <d v="2025-12-22T00:00:00"/>
    <x v="8"/>
    <x v="0"/>
    <x v="13"/>
  </r>
  <r>
    <s v="TTP5B47"/>
    <s v="60645800106472110"/>
    <s v="22/12/2025 09:38:29"/>
    <s v="00149"/>
    <s v="MANOELITO METROVICH LIMA"/>
    <x v="40"/>
    <s v="Caminhonete"/>
    <s v="SAVEIRO CS RB MF"/>
    <s v="VW"/>
    <s v="07674909"/>
    <s v="AUTO POSTO INDIARA"/>
    <s v="INDIARA"/>
    <s v="GO"/>
    <s v="ETANOL COMUM"/>
    <n v="452"/>
    <n v="9.73"/>
    <s v=" Km/L"/>
    <n v="49491"/>
    <n v="46.47"/>
    <n v="4.59"/>
    <n v="213.3"/>
    <s v="10681"/>
    <s v="EXT - KSE LOCAÇOES"/>
    <s v="Planejamento Operaci"/>
    <s v="KSE LOCAÇOES"/>
    <m/>
    <d v="2025-12-22T00:00:00"/>
    <x v="8"/>
    <x v="0"/>
    <x v="12"/>
  </r>
  <r>
    <s v="TFP3B22"/>
    <s v="60645800105143720"/>
    <s v="22/12/2025 09:51:31"/>
    <s v="02769"/>
    <s v="ANDRE LUIS PAULINO"/>
    <x v="6"/>
    <s v="AUTOMOVEL"/>
    <s v="ARGO"/>
    <s v="FIAT"/>
    <s v="46286315"/>
    <s v="POSTO CENTRAL"/>
    <s v="BOM JESUS"/>
    <s v="GO"/>
    <s v="ETANOL COMUM"/>
    <n v="327"/>
    <n v="10.09"/>
    <s v=" Km/L"/>
    <n v="36203"/>
    <n v="32.42"/>
    <n v="4.5910000000000002"/>
    <n v="148.84"/>
    <s v="1"/>
    <s v="Planejamento Operaci"/>
    <s v="Planejamento Operaci"/>
    <s v="Operacional"/>
    <m/>
    <d v="2025-12-22T00:00:00"/>
    <x v="8"/>
    <x v="0"/>
    <x v="4"/>
  </r>
  <r>
    <s v="TFR8B59"/>
    <s v="60645800105143681"/>
    <s v="22/12/2025 09:52:01"/>
    <s v="59226"/>
    <s v="PASCHOAL FAVORITTO DE QUEIROZ"/>
    <x v="8"/>
    <s v="AUTOMOVEL"/>
    <s v="ARGO"/>
    <s v="FIAT"/>
    <s v="36615306"/>
    <s v="AUTO POSTO DOS JARDINS"/>
    <s v="GOIANIA"/>
    <s v="GO"/>
    <s v="ETANOL COMUM"/>
    <n v="138"/>
    <n v="5.28"/>
    <s v=" Km/L"/>
    <n v="16714"/>
    <n v="26.12"/>
    <n v="5.2210000000000001"/>
    <n v="136.36000000000001"/>
    <s v="0"/>
    <s v="Planejamento Operaci"/>
    <s v="Planejamento Operaci"/>
    <s v="Operacional"/>
    <m/>
    <d v="2025-12-22T00:00:00"/>
    <x v="8"/>
    <x v="0"/>
    <x v="5"/>
  </r>
  <r>
    <s v="TUK2D26"/>
    <s v="60645800106553790"/>
    <s v="22/12/2025 10:14:28"/>
    <s v="03458"/>
    <s v="RAUL DOS SANTOS SOUSA"/>
    <x v="42"/>
    <s v="Caminhonete"/>
    <s v="Caminhonete S10"/>
    <s v="CHEVROLET"/>
    <s v="53030006"/>
    <s v="KR TREVO"/>
    <s v="SANTA HELENA DE GOIAS"/>
    <s v="GO"/>
    <s v="DIESEL S-10"/>
    <n v="1328"/>
    <n v="19.73"/>
    <s v=" Km/L"/>
    <n v="48930"/>
    <n v="67.319999999999993"/>
    <n v="6.19"/>
    <n v="416.71"/>
    <s v="1"/>
    <s v="Planejamento Operaci"/>
    <s v="Planejamento Operaci"/>
    <s v="INSPENCAO"/>
    <m/>
    <d v="2025-12-22T00:00:00"/>
    <x v="8"/>
    <x v="0"/>
    <x v="12"/>
  </r>
  <r>
    <s v="TFN0D12"/>
    <s v="60645800105143746"/>
    <s v="22/12/2025 11:36:41"/>
    <s v="00390"/>
    <s v="SILVINO JOSE DE BRITO"/>
    <x v="5"/>
    <s v="AUTOMOVEL"/>
    <s v="ARGO"/>
    <s v="FIAT"/>
    <s v="87107509"/>
    <s v="AUTO POSTO OLIMPIO"/>
    <s v="APARECIDA DE GOIANIA"/>
    <s v="GO"/>
    <s v="ETANOL COMUM"/>
    <n v="226"/>
    <n v="8.44"/>
    <s v=" Km/L"/>
    <n v="26001"/>
    <n v="26.79"/>
    <n v="5.22"/>
    <n v="139.85"/>
    <s v="1"/>
    <s v="Planejamento Operaci"/>
    <s v="Planejamento Operaci"/>
    <s v="Operacional"/>
    <m/>
    <d v="2025-12-22T00:00:00"/>
    <x v="8"/>
    <x v="0"/>
    <x v="3"/>
  </r>
  <r>
    <s v="TUW2D74"/>
    <s v="60645800105124310"/>
    <s v="22/12/2025 12:14:50"/>
    <s v="03339"/>
    <s v="MAYARA MARTINS DA SILVA SOUZA"/>
    <x v="35"/>
    <s v="Automóvel"/>
    <s v="CHEVROLET/S10 LS DD4"/>
    <s v="CHEVROLET"/>
    <s v="45307105"/>
    <s v="POSTO GIRASSOL"/>
    <s v="ITUMBIARA"/>
    <s v="GO"/>
    <s v="DIESEL S-10"/>
    <n v="868"/>
    <n v="14.97"/>
    <s v=" Km/L"/>
    <n v="45282"/>
    <n v="57.98"/>
    <n v="6.09"/>
    <n v="353.1"/>
    <s v="221244"/>
    <s v="Planejamento Operaci"/>
    <s v="Planejamento Operaci"/>
    <s v="Operacional"/>
    <m/>
    <d v="2025-12-22T00:00:00"/>
    <x v="8"/>
    <x v="0"/>
    <x v="12"/>
  </r>
  <r>
    <s v="TTQ3C61"/>
    <s v="60645800106472501"/>
    <s v="22/12/2025 12:34:16"/>
    <s v="46440"/>
    <s v="PAULO SOUSA DIAS"/>
    <x v="44"/>
    <s v="Caminhonete"/>
    <s v="SAVEIRO CS RB MF"/>
    <s v="VW"/>
    <s v="45308900"/>
    <s v="POSTO LUPATINI"/>
    <s v="SANTO ANTONIO DA BARRA"/>
    <s v="GO"/>
    <s v="ETANOL COMUM"/>
    <n v="401"/>
    <n v="11.18"/>
    <s v=" Km/L"/>
    <n v="37466"/>
    <n v="35.86"/>
    <n v="4.6900000000000004"/>
    <n v="168.18"/>
    <s v="0"/>
    <s v="EXT - KSE LOCAÇOES"/>
    <s v="Planejamento Operaci"/>
    <s v="KSE LOCAÇOES"/>
    <m/>
    <d v="2025-12-22T00:00:00"/>
    <x v="8"/>
    <x v="0"/>
    <x v="12"/>
  </r>
  <r>
    <s v="TFW2H32"/>
    <s v="60645800105143835"/>
    <s v="22/12/2025 12:40:21"/>
    <s v="99638"/>
    <s v="LAFAIETE DE SOUZA SANTOS"/>
    <x v="10"/>
    <s v="AUTOMOVEL"/>
    <s v="ARGO"/>
    <s v="FIAT"/>
    <s v="75331801"/>
    <s v="DECIO CEZARINA"/>
    <s v="CEZARINA"/>
    <s v="GO"/>
    <s v="ETANOL COMUM"/>
    <n v="420"/>
    <n v="9.9499999999999993"/>
    <s v=" Km/L"/>
    <n v="45668"/>
    <n v="42.21"/>
    <n v="4.99"/>
    <n v="210.63"/>
    <s v="202512221239"/>
    <s v="Planejamento Operaci"/>
    <s v="Planejamento Operaci"/>
    <s v="Operacional"/>
    <m/>
    <d v="2025-12-22T00:00:00"/>
    <x v="8"/>
    <x v="0"/>
    <x v="3"/>
  </r>
  <r>
    <s v="TTQ4C10"/>
    <s v="60645800106553930"/>
    <s v="22/12/2025 12:58:04"/>
    <s v="93910"/>
    <s v="DIVINO AVELINO DOS SANTOS"/>
    <x v="31"/>
    <s v="Caminhonete"/>
    <s v="Caminhonete S10"/>
    <s v="CHEVROLET"/>
    <s v="26406711"/>
    <s v="POSTO ZANDONADI"/>
    <s v="GUAPO"/>
    <s v="GO"/>
    <s v="DIESEL S-10"/>
    <n v="911"/>
    <n v="15.12"/>
    <s v=" Km/L"/>
    <n v="54831"/>
    <n v="60.24"/>
    <n v="6.19"/>
    <n v="372.89"/>
    <s v="221246630"/>
    <s v="Planejamento Operaci"/>
    <s v="Planejamento Operaci"/>
    <s v="INSPENCAO"/>
    <m/>
    <d v="2025-12-22T00:00:00"/>
    <x v="8"/>
    <x v="0"/>
    <x v="12"/>
  </r>
  <r>
    <s v="TGK2G46"/>
    <s v="60645800105179571"/>
    <s v="22/12/2025 13:24:04"/>
    <s v="29874"/>
    <s v="ANDERSON FRANCISCO VELOZO"/>
    <x v="56"/>
    <s v="Utilitário"/>
    <s v="FIORINO"/>
    <s v="FIAT"/>
    <s v="75331801"/>
    <s v="DECIO CEZARINA"/>
    <s v="CEZARINA"/>
    <s v="GO"/>
    <s v="ETANOL COMUM"/>
    <n v="312"/>
    <n v="10.33"/>
    <s v=" Km/L"/>
    <n v="1834"/>
    <n v="30.2"/>
    <n v="4.99"/>
    <n v="150.69999999999999"/>
    <s v="202512221323"/>
    <s v="Planejamento Operaci"/>
    <s v="Planejamento Operaci"/>
    <s v="Operacional"/>
    <m/>
    <d v="2025-12-22T00:00:00"/>
    <x v="8"/>
    <x v="0"/>
    <x v="5"/>
  </r>
  <r>
    <s v="TTR3A31"/>
    <s v="60645800106472404"/>
    <s v="22/12/2025 13:30:18"/>
    <s v="95143"/>
    <s v="NILDO ANTONIO DE SOUSA"/>
    <x v="53"/>
    <s v="Caminhonete"/>
    <s v="SAVEIRO CS RB MF"/>
    <s v="VW"/>
    <s v="46209914"/>
    <s v="DECIO RIO VERDE"/>
    <s v="RIO VERDE"/>
    <s v="GO"/>
    <s v="ETANOL COMUM"/>
    <n v="423"/>
    <n v="9.31"/>
    <s v=" Km/L"/>
    <n v="46433"/>
    <n v="45.43"/>
    <n v="4.49"/>
    <n v="203.98"/>
    <s v="202512221329"/>
    <s v="EXT - KSE LOCAÇOES"/>
    <s v="Planejamento Operaci"/>
    <s v="KSE LOCAÇOES"/>
    <m/>
    <d v="2025-12-22T00:00:00"/>
    <x v="8"/>
    <x v="0"/>
    <x v="12"/>
  </r>
  <r>
    <s v="TFF5D72"/>
    <s v="60645800105143780"/>
    <s v="22/12/2025 13:40:14"/>
    <s v="70214"/>
    <s v="IGOR LEMES FERNANDES"/>
    <x v="2"/>
    <s v="AUTOMOVEL"/>
    <s v="ARGO"/>
    <s v="FIAT"/>
    <s v="69442211"/>
    <s v="POSTO SUDOESTE"/>
    <s v="GUAPO"/>
    <s v="GO"/>
    <s v="ETANOL COMUM"/>
    <n v="335"/>
    <n v="10.09"/>
    <s v=" Km/L"/>
    <n v="19813"/>
    <n v="33.21"/>
    <n v="4.8890000000000002"/>
    <n v="162.37"/>
    <s v="0"/>
    <s v="Planejamento Operaci"/>
    <s v="Planejamento Operaci"/>
    <s v="Operacional"/>
    <m/>
    <d v="2025-12-22T00:00:00"/>
    <x v="8"/>
    <x v="0"/>
    <x v="0"/>
  </r>
  <r>
    <s v="TFN0D12"/>
    <s v="60645800105143746"/>
    <s v="22/12/2025 14:21:14"/>
    <s v="00390"/>
    <s v="SILVINO JOSE DE BRITO"/>
    <x v="5"/>
    <s v="AUTOMOVEL"/>
    <s v="ARGO"/>
    <s v="FIAT"/>
    <s v="46286315"/>
    <s v="POSTO CENTRAL"/>
    <s v="BOM JESUS"/>
    <s v="GO"/>
    <s v="ETANOL COMUM"/>
    <n v="221"/>
    <n v="8.4"/>
    <s v=" Km/L"/>
    <n v="26222"/>
    <n v="26.32"/>
    <n v="4.59"/>
    <n v="120.81"/>
    <s v="1"/>
    <s v="Planejamento Operaci"/>
    <s v="Planejamento Operaci"/>
    <s v="Operacional"/>
    <m/>
    <d v="2025-12-22T00:00:00"/>
    <x v="8"/>
    <x v="0"/>
    <x v="3"/>
  </r>
  <r>
    <s v="TFS3C72"/>
    <s v="60645800105143738"/>
    <s v="22/12/2025 14:45:52"/>
    <s v="00271"/>
    <s v="HEDER OLIVEIRA SANTANA"/>
    <x v="9"/>
    <s v="AUTOMOVEL"/>
    <s v="ARGO"/>
    <s v="FIAT"/>
    <s v="41875311"/>
    <s v="POSTO SABOR DA TERRA"/>
    <s v="INDIARA"/>
    <s v="GO"/>
    <s v="ETANOL COMUM"/>
    <n v="231"/>
    <n v="5.73"/>
    <s v=" Km/L"/>
    <n v="62037"/>
    <n v="40.29"/>
    <n v="4.59"/>
    <n v="184.95"/>
    <s v="221253108"/>
    <s v="Planejamento Operaci"/>
    <s v="Planejamento Operaci"/>
    <s v="Operacional"/>
    <m/>
    <d v="2025-12-22T00:00:00"/>
    <x v="8"/>
    <x v="0"/>
    <x v="4"/>
  </r>
  <r>
    <s v="TFN3B64"/>
    <s v="60645800106437477"/>
    <s v="22/12/2025 15:01:24"/>
    <s v="00650"/>
    <s v="FLAVIO GONCALVES SILVA"/>
    <x v="47"/>
    <s v="EQUIPAMENTOS"/>
    <s v="AMBULANCIA"/>
    <s v="OUTROS"/>
    <s v="46286315"/>
    <s v="POSTO CENTRAL"/>
    <s v="BOM JESUS"/>
    <s v="GO"/>
    <s v="DIESEL S-10"/>
    <n v="130"/>
    <n v="5.39"/>
    <s v=" Km/L"/>
    <n v="4245"/>
    <n v="24.12"/>
    <n v="6.3959999999999999"/>
    <n v="154.28"/>
    <s v="0"/>
    <s v="Planejamento Operaci"/>
    <s v="Planejamento Operaci"/>
    <s v="Operacional"/>
    <m/>
    <d v="2025-12-22T00:00:00"/>
    <x v="8"/>
    <x v="0"/>
    <x v="13"/>
  </r>
  <r>
    <s v="TFN3B64"/>
    <s v="60645800106437477"/>
    <s v="22/12/2025 15:01:24"/>
    <s v="00650"/>
    <s v="FLAVIO GONCALVES SILVA"/>
    <x v="47"/>
    <s v="EQUIPAMENTOS"/>
    <s v="AMBULANCIA"/>
    <s v="OUTROS"/>
    <s v="46286315"/>
    <s v="POSTO CENTRAL"/>
    <s v="BOM JESUS"/>
    <s v="GO"/>
    <s v="GASOLINA COMUM"/>
    <s v="-"/>
    <s v="-"/>
    <s v=" Km/L"/>
    <s v="-"/>
    <n v="1.04"/>
    <n v="6.3650000000000002"/>
    <n v="6.62"/>
    <s v="0"/>
    <s v="Planejamento Operaci"/>
    <s v="Planejamento Operaci"/>
    <s v="Operacional"/>
    <m/>
    <d v="2025-12-22T00:00:00"/>
    <x v="8"/>
    <x v="0"/>
    <x v="13"/>
  </r>
  <r>
    <s v="TTT2H95"/>
    <s v="60645800106472477"/>
    <s v="22/12/2025 15:13:25"/>
    <s v="52982"/>
    <s v="ROBERTO ANTONIO DE MELO"/>
    <x v="63"/>
    <s v="Caminhonete"/>
    <s v="SAVEIRO CS RB MF"/>
    <s v="VW"/>
    <s v="41826312"/>
    <s v="AUTO POSTO JACARE"/>
    <s v="ACREUNA"/>
    <s v="GO"/>
    <s v="ETANOL COMUM"/>
    <n v="447"/>
    <n v="9.2899999999999991"/>
    <s v=" Km/L"/>
    <n v="36444"/>
    <n v="48.1"/>
    <n v="4.5199999999999996"/>
    <n v="217.43"/>
    <s v="221254706"/>
    <s v="EXT - KSE LOCAÇOES"/>
    <s v="Planejamento Operaci"/>
    <s v="KSE LOCAÇOES"/>
    <m/>
    <d v="2025-12-22T00:00:00"/>
    <x v="8"/>
    <x v="0"/>
    <x v="12"/>
  </r>
  <r>
    <s v="TFX8A49"/>
    <s v="60645800105143673"/>
    <s v="22/12/2025 15:21:34"/>
    <s v="29874"/>
    <s v="ANDERSON FRANCISCO VELOZO"/>
    <x v="12"/>
    <s v="AUTOMOVEL"/>
    <s v="ARGO"/>
    <s v="FIAT"/>
    <s v="01848013"/>
    <s v="POSTO XODO"/>
    <s v="GOIANIA"/>
    <s v="GO"/>
    <s v="ETANOL COMUM"/>
    <n v="315"/>
    <n v="8.2100000000000009"/>
    <s v=" Km/L"/>
    <n v="14043"/>
    <n v="38.369999999999997"/>
    <n v="5.24"/>
    <n v="201.06"/>
    <s v="0"/>
    <s v="Planejamento Operaci"/>
    <s v="Planejamento Operaci"/>
    <s v="Operacional"/>
    <m/>
    <d v="2025-12-22T00:00:00"/>
    <x v="8"/>
    <x v="0"/>
    <x v="0"/>
  </r>
  <r>
    <s v="TUQ2H91"/>
    <s v="60645800106437760"/>
    <s v="22/12/2025 15:41:19"/>
    <s v="87954"/>
    <s v="DANIEL GONÇALVES"/>
    <x v="66"/>
    <s v="Caminhonete"/>
    <s v="SAVEIRO CD RB MF"/>
    <s v="VOLKSWAGEN"/>
    <s v="45341508"/>
    <s v="POSTO ALTO DA SERRA"/>
    <s v="ITUMBIARA"/>
    <s v="GO"/>
    <s v="ETANOL COMUM"/>
    <n v="282"/>
    <n v="8.1199999999999992"/>
    <s v=" Km/L"/>
    <n v="3920"/>
    <n v="34.75"/>
    <n v="4.6390000000000002"/>
    <n v="161.22"/>
    <s v="0"/>
    <s v="EXT - KSE LOCAÇOES"/>
    <s v="Planejamento Operaci"/>
    <s v="KSE LOCAÇOES"/>
    <m/>
    <d v="2025-12-22T00:00:00"/>
    <x v="8"/>
    <x v="0"/>
    <x v="12"/>
  </r>
  <r>
    <s v="TFF6I82"/>
    <s v="60645800105143800"/>
    <s v="22/12/2025 15:44:32"/>
    <s v="11093"/>
    <s v="MARCELO PAIXÃO FILHO"/>
    <x v="62"/>
    <s v="AUTOMOVEL"/>
    <s v="ARGO"/>
    <s v="FIAT"/>
    <s v="31830200"/>
    <s v="POSTO VILA RICA  1       24HS"/>
    <s v="GOIANIA"/>
    <s v="GO"/>
    <s v="ETANOL COMUM"/>
    <n v="296"/>
    <n v="7.72"/>
    <s v=" Km/L"/>
    <n v="26257"/>
    <n v="38.35"/>
    <n v="5.49"/>
    <n v="210.54"/>
    <s v="0"/>
    <s v="Planejamento Operaci"/>
    <s v="Planejamento Operaci"/>
    <s v="Operacional"/>
    <m/>
    <d v="2025-12-22T00:00:00"/>
    <x v="8"/>
    <x v="0"/>
    <x v="2"/>
  </r>
  <r>
    <s v="TUF2B45"/>
    <s v="60645800106472420"/>
    <s v="22/12/2025 16:19:48"/>
    <s v="70214"/>
    <s v="IGOR LEMES FERNANDES"/>
    <x v="37"/>
    <s v="Caminhonete"/>
    <s v="SAVEIRO CS RB MF"/>
    <s v="VW"/>
    <s v="46286315"/>
    <s v="POSTO CENTRAL"/>
    <s v="BOM JESUS"/>
    <s v="GO"/>
    <s v="ETANOL COMUM"/>
    <n v="461"/>
    <n v="9.9499999999999993"/>
    <s v=" Km/L"/>
    <n v="57859"/>
    <n v="46.32"/>
    <n v="4.59"/>
    <n v="212.62"/>
    <s v="1"/>
    <s v="EXT - KSE LOCAÇOES"/>
    <s v="Planejamento Operaci"/>
    <s v="KSE LOCAÇOES"/>
    <m/>
    <d v="2025-12-22T00:00:00"/>
    <x v="8"/>
    <x v="0"/>
    <x v="12"/>
  </r>
  <r>
    <s v="TFE6B22"/>
    <s v="60645800105143762"/>
    <s v="22/12/2025 16:31:20"/>
    <s v="03608"/>
    <s v="WEIDER DA SILVA RODRIGUES"/>
    <x v="1"/>
    <s v="AUTOMOVEL"/>
    <s v="ARGO"/>
    <s v="FIAT"/>
    <s v="64170105"/>
    <s v="POSTOS DUME"/>
    <s v="APARECIDA DE GOIANIA"/>
    <s v="GO"/>
    <s v="ETANOL COMUM"/>
    <n v="372"/>
    <n v="9.67"/>
    <s v=" Km/L"/>
    <n v="37882"/>
    <n v="38.479999999999997"/>
    <n v="5.2"/>
    <n v="200.1"/>
    <s v="1234"/>
    <s v="Planejamento Operaci"/>
    <s v="Planejamento Operaci"/>
    <s v="Operacional"/>
    <m/>
    <d v="2025-12-22T00:00:00"/>
    <x v="8"/>
    <x v="0"/>
    <x v="1"/>
  </r>
  <r>
    <s v="FCW8F66"/>
    <s v="60645800105124371"/>
    <s v="22/12/2025 16:51:35"/>
    <s v="80246"/>
    <s v="FRANCISCO DE ASSIS SOARES"/>
    <x v="19"/>
    <s v="Caminhão"/>
    <s v="11-180"/>
    <s v="VW"/>
    <s v="45307105"/>
    <s v="POSTO GIRASSOL"/>
    <s v="ITUMBIARA"/>
    <s v="GO"/>
    <s v="DIESEL S-10"/>
    <n v="0"/>
    <n v="0"/>
    <s v=" Km/L"/>
    <n v="0"/>
    <n v="73"/>
    <n v="6.09"/>
    <n v="444.57"/>
    <s v="221260"/>
    <s v="EXT - SAO PEDRO"/>
    <s v="Planejamento Operaci"/>
    <s v="SAO PEDRO"/>
    <m/>
    <d v="2025-12-22T00:00:00"/>
    <x v="8"/>
    <x v="0"/>
    <x v="7"/>
  </r>
  <r>
    <s v="TBE3B78"/>
    <s v="60645800105124169"/>
    <s v="22/12/2025 17:31:27"/>
    <s v="89049"/>
    <s v="VALDEIR JOSE CORREIA"/>
    <x v="19"/>
    <s v="Caminhão"/>
    <s v="9-180"/>
    <s v="VW"/>
    <s v="64191404"/>
    <s v="MARAJO HIDROLANDIA 2"/>
    <s v="HIDROLANDIA"/>
    <s v="GO"/>
    <s v="DIESEL S-10"/>
    <n v="0"/>
    <n v="0"/>
    <s v=" Km/L"/>
    <n v="0"/>
    <n v="122.33"/>
    <n v="5.99"/>
    <n v="732.76"/>
    <s v="0"/>
    <s v="EXT - SAO PEDRO"/>
    <s v="Planejamento Operaci"/>
    <s v="SAO PEDRO"/>
    <m/>
    <d v="2025-12-22T00:00:00"/>
    <x v="8"/>
    <x v="0"/>
    <x v="7"/>
  </r>
  <r>
    <s v="TBE3B78"/>
    <m/>
    <s v="22/12/2025 17:32:19"/>
    <m/>
    <m/>
    <x v="20"/>
    <m/>
    <m/>
    <m/>
    <m/>
    <s v="MARAJO HIDROLANDIA 2"/>
    <m/>
    <m/>
    <s v="ARLA-32"/>
    <n v="0"/>
    <n v="0"/>
    <s v=" Km/L"/>
    <n v="0"/>
    <n v="6.26"/>
    <m/>
    <n v="24.99"/>
    <m/>
    <s v="EXT - SAO PEDRO"/>
    <s v="Planejamento Operaci"/>
    <s v="SAO PEDRO"/>
    <m/>
    <d v="2025-12-22T00:00:00"/>
    <x v="8"/>
    <x v="0"/>
    <x v="7"/>
  </r>
  <r>
    <s v="TTV4H65"/>
    <s v="60645800106437744"/>
    <s v="22/12/2025 17:56:30"/>
    <s v="09697"/>
    <s v="HUILDSON ROSA BARBOSA"/>
    <x v="65"/>
    <s v="Caminhonete"/>
    <s v="SAVEIRO CD RB MF"/>
    <s v="VOLKSWAGEN"/>
    <s v="46286315"/>
    <s v="POSTO CENTRAL"/>
    <s v="BOM JESUS"/>
    <s v="GO"/>
    <s v="ETANOL COMUM"/>
    <n v="339"/>
    <n v="7.07"/>
    <s v=" Km/L"/>
    <n v="5039"/>
    <n v="47.94"/>
    <n v="4.59"/>
    <n v="220.04"/>
    <s v="1"/>
    <s v="EXT - KSE LOCAÇOES"/>
    <s v="Planejamento Operaci"/>
    <s v="KSE LOCAÇOES"/>
    <m/>
    <d v="2025-12-22T00:00:00"/>
    <x v="8"/>
    <x v="0"/>
    <x v="12"/>
  </r>
  <r>
    <s v="TTP5B47"/>
    <s v="60645800106472110"/>
    <s v="22/12/2025 17:58:07"/>
    <s v="00149"/>
    <s v="MANOELITO METROVICH LIMA"/>
    <x v="40"/>
    <s v="Caminhonete"/>
    <s v="SAVEIRO CS RB MF"/>
    <s v="VW"/>
    <s v="07674909"/>
    <s v="AUTO POSTO INDIARA"/>
    <s v="INDIARA"/>
    <s v="GO"/>
    <s v="ETANOL COMUM"/>
    <n v="313"/>
    <n v="8.3800000000000008"/>
    <s v=" Km/L"/>
    <n v="49804"/>
    <n v="37.36"/>
    <n v="4.59"/>
    <n v="171.48"/>
    <s v="10698"/>
    <s v="EXT - KSE LOCAÇOES"/>
    <s v="Planejamento Operaci"/>
    <s v="KSE LOCAÇOES"/>
    <m/>
    <d v="2025-12-22T00:00:00"/>
    <x v="8"/>
    <x v="0"/>
    <x v="12"/>
  </r>
  <r>
    <s v="TUG2C45"/>
    <s v="60645800106437770"/>
    <s v="22/12/2025 18:28:52"/>
    <s v="03782"/>
    <s v="ELVIS MESSIAS FERNANDES"/>
    <x v="54"/>
    <s v="Utilitário"/>
    <s v="SAVEIRO"/>
    <s v="FIAT"/>
    <s v="81889412"/>
    <s v="POSTO ZERO UM"/>
    <s v="RIO VERDE"/>
    <s v="GO"/>
    <s v="ETANOL COMUM"/>
    <n v="476"/>
    <n v="10.25"/>
    <s v=" Km/L"/>
    <n v="51487"/>
    <n v="46.42"/>
    <n v="4.79"/>
    <n v="222.35"/>
    <s v="2"/>
    <s v="EXT - KSE LOCAÇOES"/>
    <s v="Planejamento Operaci"/>
    <s v="KSE LOCAÇOES"/>
    <m/>
    <d v="2025-12-22T00:00:00"/>
    <x v="8"/>
    <x v="0"/>
    <x v="12"/>
  </r>
  <r>
    <s v="TTQ3C61"/>
    <s v="60645800106472501"/>
    <s v="22/12/2025 18:36:14"/>
    <s v="46440"/>
    <s v="PAULO SOUSA DIAS"/>
    <x v="44"/>
    <s v="Caminhonete"/>
    <s v="SAVEIRO CS RB MF"/>
    <s v="VW"/>
    <s v="45308900"/>
    <s v="POSTO LUPATINI"/>
    <s v="SANTO ANTONIO DA BARRA"/>
    <s v="GO"/>
    <s v="ETANOL COMUM"/>
    <n v="293"/>
    <n v="10.31"/>
    <s v=" Km/L"/>
    <n v="37759"/>
    <n v="28.43"/>
    <n v="4.6900000000000004"/>
    <n v="133.34"/>
    <s v="0"/>
    <s v="EXT - KSE LOCAÇOES"/>
    <s v="Planejamento Operaci"/>
    <s v="KSE LOCAÇOES"/>
    <m/>
    <d v="2025-12-22T00:00:00"/>
    <x v="8"/>
    <x v="0"/>
    <x v="12"/>
  </r>
  <r>
    <s v="TTY2C25"/>
    <s v="60645800106472430"/>
    <s v="22/12/2025 19:10:21"/>
    <s v="07015"/>
    <s v="EDILEIA DE SOUSA ANTUNES"/>
    <x v="38"/>
    <s v="Caminhonete"/>
    <s v="SAVEIRO CS RB MF"/>
    <s v="VW"/>
    <s v="46286315"/>
    <s v="POSTO CENTRAL"/>
    <s v="BOM JESUS"/>
    <s v="GO"/>
    <s v="ETANOL COMUM"/>
    <n v="422"/>
    <n v="9.16"/>
    <s v=" Km/L"/>
    <n v="48361"/>
    <n v="46.06"/>
    <n v="4.5910000000000002"/>
    <n v="211.46"/>
    <s v="1"/>
    <s v="EXT - KSE LOCAÇOES"/>
    <s v="Planejamento Operaci"/>
    <s v="KSE LOCAÇOES"/>
    <m/>
    <d v="2025-12-22T00:00:00"/>
    <x v="8"/>
    <x v="0"/>
    <x v="12"/>
  </r>
  <r>
    <s v="TFF5D72"/>
    <s v="60645800105143780"/>
    <s v="22/12/2025 20:07:58"/>
    <s v="03102"/>
    <s v="EDES GONÇALVES DA SILVA"/>
    <x v="2"/>
    <s v="AUTOMOVEL"/>
    <s v="ARGO"/>
    <s v="FIAT"/>
    <s v="13335016"/>
    <s v="POSTO TREVO"/>
    <s v="RIO VERDE"/>
    <s v="GO"/>
    <s v="ETANOL COMUM"/>
    <n v="330"/>
    <n v="9.59"/>
    <s v=" Km/L"/>
    <n v="20143"/>
    <n v="34.409999999999997"/>
    <n v="4.5910000000000002"/>
    <n v="157.96"/>
    <s v="221272428"/>
    <s v="Planejamento Operaci"/>
    <s v="Planejamento Operaci"/>
    <s v="Operacional"/>
    <m/>
    <d v="2025-12-22T00:00:00"/>
    <x v="8"/>
    <x v="0"/>
    <x v="0"/>
  </r>
  <r>
    <s v="TUK2D26"/>
    <s v="60645800106553790"/>
    <s v="22/12/2025 22:08:27"/>
    <s v="70552"/>
    <s v="ARMANDO DA SILVA OLIVIEIRA NETO"/>
    <x v="42"/>
    <s v="Caminhonete"/>
    <s v="Caminhonete S10"/>
    <s v="CHEVROLET"/>
    <s v="75331003"/>
    <s v="SUPERVIA LAGOA"/>
    <s v="RIO VERDE"/>
    <s v="GO"/>
    <s v="DIESEL S-10"/>
    <n v="523"/>
    <n v="11.93"/>
    <s v=" Km/L"/>
    <n v="49453"/>
    <n v="43.84"/>
    <n v="6.19"/>
    <n v="271.37"/>
    <s v="0"/>
    <s v="Planejamento Operaci"/>
    <s v="Planejamento Operaci"/>
    <s v="INSPENCAO"/>
    <m/>
    <d v="2025-12-22T00:00:00"/>
    <x v="8"/>
    <x v="0"/>
    <x v="12"/>
  </r>
  <r>
    <s v="TTT2H95"/>
    <s v="60645800106472477"/>
    <s v="23/12/2025 01:00:20"/>
    <s v="01042"/>
    <s v="EDUARDO SANTOS"/>
    <x v="63"/>
    <s v="Caminhonete"/>
    <s v="SAVEIRO CS RB MF"/>
    <s v="VW"/>
    <s v="07674909"/>
    <s v="AUTO POSTO INDIARA"/>
    <s v="INDIARA"/>
    <s v="GO"/>
    <s v="ETANOL COMUM"/>
    <n v="437"/>
    <n v="11.08"/>
    <s v=" Km/L"/>
    <n v="36881"/>
    <n v="39.450000000000003"/>
    <n v="4.79"/>
    <n v="188.97"/>
    <s v="10705"/>
    <s v="EXT - KSE LOCAÇOES"/>
    <s v="Planejamento Operaci"/>
    <s v="KSE LOCAÇOES"/>
    <m/>
    <d v="2025-12-23T00:00:00"/>
    <x v="8"/>
    <x v="0"/>
    <x v="12"/>
  </r>
  <r>
    <s v="TTR3A31"/>
    <s v="60645800106472404"/>
    <s v="23/12/2025 01:53:38"/>
    <s v="01836"/>
    <s v="DANILLO ROSA CARDOSO"/>
    <x v="53"/>
    <s v="Caminhonete"/>
    <s v="SAVEIRO CS RB MF"/>
    <s v="VW"/>
    <s v="46209914"/>
    <s v="DECIO RIO VERDE"/>
    <s v="RIO VERDE"/>
    <s v="GO"/>
    <s v="ETANOL COMUM"/>
    <n v="452"/>
    <n v="9.83"/>
    <s v=" Km/L"/>
    <n v="46885"/>
    <n v="45.97"/>
    <n v="4.49"/>
    <n v="206.41"/>
    <s v="202512230148"/>
    <s v="EXT - KSE LOCAÇOES"/>
    <s v="Planejamento Operaci"/>
    <s v="KSE LOCAÇOES"/>
    <m/>
    <d v="2025-12-23T00:00:00"/>
    <x v="8"/>
    <x v="0"/>
    <x v="12"/>
  </r>
  <r>
    <s v="TUF2B45"/>
    <s v="60645800106472420"/>
    <s v="23/12/2025 04:16:15"/>
    <s v="03398"/>
    <s v="JOSIMAR VENANCIO SANTOS SILVA"/>
    <x v="37"/>
    <s v="Caminhonete"/>
    <s v="SAVEIRO CS RB MF"/>
    <s v="VW"/>
    <s v="75331003"/>
    <s v="SUPERVIA LAGOA"/>
    <s v="RIO VERDE"/>
    <s v="GO"/>
    <s v="ETANOL COMUM"/>
    <n v="322"/>
    <n v="8.17"/>
    <s v=" Km/L"/>
    <n v="58181"/>
    <n v="39.4"/>
    <n v="4.49"/>
    <n v="176.91"/>
    <s v="0"/>
    <s v="EXT - KSE LOCAÇOES"/>
    <s v="Planejamento Operaci"/>
    <s v="KSE LOCAÇOES"/>
    <m/>
    <d v="2025-12-23T00:00:00"/>
    <x v="8"/>
    <x v="0"/>
    <x v="12"/>
  </r>
  <r>
    <s v="TTP5B47"/>
    <s v="60645800106472110"/>
    <s v="23/12/2025 04:39:18"/>
    <s v="99531"/>
    <s v="RODRIGO RODRIGUES BARROS"/>
    <x v="40"/>
    <s v="Caminhonete"/>
    <s v="SAVEIRO CS RB MF"/>
    <s v="VW"/>
    <s v="75331801"/>
    <s v="DECIO CEZARINA"/>
    <s v="CEZARINA"/>
    <s v="GO"/>
    <s v="ETANOL COMUM"/>
    <n v="348"/>
    <n v="9.83"/>
    <s v=" Km/L"/>
    <n v="50152"/>
    <n v="35.409999999999997"/>
    <n v="4.99"/>
    <n v="176.7"/>
    <s v="202512230438"/>
    <s v="EXT - KSE LOCAÇOES"/>
    <s v="Planejamento Operaci"/>
    <s v="KSE LOCAÇOES"/>
    <m/>
    <d v="2025-12-23T00:00:00"/>
    <x v="8"/>
    <x v="0"/>
    <x v="12"/>
  </r>
  <r>
    <s v="TTQ4C10"/>
    <s v="60645800106553930"/>
    <s v="23/12/2025 04:59:33"/>
    <s v="03095"/>
    <s v="MICHELL ALMEIDA SANTANA"/>
    <x v="31"/>
    <s v="Caminhonete"/>
    <s v="Caminhonete S10"/>
    <s v="CHEVROLET"/>
    <s v="53081700"/>
    <s v="POSTO Z   Z SANTA MA"/>
    <s v="GUAPO"/>
    <s v="GO"/>
    <s v="DIESEL S-10"/>
    <n v="800"/>
    <n v="15.17"/>
    <s v=" Km/L"/>
    <n v="55631"/>
    <n v="52.75"/>
    <n v="5.89"/>
    <n v="310.7"/>
    <s v="0"/>
    <s v="Planejamento Operaci"/>
    <s v="Planejamento Operaci"/>
    <s v="INSPENCAO"/>
    <m/>
    <d v="2025-12-23T00:00:00"/>
    <x v="8"/>
    <x v="0"/>
    <x v="12"/>
  </r>
  <r>
    <s v="TTQ3C61"/>
    <s v="60645800106472501"/>
    <s v="23/12/2025 06:08:32"/>
    <s v="03762"/>
    <s v="EDIVANDO SANTOS DA SILVA"/>
    <x v="44"/>
    <s v="Caminhonete"/>
    <s v="SAVEIRO CS RB MF"/>
    <s v="VW"/>
    <s v="45308900"/>
    <s v="POSTO LUPATINI"/>
    <s v="SANTO ANTONIO DA BARRA"/>
    <s v="GO"/>
    <s v="ETANOL COMUM"/>
    <n v="484"/>
    <n v="13.7"/>
    <s v=" Km/L"/>
    <n v="38243"/>
    <n v="35.33"/>
    <n v="4.6900000000000004"/>
    <n v="165.7"/>
    <s v="0"/>
    <s v="EXT - KSE LOCAÇOES"/>
    <s v="Planejamento Operaci"/>
    <s v="KSE LOCAÇOES"/>
    <m/>
    <d v="2025-12-23T00:00:00"/>
    <x v="8"/>
    <x v="0"/>
    <x v="12"/>
  </r>
  <r>
    <s v="TUW2D74"/>
    <s v="60645800105124310"/>
    <s v="23/12/2025 06:20:02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609"/>
    <n v="14.77"/>
    <s v=" Km/L"/>
    <n v="45891"/>
    <n v="41.24"/>
    <n v="6.4909999999999997"/>
    <n v="267.68"/>
    <s v="0"/>
    <s v="Planejamento Operaci"/>
    <s v="Planejamento Operaci"/>
    <s v="Operacional"/>
    <m/>
    <d v="2025-12-23T00:00:00"/>
    <x v="8"/>
    <x v="0"/>
    <x v="12"/>
  </r>
  <r>
    <s v="TTV4H65"/>
    <s v="60645800106437744"/>
    <s v="23/12/2025 06:32:25"/>
    <s v="09697"/>
    <s v="HUILDSON ROSA BARBOSA"/>
    <x v="65"/>
    <s v="Caminhonete"/>
    <s v="SAVEIRO CD RB MF"/>
    <s v="VOLKSWAGEN"/>
    <s v="13335016"/>
    <s v="POSTO TREVO"/>
    <s v="RIO VERDE"/>
    <s v="GO"/>
    <s v="ETANOL COMUM"/>
    <n v="156"/>
    <n v="7.87"/>
    <s v=" Km/L"/>
    <n v="5195"/>
    <n v="19.82"/>
    <n v="4.59"/>
    <n v="90.98"/>
    <s v="231223503"/>
    <s v="EXT - KSE LOCAÇOES"/>
    <s v="Planejamento Operaci"/>
    <s v="KSE LOCAÇOES"/>
    <m/>
    <d v="2025-12-23T00:00:00"/>
    <x v="8"/>
    <x v="0"/>
    <x v="12"/>
  </r>
  <r>
    <s v="TUQ2H91"/>
    <s v="60645800106437760"/>
    <s v="23/12/2025 06:33:39"/>
    <s v="87954"/>
    <s v="DANIEL GONÇALVES"/>
    <x v="66"/>
    <s v="Caminhonete"/>
    <s v="SAVEIRO CD RB MF"/>
    <s v="VOLKSWAGEN"/>
    <s v="13335016"/>
    <s v="POSTO TREVO"/>
    <s v="RIO VERDE"/>
    <s v="GO"/>
    <s v="ETANOL COMUM"/>
    <n v="196"/>
    <n v="6.63"/>
    <s v=" Km/L"/>
    <n v="4116"/>
    <n v="29.56"/>
    <n v="4.59"/>
    <n v="135.69"/>
    <s v="231223581"/>
    <s v="EXT - KSE LOCAÇOES"/>
    <s v="Planejamento Operaci"/>
    <s v="KSE LOCAÇOES"/>
    <m/>
    <d v="2025-12-23T00:00:00"/>
    <x v="8"/>
    <x v="0"/>
    <x v="12"/>
  </r>
  <r>
    <s v="TFW2H32"/>
    <s v="60645800105143835"/>
    <s v="23/12/2025 06:36:00"/>
    <s v="99638"/>
    <s v="LAFAIETE DE SOUZA SANTOS"/>
    <x v="10"/>
    <s v="AUTOMOVEL"/>
    <s v="ARGO"/>
    <s v="FIAT"/>
    <s v="69429000"/>
    <s v="PETROBESSA EXPRESS"/>
    <s v="ANAPOLIS"/>
    <s v="GO"/>
    <s v="ETANOL COMUM"/>
    <n v="382"/>
    <n v="9.7200000000000006"/>
    <s v=" Km/L"/>
    <n v="46050"/>
    <n v="39.299999999999997"/>
    <n v="4.8410000000000002"/>
    <n v="190.26"/>
    <s v="0"/>
    <s v="Planejamento Operaci"/>
    <s v="Planejamento Operaci"/>
    <s v="Operacional"/>
    <m/>
    <d v="2025-12-23T00:00:00"/>
    <x v="8"/>
    <x v="0"/>
    <x v="3"/>
  </r>
  <r>
    <s v="TTY2C25"/>
    <s v="60645800106472430"/>
    <s v="23/12/2025 06:41:19"/>
    <s v="05644"/>
    <s v="GEOVANE SEVERIANO DA SILVA"/>
    <x v="38"/>
    <s v="Caminhonete"/>
    <s v="SAVEIRO CS RB MF"/>
    <s v="VW"/>
    <s v="46286315"/>
    <s v="POSTO CENTRAL"/>
    <s v="BOM JESUS"/>
    <s v="GO"/>
    <s v="ETANOL COMUM"/>
    <n v="427"/>
    <n v="12.41"/>
    <s v=" Km/L"/>
    <n v="48788"/>
    <n v="34.42"/>
    <n v="4.59"/>
    <n v="158"/>
    <s v="1"/>
    <s v="EXT - KSE LOCAÇOES"/>
    <s v="Planejamento Operaci"/>
    <s v="KSE LOCAÇOES"/>
    <m/>
    <d v="2025-12-23T00:00:00"/>
    <x v="8"/>
    <x v="0"/>
    <x v="12"/>
  </r>
  <r>
    <s v="FKM6D96"/>
    <s v="60645800105124347"/>
    <s v="23/12/2025 06:48:44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78.81"/>
    <n v="5.99"/>
    <n v="472.07"/>
    <s v="231224425"/>
    <s v="EXT - SAO PEDRO"/>
    <s v="Planejamento Operaci"/>
    <s v="SAO PEDRO"/>
    <m/>
    <d v="2025-12-23T00:00:00"/>
    <x v="8"/>
    <x v="0"/>
    <x v="7"/>
  </r>
  <r>
    <s v="TGM4D76"/>
    <s v="60645800106437582"/>
    <s v="23/12/2025 07:10:13"/>
    <s v="33534"/>
    <s v="MARCOS ANTONIO MARCELINO DA SILVA"/>
    <x v="55"/>
    <s v="Caminhonete"/>
    <s v="FIORINO"/>
    <s v="FIAT"/>
    <s v="46286315"/>
    <s v="POSTO CENTRAL"/>
    <s v="BOM JESUS"/>
    <s v="GO"/>
    <s v="ETANOL COMUM"/>
    <n v="288"/>
    <n v="8.2100000000000009"/>
    <s v=" Km/L"/>
    <n v="8456"/>
    <n v="35.08"/>
    <n v="4.5910000000000002"/>
    <n v="161.04"/>
    <s v="1"/>
    <s v="Planejamento Operaci"/>
    <s v="Planejamento Operaci"/>
    <s v="Operacional"/>
    <m/>
    <d v="2025-12-23T00:00:00"/>
    <x v="8"/>
    <x v="0"/>
    <x v="5"/>
  </r>
  <r>
    <s v="TFX7J72"/>
    <s v="60645800105836505"/>
    <s v="23/12/2025 07:30:45"/>
    <s v="03126"/>
    <s v="PEDRO PAULO SILVA SANTOS"/>
    <x v="11"/>
    <s v="AUTOMOVEL"/>
    <s v="ARGO"/>
    <s v="FIAT"/>
    <s v="81820912"/>
    <s v="AUTO POSTO KR 06"/>
    <s v="RIO VERDE"/>
    <s v="GO"/>
    <s v="ETANOL COMUM"/>
    <n v="299"/>
    <n v="7.87"/>
    <s v=" Km/L"/>
    <n v="50853"/>
    <n v="38.01"/>
    <n v="4.6900000000000004"/>
    <n v="178.26"/>
    <s v="1"/>
    <s v="Planejamento Operaci"/>
    <s v="Planejamento Operaci"/>
    <s v="Operacional"/>
    <m/>
    <d v="2025-12-23T00:00:00"/>
    <x v="8"/>
    <x v="0"/>
    <x v="4"/>
  </r>
  <r>
    <s v="TFF5D72"/>
    <s v="60645800105143780"/>
    <s v="23/12/2025 07:35:46"/>
    <s v="70214"/>
    <s v="IGOR LEMES FERNANDES"/>
    <x v="2"/>
    <s v="AUTOMOVEL"/>
    <s v="ARGO"/>
    <s v="FIAT"/>
    <s v="81889412"/>
    <s v="POSTO ZERO UM"/>
    <s v="RIO VERDE"/>
    <s v="GO"/>
    <s v="ETANOL COMUM"/>
    <n v="332"/>
    <n v="11.47"/>
    <s v=" Km/L"/>
    <n v="20475"/>
    <n v="28.95"/>
    <n v="4.79"/>
    <n v="138.68"/>
    <s v="1"/>
    <s v="Planejamento Operaci"/>
    <s v="Planejamento Operaci"/>
    <s v="Operacional"/>
    <m/>
    <d v="2025-12-23T00:00:00"/>
    <x v="8"/>
    <x v="0"/>
    <x v="0"/>
  </r>
  <r>
    <s v="IMP0001"/>
    <s v="60645800105124150"/>
    <s v="23/12/2025 08:11:21"/>
    <s v="89049"/>
    <s v="VALDEIR JOSE CORREIA"/>
    <x v="19"/>
    <s v="EQUIPAMENTOS"/>
    <s v="IMPLEMENTOS"/>
    <s v="OUTROS"/>
    <s v="81870100"/>
    <s v="POSTO MILLENIUM DIMAG"/>
    <s v="APARECIDA DE GOIANIA"/>
    <s v="GO"/>
    <s v="GASOLINA COMUM"/>
    <n v="0"/>
    <n v="0"/>
    <s v=" Km/L"/>
    <n v="0"/>
    <n v="22.06"/>
    <n v="6.49"/>
    <n v="143.18"/>
    <s v="84939"/>
    <s v="EXT - SAO PEDRO"/>
    <s v="Planejamento Operaci"/>
    <s v="SAO PEDRO"/>
    <m/>
    <d v="2025-12-23T00:00:00"/>
    <x v="8"/>
    <x v="0"/>
    <x v="7"/>
  </r>
  <r>
    <s v="TJE5D27"/>
    <s v="60645800105124400"/>
    <s v="23/12/2025 08:48:36"/>
    <s v="09179"/>
    <s v="DANIEL NASCIMENTO DOS SANTOS_x0009__x0009__x0009__x0009_"/>
    <x v="60"/>
    <s v="EQUIPAMENTOS"/>
    <s v="GUINCHO LEVE"/>
    <s v="EQUIPAMENTO"/>
    <s v="46209914"/>
    <s v="DECIO RIO VERDE"/>
    <s v="RIO VERDE"/>
    <s v="GO"/>
    <s v="DIESEL S-10"/>
    <n v="409"/>
    <n v="5.15"/>
    <s v=" Km/L"/>
    <n v="13021"/>
    <n v="79.42"/>
    <n v="7.25"/>
    <n v="575.79"/>
    <s v="202512230847"/>
    <s v="EXT - LUCCA JR"/>
    <s v="Planejamento Operaci"/>
    <s v="LUCCA JR"/>
    <m/>
    <d v="2025-12-23T00:00:00"/>
    <x v="8"/>
    <x v="0"/>
    <x v="11"/>
  </r>
  <r>
    <s v="TJE5D27"/>
    <m/>
    <s v="23/12/2025 08:49:49"/>
    <m/>
    <m/>
    <x v="60"/>
    <m/>
    <m/>
    <m/>
    <m/>
    <s v="DECIO RIO VERDE"/>
    <m/>
    <m/>
    <s v="ARLA-32"/>
    <s v="-"/>
    <s v="-"/>
    <s v=" Km/L"/>
    <s v="-"/>
    <n v="4.29"/>
    <m/>
    <n v="16.28"/>
    <m/>
    <m/>
    <s v="Planejamento Operaci"/>
    <s v="LUCCA JR"/>
    <m/>
    <d v="2025-12-23T00:00:00"/>
    <x v="8"/>
    <x v="0"/>
    <x v="11"/>
  </r>
  <r>
    <s v="TUG2C45"/>
    <s v="60645800106437770"/>
    <s v="23/12/2025 09:11:49"/>
    <s v="03782"/>
    <s v="ELVIS MESSIAS FERNANDES"/>
    <x v="54"/>
    <s v="Utilitário"/>
    <s v="SAVEIRO"/>
    <s v="FIAT"/>
    <s v="81889412"/>
    <s v="POSTO ZERO UM"/>
    <s v="RIO VERDE"/>
    <s v="GO"/>
    <s v="ETANOL COMUM"/>
    <n v="459"/>
    <n v="9.82"/>
    <s v=" Km/L"/>
    <n v="51946"/>
    <n v="46.72"/>
    <n v="4.79"/>
    <n v="223.79"/>
    <s v="0"/>
    <s v="EXT - KSE LOCAÇOES"/>
    <s v="Planejamento Operaci"/>
    <s v="KSE LOCAÇOES"/>
    <m/>
    <d v="2025-12-23T00:00:00"/>
    <x v="8"/>
    <x v="0"/>
    <x v="12"/>
  </r>
  <r>
    <s v="TFN0D12"/>
    <s v="60645800105143746"/>
    <s v="23/12/2025 09:13:10"/>
    <s v="00390"/>
    <s v="SILVINO JOSE DE BRITO"/>
    <x v="5"/>
    <s v="AUTOMOVEL"/>
    <s v="ARGO"/>
    <s v="FIAT"/>
    <s v="46286315"/>
    <s v="POSTO CENTRAL"/>
    <s v="BOM JESUS"/>
    <s v="GO"/>
    <s v="ETANOL COMUM"/>
    <n v="288"/>
    <n v="8.99"/>
    <s v=" Km/L"/>
    <n v="26510"/>
    <n v="32.03"/>
    <n v="4.59"/>
    <n v="147.02000000000001"/>
    <s v="0"/>
    <s v="Planejamento Operaci"/>
    <s v="Planejamento Operaci"/>
    <s v="Operacional"/>
    <m/>
    <d v="2025-12-23T00:00:00"/>
    <x v="8"/>
    <x v="0"/>
    <x v="3"/>
  </r>
  <r>
    <s v="TFS3C72"/>
    <s v="60645800105143738"/>
    <s v="23/12/2025 09:14:19"/>
    <s v="00271"/>
    <s v="HEDER OLIVEIRA SANTANA"/>
    <x v="9"/>
    <s v="AUTOMOVEL"/>
    <s v="ARGO"/>
    <s v="FIAT"/>
    <s v="41875311"/>
    <s v="POSTO SABOR DA TERRA"/>
    <s v="INDIARA"/>
    <s v="GO"/>
    <s v="ETANOL COMUM"/>
    <n v="279"/>
    <n v="7.28"/>
    <s v=" Km/L"/>
    <n v="62316"/>
    <n v="38.32"/>
    <n v="4.5910000000000002"/>
    <n v="175.91"/>
    <s v="231233214"/>
    <s v="Planejamento Operaci"/>
    <s v="Planejamento Operaci"/>
    <s v="Operacional"/>
    <m/>
    <d v="2025-12-23T00:00:00"/>
    <x v="8"/>
    <x v="0"/>
    <x v="4"/>
  </r>
  <r>
    <s v="TFP3B22"/>
    <s v="60645800105143720"/>
    <s v="23/12/2025 09:14:43"/>
    <s v="02769"/>
    <s v="ANDRE LUIS PAULINO"/>
    <x v="6"/>
    <s v="AUTOMOVEL"/>
    <s v="ARGO"/>
    <s v="FIAT"/>
    <s v="46286315"/>
    <s v="POSTO CENTRAL"/>
    <s v="BOM JESUS"/>
    <s v="GO"/>
    <s v="ETANOL COMUM"/>
    <n v="291"/>
    <n v="8.8699999999999992"/>
    <s v=" Km/L"/>
    <n v="36494"/>
    <n v="32.81"/>
    <n v="4.59"/>
    <n v="150.6"/>
    <s v="0"/>
    <s v="Planejamento Operaci"/>
    <s v="Planejamento Operaci"/>
    <s v="Operacional"/>
    <m/>
    <d v="2025-12-23T00:00:00"/>
    <x v="8"/>
    <x v="0"/>
    <x v="4"/>
  </r>
  <r>
    <s v="TMG4A29"/>
    <m/>
    <s v="23/12/2025 09:41:11"/>
    <m/>
    <m/>
    <x v="25"/>
    <m/>
    <m/>
    <m/>
    <m/>
    <s v="POSTO CENTRAL"/>
    <m/>
    <m/>
    <s v="ARLA-32"/>
    <s v="-"/>
    <s v="-"/>
    <s v=" Km/L"/>
    <s v="-"/>
    <n v="40"/>
    <m/>
    <n v="252"/>
    <m/>
    <m/>
    <s v="Planejamento Operaci"/>
    <s v="LUCCA JR"/>
    <m/>
    <d v="2025-12-23T00:00:00"/>
    <x v="8"/>
    <x v="0"/>
    <x v="11"/>
  </r>
  <r>
    <s v="TTG6C15"/>
    <s v="60645800106437736"/>
    <s v="23/12/2025 13:04:58"/>
    <s v="07928"/>
    <s v="JOÃO PAULO SILVA TAVARES"/>
    <x v="64"/>
    <s v="Utilitário"/>
    <s v="SAVEIRO"/>
    <s v="FIAT"/>
    <s v="46286315"/>
    <s v="POSTO CENTRAL"/>
    <s v="BOM JESUS"/>
    <s v="GO"/>
    <s v="ETANOL COMUM"/>
    <n v="243"/>
    <n v="5.93"/>
    <s v=" Km/L"/>
    <n v="37016"/>
    <n v="41.01"/>
    <n v="4.59"/>
    <n v="188.25"/>
    <s v="1"/>
    <s v="EXT - KSE LOCAÇOES"/>
    <s v="Planejamento Operaci"/>
    <s v="KSE LOCAÇOES"/>
    <m/>
    <d v="2025-12-23T00:00:00"/>
    <x v="8"/>
    <x v="0"/>
    <x v="1"/>
  </r>
  <r>
    <s v="TUF2B45"/>
    <s v="60645800106472420"/>
    <s v="23/12/2025 13:34:44"/>
    <s v="00047"/>
    <s v="KARLA THAISE SILVA CARVALHO"/>
    <x v="37"/>
    <s v="Caminhonete"/>
    <s v="SAVEIRO CS RB MF"/>
    <s v="VW"/>
    <s v="75331003"/>
    <s v="SUPERVIA LAGOA"/>
    <s v="RIO VERDE"/>
    <s v="GO"/>
    <s v="ETANOL COMUM"/>
    <n v="453"/>
    <n v="9.85"/>
    <s v=" Km/L"/>
    <n v="58634"/>
    <n v="46"/>
    <n v="4.49"/>
    <n v="206.54"/>
    <s v="0"/>
    <s v="EXT - KSE LOCAÇOES"/>
    <s v="Planejamento Operaci"/>
    <s v="KSE LOCAÇOES"/>
    <m/>
    <d v="2025-12-23T00:00:00"/>
    <x v="8"/>
    <x v="0"/>
    <x v="12"/>
  </r>
  <r>
    <s v="TLR1J91"/>
    <s v="60645800106043065"/>
    <s v="23/12/2025 13:42:22"/>
    <s v="02910"/>
    <s v="EMERSON CRISTIANO DA SILVEIRA"/>
    <x v="23"/>
    <s v="Caminhonete"/>
    <s v="SAVEIRO"/>
    <s v="VOLKSWAGEN"/>
    <s v="75331801"/>
    <s v="DECIO CEZARINA"/>
    <s v="CEZARINA"/>
    <s v="GO"/>
    <s v="ETANOL COMUM"/>
    <n v="0"/>
    <n v="0"/>
    <s v=" Km/L"/>
    <s v="-"/>
    <n v="51.73"/>
    <n v="4.99"/>
    <n v="258.13"/>
    <s v="202512231341"/>
    <s v="Planejamento Operaci"/>
    <s v="Planejamento Operaci"/>
    <s v="Operacional"/>
    <m/>
    <d v="2025-12-23T00:00:00"/>
    <x v="8"/>
    <x v="0"/>
    <x v="9"/>
  </r>
  <r>
    <s v="TGA0B06"/>
    <s v="60645800106437610"/>
    <s v="23/12/2025 13:57:39"/>
    <s v="00933"/>
    <s v="GIULEY RIBEIRO DOS SANTOS"/>
    <x v="59"/>
    <s v="Caminhonete"/>
    <s v="FIORINO"/>
    <s v="FIAT"/>
    <s v="13335016"/>
    <s v="POSTO TREVO"/>
    <s v="RIO VERDE"/>
    <s v="GO"/>
    <s v="ETANOL COMUM"/>
    <n v="448"/>
    <n v="9.64"/>
    <s v=" Km/L"/>
    <n v="9296"/>
    <n v="46.47"/>
    <n v="4.59"/>
    <n v="213.31"/>
    <s v="231250228"/>
    <s v="Planejamento Operaci"/>
    <s v="Planejamento Operaci"/>
    <s v="TI e Automação"/>
    <m/>
    <d v="2025-12-23T00:00:00"/>
    <x v="8"/>
    <x v="0"/>
    <x v="5"/>
  </r>
  <r>
    <s v="TTT2H95"/>
    <s v="60645800106472477"/>
    <s v="23/12/2025 14:29:52"/>
    <s v="52982"/>
    <s v="ROBERTO ANTONIO DE MELO"/>
    <x v="63"/>
    <s v="Caminhonete"/>
    <s v="SAVEIRO CS RB MF"/>
    <s v="VW"/>
    <s v="41826312"/>
    <s v="AUTO POSTO JACARE"/>
    <s v="ACREUNA"/>
    <s v="GO"/>
    <s v="ETANOL COMUM"/>
    <n v="528"/>
    <n v="10.18"/>
    <s v=" Km/L"/>
    <n v="37409"/>
    <n v="51.85"/>
    <n v="4.5199999999999996"/>
    <n v="234.36"/>
    <s v="231252080"/>
    <s v="EXT - KSE LOCAÇOES"/>
    <s v="Planejamento Operaci"/>
    <s v="KSE LOCAÇOES"/>
    <m/>
    <d v="2025-12-23T00:00:00"/>
    <x v="8"/>
    <x v="0"/>
    <x v="12"/>
  </r>
  <r>
    <s v="TTR3A31"/>
    <s v="60645800106472404"/>
    <s v="23/12/2025 14:51:11"/>
    <s v="95143"/>
    <s v="NILDO ANTONIO DE SOUSA"/>
    <x v="53"/>
    <s v="Caminhonete"/>
    <s v="SAVEIRO CS RB MF"/>
    <s v="VW"/>
    <s v="46209914"/>
    <s v="DECIO RIO VERDE"/>
    <s v="RIO VERDE"/>
    <s v="GO"/>
    <s v="ETANOL COMUM"/>
    <n v="452"/>
    <n v="10.199999999999999"/>
    <s v=" Km/L"/>
    <n v="47337"/>
    <n v="44.33"/>
    <n v="4.49"/>
    <n v="199.04"/>
    <s v="202512231450"/>
    <s v="EXT - KSE LOCAÇOES"/>
    <s v="Planejamento Operaci"/>
    <s v="KSE LOCAÇOES"/>
    <m/>
    <d v="2025-12-23T00:00:00"/>
    <x v="8"/>
    <x v="0"/>
    <x v="12"/>
  </r>
  <r>
    <s v="TTP5B47"/>
    <s v="60645800106472110"/>
    <s v="23/12/2025 14:56:05"/>
    <s v="00149"/>
    <s v="MANOELITO METROVICH LIMA"/>
    <x v="40"/>
    <s v="Caminhonete"/>
    <s v="SAVEIRO CS RB MF"/>
    <s v="VW"/>
    <s v="75331801"/>
    <s v="DECIO CEZARINA"/>
    <s v="CEZARINA"/>
    <s v="GO"/>
    <s v="ETANOL COMUM"/>
    <n v="429"/>
    <n v="9.5"/>
    <s v=" Km/L"/>
    <n v="50581"/>
    <n v="45.15"/>
    <n v="4.99"/>
    <n v="225.3"/>
    <s v="202512231455"/>
    <s v="EXT - KSE LOCAÇOES"/>
    <s v="Planejamento Operaci"/>
    <s v="KSE LOCAÇOES"/>
    <m/>
    <d v="2025-12-23T00:00:00"/>
    <x v="8"/>
    <x v="0"/>
    <x v="12"/>
  </r>
  <r>
    <s v="TFU6C04"/>
    <s v="60645800106437493"/>
    <s v="23/12/2025 15:10:48"/>
    <s v="87351"/>
    <s v="CLEYTON GARCIA MOREIRA"/>
    <x v="50"/>
    <s v="EQUIPAMENTOS"/>
    <s v="AMBULANCIA"/>
    <s v="OUTROS"/>
    <s v="46225718"/>
    <s v="POSTO MARIA JOAO"/>
    <s v="ITUMBIARA"/>
    <s v="GO"/>
    <s v="DIESEL S-10"/>
    <n v="142"/>
    <n v="1.9"/>
    <s v=" Km/L"/>
    <n v="6417"/>
    <n v="74.92"/>
    <n v="6.4"/>
    <n v="479.48"/>
    <s v="1"/>
    <s v="Planejamento Operaci"/>
    <s v="Planejamento Operaci"/>
    <s v="Operacional"/>
    <m/>
    <d v="2025-12-23T00:00:00"/>
    <x v="8"/>
    <x v="0"/>
    <x v="13"/>
  </r>
  <r>
    <s v="TFS3C72"/>
    <s v="60645800105143738"/>
    <s v="23/12/2025 16:23:49"/>
    <s v="00271"/>
    <s v="HEDER OLIVEIRA SANTANA"/>
    <x v="9"/>
    <s v="AUTOMOVEL"/>
    <s v="ARGO"/>
    <s v="FIAT"/>
    <s v="13308211"/>
    <s v="P. BANDEIRANTES"/>
    <s v="RIO VERDE"/>
    <s v="GO"/>
    <s v="ETANOL COMUM"/>
    <n v="304"/>
    <n v="7.28"/>
    <s v=" Km/L"/>
    <n v="62620"/>
    <n v="41.74"/>
    <n v="4.59"/>
    <n v="191.6"/>
    <s v="231258769"/>
    <s v="Planejamento Operaci"/>
    <s v="Planejamento Operaci"/>
    <s v="Operacional"/>
    <m/>
    <d v="2025-12-23T00:00:00"/>
    <x v="8"/>
    <x v="0"/>
    <x v="4"/>
  </r>
  <r>
    <s v="TTQ3C61"/>
    <s v="60645800106472501"/>
    <s v="23/12/2025 17:20:41"/>
    <s v="46440"/>
    <s v="PAULO SOUSA DIAS"/>
    <x v="44"/>
    <s v="Caminhonete"/>
    <s v="SAVEIRO CS RB MF"/>
    <s v="VW"/>
    <s v="45308900"/>
    <s v="POSTO LUPATINI"/>
    <s v="SANTO ANTONIO DA BARRA"/>
    <s v="GO"/>
    <s v="ETANOL COMUM"/>
    <n v="391"/>
    <n v="9.6"/>
    <s v=" Km/L"/>
    <n v="38634"/>
    <n v="40.75"/>
    <n v="4.6900000000000004"/>
    <n v="191.12"/>
    <s v="0"/>
    <s v="EXT - KSE LOCAÇOES"/>
    <s v="Planejamento Operaci"/>
    <s v="KSE LOCAÇOES"/>
    <m/>
    <d v="2025-12-23T00:00:00"/>
    <x v="8"/>
    <x v="0"/>
    <x v="12"/>
  </r>
  <r>
    <s v="TFW2H32"/>
    <s v="60645800105143835"/>
    <s v="23/12/2025 17:52:16"/>
    <s v="99638"/>
    <s v="LAFAIETE DE SOUZA SANTOS"/>
    <x v="10"/>
    <s v="AUTOMOVEL"/>
    <s v="ARGO"/>
    <s v="FIAT"/>
    <s v="31867006"/>
    <s v="CARRETEIRO 10"/>
    <s v="GOIANIA"/>
    <s v="GO"/>
    <s v="ETANOL COMUM"/>
    <n v="451"/>
    <n v="11.07"/>
    <s v=" Km/L"/>
    <n v="46501"/>
    <n v="40.74"/>
    <n v="5.22"/>
    <n v="212.66"/>
    <s v="309219"/>
    <s v="Planejamento Operaci"/>
    <s v="Planejamento Operaci"/>
    <s v="Operacional"/>
    <m/>
    <d v="2025-12-23T00:00:00"/>
    <x v="8"/>
    <x v="0"/>
    <x v="3"/>
  </r>
  <r>
    <s v="TTG6C15"/>
    <s v="60645800106437736"/>
    <s v="23/12/2025 17:58:55"/>
    <s v="07928"/>
    <s v="JOÃO PAULO SILVA TAVARES"/>
    <x v="64"/>
    <s v="Utilitário"/>
    <s v="SAVEIRO"/>
    <s v="FIAT"/>
    <s v="13335016"/>
    <s v="POSTO TREVO"/>
    <s v="RIO VERDE"/>
    <s v="GO"/>
    <s v="ETANOL COMUM"/>
    <n v="164"/>
    <n v="5.48"/>
    <s v=" Km/L"/>
    <n v="37180"/>
    <n v="29.95"/>
    <n v="4.5910000000000002"/>
    <n v="137.49"/>
    <s v="231264690"/>
    <s v="EXT - KSE LOCAÇOES"/>
    <s v="Planejamento Operaci"/>
    <s v="KSE LOCAÇOES"/>
    <m/>
    <d v="2025-12-23T00:00:00"/>
    <x v="8"/>
    <x v="0"/>
    <x v="1"/>
  </r>
  <r>
    <s v="TTQ4C10"/>
    <s v="60645800106553930"/>
    <s v="23/12/2025 18:20:51"/>
    <s v="93910"/>
    <s v="DIVINO AVELINO DOS SANTOS"/>
    <x v="31"/>
    <s v="Caminhonete"/>
    <s v="Caminhonete S10"/>
    <s v="CHEVROLET"/>
    <s v="26406711"/>
    <s v="POSTO ZANDONADI"/>
    <s v="GUAPO"/>
    <s v="GO"/>
    <s v="DIESEL S-10"/>
    <n v="741"/>
    <n v="14.7"/>
    <s v=" Km/L"/>
    <n v="56372"/>
    <n v="50.4"/>
    <n v="6.19"/>
    <n v="311.98"/>
    <s v="231265999"/>
    <s v="Planejamento Operaci"/>
    <s v="Planejamento Operaci"/>
    <s v="INSPENCAO"/>
    <m/>
    <d v="2025-12-23T00:00:00"/>
    <x v="8"/>
    <x v="0"/>
    <x v="12"/>
  </r>
  <r>
    <s v="TGE1F64"/>
    <s v="60645800106437404"/>
    <s v="23/12/2025 18:24:17"/>
    <s v="70145"/>
    <s v="LUCAS HENRIQUE MAGALHAES DE SOUZA "/>
    <x v="33"/>
    <s v="Caminhonete"/>
    <s v="AMBULANCIA DUCATO"/>
    <s v="FIAT"/>
    <s v="53030006"/>
    <s v="KR TREVO"/>
    <s v="SANTA HELENA DE GOIAS"/>
    <s v="GO"/>
    <s v="DIESEL S-10"/>
    <n v="360"/>
    <n v="6"/>
    <s v=" Km/L"/>
    <n v="8859"/>
    <n v="60"/>
    <n v="6.1909999999999998"/>
    <n v="371.43"/>
    <s v="1"/>
    <s v="Planejamento Operaci"/>
    <s v="Planejamento Operaci"/>
    <s v="Operacional"/>
    <m/>
    <d v="2025-12-23T00:00:00"/>
    <x v="8"/>
    <x v="0"/>
    <x v="13"/>
  </r>
  <r>
    <s v="TTV4H65"/>
    <s v="60645800106437744"/>
    <s v="23/12/2025 18:36:49"/>
    <s v="09697"/>
    <s v="HUILDSON ROSA BARBOSA"/>
    <x v="65"/>
    <s v="Caminhonete"/>
    <s v="SAVEIRO CD RB MF"/>
    <s v="VOLKSWAGEN"/>
    <s v="46286315"/>
    <s v="POSTO CENTRAL"/>
    <s v="BOM JESUS"/>
    <s v="GO"/>
    <s v="ETANOL COMUM"/>
    <n v="271"/>
    <n v="6.28"/>
    <s v=" Km/L"/>
    <n v="5466"/>
    <n v="43.18"/>
    <n v="4.5910000000000002"/>
    <n v="198.22"/>
    <s v="1"/>
    <s v="EXT - KSE LOCAÇOES"/>
    <s v="Planejamento Operaci"/>
    <s v="KSE LOCAÇOES"/>
    <m/>
    <d v="2025-12-23T00:00:00"/>
    <x v="8"/>
    <x v="0"/>
    <x v="12"/>
  </r>
  <r>
    <s v="TFF5D72"/>
    <s v="60645800105143780"/>
    <s v="23/12/2025 18:38:11"/>
    <s v="70214"/>
    <s v="IGOR LEMES FERNANDES"/>
    <x v="2"/>
    <s v="AUTOMOVEL"/>
    <s v="ARGO"/>
    <s v="FIAT"/>
    <s v="46286315"/>
    <s v="POSTO CENTRAL"/>
    <s v="BOM JESUS"/>
    <s v="GO"/>
    <s v="ETANOL COMUM"/>
    <n v="273"/>
    <n v="8.76"/>
    <s v=" Km/L"/>
    <n v="20748"/>
    <n v="31.17"/>
    <n v="4.5910000000000002"/>
    <n v="143.09"/>
    <s v="1"/>
    <s v="Planejamento Operaci"/>
    <s v="Planejamento Operaci"/>
    <s v="Operacional"/>
    <m/>
    <d v="2025-12-23T00:00:00"/>
    <x v="8"/>
    <x v="0"/>
    <x v="0"/>
  </r>
  <r>
    <s v="TUQ2H91"/>
    <s v="60645800106437760"/>
    <s v="23/12/2025 18:40:29"/>
    <s v="87954"/>
    <s v="DANIEL GONÇALVES"/>
    <x v="66"/>
    <s v="Caminhonete"/>
    <s v="SAVEIRO CD RB MF"/>
    <s v="VOLKSWAGEN"/>
    <s v="46286315"/>
    <s v="POSTO CENTRAL"/>
    <s v="BOM JESUS"/>
    <s v="GO"/>
    <s v="ETANOL COMUM"/>
    <n v="267"/>
    <n v="6.21"/>
    <s v=" Km/L"/>
    <n v="4383"/>
    <n v="43"/>
    <n v="4.5910000000000002"/>
    <n v="197.4"/>
    <s v="1"/>
    <s v="EXT - KSE LOCAÇOES"/>
    <s v="Planejamento Operaci"/>
    <s v="KSE LOCAÇOES"/>
    <m/>
    <d v="2025-12-23T00:00:00"/>
    <x v="8"/>
    <x v="0"/>
    <x v="12"/>
  </r>
  <r>
    <s v="TIV6G27"/>
    <s v="60645800106184069"/>
    <s v="23/12/2025 18:44:41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504"/>
    <n v="6.22"/>
    <s v=" Km/L"/>
    <n v="16072"/>
    <n v="80.98"/>
    <n v="5.99"/>
    <n v="485.08"/>
    <s v="231267390"/>
    <s v="EXT - LUCCA JR"/>
    <s v="Planejamento Operaci"/>
    <s v="LUCCA JR"/>
    <m/>
    <d v="2025-12-23T00:00:00"/>
    <x v="8"/>
    <x v="0"/>
    <x v="11"/>
  </r>
  <r>
    <s v="TIV6G27"/>
    <m/>
    <s v="23/12/2025 18:44:41"/>
    <m/>
    <m/>
    <x v="30"/>
    <m/>
    <m/>
    <m/>
    <m/>
    <s v="AUTO POSTO JACARE"/>
    <m/>
    <m/>
    <s v="ARLA-32"/>
    <s v="-"/>
    <s v="-"/>
    <s v=" Km/L"/>
    <s v="-"/>
    <n v="5.27"/>
    <m/>
    <n v="17.41"/>
    <m/>
    <m/>
    <s v="Planejamento Operaci"/>
    <s v="LUCCA JR"/>
    <m/>
    <d v="2025-12-23T00:00:00"/>
    <x v="8"/>
    <x v="0"/>
    <x v="11"/>
  </r>
  <r>
    <s v="TTY2C25"/>
    <s v="60645800106472430"/>
    <s v="23/12/2025 18:51:47"/>
    <s v="07015"/>
    <s v="EDILEIA DE SOUSA ANTUNES"/>
    <x v="38"/>
    <s v="Caminhonete"/>
    <s v="SAVEIRO CS RB MF"/>
    <s v="VW"/>
    <s v="46286315"/>
    <s v="POSTO CENTRAL"/>
    <s v="BOM JESUS"/>
    <s v="GO"/>
    <s v="ETANOL COMUM"/>
    <n v="172"/>
    <n v="4.6399999999999997"/>
    <s v=" Km/L"/>
    <n v="48960"/>
    <n v="37.04"/>
    <n v="4.5910000000000002"/>
    <n v="170.05"/>
    <s v="1"/>
    <s v="EXT - KSE LOCAÇOES"/>
    <s v="Planejamento Operaci"/>
    <s v="KSE LOCAÇOES"/>
    <m/>
    <d v="2025-12-23T00:00:00"/>
    <x v="8"/>
    <x v="0"/>
    <x v="12"/>
  </r>
  <r>
    <s v="TFN3B64"/>
    <s v="60645800106437477"/>
    <s v="23/12/2025 19:06:42"/>
    <s v="00316"/>
    <s v="MARCOS HENRIQUE SILVA"/>
    <x v="47"/>
    <s v="EQUIPAMENTOS"/>
    <s v="AMBULANCIA"/>
    <s v="OUTROS"/>
    <s v="46286315"/>
    <s v="POSTO CENTRAL"/>
    <s v="BOM JESUS"/>
    <s v="GO"/>
    <s v="DIESEL S-10"/>
    <n v="109"/>
    <n v="4.59"/>
    <s v=" Km/L"/>
    <n v="4354"/>
    <n v="23.77"/>
    <n v="6.2409999999999997"/>
    <n v="148.34"/>
    <s v="1"/>
    <s v="Planejamento Operaci"/>
    <s v="Planejamento Operaci"/>
    <s v="Operacional"/>
    <m/>
    <d v="2025-12-23T00:00:00"/>
    <x v="8"/>
    <x v="0"/>
    <x v="13"/>
  </r>
  <r>
    <s v="TUG2C45"/>
    <s v="60645800106437770"/>
    <s v="23/12/2025 20:41:33"/>
    <s v="02025"/>
    <s v="TIAGO PEREIRA SANTOS"/>
    <x v="54"/>
    <s v="Utilitário"/>
    <s v="SAVEIRO"/>
    <s v="FIAT"/>
    <s v="81889412"/>
    <s v="POSTO ZERO UM"/>
    <s v="RIO VERDE"/>
    <s v="GO"/>
    <s v="ETANOL COMUM"/>
    <n v="487"/>
    <n v="10.64"/>
    <s v=" Km/L"/>
    <n v="52433"/>
    <n v="45.76"/>
    <n v="4.79"/>
    <n v="219.19"/>
    <s v="2"/>
    <s v="EXT - KSE LOCAÇOES"/>
    <s v="Planejamento Operaci"/>
    <s v="KSE LOCAÇOES"/>
    <m/>
    <d v="2025-12-23T00:00:00"/>
    <x v="8"/>
    <x v="0"/>
    <x v="12"/>
  </r>
  <r>
    <s v="TKC7D89"/>
    <m/>
    <s v="23/12/2025 21:07:48"/>
    <m/>
    <m/>
    <x v="39"/>
    <m/>
    <m/>
    <m/>
    <m/>
    <s v="DECIO CEZARINA"/>
    <m/>
    <m/>
    <s v="ARLA-32"/>
    <s v="-"/>
    <s v="-"/>
    <s v=" Km/L"/>
    <s v="-"/>
    <n v="35.61"/>
    <m/>
    <n v="134.96"/>
    <m/>
    <m/>
    <s v="Planejamento Operaci"/>
    <s v="LUCCA JR"/>
    <m/>
    <d v="2025-12-23T00:00:00"/>
    <x v="8"/>
    <x v="0"/>
    <x v="11"/>
  </r>
  <r>
    <s v="TKC7D89"/>
    <s v="60645800106185260"/>
    <s v="23/12/2025 21:09:36"/>
    <s v="04789"/>
    <s v="KASSIO RODRIGUES DE OLIVEIRA"/>
    <x v="39"/>
    <s v="Caminhão"/>
    <s v="FH 540 6X4R"/>
    <s v="VOLVO"/>
    <s v="75331801"/>
    <s v="DECIO CEZARINA"/>
    <s v="CEZARINA"/>
    <s v="GO"/>
    <s v="DIESEL S-10"/>
    <n v="1690"/>
    <n v="3.15"/>
    <s v=" Km/L"/>
    <n v="10198"/>
    <n v="536.14"/>
    <n v="7.35"/>
    <n v="3940.7"/>
    <s v="202512232109"/>
    <s v="EXT - LUCCA JR"/>
    <s v="Planejamento Operaci"/>
    <s v="LUCCA JR"/>
    <m/>
    <d v="2025-12-23T00:00:00"/>
    <x v="8"/>
    <x v="0"/>
    <x v="11"/>
  </r>
  <r>
    <s v="TUF2B45"/>
    <s v="60645800106472420"/>
    <s v="23/12/2025 21:18:42"/>
    <s v="03398"/>
    <s v="JOSIMAR VENANCIO SANTOS SILVA"/>
    <x v="37"/>
    <s v="Caminhonete"/>
    <s v="SAVEIRO CS RB MF"/>
    <s v="VW"/>
    <s v="75331003"/>
    <s v="SUPERVIA LAGOA"/>
    <s v="RIO VERDE"/>
    <s v="GO"/>
    <s v="ETANOL COMUM"/>
    <n v="363"/>
    <n v="9.65"/>
    <s v=" Km/L"/>
    <n v="58997"/>
    <n v="37.619999999999997"/>
    <n v="4.49"/>
    <n v="168.91"/>
    <s v="0"/>
    <s v="EXT - KSE LOCAÇOES"/>
    <s v="Planejamento Operaci"/>
    <s v="KSE LOCAÇOES"/>
    <m/>
    <d v="2025-12-23T00:00:00"/>
    <x v="8"/>
    <x v="0"/>
    <x v="12"/>
  </r>
  <r>
    <s v="TUK2D26"/>
    <s v="60645800106553790"/>
    <s v="23/12/2025 21:21:54"/>
    <s v="70552"/>
    <s v="ARMANDO DA SILVA OLIVIEIRA NETO"/>
    <x v="42"/>
    <s v="Caminhonete"/>
    <s v="Caminhonete S10"/>
    <s v="CHEVROLET"/>
    <s v="53030006"/>
    <s v="KR TREVO"/>
    <s v="SANTA HELENA DE GOIAS"/>
    <s v="GO"/>
    <s v="DIESEL S-10"/>
    <n v="848"/>
    <n v="12.8"/>
    <s v=" Km/L"/>
    <n v="50301"/>
    <n v="66.25"/>
    <n v="6.1909999999999998"/>
    <n v="410.13"/>
    <s v="1"/>
    <s v="Planejamento Operaci"/>
    <s v="Planejamento Operaci"/>
    <s v="INSPENCAO"/>
    <m/>
    <d v="2025-12-23T00:00:00"/>
    <x v="8"/>
    <x v="0"/>
    <x v="12"/>
  </r>
  <r>
    <s v="QSW6J59"/>
    <s v="60645800106460000"/>
    <s v="23/12/2025 21:48:35"/>
    <s v="88245"/>
    <s v="VALCREMAR GOMES DE SOUZA"/>
    <x v="28"/>
    <s v="EQUIPAMENTOS"/>
    <s v="CAMINHÃO PIPA"/>
    <s v="OUTROS"/>
    <s v="07674909"/>
    <s v="AUTO POSTO INDIARA"/>
    <s v="INDIARA"/>
    <s v="GO"/>
    <s v="DIESEL S-10"/>
    <n v="172"/>
    <n v="2.48"/>
    <s v=" Km/L"/>
    <n v="11974"/>
    <n v="69.459999999999994"/>
    <n v="6.0679999999999996"/>
    <n v="421.47"/>
    <s v="10744"/>
    <s v="EXT - LUCCA JR"/>
    <s v="Planejamento Operaci"/>
    <s v="LUCCA JR"/>
    <m/>
    <d v="2025-12-23T00:00:00"/>
    <x v="8"/>
    <x v="0"/>
    <x v="11"/>
  </r>
  <r>
    <s v="TKB0E17"/>
    <s v="60645800106185180"/>
    <s v="24/12/2025 00:25:46"/>
    <s v="81743"/>
    <s v="JEFERSON LUIZ MARTINS_x0009__x0009__x0009__x0009_"/>
    <x v="27"/>
    <s v="EQUIPAMENTOS"/>
    <s v="GUINCHO LEVE"/>
    <s v="EQUIPAMENTO"/>
    <s v="46209914"/>
    <s v="DECIO RIO VERDE"/>
    <s v="RIO VERDE"/>
    <s v="GO"/>
    <s v="DIESEL S-10"/>
    <n v="701"/>
    <n v="6.58"/>
    <s v=" Km/L"/>
    <n v="11146"/>
    <n v="106.52"/>
    <n v="7.25"/>
    <n v="772.27"/>
    <s v="202512240024"/>
    <s v="EXT - LUCCA JR"/>
    <s v="Planejamento Operaci"/>
    <s v="LUCCA JR"/>
    <m/>
    <d v="2025-12-24T00:00:00"/>
    <x v="8"/>
    <x v="0"/>
    <x v="11"/>
  </r>
  <r>
    <s v="TTP5B47"/>
    <s v="60645800106472110"/>
    <s v="24/12/2025 00:26:05"/>
    <s v="99531"/>
    <s v="RODRIGO RODRIGUES BARROS"/>
    <x v="40"/>
    <s v="Caminhonete"/>
    <s v="SAVEIRO CS RB MF"/>
    <s v="VW"/>
    <s v="75331801"/>
    <s v="DECIO CEZARINA"/>
    <s v="CEZARINA"/>
    <s v="GO"/>
    <s v="ETANOL COMUM"/>
    <n v="391"/>
    <n v="9.58"/>
    <s v=" Km/L"/>
    <n v="50972"/>
    <n v="40.83"/>
    <n v="4.99"/>
    <n v="203.74"/>
    <s v="202512240025"/>
    <s v="EXT - KSE LOCAÇOES"/>
    <s v="Planejamento Operaci"/>
    <s v="KSE LOCAÇOES"/>
    <m/>
    <d v="2025-12-24T00:00:00"/>
    <x v="8"/>
    <x v="0"/>
    <x v="12"/>
  </r>
  <r>
    <s v="TKB0E17"/>
    <m/>
    <s v="24/12/2025 00:27:06"/>
    <m/>
    <m/>
    <x v="27"/>
    <m/>
    <m/>
    <m/>
    <m/>
    <s v="DECIO RIO VERDE"/>
    <m/>
    <m/>
    <s v="ARLA-32"/>
    <s v="-"/>
    <s v="-"/>
    <s v=" Km/L"/>
    <s v="-"/>
    <n v="8"/>
    <m/>
    <n v="30.32"/>
    <m/>
    <m/>
    <s v="Planejamento Operaci"/>
    <s v="LUCCA JR"/>
    <m/>
    <d v="2025-12-24T00:00:00"/>
    <x v="8"/>
    <x v="0"/>
    <x v="11"/>
  </r>
  <r>
    <s v="TTQ3C61"/>
    <s v="60645800106472501"/>
    <s v="24/12/2025 01:43:30"/>
    <s v="03762"/>
    <s v="EDIVANDO SANTOS DA SILVA"/>
    <x v="44"/>
    <s v="Caminhonete"/>
    <s v="SAVEIRO CS RB MF"/>
    <s v="VW"/>
    <s v="46209914"/>
    <s v="DECIO RIO VERDE"/>
    <s v="RIO VERDE"/>
    <s v="GO"/>
    <s v="ETANOL COMUM"/>
    <n v="442"/>
    <n v="12.25"/>
    <s v=" Km/L"/>
    <n v="39076"/>
    <n v="36.08"/>
    <n v="4.49"/>
    <n v="162"/>
    <s v="202512240142"/>
    <s v="EXT - KSE LOCAÇOES"/>
    <s v="Planejamento Operaci"/>
    <s v="KSE LOCAÇOES"/>
    <m/>
    <d v="2025-12-24T00:00:00"/>
    <x v="8"/>
    <x v="0"/>
    <x v="12"/>
  </r>
  <r>
    <s v="TTT2H95"/>
    <s v="60645800106472477"/>
    <s v="24/12/2025 02:15:50"/>
    <s v="07583"/>
    <s v="DAVID BORGES DOS SANTOS"/>
    <x v="63"/>
    <s v="Caminhonete"/>
    <s v="SAVEIRO CS RB MF"/>
    <s v="VW"/>
    <s v="07674909"/>
    <s v="AUTO POSTO INDIARA"/>
    <s v="INDIARA"/>
    <s v="GO"/>
    <s v="ETANOL COMUM"/>
    <n v="467"/>
    <n v="9.89"/>
    <s v=" Km/L"/>
    <n v="37876"/>
    <n v="47.2"/>
    <n v="4.79"/>
    <n v="226.09"/>
    <s v="10748"/>
    <s v="EXT - KSE LOCAÇOES"/>
    <s v="Planejamento Operaci"/>
    <s v="KSE LOCAÇOES"/>
    <m/>
    <d v="2025-12-24T00:00:00"/>
    <x v="8"/>
    <x v="0"/>
    <x v="12"/>
  </r>
  <r>
    <s v="TFF5D72"/>
    <s v="60645800105143780"/>
    <s v="24/12/2025 03:07:39"/>
    <s v="03102"/>
    <s v="EDES GONÇALVES DA SILVA"/>
    <x v="2"/>
    <s v="AUTOMOVEL"/>
    <s v="ARGO"/>
    <s v="FIAT"/>
    <s v="45341508"/>
    <s v="POSTO ALTO DA SERRA"/>
    <s v="ITUMBIARA"/>
    <s v="GO"/>
    <s v="ETANOL COMUM"/>
    <n v="331"/>
    <n v="12.59"/>
    <s v=" Km/L"/>
    <n v="21079"/>
    <n v="26.3"/>
    <n v="4.6390000000000002"/>
    <n v="122"/>
    <s v="0"/>
    <s v="Planejamento Operaci"/>
    <s v="Planejamento Operaci"/>
    <s v="Operacional"/>
    <m/>
    <d v="2025-12-24T00:00:00"/>
    <x v="8"/>
    <x v="0"/>
    <x v="0"/>
  </r>
  <r>
    <s v="TTR3A31"/>
    <s v="60645800106472404"/>
    <s v="24/12/2025 04:16:07"/>
    <s v="01836"/>
    <s v="DANILLO ROSA CARDOSO"/>
    <x v="53"/>
    <s v="Caminhonete"/>
    <s v="SAVEIRO CS RB MF"/>
    <s v="VW"/>
    <s v="46209914"/>
    <s v="DECIO RIO VERDE"/>
    <s v="RIO VERDE"/>
    <s v="GO"/>
    <s v="ETANOL COMUM"/>
    <n v="396"/>
    <n v="8.86"/>
    <s v=" Km/L"/>
    <n v="47733"/>
    <n v="44.72"/>
    <n v="4.49"/>
    <n v="200.79"/>
    <s v="202512240415"/>
    <s v="EXT - KSE LOCAÇOES"/>
    <s v="Planejamento Operaci"/>
    <s v="KSE LOCAÇOES"/>
    <m/>
    <d v="2025-12-24T00:00:00"/>
    <x v="8"/>
    <x v="0"/>
    <x v="12"/>
  </r>
  <r>
    <s v="TTY2C25"/>
    <s v="60645800106472430"/>
    <s v="24/12/2025 06:23:09"/>
    <s v="05644"/>
    <s v="GEOVANE SEVERIANO DA SILVA"/>
    <x v="38"/>
    <s v="Caminhonete"/>
    <s v="SAVEIRO CS RB MF"/>
    <s v="VW"/>
    <s v="46286315"/>
    <s v="POSTO CENTRAL"/>
    <s v="BOM JESUS"/>
    <s v="GO"/>
    <s v="ETANOL COMUM"/>
    <n v="437"/>
    <n v="11.73"/>
    <s v=" Km/L"/>
    <n v="49397"/>
    <n v="37.25"/>
    <n v="4.5910000000000002"/>
    <n v="171"/>
    <s v="1"/>
    <s v="EXT - KSE LOCAÇOES"/>
    <s v="Planejamento Operaci"/>
    <s v="KSE LOCAÇOES"/>
    <m/>
    <d v="2025-12-24T00:00:00"/>
    <x v="8"/>
    <x v="0"/>
    <x v="12"/>
  </r>
  <r>
    <s v="TUW2D74"/>
    <s v="60645800105124310"/>
    <s v="24/12/2025 06:24:54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695"/>
    <n v="13.8"/>
    <s v=" Km/L"/>
    <n v="46586"/>
    <n v="50.37"/>
    <n v="6.4889999999999999"/>
    <n v="326.86"/>
    <s v="0"/>
    <s v="Planejamento Operaci"/>
    <s v="Planejamento Operaci"/>
    <s v="Operacional"/>
    <m/>
    <d v="2025-12-24T00:00:00"/>
    <x v="8"/>
    <x v="0"/>
    <x v="12"/>
  </r>
  <r>
    <s v="TUG2C45"/>
    <s v="60645800106437770"/>
    <s v="24/12/2025 06:40:00"/>
    <s v="02025"/>
    <s v="TIAGO PEREIRA SANTOS"/>
    <x v="54"/>
    <s v="Utilitário"/>
    <s v="SAVEIRO"/>
    <s v="FIAT"/>
    <s v="81889412"/>
    <s v="POSTO ZERO UM"/>
    <s v="RIO VERDE"/>
    <s v="GO"/>
    <s v="ETANOL COMUM"/>
    <n v="401"/>
    <n v="10.72"/>
    <s v=" Km/L"/>
    <n v="52834"/>
    <n v="37.42"/>
    <n v="4.79"/>
    <n v="179.24"/>
    <s v="1"/>
    <s v="EXT - KSE LOCAÇOES"/>
    <s v="Planejamento Operaci"/>
    <s v="KSE LOCAÇOES"/>
    <m/>
    <d v="2025-12-24T00:00:00"/>
    <x v="8"/>
    <x v="0"/>
    <x v="12"/>
  </r>
  <r>
    <s v="TTQ4C10"/>
    <s v="60645800106553930"/>
    <s v="24/12/2025 06:53:43"/>
    <s v="03095"/>
    <s v="MICHELL ALMEIDA SANTANA"/>
    <x v="31"/>
    <s v="Caminhonete"/>
    <s v="Caminhonete S10"/>
    <s v="CHEVROLET"/>
    <s v="53081700"/>
    <s v="POSTO Z   Z SANTA MA"/>
    <s v="GUAPO"/>
    <s v="GO"/>
    <s v="DIESEL S-10"/>
    <n v="635"/>
    <n v="16.239999999999998"/>
    <s v=" Km/L"/>
    <n v="57007"/>
    <n v="39.1"/>
    <n v="5.89"/>
    <n v="230.3"/>
    <s v="0"/>
    <s v="Planejamento Operaci"/>
    <s v="Planejamento Operaci"/>
    <s v="INSPENCAO"/>
    <m/>
    <d v="2025-12-24T00:00:00"/>
    <x v="8"/>
    <x v="0"/>
    <x v="12"/>
  </r>
  <r>
    <s v="TGM2I26"/>
    <s v="60645800106437620"/>
    <s v="24/12/2025 07:17:42"/>
    <s v="59226"/>
    <s v="PASCHOAL FAVORITTO DE QUEIROZ"/>
    <x v="52"/>
    <s v="Utilitário"/>
    <s v="FIORINO"/>
    <s v="FIAT"/>
    <s v="69479601"/>
    <s v="REDE SANTA LUZIA X"/>
    <s v="GOIANIA"/>
    <s v="GO"/>
    <s v="ETANOL COMUM"/>
    <n v="222"/>
    <n v="5.78"/>
    <s v=" Km/L"/>
    <n v="10305"/>
    <n v="38.44"/>
    <n v="5.27"/>
    <n v="202.59"/>
    <s v="161581"/>
    <s v="EXT - KSE LOCAÇOES"/>
    <s v="Planejamento Operaci"/>
    <s v="Operacional"/>
    <m/>
    <d v="2025-12-24T00:00:00"/>
    <x v="8"/>
    <x v="0"/>
    <x v="5"/>
  </r>
  <r>
    <s v="TFX7J72"/>
    <s v="60645800105836505"/>
    <s v="24/12/2025 07:53:17"/>
    <s v="03126"/>
    <s v="PEDRO PAULO SILVA SANTOS"/>
    <x v="11"/>
    <s v="AUTOMOVEL"/>
    <s v="ARGO"/>
    <s v="FIAT"/>
    <s v="81820912"/>
    <s v="AUTO POSTO KR 06"/>
    <s v="RIO VERDE"/>
    <s v="GO"/>
    <s v="ETANOL COMUM"/>
    <n v="254"/>
    <n v="8.1199999999999992"/>
    <s v=" Km/L"/>
    <n v="51107"/>
    <n v="31.28"/>
    <n v="4.6909999999999998"/>
    <n v="146.72999999999999"/>
    <s v="0"/>
    <s v="Planejamento Operaci"/>
    <s v="Planejamento Operaci"/>
    <s v="Operacional"/>
    <m/>
    <d v="2025-12-24T00:00:00"/>
    <x v="8"/>
    <x v="0"/>
    <x v="4"/>
  </r>
  <r>
    <s v="TJP1H27"/>
    <s v="60645800106439607"/>
    <s v="24/12/2025 08:37:12"/>
    <s v="89061"/>
    <s v="HIGOR MARTINS FERREIRA_x0009__x0009__x0009__x0009_"/>
    <x v="58"/>
    <s v="EQUIPAMENTOS"/>
    <s v="GUINCHO LEVE"/>
    <s v="EQUIPAMENTO"/>
    <s v="46286315"/>
    <s v="POSTO CENTRAL"/>
    <s v="BOM JESUS"/>
    <s v="GO"/>
    <s v="DIESEL S-10"/>
    <n v="278"/>
    <n v="4.34"/>
    <s v=" Km/L"/>
    <n v="8750"/>
    <n v="64.099999999999994"/>
    <n v="6.2409999999999997"/>
    <n v="400.02"/>
    <s v="1"/>
    <s v="EXT - LUCCA JR"/>
    <s v="Planejamento Operaci"/>
    <s v="LUCCA JR"/>
    <m/>
    <d v="2025-12-24T00:00:00"/>
    <x v="8"/>
    <x v="0"/>
    <x v="11"/>
  </r>
  <r>
    <s v="NKD1J82"/>
    <s v="60645800105124230"/>
    <s v="24/12/2025 09:08:13"/>
    <s v="52247"/>
    <s v="CARLOS ALBERTO DO ROSARIO"/>
    <x v="19"/>
    <s v="Caminhão"/>
    <s v="24-250/24-250"/>
    <s v="VW"/>
    <s v="81870100"/>
    <s v="POSTO MILLENIUM DIMAG"/>
    <s v="APARECIDA DE GOIANIA"/>
    <s v="GO"/>
    <s v="DIESEL COMUM"/>
    <n v="0"/>
    <n v="0"/>
    <s v=" Km/L"/>
    <n v="0"/>
    <n v="175.64"/>
    <n v="5.54"/>
    <n v="973.05"/>
    <s v="85424"/>
    <s v="EXT - SAO PEDRO"/>
    <s v="Planejamento Operaci"/>
    <s v="SAO PEDRO"/>
    <m/>
    <d v="2025-12-24T00:00:00"/>
    <x v="8"/>
    <x v="0"/>
    <x v="7"/>
  </r>
  <r>
    <s v="TUF2B45"/>
    <s v="60645800106472420"/>
    <s v="24/12/2025 09:09:13"/>
    <s v="01318"/>
    <s v="JOAO BATISTA REIS"/>
    <x v="37"/>
    <s v="Caminhonete"/>
    <s v="SAVEIRO CS RB MF"/>
    <s v="VW"/>
    <s v="75331003"/>
    <s v="SUPERVIA LAGOA"/>
    <s v="RIO VERDE"/>
    <s v="GO"/>
    <s v="ETANOL COMUM"/>
    <n v="454"/>
    <n v="10.38"/>
    <s v=" Km/L"/>
    <n v="59451"/>
    <n v="43.75"/>
    <n v="4.49"/>
    <n v="196.44"/>
    <s v="0"/>
    <s v="EXT - KSE LOCAÇOES"/>
    <s v="Planejamento Operaci"/>
    <s v="KSE LOCAÇOES"/>
    <m/>
    <d v="2025-12-24T00:00:00"/>
    <x v="8"/>
    <x v="0"/>
    <x v="12"/>
  </r>
  <r>
    <s v="TLR1J91"/>
    <s v="60645800106043065"/>
    <s v="24/12/2025 10:35:44"/>
    <s v="02910"/>
    <s v="EMERSON CRISTIANO DA SILVEIRA"/>
    <x v="23"/>
    <s v="Caminhonete"/>
    <s v="SAVEIRO"/>
    <s v="VOLKSWAGEN"/>
    <s v="45307105"/>
    <s v="POSTO GIRASSOL"/>
    <s v="ITUMBIARA"/>
    <s v="GO"/>
    <s v="ETANOL COMUM"/>
    <n v="0"/>
    <n v="0"/>
    <s v=" Km/L"/>
    <s v="-"/>
    <n v="35.71"/>
    <n v="4.6900000000000004"/>
    <n v="167.48"/>
    <s v="241238"/>
    <s v="Planejamento Operaci"/>
    <s v="Planejamento Operaci"/>
    <s v="Operacional"/>
    <m/>
    <d v="2025-12-24T00:00:00"/>
    <x v="8"/>
    <x v="0"/>
    <x v="9"/>
  </r>
  <r>
    <s v="TTQ3C61"/>
    <s v="60645800106472501"/>
    <s v="24/12/2025 11:11:17"/>
    <s v="88512"/>
    <s v="JUAREZ NEVES"/>
    <x v="44"/>
    <s v="Caminhonete"/>
    <s v="SAVEIRO CS RB MF"/>
    <s v="VW"/>
    <s v="45308900"/>
    <s v="POSTO LUPATINI"/>
    <s v="SANTO ANTONIO DA BARRA"/>
    <s v="GO"/>
    <s v="ETANOL COMUM"/>
    <n v="403"/>
    <n v="11.84"/>
    <s v=" Km/L"/>
    <n v="39479"/>
    <n v="34.03"/>
    <n v="4.6900000000000004"/>
    <n v="159.6"/>
    <s v="0"/>
    <s v="EXT - KSE LOCAÇOES"/>
    <s v="Planejamento Operaci"/>
    <s v="KSE LOCAÇOES"/>
    <m/>
    <d v="2025-12-24T00:00:00"/>
    <x v="8"/>
    <x v="0"/>
    <x v="12"/>
  </r>
  <r>
    <s v="TFW3J34"/>
    <s v="60645800106437440"/>
    <s v="24/12/2025 11:56:19"/>
    <s v="70145"/>
    <s v="LUCAS HENRIQUE MAGALHAES DE SOUZA "/>
    <x v="49"/>
    <s v="EQUIPAMENTOS"/>
    <s v="AMBULANCIA"/>
    <s v="OUTROS"/>
    <s v="46286315"/>
    <s v="POSTO CENTRAL"/>
    <s v="BOM JESUS"/>
    <s v="GO"/>
    <s v="DIESEL S-10"/>
    <n v="335"/>
    <n v="6.41"/>
    <s v=" Km/L"/>
    <n v="9338"/>
    <n v="52.24"/>
    <n v="6.24"/>
    <n v="325.98"/>
    <s v="1"/>
    <s v="Planejamento Operaci"/>
    <s v="Planejamento Operaci"/>
    <s v="Operacional"/>
    <m/>
    <d v="2025-12-24T00:00:00"/>
    <x v="8"/>
    <x v="0"/>
    <x v="13"/>
  </r>
  <r>
    <s v="TFF5D72"/>
    <s v="60645800105143780"/>
    <s v="24/12/2025 12:05:24"/>
    <s v="73410"/>
    <s v="BRUNO SOUSA DIAS"/>
    <x v="2"/>
    <s v="AUTOMOVEL"/>
    <s v="ARGO"/>
    <s v="FIAT"/>
    <s v="46209914"/>
    <s v="DECIO RIO VERDE"/>
    <s v="RIO VERDE"/>
    <s v="GO"/>
    <s v="ETANOL COMUM"/>
    <n v="400"/>
    <n v="9.4499999999999993"/>
    <s v=" Km/L"/>
    <n v="21479"/>
    <n v="42.33"/>
    <n v="4.49"/>
    <n v="190.06"/>
    <s v="202512241204"/>
    <s v="Planejamento Operaci"/>
    <s v="Planejamento Operaci"/>
    <s v="Operacional"/>
    <m/>
    <d v="2025-12-24T00:00:00"/>
    <x v="8"/>
    <x v="0"/>
    <x v="0"/>
  </r>
  <r>
    <s v="TTT2H95"/>
    <s v="60645800106472477"/>
    <s v="24/12/2025 13:09:10"/>
    <s v="01042"/>
    <s v="EDUARDO SANTOS"/>
    <x v="63"/>
    <s v="Caminhonete"/>
    <s v="SAVEIRO CS RB MF"/>
    <s v="VW"/>
    <s v="07674909"/>
    <s v="AUTO POSTO INDIARA"/>
    <s v="INDIARA"/>
    <s v="GO"/>
    <s v="ETANOL COMUM"/>
    <n v="486"/>
    <n v="10.25"/>
    <s v=" Km/L"/>
    <n v="38362"/>
    <n v="47.4"/>
    <n v="4.59"/>
    <n v="217.57"/>
    <s v="10759"/>
    <s v="EXT - KSE LOCAÇOES"/>
    <s v="Planejamento Operaci"/>
    <s v="KSE LOCAÇOES"/>
    <m/>
    <d v="2025-12-24T00:00:00"/>
    <x v="8"/>
    <x v="0"/>
    <x v="12"/>
  </r>
  <r>
    <s v="TFL8I14"/>
    <s v="60645800106437530"/>
    <s v="24/12/2025 13:10:02"/>
    <s v="70145"/>
    <s v="LUCAS HENRIQUE MAGALHAES DE SOUZA "/>
    <x v="57"/>
    <s v="EQUIPAMENTOS"/>
    <s v="AMBULANCIA"/>
    <s v="OUTROS"/>
    <s v="26466212"/>
    <s v="AUTO POSTO GLOBAL AR"/>
    <s v="GOIANIA"/>
    <s v="GO"/>
    <s v="DIESEL S-10"/>
    <n v="366"/>
    <n v="6.06"/>
    <s v=" Km/L"/>
    <n v="7612"/>
    <n v="60.44"/>
    <n v="6.05"/>
    <n v="365.66"/>
    <s v="241247363"/>
    <s v="Planejamento Operaci"/>
    <s v="Planejamento Operaci"/>
    <s v="Operacional"/>
    <m/>
    <d v="2025-12-24T00:00:00"/>
    <x v="8"/>
    <x v="0"/>
    <x v="13"/>
  </r>
  <r>
    <s v="TFP3B22"/>
    <s v="60645800105143720"/>
    <s v="24/12/2025 13:20:23"/>
    <s v="02769"/>
    <s v="ANDRE LUIS PAULINO"/>
    <x v="6"/>
    <s v="AUTOMOVEL"/>
    <s v="ARGO"/>
    <s v="FIAT"/>
    <s v="75331003"/>
    <s v="SUPERVIA LAGOA"/>
    <s v="RIO VERDE"/>
    <s v="GO"/>
    <s v="ETANOL COMUM"/>
    <n v="334"/>
    <n v="9.75"/>
    <s v=" Km/L"/>
    <n v="36828"/>
    <n v="34.26"/>
    <n v="4.49"/>
    <n v="153.83000000000001"/>
    <s v="0"/>
    <s v="Planejamento Operaci"/>
    <s v="Planejamento Operaci"/>
    <s v="Operacional"/>
    <m/>
    <d v="2025-12-24T00:00:00"/>
    <x v="8"/>
    <x v="0"/>
    <x v="4"/>
  </r>
  <r>
    <s v="TTP5B47"/>
    <s v="60645800106472110"/>
    <s v="24/12/2025 13:58:51"/>
    <s v="02396"/>
    <s v="RENATO DE ALMEIDA VIEIRA"/>
    <x v="40"/>
    <s v="Caminhonete"/>
    <s v="SAVEIRO CS RB MF"/>
    <s v="VW"/>
    <s v="07674909"/>
    <s v="AUTO POSTO INDIARA"/>
    <s v="INDIARA"/>
    <s v="GO"/>
    <s v="ETANOL COMUM"/>
    <n v="488"/>
    <n v="10.82"/>
    <s v=" Km/L"/>
    <n v="51460"/>
    <n v="45.1"/>
    <n v="4.59"/>
    <n v="207.01"/>
    <s v="10762"/>
    <s v="EXT - KSE LOCAÇOES"/>
    <s v="Planejamento Operaci"/>
    <s v="KSE LOCAÇOES"/>
    <m/>
    <d v="2025-12-24T00:00:00"/>
    <x v="8"/>
    <x v="0"/>
    <x v="12"/>
  </r>
  <r>
    <s v="FCW8F66"/>
    <s v="60645800105124371"/>
    <s v="24/12/2025 15:34:57"/>
    <s v="80246"/>
    <s v="FRANCISCO DE ASSIS SOARES"/>
    <x v="19"/>
    <s v="Caminhão"/>
    <s v="11-180"/>
    <s v="VW"/>
    <s v="45307105"/>
    <s v="POSTO GIRASSOL"/>
    <s v="ITUMBIARA"/>
    <s v="GO"/>
    <s v="DIESEL S-10"/>
    <n v="0"/>
    <n v="0"/>
    <s v=" Km/L"/>
    <n v="0"/>
    <n v="87.82"/>
    <n v="6.09"/>
    <n v="534.82000000000005"/>
    <s v="241256"/>
    <s v="EXT - SAO PEDRO"/>
    <s v="Planejamento Operaci"/>
    <s v="SAO PEDRO"/>
    <m/>
    <d v="2025-12-24T00:00:00"/>
    <x v="8"/>
    <x v="0"/>
    <x v="7"/>
  </r>
  <r>
    <s v="ETE7J06"/>
    <s v="60645800106437809"/>
    <s v="24/12/2025 15:46:40"/>
    <s v="03709"/>
    <s v="NAFTALI VINICIO NEVES DE OLIVEIRA"/>
    <x v="19"/>
    <s v="Caminhão"/>
    <s v="CAMINHAO PRANCHA"/>
    <s v="FORD"/>
    <s v="41826312"/>
    <s v="AUTO POSTO JACARE"/>
    <s v="ACREUNA"/>
    <s v="GO"/>
    <s v="DIESEL S-10"/>
    <n v="0"/>
    <n v="0"/>
    <s v=" Km/L"/>
    <n v="0"/>
    <n v="101.81"/>
    <n v="5.99"/>
    <n v="609.84"/>
    <s v="241256708"/>
    <s v="EXT - SAO PEDRO"/>
    <s v="Planejamento Operaci"/>
    <s v="SAO PEDRO"/>
    <m/>
    <d v="2025-12-24T00:00:00"/>
    <x v="8"/>
    <x v="0"/>
    <x v="7"/>
  </r>
  <r>
    <s v="TTY2C25"/>
    <s v="60645800106472430"/>
    <s v="24/12/2025 15:54:29"/>
    <s v="36807"/>
    <s v="ALEX DOS SANTOS"/>
    <x v="38"/>
    <s v="Caminhonete"/>
    <s v="SAVEIRO CS RB MF"/>
    <s v="VW"/>
    <s v="46286315"/>
    <s v="POSTO CENTRAL"/>
    <s v="BOM JESUS"/>
    <s v="GO"/>
    <s v="ETANOL COMUM"/>
    <n v="287"/>
    <n v="5.91"/>
    <s v=" Km/L"/>
    <n v="49684"/>
    <n v="48.58"/>
    <n v="4.5910000000000002"/>
    <n v="223.01"/>
    <s v="1"/>
    <s v="EXT - KSE LOCAÇOES"/>
    <s v="Planejamento Operaci"/>
    <s v="KSE LOCAÇOES"/>
    <m/>
    <d v="2025-12-24T00:00:00"/>
    <x v="8"/>
    <x v="0"/>
    <x v="12"/>
  </r>
  <r>
    <s v="TJE5D27"/>
    <s v="60645800105124400"/>
    <s v="24/12/2025 16:53:12"/>
    <s v="00745"/>
    <s v="JOÃO LUIZ RODRIGUES PEREIRA_x0009__x0009__x0009__x0009_"/>
    <x v="60"/>
    <s v="EQUIPAMENTOS"/>
    <s v="GUINCHO LEVE"/>
    <s v="EQUIPAMENTO"/>
    <s v="46209914"/>
    <s v="DECIO RIO VERDE"/>
    <s v="RIO VERDE"/>
    <s v="GO"/>
    <s v="DIESEL S-10"/>
    <n v="499"/>
    <n v="5.74"/>
    <s v=" Km/L"/>
    <n v="13520"/>
    <n v="87"/>
    <n v="7.25"/>
    <n v="630.75"/>
    <s v="202512241652"/>
    <s v="EXT - LUCCA JR"/>
    <s v="Planejamento Operaci"/>
    <s v="LUCCA JR"/>
    <m/>
    <d v="2025-12-24T00:00:00"/>
    <x v="8"/>
    <x v="0"/>
    <x v="11"/>
  </r>
  <r>
    <s v="TJE5D27"/>
    <m/>
    <s v="24/12/2025 16:54:47"/>
    <m/>
    <m/>
    <x v="60"/>
    <m/>
    <m/>
    <m/>
    <m/>
    <s v="DECIO RIO VERDE"/>
    <m/>
    <m/>
    <s v="ARLA-32"/>
    <s v="-"/>
    <s v="-"/>
    <s v=" Km/L"/>
    <s v="-"/>
    <n v="3.86"/>
    <m/>
    <n v="14.64"/>
    <m/>
    <m/>
    <s v="Planejamento Operaci"/>
    <s v="LUCCA JR"/>
    <m/>
    <d v="2025-12-24T00:00:00"/>
    <x v="8"/>
    <x v="0"/>
    <x v="11"/>
  </r>
  <r>
    <s v="TGL2B04"/>
    <m/>
    <s v="24/12/2025 16:57:10"/>
    <m/>
    <m/>
    <x v="45"/>
    <m/>
    <m/>
    <m/>
    <m/>
    <s v="AUTO POSTO JACARE"/>
    <m/>
    <m/>
    <s v="ARLA-32"/>
    <s v="-"/>
    <s v="-"/>
    <s v=" Km/L"/>
    <s v="-"/>
    <n v="18.89"/>
    <m/>
    <n v="62.36"/>
    <m/>
    <m/>
    <s v="Planejamento Operaci"/>
    <s v="Operacional"/>
    <m/>
    <d v="2025-12-24T00:00:00"/>
    <x v="8"/>
    <x v="0"/>
    <x v="13"/>
  </r>
  <r>
    <s v="TUK2D26"/>
    <s v="60645800106553790"/>
    <s v="24/12/2025 17:30:49"/>
    <s v="00399"/>
    <s v="JULIANO FERNANDES DA SILVA"/>
    <x v="42"/>
    <s v="Caminhonete"/>
    <s v="Caminhonete S10"/>
    <s v="CHEVROLET"/>
    <s v="75331003"/>
    <s v="SUPERVIA LAGOA"/>
    <s v="RIO VERDE"/>
    <s v="GO"/>
    <s v="DIESEL S-10"/>
    <n v="840"/>
    <n v="15.08"/>
    <s v=" Km/L"/>
    <n v="51141"/>
    <n v="55.71"/>
    <n v="6.19"/>
    <n v="344.84"/>
    <s v="0"/>
    <s v="Planejamento Operaci"/>
    <s v="Planejamento Operaci"/>
    <s v="INSPENCAO"/>
    <m/>
    <d v="2025-12-24T00:00:00"/>
    <x v="8"/>
    <x v="0"/>
    <x v="12"/>
  </r>
  <r>
    <s v="TTR3A31"/>
    <s v="60645800106472404"/>
    <s v="24/12/2025 17:31:38"/>
    <s v="73410"/>
    <s v="BRUNO SOUSA DIAS"/>
    <x v="53"/>
    <s v="Caminhonete"/>
    <s v="SAVEIRO CS RB MF"/>
    <s v="VW"/>
    <s v="46209914"/>
    <s v="DECIO RIO VERDE"/>
    <s v="RIO VERDE"/>
    <s v="GO"/>
    <s v="ETANOL COMUM"/>
    <n v="507"/>
    <n v="10.58"/>
    <s v=" Km/L"/>
    <n v="48240"/>
    <n v="47.93"/>
    <n v="4.59"/>
    <n v="220"/>
    <s v="202512241730"/>
    <s v="EXT - KSE LOCAÇOES"/>
    <s v="Planejamento Operaci"/>
    <s v="KSE LOCAÇOES"/>
    <m/>
    <d v="2025-12-24T00:00:00"/>
    <x v="8"/>
    <x v="0"/>
    <x v="12"/>
  </r>
  <r>
    <s v="TFX7J72"/>
    <s v="60645800105836505"/>
    <s v="24/12/2025 17:32:29"/>
    <s v="03126"/>
    <s v="PEDRO PAULO SILVA SANTOS"/>
    <x v="11"/>
    <s v="AUTOMOVEL"/>
    <s v="ARGO"/>
    <s v="FIAT"/>
    <s v="24906505"/>
    <s v="AUTO POSTO BOM RETIR"/>
    <s v="RIO VERDE"/>
    <s v="GO"/>
    <s v="ETANOL COMUM"/>
    <n v="306"/>
    <n v="8.1"/>
    <s v=" Km/L"/>
    <n v="51413"/>
    <n v="37.79"/>
    <n v="4.63"/>
    <n v="174.96"/>
    <s v="241263"/>
    <s v="Planejamento Operaci"/>
    <s v="Planejamento Operaci"/>
    <s v="Operacional"/>
    <m/>
    <d v="2025-12-24T00:00:00"/>
    <x v="8"/>
    <x v="0"/>
    <x v="4"/>
  </r>
  <r>
    <s v="TTQ4C10"/>
    <s v="60645800106553930"/>
    <s v="24/12/2025 17:52:57"/>
    <s v="26126"/>
    <s v="MARIVALDO GONÇALVES"/>
    <x v="31"/>
    <s v="Caminhonete"/>
    <s v="Caminhonete S10"/>
    <s v="CHEVROLET"/>
    <s v="26406711"/>
    <s v="POSTO ZANDONADI"/>
    <s v="GUAPO"/>
    <s v="GO"/>
    <s v="DIESEL S-10"/>
    <n v="447"/>
    <n v="14.38"/>
    <s v=" Km/L"/>
    <n v="57454"/>
    <n v="31.08"/>
    <n v="6.1920000000000002"/>
    <n v="192.44"/>
    <s v="241264331"/>
    <s v="Planejamento Operaci"/>
    <s v="Planejamento Operaci"/>
    <s v="INSPENCAO"/>
    <m/>
    <d v="2025-12-24T00:00:00"/>
    <x v="8"/>
    <x v="0"/>
    <x v="12"/>
  </r>
  <r>
    <s v="TUG2C45"/>
    <s v="60645800106437770"/>
    <s v="24/12/2025 17:55:50"/>
    <s v="03782"/>
    <s v="ELVIS MESSIAS FERNANDES"/>
    <x v="54"/>
    <s v="Utilitário"/>
    <s v="SAVEIRO"/>
    <s v="FIAT"/>
    <s v="81889412"/>
    <s v="POSTO ZERO UM"/>
    <s v="RIO VERDE"/>
    <s v="GO"/>
    <s v="ETANOL COMUM"/>
    <n v="414"/>
    <n v="9.48"/>
    <s v=" Km/L"/>
    <n v="53248"/>
    <n v="43.69"/>
    <n v="4.79"/>
    <n v="209.27"/>
    <s v="2"/>
    <s v="EXT - KSE LOCAÇOES"/>
    <s v="Planejamento Operaci"/>
    <s v="KSE LOCAÇOES"/>
    <m/>
    <d v="2025-12-24T00:00:00"/>
    <x v="8"/>
    <x v="0"/>
    <x v="12"/>
  </r>
  <r>
    <s v="TUF2B45"/>
    <s v="60645800106472420"/>
    <s v="24/12/2025 18:10:11"/>
    <s v="01318"/>
    <s v="JOAO BATISTA REIS"/>
    <x v="37"/>
    <s v="Caminhonete"/>
    <s v="SAVEIRO CS RB MF"/>
    <s v="VW"/>
    <s v="75331003"/>
    <s v="SUPERVIA LAGOA"/>
    <s v="RIO VERDE"/>
    <s v="GO"/>
    <s v="ETANOL COMUM"/>
    <n v="383"/>
    <n v="10.06"/>
    <s v=" Km/L"/>
    <n v="59834"/>
    <n v="38.07"/>
    <n v="4.49"/>
    <n v="170.93"/>
    <s v="0"/>
    <s v="EXT - KSE LOCAÇOES"/>
    <s v="Planejamento Operaci"/>
    <s v="KSE LOCAÇOES"/>
    <m/>
    <d v="2025-12-24T00:00:00"/>
    <x v="8"/>
    <x v="0"/>
    <x v="12"/>
  </r>
  <r>
    <s v="TLR1J91"/>
    <s v="60645800106043065"/>
    <s v="24/12/2025 19:12:22"/>
    <s v="02910"/>
    <s v="EMERSON CRISTIANO DA SILVEIRA"/>
    <x v="23"/>
    <s v="Caminhonete"/>
    <s v="SAVEIRO"/>
    <s v="VOLKSWAGEN"/>
    <s v="45307105"/>
    <s v="POSTO GIRASSOL"/>
    <s v="ITUMBIARA"/>
    <s v="GO"/>
    <s v="ETANOL COMUM"/>
    <n v="0"/>
    <n v="0"/>
    <s v=" Km/L"/>
    <s v="-"/>
    <n v="43.06"/>
    <n v="4.6900000000000004"/>
    <n v="201.95"/>
    <s v="241269"/>
    <s v="Planejamento Operaci"/>
    <s v="Planejamento Operaci"/>
    <s v="Operacional"/>
    <m/>
    <d v="2025-12-24T00:00:00"/>
    <x v="8"/>
    <x v="0"/>
    <x v="9"/>
  </r>
  <r>
    <s v="TTQ3C61"/>
    <s v="60645800106472501"/>
    <s v="24/12/2025 19:45:03"/>
    <s v="05208"/>
    <s v="CHARLES ROSA"/>
    <x v="44"/>
    <s v="Caminhonete"/>
    <s v="SAVEIRO CS RB MF"/>
    <s v="VW"/>
    <s v="45308900"/>
    <s v="POSTO LUPATINI"/>
    <s v="SANTO ANTONIO DA BARRA"/>
    <s v="GO"/>
    <s v="ETANOL COMUM"/>
    <n v="322"/>
    <n v="8.43"/>
    <s v=" Km/L"/>
    <n v="39801"/>
    <n v="38.21"/>
    <n v="4.6900000000000004"/>
    <n v="179.2"/>
    <s v="0"/>
    <s v="EXT - KSE LOCAÇOES"/>
    <s v="Planejamento Operaci"/>
    <s v="KSE LOCAÇOES"/>
    <m/>
    <d v="2025-12-24T00:00:00"/>
    <x v="8"/>
    <x v="0"/>
    <x v="12"/>
  </r>
  <r>
    <s v="TIV6G27"/>
    <s v="60645800106184069"/>
    <s v="24/12/2025 19:51:01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368"/>
    <n v="6.07"/>
    <s v=" Km/L"/>
    <n v="16440"/>
    <n v="60.62"/>
    <n v="5.99"/>
    <n v="363.14"/>
    <s v="241271379"/>
    <s v="EXT - LUCCA JR"/>
    <s v="Planejamento Operaci"/>
    <s v="LUCCA JR"/>
    <m/>
    <d v="2025-12-24T00:00:00"/>
    <x v="8"/>
    <x v="0"/>
    <x v="11"/>
  </r>
  <r>
    <s v="TUQ2H91"/>
    <s v="60645800106437760"/>
    <s v="24/12/2025 20:04:08"/>
    <s v="87954"/>
    <s v="DANIEL GONÇALVES"/>
    <x v="66"/>
    <s v="Caminhonete"/>
    <s v="SAVEIRO CD RB MF"/>
    <s v="VOLKSWAGEN"/>
    <s v="45341508"/>
    <s v="POSTO ALTO DA SERRA"/>
    <s v="ITUMBIARA"/>
    <s v="GO"/>
    <s v="ETANOL COMUM"/>
    <n v="329"/>
    <n v="8.36"/>
    <s v=" Km/L"/>
    <n v="4712"/>
    <n v="39.340000000000003"/>
    <n v="4.6399999999999997"/>
    <n v="182.52"/>
    <s v="0"/>
    <s v="EXT - KSE LOCAÇOES"/>
    <s v="Planejamento Operaci"/>
    <s v="KSE LOCAÇOES"/>
    <m/>
    <d v="2025-12-24T00:00:00"/>
    <x v="8"/>
    <x v="0"/>
    <x v="12"/>
  </r>
  <r>
    <s v="TTT2H95"/>
    <s v="60645800106472477"/>
    <s v="24/12/2025 22:18:43"/>
    <s v="07583"/>
    <s v="DAVID BORGES DOS SANTOS"/>
    <x v="63"/>
    <s v="Caminhonete"/>
    <s v="SAVEIRO CS RB MF"/>
    <s v="VW"/>
    <s v="07674909"/>
    <s v="AUTO POSTO INDIARA"/>
    <s v="INDIARA"/>
    <s v="GO"/>
    <s v="ETANOL COMUM"/>
    <n v="406"/>
    <n v="11.09"/>
    <s v=" Km/L"/>
    <n v="38768"/>
    <n v="36.619999999999997"/>
    <n v="4.79"/>
    <n v="175.41"/>
    <s v="10770"/>
    <s v="EXT - KSE LOCAÇOES"/>
    <s v="Planejamento Operaci"/>
    <s v="KSE LOCAÇOES"/>
    <m/>
    <d v="2025-12-24T00:00:00"/>
    <x v="8"/>
    <x v="0"/>
    <x v="12"/>
  </r>
  <r>
    <s v="TFV8C74"/>
    <s v="60645800106437299"/>
    <s v="24/12/2025 22:59:22"/>
    <s v="79612"/>
    <s v="GLEISON DUARTE BRITO"/>
    <x v="34"/>
    <s v="Automóvel"/>
    <s v="AMBULANCIA"/>
    <s v="VOLKSWAGEN"/>
    <s v="07674909"/>
    <s v="AUTO POSTO INDIARA"/>
    <s v="INDIARA"/>
    <s v="GO"/>
    <s v="DIESEL S-10"/>
    <n v="247"/>
    <n v="5.1100000000000003"/>
    <s v=" Km/L"/>
    <n v="7099"/>
    <n v="48.31"/>
    <n v="6.15"/>
    <n v="297.10000000000002"/>
    <s v="10771"/>
    <s v="Planejamento Operaci"/>
    <s v="Planejamento Operaci"/>
    <s v="RESGATE"/>
    <m/>
    <d v="2025-12-24T00:00:00"/>
    <x v="8"/>
    <x v="0"/>
    <x v="13"/>
  </r>
  <r>
    <s v="TUF2B45"/>
    <s v="60645800106472420"/>
    <s v="24/12/2025 23:31:10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285"/>
    <n v="9.08"/>
    <s v=" Km/L"/>
    <n v="60119"/>
    <n v="31.38"/>
    <n v="4.4870000000000001"/>
    <n v="140.80000000000001"/>
    <s v="0"/>
    <s v="EXT - KSE LOCAÇOES"/>
    <s v="Planejamento Operaci"/>
    <s v="KSE LOCAÇOES"/>
    <m/>
    <d v="2025-12-24T00:00:00"/>
    <x v="8"/>
    <x v="0"/>
    <x v="12"/>
  </r>
  <r>
    <s v="TUQ2H91"/>
    <s v="60645800106437760"/>
    <s v="25/12/2025 00:46:14"/>
    <s v="87954"/>
    <s v="DANIEL GONÇALVES"/>
    <x v="66"/>
    <s v="Caminhonete"/>
    <s v="SAVEIRO CD RB MF"/>
    <s v="VOLKSWAGEN"/>
    <s v="53081700"/>
    <s v="POSTO Z   Z SANTA MA"/>
    <s v="GUAPO"/>
    <s v="GO"/>
    <s v="ETANOL COMUM"/>
    <n v="241"/>
    <n v="8.19"/>
    <s v=" Km/L"/>
    <n v="4953"/>
    <n v="29.44"/>
    <n v="4.8899999999999997"/>
    <n v="143.94999999999999"/>
    <s v="0"/>
    <s v="EXT - KSE LOCAÇOES"/>
    <s v="Planejamento Operaci"/>
    <s v="KSE LOCAÇOES"/>
    <m/>
    <d v="2025-12-25T00:00:00"/>
    <x v="8"/>
    <x v="0"/>
    <x v="12"/>
  </r>
  <r>
    <s v="TTP5B47"/>
    <s v="60645800106472110"/>
    <s v="25/12/2025 01:21:11"/>
    <s v="02710"/>
    <s v="RAINON LOPES ALMEIDA"/>
    <x v="40"/>
    <s v="Caminhonete"/>
    <s v="SAVEIRO CS RB MF"/>
    <s v="VW"/>
    <s v="75331801"/>
    <s v="DECIO CEZARINA"/>
    <s v="CEZARINA"/>
    <s v="GO"/>
    <s v="ETANOL COMUM"/>
    <n v="461"/>
    <n v="10.55"/>
    <s v=" Km/L"/>
    <n v="51921"/>
    <n v="43.69"/>
    <n v="4.8899999999999997"/>
    <n v="213.64"/>
    <s v="202512250120"/>
    <s v="EXT - KSE LOCAÇOES"/>
    <s v="Planejamento Operaci"/>
    <s v="KSE LOCAÇOES"/>
    <m/>
    <d v="2025-12-25T00:00:00"/>
    <x v="8"/>
    <x v="0"/>
    <x v="12"/>
  </r>
  <r>
    <s v="TUG2C45"/>
    <s v="60645800106437770"/>
    <s v="25/12/2025 01:59:07"/>
    <s v="03921"/>
    <s v="IVAIR JUNIOR ARAUJO NOGUEIRA"/>
    <x v="54"/>
    <s v="Utilitário"/>
    <s v="SAVEIRO"/>
    <s v="FIAT"/>
    <s v="81889412"/>
    <s v="POSTO ZERO UM"/>
    <s v="RIO VERDE"/>
    <s v="GO"/>
    <s v="ETANOL COMUM"/>
    <n v="373"/>
    <n v="10.68"/>
    <s v=" Km/L"/>
    <n v="53621"/>
    <n v="34.92"/>
    <n v="4.79"/>
    <n v="167.27"/>
    <s v="1"/>
    <s v="EXT - KSE LOCAÇOES"/>
    <s v="Planejamento Operaci"/>
    <s v="KSE LOCAÇOES"/>
    <m/>
    <d v="2025-12-25T00:00:00"/>
    <x v="8"/>
    <x v="0"/>
    <x v="12"/>
  </r>
  <r>
    <s v="TTR3A31"/>
    <s v="60645800106472404"/>
    <s v="25/12/2025 03:47:35"/>
    <s v="75150"/>
    <s v="PETTERSON PERIS BENJAMIN"/>
    <x v="53"/>
    <s v="Caminhonete"/>
    <s v="SAVEIRO CS RB MF"/>
    <s v="VW"/>
    <s v="46209914"/>
    <s v="DECIO RIO VERDE"/>
    <s v="RIO VERDE"/>
    <s v="GO"/>
    <s v="ETANOL COMUM"/>
    <n v="622"/>
    <n v="16.95"/>
    <s v=" Km/L"/>
    <n v="48862"/>
    <n v="36.69"/>
    <n v="4.59"/>
    <n v="168.41"/>
    <s v="202512250346"/>
    <s v="EXT - KSE LOCAÇOES"/>
    <s v="Planejamento Operaci"/>
    <s v="KSE LOCAÇOES"/>
    <m/>
    <d v="2025-12-25T00:00:00"/>
    <x v="8"/>
    <x v="0"/>
    <x v="12"/>
  </r>
  <r>
    <s v="TTY2C25"/>
    <s v="60645800106472430"/>
    <s v="25/12/2025 04:37:18"/>
    <s v="03603"/>
    <s v="RAFAEL OLIVEIRA MORAIS "/>
    <x v="38"/>
    <s v="Caminhonete"/>
    <s v="SAVEIRO CS RB MF"/>
    <s v="VW"/>
    <s v="45341508"/>
    <s v="POSTO ALTO DA SERRA"/>
    <s v="ITUMBIARA"/>
    <s v="GO"/>
    <s v="ETANOL COMUM"/>
    <n v="328"/>
    <n v="7.99"/>
    <s v=" Km/L"/>
    <n v="50012"/>
    <n v="41.05"/>
    <n v="4.6399999999999997"/>
    <n v="190.47"/>
    <s v="0"/>
    <s v="EXT - KSE LOCAÇOES"/>
    <s v="Planejamento Operaci"/>
    <s v="KSE LOCAÇOES"/>
    <m/>
    <d v="2025-12-25T00:00:00"/>
    <x v="8"/>
    <x v="0"/>
    <x v="12"/>
  </r>
  <r>
    <s v="TTQ4C10"/>
    <s v="60645800106553930"/>
    <s v="25/12/2025 06:21:32"/>
    <s v="93910"/>
    <s v="DIVINO AVELINO DOS SANTOS"/>
    <x v="31"/>
    <s v="Caminhonete"/>
    <s v="Caminhonete S10"/>
    <s v="CHEVROLET"/>
    <s v="26406711"/>
    <s v="POSTO ZANDONADI"/>
    <s v="GUAPO"/>
    <s v="GO"/>
    <s v="DIESEL S-10"/>
    <n v="559"/>
    <n v="15.98"/>
    <s v=" Km/L"/>
    <n v="58013"/>
    <n v="34.99"/>
    <n v="6.19"/>
    <n v="216.59"/>
    <s v="251222839"/>
    <s v="Planejamento Operaci"/>
    <s v="Planejamento Operaci"/>
    <s v="INSPENCAO"/>
    <m/>
    <d v="2025-12-25T00:00:00"/>
    <x v="8"/>
    <x v="0"/>
    <x v="12"/>
  </r>
  <r>
    <s v="TUF2B45"/>
    <s v="60645800106472420"/>
    <s v="25/12/2025 06:30:26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361"/>
    <n v="10.77"/>
    <s v=" Km/L"/>
    <n v="60480"/>
    <n v="33.520000000000003"/>
    <n v="4.49"/>
    <n v="150.5"/>
    <s v="1"/>
    <s v="EXT - KSE LOCAÇOES"/>
    <s v="Planejamento Operaci"/>
    <s v="KSE LOCAÇOES"/>
    <m/>
    <d v="2025-12-25T00:00:00"/>
    <x v="8"/>
    <x v="0"/>
    <x v="12"/>
  </r>
  <r>
    <s v="TTT2H95"/>
    <s v="60645800106472477"/>
    <s v="25/12/2025 06:55:30"/>
    <s v="07583"/>
    <s v="DAVID BORGES DOS SANTOS"/>
    <x v="63"/>
    <s v="Caminhonete"/>
    <s v="SAVEIRO CS RB MF"/>
    <s v="VW"/>
    <s v="41826312"/>
    <s v="AUTO POSTO JACARE"/>
    <s v="ACREUNA"/>
    <s v="GO"/>
    <s v="ETANOL COMUM"/>
    <n v="440"/>
    <n v="10.87"/>
    <s v=" Km/L"/>
    <n v="39208"/>
    <n v="40.49"/>
    <n v="4.5709999999999997"/>
    <n v="185.06"/>
    <s v="251224815"/>
    <s v="EXT - KSE LOCAÇOES"/>
    <s v="Planejamento Operaci"/>
    <s v="KSE LOCAÇOES"/>
    <m/>
    <d v="2025-12-25T00:00:00"/>
    <x v="8"/>
    <x v="0"/>
    <x v="12"/>
  </r>
  <r>
    <s v="TFE9C14"/>
    <s v="60645800106437370"/>
    <s v="25/12/2025 07:37:09"/>
    <s v="02785"/>
    <s v="JOHNNY XAVIER SILVA"/>
    <x v="51"/>
    <s v="EQUIPAMENTOS"/>
    <s v="AMBULANCIA"/>
    <s v="OUTROS"/>
    <s v="13335016"/>
    <s v="POSTO TREVO"/>
    <s v="RIO VERDE"/>
    <s v="GO"/>
    <s v="DIESEL S-10"/>
    <n v="252"/>
    <n v="5.19"/>
    <s v=" Km/L"/>
    <n v="5709"/>
    <n v="48.6"/>
    <n v="6.0910000000000002"/>
    <n v="296"/>
    <s v="251227385"/>
    <s v="Planejamento Operaci"/>
    <s v="Planejamento Operaci"/>
    <s v="Operacional"/>
    <m/>
    <d v="2025-12-25T00:00:00"/>
    <x v="8"/>
    <x v="0"/>
    <x v="13"/>
  </r>
  <r>
    <s v="TTQ3C61"/>
    <s v="60645800106472501"/>
    <s v="25/12/2025 07:53:40"/>
    <s v="88512"/>
    <s v="JUAREZ NEVES"/>
    <x v="44"/>
    <s v="Caminhonete"/>
    <s v="SAVEIRO CS RB MF"/>
    <s v="VW"/>
    <s v="41826312"/>
    <s v="AUTO POSTO JACARE"/>
    <s v="ACREUNA"/>
    <s v="GO"/>
    <s v="ETANOL COMUM"/>
    <n v="425"/>
    <n v="10.44"/>
    <s v=" Km/L"/>
    <n v="40226"/>
    <n v="40.700000000000003"/>
    <n v="4.5709999999999997"/>
    <n v="186.02"/>
    <s v="251228319"/>
    <s v="EXT - KSE LOCAÇOES"/>
    <s v="Planejamento Operaci"/>
    <s v="KSE LOCAÇOES"/>
    <m/>
    <d v="2025-12-25T00:00:00"/>
    <x v="8"/>
    <x v="0"/>
    <x v="12"/>
  </r>
  <r>
    <s v="TUG2C45"/>
    <s v="60645800106437770"/>
    <s v="25/12/2025 08:48:44"/>
    <s v="70552"/>
    <s v="ARMANDO DA SILVA OLIVIEIRA NETO"/>
    <x v="54"/>
    <s v="Utilitário"/>
    <s v="SAVEIRO"/>
    <s v="FIAT"/>
    <s v="81889412"/>
    <s v="POSTO ZERO UM"/>
    <s v="RIO VERDE"/>
    <s v="GO"/>
    <s v="ETANOL COMUM"/>
    <n v="341"/>
    <n v="10.67"/>
    <s v=" Km/L"/>
    <n v="53962"/>
    <n v="31.95"/>
    <n v="4.79"/>
    <n v="153.05000000000001"/>
    <s v="2"/>
    <s v="EXT - KSE LOCAÇOES"/>
    <s v="Planejamento Operaci"/>
    <s v="KSE LOCAÇOES"/>
    <m/>
    <d v="2025-12-25T00:00:00"/>
    <x v="8"/>
    <x v="0"/>
    <x v="12"/>
  </r>
  <r>
    <s v="TFF5D72"/>
    <s v="60645800105143780"/>
    <s v="25/12/2025 10:14:11"/>
    <s v="70214"/>
    <s v="IGOR LEMES FERNANDES"/>
    <x v="2"/>
    <s v="AUTOMOVEL"/>
    <s v="ARGO"/>
    <s v="FIAT"/>
    <s v="81889412"/>
    <s v="POSTO ZERO UM"/>
    <s v="RIO VERDE"/>
    <s v="GO"/>
    <s v="ETANOL COMUM"/>
    <n v="343"/>
    <n v="11.49"/>
    <s v=" Km/L"/>
    <n v="21822"/>
    <n v="29.86"/>
    <n v="4.79"/>
    <n v="143.03"/>
    <s v="2"/>
    <s v="Planejamento Operaci"/>
    <s v="Planejamento Operaci"/>
    <s v="Operacional"/>
    <m/>
    <d v="2025-12-25T00:00:00"/>
    <x v="8"/>
    <x v="0"/>
    <x v="0"/>
  </r>
  <r>
    <s v="TUK2D26"/>
    <s v="60645800106553790"/>
    <s v="25/12/2025 10:58:55"/>
    <s v="03458"/>
    <s v="RAUL DOS SANTOS SOUSA"/>
    <x v="42"/>
    <s v="Caminhonete"/>
    <s v="Caminhonete S10"/>
    <s v="CHEVROLET"/>
    <s v="53030006"/>
    <s v="KR TREVO"/>
    <s v="SANTA HELENA DE GOIAS"/>
    <s v="GO"/>
    <s v="DIESEL S-10"/>
    <n v="854"/>
    <n v="14.22"/>
    <s v=" Km/L"/>
    <n v="51995"/>
    <n v="60.07"/>
    <n v="6.1840000000000002"/>
    <n v="371.48"/>
    <s v="1"/>
    <s v="Planejamento Operaci"/>
    <s v="Planejamento Operaci"/>
    <s v="INSPENCAO"/>
    <m/>
    <d v="2025-12-25T00:00:00"/>
    <x v="8"/>
    <x v="0"/>
    <x v="12"/>
  </r>
  <r>
    <s v="TLO0E87"/>
    <s v="60645800106184255"/>
    <s v="25/12/2025 11:29:21"/>
    <s v="04911"/>
    <s v="HYAGO GONÇALVES FERNANDES"/>
    <x v="43"/>
    <s v="EQUIPAMENTOS"/>
    <s v="GUINCHO LEVE"/>
    <s v="EQUIPAMENTO"/>
    <s v="87183400"/>
    <s v="MARAJO GUAPO"/>
    <s v="GUAPO"/>
    <s v="GO"/>
    <s v="DIESEL S-10"/>
    <n v="384"/>
    <n v="4.91"/>
    <s v=" Km/L"/>
    <n v="15218"/>
    <n v="78.28"/>
    <n v="6.19"/>
    <n v="484.55"/>
    <s v="1"/>
    <s v="EXT - LUCCA JR"/>
    <s v="Planejamento Operaci"/>
    <s v="LUCCA JR"/>
    <m/>
    <d v="2025-12-25T00:00:00"/>
    <x v="8"/>
    <x v="0"/>
    <x v="11"/>
  </r>
  <r>
    <s v="TIV6G27"/>
    <s v="60645800106184069"/>
    <s v="25/12/2025 11:43:50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218"/>
    <n v="5.97"/>
    <s v=" Km/L"/>
    <n v="16658"/>
    <n v="36.520000000000003"/>
    <n v="5.992"/>
    <n v="218.81"/>
    <s v="251242135"/>
    <s v="EXT - LUCCA JR"/>
    <s v="Planejamento Operaci"/>
    <s v="LUCCA JR"/>
    <m/>
    <d v="2025-12-25T00:00:00"/>
    <x v="8"/>
    <x v="0"/>
    <x v="11"/>
  </r>
  <r>
    <s v="TIV6G27"/>
    <m/>
    <s v="25/12/2025 11:43:50"/>
    <m/>
    <m/>
    <x v="30"/>
    <m/>
    <m/>
    <m/>
    <m/>
    <s v="AUTO POSTO JACARE"/>
    <m/>
    <m/>
    <s v="ARLA-32"/>
    <s v="-"/>
    <s v="-"/>
    <s v=" Km/L"/>
    <s v="-"/>
    <n v="4.84"/>
    <m/>
    <n v="15.99"/>
    <m/>
    <m/>
    <s v="Planejamento Operaci"/>
    <s v="LUCCA JR"/>
    <m/>
    <d v="2025-12-25T00:00:00"/>
    <x v="8"/>
    <x v="0"/>
    <x v="11"/>
  </r>
  <r>
    <s v="TTY2C25"/>
    <s v="60645800106472430"/>
    <s v="25/12/2025 12:30:40"/>
    <s v="36807"/>
    <s v="ALEX DOS SANTOS"/>
    <x v="38"/>
    <s v="Caminhonete"/>
    <s v="SAVEIRO CS RB MF"/>
    <s v="VW"/>
    <s v="45307105"/>
    <s v="POSTO GIRASSOL"/>
    <s v="ITUMBIARA"/>
    <s v="GO"/>
    <s v="ETANOL COMUM"/>
    <n v="243"/>
    <n v="6.44"/>
    <s v=" Km/L"/>
    <n v="50255"/>
    <n v="37.74"/>
    <n v="4.6900000000000004"/>
    <n v="177"/>
    <s v="251244"/>
    <s v="EXT - KSE LOCAÇOES"/>
    <s v="Planejamento Operaci"/>
    <s v="KSE LOCAÇOES"/>
    <m/>
    <d v="2025-12-25T00:00:00"/>
    <x v="8"/>
    <x v="0"/>
    <x v="12"/>
  </r>
  <r>
    <s v="TKC9B59"/>
    <s v="60645800106185324"/>
    <s v="25/12/2025 13:54:27"/>
    <s v="99189"/>
    <s v="WELTON DIONES DE SOUZA BARBOSA_x0009__x0009__x0009__x0009_"/>
    <x v="26"/>
    <s v="Caminhão"/>
    <s v="FH 540 6X4R"/>
    <s v="VOLVO"/>
    <s v="46209914"/>
    <s v="DECIO RIO VERDE"/>
    <s v="RIO VERDE"/>
    <s v="GO"/>
    <s v="DIESEL S-10"/>
    <n v="620"/>
    <n v="1.74"/>
    <s v=" Km/L"/>
    <n v="7715"/>
    <n v="356.26"/>
    <n v="7.25"/>
    <n v="2582.88"/>
    <s v="202512251353"/>
    <s v="EXT - LUCCA JR"/>
    <s v="Planejamento Operaci"/>
    <s v="LUCCA JR"/>
    <m/>
    <d v="2025-12-25T00:00:00"/>
    <x v="8"/>
    <x v="0"/>
    <x v="11"/>
  </r>
  <r>
    <s v="TKC9B59"/>
    <m/>
    <s v="25/12/2025 13:56:20"/>
    <m/>
    <m/>
    <x v="26"/>
    <m/>
    <m/>
    <m/>
    <m/>
    <s v="DECIO RIO VERDE"/>
    <m/>
    <m/>
    <s v="ARLA-32"/>
    <s v="-"/>
    <s v="-"/>
    <s v=" Km/L"/>
    <s v="-"/>
    <n v="17.079999999999998"/>
    <m/>
    <n v="64.760000000000005"/>
    <m/>
    <m/>
    <s v="Planejamento Operaci"/>
    <s v="LUCCA JR"/>
    <m/>
    <d v="2025-12-25T00:00:00"/>
    <x v="8"/>
    <x v="0"/>
    <x v="11"/>
  </r>
  <r>
    <s v="TUW2D74"/>
    <s v="60645800105124310"/>
    <s v="25/12/2025 14:06:18"/>
    <s v="77093"/>
    <s v="AGNALDO FERREIRA DA CUNHA"/>
    <x v="35"/>
    <s v="Automóvel"/>
    <s v="CHEVROLET/S10 LS DD4"/>
    <s v="CHEVROLET"/>
    <s v="45364511"/>
    <s v="AUTO POSTO CERRADO 4"/>
    <s v="ITUMBIARA"/>
    <s v="GO"/>
    <s v="DIESEL S-10"/>
    <n v="1059"/>
    <n v="14.8"/>
    <s v=" Km/L"/>
    <n v="47645"/>
    <n v="71.53"/>
    <n v="5.69"/>
    <n v="407.01"/>
    <s v="371986"/>
    <s v="Planejamento Operaci"/>
    <s v="Planejamento Operaci"/>
    <s v="Operacional"/>
    <m/>
    <d v="2025-12-25T00:00:00"/>
    <x v="8"/>
    <x v="0"/>
    <x v="12"/>
  </r>
  <r>
    <s v="TTP5B47"/>
    <s v="60645800106472110"/>
    <s v="25/12/2025 14:38:10"/>
    <s v="02396"/>
    <s v="RENATO DE ALMEIDA VIEIRA"/>
    <x v="40"/>
    <s v="Caminhonete"/>
    <s v="SAVEIRO CS RB MF"/>
    <s v="VW"/>
    <s v="07674909"/>
    <s v="AUTO POSTO INDIARA"/>
    <s v="INDIARA"/>
    <s v="GO"/>
    <s v="ETANOL COMUM"/>
    <n v="562"/>
    <n v="12.09"/>
    <s v=" Km/L"/>
    <n v="52483"/>
    <n v="46.48"/>
    <n v="4.59"/>
    <n v="213.34"/>
    <s v="10774"/>
    <s v="EXT - KSE LOCAÇOES"/>
    <s v="Planejamento Operaci"/>
    <s v="KSE LOCAÇOES"/>
    <m/>
    <d v="2025-12-25T00:00:00"/>
    <x v="8"/>
    <x v="0"/>
    <x v="12"/>
  </r>
  <r>
    <s v="TTT2H95"/>
    <s v="60645800106472477"/>
    <s v="25/12/2025 16:15:13"/>
    <s v="01042"/>
    <s v="EDUARDO SANTOS"/>
    <x v="63"/>
    <s v="Caminhonete"/>
    <s v="SAVEIRO CS RB MF"/>
    <s v="VW"/>
    <s v="41826312"/>
    <s v="AUTO POSTO JACARE"/>
    <s v="ACREUNA"/>
    <s v="GO"/>
    <s v="ETANOL COMUM"/>
    <n v="480"/>
    <n v="10.7"/>
    <s v=" Km/L"/>
    <n v="39688"/>
    <n v="44.86"/>
    <n v="4.57"/>
    <n v="205.03"/>
    <s v="251258426"/>
    <s v="EXT - KSE LOCAÇOES"/>
    <s v="Planejamento Operaci"/>
    <s v="KSE LOCAÇOES"/>
    <m/>
    <d v="2025-12-25T00:00:00"/>
    <x v="8"/>
    <x v="0"/>
    <x v="12"/>
  </r>
  <r>
    <s v="TTR3A31"/>
    <s v="60645800106472404"/>
    <s v="25/12/2025 16:38:10"/>
    <s v="70214"/>
    <s v="IGOR LEMES FERNANDES"/>
    <x v="53"/>
    <s v="Caminhonete"/>
    <s v="SAVEIRO CS RB MF"/>
    <s v="VW"/>
    <s v="46209914"/>
    <s v="DECIO RIO VERDE"/>
    <s v="RIO VERDE"/>
    <s v="GO"/>
    <s v="ETANOL COMUM"/>
    <n v="365"/>
    <n v="7.28"/>
    <s v=" Km/L"/>
    <n v="49227"/>
    <n v="50.11"/>
    <n v="4.59"/>
    <n v="230"/>
    <s v="202512251637"/>
    <s v="EXT - KSE LOCAÇOES"/>
    <s v="Planejamento Operaci"/>
    <s v="KSE LOCAÇOES"/>
    <m/>
    <d v="2025-12-25T00:00:00"/>
    <x v="8"/>
    <x v="0"/>
    <x v="12"/>
  </r>
  <r>
    <s v="TTG6C15"/>
    <s v="60645800106437736"/>
    <s v="25/12/2025 16:40:06"/>
    <s v="07928"/>
    <s v="JOÃO PAULO SILVA TAVARES"/>
    <x v="64"/>
    <s v="Utilitário"/>
    <s v="SAVEIRO"/>
    <s v="FIAT"/>
    <s v="46286315"/>
    <s v="POSTO CENTRAL"/>
    <s v="BOM JESUS"/>
    <s v="GO"/>
    <s v="ETANOL COMUM"/>
    <n v="257"/>
    <n v="6.49"/>
    <s v=" Km/L"/>
    <n v="37437"/>
    <n v="39.57"/>
    <n v="4.625"/>
    <n v="183.03"/>
    <s v="0"/>
    <s v="EXT - KSE LOCAÇOES"/>
    <s v="Planejamento Operaci"/>
    <s v="KSE LOCAÇOES"/>
    <m/>
    <d v="2025-12-25T00:00:00"/>
    <x v="8"/>
    <x v="0"/>
    <x v="1"/>
  </r>
  <r>
    <s v="TUF2B45"/>
    <s v="60645800106472420"/>
    <s v="25/12/2025 16:42:06"/>
    <s v="01318"/>
    <s v="JOAO BATISTA REIS"/>
    <x v="37"/>
    <s v="Caminhonete"/>
    <s v="SAVEIRO CS RB MF"/>
    <s v="VW"/>
    <s v="46286315"/>
    <s v="POSTO CENTRAL"/>
    <s v="BOM JESUS"/>
    <s v="GO"/>
    <s v="ETANOL COMUM"/>
    <n v="485"/>
    <n v="10.89"/>
    <s v=" Km/L"/>
    <n v="60965"/>
    <n v="44.53"/>
    <n v="4.5919999999999996"/>
    <n v="204.48"/>
    <s v="0"/>
    <s v="EXT - KSE LOCAÇOES"/>
    <s v="Planejamento Operaci"/>
    <s v="KSE LOCAÇOES"/>
    <m/>
    <d v="2025-12-25T00:00:00"/>
    <x v="8"/>
    <x v="0"/>
    <x v="12"/>
  </r>
  <r>
    <s v="TJP1H27"/>
    <s v="60645800106439607"/>
    <s v="25/12/2025 16:43:38"/>
    <s v="89061"/>
    <s v="HIGOR MARTINS FERREIRA_x0009__x0009__x0009__x0009_"/>
    <x v="58"/>
    <s v="EQUIPAMENTOS"/>
    <s v="GUINCHO LEVE"/>
    <s v="EQUIPAMENTO"/>
    <s v="46286315"/>
    <s v="POSTO CENTRAL"/>
    <s v="BOM JESUS"/>
    <s v="GO"/>
    <s v="DIESEL S-10"/>
    <n v="421"/>
    <n v="5.67"/>
    <s v=" Km/L"/>
    <n v="9171"/>
    <n v="74.2"/>
    <n v="6.24"/>
    <n v="463.04"/>
    <s v="0"/>
    <s v="EXT - LUCCA JR"/>
    <s v="Planejamento Operaci"/>
    <s v="LUCCA JR"/>
    <m/>
    <d v="2025-12-25T00:00:00"/>
    <x v="8"/>
    <x v="0"/>
    <x v="11"/>
  </r>
  <r>
    <s v="TTY2C25"/>
    <s v="60645800106472430"/>
    <s v="25/12/2025 16:45:51"/>
    <s v="36807"/>
    <s v="ALEX DOS SANTOS"/>
    <x v="38"/>
    <s v="Caminhonete"/>
    <s v="SAVEIRO CS RB MF"/>
    <s v="VW"/>
    <s v="46286315"/>
    <s v="POSTO CENTRAL"/>
    <s v="BOM JESUS"/>
    <s v="GO"/>
    <s v="ETANOL COMUM"/>
    <n v="117"/>
    <n v="6.01"/>
    <s v=" Km/L"/>
    <n v="50372"/>
    <n v="19.46"/>
    <n v="4.5910000000000002"/>
    <n v="89.34"/>
    <s v="0"/>
    <s v="EXT - KSE LOCAÇOES"/>
    <s v="Planejamento Operaci"/>
    <s v="KSE LOCAÇOES"/>
    <m/>
    <d v="2025-12-25T00:00:00"/>
    <x v="8"/>
    <x v="0"/>
    <x v="12"/>
  </r>
  <r>
    <s v="TTQ3C61"/>
    <s v="60645800106472501"/>
    <s v="25/12/2025 17:50:29"/>
    <s v="88512"/>
    <s v="JUAREZ NEVES"/>
    <x v="44"/>
    <s v="Caminhonete"/>
    <s v="SAVEIRO CS RB MF"/>
    <s v="VW"/>
    <s v="41826312"/>
    <s v="AUTO POSTO JACARE"/>
    <s v="ACREUNA"/>
    <s v="GO"/>
    <s v="ETANOL COMUM"/>
    <n v="430"/>
    <n v="9.81"/>
    <s v=" Km/L"/>
    <n v="40656"/>
    <n v="43.82"/>
    <n v="4.5709999999999997"/>
    <n v="200.29"/>
    <s v="251264132"/>
    <s v="EXT - KSE LOCAÇOES"/>
    <s v="Planejamento Operaci"/>
    <s v="KSE LOCAÇOES"/>
    <m/>
    <d v="2025-12-25T00:00:00"/>
    <x v="8"/>
    <x v="0"/>
    <x v="12"/>
  </r>
  <r>
    <s v="TUG2C45"/>
    <s v="60645800106437770"/>
    <s v="25/12/2025 17:53:20"/>
    <s v="70552"/>
    <s v="ARMANDO DA SILVA OLIVIEIRA NETO"/>
    <x v="54"/>
    <s v="Utilitário"/>
    <s v="SAVEIRO"/>
    <s v="FIAT"/>
    <s v="81889412"/>
    <s v="POSTO ZERO UM"/>
    <s v="RIO VERDE"/>
    <s v="GO"/>
    <s v="ETANOL COMUM"/>
    <n v="409"/>
    <n v="10.52"/>
    <s v=" Km/L"/>
    <n v="54371"/>
    <n v="38.880000000000003"/>
    <n v="4.79"/>
    <n v="186.24"/>
    <s v="0"/>
    <s v="EXT - KSE LOCAÇOES"/>
    <s v="Planejamento Operaci"/>
    <s v="KSE LOCAÇOES"/>
    <m/>
    <d v="2025-12-25T00:00:00"/>
    <x v="8"/>
    <x v="0"/>
    <x v="12"/>
  </r>
  <r>
    <s v="TTQ4C10"/>
    <s v="60645800106553930"/>
    <s v="25/12/2025 18:34:09"/>
    <s v="26126"/>
    <s v="MARIVALDO GONÇALVES"/>
    <x v="31"/>
    <s v="Caminhonete"/>
    <s v="Caminhonete S10"/>
    <s v="CHEVROLET"/>
    <s v="26406711"/>
    <s v="POSTO ZANDONADI"/>
    <s v="GUAPO"/>
    <s v="GO"/>
    <s v="DIESEL S-10"/>
    <n v="425"/>
    <n v="13.79"/>
    <s v=" Km/L"/>
    <n v="58438"/>
    <n v="30.83"/>
    <n v="6.1920000000000002"/>
    <n v="190.89"/>
    <s v="251266793"/>
    <s v="Planejamento Operaci"/>
    <s v="Planejamento Operaci"/>
    <s v="INSPENCAO"/>
    <m/>
    <d v="2025-12-25T00:00:00"/>
    <x v="8"/>
    <x v="0"/>
    <x v="12"/>
  </r>
  <r>
    <s v="TTT2H95"/>
    <s v="60645800106472477"/>
    <s v="26/12/2025 00:22:33"/>
    <s v="07583"/>
    <s v="DAVID BORGES DOS SANTOS"/>
    <x v="63"/>
    <s v="Caminhonete"/>
    <s v="SAVEIRO CS RB MF"/>
    <s v="VW"/>
    <s v="07674909"/>
    <s v="AUTO POSTO INDIARA"/>
    <s v="INDIARA"/>
    <s v="GO"/>
    <s v="ETANOL COMUM"/>
    <n v="435"/>
    <n v="11.21"/>
    <s v=" Km/L"/>
    <n v="40123"/>
    <n v="38.81"/>
    <n v="4.79"/>
    <n v="185.9"/>
    <s v="10777"/>
    <s v="EXT - KSE LOCAÇOES"/>
    <s v="Planejamento Operaci"/>
    <s v="KSE LOCAÇOES"/>
    <m/>
    <d v="2025-12-26T00:00:00"/>
    <x v="8"/>
    <x v="0"/>
    <x v="12"/>
  </r>
  <r>
    <s v="TUF2B45"/>
    <s v="60645800106472420"/>
    <s v="26/12/2025 00:25:14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360"/>
    <n v="10.95"/>
    <s v=" Km/L"/>
    <n v="61325"/>
    <n v="32.89"/>
    <n v="4.49"/>
    <n v="147.68"/>
    <s v="0"/>
    <s v="EXT - KSE LOCAÇOES"/>
    <s v="Planejamento Operaci"/>
    <s v="KSE LOCAÇOES"/>
    <m/>
    <d v="2025-12-26T00:00:00"/>
    <x v="8"/>
    <x v="0"/>
    <x v="12"/>
  </r>
  <r>
    <s v="TTP5B47"/>
    <s v="60645800106472110"/>
    <s v="26/12/2025 02:47:52"/>
    <s v="02710"/>
    <s v="RAINON LOPES ALMEIDA"/>
    <x v="40"/>
    <s v="Caminhonete"/>
    <s v="SAVEIRO CS RB MF"/>
    <s v="VW"/>
    <s v="75331801"/>
    <s v="DECIO CEZARINA"/>
    <s v="CEZARINA"/>
    <s v="GO"/>
    <s v="ETANOL COMUM"/>
    <n v="524"/>
    <n v="11.83"/>
    <s v=" Km/L"/>
    <n v="53007"/>
    <n v="44.31"/>
    <n v="4.8899999999999997"/>
    <n v="216.68"/>
    <s v="202512260247"/>
    <s v="EXT - KSE LOCAÇOES"/>
    <s v="Planejamento Operaci"/>
    <s v="KSE LOCAÇOES"/>
    <m/>
    <d v="2025-12-26T00:00:00"/>
    <x v="8"/>
    <x v="0"/>
    <x v="12"/>
  </r>
  <r>
    <s v="TUG2C45"/>
    <s v="60645800106437770"/>
    <s v="26/12/2025 03:07:26"/>
    <s v="03921"/>
    <s v="IVAIR JUNIOR ARAUJO NOGUEIRA"/>
    <x v="54"/>
    <s v="Utilitário"/>
    <s v="SAVEIRO"/>
    <s v="FIAT"/>
    <s v="81889412"/>
    <s v="POSTO ZERO UM"/>
    <s v="RIO VERDE"/>
    <s v="GO"/>
    <s v="ETANOL COMUM"/>
    <n v="401"/>
    <n v="10.96"/>
    <s v=" Km/L"/>
    <n v="54772"/>
    <n v="36.58"/>
    <n v="4.79"/>
    <n v="175.22"/>
    <s v="1"/>
    <s v="EXT - KSE LOCAÇOES"/>
    <s v="Planejamento Operaci"/>
    <s v="KSE LOCAÇOES"/>
    <m/>
    <d v="2025-12-26T00:00:00"/>
    <x v="8"/>
    <x v="0"/>
    <x v="12"/>
  </r>
  <r>
    <s v="TTR3A31"/>
    <s v="60645800106472404"/>
    <s v="26/12/2025 03:52:08"/>
    <s v="75150"/>
    <s v="PETTERSON PERIS BENJAMIN"/>
    <x v="53"/>
    <s v="Caminhonete"/>
    <s v="SAVEIRO CS RB MF"/>
    <s v="VW"/>
    <s v="46209914"/>
    <s v="DECIO RIO VERDE"/>
    <s v="RIO VERDE"/>
    <s v="GO"/>
    <s v="ETANOL COMUM"/>
    <n v="503"/>
    <n v="12.66"/>
    <s v=" Km/L"/>
    <n v="49730"/>
    <n v="39.72"/>
    <n v="4.59"/>
    <n v="182.31"/>
    <s v="202512260351"/>
    <s v="EXT - KSE LOCAÇOES"/>
    <s v="Planejamento Operaci"/>
    <s v="KSE LOCAÇOES"/>
    <m/>
    <d v="2025-12-26T00:00:00"/>
    <x v="8"/>
    <x v="0"/>
    <x v="12"/>
  </r>
  <r>
    <s v="TTY2C25"/>
    <s v="60645800106472430"/>
    <s v="26/12/2025 04:39:21"/>
    <s v="03603"/>
    <s v="RAFAEL OLIVEIRA MORAIS "/>
    <x v="38"/>
    <s v="Caminhonete"/>
    <s v="SAVEIRO CS RB MF"/>
    <s v="VW"/>
    <s v="45341508"/>
    <s v="POSTO ALTO DA SERRA"/>
    <s v="ITUMBIARA"/>
    <s v="GO"/>
    <s v="ETANOL COMUM"/>
    <n v="368"/>
    <n v="8.2100000000000009"/>
    <s v=" Km/L"/>
    <n v="50740"/>
    <n v="44.84"/>
    <n v="4.6390000000000002"/>
    <n v="208.03"/>
    <s v="0"/>
    <s v="EXT - KSE LOCAÇOES"/>
    <s v="Planejamento Operaci"/>
    <s v="KSE LOCAÇOES"/>
    <m/>
    <d v="2025-12-26T00:00:00"/>
    <x v="8"/>
    <x v="0"/>
    <x v="12"/>
  </r>
  <r>
    <s v="TUF2B45"/>
    <s v="60645800106472420"/>
    <s v="26/12/2025 06:17:48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285"/>
    <n v="11.88"/>
    <s v=" Km/L"/>
    <n v="61610"/>
    <n v="24"/>
    <n v="4.492"/>
    <n v="107.8"/>
    <s v="0"/>
    <s v="EXT - KSE LOCAÇOES"/>
    <s v="Planejamento Operaci"/>
    <s v="KSE LOCAÇOES"/>
    <m/>
    <d v="2025-12-26T00:00:00"/>
    <x v="8"/>
    <x v="0"/>
    <x v="12"/>
  </r>
  <r>
    <s v="TTQ3C61"/>
    <s v="60645800106472501"/>
    <s v="26/12/2025 06:34:11"/>
    <s v="05208"/>
    <s v="CHARLES ROSA"/>
    <x v="44"/>
    <s v="Caminhonete"/>
    <s v="SAVEIRO CS RB MF"/>
    <s v="VW"/>
    <s v="45308900"/>
    <s v="POSTO LUPATINI"/>
    <s v="SANTO ANTONIO DA BARRA"/>
    <s v="GO"/>
    <s v="ETANOL COMUM"/>
    <n v="459"/>
    <n v="11.09"/>
    <s v=" Km/L"/>
    <n v="41115"/>
    <n v="41.4"/>
    <n v="4.6900000000000004"/>
    <n v="194.17"/>
    <s v="0"/>
    <s v="EXT - KSE LOCAÇOES"/>
    <s v="Planejamento Operaci"/>
    <s v="KSE LOCAÇOES"/>
    <m/>
    <d v="2025-12-26T00:00:00"/>
    <x v="8"/>
    <x v="0"/>
    <x v="12"/>
  </r>
  <r>
    <s v="TTQ4C10"/>
    <s v="60645800106553930"/>
    <s v="26/12/2025 06:38:50"/>
    <s v="03095"/>
    <s v="MICHELL ALMEIDA SANTANA"/>
    <x v="31"/>
    <s v="Caminhonete"/>
    <s v="Caminhonete S10"/>
    <s v="CHEVROLET"/>
    <s v="87183400"/>
    <s v="MARAJO GUAPO"/>
    <s v="GUAPO"/>
    <s v="GO"/>
    <s v="DIESEL S-10"/>
    <n v="609"/>
    <n v="15.23"/>
    <s v=" Km/L"/>
    <n v="59047"/>
    <n v="40"/>
    <n v="6.04"/>
    <n v="241.6"/>
    <s v="0"/>
    <s v="Planejamento Operaci"/>
    <s v="Planejamento Operaci"/>
    <s v="INSPENCAO"/>
    <m/>
    <d v="2025-12-26T00:00:00"/>
    <x v="8"/>
    <x v="0"/>
    <x v="12"/>
  </r>
  <r>
    <s v="FKM6D96"/>
    <s v="60645800105124347"/>
    <s v="26/12/2025 07:03:27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68.91"/>
    <n v="5.9909999999999997"/>
    <n v="412.81"/>
    <s v="261225317"/>
    <s v="EXT - SAO PEDRO"/>
    <s v="Planejamento Operaci"/>
    <s v="SAO PEDRO"/>
    <m/>
    <d v="2025-12-26T00:00:00"/>
    <x v="8"/>
    <x v="0"/>
    <x v="7"/>
  </r>
  <r>
    <s v="TGC9A34"/>
    <s v="60645800106437250"/>
    <s v="26/12/2025 07:42:01"/>
    <s v="70390"/>
    <s v="CLEITON ANTONIO TAVARES HENRIQUE"/>
    <x v="48"/>
    <s v="EQUIPAMENTOS"/>
    <s v="AMBULANCIA"/>
    <s v="OUTROS"/>
    <s v="53081700"/>
    <s v="POSTO Z   Z SANTA MA"/>
    <s v="GUAPO"/>
    <s v="GO"/>
    <s v="DIESEL S-10"/>
    <n v="233"/>
    <n v="5.32"/>
    <s v=" Km/L"/>
    <n v="8295"/>
    <n v="43.82"/>
    <n v="5.89"/>
    <n v="258.11"/>
    <s v="0"/>
    <s v="Planejamento Operaci"/>
    <s v="Planejamento Operaci"/>
    <s v="Operacional"/>
    <m/>
    <d v="2025-12-26T00:00:00"/>
    <x v="8"/>
    <x v="0"/>
    <x v="13"/>
  </r>
  <r>
    <s v="TFL8I14"/>
    <s v="60645800106437530"/>
    <s v="26/12/2025 08:08:32"/>
    <s v="00951"/>
    <s v="HUGO HENRIQUE OLIVEIRA ROSA"/>
    <x v="57"/>
    <s v="EQUIPAMENTOS"/>
    <s v="AMBULANCIA"/>
    <s v="OUTROS"/>
    <s v="36645906"/>
    <s v="AUTO POSTO ESTRELA DO SUL III"/>
    <s v="ACREUNA"/>
    <s v="GO"/>
    <s v="DIESEL S-10"/>
    <n v="173"/>
    <n v="5.51"/>
    <s v=" Km/L"/>
    <n v="7785"/>
    <n v="31.39"/>
    <n v="6.2910000000000004"/>
    <n v="197.48"/>
    <s v="0"/>
    <s v="Planejamento Operaci"/>
    <s v="Planejamento Operaci"/>
    <s v="Operacional"/>
    <m/>
    <d v="2025-12-26T00:00:00"/>
    <x v="8"/>
    <x v="0"/>
    <x v="13"/>
  </r>
  <r>
    <s v="TBE3B75"/>
    <s v="60645800105124380"/>
    <s v="26/12/2025 08:23:48"/>
    <s v="21706"/>
    <s v="LUIZ MARCELO NEVES"/>
    <x v="19"/>
    <s v="Caminhão"/>
    <s v="CAMINHAO CARROCERIA"/>
    <s v="OUTROS"/>
    <s v="69494411"/>
    <s v="REDE MARAJO RIO VERD"/>
    <s v="RIO VERDE"/>
    <s v="GO"/>
    <s v="DIESEL S-10"/>
    <n v="0"/>
    <n v="0"/>
    <s v=" Km/L"/>
    <n v="0"/>
    <n v="97.26"/>
    <n v="5.99"/>
    <n v="582.59"/>
    <s v="21706273835"/>
    <s v="EXT - SAO PEDRO"/>
    <s v="Planejamento Operaci"/>
    <s v="SAO PEDRO"/>
    <m/>
    <d v="2025-12-26T00:00:00"/>
    <x v="8"/>
    <x v="0"/>
    <x v="7"/>
  </r>
  <r>
    <s v="TUW2D74"/>
    <s v="60645800105124310"/>
    <s v="26/12/2025 08:32:18"/>
    <s v="03339"/>
    <s v="MAYARA MARTINS DA SILVA SOUZA"/>
    <x v="35"/>
    <s v="Automóvel"/>
    <s v="CHEVROLET/S10 LS DD4"/>
    <s v="CHEVROLET"/>
    <s v="45307105"/>
    <s v="POSTO GIRASSOL"/>
    <s v="ITUMBIARA"/>
    <s v="GO"/>
    <s v="DIESEL S-10"/>
    <n v="763"/>
    <n v="14.41"/>
    <s v=" Km/L"/>
    <n v="48408"/>
    <n v="52.94"/>
    <n v="6.09"/>
    <n v="322.39999999999998"/>
    <s v="261230"/>
    <s v="Planejamento Operaci"/>
    <s v="Planejamento Operaci"/>
    <s v="Operacional"/>
    <m/>
    <d v="2025-12-26T00:00:00"/>
    <x v="8"/>
    <x v="0"/>
    <x v="12"/>
  </r>
  <r>
    <s v="TFW2H32"/>
    <s v="60645800105143835"/>
    <s v="26/12/2025 10:29:22"/>
    <s v="99638"/>
    <s v="LAFAIETE DE SOUZA SANTOS"/>
    <x v="10"/>
    <s v="AUTOMOVEL"/>
    <s v="ARGO"/>
    <s v="FIAT"/>
    <s v="75331801"/>
    <s v="DECIO CEZARINA"/>
    <s v="CEZARINA"/>
    <s v="GO"/>
    <s v="ETANOL COMUM"/>
    <n v="237"/>
    <n v="11.54"/>
    <s v=" Km/L"/>
    <n v="46738"/>
    <n v="20.54"/>
    <n v="4.8899999999999997"/>
    <n v="100.44"/>
    <s v="202512261028"/>
    <s v="Planejamento Operaci"/>
    <s v="Planejamento Operaci"/>
    <s v="Operacional"/>
    <m/>
    <d v="2025-12-26T00:00:00"/>
    <x v="8"/>
    <x v="0"/>
    <x v="3"/>
  </r>
  <r>
    <s v="TUK2D26"/>
    <s v="60645800106553790"/>
    <s v="26/12/2025 11:22:59"/>
    <s v="03458"/>
    <s v="RAUL DOS SANTOS SOUSA"/>
    <x v="42"/>
    <s v="Caminhonete"/>
    <s v="Caminhonete S10"/>
    <s v="CHEVROLET"/>
    <s v="45306411"/>
    <s v="POSTO KR 05"/>
    <s v="SANTA HELENA DE GOIAS"/>
    <s v="GO"/>
    <s v="DIESEL S-10"/>
    <n v="951"/>
    <n v="19"/>
    <s v=" Km/L"/>
    <n v="52946"/>
    <n v="50.04"/>
    <n v="5.99"/>
    <n v="299.75"/>
    <s v="1"/>
    <s v="Planejamento Operaci"/>
    <s v="Planejamento Operaci"/>
    <s v="INSPENCAO"/>
    <m/>
    <d v="2025-12-26T00:00:00"/>
    <x v="8"/>
    <x v="0"/>
    <x v="12"/>
  </r>
  <r>
    <s v="TTT2H95"/>
    <s v="60645800106472477"/>
    <s v="26/12/2025 12:37:30"/>
    <s v="52982"/>
    <s v="ROBERTO ANTONIO DE MELO"/>
    <x v="63"/>
    <s v="Caminhonete"/>
    <s v="SAVEIRO CS RB MF"/>
    <s v="VW"/>
    <s v="41826312"/>
    <s v="AUTO POSTO JACARE"/>
    <s v="ACREUNA"/>
    <s v="GO"/>
    <s v="ETANOL COMUM"/>
    <n v="446"/>
    <n v="9.6"/>
    <s v=" Km/L"/>
    <n v="40569"/>
    <n v="46.45"/>
    <n v="4.57"/>
    <n v="212.28"/>
    <s v="261245319"/>
    <s v="EXT - KSE LOCAÇOES"/>
    <s v="Planejamento Operaci"/>
    <s v="KSE LOCAÇOES"/>
    <m/>
    <d v="2025-12-26T00:00:00"/>
    <x v="8"/>
    <x v="0"/>
    <x v="12"/>
  </r>
  <r>
    <s v="TUG2C45"/>
    <s v="60645800106437770"/>
    <s v="26/12/2025 13:24:23"/>
    <s v="03782"/>
    <s v="ELVIS MESSIAS FERNANDES"/>
    <x v="54"/>
    <s v="Utilitário"/>
    <s v="SAVEIRO"/>
    <s v="FIAT"/>
    <s v="81889412"/>
    <s v="POSTO ZERO UM"/>
    <s v="RIO VERDE"/>
    <s v="GO"/>
    <s v="ETANOL COMUM"/>
    <n v="433"/>
    <n v="10.39"/>
    <s v=" Km/L"/>
    <n v="55205"/>
    <n v="41.66"/>
    <n v="4.79"/>
    <n v="199.55"/>
    <s v="0"/>
    <s v="EXT - KSE LOCAÇOES"/>
    <s v="Planejamento Operaci"/>
    <s v="KSE LOCAÇOES"/>
    <m/>
    <d v="2025-12-26T00:00:00"/>
    <x v="8"/>
    <x v="0"/>
    <x v="12"/>
  </r>
  <r>
    <s v="TUQ2H91"/>
    <s v="60645800106437760"/>
    <s v="26/12/2025 13:36:25"/>
    <s v="87954"/>
    <s v="DANIEL GONÇALVES"/>
    <x v="66"/>
    <s v="Caminhonete"/>
    <s v="SAVEIRO CD RB MF"/>
    <s v="VOLKSWAGEN"/>
    <s v="41875311"/>
    <s v="POSTO SABOR DA TERRA"/>
    <s v="INDIARA"/>
    <s v="GO"/>
    <s v="ETANOL COMUM"/>
    <n v="330"/>
    <n v="7.91"/>
    <s v=" Km/L"/>
    <n v="5283"/>
    <n v="41.7"/>
    <n v="4.59"/>
    <n v="191.41"/>
    <s v="261248927"/>
    <s v="EXT - KSE LOCAÇOES"/>
    <s v="Planejamento Operaci"/>
    <s v="KSE LOCAÇOES"/>
    <m/>
    <d v="2025-12-26T00:00:00"/>
    <x v="8"/>
    <x v="0"/>
    <x v="12"/>
  </r>
  <r>
    <s v="TTR3A31"/>
    <s v="60645800106472404"/>
    <s v="26/12/2025 15:20:28"/>
    <s v="95143"/>
    <s v="NILDO ANTONIO DE SOUSA"/>
    <x v="53"/>
    <s v="Caminhonete"/>
    <s v="SAVEIRO CS RB MF"/>
    <s v="VW"/>
    <s v="46209914"/>
    <s v="DECIO RIO VERDE"/>
    <s v="RIO VERDE"/>
    <s v="GO"/>
    <s v="ETANOL COMUM"/>
    <n v="386"/>
    <n v="9.51"/>
    <s v=" Km/L"/>
    <n v="50116"/>
    <n v="40.590000000000003"/>
    <n v="4.59"/>
    <n v="186.31"/>
    <s v="202512261519"/>
    <s v="EXT - KSE LOCAÇOES"/>
    <s v="Planejamento Operaci"/>
    <s v="KSE LOCAÇOES"/>
    <m/>
    <d v="2025-12-26T00:00:00"/>
    <x v="8"/>
    <x v="0"/>
    <x v="12"/>
  </r>
  <r>
    <s v="TTP5B47"/>
    <s v="60645800106472110"/>
    <s v="26/12/2025 15:33:55"/>
    <s v="00149"/>
    <s v="MANOELITO METROVICH LIMA"/>
    <x v="40"/>
    <s v="Caminhonete"/>
    <s v="SAVEIRO CS RB MF"/>
    <s v="VW"/>
    <s v="75331801"/>
    <s v="DECIO CEZARINA"/>
    <s v="CEZARINA"/>
    <s v="GO"/>
    <s v="ETANOL COMUM"/>
    <n v="405"/>
    <n v="8.85"/>
    <s v=" Km/L"/>
    <n v="53412"/>
    <n v="45.75"/>
    <n v="4.8899999999999997"/>
    <n v="223.72"/>
    <s v="202512261533"/>
    <s v="EXT - KSE LOCAÇOES"/>
    <s v="Planejamento Operaci"/>
    <s v="KSE LOCAÇOES"/>
    <m/>
    <d v="2025-12-26T00:00:00"/>
    <x v="8"/>
    <x v="0"/>
    <x v="12"/>
  </r>
  <r>
    <s v="TTY2C25"/>
    <s v="60645800106472430"/>
    <s v="26/12/2025 15:43:24"/>
    <s v="07015"/>
    <s v="EDILEIA DE SOUSA ANTUNES"/>
    <x v="38"/>
    <s v="Caminhonete"/>
    <s v="SAVEIRO CS RB MF"/>
    <s v="VW"/>
    <s v="46286315"/>
    <s v="POSTO CENTRAL"/>
    <s v="BOM JESUS"/>
    <s v="GO"/>
    <s v="ETANOL COMUM"/>
    <n v="395"/>
    <n v="9.06"/>
    <s v=" Km/L"/>
    <n v="51135"/>
    <n v="43.61"/>
    <n v="4.59"/>
    <n v="200.19"/>
    <s v="1"/>
    <s v="EXT - KSE LOCAÇOES"/>
    <s v="Planejamento Operaci"/>
    <s v="KSE LOCAÇOES"/>
    <m/>
    <d v="2025-12-26T00:00:00"/>
    <x v="8"/>
    <x v="0"/>
    <x v="12"/>
  </r>
  <r>
    <s v="TUF2B45"/>
    <s v="60645800106472420"/>
    <s v="26/12/2025 15:45:35"/>
    <s v="00047"/>
    <s v="KARLA THAISE SILVA CARVALHO"/>
    <x v="37"/>
    <s v="Caminhonete"/>
    <s v="SAVEIRO CS RB MF"/>
    <s v="VW"/>
    <s v="45306411"/>
    <s v="POSTO KR 05"/>
    <s v="SANTA HELENA DE GOIAS"/>
    <s v="GO"/>
    <s v="ETANOL COMUM"/>
    <n v="404"/>
    <n v="9.6"/>
    <s v=" Km/L"/>
    <n v="62014"/>
    <n v="42.07"/>
    <n v="4.6900000000000004"/>
    <n v="197.31"/>
    <s v="1"/>
    <s v="EXT - KSE LOCAÇOES"/>
    <s v="Planejamento Operaci"/>
    <s v="KSE LOCAÇOES"/>
    <m/>
    <d v="2025-12-26T00:00:00"/>
    <x v="8"/>
    <x v="0"/>
    <x v="12"/>
  </r>
  <r>
    <s v="TUK2D26"/>
    <s v="60645800106553790"/>
    <s v="26/12/2025 15:50:41"/>
    <s v="03458"/>
    <s v="RAUL DOS SANTOS SOUSA"/>
    <x v="42"/>
    <s v="Caminhonete"/>
    <s v="Caminhonete S10"/>
    <s v="CHEVROLET"/>
    <s v="45306411"/>
    <s v="POSTO KR 05"/>
    <s v="SANTA HELENA DE GOIAS"/>
    <s v="GO"/>
    <s v="DIESEL S-10"/>
    <n v="193"/>
    <n v="3.85"/>
    <s v=" Km/L"/>
    <n v="53139"/>
    <n v="50.08"/>
    <n v="5.9909999999999997"/>
    <n v="300.02"/>
    <s v="1"/>
    <s v="Planejamento Operaci"/>
    <s v="Planejamento Operaci"/>
    <s v="INSPENCAO"/>
    <m/>
    <d v="2025-12-26T00:00:00"/>
    <x v="8"/>
    <x v="0"/>
    <x v="12"/>
  </r>
  <r>
    <s v="TTQ3C61"/>
    <s v="60645800106472501"/>
    <s v="26/12/2025 16:01:14"/>
    <s v="88512"/>
    <s v="JUAREZ NEVES"/>
    <x v="44"/>
    <s v="Caminhonete"/>
    <s v="SAVEIRO CS RB MF"/>
    <s v="VW"/>
    <s v="45308900"/>
    <s v="POSTO LUPATINI"/>
    <s v="SANTO ANTONIO DA BARRA"/>
    <s v="GO"/>
    <s v="ETANOL COMUM"/>
    <n v="392"/>
    <n v="10.199999999999999"/>
    <s v=" Km/L"/>
    <n v="41507"/>
    <n v="38.44"/>
    <n v="4.6900000000000004"/>
    <n v="180.28"/>
    <s v="0"/>
    <s v="EXT - KSE LOCAÇOES"/>
    <s v="Planejamento Operaci"/>
    <s v="KSE LOCAÇOES"/>
    <m/>
    <d v="2025-12-26T00:00:00"/>
    <x v="8"/>
    <x v="0"/>
    <x v="12"/>
  </r>
  <r>
    <s v="TFF5D72"/>
    <s v="60645800105143780"/>
    <s v="26/12/2025 16:14:57"/>
    <s v="70214"/>
    <s v="IGOR LEMES FERNANDES"/>
    <x v="2"/>
    <s v="AUTOMOVEL"/>
    <s v="ARGO"/>
    <s v="FIAT"/>
    <s v="46209914"/>
    <s v="DECIO RIO VERDE"/>
    <s v="RIO VERDE"/>
    <s v="GO"/>
    <s v="ETANOL COMUM"/>
    <n v="314"/>
    <n v="9.2200000000000006"/>
    <s v=" Km/L"/>
    <n v="22136"/>
    <n v="34.04"/>
    <n v="4.59"/>
    <n v="156.24"/>
    <s v="202512261614"/>
    <s v="Planejamento Operaci"/>
    <s v="Planejamento Operaci"/>
    <s v="Operacional"/>
    <m/>
    <d v="2025-12-26T00:00:00"/>
    <x v="8"/>
    <x v="0"/>
    <x v="0"/>
  </r>
  <r>
    <s v="TGM2I26"/>
    <s v="60645800106437620"/>
    <s v="26/12/2025 17:06:20"/>
    <s v="59226"/>
    <s v="PASCHOAL FAVORITTO DE QUEIROZ"/>
    <x v="52"/>
    <s v="Utilitário"/>
    <s v="FIORINO"/>
    <s v="FIAT"/>
    <s v="69479601"/>
    <s v="REDE SANTA LUZIA X"/>
    <s v="GOIANIA"/>
    <s v="GO"/>
    <s v="ETANOL COMUM"/>
    <n v="413"/>
    <n v="8.16"/>
    <s v=" Km/L"/>
    <n v="10718"/>
    <n v="50.59"/>
    <n v="5.27"/>
    <n v="266.62"/>
    <s v="162439"/>
    <s v="EXT - KSE LOCAÇOES"/>
    <s v="Planejamento Operaci"/>
    <s v="Operacional"/>
    <m/>
    <d v="2025-12-26T00:00:00"/>
    <x v="8"/>
    <x v="0"/>
    <x v="5"/>
  </r>
  <r>
    <s v="TTQ4C10"/>
    <s v="60645800106553930"/>
    <s v="26/12/2025 18:03:25"/>
    <s v="93910"/>
    <s v="DIVINO AVELINO DOS SANTOS"/>
    <x v="31"/>
    <s v="Caminhonete"/>
    <s v="Caminhonete S10"/>
    <s v="CHEVROLET"/>
    <s v="26406711"/>
    <s v="POSTO ZANDONADI"/>
    <s v="GUAPO"/>
    <s v="GO"/>
    <s v="DIESEL S-10"/>
    <n v="642"/>
    <n v="14.82"/>
    <s v=" Km/L"/>
    <n v="59689"/>
    <n v="43.32"/>
    <n v="6.19"/>
    <n v="268.14999999999998"/>
    <s v="261264924"/>
    <s v="Planejamento Operaci"/>
    <s v="Planejamento Operaci"/>
    <s v="INSPENCAO"/>
    <m/>
    <d v="2025-12-26T00:00:00"/>
    <x v="8"/>
    <x v="0"/>
    <x v="12"/>
  </r>
  <r>
    <s v="TTY2C25"/>
    <s v="60645800106472430"/>
    <s v="26/12/2025 18:33:18"/>
    <s v="07015"/>
    <s v="EDILEIA DE SOUSA ANTUNES"/>
    <x v="38"/>
    <s v="Caminhonete"/>
    <s v="SAVEIRO CS RB MF"/>
    <s v="VW"/>
    <s v="46286315"/>
    <s v="POSTO CENTRAL"/>
    <s v="BOM JESUS"/>
    <s v="GO"/>
    <s v="ETANOL COMUM"/>
    <n v="114"/>
    <n v="9.32"/>
    <s v=" Km/L"/>
    <n v="51249"/>
    <n v="12.23"/>
    <n v="4.59"/>
    <n v="56.14"/>
    <s v="1"/>
    <s v="EXT - KSE LOCAÇOES"/>
    <s v="Planejamento Operaci"/>
    <s v="KSE LOCAÇOES"/>
    <m/>
    <d v="2025-12-26T00:00:00"/>
    <x v="8"/>
    <x v="0"/>
    <x v="12"/>
  </r>
  <r>
    <s v="TUK2D26"/>
    <s v="60645800106553790"/>
    <s v="26/12/2025 18:38:55"/>
    <s v="70552"/>
    <s v="ARMANDO DA SILVA OLIVIEIRA NETO"/>
    <x v="42"/>
    <s v="Caminhonete"/>
    <s v="Caminhonete S10"/>
    <s v="CHEVROLET"/>
    <s v="75331003"/>
    <s v="SUPERVIA LAGOA"/>
    <s v="RIO VERDE"/>
    <s v="GO"/>
    <s v="DIESEL S-10"/>
    <n v="130"/>
    <n v="2.64"/>
    <s v=" Km/L"/>
    <n v="53269"/>
    <n v="49.19"/>
    <n v="6.19"/>
    <n v="304.49"/>
    <s v="0"/>
    <s v="Planejamento Operaci"/>
    <s v="Planejamento Operaci"/>
    <s v="INSPENCAO"/>
    <m/>
    <d v="2025-12-26T00:00:00"/>
    <x v="8"/>
    <x v="0"/>
    <x v="12"/>
  </r>
  <r>
    <s v="TIV6G27"/>
    <s v="60645800106184069"/>
    <s v="26/12/2025 19:21:20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223"/>
    <n v="6.18"/>
    <s v=" Km/L"/>
    <n v="16881"/>
    <n v="36.07"/>
    <n v="5.99"/>
    <n v="216.06"/>
    <s v="261269586"/>
    <s v="EXT - LUCCA JR"/>
    <s v="Planejamento Operaci"/>
    <s v="LUCCA JR"/>
    <m/>
    <d v="2025-12-26T00:00:00"/>
    <x v="8"/>
    <x v="0"/>
    <x v="11"/>
  </r>
  <r>
    <s v="TLO0E87"/>
    <s v="60645800106184255"/>
    <s v="26/12/2025 19:44:52"/>
    <s v="01258"/>
    <s v="PEDRO HENRIQUE RODRIGUES VIDAL"/>
    <x v="43"/>
    <s v="EQUIPAMENTOS"/>
    <s v="GUINCHO LEVE"/>
    <s v="EQUIPAMENTO"/>
    <s v="87183400"/>
    <s v="MARAJO GUAPO"/>
    <s v="GUAPO"/>
    <s v="GO"/>
    <s v="DIESEL S-10"/>
    <n v="524"/>
    <n v="5.89"/>
    <s v=" Km/L"/>
    <n v="15742"/>
    <n v="89"/>
    <n v="6.04"/>
    <n v="537.55999999999995"/>
    <s v="0"/>
    <s v="EXT - LUCCA JR"/>
    <s v="Planejamento Operaci"/>
    <s v="LUCCA JR"/>
    <m/>
    <d v="2025-12-26T00:00:00"/>
    <x v="8"/>
    <x v="0"/>
    <x v="11"/>
  </r>
  <r>
    <s v="TLO0E87"/>
    <m/>
    <s v="26/12/2025 19:45:57"/>
    <m/>
    <m/>
    <x v="43"/>
    <m/>
    <m/>
    <m/>
    <m/>
    <s v="MARAJO GUAPO"/>
    <m/>
    <m/>
    <s v="ARLA-32"/>
    <s v="-"/>
    <s v="-"/>
    <s v=" Km/L"/>
    <s v="-"/>
    <n v="7.15"/>
    <m/>
    <n v="28.53"/>
    <m/>
    <m/>
    <s v="Planejamento Operaci"/>
    <s v="LUCCA JR"/>
    <m/>
    <d v="2025-12-26T00:00:00"/>
    <x v="8"/>
    <x v="0"/>
    <x v="11"/>
  </r>
  <r>
    <s v="TTT2H95"/>
    <s v="60645800106472477"/>
    <s v="26/12/2025 20:18:37"/>
    <s v="87954"/>
    <s v="DANIEL GONÇALVES"/>
    <x v="63"/>
    <s v="Caminhonete"/>
    <s v="SAVEIRO CS RB MF"/>
    <s v="VW"/>
    <s v="07674909"/>
    <s v="AUTO POSTO INDIARA"/>
    <s v="INDIARA"/>
    <s v="GO"/>
    <s v="ETANOL COMUM"/>
    <n v="432"/>
    <n v="10.43"/>
    <s v=" Km/L"/>
    <n v="41001"/>
    <n v="41.4"/>
    <n v="4.59"/>
    <n v="190.03"/>
    <s v="10790"/>
    <s v="EXT - KSE LOCAÇOES"/>
    <s v="Planejamento Operaci"/>
    <s v="KSE LOCAÇOES"/>
    <m/>
    <d v="2025-12-26T00:00:00"/>
    <x v="8"/>
    <x v="0"/>
    <x v="12"/>
  </r>
  <r>
    <s v="TTQ3C61"/>
    <s v="60645800106472501"/>
    <s v="26/12/2025 20:40:39"/>
    <s v="03762"/>
    <s v="EDIVANDO SANTOS DA SILVA"/>
    <x v="44"/>
    <s v="Caminhonete"/>
    <s v="SAVEIRO CS RB MF"/>
    <s v="VW"/>
    <s v="45308900"/>
    <s v="POSTO LUPATINI"/>
    <s v="SANTO ANTONIO DA BARRA"/>
    <s v="GO"/>
    <s v="ETANOL COMUM"/>
    <n v="290"/>
    <n v="11.91"/>
    <s v=" Km/L"/>
    <n v="41797"/>
    <n v="24.35"/>
    <n v="4.6900000000000004"/>
    <n v="114.2"/>
    <s v="0"/>
    <s v="EXT - KSE LOCAÇOES"/>
    <s v="Planejamento Operaci"/>
    <s v="KSE LOCAÇOES"/>
    <m/>
    <d v="2025-12-26T00:00:00"/>
    <x v="8"/>
    <x v="0"/>
    <x v="12"/>
  </r>
  <r>
    <s v="TUG2C45"/>
    <s v="60645800106437770"/>
    <s v="26/12/2025 22:32:31"/>
    <s v="02025"/>
    <s v="TIAGO PEREIRA SANTOS"/>
    <x v="54"/>
    <s v="Utilitário"/>
    <s v="SAVEIRO"/>
    <s v="FIAT"/>
    <s v="81889412"/>
    <s v="POSTO ZERO UM"/>
    <s v="RIO VERDE"/>
    <s v="GO"/>
    <s v="ETANOL COMUM"/>
    <n v="418"/>
    <n v="10.52"/>
    <s v=" Km/L"/>
    <n v="55623"/>
    <n v="39.72"/>
    <n v="4.79"/>
    <n v="190.26"/>
    <s v="1"/>
    <s v="EXT - KSE LOCAÇOES"/>
    <s v="Planejamento Operaci"/>
    <s v="KSE LOCAÇOES"/>
    <m/>
    <d v="2025-12-26T00:00:00"/>
    <x v="8"/>
    <x v="0"/>
    <x v="12"/>
  </r>
  <r>
    <s v="TUF2B45"/>
    <s v="60645800106472420"/>
    <s v="27/12/2025 01:20:43"/>
    <s v="03398"/>
    <s v="JOSIMAR VENANCIO SANTOS SILVA"/>
    <x v="37"/>
    <s v="Caminhonete"/>
    <s v="SAVEIRO CS RB MF"/>
    <s v="VW"/>
    <s v="75331003"/>
    <s v="SUPERVIA LAGOA"/>
    <s v="RIO VERDE"/>
    <s v="GO"/>
    <s v="ETANOL COMUM"/>
    <n v="409"/>
    <n v="9.24"/>
    <s v=" Km/L"/>
    <n v="62423"/>
    <n v="44.28"/>
    <n v="4.49"/>
    <n v="198.82"/>
    <s v="0"/>
    <s v="EXT - KSE LOCAÇOES"/>
    <s v="Planejamento Operaci"/>
    <s v="KSE LOCAÇOES"/>
    <m/>
    <d v="2025-12-27T00:00:00"/>
    <x v="8"/>
    <x v="0"/>
    <x v="12"/>
  </r>
  <r>
    <s v="TUQ2H91"/>
    <s v="60645800106437760"/>
    <s v="27/12/2025 01:34:39"/>
    <s v="87954"/>
    <s v="DANIEL GONÇALVES"/>
    <x v="66"/>
    <s v="Caminhonete"/>
    <s v="SAVEIRO CD RB MF"/>
    <s v="VOLKSWAGEN"/>
    <s v="13335016"/>
    <s v="POSTO TREVO"/>
    <s v="RIO VERDE"/>
    <s v="GO"/>
    <s v="ETANOL COMUM"/>
    <n v="275"/>
    <n v="8.27"/>
    <s v=" Km/L"/>
    <n v="5558"/>
    <n v="33.270000000000003"/>
    <n v="4.59"/>
    <n v="152.71"/>
    <s v="27125646"/>
    <s v="EXT - KSE LOCAÇOES"/>
    <s v="Planejamento Operaci"/>
    <s v="KSE LOCAÇOES"/>
    <m/>
    <d v="2025-12-27T00:00:00"/>
    <x v="8"/>
    <x v="0"/>
    <x v="12"/>
  </r>
  <r>
    <s v="TTP5B47"/>
    <s v="60645800106472110"/>
    <s v="27/12/2025 03:14:13"/>
    <s v="99531"/>
    <s v="RODRIGO RODRIGUES BARROS"/>
    <x v="40"/>
    <s v="Caminhonete"/>
    <s v="SAVEIRO CS RB MF"/>
    <s v="VW"/>
    <s v="07674909"/>
    <s v="AUTO POSTO INDIARA"/>
    <s v="INDIARA"/>
    <s v="GO"/>
    <s v="ETANOL COMUM"/>
    <n v="429"/>
    <n v="10.71"/>
    <s v=" Km/L"/>
    <n v="56841"/>
    <n v="40.07"/>
    <n v="4.79"/>
    <n v="191.94"/>
    <s v="10791"/>
    <s v="EXT - KSE LOCAÇOES"/>
    <s v="Planejamento Operaci"/>
    <s v="KSE LOCAÇOES"/>
    <m/>
    <d v="2025-12-27T00:00:00"/>
    <x v="8"/>
    <x v="0"/>
    <x v="12"/>
  </r>
  <r>
    <s v="TTR3A31"/>
    <s v="60645800106472404"/>
    <s v="27/12/2025 05:23:13"/>
    <s v="01836"/>
    <s v="DANILLO ROSA CARDOSO"/>
    <x v="53"/>
    <s v="Caminhonete"/>
    <s v="SAVEIRO CS RB MF"/>
    <s v="VW"/>
    <s v="46209914"/>
    <s v="DECIO RIO VERDE"/>
    <s v="RIO VERDE"/>
    <s v="GO"/>
    <s v="ETANOL COMUM"/>
    <n v="332"/>
    <n v="7.8"/>
    <s v=" Km/L"/>
    <n v="50448"/>
    <n v="42.56"/>
    <n v="4.59"/>
    <n v="195.35"/>
    <s v="202512270522"/>
    <s v="EXT - KSE LOCAÇOES"/>
    <s v="Planejamento Operaci"/>
    <s v="KSE LOCAÇOES"/>
    <m/>
    <d v="2025-12-27T00:00:00"/>
    <x v="8"/>
    <x v="0"/>
    <x v="12"/>
  </r>
  <r>
    <s v="TTQ4C10"/>
    <s v="60645800106553930"/>
    <s v="27/12/2025 06:17:21"/>
    <s v="03095"/>
    <s v="MICHELL ALMEIDA SANTANA"/>
    <x v="31"/>
    <s v="Caminhonete"/>
    <s v="Caminhonete S10"/>
    <s v="CHEVROLET"/>
    <s v="69442211"/>
    <s v="POSTO SUDOESTE"/>
    <s v="GUAPO"/>
    <s v="GO"/>
    <s v="DIESEL S-10"/>
    <n v="653"/>
    <n v="15.72"/>
    <s v=" Km/L"/>
    <n v="60342"/>
    <n v="41.55"/>
    <n v="5.89"/>
    <n v="244.72"/>
    <s v="0"/>
    <s v="Planejamento Operaci"/>
    <s v="Planejamento Operaci"/>
    <s v="INSPENCAO"/>
    <m/>
    <d v="2025-12-27T00:00:00"/>
    <x v="8"/>
    <x v="0"/>
    <x v="12"/>
  </r>
  <r>
    <s v="TFF5D72"/>
    <s v="60645800105143780"/>
    <s v="27/12/2025 06:21:47"/>
    <s v="03102"/>
    <s v="EDES GONÇALVES DA SILVA"/>
    <x v="2"/>
    <s v="AUTOMOVEL"/>
    <s v="ARGO"/>
    <s v="FIAT"/>
    <s v="45308900"/>
    <s v="POSTO LUPATINI"/>
    <s v="SANTO ANTONIO DA BARRA"/>
    <s v="GO"/>
    <s v="ETANOL COMUM"/>
    <n v="286"/>
    <n v="10.92"/>
    <s v=" Km/L"/>
    <n v="22422"/>
    <n v="26.2"/>
    <n v="4.6900000000000004"/>
    <n v="122.88"/>
    <s v="0"/>
    <s v="Planejamento Operaci"/>
    <s v="Planejamento Operaci"/>
    <s v="Operacional"/>
    <m/>
    <d v="2025-12-27T00:00:00"/>
    <x v="8"/>
    <x v="0"/>
    <x v="0"/>
  </r>
  <r>
    <s v="TTY2C25"/>
    <s v="60645800106472430"/>
    <s v="27/12/2025 06:33:05"/>
    <s v="05644"/>
    <s v="GEOVANE SEVERIANO DA SILVA"/>
    <x v="38"/>
    <s v="Caminhonete"/>
    <s v="SAVEIRO CS RB MF"/>
    <s v="VW"/>
    <s v="46286315"/>
    <s v="POSTO CENTRAL"/>
    <s v="BOM JESUS"/>
    <s v="GO"/>
    <s v="ETANOL COMUM"/>
    <n v="493"/>
    <n v="12.94"/>
    <s v=" Km/L"/>
    <n v="51742"/>
    <n v="38.090000000000003"/>
    <n v="4.59"/>
    <n v="174.83"/>
    <s v="1"/>
    <s v="EXT - KSE LOCAÇOES"/>
    <s v="Planejamento Operaci"/>
    <s v="KSE LOCAÇOES"/>
    <m/>
    <d v="2025-12-27T00:00:00"/>
    <x v="8"/>
    <x v="0"/>
    <x v="12"/>
  </r>
  <r>
    <s v="TUW2D74"/>
    <s v="60645800105124310"/>
    <s v="27/12/2025 06:45:22"/>
    <s v="89140"/>
    <s v="ROBSON BORGES FERREIRA"/>
    <x v="35"/>
    <s v="Automóvel"/>
    <s v="CHEVROLET/S10 LS DD4"/>
    <s v="CHEVROLET"/>
    <s v="45364511"/>
    <s v="AUTO POSTO CERRADO 4"/>
    <s v="ITUMBIARA"/>
    <s v="GO"/>
    <s v="DIESEL S-10"/>
    <n v="845"/>
    <n v="14.47"/>
    <s v=" Km/L"/>
    <n v="49253"/>
    <n v="58.4"/>
    <n v="5.69"/>
    <n v="332.3"/>
    <s v="372160"/>
    <s v="Planejamento Operaci"/>
    <s v="Planejamento Operaci"/>
    <s v="Operacional"/>
    <m/>
    <d v="2025-12-27T00:00:00"/>
    <x v="8"/>
    <x v="0"/>
    <x v="12"/>
  </r>
  <r>
    <s v="TUG2C45"/>
    <s v="60645800106437770"/>
    <s v="27/12/2025 06:50:49"/>
    <s v="02025"/>
    <s v="TIAGO PEREIRA SANTOS"/>
    <x v="54"/>
    <s v="Utilitário"/>
    <s v="SAVEIRO"/>
    <s v="FIAT"/>
    <s v="81889412"/>
    <s v="POSTO ZERO UM"/>
    <s v="RIO VERDE"/>
    <s v="GO"/>
    <s v="ETANOL COMUM"/>
    <n v="402"/>
    <n v="11.44"/>
    <s v=" Km/L"/>
    <n v="56025"/>
    <n v="35.14"/>
    <n v="4.7869999999999999"/>
    <n v="168.22"/>
    <s v="2"/>
    <s v="EXT - KSE LOCAÇOES"/>
    <s v="Planejamento Operaci"/>
    <s v="KSE LOCAÇOES"/>
    <m/>
    <d v="2025-12-27T00:00:00"/>
    <x v="8"/>
    <x v="0"/>
    <x v="12"/>
  </r>
  <r>
    <s v="TTQ3C61"/>
    <s v="60645800106472501"/>
    <s v="27/12/2025 06:58:39"/>
    <s v="03762"/>
    <s v="EDIVANDO SANTOS DA SILVA"/>
    <x v="44"/>
    <s v="Caminhonete"/>
    <s v="SAVEIRO CS RB MF"/>
    <s v="VW"/>
    <s v="45308900"/>
    <s v="POSTO LUPATINI"/>
    <s v="SANTO ANTONIO DA BARRA"/>
    <s v="GO"/>
    <s v="ETANOL COMUM"/>
    <n v="445"/>
    <n v="12.66"/>
    <s v=" Km/L"/>
    <n v="42242"/>
    <n v="35.15"/>
    <n v="4.6900000000000004"/>
    <n v="164.85"/>
    <s v="0"/>
    <s v="EXT - KSE LOCAÇOES"/>
    <s v="Planejamento Operaci"/>
    <s v="KSE LOCAÇOES"/>
    <m/>
    <d v="2025-12-27T00:00:00"/>
    <x v="8"/>
    <x v="0"/>
    <x v="12"/>
  </r>
  <r>
    <s v="TIV6G27"/>
    <s v="60645800106184069"/>
    <s v="27/12/2025 07:22:26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326"/>
    <n v="6.58"/>
    <s v=" Km/L"/>
    <n v="17207"/>
    <n v="49.58"/>
    <n v="5.99"/>
    <n v="297"/>
    <s v="271226461"/>
    <s v="EXT - LUCCA JR"/>
    <s v="Planejamento Operaci"/>
    <s v="LUCCA JR"/>
    <m/>
    <d v="2025-12-27T00:00:00"/>
    <x v="8"/>
    <x v="0"/>
    <x v="11"/>
  </r>
  <r>
    <s v="TIV6G27"/>
    <m/>
    <s v="27/12/2025 07:22:26"/>
    <m/>
    <m/>
    <x v="30"/>
    <m/>
    <m/>
    <m/>
    <m/>
    <s v="AUTO POSTO JACARE"/>
    <m/>
    <m/>
    <s v="ARLA-32"/>
    <s v="-"/>
    <s v="-"/>
    <s v=" Km/L"/>
    <s v="-"/>
    <n v="5.13"/>
    <m/>
    <n v="16.96"/>
    <m/>
    <m/>
    <s v="Planejamento Operaci"/>
    <s v="LUCCA JR"/>
    <m/>
    <d v="2025-12-27T00:00:00"/>
    <x v="8"/>
    <x v="0"/>
    <x v="11"/>
  </r>
  <r>
    <s v="TJP1H27"/>
    <s v="60645800106439607"/>
    <s v="27/12/2025 09:03:25"/>
    <s v="02910"/>
    <s v="EMERSON CRISTIANO DA SILVEIRA"/>
    <x v="58"/>
    <s v="EQUIPAMENTOS"/>
    <s v="GUINCHO LEVE"/>
    <s v="EQUIPAMENTO"/>
    <s v="46286315"/>
    <s v="POSTO CENTRAL"/>
    <s v="BOM JESUS"/>
    <s v="GO"/>
    <s v="DIESEL S-10"/>
    <n v="371"/>
    <n v="5.89"/>
    <s v=" Km/L"/>
    <n v="9542"/>
    <n v="63.01"/>
    <n v="6.24"/>
    <n v="393.19"/>
    <s v="1"/>
    <s v="EXT - LUCCA JR"/>
    <s v="Planejamento Operaci"/>
    <s v="LUCCA JR"/>
    <m/>
    <d v="2025-12-27T00:00:00"/>
    <x v="8"/>
    <x v="0"/>
    <x v="11"/>
  </r>
  <r>
    <s v="TFX7J72"/>
    <s v="60645800105836505"/>
    <s v="27/12/2025 09:05:58"/>
    <s v="03126"/>
    <s v="PEDRO PAULO SILVA SANTOS"/>
    <x v="11"/>
    <s v="AUTOMOVEL"/>
    <s v="ARGO"/>
    <s v="FIAT"/>
    <s v="81820912"/>
    <s v="AUTO POSTO KR 06"/>
    <s v="RIO VERDE"/>
    <s v="GO"/>
    <s v="ETANOL COMUM"/>
    <n v="289"/>
    <n v="7.33"/>
    <s v=" Km/L"/>
    <n v="51702"/>
    <n v="39.42"/>
    <n v="4.6909999999999998"/>
    <n v="184.9"/>
    <s v="0"/>
    <s v="Planejamento Operaci"/>
    <s v="Planejamento Operaci"/>
    <s v="Operacional"/>
    <m/>
    <d v="2025-12-27T00:00:00"/>
    <x v="8"/>
    <x v="0"/>
    <x v="4"/>
  </r>
  <r>
    <s v="TJE5D27"/>
    <s v="60645800105124400"/>
    <s v="27/12/2025 09:35:16"/>
    <s v="09179"/>
    <s v="DANIEL NASCIMENTO DOS SANTOS_x0009__x0009__x0009__x0009_"/>
    <x v="60"/>
    <s v="EQUIPAMENTOS"/>
    <s v="GUINCHO LEVE"/>
    <s v="EQUIPAMENTO"/>
    <s v="46209914"/>
    <s v="DECIO RIO VERDE"/>
    <s v="RIO VERDE"/>
    <s v="GO"/>
    <s v="DIESEL S-10"/>
    <n v="275"/>
    <n v="5.0199999999999996"/>
    <s v=" Km/L"/>
    <n v="13795"/>
    <n v="54.82"/>
    <n v="7.25"/>
    <n v="397.45"/>
    <s v="202512270934"/>
    <s v="EXT - LUCCA JR"/>
    <s v="Planejamento Operaci"/>
    <s v="LUCCA JR"/>
    <m/>
    <d v="2025-12-27T00:00:00"/>
    <x v="8"/>
    <x v="0"/>
    <x v="11"/>
  </r>
  <r>
    <s v="TJE5D27"/>
    <m/>
    <s v="27/12/2025 09:36:23"/>
    <m/>
    <m/>
    <x v="60"/>
    <m/>
    <m/>
    <m/>
    <m/>
    <s v="DECIO RIO VERDE"/>
    <m/>
    <m/>
    <s v="ARLA-32"/>
    <s v="-"/>
    <s v="-"/>
    <s v=" Km/L"/>
    <s v="-"/>
    <n v="2.11"/>
    <m/>
    <n v="8.0299999999999994"/>
    <m/>
    <m/>
    <s v="Planejamento Operaci"/>
    <s v="LUCCA JR"/>
    <m/>
    <d v="2025-12-27T00:00:00"/>
    <x v="8"/>
    <x v="0"/>
    <x v="11"/>
  </r>
  <r>
    <s v="TTT2H95"/>
    <s v="60645800106472477"/>
    <s v="27/12/2025 11:03:25"/>
    <s v="52982"/>
    <s v="ROBERTO ANTONIO DE MELO"/>
    <x v="63"/>
    <s v="Caminhonete"/>
    <s v="SAVEIRO CS RB MF"/>
    <s v="VW"/>
    <s v="41826312"/>
    <s v="AUTO POSTO JACARE"/>
    <s v="ACREUNA"/>
    <s v="GO"/>
    <s v="ETANOL COMUM"/>
    <n v="531"/>
    <n v="10.6"/>
    <s v=" Km/L"/>
    <n v="41532"/>
    <n v="50.11"/>
    <n v="4.57"/>
    <n v="229.01"/>
    <s v="271239695"/>
    <s v="EXT - KSE LOCAÇOES"/>
    <s v="Planejamento Operaci"/>
    <s v="KSE LOCAÇOES"/>
    <m/>
    <d v="2025-12-27T00:00:00"/>
    <x v="8"/>
    <x v="0"/>
    <x v="12"/>
  </r>
  <r>
    <s v="TFU6C04"/>
    <s v="60645800106437493"/>
    <s v="27/12/2025 11:27:22"/>
    <s v="87351"/>
    <s v="CLEYTON GARCIA MOREIRA"/>
    <x v="50"/>
    <s v="EQUIPAMENTOS"/>
    <s v="AMBULANCIA"/>
    <s v="OUTROS"/>
    <s v="46225718"/>
    <s v="POSTO MARIA JOAO"/>
    <s v="ITUMBIARA"/>
    <s v="GO"/>
    <s v="DIESEL S-10"/>
    <n v="71"/>
    <n v="1.18"/>
    <s v=" Km/L"/>
    <n v="6488"/>
    <n v="59.98"/>
    <n v="6.4"/>
    <n v="383.87"/>
    <s v="1"/>
    <s v="Planejamento Operaci"/>
    <s v="Planejamento Operaci"/>
    <s v="Operacional"/>
    <m/>
    <d v="2025-12-27T00:00:00"/>
    <x v="8"/>
    <x v="0"/>
    <x v="13"/>
  </r>
  <r>
    <s v="TUF2B45"/>
    <s v="60645800106472420"/>
    <s v="27/12/2025 11:51:47"/>
    <s v="00047"/>
    <s v="KARLA THAISE SILVA CARVALHO"/>
    <x v="37"/>
    <s v="Caminhonete"/>
    <s v="SAVEIRO CS RB MF"/>
    <s v="VW"/>
    <s v="46286315"/>
    <s v="POSTO CENTRAL"/>
    <s v="BOM JESUS"/>
    <s v="GO"/>
    <s v="ETANOL COMUM"/>
    <n v="467"/>
    <n v="10.61"/>
    <s v=" Km/L"/>
    <n v="62890"/>
    <n v="44.01"/>
    <n v="4.59"/>
    <n v="202.01"/>
    <s v="1"/>
    <s v="EXT - KSE LOCAÇOES"/>
    <s v="Planejamento Operaci"/>
    <s v="KSE LOCAÇOES"/>
    <m/>
    <d v="2025-12-27T00:00:00"/>
    <x v="8"/>
    <x v="0"/>
    <x v="12"/>
  </r>
  <r>
    <s v="TFW3J34"/>
    <s v="60645800106437440"/>
    <s v="27/12/2025 12:31:11"/>
    <s v="70145"/>
    <s v="LUCAS HENRIQUE MAGALHAES DE SOUZA "/>
    <x v="49"/>
    <s v="EQUIPAMENTOS"/>
    <s v="AMBULANCIA"/>
    <s v="OUTROS"/>
    <s v="46286315"/>
    <s v="POSTO CENTRAL"/>
    <s v="BOM JESUS"/>
    <s v="GO"/>
    <s v="DIESEL S-10"/>
    <n v="277"/>
    <n v="6.62"/>
    <s v=" Km/L"/>
    <n v="9615"/>
    <n v="41.84"/>
    <n v="6.2409999999999997"/>
    <n v="261.13"/>
    <s v="1"/>
    <s v="Planejamento Operaci"/>
    <s v="Planejamento Operaci"/>
    <s v="Operacional"/>
    <m/>
    <d v="2025-12-27T00:00:00"/>
    <x v="8"/>
    <x v="0"/>
    <x v="13"/>
  </r>
  <r>
    <s v="QSW6J59"/>
    <s v="60645800106460000"/>
    <s v="27/12/2025 13:18:05"/>
    <s v="02763"/>
    <s v="JENIVALDO JESUS MATOS"/>
    <x v="28"/>
    <s v="EQUIPAMENTOS"/>
    <s v="CAMINHÃO PIPA"/>
    <s v="OUTROS"/>
    <s v="41826312"/>
    <s v="AUTO POSTO JACARE"/>
    <s v="ACREUNA"/>
    <s v="GO"/>
    <s v="DIESEL S-10"/>
    <n v="243"/>
    <n v="4.45"/>
    <s v=" Km/L"/>
    <n v="12217"/>
    <n v="54.58"/>
    <n v="5.9909999999999997"/>
    <n v="326.98"/>
    <s v="271247788"/>
    <s v="EXT - LUCCA JR"/>
    <s v="Planejamento Operaci"/>
    <s v="LUCCA JR"/>
    <m/>
    <d v="2025-12-27T00:00:00"/>
    <x v="8"/>
    <x v="0"/>
    <x v="11"/>
  </r>
  <r>
    <s v="QSW6J59"/>
    <m/>
    <s v="27/12/2025 13:18:05"/>
    <m/>
    <m/>
    <x v="28"/>
    <m/>
    <m/>
    <m/>
    <m/>
    <s v="AUTO POSTO JACARE"/>
    <m/>
    <m/>
    <s v="ARLA-32"/>
    <s v="-"/>
    <s v="-"/>
    <s v=" Km/L"/>
    <s v="-"/>
    <n v="13"/>
    <m/>
    <n v="42.92"/>
    <m/>
    <s v="EXT - LUCCA JR"/>
    <s v="Planejamento Operaci"/>
    <s v="LUCCA JR"/>
    <m/>
    <d v="2025-12-27T00:00:00"/>
    <x v="8"/>
    <x v="0"/>
    <x v="11"/>
  </r>
  <r>
    <s v="TTP5B47"/>
    <s v="60645800106472110"/>
    <s v="27/12/2025 13:22:55"/>
    <s v="00149"/>
    <s v="MANOELITO METROVICH LIMA"/>
    <x v="40"/>
    <s v="Caminhonete"/>
    <s v="SAVEIRO CS RB MF"/>
    <s v="VW"/>
    <s v="07674909"/>
    <s v="AUTO POSTO INDIARA"/>
    <s v="INDIARA"/>
    <s v="GO"/>
    <s v="ETANOL COMUM"/>
    <n v="431"/>
    <n v="9.3699999999999992"/>
    <s v=" Km/L"/>
    <n v="54272"/>
    <n v="46"/>
    <n v="4.59"/>
    <n v="211.14"/>
    <s v="10798"/>
    <s v="EXT - KSE LOCAÇOES"/>
    <s v="Planejamento Operaci"/>
    <s v="KSE LOCAÇOES"/>
    <m/>
    <d v="2025-12-27T00:00:00"/>
    <x v="8"/>
    <x v="0"/>
    <x v="12"/>
  </r>
  <r>
    <s v="TUK2D26"/>
    <s v="60645800106553790"/>
    <s v="27/12/2025 13:31:05"/>
    <s v="03458"/>
    <s v="RAUL DOS SANTOS SOUSA"/>
    <x v="42"/>
    <s v="Caminhonete"/>
    <s v="Caminhonete S10"/>
    <s v="CHEVROLET"/>
    <s v="45306411"/>
    <s v="POSTO KR 05"/>
    <s v="SANTA HELENA DE GOIAS"/>
    <s v="GO"/>
    <s v="DIESEL S-10"/>
    <n v="731"/>
    <n v="12.18"/>
    <s v=" Km/L"/>
    <n v="54000"/>
    <n v="60"/>
    <n v="6.19"/>
    <n v="371.4"/>
    <s v="1"/>
    <s v="Planejamento Operaci"/>
    <s v="Planejamento Operaci"/>
    <s v="INSPENCAO"/>
    <m/>
    <d v="2025-12-27T00:00:00"/>
    <x v="8"/>
    <x v="0"/>
    <x v="12"/>
  </r>
  <r>
    <s v="TTR3A31"/>
    <s v="60645800106472404"/>
    <s v="27/12/2025 14:32:07"/>
    <s v="95143"/>
    <s v="NILDO ANTONIO DE SOUSA"/>
    <x v="53"/>
    <s v="Caminhonete"/>
    <s v="SAVEIRO CS RB MF"/>
    <s v="VW"/>
    <s v="46209914"/>
    <s v="DECIO RIO VERDE"/>
    <s v="RIO VERDE"/>
    <s v="GO"/>
    <s v="ETANOL COMUM"/>
    <n v="277"/>
    <n v="8.2799999999999994"/>
    <s v=" Km/L"/>
    <n v="50725"/>
    <n v="33.450000000000003"/>
    <n v="4.59"/>
    <n v="153.54"/>
    <s v="202512271431"/>
    <s v="EXT - KSE LOCAÇOES"/>
    <s v="Planejamento Operaci"/>
    <s v="KSE LOCAÇOES"/>
    <m/>
    <d v="2025-12-27T00:00:00"/>
    <x v="8"/>
    <x v="0"/>
    <x v="12"/>
  </r>
  <r>
    <s v="TFF5D72"/>
    <s v="60645800105143780"/>
    <s v="27/12/2025 14:36:32"/>
    <s v="70214"/>
    <s v="IGOR LEMES FERNANDES"/>
    <x v="2"/>
    <s v="AUTOMOVEL"/>
    <s v="ARGO"/>
    <s v="FIAT"/>
    <s v="46286315"/>
    <s v="POSTO CENTRAL"/>
    <s v="BOM JESUS"/>
    <s v="GO"/>
    <s v="ETANOL COMUM"/>
    <n v="318"/>
    <n v="10.07"/>
    <s v=" Km/L"/>
    <n v="22740"/>
    <n v="31.59"/>
    <n v="4.59"/>
    <n v="145"/>
    <s v="1"/>
    <s v="Planejamento Operaci"/>
    <s v="Planejamento Operaci"/>
    <s v="Operacional"/>
    <m/>
    <d v="2025-12-27T00:00:00"/>
    <x v="8"/>
    <x v="0"/>
    <x v="0"/>
  </r>
  <r>
    <s v="TTY2C25"/>
    <s v="60645800106472430"/>
    <s v="27/12/2025 16:10:30"/>
    <s v="07015"/>
    <s v="EDILEIA DE SOUSA ANTUNES"/>
    <x v="38"/>
    <s v="Caminhonete"/>
    <s v="SAVEIRO CS RB MF"/>
    <s v="VW"/>
    <s v="46286315"/>
    <s v="POSTO CENTRAL"/>
    <s v="BOM JESUS"/>
    <s v="GO"/>
    <s v="ETANOL COMUM"/>
    <n v="357"/>
    <n v="9.27"/>
    <s v=" Km/L"/>
    <n v="52099"/>
    <n v="38.51"/>
    <n v="4.5910000000000002"/>
    <n v="176.79"/>
    <s v="1"/>
    <s v="EXT - KSE LOCAÇOES"/>
    <s v="Planejamento Operaci"/>
    <s v="KSE LOCAÇOES"/>
    <m/>
    <d v="2025-12-27T00:00:00"/>
    <x v="8"/>
    <x v="0"/>
    <x v="12"/>
  </r>
  <r>
    <s v="TUG2C45"/>
    <s v="60645800106437770"/>
    <s v="27/12/2025 16:55:47"/>
    <s v="03782"/>
    <s v="ELVIS MESSIAS FERNANDES"/>
    <x v="54"/>
    <s v="Utilitário"/>
    <s v="SAVEIRO"/>
    <s v="FIAT"/>
    <s v="81889412"/>
    <s v="POSTO ZERO UM"/>
    <s v="RIO VERDE"/>
    <s v="GO"/>
    <s v="ETANOL COMUM"/>
    <n v="441"/>
    <n v="10.95"/>
    <s v=" Km/L"/>
    <n v="56466"/>
    <n v="40.29"/>
    <n v="4.79"/>
    <n v="192.98"/>
    <s v="0"/>
    <s v="EXT - KSE LOCAÇOES"/>
    <s v="Planejamento Operaci"/>
    <s v="KSE LOCAÇOES"/>
    <m/>
    <d v="2025-12-27T00:00:00"/>
    <x v="8"/>
    <x v="0"/>
    <x v="12"/>
  </r>
  <r>
    <s v="TTQ3C61"/>
    <s v="60645800106472501"/>
    <s v="27/12/2025 17:07:03"/>
    <s v="46440"/>
    <s v="PAULO SOUSA DIAS"/>
    <x v="44"/>
    <s v="Caminhonete"/>
    <s v="SAVEIRO CS RB MF"/>
    <s v="VW"/>
    <s v="45308900"/>
    <s v="POSTO LUPATINI"/>
    <s v="SANTO ANTONIO DA BARRA"/>
    <s v="GO"/>
    <s v="ETANOL COMUM"/>
    <n v="390"/>
    <n v="9.5299999999999994"/>
    <s v=" Km/L"/>
    <n v="42632"/>
    <n v="40.92"/>
    <n v="4.6900000000000004"/>
    <n v="191.91"/>
    <s v="0"/>
    <s v="EXT - KSE LOCAÇOES"/>
    <s v="Planejamento Operaci"/>
    <s v="KSE LOCAÇOES"/>
    <m/>
    <d v="2025-12-27T00:00:00"/>
    <x v="8"/>
    <x v="0"/>
    <x v="12"/>
  </r>
  <r>
    <s v="TFM4H34"/>
    <s v="60645800106437340"/>
    <s v="27/12/2025 17:19:28"/>
    <s v="94446"/>
    <s v="WEIDSON LELIS RIBEIRO "/>
    <x v="46"/>
    <s v="EQUIPAMENTOS"/>
    <s v="AMBULANCIA"/>
    <s v="OUTROS"/>
    <s v="45308900"/>
    <s v="POSTO LUPATINI"/>
    <s v="SANTO ANTONIO DA BARRA"/>
    <s v="GO"/>
    <s v="DIESEL S-10"/>
    <n v="377"/>
    <n v="7.21"/>
    <s v=" Km/L"/>
    <n v="6323"/>
    <n v="52.28"/>
    <n v="6.5110000000000001"/>
    <n v="340.4"/>
    <s v="0"/>
    <s v="Planejamento Operaci"/>
    <s v="Planejamento Operaci"/>
    <s v="Operacional"/>
    <m/>
    <d v="2025-12-27T00:00:00"/>
    <x v="8"/>
    <x v="0"/>
    <x v="13"/>
  </r>
  <r>
    <s v="TUF2B45"/>
    <s v="60645800106472420"/>
    <s v="27/12/2025 18:05:30"/>
    <s v="00047"/>
    <s v="KARLA THAISE SILVA CARVALHO"/>
    <x v="37"/>
    <s v="Caminhonete"/>
    <s v="SAVEIRO CS RB MF"/>
    <s v="VW"/>
    <s v="75331003"/>
    <s v="SUPERVIA LAGOA"/>
    <s v="RIO VERDE"/>
    <s v="GO"/>
    <s v="ETANOL COMUM"/>
    <n v="311"/>
    <n v="9.3800000000000008"/>
    <s v=" Km/L"/>
    <n v="63201"/>
    <n v="33.17"/>
    <n v="4.49"/>
    <n v="148.93"/>
    <s v="0"/>
    <s v="EXT - KSE LOCAÇOES"/>
    <s v="Planejamento Operaci"/>
    <s v="KSE LOCAÇOES"/>
    <m/>
    <d v="2025-12-27T00:00:00"/>
    <x v="8"/>
    <x v="0"/>
    <x v="12"/>
  </r>
  <r>
    <s v="TTQ4C10"/>
    <s v="60645800106553930"/>
    <s v="27/12/2025 18:11:57"/>
    <s v="93910"/>
    <s v="DIVINO AVELINO DOS SANTOS"/>
    <x v="31"/>
    <s v="Caminhonete"/>
    <s v="Caminhonete S10"/>
    <s v="CHEVROLET"/>
    <s v="26406711"/>
    <s v="POSTO ZANDONADI"/>
    <s v="GUAPO"/>
    <s v="GO"/>
    <s v="DIESEL S-10"/>
    <n v="599"/>
    <n v="14.05"/>
    <s v=" Km/L"/>
    <n v="60941"/>
    <n v="42.64"/>
    <n v="6.1909999999999998"/>
    <n v="264"/>
    <s v="271265469"/>
    <s v="Planejamento Operaci"/>
    <s v="Planejamento Operaci"/>
    <s v="INSPENCAO"/>
    <m/>
    <d v="2025-12-27T00:00:00"/>
    <x v="8"/>
    <x v="0"/>
    <x v="12"/>
  </r>
  <r>
    <s v="TTY2C25"/>
    <s v="60645800106472430"/>
    <s v="27/12/2025 18:23:11"/>
    <s v="07015"/>
    <s v="EDILEIA DE SOUSA ANTUNES"/>
    <x v="38"/>
    <s v="Caminhonete"/>
    <s v="SAVEIRO CS RB MF"/>
    <s v="VW"/>
    <s v="46286315"/>
    <s v="POSTO CENTRAL"/>
    <s v="BOM JESUS"/>
    <s v="GO"/>
    <s v="ETANOL COMUM"/>
    <n v="117"/>
    <n v="10.62"/>
    <s v=" Km/L"/>
    <n v="52216"/>
    <n v="11.02"/>
    <n v="4.593"/>
    <n v="50.61"/>
    <s v="1"/>
    <s v="EXT - KSE LOCAÇOES"/>
    <s v="Planejamento Operaci"/>
    <s v="KSE LOCAÇOES"/>
    <m/>
    <d v="2025-12-27T00:00:00"/>
    <x v="8"/>
    <x v="0"/>
    <x v="12"/>
  </r>
  <r>
    <s v="TTP5B47"/>
    <s v="60645800106472110"/>
    <s v="27/12/2025 18:28:42"/>
    <s v="00149"/>
    <s v="MANOELITO METROVICH LIMA"/>
    <x v="40"/>
    <s v="Caminhonete"/>
    <s v="SAVEIRO CS RB MF"/>
    <s v="VW"/>
    <s v="07674909"/>
    <s v="AUTO POSTO INDIARA"/>
    <s v="INDIARA"/>
    <s v="GO"/>
    <s v="ETANOL COMUM"/>
    <n v="264"/>
    <n v="9.2200000000000006"/>
    <s v=" Km/L"/>
    <n v="54536"/>
    <n v="28.64"/>
    <n v="4.59"/>
    <n v="131.46"/>
    <s v="10800"/>
    <s v="EXT - KSE LOCAÇOES"/>
    <s v="Planejamento Operaci"/>
    <s v="KSE LOCAÇOES"/>
    <m/>
    <d v="2025-12-27T00:00:00"/>
    <x v="8"/>
    <x v="0"/>
    <x v="12"/>
  </r>
  <r>
    <s v="TTT2H95"/>
    <s v="60645800106472477"/>
    <s v="27/12/2025 19:47:19"/>
    <s v="87954"/>
    <s v="DANIEL GONÇALVES"/>
    <x v="63"/>
    <s v="Caminhonete"/>
    <s v="SAVEIRO CS RB MF"/>
    <s v="VW"/>
    <s v="07674909"/>
    <s v="AUTO POSTO INDIARA"/>
    <s v="INDIARA"/>
    <s v="GO"/>
    <s v="ETANOL COMUM"/>
    <n v="347"/>
    <n v="9.65"/>
    <s v=" Km/L"/>
    <n v="41879"/>
    <n v="35.950000000000003"/>
    <n v="4.59"/>
    <n v="165.01"/>
    <s v="10804"/>
    <s v="EXT - KSE LOCAÇOES"/>
    <s v="Planejamento Operaci"/>
    <s v="KSE LOCAÇOES"/>
    <m/>
    <d v="2025-12-27T00:00:00"/>
    <x v="8"/>
    <x v="0"/>
    <x v="12"/>
  </r>
  <r>
    <s v="TIV6G27"/>
    <s v="60645800106184069"/>
    <s v="27/12/2025 20:05:22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247"/>
    <n v="5.74"/>
    <s v=" Km/L"/>
    <n v="17454"/>
    <n v="43.02"/>
    <n v="5.99"/>
    <n v="257.7"/>
    <s v="271272227"/>
    <s v="EXT - LUCCA JR"/>
    <s v="Planejamento Operaci"/>
    <s v="LUCCA JR"/>
    <m/>
    <d v="2025-12-27T00:00:00"/>
    <x v="8"/>
    <x v="0"/>
    <x v="11"/>
  </r>
  <r>
    <s v="TUK2D26"/>
    <s v="60645800106553790"/>
    <s v="27/12/2025 20:41:42"/>
    <s v="70552"/>
    <s v="ARMANDO DA SILVA OLIVIEIRA NETO"/>
    <x v="42"/>
    <s v="Caminhonete"/>
    <s v="Caminhonete S10"/>
    <s v="CHEVROLET"/>
    <s v="75331003"/>
    <s v="SUPERVIA LAGOA"/>
    <s v="RIO VERDE"/>
    <s v="GO"/>
    <s v="DIESEL S-10"/>
    <n v="349"/>
    <n v="5.68"/>
    <s v=" Km/L"/>
    <n v="54349"/>
    <n v="61.4"/>
    <n v="6.19"/>
    <n v="380.07"/>
    <s v="0"/>
    <s v="Planejamento Operaci"/>
    <s v="Planejamento Operaci"/>
    <s v="INSPENCAO"/>
    <m/>
    <d v="2025-12-27T00:00:00"/>
    <x v="8"/>
    <x v="0"/>
    <x v="12"/>
  </r>
  <r>
    <s v="TUQ2H91"/>
    <s v="60645800106437760"/>
    <s v="27/12/2025 21:52:38"/>
    <s v="87954"/>
    <s v="DANIEL GONÇALVES"/>
    <x v="66"/>
    <s v="Caminhonete"/>
    <s v="SAVEIRO CD RB MF"/>
    <s v="VOLKSWAGEN"/>
    <s v="46209914"/>
    <s v="DECIO RIO VERDE"/>
    <s v="RIO VERDE"/>
    <s v="GO"/>
    <s v="ETANOL COMUM"/>
    <n v="282"/>
    <n v="7.52"/>
    <s v=" Km/L"/>
    <n v="5840"/>
    <n v="37.479999999999997"/>
    <n v="4.59"/>
    <n v="172.03"/>
    <s v="202512272152"/>
    <s v="EXT - KSE LOCAÇOES"/>
    <s v="Planejamento Operaci"/>
    <s v="KSE LOCAÇOES"/>
    <m/>
    <d v="2025-12-27T00:00:00"/>
    <x v="8"/>
    <x v="0"/>
    <x v="12"/>
  </r>
  <r>
    <s v="TLO0E87"/>
    <s v="60645800106184255"/>
    <s v="28/12/2025 00:01:23"/>
    <s v="01258"/>
    <s v="PEDRO HENRIQUE RODRIGUES VIDAL"/>
    <x v="43"/>
    <s v="EQUIPAMENTOS"/>
    <s v="GUINCHO LEVE"/>
    <s v="EQUIPAMENTO"/>
    <s v="07674909"/>
    <s v="AUTO POSTO INDIARA"/>
    <s v="INDIARA"/>
    <s v="GO"/>
    <s v="DIESEL S-10"/>
    <n v="353"/>
    <n v="6.14"/>
    <s v=" Km/L"/>
    <n v="16095"/>
    <n v="57.51"/>
    <n v="5.95"/>
    <n v="342.18"/>
    <s v="10805"/>
    <s v="EXT - LUCCA JR"/>
    <s v="Planejamento Operaci"/>
    <s v="LUCCA JR"/>
    <m/>
    <d v="2025-12-28T00:00:00"/>
    <x v="8"/>
    <x v="0"/>
    <x v="11"/>
  </r>
  <r>
    <s v="TTP5B47"/>
    <s v="60645800106472110"/>
    <s v="28/12/2025 01:02:54"/>
    <s v="99531"/>
    <s v="RODRIGO RODRIGUES BARROS"/>
    <x v="40"/>
    <s v="Caminhonete"/>
    <s v="SAVEIRO CS RB MF"/>
    <s v="VW"/>
    <s v="75331801"/>
    <s v="DECIO CEZARINA"/>
    <s v="CEZARINA"/>
    <s v="GO"/>
    <s v="ETANOL COMUM"/>
    <n v="195"/>
    <n v="8.8000000000000007"/>
    <s v=" Km/L"/>
    <n v="54731"/>
    <n v="22.17"/>
    <n v="4.8899999999999997"/>
    <n v="108.41"/>
    <s v="202512280101"/>
    <s v="EXT - KSE LOCAÇOES"/>
    <s v="Planejamento Operaci"/>
    <s v="KSE LOCAÇOES"/>
    <m/>
    <d v="2025-12-28T00:00:00"/>
    <x v="8"/>
    <x v="0"/>
    <x v="12"/>
  </r>
  <r>
    <s v="TTR3A31"/>
    <s v="60645800106472404"/>
    <s v="28/12/2025 02:19:36"/>
    <s v="01836"/>
    <s v="DANILLO ROSA CARDOSO"/>
    <x v="53"/>
    <s v="Caminhonete"/>
    <s v="SAVEIRO CS RB MF"/>
    <s v="VW"/>
    <s v="46209914"/>
    <s v="DECIO RIO VERDE"/>
    <s v="RIO VERDE"/>
    <s v="GO"/>
    <s v="ETANOL COMUM"/>
    <n v="418"/>
    <n v="9.64"/>
    <s v=" Km/L"/>
    <n v="51143"/>
    <n v="43.37"/>
    <n v="4.59"/>
    <n v="199.07"/>
    <s v="202512280216"/>
    <s v="EXT - KSE LOCAÇOES"/>
    <s v="Planejamento Operaci"/>
    <s v="KSE LOCAÇOES"/>
    <m/>
    <d v="2025-12-28T00:00:00"/>
    <x v="8"/>
    <x v="0"/>
    <x v="12"/>
  </r>
  <r>
    <s v="TUQ2H91"/>
    <s v="60645800106437760"/>
    <s v="28/12/2025 03:14:07"/>
    <s v="87954"/>
    <s v="DANIEL GONÇALVES"/>
    <x v="66"/>
    <s v="Caminhonete"/>
    <s v="SAVEIRO CD RB MF"/>
    <s v="VOLKSWAGEN"/>
    <s v="87183400"/>
    <s v="MARAJO GUAPO"/>
    <s v="GUAPO"/>
    <s v="GO"/>
    <s v="ETANOL COMUM"/>
    <n v="293"/>
    <n v="7.9"/>
    <s v=" Km/L"/>
    <n v="6133"/>
    <n v="37.090000000000003"/>
    <n v="4.6900000000000004"/>
    <n v="173.95"/>
    <s v="0"/>
    <s v="EXT - KSE LOCAÇOES"/>
    <s v="Planejamento Operaci"/>
    <s v="KSE LOCAÇOES"/>
    <m/>
    <d v="2025-12-28T00:00:00"/>
    <x v="8"/>
    <x v="0"/>
    <x v="12"/>
  </r>
  <r>
    <s v="TFF5D72"/>
    <s v="60645800105143780"/>
    <s v="28/12/2025 03:16:16"/>
    <s v="03102"/>
    <s v="EDES GONÇALVES DA SILVA"/>
    <x v="2"/>
    <s v="AUTOMOVEL"/>
    <s v="ARGO"/>
    <s v="FIAT"/>
    <s v="87183400"/>
    <s v="MARAJO GUAPO"/>
    <s v="GUAPO"/>
    <s v="GO"/>
    <s v="ETANOL COMUM"/>
    <n v="392"/>
    <n v="9.73"/>
    <s v=" Km/L"/>
    <n v="23132"/>
    <n v="40.270000000000003"/>
    <n v="4.6900000000000004"/>
    <n v="188.87"/>
    <s v="0"/>
    <s v="Planejamento Operaci"/>
    <s v="Planejamento Operaci"/>
    <s v="Operacional"/>
    <m/>
    <d v="2025-12-28T00:00:00"/>
    <x v="8"/>
    <x v="0"/>
    <x v="0"/>
  </r>
  <r>
    <s v="TUG2C45"/>
    <s v="60645800106437770"/>
    <s v="28/12/2025 03:46:48"/>
    <s v="02025"/>
    <s v="TIAGO PEREIRA SANTOS"/>
    <x v="54"/>
    <s v="Utilitário"/>
    <s v="SAVEIRO"/>
    <s v="FIAT"/>
    <s v="81889412"/>
    <s v="POSTO ZERO UM"/>
    <s v="RIO VERDE"/>
    <s v="GO"/>
    <s v="ETANOL COMUM"/>
    <n v="486"/>
    <n v="11.27"/>
    <s v=" Km/L"/>
    <n v="56952"/>
    <n v="43.14"/>
    <n v="4.79"/>
    <n v="206.64"/>
    <s v="1"/>
    <s v="EXT - KSE LOCAÇOES"/>
    <s v="Planejamento Operaci"/>
    <s v="KSE LOCAÇOES"/>
    <m/>
    <d v="2025-12-28T00:00:00"/>
    <x v="8"/>
    <x v="0"/>
    <x v="12"/>
  </r>
  <r>
    <s v="TTT2H95"/>
    <s v="60645800106472477"/>
    <s v="28/12/2025 04:08:20"/>
    <s v="87954"/>
    <s v="DANIEL GONÇALVES"/>
    <x v="63"/>
    <s v="Caminhonete"/>
    <s v="SAVEIRO CS RB MF"/>
    <s v="VW"/>
    <s v="07674909"/>
    <s v="AUTO POSTO INDIARA"/>
    <s v="INDIARA"/>
    <s v="GO"/>
    <s v="ETANOL COMUM"/>
    <n v="392"/>
    <n v="10.95"/>
    <s v=" Km/L"/>
    <n v="42271"/>
    <n v="35.79"/>
    <n v="4.59"/>
    <n v="164.28"/>
    <s v="10807"/>
    <s v="EXT - KSE LOCAÇOES"/>
    <s v="Planejamento Operaci"/>
    <s v="KSE LOCAÇOES"/>
    <m/>
    <d v="2025-12-28T00:00:00"/>
    <x v="8"/>
    <x v="0"/>
    <x v="12"/>
  </r>
  <r>
    <s v="TUF2B45"/>
    <s v="60645800106472420"/>
    <s v="28/12/2025 04:17:18"/>
    <s v="03398"/>
    <s v="JOSIMAR VENANCIO SANTOS SILVA"/>
    <x v="37"/>
    <s v="Caminhonete"/>
    <s v="SAVEIRO CS RB MF"/>
    <s v="VW"/>
    <s v="75331003"/>
    <s v="SUPERVIA LAGOA"/>
    <s v="RIO VERDE"/>
    <s v="GO"/>
    <s v="ETANOL COMUM"/>
    <n v="373"/>
    <n v="9.51"/>
    <s v=" Km/L"/>
    <n v="63574"/>
    <n v="39.21"/>
    <n v="4.49"/>
    <n v="176.05"/>
    <s v="0"/>
    <s v="EXT - KSE LOCAÇOES"/>
    <s v="Planejamento Operaci"/>
    <s v="KSE LOCAÇOES"/>
    <m/>
    <d v="2025-12-28T00:00:00"/>
    <x v="8"/>
    <x v="0"/>
    <x v="12"/>
  </r>
  <r>
    <s v="TUW2D74"/>
    <s v="60645800105124310"/>
    <s v="28/12/2025 06:14:04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960"/>
    <n v="16.52"/>
    <s v=" Km/L"/>
    <n v="50213"/>
    <n v="58.1"/>
    <n v="6.49"/>
    <n v="377.04"/>
    <s v="0"/>
    <s v="Planejamento Operaci"/>
    <s v="Planejamento Operaci"/>
    <s v="Operacional"/>
    <m/>
    <d v="2025-12-28T00:00:00"/>
    <x v="8"/>
    <x v="0"/>
    <x v="12"/>
  </r>
  <r>
    <s v="TTQ3C61"/>
    <s v="60645800106472501"/>
    <s v="28/12/2025 06:19:40"/>
    <s v="03762"/>
    <s v="EDIVANDO SANTOS DA SILVA"/>
    <x v="44"/>
    <s v="Caminhonete"/>
    <s v="SAVEIRO CS RB MF"/>
    <s v="VW"/>
    <s v="41826312"/>
    <s v="AUTO POSTO JACARE"/>
    <s v="ACREUNA"/>
    <s v="GO"/>
    <s v="ETANOL COMUM"/>
    <n v="636"/>
    <n v="13.28"/>
    <s v=" Km/L"/>
    <n v="43268"/>
    <n v="47.9"/>
    <n v="4.57"/>
    <n v="218.91"/>
    <s v="281222681"/>
    <s v="EXT - KSE LOCAÇOES"/>
    <s v="Planejamento Operaci"/>
    <s v="KSE LOCAÇOES"/>
    <m/>
    <d v="2025-12-28T00:00:00"/>
    <x v="8"/>
    <x v="0"/>
    <x v="12"/>
  </r>
  <r>
    <s v="TTY2C25"/>
    <s v="60645800106472430"/>
    <s v="28/12/2025 06:35:06"/>
    <s v="05644"/>
    <s v="GEOVANE SEVERIANO DA SILVA"/>
    <x v="38"/>
    <s v="Caminhonete"/>
    <s v="SAVEIRO CS RB MF"/>
    <s v="VW"/>
    <s v="45341508"/>
    <s v="POSTO ALTO DA SERRA"/>
    <s v="ITUMBIARA"/>
    <s v="GO"/>
    <s v="ETANOL COMUM"/>
    <n v="461"/>
    <n v="11.54"/>
    <s v=" Km/L"/>
    <n v="52677"/>
    <n v="39.96"/>
    <n v="4.6399999999999997"/>
    <n v="185.42"/>
    <s v="0"/>
    <s v="EXT - KSE LOCAÇOES"/>
    <s v="Planejamento Operaci"/>
    <s v="KSE LOCAÇOES"/>
    <m/>
    <d v="2025-12-28T00:00:00"/>
    <x v="8"/>
    <x v="0"/>
    <x v="12"/>
  </r>
  <r>
    <s v="TFV8C74"/>
    <s v="60645800106437299"/>
    <s v="28/12/2025 09:34:57"/>
    <s v="70145"/>
    <s v="LUCAS HENRIQUE MAGALHAES DE SOUZA "/>
    <x v="34"/>
    <s v="Automóvel"/>
    <s v="AMBULANCIA"/>
    <s v="VOLKSWAGEN"/>
    <s v="07674909"/>
    <s v="AUTO POSTO INDIARA"/>
    <s v="INDIARA"/>
    <s v="GO"/>
    <s v="DIESEL S-10"/>
    <n v="363"/>
    <n v="6.21"/>
    <s v=" Km/L"/>
    <n v="7462"/>
    <n v="58.5"/>
    <n v="5.95"/>
    <n v="348.08"/>
    <s v="10809"/>
    <s v="Planejamento Operaci"/>
    <s v="Planejamento Operaci"/>
    <s v="RESGATE"/>
    <m/>
    <d v="2025-12-28T00:00:00"/>
    <x v="8"/>
    <x v="0"/>
    <x v="13"/>
  </r>
  <r>
    <s v="TFV8C74"/>
    <m/>
    <s v="28/12/2025 09:34:57"/>
    <m/>
    <m/>
    <x v="34"/>
    <m/>
    <m/>
    <m/>
    <m/>
    <s v="AUTO POSTO INDIARA"/>
    <m/>
    <m/>
    <s v="ARLA-32"/>
    <s v="-"/>
    <s v="-"/>
    <s v=" Km/L"/>
    <s v="-"/>
    <n v="12.65"/>
    <m/>
    <n v="44.15"/>
    <m/>
    <m/>
    <s v="Planejamento Operaci"/>
    <s v="RESGATE"/>
    <m/>
    <d v="2025-12-28T00:00:00"/>
    <x v="8"/>
    <x v="0"/>
    <x v="13"/>
  </r>
  <r>
    <s v="TTP5B47"/>
    <s v="60645800106472110"/>
    <s v="28/12/2025 10:49:07"/>
    <s v="02396"/>
    <s v="RENATO DE ALMEIDA VIEIRA"/>
    <x v="40"/>
    <s v="Caminhonete"/>
    <s v="SAVEIRO CS RB MF"/>
    <s v="VW"/>
    <s v="07674909"/>
    <s v="AUTO POSTO INDIARA"/>
    <s v="INDIARA"/>
    <s v="GO"/>
    <s v="ETANOL COMUM"/>
    <n v="382"/>
    <n v="12.23"/>
    <s v=" Km/L"/>
    <n v="55113"/>
    <n v="31.23"/>
    <n v="4.59"/>
    <n v="143.35"/>
    <s v="10810"/>
    <s v="EXT - KSE LOCAÇOES"/>
    <s v="Planejamento Operaci"/>
    <s v="KSE LOCAÇOES"/>
    <m/>
    <d v="2025-12-28T00:00:00"/>
    <x v="8"/>
    <x v="0"/>
    <x v="12"/>
  </r>
  <r>
    <s v="TJP1H27"/>
    <s v="60645800106439607"/>
    <s v="28/12/2025 12:01:41"/>
    <s v="89061"/>
    <s v="HIGOR MARTINS FERREIRA_x0009__x0009__x0009__x0009_"/>
    <x v="58"/>
    <s v="EQUIPAMENTOS"/>
    <s v="GUINCHO LEVE"/>
    <s v="EQUIPAMENTO"/>
    <s v="46286315"/>
    <s v="POSTO CENTRAL"/>
    <s v="BOM JESUS"/>
    <s v="GO"/>
    <s v="DIESEL S-10"/>
    <n v="439"/>
    <n v="5.96"/>
    <s v=" Km/L"/>
    <n v="9981"/>
    <n v="73.69"/>
    <n v="6.24"/>
    <n v="459.86"/>
    <s v="0"/>
    <s v="EXT - LUCCA JR"/>
    <s v="Planejamento Operaci"/>
    <s v="LUCCA JR"/>
    <m/>
    <d v="2025-12-28T00:00:00"/>
    <x v="8"/>
    <x v="0"/>
    <x v="11"/>
  </r>
  <r>
    <s v="TUG2C45"/>
    <s v="60645800106437770"/>
    <s v="28/12/2025 13:28:29"/>
    <s v="73410"/>
    <s v="BRUNO SOUSA DIAS"/>
    <x v="54"/>
    <s v="Utilitário"/>
    <s v="SAVEIRO"/>
    <s v="FIAT"/>
    <s v="81889412"/>
    <s v="POSTO ZERO UM"/>
    <s v="RIO VERDE"/>
    <s v="GO"/>
    <s v="ETANOL COMUM"/>
    <n v="409"/>
    <n v="10.59"/>
    <s v=" Km/L"/>
    <n v="57361"/>
    <n v="38.619999999999997"/>
    <n v="4.7930000000000001"/>
    <n v="185.09"/>
    <s v="2"/>
    <s v="EXT - KSE LOCAÇOES"/>
    <s v="Planejamento Operaci"/>
    <s v="KSE LOCAÇOES"/>
    <m/>
    <d v="2025-12-28T00:00:00"/>
    <x v="8"/>
    <x v="0"/>
    <x v="12"/>
  </r>
  <r>
    <s v="TFF5D72"/>
    <s v="60645800105143780"/>
    <s v="28/12/2025 13:53:46"/>
    <s v="73410"/>
    <s v="BRUNO SOUSA DIAS"/>
    <x v="2"/>
    <s v="AUTOMOVEL"/>
    <s v="ARGO"/>
    <s v="FIAT"/>
    <s v="75331003"/>
    <s v="SUPERVIA LAGOA"/>
    <s v="RIO VERDE"/>
    <s v="GO"/>
    <s v="ETANOL COMUM"/>
    <n v="520"/>
    <n v="13"/>
    <s v=" Km/L"/>
    <n v="23652"/>
    <n v="40"/>
    <n v="4.49"/>
    <n v="179.6"/>
    <s v="0"/>
    <s v="Planejamento Operaci"/>
    <s v="Planejamento Operaci"/>
    <s v="Operacional"/>
    <m/>
    <d v="2025-12-28T00:00:00"/>
    <x v="8"/>
    <x v="0"/>
    <x v="0"/>
  </r>
  <r>
    <s v="TTG6C15"/>
    <s v="60645800106437736"/>
    <s v="28/12/2025 14:42:35"/>
    <s v="07928"/>
    <s v="JOÃO PAULO SILVA TAVARES"/>
    <x v="64"/>
    <s v="Utilitário"/>
    <s v="SAVEIRO"/>
    <s v="FIAT"/>
    <s v="53030006"/>
    <s v="KR TREVO"/>
    <s v="SANTA HELENA DE GOIAS"/>
    <s v="GO"/>
    <s v="ETANOL COMUM"/>
    <n v="358"/>
    <n v="6.83"/>
    <s v=" Km/L"/>
    <n v="37795"/>
    <n v="52.39"/>
    <n v="4.79"/>
    <n v="250.95"/>
    <s v="7928"/>
    <s v="EXT - KSE LOCAÇOES"/>
    <s v="Planejamento Operaci"/>
    <s v="KSE LOCAÇOES"/>
    <m/>
    <d v="2025-12-28T00:00:00"/>
    <x v="8"/>
    <x v="0"/>
    <x v="1"/>
  </r>
  <r>
    <s v="TTT2H95"/>
    <s v="60645800106472477"/>
    <s v="28/12/2025 15:16:05"/>
    <s v="01042"/>
    <s v="EDUARDO SANTOS"/>
    <x v="63"/>
    <s v="Caminhonete"/>
    <s v="SAVEIRO CS RB MF"/>
    <s v="VW"/>
    <s v="41826312"/>
    <s v="AUTO POSTO JACARE"/>
    <s v="ACREUNA"/>
    <s v="GO"/>
    <s v="ETANOL COMUM"/>
    <n v="449"/>
    <n v="9.6999999999999993"/>
    <s v=" Km/L"/>
    <n v="42720"/>
    <n v="46.27"/>
    <n v="4.57"/>
    <n v="211.47"/>
    <s v="281254876"/>
    <s v="EXT - KSE LOCAÇOES"/>
    <s v="Planejamento Operaci"/>
    <s v="KSE LOCAÇOES"/>
    <m/>
    <d v="2025-12-28T00:00:00"/>
    <x v="8"/>
    <x v="0"/>
    <x v="12"/>
  </r>
  <r>
    <s v="TTR3A31"/>
    <s v="60645800106472404"/>
    <s v="28/12/2025 15:42:15"/>
    <s v="73410"/>
    <s v="BRUNO SOUSA DIAS"/>
    <x v="53"/>
    <s v="Caminhonete"/>
    <s v="SAVEIRO CS RB MF"/>
    <s v="VW"/>
    <s v="46209914"/>
    <s v="DECIO RIO VERDE"/>
    <s v="RIO VERDE"/>
    <s v="GO"/>
    <s v="ETANOL COMUM"/>
    <n v="456"/>
    <n v="9.76"/>
    <s v=" Km/L"/>
    <n v="51599"/>
    <n v="46.74"/>
    <n v="4.59"/>
    <n v="214.54"/>
    <s v="202512281541"/>
    <s v="EXT - KSE LOCAÇOES"/>
    <s v="Planejamento Operaci"/>
    <s v="KSE LOCAÇOES"/>
    <m/>
    <d v="2025-12-28T00:00:00"/>
    <x v="8"/>
    <x v="0"/>
    <x v="12"/>
  </r>
  <r>
    <s v="TTQ3C61"/>
    <s v="60645800106472501"/>
    <s v="28/12/2025 15:42:22"/>
    <s v="88512"/>
    <s v="JUAREZ NEVES"/>
    <x v="44"/>
    <s v="Caminhonete"/>
    <s v="SAVEIRO CS RB MF"/>
    <s v="VW"/>
    <s v="41826312"/>
    <s v="AUTO POSTO JACARE"/>
    <s v="ACREUNA"/>
    <s v="GO"/>
    <s v="ETANOL COMUM"/>
    <n v="480"/>
    <n v="10.15"/>
    <s v=" Km/L"/>
    <n v="46748"/>
    <n v="47.27"/>
    <n v="4.5709999999999997"/>
    <n v="216.05"/>
    <s v="281256448"/>
    <s v="EXT - KSE LOCAÇOES"/>
    <s v="Planejamento Operaci"/>
    <s v="KSE LOCAÇOES"/>
    <m/>
    <d v="2025-12-28T00:00:00"/>
    <x v="8"/>
    <x v="0"/>
    <x v="12"/>
  </r>
  <r>
    <s v="TUK2D26"/>
    <s v="60645800106553790"/>
    <s v="28/12/2025 15:46:22"/>
    <s v="00399"/>
    <s v="JULIANO FERNANDES DA SILVA"/>
    <x v="42"/>
    <s v="Caminhonete"/>
    <s v="Caminhonete S10"/>
    <s v="CHEVROLET"/>
    <s v="75331003"/>
    <s v="SUPERVIA LAGOA"/>
    <s v="RIO VERDE"/>
    <s v="GO"/>
    <s v="DIESEL S-10"/>
    <n v="800"/>
    <n v="14.29"/>
    <s v=" Km/L"/>
    <n v="55149"/>
    <n v="56"/>
    <n v="6.19"/>
    <n v="346.64"/>
    <s v="0"/>
    <s v="Planejamento Operaci"/>
    <s v="Planejamento Operaci"/>
    <s v="INSPENCAO"/>
    <m/>
    <d v="2025-12-28T00:00:00"/>
    <x v="8"/>
    <x v="0"/>
    <x v="12"/>
  </r>
  <r>
    <s v="TTY2C25"/>
    <s v="60645800106472430"/>
    <s v="28/12/2025 15:47:25"/>
    <s v="36807"/>
    <s v="ALEX DOS SANTOS"/>
    <x v="38"/>
    <s v="Caminhonete"/>
    <s v="SAVEIRO CS RB MF"/>
    <s v="VW"/>
    <s v="46286315"/>
    <s v="POSTO CENTRAL"/>
    <s v="BOM JESUS"/>
    <s v="GO"/>
    <s v="ETANOL COMUM"/>
    <n v="324"/>
    <n v="6.85"/>
    <s v=" Km/L"/>
    <n v="53001"/>
    <n v="47.29"/>
    <n v="4.59"/>
    <n v="217.06"/>
    <s v="0"/>
    <s v="EXT - KSE LOCAÇOES"/>
    <s v="Planejamento Operaci"/>
    <s v="KSE LOCAÇOES"/>
    <m/>
    <d v="2025-12-28T00:00:00"/>
    <x v="8"/>
    <x v="0"/>
    <x v="12"/>
  </r>
  <r>
    <s v="TUF2B45"/>
    <s v="60645800106472420"/>
    <s v="28/12/2025 16:49:18"/>
    <s v="01318"/>
    <s v="JOAO BATISTA REIS"/>
    <x v="37"/>
    <s v="Caminhonete"/>
    <s v="SAVEIRO CS RB MF"/>
    <s v="VW"/>
    <s v="46286315"/>
    <s v="POSTO CENTRAL"/>
    <s v="BOM JESUS"/>
    <s v="GO"/>
    <s v="ETANOL COMUM"/>
    <n v="437"/>
    <n v="9.92"/>
    <s v=" Km/L"/>
    <n v="64011"/>
    <n v="44.07"/>
    <n v="4.59"/>
    <n v="202.3"/>
    <s v="0"/>
    <s v="EXT - KSE LOCAÇOES"/>
    <s v="Planejamento Operaci"/>
    <s v="KSE LOCAÇOES"/>
    <m/>
    <d v="2025-12-28T00:00:00"/>
    <x v="8"/>
    <x v="0"/>
    <x v="12"/>
  </r>
  <r>
    <s v="TTQ4C10"/>
    <s v="60645800106553930"/>
    <s v="28/12/2025 18:33:23"/>
    <s v="26126"/>
    <s v="MARIVALDO GONÇALVES"/>
    <x v="31"/>
    <s v="Caminhonete"/>
    <s v="Caminhonete S10"/>
    <s v="CHEVROLET"/>
    <s v="26406711"/>
    <s v="POSTO ZANDONADI"/>
    <s v="GUAPO"/>
    <s v="GO"/>
    <s v="DIESEL S-10"/>
    <n v="840"/>
    <n v="14.2"/>
    <s v=" Km/L"/>
    <n v="61781"/>
    <n v="59.14"/>
    <n v="6.1909999999999998"/>
    <n v="366.13"/>
    <s v="281266732"/>
    <s v="Planejamento Operaci"/>
    <s v="Planejamento Operaci"/>
    <s v="INSPENCAO"/>
    <m/>
    <d v="2025-12-28T00:00:00"/>
    <x v="8"/>
    <x v="0"/>
    <x v="12"/>
  </r>
  <r>
    <s v="TUG2C45"/>
    <s v="60645800106437770"/>
    <s v="28/12/2025 20:23:58"/>
    <s v="03921"/>
    <s v="IVAIR JUNIOR ARAUJO NOGUEIRA"/>
    <x v="54"/>
    <s v="Utilitário"/>
    <s v="SAVEIRO"/>
    <s v="FIAT"/>
    <s v="81889412"/>
    <s v="POSTO ZERO UM"/>
    <s v="RIO VERDE"/>
    <s v="GO"/>
    <s v="ETANOL COMUM"/>
    <n v="340"/>
    <n v="10.32"/>
    <s v=" Km/L"/>
    <n v="57701"/>
    <n v="32.93"/>
    <n v="4.79"/>
    <n v="157.72999999999999"/>
    <s v="2"/>
    <s v="EXT - KSE LOCAÇOES"/>
    <s v="Planejamento Operaci"/>
    <s v="KSE LOCAÇOES"/>
    <m/>
    <d v="2025-12-28T00:00:00"/>
    <x v="8"/>
    <x v="0"/>
    <x v="12"/>
  </r>
  <r>
    <s v="TTP5B47"/>
    <s v="60645800106472110"/>
    <s v="28/12/2025 22:10:28"/>
    <s v="02710"/>
    <s v="RAINON LOPES ALMEIDA"/>
    <x v="40"/>
    <s v="Caminhonete"/>
    <s v="SAVEIRO CS RB MF"/>
    <s v="VW"/>
    <s v="75331801"/>
    <s v="DECIO CEZARINA"/>
    <s v="CEZARINA"/>
    <s v="GO"/>
    <s v="ETANOL COMUM"/>
    <n v="517"/>
    <n v="11.39"/>
    <s v=" Km/L"/>
    <n v="55630"/>
    <n v="45.4"/>
    <n v="4.8899999999999997"/>
    <n v="222.01"/>
    <s v="202512282209"/>
    <s v="EXT - KSE LOCAÇOES"/>
    <s v="Planejamento Operaci"/>
    <s v="KSE LOCAÇOES"/>
    <m/>
    <d v="2025-12-28T00:00:00"/>
    <x v="8"/>
    <x v="0"/>
    <x v="12"/>
  </r>
  <r>
    <s v="TUF2B45"/>
    <s v="60645800106472420"/>
    <s v="28/12/2025 22:23:04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300"/>
    <n v="9.89"/>
    <s v=" Km/L"/>
    <n v="74311"/>
    <n v="30.33"/>
    <n v="4.49"/>
    <n v="136.19"/>
    <s v="0"/>
    <s v="EXT - KSE LOCAÇOES"/>
    <s v="Planejamento Operaci"/>
    <s v="KSE LOCAÇOES"/>
    <m/>
    <d v="2025-12-28T00:00:00"/>
    <x v="8"/>
    <x v="0"/>
    <x v="12"/>
  </r>
  <r>
    <s v="TTT2H95"/>
    <s v="60645800106472477"/>
    <s v="28/12/2025 23:45:00"/>
    <s v="07583"/>
    <s v="DAVID BORGES DOS SANTOS"/>
    <x v="63"/>
    <s v="Caminhonete"/>
    <s v="SAVEIRO CS RB MF"/>
    <s v="VW"/>
    <s v="07674909"/>
    <s v="AUTO POSTO INDIARA"/>
    <s v="INDIARA"/>
    <s v="GO"/>
    <s v="ETANOL COMUM"/>
    <n v="446"/>
    <n v="11.66"/>
    <s v=" Km/L"/>
    <n v="43166"/>
    <n v="38.24"/>
    <n v="4.79"/>
    <n v="183.17"/>
    <s v="10819"/>
    <s v="EXT - KSE LOCAÇOES"/>
    <s v="Planejamento Operaci"/>
    <s v="KSE LOCAÇOES"/>
    <m/>
    <d v="2025-12-28T00:00:00"/>
    <x v="8"/>
    <x v="0"/>
    <x v="12"/>
  </r>
  <r>
    <s v="TTR3A31"/>
    <s v="60645800106472404"/>
    <s v="29/12/2025 01:10:04"/>
    <s v="75150"/>
    <s v="PETTERSON PERIS BENJAMIN"/>
    <x v="53"/>
    <s v="Caminhonete"/>
    <s v="SAVEIRO CS RB MF"/>
    <s v="VW"/>
    <s v="46209914"/>
    <s v="DECIO RIO VERDE"/>
    <s v="RIO VERDE"/>
    <s v="GO"/>
    <s v="ETANOL COMUM"/>
    <n v="424"/>
    <n v="11.07"/>
    <s v=" Km/L"/>
    <n v="52023"/>
    <n v="38.299999999999997"/>
    <n v="4.59"/>
    <n v="175.8"/>
    <s v="202512290109"/>
    <s v="EXT - KSE LOCAÇOES"/>
    <s v="Planejamento Operaci"/>
    <s v="KSE LOCAÇOES"/>
    <m/>
    <d v="2025-12-29T00:00:00"/>
    <x v="8"/>
    <x v="0"/>
    <x v="12"/>
  </r>
  <r>
    <s v="TTY2C25"/>
    <s v="60645800106472430"/>
    <s v="29/12/2025 03:27:24"/>
    <s v="03603"/>
    <s v="RAFAEL OLIVEIRA MORAIS "/>
    <x v="38"/>
    <s v="Caminhonete"/>
    <s v="SAVEIRO CS RB MF"/>
    <s v="VW"/>
    <s v="45341508"/>
    <s v="POSTO ALTO DA SERRA"/>
    <s v="ITUMBIARA"/>
    <s v="GO"/>
    <s v="ETANOL COMUM"/>
    <n v="377"/>
    <n v="8.67"/>
    <s v=" Km/L"/>
    <n v="53378"/>
    <n v="43.5"/>
    <n v="4.6399999999999997"/>
    <n v="201.85"/>
    <s v="0"/>
    <s v="EXT - KSE LOCAÇOES"/>
    <s v="Planejamento Operaci"/>
    <s v="KSE LOCAÇOES"/>
    <m/>
    <d v="2025-12-29T00:00:00"/>
    <x v="8"/>
    <x v="0"/>
    <x v="12"/>
  </r>
  <r>
    <s v="TTQ3C61"/>
    <s v="60645800106472501"/>
    <s v="29/12/2025 05:03:14"/>
    <s v="05208"/>
    <s v="CHARLES ROSA"/>
    <x v="44"/>
    <s v="Caminhonete"/>
    <s v="SAVEIRO CS RB MF"/>
    <s v="VW"/>
    <s v="46209914"/>
    <s v="DECIO RIO VERDE"/>
    <s v="RIO VERDE"/>
    <s v="GO"/>
    <s v="ETANOL COMUM"/>
    <n v="481"/>
    <n v="11.36"/>
    <s v=" Km/L"/>
    <n v="44229"/>
    <n v="42.34"/>
    <n v="4.59"/>
    <n v="194.34"/>
    <s v="202512290502"/>
    <s v="EXT - KSE LOCAÇOES"/>
    <s v="Planejamento Operaci"/>
    <s v="KSE LOCAÇOES"/>
    <m/>
    <d v="2025-12-29T00:00:00"/>
    <x v="8"/>
    <x v="0"/>
    <x v="12"/>
  </r>
  <r>
    <s v="TLO0E87"/>
    <s v="60645800106184255"/>
    <s v="29/12/2025 05:53:52"/>
    <s v="99045"/>
    <s v="SIDNEY DA COSTA RODRIGUES_x0009__x0009__x0009__x0009_"/>
    <x v="43"/>
    <s v="EQUIPAMENTOS"/>
    <s v="GUINCHO LEVE"/>
    <s v="EQUIPAMENTO"/>
    <s v="92221200"/>
    <s v="POSTO AMERICA"/>
    <s v="GUAPO"/>
    <s v="GO"/>
    <s v="DIESEL S-10"/>
    <n v="503"/>
    <n v="6.29"/>
    <s v=" Km/L"/>
    <n v="16598"/>
    <n v="80"/>
    <n v="5.89"/>
    <n v="471.2"/>
    <s v="1"/>
    <s v="EXT - LUCCA JR"/>
    <s v="Planejamento Operaci"/>
    <s v="LUCCA JR"/>
    <m/>
    <d v="2025-12-29T00:00:00"/>
    <x v="8"/>
    <x v="0"/>
    <x v="11"/>
  </r>
  <r>
    <s v="TLO0E87"/>
    <m/>
    <s v="29/12/2025 05:53:52"/>
    <m/>
    <m/>
    <x v="43"/>
    <m/>
    <m/>
    <m/>
    <m/>
    <s v="POSTO AMERICA"/>
    <m/>
    <m/>
    <s v="ARLA-32"/>
    <s v="-"/>
    <s v="-"/>
    <s v=" Km/L"/>
    <s v="-"/>
    <n v="7.16"/>
    <m/>
    <n v="27.88"/>
    <m/>
    <m/>
    <s v="Planejamento Operaci"/>
    <s v="LUCCA JR"/>
    <m/>
    <d v="2025-12-29T00:00:00"/>
    <x v="8"/>
    <x v="0"/>
    <x v="11"/>
  </r>
  <r>
    <s v="TUG2C45"/>
    <s v="60645800106437770"/>
    <s v="29/12/2025 06:04:10"/>
    <s v="03921"/>
    <s v="IVAIR JUNIOR ARAUJO NOGUEIRA"/>
    <x v="54"/>
    <s v="Utilitário"/>
    <s v="SAVEIRO"/>
    <s v="FIAT"/>
    <s v="81889412"/>
    <s v="POSTO ZERO UM"/>
    <s v="RIO VERDE"/>
    <s v="GO"/>
    <s v="ETANOL COMUM"/>
    <n v="402"/>
    <n v="10.37"/>
    <s v=" Km/L"/>
    <n v="58103"/>
    <n v="38.770000000000003"/>
    <n v="4.79"/>
    <n v="185.7"/>
    <s v="2"/>
    <s v="EXT - KSE LOCAÇOES"/>
    <s v="Planejamento Operaci"/>
    <s v="KSE LOCAÇOES"/>
    <m/>
    <d v="2025-12-29T00:00:00"/>
    <x v="8"/>
    <x v="0"/>
    <x v="12"/>
  </r>
  <r>
    <s v="TUF2B45"/>
    <s v="60645800106472420"/>
    <s v="29/12/2025 06:07:22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285"/>
    <n v="10.58"/>
    <s v=" Km/L"/>
    <n v="64596"/>
    <n v="26.93"/>
    <n v="4.492"/>
    <n v="120.96"/>
    <s v="0"/>
    <s v="EXT - KSE LOCAÇOES"/>
    <s v="Planejamento Operaci"/>
    <s v="KSE LOCAÇOES"/>
    <m/>
    <d v="2025-12-29T00:00:00"/>
    <x v="8"/>
    <x v="0"/>
    <x v="12"/>
  </r>
  <r>
    <s v="TUW2D74"/>
    <s v="60645800105124310"/>
    <s v="29/12/2025 06:16:47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775"/>
    <n v="15.24"/>
    <s v=" Km/L"/>
    <n v="50988"/>
    <n v="50.85"/>
    <n v="6.49"/>
    <n v="330"/>
    <s v="0"/>
    <s v="Planejamento Operaci"/>
    <s v="Planejamento Operaci"/>
    <s v="Operacional"/>
    <m/>
    <d v="2025-12-29T00:00:00"/>
    <x v="8"/>
    <x v="0"/>
    <x v="12"/>
  </r>
  <r>
    <s v="TTQ4C10"/>
    <s v="60645800106553930"/>
    <s v="29/12/2025 06:29:45"/>
    <s v="93910"/>
    <s v="DIVINO AVELINO DOS SANTOS"/>
    <x v="31"/>
    <s v="Caminhonete"/>
    <s v="Caminhonete S10"/>
    <s v="CHEVROLET"/>
    <s v="26406711"/>
    <s v="POSTO ZANDONADI"/>
    <s v="GUAPO"/>
    <s v="GO"/>
    <s v="DIESEL S-10"/>
    <n v="561"/>
    <n v="14.88"/>
    <s v=" Km/L"/>
    <n v="62342"/>
    <n v="37.700000000000003"/>
    <n v="6.1920000000000002"/>
    <n v="233.42"/>
    <s v="291223319"/>
    <s v="Planejamento Operaci"/>
    <s v="Planejamento Operaci"/>
    <s v="INSPENCAO"/>
    <m/>
    <d v="2025-12-29T00:00:00"/>
    <x v="8"/>
    <x v="0"/>
    <x v="12"/>
  </r>
  <r>
    <s v="FKM6D96"/>
    <s v="60645800105124347"/>
    <s v="29/12/2025 06:55:18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57.8"/>
    <n v="5.99"/>
    <n v="346.22"/>
    <s v="291224814"/>
    <s v="EXT - SAO PEDRO"/>
    <s v="Planejamento Operaci"/>
    <s v="SAO PEDRO"/>
    <m/>
    <d v="2025-12-29T00:00:00"/>
    <x v="8"/>
    <x v="0"/>
    <x v="7"/>
  </r>
  <r>
    <s v="IMP0004"/>
    <s v="60645800105124300"/>
    <s v="29/12/2025 07:24:19"/>
    <s v="03709"/>
    <s v="NAFTALI VINICIO NEVES DE OLIVEIRA"/>
    <x v="19"/>
    <s v="EQUIPAMENTOS"/>
    <s v="IMPLEMENTOS"/>
    <s v="OUTROS"/>
    <s v="81889412"/>
    <s v="POSTO ZERO UM"/>
    <s v="RIO VERDE"/>
    <s v="GO"/>
    <s v="GASOLINA COMUM"/>
    <n v="0"/>
    <n v="0"/>
    <s v=" Km/L"/>
    <n v="0"/>
    <n v="20"/>
    <n v="6.49"/>
    <n v="129.80000000000001"/>
    <s v="1"/>
    <s v="EXT - SAO PEDRO"/>
    <s v="Planejamento Operaci"/>
    <s v="SAO PEDRO"/>
    <m/>
    <d v="2025-12-29T00:00:00"/>
    <x v="8"/>
    <x v="0"/>
    <x v="7"/>
  </r>
  <r>
    <s v="ETE7J06"/>
    <s v="60645800106437809"/>
    <s v="29/12/2025 07:29:03"/>
    <s v="03709"/>
    <s v="NAFTALI VINICIO NEVES DE OLIVEIRA"/>
    <x v="19"/>
    <s v="Caminhão"/>
    <s v="CAMINHAO PRANCHA"/>
    <s v="FORD"/>
    <s v="81889412"/>
    <s v="POSTO ZERO UM"/>
    <s v="RIO VERDE"/>
    <s v="GO"/>
    <s v="DIESEL S-10"/>
    <n v="0"/>
    <n v="0"/>
    <s v=" Km/L"/>
    <n v="0"/>
    <n v="115.33"/>
    <n v="6.09"/>
    <n v="702.35"/>
    <s v="1"/>
    <s v="EXT - SAO PEDRO"/>
    <s v="Planejamento Operaci"/>
    <s v="SAO PEDRO"/>
    <m/>
    <d v="2025-12-29T00:00:00"/>
    <x v="8"/>
    <x v="0"/>
    <x v="7"/>
  </r>
  <r>
    <s v="KAZ5F74"/>
    <s v="60645800105124355"/>
    <s v="29/12/2025 07:41:17"/>
    <s v="09808"/>
    <s v="DOUGLAS OLIVEIRA SANTOS"/>
    <x v="19"/>
    <s v="Caminhão"/>
    <s v="L 1113"/>
    <s v="IVECO"/>
    <s v="69494411"/>
    <s v="REDE MARAJO RIO VERD"/>
    <s v="RIO VERDE"/>
    <s v="GO"/>
    <s v="DIESEL COMUM"/>
    <n v="0"/>
    <n v="0"/>
    <s v=" Km/L"/>
    <n v="0"/>
    <n v="96"/>
    <n v="5.99"/>
    <n v="575.04"/>
    <s v="8908179606"/>
    <s v="EXT - SAO PEDRO"/>
    <s v="Planejamento Operaci"/>
    <s v="SAO PEDRO"/>
    <m/>
    <d v="2025-12-29T00:00:00"/>
    <x v="8"/>
    <x v="0"/>
    <x v="7"/>
  </r>
  <r>
    <s v="TGM2I26"/>
    <s v="60645800106437620"/>
    <s v="29/12/2025 08:15:00"/>
    <s v="59226"/>
    <s v="PASCHOAL FAVORITTO DE QUEIROZ"/>
    <x v="52"/>
    <s v="Utilitário"/>
    <s v="FIORINO"/>
    <s v="FIAT"/>
    <s v="69479601"/>
    <s v="REDE SANTA LUZIA X"/>
    <s v="GOIANIA"/>
    <s v="GO"/>
    <s v="ETANOL COMUM"/>
    <n v="104"/>
    <n v="3.97"/>
    <s v=" Km/L"/>
    <n v="10822"/>
    <n v="26.2"/>
    <n v="5.2709999999999999"/>
    <n v="138.1"/>
    <s v="163123"/>
    <s v="EXT - KSE LOCAÇOES"/>
    <s v="Planejamento Operaci"/>
    <s v="Operacional"/>
    <m/>
    <d v="2025-12-29T00:00:00"/>
    <x v="8"/>
    <x v="0"/>
    <x v="5"/>
  </r>
  <r>
    <s v="TTV4H65"/>
    <s v="60645800106437744"/>
    <s v="29/12/2025 08:34:41"/>
    <s v="09697"/>
    <s v="HUILDSON ROSA BARBOSA"/>
    <x v="65"/>
    <s v="Caminhonete"/>
    <s v="SAVEIRO CD RB MF"/>
    <s v="VOLKSWAGEN"/>
    <s v="92221200"/>
    <s v="POSTO AMERICA"/>
    <s v="GUAPO"/>
    <s v="GO"/>
    <s v="ETANOL COMUM"/>
    <n v="359"/>
    <n v="8.2799999999999994"/>
    <s v=" Km/L"/>
    <n v="5825"/>
    <n v="43.34"/>
    <n v="4.8899999999999997"/>
    <n v="211.94"/>
    <s v="0"/>
    <s v="EXT - KSE LOCAÇOES"/>
    <s v="Planejamento Operaci"/>
    <s v="KSE LOCAÇOES"/>
    <m/>
    <d v="2025-12-29T00:00:00"/>
    <x v="8"/>
    <x v="0"/>
    <x v="12"/>
  </r>
  <r>
    <s v="TUQ2H91"/>
    <s v="60645800106437760"/>
    <s v="29/12/2025 08:37:10"/>
    <s v="87954"/>
    <s v="DANIEL GONÇALVES"/>
    <x v="66"/>
    <s v="Caminhonete"/>
    <s v="SAVEIRO CD RB MF"/>
    <s v="VOLKSWAGEN"/>
    <s v="92221200"/>
    <s v="POSTO AMERICA"/>
    <s v="GUAPO"/>
    <s v="GO"/>
    <s v="ETANOL COMUM"/>
    <n v="382"/>
    <n v="9.33"/>
    <s v=" Km/L"/>
    <n v="6515"/>
    <n v="40.93"/>
    <n v="4.8899999999999997"/>
    <n v="200.13"/>
    <s v="0"/>
    <s v="EXT - KSE LOCAÇOES"/>
    <s v="Planejamento Operaci"/>
    <s v="KSE LOCAÇOES"/>
    <m/>
    <d v="2025-12-29T00:00:00"/>
    <x v="8"/>
    <x v="0"/>
    <x v="12"/>
  </r>
  <r>
    <s v="TTP5B47"/>
    <s v="60645800106472110"/>
    <s v="29/12/2025 08:43:19"/>
    <s v="02396"/>
    <s v="RENATO DE ALMEIDA VIEIRA"/>
    <x v="40"/>
    <s v="Caminhonete"/>
    <s v="SAVEIRO CS RB MF"/>
    <s v="VW"/>
    <s v="07674909"/>
    <s v="AUTO POSTO INDIARA"/>
    <s v="INDIARA"/>
    <s v="GO"/>
    <s v="ETANOL COMUM"/>
    <n v="480"/>
    <n v="11.98"/>
    <s v=" Km/L"/>
    <n v="56110"/>
    <n v="40.06"/>
    <n v="4.59"/>
    <n v="183.88"/>
    <s v="10821"/>
    <s v="EXT - KSE LOCAÇOES"/>
    <s v="Planejamento Operaci"/>
    <s v="KSE LOCAÇOES"/>
    <m/>
    <d v="2025-12-29T00:00:00"/>
    <x v="8"/>
    <x v="0"/>
    <x v="12"/>
  </r>
  <r>
    <s v="TFF5D72"/>
    <s v="60645800105143780"/>
    <s v="29/12/2025 09:06:18"/>
    <s v="73410"/>
    <s v="BRUNO SOUSA DIAS"/>
    <x v="2"/>
    <s v="AUTOMOVEL"/>
    <s v="ARGO"/>
    <s v="FIAT"/>
    <s v="45308900"/>
    <s v="POSTO LUPATINI"/>
    <s v="SANTO ANTONIO DA BARRA"/>
    <s v="GO"/>
    <s v="ETANOL COMUM"/>
    <n v="367"/>
    <n v="11.2"/>
    <s v=" Km/L"/>
    <n v="24019"/>
    <n v="32.78"/>
    <n v="4.6900000000000004"/>
    <n v="153.74"/>
    <s v="0"/>
    <s v="Planejamento Operaci"/>
    <s v="Planejamento Operaci"/>
    <s v="Operacional"/>
    <m/>
    <d v="2025-12-29T00:00:00"/>
    <x v="8"/>
    <x v="0"/>
    <x v="0"/>
  </r>
  <r>
    <s v="TGM4D76"/>
    <s v="60645800106437582"/>
    <s v="29/12/2025 09:20:39"/>
    <s v="33534"/>
    <s v="MARCOS ANTONIO MARCELINO DA SILVA"/>
    <x v="55"/>
    <s v="Caminhonete"/>
    <s v="FIORINO"/>
    <s v="FIAT"/>
    <s v="46286315"/>
    <s v="POSTO CENTRAL"/>
    <s v="BOM JESUS"/>
    <s v="GO"/>
    <s v="ETANOL COMUM"/>
    <n v="170"/>
    <n v="7.34"/>
    <s v=" Km/L"/>
    <n v="8626"/>
    <n v="23.17"/>
    <n v="4.59"/>
    <n v="106.35"/>
    <s v="1"/>
    <s v="Planejamento Operaci"/>
    <s v="Planejamento Operaci"/>
    <s v="Operacional"/>
    <m/>
    <d v="2025-12-29T00:00:00"/>
    <x v="8"/>
    <x v="0"/>
    <x v="5"/>
  </r>
  <r>
    <s v="TJE5D27"/>
    <s v="60645800105124400"/>
    <s v="29/12/2025 09:41:16"/>
    <s v="09179"/>
    <s v="DANIEL NASCIMENTO DOS SANTOS_x0009__x0009__x0009__x0009_"/>
    <x v="60"/>
    <s v="EQUIPAMENTOS"/>
    <s v="GUINCHO LEVE"/>
    <s v="EQUIPAMENTO"/>
    <s v="46209914"/>
    <s v="DECIO RIO VERDE"/>
    <s v="RIO VERDE"/>
    <s v="GO"/>
    <s v="DIESEL S-10"/>
    <n v="450"/>
    <n v="5.66"/>
    <s v=" Km/L"/>
    <n v="14245"/>
    <n v="79.47"/>
    <n v="7.25"/>
    <n v="576.16"/>
    <s v="202512290940"/>
    <s v="EXT - LUCCA JR"/>
    <s v="Planejamento Operaci"/>
    <s v="LUCCA JR"/>
    <m/>
    <d v="2025-12-29T00:00:00"/>
    <x v="8"/>
    <x v="0"/>
    <x v="11"/>
  </r>
  <r>
    <s v="TJE5D27"/>
    <m/>
    <s v="29/12/2025 09:42:22"/>
    <m/>
    <m/>
    <x v="60"/>
    <m/>
    <m/>
    <m/>
    <m/>
    <s v="DECIO RIO VERDE"/>
    <m/>
    <m/>
    <s v="ARLA-32"/>
    <s v="-"/>
    <s v="-"/>
    <s v=" Km/L"/>
    <s v="-"/>
    <n v="3.73"/>
    <m/>
    <n v="14.17"/>
    <m/>
    <m/>
    <s v="Planejamento Operaci"/>
    <s v="LUCCA JR"/>
    <m/>
    <d v="2025-12-29T00:00:00"/>
    <x v="8"/>
    <x v="0"/>
    <x v="11"/>
  </r>
  <r>
    <s v="TTT2H95"/>
    <s v="60645800106472477"/>
    <s v="29/12/2025 11:01:34"/>
    <s v="01042"/>
    <s v="EDUARDO SANTOS"/>
    <x v="63"/>
    <s v="Caminhonete"/>
    <s v="SAVEIRO CS RB MF"/>
    <s v="VW"/>
    <s v="41826312"/>
    <s v="AUTO POSTO JACARE"/>
    <s v="ACREUNA"/>
    <s v="GO"/>
    <s v="ETANOL COMUM"/>
    <n v="440"/>
    <n v="10.32"/>
    <s v=" Km/L"/>
    <n v="43606"/>
    <n v="42.64"/>
    <n v="4.57"/>
    <n v="194.87"/>
    <s v="291239578"/>
    <s v="EXT - KSE LOCAÇOES"/>
    <s v="Planejamento Operaci"/>
    <s v="KSE LOCAÇOES"/>
    <m/>
    <d v="2025-12-29T00:00:00"/>
    <x v="8"/>
    <x v="0"/>
    <x v="12"/>
  </r>
  <r>
    <s v="TFN3B64"/>
    <s v="60645800106437477"/>
    <s v="29/12/2025 11:07:39"/>
    <s v="70145"/>
    <s v="LUCAS HENRIQUE MAGALHAES DE SOUZA "/>
    <x v="47"/>
    <s v="EQUIPAMENTOS"/>
    <s v="AMBULANCIA"/>
    <s v="OUTROS"/>
    <s v="46286315"/>
    <s v="POSTO CENTRAL"/>
    <s v="BOM JESUS"/>
    <s v="GO"/>
    <s v="DIESEL S-10"/>
    <n v="62"/>
    <n v="3.24"/>
    <s v=" Km/L"/>
    <n v="4416"/>
    <n v="19.12"/>
    <n v="6.242"/>
    <n v="119.35"/>
    <s v="1"/>
    <s v="Planejamento Operaci"/>
    <s v="Planejamento Operaci"/>
    <s v="Operacional"/>
    <m/>
    <d v="2025-12-29T00:00:00"/>
    <x v="8"/>
    <x v="0"/>
    <x v="13"/>
  </r>
  <r>
    <s v="TFX7J72"/>
    <s v="60645800105836505"/>
    <s v="29/12/2025 12:26:37"/>
    <s v="03126"/>
    <s v="PEDRO PAULO SILVA SANTOS"/>
    <x v="11"/>
    <s v="AUTOMOVEL"/>
    <s v="ARGO"/>
    <s v="FIAT"/>
    <s v="46286315"/>
    <s v="POSTO CENTRAL"/>
    <s v="BOM JESUS"/>
    <s v="GO"/>
    <s v="ETANOL COMUM"/>
    <n v="252"/>
    <n v="8.8000000000000007"/>
    <s v=" Km/L"/>
    <n v="51954"/>
    <n v="28.65"/>
    <n v="4.59"/>
    <n v="131.51"/>
    <s v="1"/>
    <s v="Planejamento Operaci"/>
    <s v="Planejamento Operaci"/>
    <s v="Operacional"/>
    <m/>
    <d v="2025-12-29T00:00:00"/>
    <x v="8"/>
    <x v="0"/>
    <x v="4"/>
  </r>
  <r>
    <s v="TFP3B22"/>
    <s v="60645800105143720"/>
    <s v="29/12/2025 12:27:45"/>
    <s v="02769"/>
    <s v="ANDRE LUIS PAULINO"/>
    <x v="6"/>
    <s v="AUTOMOVEL"/>
    <s v="ARGO"/>
    <s v="FIAT"/>
    <s v="46286315"/>
    <s v="POSTO CENTRAL"/>
    <s v="BOM JESUS"/>
    <s v="GO"/>
    <s v="ETANOL COMUM"/>
    <n v="298"/>
    <n v="8.74"/>
    <s v=" Km/L"/>
    <n v="37126"/>
    <n v="34.090000000000003"/>
    <n v="4.5910000000000002"/>
    <n v="156.5"/>
    <s v="0"/>
    <s v="Planejamento Operaci"/>
    <s v="Planejamento Operaci"/>
    <s v="Operacional"/>
    <m/>
    <d v="2025-12-29T00:00:00"/>
    <x v="8"/>
    <x v="0"/>
    <x v="4"/>
  </r>
  <r>
    <s v="TFE9C14"/>
    <s v="60645800106437370"/>
    <s v="29/12/2025 12:37:45"/>
    <s v="01057"/>
    <s v="LUIZ HENRIQUE SOUZA RODRIGUES"/>
    <x v="51"/>
    <s v="EQUIPAMENTOS"/>
    <s v="AMBULANCIA"/>
    <s v="OUTROS"/>
    <s v="13308211"/>
    <s v="P. BANDEIRANTES"/>
    <s v="RIO VERDE"/>
    <s v="GO"/>
    <s v="DIESEL S-10"/>
    <n v="225"/>
    <n v="5.26"/>
    <s v=" Km/L"/>
    <n v="5934"/>
    <n v="42.79"/>
    <n v="6.29"/>
    <n v="269.14999999999998"/>
    <s v="291245232"/>
    <s v="Planejamento Operaci"/>
    <s v="Planejamento Operaci"/>
    <s v="Operacional"/>
    <m/>
    <d v="2025-12-29T00:00:00"/>
    <x v="8"/>
    <x v="0"/>
    <x v="13"/>
  </r>
  <r>
    <s v="TTR3A31"/>
    <s v="60645800106472404"/>
    <s v="29/12/2025 13:04:23"/>
    <s v="73410"/>
    <s v="BRUNO SOUSA DIAS"/>
    <x v="53"/>
    <s v="Caminhonete"/>
    <s v="SAVEIRO CS RB MF"/>
    <s v="VW"/>
    <s v="46209914"/>
    <s v="DECIO RIO VERDE"/>
    <s v="RIO VERDE"/>
    <s v="GO"/>
    <s v="ETANOL COMUM"/>
    <n v="590"/>
    <n v="12.03"/>
    <s v=" Km/L"/>
    <n v="52613"/>
    <n v="49.05"/>
    <n v="4.59"/>
    <n v="225.14"/>
    <s v="202512291303"/>
    <s v="EXT - KSE LOCAÇOES"/>
    <s v="Planejamento Operaci"/>
    <s v="KSE LOCAÇOES"/>
    <m/>
    <d v="2025-12-29T00:00:00"/>
    <x v="8"/>
    <x v="0"/>
    <x v="12"/>
  </r>
  <r>
    <s v="TFW2H32"/>
    <s v="60645800105143835"/>
    <s v="29/12/2025 13:12:12"/>
    <s v="99638"/>
    <s v="LAFAIETE DE SOUZA SANTOS"/>
    <x v="10"/>
    <s v="AUTOMOVEL"/>
    <s v="ARGO"/>
    <s v="FIAT"/>
    <s v="75331801"/>
    <s v="DECIO CEZARINA"/>
    <s v="CEZARINA"/>
    <s v="GO"/>
    <s v="ETANOL COMUM"/>
    <n v="355"/>
    <n v="11.21"/>
    <s v=" Km/L"/>
    <n v="47093"/>
    <n v="31.66"/>
    <n v="4.8899999999999997"/>
    <n v="154.82"/>
    <s v="202512291311"/>
    <s v="Planejamento Operaci"/>
    <s v="Planejamento Operaci"/>
    <s v="Operacional"/>
    <m/>
    <d v="2025-12-29T00:00:00"/>
    <x v="8"/>
    <x v="0"/>
    <x v="3"/>
  </r>
  <r>
    <s v="TTG6C15"/>
    <s v="60645800106437736"/>
    <s v="29/12/2025 13:52:46"/>
    <s v="07928"/>
    <s v="JOÃO PAULO SILVA TAVARES"/>
    <x v="64"/>
    <s v="Utilitário"/>
    <s v="SAVEIRO"/>
    <s v="FIAT"/>
    <s v="13335016"/>
    <s v="POSTO TREVO"/>
    <s v="RIO VERDE"/>
    <s v="GO"/>
    <s v="ETANOL COMUM"/>
    <n v="182"/>
    <n v="7.17"/>
    <s v=" Km/L"/>
    <n v="37977"/>
    <n v="25.37"/>
    <n v="4.5910000000000002"/>
    <n v="116.48"/>
    <s v="291249910"/>
    <s v="EXT - KSE LOCAÇOES"/>
    <s v="Planejamento Operaci"/>
    <s v="KSE LOCAÇOES"/>
    <m/>
    <d v="2025-12-29T00:00:00"/>
    <x v="8"/>
    <x v="0"/>
    <x v="1"/>
  </r>
  <r>
    <s v="TTY2C25"/>
    <s v="60645800106472430"/>
    <s v="29/12/2025 13:57:52"/>
    <s v="36807"/>
    <s v="ALEX DOS SANTOS"/>
    <x v="38"/>
    <s v="Caminhonete"/>
    <s v="SAVEIRO CS RB MF"/>
    <s v="VW"/>
    <s v="46286315"/>
    <s v="POSTO CENTRAL"/>
    <s v="BOM JESUS"/>
    <s v="GO"/>
    <s v="ETANOL COMUM"/>
    <n v="342"/>
    <n v="6.82"/>
    <s v=" Km/L"/>
    <n v="53720"/>
    <n v="50.11"/>
    <n v="4.59"/>
    <n v="230"/>
    <s v="0"/>
    <s v="EXT - KSE LOCAÇOES"/>
    <s v="Planejamento Operaci"/>
    <s v="KSE LOCAÇOES"/>
    <m/>
    <d v="2025-12-29T00:00:00"/>
    <x v="8"/>
    <x v="0"/>
    <x v="12"/>
  </r>
  <r>
    <s v="TFS3C72"/>
    <s v="60645800105143738"/>
    <s v="29/12/2025 14:42:46"/>
    <s v="00271"/>
    <s v="HEDER OLIVEIRA SANTANA"/>
    <x v="9"/>
    <s v="AUTOMOVEL"/>
    <s v="ARGO"/>
    <s v="FIAT"/>
    <s v="53081700"/>
    <s v="POSTO Z   Z SANTA MA"/>
    <s v="GUAPO"/>
    <s v="GO"/>
    <s v="ETANOL COMUM"/>
    <n v="256"/>
    <n v="7.42"/>
    <s v=" Km/L"/>
    <n v="62876"/>
    <n v="34.51"/>
    <n v="4.8899999999999997"/>
    <n v="168.77"/>
    <s v="0"/>
    <s v="Planejamento Operaci"/>
    <s v="Planejamento Operaci"/>
    <s v="Operacional"/>
    <m/>
    <d v="2025-12-29T00:00:00"/>
    <x v="8"/>
    <x v="0"/>
    <x v="4"/>
  </r>
  <r>
    <s v="TTQ3C61"/>
    <s v="60645800106472501"/>
    <s v="29/12/2025 15:41:14"/>
    <s v="88512"/>
    <s v="JUAREZ NEVES"/>
    <x v="44"/>
    <s v="Caminhonete"/>
    <s v="SAVEIRO CS RB MF"/>
    <s v="VW"/>
    <s v="45308900"/>
    <s v="POSTO LUPATINI"/>
    <s v="SANTO ANTONIO DA BARRA"/>
    <s v="GO"/>
    <s v="ETANOL COMUM"/>
    <n v="503"/>
    <n v="10.89"/>
    <s v=" Km/L"/>
    <n v="44732"/>
    <n v="46.21"/>
    <n v="4.6900000000000004"/>
    <n v="216.72"/>
    <s v="0"/>
    <s v="EXT - KSE LOCAÇOES"/>
    <s v="Planejamento Operaci"/>
    <s v="KSE LOCAÇOES"/>
    <m/>
    <d v="2025-12-29T00:00:00"/>
    <x v="8"/>
    <x v="0"/>
    <x v="12"/>
  </r>
  <r>
    <s v="TUF2B45"/>
    <s v="60645800106472420"/>
    <s v="29/12/2025 15:55:25"/>
    <s v="01318"/>
    <s v="JOAO BATISTA REIS"/>
    <x v="37"/>
    <s v="Caminhonete"/>
    <s v="SAVEIRO CS RB MF"/>
    <s v="VW"/>
    <s v="75331003"/>
    <s v="SUPERVIA LAGOA"/>
    <s v="RIO VERDE"/>
    <s v="GO"/>
    <s v="ETANOL COMUM"/>
    <n v="460"/>
    <n v="10.17"/>
    <s v=" Km/L"/>
    <n v="65056"/>
    <n v="45.24"/>
    <n v="4.49"/>
    <n v="203.13"/>
    <s v="0"/>
    <s v="EXT - KSE LOCAÇOES"/>
    <s v="Planejamento Operaci"/>
    <s v="KSE LOCAÇOES"/>
    <m/>
    <d v="2025-12-29T00:00:00"/>
    <x v="8"/>
    <x v="0"/>
    <x v="12"/>
  </r>
  <r>
    <s v="TUG2C45"/>
    <s v="60645800106437770"/>
    <s v="29/12/2025 16:16:37"/>
    <s v="73410"/>
    <s v="BRUNO SOUSA DIAS"/>
    <x v="54"/>
    <s v="Utilitário"/>
    <s v="SAVEIRO"/>
    <s v="FIAT"/>
    <s v="81889412"/>
    <s v="POSTO ZERO UM"/>
    <s v="RIO VERDE"/>
    <s v="GO"/>
    <s v="ETANOL COMUM"/>
    <n v="407"/>
    <n v="8.83"/>
    <s v=" Km/L"/>
    <n v="58510"/>
    <n v="46.08"/>
    <n v="4.79"/>
    <n v="220.72"/>
    <s v="2"/>
    <s v="EXT - KSE LOCAÇOES"/>
    <s v="Planejamento Operaci"/>
    <s v="KSE LOCAÇOES"/>
    <m/>
    <d v="2025-12-29T00:00:00"/>
    <x v="8"/>
    <x v="0"/>
    <x v="12"/>
  </r>
  <r>
    <s v="FCW8F66"/>
    <s v="60645800105124371"/>
    <s v="29/12/2025 16:28:28"/>
    <s v="80246"/>
    <s v="FRANCISCO DE ASSIS SOARES"/>
    <x v="19"/>
    <s v="Caminhão"/>
    <s v="11-180"/>
    <s v="VW"/>
    <s v="45307105"/>
    <s v="POSTO GIRASSOL"/>
    <s v="ITUMBIARA"/>
    <s v="GO"/>
    <s v="DIESEL S-10"/>
    <n v="0"/>
    <n v="0"/>
    <s v=" Km/L"/>
    <n v="0"/>
    <n v="90"/>
    <n v="6.09"/>
    <n v="548.1"/>
    <s v="291259"/>
    <s v="EXT - SAO PEDRO"/>
    <s v="Planejamento Operaci"/>
    <s v="SAO PEDRO"/>
    <m/>
    <d v="2025-12-29T00:00:00"/>
    <x v="8"/>
    <x v="0"/>
    <x v="7"/>
  </r>
  <r>
    <s v="TBE3B78"/>
    <s v="60645800105124169"/>
    <s v="29/12/2025 16:33:11"/>
    <s v="89049"/>
    <s v="VALDEIR JOSE CORREIA"/>
    <x v="19"/>
    <s v="Caminhão"/>
    <s v="9-180"/>
    <s v="VW"/>
    <s v="87183400"/>
    <s v="MARAJO GUAPO"/>
    <s v="GUAPO"/>
    <s v="GO"/>
    <s v="DIESEL S-10"/>
    <n v="0"/>
    <n v="0"/>
    <s v=" Km/L"/>
    <n v="0"/>
    <n v="118.59"/>
    <n v="6.04"/>
    <n v="716.34"/>
    <s v="0"/>
    <s v="EXT - SAO PEDRO"/>
    <s v="Planejamento Operaci"/>
    <s v="SAO PEDRO"/>
    <m/>
    <d v="2025-12-29T00:00:00"/>
    <x v="8"/>
    <x v="0"/>
    <x v="7"/>
  </r>
  <r>
    <s v="TBE3B78"/>
    <m/>
    <s v="29/12/2025 16:35:42"/>
    <m/>
    <m/>
    <x v="20"/>
    <m/>
    <m/>
    <m/>
    <m/>
    <s v="MARAJO GUAPO"/>
    <m/>
    <m/>
    <s v="ARLA-32"/>
    <n v="0"/>
    <n v="0"/>
    <s v=" Km/L"/>
    <n v="0"/>
    <n v="6"/>
    <m/>
    <n v="23.94"/>
    <m/>
    <s v="EXT - SAO PEDRO"/>
    <s v="Planejamento Operaci"/>
    <s v="SAO PEDRO"/>
    <m/>
    <d v="2025-12-29T00:00:00"/>
    <x v="8"/>
    <x v="0"/>
    <x v="7"/>
  </r>
  <r>
    <s v="IMP0001"/>
    <s v="60645800105124150"/>
    <s v="29/12/2025 16:37:40"/>
    <s v="89049"/>
    <s v="VALDEIR JOSE CORREIA"/>
    <x v="19"/>
    <s v="EQUIPAMENTOS"/>
    <s v="IMPLEMENTOS"/>
    <s v="OUTROS"/>
    <s v="87183400"/>
    <s v="MARAJO GUAPO"/>
    <s v="GUAPO"/>
    <s v="GO"/>
    <s v="GASOLINA COMUM"/>
    <n v="0"/>
    <n v="0"/>
    <s v=" Km/L"/>
    <n v="0"/>
    <n v="20"/>
    <n v="6.19"/>
    <n v="123.8"/>
    <s v="0"/>
    <s v="EXT - SAO PEDRO"/>
    <s v="Planejamento Operaci"/>
    <s v="SAO PEDRO"/>
    <m/>
    <d v="2025-12-29T00:00:00"/>
    <x v="8"/>
    <x v="0"/>
    <x v="7"/>
  </r>
  <r>
    <s v="TFF5D72"/>
    <s v="60645800105143780"/>
    <s v="29/12/2025 17:41:35"/>
    <s v="73410"/>
    <s v="BRUNO SOUSA DIAS"/>
    <x v="2"/>
    <s v="AUTOMOVEL"/>
    <s v="ARGO"/>
    <s v="FIAT"/>
    <s v="81889412"/>
    <s v="POSTO ZERO UM"/>
    <s v="RIO VERDE"/>
    <s v="GO"/>
    <s v="ETANOL COMUM"/>
    <n v="401"/>
    <n v="10.86"/>
    <s v=" Km/L"/>
    <n v="24420"/>
    <n v="36.92"/>
    <n v="4.79"/>
    <n v="176.85"/>
    <s v="1"/>
    <s v="Planejamento Operaci"/>
    <s v="Planejamento Operaci"/>
    <s v="Operacional"/>
    <m/>
    <d v="2025-12-29T00:00:00"/>
    <x v="8"/>
    <x v="0"/>
    <x v="0"/>
  </r>
  <r>
    <s v="TUK2D26"/>
    <s v="60645800106553790"/>
    <s v="29/12/2025 17:50:00"/>
    <s v="00399"/>
    <s v="JULIANO FERNANDES DA SILVA"/>
    <x v="42"/>
    <s v="Caminhonete"/>
    <s v="Caminhonete S10"/>
    <s v="CHEVROLET"/>
    <s v="75331003"/>
    <s v="SUPERVIA LAGOA"/>
    <s v="RIO VERDE"/>
    <s v="GO"/>
    <s v="DIESEL S-10"/>
    <n v="1087"/>
    <n v="15.53"/>
    <s v=" Km/L"/>
    <n v="56236"/>
    <n v="70"/>
    <n v="6.19"/>
    <n v="433.3"/>
    <s v="1"/>
    <s v="Planejamento Operaci"/>
    <s v="Planejamento Operaci"/>
    <s v="INSPENCAO"/>
    <m/>
    <d v="2025-12-29T00:00:00"/>
    <x v="8"/>
    <x v="0"/>
    <x v="12"/>
  </r>
  <r>
    <s v="TFW3J34"/>
    <s v="60645800106437440"/>
    <s v="29/12/2025 18:40:39"/>
    <s v="70145"/>
    <s v="LUCAS HENRIQUE MAGALHAES DE SOUZA "/>
    <x v="49"/>
    <s v="EQUIPAMENTOS"/>
    <s v="AMBULANCIA"/>
    <s v="OUTROS"/>
    <s v="46286315"/>
    <s v="POSTO CENTRAL"/>
    <s v="BOM JESUS"/>
    <s v="GO"/>
    <s v="DIESEL S-10"/>
    <n v="197"/>
    <n v="6.57"/>
    <s v=" Km/L"/>
    <n v="9812"/>
    <n v="29.98"/>
    <n v="6.24"/>
    <n v="187.08"/>
    <s v="1"/>
    <s v="Planejamento Operaci"/>
    <s v="Planejamento Operaci"/>
    <s v="Operacional"/>
    <m/>
    <d v="2025-12-29T00:00:00"/>
    <x v="8"/>
    <x v="0"/>
    <x v="13"/>
  </r>
  <r>
    <s v="TTY2C25"/>
    <s v="60645800106472430"/>
    <s v="29/12/2025 18:43:43"/>
    <s v="36807"/>
    <s v="ALEX DOS SANTOS"/>
    <x v="38"/>
    <s v="Caminhonete"/>
    <s v="SAVEIRO CS RB MF"/>
    <s v="VW"/>
    <s v="46286315"/>
    <s v="POSTO CENTRAL"/>
    <s v="BOM JESUS"/>
    <s v="GO"/>
    <s v="ETANOL COMUM"/>
    <n v="182"/>
    <n v="5.72"/>
    <s v=" Km/L"/>
    <n v="53902"/>
    <n v="31.81"/>
    <n v="4.59"/>
    <n v="146.01"/>
    <s v="1"/>
    <s v="EXT - KSE LOCAÇOES"/>
    <s v="Planejamento Operaci"/>
    <s v="KSE LOCAÇOES"/>
    <m/>
    <d v="2025-12-29T00:00:00"/>
    <x v="8"/>
    <x v="0"/>
    <x v="12"/>
  </r>
  <r>
    <s v="TIV6G27"/>
    <s v="60645800106184069"/>
    <s v="29/12/2025 18:43:49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138"/>
    <n v="5.31"/>
    <s v=" Km/L"/>
    <n v="17592"/>
    <n v="26"/>
    <n v="5.99"/>
    <n v="155.74"/>
    <s v="291267333"/>
    <s v="EXT - LUCCA JR"/>
    <s v="Planejamento Operaci"/>
    <s v="LUCCA JR"/>
    <m/>
    <d v="2025-12-29T00:00:00"/>
    <x v="8"/>
    <x v="0"/>
    <x v="11"/>
  </r>
  <r>
    <s v="TTP5B47"/>
    <s v="60645800106472110"/>
    <s v="29/12/2025 18:50:35"/>
    <s v="02396"/>
    <s v="RENATO DE ALMEIDA VIEIRA"/>
    <x v="40"/>
    <s v="Caminhonete"/>
    <s v="SAVEIRO CS RB MF"/>
    <s v="VW"/>
    <s v="07674909"/>
    <s v="AUTO POSTO INDIARA"/>
    <s v="INDIARA"/>
    <s v="GO"/>
    <s v="ETANOL COMUM"/>
    <n v="405"/>
    <n v="10.199999999999999"/>
    <s v=" Km/L"/>
    <n v="56515"/>
    <n v="39.72"/>
    <n v="4.59"/>
    <n v="182.31"/>
    <s v="10835"/>
    <s v="EXT - KSE LOCAÇOES"/>
    <s v="Planejamento Operaci"/>
    <s v="KSE LOCAÇOES"/>
    <m/>
    <d v="2025-12-29T00:00:00"/>
    <x v="8"/>
    <x v="0"/>
    <x v="12"/>
  </r>
  <r>
    <s v="TGC9A34"/>
    <s v="60645800106437250"/>
    <s v="29/12/2025 21:33:30"/>
    <s v="72700"/>
    <s v="MARIO JESUS DE ALMEIDA DE OLIVEIRA"/>
    <x v="48"/>
    <s v="EQUIPAMENTOS"/>
    <s v="AMBULANCIA"/>
    <s v="OUTROS"/>
    <s v="53081700"/>
    <s v="POSTO Z   Z SANTA MA"/>
    <s v="GUAPO"/>
    <s v="GO"/>
    <s v="DIESEL S-10"/>
    <n v="295"/>
    <n v="4.63"/>
    <s v=" Km/L"/>
    <n v="8590"/>
    <n v="63.67"/>
    <n v="5.89"/>
    <n v="375.01"/>
    <s v="0"/>
    <s v="Planejamento Operaci"/>
    <s v="Planejamento Operaci"/>
    <s v="Operacional"/>
    <m/>
    <d v="2025-12-29T00:00:00"/>
    <x v="8"/>
    <x v="0"/>
    <x v="13"/>
  </r>
  <r>
    <s v="TUF2B45"/>
    <s v="60645800106472420"/>
    <s v="29/12/2025 21:38:14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294"/>
    <n v="10.25"/>
    <s v=" Km/L"/>
    <n v="65350"/>
    <n v="28.68"/>
    <n v="4.49"/>
    <n v="128.78"/>
    <s v="0"/>
    <s v="EXT - KSE LOCAÇOES"/>
    <s v="Planejamento Operaci"/>
    <s v="KSE LOCAÇOES"/>
    <m/>
    <d v="2025-12-29T00:00:00"/>
    <x v="8"/>
    <x v="0"/>
    <x v="12"/>
  </r>
  <r>
    <s v="TTR3A31"/>
    <s v="60645800106472404"/>
    <s v="29/12/2025 23:27:17"/>
    <s v="75150"/>
    <s v="PETTERSON PERIS BENJAMIN"/>
    <x v="53"/>
    <s v="Caminhonete"/>
    <s v="SAVEIRO CS RB MF"/>
    <s v="VW"/>
    <s v="46209914"/>
    <s v="DECIO RIO VERDE"/>
    <s v="RIO VERDE"/>
    <s v="GO"/>
    <s v="ETANOL COMUM"/>
    <n v="355"/>
    <n v="10"/>
    <s v=" Km/L"/>
    <n v="52968"/>
    <n v="35.49"/>
    <n v="4.59"/>
    <n v="162.9"/>
    <s v="202512292326"/>
    <s v="EXT - KSE LOCAÇOES"/>
    <s v="Planejamento Operaci"/>
    <s v="KSE LOCAÇOES"/>
    <m/>
    <d v="2025-12-29T00:00:00"/>
    <x v="8"/>
    <x v="0"/>
    <x v="12"/>
  </r>
  <r>
    <s v="TTT2H95"/>
    <s v="60645800106472477"/>
    <s v="29/12/2025 23:40:52"/>
    <s v="07583"/>
    <s v="DAVID BORGES DOS SANTOS"/>
    <x v="63"/>
    <s v="Caminhonete"/>
    <s v="SAVEIRO CS RB MF"/>
    <s v="VW"/>
    <s v="07674909"/>
    <s v="AUTO POSTO INDIARA"/>
    <s v="INDIARA"/>
    <s v="GO"/>
    <s v="ETANOL COMUM"/>
    <n v="481"/>
    <n v="10.57"/>
    <s v=" Km/L"/>
    <n v="44087"/>
    <n v="45.49"/>
    <n v="4.79"/>
    <n v="217.9"/>
    <s v="10840"/>
    <s v="EXT - KSE LOCAÇOES"/>
    <s v="Planejamento Operaci"/>
    <s v="KSE LOCAÇOES"/>
    <m/>
    <d v="2025-12-29T00:00:00"/>
    <x v="8"/>
    <x v="0"/>
    <x v="12"/>
  </r>
  <r>
    <s v="TUG2C45"/>
    <s v="60645800106437770"/>
    <s v="30/12/2025 00:14:32"/>
    <s v="03921"/>
    <s v="IVAIR JUNIOR ARAUJO NOGUEIRA"/>
    <x v="54"/>
    <s v="Utilitário"/>
    <s v="SAVEIRO"/>
    <s v="FIAT"/>
    <s v="81889412"/>
    <s v="POSTO ZERO UM"/>
    <s v="RIO VERDE"/>
    <s v="GO"/>
    <s v="ETANOL COMUM"/>
    <n v="337"/>
    <n v="9.4"/>
    <s v=" Km/L"/>
    <n v="58847"/>
    <n v="35.86"/>
    <n v="4.79"/>
    <n v="171.77"/>
    <s v="1"/>
    <s v="EXT - KSE LOCAÇOES"/>
    <s v="Planejamento Operaci"/>
    <s v="KSE LOCAÇOES"/>
    <m/>
    <d v="2025-12-30T00:00:00"/>
    <x v="8"/>
    <x v="0"/>
    <x v="12"/>
  </r>
  <r>
    <s v="TTQ3C61"/>
    <s v="60645800106472501"/>
    <s v="30/12/2025 02:32:02"/>
    <s v="05208"/>
    <s v="CHARLES ROSA"/>
    <x v="44"/>
    <s v="Caminhonete"/>
    <s v="SAVEIRO CS RB MF"/>
    <s v="VW"/>
    <s v="46209914"/>
    <s v="DECIO RIO VERDE"/>
    <s v="RIO VERDE"/>
    <s v="GO"/>
    <s v="ETANOL COMUM"/>
    <n v="523"/>
    <n v="12.24"/>
    <s v=" Km/L"/>
    <n v="45255"/>
    <n v="42.74"/>
    <n v="4.59"/>
    <n v="196.18"/>
    <s v="202512300231"/>
    <s v="EXT - KSE LOCAÇOES"/>
    <s v="Planejamento Operaci"/>
    <s v="KSE LOCAÇOES"/>
    <m/>
    <d v="2025-12-30T00:00:00"/>
    <x v="8"/>
    <x v="0"/>
    <x v="12"/>
  </r>
  <r>
    <s v="TTQ4C10"/>
    <s v="60645800106553930"/>
    <s v="30/12/2025 03:08:29"/>
    <s v="03095"/>
    <s v="MICHELL ALMEIDA SANTANA"/>
    <x v="31"/>
    <s v="Caminhonete"/>
    <s v="Caminhonete S10"/>
    <s v="CHEVROLET"/>
    <s v="53081700"/>
    <s v="POSTO Z   Z SANTA MA"/>
    <s v="GUAPO"/>
    <s v="GO"/>
    <s v="DIESEL S-10"/>
    <n v="869"/>
    <n v="15.05"/>
    <s v=" Km/L"/>
    <n v="63211"/>
    <n v="57.75"/>
    <n v="5.89"/>
    <n v="340.12"/>
    <s v="0"/>
    <s v="Planejamento Operaci"/>
    <s v="Planejamento Operaci"/>
    <s v="INSPENCAO"/>
    <m/>
    <d v="2025-12-30T00:00:00"/>
    <x v="8"/>
    <x v="0"/>
    <x v="12"/>
  </r>
  <r>
    <s v="TUF2B45"/>
    <s v="60645800106472420"/>
    <s v="30/12/2025 05:58:40"/>
    <s v="32871"/>
    <s v="JOSE RICARDO SOUZA SILVA"/>
    <x v="37"/>
    <s v="Caminhonete"/>
    <s v="SAVEIRO CS RB MF"/>
    <s v="VW"/>
    <s v="75331003"/>
    <s v="SUPERVIA LAGOA"/>
    <s v="RIO VERDE"/>
    <s v="GO"/>
    <s v="ETANOL COMUM"/>
    <n v="361"/>
    <n v="10.94"/>
    <s v=" Km/L"/>
    <n v="65711"/>
    <n v="33.01"/>
    <n v="4.49"/>
    <n v="148.21"/>
    <s v="0"/>
    <s v="EXT - KSE LOCAÇOES"/>
    <s v="Planejamento Operaci"/>
    <s v="KSE LOCAÇOES"/>
    <m/>
    <d v="2025-12-30T00:00:00"/>
    <x v="8"/>
    <x v="0"/>
    <x v="12"/>
  </r>
  <r>
    <s v="TUW2D74"/>
    <s v="60645800105124310"/>
    <s v="30/12/2025 06:13:58"/>
    <s v="04689"/>
    <s v="CLEDSON MARQUES ARRUDA"/>
    <x v="35"/>
    <s v="Automóvel"/>
    <s v="CHEVROLET/S10 LS DD4"/>
    <s v="CHEVROLET"/>
    <s v="45341508"/>
    <s v="POSTO ALTO DA SERRA"/>
    <s v="ITUMBIARA"/>
    <s v="GO"/>
    <s v="DIESEL S-10"/>
    <n v="776"/>
    <n v="18.89"/>
    <s v=" Km/L"/>
    <n v="51764"/>
    <n v="41.09"/>
    <n v="6.49"/>
    <n v="266.69"/>
    <s v="0"/>
    <s v="Planejamento Operaci"/>
    <s v="Planejamento Operaci"/>
    <s v="Operacional"/>
    <m/>
    <d v="2025-12-30T00:00:00"/>
    <x v="8"/>
    <x v="0"/>
    <x v="12"/>
  </r>
  <r>
    <s v="TFF5D72"/>
    <s v="60645800105143780"/>
    <s v="30/12/2025 06:37:13"/>
    <s v="03102"/>
    <s v="EDES GONÇALVES DA SILVA"/>
    <x v="2"/>
    <s v="AUTOMOVEL"/>
    <s v="ARGO"/>
    <s v="FIAT"/>
    <s v="81889412"/>
    <s v="POSTO ZERO UM"/>
    <s v="RIO VERDE"/>
    <s v="GO"/>
    <s v="ETANOL COMUM"/>
    <n v="400"/>
    <n v="12.27"/>
    <s v=" Km/L"/>
    <n v="24820"/>
    <n v="32.590000000000003"/>
    <n v="4.79"/>
    <n v="156.1"/>
    <s v="1"/>
    <s v="Planejamento Operaci"/>
    <s v="Planejamento Operaci"/>
    <s v="Operacional"/>
    <m/>
    <d v="2025-12-30T00:00:00"/>
    <x v="8"/>
    <x v="0"/>
    <x v="0"/>
  </r>
  <r>
    <s v="TTY2C25"/>
    <s v="60645800106472430"/>
    <s v="30/12/2025 06:37:31"/>
    <s v="03603"/>
    <s v="RAFAEL OLIVEIRA MORAIS "/>
    <x v="38"/>
    <s v="Caminhonete"/>
    <s v="SAVEIRO CS RB MF"/>
    <s v="VW"/>
    <s v="46286315"/>
    <s v="POSTO CENTRAL"/>
    <s v="BOM JESUS"/>
    <s v="GO"/>
    <s v="ETANOL COMUM"/>
    <n v="351"/>
    <n v="9.2200000000000006"/>
    <s v=" Km/L"/>
    <n v="54253"/>
    <n v="38.090000000000003"/>
    <n v="4.59"/>
    <n v="174.83"/>
    <s v="1"/>
    <s v="EXT - KSE LOCAÇOES"/>
    <s v="Planejamento Operaci"/>
    <s v="KSE LOCAÇOES"/>
    <m/>
    <d v="2025-12-30T00:00:00"/>
    <x v="8"/>
    <x v="0"/>
    <x v="12"/>
  </r>
  <r>
    <s v="TUG2C45"/>
    <s v="60645800106437770"/>
    <s v="30/12/2025 06:56:00"/>
    <s v="03921"/>
    <s v="IVAIR JUNIOR ARAUJO NOGUEIRA"/>
    <x v="54"/>
    <s v="Utilitário"/>
    <s v="SAVEIRO"/>
    <s v="FIAT"/>
    <s v="81889412"/>
    <s v="POSTO ZERO UM"/>
    <s v="RIO VERDE"/>
    <s v="GO"/>
    <s v="ETANOL COMUM"/>
    <n v="246"/>
    <n v="9.8800000000000008"/>
    <s v=" Km/L"/>
    <n v="59093"/>
    <n v="24.9"/>
    <n v="4.79"/>
    <n v="119.27"/>
    <s v="1"/>
    <s v="EXT - KSE LOCAÇOES"/>
    <s v="Planejamento Operaci"/>
    <s v="KSE LOCAÇOES"/>
    <m/>
    <d v="2025-12-30T00:00:00"/>
    <x v="8"/>
    <x v="0"/>
    <x v="12"/>
  </r>
  <r>
    <s v="QSW6J59"/>
    <s v="60645800106460000"/>
    <s v="30/12/2025 07:01:56"/>
    <s v="02763"/>
    <s v="JENIVALDO JESUS MATOS"/>
    <x v="28"/>
    <s v="EQUIPAMENTOS"/>
    <s v="CAMINHÃO PIPA"/>
    <s v="OUTROS"/>
    <s v="36645906"/>
    <s v="AUTO POSTO ESTRELA DO SUL III"/>
    <s v="ACREUNA"/>
    <s v="GO"/>
    <s v="DIESEL S-10"/>
    <n v="466"/>
    <n v="4.0599999999999996"/>
    <s v=" Km/L"/>
    <n v="12683"/>
    <n v="114.88"/>
    <n v="6.29"/>
    <n v="722.63"/>
    <s v="0"/>
    <s v="EXT - LUCCA JR"/>
    <s v="Planejamento Operaci"/>
    <s v="LUCCA JR"/>
    <m/>
    <d v="2025-12-30T00:00:00"/>
    <x v="8"/>
    <x v="0"/>
    <x v="11"/>
  </r>
  <r>
    <s v="FKM6D96"/>
    <s v="60645800105124347"/>
    <s v="30/12/2025 07:06:00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62.77"/>
    <n v="5.9909999999999997"/>
    <n v="376.03"/>
    <s v="301225461"/>
    <s v="EXT - SAO PEDRO"/>
    <s v="Planejamento Operaci"/>
    <s v="SAO PEDRO"/>
    <m/>
    <d v="2025-12-30T00:00:00"/>
    <x v="8"/>
    <x v="0"/>
    <x v="7"/>
  </r>
  <r>
    <s v="TFS3C72"/>
    <s v="60645800105143738"/>
    <s v="30/12/2025 07:47:53"/>
    <s v="00271"/>
    <s v="HEDER OLIVEIRA SANTANA"/>
    <x v="9"/>
    <s v="AUTOMOVEL"/>
    <s v="ARGO"/>
    <s v="FIAT"/>
    <s v="13308211"/>
    <s v="P. BANDEIRANTES"/>
    <s v="RIO VERDE"/>
    <s v="GO"/>
    <s v="ETANOL COMUM"/>
    <n v="206"/>
    <n v="7.03"/>
    <s v=" Km/L"/>
    <n v="63082"/>
    <n v="29.3"/>
    <n v="4.6710000000000003"/>
    <n v="136.85"/>
    <s v="301227867"/>
    <s v="Planejamento Operaci"/>
    <s v="Planejamento Operaci"/>
    <s v="Operacional"/>
    <m/>
    <d v="2025-12-30T00:00:00"/>
    <x v="8"/>
    <x v="0"/>
    <x v="4"/>
  </r>
  <r>
    <s v="TGM2I26"/>
    <s v="60645800106437620"/>
    <s v="30/12/2025 07:58:37"/>
    <s v="59226"/>
    <s v="PASCHOAL FAVORITTO DE QUEIROZ"/>
    <x v="52"/>
    <s v="Utilitário"/>
    <s v="FIORINO"/>
    <s v="FIAT"/>
    <s v="36615306"/>
    <s v="AUTO POSTO DOS JARDINS"/>
    <s v="GOIANIA"/>
    <s v="GO"/>
    <s v="ETANOL COMUM"/>
    <n v="77"/>
    <n v="2.6"/>
    <s v=" Km/L"/>
    <n v="10899"/>
    <n v="29.62"/>
    <n v="5.22"/>
    <n v="154.63"/>
    <s v="0"/>
    <s v="EXT - KSE LOCAÇOES"/>
    <s v="Planejamento Operaci"/>
    <s v="Operacional"/>
    <m/>
    <d v="2025-12-30T00:00:00"/>
    <x v="8"/>
    <x v="0"/>
    <x v="5"/>
  </r>
  <r>
    <s v="TTT2H95"/>
    <s v="60645800106472477"/>
    <s v="30/12/2025 09:31:24"/>
    <s v="52982"/>
    <s v="ROBERTO ANTONIO DE MELO"/>
    <x v="63"/>
    <s v="Caminhonete"/>
    <s v="SAVEIRO CS RB MF"/>
    <s v="VW"/>
    <s v="41826312"/>
    <s v="AUTO POSTO JACARE"/>
    <s v="ACREUNA"/>
    <s v="GO"/>
    <s v="ETANOL COMUM"/>
    <n v="444"/>
    <n v="9.86"/>
    <s v=" Km/L"/>
    <n v="44531"/>
    <n v="45.04"/>
    <n v="4.5709999999999997"/>
    <n v="205.86"/>
    <s v="301234131"/>
    <s v="EXT - KSE LOCAÇOES"/>
    <s v="Planejamento Operaci"/>
    <s v="KSE LOCAÇOES"/>
    <m/>
    <d v="2025-12-30T00:00:00"/>
    <x v="8"/>
    <x v="0"/>
    <x v="12"/>
  </r>
  <r>
    <s v="TKB0E17"/>
    <s v="60645800106185180"/>
    <s v="30/12/2025 09:32:21"/>
    <s v="09179"/>
    <s v="DANIEL NASCIMENTO DOS SANTOS_x0009__x0009__x0009__x0009_"/>
    <x v="27"/>
    <s v="EQUIPAMENTOS"/>
    <s v="GUINCHO LEVE"/>
    <s v="EQUIPAMENTO"/>
    <s v="46209914"/>
    <s v="DECIO RIO VERDE"/>
    <s v="RIO VERDE"/>
    <s v="GO"/>
    <s v="DIESEL S-10"/>
    <n v="442"/>
    <n v="6.31"/>
    <s v=" Km/L"/>
    <n v="11588"/>
    <n v="70.010000000000005"/>
    <n v="7.72"/>
    <n v="540.48"/>
    <s v="202512300931"/>
    <s v="EXT - LUCCA JR"/>
    <s v="Planejamento Operaci"/>
    <s v="LUCCA JR"/>
    <m/>
    <d v="2025-12-30T00:00:00"/>
    <x v="8"/>
    <x v="0"/>
    <x v="11"/>
  </r>
  <r>
    <s v="TKB0E17"/>
    <m/>
    <s v="30/12/2025 09:33:53"/>
    <m/>
    <m/>
    <x v="27"/>
    <m/>
    <m/>
    <m/>
    <m/>
    <s v="DECIO RIO VERDE"/>
    <m/>
    <m/>
    <s v="ARLA-32"/>
    <s v="-"/>
    <s v="-"/>
    <s v=" Km/L"/>
    <s v="-"/>
    <n v="4.67"/>
    <m/>
    <n v="17.72"/>
    <m/>
    <m/>
    <s v="Planejamento Operaci"/>
    <s v="LUCCA JR"/>
    <m/>
    <d v="2025-12-30T00:00:00"/>
    <x v="8"/>
    <x v="0"/>
    <x v="11"/>
  </r>
  <r>
    <s v="TTG6C15"/>
    <s v="60645800106437736"/>
    <s v="30/12/2025 09:37:10"/>
    <s v="07928"/>
    <s v="JOÃO PAULO SILVA TAVARES"/>
    <x v="64"/>
    <s v="Utilitário"/>
    <s v="SAVEIRO"/>
    <s v="FIAT"/>
    <s v="87183400"/>
    <s v="MARAJO GUAPO"/>
    <s v="GUAPO"/>
    <s v="GO"/>
    <s v="ETANOL COMUM"/>
    <n v="298"/>
    <n v="7.45"/>
    <s v=" Km/L"/>
    <n v="38275"/>
    <n v="40"/>
    <n v="4.6900000000000004"/>
    <n v="187.6"/>
    <s v="0"/>
    <s v="EXT - KSE LOCAÇOES"/>
    <s v="Planejamento Operaci"/>
    <s v="KSE LOCAÇOES"/>
    <m/>
    <d v="2025-12-30T00:00:00"/>
    <x v="8"/>
    <x v="0"/>
    <x v="1"/>
  </r>
  <r>
    <s v="TFL8I14"/>
    <s v="60645800106437530"/>
    <s v="30/12/2025 09:38:23"/>
    <s v="00951"/>
    <s v="HUGO HENRIQUE OLIVEIRA ROSA"/>
    <x v="57"/>
    <s v="EQUIPAMENTOS"/>
    <s v="AMBULANCIA"/>
    <s v="OUTROS"/>
    <s v="36645906"/>
    <s v="AUTO POSTO ESTRELA DO SUL III"/>
    <s v="ACREUNA"/>
    <s v="GO"/>
    <s v="DIESEL S-10"/>
    <n v="182"/>
    <n v="4.6500000000000004"/>
    <s v=" Km/L"/>
    <n v="7967"/>
    <n v="39.130000000000003"/>
    <n v="6.2910000000000004"/>
    <n v="246.15"/>
    <s v="0"/>
    <s v="Planejamento Operaci"/>
    <s v="Planejamento Operaci"/>
    <s v="Operacional"/>
    <m/>
    <d v="2025-12-30T00:00:00"/>
    <x v="8"/>
    <x v="0"/>
    <x v="13"/>
  </r>
  <r>
    <s v="TTP5B47"/>
    <s v="60645800106472110"/>
    <s v="30/12/2025 10:04:24"/>
    <s v="00149"/>
    <s v="MANOELITO METROVICH LIMA"/>
    <x v="40"/>
    <s v="Caminhonete"/>
    <s v="SAVEIRO CS RB MF"/>
    <s v="VW"/>
    <s v="07674909"/>
    <s v="AUTO POSTO INDIARA"/>
    <s v="INDIARA"/>
    <s v="GO"/>
    <s v="ETANOL COMUM"/>
    <n v="352"/>
    <n v="9.16"/>
    <s v=" Km/L"/>
    <n v="56867"/>
    <n v="38.44"/>
    <n v="4.59"/>
    <n v="176.44"/>
    <s v="10852"/>
    <s v="EXT - KSE LOCAÇOES"/>
    <s v="Planejamento Operaci"/>
    <s v="KSE LOCAÇOES"/>
    <m/>
    <d v="2025-12-30T00:00:00"/>
    <x v="8"/>
    <x v="0"/>
    <x v="12"/>
  </r>
  <r>
    <s v="TFW2H32"/>
    <s v="60645800105143835"/>
    <s v="30/12/2025 11:10:38"/>
    <s v="99638"/>
    <s v="LAFAIETE DE SOUZA SANTOS"/>
    <x v="10"/>
    <s v="AUTOMOVEL"/>
    <s v="ARGO"/>
    <s v="FIAT"/>
    <s v="87183400"/>
    <s v="MARAJO GUAPO"/>
    <s v="GUAPO"/>
    <s v="GO"/>
    <s v="ETANOL COMUM"/>
    <n v="412"/>
    <n v="9.58"/>
    <s v=" Km/L"/>
    <n v="47505"/>
    <n v="43"/>
    <n v="4.6900000000000004"/>
    <n v="201.67"/>
    <s v="0"/>
    <s v="Planejamento Operaci"/>
    <s v="Planejamento Operaci"/>
    <s v="Operacional"/>
    <m/>
    <d v="2025-12-30T00:00:00"/>
    <x v="8"/>
    <x v="0"/>
    <x v="3"/>
  </r>
  <r>
    <s v="TTR3A31"/>
    <s v="60645800106472404"/>
    <s v="30/12/2025 15:28:01"/>
    <s v="95143"/>
    <s v="NILDO ANTONIO DE SOUSA"/>
    <x v="53"/>
    <s v="Caminhonete"/>
    <s v="SAVEIRO CS RB MF"/>
    <s v="VW"/>
    <s v="46209914"/>
    <s v="DECIO RIO VERDE"/>
    <s v="RIO VERDE"/>
    <s v="GO"/>
    <s v="ETANOL COMUM"/>
    <n v="483"/>
    <n v="10.48"/>
    <s v=" Km/L"/>
    <n v="53451"/>
    <n v="46.1"/>
    <n v="4.59"/>
    <n v="211.6"/>
    <s v="202512301527"/>
    <s v="EXT - KSE LOCAÇOES"/>
    <s v="Planejamento Operaci"/>
    <s v="KSE LOCAÇOES"/>
    <m/>
    <d v="2025-12-30T00:00:00"/>
    <x v="8"/>
    <x v="0"/>
    <x v="12"/>
  </r>
  <r>
    <s v="TUF2B45"/>
    <s v="60645800106472420"/>
    <s v="30/12/2025 15:30:17"/>
    <s v="00047"/>
    <s v="KARLA THAISE SILVA CARVALHO"/>
    <x v="37"/>
    <s v="Caminhonete"/>
    <s v="SAVEIRO CS RB MF"/>
    <s v="VW"/>
    <s v="75331003"/>
    <s v="SUPERVIA LAGOA"/>
    <s v="RIO VERDE"/>
    <s v="GO"/>
    <s v="ETANOL COMUM"/>
    <n v="436"/>
    <n v="9.69"/>
    <s v=" Km/L"/>
    <n v="66147"/>
    <n v="45"/>
    <n v="4.49"/>
    <n v="202.05"/>
    <s v="0"/>
    <s v="EXT - KSE LOCAÇOES"/>
    <s v="Planejamento Operaci"/>
    <s v="KSE LOCAÇOES"/>
    <m/>
    <d v="2025-12-30T00:00:00"/>
    <x v="8"/>
    <x v="0"/>
    <x v="12"/>
  </r>
  <r>
    <s v="TFY2H52"/>
    <s v="60645800105143790"/>
    <s v="30/12/2025 15:43:37"/>
    <s v="70093"/>
    <s v="CLAUDSTONE DOS REIS MENDES JUNIOR"/>
    <x v="13"/>
    <s v="AUTOMOVEL"/>
    <s v="ARGO"/>
    <s v="FIAT"/>
    <s v="01848013"/>
    <s v="POSTO XODO"/>
    <s v="GOIANIA"/>
    <s v="GO"/>
    <s v="ETANOL COMUM"/>
    <n v="347"/>
    <n v="8.52"/>
    <s v=" Km/L"/>
    <n v="11562"/>
    <n v="40.71"/>
    <n v="5.24"/>
    <n v="213.32"/>
    <s v="0"/>
    <s v="Planejamento Operaci"/>
    <s v="Planejamento Operaci"/>
    <s v="Operacional"/>
    <m/>
    <d v="2025-12-30T00:00:00"/>
    <x v="8"/>
    <x v="0"/>
    <x v="3"/>
  </r>
  <r>
    <s v="TTY2C25"/>
    <s v="60645800106472430"/>
    <s v="30/12/2025 15:48:36"/>
    <s v="07015"/>
    <s v="EDILEIA DE SOUSA ANTUNES"/>
    <x v="38"/>
    <s v="Caminhonete"/>
    <s v="SAVEIRO CS RB MF"/>
    <s v="VW"/>
    <s v="46286315"/>
    <s v="POSTO CENTRAL"/>
    <s v="BOM JESUS"/>
    <s v="GO"/>
    <s v="ETANOL COMUM"/>
    <n v="357"/>
    <n v="9.64"/>
    <s v=" Km/L"/>
    <n v="54610"/>
    <n v="37.03"/>
    <n v="4.5910000000000002"/>
    <n v="170"/>
    <s v="1"/>
    <s v="EXT - KSE LOCAÇOES"/>
    <s v="Planejamento Operaci"/>
    <s v="KSE LOCAÇOES"/>
    <m/>
    <d v="2025-12-30T00:00:00"/>
    <x v="8"/>
    <x v="0"/>
    <x v="12"/>
  </r>
  <r>
    <s v="TJP1H27"/>
    <s v="60645800106439607"/>
    <s v="30/12/2025 15:55:15"/>
    <s v="89061"/>
    <s v="HIGOR MARTINS FERREIRA_x0009__x0009__x0009__x0009_"/>
    <x v="58"/>
    <s v="EQUIPAMENTOS"/>
    <s v="GUINCHO LEVE"/>
    <s v="EQUIPAMENTO"/>
    <s v="46286315"/>
    <s v="POSTO CENTRAL"/>
    <s v="BOM JESUS"/>
    <s v="GO"/>
    <s v="DIESEL S-10"/>
    <n v="327"/>
    <n v="3.85"/>
    <s v=" Km/L"/>
    <n v="10308"/>
    <n v="84.95"/>
    <n v="6.24"/>
    <n v="530.05999999999995"/>
    <s v="0"/>
    <s v="EXT - LUCCA JR"/>
    <s v="Planejamento Operaci"/>
    <s v="LUCCA JR"/>
    <m/>
    <d v="2025-12-30T00:00:00"/>
    <x v="8"/>
    <x v="0"/>
    <x v="11"/>
  </r>
  <r>
    <s v="TJP1H27"/>
    <m/>
    <s v="30/12/2025 15:55:15"/>
    <m/>
    <m/>
    <x v="58"/>
    <m/>
    <m/>
    <m/>
    <m/>
    <s v="POSTO CENTRAL"/>
    <m/>
    <m/>
    <s v="ARLA-32"/>
    <s v="-"/>
    <s v="-"/>
    <s v=" Km/L"/>
    <s v="-"/>
    <n v="20"/>
    <m/>
    <n v="126"/>
    <m/>
    <m/>
    <s v="Planejamento Operaci"/>
    <s v="LUCCA JR"/>
    <m/>
    <d v="2025-12-30T00:00:00"/>
    <x v="8"/>
    <x v="0"/>
    <x v="11"/>
  </r>
  <r>
    <s v="TTQ3C61"/>
    <s v="60645800106472501"/>
    <s v="30/12/2025 15:55:33"/>
    <s v="46440"/>
    <s v="PAULO SOUSA DIAS"/>
    <x v="44"/>
    <s v="Caminhonete"/>
    <s v="SAVEIRO CS RB MF"/>
    <s v="VW"/>
    <s v="45308900"/>
    <s v="POSTO LUPATINI"/>
    <s v="SANTO ANTONIO DA BARRA"/>
    <s v="GO"/>
    <s v="ETANOL COMUM"/>
    <n v="504"/>
    <n v="11.41"/>
    <s v=" Km/L"/>
    <n v="45759"/>
    <n v="44.18"/>
    <n v="4.6900000000000004"/>
    <n v="207.2"/>
    <s v="0"/>
    <s v="EXT - KSE LOCAÇOES"/>
    <s v="Planejamento Operaci"/>
    <s v="KSE LOCAÇOES"/>
    <m/>
    <d v="2025-12-30T00:00:00"/>
    <x v="8"/>
    <x v="0"/>
    <x v="12"/>
  </r>
  <r>
    <s v="TFF5D72"/>
    <s v="60645800105143780"/>
    <s v="30/12/2025 15:56:05"/>
    <s v="70214"/>
    <s v="IGOR LEMES FERNANDES"/>
    <x v="2"/>
    <s v="AUTOMOVEL"/>
    <s v="ARGO"/>
    <s v="FIAT"/>
    <s v="41826312"/>
    <s v="AUTO POSTO JACARE"/>
    <s v="ACREUNA"/>
    <s v="GO"/>
    <s v="ETANOL COMUM"/>
    <n v="445"/>
    <n v="11.18"/>
    <s v=" Km/L"/>
    <n v="25265"/>
    <n v="39.82"/>
    <n v="4.5709999999999997"/>
    <n v="182"/>
    <s v="301257263"/>
    <s v="Planejamento Operaci"/>
    <s v="Planejamento Operaci"/>
    <s v="Operacional"/>
    <m/>
    <d v="2025-12-30T00:00:00"/>
    <x v="8"/>
    <x v="0"/>
    <x v="0"/>
  </r>
  <r>
    <s v="TFS3C72"/>
    <s v="60645800105143738"/>
    <s v="30/12/2025 16:05:21"/>
    <s v="00271"/>
    <s v="HEDER OLIVEIRA SANTANA"/>
    <x v="9"/>
    <s v="AUTOMOVEL"/>
    <s v="ARGO"/>
    <s v="FIAT"/>
    <s v="45308900"/>
    <s v="POSTO LUPATINI"/>
    <s v="SANTO ANTONIO DA BARRA"/>
    <s v="GO"/>
    <s v="ETANOL COMUM"/>
    <n v="264"/>
    <n v="7.11"/>
    <s v=" Km/L"/>
    <n v="63346"/>
    <n v="37.119999999999997"/>
    <n v="4.6900000000000004"/>
    <n v="174.09"/>
    <s v="0"/>
    <s v="Planejamento Operaci"/>
    <s v="Planejamento Operaci"/>
    <s v="Operacional"/>
    <m/>
    <d v="2025-12-30T00:00:00"/>
    <x v="8"/>
    <x v="0"/>
    <x v="4"/>
  </r>
  <r>
    <s v="TFP3B22"/>
    <s v="60645800105143720"/>
    <s v="30/12/2025 16:17:20"/>
    <s v="02769"/>
    <s v="ANDRE LUIS PAULINO"/>
    <x v="6"/>
    <s v="AUTOMOVEL"/>
    <s v="ARGO"/>
    <s v="FIAT"/>
    <s v="46286315"/>
    <s v="POSTO CENTRAL"/>
    <s v="BOM JESUS"/>
    <s v="GO"/>
    <s v="ETANOL COMUM"/>
    <n v="374"/>
    <n v="9.57"/>
    <s v=" Km/L"/>
    <n v="37500"/>
    <n v="39.090000000000003"/>
    <n v="4.59"/>
    <n v="179.42"/>
    <s v="1"/>
    <s v="Planejamento Operaci"/>
    <s v="Planejamento Operaci"/>
    <s v="Operacional"/>
    <m/>
    <d v="2025-12-30T00:00:00"/>
    <x v="8"/>
    <x v="0"/>
    <x v="4"/>
  </r>
  <r>
    <s v="JHQ4B46"/>
    <s v="60645800105124177"/>
    <s v="30/12/2025 16:25:30"/>
    <s v="43356"/>
    <s v="JOSE ALECRIM DA SILVA"/>
    <x v="19"/>
    <s v="Caminhão"/>
    <s v="17-220/17-220"/>
    <s v="VW"/>
    <s v="87183400"/>
    <s v="MARAJO GUAPO"/>
    <s v="GUAPO"/>
    <s v="GO"/>
    <s v="DIESEL S-10"/>
    <n v="0"/>
    <n v="0"/>
    <s v=" Km/L"/>
    <n v="0"/>
    <n v="291.44"/>
    <n v="6.04"/>
    <n v="1760.3"/>
    <s v="0"/>
    <s v="EXT - SAO PEDRO"/>
    <s v="Planejamento Operaci"/>
    <s v="SAO PEDRO"/>
    <m/>
    <d v="2025-12-30T00:00:00"/>
    <x v="8"/>
    <x v="0"/>
    <x v="7"/>
  </r>
  <r>
    <s v="TTQ4C10"/>
    <s v="60645800106553930"/>
    <s v="30/12/2025 16:25:52"/>
    <s v="93910"/>
    <s v="DIVINO AVELINO DOS SANTOS"/>
    <x v="31"/>
    <s v="Caminhonete"/>
    <s v="Caminhonete S10"/>
    <s v="CHEVROLET"/>
    <s v="26406711"/>
    <s v="POSTO ZANDONADI"/>
    <s v="GUAPO"/>
    <s v="GO"/>
    <s v="DIESEL S-10"/>
    <n v="785"/>
    <n v="15.1"/>
    <s v=" Km/L"/>
    <n v="63996"/>
    <n v="52"/>
    <n v="6.19"/>
    <n v="321.88"/>
    <s v="301259101"/>
    <s v="Planejamento Operaci"/>
    <s v="Planejamento Operaci"/>
    <s v="INSPENCAO"/>
    <m/>
    <d v="2025-12-30T00:00:00"/>
    <x v="8"/>
    <x v="0"/>
    <x v="12"/>
  </r>
  <r>
    <s v="TUK2D26"/>
    <s v="60645800106553790"/>
    <s v="30/12/2025 16:30:40"/>
    <s v="03458"/>
    <s v="RAUL DOS SANTOS SOUSA"/>
    <x v="42"/>
    <s v="Caminhonete"/>
    <s v="Caminhonete S10"/>
    <s v="CHEVROLET"/>
    <s v="45306411"/>
    <s v="POSTO KR 05"/>
    <s v="SANTA HELENA DE GOIAS"/>
    <s v="GO"/>
    <s v="DIESEL S-10"/>
    <n v="764"/>
    <n v="13.48"/>
    <s v=" Km/L"/>
    <n v="57000"/>
    <n v="56.69"/>
    <n v="5.99"/>
    <n v="339.6"/>
    <s v="1"/>
    <s v="Planejamento Operaci"/>
    <s v="Planejamento Operaci"/>
    <s v="INSPENCAO"/>
    <m/>
    <d v="2025-12-30T00:00:00"/>
    <x v="8"/>
    <x v="0"/>
    <x v="12"/>
  </r>
  <r>
    <s v="TGA0B06"/>
    <s v="60645800106437610"/>
    <s v="30/12/2025 17:05:27"/>
    <s v="00933"/>
    <s v="GIULEY RIBEIRO DOS SANTOS"/>
    <x v="59"/>
    <s v="Caminhonete"/>
    <s v="FIORINO"/>
    <s v="FIAT"/>
    <s v="13335016"/>
    <s v="POSTO TREVO"/>
    <s v="RIO VERDE"/>
    <s v="GO"/>
    <s v="ETANOL COMUM"/>
    <n v="251"/>
    <n v="6.52"/>
    <s v=" Km/L"/>
    <n v="9547"/>
    <n v="38.51"/>
    <n v="4.5910000000000002"/>
    <n v="176.79"/>
    <s v="301261488"/>
    <s v="Planejamento Operaci"/>
    <s v="Planejamento Operaci"/>
    <s v="TI e Automação"/>
    <m/>
    <d v="2025-12-30T00:00:00"/>
    <x v="8"/>
    <x v="0"/>
    <x v="5"/>
  </r>
  <r>
    <s v="TUW2D74"/>
    <s v="60645800105124310"/>
    <s v="30/12/2025 18:15:35"/>
    <s v="03339"/>
    <s v="MAYARA MARTINS DA SILVA SOUZA"/>
    <x v="35"/>
    <s v="Automóvel"/>
    <s v="CHEVROLET/S10 LS DD4"/>
    <s v="CHEVROLET"/>
    <s v="45307105"/>
    <s v="POSTO GIRASSOL"/>
    <s v="ITUMBIARA"/>
    <s v="GO"/>
    <s v="DIESEL S-10"/>
    <n v="397"/>
    <n v="8.4499999999999993"/>
    <s v=" Km/L"/>
    <n v="52161"/>
    <n v="46.99"/>
    <n v="6.09"/>
    <n v="286.17"/>
    <s v="301265"/>
    <s v="Planejamento Operaci"/>
    <s v="Planejamento Operaci"/>
    <s v="Operacional"/>
    <m/>
    <d v="2025-12-30T00:00:00"/>
    <x v="8"/>
    <x v="0"/>
    <x v="12"/>
  </r>
  <r>
    <s v="TFX7J72"/>
    <s v="60645800105836505"/>
    <s v="30/12/2025 18:25:19"/>
    <s v="03126"/>
    <s v="PEDRO PAULO SILVA SANTOS"/>
    <x v="11"/>
    <s v="AUTOMOVEL"/>
    <s v="ARGO"/>
    <s v="FIAT"/>
    <s v="81820912"/>
    <s v="AUTO POSTO KR 06"/>
    <s v="RIO VERDE"/>
    <s v="GO"/>
    <s v="ETANOL COMUM"/>
    <n v="249"/>
    <n v="8.5399999999999991"/>
    <s v=" Km/L"/>
    <n v="52203"/>
    <n v="29.15"/>
    <n v="4.6900000000000004"/>
    <n v="136.71"/>
    <s v="0"/>
    <s v="Planejamento Operaci"/>
    <s v="Planejamento Operaci"/>
    <s v="Operacional"/>
    <m/>
    <d v="2025-12-30T00:00:00"/>
    <x v="8"/>
    <x v="0"/>
    <x v="4"/>
  </r>
  <r>
    <s v="TTQ3C61"/>
    <s v="60645800106472501"/>
    <s v="30/12/2025 18:38:24"/>
    <s v="46440"/>
    <s v="PAULO SOUSA DIAS"/>
    <x v="44"/>
    <s v="Caminhonete"/>
    <s v="SAVEIRO CS RB MF"/>
    <s v="VW"/>
    <s v="45308900"/>
    <s v="POSTO LUPATINI"/>
    <s v="SANTO ANTONIO DA BARRA"/>
    <s v="GO"/>
    <s v="ETANOL COMUM"/>
    <n v="192"/>
    <n v="10.99"/>
    <s v=" Km/L"/>
    <n v="45951"/>
    <n v="17.47"/>
    <n v="4.6900000000000004"/>
    <n v="81.93"/>
    <s v="0"/>
    <s v="EXT - KSE LOCAÇOES"/>
    <s v="Planejamento Operaci"/>
    <s v="KSE LOCAÇOES"/>
    <m/>
    <d v="2025-12-30T00:00:00"/>
    <x v="8"/>
    <x v="0"/>
    <x v="12"/>
  </r>
  <r>
    <s v="TTP5B47"/>
    <s v="60645800106472110"/>
    <s v="30/12/2025 18:38:35"/>
    <s v="00149"/>
    <s v="MANOELITO METROVICH LIMA"/>
    <x v="40"/>
    <s v="Caminhonete"/>
    <s v="SAVEIRO CS RB MF"/>
    <s v="VW"/>
    <s v="07674909"/>
    <s v="AUTO POSTO INDIARA"/>
    <s v="INDIARA"/>
    <s v="GO"/>
    <s v="ETANOL COMUM"/>
    <n v="280"/>
    <n v="8.5500000000000007"/>
    <s v=" Km/L"/>
    <n v="57147"/>
    <n v="32.729999999999997"/>
    <n v="4.59"/>
    <n v="150.22999999999999"/>
    <s v="10864"/>
    <s v="EXT - KSE LOCAÇOES"/>
    <s v="Planejamento Operaci"/>
    <s v="KSE LOCAÇOES"/>
    <m/>
    <d v="2025-12-30T00:00:00"/>
    <x v="8"/>
    <x v="0"/>
    <x v="12"/>
  </r>
  <r>
    <s v="TUG2C45"/>
    <s v="60645800106437770"/>
    <s v="30/12/2025 18:48:57"/>
    <s v="03782"/>
    <s v="ELVIS MESSIAS FERNANDES"/>
    <x v="54"/>
    <s v="Utilitário"/>
    <s v="SAVEIRO"/>
    <s v="FIAT"/>
    <s v="81889412"/>
    <s v="POSTO ZERO UM"/>
    <s v="RIO VERDE"/>
    <s v="GO"/>
    <s v="ETANOL COMUM"/>
    <n v="482"/>
    <n v="10.39"/>
    <s v=" Km/L"/>
    <n v="59575"/>
    <n v="46.37"/>
    <n v="4.79"/>
    <n v="222.11"/>
    <s v="0"/>
    <s v="EXT - KSE LOCAÇOES"/>
    <s v="Planejamento Operaci"/>
    <s v="KSE LOCAÇOES"/>
    <m/>
    <d v="2025-12-30T00:00:00"/>
    <x v="8"/>
    <x v="0"/>
    <x v="12"/>
  </r>
  <r>
    <s v="TFF6I82"/>
    <s v="60645800105143800"/>
    <s v="30/12/2025 18:52:56"/>
    <s v="11093"/>
    <s v="MARCELO PAIXÃO FILHO"/>
    <x v="62"/>
    <s v="AUTOMOVEL"/>
    <s v="ARGO"/>
    <s v="FIAT"/>
    <s v="12667600"/>
    <s v="Z Z SAO JOSE"/>
    <s v="GOIANIA"/>
    <s v="GO"/>
    <s v="ETANOL COMUM"/>
    <n v="291"/>
    <n v="7.62"/>
    <s v=" Km/L"/>
    <n v="26548"/>
    <n v="38.17"/>
    <n v="5.24"/>
    <n v="200.02"/>
    <s v="0"/>
    <s v="Planejamento Operaci"/>
    <s v="Planejamento Operaci"/>
    <s v="Operacional"/>
    <m/>
    <d v="2025-12-30T00:00:00"/>
    <x v="8"/>
    <x v="0"/>
    <x v="2"/>
  </r>
  <r>
    <s v="TLR1J91"/>
    <s v="60645800106043065"/>
    <s v="30/12/2025 19:02:05"/>
    <s v="02910"/>
    <s v="EMERSON CRISTIANO DA SILVEIRA"/>
    <x v="23"/>
    <s v="Caminhonete"/>
    <s v="SAVEIRO"/>
    <s v="VOLKSWAGEN"/>
    <s v="69494411"/>
    <s v="REDE MARAJO RIO VERD"/>
    <s v="RIO VERDE"/>
    <s v="GO"/>
    <s v="ETANOL COMUM"/>
    <n v="0"/>
    <n v="0"/>
    <s v=" Km/L"/>
    <s v="-"/>
    <n v="49.63"/>
    <n v="4.59"/>
    <n v="227.8"/>
    <s v="2910883922"/>
    <s v="Planejamento Operaci"/>
    <s v="Planejamento Operaci"/>
    <s v="Operacional"/>
    <m/>
    <d v="2025-12-30T00:00:00"/>
    <x v="8"/>
    <x v="0"/>
    <x v="9"/>
  </r>
  <r>
    <s v="TTV4H65"/>
    <s v="60645800106437744"/>
    <s v="30/12/2025 19:59:13"/>
    <s v="09697"/>
    <s v="HUILDSON ROSA BARBOSA"/>
    <x v="65"/>
    <s v="Caminhonete"/>
    <s v="SAVEIRO CD RB MF"/>
    <s v="VOLKSWAGEN"/>
    <s v="31878011"/>
    <s v="POSTO CAMPESTRE"/>
    <s v="RIO VERDE"/>
    <s v="GO"/>
    <s v="ETANOL COMUM"/>
    <n v="313"/>
    <n v="7.11"/>
    <s v=" Km/L"/>
    <n v="6138"/>
    <n v="44.02"/>
    <n v="4.6909999999999998"/>
    <n v="206.48"/>
    <s v="301271904"/>
    <s v="EXT - KSE LOCAÇOES"/>
    <s v="Planejamento Operaci"/>
    <s v="KSE LOCAÇOES"/>
    <m/>
    <d v="2025-12-30T00:00:00"/>
    <x v="8"/>
    <x v="0"/>
    <x v="12"/>
  </r>
  <r>
    <s v="TTT2H95"/>
    <s v="60645800106472477"/>
    <s v="30/12/2025 20:23:57"/>
    <s v="05806"/>
    <s v="JOSE EMERSON LEITE DOS SANTOS"/>
    <x v="63"/>
    <s v="Caminhonete"/>
    <s v="SAVEIRO CS RB MF"/>
    <s v="VW"/>
    <s v="07674909"/>
    <s v="AUTO POSTO INDIARA"/>
    <s v="INDIARA"/>
    <s v="GO"/>
    <s v="ETANOL COMUM"/>
    <n v="451"/>
    <n v="9.16"/>
    <s v=" Km/L"/>
    <n v="44982"/>
    <n v="49.25"/>
    <n v="4.59"/>
    <n v="226.06"/>
    <s v="10869"/>
    <s v="EXT - KSE LOCAÇOES"/>
    <s v="Planejamento Operaci"/>
    <s v="KSE LOCAÇOES"/>
    <m/>
    <d v="2025-12-30T00:00:00"/>
    <x v="8"/>
    <x v="0"/>
    <x v="12"/>
  </r>
  <r>
    <s v="TUQ2H91"/>
    <s v="60645800106437760"/>
    <s v="30/12/2025 20:28:34"/>
    <s v="03102"/>
    <s v="EDES GONÇALVES DA SILVA"/>
    <x v="66"/>
    <s v="Caminhonete"/>
    <s v="SAVEIRO CD RB MF"/>
    <s v="VOLKSWAGEN"/>
    <s v="13335016"/>
    <s v="POSTO TREVO"/>
    <s v="RIO VERDE"/>
    <s v="GO"/>
    <s v="ETANOL COMUM"/>
    <n v="300"/>
    <n v="7.02"/>
    <s v=" Km/L"/>
    <n v="6815"/>
    <n v="42.71"/>
    <n v="4.5910000000000002"/>
    <n v="196.08"/>
    <s v="301273674"/>
    <s v="EXT - KSE LOCAÇOES"/>
    <s v="Planejamento Operaci"/>
    <s v="KSE LOCAÇOES"/>
    <m/>
    <d v="2025-12-30T00:00:00"/>
    <x v="8"/>
    <x v="0"/>
    <x v="12"/>
  </r>
  <r>
    <s v="TUK2D26"/>
    <s v="60645800106553790"/>
    <s v="30/12/2025 21:19:43"/>
    <s v="70552"/>
    <s v="ARMANDO DA SILVA OLIVIEIRA NETO"/>
    <x v="42"/>
    <s v="Caminhonete"/>
    <s v="Caminhonete S10"/>
    <s v="CHEVROLET"/>
    <s v="53030006"/>
    <s v="KR TREVO"/>
    <s v="SANTA HELENA DE GOIAS"/>
    <s v="GO"/>
    <s v="DIESEL S-10"/>
    <n v="400"/>
    <n v="8.25"/>
    <s v=" Km/L"/>
    <n v="57400"/>
    <n v="48.46"/>
    <n v="6.19"/>
    <n v="299.99"/>
    <s v="1"/>
    <s v="Planejamento Operaci"/>
    <s v="Planejamento Operaci"/>
    <s v="INSPENCAO"/>
    <m/>
    <d v="2025-12-30T00:00:00"/>
    <x v="8"/>
    <x v="0"/>
    <x v="12"/>
  </r>
  <r>
    <s v="TUF2B45"/>
    <s v="60645800106472420"/>
    <s v="31/12/2025 00:37:39"/>
    <s v="03398"/>
    <s v="JOSIMAR VENANCIO SANTOS SILVA"/>
    <x v="37"/>
    <s v="Caminhonete"/>
    <s v="SAVEIRO CS RB MF"/>
    <s v="VW"/>
    <s v="75331003"/>
    <s v="SUPERVIA LAGOA"/>
    <s v="RIO VERDE"/>
    <s v="GO"/>
    <s v="ETANOL COMUM"/>
    <n v="321"/>
    <n v="8.9"/>
    <s v=" Km/L"/>
    <n v="66468"/>
    <n v="36.06"/>
    <n v="4.49"/>
    <n v="161.91"/>
    <s v="0"/>
    <s v="EXT - KSE LOCAÇOES"/>
    <s v="Planejamento Operaci"/>
    <s v="KSE LOCAÇOES"/>
    <m/>
    <d v="2025-12-31T00:00:00"/>
    <x v="8"/>
    <x v="0"/>
    <x v="12"/>
  </r>
  <r>
    <s v="TTR3A31"/>
    <s v="60645800106472404"/>
    <s v="31/12/2025 00:47:25"/>
    <s v="01836"/>
    <s v="DANILLO ROSA CARDOSO"/>
    <x v="53"/>
    <s v="Caminhonete"/>
    <s v="SAVEIRO CS RB MF"/>
    <s v="VW"/>
    <s v="46209914"/>
    <s v="DECIO RIO VERDE"/>
    <s v="RIO VERDE"/>
    <s v="GO"/>
    <s v="ETANOL COMUM"/>
    <n v="458"/>
    <n v="9.4600000000000009"/>
    <s v=" Km/L"/>
    <n v="53909"/>
    <n v="48.4"/>
    <n v="4.59"/>
    <n v="222.16"/>
    <s v="202512310046"/>
    <s v="EXT - KSE LOCAÇOES"/>
    <s v="Planejamento Operaci"/>
    <s v="KSE LOCAÇOES"/>
    <m/>
    <d v="2025-12-31T00:00:00"/>
    <x v="8"/>
    <x v="0"/>
    <x v="12"/>
  </r>
  <r>
    <s v="TLO0E87"/>
    <s v="60645800106184255"/>
    <s v="31/12/2025 00:56:51"/>
    <s v="99045"/>
    <s v="SIDNEY DA COSTA RODRIGUES_x0009__x0009__x0009__x0009_"/>
    <x v="43"/>
    <s v="EQUIPAMENTOS"/>
    <s v="GUINCHO LEVE"/>
    <s v="EQUIPAMENTO"/>
    <s v="87183400"/>
    <s v="MARAJO GUAPO"/>
    <s v="GUAPO"/>
    <s v="GO"/>
    <s v="DIESEL S-10"/>
    <n v="604"/>
    <n v="5.93"/>
    <s v=" Km/L"/>
    <n v="17202"/>
    <n v="101.9"/>
    <n v="6.1040000000000001"/>
    <n v="621.98"/>
    <s v="0"/>
    <s v="EXT - LUCCA JR"/>
    <s v="Planejamento Operaci"/>
    <s v="LUCCA JR"/>
    <m/>
    <d v="2025-12-31T00:00:00"/>
    <x v="8"/>
    <x v="0"/>
    <x v="11"/>
  </r>
  <r>
    <s v="TTP5B47"/>
    <s v="60645800106472110"/>
    <s v="31/12/2025 01:34:05"/>
    <s v="99531"/>
    <s v="RODRIGO RODRIGUES BARROS"/>
    <x v="40"/>
    <s v="Caminhonete"/>
    <s v="SAVEIRO CS RB MF"/>
    <s v="VW"/>
    <s v="75331801"/>
    <s v="DECIO CEZARINA"/>
    <s v="CEZARINA"/>
    <s v="GO"/>
    <s v="ETANOL COMUM"/>
    <n v="246"/>
    <n v="10.35"/>
    <s v=" Km/L"/>
    <n v="57393"/>
    <n v="23.77"/>
    <n v="4.8899999999999997"/>
    <n v="116.24"/>
    <s v="202512310133"/>
    <s v="EXT - KSE LOCAÇOES"/>
    <s v="Planejamento Operaci"/>
    <s v="KSE LOCAÇOES"/>
    <m/>
    <d v="2025-12-31T00:00:00"/>
    <x v="8"/>
    <x v="0"/>
    <x v="12"/>
  </r>
  <r>
    <s v="TTY2C25"/>
    <s v="60645800106472430"/>
    <s v="31/12/2025 02:19:51"/>
    <s v="05644"/>
    <s v="GEOVANE SEVERIANO DA SILVA"/>
    <x v="38"/>
    <s v="Caminhonete"/>
    <s v="SAVEIRO CS RB MF"/>
    <s v="VW"/>
    <s v="45341508"/>
    <s v="POSTO ALTO DA SERRA"/>
    <s v="ITUMBIARA"/>
    <s v="GO"/>
    <s v="ETANOL COMUM"/>
    <n v="411"/>
    <n v="11.29"/>
    <s v=" Km/L"/>
    <n v="55021"/>
    <n v="36.409999999999997"/>
    <n v="4.6390000000000002"/>
    <n v="168.91"/>
    <s v="0"/>
    <s v="EXT - KSE LOCAÇOES"/>
    <s v="Planejamento Operaci"/>
    <s v="KSE LOCAÇOES"/>
    <m/>
    <d v="2025-12-31T00:00:00"/>
    <x v="8"/>
    <x v="0"/>
    <x v="12"/>
  </r>
  <r>
    <s v="TUG2C45"/>
    <s v="60645800106437770"/>
    <s v="31/12/2025 03:28:21"/>
    <s v="02025"/>
    <s v="TIAGO PEREIRA SANTOS"/>
    <x v="54"/>
    <s v="Utilitário"/>
    <s v="SAVEIRO"/>
    <s v="FIAT"/>
    <s v="81889412"/>
    <s v="POSTO ZERO UM"/>
    <s v="RIO VERDE"/>
    <s v="GO"/>
    <s v="ETANOL COMUM"/>
    <n v="411"/>
    <n v="11.65"/>
    <s v=" Km/L"/>
    <n v="59986"/>
    <n v="35.270000000000003"/>
    <n v="4.79"/>
    <n v="168.94"/>
    <s v="1"/>
    <s v="EXT - KSE LOCAÇOES"/>
    <s v="Planejamento Operaci"/>
    <s v="KSE LOCAÇOES"/>
    <m/>
    <d v="2025-12-31T00:00:00"/>
    <x v="8"/>
    <x v="0"/>
    <x v="12"/>
  </r>
  <r>
    <s v="TTT2H95"/>
    <s v="60645800106472477"/>
    <s v="31/12/2025 04:14:59"/>
    <s v="05806"/>
    <s v="JOSE EMERSON LEITE DOS SANTOS"/>
    <x v="63"/>
    <s v="Caminhonete"/>
    <s v="SAVEIRO CS RB MF"/>
    <s v="VW"/>
    <s v="07674909"/>
    <s v="AUTO POSTO INDIARA"/>
    <s v="INDIARA"/>
    <s v="GO"/>
    <s v="ETANOL COMUM"/>
    <n v="406"/>
    <n v="10.84"/>
    <s v=" Km/L"/>
    <n v="45388"/>
    <n v="37.47"/>
    <n v="4.79"/>
    <n v="179.49"/>
    <s v="10870"/>
    <s v="EXT - KSE LOCAÇOES"/>
    <s v="Planejamento Operaci"/>
    <s v="KSE LOCAÇOES"/>
    <m/>
    <d v="2025-12-31T00:00:00"/>
    <x v="8"/>
    <x v="0"/>
    <x v="12"/>
  </r>
  <r>
    <s v="TUQ2H91"/>
    <s v="60645800106437760"/>
    <s v="31/12/2025 05:06:28"/>
    <s v="03102"/>
    <s v="EDES GONÇALVES DA SILVA"/>
    <x v="66"/>
    <s v="Caminhonete"/>
    <s v="SAVEIRO CD RB MF"/>
    <s v="VOLKSWAGEN"/>
    <s v="75331003"/>
    <s v="SUPERVIA LAGOA"/>
    <s v="RIO VERDE"/>
    <s v="GO"/>
    <s v="ETANOL COMUM"/>
    <n v="222"/>
    <n v="8.06"/>
    <s v=" Km/L"/>
    <n v="7037"/>
    <n v="27.56"/>
    <n v="4.49"/>
    <n v="123.74"/>
    <s v="0"/>
    <s v="EXT - KSE LOCAÇOES"/>
    <s v="Planejamento Operaci"/>
    <s v="KSE LOCAÇOES"/>
    <m/>
    <d v="2025-12-31T00:00:00"/>
    <x v="8"/>
    <x v="0"/>
    <x v="12"/>
  </r>
  <r>
    <s v="TTQ4C10"/>
    <s v="60645800106553930"/>
    <s v="31/12/2025 05:21:09"/>
    <s v="03095"/>
    <s v="MICHELL ALMEIDA SANTANA"/>
    <x v="31"/>
    <s v="Caminhonete"/>
    <s v="Caminhonete S10"/>
    <s v="CHEVROLET"/>
    <s v="69442211"/>
    <s v="POSTO SUDOESTE"/>
    <s v="GUAPO"/>
    <s v="GO"/>
    <s v="DIESEL S-10"/>
    <n v="689"/>
    <n v="15.12"/>
    <s v=" Km/L"/>
    <n v="64685"/>
    <n v="45.58"/>
    <n v="5.89"/>
    <n v="268.45999999999998"/>
    <s v="0"/>
    <s v="Planejamento Operaci"/>
    <s v="Planejamento Operaci"/>
    <s v="INSPENCAO"/>
    <m/>
    <d v="2025-12-31T00:00:00"/>
    <x v="8"/>
    <x v="0"/>
    <x v="12"/>
  </r>
  <r>
    <s v="TTQ3C61"/>
    <s v="60645800106472501"/>
    <s v="31/12/2025 06:39:34"/>
    <s v="03762"/>
    <s v="EDIVANDO SANTOS DA SILVA"/>
    <x v="44"/>
    <s v="Caminhonete"/>
    <s v="SAVEIRO CS RB MF"/>
    <s v="VW"/>
    <s v="45308900"/>
    <s v="POSTO LUPATINI"/>
    <s v="SANTO ANTONIO DA BARRA"/>
    <s v="GO"/>
    <s v="ETANOL COMUM"/>
    <n v="581"/>
    <n v="13.21"/>
    <s v=" Km/L"/>
    <n v="46532"/>
    <n v="43.98"/>
    <n v="4.6900000000000004"/>
    <n v="206.27"/>
    <s v="0"/>
    <s v="EXT - KSE LOCAÇOES"/>
    <s v="Planejamento Operaci"/>
    <s v="KSE LOCAÇOES"/>
    <m/>
    <d v="2025-12-31T00:00:00"/>
    <x v="8"/>
    <x v="0"/>
    <x v="12"/>
  </r>
  <r>
    <s v="FKM6D96"/>
    <s v="60645800105124347"/>
    <s v="31/12/2025 06:41:06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91.49"/>
    <n v="5.99"/>
    <n v="548.03"/>
    <s v="311223956"/>
    <s v="EXT - SAO PEDRO"/>
    <s v="Planejamento Operaci"/>
    <s v="SAO PEDRO"/>
    <m/>
    <d v="2025-12-31T00:00:00"/>
    <x v="8"/>
    <x v="0"/>
    <x v="7"/>
  </r>
  <r>
    <s v="TGM2I26"/>
    <s v="60645800106437620"/>
    <s v="31/12/2025 07:51:03"/>
    <s v="59226"/>
    <s v="PASCHOAL FAVORITTO DE QUEIROZ"/>
    <x v="52"/>
    <s v="Utilitário"/>
    <s v="FIORINO"/>
    <s v="FIAT"/>
    <s v="69479601"/>
    <s v="REDE SANTA LUZIA X"/>
    <s v="GOIANIA"/>
    <s v="GO"/>
    <s v="ETANOL COMUM"/>
    <n v="458"/>
    <n v="8.35"/>
    <s v=" Km/L"/>
    <n v="11357"/>
    <n v="54.86"/>
    <n v="5.2709999999999999"/>
    <n v="289.14999999999998"/>
    <s v="163889"/>
    <s v="EXT - KSE LOCAÇOES"/>
    <s v="Planejamento Operaci"/>
    <s v="Operacional"/>
    <m/>
    <d v="2025-12-31T00:00:00"/>
    <x v="8"/>
    <x v="0"/>
    <x v="5"/>
  </r>
  <r>
    <s v="TFS3C72"/>
    <s v="60645800105143738"/>
    <s v="31/12/2025 08:04:14"/>
    <s v="00271"/>
    <s v="HEDER OLIVEIRA SANTANA"/>
    <x v="9"/>
    <s v="AUTOMOVEL"/>
    <s v="ARGO"/>
    <s v="FIAT"/>
    <s v="13308211"/>
    <s v="P. BANDEIRANTES"/>
    <s v="RIO VERDE"/>
    <s v="GO"/>
    <s v="ETANOL COMUM"/>
    <n v="311"/>
    <n v="8.6"/>
    <s v=" Km/L"/>
    <n v="63657"/>
    <n v="36.159999999999997"/>
    <n v="4.79"/>
    <n v="173.21"/>
    <s v="311228820"/>
    <s v="Planejamento Operaci"/>
    <s v="Planejamento Operaci"/>
    <s v="Operacional"/>
    <m/>
    <d v="2025-12-31T00:00:00"/>
    <x v="8"/>
    <x v="0"/>
    <x v="4"/>
  </r>
  <r>
    <s v="TFU6C04"/>
    <s v="60645800106437493"/>
    <s v="31/12/2025 08:22:45"/>
    <s v="87351"/>
    <s v="CLEYTON GARCIA MOREIRA"/>
    <x v="50"/>
    <s v="EQUIPAMENTOS"/>
    <s v="AMBULANCIA"/>
    <s v="OUTROS"/>
    <s v="46225718"/>
    <s v="POSTO MARIA JOAO"/>
    <s v="ITUMBIARA"/>
    <s v="GO"/>
    <s v="DIESEL S-10"/>
    <n v="225"/>
    <n v="2.4"/>
    <s v=" Km/L"/>
    <n v="6713"/>
    <n v="93.64"/>
    <n v="6.4"/>
    <n v="599.29"/>
    <s v="1"/>
    <s v="Planejamento Operaci"/>
    <s v="Planejamento Operaci"/>
    <s v="Operacional"/>
    <m/>
    <d v="2025-12-31T00:00:00"/>
    <x v="8"/>
    <x v="0"/>
    <x v="13"/>
  </r>
  <r>
    <s v="KAZ5F74"/>
    <s v="60645800105124355"/>
    <s v="31/12/2025 08:48:46"/>
    <s v="09808"/>
    <s v="DOUGLAS OLIVEIRA SANTOS"/>
    <x v="19"/>
    <s v="Caminhão"/>
    <s v="L 1113"/>
    <s v="IVECO"/>
    <s v="45364511"/>
    <s v="AUTO POSTO CERRADO 4"/>
    <s v="ITUMBIARA"/>
    <s v="GO"/>
    <s v="DIESEL COMUM"/>
    <n v="0"/>
    <n v="0"/>
    <s v=" Km/L"/>
    <n v="0"/>
    <n v="150"/>
    <n v="5.59"/>
    <n v="838.5"/>
    <s v="372705"/>
    <s v="EXT - SAO PEDRO"/>
    <s v="Planejamento Operaci"/>
    <s v="SAO PEDRO"/>
    <m/>
    <d v="2025-12-31T00:00:00"/>
    <x v="8"/>
    <x v="0"/>
    <x v="7"/>
  </r>
  <r>
    <s v="TKB0E17"/>
    <s v="60645800106185180"/>
    <s v="31/12/2025 09:49:29"/>
    <s v="09179"/>
    <s v="DANIEL NASCIMENTO DOS SANTOS_x0009__x0009__x0009__x0009_"/>
    <x v="27"/>
    <s v="EQUIPAMENTOS"/>
    <s v="GUINCHO LEVE"/>
    <s v="EQUIPAMENTO"/>
    <s v="46209914"/>
    <s v="DECIO RIO VERDE"/>
    <s v="RIO VERDE"/>
    <s v="GO"/>
    <s v="DIESEL S-10"/>
    <n v="426"/>
    <n v="6.62"/>
    <s v=" Km/L"/>
    <n v="12014"/>
    <n v="64.31"/>
    <n v="7.25"/>
    <n v="466.25"/>
    <s v="202512310948"/>
    <s v="EXT - LUCCA JR"/>
    <s v="Planejamento Operaci"/>
    <s v="LUCCA JR"/>
    <m/>
    <d v="2025-12-31T00:00:00"/>
    <x v="8"/>
    <x v="0"/>
    <x v="11"/>
  </r>
  <r>
    <s v="TKB0E17"/>
    <m/>
    <s v="31/12/2025 09:51:16"/>
    <m/>
    <m/>
    <x v="27"/>
    <m/>
    <m/>
    <m/>
    <m/>
    <s v="DECIO RIO VERDE"/>
    <m/>
    <m/>
    <s v="ARLA-32"/>
    <s v="-"/>
    <s v="-"/>
    <s v=" Km/L"/>
    <s v="-"/>
    <n v="2.67"/>
    <m/>
    <n v="10.14"/>
    <m/>
    <m/>
    <s v="Planejamento Operaci"/>
    <s v="LUCCA JR"/>
    <m/>
    <d v="2025-12-31T00:00:00"/>
    <x v="8"/>
    <x v="0"/>
    <x v="11"/>
  </r>
  <r>
    <s v="TTR3A31"/>
    <s v="60645800106472404"/>
    <s v="31/12/2025 10:39:49"/>
    <s v="95143"/>
    <s v="NILDO ANTONIO DE SOUSA"/>
    <x v="53"/>
    <s v="Caminhonete"/>
    <s v="SAVEIRO CS RB MF"/>
    <s v="VW"/>
    <s v="45308900"/>
    <s v="POSTO LUPATINI"/>
    <s v="SANTO ANTONIO DA BARRA"/>
    <s v="GO"/>
    <s v="ETANOL COMUM"/>
    <n v="419"/>
    <n v="9.0500000000000007"/>
    <s v=" Km/L"/>
    <n v="54328"/>
    <n v="46.32"/>
    <n v="4.6900000000000004"/>
    <n v="217.24"/>
    <s v="0"/>
    <s v="EXT - KSE LOCAÇOES"/>
    <s v="Planejamento Operaci"/>
    <s v="KSE LOCAÇOES"/>
    <m/>
    <d v="2025-12-31T00:00:00"/>
    <x v="8"/>
    <x v="0"/>
    <x v="12"/>
  </r>
  <r>
    <s v="TUK2D26"/>
    <s v="60645800106553790"/>
    <s v="31/12/2025 11:18:26"/>
    <s v="03458"/>
    <s v="RAUL DOS SANTOS SOUSA"/>
    <x v="42"/>
    <s v="Caminhonete"/>
    <s v="Caminhonete S10"/>
    <s v="CHEVROLET"/>
    <s v="53030006"/>
    <s v="KR TREVO"/>
    <s v="SANTA HELENA DE GOIAS"/>
    <s v="GO"/>
    <s v="DIESEL S-10"/>
    <n v="689"/>
    <n v="13.94"/>
    <s v=" Km/L"/>
    <n v="58089"/>
    <n v="49.43"/>
    <n v="5.99"/>
    <n v="296.08"/>
    <s v="1"/>
    <s v="Planejamento Operaci"/>
    <s v="Planejamento Operaci"/>
    <s v="INSPENCAO"/>
    <m/>
    <d v="2025-12-31T00:00:00"/>
    <x v="8"/>
    <x v="0"/>
    <x v="12"/>
  </r>
  <r>
    <s v="TFS3C72"/>
    <s v="60645800105143738"/>
    <s v="31/12/2025 12:04:36"/>
    <s v="00271"/>
    <s v="HEDER OLIVEIRA SANTANA"/>
    <x v="9"/>
    <s v="AUTOMOVEL"/>
    <s v="ARGO"/>
    <s v="FIAT"/>
    <s v="07674909"/>
    <s v="AUTO POSTO INDIARA"/>
    <s v="INDIARA"/>
    <s v="GO"/>
    <s v="ETANOL COMUM"/>
    <n v="247"/>
    <n v="7.08"/>
    <s v=" Km/L"/>
    <n v="63904"/>
    <n v="34.89"/>
    <n v="4.59"/>
    <n v="160.15"/>
    <s v="10874"/>
    <s v="Planejamento Operaci"/>
    <s v="Planejamento Operaci"/>
    <s v="Operacional"/>
    <m/>
    <d v="2025-12-31T00:00:00"/>
    <x v="8"/>
    <x v="0"/>
    <x v="4"/>
  </r>
  <r>
    <s v="TUF2B45"/>
    <s v="60645800106472420"/>
    <s v="31/12/2025 12:08:34"/>
    <s v="00047"/>
    <s v="KARLA THAISE SILVA CARVALHO"/>
    <x v="37"/>
    <s v="Caminhonete"/>
    <s v="SAVEIRO CS RB MF"/>
    <s v="VW"/>
    <s v="46286315"/>
    <s v="POSTO CENTRAL"/>
    <s v="BOM JESUS"/>
    <s v="GO"/>
    <s v="ETANOL COMUM"/>
    <n v="472"/>
    <n v="10.69"/>
    <s v=" Km/L"/>
    <n v="66940"/>
    <n v="44.14"/>
    <n v="4.6909999999999998"/>
    <n v="207.04"/>
    <s v="0"/>
    <s v="EXT - KSE LOCAÇOES"/>
    <s v="Planejamento Operaci"/>
    <s v="KSE LOCAÇOES"/>
    <m/>
    <d v="2025-12-31T00:00:00"/>
    <x v="8"/>
    <x v="0"/>
    <x v="12"/>
  </r>
  <r>
    <s v="TTY2C25"/>
    <s v="60645800106472430"/>
    <s v="31/12/2025 12:25:33"/>
    <s v="07015"/>
    <s v="EDILEIA DE SOUSA ANTUNES"/>
    <x v="38"/>
    <s v="Caminhonete"/>
    <s v="SAVEIRO CS RB MF"/>
    <s v="VW"/>
    <s v="46286315"/>
    <s v="POSTO CENTRAL"/>
    <s v="BOM JESUS"/>
    <s v="GO"/>
    <s v="ETANOL COMUM"/>
    <n v="395"/>
    <n v="10.8"/>
    <s v=" Km/L"/>
    <n v="55416"/>
    <n v="36.58"/>
    <n v="4.7249999999999996"/>
    <n v="172.83"/>
    <s v="1"/>
    <s v="EXT - KSE LOCAÇOES"/>
    <s v="Planejamento Operaci"/>
    <s v="KSE LOCAÇOES"/>
    <m/>
    <d v="2025-12-31T00:00:00"/>
    <x v="8"/>
    <x v="0"/>
    <x v="12"/>
  </r>
  <r>
    <s v="FCW8F66"/>
    <s v="60645800105124371"/>
    <s v="31/12/2025 13:17:51"/>
    <s v="80246"/>
    <s v="FRANCISCO DE ASSIS SOARES"/>
    <x v="19"/>
    <s v="Caminhão"/>
    <s v="11-180"/>
    <s v="VW"/>
    <s v="45307105"/>
    <s v="POSTO GIRASSOL"/>
    <s v="ITUMBIARA"/>
    <s v="GO"/>
    <s v="DIESEL S-10"/>
    <n v="0"/>
    <n v="0"/>
    <s v=" Km/L"/>
    <n v="0"/>
    <n v="92.11"/>
    <n v="6.09"/>
    <n v="560.95000000000005"/>
    <s v="311247"/>
    <s v="EXT - SAO PEDRO"/>
    <s v="Planejamento Operaci"/>
    <s v="SAO PEDRO"/>
    <m/>
    <d v="2025-12-31T00:00:00"/>
    <x v="8"/>
    <x v="0"/>
    <x v="7"/>
  </r>
  <r>
    <s v="TUQ2H91"/>
    <s v="60645800106437760"/>
    <s v="31/12/2025 13:39:19"/>
    <s v="73410"/>
    <s v="BRUNO SOUSA DIAS"/>
    <x v="66"/>
    <s v="Caminhonete"/>
    <s v="SAVEIRO CD RB MF"/>
    <s v="VOLKSWAGEN"/>
    <s v="45308900"/>
    <s v="POSTO LUPATINI"/>
    <s v="SANTO ANTONIO DA BARRA"/>
    <s v="GO"/>
    <s v="ETANOL COMUM"/>
    <n v="430"/>
    <n v="9.14"/>
    <s v=" Km/L"/>
    <n v="7467"/>
    <n v="47.04"/>
    <n v="4.6900000000000004"/>
    <n v="220.62"/>
    <s v="0"/>
    <s v="EXT - KSE LOCAÇOES"/>
    <s v="Planejamento Operaci"/>
    <s v="KSE LOCAÇOES"/>
    <m/>
    <d v="2025-12-31T00:00:00"/>
    <x v="8"/>
    <x v="0"/>
    <x v="12"/>
  </r>
  <r>
    <s v="NKD1J82"/>
    <s v="60645800105124230"/>
    <s v="31/12/2025 13:46:26"/>
    <s v="52247"/>
    <s v="CARLOS ALBERTO DO ROSARIO"/>
    <x v="19"/>
    <s v="Caminhão"/>
    <s v="24-250/24-250"/>
    <s v="VW"/>
    <s v="81870100"/>
    <s v="POSTO MILLENIUM DIMAG"/>
    <s v="APARECIDA DE GOIANIA"/>
    <s v="GO"/>
    <s v="DIESEL COMUM"/>
    <n v="0"/>
    <n v="0"/>
    <s v=" Km/L"/>
    <n v="0"/>
    <n v="203.73"/>
    <n v="5.54"/>
    <n v="1128.69"/>
    <s v="87513"/>
    <s v="EXT - SAO PEDRO"/>
    <s v="Planejamento Operaci"/>
    <s v="SAO PEDRO"/>
    <m/>
    <d v="2025-12-31T00:00:00"/>
    <x v="8"/>
    <x v="0"/>
    <x v="7"/>
  </r>
  <r>
    <s v="TTP5B47"/>
    <s v="60645800106472110"/>
    <s v="31/12/2025 13:59:49"/>
    <s v="00149"/>
    <s v="MANOELITO METROVICH LIMA"/>
    <x v="40"/>
    <s v="Caminhonete"/>
    <s v="SAVEIRO CS RB MF"/>
    <s v="VW"/>
    <s v="75331801"/>
    <s v="DECIO CEZARINA"/>
    <s v="CEZARINA"/>
    <s v="GO"/>
    <s v="ETANOL COMUM"/>
    <n v="468"/>
    <n v="9.74"/>
    <s v=" Km/L"/>
    <n v="57861"/>
    <n v="48.06"/>
    <n v="4.8899999999999997"/>
    <n v="235.01"/>
    <s v="202512311359"/>
    <s v="EXT - KSE LOCAÇOES"/>
    <s v="Planejamento Operaci"/>
    <s v="KSE LOCAÇOES"/>
    <m/>
    <d v="2025-12-31T00:00:00"/>
    <x v="8"/>
    <x v="0"/>
    <x v="12"/>
  </r>
  <r>
    <s v="TTT2H95"/>
    <s v="60645800106472477"/>
    <s v="31/12/2025 14:15:12"/>
    <s v="52982"/>
    <s v="ROBERTO ANTONIO DE MELO"/>
    <x v="63"/>
    <s v="Caminhonete"/>
    <s v="SAVEIRO CS RB MF"/>
    <s v="VW"/>
    <s v="41826312"/>
    <s v="AUTO POSTO JACARE"/>
    <s v="ACREUNA"/>
    <s v="GO"/>
    <s v="ETANOL COMUM"/>
    <n v="449"/>
    <n v="9.59"/>
    <s v=" Km/L"/>
    <n v="45837"/>
    <n v="46.82"/>
    <n v="4.5709999999999997"/>
    <n v="214"/>
    <s v="311251206"/>
    <s v="EXT - KSE LOCAÇOES"/>
    <s v="Planejamento Operaci"/>
    <s v="KSE LOCAÇOES"/>
    <m/>
    <d v="2025-12-31T00:00:00"/>
    <x v="8"/>
    <x v="0"/>
    <x v="12"/>
  </r>
  <r>
    <s v="TUG2C45"/>
    <s v="60645800106437770"/>
    <s v="31/12/2025 14:45:51"/>
    <s v="03782"/>
    <s v="ELVIS MESSIAS FERNANDES"/>
    <x v="54"/>
    <s v="Utilitário"/>
    <s v="SAVEIRO"/>
    <s v="FIAT"/>
    <s v="81889412"/>
    <s v="POSTO ZERO UM"/>
    <s v="RIO VERDE"/>
    <s v="GO"/>
    <s v="ETANOL COMUM"/>
    <n v="420"/>
    <n v="10.119999999999999"/>
    <s v=" Km/L"/>
    <n v="60406"/>
    <n v="41.51"/>
    <n v="4.79"/>
    <n v="198.83"/>
    <s v="0"/>
    <s v="EXT - KSE LOCAÇOES"/>
    <s v="Planejamento Operaci"/>
    <s v="KSE LOCAÇOES"/>
    <m/>
    <d v="2025-12-31T00:00:00"/>
    <x v="8"/>
    <x v="0"/>
    <x v="12"/>
  </r>
  <r>
    <s v="TFV8C74"/>
    <s v="60645800106437299"/>
    <s v="31/12/2025 16:59:49"/>
    <s v="79612"/>
    <s v="GLEISON DUARTE BRITO"/>
    <x v="34"/>
    <s v="Automóvel"/>
    <s v="AMBULANCIA"/>
    <s v="VOLKSWAGEN"/>
    <s v="07674909"/>
    <s v="AUTO POSTO INDIARA"/>
    <s v="INDIARA"/>
    <s v="GO"/>
    <s v="DIESEL S-10"/>
    <n v="215"/>
    <n v="4.54"/>
    <s v=" Km/L"/>
    <n v="7677"/>
    <n v="47.37"/>
    <n v="5.95"/>
    <n v="281.85000000000002"/>
    <s v="10880"/>
    <s v="Planejamento Operaci"/>
    <s v="Planejamento Operaci"/>
    <s v="RESGATE"/>
    <m/>
    <d v="2025-12-31T00:00:00"/>
    <x v="8"/>
    <x v="0"/>
    <x v="13"/>
  </r>
  <r>
    <s v="TFW3J34"/>
    <s v="60645800106437440"/>
    <s v="31/12/2025 17:00:09"/>
    <s v="70145"/>
    <s v="LUCAS HENRIQUE MAGALHAES DE SOUZA "/>
    <x v="49"/>
    <s v="EQUIPAMENTOS"/>
    <s v="AMBULANCIA"/>
    <s v="OUTROS"/>
    <s v="46286315"/>
    <s v="POSTO CENTRAL"/>
    <s v="BOM JESUS"/>
    <s v="GO"/>
    <s v="DIESEL S-10"/>
    <n v="332"/>
    <n v="6.6"/>
    <s v=" Km/L"/>
    <n v="10144"/>
    <n v="50.31"/>
    <n v="6.24"/>
    <n v="313.93"/>
    <s v="1"/>
    <s v="Planejamento Operaci"/>
    <s v="Planejamento Operaci"/>
    <s v="Operacional"/>
    <m/>
    <d v="2025-12-31T00:00:00"/>
    <x v="8"/>
    <x v="0"/>
    <x v="13"/>
  </r>
  <r>
    <s v="TGE1F64"/>
    <s v="60645800106437404"/>
    <s v="31/12/2025 17:09:33"/>
    <s v="70145"/>
    <s v="LUCAS HENRIQUE MAGALHAES DE SOUZA "/>
    <x v="33"/>
    <s v="Caminhonete"/>
    <s v="AMBULANCIA DUCATO"/>
    <s v="FIAT"/>
    <s v="53030006"/>
    <s v="KR TREVO"/>
    <s v="SANTA HELENA DE GOIAS"/>
    <s v="GO"/>
    <s v="DIESEL S-10"/>
    <n v="455"/>
    <n v="6.69"/>
    <s v=" Km/L"/>
    <n v="9314"/>
    <n v="68.06"/>
    <n v="6.19"/>
    <n v="421.32"/>
    <s v="1"/>
    <s v="Planejamento Operaci"/>
    <s v="Planejamento Operaci"/>
    <s v="Operacional"/>
    <m/>
    <d v="2025-12-31T00:00:00"/>
    <x v="8"/>
    <x v="0"/>
    <x v="13"/>
  </r>
  <r>
    <s v="TTQ3C61"/>
    <s v="60645800106472501"/>
    <s v="31/12/2025 17:11:42"/>
    <s v="46440"/>
    <s v="PAULO SOUSA DIAS"/>
    <x v="44"/>
    <s v="Caminhonete"/>
    <s v="SAVEIRO CS RB MF"/>
    <s v="VW"/>
    <s v="45308900"/>
    <s v="POSTO LUPATINI"/>
    <s v="SANTO ANTONIO DA BARRA"/>
    <s v="GO"/>
    <s v="ETANOL COMUM"/>
    <n v="423"/>
    <n v="9.84"/>
    <s v=" Km/L"/>
    <n v="46955"/>
    <n v="42.98"/>
    <n v="4.6900000000000004"/>
    <n v="201.58"/>
    <s v="0"/>
    <s v="EXT - KSE LOCAÇOES"/>
    <s v="Planejamento Operaci"/>
    <s v="KSE LOCAÇOES"/>
    <m/>
    <d v="2025-12-31T00:00:00"/>
    <x v="8"/>
    <x v="0"/>
    <x v="12"/>
  </r>
  <r>
    <s v="TIV6G27"/>
    <s v="60645800106184069"/>
    <s v="31/12/2025 18:09:17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399"/>
    <n v="5.54"/>
    <s v=" Km/L"/>
    <n v="17991"/>
    <n v="71.989999999999995"/>
    <n v="5.99"/>
    <n v="431.23"/>
    <s v="311265260"/>
    <s v="EXT - LUCCA JR"/>
    <s v="Planejamento Operaci"/>
    <s v="LUCCA JR"/>
    <m/>
    <d v="2025-12-31T00:00:00"/>
    <x v="8"/>
    <x v="0"/>
    <x v="11"/>
  </r>
  <r>
    <s v="TIV6G27"/>
    <m/>
    <s v="31/12/2025 18:09:17"/>
    <m/>
    <m/>
    <x v="30"/>
    <m/>
    <m/>
    <m/>
    <m/>
    <s v="AUTO POSTO JACARE"/>
    <m/>
    <m/>
    <s v="ARLA-32"/>
    <s v="-"/>
    <s v="-"/>
    <s v=" Km/L"/>
    <s v="-"/>
    <n v="7"/>
    <m/>
    <n v="23.13"/>
    <m/>
    <m/>
    <s v="Planejamento Operaci"/>
    <s v="LUCCA JR"/>
    <m/>
    <d v="2025-12-31T00:00:00"/>
    <x v="8"/>
    <x v="0"/>
    <x v="11"/>
  </r>
  <r>
    <s v="TUF2B45"/>
    <s v="60645800106472420"/>
    <s v="31/12/2025 18:13:19"/>
    <s v="00047"/>
    <s v="KARLA THAISE SILVA CARVALHO"/>
    <x v="37"/>
    <s v="Caminhonete"/>
    <s v="SAVEIRO CS RB MF"/>
    <s v="VW"/>
    <s v="46286315"/>
    <s v="POSTO CENTRAL"/>
    <s v="BOM JESUS"/>
    <s v="GO"/>
    <s v="ETANOL COMUM"/>
    <n v="260"/>
    <n v="8.4"/>
    <s v=" Km/L"/>
    <n v="67200"/>
    <n v="30.94"/>
    <n v="4.6900000000000004"/>
    <n v="145.12"/>
    <s v="1"/>
    <s v="EXT - KSE LOCAÇOES"/>
    <s v="Planejamento Operaci"/>
    <s v="KSE LOCAÇOES"/>
    <m/>
    <d v="2025-12-31T00:00:00"/>
    <x v="8"/>
    <x v="0"/>
    <x v="12"/>
  </r>
  <r>
    <s v="TUW2D74"/>
    <s v="60645800105124310"/>
    <s v="31/12/2025 18:29:59"/>
    <s v="03339"/>
    <s v="MAYARA MARTINS DA SILVA SOUZA"/>
    <x v="35"/>
    <s v="Automóvel"/>
    <s v="CHEVROLET/S10 LS DD4"/>
    <s v="CHEVROLET"/>
    <s v="45307105"/>
    <s v="POSTO GIRASSOL"/>
    <s v="ITUMBIARA"/>
    <s v="GO"/>
    <s v="DIESEL S-10"/>
    <n v="837"/>
    <n v="14.84"/>
    <s v=" Km/L"/>
    <n v="52998"/>
    <n v="56.42"/>
    <n v="6.09"/>
    <n v="343.6"/>
    <s v="311266"/>
    <s v="Planejamento Operaci"/>
    <s v="Planejamento Operaci"/>
    <s v="Operacional"/>
    <m/>
    <d v="2025-12-31T00:00:00"/>
    <x v="8"/>
    <x v="0"/>
    <x v="12"/>
  </r>
  <r>
    <s v="TTP5B47"/>
    <s v="60645800106472110"/>
    <s v="31/12/2025 18:34:10"/>
    <s v="00149"/>
    <s v="MANOELITO METROVICH LIMA"/>
    <x v="40"/>
    <s v="Caminhonete"/>
    <s v="SAVEIRO CS RB MF"/>
    <s v="VW"/>
    <s v="07674909"/>
    <s v="AUTO POSTO INDIARA"/>
    <s v="INDIARA"/>
    <s v="GO"/>
    <s v="ETANOL COMUM"/>
    <n v="213"/>
    <n v="9.17"/>
    <s v=" Km/L"/>
    <n v="58074"/>
    <n v="23.22"/>
    <n v="4.59"/>
    <n v="106.58"/>
    <s v="10882"/>
    <s v="EXT - KSE LOCAÇOES"/>
    <s v="Planejamento Operaci"/>
    <s v="KSE LOCAÇOES"/>
    <m/>
    <d v="2025-12-31T00:00:00"/>
    <x v="8"/>
    <x v="0"/>
    <x v="12"/>
  </r>
  <r>
    <s v="TTY2C25"/>
    <s v="60645800106472430"/>
    <s v="31/12/2025 18:38:02"/>
    <s v="07015"/>
    <s v="EDILEIA DE SOUSA ANTUNES"/>
    <x v="38"/>
    <s v="Caminhonete"/>
    <s v="SAVEIRO CS RB MF"/>
    <s v="VW"/>
    <s v="46286315"/>
    <s v="POSTO CENTRAL"/>
    <s v="BOM JESUS"/>
    <s v="GO"/>
    <s v="ETANOL COMUM"/>
    <n v="201"/>
    <n v="8.89"/>
    <s v=" Km/L"/>
    <n v="55617"/>
    <n v="22.61"/>
    <n v="4.6909999999999998"/>
    <n v="106.06"/>
    <s v="1"/>
    <s v="EXT - KSE LOCAÇOES"/>
    <s v="Planejamento Operaci"/>
    <s v="KSE LOCAÇOES"/>
    <m/>
    <d v="2025-12-31T00:00:00"/>
    <x v="8"/>
    <x v="0"/>
    <x v="12"/>
  </r>
  <r>
    <s v="TTQ4C10"/>
    <s v="60645800106553930"/>
    <s v="31/12/2025 18:42:46"/>
    <s v="93910"/>
    <s v="DIVINO AVELINO DOS SANTOS"/>
    <x v="31"/>
    <s v="Caminhonete"/>
    <s v="Caminhonete S10"/>
    <s v="CHEVROLET"/>
    <s v="26406711"/>
    <s v="POSTO ZANDONADI"/>
    <s v="GUAPO"/>
    <s v="GO"/>
    <s v="DIESEL S-10"/>
    <n v="802"/>
    <n v="14.76"/>
    <s v=" Km/L"/>
    <n v="65487"/>
    <n v="54.35"/>
    <n v="6.19"/>
    <n v="336.43"/>
    <s v="311267319"/>
    <s v="Planejamento Operaci"/>
    <s v="Planejamento Operaci"/>
    <s v="INSPENCAO"/>
    <m/>
    <d v="2025-12-31T00:00:00"/>
    <x v="8"/>
    <x v="0"/>
    <x v="12"/>
  </r>
  <r>
    <s v="TFM4H34"/>
    <s v="60645800106437340"/>
    <s v="31/12/2025 19:44:26"/>
    <s v="70145"/>
    <s v="LUCAS HENRIQUE MAGALHAES DE SOUZA "/>
    <x v="46"/>
    <s v="EQUIPAMENTOS"/>
    <s v="AMBULANCIA"/>
    <s v="OUTROS"/>
    <s v="45308900"/>
    <s v="POSTO LUPATINI"/>
    <s v="SANTO ANTONIO DA BARRA"/>
    <s v="GO"/>
    <s v="DIESEL S-10"/>
    <n v="252"/>
    <n v="6.2"/>
    <s v=" Km/L"/>
    <n v="6575"/>
    <n v="40.659999999999997"/>
    <n v="6.391"/>
    <n v="259.86"/>
    <s v="0"/>
    <s v="Planejamento Operaci"/>
    <s v="Planejamento Operaci"/>
    <s v="Operacional"/>
    <m/>
    <d v="2025-12-31T00:00:00"/>
    <x v="8"/>
    <x v="0"/>
    <x v="13"/>
  </r>
  <r>
    <s v="TUQ2H91"/>
    <s v="60645800106437760"/>
    <s v="31/12/2025 21:08:37"/>
    <s v="03102"/>
    <s v="EDES GONÇALVES DA SILVA"/>
    <x v="66"/>
    <s v="Caminhonete"/>
    <s v="SAVEIRO CD RB MF"/>
    <s v="VOLKSWAGEN"/>
    <s v="45341508"/>
    <s v="POSTO ALTO DA SERRA"/>
    <s v="ITUMBIARA"/>
    <s v="GO"/>
    <s v="ETANOL COMUM"/>
    <n v="275"/>
    <n v="7.42"/>
    <s v=" Km/L"/>
    <n v="7742"/>
    <n v="37.07"/>
    <n v="4.6399999999999997"/>
    <n v="172"/>
    <s v="0"/>
    <s v="EXT - KSE LOCAÇOES"/>
    <s v="Planejamento Operaci"/>
    <s v="KSE LOCAÇOES"/>
    <m/>
    <d v="2025-12-31T00:00:00"/>
    <x v="8"/>
    <x v="0"/>
    <x v="12"/>
  </r>
  <r>
    <s v="TTT2H95"/>
    <s v="60645800106472477"/>
    <s v="31/12/2025 22:01:15"/>
    <s v="05806"/>
    <s v="JOSE EMERSON LEITE DOS SANTOS"/>
    <x v="63"/>
    <s v="Caminhonete"/>
    <s v="SAVEIRO CS RB MF"/>
    <s v="VW"/>
    <s v="07674909"/>
    <s v="AUTO POSTO INDIARA"/>
    <s v="INDIARA"/>
    <s v="GO"/>
    <s v="ETANOL COMUM"/>
    <n v="432"/>
    <n v="9.44"/>
    <s v=" Km/L"/>
    <n v="46269"/>
    <n v="45.76"/>
    <n v="4.59"/>
    <n v="210.04"/>
    <s v="10885"/>
    <s v="EXT - KSE LOCAÇOES"/>
    <s v="Planejamento Operaci"/>
    <s v="KSE LOCAÇOES"/>
    <m/>
    <d v="2025-12-31T00:00:00"/>
    <x v="8"/>
    <x v="0"/>
    <x v="12"/>
  </r>
  <r>
    <s v="TTR3A31"/>
    <s v="60645800106472404"/>
    <s v="31/12/2025 23:13:25"/>
    <s v="01836"/>
    <s v="DANILLO ROSA CARDOSO"/>
    <x v="53"/>
    <s v="Caminhonete"/>
    <s v="SAVEIRO CS RB MF"/>
    <s v="VW"/>
    <s v="46209914"/>
    <s v="DECIO RIO VERDE"/>
    <s v="RIO VERDE"/>
    <s v="GO"/>
    <s v="ETANOL COMUM"/>
    <n v="379"/>
    <n v="8.25"/>
    <s v=" Km/L"/>
    <n v="54707"/>
    <n v="45.92"/>
    <n v="4.59"/>
    <n v="210.77"/>
    <s v="202512312312"/>
    <s v="EXT - KSE LOCAÇOES"/>
    <s v="Planejamento Operaci"/>
    <s v="KSE LOCAÇOES"/>
    <m/>
    <d v="2025-12-31T00:00:00"/>
    <x v="8"/>
    <x v="0"/>
    <x v="12"/>
  </r>
  <r>
    <s v="TUG2C45"/>
    <s v="60645800106437770"/>
    <s v="31/12/2025 23:16:48"/>
    <s v="02025"/>
    <s v="TIAGO PEREIRA SANTOS"/>
    <x v="54"/>
    <s v="Utilitário"/>
    <s v="SAVEIRO"/>
    <s v="FIAT"/>
    <s v="81889412"/>
    <s v="POSTO ZERO UM"/>
    <s v="RIO VERDE"/>
    <s v="GO"/>
    <s v="ETANOL COMUM"/>
    <n v="416"/>
    <n v="11.3"/>
    <s v=" Km/L"/>
    <n v="60822"/>
    <n v="36.82"/>
    <n v="4.79"/>
    <n v="176.37"/>
    <s v="1"/>
    <s v="EXT - KSE LOCAÇOES"/>
    <s v="Planejamento Operaci"/>
    <s v="KSE LOCAÇOES"/>
    <m/>
    <d v="2025-12-31T00:00:00"/>
    <x v="8"/>
    <x v="0"/>
    <x v="12"/>
  </r>
  <r>
    <s v="TUK2D26"/>
    <s v="60645800106553790"/>
    <s v="01/01/2026 01:19:45"/>
    <s v="70552"/>
    <s v="ARMANDO DA SILVA OLIVIEIRA NETO"/>
    <x v="42"/>
    <s v="Caminhonete"/>
    <s v="Caminhonete S10"/>
    <s v="CHEVROLET"/>
    <s v="81889412"/>
    <s v="POSTO ZERO UM"/>
    <s v="RIO VERDE"/>
    <s v="GO"/>
    <s v="DIESEL S-10"/>
    <n v="616"/>
    <n v="13.27"/>
    <s v=" Km/L"/>
    <n v="58705"/>
    <n v="46.42"/>
    <n v="6.09"/>
    <n v="282.7"/>
    <s v="1"/>
    <s v="Planejamento Operaci"/>
    <s v="Planejamento Operaci"/>
    <s v="INSPENCAO"/>
    <m/>
    <d v="2026-01-01T00:00:00"/>
    <x v="9"/>
    <x v="1"/>
    <x v="12"/>
  </r>
  <r>
    <s v="TTP5B47"/>
    <s v="60645800106472110"/>
    <s v="01/01/2026 03:32:01"/>
    <s v="99531"/>
    <s v="RODRIGO RODRIGUES BARROS"/>
    <x v="40"/>
    <s v="Caminhonete"/>
    <s v="SAVEIRO CS RB MF"/>
    <s v="VW"/>
    <s v="07674909"/>
    <s v="AUTO POSTO INDIARA"/>
    <s v="INDIARA"/>
    <s v="GO"/>
    <s v="ETANOL COMUM"/>
    <n v="450"/>
    <n v="11.01"/>
    <s v=" Km/L"/>
    <n v="58524"/>
    <n v="40.89"/>
    <n v="4.79"/>
    <n v="195.87"/>
    <s v="10887"/>
    <s v="EXT - KSE LOCAÇOES"/>
    <s v="Planejamento Operaci"/>
    <s v="KSE LOCAÇOES"/>
    <m/>
    <d v="2026-01-01T00:00:00"/>
    <x v="9"/>
    <x v="1"/>
    <x v="12"/>
  </r>
  <r>
    <s v="TUF2B45"/>
    <s v="60645800106472420"/>
    <s v="01/01/2026 04:43:08"/>
    <s v="03398"/>
    <s v="JOSIMAR VENANCIO SANTOS SILVA"/>
    <x v="37"/>
    <s v="Caminhonete"/>
    <s v="SAVEIRO CS RB MF"/>
    <s v="VW"/>
    <s v="75331003"/>
    <s v="SUPERVIA LAGOA"/>
    <s v="RIO VERDE"/>
    <s v="GO"/>
    <s v="ETANOL COMUM"/>
    <n v="396"/>
    <n v="9.34"/>
    <s v=" Km/L"/>
    <n v="67596"/>
    <n v="42.4"/>
    <n v="4.49"/>
    <n v="190.38"/>
    <s v="0"/>
    <s v="EXT - KSE LOCAÇOES"/>
    <s v="Planejamento Operaci"/>
    <s v="KSE LOCAÇOES"/>
    <m/>
    <d v="2026-01-01T00:00:00"/>
    <x v="9"/>
    <x v="1"/>
    <x v="12"/>
  </r>
  <r>
    <s v="TTQ3C61"/>
    <s v="60645800106472501"/>
    <s v="01/01/2026 06:24:37"/>
    <s v="03762"/>
    <s v="EDIVANDO SANTOS DA SILVA"/>
    <x v="44"/>
    <s v="Caminhonete"/>
    <s v="SAVEIRO CS RB MF"/>
    <s v="VW"/>
    <s v="45308900"/>
    <s v="POSTO LUPATINI"/>
    <s v="SANTO ANTONIO DA BARRA"/>
    <s v="GO"/>
    <s v="ETANOL COMUM"/>
    <n v="580"/>
    <n v="12.37"/>
    <s v=" Km/L"/>
    <n v="47535"/>
    <n v="46.89"/>
    <n v="4.6900000000000004"/>
    <n v="219.91"/>
    <s v="0"/>
    <s v="EXT - KSE LOCAÇOES"/>
    <s v="Planejamento Operaci"/>
    <s v="KSE LOCAÇOES"/>
    <m/>
    <d v="2026-01-01T00:00:00"/>
    <x v="9"/>
    <x v="1"/>
    <x v="12"/>
  </r>
  <r>
    <s v="TTY2C25"/>
    <s v="60645800106472430"/>
    <s v="01/01/2026 07:17:25"/>
    <s v="05644"/>
    <s v="GEOVANE SEVERIANO DA SILVA"/>
    <x v="38"/>
    <s v="Caminhonete"/>
    <s v="SAVEIRO CS RB MF"/>
    <s v="VW"/>
    <s v="45307105"/>
    <s v="POSTO GIRASSOL"/>
    <s v="ITUMBIARA"/>
    <s v="GO"/>
    <s v="ETANOL COMUM"/>
    <n v="495"/>
    <n v="12.43"/>
    <s v=" Km/L"/>
    <n v="56112"/>
    <n v="39.81"/>
    <n v="4.6900000000000004"/>
    <n v="186.71"/>
    <s v="101261"/>
    <s v="EXT - KSE LOCAÇOES"/>
    <s v="Planejamento Operaci"/>
    <s v="KSE LOCAÇOES"/>
    <m/>
    <d v="2026-01-01T00:00:00"/>
    <x v="9"/>
    <x v="1"/>
    <x v="12"/>
  </r>
  <r>
    <s v="TTT2H95"/>
    <s v="60645800106472477"/>
    <s v="01/01/2026 07:39:11"/>
    <s v="01042"/>
    <s v="EDUARDO SANTOS"/>
    <x v="63"/>
    <s v="Caminhonete"/>
    <s v="SAVEIRO CS RB MF"/>
    <s v="VW"/>
    <s v="41826312"/>
    <s v="AUTO POSTO JACARE"/>
    <s v="ACREUNA"/>
    <s v="GO"/>
    <s v="ETANOL COMUM"/>
    <n v="449"/>
    <n v="9.56"/>
    <s v=" Km/L"/>
    <n v="46718"/>
    <n v="46.99"/>
    <n v="4.57"/>
    <n v="214.75"/>
    <s v="10127454"/>
    <s v="EXT - KSE LOCAÇOES"/>
    <s v="Planejamento Operaci"/>
    <s v="KSE LOCAÇOES"/>
    <m/>
    <d v="2026-01-01T00:00:00"/>
    <x v="9"/>
    <x v="1"/>
    <x v="12"/>
  </r>
  <r>
    <s v="TTR3A31"/>
    <s v="60645800106472404"/>
    <s v="01/01/2026 10:36:00"/>
    <s v="00386"/>
    <s v="RAFAEL SOUZA LIMA"/>
    <x v="53"/>
    <s v="Caminhonete"/>
    <s v="SAVEIRO CS RB MF"/>
    <s v="VW"/>
    <s v="46209914"/>
    <s v="DECIO RIO VERDE"/>
    <s v="RIO VERDE"/>
    <s v="GO"/>
    <s v="ETANOL COMUM"/>
    <n v="501"/>
    <n v="10.55"/>
    <s v=" Km/L"/>
    <n v="55208"/>
    <n v="47.49"/>
    <n v="4.5910000000000002"/>
    <n v="218.02"/>
    <s v="202601011035"/>
    <s v="EXT - KSE LOCAÇOES"/>
    <s v="Planejamento Operaci"/>
    <s v="KSE LOCAÇOES"/>
    <m/>
    <d v="2026-01-01T00:00:00"/>
    <x v="9"/>
    <x v="1"/>
    <x v="12"/>
  </r>
  <r>
    <s v="TUG2C45"/>
    <s v="60645800106437770"/>
    <s v="01/01/2026 11:16:39"/>
    <s v="80560"/>
    <s v="EDMAR PEREIRA COSTA"/>
    <x v="54"/>
    <s v="Utilitário"/>
    <s v="SAVEIRO"/>
    <s v="FIAT"/>
    <s v="81889412"/>
    <s v="POSTO ZERO UM"/>
    <s v="RIO VERDE"/>
    <s v="GO"/>
    <s v="ETANOL COMUM"/>
    <n v="487"/>
    <n v="10.17"/>
    <s v=" Km/L"/>
    <n v="61309"/>
    <n v="47.88"/>
    <n v="4.79"/>
    <n v="229.35"/>
    <s v="1"/>
    <s v="EXT - KSE LOCAÇOES"/>
    <s v="Planejamento Operaci"/>
    <s v="KSE LOCAÇOES"/>
    <m/>
    <d v="2026-01-01T00:00:00"/>
    <x v="9"/>
    <x v="1"/>
    <x v="12"/>
  </r>
  <r>
    <s v="TUG2C45"/>
    <s v="60645800106437770"/>
    <s v="01/01/2026 11:25:40"/>
    <s v="80560"/>
    <s v="EDMAR PEREIRA COSTA"/>
    <x v="54"/>
    <s v="Utilitário"/>
    <s v="SAVEIRO"/>
    <s v="FIAT"/>
    <s v="81889412"/>
    <s v="POSTO ZERO UM"/>
    <s v="RIO VERDE"/>
    <s v="GO"/>
    <s v="ETANOL COMUM"/>
    <n v="0"/>
    <n v="0"/>
    <s v=" Km/L"/>
    <n v="61309"/>
    <n v="47.88"/>
    <n v="4.7939999999999996"/>
    <n v="229.55"/>
    <s v="1"/>
    <s v="EXT - KSE LOCAÇOES"/>
    <s v="Planejamento Operaci"/>
    <s v="KSE LOCAÇOES"/>
    <m/>
    <d v="2026-01-01T00:00:00"/>
    <x v="9"/>
    <x v="1"/>
    <x v="12"/>
  </r>
  <r>
    <s v="TGC9A34"/>
    <s v="60645800106437250"/>
    <s v="01/01/2026 12:31:23"/>
    <s v="02679"/>
    <s v="DIOGO MARCAL PEREIRA"/>
    <x v="48"/>
    <s v="EQUIPAMENTOS"/>
    <s v="AMBULANCIA"/>
    <s v="OUTROS"/>
    <s v="26406711"/>
    <s v="POSTO ZANDONADI"/>
    <s v="GUAPO"/>
    <s v="GO"/>
    <s v="DIESEL S-10"/>
    <n v="113"/>
    <n v="4.54"/>
    <s v=" Km/L"/>
    <n v="8703"/>
    <n v="24.88"/>
    <n v="6.19"/>
    <n v="154.01"/>
    <s v="10145023"/>
    <s v="Planejamento Operaci"/>
    <s v="Planejamento Operaci"/>
    <s v="Operacional"/>
    <m/>
    <d v="2026-01-01T00:00:00"/>
    <x v="9"/>
    <x v="1"/>
    <x v="13"/>
  </r>
  <r>
    <s v="TTY2C25"/>
    <s v="60645800106472430"/>
    <s v="01/01/2026 14:28:46"/>
    <s v="36807"/>
    <s v="ALEX DOS SANTOS"/>
    <x v="38"/>
    <s v="Caminhonete"/>
    <s v="SAVEIRO CS RB MF"/>
    <s v="VW"/>
    <s v="45307105"/>
    <s v="POSTO GIRASSOL"/>
    <s v="ITUMBIARA"/>
    <s v="GO"/>
    <s v="ETANOL ADITIVADO"/>
    <n v="262"/>
    <n v="6.45"/>
    <s v=" Km/L"/>
    <n v="56374"/>
    <n v="40.619999999999997"/>
    <n v="4.6900000000000004"/>
    <n v="190.51"/>
    <s v="101520"/>
    <s v="EXT - KSE LOCAÇOES"/>
    <s v="Planejamento Operaci"/>
    <s v="KSE LOCAÇOES"/>
    <m/>
    <d v="2026-01-01T00:00:00"/>
    <x v="9"/>
    <x v="1"/>
    <x v="12"/>
  </r>
  <r>
    <s v="TFF5D72"/>
    <s v="60645800105143780"/>
    <s v="01/01/2026 14:42:46"/>
    <s v="73410"/>
    <s v="BRUNO SOUSA DIAS"/>
    <x v="2"/>
    <s v="AUTOMOVEL"/>
    <s v="ARGO"/>
    <s v="FIAT"/>
    <s v="75331003"/>
    <s v="SUPERVIA LAGOA"/>
    <s v="RIO VERDE"/>
    <s v="GO"/>
    <s v="ETANOL COMUM"/>
    <n v="333"/>
    <n v="8.9"/>
    <s v=" Km/L"/>
    <n v="25598"/>
    <n v="37.42"/>
    <n v="4.49"/>
    <n v="168.02"/>
    <s v="0"/>
    <s v="Planejamento Operaci"/>
    <s v="Planejamento Operaci"/>
    <s v="Operacional"/>
    <m/>
    <d v="2026-01-01T00:00:00"/>
    <x v="9"/>
    <x v="1"/>
    <x v="0"/>
  </r>
  <r>
    <s v="TTQ4C10"/>
    <s v="60645800106553930"/>
    <s v="01/01/2026 15:19:27"/>
    <s v="26126"/>
    <s v="MARIVALDO GONÇALVES"/>
    <x v="31"/>
    <s v="Caminhonete"/>
    <s v="Caminhonete S10"/>
    <s v="CHEVROLET"/>
    <s v="26406711"/>
    <s v="POSTO ZANDONADI"/>
    <s v="GUAPO"/>
    <s v="GO"/>
    <s v="DIESEL S-10"/>
    <n v="943"/>
    <n v="15.16"/>
    <s v=" Km/L"/>
    <n v="66430"/>
    <n v="62.2"/>
    <n v="6.1909999999999998"/>
    <n v="385.07"/>
    <s v="10155108"/>
    <s v="Planejamento Operaci"/>
    <s v="Planejamento Operaci"/>
    <s v="INSPENCAO"/>
    <m/>
    <d v="2026-01-01T00:00:00"/>
    <x v="9"/>
    <x v="1"/>
    <x v="12"/>
  </r>
  <r>
    <s v="TUK2D26"/>
    <s v="60645800106553790"/>
    <s v="01/01/2026 15:37:35"/>
    <s v="02527"/>
    <s v="ALCIENE MARTINS PONTES"/>
    <x v="42"/>
    <s v="Caminhonete"/>
    <s v="Caminhonete S10"/>
    <s v="CHEVROLET"/>
    <s v="75331003"/>
    <s v="SUPERVIA LAGOA"/>
    <s v="RIO VERDE"/>
    <s v="GO"/>
    <s v="DIESEL S-10"/>
    <n v="644"/>
    <n v="12.82"/>
    <s v=" Km/L"/>
    <n v="59349"/>
    <n v="50.25"/>
    <n v="6.19"/>
    <n v="311.05"/>
    <s v="0"/>
    <s v="Planejamento Operaci"/>
    <s v="Planejamento Operaci"/>
    <s v="INSPENCAO"/>
    <m/>
    <d v="2026-01-01T00:00:00"/>
    <x v="9"/>
    <x v="1"/>
    <x v="12"/>
  </r>
  <r>
    <s v="TUF2B45"/>
    <s v="60645800106472420"/>
    <s v="01/01/2026 15:58:26"/>
    <s v="01318"/>
    <s v="JOAO BATISTA REIS"/>
    <x v="37"/>
    <s v="Caminhonete"/>
    <s v="SAVEIRO CS RB MF"/>
    <s v="VW"/>
    <s v="75331003"/>
    <s v="SUPERVIA LAGOA"/>
    <s v="RIO VERDE"/>
    <s v="GO"/>
    <s v="ETANOL COMUM"/>
    <n v="506"/>
    <n v="10.38"/>
    <s v=" Km/L"/>
    <n v="68102"/>
    <n v="48.73"/>
    <n v="4.4889999999999999"/>
    <n v="218.75"/>
    <s v="0"/>
    <s v="EXT - KSE LOCAÇOES"/>
    <s v="Planejamento Operaci"/>
    <s v="KSE LOCAÇOES"/>
    <m/>
    <d v="2026-01-01T00:00:00"/>
    <x v="9"/>
    <x v="1"/>
    <x v="12"/>
  </r>
  <r>
    <s v="TTP5B47"/>
    <s v="60645800106472110"/>
    <s v="01/01/2026 16:24:28"/>
    <s v="02396"/>
    <s v="RENATO DE ALMEIDA VIEIRA"/>
    <x v="40"/>
    <s v="Caminhonete"/>
    <s v="SAVEIRO CS RB MF"/>
    <s v="VW"/>
    <s v="07674909"/>
    <s v="AUTO POSTO INDIARA"/>
    <s v="INDIARA"/>
    <s v="GO"/>
    <s v="ETANOL COMUM"/>
    <n v="539"/>
    <n v="11.65"/>
    <s v=" Km/L"/>
    <n v="59063"/>
    <n v="46.28"/>
    <n v="4.59"/>
    <n v="212.43"/>
    <s v="10890"/>
    <s v="EXT - KSE LOCAÇOES"/>
    <s v="Planejamento Operaci"/>
    <s v="KSE LOCAÇOES"/>
    <m/>
    <d v="2026-01-01T00:00:00"/>
    <x v="9"/>
    <x v="1"/>
    <x v="12"/>
  </r>
  <r>
    <s v="TTT2H95"/>
    <s v="60645800106472477"/>
    <s v="01/01/2026 17:46:59"/>
    <s v="01042"/>
    <s v="EDUARDO SANTOS"/>
    <x v="63"/>
    <s v="Caminhonete"/>
    <s v="SAVEIRO CS RB MF"/>
    <s v="VW"/>
    <s v="41826312"/>
    <s v="AUTO POSTO JACARE"/>
    <s v="ACREUNA"/>
    <s v="GO"/>
    <s v="ETANOL COMUM"/>
    <n v="519"/>
    <n v="11.24"/>
    <s v=" Km/L"/>
    <n v="47237"/>
    <n v="46.19"/>
    <n v="4.57"/>
    <n v="211.11"/>
    <s v="10163916"/>
    <s v="EXT - KSE LOCAÇOES"/>
    <s v="Planejamento Operaci"/>
    <s v="KSE LOCAÇOES"/>
    <m/>
    <d v="2026-01-01T00:00:00"/>
    <x v="9"/>
    <x v="1"/>
    <x v="12"/>
  </r>
  <r>
    <s v="TUW2D74"/>
    <s v="60645800105124310"/>
    <s v="01/01/2026 18:22:53"/>
    <s v="77093"/>
    <s v="AGNALDO FERREIRA DA CUNHA"/>
    <x v="35"/>
    <s v="Automóvel"/>
    <s v="CHEVROLET/S10 LS DD4"/>
    <s v="CHEVROLET"/>
    <s v="45364511"/>
    <s v="AUTO POSTO CERRADO 4"/>
    <s v="ITUMBIARA"/>
    <s v="GO"/>
    <s v="DIESEL S-10"/>
    <n v="929"/>
    <n v="14.57"/>
    <s v=" Km/L"/>
    <n v="53927"/>
    <n v="63.77"/>
    <n v="5.69"/>
    <n v="362.85"/>
    <s v="372891"/>
    <s v="Planejamento Operaci"/>
    <s v="Planejamento Operaci"/>
    <s v="Operacional"/>
    <m/>
    <d v="2026-01-01T00:00:00"/>
    <x v="9"/>
    <x v="1"/>
    <x v="12"/>
  </r>
  <r>
    <s v="TTQ3C61"/>
    <s v="60645800106472501"/>
    <s v="01/01/2026 18:35:21"/>
    <s v="46440"/>
    <s v="PAULO SOUSA DIAS"/>
    <x v="44"/>
    <s v="Caminhonete"/>
    <s v="SAVEIRO CS RB MF"/>
    <s v="VW"/>
    <s v="45308900"/>
    <s v="POSTO LUPATINI"/>
    <s v="SANTO ANTONIO DA BARRA"/>
    <s v="GO"/>
    <s v="ETANOL COMUM"/>
    <n v="485"/>
    <n v="10.79"/>
    <s v=" Km/L"/>
    <n v="48020"/>
    <n v="44.95"/>
    <n v="4.6900000000000004"/>
    <n v="210.82"/>
    <s v="0"/>
    <s v="EXT - KSE LOCAÇOES"/>
    <s v="Planejamento Operaci"/>
    <s v="KSE LOCAÇOES"/>
    <m/>
    <d v="2026-01-01T00:00:00"/>
    <x v="9"/>
    <x v="1"/>
    <x v="12"/>
  </r>
  <r>
    <s v="TTY2C25"/>
    <s v="60645800106472430"/>
    <s v="01/01/2026 18:41:46"/>
    <s v="36807"/>
    <s v="ALEX DOS SANTOS"/>
    <x v="38"/>
    <s v="Caminhonete"/>
    <s v="SAVEIRO CS RB MF"/>
    <s v="VW"/>
    <s v="45307105"/>
    <s v="POSTO GIRASSOL"/>
    <s v="ITUMBIARA"/>
    <s v="GO"/>
    <s v="ETANOL ADITIVADO"/>
    <n v="175"/>
    <n v="7.54"/>
    <s v=" Km/L"/>
    <n v="56549"/>
    <n v="23.22"/>
    <n v="4.6900000000000004"/>
    <n v="108.9"/>
    <s v="101672"/>
    <s v="EXT - KSE LOCAÇOES"/>
    <s v="Planejamento Operaci"/>
    <s v="KSE LOCAÇOES"/>
    <m/>
    <d v="2026-01-01T00:00:00"/>
    <x v="9"/>
    <x v="1"/>
    <x v="12"/>
  </r>
  <r>
    <s v="TUG2C45"/>
    <s v="60645800106437770"/>
    <s v="01/01/2026 19:33:31"/>
    <s v="03921"/>
    <s v="IVAIR JUNIOR ARAUJO NOGUEIRA"/>
    <x v="54"/>
    <s v="Utilitário"/>
    <s v="SAVEIRO"/>
    <s v="FIAT"/>
    <s v="81889412"/>
    <s v="POSTO ZERO UM"/>
    <s v="RIO VERDE"/>
    <s v="GO"/>
    <s v="ETANOL COMUM"/>
    <n v="413"/>
    <n v="12.58"/>
    <s v=" Km/L"/>
    <n v="61722"/>
    <n v="32.840000000000003"/>
    <n v="4.79"/>
    <n v="157.30000000000001"/>
    <s v="0"/>
    <s v="EXT - KSE LOCAÇOES"/>
    <s v="Planejamento Operaci"/>
    <s v="KSE LOCAÇOES"/>
    <m/>
    <d v="2026-01-01T00:00:00"/>
    <x v="9"/>
    <x v="1"/>
    <x v="12"/>
  </r>
  <r>
    <s v="TUF2B45"/>
    <s v="60645800106472420"/>
    <s v="01/01/2026 21:06:44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256"/>
    <n v="9.44"/>
    <s v=" Km/L"/>
    <n v="68358"/>
    <n v="27.11"/>
    <n v="4.49"/>
    <n v="121.72"/>
    <s v="0"/>
    <s v="EXT - KSE LOCAÇOES"/>
    <s v="Planejamento Operaci"/>
    <s v="KSE LOCAÇOES"/>
    <m/>
    <d v="2026-01-01T00:00:00"/>
    <x v="9"/>
    <x v="1"/>
    <x v="12"/>
  </r>
  <r>
    <s v="TTR3A31"/>
    <s v="60645800106472404"/>
    <s v="01/01/2026 21:48:02"/>
    <s v="70214"/>
    <s v="IGOR LEMES FERNANDES"/>
    <x v="53"/>
    <s v="Caminhonete"/>
    <s v="SAVEIRO CS RB MF"/>
    <s v="VW"/>
    <s v="46209914"/>
    <s v="DECIO RIO VERDE"/>
    <s v="RIO VERDE"/>
    <s v="GO"/>
    <s v="ETANOL COMUM"/>
    <n v="526"/>
    <n v="11.87"/>
    <s v=" Km/L"/>
    <n v="55734"/>
    <n v="44.31"/>
    <n v="4.59"/>
    <n v="203.38"/>
    <s v="202601012146"/>
    <s v="EXT - KSE LOCAÇOES"/>
    <s v="Planejamento Operaci"/>
    <s v="KSE LOCAÇOES"/>
    <m/>
    <d v="2026-01-01T00:00:00"/>
    <x v="9"/>
    <x v="1"/>
    <x v="12"/>
  </r>
  <r>
    <s v="TUG2C45"/>
    <s v="60645800106437770"/>
    <s v="02/01/2026 03:41:27"/>
    <s v="03921"/>
    <s v="IVAIR JUNIOR ARAUJO NOGUEIRA"/>
    <x v="54"/>
    <s v="Utilitário"/>
    <s v="SAVEIRO"/>
    <s v="FIAT"/>
    <s v="81889412"/>
    <s v="POSTO ZERO UM"/>
    <s v="RIO VERDE"/>
    <s v="GO"/>
    <s v="ETANOL COMUM"/>
    <n v="322"/>
    <n v="9.32"/>
    <s v=" Km/L"/>
    <n v="62044"/>
    <n v="34.549999999999997"/>
    <n v="4.79"/>
    <n v="165.49"/>
    <s v="1"/>
    <s v="EXT - KSE LOCAÇOES"/>
    <s v="Planejamento Operaci"/>
    <s v="KSE LOCAÇOES"/>
    <m/>
    <d v="2026-01-02T00:00:00"/>
    <x v="9"/>
    <x v="1"/>
    <x v="12"/>
  </r>
  <r>
    <s v="TTT2H95"/>
    <s v="60645800106472477"/>
    <s v="02/01/2026 04:25:19"/>
    <s v="07583"/>
    <s v="DAVID BORGES DOS SANTOS"/>
    <x v="63"/>
    <s v="Caminhonete"/>
    <s v="SAVEIRO CS RB MF"/>
    <s v="VW"/>
    <s v="07674909"/>
    <s v="AUTO POSTO INDIARA"/>
    <s v="INDIARA"/>
    <s v="GO"/>
    <s v="ETANOL COMUM"/>
    <n v="514"/>
    <n v="11.8"/>
    <s v=" Km/L"/>
    <n v="47751"/>
    <n v="43.55"/>
    <n v="4.79"/>
    <n v="208.6"/>
    <s v="10891"/>
    <s v="EXT - KSE LOCAÇOES"/>
    <s v="Planejamento Operaci"/>
    <s v="KSE LOCAÇOES"/>
    <m/>
    <d v="2026-01-02T00:00:00"/>
    <x v="9"/>
    <x v="1"/>
    <x v="12"/>
  </r>
  <r>
    <s v="TTP5B47"/>
    <s v="60645800106472110"/>
    <s v="02/01/2026 04:30:27"/>
    <s v="02710"/>
    <s v="RAINON LOPES ALMEIDA"/>
    <x v="40"/>
    <s v="Caminhonete"/>
    <s v="SAVEIRO CS RB MF"/>
    <s v="VW"/>
    <s v="75331801"/>
    <s v="DECIO CEZARINA"/>
    <s v="CEZARINA"/>
    <s v="GO"/>
    <s v="ETANOL COMUM"/>
    <n v="524"/>
    <n v="11.41"/>
    <s v=" Km/L"/>
    <n v="59587"/>
    <n v="45.92"/>
    <n v="4.8899999999999997"/>
    <n v="224.55"/>
    <s v="202601020429"/>
    <s v="EXT - KSE LOCAÇOES"/>
    <s v="Planejamento Operaci"/>
    <s v="KSE LOCAÇOES"/>
    <m/>
    <d v="2026-01-02T00:00:00"/>
    <x v="9"/>
    <x v="1"/>
    <x v="12"/>
  </r>
  <r>
    <s v="TFF5D72"/>
    <s v="60645800105143780"/>
    <s v="02/01/2026 04:57:51"/>
    <s v="70214"/>
    <s v="IGOR LEMES FERNANDES"/>
    <x v="2"/>
    <s v="AUTOMOVEL"/>
    <s v="ARGO"/>
    <s v="FIAT"/>
    <s v="81889412"/>
    <s v="POSTO ZERO UM"/>
    <s v="RIO VERDE"/>
    <s v="GO"/>
    <s v="ETANOL COMUM"/>
    <n v="253"/>
    <n v="10.28"/>
    <s v=" Km/L"/>
    <n v="25851"/>
    <n v="24.61"/>
    <n v="4.79"/>
    <n v="117.88"/>
    <s v="1"/>
    <s v="Planejamento Operaci"/>
    <s v="Planejamento Operaci"/>
    <s v="Operacional"/>
    <m/>
    <d v="2026-01-02T00:00:00"/>
    <x v="9"/>
    <x v="1"/>
    <x v="0"/>
  </r>
  <r>
    <s v="TUF2B45"/>
    <s v="60645800106472420"/>
    <s v="02/01/2026 06:08:18"/>
    <s v="05369"/>
    <s v="FERNANDA HELLEN DEUFINO DA SILVA"/>
    <x v="37"/>
    <s v="Caminhonete"/>
    <s v="SAVEIRO CS RB MF"/>
    <s v="VW"/>
    <s v="46286315"/>
    <s v="POSTO CENTRAL"/>
    <s v="BOM JESUS"/>
    <s v="GO"/>
    <s v="ETANOL COMUM"/>
    <n v="386"/>
    <n v="9.43"/>
    <s v=" Km/L"/>
    <n v="68744"/>
    <n v="40.94"/>
    <n v="4.6900000000000004"/>
    <n v="192.02"/>
    <s v="1"/>
    <s v="EXT - KSE LOCAÇOES"/>
    <s v="Planejamento Operaci"/>
    <s v="KSE LOCAÇOES"/>
    <m/>
    <d v="2026-01-02T00:00:00"/>
    <x v="9"/>
    <x v="1"/>
    <x v="12"/>
  </r>
  <r>
    <s v="TTQ4C10"/>
    <s v="60645800106553930"/>
    <s v="02/01/2026 06:17:04"/>
    <s v="93910"/>
    <s v="DIVINO AVELINO DOS SANTOS"/>
    <x v="31"/>
    <s v="Caminhonete"/>
    <s v="Caminhonete S10"/>
    <s v="CHEVROLET"/>
    <s v="26406711"/>
    <s v="POSTO ZANDONADI"/>
    <s v="GUAPO"/>
    <s v="GO"/>
    <s v="DIESEL S-10"/>
    <n v="839"/>
    <n v="17.04"/>
    <s v=" Km/L"/>
    <n v="67269"/>
    <n v="49.25"/>
    <n v="6.19"/>
    <n v="304.86"/>
    <s v="20122567"/>
    <s v="Planejamento Operaci"/>
    <s v="Planejamento Operaci"/>
    <s v="INSPENCAO"/>
    <m/>
    <d v="2026-01-02T00:00:00"/>
    <x v="9"/>
    <x v="1"/>
    <x v="12"/>
  </r>
  <r>
    <s v="TTY2C25"/>
    <s v="60645800106472430"/>
    <s v="02/01/2026 06:34:59"/>
    <s v="03603"/>
    <s v="RAFAEL OLIVEIRA MORAIS "/>
    <x v="38"/>
    <s v="Caminhonete"/>
    <s v="SAVEIRO CS RB MF"/>
    <s v="VW"/>
    <s v="46286315"/>
    <s v="POSTO CENTRAL"/>
    <s v="BOM JESUS"/>
    <s v="GO"/>
    <s v="ETANOL COMUM"/>
    <n v="419"/>
    <n v="9.4499999999999993"/>
    <s v=" Km/L"/>
    <n v="56968"/>
    <n v="44.36"/>
    <n v="4.6900000000000004"/>
    <n v="208.05"/>
    <s v="1"/>
    <s v="EXT - KSE LOCAÇOES"/>
    <s v="Planejamento Operaci"/>
    <s v="KSE LOCAÇOES"/>
    <m/>
    <d v="2026-01-02T00:00:00"/>
    <x v="9"/>
    <x v="1"/>
    <x v="12"/>
  </r>
  <r>
    <s v="TTQ3C61"/>
    <s v="60645800106472501"/>
    <s v="02/01/2026 06:37:06"/>
    <s v="05208"/>
    <s v="CHARLES ROSA"/>
    <x v="44"/>
    <s v="Caminhonete"/>
    <s v="SAVEIRO CS RB MF"/>
    <s v="VW"/>
    <s v="45308900"/>
    <s v="POSTO LUPATINI"/>
    <s v="SANTO ANTONIO DA BARRA"/>
    <s v="GO"/>
    <s v="ETANOL COMUM"/>
    <n v="490"/>
    <n v="11.73"/>
    <s v=" Km/L"/>
    <n v="48510"/>
    <n v="41.76"/>
    <n v="4.6900000000000004"/>
    <n v="195.85"/>
    <s v="0"/>
    <s v="EXT - KSE LOCAÇOES"/>
    <s v="Planejamento Operaci"/>
    <s v="KSE LOCAÇOES"/>
    <m/>
    <d v="2026-01-02T00:00:00"/>
    <x v="9"/>
    <x v="1"/>
    <x v="12"/>
  </r>
  <r>
    <s v="QSW6J59"/>
    <s v="60645800106460000"/>
    <s v="02/01/2026 06:58:44"/>
    <s v="02910"/>
    <s v="EMERSON CRISTIANO DA SILVEIRA"/>
    <x v="28"/>
    <s v="EQUIPAMENTOS"/>
    <s v="CAMINHÃO PIPA"/>
    <s v="OUTROS"/>
    <s v="41826312"/>
    <s v="AUTO POSTO JACARE"/>
    <s v="ACREUNA"/>
    <s v="GO"/>
    <s v="DIESEL S-10"/>
    <n v="500"/>
    <n v="4.26"/>
    <s v=" Km/L"/>
    <n v="13183"/>
    <n v="117.24"/>
    <n v="5.99"/>
    <n v="702.28"/>
    <s v="20125028"/>
    <s v="EXT - LUCCA JR"/>
    <s v="Planejamento Operaci"/>
    <s v="LUCCA JR"/>
    <m/>
    <d v="2026-01-02T00:00:00"/>
    <x v="9"/>
    <x v="1"/>
    <x v="11"/>
  </r>
  <r>
    <s v="QSW6J59"/>
    <m/>
    <s v="02/01/2026 06:58:44"/>
    <m/>
    <m/>
    <x v="28"/>
    <m/>
    <m/>
    <m/>
    <m/>
    <s v="AUTO POSTO JACARE"/>
    <m/>
    <m/>
    <s v="ARLA-32"/>
    <s v="-"/>
    <s v="-"/>
    <s v=" Km/L"/>
    <s v="-"/>
    <n v="12.03"/>
    <m/>
    <n v="39.72"/>
    <m/>
    <m/>
    <m/>
    <m/>
    <m/>
    <d v="2026-01-02T00:00:00"/>
    <x v="9"/>
    <x v="1"/>
    <x v="11"/>
  </r>
  <r>
    <s v="TBE3B78"/>
    <s v="60645800105124169"/>
    <s v="02/01/2026 07:51:22"/>
    <s v="89049"/>
    <s v="VALDEIR JOSE CORREIA"/>
    <x v="19"/>
    <s v="Caminhão"/>
    <s v="9-180"/>
    <s v="VW"/>
    <s v="81870100"/>
    <s v="POSTO MILLENIUM DIMAG"/>
    <s v="APARECIDA DE GOIANIA"/>
    <s v="GO"/>
    <s v="DIESEL S-10"/>
    <n v="0"/>
    <n v="0"/>
    <s v=" Km/L"/>
    <n v="0"/>
    <n v="109.76"/>
    <n v="5.59"/>
    <n v="613.55999999999995"/>
    <s v="87808"/>
    <s v="EXT - SAO PEDRO"/>
    <s v="Planejamento Operaci"/>
    <s v="SAO PEDRO"/>
    <m/>
    <d v="2026-01-02T00:00:00"/>
    <x v="9"/>
    <x v="1"/>
    <x v="7"/>
  </r>
  <r>
    <s v="TKB0E17"/>
    <s v="60645800106185180"/>
    <s v="02/01/2026 07:55:04"/>
    <s v="00745"/>
    <s v="JOÃO LUIZ RODRIGUES PEREIRA_x0009__x0009__x0009__x0009_"/>
    <x v="27"/>
    <s v="EQUIPAMENTOS"/>
    <s v="GUINCHO LEVE"/>
    <s v="EQUIPAMENTO"/>
    <s v="46209914"/>
    <s v="DECIO RIO VERDE"/>
    <s v="RIO VERDE"/>
    <s v="GO"/>
    <s v="DIESEL S-10"/>
    <n v="393"/>
    <n v="5.54"/>
    <s v=" Km/L"/>
    <n v="12407"/>
    <n v="71"/>
    <n v="7.45"/>
    <n v="528.95000000000005"/>
    <s v="202601020754"/>
    <s v="EXT - LUCCA JR"/>
    <s v="Planejamento Operaci"/>
    <s v="LUCCA JR"/>
    <m/>
    <d v="2026-01-02T00:00:00"/>
    <x v="9"/>
    <x v="1"/>
    <x v="11"/>
  </r>
  <r>
    <s v="TKB0E17"/>
    <m/>
    <s v="02/01/2026 07:56:43"/>
    <m/>
    <m/>
    <x v="27"/>
    <m/>
    <m/>
    <m/>
    <m/>
    <s v="DECIO RIO VERDE"/>
    <m/>
    <m/>
    <s v="ARLA-32"/>
    <s v="-"/>
    <s v="-"/>
    <s v=" Km/L"/>
    <s v="-"/>
    <n v="2.62"/>
    <m/>
    <n v="9.9600000000000009"/>
    <m/>
    <m/>
    <m/>
    <m/>
    <m/>
    <d v="2026-01-02T00:00:00"/>
    <x v="9"/>
    <x v="1"/>
    <x v="11"/>
  </r>
  <r>
    <s v="TLO0E87"/>
    <s v="60645800106184255"/>
    <s v="02/01/2026 08:22:29"/>
    <s v="04911"/>
    <s v="HYAGO GONÇALVES FERNANDES"/>
    <x v="43"/>
    <s v="EQUIPAMENTOS"/>
    <s v="GUINCHO LEVE"/>
    <s v="EQUIPAMENTO"/>
    <s v="87183400"/>
    <s v="MARAJO GUAPO"/>
    <s v="GUAPO"/>
    <s v="GO"/>
    <s v="DIESEL S-10"/>
    <n v="398"/>
    <n v="5.53"/>
    <s v=" Km/L"/>
    <n v="17600"/>
    <n v="72"/>
    <n v="6.09"/>
    <n v="438.48"/>
    <s v="0"/>
    <s v="EXT - LUCCA JR"/>
    <s v="Planejamento Operaci"/>
    <s v="LUCCA JR"/>
    <m/>
    <d v="2026-01-02T00:00:00"/>
    <x v="9"/>
    <x v="1"/>
    <x v="11"/>
  </r>
  <r>
    <s v="TLO0E87"/>
    <m/>
    <s v="02/01/2026 08:22:29"/>
    <m/>
    <m/>
    <x v="43"/>
    <m/>
    <m/>
    <m/>
    <m/>
    <s v="MARAJO GUAPO"/>
    <m/>
    <m/>
    <s v="ARLA-32"/>
    <s v="-"/>
    <s v="-"/>
    <s v=" Km/L"/>
    <s v="-"/>
    <n v="4.17"/>
    <m/>
    <n v="16.64"/>
    <m/>
    <m/>
    <m/>
    <m/>
    <m/>
    <d v="2026-01-02T00:00:00"/>
    <x v="9"/>
    <x v="1"/>
    <x v="11"/>
  </r>
  <r>
    <s v="TFW2H32"/>
    <s v="60645800105143835"/>
    <s v="02/01/2026 09:19:24"/>
    <s v="99638"/>
    <s v="LAFAIETE DE SOUZA SANTOS"/>
    <x v="10"/>
    <s v="AUTOMOVEL"/>
    <s v="ARGO"/>
    <s v="FIAT"/>
    <s v="75331801"/>
    <s v="DECIO CEZARINA"/>
    <s v="CEZARINA"/>
    <s v="GO"/>
    <s v="ETANOL COMUM"/>
    <n v="421"/>
    <n v="11.15"/>
    <s v=" Km/L"/>
    <n v="47926"/>
    <n v="37.75"/>
    <n v="4.8899999999999997"/>
    <n v="184.6"/>
    <s v="202601020918"/>
    <s v="Planejamento Operaci"/>
    <s v="Planejamento Operaci"/>
    <s v="Operacional"/>
    <m/>
    <d v="2026-01-02T00:00:00"/>
    <x v="9"/>
    <x v="1"/>
    <x v="3"/>
  </r>
  <r>
    <s v="TFN0D12"/>
    <s v="60645800105143746"/>
    <s v="02/01/2026 09:27:02"/>
    <s v="00390"/>
    <s v="SILVINO JOSE DE BRITO"/>
    <x v="5"/>
    <s v="AUTOMOVEL"/>
    <s v="ARGO"/>
    <s v="FIAT"/>
    <s v="75331801"/>
    <s v="DECIO CEZARINA"/>
    <s v="CEZARINA"/>
    <s v="GO"/>
    <s v="ETANOL COMUM"/>
    <n v="305"/>
    <n v="9.66"/>
    <s v=" Km/L"/>
    <n v="26815"/>
    <n v="31.58"/>
    <n v="4.8899999999999997"/>
    <n v="154.43"/>
    <s v="202601020926"/>
    <s v="Planejamento Operaci"/>
    <s v="Planejamento Operaci"/>
    <s v="Operacional"/>
    <m/>
    <d v="2026-01-02T00:00:00"/>
    <x v="9"/>
    <x v="1"/>
    <x v="3"/>
  </r>
  <r>
    <s v="ETE7J06"/>
    <s v="60645800106437809"/>
    <s v="02/01/2026 09:32:21"/>
    <s v="03709"/>
    <s v="NAFTALI VINICIO NEVES DE OLIVEIRA"/>
    <x v="19"/>
    <s v="Caminhão"/>
    <s v="CAMINHAO PRANCHA"/>
    <s v="FORD"/>
    <s v="81889412"/>
    <s v="POSTO ZERO UM"/>
    <s v="RIO VERDE"/>
    <s v="GO"/>
    <s v="DIESEL S-10"/>
    <n v="0"/>
    <n v="0"/>
    <s v=" Km/L"/>
    <n v="0"/>
    <n v="119.65"/>
    <n v="6.09"/>
    <n v="728.68"/>
    <s v="1"/>
    <s v="EXT - SAO PEDRO"/>
    <s v="Planejamento Operaci"/>
    <s v="SAO PEDRO"/>
    <m/>
    <d v="2026-01-02T00:00:00"/>
    <x v="9"/>
    <x v="1"/>
    <x v="7"/>
  </r>
  <r>
    <s v="TTR3A31"/>
    <s v="60645800106472404"/>
    <s v="02/01/2026 11:01:19"/>
    <s v="00386"/>
    <s v="RAFAEL SOUZA LIMA"/>
    <x v="53"/>
    <s v="Caminhonete"/>
    <s v="SAVEIRO CS RB MF"/>
    <s v="VW"/>
    <s v="46209914"/>
    <s v="DECIO RIO VERDE"/>
    <s v="RIO VERDE"/>
    <s v="GO"/>
    <s v="ETANOL COMUM"/>
    <n v="586"/>
    <n v="11.22"/>
    <s v=" Km/L"/>
    <n v="56320"/>
    <n v="52.25"/>
    <n v="4.59"/>
    <n v="239.83"/>
    <s v="202601021100"/>
    <s v="EXT - KSE LOCAÇOES"/>
    <s v="Planejamento Operaci"/>
    <s v="KSE LOCAÇOES"/>
    <m/>
    <d v="2026-01-02T00:00:00"/>
    <x v="9"/>
    <x v="1"/>
    <x v="12"/>
  </r>
  <r>
    <s v="TGM2I26"/>
    <s v="60645800106437620"/>
    <s v="02/01/2026 13:26:09"/>
    <s v="59226"/>
    <s v="PASCHOAL FAVORITTO DE QUEIROZ"/>
    <x v="52"/>
    <s v="Utilitário"/>
    <s v="FIORINO"/>
    <s v="FIAT"/>
    <s v="36615306"/>
    <s v="AUTO POSTO DOS JARDINS"/>
    <s v="GOIANIA"/>
    <s v="GO"/>
    <s v="ETANOL COMUM"/>
    <n v="246"/>
    <n v="5.83"/>
    <s v=" Km/L"/>
    <n v="11603"/>
    <n v="42.23"/>
    <n v="5.22"/>
    <n v="220.45"/>
    <s v="0"/>
    <s v="EXT - KSE LOCAÇOES"/>
    <s v="Planejamento Operaci"/>
    <s v="Operacional"/>
    <m/>
    <d v="2026-01-02T00:00:00"/>
    <x v="9"/>
    <x v="1"/>
    <x v="5"/>
  </r>
  <r>
    <s v="TFF5D72"/>
    <s v="60645800105143780"/>
    <s v="02/01/2026 13:49:43"/>
    <s v="73410"/>
    <s v="BRUNO SOUSA DIAS"/>
    <x v="2"/>
    <s v="AUTOMOVEL"/>
    <s v="ARGO"/>
    <s v="FIAT"/>
    <s v="87183400"/>
    <s v="MARAJO GUAPO"/>
    <s v="GUAPO"/>
    <s v="GO"/>
    <s v="ETANOL COMUM"/>
    <n v="229"/>
    <n v="10.39"/>
    <s v=" Km/L"/>
    <n v="26080"/>
    <n v="22.04"/>
    <n v="4.9820000000000002"/>
    <n v="109.8"/>
    <s v="0"/>
    <s v="Planejamento Operaci"/>
    <s v="Planejamento Operaci"/>
    <s v="Operacional"/>
    <m/>
    <d v="2026-01-02T00:00:00"/>
    <x v="9"/>
    <x v="1"/>
    <x v="0"/>
  </r>
  <r>
    <s v="TFS3C72"/>
    <s v="60645800105143738"/>
    <s v="02/01/2026 13:52:44"/>
    <s v="00271"/>
    <s v="HEDER OLIVEIRA SANTANA"/>
    <x v="9"/>
    <s v="AUTOMOVEL"/>
    <s v="ARGO"/>
    <s v="FIAT"/>
    <s v="13308211"/>
    <s v="P. BANDEIRANTES"/>
    <s v="RIO VERDE"/>
    <s v="GO"/>
    <s v="ETANOL COMUM"/>
    <n v="228"/>
    <n v="7.52"/>
    <s v=" Km/L"/>
    <n v="64132"/>
    <n v="30.31"/>
    <n v="4.79"/>
    <n v="145.18"/>
    <s v="20149719"/>
    <s v="Planejamento Operaci"/>
    <s v="Planejamento Operaci"/>
    <s v="Operacional"/>
    <m/>
    <d v="2026-01-02T00:00:00"/>
    <x v="9"/>
    <x v="1"/>
    <x v="4"/>
  </r>
  <r>
    <s v="TTT2H95"/>
    <s v="60645800106472477"/>
    <s v="02/01/2026 14:29:10"/>
    <s v="01042"/>
    <s v="EDUARDO SANTOS"/>
    <x v="63"/>
    <s v="Caminhonete"/>
    <s v="SAVEIRO CS RB MF"/>
    <s v="VW"/>
    <s v="07674909"/>
    <s v="AUTO POSTO INDIARA"/>
    <s v="INDIARA"/>
    <s v="GO"/>
    <s v="ETANOL COMUM"/>
    <n v="501"/>
    <n v="10.63"/>
    <s v=" Km/L"/>
    <n v="48252"/>
    <n v="47.13"/>
    <n v="4.59"/>
    <n v="216.33"/>
    <s v="10905"/>
    <s v="EXT - KSE LOCAÇOES"/>
    <s v="Planejamento Operaci"/>
    <s v="KSE LOCAÇOES"/>
    <m/>
    <d v="2026-01-02T00:00:00"/>
    <x v="9"/>
    <x v="1"/>
    <x v="12"/>
  </r>
  <r>
    <s v="FCW8F66"/>
    <s v="60645800105124371"/>
    <s v="02/01/2026 14:34:59"/>
    <s v="80246"/>
    <s v="FRANCISCO DE ASSIS SOARES"/>
    <x v="19"/>
    <s v="Caminhão"/>
    <s v="11-180"/>
    <s v="VW"/>
    <s v="45364511"/>
    <s v="AUTO POSTO CERRADO 4"/>
    <s v="ITUMBIARA"/>
    <s v="GO"/>
    <s v="DIESEL S-10"/>
    <n v="0"/>
    <n v="0"/>
    <s v=" Km/L"/>
    <n v="0"/>
    <n v="85"/>
    <n v="5.69"/>
    <n v="483.65"/>
    <s v="372983"/>
    <s v="EXT - SAO PEDRO"/>
    <s v="Planejamento Operaci"/>
    <s v="SAO PEDRO"/>
    <m/>
    <d v="2026-01-02T00:00:00"/>
    <x v="9"/>
    <x v="1"/>
    <x v="7"/>
  </r>
  <r>
    <s v="TFN0D12"/>
    <s v="60645800105143746"/>
    <s v="02/01/2026 14:40:07"/>
    <s v="00390"/>
    <s v="SILVINO JOSE DE BRITO"/>
    <x v="5"/>
    <s v="AUTOMOVEL"/>
    <s v="ARGO"/>
    <s v="FIAT"/>
    <s v="46286315"/>
    <s v="POSTO CENTRAL"/>
    <s v="BOM JESUS"/>
    <s v="GO"/>
    <s v="ETANOL COMUM"/>
    <n v="297"/>
    <n v="10.16"/>
    <s v=" Km/L"/>
    <n v="27112"/>
    <n v="29.24"/>
    <n v="4.6900000000000004"/>
    <n v="137.13999999999999"/>
    <s v="1"/>
    <s v="Planejamento Operaci"/>
    <s v="Planejamento Operaci"/>
    <s v="Operacional"/>
    <m/>
    <d v="2026-01-02T00:00:00"/>
    <x v="9"/>
    <x v="1"/>
    <x v="3"/>
  </r>
  <r>
    <s v="TUG2C45"/>
    <s v="60645800106437770"/>
    <s v="02/01/2026 14:58:11"/>
    <s v="02527"/>
    <s v="ALCIENE MARTINS PONTES"/>
    <x v="54"/>
    <s v="Utilitário"/>
    <s v="SAVEIRO"/>
    <s v="FIAT"/>
    <s v="69494411"/>
    <s v="REDE MARAJO RIO VERD"/>
    <s v="RIO VERDE"/>
    <s v="GO"/>
    <s v="ETANOL COMUM"/>
    <n v="391"/>
    <n v="8.6"/>
    <s v=" Km/L"/>
    <n v="62435"/>
    <n v="45.49"/>
    <n v="4.59"/>
    <n v="208.8"/>
    <s v="2527011195"/>
    <s v="EXT - KSE LOCAÇOES"/>
    <s v="Planejamento Operaci"/>
    <s v="KSE LOCAÇOES"/>
    <m/>
    <d v="2026-01-02T00:00:00"/>
    <x v="9"/>
    <x v="1"/>
    <x v="12"/>
  </r>
  <r>
    <s v="TTY2C25"/>
    <s v="60645800106472430"/>
    <s v="02/01/2026 15:05:11"/>
    <s v="36807"/>
    <s v="ALEX DOS SANTOS"/>
    <x v="38"/>
    <s v="Caminhonete"/>
    <s v="SAVEIRO CS RB MF"/>
    <s v="VW"/>
    <s v="46286315"/>
    <s v="POSTO CENTRAL"/>
    <s v="BOM JESUS"/>
    <s v="GO"/>
    <s v="ETANOL COMUM"/>
    <n v="276"/>
    <n v="5.7"/>
    <s v=" Km/L"/>
    <n v="57244"/>
    <n v="48.41"/>
    <n v="4.6900000000000004"/>
    <n v="227.05"/>
    <s v="1"/>
    <s v="EXT - KSE LOCAÇOES"/>
    <s v="Planejamento Operaci"/>
    <s v="KSE LOCAÇOES"/>
    <m/>
    <d v="2026-01-02T00:00:00"/>
    <x v="9"/>
    <x v="1"/>
    <x v="12"/>
  </r>
  <r>
    <s v="TTP5B47"/>
    <s v="60645800106472110"/>
    <s v="02/01/2026 16:06:23"/>
    <s v="02396"/>
    <s v="RENATO DE ALMEIDA VIEIRA"/>
    <x v="40"/>
    <s v="Caminhonete"/>
    <s v="SAVEIRO CS RB MF"/>
    <s v="VW"/>
    <s v="75331801"/>
    <s v="DECIO CEZARINA"/>
    <s v="CEZARINA"/>
    <s v="GO"/>
    <s v="ETANOL COMUM"/>
    <n v="511"/>
    <n v="10.71"/>
    <s v=" Km/L"/>
    <n v="60098"/>
    <n v="47.73"/>
    <n v="4.8899999999999997"/>
    <n v="233.4"/>
    <s v="202601021605"/>
    <s v="EXT - KSE LOCAÇOES"/>
    <s v="Planejamento Operaci"/>
    <s v="KSE LOCAÇOES"/>
    <m/>
    <d v="2026-01-02T00:00:00"/>
    <x v="9"/>
    <x v="1"/>
    <x v="12"/>
  </r>
  <r>
    <s v="TUK2D26"/>
    <s v="60645800106553790"/>
    <s v="02/01/2026 16:13:23"/>
    <s v="00399"/>
    <s v="JULIANO FERNANDES DA SILVA"/>
    <x v="42"/>
    <s v="Caminhonete"/>
    <s v="Caminhonete S10"/>
    <s v="CHEVROLET"/>
    <s v="75331003"/>
    <s v="SUPERVIA LAGOA"/>
    <s v="RIO VERDE"/>
    <s v="GO"/>
    <s v="DIESEL S-10"/>
    <n v="956"/>
    <n v="14.66"/>
    <s v=" Km/L"/>
    <n v="60305"/>
    <n v="65.2"/>
    <n v="6.19"/>
    <n v="403.59"/>
    <s v="0"/>
    <s v="Planejamento Operaci"/>
    <s v="Planejamento Operaci"/>
    <s v="INSPENCAO"/>
    <m/>
    <d v="2026-01-02T00:00:00"/>
    <x v="9"/>
    <x v="1"/>
    <x v="12"/>
  </r>
  <r>
    <s v="TTQ3C61"/>
    <s v="60645800106472501"/>
    <s v="02/01/2026 16:15:52"/>
    <s v="88512"/>
    <s v="JUAREZ NEVES"/>
    <x v="44"/>
    <s v="Caminhonete"/>
    <s v="SAVEIRO CS RB MF"/>
    <s v="VW"/>
    <s v="45308900"/>
    <s v="POSTO LUPATINI"/>
    <s v="SANTO ANTONIO DA BARRA"/>
    <s v="GO"/>
    <s v="ETANOL COMUM"/>
    <n v="432"/>
    <n v="10.16"/>
    <s v=" Km/L"/>
    <n v="48942"/>
    <n v="42.54"/>
    <n v="4.8899999999999997"/>
    <n v="208.02"/>
    <s v="0"/>
    <s v="EXT - KSE LOCAÇOES"/>
    <s v="Planejamento Operaci"/>
    <s v="KSE LOCAÇOES"/>
    <m/>
    <d v="2026-01-02T00:00:00"/>
    <x v="9"/>
    <x v="1"/>
    <x v="12"/>
  </r>
  <r>
    <s v="TGA0B06"/>
    <s v="60645800106437610"/>
    <s v="02/01/2026 16:51:21"/>
    <s v="00933"/>
    <s v="GIULEY RIBEIRO DOS SANTOS"/>
    <x v="59"/>
    <s v="Caminhonete"/>
    <s v="FIORINO"/>
    <s v="FIAT"/>
    <s v="45308900"/>
    <s v="POSTO LUPATINI"/>
    <s v="SANTO ANTONIO DA BARRA"/>
    <s v="GO"/>
    <s v="ETANOL COMUM"/>
    <n v="302"/>
    <n v="8.75"/>
    <s v=" Km/L"/>
    <n v="9849"/>
    <n v="34.520000000000003"/>
    <n v="4.8899999999999997"/>
    <n v="168.8"/>
    <s v="0"/>
    <s v="Planejamento Operaci"/>
    <s v="Planejamento Operaci"/>
    <s v="TI e Automação"/>
    <m/>
    <d v="2026-01-02T00:00:00"/>
    <x v="9"/>
    <x v="1"/>
    <x v="5"/>
  </r>
  <r>
    <s v="TFW2H32"/>
    <s v="60645800105143835"/>
    <s v="02/01/2026 16:59:29"/>
    <s v="99638"/>
    <s v="LAFAIETE DE SOUZA SANTOS"/>
    <x v="10"/>
    <s v="AUTOMOVEL"/>
    <s v="ARGO"/>
    <s v="FIAT"/>
    <s v="41891811"/>
    <s v="UBRASPETRO COM DE DERIVADOS DE"/>
    <s v="GOIANIA"/>
    <s v="GO"/>
    <s v="ETANOL COMUM"/>
    <n v="408"/>
    <n v="11.77"/>
    <s v=" Km/L"/>
    <n v="48334"/>
    <n v="34.67"/>
    <n v="5.54"/>
    <n v="192.07"/>
    <s v="581108"/>
    <s v="Planejamento Operaci"/>
    <s v="Planejamento Operaci"/>
    <s v="Operacional"/>
    <m/>
    <d v="2026-01-02T00:00:00"/>
    <x v="9"/>
    <x v="1"/>
    <x v="3"/>
  </r>
  <r>
    <s v="TUF2B45"/>
    <s v="60645800106472420"/>
    <s v="02/01/2026 17:26:38"/>
    <s v="01318"/>
    <s v="JOAO BATISTA REIS"/>
    <x v="37"/>
    <s v="Caminhonete"/>
    <s v="SAVEIRO CS RB MF"/>
    <s v="VW"/>
    <s v="75331003"/>
    <s v="SUPERVIA LAGOA"/>
    <s v="RIO VERDE"/>
    <s v="GO"/>
    <s v="ETANOL COMUM"/>
    <n v="335"/>
    <n v="7.49"/>
    <s v=" Km/L"/>
    <n v="69079"/>
    <n v="44.71"/>
    <n v="4.49"/>
    <n v="200.75"/>
    <s v="0"/>
    <s v="EXT - KSE LOCAÇOES"/>
    <s v="Planejamento Operaci"/>
    <s v="KSE LOCAÇOES"/>
    <m/>
    <d v="2026-01-02T00:00:00"/>
    <x v="9"/>
    <x v="1"/>
    <x v="12"/>
  </r>
  <r>
    <s v="TIV6G27"/>
    <s v="60645800106184069"/>
    <s v="02/01/2026 18:49:44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348"/>
    <n v="5.93"/>
    <s v=" Km/L"/>
    <n v="18339"/>
    <n v="58.72"/>
    <n v="5.99"/>
    <n v="351.73"/>
    <s v="20167685"/>
    <s v="EXT - LUCCA JR"/>
    <s v="Planejamento Operaci"/>
    <s v="LUCCA JR"/>
    <m/>
    <d v="2026-01-02T00:00:00"/>
    <x v="9"/>
    <x v="1"/>
    <x v="11"/>
  </r>
  <r>
    <s v="TTY2C25"/>
    <s v="60645800106472430"/>
    <s v="02/01/2026 19:00:40"/>
    <s v="36807"/>
    <s v="ALEX DOS SANTOS"/>
    <x v="38"/>
    <s v="Caminhonete"/>
    <s v="SAVEIRO CS RB MF"/>
    <s v="VW"/>
    <s v="46286315"/>
    <s v="POSTO CENTRAL"/>
    <s v="BOM JESUS"/>
    <s v="GO"/>
    <s v="ETANOL COMUM"/>
    <n v="155"/>
    <n v="6.29"/>
    <s v=" Km/L"/>
    <n v="57399"/>
    <n v="24.65"/>
    <n v="4.6909999999999998"/>
    <n v="115.63"/>
    <s v="1"/>
    <s v="EXT - KSE LOCAÇOES"/>
    <s v="Planejamento Operaci"/>
    <s v="KSE LOCAÇOES"/>
    <m/>
    <d v="2026-01-02T00:00:00"/>
    <x v="9"/>
    <x v="1"/>
    <x v="12"/>
  </r>
  <r>
    <s v="TFN0D12"/>
    <s v="60645800105143746"/>
    <s v="02/01/2026 19:30:49"/>
    <s v="00390"/>
    <s v="SILVINO JOSE DE BRITO"/>
    <x v="5"/>
    <s v="AUTOMOVEL"/>
    <s v="ARGO"/>
    <s v="FIAT"/>
    <s v="87107509"/>
    <s v="AUTO POSTO OLIMPIO"/>
    <s v="APARECIDA DE GOIANIA"/>
    <s v="GO"/>
    <s v="ETANOL COMUM"/>
    <n v="324"/>
    <n v="8.59"/>
    <s v=" Km/L"/>
    <n v="27436"/>
    <n v="37.71"/>
    <n v="5.34"/>
    <n v="201.37"/>
    <s v="0"/>
    <s v="Planejamento Operaci"/>
    <s v="Planejamento Operaci"/>
    <s v="Operacional"/>
    <m/>
    <d v="2026-01-02T00:00:00"/>
    <x v="9"/>
    <x v="1"/>
    <x v="3"/>
  </r>
  <r>
    <s v="TFW3J34"/>
    <s v="60645800106437440"/>
    <s v="02/01/2026 19:32:28"/>
    <s v="70145"/>
    <s v="LUCAS HENRIQUE MAGALHAES DE SOUZA "/>
    <x v="49"/>
    <s v="EQUIPAMENTOS"/>
    <s v="AMBULANCIA"/>
    <s v="OUTROS"/>
    <s v="46286315"/>
    <s v="POSTO CENTRAL"/>
    <s v="BOM JESUS"/>
    <s v="GO"/>
    <s v="DIESEL S-10"/>
    <n v="150"/>
    <n v="7.04"/>
    <s v=" Km/L"/>
    <n v="10294"/>
    <n v="21.31"/>
    <n v="6.242"/>
    <n v="133.01"/>
    <s v="1"/>
    <s v="Planejamento Operaci"/>
    <s v="Planejamento Operaci"/>
    <s v="Operacional"/>
    <m/>
    <d v="2026-01-02T00:00:00"/>
    <x v="9"/>
    <x v="1"/>
    <x v="13"/>
  </r>
  <r>
    <s v="TUW2D74"/>
    <s v="60645800105124310"/>
    <s v="02/01/2026 19:42:36"/>
    <s v="00879"/>
    <s v="ROUVER DOS SANTOS PAULA"/>
    <x v="35"/>
    <s v="Automóvel"/>
    <s v="CHEVROLET/S10 LS DD4"/>
    <s v="CHEVROLET"/>
    <s v="45341508"/>
    <s v="POSTO ALTO DA SERRA"/>
    <s v="ITUMBIARA"/>
    <s v="GO"/>
    <s v="DIESEL S-10"/>
    <n v="918"/>
    <n v="14.51"/>
    <s v=" Km/L"/>
    <n v="54845"/>
    <n v="63.26"/>
    <n v="6.49"/>
    <n v="410.56"/>
    <s v="0"/>
    <s v="Planejamento Operaci"/>
    <s v="Planejamento Operaci"/>
    <s v="Operacional"/>
    <m/>
    <d v="2026-01-02T00:00:00"/>
    <x v="9"/>
    <x v="1"/>
    <x v="12"/>
  </r>
  <r>
    <s v="TFE9C14"/>
    <s v="60645800106437370"/>
    <s v="02/01/2026 20:29:53"/>
    <s v="01057"/>
    <s v="LUIZ HENRIQUE SOUZA RODRIGUES"/>
    <x v="51"/>
    <s v="EQUIPAMENTOS"/>
    <s v="AMBULANCIA"/>
    <s v="OUTROS"/>
    <s v="13308211"/>
    <s v="P. BANDEIRANTES"/>
    <s v="RIO VERDE"/>
    <s v="GO"/>
    <s v="DIESEL S-10"/>
    <n v="251"/>
    <n v="4.95"/>
    <s v=" Km/L"/>
    <n v="6185"/>
    <n v="50.67"/>
    <n v="6.39"/>
    <n v="323.76"/>
    <s v="20173515"/>
    <s v="Planejamento Operaci"/>
    <s v="Planejamento Operaci"/>
    <s v="Operacional"/>
    <m/>
    <d v="2026-01-02T00:00:00"/>
    <x v="9"/>
    <x v="1"/>
    <x v="13"/>
  </r>
  <r>
    <s v="TUQ2H91"/>
    <s v="60645800106437760"/>
    <s v="02/01/2026 20:30:14"/>
    <s v="03102"/>
    <s v="EDES GONÇALVES DA SILVA"/>
    <x v="66"/>
    <s v="Caminhonete"/>
    <s v="SAVEIRO CD RB MF"/>
    <s v="VOLKSWAGEN"/>
    <s v="13335016"/>
    <s v="POSTO TREVO"/>
    <s v="RIO VERDE"/>
    <s v="GO"/>
    <s v="ETANOL COMUM"/>
    <n v="259"/>
    <n v="9.44"/>
    <s v=" Km/L"/>
    <n v="8001"/>
    <n v="27.44"/>
    <n v="4.9909999999999997"/>
    <n v="136.96"/>
    <s v="20173782"/>
    <s v="EXT - KSE LOCAÇOES"/>
    <s v="Planejamento Operaci"/>
    <s v="KSE LOCAÇOES"/>
    <m/>
    <d v="2026-01-02T00:00:00"/>
    <x v="9"/>
    <x v="1"/>
    <x v="12"/>
  </r>
  <r>
    <s v="TFF5D72"/>
    <s v="60645800105143780"/>
    <s v="02/01/2026 22:37:56"/>
    <s v="03102"/>
    <s v="EDES GONÇALVES DA SILVA"/>
    <x v="2"/>
    <s v="AUTOMOVEL"/>
    <s v="ARGO"/>
    <s v="FIAT"/>
    <s v="13335016"/>
    <s v="POSTO TREVO"/>
    <s v="RIO VERDE"/>
    <s v="GO"/>
    <s v="ETANOL COMUM"/>
    <n v="437"/>
    <n v="12.97"/>
    <s v=" Km/L"/>
    <n v="26517"/>
    <n v="33.69"/>
    <n v="4.9909999999999997"/>
    <n v="168.15"/>
    <s v="20181441"/>
    <s v="Planejamento Operaci"/>
    <s v="Planejamento Operaci"/>
    <s v="Operacional"/>
    <m/>
    <d v="2026-01-02T00:00:00"/>
    <x v="9"/>
    <x v="1"/>
    <x v="0"/>
  </r>
  <r>
    <s v="TTT2H95"/>
    <s v="60645800106472477"/>
    <s v="02/01/2026 23:19:25"/>
    <s v="07583"/>
    <s v="DAVID BORGES DOS SANTOS"/>
    <x v="63"/>
    <s v="Caminhonete"/>
    <s v="SAVEIRO CS RB MF"/>
    <s v="VW"/>
    <s v="07674909"/>
    <s v="AUTO POSTO INDIARA"/>
    <s v="INDIARA"/>
    <s v="GO"/>
    <s v="ETANOL COMUM"/>
    <n v="396"/>
    <n v="10.06"/>
    <s v=" Km/L"/>
    <n v="48648"/>
    <n v="39.35"/>
    <n v="4.79"/>
    <n v="188.49"/>
    <s v="10911"/>
    <s v="EXT - KSE LOCAÇOES"/>
    <s v="Planejamento Operaci"/>
    <s v="KSE LOCAÇOES"/>
    <m/>
    <d v="2026-01-02T00:00:00"/>
    <x v="9"/>
    <x v="1"/>
    <x v="12"/>
  </r>
  <r>
    <s v="TTR3A31"/>
    <s v="60645800106472404"/>
    <s v="02/01/2026 23:54:20"/>
    <s v="75150"/>
    <s v="PETTERSON PERIS BENJAMIN"/>
    <x v="53"/>
    <s v="Caminhonete"/>
    <s v="SAVEIRO CS RB MF"/>
    <s v="VW"/>
    <s v="46209914"/>
    <s v="DECIO RIO VERDE"/>
    <s v="RIO VERDE"/>
    <s v="GO"/>
    <s v="ETANOL COMUM"/>
    <n v="434"/>
    <n v="10.59"/>
    <s v=" Km/L"/>
    <n v="56754"/>
    <n v="41"/>
    <n v="4.59"/>
    <n v="188.19"/>
    <s v="202601022353"/>
    <s v="EXT - KSE LOCAÇOES"/>
    <s v="Planejamento Operaci"/>
    <s v="KSE LOCAÇOES"/>
    <m/>
    <d v="2026-01-02T00:00:00"/>
    <x v="9"/>
    <x v="1"/>
    <x v="12"/>
  </r>
  <r>
    <s v="TTQ4C10"/>
    <s v="60645800106553930"/>
    <s v="03/01/2026 01:46:56"/>
    <s v="03095"/>
    <s v="MICHELL ALMEIDA SANTANA"/>
    <x v="31"/>
    <s v="Caminhonete"/>
    <s v="Caminhonete S10"/>
    <s v="CHEVROLET"/>
    <s v="53081700"/>
    <s v="POSTO Z   Z SANTA MA"/>
    <s v="GUAPO"/>
    <s v="GO"/>
    <s v="DIESEL S-10"/>
    <n v="811"/>
    <n v="14.6"/>
    <s v=" Km/L"/>
    <n v="68080"/>
    <n v="55.54"/>
    <n v="5.89"/>
    <n v="327.12"/>
    <s v="0"/>
    <s v="Planejamento Operaci"/>
    <s v="Planejamento Operaci"/>
    <s v="INSPENCAO"/>
    <m/>
    <d v="2026-01-03T00:00:00"/>
    <x v="9"/>
    <x v="1"/>
    <x v="12"/>
  </r>
  <r>
    <s v="TUF2B45"/>
    <s v="60645800106472420"/>
    <s v="03/01/2026 01:55:33"/>
    <s v="04689"/>
    <s v="CLEDSON MARQUES ARRUDA"/>
    <x v="37"/>
    <s v="Caminhonete"/>
    <s v="SAVEIRO CS RB MF"/>
    <s v="VW"/>
    <s v="75331003"/>
    <s v="SUPERVIA LAGOA"/>
    <s v="RIO VERDE"/>
    <s v="GO"/>
    <s v="ETANOL COMUM"/>
    <n v="403"/>
    <n v="9.06"/>
    <s v=" Km/L"/>
    <n v="69482"/>
    <n v="44.48"/>
    <n v="4.49"/>
    <n v="199.72"/>
    <s v="0"/>
    <s v="EXT - KSE LOCAÇOES"/>
    <s v="Planejamento Operaci"/>
    <s v="KSE LOCAÇOES"/>
    <m/>
    <d v="2026-01-03T00:00:00"/>
    <x v="9"/>
    <x v="1"/>
    <x v="12"/>
  </r>
  <r>
    <s v="TUG2C45"/>
    <s v="60645800106437770"/>
    <s v="03/01/2026 02:15:30"/>
    <s v="80560"/>
    <s v="EDMAR PEREIRA COSTA"/>
    <x v="54"/>
    <s v="Utilitário"/>
    <s v="SAVEIRO"/>
    <s v="FIAT"/>
    <s v="81889412"/>
    <s v="POSTO ZERO UM"/>
    <s v="RIO VERDE"/>
    <s v="GO"/>
    <s v="ETANOL COMUM"/>
    <n v="451"/>
    <n v="10.59"/>
    <s v=" Km/L"/>
    <n v="62886"/>
    <n v="42.6"/>
    <n v="4.9020000000000001"/>
    <n v="208.84"/>
    <s v="1"/>
    <s v="EXT - KSE LOCAÇOES"/>
    <s v="Planejamento Operaci"/>
    <s v="KSE LOCAÇOES"/>
    <m/>
    <d v="2026-01-03T00:00:00"/>
    <x v="9"/>
    <x v="1"/>
    <x v="12"/>
  </r>
  <r>
    <s v="TTP5B47"/>
    <s v="60645800106472110"/>
    <s v="03/01/2026 03:02:59"/>
    <s v="02710"/>
    <s v="RAINON LOPES ALMEIDA"/>
    <x v="40"/>
    <s v="Caminhonete"/>
    <s v="SAVEIRO CS RB MF"/>
    <s v="VW"/>
    <s v="75331801"/>
    <s v="DECIO CEZARINA"/>
    <s v="CEZARINA"/>
    <s v="GO"/>
    <s v="ETANOL COMUM"/>
    <n v="460"/>
    <n v="10.5"/>
    <s v=" Km/L"/>
    <n v="60558"/>
    <n v="43.82"/>
    <n v="4.8899999999999997"/>
    <n v="214.28"/>
    <s v="202601030302"/>
    <s v="EXT - KSE LOCAÇOES"/>
    <s v="Planejamento Operaci"/>
    <s v="KSE LOCAÇOES"/>
    <m/>
    <d v="2026-01-03T00:00:00"/>
    <x v="9"/>
    <x v="1"/>
    <x v="12"/>
  </r>
  <r>
    <s v="TTQ3C61"/>
    <s v="60645800106472501"/>
    <s v="03/01/2026 03:35:21"/>
    <s v="05208"/>
    <s v="CHARLES ROSA"/>
    <x v="44"/>
    <s v="Caminhonete"/>
    <s v="SAVEIRO CS RB MF"/>
    <s v="VW"/>
    <s v="46209914"/>
    <s v="DECIO RIO VERDE"/>
    <s v="RIO VERDE"/>
    <s v="GO"/>
    <s v="ETANOL COMUM"/>
    <n v="488"/>
    <n v="11.67"/>
    <s v=" Km/L"/>
    <n v="49430"/>
    <n v="41.81"/>
    <n v="4.59"/>
    <n v="191.91"/>
    <s v="202601030334"/>
    <s v="EXT - KSE LOCAÇOES"/>
    <s v="Planejamento Operaci"/>
    <s v="KSE LOCAÇOES"/>
    <m/>
    <d v="2026-01-03T00:00:00"/>
    <x v="9"/>
    <x v="1"/>
    <x v="12"/>
  </r>
  <r>
    <s v="TTY2C25"/>
    <s v="60645800106472430"/>
    <s v="03/01/2026 06:33:59"/>
    <s v="03603"/>
    <s v="RAFAEL OLIVEIRA MORAIS "/>
    <x v="38"/>
    <s v="Caminhonete"/>
    <s v="SAVEIRO CS RB MF"/>
    <s v="VW"/>
    <s v="46286315"/>
    <s v="POSTO CENTRAL"/>
    <s v="BOM JESUS"/>
    <s v="GO"/>
    <s v="ETANOL COMUM"/>
    <n v="428"/>
    <n v="11.15"/>
    <s v=" Km/L"/>
    <n v="57827"/>
    <n v="38.380000000000003"/>
    <n v="4.6909999999999998"/>
    <n v="180.04"/>
    <s v="1"/>
    <s v="EXT - KSE LOCAÇOES"/>
    <s v="Planejamento Operaci"/>
    <s v="KSE LOCAÇOES"/>
    <m/>
    <d v="2026-01-03T00:00:00"/>
    <x v="9"/>
    <x v="1"/>
    <x v="12"/>
  </r>
  <r>
    <s v="TFF5D72"/>
    <s v="60645800105143780"/>
    <s v="03/01/2026 08:06:45"/>
    <s v="70214"/>
    <s v="IGOR LEMES FERNANDES"/>
    <x v="2"/>
    <s v="AUTOMOVEL"/>
    <s v="ARGO"/>
    <s v="FIAT"/>
    <s v="24906505"/>
    <s v="AUTO POSTO BOM RETIR"/>
    <s v="RIO VERDE"/>
    <s v="GO"/>
    <s v="ETANOL COMUM"/>
    <n v="274"/>
    <n v="10.93"/>
    <s v=" Km/L"/>
    <n v="26791"/>
    <n v="25.06"/>
    <n v="4.6310000000000002"/>
    <n v="116.06"/>
    <s v="301290"/>
    <s v="Planejamento Operaci"/>
    <s v="Planejamento Operaci"/>
    <s v="Operacional"/>
    <m/>
    <d v="2026-01-03T00:00:00"/>
    <x v="9"/>
    <x v="1"/>
    <x v="0"/>
  </r>
  <r>
    <s v="TFL8I14"/>
    <s v="60645800106437530"/>
    <s v="03/01/2026 08:14:01"/>
    <s v="00951"/>
    <s v="HUGO HENRIQUE OLIVEIRA ROSA"/>
    <x v="57"/>
    <s v="EQUIPAMENTOS"/>
    <s v="AMBULANCIA"/>
    <s v="OUTROS"/>
    <s v="36645906"/>
    <s v="AUTO POSTO ESTRELA DO SUL III"/>
    <s v="ACREUNA"/>
    <s v="GO"/>
    <s v="DIESEL S-10"/>
    <n v="187"/>
    <n v="5.09"/>
    <s v=" Km/L"/>
    <n v="8154"/>
    <n v="36.770000000000003"/>
    <n v="6.2910000000000004"/>
    <n v="231.32"/>
    <s v="0"/>
    <s v="Planejamento Operaci"/>
    <s v="Planejamento Operaci"/>
    <s v="Operacional"/>
    <m/>
    <d v="2026-01-03T00:00:00"/>
    <x v="9"/>
    <x v="1"/>
    <x v="13"/>
  </r>
  <r>
    <s v="TGC9A34"/>
    <s v="60645800106437250"/>
    <s v="03/01/2026 08:15:20"/>
    <s v="70390"/>
    <s v="CLEITON ANTONIO TAVARES HENRIQUE"/>
    <x v="48"/>
    <s v="EQUIPAMENTOS"/>
    <s v="AMBULANCIA"/>
    <s v="OUTROS"/>
    <s v="53081700"/>
    <s v="POSTO Z   Z SANTA MA"/>
    <s v="GUAPO"/>
    <s v="GO"/>
    <s v="DIESEL S-10"/>
    <n v="115"/>
    <n v="5.61"/>
    <s v=" Km/L"/>
    <n v="8818"/>
    <n v="20.5"/>
    <n v="5.89"/>
    <n v="120.75"/>
    <s v="0"/>
    <s v="Planejamento Operaci"/>
    <s v="Planejamento Operaci"/>
    <s v="Operacional"/>
    <m/>
    <d v="2026-01-03T00:00:00"/>
    <x v="9"/>
    <x v="1"/>
    <x v="13"/>
  </r>
  <r>
    <s v="TGC9A34"/>
    <m/>
    <s v="03/01/2026 08:15:20"/>
    <m/>
    <m/>
    <x v="48"/>
    <m/>
    <m/>
    <m/>
    <m/>
    <s v="POSTO Z   Z SANTA MA"/>
    <m/>
    <m/>
    <s v="ARLA-32"/>
    <s v="-"/>
    <s v="-"/>
    <s v=" Km/L"/>
    <s v="-"/>
    <n v="3.17"/>
    <m/>
    <n v="12.03"/>
    <m/>
    <m/>
    <m/>
    <m/>
    <m/>
    <d v="2026-01-03T00:00:00"/>
    <x v="9"/>
    <x v="1"/>
    <x v="13"/>
  </r>
  <r>
    <s v="TFX8A49"/>
    <s v="60645800105143673"/>
    <s v="03/01/2026 08:30:48"/>
    <s v="95253"/>
    <s v="ANDRE AUGUSTO ARAUJO DE JESUS"/>
    <x v="12"/>
    <s v="AUTOMOVEL"/>
    <s v="ARGO"/>
    <s v="FIAT"/>
    <s v="31830200"/>
    <s v="POSTO VILA RICA  1       24HS"/>
    <s v="GOIANIA"/>
    <s v="GO"/>
    <s v="ETANOL COMUM"/>
    <n v="300"/>
    <n v="7.85"/>
    <s v=" Km/L"/>
    <n v="14343"/>
    <n v="38.21"/>
    <n v="5.49"/>
    <n v="209.77"/>
    <s v="0"/>
    <s v="Planejamento Operaci"/>
    <s v="Planejamento Operaci"/>
    <s v="Operacional"/>
    <m/>
    <d v="2026-01-03T00:00:00"/>
    <x v="9"/>
    <x v="1"/>
    <x v="0"/>
  </r>
  <r>
    <s v="TTR3A31"/>
    <s v="60645800106472404"/>
    <s v="03/01/2026 10:18:31"/>
    <s v="95143"/>
    <s v="NILDO ANTONIO DE SOUSA"/>
    <x v="53"/>
    <s v="Caminhonete"/>
    <s v="SAVEIRO CS RB MF"/>
    <s v="VW"/>
    <s v="46209914"/>
    <s v="DECIO RIO VERDE"/>
    <s v="RIO VERDE"/>
    <s v="GO"/>
    <s v="ETANOL COMUM"/>
    <n v="534"/>
    <n v="12.08"/>
    <s v=" Km/L"/>
    <n v="57288"/>
    <n v="44.2"/>
    <n v="4.59"/>
    <n v="202.88"/>
    <s v="202601031017"/>
    <s v="EXT - KSE LOCAÇOES"/>
    <s v="Planejamento Operaci"/>
    <s v="KSE LOCAÇOES"/>
    <m/>
    <d v="2026-01-03T00:00:00"/>
    <x v="9"/>
    <x v="1"/>
    <x v="12"/>
  </r>
  <r>
    <s v="TUK2D26"/>
    <s v="60645800106553790"/>
    <s v="03/01/2026 11:13:31"/>
    <s v="03458"/>
    <s v="RAUL DOS SANTOS SOUSA"/>
    <x v="42"/>
    <s v="Caminhonete"/>
    <s v="Caminhonete S10"/>
    <s v="CHEVROLET"/>
    <s v="53030006"/>
    <s v="KR TREVO"/>
    <s v="SANTA HELENA DE GOIAS"/>
    <s v="GO"/>
    <s v="DIESEL S-10"/>
    <n v="964"/>
    <n v="15.36"/>
    <s v=" Km/L"/>
    <n v="61269"/>
    <n v="62.75"/>
    <n v="6.19"/>
    <n v="388.45"/>
    <s v="1"/>
    <s v="Planejamento Operaci"/>
    <s v="Planejamento Operaci"/>
    <s v="INSPENCAO"/>
    <m/>
    <d v="2026-01-03T00:00:00"/>
    <x v="9"/>
    <x v="1"/>
    <x v="12"/>
  </r>
  <r>
    <s v="TTP5B47"/>
    <s v="60645800106472110"/>
    <s v="03/01/2026 11:18:24"/>
    <s v="00149"/>
    <s v="MANOELITO METROVICH LIMA"/>
    <x v="40"/>
    <s v="Caminhonete"/>
    <s v="SAVEIRO CS RB MF"/>
    <s v="VW"/>
    <s v="75331801"/>
    <s v="DECIO CEZARINA"/>
    <s v="CEZARINA"/>
    <s v="GO"/>
    <s v="ETANOL COMUM"/>
    <n v="417"/>
    <n v="9.41"/>
    <s v=" Km/L"/>
    <n v="60975"/>
    <n v="44.32"/>
    <n v="4.8899999999999997"/>
    <n v="216.72"/>
    <s v="202601031117"/>
    <s v="EXT - KSE LOCAÇOES"/>
    <s v="Planejamento Operaci"/>
    <s v="KSE LOCAÇOES"/>
    <m/>
    <d v="2026-01-03T00:00:00"/>
    <x v="9"/>
    <x v="1"/>
    <x v="12"/>
  </r>
  <r>
    <s v="TUG2C45"/>
    <s v="60645800106437770"/>
    <s v="03/01/2026 11:40:14"/>
    <s v="03782"/>
    <s v="ELVIS MESSIAS FERNANDES"/>
    <x v="54"/>
    <s v="Utilitário"/>
    <s v="SAVEIRO"/>
    <s v="FIAT"/>
    <s v="81889412"/>
    <s v="POSTO ZERO UM"/>
    <s v="RIO VERDE"/>
    <s v="GO"/>
    <s v="ETANOL COMUM"/>
    <n v="490"/>
    <n v="11.72"/>
    <s v=" Km/L"/>
    <n v="63376"/>
    <n v="41.8"/>
    <n v="4.7910000000000004"/>
    <n v="200.26"/>
    <s v="1"/>
    <s v="EXT - KSE LOCAÇOES"/>
    <s v="Planejamento Operaci"/>
    <s v="KSE LOCAÇOES"/>
    <m/>
    <d v="2026-01-03T00:00:00"/>
    <x v="9"/>
    <x v="1"/>
    <x v="12"/>
  </r>
  <r>
    <s v="TTT2H95"/>
    <s v="60645800106472477"/>
    <s v="03/01/2026 11:57:16"/>
    <s v="52982"/>
    <s v="ROBERTO ANTONIO DE MELO"/>
    <x v="63"/>
    <s v="Caminhonete"/>
    <s v="SAVEIRO CS RB MF"/>
    <s v="VW"/>
    <s v="41826312"/>
    <s v="AUTO POSTO JACARE"/>
    <s v="ACREUNA"/>
    <s v="GO"/>
    <s v="ETANOL COMUM"/>
    <n v="442"/>
    <n v="9.39"/>
    <s v=" Km/L"/>
    <n v="49090"/>
    <n v="47.09"/>
    <n v="4.57"/>
    <n v="215.21"/>
    <s v="30142916"/>
    <s v="EXT - KSE LOCAÇOES"/>
    <s v="Planejamento Operaci"/>
    <s v="KSE LOCAÇOES"/>
    <m/>
    <d v="2026-01-03T00:00:00"/>
    <x v="9"/>
    <x v="1"/>
    <x v="12"/>
  </r>
  <r>
    <s v="TUF2B45"/>
    <s v="60645800106472420"/>
    <s v="03/01/2026 12:28:11"/>
    <s v="00047"/>
    <s v="KARLA THAISE SILVA CARVALHO"/>
    <x v="37"/>
    <s v="Caminhonete"/>
    <s v="SAVEIRO CS RB MF"/>
    <s v="VW"/>
    <s v="46286315"/>
    <s v="POSTO CENTRAL"/>
    <s v="BOM JESUS"/>
    <s v="GO"/>
    <s v="ETANOL COMUM"/>
    <n v="463"/>
    <n v="9.65"/>
    <s v=" Km/L"/>
    <n v="69945"/>
    <n v="47.98"/>
    <n v="4.6900000000000004"/>
    <n v="225.05"/>
    <s v="1"/>
    <s v="EXT - KSE LOCAÇOES"/>
    <s v="Planejamento Operaci"/>
    <s v="KSE LOCAÇOES"/>
    <m/>
    <d v="2026-01-03T00:00:00"/>
    <x v="9"/>
    <x v="1"/>
    <x v="12"/>
  </r>
  <r>
    <s v="TFF5D72"/>
    <s v="60645800105143780"/>
    <s v="03/01/2026 14:11:25"/>
    <s v="70214"/>
    <s v="IGOR LEMES FERNANDES"/>
    <x v="2"/>
    <s v="AUTOMOVEL"/>
    <s v="ARGO"/>
    <s v="FIAT"/>
    <s v="46286315"/>
    <s v="POSTO CENTRAL"/>
    <s v="BOM JESUS"/>
    <s v="GO"/>
    <s v="ETANOL COMUM"/>
    <n v="247"/>
    <n v="9.27"/>
    <s v=" Km/L"/>
    <n v="27038"/>
    <n v="26.65"/>
    <n v="4.6900000000000004"/>
    <n v="125"/>
    <s v="1"/>
    <s v="Planejamento Operaci"/>
    <s v="Planejamento Operaci"/>
    <s v="Operacional"/>
    <m/>
    <d v="2026-01-03T00:00:00"/>
    <x v="9"/>
    <x v="1"/>
    <x v="0"/>
  </r>
  <r>
    <s v="TLR1J91"/>
    <s v="60645800106043065"/>
    <s v="03/01/2026 14:40:05"/>
    <s v="02910"/>
    <s v="EMERSON CRISTIANO DA SILVEIRA"/>
    <x v="23"/>
    <s v="Caminhonete"/>
    <s v="SAVEIRO"/>
    <s v="VOLKSWAGEN"/>
    <s v="46209914"/>
    <s v="DECIO RIO VERDE"/>
    <s v="RIO VERDE"/>
    <s v="GO"/>
    <s v="ETANOL COMUM"/>
    <n v="0"/>
    <n v="0"/>
    <s v=" Km/L"/>
    <s v="-"/>
    <n v="53.1"/>
    <n v="4.59"/>
    <n v="243.73"/>
    <s v="202601031439"/>
    <s v="Planejamento Operaci"/>
    <s v="Planejamento Operaci"/>
    <s v="Operacional"/>
    <m/>
    <d v="2026-01-03T00:00:00"/>
    <x v="9"/>
    <x v="1"/>
    <x v="9"/>
  </r>
  <r>
    <s v="TTQ3C61"/>
    <s v="60645800106472501"/>
    <s v="03/01/2026 17:05:53"/>
    <s v="46440"/>
    <s v="PAULO SOUSA DIAS"/>
    <x v="44"/>
    <s v="Caminhonete"/>
    <s v="SAVEIRO CS RB MF"/>
    <s v="VW"/>
    <s v="45308900"/>
    <s v="POSTO LUPATINI"/>
    <s v="SANTO ANTONIO DA BARRA"/>
    <s v="GO"/>
    <s v="ETANOL COMUM"/>
    <n v="508"/>
    <n v="11.07"/>
    <s v=" Km/L"/>
    <n v="49938"/>
    <n v="45.87"/>
    <n v="4.8899999999999997"/>
    <n v="224.3"/>
    <s v="0"/>
    <s v="EXT - KSE LOCAÇOES"/>
    <s v="Planejamento Operaci"/>
    <s v="KSE LOCAÇOES"/>
    <m/>
    <d v="2026-01-03T00:00:00"/>
    <x v="9"/>
    <x v="1"/>
    <x v="12"/>
  </r>
  <r>
    <s v="TLO0E87"/>
    <s v="60645800106184255"/>
    <s v="03/01/2026 18:04:30"/>
    <s v="01258"/>
    <s v="PEDRO HENRIQUE RODRIGUES VIDAL"/>
    <x v="43"/>
    <s v="EQUIPAMENTOS"/>
    <s v="GUINCHO LEVE"/>
    <s v="EQUIPAMENTO"/>
    <s v="87183400"/>
    <s v="MARAJO GUAPO"/>
    <s v="GUAPO"/>
    <s v="GO"/>
    <s v="DIESEL S-10"/>
    <n v="432"/>
    <n v="6.02"/>
    <s v=" Km/L"/>
    <n v="18032"/>
    <n v="71.77"/>
    <n v="6.04"/>
    <n v="433.49"/>
    <s v="0"/>
    <s v="EXT - LUCCA JR"/>
    <s v="Planejamento Operaci"/>
    <s v="LUCCA JR"/>
    <m/>
    <d v="2026-01-03T00:00:00"/>
    <x v="9"/>
    <x v="1"/>
    <x v="11"/>
  </r>
  <r>
    <s v="TTY2C25"/>
    <s v="60645800106472430"/>
    <s v="03/01/2026 18:26:20"/>
    <s v="07015"/>
    <s v="EDILEIA DE SOUSA ANTUNES"/>
    <x v="38"/>
    <s v="Caminhonete"/>
    <s v="SAVEIRO CS RB MF"/>
    <s v="VW"/>
    <s v="46286315"/>
    <s v="POSTO CENTRAL"/>
    <s v="BOM JESUS"/>
    <s v="GO"/>
    <s v="ETANOL COMUM"/>
    <n v="436"/>
    <n v="9.2899999999999991"/>
    <s v=" Km/L"/>
    <n v="58263"/>
    <n v="46.91"/>
    <n v="4.6900000000000004"/>
    <n v="220.03"/>
    <s v="1"/>
    <s v="EXT - KSE LOCAÇOES"/>
    <s v="Planejamento Operaci"/>
    <s v="KSE LOCAÇOES"/>
    <m/>
    <d v="2026-01-03T00:00:00"/>
    <x v="9"/>
    <x v="1"/>
    <x v="12"/>
  </r>
  <r>
    <s v="TTQ4C10"/>
    <s v="60645800106553930"/>
    <s v="03/01/2026 18:33:14"/>
    <s v="93910"/>
    <s v="DIVINO AVELINO DOS SANTOS"/>
    <x v="31"/>
    <s v="Caminhonete"/>
    <s v="Caminhonete S10"/>
    <s v="CHEVROLET"/>
    <s v="26406711"/>
    <s v="POSTO ZANDONADI"/>
    <s v="GUAPO"/>
    <s v="GO"/>
    <s v="DIESEL S-10"/>
    <n v="836"/>
    <n v="14.58"/>
    <s v=" Km/L"/>
    <n v="68916"/>
    <n v="57.35"/>
    <n v="6.19"/>
    <n v="355"/>
    <s v="30166747"/>
    <s v="Planejamento Operaci"/>
    <s v="Planejamento Operaci"/>
    <s v="INSPENCAO"/>
    <m/>
    <d v="2026-01-03T00:00:00"/>
    <x v="9"/>
    <x v="1"/>
    <x v="12"/>
  </r>
  <r>
    <s v="TTP5B47"/>
    <s v="60645800106472110"/>
    <s v="03/01/2026 18:36:48"/>
    <s v="00149"/>
    <s v="MANOELITO METROVICH LIMA"/>
    <x v="40"/>
    <s v="Caminhonete"/>
    <s v="SAVEIRO CS RB MF"/>
    <s v="VW"/>
    <s v="07674909"/>
    <s v="AUTO POSTO INDIARA"/>
    <s v="INDIARA"/>
    <s v="GO"/>
    <s v="ETANOL COMUM"/>
    <n v="279"/>
    <n v="8.41"/>
    <s v=" Km/L"/>
    <n v="61254"/>
    <n v="33.18"/>
    <n v="4.59"/>
    <n v="152.30000000000001"/>
    <s v="10917"/>
    <s v="EXT - KSE LOCAÇOES"/>
    <s v="Planejamento Operaci"/>
    <s v="KSE LOCAÇOES"/>
    <m/>
    <d v="2026-01-03T00:00:00"/>
    <x v="9"/>
    <x v="1"/>
    <x v="12"/>
  </r>
  <r>
    <s v="TUW2D74"/>
    <s v="60645800105124310"/>
    <s v="03/01/2026 19:38:32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926"/>
    <n v="14.68"/>
    <s v=" Km/L"/>
    <n v="55771"/>
    <n v="63.07"/>
    <n v="6.49"/>
    <n v="409.31"/>
    <s v="0"/>
    <s v="Planejamento Operaci"/>
    <s v="Planejamento Operaci"/>
    <s v="Operacional"/>
    <m/>
    <d v="2026-01-03T00:00:00"/>
    <x v="9"/>
    <x v="1"/>
    <x v="12"/>
  </r>
  <r>
    <s v="TTT2H95"/>
    <s v="60645800106472477"/>
    <s v="03/01/2026 19:55:36"/>
    <s v="05806"/>
    <s v="JOSE EMERSON LEITE DOS SANTOS"/>
    <x v="63"/>
    <s v="Caminhonete"/>
    <s v="SAVEIRO CS RB MF"/>
    <s v="VW"/>
    <s v="07674909"/>
    <s v="AUTO POSTO INDIARA"/>
    <s v="INDIARA"/>
    <s v="GO"/>
    <s v="ETANOL COMUM"/>
    <n v="345"/>
    <n v="9.42"/>
    <s v=" Km/L"/>
    <n v="49435"/>
    <n v="36.64"/>
    <n v="4.59"/>
    <n v="168.18"/>
    <s v="10919"/>
    <s v="EXT - KSE LOCAÇOES"/>
    <s v="Planejamento Operaci"/>
    <s v="KSE LOCAÇOES"/>
    <m/>
    <d v="2026-01-03T00:00:00"/>
    <x v="9"/>
    <x v="1"/>
    <x v="12"/>
  </r>
  <r>
    <s v="TUF2B45"/>
    <s v="60645800106472420"/>
    <s v="03/01/2026 21:02:14"/>
    <s v="03398"/>
    <s v="JOSIMAR VENANCIO SANTOS SILVA"/>
    <x v="37"/>
    <s v="Caminhonete"/>
    <s v="SAVEIRO CS RB MF"/>
    <s v="VW"/>
    <s v="75331003"/>
    <s v="SUPERVIA LAGOA"/>
    <s v="RIO VERDE"/>
    <s v="GO"/>
    <s v="ETANOL COMUM"/>
    <n v="403"/>
    <n v="10"/>
    <s v=" Km/L"/>
    <n v="70348"/>
    <n v="40.299999999999997"/>
    <n v="4.49"/>
    <n v="180.95"/>
    <s v="0"/>
    <s v="EXT - KSE LOCAÇOES"/>
    <s v="Planejamento Operaci"/>
    <s v="KSE LOCAÇOES"/>
    <m/>
    <d v="2026-01-03T00:00:00"/>
    <x v="9"/>
    <x v="1"/>
    <x v="12"/>
  </r>
  <r>
    <s v="TFF5D72"/>
    <s v="60645800105143780"/>
    <s v="03/01/2026 21:50:32"/>
    <s v="03102"/>
    <s v="EDES GONÇALVES DA SILVA"/>
    <x v="2"/>
    <s v="AUTOMOVEL"/>
    <s v="ARGO"/>
    <s v="FIAT"/>
    <s v="36645906"/>
    <s v="AUTO POSTO ESTRELA DO SUL III"/>
    <s v="ACREUNA"/>
    <s v="GO"/>
    <s v="ETANOL COMUM"/>
    <n v="242"/>
    <n v="8.7899999999999991"/>
    <s v=" Km/L"/>
    <n v="27280"/>
    <n v="27.52"/>
    <n v="4.8710000000000004"/>
    <n v="134.05000000000001"/>
    <s v="0"/>
    <s v="Planejamento Operaci"/>
    <s v="Planejamento Operaci"/>
    <s v="Operacional"/>
    <m/>
    <d v="2026-01-03T00:00:00"/>
    <x v="9"/>
    <x v="1"/>
    <x v="0"/>
  </r>
  <r>
    <s v="TUG2C45"/>
    <s v="60645800106437770"/>
    <s v="03/01/2026 22:08:17"/>
    <s v="02025"/>
    <s v="TIAGO PEREIRA SANTOS"/>
    <x v="54"/>
    <s v="Utilitário"/>
    <s v="SAVEIRO"/>
    <s v="FIAT"/>
    <s v="81889412"/>
    <s v="POSTO ZERO UM"/>
    <s v="RIO VERDE"/>
    <s v="GO"/>
    <s v="ETANOL COMUM"/>
    <n v="441"/>
    <n v="11.19"/>
    <s v=" Km/L"/>
    <n v="63817"/>
    <n v="39.42"/>
    <n v="4.79"/>
    <n v="188.82"/>
    <s v="1"/>
    <s v="EXT - KSE LOCAÇOES"/>
    <s v="Planejamento Operaci"/>
    <s v="KSE LOCAÇOES"/>
    <m/>
    <d v="2026-01-03T00:00:00"/>
    <x v="9"/>
    <x v="1"/>
    <x v="12"/>
  </r>
  <r>
    <s v="TTR3A31"/>
    <s v="60645800106472404"/>
    <s v="03/01/2026 22:21:11"/>
    <s v="01836"/>
    <s v="DANILLO ROSA CARDOSO"/>
    <x v="53"/>
    <s v="Caminhonete"/>
    <s v="SAVEIRO CS RB MF"/>
    <s v="VW"/>
    <s v="46209914"/>
    <s v="DECIO RIO VERDE"/>
    <s v="RIO VERDE"/>
    <s v="GO"/>
    <s v="ETANOL COMUM"/>
    <n v="456"/>
    <n v="9.9499999999999993"/>
    <s v=" Km/L"/>
    <n v="57744"/>
    <n v="45.85"/>
    <n v="4.59"/>
    <n v="210.45"/>
    <s v="202601032220"/>
    <s v="EXT - KSE LOCAÇOES"/>
    <s v="Planejamento Operaci"/>
    <s v="KSE LOCAÇOES"/>
    <m/>
    <d v="2026-01-03T00:00:00"/>
    <x v="9"/>
    <x v="1"/>
    <x v="12"/>
  </r>
  <r>
    <s v="TUK2D26"/>
    <s v="60645800106553790"/>
    <s v="03/01/2026 23:08:20"/>
    <s v="70552"/>
    <s v="ARMANDO DA SILVA OLIVIEIRA NETO"/>
    <x v="42"/>
    <s v="Caminhonete"/>
    <s v="Caminhonete S10"/>
    <s v="CHEVROLET"/>
    <s v="75331003"/>
    <s v="SUPERVIA LAGOA"/>
    <s v="RIO VERDE"/>
    <s v="GO"/>
    <s v="DIESEL S-10"/>
    <n v="526"/>
    <n v="12.37"/>
    <s v=" Km/L"/>
    <n v="61795"/>
    <n v="42.53"/>
    <n v="6.19"/>
    <n v="263.26"/>
    <s v="0"/>
    <s v="Planejamento Operaci"/>
    <s v="Planejamento Operaci"/>
    <s v="INSPENCAO"/>
    <m/>
    <d v="2026-01-03T00:00:00"/>
    <x v="9"/>
    <x v="1"/>
    <x v="12"/>
  </r>
  <r>
    <s v="TTQ3C61"/>
    <s v="60645800106472501"/>
    <s v="04/01/2026 04:09:58"/>
    <s v="03762"/>
    <s v="EDIVANDO SANTOS DA SILVA"/>
    <x v="44"/>
    <s v="Caminhonete"/>
    <s v="SAVEIRO CS RB MF"/>
    <s v="VW"/>
    <s v="46209914"/>
    <s v="DECIO RIO VERDE"/>
    <s v="RIO VERDE"/>
    <s v="GO"/>
    <s v="ETANOL COMUM"/>
    <n v="527"/>
    <n v="13.05"/>
    <s v=" Km/L"/>
    <n v="50465"/>
    <n v="40.369999999999997"/>
    <n v="4.59"/>
    <n v="185.3"/>
    <s v="202601040409"/>
    <s v="EXT - KSE LOCAÇOES"/>
    <s v="Planejamento Operaci"/>
    <s v="KSE LOCAÇOES"/>
    <m/>
    <d v="2026-01-04T00:00:00"/>
    <x v="9"/>
    <x v="1"/>
    <x v="12"/>
  </r>
  <r>
    <s v="TTP5B47"/>
    <s v="60645800106472110"/>
    <s v="04/01/2026 04:44:30"/>
    <s v="99531"/>
    <s v="RODRIGO RODRIGUES BARROS"/>
    <x v="40"/>
    <s v="Caminhonete"/>
    <s v="SAVEIRO CS RB MF"/>
    <s v="VW"/>
    <s v="75331801"/>
    <s v="DECIO CEZARINA"/>
    <s v="CEZARINA"/>
    <s v="GO"/>
    <s v="ETANOL COMUM"/>
    <n v="429"/>
    <n v="10.24"/>
    <s v=" Km/L"/>
    <n v="61683"/>
    <n v="41.91"/>
    <n v="4.8899999999999997"/>
    <n v="204.94"/>
    <s v="202601040443"/>
    <s v="EXT - KSE LOCAÇOES"/>
    <s v="Planejamento Operaci"/>
    <s v="KSE LOCAÇOES"/>
    <m/>
    <d v="2026-01-04T00:00:00"/>
    <x v="9"/>
    <x v="1"/>
    <x v="12"/>
  </r>
  <r>
    <s v="TUF2B45"/>
    <s v="60645800106472420"/>
    <s v="04/01/2026 05:56:13"/>
    <s v="03398"/>
    <s v="JOSIMAR VENANCIO SANTOS SILVA"/>
    <x v="37"/>
    <s v="Caminhonete"/>
    <s v="SAVEIRO CS RB MF"/>
    <s v="VW"/>
    <s v="75331003"/>
    <s v="SUPERVIA LAGOA"/>
    <s v="RIO VERDE"/>
    <s v="GO"/>
    <s v="ETANOL COMUM"/>
    <n v="363"/>
    <n v="9.65"/>
    <s v=" Km/L"/>
    <n v="70711"/>
    <n v="37.61"/>
    <n v="4.49"/>
    <n v="168.87"/>
    <s v="0"/>
    <s v="EXT - KSE LOCAÇOES"/>
    <s v="Planejamento Operaci"/>
    <s v="KSE LOCAÇOES"/>
    <m/>
    <d v="2026-01-04T00:00:00"/>
    <x v="9"/>
    <x v="1"/>
    <x v="12"/>
  </r>
  <r>
    <s v="TTY2C25"/>
    <s v="60645800106472430"/>
    <s v="04/01/2026 06:23:16"/>
    <s v="05644"/>
    <s v="GEOVANE SEVERIANO DA SILVA"/>
    <x v="38"/>
    <s v="Caminhonete"/>
    <s v="SAVEIRO CS RB MF"/>
    <s v="VW"/>
    <s v="45341508"/>
    <s v="POSTO ALTO DA SERRA"/>
    <s v="ITUMBIARA"/>
    <s v="GO"/>
    <s v="ETANOL COMUM"/>
    <n v="403"/>
    <n v="12.27"/>
    <s v=" Km/L"/>
    <n v="58666"/>
    <n v="32.840000000000003"/>
    <n v="4.6399999999999997"/>
    <n v="152.37"/>
    <s v="0"/>
    <s v="EXT - KSE LOCAÇOES"/>
    <s v="Planejamento Operaci"/>
    <s v="KSE LOCAÇOES"/>
    <m/>
    <d v="2026-01-04T00:00:00"/>
    <x v="9"/>
    <x v="1"/>
    <x v="12"/>
  </r>
  <r>
    <s v="TTQ4C10"/>
    <s v="60645800106553930"/>
    <s v="04/01/2026 06:36:32"/>
    <s v="03095"/>
    <s v="MICHELL ALMEIDA SANTANA"/>
    <x v="31"/>
    <s v="Caminhonete"/>
    <s v="Caminhonete S10"/>
    <s v="CHEVROLET"/>
    <s v="53081700"/>
    <s v="POSTO Z   Z SANTA MA"/>
    <s v="GUAPO"/>
    <s v="GO"/>
    <s v="DIESEL S-10"/>
    <n v="586"/>
    <n v="14.53"/>
    <s v=" Km/L"/>
    <n v="69502"/>
    <n v="40.340000000000003"/>
    <n v="5.89"/>
    <n v="237.59"/>
    <s v="0"/>
    <s v="Planejamento Operaci"/>
    <s v="Planejamento Operaci"/>
    <s v="INSPENCAO"/>
    <m/>
    <d v="2026-01-04T00:00:00"/>
    <x v="9"/>
    <x v="1"/>
    <x v="12"/>
  </r>
  <r>
    <s v="TFF5D72"/>
    <s v="60645800105143780"/>
    <s v="04/01/2026 06:47:26"/>
    <s v="03102"/>
    <s v="EDES GONÇALVES DA SILVA"/>
    <x v="2"/>
    <s v="AUTOMOVEL"/>
    <s v="ARGO"/>
    <s v="FIAT"/>
    <s v="13335016"/>
    <s v="POSTO TREVO"/>
    <s v="RIO VERDE"/>
    <s v="GO"/>
    <s v="ETANOL COMUM"/>
    <n v="307"/>
    <n v="10.93"/>
    <s v=" Km/L"/>
    <n v="27587"/>
    <n v="28.09"/>
    <n v="4.9909999999999997"/>
    <n v="140.19"/>
    <s v="40124408"/>
    <s v="Planejamento Operaci"/>
    <s v="Planejamento Operaci"/>
    <s v="Operacional"/>
    <m/>
    <d v="2026-01-04T00:00:00"/>
    <x v="9"/>
    <x v="1"/>
    <x v="0"/>
  </r>
  <r>
    <s v="TTT2H95"/>
    <s v="60645800106472477"/>
    <s v="04/01/2026 07:55:51"/>
    <s v="52982"/>
    <s v="ROBERTO ANTONIO DE MELO"/>
    <x v="63"/>
    <s v="Caminhonete"/>
    <s v="SAVEIRO CS RB MF"/>
    <s v="VW"/>
    <s v="41826312"/>
    <s v="AUTO POSTO JACARE"/>
    <s v="ACREUNA"/>
    <s v="GO"/>
    <s v="ETANOL COMUM"/>
    <n v="532"/>
    <n v="10.98"/>
    <s v=" Km/L"/>
    <n v="49967"/>
    <n v="48.45"/>
    <n v="4.5709999999999997"/>
    <n v="221.45"/>
    <s v="40128434"/>
    <s v="EXT - KSE LOCAÇOES"/>
    <s v="Planejamento Operaci"/>
    <s v="KSE LOCAÇOES"/>
    <m/>
    <d v="2026-01-04T00:00:00"/>
    <x v="9"/>
    <x v="1"/>
    <x v="12"/>
  </r>
  <r>
    <s v="TUK2D26"/>
    <s v="60645800106553790"/>
    <s v="04/01/2026 08:51:58"/>
    <s v="03458"/>
    <s v="RAUL DOS SANTOS SOUSA"/>
    <x v="42"/>
    <s v="Caminhonete"/>
    <s v="Caminhonete S10"/>
    <s v="CHEVROLET"/>
    <s v="53030006"/>
    <s v="KR TREVO"/>
    <s v="SANTA HELENA DE GOIAS"/>
    <s v="GO"/>
    <s v="DIESEL S-10"/>
    <n v="439"/>
    <n v="14.18"/>
    <s v=" Km/L"/>
    <n v="62234"/>
    <n v="30.97"/>
    <n v="6.1909999999999998"/>
    <n v="191.73"/>
    <s v="1"/>
    <s v="Planejamento Operaci"/>
    <s v="Planejamento Operaci"/>
    <s v="INSPENCAO"/>
    <m/>
    <d v="2026-01-04T00:00:00"/>
    <x v="9"/>
    <x v="1"/>
    <x v="12"/>
  </r>
  <r>
    <s v="TTR3A31"/>
    <s v="60645800106472404"/>
    <s v="04/01/2026 10:39:22"/>
    <s v="95143"/>
    <s v="NILDO ANTONIO DE SOUSA"/>
    <x v="53"/>
    <s v="Caminhonete"/>
    <s v="SAVEIRO CS RB MF"/>
    <s v="VW"/>
    <s v="46209914"/>
    <s v="DECIO RIO VERDE"/>
    <s v="RIO VERDE"/>
    <s v="GO"/>
    <s v="ETANOL COMUM"/>
    <n v="442"/>
    <n v="9.2899999999999991"/>
    <s v=" Km/L"/>
    <n v="58186"/>
    <n v="47.57"/>
    <n v="4.59"/>
    <n v="218.35"/>
    <s v="202601041038"/>
    <s v="EXT - KSE LOCAÇOES"/>
    <s v="Planejamento Operaci"/>
    <s v="KSE LOCAÇOES"/>
    <m/>
    <d v="2026-01-04T00:00:00"/>
    <x v="9"/>
    <x v="1"/>
    <x v="12"/>
  </r>
  <r>
    <s v="TUG2C45"/>
    <s v="60645800106437770"/>
    <s v="04/01/2026 11:14:04"/>
    <s v="03782"/>
    <s v="ELVIS MESSIAS FERNANDES"/>
    <x v="54"/>
    <s v="Utilitário"/>
    <s v="SAVEIRO"/>
    <s v="FIAT"/>
    <s v="13335016"/>
    <s v="POSTO TREVO"/>
    <s v="RIO VERDE"/>
    <s v="GO"/>
    <s v="ETANOL COMUM"/>
    <n v="-3512"/>
    <n v="-81.47"/>
    <s v=" Km/L"/>
    <n v="60305"/>
    <n v="43.11"/>
    <n v="4.99"/>
    <n v="215.14"/>
    <s v="40140406"/>
    <s v="EXT - KSE LOCAÇOES"/>
    <s v="Planejamento Operaci"/>
    <s v="KSE LOCAÇOES"/>
    <m/>
    <d v="2026-01-04T00:00:00"/>
    <x v="9"/>
    <x v="1"/>
    <x v="12"/>
  </r>
  <r>
    <s v="TFU6C04"/>
    <s v="60645800106437493"/>
    <s v="04/01/2026 12:01:34"/>
    <s v="87351"/>
    <s v="CLEYTON GARCIA MOREIRA"/>
    <x v="50"/>
    <s v="EQUIPAMENTOS"/>
    <s v="AMBULANCIA"/>
    <s v="OUTROS"/>
    <s v="46225718"/>
    <s v="POSTO MARIA JOAO"/>
    <s v="ITUMBIARA"/>
    <s v="GO"/>
    <s v="DIESEL S-10"/>
    <n v="197"/>
    <n v="2.42"/>
    <s v=" Km/L"/>
    <n v="6910"/>
    <n v="81.510000000000005"/>
    <n v="6.4"/>
    <n v="521.66"/>
    <s v="1"/>
    <s v="Planejamento Operaci"/>
    <s v="Planejamento Operaci"/>
    <s v="Operacional"/>
    <m/>
    <d v="2026-01-04T00:00:00"/>
    <x v="9"/>
    <x v="1"/>
    <x v="13"/>
  </r>
  <r>
    <s v="TTP5B47"/>
    <s v="60645800106472110"/>
    <s v="04/01/2026 14:32:05"/>
    <s v="00149"/>
    <s v="MANOELITO METROVICH LIMA"/>
    <x v="40"/>
    <s v="Caminhonete"/>
    <s v="SAVEIRO CS RB MF"/>
    <s v="VW"/>
    <s v="75331801"/>
    <s v="DECIO CEZARINA"/>
    <s v="CEZARINA"/>
    <s v="GO"/>
    <s v="ETANOL COMUM"/>
    <n v="424"/>
    <n v="8.9600000000000009"/>
    <s v=" Km/L"/>
    <n v="62107"/>
    <n v="47.31"/>
    <n v="4.8899999999999997"/>
    <n v="231.35"/>
    <s v="202601041431"/>
    <s v="EXT - KSE LOCAÇOES"/>
    <s v="Planejamento Operaci"/>
    <s v="KSE LOCAÇOES"/>
    <m/>
    <d v="2026-01-04T00:00:00"/>
    <x v="9"/>
    <x v="1"/>
    <x v="12"/>
  </r>
  <r>
    <s v="TTQ3C61"/>
    <s v="60645800106472501"/>
    <s v="04/01/2026 14:59:04"/>
    <s v="46440"/>
    <s v="PAULO SOUSA DIAS"/>
    <x v="44"/>
    <s v="Caminhonete"/>
    <s v="SAVEIRO CS RB MF"/>
    <s v="VW"/>
    <s v="45308900"/>
    <s v="POSTO LUPATINI"/>
    <s v="SANTO ANTONIO DA BARRA"/>
    <s v="GO"/>
    <s v="ETANOL COMUM"/>
    <n v="418"/>
    <n v="11.72"/>
    <s v=" Km/L"/>
    <n v="50883"/>
    <n v="35.659999999999997"/>
    <n v="4.8899999999999997"/>
    <n v="174.38"/>
    <s v="0"/>
    <s v="EXT - KSE LOCAÇOES"/>
    <s v="Planejamento Operaci"/>
    <s v="KSE LOCAÇOES"/>
    <m/>
    <d v="2026-01-04T00:00:00"/>
    <x v="9"/>
    <x v="1"/>
    <x v="12"/>
  </r>
  <r>
    <s v="TUF2B45"/>
    <s v="60645800106472420"/>
    <s v="04/01/2026 15:28:50"/>
    <s v="00047"/>
    <s v="KARLA THAISE SILVA CARVALHO"/>
    <x v="37"/>
    <s v="Caminhonete"/>
    <s v="SAVEIRO CS RB MF"/>
    <s v="VW"/>
    <s v="75331003"/>
    <s v="SUPERVIA LAGOA"/>
    <s v="RIO VERDE"/>
    <s v="GO"/>
    <s v="ETANOL COMUM"/>
    <n v="433"/>
    <n v="8.9600000000000009"/>
    <s v=" Km/L"/>
    <n v="71144"/>
    <n v="48.3"/>
    <n v="4.49"/>
    <n v="216.87"/>
    <s v="0"/>
    <s v="EXT - KSE LOCAÇOES"/>
    <s v="Planejamento Operaci"/>
    <s v="KSE LOCAÇOES"/>
    <m/>
    <d v="2026-01-04T00:00:00"/>
    <x v="9"/>
    <x v="1"/>
    <x v="12"/>
  </r>
  <r>
    <s v="TTY2C25"/>
    <s v="60645800106472430"/>
    <s v="04/01/2026 17:45:47"/>
    <s v="07015"/>
    <s v="EDILEIA DE SOUSA ANTUNES"/>
    <x v="38"/>
    <s v="Caminhonete"/>
    <s v="SAVEIRO CS RB MF"/>
    <s v="VW"/>
    <s v="46286315"/>
    <s v="POSTO CENTRAL"/>
    <s v="BOM JESUS"/>
    <s v="GO"/>
    <s v="ETANOL COMUM"/>
    <n v="409"/>
    <n v="8.9600000000000009"/>
    <s v=" Km/L"/>
    <n v="59075"/>
    <n v="45.63"/>
    <n v="4.6909999999999998"/>
    <n v="214.04"/>
    <s v="0"/>
    <s v="EXT - KSE LOCAÇOES"/>
    <s v="Planejamento Operaci"/>
    <s v="KSE LOCAÇOES"/>
    <m/>
    <d v="2026-01-04T00:00:00"/>
    <x v="9"/>
    <x v="1"/>
    <x v="12"/>
  </r>
  <r>
    <s v="TTT2H95"/>
    <s v="60645800106472477"/>
    <s v="04/01/2026 18:09:45"/>
    <s v="52982"/>
    <s v="ROBERTO ANTONIO DE MELO"/>
    <x v="63"/>
    <s v="Caminhonete"/>
    <s v="SAVEIRO CS RB MF"/>
    <s v="VW"/>
    <s v="41826312"/>
    <s v="AUTO POSTO JACARE"/>
    <s v="ACREUNA"/>
    <s v="GO"/>
    <s v="ETANOL COMUM"/>
    <n v="453"/>
    <n v="9.69"/>
    <s v=" Km/L"/>
    <n v="50420"/>
    <n v="46.75"/>
    <n v="4.5709999999999997"/>
    <n v="213.68"/>
    <s v="40165266"/>
    <s v="EXT - KSE LOCAÇOES"/>
    <s v="Planejamento Operaci"/>
    <s v="KSE LOCAÇOES"/>
    <m/>
    <d v="2026-01-04T00:00:00"/>
    <x v="9"/>
    <x v="1"/>
    <x v="12"/>
  </r>
  <r>
    <s v="TFV8C74"/>
    <s v="60645800106437299"/>
    <s v="04/01/2026 18:15:26"/>
    <s v="79612"/>
    <s v="GLEISON DUARTE BRITO"/>
    <x v="34"/>
    <s v="Automóvel"/>
    <s v="AMBULANCIA"/>
    <s v="VOLKSWAGEN"/>
    <s v="41875311"/>
    <s v="POSTO SABOR DA TERRA"/>
    <s v="INDIARA"/>
    <s v="GO"/>
    <s v="DIESEL S-10"/>
    <n v="289"/>
    <n v="6.3"/>
    <s v=" Km/L"/>
    <n v="7966"/>
    <n v="45.87"/>
    <n v="5.891"/>
    <n v="270.23"/>
    <s v="40165666"/>
    <s v="Planejamento Operaci"/>
    <s v="Planejamento Operaci"/>
    <s v="RESGATE"/>
    <m/>
    <d v="2026-01-04T00:00:00"/>
    <x v="9"/>
    <x v="1"/>
    <x v="13"/>
  </r>
  <r>
    <s v="TUW2D74"/>
    <s v="60645800105124310"/>
    <s v="04/01/2026 18:20:11"/>
    <s v="03339"/>
    <s v="MAYARA MARTINS DA SILVA SOUZA"/>
    <x v="35"/>
    <s v="Automóvel"/>
    <s v="CHEVROLET/S10 LS DD4"/>
    <s v="CHEVROLET"/>
    <s v="45341508"/>
    <s v="POSTO ALTO DA SERRA"/>
    <s v="ITUMBIARA"/>
    <s v="GO"/>
    <s v="DIESEL S-10"/>
    <n v="921"/>
    <n v="14.96"/>
    <s v=" Km/L"/>
    <n v="56692"/>
    <n v="61.56"/>
    <n v="6.49"/>
    <n v="399.54"/>
    <s v="0"/>
    <s v="Planejamento Operaci"/>
    <s v="Planejamento Operaci"/>
    <s v="Operacional"/>
    <m/>
    <d v="2026-01-04T00:00:00"/>
    <x v="9"/>
    <x v="1"/>
    <x v="12"/>
  </r>
  <r>
    <s v="TIV6G27"/>
    <s v="60645800106184069"/>
    <s v="04/01/2026 18:20:21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431"/>
    <n v="5.98"/>
    <s v=" Km/L"/>
    <n v="18770"/>
    <n v="72.12"/>
    <n v="5.99"/>
    <n v="432.01"/>
    <s v="40165925"/>
    <s v="EXT - LUCCA JR"/>
    <s v="Planejamento Operaci"/>
    <s v="LUCCA JR"/>
    <m/>
    <d v="2026-01-04T00:00:00"/>
    <x v="9"/>
    <x v="1"/>
    <x v="11"/>
  </r>
  <r>
    <s v="TIV6G27"/>
    <m/>
    <s v="04/01/2026 18:20:21"/>
    <m/>
    <m/>
    <x v="30"/>
    <m/>
    <m/>
    <m/>
    <m/>
    <s v="AUTO POSTO JACARE"/>
    <m/>
    <m/>
    <s v="ARLA-32"/>
    <s v="-"/>
    <s v="-"/>
    <s v=" Km/L"/>
    <s v="-"/>
    <n v="5.61"/>
    <m/>
    <n v="18.54"/>
    <m/>
    <m/>
    <m/>
    <m/>
    <m/>
    <d v="2026-01-04T00:00:00"/>
    <x v="9"/>
    <x v="1"/>
    <x v="11"/>
  </r>
  <r>
    <s v="TTQ3C61"/>
    <s v="60645800106472501"/>
    <s v="04/01/2026 18:38:01"/>
    <s v="46440"/>
    <s v="PAULO SOUSA DIAS"/>
    <x v="44"/>
    <s v="Caminhonete"/>
    <s v="SAVEIRO CS RB MF"/>
    <s v="VW"/>
    <s v="45308900"/>
    <s v="POSTO LUPATINI"/>
    <s v="SANTO ANTONIO DA BARRA"/>
    <s v="GO"/>
    <s v="ETANOL COMUM"/>
    <n v="193"/>
    <n v="11.74"/>
    <s v=" Km/L"/>
    <n v="51076"/>
    <n v="16.440000000000001"/>
    <n v="4.8899999999999997"/>
    <n v="80.39"/>
    <s v="0"/>
    <s v="EXT - KSE LOCAÇOES"/>
    <s v="Planejamento Operaci"/>
    <s v="KSE LOCAÇOES"/>
    <m/>
    <d v="2026-01-04T00:00:00"/>
    <x v="9"/>
    <x v="1"/>
    <x v="12"/>
  </r>
  <r>
    <s v="TLO0E87"/>
    <s v="60645800106184255"/>
    <s v="04/01/2026 18:39:50"/>
    <s v="01258"/>
    <s v="PEDRO HENRIQUE RODRIGUES VIDAL"/>
    <x v="43"/>
    <s v="EQUIPAMENTOS"/>
    <s v="GUINCHO LEVE"/>
    <s v="EQUIPAMENTO"/>
    <s v="87183400"/>
    <s v="MARAJO GUAPO"/>
    <s v="GUAPO"/>
    <s v="GO"/>
    <s v="DIESEL S-10"/>
    <n v="311"/>
    <n v="6.76"/>
    <s v=" Km/L"/>
    <n v="18343"/>
    <n v="46"/>
    <n v="6.04"/>
    <n v="277.83999999999997"/>
    <s v="0"/>
    <s v="EXT - LUCCA JR"/>
    <s v="Planejamento Operaci"/>
    <s v="LUCCA JR"/>
    <m/>
    <d v="2026-01-04T00:00:00"/>
    <x v="9"/>
    <x v="1"/>
    <x v="11"/>
  </r>
  <r>
    <s v="TLO0E87"/>
    <m/>
    <s v="04/01/2026 18:39:50"/>
    <m/>
    <m/>
    <x v="43"/>
    <m/>
    <m/>
    <m/>
    <m/>
    <s v="MARAJO GUAPO"/>
    <m/>
    <m/>
    <s v="ARLA-32"/>
    <s v="-"/>
    <s v="-"/>
    <s v=" Km/L"/>
    <s v="-"/>
    <n v="6"/>
    <m/>
    <n v="23.94"/>
    <m/>
    <m/>
    <m/>
    <m/>
    <m/>
    <d v="2026-01-04T00:00:00"/>
    <x v="9"/>
    <x v="1"/>
    <x v="11"/>
  </r>
  <r>
    <s v="TGE1F64"/>
    <s v="60645800106437404"/>
    <s v="04/01/2026 18:44:31"/>
    <s v="70145"/>
    <s v="LUCAS HENRIQUE MAGALHAES DE SOUZA "/>
    <x v="33"/>
    <s v="Caminhonete"/>
    <s v="AMBULANCIA DUCATO"/>
    <s v="FIAT"/>
    <s v="53030006"/>
    <s v="KR TREVO"/>
    <s v="SANTA HELENA DE GOIAS"/>
    <s v="GO"/>
    <s v="DIESEL S-10"/>
    <n v="198"/>
    <n v="6"/>
    <s v=" Km/L"/>
    <n v="9512"/>
    <n v="33.020000000000003"/>
    <n v="6.1909999999999998"/>
    <n v="204.44"/>
    <s v="1"/>
    <s v="Planejamento Operaci"/>
    <s v="Planejamento Operaci"/>
    <s v="Operacional"/>
    <m/>
    <d v="2026-01-04T00:00:00"/>
    <x v="9"/>
    <x v="1"/>
    <x v="13"/>
  </r>
  <r>
    <s v="TJP1H27"/>
    <s v="60645800106439607"/>
    <s v="04/01/2026 19:41:36"/>
    <s v="00092"/>
    <s v="EDICARLOS OLIVEIRA"/>
    <x v="58"/>
    <s v="EQUIPAMENTOS"/>
    <s v="GUINCHO LEVE"/>
    <s v="EQUIPAMENTO"/>
    <s v="75331003"/>
    <s v="SUPERVIA LAGOA"/>
    <s v="RIO VERDE"/>
    <s v="GO"/>
    <s v="DIESEL S-10"/>
    <n v="453"/>
    <n v="5.33"/>
    <s v=" Km/L"/>
    <n v="10761"/>
    <n v="85.03"/>
    <n v="6.19"/>
    <n v="526.34"/>
    <s v="0"/>
    <s v="EXT - LUCCA JR"/>
    <s v="Planejamento Operaci"/>
    <s v="LUCCA JR"/>
    <m/>
    <d v="2026-01-04T00:00:00"/>
    <x v="9"/>
    <x v="1"/>
    <x v="11"/>
  </r>
  <r>
    <s v="TFF5D72"/>
    <s v="60645800105143780"/>
    <s v="04/01/2026 20:03:25"/>
    <s v="03102"/>
    <s v="EDES GONÇALVES DA SILVA"/>
    <x v="2"/>
    <s v="AUTOMOVEL"/>
    <s v="ARGO"/>
    <s v="FIAT"/>
    <s v="81889412"/>
    <s v="POSTO ZERO UM"/>
    <s v="RIO VERDE"/>
    <s v="GO"/>
    <s v="ETANOL COMUM"/>
    <n v="302"/>
    <n v="8.1"/>
    <s v=" Km/L"/>
    <n v="27889"/>
    <n v="37.299999999999997"/>
    <n v="4.79"/>
    <n v="178.67"/>
    <s v="0"/>
    <s v="Planejamento Operaci"/>
    <s v="Planejamento Operaci"/>
    <s v="Operacional"/>
    <m/>
    <d v="2026-01-04T00:00:00"/>
    <x v="9"/>
    <x v="1"/>
    <x v="0"/>
  </r>
  <r>
    <s v="TUG2C45"/>
    <s v="60645800106437770"/>
    <s v="04/01/2026 20:45:38"/>
    <s v="02025"/>
    <s v="TIAGO PEREIRA SANTOS"/>
    <x v="54"/>
    <s v="Utilitário"/>
    <s v="SAVEIRO"/>
    <s v="FIAT"/>
    <s v="81889412"/>
    <s v="POSTO ZERO UM"/>
    <s v="RIO VERDE"/>
    <s v="GO"/>
    <s v="ETANOL COMUM"/>
    <n v="4398"/>
    <n v="121.16"/>
    <s v=" Km/L"/>
    <n v="64703"/>
    <n v="36.299999999999997"/>
    <n v="4.79"/>
    <n v="173.88"/>
    <s v="2"/>
    <s v="EXT - KSE LOCAÇOES"/>
    <s v="Planejamento Operaci"/>
    <s v="KSE LOCAÇOES"/>
    <m/>
    <d v="2026-01-04T00:00:00"/>
    <x v="9"/>
    <x v="1"/>
    <x v="12"/>
  </r>
  <r>
    <s v="TTP5B47"/>
    <s v="60645800106472110"/>
    <s v="04/01/2026 21:21:38"/>
    <s v="99531"/>
    <s v="RODRIGO RODRIGUES BARROS"/>
    <x v="40"/>
    <s v="Caminhonete"/>
    <s v="SAVEIRO CS RB MF"/>
    <s v="VW"/>
    <s v="07674909"/>
    <s v="AUTO POSTO INDIARA"/>
    <s v="INDIARA"/>
    <s v="GO"/>
    <s v="ETANOL COMUM"/>
    <n v="324"/>
    <n v="9.24"/>
    <s v=" Km/L"/>
    <n v="62431"/>
    <n v="35.06"/>
    <n v="4.79"/>
    <n v="167.94"/>
    <s v="10924"/>
    <s v="EXT - KSE LOCAÇOES"/>
    <s v="Planejamento Operaci"/>
    <s v="KSE LOCAÇOES"/>
    <m/>
    <d v="2026-01-04T00:00:00"/>
    <x v="9"/>
    <x v="1"/>
    <x v="12"/>
  </r>
  <r>
    <s v="TTR3A31"/>
    <s v="60645800106472404"/>
    <s v="04/01/2026 23:04:20"/>
    <s v="01836"/>
    <s v="DANILLO ROSA CARDOSO"/>
    <x v="53"/>
    <s v="Caminhonete"/>
    <s v="SAVEIRO CS RB MF"/>
    <s v="VW"/>
    <s v="46209914"/>
    <s v="DECIO RIO VERDE"/>
    <s v="RIO VERDE"/>
    <s v="GO"/>
    <s v="ETANOL COMUM"/>
    <n v="487"/>
    <n v="10.3"/>
    <s v=" Km/L"/>
    <n v="58673"/>
    <n v="47.26"/>
    <n v="4.59"/>
    <n v="216.92"/>
    <s v="202601042303"/>
    <s v="EXT - KSE LOCAÇOES"/>
    <s v="Planejamento Operaci"/>
    <s v="KSE LOCAÇOES"/>
    <m/>
    <d v="2026-01-04T00:00:00"/>
    <x v="9"/>
    <x v="1"/>
    <x v="12"/>
  </r>
  <r>
    <s v="TUK2D26"/>
    <s v="60645800106553790"/>
    <s v="05/01/2026 00:00:49"/>
    <s v="70552"/>
    <s v="ARMANDO DA SILVA OLIVIEIRA NETO"/>
    <x v="42"/>
    <s v="Caminhonete"/>
    <s v="Caminhonete S10"/>
    <s v="CHEVROLET"/>
    <s v="75331003"/>
    <s v="SUPERVIA LAGOA"/>
    <s v="RIO VERDE"/>
    <s v="GO"/>
    <s v="DIESEL S-10"/>
    <n v="661"/>
    <n v="12.49"/>
    <s v=" Km/L"/>
    <n v="62895"/>
    <n v="52.94"/>
    <n v="6.19"/>
    <n v="327.7"/>
    <s v="0"/>
    <s v="Planejamento Operaci"/>
    <s v="Planejamento Operaci"/>
    <s v="INSPENCAO"/>
    <m/>
    <d v="2026-01-05T00:00:00"/>
    <x v="9"/>
    <x v="1"/>
    <x v="12"/>
  </r>
  <r>
    <s v="TUF2B45"/>
    <s v="60645800106472420"/>
    <s v="05/01/2026 00:13:50"/>
    <s v="03398"/>
    <s v="JOSIMAR VENANCIO SANTOS SILVA"/>
    <x v="37"/>
    <s v="Caminhonete"/>
    <s v="SAVEIRO CS RB MF"/>
    <s v="VW"/>
    <s v="75331003"/>
    <s v="SUPERVIA LAGOA"/>
    <s v="RIO VERDE"/>
    <s v="GO"/>
    <s v="ETANOL COMUM"/>
    <n v="357"/>
    <n v="9.3699999999999992"/>
    <s v=" Km/L"/>
    <n v="71501"/>
    <n v="38.090000000000003"/>
    <n v="4.49"/>
    <n v="171.03"/>
    <s v="0"/>
    <s v="EXT - KSE LOCAÇOES"/>
    <s v="Planejamento Operaci"/>
    <s v="KSE LOCAÇOES"/>
    <m/>
    <d v="2026-01-05T00:00:00"/>
    <x v="9"/>
    <x v="1"/>
    <x v="12"/>
  </r>
  <r>
    <s v="TTQ4C10"/>
    <s v="60645800106553930"/>
    <s v="05/01/2026 00:43:54"/>
    <s v="03095"/>
    <s v="MICHELL ALMEIDA SANTANA"/>
    <x v="31"/>
    <s v="Caminhonete"/>
    <s v="Caminhonete S10"/>
    <s v="CHEVROLET"/>
    <s v="53081700"/>
    <s v="POSTO Z   Z SANTA MA"/>
    <s v="GUAPO"/>
    <s v="GO"/>
    <s v="DIESEL S-10"/>
    <n v="913"/>
    <n v="15.52"/>
    <s v=" Km/L"/>
    <n v="70415"/>
    <n v="58.84"/>
    <n v="5.89"/>
    <n v="346.59"/>
    <s v="0"/>
    <s v="Planejamento Operaci"/>
    <s v="Planejamento Operaci"/>
    <s v="INSPENCAO"/>
    <m/>
    <d v="2026-01-05T00:00:00"/>
    <x v="9"/>
    <x v="1"/>
    <x v="12"/>
  </r>
  <r>
    <s v="TFF5D72"/>
    <s v="60645800105143780"/>
    <s v="05/01/2026 05:24:34"/>
    <s v="03102"/>
    <s v="EDES GONÇALVES DA SILVA"/>
    <x v="2"/>
    <s v="Automóvel"/>
    <s v="ARGO"/>
    <s v="FIAT"/>
    <s v="75331003"/>
    <s v="SUPERVIA LAGOA"/>
    <s v="RIO VERDE"/>
    <s v="GO"/>
    <s v="ETANOL COMUM"/>
    <n v="343"/>
    <n v="11.41"/>
    <s v=" Km/L"/>
    <n v="28232"/>
    <n v="30.05"/>
    <n v="4.49"/>
    <n v="134.91999999999999"/>
    <s v="0"/>
    <s v="Planejamento Operaci"/>
    <s v="Planejamento Operaci"/>
    <s v="Operacional"/>
    <m/>
    <d v="2026-01-05T00:00:00"/>
    <x v="9"/>
    <x v="1"/>
    <x v="0"/>
  </r>
  <r>
    <s v="TTT2H95"/>
    <s v="60645800106472477"/>
    <s v="05/01/2026 05:51:42"/>
    <s v="05806"/>
    <s v="JOSE EMERSON LEITE DOS SANTOS"/>
    <x v="63"/>
    <s v="Caminhonete"/>
    <s v="SAVEIRO CS RB MF"/>
    <s v="VW"/>
    <s v="07674909"/>
    <s v="AUTO POSTO INDIARA"/>
    <s v="INDIARA"/>
    <s v="GO"/>
    <s v="ETANOL COMUM"/>
    <n v="491"/>
    <n v="11.71"/>
    <s v=" Km/L"/>
    <n v="50911"/>
    <n v="41.93"/>
    <n v="4.59"/>
    <n v="192.46"/>
    <s v="10926"/>
    <s v="EXT - KSE LOCAÇOES"/>
    <s v="Planejamento Operaci"/>
    <s v="KSE LOCAÇOES"/>
    <m/>
    <d v="2026-01-05T00:00:00"/>
    <x v="9"/>
    <x v="1"/>
    <x v="12"/>
  </r>
  <r>
    <s v="TTP5B47"/>
    <s v="60645800106472110"/>
    <s v="05/01/2026 06:11:12"/>
    <s v="99531"/>
    <s v="RODRIGO RODRIGUES BARROS"/>
    <x v="40"/>
    <s v="Caminhonete"/>
    <s v="SAVEIRO CS RB MF"/>
    <s v="VW"/>
    <s v="75331801"/>
    <s v="DECIO CEZARINA"/>
    <s v="CEZARINA"/>
    <s v="GO"/>
    <s v="ETANOL COMUM"/>
    <n v="333"/>
    <n v="10.63"/>
    <s v=" Km/L"/>
    <n v="62764"/>
    <n v="31.34"/>
    <n v="4.8899999999999997"/>
    <n v="153.25"/>
    <s v="202601050610"/>
    <s v="EXT - KSE LOCAÇOES"/>
    <s v="Planejamento Operaci"/>
    <s v="KSE LOCAÇOES"/>
    <m/>
    <d v="2026-01-05T00:00:00"/>
    <x v="9"/>
    <x v="1"/>
    <x v="12"/>
  </r>
  <r>
    <s v="TTQ3C61"/>
    <s v="60645800106472501"/>
    <s v="05/01/2026 06:37:56"/>
    <s v="03762"/>
    <s v="EDIVANDO SANTOS DA SILVA"/>
    <x v="44"/>
    <s v="Caminhonete"/>
    <s v="SAVEIRO CS RB MF"/>
    <s v="VW"/>
    <s v="45308900"/>
    <s v="POSTO LUPATINI"/>
    <s v="SANTO ANTONIO DA BARRA"/>
    <s v="GO"/>
    <s v="ETANOL COMUM"/>
    <n v="558"/>
    <n v="13.6"/>
    <s v=" Km/L"/>
    <n v="51634"/>
    <n v="41.03"/>
    <n v="4.8899999999999997"/>
    <n v="200.64"/>
    <s v="0"/>
    <s v="EXT - KSE LOCAÇOES"/>
    <s v="Planejamento Operaci"/>
    <s v="KSE LOCAÇOES"/>
    <m/>
    <d v="2026-01-05T00:00:00"/>
    <x v="9"/>
    <x v="1"/>
    <x v="12"/>
  </r>
  <r>
    <s v="TUG2C45"/>
    <s v="60645800106437770"/>
    <s v="05/01/2026 06:38:52"/>
    <s v="02025"/>
    <s v="TIAGO PEREIRA SANTOS"/>
    <x v="54"/>
    <s v="Utilitário"/>
    <s v="SAVEIRO"/>
    <s v="FIAT"/>
    <s v="81889412"/>
    <s v="POSTO ZERO UM"/>
    <s v="RIO VERDE"/>
    <s v="GO"/>
    <s v="ETANOL COMUM"/>
    <n v="477"/>
    <n v="11.67"/>
    <s v=" Km/L"/>
    <n v="65180"/>
    <n v="40.89"/>
    <n v="4.79"/>
    <n v="195.86"/>
    <s v="2"/>
    <s v="EXT - KSE LOCAÇOES"/>
    <s v="Planejamento Operaci"/>
    <s v="KSE LOCAÇOES"/>
    <m/>
    <d v="2026-01-05T00:00:00"/>
    <x v="9"/>
    <x v="1"/>
    <x v="12"/>
  </r>
  <r>
    <s v="FKM6D96"/>
    <s v="60645800105124347"/>
    <s v="05/01/2026 06:50:38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63.39"/>
    <n v="5.9909999999999997"/>
    <n v="379.75"/>
    <s v="50124531"/>
    <s v="EXT - SAO PEDRO"/>
    <s v="Planejamento Operaci"/>
    <s v="SAO PEDRO"/>
    <m/>
    <d v="2026-01-05T00:00:00"/>
    <x v="9"/>
    <x v="1"/>
    <x v="7"/>
  </r>
  <r>
    <s v="TBE3B75"/>
    <s v="60645800105124380"/>
    <s v="05/01/2026 07:25:46"/>
    <s v="21706"/>
    <s v="LUIZ MARCELO NEVES"/>
    <x v="19"/>
    <s v="Caminhão"/>
    <s v="CAMINHAO CARROCERIA"/>
    <s v="OUTROS"/>
    <s v="81889412"/>
    <s v="POSTO ZERO UM"/>
    <s v="RIO VERDE"/>
    <s v="GO"/>
    <s v="DIESEL S-10"/>
    <n v="0"/>
    <n v="0"/>
    <s v=" Km/L"/>
    <n v="0"/>
    <n v="106.65"/>
    <n v="6.09"/>
    <n v="649.54999999999995"/>
    <s v="1"/>
    <s v="EXT - SAO PEDRO"/>
    <s v="Planejamento Operaci"/>
    <s v="SAO PEDRO"/>
    <m/>
    <d v="2026-01-05T00:00:00"/>
    <x v="9"/>
    <x v="1"/>
    <x v="7"/>
  </r>
  <r>
    <s v="TBE3B75"/>
    <m/>
    <s v="05/01/2026 07:25:46"/>
    <m/>
    <m/>
    <x v="20"/>
    <m/>
    <m/>
    <m/>
    <m/>
    <s v="POSTO ZERO UM"/>
    <m/>
    <m/>
    <s v="ARLA-32"/>
    <n v="0"/>
    <n v="0"/>
    <s v=" Km/L"/>
    <n v="0"/>
    <n v="11.77"/>
    <m/>
    <n v="41.07"/>
    <m/>
    <m/>
    <m/>
    <m/>
    <m/>
    <d v="2026-01-05T00:00:00"/>
    <x v="9"/>
    <x v="1"/>
    <x v="7"/>
  </r>
  <r>
    <s v="TTY2C25"/>
    <s v="60645800106472430"/>
    <s v="05/01/2026 07:30:41"/>
    <s v="05644"/>
    <s v="GEOVANE SEVERIANO DA SILVA"/>
    <x v="38"/>
    <s v="Caminhonete"/>
    <s v="SAVEIRO CS RB MF"/>
    <s v="VW"/>
    <s v="46286315"/>
    <s v="POSTO CENTRAL"/>
    <s v="BOM JESUS"/>
    <s v="GO"/>
    <s v="ETANOL COMUM"/>
    <n v="429"/>
    <n v="11.98"/>
    <s v=" Km/L"/>
    <n v="59504"/>
    <n v="35.82"/>
    <n v="4.6909999999999998"/>
    <n v="168.03"/>
    <s v="1"/>
    <s v="EXT - KSE LOCAÇOES"/>
    <s v="Planejamento Operaci"/>
    <s v="KSE LOCAÇOES"/>
    <m/>
    <d v="2026-01-05T00:00:00"/>
    <x v="9"/>
    <x v="1"/>
    <x v="12"/>
  </r>
  <r>
    <s v="TTG6C15"/>
    <s v="60645800106437736"/>
    <s v="05/01/2026 07:59:48"/>
    <s v="07928"/>
    <s v="JOÃO PAULO SILVA TAVARES"/>
    <x v="64"/>
    <s v="Utilitário"/>
    <s v="SAVEIRO"/>
    <s v="FIAT"/>
    <s v="13335016"/>
    <s v="POSTO TREVO"/>
    <s v="RIO VERDE"/>
    <s v="GO"/>
    <s v="ETANOL COMUM"/>
    <n v="289"/>
    <n v="7.25"/>
    <s v=" Km/L"/>
    <n v="38564"/>
    <n v="39.840000000000003"/>
    <n v="4.99"/>
    <n v="198.8"/>
    <s v="50128752"/>
    <s v="EXT - KSE LOCAÇOES"/>
    <s v="Planejamento Operaci"/>
    <s v="KSE LOCAÇOES"/>
    <m/>
    <d v="2026-01-05T00:00:00"/>
    <x v="9"/>
    <x v="1"/>
    <x v="1"/>
  </r>
  <r>
    <s v="TGM4D76"/>
    <s v="60645800106437582"/>
    <s v="05/01/2026 08:10:19"/>
    <s v="33534"/>
    <s v="MARCOS ANTONIO MARCELINO DA SILVA"/>
    <x v="55"/>
    <s v="Caminhonete"/>
    <s v="FIORINO"/>
    <s v="FIAT"/>
    <s v="46286315"/>
    <s v="POSTO CENTRAL"/>
    <s v="BOM JESUS"/>
    <s v="GO"/>
    <s v="ETANOL COMUM"/>
    <n v="286"/>
    <n v="9.2799999999999994"/>
    <s v=" Km/L"/>
    <n v="8912"/>
    <n v="30.82"/>
    <n v="4.6909999999999998"/>
    <n v="144.58000000000001"/>
    <s v="1"/>
    <s v="Planejamento Operaci"/>
    <s v="Planejamento Operaci"/>
    <s v="Operacional"/>
    <m/>
    <d v="2026-01-05T00:00:00"/>
    <x v="9"/>
    <x v="1"/>
    <x v="5"/>
  </r>
  <r>
    <s v="TBE3B78"/>
    <s v="60645800105124169"/>
    <s v="05/01/2026 08:12:41"/>
    <s v="89049"/>
    <s v="VALDEIR JOSE CORREIA"/>
    <x v="19"/>
    <s v="Caminhão"/>
    <s v="9-180"/>
    <s v="VW"/>
    <s v="81870100"/>
    <s v="POSTO MILLENIUM DIMAG"/>
    <s v="APARECIDA DE GOIANIA"/>
    <s v="GO"/>
    <s v="DIESEL S-10"/>
    <n v="0"/>
    <n v="0"/>
    <s v=" Km/L"/>
    <n v="0"/>
    <n v="97.52"/>
    <n v="5.59"/>
    <n v="545.16"/>
    <s v="88449"/>
    <s v="EXT - SAO PEDRO"/>
    <s v="Planejamento Operaci"/>
    <s v="SAO PEDRO"/>
    <m/>
    <d v="2026-01-05T00:00:00"/>
    <x v="9"/>
    <x v="1"/>
    <x v="7"/>
  </r>
  <r>
    <s v="TFS3C72"/>
    <s v="60645800105143738"/>
    <s v="05/01/2026 08:14:43"/>
    <s v="00271"/>
    <s v="HEDER OLIVEIRA SANTANA"/>
    <x v="9"/>
    <s v="Automóvel"/>
    <s v="ARGO"/>
    <s v="FIAT"/>
    <s v="13308211"/>
    <s v="P. BANDEIRANTES"/>
    <s v="RIO VERDE"/>
    <s v="GO"/>
    <s v="ETANOL COMUM"/>
    <n v="294"/>
    <n v="7.69"/>
    <s v=" Km/L"/>
    <n v="64426"/>
    <n v="38.25"/>
    <n v="4.79"/>
    <n v="183.2"/>
    <s v="50129451"/>
    <s v="Planejamento Operaci"/>
    <s v="Planejamento Operaci"/>
    <s v="Operacional"/>
    <m/>
    <d v="2026-01-05T00:00:00"/>
    <x v="9"/>
    <x v="1"/>
    <x v="4"/>
  </r>
  <r>
    <s v="TKB0E17"/>
    <s v="60645800106185180"/>
    <s v="05/01/2026 09:00:44"/>
    <s v="00745"/>
    <s v="JOÃO LUIZ RODRIGUES PEREIRA_x0009__x0009__x0009__x0009_"/>
    <x v="27"/>
    <s v="EQUIPAMENTOS"/>
    <s v="GUINCHO LEVE"/>
    <s v="EQUIPAMENTO"/>
    <s v="46209914"/>
    <s v="DECIO RIO VERDE"/>
    <s v="RIO VERDE"/>
    <s v="GO"/>
    <s v="DIESEL S-10"/>
    <n v="425"/>
    <n v="4.9000000000000004"/>
    <s v=" Km/L"/>
    <n v="12832"/>
    <n v="86.74"/>
    <n v="7.45"/>
    <n v="646.21"/>
    <s v="202601050859"/>
    <s v="EXT - LUCCA JR"/>
    <s v="Planejamento Operaci"/>
    <s v="LUCCA JR"/>
    <m/>
    <d v="2026-01-05T00:00:00"/>
    <x v="9"/>
    <x v="1"/>
    <x v="11"/>
  </r>
  <r>
    <s v="TKB0E17"/>
    <m/>
    <s v="05/01/2026 09:11:01"/>
    <m/>
    <m/>
    <x v="27"/>
    <m/>
    <m/>
    <m/>
    <m/>
    <s v="DECIO RIO VERDE"/>
    <m/>
    <m/>
    <s v="ARLA-32"/>
    <s v="-"/>
    <s v="-"/>
    <s v=" Km/L"/>
    <s v="-"/>
    <n v="4.5999999999999996"/>
    <m/>
    <n v="17.47"/>
    <m/>
    <m/>
    <m/>
    <m/>
    <m/>
    <d v="2026-01-05T00:00:00"/>
    <x v="9"/>
    <x v="1"/>
    <x v="11"/>
  </r>
  <r>
    <s v="TKC9B59"/>
    <s v="60645800106185324"/>
    <s v="05/01/2026 09:18:18"/>
    <s v="99189"/>
    <s v="WELTON DIONES DE SOUZA BARBOSA_x0009__x0009__x0009__x0009_"/>
    <x v="26"/>
    <s v="Caminhão"/>
    <s v="FH 540 6X4R"/>
    <s v="VOLVO"/>
    <s v="46209914"/>
    <s v="DECIO RIO VERDE"/>
    <s v="RIO VERDE"/>
    <s v="GO"/>
    <s v="DIESEL S-10"/>
    <n v="730"/>
    <n v="2.31"/>
    <s v=" Km/L"/>
    <n v="8445"/>
    <n v="316.35000000000002"/>
    <n v="7.42"/>
    <n v="2347.3200000000002"/>
    <s v="202601050917"/>
    <s v="EXT - LUCCA JR"/>
    <s v="Planejamento Operaci"/>
    <s v="LUCCA JR"/>
    <m/>
    <d v="2026-01-05T00:00:00"/>
    <x v="9"/>
    <x v="1"/>
    <x v="11"/>
  </r>
  <r>
    <s v="TKC9B59"/>
    <m/>
    <s v="05/01/2026 09:19:37"/>
    <m/>
    <m/>
    <x v="26"/>
    <m/>
    <m/>
    <m/>
    <m/>
    <s v="DECIO RIO VERDE"/>
    <m/>
    <m/>
    <s v="ARLA-32"/>
    <s v="-"/>
    <s v="-"/>
    <s v=" Km/L"/>
    <s v="-"/>
    <n v="9.6300000000000008"/>
    <m/>
    <n v="36.5"/>
    <m/>
    <m/>
    <m/>
    <m/>
    <m/>
    <d v="2026-01-05T00:00:00"/>
    <x v="9"/>
    <x v="1"/>
    <x v="11"/>
  </r>
  <r>
    <s v="TFW3J34"/>
    <s v="60645800106437440"/>
    <s v="05/01/2026 09:41:19"/>
    <s v="70145"/>
    <s v="LUCAS HENRIQUE MAGALHAES DE SOUZA "/>
    <x v="49"/>
    <s v="EQUIPAMENTOS"/>
    <s v="AMBULANCIA"/>
    <s v="OUTROS"/>
    <s v="46286315"/>
    <s v="POSTO CENTRAL"/>
    <s v="BOM JESUS"/>
    <s v="GO"/>
    <s v="DIESEL S-10"/>
    <n v="234"/>
    <n v="5.84"/>
    <s v=" Km/L"/>
    <n v="10528"/>
    <n v="40.049999999999997"/>
    <n v="6.2409999999999997"/>
    <n v="249.96"/>
    <s v="1"/>
    <s v="Planejamento Operaci"/>
    <s v="Planejamento Operaci"/>
    <s v="Operacional"/>
    <m/>
    <d v="2026-01-05T00:00:00"/>
    <x v="9"/>
    <x v="1"/>
    <x v="13"/>
  </r>
  <r>
    <s v="TFY6E09"/>
    <s v="60645800105143700"/>
    <s v="05/01/2026 11:55:53"/>
    <s v="04380"/>
    <s v="PAULO ROBERTO BATISTA DE MOURA JUNIOR"/>
    <x v="15"/>
    <s v="Automóvel"/>
    <s v="ARGO"/>
    <s v="FIAT"/>
    <s v="34251011"/>
    <s v="DECIO ARAPORA"/>
    <s v="ARAPORA"/>
    <s v="MG"/>
    <s v="ETANOL COMUM"/>
    <n v="220"/>
    <n v="9.0299999999999994"/>
    <s v=" Km/L"/>
    <n v="33333"/>
    <n v="24.36"/>
    <n v="4.3899999999999997"/>
    <n v="106.94"/>
    <s v="202601051155"/>
    <s v="Planejamento Operaci"/>
    <s v="Planejamento Operaci"/>
    <s v="Operacional"/>
    <m/>
    <d v="2026-01-05T00:00:00"/>
    <x v="9"/>
    <x v="1"/>
    <x v="1"/>
  </r>
  <r>
    <s v="TTR3A31"/>
    <s v="60645800106472404"/>
    <s v="05/01/2026 12:05:22"/>
    <s v="00386"/>
    <s v="RAFAEL SOUZA LIMA"/>
    <x v="53"/>
    <s v="Caminhonete"/>
    <s v="SAVEIRO CS RB MF"/>
    <s v="VW"/>
    <s v="46209914"/>
    <s v="DECIO RIO VERDE"/>
    <s v="RIO VERDE"/>
    <s v="GO"/>
    <s v="ETANOL COMUM"/>
    <n v="460"/>
    <n v="10.130000000000001"/>
    <s v=" Km/L"/>
    <n v="59133"/>
    <n v="45.4"/>
    <n v="4.59"/>
    <n v="208.39"/>
    <s v="202601051204"/>
    <s v="EXT - KSE LOCAÇOES"/>
    <s v="Planejamento Operaci"/>
    <s v="KSE LOCAÇOES"/>
    <m/>
    <d v="2026-01-05T00:00:00"/>
    <x v="9"/>
    <x v="1"/>
    <x v="12"/>
  </r>
  <r>
    <s v="TTG6C15"/>
    <s v="60645800106437736"/>
    <s v="05/01/2026 13:12:49"/>
    <s v="07928"/>
    <s v="JOÃO PAULO SILVA TAVARES"/>
    <x v="64"/>
    <s v="Utilitário"/>
    <s v="SAVEIRO"/>
    <s v="FIAT"/>
    <s v="45341508"/>
    <s v="POSTO ALTO DA SERRA"/>
    <s v="ITUMBIARA"/>
    <s v="GO"/>
    <s v="ETANOL COMUM"/>
    <n v="197"/>
    <n v="6.35"/>
    <s v=" Km/L"/>
    <n v="38761"/>
    <n v="31.01"/>
    <n v="4.6399999999999997"/>
    <n v="143.88"/>
    <s v="0"/>
    <s v="EXT - KSE LOCAÇOES"/>
    <s v="Planejamento Operaci"/>
    <s v="KSE LOCAÇOES"/>
    <m/>
    <d v="2026-01-05T00:00:00"/>
    <x v="9"/>
    <x v="1"/>
    <x v="1"/>
  </r>
  <r>
    <s v="TUF2B45"/>
    <s v="60645800106472420"/>
    <s v="05/01/2026 15:28:05"/>
    <s v="01318"/>
    <s v="JOAO BATISTA REIS"/>
    <x v="37"/>
    <s v="Caminhonete"/>
    <s v="SAVEIRO CS RB MF"/>
    <s v="VW"/>
    <s v="75331003"/>
    <s v="SUPERVIA LAGOA"/>
    <s v="RIO VERDE"/>
    <s v="GO"/>
    <s v="ETANOL COMUM"/>
    <n v="400"/>
    <n v="9.09"/>
    <s v=" Km/L"/>
    <n v="71901"/>
    <n v="44"/>
    <n v="4.49"/>
    <n v="197.56"/>
    <s v="0"/>
    <s v="EXT - KSE LOCAÇOES"/>
    <s v="Planejamento Operaci"/>
    <s v="KSE LOCAÇOES"/>
    <m/>
    <d v="2026-01-05T00:00:00"/>
    <x v="9"/>
    <x v="1"/>
    <x v="12"/>
  </r>
  <r>
    <s v="TFF5D72"/>
    <s v="60645800105143780"/>
    <s v="05/01/2026 16:01:33"/>
    <s v="73410"/>
    <s v="BRUNO SOUSA DIAS"/>
    <x v="2"/>
    <s v="Automóvel"/>
    <s v="ARGO"/>
    <s v="FIAT"/>
    <s v="45308900"/>
    <s v="POSTO LUPATINI"/>
    <s v="SANTO ANTONIO DA BARRA"/>
    <s v="GO"/>
    <s v="ETANOL COMUM"/>
    <n v="424"/>
    <n v="13.95"/>
    <s v=" Km/L"/>
    <n v="28656"/>
    <n v="30.39"/>
    <n v="4.8899999999999997"/>
    <n v="148.61000000000001"/>
    <s v="0"/>
    <s v="Planejamento Operaci"/>
    <s v="Planejamento Operaci"/>
    <s v="Operacional"/>
    <m/>
    <d v="2026-01-05T00:00:00"/>
    <x v="9"/>
    <x v="1"/>
    <x v="0"/>
  </r>
  <r>
    <s v="TFP3B22"/>
    <s v="60645800105143720"/>
    <s v="05/01/2026 16:15:40"/>
    <s v="02769"/>
    <s v="ANDRE LUIS PAULINO"/>
    <x v="6"/>
    <s v="Automóvel"/>
    <s v="ARGO"/>
    <s v="FIAT"/>
    <s v="81889412"/>
    <s v="POSTO ZERO UM"/>
    <s v="RIO VERDE"/>
    <s v="GO"/>
    <s v="ETANOL COMUM"/>
    <n v="331"/>
    <n v="9.74"/>
    <s v=" Km/L"/>
    <n v="37831"/>
    <n v="33.97"/>
    <n v="4.79"/>
    <n v="162.71"/>
    <s v="2"/>
    <s v="Planejamento Operaci"/>
    <s v="Planejamento Operaci"/>
    <s v="Operacional"/>
    <m/>
    <d v="2026-01-05T00:00:00"/>
    <x v="9"/>
    <x v="1"/>
    <x v="4"/>
  </r>
  <r>
    <s v="TTQ4C10"/>
    <s v="60645800106553930"/>
    <s v="05/01/2026 16:52:56"/>
    <s v="26126"/>
    <s v="MARIVALDO GONÇALVES"/>
    <x v="31"/>
    <s v="Caminhonete"/>
    <s v="Caminhonete S10"/>
    <s v="CHEVROLET"/>
    <s v="53081700"/>
    <s v="POSTO Z   Z SANTA MA"/>
    <s v="GUAPO"/>
    <s v="GO"/>
    <s v="DIESEL S-10"/>
    <n v="709"/>
    <n v="14"/>
    <s v=" Km/L"/>
    <n v="71124"/>
    <n v="50.63"/>
    <n v="5.9909999999999997"/>
    <n v="303.3"/>
    <s v="0"/>
    <s v="Planejamento Operaci"/>
    <s v="Planejamento Operaci"/>
    <s v="INSPENCAO"/>
    <m/>
    <d v="2026-01-05T00:00:00"/>
    <x v="9"/>
    <x v="1"/>
    <x v="12"/>
  </r>
  <r>
    <s v="TTT2H95"/>
    <s v="60645800106472477"/>
    <s v="05/01/2026 17:00:29"/>
    <s v="01042"/>
    <s v="EDUARDO SANTOS"/>
    <x v="63"/>
    <s v="Caminhonete"/>
    <s v="SAVEIRO CS RB MF"/>
    <s v="VW"/>
    <s v="07674909"/>
    <s v="AUTO POSTO INDIARA"/>
    <s v="INDIARA"/>
    <s v="GO"/>
    <s v="ETANOL COMUM"/>
    <n v="485"/>
    <n v="10.76"/>
    <s v=" Km/L"/>
    <n v="51396"/>
    <n v="45.09"/>
    <n v="4.99"/>
    <n v="225"/>
    <s v="10959"/>
    <s v="EXT - KSE LOCAÇOES"/>
    <s v="Planejamento Operaci"/>
    <s v="KSE LOCAÇOES"/>
    <m/>
    <d v="2026-01-05T00:00:00"/>
    <x v="9"/>
    <x v="1"/>
    <x v="12"/>
  </r>
  <r>
    <s v="TFY6E09"/>
    <s v="60645800105143700"/>
    <s v="05/01/2026 17:46:08"/>
    <s v="04380"/>
    <s v="PAULO ROBERTO BATISTA DE MOURA JUNIOR"/>
    <x v="15"/>
    <s v="Automóvel"/>
    <s v="ARGO"/>
    <s v="FIAT"/>
    <s v="75331801"/>
    <s v="DECIO CEZARINA"/>
    <s v="CEZARINA"/>
    <s v="GO"/>
    <s v="ETANOL COMUM"/>
    <n v="376"/>
    <n v="9.0500000000000007"/>
    <s v=" Km/L"/>
    <n v="33709"/>
    <n v="41.55"/>
    <n v="4.8899999999999997"/>
    <n v="203.18"/>
    <s v="202601051745"/>
    <s v="Planejamento Operaci"/>
    <s v="Planejamento Operaci"/>
    <s v="Operacional"/>
    <m/>
    <d v="2026-01-05T00:00:00"/>
    <x v="9"/>
    <x v="1"/>
    <x v="1"/>
  </r>
  <r>
    <s v="TTY2C25"/>
    <s v="60645800106472430"/>
    <s v="05/01/2026 17:54:06"/>
    <s v="04689"/>
    <s v="CLEDSON MARQUES ARRUDA"/>
    <x v="38"/>
    <s v="Caminhonete"/>
    <s v="SAVEIRO CS RB MF"/>
    <s v="VW"/>
    <s v="46286315"/>
    <s v="POSTO CENTRAL"/>
    <s v="BOM JESUS"/>
    <s v="GO"/>
    <s v="ETANOL COMUM"/>
    <n v="396"/>
    <n v="10.36"/>
    <s v=" Km/L"/>
    <n v="59900"/>
    <n v="38.21"/>
    <n v="4.79"/>
    <n v="183.03"/>
    <s v="1"/>
    <s v="EXT - KSE LOCAÇOES"/>
    <s v="Planejamento Operaci"/>
    <s v="KSE LOCAÇOES"/>
    <m/>
    <d v="2026-01-05T00:00:00"/>
    <x v="9"/>
    <x v="1"/>
    <x v="12"/>
  </r>
  <r>
    <s v="TFW2H32"/>
    <s v="60645800105143835"/>
    <s v="05/01/2026 18:04:45"/>
    <s v="99638"/>
    <s v="LAFAIETE DE SOUZA SANTOS"/>
    <x v="10"/>
    <s v="Automóvel"/>
    <s v="ARGO"/>
    <s v="FIAT"/>
    <s v="41891811"/>
    <s v="UBRASPETRO COM DE DERIVADOS DE"/>
    <s v="GOIANIA"/>
    <s v="GO"/>
    <s v="ETANOL COMUM"/>
    <n v="289"/>
    <n v="8.89"/>
    <s v=" Km/L"/>
    <n v="48623"/>
    <n v="32.5"/>
    <n v="5.54"/>
    <n v="180.05"/>
    <s v="581271"/>
    <s v="Planejamento Operaci"/>
    <s v="Planejamento Operaci"/>
    <s v="Operacional"/>
    <m/>
    <d v="2026-01-05T00:00:00"/>
    <x v="9"/>
    <x v="1"/>
    <x v="3"/>
  </r>
  <r>
    <s v="TUK2D26"/>
    <s v="60645800106553790"/>
    <s v="05/01/2026 18:17:24"/>
    <s v="00399"/>
    <s v="JULIANO FERNANDES DA SILVA"/>
    <x v="42"/>
    <s v="Caminhonete"/>
    <s v="Caminhonete S10"/>
    <s v="CHEVROLET"/>
    <s v="75331003"/>
    <s v="SUPERVIA LAGOA"/>
    <s v="RIO VERDE"/>
    <s v="GO"/>
    <s v="DIESEL S-10"/>
    <n v="844"/>
    <n v="16.079999999999998"/>
    <s v=" Km/L"/>
    <n v="63739"/>
    <n v="52.5"/>
    <n v="6.19"/>
    <n v="324.98"/>
    <s v="0"/>
    <s v="Planejamento Operaci"/>
    <s v="Planejamento Operaci"/>
    <s v="INSPENCAO"/>
    <m/>
    <d v="2026-01-05T00:00:00"/>
    <x v="9"/>
    <x v="1"/>
    <x v="12"/>
  </r>
  <r>
    <s v="TUW2D74"/>
    <s v="60645800105124310"/>
    <s v="05/01/2026 18:19:06"/>
    <s v="77093"/>
    <s v="AGNALDO FERREIRA DA CUNHA"/>
    <x v="35"/>
    <s v="Automóvel"/>
    <s v="CHEVROLET/S10 LS DD4"/>
    <s v="CHEVROLET"/>
    <s v="45364511"/>
    <s v="AUTO POSTO CERRADO 4"/>
    <s v="ITUMBIARA"/>
    <s v="GO"/>
    <s v="DIESEL S-10"/>
    <n v="889"/>
    <n v="15.58"/>
    <s v=" Km/L"/>
    <n v="57581"/>
    <n v="57.05"/>
    <n v="5.69"/>
    <n v="324.61"/>
    <s v="373418"/>
    <s v="Planejamento Operaci"/>
    <s v="Planejamento Operaci"/>
    <s v="Operacional"/>
    <m/>
    <d v="2026-01-05T00:00:00"/>
    <x v="9"/>
    <x v="1"/>
    <x v="12"/>
  </r>
  <r>
    <s v="TTP5B47"/>
    <s v="60645800106472110"/>
    <s v="05/01/2026 18:25:04"/>
    <s v="02396"/>
    <s v="RENATO DE ALMEIDA VIEIRA"/>
    <x v="40"/>
    <s v="Caminhonete"/>
    <s v="SAVEIRO CS RB MF"/>
    <s v="VW"/>
    <s v="07674909"/>
    <s v="AUTO POSTO INDIARA"/>
    <s v="INDIARA"/>
    <s v="GO"/>
    <s v="ETANOL COMUM"/>
    <n v="564"/>
    <n v="11.86"/>
    <s v=" Km/L"/>
    <n v="63328"/>
    <n v="47.57"/>
    <n v="4.99"/>
    <n v="237.37"/>
    <s v="10963"/>
    <s v="EXT - KSE LOCAÇOES"/>
    <s v="Planejamento Operaci"/>
    <s v="KSE LOCAÇOES"/>
    <m/>
    <d v="2026-01-05T00:00:00"/>
    <x v="9"/>
    <x v="1"/>
    <x v="12"/>
  </r>
  <r>
    <s v="TUG2C45"/>
    <s v="60645800106437770"/>
    <s v="05/01/2026 19:13:52"/>
    <s v="80560"/>
    <s v="EDMAR PEREIRA COSTA"/>
    <x v="54"/>
    <s v="Utilitário"/>
    <s v="SAVEIRO"/>
    <s v="FIAT"/>
    <s v="81889412"/>
    <s v="POSTO ZERO UM"/>
    <s v="RIO VERDE"/>
    <s v="GO"/>
    <s v="ETANOL COMUM"/>
    <n v="341"/>
    <n v="8.2899999999999991"/>
    <s v=" Km/L"/>
    <n v="65521"/>
    <n v="41.14"/>
    <n v="4.79"/>
    <n v="197.06"/>
    <s v="2"/>
    <s v="EXT - KSE LOCAÇOES"/>
    <s v="Planejamento Operaci"/>
    <s v="KSE LOCAÇOES"/>
    <m/>
    <d v="2026-01-05T00:00:00"/>
    <x v="9"/>
    <x v="1"/>
    <x v="12"/>
  </r>
  <r>
    <s v="TIV6G27"/>
    <s v="60645800106184069"/>
    <s v="05/01/2026 20:00:57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179"/>
    <n v="5.55"/>
    <s v=" Km/L"/>
    <n v="18949"/>
    <n v="32.270000000000003"/>
    <n v="5.9909999999999997"/>
    <n v="193.33"/>
    <s v="50171947"/>
    <s v="EXT - LUCCA JR"/>
    <s v="Planejamento Operaci"/>
    <s v="LUCCA JR"/>
    <m/>
    <d v="2026-01-05T00:00:00"/>
    <x v="9"/>
    <x v="1"/>
    <x v="11"/>
  </r>
  <r>
    <s v="TMG4A29"/>
    <s v="60645800106185397"/>
    <s v="05/01/2026 20:05:33"/>
    <s v="02792"/>
    <s v="ESDRAS MOABE DA SILVA SANTOS"/>
    <x v="25"/>
    <s v="Caminhão"/>
    <s v="FH 540 6X4R"/>
    <s v="VOLVO"/>
    <s v="45341508"/>
    <s v="POSTO ALTO DA SERRA"/>
    <s v="ITUMBIARA"/>
    <s v="GO"/>
    <s v="DIESEL S-10"/>
    <n v="1281"/>
    <n v="1.96"/>
    <s v=" Km/L"/>
    <n v="13842"/>
    <n v="654.01"/>
    <n v="6.49"/>
    <n v="4244.5"/>
    <s v="0"/>
    <s v="EXT - LUCCA JR"/>
    <s v="Planejamento Operaci"/>
    <s v="LUCCA JR"/>
    <m/>
    <d v="2026-01-05T00:00:00"/>
    <x v="9"/>
    <x v="1"/>
    <x v="11"/>
  </r>
  <r>
    <s v="TMG4A29"/>
    <s v="60645800106185397"/>
    <s v="05/01/2026 20:07:25"/>
    <s v="02792"/>
    <s v="ESDRAS MOABE DA SILVA SANTOS"/>
    <x v="25"/>
    <s v="Caminhão"/>
    <s v="FH 540 6X4R"/>
    <s v="VOLVO"/>
    <s v="45341508"/>
    <s v="POSTO ALTO DA SERRA"/>
    <s v="ITUMBIARA"/>
    <s v="GO"/>
    <s v="DIESEL S-10"/>
    <n v="90"/>
    <n v="2.86"/>
    <s v=" Km/L"/>
    <n v="13932"/>
    <n v="31.49"/>
    <n v="3.8889999999999998"/>
    <n v="122.48"/>
    <s v="0"/>
    <s v="EXT - LUCCA JR"/>
    <s v="Planejamento Operaci"/>
    <s v="LUCCA JR"/>
    <m/>
    <d v="2026-01-05T00:00:00"/>
    <x v="9"/>
    <x v="1"/>
    <x v="11"/>
  </r>
  <r>
    <s v="TTQ3C61"/>
    <s v="60645800106472501"/>
    <s v="05/01/2026 20:11:24"/>
    <s v="05208"/>
    <s v="CHARLES ROSA"/>
    <x v="44"/>
    <s v="Caminhonete"/>
    <s v="SAVEIRO CS RB MF"/>
    <s v="VW"/>
    <s v="45308900"/>
    <s v="POSTO LUPATINI"/>
    <s v="SANTO ANTONIO DA BARRA"/>
    <s v="GO"/>
    <s v="ETANOL COMUM"/>
    <n v="417"/>
    <n v="8.6300000000000008"/>
    <s v=" Km/L"/>
    <n v="52051"/>
    <n v="48.3"/>
    <n v="4.8899999999999997"/>
    <n v="236.19"/>
    <s v="0"/>
    <s v="EXT - KSE LOCAÇOES"/>
    <s v="Planejamento Operaci"/>
    <s v="KSE LOCAÇOES"/>
    <m/>
    <d v="2026-01-05T00:00:00"/>
    <x v="9"/>
    <x v="1"/>
    <x v="12"/>
  </r>
  <r>
    <s v="TUF2B45"/>
    <s v="60645800106472420"/>
    <s v="05/01/2026 22:23:12"/>
    <s v="32871"/>
    <s v="JOSE RICARDO SOUZA SILVA"/>
    <x v="37"/>
    <s v="Caminhonete"/>
    <s v="SAVEIRO CS RB MF"/>
    <s v="VW"/>
    <s v="75331003"/>
    <s v="SUPERVIA LAGOA"/>
    <s v="RIO VERDE"/>
    <s v="GO"/>
    <s v="ETANOL COMUM"/>
    <n v="295"/>
    <n v="9.91"/>
    <s v=" Km/L"/>
    <n v="72196"/>
    <n v="29.78"/>
    <n v="4.49"/>
    <n v="133.72"/>
    <s v="0"/>
    <s v="EXT - KSE LOCAÇOES"/>
    <s v="Planejamento Operaci"/>
    <s v="KSE LOCAÇOES"/>
    <m/>
    <d v="2026-01-05T00:00:00"/>
    <x v="9"/>
    <x v="1"/>
    <x v="12"/>
  </r>
  <r>
    <s v="TTR3A31"/>
    <s v="60645800106472404"/>
    <s v="06/01/2026 00:13:19"/>
    <s v="75150"/>
    <s v="PETTERSON PERIS BENJAMIN"/>
    <x v="53"/>
    <s v="Caminhonete"/>
    <s v="SAVEIRO CS RB MF"/>
    <s v="VW"/>
    <s v="46209914"/>
    <s v="DECIO RIO VERDE"/>
    <s v="RIO VERDE"/>
    <s v="GO"/>
    <s v="ETANOL COMUM"/>
    <n v="526"/>
    <n v="11.47"/>
    <s v=" Km/L"/>
    <n v="59659"/>
    <n v="45.86"/>
    <n v="4.59"/>
    <n v="210.5"/>
    <s v="202601060012"/>
    <s v="EXT - KSE LOCAÇOES"/>
    <s v="Planejamento Operaci"/>
    <s v="KSE LOCAÇOES"/>
    <m/>
    <d v="2026-01-06T00:00:00"/>
    <x v="9"/>
    <x v="1"/>
    <x v="12"/>
  </r>
  <r>
    <s v="TFE9C14"/>
    <s v="60645800106437370"/>
    <s v="06/01/2026 02:08:28"/>
    <s v="52138"/>
    <s v="ROGERIO LEAO DE SOUZA"/>
    <x v="51"/>
    <s v="EQUIPAMENTOS"/>
    <s v="AMBULANCIA"/>
    <s v="OUTROS"/>
    <s v="13335016"/>
    <s v="POSTO TREVO"/>
    <s v="RIO VERDE"/>
    <s v="GO"/>
    <s v="DIESEL S-10"/>
    <n v="159"/>
    <n v="4.6100000000000003"/>
    <s v=" Km/L"/>
    <n v="6344"/>
    <n v="34.47"/>
    <n v="6.19"/>
    <n v="213.37"/>
    <s v="6017673"/>
    <s v="Planejamento Operaci"/>
    <s v="Planejamento Operaci"/>
    <s v="Operacional"/>
    <m/>
    <d v="2026-01-06T00:00:00"/>
    <x v="9"/>
    <x v="1"/>
    <x v="13"/>
  </r>
  <r>
    <s v="TTT2H95"/>
    <s v="60645800106472477"/>
    <s v="06/01/2026 04:35:41"/>
    <s v="07583"/>
    <s v="DAVID BORGES DOS SANTOS"/>
    <x v="63"/>
    <s v="Caminhonete"/>
    <s v="SAVEIRO CS RB MF"/>
    <s v="VW"/>
    <s v="07674909"/>
    <s v="AUTO POSTO INDIARA"/>
    <s v="INDIARA"/>
    <s v="GO"/>
    <s v="ETANOL COMUM"/>
    <n v="477"/>
    <n v="11.04"/>
    <s v=" Km/L"/>
    <n v="51873"/>
    <n v="43.2"/>
    <n v="5.19"/>
    <n v="224.21"/>
    <s v="10969"/>
    <s v="EXT - KSE LOCAÇOES"/>
    <s v="Planejamento Operaci"/>
    <s v="KSE LOCAÇOES"/>
    <m/>
    <d v="2026-01-06T00:00:00"/>
    <x v="9"/>
    <x v="1"/>
    <x v="12"/>
  </r>
  <r>
    <s v="TTP5B47"/>
    <s v="60645800106472110"/>
    <s v="06/01/2026 04:56:23"/>
    <s v="02710"/>
    <s v="RAINON LOPES ALMEIDA"/>
    <x v="40"/>
    <s v="Caminhonete"/>
    <s v="SAVEIRO CS RB MF"/>
    <s v="VW"/>
    <s v="75331801"/>
    <s v="DECIO CEZARINA"/>
    <s v="CEZARINA"/>
    <s v="GO"/>
    <s v="ETANOL COMUM"/>
    <n v="483"/>
    <n v="11.2"/>
    <s v=" Km/L"/>
    <n v="63811"/>
    <n v="43.12"/>
    <n v="4.8899999999999997"/>
    <n v="210.86"/>
    <s v="202601060455"/>
    <s v="EXT - KSE LOCAÇOES"/>
    <s v="Planejamento Operaci"/>
    <s v="KSE LOCAÇOES"/>
    <m/>
    <d v="2026-01-06T00:00:00"/>
    <x v="9"/>
    <x v="1"/>
    <x v="12"/>
  </r>
  <r>
    <s v="TUG2C45"/>
    <s v="60645800106437770"/>
    <s v="06/01/2026 05:00:03"/>
    <s v="80560"/>
    <s v="EDMAR PEREIRA COSTA"/>
    <x v="54"/>
    <s v="Utilitário"/>
    <s v="SAVEIRO"/>
    <s v="FIAT"/>
    <s v="81889412"/>
    <s v="POSTO ZERO UM"/>
    <s v="RIO VERDE"/>
    <s v="GO"/>
    <s v="ETANOL COMUM"/>
    <n v="497"/>
    <n v="12.52"/>
    <s v=" Km/L"/>
    <n v="66018"/>
    <n v="39.71"/>
    <n v="4.79"/>
    <n v="190.21"/>
    <s v="1"/>
    <s v="EXT - KSE LOCAÇOES"/>
    <s v="Planejamento Operaci"/>
    <s v="KSE LOCAÇOES"/>
    <m/>
    <d v="2026-01-06T00:00:00"/>
    <x v="9"/>
    <x v="1"/>
    <x v="12"/>
  </r>
  <r>
    <s v="TUF2B45"/>
    <s v="60645800106472420"/>
    <s v="06/01/2026 05:37:13"/>
    <s v="32871"/>
    <s v="JOSE RICARDO SOUZA SILVA"/>
    <x v="37"/>
    <s v="Caminhonete"/>
    <s v="SAVEIRO CS RB MF"/>
    <s v="VW"/>
    <s v="75331003"/>
    <s v="SUPERVIA LAGOA"/>
    <s v="RIO VERDE"/>
    <s v="GO"/>
    <s v="ETANOL COMUM"/>
    <n v="360"/>
    <n v="11.99"/>
    <s v=" Km/L"/>
    <n v="72556"/>
    <n v="30.02"/>
    <n v="4.49"/>
    <n v="134.79"/>
    <s v="0"/>
    <s v="EXT - KSE LOCAÇOES"/>
    <s v="Planejamento Operaci"/>
    <s v="KSE LOCAÇOES"/>
    <m/>
    <d v="2026-01-06T00:00:00"/>
    <x v="9"/>
    <x v="1"/>
    <x v="12"/>
  </r>
  <r>
    <s v="TTQ4C10"/>
    <s v="60645800106553930"/>
    <s v="06/01/2026 06:10:41"/>
    <s v="73410"/>
    <s v="BRUNO SOUSA DIAS"/>
    <x v="31"/>
    <s v="Caminhonete"/>
    <s v="Caminhonete S10"/>
    <s v="CHEVROLET"/>
    <s v="26406711"/>
    <s v="POSTO ZANDONADI"/>
    <s v="GUAPO"/>
    <s v="GO"/>
    <s v="DIESEL S-10"/>
    <n v="594"/>
    <n v="13.58"/>
    <s v=" Km/L"/>
    <n v="71718"/>
    <n v="43.75"/>
    <n v="6.1909999999999998"/>
    <n v="270.87"/>
    <s v="60122191"/>
    <s v="Planejamento Operaci"/>
    <s v="Planejamento Operaci"/>
    <s v="INSPENCAO"/>
    <m/>
    <d v="2026-01-06T00:00:00"/>
    <x v="9"/>
    <x v="1"/>
    <x v="12"/>
  </r>
  <r>
    <s v="TTY2C25"/>
    <s v="60645800106472430"/>
    <s v="06/01/2026 06:39:44"/>
    <s v="03603"/>
    <s v="RAFAEL OLIVEIRA MORAIS "/>
    <x v="38"/>
    <s v="Caminhonete"/>
    <s v="SAVEIRO CS RB MF"/>
    <s v="VW"/>
    <s v="46286315"/>
    <s v="POSTO CENTRAL"/>
    <s v="BOM JESUS"/>
    <s v="GO"/>
    <s v="ETANOL COMUM"/>
    <n v="425"/>
    <n v="10.36"/>
    <s v=" Km/L"/>
    <n v="60325"/>
    <n v="41.02"/>
    <n v="4.79"/>
    <n v="196.5"/>
    <s v="1"/>
    <s v="EXT - KSE LOCAÇOES"/>
    <s v="Planejamento Operaci"/>
    <s v="KSE LOCAÇOES"/>
    <m/>
    <d v="2026-01-06T00:00:00"/>
    <x v="9"/>
    <x v="1"/>
    <x v="12"/>
  </r>
  <r>
    <s v="TGM2I26"/>
    <s v="60645800106437620"/>
    <s v="06/01/2026 07:05:21"/>
    <s v="59226"/>
    <s v="PASCHOAL FAVORITTO DE QUEIROZ"/>
    <x v="52"/>
    <s v="Utilitário"/>
    <s v="FIORINO"/>
    <s v="FIAT"/>
    <s v="69479601"/>
    <s v="REDE SANTA LUZIA X"/>
    <s v="GOIANIA"/>
    <s v="GO"/>
    <s v="ETANOL COMUM"/>
    <n v="245"/>
    <n v="6.2"/>
    <s v=" Km/L"/>
    <n v="11848"/>
    <n v="39.54"/>
    <n v="5.2709999999999999"/>
    <n v="208.42"/>
    <s v="165617"/>
    <s v="EXT - KSE LOCAÇOES"/>
    <s v="Planejamento Operaci"/>
    <s v="Operacional"/>
    <m/>
    <d v="2026-01-06T00:00:00"/>
    <x v="9"/>
    <x v="1"/>
    <x v="5"/>
  </r>
  <r>
    <s v="TGK2G46"/>
    <s v="60645800105179571"/>
    <s v="06/01/2026 07:38:26"/>
    <s v="59226"/>
    <s v="PASCHOAL FAVORITTO DE QUEIROZ"/>
    <x v="56"/>
    <s v="Utilitário"/>
    <s v="FIORINO"/>
    <s v="FIAT"/>
    <s v="36615306"/>
    <s v="AUTO POSTO DOS JARDINS"/>
    <s v="GOIANIA"/>
    <s v="GO"/>
    <s v="ETANOL COMUM"/>
    <n v="226"/>
    <n v="6.22"/>
    <s v=" Km/L"/>
    <n v="2060"/>
    <n v="36.32"/>
    <n v="5.2210000000000001"/>
    <n v="189.63"/>
    <s v="0"/>
    <s v="Planejamento Operaci"/>
    <s v="Planejamento Operaci"/>
    <s v="Operacional"/>
    <m/>
    <d v="2026-01-06T00:00:00"/>
    <x v="9"/>
    <x v="1"/>
    <x v="5"/>
  </r>
  <r>
    <s v="TFX7J72"/>
    <s v="60645800105836505"/>
    <s v="06/01/2026 08:15:15"/>
    <s v="03126"/>
    <s v="PEDRO PAULO SILVA SANTOS"/>
    <x v="11"/>
    <s v="Automóvel"/>
    <s v="ARGO"/>
    <s v="FIAT"/>
    <s v="81820912"/>
    <s v="AUTO POSTO KR 06"/>
    <s v="RIO VERDE"/>
    <s v="GO"/>
    <s v="ETANOL COMUM"/>
    <n v="216"/>
    <n v="6.31"/>
    <s v=" Km/L"/>
    <n v="52419"/>
    <n v="34.22"/>
    <n v="4.6909999999999998"/>
    <n v="160.52000000000001"/>
    <s v="1"/>
    <s v="Planejamento Operaci"/>
    <s v="Planejamento Operaci"/>
    <s v="Operacional"/>
    <m/>
    <d v="2026-01-06T00:00:00"/>
    <x v="9"/>
    <x v="1"/>
    <x v="4"/>
  </r>
  <r>
    <s v="TFS3C72"/>
    <s v="60645800105143738"/>
    <s v="06/01/2026 08:37:51"/>
    <s v="00271"/>
    <s v="HEDER OLIVEIRA SANTANA"/>
    <x v="9"/>
    <s v="Automóvel"/>
    <s v="ARGO"/>
    <s v="FIAT"/>
    <s v="13308211"/>
    <s v="P. BANDEIRANTES"/>
    <s v="RIO VERDE"/>
    <s v="GO"/>
    <s v="ETANOL COMUM"/>
    <n v="284"/>
    <n v="7"/>
    <s v=" Km/L"/>
    <n v="64710"/>
    <n v="40.56"/>
    <n v="4.7910000000000004"/>
    <n v="194.31"/>
    <s v="60130834"/>
    <s v="Planejamento Operaci"/>
    <s v="Planejamento Operaci"/>
    <s v="Operacional"/>
    <m/>
    <d v="2026-01-06T00:00:00"/>
    <x v="9"/>
    <x v="1"/>
    <x v="4"/>
  </r>
  <r>
    <s v="TGC9A34"/>
    <s v="60645800106437250"/>
    <s v="06/01/2026 08:40:52"/>
    <s v="70145"/>
    <s v="LUCAS HENRIQUE MAGALHAES DE SOUZA "/>
    <x v="48"/>
    <s v="EQUIPAMENTOS"/>
    <s v="AMBULANCIA"/>
    <s v="OUTROS"/>
    <s v="26406711"/>
    <s v="POSTO ZANDONADI"/>
    <s v="GUAPO"/>
    <s v="GO"/>
    <s v="DIESEL S-10"/>
    <n v="201"/>
    <n v="5.2"/>
    <s v=" Km/L"/>
    <n v="9019"/>
    <n v="38.64"/>
    <n v="6.1920000000000002"/>
    <n v="239.24"/>
    <s v="60131189"/>
    <s v="Planejamento Operaci"/>
    <s v="Planejamento Operaci"/>
    <s v="Operacional"/>
    <m/>
    <d v="2026-01-06T00:00:00"/>
    <x v="9"/>
    <x v="1"/>
    <x v="13"/>
  </r>
  <r>
    <s v="TGC9A34"/>
    <m/>
    <s v="06/01/2026 08:40:52"/>
    <m/>
    <m/>
    <x v="48"/>
    <m/>
    <m/>
    <m/>
    <m/>
    <s v="POSTO ZANDONADI"/>
    <m/>
    <m/>
    <s v="ARLA-32"/>
    <s v="-"/>
    <s v="-"/>
    <s v=" Km/L"/>
    <s v="-"/>
    <n v="1.5"/>
    <m/>
    <n v="6.32"/>
    <m/>
    <m/>
    <m/>
    <m/>
    <m/>
    <d v="2026-01-06T00:00:00"/>
    <x v="9"/>
    <x v="1"/>
    <x v="13"/>
  </r>
  <r>
    <s v="TTQ3C61"/>
    <s v="60645800106472501"/>
    <s v="06/01/2026 08:52:12"/>
    <s v="88512"/>
    <s v="JUAREZ NEVES"/>
    <x v="44"/>
    <s v="Caminhonete"/>
    <s v="SAVEIRO CS RB MF"/>
    <s v="VW"/>
    <s v="45308900"/>
    <s v="POSTO LUPATINI"/>
    <s v="SANTO ANTONIO DA BARRA"/>
    <s v="GO"/>
    <s v="ETANOL COMUM"/>
    <n v="493"/>
    <n v="12.48"/>
    <s v=" Km/L"/>
    <n v="52544"/>
    <n v="39.49"/>
    <n v="4.8899999999999997"/>
    <n v="193.11"/>
    <s v="1"/>
    <s v="EXT - KSE LOCAÇOES"/>
    <s v="Planejamento Operaci"/>
    <s v="KSE LOCAÇOES"/>
    <m/>
    <d v="2026-01-06T00:00:00"/>
    <x v="9"/>
    <x v="1"/>
    <x v="12"/>
  </r>
  <r>
    <s v="TFV8C74"/>
    <s v="60645800106437299"/>
    <s v="06/01/2026 09:08:51"/>
    <s v="70145"/>
    <s v="LUCAS HENRIQUE MAGALHAES DE SOUZA "/>
    <x v="34"/>
    <s v="Automóvel"/>
    <s v="AMBULANCIA"/>
    <s v="VOLKSWAGEN"/>
    <s v="07674911"/>
    <s v="AUTO POSTO INDIARA"/>
    <s v="INDIARA"/>
    <s v="GO"/>
    <s v="DIESEL S-10"/>
    <n v="290"/>
    <n v="6.61"/>
    <s v=" Km/L"/>
    <n v="8256"/>
    <n v="43.82"/>
    <n v="5.95"/>
    <n v="260.73"/>
    <s v="1"/>
    <s v="Planejamento Operaci"/>
    <s v="Planejamento Operaci"/>
    <s v="RESGATE"/>
    <m/>
    <d v="2026-01-06T00:00:00"/>
    <x v="9"/>
    <x v="1"/>
    <x v="13"/>
  </r>
  <r>
    <s v="TFV8C74"/>
    <m/>
    <s v="06/01/2026 09:12:32"/>
    <m/>
    <m/>
    <x v="34"/>
    <m/>
    <m/>
    <m/>
    <m/>
    <s v="AUTO POSTO INDIARA"/>
    <m/>
    <m/>
    <s v="ARLA-32"/>
    <s v="-"/>
    <s v="-"/>
    <s v=" Km/L"/>
    <s v="-"/>
    <n v="1.29"/>
    <m/>
    <n v="4.5"/>
    <m/>
    <m/>
    <m/>
    <m/>
    <m/>
    <d v="2026-01-06T00:00:00"/>
    <x v="9"/>
    <x v="1"/>
    <x v="13"/>
  </r>
  <r>
    <s v="TFF6I82"/>
    <s v="60645800105143800"/>
    <s v="06/01/2026 09:44:29"/>
    <s v="11093"/>
    <s v="MARCELO PAIXÃO FILHO"/>
    <x v="62"/>
    <s v="Automóvel"/>
    <s v="ARGO"/>
    <s v="FIAT"/>
    <s v="36603412"/>
    <s v="POSTO DO RATINHO"/>
    <s v="GOIANIA"/>
    <s v="GO"/>
    <s v="ETANOL COMUM"/>
    <n v="264"/>
    <n v="6.76"/>
    <s v=" Km/L"/>
    <n v="26812"/>
    <n v="39.07"/>
    <n v="5.77"/>
    <n v="225.43"/>
    <s v="1"/>
    <s v="Planejamento Operaci"/>
    <s v="Planejamento Operaci"/>
    <s v="Operacional"/>
    <m/>
    <d v="2026-01-06T00:00:00"/>
    <x v="9"/>
    <x v="1"/>
    <x v="2"/>
  </r>
  <r>
    <s v="TFN0D12"/>
    <s v="60645800105143746"/>
    <s v="06/01/2026 10:00:34"/>
    <s v="00390"/>
    <s v="SILVINO JOSE DE BRITO"/>
    <x v="5"/>
    <s v="Automóvel"/>
    <s v="ARGO"/>
    <s v="FIAT"/>
    <s v="75331801"/>
    <s v="DECIO CEZARINA"/>
    <s v="CEZARINA"/>
    <s v="GO"/>
    <s v="ETANOL COMUM"/>
    <n v="140"/>
    <n v="8.99"/>
    <s v=" Km/L"/>
    <n v="27576"/>
    <n v="15.57"/>
    <n v="4.8899999999999997"/>
    <n v="76.14"/>
    <s v="202601060959"/>
    <s v="Planejamento Operaci"/>
    <s v="Planejamento Operaci"/>
    <s v="Operacional"/>
    <m/>
    <d v="2026-01-06T00:00:00"/>
    <x v="9"/>
    <x v="1"/>
    <x v="3"/>
  </r>
  <r>
    <s v="TFW2H32"/>
    <s v="60645800105143835"/>
    <s v="06/01/2026 10:07:01"/>
    <s v="99638"/>
    <s v="LAFAIETE DE SOUZA SANTOS"/>
    <x v="10"/>
    <s v="Automóvel"/>
    <s v="ARGO"/>
    <s v="FIAT"/>
    <s v="75331801"/>
    <s v="DECIO CEZARINA"/>
    <s v="CEZARINA"/>
    <s v="GO"/>
    <s v="ETANOL COMUM"/>
    <n v="233"/>
    <n v="9.98"/>
    <s v=" Km/L"/>
    <n v="48856"/>
    <n v="23.35"/>
    <n v="4.8899999999999997"/>
    <n v="114.18"/>
    <s v="202601061006"/>
    <s v="Planejamento Operaci"/>
    <s v="Planejamento Operaci"/>
    <s v="Operacional"/>
    <m/>
    <d v="2026-01-06T00:00:00"/>
    <x v="9"/>
    <x v="1"/>
    <x v="3"/>
  </r>
  <r>
    <s v="TTR3A31"/>
    <s v="60645800106472404"/>
    <s v="06/01/2026 11:51:59"/>
    <s v="00386"/>
    <s v="RAFAEL SOUZA LIMA"/>
    <x v="53"/>
    <s v="Caminhonete"/>
    <s v="SAVEIRO CS RB MF"/>
    <s v="VW"/>
    <s v="46209914"/>
    <s v="DECIO RIO VERDE"/>
    <s v="RIO VERDE"/>
    <s v="GO"/>
    <s v="ETANOL COMUM"/>
    <n v="623"/>
    <n v="12.28"/>
    <s v=" Km/L"/>
    <n v="60282"/>
    <n v="50.75"/>
    <n v="4.59"/>
    <n v="232.94"/>
    <s v="202601061151"/>
    <s v="EXT - KSE LOCAÇOES"/>
    <s v="Planejamento Operaci"/>
    <s v="KSE LOCAÇOES"/>
    <m/>
    <d v="2026-01-06T00:00:00"/>
    <x v="9"/>
    <x v="1"/>
    <x v="12"/>
  </r>
  <r>
    <s v="TTY2C25"/>
    <s v="60645800106472430"/>
    <s v="06/01/2026 12:11:50"/>
    <s v="04689"/>
    <s v="CLEDSON MARQUES ARRUDA"/>
    <x v="38"/>
    <s v="Caminhonete"/>
    <s v="SAVEIRO CS RB MF"/>
    <s v="VW"/>
    <s v="46286315"/>
    <s v="POSTO CENTRAL"/>
    <s v="BOM JESUS"/>
    <s v="GO"/>
    <s v="ETANOL COMUM"/>
    <n v="227"/>
    <n v="9.4499999999999993"/>
    <s v=" Km/L"/>
    <n v="60552"/>
    <n v="24.02"/>
    <n v="4.79"/>
    <n v="115.06"/>
    <s v="1"/>
    <s v="EXT - KSE LOCAÇOES"/>
    <s v="Planejamento Operaci"/>
    <s v="KSE LOCAÇOES"/>
    <m/>
    <d v="2026-01-06T00:00:00"/>
    <x v="9"/>
    <x v="1"/>
    <x v="12"/>
  </r>
  <r>
    <s v="TTT2H95"/>
    <s v="60645800106472477"/>
    <s v="06/01/2026 12:14:36"/>
    <s v="01042"/>
    <s v="EDUARDO SANTOS"/>
    <x v="63"/>
    <s v="Caminhonete"/>
    <s v="SAVEIRO CS RB MF"/>
    <s v="VW"/>
    <s v="41826312"/>
    <s v="AUTO POSTO JACARE"/>
    <s v="ACREUNA"/>
    <s v="GO"/>
    <s v="ETANOL COMUM"/>
    <n v="354"/>
    <n v="10.86"/>
    <s v=" Km/L"/>
    <n v="52227"/>
    <n v="32.6"/>
    <n v="4.5709999999999997"/>
    <n v="149.01"/>
    <s v="60143971"/>
    <s v="EXT - KSE LOCAÇOES"/>
    <s v="Planejamento Operaci"/>
    <s v="KSE LOCAÇOES"/>
    <m/>
    <d v="2026-01-06T00:00:00"/>
    <x v="9"/>
    <x v="1"/>
    <x v="12"/>
  </r>
  <r>
    <s v="TTV4H65"/>
    <s v="60645800106437744"/>
    <s v="06/01/2026 13:22:46"/>
    <s v="09697"/>
    <s v="HUILDSON ROSA BARBOSA"/>
    <x v="65"/>
    <s v="Caminhonete"/>
    <s v="SAVEIRO CD RB MF"/>
    <s v="VOLKSWAGEN"/>
    <s v="45341508"/>
    <s v="POSTO ALTO DA SERRA"/>
    <s v="ITUMBIARA"/>
    <s v="GO"/>
    <s v="ETANOL COMUM"/>
    <n v="372"/>
    <n v="7.81"/>
    <s v=" Km/L"/>
    <n v="6510"/>
    <n v="47.62"/>
    <n v="4.6390000000000002"/>
    <n v="220.93"/>
    <s v="0"/>
    <s v="EXT - KSE LOCAÇOES"/>
    <s v="Planejamento Operaci"/>
    <s v="KSE LOCAÇOES"/>
    <m/>
    <d v="2026-01-06T00:00:00"/>
    <x v="9"/>
    <x v="1"/>
    <x v="12"/>
  </r>
  <r>
    <s v="TFX7J72"/>
    <s v="60645800105836505"/>
    <s v="06/01/2026 14:32:24"/>
    <s v="03126"/>
    <s v="PEDRO PAULO SILVA SANTOS"/>
    <x v="11"/>
    <s v="Automóvel"/>
    <s v="ARGO"/>
    <s v="FIAT"/>
    <s v="81820912"/>
    <s v="AUTO POSTO KR 06"/>
    <s v="RIO VERDE"/>
    <s v="GO"/>
    <s v="ETANOL COMUM"/>
    <n v="359"/>
    <n v="8.66"/>
    <s v=" Km/L"/>
    <n v="52778"/>
    <n v="41.47"/>
    <n v="4.891"/>
    <n v="202.81"/>
    <s v="0"/>
    <s v="Planejamento Operaci"/>
    <s v="Planejamento Operaci"/>
    <s v="Operacional"/>
    <m/>
    <d v="2026-01-06T00:00:00"/>
    <x v="9"/>
    <x v="1"/>
    <x v="4"/>
  </r>
  <r>
    <s v="TUG2C45"/>
    <s v="60645800106437770"/>
    <s v="06/01/2026 14:44:13"/>
    <s v="02527"/>
    <s v="ALCIENE MARTINS PONTES"/>
    <x v="54"/>
    <s v="Utilitário"/>
    <s v="SAVEIRO"/>
    <s v="FIAT"/>
    <s v="81889412"/>
    <s v="POSTO ZERO UM"/>
    <s v="RIO VERDE"/>
    <s v="GO"/>
    <s v="ETANOL COMUM"/>
    <n v="336"/>
    <n v="10.029999999999999"/>
    <s v=" Km/L"/>
    <n v="66354"/>
    <n v="33.51"/>
    <n v="4.79"/>
    <n v="160.51"/>
    <s v="0"/>
    <s v="EXT - KSE LOCAÇOES"/>
    <s v="Planejamento Operaci"/>
    <s v="KSE LOCAÇOES"/>
    <m/>
    <d v="2026-01-06T00:00:00"/>
    <x v="9"/>
    <x v="1"/>
    <x v="12"/>
  </r>
  <r>
    <s v="FCW8F66"/>
    <s v="60645800105124371"/>
    <s v="06/01/2026 14:56:58"/>
    <s v="80246"/>
    <s v="FRANCISCO DE ASSIS SOARES"/>
    <x v="19"/>
    <s v="Caminhão"/>
    <s v="11-180"/>
    <s v="VW"/>
    <s v="45307105"/>
    <s v="POSTO GIRASSOL"/>
    <s v="ITUMBIARA"/>
    <s v="GO"/>
    <s v="DIESEL S-10"/>
    <n v="0"/>
    <n v="0"/>
    <s v=" Km/L"/>
    <n v="0"/>
    <n v="108.85"/>
    <n v="6.09"/>
    <n v="662.94"/>
    <s v="601537"/>
    <s v="EXT - SAO PEDRO"/>
    <s v="Planejamento Operaci"/>
    <s v="SAO PEDRO"/>
    <m/>
    <d v="2026-01-06T00:00:00"/>
    <x v="9"/>
    <x v="1"/>
    <x v="7"/>
  </r>
  <r>
    <s v="TFN0D12"/>
    <s v="60645800105143746"/>
    <s v="06/01/2026 15:02:29"/>
    <s v="00390"/>
    <s v="SILVINO JOSE DE BRITO"/>
    <x v="5"/>
    <s v="Automóvel"/>
    <s v="ARGO"/>
    <s v="FIAT"/>
    <s v="46286315"/>
    <s v="POSTO CENTRAL"/>
    <s v="BOM JESUS"/>
    <s v="GO"/>
    <s v="ETANOL COMUM"/>
    <n v="304"/>
    <n v="10.4"/>
    <s v=" Km/L"/>
    <n v="27880"/>
    <n v="29.23"/>
    <n v="4.79"/>
    <n v="140.02000000000001"/>
    <s v="1"/>
    <s v="Planejamento Operaci"/>
    <s v="Planejamento Operaci"/>
    <s v="Operacional"/>
    <m/>
    <d v="2026-01-06T00:00:00"/>
    <x v="9"/>
    <x v="1"/>
    <x v="3"/>
  </r>
  <r>
    <s v="JHQ4B46"/>
    <s v="60645800105124177"/>
    <s v="06/01/2026 15:06:52"/>
    <s v="43356"/>
    <s v="JOSE ALECRIM DA SILVA"/>
    <x v="19"/>
    <s v="Caminhão"/>
    <s v="17-220/17-220"/>
    <s v="VW"/>
    <s v="45364511"/>
    <s v="AUTO POSTO CERRADO 4"/>
    <s v="ITUMBIARA"/>
    <s v="GO"/>
    <s v="DIESEL COMUM"/>
    <n v="0"/>
    <n v="0"/>
    <s v=" Km/L"/>
    <n v="0"/>
    <n v="261.91000000000003"/>
    <n v="5.59"/>
    <n v="1464.08"/>
    <s v="373534"/>
    <s v="EXT - SAO PEDRO"/>
    <s v="Planejamento Operaci"/>
    <s v="SAO PEDRO"/>
    <m/>
    <d v="2026-01-06T00:00:00"/>
    <x v="9"/>
    <x v="1"/>
    <x v="7"/>
  </r>
  <r>
    <s v="TFF5D72"/>
    <s v="60645800105143780"/>
    <s v="06/01/2026 15:56:46"/>
    <s v="73410"/>
    <s v="BRUNO SOUSA DIAS"/>
    <x v="2"/>
    <s v="Automóvel"/>
    <s v="ARGO"/>
    <s v="FIAT"/>
    <s v="81889412"/>
    <s v="POSTO ZERO UM"/>
    <s v="RIO VERDE"/>
    <s v="GO"/>
    <s v="ETANOL COMUM"/>
    <n v="438"/>
    <n v="12.94"/>
    <s v=" Km/L"/>
    <n v="29094"/>
    <n v="33.840000000000003"/>
    <n v="4.79"/>
    <n v="162.09"/>
    <s v="2"/>
    <s v="Planejamento Operaci"/>
    <s v="Planejamento Operaci"/>
    <s v="Operacional"/>
    <m/>
    <d v="2026-01-06T00:00:00"/>
    <x v="9"/>
    <x v="1"/>
    <x v="0"/>
  </r>
  <r>
    <s v="KAZ5F74"/>
    <s v="60645800105124355"/>
    <s v="06/01/2026 16:31:03"/>
    <s v="09808"/>
    <s v="DOUGLAS OLIVEIRA SANTOS"/>
    <x v="19"/>
    <s v="Caminhão"/>
    <s v="L 1113"/>
    <s v="IVECO"/>
    <s v="69494411"/>
    <s v="REDE MARAJO RIO VERD"/>
    <s v="RIO VERDE"/>
    <s v="GO"/>
    <s v="DIESEL COMUM"/>
    <n v="0"/>
    <n v="0"/>
    <s v=" Km/L"/>
    <n v="0"/>
    <n v="105.34"/>
    <n v="6.09"/>
    <n v="641.52"/>
    <s v="9808179606"/>
    <s v="EXT - SAO PEDRO"/>
    <s v="Planejamento Operaci"/>
    <s v="SAO PEDRO"/>
    <m/>
    <d v="2026-01-06T00:00:00"/>
    <x v="9"/>
    <x v="1"/>
    <x v="7"/>
  </r>
  <r>
    <s v="TTP5B47"/>
    <s v="60645800106472110"/>
    <s v="06/01/2026 16:31:57"/>
    <s v="02396"/>
    <s v="RENATO DE ALMEIDA VIEIRA"/>
    <x v="40"/>
    <s v="Caminhonete"/>
    <s v="SAVEIRO CS RB MF"/>
    <s v="VW"/>
    <s v="75331801"/>
    <s v="DECIO CEZARINA"/>
    <s v="CEZARINA"/>
    <s v="GO"/>
    <s v="ETANOL COMUM"/>
    <n v="506"/>
    <n v="10.88"/>
    <s v=" Km/L"/>
    <n v="64317"/>
    <n v="46.51"/>
    <n v="4.8899999999999997"/>
    <n v="227.43"/>
    <s v="202601061631"/>
    <s v="EXT - KSE LOCAÇOES"/>
    <s v="Planejamento Operaci"/>
    <s v="KSE LOCAÇOES"/>
    <m/>
    <d v="2026-01-06T00:00:00"/>
    <x v="9"/>
    <x v="1"/>
    <x v="12"/>
  </r>
  <r>
    <s v="TUK2D26"/>
    <s v="60645800106553790"/>
    <s v="06/01/2026 16:37:53"/>
    <s v="00399"/>
    <s v="JULIANO FERNANDES DA SILVA"/>
    <x v="42"/>
    <s v="Caminhonete"/>
    <s v="Caminhonete S10"/>
    <s v="CHEVROLET"/>
    <s v="75331003"/>
    <s v="SUPERVIA LAGOA"/>
    <s v="RIO VERDE"/>
    <s v="GO"/>
    <s v="DIESEL S-10"/>
    <n v="933"/>
    <n v="14.93"/>
    <s v=" Km/L"/>
    <n v="64672"/>
    <n v="62.49"/>
    <n v="6.19"/>
    <n v="386.81"/>
    <s v="0"/>
    <s v="Planejamento Operaci"/>
    <s v="Planejamento Operaci"/>
    <s v="INSPENCAO"/>
    <m/>
    <d v="2026-01-06T00:00:00"/>
    <x v="9"/>
    <x v="1"/>
    <x v="12"/>
  </r>
  <r>
    <s v="TUQ2H91"/>
    <s v="60645800106437760"/>
    <s v="06/01/2026 16:53:38"/>
    <s v="87954"/>
    <s v="DANIEL GONÇALVES"/>
    <x v="66"/>
    <s v="Caminhonete"/>
    <s v="SAVEIRO CD RB MF"/>
    <s v="VOLKSWAGEN"/>
    <s v="75331801"/>
    <s v="DECIO CEZARINA"/>
    <s v="CEZARINA"/>
    <s v="GO"/>
    <s v="ETANOL COMUM"/>
    <n v="279"/>
    <n v="7.56"/>
    <s v=" Km/L"/>
    <n v="8280"/>
    <n v="36.9"/>
    <n v="4.8899999999999997"/>
    <n v="180.44"/>
    <s v="202601061653"/>
    <s v="EXT - KSE LOCAÇOES"/>
    <s v="Planejamento Operaci"/>
    <s v="KSE LOCAÇOES"/>
    <m/>
    <d v="2026-01-06T00:00:00"/>
    <x v="9"/>
    <x v="1"/>
    <x v="12"/>
  </r>
  <r>
    <s v="TUF2B45"/>
    <s v="60645800106472420"/>
    <s v="06/01/2026 17:24:04"/>
    <s v="01318"/>
    <s v="JOAO BATISTA REIS"/>
    <x v="37"/>
    <s v="Caminhonete"/>
    <s v="SAVEIRO CS RB MF"/>
    <s v="VW"/>
    <s v="46286315"/>
    <s v="POSTO CENTRAL"/>
    <s v="BOM JESUS"/>
    <s v="GO"/>
    <s v="ETANOL COMUM"/>
    <n v="396"/>
    <n v="9.19"/>
    <s v=" Km/L"/>
    <n v="72952"/>
    <n v="43.11"/>
    <n v="4.79"/>
    <n v="206.51"/>
    <s v="1"/>
    <s v="EXT - KSE LOCAÇOES"/>
    <s v="Planejamento Operaci"/>
    <s v="KSE LOCAÇOES"/>
    <m/>
    <d v="2026-01-06T00:00:00"/>
    <x v="9"/>
    <x v="1"/>
    <x v="12"/>
  </r>
  <r>
    <s v="TFD2J89"/>
    <s v="60645800105143710"/>
    <s v="06/01/2026 17:36:07"/>
    <s v="17385"/>
    <s v="VICTOR DE SOUZA"/>
    <x v="0"/>
    <s v="Automóvel"/>
    <s v="ARGO"/>
    <s v="FIAT"/>
    <s v="65258106"/>
    <s v="POSTO 060"/>
    <s v="GOIANAPOLIS"/>
    <s v="GO"/>
    <s v="ETANOL COMUM"/>
    <n v="367"/>
    <n v="8.84"/>
    <s v=" Km/L"/>
    <n v="17880"/>
    <n v="41.5"/>
    <n v="4.79"/>
    <n v="198.78"/>
    <s v="291587"/>
    <s v="Planejamento Operaci"/>
    <s v="Planejamento Operaci"/>
    <s v="Operacional"/>
    <m/>
    <d v="2026-01-06T00:00:00"/>
    <x v="9"/>
    <x v="1"/>
    <x v="0"/>
  </r>
  <r>
    <s v="TUW2D74"/>
    <s v="60645800105124310"/>
    <s v="06/01/2026 18:27:53"/>
    <s v="77093"/>
    <s v="AGNALDO FERREIRA DA CUNHA"/>
    <x v="35"/>
    <s v="Automóvel"/>
    <s v="CHEVROLET/S10 LS DD4"/>
    <s v="CHEVROLET"/>
    <s v="45341508"/>
    <s v="POSTO ALTO DA SERRA"/>
    <s v="ITUMBIARA"/>
    <s v="GO"/>
    <s v="DIESEL S-10"/>
    <n v="844"/>
    <n v="14"/>
    <s v=" Km/L"/>
    <n v="58425"/>
    <n v="60.3"/>
    <n v="6.49"/>
    <n v="391.37"/>
    <s v="0"/>
    <s v="Planejamento Operaci"/>
    <s v="Planejamento Operaci"/>
    <s v="Operacional"/>
    <m/>
    <d v="2026-01-06T00:00:00"/>
    <x v="9"/>
    <x v="1"/>
    <x v="12"/>
  </r>
  <r>
    <s v="TTY2C25"/>
    <s v="60645800106472430"/>
    <s v="06/01/2026 18:37:23"/>
    <s v="04689"/>
    <s v="CLEDSON MARQUES ARRUDA"/>
    <x v="38"/>
    <s v="Caminhonete"/>
    <s v="SAVEIRO CS RB MF"/>
    <s v="VW"/>
    <s v="46286315"/>
    <s v="POSTO CENTRAL"/>
    <s v="BOM JESUS"/>
    <s v="GO"/>
    <s v="ETANOL COMUM"/>
    <n v="244"/>
    <n v="8.7899999999999991"/>
    <s v=" Km/L"/>
    <n v="60796"/>
    <n v="27.77"/>
    <n v="4.79"/>
    <n v="133.02000000000001"/>
    <s v="1"/>
    <s v="EXT - KSE LOCAÇOES"/>
    <s v="Planejamento Operaci"/>
    <s v="KSE LOCAÇOES"/>
    <m/>
    <d v="2026-01-06T00:00:00"/>
    <x v="9"/>
    <x v="1"/>
    <x v="12"/>
  </r>
  <r>
    <s v="TFN3B64"/>
    <s v="60645800106437477"/>
    <s v="06/01/2026 18:51:10"/>
    <s v="70145"/>
    <s v="LUCAS HENRIQUE MAGALHAES DE SOUZA "/>
    <x v="47"/>
    <s v="EQUIPAMENTOS"/>
    <s v="AMBULANCIA"/>
    <s v="OUTROS"/>
    <s v="46286315"/>
    <s v="POSTO CENTRAL"/>
    <s v="BOM JESUS"/>
    <s v="GO"/>
    <s v="DIESEL S-10"/>
    <n v="110"/>
    <n v="4.04"/>
    <s v=" Km/L"/>
    <n v="4526"/>
    <n v="27.25"/>
    <n v="6.24"/>
    <n v="170.04"/>
    <s v="1"/>
    <s v="Planejamento Operaci"/>
    <s v="Planejamento Operaci"/>
    <s v="Operacional"/>
    <m/>
    <d v="2026-01-06T00:00:00"/>
    <x v="9"/>
    <x v="1"/>
    <x v="13"/>
  </r>
  <r>
    <s v="TFP9I32"/>
    <s v="60645800105143819"/>
    <s v="06/01/2026 19:19:58"/>
    <s v="33861"/>
    <s v="FERNANDO DOS REIS GONÇALVES"/>
    <x v="7"/>
    <s v="Automóvel"/>
    <s v="ARGO"/>
    <s v="FIAT"/>
    <s v="31803903"/>
    <s v="BOM SUCESSO AUTO POSTO  24 HS"/>
    <s v="GOIANIA"/>
    <s v="GO"/>
    <s v="ETANOL COMUM"/>
    <n v="292"/>
    <n v="6.9"/>
    <s v=" Km/L"/>
    <n v="20048"/>
    <n v="42.32"/>
    <n v="5.27"/>
    <n v="223.03"/>
    <s v="1164538"/>
    <s v="Planejamento Operaci"/>
    <s v="Planejamento Operaci"/>
    <s v="Operacional"/>
    <m/>
    <d v="2026-01-06T00:00:00"/>
    <x v="9"/>
    <x v="1"/>
    <x v="4"/>
  </r>
  <r>
    <s v="TIV6G27"/>
    <s v="60645800106184069"/>
    <s v="06/01/2026 19:25:44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304"/>
    <n v="5.98"/>
    <s v=" Km/L"/>
    <n v="19253"/>
    <n v="50.81"/>
    <n v="5.9909999999999997"/>
    <n v="304.39"/>
    <s v="60169845"/>
    <s v="EXT - LUCCA JR"/>
    <s v="Planejamento Operaci"/>
    <s v="LUCCA JR"/>
    <m/>
    <d v="2026-01-06T00:00:00"/>
    <x v="9"/>
    <x v="1"/>
    <x v="11"/>
  </r>
  <r>
    <s v="TIV6G27"/>
    <m/>
    <s v="06/01/2026 19:25:44"/>
    <m/>
    <m/>
    <x v="30"/>
    <m/>
    <m/>
    <m/>
    <m/>
    <s v="AUTO POSTO JACARE"/>
    <m/>
    <m/>
    <s v="ARLA-32"/>
    <s v="-"/>
    <s v="-"/>
    <s v=" Km/L"/>
    <s v="-"/>
    <n v="3.72"/>
    <m/>
    <n v="12.3"/>
    <m/>
    <m/>
    <m/>
    <m/>
    <m/>
    <d v="2026-01-06T00:00:00"/>
    <x v="9"/>
    <x v="1"/>
    <x v="11"/>
  </r>
  <r>
    <s v="TTQ3C61"/>
    <s v="60645800106472501"/>
    <s v="06/01/2026 19:37:30"/>
    <s v="05208"/>
    <s v="CHARLES ROSA"/>
    <x v="44"/>
    <s v="Caminhonete"/>
    <s v="SAVEIRO CS RB MF"/>
    <s v="VW"/>
    <s v="45308900"/>
    <s v="POSTO LUPATINI"/>
    <s v="SANTO ANTONIO DA BARRA"/>
    <s v="GO"/>
    <s v="ETANOL COMUM"/>
    <n v="420"/>
    <n v="9.82"/>
    <s v=" Km/L"/>
    <n v="52964"/>
    <n v="42.78"/>
    <n v="4.8899999999999997"/>
    <n v="209.19"/>
    <s v="0"/>
    <s v="EXT - KSE LOCAÇOES"/>
    <s v="Planejamento Operaci"/>
    <s v="KSE LOCAÇOES"/>
    <m/>
    <d v="2026-01-06T00:00:00"/>
    <x v="9"/>
    <x v="1"/>
    <x v="12"/>
  </r>
  <r>
    <s v="TTT2H95"/>
    <s v="60645800106472477"/>
    <s v="06/01/2026 20:08:49"/>
    <s v="07583"/>
    <s v="DAVID BORGES DOS SANTOS"/>
    <x v="63"/>
    <s v="Caminhonete"/>
    <s v="SAVEIRO CS RB MF"/>
    <s v="VW"/>
    <s v="41826312"/>
    <s v="AUTO POSTO JACARE"/>
    <s v="ACREUNA"/>
    <s v="GO"/>
    <s v="ETANOL COMUM"/>
    <n v="316"/>
    <n v="11.27"/>
    <s v=" Km/L"/>
    <n v="52543"/>
    <n v="28.05"/>
    <n v="4.57"/>
    <n v="128.19999999999999"/>
    <s v="60172429"/>
    <s v="EXT - KSE LOCAÇOES"/>
    <s v="Planejamento Operaci"/>
    <s v="KSE LOCAÇOES"/>
    <m/>
    <d v="2026-01-06T00:00:00"/>
    <x v="9"/>
    <x v="1"/>
    <x v="12"/>
  </r>
  <r>
    <s v="TLO0E87"/>
    <s v="60645800106184255"/>
    <s v="06/01/2026 22:27:00"/>
    <s v="99045"/>
    <s v="SIDNEY DA COSTA RODRIGUES_x0009__x0009__x0009__x0009_"/>
    <x v="43"/>
    <s v="EQUIPAMENTOS"/>
    <s v="GUINCHO LEVE"/>
    <s v="EQUIPAMENTO"/>
    <s v="53081700"/>
    <s v="POSTO Z   Z SANTA MA"/>
    <s v="GUAPO"/>
    <s v="GO"/>
    <s v="DIESEL S-10"/>
    <n v="506"/>
    <n v="5.88"/>
    <s v=" Km/L"/>
    <n v="18849"/>
    <n v="86.09"/>
    <n v="5.99"/>
    <n v="515.66"/>
    <s v="0"/>
    <s v="EXT - LUCCA JR"/>
    <s v="Planejamento Operaci"/>
    <s v="LUCCA JR"/>
    <m/>
    <d v="2026-01-06T00:00:00"/>
    <x v="9"/>
    <x v="1"/>
    <x v="11"/>
  </r>
  <r>
    <s v="TLO0E87"/>
    <m/>
    <s v="06/01/2026 22:29:07"/>
    <m/>
    <m/>
    <x v="43"/>
    <m/>
    <m/>
    <m/>
    <m/>
    <s v="POSTO Z   Z SANTA MA"/>
    <m/>
    <m/>
    <s v="ARLA-32"/>
    <s v="-"/>
    <s v="-"/>
    <s v=" Km/L"/>
    <s v="-"/>
    <n v="5"/>
    <m/>
    <n v="18.95"/>
    <m/>
    <m/>
    <m/>
    <m/>
    <m/>
    <d v="2026-01-06T00:00:00"/>
    <x v="9"/>
    <x v="1"/>
    <x v="11"/>
  </r>
  <r>
    <s v="TTR3A31"/>
    <s v="60645800106472404"/>
    <s v="06/01/2026 23:31:42"/>
    <s v="75150"/>
    <s v="PETTERSON PERIS BENJAMIN"/>
    <x v="53"/>
    <s v="Caminhonete"/>
    <s v="SAVEIRO CS RB MF"/>
    <s v="VW"/>
    <s v="46209914"/>
    <s v="DECIO RIO VERDE"/>
    <s v="RIO VERDE"/>
    <s v="GO"/>
    <s v="ETANOL COMUM"/>
    <n v="449"/>
    <n v="11.25"/>
    <s v=" Km/L"/>
    <n v="60731"/>
    <n v="39.9"/>
    <n v="4.59"/>
    <n v="183.14"/>
    <s v="202601062331"/>
    <s v="EXT - KSE LOCAÇOES"/>
    <s v="Planejamento Operaci"/>
    <s v="KSE LOCAÇOES"/>
    <m/>
    <d v="2026-01-06T00:00:00"/>
    <x v="9"/>
    <x v="1"/>
    <x v="12"/>
  </r>
  <r>
    <s v="TTQ4C10"/>
    <s v="60645800106553930"/>
    <s v="07/01/2026 02:23:03"/>
    <s v="01227"/>
    <s v="DAILTON FERREIRA CRUVINEL"/>
    <x v="31"/>
    <s v="Caminhonete"/>
    <s v="Caminhonete S10"/>
    <s v="CHEVROLET"/>
    <s v="26406711"/>
    <s v="POSTO ZANDONADI"/>
    <s v="GUAPO"/>
    <s v="GO"/>
    <s v="DIESEL S-10"/>
    <n v="887"/>
    <n v="15.29"/>
    <s v=" Km/L"/>
    <n v="72605"/>
    <n v="58"/>
    <n v="6.19"/>
    <n v="359.02"/>
    <s v="7018524"/>
    <s v="Planejamento Operaci"/>
    <s v="Planejamento Operaci"/>
    <s v="INSPENCAO"/>
    <m/>
    <d v="2026-01-07T00:00:00"/>
    <x v="9"/>
    <x v="1"/>
    <x v="12"/>
  </r>
  <r>
    <s v="TFF5D72"/>
    <s v="60645800105143780"/>
    <s v="07/01/2026 03:02:19"/>
    <s v="03458"/>
    <s v="RAUL DOS SANTOS SOUSA"/>
    <x v="2"/>
    <s v="Automóvel"/>
    <s v="ARGO"/>
    <s v="FIAT"/>
    <s v="87183400"/>
    <s v="MARAJO GUAPO"/>
    <s v="GUAPO"/>
    <s v="GO"/>
    <s v="ETANOL COMUM"/>
    <n v="402"/>
    <n v="10.29"/>
    <s v=" Km/L"/>
    <n v="29496"/>
    <n v="39.06"/>
    <n v="4.99"/>
    <n v="194.91"/>
    <s v="0"/>
    <s v="Planejamento Operaci"/>
    <s v="Planejamento Operaci"/>
    <s v="Operacional"/>
    <m/>
    <d v="2026-01-07T00:00:00"/>
    <x v="9"/>
    <x v="1"/>
    <x v="0"/>
  </r>
  <r>
    <s v="TUG2C45"/>
    <s v="60645800106437770"/>
    <s v="07/01/2026 03:11:17"/>
    <s v="80560"/>
    <s v="EDMAR PEREIRA COSTA"/>
    <x v="54"/>
    <s v="Utilitário"/>
    <s v="SAVEIRO"/>
    <s v="FIAT"/>
    <s v="81889412"/>
    <s v="POSTO ZERO UM"/>
    <s v="RIO VERDE"/>
    <s v="GO"/>
    <s v="ETANOL COMUM"/>
    <n v="470"/>
    <n v="10.94"/>
    <s v=" Km/L"/>
    <n v="66824"/>
    <n v="42.97"/>
    <n v="4.79"/>
    <n v="205.82"/>
    <s v="1"/>
    <s v="EXT - KSE LOCAÇOES"/>
    <s v="Planejamento Operaci"/>
    <s v="KSE LOCAÇOES"/>
    <m/>
    <d v="2026-01-07T00:00:00"/>
    <x v="9"/>
    <x v="1"/>
    <x v="12"/>
  </r>
  <r>
    <s v="TTP5B47"/>
    <s v="60645800106472110"/>
    <s v="07/01/2026 04:24:02"/>
    <s v="02710"/>
    <s v="RAINON LOPES ALMEIDA"/>
    <x v="40"/>
    <s v="Caminhonete"/>
    <s v="SAVEIRO CS RB MF"/>
    <s v="VW"/>
    <s v="53081700"/>
    <s v="POSTO Z   Z SANTA MA"/>
    <s v="GUAPO"/>
    <s v="GO"/>
    <s v="ETANOL COMUM"/>
    <n v="523"/>
    <n v="11.64"/>
    <s v=" Km/L"/>
    <n v="64840"/>
    <n v="44.94"/>
    <n v="4.99"/>
    <n v="224.26"/>
    <s v="0"/>
    <s v="EXT - KSE LOCAÇOES"/>
    <s v="Planejamento Operaci"/>
    <s v="KSE LOCAÇOES"/>
    <m/>
    <d v="2026-01-07T00:00:00"/>
    <x v="9"/>
    <x v="1"/>
    <x v="12"/>
  </r>
  <r>
    <s v="TTY2C25"/>
    <s v="60645800106472430"/>
    <s v="07/01/2026 06:08:25"/>
    <s v="03603"/>
    <s v="RAFAEL OLIVEIRA MORAIS "/>
    <x v="38"/>
    <s v="Caminhonete"/>
    <s v="SAVEIRO CS RB MF"/>
    <s v="VW"/>
    <s v="46286315"/>
    <s v="POSTO CENTRAL"/>
    <s v="BOM JESUS"/>
    <s v="GO"/>
    <s v="ETANOL COMUM"/>
    <n v="306"/>
    <n v="9.77"/>
    <s v=" Km/L"/>
    <n v="61102"/>
    <n v="31.32"/>
    <n v="4.79"/>
    <n v="150.03"/>
    <s v="1"/>
    <s v="EXT - KSE LOCAÇOES"/>
    <s v="Planejamento Operaci"/>
    <s v="KSE LOCAÇOES"/>
    <m/>
    <d v="2026-01-07T00:00:00"/>
    <x v="9"/>
    <x v="1"/>
    <x v="12"/>
  </r>
  <r>
    <s v="TUF2B45"/>
    <s v="60645800106472420"/>
    <s v="07/01/2026 06:09:48"/>
    <s v="05369"/>
    <s v="FERNANDA HELLEN DEUFINO DA SILVA"/>
    <x v="37"/>
    <s v="Caminhonete"/>
    <s v="SAVEIRO CS RB MF"/>
    <s v="VW"/>
    <s v="46286315"/>
    <s v="POSTO CENTRAL"/>
    <s v="BOM JESUS"/>
    <s v="GO"/>
    <s v="ETANOL COMUM"/>
    <n v="487"/>
    <n v="10.01"/>
    <s v=" Km/L"/>
    <n v="73439"/>
    <n v="48.64"/>
    <n v="4.7910000000000004"/>
    <n v="233.01"/>
    <s v="1"/>
    <s v="EXT - KSE LOCAÇOES"/>
    <s v="Planejamento Operaci"/>
    <s v="KSE LOCAÇOES"/>
    <m/>
    <d v="2026-01-07T00:00:00"/>
    <x v="9"/>
    <x v="1"/>
    <x v="12"/>
  </r>
  <r>
    <s v="FKM6D96"/>
    <s v="60645800105124347"/>
    <s v="07/01/2026 06:54:26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78.47"/>
    <n v="5.99"/>
    <n v="470.05"/>
    <s v="70124713"/>
    <s v="EXT - SAO PEDRO"/>
    <s v="Planejamento Operaci"/>
    <s v="SAO PEDRO"/>
    <m/>
    <d v="2026-01-07T00:00:00"/>
    <x v="9"/>
    <x v="1"/>
    <x v="7"/>
  </r>
  <r>
    <s v="TTT2H95"/>
    <s v="60645800106472477"/>
    <s v="07/01/2026 07:16:36"/>
    <s v="52982"/>
    <s v="ROBERTO ANTONIO DE MELO"/>
    <x v="63"/>
    <s v="Caminhonete"/>
    <s v="SAVEIRO CS RB MF"/>
    <s v="VW"/>
    <s v="41826312"/>
    <s v="AUTO POSTO JACARE"/>
    <s v="ACREUNA"/>
    <s v="GO"/>
    <s v="ETANOL COMUM"/>
    <n v="421"/>
    <n v="10.74"/>
    <s v=" Km/L"/>
    <n v="52964"/>
    <n v="39.21"/>
    <n v="4.57"/>
    <n v="179.19"/>
    <s v="70126090"/>
    <s v="EXT - KSE LOCAÇOES"/>
    <s v="Planejamento Operaci"/>
    <s v="KSE LOCAÇOES"/>
    <m/>
    <d v="2026-01-07T00:00:00"/>
    <x v="9"/>
    <x v="1"/>
    <x v="12"/>
  </r>
  <r>
    <s v="TFP3B22"/>
    <s v="60645800105143720"/>
    <s v="07/01/2026 07:32:44"/>
    <s v="02769"/>
    <s v="ANDRE LUIS PAULINO"/>
    <x v="6"/>
    <s v="Automóvel"/>
    <s v="ARGO"/>
    <s v="FIAT"/>
    <s v="64191102"/>
    <s v="AUTO POSTO PIRETT"/>
    <s v="GOIATUBA"/>
    <s v="GO"/>
    <s v="ETANOL COMUM"/>
    <n v="430"/>
    <n v="10.74"/>
    <s v=" Km/L"/>
    <n v="38261"/>
    <n v="40.020000000000003"/>
    <n v="5.09"/>
    <n v="203.7"/>
    <s v="1"/>
    <s v="Planejamento Operaci"/>
    <s v="Planejamento Operaci"/>
    <s v="Operacional"/>
    <m/>
    <d v="2026-01-07T00:00:00"/>
    <x v="9"/>
    <x v="1"/>
    <x v="4"/>
  </r>
  <r>
    <s v="TFS3C72"/>
    <s v="60645800105143738"/>
    <s v="07/01/2026 07:49:49"/>
    <s v="00271"/>
    <s v="HEDER OLIVEIRA SANTANA"/>
    <x v="9"/>
    <s v="Automóvel"/>
    <s v="ARGO"/>
    <s v="FIAT"/>
    <s v="13308211"/>
    <s v="P. BANDEIRANTES"/>
    <s v="RIO VERDE"/>
    <s v="GO"/>
    <s v="ETANOL COMUM"/>
    <n v="220"/>
    <n v="6.98"/>
    <s v=" Km/L"/>
    <n v="64930"/>
    <n v="31.52"/>
    <n v="4.8120000000000003"/>
    <n v="151.66999999999999"/>
    <s v="70127929"/>
    <s v="Planejamento Operaci"/>
    <s v="Planejamento Operaci"/>
    <s v="Operacional"/>
    <m/>
    <d v="2026-01-07T00:00:00"/>
    <x v="9"/>
    <x v="1"/>
    <x v="4"/>
  </r>
  <r>
    <s v="TFF5D72"/>
    <s v="60645800105143780"/>
    <s v="07/01/2026 07:50:26"/>
    <s v="70214"/>
    <s v="IGOR LEMES FERNANDES"/>
    <x v="2"/>
    <s v="Automóvel"/>
    <s v="ARGO"/>
    <s v="FIAT"/>
    <s v="46209914"/>
    <s v="DECIO RIO VERDE"/>
    <s v="RIO VERDE"/>
    <s v="GO"/>
    <s v="ETANOL COMUM"/>
    <n v="212"/>
    <n v="11.31"/>
    <s v=" Km/L"/>
    <n v="29708"/>
    <n v="18.739999999999998"/>
    <n v="4.59"/>
    <n v="86.02"/>
    <s v="202601070749"/>
    <s v="Planejamento Operaci"/>
    <s v="Planejamento Operaci"/>
    <s v="Operacional"/>
    <m/>
    <d v="2026-01-07T00:00:00"/>
    <x v="9"/>
    <x v="1"/>
    <x v="0"/>
  </r>
  <r>
    <s v="TTQ3C61"/>
    <s v="60645800106472501"/>
    <s v="07/01/2026 08:13:13"/>
    <s v="46440"/>
    <s v="PAULO SOUSA DIAS"/>
    <x v="44"/>
    <s v="Caminhonete"/>
    <s v="SAVEIRO CS RB MF"/>
    <s v="VW"/>
    <s v="45308900"/>
    <s v="POSTO LUPATINI"/>
    <s v="SANTO ANTONIO DA BARRA"/>
    <s v="GO"/>
    <s v="ETANOL COMUM"/>
    <n v="494"/>
    <n v="11.86"/>
    <s v=" Km/L"/>
    <n v="53458"/>
    <n v="41.64"/>
    <n v="4.8899999999999997"/>
    <n v="203.62"/>
    <s v="1"/>
    <s v="EXT - KSE LOCAÇOES"/>
    <s v="Planejamento Operaci"/>
    <s v="KSE LOCAÇOES"/>
    <m/>
    <d v="2026-01-07T00:00:00"/>
    <x v="9"/>
    <x v="1"/>
    <x v="12"/>
  </r>
  <r>
    <s v="TFN0D12"/>
    <s v="60645800105143746"/>
    <s v="07/01/2026 08:21:36"/>
    <s v="00390"/>
    <s v="SILVINO JOSE DE BRITO"/>
    <x v="5"/>
    <s v="Automóvel"/>
    <s v="ARGO"/>
    <s v="FIAT"/>
    <s v="46209914"/>
    <s v="DECIO RIO VERDE"/>
    <s v="RIO VERDE"/>
    <s v="GO"/>
    <s v="ETANOL COMUM"/>
    <n v="251"/>
    <n v="8.7799999999999994"/>
    <s v=" Km/L"/>
    <n v="28131"/>
    <n v="28.6"/>
    <n v="4.59"/>
    <n v="131.27000000000001"/>
    <s v="202601070820"/>
    <s v="Planejamento Operaci"/>
    <s v="Planejamento Operaci"/>
    <s v="Operacional"/>
    <m/>
    <d v="2026-01-07T00:00:00"/>
    <x v="9"/>
    <x v="1"/>
    <x v="3"/>
  </r>
  <r>
    <s v="TFL8I14"/>
    <s v="60645800106437530"/>
    <s v="07/01/2026 08:52:08"/>
    <s v="00951"/>
    <s v="HUGO HENRIQUE OLIVEIRA ROSA"/>
    <x v="57"/>
    <s v="EQUIPAMENTOS"/>
    <s v="AMBULANCIA"/>
    <s v="OUTROS"/>
    <s v="36645906"/>
    <s v="AUTO POSTO ESTRELA DO SUL III"/>
    <s v="ACREUNA"/>
    <s v="GO"/>
    <s v="DIESEL S-10"/>
    <n v="175"/>
    <n v="4.88"/>
    <s v=" Km/L"/>
    <n v="8329"/>
    <n v="35.83"/>
    <n v="6.2910000000000004"/>
    <n v="225.41"/>
    <s v="0"/>
    <s v="Planejamento Operaci"/>
    <s v="Planejamento Operaci"/>
    <s v="Operacional"/>
    <m/>
    <d v="2026-01-07T00:00:00"/>
    <x v="9"/>
    <x v="1"/>
    <x v="13"/>
  </r>
  <r>
    <s v="TFE6B22"/>
    <s v="60645800105143762"/>
    <s v="07/01/2026 09:25:15"/>
    <s v="03608"/>
    <s v="WEIDER DA SILVA RODRIGUES"/>
    <x v="1"/>
    <s v="Automóvel"/>
    <s v="ARGO"/>
    <s v="FIAT"/>
    <s v="94241502"/>
    <s v="PARAISO COMBUSTIVEIS"/>
    <s v="APARECIDA DE GOIANIA"/>
    <s v="GO"/>
    <s v="ETANOL COMUM"/>
    <n v="238"/>
    <n v="6.92"/>
    <s v=" Km/L"/>
    <n v="38120"/>
    <n v="34.39"/>
    <n v="5.57"/>
    <n v="191.56"/>
    <s v="0"/>
    <s v="Planejamento Operaci"/>
    <s v="Planejamento Operaci"/>
    <s v="Operacional"/>
    <m/>
    <d v="2026-01-07T00:00:00"/>
    <x v="9"/>
    <x v="1"/>
    <x v="1"/>
  </r>
  <r>
    <s v="TJP1H27"/>
    <s v="60645800106439607"/>
    <s v="07/01/2026 09:28:10"/>
    <s v="89061"/>
    <s v="HIGOR MARTINS FERREIRA_x0009__x0009__x0009__x0009_"/>
    <x v="58"/>
    <s v="EQUIPAMENTOS"/>
    <s v="GUINCHO LEVE"/>
    <s v="EQUIPAMENTO"/>
    <s v="46286315"/>
    <s v="POSTO CENTRAL"/>
    <s v="BOM JESUS"/>
    <s v="GO"/>
    <s v="DIESEL S-10"/>
    <n v="416"/>
    <n v="6.02"/>
    <s v=" Km/L"/>
    <n v="11177"/>
    <n v="69.08"/>
    <n v="6.24"/>
    <n v="431.07"/>
    <s v="1"/>
    <s v="EXT - LUCCA JR"/>
    <s v="Planejamento Operaci"/>
    <s v="LUCCA JR"/>
    <m/>
    <d v="2026-01-07T00:00:00"/>
    <x v="9"/>
    <x v="1"/>
    <x v="11"/>
  </r>
  <r>
    <s v="TFA5I89"/>
    <s v="60645800105853740"/>
    <s v="07/01/2026 09:33:33"/>
    <s v="71805"/>
    <s v="MURILO SOUZA BERNARDES"/>
    <x v="21"/>
    <s v="Automóvel"/>
    <s v="ARGO"/>
    <s v="FIAT"/>
    <s v="36603412"/>
    <s v="POSTO DO RATINHO"/>
    <s v="GOIANIA"/>
    <s v="GO"/>
    <s v="ETANOL COMUM"/>
    <n v="322"/>
    <n v="8.02"/>
    <s v=" Km/L"/>
    <n v="14160"/>
    <n v="40.17"/>
    <n v="5.77"/>
    <n v="231.78"/>
    <s v="1"/>
    <s v="Planejamento Operaci"/>
    <s v="Planejamento Operaci"/>
    <s v="Operacional"/>
    <m/>
    <d v="2026-01-07T00:00:00"/>
    <x v="9"/>
    <x v="1"/>
    <x v="2"/>
  </r>
  <r>
    <s v="TKB0E17"/>
    <s v="60645800106185180"/>
    <s v="07/01/2026 09:33:58"/>
    <s v="09179"/>
    <s v="DANIEL NASCIMENTO DOS SANTOS_x0009__x0009__x0009__x0009_"/>
    <x v="27"/>
    <s v="EQUIPAMENTOS"/>
    <s v="GUINCHO LEVE"/>
    <s v="EQUIPAMENTO"/>
    <s v="46209914"/>
    <s v="DECIO RIO VERDE"/>
    <s v="RIO VERDE"/>
    <s v="GO"/>
    <s v="DIESEL S-10"/>
    <n v="392"/>
    <n v="5.37"/>
    <s v=" Km/L"/>
    <n v="13224"/>
    <n v="73.010000000000005"/>
    <n v="7.42"/>
    <n v="541.73"/>
    <s v="202601070933"/>
    <s v="EXT - LUCCA JR"/>
    <s v="Planejamento Operaci"/>
    <s v="LUCCA JR"/>
    <m/>
    <d v="2026-01-07T00:00:00"/>
    <x v="9"/>
    <x v="1"/>
    <x v="11"/>
  </r>
  <r>
    <s v="TKB0E17"/>
    <m/>
    <s v="07/01/2026 09:35:03"/>
    <m/>
    <m/>
    <x v="27"/>
    <m/>
    <m/>
    <m/>
    <m/>
    <s v="DECIO RIO VERDE"/>
    <m/>
    <m/>
    <s v="ARLA-32"/>
    <s v="-"/>
    <s v="-"/>
    <s v=" Km/L"/>
    <s v="-"/>
    <n v="3.35"/>
    <m/>
    <n v="12.71"/>
    <m/>
    <m/>
    <m/>
    <m/>
    <m/>
    <d v="2026-01-07T00:00:00"/>
    <x v="9"/>
    <x v="1"/>
    <x v="11"/>
  </r>
  <r>
    <s v="TTP5B47"/>
    <s v="60645800106472110"/>
    <s v="07/01/2026 10:13:56"/>
    <s v="00149"/>
    <s v="MANOELITO METROVICH LIMA"/>
    <x v="40"/>
    <s v="Caminhonete"/>
    <s v="SAVEIRO CS RB MF"/>
    <s v="VW"/>
    <s v="75331801"/>
    <s v="DECIO CEZARINA"/>
    <s v="CEZARINA"/>
    <s v="GO"/>
    <s v="ETANOL COMUM"/>
    <n v="309"/>
    <n v="10.07"/>
    <s v=" Km/L"/>
    <n v="65149"/>
    <n v="30.67"/>
    <n v="4.8899999999999997"/>
    <n v="149.97999999999999"/>
    <s v="202601071013"/>
    <s v="EXT - KSE LOCAÇOES"/>
    <s v="Planejamento Operaci"/>
    <s v="KSE LOCAÇOES"/>
    <m/>
    <d v="2026-01-07T00:00:00"/>
    <x v="9"/>
    <x v="1"/>
    <x v="12"/>
  </r>
  <r>
    <s v="TFW3J34"/>
    <s v="60645800106437440"/>
    <s v="07/01/2026 10:45:16"/>
    <s v="70145"/>
    <s v="LUCAS HENRIQUE MAGALHAES DE SOUZA "/>
    <x v="49"/>
    <s v="EQUIPAMENTOS"/>
    <s v="AMBULANCIA"/>
    <s v="OUTROS"/>
    <s v="46286315"/>
    <s v="POSTO CENTRAL"/>
    <s v="BOM JESUS"/>
    <s v="GO"/>
    <s v="DIESEL S-10"/>
    <n v="226"/>
    <n v="6.9"/>
    <s v=" Km/L"/>
    <n v="10754"/>
    <n v="32.729999999999997"/>
    <n v="6.2409999999999997"/>
    <n v="204.28"/>
    <s v="1"/>
    <s v="Planejamento Operaci"/>
    <s v="Planejamento Operaci"/>
    <s v="Operacional"/>
    <m/>
    <d v="2026-01-07T00:00:00"/>
    <x v="9"/>
    <x v="1"/>
    <x v="13"/>
  </r>
  <r>
    <s v="TTR3A31"/>
    <s v="60645800106472404"/>
    <s v="07/01/2026 11:02:55"/>
    <s v="95143"/>
    <s v="NILDO ANTONIO DE SOUSA"/>
    <x v="53"/>
    <s v="Caminhonete"/>
    <s v="SAVEIRO CS RB MF"/>
    <s v="VW"/>
    <s v="46209914"/>
    <s v="DECIO RIO VERDE"/>
    <s v="RIO VERDE"/>
    <s v="GO"/>
    <s v="ETANOL COMUM"/>
    <n v="514"/>
    <n v="11.29"/>
    <s v=" Km/L"/>
    <n v="61245"/>
    <n v="45.53"/>
    <n v="4.59"/>
    <n v="208.98"/>
    <s v="202601071102"/>
    <s v="EXT - KSE LOCAÇOES"/>
    <s v="Planejamento Operaci"/>
    <s v="KSE LOCAÇOES"/>
    <m/>
    <d v="2026-01-07T00:00:00"/>
    <x v="9"/>
    <x v="1"/>
    <x v="12"/>
  </r>
  <r>
    <s v="TUF2B45"/>
    <s v="60645800106472420"/>
    <s v="07/01/2026 11:23:03"/>
    <s v="00047"/>
    <s v="KARLA THAISE SILVA CARVALHO"/>
    <x v="37"/>
    <s v="Caminhonete"/>
    <s v="SAVEIRO CS RB MF"/>
    <s v="VW"/>
    <s v="75331003"/>
    <s v="SUPERVIA LAGOA"/>
    <s v="RIO VERDE"/>
    <s v="GO"/>
    <s v="ETANOL COMUM"/>
    <n v="314"/>
    <n v="9.7799999999999994"/>
    <s v=" Km/L"/>
    <n v="73753"/>
    <n v="32.11"/>
    <n v="4.8890000000000002"/>
    <n v="156.97"/>
    <s v="0"/>
    <s v="EXT - KSE LOCAÇOES"/>
    <s v="Planejamento Operaci"/>
    <s v="KSE LOCAÇOES"/>
    <m/>
    <d v="2026-01-07T00:00:00"/>
    <x v="9"/>
    <x v="1"/>
    <x v="12"/>
  </r>
  <r>
    <s v="TGM4D76"/>
    <s v="60645800106437582"/>
    <s v="07/01/2026 11:27:11"/>
    <s v="33534"/>
    <s v="MARCOS ANTONIO MARCELINO DA SILVA"/>
    <x v="55"/>
    <s v="Caminhonete"/>
    <s v="FIORINO"/>
    <s v="FIAT"/>
    <s v="46286315"/>
    <s v="POSTO CENTRAL"/>
    <s v="BOM JESUS"/>
    <s v="GO"/>
    <s v="ETANOL COMUM"/>
    <n v="211"/>
    <n v="9.31"/>
    <s v=" Km/L"/>
    <n v="9123"/>
    <n v="22.66"/>
    <n v="4.79"/>
    <n v="108.54"/>
    <s v="1"/>
    <s v="Planejamento Operaci"/>
    <s v="Planejamento Operaci"/>
    <s v="Operacional"/>
    <m/>
    <d v="2026-01-07T00:00:00"/>
    <x v="9"/>
    <x v="1"/>
    <x v="5"/>
  </r>
  <r>
    <s v="TFR8B59"/>
    <s v="60645800105143681"/>
    <s v="07/01/2026 12:38:24"/>
    <s v="92635"/>
    <s v="ADENILDO BARBOSA DUTRA"/>
    <x v="8"/>
    <s v="Automóvel"/>
    <s v="ARGO"/>
    <s v="FIAT"/>
    <s v="69479601"/>
    <s v="REDE SANTA LUZIA X"/>
    <s v="GOIANIA"/>
    <s v="GO"/>
    <s v="ETANOL COMUM"/>
    <n v="275"/>
    <n v="6.68"/>
    <s v=" Km/L"/>
    <n v="16989"/>
    <n v="41.18"/>
    <n v="5.27"/>
    <n v="217.02"/>
    <s v="166189"/>
    <s v="Planejamento Operaci"/>
    <s v="Planejamento Operaci"/>
    <s v="Operacional"/>
    <m/>
    <d v="2026-01-07T00:00:00"/>
    <x v="9"/>
    <x v="1"/>
    <x v="5"/>
  </r>
  <r>
    <s v="IMP0004"/>
    <s v="60645800105124300"/>
    <s v="07/01/2026 13:15:08"/>
    <s v="03709"/>
    <s v="NAFTALI VINICIO NEVES DE OLIVEIRA"/>
    <x v="19"/>
    <s v="EQUIPAMENTOS"/>
    <s v="IMPLEMENTOS"/>
    <s v="OUTROS"/>
    <s v="81889412"/>
    <s v="POSTO ZERO UM"/>
    <s v="RIO VERDE"/>
    <s v="GO"/>
    <s v="GASOLINA COMUM"/>
    <n v="0"/>
    <n v="0"/>
    <s v=" Km/L"/>
    <n v="0"/>
    <n v="55.55"/>
    <n v="6.6909999999999998"/>
    <n v="371.69"/>
    <s v="1"/>
    <s v="EXT - SAO PEDRO"/>
    <s v="Planejamento Operaci"/>
    <s v="SAO PEDRO"/>
    <m/>
    <d v="2026-01-07T00:00:00"/>
    <x v="9"/>
    <x v="1"/>
    <x v="7"/>
  </r>
  <r>
    <s v="ETE7J06"/>
    <s v="60645800106437809"/>
    <s v="07/01/2026 13:17:26"/>
    <s v="03709"/>
    <s v="NAFTALI VINICIO NEVES DE OLIVEIRA"/>
    <x v="19"/>
    <s v="Caminhão"/>
    <s v="CAMINHAO PRANCHA"/>
    <s v="FORD"/>
    <s v="81889412"/>
    <s v="POSTO ZERO UM"/>
    <s v="RIO VERDE"/>
    <s v="GO"/>
    <s v="DIESEL S-10"/>
    <n v="0"/>
    <n v="0"/>
    <s v=" Km/L"/>
    <n v="0"/>
    <n v="109.11"/>
    <n v="6.09"/>
    <n v="664.48"/>
    <s v="1"/>
    <s v="EXT - SAO PEDRO"/>
    <s v="Planejamento Operaci"/>
    <s v="SAO PEDRO"/>
    <m/>
    <d v="2026-01-07T00:00:00"/>
    <x v="9"/>
    <x v="1"/>
    <x v="7"/>
  </r>
  <r>
    <s v="TUG2C45"/>
    <s v="60645800106437770"/>
    <s v="07/01/2026 13:23:57"/>
    <s v="03782"/>
    <s v="ELVIS MESSIAS FERNANDES"/>
    <x v="54"/>
    <s v="Utilitário"/>
    <s v="SAVEIRO"/>
    <s v="FIAT"/>
    <s v="81889412"/>
    <s v="POSTO ZERO UM"/>
    <s v="RIO VERDE"/>
    <s v="GO"/>
    <s v="ETANOL COMUM"/>
    <n v="501"/>
    <n v="11.49"/>
    <s v=" Km/L"/>
    <n v="67325"/>
    <n v="43.59"/>
    <n v="5.09"/>
    <n v="221.87"/>
    <s v="2"/>
    <s v="EXT - KSE LOCAÇOES"/>
    <s v="Planejamento Operaci"/>
    <s v="KSE LOCAÇOES"/>
    <m/>
    <d v="2026-01-07T00:00:00"/>
    <x v="9"/>
    <x v="1"/>
    <x v="12"/>
  </r>
  <r>
    <s v="TUK2D26"/>
    <s v="60645800106553790"/>
    <s v="07/01/2026 14:28:03"/>
    <s v="32871"/>
    <s v="JOSE RICARDO SOUZA SILVA"/>
    <x v="42"/>
    <s v="Caminhonete"/>
    <s v="Caminhonete S10"/>
    <s v="CHEVROLET"/>
    <s v="75331003"/>
    <s v="SUPERVIA LAGOA"/>
    <s v="RIO VERDE"/>
    <s v="GO"/>
    <s v="DIESEL S-10"/>
    <n v="789"/>
    <n v="13.89"/>
    <s v=" Km/L"/>
    <n v="65461"/>
    <n v="56.82"/>
    <n v="6.19"/>
    <n v="351.72"/>
    <s v="0"/>
    <s v="Planejamento Operaci"/>
    <s v="Planejamento Operaci"/>
    <s v="INSPENCAO"/>
    <m/>
    <d v="2026-01-07T00:00:00"/>
    <x v="9"/>
    <x v="1"/>
    <x v="12"/>
  </r>
  <r>
    <s v="QSW6J59"/>
    <s v="60645800106460000"/>
    <s v="07/01/2026 14:28:57"/>
    <s v="02763"/>
    <s v="JENIVALDO JESUS MATOS"/>
    <x v="28"/>
    <s v="EQUIPAMENTOS"/>
    <s v="CAMINHÃO PIPA"/>
    <s v="OUTROS"/>
    <s v="41875311"/>
    <s v="POSTO SABOR DA TERRA"/>
    <s v="INDIARA"/>
    <s v="GO"/>
    <s v="DIESEL S-10"/>
    <n v="194"/>
    <n v="3.53"/>
    <s v=" Km/L"/>
    <n v="13377"/>
    <n v="54.97"/>
    <n v="5.89"/>
    <n v="323.8"/>
    <s v="70152064"/>
    <s v="EXT - LUCCA JR"/>
    <s v="Planejamento Operaci"/>
    <s v="LUCCA JR"/>
    <m/>
    <d v="2026-01-07T00:00:00"/>
    <x v="9"/>
    <x v="1"/>
    <x v="11"/>
  </r>
  <r>
    <s v="TFS3C72"/>
    <s v="60645800105143738"/>
    <s v="07/01/2026 14:46:34"/>
    <s v="00271"/>
    <s v="HEDER OLIVEIRA SANTANA"/>
    <x v="9"/>
    <s v="Automóvel"/>
    <s v="ARGO"/>
    <s v="FIAT"/>
    <s v="41875311"/>
    <s v="POSTO SABOR DA TERRA"/>
    <s v="INDIARA"/>
    <s v="GO"/>
    <s v="ETANOL COMUM"/>
    <n v="311"/>
    <n v="7.74"/>
    <s v=" Km/L"/>
    <n v="65241"/>
    <n v="40.18"/>
    <n v="4.99"/>
    <n v="200.51"/>
    <s v="70153148"/>
    <s v="Planejamento Operaci"/>
    <s v="Planejamento Operaci"/>
    <s v="Operacional"/>
    <m/>
    <d v="2026-01-07T00:00:00"/>
    <x v="9"/>
    <x v="1"/>
    <x v="4"/>
  </r>
  <r>
    <s v="TLR1J91"/>
    <s v="60645800106043065"/>
    <s v="07/01/2026 15:02:54"/>
    <s v="02910"/>
    <s v="EMERSON CRISTIANO DA SILVEIRA"/>
    <x v="23"/>
    <s v="Caminhonete"/>
    <s v="SAVEIRO"/>
    <s v="VOLKSWAGEN"/>
    <s v="46209914"/>
    <s v="DECIO RIO VERDE"/>
    <s v="RIO VERDE"/>
    <s v="GO"/>
    <s v="ETANOL COMUM"/>
    <n v="0"/>
    <n v="0"/>
    <s v=" Km/L"/>
    <s v="-"/>
    <n v="42.27"/>
    <n v="4.59"/>
    <n v="194.02"/>
    <s v="202601071502"/>
    <s v="Planejamento Operaci"/>
    <s v="Planejamento Operaci"/>
    <s v="Operacional"/>
    <m/>
    <d v="2026-01-07T00:00:00"/>
    <x v="9"/>
    <x v="1"/>
    <x v="9"/>
  </r>
  <r>
    <s v="TFD2J89"/>
    <s v="60645800105143710"/>
    <s v="07/01/2026 15:26:14"/>
    <s v="17385"/>
    <s v="VICTOR DE SOUZA"/>
    <x v="0"/>
    <s v="Automóvel"/>
    <s v="ARGO"/>
    <s v="FIAT"/>
    <s v="46209914"/>
    <s v="DECIO RIO VERDE"/>
    <s v="RIO VERDE"/>
    <s v="GO"/>
    <s v="ETANOL COMUM"/>
    <n v="337"/>
    <n v="9.36"/>
    <s v=" Km/L"/>
    <n v="18217"/>
    <n v="36.01"/>
    <n v="4.59"/>
    <n v="165.29"/>
    <s v="202601071525"/>
    <s v="Planejamento Operaci"/>
    <s v="Planejamento Operaci"/>
    <s v="Operacional"/>
    <m/>
    <d v="2026-01-07T00:00:00"/>
    <x v="9"/>
    <x v="1"/>
    <x v="0"/>
  </r>
  <r>
    <s v="TFE6B22"/>
    <s v="60645800105143762"/>
    <s v="07/01/2026 16:16:14"/>
    <s v="03608"/>
    <s v="WEIDER DA SILVA RODRIGUES"/>
    <x v="1"/>
    <s v="Automóvel"/>
    <s v="ARGO"/>
    <s v="FIAT"/>
    <s v="94269811"/>
    <s v="PIT STOP II"/>
    <s v="MORRINHOS"/>
    <s v="GO"/>
    <s v="ETANOL COMUM"/>
    <n v="356"/>
    <n v="10.18"/>
    <s v=" Km/L"/>
    <n v="38476"/>
    <n v="34.97"/>
    <n v="4.6900000000000004"/>
    <n v="164.02"/>
    <s v="2147"/>
    <s v="Planejamento Operaci"/>
    <s v="Planejamento Operaci"/>
    <s v="Operacional"/>
    <m/>
    <d v="2026-01-07T00:00:00"/>
    <x v="9"/>
    <x v="1"/>
    <x v="1"/>
  </r>
  <r>
    <s v="TFW2H32"/>
    <s v="60645800105143835"/>
    <s v="07/01/2026 16:35:39"/>
    <s v="99638"/>
    <s v="LAFAIETE DE SOUZA SANTOS"/>
    <x v="10"/>
    <s v="Automóvel"/>
    <s v="ARGO"/>
    <s v="FIAT"/>
    <s v="53081700"/>
    <s v="POSTO Z   Z SANTA MA"/>
    <s v="GUAPO"/>
    <s v="GO"/>
    <s v="ETANOL COMUM"/>
    <n v="419"/>
    <n v="10.59"/>
    <s v=" Km/L"/>
    <n v="49275"/>
    <n v="39.549999999999997"/>
    <n v="4.99"/>
    <n v="197.36"/>
    <s v="0"/>
    <s v="Planejamento Operaci"/>
    <s v="Planejamento Operaci"/>
    <s v="Operacional"/>
    <m/>
    <d v="2026-01-07T00:00:00"/>
    <x v="9"/>
    <x v="1"/>
    <x v="3"/>
  </r>
  <r>
    <s v="TTY2C25"/>
    <s v="60645800106472430"/>
    <s v="07/01/2026 16:37:45"/>
    <s v="07015"/>
    <s v="EDILEIA DE SOUSA ANTUNES"/>
    <x v="38"/>
    <s v="Caminhonete"/>
    <s v="SAVEIRO CS RB MF"/>
    <s v="VW"/>
    <s v="46286315"/>
    <s v="POSTO CENTRAL"/>
    <s v="BOM JESUS"/>
    <s v="GO"/>
    <s v="ETANOL COMUM"/>
    <n v="343"/>
    <n v="8.8800000000000008"/>
    <s v=" Km/L"/>
    <n v="61445"/>
    <n v="38.619999999999997"/>
    <n v="4.7910000000000004"/>
    <n v="185.01"/>
    <s v="1"/>
    <s v="EXT - KSE LOCAÇOES"/>
    <s v="Planejamento Operaci"/>
    <s v="KSE LOCAÇOES"/>
    <m/>
    <d v="2026-01-07T00:00:00"/>
    <x v="9"/>
    <x v="1"/>
    <x v="12"/>
  </r>
  <r>
    <s v="TTQ4C10"/>
    <s v="60645800106553930"/>
    <s v="07/01/2026 17:16:11"/>
    <s v="93910"/>
    <s v="DIVINO AVELINO DOS SANTOS"/>
    <x v="31"/>
    <s v="Caminhonete"/>
    <s v="Caminhonete S10"/>
    <s v="CHEVROLET"/>
    <s v="87183400"/>
    <s v="MARAJO GUAPO"/>
    <s v="GUAPO"/>
    <s v="GO"/>
    <s v="DIESEL S-10"/>
    <n v="868"/>
    <n v="14.44"/>
    <s v=" Km/L"/>
    <n v="73473"/>
    <n v="60.11"/>
    <n v="6.04"/>
    <n v="363.06"/>
    <s v="0"/>
    <s v="Planejamento Operaci"/>
    <s v="Planejamento Operaci"/>
    <s v="INSPENCAO"/>
    <m/>
    <d v="2026-01-07T00:00:00"/>
    <x v="9"/>
    <x v="1"/>
    <x v="12"/>
  </r>
  <r>
    <s v="TUW2D74"/>
    <s v="60645800105124310"/>
    <s v="07/01/2026 18:27:55"/>
    <s v="03339"/>
    <s v="MAYARA MARTINS DA SILVA SOUZA"/>
    <x v="35"/>
    <s v="Automóvel"/>
    <s v="CHEVROLET/S10 LS DD4"/>
    <s v="CHEVROLET"/>
    <s v="45307105"/>
    <s v="POSTO GIRASSOL"/>
    <s v="ITUMBIARA"/>
    <s v="GO"/>
    <s v="DIESEL S-10"/>
    <n v="942"/>
    <n v="15.34"/>
    <s v=" Km/L"/>
    <n v="59367"/>
    <n v="61.4"/>
    <n v="6.09"/>
    <n v="373.93"/>
    <s v="701664"/>
    <s v="Planejamento Operaci"/>
    <s v="Planejamento Operaci"/>
    <s v="Operacional"/>
    <m/>
    <d v="2026-01-07T00:00:00"/>
    <x v="9"/>
    <x v="1"/>
    <x v="12"/>
  </r>
  <r>
    <s v="TTQ3C61"/>
    <s v="60645800106472501"/>
    <s v="07/01/2026 18:58:40"/>
    <s v="46440"/>
    <s v="PAULO SOUSA DIAS"/>
    <x v="44"/>
    <s v="Caminhonete"/>
    <s v="SAVEIRO CS RB MF"/>
    <s v="VW"/>
    <s v="45308900"/>
    <s v="POSTO LUPATINI"/>
    <s v="SANTO ANTONIO DA BARRA"/>
    <s v="GO"/>
    <s v="ETANOL COMUM"/>
    <n v="239"/>
    <n v="7.67"/>
    <s v=" Km/L"/>
    <n v="53697"/>
    <n v="31.18"/>
    <n v="4.8899999999999997"/>
    <n v="152.47"/>
    <s v="0"/>
    <s v="EXT - KSE LOCAÇOES"/>
    <s v="Planejamento Operaci"/>
    <s v="KSE LOCAÇOES"/>
    <m/>
    <d v="2026-01-07T00:00:00"/>
    <x v="9"/>
    <x v="1"/>
    <x v="12"/>
  </r>
  <r>
    <s v="TTP5B47"/>
    <s v="60645800106472110"/>
    <s v="07/01/2026 20:14:39"/>
    <s v="99531"/>
    <s v="RODRIGO RODRIGUES BARROS"/>
    <x v="40"/>
    <s v="Caminhonete"/>
    <s v="SAVEIRO CS RB MF"/>
    <s v="VW"/>
    <s v="75331801"/>
    <s v="DECIO CEZARINA"/>
    <s v="CEZARINA"/>
    <s v="GO"/>
    <s v="ETANOL COMUM"/>
    <n v="278"/>
    <n v="7.03"/>
    <s v=" Km/L"/>
    <n v="65427"/>
    <n v="39.520000000000003"/>
    <n v="4.6900000000000004"/>
    <n v="185.35"/>
    <s v="202601072014"/>
    <s v="EXT - KSE LOCAÇOES"/>
    <s v="Planejamento Operaci"/>
    <s v="KSE LOCAÇOES"/>
    <m/>
    <d v="2026-01-07T00:00:00"/>
    <x v="9"/>
    <x v="1"/>
    <x v="12"/>
  </r>
  <r>
    <s v="TFF5D72"/>
    <s v="60645800105143780"/>
    <s v="07/01/2026 20:26:27"/>
    <s v="03458"/>
    <s v="RAUL DOS SANTOS SOUSA"/>
    <x v="2"/>
    <s v="Automóvel"/>
    <s v="ARGO"/>
    <s v="FIAT"/>
    <s v="13335016"/>
    <s v="POSTO TREVO"/>
    <s v="RIO VERDE"/>
    <s v="GO"/>
    <s v="ETANOL COMUM"/>
    <n v="243"/>
    <n v="6.56"/>
    <s v=" Km/L"/>
    <n v="29951"/>
    <n v="37.03"/>
    <n v="4.99"/>
    <n v="184.79"/>
    <s v="70173551"/>
    <s v="Planejamento Operaci"/>
    <s v="Planejamento Operaci"/>
    <s v="Operacional"/>
    <m/>
    <d v="2026-01-07T00:00:00"/>
    <x v="9"/>
    <x v="1"/>
    <x v="0"/>
  </r>
  <r>
    <s v="TTT2H95"/>
    <s v="60645800106472477"/>
    <s v="07/01/2026 20:55:58"/>
    <s v="05806"/>
    <s v="JOSE EMERSON LEITE DOS SANTOS"/>
    <x v="63"/>
    <s v="Caminhonete"/>
    <s v="SAVEIRO CS RB MF"/>
    <s v="VW"/>
    <s v="41826312"/>
    <s v="AUTO POSTO JACARE"/>
    <s v="ACREUNA"/>
    <s v="GO"/>
    <s v="ETANOL COMUM"/>
    <n v="434"/>
    <n v="8.35"/>
    <s v=" Km/L"/>
    <n v="53398"/>
    <n v="52"/>
    <n v="4.57"/>
    <n v="237.66"/>
    <s v="70175228"/>
    <s v="EXT - KSE LOCAÇOES"/>
    <s v="Planejamento Operaci"/>
    <s v="KSE LOCAÇOES"/>
    <m/>
    <d v="2026-01-07T00:00:00"/>
    <x v="9"/>
    <x v="1"/>
    <x v="12"/>
  </r>
  <r>
    <s v="TUG2C45"/>
    <s v="60645800106437770"/>
    <s v="07/01/2026 22:59:56"/>
    <s v="02025"/>
    <s v="TIAGO PEREIRA SANTOS"/>
    <x v="54"/>
    <s v="Utilitário"/>
    <s v="SAVEIRO"/>
    <s v="FIAT"/>
    <s v="81889412"/>
    <s v="POSTO ZERO UM"/>
    <s v="RIO VERDE"/>
    <s v="GO"/>
    <s v="ETANOL COMUM"/>
    <n v="397"/>
    <n v="11.1"/>
    <s v=" Km/L"/>
    <n v="67722"/>
    <n v="35.78"/>
    <n v="4.79"/>
    <n v="171.38"/>
    <s v="1"/>
    <s v="EXT - KSE LOCAÇOES"/>
    <s v="Planejamento Operaci"/>
    <s v="KSE LOCAÇOES"/>
    <m/>
    <d v="2026-01-07T00:00:00"/>
    <x v="9"/>
    <x v="1"/>
    <x v="12"/>
  </r>
  <r>
    <s v="TTR3A31"/>
    <s v="60645800106472404"/>
    <s v="08/01/2026 00:46:03"/>
    <s v="01836"/>
    <s v="DANILLO ROSA CARDOSO"/>
    <x v="53"/>
    <s v="Caminhonete"/>
    <s v="SAVEIRO CS RB MF"/>
    <s v="VW"/>
    <s v="46209914"/>
    <s v="DECIO RIO VERDE"/>
    <s v="RIO VERDE"/>
    <s v="GO"/>
    <s v="ETANOL COMUM"/>
    <n v="503"/>
    <n v="10.210000000000001"/>
    <s v=" Km/L"/>
    <n v="61748"/>
    <n v="49.27"/>
    <n v="4.79"/>
    <n v="236"/>
    <s v="202601080045"/>
    <s v="EXT - KSE LOCAÇOES"/>
    <s v="Planejamento Operaci"/>
    <s v="KSE LOCAÇOES"/>
    <m/>
    <d v="2026-01-08T00:00:00"/>
    <x v="9"/>
    <x v="1"/>
    <x v="12"/>
  </r>
  <r>
    <s v="TUF2B45"/>
    <s v="60645800106472420"/>
    <s v="08/01/2026 01:52:15"/>
    <s v="03398"/>
    <s v="JOSIMAR VENANCIO SANTOS SILVA"/>
    <x v="37"/>
    <s v="Caminhonete"/>
    <s v="SAVEIRO CS RB MF"/>
    <s v="VW"/>
    <s v="75331003"/>
    <s v="SUPERVIA LAGOA"/>
    <s v="RIO VERDE"/>
    <s v="GO"/>
    <s v="ETANOL COMUM"/>
    <n v="360"/>
    <n v="7.93"/>
    <s v=" Km/L"/>
    <n v="74113"/>
    <n v="45.41"/>
    <n v="4.59"/>
    <n v="208.43"/>
    <s v="0"/>
    <s v="EXT - KSE LOCAÇOES"/>
    <s v="Planejamento Operaci"/>
    <s v="KSE LOCAÇOES"/>
    <m/>
    <d v="2026-01-08T00:00:00"/>
    <x v="9"/>
    <x v="1"/>
    <x v="12"/>
  </r>
  <r>
    <s v="TFF5D72"/>
    <s v="60645800105143780"/>
    <s v="08/01/2026 04:44:17"/>
    <s v="03458"/>
    <s v="RAUL DOS SANTOS SOUSA"/>
    <x v="2"/>
    <s v="Automóvel"/>
    <s v="ARGO"/>
    <s v="FIAT"/>
    <s v="75331003"/>
    <s v="SUPERVIA LAGOA"/>
    <s v="RIO VERDE"/>
    <s v="GO"/>
    <s v="ETANOL COMUM"/>
    <n v="319"/>
    <n v="9.41"/>
    <s v=" Km/L"/>
    <n v="30270"/>
    <n v="33.909999999999997"/>
    <n v="4.5910000000000002"/>
    <n v="155.69"/>
    <s v="0"/>
    <s v="Planejamento Operaci"/>
    <s v="Planejamento Operaci"/>
    <s v="Operacional"/>
    <m/>
    <d v="2026-01-08T00:00:00"/>
    <x v="9"/>
    <x v="1"/>
    <x v="0"/>
  </r>
  <r>
    <s v="TTY2C25"/>
    <s v="60645800106472430"/>
    <s v="08/01/2026 05:11:10"/>
    <s v="05644"/>
    <s v="GEOVANE SEVERIANO DA SILVA"/>
    <x v="38"/>
    <s v="Caminhonete"/>
    <s v="SAVEIRO CS RB MF"/>
    <s v="VW"/>
    <s v="45341508"/>
    <s v="POSTO ALTO DA SERRA"/>
    <s v="ITUMBIARA"/>
    <s v="GO"/>
    <s v="ETANOL COMUM"/>
    <n v="408"/>
    <n v="11.08"/>
    <s v=" Km/L"/>
    <n v="61853"/>
    <n v="36.82"/>
    <n v="4.6390000000000002"/>
    <n v="170.82"/>
    <s v="0"/>
    <s v="EXT - KSE LOCAÇOES"/>
    <s v="Planejamento Operaci"/>
    <s v="KSE LOCAÇOES"/>
    <m/>
    <d v="2026-01-08T00:00:00"/>
    <x v="9"/>
    <x v="1"/>
    <x v="12"/>
  </r>
  <r>
    <s v="TUK2D26"/>
    <s v="60645800106553790"/>
    <s v="08/01/2026 05:44:44"/>
    <s v="70552"/>
    <s v="ARMANDO DA SILVA OLIVIEIRA NETO"/>
    <x v="42"/>
    <s v="Caminhonete"/>
    <s v="Caminhonete S10"/>
    <s v="CHEVROLET"/>
    <s v="75331003"/>
    <s v="SUPERVIA LAGOA"/>
    <s v="RIO VERDE"/>
    <s v="GO"/>
    <s v="DIESEL S-10"/>
    <n v="603"/>
    <n v="13.37"/>
    <s v=" Km/L"/>
    <n v="66064"/>
    <n v="45.09"/>
    <n v="6.19"/>
    <n v="279.11"/>
    <s v="0"/>
    <s v="Planejamento Operaci"/>
    <s v="Planejamento Operaci"/>
    <s v="INSPENCAO"/>
    <m/>
    <d v="2026-01-08T00:00:00"/>
    <x v="9"/>
    <x v="1"/>
    <x v="12"/>
  </r>
  <r>
    <s v="TTT2H95"/>
    <s v="60645800106472477"/>
    <s v="08/01/2026 06:03:40"/>
    <s v="05806"/>
    <s v="JOSE EMERSON LEITE DOS SANTOS"/>
    <x v="63"/>
    <s v="Caminhonete"/>
    <s v="SAVEIRO CS RB MF"/>
    <s v="VW"/>
    <s v="07674909"/>
    <s v="AUTO POSTO INDIARA"/>
    <s v="INDIARA"/>
    <s v="GO"/>
    <s v="ETANOL COMUM"/>
    <n v="420"/>
    <n v="12.51"/>
    <s v=" Km/L"/>
    <n v="53818"/>
    <n v="33.57"/>
    <n v="4.99"/>
    <n v="167.51"/>
    <s v="11018"/>
    <s v="EXT - KSE LOCAÇOES"/>
    <s v="Planejamento Operaci"/>
    <s v="KSE LOCAÇOES"/>
    <m/>
    <d v="2026-01-08T00:00:00"/>
    <x v="9"/>
    <x v="1"/>
    <x v="12"/>
  </r>
  <r>
    <s v="TTQ4C10"/>
    <s v="60645800106553930"/>
    <s v="08/01/2026 06:16:13"/>
    <s v="03095"/>
    <s v="MICHELL ALMEIDA SANTANA"/>
    <x v="31"/>
    <s v="Caminhonete"/>
    <s v="Caminhonete S10"/>
    <s v="CHEVROLET"/>
    <s v="69442211"/>
    <s v="POSTO SUDOESTE"/>
    <s v="GUAPO"/>
    <s v="GO"/>
    <s v="DIESEL S-10"/>
    <n v="590"/>
    <n v="13.41"/>
    <s v=" Km/L"/>
    <n v="74063"/>
    <n v="44"/>
    <n v="5.89"/>
    <n v="259.16000000000003"/>
    <s v="0"/>
    <s v="Planejamento Operaci"/>
    <s v="Planejamento Operaci"/>
    <s v="INSPENCAO"/>
    <m/>
    <d v="2026-01-08T00:00:00"/>
    <x v="9"/>
    <x v="1"/>
    <x v="12"/>
  </r>
  <r>
    <s v="TTP5B47"/>
    <s v="60645800106472110"/>
    <s v="08/01/2026 06:21:07"/>
    <s v="99531"/>
    <s v="RODRIGO RODRIGUES BARROS"/>
    <x v="40"/>
    <s v="Caminhonete"/>
    <s v="SAVEIRO CS RB MF"/>
    <s v="VW"/>
    <s v="75331801"/>
    <s v="DECIO CEZARINA"/>
    <s v="CEZARINA"/>
    <s v="GO"/>
    <s v="ETANOL COMUM"/>
    <n v="327"/>
    <n v="8.99"/>
    <s v=" Km/L"/>
    <n v="65754"/>
    <n v="36.39"/>
    <n v="4.6900000000000004"/>
    <n v="170.67"/>
    <s v="202601080620"/>
    <s v="EXT - KSE LOCAÇOES"/>
    <s v="Planejamento Operaci"/>
    <s v="KSE LOCAÇOES"/>
    <m/>
    <d v="2026-01-08T00:00:00"/>
    <x v="9"/>
    <x v="1"/>
    <x v="12"/>
  </r>
  <r>
    <s v="TGM2I26"/>
    <s v="60645800106437620"/>
    <s v="08/01/2026 07:37:50"/>
    <s v="59226"/>
    <s v="PASCHOAL FAVORITTO DE QUEIROZ"/>
    <x v="52"/>
    <s v="Utilitário"/>
    <s v="FIORINO"/>
    <s v="FIAT"/>
    <s v="69479601"/>
    <s v="REDE SANTA LUZIA X"/>
    <s v="GOIANIA"/>
    <s v="GO"/>
    <s v="ETANOL COMUM"/>
    <n v="231"/>
    <n v="5.8"/>
    <s v=" Km/L"/>
    <n v="12079"/>
    <n v="39.82"/>
    <n v="5.27"/>
    <n v="209.86"/>
    <s v="166449"/>
    <s v="EXT - KSE LOCAÇOES"/>
    <s v="Planejamento Operaci"/>
    <s v="Operacional"/>
    <m/>
    <d v="2026-01-08T00:00:00"/>
    <x v="9"/>
    <x v="1"/>
    <x v="5"/>
  </r>
  <r>
    <s v="TFN0D12"/>
    <s v="60645800105143746"/>
    <s v="08/01/2026 07:45:31"/>
    <s v="00390"/>
    <s v="SILVINO JOSE DE BRITO"/>
    <x v="5"/>
    <s v="Automóvel"/>
    <s v="ARGO"/>
    <s v="FIAT"/>
    <s v="46209914"/>
    <s v="DECIO RIO VERDE"/>
    <s v="RIO VERDE"/>
    <s v="GO"/>
    <s v="ETANOL COMUM"/>
    <n v="304"/>
    <n v="11.7"/>
    <s v=" Km/L"/>
    <n v="28435"/>
    <n v="25.99"/>
    <n v="4.79"/>
    <n v="124.49"/>
    <s v="202601080744"/>
    <s v="Planejamento Operaci"/>
    <s v="Planejamento Operaci"/>
    <s v="Operacional"/>
    <m/>
    <d v="2026-01-08T00:00:00"/>
    <x v="9"/>
    <x v="1"/>
    <x v="3"/>
  </r>
  <r>
    <s v="TFY6E09"/>
    <s v="60645800105143700"/>
    <s v="08/01/2026 08:02:31"/>
    <s v="04380"/>
    <s v="PAULO ROBERTO BATISTA DE MOURA JUNIOR"/>
    <x v="15"/>
    <s v="Automóvel"/>
    <s v="ARGO"/>
    <s v="FIAT"/>
    <s v="34251011"/>
    <s v="DECIO ARAPORA"/>
    <s v="ARAPORA"/>
    <s v="MG"/>
    <s v="ETANOL COMUM"/>
    <n v="375"/>
    <n v="9.25"/>
    <s v=" Km/L"/>
    <n v="34084"/>
    <n v="40.54"/>
    <n v="4.49"/>
    <n v="182.02"/>
    <s v="202601080801"/>
    <s v="Planejamento Operaci"/>
    <s v="Planejamento Operaci"/>
    <s v="Operacional"/>
    <m/>
    <d v="2026-01-08T00:00:00"/>
    <x v="9"/>
    <x v="1"/>
    <x v="1"/>
  </r>
  <r>
    <s v="TGE1F64"/>
    <s v="60645800106437404"/>
    <s v="08/01/2026 08:08:29"/>
    <s v="70145"/>
    <s v="LUCAS HENRIQUE MAGALHAES DE SOUZA "/>
    <x v="33"/>
    <s v="Caminhonete"/>
    <s v="AMBULANCIA DUCATO"/>
    <s v="FIAT"/>
    <s v="53030006"/>
    <s v="KR TREVO"/>
    <s v="SANTA HELENA DE GOIAS"/>
    <s v="GO"/>
    <s v="DIESEL S-10"/>
    <n v="365"/>
    <n v="7.26"/>
    <s v=" Km/L"/>
    <n v="9877"/>
    <n v="50.3"/>
    <n v="6.19"/>
    <n v="311.35000000000002"/>
    <s v="1"/>
    <s v="Planejamento Operaci"/>
    <s v="Planejamento Operaci"/>
    <s v="Operacional"/>
    <m/>
    <d v="2026-01-08T00:00:00"/>
    <x v="9"/>
    <x v="1"/>
    <x v="13"/>
  </r>
  <r>
    <s v="FCW8F66"/>
    <s v="60645800105124371"/>
    <s v="08/01/2026 08:14:19"/>
    <s v="80246"/>
    <s v="FRANCISCO DE ASSIS SOARES"/>
    <x v="19"/>
    <s v="Caminhão"/>
    <s v="11-180"/>
    <s v="VW"/>
    <s v="45307105"/>
    <s v="POSTO GIRASSOL"/>
    <s v="ITUMBIARA"/>
    <s v="GO"/>
    <s v="DIESEL S-10"/>
    <n v="0"/>
    <n v="0"/>
    <s v=" Km/L"/>
    <n v="0"/>
    <n v="82.28"/>
    <n v="6.09"/>
    <n v="501.09"/>
    <s v="801295"/>
    <s v="EXT - SAO PEDRO"/>
    <s v="Planejamento Operaci"/>
    <s v="SAO PEDRO"/>
    <m/>
    <d v="2026-01-08T00:00:00"/>
    <x v="9"/>
    <x v="1"/>
    <x v="7"/>
  </r>
  <r>
    <s v="TFW2H32"/>
    <s v="60645800105143835"/>
    <s v="08/01/2026 09:07:44"/>
    <s v="99638"/>
    <s v="LAFAIETE DE SOUZA SANTOS"/>
    <x v="10"/>
    <s v="Automóvel"/>
    <s v="ARGO"/>
    <s v="FIAT"/>
    <s v="75331801"/>
    <s v="DECIO CEZARINA"/>
    <s v="CEZARINA"/>
    <s v="GO"/>
    <s v="ETANOL COMUM"/>
    <n v="268"/>
    <n v="9.24"/>
    <s v=" Km/L"/>
    <n v="49543"/>
    <n v="29.02"/>
    <n v="4.6900000000000004"/>
    <n v="136.1"/>
    <s v="202601080907"/>
    <s v="Planejamento Operaci"/>
    <s v="Planejamento Operaci"/>
    <s v="Operacional"/>
    <m/>
    <d v="2026-01-08T00:00:00"/>
    <x v="9"/>
    <x v="1"/>
    <x v="3"/>
  </r>
  <r>
    <s v="TFX7J72"/>
    <s v="60645800105836505"/>
    <s v="08/01/2026 10:05:33"/>
    <s v="03126"/>
    <s v="PEDRO PAULO SILVA SANTOS"/>
    <x v="11"/>
    <s v="Automóvel"/>
    <s v="ARGO"/>
    <s v="FIAT"/>
    <s v="75331003"/>
    <s v="SUPERVIA LAGOA"/>
    <s v="RIO VERDE"/>
    <s v="GO"/>
    <s v="ETANOL COMUM"/>
    <n v="205"/>
    <n v="7.53"/>
    <s v=" Km/L"/>
    <n v="52983"/>
    <n v="27.24"/>
    <n v="4.8899999999999997"/>
    <n v="133.19999999999999"/>
    <s v="0"/>
    <s v="Planejamento Operaci"/>
    <s v="Planejamento Operaci"/>
    <s v="Operacional"/>
    <m/>
    <d v="2026-01-08T00:00:00"/>
    <x v="9"/>
    <x v="1"/>
    <x v="4"/>
  </r>
  <r>
    <s v="TUG2C45"/>
    <s v="60645800106437770"/>
    <s v="08/01/2026 10:21:00"/>
    <s v="03782"/>
    <s v="ELVIS MESSIAS FERNANDES"/>
    <x v="54"/>
    <s v="Utilitário"/>
    <s v="SAVEIRO"/>
    <s v="FIAT"/>
    <s v="81889412"/>
    <s v="POSTO ZERO UM"/>
    <s v="RIO VERDE"/>
    <s v="GO"/>
    <s v="ETANOL COMUM"/>
    <n v="502"/>
    <n v="12.52"/>
    <s v=" Km/L"/>
    <n v="68224"/>
    <n v="40.090000000000003"/>
    <n v="4.79"/>
    <n v="192.03"/>
    <s v="1"/>
    <s v="EXT - KSE LOCAÇOES"/>
    <s v="Planejamento Operaci"/>
    <s v="KSE LOCAÇOES"/>
    <m/>
    <d v="2026-01-08T00:00:00"/>
    <x v="9"/>
    <x v="1"/>
    <x v="12"/>
  </r>
  <r>
    <s v="TUF2B45"/>
    <s v="60645800106472420"/>
    <s v="08/01/2026 12:30:51"/>
    <s v="00047"/>
    <s v="KARLA THAISE SILVA CARVALHO"/>
    <x v="37"/>
    <s v="Caminhonete"/>
    <s v="SAVEIRO CS RB MF"/>
    <s v="VW"/>
    <s v="46286315"/>
    <s v="POSTO CENTRAL"/>
    <s v="BOM JESUS"/>
    <s v="GO"/>
    <s v="ETANOL COMUM"/>
    <n v="342"/>
    <n v="8.9499999999999993"/>
    <s v=" Km/L"/>
    <n v="74455"/>
    <n v="38.229999999999997"/>
    <n v="4.79"/>
    <n v="183.12"/>
    <s v="1"/>
    <s v="EXT - KSE LOCAÇOES"/>
    <s v="Planejamento Operaci"/>
    <s v="KSE LOCAÇOES"/>
    <m/>
    <d v="2026-01-08T00:00:00"/>
    <x v="9"/>
    <x v="1"/>
    <x v="12"/>
  </r>
  <r>
    <s v="TFU6C04"/>
    <s v="60645800106437493"/>
    <s v="08/01/2026 12:34:07"/>
    <s v="87351"/>
    <s v="CLEYTON GARCIA MOREIRA"/>
    <x v="50"/>
    <s v="EQUIPAMENTOS"/>
    <s v="AMBULANCIA"/>
    <s v="OUTROS"/>
    <s v="46225718"/>
    <s v="POSTO MARIA JOAO"/>
    <s v="ITUMBIARA"/>
    <s v="GO"/>
    <s v="DIESEL S-10"/>
    <n v="126"/>
    <n v="1.71"/>
    <s v=" Km/L"/>
    <n v="7036"/>
    <n v="73.81"/>
    <n v="6.4"/>
    <n v="472.38"/>
    <s v="1"/>
    <s v="Planejamento Operaci"/>
    <s v="Planejamento Operaci"/>
    <s v="Operacional"/>
    <m/>
    <d v="2026-01-08T00:00:00"/>
    <x v="9"/>
    <x v="1"/>
    <x v="13"/>
  </r>
  <r>
    <s v="TTR3A31"/>
    <s v="60645800106472404"/>
    <s v="08/01/2026 13:10:59"/>
    <s v="95143"/>
    <s v="NILDO ANTONIO DE SOUSA"/>
    <x v="53"/>
    <s v="Caminhonete"/>
    <s v="SAVEIRO CS RB MF"/>
    <s v="VW"/>
    <s v="46209914"/>
    <s v="DECIO RIO VERDE"/>
    <s v="RIO VERDE"/>
    <s v="GO"/>
    <s v="ETANOL COMUM"/>
    <n v="478"/>
    <n v="9.85"/>
    <s v=" Km/L"/>
    <n v="62226"/>
    <n v="48.53"/>
    <n v="4.79"/>
    <n v="232.46"/>
    <s v="202601081310"/>
    <s v="EXT - KSE LOCAÇOES"/>
    <s v="Planejamento Operaci"/>
    <s v="KSE LOCAÇOES"/>
    <m/>
    <d v="2026-01-08T00:00:00"/>
    <x v="9"/>
    <x v="1"/>
    <x v="12"/>
  </r>
  <r>
    <s v="TLR1J91"/>
    <s v="60645800106043065"/>
    <s v="08/01/2026 14:00:55"/>
    <s v="02910"/>
    <s v="EMERSON CRISTIANO DA SILVEIRA"/>
    <x v="23"/>
    <s v="Caminhonete"/>
    <s v="SAVEIRO"/>
    <s v="VOLKSWAGEN"/>
    <s v="46209914"/>
    <s v="DECIO RIO VERDE"/>
    <s v="RIO VERDE"/>
    <s v="GO"/>
    <s v="ETANOL COMUM"/>
    <n v="0"/>
    <n v="0"/>
    <s v=" Km/L"/>
    <s v="-"/>
    <n v="42.22"/>
    <n v="4.79"/>
    <n v="202.23"/>
    <s v="202601081400"/>
    <s v="Planejamento Operaci"/>
    <s v="Planejamento Operaci"/>
    <s v="Operacional"/>
    <m/>
    <d v="2026-01-08T00:00:00"/>
    <x v="9"/>
    <x v="1"/>
    <x v="9"/>
  </r>
  <r>
    <s v="TBE3B78"/>
    <s v="60645800105124169"/>
    <s v="08/01/2026 14:08:46"/>
    <s v="89049"/>
    <s v="VALDEIR JOSE CORREIA"/>
    <x v="19"/>
    <s v="Caminhão"/>
    <s v="9-180"/>
    <s v="VW"/>
    <s v="87183400"/>
    <s v="MARAJO GUAPO"/>
    <s v="GUAPO"/>
    <s v="GO"/>
    <s v="DIESEL S-10"/>
    <n v="0"/>
    <n v="0"/>
    <s v=" Km/L"/>
    <n v="0"/>
    <n v="94.57"/>
    <n v="6.04"/>
    <n v="571.20000000000005"/>
    <s v="0"/>
    <s v="EXT - SAO PEDRO"/>
    <s v="Planejamento Operaci"/>
    <s v="SAO PEDRO"/>
    <m/>
    <d v="2026-01-08T00:00:00"/>
    <x v="9"/>
    <x v="1"/>
    <x v="7"/>
  </r>
  <r>
    <s v="TBE3B78"/>
    <m/>
    <s v="08/01/2026 14:08:46"/>
    <m/>
    <m/>
    <x v="20"/>
    <m/>
    <m/>
    <m/>
    <m/>
    <s v="MARAJO GUAPO"/>
    <m/>
    <m/>
    <s v="ARLA-32"/>
    <n v="0"/>
    <n v="0"/>
    <s v=" Km/L"/>
    <n v="0"/>
    <n v="14.03"/>
    <m/>
    <n v="55.98"/>
    <m/>
    <m/>
    <m/>
    <m/>
    <m/>
    <d v="2026-01-08T00:00:00"/>
    <x v="9"/>
    <x v="1"/>
    <x v="7"/>
  </r>
  <r>
    <s v="IMP0001"/>
    <s v="60645800105124150"/>
    <s v="08/01/2026 14:10:20"/>
    <s v="89049"/>
    <s v="VALDEIR JOSE CORREIA"/>
    <x v="19"/>
    <s v="EQUIPAMENTOS"/>
    <s v="IMPLEMENTOS"/>
    <s v="OUTROS"/>
    <s v="87183400"/>
    <s v="MARAJO GUAPO"/>
    <s v="GUAPO"/>
    <s v="GO"/>
    <s v="GASOLINA COMUM"/>
    <n v="0"/>
    <n v="0"/>
    <s v=" Km/L"/>
    <n v="0"/>
    <n v="10"/>
    <n v="6.29"/>
    <n v="62.9"/>
    <s v="0"/>
    <s v="EXT - SAO PEDRO"/>
    <s v="Planejamento Operaci"/>
    <s v="SAO PEDRO"/>
    <m/>
    <d v="2026-01-08T00:00:00"/>
    <x v="9"/>
    <x v="1"/>
    <x v="7"/>
  </r>
  <r>
    <s v="TFF5D72"/>
    <s v="60645800105143780"/>
    <s v="08/01/2026 14:27:18"/>
    <s v="70214"/>
    <s v="IGOR LEMES FERNANDES"/>
    <x v="2"/>
    <s v="Automóvel"/>
    <s v="ARGO"/>
    <s v="FIAT"/>
    <s v="46286315"/>
    <s v="POSTO CENTRAL"/>
    <s v="BOM JESUS"/>
    <s v="GO"/>
    <s v="ETANOL COMUM"/>
    <n v="370"/>
    <n v="12.15"/>
    <s v=" Km/L"/>
    <n v="30640"/>
    <n v="30.45"/>
    <n v="4.79"/>
    <n v="145.87"/>
    <s v="1"/>
    <s v="Planejamento Operaci"/>
    <s v="Planejamento Operaci"/>
    <s v="Operacional"/>
    <m/>
    <d v="2026-01-08T00:00:00"/>
    <x v="9"/>
    <x v="1"/>
    <x v="0"/>
  </r>
  <r>
    <s v="TFN0D12"/>
    <s v="60645800105143746"/>
    <s v="08/01/2026 15:11:47"/>
    <s v="00390"/>
    <s v="SILVINO JOSE DE BRITO"/>
    <x v="5"/>
    <s v="Automóvel"/>
    <s v="ARGO"/>
    <s v="FIAT"/>
    <s v="46286315"/>
    <s v="POSTO CENTRAL"/>
    <s v="BOM JESUS"/>
    <s v="GO"/>
    <s v="ETANOL COMUM"/>
    <n v="155"/>
    <n v="11.72"/>
    <s v=" Km/L"/>
    <n v="28590"/>
    <n v="13.22"/>
    <n v="4.79"/>
    <n v="63.33"/>
    <s v="1"/>
    <s v="Planejamento Operaci"/>
    <s v="Planejamento Operaci"/>
    <s v="Operacional"/>
    <m/>
    <d v="2026-01-08T00:00:00"/>
    <x v="9"/>
    <x v="1"/>
    <x v="3"/>
  </r>
  <r>
    <s v="TTP5B47"/>
    <s v="60645800106472110"/>
    <s v="08/01/2026 15:41:41"/>
    <s v="00149"/>
    <s v="MANOELITO METROVICH LIMA"/>
    <x v="40"/>
    <s v="Caminhonete"/>
    <s v="SAVEIRO CS RB MF"/>
    <s v="VW"/>
    <s v="75331801"/>
    <s v="DECIO CEZARINA"/>
    <s v="CEZARINA"/>
    <s v="GO"/>
    <s v="ETANOL COMUM"/>
    <n v="302"/>
    <n v="8.52"/>
    <s v=" Km/L"/>
    <n v="66056"/>
    <n v="35.46"/>
    <n v="4.6900000000000004"/>
    <n v="166.31"/>
    <s v="202601081541"/>
    <s v="EXT - KSE LOCAÇOES"/>
    <s v="Planejamento Operaci"/>
    <s v="KSE LOCAÇOES"/>
    <m/>
    <d v="2026-01-08T00:00:00"/>
    <x v="9"/>
    <x v="1"/>
    <x v="12"/>
  </r>
  <r>
    <s v="TTT2H95"/>
    <s v="60645800106472477"/>
    <s v="08/01/2026 16:06:22"/>
    <s v="52982"/>
    <s v="ROBERTO ANTONIO DE MELO"/>
    <x v="63"/>
    <s v="Caminhonete"/>
    <s v="SAVEIRO CS RB MF"/>
    <s v="VW"/>
    <s v="41826312"/>
    <s v="AUTO POSTO JACARE"/>
    <s v="ACREUNA"/>
    <s v="GO"/>
    <s v="ETANOL COMUM"/>
    <n v="446"/>
    <n v="10.130000000000001"/>
    <s v=" Km/L"/>
    <n v="54264"/>
    <n v="44.01"/>
    <n v="4.57"/>
    <n v="201.13"/>
    <s v="80157871"/>
    <s v="EXT - KSE LOCAÇOES"/>
    <s v="Planejamento Operaci"/>
    <s v="KSE LOCAÇOES"/>
    <m/>
    <d v="2026-01-08T00:00:00"/>
    <x v="9"/>
    <x v="1"/>
    <x v="12"/>
  </r>
  <r>
    <s v="TTQ3C61"/>
    <s v="60645800106472501"/>
    <s v="08/01/2026 16:08:27"/>
    <s v="46440"/>
    <s v="PAULO SOUSA DIAS"/>
    <x v="44"/>
    <s v="Caminhonete"/>
    <s v="SAVEIRO CS RB MF"/>
    <s v="VW"/>
    <s v="41826312"/>
    <s v="AUTO POSTO JACARE"/>
    <s v="ACREUNA"/>
    <s v="GO"/>
    <s v="ETANOL COMUM"/>
    <n v="473"/>
    <n v="10.33"/>
    <s v=" Km/L"/>
    <n v="54170"/>
    <n v="45.81"/>
    <n v="4.5709999999999997"/>
    <n v="209.38"/>
    <s v="80157994"/>
    <s v="EXT - KSE LOCAÇOES"/>
    <s v="Planejamento Operaci"/>
    <s v="KSE LOCAÇOES"/>
    <m/>
    <d v="2026-01-08T00:00:00"/>
    <x v="9"/>
    <x v="1"/>
    <x v="12"/>
  </r>
  <r>
    <s v="TUQ2H91"/>
    <s v="60645800106437760"/>
    <s v="08/01/2026 16:26:17"/>
    <s v="87954"/>
    <s v="DANIEL GONÇALVES"/>
    <x v="66"/>
    <s v="Caminhonete"/>
    <s v="SAVEIRO CD RB MF"/>
    <s v="VOLKSWAGEN"/>
    <s v="87183400"/>
    <s v="MARAJO GUAPO"/>
    <s v="GUAPO"/>
    <s v="GO"/>
    <s v="ETANOL COMUM"/>
    <n v="371"/>
    <n v="8.7200000000000006"/>
    <s v=" Km/L"/>
    <n v="8651"/>
    <n v="42.55"/>
    <n v="4.9909999999999997"/>
    <n v="212.37"/>
    <s v="0"/>
    <s v="EXT - KSE LOCAÇOES"/>
    <s v="Planejamento Operaci"/>
    <s v="KSE LOCAÇOES"/>
    <m/>
    <d v="2026-01-08T00:00:00"/>
    <x v="9"/>
    <x v="1"/>
    <x v="12"/>
  </r>
  <r>
    <s v="TFW3J34"/>
    <s v="60645800106437440"/>
    <s v="08/01/2026 16:35:28"/>
    <s v="70145"/>
    <s v="LUCAS HENRIQUE MAGALHAES DE SOUZA "/>
    <x v="49"/>
    <s v="EQUIPAMENTOS"/>
    <s v="AMBULANCIA"/>
    <s v="OUTROS"/>
    <s v="46286315"/>
    <s v="POSTO CENTRAL"/>
    <s v="BOM JESUS"/>
    <s v="GO"/>
    <s v="DIESEL S-10"/>
    <n v="446"/>
    <n v="6.16"/>
    <s v=" Km/L"/>
    <n v="11200"/>
    <n v="72.349999999999994"/>
    <n v="6.2409999999999997"/>
    <n v="451.51"/>
    <s v="1"/>
    <s v="Planejamento Operaci"/>
    <s v="Planejamento Operaci"/>
    <s v="Operacional"/>
    <m/>
    <d v="2026-01-08T00:00:00"/>
    <x v="9"/>
    <x v="1"/>
    <x v="13"/>
  </r>
  <r>
    <s v="TFE6B22"/>
    <s v="60645800105143762"/>
    <s v="08/01/2026 16:49:24"/>
    <s v="03608"/>
    <s v="WEIDER DA SILVA RODRIGUES"/>
    <x v="1"/>
    <s v="Automóvel"/>
    <s v="ARGO"/>
    <s v="FIAT"/>
    <s v="13335016"/>
    <s v="POSTO TREVO"/>
    <s v="RIO VERDE"/>
    <s v="GO"/>
    <s v="ETANOL COMUM"/>
    <n v="398"/>
    <n v="10.54"/>
    <s v=" Km/L"/>
    <n v="38874"/>
    <n v="37.76"/>
    <n v="4.9909999999999997"/>
    <n v="188.46"/>
    <s v="80160523"/>
    <s v="Planejamento Operaci"/>
    <s v="Planejamento Operaci"/>
    <s v="Operacional"/>
    <m/>
    <d v="2026-01-08T00:00:00"/>
    <x v="9"/>
    <x v="1"/>
    <x v="1"/>
  </r>
  <r>
    <s v="TBE3B75"/>
    <s v="60645800105124380"/>
    <s v="08/01/2026 16:55:05"/>
    <s v="21706"/>
    <s v="LUIZ MARCELO NEVES"/>
    <x v="19"/>
    <s v="Caminhão"/>
    <s v="CAMINHAO CARROCERIA"/>
    <s v="OUTROS"/>
    <s v="81889412"/>
    <s v="POSTO ZERO UM"/>
    <s v="RIO VERDE"/>
    <s v="GO"/>
    <s v="DIESEL S-10"/>
    <n v="0"/>
    <n v="0"/>
    <s v=" Km/L"/>
    <n v="0"/>
    <n v="120.72"/>
    <n v="6.09"/>
    <n v="735.18"/>
    <s v="11"/>
    <s v="EXT - SAO PEDRO"/>
    <s v="Planejamento Operaci"/>
    <s v="SAO PEDRO"/>
    <m/>
    <d v="2026-01-08T00:00:00"/>
    <x v="9"/>
    <x v="1"/>
    <x v="7"/>
  </r>
  <r>
    <s v="TFV8C74"/>
    <s v="60645800106437299"/>
    <s v="08/01/2026 17:26:51"/>
    <s v="79612"/>
    <s v="GLEISON DUARTE BRITO"/>
    <x v="34"/>
    <s v="Automóvel"/>
    <s v="AMBULANCIA"/>
    <s v="VOLKSWAGEN"/>
    <s v="07674909"/>
    <s v="AUTO POSTO INDIARA"/>
    <s v="INDIARA"/>
    <s v="GO"/>
    <s v="DIESEL S-10"/>
    <n v="240"/>
    <n v="5.71"/>
    <s v=" Km/L"/>
    <n v="8496"/>
    <n v="42.02"/>
    <n v="5.95"/>
    <n v="250.02"/>
    <s v="11036"/>
    <s v="Planejamento Operaci"/>
    <s v="Planejamento Operaci"/>
    <s v="RESGATE"/>
    <m/>
    <d v="2026-01-08T00:00:00"/>
    <x v="9"/>
    <x v="1"/>
    <x v="13"/>
  </r>
  <r>
    <s v="TKC7D89"/>
    <s v="60645800106185260"/>
    <s v="08/01/2026 17:41:01"/>
    <s v="86287"/>
    <s v="SIDNEY GOMES SOUTO"/>
    <x v="39"/>
    <s v="Caminhão"/>
    <s v="FH 540 6X4R"/>
    <s v="VOLVO"/>
    <s v="75331801"/>
    <s v="DECIO CEZARINA"/>
    <s v="CEZARINA"/>
    <s v="GO"/>
    <s v="DIESEL S-10"/>
    <n v="1491"/>
    <n v="2.29"/>
    <s v=" Km/L"/>
    <n v="11689"/>
    <n v="650"/>
    <n v="7.55"/>
    <n v="4907.5"/>
    <s v="202601081740"/>
    <s v="EXT - LUCCA JR"/>
    <s v="Planejamento Operaci"/>
    <s v="LUCCA JR"/>
    <m/>
    <d v="2026-01-08T00:00:00"/>
    <x v="9"/>
    <x v="1"/>
    <x v="11"/>
  </r>
  <r>
    <s v="TKC7D89"/>
    <m/>
    <s v="08/01/2026 17:42:23"/>
    <m/>
    <m/>
    <x v="39"/>
    <m/>
    <m/>
    <m/>
    <m/>
    <s v="DECIO CEZARINA"/>
    <m/>
    <m/>
    <s v="ARLA-32"/>
    <s v="-"/>
    <s v="-"/>
    <s v=" Km/L"/>
    <s v="-"/>
    <n v="37.049999999999997"/>
    <m/>
    <n v="140.41999999999999"/>
    <m/>
    <m/>
    <m/>
    <m/>
    <m/>
    <d v="2026-01-08T00:00:00"/>
    <x v="9"/>
    <x v="1"/>
    <x v="11"/>
  </r>
  <r>
    <s v="TTV4H65"/>
    <s v="60645800106437744"/>
    <s v="08/01/2026 18:17:19"/>
    <s v="09697"/>
    <s v="HUILDSON ROSA BARBOSA"/>
    <x v="65"/>
    <s v="Caminhonete"/>
    <s v="SAVEIRO CD RB MF"/>
    <s v="VOLKSWAGEN"/>
    <s v="46286315"/>
    <s v="POSTO CENTRAL"/>
    <s v="BOM JESUS"/>
    <s v="GO"/>
    <s v="ETANOL COMUM"/>
    <n v="431"/>
    <n v="8.6"/>
    <s v=" Km/L"/>
    <n v="6941"/>
    <n v="50.1"/>
    <n v="4.79"/>
    <n v="240"/>
    <s v="1"/>
    <s v="EXT - KSE LOCAÇOES"/>
    <s v="Planejamento Operaci"/>
    <s v="KSE LOCAÇOES"/>
    <m/>
    <d v="2026-01-08T00:00:00"/>
    <x v="9"/>
    <x v="1"/>
    <x v="12"/>
  </r>
  <r>
    <s v="TTY2C25"/>
    <s v="60645800106472430"/>
    <s v="08/01/2026 18:26:35"/>
    <s v="07015"/>
    <s v="EDILEIA DE SOUSA ANTUNES"/>
    <x v="38"/>
    <s v="Caminhonete"/>
    <s v="SAVEIRO CS RB MF"/>
    <s v="VW"/>
    <s v="46286315"/>
    <s v="POSTO CENTRAL"/>
    <s v="BOM JESUS"/>
    <s v="GO"/>
    <s v="ETANOL COMUM"/>
    <n v="400"/>
    <n v="9.18"/>
    <s v=" Km/L"/>
    <n v="62253"/>
    <n v="43.56"/>
    <n v="4.8230000000000004"/>
    <n v="210.11"/>
    <s v="1"/>
    <s v="EXT - KSE LOCAÇOES"/>
    <s v="Planejamento Operaci"/>
    <s v="KSE LOCAÇOES"/>
    <m/>
    <d v="2026-01-08T00:00:00"/>
    <x v="9"/>
    <x v="1"/>
    <x v="12"/>
  </r>
  <r>
    <s v="TTP5B47"/>
    <s v="60645800106472110"/>
    <s v="08/01/2026 18:36:19"/>
    <s v="00149"/>
    <s v="MANOELITO METROVICH LIMA"/>
    <x v="40"/>
    <s v="Caminhonete"/>
    <s v="SAVEIRO CS RB MF"/>
    <s v="VW"/>
    <s v="07674909"/>
    <s v="AUTO POSTO INDIARA"/>
    <s v="INDIARA"/>
    <s v="GO"/>
    <s v="ETANOL COMUM"/>
    <n v="118"/>
    <n v="8.59"/>
    <s v=" Km/L"/>
    <n v="66174"/>
    <n v="13.74"/>
    <n v="4.99"/>
    <n v="68.56"/>
    <s v="11040"/>
    <s v="EXT - KSE LOCAÇOES"/>
    <s v="Planejamento Operaci"/>
    <s v="KSE LOCAÇOES"/>
    <m/>
    <d v="2026-01-08T00:00:00"/>
    <x v="9"/>
    <x v="1"/>
    <x v="12"/>
  </r>
  <r>
    <s v="TUW2D74"/>
    <s v="60645800105124310"/>
    <s v="08/01/2026 18:40:01"/>
    <s v="03339"/>
    <s v="MAYARA MARTINS DA SILVA SOUZA"/>
    <x v="35"/>
    <s v="Automóvel"/>
    <s v="CHEVROLET/S10 LS DD4"/>
    <s v="CHEVROLET"/>
    <s v="45307105"/>
    <s v="POSTO GIRASSOL"/>
    <s v="ITUMBIARA"/>
    <s v="GO"/>
    <s v="DIESEL S-10"/>
    <n v="832"/>
    <n v="14.81"/>
    <s v=" Km/L"/>
    <n v="60199"/>
    <n v="56.17"/>
    <n v="5.79"/>
    <n v="325.22000000000003"/>
    <s v="801671"/>
    <s v="Planejamento Operaci"/>
    <s v="Planejamento Operaci"/>
    <s v="Operacional"/>
    <m/>
    <d v="2026-01-08T00:00:00"/>
    <x v="9"/>
    <x v="1"/>
    <x v="12"/>
  </r>
  <r>
    <s v="TUG2C45"/>
    <s v="60645800106437770"/>
    <s v="08/01/2026 18:50:56"/>
    <s v="03782"/>
    <s v="ELVIS MESSIAS FERNANDES"/>
    <x v="54"/>
    <s v="Utilitário"/>
    <s v="SAVEIRO"/>
    <s v="FIAT"/>
    <s v="81889412"/>
    <s v="POSTO ZERO UM"/>
    <s v="RIO VERDE"/>
    <s v="GO"/>
    <s v="ETANOL COMUM"/>
    <n v="334"/>
    <n v="10.74"/>
    <s v=" Km/L"/>
    <n v="68558"/>
    <n v="31.11"/>
    <n v="5.0860000000000003"/>
    <n v="158.24"/>
    <s v="0"/>
    <s v="EXT - KSE LOCAÇOES"/>
    <s v="Planejamento Operaci"/>
    <s v="KSE LOCAÇOES"/>
    <m/>
    <d v="2026-01-08T00:00:00"/>
    <x v="9"/>
    <x v="1"/>
    <x v="12"/>
  </r>
  <r>
    <s v="TLO0E87"/>
    <s v="60645800106184255"/>
    <s v="08/01/2026 19:03:05"/>
    <s v="01258"/>
    <s v="PEDRO HENRIQUE RODRIGUES VIDAL"/>
    <x v="43"/>
    <s v="EQUIPAMENTOS"/>
    <s v="GUINCHO LEVE"/>
    <s v="EQUIPAMENTO"/>
    <s v="87183400"/>
    <s v="MARAJO GUAPO"/>
    <s v="GUAPO"/>
    <s v="GO"/>
    <s v="DIESEL S-10"/>
    <n v="564"/>
    <n v="6.34"/>
    <s v=" Km/L"/>
    <n v="19413"/>
    <n v="89"/>
    <n v="6.04"/>
    <n v="537.55999999999995"/>
    <s v="0"/>
    <s v="EXT - LUCCA JR"/>
    <s v="Planejamento Operaci"/>
    <s v="LUCCA JR"/>
    <m/>
    <d v="2026-01-08T00:00:00"/>
    <x v="9"/>
    <x v="1"/>
    <x v="11"/>
  </r>
  <r>
    <s v="TFF5D72"/>
    <s v="60645800105143780"/>
    <s v="08/01/2026 19:48:24"/>
    <s v="03102"/>
    <s v="EDES GONÇALVES DA SILVA"/>
    <x v="2"/>
    <s v="Automóvel"/>
    <s v="ARGO"/>
    <s v="FIAT"/>
    <s v="13335016"/>
    <s v="POSTO TREVO"/>
    <s v="RIO VERDE"/>
    <s v="GO"/>
    <s v="ETANOL COMUM"/>
    <n v="191"/>
    <n v="9.19"/>
    <s v=" Km/L"/>
    <n v="30831"/>
    <n v="20.78"/>
    <n v="4.99"/>
    <n v="103.7"/>
    <s v="80171269"/>
    <s v="Planejamento Operaci"/>
    <s v="Planejamento Operaci"/>
    <s v="Operacional"/>
    <m/>
    <d v="2026-01-08T00:00:00"/>
    <x v="9"/>
    <x v="1"/>
    <x v="0"/>
  </r>
  <r>
    <s v="TUF2B45"/>
    <s v="60645800106472420"/>
    <s v="08/01/2026 21:46:17"/>
    <s v="03398"/>
    <s v="JOSIMAR VENANCIO SANTOS SILVA"/>
    <x v="37"/>
    <s v="Caminhonete"/>
    <s v="SAVEIRO CS RB MF"/>
    <s v="VW"/>
    <s v="75331003"/>
    <s v="SUPERVIA LAGOA"/>
    <s v="RIO VERDE"/>
    <s v="GO"/>
    <s v="ETANOL COMUM"/>
    <n v="305"/>
    <n v="8.42"/>
    <s v=" Km/L"/>
    <n v="74760"/>
    <n v="36.21"/>
    <n v="4.8899999999999997"/>
    <n v="177.07"/>
    <s v="0"/>
    <s v="EXT - KSE LOCAÇOES"/>
    <s v="Planejamento Operaci"/>
    <s v="KSE LOCAÇOES"/>
    <m/>
    <d v="2026-01-08T00:00:00"/>
    <x v="9"/>
    <x v="1"/>
    <x v="12"/>
  </r>
  <r>
    <s v="TTQ4C10"/>
    <s v="60645800106553930"/>
    <s v="09/01/2026 00:13:45"/>
    <s v="03095"/>
    <s v="MICHELL ALMEIDA SANTANA"/>
    <x v="31"/>
    <s v="Caminhonete"/>
    <s v="Caminhonete S10"/>
    <s v="CHEVROLET"/>
    <s v="53081700"/>
    <s v="POSTO Z   Z SANTA MA"/>
    <s v="GUAPO"/>
    <s v="GO"/>
    <s v="DIESEL S-10"/>
    <n v="954"/>
    <n v="15.58"/>
    <s v=" Km/L"/>
    <n v="75017"/>
    <n v="61.22"/>
    <n v="5.99"/>
    <n v="366.71"/>
    <s v="0"/>
    <s v="Planejamento Operaci"/>
    <s v="Planejamento Operaci"/>
    <s v="INSPENCAO"/>
    <m/>
    <d v="2026-01-09T00:00:00"/>
    <x v="9"/>
    <x v="1"/>
    <x v="12"/>
  </r>
  <r>
    <s v="TUK2D26"/>
    <s v="60645800106553790"/>
    <s v="09/01/2026 02:33:46"/>
    <s v="70552"/>
    <s v="ARMANDO DA SILVA OLIVIEIRA NETO"/>
    <x v="42"/>
    <s v="Caminhonete"/>
    <s v="Caminhonete S10"/>
    <s v="CHEVROLET"/>
    <s v="81889412"/>
    <s v="POSTO ZERO UM"/>
    <s v="RIO VERDE"/>
    <s v="GO"/>
    <s v="DIESEL S-10"/>
    <n v="914"/>
    <n v="14.48"/>
    <s v=" Km/L"/>
    <n v="66978"/>
    <n v="63.1"/>
    <n v="6.09"/>
    <n v="384.3"/>
    <s v="1"/>
    <s v="Planejamento Operaci"/>
    <s v="Planejamento Operaci"/>
    <s v="INSPENCAO"/>
    <m/>
    <d v="2026-01-09T00:00:00"/>
    <x v="9"/>
    <x v="1"/>
    <x v="12"/>
  </r>
  <r>
    <s v="TTQ3C61"/>
    <s v="60645800106472501"/>
    <s v="09/01/2026 03:10:49"/>
    <s v="05208"/>
    <s v="CHARLES ROSA"/>
    <x v="44"/>
    <s v="Caminhonete"/>
    <s v="SAVEIRO CS RB MF"/>
    <s v="VW"/>
    <s v="46209914"/>
    <s v="DECIO RIO VERDE"/>
    <s v="RIO VERDE"/>
    <s v="GO"/>
    <s v="ETANOL COMUM"/>
    <n v="473"/>
    <n v="12.33"/>
    <s v=" Km/L"/>
    <n v="54643"/>
    <n v="38.35"/>
    <n v="4.79"/>
    <n v="183.7"/>
    <s v="202601090309"/>
    <s v="EXT - KSE LOCAÇOES"/>
    <s v="Planejamento Operaci"/>
    <s v="KSE LOCAÇOES"/>
    <m/>
    <d v="2026-01-09T00:00:00"/>
    <x v="9"/>
    <x v="1"/>
    <x v="12"/>
  </r>
  <r>
    <s v="TTT2H95"/>
    <s v="60645800106472477"/>
    <s v="09/01/2026 03:20:55"/>
    <s v="05806"/>
    <s v="JOSE EMERSON LEITE DOS SANTOS"/>
    <x v="63"/>
    <s v="Caminhonete"/>
    <s v="SAVEIRO CS RB MF"/>
    <s v="VW"/>
    <s v="07674911"/>
    <s v="AUTO POSTO INDIARA"/>
    <s v="INDIARA"/>
    <s v="GO"/>
    <s v="ETANOL COMUM"/>
    <n v="489"/>
    <n v="11.91"/>
    <s v=" Km/L"/>
    <n v="54753"/>
    <n v="41.05"/>
    <n v="5.19"/>
    <n v="213.04"/>
    <s v="1"/>
    <s v="EXT - KSE LOCAÇOES"/>
    <s v="Planejamento Operaci"/>
    <s v="KSE LOCAÇOES"/>
    <m/>
    <d v="2026-01-09T00:00:00"/>
    <x v="9"/>
    <x v="1"/>
    <x v="12"/>
  </r>
  <r>
    <s v="TFF5D72"/>
    <s v="60645800105143780"/>
    <s v="09/01/2026 03:27:11"/>
    <s v="03102"/>
    <s v="EDES GONÇALVES DA SILVA"/>
    <x v="2"/>
    <s v="Automóvel"/>
    <s v="ARGO"/>
    <s v="FIAT"/>
    <s v="07674911"/>
    <s v="AUTO POSTO INDIARA"/>
    <s v="INDIARA"/>
    <s v="GO"/>
    <s v="ETANOL COMUM"/>
    <n v="258"/>
    <n v="10.63"/>
    <s v=" Km/L"/>
    <n v="31089"/>
    <n v="24.27"/>
    <n v="5.19"/>
    <n v="125.96"/>
    <s v="1"/>
    <s v="Planejamento Operaci"/>
    <s v="Planejamento Operaci"/>
    <s v="Operacional"/>
    <m/>
    <d v="2026-01-09T00:00:00"/>
    <x v="9"/>
    <x v="1"/>
    <x v="0"/>
  </r>
  <r>
    <s v="TTR3A31"/>
    <s v="60645800106472404"/>
    <s v="09/01/2026 03:32:30"/>
    <s v="01836"/>
    <s v="DANILLO ROSA CARDOSO"/>
    <x v="53"/>
    <s v="Caminhonete"/>
    <s v="SAVEIRO CS RB MF"/>
    <s v="VW"/>
    <s v="46209914"/>
    <s v="DECIO RIO VERDE"/>
    <s v="RIO VERDE"/>
    <s v="GO"/>
    <s v="ETANOL COMUM"/>
    <n v="443"/>
    <n v="9.57"/>
    <s v=" Km/L"/>
    <n v="62669"/>
    <n v="46.31"/>
    <n v="4.79"/>
    <n v="221.82"/>
    <s v="202601090331"/>
    <s v="EXT - KSE LOCAÇOES"/>
    <s v="Planejamento Operaci"/>
    <s v="KSE LOCAÇOES"/>
    <m/>
    <d v="2026-01-09T00:00:00"/>
    <x v="9"/>
    <x v="1"/>
    <x v="12"/>
  </r>
  <r>
    <s v="TTP5B47"/>
    <s v="60645800106472110"/>
    <s v="09/01/2026 04:51:57"/>
    <s v="99531"/>
    <s v="RODRIGO RODRIGUES BARROS"/>
    <x v="40"/>
    <s v="Caminhonete"/>
    <s v="SAVEIRO CS RB MF"/>
    <s v="VW"/>
    <s v="75331801"/>
    <s v="DECIO CEZARINA"/>
    <s v="CEZARINA"/>
    <s v="GO"/>
    <s v="ETANOL COMUM"/>
    <n v="424"/>
    <n v="10.43"/>
    <s v=" Km/L"/>
    <n v="66598"/>
    <n v="40.659999999999997"/>
    <n v="4.6900000000000004"/>
    <n v="190.7"/>
    <s v="202601090451"/>
    <s v="EXT - KSE LOCAÇOES"/>
    <s v="Planejamento Operaci"/>
    <s v="KSE LOCAÇOES"/>
    <m/>
    <d v="2026-01-09T00:00:00"/>
    <x v="9"/>
    <x v="1"/>
    <x v="12"/>
  </r>
  <r>
    <s v="TUG2C45"/>
    <s v="60645800106437770"/>
    <s v="09/01/2026 04:56:57"/>
    <s v="02025"/>
    <s v="TIAGO PEREIRA SANTOS"/>
    <x v="54"/>
    <s v="Utilitário"/>
    <s v="SAVEIRO"/>
    <s v="FIAT"/>
    <s v="81889412"/>
    <s v="POSTO ZERO UM"/>
    <s v="RIO VERDE"/>
    <s v="GO"/>
    <s v="ETANOL COMUM"/>
    <n v="487"/>
    <n v="12.6"/>
    <s v=" Km/L"/>
    <n v="69045"/>
    <n v="38.65"/>
    <n v="5.09"/>
    <n v="196.72"/>
    <s v="1"/>
    <s v="EXT - KSE LOCAÇOES"/>
    <s v="Planejamento Operaci"/>
    <s v="KSE LOCAÇOES"/>
    <m/>
    <d v="2026-01-09T00:00:00"/>
    <x v="9"/>
    <x v="1"/>
    <x v="12"/>
  </r>
  <r>
    <s v="TTY2C25"/>
    <s v="60645800106472430"/>
    <s v="09/01/2026 06:13:51"/>
    <s v="05644"/>
    <s v="GEOVANE SEVERIANO DA SILVA"/>
    <x v="38"/>
    <s v="Caminhonete"/>
    <s v="SAVEIRO CS RB MF"/>
    <s v="VW"/>
    <s v="46286315"/>
    <s v="POSTO CENTRAL"/>
    <s v="BOM JESUS"/>
    <s v="GO"/>
    <s v="ETANOL COMUM"/>
    <n v="391"/>
    <n v="11.02"/>
    <s v=" Km/L"/>
    <n v="62644"/>
    <n v="35.49"/>
    <n v="4.79"/>
    <n v="170"/>
    <s v="1"/>
    <s v="EXT - KSE LOCAÇOES"/>
    <s v="Planejamento Operaci"/>
    <s v="KSE LOCAÇOES"/>
    <m/>
    <d v="2026-01-09T00:00:00"/>
    <x v="9"/>
    <x v="1"/>
    <x v="12"/>
  </r>
  <r>
    <s v="TFX8A49"/>
    <s v="60645800105143673"/>
    <s v="09/01/2026 06:49:57"/>
    <s v="95253"/>
    <s v="ANDRE AUGUSTO ARAUJO DE JESUS"/>
    <x v="12"/>
    <s v="Automóvel"/>
    <s v="ARGO"/>
    <s v="FIAT"/>
    <s v="31801613"/>
    <s v="POSTO GERAR"/>
    <s v="GOIANIA"/>
    <s v="GO"/>
    <s v="ETANOL COMUM"/>
    <n v="223"/>
    <n v="6.66"/>
    <s v=" Km/L"/>
    <n v="14566"/>
    <n v="33.479999999999997"/>
    <n v="4.8899999999999997"/>
    <n v="163.72999999999999"/>
    <s v="1"/>
    <s v="Planejamento Operaci"/>
    <s v="Planejamento Operaci"/>
    <s v="Operacional"/>
    <m/>
    <d v="2026-01-09T00:00:00"/>
    <x v="9"/>
    <x v="1"/>
    <x v="0"/>
  </r>
  <r>
    <s v="FKM6D96"/>
    <s v="60645800105124347"/>
    <s v="09/01/2026 06:56:48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81.28"/>
    <n v="5.99"/>
    <n v="486.87"/>
    <s v="90124885"/>
    <s v="EXT - SAO PEDRO"/>
    <s v="Planejamento Operaci"/>
    <s v="SAO PEDRO"/>
    <m/>
    <d v="2026-01-09T00:00:00"/>
    <x v="9"/>
    <x v="1"/>
    <x v="7"/>
  </r>
  <r>
    <s v="TFD2J89"/>
    <s v="60645800105143710"/>
    <s v="09/01/2026 07:26:11"/>
    <s v="17385"/>
    <s v="VICTOR DE SOUZA"/>
    <x v="0"/>
    <s v="Automóvel"/>
    <s v="ARGO"/>
    <s v="FIAT"/>
    <s v="07692112"/>
    <s v="SENA AUTO POSTO"/>
    <s v="ANAPOLIS"/>
    <s v="GO"/>
    <s v="ETANOL COMUM"/>
    <n v="328"/>
    <n v="7.99"/>
    <s v=" Km/L"/>
    <n v="18545"/>
    <n v="41.04"/>
    <n v="4.97"/>
    <n v="203.97"/>
    <s v="0"/>
    <s v="Planejamento Operaci"/>
    <s v="Planejamento Operaci"/>
    <s v="Operacional"/>
    <m/>
    <d v="2026-01-09T00:00:00"/>
    <x v="9"/>
    <x v="1"/>
    <x v="0"/>
  </r>
  <r>
    <s v="ETE7J06"/>
    <s v="60645800106437809"/>
    <s v="09/01/2026 08:29:42"/>
    <s v="03709"/>
    <s v="NAFTALI VINICIO NEVES DE OLIVEIRA"/>
    <x v="19"/>
    <s v="Caminhão"/>
    <s v="CAMINHAO PRANCHA"/>
    <s v="FORD"/>
    <s v="81889412"/>
    <s v="POSTO ZERO UM"/>
    <s v="RIO VERDE"/>
    <s v="GO"/>
    <s v="DIESEL S-10"/>
    <n v="0"/>
    <n v="0"/>
    <s v=" Km/L"/>
    <n v="0"/>
    <n v="98.3"/>
    <n v="6.09"/>
    <n v="598.65"/>
    <s v="1"/>
    <s v="EXT - SAO PEDRO"/>
    <s v="Planejamento Operaci"/>
    <s v="SAO PEDRO"/>
    <m/>
    <d v="2026-01-09T00:00:00"/>
    <x v="9"/>
    <x v="1"/>
    <x v="7"/>
  </r>
  <r>
    <s v="TFX7J72"/>
    <s v="60645800105836505"/>
    <s v="09/01/2026 08:50:20"/>
    <s v="03126"/>
    <s v="PEDRO PAULO SILVA SANTOS"/>
    <x v="11"/>
    <s v="Automóvel"/>
    <s v="ARGO"/>
    <s v="FIAT"/>
    <s v="81820912"/>
    <s v="AUTO POSTO KR 06"/>
    <s v="RIO VERDE"/>
    <s v="GO"/>
    <s v="ETANOL COMUM"/>
    <n v="220"/>
    <n v="6.28"/>
    <s v=" Km/L"/>
    <n v="53203"/>
    <n v="35.01"/>
    <n v="4.891"/>
    <n v="171.22"/>
    <s v="1"/>
    <s v="Planejamento Operaci"/>
    <s v="Planejamento Operaci"/>
    <s v="Operacional"/>
    <m/>
    <d v="2026-01-09T00:00:00"/>
    <x v="9"/>
    <x v="1"/>
    <x v="4"/>
  </r>
  <r>
    <s v="TFP3B22"/>
    <s v="60645800105143720"/>
    <s v="09/01/2026 08:52:21"/>
    <s v="02769"/>
    <s v="ANDRE LUIS PAULINO"/>
    <x v="6"/>
    <s v="Automóvel"/>
    <s v="ARGO"/>
    <s v="FIAT"/>
    <s v="81820912"/>
    <s v="AUTO POSTO KR 06"/>
    <s v="RIO VERDE"/>
    <s v="GO"/>
    <s v="ETANOL COMUM"/>
    <n v="321"/>
    <n v="8.35"/>
    <s v=" Km/L"/>
    <n v="38582"/>
    <n v="38.46"/>
    <n v="4.8899999999999997"/>
    <n v="188.06"/>
    <s v="1"/>
    <s v="Planejamento Operaci"/>
    <s v="Planejamento Operaci"/>
    <s v="Operacional"/>
    <m/>
    <d v="2026-01-09T00:00:00"/>
    <x v="9"/>
    <x v="1"/>
    <x v="4"/>
  </r>
  <r>
    <s v="TIV6G27"/>
    <s v="60645800106184069"/>
    <s v="09/01/2026 09:17:13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273"/>
    <n v="5.74"/>
    <s v=" Km/L"/>
    <n v="19526"/>
    <n v="47.6"/>
    <n v="5.99"/>
    <n v="285.14"/>
    <s v="90133326"/>
    <s v="EXT - LUCCA JR"/>
    <s v="Planejamento Operaci"/>
    <s v="LUCCA JR"/>
    <m/>
    <d v="2026-01-09T00:00:00"/>
    <x v="9"/>
    <x v="1"/>
    <x v="11"/>
  </r>
  <r>
    <s v="TTG6C15"/>
    <s v="60645800106437736"/>
    <s v="09/01/2026 09:29:15"/>
    <s v="07928"/>
    <s v="JOÃO PAULO SILVA TAVARES"/>
    <x v="64"/>
    <s v="Utilitário"/>
    <s v="SAVEIRO"/>
    <s v="FIAT"/>
    <s v="13335016"/>
    <s v="POSTO TREVO"/>
    <s v="RIO VERDE"/>
    <s v="GO"/>
    <s v="ETANOL COMUM"/>
    <n v="218"/>
    <n v="6.08"/>
    <s v=" Km/L"/>
    <n v="38979"/>
    <n v="35.869999999999997"/>
    <n v="4.9909999999999997"/>
    <n v="179.03"/>
    <s v="90134115"/>
    <s v="EXT - KSE LOCAÇOES"/>
    <s v="Planejamento Operaci"/>
    <s v="KSE LOCAÇOES"/>
    <m/>
    <d v="2026-01-09T00:00:00"/>
    <x v="9"/>
    <x v="1"/>
    <x v="1"/>
  </r>
  <r>
    <s v="TJP1H27"/>
    <s v="60645800106439607"/>
    <s v="09/01/2026 09:30:59"/>
    <s v="89061"/>
    <s v="HIGOR MARTINS FERREIRA_x0009__x0009__x0009__x0009_"/>
    <x v="58"/>
    <s v="EQUIPAMENTOS"/>
    <s v="GUINCHO LEVE"/>
    <s v="EQUIPAMENTO"/>
    <s v="46286315"/>
    <s v="POSTO CENTRAL"/>
    <s v="BOM JESUS"/>
    <s v="GO"/>
    <s v="DIESEL S-10"/>
    <n v="439"/>
    <n v="5.22"/>
    <s v=" Km/L"/>
    <n v="11616"/>
    <n v="84.14"/>
    <n v="6.24"/>
    <n v="525.05999999999995"/>
    <s v="1"/>
    <s v="EXT - LUCCA JR"/>
    <s v="Planejamento Operaci"/>
    <s v="LUCCA JR"/>
    <m/>
    <d v="2026-01-09T00:00:00"/>
    <x v="9"/>
    <x v="1"/>
    <x v="11"/>
  </r>
  <r>
    <s v="KAZ5F74"/>
    <s v="60645800105124355"/>
    <s v="09/01/2026 09:35:03"/>
    <s v="09808"/>
    <s v="DOUGLAS OLIVEIRA SANTOS"/>
    <x v="19"/>
    <s v="Caminhão"/>
    <s v="L 1113"/>
    <s v="IVECO"/>
    <s v="46209914"/>
    <s v="DECIO RIO VERDE"/>
    <s v="RIO VERDE"/>
    <s v="GO"/>
    <s v="DIESEL COMUM"/>
    <n v="0"/>
    <n v="0"/>
    <s v=" Km/L"/>
    <n v="0"/>
    <n v="137.01"/>
    <n v="7.45"/>
    <n v="1020.72"/>
    <s v="202601090934"/>
    <s v="EXT - SAO PEDRO"/>
    <s v="Planejamento Operaci"/>
    <s v="SAO PEDRO"/>
    <m/>
    <d v="2026-01-09T00:00:00"/>
    <x v="9"/>
    <x v="1"/>
    <x v="7"/>
  </r>
  <r>
    <s v="TUF2B45"/>
    <s v="60645800106472420"/>
    <s v="09/01/2026 09:54:45"/>
    <s v="01318"/>
    <s v="JOAO BATISTA REIS"/>
    <x v="37"/>
    <s v="Caminhonete"/>
    <s v="SAVEIRO CS RB MF"/>
    <s v="VW"/>
    <s v="46286315"/>
    <s v="POSTO CENTRAL"/>
    <s v="BOM JESUS"/>
    <s v="GO"/>
    <s v="ETANOL COMUM"/>
    <n v="465"/>
    <n v="9.91"/>
    <s v=" Km/L"/>
    <n v="75225"/>
    <n v="46.91"/>
    <n v="4.79"/>
    <n v="224.71"/>
    <s v="1"/>
    <s v="EXT - KSE LOCAÇOES"/>
    <s v="Planejamento Operaci"/>
    <s v="KSE LOCAÇOES"/>
    <m/>
    <d v="2026-01-09T00:00:00"/>
    <x v="9"/>
    <x v="1"/>
    <x v="12"/>
  </r>
  <r>
    <s v="TTQ4C10"/>
    <s v="60645800106553930"/>
    <s v="09/01/2026 10:58:14"/>
    <s v="01227"/>
    <s v="DAILTON FERREIRA CRUVINEL"/>
    <x v="31"/>
    <s v="Caminhonete"/>
    <s v="Caminhonete S10"/>
    <s v="CHEVROLET"/>
    <s v="26406711"/>
    <s v="POSTO ZANDONADI"/>
    <s v="GUAPO"/>
    <s v="GO"/>
    <s v="DIESEL S-10"/>
    <n v="577"/>
    <n v="14.23"/>
    <s v=" Km/L"/>
    <n v="75594"/>
    <n v="40.56"/>
    <n v="6.19"/>
    <n v="251.07"/>
    <s v="90139305"/>
    <s v="Planejamento Operaci"/>
    <s v="Planejamento Operaci"/>
    <s v="INSPENCAO"/>
    <m/>
    <d v="2026-01-09T00:00:00"/>
    <x v="9"/>
    <x v="1"/>
    <x v="12"/>
  </r>
  <r>
    <s v="TTT2H95"/>
    <s v="60645800106472477"/>
    <s v="09/01/2026 12:23:47"/>
    <s v="01042"/>
    <s v="EDUARDO SANTOS"/>
    <x v="63"/>
    <s v="Caminhonete"/>
    <s v="SAVEIRO CS RB MF"/>
    <s v="VW"/>
    <s v="41826312"/>
    <s v="AUTO POSTO JACARE"/>
    <s v="ACREUNA"/>
    <s v="GO"/>
    <s v="ETANOL COMUM"/>
    <n v="450"/>
    <n v="11.39"/>
    <s v=" Km/L"/>
    <n v="55203"/>
    <n v="39.51"/>
    <n v="4.8609999999999998"/>
    <n v="192.05"/>
    <s v="90144515"/>
    <s v="EXT - KSE LOCAÇOES"/>
    <s v="Planejamento Operaci"/>
    <s v="KSE LOCAÇOES"/>
    <m/>
    <d v="2026-01-09T00:00:00"/>
    <x v="9"/>
    <x v="1"/>
    <x v="12"/>
  </r>
  <r>
    <s v="TFE6B22"/>
    <s v="60645800105143762"/>
    <s v="09/01/2026 13:26:26"/>
    <s v="03608"/>
    <s v="WEIDER DA SILVA RODRIGUES"/>
    <x v="1"/>
    <s v="Automóvel"/>
    <s v="ARGO"/>
    <s v="FIAT"/>
    <s v="46247807"/>
    <s v="CD AUTO POSTO"/>
    <s v="PONTALINA"/>
    <s v="GO"/>
    <s v="ETANOL COMUM"/>
    <n v="402"/>
    <n v="9.75"/>
    <s v=" Km/L"/>
    <n v="39276"/>
    <n v="41.25"/>
    <n v="5.1100000000000003"/>
    <n v="210.79"/>
    <s v="0"/>
    <s v="Planejamento Operaci"/>
    <s v="Planejamento Operaci"/>
    <s v="Operacional"/>
    <m/>
    <d v="2026-01-09T00:00:00"/>
    <x v="9"/>
    <x v="1"/>
    <x v="1"/>
  </r>
  <r>
    <s v="TTQ3C61"/>
    <s v="60645800106472501"/>
    <s v="09/01/2026 15:32:43"/>
    <s v="46440"/>
    <s v="PAULO SOUSA DIAS"/>
    <x v="44"/>
    <s v="Caminhonete"/>
    <s v="SAVEIRO CS RB MF"/>
    <s v="VW"/>
    <s v="45308900"/>
    <s v="POSTO LUPATINI"/>
    <s v="SANTO ANTONIO DA BARRA"/>
    <s v="GO"/>
    <s v="ETANOL COMUM"/>
    <n v="408"/>
    <n v="10.16"/>
    <s v=" Km/L"/>
    <n v="55051"/>
    <n v="40.159999999999997"/>
    <n v="4.99"/>
    <n v="200.4"/>
    <s v="0"/>
    <s v="EXT - KSE LOCAÇOES"/>
    <s v="Planejamento Operaci"/>
    <s v="KSE LOCAÇOES"/>
    <m/>
    <d v="2026-01-09T00:00:00"/>
    <x v="9"/>
    <x v="1"/>
    <x v="12"/>
  </r>
  <r>
    <s v="TFW2H32"/>
    <s v="60645800105143835"/>
    <s v="09/01/2026 15:44:36"/>
    <s v="99638"/>
    <s v="LAFAIETE DE SOUZA SANTOS"/>
    <x v="10"/>
    <s v="Automóvel"/>
    <s v="ARGO"/>
    <s v="FIAT"/>
    <s v="87183400"/>
    <s v="MARAJO GUAPO"/>
    <s v="GUAPO"/>
    <s v="GO"/>
    <s v="ETANOL COMUM"/>
    <n v="372"/>
    <n v="10.37"/>
    <s v=" Km/L"/>
    <n v="49915"/>
    <n v="35.89"/>
    <n v="5.0129999999999999"/>
    <n v="179.9"/>
    <s v="0"/>
    <s v="Planejamento Operaci"/>
    <s v="Planejamento Operaci"/>
    <s v="Operacional"/>
    <m/>
    <d v="2026-01-09T00:00:00"/>
    <x v="9"/>
    <x v="1"/>
    <x v="3"/>
  </r>
  <r>
    <s v="TFS3C72"/>
    <s v="60645800105143738"/>
    <s v="09/01/2026 15:44:50"/>
    <s v="00271"/>
    <s v="HEDER OLIVEIRA SANTANA"/>
    <x v="9"/>
    <s v="Automóvel"/>
    <s v="ARGO"/>
    <s v="FIAT"/>
    <s v="13308211"/>
    <s v="P. BANDEIRANTES"/>
    <s v="RIO VERDE"/>
    <s v="GO"/>
    <s v="ETANOL COMUM"/>
    <n v="332"/>
    <n v="7.02"/>
    <s v=" Km/L"/>
    <n v="65573"/>
    <n v="47.29"/>
    <n v="4.7910000000000004"/>
    <n v="226.55"/>
    <s v="90156442"/>
    <s v="Planejamento Operaci"/>
    <s v="Planejamento Operaci"/>
    <s v="Operacional"/>
    <m/>
    <d v="2026-01-09T00:00:00"/>
    <x v="9"/>
    <x v="1"/>
    <x v="4"/>
  </r>
  <r>
    <s v="TTY2C25"/>
    <s v="60645800106472430"/>
    <s v="09/01/2026 16:27:05"/>
    <s v="04689"/>
    <s v="CLEDSON MARQUES ARRUDA"/>
    <x v="38"/>
    <s v="Caminhonete"/>
    <s v="SAVEIRO CS RB MF"/>
    <s v="VW"/>
    <s v="46286315"/>
    <s v="POSTO CENTRAL"/>
    <s v="BOM JESUS"/>
    <s v="GO"/>
    <s v="ETANOL COMUM"/>
    <n v="401"/>
    <n v="9.15"/>
    <s v=" Km/L"/>
    <n v="63045"/>
    <n v="43.84"/>
    <n v="4.7910000000000004"/>
    <n v="210.02"/>
    <s v="1"/>
    <s v="EXT - KSE LOCAÇOES"/>
    <s v="Planejamento Operaci"/>
    <s v="KSE LOCAÇOES"/>
    <m/>
    <d v="2026-01-09T00:00:00"/>
    <x v="9"/>
    <x v="1"/>
    <x v="12"/>
  </r>
  <r>
    <s v="TUG2C45"/>
    <s v="60645800106437770"/>
    <s v="09/01/2026 16:43:58"/>
    <s v="02527"/>
    <s v="ALCIENE MARTINS PONTES"/>
    <x v="54"/>
    <s v="Utilitário"/>
    <s v="SAVEIRO"/>
    <s v="FIAT"/>
    <s v="69494411"/>
    <s v="REDE MARAJO RIO VERD"/>
    <s v="RIO VERDE"/>
    <s v="GO"/>
    <s v="ETANOL COMUM"/>
    <n v="428"/>
    <n v="9.5399999999999991"/>
    <s v=" Km/L"/>
    <n v="69473"/>
    <n v="44.86"/>
    <n v="4.59"/>
    <n v="205.91"/>
    <s v="2527011195"/>
    <s v="EXT - KSE LOCAÇOES"/>
    <s v="Planejamento Operaci"/>
    <s v="KSE LOCAÇOES"/>
    <m/>
    <d v="2026-01-09T00:00:00"/>
    <x v="9"/>
    <x v="1"/>
    <x v="12"/>
  </r>
  <r>
    <s v="TTP5B47"/>
    <s v="60645800106472110"/>
    <s v="09/01/2026 17:00:04"/>
    <s v="02396"/>
    <s v="RENATO DE ALMEIDA VIEIRA"/>
    <x v="40"/>
    <s v="Caminhonete"/>
    <s v="SAVEIRO CS RB MF"/>
    <s v="VW"/>
    <s v="07674909"/>
    <s v="AUTO POSTO INDIARA"/>
    <s v="INDIARA"/>
    <s v="GO"/>
    <s v="ETANOL COMUM"/>
    <n v="488"/>
    <n v="10.91"/>
    <s v=" Km/L"/>
    <n v="67086"/>
    <n v="44.73"/>
    <n v="4.99"/>
    <n v="223.2"/>
    <s v="11064"/>
    <s v="EXT - KSE LOCAÇOES"/>
    <s v="Planejamento Operaci"/>
    <s v="KSE LOCAÇOES"/>
    <m/>
    <d v="2026-01-09T00:00:00"/>
    <x v="9"/>
    <x v="1"/>
    <x v="12"/>
  </r>
  <r>
    <s v="TGM4D76"/>
    <s v="60645800106437582"/>
    <s v="09/01/2026 17:00:35"/>
    <s v="33534"/>
    <s v="MARCOS ANTONIO MARCELINO DA SILVA"/>
    <x v="55"/>
    <s v="Caminhonete"/>
    <s v="FIORINO"/>
    <s v="FIAT"/>
    <s v="46286315"/>
    <s v="POSTO CENTRAL"/>
    <s v="BOM JESUS"/>
    <s v="GO"/>
    <s v="ETANOL COMUM"/>
    <n v="303"/>
    <n v="10.3"/>
    <s v=" Km/L"/>
    <n v="9426"/>
    <n v="29.43"/>
    <n v="4.7910000000000004"/>
    <n v="141"/>
    <s v="1"/>
    <s v="Planejamento Operaci"/>
    <s v="Planejamento Operaci"/>
    <s v="Operacional"/>
    <m/>
    <d v="2026-01-09T00:00:00"/>
    <x v="9"/>
    <x v="1"/>
    <x v="5"/>
  </r>
  <r>
    <s v="TFF5D72"/>
    <s v="60645800105143780"/>
    <s v="09/01/2026 17:10:44"/>
    <s v="73410"/>
    <s v="BRUNO SOUSA DIAS"/>
    <x v="2"/>
    <s v="Automóvel"/>
    <s v="ARGO"/>
    <s v="FIAT"/>
    <s v="87183400"/>
    <s v="MARAJO GUAPO"/>
    <s v="GUAPO"/>
    <s v="GO"/>
    <s v="ETANOL COMUM"/>
    <n v="402"/>
    <n v="10.68"/>
    <s v=" Km/L"/>
    <n v="31491"/>
    <n v="37.630000000000003"/>
    <n v="4.9909999999999997"/>
    <n v="187.82"/>
    <s v="0"/>
    <s v="Planejamento Operaci"/>
    <s v="Planejamento Operaci"/>
    <s v="Operacional"/>
    <m/>
    <d v="2026-01-09T00:00:00"/>
    <x v="9"/>
    <x v="1"/>
    <x v="0"/>
  </r>
  <r>
    <s v="TTR3A31"/>
    <s v="60645800106472404"/>
    <s v="09/01/2026 17:36:54"/>
    <s v="00386"/>
    <s v="RAFAEL SOUZA LIMA"/>
    <x v="53"/>
    <s v="Caminhonete"/>
    <s v="SAVEIRO CS RB MF"/>
    <s v="VW"/>
    <s v="46209914"/>
    <s v="DECIO RIO VERDE"/>
    <s v="RIO VERDE"/>
    <s v="GO"/>
    <s v="ETANOL COMUM"/>
    <n v="456"/>
    <n v="8.77"/>
    <s v=" Km/L"/>
    <n v="63125"/>
    <n v="52"/>
    <n v="4.79"/>
    <n v="249.08"/>
    <s v="202601091736"/>
    <s v="EXT - KSE LOCAÇOES"/>
    <s v="Planejamento Operaci"/>
    <s v="KSE LOCAÇOES"/>
    <m/>
    <d v="2026-01-09T00:00:00"/>
    <x v="9"/>
    <x v="1"/>
    <x v="12"/>
  </r>
  <r>
    <s v="TKB0E17"/>
    <s v="60645800106185180"/>
    <s v="09/01/2026 17:37:08"/>
    <s v="00745"/>
    <s v="JOÃO LUIZ RODRIGUES PEREIRA_x0009__x0009__x0009__x0009_"/>
    <x v="27"/>
    <s v="EQUIPAMENTOS"/>
    <s v="GUINCHO LEVE"/>
    <s v="EQUIPAMENTO"/>
    <s v="46209914"/>
    <s v="DECIO RIO VERDE"/>
    <s v="RIO VERDE"/>
    <s v="GO"/>
    <s v="DIESEL S-10"/>
    <n v="407"/>
    <n v="5.08"/>
    <s v=" Km/L"/>
    <n v="13631"/>
    <n v="80.06"/>
    <n v="7.45"/>
    <n v="596.45000000000005"/>
    <s v="202601091736"/>
    <s v="EXT - LUCCA JR"/>
    <s v="Planejamento Operaci"/>
    <s v="LUCCA JR"/>
    <m/>
    <d v="2026-01-09T00:00:00"/>
    <x v="9"/>
    <x v="1"/>
    <x v="11"/>
  </r>
  <r>
    <s v="TKB0E17"/>
    <m/>
    <s v="09/01/2026 17:38:57"/>
    <m/>
    <m/>
    <x v="27"/>
    <m/>
    <m/>
    <m/>
    <m/>
    <s v="DECIO RIO VERDE"/>
    <m/>
    <m/>
    <s v="ARLA-32"/>
    <s v="-"/>
    <s v="-"/>
    <s v=" Km/L"/>
    <s v="-"/>
    <n v="3.04"/>
    <m/>
    <n v="11.54"/>
    <m/>
    <m/>
    <m/>
    <m/>
    <m/>
    <d v="2026-01-09T00:00:00"/>
    <x v="9"/>
    <x v="1"/>
    <x v="11"/>
  </r>
  <r>
    <s v="TGL4J09"/>
    <s v="60645800105143360"/>
    <s v="09/01/2026 17:51:49"/>
    <s v="40379"/>
    <s v="JESTER LUCAS GOUVEIA SANTOS"/>
    <x v="17"/>
    <s v="Automóvel"/>
    <s v="ARGO"/>
    <s v="FIAT"/>
    <s v="26466212"/>
    <s v="AUTO POSTO GLOBAL AR"/>
    <s v="GOIANIA"/>
    <s v="GO"/>
    <s v="ETANOL COMUM"/>
    <n v="211"/>
    <n v="5.5"/>
    <s v=" Km/L"/>
    <n v="20282"/>
    <n v="38.33"/>
    <n v="5.24"/>
    <n v="200.85"/>
    <s v="90164257"/>
    <s v="Planejamento Operaci"/>
    <s v="Planejamento Operaci"/>
    <s v="Operacional"/>
    <m/>
    <d v="2026-01-09T00:00:00"/>
    <x v="9"/>
    <x v="1"/>
    <x v="1"/>
  </r>
  <r>
    <s v="TUW2D74"/>
    <s v="60645800105124310"/>
    <s v="09/01/2026 18:26:20"/>
    <s v="77093"/>
    <s v="AGNALDO FERREIRA DA CUNHA"/>
    <x v="35"/>
    <s v="Automóvel"/>
    <s v="CHEVROLET/S10 LS DD4"/>
    <s v="CHEVROLET"/>
    <s v="45364511"/>
    <s v="AUTO POSTO CERRADO 4"/>
    <s v="ITUMBIARA"/>
    <s v="GO"/>
    <s v="DIESEL S-10"/>
    <n v="862"/>
    <n v="14.37"/>
    <s v=" Km/L"/>
    <n v="61061"/>
    <n v="60"/>
    <n v="5.69"/>
    <n v="341.4"/>
    <s v="374060"/>
    <s v="Planejamento Operaci"/>
    <s v="Planejamento Operaci"/>
    <s v="Operacional"/>
    <m/>
    <d v="2026-01-09T00:00:00"/>
    <x v="9"/>
    <x v="1"/>
    <x v="12"/>
  </r>
  <r>
    <s v="TUK2D26"/>
    <s v="60645800106553790"/>
    <s v="09/01/2026 18:30:29"/>
    <s v="00399"/>
    <s v="JULIANO FERNANDES DA SILVA"/>
    <x v="42"/>
    <s v="Caminhonete"/>
    <s v="Caminhonete S10"/>
    <s v="CHEVROLET"/>
    <s v="75331003"/>
    <s v="SUPERVIA LAGOA"/>
    <s v="RIO VERDE"/>
    <s v="GO"/>
    <s v="DIESEL S-10"/>
    <n v="646"/>
    <n v="12.62"/>
    <s v=" Km/L"/>
    <n v="67624"/>
    <n v="51.2"/>
    <n v="6.19"/>
    <n v="316.93"/>
    <s v="0"/>
    <s v="Planejamento Operaci"/>
    <s v="Planejamento Operaci"/>
    <s v="INSPENCAO"/>
    <m/>
    <d v="2026-01-09T00:00:00"/>
    <x v="9"/>
    <x v="1"/>
    <x v="12"/>
  </r>
  <r>
    <s v="TLR1J91"/>
    <s v="60645800106043065"/>
    <s v="09/01/2026 19:03:47"/>
    <s v="02910"/>
    <s v="EMERSON CRISTIANO DA SILVEIRA"/>
    <x v="23"/>
    <s v="Caminhonete"/>
    <s v="SAVEIRO"/>
    <s v="VOLKSWAGEN"/>
    <s v="13335016"/>
    <s v="POSTO TREVO"/>
    <s v="RIO VERDE"/>
    <s v="GO"/>
    <s v="ETANOL COMUM"/>
    <n v="0"/>
    <n v="0"/>
    <s v=" Km/L"/>
    <s v="-"/>
    <n v="49.18"/>
    <n v="4.99"/>
    <n v="245.41"/>
    <s v="90168581"/>
    <s v="Planejamento Operaci"/>
    <s v="Planejamento Operaci"/>
    <s v="Operacional"/>
    <m/>
    <d v="2026-01-09T00:00:00"/>
    <x v="9"/>
    <x v="1"/>
    <x v="9"/>
  </r>
  <r>
    <s v="TUF2B45"/>
    <s v="60645800106472420"/>
    <s v="09/01/2026 19:16:40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350"/>
    <n v="9.4600000000000009"/>
    <s v=" Km/L"/>
    <n v="75575"/>
    <n v="37"/>
    <n v="4.8899999999999997"/>
    <n v="180.93"/>
    <s v="0"/>
    <s v="EXT - KSE LOCAÇOES"/>
    <s v="Planejamento Operaci"/>
    <s v="KSE LOCAÇOES"/>
    <m/>
    <d v="2026-01-09T00:00:00"/>
    <x v="9"/>
    <x v="1"/>
    <x v="12"/>
  </r>
  <r>
    <s v="TFX7J72"/>
    <s v="60645800105836505"/>
    <s v="09/01/2026 19:26:29"/>
    <s v="03126"/>
    <s v="PEDRO PAULO SILVA SANTOS"/>
    <x v="11"/>
    <s v="Automóvel"/>
    <s v="ARGO"/>
    <s v="FIAT"/>
    <s v="81820912"/>
    <s v="AUTO POSTO KR 06"/>
    <s v="RIO VERDE"/>
    <s v="GO"/>
    <s v="ETANOL COMUM"/>
    <n v="296"/>
    <n v="12.01"/>
    <s v=" Km/L"/>
    <n v="53499"/>
    <n v="24.65"/>
    <n v="4.99"/>
    <n v="123.01"/>
    <s v="1"/>
    <s v="Planejamento Operaci"/>
    <s v="Planejamento Operaci"/>
    <s v="Operacional"/>
    <m/>
    <d v="2026-01-09T00:00:00"/>
    <x v="9"/>
    <x v="1"/>
    <x v="4"/>
  </r>
  <r>
    <s v="TTT2H95"/>
    <s v="60645800106472477"/>
    <s v="09/01/2026 19:27:51"/>
    <s v="07583"/>
    <s v="DAVID BORGES DOS SANTOS"/>
    <x v="63"/>
    <s v="Caminhonete"/>
    <s v="SAVEIRO CS RB MF"/>
    <s v="VW"/>
    <s v="41826312"/>
    <s v="AUTO POSTO JACARE"/>
    <s v="ACREUNA"/>
    <s v="GO"/>
    <s v="ETANOL COMUM"/>
    <n v="303"/>
    <n v="10.1"/>
    <s v=" Km/L"/>
    <n v="55506"/>
    <n v="29.99"/>
    <n v="4.8609999999999998"/>
    <n v="145.78"/>
    <s v="90169955"/>
    <s v="EXT - KSE LOCAÇOES"/>
    <s v="Planejamento Operaci"/>
    <s v="KSE LOCAÇOES"/>
    <m/>
    <d v="2026-01-09T00:00:00"/>
    <x v="9"/>
    <x v="1"/>
    <x v="12"/>
  </r>
  <r>
    <s v="QSW6J59"/>
    <s v="60645800106460000"/>
    <s v="09/01/2026 19:30:14"/>
    <s v="02910"/>
    <s v="EMERSON CRISTIANO DA SILVEIRA"/>
    <x v="28"/>
    <s v="EQUIPAMENTOS"/>
    <s v="CAMINHÃO PIPA"/>
    <s v="OUTROS"/>
    <s v="41826312"/>
    <s v="AUTO POSTO JACARE"/>
    <s v="ACREUNA"/>
    <s v="GO"/>
    <s v="DIESEL S-10"/>
    <n v="449"/>
    <n v="4.26"/>
    <s v=" Km/L"/>
    <n v="13826"/>
    <n v="105.51"/>
    <n v="5.99"/>
    <n v="632.02"/>
    <s v="90170111"/>
    <s v="EXT - LUCCA JR"/>
    <s v="Planejamento Operaci"/>
    <s v="LUCCA JR"/>
    <m/>
    <d v="2026-01-09T00:00:00"/>
    <x v="9"/>
    <x v="1"/>
    <x v="11"/>
  </r>
  <r>
    <s v="QSW6J59"/>
    <m/>
    <s v="09/01/2026 19:30:14"/>
    <m/>
    <m/>
    <x v="28"/>
    <m/>
    <m/>
    <m/>
    <m/>
    <s v="AUTO POSTO JACARE"/>
    <m/>
    <m/>
    <s v="ARLA-32"/>
    <s v="-"/>
    <s v="-"/>
    <s v=" Km/L"/>
    <s v="-"/>
    <n v="17"/>
    <m/>
    <n v="56.12"/>
    <m/>
    <m/>
    <m/>
    <m/>
    <m/>
    <d v="2026-01-09T00:00:00"/>
    <x v="9"/>
    <x v="1"/>
    <x v="11"/>
  </r>
  <r>
    <s v="TTG6C15"/>
    <s v="60645800106437736"/>
    <s v="09/01/2026 19:43:38"/>
    <s v="07928"/>
    <s v="JOÃO PAULO SILVA TAVARES"/>
    <x v="64"/>
    <s v="Utilitário"/>
    <s v="SAVEIRO"/>
    <s v="FIAT"/>
    <s v="13335016"/>
    <s v="POSTO TREVO"/>
    <s v="RIO VERDE"/>
    <s v="GO"/>
    <s v="ETANOL COMUM"/>
    <n v="303"/>
    <n v="5.71"/>
    <s v=" Km/L"/>
    <n v="39282"/>
    <n v="53.08"/>
    <n v="4.99"/>
    <n v="264.88"/>
    <s v="90170980"/>
    <s v="EXT - KSE LOCAÇOES"/>
    <s v="Planejamento Operaci"/>
    <s v="KSE LOCAÇOES"/>
    <m/>
    <d v="2026-01-09T00:00:00"/>
    <x v="9"/>
    <x v="1"/>
    <x v="1"/>
  </r>
  <r>
    <s v="TGA0B06"/>
    <s v="60645800106437610"/>
    <s v="09/01/2026 19:46:12"/>
    <s v="00933"/>
    <s v="GIULEY RIBEIRO DOS SANTOS"/>
    <x v="59"/>
    <s v="Caminhonete"/>
    <s v="FIORINO"/>
    <s v="FIAT"/>
    <s v="31878011"/>
    <s v="POSTO CAMPESTRE"/>
    <s v="RIO VERDE"/>
    <s v="GO"/>
    <s v="ETANOL COMUM"/>
    <n v="344"/>
    <n v="7.69"/>
    <s v=" Km/L"/>
    <n v="10193"/>
    <n v="44.71"/>
    <n v="4.7699999999999996"/>
    <n v="213.27"/>
    <s v="90171126"/>
    <s v="Planejamento Operaci"/>
    <s v="Planejamento Operaci"/>
    <s v="TI e Automação"/>
    <m/>
    <d v="2026-01-09T00:00:00"/>
    <x v="9"/>
    <x v="1"/>
    <x v="5"/>
  </r>
  <r>
    <s v="TFF5D72"/>
    <s v="60645800105143780"/>
    <s v="09/01/2026 20:06:28"/>
    <s v="03458"/>
    <s v="RAUL DOS SANTOS SOUSA"/>
    <x v="2"/>
    <s v="Automóvel"/>
    <s v="ARGO"/>
    <s v="FIAT"/>
    <s v="81889412"/>
    <s v="POSTO ZERO UM"/>
    <s v="RIO VERDE"/>
    <s v="GO"/>
    <s v="ETANOL COMUM"/>
    <n v="219"/>
    <n v="8.92"/>
    <s v=" Km/L"/>
    <n v="31710"/>
    <n v="24.55"/>
    <n v="5.09"/>
    <n v="124.95"/>
    <s v="2"/>
    <s v="Planejamento Operaci"/>
    <s v="Planejamento Operaci"/>
    <s v="Operacional"/>
    <m/>
    <d v="2026-01-09T00:00:00"/>
    <x v="9"/>
    <x v="1"/>
    <x v="0"/>
  </r>
  <r>
    <s v="TFE6B22"/>
    <s v="60645800105143762"/>
    <s v="09/01/2026 20:14:40"/>
    <s v="03608"/>
    <s v="WEIDER DA SILVA RODRIGUES"/>
    <x v="1"/>
    <s v="Automóvel"/>
    <s v="ARGO"/>
    <s v="FIAT"/>
    <s v="46286315"/>
    <s v="POSTO CENTRAL"/>
    <s v="BOM JESUS"/>
    <s v="GO"/>
    <s v="ETANOL COMUM"/>
    <n v="337"/>
    <n v="10.28"/>
    <s v=" Km/L"/>
    <n v="39613"/>
    <n v="32.770000000000003"/>
    <n v="4.7910000000000004"/>
    <n v="157"/>
    <s v="0"/>
    <s v="Planejamento Operaci"/>
    <s v="Planejamento Operaci"/>
    <s v="Operacional"/>
    <m/>
    <d v="2026-01-09T00:00:00"/>
    <x v="9"/>
    <x v="1"/>
    <x v="1"/>
  </r>
  <r>
    <s v="TUG2C45"/>
    <s v="60645800106437770"/>
    <s v="10/01/2026 00:25:52"/>
    <s v="80560"/>
    <s v="EDMAR PEREIRA COSTA"/>
    <x v="54"/>
    <s v="Utilitário"/>
    <s v="SAVEIRO"/>
    <s v="FIAT"/>
    <s v="81889412"/>
    <s v="POSTO ZERO UM"/>
    <s v="RIO VERDE"/>
    <s v="GO"/>
    <s v="ETANOL COMUM"/>
    <n v="453"/>
    <n v="11.51"/>
    <s v=" Km/L"/>
    <n v="69926"/>
    <n v="39.340000000000003"/>
    <n v="5.09"/>
    <n v="200.24"/>
    <s v="1"/>
    <s v="EXT - KSE LOCAÇOES"/>
    <s v="Planejamento Operaci"/>
    <s v="KSE LOCAÇOES"/>
    <m/>
    <d v="2026-01-10T00:00:00"/>
    <x v="9"/>
    <x v="1"/>
    <x v="12"/>
  </r>
  <r>
    <s v="TTQ3C61"/>
    <s v="60645800106472501"/>
    <s v="10/01/2026 00:57:32"/>
    <s v="05208"/>
    <s v="CHARLES ROSA"/>
    <x v="44"/>
    <s v="Caminhonete"/>
    <s v="SAVEIRO CS RB MF"/>
    <s v="VW"/>
    <s v="46209914"/>
    <s v="DECIO RIO VERDE"/>
    <s v="RIO VERDE"/>
    <s v="GO"/>
    <s v="ETANOL COMUM"/>
    <n v="367"/>
    <n v="9.99"/>
    <s v=" Km/L"/>
    <n v="55418"/>
    <n v="36.75"/>
    <n v="4.79"/>
    <n v="176.03"/>
    <s v="202601100056"/>
    <s v="EXT - KSE LOCAÇOES"/>
    <s v="Planejamento Operaci"/>
    <s v="KSE LOCAÇOES"/>
    <m/>
    <d v="2026-01-10T00:00:00"/>
    <x v="9"/>
    <x v="1"/>
    <x v="12"/>
  </r>
  <r>
    <s v="TTQ4C10"/>
    <s v="60645800106553930"/>
    <s v="10/01/2026 03:40:47"/>
    <s v="03095"/>
    <s v="MICHELL ALMEIDA SANTANA"/>
    <x v="31"/>
    <s v="Caminhonete"/>
    <s v="Caminhonete S10"/>
    <s v="CHEVROLET"/>
    <s v="53081700"/>
    <s v="POSTO Z   Z SANTA MA"/>
    <s v="GUAPO"/>
    <s v="GO"/>
    <s v="DIESEL S-10"/>
    <n v="755"/>
    <n v="15.26"/>
    <s v=" Km/L"/>
    <n v="76349"/>
    <n v="49.47"/>
    <n v="5.9889999999999999"/>
    <n v="296.3"/>
    <s v="0"/>
    <s v="Planejamento Operaci"/>
    <s v="Planejamento Operaci"/>
    <s v="INSPENCAO"/>
    <m/>
    <d v="2026-01-10T00:00:00"/>
    <x v="9"/>
    <x v="1"/>
    <x v="12"/>
  </r>
  <r>
    <s v="TTR3A31"/>
    <s v="60645800106472404"/>
    <s v="10/01/2026 04:20:36"/>
    <s v="75150"/>
    <s v="PETTERSON PERIS BENJAMIN"/>
    <x v="53"/>
    <s v="Caminhonete"/>
    <s v="SAVEIRO CS RB MF"/>
    <s v="VW"/>
    <s v="46209914"/>
    <s v="DECIO RIO VERDE"/>
    <s v="RIO VERDE"/>
    <s v="GO"/>
    <s v="ETANOL COMUM"/>
    <n v="386"/>
    <n v="11.41"/>
    <s v=" Km/L"/>
    <n v="63511"/>
    <n v="33.840000000000003"/>
    <n v="4.79"/>
    <n v="162.09"/>
    <s v="202601100419"/>
    <s v="EXT - KSE LOCAÇOES"/>
    <s v="Planejamento Operaci"/>
    <s v="KSE LOCAÇOES"/>
    <m/>
    <d v="2026-01-10T00:00:00"/>
    <x v="9"/>
    <x v="1"/>
    <x v="12"/>
  </r>
  <r>
    <s v="TTY2C25"/>
    <s v="60645800106472430"/>
    <s v="10/01/2026 04:30:56"/>
    <s v="03603"/>
    <s v="RAFAEL OLIVEIRA MORAIS "/>
    <x v="38"/>
    <s v="Caminhonete"/>
    <s v="SAVEIRO CS RB MF"/>
    <s v="VW"/>
    <s v="45341508"/>
    <s v="POSTO ALTO DA SERRA"/>
    <s v="ITUMBIARA"/>
    <s v="GO"/>
    <s v="ETANOL COMUM"/>
    <n v="471"/>
    <n v="10.95"/>
    <s v=" Km/L"/>
    <n v="63516"/>
    <n v="43"/>
    <n v="4.6399999999999997"/>
    <n v="199.52"/>
    <s v="0"/>
    <s v="EXT - KSE LOCAÇOES"/>
    <s v="Planejamento Operaci"/>
    <s v="KSE LOCAÇOES"/>
    <m/>
    <d v="2026-01-10T00:00:00"/>
    <x v="9"/>
    <x v="1"/>
    <x v="12"/>
  </r>
  <r>
    <s v="TUF2B45"/>
    <s v="60645800106472420"/>
    <s v="10/01/2026 06:00:28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436"/>
    <n v="10"/>
    <s v=" Km/L"/>
    <n v="76011"/>
    <n v="43.58"/>
    <n v="4.8899999999999997"/>
    <n v="213.11"/>
    <s v="1"/>
    <s v="EXT - KSE LOCAÇOES"/>
    <s v="Planejamento Operaci"/>
    <s v="KSE LOCAÇOES"/>
    <m/>
    <d v="2026-01-10T00:00:00"/>
    <x v="9"/>
    <x v="1"/>
    <x v="12"/>
  </r>
  <r>
    <s v="TTT2H95"/>
    <s v="60645800106472477"/>
    <s v="10/01/2026 06:00:37"/>
    <s v="07583"/>
    <s v="DAVID BORGES DOS SANTOS"/>
    <x v="63"/>
    <s v="Caminhonete"/>
    <s v="SAVEIRO CS RB MF"/>
    <s v="VW"/>
    <s v="07674909"/>
    <s v="AUTO POSTO INDIARA"/>
    <s v="INDIARA"/>
    <s v="GO"/>
    <s v="ETANOL COMUM"/>
    <n v="420"/>
    <n v="11.33"/>
    <s v=" Km/L"/>
    <n v="55926"/>
    <n v="37.08"/>
    <n v="4.99"/>
    <n v="185.03"/>
    <s v="11075"/>
    <s v="EXT - KSE LOCAÇOES"/>
    <s v="Planejamento Operaci"/>
    <s v="KSE LOCAÇOES"/>
    <m/>
    <d v="2026-01-10T00:00:00"/>
    <x v="9"/>
    <x v="1"/>
    <x v="12"/>
  </r>
  <r>
    <s v="TUW2D74"/>
    <s v="60645800105124310"/>
    <s v="10/01/2026 06:39:59"/>
    <s v="03339"/>
    <s v="MAYARA MARTINS DA SILVA SOUZA"/>
    <x v="35"/>
    <s v="Automóvel"/>
    <s v="CHEVROLET/S10 LS DD4"/>
    <s v="CHEVROLET"/>
    <s v="45307105"/>
    <s v="POSTO GIRASSOL"/>
    <s v="ITUMBIARA"/>
    <s v="GO"/>
    <s v="DIESEL S-10"/>
    <n v="544"/>
    <n v="13.98"/>
    <s v=" Km/L"/>
    <n v="61605"/>
    <n v="38.92"/>
    <n v="6.09"/>
    <n v="237.02"/>
    <s v="100123"/>
    <s v="Planejamento Operaci"/>
    <s v="Planejamento Operaci"/>
    <s v="Operacional"/>
    <m/>
    <d v="2026-01-10T00:00:00"/>
    <x v="9"/>
    <x v="1"/>
    <x v="12"/>
  </r>
  <r>
    <s v="FKM6D96"/>
    <s v="60645800105124347"/>
    <s v="10/01/2026 07:14:34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77.17"/>
    <n v="5.99"/>
    <n v="462.28"/>
    <s v="100125954"/>
    <s v="EXT - SAO PEDRO"/>
    <s v="Planejamento Operaci"/>
    <s v="SAO PEDRO"/>
    <m/>
    <d v="2026-01-10T00:00:00"/>
    <x v="9"/>
    <x v="1"/>
    <x v="7"/>
  </r>
  <r>
    <s v="TGF2J32"/>
    <s v="60645800105143827"/>
    <s v="10/01/2026 07:16:15"/>
    <s v="29874"/>
    <s v="ANDERSON FRANCISCO VELOZO"/>
    <x v="16"/>
    <s v="Automóvel"/>
    <s v="ARGO"/>
    <s v="FIAT"/>
    <s v="92929509"/>
    <s v="POSTO DA BASE"/>
    <s v="SENADOR CANEDO"/>
    <s v="GO"/>
    <s v="ETANOL COMUM"/>
    <n v="679"/>
    <n v="18.809999999999999"/>
    <s v=" Km/L"/>
    <n v="14360"/>
    <n v="36.1"/>
    <n v="5.0910000000000002"/>
    <n v="183.77"/>
    <s v="75624"/>
    <s v="Planejamento Operaci"/>
    <s v="Planejamento Operaci"/>
    <s v="Operacional"/>
    <m/>
    <d v="2026-01-10T00:00:00"/>
    <x v="9"/>
    <x v="1"/>
    <x v="5"/>
  </r>
  <r>
    <s v="TGC9A34"/>
    <s v="60645800106437250"/>
    <s v="10/01/2026 07:51:05"/>
    <s v="70145"/>
    <s v="LUCAS HENRIQUE MAGALHAES DE SOUZA "/>
    <x v="48"/>
    <s v="EQUIPAMENTOS"/>
    <s v="AMBULANCIA"/>
    <s v="OUTROS"/>
    <s v="53081700"/>
    <s v="POSTO Z   Z SANTA MA"/>
    <s v="GUAPO"/>
    <s v="GO"/>
    <s v="DIESEL S-10"/>
    <n v="189"/>
    <n v="4.9800000000000004"/>
    <s v=" Km/L"/>
    <n v="9208"/>
    <n v="37.979999999999997"/>
    <n v="5.99"/>
    <n v="227.5"/>
    <s v="0"/>
    <s v="Planejamento Operaci"/>
    <s v="Planejamento Operaci"/>
    <s v="Operacional"/>
    <m/>
    <d v="2026-01-10T00:00:00"/>
    <x v="9"/>
    <x v="1"/>
    <x v="13"/>
  </r>
  <r>
    <s v="TTP5B47"/>
    <s v="60645800106472110"/>
    <s v="10/01/2026 09:08:06"/>
    <s v="02396"/>
    <s v="RENATO DE ALMEIDA VIEIRA"/>
    <x v="40"/>
    <s v="Caminhonete"/>
    <s v="SAVEIRO CS RB MF"/>
    <s v="VW"/>
    <s v="07674909"/>
    <s v="AUTO POSTO INDIARA"/>
    <s v="INDIARA"/>
    <s v="GO"/>
    <s v="ETANOL COMUM"/>
    <n v="488"/>
    <n v="11.78"/>
    <s v=" Km/L"/>
    <n v="67574"/>
    <n v="41.41"/>
    <n v="4.99"/>
    <n v="206.64"/>
    <s v="11077"/>
    <s v="EXT - KSE LOCAÇOES"/>
    <s v="Planejamento Operaci"/>
    <s v="KSE LOCAÇOES"/>
    <m/>
    <d v="2026-01-10T00:00:00"/>
    <x v="9"/>
    <x v="1"/>
    <x v="12"/>
  </r>
  <r>
    <s v="TFF5D72"/>
    <s v="60645800105143780"/>
    <s v="10/01/2026 09:16:17"/>
    <s v="03458"/>
    <s v="RAUL DOS SANTOS SOUSA"/>
    <x v="2"/>
    <s v="Automóvel"/>
    <s v="ARGO"/>
    <s v="FIAT"/>
    <s v="81889411"/>
    <s v="POSTO ZERO UM"/>
    <s v="RIO VERDE"/>
    <s v="GO"/>
    <s v="ETANOL COMUM"/>
    <n v="359"/>
    <n v="10.09"/>
    <s v=" Km/L"/>
    <n v="32069"/>
    <n v="35.58"/>
    <n v="4.5910000000000002"/>
    <n v="163.33000000000001"/>
    <s v="0"/>
    <s v="Planejamento Operaci"/>
    <s v="Planejamento Operaci"/>
    <s v="Operacional"/>
    <m/>
    <d v="2026-01-10T00:00:00"/>
    <x v="9"/>
    <x v="1"/>
    <x v="0"/>
  </r>
  <r>
    <s v="TIV6G27"/>
    <s v="60645800106184069"/>
    <s v="10/01/2026 09:19:22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185"/>
    <n v="5.47"/>
    <s v=" Km/L"/>
    <n v="19711"/>
    <n v="33.82"/>
    <n v="5.9909999999999997"/>
    <n v="202.62"/>
    <s v="100133451"/>
    <s v="EXT - LUCCA JR"/>
    <s v="Planejamento Operaci"/>
    <s v="LUCCA JR"/>
    <m/>
    <d v="2026-01-10T00:00:00"/>
    <x v="9"/>
    <x v="1"/>
    <x v="11"/>
  </r>
  <r>
    <s v="TIV6G27"/>
    <m/>
    <s v="10/01/2026 09:19:22"/>
    <m/>
    <m/>
    <x v="30"/>
    <m/>
    <m/>
    <m/>
    <m/>
    <s v="AUTO POSTO JACARE"/>
    <m/>
    <m/>
    <s v="ARLA-32"/>
    <s v="-"/>
    <s v="-"/>
    <s v=" Km/L"/>
    <s v="-"/>
    <n v="4.66"/>
    <m/>
    <n v="15.38"/>
    <m/>
    <m/>
    <m/>
    <m/>
    <m/>
    <d v="2026-01-10T00:00:00"/>
    <x v="9"/>
    <x v="1"/>
    <x v="11"/>
  </r>
  <r>
    <s v="TJP1H27"/>
    <s v="60645800106439607"/>
    <s v="10/01/2026 10:14:00"/>
    <s v="89061"/>
    <s v="HIGOR MARTINS FERREIRA_x0009__x0009__x0009__x0009_"/>
    <x v="58"/>
    <s v="EQUIPAMENTOS"/>
    <s v="GUINCHO LEVE"/>
    <s v="EQUIPAMENTO"/>
    <s v="46286315"/>
    <s v="POSTO CENTRAL"/>
    <s v="BOM JESUS"/>
    <s v="GO"/>
    <s v="DIESEL S-10"/>
    <n v="270"/>
    <n v="6.72"/>
    <s v=" Km/L"/>
    <n v="11886"/>
    <n v="40.17"/>
    <n v="6.2409999999999997"/>
    <n v="250.69"/>
    <s v="1"/>
    <s v="EXT - LUCCA JR"/>
    <s v="Planejamento Operaci"/>
    <s v="LUCCA JR"/>
    <m/>
    <d v="2026-01-10T00:00:00"/>
    <x v="9"/>
    <x v="1"/>
    <x v="11"/>
  </r>
  <r>
    <s v="TTY2C25"/>
    <s v="60645800106472430"/>
    <s v="10/01/2026 11:47:29"/>
    <s v="04689"/>
    <s v="CLEDSON MARQUES ARRUDA"/>
    <x v="38"/>
    <s v="Caminhonete"/>
    <s v="SAVEIRO CS RB MF"/>
    <s v="VW"/>
    <s v="46286315"/>
    <s v="POSTO CENTRAL"/>
    <s v="BOM JESUS"/>
    <s v="GO"/>
    <s v="ETANOL COMUM"/>
    <n v="285"/>
    <n v="9.2200000000000006"/>
    <s v=" Km/L"/>
    <n v="63801"/>
    <n v="30.9"/>
    <n v="4.79"/>
    <n v="148.01"/>
    <s v="1"/>
    <s v="EXT - KSE LOCAÇOES"/>
    <s v="Planejamento Operaci"/>
    <s v="KSE LOCAÇOES"/>
    <m/>
    <d v="2026-01-10T00:00:00"/>
    <x v="9"/>
    <x v="1"/>
    <x v="12"/>
  </r>
  <r>
    <s v="TUG2C45"/>
    <s v="60645800106437770"/>
    <s v="10/01/2026 13:11:34"/>
    <s v="02527"/>
    <s v="ALCIENE MARTINS PONTES"/>
    <x v="54"/>
    <s v="Utilitário"/>
    <s v="SAVEIRO"/>
    <s v="FIAT"/>
    <s v="75331003"/>
    <s v="SUPERVIA LAGOA"/>
    <s v="RIO VERDE"/>
    <s v="GO"/>
    <s v="ETANOL COMUM"/>
    <n v="459"/>
    <n v="9.57"/>
    <s v=" Km/L"/>
    <n v="70385"/>
    <n v="47.95"/>
    <n v="4.8899999999999997"/>
    <n v="234.48"/>
    <s v="1"/>
    <s v="EXT - KSE LOCAÇOES"/>
    <s v="Planejamento Operaci"/>
    <s v="KSE LOCAÇOES"/>
    <m/>
    <d v="2026-01-10T00:00:00"/>
    <x v="9"/>
    <x v="1"/>
    <x v="12"/>
  </r>
  <r>
    <s v="TUK2D26"/>
    <s v="60645800106553790"/>
    <s v="10/01/2026 13:49:11"/>
    <s v="00399"/>
    <s v="JULIANO FERNANDES DA SILVA"/>
    <x v="42"/>
    <s v="Caminhonete"/>
    <s v="Caminhonete S10"/>
    <s v="CHEVROLET"/>
    <s v="75331003"/>
    <s v="SUPERVIA LAGOA"/>
    <s v="RIO VERDE"/>
    <s v="GO"/>
    <s v="DIESEL S-10"/>
    <n v="843"/>
    <n v="15.05"/>
    <s v=" Km/L"/>
    <n v="68467"/>
    <n v="56.01"/>
    <n v="6.19"/>
    <n v="346.7"/>
    <s v="1"/>
    <s v="Planejamento Operaci"/>
    <s v="Planejamento Operaci"/>
    <s v="INSPENCAO"/>
    <m/>
    <d v="2026-01-10T00:00:00"/>
    <x v="9"/>
    <x v="1"/>
    <x v="12"/>
  </r>
  <r>
    <s v="TTQ3C61"/>
    <s v="60645800106472501"/>
    <s v="10/01/2026 14:01:35"/>
    <s v="88512"/>
    <s v="JUAREZ NEVES"/>
    <x v="44"/>
    <s v="Caminhonete"/>
    <s v="SAVEIRO CS RB MF"/>
    <s v="VW"/>
    <s v="41826312"/>
    <s v="AUTO POSTO JACARE"/>
    <s v="ACREUNA"/>
    <s v="GO"/>
    <s v="ETANOL COMUM"/>
    <n v="508"/>
    <n v="10.52"/>
    <s v=" Km/L"/>
    <n v="55926"/>
    <n v="48.31"/>
    <n v="4.8609999999999998"/>
    <n v="234.82"/>
    <s v="100150421"/>
    <s v="EXT - KSE LOCAÇOES"/>
    <s v="Planejamento Operaci"/>
    <s v="KSE LOCAÇOES"/>
    <m/>
    <d v="2026-01-10T00:00:00"/>
    <x v="9"/>
    <x v="1"/>
    <x v="12"/>
  </r>
  <r>
    <s v="TFF5D72"/>
    <s v="60645800105143780"/>
    <s v="10/01/2026 15:32:23"/>
    <s v="73410"/>
    <s v="BRUNO SOUSA DIAS"/>
    <x v="2"/>
    <s v="Automóvel"/>
    <s v="ARGO"/>
    <s v="FIAT"/>
    <s v="75331003"/>
    <s v="SUPERVIA LAGOA"/>
    <s v="RIO VERDE"/>
    <s v="GO"/>
    <s v="ETANOL COMUM"/>
    <n v="340"/>
    <n v="11.23"/>
    <s v=" Km/L"/>
    <n v="32409"/>
    <n v="30.27"/>
    <n v="4.8899999999999997"/>
    <n v="148.02000000000001"/>
    <s v="0"/>
    <s v="Planejamento Operaci"/>
    <s v="Planejamento Operaci"/>
    <s v="Operacional"/>
    <m/>
    <d v="2026-01-10T00:00:00"/>
    <x v="9"/>
    <x v="1"/>
    <x v="0"/>
  </r>
  <r>
    <s v="TTR3A31"/>
    <s v="60645800106472404"/>
    <s v="10/01/2026 16:22:15"/>
    <s v="00386"/>
    <s v="RAFAEL SOUZA LIMA"/>
    <x v="53"/>
    <s v="Caminhonete"/>
    <s v="SAVEIRO CS RB MF"/>
    <s v="VW"/>
    <s v="46209914"/>
    <s v="DECIO RIO VERDE"/>
    <s v="RIO VERDE"/>
    <s v="GO"/>
    <s v="ETANOL COMUM"/>
    <n v="428"/>
    <n v="10.24"/>
    <s v=" Km/L"/>
    <n v="63939"/>
    <n v="41.78"/>
    <n v="4.79"/>
    <n v="200.13"/>
    <s v="202601101621"/>
    <s v="EXT - KSE LOCAÇOES"/>
    <s v="Planejamento Operaci"/>
    <s v="KSE LOCAÇOES"/>
    <m/>
    <d v="2026-01-10T00:00:00"/>
    <x v="9"/>
    <x v="1"/>
    <x v="12"/>
  </r>
  <r>
    <s v="TTT2H95"/>
    <s v="60645800106472477"/>
    <s v="10/01/2026 16:38:46"/>
    <s v="46440"/>
    <s v="PAULO SOUSA DIAS"/>
    <x v="63"/>
    <s v="Caminhonete"/>
    <s v="SAVEIRO CS RB MF"/>
    <s v="VW"/>
    <s v="41826312"/>
    <s v="AUTO POSTO JACARE"/>
    <s v="ACREUNA"/>
    <s v="GO"/>
    <s v="ETANOL COMUM"/>
    <n v="423"/>
    <n v="10.73"/>
    <s v=" Km/L"/>
    <n v="56349"/>
    <n v="39.42"/>
    <n v="4.8609999999999998"/>
    <n v="191.62"/>
    <s v="100159809"/>
    <s v="EXT - KSE LOCAÇOES"/>
    <s v="Planejamento Operaci"/>
    <s v="KSE LOCAÇOES"/>
    <m/>
    <d v="2026-01-10T00:00:00"/>
    <x v="9"/>
    <x v="1"/>
    <x v="12"/>
  </r>
  <r>
    <s v="TUF2B45"/>
    <s v="60645800106472420"/>
    <s v="10/01/2026 16:40:40"/>
    <s v="01318"/>
    <s v="JOAO BATISTA REIS"/>
    <x v="37"/>
    <s v="Caminhonete"/>
    <s v="SAVEIRO CS RB MF"/>
    <s v="VW"/>
    <s v="75331003"/>
    <s v="SUPERVIA LAGOA"/>
    <s v="RIO VERDE"/>
    <s v="GO"/>
    <s v="ETANOL COMUM"/>
    <n v="413"/>
    <n v="9.08"/>
    <s v=" Km/L"/>
    <n v="76424"/>
    <n v="45.46"/>
    <n v="4.8899999999999997"/>
    <n v="222.3"/>
    <s v="1"/>
    <s v="EXT - KSE LOCAÇOES"/>
    <s v="Planejamento Operaci"/>
    <s v="KSE LOCAÇOES"/>
    <m/>
    <d v="2026-01-10T00:00:00"/>
    <x v="9"/>
    <x v="1"/>
    <x v="12"/>
  </r>
  <r>
    <s v="ETE7J06"/>
    <s v="60645800106437809"/>
    <s v="10/01/2026 16:43:12"/>
    <s v="03709"/>
    <s v="NAFTALI VINICIO NEVES DE OLIVEIRA"/>
    <x v="19"/>
    <s v="Caminhão"/>
    <s v="CAMINHAO PRANCHA"/>
    <s v="FORD"/>
    <s v="41826312"/>
    <s v="AUTO POSTO JACARE"/>
    <s v="ACREUNA"/>
    <s v="GO"/>
    <s v="DIESEL S-10"/>
    <n v="0"/>
    <n v="0"/>
    <s v=" Km/L"/>
    <n v="0"/>
    <n v="109.22"/>
    <n v="5.99"/>
    <n v="654.27"/>
    <s v="100160082"/>
    <s v="EXT - SAO PEDRO"/>
    <s v="Planejamento Operaci"/>
    <s v="SAO PEDRO"/>
    <m/>
    <d v="2026-01-10T00:00:00"/>
    <x v="9"/>
    <x v="1"/>
    <x v="7"/>
  </r>
  <r>
    <s v="TLO0E87"/>
    <s v="60645800106184255"/>
    <s v="10/01/2026 17:04:40"/>
    <s v="04911"/>
    <s v="HYAGO GONÇALVES FERNANDES"/>
    <x v="43"/>
    <s v="EQUIPAMENTOS"/>
    <s v="GUINCHO LEVE"/>
    <s v="EQUIPAMENTO"/>
    <s v="87183400"/>
    <s v="MARAJO GUAPO"/>
    <s v="GUAPO"/>
    <s v="GO"/>
    <s v="DIESEL S-10"/>
    <n v="256"/>
    <n v="5.82"/>
    <s v=" Km/L"/>
    <n v="19669"/>
    <n v="44"/>
    <n v="6.04"/>
    <n v="265.76"/>
    <s v="0"/>
    <s v="EXT - LUCCA JR"/>
    <s v="Planejamento Operaci"/>
    <s v="LUCCA JR"/>
    <m/>
    <d v="2026-01-10T00:00:00"/>
    <x v="9"/>
    <x v="1"/>
    <x v="11"/>
  </r>
  <r>
    <s v="TLO0E87"/>
    <m/>
    <s v="10/01/2026 17:06:25"/>
    <m/>
    <m/>
    <x v="43"/>
    <m/>
    <m/>
    <m/>
    <m/>
    <s v="MARAJO GUAPO"/>
    <m/>
    <m/>
    <s v="ARLA-32"/>
    <s v="-"/>
    <s v="-"/>
    <s v=" Km/L"/>
    <s v="-"/>
    <n v="6.94"/>
    <m/>
    <n v="27.69"/>
    <m/>
    <m/>
    <m/>
    <m/>
    <m/>
    <d v="2026-01-10T00:00:00"/>
    <x v="9"/>
    <x v="1"/>
    <x v="11"/>
  </r>
  <r>
    <s v="TTP5B47"/>
    <s v="60645800106472110"/>
    <s v="10/01/2026 18:04:52"/>
    <s v="02396"/>
    <s v="RENATO DE ALMEIDA VIEIRA"/>
    <x v="40"/>
    <s v="Caminhonete"/>
    <s v="SAVEIRO CS RB MF"/>
    <s v="VW"/>
    <s v="07674909"/>
    <s v="AUTO POSTO INDIARA"/>
    <s v="INDIARA"/>
    <s v="GO"/>
    <s v="ETANOL COMUM"/>
    <n v="414"/>
    <n v="11.51"/>
    <s v=" Km/L"/>
    <n v="67988"/>
    <n v="35.979999999999997"/>
    <n v="4.99"/>
    <n v="179.54"/>
    <s v="11081"/>
    <s v="EXT - KSE LOCAÇOES"/>
    <s v="Planejamento Operaci"/>
    <s v="KSE LOCAÇOES"/>
    <m/>
    <d v="2026-01-10T00:00:00"/>
    <x v="9"/>
    <x v="1"/>
    <x v="12"/>
  </r>
  <r>
    <s v="TTY2C25"/>
    <s v="60645800106472430"/>
    <s v="10/01/2026 18:11:09"/>
    <s v="04689"/>
    <s v="CLEDSON MARQUES ARRUDA"/>
    <x v="38"/>
    <s v="Caminhonete"/>
    <s v="SAVEIRO CS RB MF"/>
    <s v="VW"/>
    <s v="46286315"/>
    <s v="POSTO CENTRAL"/>
    <s v="BOM JESUS"/>
    <s v="GO"/>
    <s v="ETANOL COMUM"/>
    <n v="237"/>
    <n v="9.08"/>
    <s v=" Km/L"/>
    <n v="64038"/>
    <n v="26.09"/>
    <n v="4.7910000000000004"/>
    <n v="125"/>
    <s v="1"/>
    <s v="EXT - KSE LOCAÇOES"/>
    <s v="Planejamento Operaci"/>
    <s v="KSE LOCAÇOES"/>
    <m/>
    <d v="2026-01-10T00:00:00"/>
    <x v="9"/>
    <x v="1"/>
    <x v="12"/>
  </r>
  <r>
    <s v="TFW3J34"/>
    <s v="60645800106437440"/>
    <s v="10/01/2026 19:34:58"/>
    <s v="70145"/>
    <s v="LUCAS HENRIQUE MAGALHAES DE SOUZA "/>
    <x v="49"/>
    <s v="EQUIPAMENTOS"/>
    <s v="AMBULANCIA"/>
    <s v="OUTROS"/>
    <s v="46286315"/>
    <s v="POSTO CENTRAL"/>
    <s v="BOM JESUS"/>
    <s v="GO"/>
    <s v="DIESEL S-10"/>
    <n v="255"/>
    <n v="6.63"/>
    <s v=" Km/L"/>
    <n v="11455"/>
    <n v="38.47"/>
    <n v="6.24"/>
    <n v="240.07"/>
    <s v="1"/>
    <s v="Planejamento Operaci"/>
    <s v="Planejamento Operaci"/>
    <s v="Operacional"/>
    <m/>
    <d v="2026-01-10T00:00:00"/>
    <x v="9"/>
    <x v="1"/>
    <x v="13"/>
  </r>
  <r>
    <s v="TFE9C14"/>
    <s v="60645800106437370"/>
    <s v="10/01/2026 20:06:49"/>
    <s v="01057"/>
    <s v="LUIZ HENRIQUE SOUZA RODRIGUES"/>
    <x v="51"/>
    <s v="EQUIPAMENTOS"/>
    <s v="AMBULANCIA"/>
    <s v="OUTROS"/>
    <s v="13308211"/>
    <s v="P. BANDEIRANTES"/>
    <s v="RIO VERDE"/>
    <s v="GO"/>
    <s v="DIESEL S-10"/>
    <n v="248"/>
    <n v="5.66"/>
    <s v=" Km/L"/>
    <n v="6592"/>
    <n v="43.85"/>
    <n v="6.2910000000000004"/>
    <n v="275.85000000000002"/>
    <s v="100172109"/>
    <s v="Planejamento Operaci"/>
    <s v="Planejamento Operaci"/>
    <s v="Operacional"/>
    <m/>
    <d v="2026-01-10T00:00:00"/>
    <x v="9"/>
    <x v="1"/>
    <x v="13"/>
  </r>
  <r>
    <s v="TTQ3C61"/>
    <s v="60645800106472501"/>
    <s v="10/01/2026 20:09:34"/>
    <s v="05208"/>
    <s v="CHARLES ROSA"/>
    <x v="44"/>
    <s v="Caminhonete"/>
    <s v="SAVEIRO CS RB MF"/>
    <s v="VW"/>
    <s v="45308900"/>
    <s v="POSTO LUPATINI"/>
    <s v="SANTO ANTONIO DA BARRA"/>
    <s v="GO"/>
    <s v="ETANOL COMUM"/>
    <n v="263"/>
    <n v="10.25"/>
    <s v=" Km/L"/>
    <n v="56189"/>
    <n v="25.67"/>
    <n v="4.99"/>
    <n v="128.09"/>
    <s v="0"/>
    <s v="EXT - KSE LOCAÇOES"/>
    <s v="Planejamento Operaci"/>
    <s v="KSE LOCAÇOES"/>
    <m/>
    <d v="2026-01-10T00:00:00"/>
    <x v="9"/>
    <x v="1"/>
    <x v="12"/>
  </r>
  <r>
    <s v="TTQ4C10"/>
    <s v="60645800106553930"/>
    <s v="10/01/2026 21:39:55"/>
    <s v="01227"/>
    <s v="DAILTON FERREIRA CRUVINEL"/>
    <x v="31"/>
    <s v="Caminhonete"/>
    <s v="Caminhonete S10"/>
    <s v="CHEVROLET"/>
    <s v="26406711"/>
    <s v="POSTO ZANDONADI"/>
    <s v="GUAPO"/>
    <s v="GO"/>
    <s v="DIESEL S-10"/>
    <n v="911"/>
    <n v="14.84"/>
    <s v=" Km/L"/>
    <n v="77260"/>
    <n v="61.38"/>
    <n v="6.19"/>
    <n v="379.94"/>
    <s v="100177932"/>
    <s v="Planejamento Operaci"/>
    <s v="Planejamento Operaci"/>
    <s v="INSPENCAO"/>
    <m/>
    <d v="2026-01-10T00:00:00"/>
    <x v="9"/>
    <x v="1"/>
    <x v="12"/>
  </r>
  <r>
    <s v="TFF5D72"/>
    <s v="60645800105143780"/>
    <s v="10/01/2026 21:40:06"/>
    <s v="03458"/>
    <s v="RAUL DOS SANTOS SOUSA"/>
    <x v="2"/>
    <s v="Automóvel"/>
    <s v="ARGO"/>
    <s v="FIAT"/>
    <s v="81889411"/>
    <s v="POSTO ZERO UM"/>
    <s v="RIO VERDE"/>
    <s v="GO"/>
    <s v="ETANOL COMUM"/>
    <n v="311"/>
    <n v="10.95"/>
    <s v=" Km/L"/>
    <n v="32720"/>
    <n v="28.41"/>
    <n v="4.59"/>
    <n v="130.41"/>
    <s v="0"/>
    <s v="Planejamento Operaci"/>
    <s v="Planejamento Operaci"/>
    <s v="Operacional"/>
    <m/>
    <d v="2026-01-10T00:00:00"/>
    <x v="9"/>
    <x v="1"/>
    <x v="0"/>
  </r>
  <r>
    <s v="TUF2B45"/>
    <s v="60645800106472420"/>
    <s v="10/01/2026 21:46:01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271"/>
    <n v="10.26"/>
    <s v=" Km/L"/>
    <n v="76695"/>
    <n v="26.42"/>
    <n v="4.8920000000000003"/>
    <n v="129.24"/>
    <s v="0"/>
    <s v="EXT - KSE LOCAÇOES"/>
    <s v="Planejamento Operaci"/>
    <s v="KSE LOCAÇOES"/>
    <m/>
    <d v="2026-01-10T00:00:00"/>
    <x v="9"/>
    <x v="1"/>
    <x v="12"/>
  </r>
  <r>
    <s v="TUG2C45"/>
    <s v="60645800106437770"/>
    <s v="11/01/2026 00:58:46"/>
    <s v="80560"/>
    <s v="EDMAR PEREIRA COSTA"/>
    <x v="54"/>
    <s v="Utilitário"/>
    <s v="SAVEIRO"/>
    <s v="FIAT"/>
    <s v="46209914"/>
    <s v="DECIO RIO VERDE"/>
    <s v="RIO VERDE"/>
    <s v="GO"/>
    <s v="ETANOL COMUM"/>
    <n v="457"/>
    <n v="10.31"/>
    <s v=" Km/L"/>
    <n v="70842"/>
    <n v="44.34"/>
    <n v="4.79"/>
    <n v="212.39"/>
    <s v="202601110057"/>
    <s v="EXT - KSE LOCAÇOES"/>
    <s v="Planejamento Operaci"/>
    <s v="KSE LOCAÇOES"/>
    <m/>
    <d v="2026-01-11T00:00:00"/>
    <x v="9"/>
    <x v="1"/>
    <x v="12"/>
  </r>
  <r>
    <s v="TFF5D72"/>
    <s v="60645800105143780"/>
    <s v="11/01/2026 02:28:42"/>
    <s v="03458"/>
    <s v="RAUL DOS SANTOS SOUSA"/>
    <x v="2"/>
    <s v="Automóvel"/>
    <s v="ARGO"/>
    <s v="FIAT"/>
    <s v="87183400"/>
    <s v="MARAJO GUAPO"/>
    <s v="GUAPO"/>
    <s v="GO"/>
    <s v="ETANOL COMUM"/>
    <n v="337"/>
    <n v="10.72"/>
    <s v=" Km/L"/>
    <n v="33057"/>
    <n v="31.45"/>
    <n v="4.99"/>
    <n v="156.94"/>
    <s v="0"/>
    <s v="Planejamento Operaci"/>
    <s v="Planejamento Operaci"/>
    <s v="Operacional"/>
    <m/>
    <d v="2026-01-11T00:00:00"/>
    <x v="9"/>
    <x v="1"/>
    <x v="0"/>
  </r>
  <r>
    <s v="TTR3A31"/>
    <s v="60645800106472404"/>
    <s v="11/01/2026 02:29:35"/>
    <s v="75150"/>
    <s v="PETTERSON PERIS BENJAMIN"/>
    <x v="53"/>
    <s v="Caminhonete"/>
    <s v="SAVEIRO CS RB MF"/>
    <s v="VW"/>
    <s v="46209914"/>
    <s v="DECIO RIO VERDE"/>
    <s v="RIO VERDE"/>
    <s v="GO"/>
    <s v="ETANOL COMUM"/>
    <n v="423"/>
    <n v="11.88"/>
    <s v=" Km/L"/>
    <n v="64362"/>
    <n v="35.61"/>
    <n v="4.79"/>
    <n v="170.57"/>
    <s v="202601110228"/>
    <s v="EXT - KSE LOCAÇOES"/>
    <s v="Planejamento Operaci"/>
    <s v="KSE LOCAÇOES"/>
    <m/>
    <d v="2026-01-11T00:00:00"/>
    <x v="9"/>
    <x v="1"/>
    <x v="12"/>
  </r>
  <r>
    <s v="TTT2H95"/>
    <s v="60645800106472477"/>
    <s v="11/01/2026 03:55:26"/>
    <s v="07583"/>
    <s v="DAVID BORGES DOS SANTOS"/>
    <x v="63"/>
    <s v="Caminhonete"/>
    <s v="SAVEIRO CS RB MF"/>
    <s v="VW"/>
    <s v="07674909"/>
    <s v="AUTO POSTO INDIARA"/>
    <s v="INDIARA"/>
    <s v="GO"/>
    <s v="ETANOL COMUM"/>
    <n v="461"/>
    <n v="11.14"/>
    <s v=" Km/L"/>
    <n v="56810"/>
    <n v="41.38"/>
    <n v="4.99"/>
    <n v="206.49"/>
    <s v="11084"/>
    <s v="EXT - KSE LOCAÇOES"/>
    <s v="Planejamento Operaci"/>
    <s v="KSE LOCAÇOES"/>
    <m/>
    <d v="2026-01-11T00:00:00"/>
    <x v="9"/>
    <x v="1"/>
    <x v="12"/>
  </r>
  <r>
    <s v="TTP5B47"/>
    <s v="60645800106472110"/>
    <s v="11/01/2026 05:03:30"/>
    <s v="03398"/>
    <s v="JOSIMAR VENANCIO SANTOS SILVA"/>
    <x v="40"/>
    <s v="Caminhonete"/>
    <s v="SAVEIRO CS RB MF"/>
    <s v="VW"/>
    <s v="07674911"/>
    <s v="AUTO POSTO INDIARA"/>
    <s v="INDIARA"/>
    <s v="GO"/>
    <s v="ETANOL COMUM"/>
    <n v="460"/>
    <n v="11.33"/>
    <s v=" Km/L"/>
    <n v="68448"/>
    <n v="40.61"/>
    <n v="4.99"/>
    <n v="202.64"/>
    <s v="1"/>
    <s v="EXT - KSE LOCAÇOES"/>
    <s v="Planejamento Operaci"/>
    <s v="KSE LOCAÇOES"/>
    <m/>
    <d v="2026-01-11T00:00:00"/>
    <x v="9"/>
    <x v="1"/>
    <x v="12"/>
  </r>
  <r>
    <s v="TTY2C25"/>
    <s v="60645800106472430"/>
    <s v="11/01/2026 05:17:01"/>
    <s v="03603"/>
    <s v="RAFAEL OLIVEIRA MORAIS "/>
    <x v="38"/>
    <s v="Caminhonete"/>
    <s v="SAVEIRO CS RB MF"/>
    <s v="VW"/>
    <s v="45341508"/>
    <s v="POSTO ALTO DA SERRA"/>
    <s v="ITUMBIARA"/>
    <s v="GO"/>
    <s v="ETANOL COMUM"/>
    <n v="372"/>
    <n v="10.77"/>
    <s v=" Km/L"/>
    <n v="64410"/>
    <n v="34.53"/>
    <n v="4.6399999999999997"/>
    <n v="160.21"/>
    <s v="0"/>
    <s v="EXT - KSE LOCAÇOES"/>
    <s v="Planejamento Operaci"/>
    <s v="KSE LOCAÇOES"/>
    <m/>
    <d v="2026-01-11T00:00:00"/>
    <x v="9"/>
    <x v="1"/>
    <x v="12"/>
  </r>
  <r>
    <s v="TUF2B45"/>
    <s v="60645800106472420"/>
    <s v="11/01/2026 05:38:31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280"/>
    <n v="9.4499999999999993"/>
    <s v=" Km/L"/>
    <n v="76975"/>
    <n v="29.64"/>
    <n v="4.8899999999999997"/>
    <n v="144.94"/>
    <s v="0"/>
    <s v="EXT - KSE LOCAÇOES"/>
    <s v="Planejamento Operaci"/>
    <s v="KSE LOCAÇOES"/>
    <m/>
    <d v="2026-01-11T00:00:00"/>
    <x v="9"/>
    <x v="1"/>
    <x v="12"/>
  </r>
  <r>
    <s v="TUW2D74"/>
    <s v="60645800105124310"/>
    <s v="11/01/2026 06:31:56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835"/>
    <n v="16.57"/>
    <s v=" Km/L"/>
    <n v="62440"/>
    <n v="50.39"/>
    <n v="6.49"/>
    <n v="327.01"/>
    <s v="0"/>
    <s v="Planejamento Operaci"/>
    <s v="Planejamento Operaci"/>
    <s v="Operacional"/>
    <m/>
    <d v="2026-01-11T00:00:00"/>
    <x v="9"/>
    <x v="1"/>
    <x v="12"/>
  </r>
  <r>
    <s v="TFL8I14"/>
    <s v="60645800106437530"/>
    <s v="11/01/2026 08:28:04"/>
    <s v="00951"/>
    <s v="HUGO HENRIQUE OLIVEIRA ROSA"/>
    <x v="57"/>
    <s v="EQUIPAMENTOS"/>
    <s v="AMBULANCIA"/>
    <s v="OUTROS"/>
    <s v="36645906"/>
    <s v="AUTO POSTO ESTRELA DO SUL III"/>
    <s v="ACREUNA"/>
    <s v="GO"/>
    <s v="DIESEL S-10"/>
    <n v="177"/>
    <n v="4.59"/>
    <s v=" Km/L"/>
    <n v="8506"/>
    <n v="38.58"/>
    <n v="6.2910000000000004"/>
    <n v="242.69"/>
    <s v="0"/>
    <s v="Planejamento Operaci"/>
    <s v="Planejamento Operaci"/>
    <s v="Operacional"/>
    <m/>
    <d v="2026-01-11T00:00:00"/>
    <x v="9"/>
    <x v="1"/>
    <x v="13"/>
  </r>
  <r>
    <s v="TUK2D26"/>
    <s v="60645800106553790"/>
    <s v="11/01/2026 09:25:52"/>
    <s v="32871"/>
    <s v="JOSE RICARDO SOUZA SILVA"/>
    <x v="42"/>
    <s v="Caminhonete"/>
    <s v="Caminhonete S10"/>
    <s v="CHEVROLET"/>
    <s v="75331003"/>
    <s v="SUPERVIA LAGOA"/>
    <s v="RIO VERDE"/>
    <s v="GO"/>
    <s v="DIESEL S-10"/>
    <n v="838"/>
    <n v="14.9"/>
    <s v=" Km/L"/>
    <n v="69305"/>
    <n v="56.23"/>
    <n v="6.19"/>
    <n v="348.06"/>
    <s v="0"/>
    <s v="Planejamento Operaci"/>
    <s v="Planejamento Operaci"/>
    <s v="INSPENCAO"/>
    <m/>
    <d v="2026-01-11T00:00:00"/>
    <x v="9"/>
    <x v="1"/>
    <x v="12"/>
  </r>
  <r>
    <s v="TGC9A34"/>
    <s v="60645800106437250"/>
    <s v="11/01/2026 09:35:20"/>
    <s v="70145"/>
    <s v="LUCAS HENRIQUE MAGALHAES DE SOUZA "/>
    <x v="48"/>
    <s v="EQUIPAMENTOS"/>
    <s v="AMBULANCIA"/>
    <s v="OUTROS"/>
    <s v="53081700"/>
    <s v="POSTO Z   Z SANTA MA"/>
    <s v="GUAPO"/>
    <s v="GO"/>
    <s v="DIESEL S-10"/>
    <n v="165"/>
    <n v="6.12"/>
    <s v=" Km/L"/>
    <n v="9373"/>
    <n v="26.96"/>
    <n v="5.9889999999999999"/>
    <n v="161.47"/>
    <s v="0"/>
    <s v="Planejamento Operaci"/>
    <s v="Planejamento Operaci"/>
    <s v="Operacional"/>
    <m/>
    <d v="2026-01-11T00:00:00"/>
    <x v="9"/>
    <x v="1"/>
    <x v="13"/>
  </r>
  <r>
    <s v="TIV6G27"/>
    <s v="60645800106184069"/>
    <s v="11/01/2026 09:43:20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383"/>
    <n v="6.26"/>
    <s v=" Km/L"/>
    <n v="20094"/>
    <n v="61.14"/>
    <n v="5.99"/>
    <n v="366.24"/>
    <s v="110134870"/>
    <s v="EXT - LUCCA JR"/>
    <s v="Planejamento Operaci"/>
    <s v="LUCCA JR"/>
    <m/>
    <d v="2026-01-11T00:00:00"/>
    <x v="9"/>
    <x v="1"/>
    <x v="11"/>
  </r>
  <r>
    <s v="TTQ3C61"/>
    <s v="60645800106472501"/>
    <s v="11/01/2026 09:55:08"/>
    <s v="88512"/>
    <s v="JUAREZ NEVES"/>
    <x v="44"/>
    <s v="Caminhonete"/>
    <s v="SAVEIRO CS RB MF"/>
    <s v="VW"/>
    <s v="41826312"/>
    <s v="AUTO POSTO JACARE"/>
    <s v="ACREUNA"/>
    <s v="GO"/>
    <s v="ETANOL COMUM"/>
    <n v="538"/>
    <n v="11.61"/>
    <s v=" Km/L"/>
    <n v="56727"/>
    <n v="46.32"/>
    <n v="4.8609999999999998"/>
    <n v="225.15"/>
    <s v="110135596"/>
    <s v="EXT - KSE LOCAÇOES"/>
    <s v="Planejamento Operaci"/>
    <s v="KSE LOCAÇOES"/>
    <m/>
    <d v="2026-01-11T00:00:00"/>
    <x v="9"/>
    <x v="1"/>
    <x v="12"/>
  </r>
  <r>
    <s v="TFF5D72"/>
    <s v="60645800105143780"/>
    <s v="11/01/2026 11:34:31"/>
    <s v="70214"/>
    <s v="IGOR LEMES FERNANDES"/>
    <x v="2"/>
    <s v="Automóvel"/>
    <s v="ARGO"/>
    <s v="FIAT"/>
    <s v="69494411"/>
    <s v="REDE MARAJO RIO VERD"/>
    <s v="RIO VERDE"/>
    <s v="GO"/>
    <s v="ETANOL COMUM"/>
    <n v="316"/>
    <n v="9.57"/>
    <s v=" Km/L"/>
    <n v="33373"/>
    <n v="33.03"/>
    <n v="4.5910000000000002"/>
    <n v="151.65"/>
    <s v="70214744159"/>
    <s v="Planejamento Operaci"/>
    <s v="Planejamento Operaci"/>
    <s v="Operacional"/>
    <m/>
    <d v="2026-01-11T00:00:00"/>
    <x v="9"/>
    <x v="1"/>
    <x v="0"/>
  </r>
  <r>
    <s v="TKB0E17"/>
    <s v="60645800106185180"/>
    <s v="11/01/2026 11:40:04"/>
    <s v="09179"/>
    <s v="DANIEL NASCIMENTO DOS SANTOS_x0009__x0009__x0009__x0009_"/>
    <x v="27"/>
    <s v="EQUIPAMENTOS"/>
    <s v="GUINCHO LEVE"/>
    <s v="EQUIPAMENTO"/>
    <s v="46209914"/>
    <s v="DECIO RIO VERDE"/>
    <s v="RIO VERDE"/>
    <s v="GO"/>
    <s v="DIESEL S-10"/>
    <n v="362"/>
    <n v="5.66"/>
    <s v=" Km/L"/>
    <n v="13993"/>
    <n v="64"/>
    <n v="7.42"/>
    <n v="474.88"/>
    <s v="202601111139"/>
    <s v="EXT - LUCCA JR"/>
    <s v="Planejamento Operaci"/>
    <s v="LUCCA JR"/>
    <m/>
    <d v="2026-01-11T00:00:00"/>
    <x v="9"/>
    <x v="1"/>
    <x v="11"/>
  </r>
  <r>
    <s v="TKB0E17"/>
    <m/>
    <s v="11/01/2026 11:41:06"/>
    <m/>
    <m/>
    <x v="27"/>
    <m/>
    <m/>
    <m/>
    <m/>
    <s v="DECIO RIO VERDE"/>
    <m/>
    <m/>
    <s v="ARLA-32"/>
    <s v="-"/>
    <s v="-"/>
    <s v=" Km/L"/>
    <s v="-"/>
    <n v="3.95"/>
    <m/>
    <n v="14.99"/>
    <m/>
    <m/>
    <m/>
    <m/>
    <m/>
    <d v="2026-01-11T00:00:00"/>
    <x v="9"/>
    <x v="1"/>
    <x v="11"/>
  </r>
  <r>
    <s v="TTT2H95"/>
    <s v="60645800106472477"/>
    <s v="11/01/2026 12:23:59"/>
    <s v="52982"/>
    <s v="ROBERTO ANTONIO DE MELO"/>
    <x v="63"/>
    <s v="Caminhonete"/>
    <s v="SAVEIRO CS RB MF"/>
    <s v="VW"/>
    <s v="41826312"/>
    <s v="AUTO POSTO JACARE"/>
    <s v="ACREUNA"/>
    <s v="GO"/>
    <s v="ETANOL COMUM"/>
    <n v="437"/>
    <n v="9.41"/>
    <s v=" Km/L"/>
    <n v="57247"/>
    <n v="46.43"/>
    <n v="4.8609999999999998"/>
    <n v="225.68"/>
    <s v="110144515"/>
    <s v="EXT - KSE LOCAÇOES"/>
    <s v="Planejamento Operaci"/>
    <s v="KSE LOCAÇOES"/>
    <m/>
    <d v="2026-01-11T00:00:00"/>
    <x v="9"/>
    <x v="1"/>
    <x v="12"/>
  </r>
  <r>
    <s v="TUG2C45"/>
    <s v="60645800106437770"/>
    <s v="11/01/2026 12:46:42"/>
    <s v="03782"/>
    <s v="ELVIS MESSIAS FERNANDES"/>
    <x v="54"/>
    <s v="Utilitário"/>
    <s v="SAVEIRO"/>
    <s v="FIAT"/>
    <s v="13335016"/>
    <s v="POSTO TREVO"/>
    <s v="RIO VERDE"/>
    <s v="GO"/>
    <s v="ETANOL COMUM"/>
    <n v="530"/>
    <n v="11.45"/>
    <s v=" Km/L"/>
    <n v="71372"/>
    <n v="46.27"/>
    <n v="4.99"/>
    <n v="230.91"/>
    <s v="110145959"/>
    <s v="EXT - KSE LOCAÇOES"/>
    <s v="Planejamento Operaci"/>
    <s v="KSE LOCAÇOES"/>
    <m/>
    <d v="2026-01-11T00:00:00"/>
    <x v="9"/>
    <x v="1"/>
    <x v="12"/>
  </r>
  <r>
    <s v="TTQ4C10"/>
    <s v="60645800106553930"/>
    <s v="11/01/2026 13:42:03"/>
    <s v="93910"/>
    <s v="DIVINO AVELINO DOS SANTOS"/>
    <x v="31"/>
    <s v="Caminhonete"/>
    <s v="Caminhonete S10"/>
    <s v="CHEVROLET"/>
    <s v="87183400"/>
    <s v="MARAJO GUAPO"/>
    <s v="GUAPO"/>
    <s v="GO"/>
    <s v="DIESEL S-10"/>
    <n v="909"/>
    <n v="14.88"/>
    <s v=" Km/L"/>
    <n v="78169"/>
    <n v="61.1"/>
    <n v="6.04"/>
    <n v="369.04"/>
    <s v="0"/>
    <s v="Planejamento Operaci"/>
    <s v="Planejamento Operaci"/>
    <s v="INSPENCAO"/>
    <m/>
    <d v="2026-01-11T00:00:00"/>
    <x v="9"/>
    <x v="1"/>
    <x v="12"/>
  </r>
  <r>
    <s v="TTR3A31"/>
    <s v="60645800106472404"/>
    <s v="11/01/2026 13:53:24"/>
    <s v="95143"/>
    <s v="NILDO ANTONIO DE SOUSA"/>
    <x v="53"/>
    <s v="Caminhonete"/>
    <s v="SAVEIRO CS RB MF"/>
    <s v="VW"/>
    <s v="46209914"/>
    <s v="DECIO RIO VERDE"/>
    <s v="RIO VERDE"/>
    <s v="GO"/>
    <s v="ETANOL COMUM"/>
    <n v="351"/>
    <n v="10"/>
    <s v=" Km/L"/>
    <n v="64713"/>
    <n v="35.090000000000003"/>
    <n v="4.79"/>
    <n v="168.08"/>
    <s v="202601111352"/>
    <s v="EXT - KSE LOCAÇOES"/>
    <s v="Planejamento Operaci"/>
    <s v="KSE LOCAÇOES"/>
    <m/>
    <d v="2026-01-11T00:00:00"/>
    <x v="9"/>
    <x v="1"/>
    <x v="12"/>
  </r>
  <r>
    <s v="TTY2C25"/>
    <s v="60645800106472430"/>
    <s v="11/01/2026 14:03:38"/>
    <s v="07015"/>
    <s v="EDILEIA DE SOUSA ANTUNES"/>
    <x v="38"/>
    <s v="Caminhonete"/>
    <s v="SAVEIRO CS RB MF"/>
    <s v="VW"/>
    <s v="45307105"/>
    <s v="POSTO GIRASSOL"/>
    <s v="ITUMBIARA"/>
    <s v="GO"/>
    <s v="ETANOL COMUM"/>
    <n v="369"/>
    <n v="9.75"/>
    <s v=" Km/L"/>
    <n v="64779"/>
    <n v="37.86"/>
    <n v="4.6900000000000004"/>
    <n v="177.56"/>
    <s v="110150"/>
    <s v="EXT - KSE LOCAÇOES"/>
    <s v="Planejamento Operaci"/>
    <s v="KSE LOCAÇOES"/>
    <m/>
    <d v="2026-01-11T00:00:00"/>
    <x v="9"/>
    <x v="1"/>
    <x v="12"/>
  </r>
  <r>
    <s v="TTP5B47"/>
    <s v="60645800106472110"/>
    <s v="11/01/2026 14:29:12"/>
    <s v="00149"/>
    <s v="MANOELITO METROVICH LIMA"/>
    <x v="40"/>
    <s v="Caminhonete"/>
    <s v="SAVEIRO CS RB MF"/>
    <s v="VW"/>
    <s v="75331801"/>
    <s v="DECIO CEZARINA"/>
    <s v="CEZARINA"/>
    <s v="GO"/>
    <s v="ETANOL COMUM"/>
    <n v="389"/>
    <n v="8.8000000000000007"/>
    <s v=" Km/L"/>
    <n v="68837"/>
    <n v="44.19"/>
    <n v="4.6900000000000004"/>
    <n v="207.25"/>
    <s v="202601111428"/>
    <s v="EXT - KSE LOCAÇOES"/>
    <s v="Planejamento Operaci"/>
    <s v="KSE LOCAÇOES"/>
    <m/>
    <d v="2026-01-11T00:00:00"/>
    <x v="9"/>
    <x v="1"/>
    <x v="12"/>
  </r>
  <r>
    <s v="TUF2B45"/>
    <s v="60645800106472420"/>
    <s v="11/01/2026 15:12:01"/>
    <s v="00047"/>
    <s v="KARLA THAISE SILVA CARVALHO"/>
    <x v="37"/>
    <s v="Caminhonete"/>
    <s v="SAVEIRO CS RB MF"/>
    <s v="VW"/>
    <s v="75331003"/>
    <s v="SUPERVIA LAGOA"/>
    <s v="RIO VERDE"/>
    <s v="GO"/>
    <s v="ETANOL COMUM"/>
    <n v="374"/>
    <n v="9.4700000000000006"/>
    <s v=" Km/L"/>
    <n v="77349"/>
    <n v="39.5"/>
    <n v="4.8899999999999997"/>
    <n v="193.16"/>
    <s v="0"/>
    <s v="EXT - KSE LOCAÇOES"/>
    <s v="Planejamento Operaci"/>
    <s v="KSE LOCAÇOES"/>
    <m/>
    <d v="2026-01-11T00:00:00"/>
    <x v="9"/>
    <x v="1"/>
    <x v="12"/>
  </r>
  <r>
    <s v="TFM4H34"/>
    <s v="60645800106437340"/>
    <s v="11/01/2026 16:35:48"/>
    <s v="94446"/>
    <s v="WEIDSON LELIS RIBEIRO "/>
    <x v="46"/>
    <s v="EQUIPAMENTOS"/>
    <s v="AMBULANCIA"/>
    <s v="OUTROS"/>
    <s v="46209914"/>
    <s v="DECIO RIO VERDE"/>
    <s v="RIO VERDE"/>
    <s v="GO"/>
    <s v="DIESEL S-10"/>
    <n v="394"/>
    <n v="7.05"/>
    <s v=" Km/L"/>
    <n v="6969"/>
    <n v="55.89"/>
    <n v="7.42"/>
    <n v="414.7"/>
    <s v="202601111635"/>
    <s v="Planejamento Operaci"/>
    <s v="Planejamento Operaci"/>
    <s v="Operacional"/>
    <m/>
    <d v="2026-01-11T00:00:00"/>
    <x v="9"/>
    <x v="1"/>
    <x v="13"/>
  </r>
  <r>
    <s v="TUW2D74"/>
    <s v="60645800105124310"/>
    <s v="11/01/2026 18:14:25"/>
    <s v="03339"/>
    <s v="MAYARA MARTINS DA SILVA SOUZA"/>
    <x v="35"/>
    <s v="Automóvel"/>
    <s v="CHEVROLET/S10 LS DD4"/>
    <s v="CHEVROLET"/>
    <s v="45307105"/>
    <s v="POSTO GIRASSOL"/>
    <s v="ITUMBIARA"/>
    <s v="GO"/>
    <s v="DIESEL S-10"/>
    <n v="586"/>
    <n v="15.61"/>
    <s v=" Km/L"/>
    <n v="63026"/>
    <n v="37.54"/>
    <n v="6.09"/>
    <n v="228.62"/>
    <s v="110165"/>
    <s v="Planejamento Operaci"/>
    <s v="Planejamento Operaci"/>
    <s v="Operacional"/>
    <m/>
    <d v="2026-01-11T00:00:00"/>
    <x v="9"/>
    <x v="1"/>
    <x v="12"/>
  </r>
  <r>
    <s v="TTY2C25"/>
    <s v="60645800106472430"/>
    <s v="11/01/2026 18:53:13"/>
    <s v="07015"/>
    <s v="EDILEIA DE SOUSA ANTUNES"/>
    <x v="38"/>
    <s v="Caminhonete"/>
    <s v="SAVEIRO CS RB MF"/>
    <s v="VW"/>
    <s v="45307105"/>
    <s v="POSTO GIRASSOL"/>
    <s v="ITUMBIARA"/>
    <s v="GO"/>
    <s v="ETANOL COMUM"/>
    <n v="187"/>
    <n v="10.48"/>
    <s v=" Km/L"/>
    <n v="64966"/>
    <n v="17.84"/>
    <n v="4.6900000000000004"/>
    <n v="83.67"/>
    <s v="110167"/>
    <s v="EXT - KSE LOCAÇOES"/>
    <s v="Planejamento Operaci"/>
    <s v="KSE LOCAÇOES"/>
    <m/>
    <d v="2026-01-11T00:00:00"/>
    <x v="9"/>
    <x v="1"/>
    <x v="12"/>
  </r>
  <r>
    <s v="TTQ3C61"/>
    <s v="60645800106472501"/>
    <s v="11/01/2026 18:56:34"/>
    <s v="88512"/>
    <s v="JUAREZ NEVES"/>
    <x v="44"/>
    <s v="Caminhonete"/>
    <s v="SAVEIRO CS RB MF"/>
    <s v="VW"/>
    <s v="45308900"/>
    <s v="POSTO LUPATINI"/>
    <s v="SANTO ANTONIO DA BARRA"/>
    <s v="GO"/>
    <s v="ETANOL COMUM"/>
    <n v="401"/>
    <n v="11.38"/>
    <s v=" Km/L"/>
    <n v="57128"/>
    <n v="35.229999999999997"/>
    <n v="4.99"/>
    <n v="175.8"/>
    <s v="0"/>
    <s v="EXT - KSE LOCAÇOES"/>
    <s v="Planejamento Operaci"/>
    <s v="KSE LOCAÇOES"/>
    <m/>
    <d v="2026-01-11T00:00:00"/>
    <x v="9"/>
    <x v="1"/>
    <x v="12"/>
  </r>
  <r>
    <s v="TGE1F64"/>
    <s v="60645800106437404"/>
    <s v="11/01/2026 20:01:24"/>
    <s v="70145"/>
    <s v="LUCAS HENRIQUE MAGALHAES DE SOUZA "/>
    <x v="33"/>
    <s v="Caminhonete"/>
    <s v="AMBULANCIA DUCATO"/>
    <s v="FIAT"/>
    <s v="53030006"/>
    <s v="KR TREVO"/>
    <s v="SANTA HELENA DE GOIAS"/>
    <s v="GO"/>
    <s v="DIESEL S-10"/>
    <n v="285"/>
    <n v="5.25"/>
    <s v=" Km/L"/>
    <n v="10162"/>
    <n v="54.27"/>
    <n v="6.19"/>
    <n v="335.94"/>
    <s v="110171942"/>
    <s v="Planejamento Operaci"/>
    <s v="Planejamento Operaci"/>
    <s v="Operacional"/>
    <m/>
    <d v="2026-01-11T00:00:00"/>
    <x v="9"/>
    <x v="1"/>
    <x v="13"/>
  </r>
  <r>
    <s v="TTT2H95"/>
    <s v="60645800106472477"/>
    <s v="11/01/2026 20:03:29"/>
    <s v="05806"/>
    <s v="JOSE EMERSON LEITE DOS SANTOS"/>
    <x v="63"/>
    <s v="Caminhonete"/>
    <s v="SAVEIRO CS RB MF"/>
    <s v="VW"/>
    <s v="07674909"/>
    <s v="AUTO POSTO INDIARA"/>
    <s v="INDIARA"/>
    <s v="GO"/>
    <s v="ETANOL COMUM"/>
    <n v="316"/>
    <n v="9.1199999999999992"/>
    <s v=" Km/L"/>
    <n v="57563"/>
    <n v="34.659999999999997"/>
    <n v="4.99"/>
    <n v="172.95"/>
    <s v="11090"/>
    <s v="EXT - KSE LOCAÇOES"/>
    <s v="Planejamento Operaci"/>
    <s v="KSE LOCAÇOES"/>
    <m/>
    <d v="2026-01-11T00:00:00"/>
    <x v="9"/>
    <x v="1"/>
    <x v="12"/>
  </r>
  <r>
    <s v="TFY2H52"/>
    <s v="60645800105143790"/>
    <s v="11/01/2026 20:47:20"/>
    <s v="70093"/>
    <s v="CLAUDSTONE DOS REIS MENDES JUNIOR"/>
    <x v="13"/>
    <s v="Automóvel"/>
    <s v="ARGO"/>
    <s v="FIAT"/>
    <s v="53016704"/>
    <s v="POSTO GATO PRETO"/>
    <s v="GOIANIA"/>
    <s v="GO"/>
    <s v="ETANOL COMUM"/>
    <n v="291"/>
    <n v="7.54"/>
    <s v=" Km/L"/>
    <n v="11909"/>
    <n v="38.57"/>
    <n v="5.2409999999999997"/>
    <n v="202.15"/>
    <s v="0"/>
    <s v="Planejamento Operaci"/>
    <s v="Planejamento Operaci"/>
    <s v="Operacional"/>
    <m/>
    <d v="2026-01-11T00:00:00"/>
    <x v="9"/>
    <x v="1"/>
    <x v="3"/>
  </r>
  <r>
    <s v="TFF5D72"/>
    <s v="60645800105143780"/>
    <s v="11/01/2026 20:53:39"/>
    <s v="03102"/>
    <s v="EDES GONÇALVES DA SILVA"/>
    <x v="2"/>
    <s v="Automóvel"/>
    <s v="ARGO"/>
    <s v="FIAT"/>
    <s v="13335016"/>
    <s v="POSTO TREVO"/>
    <s v="RIO VERDE"/>
    <s v="GO"/>
    <s v="ETANOL COMUM"/>
    <n v="326"/>
    <n v="9.4700000000000006"/>
    <s v=" Km/L"/>
    <n v="33699"/>
    <n v="34.43"/>
    <n v="4.99"/>
    <n v="171.81"/>
    <s v="110175185"/>
    <s v="Planejamento Operaci"/>
    <s v="Planejamento Operaci"/>
    <s v="Operacional"/>
    <m/>
    <d v="2026-01-11T00:00:00"/>
    <x v="9"/>
    <x v="1"/>
    <x v="0"/>
  </r>
  <r>
    <s v="TTP5B47"/>
    <s v="60645800106472110"/>
    <s v="11/01/2026 21:26:52"/>
    <s v="99531"/>
    <s v="RODRIGO RODRIGUES BARROS"/>
    <x v="40"/>
    <s v="Caminhonete"/>
    <s v="SAVEIRO CS RB MF"/>
    <s v="VW"/>
    <s v="75331801"/>
    <s v="DECIO CEZARINA"/>
    <s v="CEZARINA"/>
    <s v="GO"/>
    <s v="ETANOL COMUM"/>
    <n v="386"/>
    <n v="9.23"/>
    <s v=" Km/L"/>
    <n v="69223"/>
    <n v="41.83"/>
    <n v="4.6900000000000004"/>
    <n v="196.18"/>
    <s v="202601112126"/>
    <s v="EXT - KSE LOCAÇOES"/>
    <s v="Planejamento Operaci"/>
    <s v="KSE LOCAÇOES"/>
    <m/>
    <d v="2026-01-11T00:00:00"/>
    <x v="9"/>
    <x v="1"/>
    <x v="12"/>
  </r>
  <r>
    <s v="TUG2C45"/>
    <s v="60645800106437770"/>
    <s v="11/01/2026 22:26:40"/>
    <s v="02025"/>
    <s v="TIAGO PEREIRA SANTOS"/>
    <x v="54"/>
    <s v="Utilitário"/>
    <s v="SAVEIRO"/>
    <s v="FIAT"/>
    <s v="13335016"/>
    <s v="POSTO TREVO"/>
    <s v="RIO VERDE"/>
    <s v="GO"/>
    <s v="ETANOL COMUM"/>
    <n v="400"/>
    <n v="10.99"/>
    <s v=" Km/L"/>
    <n v="71772"/>
    <n v="36.4"/>
    <n v="4.99"/>
    <n v="181.65"/>
    <s v="110180762"/>
    <s v="EXT - KSE LOCAÇOES"/>
    <s v="Planejamento Operaci"/>
    <s v="KSE LOCAÇOES"/>
    <m/>
    <d v="2026-01-11T00:00:00"/>
    <x v="9"/>
    <x v="1"/>
    <x v="12"/>
  </r>
  <r>
    <s v="TUF2B45"/>
    <s v="60645800106472420"/>
    <s v="11/01/2026 23:34:59"/>
    <s v="03398"/>
    <s v="JOSIMAR VENANCIO SANTOS SILVA"/>
    <x v="37"/>
    <s v="Caminhonete"/>
    <s v="SAVEIRO CS RB MF"/>
    <s v="VW"/>
    <s v="75331003"/>
    <s v="SUPERVIA LAGOA"/>
    <s v="RIO VERDE"/>
    <s v="GO"/>
    <s v="ETANOL COMUM"/>
    <n v="358"/>
    <n v="10.050000000000001"/>
    <s v=" Km/L"/>
    <n v="77707"/>
    <n v="35.619999999999997"/>
    <n v="4.8899999999999997"/>
    <n v="174.19"/>
    <s v="0"/>
    <s v="EXT - KSE LOCAÇOES"/>
    <s v="Planejamento Operaci"/>
    <s v="KSE LOCAÇOES"/>
    <m/>
    <d v="2026-01-11T00:00:00"/>
    <x v="9"/>
    <x v="1"/>
    <x v="12"/>
  </r>
  <r>
    <s v="TTR3A31"/>
    <s v="60645800106472404"/>
    <s v="12/01/2026 03:49:32"/>
    <s v="01836"/>
    <s v="DANILLO ROSA CARDOSO"/>
    <x v="53"/>
    <s v="Caminhonete"/>
    <s v="SAVEIRO CS RB MF"/>
    <s v="VW"/>
    <s v="46209914"/>
    <s v="DECIO RIO VERDE"/>
    <s v="RIO VERDE"/>
    <s v="GO"/>
    <s v="ETANOL COMUM"/>
    <n v="355"/>
    <n v="8.4"/>
    <s v=" Km/L"/>
    <n v="65068"/>
    <n v="42.24"/>
    <n v="4.79"/>
    <n v="202.33"/>
    <s v="202601120348"/>
    <s v="EXT - KSE LOCAÇOES"/>
    <s v="Planejamento Operaci"/>
    <s v="KSE LOCAÇOES"/>
    <m/>
    <d v="2026-01-12T00:00:00"/>
    <x v="9"/>
    <x v="1"/>
    <x v="12"/>
  </r>
  <r>
    <s v="TUK2D26"/>
    <s v="60645800106553790"/>
    <s v="12/01/2026 04:00:13"/>
    <s v="70552"/>
    <s v="ARMANDO DA SILVA OLIVIEIRA NETO"/>
    <x v="42"/>
    <s v="Caminhonete"/>
    <s v="Caminhonete S10"/>
    <s v="CHEVROLET"/>
    <s v="13335016"/>
    <s v="POSTO TREVO"/>
    <s v="RIO VERDE"/>
    <s v="GO"/>
    <s v="DIESEL S-10"/>
    <n v="932"/>
    <n v="15.34"/>
    <s v=" Km/L"/>
    <n v="70237"/>
    <n v="60.77"/>
    <n v="6.19"/>
    <n v="376.18"/>
    <s v="120114351"/>
    <s v="Planejamento Operaci"/>
    <s v="Planejamento Operaci"/>
    <s v="INSPENCAO"/>
    <m/>
    <d v="2026-01-12T00:00:00"/>
    <x v="9"/>
    <x v="1"/>
    <x v="12"/>
  </r>
  <r>
    <s v="TFF5D72"/>
    <s v="60645800105143780"/>
    <s v="12/01/2026 04:36:31"/>
    <s v="03102"/>
    <s v="EDES GONÇALVES DA SILVA"/>
    <x v="2"/>
    <s v="Automóvel"/>
    <s v="ARGO"/>
    <s v="FIAT"/>
    <s v="07674909"/>
    <s v="AUTO POSTO INDIARA"/>
    <s v="INDIARA"/>
    <s v="GO"/>
    <s v="ETANOL COMUM"/>
    <n v="264"/>
    <n v="11.37"/>
    <s v=" Km/L"/>
    <n v="33963"/>
    <n v="23.21"/>
    <n v="5.19"/>
    <n v="120.46"/>
    <s v="11091"/>
    <s v="Planejamento Operaci"/>
    <s v="Planejamento Operaci"/>
    <s v="Operacional"/>
    <m/>
    <d v="2026-01-12T00:00:00"/>
    <x v="9"/>
    <x v="1"/>
    <x v="0"/>
  </r>
  <r>
    <s v="TTQ3C61"/>
    <s v="60645800106472501"/>
    <s v="12/01/2026 04:45:41"/>
    <s v="75150"/>
    <s v="PETTERSON PERIS BENJAMIN"/>
    <x v="44"/>
    <s v="Caminhonete"/>
    <s v="SAVEIRO CS RB MF"/>
    <s v="VW"/>
    <s v="46209914"/>
    <s v="DECIO RIO VERDE"/>
    <s v="RIO VERDE"/>
    <s v="GO"/>
    <s v="ETANOL COMUM"/>
    <n v="442"/>
    <n v="11.08"/>
    <s v=" Km/L"/>
    <n v="57570"/>
    <n v="39.880000000000003"/>
    <n v="4.79"/>
    <n v="191.03"/>
    <s v="202601120444"/>
    <s v="EXT - KSE LOCAÇOES"/>
    <s v="Planejamento Operaci"/>
    <s v="KSE LOCAÇOES"/>
    <m/>
    <d v="2026-01-12T00:00:00"/>
    <x v="9"/>
    <x v="1"/>
    <x v="12"/>
  </r>
  <r>
    <s v="TTQ4C10"/>
    <s v="60645800106553930"/>
    <s v="12/01/2026 05:39:27"/>
    <s v="03095"/>
    <s v="MICHELL ALMEIDA SANTANA"/>
    <x v="31"/>
    <s v="Caminhonete"/>
    <s v="Caminhonete S10"/>
    <s v="CHEVROLET"/>
    <s v="53081700"/>
    <s v="POSTO Z   Z SANTA MA"/>
    <s v="GUAPO"/>
    <s v="GO"/>
    <s v="DIESEL S-10"/>
    <n v="777"/>
    <n v="16.100000000000001"/>
    <s v=" Km/L"/>
    <n v="78946"/>
    <n v="48.26"/>
    <n v="5.9889999999999999"/>
    <n v="289.05"/>
    <s v="0"/>
    <s v="Planejamento Operaci"/>
    <s v="Planejamento Operaci"/>
    <s v="INSPENCAO"/>
    <m/>
    <d v="2026-01-12T00:00:00"/>
    <x v="9"/>
    <x v="1"/>
    <x v="12"/>
  </r>
  <r>
    <s v="TTY2C25"/>
    <s v="60645800106472430"/>
    <s v="12/01/2026 06:39:55"/>
    <s v="05644"/>
    <s v="GEOVANE SEVERIANO DA SILVA"/>
    <x v="38"/>
    <s v="Caminhonete"/>
    <s v="SAVEIRO CS RB MF"/>
    <s v="VW"/>
    <s v="46286315"/>
    <s v="POSTO CENTRAL"/>
    <s v="BOM JESUS"/>
    <s v="GO"/>
    <s v="ETANOL COMUM"/>
    <n v="414"/>
    <n v="12.63"/>
    <s v=" Km/L"/>
    <n v="65380"/>
    <n v="32.78"/>
    <n v="4.79"/>
    <n v="157.03"/>
    <s v="1"/>
    <s v="EXT - KSE LOCAÇOES"/>
    <s v="Planejamento Operaci"/>
    <s v="KSE LOCAÇOES"/>
    <m/>
    <d v="2026-01-12T00:00:00"/>
    <x v="9"/>
    <x v="1"/>
    <x v="12"/>
  </r>
  <r>
    <s v="FKM6D96"/>
    <s v="60645800105124347"/>
    <s v="12/01/2026 06:50:44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87.89"/>
    <n v="5.99"/>
    <n v="526.49"/>
    <s v="120124499"/>
    <s v="EXT - SAO PEDRO"/>
    <s v="Planejamento Operaci"/>
    <s v="SAO PEDRO"/>
    <m/>
    <d v="2026-01-12T00:00:00"/>
    <x v="9"/>
    <x v="1"/>
    <x v="7"/>
  </r>
  <r>
    <s v="FKM6D96"/>
    <m/>
    <s v="12/01/2026 06:50:44"/>
    <m/>
    <m/>
    <x v="67"/>
    <m/>
    <m/>
    <m/>
    <m/>
    <s v="AUTO POSTO JACARE"/>
    <m/>
    <m/>
    <s v="ARLA-32"/>
    <n v="0"/>
    <n v="0"/>
    <s v=" Km/L"/>
    <n v="0"/>
    <n v="10.83"/>
    <m/>
    <n v="35.770000000000003"/>
    <m/>
    <m/>
    <m/>
    <m/>
    <m/>
    <d v="2026-01-12T00:00:00"/>
    <x v="9"/>
    <x v="1"/>
    <x v="7"/>
  </r>
  <r>
    <s v="TFP3B22"/>
    <s v="60645800105143720"/>
    <s v="12/01/2026 06:52:27"/>
    <s v="02769"/>
    <s v="ANDRE LUIS PAULINO"/>
    <x v="6"/>
    <s v="Automóvel"/>
    <s v="ARGO"/>
    <s v="FIAT"/>
    <s v="92250803"/>
    <s v="AUTO POSTO ESPLANADA"/>
    <s v="GOIATUBA"/>
    <s v="GO"/>
    <s v="ETANOL COMUM"/>
    <n v="327"/>
    <n v="8.82"/>
    <s v=" Km/L"/>
    <n v="38909"/>
    <n v="37.07"/>
    <n v="4.9909999999999997"/>
    <n v="185.02"/>
    <s v="120124687"/>
    <s v="Planejamento Operaci"/>
    <s v="Planejamento Operaci"/>
    <s v="Operacional"/>
    <m/>
    <d v="2026-01-12T00:00:00"/>
    <x v="9"/>
    <x v="1"/>
    <x v="4"/>
  </r>
  <r>
    <s v="TTT2H95"/>
    <s v="60645800106472477"/>
    <s v="12/01/2026 07:15:50"/>
    <s v="52982"/>
    <s v="ROBERTO ANTONIO DE MELO"/>
    <x v="63"/>
    <s v="Caminhonete"/>
    <s v="SAVEIRO CS RB MF"/>
    <s v="VW"/>
    <s v="41826312"/>
    <s v="AUTO POSTO JACARE"/>
    <s v="ACREUNA"/>
    <s v="GO"/>
    <s v="ETANOL COMUM"/>
    <n v="527"/>
    <n v="11.82"/>
    <s v=" Km/L"/>
    <n v="58090"/>
    <n v="44.6"/>
    <n v="4.8600000000000003"/>
    <n v="216.76"/>
    <s v="120126040"/>
    <s v="EXT - KSE LOCAÇOES"/>
    <s v="Planejamento Operaci"/>
    <s v="KSE LOCAÇOES"/>
    <m/>
    <d v="2026-01-12T00:00:00"/>
    <x v="9"/>
    <x v="1"/>
    <x v="12"/>
  </r>
  <r>
    <s v="TGM2I26"/>
    <s v="60645800106437620"/>
    <s v="12/01/2026 07:25:22"/>
    <s v="59226"/>
    <s v="PASCHOAL FAVORITTO DE QUEIROZ"/>
    <x v="52"/>
    <s v="Utilitário"/>
    <s v="FIORINO"/>
    <s v="FIAT"/>
    <s v="69479601"/>
    <s v="REDE SANTA LUZIA X"/>
    <s v="GOIANIA"/>
    <s v="GO"/>
    <s v="ETANOL COMUM"/>
    <n v="309"/>
    <n v="6.12"/>
    <s v=" Km/L"/>
    <n v="12388"/>
    <n v="50.47"/>
    <n v="5.27"/>
    <n v="265.98"/>
    <s v="167893"/>
    <s v="EXT - KSE LOCAÇOES"/>
    <s v="Planejamento Operaci"/>
    <s v="Operacional"/>
    <m/>
    <d v="2026-01-12T00:00:00"/>
    <x v="9"/>
    <x v="1"/>
    <x v="5"/>
  </r>
  <r>
    <s v="TTP5B47"/>
    <s v="60645800106472110"/>
    <s v="12/01/2026 07:43:25"/>
    <s v="00149"/>
    <s v="MANOELITO METROVICH LIMA"/>
    <x v="40"/>
    <s v="Caminhonete"/>
    <s v="SAVEIRO CS RB MF"/>
    <s v="VW"/>
    <s v="75331801"/>
    <s v="DECIO CEZARINA"/>
    <s v="CEZARINA"/>
    <s v="GO"/>
    <s v="ETANOL COMUM"/>
    <n v="415"/>
    <n v="9.67"/>
    <s v=" Km/L"/>
    <n v="69638"/>
    <n v="42.93"/>
    <n v="4.6900000000000004"/>
    <n v="201.34"/>
    <s v="202601120742"/>
    <s v="EXT - KSE LOCAÇOES"/>
    <s v="Planejamento Operaci"/>
    <s v="KSE LOCAÇOES"/>
    <m/>
    <d v="2026-01-12T00:00:00"/>
    <x v="9"/>
    <x v="1"/>
    <x v="12"/>
  </r>
  <r>
    <s v="TFP9I32"/>
    <s v="60645800105143819"/>
    <s v="12/01/2026 07:51:03"/>
    <s v="33861"/>
    <s v="FERNANDO DOS REIS GONÇALVES"/>
    <x v="7"/>
    <s v="Automóvel"/>
    <s v="ARGO"/>
    <s v="FIAT"/>
    <s v="36603412"/>
    <s v="POSTO DO RATINHO"/>
    <s v="GOIANIA"/>
    <s v="GO"/>
    <s v="ETANOL COMUM"/>
    <n v="336"/>
    <n v="8.5399999999999991"/>
    <s v=" Km/L"/>
    <n v="20384"/>
    <n v="39.36"/>
    <n v="5.7690000000000001"/>
    <n v="227.05"/>
    <s v="1"/>
    <s v="Planejamento Operaci"/>
    <s v="Planejamento Operaci"/>
    <s v="Operacional"/>
    <m/>
    <d v="2026-01-12T00:00:00"/>
    <x v="9"/>
    <x v="1"/>
    <x v="4"/>
  </r>
  <r>
    <s v="TFS3C72"/>
    <s v="60645800105143738"/>
    <s v="12/01/2026 08:10:08"/>
    <s v="00271"/>
    <s v="HEDER OLIVEIRA SANTANA"/>
    <x v="9"/>
    <s v="Automóvel"/>
    <s v="ARGO"/>
    <s v="FIAT"/>
    <s v="13308211"/>
    <s v="P. BANDEIRANTES"/>
    <s v="RIO VERDE"/>
    <s v="GO"/>
    <s v="ETANOL COMUM"/>
    <n v="335"/>
    <n v="8.25"/>
    <s v=" Km/L"/>
    <n v="65908"/>
    <n v="40.6"/>
    <n v="4.79"/>
    <n v="194.46"/>
    <s v="120129222"/>
    <s v="Planejamento Operaci"/>
    <s v="Planejamento Operaci"/>
    <s v="Operacional"/>
    <m/>
    <d v="2026-01-12T00:00:00"/>
    <x v="9"/>
    <x v="1"/>
    <x v="4"/>
  </r>
  <r>
    <s v="TUG2C45"/>
    <s v="60645800106437770"/>
    <s v="12/01/2026 08:53:50"/>
    <s v="03782"/>
    <s v="ELVIS MESSIAS FERNANDES"/>
    <x v="54"/>
    <s v="Utilitário"/>
    <s v="SAVEIRO"/>
    <s v="FIAT"/>
    <s v="13335016"/>
    <s v="POSTO TREVO"/>
    <s v="RIO VERDE"/>
    <s v="GO"/>
    <s v="ETANOL COMUM"/>
    <n v="481"/>
    <n v="12.62"/>
    <s v=" Km/L"/>
    <n v="72253"/>
    <n v="38.1"/>
    <n v="4.99"/>
    <n v="190.13"/>
    <s v="120131988"/>
    <s v="EXT - KSE LOCAÇOES"/>
    <s v="Planejamento Operaci"/>
    <s v="KSE LOCAÇOES"/>
    <m/>
    <d v="2026-01-12T00:00:00"/>
    <x v="9"/>
    <x v="1"/>
    <x v="12"/>
  </r>
  <r>
    <s v="TIV6G27"/>
    <s v="60645800106184069"/>
    <s v="12/01/2026 09:48:52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418"/>
    <n v="6.26"/>
    <s v=" Km/L"/>
    <n v="20512"/>
    <n v="66.78"/>
    <n v="5.99"/>
    <n v="400.02"/>
    <s v="120135213"/>
    <s v="EXT - LUCCA JR"/>
    <s v="Planejamento Operaci"/>
    <s v="LUCCA JR"/>
    <m/>
    <d v="2026-01-12T00:00:00"/>
    <x v="9"/>
    <x v="1"/>
    <x v="11"/>
  </r>
  <r>
    <s v="TIV6G27"/>
    <m/>
    <s v="12/01/2026 09:48:52"/>
    <m/>
    <m/>
    <x v="30"/>
    <m/>
    <m/>
    <m/>
    <m/>
    <s v="AUTO POSTO JACARE"/>
    <m/>
    <m/>
    <s v="ARLA-32"/>
    <s v="-"/>
    <s v="-"/>
    <s v=" Km/L"/>
    <s v="-"/>
    <n v="6.01"/>
    <m/>
    <n v="19.86"/>
    <m/>
    <m/>
    <m/>
    <m/>
    <m/>
    <d v="2026-01-12T00:00:00"/>
    <x v="9"/>
    <x v="1"/>
    <x v="11"/>
  </r>
  <r>
    <s v="IMP0001"/>
    <s v="60645800105124150"/>
    <s v="12/01/2026 10:31:52"/>
    <s v="89049"/>
    <s v="VALDEIR JOSE CORREIA"/>
    <x v="19"/>
    <s v="EQUIPAMENTOS"/>
    <s v="IMPLEMENTOS"/>
    <s v="OUTROS"/>
    <s v="87183400"/>
    <s v="MARAJO GUAPO"/>
    <s v="GUAPO"/>
    <s v="GO"/>
    <s v="GASOLINA COMUM"/>
    <n v="0"/>
    <n v="0"/>
    <s v=" Km/L"/>
    <n v="0"/>
    <n v="20.49"/>
    <n v="6.29"/>
    <n v="128.88"/>
    <s v="0"/>
    <s v="EXT - SAO PEDRO"/>
    <s v="Planejamento Operaci"/>
    <s v="SAO PEDRO"/>
    <m/>
    <d v="2026-01-12T00:00:00"/>
    <x v="9"/>
    <x v="1"/>
    <x v="7"/>
  </r>
  <r>
    <s v="TFF6I82"/>
    <s v="60645800105143800"/>
    <s v="12/01/2026 10:41:29"/>
    <s v="11093"/>
    <s v="MARCELO PAIXÃO FILHO"/>
    <x v="62"/>
    <s v="Automóvel"/>
    <s v="ARGO"/>
    <s v="FIAT"/>
    <s v="36603412"/>
    <s v="POSTO DO RATINHO"/>
    <s v="GOIANIA"/>
    <s v="GO"/>
    <s v="ETANOL COMUM"/>
    <n v="267"/>
    <n v="7.45"/>
    <s v=" Km/L"/>
    <n v="27079"/>
    <n v="35.840000000000003"/>
    <n v="5.7709999999999999"/>
    <n v="206.85"/>
    <s v="1"/>
    <s v="Planejamento Operaci"/>
    <s v="Planejamento Operaci"/>
    <s v="Operacional"/>
    <m/>
    <d v="2026-01-12T00:00:00"/>
    <x v="9"/>
    <x v="1"/>
    <x v="2"/>
  </r>
  <r>
    <s v="TFU6C04"/>
    <s v="60645800106437493"/>
    <s v="12/01/2026 11:34:26"/>
    <s v="87351"/>
    <s v="CLEYTON GARCIA MOREIRA"/>
    <x v="50"/>
    <s v="EQUIPAMENTOS"/>
    <s v="AMBULANCIA"/>
    <s v="OUTROS"/>
    <s v="46225718"/>
    <s v="POSTO MARIA JOAO"/>
    <s v="ITUMBIARA"/>
    <s v="GO"/>
    <s v="DIESEL S-10"/>
    <n v="188"/>
    <n v="2.09"/>
    <s v=" Km/L"/>
    <n v="7224"/>
    <n v="90"/>
    <n v="6.4"/>
    <n v="576"/>
    <s v="1"/>
    <s v="Planejamento Operaci"/>
    <s v="Planejamento Operaci"/>
    <s v="Operacional"/>
    <m/>
    <d v="2026-01-12T00:00:00"/>
    <x v="9"/>
    <x v="1"/>
    <x v="13"/>
  </r>
  <r>
    <s v="TFE9C14"/>
    <s v="60645800106437370"/>
    <s v="12/01/2026 11:38:01"/>
    <s v="02785"/>
    <s v="JOHNNY XAVIER SILVA"/>
    <x v="51"/>
    <s v="EQUIPAMENTOS"/>
    <s v="AMBULANCIA"/>
    <s v="OUTROS"/>
    <s v="13335016"/>
    <s v="POSTO TREVO"/>
    <s v="RIO VERDE"/>
    <s v="GO"/>
    <s v="GASOLINA COMUM"/>
    <s v="-"/>
    <s v="-"/>
    <s v=" Km/L"/>
    <s v="-"/>
    <n v="1.05"/>
    <n v="6.524"/>
    <n v="6.85"/>
    <s v="120141840"/>
    <s v="Planejamento Operaci"/>
    <s v="Planejamento Operaci"/>
    <s v="Operacional"/>
    <m/>
    <d v="2026-01-12T00:00:00"/>
    <x v="9"/>
    <x v="1"/>
    <x v="13"/>
  </r>
  <r>
    <s v="TJP1H27"/>
    <s v="60645800106439607"/>
    <s v="12/01/2026 12:07:46"/>
    <s v="02910"/>
    <s v="EMERSON CRISTIANO DA SILVEIRA"/>
    <x v="58"/>
    <s v="EQUIPAMENTOS"/>
    <s v="GUINCHO LEVE"/>
    <s v="EQUIPAMENTO"/>
    <s v="45364511"/>
    <s v="AUTO POSTO CERRADO 4"/>
    <s v="ITUMBIARA"/>
    <s v="GO"/>
    <s v="DIESEL S-10"/>
    <n v="319"/>
    <n v="3.86"/>
    <s v=" Km/L"/>
    <n v="12205"/>
    <n v="82.57"/>
    <n v="5.69"/>
    <n v="469.82"/>
    <s v="374425"/>
    <s v="EXT - LUCCA JR"/>
    <s v="Planejamento Operaci"/>
    <s v="LUCCA JR"/>
    <m/>
    <d v="2026-01-12T00:00:00"/>
    <x v="9"/>
    <x v="1"/>
    <x v="11"/>
  </r>
  <r>
    <s v="TFN3B64"/>
    <s v="60645800106437477"/>
    <s v="12/01/2026 12:21:21"/>
    <s v="00316"/>
    <s v="MARCOS HENRIQUE SILVA"/>
    <x v="47"/>
    <s v="EQUIPAMENTOS"/>
    <s v="AMBULANCIA"/>
    <s v="OUTROS"/>
    <s v="46286315"/>
    <s v="POSTO CENTRAL"/>
    <s v="BOM JESUS"/>
    <s v="GO"/>
    <s v="DIESEL S-10"/>
    <n v="215"/>
    <n v="5.17"/>
    <s v=" Km/L"/>
    <n v="4741"/>
    <n v="41.56"/>
    <n v="6.24"/>
    <n v="259.33999999999997"/>
    <s v="0"/>
    <s v="Planejamento Operaci"/>
    <s v="Planejamento Operaci"/>
    <s v="Operacional"/>
    <m/>
    <d v="2026-01-12T00:00:00"/>
    <x v="9"/>
    <x v="1"/>
    <x v="13"/>
  </r>
  <r>
    <s v="JHQ4B46"/>
    <s v="60645800105124177"/>
    <s v="12/01/2026 12:57:11"/>
    <s v="43356"/>
    <s v="JOSE ALECRIM DA SILVA"/>
    <x v="19"/>
    <s v="Caminhão"/>
    <s v="17-220/17-220"/>
    <s v="VW"/>
    <s v="45364511"/>
    <s v="AUTO POSTO CERRADO 4"/>
    <s v="ITUMBIARA"/>
    <s v="GO"/>
    <s v="DIESEL COMUM"/>
    <n v="0"/>
    <n v="0"/>
    <s v=" Km/L"/>
    <n v="0"/>
    <n v="261.43"/>
    <n v="5.59"/>
    <n v="1461.39"/>
    <s v="374438"/>
    <s v="EXT - SAO PEDRO"/>
    <s v="Planejamento Operaci"/>
    <s v="SAO PEDRO"/>
    <m/>
    <d v="2026-01-12T00:00:00"/>
    <x v="9"/>
    <x v="1"/>
    <x v="7"/>
  </r>
  <r>
    <s v="TTG6C15"/>
    <s v="60645800106437736"/>
    <s v="12/01/2026 13:14:31"/>
    <s v="07928"/>
    <s v="JOÃO PAULO SILVA TAVARES"/>
    <x v="64"/>
    <s v="Utilitário"/>
    <s v="SAVEIRO"/>
    <s v="FIAT"/>
    <s v="45341508"/>
    <s v="POSTO ALTO DA SERRA"/>
    <s v="ITUMBIARA"/>
    <s v="GO"/>
    <s v="ETANOL COMUM"/>
    <n v="404"/>
    <n v="11.58"/>
    <s v=" Km/L"/>
    <n v="39686"/>
    <n v="34.880000000000003"/>
    <n v="4.6399999999999997"/>
    <n v="161.85"/>
    <s v="0"/>
    <s v="EXT - KSE LOCAÇOES"/>
    <s v="Planejamento Operaci"/>
    <s v="KSE LOCAÇOES"/>
    <m/>
    <d v="2026-01-12T00:00:00"/>
    <x v="9"/>
    <x v="1"/>
    <x v="1"/>
  </r>
  <r>
    <s v="TFE6B22"/>
    <s v="60645800105143762"/>
    <s v="12/01/2026 13:47:41"/>
    <s v="03608"/>
    <s v="WEIDER DA SILVA RODRIGUES"/>
    <x v="1"/>
    <s v="Automóvel"/>
    <s v="ARGO"/>
    <s v="FIAT"/>
    <s v="46247807"/>
    <s v="CD AUTO POSTO"/>
    <s v="PONTALINA"/>
    <s v="GO"/>
    <s v="ETANOL COMUM"/>
    <n v="341"/>
    <n v="8.7100000000000009"/>
    <s v=" Km/L"/>
    <n v="39954"/>
    <n v="39.14"/>
    <n v="5.1100000000000003"/>
    <n v="200.02"/>
    <s v="0"/>
    <s v="Planejamento Operaci"/>
    <s v="Planejamento Operaci"/>
    <s v="Operacional"/>
    <m/>
    <d v="2026-01-12T00:00:00"/>
    <x v="9"/>
    <x v="1"/>
    <x v="1"/>
  </r>
  <r>
    <s v="TTR3A31"/>
    <s v="60645800106472404"/>
    <s v="12/01/2026 13:58:17"/>
    <s v="95143"/>
    <s v="NILDO ANTONIO DE SOUSA"/>
    <x v="53"/>
    <s v="Caminhonete"/>
    <s v="SAVEIRO CS RB MF"/>
    <s v="VW"/>
    <s v="46209914"/>
    <s v="DECIO RIO VERDE"/>
    <s v="RIO VERDE"/>
    <s v="GO"/>
    <s v="ETANOL COMUM"/>
    <n v="401"/>
    <n v="9.5500000000000007"/>
    <s v=" Km/L"/>
    <n v="65469"/>
    <n v="41.98"/>
    <n v="4.79"/>
    <n v="201.08"/>
    <s v="202601121357"/>
    <s v="EXT - KSE LOCAÇOES"/>
    <s v="Planejamento Operaci"/>
    <s v="KSE LOCAÇOES"/>
    <m/>
    <d v="2026-01-12T00:00:00"/>
    <x v="9"/>
    <x v="1"/>
    <x v="12"/>
  </r>
  <r>
    <s v="QSW6J59"/>
    <s v="60645800106460000"/>
    <s v="12/01/2026 15:04:26"/>
    <s v="02763"/>
    <s v="JENIVALDO JESUS MATOS"/>
    <x v="28"/>
    <s v="EQUIPAMENTOS"/>
    <s v="CAMINHÃO PIPA"/>
    <s v="OUTROS"/>
    <s v="41826312"/>
    <s v="AUTO POSTO JACARE"/>
    <s v="ACREUNA"/>
    <s v="GO"/>
    <s v="DIESEL S-10"/>
    <n v="272"/>
    <n v="3.58"/>
    <s v=" Km/L"/>
    <n v="14098"/>
    <n v="76"/>
    <n v="5.99"/>
    <n v="455.24"/>
    <s v="120154151"/>
    <s v="EXT - LUCCA JR"/>
    <s v="Planejamento Operaci"/>
    <s v="LUCCA JR"/>
    <m/>
    <d v="2026-01-12T00:00:00"/>
    <x v="9"/>
    <x v="1"/>
    <x v="11"/>
  </r>
  <r>
    <s v="TFX7J72"/>
    <s v="60645800105836505"/>
    <s v="12/01/2026 15:19:07"/>
    <s v="03126"/>
    <s v="PEDRO PAULO SILVA SANTOS"/>
    <x v="11"/>
    <s v="Automóvel"/>
    <s v="ARGO"/>
    <s v="FIAT"/>
    <s v="81820912"/>
    <s v="AUTO POSTO KR 06"/>
    <s v="RIO VERDE"/>
    <s v="GO"/>
    <s v="ETANOL COMUM"/>
    <n v="265"/>
    <n v="7.47"/>
    <s v=" Km/L"/>
    <n v="53764"/>
    <n v="35.49"/>
    <n v="4.79"/>
    <n v="170.01"/>
    <s v="1"/>
    <s v="Planejamento Operaci"/>
    <s v="Planejamento Operaci"/>
    <s v="Operacional"/>
    <m/>
    <d v="2026-01-12T00:00:00"/>
    <x v="9"/>
    <x v="1"/>
    <x v="4"/>
  </r>
  <r>
    <s v="TTQ3C61"/>
    <s v="60645800106472501"/>
    <s v="12/01/2026 15:36:28"/>
    <s v="46440"/>
    <s v="PAULO SOUSA DIAS"/>
    <x v="44"/>
    <s v="Caminhonete"/>
    <s v="SAVEIRO CS RB MF"/>
    <s v="VW"/>
    <s v="45308900"/>
    <s v="POSTO LUPATINI"/>
    <s v="SANTO ANTONIO DA BARRA"/>
    <s v="GO"/>
    <s v="ETANOL COMUM"/>
    <n v="410"/>
    <n v="11.2"/>
    <s v=" Km/L"/>
    <n v="57980"/>
    <n v="36.61"/>
    <n v="4.99"/>
    <n v="182.68"/>
    <s v="0"/>
    <s v="EXT - KSE LOCAÇOES"/>
    <s v="Planejamento Operaci"/>
    <s v="KSE LOCAÇOES"/>
    <m/>
    <d v="2026-01-12T00:00:00"/>
    <x v="9"/>
    <x v="1"/>
    <x v="12"/>
  </r>
  <r>
    <s v="TTP5B47"/>
    <s v="60645800106472110"/>
    <s v="12/01/2026 15:50:39"/>
    <s v="00149"/>
    <s v="MANOELITO METROVICH LIMA"/>
    <x v="40"/>
    <s v="Caminhonete"/>
    <s v="SAVEIRO CS RB MF"/>
    <s v="VW"/>
    <s v="75331801"/>
    <s v="DECIO CEZARINA"/>
    <s v="CEZARINA"/>
    <s v="GO"/>
    <s v="ETANOL COMUM"/>
    <n v="384"/>
    <n v="9.09"/>
    <s v=" Km/L"/>
    <n v="70022"/>
    <n v="42.23"/>
    <n v="4.6900000000000004"/>
    <n v="198.06"/>
    <s v="202601121550"/>
    <s v="EXT - KSE LOCAÇOES"/>
    <s v="Planejamento Operaci"/>
    <s v="KSE LOCAÇOES"/>
    <m/>
    <d v="2026-01-12T00:00:00"/>
    <x v="9"/>
    <x v="1"/>
    <x v="12"/>
  </r>
  <r>
    <s v="TBE3B78"/>
    <s v="60645800105124169"/>
    <s v="12/01/2026 16:05:42"/>
    <s v="89049"/>
    <s v="VALDEIR JOSE CORREIA"/>
    <x v="19"/>
    <s v="Caminhão"/>
    <s v="9-180"/>
    <s v="VW"/>
    <s v="87183400"/>
    <s v="MARAJO GUAPO"/>
    <s v="GUAPO"/>
    <s v="GO"/>
    <s v="DIESEL S-10"/>
    <n v="0"/>
    <n v="0"/>
    <s v=" Km/L"/>
    <n v="0"/>
    <n v="100"/>
    <n v="6.04"/>
    <n v="604"/>
    <s v="0"/>
    <s v="EXT - SAO PEDRO"/>
    <s v="Planejamento Operaci"/>
    <s v="SAO PEDRO"/>
    <m/>
    <d v="2026-01-12T00:00:00"/>
    <x v="9"/>
    <x v="1"/>
    <x v="7"/>
  </r>
  <r>
    <s v="TBE3B78"/>
    <m/>
    <s v="12/01/2026 16:05:42"/>
    <m/>
    <m/>
    <x v="20"/>
    <m/>
    <m/>
    <m/>
    <m/>
    <s v="MARAJO GUAPO"/>
    <m/>
    <m/>
    <s v="ARLA-32"/>
    <n v="0"/>
    <n v="0"/>
    <s v=" Km/L"/>
    <n v="0"/>
    <n v="6"/>
    <m/>
    <n v="23.94"/>
    <m/>
    <m/>
    <m/>
    <m/>
    <m/>
    <d v="2026-01-12T00:00:00"/>
    <x v="9"/>
    <x v="1"/>
    <x v="7"/>
  </r>
  <r>
    <s v="TFS3C72"/>
    <s v="60645800105143738"/>
    <s v="12/01/2026 16:06:31"/>
    <s v="00271"/>
    <s v="HEDER OLIVEIRA SANTANA"/>
    <x v="9"/>
    <s v="Automóvel"/>
    <s v="ARGO"/>
    <s v="FIAT"/>
    <s v="75331801"/>
    <s v="DECIO CEZARINA"/>
    <s v="CEZARINA"/>
    <s v="GO"/>
    <s v="ETANOL COMUM"/>
    <n v="290"/>
    <n v="7.61"/>
    <s v=" Km/L"/>
    <n v="66198"/>
    <n v="38.119999999999997"/>
    <n v="4.6900000000000004"/>
    <n v="178.78"/>
    <s v="202601121606"/>
    <s v="Planejamento Operaci"/>
    <s v="Planejamento Operaci"/>
    <s v="Operacional"/>
    <m/>
    <d v="2026-01-12T00:00:00"/>
    <x v="9"/>
    <x v="1"/>
    <x v="4"/>
  </r>
  <r>
    <s v="TGA0B06"/>
    <s v="60645800106437610"/>
    <s v="12/01/2026 16:09:27"/>
    <s v="00933"/>
    <s v="GIULEY RIBEIRO DOS SANTOS"/>
    <x v="59"/>
    <s v="Caminhonete"/>
    <s v="FIORINO"/>
    <s v="FIAT"/>
    <s v="45308900"/>
    <s v="POSTO LUPATINI"/>
    <s v="SANTO ANTONIO DA BARRA"/>
    <s v="GO"/>
    <s v="ETANOL COMUM"/>
    <n v="254"/>
    <n v="9.7799999999999994"/>
    <s v=" Km/L"/>
    <n v="10447"/>
    <n v="25.97"/>
    <n v="4.99"/>
    <n v="129.59"/>
    <s v="0"/>
    <s v="Planejamento Operaci"/>
    <s v="Planejamento Operaci"/>
    <s v="TI e Automação"/>
    <m/>
    <d v="2026-01-12T00:00:00"/>
    <x v="9"/>
    <x v="1"/>
    <x v="5"/>
  </r>
  <r>
    <s v="TTT2H95"/>
    <s v="60645800106472477"/>
    <s v="12/01/2026 17:53:21"/>
    <s v="52982"/>
    <s v="ROBERTO ANTONIO DE MELO"/>
    <x v="63"/>
    <s v="Caminhonete"/>
    <s v="SAVEIRO CS RB MF"/>
    <s v="VW"/>
    <s v="41826312"/>
    <s v="AUTO POSTO JACARE"/>
    <s v="ACREUNA"/>
    <s v="GO"/>
    <s v="ETANOL COMUM"/>
    <n v="482"/>
    <n v="9.3800000000000008"/>
    <s v=" Km/L"/>
    <n v="58572"/>
    <n v="51.4"/>
    <n v="4.8609999999999998"/>
    <n v="249.85"/>
    <s v="120164294"/>
    <s v="EXT - KSE LOCAÇOES"/>
    <s v="Planejamento Operaci"/>
    <s v="KSE LOCAÇOES"/>
    <m/>
    <d v="2026-01-12T00:00:00"/>
    <x v="9"/>
    <x v="1"/>
    <x v="12"/>
  </r>
  <r>
    <s v="TFF5D72"/>
    <s v="60645800105143780"/>
    <s v="12/01/2026 17:59:46"/>
    <s v="70214"/>
    <s v="IGOR LEMES FERNANDES"/>
    <x v="2"/>
    <s v="Automóvel"/>
    <s v="ARGO"/>
    <s v="FIAT"/>
    <s v="24906505"/>
    <s v="AUTO POSTO BOM RETIR"/>
    <s v="RIO VERDE"/>
    <s v="GO"/>
    <s v="ETANOL COMUM"/>
    <n v="367"/>
    <n v="10.3"/>
    <s v=" Km/L"/>
    <n v="34330"/>
    <n v="35.64"/>
    <n v="4.8499999999999996"/>
    <n v="172.87"/>
    <s v="120164"/>
    <s v="Planejamento Operaci"/>
    <s v="Planejamento Operaci"/>
    <s v="Operacional"/>
    <m/>
    <d v="2026-01-12T00:00:00"/>
    <x v="9"/>
    <x v="1"/>
    <x v="0"/>
  </r>
  <r>
    <s v="TTY2C25"/>
    <s v="60645800106472430"/>
    <s v="12/01/2026 18:22:23"/>
    <s v="07015"/>
    <s v="EDILEIA DE SOUSA ANTUNES"/>
    <x v="38"/>
    <s v="Caminhonete"/>
    <s v="SAVEIRO CS RB MF"/>
    <s v="VW"/>
    <s v="46286315"/>
    <s v="POSTO CENTRAL"/>
    <s v="BOM JESUS"/>
    <s v="GO"/>
    <s v="ETANOL COMUM"/>
    <n v="363"/>
    <n v="8.85"/>
    <s v=" Km/L"/>
    <n v="65743"/>
    <n v="41.03"/>
    <n v="4.79"/>
    <n v="196.53"/>
    <s v="1"/>
    <s v="EXT - KSE LOCAÇOES"/>
    <s v="Planejamento Operaci"/>
    <s v="KSE LOCAÇOES"/>
    <m/>
    <d v="2026-01-12T00:00:00"/>
    <x v="9"/>
    <x v="1"/>
    <x v="12"/>
  </r>
  <r>
    <s v="TUG2C45"/>
    <s v="60645800106437770"/>
    <s v="12/01/2026 18:26:47"/>
    <s v="03782"/>
    <s v="ELVIS MESSIAS FERNANDES"/>
    <x v="54"/>
    <s v="Utilitário"/>
    <s v="SAVEIRO"/>
    <s v="FIAT"/>
    <s v="13335016"/>
    <s v="POSTO TREVO"/>
    <s v="RIO VERDE"/>
    <s v="GO"/>
    <s v="ETANOL COMUM"/>
    <n v="422"/>
    <n v="10.4"/>
    <s v=" Km/L"/>
    <n v="72675"/>
    <n v="40.56"/>
    <n v="4.9909999999999997"/>
    <n v="202.42"/>
    <s v="120166365"/>
    <s v="EXT - KSE LOCAÇOES"/>
    <s v="Planejamento Operaci"/>
    <s v="KSE LOCAÇOES"/>
    <m/>
    <d v="2026-01-12T00:00:00"/>
    <x v="9"/>
    <x v="1"/>
    <x v="12"/>
  </r>
  <r>
    <s v="TTG6C15"/>
    <s v="60645800106437736"/>
    <s v="12/01/2026 18:38:55"/>
    <s v="07928"/>
    <s v="JOÃO PAULO SILVA TAVARES"/>
    <x v="64"/>
    <s v="Utilitário"/>
    <s v="SAVEIRO"/>
    <s v="FIAT"/>
    <s v="13335016"/>
    <s v="POSTO TREVO"/>
    <s v="RIO VERDE"/>
    <s v="GO"/>
    <s v="ETANOL COMUM"/>
    <n v="159"/>
    <n v="4.6100000000000003"/>
    <s v=" Km/L"/>
    <n v="39845"/>
    <n v="34.479999999999997"/>
    <n v="4.99"/>
    <n v="172.07"/>
    <s v="120167084"/>
    <s v="EXT - KSE LOCAÇOES"/>
    <s v="Planejamento Operaci"/>
    <s v="KSE LOCAÇOES"/>
    <m/>
    <d v="2026-01-12T00:00:00"/>
    <x v="9"/>
    <x v="1"/>
    <x v="1"/>
  </r>
  <r>
    <s v="TTQ3C61"/>
    <s v="60645800106472501"/>
    <s v="12/01/2026 18:40:25"/>
    <s v="46440"/>
    <s v="PAULO SOUSA DIAS"/>
    <x v="44"/>
    <s v="Caminhonete"/>
    <s v="SAVEIRO CS RB MF"/>
    <s v="VW"/>
    <s v="45308900"/>
    <s v="POSTO LUPATINI"/>
    <s v="SANTO ANTONIO DA BARRA"/>
    <s v="GO"/>
    <s v="ETANOL COMUM"/>
    <n v="193"/>
    <n v="9.6"/>
    <s v=" Km/L"/>
    <n v="58173"/>
    <n v="20.100000000000001"/>
    <n v="4.99"/>
    <n v="100.3"/>
    <s v="0"/>
    <s v="EXT - KSE LOCAÇOES"/>
    <s v="Planejamento Operaci"/>
    <s v="KSE LOCAÇOES"/>
    <m/>
    <d v="2026-01-12T00:00:00"/>
    <x v="9"/>
    <x v="1"/>
    <x v="12"/>
  </r>
  <r>
    <s v="TLO0E87"/>
    <s v="60645800106184255"/>
    <s v="12/01/2026 19:33:51"/>
    <s v="01258"/>
    <s v="PEDRO HENRIQUE RODRIGUES VIDAL"/>
    <x v="43"/>
    <s v="EQUIPAMENTOS"/>
    <s v="GUINCHO LEVE"/>
    <s v="EQUIPAMENTO"/>
    <s v="87183400"/>
    <s v="MARAJO GUAPO"/>
    <s v="GUAPO"/>
    <s v="GO"/>
    <s v="DIESEL S-10"/>
    <n v="686"/>
    <n v="6.27"/>
    <s v=" Km/L"/>
    <n v="20355"/>
    <n v="109.43"/>
    <n v="6.04"/>
    <n v="660.96"/>
    <s v="0"/>
    <s v="EXT - LUCCA JR"/>
    <s v="Planejamento Operaci"/>
    <s v="LUCCA JR"/>
    <m/>
    <d v="2026-01-12T00:00:00"/>
    <x v="9"/>
    <x v="1"/>
    <x v="11"/>
  </r>
  <r>
    <s v="TFW3J34"/>
    <s v="60645800106437440"/>
    <s v="12/01/2026 19:41:05"/>
    <s v="70145"/>
    <s v="LUCAS HENRIQUE MAGALHAES DE SOUZA "/>
    <x v="49"/>
    <s v="EQUIPAMENTOS"/>
    <s v="AMBULANCIA"/>
    <s v="OUTROS"/>
    <s v="46286315"/>
    <s v="POSTO CENTRAL"/>
    <s v="BOM JESUS"/>
    <s v="GO"/>
    <s v="DIESEL S-10"/>
    <n v="158"/>
    <n v="5.87"/>
    <s v=" Km/L"/>
    <n v="11613"/>
    <n v="26.93"/>
    <n v="6.24"/>
    <n v="168.04"/>
    <s v="1"/>
    <s v="Planejamento Operaci"/>
    <s v="Planejamento Operaci"/>
    <s v="Operacional"/>
    <m/>
    <d v="2026-01-12T00:00:00"/>
    <x v="9"/>
    <x v="1"/>
    <x v="13"/>
  </r>
  <r>
    <s v="TFE6B22"/>
    <s v="60645800105143762"/>
    <s v="12/01/2026 19:50:22"/>
    <s v="03608"/>
    <s v="WEIDER DA SILVA RODRIGUES"/>
    <x v="1"/>
    <s v="Automóvel"/>
    <s v="ARGO"/>
    <s v="FIAT"/>
    <s v="75331801"/>
    <s v="DECIO CEZARINA"/>
    <s v="CEZARINA"/>
    <s v="GO"/>
    <s v="ETANOL COMUM"/>
    <n v="386"/>
    <n v="10.08"/>
    <s v=" Km/L"/>
    <n v="40340"/>
    <n v="38.29"/>
    <n v="4.6900000000000004"/>
    <n v="179.58"/>
    <s v="202601121949"/>
    <s v="Planejamento Operaci"/>
    <s v="Planejamento Operaci"/>
    <s v="Operacional"/>
    <m/>
    <d v="2026-01-12T00:00:00"/>
    <x v="9"/>
    <x v="1"/>
    <x v="1"/>
  </r>
  <r>
    <s v="TUF2B45"/>
    <s v="60645800106472420"/>
    <s v="12/01/2026 19:53:31"/>
    <s v="03398"/>
    <s v="JOSIMAR VENANCIO SANTOS SILVA"/>
    <x v="37"/>
    <s v="Caminhonete"/>
    <s v="SAVEIRO CS RB MF"/>
    <s v="VW"/>
    <s v="75331003"/>
    <s v="SUPERVIA LAGOA"/>
    <s v="RIO VERDE"/>
    <s v="GO"/>
    <s v="ETANOL COMUM"/>
    <n v="651"/>
    <n v="15.23"/>
    <s v=" Km/L"/>
    <n v="78358"/>
    <n v="42.74"/>
    <n v="4.8899999999999997"/>
    <n v="209"/>
    <s v="0"/>
    <s v="EXT - KSE LOCAÇOES"/>
    <s v="Planejamento Operaci"/>
    <s v="KSE LOCAÇOES"/>
    <m/>
    <d v="2026-01-12T00:00:00"/>
    <x v="9"/>
    <x v="1"/>
    <x v="12"/>
  </r>
  <r>
    <s v="TTQ4C10"/>
    <s v="60645800106553930"/>
    <s v="12/01/2026 20:02:50"/>
    <s v="03095"/>
    <s v="MICHELL ALMEIDA SANTANA"/>
    <x v="31"/>
    <s v="Caminhonete"/>
    <s v="Caminhonete S10"/>
    <s v="CHEVROLET"/>
    <s v="53081700"/>
    <s v="POSTO Z   Z SANTA MA"/>
    <s v="GUAPO"/>
    <s v="GO"/>
    <s v="DIESEL S-10"/>
    <n v="786"/>
    <n v="15.58"/>
    <s v=" Km/L"/>
    <n v="79732"/>
    <n v="50.45"/>
    <n v="5.99"/>
    <n v="302.19"/>
    <s v="0"/>
    <s v="Planejamento Operaci"/>
    <s v="Planejamento Operaci"/>
    <s v="INSPENCAO"/>
    <m/>
    <d v="2026-01-12T00:00:00"/>
    <x v="9"/>
    <x v="1"/>
    <x v="12"/>
  </r>
  <r>
    <s v="TUK2D26"/>
    <s v="60645800106553790"/>
    <s v="12/01/2026 20:25:12"/>
    <s v="70552"/>
    <s v="ARMANDO DA SILVA OLIVIEIRA NETO"/>
    <x v="42"/>
    <s v="Caminhonete"/>
    <s v="Caminhonete S10"/>
    <s v="CHEVROLET"/>
    <s v="75331003"/>
    <s v="SUPERVIA LAGOA"/>
    <s v="RIO VERDE"/>
    <s v="GO"/>
    <s v="DIESEL S-10"/>
    <n v="780"/>
    <n v="14.99"/>
    <s v=" Km/L"/>
    <n v="71017"/>
    <n v="52.04"/>
    <n v="5.9909999999999997"/>
    <n v="311.77"/>
    <s v="0"/>
    <s v="Planejamento Operaci"/>
    <s v="Planejamento Operaci"/>
    <s v="INSPENCAO"/>
    <m/>
    <d v="2026-01-12T00:00:00"/>
    <x v="9"/>
    <x v="1"/>
    <x v="12"/>
  </r>
  <r>
    <s v="TTP5B47"/>
    <s v="60645800106472110"/>
    <s v="12/01/2026 22:14:46"/>
    <s v="99531"/>
    <s v="RODRIGO RODRIGUES BARROS"/>
    <x v="40"/>
    <s v="Caminhonete"/>
    <s v="SAVEIRO CS RB MF"/>
    <s v="VW"/>
    <s v="75331801"/>
    <s v="DECIO CEZARINA"/>
    <s v="CEZARINA"/>
    <s v="GO"/>
    <s v="ETANOL COMUM"/>
    <n v="311"/>
    <n v="9.41"/>
    <s v=" Km/L"/>
    <n v="70333"/>
    <n v="33.04"/>
    <n v="4.6900000000000004"/>
    <n v="154.96"/>
    <s v="202601122214"/>
    <s v="EXT - KSE LOCAÇOES"/>
    <s v="Planejamento Operaci"/>
    <s v="KSE LOCAÇOES"/>
    <m/>
    <d v="2026-01-12T00:00:00"/>
    <x v="9"/>
    <x v="1"/>
    <x v="12"/>
  </r>
  <r>
    <s v="TTR3A31"/>
    <s v="60645800106472404"/>
    <s v="13/01/2026 02:46:50"/>
    <s v="01836"/>
    <s v="DANILLO ROSA CARDOSO"/>
    <x v="53"/>
    <s v="Caminhonete"/>
    <s v="SAVEIRO CS RB MF"/>
    <s v="VW"/>
    <s v="46209914"/>
    <s v="DECIO RIO VERDE"/>
    <s v="RIO VERDE"/>
    <s v="GO"/>
    <s v="ETANOL COMUM"/>
    <n v="419"/>
    <n v="9.89"/>
    <s v=" Km/L"/>
    <n v="65888"/>
    <n v="42.35"/>
    <n v="4.79"/>
    <n v="202.86"/>
    <s v="202601130245"/>
    <s v="EXT - KSE LOCAÇOES"/>
    <s v="Planejamento Operaci"/>
    <s v="KSE LOCAÇOES"/>
    <m/>
    <d v="2026-01-13T00:00:00"/>
    <x v="9"/>
    <x v="1"/>
    <x v="12"/>
  </r>
  <r>
    <s v="TUG2C45"/>
    <s v="60645800106437770"/>
    <s v="13/01/2026 03:49:53"/>
    <s v="02025"/>
    <s v="TIAGO PEREIRA SANTOS"/>
    <x v="54"/>
    <s v="Utilitário"/>
    <s v="SAVEIRO"/>
    <s v="FIAT"/>
    <s v="13335016"/>
    <s v="POSTO TREVO"/>
    <s v="RIO VERDE"/>
    <s v="GO"/>
    <s v="ETANOL COMUM"/>
    <n v="410"/>
    <n v="12.17"/>
    <s v=" Km/L"/>
    <n v="73085"/>
    <n v="33.68"/>
    <n v="4.99"/>
    <n v="168.07"/>
    <s v="130113749"/>
    <s v="EXT - KSE LOCAÇOES"/>
    <s v="Planejamento Operaci"/>
    <s v="KSE LOCAÇOES"/>
    <m/>
    <d v="2026-01-13T00:00:00"/>
    <x v="9"/>
    <x v="1"/>
    <x v="12"/>
  </r>
  <r>
    <s v="TTT2H95"/>
    <s v="60645800106472477"/>
    <s v="13/01/2026 04:21:48"/>
    <s v="05806"/>
    <s v="JOSE EMERSON LEITE DOS SANTOS"/>
    <x v="63"/>
    <s v="Caminhonete"/>
    <s v="SAVEIRO CS RB MF"/>
    <s v="VW"/>
    <s v="07674909"/>
    <s v="AUTO POSTO INDIARA"/>
    <s v="INDIARA"/>
    <s v="GO"/>
    <s v="ETANOL COMUM"/>
    <n v="432"/>
    <n v="11.08"/>
    <s v=" Km/L"/>
    <n v="59004"/>
    <n v="39"/>
    <n v="5.19"/>
    <n v="202.41"/>
    <s v="11120"/>
    <s v="EXT - KSE LOCAÇOES"/>
    <s v="Planejamento Operaci"/>
    <s v="KSE LOCAÇOES"/>
    <m/>
    <d v="2026-01-13T00:00:00"/>
    <x v="9"/>
    <x v="1"/>
    <x v="12"/>
  </r>
  <r>
    <s v="TTQ3C61"/>
    <s v="60645800106472501"/>
    <s v="13/01/2026 04:42:29"/>
    <s v="05208"/>
    <s v="CHARLES ROSA"/>
    <x v="44"/>
    <s v="Caminhonete"/>
    <s v="SAVEIRO CS RB MF"/>
    <s v="VW"/>
    <s v="46209914"/>
    <s v="DECIO RIO VERDE"/>
    <s v="RIO VERDE"/>
    <s v="GO"/>
    <s v="ETANOL COMUM"/>
    <n v="431"/>
    <n v="11.22"/>
    <s v=" Km/L"/>
    <n v="58604"/>
    <n v="38.42"/>
    <n v="4.79"/>
    <n v="184.03"/>
    <s v="202601130440"/>
    <s v="EXT - KSE LOCAÇOES"/>
    <s v="Planejamento Operaci"/>
    <s v="KSE LOCAÇOES"/>
    <m/>
    <d v="2026-01-13T00:00:00"/>
    <x v="9"/>
    <x v="1"/>
    <x v="12"/>
  </r>
  <r>
    <s v="TFF5D72"/>
    <s v="60645800105143780"/>
    <s v="13/01/2026 05:33:09"/>
    <s v="03102"/>
    <s v="EDES GONÇALVES DA SILVA"/>
    <x v="2"/>
    <s v="Automóvel"/>
    <s v="ARGO"/>
    <s v="FIAT"/>
    <s v="75331003"/>
    <s v="SUPERVIA LAGOA"/>
    <s v="RIO VERDE"/>
    <s v="GO"/>
    <s v="ETANOL COMUM"/>
    <n v="373"/>
    <n v="12.41"/>
    <s v=" Km/L"/>
    <n v="34703"/>
    <n v="30.05"/>
    <n v="4.9630000000000001"/>
    <n v="149.13999999999999"/>
    <s v="0"/>
    <s v="Planejamento Operaci"/>
    <s v="Planejamento Operaci"/>
    <s v="Operacional"/>
    <m/>
    <d v="2026-01-13T00:00:00"/>
    <x v="9"/>
    <x v="1"/>
    <x v="0"/>
  </r>
  <r>
    <s v="TUW2D74"/>
    <s v="60645800105124310"/>
    <s v="13/01/2026 06:01:01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1001"/>
    <n v="14.17"/>
    <s v=" Km/L"/>
    <n v="64027"/>
    <n v="70.62"/>
    <n v="6.49"/>
    <n v="458.34"/>
    <s v="0"/>
    <s v="Planejamento Operaci"/>
    <s v="Planejamento Operaci"/>
    <s v="Operacional"/>
    <m/>
    <d v="2026-01-13T00:00:00"/>
    <x v="9"/>
    <x v="1"/>
    <x v="12"/>
  </r>
  <r>
    <s v="TTP5B47"/>
    <s v="60645800106472110"/>
    <s v="13/01/2026 06:22:17"/>
    <s v="99531"/>
    <s v="RODRIGO RODRIGUES BARROS"/>
    <x v="40"/>
    <s v="Caminhonete"/>
    <s v="SAVEIRO CS RB MF"/>
    <s v="VW"/>
    <s v="75331801"/>
    <s v="DECIO CEZARINA"/>
    <s v="CEZARINA"/>
    <s v="GO"/>
    <s v="ETANOL COMUM"/>
    <n v="361"/>
    <n v="10.15"/>
    <s v=" Km/L"/>
    <n v="70694"/>
    <n v="35.57"/>
    <n v="4.6900000000000004"/>
    <n v="166.82"/>
    <s v="202601130621"/>
    <s v="EXT - KSE LOCAÇOES"/>
    <s v="Planejamento Operaci"/>
    <s v="KSE LOCAÇOES"/>
    <m/>
    <d v="2026-01-13T00:00:00"/>
    <x v="9"/>
    <x v="1"/>
    <x v="12"/>
  </r>
  <r>
    <s v="TTY2C25"/>
    <s v="60645800106472430"/>
    <s v="13/01/2026 06:36:21"/>
    <s v="05644"/>
    <s v="GEOVANE SEVERIANO DA SILVA"/>
    <x v="38"/>
    <s v="Caminhonete"/>
    <s v="SAVEIRO CS RB MF"/>
    <s v="VW"/>
    <s v="46286315"/>
    <s v="POSTO CENTRAL"/>
    <s v="BOM JESUS"/>
    <s v="GO"/>
    <s v="ETANOL COMUM"/>
    <n v="350"/>
    <n v="10.55"/>
    <s v=" Km/L"/>
    <n v="66093"/>
    <n v="33.19"/>
    <n v="4.7910000000000004"/>
    <n v="159.01"/>
    <s v="1"/>
    <s v="EXT - KSE LOCAÇOES"/>
    <s v="Planejamento Operaci"/>
    <s v="KSE LOCAÇOES"/>
    <m/>
    <d v="2026-01-13T00:00:00"/>
    <x v="9"/>
    <x v="1"/>
    <x v="12"/>
  </r>
  <r>
    <s v="TFW2H32"/>
    <s v="60645800105143835"/>
    <s v="13/01/2026 07:00:08"/>
    <s v="99638"/>
    <s v="LAFAIETE DE SOUZA SANTOS"/>
    <x v="10"/>
    <s v="Automóvel"/>
    <s v="ARGO"/>
    <s v="FIAT"/>
    <s v="36698902"/>
    <s v="POSTO AZET"/>
    <s v="ANAPOLIS"/>
    <s v="GO"/>
    <s v="ETANOL COMUM"/>
    <n v="349"/>
    <n v="9.64"/>
    <s v=" Km/L"/>
    <n v="50264"/>
    <n v="36.22"/>
    <n v="4.8899999999999997"/>
    <n v="177.12"/>
    <s v="434792"/>
    <s v="Planejamento Operaci"/>
    <s v="Planejamento Operaci"/>
    <s v="Operacional"/>
    <m/>
    <d v="2026-01-13T00:00:00"/>
    <x v="9"/>
    <x v="1"/>
    <x v="3"/>
  </r>
  <r>
    <s v="TMG4A29"/>
    <s v="60645800106185397"/>
    <s v="13/01/2026 07:21:43"/>
    <s v="05009"/>
    <s v="JERBSON CARLOS RAMOS DE MELO_x0009__x0009__x0009__x0009_"/>
    <x v="25"/>
    <s v="Caminhão"/>
    <s v="FH 540 6X4R"/>
    <s v="VOLVO"/>
    <s v="46286315"/>
    <s v="POSTO CENTRAL"/>
    <s v="BOM JESUS"/>
    <s v="GO"/>
    <s v="DIESEL S-10"/>
    <n v="912"/>
    <n v="1.93"/>
    <s v=" Km/L"/>
    <n v="14844"/>
    <n v="471.63"/>
    <n v="6.24"/>
    <n v="2943"/>
    <s v="1"/>
    <s v="EXT - LUCCA JR"/>
    <s v="Planejamento Operaci"/>
    <s v="LUCCA JR"/>
    <m/>
    <d v="2026-01-13T00:00:00"/>
    <x v="9"/>
    <x v="1"/>
    <x v="11"/>
  </r>
  <r>
    <s v="TUQ2H91"/>
    <s v="60645800106437760"/>
    <s v="13/01/2026 07:26:17"/>
    <s v="87954"/>
    <s v="DANIEL GONÇALVES"/>
    <x v="66"/>
    <s v="Caminhonete"/>
    <s v="SAVEIRO CD RB MF"/>
    <s v="VOLKSWAGEN"/>
    <s v="46209914"/>
    <s v="DECIO RIO VERDE"/>
    <s v="RIO VERDE"/>
    <s v="GO"/>
    <s v="ETANOL COMUM"/>
    <n v="348"/>
    <n v="8.0299999999999994"/>
    <s v=" Km/L"/>
    <n v="8999"/>
    <n v="43.36"/>
    <n v="4.79"/>
    <n v="207.69"/>
    <s v="202601130725"/>
    <s v="EXT - KSE LOCAÇOES"/>
    <s v="Planejamento Operaci"/>
    <s v="KSE LOCAÇOES"/>
    <m/>
    <d v="2026-01-13T00:00:00"/>
    <x v="9"/>
    <x v="1"/>
    <x v="12"/>
  </r>
  <r>
    <s v="ETE7J06"/>
    <s v="60645800106437809"/>
    <s v="13/01/2026 08:00:26"/>
    <s v="03709"/>
    <s v="NAFTALI VINICIO NEVES DE OLIVEIRA"/>
    <x v="19"/>
    <s v="Caminhão"/>
    <s v="CAMINHAO PRANCHA"/>
    <s v="FORD"/>
    <s v="81889412"/>
    <s v="POSTO ZERO UM"/>
    <s v="RIO VERDE"/>
    <s v="GO"/>
    <s v="DIESEL S-10"/>
    <n v="0"/>
    <n v="0"/>
    <s v=" Km/L"/>
    <n v="0"/>
    <n v="105"/>
    <n v="6.09"/>
    <n v="639.49"/>
    <s v="1"/>
    <s v="EXT - SAO PEDRO"/>
    <s v="Planejamento Operaci"/>
    <s v="SAO PEDRO"/>
    <m/>
    <d v="2026-01-13T00:00:00"/>
    <x v="9"/>
    <x v="1"/>
    <x v="7"/>
  </r>
  <r>
    <s v="IMP0004"/>
    <s v="60645800105124300"/>
    <s v="13/01/2026 08:04:18"/>
    <s v="03709"/>
    <s v="NAFTALI VINICIO NEVES DE OLIVEIRA"/>
    <x v="19"/>
    <s v="EQUIPAMENTOS"/>
    <s v="IMPLEMENTOS"/>
    <s v="OUTROS"/>
    <s v="81889412"/>
    <s v="POSTO ZERO UM"/>
    <s v="RIO VERDE"/>
    <s v="GO"/>
    <s v="GASOLINA COMUM"/>
    <n v="0"/>
    <n v="0"/>
    <s v=" Km/L"/>
    <n v="0"/>
    <n v="20"/>
    <n v="6.69"/>
    <n v="133.80000000000001"/>
    <s v="1"/>
    <s v="EXT - SAO PEDRO"/>
    <s v="Planejamento Operaci"/>
    <s v="SAO PEDRO"/>
    <m/>
    <d v="2026-01-13T00:00:00"/>
    <x v="9"/>
    <x v="1"/>
    <x v="7"/>
  </r>
  <r>
    <s v="TFP3B22"/>
    <s v="60645800105143720"/>
    <s v="13/01/2026 08:09:40"/>
    <s v="02769"/>
    <s v="ANDRE LUIS PAULINO"/>
    <x v="6"/>
    <s v="Automóvel"/>
    <s v="ARGO"/>
    <s v="FIAT"/>
    <s v="81820912"/>
    <s v="AUTO POSTO KR 06"/>
    <s v="RIO VERDE"/>
    <s v="GO"/>
    <s v="ETANOL COMUM"/>
    <n v="282"/>
    <n v="9.42"/>
    <s v=" Km/L"/>
    <n v="39191"/>
    <n v="29.94"/>
    <n v="4.9909999999999997"/>
    <n v="149.43"/>
    <s v="1"/>
    <s v="Planejamento Operaci"/>
    <s v="Planejamento Operaci"/>
    <s v="Operacional"/>
    <m/>
    <d v="2026-01-13T00:00:00"/>
    <x v="9"/>
    <x v="1"/>
    <x v="4"/>
  </r>
  <r>
    <s v="TUF2B45"/>
    <s v="60645800106472420"/>
    <s v="13/01/2026 08:27:33"/>
    <s v="01318"/>
    <s v="JOAO BATISTA REIS"/>
    <x v="37"/>
    <s v="Caminhonete"/>
    <s v="SAVEIRO CS RB MF"/>
    <s v="VW"/>
    <s v="46286315"/>
    <s v="POSTO CENTRAL"/>
    <s v="BOM JESUS"/>
    <s v="GO"/>
    <s v="ETANOL COMUM"/>
    <n v="469"/>
    <n v="10.53"/>
    <s v=" Km/L"/>
    <n v="78827"/>
    <n v="44.52"/>
    <n v="4.79"/>
    <n v="213.26"/>
    <s v="1"/>
    <s v="EXT - KSE LOCAÇOES"/>
    <s v="Planejamento Operaci"/>
    <s v="KSE LOCAÇOES"/>
    <m/>
    <d v="2026-01-13T00:00:00"/>
    <x v="9"/>
    <x v="1"/>
    <x v="12"/>
  </r>
  <r>
    <s v="TJP1H27"/>
    <s v="60645800106439607"/>
    <s v="13/01/2026 09:06:11"/>
    <s v="89061"/>
    <s v="HIGOR MARTINS FERREIRA_x0009__x0009__x0009__x0009_"/>
    <x v="58"/>
    <s v="EQUIPAMENTOS"/>
    <s v="GUINCHO LEVE"/>
    <s v="EQUIPAMENTO"/>
    <s v="46286315"/>
    <s v="POSTO CENTRAL"/>
    <s v="BOM JESUS"/>
    <s v="GO"/>
    <s v="DIESEL S-10"/>
    <n v="139"/>
    <n v="5.38"/>
    <s v=" Km/L"/>
    <n v="12344"/>
    <n v="25.85"/>
    <n v="6.242"/>
    <n v="161.35"/>
    <s v="1"/>
    <s v="EXT - LUCCA JR"/>
    <s v="Planejamento Operaci"/>
    <s v="LUCCA JR"/>
    <m/>
    <d v="2026-01-13T00:00:00"/>
    <x v="9"/>
    <x v="1"/>
    <x v="11"/>
  </r>
  <r>
    <s v="TJP1H27"/>
    <m/>
    <s v="13/01/2026 09:07:08"/>
    <m/>
    <m/>
    <x v="58"/>
    <m/>
    <m/>
    <m/>
    <m/>
    <s v="POSTO CENTRAL"/>
    <m/>
    <m/>
    <s v="ARLA-32"/>
    <s v="-"/>
    <s v="-"/>
    <s v=" Km/L"/>
    <s v="-"/>
    <n v="20"/>
    <m/>
    <n v="126"/>
    <m/>
    <m/>
    <m/>
    <m/>
    <m/>
    <d v="2026-01-13T00:00:00"/>
    <x v="9"/>
    <x v="1"/>
    <x v="11"/>
  </r>
  <r>
    <s v="TFY6E09"/>
    <s v="60645800105143700"/>
    <s v="13/01/2026 09:11:26"/>
    <s v="04380"/>
    <s v="PAULO ROBERTO BATISTA DE MOURA JUNIOR"/>
    <x v="15"/>
    <s v="Automóvel"/>
    <s v="ARGO"/>
    <s v="FIAT"/>
    <s v="34251011"/>
    <s v="DECIO ARAPORA"/>
    <s v="ARAPORA"/>
    <s v="MG"/>
    <s v="ETANOL COMUM"/>
    <n v="234"/>
    <n v="8.85"/>
    <s v=" Km/L"/>
    <n v="34318"/>
    <n v="26.44"/>
    <n v="4.49"/>
    <n v="118.72"/>
    <s v="202601130910"/>
    <s v="Planejamento Operaci"/>
    <s v="Planejamento Operaci"/>
    <s v="Operacional"/>
    <m/>
    <d v="2026-01-13T00:00:00"/>
    <x v="9"/>
    <x v="1"/>
    <x v="1"/>
  </r>
  <r>
    <s v="TLO0E87"/>
    <m/>
    <s v="13/01/2026 10:49:10"/>
    <m/>
    <m/>
    <x v="43"/>
    <m/>
    <m/>
    <m/>
    <m/>
    <s v="POSTO AMERICA"/>
    <m/>
    <m/>
    <s v="ARLA-32"/>
    <s v="-"/>
    <s v="-"/>
    <s v=" Km/L"/>
    <s v="-"/>
    <n v="6.01"/>
    <m/>
    <n v="22.76"/>
    <m/>
    <m/>
    <m/>
    <m/>
    <m/>
    <d v="2026-01-13T00:00:00"/>
    <x v="9"/>
    <x v="1"/>
    <x v="11"/>
  </r>
  <r>
    <s v="TTQ4C10"/>
    <s v="60645800106553930"/>
    <s v="13/01/2026 11:39:18"/>
    <s v="93910"/>
    <s v="DIVINO AVELINO DOS SANTOS"/>
    <x v="31"/>
    <s v="Caminhonete"/>
    <s v="Caminhonete S10"/>
    <s v="CHEVROLET"/>
    <s v="87183400"/>
    <s v="MARAJO GUAPO"/>
    <s v="GUAPO"/>
    <s v="GO"/>
    <s v="DIESEL S-10"/>
    <n v="864"/>
    <n v="14.09"/>
    <s v=" Km/L"/>
    <n v="80596"/>
    <n v="61.33"/>
    <n v="6.0419999999999998"/>
    <n v="370.53"/>
    <s v="0"/>
    <s v="Planejamento Operaci"/>
    <s v="Planejamento Operaci"/>
    <s v="INSPENCAO"/>
    <m/>
    <d v="2026-01-13T00:00:00"/>
    <x v="9"/>
    <x v="1"/>
    <x v="12"/>
  </r>
  <r>
    <s v="TFS3C72"/>
    <s v="60645800105143738"/>
    <s v="13/01/2026 11:50:38"/>
    <s v="00271"/>
    <s v="HEDER OLIVEIRA SANTANA"/>
    <x v="9"/>
    <s v="Automóvel"/>
    <s v="ARGO"/>
    <s v="FIAT"/>
    <s v="41875311"/>
    <s v="POSTO SABOR DA TERRA"/>
    <s v="INDIARA"/>
    <s v="GO"/>
    <s v="ETANOL COMUM"/>
    <n v="307"/>
    <n v="7.86"/>
    <s v=" Km/L"/>
    <n v="66505"/>
    <n v="39.07"/>
    <n v="4.9909999999999997"/>
    <n v="194.99"/>
    <s v="130142600"/>
    <s v="Planejamento Operaci"/>
    <s v="Planejamento Operaci"/>
    <s v="Operacional"/>
    <m/>
    <d v="2026-01-13T00:00:00"/>
    <x v="9"/>
    <x v="1"/>
    <x v="4"/>
  </r>
  <r>
    <s v="TTT2H95"/>
    <s v="60645800106472477"/>
    <s v="13/01/2026 12:27:28"/>
    <s v="01042"/>
    <s v="EDUARDO SANTOS"/>
    <x v="63"/>
    <s v="Caminhonete"/>
    <s v="SAVEIRO CS RB MF"/>
    <s v="VW"/>
    <s v="41826312"/>
    <s v="AUTO POSTO JACARE"/>
    <s v="ACREUNA"/>
    <s v="GO"/>
    <s v="ETANOL COMUM"/>
    <n v="401"/>
    <n v="10.6"/>
    <s v=" Km/L"/>
    <n v="59405"/>
    <n v="37.83"/>
    <n v="4.8609999999999998"/>
    <n v="183.88"/>
    <s v="130144731"/>
    <s v="EXT - KSE LOCAÇOES"/>
    <s v="Planejamento Operaci"/>
    <s v="KSE LOCAÇOES"/>
    <m/>
    <d v="2026-01-13T00:00:00"/>
    <x v="9"/>
    <x v="1"/>
    <x v="12"/>
  </r>
  <r>
    <s v="TTY2C25"/>
    <s v="60645800106472430"/>
    <s v="13/01/2026 14:11:34"/>
    <s v="04689"/>
    <s v="CLEDSON MARQUES ARRUDA"/>
    <x v="38"/>
    <s v="Caminhonete"/>
    <s v="SAVEIRO CS RB MF"/>
    <s v="VW"/>
    <s v="46286315"/>
    <s v="POSTO CENTRAL"/>
    <s v="BOM JESUS"/>
    <s v="GO"/>
    <s v="ETANOL COMUM"/>
    <n v="235"/>
    <n v="9.2200000000000006"/>
    <s v=" Km/L"/>
    <n v="66328"/>
    <n v="25.48"/>
    <n v="4.79"/>
    <n v="122.06"/>
    <s v="1"/>
    <s v="EXT - KSE LOCAÇOES"/>
    <s v="Planejamento Operaci"/>
    <s v="KSE LOCAÇOES"/>
    <m/>
    <d v="2026-01-13T00:00:00"/>
    <x v="9"/>
    <x v="1"/>
    <x v="12"/>
  </r>
  <r>
    <s v="TLR1J91"/>
    <s v="60645800106043065"/>
    <s v="13/01/2026 14:37:04"/>
    <s v="02910"/>
    <s v="EMERSON CRISTIANO DA SILVEIRA"/>
    <x v="23"/>
    <s v="Caminhonete"/>
    <s v="SAVEIRO"/>
    <s v="VOLKSWAGEN"/>
    <s v="69494411"/>
    <s v="REDE MARAJO RIO VERD"/>
    <s v="RIO VERDE"/>
    <s v="GO"/>
    <s v="ETANOL COMUM"/>
    <n v="0"/>
    <n v="0"/>
    <s v=" Km/L"/>
    <s v="-"/>
    <n v="33.74"/>
    <n v="4.5910000000000002"/>
    <n v="154.91"/>
    <s v="2910883922"/>
    <s v="Planejamento Operaci"/>
    <s v="Planejamento Operaci"/>
    <s v="Operacional"/>
    <m/>
    <d v="2026-01-13T00:00:00"/>
    <x v="9"/>
    <x v="1"/>
    <x v="9"/>
  </r>
  <r>
    <s v="TUG2C45"/>
    <s v="60645800106437770"/>
    <s v="13/01/2026 14:57:00"/>
    <s v="02527"/>
    <s v="ALCIENE MARTINS PONTES"/>
    <x v="54"/>
    <s v="Utilitário"/>
    <s v="SAVEIRO"/>
    <s v="FIAT"/>
    <s v="81889412"/>
    <s v="POSTO ZERO UM"/>
    <s v="RIO VERDE"/>
    <s v="GO"/>
    <s v="ETANOL COMUM"/>
    <n v="406"/>
    <n v="9.7200000000000006"/>
    <s v=" Km/L"/>
    <n v="73491"/>
    <n v="41.75"/>
    <n v="5.09"/>
    <n v="212.5"/>
    <s v="2"/>
    <s v="EXT - KSE LOCAÇOES"/>
    <s v="Planejamento Operaci"/>
    <s v="KSE LOCAÇOES"/>
    <m/>
    <d v="2026-01-13T00:00:00"/>
    <x v="9"/>
    <x v="1"/>
    <x v="12"/>
  </r>
  <r>
    <s v="TTR3A31"/>
    <s v="60645800106472404"/>
    <s v="13/01/2026 15:01:28"/>
    <s v="00386"/>
    <s v="RAFAEL SOUZA LIMA"/>
    <x v="53"/>
    <s v="Caminhonete"/>
    <s v="SAVEIRO CS RB MF"/>
    <s v="VW"/>
    <s v="46209914"/>
    <s v="DECIO RIO VERDE"/>
    <s v="RIO VERDE"/>
    <s v="GO"/>
    <s v="ETANOL COMUM"/>
    <n v="535"/>
    <n v="10.28"/>
    <s v=" Km/L"/>
    <n v="66423"/>
    <n v="52.06"/>
    <n v="4.79"/>
    <n v="249.37"/>
    <s v="202601131500"/>
    <s v="EXT - KSE LOCAÇOES"/>
    <s v="Planejamento Operaci"/>
    <s v="KSE LOCAÇOES"/>
    <m/>
    <d v="2026-01-13T00:00:00"/>
    <x v="9"/>
    <x v="1"/>
    <x v="12"/>
  </r>
  <r>
    <s v="TFF6I82"/>
    <s v="60645800105143800"/>
    <s v="13/01/2026 15:20:26"/>
    <s v="11093"/>
    <s v="MARCELO PAIXÃO FILHO"/>
    <x v="62"/>
    <s v="Automóvel"/>
    <s v="ARGO"/>
    <s v="FIAT"/>
    <s v="13335016"/>
    <s v="POSTO TREVO"/>
    <s v="RIO VERDE"/>
    <s v="GO"/>
    <s v="ETANOL COMUM"/>
    <n v="298"/>
    <n v="10.050000000000001"/>
    <s v=" Km/L"/>
    <n v="27377"/>
    <n v="29.65"/>
    <n v="4.992"/>
    <n v="148"/>
    <s v="130155183"/>
    <s v="Planejamento Operaci"/>
    <s v="Planejamento Operaci"/>
    <s v="Operacional"/>
    <m/>
    <d v="2026-01-13T00:00:00"/>
    <x v="9"/>
    <x v="1"/>
    <x v="2"/>
  </r>
  <r>
    <s v="TFN0D12"/>
    <s v="60645800105143746"/>
    <s v="13/01/2026 15:30:51"/>
    <s v="00390"/>
    <s v="SILVINO JOSE DE BRITO"/>
    <x v="5"/>
    <s v="Automóvel"/>
    <s v="ARGO"/>
    <s v="FIAT"/>
    <s v="36603412"/>
    <s v="POSTO DO RATINHO"/>
    <s v="GOIANIA"/>
    <s v="GO"/>
    <s v="ETANOL COMUM"/>
    <n v="368"/>
    <n v="8.69"/>
    <s v=" Km/L"/>
    <n v="28958"/>
    <n v="42.37"/>
    <n v="5.27"/>
    <n v="223.3"/>
    <s v="1"/>
    <s v="Planejamento Operaci"/>
    <s v="Planejamento Operaci"/>
    <s v="Operacional"/>
    <m/>
    <d v="2026-01-13T00:00:00"/>
    <x v="9"/>
    <x v="1"/>
    <x v="3"/>
  </r>
  <r>
    <s v="TTQ3C61"/>
    <s v="60645800106472501"/>
    <s v="13/01/2026 15:33:06"/>
    <s v="88512"/>
    <s v="JUAREZ NEVES"/>
    <x v="44"/>
    <s v="Caminhonete"/>
    <s v="SAVEIRO CS RB MF"/>
    <s v="VW"/>
    <s v="45308900"/>
    <s v="POSTO LUPATINI"/>
    <s v="SANTO ANTONIO DA BARRA"/>
    <s v="GO"/>
    <s v="ETANOL COMUM"/>
    <n v="502"/>
    <n v="10.94"/>
    <s v=" Km/L"/>
    <n v="59106"/>
    <n v="45.89"/>
    <n v="4.99"/>
    <n v="228.99"/>
    <s v="0"/>
    <s v="EXT - KSE LOCAÇOES"/>
    <s v="Planejamento Operaci"/>
    <s v="KSE LOCAÇOES"/>
    <m/>
    <d v="2026-01-13T00:00:00"/>
    <x v="9"/>
    <x v="1"/>
    <x v="12"/>
  </r>
  <r>
    <s v="TFD2J89"/>
    <s v="60645800105143710"/>
    <s v="13/01/2026 15:39:54"/>
    <s v="70093"/>
    <s v="CLAUDSTONE DOS REIS MENDES JUNIOR"/>
    <x v="0"/>
    <s v="Automóvel"/>
    <s v="ARGO"/>
    <s v="FIAT"/>
    <s v="01848013"/>
    <s v="POSTO XODO"/>
    <s v="GOIANIA"/>
    <s v="GO"/>
    <s v="ETANOL COMUM"/>
    <n v="330"/>
    <n v="9.42"/>
    <s v=" Km/L"/>
    <n v="18875"/>
    <n v="35.020000000000003"/>
    <n v="5.24"/>
    <n v="183.5"/>
    <s v="0"/>
    <s v="Planejamento Operaci"/>
    <s v="Planejamento Operaci"/>
    <s v="Operacional"/>
    <m/>
    <d v="2026-01-13T00:00:00"/>
    <x v="9"/>
    <x v="1"/>
    <x v="0"/>
  </r>
  <r>
    <s v="TKC9B59"/>
    <s v="60645800106185324"/>
    <s v="13/01/2026 15:40:48"/>
    <s v="99189"/>
    <s v="WELTON DIONES DE SOUZA BARBOSA_x0009__x0009__x0009__x0009_"/>
    <x v="26"/>
    <s v="Caminhão"/>
    <s v="FH 540 6X4R"/>
    <s v="VOLVO"/>
    <s v="46209914"/>
    <s v="DECIO RIO VERDE"/>
    <s v="RIO VERDE"/>
    <s v="GO"/>
    <s v="DIESEL S-10"/>
    <n v="502"/>
    <n v="2.0699999999999998"/>
    <s v=" Km/L"/>
    <n v="8947"/>
    <n v="242.01"/>
    <n v="7.42"/>
    <n v="1795.71"/>
    <s v="202601131540"/>
    <s v="EXT - LUCCA JR"/>
    <s v="Planejamento Operaci"/>
    <s v="LUCCA JR"/>
    <m/>
    <d v="2026-01-13T00:00:00"/>
    <x v="9"/>
    <x v="1"/>
    <x v="11"/>
  </r>
  <r>
    <s v="TKC9B59"/>
    <m/>
    <s v="13/01/2026 15:42:14"/>
    <m/>
    <m/>
    <x v="26"/>
    <m/>
    <m/>
    <m/>
    <m/>
    <s v="DECIO RIO VERDE"/>
    <m/>
    <m/>
    <s v="ARLA-32"/>
    <s v="-"/>
    <s v="-"/>
    <s v=" Km/L"/>
    <s v="-"/>
    <n v="14.67"/>
    <m/>
    <n v="55.63"/>
    <m/>
    <m/>
    <m/>
    <m/>
    <m/>
    <d v="2026-01-13T00:00:00"/>
    <x v="9"/>
    <x v="1"/>
    <x v="11"/>
  </r>
  <r>
    <s v="TFW2H32"/>
    <s v="60645800105143835"/>
    <s v="13/01/2026 16:25:36"/>
    <s v="99638"/>
    <s v="LAFAIETE DE SOUZA SANTOS"/>
    <x v="10"/>
    <s v="Automóvel"/>
    <s v="ARGO"/>
    <s v="FIAT"/>
    <s v="75331801"/>
    <s v="DECIO CEZARINA"/>
    <s v="CEZARINA"/>
    <s v="GO"/>
    <s v="ETANOL COMUM"/>
    <n v="387"/>
    <n v="9.3800000000000008"/>
    <s v=" Km/L"/>
    <n v="50651"/>
    <n v="41.28"/>
    <n v="4.6900000000000004"/>
    <n v="193.6"/>
    <s v="202601131625"/>
    <s v="Planejamento Operaci"/>
    <s v="Planejamento Operaci"/>
    <s v="Operacional"/>
    <m/>
    <d v="2026-01-13T00:00:00"/>
    <x v="9"/>
    <x v="1"/>
    <x v="3"/>
  </r>
  <r>
    <s v="TKB0E17"/>
    <s v="60645800106185180"/>
    <s v="13/01/2026 16:54:10"/>
    <s v="00745"/>
    <s v="JOÃO LUIZ RODRIGUES PEREIRA_x0009__x0009__x0009__x0009_"/>
    <x v="27"/>
    <s v="EQUIPAMENTOS"/>
    <s v="GUINCHO LEVE"/>
    <s v="EQUIPAMENTO"/>
    <s v="46209914"/>
    <s v="DECIO RIO VERDE"/>
    <s v="RIO VERDE"/>
    <s v="GO"/>
    <s v="DIESEL S-10"/>
    <n v="287"/>
    <n v="4.6900000000000004"/>
    <s v=" Km/L"/>
    <n v="14280"/>
    <n v="61.15"/>
    <n v="7.42"/>
    <n v="453.73"/>
    <s v="202601131653"/>
    <s v="EXT - LUCCA JR"/>
    <s v="Planejamento Operaci"/>
    <s v="LUCCA JR"/>
    <m/>
    <d v="2026-01-13T00:00:00"/>
    <x v="9"/>
    <x v="1"/>
    <x v="11"/>
  </r>
  <r>
    <s v="TFY6E09"/>
    <s v="60645800105143700"/>
    <s v="13/01/2026 16:54:50"/>
    <s v="04380"/>
    <s v="PAULO ROBERTO BATISTA DE MOURA JUNIOR"/>
    <x v="15"/>
    <s v="Automóvel"/>
    <s v="ARGO"/>
    <s v="FIAT"/>
    <s v="87183400"/>
    <s v="MARAJO GUAPO"/>
    <s v="GUAPO"/>
    <s v="GO"/>
    <s v="ETANOL COMUM"/>
    <n v="413"/>
    <n v="9.91"/>
    <s v=" Km/L"/>
    <n v="34731"/>
    <n v="41.66"/>
    <n v="4.79"/>
    <n v="199.55"/>
    <s v="0"/>
    <s v="Planejamento Operaci"/>
    <s v="Planejamento Operaci"/>
    <s v="Operacional"/>
    <m/>
    <d v="2026-01-13T00:00:00"/>
    <x v="9"/>
    <x v="1"/>
    <x v="1"/>
  </r>
  <r>
    <s v="TTP5B47"/>
    <s v="60645800106472110"/>
    <s v="13/01/2026 17:11:28"/>
    <s v="02710"/>
    <s v="RAINON LOPES ALMEIDA"/>
    <x v="40"/>
    <s v="Caminhonete"/>
    <s v="SAVEIRO CS RB MF"/>
    <s v="VW"/>
    <s v="75331801"/>
    <s v="DECIO CEZARINA"/>
    <s v="CEZARINA"/>
    <s v="GO"/>
    <s v="ETANOL COMUM"/>
    <n v="401"/>
    <n v="8.94"/>
    <s v=" Km/L"/>
    <n v="71095"/>
    <n v="44.84"/>
    <n v="4.6900000000000004"/>
    <n v="210.3"/>
    <s v="202601131710"/>
    <s v="EXT - KSE LOCAÇOES"/>
    <s v="Planejamento Operaci"/>
    <s v="KSE LOCAÇOES"/>
    <m/>
    <d v="2026-01-13T00:00:00"/>
    <x v="9"/>
    <x v="1"/>
    <x v="12"/>
  </r>
  <r>
    <s v="TFF5D72"/>
    <s v="60645800105143780"/>
    <s v="13/01/2026 17:22:21"/>
    <s v="73410"/>
    <s v="BRUNO SOUSA DIAS"/>
    <x v="2"/>
    <s v="Automóvel"/>
    <s v="ARGO"/>
    <s v="FIAT"/>
    <s v="45308900"/>
    <s v="POSTO LUPATINI"/>
    <s v="SANTO ANTONIO DA BARRA"/>
    <s v="GO"/>
    <s v="ETANOL COMUM"/>
    <n v="473"/>
    <n v="11.96"/>
    <s v=" Km/L"/>
    <n v="35176"/>
    <n v="39.549999999999997"/>
    <n v="4.99"/>
    <n v="197.35"/>
    <s v="0"/>
    <s v="Planejamento Operaci"/>
    <s v="Planejamento Operaci"/>
    <s v="Operacional"/>
    <m/>
    <d v="2026-01-13T00:00:00"/>
    <x v="9"/>
    <x v="1"/>
    <x v="0"/>
  </r>
  <r>
    <s v="TFP3B22"/>
    <s v="60645800105143720"/>
    <s v="13/01/2026 17:32:14"/>
    <s v="02769"/>
    <s v="ANDRE LUIS PAULINO"/>
    <x v="6"/>
    <s v="Automóvel"/>
    <s v="ARGO"/>
    <s v="FIAT"/>
    <s v="13335016"/>
    <s v="POSTO TREVO"/>
    <s v="RIO VERDE"/>
    <s v="GO"/>
    <s v="ETANOL COMUM"/>
    <n v="438"/>
    <n v="10.55"/>
    <s v=" Km/L"/>
    <n v="39629"/>
    <n v="41.53"/>
    <n v="4.9909999999999997"/>
    <n v="207.27"/>
    <s v="130163098"/>
    <s v="Planejamento Operaci"/>
    <s v="Planejamento Operaci"/>
    <s v="Operacional"/>
    <m/>
    <d v="2026-01-13T00:00:00"/>
    <x v="9"/>
    <x v="1"/>
    <x v="4"/>
  </r>
  <r>
    <s v="TFS3C72"/>
    <s v="60645800105143738"/>
    <s v="13/01/2026 17:39:36"/>
    <s v="00271"/>
    <s v="HEDER OLIVEIRA SANTANA"/>
    <x v="9"/>
    <s v="Automóvel"/>
    <s v="ARGO"/>
    <s v="FIAT"/>
    <s v="13308211"/>
    <s v="P. BANDEIRANTES"/>
    <s v="RIO VERDE"/>
    <s v="GO"/>
    <s v="ETANOL COMUM"/>
    <n v="297"/>
    <n v="7.55"/>
    <s v=" Km/L"/>
    <n v="66802"/>
    <n v="39.340000000000003"/>
    <n v="4.79"/>
    <n v="188.42"/>
    <s v="130163291"/>
    <s v="Planejamento Operaci"/>
    <s v="Planejamento Operaci"/>
    <s v="Operacional"/>
    <m/>
    <d v="2026-01-13T00:00:00"/>
    <x v="9"/>
    <x v="1"/>
    <x v="4"/>
  </r>
  <r>
    <s v="NKD1J82"/>
    <s v="60645800105124230"/>
    <s v="13/01/2026 17:42:23"/>
    <s v="99128"/>
    <s v="LEANDRO FERREIRA DE JESUS"/>
    <x v="19"/>
    <s v="Caminhão"/>
    <s v="24-250/24-250"/>
    <s v="VW"/>
    <s v="81870100"/>
    <s v="POSTO MILLENIUM DIMAG"/>
    <s v="APARECIDA DE GOIANIA"/>
    <s v="GO"/>
    <s v="DIESEL COMUM"/>
    <n v="0"/>
    <n v="0"/>
    <s v=" Km/L"/>
    <n v="0"/>
    <n v="140.99"/>
    <n v="5.69"/>
    <n v="802.26"/>
    <s v="91852"/>
    <s v="EXT - SAO PEDRO"/>
    <s v="Planejamento Operaci"/>
    <s v="SAO PEDRO"/>
    <m/>
    <d v="2026-01-13T00:00:00"/>
    <x v="9"/>
    <x v="1"/>
    <x v="7"/>
  </r>
  <r>
    <s v="TTY2C25"/>
    <s v="60645800106472430"/>
    <s v="13/01/2026 18:31:47"/>
    <s v="04689"/>
    <s v="CLEDSON MARQUES ARRUDA"/>
    <x v="38"/>
    <s v="Caminhonete"/>
    <s v="SAVEIRO CS RB MF"/>
    <s v="VW"/>
    <s v="46286315"/>
    <s v="POSTO CENTRAL"/>
    <s v="BOM JESUS"/>
    <s v="GO"/>
    <s v="ETANOL COMUM"/>
    <n v="158"/>
    <n v="9.01"/>
    <s v=" Km/L"/>
    <n v="66486"/>
    <n v="17.54"/>
    <n v="4.7910000000000004"/>
    <n v="84.03"/>
    <s v="1"/>
    <s v="EXT - KSE LOCAÇOES"/>
    <s v="Planejamento Operaci"/>
    <s v="KSE LOCAÇOES"/>
    <m/>
    <d v="2026-01-13T00:00:00"/>
    <x v="9"/>
    <x v="1"/>
    <x v="12"/>
  </r>
  <r>
    <s v="TTT2H95"/>
    <s v="60645800106472477"/>
    <s v="13/01/2026 19:35:27"/>
    <s v="07583"/>
    <s v="DAVID BORGES DOS SANTOS"/>
    <x v="63"/>
    <s v="Caminhonete"/>
    <s v="SAVEIRO CS RB MF"/>
    <s v="VW"/>
    <s v="41826312"/>
    <s v="AUTO POSTO JACARE"/>
    <s v="ACREUNA"/>
    <s v="GO"/>
    <s v="ETANOL COMUM"/>
    <n v="363"/>
    <n v="10.62"/>
    <s v=" Km/L"/>
    <n v="59768"/>
    <n v="34.18"/>
    <n v="4.8600000000000003"/>
    <n v="166.12"/>
    <s v="130170418"/>
    <s v="EXT - KSE LOCAÇOES"/>
    <s v="Planejamento Operaci"/>
    <s v="KSE LOCAÇOES"/>
    <m/>
    <d v="2026-01-13T00:00:00"/>
    <x v="9"/>
    <x v="1"/>
    <x v="12"/>
  </r>
  <r>
    <s v="TUF2B45"/>
    <s v="60645800106472420"/>
    <s v="13/01/2026 19:41:32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354"/>
    <n v="8.86"/>
    <s v=" Km/L"/>
    <n v="79181"/>
    <n v="39.94"/>
    <n v="4.8899999999999997"/>
    <n v="195.31"/>
    <s v="0"/>
    <s v="EXT - KSE LOCAÇOES"/>
    <s v="Planejamento Operaci"/>
    <s v="KSE LOCAÇOES"/>
    <m/>
    <d v="2026-01-13T00:00:00"/>
    <x v="9"/>
    <x v="1"/>
    <x v="12"/>
  </r>
  <r>
    <s v="TFI3B19"/>
    <s v="60645800105926941"/>
    <s v="13/01/2026 19:55:12"/>
    <s v="09697"/>
    <s v="HUILDSON ROSA BARBOSA"/>
    <x v="4"/>
    <s v="Automóvel"/>
    <s v="ARGO"/>
    <s v="FIAT"/>
    <s v="75331801"/>
    <s v="DECIO CEZARINA"/>
    <s v="CEZARINA"/>
    <s v="GO"/>
    <s v="ETANOL COMUM"/>
    <n v="368"/>
    <n v="9.27"/>
    <s v=" Km/L"/>
    <n v="41129"/>
    <n v="39.68"/>
    <n v="4.6900000000000004"/>
    <n v="186.1"/>
    <s v="202601131954"/>
    <s v="Planejamento Operaci"/>
    <s v="Planejamento Operaci"/>
    <s v="Operacional"/>
    <m/>
    <d v="2026-01-13T00:00:00"/>
    <x v="9"/>
    <x v="1"/>
    <x v="0"/>
  </r>
  <r>
    <s v="TUQ2H91"/>
    <s v="60645800106437760"/>
    <s v="13/01/2026 19:56:58"/>
    <s v="87954"/>
    <s v="DANIEL GONÇALVES"/>
    <x v="66"/>
    <s v="Caminhonete"/>
    <s v="SAVEIRO CD RB MF"/>
    <s v="VOLKSWAGEN"/>
    <s v="75331801"/>
    <s v="DECIO CEZARINA"/>
    <s v="CEZARINA"/>
    <s v="GO"/>
    <s v="ETANOL COMUM"/>
    <n v="302"/>
    <n v="8.5"/>
    <s v=" Km/L"/>
    <n v="9301"/>
    <n v="35.54"/>
    <n v="4.6900000000000004"/>
    <n v="166.68"/>
    <s v="202601131956"/>
    <s v="EXT - KSE LOCAÇOES"/>
    <s v="Planejamento Operaci"/>
    <s v="KSE LOCAÇOES"/>
    <m/>
    <d v="2026-01-13T00:00:00"/>
    <x v="9"/>
    <x v="1"/>
    <x v="12"/>
  </r>
  <r>
    <s v="TIV6G27"/>
    <s v="60645800106184069"/>
    <s v="13/01/2026 19:59:29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155"/>
    <n v="6.13"/>
    <s v=" Km/L"/>
    <n v="20667"/>
    <n v="25.27"/>
    <n v="5.992"/>
    <n v="151.41"/>
    <s v="130171867"/>
    <s v="EXT - LUCCA JR"/>
    <s v="Planejamento Operaci"/>
    <s v="LUCCA JR"/>
    <m/>
    <d v="2026-01-13T00:00:00"/>
    <x v="9"/>
    <x v="1"/>
    <x v="11"/>
  </r>
  <r>
    <s v="TUK2D26"/>
    <s v="60645800106553790"/>
    <s v="13/01/2026 20:02:20"/>
    <s v="32871"/>
    <s v="JOSE RICARDO SOUZA SILVA"/>
    <x v="42"/>
    <s v="Caminhonete"/>
    <s v="Caminhonete S10"/>
    <s v="CHEVROLET"/>
    <s v="75331003"/>
    <s v="SUPERVIA LAGOA"/>
    <s v="RIO VERDE"/>
    <s v="GO"/>
    <s v="DIESEL S-10"/>
    <n v="945"/>
    <n v="14.93"/>
    <s v=" Km/L"/>
    <n v="71962"/>
    <n v="63.31"/>
    <n v="5.9909999999999997"/>
    <n v="379.28"/>
    <s v="0"/>
    <s v="Planejamento Operaci"/>
    <s v="Planejamento Operaci"/>
    <s v="INSPENCAO"/>
    <m/>
    <d v="2026-01-13T00:00:00"/>
    <x v="9"/>
    <x v="1"/>
    <x v="12"/>
  </r>
  <r>
    <s v="TFF5D72"/>
    <s v="60645800105143780"/>
    <s v="13/01/2026 20:21:13"/>
    <s v="03458"/>
    <s v="RAUL DOS SANTOS SOUSA"/>
    <x v="2"/>
    <s v="Automóvel"/>
    <s v="ARGO"/>
    <s v="FIAT"/>
    <s v="13335016"/>
    <s v="POSTO TREVO"/>
    <s v="RIO VERDE"/>
    <s v="GO"/>
    <s v="ETANOL COMUM"/>
    <n v="70"/>
    <n v="6.99"/>
    <s v=" Km/L"/>
    <n v="35246"/>
    <n v="10.02"/>
    <n v="4.99"/>
    <n v="50"/>
    <s v="130173240"/>
    <s v="Planejamento Operaci"/>
    <s v="Planejamento Operaci"/>
    <s v="Operacional"/>
    <m/>
    <d v="2026-01-13T00:00:00"/>
    <x v="9"/>
    <x v="1"/>
    <x v="0"/>
  </r>
  <r>
    <s v="TTP5B47"/>
    <s v="60645800106472110"/>
    <s v="13/01/2026 23:56:57"/>
    <s v="01227"/>
    <s v="DAILTON FERREIRA CRUVINEL"/>
    <x v="40"/>
    <s v="Caminhonete"/>
    <s v="SAVEIRO CS RB MF"/>
    <s v="VW"/>
    <s v="07674909"/>
    <s v="AUTO POSTO INDIARA"/>
    <s v="INDIARA"/>
    <s v="GO"/>
    <s v="ETANOL COMUM"/>
    <n v="313"/>
    <n v="9.1300000000000008"/>
    <s v=" Km/L"/>
    <n v="71408"/>
    <n v="34.29"/>
    <n v="5.19"/>
    <n v="177.97"/>
    <s v="11150"/>
    <s v="EXT - KSE LOCAÇOES"/>
    <s v="Planejamento Operaci"/>
    <s v="KSE LOCAÇOES"/>
    <m/>
    <d v="2026-01-13T00:00:00"/>
    <x v="9"/>
    <x v="1"/>
    <x v="12"/>
  </r>
  <r>
    <s v="TUG2C45"/>
    <s v="60645800106437770"/>
    <s v="14/01/2026 00:30:09"/>
    <s v="80560"/>
    <s v="EDMAR PEREIRA COSTA"/>
    <x v="54"/>
    <s v="Utilitário"/>
    <s v="SAVEIRO"/>
    <s v="FIAT"/>
    <s v="81889412"/>
    <s v="POSTO ZERO UM"/>
    <s v="RIO VERDE"/>
    <s v="GO"/>
    <s v="ETANOL COMUM"/>
    <n v="510"/>
    <n v="11.58"/>
    <s v=" Km/L"/>
    <n v="74001"/>
    <n v="44.03"/>
    <n v="5.09"/>
    <n v="224.11"/>
    <s v="1"/>
    <s v="EXT - KSE LOCAÇOES"/>
    <s v="Planejamento Operaci"/>
    <s v="KSE LOCAÇOES"/>
    <m/>
    <d v="2026-01-14T00:00:00"/>
    <x v="9"/>
    <x v="1"/>
    <x v="12"/>
  </r>
  <r>
    <s v="TFF5D72"/>
    <s v="60645800105143780"/>
    <s v="14/01/2026 04:11:26"/>
    <s v="03458"/>
    <s v="RAUL DOS SANTOS SOUSA"/>
    <x v="2"/>
    <s v="Automóvel"/>
    <s v="ARGO"/>
    <s v="FIAT"/>
    <s v="46209914"/>
    <s v="DECIO RIO VERDE"/>
    <s v="RIO VERDE"/>
    <s v="GO"/>
    <s v="ETANOL COMUM"/>
    <n v="413"/>
    <n v="13.55"/>
    <s v=" Km/L"/>
    <n v="35659"/>
    <n v="30.48"/>
    <n v="4.79"/>
    <n v="146"/>
    <s v="202601140410"/>
    <s v="Planejamento Operaci"/>
    <s v="Planejamento Operaci"/>
    <s v="Operacional"/>
    <m/>
    <d v="2026-01-14T00:00:00"/>
    <x v="9"/>
    <x v="1"/>
    <x v="0"/>
  </r>
  <r>
    <s v="TTQ3C61"/>
    <s v="60645800106472501"/>
    <s v="14/01/2026 04:52:28"/>
    <s v="05208"/>
    <s v="CHARLES ROSA"/>
    <x v="44"/>
    <s v="Caminhonete"/>
    <s v="SAVEIRO CS RB MF"/>
    <s v="VW"/>
    <s v="46209914"/>
    <s v="DECIO RIO VERDE"/>
    <s v="RIO VERDE"/>
    <s v="GO"/>
    <s v="ETANOL COMUM"/>
    <n v="527"/>
    <n v="11.64"/>
    <s v=" Km/L"/>
    <n v="59633"/>
    <n v="45.29"/>
    <n v="4.79"/>
    <n v="216.94"/>
    <s v="202601140451"/>
    <s v="EXT - KSE LOCAÇOES"/>
    <s v="Planejamento Operaci"/>
    <s v="KSE LOCAÇOES"/>
    <m/>
    <d v="2026-01-14T00:00:00"/>
    <x v="9"/>
    <x v="1"/>
    <x v="12"/>
  </r>
  <r>
    <s v="TUF2B45"/>
    <s v="60645800106472420"/>
    <s v="14/01/2026 05:48:38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428"/>
    <n v="10.06"/>
    <s v=" Km/L"/>
    <n v="79609"/>
    <n v="42.56"/>
    <n v="4.8899999999999997"/>
    <n v="208.11"/>
    <s v="1"/>
    <s v="EXT - KSE LOCAÇOES"/>
    <s v="Planejamento Operaci"/>
    <s v="KSE LOCAÇOES"/>
    <m/>
    <d v="2026-01-14T00:00:00"/>
    <x v="9"/>
    <x v="1"/>
    <x v="12"/>
  </r>
  <r>
    <s v="TTP5B47"/>
    <s v="60645800106472110"/>
    <s v="14/01/2026 05:59:13"/>
    <s v="01227"/>
    <s v="DAILTON FERREIRA CRUVINEL"/>
    <x v="40"/>
    <s v="Caminhonete"/>
    <s v="SAVEIRO CS RB MF"/>
    <s v="VW"/>
    <s v="07674909"/>
    <s v="AUTO POSTO INDIARA"/>
    <s v="INDIARA"/>
    <s v="GO"/>
    <s v="ETANOL COMUM"/>
    <n v="276"/>
    <n v="10.92"/>
    <s v=" Km/L"/>
    <n v="71684"/>
    <n v="25.28"/>
    <n v="4.99"/>
    <n v="126.15"/>
    <s v="11151"/>
    <s v="EXT - KSE LOCAÇOES"/>
    <s v="Planejamento Operaci"/>
    <s v="KSE LOCAÇOES"/>
    <m/>
    <d v="2026-01-14T00:00:00"/>
    <x v="9"/>
    <x v="1"/>
    <x v="12"/>
  </r>
  <r>
    <s v="TUW2D74"/>
    <s v="60645800105124310"/>
    <s v="14/01/2026 06:16:25"/>
    <s v="03339"/>
    <s v="MAYARA MARTINS DA SILVA SOUZA"/>
    <x v="35"/>
    <s v="Automóvel"/>
    <s v="CHEVROLET/S10 LS DD4"/>
    <s v="CHEVROLET"/>
    <s v="45307105"/>
    <s v="POSTO GIRASSOL"/>
    <s v="ITUMBIARA"/>
    <s v="GO"/>
    <s v="DIESEL S-10"/>
    <n v="775"/>
    <n v="13.2"/>
    <s v=" Km/L"/>
    <n v="64802"/>
    <n v="58.73"/>
    <n v="6.09"/>
    <n v="357.67"/>
    <s v="140122"/>
    <s v="Planejamento Operaci"/>
    <s v="Planejamento Operaci"/>
    <s v="Operacional"/>
    <m/>
    <d v="2026-01-14T00:00:00"/>
    <x v="9"/>
    <x v="1"/>
    <x v="12"/>
  </r>
  <r>
    <s v="TTY2C25"/>
    <s v="60645800106472430"/>
    <s v="14/01/2026 06:22:14"/>
    <s v="03603"/>
    <s v="RAFAEL OLIVEIRA MORAIS "/>
    <x v="38"/>
    <s v="Caminhonete"/>
    <s v="SAVEIRO CS RB MF"/>
    <s v="VW"/>
    <s v="46286315"/>
    <s v="POSTO CENTRAL"/>
    <s v="BOM JESUS"/>
    <s v="GO"/>
    <s v="ETANOL COMUM"/>
    <n v="426"/>
    <n v="11.12"/>
    <s v=" Km/L"/>
    <n v="66912"/>
    <n v="38.32"/>
    <n v="4.7910000000000004"/>
    <n v="183.58"/>
    <s v="1"/>
    <s v="EXT - KSE LOCAÇOES"/>
    <s v="Planejamento Operaci"/>
    <s v="KSE LOCAÇOES"/>
    <m/>
    <d v="2026-01-14T00:00:00"/>
    <x v="9"/>
    <x v="1"/>
    <x v="12"/>
  </r>
  <r>
    <s v="TBE3B75"/>
    <s v="60645800105124380"/>
    <s v="14/01/2026 07:44:12"/>
    <s v="21706"/>
    <s v="LUIZ MARCELO NEVES"/>
    <x v="19"/>
    <s v="Caminhão"/>
    <s v="CAMINHAO CARROCERIA"/>
    <s v="OUTROS"/>
    <s v="81889412"/>
    <s v="POSTO ZERO UM"/>
    <s v="RIO VERDE"/>
    <s v="GO"/>
    <s v="DIESEL S-10"/>
    <n v="0"/>
    <n v="0"/>
    <s v=" Km/L"/>
    <n v="0"/>
    <n v="117.18"/>
    <n v="6.09"/>
    <n v="713.67"/>
    <s v="1"/>
    <s v="EXT - SAO PEDRO"/>
    <s v="Planejamento Operaci"/>
    <s v="SAO PEDRO"/>
    <m/>
    <d v="2026-01-14T00:00:00"/>
    <x v="9"/>
    <x v="1"/>
    <x v="7"/>
  </r>
  <r>
    <s v="TBE3B75"/>
    <m/>
    <s v="14/01/2026 07:44:12"/>
    <m/>
    <m/>
    <x v="20"/>
    <m/>
    <m/>
    <m/>
    <m/>
    <s v="POSTO ZERO UM"/>
    <m/>
    <m/>
    <s v="ARLA-32"/>
    <n v="0"/>
    <n v="0"/>
    <s v=" Km/L"/>
    <n v="0"/>
    <n v="11.74"/>
    <m/>
    <n v="40.97"/>
    <m/>
    <m/>
    <m/>
    <m/>
    <m/>
    <d v="2026-01-14T00:00:00"/>
    <x v="9"/>
    <x v="1"/>
    <x v="7"/>
  </r>
  <r>
    <s v="TER1294"/>
    <s v="60645800105124390"/>
    <s v="14/01/2026 08:17:18"/>
    <s v="80246"/>
    <s v="FRANCISCO DE ASSIS SOARES"/>
    <x v="19"/>
    <s v="EQUIPAMENTOS"/>
    <s v="MINICARREGADEIRA"/>
    <s v="BOBCAT"/>
    <s v="45364511"/>
    <s v="AUTO POSTO CERRADO 4"/>
    <s v="ITUMBIARA"/>
    <s v="GO"/>
    <s v="DIESEL S-10"/>
    <n v="0"/>
    <n v="0"/>
    <s v=" Km/L"/>
    <n v="0"/>
    <n v="91.39"/>
    <n v="5.69"/>
    <n v="520.01"/>
    <s v="374736"/>
    <s v="EXT - SAO PEDRO"/>
    <s v="Planejamento Operaci"/>
    <s v="SAO PEDRO"/>
    <m/>
    <d v="2026-01-14T00:00:00"/>
    <x v="9"/>
    <x v="1"/>
    <x v="7"/>
  </r>
  <r>
    <s v="TFX7J72"/>
    <s v="60645800105836505"/>
    <s v="14/01/2026 08:20:24"/>
    <s v="03126"/>
    <s v="PEDRO PAULO SILVA SANTOS"/>
    <x v="11"/>
    <s v="Automóvel"/>
    <s v="ARGO"/>
    <s v="FIAT"/>
    <s v="81820912"/>
    <s v="AUTO POSTO KR 06"/>
    <s v="RIO VERDE"/>
    <s v="GO"/>
    <s v="ETANOL COMUM"/>
    <n v="183"/>
    <n v="7.62"/>
    <s v=" Km/L"/>
    <n v="53947"/>
    <n v="24.03"/>
    <n v="4.99"/>
    <n v="119.91"/>
    <s v="0"/>
    <s v="Planejamento Operaci"/>
    <s v="Planejamento Operaci"/>
    <s v="Operacional"/>
    <m/>
    <d v="2026-01-14T00:00:00"/>
    <x v="9"/>
    <x v="1"/>
    <x v="4"/>
  </r>
  <r>
    <s v="TFN0D12"/>
    <s v="60645800105143746"/>
    <s v="14/01/2026 08:46:50"/>
    <s v="00390"/>
    <s v="SILVINO JOSE DE BRITO"/>
    <x v="5"/>
    <s v="Automóvel"/>
    <s v="ARGO"/>
    <s v="FIAT"/>
    <s v="46209914"/>
    <s v="DECIO RIO VERDE"/>
    <s v="RIO VERDE"/>
    <s v="GO"/>
    <s v="ETANOL COMUM"/>
    <n v="248"/>
    <n v="9.3699999999999992"/>
    <s v=" Km/L"/>
    <n v="29206"/>
    <n v="26.47"/>
    <n v="4.79"/>
    <n v="126.79"/>
    <s v="202601140845"/>
    <s v="Planejamento Operaci"/>
    <s v="Planejamento Operaci"/>
    <s v="Operacional"/>
    <m/>
    <d v="2026-01-14T00:00:00"/>
    <x v="9"/>
    <x v="1"/>
    <x v="3"/>
  </r>
  <r>
    <s v="TTT2H95"/>
    <s v="60645800106472477"/>
    <s v="14/01/2026 08:48:00"/>
    <s v="01042"/>
    <s v="EDUARDO SANTOS"/>
    <x v="63"/>
    <s v="Caminhonete"/>
    <s v="SAVEIRO CS RB MF"/>
    <s v="VW"/>
    <s v="41826312"/>
    <s v="AUTO POSTO JACARE"/>
    <s v="ACREUNA"/>
    <s v="GO"/>
    <s v="ETANOL COMUM"/>
    <n v="589"/>
    <n v="12.19"/>
    <s v=" Km/L"/>
    <n v="60357"/>
    <n v="48.3"/>
    <n v="4.8600000000000003"/>
    <n v="234.75"/>
    <s v="140131558"/>
    <s v="EXT - KSE LOCAÇOES"/>
    <s v="Planejamento Operaci"/>
    <s v="KSE LOCAÇOES"/>
    <m/>
    <d v="2026-01-14T00:00:00"/>
    <x v="9"/>
    <x v="1"/>
    <x v="12"/>
  </r>
  <r>
    <s v="TTQ4C10"/>
    <s v="60645800106553930"/>
    <s v="14/01/2026 08:51:24"/>
    <s v="03095"/>
    <s v="MICHELL ALMEIDA SANTANA"/>
    <x v="31"/>
    <s v="Caminhonete"/>
    <s v="Caminhonete S10"/>
    <s v="CHEVROLET"/>
    <s v="87183400"/>
    <s v="MARAJO GUAPO"/>
    <s v="GUAPO"/>
    <s v="GO"/>
    <s v="DIESEL S-10"/>
    <n v="1020"/>
    <n v="14.26"/>
    <s v=" Km/L"/>
    <n v="81616"/>
    <n v="71.540000000000006"/>
    <n v="6.0410000000000004"/>
    <n v="432.16"/>
    <s v="0"/>
    <s v="Planejamento Operaci"/>
    <s v="Planejamento Operaci"/>
    <s v="INSPENCAO"/>
    <m/>
    <d v="2026-01-14T00:00:00"/>
    <x v="9"/>
    <x v="1"/>
    <x v="12"/>
  </r>
  <r>
    <s v="QSW6J59"/>
    <s v="60645800106460000"/>
    <s v="14/01/2026 10:30:10"/>
    <s v="02910"/>
    <s v="EMERSON CRISTIANO DA SILVEIRA"/>
    <x v="28"/>
    <s v="EQUIPAMENTOS"/>
    <s v="CAMINHÃO PIPA"/>
    <s v="OUTROS"/>
    <s v="36645906"/>
    <s v="AUTO POSTO ESTRELA DO SUL III"/>
    <s v="ACREUNA"/>
    <s v="GO"/>
    <s v="DIESEL S-10"/>
    <n v="379"/>
    <n v="3.6"/>
    <s v=" Km/L"/>
    <n v="14477"/>
    <n v="105.15"/>
    <n v="6.29"/>
    <n v="661.39"/>
    <s v="0"/>
    <s v="EXT - LUCCA JR"/>
    <s v="Planejamento Operaci"/>
    <s v="LUCCA JR"/>
    <m/>
    <d v="2026-01-14T00:00:00"/>
    <x v="9"/>
    <x v="1"/>
    <x v="11"/>
  </r>
  <r>
    <s v="TTR3A31"/>
    <s v="60645800106472404"/>
    <s v="14/01/2026 11:06:08"/>
    <s v="00386"/>
    <s v="RAFAEL SOUZA LIMA"/>
    <x v="53"/>
    <s v="Caminhonete"/>
    <s v="SAVEIRO CS RB MF"/>
    <s v="VW"/>
    <s v="46209914"/>
    <s v="DECIO RIO VERDE"/>
    <s v="RIO VERDE"/>
    <s v="GO"/>
    <s v="ETANOL COMUM"/>
    <n v="509"/>
    <n v="11.46"/>
    <s v=" Km/L"/>
    <n v="66932"/>
    <n v="44.42"/>
    <n v="4.79"/>
    <n v="212.77"/>
    <s v="202601141105"/>
    <s v="EXT - KSE LOCAÇOES"/>
    <s v="Planejamento Operaci"/>
    <s v="KSE LOCAÇOES"/>
    <m/>
    <d v="2026-01-14T00:00:00"/>
    <x v="9"/>
    <x v="1"/>
    <x v="12"/>
  </r>
  <r>
    <s v="TUG2C45"/>
    <s v="60645800106437770"/>
    <s v="14/01/2026 12:05:20"/>
    <s v="02527"/>
    <s v="ALCIENE MARTINS PONTES"/>
    <x v="54"/>
    <s v="Utilitário"/>
    <s v="SAVEIRO"/>
    <s v="FIAT"/>
    <s v="69494411"/>
    <s v="REDE MARAJO RIO VERD"/>
    <s v="RIO VERDE"/>
    <s v="GO"/>
    <s v="ETANOL COMUM"/>
    <n v="464"/>
    <n v="10.37"/>
    <s v=" Km/L"/>
    <n v="74465"/>
    <n v="44.73"/>
    <n v="4.59"/>
    <n v="205.31"/>
    <s v="2527011195"/>
    <s v="EXT - KSE LOCAÇOES"/>
    <s v="Planejamento Operaci"/>
    <s v="KSE LOCAÇOES"/>
    <m/>
    <d v="2026-01-14T00:00:00"/>
    <x v="9"/>
    <x v="1"/>
    <x v="12"/>
  </r>
  <r>
    <s v="TLO0E87"/>
    <s v="60645800106184255"/>
    <s v="14/01/2026 12:14:23"/>
    <s v="04911"/>
    <s v="HYAGO GONÇALVES FERNANDES"/>
    <x v="43"/>
    <s v="EQUIPAMENTOS"/>
    <s v="GUINCHO LEVE"/>
    <s v="EQUIPAMENTO"/>
    <s v="87183400"/>
    <s v="MARAJO GUAPO"/>
    <s v="GUAPO"/>
    <s v="GO"/>
    <s v="DIESEL S-10"/>
    <n v="384"/>
    <n v="6"/>
    <s v=" Km/L"/>
    <n v="20739"/>
    <n v="64"/>
    <n v="6.0410000000000004"/>
    <n v="386.61"/>
    <s v="0"/>
    <s v="EXT - LUCCA JR"/>
    <s v="Planejamento Operaci"/>
    <s v="LUCCA JR"/>
    <m/>
    <d v="2026-01-14T00:00:00"/>
    <x v="9"/>
    <x v="1"/>
    <x v="11"/>
  </r>
  <r>
    <s v="TFE6B22"/>
    <s v="60645800105143762"/>
    <s v="14/01/2026 12:49:27"/>
    <s v="03608"/>
    <s v="WEIDER DA SILVA RODRIGUES"/>
    <x v="1"/>
    <s v="Automóvel"/>
    <s v="ARGO"/>
    <s v="FIAT"/>
    <s v="46286315"/>
    <s v="POSTO CENTRAL"/>
    <s v="BOM JESUS"/>
    <s v="GO"/>
    <s v="ETANOL COMUM"/>
    <n v="386"/>
    <n v="9.48"/>
    <s v=" Km/L"/>
    <n v="40726"/>
    <n v="40.71"/>
    <n v="4.79"/>
    <n v="195.02"/>
    <s v="1"/>
    <s v="Planejamento Operaci"/>
    <s v="Planejamento Operaci"/>
    <s v="Operacional"/>
    <m/>
    <d v="2026-01-14T00:00:00"/>
    <x v="9"/>
    <x v="1"/>
    <x v="1"/>
  </r>
  <r>
    <s v="TFW2H32"/>
    <s v="60645800105143835"/>
    <s v="14/01/2026 13:10:04"/>
    <s v="99638"/>
    <s v="LAFAIETE DE SOUZA SANTOS"/>
    <x v="10"/>
    <s v="Automóvel"/>
    <s v="ARGO"/>
    <s v="FIAT"/>
    <s v="75331801"/>
    <s v="DECIO CEZARINA"/>
    <s v="CEZARINA"/>
    <s v="GO"/>
    <s v="ETANOL COMUM"/>
    <n v="302"/>
    <n v="10.71"/>
    <s v=" Km/L"/>
    <n v="50953"/>
    <n v="28.19"/>
    <n v="4.6900000000000004"/>
    <n v="132.21"/>
    <s v="202601141309"/>
    <s v="Planejamento Operaci"/>
    <s v="Planejamento Operaci"/>
    <s v="Operacional"/>
    <m/>
    <d v="2026-01-14T00:00:00"/>
    <x v="9"/>
    <x v="1"/>
    <x v="3"/>
  </r>
  <r>
    <s v="TFD2J89"/>
    <s v="60645800105143710"/>
    <s v="14/01/2026 15:28:47"/>
    <s v="70121"/>
    <s v="WILMA GLEICE HELEN SOARES LOPES"/>
    <x v="0"/>
    <s v="Automóvel"/>
    <s v="ARGO"/>
    <s v="FIAT"/>
    <s v="46286315"/>
    <s v="POSTO CENTRAL"/>
    <s v="BOM JESUS"/>
    <s v="GO"/>
    <s v="ETANOL COMUM"/>
    <n v="364"/>
    <n v="10.62"/>
    <s v=" Km/L"/>
    <n v="19239"/>
    <n v="34.29"/>
    <n v="4.79"/>
    <n v="164.25"/>
    <s v="1"/>
    <s v="Planejamento Operaci"/>
    <s v="Planejamento Operaci"/>
    <s v="Operacional"/>
    <m/>
    <d v="2026-01-14T00:00:00"/>
    <x v="9"/>
    <x v="1"/>
    <x v="0"/>
  </r>
  <r>
    <s v="TGA0B06"/>
    <s v="60645800106437610"/>
    <s v="14/01/2026 15:37:30"/>
    <s v="00933"/>
    <s v="GIULEY RIBEIRO DOS SANTOS"/>
    <x v="59"/>
    <s v="Caminhonete"/>
    <s v="FIORINO"/>
    <s v="FIAT"/>
    <s v="45308900"/>
    <s v="POSTO LUPATINI"/>
    <s v="SANTO ANTONIO DA BARRA"/>
    <s v="GO"/>
    <s v="ETANOL COMUM"/>
    <n v="239"/>
    <n v="8.2200000000000006"/>
    <s v=" Km/L"/>
    <n v="10686"/>
    <n v="29.07"/>
    <n v="4.99"/>
    <n v="145.06"/>
    <s v="0"/>
    <s v="Planejamento Operaci"/>
    <s v="Planejamento Operaci"/>
    <s v="TI e Automação"/>
    <m/>
    <d v="2026-01-14T00:00:00"/>
    <x v="9"/>
    <x v="1"/>
    <x v="5"/>
  </r>
  <r>
    <s v="TTY2C25"/>
    <s v="60645800106472430"/>
    <s v="14/01/2026 15:45:11"/>
    <s v="04689"/>
    <s v="CLEDSON MARQUES ARRUDA"/>
    <x v="38"/>
    <s v="Caminhonete"/>
    <s v="SAVEIRO CS RB MF"/>
    <s v="VW"/>
    <s v="46286315"/>
    <s v="POSTO CENTRAL"/>
    <s v="BOM JESUS"/>
    <s v="GO"/>
    <s v="ETANOL COMUM"/>
    <n v="242"/>
    <n v="8.2799999999999994"/>
    <s v=" Km/L"/>
    <n v="67154"/>
    <n v="29.23"/>
    <n v="4.79"/>
    <n v="140.02000000000001"/>
    <s v="1"/>
    <s v="EXT - KSE LOCAÇOES"/>
    <s v="Planejamento Operaci"/>
    <s v="KSE LOCAÇOES"/>
    <m/>
    <d v="2026-01-14T00:00:00"/>
    <x v="9"/>
    <x v="1"/>
    <x v="12"/>
  </r>
  <r>
    <s v="TFS3C72"/>
    <s v="60645800105143738"/>
    <s v="14/01/2026 16:05:13"/>
    <s v="00271"/>
    <s v="HEDER OLIVEIRA SANTANA"/>
    <x v="9"/>
    <s v="Automóvel"/>
    <s v="ARGO"/>
    <s v="FIAT"/>
    <s v="53081700"/>
    <s v="POSTO Z   Z SANTA MA"/>
    <s v="GUAPO"/>
    <s v="GO"/>
    <s v="ETANOL COMUM"/>
    <n v="269"/>
    <n v="7.52"/>
    <s v=" Km/L"/>
    <n v="67071"/>
    <n v="35.76"/>
    <n v="4.99"/>
    <n v="178.43"/>
    <s v="0"/>
    <s v="Planejamento Operaci"/>
    <s v="Planejamento Operaci"/>
    <s v="Operacional"/>
    <m/>
    <d v="2026-01-14T00:00:00"/>
    <x v="9"/>
    <x v="1"/>
    <x v="4"/>
  </r>
  <r>
    <s v="TFN0D12"/>
    <s v="60645800105143746"/>
    <s v="14/01/2026 16:11:07"/>
    <s v="00390"/>
    <s v="SILVINO JOSE DE BRITO"/>
    <x v="5"/>
    <s v="Automóvel"/>
    <s v="ARGO"/>
    <s v="FIAT"/>
    <s v="46209914"/>
    <s v="DECIO RIO VERDE"/>
    <s v="RIO VERDE"/>
    <s v="GO"/>
    <s v="ETANOL COMUM"/>
    <n v="287"/>
    <n v="8.8000000000000007"/>
    <s v=" Km/L"/>
    <n v="29493"/>
    <n v="32.61"/>
    <n v="4.79"/>
    <n v="156.19999999999999"/>
    <s v="202601141610"/>
    <s v="Planejamento Operaci"/>
    <s v="Planejamento Operaci"/>
    <s v="Operacional"/>
    <m/>
    <d v="2026-01-14T00:00:00"/>
    <x v="9"/>
    <x v="1"/>
    <x v="3"/>
  </r>
  <r>
    <s v="TUF2B45"/>
    <s v="60645800106472420"/>
    <s v="14/01/2026 16:26:35"/>
    <s v="01318"/>
    <s v="JOAO BATISTA REIS"/>
    <x v="37"/>
    <s v="Caminhonete"/>
    <s v="SAVEIRO CS RB MF"/>
    <s v="VW"/>
    <s v="75331003"/>
    <s v="SUPERVIA LAGOA"/>
    <s v="RIO VERDE"/>
    <s v="GO"/>
    <s v="ETANOL COMUM"/>
    <n v="378"/>
    <n v="8.42"/>
    <s v=" Km/L"/>
    <n v="79987"/>
    <n v="44.91"/>
    <n v="4.891"/>
    <n v="219.65"/>
    <s v="0"/>
    <s v="EXT - KSE LOCAÇOES"/>
    <s v="Planejamento Operaci"/>
    <s v="KSE LOCAÇOES"/>
    <m/>
    <d v="2026-01-14T00:00:00"/>
    <x v="9"/>
    <x v="1"/>
    <x v="12"/>
  </r>
  <r>
    <s v="TUK2D26"/>
    <s v="60645800106553790"/>
    <s v="14/01/2026 17:04:15"/>
    <s v="00399"/>
    <s v="JULIANO FERNANDES DA SILVA"/>
    <x v="42"/>
    <s v="Caminhonete"/>
    <s v="Caminhonete S10"/>
    <s v="CHEVROLET"/>
    <s v="75331003"/>
    <s v="SUPERVIA LAGOA"/>
    <s v="RIO VERDE"/>
    <s v="GO"/>
    <s v="DIESEL S-10"/>
    <n v="993"/>
    <n v="15.75"/>
    <s v=" Km/L"/>
    <n v="72955"/>
    <n v="63.04"/>
    <n v="5.99"/>
    <n v="377.61"/>
    <s v="0"/>
    <s v="Planejamento Operaci"/>
    <s v="Planejamento Operaci"/>
    <s v="INSPENCAO"/>
    <m/>
    <d v="2026-01-14T00:00:00"/>
    <x v="9"/>
    <x v="1"/>
    <x v="12"/>
  </r>
  <r>
    <s v="TTQ3C61"/>
    <s v="60645800106472501"/>
    <s v="14/01/2026 17:11:17"/>
    <s v="88512"/>
    <s v="JUAREZ NEVES"/>
    <x v="44"/>
    <s v="Caminhonete"/>
    <s v="SAVEIRO CS RB MF"/>
    <s v="VW"/>
    <s v="45308900"/>
    <s v="POSTO LUPATINI"/>
    <s v="SANTO ANTONIO DA BARRA"/>
    <s v="GO"/>
    <s v="ETANOL COMUM"/>
    <n v="476"/>
    <n v="11.22"/>
    <s v=" Km/L"/>
    <n v="60109"/>
    <n v="42.42"/>
    <n v="4.99"/>
    <n v="211.68"/>
    <s v="0"/>
    <s v="EXT - KSE LOCAÇOES"/>
    <s v="Planejamento Operaci"/>
    <s v="KSE LOCAÇOES"/>
    <m/>
    <d v="2026-01-14T00:00:00"/>
    <x v="9"/>
    <x v="1"/>
    <x v="12"/>
  </r>
  <r>
    <s v="TTR3A31"/>
    <s v="60645800106472404"/>
    <s v="14/01/2026 17:58:54"/>
    <s v="00386"/>
    <s v="RAFAEL SOUZA LIMA"/>
    <x v="53"/>
    <s v="Caminhonete"/>
    <s v="SAVEIRO CS RB MF"/>
    <s v="VW"/>
    <s v="46209914"/>
    <s v="DECIO RIO VERDE"/>
    <s v="RIO VERDE"/>
    <s v="GO"/>
    <s v="ETANOL COMUM"/>
    <n v="545"/>
    <n v="11.21"/>
    <s v=" Km/L"/>
    <n v="67477"/>
    <n v="48.6"/>
    <n v="4.79"/>
    <n v="232.79"/>
    <s v="202601141758"/>
    <s v="EXT - KSE LOCAÇOES"/>
    <s v="Planejamento Operaci"/>
    <s v="KSE LOCAÇOES"/>
    <m/>
    <d v="2026-01-14T00:00:00"/>
    <x v="9"/>
    <x v="1"/>
    <x v="12"/>
  </r>
  <r>
    <s v="TTP5B47"/>
    <s v="60645800106472110"/>
    <s v="14/01/2026 18:07:17"/>
    <s v="02710"/>
    <s v="RAINON LOPES ALMEIDA"/>
    <x v="40"/>
    <s v="Caminhonete"/>
    <s v="SAVEIRO CS RB MF"/>
    <s v="VW"/>
    <s v="75331801"/>
    <s v="DECIO CEZARINA"/>
    <s v="CEZARINA"/>
    <s v="GO"/>
    <s v="ETANOL COMUM"/>
    <n v="408"/>
    <n v="9.17"/>
    <s v=" Km/L"/>
    <n v="72092"/>
    <n v="44.51"/>
    <n v="4.8899999999999997"/>
    <n v="217.65"/>
    <s v="202601141806"/>
    <s v="EXT - KSE LOCAÇOES"/>
    <s v="Planejamento Operaci"/>
    <s v="KSE LOCAÇOES"/>
    <m/>
    <d v="2026-01-14T00:00:00"/>
    <x v="9"/>
    <x v="1"/>
    <x v="12"/>
  </r>
  <r>
    <s v="TFF5D72"/>
    <s v="60645800105143780"/>
    <s v="14/01/2026 18:18:32"/>
    <s v="73410"/>
    <s v="BRUNO SOUSA DIAS"/>
    <x v="2"/>
    <s v="Automóvel"/>
    <s v="ARGO"/>
    <s v="FIAT"/>
    <s v="69494411"/>
    <s v="REDE MARAJO RIO VERD"/>
    <s v="RIO VERDE"/>
    <s v="GO"/>
    <s v="ETANOL COMUM"/>
    <n v="376"/>
    <n v="10.76"/>
    <s v=" Km/L"/>
    <n v="36035"/>
    <n v="34.950000000000003"/>
    <n v="4.59"/>
    <n v="160.41999999999999"/>
    <s v="73410691120"/>
    <s v="Planejamento Operaci"/>
    <s v="Planejamento Operaci"/>
    <s v="Operacional"/>
    <m/>
    <d v="2026-01-14T00:00:00"/>
    <x v="9"/>
    <x v="1"/>
    <x v="0"/>
  </r>
  <r>
    <s v="TFX8A49"/>
    <s v="60645800105143673"/>
    <s v="14/01/2026 18:27:42"/>
    <s v="17385"/>
    <s v="VICTOR DE SOUZA"/>
    <x v="12"/>
    <s v="Automóvel"/>
    <s v="ARGO"/>
    <s v="FIAT"/>
    <s v="53016704"/>
    <s v="POSTO GATO PRETO"/>
    <s v="GOIANIA"/>
    <s v="GO"/>
    <s v="ETANOL COMUM"/>
    <n v="310"/>
    <n v="8.3000000000000007"/>
    <s v=" Km/L"/>
    <n v="14876"/>
    <n v="37.36"/>
    <n v="5.2409999999999997"/>
    <n v="195.8"/>
    <s v="0"/>
    <s v="Planejamento Operaci"/>
    <s v="Planejamento Operaci"/>
    <s v="Operacional"/>
    <m/>
    <d v="2026-01-14T00:00:00"/>
    <x v="9"/>
    <x v="1"/>
    <x v="0"/>
  </r>
  <r>
    <s v="TGK2G46"/>
    <s v="60645800105179571"/>
    <s v="14/01/2026 18:37:08"/>
    <s v="59226"/>
    <s v="PASCHOAL FAVORITTO DE QUEIROZ"/>
    <x v="56"/>
    <s v="Utilitário"/>
    <s v="FIORINO"/>
    <s v="FIAT"/>
    <s v="69479601"/>
    <s v="REDE SANTA LUZIA X"/>
    <s v="GOIANIA"/>
    <s v="GO"/>
    <s v="ETANOL COMUM"/>
    <n v="189"/>
    <n v="4.67"/>
    <s v=" Km/L"/>
    <n v="2249"/>
    <n v="40.49"/>
    <n v="5.24"/>
    <n v="212.18"/>
    <s v="169131"/>
    <s v="Planejamento Operaci"/>
    <s v="Planejamento Operaci"/>
    <s v="Operacional"/>
    <m/>
    <d v="2026-01-14T00:00:00"/>
    <x v="9"/>
    <x v="1"/>
    <x v="5"/>
  </r>
  <r>
    <s v="TTT2H95"/>
    <s v="60645800106472477"/>
    <s v="14/01/2026 19:03:02"/>
    <s v="07583"/>
    <s v="DAVID BORGES DOS SANTOS"/>
    <x v="63"/>
    <s v="Caminhonete"/>
    <s v="SAVEIRO CS RB MF"/>
    <s v="VW"/>
    <s v="41826312"/>
    <s v="AUTO POSTO JACARE"/>
    <s v="ACREUNA"/>
    <s v="GO"/>
    <s v="ETANOL COMUM"/>
    <n v="454"/>
    <n v="11.18"/>
    <s v=" Km/L"/>
    <n v="60811"/>
    <n v="40.6"/>
    <n v="4.8609999999999998"/>
    <n v="197.36"/>
    <s v="140168456"/>
    <s v="EXT - KSE LOCAÇOES"/>
    <s v="Planejamento Operaci"/>
    <s v="KSE LOCAÇOES"/>
    <m/>
    <d v="2026-01-14T00:00:00"/>
    <x v="9"/>
    <x v="1"/>
    <x v="12"/>
  </r>
  <r>
    <s v="TFA5I89"/>
    <s v="60645800105853740"/>
    <s v="14/01/2026 19:28:48"/>
    <s v="71805"/>
    <s v="MURILO SOUZA BERNARDES"/>
    <x v="21"/>
    <s v="Automóvel"/>
    <s v="ARGO"/>
    <s v="FIAT"/>
    <s v="69465011"/>
    <s v="POSTO T 4"/>
    <s v="GOIANIA"/>
    <s v="GO"/>
    <s v="ETANOL COMUM"/>
    <n v="297"/>
    <n v="7.53"/>
    <s v=" Km/L"/>
    <n v="14457"/>
    <n v="39.46"/>
    <n v="5.24"/>
    <n v="206.77"/>
    <s v="0"/>
    <s v="Planejamento Operaci"/>
    <s v="Planejamento Operaci"/>
    <s v="Operacional"/>
    <m/>
    <d v="2026-01-14T00:00:00"/>
    <x v="9"/>
    <x v="1"/>
    <x v="2"/>
  </r>
  <r>
    <s v="TTV4H65"/>
    <s v="60645800106437744"/>
    <s v="14/01/2026 19:49:52"/>
    <s v="09697"/>
    <s v="HUILDSON ROSA BARBOSA"/>
    <x v="65"/>
    <s v="Caminhonete"/>
    <s v="SAVEIRO CD RB MF"/>
    <s v="VOLKSWAGEN"/>
    <s v="45341508"/>
    <s v="POSTO ALTO DA SERRA"/>
    <s v="ITUMBIARA"/>
    <s v="GO"/>
    <s v="ETANOL COMUM"/>
    <n v="362"/>
    <n v="7.74"/>
    <s v=" Km/L"/>
    <n v="7303"/>
    <n v="46.77"/>
    <n v="4.6399999999999997"/>
    <n v="217.02"/>
    <s v="0"/>
    <s v="EXT - KSE LOCAÇOES"/>
    <s v="Planejamento Operaci"/>
    <s v="KSE LOCAÇOES"/>
    <m/>
    <d v="2026-01-14T00:00:00"/>
    <x v="9"/>
    <x v="1"/>
    <x v="12"/>
  </r>
  <r>
    <s v="TUG2C45"/>
    <s v="60645800106437770"/>
    <s v="14/01/2026 22:33:24"/>
    <s v="80560"/>
    <s v="EDMAR PEREIRA COSTA"/>
    <x v="54"/>
    <s v="Utilitário"/>
    <s v="SAVEIRO"/>
    <s v="FIAT"/>
    <s v="81889412"/>
    <s v="POSTO ZERO UM"/>
    <s v="RIO VERDE"/>
    <s v="GO"/>
    <s v="ETANOL COMUM"/>
    <n v="421"/>
    <n v="10.62"/>
    <s v=" Km/L"/>
    <n v="74886"/>
    <n v="39.659999999999997"/>
    <n v="5.09"/>
    <n v="201.87"/>
    <s v="1"/>
    <s v="EXT - KSE LOCAÇOES"/>
    <s v="Planejamento Operaci"/>
    <s v="KSE LOCAÇOES"/>
    <m/>
    <d v="2026-01-14T00:00:00"/>
    <x v="9"/>
    <x v="1"/>
    <x v="12"/>
  </r>
  <r>
    <s v="TTP5B47"/>
    <s v="60645800106472110"/>
    <s v="14/01/2026 22:48:20"/>
    <s v="01227"/>
    <s v="DAILTON FERREIRA CRUVINEL"/>
    <x v="40"/>
    <s v="Caminhonete"/>
    <s v="SAVEIRO CS RB MF"/>
    <s v="VW"/>
    <s v="75331801"/>
    <s v="DECIO CEZARINA"/>
    <s v="CEZARINA"/>
    <s v="GO"/>
    <s v="ETANOL COMUM"/>
    <n v="296"/>
    <n v="10.75"/>
    <s v=" Km/L"/>
    <n v="72388"/>
    <n v="27.53"/>
    <n v="4.8899999999999997"/>
    <n v="134.62"/>
    <s v="202601142247"/>
    <s v="EXT - KSE LOCAÇOES"/>
    <s v="Planejamento Operaci"/>
    <s v="KSE LOCAÇOES"/>
    <m/>
    <d v="2026-01-14T00:00:00"/>
    <x v="9"/>
    <x v="1"/>
    <x v="12"/>
  </r>
  <r>
    <s v="TUF2B45"/>
    <s v="60645800106472420"/>
    <s v="14/01/2026 23:02:59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289"/>
    <n v="9.9600000000000009"/>
    <s v=" Km/L"/>
    <n v="80276"/>
    <n v="29.01"/>
    <n v="4.8899999999999997"/>
    <n v="141.86000000000001"/>
    <s v="0"/>
    <s v="EXT - KSE LOCAÇOES"/>
    <s v="Planejamento Operaci"/>
    <s v="KSE LOCAÇOES"/>
    <m/>
    <d v="2026-01-14T00:00:00"/>
    <x v="9"/>
    <x v="1"/>
    <x v="12"/>
  </r>
  <r>
    <s v="TFI3B19"/>
    <s v="60645800105926941"/>
    <s v="15/01/2026 01:01:40"/>
    <s v="03458"/>
    <s v="RAUL DOS SANTOS SOUSA"/>
    <x v="4"/>
    <s v="Automóvel"/>
    <s v="ARGO"/>
    <s v="FIAT"/>
    <s v="87183400"/>
    <s v="MARAJO GUAPO"/>
    <s v="GUAPO"/>
    <s v="GO"/>
    <s v="ETANOL COMUM"/>
    <n v="383"/>
    <n v="10.73"/>
    <s v=" Km/L"/>
    <n v="41512"/>
    <n v="35.69"/>
    <n v="4.7910000000000004"/>
    <n v="171"/>
    <s v="0"/>
    <s v="Planejamento Operaci"/>
    <s v="Planejamento Operaci"/>
    <s v="Operacional"/>
    <m/>
    <d v="2026-01-15T00:00:00"/>
    <x v="9"/>
    <x v="1"/>
    <x v="0"/>
  </r>
  <r>
    <s v="TTQ3C61"/>
    <s v="60645800106472501"/>
    <s v="15/01/2026 03:53:24"/>
    <s v="05208"/>
    <s v="CHARLES ROSA"/>
    <x v="44"/>
    <s v="Caminhonete"/>
    <s v="SAVEIRO CS RB MF"/>
    <s v="VW"/>
    <s v="46209914"/>
    <s v="DECIO RIO VERDE"/>
    <s v="RIO VERDE"/>
    <s v="GO"/>
    <s v="ETANOL COMUM"/>
    <n v="424"/>
    <n v="10.99"/>
    <s v=" Km/L"/>
    <n v="60533"/>
    <n v="38.57"/>
    <n v="4.79"/>
    <n v="184.75"/>
    <s v="202601150352"/>
    <s v="EXT - KSE LOCAÇOES"/>
    <s v="Planejamento Operaci"/>
    <s v="KSE LOCAÇOES"/>
    <m/>
    <d v="2026-01-15T00:00:00"/>
    <x v="9"/>
    <x v="1"/>
    <x v="12"/>
  </r>
  <r>
    <s v="TTY2C25"/>
    <s v="60645800106472430"/>
    <s v="15/01/2026 05:03:51"/>
    <s v="03603"/>
    <s v="RAFAEL OLIVEIRA MORAIS "/>
    <x v="38"/>
    <s v="Caminhonete"/>
    <s v="SAVEIRO CS RB MF"/>
    <s v="VW"/>
    <s v="45341508"/>
    <s v="POSTO ALTO DA SERRA"/>
    <s v="ITUMBIARA"/>
    <s v="GO"/>
    <s v="ETANOL COMUM"/>
    <n v="447"/>
    <n v="10.37"/>
    <s v=" Km/L"/>
    <n v="67601"/>
    <n v="43.11"/>
    <n v="4.6399999999999997"/>
    <n v="200.03"/>
    <s v="0"/>
    <s v="EXT - KSE LOCAÇOES"/>
    <s v="Planejamento Operaci"/>
    <s v="KSE LOCAÇOES"/>
    <m/>
    <d v="2026-01-15T00:00:00"/>
    <x v="9"/>
    <x v="1"/>
    <x v="12"/>
  </r>
  <r>
    <s v="TUW2D74"/>
    <s v="60645800105124310"/>
    <s v="15/01/2026 05:37:37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862"/>
    <n v="14.94"/>
    <s v=" Km/L"/>
    <n v="65664"/>
    <n v="57.69"/>
    <n v="6.49"/>
    <n v="374.4"/>
    <s v="0"/>
    <s v="Planejamento Operaci"/>
    <s v="Planejamento Operaci"/>
    <s v="Operacional"/>
    <m/>
    <d v="2026-01-15T00:00:00"/>
    <x v="9"/>
    <x v="1"/>
    <x v="12"/>
  </r>
  <r>
    <s v="TUK2D26"/>
    <s v="60645800106553790"/>
    <s v="15/01/2026 05:48:53"/>
    <s v="70552"/>
    <s v="ARMANDO DA SILVA OLIVIEIRA NETO"/>
    <x v="42"/>
    <s v="Caminhonete"/>
    <s v="Caminhonete S10"/>
    <s v="CHEVROLET"/>
    <s v="75331003"/>
    <s v="SUPERVIA LAGOA"/>
    <s v="RIO VERDE"/>
    <s v="GO"/>
    <s v="DIESEL S-10"/>
    <n v="547"/>
    <n v="13.68"/>
    <s v=" Km/L"/>
    <n v="73502"/>
    <n v="40"/>
    <n v="5.99"/>
    <n v="239.6"/>
    <s v="0"/>
    <s v="Planejamento Operaci"/>
    <s v="Planejamento Operaci"/>
    <s v="INSPENCAO"/>
    <m/>
    <d v="2026-01-15T00:00:00"/>
    <x v="9"/>
    <x v="1"/>
    <x v="12"/>
  </r>
  <r>
    <s v="TUF2B45"/>
    <s v="60645800106472420"/>
    <s v="15/01/2026 06:28:18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358"/>
    <n v="10.53"/>
    <s v=" Km/L"/>
    <n v="80634"/>
    <n v="34"/>
    <n v="4.8899999999999997"/>
    <n v="166.26"/>
    <s v="0"/>
    <s v="EXT - KSE LOCAÇOES"/>
    <s v="Planejamento Operaci"/>
    <s v="KSE LOCAÇOES"/>
    <m/>
    <d v="2026-01-15T00:00:00"/>
    <x v="9"/>
    <x v="1"/>
    <x v="12"/>
  </r>
  <r>
    <s v="TTT2H95"/>
    <s v="60645800106472477"/>
    <s v="15/01/2026 06:41:52"/>
    <s v="07583"/>
    <s v="DAVID BORGES DOS SANTOS"/>
    <x v="63"/>
    <s v="Caminhonete"/>
    <s v="SAVEIRO CS RB MF"/>
    <s v="VW"/>
    <s v="41826312"/>
    <s v="AUTO POSTO JACARE"/>
    <s v="ACREUNA"/>
    <s v="GO"/>
    <s v="ETANOL COMUM"/>
    <n v="390"/>
    <n v="10.26"/>
    <s v=" Km/L"/>
    <n v="61201"/>
    <n v="38.020000000000003"/>
    <n v="4.8600000000000003"/>
    <n v="184.79"/>
    <s v="150124002"/>
    <s v="EXT - KSE LOCAÇOES"/>
    <s v="Planejamento Operaci"/>
    <s v="KSE LOCAÇOES"/>
    <m/>
    <d v="2026-01-15T00:00:00"/>
    <x v="9"/>
    <x v="1"/>
    <x v="12"/>
  </r>
  <r>
    <s v="TGM2I26"/>
    <s v="60645800106437620"/>
    <s v="15/01/2026 07:37:34"/>
    <s v="59226"/>
    <s v="PASCHOAL FAVORITTO DE QUEIROZ"/>
    <x v="52"/>
    <s v="Utilitário"/>
    <s v="FIORINO"/>
    <s v="FIAT"/>
    <s v="69479601"/>
    <s v="REDE SANTA LUZIA X"/>
    <s v="GOIANIA"/>
    <s v="GO"/>
    <s v="ETANOL COMUM"/>
    <n v="229"/>
    <n v="5.09"/>
    <s v=" Km/L"/>
    <n v="12617"/>
    <n v="45.02"/>
    <n v="5.24"/>
    <n v="235.92"/>
    <s v="169248"/>
    <s v="EXT - KSE LOCAÇOES"/>
    <s v="Planejamento Operaci"/>
    <s v="Operacional"/>
    <m/>
    <d v="2026-01-15T00:00:00"/>
    <x v="9"/>
    <x v="1"/>
    <x v="5"/>
  </r>
  <r>
    <s v="TGM4D76"/>
    <s v="60645800106437582"/>
    <s v="15/01/2026 08:11:54"/>
    <s v="33534"/>
    <s v="MARCOS ANTONIO MARCELINO DA SILVA"/>
    <x v="55"/>
    <s v="Caminhonete"/>
    <s v="FIORINO"/>
    <s v="FIAT"/>
    <s v="46286315"/>
    <s v="POSTO CENTRAL"/>
    <s v="BOM JESUS"/>
    <s v="GO"/>
    <s v="ETANOL COMUM"/>
    <n v="146"/>
    <n v="6.75"/>
    <s v=" Km/L"/>
    <n v="9572"/>
    <n v="21.62"/>
    <n v="4.79"/>
    <n v="103.56"/>
    <s v="1"/>
    <s v="Planejamento Operaci"/>
    <s v="Planejamento Operaci"/>
    <s v="Operacional"/>
    <m/>
    <d v="2026-01-15T00:00:00"/>
    <x v="9"/>
    <x v="1"/>
    <x v="5"/>
  </r>
  <r>
    <s v="KAZ5F74"/>
    <s v="60645800105124355"/>
    <s v="15/01/2026 08:18:39"/>
    <s v="09808"/>
    <s v="DOUGLAS OLIVEIRA SANTOS"/>
    <x v="19"/>
    <s v="Caminhão"/>
    <s v="L 1113"/>
    <s v="IVECO"/>
    <s v="69494411"/>
    <s v="REDE MARAJO RIO VERD"/>
    <s v="RIO VERDE"/>
    <s v="GO"/>
    <s v="DIESEL COMUM"/>
    <n v="0"/>
    <n v="0"/>
    <s v=" Km/L"/>
    <n v="0"/>
    <n v="130"/>
    <n v="6.09"/>
    <n v="791.7"/>
    <s v="1"/>
    <s v="EXT - SAO PEDRO"/>
    <s v="Planejamento Operaci"/>
    <s v="SAO PEDRO"/>
    <m/>
    <d v="2026-01-15T00:00:00"/>
    <x v="9"/>
    <x v="1"/>
    <x v="7"/>
  </r>
  <r>
    <s v="TFN3B64"/>
    <s v="60645800106437477"/>
    <s v="15/01/2026 08:25:41"/>
    <s v="00650"/>
    <s v="FLAVIO GONCALVES SILVA"/>
    <x v="47"/>
    <s v="EQUIPAMENTOS"/>
    <s v="AMBULANCIA"/>
    <s v="OUTROS"/>
    <s v="46286315"/>
    <s v="POSTO CENTRAL"/>
    <s v="BOM JESUS"/>
    <s v="GO"/>
    <s v="DIESEL S-10"/>
    <n v="96"/>
    <n v="3.98"/>
    <s v=" Km/L"/>
    <n v="4837"/>
    <n v="24.13"/>
    <n v="6.242"/>
    <n v="150.61000000000001"/>
    <s v="1"/>
    <s v="Planejamento Operaci"/>
    <s v="Planejamento Operaci"/>
    <s v="Operacional"/>
    <m/>
    <d v="2026-01-15T00:00:00"/>
    <x v="9"/>
    <x v="1"/>
    <x v="13"/>
  </r>
  <r>
    <s v="TTP5B47"/>
    <s v="60645800106472110"/>
    <s v="15/01/2026 08:26:07"/>
    <s v="00149"/>
    <s v="MANOELITO METROVICH LIMA"/>
    <x v="40"/>
    <s v="Caminhonete"/>
    <s v="SAVEIRO CS RB MF"/>
    <s v="VW"/>
    <s v="75331801"/>
    <s v="DECIO CEZARINA"/>
    <s v="CEZARINA"/>
    <s v="GO"/>
    <s v="ETANOL COMUM"/>
    <n v="474"/>
    <n v="11.31"/>
    <s v=" Km/L"/>
    <n v="72862"/>
    <n v="41.91"/>
    <n v="4.8899999999999997"/>
    <n v="204.94"/>
    <s v="202601150825"/>
    <s v="EXT - KSE LOCAÇOES"/>
    <s v="Planejamento Operaci"/>
    <s v="KSE LOCAÇOES"/>
    <m/>
    <d v="2026-01-15T00:00:00"/>
    <x v="9"/>
    <x v="1"/>
    <x v="12"/>
  </r>
  <r>
    <s v="TTQ4C10"/>
    <s v="60645800106553930"/>
    <s v="15/01/2026 08:31:00"/>
    <s v="93910"/>
    <s v="DIVINO AVELINO DOS SANTOS"/>
    <x v="31"/>
    <s v="Caminhonete"/>
    <s v="Caminhonete S10"/>
    <s v="CHEVROLET"/>
    <s v="87183400"/>
    <s v="MARAJO GUAPO"/>
    <s v="GUAPO"/>
    <s v="GO"/>
    <s v="DIESEL S-10"/>
    <n v="1051"/>
    <n v="14.92"/>
    <s v=" Km/L"/>
    <n v="82667"/>
    <n v="70.459999999999994"/>
    <n v="6.04"/>
    <n v="425.58"/>
    <s v="0"/>
    <s v="Planejamento Operaci"/>
    <s v="Planejamento Operaci"/>
    <s v="INSPENCAO"/>
    <m/>
    <d v="2026-01-15T00:00:00"/>
    <x v="9"/>
    <x v="1"/>
    <x v="12"/>
  </r>
  <r>
    <s v="TGC9A34"/>
    <s v="60645800106437250"/>
    <s v="15/01/2026 08:43:14"/>
    <s v="70390"/>
    <s v="CLEITON ANTONIO TAVARES HENRIQUE"/>
    <x v="48"/>
    <s v="EQUIPAMENTOS"/>
    <s v="AMBULANCIA"/>
    <s v="OUTROS"/>
    <s v="53081700"/>
    <s v="POSTO Z   Z SANTA MA"/>
    <s v="GUAPO"/>
    <s v="GO"/>
    <s v="DIESEL S-10"/>
    <n v="129"/>
    <n v="5.13"/>
    <s v=" Km/L"/>
    <n v="9502"/>
    <n v="25.16"/>
    <n v="5.99"/>
    <n v="150.72"/>
    <s v="0"/>
    <s v="Planejamento Operaci"/>
    <s v="Planejamento Operaci"/>
    <s v="Operacional"/>
    <m/>
    <d v="2026-01-15T00:00:00"/>
    <x v="9"/>
    <x v="1"/>
    <x v="13"/>
  </r>
  <r>
    <s v="TFD2J89"/>
    <s v="60645800105143710"/>
    <s v="15/01/2026 08:45:14"/>
    <s v="70121"/>
    <s v="WILMA GLEICE HELEN SOARES LOPES"/>
    <x v="0"/>
    <s v="Automóvel"/>
    <s v="ARGO"/>
    <s v="FIAT"/>
    <s v="53081700"/>
    <s v="POSTO Z   Z SANTA MA"/>
    <s v="GUAPO"/>
    <s v="GO"/>
    <s v="ETANOL COMUM"/>
    <n v="300"/>
    <n v="11.35"/>
    <s v=" Km/L"/>
    <n v="19539"/>
    <n v="26.44"/>
    <n v="4.99"/>
    <n v="131.94"/>
    <s v="0"/>
    <s v="Planejamento Operaci"/>
    <s v="Planejamento Operaci"/>
    <s v="Operacional"/>
    <m/>
    <d v="2026-01-15T00:00:00"/>
    <x v="9"/>
    <x v="1"/>
    <x v="0"/>
  </r>
  <r>
    <s v="TFS3C72"/>
    <s v="60645800105143738"/>
    <s v="15/01/2026 08:49:34"/>
    <s v="00271"/>
    <s v="HEDER OLIVEIRA SANTANA"/>
    <x v="9"/>
    <s v="Automóvel"/>
    <s v="ARGO"/>
    <s v="FIAT"/>
    <s v="41875311"/>
    <s v="POSTO SABOR DA TERRA"/>
    <s v="INDIARA"/>
    <s v="GO"/>
    <s v="ETANOL COMUM"/>
    <n v="328"/>
    <n v="8.82"/>
    <s v=" Km/L"/>
    <n v="67399"/>
    <n v="37.200000000000003"/>
    <n v="4.9909999999999997"/>
    <n v="185.65"/>
    <s v="150131713"/>
    <s v="Planejamento Operaci"/>
    <s v="Planejamento Operaci"/>
    <s v="Operacional"/>
    <m/>
    <d v="2026-01-15T00:00:00"/>
    <x v="9"/>
    <x v="1"/>
    <x v="4"/>
  </r>
  <r>
    <s v="TJP1H27"/>
    <s v="60645800106439607"/>
    <s v="15/01/2026 09:34:07"/>
    <s v="89061"/>
    <s v="HIGOR MARTINS FERREIRA_x0009__x0009__x0009__x0009_"/>
    <x v="58"/>
    <s v="EQUIPAMENTOS"/>
    <s v="GUINCHO LEVE"/>
    <s v="EQUIPAMENTO"/>
    <s v="46286315"/>
    <s v="POSTO CENTRAL"/>
    <s v="BOM JESUS"/>
    <s v="GO"/>
    <s v="DIESEL S-10"/>
    <n v="378"/>
    <n v="5.75"/>
    <s v=" Km/L"/>
    <n v="12722"/>
    <n v="65.7"/>
    <n v="6.2409999999999997"/>
    <n v="410.01"/>
    <s v="1"/>
    <s v="EXT - LUCCA JR"/>
    <s v="Planejamento Operaci"/>
    <s v="LUCCA JR"/>
    <m/>
    <d v="2026-01-15T00:00:00"/>
    <x v="9"/>
    <x v="1"/>
    <x v="11"/>
  </r>
  <r>
    <s v="TUG2C45"/>
    <s v="60645800106437770"/>
    <s v="15/01/2026 10:02:18"/>
    <s v="03782"/>
    <s v="ELVIS MESSIAS FERNANDES"/>
    <x v="54"/>
    <s v="Utilitário"/>
    <s v="SAVEIRO"/>
    <s v="FIAT"/>
    <s v="13335016"/>
    <s v="POSTO TREVO"/>
    <s v="RIO VERDE"/>
    <s v="GO"/>
    <s v="ETANOL COMUM"/>
    <n v="478"/>
    <n v="11.79"/>
    <s v=" Km/L"/>
    <n v="75364"/>
    <n v="40.54"/>
    <n v="4.9909999999999997"/>
    <n v="202.34"/>
    <s v="150136098"/>
    <s v="EXT - KSE LOCAÇOES"/>
    <s v="Planejamento Operaci"/>
    <s v="KSE LOCAÇOES"/>
    <m/>
    <d v="2026-01-15T00:00:00"/>
    <x v="9"/>
    <x v="1"/>
    <x v="12"/>
  </r>
  <r>
    <s v="TFE6B22"/>
    <s v="60645800105143762"/>
    <s v="15/01/2026 11:06:13"/>
    <s v="03608"/>
    <s v="WEIDER DA SILVA RODRIGUES"/>
    <x v="1"/>
    <s v="Automóvel"/>
    <s v="ARGO"/>
    <s v="FIAT"/>
    <s v="88802805"/>
    <s v="CARPA AUTO POSTO"/>
    <s v="GOIATUBA"/>
    <s v="GO"/>
    <s v="ETANOL COMUM"/>
    <n v="432"/>
    <n v="11.82"/>
    <s v=" Km/L"/>
    <n v="41158"/>
    <n v="36.56"/>
    <n v="5.4889999999999999"/>
    <n v="200.68"/>
    <s v="0"/>
    <s v="Planejamento Operaci"/>
    <s v="Planejamento Operaci"/>
    <s v="Operacional"/>
    <m/>
    <d v="2026-01-15T00:00:00"/>
    <x v="9"/>
    <x v="1"/>
    <x v="1"/>
  </r>
  <r>
    <s v="TFW2H32"/>
    <s v="60645800105143835"/>
    <s v="15/01/2026 12:20:59"/>
    <s v="99638"/>
    <s v="LAFAIETE DE SOUZA SANTOS"/>
    <x v="10"/>
    <s v="Automóvel"/>
    <s v="ARGO"/>
    <s v="FIAT"/>
    <s v="46209914"/>
    <s v="DECIO RIO VERDE"/>
    <s v="RIO VERDE"/>
    <s v="GO"/>
    <s v="ETANOL COMUM"/>
    <n v="349"/>
    <n v="9.0500000000000007"/>
    <s v=" Km/L"/>
    <n v="51302"/>
    <n v="38.56"/>
    <n v="4.79"/>
    <n v="184.7"/>
    <s v="202601151220"/>
    <s v="Planejamento Operaci"/>
    <s v="Planejamento Operaci"/>
    <s v="Operacional"/>
    <m/>
    <d v="2026-01-15T00:00:00"/>
    <x v="9"/>
    <x v="1"/>
    <x v="3"/>
  </r>
  <r>
    <s v="TLR1J91"/>
    <s v="60645800106043065"/>
    <s v="15/01/2026 13:03:30"/>
    <s v="02910"/>
    <s v="EMERSON CRISTIANO DA SILVEIRA"/>
    <x v="23"/>
    <s v="Caminhonete"/>
    <s v="SAVEIRO"/>
    <s v="VOLKSWAGEN"/>
    <s v="75331801"/>
    <s v="DECIO CEZARINA"/>
    <s v="CEZARINA"/>
    <s v="GO"/>
    <s v="ETANOL COMUM"/>
    <n v="0"/>
    <n v="0"/>
    <s v=" Km/L"/>
    <s v="-"/>
    <n v="45.59"/>
    <n v="4.8899999999999997"/>
    <n v="222.94"/>
    <s v="202601151302"/>
    <s v="Planejamento Operaci"/>
    <s v="Planejamento Operaci"/>
    <s v="Operacional"/>
    <m/>
    <d v="2026-01-15T00:00:00"/>
    <x v="9"/>
    <x v="1"/>
    <x v="9"/>
  </r>
  <r>
    <s v="TFX7J72"/>
    <s v="60645800105836505"/>
    <s v="15/01/2026 13:34:40"/>
    <s v="03126"/>
    <s v="PEDRO PAULO SILVA SANTOS"/>
    <x v="11"/>
    <s v="Automóvel"/>
    <s v="ARGO"/>
    <s v="FIAT"/>
    <s v="81820912"/>
    <s v="AUTO POSTO KR 06"/>
    <s v="RIO VERDE"/>
    <s v="GO"/>
    <s v="ETANOL COMUM"/>
    <n v="262"/>
    <n v="6.67"/>
    <s v=" Km/L"/>
    <n v="54209"/>
    <n v="39.270000000000003"/>
    <n v="4.99"/>
    <n v="195.96"/>
    <s v="1"/>
    <s v="Planejamento Operaci"/>
    <s v="Planejamento Operaci"/>
    <s v="Operacional"/>
    <m/>
    <d v="2026-01-15T00:00:00"/>
    <x v="9"/>
    <x v="1"/>
    <x v="4"/>
  </r>
  <r>
    <s v="TFI3B19"/>
    <s v="60645800105926941"/>
    <s v="15/01/2026 14:21:59"/>
    <s v="70214"/>
    <s v="IGOR LEMES FERNANDES"/>
    <x v="4"/>
    <s v="Automóvel"/>
    <s v="ARGO"/>
    <s v="FIAT"/>
    <s v="46286315"/>
    <s v="POSTO CENTRAL"/>
    <s v="BOM JESUS"/>
    <s v="GO"/>
    <s v="ETANOL COMUM"/>
    <n v="356"/>
    <n v="10.67"/>
    <s v=" Km/L"/>
    <n v="41868"/>
    <n v="33.35"/>
    <n v="4.7910000000000004"/>
    <n v="159.78"/>
    <s v="1"/>
    <s v="Planejamento Operaci"/>
    <s v="Planejamento Operaci"/>
    <s v="Operacional"/>
    <m/>
    <d v="2026-01-15T00:00:00"/>
    <x v="9"/>
    <x v="1"/>
    <x v="0"/>
  </r>
  <r>
    <s v="TFP3B22"/>
    <s v="60645800105143720"/>
    <s v="15/01/2026 14:35:40"/>
    <s v="02769"/>
    <s v="ANDRE LUIS PAULINO"/>
    <x v="6"/>
    <s v="Automóvel"/>
    <s v="ARGO"/>
    <s v="FIAT"/>
    <s v="45364511"/>
    <s v="AUTO POSTO CERRADO 4"/>
    <s v="ITUMBIARA"/>
    <s v="GO"/>
    <s v="ETANOL COMUM"/>
    <n v="341"/>
    <n v="10.199999999999999"/>
    <s v=" Km/L"/>
    <n v="39970"/>
    <n v="33.42"/>
    <n v="4.1900000000000004"/>
    <n v="140.03"/>
    <s v="374982"/>
    <s v="Planejamento Operaci"/>
    <s v="Planejamento Operaci"/>
    <s v="Operacional"/>
    <m/>
    <d v="2026-01-15T00:00:00"/>
    <x v="9"/>
    <x v="1"/>
    <x v="4"/>
  </r>
  <r>
    <s v="TTQ3C61"/>
    <s v="60645800106472501"/>
    <s v="15/01/2026 15:42:37"/>
    <s v="46440"/>
    <s v="PAULO SOUSA DIAS"/>
    <x v="44"/>
    <s v="Caminhonete"/>
    <s v="SAVEIRO CS RB MF"/>
    <s v="VW"/>
    <s v="45308900"/>
    <s v="POSTO LUPATINI"/>
    <s v="SANTO ANTONIO DA BARRA"/>
    <s v="GO"/>
    <s v="ETANOL COMUM"/>
    <n v="503"/>
    <n v="11.72"/>
    <s v=" Km/L"/>
    <n v="61036"/>
    <n v="42.91"/>
    <n v="4.99"/>
    <n v="214.12"/>
    <s v="0"/>
    <s v="EXT - KSE LOCAÇOES"/>
    <s v="Planejamento Operaci"/>
    <s v="KSE LOCAÇOES"/>
    <m/>
    <d v="2026-01-15T00:00:00"/>
    <x v="9"/>
    <x v="1"/>
    <x v="12"/>
  </r>
  <r>
    <s v="TUF2B45"/>
    <s v="60645800106472420"/>
    <s v="15/01/2026 15:44:10"/>
    <s v="00047"/>
    <s v="KARLA THAISE SILVA CARVALHO"/>
    <x v="37"/>
    <s v="Caminhonete"/>
    <s v="SAVEIRO CS RB MF"/>
    <s v="VW"/>
    <s v="75331003"/>
    <s v="SUPERVIA LAGOA"/>
    <s v="RIO VERDE"/>
    <s v="GO"/>
    <s v="ETANOL COMUM"/>
    <n v="355"/>
    <n v="9.48"/>
    <s v=" Km/L"/>
    <n v="80989"/>
    <n v="37.46"/>
    <n v="4.8899999999999997"/>
    <n v="183.18"/>
    <s v="0"/>
    <s v="EXT - KSE LOCAÇOES"/>
    <s v="Planejamento Operaci"/>
    <s v="KSE LOCAÇOES"/>
    <m/>
    <d v="2026-01-15T00:00:00"/>
    <x v="9"/>
    <x v="1"/>
    <x v="12"/>
  </r>
  <r>
    <s v="TBE3B78"/>
    <s v="60645800105124169"/>
    <s v="15/01/2026 15:53:35"/>
    <s v="89049"/>
    <s v="VALDEIR JOSE CORREIA"/>
    <x v="19"/>
    <s v="Caminhão"/>
    <s v="9-180"/>
    <s v="VW"/>
    <s v="87183400"/>
    <s v="MARAJO GUAPO"/>
    <s v="GUAPO"/>
    <s v="GO"/>
    <s v="DIESEL S-10"/>
    <n v="0"/>
    <n v="0"/>
    <s v=" Km/L"/>
    <n v="0"/>
    <n v="96.45"/>
    <n v="6.04"/>
    <n v="582.55999999999995"/>
    <s v="0"/>
    <s v="EXT - SAO PEDRO"/>
    <s v="Planejamento Operaci"/>
    <s v="SAO PEDRO"/>
    <m/>
    <d v="2026-01-15T00:00:00"/>
    <x v="9"/>
    <x v="1"/>
    <x v="7"/>
  </r>
  <r>
    <s v="TBE3B78"/>
    <m/>
    <s v="15/01/2026 15:55:04"/>
    <m/>
    <m/>
    <x v="20"/>
    <m/>
    <m/>
    <m/>
    <m/>
    <s v="MARAJO GUAPO"/>
    <m/>
    <m/>
    <s v="ARLA-32"/>
    <n v="0"/>
    <n v="0"/>
    <s v=" Km/L"/>
    <n v="0"/>
    <n v="8.2899999999999991"/>
    <m/>
    <n v="33.08"/>
    <m/>
    <m/>
    <m/>
    <m/>
    <m/>
    <d v="2026-01-15T00:00:00"/>
    <x v="9"/>
    <x v="1"/>
    <x v="7"/>
  </r>
  <r>
    <s v="TFS3C72"/>
    <s v="60645800105143738"/>
    <s v="15/01/2026 16:41:24"/>
    <s v="00271"/>
    <s v="HEDER OLIVEIRA SANTANA"/>
    <x v="9"/>
    <s v="Automóvel"/>
    <s v="ARGO"/>
    <s v="FIAT"/>
    <s v="13308211"/>
    <s v="P. BANDEIRANTES"/>
    <s v="RIO VERDE"/>
    <s v="GO"/>
    <s v="ETANOL COMUM"/>
    <n v="301"/>
    <n v="7.05"/>
    <s v=" Km/L"/>
    <n v="67700"/>
    <n v="42.68"/>
    <n v="4.79"/>
    <n v="204.44"/>
    <s v="150159854"/>
    <s v="Planejamento Operaci"/>
    <s v="Planejamento Operaci"/>
    <s v="Operacional"/>
    <m/>
    <d v="2026-01-15T00:00:00"/>
    <x v="9"/>
    <x v="1"/>
    <x v="4"/>
  </r>
  <r>
    <s v="TTP5B47"/>
    <s v="60645800106472110"/>
    <s v="15/01/2026 17:22:07"/>
    <s v="00149"/>
    <s v="MANOELITO METROVICH LIMA"/>
    <x v="40"/>
    <s v="Caminhonete"/>
    <s v="SAVEIRO CS RB MF"/>
    <s v="VW"/>
    <s v="75331801"/>
    <s v="DECIO CEZARINA"/>
    <s v="CEZARINA"/>
    <s v="GO"/>
    <s v="ETANOL COMUM"/>
    <n v="361"/>
    <n v="8.98"/>
    <s v=" Km/L"/>
    <n v="73223"/>
    <n v="40.22"/>
    <n v="4.8899999999999997"/>
    <n v="196.68"/>
    <s v="202601151721"/>
    <s v="EXT - KSE LOCAÇOES"/>
    <s v="Planejamento Operaci"/>
    <s v="KSE LOCAÇOES"/>
    <m/>
    <d v="2026-01-15T00:00:00"/>
    <x v="9"/>
    <x v="1"/>
    <x v="12"/>
  </r>
  <r>
    <s v="TUQ2H91"/>
    <s v="60645800106437760"/>
    <s v="15/01/2026 18:01:17"/>
    <s v="87954"/>
    <s v="DANIEL GONÇALVES"/>
    <x v="66"/>
    <s v="Caminhonete"/>
    <s v="SAVEIRO CD RB MF"/>
    <s v="VOLKSWAGEN"/>
    <s v="87183400"/>
    <s v="MARAJO GUAPO"/>
    <s v="GUAPO"/>
    <s v="GO"/>
    <s v="ETANOL COMUM"/>
    <n v="354"/>
    <n v="9.06"/>
    <s v=" Km/L"/>
    <n v="9655"/>
    <n v="39.07"/>
    <n v="4.8049999999999997"/>
    <n v="187.75"/>
    <s v="0"/>
    <s v="EXT - KSE LOCAÇOES"/>
    <s v="Planejamento Operaci"/>
    <s v="KSE LOCAÇOES"/>
    <m/>
    <d v="2026-01-15T00:00:00"/>
    <x v="9"/>
    <x v="1"/>
    <x v="12"/>
  </r>
  <r>
    <s v="TTT2H95"/>
    <s v="60645800106472477"/>
    <s v="15/01/2026 18:02:54"/>
    <s v="52982"/>
    <s v="ROBERTO ANTONIO DE MELO"/>
    <x v="63"/>
    <s v="Caminhonete"/>
    <s v="SAVEIRO CS RB MF"/>
    <s v="VW"/>
    <s v="41826312"/>
    <s v="AUTO POSTO JACARE"/>
    <s v="ACREUNA"/>
    <s v="GO"/>
    <s v="ETANOL COMUM"/>
    <n v="488"/>
    <n v="9.3800000000000008"/>
    <s v=" Km/L"/>
    <n v="61689"/>
    <n v="52.05"/>
    <n v="4.8609999999999998"/>
    <n v="253"/>
    <s v="150164846"/>
    <s v="EXT - KSE LOCAÇOES"/>
    <s v="Planejamento Operaci"/>
    <s v="KSE LOCAÇOES"/>
    <m/>
    <d v="2026-01-15T00:00:00"/>
    <x v="9"/>
    <x v="1"/>
    <x v="12"/>
  </r>
  <r>
    <s v="TLO0E87"/>
    <s v="60645800106184255"/>
    <s v="15/01/2026 18:07:05"/>
    <s v="01258"/>
    <s v="PEDRO HENRIQUE RODRIGUES VIDAL"/>
    <x v="43"/>
    <s v="EQUIPAMENTOS"/>
    <s v="GUINCHO LEVE"/>
    <s v="EQUIPAMENTO"/>
    <s v="87183400"/>
    <s v="MARAJO GUAPO"/>
    <s v="GUAPO"/>
    <s v="GO"/>
    <s v="DIESEL S-10"/>
    <n v="275"/>
    <n v="5.84"/>
    <s v=" Km/L"/>
    <n v="21014"/>
    <n v="47.09"/>
    <n v="6.04"/>
    <n v="284.43"/>
    <s v="0"/>
    <s v="EXT - LUCCA JR"/>
    <s v="Planejamento Operaci"/>
    <s v="LUCCA JR"/>
    <m/>
    <d v="2026-01-15T00:00:00"/>
    <x v="9"/>
    <x v="1"/>
    <x v="11"/>
  </r>
  <r>
    <s v="TTR3A31"/>
    <s v="60645800106472404"/>
    <s v="15/01/2026 18:08:18"/>
    <s v="00386"/>
    <s v="RAFAEL SOUZA LIMA"/>
    <x v="53"/>
    <s v="Caminhonete"/>
    <s v="SAVEIRO CS RB MF"/>
    <s v="VW"/>
    <s v="46209914"/>
    <s v="DECIO RIO VERDE"/>
    <s v="RIO VERDE"/>
    <s v="GO"/>
    <s v="ETANOL COMUM"/>
    <n v="927"/>
    <n v="19.63"/>
    <s v=" Km/L"/>
    <n v="68404"/>
    <n v="47.23"/>
    <n v="4.79"/>
    <n v="226.23"/>
    <s v="202601151807"/>
    <s v="EXT - KSE LOCAÇOES"/>
    <s v="Planejamento Operaci"/>
    <s v="KSE LOCAÇOES"/>
    <m/>
    <d v="2026-01-15T00:00:00"/>
    <x v="9"/>
    <x v="1"/>
    <x v="12"/>
  </r>
  <r>
    <s v="TTQ3C61"/>
    <s v="60645800106472501"/>
    <s v="15/01/2026 18:37:30"/>
    <s v="46440"/>
    <s v="PAULO SOUSA DIAS"/>
    <x v="44"/>
    <s v="Caminhonete"/>
    <s v="SAVEIRO CS RB MF"/>
    <s v="VW"/>
    <s v="45308900"/>
    <s v="POSTO LUPATINI"/>
    <s v="SANTO ANTONIO DA BARRA"/>
    <s v="GO"/>
    <s v="ETANOL COMUM"/>
    <n v="192"/>
    <n v="9.74"/>
    <s v=" Km/L"/>
    <n v="61228"/>
    <n v="19.72"/>
    <n v="4.99"/>
    <n v="98.4"/>
    <s v="0"/>
    <s v="EXT - KSE LOCAÇOES"/>
    <s v="Planejamento Operaci"/>
    <s v="KSE LOCAÇOES"/>
    <m/>
    <d v="2026-01-15T00:00:00"/>
    <x v="9"/>
    <x v="1"/>
    <x v="12"/>
  </r>
  <r>
    <s v="TUG2C45"/>
    <s v="60645800106437770"/>
    <s v="15/01/2026 18:59:02"/>
    <s v="03782"/>
    <s v="ELVIS MESSIAS FERNANDES"/>
    <x v="54"/>
    <s v="Utilitário"/>
    <s v="SAVEIRO"/>
    <s v="FIAT"/>
    <s v="13335016"/>
    <s v="POSTO TREVO"/>
    <s v="RIO VERDE"/>
    <s v="GO"/>
    <s v="ETANOL COMUM"/>
    <n v="398"/>
    <n v="10.18"/>
    <s v=" Km/L"/>
    <n v="75762"/>
    <n v="39.1"/>
    <n v="4.99"/>
    <n v="195.12"/>
    <s v="150168291"/>
    <s v="EXT - KSE LOCAÇOES"/>
    <s v="Planejamento Operaci"/>
    <s v="KSE LOCAÇOES"/>
    <m/>
    <d v="2026-01-15T00:00:00"/>
    <x v="9"/>
    <x v="1"/>
    <x v="12"/>
  </r>
  <r>
    <s v="TTY2C25"/>
    <s v="60645800106472430"/>
    <s v="15/01/2026 19:04:25"/>
    <s v="07015"/>
    <s v="EDILEIA DE SOUSA ANTUNES"/>
    <x v="38"/>
    <s v="Caminhonete"/>
    <s v="SAVEIRO CS RB MF"/>
    <s v="VW"/>
    <s v="46286315"/>
    <s v="POSTO CENTRAL"/>
    <s v="BOM JESUS"/>
    <s v="GO"/>
    <s v="ETANOL COMUM"/>
    <n v="325"/>
    <n v="7.84"/>
    <s v=" Km/L"/>
    <n v="67926"/>
    <n v="41.45"/>
    <n v="4.7910000000000004"/>
    <n v="198.58"/>
    <s v="1"/>
    <s v="EXT - KSE LOCAÇOES"/>
    <s v="Planejamento Operaci"/>
    <s v="KSE LOCAÇOES"/>
    <m/>
    <d v="2026-01-15T00:00:00"/>
    <x v="9"/>
    <x v="1"/>
    <x v="12"/>
  </r>
  <r>
    <s v="TFI3B19"/>
    <s v="60645800105926941"/>
    <s v="15/01/2026 21:47:06"/>
    <s v="03102"/>
    <s v="EDES GONÇALVES DA SILVA"/>
    <x v="4"/>
    <s v="Automóvel"/>
    <s v="ARGO"/>
    <s v="FIAT"/>
    <s v="13335016"/>
    <s v="POSTO TREVO"/>
    <s v="RIO VERDE"/>
    <s v="GO"/>
    <s v="ETANOL COMUM"/>
    <n v="314"/>
    <n v="9.3000000000000007"/>
    <s v=" Km/L"/>
    <n v="42182"/>
    <n v="33.76"/>
    <n v="4.99"/>
    <n v="168.46"/>
    <s v="150178378"/>
    <s v="Planejamento Operaci"/>
    <s v="Planejamento Operaci"/>
    <s v="Operacional"/>
    <m/>
    <d v="2026-01-15T00:00:00"/>
    <x v="9"/>
    <x v="1"/>
    <x v="0"/>
  </r>
  <r>
    <s v="TTV4H65"/>
    <s v="60645800106437744"/>
    <s v="15/01/2026 22:16:43"/>
    <s v="09697"/>
    <s v="HUILDSON ROSA BARBOSA"/>
    <x v="65"/>
    <s v="Caminhonete"/>
    <s v="SAVEIRO CD RB MF"/>
    <s v="VOLKSWAGEN"/>
    <s v="69494411"/>
    <s v="REDE MARAJO RIO VERD"/>
    <s v="RIO VERDE"/>
    <s v="GO"/>
    <s v="ETANOL COMUM"/>
    <n v="447"/>
    <n v="8.9"/>
    <s v=" Km/L"/>
    <n v="7750"/>
    <n v="50.24"/>
    <n v="4.59"/>
    <n v="230.6"/>
    <s v="9697623643"/>
    <s v="EXT - KSE LOCAÇOES"/>
    <s v="Planejamento Operaci"/>
    <s v="KSE LOCAÇOES"/>
    <m/>
    <d v="2026-01-15T00:00:00"/>
    <x v="9"/>
    <x v="1"/>
    <x v="12"/>
  </r>
  <r>
    <s v="TUF2B45"/>
    <s v="60645800106472420"/>
    <s v="15/01/2026 23:20:31"/>
    <s v="03398"/>
    <s v="JOSIMAR VENANCIO SANTOS SILVA"/>
    <x v="37"/>
    <s v="Caminhonete"/>
    <s v="SAVEIRO CS RB MF"/>
    <s v="VW"/>
    <s v="75331003"/>
    <s v="SUPERVIA LAGOA"/>
    <s v="RIO VERDE"/>
    <s v="GO"/>
    <s v="ETANOL COMUM"/>
    <n v="331"/>
    <n v="9.99"/>
    <s v=" Km/L"/>
    <n v="81320"/>
    <n v="33.130000000000003"/>
    <n v="4.891"/>
    <n v="162.05000000000001"/>
    <s v="0"/>
    <s v="EXT - KSE LOCAÇOES"/>
    <s v="Planejamento Operaci"/>
    <s v="KSE LOCAÇOES"/>
    <m/>
    <d v="2026-01-15T00:00:00"/>
    <x v="9"/>
    <x v="1"/>
    <x v="12"/>
  </r>
  <r>
    <s v="TUK2D26"/>
    <s v="60645800106553790"/>
    <s v="16/01/2026 00:52:14"/>
    <s v="70552"/>
    <s v="ARMANDO DA SILVA OLIVIEIRA NETO"/>
    <x v="42"/>
    <s v="Caminhonete"/>
    <s v="Caminhonete S10"/>
    <s v="CHEVROLET"/>
    <s v="69494411"/>
    <s v="REDE MARAJO RIO VERD"/>
    <s v="RIO VERDE"/>
    <s v="GO"/>
    <s v="DIESEL S-10"/>
    <n v="844"/>
    <n v="14.07"/>
    <s v=" Km/L"/>
    <n v="74346"/>
    <n v="60"/>
    <n v="6.09"/>
    <n v="365.4"/>
    <s v="70552166138"/>
    <s v="Planejamento Operaci"/>
    <s v="Planejamento Operaci"/>
    <s v="INSPENCAO"/>
    <m/>
    <d v="2026-01-16T00:00:00"/>
    <x v="9"/>
    <x v="1"/>
    <x v="12"/>
  </r>
  <r>
    <s v="TTP5B47"/>
    <s v="60645800106472110"/>
    <s v="16/01/2026 01:53:10"/>
    <s v="99531"/>
    <s v="RODRIGO RODRIGUES BARROS"/>
    <x v="40"/>
    <s v="Caminhonete"/>
    <s v="SAVEIRO CS RB MF"/>
    <s v="VW"/>
    <s v="75331801"/>
    <s v="DECIO CEZARINA"/>
    <s v="CEZARINA"/>
    <s v="GO"/>
    <s v="ETANOL COMUM"/>
    <n v="386"/>
    <n v="9.6999999999999993"/>
    <s v=" Km/L"/>
    <n v="73609"/>
    <n v="39.79"/>
    <n v="4.8899999999999997"/>
    <n v="194.57"/>
    <s v="202601160151"/>
    <s v="EXT - KSE LOCAÇOES"/>
    <s v="Planejamento Operaci"/>
    <s v="KSE LOCAÇOES"/>
    <m/>
    <d v="2026-01-16T00:00:00"/>
    <x v="9"/>
    <x v="1"/>
    <x v="12"/>
  </r>
  <r>
    <s v="TTQ4C10"/>
    <s v="60645800106553930"/>
    <s v="16/01/2026 03:01:01"/>
    <s v="03095"/>
    <s v="MICHELL ALMEIDA SANTANA"/>
    <x v="31"/>
    <s v="Caminhonete"/>
    <s v="Caminhonete S10"/>
    <s v="CHEVROLET"/>
    <s v="53081700"/>
    <s v="POSTO Z   Z SANTA MA"/>
    <s v="GUAPO"/>
    <s v="GO"/>
    <s v="DIESEL S-10"/>
    <n v="1016"/>
    <n v="15.68"/>
    <s v=" Km/L"/>
    <n v="83683"/>
    <n v="64.8"/>
    <n v="5.99"/>
    <n v="388.13"/>
    <s v="0"/>
    <s v="Planejamento Operaci"/>
    <s v="Planejamento Operaci"/>
    <s v="INSPENCAO"/>
    <m/>
    <d v="2026-01-16T00:00:00"/>
    <x v="9"/>
    <x v="1"/>
    <x v="12"/>
  </r>
  <r>
    <s v="TTT2H95"/>
    <s v="60645800106472477"/>
    <s v="16/01/2026 03:16:32"/>
    <s v="05806"/>
    <s v="JOSE EMERSON LEITE DOS SANTOS"/>
    <x v="63"/>
    <s v="Caminhonete"/>
    <s v="SAVEIRO CS RB MF"/>
    <s v="VW"/>
    <s v="07674909"/>
    <s v="AUTO POSTO INDIARA"/>
    <s v="INDIARA"/>
    <s v="GO"/>
    <s v="ETANOL COMUM"/>
    <n v="442"/>
    <n v="12.24"/>
    <s v=" Km/L"/>
    <n v="62131"/>
    <n v="36.119999999999997"/>
    <n v="5.19"/>
    <n v="187.46"/>
    <s v="11209"/>
    <s v="EXT - KSE LOCAÇOES"/>
    <s v="Planejamento Operaci"/>
    <s v="KSE LOCAÇOES"/>
    <m/>
    <d v="2026-01-16T00:00:00"/>
    <x v="9"/>
    <x v="1"/>
    <x v="12"/>
  </r>
  <r>
    <s v="TUG2C45"/>
    <s v="60645800106437770"/>
    <s v="16/01/2026 03:38:42"/>
    <s v="02025"/>
    <s v="TIAGO PEREIRA SANTOS"/>
    <x v="54"/>
    <s v="Utilitário"/>
    <s v="SAVEIRO"/>
    <s v="FIAT"/>
    <s v="69494411"/>
    <s v="REDE MARAJO RIO VERD"/>
    <s v="RIO VERDE"/>
    <s v="GO"/>
    <s v="ETANOL COMUM"/>
    <n v="418"/>
    <n v="11.9"/>
    <s v=" Km/L"/>
    <n v="76180"/>
    <n v="35.130000000000003"/>
    <n v="4.59"/>
    <n v="161.25"/>
    <s v="2025554109"/>
    <s v="EXT - KSE LOCAÇOES"/>
    <s v="Planejamento Operaci"/>
    <s v="KSE LOCAÇOES"/>
    <m/>
    <d v="2026-01-16T00:00:00"/>
    <x v="9"/>
    <x v="1"/>
    <x v="12"/>
  </r>
  <r>
    <s v="TFI3B19"/>
    <s v="60645800105926941"/>
    <s v="16/01/2026 04:02:04"/>
    <s v="03102"/>
    <s v="EDES GONÇALVES DA SILVA"/>
    <x v="4"/>
    <s v="Automóvel"/>
    <s v="ARGO"/>
    <s v="FIAT"/>
    <s v="07674909"/>
    <s v="AUTO POSTO INDIARA"/>
    <s v="INDIARA"/>
    <s v="GO"/>
    <s v="ETANOL COMUM"/>
    <n v="306"/>
    <n v="1.22"/>
    <s v=" Km/L"/>
    <n v="42488"/>
    <n v="250.2"/>
    <n v="0.51900000000000002"/>
    <n v="129.85"/>
    <s v="11210"/>
    <s v="Planejamento Operaci"/>
    <s v="Planejamento Operaci"/>
    <s v="Operacional"/>
    <m/>
    <d v="2026-01-16T00:00:00"/>
    <x v="9"/>
    <x v="1"/>
    <x v="0"/>
  </r>
  <r>
    <s v="TTQ3C61"/>
    <s v="60645800106472501"/>
    <s v="16/01/2026 06:18:28"/>
    <s v="01318"/>
    <s v="JOAO BATISTA REIS"/>
    <x v="44"/>
    <s v="Caminhonete"/>
    <s v="SAVEIRO CS RB MF"/>
    <s v="VW"/>
    <s v="41826312"/>
    <s v="AUTO POSTO JACARE"/>
    <s v="ACREUNA"/>
    <s v="GO"/>
    <s v="ETANOL COMUM"/>
    <n v="463"/>
    <n v="11.5"/>
    <s v=" Km/L"/>
    <n v="61691"/>
    <n v="40.25"/>
    <n v="4.8600000000000003"/>
    <n v="195.62"/>
    <s v="160122579"/>
    <s v="EXT - KSE LOCAÇOES"/>
    <s v="Planejamento Operaci"/>
    <s v="KSE LOCAÇOES"/>
    <m/>
    <d v="2026-01-16T00:00:00"/>
    <x v="9"/>
    <x v="1"/>
    <x v="12"/>
  </r>
  <r>
    <s v="TUW2D74"/>
    <s v="60645800105124310"/>
    <s v="16/01/2026 06:23:00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748"/>
    <n v="13.38"/>
    <s v=" Km/L"/>
    <n v="66412"/>
    <n v="55.91"/>
    <n v="6.49"/>
    <n v="362.86"/>
    <s v="0"/>
    <s v="Planejamento Operaci"/>
    <s v="Planejamento Operaci"/>
    <s v="Operacional"/>
    <m/>
    <d v="2026-01-16T00:00:00"/>
    <x v="9"/>
    <x v="1"/>
    <x v="12"/>
  </r>
  <r>
    <s v="TTY2C25"/>
    <s v="60645800106472430"/>
    <s v="16/01/2026 06:38:01"/>
    <s v="05644"/>
    <s v="GEOVANE SEVERIANO DA SILVA"/>
    <x v="38"/>
    <s v="Caminhonete"/>
    <s v="SAVEIRO CS RB MF"/>
    <s v="VW"/>
    <s v="46286315"/>
    <s v="POSTO CENTRAL"/>
    <s v="BOM JESUS"/>
    <s v="GO"/>
    <s v="ETANOL COMUM"/>
    <n v="426"/>
    <n v="12.14"/>
    <s v=" Km/L"/>
    <n v="68352"/>
    <n v="35.08"/>
    <n v="4.79"/>
    <n v="168.03"/>
    <s v="1"/>
    <s v="EXT - KSE LOCAÇOES"/>
    <s v="Planejamento Operaci"/>
    <s v="KSE LOCAÇOES"/>
    <m/>
    <d v="2026-01-16T00:00:00"/>
    <x v="9"/>
    <x v="1"/>
    <x v="12"/>
  </r>
  <r>
    <s v="TUF2B45"/>
    <s v="60645800106472420"/>
    <s v="16/01/2026 08:20:49"/>
    <s v="00047"/>
    <s v="KARLA THAISE SILVA CARVALHO"/>
    <x v="37"/>
    <s v="Caminhonete"/>
    <s v="SAVEIRO CS RB MF"/>
    <s v="VW"/>
    <s v="46286315"/>
    <s v="POSTO CENTRAL"/>
    <s v="BOM JESUS"/>
    <s v="GO"/>
    <s v="ETANOL COMUM"/>
    <n v="351"/>
    <n v="10.51"/>
    <s v=" Km/L"/>
    <n v="81671"/>
    <n v="33.4"/>
    <n v="4.79"/>
    <n v="160"/>
    <s v="1"/>
    <s v="EXT - KSE LOCAÇOES"/>
    <s v="Planejamento Operaci"/>
    <s v="KSE LOCAÇOES"/>
    <m/>
    <d v="2026-01-16T00:00:00"/>
    <x v="9"/>
    <x v="1"/>
    <x v="12"/>
  </r>
  <r>
    <s v="TLR1J91"/>
    <s v="60645800106043065"/>
    <s v="16/01/2026 08:58:28"/>
    <s v="02910"/>
    <s v="EMERSON CRISTIANO DA SILVEIRA"/>
    <x v="23"/>
    <s v="Caminhonete"/>
    <s v="SAVEIRO"/>
    <s v="VOLKSWAGEN"/>
    <s v="69494411"/>
    <s v="REDE MARAJO RIO VERD"/>
    <s v="RIO VERDE"/>
    <s v="GO"/>
    <s v="ETANOL COMUM"/>
    <n v="0"/>
    <n v="0"/>
    <s v=" Km/L"/>
    <s v="-"/>
    <n v="29"/>
    <n v="4.59"/>
    <n v="133.11000000000001"/>
    <s v="1"/>
    <s v="Planejamento Operaci"/>
    <s v="Planejamento Operaci"/>
    <s v="Operacional"/>
    <m/>
    <d v="2026-01-16T00:00:00"/>
    <x v="9"/>
    <x v="1"/>
    <x v="9"/>
  </r>
  <r>
    <s v="ETE7J06"/>
    <s v="60645800106437809"/>
    <s v="16/01/2026 09:10:34"/>
    <s v="03709"/>
    <s v="NAFTALI VINICIO NEVES DE OLIVEIRA"/>
    <x v="19"/>
    <s v="Caminhão"/>
    <s v="CAMINHAO PRANCHA"/>
    <s v="FORD"/>
    <s v="81889412"/>
    <s v="POSTO ZERO UM"/>
    <s v="RIO VERDE"/>
    <s v="GO"/>
    <s v="DIESEL S-10"/>
    <n v="0"/>
    <n v="0"/>
    <s v=" Km/L"/>
    <n v="0"/>
    <n v="112.51"/>
    <n v="6.09"/>
    <n v="685.22"/>
    <s v="1"/>
    <s v="EXT - SAO PEDRO"/>
    <s v="Planejamento Operaci"/>
    <s v="SAO PEDRO"/>
    <m/>
    <d v="2026-01-16T00:00:00"/>
    <x v="9"/>
    <x v="1"/>
    <x v="7"/>
  </r>
  <r>
    <s v="TGM4D76"/>
    <s v="60645800106437582"/>
    <s v="16/01/2026 09:24:37"/>
    <s v="33534"/>
    <s v="MARCOS ANTONIO MARCELINO DA SILVA"/>
    <x v="55"/>
    <s v="Caminhonete"/>
    <s v="FIORINO"/>
    <s v="FIAT"/>
    <s v="46286315"/>
    <s v="POSTO CENTRAL"/>
    <s v="BOM JESUS"/>
    <s v="GO"/>
    <s v="ETANOL COMUM"/>
    <n v="227"/>
    <n v="8.6300000000000008"/>
    <s v=" Km/L"/>
    <n v="9799"/>
    <n v="26.3"/>
    <n v="4.7910000000000004"/>
    <n v="126"/>
    <s v="1"/>
    <s v="Planejamento Operaci"/>
    <s v="Planejamento Operaci"/>
    <s v="Operacional"/>
    <m/>
    <d v="2026-01-16T00:00:00"/>
    <x v="9"/>
    <x v="1"/>
    <x v="5"/>
  </r>
  <r>
    <s v="TFY6E09"/>
    <s v="60645800105143700"/>
    <s v="16/01/2026 09:42:30"/>
    <s v="04380"/>
    <s v="PAULO ROBERTO BATISTA DE MOURA JUNIOR"/>
    <x v="15"/>
    <s v="Automóvel"/>
    <s v="ARGO"/>
    <s v="FIAT"/>
    <s v="46247807"/>
    <s v="CD AUTO POSTO"/>
    <s v="PONTALINA"/>
    <s v="GO"/>
    <s v="ETANOL COMUM"/>
    <n v="409"/>
    <n v="9.86"/>
    <s v=" Km/L"/>
    <n v="35140"/>
    <n v="41.46"/>
    <n v="5.3310000000000004"/>
    <n v="221.02"/>
    <s v="133443"/>
    <s v="Planejamento Operaci"/>
    <s v="Planejamento Operaci"/>
    <s v="Operacional"/>
    <m/>
    <d v="2026-01-16T00:00:00"/>
    <x v="9"/>
    <x v="1"/>
    <x v="1"/>
  </r>
  <r>
    <s v="TFE6B22"/>
    <s v="60645800105143762"/>
    <s v="16/01/2026 09:48:27"/>
    <s v="03608"/>
    <s v="WEIDER DA SILVA RODRIGUES"/>
    <x v="1"/>
    <s v="Automóvel"/>
    <s v="ARGO"/>
    <s v="FIAT"/>
    <s v="63533904"/>
    <s v="POSTO BONZAO"/>
    <s v="GOIANIA"/>
    <s v="GO"/>
    <s v="ETANOL COMUM"/>
    <n v="395"/>
    <n v="10.95"/>
    <s v=" Km/L"/>
    <n v="41553"/>
    <n v="36.08"/>
    <n v="5.9909999999999997"/>
    <n v="216.17"/>
    <s v="1"/>
    <s v="Planejamento Operaci"/>
    <s v="Planejamento Operaci"/>
    <s v="Operacional"/>
    <m/>
    <d v="2026-01-16T00:00:00"/>
    <x v="9"/>
    <x v="1"/>
    <x v="1"/>
  </r>
  <r>
    <s v="TTP5B47"/>
    <s v="60645800106472110"/>
    <s v="16/01/2026 09:57:07"/>
    <s v="00149"/>
    <s v="MANOELITO METROVICH LIMA"/>
    <x v="40"/>
    <s v="Caminhonete"/>
    <s v="SAVEIRO CS RB MF"/>
    <s v="VW"/>
    <s v="75331801"/>
    <s v="DECIO CEZARINA"/>
    <s v="CEZARINA"/>
    <s v="GO"/>
    <s v="ETANOL COMUM"/>
    <n v="376"/>
    <n v="9.61"/>
    <s v=" Km/L"/>
    <n v="73985"/>
    <n v="39.14"/>
    <n v="4.8899999999999997"/>
    <n v="191.39"/>
    <s v="202601160956"/>
    <s v="EXT - KSE LOCAÇOES"/>
    <s v="Planejamento Operaci"/>
    <s v="KSE LOCAÇOES"/>
    <m/>
    <d v="2026-01-16T00:00:00"/>
    <x v="9"/>
    <x v="1"/>
    <x v="12"/>
  </r>
  <r>
    <s v="TFN0D12"/>
    <s v="60645800105143746"/>
    <s v="16/01/2026 11:24:08"/>
    <s v="00390"/>
    <s v="SILVINO JOSE DE BRITO"/>
    <x v="5"/>
    <s v="Automóvel"/>
    <s v="ARGO"/>
    <s v="FIAT"/>
    <s v="75331801"/>
    <s v="DECIO CEZARINA"/>
    <s v="CEZARINA"/>
    <s v="GO"/>
    <s v="ETANOL COMUM"/>
    <n v="328"/>
    <n v="9.74"/>
    <s v=" Km/L"/>
    <n v="29821"/>
    <n v="33.659999999999997"/>
    <n v="4.8899999999999997"/>
    <n v="164.6"/>
    <s v="202601161123"/>
    <s v="Planejamento Operaci"/>
    <s v="Planejamento Operaci"/>
    <s v="Operacional"/>
    <m/>
    <d v="2026-01-16T00:00:00"/>
    <x v="9"/>
    <x v="1"/>
    <x v="3"/>
  </r>
  <r>
    <s v="TTR3A31"/>
    <s v="60645800106472404"/>
    <s v="16/01/2026 11:27:40"/>
    <s v="80560"/>
    <s v="EDMAR PEREIRA COSTA"/>
    <x v="53"/>
    <s v="Caminhonete"/>
    <s v="SAVEIRO CS RB MF"/>
    <s v="VW"/>
    <s v="46209914"/>
    <s v="DECIO RIO VERDE"/>
    <s v="RIO VERDE"/>
    <s v="GO"/>
    <s v="ETANOL COMUM"/>
    <n v="492"/>
    <n v="12.8"/>
    <s v=" Km/L"/>
    <n v="68896"/>
    <n v="38.369999999999997"/>
    <n v="4.79"/>
    <n v="183.79"/>
    <s v="202601161126"/>
    <s v="EXT - KSE LOCAÇOES"/>
    <s v="Planejamento Operaci"/>
    <s v="KSE LOCAÇOES"/>
    <m/>
    <d v="2026-01-16T00:00:00"/>
    <x v="9"/>
    <x v="1"/>
    <x v="12"/>
  </r>
  <r>
    <s v="TFV8C74"/>
    <s v="60645800106437299"/>
    <s v="16/01/2026 11:56:53"/>
    <s v="79612"/>
    <s v="GLEISON DUARTE BRITO"/>
    <x v="34"/>
    <s v="Automóvel"/>
    <s v="AMBULANCIA"/>
    <s v="VOLKSWAGEN"/>
    <s v="75331801"/>
    <s v="DECIO CEZARINA"/>
    <s v="CEZARINA"/>
    <s v="GO"/>
    <s v="DIESEL S-10"/>
    <n v="189"/>
    <n v="6.07"/>
    <s v=" Km/L"/>
    <n v="8658"/>
    <n v="31.09"/>
    <n v="7.54"/>
    <n v="234.42"/>
    <s v="202601161155"/>
    <s v="Planejamento Operaci"/>
    <s v="Planejamento Operaci"/>
    <s v="RESGATE"/>
    <m/>
    <d v="2026-01-16T00:00:00"/>
    <x v="9"/>
    <x v="1"/>
    <x v="13"/>
  </r>
  <r>
    <s v="TIV6G27"/>
    <s v="60645800106184069"/>
    <s v="16/01/2026 12:10:32"/>
    <s v="02910"/>
    <s v="EMERSON CRISTIANO DA SILVEIRA"/>
    <x v="30"/>
    <s v="EQUIPAMENTOS"/>
    <s v="GUINCHO LEVE"/>
    <s v="EQUIPAMENTO"/>
    <s v="36645906"/>
    <s v="AUTO POSTO ESTRELA DO SUL III"/>
    <s v="ACREUNA"/>
    <s v="GO"/>
    <s v="DIESEL S-10"/>
    <n v="279"/>
    <n v="5.66"/>
    <s v=" Km/L"/>
    <n v="20946"/>
    <n v="49.31"/>
    <n v="6.2910000000000004"/>
    <n v="310.20999999999998"/>
    <s v="0"/>
    <s v="EXT - LUCCA JR"/>
    <s v="Planejamento Operaci"/>
    <s v="LUCCA JR"/>
    <m/>
    <d v="2026-01-16T00:00:00"/>
    <x v="9"/>
    <x v="1"/>
    <x v="11"/>
  </r>
  <r>
    <s v="TFW2H32"/>
    <s v="60645800105143835"/>
    <s v="16/01/2026 12:28:00"/>
    <s v="99638"/>
    <s v="LAFAIETE DE SOUZA SANTOS"/>
    <x v="10"/>
    <s v="Automóvel"/>
    <s v="ARGO"/>
    <s v="FIAT"/>
    <s v="75331801"/>
    <s v="DECIO CEZARINA"/>
    <s v="CEZARINA"/>
    <s v="GO"/>
    <s v="ETANOL COMUM"/>
    <n v="255"/>
    <n v="11.23"/>
    <s v=" Km/L"/>
    <n v="51557"/>
    <n v="22.71"/>
    <n v="4.8899999999999997"/>
    <n v="111.05"/>
    <s v="202601161227"/>
    <s v="Planejamento Operaci"/>
    <s v="Planejamento Operaci"/>
    <s v="Operacional"/>
    <m/>
    <d v="2026-01-16T00:00:00"/>
    <x v="9"/>
    <x v="1"/>
    <x v="3"/>
  </r>
  <r>
    <s v="FCW8F66"/>
    <s v="60645800105124371"/>
    <s v="16/01/2026 13:27:39"/>
    <s v="80246"/>
    <s v="FRANCISCO DE ASSIS SOARES"/>
    <x v="19"/>
    <s v="Caminhão"/>
    <s v="11-180"/>
    <s v="VW"/>
    <s v="45307105"/>
    <s v="POSTO GIRASSOL"/>
    <s v="ITUMBIARA"/>
    <s v="GO"/>
    <s v="DIESEL S-10"/>
    <n v="0"/>
    <n v="0"/>
    <s v=" Km/L"/>
    <n v="0"/>
    <n v="84.25"/>
    <n v="6.09"/>
    <n v="513.08000000000004"/>
    <s v="160148"/>
    <s v="EXT - SAO PEDRO"/>
    <s v="Planejamento Operaci"/>
    <s v="SAO PEDRO"/>
    <m/>
    <d v="2026-01-16T00:00:00"/>
    <x v="9"/>
    <x v="1"/>
    <x v="7"/>
  </r>
  <r>
    <s v="TTT2H95"/>
    <s v="60645800106472477"/>
    <s v="16/01/2026 13:33:00"/>
    <s v="52982"/>
    <s v="ROBERTO ANTONIO DE MELO"/>
    <x v="63"/>
    <s v="Caminhonete"/>
    <s v="SAVEIRO CS RB MF"/>
    <s v="VW"/>
    <s v="41826312"/>
    <s v="AUTO POSTO JACARE"/>
    <s v="ACREUNA"/>
    <s v="GO"/>
    <s v="ETANOL COMUM"/>
    <n v="434"/>
    <n v="9.9499999999999993"/>
    <s v=" Km/L"/>
    <n v="62565"/>
    <n v="43.63"/>
    <n v="4.8600000000000003"/>
    <n v="212.04"/>
    <s v="160148650"/>
    <s v="EXT - KSE LOCAÇOES"/>
    <s v="Planejamento Operaci"/>
    <s v="KSE LOCAÇOES"/>
    <m/>
    <d v="2026-01-16T00:00:00"/>
    <x v="9"/>
    <x v="1"/>
    <x v="12"/>
  </r>
  <r>
    <s v="TUG2C45"/>
    <s v="60645800106437770"/>
    <s v="16/01/2026 14:18:49"/>
    <s v="03782"/>
    <s v="ELVIS MESSIAS FERNANDES"/>
    <x v="54"/>
    <s v="Utilitário"/>
    <s v="SAVEIRO"/>
    <s v="FIAT"/>
    <s v="13335016"/>
    <s v="POSTO TREVO"/>
    <s v="RIO VERDE"/>
    <s v="GO"/>
    <s v="ETANOL COMUM"/>
    <n v="464"/>
    <n v="11"/>
    <s v=" Km/L"/>
    <n v="76644"/>
    <n v="42.19"/>
    <n v="4.9909999999999997"/>
    <n v="210.56"/>
    <s v="160151495"/>
    <s v="EXT - KSE LOCAÇOES"/>
    <s v="Planejamento Operaci"/>
    <s v="KSE LOCAÇOES"/>
    <m/>
    <d v="2026-01-16T00:00:00"/>
    <x v="9"/>
    <x v="1"/>
    <x v="12"/>
  </r>
  <r>
    <s v="TFS3C72"/>
    <s v="60645800105143738"/>
    <s v="16/01/2026 14:36:32"/>
    <s v="00271"/>
    <s v="HEDER OLIVEIRA SANTANA"/>
    <x v="9"/>
    <s v="Automóvel"/>
    <s v="ARGO"/>
    <s v="FIAT"/>
    <s v="53081700"/>
    <s v="POSTO Z   Z SANTA MA"/>
    <s v="GUAPO"/>
    <s v="GO"/>
    <s v="ETANOL COMUM"/>
    <n v="324"/>
    <n v="8.08"/>
    <s v=" Km/L"/>
    <n v="68024"/>
    <n v="40.090000000000003"/>
    <n v="4.99"/>
    <n v="200.03"/>
    <s v="0"/>
    <s v="Planejamento Operaci"/>
    <s v="Planejamento Operaci"/>
    <s v="Operacional"/>
    <m/>
    <d v="2026-01-16T00:00:00"/>
    <x v="9"/>
    <x v="1"/>
    <x v="4"/>
  </r>
  <r>
    <s v="TTQ3C61"/>
    <s v="60645800106472501"/>
    <s v="16/01/2026 14:52:02"/>
    <s v="46440"/>
    <s v="PAULO SOUSA DIAS"/>
    <x v="44"/>
    <s v="Caminhonete"/>
    <s v="SAVEIRO CS RB MF"/>
    <s v="VW"/>
    <s v="45308900"/>
    <s v="POSTO LUPATINI"/>
    <s v="SANTO ANTONIO DA BARRA"/>
    <s v="GO"/>
    <s v="ETANOL COMUM"/>
    <n v="432"/>
    <n v="10.76"/>
    <s v=" Km/L"/>
    <n v="62123"/>
    <n v="40.159999999999997"/>
    <n v="4.99"/>
    <n v="200.4"/>
    <s v="0"/>
    <s v="EXT - KSE LOCAÇOES"/>
    <s v="Planejamento Operaci"/>
    <s v="KSE LOCAÇOES"/>
    <m/>
    <d v="2026-01-16T00:00:00"/>
    <x v="9"/>
    <x v="1"/>
    <x v="12"/>
  </r>
  <r>
    <s v="TFI3B19"/>
    <s v="60645800105926941"/>
    <s v="16/01/2026 15:02:44"/>
    <s v="70214"/>
    <s v="IGOR LEMES FERNANDES"/>
    <x v="4"/>
    <s v="Automóvel"/>
    <s v="ARGO"/>
    <s v="FIAT"/>
    <s v="45308900"/>
    <s v="POSTO LUPATINI"/>
    <s v="SANTO ANTONIO DA BARRA"/>
    <s v="GO"/>
    <s v="ETANOL COMUM"/>
    <n v="405"/>
    <n v="9.85"/>
    <s v=" Km/L"/>
    <n v="42893"/>
    <n v="41.1"/>
    <n v="4.99"/>
    <n v="205.09"/>
    <s v="0"/>
    <s v="Planejamento Operaci"/>
    <s v="Planejamento Operaci"/>
    <s v="Operacional"/>
    <m/>
    <d v="2026-01-16T00:00:00"/>
    <x v="9"/>
    <x v="1"/>
    <x v="0"/>
  </r>
  <r>
    <s v="TFF6I82"/>
    <s v="60645800105143800"/>
    <s v="16/01/2026 15:15:37"/>
    <s v="11093"/>
    <s v="MARCELO PAIXÃO FILHO"/>
    <x v="62"/>
    <s v="Automóvel"/>
    <s v="ARGO"/>
    <s v="FIAT"/>
    <s v="01848013"/>
    <s v="POSTO XODO"/>
    <s v="GOIANIA"/>
    <s v="GO"/>
    <s v="ETANOL COMUM"/>
    <n v="288"/>
    <n v="7.94"/>
    <s v=" Km/L"/>
    <n v="27665"/>
    <n v="36.25"/>
    <n v="5.24"/>
    <n v="189.95"/>
    <s v="0"/>
    <s v="Planejamento Operaci"/>
    <s v="Planejamento Operaci"/>
    <s v="Operacional"/>
    <m/>
    <d v="2026-01-16T00:00:00"/>
    <x v="9"/>
    <x v="1"/>
    <x v="2"/>
  </r>
  <r>
    <s v="TFP3B22"/>
    <s v="60645800105143720"/>
    <s v="16/01/2026 15:43:54"/>
    <s v="02769"/>
    <s v="ANDRE LUIS PAULINO"/>
    <x v="6"/>
    <s v="Automóvel"/>
    <s v="ARGO"/>
    <s v="FIAT"/>
    <s v="65237811"/>
    <s v="MARAJO MORRINHOS"/>
    <s v="MORRINHOS"/>
    <s v="GO"/>
    <s v="ETANOL COMUM"/>
    <n v="354"/>
    <n v="9.68"/>
    <s v=" Km/L"/>
    <n v="40324"/>
    <n v="36.57"/>
    <n v="4.49"/>
    <n v="164.2"/>
    <s v="1"/>
    <s v="Planejamento Operaci"/>
    <s v="Planejamento Operaci"/>
    <s v="Operacional"/>
    <m/>
    <d v="2026-01-16T00:00:00"/>
    <x v="9"/>
    <x v="1"/>
    <x v="4"/>
  </r>
  <r>
    <s v="TTR3A31"/>
    <s v="60645800106472404"/>
    <s v="16/01/2026 15:50:53"/>
    <s v="80560"/>
    <s v="EDMAR PEREIRA COSTA"/>
    <x v="53"/>
    <s v="Caminhonete"/>
    <s v="SAVEIRO CS RB MF"/>
    <s v="VW"/>
    <s v="46209914"/>
    <s v="DECIO RIO VERDE"/>
    <s v="RIO VERDE"/>
    <s v="GO"/>
    <s v="ETANOL COMUM"/>
    <n v="231"/>
    <n v="6.42"/>
    <s v=" Km/L"/>
    <n v="69127"/>
    <n v="36"/>
    <n v="4.79"/>
    <n v="172.44"/>
    <s v="202601161550"/>
    <s v="EXT - KSE LOCAÇOES"/>
    <s v="Planejamento Operaci"/>
    <s v="KSE LOCAÇOES"/>
    <m/>
    <d v="2026-01-16T00:00:00"/>
    <x v="9"/>
    <x v="1"/>
    <x v="12"/>
  </r>
  <r>
    <s v="TFN0D12"/>
    <s v="60645800105143746"/>
    <s v="16/01/2026 15:54:16"/>
    <s v="00390"/>
    <s v="SILVINO JOSE DE BRITO"/>
    <x v="5"/>
    <s v="Automóvel"/>
    <s v="ARGO"/>
    <s v="FIAT"/>
    <s v="46209914"/>
    <s v="DECIO RIO VERDE"/>
    <s v="RIO VERDE"/>
    <s v="GO"/>
    <s v="ETANOL COMUM"/>
    <n v="167"/>
    <n v="8.1300000000000008"/>
    <s v=" Km/L"/>
    <n v="29988"/>
    <n v="20.53"/>
    <n v="4.79"/>
    <n v="98.34"/>
    <s v="202601161553"/>
    <s v="Planejamento Operaci"/>
    <s v="Planejamento Operaci"/>
    <s v="Operacional"/>
    <m/>
    <d v="2026-01-16T00:00:00"/>
    <x v="9"/>
    <x v="1"/>
    <x v="3"/>
  </r>
  <r>
    <s v="TFU6C04"/>
    <s v="60645800106437493"/>
    <s v="16/01/2026 16:04:20"/>
    <s v="87351"/>
    <s v="CLEYTON GARCIA MOREIRA"/>
    <x v="50"/>
    <s v="EQUIPAMENTOS"/>
    <s v="AMBULANCIA"/>
    <s v="OUTROS"/>
    <s v="46225718"/>
    <s v="POSTO MARIA JOAO"/>
    <s v="ITUMBIARA"/>
    <s v="GO"/>
    <s v="DIESEL S-10"/>
    <n v="210"/>
    <n v="2.29"/>
    <s v=" Km/L"/>
    <n v="7434"/>
    <n v="91.57"/>
    <n v="6.4"/>
    <n v="586.04"/>
    <s v="1"/>
    <s v="Planejamento Operaci"/>
    <s v="Planejamento Operaci"/>
    <s v="Operacional"/>
    <m/>
    <d v="2026-01-16T00:00:00"/>
    <x v="9"/>
    <x v="1"/>
    <x v="13"/>
  </r>
  <r>
    <s v="TTR3A31"/>
    <s v="60645800106472404"/>
    <s v="16/01/2026 16:38:52"/>
    <s v="80560"/>
    <s v="EDMAR PEREIRA COSTA"/>
    <x v="53"/>
    <s v="Caminhonete"/>
    <s v="SAVEIRO CS RB MF"/>
    <s v="VW"/>
    <s v="46209914"/>
    <s v="DECIO RIO VERDE"/>
    <s v="RIO VERDE"/>
    <s v="GO"/>
    <s v="ETANOL COMUM"/>
    <n v="197"/>
    <n v="4.49"/>
    <s v=" Km/L"/>
    <n v="68803"/>
    <n v="43.84"/>
    <n v="4.79"/>
    <n v="209.99"/>
    <s v="202601161638"/>
    <s v="EXT - KSE LOCAÇOES"/>
    <s v="Planejamento Operaci"/>
    <s v="KSE LOCAÇOES"/>
    <m/>
    <d v="2026-01-16T00:00:00"/>
    <x v="9"/>
    <x v="1"/>
    <x v="12"/>
  </r>
  <r>
    <s v="TKB0E17"/>
    <s v="60645800106185180"/>
    <s v="16/01/2026 16:39:22"/>
    <s v="09179"/>
    <s v="DANIEL NASCIMENTO DOS SANTOS_x0009__x0009__x0009__x0009_"/>
    <x v="27"/>
    <s v="EQUIPAMENTOS"/>
    <s v="GUINCHO LEVE"/>
    <s v="EQUIPAMENTO"/>
    <s v="46209914"/>
    <s v="DECIO RIO VERDE"/>
    <s v="RIO VERDE"/>
    <s v="GO"/>
    <s v="DIESEL S-10"/>
    <n v="329"/>
    <n v="5.32"/>
    <s v=" Km/L"/>
    <n v="14609"/>
    <n v="61.81"/>
    <n v="7.45"/>
    <n v="460.48"/>
    <s v="202601161638"/>
    <s v="EXT - LUCCA JR"/>
    <s v="Planejamento Operaci"/>
    <s v="LUCCA JR"/>
    <m/>
    <d v="2026-01-16T00:00:00"/>
    <x v="9"/>
    <x v="1"/>
    <x v="11"/>
  </r>
  <r>
    <s v="TKB0E17"/>
    <m/>
    <s v="16/01/2026 16:40:46"/>
    <m/>
    <m/>
    <x v="27"/>
    <m/>
    <m/>
    <m/>
    <m/>
    <s v="DECIO RIO VERDE"/>
    <m/>
    <m/>
    <s v="ARLA-32"/>
    <s v="-"/>
    <s v="-"/>
    <s v=" Km/L"/>
    <s v="-"/>
    <n v="4.79"/>
    <m/>
    <n v="18.16"/>
    <m/>
    <m/>
    <m/>
    <m/>
    <m/>
    <d v="2026-01-16T00:00:00"/>
    <x v="9"/>
    <x v="1"/>
    <x v="11"/>
  </r>
  <r>
    <s v="TFX7J72"/>
    <s v="60645800105836505"/>
    <s v="16/01/2026 16:59:21"/>
    <s v="03126"/>
    <s v="PEDRO PAULO SILVA SANTOS"/>
    <x v="11"/>
    <s v="Automóvel"/>
    <s v="ARGO"/>
    <s v="FIAT"/>
    <s v="81820912"/>
    <s v="AUTO POSTO KR 06"/>
    <s v="RIO VERDE"/>
    <s v="GO"/>
    <s v="ETANOL COMUM"/>
    <n v="271"/>
    <n v="8.5"/>
    <s v=" Km/L"/>
    <n v="54480"/>
    <n v="31.89"/>
    <n v="4.9909999999999997"/>
    <n v="159.16999999999999"/>
    <s v="1"/>
    <s v="Planejamento Operaci"/>
    <s v="Planejamento Operaci"/>
    <s v="Operacional"/>
    <m/>
    <d v="2026-01-16T00:00:00"/>
    <x v="9"/>
    <x v="1"/>
    <x v="4"/>
  </r>
  <r>
    <s v="TGE1F64"/>
    <s v="60645800106437404"/>
    <s v="16/01/2026 17:38:46"/>
    <s v="70145"/>
    <s v="LUCAS HENRIQUE MAGALHAES DE SOUZA "/>
    <x v="33"/>
    <s v="Caminhonete"/>
    <s v="AMBULANCIA DUCATO"/>
    <s v="FIAT"/>
    <s v="75331003"/>
    <s v="SUPERVIA LAGOA"/>
    <s v="RIO VERDE"/>
    <s v="GO"/>
    <s v="DIESEL S-10"/>
    <n v="161"/>
    <n v="6.47"/>
    <s v=" Km/L"/>
    <n v="10323"/>
    <n v="24.87"/>
    <n v="5.94"/>
    <n v="147.72999999999999"/>
    <s v="0"/>
    <s v="Planejamento Operaci"/>
    <s v="Planejamento Operaci"/>
    <s v="Operacional"/>
    <m/>
    <d v="2026-01-16T00:00:00"/>
    <x v="9"/>
    <x v="1"/>
    <x v="13"/>
  </r>
  <r>
    <s v="TUK2D26"/>
    <s v="60645800106553790"/>
    <s v="16/01/2026 17:39:58"/>
    <s v="32871"/>
    <s v="JOSE RICARDO SOUZA SILVA"/>
    <x v="42"/>
    <s v="Caminhonete"/>
    <s v="Caminhonete S10"/>
    <s v="CHEVROLET"/>
    <s v="75331003"/>
    <s v="SUPERVIA LAGOA"/>
    <s v="RIO VERDE"/>
    <s v="GO"/>
    <s v="DIESEL S-10"/>
    <n v="836"/>
    <n v="15.27"/>
    <s v=" Km/L"/>
    <n v="75182"/>
    <n v="54.73"/>
    <n v="5.94"/>
    <n v="325.10000000000002"/>
    <s v="0"/>
    <s v="Planejamento Operaci"/>
    <s v="Planejamento Operaci"/>
    <s v="INSPENCAO"/>
    <m/>
    <d v="2026-01-16T00:00:00"/>
    <x v="9"/>
    <x v="1"/>
    <x v="12"/>
  </r>
  <r>
    <s v="TTQ4C10"/>
    <s v="60645800106553930"/>
    <s v="16/01/2026 17:41:32"/>
    <s v="93910"/>
    <s v="DIVINO AVELINO DOS SANTOS"/>
    <x v="31"/>
    <s v="Caminhonete"/>
    <s v="Caminhonete S10"/>
    <s v="CHEVROLET"/>
    <s v="87183400"/>
    <s v="MARAJO GUAPO"/>
    <s v="GUAPO"/>
    <s v="GO"/>
    <s v="DIESEL S-10"/>
    <n v="803"/>
    <n v="15.15"/>
    <s v=" Km/L"/>
    <n v="84486"/>
    <n v="53.02"/>
    <n v="6.04"/>
    <n v="320.24"/>
    <s v="0"/>
    <s v="Planejamento Operaci"/>
    <s v="Planejamento Operaci"/>
    <s v="INSPENCAO"/>
    <m/>
    <d v="2026-01-16T00:00:00"/>
    <x v="9"/>
    <x v="1"/>
    <x v="12"/>
  </r>
  <r>
    <s v="TLR1J91"/>
    <s v="60645800106043065"/>
    <s v="16/01/2026 18:12:40"/>
    <s v="02910"/>
    <s v="EMERSON CRISTIANO DA SILVEIRA"/>
    <x v="23"/>
    <s v="Caminhonete"/>
    <s v="SAVEIRO"/>
    <s v="VOLKSWAGEN"/>
    <s v="69494411"/>
    <s v="REDE MARAJO RIO VERD"/>
    <s v="RIO VERDE"/>
    <s v="GO"/>
    <s v="ETANOL COMUM"/>
    <n v="0"/>
    <n v="0"/>
    <s v=" Km/L"/>
    <s v="-"/>
    <n v="48.83"/>
    <n v="4.59"/>
    <n v="224.13"/>
    <s v="1"/>
    <s v="Planejamento Operaci"/>
    <s v="Planejamento Operaci"/>
    <s v="Operacional"/>
    <m/>
    <d v="2026-01-16T00:00:00"/>
    <x v="9"/>
    <x v="1"/>
    <x v="9"/>
  </r>
  <r>
    <s v="TUF2B45"/>
    <s v="60645800106472420"/>
    <s v="16/01/2026 18:22:18"/>
    <s v="00047"/>
    <s v="KARLA THAISE SILVA CARVALHO"/>
    <x v="37"/>
    <s v="Caminhonete"/>
    <s v="SAVEIRO CS RB MF"/>
    <s v="VW"/>
    <s v="75331003"/>
    <s v="SUPERVIA LAGOA"/>
    <s v="RIO VERDE"/>
    <s v="GO"/>
    <s v="ETANOL COMUM"/>
    <n v="391"/>
    <n v="8.82"/>
    <s v=" Km/L"/>
    <n v="82062"/>
    <n v="44.34"/>
    <n v="4.8890000000000002"/>
    <n v="216.77"/>
    <s v="0"/>
    <s v="EXT - KSE LOCAÇOES"/>
    <s v="Planejamento Operaci"/>
    <s v="KSE LOCAÇOES"/>
    <m/>
    <d v="2026-01-16T00:00:00"/>
    <x v="9"/>
    <x v="1"/>
    <x v="12"/>
  </r>
  <r>
    <s v="TTQ3C61"/>
    <s v="60645800106472501"/>
    <s v="16/01/2026 18:36:03"/>
    <s v="46440"/>
    <s v="PAULO SOUSA DIAS"/>
    <x v="44"/>
    <s v="Caminhonete"/>
    <s v="SAVEIRO CS RB MF"/>
    <s v="VW"/>
    <s v="45308900"/>
    <s v="POSTO LUPATINI"/>
    <s v="SANTO ANTONIO DA BARRA"/>
    <s v="GO"/>
    <s v="ETANOL COMUM"/>
    <n v="191"/>
    <n v="10.9"/>
    <s v=" Km/L"/>
    <n v="62314"/>
    <n v="17.53"/>
    <n v="4.99"/>
    <n v="87.47"/>
    <s v="0"/>
    <s v="EXT - KSE LOCAÇOES"/>
    <s v="Planejamento Operaci"/>
    <s v="KSE LOCAÇOES"/>
    <m/>
    <d v="2026-01-16T00:00:00"/>
    <x v="9"/>
    <x v="1"/>
    <x v="12"/>
  </r>
  <r>
    <s v="TTY2C25"/>
    <s v="60645800106472430"/>
    <s v="16/01/2026 19:19:47"/>
    <s v="07015"/>
    <s v="EDILEIA DE SOUSA ANTUNES"/>
    <x v="38"/>
    <s v="Caminhonete"/>
    <s v="SAVEIRO CS RB MF"/>
    <s v="VW"/>
    <s v="46286315"/>
    <s v="POSTO CENTRAL"/>
    <s v="BOM JESUS"/>
    <s v="GO"/>
    <s v="ETANOL COMUM"/>
    <n v="347"/>
    <n v="7.59"/>
    <s v=" Km/L"/>
    <n v="68699"/>
    <n v="45.74"/>
    <n v="4.7910000000000004"/>
    <n v="219.12"/>
    <s v="1"/>
    <s v="EXT - KSE LOCAÇOES"/>
    <s v="Planejamento Operaci"/>
    <s v="KSE LOCAÇOES"/>
    <m/>
    <d v="2026-01-16T00:00:00"/>
    <x v="9"/>
    <x v="1"/>
    <x v="12"/>
  </r>
  <r>
    <s v="TTP5B47"/>
    <s v="60645800106472110"/>
    <s v="16/01/2026 20:40:05"/>
    <s v="07583"/>
    <s v="DAVID BORGES DOS SANTOS"/>
    <x v="40"/>
    <s v="Caminhonete"/>
    <s v="SAVEIRO CS RB MF"/>
    <s v="VW"/>
    <s v="07674909"/>
    <s v="AUTO POSTO INDIARA"/>
    <s v="INDIARA"/>
    <s v="GO"/>
    <s v="ETANOL COMUM"/>
    <n v="238"/>
    <n v="7.2"/>
    <s v=" Km/L"/>
    <n v="74223"/>
    <n v="33.06"/>
    <n v="4.8899999999999997"/>
    <n v="161.66"/>
    <s v="11228"/>
    <s v="EXT - KSE LOCAÇOES"/>
    <s v="Planejamento Operaci"/>
    <s v="KSE LOCAÇOES"/>
    <m/>
    <d v="2026-01-16T00:00:00"/>
    <x v="9"/>
    <x v="1"/>
    <x v="12"/>
  </r>
  <r>
    <s v="TUG2C45"/>
    <s v="60645800106437770"/>
    <s v="16/01/2026 23:28:52"/>
    <s v="02025"/>
    <s v="TIAGO PEREIRA SANTOS"/>
    <x v="54"/>
    <s v="Utilitário"/>
    <s v="SAVEIRO"/>
    <s v="FIAT"/>
    <s v="69494411"/>
    <s v="REDE MARAJO RIO VERD"/>
    <s v="RIO VERDE"/>
    <s v="GO"/>
    <s v="ETANOL COMUM"/>
    <n v="382"/>
    <n v="10.55"/>
    <s v=" Km/L"/>
    <n v="77026"/>
    <n v="36.21"/>
    <n v="4.68"/>
    <n v="169.46"/>
    <s v="2025554109"/>
    <s v="EXT - KSE LOCAÇOES"/>
    <s v="Planejamento Operaci"/>
    <s v="KSE LOCAÇOES"/>
    <m/>
    <d v="2026-01-16T00:00:00"/>
    <x v="9"/>
    <x v="1"/>
    <x v="12"/>
  </r>
  <r>
    <s v="TTT2H95"/>
    <s v="60645800106472477"/>
    <s v="17/01/2026 01:14:14"/>
    <s v="05806"/>
    <s v="JOSE EMERSON LEITE DOS SANTOS"/>
    <x v="63"/>
    <s v="Caminhonete"/>
    <s v="SAVEIRO CS RB MF"/>
    <s v="VW"/>
    <s v="07674909"/>
    <s v="AUTO POSTO INDIARA"/>
    <s v="INDIARA"/>
    <s v="GO"/>
    <s v="ETANOL COMUM"/>
    <n v="431"/>
    <n v="9.82"/>
    <s v=" Km/L"/>
    <n v="62996"/>
    <n v="43.87"/>
    <n v="5.09"/>
    <n v="223.29"/>
    <s v="11232"/>
    <s v="EXT - KSE LOCAÇOES"/>
    <s v="Planejamento Operaci"/>
    <s v="KSE LOCAÇOES"/>
    <m/>
    <d v="2026-01-17T00:00:00"/>
    <x v="9"/>
    <x v="1"/>
    <x v="12"/>
  </r>
  <r>
    <s v="TFI3B19"/>
    <s v="60645800105926941"/>
    <s v="17/01/2026 03:05:53"/>
    <s v="03102"/>
    <s v="EDES GONÇALVES DA SILVA"/>
    <x v="4"/>
    <s v="Automóvel"/>
    <s v="ARGO"/>
    <s v="FIAT"/>
    <s v="45341508"/>
    <s v="POSTO ALTO DA SERRA"/>
    <s v="ITUMBIARA"/>
    <s v="GO"/>
    <s v="ETANOL COMUM"/>
    <n v="323"/>
    <n v="10.26"/>
    <s v=" Km/L"/>
    <n v="43216"/>
    <n v="31.47"/>
    <n v="4.6399999999999997"/>
    <n v="146.01"/>
    <s v="0"/>
    <s v="Planejamento Operaci"/>
    <s v="Planejamento Operaci"/>
    <s v="Operacional"/>
    <m/>
    <d v="2026-01-17T00:00:00"/>
    <x v="9"/>
    <x v="1"/>
    <x v="0"/>
  </r>
  <r>
    <s v="TTR3A31"/>
    <s v="60645800106472404"/>
    <s v="17/01/2026 03:14:38"/>
    <s v="01836"/>
    <s v="DANILLO ROSA CARDOSO"/>
    <x v="53"/>
    <s v="Caminhonete"/>
    <s v="SAVEIRO CS RB MF"/>
    <s v="VW"/>
    <s v="46209914"/>
    <s v="DECIO RIO VERDE"/>
    <s v="RIO VERDE"/>
    <s v="GO"/>
    <s v="ETANOL COMUM"/>
    <n v="218"/>
    <n v="5.14"/>
    <s v=" Km/L"/>
    <n v="69542"/>
    <n v="42.43"/>
    <n v="4.79"/>
    <n v="203.24"/>
    <s v="202601170313"/>
    <s v="EXT - KSE LOCAÇOES"/>
    <s v="Planejamento Operaci"/>
    <s v="KSE LOCAÇOES"/>
    <m/>
    <d v="2026-01-17T00:00:00"/>
    <x v="9"/>
    <x v="1"/>
    <x v="12"/>
  </r>
  <r>
    <s v="TUF2B45"/>
    <s v="60645800106472420"/>
    <s v="17/01/2026 05:47:04"/>
    <s v="03398"/>
    <s v="JOSIMAR VENANCIO SANTOS SILVA"/>
    <x v="37"/>
    <s v="Caminhonete"/>
    <s v="SAVEIRO CS RB MF"/>
    <s v="VW"/>
    <s v="75331003"/>
    <s v="SUPERVIA LAGOA"/>
    <s v="RIO VERDE"/>
    <s v="GO"/>
    <s v="ETANOL COMUM"/>
    <n v="366"/>
    <n v="9.18"/>
    <s v=" Km/L"/>
    <n v="82428"/>
    <n v="39.85"/>
    <n v="4.8890000000000002"/>
    <n v="194.82"/>
    <s v="0"/>
    <s v="EXT - KSE LOCAÇOES"/>
    <s v="Planejamento Operaci"/>
    <s v="KSE LOCAÇOES"/>
    <m/>
    <d v="2026-01-17T00:00:00"/>
    <x v="9"/>
    <x v="1"/>
    <x v="12"/>
  </r>
  <r>
    <s v="TGC9A34"/>
    <s v="60645800106437250"/>
    <s v="17/01/2026 05:48:00"/>
    <s v="44080"/>
    <s v="SILAS GOMES RODRIGUES"/>
    <x v="48"/>
    <s v="EQUIPAMENTOS"/>
    <s v="AMBULANCIA"/>
    <s v="OUTROS"/>
    <s v="53081700"/>
    <s v="POSTO Z   Z SANTA MA"/>
    <s v="GUAPO"/>
    <s v="GO"/>
    <s v="DIESEL S-10"/>
    <n v="213"/>
    <n v="4.71"/>
    <s v=" Km/L"/>
    <n v="9715"/>
    <n v="45.19"/>
    <n v="5.99"/>
    <n v="270.7"/>
    <s v="0"/>
    <s v="Planejamento Operaci"/>
    <s v="Planejamento Operaci"/>
    <s v="Operacional"/>
    <m/>
    <d v="2026-01-17T00:00:00"/>
    <x v="9"/>
    <x v="1"/>
    <x v="13"/>
  </r>
  <r>
    <s v="TTY2C25"/>
    <s v="60645800106472430"/>
    <s v="17/01/2026 06:23:32"/>
    <s v="05644"/>
    <s v="GEOVANE SEVERIANO DA SILVA"/>
    <x v="38"/>
    <s v="Caminhonete"/>
    <s v="SAVEIRO CS RB MF"/>
    <s v="VW"/>
    <s v="46286315"/>
    <s v="POSTO CENTRAL"/>
    <s v="BOM JESUS"/>
    <s v="GO"/>
    <s v="ETANOL COMUM"/>
    <n v="385"/>
    <n v="11.97"/>
    <s v=" Km/L"/>
    <n v="69084"/>
    <n v="32.159999999999997"/>
    <n v="4.7910000000000004"/>
    <n v="154.07"/>
    <s v="1"/>
    <s v="EXT - KSE LOCAÇOES"/>
    <s v="Planejamento Operaci"/>
    <s v="KSE LOCAÇOES"/>
    <m/>
    <d v="2026-01-17T00:00:00"/>
    <x v="9"/>
    <x v="1"/>
    <x v="12"/>
  </r>
  <r>
    <s v="TLO0E87"/>
    <s v="60645800106184255"/>
    <s v="17/01/2026 06:57:51"/>
    <s v="04911"/>
    <s v="HYAGO GONÇALVES FERNANDES"/>
    <x v="43"/>
    <s v="EQUIPAMENTOS"/>
    <s v="GUINCHO LEVE"/>
    <s v="EQUIPAMENTO"/>
    <s v="87183400"/>
    <s v="MARAJO GUAPO"/>
    <s v="GUAPO"/>
    <s v="GO"/>
    <s v="DIESEL S-10"/>
    <n v="320"/>
    <n v="6.01"/>
    <s v=" Km/L"/>
    <n v="21334"/>
    <n v="53.22"/>
    <n v="6.04"/>
    <n v="321.45"/>
    <s v="0"/>
    <s v="EXT - LUCCA JR"/>
    <s v="Planejamento Operaci"/>
    <s v="LUCCA JR"/>
    <m/>
    <d v="2026-01-17T00:00:00"/>
    <x v="9"/>
    <x v="1"/>
    <x v="11"/>
  </r>
  <r>
    <s v="TLO0E87"/>
    <m/>
    <s v="17/01/2026 06:57:51"/>
    <m/>
    <m/>
    <x v="43"/>
    <m/>
    <m/>
    <m/>
    <m/>
    <s v="MARAJO GUAPO"/>
    <m/>
    <m/>
    <s v="ARLA-32"/>
    <s v="-"/>
    <s v="-"/>
    <s v=" Km/L"/>
    <s v="-"/>
    <n v="6.35"/>
    <m/>
    <n v="25.34"/>
    <m/>
    <m/>
    <m/>
    <m/>
    <m/>
    <d v="2026-01-17T00:00:00"/>
    <x v="9"/>
    <x v="1"/>
    <x v="11"/>
  </r>
  <r>
    <s v="TTP5B47"/>
    <s v="60645800106472110"/>
    <s v="17/01/2026 07:33:04"/>
    <s v="07583"/>
    <s v="DAVID BORGES DOS SANTOS"/>
    <x v="40"/>
    <s v="Caminhonete"/>
    <s v="SAVEIRO CS RB MF"/>
    <s v="VW"/>
    <s v="07674909"/>
    <s v="AUTO POSTO INDIARA"/>
    <s v="INDIARA"/>
    <s v="GO"/>
    <s v="ETANOL COMUM"/>
    <n v="369"/>
    <n v="10.56"/>
    <s v=" Km/L"/>
    <n v="74592"/>
    <n v="34.94"/>
    <n v="4.8899999999999997"/>
    <n v="170.86"/>
    <s v="11233"/>
    <s v="EXT - KSE LOCAÇOES"/>
    <s v="Planejamento Operaci"/>
    <s v="KSE LOCAÇOES"/>
    <m/>
    <d v="2026-01-17T00:00:00"/>
    <x v="9"/>
    <x v="1"/>
    <x v="12"/>
  </r>
  <r>
    <s v="TFS3C72"/>
    <s v="60645800105143738"/>
    <s v="17/01/2026 08:19:57"/>
    <s v="00271"/>
    <s v="HEDER OLIVEIRA SANTANA"/>
    <x v="9"/>
    <s v="Automóvel"/>
    <s v="ARGO"/>
    <s v="FIAT"/>
    <s v="13308211"/>
    <s v="P. BANDEIRANTES"/>
    <s v="RIO VERDE"/>
    <s v="GO"/>
    <s v="ETANOL COMUM"/>
    <n v="212"/>
    <n v="6.52"/>
    <s v=" Km/L"/>
    <n v="68236"/>
    <n v="32.51"/>
    <n v="4.7910000000000004"/>
    <n v="155.74"/>
    <s v="170129729"/>
    <s v="Planejamento Operaci"/>
    <s v="Planejamento Operaci"/>
    <s v="Operacional"/>
    <m/>
    <d v="2026-01-17T00:00:00"/>
    <x v="9"/>
    <x v="1"/>
    <x v="4"/>
  </r>
  <r>
    <s v="TTQ3C61"/>
    <s v="60645800106472501"/>
    <s v="17/01/2026 08:36:46"/>
    <s v="88512"/>
    <s v="JUAREZ NEVES"/>
    <x v="44"/>
    <s v="Caminhonete"/>
    <s v="SAVEIRO CS RB MF"/>
    <s v="VW"/>
    <s v="41826312"/>
    <s v="AUTO POSTO JACARE"/>
    <s v="ACREUNA"/>
    <s v="GO"/>
    <s v="ETANOL COMUM"/>
    <n v="548"/>
    <n v="11.65"/>
    <s v=" Km/L"/>
    <n v="62862"/>
    <n v="47.03"/>
    <n v="4.8600000000000003"/>
    <n v="228.57"/>
    <s v="170130956"/>
    <s v="EXT - KSE LOCAÇOES"/>
    <s v="Planejamento Operaci"/>
    <s v="KSE LOCAÇOES"/>
    <m/>
    <d v="2026-01-17T00:00:00"/>
    <x v="9"/>
    <x v="1"/>
    <x v="12"/>
  </r>
  <r>
    <s v="TJP1H27"/>
    <s v="60645800106439607"/>
    <s v="17/01/2026 08:43:24"/>
    <s v="89061"/>
    <s v="HIGOR MARTINS FERREIRA_x0009__x0009__x0009__x0009_"/>
    <x v="58"/>
    <s v="EQUIPAMENTOS"/>
    <s v="GUINCHO LEVE"/>
    <s v="EQUIPAMENTO"/>
    <s v="46286315"/>
    <s v="POSTO CENTRAL"/>
    <s v="BOM JESUS"/>
    <s v="GO"/>
    <s v="DIESEL S-10"/>
    <n v="221"/>
    <n v="6.48"/>
    <s v=" Km/L"/>
    <n v="12943"/>
    <n v="34.119999999999997"/>
    <n v="6.24"/>
    <n v="212.92"/>
    <s v="1"/>
    <s v="EXT - LUCCA JR"/>
    <s v="Planejamento Operaci"/>
    <s v="LUCCA JR"/>
    <m/>
    <d v="2026-01-17T00:00:00"/>
    <x v="9"/>
    <x v="1"/>
    <x v="11"/>
  </r>
  <r>
    <s v="TFM4H34"/>
    <s v="60645800106437340"/>
    <s v="17/01/2026 09:47:39"/>
    <s v="00035"/>
    <s v="GILSON TEIXEIRA DA SILVA"/>
    <x v="46"/>
    <s v="EQUIPAMENTOS"/>
    <s v="AMBULANCIA"/>
    <s v="OUTROS"/>
    <s v="45308900"/>
    <s v="POSTO LUPATINI"/>
    <s v="SANTO ANTONIO DA BARRA"/>
    <s v="GO"/>
    <s v="DIESEL S-10"/>
    <n v="214"/>
    <n v="6.61"/>
    <s v=" Km/L"/>
    <n v="7183"/>
    <n v="32.380000000000003"/>
    <n v="6.4909999999999997"/>
    <n v="210.17"/>
    <s v="0"/>
    <s v="Planejamento Operaci"/>
    <s v="Planejamento Operaci"/>
    <s v="Operacional"/>
    <m/>
    <d v="2026-01-17T00:00:00"/>
    <x v="9"/>
    <x v="1"/>
    <x v="13"/>
  </r>
  <r>
    <s v="TUG2C45"/>
    <s v="60645800106437770"/>
    <s v="17/01/2026 11:15:08"/>
    <s v="02527"/>
    <s v="ALCIENE MARTINS PONTES"/>
    <x v="54"/>
    <s v="Utilitário"/>
    <s v="SAVEIRO"/>
    <s v="FIAT"/>
    <s v="69494411"/>
    <s v="REDE MARAJO RIO VERD"/>
    <s v="RIO VERDE"/>
    <s v="GO"/>
    <s v="ETANOL COMUM"/>
    <n v="492"/>
    <n v="11.13"/>
    <s v=" Km/L"/>
    <n v="77518"/>
    <n v="44.19"/>
    <n v="4.59"/>
    <n v="202.83"/>
    <s v="2527011195"/>
    <s v="EXT - KSE LOCAÇOES"/>
    <s v="Planejamento Operaci"/>
    <s v="KSE LOCAÇOES"/>
    <m/>
    <d v="2026-01-17T00:00:00"/>
    <x v="9"/>
    <x v="1"/>
    <x v="12"/>
  </r>
  <r>
    <s v="TTT2H95"/>
    <s v="60645800106472477"/>
    <s v="17/01/2026 11:33:31"/>
    <s v="01042"/>
    <s v="EDUARDO SANTOS"/>
    <x v="63"/>
    <s v="Caminhonete"/>
    <s v="SAVEIRO CS RB MF"/>
    <s v="VW"/>
    <s v="07674909"/>
    <s v="AUTO POSTO INDIARA"/>
    <s v="INDIARA"/>
    <s v="GO"/>
    <s v="ETANOL COMUM"/>
    <n v="508"/>
    <n v="10.69"/>
    <s v=" Km/L"/>
    <n v="63504"/>
    <n v="47.53"/>
    <n v="4.8899999999999997"/>
    <n v="232.42"/>
    <s v="11239"/>
    <s v="EXT - KSE LOCAÇOES"/>
    <s v="Planejamento Operaci"/>
    <s v="KSE LOCAÇOES"/>
    <m/>
    <d v="2026-01-17T00:00:00"/>
    <x v="9"/>
    <x v="1"/>
    <x v="12"/>
  </r>
  <r>
    <s v="TFW3J34"/>
    <s v="60645800106437440"/>
    <s v="17/01/2026 13:00:37"/>
    <s v="70145"/>
    <s v="LUCAS HENRIQUE MAGALHAES DE SOUZA "/>
    <x v="49"/>
    <s v="EQUIPAMENTOS"/>
    <s v="AMBULANCIA"/>
    <s v="OUTROS"/>
    <s v="46286315"/>
    <s v="POSTO CENTRAL"/>
    <s v="BOM JESUS"/>
    <s v="GO"/>
    <s v="DIESEL S-10"/>
    <n v="351"/>
    <n v="6.24"/>
    <s v=" Km/L"/>
    <n v="11964"/>
    <n v="56.26"/>
    <n v="6.2409999999999997"/>
    <n v="351.11"/>
    <s v="1"/>
    <s v="Planejamento Operaci"/>
    <s v="Planejamento Operaci"/>
    <s v="Operacional"/>
    <m/>
    <d v="2026-01-17T00:00:00"/>
    <x v="9"/>
    <x v="1"/>
    <x v="13"/>
  </r>
  <r>
    <s v="TFI3B19"/>
    <s v="60645800105926941"/>
    <s v="17/01/2026 13:04:14"/>
    <s v="73410"/>
    <s v="BRUNO SOUSA DIAS"/>
    <x v="4"/>
    <s v="Automóvel"/>
    <s v="ARGO"/>
    <s v="FIAT"/>
    <s v="87183400"/>
    <s v="MARAJO GUAPO"/>
    <s v="GUAPO"/>
    <s v="GO"/>
    <s v="ETANOL COMUM"/>
    <n v="472"/>
    <n v="11.73"/>
    <s v=" Km/L"/>
    <n v="43688"/>
    <n v="40.25"/>
    <n v="4.99"/>
    <n v="200.85"/>
    <s v="0"/>
    <s v="Planejamento Operaci"/>
    <s v="Planejamento Operaci"/>
    <s v="Operacional"/>
    <m/>
    <d v="2026-01-17T00:00:00"/>
    <x v="9"/>
    <x v="1"/>
    <x v="0"/>
  </r>
  <r>
    <s v="TTQ4C10"/>
    <s v="60645800106553930"/>
    <s v="17/01/2026 14:19:39"/>
    <s v="93910"/>
    <s v="DIVINO AVELINO DOS SANTOS"/>
    <x v="31"/>
    <s v="Caminhonete"/>
    <s v="Caminhonete S10"/>
    <s v="CHEVROLET"/>
    <s v="87183400"/>
    <s v="MARAJO GUAPO"/>
    <s v="GUAPO"/>
    <s v="GO"/>
    <s v="DIESEL S-10"/>
    <n v="971"/>
    <n v="14.28"/>
    <s v=" Km/L"/>
    <n v="85457"/>
    <n v="68"/>
    <n v="6.0410000000000004"/>
    <n v="410.77"/>
    <s v="0"/>
    <s v="Planejamento Operaci"/>
    <s v="Planejamento Operaci"/>
    <s v="INSPENCAO"/>
    <m/>
    <d v="2026-01-17T00:00:00"/>
    <x v="9"/>
    <x v="1"/>
    <x v="12"/>
  </r>
  <r>
    <s v="TTR3A31"/>
    <s v="60645800106472404"/>
    <s v="17/01/2026 14:29:35"/>
    <s v="00386"/>
    <s v="RAFAEL SOUZA LIMA"/>
    <x v="53"/>
    <s v="Caminhonete"/>
    <s v="SAVEIRO CS RB MF"/>
    <s v="VW"/>
    <s v="46209914"/>
    <s v="DECIO RIO VERDE"/>
    <s v="RIO VERDE"/>
    <s v="GO"/>
    <s v="ETANOL COMUM"/>
    <n v="439"/>
    <n v="9.02"/>
    <s v=" Km/L"/>
    <n v="69981"/>
    <n v="48.69"/>
    <n v="4.79"/>
    <n v="233.23"/>
    <s v="202601171428"/>
    <s v="EXT - KSE LOCAÇOES"/>
    <s v="Planejamento Operaci"/>
    <s v="KSE LOCAÇOES"/>
    <m/>
    <d v="2026-01-17T00:00:00"/>
    <x v="9"/>
    <x v="1"/>
    <x v="12"/>
  </r>
  <r>
    <s v="TUW2D74"/>
    <s v="60645800105124310"/>
    <s v="17/01/2026 16:07:42"/>
    <s v="77093"/>
    <s v="AGNALDO FERREIRA DA CUNHA"/>
    <x v="35"/>
    <s v="Automóvel"/>
    <s v="CHEVROLET/S10 LS DD4"/>
    <s v="CHEVROLET"/>
    <s v="45364511"/>
    <s v="AUTO POSTO CERRADO 4"/>
    <s v="ITUMBIARA"/>
    <s v="GO"/>
    <s v="DIESEL S-10"/>
    <n v="821"/>
    <n v="13.62"/>
    <s v=" Km/L"/>
    <n v="67233"/>
    <n v="60.3"/>
    <n v="5.64"/>
    <n v="340.09"/>
    <s v="375376"/>
    <s v="Planejamento Operaci"/>
    <s v="Planejamento Operaci"/>
    <s v="Operacional"/>
    <m/>
    <d v="2026-01-17T00:00:00"/>
    <x v="9"/>
    <x v="1"/>
    <x v="12"/>
  </r>
  <r>
    <s v="TFY3C02"/>
    <s v="60645800105143770"/>
    <s v="17/01/2026 16:09:44"/>
    <s v="37473"/>
    <s v="OTHON SIQUEIRA DE ALMEIDA"/>
    <x v="14"/>
    <s v="Automóvel"/>
    <s v="ARGO"/>
    <s v="FIAT"/>
    <s v="36603412"/>
    <s v="POSTO DO RATINHO"/>
    <s v="GOIANIA"/>
    <s v="GO"/>
    <s v="ETANOL COMUM"/>
    <n v="264"/>
    <n v="6.29"/>
    <s v=" Km/L"/>
    <n v="16986"/>
    <n v="42"/>
    <n v="5.2709999999999999"/>
    <n v="221.39"/>
    <s v="2"/>
    <s v="Planejamento Operaci"/>
    <s v="Planejamento Operaci"/>
    <s v="Operacional"/>
    <m/>
    <d v="2026-01-17T00:00:00"/>
    <x v="9"/>
    <x v="1"/>
    <x v="0"/>
  </r>
  <r>
    <s v="TUF2B45"/>
    <s v="60645800106472420"/>
    <s v="17/01/2026 18:09:38"/>
    <s v="01318"/>
    <s v="JOAO BATISTA REIS"/>
    <x v="37"/>
    <s v="Caminhonete"/>
    <s v="SAVEIRO CS RB MF"/>
    <s v="VW"/>
    <s v="75331003"/>
    <s v="SUPERVIA LAGOA"/>
    <s v="RIO VERDE"/>
    <s v="GO"/>
    <s v="ETANOL COMUM"/>
    <n v="374"/>
    <n v="8.2899999999999991"/>
    <s v=" Km/L"/>
    <n v="82802"/>
    <n v="45.09"/>
    <n v="4.8899999999999997"/>
    <n v="220.49"/>
    <s v="0"/>
    <s v="EXT - KSE LOCAÇOES"/>
    <s v="Planejamento Operaci"/>
    <s v="KSE LOCAÇOES"/>
    <m/>
    <d v="2026-01-17T00:00:00"/>
    <x v="9"/>
    <x v="1"/>
    <x v="12"/>
  </r>
  <r>
    <s v="TTP5B47"/>
    <s v="60645800106472110"/>
    <s v="17/01/2026 18:17:13"/>
    <s v="02710"/>
    <s v="RAINON LOPES ALMEIDA"/>
    <x v="40"/>
    <s v="Caminhonete"/>
    <s v="SAVEIRO CS RB MF"/>
    <s v="VW"/>
    <s v="75331801"/>
    <s v="DECIO CEZARINA"/>
    <s v="CEZARINA"/>
    <s v="GO"/>
    <s v="ETANOL COMUM"/>
    <n v="431"/>
    <n v="9.51"/>
    <s v=" Km/L"/>
    <n v="75023"/>
    <n v="45.3"/>
    <n v="4.8899999999999997"/>
    <n v="221.52"/>
    <s v="202601171816"/>
    <s v="EXT - KSE LOCAÇOES"/>
    <s v="Planejamento Operaci"/>
    <s v="KSE LOCAÇOES"/>
    <m/>
    <d v="2026-01-17T00:00:00"/>
    <x v="9"/>
    <x v="1"/>
    <x v="12"/>
  </r>
  <r>
    <s v="TTY2C25"/>
    <s v="60645800106472430"/>
    <s v="17/01/2026 18:19:50"/>
    <s v="07015"/>
    <s v="EDILEIA DE SOUSA ANTUNES"/>
    <x v="38"/>
    <s v="Caminhonete"/>
    <s v="SAVEIRO CS RB MF"/>
    <s v="VW"/>
    <s v="46286315"/>
    <s v="POSTO CENTRAL"/>
    <s v="BOM JESUS"/>
    <s v="GO"/>
    <s v="ETANOL COMUM"/>
    <n v="337"/>
    <n v="8.42"/>
    <s v=" Km/L"/>
    <n v="69421"/>
    <n v="40.01"/>
    <n v="4.8019999999999996"/>
    <n v="192.11"/>
    <s v="1"/>
    <s v="EXT - KSE LOCAÇOES"/>
    <s v="Planejamento Operaci"/>
    <s v="KSE LOCAÇOES"/>
    <m/>
    <d v="2026-01-17T00:00:00"/>
    <x v="9"/>
    <x v="1"/>
    <x v="12"/>
  </r>
  <r>
    <s v="TUK2D26"/>
    <s v="60645800106553790"/>
    <s v="17/01/2026 18:50:48"/>
    <s v="00399"/>
    <s v="JULIANO FERNANDES DA SILVA"/>
    <x v="42"/>
    <s v="Caminhonete"/>
    <s v="Caminhonete S10"/>
    <s v="CHEVROLET"/>
    <s v="75331003"/>
    <s v="SUPERVIA LAGOA"/>
    <s v="RIO VERDE"/>
    <s v="GO"/>
    <s v="DIESEL S-10"/>
    <n v="1090"/>
    <n v="14.53"/>
    <s v=" Km/L"/>
    <n v="76272"/>
    <n v="75"/>
    <n v="5.94"/>
    <n v="445.5"/>
    <s v="0"/>
    <s v="Planejamento Operaci"/>
    <s v="Planejamento Operaci"/>
    <s v="INSPENCAO"/>
    <m/>
    <d v="2026-01-17T00:00:00"/>
    <x v="9"/>
    <x v="1"/>
    <x v="12"/>
  </r>
  <r>
    <s v="TTT2H95"/>
    <s v="60645800106472477"/>
    <s v="17/01/2026 19:24:20"/>
    <s v="07583"/>
    <s v="DAVID BORGES DOS SANTOS"/>
    <x v="63"/>
    <s v="Caminhonete"/>
    <s v="SAVEIRO CS RB MF"/>
    <s v="VW"/>
    <s v="41826312"/>
    <s v="AUTO POSTO JACARE"/>
    <s v="ACREUNA"/>
    <s v="GO"/>
    <s v="ETANOL COMUM"/>
    <n v="417"/>
    <n v="10.81"/>
    <s v=" Km/L"/>
    <n v="63921"/>
    <n v="38.58"/>
    <n v="4.8609999999999998"/>
    <n v="187.52"/>
    <s v="170169807"/>
    <s v="EXT - KSE LOCAÇOES"/>
    <s v="Planejamento Operaci"/>
    <s v="KSE LOCAÇOES"/>
    <m/>
    <d v="2026-01-17T00:00:00"/>
    <x v="9"/>
    <x v="1"/>
    <x v="12"/>
  </r>
  <r>
    <s v="TIV6G27"/>
    <s v="60645800106184069"/>
    <s v="17/01/2026 19:34:09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196"/>
    <n v="5.6"/>
    <s v=" Km/L"/>
    <n v="21142"/>
    <n v="35"/>
    <n v="5.9909999999999997"/>
    <n v="209.68"/>
    <s v="170170406"/>
    <s v="EXT - LUCCA JR"/>
    <s v="Planejamento Operaci"/>
    <s v="LUCCA JR"/>
    <m/>
    <d v="2026-01-17T00:00:00"/>
    <x v="9"/>
    <x v="1"/>
    <x v="11"/>
  </r>
  <r>
    <s v="TFI3B19"/>
    <s v="60645800105926941"/>
    <s v="17/01/2026 20:29:01"/>
    <s v="03458"/>
    <s v="RAUL DOS SANTOS SOUSA"/>
    <x v="4"/>
    <s v="Automóvel"/>
    <s v="ARGO"/>
    <s v="FIAT"/>
    <s v="75331003"/>
    <s v="SUPERVIA LAGOA"/>
    <s v="RIO VERDE"/>
    <s v="GO"/>
    <s v="ETANOL COMUM"/>
    <n v="272"/>
    <n v="12.54"/>
    <s v=" Km/L"/>
    <n v="43960"/>
    <n v="21.69"/>
    <n v="4.8899999999999997"/>
    <n v="106.06"/>
    <s v="0"/>
    <s v="Planejamento Operaci"/>
    <s v="Planejamento Operaci"/>
    <s v="Operacional"/>
    <m/>
    <d v="2026-01-17T00:00:00"/>
    <x v="9"/>
    <x v="1"/>
    <x v="0"/>
  </r>
  <r>
    <s v="TFV8C74"/>
    <s v="60645800106437299"/>
    <s v="17/01/2026 21:38:28"/>
    <s v="70145"/>
    <s v="LUCAS HENRIQUE MAGALHAES DE SOUZA "/>
    <x v="34"/>
    <s v="Automóvel"/>
    <s v="AMBULANCIA"/>
    <s v="VOLKSWAGEN"/>
    <s v="41875311"/>
    <s v="POSTO SABOR DA TERRA"/>
    <s v="INDIARA"/>
    <s v="GO"/>
    <s v="DIESEL S-10"/>
    <n v="153"/>
    <n v="5.05"/>
    <s v=" Km/L"/>
    <n v="8811"/>
    <n v="30.28"/>
    <n v="5.7910000000000004"/>
    <n v="175.36"/>
    <s v="170177855"/>
    <s v="Planejamento Operaci"/>
    <s v="Planejamento Operaci"/>
    <s v="RESGATE"/>
    <m/>
    <d v="2026-01-17T00:00:00"/>
    <x v="9"/>
    <x v="1"/>
    <x v="13"/>
  </r>
  <r>
    <s v="TUG2C45"/>
    <s v="60645800106437770"/>
    <s v="17/01/2026 21:59:24"/>
    <s v="80560"/>
    <s v="EDMAR PEREIRA COSTA"/>
    <x v="54"/>
    <s v="Utilitário"/>
    <s v="SAVEIRO"/>
    <s v="FIAT"/>
    <s v="81889412"/>
    <s v="POSTO ZERO UM"/>
    <s v="RIO VERDE"/>
    <s v="GO"/>
    <s v="ETANOL COMUM"/>
    <n v="501"/>
    <n v="10.91"/>
    <s v=" Km/L"/>
    <n v="78019"/>
    <n v="45.92"/>
    <n v="5.09"/>
    <n v="233.73"/>
    <s v="1"/>
    <s v="EXT - KSE LOCAÇOES"/>
    <s v="Planejamento Operaci"/>
    <s v="KSE LOCAÇOES"/>
    <m/>
    <d v="2026-01-17T00:00:00"/>
    <x v="9"/>
    <x v="1"/>
    <x v="12"/>
  </r>
  <r>
    <s v="TUF2B45"/>
    <s v="60645800106472420"/>
    <s v="17/01/2026 23:56:30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213"/>
    <n v="8.7200000000000006"/>
    <s v=" Km/L"/>
    <n v="83015"/>
    <n v="24.42"/>
    <n v="4.8899999999999997"/>
    <n v="119.41"/>
    <s v="0"/>
    <s v="EXT - KSE LOCAÇOES"/>
    <s v="Planejamento Operaci"/>
    <s v="KSE LOCAÇOES"/>
    <m/>
    <d v="2026-01-17T00:00:00"/>
    <x v="9"/>
    <x v="1"/>
    <x v="12"/>
  </r>
  <r>
    <s v="TUQ2H91"/>
    <s v="60645800106437760"/>
    <s v="18/01/2026 02:30:16"/>
    <s v="87954"/>
    <s v="DANIEL GONÇALVES"/>
    <x v="66"/>
    <s v="Caminhonete"/>
    <s v="SAVEIRO CD RB MF"/>
    <s v="VOLKSWAGEN"/>
    <s v="46209914"/>
    <s v="DECIO RIO VERDE"/>
    <s v="RIO VERDE"/>
    <s v="GO"/>
    <s v="ETANOL COMUM"/>
    <n v="355"/>
    <n v="7.49"/>
    <s v=" Km/L"/>
    <n v="10010"/>
    <n v="47.39"/>
    <n v="4.79"/>
    <n v="227"/>
    <s v="202601180229"/>
    <s v="EXT - KSE LOCAÇOES"/>
    <s v="Planejamento Operaci"/>
    <s v="KSE LOCAÇOES"/>
    <m/>
    <d v="2026-01-18T00:00:00"/>
    <x v="9"/>
    <x v="1"/>
    <x v="12"/>
  </r>
  <r>
    <s v="TTQ3C61"/>
    <s v="60645800106472501"/>
    <s v="18/01/2026 03:50:58"/>
    <s v="05208"/>
    <s v="CHARLES ROSA"/>
    <x v="44"/>
    <s v="Caminhonete"/>
    <s v="SAVEIRO CS RB MF"/>
    <s v="VW"/>
    <s v="46209914"/>
    <s v="DECIO RIO VERDE"/>
    <s v="RIO VERDE"/>
    <s v="GO"/>
    <s v="ETANOL COMUM"/>
    <n v="347"/>
    <n v="7.39"/>
    <s v=" Km/L"/>
    <n v="63209"/>
    <n v="46.98"/>
    <n v="4.79"/>
    <n v="225.03"/>
    <s v="202601180349"/>
    <s v="EXT - KSE LOCAÇOES"/>
    <s v="Planejamento Operaci"/>
    <s v="KSE LOCAÇOES"/>
    <m/>
    <d v="2026-01-18T00:00:00"/>
    <x v="9"/>
    <x v="1"/>
    <x v="12"/>
  </r>
  <r>
    <s v="TLO0E87"/>
    <s v="60645800106184255"/>
    <s v="18/01/2026 04:48:14"/>
    <s v="99045"/>
    <s v="SIDNEY DA COSTA RODRIGUES_x0009__x0009__x0009__x0009_"/>
    <x v="43"/>
    <s v="EQUIPAMENTOS"/>
    <s v="GUINCHO LEVE"/>
    <s v="EQUIPAMENTO"/>
    <s v="07674909"/>
    <s v="AUTO POSTO INDIARA"/>
    <s v="INDIARA"/>
    <s v="GO"/>
    <s v="DIESEL S-10"/>
    <n v="383"/>
    <n v="6.18"/>
    <s v=" Km/L"/>
    <n v="21717"/>
    <n v="62.02"/>
    <n v="5.85"/>
    <n v="362.82"/>
    <s v="11247"/>
    <s v="EXT - LUCCA JR"/>
    <s v="Planejamento Operaci"/>
    <s v="LUCCA JR"/>
    <m/>
    <d v="2026-01-18T00:00:00"/>
    <x v="9"/>
    <x v="1"/>
    <x v="11"/>
  </r>
  <r>
    <s v="TLO0E87"/>
    <m/>
    <s v="18/01/2026 04:48:14"/>
    <m/>
    <m/>
    <x v="43"/>
    <m/>
    <m/>
    <m/>
    <m/>
    <s v="AUTO POSTO INDIARA"/>
    <m/>
    <m/>
    <s v="ARLA-32"/>
    <s v="-"/>
    <s v="-"/>
    <s v=" Km/L"/>
    <s v="-"/>
    <n v="2.87"/>
    <m/>
    <n v="10"/>
    <m/>
    <m/>
    <m/>
    <m/>
    <m/>
    <d v="2026-01-18T00:00:00"/>
    <x v="9"/>
    <x v="1"/>
    <x v="11"/>
  </r>
  <r>
    <s v="TTP5B47"/>
    <s v="60645800106472110"/>
    <s v="18/01/2026 05:39:29"/>
    <s v="01227"/>
    <s v="DAILTON FERREIRA CRUVINEL"/>
    <x v="40"/>
    <s v="Caminhonete"/>
    <s v="SAVEIRO CS RB MF"/>
    <s v="VW"/>
    <s v="07674909"/>
    <s v="AUTO POSTO INDIARA"/>
    <s v="INDIARA"/>
    <s v="GO"/>
    <s v="ETANOL COMUM"/>
    <n v="420"/>
    <n v="10.24"/>
    <s v=" Km/L"/>
    <n v="75443"/>
    <n v="41.03"/>
    <n v="4.8899999999999997"/>
    <n v="200.64"/>
    <s v="11248"/>
    <s v="EXT - KSE LOCAÇOES"/>
    <s v="Planejamento Operaci"/>
    <s v="KSE LOCAÇOES"/>
    <m/>
    <d v="2026-01-18T00:00:00"/>
    <x v="9"/>
    <x v="1"/>
    <x v="12"/>
  </r>
  <r>
    <s v="TTR3A31"/>
    <s v="60645800106472404"/>
    <s v="18/01/2026 05:52:20"/>
    <s v="75150"/>
    <s v="PETTERSON PERIS BENJAMIN"/>
    <x v="53"/>
    <s v="Caminhonete"/>
    <s v="SAVEIRO CS RB MF"/>
    <s v="VW"/>
    <s v="46209914"/>
    <s v="DECIO RIO VERDE"/>
    <s v="RIO VERDE"/>
    <s v="GO"/>
    <s v="ETANOL COMUM"/>
    <n v="524"/>
    <n v="11.51"/>
    <s v=" Km/L"/>
    <n v="70505"/>
    <n v="45.52"/>
    <n v="4.79"/>
    <n v="218.04"/>
    <s v="202601180551"/>
    <s v="EXT - KSE LOCAÇOES"/>
    <s v="Planejamento Operaci"/>
    <s v="KSE LOCAÇOES"/>
    <m/>
    <d v="2026-01-18T00:00:00"/>
    <x v="9"/>
    <x v="1"/>
    <x v="12"/>
  </r>
  <r>
    <s v="TTY2C25"/>
    <s v="60645800106472430"/>
    <s v="18/01/2026 05:56:35"/>
    <s v="03603"/>
    <s v="RAFAEL OLIVEIRA MORAIS "/>
    <x v="38"/>
    <s v="Caminhonete"/>
    <s v="SAVEIRO CS RB MF"/>
    <s v="VW"/>
    <s v="45341508"/>
    <s v="POSTO ALTO DA SERRA"/>
    <s v="ITUMBIARA"/>
    <s v="GO"/>
    <s v="ETANOL COMUM"/>
    <n v="354"/>
    <n v="10.4"/>
    <s v=" Km/L"/>
    <n v="69775"/>
    <n v="34.03"/>
    <n v="4.6399999999999997"/>
    <n v="157.91"/>
    <s v="0"/>
    <s v="EXT - KSE LOCAÇOES"/>
    <s v="Planejamento Operaci"/>
    <s v="KSE LOCAÇOES"/>
    <m/>
    <d v="2026-01-18T00:00:00"/>
    <x v="9"/>
    <x v="1"/>
    <x v="12"/>
  </r>
  <r>
    <s v="TFI3B19"/>
    <s v="60645800105926941"/>
    <s v="18/01/2026 06:00:37"/>
    <s v="03458"/>
    <s v="RAUL DOS SANTOS SOUSA"/>
    <x v="4"/>
    <s v="Automóvel"/>
    <s v="ARGO"/>
    <s v="FIAT"/>
    <s v="13335016"/>
    <s v="POSTO TREVO"/>
    <s v="RIO VERDE"/>
    <s v="GO"/>
    <s v="ETANOL COMUM"/>
    <n v="460"/>
    <n v="11.44"/>
    <s v=" Km/L"/>
    <n v="44420"/>
    <n v="40.21"/>
    <n v="4.9909999999999997"/>
    <n v="200.67"/>
    <s v="180121599"/>
    <s v="Planejamento Operaci"/>
    <s v="Planejamento Operaci"/>
    <s v="Operacional"/>
    <m/>
    <d v="2026-01-18T00:00:00"/>
    <x v="9"/>
    <x v="1"/>
    <x v="0"/>
  </r>
  <r>
    <s v="TKB0E17"/>
    <s v="60645800106185180"/>
    <s v="18/01/2026 08:13:49"/>
    <s v="00745"/>
    <s v="JOÃO LUIZ RODRIGUES PEREIRA_x0009__x0009__x0009__x0009_"/>
    <x v="27"/>
    <s v="EQUIPAMENTOS"/>
    <s v="GUINCHO LEVE"/>
    <s v="EQUIPAMENTO"/>
    <s v="46209914"/>
    <s v="DECIO RIO VERDE"/>
    <s v="RIO VERDE"/>
    <s v="GO"/>
    <s v="DIESEL S-10"/>
    <n v="245"/>
    <n v="4.62"/>
    <s v=" Km/L"/>
    <n v="14854"/>
    <n v="53"/>
    <n v="7.45"/>
    <n v="394.85"/>
    <s v="202601180813"/>
    <s v="EXT - LUCCA JR"/>
    <s v="Planejamento Operaci"/>
    <s v="LUCCA JR"/>
    <m/>
    <d v="2026-01-18T00:00:00"/>
    <x v="9"/>
    <x v="1"/>
    <x v="11"/>
  </r>
  <r>
    <s v="TUG2C45"/>
    <s v="60645800106437770"/>
    <s v="18/01/2026 08:59:22"/>
    <s v="02527"/>
    <s v="ALCIENE MARTINS PONTES"/>
    <x v="54"/>
    <s v="Utilitário"/>
    <s v="SAVEIRO"/>
    <s v="FIAT"/>
    <s v="69494411"/>
    <s v="REDE MARAJO RIO VERD"/>
    <s v="RIO VERDE"/>
    <s v="GO"/>
    <s v="ETANOL COMUM"/>
    <n v="472"/>
    <n v="11.12"/>
    <s v=" Km/L"/>
    <n v="78491"/>
    <n v="42.43"/>
    <n v="4.59"/>
    <n v="194.75"/>
    <s v="1"/>
    <s v="EXT - KSE LOCAÇOES"/>
    <s v="Planejamento Operaci"/>
    <s v="KSE LOCAÇOES"/>
    <m/>
    <d v="2026-01-18T00:00:00"/>
    <x v="9"/>
    <x v="1"/>
    <x v="12"/>
  </r>
  <r>
    <s v="TTQ4C10"/>
    <s v="60645800106553930"/>
    <s v="18/01/2026 09:30:06"/>
    <s v="03095"/>
    <s v="MICHELL ALMEIDA SANTANA"/>
    <x v="31"/>
    <s v="Caminhonete"/>
    <s v="Caminhonete S10"/>
    <s v="CHEVROLET"/>
    <s v="53081700"/>
    <s v="POSTO Z   Z SANTA MA"/>
    <s v="GUAPO"/>
    <s v="GO"/>
    <s v="DIESEL S-10"/>
    <n v="901"/>
    <n v="16.18"/>
    <s v=" Km/L"/>
    <n v="86358"/>
    <n v="55.7"/>
    <n v="5.8890000000000002"/>
    <n v="328.04"/>
    <s v="0"/>
    <s v="Planejamento Operaci"/>
    <s v="Planejamento Operaci"/>
    <s v="INSPENCAO"/>
    <m/>
    <d v="2026-01-18T00:00:00"/>
    <x v="9"/>
    <x v="1"/>
    <x v="12"/>
  </r>
  <r>
    <s v="TUF2B45"/>
    <s v="60645800106472420"/>
    <s v="18/01/2026 10:01:03"/>
    <s v="01318"/>
    <s v="JOAO BATISTA REIS"/>
    <x v="37"/>
    <s v="Caminhonete"/>
    <s v="SAVEIRO CS RB MF"/>
    <s v="VW"/>
    <s v="75331003"/>
    <s v="SUPERVIA LAGOA"/>
    <s v="RIO VERDE"/>
    <s v="GO"/>
    <s v="ETANOL COMUM"/>
    <n v="431"/>
    <n v="9.56"/>
    <s v=" Km/L"/>
    <n v="83446"/>
    <n v="45.09"/>
    <n v="4.8899999999999997"/>
    <n v="220.49"/>
    <s v="0"/>
    <s v="EXT - KSE LOCAÇOES"/>
    <s v="Planejamento Operaci"/>
    <s v="KSE LOCAÇOES"/>
    <m/>
    <d v="2026-01-18T00:00:00"/>
    <x v="9"/>
    <x v="1"/>
    <x v="12"/>
  </r>
  <r>
    <s v="TTT2H95"/>
    <s v="60645800106472477"/>
    <s v="18/01/2026 10:36:38"/>
    <s v="01042"/>
    <s v="EDUARDO SANTOS"/>
    <x v="63"/>
    <s v="Caminhonete"/>
    <s v="SAVEIRO CS RB MF"/>
    <s v="VW"/>
    <s v="41826312"/>
    <s v="AUTO POSTO JACARE"/>
    <s v="ACREUNA"/>
    <s v="GO"/>
    <s v="ETANOL COMUM"/>
    <n v="500"/>
    <n v="10.69"/>
    <s v=" Km/L"/>
    <n v="64421"/>
    <n v="46.79"/>
    <n v="4.8600000000000003"/>
    <n v="227.4"/>
    <s v="180138147"/>
    <s v="EXT - KSE LOCAÇOES"/>
    <s v="Planejamento Operaci"/>
    <s v="KSE LOCAÇOES"/>
    <m/>
    <d v="2026-01-18T00:00:00"/>
    <x v="9"/>
    <x v="1"/>
    <x v="12"/>
  </r>
  <r>
    <s v="TJP1H27"/>
    <s v="60645800106439607"/>
    <s v="18/01/2026 10:49:49"/>
    <s v="89061"/>
    <s v="HIGOR MARTINS FERREIRA_x0009__x0009__x0009__x0009_"/>
    <x v="58"/>
    <s v="EQUIPAMENTOS"/>
    <s v="GUINCHO LEVE"/>
    <s v="EQUIPAMENTO"/>
    <s v="46286315"/>
    <s v="POSTO CENTRAL"/>
    <s v="BOM JESUS"/>
    <s v="GO"/>
    <s v="DIESEL S-10"/>
    <n v="279"/>
    <n v="4.58"/>
    <s v=" Km/L"/>
    <n v="13222"/>
    <n v="60.95"/>
    <n v="6.24"/>
    <n v="380.33"/>
    <s v="0"/>
    <s v="EXT - LUCCA JR"/>
    <s v="Planejamento Operaci"/>
    <s v="LUCCA JR"/>
    <m/>
    <d v="2026-01-18T00:00:00"/>
    <x v="9"/>
    <x v="1"/>
    <x v="11"/>
  </r>
  <r>
    <s v="TFR8B59"/>
    <s v="60645800105143681"/>
    <s v="18/01/2026 12:54:30"/>
    <s v="92635"/>
    <s v="ADENILDO BARBOSA DUTRA"/>
    <x v="8"/>
    <s v="Automóvel"/>
    <s v="ARGO"/>
    <s v="FIAT"/>
    <s v="69479601"/>
    <s v="REDE SANTA LUZIA X"/>
    <s v="GOIANIA"/>
    <s v="GO"/>
    <s v="ETANOL COMUM"/>
    <n v="185"/>
    <n v="4.8099999999999996"/>
    <s v=" Km/L"/>
    <n v="17174"/>
    <n v="38.47"/>
    <n v="5.24"/>
    <n v="201.6"/>
    <s v="170631"/>
    <s v="Planejamento Operaci"/>
    <s v="Planejamento Operaci"/>
    <s v="Operacional"/>
    <m/>
    <d v="2026-01-18T00:00:00"/>
    <x v="9"/>
    <x v="1"/>
    <x v="5"/>
  </r>
  <r>
    <s v="TTP5B47"/>
    <s v="60645800106472110"/>
    <s v="18/01/2026 15:43:39"/>
    <s v="02710"/>
    <s v="RAINON LOPES ALMEIDA"/>
    <x v="40"/>
    <s v="Caminhonete"/>
    <s v="SAVEIRO CS RB MF"/>
    <s v="VW"/>
    <s v="75331801"/>
    <s v="DECIO CEZARINA"/>
    <s v="CEZARINA"/>
    <s v="GO"/>
    <s v="ETANOL COMUM"/>
    <n v="428"/>
    <n v="10.19"/>
    <s v=" Km/L"/>
    <n v="75871"/>
    <n v="42"/>
    <n v="4.8899999999999997"/>
    <n v="205.38"/>
    <s v="202601181542"/>
    <s v="EXT - KSE LOCAÇOES"/>
    <s v="Planejamento Operaci"/>
    <s v="KSE LOCAÇOES"/>
    <m/>
    <d v="2026-01-18T00:00:00"/>
    <x v="9"/>
    <x v="1"/>
    <x v="12"/>
  </r>
  <r>
    <s v="TTY2C25"/>
    <s v="60645800106472430"/>
    <s v="18/01/2026 16:06:53"/>
    <s v="00047"/>
    <s v="KARLA THAISE SILVA CARVALHO"/>
    <x v="38"/>
    <s v="Caminhonete"/>
    <s v="SAVEIRO CS RB MF"/>
    <s v="VW"/>
    <s v="46286315"/>
    <s v="POSTO CENTRAL"/>
    <s v="BOM JESUS"/>
    <s v="GO"/>
    <s v="ETANOL COMUM"/>
    <n v="411"/>
    <n v="9.6999999999999993"/>
    <s v=" Km/L"/>
    <n v="70186"/>
    <n v="42.38"/>
    <n v="4.79"/>
    <n v="203.02"/>
    <s v="0"/>
    <s v="EXT - KSE LOCAÇOES"/>
    <s v="Planejamento Operaci"/>
    <s v="KSE LOCAÇOES"/>
    <m/>
    <d v="2026-01-18T00:00:00"/>
    <x v="9"/>
    <x v="1"/>
    <x v="12"/>
  </r>
  <r>
    <s v="TFL8I14"/>
    <s v="60645800106437530"/>
    <s v="18/01/2026 16:41:32"/>
    <s v="02584"/>
    <s v="TATIANE PENA GOMES"/>
    <x v="57"/>
    <s v="EQUIPAMENTOS"/>
    <s v="AMBULANCIA"/>
    <s v="OUTROS"/>
    <s v="36645906"/>
    <s v="AUTO POSTO ESTRELA DO SUL III"/>
    <s v="ACREUNA"/>
    <s v="GO"/>
    <s v="DIESEL S-10"/>
    <n v="395"/>
    <n v="4.91"/>
    <s v=" Km/L"/>
    <n v="8901"/>
    <n v="80.39"/>
    <n v="6.29"/>
    <n v="505.68"/>
    <s v="0"/>
    <s v="Planejamento Operaci"/>
    <s v="Planejamento Operaci"/>
    <s v="Operacional"/>
    <m/>
    <d v="2026-01-18T00:00:00"/>
    <x v="9"/>
    <x v="1"/>
    <x v="13"/>
  </r>
  <r>
    <s v="TTR3A31"/>
    <s v="60645800106472404"/>
    <s v="18/01/2026 16:56:56"/>
    <s v="00386"/>
    <s v="RAFAEL SOUZA LIMA"/>
    <x v="53"/>
    <s v="Caminhonete"/>
    <s v="SAVEIRO CS RB MF"/>
    <s v="VW"/>
    <s v="46209914"/>
    <s v="DECIO RIO VERDE"/>
    <s v="RIO VERDE"/>
    <s v="GO"/>
    <s v="ETANOL COMUM"/>
    <n v="553"/>
    <n v="12.19"/>
    <s v=" Km/L"/>
    <n v="71058"/>
    <n v="45.35"/>
    <n v="4.79"/>
    <n v="217.23"/>
    <s v="202601181656"/>
    <s v="EXT - KSE LOCAÇOES"/>
    <s v="Planejamento Operaci"/>
    <s v="KSE LOCAÇOES"/>
    <m/>
    <d v="2026-01-18T00:00:00"/>
    <x v="9"/>
    <x v="1"/>
    <x v="12"/>
  </r>
  <r>
    <s v="TTQ3C61"/>
    <s v="60645800106472501"/>
    <s v="18/01/2026 17:00:08"/>
    <s v="88512"/>
    <s v="JUAREZ NEVES"/>
    <x v="44"/>
    <s v="Caminhonete"/>
    <s v="SAVEIRO CS RB MF"/>
    <s v="VW"/>
    <s v="41826312"/>
    <s v="AUTO POSTO JACARE"/>
    <s v="ACREUNA"/>
    <s v="GO"/>
    <s v="ETANOL COMUM"/>
    <n v="551"/>
    <n v="11.61"/>
    <s v=" Km/L"/>
    <n v="63760"/>
    <n v="47.44"/>
    <n v="4.8600000000000003"/>
    <n v="230.57"/>
    <s v="180161162"/>
    <s v="EXT - KSE LOCAÇOES"/>
    <s v="Planejamento Operaci"/>
    <s v="KSE LOCAÇOES"/>
    <m/>
    <d v="2026-01-18T00:00:00"/>
    <x v="9"/>
    <x v="1"/>
    <x v="12"/>
  </r>
  <r>
    <s v="TFI3B19"/>
    <s v="60645800105926941"/>
    <s v="18/01/2026 17:14:27"/>
    <s v="73410"/>
    <s v="BRUNO SOUSA DIAS"/>
    <x v="4"/>
    <s v="Automóvel"/>
    <s v="ARGO"/>
    <s v="FIAT"/>
    <s v="81889412"/>
    <s v="POSTO ZERO UM"/>
    <s v="RIO VERDE"/>
    <s v="GO"/>
    <s v="ETANOL COMUM"/>
    <n v="409"/>
    <n v="12.76"/>
    <s v=" Km/L"/>
    <n v="44829"/>
    <n v="32.06"/>
    <n v="5.09"/>
    <n v="163.19"/>
    <s v="0"/>
    <s v="Planejamento Operaci"/>
    <s v="Planejamento Operaci"/>
    <s v="Operacional"/>
    <m/>
    <d v="2026-01-18T00:00:00"/>
    <x v="9"/>
    <x v="1"/>
    <x v="0"/>
  </r>
  <r>
    <s v="TUK2D26"/>
    <s v="60645800106553790"/>
    <s v="18/01/2026 17:39:22"/>
    <s v="00399"/>
    <s v="JULIANO FERNANDES DA SILVA"/>
    <x v="42"/>
    <s v="Caminhonete"/>
    <s v="Caminhonete S10"/>
    <s v="CHEVROLET"/>
    <s v="75331003"/>
    <s v="SUPERVIA LAGOA"/>
    <s v="RIO VERDE"/>
    <s v="GO"/>
    <s v="DIESEL S-10"/>
    <n v="985"/>
    <n v="14.66"/>
    <s v=" Km/L"/>
    <n v="77257"/>
    <n v="67.19"/>
    <n v="5.94"/>
    <n v="399.11"/>
    <s v="1"/>
    <s v="Planejamento Operaci"/>
    <s v="Planejamento Operaci"/>
    <s v="INSPENCAO"/>
    <m/>
    <d v="2026-01-18T00:00:00"/>
    <x v="9"/>
    <x v="1"/>
    <x v="12"/>
  </r>
  <r>
    <s v="TUW2D74"/>
    <s v="60645800105124310"/>
    <s v="18/01/2026 17:45:13"/>
    <s v="77093"/>
    <s v="AGNALDO FERREIRA DA CUNHA"/>
    <x v="35"/>
    <s v="Automóvel"/>
    <s v="CHEVROLET/S10 LS DD4"/>
    <s v="CHEVROLET"/>
    <s v="45364511"/>
    <s v="AUTO POSTO CERRADO 4"/>
    <s v="ITUMBIARA"/>
    <s v="GO"/>
    <s v="DIESEL S-10"/>
    <n v="933"/>
    <n v="15.68"/>
    <s v=" Km/L"/>
    <n v="68166"/>
    <n v="59.51"/>
    <n v="5.64"/>
    <n v="335.64"/>
    <s v="375523"/>
    <s v="Planejamento Operaci"/>
    <s v="Planejamento Operaci"/>
    <s v="Operacional"/>
    <m/>
    <d v="2026-01-18T00:00:00"/>
    <x v="9"/>
    <x v="1"/>
    <x v="12"/>
  </r>
  <r>
    <s v="TUG2C45"/>
    <s v="60645800106437770"/>
    <s v="18/01/2026 18:35:20"/>
    <s v="02527"/>
    <s v="ALCIENE MARTINS PONTES"/>
    <x v="54"/>
    <s v="Utilitário"/>
    <s v="SAVEIRO"/>
    <s v="FIAT"/>
    <s v="69494411"/>
    <s v="REDE MARAJO RIO VERD"/>
    <s v="RIO VERDE"/>
    <s v="GO"/>
    <s v="ETANOL COMUM"/>
    <n v="405"/>
    <n v="10.42"/>
    <s v=" Km/L"/>
    <n v="78896"/>
    <n v="38.869999999999997"/>
    <n v="4.59"/>
    <n v="178.41"/>
    <s v="2527011195"/>
    <s v="EXT - KSE LOCAÇOES"/>
    <s v="Planejamento Operaci"/>
    <s v="KSE LOCAÇOES"/>
    <m/>
    <d v="2026-01-18T00:00:00"/>
    <x v="9"/>
    <x v="1"/>
    <x v="12"/>
  </r>
  <r>
    <s v="TIV6G27"/>
    <s v="60645800106184069"/>
    <s v="18/01/2026 18:57:52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280"/>
    <n v="5.96"/>
    <s v=" Km/L"/>
    <n v="21422"/>
    <n v="47.01"/>
    <n v="5.9909999999999997"/>
    <n v="281.63"/>
    <s v="180168224"/>
    <s v="EXT - LUCCA JR"/>
    <s v="Planejamento Operaci"/>
    <s v="LUCCA JR"/>
    <m/>
    <d v="2026-01-18T00:00:00"/>
    <x v="9"/>
    <x v="1"/>
    <x v="11"/>
  </r>
  <r>
    <s v="TUF2B45"/>
    <s v="60645800106472420"/>
    <s v="18/01/2026 19:34:37"/>
    <s v="32871"/>
    <s v="JOSE RICARDO SOUZA SILVA"/>
    <x v="37"/>
    <s v="Caminhonete"/>
    <s v="SAVEIRO CS RB MF"/>
    <s v="VW"/>
    <s v="46286315"/>
    <s v="POSTO CENTRAL"/>
    <s v="BOM JESUS"/>
    <s v="GO"/>
    <s v="ETANOL COMUM"/>
    <n v="406"/>
    <n v="9.49"/>
    <s v=" Km/L"/>
    <n v="83852"/>
    <n v="42.8"/>
    <n v="4.79"/>
    <n v="205.02"/>
    <s v="0"/>
    <s v="EXT - KSE LOCAÇOES"/>
    <s v="Planejamento Operaci"/>
    <s v="KSE LOCAÇOES"/>
    <m/>
    <d v="2026-01-18T00:00:00"/>
    <x v="9"/>
    <x v="1"/>
    <x v="12"/>
  </r>
  <r>
    <s v="TTT2H95"/>
    <s v="60645800106472477"/>
    <s v="18/01/2026 19:39:32"/>
    <s v="07583"/>
    <s v="DAVID BORGES DOS SANTOS"/>
    <x v="63"/>
    <s v="Caminhonete"/>
    <s v="SAVEIRO CS RB MF"/>
    <s v="VW"/>
    <s v="41826312"/>
    <s v="AUTO POSTO JACARE"/>
    <s v="ACREUNA"/>
    <s v="GO"/>
    <s v="ETANOL COMUM"/>
    <n v="404"/>
    <n v="11.45"/>
    <s v=" Km/L"/>
    <n v="64825"/>
    <n v="35.270000000000003"/>
    <n v="4.8600000000000003"/>
    <n v="171.42"/>
    <s v="180170729"/>
    <s v="EXT - KSE LOCAÇOES"/>
    <s v="Planejamento Operaci"/>
    <s v="KSE LOCAÇOES"/>
    <m/>
    <d v="2026-01-18T00:00:00"/>
    <x v="9"/>
    <x v="1"/>
    <x v="12"/>
  </r>
  <r>
    <s v="TFI3B19"/>
    <s v="60645800105926941"/>
    <s v="18/01/2026 21:57:20"/>
    <s v="03458"/>
    <s v="RAUL DOS SANTOS SOUSA"/>
    <x v="4"/>
    <s v="Automóvel"/>
    <s v="ARGO"/>
    <s v="FIAT"/>
    <s v="75331003"/>
    <s v="SUPERVIA LAGOA"/>
    <s v="RIO VERDE"/>
    <s v="GO"/>
    <s v="ETANOL COMUM"/>
    <n v="111"/>
    <n v="6.81"/>
    <s v=" Km/L"/>
    <n v="44940"/>
    <n v="16.3"/>
    <n v="4.8899999999999997"/>
    <n v="79.709999999999994"/>
    <s v="0"/>
    <s v="Planejamento Operaci"/>
    <s v="Planejamento Operaci"/>
    <s v="Operacional"/>
    <m/>
    <d v="2026-01-18T00:00:00"/>
    <x v="9"/>
    <x v="1"/>
    <x v="0"/>
  </r>
  <r>
    <s v="TTP5B47"/>
    <s v="60645800106472110"/>
    <s v="19/01/2026 00:33:32"/>
    <s v="01227"/>
    <s v="DAILTON FERREIRA CRUVINEL"/>
    <x v="40"/>
    <s v="Caminhonete"/>
    <s v="SAVEIRO CS RB MF"/>
    <s v="VW"/>
    <s v="07674909"/>
    <s v="AUTO POSTO INDIARA"/>
    <s v="INDIARA"/>
    <s v="GO"/>
    <s v="ETANOL COMUM"/>
    <n v="495"/>
    <n v="11.97"/>
    <s v=" Km/L"/>
    <n v="76366"/>
    <n v="41.34"/>
    <n v="5.09"/>
    <n v="210.42"/>
    <s v="11254"/>
    <s v="EXT - KSE LOCAÇOES"/>
    <s v="Planejamento Operaci"/>
    <s v=" "/>
    <m/>
    <d v="2026-01-19T00:00:00"/>
    <x v="9"/>
    <x v="1"/>
    <x v="12"/>
  </r>
  <r>
    <s v="TFI3B19"/>
    <s v="60645800105926941"/>
    <s v="19/01/2026 02:55:57"/>
    <s v="03458"/>
    <s v="RAUL DOS SANTOS SOUSA"/>
    <x v="4"/>
    <s v="Automóvel"/>
    <s v="ARGO"/>
    <s v="FIAT"/>
    <s v="46209914"/>
    <s v="DECIO RIO VERDE"/>
    <s v="RIO VERDE"/>
    <s v="GO"/>
    <s v="ETANOL COMUM"/>
    <n v="261"/>
    <n v="9.3000000000000007"/>
    <s v=" Km/L"/>
    <n v="45201"/>
    <n v="28.06"/>
    <n v="4.79"/>
    <n v="134.41"/>
    <s v="202601190255"/>
    <s v="Planejamento Operaci"/>
    <s v="Planejamento Operaci"/>
    <s v="Operacional"/>
    <m/>
    <d v="2026-01-19T00:00:00"/>
    <x v="9"/>
    <x v="1"/>
    <x v="0"/>
  </r>
  <r>
    <s v="TUG2C45"/>
    <s v="60645800106437770"/>
    <s v="19/01/2026 04:16:40"/>
    <s v="80560"/>
    <s v="EDMAR PEREIRA COSTA"/>
    <x v="54"/>
    <s v="Utilitário"/>
    <s v="SAVEIRO"/>
    <s v="FIAT"/>
    <s v="81889412"/>
    <s v="POSTO ZERO UM"/>
    <s v="RIO VERDE"/>
    <s v="GO"/>
    <s v="ETANOL COMUM"/>
    <n v="490"/>
    <n v="11.62"/>
    <s v=" Km/L"/>
    <n v="79386"/>
    <n v="42.16"/>
    <n v="5.09"/>
    <n v="214.59"/>
    <s v="0"/>
    <s v="EXT - KSE LOCAÇOES"/>
    <s v="Planejamento Operaci"/>
    <s v="KSE LOCAÇOES"/>
    <m/>
    <d v="2026-01-19T00:00:00"/>
    <x v="9"/>
    <x v="1"/>
    <x v="12"/>
  </r>
  <r>
    <s v="TTY2C25"/>
    <s v="60645800106472430"/>
    <s v="19/01/2026 04:23:06"/>
    <s v="03603"/>
    <s v="RAFAEL OLIVEIRA MORAIS "/>
    <x v="38"/>
    <s v="Caminhonete"/>
    <s v="SAVEIRO CS RB MF"/>
    <s v="VW"/>
    <s v="45341508"/>
    <s v="POSTO ALTO DA SERRA"/>
    <s v="ITUMBIARA"/>
    <s v="GO"/>
    <s v="ETANOL COMUM"/>
    <n v="437"/>
    <n v="10.5"/>
    <s v=" Km/L"/>
    <n v="70623"/>
    <n v="41.6"/>
    <n v="4.6399999999999997"/>
    <n v="193.01"/>
    <s v="0"/>
    <s v="EXT - KSE LOCAÇOES"/>
    <s v="Planejamento Operaci"/>
    <s v="KSE LOCAÇOES"/>
    <m/>
    <d v="2026-01-19T00:00:00"/>
    <x v="9"/>
    <x v="1"/>
    <x v="12"/>
  </r>
  <r>
    <s v="TUF2B45"/>
    <s v="60645800106472420"/>
    <s v="19/01/2026 04:23:18"/>
    <s v="32871"/>
    <s v="JOSE RICARDO SOUZA SILVA"/>
    <x v="37"/>
    <s v="Caminhonete"/>
    <s v="SAVEIRO CS RB MF"/>
    <s v="VW"/>
    <s v="69494411"/>
    <s v="REDE MARAJO RIO VERD"/>
    <s v="RIO VERDE"/>
    <s v="GO"/>
    <s v="ETANOL COMUM"/>
    <n v="420"/>
    <n v="11.53"/>
    <s v=" Km/L"/>
    <n v="84272"/>
    <n v="36.42"/>
    <n v="4.59"/>
    <n v="167.17"/>
    <s v="32871485836"/>
    <s v="EXT - KSE LOCAÇOES"/>
    <s v="Planejamento Operaci"/>
    <s v="KSE LOCAÇOES"/>
    <m/>
    <d v="2026-01-19T00:00:00"/>
    <x v="9"/>
    <x v="1"/>
    <x v="12"/>
  </r>
  <r>
    <s v="TTQ3C61"/>
    <s v="60645800106472501"/>
    <s v="19/01/2026 04:40:06"/>
    <s v="05208"/>
    <s v="CHARLES ROSA"/>
    <x v="44"/>
    <s v="Caminhonete"/>
    <s v="SAVEIRO CS RB MF"/>
    <s v="VW"/>
    <s v="46209914"/>
    <s v="DECIO RIO VERDE"/>
    <s v="RIO VERDE"/>
    <s v="GO"/>
    <s v="ETANOL COMUM"/>
    <n v="454"/>
    <n v="11.12"/>
    <s v=" Km/L"/>
    <n v="64214"/>
    <n v="40.840000000000003"/>
    <n v="4.79"/>
    <n v="195.62"/>
    <s v="202601190439"/>
    <s v="EXT - KSE LOCAÇOES"/>
    <s v="Planejamento Operaci"/>
    <s v="KSE LOCAÇOES"/>
    <m/>
    <d v="2026-01-19T00:00:00"/>
    <x v="9"/>
    <x v="1"/>
    <x v="12"/>
  </r>
  <r>
    <s v="TTR3A31"/>
    <s v="60645800106472404"/>
    <s v="19/01/2026 05:10:31"/>
    <s v="75150"/>
    <s v="PETTERSON PERIS BENJAMIN"/>
    <x v="53"/>
    <s v="Caminhonete"/>
    <s v="SAVEIRO CS RB MF"/>
    <s v="VW"/>
    <s v="46209914"/>
    <s v="DECIO RIO VERDE"/>
    <s v="RIO VERDE"/>
    <s v="GO"/>
    <s v="ETANOL COMUM"/>
    <n v="517"/>
    <n v="11.48"/>
    <s v=" Km/L"/>
    <n v="71575"/>
    <n v="45.02"/>
    <n v="4.79"/>
    <n v="215.65"/>
    <s v="202601190509"/>
    <s v="EXT - KSE LOCAÇOES"/>
    <s v="Planejamento Operaci"/>
    <s v="KSE LOCAÇOES"/>
    <m/>
    <d v="2026-01-19T00:00:00"/>
    <x v="9"/>
    <x v="1"/>
    <x v="12"/>
  </r>
  <r>
    <s v="TKC7D89"/>
    <s v="60645800106185260"/>
    <s v="19/01/2026 06:20:56"/>
    <s v="02106"/>
    <s v="UÁRLES MILA ROSA NÉRES_x0009__x0009__x0009__x0009_"/>
    <x v="39"/>
    <s v="Caminhão"/>
    <s v="FH 540 6X4R"/>
    <s v="VOLVO"/>
    <s v="75331801"/>
    <s v="DECIO CEZARINA"/>
    <s v="CEZARINA"/>
    <s v="GO"/>
    <s v="DIESEL S-10"/>
    <n v="1302"/>
    <n v="2.4300000000000002"/>
    <s v=" Km/L"/>
    <n v="12991"/>
    <n v="534.73"/>
    <n v="7.55"/>
    <n v="4037.21"/>
    <s v="202601190620"/>
    <s v="EXT - LUCCA JR"/>
    <s v="Planejamento Operaci"/>
    <s v="LUCCA JR"/>
    <m/>
    <d v="2026-01-19T00:00:00"/>
    <x v="9"/>
    <x v="1"/>
    <x v="11"/>
  </r>
  <r>
    <s v="TGM2I26"/>
    <s v="60645800106437620"/>
    <s v="19/01/2026 07:01:57"/>
    <s v="59226"/>
    <s v="PASCHOAL FAVORITTO DE QUEIROZ"/>
    <x v="52"/>
    <s v="Utilitário"/>
    <s v="FIORINO"/>
    <s v="FIAT"/>
    <s v="69479601"/>
    <s v="REDE SANTA LUZIA X"/>
    <s v="GOIANIA"/>
    <s v="GO"/>
    <s v="ETANOL COMUM"/>
    <n v="122"/>
    <n v="4.74"/>
    <s v=" Km/L"/>
    <n v="12739"/>
    <n v="25.76"/>
    <n v="5.2409999999999997"/>
    <n v="135.01"/>
    <s v="170806"/>
    <s v="EXT - KSE LOCAÇOES"/>
    <s v="Planejamento Operaci"/>
    <s v="Operacional"/>
    <m/>
    <d v="2026-01-19T00:00:00"/>
    <x v="9"/>
    <x v="1"/>
    <x v="5"/>
  </r>
  <r>
    <s v="TFS3C72"/>
    <s v="60645800105143738"/>
    <s v="19/01/2026 07:41:49"/>
    <s v="00271"/>
    <s v="HEDER OLIVEIRA SANTANA"/>
    <x v="9"/>
    <s v="Automóvel"/>
    <s v="ARGO"/>
    <s v="FIAT"/>
    <s v="13308211"/>
    <s v="P. BANDEIRANTES"/>
    <s v="RIO VERDE"/>
    <s v="GO"/>
    <s v="ETANOL COMUM"/>
    <n v="315"/>
    <n v="7.7"/>
    <s v=" Km/L"/>
    <n v="68551"/>
    <n v="40.92"/>
    <n v="4.8680000000000003"/>
    <n v="199.2"/>
    <s v="190127490"/>
    <s v="Planejamento Operaci"/>
    <s v="Planejamento Operaci"/>
    <s v="Operacional"/>
    <m/>
    <d v="2026-01-19T00:00:00"/>
    <x v="9"/>
    <x v="1"/>
    <x v="4"/>
  </r>
  <r>
    <s v="TTQ4C10"/>
    <s v="60645800106553930"/>
    <s v="19/01/2026 08:51:55"/>
    <s v="93910"/>
    <s v="DIVINO AVELINO DOS SANTOS"/>
    <x v="31"/>
    <s v="Caminhonete"/>
    <s v="Caminhonete S10"/>
    <s v="CHEVROLET"/>
    <s v="26406711"/>
    <s v="POSTO ZANDONADI"/>
    <s v="GUAPO"/>
    <s v="GO"/>
    <s v="DIESEL S-10"/>
    <n v="1052"/>
    <n v="15.28"/>
    <s v=" Km/L"/>
    <n v="87410"/>
    <n v="68.83"/>
    <n v="6.19"/>
    <n v="426.06"/>
    <s v="190131878"/>
    <s v="Planejamento Operaci"/>
    <s v="Planejamento Operaci"/>
    <s v="INSPENCAO"/>
    <m/>
    <d v="2026-01-19T00:00:00"/>
    <x v="9"/>
    <x v="1"/>
    <x v="12"/>
  </r>
  <r>
    <s v="TFY6E09"/>
    <s v="60645800105143700"/>
    <s v="19/01/2026 09:14:51"/>
    <s v="04380"/>
    <s v="PAULO ROBERTO BATISTA DE MOURA JUNIOR"/>
    <x v="15"/>
    <s v="Automóvel"/>
    <s v="ARGO"/>
    <s v="FIAT"/>
    <s v="34251011"/>
    <s v="DECIO ARAPORA"/>
    <s v="ARAPORA"/>
    <s v="MG"/>
    <s v="ETANOL COMUM"/>
    <n v="208"/>
    <n v="9.1"/>
    <s v=" Km/L"/>
    <n v="35348"/>
    <n v="22.85"/>
    <n v="4.6900000000000004"/>
    <n v="107.17"/>
    <s v="202601190914"/>
    <s v="Planejamento Operaci"/>
    <s v="Planejamento Operaci"/>
    <s v="Operacional"/>
    <m/>
    <d v="2026-01-19T00:00:00"/>
    <x v="9"/>
    <x v="1"/>
    <x v="1"/>
  </r>
  <r>
    <s v="TGC9A34"/>
    <s v="60645800106437250"/>
    <s v="19/01/2026 09:53:28"/>
    <s v="70390"/>
    <s v="CLEITON ANTONIO TAVARES HENRIQUE"/>
    <x v="48"/>
    <s v="EQUIPAMENTOS"/>
    <s v="AMBULANCIA"/>
    <s v="OUTROS"/>
    <s v="53081700"/>
    <s v="POSTO Z   Z SANTA MA"/>
    <s v="GUAPO"/>
    <s v="GO"/>
    <s v="DIESEL S-10"/>
    <n v="265"/>
    <n v="5.46"/>
    <s v=" Km/L"/>
    <n v="9980"/>
    <n v="48.5"/>
    <n v="5.8890000000000002"/>
    <n v="285.64"/>
    <s v="0"/>
    <s v="Planejamento Operaci"/>
    <s v="Planejamento Operaci"/>
    <s v="Operacional"/>
    <m/>
    <d v="2026-01-19T00:00:00"/>
    <x v="9"/>
    <x v="1"/>
    <x v="13"/>
  </r>
  <r>
    <s v="TGC9A34"/>
    <m/>
    <s v="19/01/2026 09:55:23"/>
    <m/>
    <m/>
    <x v="48"/>
    <m/>
    <m/>
    <m/>
    <m/>
    <s v="POSTO Z   Z SANTA MA"/>
    <m/>
    <m/>
    <s v="ARLA-32"/>
    <s v="-"/>
    <s v="-"/>
    <s v=" Km/L"/>
    <s v="-"/>
    <n v="2.02"/>
    <m/>
    <n v="8.0299999999999994"/>
    <m/>
    <m/>
    <m/>
    <m/>
    <m/>
    <d v="2026-01-19T00:00:00"/>
    <x v="9"/>
    <x v="1"/>
    <x v="13"/>
  </r>
  <r>
    <s v="TFV8C74"/>
    <s v="60645800106437299"/>
    <s v="19/01/2026 10:21:08"/>
    <s v="72700"/>
    <s v="MARIO JESUS DE ALMEIDA DE OLIVEIRA"/>
    <x v="34"/>
    <s v="Automóvel"/>
    <s v="AMBULANCIA"/>
    <s v="VOLKSWAGEN"/>
    <s v="41875311"/>
    <s v="POSTO SABOR DA TERRA"/>
    <s v="INDIARA"/>
    <s v="GO"/>
    <s v="DIESEL S-10"/>
    <n v="288"/>
    <n v="5.5"/>
    <s v=" Km/L"/>
    <n v="9099"/>
    <n v="52.37"/>
    <n v="5.79"/>
    <n v="303.23"/>
    <s v="190137230"/>
    <s v="Planejamento Operaci"/>
    <s v="Planejamento Operaci"/>
    <s v="RESGATE"/>
    <m/>
    <d v="2026-01-19T00:00:00"/>
    <x v="9"/>
    <x v="1"/>
    <x v="13"/>
  </r>
  <r>
    <s v="TTT2H95"/>
    <s v="60645800106472477"/>
    <s v="19/01/2026 10:43:36"/>
    <s v="52982"/>
    <s v="ROBERTO ANTONIO DE MELO"/>
    <x v="63"/>
    <s v="Caminhonete"/>
    <s v="SAVEIRO CS RB MF"/>
    <s v="VW"/>
    <s v="41826312"/>
    <s v="AUTO POSTO JACARE"/>
    <s v="ACREUNA"/>
    <s v="GO"/>
    <s v="ETANOL COMUM"/>
    <n v="671"/>
    <n v="12.54"/>
    <s v=" Km/L"/>
    <n v="65496"/>
    <n v="53.5"/>
    <n v="4.8600000000000003"/>
    <n v="260.01"/>
    <s v="190138559"/>
    <s v="EXT - KSE LOCAÇOES"/>
    <s v="Planejamento Operaci"/>
    <s v="KSE LOCAÇOES"/>
    <m/>
    <d v="2026-01-19T00:00:00"/>
    <x v="9"/>
    <x v="1"/>
    <x v="12"/>
  </r>
  <r>
    <s v="TGK2G46"/>
    <s v="60645800105179571"/>
    <s v="19/01/2026 10:50:01"/>
    <s v="04880"/>
    <s v="LEONNARDO FERREIRA DE MOURA ALVES "/>
    <x v="59"/>
    <s v="Utilitário"/>
    <s v="FIORINO"/>
    <s v="FIAT"/>
    <s v="26406711"/>
    <s v="POSTO ZANDONADI"/>
    <s v="GUAPO"/>
    <s v="GO"/>
    <s v="ETANOL COMUM"/>
    <n v="190"/>
    <n v="7.25"/>
    <s v=" Km/L"/>
    <n v="2439"/>
    <n v="26.21"/>
    <n v="5.29"/>
    <n v="138.65"/>
    <s v="190138963"/>
    <s v="Planejamento Operaci"/>
    <s v="Planejamento Operaci"/>
    <s v="Operacional"/>
    <m/>
    <d v="2026-01-19T00:00:00"/>
    <x v="9"/>
    <x v="1"/>
    <x v="5"/>
  </r>
  <r>
    <s v="TIV6G27"/>
    <s v="60645800106184069"/>
    <s v="19/01/2026 12:04:25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318"/>
    <n v="6.55"/>
    <s v=" Km/L"/>
    <n v="21740"/>
    <n v="48.54"/>
    <n v="5.9909999999999997"/>
    <n v="290.77999999999997"/>
    <s v="190143181"/>
    <s v="EXT - LUCCA JR"/>
    <s v="Planejamento Operaci"/>
    <s v="LUCCA JR"/>
    <m/>
    <d v="2026-01-19T00:00:00"/>
    <x v="9"/>
    <x v="1"/>
    <x v="11"/>
  </r>
  <r>
    <s v="TIV6G27"/>
    <m/>
    <s v="19/01/2026 12:04:25"/>
    <m/>
    <m/>
    <x v="30"/>
    <m/>
    <m/>
    <m/>
    <m/>
    <s v="AUTO POSTO JACARE"/>
    <m/>
    <m/>
    <s v="ARLA-32"/>
    <s v="-"/>
    <s v="-"/>
    <s v=" Km/L"/>
    <s v="-"/>
    <n v="6.78"/>
    <m/>
    <n v="22.38"/>
    <m/>
    <m/>
    <m/>
    <m/>
    <m/>
    <d v="2026-01-19T00:00:00"/>
    <x v="9"/>
    <x v="1"/>
    <x v="11"/>
  </r>
  <r>
    <s v="TTP5B47"/>
    <s v="60645800106472110"/>
    <s v="19/01/2026 12:05:28"/>
    <s v="02710"/>
    <s v="RAINON LOPES ALMEIDA"/>
    <x v="40"/>
    <s v="Caminhonete"/>
    <s v="SAVEIRO CS RB MF"/>
    <s v="VW"/>
    <s v="75331801"/>
    <s v="DECIO CEZARINA"/>
    <s v="CEZARINA"/>
    <s v="GO"/>
    <s v="ETANOL COMUM"/>
    <n v="489"/>
    <n v="10.8"/>
    <s v=" Km/L"/>
    <n v="76855"/>
    <n v="45.28"/>
    <n v="4.8899999999999997"/>
    <n v="221.42"/>
    <s v="202601191204"/>
    <s v="EXT - KSE LOCAÇOES"/>
    <s v="Planejamento Operaci"/>
    <s v="KSE LOCAÇOES"/>
    <m/>
    <d v="2026-01-19T00:00:00"/>
    <x v="9"/>
    <x v="1"/>
    <x v="12"/>
  </r>
  <r>
    <s v="SDJ8D65"/>
    <s v="60645800105555897"/>
    <s v="19/01/2026 13:13:59"/>
    <s v="04126"/>
    <s v="LEONARDO ARAUJO LAPERCHE "/>
    <x v="22"/>
    <s v="Caminhonete"/>
    <s v="RAMPAGE"/>
    <s v="RAM"/>
    <s v="36603412"/>
    <s v="POSTO DO RATINHO"/>
    <s v="GOIANIA"/>
    <s v="GO"/>
    <s v="GASOLINA COMUM"/>
    <n v="273"/>
    <n v="5.05"/>
    <s v=" Km/L"/>
    <n v="27754"/>
    <n v="54.11"/>
    <n v="6.47"/>
    <n v="350.09"/>
    <s v="1"/>
    <s v="Planejamento Operaci"/>
    <s v="Planejamento Operaci"/>
    <s v="Operacional"/>
    <m/>
    <d v="2026-01-19T00:00:00"/>
    <x v="9"/>
    <x v="1"/>
    <x v="8"/>
  </r>
  <r>
    <s v="TFX7J72"/>
    <s v="60645800105836505"/>
    <s v="19/01/2026 13:14:24"/>
    <s v="03126"/>
    <s v="PEDRO PAULO SILVA SANTOS"/>
    <x v="11"/>
    <s v="Automóvel"/>
    <s v="ARGO"/>
    <s v="FIAT"/>
    <s v="81820912"/>
    <s v="AUTO POSTO KR 06"/>
    <s v="RIO VERDE"/>
    <s v="GO"/>
    <s v="ETANOL COMUM"/>
    <n v="201"/>
    <n v="6.74"/>
    <s v=" Km/L"/>
    <n v="54681"/>
    <n v="29.82"/>
    <n v="4.9909999999999997"/>
    <n v="148.83000000000001"/>
    <s v="0"/>
    <s v="Planejamento Operaci"/>
    <s v="Planejamento Operaci"/>
    <s v="Operacional"/>
    <m/>
    <d v="2026-01-19T00:00:00"/>
    <x v="9"/>
    <x v="1"/>
    <x v="4"/>
  </r>
  <r>
    <s v="TUF2B45"/>
    <s v="60645800106472420"/>
    <s v="19/01/2026 14:25:37"/>
    <s v="00047"/>
    <s v="KARLA THAISE SILVA CARVALHO"/>
    <x v="37"/>
    <s v="Caminhonete"/>
    <s v="SAVEIRO CS RB MF"/>
    <s v="VW"/>
    <s v="46286315"/>
    <s v="POSTO CENTRAL"/>
    <s v="BOM JESUS"/>
    <s v="GO"/>
    <s v="ETANOL COMUM"/>
    <n v="425"/>
    <n v="10.18"/>
    <s v=" Km/L"/>
    <n v="84697"/>
    <n v="41.75"/>
    <n v="4.7910000000000004"/>
    <n v="200.01"/>
    <s v="1"/>
    <s v="EXT - KSE LOCAÇOES"/>
    <s v="Planejamento Operaci"/>
    <s v="KSE LOCAÇOES"/>
    <m/>
    <d v="2026-01-19T00:00:00"/>
    <x v="9"/>
    <x v="1"/>
    <x v="12"/>
  </r>
  <r>
    <s v="TTQ3C61"/>
    <s v="60645800106472501"/>
    <s v="19/01/2026 14:49:29"/>
    <s v="46440"/>
    <s v="PAULO SOUSA DIAS"/>
    <x v="44"/>
    <s v="Caminhonete"/>
    <s v="SAVEIRO CS RB MF"/>
    <s v="VW"/>
    <s v="45308900"/>
    <s v="POSTO LUPATINI"/>
    <s v="SANTO ANTONIO DA BARRA"/>
    <s v="GO"/>
    <s v="ETANOL COMUM"/>
    <n v="409"/>
    <n v="11.13"/>
    <s v=" Km/L"/>
    <n v="64623"/>
    <n v="36.75"/>
    <n v="4.99"/>
    <n v="183.38"/>
    <s v="0"/>
    <s v="EXT - KSE LOCAÇOES"/>
    <s v="Planejamento Operaci"/>
    <s v="KSE LOCAÇOES"/>
    <m/>
    <d v="2026-01-19T00:00:00"/>
    <x v="9"/>
    <x v="1"/>
    <x v="12"/>
  </r>
  <r>
    <s v="TUG2C45"/>
    <s v="60645800106437770"/>
    <s v="19/01/2026 15:18:11"/>
    <s v="03782"/>
    <s v="ELVIS MESSIAS FERNANDES"/>
    <x v="54"/>
    <s v="Utilitário"/>
    <s v="SAVEIRO"/>
    <s v="FIAT"/>
    <s v="13335016"/>
    <s v="POSTO TREVO"/>
    <s v="RIO VERDE"/>
    <s v="GO"/>
    <s v="ETANOL COMUM"/>
    <n v="488"/>
    <n v="11.64"/>
    <s v=" Km/L"/>
    <n v="79874"/>
    <n v="41.94"/>
    <n v="4.99"/>
    <n v="209.28"/>
    <s v="190155041"/>
    <s v="EXT - KSE LOCAÇOES"/>
    <s v="Planejamento Operaci"/>
    <s v="KSE LOCAÇOES"/>
    <m/>
    <d v="2026-01-19T00:00:00"/>
    <x v="9"/>
    <x v="1"/>
    <x v="12"/>
  </r>
  <r>
    <s v="TUW2D74"/>
    <s v="60645800105124310"/>
    <s v="19/01/2026 15:36:37"/>
    <s v="03339"/>
    <s v="MAYARA MARTINS DA SILVA SOUZA"/>
    <x v="35"/>
    <s v="Automóvel"/>
    <s v="CHEVROLET/S10 LS DD4"/>
    <s v="CHEVROLET"/>
    <s v="45307105"/>
    <s v="POSTO GIRASSOL"/>
    <s v="ITUMBIARA"/>
    <s v="GO"/>
    <s v="DIESEL S-10"/>
    <n v="1007"/>
    <n v="15.6"/>
    <s v=" Km/L"/>
    <n v="69173"/>
    <n v="64.569999999999993"/>
    <n v="6.09"/>
    <n v="393.23"/>
    <s v="190156"/>
    <s v="Planejamento Operaci"/>
    <s v="Planejamento Operaci"/>
    <s v="Operacional"/>
    <m/>
    <d v="2026-01-19T00:00:00"/>
    <x v="9"/>
    <x v="1"/>
    <x v="12"/>
  </r>
  <r>
    <s v="TGA0B06"/>
    <s v="60645800106437610"/>
    <s v="19/01/2026 15:36:51"/>
    <s v="00933"/>
    <s v="GIULEY RIBEIRO DOS SANTOS"/>
    <x v="55"/>
    <s v="Caminhonete"/>
    <s v="FIORINO"/>
    <s v="FIAT"/>
    <s v="45308900"/>
    <s v="POSTO LUPATINI"/>
    <s v="SANTO ANTONIO DA BARRA"/>
    <s v="GO"/>
    <s v="ETANOL COMUM"/>
    <n v="303"/>
    <n v="7.32"/>
    <s v=" Km/L"/>
    <n v="10989"/>
    <n v="41.37"/>
    <n v="4.99"/>
    <n v="206.44"/>
    <s v="0"/>
    <s v="Planejamento Operaci"/>
    <s v="Planejamento Operaci"/>
    <s v="TI e Automação"/>
    <m/>
    <d v="2026-01-19T00:00:00"/>
    <x v="9"/>
    <x v="1"/>
    <x v="5"/>
  </r>
  <r>
    <s v="TBE3B78"/>
    <m/>
    <s v="19/01/2026 16:06:24"/>
    <m/>
    <m/>
    <x v="20"/>
    <m/>
    <m/>
    <m/>
    <m/>
    <s v="REDE MARAJO RIO VERD"/>
    <m/>
    <m/>
    <s v="ARLA-32"/>
    <n v="0"/>
    <n v="0"/>
    <s v=" Km/L"/>
    <n v="0"/>
    <n v="7.16"/>
    <m/>
    <n v="28.58"/>
    <m/>
    <m/>
    <m/>
    <m/>
    <m/>
    <d v="2026-01-19T00:00:00"/>
    <x v="9"/>
    <x v="1"/>
    <x v="7"/>
  </r>
  <r>
    <s v="TFI3B19"/>
    <s v="60645800105926941"/>
    <s v="19/01/2026 16:56:14"/>
    <s v="70214"/>
    <s v="IGOR LEMES FERNANDES"/>
    <x v="4"/>
    <s v="Automóvel"/>
    <s v="ARGO"/>
    <s v="FIAT"/>
    <s v="81889412"/>
    <s v="POSTO ZERO UM"/>
    <s v="RIO VERDE"/>
    <s v="GO"/>
    <s v="ETANOL COMUM"/>
    <n v="279"/>
    <n v="8.2200000000000006"/>
    <s v=" Km/L"/>
    <n v="45480"/>
    <n v="33.950000000000003"/>
    <n v="5.09"/>
    <n v="172.8"/>
    <s v="2"/>
    <s v="Planejamento Operaci"/>
    <s v="Planejamento Operaci"/>
    <s v="Operacional"/>
    <m/>
    <d v="2026-01-19T00:00:00"/>
    <x v="9"/>
    <x v="1"/>
    <x v="0"/>
  </r>
  <r>
    <s v="TFL8I14"/>
    <s v="60645800106437530"/>
    <s v="19/01/2026 17:28:54"/>
    <s v="00951"/>
    <s v="HUGO HENRIQUE OLIVEIRA ROSA"/>
    <x v="57"/>
    <s v="EQUIPAMENTOS"/>
    <s v="AMBULANCIA"/>
    <s v="OUTROS"/>
    <s v="41826312"/>
    <s v="AUTO POSTO JACARE"/>
    <s v="ACREUNA"/>
    <s v="GO"/>
    <s v="DIESEL S-10"/>
    <n v="99"/>
    <n v="3.66"/>
    <s v=" Km/L"/>
    <n v="9000"/>
    <n v="27.05"/>
    <n v="5.99"/>
    <n v="162.04"/>
    <s v="190162878"/>
    <s v="Planejamento Operaci"/>
    <s v="Planejamento Operaci"/>
    <s v="Operacional"/>
    <m/>
    <d v="2026-01-19T00:00:00"/>
    <x v="9"/>
    <x v="1"/>
    <x v="13"/>
  </r>
  <r>
    <s v="TFW2H32"/>
    <s v="60645800105143835"/>
    <s v="19/01/2026 17:37:34"/>
    <s v="99638"/>
    <s v="LAFAIETE DE SOUZA SANTOS"/>
    <x v="10"/>
    <s v="Automóvel"/>
    <s v="ARGO"/>
    <s v="FIAT"/>
    <s v="41891811"/>
    <s v="UBRASPETRO COM DE DERIVADOS DE"/>
    <s v="GOIANIA"/>
    <s v="GO"/>
    <s v="ETANOL COMUM"/>
    <n v="383"/>
    <n v="10.57"/>
    <s v=" Km/L"/>
    <n v="51940"/>
    <n v="36.229999999999997"/>
    <n v="5.39"/>
    <n v="195.27"/>
    <s v="582460"/>
    <s v="Planejamento Operaci"/>
    <s v="Planejamento Operaci"/>
    <s v="Operacional"/>
    <m/>
    <d v="2026-01-19T00:00:00"/>
    <x v="9"/>
    <x v="1"/>
    <x v="3"/>
  </r>
  <r>
    <s v="TTY2C25"/>
    <s v="60645800106472430"/>
    <s v="19/01/2026 18:11:03"/>
    <s v="07015"/>
    <s v="EDILEIA DE SOUSA ANTUNES"/>
    <x v="38"/>
    <s v="Caminhonete"/>
    <s v="SAVEIRO CS RB MF"/>
    <s v="VW"/>
    <s v="46286315"/>
    <s v="POSTO CENTRAL"/>
    <s v="BOM JESUS"/>
    <s v="GO"/>
    <s v="ETANOL COMUM"/>
    <n v="396"/>
    <n v="8.2100000000000009"/>
    <s v=" Km/L"/>
    <n v="71019"/>
    <n v="48.22"/>
    <n v="4.7910000000000004"/>
    <n v="231"/>
    <s v="1"/>
    <s v="EXT - KSE LOCAÇOES"/>
    <s v="Planejamento Operaci"/>
    <s v="KSE LOCAÇOES"/>
    <m/>
    <d v="2026-01-19T00:00:00"/>
    <x v="9"/>
    <x v="1"/>
    <x v="12"/>
  </r>
  <r>
    <s v="TUK2D26"/>
    <s v="60645800106553790"/>
    <s v="19/01/2026 18:36:25"/>
    <s v="02527"/>
    <s v="ALCIENE MARTINS PONTES"/>
    <x v="42"/>
    <s v="Caminhonete"/>
    <s v="Caminhonete S10"/>
    <s v="CHEVROLET"/>
    <s v="75331003"/>
    <s v="SUPERVIA LAGOA"/>
    <s v="RIO VERDE"/>
    <s v="GO"/>
    <s v="DIESEL S-10"/>
    <n v="792"/>
    <n v="14.06"/>
    <s v=" Km/L"/>
    <n v="78049"/>
    <n v="56.34"/>
    <n v="5.9409999999999998"/>
    <n v="334.71"/>
    <s v="0"/>
    <s v="Planejamento Operaci"/>
    <s v="Planejamento Operaci"/>
    <s v="INSPENCAO"/>
    <m/>
    <d v="2026-01-19T00:00:00"/>
    <x v="9"/>
    <x v="1"/>
    <x v="12"/>
  </r>
  <r>
    <s v="TFN0D12"/>
    <s v="60645800105143746"/>
    <s v="19/01/2026 19:17:25"/>
    <s v="00390"/>
    <s v="SILVINO JOSE DE BRITO"/>
    <x v="5"/>
    <s v="Automóvel"/>
    <s v="ARGO"/>
    <s v="FIAT"/>
    <s v="87107509"/>
    <s v="AUTO POSTO OLIMPIO"/>
    <s v="APARECIDA DE GOIANIA"/>
    <s v="GO"/>
    <s v="ETANOL COMUM"/>
    <n v="357"/>
    <n v="9.9600000000000009"/>
    <s v=" Km/L"/>
    <n v="30345"/>
    <n v="35.86"/>
    <n v="5.34"/>
    <n v="191.49"/>
    <s v="0"/>
    <s v="Planejamento Operaci"/>
    <s v="Planejamento Operaci"/>
    <s v="Operacional"/>
    <m/>
    <d v="2026-01-19T00:00:00"/>
    <x v="9"/>
    <x v="1"/>
    <x v="3"/>
  </r>
  <r>
    <s v="TTR3A31"/>
    <s v="60645800106472404"/>
    <s v="19/01/2026 19:32:29"/>
    <s v="01836"/>
    <s v="DANILLO ROSA CARDOSO"/>
    <x v="53"/>
    <s v="Caminhonete"/>
    <s v="SAVEIRO CS RB MF"/>
    <s v="VW"/>
    <s v="46209914"/>
    <s v="DECIO RIO VERDE"/>
    <s v="RIO VERDE"/>
    <s v="GO"/>
    <s v="ETANOL COMUM"/>
    <n v="520"/>
    <n v="10.65"/>
    <s v=" Km/L"/>
    <n v="72095"/>
    <n v="48.81"/>
    <n v="4.79"/>
    <n v="233.8"/>
    <s v="202601191931"/>
    <s v="EXT - KSE LOCAÇOES"/>
    <s v="Planejamento Operaci"/>
    <s v="KSE LOCAÇOES"/>
    <m/>
    <d v="2026-01-19T00:00:00"/>
    <x v="9"/>
    <x v="1"/>
    <x v="12"/>
  </r>
  <r>
    <s v="TTP5B47"/>
    <s v="60645800106472110"/>
    <s v="19/01/2026 22:21:41"/>
    <s v="99531"/>
    <s v="RODRIGO RODRIGUES BARROS"/>
    <x v="40"/>
    <s v="Caminhonete"/>
    <s v="SAVEIRO CS RB MF"/>
    <s v="VW"/>
    <s v="07674909"/>
    <s v="AUTO POSTO INDIARA"/>
    <s v="INDIARA"/>
    <s v="GO"/>
    <s v="ETANOL COMUM"/>
    <n v="449"/>
    <n v="10.31"/>
    <s v=" Km/L"/>
    <n v="77304"/>
    <n v="43.57"/>
    <n v="5.09"/>
    <n v="221.78"/>
    <s v="11278"/>
    <s v="EXT - KSE LOCAÇOES"/>
    <s v="Planejamento Operaci"/>
    <s v="KSE LOCAÇOES"/>
    <m/>
    <d v="2026-01-19T00:00:00"/>
    <x v="9"/>
    <x v="1"/>
    <x v="12"/>
  </r>
  <r>
    <s v="TTV4H65"/>
    <s v="60645800106437744"/>
    <s v="19/01/2026 22:37:29"/>
    <s v="09697"/>
    <s v="HUILDSON ROSA BARBOSA"/>
    <x v="65"/>
    <s v="Caminhonete"/>
    <s v="SAVEIRO CD RB MF"/>
    <s v="VOLKSWAGEN"/>
    <s v="81889412"/>
    <s v="POSTO ZERO UM"/>
    <s v="RIO VERDE"/>
    <s v="GO"/>
    <s v="ETANOL COMUM"/>
    <n v="352"/>
    <n v="7.82"/>
    <s v=" Km/L"/>
    <n v="8102"/>
    <n v="45.02"/>
    <n v="5.09"/>
    <n v="229.15"/>
    <s v="1"/>
    <s v="EXT - KSE LOCAÇOES"/>
    <s v="Planejamento Operaci"/>
    <s v="KSE LOCAÇOES"/>
    <m/>
    <d v="2026-01-19T00:00:00"/>
    <x v="9"/>
    <x v="1"/>
    <x v="12"/>
  </r>
  <r>
    <s v="TUF2B45"/>
    <s v="60645800106472420"/>
    <s v="19/01/2026 22:40:31"/>
    <s v="03398"/>
    <s v="JOSIMAR VENANCIO SANTOS SILVA"/>
    <x v="37"/>
    <s v="Caminhonete"/>
    <s v="SAVEIRO CS RB MF"/>
    <s v="VW"/>
    <s v="75331003"/>
    <s v="SUPERVIA LAGOA"/>
    <s v="RIO VERDE"/>
    <s v="GO"/>
    <s v="ETANOL COMUM"/>
    <n v="346"/>
    <n v="9.6199999999999992"/>
    <s v=" Km/L"/>
    <n v="85043"/>
    <n v="35.979999999999997"/>
    <n v="4.8899999999999997"/>
    <n v="175.94"/>
    <s v="0"/>
    <s v="EXT - KSE LOCAÇOES"/>
    <s v="Planejamento Operaci"/>
    <s v="KSE LOCAÇOES"/>
    <m/>
    <d v="2026-01-19T00:00:00"/>
    <x v="9"/>
    <x v="1"/>
    <x v="12"/>
  </r>
  <r>
    <s v="TTQ4C10"/>
    <s v="60645800106553930"/>
    <s v="20/01/2026 01:07:22"/>
    <s v="03095"/>
    <s v="MICHELL ALMEIDA SANTANA"/>
    <x v="31"/>
    <s v="Caminhonete"/>
    <s v="Caminhonete S10"/>
    <s v="CHEVROLET"/>
    <s v="53081700"/>
    <s v="POSTO Z   Z SANTA MA"/>
    <s v="GUAPO"/>
    <s v="GO"/>
    <s v="DIESEL S-10"/>
    <n v="817"/>
    <n v="14.64"/>
    <s v=" Km/L"/>
    <n v="88227"/>
    <n v="55.81"/>
    <n v="5.89"/>
    <n v="328.72"/>
    <s v="0"/>
    <s v="Planejamento Operaci"/>
    <s v="Planejamento Operaci"/>
    <s v="INSPENCAO"/>
    <m/>
    <d v="2026-01-20T00:00:00"/>
    <x v="9"/>
    <x v="1"/>
    <x v="12"/>
  </r>
  <r>
    <s v="TTQ3C61"/>
    <s v="60645800106472501"/>
    <s v="20/01/2026 01:44:39"/>
    <s v="05208"/>
    <s v="CHARLES ROSA"/>
    <x v="44"/>
    <s v="Caminhonete"/>
    <s v="SAVEIRO CS RB MF"/>
    <s v="VW"/>
    <s v="46209914"/>
    <s v="DECIO RIO VERDE"/>
    <s v="RIO VERDE"/>
    <s v="GO"/>
    <s v="ETANOL COMUM"/>
    <n v="523"/>
    <n v="11.28"/>
    <s v=" Km/L"/>
    <n v="65146"/>
    <n v="46.35"/>
    <n v="4.79"/>
    <n v="222.02"/>
    <s v="202601200143"/>
    <s v="EXT - KSE LOCAÇOES"/>
    <s v="Planejamento Operaci"/>
    <s v="KSE LOCAÇOES"/>
    <m/>
    <d v="2026-01-20T00:00:00"/>
    <x v="9"/>
    <x v="1"/>
    <x v="12"/>
  </r>
  <r>
    <s v="TUG2C45"/>
    <s v="60645800106437770"/>
    <s v="20/01/2026 03:44:25"/>
    <s v="02025"/>
    <s v="TIAGO PEREIRA SANTOS"/>
    <x v="54"/>
    <s v="Utilitário"/>
    <s v="SAVEIRO"/>
    <s v="FIAT"/>
    <s v="69494411"/>
    <s v="REDE MARAJO RIO VERD"/>
    <s v="RIO VERDE"/>
    <s v="GO"/>
    <s v="ETANOL COMUM"/>
    <n v="411"/>
    <n v="9.59"/>
    <s v=" Km/L"/>
    <n v="80285"/>
    <n v="42.85"/>
    <n v="4.59"/>
    <n v="196.68"/>
    <s v="2025554109"/>
    <s v="EXT - KSE LOCAÇOES"/>
    <s v="Planejamento Operaci"/>
    <s v="KSE LOCAÇOES"/>
    <m/>
    <d v="2026-01-20T00:00:00"/>
    <x v="9"/>
    <x v="1"/>
    <x v="12"/>
  </r>
  <r>
    <s v="TFI3B19"/>
    <s v="60645800105926941"/>
    <s v="20/01/2026 05:03:38"/>
    <s v="03102"/>
    <s v="EDES GONÇALVES DA SILVA"/>
    <x v="4"/>
    <s v="Automóvel"/>
    <s v="ARGO"/>
    <s v="FIAT"/>
    <s v="87183400"/>
    <s v="MARAJO GUAPO"/>
    <s v="GUAPO"/>
    <s v="GO"/>
    <s v="ETANOL COMUM"/>
    <n v="266"/>
    <n v="10.7"/>
    <s v=" Km/L"/>
    <n v="45746"/>
    <n v="24.85"/>
    <n v="4.99"/>
    <n v="124"/>
    <s v="0"/>
    <s v="Planejamento Operaci"/>
    <s v="Planejamento Operaci"/>
    <s v="Operacional"/>
    <m/>
    <d v="2026-01-20T00:00:00"/>
    <x v="9"/>
    <x v="1"/>
    <x v="0"/>
  </r>
  <r>
    <s v="TTY2C25"/>
    <s v="60645800106472430"/>
    <s v="20/01/2026 06:05:17"/>
    <s v="01318"/>
    <s v="JOAO BATISTA REIS"/>
    <x v="38"/>
    <s v="Caminhonete"/>
    <s v="SAVEIRO CS RB MF"/>
    <s v="VW"/>
    <s v="45307105"/>
    <s v="POSTO GIRASSOL"/>
    <s v="ITUMBIARA"/>
    <s v="GO"/>
    <s v="ETANOL COMUM"/>
    <n v="429"/>
    <n v="9.92"/>
    <s v=" Km/L"/>
    <n v="71448"/>
    <n v="43.23"/>
    <n v="4.6900000000000004"/>
    <n v="202.75"/>
    <s v="200121"/>
    <s v="EXT - KSE LOCAÇOES"/>
    <s v="Planejamento Operaci"/>
    <s v="KSE LOCAÇOES"/>
    <m/>
    <d v="2026-01-20T00:00:00"/>
    <x v="9"/>
    <x v="1"/>
    <x v="12"/>
  </r>
  <r>
    <s v="TTR3A31"/>
    <s v="60645800106472404"/>
    <s v="20/01/2026 06:46:01"/>
    <s v="01836"/>
    <s v="DANILLO ROSA CARDOSO"/>
    <x v="53"/>
    <s v="Caminhonete"/>
    <s v="SAVEIRO CS RB MF"/>
    <s v="VW"/>
    <s v="46209914"/>
    <s v="DECIO RIO VERDE"/>
    <s v="RIO VERDE"/>
    <s v="GO"/>
    <s v="ETANOL COMUM"/>
    <n v="467"/>
    <n v="10.91"/>
    <s v=" Km/L"/>
    <n v="72562"/>
    <n v="42.8"/>
    <n v="4.79"/>
    <n v="205.01"/>
    <s v="202601200644"/>
    <s v="EXT - KSE LOCAÇOES"/>
    <s v="Planejamento Operaci"/>
    <s v="KSE LOCAÇOES"/>
    <m/>
    <d v="2026-01-20T00:00:00"/>
    <x v="9"/>
    <x v="1"/>
    <x v="12"/>
  </r>
  <r>
    <s v="TTT2H95"/>
    <s v="60645800106472477"/>
    <s v="20/01/2026 07:28:13"/>
    <s v="52982"/>
    <s v="ROBERTO ANTONIO DE MELO"/>
    <x v="63"/>
    <s v="Caminhonete"/>
    <s v="SAVEIRO CS RB MF"/>
    <s v="VW"/>
    <s v="41826312"/>
    <s v="AUTO POSTO JACARE"/>
    <s v="ACREUNA"/>
    <s v="GO"/>
    <s v="ETANOL COMUM"/>
    <n v="484"/>
    <n v="10.02"/>
    <s v=" Km/L"/>
    <n v="65980"/>
    <n v="48.31"/>
    <n v="4.8600000000000003"/>
    <n v="234.79"/>
    <s v="200126824"/>
    <s v="EXT - KSE LOCAÇOES"/>
    <s v="Planejamento Operaci"/>
    <s v="KSE LOCAÇOES"/>
    <m/>
    <d v="2026-01-20T00:00:00"/>
    <x v="9"/>
    <x v="1"/>
    <x v="12"/>
  </r>
  <r>
    <s v="TTP5B47"/>
    <s v="60645800106472110"/>
    <s v="20/01/2026 07:46:27"/>
    <s v="01042"/>
    <s v="EDUARDO SANTOS"/>
    <x v="40"/>
    <s v="Caminhonete"/>
    <s v="SAVEIRO CS RB MF"/>
    <s v="VW"/>
    <s v="07674909"/>
    <s v="AUTO POSTO INDIARA"/>
    <s v="INDIARA"/>
    <s v="GO"/>
    <s v="ETANOL COMUM"/>
    <n v="335"/>
    <n v="8.7100000000000009"/>
    <s v=" Km/L"/>
    <n v="77639"/>
    <n v="38.46"/>
    <n v="4.8899999999999997"/>
    <n v="188.07"/>
    <s v="11283"/>
    <s v="EXT - KSE LOCAÇOES"/>
    <s v="Planejamento Operaci"/>
    <s v="KSE LOCAÇOES"/>
    <m/>
    <d v="2026-01-20T00:00:00"/>
    <x v="9"/>
    <x v="1"/>
    <x v="12"/>
  </r>
  <r>
    <s v="TMG4A29"/>
    <s v="60645800106185397"/>
    <s v="20/01/2026 08:11:55"/>
    <s v="02792"/>
    <s v="ESDRAS MOABE DA SILVA SANTOS"/>
    <x v="25"/>
    <s v="Caminhão"/>
    <s v="FH 540 6X4R"/>
    <s v="VOLVO"/>
    <s v="46286315"/>
    <s v="POSTO CENTRAL"/>
    <s v="BOM JESUS"/>
    <s v="GO"/>
    <s v="DIESEL S-10"/>
    <n v="994"/>
    <n v="1.9"/>
    <s v=" Km/L"/>
    <n v="15838"/>
    <n v="524.36"/>
    <n v="6.24"/>
    <n v="3272.01"/>
    <s v="1"/>
    <s v="EXT - LUCCA JR"/>
    <s v="Planejamento Operaci"/>
    <s v="LUCCA JR"/>
    <m/>
    <d v="2026-01-20T00:00:00"/>
    <x v="9"/>
    <x v="1"/>
    <x v="11"/>
  </r>
  <r>
    <s v="TMG4A29"/>
    <m/>
    <s v="20/01/2026 08:12:53"/>
    <m/>
    <m/>
    <x v="25"/>
    <m/>
    <m/>
    <m/>
    <m/>
    <s v="POSTO CENTRAL"/>
    <m/>
    <m/>
    <s v="ARLA-32"/>
    <s v="-"/>
    <s v="-"/>
    <s v=" Km/L"/>
    <s v="-"/>
    <n v="80"/>
    <m/>
    <n v="504"/>
    <m/>
    <m/>
    <m/>
    <m/>
    <m/>
    <d v="2026-01-20T00:00:00"/>
    <x v="9"/>
    <x v="1"/>
    <x v="11"/>
  </r>
  <r>
    <s v="TGM4D76"/>
    <s v="60645800106437582"/>
    <s v="20/01/2026 08:15:59"/>
    <s v="33534"/>
    <s v="MARCOS ANTONIO MARCELINO DA SILVA"/>
    <x v="56"/>
    <s v="Caminhonete"/>
    <s v="FIORINO"/>
    <s v="FIAT"/>
    <s v="46286315"/>
    <s v="POSTO CENTRAL"/>
    <s v="BOM JESUS"/>
    <s v="GO"/>
    <s v="ETANOL COMUM"/>
    <n v="238"/>
    <n v="9.07"/>
    <s v=" Km/L"/>
    <n v="10037"/>
    <n v="26.24"/>
    <n v="4.79"/>
    <n v="125.68"/>
    <s v="1"/>
    <s v="Planejamento Operaci"/>
    <s v="Planejamento Operaci"/>
    <s v="Operacional"/>
    <m/>
    <d v="2026-01-20T00:00:00"/>
    <x v="9"/>
    <x v="1"/>
    <x v="5"/>
  </r>
  <r>
    <s v="TJP1H27"/>
    <s v="60645800106439607"/>
    <s v="20/01/2026 08:47:10"/>
    <s v="02910"/>
    <s v="EMERSON CRISTIANO DA SILVEIRA"/>
    <x v="58"/>
    <s v="EQUIPAMENTOS"/>
    <s v="GUINCHO LEVE"/>
    <s v="EQUIPAMENTO"/>
    <s v="46286315"/>
    <s v="POSTO CENTRAL"/>
    <s v="BOM JESUS"/>
    <s v="GO"/>
    <s v="DIESEL S-10"/>
    <n v="427"/>
    <n v="4.93"/>
    <s v=" Km/L"/>
    <n v="13649"/>
    <n v="86.54"/>
    <n v="6.24"/>
    <n v="540.01"/>
    <s v="1"/>
    <s v="EXT - LUCCA JR"/>
    <s v="Planejamento Operaci"/>
    <s v="LUCCA JR"/>
    <m/>
    <d v="2026-01-20T00:00:00"/>
    <x v="9"/>
    <x v="1"/>
    <x v="11"/>
  </r>
  <r>
    <s v="TFS3C72"/>
    <s v="60645800105143738"/>
    <s v="20/01/2026 08:47:46"/>
    <s v="00271"/>
    <s v="HEDER OLIVEIRA SANTANA"/>
    <x v="9"/>
    <s v="Automóvel"/>
    <s v="ARGO"/>
    <s v="FIAT"/>
    <s v="13308211"/>
    <s v="P. BANDEIRANTES"/>
    <s v="RIO VERDE"/>
    <s v="GO"/>
    <s v="ETANOL COMUM"/>
    <n v="300"/>
    <n v="8.02"/>
    <s v=" Km/L"/>
    <n v="68851"/>
    <n v="37.42"/>
    <n v="4.99"/>
    <n v="186.73"/>
    <s v="200131427"/>
    <s v="Planejamento Operaci"/>
    <s v="Planejamento Operaci"/>
    <s v="Operacional"/>
    <m/>
    <d v="2026-01-20T00:00:00"/>
    <x v="9"/>
    <x v="1"/>
    <x v="4"/>
  </r>
  <r>
    <s v="TFE6B22"/>
    <s v="60645800105143762"/>
    <s v="20/01/2026 09:01:00"/>
    <s v="03608"/>
    <s v="WEIDER DA SILVA RODRIGUES"/>
    <x v="1"/>
    <s v="Automóvel"/>
    <s v="ARGO"/>
    <s v="FIAT"/>
    <s v="53081700"/>
    <s v="POSTO Z   Z SANTA MA"/>
    <s v="GUAPO"/>
    <s v="GO"/>
    <s v="ETANOL COMUM"/>
    <n v="361"/>
    <n v="9.69"/>
    <s v=" Km/L"/>
    <n v="41914"/>
    <n v="37.270000000000003"/>
    <n v="4.9909999999999997"/>
    <n v="186"/>
    <s v="0"/>
    <s v="Planejamento Operaci"/>
    <s v="Planejamento Operaci"/>
    <s v="Operacional"/>
    <m/>
    <d v="2026-01-20T00:00:00"/>
    <x v="9"/>
    <x v="1"/>
    <x v="1"/>
  </r>
  <r>
    <s v="TUF2B45"/>
    <s v="60645800106472420"/>
    <s v="20/01/2026 09:25:28"/>
    <s v="00047"/>
    <s v="KARLA THAISE SILVA CARVALHO"/>
    <x v="37"/>
    <s v="Caminhonete"/>
    <s v="SAVEIRO CS RB MF"/>
    <s v="VW"/>
    <s v="75331003"/>
    <s v="SUPERVIA LAGOA"/>
    <s v="RIO VERDE"/>
    <s v="GO"/>
    <s v="ETANOL COMUM"/>
    <n v="363"/>
    <n v="9.64"/>
    <s v=" Km/L"/>
    <n v="85406"/>
    <n v="37.659999999999997"/>
    <n v="4.8899999999999997"/>
    <n v="184.16"/>
    <s v="0"/>
    <s v="EXT - KSE LOCAÇOES"/>
    <s v="Planejamento Operaci"/>
    <s v="KSE LOCAÇOES"/>
    <m/>
    <d v="2026-01-20T00:00:00"/>
    <x v="9"/>
    <x v="1"/>
    <x v="12"/>
  </r>
  <r>
    <s v="TFY6E09"/>
    <s v="60645800105143700"/>
    <s v="20/01/2026 09:41:57"/>
    <s v="04380"/>
    <s v="PAULO ROBERTO BATISTA DE MOURA JUNIOR"/>
    <x v="15"/>
    <s v="Automóvel"/>
    <s v="ARGO"/>
    <s v="FIAT"/>
    <s v="75331801"/>
    <s v="DECIO CEZARINA"/>
    <s v="CEZARINA"/>
    <s v="GO"/>
    <s v="ETANOL COMUM"/>
    <n v="323"/>
    <n v="9.64"/>
    <s v=" Km/L"/>
    <n v="35671"/>
    <n v="33.49"/>
    <n v="4.8899999999999997"/>
    <n v="163.77000000000001"/>
    <s v="202601200941"/>
    <s v="Planejamento Operaci"/>
    <s v="Planejamento Operaci"/>
    <s v="Operacional"/>
    <m/>
    <d v="2026-01-20T00:00:00"/>
    <x v="9"/>
    <x v="1"/>
    <x v="1"/>
  </r>
  <r>
    <s v="TKB0E17"/>
    <s v="60645800106185180"/>
    <s v="20/01/2026 10:15:36"/>
    <s v="09179"/>
    <s v="DANIEL NASCIMENTO DOS SANTOS_x0009__x0009__x0009__x0009_"/>
    <x v="27"/>
    <s v="EQUIPAMENTOS"/>
    <s v="GUINCHO LEVE"/>
    <s v="EQUIPAMENTO"/>
    <s v="46209914"/>
    <s v="DECIO RIO VERDE"/>
    <s v="RIO VERDE"/>
    <s v="GO"/>
    <s v="DIESEL S-10"/>
    <n v="417"/>
    <n v="6.16"/>
    <s v=" Km/L"/>
    <n v="15271"/>
    <n v="67.709999999999994"/>
    <n v="7.45"/>
    <n v="504.44"/>
    <s v="202601201014"/>
    <s v="EXT - LUCCA JR"/>
    <s v="Planejamento Operaci"/>
    <s v="LUCCA JR"/>
    <m/>
    <d v="2026-01-20T00:00:00"/>
    <x v="9"/>
    <x v="1"/>
    <x v="11"/>
  </r>
  <r>
    <s v="TKB0E17"/>
    <m/>
    <s v="20/01/2026 10:17:25"/>
    <m/>
    <m/>
    <x v="27"/>
    <m/>
    <m/>
    <m/>
    <m/>
    <s v="DECIO RIO VERDE"/>
    <m/>
    <m/>
    <s v="ARLA-32"/>
    <s v="-"/>
    <s v="-"/>
    <s v=" Km/L"/>
    <s v="-"/>
    <n v="4.8600000000000003"/>
    <m/>
    <n v="18.43"/>
    <m/>
    <m/>
    <m/>
    <m/>
    <m/>
    <d v="2026-01-20T00:00:00"/>
    <x v="9"/>
    <x v="1"/>
    <x v="11"/>
  </r>
  <r>
    <s v="TUK2D26"/>
    <s v="60645800106553790"/>
    <s v="20/01/2026 11:40:38"/>
    <s v="32871"/>
    <s v="JOSE RICARDO SOUZA SILVA"/>
    <x v="42"/>
    <s v="Caminhonete"/>
    <s v="Caminhonete S10"/>
    <s v="CHEVROLET"/>
    <s v="69494411"/>
    <s v="REDE MARAJO RIO VERD"/>
    <s v="RIO VERDE"/>
    <s v="GO"/>
    <s v="DIESEL S-10"/>
    <n v="715"/>
    <n v="12.96"/>
    <s v=" Km/L"/>
    <n v="78764"/>
    <n v="55.16"/>
    <n v="6.09"/>
    <n v="335.92"/>
    <s v="1"/>
    <s v="Planejamento Operaci"/>
    <s v="Planejamento Operaci"/>
    <s v="INSPENCAO"/>
    <m/>
    <d v="2026-01-20T00:00:00"/>
    <x v="9"/>
    <x v="1"/>
    <x v="12"/>
  </r>
  <r>
    <s v="TFN0D12"/>
    <s v="60645800105143746"/>
    <s v="20/01/2026 12:46:03"/>
    <s v="00390"/>
    <s v="SILVINO JOSE DE BRITO"/>
    <x v="5"/>
    <s v="Automóvel"/>
    <s v="ARGO"/>
    <s v="FIAT"/>
    <s v="75331801"/>
    <s v="DECIO CEZARINA"/>
    <s v="CEZARINA"/>
    <s v="GO"/>
    <s v="ETANOL COMUM"/>
    <n v="99"/>
    <n v="9.25"/>
    <s v=" Km/L"/>
    <n v="30444"/>
    <n v="10.7"/>
    <n v="4.8899999999999997"/>
    <n v="52.32"/>
    <s v="202601201245"/>
    <s v="Planejamento Operaci"/>
    <s v="Planejamento Operaci"/>
    <s v="Operacional"/>
    <m/>
    <d v="2026-01-20T00:00:00"/>
    <x v="9"/>
    <x v="1"/>
    <x v="3"/>
  </r>
  <r>
    <s v="TFI3B19"/>
    <s v="60645800105926941"/>
    <s v="20/01/2026 13:03:01"/>
    <s v="70214"/>
    <s v="IGOR LEMES FERNANDES"/>
    <x v="4"/>
    <s v="Automóvel"/>
    <s v="ARGO"/>
    <s v="FIAT"/>
    <s v="45308900"/>
    <s v="POSTO LUPATINI"/>
    <s v="SANTO ANTONIO DA BARRA"/>
    <s v="GO"/>
    <s v="ETANOL COMUM"/>
    <n v="356"/>
    <n v="11.33"/>
    <s v=" Km/L"/>
    <n v="46102"/>
    <n v="31.41"/>
    <n v="4.99"/>
    <n v="156.74"/>
    <s v="0"/>
    <s v="Planejamento Operaci"/>
    <s v="Planejamento Operaci"/>
    <s v="Operacional"/>
    <m/>
    <d v="2026-01-20T00:00:00"/>
    <x v="9"/>
    <x v="1"/>
    <x v="0"/>
  </r>
  <r>
    <s v="TTQ3C61"/>
    <s v="60645800106472501"/>
    <s v="20/01/2026 14:28:30"/>
    <s v="46440"/>
    <s v="PAULO SOUSA DIAS"/>
    <x v="44"/>
    <s v="Caminhonete"/>
    <s v="SAVEIRO CS RB MF"/>
    <s v="VW"/>
    <s v="41826312"/>
    <s v="AUTO POSTO JACARE"/>
    <s v="ACREUNA"/>
    <s v="GO"/>
    <s v="ETANOL COMUM"/>
    <n v="447"/>
    <n v="10.63"/>
    <s v=" Km/L"/>
    <n v="65593"/>
    <n v="42.04"/>
    <n v="4.8609999999999998"/>
    <n v="204.34"/>
    <s v="200152063"/>
    <s v="EXT - KSE LOCAÇOES"/>
    <s v="Planejamento Operaci"/>
    <s v="KSE LOCAÇOES"/>
    <m/>
    <d v="2026-01-20T00:00:00"/>
    <x v="9"/>
    <x v="1"/>
    <x v="12"/>
  </r>
  <r>
    <s v="TFX7J72"/>
    <s v="60645800105836505"/>
    <s v="20/01/2026 14:38:20"/>
    <s v="03126"/>
    <s v="PEDRO PAULO SILVA SANTOS"/>
    <x v="11"/>
    <s v="Automóvel"/>
    <s v="ARGO"/>
    <s v="FIAT"/>
    <s v="13335016"/>
    <s v="POSTO TREVO"/>
    <s v="RIO VERDE"/>
    <s v="GO"/>
    <s v="ETANOL COMUM"/>
    <n v="235"/>
    <n v="8.3800000000000008"/>
    <s v=" Km/L"/>
    <n v="54916"/>
    <n v="28.03"/>
    <n v="4.99"/>
    <n v="139.87"/>
    <s v="200152658"/>
    <s v="Planejamento Operaci"/>
    <s v="Planejamento Operaci"/>
    <s v="Operacional"/>
    <m/>
    <d v="2026-01-20T00:00:00"/>
    <x v="9"/>
    <x v="1"/>
    <x v="4"/>
  </r>
  <r>
    <s v="TFW2H32"/>
    <s v="60645800105143835"/>
    <s v="20/01/2026 14:56:37"/>
    <s v="99638"/>
    <s v="LAFAIETE DE SOUZA SANTOS"/>
    <x v="10"/>
    <s v="Automóvel"/>
    <s v="ARGO"/>
    <s v="FIAT"/>
    <s v="75331801"/>
    <s v="DECIO CEZARINA"/>
    <s v="CEZARINA"/>
    <s v="GO"/>
    <s v="ETANOL COMUM"/>
    <n v="259"/>
    <n v="8.8699999999999992"/>
    <s v=" Km/L"/>
    <n v="52199"/>
    <n v="29.21"/>
    <n v="4.8899999999999997"/>
    <n v="142.84"/>
    <s v="202601201456"/>
    <s v="Planejamento Operaci"/>
    <s v="Planejamento Operaci"/>
    <s v="Operacional"/>
    <m/>
    <d v="2026-01-20T00:00:00"/>
    <x v="9"/>
    <x v="1"/>
    <x v="3"/>
  </r>
  <r>
    <s v="TFU6C04"/>
    <s v="60645800106437493"/>
    <s v="20/01/2026 15:06:23"/>
    <s v="87351"/>
    <s v="CLEYTON GARCIA MOREIRA"/>
    <x v="50"/>
    <s v="EQUIPAMENTOS"/>
    <s v="AMBULANCIA"/>
    <s v="OUTROS"/>
    <s v="46225718"/>
    <s v="POSTO MARIA JOAO"/>
    <s v="ITUMBIARA"/>
    <s v="GO"/>
    <s v="DIESEL S-10"/>
    <n v="275"/>
    <n v="3.29"/>
    <s v=" Km/L"/>
    <n v="7709"/>
    <n v="83.69"/>
    <n v="6.4"/>
    <n v="535.61"/>
    <s v="1"/>
    <s v="Planejamento Operaci"/>
    <s v="Planejamento Operaci"/>
    <s v="Operacional"/>
    <m/>
    <d v="2026-01-20T00:00:00"/>
    <x v="9"/>
    <x v="1"/>
    <x v="13"/>
  </r>
  <r>
    <s v="TIV6G27"/>
    <s v="60645800106184069"/>
    <s v="20/01/2026 15:21:42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281"/>
    <n v="5.51"/>
    <s v=" Km/L"/>
    <n v="22021"/>
    <n v="50.96"/>
    <n v="5.9909999999999997"/>
    <n v="305.29000000000002"/>
    <s v="200155243"/>
    <s v="EXT - LUCCA JR"/>
    <s v="Planejamento Operaci"/>
    <s v="LUCCA JR"/>
    <m/>
    <d v="2026-01-20T00:00:00"/>
    <x v="9"/>
    <x v="1"/>
    <x v="11"/>
  </r>
  <r>
    <s v="TFE9C14"/>
    <s v="60645800106437370"/>
    <s v="20/01/2026 16:01:14"/>
    <s v="02785"/>
    <s v="JOHNNY XAVIER SILVA"/>
    <x v="51"/>
    <s v="EQUIPAMENTOS"/>
    <s v="AMBULANCIA"/>
    <s v="OUTROS"/>
    <s v="13335016"/>
    <s v="POSTO TREVO"/>
    <s v="RIO VERDE"/>
    <s v="GO"/>
    <s v="DIESEL S-10"/>
    <n v="124"/>
    <n v="2.44"/>
    <s v=" Km/L"/>
    <n v="6827"/>
    <n v="50.88"/>
    <n v="6.19"/>
    <n v="314.95999999999998"/>
    <s v="200157591"/>
    <s v="Planejamento Operaci"/>
    <s v="Planejamento Operaci"/>
    <s v="Operacional"/>
    <m/>
    <d v="2026-01-20T00:00:00"/>
    <x v="9"/>
    <x v="1"/>
    <x v="13"/>
  </r>
  <r>
    <s v="TFE9C14"/>
    <m/>
    <s v="20/01/2026 16:03:06"/>
    <m/>
    <m/>
    <x v="51"/>
    <m/>
    <m/>
    <m/>
    <m/>
    <s v="POSTO TREVO"/>
    <m/>
    <m/>
    <s v="ARLA-32"/>
    <s v="-"/>
    <s v="-"/>
    <s v=" Km/L"/>
    <s v="-"/>
    <n v="11.03"/>
    <m/>
    <n v="44.04"/>
    <m/>
    <m/>
    <m/>
    <m/>
    <m/>
    <d v="2026-01-20T00:00:00"/>
    <x v="9"/>
    <x v="1"/>
    <x v="13"/>
  </r>
  <r>
    <s v="TFS3C72"/>
    <s v="60645800105143738"/>
    <s v="20/01/2026 16:03:51"/>
    <s v="00271"/>
    <s v="HEDER OLIVEIRA SANTANA"/>
    <x v="9"/>
    <s v="Automóvel"/>
    <s v="ARGO"/>
    <s v="FIAT"/>
    <s v="45308900"/>
    <s v="POSTO LUPATINI"/>
    <s v="SANTO ANTONIO DA BARRA"/>
    <s v="GO"/>
    <s v="ETANOL COMUM"/>
    <n v="295"/>
    <n v="7.82"/>
    <s v=" Km/L"/>
    <n v="69146"/>
    <n v="37.71"/>
    <n v="4.99"/>
    <n v="188.17"/>
    <s v="0"/>
    <s v="Planejamento Operaci"/>
    <s v="Planejamento Operaci"/>
    <s v="Operacional"/>
    <m/>
    <d v="2026-01-20T00:00:00"/>
    <x v="9"/>
    <x v="1"/>
    <x v="4"/>
  </r>
  <r>
    <s v="TTR3A31"/>
    <s v="60645800106472404"/>
    <s v="20/01/2026 17:01:27"/>
    <s v="80560"/>
    <s v="EDMAR PEREIRA COSTA"/>
    <x v="53"/>
    <s v="Caminhonete"/>
    <s v="SAVEIRO CS RB MF"/>
    <s v="VW"/>
    <s v="46209914"/>
    <s v="DECIO RIO VERDE"/>
    <s v="RIO VERDE"/>
    <s v="GO"/>
    <s v="ETANOL COMUM"/>
    <n v="385"/>
    <n v="10.07"/>
    <s v=" Km/L"/>
    <n v="72947"/>
    <n v="38.229999999999997"/>
    <n v="4.79"/>
    <n v="183.12"/>
    <s v="202601201700"/>
    <s v="EXT - KSE LOCAÇOES"/>
    <s v="Planejamento Operaci"/>
    <s v="KSE LOCAÇOES"/>
    <m/>
    <d v="2026-01-20T00:00:00"/>
    <x v="9"/>
    <x v="1"/>
    <x v="12"/>
  </r>
  <r>
    <s v="TUG2C45"/>
    <s v="60645800106437770"/>
    <s v="20/01/2026 17:15:53"/>
    <s v="03782"/>
    <s v="ELVIS MESSIAS FERNANDES"/>
    <x v="54"/>
    <s v="Utilitário"/>
    <s v="SAVEIRO"/>
    <s v="FIAT"/>
    <s v="81889412"/>
    <s v="POSTO ZERO UM"/>
    <s v="RIO VERDE"/>
    <s v="GO"/>
    <s v="ETANOL COMUM"/>
    <n v="298"/>
    <n v="7.3"/>
    <s v=" Km/L"/>
    <n v="80583"/>
    <n v="40.82"/>
    <n v="5.09"/>
    <n v="207.77"/>
    <s v="2"/>
    <s v="EXT - KSE LOCAÇOES"/>
    <s v="Planejamento Operaci"/>
    <s v="KSE LOCAÇOES"/>
    <m/>
    <d v="2026-01-20T00:00:00"/>
    <x v="9"/>
    <x v="1"/>
    <x v="12"/>
  </r>
  <r>
    <s v="TTY2C25"/>
    <s v="60645800106472430"/>
    <s v="20/01/2026 17:23:25"/>
    <s v="07015"/>
    <s v="EDILEIA DE SOUSA ANTUNES"/>
    <x v="38"/>
    <s v="Caminhonete"/>
    <s v="SAVEIRO CS RB MF"/>
    <s v="VW"/>
    <s v="46286315"/>
    <s v="POSTO CENTRAL"/>
    <s v="BOM JESUS"/>
    <s v="GO"/>
    <s v="ETANOL COMUM"/>
    <n v="296"/>
    <n v="7.27"/>
    <s v=" Km/L"/>
    <n v="71744"/>
    <n v="40.72"/>
    <n v="4.79"/>
    <n v="195.05"/>
    <s v="1"/>
    <s v="EXT - KSE LOCAÇOES"/>
    <s v="Planejamento Operaci"/>
    <s v="KSE LOCAÇOES"/>
    <m/>
    <d v="2026-01-20T00:00:00"/>
    <x v="9"/>
    <x v="1"/>
    <x v="12"/>
  </r>
  <r>
    <s v="TTP5B47"/>
    <s v="60645800106472110"/>
    <s v="20/01/2026 17:25:58"/>
    <s v="01042"/>
    <s v="EDUARDO SANTOS"/>
    <x v="40"/>
    <s v="Caminhonete"/>
    <s v="SAVEIRO CS RB MF"/>
    <s v="VW"/>
    <s v="07674909"/>
    <s v="AUTO POSTO INDIARA"/>
    <s v="INDIARA"/>
    <s v="GO"/>
    <s v="ETANOL COMUM"/>
    <n v="476"/>
    <n v="8.19"/>
    <s v=" Km/L"/>
    <n v="78115"/>
    <n v="58.12"/>
    <n v="4.9139999999999997"/>
    <n v="285.61"/>
    <s v="11310"/>
    <s v="EXT - KSE LOCAÇOES"/>
    <s v="Planejamento Operaci"/>
    <s v="KSE LOCAÇOES"/>
    <m/>
    <d v="2026-01-20T00:00:00"/>
    <x v="9"/>
    <x v="1"/>
    <x v="12"/>
  </r>
  <r>
    <s v="TUW2D74"/>
    <s v="60645800105124310"/>
    <s v="20/01/2026 17:41:51"/>
    <s v="03339"/>
    <s v="MAYARA MARTINS DA SILVA SOUZA"/>
    <x v="35"/>
    <s v="Automóvel"/>
    <s v="CHEVROLET/S10 LS DD4"/>
    <s v="CHEVROLET"/>
    <s v="45307105"/>
    <s v="POSTO GIRASSOL"/>
    <s v="ITUMBIARA"/>
    <s v="GO"/>
    <s v="DIESEL S-10"/>
    <n v="936"/>
    <n v="13.84"/>
    <s v=" Km/L"/>
    <n v="70109"/>
    <n v="67.63"/>
    <n v="6.09"/>
    <n v="411.87"/>
    <s v="200163"/>
    <s v="Planejamento Operaci"/>
    <s v="Planejamento Operaci"/>
    <s v="Operacional"/>
    <m/>
    <d v="2026-01-20T00:00:00"/>
    <x v="9"/>
    <x v="1"/>
    <x v="12"/>
  </r>
  <r>
    <s v="TUF2B45"/>
    <s v="60645800106472420"/>
    <s v="20/01/2026 17:42:07"/>
    <s v="00047"/>
    <s v="KARLA THAISE SILVA CARVALHO"/>
    <x v="37"/>
    <s v="Caminhonete"/>
    <s v="SAVEIRO CS RB MF"/>
    <s v="VW"/>
    <s v="46286315"/>
    <s v="POSTO CENTRAL"/>
    <s v="BOM JESUS"/>
    <s v="GO"/>
    <s v="ETANOL COMUM"/>
    <n v="382"/>
    <n v="9.48"/>
    <s v=" Km/L"/>
    <n v="85788"/>
    <n v="40.31"/>
    <n v="4.79"/>
    <n v="193.08"/>
    <s v="1"/>
    <s v="EXT - KSE LOCAÇOES"/>
    <s v="Planejamento Operaci"/>
    <s v="KSE LOCAÇOES"/>
    <m/>
    <d v="2026-01-20T00:00:00"/>
    <x v="9"/>
    <x v="1"/>
    <x v="12"/>
  </r>
  <r>
    <s v="TFY3C02"/>
    <s v="60645800105143770"/>
    <s v="20/01/2026 17:52:04"/>
    <s v="37473"/>
    <s v="OTHON SIQUEIRA DE ALMEIDA"/>
    <x v="14"/>
    <s v="Automóvel"/>
    <s v="ARGO"/>
    <s v="FIAT"/>
    <s v="87183400"/>
    <s v="MARAJO GUAPO"/>
    <s v="GUAPO"/>
    <s v="GO"/>
    <s v="ETANOL COMUM"/>
    <n v="416"/>
    <n v="9.33"/>
    <s v=" Km/L"/>
    <n v="17402"/>
    <n v="44.6"/>
    <n v="4.9909999999999997"/>
    <n v="222.6"/>
    <s v="0"/>
    <s v="Planejamento Operaci"/>
    <s v="Planejamento Operaci"/>
    <s v="Operacional"/>
    <m/>
    <d v="2026-01-20T00:00:00"/>
    <x v="9"/>
    <x v="1"/>
    <x v="0"/>
  </r>
  <r>
    <s v="TTT2H95"/>
    <s v="60645800106472477"/>
    <s v="20/01/2026 18:10:13"/>
    <s v="52982"/>
    <s v="ROBERTO ANTONIO DE MELO"/>
    <x v="63"/>
    <s v="Caminhonete"/>
    <s v="SAVEIRO CS RB MF"/>
    <s v="VW"/>
    <s v="41826312"/>
    <s v="AUTO POSTO JACARE"/>
    <s v="ACREUNA"/>
    <s v="GO"/>
    <s v="ETANOL COMUM"/>
    <n v="491"/>
    <n v="10.130000000000001"/>
    <s v=" Km/L"/>
    <n v="66471"/>
    <n v="48.47"/>
    <n v="4.8600000000000003"/>
    <n v="235.57"/>
    <s v="200165346"/>
    <s v="EXT - KSE LOCAÇOES"/>
    <s v="Planejamento Operaci"/>
    <s v="KSE LOCAÇOES"/>
    <m/>
    <d v="2026-01-20T00:00:00"/>
    <x v="9"/>
    <x v="1"/>
    <x v="12"/>
  </r>
  <r>
    <s v="TTQ3C61"/>
    <s v="60645800106472501"/>
    <s v="20/01/2026 18:23:07"/>
    <s v="46440"/>
    <s v="PAULO SOUSA DIAS"/>
    <x v="44"/>
    <s v="Caminhonete"/>
    <s v="SAVEIRO CS RB MF"/>
    <s v="VW"/>
    <s v="45308900"/>
    <s v="POSTO LUPATINI"/>
    <s v="SANTO ANTONIO DA BARRA"/>
    <s v="GO"/>
    <s v="ETANOL COMUM"/>
    <n v="234"/>
    <n v="10.96"/>
    <s v=" Km/L"/>
    <n v="65827"/>
    <n v="21.35"/>
    <n v="4.99"/>
    <n v="106.54"/>
    <s v="0"/>
    <s v="EXT - KSE LOCAÇOES"/>
    <s v="Planejamento Operaci"/>
    <s v="KSE LOCAÇOES"/>
    <m/>
    <d v="2026-01-20T00:00:00"/>
    <x v="9"/>
    <x v="1"/>
    <x v="12"/>
  </r>
  <r>
    <s v="TFP9I32"/>
    <s v="60645800105143819"/>
    <s v="20/01/2026 18:42:33"/>
    <s v="33861"/>
    <s v="FERNANDO DOS REIS GONÇALVES"/>
    <x v="7"/>
    <s v="Automóvel"/>
    <s v="ARGO"/>
    <s v="FIAT"/>
    <s v="31803903"/>
    <s v="BOM SUCESSO AUTO POSTO  24 HS"/>
    <s v="GOIANIA"/>
    <s v="GO"/>
    <s v="ETANOL COMUM"/>
    <n v="286"/>
    <n v="6.72"/>
    <s v=" Km/L"/>
    <n v="20670"/>
    <n v="42.53"/>
    <n v="5.24"/>
    <n v="222.86"/>
    <s v="1181133"/>
    <s v="Planejamento Operaci"/>
    <s v="Planejamento Operaci"/>
    <s v="Operacional"/>
    <m/>
    <d v="2026-01-20T00:00:00"/>
    <x v="9"/>
    <x v="1"/>
    <x v="4"/>
  </r>
  <r>
    <s v="TTQ4C10"/>
    <s v="60645800106553930"/>
    <s v="20/01/2026 18:55:26"/>
    <s v="93910"/>
    <s v="DIVINO AVELINO DOS SANTOS"/>
    <x v="31"/>
    <s v="Caminhonete"/>
    <s v="Caminhonete S10"/>
    <s v="CHEVROLET"/>
    <s v="26406711"/>
    <s v="POSTO ZANDONADI"/>
    <s v="GUAPO"/>
    <s v="GO"/>
    <s v="DIESEL S-10"/>
    <n v="741"/>
    <n v="13.35"/>
    <s v=" Km/L"/>
    <n v="88968"/>
    <n v="55.51"/>
    <n v="6.19"/>
    <n v="343.61"/>
    <s v="200168092"/>
    <s v="Planejamento Operaci"/>
    <s v="Planejamento Operaci"/>
    <s v="INSPENCAO"/>
    <m/>
    <d v="2026-01-20T00:00:00"/>
    <x v="9"/>
    <x v="1"/>
    <x v="12"/>
  </r>
  <r>
    <s v="TGL4J09"/>
    <s v="60645800105143360"/>
    <s v="20/01/2026 19:01:32"/>
    <s v="40379"/>
    <s v="JESTER LUCAS GOUVEIA SANTOS"/>
    <x v="17"/>
    <s v="Automóvel"/>
    <s v="ARGO"/>
    <s v="FIAT"/>
    <s v="31830217"/>
    <s v="POSTO VILA RICA  1       24HS"/>
    <s v="GOIANIA"/>
    <s v="GO"/>
    <s v="ETANOL COMUM"/>
    <n v="444"/>
    <n v="8.18"/>
    <s v=" Km/L"/>
    <n v="20726"/>
    <n v="54.28"/>
    <n v="5.09"/>
    <n v="276.3"/>
    <s v="0"/>
    <s v="Planejamento Operaci"/>
    <s v="Planejamento Operaci"/>
    <s v="Operacional"/>
    <m/>
    <d v="2026-01-20T00:00:00"/>
    <x v="9"/>
    <x v="1"/>
    <x v="1"/>
  </r>
  <r>
    <s v="TLO0E87"/>
    <s v="60645800106184255"/>
    <s v="20/01/2026 19:18:59"/>
    <s v="01258"/>
    <s v="PEDRO HENRIQUE RODRIGUES VIDAL"/>
    <x v="43"/>
    <s v="EQUIPAMENTOS"/>
    <s v="GUINCHO LEVE"/>
    <s v="EQUIPAMENTO"/>
    <s v="87183400"/>
    <s v="MARAJO GUAPO"/>
    <s v="GUAPO"/>
    <s v="GO"/>
    <s v="DIESEL S-10"/>
    <n v="333"/>
    <n v="5.12"/>
    <s v=" Km/L"/>
    <n v="22050"/>
    <n v="65"/>
    <n v="6.04"/>
    <n v="392.6"/>
    <s v="0"/>
    <s v="EXT - LUCCA JR"/>
    <s v="Planejamento Operaci"/>
    <s v="LUCCA JR"/>
    <m/>
    <d v="2026-01-20T00:00:00"/>
    <x v="9"/>
    <x v="1"/>
    <x v="11"/>
  </r>
  <r>
    <s v="TFN0D12"/>
    <s v="60645800105143746"/>
    <s v="20/01/2026 19:49:33"/>
    <s v="00390"/>
    <s v="SILVINO JOSE DE BRITO"/>
    <x v="5"/>
    <s v="Automóvel"/>
    <s v="ARGO"/>
    <s v="FIAT"/>
    <s v="87107509"/>
    <s v="AUTO POSTO OLIMPIO"/>
    <s v="APARECIDA DE GOIANIA"/>
    <s v="GO"/>
    <s v="ETANOL COMUM"/>
    <n v="376"/>
    <n v="9.73"/>
    <s v=" Km/L"/>
    <n v="30820"/>
    <n v="38.65"/>
    <n v="5.34"/>
    <n v="206.39"/>
    <s v="0"/>
    <s v="Planejamento Operaci"/>
    <s v="Planejamento Operaci"/>
    <s v="Operacional"/>
    <m/>
    <d v="2026-01-20T00:00:00"/>
    <x v="9"/>
    <x v="1"/>
    <x v="3"/>
  </r>
  <r>
    <s v="TFW3J34"/>
    <s v="60645800106437440"/>
    <s v="20/01/2026 19:54:46"/>
    <s v="70145"/>
    <s v="LUCAS HENRIQUE MAGALHAES DE SOUZA "/>
    <x v="49"/>
    <s v="EQUIPAMENTOS"/>
    <s v="AMBULANCIA"/>
    <s v="OUTROS"/>
    <s v="46286315"/>
    <s v="POSTO CENTRAL"/>
    <s v="BOM JESUS"/>
    <s v="GO"/>
    <s v="DIESEL S-10"/>
    <n v="202"/>
    <n v="6.73"/>
    <s v=" Km/L"/>
    <n v="12166"/>
    <n v="30.01"/>
    <n v="6.2430000000000003"/>
    <n v="187.36"/>
    <s v="1"/>
    <s v="Planejamento Operaci"/>
    <s v="Planejamento Operaci"/>
    <s v="Operacional"/>
    <m/>
    <d v="2026-01-20T00:00:00"/>
    <x v="9"/>
    <x v="1"/>
    <x v="13"/>
  </r>
  <r>
    <s v="TGL2B04"/>
    <s v="60645800106437315"/>
    <s v="20/01/2026 20:31:30"/>
    <s v="00951"/>
    <s v="HUGO HENRIQUE OLIVEIRA ROSA"/>
    <x v="45"/>
    <s v="EQUIPAMENTOS"/>
    <s v="AMBULANCIA"/>
    <s v="OUTROS"/>
    <s v="36645906"/>
    <s v="AUTO POSTO ESTRELA DO SUL III"/>
    <s v="ACREUNA"/>
    <s v="GO"/>
    <s v="DIESEL S-10"/>
    <n v="378"/>
    <n v="6.8"/>
    <s v=" Km/L"/>
    <n v="6007"/>
    <n v="55.59"/>
    <n v="6.2910000000000004"/>
    <n v="349.69"/>
    <s v="0"/>
    <s v="Planejamento Operaci"/>
    <s v="Planejamento Operaci"/>
    <s v="Operacional"/>
    <m/>
    <d v="2026-01-20T00:00:00"/>
    <x v="9"/>
    <x v="1"/>
    <x v="13"/>
  </r>
  <r>
    <s v="QSW6J59"/>
    <s v="60645800106460000"/>
    <s v="20/01/2026 21:17:02"/>
    <s v="88245"/>
    <s v="VALCREMAR GOMES DE SOUZA"/>
    <x v="28"/>
    <s v="EQUIPAMENTOS"/>
    <s v="CAMINHÃO PIPA"/>
    <s v="OUTROS"/>
    <s v="41826312"/>
    <s v="AUTO POSTO JACARE"/>
    <s v="ACREUNA"/>
    <s v="GO"/>
    <s v="DIESEL S-10"/>
    <n v="408"/>
    <n v="4.53"/>
    <s v=" Km/L"/>
    <n v="14885"/>
    <n v="90"/>
    <n v="5.99"/>
    <n v="539.11"/>
    <s v="200176577"/>
    <s v="EXT - LUCCA JR"/>
    <s v="Planejamento Operaci"/>
    <s v="LUCCA JR"/>
    <m/>
    <d v="2026-01-20T00:00:00"/>
    <x v="9"/>
    <x v="1"/>
    <x v="11"/>
  </r>
  <r>
    <s v="TTV4H65"/>
    <s v="60645800106437744"/>
    <s v="20/01/2026 21:49:56"/>
    <s v="09697"/>
    <s v="HUILDSON ROSA BARBOSA"/>
    <x v="65"/>
    <s v="Caminhonete"/>
    <s v="SAVEIRO CD RB MF"/>
    <s v="VOLKSWAGEN"/>
    <s v="81889412"/>
    <s v="POSTO ZERO UM"/>
    <s v="RIO VERDE"/>
    <s v="GO"/>
    <s v="ETANOL COMUM"/>
    <n v="372"/>
    <n v="8.94"/>
    <s v=" Km/L"/>
    <n v="8474"/>
    <n v="41.63"/>
    <n v="5.09"/>
    <n v="211.89"/>
    <s v="1"/>
    <s v="EXT - KSE LOCAÇOES"/>
    <s v="Planejamento Operaci"/>
    <s v="KSE LOCAÇOES"/>
    <m/>
    <d v="2026-01-20T00:00:00"/>
    <x v="9"/>
    <x v="1"/>
    <x v="12"/>
  </r>
  <r>
    <s v="TUQ2H91"/>
    <s v="60645800106437760"/>
    <s v="20/01/2026 23:06:49"/>
    <s v="87954"/>
    <s v="DANIEL GONÇALVES"/>
    <x v="66"/>
    <s v="Caminhonete"/>
    <s v="SAVEIRO CD RB MF"/>
    <s v="VOLKSWAGEN"/>
    <s v="75331801"/>
    <s v="DECIO CEZARINA"/>
    <s v="CEZARINA"/>
    <s v="GO"/>
    <s v="ETANOL COMUM"/>
    <n v="290"/>
    <n v="7.38"/>
    <s v=" Km/L"/>
    <n v="10300"/>
    <n v="39.32"/>
    <n v="4.8899999999999997"/>
    <n v="192.27"/>
    <s v="202601202305"/>
    <s v="EXT - KSE LOCAÇOES"/>
    <s v="Planejamento Operaci"/>
    <s v="KSE LOCAÇOES"/>
    <m/>
    <d v="2026-01-20T00:00:00"/>
    <x v="9"/>
    <x v="1"/>
    <x v="12"/>
  </r>
  <r>
    <s v="TUF2B45"/>
    <s v="60645800106472420"/>
    <s v="20/01/2026 23:52:59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308"/>
    <n v="10.65"/>
    <s v=" Km/L"/>
    <n v="86096"/>
    <n v="28.91"/>
    <n v="4.891"/>
    <n v="141.41"/>
    <s v="0"/>
    <s v="EXT - KSE LOCAÇOES"/>
    <s v="Planejamento Operaci"/>
    <s v="KSE LOCAÇOES"/>
    <m/>
    <d v="2026-01-20T00:00:00"/>
    <x v="9"/>
    <x v="1"/>
    <x v="12"/>
  </r>
  <r>
    <s v="TTP5B47"/>
    <s v="60645800106472110"/>
    <s v="21/01/2026 00:30:21"/>
    <s v="99531"/>
    <s v="RODRIGO RODRIGUES BARROS"/>
    <x v="40"/>
    <s v="Caminhonete"/>
    <s v="SAVEIRO CS RB MF"/>
    <s v="VW"/>
    <s v="75331801"/>
    <s v="DECIO CEZARINA"/>
    <s v="CEZARINA"/>
    <s v="GO"/>
    <s v="ETANOL COMUM"/>
    <n v="270"/>
    <n v="9.33"/>
    <s v=" Km/L"/>
    <n v="78385"/>
    <n v="28.93"/>
    <n v="4.8899999999999997"/>
    <n v="141.47"/>
    <s v="202601210029"/>
    <s v="EXT - KSE LOCAÇOES"/>
    <s v="Planejamento Operaci"/>
    <s v="KSE LOCAÇOES"/>
    <m/>
    <d v="2026-01-21T00:00:00"/>
    <x v="9"/>
    <x v="1"/>
    <x v="12"/>
  </r>
  <r>
    <s v="TUG2C45"/>
    <s v="60645800106437770"/>
    <s v="21/01/2026 01:31:42"/>
    <s v="02025"/>
    <s v="TIAGO PEREIRA SANTOS"/>
    <x v="54"/>
    <s v="Utilitário"/>
    <s v="SAVEIRO"/>
    <s v="FIAT"/>
    <s v="69494411"/>
    <s v="REDE MARAJO RIO VERD"/>
    <s v="RIO VERDE"/>
    <s v="GO"/>
    <s v="ETANOL COMUM"/>
    <n v="416"/>
    <n v="11.58"/>
    <s v=" Km/L"/>
    <n v="80999"/>
    <n v="35.93"/>
    <n v="4.59"/>
    <n v="164.92"/>
    <s v="2025554109"/>
    <s v="EXT - KSE LOCAÇOES"/>
    <s v="Planejamento Operaci"/>
    <s v="KSE LOCAÇOES"/>
    <m/>
    <d v="2026-01-21T00:00:00"/>
    <x v="9"/>
    <x v="1"/>
    <x v="12"/>
  </r>
  <r>
    <s v="TUK2D26"/>
    <s v="60645800106553790"/>
    <s v="21/01/2026 02:36:04"/>
    <s v="70552"/>
    <s v="ARMANDO DA SILVA OLIVIEIRA NETO"/>
    <x v="42"/>
    <s v="Caminhonete"/>
    <s v="Caminhonete S10"/>
    <s v="CHEVROLET"/>
    <s v="69494411"/>
    <s v="REDE MARAJO RIO VERD"/>
    <s v="RIO VERDE"/>
    <s v="GO"/>
    <s v="DIESEL S-10"/>
    <n v="589"/>
    <n v="14.05"/>
    <s v=" Km/L"/>
    <n v="79353"/>
    <n v="41.93"/>
    <n v="6.09"/>
    <n v="255.36"/>
    <s v="70552166138"/>
    <s v="Planejamento Operaci"/>
    <s v="Planejamento Operaci"/>
    <s v="INSPENCAO"/>
    <m/>
    <d v="2026-01-21T00:00:00"/>
    <x v="9"/>
    <x v="1"/>
    <x v="12"/>
  </r>
  <r>
    <s v="TFI3B19"/>
    <s v="60645800105926941"/>
    <s v="21/01/2026 03:01:39"/>
    <s v="03102"/>
    <s v="EDES GONÇALVES DA SILVA"/>
    <x v="4"/>
    <s v="Automóvel"/>
    <s v="ARGO"/>
    <s v="FIAT"/>
    <s v="45341508"/>
    <s v="POSTO ALTO DA SERRA"/>
    <s v="ITUMBIARA"/>
    <s v="GO"/>
    <s v="ETANOL COMUM"/>
    <n v="300"/>
    <n v="9.94"/>
    <s v=" Km/L"/>
    <n v="46402"/>
    <n v="30.17"/>
    <n v="4.6399999999999997"/>
    <n v="140"/>
    <s v="0"/>
    <s v="Planejamento Operaci"/>
    <s v="Planejamento Operaci"/>
    <s v="Operacional"/>
    <m/>
    <d v="2026-01-21T00:00:00"/>
    <x v="9"/>
    <x v="1"/>
    <x v="0"/>
  </r>
  <r>
    <s v="TTY2C25"/>
    <s v="60645800106472430"/>
    <s v="21/01/2026 04:08:07"/>
    <s v="03398"/>
    <s v="JOSIMAR VENANCIO SANTOS SILVA"/>
    <x v="38"/>
    <s v="Caminhonete"/>
    <s v="SAVEIRO CS RB MF"/>
    <s v="VW"/>
    <s v="45341508"/>
    <s v="POSTO ALTO DA SERRA"/>
    <s v="ITUMBIARA"/>
    <s v="GO"/>
    <s v="ETANOL COMUM"/>
    <n v="442"/>
    <n v="11.27"/>
    <s v=" Km/L"/>
    <n v="72186"/>
    <n v="39.229999999999997"/>
    <n v="4.6399999999999997"/>
    <n v="182.01"/>
    <s v="0"/>
    <s v="EXT - KSE LOCAÇOES"/>
    <s v="Planejamento Operaci"/>
    <s v="KSE LOCAÇOES"/>
    <m/>
    <d v="2026-01-21T00:00:00"/>
    <x v="9"/>
    <x v="1"/>
    <x v="12"/>
  </r>
  <r>
    <s v="TTT2H95"/>
    <s v="60645800106472477"/>
    <s v="21/01/2026 04:13:49"/>
    <s v="05806"/>
    <s v="JOSE EMERSON LEITE DOS SANTOS"/>
    <x v="63"/>
    <s v="Caminhonete"/>
    <s v="SAVEIRO CS RB MF"/>
    <s v="VW"/>
    <s v="07674909"/>
    <s v="AUTO POSTO INDIARA"/>
    <s v="INDIARA"/>
    <s v="GO"/>
    <s v="ETANOL COMUM"/>
    <n v="376"/>
    <n v="9.57"/>
    <s v=" Km/L"/>
    <n v="66847"/>
    <n v="39.270000000000003"/>
    <n v="5.09"/>
    <n v="199.88"/>
    <s v="11318"/>
    <s v="EXT - KSE LOCAÇOES"/>
    <s v="Planejamento Operaci"/>
    <s v="KSE LOCAÇOES"/>
    <m/>
    <d v="2026-01-21T00:00:00"/>
    <x v="9"/>
    <x v="1"/>
    <x v="12"/>
  </r>
  <r>
    <s v="TTR3A31"/>
    <s v="60645800106472404"/>
    <s v="21/01/2026 04:47:37"/>
    <s v="01836"/>
    <s v="DANILLO ROSA CARDOSO"/>
    <x v="53"/>
    <s v="Caminhonete"/>
    <s v="SAVEIRO CS RB MF"/>
    <s v="VW"/>
    <s v="46209914"/>
    <s v="DECIO RIO VERDE"/>
    <s v="RIO VERDE"/>
    <s v="GO"/>
    <s v="ETANOL COMUM"/>
    <n v="433"/>
    <n v="10.17"/>
    <s v=" Km/L"/>
    <n v="73380"/>
    <n v="42.57"/>
    <n v="4.79"/>
    <n v="203.91"/>
    <s v="202601210446"/>
    <s v="EXT - KSE LOCAÇOES"/>
    <s v="Planejamento Operaci"/>
    <s v="KSE LOCAÇOES"/>
    <m/>
    <d v="2026-01-21T00:00:00"/>
    <x v="9"/>
    <x v="1"/>
    <x v="12"/>
  </r>
  <r>
    <s v="TTQ3C61"/>
    <s v="60645800106472501"/>
    <s v="21/01/2026 05:56:14"/>
    <s v="75150"/>
    <s v="PETTERSON PERIS BENJAMIN"/>
    <x v="44"/>
    <s v="Caminhonete"/>
    <s v="SAVEIRO CS RB MF"/>
    <s v="VW"/>
    <s v="41826312"/>
    <s v="AUTO POSTO JACARE"/>
    <s v="ACREUNA"/>
    <s v="GO"/>
    <s v="ETANOL COMUM"/>
    <n v="454"/>
    <n v="11.57"/>
    <s v=" Km/L"/>
    <n v="66281"/>
    <n v="39.24"/>
    <n v="4.8609999999999998"/>
    <n v="190.73"/>
    <s v="210121312"/>
    <s v="EXT - KSE LOCAÇOES"/>
    <s v="Planejamento Operaci"/>
    <s v="KSE LOCAÇOES"/>
    <m/>
    <d v="2026-01-21T00:00:00"/>
    <x v="9"/>
    <x v="1"/>
    <x v="12"/>
  </r>
  <r>
    <s v="TGM2I26"/>
    <s v="60645800106437620"/>
    <s v="21/01/2026 07:00:05"/>
    <s v="59226"/>
    <s v="PASCHOAL FAVORITTO DE QUEIROZ"/>
    <x v="52"/>
    <s v="Utilitário"/>
    <s v="FIORINO"/>
    <s v="FIAT"/>
    <s v="69479601"/>
    <s v="REDE SANTA LUZIA X"/>
    <s v="GOIANIA"/>
    <s v="GO"/>
    <s v="ETANOL COMUM"/>
    <n v="243"/>
    <n v="5.9"/>
    <s v=" Km/L"/>
    <n v="12982"/>
    <n v="41.21"/>
    <n v="5.24"/>
    <n v="215.95"/>
    <s v="171751"/>
    <s v="EXT - KSE LOCAÇOES"/>
    <s v="Planejamento Operaci"/>
    <s v="Operacional"/>
    <m/>
    <d v="2026-01-21T00:00:00"/>
    <x v="9"/>
    <x v="1"/>
    <x v="5"/>
  </r>
  <r>
    <s v="TIV6G27"/>
    <s v="60645800106184069"/>
    <s v="21/01/2026 07:21:18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298"/>
    <n v="7.69"/>
    <s v=" Km/L"/>
    <n v="22319"/>
    <n v="38.729999999999997"/>
    <n v="5.9909999999999997"/>
    <n v="232.03"/>
    <s v="210126423"/>
    <s v="EXT - LUCCA JR"/>
    <s v="Planejamento Operaci"/>
    <s v="LUCCA JR"/>
    <m/>
    <d v="2026-01-21T00:00:00"/>
    <x v="9"/>
    <x v="1"/>
    <x v="11"/>
  </r>
  <r>
    <s v="TIV6G27"/>
    <m/>
    <s v="21/01/2026 07:21:18"/>
    <m/>
    <m/>
    <x v="30"/>
    <m/>
    <m/>
    <m/>
    <m/>
    <s v="AUTO POSTO JACARE"/>
    <m/>
    <m/>
    <s v="ARLA-32"/>
    <s v="-"/>
    <s v="-"/>
    <s v=" Km/L"/>
    <s v="-"/>
    <n v="4"/>
    <m/>
    <n v="13.2"/>
    <m/>
    <m/>
    <m/>
    <m/>
    <m/>
    <d v="2026-01-21T00:00:00"/>
    <x v="9"/>
    <x v="1"/>
    <x v="11"/>
  </r>
  <r>
    <s v="TFX8A49"/>
    <s v="60645800105143673"/>
    <s v="21/01/2026 07:57:31"/>
    <s v="17385"/>
    <s v="VICTOR DE SOUZA"/>
    <x v="12"/>
    <s v="Automóvel"/>
    <s v="ARGO"/>
    <s v="FIAT"/>
    <s v="36698902"/>
    <s v="POSTO AZET"/>
    <s v="ANAPOLIS"/>
    <s v="GO"/>
    <s v="ETANOL COMUM"/>
    <n v="370"/>
    <n v="9.5"/>
    <s v=" Km/L"/>
    <n v="15246"/>
    <n v="38.94"/>
    <n v="4.8899999999999997"/>
    <n v="190.42"/>
    <s v="453816"/>
    <s v="Planejamento Operaci"/>
    <s v="Planejamento Operaci"/>
    <s v="Operacional"/>
    <m/>
    <d v="2026-01-21T00:00:00"/>
    <x v="9"/>
    <x v="1"/>
    <x v="0"/>
  </r>
  <r>
    <s v="TUG2C45"/>
    <s v="60645800106437770"/>
    <s v="21/01/2026 09:11:49"/>
    <s v="02527"/>
    <s v="ALCIENE MARTINS PONTES"/>
    <x v="54"/>
    <s v="Utilitário"/>
    <s v="SAVEIRO"/>
    <s v="FIAT"/>
    <s v="69494411"/>
    <s v="REDE MARAJO RIO VERD"/>
    <s v="RIO VERDE"/>
    <s v="GO"/>
    <s v="ETANOL COMUM"/>
    <n v="296"/>
    <n v="10.66"/>
    <s v=" Km/L"/>
    <n v="81295"/>
    <n v="27.76"/>
    <n v="4.59"/>
    <n v="127.42"/>
    <s v="2527011195"/>
    <s v="EXT - KSE LOCAÇOES"/>
    <s v="Planejamento Operaci"/>
    <s v="KSE LOCAÇOES"/>
    <m/>
    <d v="2026-01-21T00:00:00"/>
    <x v="9"/>
    <x v="1"/>
    <x v="12"/>
  </r>
  <r>
    <s v="TTY2C25"/>
    <s v="60645800106472430"/>
    <s v="21/01/2026 09:12:55"/>
    <s v="04689"/>
    <s v="CLEDSON MARQUES ARRUDA"/>
    <x v="38"/>
    <s v="Caminhonete"/>
    <s v="SAVEIRO CS RB MF"/>
    <s v="VW"/>
    <s v="46286315"/>
    <s v="POSTO CENTRAL"/>
    <s v="BOM JESUS"/>
    <s v="GO"/>
    <s v="ETANOL COMUM"/>
    <n v="258"/>
    <n v="10.43"/>
    <s v=" Km/L"/>
    <n v="72444"/>
    <n v="24.74"/>
    <n v="4.7910000000000004"/>
    <n v="118.54"/>
    <s v="0"/>
    <s v="EXT - KSE LOCAÇOES"/>
    <s v="Planejamento Operaci"/>
    <s v="KSE LOCAÇOES"/>
    <m/>
    <d v="2026-01-21T00:00:00"/>
    <x v="9"/>
    <x v="1"/>
    <x v="12"/>
  </r>
  <r>
    <s v="TGE1F64"/>
    <s v="60645800106437404"/>
    <s v="21/01/2026 09:15:46"/>
    <s v="75032"/>
    <s v="JONATAN DE SOUSA CORCINO"/>
    <x v="33"/>
    <s v="Caminhonete"/>
    <s v="AMBULANCIA DUCATO"/>
    <s v="FIAT"/>
    <s v="13342911"/>
    <s v="SANTA HELENA DE GOIAS"/>
    <s v="SANTA HELENA DE GOIAS"/>
    <s v="GO"/>
    <s v="DIESEL S-10"/>
    <n v="320"/>
    <n v="5.89"/>
    <s v=" Km/L"/>
    <n v="10643"/>
    <n v="54.35"/>
    <n v="6.1909999999999998"/>
    <n v="336.47"/>
    <s v="1768997698"/>
    <s v="Planejamento Operaci"/>
    <s v="Planejamento Operaci"/>
    <s v="Operacional"/>
    <m/>
    <d v="2026-01-21T00:00:00"/>
    <x v="9"/>
    <x v="1"/>
    <x v="13"/>
  </r>
  <r>
    <s v="TFW2H32"/>
    <s v="60645800105143835"/>
    <s v="21/01/2026 09:30:46"/>
    <s v="99638"/>
    <s v="LAFAIETE DE SOUZA SANTOS"/>
    <x v="10"/>
    <s v="Automóvel"/>
    <s v="ARGO"/>
    <s v="FIAT"/>
    <s v="87183400"/>
    <s v="MARAJO GUAPO"/>
    <s v="GUAPO"/>
    <s v="GO"/>
    <s v="ETANOL COMUM"/>
    <n v="406"/>
    <n v="9.2799999999999994"/>
    <s v=" Km/L"/>
    <n v="52605"/>
    <n v="43.77"/>
    <n v="4.99"/>
    <n v="218.41"/>
    <s v="0"/>
    <s v="Planejamento Operaci"/>
    <s v="Planejamento Operaci"/>
    <s v="Operacional"/>
    <m/>
    <d v="2026-01-21T00:00:00"/>
    <x v="9"/>
    <x v="1"/>
    <x v="3"/>
  </r>
  <r>
    <s v="TFE6B22"/>
    <s v="60645800105143762"/>
    <s v="21/01/2026 10:38:38"/>
    <s v="03608"/>
    <s v="WEIDER DA SILVA RODRIGUES"/>
    <x v="1"/>
    <s v="Automóvel"/>
    <s v="ARGO"/>
    <s v="FIAT"/>
    <s v="46286315"/>
    <s v="POSTO CENTRAL"/>
    <s v="BOM JESUS"/>
    <s v="GO"/>
    <s v="ETANOL COMUM"/>
    <n v="391"/>
    <n v="10.4"/>
    <s v=" Km/L"/>
    <n v="42305"/>
    <n v="37.58"/>
    <n v="4.79"/>
    <n v="180.01"/>
    <s v="1"/>
    <s v="Planejamento Operaci"/>
    <s v="Planejamento Operaci"/>
    <s v="Operacional"/>
    <m/>
    <d v="2026-01-21T00:00:00"/>
    <x v="9"/>
    <x v="1"/>
    <x v="1"/>
  </r>
  <r>
    <s v="TFM4H34"/>
    <s v="60645800106437340"/>
    <s v="21/01/2026 10:49:45"/>
    <s v="00035"/>
    <s v="GILSON TEIXEIRA DA SILVA"/>
    <x v="46"/>
    <s v="EQUIPAMENTOS"/>
    <s v="AMBULANCIA"/>
    <s v="OUTROS"/>
    <s v="45308900"/>
    <s v="POSTO LUPATINI"/>
    <s v="SANTO ANTONIO DA BARRA"/>
    <s v="GO"/>
    <s v="DIESEL S-10"/>
    <n v="307"/>
    <n v="6.56"/>
    <s v=" Km/L"/>
    <n v="7490"/>
    <n v="46.78"/>
    <n v="6.49"/>
    <n v="303.60000000000002"/>
    <s v="0"/>
    <s v="Planejamento Operaci"/>
    <s v="Planejamento Operaci"/>
    <s v="Operacional"/>
    <m/>
    <d v="2026-01-21T00:00:00"/>
    <x v="9"/>
    <x v="1"/>
    <x v="13"/>
  </r>
  <r>
    <s v="SDJ8D65"/>
    <s v="60645800105555897"/>
    <s v="21/01/2026 11:09:49"/>
    <s v="04126"/>
    <s v="LEONARDO ARAUJO LAPERCHE "/>
    <x v="22"/>
    <s v="Caminhonete"/>
    <s v="RAMPAGE"/>
    <s v="RAM"/>
    <s v="24906505"/>
    <s v="AUTO POSTO BOM RETIR"/>
    <s v="RIO VERDE"/>
    <s v="GO"/>
    <s v="GASOLINA COMUM"/>
    <n v="505"/>
    <n v="9.02"/>
    <s v=" Km/L"/>
    <n v="28259"/>
    <n v="55.98"/>
    <n v="6.4409999999999998"/>
    <n v="360.55"/>
    <s v="210140"/>
    <s v="Planejamento Operaci"/>
    <s v="Planejamento Operaci"/>
    <s v="Operacional"/>
    <m/>
    <d v="2026-01-21T00:00:00"/>
    <x v="9"/>
    <x v="1"/>
    <x v="8"/>
  </r>
  <r>
    <s v="TFN3B64"/>
    <s v="60645800106437477"/>
    <s v="21/01/2026 11:18:27"/>
    <s v="93980"/>
    <s v="NEILSON NERES PONTES DA ALMEIDA"/>
    <x v="47"/>
    <s v="EQUIPAMENTOS"/>
    <s v="AMBULANCIA"/>
    <s v="OUTROS"/>
    <s v="46286315"/>
    <s v="POSTO CENTRAL"/>
    <s v="BOM JESUS"/>
    <s v="GO"/>
    <s v="DIESEL S-10"/>
    <n v="89"/>
    <n v="3.71"/>
    <s v=" Km/L"/>
    <n v="4926"/>
    <n v="24"/>
    <n v="6.24"/>
    <n v="149.76"/>
    <s v="1"/>
    <s v="Planejamento Operaci"/>
    <s v="Planejamento Operaci"/>
    <s v="Operacional"/>
    <m/>
    <d v="2026-01-21T00:00:00"/>
    <x v="9"/>
    <x v="1"/>
    <x v="13"/>
  </r>
  <r>
    <s v="TTP5B47"/>
    <s v="60645800106472110"/>
    <s v="21/01/2026 11:55:23"/>
    <s v="02710"/>
    <s v="RAINON LOPES ALMEIDA"/>
    <x v="40"/>
    <s v="Caminhonete"/>
    <s v="SAVEIRO CS RB MF"/>
    <s v="VW"/>
    <s v="75331801"/>
    <s v="DECIO CEZARINA"/>
    <s v="CEZARINA"/>
    <s v="GO"/>
    <s v="ETANOL COMUM"/>
    <n v="406"/>
    <n v="9.77"/>
    <s v=" Km/L"/>
    <n v="78791"/>
    <n v="41.57"/>
    <n v="4.8899999999999997"/>
    <n v="203.28"/>
    <s v="202601211154"/>
    <s v="EXT - KSE LOCAÇOES"/>
    <s v="Planejamento Operaci"/>
    <s v="KSE LOCAÇOES"/>
    <m/>
    <d v="2026-01-21T00:00:00"/>
    <x v="9"/>
    <x v="1"/>
    <x v="12"/>
  </r>
  <r>
    <s v="TTT2H95"/>
    <s v="60645800106472477"/>
    <s v="21/01/2026 11:57:33"/>
    <s v="01042"/>
    <s v="EDUARDO SANTOS"/>
    <x v="63"/>
    <s v="Caminhonete"/>
    <s v="SAVEIRO CS RB MF"/>
    <s v="VW"/>
    <s v="41826312"/>
    <s v="AUTO POSTO JACARE"/>
    <s v="ACREUNA"/>
    <s v="GO"/>
    <s v="ETANOL COMUM"/>
    <n v="401"/>
    <n v="10.65"/>
    <s v=" Km/L"/>
    <n v="67248"/>
    <n v="37.659999999999997"/>
    <n v="4.8600000000000003"/>
    <n v="183.03"/>
    <s v="210142999"/>
    <s v="EXT - KSE LOCAÇOES"/>
    <s v="Planejamento Operaci"/>
    <s v="KSE LOCAÇOES"/>
    <m/>
    <d v="2026-01-21T00:00:00"/>
    <x v="9"/>
    <x v="1"/>
    <x v="12"/>
  </r>
  <r>
    <s v="TGL4J09"/>
    <s v="60645800105143360"/>
    <s v="21/01/2026 13:17:45"/>
    <s v="40379"/>
    <s v="JESTER LUCAS GOUVEIA SANTOS"/>
    <x v="17"/>
    <s v="Automóvel"/>
    <s v="ARGO"/>
    <s v="FIAT"/>
    <s v="46209914"/>
    <s v="DECIO RIO VERDE"/>
    <s v="RIO VERDE"/>
    <s v="GO"/>
    <s v="ETANOL COMUM"/>
    <n v="280"/>
    <n v="9.61"/>
    <s v=" Km/L"/>
    <n v="21006"/>
    <n v="29.13"/>
    <n v="4.79"/>
    <n v="139.53"/>
    <s v="202601211317"/>
    <s v="Planejamento Operaci"/>
    <s v="Planejamento Operaci"/>
    <s v="Operacional"/>
    <m/>
    <d v="2026-01-21T00:00:00"/>
    <x v="9"/>
    <x v="1"/>
    <x v="1"/>
  </r>
  <r>
    <s v="TLR1J91"/>
    <s v="60645800106043065"/>
    <s v="21/01/2026 14:50:26"/>
    <s v="02910"/>
    <s v="EMERSON CRISTIANO DA SILVEIRA"/>
    <x v="23"/>
    <s v="Caminhonete"/>
    <s v="SAVEIRO"/>
    <s v="VOLKSWAGEN"/>
    <s v="69494411"/>
    <s v="REDE MARAJO RIO VERD"/>
    <s v="RIO VERDE"/>
    <s v="GO"/>
    <s v="ETANOL COMUM"/>
    <n v="0"/>
    <n v="0"/>
    <s v=" Km/L"/>
    <s v="-"/>
    <n v="36.44"/>
    <n v="4.59"/>
    <n v="167.26"/>
    <s v="2910883922"/>
    <s v="Planejamento Operaci"/>
    <s v="Planejamento Operaci"/>
    <s v="Operacional"/>
    <m/>
    <d v="2026-01-21T00:00:00"/>
    <x v="9"/>
    <x v="1"/>
    <x v="9"/>
  </r>
  <r>
    <s v="TGL2B04"/>
    <s v="60645800106437315"/>
    <s v="21/01/2026 17:17:49"/>
    <s v="70145"/>
    <s v="LUCAS HENRIQUE MAGALHAES DE SOUZA "/>
    <x v="45"/>
    <s v="EQUIPAMENTOS"/>
    <s v="AMBULANCIA"/>
    <s v="OUTROS"/>
    <s v="41826312"/>
    <s v="AUTO POSTO JACARE"/>
    <s v="ACREUNA"/>
    <s v="GO"/>
    <s v="DIESEL S-10"/>
    <n v="207"/>
    <n v="6.36"/>
    <s v=" Km/L"/>
    <n v="6214"/>
    <n v="32.56"/>
    <n v="5.992"/>
    <n v="195.09"/>
    <s v="210162220"/>
    <s v="Planejamento Operaci"/>
    <s v="Planejamento Operaci"/>
    <s v="Operacional"/>
    <m/>
    <d v="2026-01-21T00:00:00"/>
    <x v="9"/>
    <x v="1"/>
    <x v="13"/>
  </r>
  <r>
    <s v="TUK2D26"/>
    <s v="60645800106553790"/>
    <s v="21/01/2026 17:28:32"/>
    <s v="00399"/>
    <s v="JULIANO FERNANDES DA SILVA"/>
    <x v="42"/>
    <s v="Caminhonete"/>
    <s v="Caminhonete S10"/>
    <s v="CHEVROLET"/>
    <s v="75331003"/>
    <s v="SUPERVIA LAGOA"/>
    <s v="RIO VERDE"/>
    <s v="GO"/>
    <s v="DIESEL S-10"/>
    <n v="590"/>
    <n v="14.36"/>
    <s v=" Km/L"/>
    <n v="79943"/>
    <n v="41.1"/>
    <n v="5.94"/>
    <n v="244.13"/>
    <s v="0"/>
    <s v="Planejamento Operaci"/>
    <s v="Planejamento Operaci"/>
    <s v="INSPENCAO"/>
    <m/>
    <d v="2026-01-21T00:00:00"/>
    <x v="9"/>
    <x v="1"/>
    <x v="12"/>
  </r>
  <r>
    <s v="TTQ3C61"/>
    <s v="60645800106472501"/>
    <s v="21/01/2026 17:37:29"/>
    <s v="88512"/>
    <s v="JUAREZ NEVES"/>
    <x v="44"/>
    <s v="Caminhonete"/>
    <s v="SAVEIRO CS RB MF"/>
    <s v="VW"/>
    <s v="41826312"/>
    <s v="AUTO POSTO JACARE"/>
    <s v="ACREUNA"/>
    <s v="GO"/>
    <s v="ETANOL COMUM"/>
    <n v="366"/>
    <n v="10.4"/>
    <s v=" Km/L"/>
    <n v="66647"/>
    <n v="35.18"/>
    <n v="4.8609999999999998"/>
    <n v="171.01"/>
    <s v="210163388"/>
    <s v="EXT - KSE LOCAÇOES"/>
    <s v="Planejamento Operaci"/>
    <s v="KSE LOCAÇOES"/>
    <m/>
    <d v="2026-01-21T00:00:00"/>
    <x v="9"/>
    <x v="1"/>
    <x v="12"/>
  </r>
  <r>
    <s v="TFY3C02"/>
    <s v="60645800105143770"/>
    <s v="21/01/2026 17:47:22"/>
    <s v="37473"/>
    <s v="OTHON SIQUEIRA DE ALMEIDA"/>
    <x v="14"/>
    <s v="Automóvel"/>
    <s v="ARGO"/>
    <s v="FIAT"/>
    <s v="41875311"/>
    <s v="POSTO SABOR DA TERRA"/>
    <s v="INDIARA"/>
    <s v="GO"/>
    <s v="ETANOL COMUM"/>
    <n v="424"/>
    <n v="10.19"/>
    <s v=" Km/L"/>
    <n v="17826"/>
    <n v="41.62"/>
    <n v="4.891"/>
    <n v="203.55"/>
    <s v="210163930"/>
    <s v="Planejamento Operaci"/>
    <s v="Planejamento Operaci"/>
    <s v="Operacional"/>
    <m/>
    <d v="2026-01-21T00:00:00"/>
    <x v="9"/>
    <x v="1"/>
    <x v="0"/>
  </r>
  <r>
    <s v="TFS3C72"/>
    <s v="60645800105143738"/>
    <s v="21/01/2026 18:03:46"/>
    <s v="00271"/>
    <s v="HEDER OLIVEIRA SANTANA"/>
    <x v="9"/>
    <s v="Automóvel"/>
    <s v="ARGO"/>
    <s v="FIAT"/>
    <s v="13308211"/>
    <s v="P. BANDEIRANTES"/>
    <s v="RIO VERDE"/>
    <s v="GO"/>
    <s v="ETANOL COMUM"/>
    <n v="304"/>
    <n v="8.2100000000000009"/>
    <s v=" Km/L"/>
    <n v="69450"/>
    <n v="37.049999999999997"/>
    <n v="4.7910000000000004"/>
    <n v="177.49"/>
    <s v="210164790"/>
    <s v="Planejamento Operaci"/>
    <s v="Planejamento Operaci"/>
    <s v="Operacional"/>
    <m/>
    <d v="2026-01-21T00:00:00"/>
    <x v="9"/>
    <x v="1"/>
    <x v="4"/>
  </r>
  <r>
    <s v="TTR3A31"/>
    <s v="60645800106472404"/>
    <s v="21/01/2026 18:08:32"/>
    <s v="00386"/>
    <s v="RAFAEL SOUZA LIMA"/>
    <x v="53"/>
    <s v="Caminhonete"/>
    <s v="SAVEIRO CS RB MF"/>
    <s v="VW"/>
    <s v="46209914"/>
    <s v="DECIO RIO VERDE"/>
    <s v="RIO VERDE"/>
    <s v="GO"/>
    <s v="ETANOL COMUM"/>
    <n v="490"/>
    <n v="10"/>
    <s v=" Km/L"/>
    <n v="73870"/>
    <n v="48.99"/>
    <n v="4.79"/>
    <n v="234.66"/>
    <s v="202601211807"/>
    <s v="EXT - KSE LOCAÇOES"/>
    <s v="Planejamento Operaci"/>
    <s v="KSE LOCAÇOES"/>
    <m/>
    <d v="2026-01-21T00:00:00"/>
    <x v="9"/>
    <x v="1"/>
    <x v="12"/>
  </r>
  <r>
    <s v="TBE3B78"/>
    <m/>
    <s v="21/01/2026 18:12:58"/>
    <m/>
    <m/>
    <x v="20"/>
    <m/>
    <m/>
    <m/>
    <m/>
    <s v="MARAJO GUAPO"/>
    <m/>
    <m/>
    <s v="ARLA-32"/>
    <n v="0"/>
    <n v="0"/>
    <s v=" Km/L"/>
    <n v="0"/>
    <n v="18.22"/>
    <m/>
    <n v="72.7"/>
    <m/>
    <m/>
    <m/>
    <m/>
    <m/>
    <d v="2026-01-21T00:00:00"/>
    <x v="9"/>
    <x v="1"/>
    <x v="7"/>
  </r>
  <r>
    <s v="TTQ4C10"/>
    <s v="60645800106553930"/>
    <s v="21/01/2026 18:15:07"/>
    <s v="93910"/>
    <s v="DIVINO AVELINO DOS SANTOS"/>
    <x v="31"/>
    <s v="Caminhonete"/>
    <s v="Caminhonete S10"/>
    <s v="CHEVROLET"/>
    <s v="26406711"/>
    <s v="POSTO ZANDONADI"/>
    <s v="GUAPO"/>
    <s v="GO"/>
    <s v="DIESEL S-10"/>
    <n v="966"/>
    <n v="14.07"/>
    <s v=" Km/L"/>
    <n v="89934"/>
    <n v="68.67"/>
    <n v="6.1909999999999998"/>
    <n v="425.12"/>
    <s v="210165661"/>
    <s v="Planejamento Operaci"/>
    <s v="Planejamento Operaci"/>
    <s v="INSPENCAO"/>
    <m/>
    <d v="2026-01-21T00:00:00"/>
    <x v="9"/>
    <x v="1"/>
    <x v="12"/>
  </r>
  <r>
    <s v="TUG2C45"/>
    <s v="60645800106437770"/>
    <s v="21/01/2026 18:21:24"/>
    <s v="02527"/>
    <s v="ALCIENE MARTINS PONTES"/>
    <x v="54"/>
    <s v="Utilitário"/>
    <s v="SAVEIRO"/>
    <s v="FIAT"/>
    <s v="69494411"/>
    <s v="REDE MARAJO RIO VERD"/>
    <s v="RIO VERDE"/>
    <s v="GO"/>
    <s v="ETANOL COMUM"/>
    <n v="329"/>
    <n v="9.6999999999999993"/>
    <s v=" Km/L"/>
    <n v="81624"/>
    <n v="33.909999999999997"/>
    <n v="4.59"/>
    <n v="155.65"/>
    <s v="227011195"/>
    <s v="EXT - KSE LOCAÇOES"/>
    <s v="Planejamento Operaci"/>
    <s v="KSE LOCAÇOES"/>
    <m/>
    <d v="2026-01-21T00:00:00"/>
    <x v="9"/>
    <x v="1"/>
    <x v="12"/>
  </r>
  <r>
    <s v="TUW2D74"/>
    <s v="60645800105124310"/>
    <s v="21/01/2026 18:47:13"/>
    <s v="77093"/>
    <s v="AGNALDO FERREIRA DA CUNHA"/>
    <x v="35"/>
    <s v="Automóvel"/>
    <s v="CHEVROLET/S10 LS DD4"/>
    <s v="CHEVROLET"/>
    <s v="45341508"/>
    <s v="POSTO ALTO DA SERRA"/>
    <s v="ITUMBIARA"/>
    <s v="GO"/>
    <s v="DIESEL S-10"/>
    <n v="858"/>
    <n v="14.64"/>
    <s v=" Km/L"/>
    <n v="70967"/>
    <n v="58.62"/>
    <n v="5.89"/>
    <n v="345.27"/>
    <s v="0"/>
    <s v="Planejamento Operaci"/>
    <s v="Planejamento Operaci"/>
    <s v="Operacional"/>
    <m/>
    <d v="2026-01-21T00:00:00"/>
    <x v="9"/>
    <x v="1"/>
    <x v="12"/>
  </r>
  <r>
    <s v="TUF2B45"/>
    <s v="60645800106472420"/>
    <s v="21/01/2026 18:58:21"/>
    <s v="01318"/>
    <s v="JOAO BATISTA REIS"/>
    <x v="37"/>
    <s v="Caminhonete"/>
    <s v="SAVEIRO CS RB MF"/>
    <s v="VW"/>
    <s v="46286315"/>
    <s v="POSTO CENTRAL"/>
    <s v="BOM JESUS"/>
    <s v="GO"/>
    <s v="ETANOL COMUM"/>
    <n v="438"/>
    <n v="9.4499999999999993"/>
    <s v=" Km/L"/>
    <n v="86534"/>
    <n v="46.35"/>
    <n v="4.7910000000000004"/>
    <n v="222.04"/>
    <s v="1"/>
    <s v="EXT - KSE LOCAÇOES"/>
    <s v="Planejamento Operaci"/>
    <s v="KSE LOCAÇOES"/>
    <m/>
    <d v="2026-01-21T00:00:00"/>
    <x v="9"/>
    <x v="1"/>
    <x v="12"/>
  </r>
  <r>
    <s v="TTY2C25"/>
    <s v="60645800106472430"/>
    <s v="21/01/2026 19:19:49"/>
    <s v="32871"/>
    <s v="JOSE RICARDO SOUZA SILVA"/>
    <x v="38"/>
    <s v="Caminhonete"/>
    <s v="SAVEIRO CS RB MF"/>
    <s v="VW"/>
    <s v="46286315"/>
    <s v="POSTO CENTRAL"/>
    <s v="BOM JESUS"/>
    <s v="GO"/>
    <s v="ETANOL COMUM"/>
    <n v="301"/>
    <n v="8.19"/>
    <s v=" Km/L"/>
    <n v="72745"/>
    <n v="36.74"/>
    <n v="4.7910000000000004"/>
    <n v="176.01"/>
    <s v="1"/>
    <s v="EXT - KSE LOCAÇOES"/>
    <s v="Planejamento Operaci"/>
    <s v="KSE LOCAÇOES"/>
    <m/>
    <d v="2026-01-21T00:00:00"/>
    <x v="9"/>
    <x v="1"/>
    <x v="12"/>
  </r>
  <r>
    <s v="TTT2H95"/>
    <s v="60645800106472477"/>
    <s v="21/01/2026 19:35:23"/>
    <s v="07583"/>
    <s v="DAVID BORGES DOS SANTOS"/>
    <x v="63"/>
    <s v="Caminhonete"/>
    <s v="SAVEIRO CS RB MF"/>
    <s v="VW"/>
    <s v="41826312"/>
    <s v="AUTO POSTO JACARE"/>
    <s v="ACREUNA"/>
    <s v="GO"/>
    <s v="ETANOL COMUM"/>
    <n v="288"/>
    <n v="9.7799999999999994"/>
    <s v=" Km/L"/>
    <n v="67536"/>
    <n v="29.46"/>
    <n v="4.8600000000000003"/>
    <n v="143.18"/>
    <s v="210170476"/>
    <s v="EXT - KSE LOCAÇOES"/>
    <s v="Planejamento Operaci"/>
    <s v="KSE LOCAÇOES"/>
    <m/>
    <d v="2026-01-21T00:00:00"/>
    <x v="9"/>
    <x v="1"/>
    <x v="12"/>
  </r>
  <r>
    <s v="TUQ2H91"/>
    <s v="60645800106437760"/>
    <s v="21/01/2026 19:47:46"/>
    <s v="03458"/>
    <s v="RAUL DOS SANTOS SOUSA"/>
    <x v="66"/>
    <s v="Caminhonete"/>
    <s v="SAVEIRO CD RB MF"/>
    <s v="VOLKSWAGEN"/>
    <s v="13335016"/>
    <s v="POSTO TREVO"/>
    <s v="RIO VERDE"/>
    <s v="GO"/>
    <s v="ETANOL COMUM"/>
    <n v="188"/>
    <n v="6.82"/>
    <s v=" Km/L"/>
    <n v="10488"/>
    <n v="27.56"/>
    <n v="4.99"/>
    <n v="137.53"/>
    <s v="210171226"/>
    <s v="EXT - KSE LOCAÇOES"/>
    <s v="Planejamento Operaci"/>
    <s v="KSE LOCAÇOES"/>
    <m/>
    <d v="2026-01-21T00:00:00"/>
    <x v="9"/>
    <x v="1"/>
    <x v="12"/>
  </r>
  <r>
    <s v="TKC9B59"/>
    <s v="60645800106185324"/>
    <s v="21/01/2026 19:54:10"/>
    <s v="99189"/>
    <s v="WELTON DIONES DE SOUZA BARBOSA_x0009__x0009__x0009__x0009_"/>
    <x v="26"/>
    <s v="Caminhão"/>
    <s v="FH 540 6X4R"/>
    <s v="VOLVO"/>
    <s v="46209914"/>
    <s v="DECIO RIO VERDE"/>
    <s v="RIO VERDE"/>
    <s v="GO"/>
    <s v="DIESEL S-10"/>
    <n v="880"/>
    <n v="2.0699999999999998"/>
    <s v=" Km/L"/>
    <n v="9827"/>
    <n v="424.21"/>
    <n v="7.45"/>
    <n v="3160.36"/>
    <s v="202601211953"/>
    <s v="EXT - LUCCA JR"/>
    <s v="Planejamento Operaci"/>
    <s v="LUCCA JR"/>
    <m/>
    <d v="2026-01-21T00:00:00"/>
    <x v="9"/>
    <x v="1"/>
    <x v="11"/>
  </r>
  <r>
    <s v="TKC9B59"/>
    <m/>
    <s v="21/01/2026 19:55:47"/>
    <m/>
    <m/>
    <x v="26"/>
    <m/>
    <m/>
    <m/>
    <m/>
    <s v="DECIO RIO VERDE"/>
    <m/>
    <m/>
    <s v="ARLA-32"/>
    <s v="-"/>
    <s v="-"/>
    <s v=" Km/L"/>
    <s v="-"/>
    <n v="23.01"/>
    <m/>
    <n v="87.24"/>
    <m/>
    <m/>
    <m/>
    <m/>
    <m/>
    <d v="2026-01-21T00:00:00"/>
    <x v="9"/>
    <x v="1"/>
    <x v="11"/>
  </r>
  <r>
    <s v="TFV8C74"/>
    <s v="60645800106437299"/>
    <s v="21/01/2026 21:12:55"/>
    <s v="72700"/>
    <s v="MARIO JESUS DE ALMEIDA DE OLIVEIRA"/>
    <x v="34"/>
    <s v="Automóvel"/>
    <s v="AMBULANCIA"/>
    <s v="VOLKSWAGEN"/>
    <s v="41875311"/>
    <s v="POSTO SABOR DA TERRA"/>
    <s v="INDIARA"/>
    <s v="GO"/>
    <s v="DIESEL S-10"/>
    <n v="308"/>
    <n v="5.82"/>
    <s v=" Km/L"/>
    <n v="9407"/>
    <n v="52.96"/>
    <n v="5.7910000000000004"/>
    <n v="306.68"/>
    <s v="210176317"/>
    <s v="Planejamento Operaci"/>
    <s v="Planejamento Operaci"/>
    <s v="RESGATE"/>
    <m/>
    <d v="2026-01-21T00:00:00"/>
    <x v="9"/>
    <x v="1"/>
    <x v="13"/>
  </r>
  <r>
    <s v="TIV6G27"/>
    <s v="60645800106184069"/>
    <s v="21/01/2026 21:39:20"/>
    <s v="02910"/>
    <s v="EMERSON CRISTIANO DA SILVEIRA"/>
    <x v="30"/>
    <s v="EQUIPAMENTOS"/>
    <s v="GUINCHO LEVE"/>
    <s v="EQUIPAMENTO"/>
    <s v="07674909"/>
    <s v="AUTO POSTO INDIARA"/>
    <s v="INDIARA"/>
    <s v="GO"/>
    <s v="DIESEL S-10"/>
    <n v="609"/>
    <n v="6.46"/>
    <s v=" Km/L"/>
    <n v="22928"/>
    <n v="94.3"/>
    <n v="6.05"/>
    <n v="570.52"/>
    <s v="11342"/>
    <s v="EXT - LUCCA JR"/>
    <s v="Planejamento Operaci"/>
    <s v="LUCCA JR"/>
    <m/>
    <d v="2026-01-21T00:00:00"/>
    <x v="9"/>
    <x v="1"/>
    <x v="11"/>
  </r>
  <r>
    <s v="TIV6G27"/>
    <m/>
    <s v="21/01/2026 21:41:31"/>
    <m/>
    <m/>
    <x v="30"/>
    <m/>
    <m/>
    <m/>
    <m/>
    <s v="AUTO POSTO INDIARA"/>
    <m/>
    <m/>
    <s v="ARLA-32"/>
    <s v="-"/>
    <s v="-"/>
    <s v=" Km/L"/>
    <s v="-"/>
    <n v="4.49"/>
    <m/>
    <n v="15.67"/>
    <m/>
    <m/>
    <m/>
    <m/>
    <m/>
    <d v="2026-01-21T00:00:00"/>
    <x v="9"/>
    <x v="1"/>
    <x v="11"/>
  </r>
  <r>
    <s v="TUF2B45"/>
    <s v="60645800106472420"/>
    <s v="21/01/2026 21:47:01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364"/>
    <n v="8.39"/>
    <s v=" Km/L"/>
    <n v="816898"/>
    <n v="43.39"/>
    <n v="4.8899999999999997"/>
    <n v="212.18"/>
    <s v="0"/>
    <s v="EXT - KSE LOCAÇOES"/>
    <s v="Planejamento Operaci"/>
    <s v="KSE LOCAÇOES"/>
    <m/>
    <d v="2026-01-21T00:00:00"/>
    <x v="9"/>
    <x v="1"/>
    <x v="12"/>
  </r>
  <r>
    <s v="TTP5B47"/>
    <s v="60645800106472110"/>
    <s v="21/01/2026 22:19:29"/>
    <s v="01227"/>
    <s v="DAILTON FERREIRA CRUVINEL"/>
    <x v="40"/>
    <s v="Caminhonete"/>
    <s v="SAVEIRO CS RB MF"/>
    <s v="VW"/>
    <s v="07674909"/>
    <s v="AUTO POSTO INDIARA"/>
    <s v="INDIARA"/>
    <s v="GO"/>
    <s v="ETANOL COMUM"/>
    <n v="311"/>
    <n v="8.11"/>
    <s v=" Km/L"/>
    <n v="79102"/>
    <n v="38.369999999999997"/>
    <n v="5.09"/>
    <n v="195.3"/>
    <s v="11344"/>
    <s v="EXT - KSE LOCAÇOES"/>
    <s v="Planejamento Operaci"/>
    <s v="KSE LOCAÇOES"/>
    <m/>
    <d v="2026-01-21T00:00:00"/>
    <x v="9"/>
    <x v="1"/>
    <x v="12"/>
  </r>
  <r>
    <s v="TUQ2H91"/>
    <s v="60645800106437760"/>
    <s v="21/01/2026 23:06:43"/>
    <s v="03458"/>
    <s v="RAUL DOS SANTOS SOUSA"/>
    <x v="66"/>
    <s v="Caminhonete"/>
    <s v="SAVEIRO CD RB MF"/>
    <s v="VOLKSWAGEN"/>
    <s v="75331801"/>
    <s v="DECIO CEZARINA"/>
    <s v="CEZARINA"/>
    <s v="GO"/>
    <s v="ETANOL COMUM"/>
    <n v="282"/>
    <n v="6.83"/>
    <s v=" Km/L"/>
    <n v="10770"/>
    <n v="41.26"/>
    <n v="4.8899999999999997"/>
    <n v="201.76"/>
    <s v="202601212306"/>
    <s v="EXT - KSE LOCAÇOES"/>
    <s v="Planejamento Operaci"/>
    <s v="KSE LOCAÇOES"/>
    <m/>
    <d v="2026-01-21T00:00:00"/>
    <x v="9"/>
    <x v="1"/>
    <x v="12"/>
  </r>
  <r>
    <s v="TTV4H65"/>
    <s v="60645800106437744"/>
    <s v="22/01/2026 02:08:27"/>
    <s v="09697"/>
    <s v="HUILDSON ROSA BARBOSA"/>
    <x v="65"/>
    <s v="Caminhonete"/>
    <s v="SAVEIRO CD RB MF"/>
    <s v="VOLKSWAGEN"/>
    <s v="81889412"/>
    <s v="POSTO ZERO UM"/>
    <s v="RIO VERDE"/>
    <s v="GO"/>
    <s v="ETANOL COMUM"/>
    <n v="391"/>
    <n v="8.49"/>
    <s v=" Km/L"/>
    <n v="8865"/>
    <n v="46.03"/>
    <n v="5.09"/>
    <n v="234.29"/>
    <s v="1"/>
    <s v="EXT - KSE LOCAÇOES"/>
    <s v="Planejamento Operaci"/>
    <s v="KSE LOCAÇOES"/>
    <m/>
    <d v="2026-01-22T00:00:00"/>
    <x v="9"/>
    <x v="1"/>
    <x v="12"/>
  </r>
  <r>
    <s v="TTQ3C61"/>
    <s v="60645800106472501"/>
    <s v="22/01/2026 04:06:58"/>
    <s v="05208"/>
    <s v="CHARLES ROSA"/>
    <x v="44"/>
    <s v="Caminhonete"/>
    <s v="SAVEIRO CS RB MF"/>
    <s v="VW"/>
    <s v="46209914"/>
    <s v="DECIO RIO VERDE"/>
    <s v="RIO VERDE"/>
    <s v="GO"/>
    <s v="ETANOL COMUM"/>
    <n v="378"/>
    <n v="9.7899999999999991"/>
    <s v=" Km/L"/>
    <n v="67025"/>
    <n v="38.630000000000003"/>
    <n v="4.79"/>
    <n v="185.04"/>
    <s v="202601220406"/>
    <s v="EXT - KSE LOCAÇOES"/>
    <s v="Planejamento Operaci"/>
    <s v="KSE LOCAÇOES"/>
    <m/>
    <d v="2026-01-22T00:00:00"/>
    <x v="9"/>
    <x v="1"/>
    <x v="12"/>
  </r>
  <r>
    <s v="TUG2C45"/>
    <s v="60645800106437770"/>
    <s v="22/01/2026 05:45:19"/>
    <s v="80560"/>
    <s v="EDMAR PEREIRA COSTA"/>
    <x v="54"/>
    <s v="Utilitário"/>
    <s v="SAVEIRO"/>
    <s v="FIAT"/>
    <s v="81889412"/>
    <s v="POSTO ZERO UM"/>
    <s v="RIO VERDE"/>
    <s v="GO"/>
    <s v="ETANOL COMUM"/>
    <n v="345"/>
    <n v="9.69"/>
    <s v=" Km/L"/>
    <n v="81969"/>
    <n v="35.590000000000003"/>
    <n v="5.0609999999999999"/>
    <n v="180.13"/>
    <s v="1"/>
    <s v="EXT - KSE LOCAÇOES"/>
    <s v="Planejamento Operaci"/>
    <s v="KSE LOCAÇOES"/>
    <m/>
    <d v="2026-01-22T00:00:00"/>
    <x v="9"/>
    <x v="1"/>
    <x v="12"/>
  </r>
  <r>
    <s v="TTY2C25"/>
    <s v="60645800106472430"/>
    <s v="22/01/2026 06:09:24"/>
    <s v="32871"/>
    <s v="JOSE RICARDO SOUZA SILVA"/>
    <x v="38"/>
    <s v="Caminhonete"/>
    <s v="SAVEIRO CS RB MF"/>
    <s v="VW"/>
    <s v="46286315"/>
    <s v="POSTO CENTRAL"/>
    <s v="BOM JESUS"/>
    <s v="GO"/>
    <s v="ETANOL COMUM"/>
    <n v="474"/>
    <n v="11.53"/>
    <s v=" Km/L"/>
    <n v="73219"/>
    <n v="41.12"/>
    <n v="4.79"/>
    <n v="196.97"/>
    <s v="1"/>
    <s v="EXT - KSE LOCAÇOES"/>
    <s v="Planejamento Operaci"/>
    <s v="KSE LOCAÇOES"/>
    <m/>
    <d v="2026-01-22T00:00:00"/>
    <x v="9"/>
    <x v="1"/>
    <x v="12"/>
  </r>
  <r>
    <s v="TUF2B45"/>
    <s v="60645800106472420"/>
    <s v="22/01/2026 06:21:11"/>
    <s v="05369"/>
    <s v="FERNANDA HELLEN DEUFINO DA SILVA"/>
    <x v="37"/>
    <s v="Caminhonete"/>
    <s v="SAVEIRO CS RB MF"/>
    <s v="VW"/>
    <s v="46286315"/>
    <s v="POSTO CENTRAL"/>
    <s v="BOM JESUS"/>
    <s v="GO"/>
    <s v="ETANOL COMUM"/>
    <n v="387"/>
    <n v="9.98"/>
    <s v=" Km/L"/>
    <n v="87285"/>
    <n v="38.78"/>
    <n v="4.79"/>
    <n v="185.76"/>
    <s v="1"/>
    <s v="EXT - KSE LOCAÇOES"/>
    <s v="Planejamento Operaci"/>
    <s v="KSE LOCAÇOES"/>
    <m/>
    <d v="2026-01-22T00:00:00"/>
    <x v="9"/>
    <x v="1"/>
    <x v="12"/>
  </r>
  <r>
    <s v="TLO0E87"/>
    <s v="60645800106184255"/>
    <s v="22/01/2026 06:54:08"/>
    <s v="04911"/>
    <s v="HYAGO GONÇALVES FERNANDES"/>
    <x v="43"/>
    <s v="EQUIPAMENTOS"/>
    <s v="GUINCHO LEVE"/>
    <s v="EQUIPAMENTO"/>
    <s v="87183400"/>
    <s v="MARAJO GUAPO"/>
    <s v="GUAPO"/>
    <s v="GO"/>
    <s v="DIESEL S-10"/>
    <n v="436"/>
    <n v="5.48"/>
    <s v=" Km/L"/>
    <n v="22486"/>
    <n v="79.59"/>
    <n v="6.04"/>
    <n v="480.72"/>
    <s v="0"/>
    <s v="EXT - LUCCA JR"/>
    <s v="Planejamento Operaci"/>
    <s v="LUCCA JR"/>
    <m/>
    <d v="2026-01-22T00:00:00"/>
    <x v="9"/>
    <x v="1"/>
    <x v="11"/>
  </r>
  <r>
    <s v="TLO0E87"/>
    <m/>
    <s v="22/01/2026 06:54:08"/>
    <m/>
    <m/>
    <x v="43"/>
    <m/>
    <m/>
    <m/>
    <m/>
    <s v="MARAJO GUAPO"/>
    <m/>
    <m/>
    <s v="ARLA-32"/>
    <s v="-"/>
    <s v="-"/>
    <s v=" Km/L"/>
    <s v="-"/>
    <n v="5.0599999999999996"/>
    <m/>
    <n v="20.190000000000001"/>
    <m/>
    <m/>
    <m/>
    <m/>
    <m/>
    <d v="2026-01-22T00:00:00"/>
    <x v="9"/>
    <x v="1"/>
    <x v="11"/>
  </r>
  <r>
    <s v="TFY2H52"/>
    <s v="60645800105143790"/>
    <s v="22/01/2026 07:15:37"/>
    <s v="07373"/>
    <s v="RAFAEL SILVEIRA E SILVEIRA"/>
    <x v="13"/>
    <s v="Automóvel"/>
    <s v="ARGO"/>
    <s v="FIAT"/>
    <s v="87157506"/>
    <s v="POSTO MANGUEIRAO"/>
    <s v="ABADIANIA"/>
    <s v="GO"/>
    <s v="ETANOL COMUM"/>
    <n v="292"/>
    <n v="8.67"/>
    <s v=" Km/L"/>
    <n v="12492"/>
    <n v="33.68"/>
    <n v="4.6900000000000004"/>
    <n v="157.96"/>
    <s v="0"/>
    <s v="Planejamento Operaci"/>
    <s v="Planejamento Operaci"/>
    <s v="Operacional"/>
    <m/>
    <d v="2026-01-22T00:00:00"/>
    <x v="9"/>
    <x v="1"/>
    <x v="3"/>
  </r>
  <r>
    <s v="TTT2H95"/>
    <s v="60645800106472477"/>
    <s v="22/01/2026 07:35:51"/>
    <s v="01042"/>
    <s v="EDUARDO SANTOS"/>
    <x v="63"/>
    <s v="Caminhonete"/>
    <s v="SAVEIRO CS RB MF"/>
    <s v="VW"/>
    <s v="41826312"/>
    <s v="AUTO POSTO JACARE"/>
    <s v="ACREUNA"/>
    <s v="GO"/>
    <s v="ETANOL COMUM"/>
    <n v="404"/>
    <n v="9.81"/>
    <s v=" Km/L"/>
    <n v="67940"/>
    <n v="41.2"/>
    <n v="4.8609999999999998"/>
    <n v="200.27"/>
    <s v="220127301"/>
    <s v="EXT - KSE LOCAÇOES"/>
    <s v="Planejamento Operaci"/>
    <s v="KSE LOCAÇOES"/>
    <m/>
    <d v="2026-01-22T00:00:00"/>
    <x v="9"/>
    <x v="1"/>
    <x v="12"/>
  </r>
  <r>
    <s v="TFY6E09"/>
    <s v="60645800105143700"/>
    <s v="22/01/2026 07:43:20"/>
    <s v="04380"/>
    <s v="PAULO ROBERTO BATISTA DE MOURA JUNIOR"/>
    <x v="15"/>
    <s v="Automóvel"/>
    <s v="ARGO"/>
    <s v="FIAT"/>
    <s v="34251011"/>
    <s v="DECIO ARAPORA"/>
    <s v="ARAPORA"/>
    <s v="MG"/>
    <s v="ETANOL COMUM"/>
    <n v="369"/>
    <n v="10.61"/>
    <s v=" Km/L"/>
    <n v="36040"/>
    <n v="34.78"/>
    <n v="4.6900000000000004"/>
    <n v="163.12"/>
    <s v="202601220742"/>
    <s v="Planejamento Operaci"/>
    <s v="Planejamento Operaci"/>
    <s v="Operacional"/>
    <m/>
    <d v="2026-01-22T00:00:00"/>
    <x v="9"/>
    <x v="1"/>
    <x v="1"/>
  </r>
  <r>
    <s v="TTR3A31"/>
    <s v="60645800106472404"/>
    <s v="22/01/2026 07:47:14"/>
    <s v="00386"/>
    <s v="RAFAEL SOUZA LIMA"/>
    <x v="53"/>
    <s v="Caminhonete"/>
    <s v="SAVEIRO CS RB MF"/>
    <s v="VW"/>
    <s v="46209914"/>
    <s v="DECIO RIO VERDE"/>
    <s v="RIO VERDE"/>
    <s v="GO"/>
    <s v="ETANOL COMUM"/>
    <n v="426"/>
    <n v="11.17"/>
    <s v=" Km/L"/>
    <n v="74296"/>
    <n v="38.14"/>
    <n v="4.79"/>
    <n v="182.69"/>
    <s v="202601220746"/>
    <s v="EXT - KSE LOCAÇOES"/>
    <s v="Planejamento Operaci"/>
    <s v="KSE LOCAÇOES"/>
    <m/>
    <d v="2026-01-22T00:00:00"/>
    <x v="9"/>
    <x v="1"/>
    <x v="12"/>
  </r>
  <r>
    <s v="TFX7J72"/>
    <s v="60645800105836505"/>
    <s v="22/01/2026 08:05:13"/>
    <s v="03126"/>
    <s v="PEDRO PAULO SILVA SANTOS"/>
    <x v="11"/>
    <s v="Automóvel"/>
    <s v="ARGO"/>
    <s v="FIAT"/>
    <s v="81820912"/>
    <s v="AUTO POSTO KR 06"/>
    <s v="RIO VERDE"/>
    <s v="GO"/>
    <s v="ETANOL COMUM"/>
    <n v="294"/>
    <n v="7.89"/>
    <s v=" Km/L"/>
    <n v="55210"/>
    <n v="37.270000000000003"/>
    <n v="4.9909999999999997"/>
    <n v="186"/>
    <s v="0"/>
    <s v="Planejamento Operaci"/>
    <s v="Planejamento Operaci"/>
    <s v="Operacional"/>
    <m/>
    <d v="2026-01-22T00:00:00"/>
    <x v="9"/>
    <x v="1"/>
    <x v="4"/>
  </r>
  <r>
    <s v="TFI3B19"/>
    <s v="60645800105926941"/>
    <s v="22/01/2026 08:16:36"/>
    <s v="03102"/>
    <s v="EDES GONÇALVES DA SILVA"/>
    <x v="4"/>
    <s v="Automóvel"/>
    <s v="ARGO"/>
    <s v="FIAT"/>
    <s v="81889412"/>
    <s v="POSTO ZERO UM"/>
    <s v="RIO VERDE"/>
    <s v="GO"/>
    <s v="ETANOL COMUM"/>
    <n v="393"/>
    <n v="10.45"/>
    <s v=" Km/L"/>
    <n v="46795"/>
    <n v="37.61"/>
    <n v="5.1050000000000004"/>
    <n v="192"/>
    <s v="1"/>
    <s v="Planejamento Operaci"/>
    <s v="Planejamento Operaci"/>
    <s v="Operacional"/>
    <m/>
    <d v="2026-01-22T00:00:00"/>
    <x v="9"/>
    <x v="1"/>
    <x v="0"/>
  </r>
  <r>
    <s v="TGC9A34"/>
    <s v="60645800106437250"/>
    <s v="22/01/2026 08:22:26"/>
    <s v="70145"/>
    <s v="LUCAS HENRIQUE MAGALHAES DE SOUZA "/>
    <x v="48"/>
    <s v="EQUIPAMENTOS"/>
    <s v="AMBULANCIA"/>
    <s v="OUTROS"/>
    <s v="53081700"/>
    <s v="POSTO Z   Z SANTA MA"/>
    <s v="GUAPO"/>
    <s v="GO"/>
    <s v="DIESEL S-10"/>
    <n v="248"/>
    <n v="4.54"/>
    <s v=" Km/L"/>
    <n v="10228"/>
    <n v="54.63"/>
    <n v="5.89"/>
    <n v="321.75"/>
    <s v="0"/>
    <s v="Planejamento Operaci"/>
    <s v="Planejamento Operaci"/>
    <s v="Operacional"/>
    <m/>
    <d v="2026-01-22T00:00:00"/>
    <x v="9"/>
    <x v="1"/>
    <x v="13"/>
  </r>
  <r>
    <s v="TFE6B22"/>
    <s v="60645800105143762"/>
    <s v="22/01/2026 08:27:36"/>
    <s v="03608"/>
    <s v="WEIDER DA SILVA RODRIGUES"/>
    <x v="1"/>
    <s v="Automóvel"/>
    <s v="ARGO"/>
    <s v="FIAT"/>
    <s v="53081700"/>
    <s v="POSTO Z   Z SANTA MA"/>
    <s v="GUAPO"/>
    <s v="GO"/>
    <s v="ETANOL COMUM"/>
    <n v="378"/>
    <n v="10.47"/>
    <s v=" Km/L"/>
    <n v="42683"/>
    <n v="36.11"/>
    <n v="4.99"/>
    <n v="180.19"/>
    <s v="0"/>
    <s v="Planejamento Operaci"/>
    <s v="Planejamento Operaci"/>
    <s v="Operacional"/>
    <m/>
    <d v="2026-01-22T00:00:00"/>
    <x v="9"/>
    <x v="1"/>
    <x v="1"/>
  </r>
  <r>
    <s v="TFS3C72"/>
    <s v="60645800105143738"/>
    <s v="22/01/2026 09:11:48"/>
    <s v="00271"/>
    <s v="HEDER OLIVEIRA SANTANA"/>
    <x v="9"/>
    <s v="Automóvel"/>
    <s v="ARGO"/>
    <s v="FIAT"/>
    <s v="41875311"/>
    <s v="POSTO SABOR DA TERRA"/>
    <s v="INDIARA"/>
    <s v="GO"/>
    <s v="ETANOL COMUM"/>
    <n v="392"/>
    <n v="9.89"/>
    <s v=" Km/L"/>
    <n v="69842"/>
    <n v="39.65"/>
    <n v="4.8899999999999997"/>
    <n v="193.89"/>
    <s v="220133064"/>
    <s v="Planejamento Operaci"/>
    <s v="Planejamento Operaci"/>
    <s v="Operacional"/>
    <m/>
    <d v="2026-01-22T00:00:00"/>
    <x v="9"/>
    <x v="1"/>
    <x v="4"/>
  </r>
  <r>
    <s v="TTP5B47"/>
    <s v="60645800106472110"/>
    <s v="22/01/2026 09:21:39"/>
    <s v="02710"/>
    <s v="RAINON LOPES ALMEIDA"/>
    <x v="40"/>
    <s v="Caminhonete"/>
    <s v="SAVEIRO CS RB MF"/>
    <s v="VW"/>
    <s v="75331801"/>
    <s v="DECIO CEZARINA"/>
    <s v="CEZARINA"/>
    <s v="GO"/>
    <s v="ETANOL COMUM"/>
    <n v="443"/>
    <n v="9.86"/>
    <s v=" Km/L"/>
    <n v="79545"/>
    <n v="44.92"/>
    <n v="4.8899999999999997"/>
    <n v="219.66"/>
    <s v="202601220921"/>
    <s v="EXT - KSE LOCAÇOES"/>
    <s v="Planejamento Operaci"/>
    <s v="KSE LOCAÇOES"/>
    <m/>
    <d v="2026-01-22T00:00:00"/>
    <x v="9"/>
    <x v="1"/>
    <x v="12"/>
  </r>
  <r>
    <s v="TTQ4C10"/>
    <s v="60645800106553930"/>
    <s v="22/01/2026 09:52:38"/>
    <s v="03095"/>
    <s v="MICHELL ALMEIDA SANTANA"/>
    <x v="31"/>
    <s v="Caminhonete"/>
    <s v="Caminhonete S10"/>
    <s v="CHEVROLET"/>
    <s v="75331801"/>
    <s v="DECIO CEZARINA"/>
    <s v="CEZARINA"/>
    <s v="GO"/>
    <s v="DIESEL S-10"/>
    <n v="642"/>
    <n v="13.79"/>
    <s v=" Km/L"/>
    <n v="90576"/>
    <n v="46.56"/>
    <n v="7.55"/>
    <n v="351.53"/>
    <s v="202601220952"/>
    <s v="Planejamento Operaci"/>
    <s v="Planejamento Operaci"/>
    <s v="INSPENCAO"/>
    <m/>
    <d v="2026-01-22T00:00:00"/>
    <x v="9"/>
    <x v="1"/>
    <x v="12"/>
  </r>
  <r>
    <s v="TTG6C15"/>
    <s v="60645800106437736"/>
    <s v="22/01/2026 10:08:39"/>
    <s v="70093"/>
    <s v="CLAUDSTONE DOS REIS MENDES JUNIOR"/>
    <x v="64"/>
    <s v="Utilitário"/>
    <s v="SAVEIRO"/>
    <s v="FIAT"/>
    <s v="01848013"/>
    <s v="POSTO XODO"/>
    <s v="GOIANIA"/>
    <s v="GO"/>
    <s v="ETANOL COMUM"/>
    <n v="192"/>
    <n v="3.78"/>
    <s v=" Km/L"/>
    <n v="40037"/>
    <n v="50.83"/>
    <n v="5.24"/>
    <n v="266.35000000000002"/>
    <s v="0"/>
    <s v="EXT - KSE LOCAÇOES"/>
    <s v="Planejamento Operaci"/>
    <s v="KSE LOCAÇOES"/>
    <m/>
    <d v="2026-01-22T00:00:00"/>
    <x v="9"/>
    <x v="1"/>
    <x v="1"/>
  </r>
  <r>
    <s v="SDJ8D65"/>
    <s v="60645800105555897"/>
    <s v="22/01/2026 10:22:08"/>
    <s v="04126"/>
    <s v="LEONARDO ARAUJO LAPERCHE "/>
    <x v="22"/>
    <s v="Caminhonete"/>
    <s v="RAMPAGE"/>
    <s v="RAM"/>
    <s v="26406711"/>
    <s v="POSTO ZANDONADI"/>
    <s v="GUAPO"/>
    <s v="GO"/>
    <s v="GASOLINA COMUM"/>
    <n v="398"/>
    <n v="8.32"/>
    <s v=" Km/L"/>
    <n v="28657"/>
    <n v="47.83"/>
    <n v="6.7910000000000004"/>
    <n v="324.83"/>
    <s v="220137283"/>
    <s v="Planejamento Operaci"/>
    <s v="Planejamento Operaci"/>
    <s v="Operacional"/>
    <m/>
    <d v="2026-01-22T00:00:00"/>
    <x v="9"/>
    <x v="1"/>
    <x v="8"/>
  </r>
  <r>
    <s v="TLR1J91"/>
    <s v="60645800106043065"/>
    <s v="22/01/2026 11:08:39"/>
    <s v="02910"/>
    <s v="EMERSON CRISTIANO DA SILVEIRA"/>
    <x v="23"/>
    <s v="Caminhonete"/>
    <s v="SAVEIRO"/>
    <s v="VOLKSWAGEN"/>
    <s v="46209914"/>
    <s v="DECIO RIO VERDE"/>
    <s v="RIO VERDE"/>
    <s v="GO"/>
    <s v="ETANOL COMUM"/>
    <n v="0"/>
    <n v="0"/>
    <s v=" Km/L"/>
    <s v="-"/>
    <n v="35.6"/>
    <n v="4.79"/>
    <n v="170.52"/>
    <s v="202601221107"/>
    <s v="Planejamento Operaci"/>
    <s v="Planejamento Operaci"/>
    <s v="Operacional"/>
    <m/>
    <d v="2026-01-22T00:00:00"/>
    <x v="9"/>
    <x v="1"/>
    <x v="9"/>
  </r>
  <r>
    <s v="QSW6J59"/>
    <s v="60645800106460000"/>
    <s v="22/01/2026 12:30:14"/>
    <s v="02910"/>
    <s v="EMERSON CRISTIANO DA SILVEIRA"/>
    <x v="28"/>
    <s v="EQUIPAMENTOS"/>
    <s v="CAMINHÃO PIPA"/>
    <s v="OUTROS"/>
    <s v="12667600"/>
    <s v="Z Z SAO JOSE"/>
    <s v="GOIANIA"/>
    <s v="GO"/>
    <s v="DIESEL S-10"/>
    <n v="534"/>
    <n v="3.4"/>
    <s v=" Km/L"/>
    <n v="15419"/>
    <n v="157.08000000000001"/>
    <n v="5.89"/>
    <n v="925.19"/>
    <s v="0"/>
    <s v="EXT - LUCCA JR"/>
    <s v="Planejamento Operaci"/>
    <s v="LUCCA JR"/>
    <m/>
    <d v="2026-01-22T00:00:00"/>
    <x v="9"/>
    <x v="1"/>
    <x v="11"/>
  </r>
  <r>
    <s v="QSW6J59"/>
    <m/>
    <s v="22/01/2026 12:30:14"/>
    <m/>
    <m/>
    <x v="28"/>
    <m/>
    <m/>
    <m/>
    <m/>
    <s v="Z Z SAO JOSE"/>
    <m/>
    <m/>
    <s v="ARLA-32"/>
    <s v="-"/>
    <s v="-"/>
    <s v=" Km/L"/>
    <s v="-"/>
    <n v="20.9"/>
    <m/>
    <n v="74.2"/>
    <m/>
    <m/>
    <m/>
    <m/>
    <m/>
    <d v="2026-01-22T00:00:00"/>
    <x v="9"/>
    <x v="1"/>
    <x v="11"/>
  </r>
  <r>
    <s v="TFW2H32"/>
    <s v="60645800105143835"/>
    <s v="22/01/2026 14:40:04"/>
    <s v="99638"/>
    <s v="LAFAIETE DE SOUZA SANTOS"/>
    <x v="10"/>
    <s v="Automóvel"/>
    <s v="ARGO"/>
    <s v="FIAT"/>
    <s v="46286315"/>
    <s v="POSTO CENTRAL"/>
    <s v="BOM JESUS"/>
    <s v="GO"/>
    <s v="ETANOL COMUM"/>
    <n v="361"/>
    <n v="9.61"/>
    <s v=" Km/L"/>
    <n v="52966"/>
    <n v="37.56"/>
    <n v="4.782"/>
    <n v="179.63"/>
    <s v="1"/>
    <s v="Planejamento Operaci"/>
    <s v="Planejamento Operaci"/>
    <s v="Operacional"/>
    <m/>
    <d v="2026-01-22T00:00:00"/>
    <x v="9"/>
    <x v="1"/>
    <x v="3"/>
  </r>
  <r>
    <s v="TUQ2H91"/>
    <s v="60645800106437760"/>
    <s v="22/01/2026 15:57:33"/>
    <s v="46440"/>
    <s v="PAULO SOUSA DIAS"/>
    <x v="66"/>
    <s v="Caminhonete"/>
    <s v="SAVEIRO CD RB MF"/>
    <s v="VOLKSWAGEN"/>
    <s v="45308900"/>
    <s v="POSTO LUPATINI"/>
    <s v="SANTO ANTONIO DA BARRA"/>
    <s v="GO"/>
    <s v="ETANOL COMUM"/>
    <n v="318"/>
    <n v="7.34"/>
    <s v=" Km/L"/>
    <n v="11088"/>
    <n v="43.35"/>
    <n v="4.99"/>
    <n v="216.32"/>
    <s v="0"/>
    <s v="EXT - KSE LOCAÇOES"/>
    <s v="Planejamento Operaci"/>
    <s v="KSE LOCAÇOES"/>
    <m/>
    <d v="2026-01-22T00:00:00"/>
    <x v="9"/>
    <x v="1"/>
    <x v="12"/>
  </r>
  <r>
    <s v="TFN0D12"/>
    <s v="60645800105143746"/>
    <s v="22/01/2026 16:11:05"/>
    <s v="00390"/>
    <s v="SILVINO JOSE DE BRITO"/>
    <x v="5"/>
    <s v="Automóvel"/>
    <s v="ARGO"/>
    <s v="FIAT"/>
    <s v="46209914"/>
    <s v="DECIO RIO VERDE"/>
    <s v="RIO VERDE"/>
    <s v="GO"/>
    <s v="ETANOL COMUM"/>
    <n v="281"/>
    <n v="10.01"/>
    <s v=" Km/L"/>
    <n v="31101"/>
    <n v="28.08"/>
    <n v="4.79"/>
    <n v="134.5"/>
    <s v="202601221610"/>
    <s v="Planejamento Operaci"/>
    <s v="Planejamento Operaci"/>
    <s v="Operacional"/>
    <m/>
    <d v="2026-01-22T00:00:00"/>
    <x v="9"/>
    <x v="1"/>
    <x v="3"/>
  </r>
  <r>
    <s v="TJP1H27"/>
    <s v="60645800106439607"/>
    <s v="22/01/2026 16:32:24"/>
    <s v="89061"/>
    <s v="HIGOR MARTINS FERREIRA_x0009__x0009__x0009__x0009_"/>
    <x v="58"/>
    <s v="EQUIPAMENTOS"/>
    <s v="GUINCHO LEVE"/>
    <s v="EQUIPAMENTO"/>
    <s v="46286315"/>
    <s v="POSTO CENTRAL"/>
    <s v="BOM JESUS"/>
    <s v="GO"/>
    <s v="DIESEL S-10"/>
    <n v="375"/>
    <n v="6.61"/>
    <s v=" Km/L"/>
    <n v="14024"/>
    <n v="56.72"/>
    <n v="6.2290000000000001"/>
    <n v="353.3"/>
    <s v="1"/>
    <s v="EXT - LUCCA JR"/>
    <s v="Planejamento Operaci"/>
    <s v="LUCCA JR"/>
    <m/>
    <d v="2026-01-22T00:00:00"/>
    <x v="9"/>
    <x v="1"/>
    <x v="11"/>
  </r>
  <r>
    <s v="TFW3J34"/>
    <s v="60645800106437440"/>
    <s v="22/01/2026 16:42:17"/>
    <s v="70145"/>
    <s v="LUCAS HENRIQUE MAGALHAES DE SOUZA "/>
    <x v="49"/>
    <s v="EQUIPAMENTOS"/>
    <s v="AMBULANCIA"/>
    <s v="OUTROS"/>
    <s v="46286315"/>
    <s v="POSTO CENTRAL"/>
    <s v="BOM JESUS"/>
    <s v="GO"/>
    <s v="DIESEL S-10"/>
    <n v="361"/>
    <n v="6.36"/>
    <s v=" Km/L"/>
    <n v="12527"/>
    <n v="56.8"/>
    <n v="6.24"/>
    <n v="354.43"/>
    <s v="1"/>
    <s v="Planejamento Operaci"/>
    <s v="Planejamento Operaci"/>
    <s v="Operacional"/>
    <m/>
    <d v="2026-01-22T00:00:00"/>
    <x v="9"/>
    <x v="1"/>
    <x v="13"/>
  </r>
  <r>
    <s v="TFY6E09"/>
    <s v="60645800105143700"/>
    <s v="22/01/2026 16:53:56"/>
    <s v="04380"/>
    <s v="PAULO ROBERTO BATISTA DE MOURA JUNIOR"/>
    <x v="15"/>
    <s v="Automóvel"/>
    <s v="ARGO"/>
    <s v="FIAT"/>
    <s v="53032812"/>
    <s v="POSTO FLAMBOYANT"/>
    <s v="GOIANIA"/>
    <s v="GO"/>
    <s v="ETANOL COMUM"/>
    <n v="396"/>
    <n v="10.4"/>
    <s v=" Km/L"/>
    <n v="36436"/>
    <n v="38.090000000000003"/>
    <n v="5.27"/>
    <n v="200.73"/>
    <s v="0"/>
    <s v="Planejamento Operaci"/>
    <s v="Planejamento Operaci"/>
    <s v="Operacional"/>
    <m/>
    <d v="2026-01-22T00:00:00"/>
    <x v="9"/>
    <x v="1"/>
    <x v="1"/>
  </r>
  <r>
    <s v="TTT2H95"/>
    <s v="60645800106472477"/>
    <s v="22/01/2026 16:55:04"/>
    <s v="01042"/>
    <s v="EDUARDO SANTOS"/>
    <x v="63"/>
    <s v="Caminhonete"/>
    <s v="SAVEIRO CS RB MF"/>
    <s v="VW"/>
    <s v="07674909"/>
    <s v="AUTO POSTO INDIARA"/>
    <s v="INDIARA"/>
    <s v="GO"/>
    <s v="ETANOL COMUM"/>
    <n v="512"/>
    <n v="11.13"/>
    <s v=" Km/L"/>
    <n v="68452"/>
    <n v="46"/>
    <n v="4.8899999999999997"/>
    <n v="224.94"/>
    <s v="11363"/>
    <s v="EXT - KSE LOCAÇOES"/>
    <s v="Planejamento Operaci"/>
    <s v="KSE LOCAÇOES"/>
    <m/>
    <d v="2026-01-22T00:00:00"/>
    <x v="9"/>
    <x v="1"/>
    <x v="12"/>
  </r>
  <r>
    <s v="TJE5D27"/>
    <s v="60645800105124400"/>
    <s v="22/01/2026 17:15:49"/>
    <s v="00745"/>
    <s v="JOÃO LUIZ RODRIGUES PEREIRA_x0009__x0009__x0009__x0009_"/>
    <x v="60"/>
    <s v="EQUIPAMENTOS"/>
    <s v="GUINCHO LEVE"/>
    <s v="EQUIPAMENTO"/>
    <s v="46209914"/>
    <s v="DECIO RIO VERDE"/>
    <s v="RIO VERDE"/>
    <s v="GO"/>
    <s v="DIESEL S-10"/>
    <n v="739"/>
    <n v="5.95"/>
    <s v=" Km/L"/>
    <n v="14984"/>
    <n v="124.29"/>
    <n v="7.45"/>
    <n v="925.96"/>
    <s v="202601221715"/>
    <s v="EXT - LUCCA JR"/>
    <s v="Planejamento Operaci"/>
    <s v="LUCCA JR"/>
    <m/>
    <d v="2026-01-22T00:00:00"/>
    <x v="9"/>
    <x v="1"/>
    <x v="11"/>
  </r>
  <r>
    <s v="TJE5D27"/>
    <m/>
    <s v="22/01/2026 17:17:22"/>
    <m/>
    <m/>
    <x v="60"/>
    <m/>
    <m/>
    <m/>
    <m/>
    <s v="DECIO RIO VERDE"/>
    <m/>
    <m/>
    <s v="ARLA-32"/>
    <s v="-"/>
    <s v="-"/>
    <s v=" Km/L"/>
    <s v="-"/>
    <n v="5.74"/>
    <m/>
    <n v="21.77"/>
    <m/>
    <m/>
    <m/>
    <m/>
    <m/>
    <d v="2026-01-22T00:00:00"/>
    <x v="9"/>
    <x v="1"/>
    <x v="11"/>
  </r>
  <r>
    <s v="TUW2D74"/>
    <s v="60645800105124310"/>
    <s v="22/01/2026 17:19:38"/>
    <s v="77093"/>
    <s v="AGNALDO FERREIRA DA CUNHA"/>
    <x v="35"/>
    <s v="Automóvel"/>
    <s v="CHEVROLET/S10 LS DD4"/>
    <s v="CHEVROLET"/>
    <s v="45364511"/>
    <s v="AUTO POSTO CERRADO 4"/>
    <s v="ITUMBIARA"/>
    <s v="GO"/>
    <s v="DIESEL S-10"/>
    <n v="757"/>
    <n v="14.7"/>
    <s v=" Km/L"/>
    <n v="71724"/>
    <n v="51.49"/>
    <n v="5.64"/>
    <n v="290.39999999999998"/>
    <s v="376186"/>
    <s v="Planejamento Operaci"/>
    <s v="Planejamento Operaci"/>
    <s v="Operacional"/>
    <m/>
    <d v="2026-01-22T00:00:00"/>
    <x v="9"/>
    <x v="1"/>
    <x v="12"/>
  </r>
  <r>
    <s v="TGA0B06"/>
    <s v="60645800106437610"/>
    <s v="22/01/2026 17:40:27"/>
    <s v="00933"/>
    <s v="GIULEY RIBEIRO DOS SANTOS"/>
    <x v="55"/>
    <s v="Caminhonete"/>
    <s v="FIORINO"/>
    <s v="FIAT"/>
    <s v="45308900"/>
    <s v="POSTO LUPATINI"/>
    <s v="SANTO ANTONIO DA BARRA"/>
    <s v="GO"/>
    <s v="ETANOL COMUM"/>
    <n v="225"/>
    <n v="7.96"/>
    <s v=" Km/L"/>
    <n v="11214"/>
    <n v="28.28"/>
    <n v="4.6900000000000004"/>
    <n v="132.63"/>
    <s v="0"/>
    <s v="Planejamento Operaci"/>
    <s v="Planejamento Operaci"/>
    <s v="TI e Automação"/>
    <m/>
    <d v="2026-01-22T00:00:00"/>
    <x v="9"/>
    <x v="1"/>
    <x v="5"/>
  </r>
  <r>
    <s v="TUK2D26"/>
    <s v="60645800106553790"/>
    <s v="22/01/2026 18:07:06"/>
    <s v="00399"/>
    <s v="JULIANO FERNANDES DA SILVA"/>
    <x v="42"/>
    <s v="Caminhonete"/>
    <s v="Caminhonete S10"/>
    <s v="CHEVROLET"/>
    <s v="75331003"/>
    <s v="SUPERVIA LAGOA"/>
    <s v="RIO VERDE"/>
    <s v="GO"/>
    <s v="DIESEL S-10"/>
    <n v="734"/>
    <n v="13.35"/>
    <s v=" Km/L"/>
    <n v="80677"/>
    <n v="55"/>
    <n v="5.94"/>
    <n v="326.7"/>
    <s v="0"/>
    <s v="Planejamento Operaci"/>
    <s v="Planejamento Operaci"/>
    <s v="INSPENCAO"/>
    <m/>
    <d v="2026-01-22T00:00:00"/>
    <x v="9"/>
    <x v="1"/>
    <x v="12"/>
  </r>
  <r>
    <s v="TTP5B47"/>
    <s v="60645800106472110"/>
    <s v="22/01/2026 18:16:24"/>
    <s v="02710"/>
    <s v="RAINON LOPES ALMEIDA"/>
    <x v="40"/>
    <s v="Caminhonete"/>
    <s v="SAVEIRO CS RB MF"/>
    <s v="VW"/>
    <s v="75331801"/>
    <s v="DECIO CEZARINA"/>
    <s v="CEZARINA"/>
    <s v="GO"/>
    <s v="ETANOL COMUM"/>
    <n v="314"/>
    <n v="7.84"/>
    <s v=" Km/L"/>
    <n v="79859"/>
    <n v="40.03"/>
    <n v="4.8899999999999997"/>
    <n v="195.75"/>
    <s v="202601221815"/>
    <s v="EXT - KSE LOCAÇOES"/>
    <s v="Planejamento Operaci"/>
    <s v="KSE LOCAÇOES"/>
    <m/>
    <d v="2026-01-22T00:00:00"/>
    <x v="9"/>
    <x v="1"/>
    <x v="12"/>
  </r>
  <r>
    <s v="TTY2C25"/>
    <s v="60645800106472430"/>
    <s v="22/01/2026 18:19:52"/>
    <s v="07015"/>
    <s v="EDILEIA DE SOUSA ANTUNES"/>
    <x v="38"/>
    <s v="Caminhonete"/>
    <s v="SAVEIRO CS RB MF"/>
    <s v="VW"/>
    <s v="46286315"/>
    <s v="POSTO CENTRAL"/>
    <s v="BOM JESUS"/>
    <s v="GO"/>
    <s v="ETANOL COMUM"/>
    <n v="360"/>
    <n v="9.44"/>
    <s v=" Km/L"/>
    <n v="73579"/>
    <n v="38.119999999999997"/>
    <n v="4.7910000000000004"/>
    <n v="182.62"/>
    <s v="1"/>
    <s v="EXT - KSE LOCAÇOES"/>
    <s v="Planejamento Operaci"/>
    <s v="KSE LOCAÇOES"/>
    <m/>
    <d v="2026-01-22T00:00:00"/>
    <x v="9"/>
    <x v="1"/>
    <x v="12"/>
  </r>
  <r>
    <s v="TIV6G27"/>
    <s v="60645800106184069"/>
    <s v="22/01/2026 18:59:05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321"/>
    <n v="7.12"/>
    <s v=" Km/L"/>
    <n v="23249"/>
    <n v="45.08"/>
    <n v="5.99"/>
    <n v="270.02999999999997"/>
    <s v="220168299"/>
    <s v="EXT - LUCCA JR"/>
    <s v="Planejamento Operaci"/>
    <s v="LUCCA JR"/>
    <m/>
    <d v="2026-01-22T00:00:00"/>
    <x v="9"/>
    <x v="1"/>
    <x v="11"/>
  </r>
  <r>
    <s v="TTR3A31"/>
    <s v="60645800106472404"/>
    <s v="22/01/2026 19:49:10"/>
    <s v="75150"/>
    <s v="PETTERSON PERIS BENJAMIN"/>
    <x v="53"/>
    <s v="Caminhonete"/>
    <s v="SAVEIRO CS RB MF"/>
    <s v="VW"/>
    <s v="46209914"/>
    <s v="DECIO RIO VERDE"/>
    <s v="RIO VERDE"/>
    <s v="GO"/>
    <s v="ETANOL COMUM"/>
    <n v="502"/>
    <n v="10.44"/>
    <s v=" Km/L"/>
    <n v="74798"/>
    <n v="48.1"/>
    <n v="4.79"/>
    <n v="230.4"/>
    <s v="202601221948"/>
    <s v="EXT - KSE LOCAÇOES"/>
    <s v="Planejamento Operaci"/>
    <s v="KSE LOCAÇOES"/>
    <m/>
    <d v="2026-01-22T00:00:00"/>
    <x v="9"/>
    <x v="1"/>
    <x v="12"/>
  </r>
  <r>
    <s v="TFI3B19"/>
    <s v="60645800105926941"/>
    <s v="22/01/2026 19:58:33"/>
    <s v="03458"/>
    <s v="RAUL DOS SANTOS SOUSA"/>
    <x v="4"/>
    <s v="Automóvel"/>
    <s v="ARGO"/>
    <s v="FIAT"/>
    <s v="13335016"/>
    <s v="POSTO TREVO"/>
    <s v="RIO VERDE"/>
    <s v="GO"/>
    <s v="ETANOL COMUM"/>
    <n v="322"/>
    <n v="8.31"/>
    <s v=" Km/L"/>
    <n v="47117"/>
    <n v="38.74"/>
    <n v="4.99"/>
    <n v="193.32"/>
    <s v="220171866"/>
    <s v="Planejamento Operaci"/>
    <s v="Planejamento Operaci"/>
    <s v="Operacional"/>
    <m/>
    <d v="2026-01-22T00:00:00"/>
    <x v="9"/>
    <x v="1"/>
    <x v="0"/>
  </r>
  <r>
    <s v="TUF2B45"/>
    <s v="60645800106472420"/>
    <s v="22/01/2026 20:18:55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226"/>
    <n v="5.46"/>
    <s v=" Km/L"/>
    <n v="87511"/>
    <n v="41.4"/>
    <n v="4.8899999999999997"/>
    <n v="202.45"/>
    <s v="0"/>
    <s v="EXT - KSE LOCAÇOES"/>
    <s v="Planejamento Operaci"/>
    <s v="KSE LOCAÇOES"/>
    <m/>
    <d v="2026-01-22T00:00:00"/>
    <x v="9"/>
    <x v="1"/>
    <x v="12"/>
  </r>
  <r>
    <s v="TFE6B22"/>
    <s v="60645800105143762"/>
    <s v="22/01/2026 21:46:42"/>
    <s v="03608"/>
    <s v="WEIDER DA SILVA RODRIGUES"/>
    <x v="1"/>
    <s v="Automóvel"/>
    <s v="ARGO"/>
    <s v="FIAT"/>
    <s v="07674909"/>
    <s v="AUTO POSTO INDIARA"/>
    <s v="INDIARA"/>
    <s v="GO"/>
    <s v="ETANOL COMUM"/>
    <n v="373"/>
    <n v="9.8000000000000007"/>
    <s v=" Km/L"/>
    <n v="43056"/>
    <n v="38.06"/>
    <n v="5.09"/>
    <n v="193.72"/>
    <s v="11369"/>
    <s v="Planejamento Operaci"/>
    <s v="Planejamento Operaci"/>
    <s v="Operacional"/>
    <m/>
    <d v="2026-01-22T00:00:00"/>
    <x v="9"/>
    <x v="1"/>
    <x v="1"/>
  </r>
  <r>
    <s v="TFV8C74"/>
    <s v="60645800106437299"/>
    <s v="22/01/2026 22:03:03"/>
    <s v="70145"/>
    <s v="LUCAS HENRIQUE MAGALHAES DE SOUZA "/>
    <x v="34"/>
    <s v="Automóvel"/>
    <s v="AMBULANCIA"/>
    <s v="VOLKSWAGEN"/>
    <s v="07674909"/>
    <s v="AUTO POSTO INDIARA"/>
    <s v="INDIARA"/>
    <s v="GO"/>
    <s v="DIESEL S-10"/>
    <n v="293"/>
    <n v="6.46"/>
    <s v=" Km/L"/>
    <n v="9700"/>
    <n v="45.37"/>
    <n v="6.05"/>
    <n v="274.48"/>
    <s v="11370"/>
    <s v="Planejamento Operaci"/>
    <s v="Planejamento Operaci"/>
    <s v="RESGATE"/>
    <m/>
    <d v="2026-01-22T00:00:00"/>
    <x v="9"/>
    <x v="1"/>
    <x v="13"/>
  </r>
  <r>
    <s v="TUG2C45"/>
    <s v="60645800106437770"/>
    <s v="22/01/2026 22:35:22"/>
    <s v="80560"/>
    <s v="EDMAR PEREIRA COSTA"/>
    <x v="54"/>
    <s v="Utilitário"/>
    <s v="SAVEIRO"/>
    <s v="FIAT"/>
    <s v="81889412"/>
    <s v="POSTO ZERO UM"/>
    <s v="RIO VERDE"/>
    <s v="GO"/>
    <s v="ETANOL COMUM"/>
    <n v="289"/>
    <n v="6.86"/>
    <s v=" Km/L"/>
    <n v="82258"/>
    <n v="42.15"/>
    <n v="5.09"/>
    <n v="214.54"/>
    <s v="1"/>
    <s v="EXT - KSE LOCAÇOES"/>
    <s v="Planejamento Operaci"/>
    <s v="KSE LOCAÇOES"/>
    <m/>
    <d v="2026-01-22T00:00:00"/>
    <x v="9"/>
    <x v="1"/>
    <x v="12"/>
  </r>
  <r>
    <s v="TFE9C14"/>
    <s v="60645800106437370"/>
    <s v="22/01/2026 22:40:57"/>
    <s v="01057"/>
    <s v="LUIZ HENRIQUE SOUZA RODRIGUES"/>
    <x v="51"/>
    <s v="EQUIPAMENTOS"/>
    <s v="AMBULANCIA"/>
    <s v="OUTROS"/>
    <s v="13308211"/>
    <s v="P. BANDEIRANTES"/>
    <s v="RIO VERDE"/>
    <s v="GO"/>
    <s v="DIESEL S-10"/>
    <n v="191"/>
    <n v="4.34"/>
    <s v=" Km/L"/>
    <n v="7018"/>
    <n v="43.96"/>
    <n v="6.29"/>
    <n v="276.52999999999997"/>
    <s v="220181354"/>
    <s v="Planejamento Operaci"/>
    <s v="Planejamento Operaci"/>
    <s v="Operacional"/>
    <m/>
    <d v="2026-01-22T00:00:00"/>
    <x v="9"/>
    <x v="1"/>
    <x v="13"/>
  </r>
  <r>
    <s v="TTP5B47"/>
    <s v="60645800106472110"/>
    <s v="23/01/2026 03:46:16"/>
    <s v="01227"/>
    <s v="DAILTON FERREIRA CRUVINEL"/>
    <x v="40"/>
    <s v="Caminhonete"/>
    <s v="SAVEIRO CS RB MF"/>
    <s v="VW"/>
    <s v="75331801"/>
    <s v="DECIO CEZARINA"/>
    <s v="CEZARINA"/>
    <s v="GO"/>
    <s v="ETANOL COMUM"/>
    <n v="440"/>
    <n v="10.37"/>
    <s v=" Km/L"/>
    <n v="80299"/>
    <n v="42.41"/>
    <n v="4.8899999999999997"/>
    <n v="207.38"/>
    <s v="202601230345"/>
    <s v="EXT - KSE LOCAÇOES"/>
    <s v="Planejamento Operaci"/>
    <s v="KSE LOCAÇOES"/>
    <m/>
    <d v="2026-01-23T00:00:00"/>
    <x v="9"/>
    <x v="1"/>
    <x v="12"/>
  </r>
  <r>
    <s v="TUQ2H91"/>
    <s v="60645800106437760"/>
    <s v="23/01/2026 04:15:32"/>
    <s v="05208"/>
    <s v="CHARLES ROSA"/>
    <x v="66"/>
    <s v="Caminhonete"/>
    <s v="SAVEIRO CD RB MF"/>
    <s v="VOLKSWAGEN"/>
    <s v="46209914"/>
    <s v="DECIO RIO VERDE"/>
    <s v="RIO VERDE"/>
    <s v="GO"/>
    <s v="ETANOL COMUM"/>
    <n v="410"/>
    <n v="10.1"/>
    <s v=" Km/L"/>
    <n v="11498"/>
    <n v="40.6"/>
    <n v="4.79"/>
    <n v="194.47"/>
    <s v="202601230414"/>
    <s v="EXT - KSE LOCAÇOES"/>
    <s v="Planejamento Operaci"/>
    <s v="KSE LOCAÇOES"/>
    <m/>
    <d v="2026-01-23T00:00:00"/>
    <x v="9"/>
    <x v="1"/>
    <x v="12"/>
  </r>
  <r>
    <s v="TTV4H65"/>
    <s v="60645800106437744"/>
    <s v="23/01/2026 04:25:06"/>
    <s v="09697"/>
    <s v="HUILDSON ROSA BARBOSA"/>
    <x v="65"/>
    <s v="Caminhonete"/>
    <s v="SAVEIRO CD RB MF"/>
    <s v="VOLKSWAGEN"/>
    <s v="81889412"/>
    <s v="POSTO ZERO UM"/>
    <s v="RIO VERDE"/>
    <s v="GO"/>
    <s v="ETANOL COMUM"/>
    <n v="529"/>
    <n v="11.81"/>
    <s v=" Km/L"/>
    <n v="9394"/>
    <n v="44.79"/>
    <n v="5.09"/>
    <n v="227.98"/>
    <s v="9697"/>
    <s v="EXT - KSE LOCAÇOES"/>
    <s v="Planejamento Operaci"/>
    <s v="KSE LOCAÇOES"/>
    <m/>
    <d v="2026-01-23T00:00:00"/>
    <x v="9"/>
    <x v="1"/>
    <x v="12"/>
  </r>
  <r>
    <s v="TTT2H95"/>
    <s v="60645800106472477"/>
    <s v="23/01/2026 04:44:19"/>
    <s v="07583"/>
    <s v="DAVID BORGES DOS SANTOS"/>
    <x v="63"/>
    <s v="Caminhonete"/>
    <s v="SAVEIRO CS RB MF"/>
    <s v="VW"/>
    <s v="07674909"/>
    <s v="AUTO POSTO INDIARA"/>
    <s v="INDIARA"/>
    <s v="GO"/>
    <s v="ETANOL COMUM"/>
    <n v="379"/>
    <n v="9.01"/>
    <s v=" Km/L"/>
    <n v="68831"/>
    <n v="42.06"/>
    <n v="5.09"/>
    <n v="214.08"/>
    <s v="11372"/>
    <s v="EXT - KSE LOCAÇOES"/>
    <s v="Planejamento Operaci"/>
    <s v="KSE LOCAÇOES"/>
    <m/>
    <d v="2026-01-23T00:00:00"/>
    <x v="9"/>
    <x v="1"/>
    <x v="12"/>
  </r>
  <r>
    <s v="TFI3B19"/>
    <s v="60645800105926941"/>
    <s v="23/01/2026 06:01:59"/>
    <s v="03458"/>
    <s v="RAUL DOS SANTOS SOUSA"/>
    <x v="4"/>
    <s v="Automóvel"/>
    <s v="ARGO"/>
    <s v="FIAT"/>
    <s v="81889412"/>
    <s v="POSTO ZERO UM"/>
    <s v="RIO VERDE"/>
    <s v="GO"/>
    <s v="ETANOL COMUM"/>
    <n v="316"/>
    <n v="10.78"/>
    <s v=" Km/L"/>
    <n v="47433"/>
    <n v="29.31"/>
    <n v="5.09"/>
    <n v="149.18"/>
    <s v="2"/>
    <s v="Planejamento Operaci"/>
    <s v="Planejamento Operaci"/>
    <s v="Operacional"/>
    <m/>
    <d v="2026-01-23T00:00:00"/>
    <x v="9"/>
    <x v="1"/>
    <x v="0"/>
  </r>
  <r>
    <s v="TTY2C25"/>
    <s v="60645800106472430"/>
    <s v="23/01/2026 06:07:20"/>
    <s v="03398"/>
    <s v="JOSIMAR VENANCIO SANTOS SILVA"/>
    <x v="38"/>
    <s v="Caminhonete"/>
    <s v="SAVEIRO CS RB MF"/>
    <s v="VW"/>
    <s v="46286315"/>
    <s v="POSTO CENTRAL"/>
    <s v="BOM JESUS"/>
    <s v="GO"/>
    <s v="ETANOL COMUM"/>
    <n v="392"/>
    <n v="9.6"/>
    <s v=" Km/L"/>
    <n v="73971"/>
    <n v="40.840000000000003"/>
    <n v="4.79"/>
    <n v="195.63"/>
    <s v="1"/>
    <s v="EXT - KSE LOCAÇOES"/>
    <s v="Planejamento Operaci"/>
    <s v="KSE LOCAÇOES"/>
    <m/>
    <d v="2026-01-23T00:00:00"/>
    <x v="9"/>
    <x v="1"/>
    <x v="12"/>
  </r>
  <r>
    <s v="TUF2B45"/>
    <s v="60645800106472420"/>
    <s v="23/01/2026 06:12:16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427"/>
    <n v="10.08"/>
    <s v=" Km/L"/>
    <n v="87938"/>
    <n v="42.37"/>
    <n v="4.8899999999999997"/>
    <n v="207.19"/>
    <s v="0"/>
    <s v="EXT - KSE LOCAÇOES"/>
    <s v="Planejamento Operaci"/>
    <s v="KSE LOCAÇOES"/>
    <m/>
    <d v="2026-01-23T00:00:00"/>
    <x v="9"/>
    <x v="1"/>
    <x v="12"/>
  </r>
  <r>
    <s v="TTQ4C10"/>
    <s v="60645800106553930"/>
    <s v="23/01/2026 07:09:12"/>
    <s v="93910"/>
    <s v="DIVINO AVELINO DOS SANTOS"/>
    <x v="31"/>
    <s v="Caminhonete"/>
    <s v="Caminhonete S10"/>
    <s v="CHEVROLET"/>
    <s v="87183400"/>
    <s v="MARAJO GUAPO"/>
    <s v="GUAPO"/>
    <s v="GO"/>
    <s v="DIESEL S-10"/>
    <n v="801"/>
    <n v="12.32"/>
    <s v=" Km/L"/>
    <n v="91377"/>
    <n v="65"/>
    <n v="6.0410000000000004"/>
    <n v="392.65"/>
    <s v="0"/>
    <s v="Planejamento Operaci"/>
    <s v="Planejamento Operaci"/>
    <s v="INSPENCAO"/>
    <m/>
    <d v="2026-01-23T00:00:00"/>
    <x v="9"/>
    <x v="1"/>
    <x v="12"/>
  </r>
  <r>
    <s v="TGF2J32"/>
    <s v="60645800105143827"/>
    <s v="23/01/2026 07:12:09"/>
    <s v="29136"/>
    <s v="CLEITON INACIO DE MOURA"/>
    <x v="16"/>
    <s v="Automóvel"/>
    <s v="ARGO"/>
    <s v="FIAT"/>
    <s v="01848013"/>
    <s v="POSTO XODO"/>
    <s v="GOIANIA"/>
    <s v="GO"/>
    <s v="ETANOL COMUM"/>
    <n v="305"/>
    <n v="8.2799999999999994"/>
    <s v=" Km/L"/>
    <n v="14665"/>
    <n v="36.83"/>
    <n v="5.24"/>
    <n v="192.99"/>
    <s v="0"/>
    <s v="Planejamento Operaci"/>
    <s v="Planejamento Operaci"/>
    <s v="Operacional"/>
    <m/>
    <d v="2026-01-23T00:00:00"/>
    <x v="9"/>
    <x v="1"/>
    <x v="5"/>
  </r>
  <r>
    <s v="TFS3C72"/>
    <s v="60645800105143738"/>
    <s v="23/01/2026 07:19:47"/>
    <s v="00271"/>
    <s v="HEDER OLIVEIRA SANTANA"/>
    <x v="9"/>
    <s v="Automóvel"/>
    <s v="ARGO"/>
    <s v="FIAT"/>
    <s v="13308211"/>
    <s v="P. BANDEIRANTES"/>
    <s v="RIO VERDE"/>
    <s v="GO"/>
    <s v="ETANOL COMUM"/>
    <n v="326"/>
    <n v="7.65"/>
    <s v=" Km/L"/>
    <n v="70168"/>
    <n v="42.62"/>
    <n v="4.7910000000000004"/>
    <n v="204.19"/>
    <s v="230126137"/>
    <s v="Planejamento Operaci"/>
    <s v="Planejamento Operaci"/>
    <s v="Operacional"/>
    <m/>
    <d v="2026-01-23T00:00:00"/>
    <x v="9"/>
    <x v="1"/>
    <x v="4"/>
  </r>
  <r>
    <s v="TGC9A34"/>
    <s v="60645800106437250"/>
    <s v="23/01/2026 08:30:09"/>
    <s v="70390"/>
    <s v="CLEITON ANTONIO TAVARES HENRIQUE"/>
    <x v="48"/>
    <s v="EQUIPAMENTOS"/>
    <s v="AMBULANCIA"/>
    <s v="OUTROS"/>
    <s v="26406711"/>
    <s v="POSTO ZANDONADI"/>
    <s v="GUAPO"/>
    <s v="GO"/>
    <s v="DIESEL S-10"/>
    <n v="313"/>
    <n v="6.53"/>
    <s v=" Km/L"/>
    <n v="10541"/>
    <n v="47.91"/>
    <n v="6.1909999999999998"/>
    <n v="296.62"/>
    <s v="230130558"/>
    <s v="Planejamento Operaci"/>
    <s v="Planejamento Operaci"/>
    <s v="Operacional"/>
    <m/>
    <d v="2026-01-23T00:00:00"/>
    <x v="9"/>
    <x v="1"/>
    <x v="13"/>
  </r>
  <r>
    <s v="TFA5I89"/>
    <s v="60645800105853740"/>
    <s v="23/01/2026 08:36:50"/>
    <s v="71805"/>
    <s v="MURILO SOUZA BERNARDES"/>
    <x v="21"/>
    <s v="Automóvel"/>
    <s v="ARGO"/>
    <s v="FIAT"/>
    <s v="36603412"/>
    <s v="POSTO DO RATINHO"/>
    <s v="GOIANIA"/>
    <s v="GO"/>
    <s v="ETANOL COMUM"/>
    <n v="301"/>
    <n v="7.17"/>
    <s v=" Km/L"/>
    <n v="14758"/>
    <n v="41.98"/>
    <n v="5.27"/>
    <n v="221.22"/>
    <s v="1"/>
    <s v="Planejamento Operaci"/>
    <s v="Planejamento Operaci"/>
    <s v="Operacional"/>
    <m/>
    <d v="2026-01-23T00:00:00"/>
    <x v="9"/>
    <x v="1"/>
    <x v="2"/>
  </r>
  <r>
    <s v="TFN3B64"/>
    <s v="60645800106437477"/>
    <s v="23/01/2026 09:12:57"/>
    <s v="00650"/>
    <s v="FLAVIO GONCALVES SILVA"/>
    <x v="47"/>
    <s v="EQUIPAMENTOS"/>
    <s v="AMBULANCIA"/>
    <s v="OUTROS"/>
    <s v="46286315"/>
    <s v="POSTO CENTRAL"/>
    <s v="BOM JESUS"/>
    <s v="GO"/>
    <s v="GASOLINA COMUM"/>
    <s v="-"/>
    <s v="-"/>
    <s v=" Km/L"/>
    <s v="-"/>
    <n v="0.74"/>
    <n v="6.4589999999999996"/>
    <n v="4.78"/>
    <s v="1"/>
    <s v="Planejamento Operaci"/>
    <s v="Planejamento Operaci"/>
    <s v="Operacional"/>
    <m/>
    <d v="2026-01-23T00:00:00"/>
    <x v="9"/>
    <x v="1"/>
    <x v="13"/>
  </r>
  <r>
    <s v="TFN3B64"/>
    <s v="60645800106437477"/>
    <s v="23/01/2026 09:12:57"/>
    <s v="00650"/>
    <s v="FLAVIO GONCALVES SILVA"/>
    <x v="47"/>
    <s v="EQUIPAMENTOS"/>
    <s v="AMBULANCIA"/>
    <s v="OUTROS"/>
    <s v="46286315"/>
    <s v="POSTO CENTRAL"/>
    <s v="BOM JESUS"/>
    <s v="GO"/>
    <s v="DIESEL S-10"/>
    <n v="147"/>
    <n v="6.07"/>
    <s v=" Km/L"/>
    <n v="5073"/>
    <n v="24.2"/>
    <n v="6.2409999999999997"/>
    <n v="151.04"/>
    <s v="1"/>
    <s v="Planejamento Operaci"/>
    <s v="Planejamento Operaci"/>
    <s v="Operacional"/>
    <m/>
    <d v="2026-01-23T00:00:00"/>
    <x v="9"/>
    <x v="1"/>
    <x v="13"/>
  </r>
  <r>
    <s v="TFN0D12"/>
    <s v="60645800105143746"/>
    <s v="23/01/2026 09:24:56"/>
    <s v="00390"/>
    <s v="SILVINO JOSE DE BRITO"/>
    <x v="5"/>
    <s v="Automóvel"/>
    <s v="ARGO"/>
    <s v="FIAT"/>
    <s v="46286315"/>
    <s v="POSTO CENTRAL"/>
    <s v="BOM JESUS"/>
    <s v="GO"/>
    <s v="ETANOL COMUM"/>
    <n v="161"/>
    <n v="10.71"/>
    <s v=" Km/L"/>
    <n v="31262"/>
    <n v="15.03"/>
    <n v="4.79"/>
    <n v="72"/>
    <s v="1"/>
    <s v="Planejamento Operaci"/>
    <s v="Planejamento Operaci"/>
    <s v="Operacional"/>
    <m/>
    <d v="2026-01-23T00:00:00"/>
    <x v="9"/>
    <x v="1"/>
    <x v="3"/>
  </r>
  <r>
    <s v="TTR3A31"/>
    <s v="60645800106472404"/>
    <s v="23/01/2026 10:50:54"/>
    <s v="00386"/>
    <s v="RAFAEL SOUZA LIMA"/>
    <x v="53"/>
    <s v="Caminhonete"/>
    <s v="SAVEIRO CS RB MF"/>
    <s v="VW"/>
    <s v="46209914"/>
    <s v="DECIO RIO VERDE"/>
    <s v="RIO VERDE"/>
    <s v="GO"/>
    <s v="ETANOL COMUM"/>
    <n v="560"/>
    <n v="11.98"/>
    <s v=" Km/L"/>
    <n v="75358"/>
    <n v="46.76"/>
    <n v="4.79"/>
    <n v="223.98"/>
    <s v="202601231050"/>
    <s v="EXT - KSE LOCAÇOES"/>
    <s v="Planejamento Operaci"/>
    <s v="KSE LOCAÇOES"/>
    <m/>
    <d v="2026-01-23T00:00:00"/>
    <x v="9"/>
    <x v="1"/>
    <x v="12"/>
  </r>
  <r>
    <s v="TUG2C45"/>
    <s v="60645800106437770"/>
    <s v="23/01/2026 11:10:47"/>
    <s v="03782"/>
    <s v="ELVIS MESSIAS FERNANDES"/>
    <x v="54"/>
    <s v="Utilitário"/>
    <s v="SAVEIRO"/>
    <s v="FIAT"/>
    <s v="81889412"/>
    <s v="POSTO ZERO UM"/>
    <s v="RIO VERDE"/>
    <s v="GO"/>
    <s v="ETANOL COMUM"/>
    <n v="492"/>
    <n v="10.83"/>
    <s v=" Km/L"/>
    <n v="82750"/>
    <n v="45.45"/>
    <n v="5.09"/>
    <n v="231.34"/>
    <s v="2"/>
    <s v="EXT - KSE LOCAÇOES"/>
    <s v="Planejamento Operaci"/>
    <s v="KSE LOCAÇOES"/>
    <m/>
    <d v="2026-01-23T00:00:00"/>
    <x v="9"/>
    <x v="1"/>
    <x v="12"/>
  </r>
  <r>
    <s v="TGM2I26"/>
    <s v="60645800106437620"/>
    <s v="23/01/2026 12:29:46"/>
    <s v="59226"/>
    <s v="PASCHOAL FAVORITTO DE QUEIROZ"/>
    <x v="52"/>
    <s v="Utilitário"/>
    <s v="FIORINO"/>
    <s v="FIAT"/>
    <s v="53081700"/>
    <s v="POSTO Z   Z SANTA MA"/>
    <s v="GUAPO"/>
    <s v="GO"/>
    <s v="ETANOL COMUM"/>
    <n v="251"/>
    <n v="4.7300000000000004"/>
    <s v=" Km/L"/>
    <n v="13233"/>
    <n v="53.07"/>
    <n v="4.79"/>
    <n v="254.19"/>
    <s v="0"/>
    <s v="EXT - KSE LOCAÇOES"/>
    <s v="Planejamento Operaci"/>
    <s v="Operacional"/>
    <m/>
    <d v="2026-01-23T00:00:00"/>
    <x v="9"/>
    <x v="1"/>
    <x v="5"/>
  </r>
  <r>
    <s v="TFW2H32"/>
    <s v="60645800105143835"/>
    <s v="23/01/2026 13:05:52"/>
    <s v="99638"/>
    <s v="LAFAIETE DE SOUZA SANTOS"/>
    <x v="10"/>
    <s v="Automóvel"/>
    <s v="ARGO"/>
    <s v="FIAT"/>
    <s v="75331801"/>
    <s v="DECIO CEZARINA"/>
    <s v="CEZARINA"/>
    <s v="GO"/>
    <s v="ETANOL COMUM"/>
    <n v="339"/>
    <n v="10.08"/>
    <s v=" Km/L"/>
    <n v="53305"/>
    <n v="33.64"/>
    <n v="4.8899999999999997"/>
    <n v="164.5"/>
    <s v="202601231305"/>
    <s v="Planejamento Operaci"/>
    <s v="Planejamento Operaci"/>
    <s v="Operacional"/>
    <m/>
    <d v="2026-01-23T00:00:00"/>
    <x v="9"/>
    <x v="1"/>
    <x v="3"/>
  </r>
  <r>
    <s v="QSW6J59"/>
    <s v="60645800106460000"/>
    <s v="23/01/2026 13:15:16"/>
    <s v="02763"/>
    <s v="JENIVALDO JESUS MATOS"/>
    <x v="28"/>
    <s v="EQUIPAMENTOS"/>
    <s v="CAMINHÃO PIPA"/>
    <s v="OUTROS"/>
    <s v="69442211"/>
    <s v="POSTO SUDOESTE"/>
    <s v="GUAPO"/>
    <s v="GO"/>
    <s v="DIESEL S-10"/>
    <n v="388"/>
    <n v="3.25"/>
    <s v=" Km/L"/>
    <n v="15807"/>
    <n v="119.34"/>
    <n v="5.89"/>
    <n v="702.91"/>
    <s v="0"/>
    <s v="EXT - LUCCA JR"/>
    <s v="Planejamento Operaci"/>
    <s v="LUCCA JR"/>
    <m/>
    <d v="2026-01-23T00:00:00"/>
    <x v="9"/>
    <x v="1"/>
    <x v="11"/>
  </r>
  <r>
    <s v="TBE3B78"/>
    <m/>
    <s v="23/01/2026 13:16:20"/>
    <m/>
    <m/>
    <x v="20"/>
    <m/>
    <m/>
    <m/>
    <m/>
    <s v="REDE MARAJO RIO VERD"/>
    <m/>
    <m/>
    <s v="ARLA-32"/>
    <n v="0"/>
    <n v="0"/>
    <s v=" Km/L"/>
    <n v="0"/>
    <n v="10.69"/>
    <m/>
    <n v="42.69"/>
    <m/>
    <m/>
    <m/>
    <m/>
    <m/>
    <d v="2026-01-23T00:00:00"/>
    <x v="9"/>
    <x v="1"/>
    <x v="7"/>
  </r>
  <r>
    <s v="TGK2G46"/>
    <s v="60645800105179571"/>
    <s v="23/01/2026 13:40:25"/>
    <s v="92635"/>
    <s v="ADENILDO BARBOSA DUTRA"/>
    <x v="59"/>
    <s v="Utilitário"/>
    <s v="FIORINO"/>
    <s v="FIAT"/>
    <s v="07674909"/>
    <s v="AUTO POSTO INDIARA"/>
    <s v="INDIARA"/>
    <s v="GO"/>
    <s v="ETANOL COMUM"/>
    <n v="-20"/>
    <n v="-0.51"/>
    <s v=" Km/L"/>
    <n v="2419"/>
    <n v="38.880000000000003"/>
    <n v="4.8899999999999997"/>
    <n v="190.12"/>
    <s v="11396"/>
    <s v="Planejamento Operaci"/>
    <s v="Planejamento Operaci"/>
    <s v="Operacional"/>
    <m/>
    <d v="2026-01-23T00:00:00"/>
    <x v="9"/>
    <x v="1"/>
    <x v="5"/>
  </r>
  <r>
    <s v="TTP5B47"/>
    <s v="60645800106472110"/>
    <s v="23/01/2026 14:07:13"/>
    <s v="00149"/>
    <s v="MANOELITO METROVICH LIMA"/>
    <x v="40"/>
    <s v="Caminhonete"/>
    <s v="SAVEIRO CS RB MF"/>
    <s v="VW"/>
    <s v="07674909"/>
    <s v="AUTO POSTO INDIARA"/>
    <s v="INDIARA"/>
    <s v="GO"/>
    <s v="ETANOL COMUM"/>
    <n v="405"/>
    <n v="8.6300000000000008"/>
    <s v=" Km/L"/>
    <n v="80704"/>
    <n v="46.92"/>
    <n v="4.8899999999999997"/>
    <n v="229.44"/>
    <s v="11397"/>
    <s v="EXT - KSE LOCAÇOES"/>
    <s v="Planejamento Operaci"/>
    <s v="KSE LOCAÇOES"/>
    <m/>
    <d v="2026-01-23T00:00:00"/>
    <x v="9"/>
    <x v="1"/>
    <x v="12"/>
  </r>
  <r>
    <s v="TTT2H95"/>
    <s v="60645800106472477"/>
    <s v="23/01/2026 14:54:21"/>
    <s v="52982"/>
    <s v="ROBERTO ANTONIO DE MELO"/>
    <x v="63"/>
    <s v="Caminhonete"/>
    <s v="SAVEIRO CS RB MF"/>
    <s v="VW"/>
    <s v="41826312"/>
    <s v="AUTO POSTO JACARE"/>
    <s v="ACREUNA"/>
    <s v="GO"/>
    <s v="ETANOL COMUM"/>
    <n v="399"/>
    <n v="9.75"/>
    <s v=" Km/L"/>
    <n v="69230"/>
    <n v="40.909999999999997"/>
    <n v="4.8600000000000003"/>
    <n v="198.83"/>
    <s v="230153594"/>
    <s v="EXT - KSE LOCAÇOES"/>
    <s v="Planejamento Operaci"/>
    <s v="KSE LOCAÇOES"/>
    <m/>
    <d v="2026-01-23T00:00:00"/>
    <x v="9"/>
    <x v="1"/>
    <x v="12"/>
  </r>
  <r>
    <s v="TUK2D26"/>
    <s v="60645800106553790"/>
    <s v="23/01/2026 15:04:39"/>
    <s v="32871"/>
    <s v="JOSE RICARDO SOUZA SILVA"/>
    <x v="42"/>
    <s v="Caminhonete"/>
    <s v="Caminhonete S10"/>
    <s v="CHEVROLET"/>
    <s v="75331003"/>
    <s v="SUPERVIA LAGOA"/>
    <s v="RIO VERDE"/>
    <s v="GO"/>
    <s v="DIESEL S-10"/>
    <n v="880"/>
    <n v="14.43"/>
    <s v=" Km/L"/>
    <n v="81557"/>
    <n v="61"/>
    <n v="5.94"/>
    <n v="362.34"/>
    <s v="0"/>
    <s v="Planejamento Operaci"/>
    <s v="Planejamento Operaci"/>
    <s v="INSPENCAO"/>
    <m/>
    <d v="2026-01-23T00:00:00"/>
    <x v="9"/>
    <x v="1"/>
    <x v="12"/>
  </r>
  <r>
    <s v="TUQ2H91"/>
    <s v="60645800106437760"/>
    <s v="23/01/2026 16:27:39"/>
    <s v="88512"/>
    <s v="JUAREZ NEVES"/>
    <x v="66"/>
    <s v="Caminhonete"/>
    <s v="SAVEIRO CD RB MF"/>
    <s v="VOLKSWAGEN"/>
    <s v="41826312"/>
    <s v="AUTO POSTO JACARE"/>
    <s v="ACREUNA"/>
    <s v="GO"/>
    <s v="ETANOL COMUM"/>
    <n v="375"/>
    <n v="8.0500000000000007"/>
    <s v=" Km/L"/>
    <n v="11873"/>
    <n v="46.61"/>
    <n v="4.8600000000000003"/>
    <n v="226.53"/>
    <s v="230159206"/>
    <s v="EXT - KSE LOCAÇOES"/>
    <s v="Planejamento Operaci"/>
    <s v="KSE LOCAÇOES"/>
    <m/>
    <d v="2026-01-23T00:00:00"/>
    <x v="9"/>
    <x v="1"/>
    <x v="12"/>
  </r>
  <r>
    <s v="TFX7J72"/>
    <s v="60645800105836505"/>
    <s v="23/01/2026 16:40:55"/>
    <s v="02769"/>
    <s v="ANDRE LUIS PAULINO"/>
    <x v="11"/>
    <s v="Automóvel"/>
    <s v="ARGO"/>
    <s v="FIAT"/>
    <s v="13335016"/>
    <s v="POSTO TREVO"/>
    <s v="RIO VERDE"/>
    <s v="GO"/>
    <s v="ETANOL COMUM"/>
    <n v="267"/>
    <n v="8.81"/>
    <s v=" Km/L"/>
    <n v="55477"/>
    <n v="30.32"/>
    <n v="4.99"/>
    <n v="151.31"/>
    <s v="230160008"/>
    <s v="Planejamento Operaci"/>
    <s v="Planejamento Operaci"/>
    <s v="Operacional"/>
    <m/>
    <d v="2026-01-23T00:00:00"/>
    <x v="9"/>
    <x v="1"/>
    <x v="4"/>
  </r>
  <r>
    <s v="TUF2B45"/>
    <s v="60645800106472420"/>
    <s v="23/01/2026 17:01:26"/>
    <s v="00047"/>
    <s v="KARLA THAISE SILVA CARVALHO"/>
    <x v="37"/>
    <s v="Caminhonete"/>
    <s v="SAVEIRO CS RB MF"/>
    <s v="VW"/>
    <s v="46286315"/>
    <s v="POSTO CENTRAL"/>
    <s v="BOM JESUS"/>
    <s v="GO"/>
    <s v="ETANOL COMUM"/>
    <n v="359"/>
    <n v="8.43"/>
    <s v=" Km/L"/>
    <n v="88297"/>
    <n v="42.59"/>
    <n v="4.7910000000000004"/>
    <n v="204.03"/>
    <s v="1"/>
    <s v="EXT - KSE LOCAÇOES"/>
    <s v="Planejamento Operaci"/>
    <s v="KSE LOCAÇOES"/>
    <m/>
    <d v="2026-01-23T00:00:00"/>
    <x v="9"/>
    <x v="1"/>
    <x v="12"/>
  </r>
  <r>
    <s v="TFF5D72"/>
    <s v="60645800105143780"/>
    <s v="23/01/2026 17:49:21"/>
    <s v="87954"/>
    <s v="DANIEL GONÇALVES"/>
    <x v="2"/>
    <s v="Automóvel"/>
    <s v="ARGO"/>
    <s v="FIAT"/>
    <s v="46209914"/>
    <s v="DECIO RIO VERDE"/>
    <s v="RIO VERDE"/>
    <s v="GO"/>
    <s v="ETANOL COMUM"/>
    <n v="329"/>
    <n v="10.49"/>
    <s v=" Km/L"/>
    <n v="36364"/>
    <n v="31.36"/>
    <n v="4.79"/>
    <n v="150.21"/>
    <s v="202601231748"/>
    <s v="Planejamento Operaci"/>
    <s v="Planejamento Operaci"/>
    <s v="Operacional"/>
    <m/>
    <d v="2026-01-23T00:00:00"/>
    <x v="9"/>
    <x v="1"/>
    <x v="0"/>
  </r>
  <r>
    <s v="TLR1J91"/>
    <s v="60645800106043065"/>
    <s v="23/01/2026 17:55:25"/>
    <s v="02910"/>
    <s v="EMERSON CRISTIANO DA SILVEIRA"/>
    <x v="23"/>
    <s v="Caminhonete"/>
    <s v="SAVEIRO"/>
    <s v="VOLKSWAGEN"/>
    <s v="46209914"/>
    <s v="DECIO RIO VERDE"/>
    <s v="RIO VERDE"/>
    <s v="GO"/>
    <s v="ETANOL COMUM"/>
    <n v="0"/>
    <n v="0"/>
    <s v=" Km/L"/>
    <s v="-"/>
    <n v="49.04"/>
    <n v="4.79"/>
    <n v="234.9"/>
    <s v="202601231755"/>
    <s v="Planejamento Operaci"/>
    <s v="Planejamento Operaci"/>
    <s v="Operacional"/>
    <m/>
    <d v="2026-01-23T00:00:00"/>
    <x v="9"/>
    <x v="1"/>
    <x v="9"/>
  </r>
  <r>
    <s v="TLO0E87"/>
    <s v="60645800106184255"/>
    <s v="23/01/2026 18:08:47"/>
    <s v="01258"/>
    <s v="PEDRO HENRIQUE RODRIGUES VIDAL"/>
    <x v="43"/>
    <s v="EQUIPAMENTOS"/>
    <s v="GUINCHO LEVE"/>
    <s v="EQUIPAMENTO"/>
    <s v="87183400"/>
    <s v="MARAJO GUAPO"/>
    <s v="GUAPO"/>
    <s v="GO"/>
    <s v="DIESEL S-10"/>
    <n v="301"/>
    <n v="5.31"/>
    <s v=" Km/L"/>
    <n v="22787"/>
    <n v="56.68"/>
    <n v="6.093"/>
    <n v="345.35"/>
    <s v="0"/>
    <s v="EXT - LUCCA JR"/>
    <s v="Planejamento Operaci"/>
    <s v="LUCCA JR"/>
    <m/>
    <d v="2026-01-23T00:00:00"/>
    <x v="9"/>
    <x v="1"/>
    <x v="11"/>
  </r>
  <r>
    <s v="TTY2C25"/>
    <s v="60645800106472430"/>
    <s v="23/01/2026 18:32:18"/>
    <s v="07015"/>
    <s v="EDILEIA DE SOUSA ANTUNES"/>
    <x v="38"/>
    <s v="Caminhonete"/>
    <s v="SAVEIRO CS RB MF"/>
    <s v="VW"/>
    <s v="46286315"/>
    <s v="POSTO CENTRAL"/>
    <s v="BOM JESUS"/>
    <s v="GO"/>
    <s v="ETANOL COMUM"/>
    <n v="373"/>
    <n v="8.4700000000000006"/>
    <s v=" Km/L"/>
    <n v="74344"/>
    <n v="44.05"/>
    <n v="4.79"/>
    <n v="211"/>
    <s v="1"/>
    <s v="EXT - KSE LOCAÇOES"/>
    <s v="Planejamento Operaci"/>
    <s v="KSE LOCAÇOES"/>
    <m/>
    <d v="2026-01-23T00:00:00"/>
    <x v="9"/>
    <x v="1"/>
    <x v="12"/>
  </r>
  <r>
    <s v="TUW2D74"/>
    <s v="60645800105124310"/>
    <s v="23/01/2026 18:36:38"/>
    <s v="03339"/>
    <s v="MAYARA MARTINS DA SILVA SOUZA"/>
    <x v="35"/>
    <s v="Automóvel"/>
    <s v="CHEVROLET/S10 LS DD4"/>
    <s v="CHEVROLET"/>
    <s v="45307105"/>
    <s v="POSTO GIRASSOL"/>
    <s v="ITUMBIARA"/>
    <s v="GO"/>
    <s v="DIESEL S-10"/>
    <n v="711"/>
    <n v="14.85"/>
    <s v=" Km/L"/>
    <n v="72435"/>
    <n v="47.88"/>
    <n v="6.09"/>
    <n v="291.58999999999997"/>
    <s v="230166"/>
    <s v="Planejamento Operaci"/>
    <s v="Planejamento Operaci"/>
    <s v="Operacional"/>
    <m/>
    <d v="2026-01-23T00:00:00"/>
    <x v="9"/>
    <x v="1"/>
    <x v="12"/>
  </r>
  <r>
    <s v="TGL2B04"/>
    <s v="60645800106437315"/>
    <s v="23/01/2026 18:50:28"/>
    <s v="00951"/>
    <s v="HUGO HENRIQUE OLIVEIRA ROSA"/>
    <x v="45"/>
    <s v="EQUIPAMENTOS"/>
    <s v="AMBULANCIA"/>
    <s v="OUTROS"/>
    <s v="36645906"/>
    <s v="AUTO POSTO ESTRELA DO SUL III"/>
    <s v="ACREUNA"/>
    <s v="GO"/>
    <s v="DIESEL S-10"/>
    <n v="86"/>
    <n v="3.17"/>
    <s v=" Km/L"/>
    <n v="6300"/>
    <n v="27.12"/>
    <n v="6.29"/>
    <n v="170.58"/>
    <s v="0"/>
    <s v="Planejamento Operaci"/>
    <s v="Planejamento Operaci"/>
    <s v="Operacional"/>
    <m/>
    <d v="2026-01-23T00:00:00"/>
    <x v="9"/>
    <x v="1"/>
    <x v="13"/>
  </r>
  <r>
    <s v="TIV6G27"/>
    <s v="60645800106184069"/>
    <s v="23/01/2026 19:46:24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380"/>
    <n v="5.49"/>
    <s v=" Km/L"/>
    <n v="23629"/>
    <n v="69.2"/>
    <n v="5.99"/>
    <n v="414.51"/>
    <s v="230171132"/>
    <s v="EXT - LUCCA JR"/>
    <s v="Planejamento Operaci"/>
    <s v="LUCCA JR"/>
    <m/>
    <d v="2026-01-23T00:00:00"/>
    <x v="9"/>
    <x v="1"/>
    <x v="11"/>
  </r>
  <r>
    <s v="TGL4J09"/>
    <s v="60645800105143360"/>
    <s v="23/01/2026 19:53:39"/>
    <s v="40379"/>
    <s v="JESTER LUCAS GOUVEIA SANTOS"/>
    <x v="17"/>
    <s v="Automóvel"/>
    <s v="ARGO"/>
    <s v="FIAT"/>
    <s v="26466212"/>
    <s v="AUTO POSTO GLOBAL AR"/>
    <s v="GOIANIA"/>
    <s v="GO"/>
    <s v="ETANOL COMUM"/>
    <n v="371"/>
    <n v="9.2799999999999994"/>
    <s v=" Km/L"/>
    <n v="21377"/>
    <n v="39.979999999999997"/>
    <n v="5.24"/>
    <n v="209.5"/>
    <s v="230171566"/>
    <s v="Planejamento Operaci"/>
    <s v="Planejamento Operaci"/>
    <s v="Operacional"/>
    <m/>
    <d v="2026-01-23T00:00:00"/>
    <x v="9"/>
    <x v="1"/>
    <x v="1"/>
  </r>
  <r>
    <s v="TTV4H65"/>
    <s v="60645800106437744"/>
    <s v="23/01/2026 21:00:05"/>
    <s v="09697"/>
    <s v="HUILDSON ROSA BARBOSA"/>
    <x v="65"/>
    <s v="Caminhonete"/>
    <s v="SAVEIRO CD RB MF"/>
    <s v="VOLKSWAGEN"/>
    <s v="81889412"/>
    <s v="POSTO ZERO UM"/>
    <s v="RIO VERDE"/>
    <s v="GO"/>
    <s v="ETANOL COMUM"/>
    <n v="282"/>
    <n v="8.86"/>
    <s v=" Km/L"/>
    <n v="9676"/>
    <n v="31.82"/>
    <n v="5.09"/>
    <n v="161.96"/>
    <s v="2"/>
    <s v="EXT - KSE LOCAÇOES"/>
    <s v="Planejamento Operaci"/>
    <s v="KSE LOCAÇOES"/>
    <m/>
    <d v="2026-01-23T00:00:00"/>
    <x v="9"/>
    <x v="1"/>
    <x v="12"/>
  </r>
  <r>
    <s v="TFI3B19"/>
    <s v="60645800105926941"/>
    <s v="23/01/2026 21:47:01"/>
    <s v="03102"/>
    <s v="EDES GONÇALVES DA SILVA"/>
    <x v="4"/>
    <s v="Automóvel"/>
    <s v="ARGO"/>
    <s v="FIAT"/>
    <s v="13335016"/>
    <s v="POSTO TREVO"/>
    <s v="RIO VERDE"/>
    <s v="GO"/>
    <s v="ETANOL COMUM"/>
    <n v="322"/>
    <n v="8.86"/>
    <s v=" Km/L"/>
    <n v="47755"/>
    <n v="36.35"/>
    <n v="4.99"/>
    <n v="181.4"/>
    <s v="230178375"/>
    <s v="Planejamento Operaci"/>
    <s v="Planejamento Operaci"/>
    <s v="Operacional"/>
    <m/>
    <d v="2026-01-23T00:00:00"/>
    <x v="9"/>
    <x v="1"/>
    <x v="0"/>
  </r>
  <r>
    <s v="TTT2H95"/>
    <s v="60645800106472477"/>
    <s v="23/01/2026 22:02:22"/>
    <s v="05806"/>
    <s v="JOSE EMERSON LEITE DOS SANTOS"/>
    <x v="63"/>
    <s v="Caminhonete"/>
    <s v="SAVEIRO CS RB MF"/>
    <s v="VW"/>
    <s v="07674909"/>
    <s v="AUTO POSTO INDIARA"/>
    <s v="INDIARA"/>
    <s v="GO"/>
    <s v="ETANOL COMUM"/>
    <n v="433"/>
    <n v="10.56"/>
    <s v=" Km/L"/>
    <n v="69663"/>
    <n v="41.02"/>
    <n v="5.09"/>
    <n v="208.79"/>
    <s v="11408"/>
    <s v="EXT - KSE LOCAÇOES"/>
    <s v="Planejamento Operaci"/>
    <s v="KSE LOCAÇOES"/>
    <m/>
    <d v="2026-01-23T00:00:00"/>
    <x v="9"/>
    <x v="1"/>
    <x v="12"/>
  </r>
  <r>
    <s v="TUG2C45"/>
    <s v="60645800106437770"/>
    <s v="23/01/2026 22:25:16"/>
    <s v="02025"/>
    <s v="TIAGO PEREIRA SANTOS"/>
    <x v="54"/>
    <s v="Utilitário"/>
    <s v="SAVEIRO"/>
    <s v="FIAT"/>
    <s v="69494411"/>
    <s v="REDE MARAJO RIO VERD"/>
    <s v="RIO VERDE"/>
    <s v="GO"/>
    <s v="ETANOL COMUM"/>
    <n v="444"/>
    <n v="10.79"/>
    <s v=" Km/L"/>
    <n v="83194"/>
    <n v="41.16"/>
    <n v="4.59"/>
    <n v="188.92"/>
    <s v="2025554109"/>
    <s v="EXT - KSE LOCAÇOES"/>
    <s v="Planejamento Operaci"/>
    <s v="KSE LOCAÇOES"/>
    <m/>
    <d v="2026-01-23T00:00:00"/>
    <x v="9"/>
    <x v="1"/>
    <x v="12"/>
  </r>
  <r>
    <s v="TUF2B45"/>
    <s v="60645800106472420"/>
    <s v="23/01/2026 22:56:12"/>
    <s v="03398"/>
    <s v="JOSIMAR VENANCIO SANTOS SILVA"/>
    <x v="37"/>
    <s v="Caminhonete"/>
    <s v="SAVEIRO CS RB MF"/>
    <s v="VW"/>
    <s v="75331003"/>
    <s v="SUPERVIA LAGOA"/>
    <s v="RIO VERDE"/>
    <s v="GO"/>
    <s v="ETANOL COMUM"/>
    <n v="271"/>
    <n v="9.51"/>
    <s v=" Km/L"/>
    <n v="88568"/>
    <n v="28.49"/>
    <n v="4.8899999999999997"/>
    <n v="139.32"/>
    <s v="0"/>
    <s v="EXT - KSE LOCAÇOES"/>
    <s v="Planejamento Operaci"/>
    <s v="KSE LOCAÇOES"/>
    <m/>
    <d v="2026-01-23T00:00:00"/>
    <x v="9"/>
    <x v="1"/>
    <x v="12"/>
  </r>
  <r>
    <s v="TTP5B47"/>
    <s v="60645800106472110"/>
    <s v="23/01/2026 23:22:16"/>
    <s v="99531"/>
    <s v="RODRIGO RODRIGUES BARROS"/>
    <x v="40"/>
    <s v="Caminhonete"/>
    <s v="SAVEIRO CS RB MF"/>
    <s v="VW"/>
    <s v="75331801"/>
    <s v="DECIO CEZARINA"/>
    <s v="CEZARINA"/>
    <s v="GO"/>
    <s v="ETANOL COMUM"/>
    <n v="342"/>
    <n v="8.35"/>
    <s v=" Km/L"/>
    <n v="81046"/>
    <n v="40.98"/>
    <n v="4.8899999999999997"/>
    <n v="200.39"/>
    <s v="202601232321"/>
    <s v="EXT - KSE LOCAÇOES"/>
    <s v="Planejamento Operaci"/>
    <s v="KSE LOCAÇOES"/>
    <m/>
    <d v="2026-01-23T00:00:00"/>
    <x v="9"/>
    <x v="1"/>
    <x v="12"/>
  </r>
  <r>
    <s v="TTR3A31"/>
    <s v="60645800106472404"/>
    <s v="24/01/2026 00:40:23"/>
    <s v="01836"/>
    <s v="DANILLO ROSA CARDOSO"/>
    <x v="53"/>
    <s v="Caminhonete"/>
    <s v="SAVEIRO CS RB MF"/>
    <s v="VW"/>
    <s v="46209914"/>
    <s v="DECIO RIO VERDE"/>
    <s v="RIO VERDE"/>
    <s v="GO"/>
    <s v="ETANOL COMUM"/>
    <n v="431"/>
    <n v="9.74"/>
    <s v=" Km/L"/>
    <n v="75789"/>
    <n v="44.26"/>
    <n v="4.79"/>
    <n v="212.01"/>
    <s v="202601240038"/>
    <s v="EXT - KSE LOCAÇOES"/>
    <s v="Planejamento Operaci"/>
    <s v="KSE LOCAÇOES"/>
    <m/>
    <d v="2026-01-24T00:00:00"/>
    <x v="9"/>
    <x v="1"/>
    <x v="12"/>
  </r>
  <r>
    <s v="TTQ4C10"/>
    <s v="60645800106553930"/>
    <s v="24/01/2026 02:09:13"/>
    <s v="03095"/>
    <s v="MICHELL ALMEIDA SANTANA"/>
    <x v="31"/>
    <s v="Caminhonete"/>
    <s v="Caminhonete S10"/>
    <s v="CHEVROLET"/>
    <s v="53081700"/>
    <s v="POSTO Z   Z SANTA MA"/>
    <s v="GUAPO"/>
    <s v="GO"/>
    <s v="DIESEL S-10"/>
    <n v="932"/>
    <n v="15.07"/>
    <s v=" Km/L"/>
    <n v="92309"/>
    <n v="61.86"/>
    <n v="5.89"/>
    <n v="364.37"/>
    <s v="0"/>
    <s v="Planejamento Operaci"/>
    <s v="Planejamento Operaci"/>
    <s v="INSPENCAO"/>
    <m/>
    <d v="2026-01-24T00:00:00"/>
    <x v="9"/>
    <x v="1"/>
    <x v="12"/>
  </r>
  <r>
    <s v="TUQ2H91"/>
    <s v="60645800106437760"/>
    <s v="24/01/2026 03:55:26"/>
    <s v="75150"/>
    <s v="PETTERSON PERIS BENJAMIN"/>
    <x v="66"/>
    <s v="Caminhonete"/>
    <s v="SAVEIRO CD RB MF"/>
    <s v="VOLKSWAGEN"/>
    <s v="46209914"/>
    <s v="DECIO RIO VERDE"/>
    <s v="RIO VERDE"/>
    <s v="GO"/>
    <s v="ETANOL COMUM"/>
    <n v="483"/>
    <n v="10.42"/>
    <s v=" Km/L"/>
    <n v="12356"/>
    <n v="46.35"/>
    <n v="4.79"/>
    <n v="222.02"/>
    <s v="202601240354"/>
    <s v="EXT - KSE LOCAÇOES"/>
    <s v="Planejamento Operaci"/>
    <s v="KSE LOCAÇOES"/>
    <m/>
    <d v="2026-01-24T00:00:00"/>
    <x v="9"/>
    <x v="1"/>
    <x v="12"/>
  </r>
  <r>
    <s v="TTY2C25"/>
    <s v="60645800106472430"/>
    <s v="24/01/2026 06:01:48"/>
    <s v="01318"/>
    <s v="JOAO BATISTA REIS"/>
    <x v="38"/>
    <s v="Caminhonete"/>
    <s v="SAVEIRO CS RB MF"/>
    <s v="VW"/>
    <s v="46286315"/>
    <s v="POSTO CENTRAL"/>
    <s v="BOM JESUS"/>
    <s v="GO"/>
    <s v="ETANOL COMUM"/>
    <n v="387"/>
    <n v="9.4600000000000009"/>
    <s v=" Km/L"/>
    <n v="74731"/>
    <n v="40.93"/>
    <n v="4.7910000000000004"/>
    <n v="196.08"/>
    <s v="1"/>
    <s v="EXT - KSE LOCAÇOES"/>
    <s v="Planejamento Operaci"/>
    <s v="KSE LOCAÇOES"/>
    <m/>
    <d v="2026-01-24T00:00:00"/>
    <x v="9"/>
    <x v="1"/>
    <x v="12"/>
  </r>
  <r>
    <s v="TFE6B22"/>
    <s v="60645800105143762"/>
    <s v="24/01/2026 06:20:07"/>
    <s v="03608"/>
    <s v="WEIDER DA SILVA RODRIGUES"/>
    <x v="1"/>
    <s v="Automóvel"/>
    <s v="ARGO"/>
    <s v="FIAT"/>
    <s v="63532207"/>
    <s v="AUTO POSTO SANTA RIT"/>
    <s v="ACREUNA"/>
    <s v="GO"/>
    <s v="ETANOL COMUM"/>
    <n v="338"/>
    <n v="9.3699999999999992"/>
    <s v=" Km/L"/>
    <n v="43394"/>
    <n v="36.08"/>
    <n v="4.88"/>
    <n v="176.08"/>
    <s v="240122754"/>
    <s v="Planejamento Operaci"/>
    <s v="Planejamento Operaci"/>
    <s v="Operacional"/>
    <m/>
    <d v="2026-01-24T00:00:00"/>
    <x v="9"/>
    <x v="1"/>
    <x v="1"/>
  </r>
  <r>
    <s v="TUG2C45"/>
    <s v="60645800106437770"/>
    <s v="24/01/2026 06:46:07"/>
    <s v="02025"/>
    <s v="TIAGO PEREIRA SANTOS"/>
    <x v="54"/>
    <s v="Utilitário"/>
    <s v="SAVEIRO"/>
    <s v="FIAT"/>
    <s v="81889412"/>
    <s v="POSTO ZERO UM"/>
    <s v="RIO VERDE"/>
    <s v="GO"/>
    <s v="ETANOL COMUM"/>
    <n v="378"/>
    <n v="12.09"/>
    <s v=" Km/L"/>
    <n v="83572"/>
    <n v="31.27"/>
    <n v="5.09"/>
    <n v="159.16"/>
    <s v="1"/>
    <s v="EXT - KSE LOCAÇOES"/>
    <s v="Planejamento Operaci"/>
    <s v="KSE LOCAÇOES"/>
    <m/>
    <d v="2026-01-24T00:00:00"/>
    <x v="9"/>
    <x v="1"/>
    <x v="12"/>
  </r>
  <r>
    <s v="TFF6I82"/>
    <s v="60645800105143800"/>
    <s v="24/01/2026 06:48:01"/>
    <s v="11093"/>
    <s v="MARCELO PAIXÃO FILHO"/>
    <x v="62"/>
    <s v="Automóvel"/>
    <s v="ARGO"/>
    <s v="FIAT"/>
    <s v="12667600"/>
    <s v="Z Z SAO JOSE"/>
    <s v="GOIANIA"/>
    <s v="GO"/>
    <s v="ETANOL COMUM"/>
    <n v="235"/>
    <n v="6.16"/>
    <s v=" Km/L"/>
    <n v="27900"/>
    <n v="38.130000000000003"/>
    <n v="5.7389999999999999"/>
    <n v="218.84"/>
    <s v="0"/>
    <s v="Planejamento Operaci"/>
    <s v="Planejamento Operaci"/>
    <s v="Operacional"/>
    <m/>
    <d v="2026-01-24T00:00:00"/>
    <x v="9"/>
    <x v="1"/>
    <x v="2"/>
  </r>
  <r>
    <s v="TUK2D26"/>
    <s v="60645800106553790"/>
    <s v="24/01/2026 07:37:39"/>
    <s v="32871"/>
    <s v="JOSE RICARDO SOUZA SILVA"/>
    <x v="42"/>
    <s v="Caminhonete"/>
    <s v="Caminhonete S10"/>
    <s v="CHEVROLET"/>
    <s v="53030006"/>
    <s v="KR TREVO"/>
    <s v="SANTA HELENA DE GOIAS"/>
    <s v="GO"/>
    <s v="DIESEL S-10"/>
    <n v="679"/>
    <n v="13.54"/>
    <s v=" Km/L"/>
    <n v="82236"/>
    <n v="50.15"/>
    <n v="6.19"/>
    <n v="310.43"/>
    <s v="240127315"/>
    <s v="Planejamento Operaci"/>
    <s v="Planejamento Operaci"/>
    <s v="INSPENCAO"/>
    <m/>
    <d v="2026-01-24T00:00:00"/>
    <x v="9"/>
    <x v="1"/>
    <x v="12"/>
  </r>
  <r>
    <s v="TGE1F64"/>
    <s v="60645800106437404"/>
    <s v="24/01/2026 08:34:39"/>
    <s v="75032"/>
    <s v="JONATAN DE SOUSA CORCINO"/>
    <x v="33"/>
    <s v="Caminhonete"/>
    <s v="AMBULANCIA DUCATO"/>
    <s v="FIAT"/>
    <s v="13342911"/>
    <s v="SANTA HELENA DE GOIAS"/>
    <s v="SANTA HELENA DE GOIAS"/>
    <s v="GO"/>
    <s v="DIESEL S-10"/>
    <n v="278"/>
    <n v="4.87"/>
    <s v=" Km/L"/>
    <n v="10921"/>
    <n v="57.06"/>
    <n v="6.1909999999999998"/>
    <n v="353.23"/>
    <s v="1769254403"/>
    <s v="Planejamento Operaci"/>
    <s v="Planejamento Operaci"/>
    <s v="Operacional"/>
    <m/>
    <d v="2026-01-24T00:00:00"/>
    <x v="9"/>
    <x v="1"/>
    <x v="13"/>
  </r>
  <r>
    <s v="TTP5B47"/>
    <s v="60645800106472110"/>
    <s v="24/01/2026 08:59:30"/>
    <s v="00149"/>
    <s v="MANOELITO METROVICH LIMA"/>
    <x v="40"/>
    <s v="Caminhonete"/>
    <s v="SAVEIRO CS RB MF"/>
    <s v="VW"/>
    <s v="75331801"/>
    <s v="DECIO CEZARINA"/>
    <s v="CEZARINA"/>
    <s v="GO"/>
    <s v="ETANOL COMUM"/>
    <n v="291"/>
    <n v="8.3000000000000007"/>
    <s v=" Km/L"/>
    <n v="81337"/>
    <n v="35.06"/>
    <n v="4.8899999999999997"/>
    <n v="171.44"/>
    <s v="202601240858"/>
    <s v="EXT - KSE LOCAÇOES"/>
    <s v="Planejamento Operaci"/>
    <s v="KSE LOCAÇOES"/>
    <m/>
    <d v="2026-01-24T00:00:00"/>
    <x v="9"/>
    <x v="1"/>
    <x v="12"/>
  </r>
  <r>
    <s v="TTT2H95"/>
    <s v="60645800106472477"/>
    <s v="24/01/2026 10:15:49"/>
    <s v="52982"/>
    <s v="ROBERTO ANTONIO DE MELO"/>
    <x v="63"/>
    <s v="Caminhonete"/>
    <s v="SAVEIRO CS RB MF"/>
    <s v="VW"/>
    <s v="41826312"/>
    <s v="AUTO POSTO JACARE"/>
    <s v="ACREUNA"/>
    <s v="GO"/>
    <s v="ETANOL COMUM"/>
    <n v="540"/>
    <n v="10.62"/>
    <s v=" Km/L"/>
    <n v="70203"/>
    <n v="50.85"/>
    <n v="4.8600000000000003"/>
    <n v="247.14"/>
    <s v="240136906"/>
    <s v="EXT - KSE LOCAÇOES"/>
    <s v="Planejamento Operaci"/>
    <s v="KSE LOCAÇOES"/>
    <m/>
    <d v="2026-01-24T00:00:00"/>
    <x v="9"/>
    <x v="1"/>
    <x v="12"/>
  </r>
  <r>
    <s v="TFI3B19"/>
    <s v="60645800105926941"/>
    <s v="24/01/2026 10:51:24"/>
    <s v="70214"/>
    <s v="IGOR LEMES FERNANDES"/>
    <x v="4"/>
    <s v="Automóvel"/>
    <s v="ARGO"/>
    <s v="FIAT"/>
    <s v="81889412"/>
    <s v="POSTO ZERO UM"/>
    <s v="RIO VERDE"/>
    <s v="GO"/>
    <s v="ETANOL COMUM"/>
    <n v="358"/>
    <n v="11.93"/>
    <s v=" Km/L"/>
    <n v="48113"/>
    <n v="30"/>
    <n v="5.09"/>
    <n v="152.69999999999999"/>
    <s v="1"/>
    <s v="Planejamento Operaci"/>
    <s v="Planejamento Operaci"/>
    <s v="Operacional"/>
    <m/>
    <d v="2026-01-24T00:00:00"/>
    <x v="9"/>
    <x v="1"/>
    <x v="0"/>
  </r>
  <r>
    <s v="TUF2B45"/>
    <s v="60645800106472420"/>
    <s v="24/01/2026 11:07:41"/>
    <s v="00047"/>
    <s v="KARLA THAISE SILVA CARVALHO"/>
    <x v="37"/>
    <s v="Caminhonete"/>
    <s v="SAVEIRO CS RB MF"/>
    <s v="VW"/>
    <s v="46286315"/>
    <s v="POSTO CENTRAL"/>
    <s v="BOM JESUS"/>
    <s v="GO"/>
    <s v="ETANOL COMUM"/>
    <n v="442"/>
    <n v="9.17"/>
    <s v=" Km/L"/>
    <n v="89010"/>
    <n v="48.22"/>
    <n v="4.7910000000000004"/>
    <n v="231.01"/>
    <s v="1"/>
    <s v="EXT - KSE LOCAÇOES"/>
    <s v="Planejamento Operaci"/>
    <s v="KSE LOCAÇOES"/>
    <m/>
    <d v="2026-01-24T00:00:00"/>
    <x v="9"/>
    <x v="1"/>
    <x v="12"/>
  </r>
  <r>
    <s v="TFF6I82"/>
    <s v="60645800105143800"/>
    <s v="24/01/2026 11:16:53"/>
    <s v="11093"/>
    <s v="MARCELO PAIXÃO FILHO"/>
    <x v="62"/>
    <s v="Automóvel"/>
    <s v="ARGO"/>
    <s v="FIAT"/>
    <s v="69494411"/>
    <s v="REDE MARAJO RIO VERD"/>
    <s v="RIO VERDE"/>
    <s v="GO"/>
    <s v="ETANOL COMUM"/>
    <n v="256"/>
    <n v="9.2799999999999994"/>
    <s v=" Km/L"/>
    <n v="28156"/>
    <n v="27.58"/>
    <n v="4.59"/>
    <n v="126.59"/>
    <s v="11093610689"/>
    <s v="Planejamento Operaci"/>
    <s v="Planejamento Operaci"/>
    <s v="Operacional"/>
    <m/>
    <d v="2026-01-24T00:00:00"/>
    <x v="9"/>
    <x v="1"/>
    <x v="2"/>
  </r>
  <r>
    <s v="TFA5I89"/>
    <s v="60645800105853740"/>
    <s v="24/01/2026 11:19:50"/>
    <s v="71805"/>
    <s v="MURILO SOUZA BERNARDES"/>
    <x v="21"/>
    <s v="Automóvel"/>
    <s v="ARGO"/>
    <s v="FIAT"/>
    <s v="07622607"/>
    <s v="AUTO POSTO BRASILIA II"/>
    <s v="JUSSARA"/>
    <s v="GO"/>
    <s v="ETANOL COMUM"/>
    <n v="262"/>
    <n v="9.0399999999999991"/>
    <s v=" Km/L"/>
    <n v="15020"/>
    <n v="28.99"/>
    <n v="4.59"/>
    <n v="133.06"/>
    <s v="1"/>
    <s v="Planejamento Operaci"/>
    <s v="Planejamento Operaci"/>
    <s v="Operacional"/>
    <m/>
    <d v="2026-01-24T00:00:00"/>
    <x v="9"/>
    <x v="1"/>
    <x v="2"/>
  </r>
  <r>
    <s v="TFU6C04"/>
    <s v="60645800106437493"/>
    <s v="24/01/2026 11:57:21"/>
    <s v="87351"/>
    <s v="CLEYTON GARCIA MOREIRA"/>
    <x v="50"/>
    <s v="EQUIPAMENTOS"/>
    <s v="AMBULANCIA"/>
    <s v="OUTROS"/>
    <s v="46225718"/>
    <s v="POSTO MARIA JOAO"/>
    <s v="ITUMBIARA"/>
    <s v="GO"/>
    <s v="DIESEL S-10"/>
    <n v="143"/>
    <n v="2.0099999999999998"/>
    <s v=" Km/L"/>
    <n v="7852"/>
    <n v="71.209999999999994"/>
    <n v="6.4"/>
    <n v="455.74"/>
    <s v="1"/>
    <s v="Planejamento Operaci"/>
    <s v="Planejamento Operaci"/>
    <s v="Operacional"/>
    <m/>
    <d v="2026-01-24T00:00:00"/>
    <x v="9"/>
    <x v="1"/>
    <x v="13"/>
  </r>
  <r>
    <s v="TTR3A31"/>
    <s v="60645800106472404"/>
    <s v="24/01/2026 12:09:10"/>
    <s v="80560"/>
    <s v="EDMAR PEREIRA COSTA"/>
    <x v="53"/>
    <s v="Caminhonete"/>
    <s v="SAVEIRO CS RB MF"/>
    <s v="VW"/>
    <s v="46209914"/>
    <s v="DECIO RIO VERDE"/>
    <s v="RIO VERDE"/>
    <s v="GO"/>
    <s v="ETANOL COMUM"/>
    <n v="417"/>
    <n v="9.73"/>
    <s v=" Km/L"/>
    <n v="76206"/>
    <n v="42.86"/>
    <n v="4.79"/>
    <n v="205.3"/>
    <s v="202601241208"/>
    <s v="EXT - KSE LOCAÇOES"/>
    <s v="Planejamento Operaci"/>
    <s v="KSE LOCAÇOES"/>
    <m/>
    <d v="2026-01-24T00:00:00"/>
    <x v="9"/>
    <x v="1"/>
    <x v="12"/>
  </r>
  <r>
    <s v="TGM4D76"/>
    <s v="60645800106437582"/>
    <s v="24/01/2026 12:54:26"/>
    <s v="33534"/>
    <s v="MARCOS ANTONIO MARCELINO DA SILVA"/>
    <x v="56"/>
    <s v="Caminhonete"/>
    <s v="FIORINO"/>
    <s v="FIAT"/>
    <s v="46286315"/>
    <s v="POSTO CENTRAL"/>
    <s v="BOM JESUS"/>
    <s v="GO"/>
    <s v="ETANOL COMUM"/>
    <n v="250"/>
    <n v="9.26"/>
    <s v=" Km/L"/>
    <n v="10287"/>
    <n v="27"/>
    <n v="4.7910000000000004"/>
    <n v="129.36000000000001"/>
    <s v="0"/>
    <s v="Planejamento Operaci"/>
    <s v="Planejamento Operaci"/>
    <s v="Operacional"/>
    <m/>
    <d v="2026-01-24T00:00:00"/>
    <x v="9"/>
    <x v="1"/>
    <x v="5"/>
  </r>
  <r>
    <s v="TUQ2H91"/>
    <s v="60645800106437760"/>
    <s v="24/01/2026 15:05:04"/>
    <s v="46440"/>
    <s v="PAULO SOUSA DIAS"/>
    <x v="66"/>
    <s v="Caminhonete"/>
    <s v="SAVEIRO CD RB MF"/>
    <s v="VOLKSWAGEN"/>
    <s v="45308900"/>
    <s v="POSTO LUPATINI"/>
    <s v="SANTO ANTONIO DA BARRA"/>
    <s v="GO"/>
    <s v="ETANOL COMUM"/>
    <n v="504"/>
    <n v="11.22"/>
    <s v=" Km/L"/>
    <n v="12860"/>
    <n v="44.91"/>
    <n v="4.99"/>
    <n v="224.1"/>
    <s v="0"/>
    <s v="EXT - KSE LOCAÇOES"/>
    <s v="Planejamento Operaci"/>
    <s v="KSE LOCAÇOES"/>
    <m/>
    <d v="2026-01-24T00:00:00"/>
    <x v="9"/>
    <x v="1"/>
    <x v="12"/>
  </r>
  <r>
    <s v="TFI3B19"/>
    <s v="60645800105926941"/>
    <s v="24/01/2026 18:00:18"/>
    <s v="70214"/>
    <s v="IGOR LEMES FERNANDES"/>
    <x v="4"/>
    <s v="Automóvel"/>
    <s v="ARGO"/>
    <s v="FIAT"/>
    <s v="81889412"/>
    <s v="POSTO ZERO UM"/>
    <s v="RIO VERDE"/>
    <s v="GO"/>
    <s v="ETANOL COMUM"/>
    <n v="290"/>
    <n v="10.41"/>
    <s v=" Km/L"/>
    <n v="48403"/>
    <n v="27.86"/>
    <n v="5.09"/>
    <n v="141.81"/>
    <s v="0"/>
    <s v="Planejamento Operaci"/>
    <s v="Planejamento Operaci"/>
    <s v="Operacional"/>
    <m/>
    <d v="2026-01-24T00:00:00"/>
    <x v="9"/>
    <x v="1"/>
    <x v="0"/>
  </r>
  <r>
    <s v="TFF6I82"/>
    <s v="60645800105143800"/>
    <s v="24/01/2026 18:11:38"/>
    <s v="11093"/>
    <s v="MARCELO PAIXÃO FILHO"/>
    <x v="62"/>
    <s v="Automóvel"/>
    <s v="ARGO"/>
    <s v="FIAT"/>
    <s v="12667600"/>
    <s v="Z Z SAO JOSE"/>
    <s v="GOIANIA"/>
    <s v="GO"/>
    <s v="ETANOL COMUM"/>
    <n v="382"/>
    <n v="10.01"/>
    <s v=" Km/L"/>
    <n v="28538"/>
    <n v="38.18"/>
    <n v="5.24"/>
    <n v="200.06"/>
    <s v="0"/>
    <s v="Planejamento Operaci"/>
    <s v="Planejamento Operaci"/>
    <s v="Operacional"/>
    <m/>
    <d v="2026-01-24T00:00:00"/>
    <x v="9"/>
    <x v="1"/>
    <x v="2"/>
  </r>
  <r>
    <s v="TTP5B47"/>
    <s v="60645800106472110"/>
    <s v="24/01/2026 18:19:55"/>
    <s v="00149"/>
    <s v="MANOELITO METROVICH LIMA"/>
    <x v="40"/>
    <s v="Caminhonete"/>
    <s v="SAVEIRO CS RB MF"/>
    <s v="VW"/>
    <s v="75331801"/>
    <s v="DECIO CEZARINA"/>
    <s v="CEZARINA"/>
    <s v="GO"/>
    <s v="ETANOL COMUM"/>
    <n v="355"/>
    <n v="7.92"/>
    <s v=" Km/L"/>
    <n v="81692"/>
    <n v="44.84"/>
    <n v="4.8899999999999997"/>
    <n v="219.27"/>
    <s v="202601241819"/>
    <s v="EXT - KSE LOCAÇOES"/>
    <s v="Planejamento Operaci"/>
    <s v="KSE LOCAÇOES"/>
    <m/>
    <d v="2026-01-24T00:00:00"/>
    <x v="9"/>
    <x v="1"/>
    <x v="12"/>
  </r>
  <r>
    <s v="TTY2C25"/>
    <s v="60645800106472430"/>
    <s v="24/01/2026 18:26:19"/>
    <s v="07015"/>
    <s v="EDILEIA DE SOUSA ANTUNES"/>
    <x v="38"/>
    <s v="Caminhonete"/>
    <s v="SAVEIRO CS RB MF"/>
    <s v="VW"/>
    <s v="46286315"/>
    <s v="POSTO CENTRAL"/>
    <s v="BOM JESUS"/>
    <s v="GO"/>
    <s v="ETANOL COMUM"/>
    <n v="369"/>
    <n v="8.1"/>
    <s v=" Km/L"/>
    <n v="75100"/>
    <n v="45.53"/>
    <n v="4.79"/>
    <n v="218.09"/>
    <s v="1"/>
    <s v="EXT - KSE LOCAÇOES"/>
    <s v="Planejamento Operaci"/>
    <s v="KSE LOCAÇOES"/>
    <m/>
    <d v="2026-01-24T00:00:00"/>
    <x v="9"/>
    <x v="1"/>
    <x v="12"/>
  </r>
  <r>
    <s v="TTT2H95"/>
    <s v="60645800106472477"/>
    <s v="24/01/2026 18:31:11"/>
    <s v="52982"/>
    <s v="ROBERTO ANTONIO DE MELO"/>
    <x v="63"/>
    <s v="Caminhonete"/>
    <s v="SAVEIRO CS RB MF"/>
    <s v="VW"/>
    <s v="41826312"/>
    <s v="AUTO POSTO JACARE"/>
    <s v="ACREUNA"/>
    <s v="GO"/>
    <s v="ETANOL COMUM"/>
    <n v="485"/>
    <n v="9.58"/>
    <s v=" Km/L"/>
    <n v="70688"/>
    <n v="50.62"/>
    <n v="4.8600000000000003"/>
    <n v="246.02"/>
    <s v="240166600"/>
    <s v="EXT - KSE LOCAÇOES"/>
    <s v="Planejamento Operaci"/>
    <s v="KSE LOCAÇOES"/>
    <m/>
    <d v="2026-01-24T00:00:00"/>
    <x v="9"/>
    <x v="1"/>
    <x v="12"/>
  </r>
  <r>
    <s v="TUW2D74"/>
    <s v="60645800105124310"/>
    <s v="24/01/2026 18:33:09"/>
    <s v="03339"/>
    <s v="MAYARA MARTINS DA SILVA SOUZA"/>
    <x v="35"/>
    <s v="Automóvel"/>
    <s v="CHEVROLET/S10 LS DD4"/>
    <s v="CHEVROLET"/>
    <s v="45307105"/>
    <s v="POSTO GIRASSOL"/>
    <s v="ITUMBIARA"/>
    <s v="GO"/>
    <s v="DIESEL S-10"/>
    <n v="938"/>
    <n v="15.19"/>
    <s v=" Km/L"/>
    <n v="73373"/>
    <n v="61.76"/>
    <n v="6.0910000000000002"/>
    <n v="376.16"/>
    <s v="240166"/>
    <s v="Planejamento Operaci"/>
    <s v="Planejamento Operaci"/>
    <s v="Operacional"/>
    <m/>
    <d v="2026-01-24T00:00:00"/>
    <x v="9"/>
    <x v="1"/>
    <x v="12"/>
  </r>
  <r>
    <s v="TTQ4C10"/>
    <s v="60645800106553930"/>
    <s v="24/01/2026 18:38:31"/>
    <s v="93910"/>
    <s v="DIVINO AVELINO DOS SANTOS"/>
    <x v="31"/>
    <s v="Caminhonete"/>
    <s v="Caminhonete S10"/>
    <s v="CHEVROLET"/>
    <s v="26406711"/>
    <s v="POSTO ZANDONADI"/>
    <s v="GUAPO"/>
    <s v="GO"/>
    <s v="DIESEL S-10"/>
    <n v="716"/>
    <n v="13.99"/>
    <s v=" Km/L"/>
    <n v="93025"/>
    <n v="51.19"/>
    <n v="6.19"/>
    <n v="316.87"/>
    <s v="240167069"/>
    <s v="Planejamento Operaci"/>
    <s v="Planejamento Operaci"/>
    <s v="INSPENCAO"/>
    <m/>
    <d v="2026-01-24T00:00:00"/>
    <x v="9"/>
    <x v="1"/>
    <x v="12"/>
  </r>
  <r>
    <s v="TUG2C45"/>
    <s v="60645800106437770"/>
    <s v="24/01/2026 18:44:07"/>
    <s v="03782"/>
    <s v="ELVIS MESSIAS FERNANDES"/>
    <x v="54"/>
    <s v="Utilitário"/>
    <s v="SAVEIRO"/>
    <s v="FIAT"/>
    <s v="81889412"/>
    <s v="POSTO ZERO UM"/>
    <s v="RIO VERDE"/>
    <s v="GO"/>
    <s v="ETANOL COMUM"/>
    <n v="477"/>
    <n v="10.58"/>
    <s v=" Km/L"/>
    <n v="84049"/>
    <n v="45.07"/>
    <n v="5.09"/>
    <n v="229.4"/>
    <s v="0"/>
    <s v="EXT - KSE LOCAÇOES"/>
    <s v="Planejamento Operaci"/>
    <s v="KSE LOCAÇOES"/>
    <m/>
    <d v="2026-01-24T00:00:00"/>
    <x v="9"/>
    <x v="1"/>
    <x v="12"/>
  </r>
  <r>
    <s v="TIV6G27"/>
    <s v="60645800106184069"/>
    <s v="24/01/2026 19:00:48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272"/>
    <n v="6.31"/>
    <s v=" Km/L"/>
    <n v="23901"/>
    <n v="43.12"/>
    <n v="5.9909999999999997"/>
    <n v="258.32"/>
    <s v="240168369"/>
    <s v="EXT - LUCCA JR"/>
    <s v="Planejamento Operaci"/>
    <s v="LUCCA JR"/>
    <m/>
    <d v="2026-01-24T00:00:00"/>
    <x v="9"/>
    <x v="1"/>
    <x v="11"/>
  </r>
  <r>
    <s v="TFN0D12"/>
    <s v="60645800105143746"/>
    <s v="24/01/2026 19:12:43"/>
    <s v="00390"/>
    <s v="SILVINO JOSE DE BRITO"/>
    <x v="5"/>
    <s v="Automóvel"/>
    <s v="ARGO"/>
    <s v="FIAT"/>
    <s v="87107509"/>
    <s v="AUTO POSTO OLIMPIO"/>
    <s v="APARECIDA DE GOIANIA"/>
    <s v="GO"/>
    <s v="ETANOL COMUM"/>
    <n v="350"/>
    <n v="8.99"/>
    <s v=" Km/L"/>
    <n v="31612"/>
    <n v="38.94"/>
    <n v="5.34"/>
    <n v="207.94"/>
    <s v="0"/>
    <s v="Planejamento Operaci"/>
    <s v="Planejamento Operaci"/>
    <s v="Operacional"/>
    <m/>
    <d v="2026-01-24T00:00:00"/>
    <x v="9"/>
    <x v="1"/>
    <x v="3"/>
  </r>
  <r>
    <s v="TFE6B22"/>
    <s v="60645800105143762"/>
    <s v="24/01/2026 19:29:27"/>
    <s v="03608"/>
    <s v="WEIDER DA SILVA RODRIGUES"/>
    <x v="1"/>
    <s v="Automóvel"/>
    <s v="ARGO"/>
    <s v="FIAT"/>
    <s v="46247807"/>
    <s v="CD AUTO POSTO"/>
    <s v="PONTALINA"/>
    <s v="GO"/>
    <s v="ETANOL COMUM"/>
    <n v="326"/>
    <n v="9.77"/>
    <s v=" Km/L"/>
    <n v="43720"/>
    <n v="33.369999999999997"/>
    <n v="5.33"/>
    <n v="177.86"/>
    <s v="134501"/>
    <s v="Planejamento Operaci"/>
    <s v="Planejamento Operaci"/>
    <s v="Operacional"/>
    <m/>
    <d v="2026-01-24T00:00:00"/>
    <x v="9"/>
    <x v="1"/>
    <x v="1"/>
  </r>
  <r>
    <s v="TFW3J34"/>
    <s v="60645800106437440"/>
    <s v="24/01/2026 19:33:51"/>
    <s v="70145"/>
    <s v="LUCAS HENRIQUE MAGALHAES DE SOUZA "/>
    <x v="49"/>
    <s v="EQUIPAMENTOS"/>
    <s v="AMBULANCIA"/>
    <s v="OUTROS"/>
    <s v="46286315"/>
    <s v="POSTO CENTRAL"/>
    <s v="BOM JESUS"/>
    <s v="GO"/>
    <s v="DIESEL S-10"/>
    <n v="257"/>
    <n v="6.01"/>
    <s v=" Km/L"/>
    <n v="12784"/>
    <n v="42.77"/>
    <n v="6.2409999999999997"/>
    <n v="266.92"/>
    <s v="1"/>
    <s v="Planejamento Operaci"/>
    <s v="Planejamento Operaci"/>
    <s v="Operacional"/>
    <m/>
    <d v="2026-01-24T00:00:00"/>
    <x v="9"/>
    <x v="1"/>
    <x v="13"/>
  </r>
  <r>
    <s v="TFX8A49"/>
    <s v="60645800105143673"/>
    <s v="24/01/2026 21:36:56"/>
    <s v="17385"/>
    <s v="VICTOR DE SOUZA"/>
    <x v="12"/>
    <s v="Automóvel"/>
    <s v="ARGO"/>
    <s v="FIAT"/>
    <s v="07660713"/>
    <s v="POSTO TOMATAO"/>
    <s v="GOIANAPOLIS"/>
    <s v="GO"/>
    <s v="ETANOL COMUM"/>
    <n v="345"/>
    <n v="9.19"/>
    <s v=" Km/L"/>
    <n v="15591"/>
    <n v="37.56"/>
    <n v="4.7389999999999999"/>
    <n v="178"/>
    <s v="1"/>
    <s v="Planejamento Operaci"/>
    <s v="Planejamento Operaci"/>
    <s v="Operacional"/>
    <m/>
    <d v="2026-01-24T00:00:00"/>
    <x v="9"/>
    <x v="1"/>
    <x v="0"/>
  </r>
  <r>
    <s v="TUK2D26"/>
    <s v="60645800106553790"/>
    <s v="24/01/2026 23:08:04"/>
    <s v="70552"/>
    <s v="ARMANDO DA SILVA OLIVIEIRA NETO"/>
    <x v="42"/>
    <s v="Caminhonete"/>
    <s v="Caminhonete S10"/>
    <s v="CHEVROLET"/>
    <s v="75331003"/>
    <s v="SUPERVIA LAGOA"/>
    <s v="RIO VERDE"/>
    <s v="GO"/>
    <s v="DIESEL S-10"/>
    <n v="810"/>
    <n v="15.88"/>
    <s v=" Km/L"/>
    <n v="83046"/>
    <n v="51"/>
    <n v="5.84"/>
    <n v="297.83999999999997"/>
    <s v="0"/>
    <s v="Planejamento Operaci"/>
    <s v="Planejamento Operaci"/>
    <s v="INSPENCAO"/>
    <m/>
    <d v="2026-01-24T00:00:00"/>
    <x v="9"/>
    <x v="1"/>
    <x v="12"/>
  </r>
  <r>
    <s v="TTR3A31"/>
    <s v="60645800106472404"/>
    <s v="24/01/2026 23:49:48"/>
    <s v="01836"/>
    <s v="DANILLO ROSA CARDOSO"/>
    <x v="53"/>
    <s v="Caminhonete"/>
    <s v="SAVEIRO CS RB MF"/>
    <s v="VW"/>
    <s v="46209914"/>
    <s v="DECIO RIO VERDE"/>
    <s v="RIO VERDE"/>
    <s v="GO"/>
    <s v="ETANOL COMUM"/>
    <n v="484"/>
    <n v="10.46"/>
    <s v=" Km/L"/>
    <n v="76690"/>
    <n v="46.27"/>
    <n v="4.79"/>
    <n v="221.63"/>
    <s v="202601242348"/>
    <s v="EXT - KSE LOCAÇOES"/>
    <s v="Planejamento Operaci"/>
    <s v="KSE LOCAÇOES"/>
    <m/>
    <d v="2026-01-24T00:00:00"/>
    <x v="9"/>
    <x v="1"/>
    <x v="12"/>
  </r>
  <r>
    <s v="TUQ2H91"/>
    <s v="60645800106437760"/>
    <s v="25/01/2026 01:28:23"/>
    <s v="07583"/>
    <s v="DAVID BORGES DOS SANTOS"/>
    <x v="66"/>
    <s v="Caminhonete"/>
    <s v="SAVEIRO CD RB MF"/>
    <s v="VOLKSWAGEN"/>
    <s v="07674909"/>
    <s v="AUTO POSTO INDIARA"/>
    <s v="INDIARA"/>
    <s v="GO"/>
    <s v="ETANOL COMUM"/>
    <n v="491"/>
    <n v="11.93"/>
    <s v=" Km/L"/>
    <n v="13351"/>
    <n v="41.15"/>
    <n v="4.8899999999999997"/>
    <n v="201.22"/>
    <s v="11422"/>
    <s v="EXT - KSE LOCAÇOES"/>
    <s v="Planejamento Operaci"/>
    <s v="KSE LOCAÇOES"/>
    <m/>
    <d v="2026-01-25T00:00:00"/>
    <x v="9"/>
    <x v="1"/>
    <x v="12"/>
  </r>
  <r>
    <s v="TUF2B45"/>
    <s v="60645800106472420"/>
    <s v="25/01/2026 02:10:23"/>
    <s v="03398"/>
    <s v="JOSIMAR VENANCIO SANTOS SILVA"/>
    <x v="37"/>
    <s v="Caminhonete"/>
    <s v="SAVEIRO CS RB MF"/>
    <s v="VW"/>
    <s v="45341508"/>
    <s v="POSTO ALTO DA SERRA"/>
    <s v="ITUMBIARA"/>
    <s v="GO"/>
    <s v="ETANOL COMUM"/>
    <n v="379"/>
    <n v="8.2200000000000006"/>
    <s v=" Km/L"/>
    <n v="89389"/>
    <n v="46.13"/>
    <n v="4.6390000000000002"/>
    <n v="214.02"/>
    <s v="0"/>
    <s v="EXT - KSE LOCAÇOES"/>
    <s v="Planejamento Operaci"/>
    <s v="KSE LOCAÇOES"/>
    <m/>
    <d v="2026-01-25T00:00:00"/>
    <x v="9"/>
    <x v="1"/>
    <x v="12"/>
  </r>
  <r>
    <s v="TTP5B47"/>
    <s v="60645800106472110"/>
    <s v="25/01/2026 02:20:09"/>
    <s v="99531"/>
    <s v="RODRIGO RODRIGUES BARROS"/>
    <x v="40"/>
    <s v="Caminhonete"/>
    <s v="SAVEIRO CS RB MF"/>
    <s v="VW"/>
    <s v="07674909"/>
    <s v="AUTO POSTO INDIARA"/>
    <s v="INDIARA"/>
    <s v="GO"/>
    <s v="ETANOL COMUM"/>
    <n v="386"/>
    <n v="10.199999999999999"/>
    <s v=" Km/L"/>
    <n v="82078"/>
    <n v="37.85"/>
    <n v="4.8899999999999997"/>
    <n v="185.09"/>
    <s v="11423"/>
    <s v="EXT - KSE LOCAÇOES"/>
    <s v="Planejamento Operaci"/>
    <s v="KSE LOCAÇOES"/>
    <m/>
    <d v="2026-01-25T00:00:00"/>
    <x v="9"/>
    <x v="1"/>
    <x v="12"/>
  </r>
  <r>
    <s v="TTV4H65"/>
    <s v="60645800106437744"/>
    <s v="25/01/2026 02:56:16"/>
    <s v="09697"/>
    <s v="HUILDSON ROSA BARBOSA"/>
    <x v="65"/>
    <s v="Caminhonete"/>
    <s v="SAVEIRO CD RB MF"/>
    <s v="VOLKSWAGEN"/>
    <s v="81889412"/>
    <s v="POSTO ZERO UM"/>
    <s v="RIO VERDE"/>
    <s v="GO"/>
    <s v="ETANOL COMUM"/>
    <n v="299"/>
    <n v="7.59"/>
    <s v=" Km/L"/>
    <n v="9975"/>
    <n v="39.369999999999997"/>
    <n v="5.09"/>
    <n v="200.39"/>
    <s v="0"/>
    <s v="EXT - KSE LOCAÇOES"/>
    <s v="Planejamento Operaci"/>
    <s v="KSE LOCAÇOES"/>
    <m/>
    <d v="2026-01-25T00:00:00"/>
    <x v="9"/>
    <x v="1"/>
    <x v="12"/>
  </r>
  <r>
    <s v="TUG2C45"/>
    <s v="60645800106437770"/>
    <s v="25/01/2026 04:52:55"/>
    <s v="02025"/>
    <s v="TIAGO PEREIRA SANTOS"/>
    <x v="54"/>
    <s v="Utilitário"/>
    <s v="SAVEIRO"/>
    <s v="FIAT"/>
    <s v="69494411"/>
    <s v="REDE MARAJO RIO VERD"/>
    <s v="RIO VERDE"/>
    <s v="GO"/>
    <s v="ETANOL COMUM"/>
    <n v="385"/>
    <n v="10.89"/>
    <s v=" Km/L"/>
    <n v="84434"/>
    <n v="35.35"/>
    <n v="4.59"/>
    <n v="162.26"/>
    <s v="2025554109"/>
    <s v="EXT - KSE LOCAÇOES"/>
    <s v="Planejamento Operaci"/>
    <s v="KSE LOCAÇOES"/>
    <m/>
    <d v="2026-01-25T00:00:00"/>
    <x v="9"/>
    <x v="1"/>
    <x v="12"/>
  </r>
  <r>
    <s v="TLO0E87"/>
    <s v="60645800106184255"/>
    <s v="25/01/2026 05:24:45"/>
    <s v="01258"/>
    <s v="PEDRO HENRIQUE RODRIGUES VIDAL"/>
    <x v="43"/>
    <s v="EQUIPAMENTOS"/>
    <s v="GUINCHO LEVE"/>
    <s v="EQUIPAMENTO"/>
    <s v="87183400"/>
    <s v="MARAJO GUAPO"/>
    <s v="GUAPO"/>
    <s v="GO"/>
    <s v="DIESEL S-10"/>
    <n v="305"/>
    <n v="6.1"/>
    <s v=" Km/L"/>
    <n v="23092"/>
    <n v="50"/>
    <n v="6.39"/>
    <n v="319.5"/>
    <s v="0"/>
    <s v="EXT - LUCCA JR"/>
    <s v="Planejamento Operaci"/>
    <s v="LUCCA JR"/>
    <m/>
    <d v="2026-01-25T00:00:00"/>
    <x v="9"/>
    <x v="1"/>
    <x v="11"/>
  </r>
  <r>
    <s v="TLO0E87"/>
    <m/>
    <s v="25/01/2026 05:24:45"/>
    <m/>
    <m/>
    <x v="43"/>
    <m/>
    <m/>
    <m/>
    <m/>
    <s v="MARAJO GUAPO"/>
    <m/>
    <m/>
    <s v="ARLA-32"/>
    <s v="-"/>
    <s v="-"/>
    <s v=" Km/L"/>
    <s v="-"/>
    <n v="5"/>
    <m/>
    <n v="19.95"/>
    <m/>
    <m/>
    <m/>
    <m/>
    <m/>
    <d v="2026-01-25T00:00:00"/>
    <x v="9"/>
    <x v="1"/>
    <x v="11"/>
  </r>
  <r>
    <s v="TJP1H27"/>
    <s v="60645800106439607"/>
    <s v="25/01/2026 07:28:09"/>
    <s v="89061"/>
    <s v="HIGOR MARTINS FERREIRA_x0009__x0009__x0009__x0009_"/>
    <x v="58"/>
    <s v="EQUIPAMENTOS"/>
    <s v="GUINCHO LEVE"/>
    <s v="EQUIPAMENTO"/>
    <s v="45341508"/>
    <s v="POSTO ALTO DA SERRA"/>
    <s v="ITUMBIARA"/>
    <s v="GO"/>
    <s v="DIESEL S-10"/>
    <n v="410"/>
    <n v="4.2300000000000004"/>
    <s v=" Km/L"/>
    <n v="14434"/>
    <n v="96.99"/>
    <n v="6.49"/>
    <n v="629.45000000000005"/>
    <s v="0"/>
    <s v="EXT - LUCCA JR"/>
    <s v="Planejamento Operaci"/>
    <s v="LUCCA JR"/>
    <m/>
    <d v="2026-01-25T00:00:00"/>
    <x v="9"/>
    <x v="1"/>
    <x v="11"/>
  </r>
  <r>
    <s v="TJP1H27"/>
    <m/>
    <s v="25/01/2026 07:29:39"/>
    <m/>
    <m/>
    <x v="58"/>
    <m/>
    <m/>
    <m/>
    <m/>
    <s v="POSTO ALTO DA SERRA"/>
    <m/>
    <m/>
    <s v="ARLA-32"/>
    <s v="-"/>
    <s v="-"/>
    <s v=" Km/L"/>
    <s v="-"/>
    <n v="4.13"/>
    <m/>
    <n v="16.079999999999998"/>
    <m/>
    <m/>
    <m/>
    <m/>
    <m/>
    <d v="2026-01-25T00:00:00"/>
    <x v="9"/>
    <x v="1"/>
    <x v="11"/>
  </r>
  <r>
    <s v="TFI3B19"/>
    <s v="60645800105926941"/>
    <s v="25/01/2026 10:48:01"/>
    <s v="73410"/>
    <s v="BRUNO SOUSA DIAS"/>
    <x v="4"/>
    <s v="Automóvel"/>
    <s v="ARGO"/>
    <s v="FIAT"/>
    <s v="45308900"/>
    <s v="POSTO LUPATINI"/>
    <s v="SANTO ANTONIO DA BARRA"/>
    <s v="GO"/>
    <s v="ETANOL COMUM"/>
    <n v="394"/>
    <n v="10.07"/>
    <s v=" Km/L"/>
    <n v="48797"/>
    <n v="39.11"/>
    <n v="4.99"/>
    <n v="195.16"/>
    <s v="0"/>
    <s v="Planejamento Operaci"/>
    <s v="Planejamento Operaci"/>
    <s v="Operacional"/>
    <m/>
    <d v="2026-01-25T00:00:00"/>
    <x v="9"/>
    <x v="1"/>
    <x v="0"/>
  </r>
  <r>
    <s v="TTR3A31"/>
    <s v="60645800106472404"/>
    <s v="25/01/2026 11:37:08"/>
    <s v="00386"/>
    <s v="RAFAEL SOUZA LIMA"/>
    <x v="53"/>
    <s v="Caminhonete"/>
    <s v="SAVEIRO CS RB MF"/>
    <s v="VW"/>
    <s v="46209914"/>
    <s v="DECIO RIO VERDE"/>
    <s v="RIO VERDE"/>
    <s v="GO"/>
    <s v="ETANOL COMUM"/>
    <n v="462"/>
    <n v="10.49"/>
    <s v=" Km/L"/>
    <n v="77152"/>
    <n v="44.05"/>
    <n v="4.79"/>
    <n v="211"/>
    <s v="202601251136"/>
    <s v="EXT - KSE LOCAÇOES"/>
    <s v="Planejamento Operaci"/>
    <s v="KSE LOCAÇOES"/>
    <m/>
    <d v="2026-01-25T00:00:00"/>
    <x v="9"/>
    <x v="1"/>
    <x v="12"/>
  </r>
  <r>
    <s v="TGC9A34"/>
    <s v="60645800106437250"/>
    <s v="25/01/2026 12:03:52"/>
    <s v="02679"/>
    <s v="DIOGO MARCAL PEREIRA"/>
    <x v="48"/>
    <s v="EQUIPAMENTOS"/>
    <s v="AMBULANCIA"/>
    <s v="OUTROS"/>
    <s v="87183400"/>
    <s v="MARAJO GUAPO"/>
    <s v="GUAPO"/>
    <s v="GO"/>
    <s v="DIESEL S-10"/>
    <n v="182"/>
    <n v="4.79"/>
    <s v=" Km/L"/>
    <n v="10723"/>
    <n v="38"/>
    <n v="6.09"/>
    <n v="231.42"/>
    <s v="0"/>
    <s v="Planejamento Operaci"/>
    <s v="Planejamento Operaci"/>
    <s v="Operacional"/>
    <m/>
    <d v="2026-01-25T00:00:00"/>
    <x v="9"/>
    <x v="1"/>
    <x v="13"/>
  </r>
  <r>
    <s v="TGC9A34"/>
    <m/>
    <s v="25/01/2026 12:05:11"/>
    <m/>
    <m/>
    <x v="48"/>
    <m/>
    <m/>
    <m/>
    <m/>
    <s v="MARAJO GUAPO"/>
    <m/>
    <m/>
    <s v="ARLA-32"/>
    <s v="-"/>
    <s v="-"/>
    <s v=" Km/L"/>
    <s v="-"/>
    <n v="1.95"/>
    <m/>
    <n v="7.78"/>
    <m/>
    <m/>
    <m/>
    <m/>
    <m/>
    <d v="2026-01-25T00:00:00"/>
    <x v="9"/>
    <x v="1"/>
    <x v="13"/>
  </r>
  <r>
    <s v="TUQ2H91"/>
    <s v="60645800106437760"/>
    <s v="25/01/2026 12:22:07"/>
    <s v="88512"/>
    <s v="JUAREZ NEVES"/>
    <x v="66"/>
    <s v="Caminhonete"/>
    <s v="SAVEIRO CD RB MF"/>
    <s v="VOLKSWAGEN"/>
    <s v="45308900"/>
    <s v="POSTO LUPATINI"/>
    <s v="SANTO ANTONIO DA BARRA"/>
    <s v="GO"/>
    <s v="ETANOL COMUM"/>
    <n v="393"/>
    <n v="9.76"/>
    <s v=" Km/L"/>
    <n v="13744"/>
    <n v="40.26"/>
    <n v="4.99"/>
    <n v="200.9"/>
    <s v="1"/>
    <s v="EXT - KSE LOCAÇOES"/>
    <s v="Planejamento Operaci"/>
    <s v="KSE LOCAÇOES"/>
    <m/>
    <d v="2026-01-25T00:00:00"/>
    <x v="9"/>
    <x v="1"/>
    <x v="12"/>
  </r>
  <r>
    <s v="TUF2B45"/>
    <s v="60645800106472420"/>
    <s v="25/01/2026 12:43:46"/>
    <s v="01318"/>
    <s v="JOAO BATISTA REIS"/>
    <x v="37"/>
    <s v="Caminhonete"/>
    <s v="SAVEIRO CS RB MF"/>
    <s v="VW"/>
    <s v="75331003"/>
    <s v="SUPERVIA LAGOA"/>
    <s v="RIO VERDE"/>
    <s v="GO"/>
    <s v="ETANOL COMUM"/>
    <n v="455"/>
    <n v="10.29"/>
    <s v=" Km/L"/>
    <n v="89844"/>
    <n v="44.23"/>
    <n v="4.8899999999999997"/>
    <n v="216.29"/>
    <s v="0"/>
    <s v="EXT - KSE LOCAÇOES"/>
    <s v="Planejamento Operaci"/>
    <s v="KSE LOCAÇOES"/>
    <m/>
    <d v="2026-01-25T00:00:00"/>
    <x v="9"/>
    <x v="1"/>
    <x v="12"/>
  </r>
  <r>
    <s v="TTP5B47"/>
    <s v="60645800106472110"/>
    <s v="25/01/2026 12:56:24"/>
    <s v="02710"/>
    <s v="RAINON LOPES ALMEIDA"/>
    <x v="40"/>
    <s v="Caminhonete"/>
    <s v="SAVEIRO CS RB MF"/>
    <s v="VW"/>
    <s v="75331801"/>
    <s v="DECIO CEZARINA"/>
    <s v="CEZARINA"/>
    <s v="GO"/>
    <s v="ETANOL COMUM"/>
    <n v="468"/>
    <n v="10.55"/>
    <s v=" Km/L"/>
    <n v="82546"/>
    <n v="44.38"/>
    <n v="4.8899999999999997"/>
    <n v="217.02"/>
    <s v="202601251255"/>
    <s v="EXT - KSE LOCAÇOES"/>
    <s v="Planejamento Operaci"/>
    <s v="KSE LOCAÇOES"/>
    <m/>
    <d v="2026-01-25T00:00:00"/>
    <x v="9"/>
    <x v="1"/>
    <x v="12"/>
  </r>
  <r>
    <s v="TIV6G27"/>
    <s v="60645800106184069"/>
    <s v="25/01/2026 13:32:05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295"/>
    <n v="5.82"/>
    <s v=" Km/L"/>
    <n v="24196"/>
    <n v="50.67"/>
    <n v="5.9909999999999997"/>
    <n v="303.56"/>
    <s v="250148661"/>
    <s v="EXT - LUCCA JR"/>
    <s v="Planejamento Operaci"/>
    <s v="LUCCA JR"/>
    <m/>
    <d v="2026-01-25T00:00:00"/>
    <x v="9"/>
    <x v="1"/>
    <x v="11"/>
  </r>
  <r>
    <s v="TIV6G27"/>
    <m/>
    <s v="25/01/2026 13:32:05"/>
    <m/>
    <m/>
    <x v="30"/>
    <m/>
    <m/>
    <m/>
    <m/>
    <s v="AUTO POSTO JACARE"/>
    <m/>
    <m/>
    <s v="ARLA-32"/>
    <s v="-"/>
    <s v="-"/>
    <s v=" Km/L"/>
    <s v="-"/>
    <n v="4.5199999999999996"/>
    <m/>
    <n v="14.93"/>
    <m/>
    <m/>
    <m/>
    <m/>
    <m/>
    <d v="2026-01-25T00:00:00"/>
    <x v="9"/>
    <x v="1"/>
    <x v="11"/>
  </r>
  <r>
    <s v="TTT2H95"/>
    <s v="60645800106472477"/>
    <s v="25/01/2026 14:35:20"/>
    <s v="01042"/>
    <s v="EDUARDO SANTOS"/>
    <x v="63"/>
    <s v="Caminhonete"/>
    <s v="SAVEIRO CS RB MF"/>
    <s v="VW"/>
    <s v="07674909"/>
    <s v="AUTO POSTO INDIARA"/>
    <s v="INDIARA"/>
    <s v="GO"/>
    <s v="ETANOL COMUM"/>
    <n v="452"/>
    <n v="11.11"/>
    <s v=" Km/L"/>
    <n v="71140"/>
    <n v="40.700000000000003"/>
    <n v="4.8899999999999997"/>
    <n v="199.02"/>
    <s v="11425"/>
    <s v="EXT - KSE LOCAÇOES"/>
    <s v="Planejamento Operaci"/>
    <s v="KSE LOCAÇOES"/>
    <m/>
    <d v="2026-01-25T00:00:00"/>
    <x v="9"/>
    <x v="1"/>
    <x v="12"/>
  </r>
  <r>
    <s v="TTQ4C10"/>
    <s v="60645800106553930"/>
    <s v="25/01/2026 15:29:09"/>
    <s v="93910"/>
    <s v="DIVINO AVELINO DOS SANTOS"/>
    <x v="31"/>
    <s v="Caminhonete"/>
    <s v="Caminhonete S10"/>
    <s v="CHEVROLET"/>
    <s v="26406711"/>
    <s v="POSTO ZANDONADI"/>
    <s v="GUAPO"/>
    <s v="GO"/>
    <s v="DIESEL S-10"/>
    <n v="902"/>
    <n v="13.62"/>
    <s v=" Km/L"/>
    <n v="93927"/>
    <n v="66.25"/>
    <n v="6.19"/>
    <n v="410.09"/>
    <s v="250155706"/>
    <s v="Planejamento Operaci"/>
    <s v="Planejamento Operaci"/>
    <s v="INSPENCAO"/>
    <m/>
    <d v="2026-01-25T00:00:00"/>
    <x v="9"/>
    <x v="1"/>
    <x v="12"/>
  </r>
  <r>
    <s v="TKB0E17"/>
    <s v="60645800106185180"/>
    <s v="25/01/2026 16:13:43"/>
    <s v="00745"/>
    <s v="JOÃO LUIZ RODRIGUES PEREIRA_x0009__x0009__x0009__x0009_"/>
    <x v="27"/>
    <s v="EQUIPAMENTOS"/>
    <s v="GUINCHO LEVE"/>
    <s v="EQUIPAMENTO"/>
    <s v="46209914"/>
    <s v="DECIO RIO VERDE"/>
    <s v="RIO VERDE"/>
    <s v="GO"/>
    <s v="DIESEL S-10"/>
    <n v="319"/>
    <n v="3.66"/>
    <s v=" Km/L"/>
    <n v="15590"/>
    <n v="87.09"/>
    <n v="7.45"/>
    <n v="648.82000000000005"/>
    <s v="202601251613"/>
    <s v="EXT - LUCCA JR"/>
    <s v="Planejamento Operaci"/>
    <s v="LUCCA JR"/>
    <m/>
    <d v="2026-01-25T00:00:00"/>
    <x v="9"/>
    <x v="1"/>
    <x v="11"/>
  </r>
  <r>
    <s v="TKB0E17"/>
    <m/>
    <s v="25/01/2026 16:14:48"/>
    <m/>
    <m/>
    <x v="27"/>
    <m/>
    <m/>
    <m/>
    <m/>
    <s v="DECIO RIO VERDE"/>
    <m/>
    <m/>
    <s v="ARLA-32"/>
    <s v="-"/>
    <s v="-"/>
    <s v=" Km/L"/>
    <s v="-"/>
    <n v="4.59"/>
    <m/>
    <n v="17.43"/>
    <m/>
    <m/>
    <m/>
    <m/>
    <m/>
    <d v="2026-01-25T00:00:00"/>
    <x v="9"/>
    <x v="1"/>
    <x v="11"/>
  </r>
  <r>
    <s v="TFV8C74"/>
    <s v="60645800106437299"/>
    <s v="25/01/2026 17:06:09"/>
    <s v="70145"/>
    <s v="LUCAS HENRIQUE MAGALHAES DE SOUZA "/>
    <x v="34"/>
    <s v="Automóvel"/>
    <s v="AMBULANCIA"/>
    <s v="VOLKSWAGEN"/>
    <s v="41875311"/>
    <s v="POSTO SABOR DA TERRA"/>
    <s v="INDIARA"/>
    <s v="GO"/>
    <s v="DIESEL S-10"/>
    <n v="142"/>
    <n v="5.2"/>
    <s v=" Km/L"/>
    <n v="9842"/>
    <n v="27.33"/>
    <n v="5.7910000000000004"/>
    <n v="158.27000000000001"/>
    <s v="250161513"/>
    <s v="Planejamento Operaci"/>
    <s v="Planejamento Operaci"/>
    <s v="RESGATE"/>
    <m/>
    <d v="2026-01-25T00:00:00"/>
    <x v="9"/>
    <x v="1"/>
    <x v="13"/>
  </r>
  <r>
    <s v="TUK2D26"/>
    <s v="60645800106553790"/>
    <s v="25/01/2026 17:29:12"/>
    <s v="00399"/>
    <s v="JULIANO FERNANDES DA SILVA"/>
    <x v="42"/>
    <s v="Caminhonete"/>
    <s v="Caminhonete S10"/>
    <s v="CHEVROLET"/>
    <s v="75331003"/>
    <s v="SUPERVIA LAGOA"/>
    <s v="RIO VERDE"/>
    <s v="GO"/>
    <s v="DIESEL S-10"/>
    <n v="825"/>
    <n v="15.57"/>
    <s v=" Km/L"/>
    <n v="83871"/>
    <n v="53"/>
    <n v="5.84"/>
    <n v="309.52"/>
    <s v="0"/>
    <s v="Planejamento Operaci"/>
    <s v="Planejamento Operaci"/>
    <s v="INSPENCAO"/>
    <m/>
    <d v="2026-01-25T00:00:00"/>
    <x v="9"/>
    <x v="1"/>
    <x v="12"/>
  </r>
  <r>
    <s v="TUG2C45"/>
    <s v="60645800106437770"/>
    <s v="25/01/2026 17:42:22"/>
    <s v="02527"/>
    <s v="ALCIENE MARTINS PONTES"/>
    <x v="54"/>
    <s v="Utilitário"/>
    <s v="SAVEIRO"/>
    <s v="FIAT"/>
    <s v="81889411"/>
    <s v="POSTO ZERO UM"/>
    <s v="RIO VERDE"/>
    <s v="GO"/>
    <s v="ETANOL COMUM"/>
    <n v="442"/>
    <n v="8.67"/>
    <s v=" Km/L"/>
    <n v="84876"/>
    <n v="51"/>
    <n v="4.6040000000000001"/>
    <n v="234.8"/>
    <s v="0"/>
    <s v="EXT - KSE LOCAÇOES"/>
    <s v="Planejamento Operaci"/>
    <s v="KSE LOCAÇOES"/>
    <m/>
    <d v="2026-01-25T00:00:00"/>
    <x v="9"/>
    <x v="1"/>
    <x v="12"/>
  </r>
  <r>
    <s v="TFI3B19"/>
    <s v="60645800105926941"/>
    <s v="25/01/2026 17:59:59"/>
    <s v="73410"/>
    <s v="BRUNO SOUSA DIAS"/>
    <x v="4"/>
    <s v="Automóvel"/>
    <s v="ARGO"/>
    <s v="FIAT"/>
    <s v="45308900"/>
    <s v="POSTO LUPATINI"/>
    <s v="SANTO ANTONIO DA BARRA"/>
    <s v="GO"/>
    <s v="ETANOL COMUM"/>
    <n v="322"/>
    <n v="11.15"/>
    <s v=" Km/L"/>
    <n v="49119"/>
    <n v="28.87"/>
    <n v="4.99"/>
    <n v="144.06"/>
    <s v="0"/>
    <s v="Planejamento Operaci"/>
    <s v="Planejamento Operaci"/>
    <s v="Operacional"/>
    <m/>
    <d v="2026-01-25T00:00:00"/>
    <x v="9"/>
    <x v="1"/>
    <x v="0"/>
  </r>
  <r>
    <s v="TUW2D74"/>
    <s v="60645800105124310"/>
    <s v="25/01/2026 18:04:07"/>
    <s v="77093"/>
    <s v="AGNALDO FERREIRA DA CUNHA"/>
    <x v="35"/>
    <s v="Automóvel"/>
    <s v="CHEVROLET/S10 LS DD4"/>
    <s v="CHEVROLET"/>
    <s v="45364511"/>
    <s v="AUTO POSTO CERRADO 4"/>
    <s v="ITUMBIARA"/>
    <s v="GO"/>
    <s v="DIESEL S-10"/>
    <n v="847"/>
    <n v="13.72"/>
    <s v=" Km/L"/>
    <n v="74220"/>
    <n v="61.72"/>
    <n v="5.59"/>
    <n v="345.01"/>
    <s v="376659"/>
    <s v="Planejamento Operaci"/>
    <s v="Planejamento Operaci"/>
    <s v="Operacional"/>
    <m/>
    <d v="2026-01-25T00:00:00"/>
    <x v="9"/>
    <x v="1"/>
    <x v="12"/>
  </r>
  <r>
    <s v="TTY2C25"/>
    <s v="60645800106472430"/>
    <s v="25/01/2026 18:14:23"/>
    <s v="03339"/>
    <s v="MAYARA MARTINS DA SILVA SOUZA"/>
    <x v="38"/>
    <s v="Caminhonete"/>
    <s v="SAVEIRO CS RB MF"/>
    <s v="VW"/>
    <s v="45307105"/>
    <s v="POSTO GIRASSOL"/>
    <s v="ITUMBIARA"/>
    <s v="GO"/>
    <s v="ETANOL COMUM"/>
    <n v="396"/>
    <n v="8.19"/>
    <s v=" Km/L"/>
    <n v="65496"/>
    <n v="48.36"/>
    <n v="4.6900000000000004"/>
    <n v="226.81"/>
    <s v="250165"/>
    <s v="EXT - KSE LOCAÇOES"/>
    <s v="Planejamento Operaci"/>
    <s v="KSE LOCAÇOES"/>
    <m/>
    <d v="2026-01-25T00:00:00"/>
    <x v="9"/>
    <x v="1"/>
    <x v="12"/>
  </r>
  <r>
    <s v="TFA5I89"/>
    <s v="60645800105853740"/>
    <s v="25/01/2026 18:32:35"/>
    <s v="71805"/>
    <s v="MURILO SOUZA BERNARDES"/>
    <x v="21"/>
    <s v="Automóvel"/>
    <s v="ARGO"/>
    <s v="FIAT"/>
    <s v="07622607"/>
    <s v="AUTO POSTO BRASILIA II"/>
    <s v="JUSSARA"/>
    <s v="GO"/>
    <s v="ETANOL COMUM"/>
    <n v="164"/>
    <n v="7.23"/>
    <s v=" Km/L"/>
    <n v="15184"/>
    <n v="22.67"/>
    <n v="4.59"/>
    <n v="104.06"/>
    <s v="1"/>
    <s v="Planejamento Operaci"/>
    <s v="Planejamento Operaci"/>
    <s v="Operacional"/>
    <m/>
    <d v="2026-01-25T00:00:00"/>
    <x v="9"/>
    <x v="1"/>
    <x v="2"/>
  </r>
  <r>
    <s v="TFI3B19"/>
    <s v="60645800105926941"/>
    <s v="25/01/2026 19:45:03"/>
    <s v="03458"/>
    <s v="RAUL DOS SANTOS SOUSA"/>
    <x v="4"/>
    <s v="Automóvel"/>
    <s v="ARGO"/>
    <s v="FIAT"/>
    <s v="13335016"/>
    <s v="POSTO TREVO"/>
    <s v="RIO VERDE"/>
    <s v="GO"/>
    <s v="ETANOL COMUM"/>
    <n v="81"/>
    <n v="4.84"/>
    <s v=" Km/L"/>
    <n v="49100"/>
    <n v="16.73"/>
    <n v="4.99"/>
    <n v="83.49"/>
    <s v="250171046"/>
    <s v="Planejamento Operaci"/>
    <s v="Planejamento Operaci"/>
    <s v="Operacional"/>
    <m/>
    <d v="2026-01-25T00:00:00"/>
    <x v="9"/>
    <x v="1"/>
    <x v="0"/>
  </r>
  <r>
    <s v="TUF2B45"/>
    <s v="60645800106472420"/>
    <s v="25/01/2026 20:12:49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334"/>
    <n v="9.68"/>
    <s v=" Km/L"/>
    <n v="90178"/>
    <n v="34.5"/>
    <n v="4.8899999999999997"/>
    <n v="168.71"/>
    <s v="0"/>
    <s v="EXT - KSE LOCAÇOES"/>
    <s v="Planejamento Operaci"/>
    <s v="KSE LOCAÇOES"/>
    <m/>
    <d v="2026-01-25T00:00:00"/>
    <x v="9"/>
    <x v="1"/>
    <x v="12"/>
  </r>
  <r>
    <s v="TKC7D89"/>
    <s v="60645800106185260"/>
    <s v="25/01/2026 20:20:38"/>
    <s v="02106"/>
    <s v="UÁRLES MILA ROSA NÉRES_x0009__x0009__x0009__x0009_"/>
    <x v="39"/>
    <s v="Caminhão"/>
    <s v="FH 540 6X4R"/>
    <s v="VOLVO"/>
    <s v="75331801"/>
    <s v="DECIO CEZARINA"/>
    <s v="CEZARINA"/>
    <s v="GO"/>
    <s v="DIESEL S-10"/>
    <n v="1355"/>
    <n v="2.5499999999999998"/>
    <s v=" Km/L"/>
    <n v="14346"/>
    <n v="531"/>
    <n v="7.55"/>
    <n v="4009.05"/>
    <s v="202601252020"/>
    <s v="EXT - LUCCA JR"/>
    <s v="Planejamento Operaci"/>
    <s v="LUCCA JR"/>
    <m/>
    <d v="2026-01-25T00:00:00"/>
    <x v="9"/>
    <x v="1"/>
    <x v="11"/>
  </r>
  <r>
    <s v="TKC7D89"/>
    <m/>
    <s v="25/01/2026 20:22:36"/>
    <m/>
    <m/>
    <x v="39"/>
    <m/>
    <m/>
    <m/>
    <m/>
    <s v="DECIO CEZARINA"/>
    <m/>
    <m/>
    <s v="ARLA-32"/>
    <s v="-"/>
    <s v="-"/>
    <s v=" Km/L"/>
    <s v="-"/>
    <n v="67.61"/>
    <m/>
    <n v="256.24"/>
    <m/>
    <m/>
    <m/>
    <m/>
    <m/>
    <d v="2026-01-25T00:00:00"/>
    <x v="9"/>
    <x v="1"/>
    <x v="11"/>
  </r>
  <r>
    <s v="TTP5B47"/>
    <s v="60645800106472110"/>
    <s v="25/01/2026 22:34:43"/>
    <s v="01227"/>
    <s v="DAILTON FERREIRA CRUVINEL"/>
    <x v="40"/>
    <s v="Caminhonete"/>
    <s v="SAVEIRO CS RB MF"/>
    <s v="VW"/>
    <s v="07674909"/>
    <s v="AUTO POSTO INDIARA"/>
    <s v="INDIARA"/>
    <s v="GO"/>
    <s v="ETANOL COMUM"/>
    <n v="373"/>
    <n v="9.25"/>
    <s v=" Km/L"/>
    <n v="82919"/>
    <n v="40.33"/>
    <n v="5.09"/>
    <n v="205.27"/>
    <s v="11434"/>
    <s v="EXT - KSE LOCAÇOES"/>
    <s v="Planejamento Operaci"/>
    <s v="KSE LOCAÇOES"/>
    <m/>
    <d v="2026-01-25T00:00:00"/>
    <x v="9"/>
    <x v="1"/>
    <x v="12"/>
  </r>
  <r>
    <s v="TTT2H95"/>
    <s v="60645800106472477"/>
    <s v="25/01/2026 22:40:01"/>
    <s v="07583"/>
    <s v="DAVID BORGES DOS SANTOS"/>
    <x v="63"/>
    <s v="Caminhonete"/>
    <s v="SAVEIRO CS RB MF"/>
    <s v="VW"/>
    <s v="07674909"/>
    <s v="AUTO POSTO INDIARA"/>
    <s v="INDIARA"/>
    <s v="GO"/>
    <s v="ETANOL COMUM"/>
    <n v="440"/>
    <n v="11.84"/>
    <s v=" Km/L"/>
    <n v="71580"/>
    <n v="37.159999999999997"/>
    <n v="5.09"/>
    <n v="189.14"/>
    <s v="11435"/>
    <s v="EXT - KSE LOCAÇOES"/>
    <s v="Planejamento Operaci"/>
    <s v="KSE LOCAÇOES"/>
    <m/>
    <d v="2026-01-25T00:00:00"/>
    <x v="9"/>
    <x v="1"/>
    <x v="12"/>
  </r>
  <r>
    <s v="TTR3A31"/>
    <s v="60645800106472404"/>
    <s v="25/01/2026 23:58:01"/>
    <s v="75150"/>
    <s v="PETTERSON PERIS BENJAMIN"/>
    <x v="53"/>
    <s v="Caminhonete"/>
    <s v="SAVEIRO CS RB MF"/>
    <s v="VW"/>
    <s v="46209914"/>
    <s v="DECIO RIO VERDE"/>
    <s v="RIO VERDE"/>
    <s v="GO"/>
    <s v="ETANOL COMUM"/>
    <n v="517"/>
    <n v="12.2"/>
    <s v=" Km/L"/>
    <n v="77669"/>
    <n v="42.38"/>
    <n v="4.79"/>
    <n v="203"/>
    <s v="202601252357"/>
    <s v="EXT - KSE LOCAÇOES"/>
    <s v="Planejamento Operaci"/>
    <s v="KSE LOCAÇOES"/>
    <m/>
    <d v="2026-01-25T00:00:00"/>
    <x v="9"/>
    <x v="1"/>
    <x v="12"/>
  </r>
  <r>
    <s v="TUQ2H91"/>
    <s v="60645800106437760"/>
    <s v="26/01/2026 00:09:48"/>
    <s v="05208"/>
    <s v="CHARLES ROSA"/>
    <x v="66"/>
    <s v="Caminhonete"/>
    <s v="SAVEIRO CD RB MF"/>
    <s v="VOLKSWAGEN"/>
    <s v="46209914"/>
    <s v="DECIO RIO VERDE"/>
    <s v="RIO VERDE"/>
    <s v="GO"/>
    <s v="ETANOL COMUM"/>
    <n v="430"/>
    <n v="9.76"/>
    <s v=" Km/L"/>
    <n v="14174"/>
    <n v="44.05"/>
    <n v="4.79"/>
    <n v="211"/>
    <s v="202601260008"/>
    <s v="EXT - KSE LOCAÇOES"/>
    <s v="Planejamento Operaci"/>
    <s v="KSE LOCAÇOES"/>
    <m/>
    <d v="2026-01-26T00:00:00"/>
    <x v="9"/>
    <x v="1"/>
    <x v="12"/>
  </r>
  <r>
    <s v="TTY2C25"/>
    <s v="60645800106472430"/>
    <s v="26/01/2026 01:59:10"/>
    <s v="00047"/>
    <s v="KARLA THAISE SILVA CARVALHO"/>
    <x v="38"/>
    <s v="Caminhonete"/>
    <s v="SAVEIRO CS RB MF"/>
    <s v="VW"/>
    <s v="45341508"/>
    <s v="POSTO ALTO DA SERRA"/>
    <s v="ITUMBIARA"/>
    <s v="GO"/>
    <s v="ETANOL COMUM"/>
    <n v="403"/>
    <n v="10.72"/>
    <s v=" Km/L"/>
    <n v="75899"/>
    <n v="37.590000000000003"/>
    <n v="4.6399999999999997"/>
    <n v="174.42"/>
    <s v="0"/>
    <s v="EXT - KSE LOCAÇOES"/>
    <s v="Planejamento Operaci"/>
    <s v="KSE LOCAÇOES"/>
    <m/>
    <d v="2026-01-26T00:00:00"/>
    <x v="9"/>
    <x v="1"/>
    <x v="12"/>
  </r>
  <r>
    <s v="TUG2C45"/>
    <s v="60645800106437770"/>
    <s v="26/01/2026 03:09:06"/>
    <s v="80560"/>
    <s v="EDMAR PEREIRA COSTA"/>
    <x v="54"/>
    <s v="Utilitário"/>
    <s v="SAVEIRO"/>
    <s v="FIAT"/>
    <s v="81889412"/>
    <s v="POSTO ZERO UM"/>
    <s v="RIO VERDE"/>
    <s v="GO"/>
    <s v="ETANOL COMUM"/>
    <n v="453"/>
    <n v="11.79"/>
    <s v=" Km/L"/>
    <n v="85329"/>
    <n v="38.409999999999997"/>
    <n v="5.09"/>
    <n v="195.5"/>
    <s v="1"/>
    <s v="EXT - KSE LOCAÇOES"/>
    <s v="Planejamento Operaci"/>
    <s v="KSE LOCAÇOES"/>
    <m/>
    <d v="2026-01-26T00:00:00"/>
    <x v="9"/>
    <x v="1"/>
    <x v="12"/>
  </r>
  <r>
    <s v="TFI3B19"/>
    <s v="60645800105926941"/>
    <s v="26/01/2026 06:15:11"/>
    <s v="03458"/>
    <s v="RAUL DOS SANTOS SOUSA"/>
    <x v="4"/>
    <s v="Automóvel"/>
    <s v="ARGO"/>
    <s v="FIAT"/>
    <s v="75331003"/>
    <s v="SUPERVIA LAGOA"/>
    <s v="RIO VERDE"/>
    <s v="GO"/>
    <s v="ETANOL COMUM"/>
    <n v="239"/>
    <n v="6.46"/>
    <s v=" Km/L"/>
    <n v="49439"/>
    <n v="37.020000000000003"/>
    <n v="4.8899999999999997"/>
    <n v="181.03"/>
    <s v="1"/>
    <s v="Planejamento Operaci"/>
    <s v="Planejamento Operaci"/>
    <s v="Operacional"/>
    <m/>
    <d v="2026-01-26T00:00:00"/>
    <x v="9"/>
    <x v="1"/>
    <x v="0"/>
  </r>
  <r>
    <s v="TUF2B45"/>
    <s v="60645800106472420"/>
    <s v="26/01/2026 06:17:37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500"/>
    <n v="9.74"/>
    <s v=" Km/L"/>
    <n v="90678"/>
    <n v="51.32"/>
    <n v="4.8899999999999997"/>
    <n v="250.95"/>
    <s v="0"/>
    <s v="EXT - KSE LOCAÇOES"/>
    <s v="Planejamento Operaci"/>
    <s v="KSE LOCAÇOES"/>
    <m/>
    <d v="2026-01-26T00:00:00"/>
    <x v="9"/>
    <x v="1"/>
    <x v="12"/>
  </r>
  <r>
    <s v="TTP5B47"/>
    <s v="60645800106472110"/>
    <s v="26/01/2026 06:54:03"/>
    <s v="01227"/>
    <s v="DAILTON FERREIRA CRUVINEL"/>
    <x v="40"/>
    <s v="Caminhonete"/>
    <s v="SAVEIRO CS RB MF"/>
    <s v="VW"/>
    <s v="07674909"/>
    <s v="AUTO POSTO INDIARA"/>
    <s v="INDIARA"/>
    <s v="GO"/>
    <s v="ETANOL COMUM"/>
    <n v="449"/>
    <n v="11.65"/>
    <s v=" Km/L"/>
    <n v="83368"/>
    <n v="38.53"/>
    <n v="4.8899999999999997"/>
    <n v="188.41"/>
    <s v="11437"/>
    <s v="EXT - KSE LOCAÇOES"/>
    <s v="Planejamento Operaci"/>
    <s v="KSE LOCAÇOES"/>
    <m/>
    <d v="2026-01-26T00:00:00"/>
    <x v="9"/>
    <x v="1"/>
    <x v="12"/>
  </r>
  <r>
    <s v="TTQ4C10"/>
    <s v="60645800106553930"/>
    <s v="26/01/2026 08:57:44"/>
    <s v="03095"/>
    <s v="MICHELL ALMEIDA SANTANA"/>
    <x v="31"/>
    <s v="Caminhonete"/>
    <s v="Caminhonete S10"/>
    <s v="CHEVROLET"/>
    <s v="53081700"/>
    <s v="POSTO Z   Z SANTA MA"/>
    <s v="GUAPO"/>
    <s v="GO"/>
    <s v="DIESEL S-10"/>
    <n v="658"/>
    <n v="14.2"/>
    <s v=" Km/L"/>
    <n v="94585"/>
    <n v="46.35"/>
    <n v="5.89"/>
    <n v="272.98"/>
    <s v="0"/>
    <s v="Planejamento Operaci"/>
    <s v="Planejamento Operaci"/>
    <s v="INSPENCAO"/>
    <m/>
    <d v="2026-01-26T00:00:00"/>
    <x v="9"/>
    <x v="1"/>
    <x v="12"/>
  </r>
  <r>
    <s v="TFX7J72"/>
    <s v="60645800105836505"/>
    <s v="26/01/2026 09:14:39"/>
    <s v="02769"/>
    <s v="ANDRE LUIS PAULINO"/>
    <x v="11"/>
    <s v="Automóvel"/>
    <s v="ARGO"/>
    <s v="FIAT"/>
    <s v="46286315"/>
    <s v="POSTO CENTRAL"/>
    <s v="BOM JESUS"/>
    <s v="GO"/>
    <s v="ETANOL COMUM"/>
    <n v="312"/>
    <n v="9.91"/>
    <s v=" Km/L"/>
    <n v="55789"/>
    <n v="31.49"/>
    <n v="4.79"/>
    <n v="150.85"/>
    <s v="1"/>
    <s v="Planejamento Operaci"/>
    <s v="Planejamento Operaci"/>
    <s v="Operacional"/>
    <m/>
    <d v="2026-01-26T00:00:00"/>
    <x v="9"/>
    <x v="1"/>
    <x v="4"/>
  </r>
  <r>
    <s v="TFY6E09"/>
    <s v="60645800105143700"/>
    <s v="26/01/2026 10:02:25"/>
    <s v="04380"/>
    <s v="PAULO ROBERTO BATISTA DE MOURA JUNIOR"/>
    <x v="15"/>
    <s v="Automóvel"/>
    <s v="ARGO"/>
    <s v="FIAT"/>
    <s v="34251011"/>
    <s v="DECIO ARAPORA"/>
    <s v="ARAPORA"/>
    <s v="MG"/>
    <s v="ETANOL COMUM"/>
    <n v="229"/>
    <n v="9.44"/>
    <s v=" Km/L"/>
    <n v="36665"/>
    <n v="24.27"/>
    <n v="4.6900000000000004"/>
    <n v="113.83"/>
    <s v="202601261002"/>
    <s v="Planejamento Operaci"/>
    <s v="Planejamento Operaci"/>
    <s v="Operacional"/>
    <m/>
    <d v="2026-01-26T00:00:00"/>
    <x v="9"/>
    <x v="1"/>
    <x v="1"/>
  </r>
  <r>
    <s v="TTT2H95"/>
    <s v="60645800106472477"/>
    <s v="26/01/2026 10:31:46"/>
    <s v="01042"/>
    <s v="EDUARDO SANTOS"/>
    <x v="63"/>
    <s v="Caminhonete"/>
    <s v="SAVEIRO CS RB MF"/>
    <s v="VW"/>
    <s v="07674909"/>
    <s v="AUTO POSTO INDIARA"/>
    <s v="INDIARA"/>
    <s v="GO"/>
    <s v="ETANOL COMUM"/>
    <n v="441"/>
    <n v="10.75"/>
    <s v=" Km/L"/>
    <n v="72021"/>
    <n v="41.04"/>
    <n v="4.8899999999999997"/>
    <n v="200.69"/>
    <s v="11441"/>
    <s v="EXT - KSE LOCAÇOES"/>
    <s v="Planejamento Operaci"/>
    <s v="KSE LOCAÇOES"/>
    <m/>
    <d v="2026-01-26T00:00:00"/>
    <x v="9"/>
    <x v="1"/>
    <x v="12"/>
  </r>
  <r>
    <s v="TFS3C72"/>
    <s v="60645800105143738"/>
    <s v="26/01/2026 10:57:53"/>
    <s v="00271"/>
    <s v="HEDER OLIVEIRA SANTANA"/>
    <x v="9"/>
    <s v="Automóvel"/>
    <s v="ARGO"/>
    <s v="FIAT"/>
    <s v="41875311"/>
    <s v="POSTO SABOR DA TERRA"/>
    <s v="INDIARA"/>
    <s v="GO"/>
    <s v="ETANOL COMUM"/>
    <n v="307"/>
    <n v="7.88"/>
    <s v=" Km/L"/>
    <n v="70475"/>
    <n v="38.950000000000003"/>
    <n v="4.8899999999999997"/>
    <n v="190.47"/>
    <s v="260139435"/>
    <s v="Planejamento Operaci"/>
    <s v="Planejamento Operaci"/>
    <s v="Operacional"/>
    <m/>
    <d v="2026-01-26T00:00:00"/>
    <x v="9"/>
    <x v="1"/>
    <x v="4"/>
  </r>
  <r>
    <s v="TUQ2H91"/>
    <s v="60645800106437760"/>
    <s v="26/01/2026 10:59:12"/>
    <s v="88512"/>
    <s v="JUAREZ NEVES"/>
    <x v="66"/>
    <s v="Caminhonete"/>
    <s v="SAVEIRO CD RB MF"/>
    <s v="VOLKSWAGEN"/>
    <s v="45308900"/>
    <s v="POSTO LUPATINI"/>
    <s v="SANTO ANTONIO DA BARRA"/>
    <s v="GO"/>
    <s v="ETANOL COMUM"/>
    <n v="419"/>
    <n v="11.92"/>
    <s v=" Km/L"/>
    <n v="14593"/>
    <n v="35.159999999999997"/>
    <n v="4.99"/>
    <n v="175.45"/>
    <s v="1"/>
    <s v="EXT - KSE LOCAÇOES"/>
    <s v="Planejamento Operaci"/>
    <s v="KSE LOCAÇOES"/>
    <m/>
    <d v="2026-01-26T00:00:00"/>
    <x v="9"/>
    <x v="1"/>
    <x v="12"/>
  </r>
  <r>
    <s v="TTY2C25"/>
    <s v="60645800106472430"/>
    <s v="26/01/2026 11:25:16"/>
    <s v="07015"/>
    <s v="EDILEIA DE SOUSA ANTUNES"/>
    <x v="38"/>
    <s v="Caminhonete"/>
    <s v="SAVEIRO CS RB MF"/>
    <s v="VW"/>
    <s v="46286315"/>
    <s v="POSTO CENTRAL"/>
    <s v="BOM JESUS"/>
    <s v="GO"/>
    <s v="ETANOL COMUM"/>
    <n v="358"/>
    <n v="9.1199999999999992"/>
    <s v=" Km/L"/>
    <n v="76257"/>
    <n v="39.25"/>
    <n v="4.7910000000000004"/>
    <n v="188.03"/>
    <s v="1"/>
    <s v="EXT - KSE LOCAÇOES"/>
    <s v="Planejamento Operaci"/>
    <s v="KSE LOCAÇOES"/>
    <m/>
    <d v="2026-01-26T00:00:00"/>
    <x v="9"/>
    <x v="1"/>
    <x v="12"/>
  </r>
  <r>
    <s v="TFE6B22"/>
    <s v="60645800105143762"/>
    <s v="26/01/2026 11:51:36"/>
    <s v="03608"/>
    <s v="WEIDER DA SILVA RODRIGUES"/>
    <x v="1"/>
    <s v="Automóvel"/>
    <s v="ARGO"/>
    <s v="FIAT"/>
    <s v="69494411"/>
    <s v="REDE MARAJO RIO VERD"/>
    <s v="RIO VERDE"/>
    <s v="GO"/>
    <s v="ETANOL COMUM"/>
    <n v="355"/>
    <n v="9.43"/>
    <s v=" Km/L"/>
    <n v="44075"/>
    <n v="37.64"/>
    <n v="4.5910000000000002"/>
    <n v="172.81"/>
    <s v="1"/>
    <s v="Planejamento Operaci"/>
    <s v="Planejamento Operaci"/>
    <s v="Operacional"/>
    <m/>
    <d v="2026-01-26T00:00:00"/>
    <x v="9"/>
    <x v="1"/>
    <x v="1"/>
  </r>
  <r>
    <s v="TFF5D72"/>
    <s v="60645800105143780"/>
    <s v="26/01/2026 12:48:18"/>
    <s v="87954"/>
    <s v="DANIEL GONÇALVES"/>
    <x v="2"/>
    <s v="Automóvel"/>
    <s v="ARGO"/>
    <s v="FIAT"/>
    <s v="87183400"/>
    <s v="MARAJO GUAPO"/>
    <s v="GUAPO"/>
    <s v="GO"/>
    <s v="ETANOL COMUM"/>
    <n v="232"/>
    <n v="9.48"/>
    <s v=" Km/L"/>
    <n v="36596"/>
    <n v="24.48"/>
    <n v="4.79"/>
    <n v="117.26"/>
    <s v="0"/>
    <s v="Planejamento Operaci"/>
    <s v="Planejamento Operaci"/>
    <s v="Operacional"/>
    <m/>
    <d v="2026-01-26T00:00:00"/>
    <x v="9"/>
    <x v="1"/>
    <x v="0"/>
  </r>
  <r>
    <s v="TTR3A31"/>
    <s v="60645800106472404"/>
    <s v="26/01/2026 13:42:49"/>
    <s v="00386"/>
    <s v="RAFAEL SOUZA LIMA"/>
    <x v="53"/>
    <s v="Caminhonete"/>
    <s v="SAVEIRO CS RB MF"/>
    <s v="VW"/>
    <s v="46209914"/>
    <s v="DECIO RIO VERDE"/>
    <s v="RIO VERDE"/>
    <s v="GO"/>
    <s v="ETANOL COMUM"/>
    <n v="599"/>
    <n v="11.82"/>
    <s v=" Km/L"/>
    <n v="78268"/>
    <n v="50.66"/>
    <n v="4.79"/>
    <n v="242.66"/>
    <s v="202601261342"/>
    <s v="EXT - KSE LOCAÇOES"/>
    <s v="Planejamento Operaci"/>
    <s v="KSE LOCAÇOES"/>
    <m/>
    <d v="2026-01-26T00:00:00"/>
    <x v="9"/>
    <x v="1"/>
    <x v="12"/>
  </r>
  <r>
    <s v="TUG2C45"/>
    <s v="60645800106437770"/>
    <s v="26/01/2026 14:28:02"/>
    <s v="02527"/>
    <s v="ALCIENE MARTINS PONTES"/>
    <x v="54"/>
    <s v="Utilitário"/>
    <s v="SAVEIRO"/>
    <s v="FIAT"/>
    <s v="69494411"/>
    <s v="REDE MARAJO RIO VERD"/>
    <s v="RIO VERDE"/>
    <s v="GO"/>
    <s v="ETANOL COMUM"/>
    <n v="474"/>
    <n v="10.73"/>
    <s v=" Km/L"/>
    <n v="85803"/>
    <n v="44.17"/>
    <n v="4.59"/>
    <n v="202.74"/>
    <s v="2527011195"/>
    <s v="EXT - KSE LOCAÇOES"/>
    <s v="Planejamento Operaci"/>
    <s v="KSE LOCAÇOES"/>
    <m/>
    <d v="2026-01-26T00:00:00"/>
    <x v="9"/>
    <x v="1"/>
    <x v="12"/>
  </r>
  <r>
    <s v="TGA0B06"/>
    <s v="60645800106437610"/>
    <s v="26/01/2026 15:20:23"/>
    <s v="00933"/>
    <s v="GIULEY RIBEIRO DOS SANTOS"/>
    <x v="55"/>
    <s v="Caminhonete"/>
    <s v="FIORINO"/>
    <s v="FIAT"/>
    <s v="45308900"/>
    <s v="POSTO LUPATINI"/>
    <s v="SANTO ANTONIO DA BARRA"/>
    <s v="GO"/>
    <s v="ETANOL COMUM"/>
    <n v="298"/>
    <n v="8.9700000000000006"/>
    <s v=" Km/L"/>
    <n v="11512"/>
    <n v="33.229999999999997"/>
    <n v="4.99"/>
    <n v="165.82"/>
    <s v="0"/>
    <s v="Planejamento Operaci"/>
    <s v="Planejamento Operaci"/>
    <s v="TI e Automação"/>
    <m/>
    <d v="2026-01-26T00:00:00"/>
    <x v="9"/>
    <x v="1"/>
    <x v="5"/>
  </r>
  <r>
    <s v="TLO0E87"/>
    <s v="60645800106184255"/>
    <s v="26/01/2026 15:21:01"/>
    <s v="04911"/>
    <s v="HYAGO GONÇALVES FERNANDES"/>
    <x v="43"/>
    <s v="EQUIPAMENTOS"/>
    <s v="GUINCHO LEVE"/>
    <s v="EQUIPAMENTO"/>
    <s v="87183400"/>
    <s v="MARAJO GUAPO"/>
    <s v="GUAPO"/>
    <s v="GO"/>
    <s v="DIESEL S-10"/>
    <n v="280"/>
    <n v="4.9800000000000004"/>
    <s v=" Km/L"/>
    <n v="23372"/>
    <n v="56.17"/>
    <n v="6.04"/>
    <n v="339.27"/>
    <s v="0"/>
    <s v="EXT - LUCCA JR"/>
    <s v="Planejamento Operaci"/>
    <s v="LUCCA JR"/>
    <m/>
    <d v="2026-01-26T00:00:00"/>
    <x v="9"/>
    <x v="1"/>
    <x v="11"/>
  </r>
  <r>
    <s v="TLO0E87"/>
    <m/>
    <s v="26/01/2026 15:21:01"/>
    <m/>
    <m/>
    <x v="43"/>
    <m/>
    <m/>
    <m/>
    <m/>
    <s v="MARAJO GUAPO"/>
    <m/>
    <m/>
    <s v="ARLA-32"/>
    <s v="-"/>
    <s v="-"/>
    <s v=" Km/L"/>
    <s v="-"/>
    <n v="4.13"/>
    <m/>
    <n v="16.48"/>
    <m/>
    <m/>
    <m/>
    <m/>
    <m/>
    <d v="2026-01-26T00:00:00"/>
    <x v="9"/>
    <x v="1"/>
    <x v="11"/>
  </r>
  <r>
    <s v="TFD2J89"/>
    <s v="60645800105143710"/>
    <s v="26/01/2026 15:34:20"/>
    <s v="07868"/>
    <s v="LUIZ FELIPE ROMEIRO GODOY"/>
    <x v="0"/>
    <s v="Automóvel"/>
    <s v="ARGO"/>
    <s v="FIAT"/>
    <s v="45308900"/>
    <s v="POSTO LUPATINI"/>
    <s v="SANTO ANTONIO DA BARRA"/>
    <s v="GO"/>
    <s v="ETANOL COMUM"/>
    <n v="360"/>
    <n v="8.4499999999999993"/>
    <s v=" Km/L"/>
    <n v="19899"/>
    <n v="42.58"/>
    <n v="4.99"/>
    <n v="212.47"/>
    <s v="0"/>
    <s v="Planejamento Operaci"/>
    <s v="Planejamento Operaci"/>
    <s v="Operacional"/>
    <m/>
    <d v="2026-01-26T00:00:00"/>
    <x v="9"/>
    <x v="1"/>
    <x v="0"/>
  </r>
  <r>
    <s v="TUK2D26"/>
    <s v="60645800106553790"/>
    <s v="26/01/2026 15:38:49"/>
    <s v="00399"/>
    <s v="JULIANO FERNANDES DA SILVA"/>
    <x v="42"/>
    <s v="Caminhonete"/>
    <s v="Caminhonete S10"/>
    <s v="CHEVROLET"/>
    <s v="75331003"/>
    <s v="SUPERVIA LAGOA"/>
    <s v="RIO VERDE"/>
    <s v="GO"/>
    <s v="DIESEL S-10"/>
    <n v="1049"/>
    <n v="15.65"/>
    <s v=" Km/L"/>
    <n v="84920"/>
    <n v="67.010000000000005"/>
    <n v="5.84"/>
    <n v="391.34"/>
    <s v="0"/>
    <s v="Planejamento Operaci"/>
    <s v="Planejamento Operaci"/>
    <s v="INSPENCAO"/>
    <m/>
    <d v="2026-01-26T00:00:00"/>
    <x v="9"/>
    <x v="1"/>
    <x v="12"/>
  </r>
  <r>
    <s v="TGM2I26"/>
    <s v="60645800106437620"/>
    <s v="26/01/2026 15:44:27"/>
    <s v="59226"/>
    <s v="PASCHOAL FAVORITTO DE QUEIROZ"/>
    <x v="52"/>
    <s v="Utilitário"/>
    <s v="FIORINO"/>
    <s v="FIAT"/>
    <s v="53081700"/>
    <s v="POSTO Z   Z SANTA MA"/>
    <s v="GUAPO"/>
    <s v="GO"/>
    <s v="ETANOL COMUM"/>
    <n v="282"/>
    <n v="5.85"/>
    <s v=" Km/L"/>
    <n v="13515"/>
    <n v="48.19"/>
    <n v="4.6900000000000004"/>
    <n v="225.99"/>
    <s v="0"/>
    <s v="EXT - KSE LOCAÇOES"/>
    <s v="Planejamento Operaci"/>
    <s v="Operacional"/>
    <m/>
    <d v="2026-01-26T00:00:00"/>
    <x v="9"/>
    <x v="1"/>
    <x v="5"/>
  </r>
  <r>
    <s v="TUF2B45"/>
    <s v="60645800106472420"/>
    <s v="26/01/2026 15:45:40"/>
    <s v="01318"/>
    <s v="JOAO BATISTA REIS"/>
    <x v="37"/>
    <s v="Caminhonete"/>
    <s v="SAVEIRO CS RB MF"/>
    <s v="VW"/>
    <s v="46286315"/>
    <s v="POSTO CENTRAL"/>
    <s v="BOM JESUS"/>
    <s v="GO"/>
    <s v="ETANOL COMUM"/>
    <n v="434"/>
    <n v="9.61"/>
    <s v=" Km/L"/>
    <n v="91112"/>
    <n v="45.15"/>
    <n v="4.79"/>
    <n v="216.28"/>
    <s v="1"/>
    <s v="EXT - KSE LOCAÇOES"/>
    <s v="Planejamento Operaci"/>
    <s v="KSE LOCAÇOES"/>
    <m/>
    <d v="2026-01-26T00:00:00"/>
    <x v="9"/>
    <x v="1"/>
    <x v="12"/>
  </r>
  <r>
    <s v="TBE3B78"/>
    <m/>
    <s v="26/01/2026 15:47:26"/>
    <m/>
    <m/>
    <x v="20"/>
    <m/>
    <m/>
    <m/>
    <m/>
    <s v="MARAJO GUAPO"/>
    <m/>
    <m/>
    <s v="ARLA-32"/>
    <n v="0"/>
    <n v="0"/>
    <s v=" Km/L"/>
    <n v="0"/>
    <n v="4.93"/>
    <m/>
    <n v="19.670000000000002"/>
    <m/>
    <m/>
    <m/>
    <m/>
    <m/>
    <d v="2026-01-26T00:00:00"/>
    <x v="9"/>
    <x v="1"/>
    <x v="7"/>
  </r>
  <r>
    <s v="TTP5B47"/>
    <s v="60645800106472110"/>
    <s v="26/01/2026 16:28:06"/>
    <s v="02710"/>
    <s v="RAINON LOPES ALMEIDA"/>
    <x v="40"/>
    <s v="Caminhonete"/>
    <s v="SAVEIRO CS RB MF"/>
    <s v="VW"/>
    <s v="75331801"/>
    <s v="DECIO CEZARINA"/>
    <s v="CEZARINA"/>
    <s v="GO"/>
    <s v="ETANOL COMUM"/>
    <n v="424"/>
    <n v="9.93"/>
    <s v=" Km/L"/>
    <n v="83792"/>
    <n v="42.68"/>
    <n v="4.8899999999999997"/>
    <n v="208.71"/>
    <s v="202601261627"/>
    <s v="EXT - KSE LOCAÇOES"/>
    <s v="Planejamento Operaci"/>
    <s v="KSE LOCAÇOES"/>
    <m/>
    <d v="2026-01-26T00:00:00"/>
    <x v="9"/>
    <x v="1"/>
    <x v="12"/>
  </r>
  <r>
    <s v="TFI3B19"/>
    <s v="60645800105926941"/>
    <s v="26/01/2026 17:20:38"/>
    <s v="03102"/>
    <s v="EDES GONÇALVES DA SILVA"/>
    <x v="4"/>
    <s v="Automóvel"/>
    <s v="ARGO"/>
    <s v="FIAT"/>
    <s v="45308900"/>
    <s v="POSTO LUPATINI"/>
    <s v="SANTO ANTONIO DA BARRA"/>
    <s v="GO"/>
    <s v="ETANOL COMUM"/>
    <n v="350"/>
    <n v="11.26"/>
    <s v=" Km/L"/>
    <n v="49789"/>
    <n v="31.07"/>
    <n v="4.99"/>
    <n v="155.04"/>
    <s v="0"/>
    <s v="Planejamento Operaci"/>
    <s v="Planejamento Operaci"/>
    <s v="Operacional"/>
    <m/>
    <d v="2026-01-26T00:00:00"/>
    <x v="9"/>
    <x v="1"/>
    <x v="0"/>
  </r>
  <r>
    <s v="TFW2H32"/>
    <s v="60645800105143835"/>
    <s v="26/01/2026 18:32:56"/>
    <s v="99638"/>
    <s v="LAFAIETE DE SOUZA SANTOS"/>
    <x v="10"/>
    <s v="Automóvel"/>
    <s v="ARGO"/>
    <s v="FIAT"/>
    <s v="41891811"/>
    <s v="UBRASPETRO COM DE DERIVADOS DE"/>
    <s v="GOIANIA"/>
    <s v="GO"/>
    <s v="ETANOL COMUM"/>
    <n v="312"/>
    <n v="0.96"/>
    <s v=" Km/L"/>
    <n v="53617"/>
    <n v="324.7"/>
    <n v="0.53900000000000003"/>
    <n v="175.01"/>
    <s v="582989"/>
    <s v="Planejamento Operaci"/>
    <s v="Planejamento Operaci"/>
    <s v="Operacional"/>
    <m/>
    <d v="2026-01-26T00:00:00"/>
    <x v="9"/>
    <x v="1"/>
    <x v="3"/>
  </r>
  <r>
    <s v="TTY2C25"/>
    <s v="60645800106472430"/>
    <s v="26/01/2026 18:36:03"/>
    <s v="07015"/>
    <s v="EDILEIA DE SOUSA ANTUNES"/>
    <x v="38"/>
    <s v="Caminhonete"/>
    <s v="SAVEIRO CS RB MF"/>
    <s v="VW"/>
    <s v="46286315"/>
    <s v="POSTO CENTRAL"/>
    <s v="BOM JESUS"/>
    <s v="GO"/>
    <s v="ETANOL COMUM"/>
    <n v="202"/>
    <n v="9.4"/>
    <s v=" Km/L"/>
    <n v="76459"/>
    <n v="21.5"/>
    <n v="4.7919999999999998"/>
    <n v="103.02"/>
    <s v="1"/>
    <s v="EXT - KSE LOCAÇOES"/>
    <s v="Planejamento Operaci"/>
    <s v="KSE LOCAÇOES"/>
    <m/>
    <d v="2026-01-26T00:00:00"/>
    <x v="9"/>
    <x v="1"/>
    <x v="12"/>
  </r>
  <r>
    <s v="TFN3B64"/>
    <s v="60645800106437477"/>
    <s v="26/01/2026 18:44:21"/>
    <s v="10752"/>
    <s v="EDVALDO PEREIRA DE OLIVEIRA"/>
    <x v="47"/>
    <s v="EQUIPAMENTOS"/>
    <s v="AMBULANCIA"/>
    <s v="OUTROS"/>
    <s v="46286315"/>
    <s v="POSTO CENTRAL"/>
    <s v="BOM JESUS"/>
    <s v="GO"/>
    <s v="DIESEL S-10"/>
    <n v="164"/>
    <n v="4.82"/>
    <s v=" Km/L"/>
    <n v="5237"/>
    <n v="34.020000000000003"/>
    <n v="6.24"/>
    <n v="212.28"/>
    <s v="1"/>
    <s v="Planejamento Operaci"/>
    <s v="Planejamento Operaci"/>
    <s v="Operacional"/>
    <m/>
    <d v="2026-01-26T00:00:00"/>
    <x v="9"/>
    <x v="1"/>
    <x v="13"/>
  </r>
  <r>
    <s v="TFL8I14"/>
    <m/>
    <s v="26/01/2026 18:46:09"/>
    <m/>
    <m/>
    <x v="57"/>
    <m/>
    <m/>
    <m/>
    <m/>
    <s v="POSTO Z   Z SANTA MA"/>
    <m/>
    <m/>
    <s v="ARLA-32"/>
    <s v="-"/>
    <s v="-"/>
    <s v=" Km/L"/>
    <s v="-"/>
    <n v="4.01"/>
    <m/>
    <n v="15.99"/>
    <m/>
    <m/>
    <m/>
    <m/>
    <m/>
    <d v="2026-01-26T00:00:00"/>
    <x v="9"/>
    <x v="1"/>
    <x v="13"/>
  </r>
  <r>
    <s v="TFY2H52"/>
    <s v="60645800105143790"/>
    <s v="26/01/2026 18:52:07"/>
    <s v="05918"/>
    <s v="GISELIA AGUIAR DA ROCHA"/>
    <x v="13"/>
    <s v="Automóvel"/>
    <s v="ARGO"/>
    <s v="FIAT"/>
    <s v="36603412"/>
    <s v="POSTO DO RATINHO"/>
    <s v="GOIANIA"/>
    <s v="GO"/>
    <s v="ETANOL COMUM"/>
    <n v="409"/>
    <n v="9.3800000000000008"/>
    <s v=" Km/L"/>
    <n v="12901"/>
    <n v="43.62"/>
    <n v="5.27"/>
    <n v="229.88"/>
    <s v="2"/>
    <s v="Planejamento Operaci"/>
    <s v="Planejamento Operaci"/>
    <s v="Operacional"/>
    <m/>
    <d v="2026-01-26T00:00:00"/>
    <x v="9"/>
    <x v="1"/>
    <x v="3"/>
  </r>
  <r>
    <s v="TMF8H09"/>
    <s v="60645800106185413"/>
    <s v="26/01/2026 19:08:39"/>
    <s v="99189"/>
    <s v="WELTON DIONES DE SOUZA BARBOSA_x0009__x0009__x0009__x0009_"/>
    <x v="29"/>
    <s v="Caminhão"/>
    <s v="FH 540 6X4R"/>
    <s v="VOLVO"/>
    <s v="46209914"/>
    <s v="DECIO RIO VERDE"/>
    <s v="RIO VERDE"/>
    <s v="GO"/>
    <s v="DIESEL S-10"/>
    <n v="669"/>
    <n v="2.16"/>
    <s v=" Km/L"/>
    <n v="8013"/>
    <n v="310"/>
    <n v="7.45"/>
    <n v="2309.5"/>
    <s v="202601261908"/>
    <s v="EXT - LUCCA JR"/>
    <s v="Planejamento Operaci"/>
    <s v="LUCCA JR"/>
    <m/>
    <d v="2026-01-26T00:00:00"/>
    <x v="9"/>
    <x v="1"/>
    <x v="11"/>
  </r>
  <r>
    <s v="TMF8H09"/>
    <m/>
    <s v="26/01/2026 19:09:57"/>
    <m/>
    <m/>
    <x v="29"/>
    <m/>
    <m/>
    <m/>
    <m/>
    <s v="DECIO RIO VERDE"/>
    <m/>
    <m/>
    <s v="ARLA-32"/>
    <s v="-"/>
    <s v="-"/>
    <s v=" Km/L"/>
    <s v="-"/>
    <n v="13.03"/>
    <m/>
    <n v="49.39"/>
    <m/>
    <m/>
    <m/>
    <m/>
    <m/>
    <d v="2026-01-26T00:00:00"/>
    <x v="9"/>
    <x v="1"/>
    <x v="11"/>
  </r>
  <r>
    <s v="TFI3B19"/>
    <s v="60645800105926941"/>
    <s v="26/01/2026 19:52:10"/>
    <s v="03458"/>
    <s v="RAUL DOS SANTOS SOUSA"/>
    <x v="4"/>
    <s v="Automóvel"/>
    <s v="ARGO"/>
    <s v="FIAT"/>
    <s v="81889412"/>
    <s v="POSTO ZERO UM"/>
    <s v="RIO VERDE"/>
    <s v="GO"/>
    <s v="ETANOL COMUM"/>
    <n v="71"/>
    <n v="3.55"/>
    <s v=" Km/L"/>
    <n v="49860"/>
    <n v="20.02"/>
    <n v="5.09"/>
    <n v="101.9"/>
    <s v="2"/>
    <s v="Planejamento Operaci"/>
    <s v="Planejamento Operaci"/>
    <s v="Operacional"/>
    <m/>
    <d v="2026-01-26T00:00:00"/>
    <x v="9"/>
    <x v="1"/>
    <x v="0"/>
  </r>
  <r>
    <s v="TUQ2H91"/>
    <s v="60645800106437760"/>
    <s v="26/01/2026 20:21:14"/>
    <s v="05208"/>
    <s v="CHARLES ROSA"/>
    <x v="66"/>
    <s v="Caminhonete"/>
    <s v="SAVEIRO CD RB MF"/>
    <s v="VOLKSWAGEN"/>
    <s v="45308900"/>
    <s v="POSTO LUPATINI"/>
    <s v="SANTO ANTONIO DA BARRA"/>
    <s v="GO"/>
    <s v="ETANOL COMUM"/>
    <n v="325"/>
    <n v="9.41"/>
    <s v=" Km/L"/>
    <n v="14918"/>
    <n v="34.520000000000003"/>
    <n v="4.99"/>
    <n v="172.25"/>
    <s v="0"/>
    <s v="EXT - KSE LOCAÇOES"/>
    <s v="Planejamento Operaci"/>
    <s v="KSE LOCAÇOES"/>
    <m/>
    <d v="2026-01-26T00:00:00"/>
    <x v="9"/>
    <x v="1"/>
    <x v="12"/>
  </r>
  <r>
    <s v="TUF2B45"/>
    <s v="60645800106472420"/>
    <s v="26/01/2026 20:36:06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220"/>
    <n v="8.8000000000000007"/>
    <s v=" Km/L"/>
    <n v="91332"/>
    <n v="25"/>
    <n v="4.8899999999999997"/>
    <n v="122.25"/>
    <s v="0"/>
    <s v="EXT - KSE LOCAÇOES"/>
    <s v="Planejamento Operaci"/>
    <s v="KSE LOCAÇOES"/>
    <m/>
    <d v="2026-01-26T00:00:00"/>
    <x v="9"/>
    <x v="1"/>
    <x v="12"/>
  </r>
  <r>
    <s v="TIV6G27"/>
    <s v="60645800106184069"/>
    <s v="26/01/2026 21:09:42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290"/>
    <n v="5.47"/>
    <s v=" Km/L"/>
    <n v="24486"/>
    <n v="53"/>
    <n v="5.9909999999999997"/>
    <n v="317.51"/>
    <s v="260176132"/>
    <s v="EXT - LUCCA JR"/>
    <s v="Planejamento Operaci"/>
    <s v="LUCCA JR"/>
    <m/>
    <d v="2026-01-26T00:00:00"/>
    <x v="9"/>
    <x v="1"/>
    <x v="11"/>
  </r>
  <r>
    <s v="TTR3A31"/>
    <s v="60645800106472404"/>
    <s v="27/01/2026 00:07:00"/>
    <s v="75150"/>
    <s v="PETTERSON PERIS BENJAMIN"/>
    <x v="53"/>
    <s v="Caminhonete"/>
    <s v="SAVEIRO CS RB MF"/>
    <s v="VW"/>
    <s v="13335016"/>
    <s v="POSTO TREVO"/>
    <s v="RIO VERDE"/>
    <s v="GO"/>
    <s v="ETANOL COMUM"/>
    <n v="505"/>
    <n v="11.22"/>
    <s v=" Km/L"/>
    <n v="78773"/>
    <n v="44.99"/>
    <n v="4.9909999999999997"/>
    <n v="224.53"/>
    <s v="2701386"/>
    <s v="EXT - KSE LOCAÇOES"/>
    <s v="Planejamento Operaci"/>
    <s v="KSE LOCAÇOES"/>
    <m/>
    <d v="2026-01-27T00:00:00"/>
    <x v="9"/>
    <x v="1"/>
    <x v="12"/>
  </r>
  <r>
    <s v="TTV4H65"/>
    <s v="60645800106437744"/>
    <s v="27/01/2026 00:24:09"/>
    <s v="09697"/>
    <s v="HUILDSON ROSA BARBOSA"/>
    <x v="65"/>
    <s v="Caminhonete"/>
    <s v="SAVEIRO CD RB MF"/>
    <s v="VOLKSWAGEN"/>
    <s v="81889412"/>
    <s v="POSTO ZERO UM"/>
    <s v="RIO VERDE"/>
    <s v="GO"/>
    <s v="ETANOL COMUM"/>
    <n v="283"/>
    <n v="8.68"/>
    <s v=" Km/L"/>
    <n v="10258"/>
    <n v="32.590000000000003"/>
    <n v="5.09"/>
    <n v="165.89"/>
    <s v="0"/>
    <s v="EXT - KSE LOCAÇOES"/>
    <s v="Planejamento Operaci"/>
    <s v="KSE LOCAÇOES"/>
    <m/>
    <d v="2026-01-27T00:00:00"/>
    <x v="9"/>
    <x v="1"/>
    <x v="12"/>
  </r>
  <r>
    <s v="TUG2C45"/>
    <s v="60645800106437770"/>
    <s v="27/01/2026 00:29:40"/>
    <s v="80560"/>
    <s v="EDMAR PEREIRA COSTA"/>
    <x v="54"/>
    <s v="Utilitário"/>
    <s v="SAVEIRO"/>
    <s v="FIAT"/>
    <s v="81889412"/>
    <s v="POSTO ZERO UM"/>
    <s v="RIO VERDE"/>
    <s v="GO"/>
    <s v="ETANOL COMUM"/>
    <n v="459"/>
    <n v="10.42"/>
    <s v=" Km/L"/>
    <n v="86262"/>
    <n v="44.05"/>
    <n v="5.09"/>
    <n v="224.21"/>
    <s v="0"/>
    <s v="EXT - KSE LOCAÇOES"/>
    <s v="Planejamento Operaci"/>
    <s v="KSE LOCAÇOES"/>
    <m/>
    <d v="2026-01-27T00:00:00"/>
    <x v="9"/>
    <x v="1"/>
    <x v="12"/>
  </r>
  <r>
    <s v="TTP5B47"/>
    <s v="60645800106472110"/>
    <s v="27/01/2026 01:14:39"/>
    <s v="01227"/>
    <s v="DAILTON FERREIRA CRUVINEL"/>
    <x v="40"/>
    <s v="Caminhonete"/>
    <s v="SAVEIRO CS RB MF"/>
    <s v="VW"/>
    <s v="07674909"/>
    <s v="AUTO POSTO INDIARA"/>
    <s v="INDIARA"/>
    <s v="GO"/>
    <s v="ETANOL COMUM"/>
    <n v="370"/>
    <n v="10.02"/>
    <s v=" Km/L"/>
    <n v="84162"/>
    <n v="36.93"/>
    <n v="5.09"/>
    <n v="187.97"/>
    <s v="11463"/>
    <s v="EXT - KSE LOCAÇOES"/>
    <s v="Planejamento Operaci"/>
    <s v="KSE LOCAÇOES"/>
    <m/>
    <d v="2026-01-27T00:00:00"/>
    <x v="9"/>
    <x v="1"/>
    <x v="12"/>
  </r>
  <r>
    <s v="TTY2C25"/>
    <s v="60645800106472430"/>
    <s v="27/01/2026 03:41:32"/>
    <s v="03398"/>
    <s v="JOSIMAR VENANCIO SANTOS SILVA"/>
    <x v="38"/>
    <s v="Caminhonete"/>
    <s v="SAVEIRO CS RB MF"/>
    <s v="VW"/>
    <s v="45341508"/>
    <s v="POSTO ALTO DA SERRA"/>
    <s v="ITUMBIARA"/>
    <s v="GO"/>
    <s v="ETANOL COMUM"/>
    <n v="360"/>
    <n v="10.99"/>
    <s v=" Km/L"/>
    <n v="76819"/>
    <n v="32.76"/>
    <n v="4.6399999999999997"/>
    <n v="152.01"/>
    <s v="0"/>
    <s v="EXT - KSE LOCAÇOES"/>
    <s v="Planejamento Operaci"/>
    <s v="KSE LOCAÇOES"/>
    <m/>
    <d v="2026-01-27T00:00:00"/>
    <x v="9"/>
    <x v="1"/>
    <x v="12"/>
  </r>
  <r>
    <s v="TUF2B45"/>
    <s v="60645800106472420"/>
    <s v="27/01/2026 05:36:53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473"/>
    <n v="10.36"/>
    <s v=" Km/L"/>
    <n v="91805"/>
    <n v="45.65"/>
    <n v="4.8899999999999997"/>
    <n v="223.23"/>
    <s v="0"/>
    <s v="EXT - KSE LOCAÇOES"/>
    <s v="Planejamento Operaci"/>
    <s v="KSE LOCAÇOES"/>
    <m/>
    <d v="2026-01-27T00:00:00"/>
    <x v="9"/>
    <x v="1"/>
    <x v="12"/>
  </r>
  <r>
    <s v="TFI3B19"/>
    <s v="60645800105926941"/>
    <s v="27/01/2026 05:47:23"/>
    <s v="03458"/>
    <s v="RAUL DOS SANTOS SOUSA"/>
    <x v="4"/>
    <s v="Automóvel"/>
    <s v="ARGO"/>
    <s v="FIAT"/>
    <s v="13335016"/>
    <s v="POSTO TREVO"/>
    <s v="RIO VERDE"/>
    <s v="GO"/>
    <s v="ETANOL COMUM"/>
    <n v="395"/>
    <n v="8.9600000000000009"/>
    <s v=" Km/L"/>
    <n v="50255"/>
    <n v="44.09"/>
    <n v="4.99"/>
    <n v="220.02"/>
    <s v="270120806"/>
    <s v="Planejamento Operaci"/>
    <s v="Planejamento Operaci"/>
    <s v="Operacional"/>
    <m/>
    <d v="2026-01-27T00:00:00"/>
    <x v="9"/>
    <x v="1"/>
    <x v="0"/>
  </r>
  <r>
    <s v="TUW2D74"/>
    <s v="60645800105124310"/>
    <s v="27/01/2026 06:31:50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831"/>
    <n v="15.41"/>
    <s v=" Km/L"/>
    <n v="75051"/>
    <n v="53.94"/>
    <n v="6.49"/>
    <n v="350.08"/>
    <s v="0"/>
    <s v="Planejamento Operaci"/>
    <s v="Planejamento Operaci"/>
    <s v="Operacional"/>
    <m/>
    <d v="2026-01-27T00:00:00"/>
    <x v="9"/>
    <x v="1"/>
    <x v="12"/>
  </r>
  <r>
    <s v="TFS3C72"/>
    <s v="60645800105143738"/>
    <s v="27/01/2026 06:54:44"/>
    <s v="00271"/>
    <s v="HEDER OLIVEIRA SANTANA"/>
    <x v="9"/>
    <s v="Automóvel"/>
    <s v="ARGO"/>
    <s v="FIAT"/>
    <s v="81820912"/>
    <s v="AUTO POSTO KR 06"/>
    <s v="RIO VERDE"/>
    <s v="GO"/>
    <s v="ETANOL COMUM"/>
    <n v="285"/>
    <n v="7.7"/>
    <s v=" Km/L"/>
    <n v="70760"/>
    <n v="37.03"/>
    <n v="4.99"/>
    <n v="184.78"/>
    <s v="0"/>
    <s v="Planejamento Operaci"/>
    <s v="Planejamento Operaci"/>
    <s v="Operacional"/>
    <m/>
    <d v="2026-01-27T00:00:00"/>
    <x v="9"/>
    <x v="1"/>
    <x v="4"/>
  </r>
  <r>
    <s v="TGM4D76"/>
    <s v="60645800106437582"/>
    <s v="27/01/2026 08:10:03"/>
    <s v="33534"/>
    <s v="MARCOS ANTONIO MARCELINO DA SILVA"/>
    <x v="56"/>
    <s v="Caminhonete"/>
    <s v="FIORINO"/>
    <s v="FIAT"/>
    <s v="46286315"/>
    <s v="POSTO CENTRAL"/>
    <s v="BOM JESUS"/>
    <s v="GO"/>
    <s v="ETANOL COMUM"/>
    <n v="221"/>
    <n v="9.93"/>
    <s v=" Km/L"/>
    <n v="10508"/>
    <n v="22.25"/>
    <n v="4.79"/>
    <n v="106.58"/>
    <s v="1"/>
    <s v="Planejamento Operaci"/>
    <s v="Planejamento Operaci"/>
    <s v="Operacional"/>
    <m/>
    <d v="2026-01-27T00:00:00"/>
    <x v="9"/>
    <x v="1"/>
    <x v="5"/>
  </r>
  <r>
    <s v="TFF5D72"/>
    <s v="60645800105143780"/>
    <s v="27/01/2026 08:16:36"/>
    <s v="87954"/>
    <s v="DANIEL GONÇALVES"/>
    <x v="2"/>
    <s v="Automóvel"/>
    <s v="ARGO"/>
    <s v="FIAT"/>
    <s v="46209914"/>
    <s v="DECIO RIO VERDE"/>
    <s v="RIO VERDE"/>
    <s v="GO"/>
    <s v="ETANOL COMUM"/>
    <n v="287"/>
    <n v="11.61"/>
    <s v=" Km/L"/>
    <n v="36883"/>
    <n v="24.71"/>
    <n v="4.79"/>
    <n v="118.36"/>
    <s v="202601270815"/>
    <s v="Planejamento Operaci"/>
    <s v="Planejamento Operaci"/>
    <s v="Operacional"/>
    <m/>
    <d v="2026-01-27T00:00:00"/>
    <x v="9"/>
    <x v="1"/>
    <x v="0"/>
  </r>
  <r>
    <s v="TFY6E09"/>
    <s v="60645800105143700"/>
    <s v="27/01/2026 08:26:28"/>
    <s v="04380"/>
    <s v="PAULO ROBERTO BATISTA DE MOURA JUNIOR"/>
    <x v="15"/>
    <s v="Automóvel"/>
    <s v="ARGO"/>
    <s v="FIAT"/>
    <s v="34251011"/>
    <s v="DECIO ARAPORA"/>
    <s v="ARAPORA"/>
    <s v="MG"/>
    <s v="ETANOL COMUM"/>
    <n v="251"/>
    <n v="11.51"/>
    <s v=" Km/L"/>
    <n v="36916"/>
    <n v="21.81"/>
    <n v="4.6900000000000004"/>
    <n v="102.29"/>
    <s v="202601270825"/>
    <s v="Planejamento Operaci"/>
    <s v="Planejamento Operaci"/>
    <s v="Operacional"/>
    <m/>
    <d v="2026-01-27T00:00:00"/>
    <x v="9"/>
    <x v="1"/>
    <x v="1"/>
  </r>
  <r>
    <s v="TGL2B04"/>
    <s v="60645800106437315"/>
    <s v="27/01/2026 08:29:04"/>
    <s v="00951"/>
    <s v="HUGO HENRIQUE OLIVEIRA ROSA"/>
    <x v="45"/>
    <s v="EQUIPAMENTOS"/>
    <s v="AMBULANCIA"/>
    <s v="OUTROS"/>
    <s v="36645906"/>
    <s v="AUTO POSTO ESTRELA DO SUL III"/>
    <s v="ACREUNA"/>
    <s v="GO"/>
    <s v="DIESEL S-10"/>
    <n v="101"/>
    <n v="4.6500000000000004"/>
    <s v=" Km/L"/>
    <n v="6401"/>
    <n v="21.71"/>
    <n v="6.09"/>
    <n v="132.21"/>
    <s v="0"/>
    <s v="Planejamento Operaci"/>
    <s v="Planejamento Operaci"/>
    <s v="Operacional"/>
    <m/>
    <d v="2026-01-27T00:00:00"/>
    <x v="9"/>
    <x v="1"/>
    <x v="13"/>
  </r>
  <r>
    <s v="TTQ4C10"/>
    <s v="60645800106553930"/>
    <s v="27/01/2026 08:39:10"/>
    <s v="93910"/>
    <s v="DIVINO AVELINO DOS SANTOS"/>
    <x v="31"/>
    <s v="Caminhonete"/>
    <s v="Caminhonete S10"/>
    <s v="CHEVROLET"/>
    <s v="87183400"/>
    <s v="MARAJO GUAPO"/>
    <s v="GUAPO"/>
    <s v="GO"/>
    <s v="DIESEL S-10"/>
    <n v="843"/>
    <n v="13.17"/>
    <s v=" Km/L"/>
    <n v="95428"/>
    <n v="64"/>
    <n v="6.04"/>
    <n v="386.56"/>
    <s v="0"/>
    <s v="Planejamento Operaci"/>
    <s v="Planejamento Operaci"/>
    <s v="INSPENCAO"/>
    <m/>
    <d v="2026-01-27T00:00:00"/>
    <x v="9"/>
    <x v="1"/>
    <x v="12"/>
  </r>
  <r>
    <s v="TTP5B47"/>
    <s v="60645800106472110"/>
    <s v="27/01/2026 08:39:47"/>
    <s v="00149"/>
    <s v="MANOELITO METROVICH LIMA"/>
    <x v="40"/>
    <s v="Caminhonete"/>
    <s v="SAVEIRO CS RB MF"/>
    <s v="VW"/>
    <s v="75331801"/>
    <s v="DECIO CEZARINA"/>
    <s v="CEZARINA"/>
    <s v="GO"/>
    <s v="ETANOL COMUM"/>
    <n v="353"/>
    <n v="11.05"/>
    <s v=" Km/L"/>
    <n v="84515"/>
    <n v="31.96"/>
    <n v="4.8899999999999997"/>
    <n v="156.28"/>
    <s v="202601270839"/>
    <s v="EXT - KSE LOCAÇOES"/>
    <s v="Planejamento Operaci"/>
    <s v="KSE LOCAÇOES"/>
    <m/>
    <d v="2026-01-27T00:00:00"/>
    <x v="9"/>
    <x v="1"/>
    <x v="12"/>
  </r>
  <r>
    <s v="TUG2C45"/>
    <s v="60645800106437770"/>
    <s v="27/01/2026 08:53:01"/>
    <s v="03782"/>
    <s v="ELVIS MESSIAS FERNANDES"/>
    <x v="54"/>
    <s v="Utilitário"/>
    <s v="SAVEIRO"/>
    <s v="FIAT"/>
    <s v="13335016"/>
    <s v="POSTO TREVO"/>
    <s v="RIO VERDE"/>
    <s v="GO"/>
    <s v="ETANOL COMUM"/>
    <n v="400"/>
    <n v="10.51"/>
    <s v=" Km/L"/>
    <n v="86662"/>
    <n v="38.06"/>
    <n v="4.99"/>
    <n v="189.93"/>
    <s v="270131914"/>
    <s v="EXT - KSE LOCAÇOES"/>
    <s v="Planejamento Operaci"/>
    <s v="KSE LOCAÇOES"/>
    <m/>
    <d v="2026-01-27T00:00:00"/>
    <x v="9"/>
    <x v="1"/>
    <x v="12"/>
  </r>
  <r>
    <s v="TUQ2H91"/>
    <s v="60645800106437760"/>
    <s v="27/01/2026 09:08:49"/>
    <s v="46440"/>
    <s v="PAULO SOUSA DIAS"/>
    <x v="66"/>
    <s v="Caminhonete"/>
    <s v="SAVEIRO CD RB MF"/>
    <s v="VOLKSWAGEN"/>
    <s v="45308900"/>
    <s v="POSTO LUPATINI"/>
    <s v="SANTO ANTONIO DA BARRA"/>
    <s v="GO"/>
    <s v="ETANOL COMUM"/>
    <n v="496"/>
    <n v="11.55"/>
    <s v=" Km/L"/>
    <n v="15414"/>
    <n v="42.95"/>
    <n v="4.99"/>
    <n v="214.32"/>
    <s v="1"/>
    <s v="EXT - KSE LOCAÇOES"/>
    <s v="Planejamento Operaci"/>
    <s v="KSE LOCAÇOES"/>
    <m/>
    <d v="2026-01-27T00:00:00"/>
    <x v="9"/>
    <x v="1"/>
    <x v="12"/>
  </r>
  <r>
    <s v="TFX7J72"/>
    <s v="60645800105836505"/>
    <s v="27/01/2026 09:17:14"/>
    <s v="03126"/>
    <s v="PEDRO PAULO SILVA SANTOS"/>
    <x v="11"/>
    <s v="Automóvel"/>
    <s v="ARGO"/>
    <s v="FIAT"/>
    <s v="81820912"/>
    <s v="AUTO POSTO KR 06"/>
    <s v="RIO VERDE"/>
    <s v="GO"/>
    <s v="ETANOL COMUM"/>
    <n v="254"/>
    <n v="8.2799999999999994"/>
    <s v=" Km/L"/>
    <n v="56043"/>
    <n v="30.68"/>
    <n v="4.9909999999999997"/>
    <n v="153.11000000000001"/>
    <s v="1"/>
    <s v="Planejamento Operaci"/>
    <s v="Planejamento Operaci"/>
    <s v="Operacional"/>
    <m/>
    <d v="2026-01-27T00:00:00"/>
    <x v="9"/>
    <x v="1"/>
    <x v="4"/>
  </r>
  <r>
    <s v="TTT2H95"/>
    <s v="60645800106472477"/>
    <s v="27/01/2026 09:22:23"/>
    <s v="52982"/>
    <s v="ROBERTO ANTONIO DE MELO"/>
    <x v="63"/>
    <s v="Caminhonete"/>
    <s v="SAVEIRO CS RB MF"/>
    <s v="VW"/>
    <s v="41826312"/>
    <s v="AUTO POSTO JACARE"/>
    <s v="ACREUNA"/>
    <s v="GO"/>
    <s v="ETANOL COMUM"/>
    <n v="472"/>
    <n v="10.34"/>
    <s v=" Km/L"/>
    <n v="72493"/>
    <n v="45.64"/>
    <n v="4.8600000000000003"/>
    <n v="221.81"/>
    <s v="270133669"/>
    <s v="EXT - KSE LOCAÇOES"/>
    <s v="Planejamento Operaci"/>
    <s v="KSE LOCAÇOES"/>
    <m/>
    <d v="2026-01-27T00:00:00"/>
    <x v="9"/>
    <x v="1"/>
    <x v="12"/>
  </r>
  <r>
    <s v="TFA5I89"/>
    <s v="60645800105853740"/>
    <s v="27/01/2026 09:24:37"/>
    <s v="71805"/>
    <s v="MURILO SOUZA BERNARDES"/>
    <x v="21"/>
    <s v="Automóvel"/>
    <s v="ARGO"/>
    <s v="FIAT"/>
    <s v="36603412"/>
    <s v="POSTO DO RATINHO"/>
    <s v="GOIANIA"/>
    <s v="GO"/>
    <s v="ETANOL COMUM"/>
    <n v="320"/>
    <n v="7.61"/>
    <s v=" Km/L"/>
    <n v="15504"/>
    <n v="42.07"/>
    <n v="5.3460000000000001"/>
    <n v="224.91"/>
    <s v="1"/>
    <s v="Planejamento Operaci"/>
    <s v="Planejamento Operaci"/>
    <s v="Operacional"/>
    <m/>
    <d v="2026-01-27T00:00:00"/>
    <x v="9"/>
    <x v="1"/>
    <x v="2"/>
  </r>
  <r>
    <s v="TUK2D26"/>
    <s v="60645800106553790"/>
    <s v="27/01/2026 11:18:57"/>
    <s v="32871"/>
    <s v="JOSE RICARDO SOUZA SILVA"/>
    <x v="42"/>
    <s v="Caminhonete"/>
    <s v="Caminhonete S10"/>
    <s v="CHEVROLET"/>
    <s v="53030006"/>
    <s v="KR TREVO"/>
    <s v="SANTA HELENA DE GOIAS"/>
    <s v="GO"/>
    <s v="DIESEL S-10"/>
    <n v="864"/>
    <n v="13.72"/>
    <s v=" Km/L"/>
    <n v="85784"/>
    <n v="62.96"/>
    <n v="5.891"/>
    <n v="370.89"/>
    <s v="270140693"/>
    <s v="Planejamento Operaci"/>
    <s v="Planejamento Operaci"/>
    <s v="INSPENCAO"/>
    <m/>
    <d v="2026-01-27T00:00:00"/>
    <x v="9"/>
    <x v="1"/>
    <x v="12"/>
  </r>
  <r>
    <s v="TUF2B45"/>
    <s v="60645800106472420"/>
    <s v="27/01/2026 12:56:09"/>
    <s v="00047"/>
    <s v="KARLA THAISE SILVA CARVALHO"/>
    <x v="37"/>
    <s v="Caminhonete"/>
    <s v="SAVEIRO CS RB MF"/>
    <s v="VW"/>
    <s v="46286315"/>
    <s v="POSTO CENTRAL"/>
    <s v="BOM JESUS"/>
    <s v="GO"/>
    <s v="ETANOL COMUM"/>
    <n v="345"/>
    <n v="9.5"/>
    <s v=" Km/L"/>
    <n v="92150"/>
    <n v="36.33"/>
    <n v="4.7910000000000004"/>
    <n v="174.04"/>
    <s v="0"/>
    <s v="EXT - KSE LOCAÇOES"/>
    <s v="Planejamento Operaci"/>
    <s v="KSE LOCAÇOES"/>
    <m/>
    <d v="2026-01-27T00:00:00"/>
    <x v="9"/>
    <x v="1"/>
    <x v="12"/>
  </r>
  <r>
    <s v="TFY3C02"/>
    <s v="60645800105143770"/>
    <s v="27/01/2026 13:08:15"/>
    <s v="37473"/>
    <s v="OTHON SIQUEIRA DE ALMEIDA"/>
    <x v="14"/>
    <s v="Automóvel"/>
    <s v="ARGO"/>
    <s v="FIAT"/>
    <s v="53081611"/>
    <s v="ALMENARA"/>
    <s v="BRASILIA"/>
    <s v="DF"/>
    <s v="ETANOL COMUM"/>
    <n v="310"/>
    <n v="9.9"/>
    <s v=" Km/L"/>
    <n v="18136"/>
    <n v="31.31"/>
    <n v="4.6500000000000004"/>
    <n v="145.6"/>
    <s v="1"/>
    <s v="Planejamento Operaci"/>
    <s v="Planejamento Operaci"/>
    <s v="Operacional"/>
    <m/>
    <d v="2026-01-27T00:00:00"/>
    <x v="9"/>
    <x v="1"/>
    <x v="0"/>
  </r>
  <r>
    <s v="TJP1H27"/>
    <s v="60645800106439607"/>
    <s v="27/01/2026 13:26:54"/>
    <s v="89061"/>
    <s v="HIGOR MARTINS FERREIRA_x0009__x0009__x0009__x0009_"/>
    <x v="58"/>
    <s v="EQUIPAMENTOS"/>
    <s v="GUINCHO LEVE"/>
    <s v="EQUIPAMENTO"/>
    <s v="45307105"/>
    <s v="POSTO GIRASSOL"/>
    <s v="ITUMBIARA"/>
    <s v="GO"/>
    <s v="DIESEL S-10"/>
    <n v="433"/>
    <n v="5.75"/>
    <s v=" Km/L"/>
    <n v="14867"/>
    <n v="75.28"/>
    <n v="6.26"/>
    <n v="471.25"/>
    <s v="270148"/>
    <s v="EXT - LUCCA JR"/>
    <s v="Planejamento Operaci"/>
    <s v="LUCCA JR"/>
    <m/>
    <d v="2026-01-27T00:00:00"/>
    <x v="9"/>
    <x v="1"/>
    <x v="11"/>
  </r>
  <r>
    <s v="TKB0E17"/>
    <s v="60645800106185180"/>
    <s v="27/01/2026 13:56:07"/>
    <s v="09179"/>
    <s v="DANIEL NASCIMENTO DOS SANTOS_x0009__x0009__x0009__x0009_"/>
    <x v="27"/>
    <s v="EQUIPAMENTOS"/>
    <s v="GUINCHO LEVE"/>
    <s v="EQUIPAMENTO"/>
    <s v="81889412"/>
    <s v="POSTO ZERO UM"/>
    <s v="RIO VERDE"/>
    <s v="GO"/>
    <s v="DIESEL S-10"/>
    <n v="490"/>
    <n v="5.73"/>
    <s v=" Km/L"/>
    <n v="16080"/>
    <n v="85.5"/>
    <n v="6.03"/>
    <n v="515.58000000000004"/>
    <s v="11"/>
    <s v="EXT - LUCCA JR"/>
    <s v="Planejamento Operaci"/>
    <s v="LUCCA JR"/>
    <m/>
    <d v="2026-01-27T00:00:00"/>
    <x v="9"/>
    <x v="1"/>
    <x v="11"/>
  </r>
  <r>
    <s v="TKB0E17"/>
    <m/>
    <s v="27/01/2026 14:00:13"/>
    <m/>
    <m/>
    <x v="27"/>
    <m/>
    <m/>
    <m/>
    <m/>
    <s v="POSTO ZERO UM"/>
    <m/>
    <m/>
    <s v="ARLA-32"/>
    <s v="-"/>
    <s v="-"/>
    <s v=" Km/L"/>
    <s v="-"/>
    <n v="3.38"/>
    <m/>
    <n v="11.82"/>
    <m/>
    <m/>
    <m/>
    <m/>
    <m/>
    <d v="2026-01-27T00:00:00"/>
    <x v="9"/>
    <x v="1"/>
    <x v="11"/>
  </r>
  <r>
    <s v="TFS3C72"/>
    <s v="60645800105143738"/>
    <s v="27/01/2026 14:19:49"/>
    <s v="00271"/>
    <s v="HEDER OLIVEIRA SANTANA"/>
    <x v="9"/>
    <s v="Automóvel"/>
    <s v="ARGO"/>
    <s v="FIAT"/>
    <s v="41875311"/>
    <s v="POSTO SABOR DA TERRA"/>
    <s v="INDIARA"/>
    <s v="GO"/>
    <s v="ETANOL COMUM"/>
    <n v="335"/>
    <n v="9.11"/>
    <s v=" Km/L"/>
    <n v="71095"/>
    <n v="36.770000000000003"/>
    <n v="4.891"/>
    <n v="179.83"/>
    <s v="270151547"/>
    <s v="Planejamento Operaci"/>
    <s v="Planejamento Operaci"/>
    <s v="Operacional"/>
    <m/>
    <d v="2026-01-27T00:00:00"/>
    <x v="9"/>
    <x v="1"/>
    <x v="4"/>
  </r>
  <r>
    <s v="TBE3B78"/>
    <m/>
    <s v="27/01/2026 15:47:58"/>
    <m/>
    <m/>
    <x v="20"/>
    <m/>
    <m/>
    <m/>
    <m/>
    <s v="AUTO POSTO JACARE"/>
    <m/>
    <m/>
    <s v="ARLA-32"/>
    <n v="0"/>
    <n v="0"/>
    <s v=" Km/L"/>
    <n v="0"/>
    <n v="3"/>
    <m/>
    <n v="9.93"/>
    <m/>
    <m/>
    <m/>
    <m/>
    <m/>
    <d v="2026-01-27T00:00:00"/>
    <x v="9"/>
    <x v="1"/>
    <x v="7"/>
  </r>
  <r>
    <s v="TMG4A29"/>
    <s v="60645800106185397"/>
    <s v="27/01/2026 16:03:09"/>
    <s v="05009"/>
    <s v="JERBSON CARLOS RAMOS DE MELO_x0009__x0009__x0009__x0009_"/>
    <x v="25"/>
    <s v="Caminhão"/>
    <s v="FH 540 6X4R"/>
    <s v="VOLVO"/>
    <s v="46286315"/>
    <s v="POSTO CENTRAL"/>
    <s v="BOM JESUS"/>
    <s v="GO"/>
    <s v="DIESEL S-10"/>
    <n v="921"/>
    <n v="1.84"/>
    <s v=" Km/L"/>
    <n v="16759"/>
    <n v="500"/>
    <n v="6.24"/>
    <n v="3120"/>
    <s v="1"/>
    <s v="EXT - LUCCA JR"/>
    <s v="Planejamento Operaci"/>
    <s v="LUCCA JR"/>
    <m/>
    <d v="2026-01-27T00:00:00"/>
    <x v="9"/>
    <x v="1"/>
    <x v="11"/>
  </r>
  <r>
    <s v="TFX7J72"/>
    <s v="60645800105836505"/>
    <s v="27/01/2026 16:48:57"/>
    <s v="03126"/>
    <s v="PEDRO PAULO SILVA SANTOS"/>
    <x v="11"/>
    <s v="Automóvel"/>
    <s v="ARGO"/>
    <s v="FIAT"/>
    <s v="81820912"/>
    <s v="AUTO POSTO KR 06"/>
    <s v="RIO VERDE"/>
    <s v="GO"/>
    <s v="ETANOL COMUM"/>
    <n v="315"/>
    <n v="9.08"/>
    <s v=" Km/L"/>
    <n v="56358"/>
    <n v="34.700000000000003"/>
    <n v="4.99"/>
    <n v="173.17"/>
    <s v="1"/>
    <s v="Planejamento Operaci"/>
    <s v="Planejamento Operaci"/>
    <s v="Operacional"/>
    <m/>
    <d v="2026-01-27T00:00:00"/>
    <x v="9"/>
    <x v="1"/>
    <x v="4"/>
  </r>
  <r>
    <s v="TTY2C25"/>
    <s v="60645800106472430"/>
    <s v="27/01/2026 16:53:11"/>
    <s v="07015"/>
    <s v="EDILEIA DE SOUSA ANTUNES"/>
    <x v="38"/>
    <s v="Caminhonete"/>
    <s v="SAVEIRO CS RB MF"/>
    <s v="VW"/>
    <s v="46286315"/>
    <s v="POSTO CENTRAL"/>
    <s v="BOM JESUS"/>
    <s v="GO"/>
    <s v="ETANOL COMUM"/>
    <n v="354"/>
    <n v="7.86"/>
    <s v=" Km/L"/>
    <n v="77173"/>
    <n v="45.01"/>
    <n v="4.8899999999999997"/>
    <n v="220.11"/>
    <s v="1"/>
    <s v="EXT - KSE LOCAÇOES"/>
    <s v="Planejamento Operaci"/>
    <s v="KSE LOCAÇOES"/>
    <m/>
    <d v="2026-01-27T00:00:00"/>
    <x v="9"/>
    <x v="1"/>
    <x v="12"/>
  </r>
  <r>
    <s v="TTR3A31"/>
    <s v="60645800106472404"/>
    <s v="27/01/2026 17:06:28"/>
    <s v="00386"/>
    <s v="RAFAEL SOUZA LIMA"/>
    <x v="53"/>
    <s v="Caminhonete"/>
    <s v="SAVEIRO CS RB MF"/>
    <s v="VW"/>
    <s v="46209914"/>
    <s v="DECIO RIO VERDE"/>
    <s v="RIO VERDE"/>
    <s v="GO"/>
    <s v="ETANOL COMUM"/>
    <n v="388"/>
    <n v="8.67"/>
    <s v=" Km/L"/>
    <n v="79161"/>
    <n v="44.74"/>
    <n v="4.79"/>
    <n v="214.3"/>
    <s v="202601271705"/>
    <s v="EXT - KSE LOCAÇOES"/>
    <s v="Planejamento Operaci"/>
    <s v="KSE LOCAÇOES"/>
    <m/>
    <d v="2026-01-27T00:00:00"/>
    <x v="9"/>
    <x v="1"/>
    <x v="12"/>
  </r>
  <r>
    <s v="TFI3B19"/>
    <s v="60645800105926941"/>
    <s v="27/01/2026 17:06:35"/>
    <s v="70214"/>
    <s v="IGOR LEMES FERNANDES"/>
    <x v="4"/>
    <s v="Automóvel"/>
    <s v="ARGO"/>
    <s v="FIAT"/>
    <s v="45308900"/>
    <s v="POSTO LUPATINI"/>
    <s v="SANTO ANTONIO DA BARRA"/>
    <s v="GO"/>
    <s v="ETANOL COMUM"/>
    <n v="347"/>
    <n v="10.15"/>
    <s v=" Km/L"/>
    <n v="50602"/>
    <n v="34.19"/>
    <n v="4.99"/>
    <n v="170.61"/>
    <s v="0"/>
    <s v="Planejamento Operaci"/>
    <s v="Planejamento Operaci"/>
    <s v="Operacional"/>
    <m/>
    <d v="2026-01-27T00:00:00"/>
    <x v="9"/>
    <x v="1"/>
    <x v="0"/>
  </r>
  <r>
    <s v="TFY6E09"/>
    <s v="60645800105143700"/>
    <s v="27/01/2026 17:06:49"/>
    <s v="04380"/>
    <s v="PAULO ROBERTO BATISTA DE MOURA JUNIOR"/>
    <x v="15"/>
    <s v="Automóvel"/>
    <s v="ARGO"/>
    <s v="FIAT"/>
    <s v="41875311"/>
    <s v="POSTO SABOR DA TERRA"/>
    <s v="INDIARA"/>
    <s v="GO"/>
    <s v="ETANOL COMUM"/>
    <n v="463"/>
    <n v="10.98"/>
    <s v=" Km/L"/>
    <n v="37379"/>
    <n v="42.18"/>
    <n v="4.891"/>
    <n v="206.29"/>
    <s v="270161559"/>
    <s v="Planejamento Operaci"/>
    <s v="Planejamento Operaci"/>
    <s v="Operacional"/>
    <m/>
    <d v="2026-01-27T00:00:00"/>
    <x v="9"/>
    <x v="1"/>
    <x v="1"/>
  </r>
  <r>
    <s v="TFP3B22"/>
    <s v="60645800105143720"/>
    <s v="27/01/2026 17:29:24"/>
    <s v="02769"/>
    <s v="ANDRE LUIS PAULINO"/>
    <x v="6"/>
    <s v="Automóvel"/>
    <s v="ARGO"/>
    <s v="FIAT"/>
    <s v="13335016"/>
    <s v="POSTO TREVO"/>
    <s v="RIO VERDE"/>
    <s v="GO"/>
    <s v="ETANOL COMUM"/>
    <n v="1"/>
    <n v="0.03"/>
    <s v=" Km/L"/>
    <n v="40325"/>
    <n v="28.66"/>
    <n v="4.992"/>
    <n v="143.06"/>
    <s v="270162931"/>
    <s v="Planejamento Operaci"/>
    <s v="Planejamento Operaci"/>
    <s v="Operacional"/>
    <m/>
    <d v="2026-01-27T00:00:00"/>
    <x v="9"/>
    <x v="1"/>
    <x v="4"/>
  </r>
  <r>
    <s v="TLR1J91"/>
    <s v="60645800106043065"/>
    <s v="27/01/2026 17:37:52"/>
    <s v="02910"/>
    <s v="EMERSON CRISTIANO DA SILVEIRA"/>
    <x v="23"/>
    <s v="Caminhonete"/>
    <s v="SAVEIRO"/>
    <s v="VOLKSWAGEN"/>
    <s v="75331801"/>
    <s v="DECIO CEZARINA"/>
    <s v="CEZARINA"/>
    <s v="GO"/>
    <s v="ETANOL COMUM"/>
    <n v="0"/>
    <n v="0"/>
    <s v=" Km/L"/>
    <s v="-"/>
    <n v="37"/>
    <n v="4.8899999999999997"/>
    <n v="180.93"/>
    <s v="202601271737"/>
    <s v="Planejamento Operaci"/>
    <s v="Planejamento Operaci"/>
    <s v="Operacional"/>
    <m/>
    <d v="2026-01-27T00:00:00"/>
    <x v="9"/>
    <x v="1"/>
    <x v="9"/>
  </r>
  <r>
    <s v="TGA0B06"/>
    <s v="60645800106437610"/>
    <s v="27/01/2026 18:02:22"/>
    <s v="00933"/>
    <s v="GIULEY RIBEIRO DOS SANTOS"/>
    <x v="55"/>
    <s v="Caminhonete"/>
    <s v="FIORINO"/>
    <s v="FIAT"/>
    <s v="45308900"/>
    <s v="POSTO LUPATINI"/>
    <s v="SANTO ANTONIO DA BARRA"/>
    <s v="GO"/>
    <s v="ETANOL COMUM"/>
    <n v="266"/>
    <n v="7.97"/>
    <s v=" Km/L"/>
    <n v="11778"/>
    <n v="33.380000000000003"/>
    <n v="4.99"/>
    <n v="166.57"/>
    <s v="0"/>
    <s v="Planejamento Operaci"/>
    <s v="Planejamento Operaci"/>
    <s v="TI e Automação"/>
    <m/>
    <d v="2026-01-27T00:00:00"/>
    <x v="9"/>
    <x v="1"/>
    <x v="5"/>
  </r>
  <r>
    <s v="TGC9A34"/>
    <s v="60645800106437250"/>
    <s v="27/01/2026 18:35:46"/>
    <s v="70390"/>
    <s v="CLEITON ANTONIO TAVARES HENRIQUE"/>
    <x v="48"/>
    <s v="EQUIPAMENTOS"/>
    <s v="AMBULANCIA"/>
    <s v="OUTROS"/>
    <s v="26406711"/>
    <s v="POSTO ZANDONADI"/>
    <s v="GUAPO"/>
    <s v="GO"/>
    <s v="DIESEL S-10"/>
    <n v="301"/>
    <n v="6.04"/>
    <s v=" Km/L"/>
    <n v="11024"/>
    <n v="49.87"/>
    <n v="6.19"/>
    <n v="308.7"/>
    <s v="270166893"/>
    <s v="Planejamento Operaci"/>
    <s v="Planejamento Operaci"/>
    <s v="Operacional"/>
    <m/>
    <d v="2026-01-27T00:00:00"/>
    <x v="9"/>
    <x v="1"/>
    <x v="13"/>
  </r>
  <r>
    <s v="TUQ2H91"/>
    <s v="60645800106437760"/>
    <s v="27/01/2026 18:35:46"/>
    <s v="46440"/>
    <s v="PAULO SOUSA DIAS"/>
    <x v="66"/>
    <s v="Caminhonete"/>
    <s v="SAVEIRO CD RB MF"/>
    <s v="VOLKSWAGEN"/>
    <s v="45308900"/>
    <s v="POSTO LUPATINI"/>
    <s v="SANTO ANTONIO DA BARRA"/>
    <s v="GO"/>
    <s v="ETANOL COMUM"/>
    <n v="434"/>
    <n v="10.75"/>
    <s v=" Km/L"/>
    <n v="15848"/>
    <n v="40.380000000000003"/>
    <n v="4.99"/>
    <n v="201.5"/>
    <s v="0"/>
    <s v="EXT - KSE LOCAÇOES"/>
    <s v="Planejamento Operaci"/>
    <s v="KSE LOCAÇOES"/>
    <m/>
    <d v="2026-01-27T00:00:00"/>
    <x v="9"/>
    <x v="1"/>
    <x v="12"/>
  </r>
  <r>
    <s v="TTT2H95"/>
    <s v="60645800106472477"/>
    <s v="27/01/2026 18:55:56"/>
    <s v="52982"/>
    <s v="ROBERTO ANTONIO DE MELO"/>
    <x v="63"/>
    <s v="Caminhonete"/>
    <s v="SAVEIRO CS RB MF"/>
    <s v="VW"/>
    <s v="41826312"/>
    <s v="AUTO POSTO JACARE"/>
    <s v="ACREUNA"/>
    <s v="GO"/>
    <s v="ETANOL COMUM"/>
    <n v="400"/>
    <n v="8.64"/>
    <s v=" Km/L"/>
    <n v="72893"/>
    <n v="46.29"/>
    <n v="4.8609999999999998"/>
    <n v="225"/>
    <s v="270168076"/>
    <s v="EXT - KSE LOCAÇOES"/>
    <s v="Planejamento Operaci"/>
    <s v="KSE LOCAÇOES"/>
    <m/>
    <d v="2026-01-27T00:00:00"/>
    <x v="9"/>
    <x v="1"/>
    <x v="12"/>
  </r>
  <r>
    <s v="TFX8A49"/>
    <s v="60645800105143673"/>
    <s v="27/01/2026 19:37:18"/>
    <s v="17385"/>
    <s v="VICTOR DE SOUZA"/>
    <x v="12"/>
    <s v="Automóvel"/>
    <s v="ARGO"/>
    <s v="FIAT"/>
    <s v="65258106"/>
    <s v="POSTO 060"/>
    <s v="GOIANAPOLIS"/>
    <s v="GO"/>
    <s v="ETANOL COMUM"/>
    <n v="317"/>
    <n v="8.0500000000000007"/>
    <s v=" Km/L"/>
    <n v="15908"/>
    <n v="39.39"/>
    <n v="4.79"/>
    <n v="188.68"/>
    <s v="300110"/>
    <s v="Planejamento Operaci"/>
    <s v="Planejamento Operaci"/>
    <s v="Operacional"/>
    <m/>
    <d v="2026-01-27T00:00:00"/>
    <x v="9"/>
    <x v="1"/>
    <x v="0"/>
  </r>
  <r>
    <s v="TFD2J89"/>
    <s v="60645800105143710"/>
    <s v="27/01/2026 20:50:28"/>
    <s v="07868"/>
    <s v="LUIZ FELIPE ROMEIRO GODOY"/>
    <x v="0"/>
    <s v="Automóvel"/>
    <s v="ARGO"/>
    <s v="FIAT"/>
    <s v="69497411"/>
    <s v="DECIO L5"/>
    <s v="RIO VERDE"/>
    <s v="GO"/>
    <s v="ETANOL COMUM"/>
    <n v="513"/>
    <n v="12.66"/>
    <s v=" Km/L"/>
    <n v="20412"/>
    <n v="40.51"/>
    <n v="4.6909999999999998"/>
    <n v="190.02"/>
    <s v="1"/>
    <s v="Planejamento Operaci"/>
    <s v="Planejamento Operaci"/>
    <s v="Operacional"/>
    <m/>
    <d v="2026-01-27T00:00:00"/>
    <x v="9"/>
    <x v="1"/>
    <x v="0"/>
  </r>
  <r>
    <s v="TUG2C45"/>
    <s v="60645800106437770"/>
    <s v="27/01/2026 21:09:53"/>
    <s v="02527"/>
    <s v="ALCIENE MARTINS PONTES"/>
    <x v="54"/>
    <s v="Utilitário"/>
    <s v="SAVEIRO"/>
    <s v="FIAT"/>
    <s v="69494411"/>
    <s v="REDE MARAJO RIO VERD"/>
    <s v="RIO VERDE"/>
    <s v="GO"/>
    <s v="ETANOL COMUM"/>
    <n v="387"/>
    <n v="9.7200000000000006"/>
    <s v=" Km/L"/>
    <n v="87049"/>
    <n v="39.799999999999997"/>
    <n v="4.59"/>
    <n v="182.68"/>
    <s v="2527011195"/>
    <s v="EXT - KSE LOCAÇOES"/>
    <s v="Planejamento Operaci"/>
    <s v="KSE LOCAÇOES"/>
    <m/>
    <d v="2026-01-27T00:00:00"/>
    <x v="9"/>
    <x v="1"/>
    <x v="12"/>
  </r>
  <r>
    <s v="TTQ4C10"/>
    <s v="60645800106553930"/>
    <s v="27/01/2026 21:29:11"/>
    <s v="03095"/>
    <s v="MICHELL ALMEIDA SANTANA"/>
    <x v="31"/>
    <s v="Caminhonete"/>
    <s v="Caminhonete S10"/>
    <s v="CHEVROLET"/>
    <s v="92221200"/>
    <s v="POSTO AMERICA"/>
    <s v="GUAPO"/>
    <s v="GO"/>
    <s v="DIESEL S-10"/>
    <n v="631"/>
    <n v="15.18"/>
    <s v=" Km/L"/>
    <n v="96059"/>
    <n v="41.58"/>
    <n v="5.89"/>
    <n v="244.9"/>
    <s v="0"/>
    <s v="Planejamento Operaci"/>
    <s v="Planejamento Operaci"/>
    <s v="INSPENCAO"/>
    <m/>
    <d v="2026-01-27T00:00:00"/>
    <x v="9"/>
    <x v="1"/>
    <x v="12"/>
  </r>
  <r>
    <s v="TTP5B47"/>
    <s v="60645800106472110"/>
    <s v="27/01/2026 22:35:33"/>
    <s v="99531"/>
    <s v="RODRIGO RODRIGUES BARROS"/>
    <x v="40"/>
    <s v="Caminhonete"/>
    <s v="SAVEIRO CS RB MF"/>
    <s v="VW"/>
    <s v="75331801"/>
    <s v="DECIO CEZARINA"/>
    <s v="CEZARINA"/>
    <s v="GO"/>
    <s v="ETANOL COMUM"/>
    <n v="346"/>
    <n v="8.42"/>
    <s v=" Km/L"/>
    <n v="84861"/>
    <n v="41.11"/>
    <n v="4.8899999999999997"/>
    <n v="201.03"/>
    <s v="202601272234"/>
    <s v="EXT - KSE LOCAÇOES"/>
    <s v="Planejamento Operaci"/>
    <s v="KSE LOCAÇOES"/>
    <m/>
    <d v="2026-01-27T00:00:00"/>
    <x v="9"/>
    <x v="1"/>
    <x v="12"/>
  </r>
  <r>
    <s v="TTV4H65"/>
    <s v="60645800106437744"/>
    <s v="27/01/2026 22:50:07"/>
    <s v="09697"/>
    <s v="HUILDSON ROSA BARBOSA"/>
    <x v="65"/>
    <s v="Caminhonete"/>
    <s v="SAVEIRO CD RB MF"/>
    <s v="VOLKSWAGEN"/>
    <s v="81889412"/>
    <s v="POSTO ZERO UM"/>
    <s v="RIO VERDE"/>
    <s v="GO"/>
    <s v="ETANOL COMUM"/>
    <n v="283"/>
    <n v="8.93"/>
    <s v=" Km/L"/>
    <n v="10541"/>
    <n v="31.69"/>
    <n v="4.9509999999999996"/>
    <n v="156.91"/>
    <s v="1"/>
    <s v="EXT - KSE LOCAÇOES"/>
    <s v="Planejamento Operaci"/>
    <s v="KSE LOCAÇOES"/>
    <m/>
    <d v="2026-01-27T00:00:00"/>
    <x v="9"/>
    <x v="1"/>
    <x v="12"/>
  </r>
  <r>
    <s v="TUF2B45"/>
    <s v="60645800106472420"/>
    <s v="27/01/2026 23:09:14"/>
    <s v="03398"/>
    <s v="JOSIMAR VENANCIO SANTOS SILVA"/>
    <x v="37"/>
    <s v="Caminhonete"/>
    <s v="SAVEIRO CS RB MF"/>
    <s v="VW"/>
    <s v="75331003"/>
    <s v="SUPERVIA LAGOA"/>
    <s v="RIO VERDE"/>
    <s v="GO"/>
    <s v="ETANOL COMUM"/>
    <n v="388"/>
    <n v="9.32"/>
    <s v=" Km/L"/>
    <n v="92538"/>
    <n v="41.62"/>
    <n v="4.8899999999999997"/>
    <n v="203.53"/>
    <s v="0"/>
    <s v="EXT - KSE LOCAÇOES"/>
    <s v="Planejamento Operaci"/>
    <s v="KSE LOCAÇOES"/>
    <m/>
    <d v="2026-01-27T00:00:00"/>
    <x v="9"/>
    <x v="1"/>
    <x v="12"/>
  </r>
  <r>
    <s v="TUK2D26"/>
    <s v="60645800106553790"/>
    <s v="28/01/2026 00:12:15"/>
    <s v="70552"/>
    <s v="ARMANDO DA SILVA OLIVIEIRA NETO"/>
    <x v="42"/>
    <s v="Caminhonete"/>
    <s v="Caminhonete S10"/>
    <s v="CHEVROLET"/>
    <s v="13342911"/>
    <s v="SANTA HELENA DE GOIAS"/>
    <s v="SANTA HELENA DE GOIAS"/>
    <s v="GO"/>
    <s v="DIESEL S-10"/>
    <n v="683"/>
    <n v="14.86"/>
    <s v=" Km/L"/>
    <n v="86467"/>
    <n v="45.96"/>
    <n v="6.1909999999999998"/>
    <n v="284.55"/>
    <s v="1769569878"/>
    <s v="Planejamento Operaci"/>
    <s v="Planejamento Operaci"/>
    <s v="INSPENCAO"/>
    <m/>
    <d v="2026-01-28T00:00:00"/>
    <x v="9"/>
    <x v="1"/>
    <x v="12"/>
  </r>
  <r>
    <s v="TTY2C25"/>
    <s v="60645800106472430"/>
    <s v="28/01/2026 04:36:18"/>
    <s v="01318"/>
    <s v="JOAO BATISTA REIS"/>
    <x v="38"/>
    <s v="Caminhonete"/>
    <s v="SAVEIRO CS RB MF"/>
    <s v="VW"/>
    <s v="45341508"/>
    <s v="POSTO ALTO DA SERRA"/>
    <s v="ITUMBIARA"/>
    <s v="GO"/>
    <s v="ETANOL COMUM"/>
    <n v="412"/>
    <n v="9.85"/>
    <s v=" Km/L"/>
    <n v="77585"/>
    <n v="41.84"/>
    <n v="4.641"/>
    <n v="194.16"/>
    <s v="0"/>
    <s v="EXT - KSE LOCAÇOES"/>
    <s v="Planejamento Operaci"/>
    <s v="KSE LOCAÇOES"/>
    <m/>
    <d v="2026-01-28T00:00:00"/>
    <x v="9"/>
    <x v="1"/>
    <x v="12"/>
  </r>
  <r>
    <s v="TTR3A31"/>
    <s v="60645800106472404"/>
    <s v="28/01/2026 05:58:41"/>
    <s v="01836"/>
    <s v="DANILLO ROSA CARDOSO"/>
    <x v="53"/>
    <s v="Caminhonete"/>
    <s v="SAVEIRO CS RB MF"/>
    <s v="VW"/>
    <s v="46209914"/>
    <s v="DECIO RIO VERDE"/>
    <s v="RIO VERDE"/>
    <s v="GO"/>
    <s v="ETANOL COMUM"/>
    <n v="540"/>
    <n v="11.44"/>
    <s v=" Km/L"/>
    <n v="79701"/>
    <n v="47.19"/>
    <n v="4.79"/>
    <n v="226.04"/>
    <s v="202601280557"/>
    <s v="EXT - KSE LOCAÇOES"/>
    <s v="Planejamento Operaci"/>
    <s v="KSE LOCAÇOES"/>
    <m/>
    <d v="2026-01-28T00:00:00"/>
    <x v="9"/>
    <x v="1"/>
    <x v="12"/>
  </r>
  <r>
    <s v="TUW2D74"/>
    <s v="60645800105124310"/>
    <s v="28/01/2026 06:07:55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646"/>
    <n v="13.36"/>
    <s v=" Km/L"/>
    <n v="75697"/>
    <n v="48.37"/>
    <n v="6.49"/>
    <n v="313.91000000000003"/>
    <s v="0"/>
    <s v="Planejamento Operaci"/>
    <s v="Planejamento Operaci"/>
    <s v="Operacional"/>
    <m/>
    <d v="2026-01-28T00:00:00"/>
    <x v="9"/>
    <x v="1"/>
    <x v="12"/>
  </r>
  <r>
    <s v="TGM2I26"/>
    <s v="60645800106437620"/>
    <s v="28/01/2026 06:42:34"/>
    <s v="59226"/>
    <s v="PASCHOAL FAVORITTO DE QUEIROZ"/>
    <x v="52"/>
    <s v="Utilitário"/>
    <s v="FIORINO"/>
    <s v="FIAT"/>
    <s v="69479601"/>
    <s v="REDE SANTA LUZIA X"/>
    <s v="GOIANIA"/>
    <s v="GO"/>
    <s v="ETANOL COMUM"/>
    <n v="203"/>
    <n v="5.42"/>
    <s v=" Km/L"/>
    <n v="13718"/>
    <n v="37.47"/>
    <n v="5.2409999999999997"/>
    <n v="196.37"/>
    <s v="174813"/>
    <s v="EXT - KSE LOCAÇOES"/>
    <s v="Planejamento Operaci"/>
    <s v="Operacional"/>
    <m/>
    <d v="2026-01-28T00:00:00"/>
    <x v="9"/>
    <x v="1"/>
    <x v="5"/>
  </r>
  <r>
    <s v="TUQ2H91"/>
    <s v="60645800106437760"/>
    <s v="28/01/2026 06:52:54"/>
    <s v="05208"/>
    <s v="CHARLES ROSA"/>
    <x v="66"/>
    <s v="Caminhonete"/>
    <s v="SAVEIRO CD RB MF"/>
    <s v="VOLKSWAGEN"/>
    <s v="45308900"/>
    <s v="POSTO LUPATINI"/>
    <s v="SANTO ANTONIO DA BARRA"/>
    <s v="GO"/>
    <s v="ETANOL COMUM"/>
    <n v="392"/>
    <n v="10.09"/>
    <s v=" Km/L"/>
    <n v="16240"/>
    <n v="38.840000000000003"/>
    <n v="4.99"/>
    <n v="193.81"/>
    <s v="1"/>
    <s v="EXT - KSE LOCAÇOES"/>
    <s v="Planejamento Operaci"/>
    <s v="KSE LOCAÇOES"/>
    <m/>
    <d v="2026-01-28T00:00:00"/>
    <x v="9"/>
    <x v="1"/>
    <x v="12"/>
  </r>
  <r>
    <s v="TGM4D76"/>
    <s v="60645800106437582"/>
    <s v="28/01/2026 07:11:52"/>
    <s v="33534"/>
    <s v="MARCOS ANTONIO MARCELINO DA SILVA"/>
    <x v="56"/>
    <s v="Caminhonete"/>
    <s v="FIORINO"/>
    <s v="FIAT"/>
    <s v="46286315"/>
    <s v="POSTO CENTRAL"/>
    <s v="BOM JESUS"/>
    <s v="GO"/>
    <s v="ETANOL COMUM"/>
    <n v="325"/>
    <n v="10.37"/>
    <s v=" Km/L"/>
    <n v="10833"/>
    <n v="31.33"/>
    <n v="4.8899999999999997"/>
    <n v="153.21"/>
    <s v="1"/>
    <s v="Planejamento Operaci"/>
    <s v="Planejamento Operaci"/>
    <s v="Operacional"/>
    <m/>
    <d v="2026-01-28T00:00:00"/>
    <x v="9"/>
    <x v="1"/>
    <x v="5"/>
  </r>
  <r>
    <s v="TUF2B45"/>
    <s v="60645800106472420"/>
    <s v="28/01/2026 07:15:09"/>
    <s v="03398"/>
    <s v="JOSIMAR VENANCIO SANTOS SILVA"/>
    <x v="37"/>
    <s v="Caminhonete"/>
    <s v="SAVEIRO CS RB MF"/>
    <s v="VW"/>
    <s v="46286315"/>
    <s v="POSTO CENTRAL"/>
    <s v="BOM JESUS"/>
    <s v="GO"/>
    <s v="ETANOL COMUM"/>
    <n v="316"/>
    <n v="9.91"/>
    <s v=" Km/L"/>
    <n v="92854"/>
    <n v="31.9"/>
    <n v="4.8929999999999998"/>
    <n v="156.09"/>
    <s v="1"/>
    <s v="EXT - KSE LOCAÇOES"/>
    <s v="Planejamento Operaci"/>
    <s v="KSE LOCAÇOES"/>
    <m/>
    <d v="2026-01-28T00:00:00"/>
    <x v="9"/>
    <x v="1"/>
    <x v="12"/>
  </r>
  <r>
    <s v="TGK2G46"/>
    <s v="60645800105179571"/>
    <s v="28/01/2026 07:25:33"/>
    <s v="04161"/>
    <s v="WESLEY DUARTE MESQUITA"/>
    <x v="59"/>
    <s v="Utilitário"/>
    <s v="FIORINO"/>
    <s v="FIAT"/>
    <s v="41875311"/>
    <s v="POSTO SABOR DA TERRA"/>
    <s v="INDIARA"/>
    <s v="GO"/>
    <s v="ETANOL COMUM"/>
    <n v="629"/>
    <n v="13.37"/>
    <s v=" Km/L"/>
    <n v="3048"/>
    <n v="47.03"/>
    <n v="4.8899999999999997"/>
    <n v="229.99"/>
    <s v="280126673"/>
    <s v="Planejamento Operaci"/>
    <s v="Planejamento Operaci"/>
    <s v="Operacional"/>
    <m/>
    <d v="2026-01-28T00:00:00"/>
    <x v="9"/>
    <x v="1"/>
    <x v="5"/>
  </r>
  <r>
    <s v="TTT2H95"/>
    <s v="60645800106472477"/>
    <s v="28/01/2026 08:18:05"/>
    <s v="52982"/>
    <s v="ROBERTO ANTONIO DE MELO"/>
    <x v="63"/>
    <s v="Caminhonete"/>
    <s v="SAVEIRO CS RB MF"/>
    <s v="VW"/>
    <s v="07674909"/>
    <s v="AUTO POSTO INDIARA"/>
    <s v="INDIARA"/>
    <s v="GO"/>
    <s v="ETANOL COMUM"/>
    <n v="538"/>
    <n v="11.85"/>
    <s v=" Km/L"/>
    <n v="73431"/>
    <n v="45.41"/>
    <n v="4.8899999999999997"/>
    <n v="222.05"/>
    <s v="11499"/>
    <s v="EXT - KSE LOCAÇOES"/>
    <s v="Planejamento Operaci"/>
    <s v="KSE LOCAÇOES"/>
    <m/>
    <d v="2026-01-28T00:00:00"/>
    <x v="9"/>
    <x v="1"/>
    <x v="12"/>
  </r>
  <r>
    <s v="TFI3B19"/>
    <s v="60645800105926941"/>
    <s v="28/01/2026 08:27:01"/>
    <s v="70214"/>
    <s v="IGOR LEMES FERNANDES"/>
    <x v="4"/>
    <s v="Automóvel"/>
    <s v="ARGO"/>
    <s v="FIAT"/>
    <s v="81889412"/>
    <s v="POSTO ZERO UM"/>
    <s v="RIO VERDE"/>
    <s v="GO"/>
    <s v="ETANOL COMUM"/>
    <n v="374"/>
    <n v="11.04"/>
    <s v=" Km/L"/>
    <n v="50976"/>
    <n v="33.89"/>
    <n v="4.95"/>
    <n v="167.75"/>
    <s v="1"/>
    <s v="Planejamento Operaci"/>
    <s v="Planejamento Operaci"/>
    <s v="Operacional"/>
    <m/>
    <d v="2026-01-28T00:00:00"/>
    <x v="9"/>
    <x v="1"/>
    <x v="0"/>
  </r>
  <r>
    <s v="TFR8B59"/>
    <s v="60645800105143681"/>
    <s v="28/01/2026 08:30:55"/>
    <s v="92635"/>
    <s v="ADENILDO BARBOSA DUTRA"/>
    <x v="8"/>
    <s v="Automóvel"/>
    <s v="ARGO"/>
    <s v="FIAT"/>
    <s v="31812600"/>
    <s v="POSTO NOVA AMERICA"/>
    <s v="GOIANIA"/>
    <s v="GO"/>
    <s v="ETANOL COMUM"/>
    <n v="269"/>
    <n v="6.6"/>
    <s v=" Km/L"/>
    <n v="17443"/>
    <n v="40.78"/>
    <n v="5.05"/>
    <n v="205.94"/>
    <s v="280130608"/>
    <s v="Planejamento Operaci"/>
    <s v="Planejamento Operaci"/>
    <s v="Operacional"/>
    <m/>
    <d v="2026-01-28T00:00:00"/>
    <x v="9"/>
    <x v="1"/>
    <x v="5"/>
  </r>
  <r>
    <s v="TTP5B47"/>
    <s v="60645800106472110"/>
    <s v="28/01/2026 08:35:10"/>
    <s v="00149"/>
    <s v="MANOELITO METROVICH LIMA"/>
    <x v="40"/>
    <s v="Caminhonete"/>
    <s v="SAVEIRO CS RB MF"/>
    <s v="VW"/>
    <s v="75331801"/>
    <s v="DECIO CEZARINA"/>
    <s v="CEZARINA"/>
    <s v="GO"/>
    <s v="ETANOL COMUM"/>
    <n v="334"/>
    <n v="9.91"/>
    <s v=" Km/L"/>
    <n v="85195"/>
    <n v="33.69"/>
    <n v="4.8899999999999997"/>
    <n v="164.74"/>
    <s v="202601280834"/>
    <s v="EXT - KSE LOCAÇOES"/>
    <s v="Planejamento Operaci"/>
    <s v="KSE LOCAÇOES"/>
    <m/>
    <d v="2026-01-28T00:00:00"/>
    <x v="9"/>
    <x v="1"/>
    <x v="12"/>
  </r>
  <r>
    <s v="TFP9I32"/>
    <s v="60645800105143819"/>
    <s v="28/01/2026 08:51:30"/>
    <s v="33861"/>
    <s v="FERNANDO DOS REIS GONÇALVES"/>
    <x v="7"/>
    <s v="Automóvel"/>
    <s v="ARGO"/>
    <s v="FIAT"/>
    <s v="75331801"/>
    <s v="DECIO CEZARINA"/>
    <s v="CEZARINA"/>
    <s v="GO"/>
    <s v="ETANOL COMUM"/>
    <n v="274"/>
    <n v="7.23"/>
    <s v=" Km/L"/>
    <n v="20944"/>
    <n v="37.909999999999997"/>
    <n v="4.8899999999999997"/>
    <n v="185.38"/>
    <s v="202601280850"/>
    <s v="Planejamento Operaci"/>
    <s v="Planejamento Operaci"/>
    <s v="Operacional"/>
    <m/>
    <d v="2026-01-28T00:00:00"/>
    <x v="9"/>
    <x v="1"/>
    <x v="4"/>
  </r>
  <r>
    <s v="TFN0D12"/>
    <s v="60645800105143746"/>
    <s v="28/01/2026 08:53:36"/>
    <s v="00390"/>
    <s v="SILVINO JOSE DE BRITO"/>
    <x v="5"/>
    <s v="Automóvel"/>
    <s v="ARGO"/>
    <s v="FIAT"/>
    <s v="75331801"/>
    <s v="DECIO CEZARINA"/>
    <s v="CEZARINA"/>
    <s v="GO"/>
    <s v="ETANOL COMUM"/>
    <n v="284"/>
    <n v="9.57"/>
    <s v=" Km/L"/>
    <n v="31896"/>
    <n v="29.69"/>
    <n v="4.8899999999999997"/>
    <n v="145.18"/>
    <s v="202601280853"/>
    <s v="Planejamento Operaci"/>
    <s v="Planejamento Operaci"/>
    <s v="Operacional"/>
    <m/>
    <d v="2026-01-28T00:00:00"/>
    <x v="9"/>
    <x v="1"/>
    <x v="3"/>
  </r>
  <r>
    <s v="TFP3B22"/>
    <s v="60645800105143720"/>
    <s v="28/01/2026 10:51:56"/>
    <s v="02769"/>
    <s v="ANDRE LUIS PAULINO"/>
    <x v="6"/>
    <s v="Automóvel"/>
    <s v="ARGO"/>
    <s v="FIAT"/>
    <s v="81889412"/>
    <s v="POSTO ZERO UM"/>
    <s v="RIO VERDE"/>
    <s v="GO"/>
    <s v="ETANOL COMUM"/>
    <n v="1"/>
    <n v="0.03"/>
    <s v=" Km/L"/>
    <n v="40326"/>
    <n v="36.64"/>
    <n v="4.95"/>
    <n v="181.37"/>
    <s v="1"/>
    <s v="Planejamento Operaci"/>
    <s v="Planejamento Operaci"/>
    <s v="Operacional"/>
    <m/>
    <d v="2026-01-28T00:00:00"/>
    <x v="9"/>
    <x v="1"/>
    <x v="4"/>
  </r>
  <r>
    <s v="TFW2H32"/>
    <s v="60645800105143835"/>
    <s v="28/01/2026 11:34:47"/>
    <s v="99638"/>
    <s v="LAFAIETE DE SOUZA SANTOS"/>
    <x v="10"/>
    <s v="Automóvel"/>
    <s v="ARGO"/>
    <s v="FIAT"/>
    <s v="75331801"/>
    <s v="DECIO CEZARINA"/>
    <s v="CEZARINA"/>
    <s v="GO"/>
    <s v="ETANOL COMUM"/>
    <n v="406"/>
    <n v="9.9"/>
    <s v=" Km/L"/>
    <n v="54023"/>
    <n v="40.99"/>
    <n v="4.8899999999999997"/>
    <n v="200.44"/>
    <s v="202601281134"/>
    <s v="Planejamento Operaci"/>
    <s v="Planejamento Operaci"/>
    <s v="Operacional"/>
    <m/>
    <d v="2026-01-28T00:00:00"/>
    <x v="9"/>
    <x v="1"/>
    <x v="3"/>
  </r>
  <r>
    <s v="TUG2C45"/>
    <s v="60645800106437770"/>
    <s v="28/01/2026 11:55:44"/>
    <s v="03782"/>
    <s v="ELVIS MESSIAS FERNANDES"/>
    <x v="54"/>
    <s v="Utilitário"/>
    <s v="SAVEIRO"/>
    <s v="FIAT"/>
    <s v="13335016"/>
    <s v="POSTO TREVO"/>
    <s v="RIO VERDE"/>
    <s v="GO"/>
    <s v="ETANOL COMUM"/>
    <n v="526"/>
    <n v="10.92"/>
    <s v=" Km/L"/>
    <n v="87575"/>
    <n v="48.18"/>
    <n v="4.9909999999999997"/>
    <n v="240.45"/>
    <s v="280142904"/>
    <s v="EXT - KSE LOCAÇOES"/>
    <s v="Planejamento Operaci"/>
    <s v="KSE LOCAÇOES"/>
    <m/>
    <d v="2026-01-28T00:00:00"/>
    <x v="9"/>
    <x v="1"/>
    <x v="12"/>
  </r>
  <r>
    <s v="TFS3C72"/>
    <s v="60645800105143738"/>
    <s v="28/01/2026 12:24:27"/>
    <s v="00271"/>
    <s v="HEDER OLIVEIRA SANTANA"/>
    <x v="9"/>
    <s v="Automóvel"/>
    <s v="ARGO"/>
    <s v="FIAT"/>
    <s v="13308201"/>
    <s v="P. BANDEIRANTES"/>
    <s v="RIO VERDE"/>
    <s v="GO"/>
    <s v="ETANOL COMUM"/>
    <n v="257"/>
    <n v="7.89"/>
    <s v=" Km/L"/>
    <n v="71352"/>
    <n v="32.57"/>
    <n v="4.7910000000000004"/>
    <n v="156.04"/>
    <s v="0"/>
    <s v="Planejamento Operaci"/>
    <s v="Planejamento Operaci"/>
    <s v="Operacional"/>
    <m/>
    <d v="2026-01-28T00:00:00"/>
    <x v="9"/>
    <x v="1"/>
    <x v="4"/>
  </r>
  <r>
    <s v="TFW3J34"/>
    <s v="60645800106437440"/>
    <s v="28/01/2026 12:45:51"/>
    <s v="70145"/>
    <s v="LUCAS HENRIQUE MAGALHAES DE SOUZA "/>
    <x v="49"/>
    <s v="EQUIPAMENTOS"/>
    <s v="AMBULANCIA"/>
    <s v="OUTROS"/>
    <s v="46286315"/>
    <s v="POSTO CENTRAL"/>
    <s v="BOM JESUS"/>
    <s v="GO"/>
    <s v="DIESEL S-10"/>
    <n v="227"/>
    <n v="5.4"/>
    <s v=" Km/L"/>
    <n v="13011"/>
    <n v="42.02"/>
    <n v="6.2409999999999997"/>
    <n v="262.25"/>
    <s v="1"/>
    <s v="Planejamento Operaci"/>
    <s v="Planejamento Operaci"/>
    <s v="Operacional"/>
    <m/>
    <d v="2026-01-28T00:00:00"/>
    <x v="9"/>
    <x v="1"/>
    <x v="13"/>
  </r>
  <r>
    <s v="TFU6C04"/>
    <s v="60645800106437493"/>
    <s v="28/01/2026 13:04:43"/>
    <s v="87351"/>
    <s v="CLEYTON GARCIA MOREIRA"/>
    <x v="50"/>
    <s v="EQUIPAMENTOS"/>
    <s v="AMBULANCIA"/>
    <s v="OUTROS"/>
    <s v="46225718"/>
    <s v="POSTO MARIA JOAO"/>
    <s v="ITUMBIARA"/>
    <s v="GO"/>
    <s v="DIESEL S-10"/>
    <n v="104"/>
    <n v="1.61"/>
    <s v=" Km/L"/>
    <n v="7956"/>
    <n v="64.599999999999994"/>
    <n v="6.4"/>
    <n v="413.44"/>
    <s v="1"/>
    <s v="Planejamento Operaci"/>
    <s v="Planejamento Operaci"/>
    <s v="Operacional"/>
    <m/>
    <d v="2026-01-28T00:00:00"/>
    <x v="9"/>
    <x v="1"/>
    <x v="13"/>
  </r>
  <r>
    <s v="TFY6E09"/>
    <s v="60645800105143700"/>
    <s v="28/01/2026 13:47:07"/>
    <s v="04380"/>
    <s v="PAULO ROBERTO BATISTA DE MOURA JUNIOR"/>
    <x v="15"/>
    <s v="Automóvel"/>
    <s v="ARGO"/>
    <s v="FIAT"/>
    <s v="46209914"/>
    <s v="DECIO RIO VERDE"/>
    <s v="RIO VERDE"/>
    <s v="GO"/>
    <s v="ETANOL COMUM"/>
    <n v="323"/>
    <n v="10.88"/>
    <s v=" Km/L"/>
    <n v="37702"/>
    <n v="29.68"/>
    <n v="4.79"/>
    <n v="142.16999999999999"/>
    <s v="202601281346"/>
    <s v="Planejamento Operaci"/>
    <s v="Planejamento Operaci"/>
    <s v="Operacional"/>
    <m/>
    <d v="2026-01-28T00:00:00"/>
    <x v="9"/>
    <x v="1"/>
    <x v="1"/>
  </r>
  <r>
    <s v="TFM4H34"/>
    <s v="60645800106437340"/>
    <s v="28/01/2026 14:03:06"/>
    <s v="70145"/>
    <s v="LUCAS HENRIQUE MAGALHAES DE SOUZA "/>
    <x v="46"/>
    <s v="EQUIPAMENTOS"/>
    <s v="AMBULANCIA"/>
    <s v="OUTROS"/>
    <s v="45308900"/>
    <s v="POSTO LUPATINI"/>
    <s v="SANTO ANTONIO DA BARRA"/>
    <s v="GO"/>
    <s v="DIESEL S-10"/>
    <n v="216"/>
    <n v="5.68"/>
    <s v=" Km/L"/>
    <n v="7706"/>
    <n v="38.06"/>
    <n v="6.4909999999999997"/>
    <n v="247.04"/>
    <s v="0"/>
    <s v="Planejamento Operaci"/>
    <s v="Planejamento Operaci"/>
    <s v="Operacional"/>
    <m/>
    <d v="2026-01-28T00:00:00"/>
    <x v="9"/>
    <x v="1"/>
    <x v="13"/>
  </r>
  <r>
    <s v="TFM4H34"/>
    <m/>
    <s v="28/01/2026 14:03:06"/>
    <m/>
    <m/>
    <x v="46"/>
    <m/>
    <m/>
    <m/>
    <m/>
    <s v="POSTO LUPATINI"/>
    <m/>
    <m/>
    <s v="ARLA-32"/>
    <s v="-"/>
    <s v="-"/>
    <s v=" Km/L"/>
    <s v="-"/>
    <n v="13.79"/>
    <m/>
    <n v="5.5"/>
    <m/>
    <m/>
    <m/>
    <m/>
    <m/>
    <d v="2026-01-28T00:00:00"/>
    <x v="9"/>
    <x v="1"/>
    <x v="13"/>
  </r>
  <r>
    <s v="TFX8A49"/>
    <s v="60645800105143673"/>
    <s v="28/01/2026 14:15:28"/>
    <s v="17385"/>
    <s v="VICTOR DE SOUZA"/>
    <x v="12"/>
    <s v="Automóvel"/>
    <s v="ARGO"/>
    <s v="FIAT"/>
    <s v="46209914"/>
    <s v="DECIO RIO VERDE"/>
    <s v="RIO VERDE"/>
    <s v="GO"/>
    <s v="ETANOL COMUM"/>
    <n v="335"/>
    <n v="10.130000000000001"/>
    <s v=" Km/L"/>
    <n v="16243"/>
    <n v="33.06"/>
    <n v="4.79"/>
    <n v="158.36000000000001"/>
    <s v="202601281414"/>
    <s v="Planejamento Operaci"/>
    <s v="Planejamento Operaci"/>
    <s v="Operacional"/>
    <m/>
    <d v="2026-01-28T00:00:00"/>
    <x v="9"/>
    <x v="1"/>
    <x v="0"/>
  </r>
  <r>
    <s v="TFS3C72"/>
    <s v="60645800105143738"/>
    <s v="28/01/2026 15:35:37"/>
    <s v="00271"/>
    <s v="HEDER OLIVEIRA SANTANA"/>
    <x v="9"/>
    <s v="Automóvel"/>
    <s v="ARGO"/>
    <s v="FIAT"/>
    <s v="13308211"/>
    <s v="P. BANDEIRANTES"/>
    <s v="RIO VERDE"/>
    <s v="GO"/>
    <s v="ETANOL COMUM"/>
    <n v="333"/>
    <n v="8.01"/>
    <s v=" Km/L"/>
    <n v="71685"/>
    <n v="41.55"/>
    <n v="4.9909999999999997"/>
    <n v="207.38"/>
    <s v="280155924"/>
    <s v="Planejamento Operaci"/>
    <s v="Planejamento Operaci"/>
    <s v="Operacional"/>
    <m/>
    <d v="2026-01-28T00:00:00"/>
    <x v="9"/>
    <x v="1"/>
    <x v="4"/>
  </r>
  <r>
    <s v="TUQ2H91"/>
    <s v="60645800106437760"/>
    <s v="28/01/2026 16:01:12"/>
    <s v="46440"/>
    <s v="PAULO SOUSA DIAS"/>
    <x v="66"/>
    <s v="Caminhonete"/>
    <s v="SAVEIRO CD RB MF"/>
    <s v="VOLKSWAGEN"/>
    <s v="41826312"/>
    <s v="AUTO POSTO JACARE"/>
    <s v="ACREUNA"/>
    <s v="GO"/>
    <s v="ETANOL COMUM"/>
    <n v="446"/>
    <n v="10.52"/>
    <s v=" Km/L"/>
    <n v="16686"/>
    <n v="42.39"/>
    <n v="4.8600000000000003"/>
    <n v="206.02"/>
    <s v="280157611"/>
    <s v="EXT - KSE LOCAÇOES"/>
    <s v="Planejamento Operaci"/>
    <s v="KSE LOCAÇOES"/>
    <m/>
    <d v="2026-01-28T00:00:00"/>
    <x v="9"/>
    <x v="1"/>
    <x v="12"/>
  </r>
  <r>
    <s v="TBE3B78"/>
    <m/>
    <s v="28/01/2026 16:09:36"/>
    <m/>
    <m/>
    <x v="20"/>
    <m/>
    <m/>
    <m/>
    <m/>
    <s v="AUTO POSTO JACARE"/>
    <m/>
    <m/>
    <s v="ARLA-32"/>
    <n v="0"/>
    <n v="0"/>
    <s v=" Km/L"/>
    <n v="0"/>
    <n v="5"/>
    <m/>
    <n v="16.510000000000002"/>
    <m/>
    <m/>
    <m/>
    <m/>
    <m/>
    <d v="2026-01-28T00:00:00"/>
    <x v="9"/>
    <x v="1"/>
    <x v="7"/>
  </r>
  <r>
    <s v="TFA5I89"/>
    <s v="60645800105853740"/>
    <s v="28/01/2026 16:39:55"/>
    <s v="71805"/>
    <s v="MURILO SOUZA BERNARDES"/>
    <x v="21"/>
    <s v="Automóvel"/>
    <s v="ARGO"/>
    <s v="FIAT"/>
    <s v="75331801"/>
    <s v="DECIO CEZARINA"/>
    <s v="CEZARINA"/>
    <s v="GO"/>
    <s v="ETANOL COMUM"/>
    <n v="204"/>
    <n v="8.9600000000000009"/>
    <s v=" Km/L"/>
    <n v="15708"/>
    <n v="22.77"/>
    <n v="4.8899999999999997"/>
    <n v="111.35"/>
    <s v="202601281637"/>
    <s v="Planejamento Operaci"/>
    <s v="Planejamento Operaci"/>
    <s v="Operacional"/>
    <m/>
    <d v="2026-01-28T00:00:00"/>
    <x v="9"/>
    <x v="1"/>
    <x v="2"/>
  </r>
  <r>
    <s v="TTR3A31"/>
    <s v="60645800106472404"/>
    <s v="28/01/2026 16:46:40"/>
    <s v="80560"/>
    <s v="EDMAR PEREIRA COSTA"/>
    <x v="53"/>
    <s v="Caminhonete"/>
    <s v="SAVEIRO CS RB MF"/>
    <s v="VW"/>
    <s v="46209914"/>
    <s v="DECIO RIO VERDE"/>
    <s v="RIO VERDE"/>
    <s v="GO"/>
    <s v="ETANOL COMUM"/>
    <n v="441"/>
    <n v="9.6"/>
    <s v=" Km/L"/>
    <n v="80142"/>
    <n v="45.95"/>
    <n v="4.79"/>
    <n v="220.1"/>
    <s v="202601281645"/>
    <s v="EXT - KSE LOCAÇOES"/>
    <s v="Planejamento Operaci"/>
    <s v="KSE LOCAÇOES"/>
    <m/>
    <d v="2026-01-28T00:00:00"/>
    <x v="9"/>
    <x v="1"/>
    <x v="12"/>
  </r>
  <r>
    <s v="TTP5B47"/>
    <s v="60645800106472110"/>
    <s v="28/01/2026 17:07:37"/>
    <s v="00149"/>
    <s v="MANOELITO METROVICH LIMA"/>
    <x v="40"/>
    <s v="Caminhonete"/>
    <s v="SAVEIRO CS RB MF"/>
    <s v="VW"/>
    <s v="75331801"/>
    <s v="DECIO CEZARINA"/>
    <s v="CEZARINA"/>
    <s v="GO"/>
    <s v="ETANOL COMUM"/>
    <n v="308"/>
    <n v="8.08"/>
    <s v=" Km/L"/>
    <n v="85503"/>
    <n v="38.11"/>
    <n v="4.8899999999999997"/>
    <n v="186.36"/>
    <s v="202601281706"/>
    <s v="EXT - KSE LOCAÇOES"/>
    <s v="Planejamento Operaci"/>
    <s v="KSE LOCAÇOES"/>
    <m/>
    <d v="2026-01-28T00:00:00"/>
    <x v="9"/>
    <x v="1"/>
    <x v="12"/>
  </r>
  <r>
    <s v="TUF2B45"/>
    <s v="60645800106472420"/>
    <s v="28/01/2026 17:19:09"/>
    <s v="00047"/>
    <s v="KARLA THAISE SILVA CARVALHO"/>
    <x v="37"/>
    <s v="Caminhonete"/>
    <s v="SAVEIRO CS RB MF"/>
    <s v="VW"/>
    <s v="75331003"/>
    <s v="SUPERVIA LAGOA"/>
    <s v="RIO VERDE"/>
    <s v="GO"/>
    <s v="ETANOL COMUM"/>
    <n v="333"/>
    <n v="8.93"/>
    <s v=" Km/L"/>
    <n v="93187"/>
    <n v="37.28"/>
    <n v="4.8899999999999997"/>
    <n v="182.3"/>
    <s v="0"/>
    <s v="EXT - KSE LOCAÇOES"/>
    <s v="Planejamento Operaci"/>
    <s v="KSE LOCAÇOES"/>
    <m/>
    <d v="2026-01-28T00:00:00"/>
    <x v="9"/>
    <x v="1"/>
    <x v="12"/>
  </r>
  <r>
    <s v="TTT2H95"/>
    <s v="60645800106472477"/>
    <s v="28/01/2026 17:35:13"/>
    <s v="52982"/>
    <s v="ROBERTO ANTONIO DE MELO"/>
    <x v="63"/>
    <s v="Caminhonete"/>
    <s v="SAVEIRO CS RB MF"/>
    <s v="VW"/>
    <s v="41826312"/>
    <s v="AUTO POSTO JACARE"/>
    <s v="ACREUNA"/>
    <s v="GO"/>
    <s v="ETANOL COMUM"/>
    <n v="441"/>
    <n v="9.2100000000000009"/>
    <s v=" Km/L"/>
    <n v="73872"/>
    <n v="47.88"/>
    <n v="4.8600000000000003"/>
    <n v="232.7"/>
    <s v="280163249"/>
    <s v="EXT - KSE LOCAÇOES"/>
    <s v="Planejamento Operaci"/>
    <s v="KSE LOCAÇOES"/>
    <m/>
    <d v="2026-01-28T00:00:00"/>
    <x v="9"/>
    <x v="1"/>
    <x v="12"/>
  </r>
  <r>
    <s v="TUK2D26"/>
    <s v="60645800106553790"/>
    <s v="28/01/2026 17:45:42"/>
    <s v="32871"/>
    <s v="JOSE RICARDO SOUZA SILVA"/>
    <x v="42"/>
    <s v="Caminhonete"/>
    <s v="Caminhonete S10"/>
    <s v="CHEVROLET"/>
    <s v="53030006"/>
    <s v="KR TREVO"/>
    <s v="SANTA HELENA DE GOIAS"/>
    <s v="GO"/>
    <s v="DIESEL S-10"/>
    <n v="848"/>
    <n v="15.18"/>
    <s v=" Km/L"/>
    <n v="87315"/>
    <n v="55.86"/>
    <n v="6.1909999999999998"/>
    <n v="345.82"/>
    <s v="280163882"/>
    <s v="Planejamento Operaci"/>
    <s v="Planejamento Operaci"/>
    <s v="INSPENCAO"/>
    <m/>
    <d v="2026-01-28T00:00:00"/>
    <x v="9"/>
    <x v="1"/>
    <x v="12"/>
  </r>
  <r>
    <s v="TTQ4C10"/>
    <s v="60645800106553930"/>
    <s v="28/01/2026 17:46:15"/>
    <s v="93910"/>
    <s v="DIVINO AVELINO DOS SANTOS"/>
    <x v="31"/>
    <s v="Caminhonete"/>
    <s v="Caminhonete S10"/>
    <s v="CHEVROLET"/>
    <s v="87183400"/>
    <s v="MARAJO GUAPO"/>
    <s v="GUAPO"/>
    <s v="GO"/>
    <s v="DIESEL S-10"/>
    <n v="929"/>
    <n v="12.9"/>
    <s v=" Km/L"/>
    <n v="96988"/>
    <n v="72.040000000000006"/>
    <n v="6.04"/>
    <n v="435.13"/>
    <s v="0"/>
    <s v="Planejamento Operaci"/>
    <s v="Planejamento Operaci"/>
    <s v="INSPENCAO"/>
    <m/>
    <d v="2026-01-28T00:00:00"/>
    <x v="9"/>
    <x v="1"/>
    <x v="12"/>
  </r>
  <r>
    <s v="TFI3B19"/>
    <s v="60645800105926941"/>
    <s v="28/01/2026 17:48:33"/>
    <s v="70214"/>
    <s v="IGOR LEMES FERNANDES"/>
    <x v="4"/>
    <s v="Automóvel"/>
    <s v="ARGO"/>
    <s v="FIAT"/>
    <s v="24906505"/>
    <s v="AUTO POSTO BOM RETIR"/>
    <s v="RIO VERDE"/>
    <s v="GO"/>
    <s v="ETANOL ADITIVADO"/>
    <n v="297"/>
    <n v="0.93"/>
    <s v=" Km/L"/>
    <n v="51273"/>
    <n v="318.83"/>
    <n v="0.48499999999999999"/>
    <n v="154.63"/>
    <s v="280163"/>
    <s v="Planejamento Operaci"/>
    <s v="Planejamento Operaci"/>
    <s v="Operacional"/>
    <m/>
    <d v="2026-01-28T00:00:00"/>
    <x v="9"/>
    <x v="1"/>
    <x v="0"/>
  </r>
  <r>
    <s v="TGM4D76"/>
    <s v="60645800106437582"/>
    <s v="28/01/2026 18:02:48"/>
    <s v="33534"/>
    <s v="MARCOS ANTONIO MARCELINO DA SILVA"/>
    <x v="56"/>
    <s v="Caminhonete"/>
    <s v="FIORINO"/>
    <s v="FIAT"/>
    <s v="46286315"/>
    <s v="POSTO CENTRAL"/>
    <s v="BOM JESUS"/>
    <s v="GO"/>
    <s v="ETANOL COMUM"/>
    <n v="199"/>
    <n v="7.43"/>
    <s v=" Km/L"/>
    <n v="11032"/>
    <n v="26.79"/>
    <n v="4.8899999999999997"/>
    <n v="131"/>
    <s v="1"/>
    <s v="Planejamento Operaci"/>
    <s v="Planejamento Operaci"/>
    <s v="Operacional"/>
    <m/>
    <d v="2026-01-28T00:00:00"/>
    <x v="9"/>
    <x v="1"/>
    <x v="5"/>
  </r>
  <r>
    <s v="TLO0E87"/>
    <s v="60645800106184255"/>
    <s v="28/01/2026 18:13:02"/>
    <s v="01258"/>
    <s v="PEDRO HENRIQUE RODRIGUES VIDAL"/>
    <x v="43"/>
    <s v="EQUIPAMENTOS"/>
    <s v="GUINCHO LEVE"/>
    <s v="EQUIPAMENTO"/>
    <s v="87183400"/>
    <s v="MARAJO GUAPO"/>
    <s v="GUAPO"/>
    <s v="GO"/>
    <s v="DIESEL S-10"/>
    <n v="418"/>
    <n v="5.98"/>
    <s v=" Km/L"/>
    <n v="23790"/>
    <n v="69.92"/>
    <n v="6.04"/>
    <n v="422.32"/>
    <s v="0"/>
    <s v="EXT - LUCCA JR"/>
    <s v="Planejamento Operaci"/>
    <s v="LUCCA JR"/>
    <m/>
    <d v="2026-01-28T00:00:00"/>
    <x v="9"/>
    <x v="1"/>
    <x v="11"/>
  </r>
  <r>
    <s v="TIV6G27"/>
    <s v="60645800106184069"/>
    <s v="28/01/2026 18:16:52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451"/>
    <n v="6.49"/>
    <s v=" Km/L"/>
    <n v="24937"/>
    <n v="69.489999999999995"/>
    <n v="5.9909999999999997"/>
    <n v="416.29"/>
    <s v="280165758"/>
    <s v="EXT - LUCCA JR"/>
    <s v="Planejamento Operaci"/>
    <s v="LUCCA JR"/>
    <m/>
    <d v="2026-01-28T00:00:00"/>
    <x v="9"/>
    <x v="1"/>
    <x v="11"/>
  </r>
  <r>
    <s v="TIV6G27"/>
    <m/>
    <s v="28/01/2026 18:16:52"/>
    <m/>
    <m/>
    <x v="30"/>
    <m/>
    <m/>
    <m/>
    <m/>
    <s v="AUTO POSTO JACARE"/>
    <m/>
    <m/>
    <s v="ARLA-32"/>
    <s v="-"/>
    <s v="-"/>
    <s v=" Km/L"/>
    <s v="-"/>
    <n v="6"/>
    <m/>
    <n v="19.8"/>
    <m/>
    <m/>
    <m/>
    <m/>
    <m/>
    <d v="2026-01-28T00:00:00"/>
    <x v="9"/>
    <x v="1"/>
    <x v="11"/>
  </r>
  <r>
    <s v="TTY2C25"/>
    <s v="60645800106472430"/>
    <s v="28/01/2026 18:29:04"/>
    <s v="07015"/>
    <s v="EDILEIA DE SOUSA ANTUNES"/>
    <x v="38"/>
    <s v="Caminhonete"/>
    <s v="SAVEIRO CS RB MF"/>
    <s v="VW"/>
    <s v="46286315"/>
    <s v="POSTO CENTRAL"/>
    <s v="BOM JESUS"/>
    <s v="GO"/>
    <s v="ETANOL COMUM"/>
    <n v="367"/>
    <n v="7.8"/>
    <s v=" Km/L"/>
    <n v="77952"/>
    <n v="47.03"/>
    <n v="4.891"/>
    <n v="230.01"/>
    <s v="1"/>
    <s v="EXT - KSE LOCAÇOES"/>
    <s v="Planejamento Operaci"/>
    <s v="KSE LOCAÇOES"/>
    <m/>
    <d v="2026-01-28T00:00:00"/>
    <x v="9"/>
    <x v="1"/>
    <x v="12"/>
  </r>
  <r>
    <s v="TFX8A49"/>
    <s v="60645800105143673"/>
    <s v="28/01/2026 18:59:33"/>
    <s v="17385"/>
    <s v="VICTOR DE SOUZA"/>
    <x v="12"/>
    <s v="Automóvel"/>
    <s v="ARGO"/>
    <s v="FIAT"/>
    <s v="65258106"/>
    <s v="POSTO 060"/>
    <s v="GOIANAPOLIS"/>
    <s v="GO"/>
    <s v="ETANOL COMUM"/>
    <n v="295"/>
    <n v="9.08"/>
    <s v=" Km/L"/>
    <n v="16538"/>
    <n v="32.5"/>
    <n v="4.79"/>
    <n v="155.68"/>
    <s v="300449"/>
    <s v="Planejamento Operaci"/>
    <s v="Planejamento Operaci"/>
    <s v="Operacional"/>
    <m/>
    <d v="2026-01-28T00:00:00"/>
    <x v="9"/>
    <x v="1"/>
    <x v="0"/>
  </r>
  <r>
    <s v="TFE6B22"/>
    <s v="60645800105143762"/>
    <s v="28/01/2026 20:00:01"/>
    <s v="03608"/>
    <s v="WEIDER DA SILVA RODRIGUES"/>
    <x v="1"/>
    <s v="Automóvel"/>
    <s v="ARGO"/>
    <s v="FIAT"/>
    <s v="81889412"/>
    <s v="POSTO ZERO UM"/>
    <s v="RIO VERDE"/>
    <s v="GO"/>
    <s v="ETANOL COMUM"/>
    <n v="412"/>
    <n v="10.35"/>
    <s v=" Km/L"/>
    <n v="44487"/>
    <n v="39.79"/>
    <n v="4.99"/>
    <n v="198.55"/>
    <s v="0"/>
    <s v="Planejamento Operaci"/>
    <s v="Planejamento Operaci"/>
    <s v="Operacional"/>
    <m/>
    <d v="2026-01-28T00:00:00"/>
    <x v="9"/>
    <x v="1"/>
    <x v="1"/>
  </r>
  <r>
    <s v="TUG2C45"/>
    <s v="60645800106437770"/>
    <s v="28/01/2026 22:06:12"/>
    <s v="75150"/>
    <s v="PETTERSON PERIS BENJAMIN"/>
    <x v="54"/>
    <s v="Utilitário"/>
    <s v="SAVEIRO"/>
    <s v="FIAT"/>
    <s v="81889412"/>
    <s v="POSTO ZERO UM"/>
    <s v="RIO VERDE"/>
    <s v="GO"/>
    <s v="ETANOL COMUM"/>
    <n v="491"/>
    <n v="11.26"/>
    <s v=" Km/L"/>
    <n v="88066"/>
    <n v="43.59"/>
    <n v="4.99"/>
    <n v="217.51"/>
    <s v="1"/>
    <s v="EXT - KSE LOCAÇOES"/>
    <s v="Planejamento Operaci"/>
    <s v="KSE LOCAÇOES"/>
    <m/>
    <d v="2026-01-28T00:00:00"/>
    <x v="9"/>
    <x v="1"/>
    <x v="12"/>
  </r>
  <r>
    <s v="TUF2B45"/>
    <s v="60645800106472420"/>
    <s v="28/01/2026 23:30:22"/>
    <s v="03398"/>
    <s v="JOSIMAR VENANCIO SANTOS SILVA"/>
    <x v="37"/>
    <s v="Caminhonete"/>
    <s v="SAVEIRO CS RB MF"/>
    <s v="VW"/>
    <s v="75331003"/>
    <s v="SUPERVIA LAGOA"/>
    <s v="RIO VERDE"/>
    <s v="GO"/>
    <s v="ETANOL COMUM"/>
    <n v="254"/>
    <n v="9.5"/>
    <s v=" Km/L"/>
    <n v="93441"/>
    <n v="26.75"/>
    <n v="4.8899999999999997"/>
    <n v="130.81"/>
    <s v="0"/>
    <s v="EXT - KSE LOCAÇOES"/>
    <s v="Planejamento Operaci"/>
    <s v="KSE LOCAÇOES"/>
    <m/>
    <d v="2026-01-28T00:00:00"/>
    <x v="9"/>
    <x v="1"/>
    <x v="12"/>
  </r>
  <r>
    <s v="TUQ2H91"/>
    <s v="60645800106437760"/>
    <s v="29/01/2026 02:02:39"/>
    <s v="07583"/>
    <s v="DAVID BORGES DOS SANTOS"/>
    <x v="66"/>
    <s v="Caminhonete"/>
    <s v="SAVEIRO CD RB MF"/>
    <s v="VOLKSWAGEN"/>
    <s v="46209914"/>
    <s v="DECIO RIO VERDE"/>
    <s v="RIO VERDE"/>
    <s v="GO"/>
    <s v="ETANOL COMUM"/>
    <n v="374"/>
    <n v="10.49"/>
    <s v=" Km/L"/>
    <n v="17060"/>
    <n v="35.67"/>
    <n v="4.79"/>
    <n v="170.86"/>
    <s v="202601290201"/>
    <s v="EXT - KSE LOCAÇOES"/>
    <s v="Planejamento Operaci"/>
    <s v="KSE LOCAÇOES"/>
    <m/>
    <d v="2026-01-29T00:00:00"/>
    <x v="9"/>
    <x v="1"/>
    <x v="12"/>
  </r>
  <r>
    <s v="TTP5B47"/>
    <s v="60645800106472110"/>
    <s v="29/01/2026 02:18:15"/>
    <s v="99531"/>
    <s v="RODRIGO RODRIGUES BARROS"/>
    <x v="40"/>
    <s v="Caminhonete"/>
    <s v="SAVEIRO CS RB MF"/>
    <s v="VW"/>
    <s v="75331801"/>
    <s v="DECIO CEZARINA"/>
    <s v="CEZARINA"/>
    <s v="GO"/>
    <s v="ETANOL COMUM"/>
    <n v="339"/>
    <n v="9.6300000000000008"/>
    <s v=" Km/L"/>
    <n v="85842"/>
    <n v="35.21"/>
    <n v="4.8899999999999997"/>
    <n v="172.18"/>
    <s v="202601290217"/>
    <s v="EXT - KSE LOCAÇOES"/>
    <s v="Planejamento Operaci"/>
    <s v="KSE LOCAÇOES"/>
    <m/>
    <d v="2026-01-29T00:00:00"/>
    <x v="9"/>
    <x v="1"/>
    <x v="12"/>
  </r>
  <r>
    <s v="TTT2H95"/>
    <s v="60645800106472477"/>
    <s v="29/01/2026 03:19:06"/>
    <s v="05806"/>
    <s v="JOSE EMERSON LEITE DOS SANTOS"/>
    <x v="63"/>
    <s v="Caminhonete"/>
    <s v="SAVEIRO CS RB MF"/>
    <s v="VW"/>
    <s v="07674909"/>
    <s v="AUTO POSTO INDIARA"/>
    <s v="INDIARA"/>
    <s v="GO"/>
    <s v="ETANOL COMUM"/>
    <n v="434"/>
    <n v="10.52"/>
    <s v=" Km/L"/>
    <n v="74306"/>
    <n v="41.24"/>
    <n v="4.8899999999999997"/>
    <n v="201.66"/>
    <s v="11525"/>
    <s v="EXT - KSE LOCAÇOES"/>
    <s v="Planejamento Operaci"/>
    <s v="KSE LOCAÇOES"/>
    <m/>
    <d v="2026-01-29T00:00:00"/>
    <x v="9"/>
    <x v="1"/>
    <x v="12"/>
  </r>
  <r>
    <s v="TTR3A31"/>
    <s v="60645800106472404"/>
    <s v="29/01/2026 04:40:26"/>
    <s v="01836"/>
    <s v="DANILLO ROSA CARDOSO"/>
    <x v="53"/>
    <s v="Caminhonete"/>
    <s v="SAVEIRO CS RB MF"/>
    <s v="VW"/>
    <s v="46209914"/>
    <s v="DECIO RIO VERDE"/>
    <s v="RIO VERDE"/>
    <s v="GO"/>
    <s v="ETANOL COMUM"/>
    <n v="454"/>
    <n v="10.58"/>
    <s v=" Km/L"/>
    <n v="80596"/>
    <n v="42.93"/>
    <n v="4.79"/>
    <n v="205.63"/>
    <s v="202601290439"/>
    <s v="EXT - KSE LOCAÇOES"/>
    <s v="Planejamento Operaci"/>
    <s v="KSE LOCAÇOES"/>
    <m/>
    <d v="2026-01-29T00:00:00"/>
    <x v="9"/>
    <x v="1"/>
    <x v="12"/>
  </r>
  <r>
    <s v="TFI3B19"/>
    <s v="60645800105926941"/>
    <s v="29/01/2026 05:24:11"/>
    <s v="03102"/>
    <s v="EDES GONÇALVES DA SILVA"/>
    <x v="4"/>
    <s v="Automóvel"/>
    <s v="ARGO"/>
    <s v="FIAT"/>
    <s v="75331003"/>
    <s v="SUPERVIA LAGOA"/>
    <s v="RIO VERDE"/>
    <s v="GO"/>
    <s v="ETANOL COMUM"/>
    <n v="362"/>
    <n v="12.48"/>
    <s v=" Km/L"/>
    <n v="51635"/>
    <n v="29"/>
    <n v="4.8899999999999997"/>
    <n v="141.81"/>
    <s v="0"/>
    <s v="Planejamento Operaci"/>
    <s v="Planejamento Operaci"/>
    <s v="Operacional"/>
    <m/>
    <d v="2026-01-29T00:00:00"/>
    <x v="9"/>
    <x v="1"/>
    <x v="0"/>
  </r>
  <r>
    <s v="TTY2C25"/>
    <s v="60645800106472430"/>
    <s v="29/01/2026 06:06:39"/>
    <s v="32871"/>
    <s v="JOSE RICARDO SOUZA SILVA"/>
    <x v="38"/>
    <s v="Caminhonete"/>
    <s v="SAVEIRO CS RB MF"/>
    <s v="VW"/>
    <s v="46286315"/>
    <s v="POSTO CENTRAL"/>
    <s v="BOM JESUS"/>
    <s v="GO"/>
    <s v="ETANOL COMUM"/>
    <n v="464"/>
    <n v="10.86"/>
    <s v=" Km/L"/>
    <n v="78416"/>
    <n v="42.74"/>
    <n v="4.8899999999999997"/>
    <n v="209.01"/>
    <s v="1"/>
    <s v="EXT - KSE LOCAÇOES"/>
    <s v="Planejamento Operaci"/>
    <s v="KSE LOCAÇOES"/>
    <m/>
    <d v="2026-01-29T00:00:00"/>
    <x v="9"/>
    <x v="1"/>
    <x v="12"/>
  </r>
  <r>
    <s v="TTQ4C10"/>
    <s v="60645800106553930"/>
    <s v="29/01/2026 06:12:54"/>
    <s v="03095"/>
    <s v="MICHELL ALMEIDA SANTANA"/>
    <x v="31"/>
    <s v="Caminhonete"/>
    <s v="Caminhonete S10"/>
    <s v="CHEVROLET"/>
    <s v="26406711"/>
    <s v="POSTO ZANDONADI"/>
    <s v="GUAPO"/>
    <s v="GO"/>
    <s v="DIESEL S-10"/>
    <n v="600"/>
    <n v="14.43"/>
    <s v=" Km/L"/>
    <n v="97588"/>
    <n v="41.59"/>
    <n v="6.19"/>
    <n v="257.44"/>
    <s v="290122319"/>
    <s v="Planejamento Operaci"/>
    <s v="Planejamento Operaci"/>
    <s v="INSPENCAO"/>
    <m/>
    <d v="2026-01-29T00:00:00"/>
    <x v="9"/>
    <x v="1"/>
    <x v="12"/>
  </r>
  <r>
    <s v="TUG2C45"/>
    <s v="60645800106437770"/>
    <s v="29/01/2026 06:19:43"/>
    <s v="75150"/>
    <s v="PETTERSON PERIS BENJAMIN"/>
    <x v="54"/>
    <s v="Utilitário"/>
    <s v="SAVEIRO"/>
    <s v="FIAT"/>
    <s v="81889412"/>
    <s v="POSTO ZERO UM"/>
    <s v="RIO VERDE"/>
    <s v="GO"/>
    <s v="ETANOL COMUM"/>
    <n v="317"/>
    <n v="9.9700000000000006"/>
    <s v=" Km/L"/>
    <n v="88383"/>
    <n v="31.79"/>
    <n v="4.99"/>
    <n v="158.63"/>
    <s v="1"/>
    <s v="EXT - KSE LOCAÇOES"/>
    <s v="Planejamento Operaci"/>
    <s v="KSE LOCAÇOES"/>
    <m/>
    <d v="2026-01-29T00:00:00"/>
    <x v="9"/>
    <x v="1"/>
    <x v="12"/>
  </r>
  <r>
    <s v="TUW2D74"/>
    <s v="60645800105124310"/>
    <s v="29/01/2026 06:42:55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858"/>
    <n v="15.15"/>
    <s v=" Km/L"/>
    <n v="76555"/>
    <n v="56.63"/>
    <n v="6.49"/>
    <n v="367.52"/>
    <s v="0"/>
    <s v="Planejamento Operaci"/>
    <s v="Planejamento Operaci"/>
    <s v="Operacional"/>
    <m/>
    <d v="2026-01-29T00:00:00"/>
    <x v="9"/>
    <x v="1"/>
    <x v="12"/>
  </r>
  <r>
    <s v="TUF2B45"/>
    <s v="60645800106472420"/>
    <s v="29/01/2026 06:45:51"/>
    <s v="03398"/>
    <s v="JOSIMAR VENANCIO SANTOS SILVA"/>
    <x v="37"/>
    <s v="Caminhonete"/>
    <s v="SAVEIRO CS RB MF"/>
    <s v="VW"/>
    <s v="46286315"/>
    <s v="POSTO CENTRAL"/>
    <s v="BOM JESUS"/>
    <s v="GO"/>
    <s v="ETANOL COMUM"/>
    <n v="312"/>
    <n v="9.75"/>
    <s v=" Km/L"/>
    <n v="93753"/>
    <n v="32"/>
    <n v="4.891"/>
    <n v="156.51"/>
    <s v="1"/>
    <s v="EXT - KSE LOCAÇOES"/>
    <s v="Planejamento Operaci"/>
    <s v="KSE LOCAÇOES"/>
    <m/>
    <d v="2026-01-29T00:00:00"/>
    <x v="9"/>
    <x v="1"/>
    <x v="12"/>
  </r>
  <r>
    <s v="TFY6E09"/>
    <s v="60645800105143700"/>
    <s v="29/01/2026 07:58:15"/>
    <s v="04380"/>
    <s v="PAULO ROBERTO BATISTA DE MOURA JUNIOR"/>
    <x v="15"/>
    <s v="Automóvel"/>
    <s v="ARGO"/>
    <s v="FIAT"/>
    <s v="34251011"/>
    <s v="DECIO ARAPORA"/>
    <s v="ARAPORA"/>
    <s v="MG"/>
    <s v="ETANOL COMUM"/>
    <n v="222"/>
    <n v="9.8800000000000008"/>
    <s v=" Km/L"/>
    <n v="37924"/>
    <n v="22.47"/>
    <n v="4.6900000000000004"/>
    <n v="105.38"/>
    <s v="202601290757"/>
    <s v="Planejamento Operaci"/>
    <s v="Planejamento Operaci"/>
    <s v="Operacional"/>
    <m/>
    <d v="2026-01-29T00:00:00"/>
    <x v="9"/>
    <x v="1"/>
    <x v="1"/>
  </r>
  <r>
    <s v="TFN0D12"/>
    <s v="60645800105143746"/>
    <s v="29/01/2026 08:19:25"/>
    <s v="00390"/>
    <s v="SILVINO JOSE DE BRITO"/>
    <x v="5"/>
    <s v="Automóvel"/>
    <s v="ARGO"/>
    <s v="FIAT"/>
    <s v="75331801"/>
    <s v="DECIO CEZARINA"/>
    <s v="CEZARINA"/>
    <s v="GO"/>
    <s v="ETANOL COMUM"/>
    <n v="338"/>
    <n v="9.5"/>
    <s v=" Km/L"/>
    <n v="32234"/>
    <n v="35.590000000000003"/>
    <n v="4.8899999999999997"/>
    <n v="174.04"/>
    <s v="202601290818"/>
    <s v="Planejamento Operaci"/>
    <s v="Planejamento Operaci"/>
    <s v="Operacional"/>
    <m/>
    <d v="2026-01-29T00:00:00"/>
    <x v="9"/>
    <x v="1"/>
    <x v="3"/>
  </r>
  <r>
    <s v="TGE1F64"/>
    <s v="60645800106437404"/>
    <s v="29/01/2026 08:27:11"/>
    <s v="75032"/>
    <s v="JONATAN DE SOUSA CORCINO"/>
    <x v="33"/>
    <s v="Caminhonete"/>
    <s v="AMBULANCIA DUCATO"/>
    <s v="FIAT"/>
    <s v="13342911"/>
    <s v="SANTA HELENA DE GOIAS"/>
    <s v="SANTA HELENA DE GOIAS"/>
    <s v="GO"/>
    <s v="DIESEL S-10"/>
    <n v="349"/>
    <n v="6.1"/>
    <s v=" Km/L"/>
    <n v="11270"/>
    <n v="57.19"/>
    <n v="6.19"/>
    <n v="354.01"/>
    <s v="1769685958"/>
    <s v="Planejamento Operaci"/>
    <s v="Planejamento Operaci"/>
    <s v="Operacional"/>
    <m/>
    <d v="2026-01-29T00:00:00"/>
    <x v="9"/>
    <x v="1"/>
    <x v="13"/>
  </r>
  <r>
    <s v="TFF5D72"/>
    <s v="60645800105143780"/>
    <s v="29/01/2026 09:18:11"/>
    <s v="87954"/>
    <s v="DANIEL GONÇALVES"/>
    <x v="2"/>
    <s v="Automóvel"/>
    <s v="ARGO"/>
    <s v="FIAT"/>
    <s v="46209914"/>
    <s v="DECIO RIO VERDE"/>
    <s v="RIO VERDE"/>
    <s v="GO"/>
    <s v="ETANOL COMUM"/>
    <n v="423"/>
    <n v="10.97"/>
    <s v=" Km/L"/>
    <n v="37306"/>
    <n v="38.56"/>
    <n v="4.79"/>
    <n v="184.7"/>
    <s v="202601290917"/>
    <s v="Planejamento Operaci"/>
    <s v="Planejamento Operaci"/>
    <s v="Operacional"/>
    <m/>
    <d v="2026-01-29T00:00:00"/>
    <x v="9"/>
    <x v="1"/>
    <x v="0"/>
  </r>
  <r>
    <s v="TFX7J72"/>
    <s v="60645800105836505"/>
    <s v="29/01/2026 09:21:36"/>
    <s v="03126"/>
    <s v="PEDRO PAULO SILVA SANTOS"/>
    <x v="11"/>
    <s v="Automóvel"/>
    <s v="ARGO"/>
    <s v="FIAT"/>
    <s v="81820912"/>
    <s v="AUTO POSTO KR 06"/>
    <s v="RIO VERDE"/>
    <s v="GO"/>
    <s v="ETANOL COMUM"/>
    <n v="183"/>
    <n v="5.79"/>
    <s v=" Km/L"/>
    <n v="56541"/>
    <n v="31.59"/>
    <n v="4.9909999999999997"/>
    <n v="157.65"/>
    <s v="0"/>
    <s v="Planejamento Operaci"/>
    <s v="Planejamento Operaci"/>
    <s v="Operacional"/>
    <m/>
    <d v="2026-01-29T00:00:00"/>
    <x v="9"/>
    <x v="1"/>
    <x v="4"/>
  </r>
  <r>
    <s v="TFP9I32"/>
    <s v="60645800105143819"/>
    <s v="29/01/2026 10:04:40"/>
    <s v="33861"/>
    <s v="FERNANDO DOS REIS GONÇALVES"/>
    <x v="7"/>
    <s v="Automóvel"/>
    <s v="ARGO"/>
    <s v="FIAT"/>
    <s v="75331003"/>
    <s v="SUPERVIA LAGOA"/>
    <s v="RIO VERDE"/>
    <s v="GO"/>
    <s v="ETANOL COMUM"/>
    <n v="506"/>
    <n v="11.44"/>
    <s v=" Km/L"/>
    <n v="21450"/>
    <n v="44.23"/>
    <n v="4.8899999999999997"/>
    <n v="216.28"/>
    <s v="0"/>
    <s v="Planejamento Operaci"/>
    <s v="Planejamento Operaci"/>
    <s v="Operacional"/>
    <m/>
    <d v="2026-01-29T00:00:00"/>
    <x v="9"/>
    <x v="1"/>
    <x v="4"/>
  </r>
  <r>
    <s v="TUQ2H91"/>
    <s v="60645800106437760"/>
    <s v="29/01/2026 12:40:52"/>
    <s v="88512"/>
    <s v="JUAREZ NEVES"/>
    <x v="66"/>
    <s v="Caminhonete"/>
    <s v="SAVEIRO CD RB MF"/>
    <s v="VOLKSWAGEN"/>
    <s v="45308900"/>
    <s v="POSTO LUPATINI"/>
    <s v="SANTO ANTONIO DA BARRA"/>
    <s v="GO"/>
    <s v="ETANOL COMUM"/>
    <n v="419"/>
    <n v="9.98"/>
    <s v=" Km/L"/>
    <n v="17479"/>
    <n v="42"/>
    <n v="4.99"/>
    <n v="209.58"/>
    <s v="0"/>
    <s v="EXT - KSE LOCAÇOES"/>
    <s v="Planejamento Operaci"/>
    <s v="KSE LOCAÇOES"/>
    <m/>
    <d v="2026-01-29T00:00:00"/>
    <x v="9"/>
    <x v="1"/>
    <x v="12"/>
  </r>
  <r>
    <s v="TTT2H95"/>
    <s v="60645800106472477"/>
    <s v="29/01/2026 14:04:15"/>
    <s v="01042"/>
    <s v="EDUARDO SANTOS"/>
    <x v="63"/>
    <s v="Caminhonete"/>
    <s v="SAVEIRO CS RB MF"/>
    <s v="VW"/>
    <s v="07674909"/>
    <s v="AUTO POSTO INDIARA"/>
    <s v="INDIARA"/>
    <s v="GO"/>
    <s v="ETANOL COMUM"/>
    <n v="491"/>
    <n v="11.14"/>
    <s v=" Km/L"/>
    <n v="74797"/>
    <n v="44.07"/>
    <n v="4.8899999999999997"/>
    <n v="215.5"/>
    <s v="11548"/>
    <s v="EXT - KSE LOCAÇOES"/>
    <s v="Planejamento Operaci"/>
    <s v="KSE LOCAÇOES"/>
    <m/>
    <d v="2026-01-29T00:00:00"/>
    <x v="9"/>
    <x v="1"/>
    <x v="12"/>
  </r>
  <r>
    <s v="TFX7J72"/>
    <s v="60645800105836505"/>
    <s v="29/01/2026 14:12:24"/>
    <s v="03126"/>
    <s v="PEDRO PAULO SILVA SANTOS"/>
    <x v="11"/>
    <s v="Automóvel"/>
    <s v="ARGO"/>
    <s v="FIAT"/>
    <s v="46286315"/>
    <s v="POSTO CENTRAL"/>
    <s v="BOM JESUS"/>
    <s v="GO"/>
    <s v="ETANOL COMUM"/>
    <n v="266"/>
    <n v="11.41"/>
    <s v=" Km/L"/>
    <n v="56807"/>
    <n v="23.31"/>
    <n v="4.891"/>
    <n v="114.01"/>
    <s v="1"/>
    <s v="Planejamento Operaci"/>
    <s v="Planejamento Operaci"/>
    <s v="Operacional"/>
    <m/>
    <d v="2026-01-29T00:00:00"/>
    <x v="9"/>
    <x v="1"/>
    <x v="4"/>
  </r>
  <r>
    <s v="TBE3B78"/>
    <m/>
    <s v="29/01/2026 14:42:11"/>
    <m/>
    <m/>
    <x v="20"/>
    <m/>
    <m/>
    <m/>
    <m/>
    <s v="MARAJO GUAPO"/>
    <m/>
    <m/>
    <s v="ARLA-32"/>
    <n v="0"/>
    <n v="0"/>
    <s v=" Km/L"/>
    <n v="0"/>
    <n v="8.67"/>
    <m/>
    <n v="34.630000000000003"/>
    <m/>
    <m/>
    <m/>
    <m/>
    <m/>
    <d v="2026-01-29T00:00:00"/>
    <x v="9"/>
    <x v="1"/>
    <x v="7"/>
  </r>
  <r>
    <s v="TJP1H27"/>
    <s v="60645800106439607"/>
    <s v="29/01/2026 15:04:33"/>
    <s v="89061"/>
    <s v="HIGOR MARTINS FERREIRA_x0009__x0009__x0009__x0009_"/>
    <x v="58"/>
    <s v="EQUIPAMENTOS"/>
    <s v="GUINCHO LEVE"/>
    <s v="EQUIPAMENTO"/>
    <s v="46286315"/>
    <s v="POSTO CENTRAL"/>
    <s v="BOM JESUS"/>
    <s v="GO"/>
    <s v="DIESEL S-10"/>
    <n v="343"/>
    <n v="6.25"/>
    <s v=" Km/L"/>
    <n v="15210"/>
    <n v="54.92"/>
    <n v="6.24"/>
    <n v="342.71"/>
    <s v="1"/>
    <s v="EXT - LUCCA JR"/>
    <s v="Planejamento Operaci"/>
    <s v="LUCCA JR"/>
    <m/>
    <d v="2026-01-29T00:00:00"/>
    <x v="9"/>
    <x v="1"/>
    <x v="11"/>
  </r>
  <r>
    <s v="TTP5B47"/>
    <s v="60645800106472110"/>
    <s v="29/01/2026 15:40:10"/>
    <s v="02710"/>
    <s v="RAINON LOPES ALMEIDA"/>
    <x v="40"/>
    <s v="Caminhonete"/>
    <s v="SAVEIRO CS RB MF"/>
    <s v="VW"/>
    <s v="75331801"/>
    <s v="DECIO CEZARINA"/>
    <s v="CEZARINA"/>
    <s v="GO"/>
    <s v="ETANOL COMUM"/>
    <n v="436"/>
    <n v="9.4600000000000009"/>
    <s v=" Km/L"/>
    <n v="86278"/>
    <n v="46.08"/>
    <n v="4.6900000000000004"/>
    <n v="216.12"/>
    <s v="202601291539"/>
    <s v="EXT - KSE LOCAÇOES"/>
    <s v="Planejamento Operaci"/>
    <s v="KSE LOCAÇOES"/>
    <m/>
    <d v="2026-01-29T00:00:00"/>
    <x v="9"/>
    <x v="1"/>
    <x v="12"/>
  </r>
  <r>
    <s v="TFW2H32"/>
    <s v="60645800105143835"/>
    <s v="29/01/2026 15:56:16"/>
    <s v="99638"/>
    <s v="LAFAIETE DE SOUZA SANTOS"/>
    <x v="10"/>
    <s v="Automóvel"/>
    <s v="ARGO"/>
    <s v="FIAT"/>
    <s v="46286315"/>
    <s v="POSTO CENTRAL"/>
    <s v="BOM JESUS"/>
    <s v="GO"/>
    <s v="ETANOL COMUM"/>
    <n v="322"/>
    <n v="11.02"/>
    <s v=" Km/L"/>
    <n v="54345"/>
    <n v="29.23"/>
    <n v="4.891"/>
    <n v="142.97"/>
    <s v="1"/>
    <s v="Planejamento Operaci"/>
    <s v="Planejamento Operaci"/>
    <s v="Operacional"/>
    <m/>
    <d v="2026-01-29T00:00:00"/>
    <x v="9"/>
    <x v="1"/>
    <x v="3"/>
  </r>
  <r>
    <s v="TUK2D26"/>
    <s v="60645800106553790"/>
    <s v="29/01/2026 16:04:41"/>
    <s v="00399"/>
    <s v="JULIANO FERNANDES DA SILVA"/>
    <x v="42"/>
    <s v="Caminhonete"/>
    <s v="Caminhonete S10"/>
    <s v="CHEVROLET"/>
    <s v="75331003"/>
    <s v="SUPERVIA LAGOA"/>
    <s v="RIO VERDE"/>
    <s v="GO"/>
    <s v="DIESEL S-10"/>
    <n v="986"/>
    <n v="14.78"/>
    <s v=" Km/L"/>
    <n v="88301"/>
    <n v="66.72"/>
    <n v="5.84"/>
    <n v="389.64"/>
    <s v="0"/>
    <s v="Planejamento Operaci"/>
    <s v="Planejamento Operaci"/>
    <s v="INSPENCAO"/>
    <m/>
    <d v="2026-01-29T00:00:00"/>
    <x v="9"/>
    <x v="1"/>
    <x v="12"/>
  </r>
  <r>
    <s v="TFN0D12"/>
    <s v="60645800105143746"/>
    <s v="29/01/2026 16:15:29"/>
    <s v="00390"/>
    <s v="SILVINO JOSE DE BRITO"/>
    <x v="5"/>
    <s v="Automóvel"/>
    <s v="ARGO"/>
    <s v="FIAT"/>
    <s v="46209914"/>
    <s v="DECIO RIO VERDE"/>
    <s v="RIO VERDE"/>
    <s v="GO"/>
    <s v="ETANOL COMUM"/>
    <n v="303"/>
    <n v="11.14"/>
    <s v=" Km/L"/>
    <n v="32537"/>
    <n v="27.2"/>
    <n v="4.79"/>
    <n v="130.29"/>
    <s v="202601291614"/>
    <s v="Planejamento Operaci"/>
    <s v="Planejamento Operaci"/>
    <s v="Operacional"/>
    <m/>
    <d v="2026-01-29T00:00:00"/>
    <x v="9"/>
    <x v="1"/>
    <x v="3"/>
  </r>
  <r>
    <s v="TFF5D72"/>
    <s v="60645800105143780"/>
    <s v="29/01/2026 16:51:16"/>
    <s v="87954"/>
    <s v="DANIEL GONÇALVES"/>
    <x v="2"/>
    <s v="Automóvel"/>
    <s v="ARGO"/>
    <s v="FIAT"/>
    <s v="45308900"/>
    <s v="POSTO LUPATINI"/>
    <s v="SANTO ANTONIO DA BARRA"/>
    <s v="GO"/>
    <s v="ETANOL COMUM"/>
    <n v="346"/>
    <n v="10.71"/>
    <s v=" Km/L"/>
    <n v="37652"/>
    <n v="32.32"/>
    <n v="4.99"/>
    <n v="161.28"/>
    <s v="0"/>
    <s v="Planejamento Operaci"/>
    <s v="Planejamento Operaci"/>
    <s v="Operacional"/>
    <m/>
    <d v="2026-01-29T00:00:00"/>
    <x v="9"/>
    <x v="1"/>
    <x v="0"/>
  </r>
  <r>
    <s v="TGM4D76"/>
    <s v="60645800106437582"/>
    <s v="29/01/2026 17:22:30"/>
    <s v="33534"/>
    <s v="MARCOS ANTONIO MARCELINO DA SILVA"/>
    <x v="56"/>
    <s v="Caminhonete"/>
    <s v="FIORINO"/>
    <s v="FIAT"/>
    <s v="75331003"/>
    <s v="SUPERVIA LAGOA"/>
    <s v="RIO VERDE"/>
    <s v="GO"/>
    <s v="ETANOL COMUM"/>
    <n v="207"/>
    <n v="8.07"/>
    <s v=" Km/L"/>
    <n v="11239"/>
    <n v="25.66"/>
    <n v="4.8899999999999997"/>
    <n v="125.48"/>
    <s v="0"/>
    <s v="Planejamento Operaci"/>
    <s v="Planejamento Operaci"/>
    <s v="Operacional"/>
    <m/>
    <d v="2026-01-29T00:00:00"/>
    <x v="9"/>
    <x v="1"/>
    <x v="5"/>
  </r>
  <r>
    <s v="TGK2G46"/>
    <s v="60645800105179571"/>
    <s v="29/01/2026 17:26:01"/>
    <s v="04161"/>
    <s v="WESLEY DUARTE MESQUITA"/>
    <x v="59"/>
    <s v="Utilitário"/>
    <s v="FIORINO"/>
    <s v="FIAT"/>
    <s v="07674909"/>
    <s v="AUTO POSTO INDIARA"/>
    <s v="INDIARA"/>
    <s v="GO"/>
    <s v="ETANOL COMUM"/>
    <n v="382"/>
    <n v="7.61"/>
    <s v=" Km/L"/>
    <n v="3430"/>
    <n v="50.23"/>
    <n v="4.8899999999999997"/>
    <n v="245.62"/>
    <s v="11552"/>
    <s v="Planejamento Operaci"/>
    <s v="Planejamento Operaci"/>
    <s v="Operacional"/>
    <m/>
    <d v="2026-01-29T00:00:00"/>
    <x v="9"/>
    <x v="1"/>
    <x v="5"/>
  </r>
  <r>
    <s v="TUF2B45"/>
    <s v="60645800106472420"/>
    <s v="29/01/2026 17:30:36"/>
    <s v="01318"/>
    <s v="JOAO BATISTA REIS"/>
    <x v="37"/>
    <s v="Caminhonete"/>
    <s v="SAVEIRO CS RB MF"/>
    <s v="VW"/>
    <s v="46286315"/>
    <s v="POSTO CENTRAL"/>
    <s v="BOM JESUS"/>
    <s v="GO"/>
    <s v="ETANOL COMUM"/>
    <n v="412"/>
    <n v="9.69"/>
    <s v=" Km/L"/>
    <n v="94165"/>
    <n v="42.53"/>
    <n v="4.891"/>
    <n v="208"/>
    <s v="1"/>
    <s v="EXT - KSE LOCAÇOES"/>
    <s v="Planejamento Operaci"/>
    <s v="KSE LOCAÇOES"/>
    <m/>
    <d v="2026-01-29T00:00:00"/>
    <x v="9"/>
    <x v="1"/>
    <x v="12"/>
  </r>
  <r>
    <s v="TGA0B06"/>
    <s v="60645800106437610"/>
    <s v="29/01/2026 17:31:31"/>
    <s v="00933"/>
    <s v="GIULEY RIBEIRO DOS SANTOS"/>
    <x v="55"/>
    <s v="Caminhonete"/>
    <s v="FIORINO"/>
    <s v="FIAT"/>
    <s v="45308900"/>
    <s v="POSTO LUPATINI"/>
    <s v="SANTO ANTONIO DA BARRA"/>
    <s v="GO"/>
    <s v="ETANOL COMUM"/>
    <n v="327"/>
    <n v="7.33"/>
    <s v=" Km/L"/>
    <n v="12105"/>
    <n v="44.63"/>
    <n v="4.99"/>
    <n v="222.7"/>
    <s v="0"/>
    <s v="Planejamento Operaci"/>
    <s v="Planejamento Operaci"/>
    <s v="TI e Automação"/>
    <m/>
    <d v="2026-01-29T00:00:00"/>
    <x v="9"/>
    <x v="1"/>
    <x v="5"/>
  </r>
  <r>
    <s v="TFI3B19"/>
    <s v="60645800105926941"/>
    <s v="29/01/2026 17:44:00"/>
    <s v="73410"/>
    <s v="BRUNO SOUSA DIAS"/>
    <x v="4"/>
    <s v="Automóvel"/>
    <s v="ARGO"/>
    <s v="FIAT"/>
    <s v="45308900"/>
    <s v="POSTO LUPATINI"/>
    <s v="SANTO ANTONIO DA BARRA"/>
    <s v="GO"/>
    <s v="ETANOL COMUM"/>
    <n v="344"/>
    <n v="9.07"/>
    <s v=" Km/L"/>
    <n v="51979"/>
    <n v="37.909999999999997"/>
    <n v="4.99"/>
    <n v="189.17"/>
    <s v="0"/>
    <s v="Planejamento Operaci"/>
    <s v="Planejamento Operaci"/>
    <s v="Operacional"/>
    <m/>
    <d v="2026-01-29T00:00:00"/>
    <x v="9"/>
    <x v="1"/>
    <x v="0"/>
  </r>
  <r>
    <s v="TTY2C25"/>
    <s v="60645800106472430"/>
    <s v="29/01/2026 18:59:50"/>
    <s v="03782"/>
    <s v="ELVIS MESSIAS FERNANDES"/>
    <x v="38"/>
    <s v="Caminhonete"/>
    <s v="SAVEIRO CS RB MF"/>
    <s v="VW"/>
    <s v="46286315"/>
    <s v="POSTO CENTRAL"/>
    <s v="BOM JESUS"/>
    <s v="GO"/>
    <s v="ETANOL COMUM"/>
    <n v="344"/>
    <n v="8.6"/>
    <s v=" Km/L"/>
    <n v="78760"/>
    <n v="40.01"/>
    <n v="4.8899999999999997"/>
    <n v="195.66"/>
    <s v="1"/>
    <s v="EXT - KSE LOCAÇOES"/>
    <s v="Planejamento Operaci"/>
    <s v="KSE LOCAÇOES"/>
    <m/>
    <d v="2026-01-29T00:00:00"/>
    <x v="9"/>
    <x v="1"/>
    <x v="12"/>
  </r>
  <r>
    <s v="TFE9C14"/>
    <s v="60645800106437370"/>
    <s v="29/01/2026 19:06:33"/>
    <s v="52138"/>
    <s v="ROGERIO LEAO DE SOUZA"/>
    <x v="51"/>
    <s v="EQUIPAMENTOS"/>
    <s v="AMBULANCIA"/>
    <s v="OUTROS"/>
    <s v="13335016"/>
    <s v="POSTO TREVO"/>
    <s v="RIO VERDE"/>
    <s v="GO"/>
    <s v="DIESEL S-10"/>
    <n v="232"/>
    <n v="4.46"/>
    <s v=" Km/L"/>
    <n v="7250"/>
    <n v="52.05"/>
    <n v="6.19"/>
    <n v="322.19"/>
    <s v="290168761"/>
    <s v="Planejamento Operaci"/>
    <s v="Planejamento Operaci"/>
    <s v="Operacional"/>
    <m/>
    <d v="2026-01-29T00:00:00"/>
    <x v="9"/>
    <x v="1"/>
    <x v="13"/>
  </r>
  <r>
    <s v="TTR3A31"/>
    <s v="60645800106472404"/>
    <s v="29/01/2026 19:36:47"/>
    <s v="75150"/>
    <s v="PETTERSON PERIS BENJAMIN"/>
    <x v="53"/>
    <s v="Caminhonete"/>
    <s v="SAVEIRO CS RB MF"/>
    <s v="VW"/>
    <s v="46209914"/>
    <s v="DECIO RIO VERDE"/>
    <s v="RIO VERDE"/>
    <s v="GO"/>
    <s v="ETANOL COMUM"/>
    <n v="313"/>
    <n v="6.91"/>
    <s v=" Km/L"/>
    <n v="80909"/>
    <n v="45.32"/>
    <n v="4.79"/>
    <n v="217.08"/>
    <s v="202601291935"/>
    <s v="EXT - KSE LOCAÇOES"/>
    <s v="Planejamento Operaci"/>
    <s v="KSE LOCAÇOES"/>
    <m/>
    <d v="2026-01-29T00:00:00"/>
    <x v="9"/>
    <x v="1"/>
    <x v="12"/>
  </r>
  <r>
    <s v="TFI3B19"/>
    <s v="60645800105926941"/>
    <s v="29/01/2026 19:39:54"/>
    <s v="03458"/>
    <s v="RAUL DOS SANTOS SOUSA"/>
    <x v="4"/>
    <s v="Automóvel"/>
    <s v="ARGO"/>
    <s v="FIAT"/>
    <s v="13335016"/>
    <s v="POSTO TREVO"/>
    <s v="RIO VERDE"/>
    <s v="GO"/>
    <s v="ETANOL COMUM"/>
    <n v="21"/>
    <n v="1.98"/>
    <s v=" Km/L"/>
    <n v="52000"/>
    <n v="10.6"/>
    <n v="4.9930000000000003"/>
    <n v="52.93"/>
    <s v="290170739"/>
    <s v="Planejamento Operaci"/>
    <s v="Planejamento Operaci"/>
    <s v="Operacional"/>
    <m/>
    <d v="2026-01-29T00:00:00"/>
    <x v="9"/>
    <x v="1"/>
    <x v="0"/>
  </r>
  <r>
    <s v="TUG2C45"/>
    <s v="60645800106437770"/>
    <s v="29/01/2026 19:55:53"/>
    <s v="80560"/>
    <s v="EDMAR PEREIRA COSTA"/>
    <x v="54"/>
    <s v="Utilitário"/>
    <s v="SAVEIRO"/>
    <s v="FIAT"/>
    <s v="69494411"/>
    <s v="REDE MARAJO RIO VERD"/>
    <s v="RIO VERDE"/>
    <s v="GO"/>
    <s v="ETANOL COMUM"/>
    <n v="363"/>
    <n v="7.98"/>
    <s v=" Km/L"/>
    <n v="88746"/>
    <n v="45.49"/>
    <n v="4.5910000000000002"/>
    <n v="208.84"/>
    <s v="80560326149"/>
    <s v="EXT - KSE LOCAÇOES"/>
    <s v="Planejamento Operaci"/>
    <s v="KSE LOCAÇOES"/>
    <m/>
    <d v="2026-01-29T00:00:00"/>
    <x v="9"/>
    <x v="1"/>
    <x v="12"/>
  </r>
  <r>
    <s v="TTG6C15"/>
    <s v="60645800106437736"/>
    <s v="29/01/2026 19:58:44"/>
    <s v="95253"/>
    <s v="ANDRE AUGUSTO ARAUJO DE JESUS"/>
    <x v="64"/>
    <s v="Utilitário"/>
    <s v="SAVEIRO"/>
    <s v="FIAT"/>
    <s v="53081700"/>
    <s v="POSTO Z   Z SANTA MA"/>
    <s v="GUAPO"/>
    <s v="GO"/>
    <s v="ETANOL COMUM"/>
    <n v="140"/>
    <n v="6.31"/>
    <s v=" Km/L"/>
    <n v="40177"/>
    <n v="22.18"/>
    <n v="4.6890000000000001"/>
    <n v="104.01"/>
    <s v="0"/>
    <s v="EXT - KSE LOCAÇOES"/>
    <s v="Planejamento Operaci"/>
    <s v="KSE LOCAÇOES"/>
    <m/>
    <d v="2026-01-29T00:00:00"/>
    <x v="9"/>
    <x v="1"/>
    <x v="1"/>
  </r>
  <r>
    <s v="TTV4H65"/>
    <s v="60645800106437744"/>
    <s v="29/01/2026 20:45:27"/>
    <s v="09697"/>
    <s v="HUILDSON ROSA BARBOSA"/>
    <x v="65"/>
    <s v="Caminhonete"/>
    <s v="SAVEIRO CD RB MF"/>
    <s v="VOLKSWAGEN"/>
    <s v="81889412"/>
    <s v="POSTO ZERO UM"/>
    <s v="RIO VERDE"/>
    <s v="GO"/>
    <s v="ETANOL COMUM"/>
    <n v="299"/>
    <n v="8.0399999999999991"/>
    <s v=" Km/L"/>
    <n v="10840"/>
    <n v="37.200000000000003"/>
    <n v="4.99"/>
    <n v="185.63"/>
    <s v="1"/>
    <s v="EXT - KSE LOCAÇOES"/>
    <s v="Planejamento Operaci"/>
    <s v="KSE LOCAÇOES"/>
    <m/>
    <d v="2026-01-29T00:00:00"/>
    <x v="9"/>
    <x v="1"/>
    <x v="12"/>
  </r>
  <r>
    <s v="TIV6G27"/>
    <s v="60645800106184069"/>
    <s v="29/01/2026 22:32:52"/>
    <s v="02910"/>
    <s v="EMERSON CRISTIANO DA SILVEIRA"/>
    <x v="30"/>
    <s v="EQUIPAMENTOS"/>
    <s v="GUINCHO LEVE"/>
    <s v="EQUIPAMENTO"/>
    <s v="07674909"/>
    <s v="AUTO POSTO INDIARA"/>
    <s v="INDIARA"/>
    <s v="GO"/>
    <s v="DIESEL S-10"/>
    <n v="202"/>
    <n v="6.02"/>
    <s v=" Km/L"/>
    <n v="25139"/>
    <n v="33.56"/>
    <n v="5.85"/>
    <n v="196.33"/>
    <s v="11558"/>
    <s v="EXT - LUCCA JR"/>
    <s v="Planejamento Operaci"/>
    <s v="LUCCA JR"/>
    <m/>
    <d v="2026-01-29T00:00:00"/>
    <x v="9"/>
    <x v="1"/>
    <x v="11"/>
  </r>
  <r>
    <s v="TUF2B45"/>
    <s v="60645800106472420"/>
    <s v="29/01/2026 22:33:52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342"/>
    <n v="10.14"/>
    <s v=" Km/L"/>
    <n v="94507"/>
    <n v="33.74"/>
    <n v="4.8899999999999997"/>
    <n v="164.99"/>
    <s v="0"/>
    <s v="EXT - KSE LOCAÇOES"/>
    <s v="Planejamento Operaci"/>
    <s v="KSE LOCAÇOES"/>
    <m/>
    <d v="2026-01-29T00:00:00"/>
    <x v="9"/>
    <x v="1"/>
    <x v="12"/>
  </r>
  <r>
    <s v="TTT2H95"/>
    <s v="60645800106472477"/>
    <s v="29/01/2026 22:54:05"/>
    <s v="07583"/>
    <s v="DAVID BORGES DOS SANTOS"/>
    <x v="63"/>
    <s v="Caminhonete"/>
    <s v="SAVEIRO CS RB MF"/>
    <s v="VW"/>
    <s v="07674909"/>
    <s v="AUTO POSTO INDIARA"/>
    <s v="INDIARA"/>
    <s v="GO"/>
    <s v="ETANOL COMUM"/>
    <n v="469"/>
    <n v="10.92"/>
    <s v=" Km/L"/>
    <n v="75266"/>
    <n v="42.95"/>
    <n v="4.8899999999999997"/>
    <n v="210.03"/>
    <s v="11559"/>
    <s v="EXT - KSE LOCAÇOES"/>
    <s v="Planejamento Operaci"/>
    <s v="KSE LOCAÇOES"/>
    <m/>
    <d v="2026-01-29T00:00:00"/>
    <x v="9"/>
    <x v="1"/>
    <x v="12"/>
  </r>
  <r>
    <s v="TTP5B47"/>
    <s v="60645800106472110"/>
    <s v="29/01/2026 23:33:56"/>
    <s v="01227"/>
    <s v="DAILTON FERREIRA CRUVINEL"/>
    <x v="40"/>
    <s v="Caminhonete"/>
    <s v="SAVEIRO CS RB MF"/>
    <s v="VW"/>
    <s v="07674909"/>
    <s v="AUTO POSTO INDIARA"/>
    <s v="INDIARA"/>
    <s v="GO"/>
    <s v="ETANOL COMUM"/>
    <n v="426"/>
    <n v="11.31"/>
    <s v=" Km/L"/>
    <n v="86704"/>
    <n v="37.67"/>
    <n v="4.8899999999999997"/>
    <n v="184.21"/>
    <s v="11560"/>
    <s v="EXT - KSE LOCAÇOES"/>
    <s v="Planejamento Operaci"/>
    <s v="KSE LOCAÇOES"/>
    <m/>
    <d v="2026-01-29T00:00:00"/>
    <x v="9"/>
    <x v="1"/>
    <x v="12"/>
  </r>
  <r>
    <s v="TUQ2H91"/>
    <s v="60645800106437760"/>
    <s v="30/01/2026 00:58:14"/>
    <s v="05208"/>
    <s v="CHARLES ROSA"/>
    <x v="66"/>
    <s v="Caminhonete"/>
    <s v="SAVEIRO CD RB MF"/>
    <s v="VOLKSWAGEN"/>
    <s v="46209914"/>
    <s v="DECIO RIO VERDE"/>
    <s v="RIO VERDE"/>
    <s v="GO"/>
    <s v="ETANOL COMUM"/>
    <n v="430"/>
    <n v="9.07"/>
    <s v=" Km/L"/>
    <n v="17909"/>
    <n v="47.39"/>
    <n v="4.79"/>
    <n v="227"/>
    <s v="202601300057"/>
    <s v="EXT - KSE LOCAÇOES"/>
    <s v="Planejamento Operaci"/>
    <s v="KSE LOCAÇOES"/>
    <m/>
    <d v="2026-01-30T00:00:00"/>
    <x v="9"/>
    <x v="1"/>
    <x v="12"/>
  </r>
  <r>
    <s v="TMF8H09"/>
    <s v="60645800106185413"/>
    <s v="30/01/2026 03:17:32"/>
    <s v="99189"/>
    <s v="WELTON DIONES DE SOUZA BARBOSA_x0009__x0009__x0009__x0009_"/>
    <x v="29"/>
    <s v="Caminhão"/>
    <s v="FH 540 6X4R"/>
    <s v="VOLVO"/>
    <s v="46209914"/>
    <s v="DECIO RIO VERDE"/>
    <s v="RIO VERDE"/>
    <s v="GO"/>
    <s v="DIESEL S-10"/>
    <n v="672"/>
    <n v="3.73"/>
    <s v=" Km/L"/>
    <n v="8685"/>
    <n v="180.01"/>
    <n v="7.45"/>
    <n v="1341.07"/>
    <s v="202601300316"/>
    <s v="EXT - LUCCA JR"/>
    <s v="Planejamento Operaci"/>
    <s v="LUCCA JR"/>
    <m/>
    <d v="2026-01-30T00:00:00"/>
    <x v="9"/>
    <x v="1"/>
    <x v="11"/>
  </r>
  <r>
    <s v="TMF8H09"/>
    <s v="60645800106185413"/>
    <s v="30/01/2026 03:19:17"/>
    <s v="99189"/>
    <s v="WELTON DIONES DE SOUZA BARBOSA_x0009__x0009__x0009__x0009_"/>
    <x v="29"/>
    <s v="Caminhão"/>
    <s v="FH 540 6X4R"/>
    <s v="VOLVO"/>
    <s v="46209914"/>
    <s v="DECIO RIO VERDE"/>
    <s v="RIO VERDE"/>
    <s v="GO"/>
    <s v="DIESEL S-10"/>
    <n v="0"/>
    <n v="0"/>
    <s v=" Km/L"/>
    <n v="8685"/>
    <n v="90.42"/>
    <n v="7.45"/>
    <n v="673.63"/>
    <s v="202601300318"/>
    <s v="EXT - LUCCA JR"/>
    <s v="Planejamento Operaci"/>
    <s v="LUCCA JR"/>
    <m/>
    <d v="2026-01-30T00:00:00"/>
    <x v="9"/>
    <x v="1"/>
    <x v="11"/>
  </r>
  <r>
    <s v="TMF8H09"/>
    <m/>
    <s v="30/01/2026 03:20:45"/>
    <m/>
    <m/>
    <x v="29"/>
    <m/>
    <m/>
    <m/>
    <m/>
    <s v="DECIO RIO VERDE"/>
    <m/>
    <m/>
    <s v="ARLA-32"/>
    <s v="-"/>
    <s v="-"/>
    <s v=" Km/L"/>
    <s v="-"/>
    <n v="13.03"/>
    <m/>
    <n v="49.39"/>
    <m/>
    <m/>
    <m/>
    <m/>
    <m/>
    <d v="2026-01-30T00:00:00"/>
    <x v="9"/>
    <x v="1"/>
    <x v="11"/>
  </r>
  <r>
    <s v="TLR1J91"/>
    <s v="60645800106043065"/>
    <s v="30/01/2026 04:52:35"/>
    <s v="02910"/>
    <s v="EMERSON CRISTIANO DA SILVEIRA"/>
    <x v="23"/>
    <s v="Caminhonete"/>
    <s v="SAVEIRO"/>
    <s v="VOLKSWAGEN"/>
    <s v="46209914"/>
    <s v="DECIO RIO VERDE"/>
    <s v="RIO VERDE"/>
    <s v="GO"/>
    <s v="ETANOL COMUM"/>
    <n v="0"/>
    <n v="0"/>
    <s v=" Km/L"/>
    <s v="-"/>
    <n v="48.44"/>
    <n v="4.79"/>
    <n v="232.03"/>
    <s v="202601300451"/>
    <s v="Planejamento Operaci"/>
    <s v="Planejamento Operaci"/>
    <s v="Operacional"/>
    <m/>
    <d v="2026-01-30T00:00:00"/>
    <x v="9"/>
    <x v="1"/>
    <x v="9"/>
  </r>
  <r>
    <s v="TFI3B19"/>
    <s v="60645800105926941"/>
    <s v="30/01/2026 05:18:15"/>
    <s v="03458"/>
    <s v="RAUL DOS SANTOS SOUSA"/>
    <x v="4"/>
    <s v="Automóvel"/>
    <s v="ARGO"/>
    <s v="FIAT"/>
    <s v="81889412"/>
    <s v="POSTO ZERO UM"/>
    <s v="RIO VERDE"/>
    <s v="GO"/>
    <s v="ETANOL COMUM"/>
    <n v="450"/>
    <n v="8.82"/>
    <s v=" Km/L"/>
    <n v="52450"/>
    <n v="51.04"/>
    <n v="4.9909999999999997"/>
    <n v="254.73"/>
    <s v="1"/>
    <s v="Planejamento Operaci"/>
    <s v="Planejamento Operaci"/>
    <s v="Operacional"/>
    <m/>
    <d v="2026-01-30T00:00:00"/>
    <x v="9"/>
    <x v="1"/>
    <x v="0"/>
  </r>
  <r>
    <s v="TTY2C25"/>
    <s v="60645800106472430"/>
    <s v="30/01/2026 06:07:50"/>
    <s v="32871"/>
    <s v="JOSE RICARDO SOUZA SILVA"/>
    <x v="38"/>
    <s v="Caminhonete"/>
    <s v="SAVEIRO CS RB MF"/>
    <s v="VW"/>
    <s v="46286315"/>
    <s v="POSTO CENTRAL"/>
    <s v="BOM JESUS"/>
    <s v="GO"/>
    <s v="ETANOL COMUM"/>
    <n v="469"/>
    <n v="11.47"/>
    <s v=" Km/L"/>
    <n v="79229"/>
    <n v="40.9"/>
    <n v="4.8899999999999997"/>
    <n v="200"/>
    <s v="1"/>
    <s v="EXT - KSE LOCAÇOES"/>
    <s v="Planejamento Operaci"/>
    <s v="KSE LOCAÇOES"/>
    <m/>
    <d v="2026-01-30T00:00:00"/>
    <x v="9"/>
    <x v="1"/>
    <x v="12"/>
  </r>
  <r>
    <s v="TTQ4C10"/>
    <s v="60645800106553930"/>
    <s v="30/01/2026 06:16:36"/>
    <s v="82380"/>
    <s v="ENILSON DE SOUSA CAETANO"/>
    <x v="31"/>
    <s v="Caminhonete"/>
    <s v="Caminhonete S10"/>
    <s v="CHEVROLET"/>
    <s v="53081700"/>
    <s v="POSTO Z   Z SANTA MA"/>
    <s v="GUAPO"/>
    <s v="GO"/>
    <s v="DIESEL S-10"/>
    <n v="983"/>
    <n v="14.7"/>
    <s v=" Km/L"/>
    <n v="98571"/>
    <n v="66.849999999999994"/>
    <n v="5.64"/>
    <n v="377.03"/>
    <s v="0"/>
    <s v="Planejamento Operaci"/>
    <s v="Planejamento Operaci"/>
    <s v="INSPENCAO"/>
    <m/>
    <d v="2026-01-30T00:00:00"/>
    <x v="9"/>
    <x v="1"/>
    <x v="12"/>
  </r>
  <r>
    <s v="TUF2B45"/>
    <s v="60645800106472420"/>
    <s v="30/01/2026 06:18:59"/>
    <s v="05369"/>
    <s v="FERNANDA HELLEN DEUFINO DA SILVA"/>
    <x v="37"/>
    <s v="Caminhonete"/>
    <s v="SAVEIRO CS RB MF"/>
    <s v="VW"/>
    <s v="46286315"/>
    <s v="POSTO CENTRAL"/>
    <s v="BOM JESUS"/>
    <s v="GO"/>
    <s v="ETANOL COMUM"/>
    <n v="386"/>
    <n v="9.07"/>
    <s v=" Km/L"/>
    <n v="94893"/>
    <n v="42.57"/>
    <n v="4.8899999999999997"/>
    <n v="208.18"/>
    <s v="1"/>
    <s v="EXT - KSE LOCAÇOES"/>
    <s v="Planejamento Operaci"/>
    <s v="KSE LOCAÇOES"/>
    <m/>
    <d v="2026-01-30T00:00:00"/>
    <x v="9"/>
    <x v="1"/>
    <x v="12"/>
  </r>
  <r>
    <s v="TUG2C45"/>
    <s v="60645800106437770"/>
    <s v="30/01/2026 06:19:00"/>
    <s v="80560"/>
    <s v="EDMAR PEREIRA COSTA"/>
    <x v="54"/>
    <s v="Utilitário"/>
    <s v="SAVEIRO"/>
    <s v="FIAT"/>
    <s v="81889412"/>
    <s v="POSTO ZERO UM"/>
    <s v="RIO VERDE"/>
    <s v="GO"/>
    <s v="ETANOL COMUM"/>
    <n v="397"/>
    <n v="10.79"/>
    <s v=" Km/L"/>
    <n v="89143"/>
    <n v="36.78"/>
    <n v="4.99"/>
    <n v="183.53"/>
    <s v="1"/>
    <s v="EXT - KSE LOCAÇOES"/>
    <s v="Planejamento Operaci"/>
    <s v="KSE LOCAÇOES"/>
    <m/>
    <d v="2026-01-30T00:00:00"/>
    <x v="9"/>
    <x v="1"/>
    <x v="12"/>
  </r>
  <r>
    <s v="TGM2I26"/>
    <s v="60645800106437620"/>
    <s v="30/01/2026 06:38:11"/>
    <s v="59226"/>
    <s v="PASCHOAL FAVORITTO DE QUEIROZ"/>
    <x v="52"/>
    <s v="Utilitário"/>
    <s v="FIORINO"/>
    <s v="FIAT"/>
    <s v="69479601"/>
    <s v="REDE SANTA LUZIA X"/>
    <s v="GOIANIA"/>
    <s v="GO"/>
    <s v="ETANOL COMUM"/>
    <n v="304"/>
    <n v="6.16"/>
    <s v=" Km/L"/>
    <n v="14022"/>
    <n v="49.38"/>
    <n v="5.24"/>
    <n v="258.77"/>
    <s v="175714"/>
    <s v="EXT - KSE LOCAÇOES"/>
    <s v="Planejamento Operaci"/>
    <s v="Operacional"/>
    <m/>
    <d v="2026-01-30T00:00:00"/>
    <x v="9"/>
    <x v="1"/>
    <x v="5"/>
  </r>
  <r>
    <s v="TFS3C72"/>
    <s v="60645800105143738"/>
    <s v="30/01/2026 06:57:36"/>
    <s v="00271"/>
    <s v="HEDER OLIVEIRA SANTANA"/>
    <x v="9"/>
    <s v="Automóvel"/>
    <s v="ARGO"/>
    <s v="FIAT"/>
    <s v="13335016"/>
    <s v="POSTO TREVO"/>
    <s v="RIO VERDE"/>
    <s v="GO"/>
    <s v="ETANOL COMUM"/>
    <n v="198"/>
    <n v="7.14"/>
    <s v=" Km/L"/>
    <n v="71883"/>
    <n v="27.72"/>
    <n v="4.99"/>
    <n v="138.33000000000001"/>
    <s v="300125016"/>
    <s v="Planejamento Operaci"/>
    <s v="Planejamento Operaci"/>
    <s v="Operacional"/>
    <m/>
    <d v="2026-01-30T00:00:00"/>
    <x v="9"/>
    <x v="1"/>
    <x v="4"/>
  </r>
  <r>
    <s v="TUW2D74"/>
    <s v="60645800105124310"/>
    <s v="30/01/2026 07:05:24"/>
    <s v="03339"/>
    <s v="MAYARA MARTINS DA SILVA SOUZA"/>
    <x v="35"/>
    <s v="Automóvel"/>
    <s v="CHEVROLET/S10 LS DD4"/>
    <s v="CHEVROLET"/>
    <s v="45341508"/>
    <s v="POSTO ALTO DA SERRA"/>
    <s v="ITUMBIARA"/>
    <s v="GO"/>
    <s v="DIESEL S-10"/>
    <n v="893"/>
    <n v="14.56"/>
    <s v=" Km/L"/>
    <n v="77448"/>
    <n v="61.34"/>
    <n v="6.49"/>
    <n v="398.09"/>
    <s v="0"/>
    <s v="Planejamento Operaci"/>
    <s v="Planejamento Operaci"/>
    <s v="Operacional"/>
    <m/>
    <d v="2026-01-30T00:00:00"/>
    <x v="9"/>
    <x v="1"/>
    <x v="12"/>
  </r>
  <r>
    <s v="TFP3B22"/>
    <s v="60645800105143720"/>
    <s v="30/01/2026 07:53:49"/>
    <s v="02769"/>
    <s v="ANDRE LUIS PAULINO"/>
    <x v="6"/>
    <s v="Automóvel"/>
    <s v="ARGO"/>
    <s v="FIAT"/>
    <s v="81820912"/>
    <s v="AUTO POSTO KR 06"/>
    <s v="RIO VERDE"/>
    <s v="GO"/>
    <s v="ETANOL COMUM"/>
    <n v="1"/>
    <n v="0.03"/>
    <s v=" Km/L"/>
    <n v="40327"/>
    <n v="32.79"/>
    <n v="4.9909999999999997"/>
    <n v="163.63999999999999"/>
    <s v="0"/>
    <s v="Planejamento Operaci"/>
    <s v="Planejamento Operaci"/>
    <s v="Operacional"/>
    <m/>
    <d v="2026-01-30T00:00:00"/>
    <x v="9"/>
    <x v="1"/>
    <x v="4"/>
  </r>
  <r>
    <s v="TFY3C02"/>
    <s v="60645800105143770"/>
    <s v="30/01/2026 09:00:16"/>
    <s v="37473"/>
    <s v="OTHON SIQUEIRA DE ALMEIDA"/>
    <x v="14"/>
    <s v="Automóvel"/>
    <s v="ARGO"/>
    <s v="FIAT"/>
    <s v="36603412"/>
    <s v="POSTO DO RATINHO"/>
    <s v="GOIANIA"/>
    <s v="GO"/>
    <s v="ETANOL COMUM"/>
    <n v="262"/>
    <n v="8.52"/>
    <s v=" Km/L"/>
    <n v="18398"/>
    <n v="30.76"/>
    <n v="5.77"/>
    <n v="177.49"/>
    <s v="0"/>
    <s v="Planejamento Operaci"/>
    <s v="Planejamento Operaci"/>
    <s v="Operacional"/>
    <m/>
    <d v="2026-01-30T00:00:00"/>
    <x v="9"/>
    <x v="1"/>
    <x v="0"/>
  </r>
  <r>
    <s v="TBE3B75"/>
    <m/>
    <s v="30/01/2026 09:19:08"/>
    <m/>
    <m/>
    <x v="20"/>
    <m/>
    <m/>
    <m/>
    <m/>
    <s v="REDE MARAJO RIO VERD"/>
    <m/>
    <m/>
    <s v="ARLA-32"/>
    <n v="0"/>
    <n v="0"/>
    <s v=" Km/L"/>
    <n v="0"/>
    <n v="8.5500000000000007"/>
    <m/>
    <n v="34.11"/>
    <m/>
    <m/>
    <m/>
    <m/>
    <m/>
    <d v="2026-01-30T00:00:00"/>
    <x v="9"/>
    <x v="1"/>
    <x v="7"/>
  </r>
  <r>
    <s v="TTT2H95"/>
    <s v="60645800106472477"/>
    <s v="30/01/2026 09:19:44"/>
    <s v="01042"/>
    <s v="EDUARDO SANTOS"/>
    <x v="63"/>
    <s v="Caminhonete"/>
    <s v="SAVEIRO CS RB MF"/>
    <s v="VW"/>
    <s v="41826312"/>
    <s v="AUTO POSTO JACARE"/>
    <s v="ACREUNA"/>
    <s v="GO"/>
    <s v="ETANOL COMUM"/>
    <n v="359"/>
    <n v="9.33"/>
    <s v=" Km/L"/>
    <n v="75625"/>
    <n v="38.47"/>
    <n v="4.8609999999999998"/>
    <n v="186.99"/>
    <s v="300133528"/>
    <s v="EXT - KSE LOCAÇOES"/>
    <s v="Planejamento Operaci"/>
    <s v="KSE LOCAÇOES"/>
    <m/>
    <d v="2026-01-30T00:00:00"/>
    <x v="9"/>
    <x v="1"/>
    <x v="12"/>
  </r>
  <r>
    <s v="TFP3B22"/>
    <s v="60645800105143720"/>
    <s v="30/01/2026 09:22:08"/>
    <s v="02769"/>
    <s v="ANDRE LUIS PAULINO"/>
    <x v="6"/>
    <s v="Automóvel"/>
    <s v="ARGO"/>
    <s v="FIAT"/>
    <s v="41826312"/>
    <s v="AUTO POSTO JACARE"/>
    <s v="ACREUNA"/>
    <s v="GO"/>
    <s v="ETANOL COMUM"/>
    <n v="1"/>
    <n v="0.03"/>
    <s v=" Km/L"/>
    <n v="40328"/>
    <n v="35.799999999999997"/>
    <n v="4.8609999999999998"/>
    <n v="174.02"/>
    <s v="300133671"/>
    <s v="Planejamento Operaci"/>
    <s v="Planejamento Operaci"/>
    <s v="Operacional"/>
    <m/>
    <d v="2026-01-30T00:00:00"/>
    <x v="9"/>
    <x v="1"/>
    <x v="4"/>
  </r>
  <r>
    <s v="TTP5B47"/>
    <s v="60645800106472110"/>
    <s v="30/01/2026 10:15:29"/>
    <s v="02710"/>
    <s v="RAINON LOPES ALMEIDA"/>
    <x v="40"/>
    <s v="Caminhonete"/>
    <s v="SAVEIRO CS RB MF"/>
    <s v="VW"/>
    <s v="75331801"/>
    <s v="DECIO CEZARINA"/>
    <s v="CEZARINA"/>
    <s v="GO"/>
    <s v="ETANOL COMUM"/>
    <n v="475"/>
    <n v="11.08"/>
    <s v=" Km/L"/>
    <n v="87179"/>
    <n v="42.87"/>
    <n v="4.6900000000000004"/>
    <n v="201.06"/>
    <s v="202601301014"/>
    <s v="EXT - KSE LOCAÇOES"/>
    <s v="Planejamento Operaci"/>
    <s v="KSE LOCAÇOES"/>
    <m/>
    <d v="2026-01-30T00:00:00"/>
    <x v="9"/>
    <x v="1"/>
    <x v="12"/>
  </r>
  <r>
    <s v="TLR1J91"/>
    <s v="60645800106043065"/>
    <s v="30/01/2026 11:04:42"/>
    <s v="02910"/>
    <s v="EMERSON CRISTIANO DA SILVEIRA"/>
    <x v="23"/>
    <s v="Caminhonete"/>
    <s v="SAVEIRO"/>
    <s v="VOLKSWAGEN"/>
    <s v="52599701"/>
    <s v="POSTO UNI BRASILIA "/>
    <s v="ARACATUBA"/>
    <s v="SP"/>
    <s v="ETANOL COMUM"/>
    <n v="0"/>
    <n v="0"/>
    <s v=" Km/L"/>
    <s v="-"/>
    <n v="48.1"/>
    <n v="4.5910000000000002"/>
    <n v="220.82"/>
    <s v="400105"/>
    <s v="Planejamento Operaci"/>
    <s v="Planejamento Operaci"/>
    <s v="Operacional"/>
    <m/>
    <d v="2026-01-30T00:00:00"/>
    <x v="9"/>
    <x v="1"/>
    <x v="9"/>
  </r>
  <r>
    <s v="TTR3A31"/>
    <s v="60645800106472404"/>
    <s v="30/01/2026 11:15:53"/>
    <s v="00386"/>
    <s v="RAFAEL SOUZA LIMA"/>
    <x v="53"/>
    <s v="Caminhonete"/>
    <s v="SAVEIRO CS RB MF"/>
    <s v="VW"/>
    <s v="46209914"/>
    <s v="DECIO RIO VERDE"/>
    <s v="RIO VERDE"/>
    <s v="GO"/>
    <s v="ETANOL COMUM"/>
    <n v="548"/>
    <n v="10.5"/>
    <s v=" Km/L"/>
    <n v="81457"/>
    <n v="52.19"/>
    <n v="4.79"/>
    <n v="249.99"/>
    <s v="202601301115"/>
    <s v="EXT - KSE LOCAÇOES"/>
    <s v="Planejamento Operaci"/>
    <s v="KSE LOCAÇOES"/>
    <m/>
    <d v="2026-01-30T00:00:00"/>
    <x v="9"/>
    <x v="1"/>
    <x v="12"/>
  </r>
  <r>
    <s v="TFP3B22"/>
    <s v="60645800105143720"/>
    <s v="30/01/2026 11:52:09"/>
    <s v="02769"/>
    <s v="ANDRE LUIS PAULINO"/>
    <x v="6"/>
    <s v="Automóvel"/>
    <s v="ARGO"/>
    <s v="FIAT"/>
    <s v="31867006"/>
    <s v="CARRETEIRO 10"/>
    <s v="GOIANIA"/>
    <s v="GO"/>
    <s v="ETANOL COMUM"/>
    <n v="271"/>
    <n v="9.7100000000000009"/>
    <s v=" Km/L"/>
    <n v="40599"/>
    <n v="27.9"/>
    <n v="5.22"/>
    <n v="145.63999999999999"/>
    <s v="313544"/>
    <s v="Planejamento Operaci"/>
    <s v="Planejamento Operaci"/>
    <s v="Operacional"/>
    <m/>
    <d v="2026-01-30T00:00:00"/>
    <x v="9"/>
    <x v="1"/>
    <x v="4"/>
  </r>
  <r>
    <s v="TFN0D12"/>
    <s v="60645800105143746"/>
    <s v="30/01/2026 12:11:41"/>
    <s v="00390"/>
    <s v="SILVINO JOSE DE BRITO"/>
    <x v="5"/>
    <s v="Automóvel"/>
    <s v="ARGO"/>
    <s v="FIAT"/>
    <s v="46286315"/>
    <s v="POSTO CENTRAL"/>
    <s v="BOM JESUS"/>
    <s v="GO"/>
    <s v="ETANOL COMUM"/>
    <n v="163"/>
    <n v="11.38"/>
    <s v=" Km/L"/>
    <n v="32700"/>
    <n v="14.32"/>
    <n v="4.8899999999999997"/>
    <n v="70.02"/>
    <s v="1"/>
    <s v="Planejamento Operaci"/>
    <s v="Planejamento Operaci"/>
    <s v="Operacional"/>
    <m/>
    <d v="2026-01-30T00:00:00"/>
    <x v="9"/>
    <x v="1"/>
    <x v="3"/>
  </r>
  <r>
    <s v="TFY6E09"/>
    <s v="60645800105143700"/>
    <s v="30/01/2026 12:29:46"/>
    <s v="04380"/>
    <s v="PAULO ROBERTO BATISTA DE MOURA JUNIOR"/>
    <x v="15"/>
    <s v="Automóvel"/>
    <s v="ARGO"/>
    <s v="FIAT"/>
    <s v="53032812"/>
    <s v="POSTO FLAMBOYANT"/>
    <s v="GOIANIA"/>
    <s v="GO"/>
    <s v="ETANOL COMUM"/>
    <n v="471"/>
    <n v="11.05"/>
    <s v=" Km/L"/>
    <n v="38395"/>
    <n v="42.61"/>
    <n v="5.27"/>
    <n v="224.55"/>
    <s v="0"/>
    <s v="Planejamento Operaci"/>
    <s v="Planejamento Operaci"/>
    <s v="Operacional"/>
    <m/>
    <d v="2026-01-30T00:00:00"/>
    <x v="9"/>
    <x v="1"/>
    <x v="1"/>
  </r>
  <r>
    <s v="TFX7J72"/>
    <s v="60645800105836505"/>
    <s v="30/01/2026 12:50:52"/>
    <s v="03126"/>
    <s v="PEDRO PAULO SILVA SANTOS"/>
    <x v="11"/>
    <s v="Automóvel"/>
    <s v="ARGO"/>
    <s v="FIAT"/>
    <s v="81889412"/>
    <s v="POSTO ZERO UM"/>
    <s v="RIO VERDE"/>
    <s v="GO"/>
    <s v="ETANOL COMUM"/>
    <n v="326"/>
    <n v="8.68"/>
    <s v=" Km/L"/>
    <n v="57133"/>
    <n v="37.56"/>
    <n v="4.9800000000000004"/>
    <n v="187.05"/>
    <s v="1"/>
    <s v="Planejamento Operaci"/>
    <s v="Planejamento Operaci"/>
    <s v="Operacional"/>
    <m/>
    <d v="2026-01-30T00:00:00"/>
    <x v="9"/>
    <x v="1"/>
    <x v="4"/>
  </r>
  <r>
    <s v="TFX8A49"/>
    <s v="60645800105143673"/>
    <s v="30/01/2026 13:10:38"/>
    <s v="70093"/>
    <s v="CLAUDSTONE DOS REIS MENDES JUNIOR"/>
    <x v="12"/>
    <s v="Automóvel"/>
    <s v="ARGO"/>
    <s v="FIAT"/>
    <s v="26406711"/>
    <s v="POSTO ZANDONADI"/>
    <s v="GUAPO"/>
    <s v="GO"/>
    <s v="ETANOL COMUM"/>
    <n v="374"/>
    <n v="9.67"/>
    <s v=" Km/L"/>
    <n v="16912"/>
    <n v="38.68"/>
    <n v="4.9909999999999997"/>
    <n v="193.06"/>
    <s v="300147378"/>
    <s v="Planejamento Operaci"/>
    <s v="Planejamento Operaci"/>
    <s v="Operacional"/>
    <m/>
    <d v="2026-01-30T00:00:00"/>
    <x v="9"/>
    <x v="1"/>
    <x v="0"/>
  </r>
  <r>
    <s v="TFF5D72"/>
    <s v="60645800105143780"/>
    <s v="30/01/2026 14:59:10"/>
    <s v="87954"/>
    <s v="DANIEL GONÇALVES"/>
    <x v="2"/>
    <s v="Automóvel"/>
    <s v="ARGO"/>
    <s v="FIAT"/>
    <s v="46209914"/>
    <s v="DECIO RIO VERDE"/>
    <s v="RIO VERDE"/>
    <s v="GO"/>
    <s v="ETANOL COMUM"/>
    <n v="291"/>
    <n v="9.24"/>
    <s v=" Km/L"/>
    <n v="37943"/>
    <n v="31.48"/>
    <n v="4.79"/>
    <n v="150.79"/>
    <s v="202601301458"/>
    <s v="Planejamento Operaci"/>
    <s v="Planejamento Operaci"/>
    <s v="Operacional"/>
    <m/>
    <d v="2026-01-30T00:00:00"/>
    <x v="9"/>
    <x v="1"/>
    <x v="0"/>
  </r>
  <r>
    <s v="TTG6C15"/>
    <s v="60645800106437736"/>
    <s v="30/01/2026 15:12:47"/>
    <s v="95253"/>
    <s v="ANDRE AUGUSTO ARAUJO DE JESUS"/>
    <x v="64"/>
    <s v="Utilitário"/>
    <s v="SAVEIRO"/>
    <s v="FIAT"/>
    <s v="45341508"/>
    <s v="POSTO ALTO DA SERRA"/>
    <s v="ITUMBIARA"/>
    <s v="GO"/>
    <s v="ETANOL COMUM"/>
    <n v="442"/>
    <n v="8.75"/>
    <s v=" Km/L"/>
    <n v="40619"/>
    <n v="50.53"/>
    <n v="4.6399999999999997"/>
    <n v="234.47"/>
    <s v="0"/>
    <s v="EXT - KSE LOCAÇOES"/>
    <s v="Planejamento Operaci"/>
    <s v="KSE LOCAÇOES"/>
    <m/>
    <d v="2026-01-30T00:00:00"/>
    <x v="9"/>
    <x v="1"/>
    <x v="1"/>
  </r>
  <r>
    <s v="TUQ2H91"/>
    <s v="60645800106437760"/>
    <s v="30/01/2026 15:24:28"/>
    <s v="88512"/>
    <s v="JUAREZ NEVES"/>
    <x v="66"/>
    <s v="Caminhonete"/>
    <s v="SAVEIRO CD RB MF"/>
    <s v="VOLKSWAGEN"/>
    <s v="41826312"/>
    <s v="AUTO POSTO JACARE"/>
    <s v="ACREUNA"/>
    <s v="GO"/>
    <s v="ETANOL COMUM"/>
    <n v="462"/>
    <n v="10.75"/>
    <s v=" Km/L"/>
    <n v="18371"/>
    <n v="42.97"/>
    <n v="4.8609999999999998"/>
    <n v="208.87"/>
    <s v="300155408"/>
    <s v="EXT - KSE LOCAÇOES"/>
    <s v="Planejamento Operaci"/>
    <s v="KSE LOCAÇOES"/>
    <m/>
    <d v="2026-01-30T00:00:00"/>
    <x v="9"/>
    <x v="1"/>
    <x v="12"/>
  </r>
  <r>
    <s v="TFF6I82"/>
    <s v="60645800105143800"/>
    <s v="30/01/2026 15:39:52"/>
    <s v="11093"/>
    <s v="MARCELO PAIXÃO FILHO"/>
    <x v="62"/>
    <s v="Automóvel"/>
    <s v="ARGO"/>
    <s v="FIAT"/>
    <s v="12667600"/>
    <s v="Z Z SAO JOSE"/>
    <s v="GOIANIA"/>
    <s v="GO"/>
    <s v="ETANOL COMUM"/>
    <n v="237"/>
    <n v="6.21"/>
    <s v=" Km/L"/>
    <n v="28775"/>
    <n v="38.14"/>
    <n v="5.7389999999999999"/>
    <n v="218.9"/>
    <s v="0"/>
    <s v="Planejamento Operaci"/>
    <s v="Planejamento Operaci"/>
    <s v="Operacional"/>
    <m/>
    <d v="2026-01-30T00:00:00"/>
    <x v="9"/>
    <x v="1"/>
    <x v="2"/>
  </r>
  <r>
    <s v="TFP3B22"/>
    <s v="60645800105143720"/>
    <s v="30/01/2026 15:47:51"/>
    <s v="02769"/>
    <s v="ANDRE LUIS PAULINO"/>
    <x v="6"/>
    <s v="Automóvel"/>
    <s v="ARGO"/>
    <s v="FIAT"/>
    <s v="36645906"/>
    <s v="AUTO POSTO ESTRELA DO SUL III"/>
    <s v="ACREUNA"/>
    <s v="GO"/>
    <s v="ETANOL COMUM"/>
    <n v="736"/>
    <n v="20.62"/>
    <s v=" Km/L"/>
    <n v="41335"/>
    <n v="35.69"/>
    <n v="5.1710000000000003"/>
    <n v="184.54"/>
    <s v="0"/>
    <s v="Planejamento Operaci"/>
    <s v="Planejamento Operaci"/>
    <s v="Operacional"/>
    <m/>
    <d v="2026-01-30T00:00:00"/>
    <x v="9"/>
    <x v="1"/>
    <x v="4"/>
  </r>
  <r>
    <s v="TUF2B45"/>
    <s v="60645800106472420"/>
    <s v="30/01/2026 16:25:06"/>
    <s v="01318"/>
    <s v="JOAO BATISTA REIS"/>
    <x v="37"/>
    <s v="Caminhonete"/>
    <s v="SAVEIRO CS RB MF"/>
    <s v="VW"/>
    <s v="46286315"/>
    <s v="POSTO CENTRAL"/>
    <s v="BOM JESUS"/>
    <s v="GO"/>
    <s v="ETANOL COMUM"/>
    <n v="424"/>
    <n v="9.34"/>
    <s v=" Km/L"/>
    <n v="95317"/>
    <n v="45.4"/>
    <n v="4.8899999999999997"/>
    <n v="222.02"/>
    <s v="1"/>
    <s v="EXT - KSE LOCAÇOES"/>
    <s v="Planejamento Operaci"/>
    <s v="KSE LOCAÇOES"/>
    <m/>
    <d v="2026-01-30T00:00:00"/>
    <x v="9"/>
    <x v="1"/>
    <x v="12"/>
  </r>
  <r>
    <s v="TUK2D26"/>
    <s v="60645800106553790"/>
    <s v="30/01/2026 16:43:41"/>
    <s v="00399"/>
    <s v="JULIANO FERNANDES DA SILVA"/>
    <x v="42"/>
    <s v="Caminhonete"/>
    <s v="Caminhonete S10"/>
    <s v="CHEVROLET"/>
    <s v="75331003"/>
    <s v="SUPERVIA LAGOA"/>
    <s v="RIO VERDE"/>
    <s v="GO"/>
    <s v="DIESEL S-10"/>
    <n v="1211"/>
    <n v="15.79"/>
    <s v=" Km/L"/>
    <n v="89512"/>
    <n v="76.7"/>
    <n v="5.84"/>
    <n v="447.93"/>
    <s v="0"/>
    <s v="Planejamento Operaci"/>
    <s v="Planejamento Operaci"/>
    <s v="INSPENCAO"/>
    <m/>
    <d v="2026-01-30T00:00:00"/>
    <x v="9"/>
    <x v="1"/>
    <x v="12"/>
  </r>
  <r>
    <s v="TGM4D76"/>
    <s v="60645800106437582"/>
    <s v="30/01/2026 16:46:14"/>
    <s v="33534"/>
    <s v="MARCOS ANTONIO MARCELINO DA SILVA"/>
    <x v="56"/>
    <s v="Caminhonete"/>
    <s v="FIORINO"/>
    <s v="FIAT"/>
    <s v="75331003"/>
    <s v="SUPERVIA LAGOA"/>
    <s v="RIO VERDE"/>
    <s v="GO"/>
    <s v="ETANOL COMUM"/>
    <n v="208"/>
    <n v="8.56"/>
    <s v=" Km/L"/>
    <n v="11447"/>
    <n v="24.3"/>
    <n v="4.8899999999999997"/>
    <n v="118.83"/>
    <s v="0"/>
    <s v="Planejamento Operaci"/>
    <s v="Planejamento Operaci"/>
    <s v="Operacional"/>
    <m/>
    <d v="2026-01-30T00:00:00"/>
    <x v="9"/>
    <x v="1"/>
    <x v="5"/>
  </r>
  <r>
    <s v="TGA0B06"/>
    <s v="60645800106437610"/>
    <s v="30/01/2026 16:58:09"/>
    <s v="00933"/>
    <s v="GIULEY RIBEIRO DOS SANTOS"/>
    <x v="55"/>
    <s v="Caminhonete"/>
    <s v="FIORINO"/>
    <s v="FIAT"/>
    <s v="45308900"/>
    <s v="POSTO LUPATINI"/>
    <s v="SANTO ANTONIO DA BARRA"/>
    <s v="GO"/>
    <s v="ETANOL COMUM"/>
    <n v="197"/>
    <n v="8.06"/>
    <s v=" Km/L"/>
    <n v="12302"/>
    <n v="24.43"/>
    <n v="4.99"/>
    <n v="121.91"/>
    <s v="0"/>
    <s v="Planejamento Operaci"/>
    <s v="Planejamento Operaci"/>
    <s v="TI e Automação"/>
    <m/>
    <d v="2026-01-30T00:00:00"/>
    <x v="9"/>
    <x v="1"/>
    <x v="5"/>
  </r>
  <r>
    <s v="TFD2J89"/>
    <s v="60645800105143710"/>
    <s v="30/01/2026 17:06:39"/>
    <s v="70093"/>
    <s v="CLAUDSTONE DOS REIS MENDES JUNIOR"/>
    <x v="0"/>
    <s v="Automóvel"/>
    <s v="ARGO"/>
    <s v="FIAT"/>
    <s v="01848013"/>
    <s v="POSTO XODO"/>
    <s v="GOIANIA"/>
    <s v="GO"/>
    <s v="ETANOL COMUM"/>
    <n v="308"/>
    <n v="10.6"/>
    <s v=" Km/L"/>
    <n v="20720"/>
    <n v="29.07"/>
    <n v="5.24"/>
    <n v="152.33000000000001"/>
    <s v="0"/>
    <s v="Planejamento Operaci"/>
    <s v="Planejamento Operaci"/>
    <s v="Operacional"/>
    <m/>
    <d v="2026-01-30T00:00:00"/>
    <x v="9"/>
    <x v="1"/>
    <x v="0"/>
  </r>
  <r>
    <s v="TFE6B22"/>
    <s v="60645800105143762"/>
    <s v="30/01/2026 17:35:48"/>
    <s v="03608"/>
    <s v="WEIDER DA SILVA RODRIGUES"/>
    <x v="1"/>
    <s v="Automóvel"/>
    <s v="ARGO"/>
    <s v="FIAT"/>
    <s v="94269811"/>
    <s v="PIT STOP II"/>
    <s v="MORRINHOS"/>
    <s v="GO"/>
    <s v="ETANOL COMUM"/>
    <n v="387"/>
    <n v="9.65"/>
    <s v=" Km/L"/>
    <n v="44874"/>
    <n v="40.090000000000003"/>
    <n v="4.99"/>
    <n v="200.05"/>
    <s v="2147"/>
    <s v="Planejamento Operaci"/>
    <s v="Planejamento Operaci"/>
    <s v="Operacional"/>
    <m/>
    <d v="2026-01-30T00:00:00"/>
    <x v="9"/>
    <x v="1"/>
    <x v="1"/>
  </r>
  <r>
    <s v="TUG2C45"/>
    <s v="60645800106437770"/>
    <s v="30/01/2026 17:39:06"/>
    <s v="02527"/>
    <s v="ALCIENE MARTINS PONTES"/>
    <x v="54"/>
    <s v="Utilitário"/>
    <s v="SAVEIRO"/>
    <s v="FIAT"/>
    <s v="81889412"/>
    <s v="POSTO ZERO UM"/>
    <s v="RIO VERDE"/>
    <s v="GO"/>
    <s v="ETANOL COMUM"/>
    <n v="417"/>
    <n v="9.5299999999999994"/>
    <s v=" Km/L"/>
    <n v="89560"/>
    <n v="43.74"/>
    <n v="4.9800000000000004"/>
    <n v="217.83"/>
    <s v="0"/>
    <s v="EXT - KSE LOCAÇOES"/>
    <s v="Planejamento Operaci"/>
    <s v="KSE LOCAÇOES"/>
    <m/>
    <d v="2026-01-30T00:00:00"/>
    <x v="9"/>
    <x v="1"/>
    <x v="12"/>
  </r>
  <r>
    <s v="TFW2H32"/>
    <s v="60645800105143835"/>
    <s v="30/01/2026 18:10:15"/>
    <s v="17385"/>
    <s v="VICTOR DE SOUZA"/>
    <x v="10"/>
    <s v="Automóvel"/>
    <s v="ARGO"/>
    <s v="FIAT"/>
    <s v="07506503"/>
    <s v="POSTO CHURR. PRESIDENTE   24HS"/>
    <s v="ANAPOLIS"/>
    <s v="GO"/>
    <s v="ETANOL COMUM"/>
    <n v="405"/>
    <n v="10.09"/>
    <s v=" Km/L"/>
    <n v="54750"/>
    <n v="40.14"/>
    <n v="4.79"/>
    <n v="192.27"/>
    <s v="0"/>
    <s v="Planejamento Operaci"/>
    <s v="Planejamento Operaci"/>
    <s v="Operacional"/>
    <m/>
    <d v="2026-01-30T00:00:00"/>
    <x v="9"/>
    <x v="1"/>
    <x v="3"/>
  </r>
  <r>
    <s v="TTP5B47"/>
    <s v="60645800106472110"/>
    <s v="30/01/2026 18:28:21"/>
    <s v="02710"/>
    <s v="RAINON LOPES ALMEIDA"/>
    <x v="40"/>
    <s v="Caminhonete"/>
    <s v="SAVEIRO CS RB MF"/>
    <s v="VW"/>
    <s v="75331801"/>
    <s v="DECIO CEZARINA"/>
    <s v="CEZARINA"/>
    <s v="GO"/>
    <s v="ETANOL COMUM"/>
    <n v="417"/>
    <n v="11.31"/>
    <s v=" Km/L"/>
    <n v="87596"/>
    <n v="36.880000000000003"/>
    <n v="4.6900000000000004"/>
    <n v="172.97"/>
    <s v="202601301827"/>
    <s v="EXT - KSE LOCAÇOES"/>
    <s v="Planejamento Operaci"/>
    <s v="KSE LOCAÇOES"/>
    <m/>
    <d v="2026-01-30T00:00:00"/>
    <x v="9"/>
    <x v="1"/>
    <x v="12"/>
  </r>
  <r>
    <s v="TTY2C25"/>
    <s v="60645800106472430"/>
    <s v="30/01/2026 18:29:40"/>
    <s v="07015"/>
    <s v="EDILEIA DE SOUSA ANTUNES"/>
    <x v="38"/>
    <s v="Caminhonete"/>
    <s v="SAVEIRO CS RB MF"/>
    <s v="VW"/>
    <s v="46286315"/>
    <s v="POSTO CENTRAL"/>
    <s v="BOM JESUS"/>
    <s v="GO"/>
    <s v="ETANOL COMUM"/>
    <n v="341"/>
    <n v="8.49"/>
    <s v=" Km/L"/>
    <n v="79570"/>
    <n v="40.159999999999997"/>
    <n v="4.8899999999999997"/>
    <n v="196.39"/>
    <s v="1"/>
    <s v="EXT - KSE LOCAÇOES"/>
    <s v="Planejamento Operaci"/>
    <s v="KSE LOCAÇOES"/>
    <m/>
    <d v="2026-01-30T00:00:00"/>
    <x v="9"/>
    <x v="1"/>
    <x v="12"/>
  </r>
  <r>
    <s v="TLO0E87"/>
    <s v="60645800106184255"/>
    <s v="30/01/2026 19:09:15"/>
    <s v="99045"/>
    <s v="SIDNEY DA COSTA RODRIGUES_x0009__x0009__x0009__x0009_"/>
    <x v="43"/>
    <s v="EQUIPAMENTOS"/>
    <s v="GUINCHO LEVE"/>
    <s v="EQUIPAMENTO"/>
    <s v="87183400"/>
    <s v="MARAJO GUAPO"/>
    <s v="GUAPO"/>
    <s v="GO"/>
    <s v="DIESEL S-10"/>
    <n v="316"/>
    <n v="5.46"/>
    <s v=" Km/L"/>
    <n v="24106"/>
    <n v="57.91"/>
    <n v="6.04"/>
    <n v="349.77"/>
    <s v="0"/>
    <s v="EXT - LUCCA JR"/>
    <s v="Planejamento Operaci"/>
    <s v="LUCCA JR"/>
    <m/>
    <d v="2026-01-30T00:00:00"/>
    <x v="9"/>
    <x v="1"/>
    <x v="11"/>
  </r>
  <r>
    <s v="TLO0E87"/>
    <m/>
    <s v="30/01/2026 19:10:47"/>
    <m/>
    <m/>
    <x v="43"/>
    <m/>
    <m/>
    <m/>
    <m/>
    <s v="MARAJO GUAPO"/>
    <m/>
    <m/>
    <s v="ARLA-32"/>
    <s v="-"/>
    <s v="-"/>
    <s v=" Km/L"/>
    <s v="-"/>
    <n v="4.71"/>
    <m/>
    <n v="18.829999999999998"/>
    <m/>
    <m/>
    <m/>
    <m/>
    <m/>
    <d v="2026-01-30T00:00:00"/>
    <x v="9"/>
    <x v="1"/>
    <x v="11"/>
  </r>
  <r>
    <s v="TTT2H95"/>
    <s v="60645800106472477"/>
    <s v="30/01/2026 19:18:12"/>
    <s v="07583"/>
    <s v="DAVID BORGES DOS SANTOS"/>
    <x v="63"/>
    <s v="Caminhonete"/>
    <s v="SAVEIRO CS RB MF"/>
    <s v="VW"/>
    <s v="41826312"/>
    <s v="AUTO POSTO JACARE"/>
    <s v="ACREUNA"/>
    <s v="GO"/>
    <s v="ETANOL COMUM"/>
    <n v="540"/>
    <n v="11.28"/>
    <s v=" Km/L"/>
    <n v="76165"/>
    <n v="47.86"/>
    <n v="4.8609999999999998"/>
    <n v="232.63"/>
    <s v="300169435"/>
    <s v="EXT - KSE LOCAÇOES"/>
    <s v="Planejamento Operaci"/>
    <s v="KSE LOCAÇOES"/>
    <m/>
    <d v="2026-01-30T00:00:00"/>
    <x v="9"/>
    <x v="1"/>
    <x v="12"/>
  </r>
  <r>
    <s v="TFI3B19"/>
    <s v="60645800105926941"/>
    <s v="30/01/2026 20:07:38"/>
    <s v="03458"/>
    <s v="RAUL DOS SANTOS SOUSA"/>
    <x v="4"/>
    <s v="Automóvel"/>
    <s v="ARGO"/>
    <s v="FIAT"/>
    <s v="46209914"/>
    <s v="DECIO RIO VERDE"/>
    <s v="RIO VERDE"/>
    <s v="GO"/>
    <s v="ETANOL COMUM"/>
    <n v="140"/>
    <n v="6.82"/>
    <s v=" Km/L"/>
    <n v="52590"/>
    <n v="20.53"/>
    <n v="4.79"/>
    <n v="98.34"/>
    <s v="202601302006"/>
    <s v="Planejamento Operaci"/>
    <s v="Planejamento Operaci"/>
    <s v="Operacional"/>
    <m/>
    <d v="2026-01-30T00:00:00"/>
    <x v="9"/>
    <x v="1"/>
    <x v="0"/>
  </r>
  <r>
    <s v="TTV4H65"/>
    <s v="60645800106437744"/>
    <s v="30/01/2026 20:11:08"/>
    <s v="09697"/>
    <s v="HUILDSON ROSA BARBOSA"/>
    <x v="65"/>
    <s v="Caminhonete"/>
    <s v="SAVEIRO CD RB MF"/>
    <s v="VOLKSWAGEN"/>
    <s v="46286315"/>
    <s v="POSTO CENTRAL"/>
    <s v="BOM JESUS"/>
    <s v="GO"/>
    <s v="ETANOL COMUM"/>
    <n v="295"/>
    <n v="6.41"/>
    <s v=" Km/L"/>
    <n v="11135"/>
    <n v="46.02"/>
    <n v="4.8899999999999997"/>
    <n v="225.04"/>
    <s v="0"/>
    <s v="EXT - KSE LOCAÇOES"/>
    <s v="Planejamento Operaci"/>
    <s v="KSE LOCAÇOES"/>
    <m/>
    <d v="2026-01-30T00:00:00"/>
    <x v="9"/>
    <x v="1"/>
    <x v="12"/>
  </r>
  <r>
    <s v="TUF2B45"/>
    <s v="60645800106472420"/>
    <s v="30/01/2026 21:12:44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270"/>
    <n v="9.57"/>
    <s v=" Km/L"/>
    <n v="95587"/>
    <n v="28.2"/>
    <n v="4.8899999999999997"/>
    <n v="137.9"/>
    <s v="0"/>
    <s v="EXT - KSE LOCAÇOES"/>
    <s v="Planejamento Operaci"/>
    <s v="KSE LOCAÇOES"/>
    <m/>
    <d v="2026-01-30T00:00:00"/>
    <x v="9"/>
    <x v="1"/>
    <x v="12"/>
  </r>
  <r>
    <s v="TFI3B19"/>
    <s v="60645800105926941"/>
    <s v="31/01/2026 00:02:26"/>
    <s v="03458"/>
    <s v="RAUL DOS SANTOS SOUSA"/>
    <x v="4"/>
    <s v="Automóvel"/>
    <s v="ARGO"/>
    <s v="FIAT"/>
    <s v="87183400"/>
    <s v="MARAJO GUAPO"/>
    <s v="GUAPO"/>
    <s v="GO"/>
    <s v="ETANOL COMUM"/>
    <n v="200"/>
    <n v="7.14"/>
    <s v=" Km/L"/>
    <n v="52790"/>
    <n v="28"/>
    <n v="4.6680000000000001"/>
    <n v="130.69999999999999"/>
    <s v="0"/>
    <s v="Planejamento Operaci"/>
    <s v="Planejamento Operaci"/>
    <s v="Operacional"/>
    <m/>
    <d v="2026-01-31T00:00:00"/>
    <x v="9"/>
    <x v="1"/>
    <x v="0"/>
  </r>
  <r>
    <s v="TTR3A31"/>
    <s v="60645800106472404"/>
    <s v="31/01/2026 00:39:45"/>
    <s v="75150"/>
    <s v="PETTERSON PERIS BENJAMIN"/>
    <x v="53"/>
    <s v="Caminhonete"/>
    <s v="SAVEIRO CS RB MF"/>
    <s v="VW"/>
    <s v="46209914"/>
    <s v="DECIO RIO VERDE"/>
    <s v="RIO VERDE"/>
    <s v="GO"/>
    <s v="ETANOL COMUM"/>
    <n v="491"/>
    <n v="10.54"/>
    <s v=" Km/L"/>
    <n v="81948"/>
    <n v="46.58"/>
    <n v="4.79"/>
    <n v="223.12"/>
    <s v="202601310039"/>
    <s v="EXT - KSE LOCAÇOES"/>
    <s v="Planejamento Operaci"/>
    <s v="KSE LOCAÇOES"/>
    <m/>
    <d v="2026-01-31T00:00:00"/>
    <x v="9"/>
    <x v="1"/>
    <x v="12"/>
  </r>
  <r>
    <s v="TTY2C25"/>
    <s v="60645800106472430"/>
    <s v="31/01/2026 02:39:37"/>
    <s v="03398"/>
    <s v="JOSIMAR VENANCIO SANTOS SILVA"/>
    <x v="38"/>
    <s v="Caminhonete"/>
    <s v="SAVEIRO CS RB MF"/>
    <s v="VW"/>
    <s v="45341508"/>
    <s v="POSTO ALTO DA SERRA"/>
    <s v="ITUMBIARA"/>
    <s v="GO"/>
    <s v="ETANOL COMUM"/>
    <n v="360"/>
    <n v="9.2799999999999994"/>
    <s v=" Km/L"/>
    <n v="79930"/>
    <n v="38.799999999999997"/>
    <n v="4.6390000000000002"/>
    <n v="180.01"/>
    <s v="0"/>
    <s v="EXT - KSE LOCAÇOES"/>
    <s v="Planejamento Operaci"/>
    <s v="KSE LOCAÇOES"/>
    <m/>
    <d v="2026-01-31T00:00:00"/>
    <x v="9"/>
    <x v="1"/>
    <x v="12"/>
  </r>
  <r>
    <s v="TUG2C45"/>
    <s v="60645800106437770"/>
    <s v="31/01/2026 03:26:10"/>
    <s v="80560"/>
    <s v="EDMAR PEREIRA COSTA"/>
    <x v="54"/>
    <s v="Utilitário"/>
    <s v="SAVEIRO"/>
    <s v="FIAT"/>
    <s v="81889412"/>
    <s v="POSTO ZERO UM"/>
    <s v="RIO VERDE"/>
    <s v="GO"/>
    <s v="ETANOL COMUM"/>
    <n v="477"/>
    <n v="11.22"/>
    <s v=" Km/L"/>
    <n v="90037"/>
    <n v="42.51"/>
    <n v="4.9800000000000004"/>
    <n v="211.69"/>
    <s v="1"/>
    <s v="EXT - KSE LOCAÇOES"/>
    <s v="Planejamento Operaci"/>
    <s v="KSE LOCAÇOES"/>
    <m/>
    <d v="2026-01-31T00:00:00"/>
    <x v="9"/>
    <x v="1"/>
    <x v="12"/>
  </r>
  <r>
    <s v="TTP5B47"/>
    <s v="60645800106472110"/>
    <s v="31/01/2026 03:40:28"/>
    <s v="01227"/>
    <s v="DAILTON FERREIRA CRUVINEL"/>
    <x v="40"/>
    <s v="Caminhonete"/>
    <s v="SAVEIRO CS RB MF"/>
    <s v="VW"/>
    <s v="07674909"/>
    <s v="AUTO POSTO INDIARA"/>
    <s v="INDIARA"/>
    <s v="GO"/>
    <s v="ETANOL COMUM"/>
    <n v="470"/>
    <n v="12.37"/>
    <s v=" Km/L"/>
    <n v="88066"/>
    <n v="38"/>
    <n v="4.8899999999999997"/>
    <n v="185.82"/>
    <s v="11597"/>
    <s v="EXT - KSE LOCAÇOES"/>
    <s v="Planejamento Operaci"/>
    <s v="KSE LOCAÇOES"/>
    <m/>
    <d v="2026-01-31T00:00:00"/>
    <x v="9"/>
    <x v="1"/>
    <x v="12"/>
  </r>
  <r>
    <s v="TUQ2H91"/>
    <s v="60645800106437760"/>
    <s v="31/01/2026 03:52:02"/>
    <s v="05208"/>
    <s v="CHARLES ROSA"/>
    <x v="66"/>
    <s v="Caminhonete"/>
    <s v="SAVEIRO CD RB MF"/>
    <s v="VOLKSWAGEN"/>
    <s v="46209914"/>
    <s v="DECIO RIO VERDE"/>
    <s v="RIO VERDE"/>
    <s v="GO"/>
    <s v="ETANOL COMUM"/>
    <n v="461"/>
    <n v="10.16"/>
    <s v=" Km/L"/>
    <n v="18832"/>
    <n v="45.36"/>
    <n v="4.79"/>
    <n v="217.27"/>
    <s v="202601310351"/>
    <s v="EXT - KSE LOCAÇOES"/>
    <s v="Planejamento Operaci"/>
    <s v="KSE LOCAÇOES"/>
    <m/>
    <d v="2026-01-31T00:00:00"/>
    <x v="9"/>
    <x v="1"/>
    <x v="12"/>
  </r>
  <r>
    <s v="TUF2B45"/>
    <s v="60645800106472420"/>
    <s v="31/01/2026 06:08:04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280"/>
    <n v="9.1999999999999993"/>
    <s v=" Km/L"/>
    <n v="95867"/>
    <n v="30.45"/>
    <n v="4.8899999999999997"/>
    <n v="148.9"/>
    <s v="0"/>
    <s v="EXT - KSE LOCAÇOES"/>
    <s v="Planejamento Operaci"/>
    <s v="KSE LOCAÇOES"/>
    <m/>
    <d v="2026-01-31T00:00:00"/>
    <x v="9"/>
    <x v="1"/>
    <x v="12"/>
  </r>
  <r>
    <s v="TUW2D74"/>
    <s v="60645800105124310"/>
    <s v="31/01/2026 06:19:31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779"/>
    <n v="15.19"/>
    <s v=" Km/L"/>
    <n v="78227"/>
    <n v="51.29"/>
    <n v="6.49"/>
    <n v="332.89"/>
    <s v="0"/>
    <s v="Planejamento Operaci"/>
    <s v="Planejamento Operaci"/>
    <s v="Operacional"/>
    <m/>
    <d v="2026-01-31T00:00:00"/>
    <x v="9"/>
    <x v="1"/>
    <x v="12"/>
  </r>
  <r>
    <s v="TTV4H65"/>
    <s v="60645800106437744"/>
    <s v="31/01/2026 06:58:18"/>
    <s v="09697"/>
    <s v="HUILDSON ROSA BARBOSA"/>
    <x v="65"/>
    <s v="Caminhonete"/>
    <s v="SAVEIRO CD RB MF"/>
    <s v="VOLKSWAGEN"/>
    <s v="81889412"/>
    <s v="POSTO ZERO UM"/>
    <s v="RIO VERDE"/>
    <s v="GO"/>
    <s v="ETANOL COMUM"/>
    <n v="265"/>
    <n v="7.47"/>
    <s v=" Km/L"/>
    <n v="11400"/>
    <n v="35.46"/>
    <n v="4.9800000000000004"/>
    <n v="176.59"/>
    <s v="2"/>
    <s v="EXT - KSE LOCAÇOES"/>
    <s v="Planejamento Operaci"/>
    <s v="KSE LOCAÇOES"/>
    <m/>
    <d v="2026-01-31T00:00:00"/>
    <x v="9"/>
    <x v="1"/>
    <x v="12"/>
  </r>
  <r>
    <s v="TFI3B19"/>
    <s v="60645800105926941"/>
    <s v="31/01/2026 07:25:52"/>
    <s v="70214"/>
    <s v="IGOR LEMES FERNANDES"/>
    <x v="4"/>
    <s v="Automóvel"/>
    <s v="ARGO"/>
    <s v="FIAT"/>
    <s v="24906505"/>
    <s v="AUTO POSTO BOM RETIR"/>
    <s v="RIO VERDE"/>
    <s v="GO"/>
    <s v="ETANOL COMUM"/>
    <n v="398"/>
    <n v="10.44"/>
    <s v=" Km/L"/>
    <n v="53188"/>
    <n v="38.14"/>
    <n v="4.79"/>
    <n v="182.69"/>
    <s v="310126"/>
    <s v="Planejamento Operaci"/>
    <s v="Planejamento Operaci"/>
    <s v="Operacional"/>
    <m/>
    <d v="2026-01-31T00:00:00"/>
    <x v="9"/>
    <x v="1"/>
    <x v="0"/>
  </r>
  <r>
    <s v="TMG4A29"/>
    <m/>
    <s v="31/01/2026 08:00:51"/>
    <m/>
    <m/>
    <x v="25"/>
    <m/>
    <m/>
    <m/>
    <m/>
    <s v="POSTO CENTRAL"/>
    <m/>
    <m/>
    <s v="ARLA-32"/>
    <s v="-"/>
    <s v="-"/>
    <s v=" Km/L"/>
    <s v="-"/>
    <n v="40"/>
    <m/>
    <n v="252"/>
    <m/>
    <m/>
    <m/>
    <m/>
    <m/>
    <d v="2026-01-31T00:00:00"/>
    <x v="9"/>
    <x v="1"/>
    <x v="11"/>
  </r>
  <r>
    <s v="TTQ4C10"/>
    <s v="60645800106553930"/>
    <s v="31/01/2026 08:27:09"/>
    <s v="93910"/>
    <s v="DIVINO AVELINO DOS SANTOS"/>
    <x v="31"/>
    <s v="Caminhonete"/>
    <s v="Caminhonete S10"/>
    <s v="CHEVROLET"/>
    <s v="87183400"/>
    <s v="MARAJO GUAPO"/>
    <s v="GUAPO"/>
    <s v="GO"/>
    <s v="DIESEL S-10"/>
    <n v="1029"/>
    <n v="14.1"/>
    <s v=" Km/L"/>
    <n v="99600"/>
    <n v="73"/>
    <n v="6.04"/>
    <n v="440.92"/>
    <s v="0"/>
    <s v="Planejamento Operaci"/>
    <s v="Planejamento Operaci"/>
    <s v="INSPENCAO"/>
    <m/>
    <d v="2026-01-31T00:00:00"/>
    <x v="9"/>
    <x v="1"/>
    <x v="12"/>
  </r>
  <r>
    <s v="TGK2G46"/>
    <s v="60645800105179571"/>
    <s v="31/01/2026 08:59:36"/>
    <s v="04161"/>
    <s v="WESLEY DUARTE MESQUITA"/>
    <x v="59"/>
    <s v="Utilitário"/>
    <s v="FIORINO"/>
    <s v="FIAT"/>
    <s v="07674909"/>
    <s v="AUTO POSTO INDIARA"/>
    <s v="INDIARA"/>
    <s v="GO"/>
    <s v="ETANOL COMUM"/>
    <n v="328"/>
    <n v="8.09"/>
    <s v=" Km/L"/>
    <n v="3758"/>
    <n v="40.520000000000003"/>
    <n v="4.8899999999999997"/>
    <n v="198.14"/>
    <s v="11600"/>
    <s v="Planejamento Operaci"/>
    <s v="Planejamento Operaci"/>
    <s v="Operacional"/>
    <m/>
    <d v="2026-01-31T00:00:00"/>
    <x v="9"/>
    <x v="1"/>
    <x v="5"/>
  </r>
  <r>
    <s v="TGM2I26"/>
    <s v="60645800106437620"/>
    <s v="31/01/2026 09:57:43"/>
    <s v="59226"/>
    <s v="PASCHOAL FAVORITTO DE QUEIROZ"/>
    <x v="52"/>
    <s v="Utilitário"/>
    <s v="FIORINO"/>
    <s v="FIAT"/>
    <s v="36615306"/>
    <s v="AUTO POSTO DOS JARDINS"/>
    <s v="GOIANIA"/>
    <s v="GO"/>
    <s v="ETANOL COMUM"/>
    <n v="332"/>
    <n v="6.82"/>
    <s v=" Km/L"/>
    <n v="14354"/>
    <n v="48.71"/>
    <n v="5.22"/>
    <n v="254.27"/>
    <s v="0"/>
    <s v="EXT - KSE LOCAÇOES"/>
    <s v="Planejamento Operaci"/>
    <s v="Operacional"/>
    <m/>
    <d v="2026-01-31T00:00:00"/>
    <x v="9"/>
    <x v="1"/>
    <x v="5"/>
  </r>
  <r>
    <s v="TFY3C02"/>
    <s v="60645800105143770"/>
    <s v="31/01/2026 10:15:53"/>
    <s v="37473"/>
    <s v="OTHON SIQUEIRA DE ALMEIDA"/>
    <x v="14"/>
    <s v="Automóvel"/>
    <s v="ARGO"/>
    <s v="FIAT"/>
    <s v="69497411"/>
    <s v="DECIO L5"/>
    <s v="RIO VERDE"/>
    <s v="GO"/>
    <s v="ETANOL COMUM"/>
    <n v="457"/>
    <n v="11.17"/>
    <s v=" Km/L"/>
    <n v="18855"/>
    <n v="40.9"/>
    <n v="4.59"/>
    <n v="187.75"/>
    <s v="1"/>
    <s v="Planejamento Operaci"/>
    <s v="Planejamento Operaci"/>
    <s v="Operacional"/>
    <m/>
    <d v="2026-01-31T00:00:00"/>
    <x v="9"/>
    <x v="1"/>
    <x v="0"/>
  </r>
  <r>
    <s v="TKC7D89"/>
    <s v="60645800106185260"/>
    <s v="31/01/2026 10:30:24"/>
    <s v="86287"/>
    <s v="SIDNEY GOMES SOUTO"/>
    <x v="39"/>
    <s v="Caminhão"/>
    <s v="FH 540 6X4R"/>
    <s v="VOLVO"/>
    <s v="75331801"/>
    <s v="DECIO CEZARINA"/>
    <s v="CEZARINA"/>
    <s v="GO"/>
    <s v="DIESEL S-10"/>
    <n v="1685"/>
    <n v="2.91"/>
    <s v=" Km/L"/>
    <n v="16031"/>
    <n v="579.37"/>
    <n v="7.55"/>
    <n v="4374.24"/>
    <s v="202601311029"/>
    <s v="EXT - LUCCA JR"/>
    <s v="Planejamento Operaci"/>
    <s v="LUCCA JR"/>
    <m/>
    <d v="2026-01-31T00:00:00"/>
    <x v="9"/>
    <x v="1"/>
    <x v="11"/>
  </r>
  <r>
    <s v="TLR1J91"/>
    <s v="60645800106043065"/>
    <s v="31/01/2026 10:30:34"/>
    <s v="02910"/>
    <s v="EMERSON CRISTIANO DA SILVEIRA"/>
    <x v="23"/>
    <s v="Caminhonete"/>
    <s v="SAVEIRO"/>
    <s v="VOLKSWAGEN"/>
    <s v="24031307"/>
    <s v="CENTRO AUTOMOTIVO TERRAZZA"/>
    <s v="JAU"/>
    <s v="SP"/>
    <s v="ETANOL COMUM"/>
    <n v="0"/>
    <n v="0"/>
    <s v=" Km/L"/>
    <s v="-"/>
    <n v="47.5"/>
    <n v="4.49"/>
    <n v="213.28"/>
    <s v="0"/>
    <s v="Planejamento Operaci"/>
    <s v="Planejamento Operaci"/>
    <s v="Operacional"/>
    <m/>
    <d v="2026-01-31T00:00:00"/>
    <x v="9"/>
    <x v="1"/>
    <x v="9"/>
  </r>
  <r>
    <s v="TTT2H95"/>
    <s v="60645800106472477"/>
    <s v="31/01/2026 10:48:54"/>
    <s v="52982"/>
    <s v="ROBERTO ANTONIO DE MELO"/>
    <x v="63"/>
    <s v="Caminhonete"/>
    <s v="SAVEIRO CS RB MF"/>
    <s v="VW"/>
    <s v="41826312"/>
    <s v="AUTO POSTO JACARE"/>
    <s v="ACREUNA"/>
    <s v="GO"/>
    <s v="ETANOL COMUM"/>
    <n v="595"/>
    <n v="10.95"/>
    <s v=" Km/L"/>
    <n v="76760"/>
    <n v="54.32"/>
    <n v="4.8600000000000003"/>
    <n v="264"/>
    <s v="310138858"/>
    <s v="EXT - KSE LOCAÇOES"/>
    <s v="Planejamento Operaci"/>
    <s v="KSE LOCAÇOES"/>
    <m/>
    <d v="2026-01-31T00:00:00"/>
    <x v="9"/>
    <x v="1"/>
    <x v="12"/>
  </r>
  <r>
    <s v="TGF2J32"/>
    <s v="60645800105143827"/>
    <s v="31/01/2026 11:34:18"/>
    <s v="29136"/>
    <s v="CLEITON INACIO DE MOURA"/>
    <x v="16"/>
    <s v="Automóvel"/>
    <s v="ARGO"/>
    <s v="FIAT"/>
    <s v="41826312"/>
    <s v="AUTO POSTO JACARE"/>
    <s v="ACREUNA"/>
    <s v="GO"/>
    <s v="ETANOL COMUM"/>
    <n v="329"/>
    <n v="9.49"/>
    <s v=" Km/L"/>
    <n v="14994"/>
    <n v="34.68"/>
    <n v="4.8600000000000003"/>
    <n v="168.55"/>
    <s v="310141593"/>
    <s v="Planejamento Operaci"/>
    <s v="Planejamento Operaci"/>
    <s v="Operacional"/>
    <m/>
    <d v="2026-01-31T00:00:00"/>
    <x v="9"/>
    <x v="1"/>
    <x v="5"/>
  </r>
  <r>
    <s v="TTR3A31"/>
    <s v="60645800106472404"/>
    <s v="31/01/2026 11:49:49"/>
    <s v="87954"/>
    <s v="DANIEL GONÇALVES"/>
    <x v="53"/>
    <s v="Caminhonete"/>
    <s v="SAVEIRO CS RB MF"/>
    <s v="VW"/>
    <s v="46209914"/>
    <s v="DECIO RIO VERDE"/>
    <s v="RIO VERDE"/>
    <s v="GO"/>
    <s v="ETANOL COMUM"/>
    <n v="445"/>
    <n v="11.37"/>
    <s v=" Km/L"/>
    <n v="82393"/>
    <n v="39.15"/>
    <n v="4.79"/>
    <n v="187.53"/>
    <s v="202601311149"/>
    <s v="EXT - KSE LOCAÇOES"/>
    <s v="Planejamento Operaci"/>
    <s v="KSE LOCAÇOES"/>
    <m/>
    <d v="2026-01-31T00:00:00"/>
    <x v="9"/>
    <x v="1"/>
    <x v="12"/>
  </r>
  <r>
    <s v="TKB0E17"/>
    <s v="60645800106185180"/>
    <s v="31/01/2026 12:46:01"/>
    <s v="89061"/>
    <s v="HIGOR MARTINS FERREIRA_x0009__x0009__x0009__x0009_"/>
    <x v="27"/>
    <s v="EQUIPAMENTOS"/>
    <s v="GUINCHO LEVE"/>
    <s v="EQUIPAMENTO"/>
    <s v="46286315"/>
    <s v="POSTO CENTRAL"/>
    <s v="BOM JESUS"/>
    <s v="GO"/>
    <s v="DIESEL S-10"/>
    <n v="455"/>
    <n v="5.83"/>
    <s v=" Km/L"/>
    <n v="16535"/>
    <n v="78.11"/>
    <n v="6.24"/>
    <n v="487.44"/>
    <s v="1"/>
    <s v="EXT - LUCCA JR"/>
    <s v="Planejamento Operaci"/>
    <s v="LUCCA JR"/>
    <m/>
    <d v="2026-01-31T00:00:00"/>
    <x v="9"/>
    <x v="1"/>
    <x v="11"/>
  </r>
  <r>
    <s v="TKB0E17"/>
    <m/>
    <s v="31/01/2026 12:46:01"/>
    <m/>
    <m/>
    <x v="27"/>
    <m/>
    <m/>
    <m/>
    <m/>
    <s v="POSTO CENTRAL"/>
    <m/>
    <m/>
    <s v="ARLA-32"/>
    <s v="-"/>
    <s v="-"/>
    <s v=" Km/L"/>
    <s v="-"/>
    <n v="20"/>
    <m/>
    <n v="126"/>
    <m/>
    <m/>
    <m/>
    <m/>
    <m/>
    <d v="2026-01-31T00:00:00"/>
    <x v="9"/>
    <x v="1"/>
    <x v="11"/>
  </r>
  <r>
    <s v="TUG2C45"/>
    <s v="60645800106437770"/>
    <s v="31/01/2026 12:49:39"/>
    <s v="03782"/>
    <s v="ELVIS MESSIAS FERNANDES"/>
    <x v="54"/>
    <s v="Utilitário"/>
    <s v="SAVEIRO"/>
    <s v="FIAT"/>
    <s v="81889412"/>
    <s v="POSTO ZERO UM"/>
    <s v="RIO VERDE"/>
    <s v="GO"/>
    <s v="ETANOL COMUM"/>
    <n v="474"/>
    <n v="10.77"/>
    <s v=" Km/L"/>
    <n v="90511"/>
    <n v="44"/>
    <n v="4.9800000000000004"/>
    <n v="219.12"/>
    <s v="1"/>
    <s v="EXT - KSE LOCAÇOES"/>
    <s v="Planejamento Operaci"/>
    <s v="KSE LOCAÇOES"/>
    <m/>
    <d v="2026-01-31T00:00:00"/>
    <x v="9"/>
    <x v="1"/>
    <x v="12"/>
  </r>
  <r>
    <s v="TTP5B47"/>
    <s v="60645800106472110"/>
    <s v="31/01/2026 12:56:01"/>
    <s v="02710"/>
    <s v="RAINON LOPES ALMEIDA"/>
    <x v="40"/>
    <s v="Caminhonete"/>
    <s v="SAVEIRO CS RB MF"/>
    <s v="VW"/>
    <s v="75331801"/>
    <s v="DECIO CEZARINA"/>
    <s v="CEZARINA"/>
    <s v="GO"/>
    <s v="ETANOL COMUM"/>
    <n v="514"/>
    <n v="11.06"/>
    <s v=" Km/L"/>
    <n v="88580"/>
    <n v="46.46"/>
    <n v="4.6900000000000004"/>
    <n v="217.9"/>
    <s v="202601311255"/>
    <s v="EXT - KSE LOCAÇOES"/>
    <s v="Planejamento Operaci"/>
    <s v="KSE LOCAÇOES"/>
    <m/>
    <d v="2026-01-31T00:00:00"/>
    <x v="9"/>
    <x v="1"/>
    <x v="12"/>
  </r>
  <r>
    <s v="TUF2B45"/>
    <s v="60645800106472420"/>
    <s v="31/01/2026 14:34:34"/>
    <s v="00047"/>
    <s v="KARLA THAISE SILVA CARVALHO"/>
    <x v="37"/>
    <s v="Caminhonete"/>
    <s v="SAVEIRO CS RB MF"/>
    <s v="VW"/>
    <s v="46286315"/>
    <s v="POSTO CENTRAL"/>
    <s v="BOM JESUS"/>
    <s v="GO"/>
    <s v="ETANOL COMUM"/>
    <n v="336"/>
    <n v="8.56"/>
    <s v=" Km/L"/>
    <n v="96203"/>
    <n v="39.26"/>
    <n v="4.891"/>
    <n v="192.02"/>
    <s v="1"/>
    <s v="EXT - KSE LOCAÇOES"/>
    <s v="Planejamento Operaci"/>
    <s v="KSE LOCAÇOES"/>
    <m/>
    <d v="2026-01-31T00:00:00"/>
    <x v="9"/>
    <x v="1"/>
    <x v="12"/>
  </r>
  <r>
    <s v="TTY2C25"/>
    <s v="60645800106472430"/>
    <s v="31/01/2026 15:13:39"/>
    <s v="07015"/>
    <s v="EDILEIA DE SOUSA ANTUNES"/>
    <x v="38"/>
    <s v="Caminhonete"/>
    <s v="SAVEIRO CS RB MF"/>
    <s v="VW"/>
    <s v="46286315"/>
    <s v="POSTO CENTRAL"/>
    <s v="BOM JESUS"/>
    <s v="GO"/>
    <s v="ETANOL COMUM"/>
    <n v="320"/>
    <n v="7.28"/>
    <s v=" Km/L"/>
    <n v="80250"/>
    <n v="43.96"/>
    <n v="4.8899999999999997"/>
    <n v="214.96"/>
    <s v="1"/>
    <s v="EXT - KSE LOCAÇOES"/>
    <s v="Planejamento Operaci"/>
    <s v="KSE LOCAÇOES"/>
    <m/>
    <d v="2026-01-31T00:00:00"/>
    <x v="9"/>
    <x v="1"/>
    <x v="12"/>
  </r>
  <r>
    <s v="TGM2I26"/>
    <s v="60645800106437620"/>
    <s v="31/01/2026 15:14:06"/>
    <s v="59226"/>
    <s v="PASCHOAL FAVORITTO DE QUEIROZ"/>
    <x v="52"/>
    <s v="Utilitário"/>
    <s v="FIORINO"/>
    <s v="FIAT"/>
    <s v="07674909"/>
    <s v="AUTO POSTO INDIARA"/>
    <s v="INDIARA"/>
    <s v="GO"/>
    <s v="ETANOL COMUM"/>
    <n v="184"/>
    <n v="6.19"/>
    <s v=" Km/L"/>
    <n v="14538"/>
    <n v="29.74"/>
    <n v="4.99"/>
    <n v="148.4"/>
    <s v="11610"/>
    <s v="EXT - KSE LOCAÇOES"/>
    <s v="Planejamento Operaci"/>
    <s v="Operacional"/>
    <m/>
    <d v="2026-01-31T00:00:00"/>
    <x v="9"/>
    <x v="1"/>
    <x v="5"/>
  </r>
  <r>
    <s v="TFP9I32"/>
    <s v="60645800105143819"/>
    <s v="31/01/2026 15:21:36"/>
    <s v="33861"/>
    <s v="FERNANDO DOS REIS GONÇALVES"/>
    <x v="7"/>
    <s v="Automóvel"/>
    <s v="ARGO"/>
    <s v="FIAT"/>
    <s v="31803903"/>
    <s v="BOM SUCESSO AUTO POSTO  24 HS"/>
    <s v="GOIANIA"/>
    <s v="GO"/>
    <s v="ETANOL COMUM"/>
    <n v="350"/>
    <n v="8.8800000000000008"/>
    <s v=" Km/L"/>
    <n v="21800"/>
    <n v="39.42"/>
    <n v="5.54"/>
    <n v="218.39"/>
    <s v="1194741"/>
    <s v="Planejamento Operaci"/>
    <s v="Planejamento Operaci"/>
    <s v="Operacional"/>
    <m/>
    <d v="2026-01-31T00:00:00"/>
    <x v="9"/>
    <x v="1"/>
    <x v="4"/>
  </r>
  <r>
    <s v="TLR1J91"/>
    <s v="60645800106043065"/>
    <s v="31/01/2026 15:28:52"/>
    <s v="02910"/>
    <s v="EMERSON CRISTIANO DA SILVEIRA"/>
    <x v="23"/>
    <s v="Caminhonete"/>
    <s v="SAVEIRO"/>
    <s v="VOLKSWAGEN"/>
    <s v="34287712"/>
    <s v="DECIO UBERLANDIA"/>
    <s v="UBERLANDIA"/>
    <s v="MG"/>
    <s v="ETANOL COMUM"/>
    <n v="0"/>
    <n v="0"/>
    <s v=" Km/L"/>
    <s v="-"/>
    <n v="48.87"/>
    <n v="4.6900000000000004"/>
    <n v="229.22"/>
    <s v="202601311528"/>
    <s v="Planejamento Operaci"/>
    <s v="Planejamento Operaci"/>
    <s v="Operacional"/>
    <m/>
    <d v="2026-01-31T00:00:00"/>
    <x v="9"/>
    <x v="1"/>
    <x v="9"/>
  </r>
  <r>
    <s v="TUK2D26"/>
    <s v="60645800106553790"/>
    <s v="31/01/2026 16:02:36"/>
    <s v="32871"/>
    <s v="JOSE RICARDO SOUZA SILVA"/>
    <x v="42"/>
    <s v="Caminhonete"/>
    <s v="Caminhonete S10"/>
    <s v="CHEVROLET"/>
    <s v="53030006"/>
    <s v="KR TREVO"/>
    <s v="SANTA HELENA DE GOIAS"/>
    <s v="GO"/>
    <s v="DIESEL S-10"/>
    <n v="1021"/>
    <n v="13.85"/>
    <s v=" Km/L"/>
    <n v="90533"/>
    <n v="73.739999999999995"/>
    <n v="6.19"/>
    <n v="456.45"/>
    <s v="310157680"/>
    <s v="Planejamento Operaci"/>
    <s v="Planejamento Operaci"/>
    <s v="INSPENCAO"/>
    <m/>
    <d v="2026-01-31T00:00:00"/>
    <x v="9"/>
    <x v="1"/>
    <x v="12"/>
  </r>
  <r>
    <s v="TUQ2H91"/>
    <s v="60645800106437760"/>
    <s v="31/01/2026 16:13:01"/>
    <s v="46440"/>
    <s v="PAULO SOUSA DIAS"/>
    <x v="66"/>
    <s v="Caminhonete"/>
    <s v="SAVEIRO CD RB MF"/>
    <s v="VOLKSWAGEN"/>
    <s v="41826312"/>
    <s v="AUTO POSTO JACARE"/>
    <s v="ACREUNA"/>
    <s v="GO"/>
    <s v="ETANOL COMUM"/>
    <n v="470"/>
    <n v="10.63"/>
    <s v=" Km/L"/>
    <n v="19302"/>
    <n v="44.22"/>
    <n v="4.8600000000000003"/>
    <n v="214.92"/>
    <s v="310158318"/>
    <s v="EXT - KSE LOCAÇOES"/>
    <s v="Planejamento Operaci"/>
    <s v="KSE LOCAÇOES"/>
    <m/>
    <d v="2026-01-31T00:00:00"/>
    <x v="9"/>
    <x v="1"/>
    <x v="12"/>
  </r>
  <r>
    <s v="TJP1H27"/>
    <s v="60645800106439607"/>
    <s v="31/01/2026 17:32:12"/>
    <s v="00831"/>
    <s v="TIAGO CALDEIRA DOS SANTOS SILVA_x0009__x0009__x0009__x0009_"/>
    <x v="58"/>
    <s v="EQUIPAMENTOS"/>
    <s v="GUINCHO LEVE"/>
    <s v="EQUIPAMENTO"/>
    <s v="41826312"/>
    <s v="AUTO POSTO JACARE"/>
    <s v="ACREUNA"/>
    <s v="GO"/>
    <s v="DIESEL S-10"/>
    <n v="425"/>
    <n v="5"/>
    <s v=" Km/L"/>
    <n v="15635"/>
    <n v="85.06"/>
    <n v="5.99"/>
    <n v="509.54"/>
    <s v="310163055"/>
    <s v="EXT - LUCCA JR"/>
    <s v="Planejamento Operaci"/>
    <s v="LUCCA JR"/>
    <m/>
    <d v="2026-01-31T00:00:00"/>
    <x v="9"/>
    <x v="1"/>
    <x v="11"/>
  </r>
  <r>
    <s v="TJP1H27"/>
    <m/>
    <s v="31/01/2026 17:32:12"/>
    <m/>
    <m/>
    <x v="58"/>
    <m/>
    <m/>
    <m/>
    <m/>
    <s v="AUTO POSTO JACARE"/>
    <m/>
    <m/>
    <s v="ARLA-32"/>
    <s v="-"/>
    <s v="-"/>
    <s v=" Km/L"/>
    <s v="-"/>
    <n v="7"/>
    <m/>
    <n v="23.1"/>
    <m/>
    <m/>
    <m/>
    <m/>
    <m/>
    <d v="2026-01-31T00:00:00"/>
    <x v="9"/>
    <x v="1"/>
    <x v="11"/>
  </r>
  <r>
    <s v="TGC9A34"/>
    <s v="60645800106437250"/>
    <s v="31/01/2026 18:26:27"/>
    <s v="70145"/>
    <s v="LUCAS HENRIQUE MAGALHAES DE SOUZA "/>
    <x v="48"/>
    <s v="EQUIPAMENTOS"/>
    <s v="AMBULANCIA"/>
    <s v="OUTROS"/>
    <s v="53081700"/>
    <s v="POSTO Z   Z SANTA MA"/>
    <s v="GUAPO"/>
    <s v="GO"/>
    <s v="DIESEL S-10"/>
    <n v="132"/>
    <n v="4.79"/>
    <s v=" Km/L"/>
    <n v="11156"/>
    <n v="27.58"/>
    <n v="5.641"/>
    <n v="155.57"/>
    <s v="0"/>
    <s v="Planejamento Operaci"/>
    <s v="Planejamento Operaci"/>
    <s v="Operacional"/>
    <m/>
    <d v="2026-01-31T00:00:00"/>
    <x v="9"/>
    <x v="1"/>
    <x v="13"/>
  </r>
  <r>
    <s v="TTY2C25"/>
    <s v="60645800106472430"/>
    <s v="31/01/2026 18:53:06"/>
    <s v="07015"/>
    <s v="EDILEIA DE SOUSA ANTUNES"/>
    <x v="38"/>
    <s v="Caminhonete"/>
    <s v="SAVEIRO CS RB MF"/>
    <s v="VW"/>
    <s v="46286315"/>
    <s v="POSTO CENTRAL"/>
    <s v="BOM JESUS"/>
    <s v="GO"/>
    <s v="ETANOL COMUM"/>
    <n v="114"/>
    <n v="8.14"/>
    <s v=" Km/L"/>
    <n v="80364"/>
    <n v="14.01"/>
    <n v="4.8899999999999997"/>
    <n v="68.510000000000005"/>
    <s v="1"/>
    <s v="EXT - KSE LOCAÇOES"/>
    <s v="Planejamento Operaci"/>
    <s v="KSE LOCAÇOES"/>
    <m/>
    <d v="2026-01-31T00:00:00"/>
    <x v="9"/>
    <x v="1"/>
    <x v="12"/>
  </r>
  <r>
    <s v="TFI3B19"/>
    <s v="60645800105926941"/>
    <s v="31/01/2026 18:58:09"/>
    <s v="70214"/>
    <s v="IGOR LEMES FERNANDES"/>
    <x v="4"/>
    <s v="Automóvel"/>
    <s v="ARGO"/>
    <s v="FIAT"/>
    <s v="07674909"/>
    <s v="AUTO POSTO INDIARA"/>
    <s v="INDIARA"/>
    <s v="GO"/>
    <s v="ETANOL COMUM"/>
    <n v="365"/>
    <n v="9.25"/>
    <s v=" Km/L"/>
    <n v="53553"/>
    <n v="39.479999999999997"/>
    <n v="4.8899999999999997"/>
    <n v="193.06"/>
    <s v="11614"/>
    <s v="Planejamento Operaci"/>
    <s v="Planejamento Operaci"/>
    <s v="Operacional"/>
    <m/>
    <d v="2026-01-31T00:00:00"/>
    <x v="9"/>
    <x v="1"/>
    <x v="0"/>
  </r>
  <r>
    <s v="TTQ4C10"/>
    <s v="60645800106553930"/>
    <s v="31/01/2026 19:55:18"/>
    <s v="03095"/>
    <s v="MICHELL ALMEIDA SANTANA"/>
    <x v="31"/>
    <s v="Caminhonete"/>
    <s v="Caminhonete S10"/>
    <s v="CHEVROLET"/>
    <s v="53081700"/>
    <s v="POSTO Z   Z SANTA MA"/>
    <s v="GUAPO"/>
    <s v="GO"/>
    <s v="DIESEL S-10"/>
    <n v="602"/>
    <n v="15.31"/>
    <s v=" Km/L"/>
    <n v="100202"/>
    <n v="39.31"/>
    <n v="5.64"/>
    <n v="221.72"/>
    <s v="0"/>
    <s v="Planejamento Operaci"/>
    <s v="Planejamento Operaci"/>
    <s v="INSPENCAO"/>
    <m/>
    <d v="2026-01-31T00:00:00"/>
    <x v="9"/>
    <x v="1"/>
    <x v="12"/>
  </r>
  <r>
    <s v="TLO0E87"/>
    <s v="60645800106184255"/>
    <s v="31/01/2026 20:13:04"/>
    <s v="01258"/>
    <s v="PEDRO HENRIQUE RODRIGUES VIDAL"/>
    <x v="43"/>
    <s v="EQUIPAMENTOS"/>
    <s v="GUINCHO LEVE"/>
    <s v="EQUIPAMENTO"/>
    <s v="87183400"/>
    <s v="MARAJO GUAPO"/>
    <s v="GUAPO"/>
    <s v="GO"/>
    <s v="DIESEL S-10"/>
    <n v="325"/>
    <n v="6.02"/>
    <s v=" Km/L"/>
    <n v="24431"/>
    <n v="53.99"/>
    <n v="6.04"/>
    <n v="326.11"/>
    <s v="0"/>
    <s v="EXT - LUCCA JR"/>
    <s v="Planejamento Operaci"/>
    <s v="LUCCA JR"/>
    <m/>
    <d v="2026-01-31T00:00:00"/>
    <x v="9"/>
    <x v="1"/>
    <x v="11"/>
  </r>
  <r>
    <s v="TFF5D72"/>
    <s v="60645800105143780"/>
    <s v="31/01/2026 21:59:13"/>
    <s v="87954"/>
    <s v="DANIEL GONÇALVES"/>
    <x v="2"/>
    <s v="Automóvel"/>
    <s v="ARGO"/>
    <s v="FIAT"/>
    <s v="13335016"/>
    <s v="POSTO TREVO"/>
    <s v="RIO VERDE"/>
    <s v="GO"/>
    <s v="ETANOL COMUM"/>
    <n v="359"/>
    <n v="9.3699999999999992"/>
    <s v=" Km/L"/>
    <n v="38302"/>
    <n v="38.31"/>
    <n v="4.9909999999999997"/>
    <n v="191.2"/>
    <s v="310179117"/>
    <s v="Planejamento Operaci"/>
    <s v="Planejamento Operaci"/>
    <s v="Operacional"/>
    <m/>
    <d v="2026-01-31T00:00:00"/>
    <x v="9"/>
    <x v="1"/>
    <x v="0"/>
  </r>
  <r>
    <s v="TUF2B45"/>
    <s v="60645800106472420"/>
    <s v="31/01/2026 22:44:42"/>
    <s v="03398"/>
    <s v="JOSIMAR VENANCIO SANTOS SILVA"/>
    <x v="37"/>
    <s v="Caminhonete"/>
    <s v="SAVEIRO CS RB MF"/>
    <s v="VW"/>
    <s v="75331003"/>
    <s v="SUPERVIA LAGOA"/>
    <s v="RIO VERDE"/>
    <s v="GO"/>
    <s v="ETANOL COMUM"/>
    <n v="345"/>
    <n v="10.14"/>
    <s v=" Km/L"/>
    <n v="96548"/>
    <n v="34.03"/>
    <n v="4.8899999999999997"/>
    <n v="166.41"/>
    <s v="0"/>
    <s v="EXT - KSE LOCAÇOES"/>
    <s v="Planejamento Operaci"/>
    <s v="KSE LOCAÇOES"/>
    <m/>
    <d v="2026-01-31T00:00:00"/>
    <x v="9"/>
    <x v="1"/>
    <x v="12"/>
  </r>
  <r>
    <s v="TTP5B47"/>
    <s v="60645800106472110"/>
    <s v="31/01/2026 22:45:45"/>
    <s v="99531"/>
    <s v="RODRIGO RODRIGUES BARROS"/>
    <x v="40"/>
    <s v="Caminhonete"/>
    <s v="SAVEIRO CS RB MF"/>
    <s v="VW"/>
    <s v="75331801"/>
    <s v="DECIO CEZARINA"/>
    <s v="CEZARINA"/>
    <s v="GO"/>
    <s v="ETANOL COMUM"/>
    <n v="484"/>
    <n v="10.67"/>
    <s v=" Km/L"/>
    <n v="89064"/>
    <n v="45.38"/>
    <n v="4.6900000000000004"/>
    <n v="212.83"/>
    <s v="202601312245"/>
    <s v="EXT - KSE LOCAÇOES"/>
    <s v="Planejamento Operaci"/>
    <s v="KSE LOCAÇOES"/>
    <m/>
    <d v="2026-01-31T00:00:00"/>
    <x v="9"/>
    <x v="1"/>
    <x v="12"/>
  </r>
  <r>
    <s v="TTR3A31"/>
    <s v="60645800106472404"/>
    <s v="31/01/2026 23:41:07"/>
    <s v="01836"/>
    <s v="DANILLO ROSA CARDOSO"/>
    <x v="53"/>
    <s v="Caminhonete"/>
    <s v="SAVEIRO CS RB MF"/>
    <s v="VW"/>
    <s v="46209914"/>
    <s v="DECIO RIO VERDE"/>
    <s v="RIO VERDE"/>
    <s v="GO"/>
    <s v="ETANOL COMUM"/>
    <n v="486"/>
    <n v="10.34"/>
    <s v=" Km/L"/>
    <n v="82879"/>
    <n v="46.98"/>
    <n v="4.79"/>
    <n v="225.03"/>
    <s v="202601312340"/>
    <s v="EXT - KSE LOCAÇOES"/>
    <s v="Planejamento Operaci"/>
    <s v="KSE LOCAÇOES"/>
    <m/>
    <d v="2026-01-31T00:00:00"/>
    <x v="9"/>
    <x v="1"/>
    <x v="12"/>
  </r>
  <r>
    <s v="TTT2H95"/>
    <s v="60645800106472477"/>
    <s v="31/01/2026 23:51:56"/>
    <s v="03095"/>
    <s v="MICHELL ALMEIDA SANTANA"/>
    <x v="63"/>
    <s v="Caminhonete"/>
    <s v="SAVEIRO CS RB MF"/>
    <s v="VW"/>
    <s v="07674909"/>
    <s v="AUTO POSTO INDIARA"/>
    <s v="INDIARA"/>
    <s v="GO"/>
    <s v="ETANOL COMUM"/>
    <n v="460"/>
    <n v="9.8000000000000007"/>
    <s v=" Km/L"/>
    <n v="77220"/>
    <n v="46.94"/>
    <n v="4.8899999999999997"/>
    <n v="229.54"/>
    <s v="11616"/>
    <s v="EXT - KSE LOCAÇOES"/>
    <s v="Planejamento Operaci"/>
    <s v="KSE LOCAÇOES"/>
    <m/>
    <d v="2026-01-31T00:00:00"/>
    <x v="9"/>
    <x v="1"/>
    <x v="12"/>
  </r>
  <r>
    <s v="TUG2C45"/>
    <s v="60645800106437770"/>
    <s v="01/02/2026 03:08:35"/>
    <s v="02527"/>
    <s v="ALCIENE MARTINS PONTES"/>
    <x v="54"/>
    <s v="Utilitário"/>
    <s v="SAVEIRO"/>
    <s v="FIAT"/>
    <s v="81889412"/>
    <s v="POSTO ZERO UM"/>
    <s v="RIO VERDE"/>
    <s v="GO"/>
    <s v="ETANOL COMUM"/>
    <n v="480"/>
    <n v="9.8800000000000008"/>
    <s v=" Km/L"/>
    <n v="90991"/>
    <n v="48.59"/>
    <n v="4.9800000000000004"/>
    <n v="241.97"/>
    <s v="1"/>
    <s v="EXT - KSE LOCAÇOES"/>
    <s v="Planejamento Operaci"/>
    <s v="KSE LOCAÇOES"/>
    <m/>
    <d v="2026-02-01T00:00:00"/>
    <x v="10"/>
    <x v="1"/>
    <x v="12"/>
  </r>
  <r>
    <s v="TFI3B19"/>
    <s v="60645800105926941"/>
    <s v="01/02/2026 03:22:29"/>
    <s v="03102"/>
    <s v="EDES GONÇALVES DA SILVA"/>
    <x v="4"/>
    <s v="Automóvel"/>
    <s v="ARGO"/>
    <s v="FIAT"/>
    <s v="45341508"/>
    <s v="POSTO ALTO DA SERRA"/>
    <s v="ITUMBIARA"/>
    <s v="GO"/>
    <s v="ETANOL COMUM"/>
    <n v="336"/>
    <n v="11.86"/>
    <s v=" Km/L"/>
    <n v="53889"/>
    <n v="28.34"/>
    <n v="4.6399999999999997"/>
    <n v="131.5"/>
    <s v="0"/>
    <s v="Planejamento Operaci"/>
    <s v="Planejamento Operaci"/>
    <s v="Operacional"/>
    <m/>
    <d v="2026-02-01T00:00:00"/>
    <x v="10"/>
    <x v="1"/>
    <x v="0"/>
  </r>
  <r>
    <s v="TUQ2H91"/>
    <s v="60645800106437760"/>
    <s v="01/02/2026 05:08:39"/>
    <s v="87954"/>
    <s v="DANIEL GONÇALVES"/>
    <x v="66"/>
    <s v="Caminhonete"/>
    <s v="SAVEIRO CD RB MF"/>
    <s v="VOLKSWAGEN"/>
    <s v="46209914"/>
    <s v="DECIO RIO VERDE"/>
    <s v="RIO VERDE"/>
    <s v="GO"/>
    <s v="ETANOL COMUM"/>
    <n v="487"/>
    <n v="10.9"/>
    <s v=" Km/L"/>
    <n v="19789"/>
    <n v="44.69"/>
    <n v="4.79"/>
    <n v="214.07"/>
    <s v="202602010507"/>
    <s v="EXT - KSE LOCAÇOES"/>
    <s v="Planejamento Operaci"/>
    <s v="KSE LOCAÇOES"/>
    <m/>
    <d v="2026-02-01T00:00:00"/>
    <x v="10"/>
    <x v="1"/>
    <x v="12"/>
  </r>
  <r>
    <s v="TUK2D26"/>
    <s v="60645800106553790"/>
    <s v="01/02/2026 05:14:12"/>
    <s v="70552"/>
    <s v="ARMANDO DA SILVA OLIVIEIRA NETO"/>
    <x v="42"/>
    <s v="Caminhonete"/>
    <s v="Caminhonete S10"/>
    <s v="CHEVROLET"/>
    <s v="13342911"/>
    <s v="SANTA HELENA DE GOIAS"/>
    <s v="SANTA HELENA DE GOIAS"/>
    <s v="GO"/>
    <s v="DIESEL S-10"/>
    <n v="593"/>
    <n v="15.07"/>
    <s v=" Km/L"/>
    <n v="91126"/>
    <n v="39.36"/>
    <n v="6.19"/>
    <n v="243.65"/>
    <s v="1769933589"/>
    <s v="Planejamento Operaci"/>
    <s v="Planejamento Operaci"/>
    <s v="INSPENCAO"/>
    <m/>
    <d v="2026-02-01T00:00:00"/>
    <x v="10"/>
    <x v="1"/>
    <x v="12"/>
  </r>
  <r>
    <s v="TTY2C25"/>
    <s v="60645800106472430"/>
    <s v="01/02/2026 06:22:17"/>
    <s v="01318"/>
    <s v="JOAO BATISTA REIS"/>
    <x v="38"/>
    <s v="Caminhonete"/>
    <s v="SAVEIRO CS RB MF"/>
    <s v="VW"/>
    <s v="45341508"/>
    <s v="POSTO ALTO DA SERRA"/>
    <s v="ITUMBIARA"/>
    <s v="GO"/>
    <s v="ETANOL COMUM"/>
    <n v="439"/>
    <n v="9.7100000000000009"/>
    <s v=" Km/L"/>
    <n v="80803"/>
    <n v="45.19"/>
    <n v="4.6399999999999997"/>
    <n v="209.69"/>
    <s v="0"/>
    <s v="EXT - KSE LOCAÇOES"/>
    <s v="Planejamento Operaci"/>
    <s v="KSE LOCAÇOES"/>
    <m/>
    <d v="2026-02-01T00:00:00"/>
    <x v="10"/>
    <x v="1"/>
    <x v="12"/>
  </r>
  <r>
    <s v="TUW2D74"/>
    <s v="60645800105124310"/>
    <s v="01/02/2026 06:26:28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831"/>
    <n v="12.84"/>
    <s v=" Km/L"/>
    <n v="79058"/>
    <n v="64.739999999999995"/>
    <n v="6.49"/>
    <n v="420.14"/>
    <s v="0"/>
    <s v="Planejamento Operaci"/>
    <s v="Planejamento Operaci"/>
    <s v="Operacional"/>
    <m/>
    <d v="2026-02-01T00:00:00"/>
    <x v="10"/>
    <x v="1"/>
    <x v="12"/>
  </r>
  <r>
    <s v="TUF2B45"/>
    <s v="60645800106472420"/>
    <s v="01/02/2026 06:52:42"/>
    <s v="03398"/>
    <s v="JOSIMAR VENANCIO SANTOS SILVA"/>
    <x v="37"/>
    <s v="Caminhonete"/>
    <s v="SAVEIRO CS RB MF"/>
    <s v="VW"/>
    <s v="46286315"/>
    <s v="POSTO CENTRAL"/>
    <s v="BOM JESUS"/>
    <s v="GO"/>
    <s v="ETANOL COMUM"/>
    <n v="313"/>
    <n v="10.59"/>
    <s v=" Km/L"/>
    <n v="96861"/>
    <n v="29.56"/>
    <n v="4.8899999999999997"/>
    <n v="144.55000000000001"/>
    <s v="0"/>
    <s v="EXT - KSE LOCAÇOES"/>
    <s v="Planejamento Operaci"/>
    <s v="KSE LOCAÇOES"/>
    <m/>
    <d v="2026-02-01T00:00:00"/>
    <x v="10"/>
    <x v="1"/>
    <x v="12"/>
  </r>
  <r>
    <s v="TTP5B47"/>
    <s v="60645800106472110"/>
    <s v="01/02/2026 07:40:24"/>
    <s v="00149"/>
    <s v="MANOELITO METROVICH LIMA"/>
    <x v="40"/>
    <s v="Caminhonete"/>
    <s v="SAVEIRO CS RB MF"/>
    <s v="VW"/>
    <s v="07674909"/>
    <s v="AUTO POSTO INDIARA"/>
    <s v="INDIARA"/>
    <s v="GO"/>
    <s v="ETANOL COMUM"/>
    <n v="376"/>
    <n v="9.81"/>
    <s v=" Km/L"/>
    <n v="89440"/>
    <n v="38.340000000000003"/>
    <n v="4.8899999999999997"/>
    <n v="187.48"/>
    <s v="11618"/>
    <s v="EXT - KSE LOCAÇOES"/>
    <s v="Planejamento Operaci"/>
    <s v="KSE LOCAÇOES"/>
    <m/>
    <d v="2026-02-01T00:00:00"/>
    <x v="10"/>
    <x v="1"/>
    <x v="12"/>
  </r>
  <r>
    <s v="TTR3A31"/>
    <s v="60645800106472404"/>
    <s v="01/02/2026 09:20:14"/>
    <s v="70214"/>
    <s v="IGOR LEMES FERNANDES"/>
    <x v="53"/>
    <s v="Caminhonete"/>
    <s v="SAVEIRO CS RB MF"/>
    <s v="VW"/>
    <s v="46209914"/>
    <s v="DECIO RIO VERDE"/>
    <s v="RIO VERDE"/>
    <s v="GO"/>
    <s v="ETANOL COMUM"/>
    <n v="428"/>
    <n v="11.69"/>
    <s v=" Km/L"/>
    <n v="83307"/>
    <n v="36.61"/>
    <n v="4.79"/>
    <n v="175.36"/>
    <s v="202602010919"/>
    <s v="EXT - KSE LOCAÇOES"/>
    <s v="Planejamento Operaci"/>
    <s v="KSE LOCAÇOES"/>
    <m/>
    <d v="2026-02-01T00:00:00"/>
    <x v="10"/>
    <x v="1"/>
    <x v="12"/>
  </r>
  <r>
    <s v="TJE5D27"/>
    <s v="60645800105124400"/>
    <s v="01/02/2026 09:24:11"/>
    <s v="09179"/>
    <s v="DANIEL NASCIMENTO DOS SANTOS_x0009__x0009__x0009__x0009_"/>
    <x v="60"/>
    <s v="EQUIPAMENTOS"/>
    <s v="GUINCHO LEVE"/>
    <s v="EQUIPAMENTO"/>
    <s v="46209914"/>
    <s v="DECIO RIO VERDE"/>
    <s v="RIO VERDE"/>
    <s v="GO"/>
    <s v="DIESEL S-10"/>
    <n v="525"/>
    <n v="5.59"/>
    <s v=" Km/L"/>
    <n v="15509"/>
    <n v="93.87"/>
    <n v="7.45"/>
    <n v="699.33"/>
    <s v="202602010923"/>
    <s v="EXT - LUCCA JR"/>
    <s v="Planejamento Operaci"/>
    <s v="LUCCA JR"/>
    <m/>
    <d v="2026-02-01T00:00:00"/>
    <x v="10"/>
    <x v="1"/>
    <x v="11"/>
  </r>
  <r>
    <s v="TJE5D27"/>
    <m/>
    <s v="01/02/2026 09:25:36"/>
    <m/>
    <m/>
    <x v="60"/>
    <m/>
    <m/>
    <m/>
    <m/>
    <s v="DECIO RIO VERDE"/>
    <m/>
    <m/>
    <s v="ARLA-32"/>
    <s v="-"/>
    <s v="-"/>
    <s v=" Km/L"/>
    <s v="-"/>
    <n v="5"/>
    <m/>
    <n v="18.96"/>
    <m/>
    <m/>
    <m/>
    <m/>
    <m/>
    <d v="2026-02-01T00:00:00"/>
    <x v="10"/>
    <x v="1"/>
    <x v="11"/>
  </r>
  <r>
    <s v="TTT2H95"/>
    <s v="60645800106472477"/>
    <s v="01/02/2026 11:11:33"/>
    <s v="52982"/>
    <s v="ROBERTO ANTONIO DE MELO"/>
    <x v="63"/>
    <s v="Caminhonete"/>
    <s v="SAVEIRO CS RB MF"/>
    <s v="VW"/>
    <s v="41826312"/>
    <s v="AUTO POSTO JACARE"/>
    <s v="ACREUNA"/>
    <s v="GO"/>
    <s v="ETANOL COMUM"/>
    <n v="552"/>
    <n v="10.62"/>
    <s v=" Km/L"/>
    <n v="77772"/>
    <n v="51.97"/>
    <n v="4.8609999999999998"/>
    <n v="252.62"/>
    <s v="10240203"/>
    <s v="EXT - KSE LOCAÇOES"/>
    <s v="Planejamento Operaci"/>
    <s v="KSE LOCAÇOES"/>
    <m/>
    <d v="2026-02-01T00:00:00"/>
    <x v="10"/>
    <x v="1"/>
    <x v="12"/>
  </r>
  <r>
    <s v="TFU6C04"/>
    <s v="60645800106437493"/>
    <s v="01/02/2026 12:34:56"/>
    <s v="87351"/>
    <s v="CLEYTON GARCIA MOREIRA"/>
    <x v="50"/>
    <s v="EQUIPAMENTOS"/>
    <s v="AMBULANCIA"/>
    <s v="OUTROS"/>
    <s v="46225718"/>
    <s v="POSTO MARIA JOAO"/>
    <s v="ITUMBIARA"/>
    <s v="GO"/>
    <s v="DIESEL S-10"/>
    <n v="135"/>
    <n v="2.0699999999999998"/>
    <s v=" Km/L"/>
    <n v="8091"/>
    <n v="65.150000000000006"/>
    <n v="6.4009999999999998"/>
    <n v="417"/>
    <s v="1"/>
    <s v="Planejamento Operaci"/>
    <s v="Planejamento Operaci"/>
    <s v="Operacional"/>
    <m/>
    <d v="2026-02-01T00:00:00"/>
    <x v="10"/>
    <x v="1"/>
    <x v="13"/>
  </r>
  <r>
    <s v="TGL2B04"/>
    <s v="60645800106437315"/>
    <s v="01/02/2026 13:50:56"/>
    <s v="00951"/>
    <s v="HUGO HENRIQUE OLIVEIRA ROSA"/>
    <x v="45"/>
    <s v="EQUIPAMENTOS"/>
    <s v="AMBULANCIA"/>
    <s v="OUTROS"/>
    <s v="36645906"/>
    <s v="AUTO POSTO ESTRELA DO SUL III"/>
    <s v="ACREUNA"/>
    <s v="GO"/>
    <s v="DIESEL S-10"/>
    <n v="99"/>
    <n v="4.3899999999999997"/>
    <s v=" Km/L"/>
    <n v="6500"/>
    <n v="22.54"/>
    <n v="6.2910000000000004"/>
    <n v="141.80000000000001"/>
    <s v="0"/>
    <s v="Planejamento Operaci"/>
    <s v="Planejamento Operaci"/>
    <s v="Operacional"/>
    <m/>
    <d v="2026-02-01T00:00:00"/>
    <x v="10"/>
    <x v="1"/>
    <x v="13"/>
  </r>
  <r>
    <s v="TGK2G46"/>
    <s v="60645800105179571"/>
    <s v="01/02/2026 13:58:06"/>
    <s v="04161"/>
    <s v="WESLEY DUARTE MESQUITA"/>
    <x v="59"/>
    <s v="Utilitário"/>
    <s v="FIORINO"/>
    <s v="FIAT"/>
    <s v="07674909"/>
    <s v="AUTO POSTO INDIARA"/>
    <s v="INDIARA"/>
    <s v="GO"/>
    <s v="ETANOL COMUM"/>
    <n v="408"/>
    <n v="8.14"/>
    <s v=" Km/L"/>
    <n v="4166"/>
    <n v="50.11"/>
    <n v="4.8899999999999997"/>
    <n v="245.04"/>
    <s v="11622"/>
    <s v="Planejamento Operaci"/>
    <s v="Planejamento Operaci"/>
    <s v="Operacional"/>
    <m/>
    <d v="2026-02-01T00:00:00"/>
    <x v="10"/>
    <x v="1"/>
    <x v="5"/>
  </r>
  <r>
    <s v="TFI3B19"/>
    <s v="60645800105926941"/>
    <s v="01/02/2026 14:15:55"/>
    <s v="70214"/>
    <s v="IGOR LEMES FERNANDES"/>
    <x v="4"/>
    <s v="Automóvel"/>
    <s v="ARGO"/>
    <s v="FIAT"/>
    <s v="45308900"/>
    <s v="POSTO LUPATINI"/>
    <s v="SANTO ANTONIO DA BARRA"/>
    <s v="GO"/>
    <s v="ETANOL COMUM"/>
    <n v="265"/>
    <n v="10.78"/>
    <s v=" Km/L"/>
    <n v="54154"/>
    <n v="24.58"/>
    <n v="4.99"/>
    <n v="122.65"/>
    <s v="0"/>
    <s v="Planejamento Operaci"/>
    <s v="Planejamento Operaci"/>
    <s v="Operacional"/>
    <m/>
    <d v="2026-02-01T00:00:00"/>
    <x v="10"/>
    <x v="1"/>
    <x v="0"/>
  </r>
  <r>
    <s v="TUG2C45"/>
    <s v="60645800106437770"/>
    <s v="01/02/2026 15:23:21"/>
    <s v="03782"/>
    <s v="ELVIS MESSIAS FERNANDES"/>
    <x v="54"/>
    <s v="Utilitário"/>
    <s v="SAVEIRO"/>
    <s v="FIAT"/>
    <s v="81889412"/>
    <s v="POSTO ZERO UM"/>
    <s v="RIO VERDE"/>
    <s v="GO"/>
    <s v="ETANOL COMUM"/>
    <n v="427"/>
    <n v="9.5399999999999991"/>
    <s v=" Km/L"/>
    <n v="91418"/>
    <n v="44.75"/>
    <n v="4.9800000000000004"/>
    <n v="222.85"/>
    <s v="2"/>
    <s v="EXT - KSE LOCAÇOES"/>
    <s v="Planejamento Operaci"/>
    <s v="KSE LOCAÇOES"/>
    <m/>
    <d v="2026-02-01T00:00:00"/>
    <x v="10"/>
    <x v="1"/>
    <x v="12"/>
  </r>
  <r>
    <s v="TTP5B47"/>
    <s v="60645800106472110"/>
    <s v="01/02/2026 15:51:40"/>
    <s v="00149"/>
    <s v="MANOELITO METROVICH LIMA"/>
    <x v="40"/>
    <s v="Caminhonete"/>
    <s v="SAVEIRO CS RB MF"/>
    <s v="VW"/>
    <s v="75331801"/>
    <s v="DECIO CEZARINA"/>
    <s v="CEZARINA"/>
    <s v="GO"/>
    <s v="ETANOL COMUM"/>
    <n v="348"/>
    <n v="8.66"/>
    <s v=" Km/L"/>
    <n v="89788"/>
    <n v="40.19"/>
    <n v="4.6900000000000004"/>
    <n v="188.49"/>
    <s v="202602011551"/>
    <s v="EXT - KSE LOCAÇOES"/>
    <s v="Planejamento Operaci"/>
    <s v="KSE LOCAÇOES"/>
    <m/>
    <d v="2026-02-01T00:00:00"/>
    <x v="10"/>
    <x v="1"/>
    <x v="12"/>
  </r>
  <r>
    <s v="TUQ2H91"/>
    <s v="60645800106437760"/>
    <s v="01/02/2026 16:09:46"/>
    <s v="46440"/>
    <s v="PAULO SOUSA DIAS"/>
    <x v="66"/>
    <s v="Caminhonete"/>
    <s v="SAVEIRO CD RB MF"/>
    <s v="VOLKSWAGEN"/>
    <s v="41826312"/>
    <s v="AUTO POSTO JACARE"/>
    <s v="ACREUNA"/>
    <s v="GO"/>
    <s v="ETANOL COMUM"/>
    <n v="463"/>
    <n v="10.73"/>
    <s v=" Km/L"/>
    <n v="20252"/>
    <n v="43.16"/>
    <n v="4.8600000000000003"/>
    <n v="209.76"/>
    <s v="10258110"/>
    <s v="EXT - KSE LOCAÇOES"/>
    <s v="Planejamento Operaci"/>
    <s v="KSE LOCAÇOES"/>
    <m/>
    <d v="2026-02-01T00:00:00"/>
    <x v="10"/>
    <x v="1"/>
    <x v="12"/>
  </r>
  <r>
    <s v="TTQ4C10"/>
    <s v="60645800106553930"/>
    <s v="01/02/2026 17:14:35"/>
    <s v="93910"/>
    <s v="DIVINO AVELINO DOS SANTOS"/>
    <x v="31"/>
    <s v="Caminhonete"/>
    <s v="Caminhonete S10"/>
    <s v="CHEVROLET"/>
    <s v="87183400"/>
    <s v="MARAJO GUAPO"/>
    <s v="GUAPO"/>
    <s v="GO"/>
    <s v="DIESEL S-10"/>
    <n v="813"/>
    <n v="13.78"/>
    <s v=" Km/L"/>
    <n v="101015"/>
    <n v="59"/>
    <n v="6.04"/>
    <n v="356.36"/>
    <s v="0"/>
    <s v="Planejamento Operaci"/>
    <s v="Planejamento Operaci"/>
    <s v="INSPENCAO"/>
    <m/>
    <d v="2026-02-01T00:00:00"/>
    <x v="10"/>
    <x v="1"/>
    <x v="12"/>
  </r>
  <r>
    <s v="TUF2B45"/>
    <s v="60645800106472420"/>
    <s v="01/02/2026 17:38:55"/>
    <s v="00047"/>
    <s v="KARLA THAISE SILVA CARVALHO"/>
    <x v="37"/>
    <s v="Caminhonete"/>
    <s v="SAVEIRO CS RB MF"/>
    <s v="VW"/>
    <s v="75331003"/>
    <s v="SUPERVIA LAGOA"/>
    <s v="RIO VERDE"/>
    <s v="GO"/>
    <s v="ETANOL COMUM"/>
    <n v="376"/>
    <n v="8.6300000000000008"/>
    <s v=" Km/L"/>
    <n v="97237"/>
    <n v="43.59"/>
    <n v="4.891"/>
    <n v="213.2"/>
    <s v="0"/>
    <s v="EXT - KSE LOCAÇOES"/>
    <s v="Planejamento Operaci"/>
    <s v="KSE LOCAÇOES"/>
    <m/>
    <d v="2026-02-01T00:00:00"/>
    <x v="10"/>
    <x v="1"/>
    <x v="12"/>
  </r>
  <r>
    <s v="TTY2C25"/>
    <s v="60645800106472430"/>
    <s v="01/02/2026 18:37:02"/>
    <s v="07015"/>
    <s v="EDILEIA DE SOUSA ANTUNES"/>
    <x v="38"/>
    <s v="Caminhonete"/>
    <s v="SAVEIRO CS RB MF"/>
    <s v="VW"/>
    <s v="45307105"/>
    <s v="POSTO GIRASSOL"/>
    <s v="ITUMBIARA"/>
    <s v="GO"/>
    <s v="ETANOL COMUM"/>
    <n v="353"/>
    <n v="7.54"/>
    <s v=" Km/L"/>
    <n v="81156"/>
    <n v="46.79"/>
    <n v="4.6900000000000004"/>
    <n v="219.45"/>
    <s v="102669"/>
    <s v="EXT - KSE LOCAÇOES"/>
    <s v="Planejamento Operaci"/>
    <s v="KSE LOCAÇOES"/>
    <m/>
    <d v="2026-02-01T00:00:00"/>
    <x v="10"/>
    <x v="1"/>
    <x v="12"/>
  </r>
  <r>
    <s v="TFW3J34"/>
    <s v="60645800106437440"/>
    <s v="01/02/2026 19:15:52"/>
    <s v="70145"/>
    <s v="LUCAS HENRIQUE MAGALHAES DE SOUZA "/>
    <x v="49"/>
    <s v="EQUIPAMENTOS"/>
    <s v="AMBULANCIA"/>
    <s v="OUTROS"/>
    <s v="46286315"/>
    <s v="POSTO CENTRAL"/>
    <s v="BOM JESUS"/>
    <s v="GO"/>
    <s v="DIESEL S-10"/>
    <n v="556"/>
    <n v="6.5"/>
    <s v=" Km/L"/>
    <n v="13567"/>
    <n v="85.58"/>
    <n v="6.24"/>
    <n v="534.03"/>
    <s v="0"/>
    <s v="Planejamento Operaci"/>
    <s v="Planejamento Operaci"/>
    <s v="Operacional"/>
    <m/>
    <d v="2026-02-01T00:00:00"/>
    <x v="10"/>
    <x v="1"/>
    <x v="13"/>
  </r>
  <r>
    <s v="TTR3A31"/>
    <s v="60645800106472404"/>
    <s v="01/02/2026 20:19:57"/>
    <s v="01836"/>
    <s v="DANILLO ROSA CARDOSO"/>
    <x v="53"/>
    <s v="Caminhonete"/>
    <s v="SAVEIRO CS RB MF"/>
    <s v="VW"/>
    <s v="46209914"/>
    <s v="DECIO RIO VERDE"/>
    <s v="RIO VERDE"/>
    <s v="GO"/>
    <s v="ETANOL COMUM"/>
    <n v="433"/>
    <n v="9.02"/>
    <s v=" Km/L"/>
    <n v="83740"/>
    <n v="48"/>
    <n v="4.79"/>
    <n v="229.92"/>
    <s v="202602012019"/>
    <s v="EXT - KSE LOCAÇOES"/>
    <s v="Planejamento Operaci"/>
    <s v="KSE LOCAÇOES"/>
    <m/>
    <d v="2026-02-01T00:00:00"/>
    <x v="10"/>
    <x v="1"/>
    <x v="12"/>
  </r>
  <r>
    <s v="TUK2D26"/>
    <s v="60645800106553790"/>
    <s v="01/02/2026 21:02:06"/>
    <s v="70552"/>
    <s v="ARMANDO DA SILVA OLIVIEIRA NETO"/>
    <x v="42"/>
    <s v="Caminhonete"/>
    <s v="Caminhonete S10"/>
    <s v="CHEVROLET"/>
    <s v="13342911"/>
    <s v="SANTA HELENA DE GOIAS"/>
    <s v="SANTA HELENA DE GOIAS"/>
    <s v="GO"/>
    <s v="DIESEL S-10"/>
    <n v="731"/>
    <n v="13.82"/>
    <s v=" Km/L"/>
    <n v="91857"/>
    <n v="52.91"/>
    <n v="6.19"/>
    <n v="327.52999999999997"/>
    <s v="1769990475"/>
    <s v="Planejamento Operaci"/>
    <s v="Planejamento Operaci"/>
    <s v="INSPENCAO"/>
    <m/>
    <d v="2026-02-01T00:00:00"/>
    <x v="10"/>
    <x v="1"/>
    <x v="12"/>
  </r>
  <r>
    <s v="TFI3B19"/>
    <s v="60645800105926941"/>
    <s v="01/02/2026 21:38:47"/>
    <s v="03102"/>
    <s v="EDES GONÇALVES DA SILVA"/>
    <x v="4"/>
    <s v="Automóvel"/>
    <s v="ARGO"/>
    <s v="FIAT"/>
    <s v="13335016"/>
    <s v="POSTO TREVO"/>
    <s v="RIO VERDE"/>
    <s v="GO"/>
    <s v="ETANOL COMUM"/>
    <n v="205"/>
    <n v="8.0500000000000007"/>
    <s v=" Km/L"/>
    <n v="54359"/>
    <n v="25.46"/>
    <n v="4.9909999999999997"/>
    <n v="127.07"/>
    <s v="10277884"/>
    <s v="Planejamento Operaci"/>
    <s v="Planejamento Operaci"/>
    <s v="Operacional"/>
    <m/>
    <d v="2026-02-01T00:00:00"/>
    <x v="10"/>
    <x v="1"/>
    <x v="0"/>
  </r>
  <r>
    <s v="TJP1H27"/>
    <s v="60645800106439607"/>
    <s v="01/02/2026 21:45:04"/>
    <s v="02910"/>
    <s v="EMERSON CRISTIANO DA SILVEIRA"/>
    <x v="58"/>
    <s v="EQUIPAMENTOS"/>
    <s v="GUINCHO LEVE"/>
    <s v="EQUIPAMENTO"/>
    <s v="41826312"/>
    <s v="AUTO POSTO JACARE"/>
    <s v="ACREUNA"/>
    <s v="GO"/>
    <s v="DIESEL S-10"/>
    <n v="517"/>
    <n v="6.38"/>
    <s v=" Km/L"/>
    <n v="16152"/>
    <n v="81.05"/>
    <n v="5.99"/>
    <n v="485.52"/>
    <s v="10278239"/>
    <s v="EXT - LUCCA JR"/>
    <s v="Planejamento Operaci"/>
    <s v="LUCCA JR"/>
    <m/>
    <d v="2026-02-01T00:00:00"/>
    <x v="10"/>
    <x v="1"/>
    <x v="11"/>
  </r>
  <r>
    <s v="TTT2H95"/>
    <s v="60645800106472477"/>
    <s v="01/02/2026 22:08:48"/>
    <s v="03095"/>
    <s v="MICHELL ALMEIDA SANTANA"/>
    <x v="63"/>
    <s v="Caminhonete"/>
    <s v="SAVEIRO CS RB MF"/>
    <s v="VW"/>
    <s v="07674909"/>
    <s v="AUTO POSTO INDIARA"/>
    <s v="INDIARA"/>
    <s v="GO"/>
    <s v="ETANOL COMUM"/>
    <n v="347"/>
    <n v="9.0399999999999991"/>
    <s v=" Km/L"/>
    <n v="78119"/>
    <n v="38.369999999999997"/>
    <n v="4.8899999999999997"/>
    <n v="187.63"/>
    <s v="11625"/>
    <s v="EXT - KSE LOCAÇOES"/>
    <s v="Planejamento Operaci"/>
    <s v="KSE LOCAÇOES"/>
    <m/>
    <d v="2026-02-01T00:00:00"/>
    <x v="10"/>
    <x v="1"/>
    <x v="12"/>
  </r>
  <r>
    <s v="TUF2B45"/>
    <s v="60645800106472420"/>
    <s v="01/02/2026 22:34:22"/>
    <s v="03398"/>
    <s v="JOSIMAR VENANCIO SANTOS SILVA"/>
    <x v="37"/>
    <s v="Caminhonete"/>
    <s v="SAVEIRO CS RB MF"/>
    <s v="VW"/>
    <s v="75331003"/>
    <s v="SUPERVIA LAGOA"/>
    <s v="RIO VERDE"/>
    <s v="GO"/>
    <s v="ETANOL COMUM"/>
    <n v="253"/>
    <n v="10"/>
    <s v=" Km/L"/>
    <n v="97490"/>
    <n v="25.29"/>
    <n v="4.8899999999999997"/>
    <n v="123.67"/>
    <s v="0"/>
    <s v="EXT - KSE LOCAÇOES"/>
    <s v="Planejamento Operaci"/>
    <s v="KSE LOCAÇOES"/>
    <m/>
    <d v="2026-02-01T00:00:00"/>
    <x v="10"/>
    <x v="1"/>
    <x v="12"/>
  </r>
  <r>
    <s v="TTP5B47"/>
    <s v="60645800106472110"/>
    <s v="01/02/2026 22:58:52"/>
    <s v="99531"/>
    <s v="RODRIGO RODRIGUES BARROS"/>
    <x v="40"/>
    <s v="Caminhonete"/>
    <s v="SAVEIRO CS RB MF"/>
    <s v="VW"/>
    <s v="75331801"/>
    <s v="DECIO CEZARINA"/>
    <s v="CEZARINA"/>
    <s v="GO"/>
    <s v="ETANOL COMUM"/>
    <n v="375"/>
    <n v="9.1999999999999993"/>
    <s v=" Km/L"/>
    <n v="90163"/>
    <n v="40.770000000000003"/>
    <n v="4.6900000000000004"/>
    <n v="191.21"/>
    <s v="202602012258"/>
    <s v="EXT - KSE LOCAÇOES"/>
    <s v="Planejamento Operaci"/>
    <s v="KSE LOCAÇOES"/>
    <m/>
    <d v="2026-02-01T00:00:00"/>
    <x v="10"/>
    <x v="1"/>
    <x v="12"/>
  </r>
  <r>
    <s v="TUG2C45"/>
    <s v="60645800106437770"/>
    <s v="01/02/2026 23:54:16"/>
    <s v="80560"/>
    <s v="EDMAR PEREIRA COSTA"/>
    <x v="54"/>
    <s v="Utilitário"/>
    <s v="SAVEIRO"/>
    <s v="FIAT"/>
    <s v="81889412"/>
    <s v="POSTO ZERO UM"/>
    <s v="RIO VERDE"/>
    <s v="GO"/>
    <s v="ETANOL COMUM"/>
    <n v="409"/>
    <n v="10.43"/>
    <s v=" Km/L"/>
    <n v="91827"/>
    <n v="39.21"/>
    <n v="4.9800000000000004"/>
    <n v="195.26"/>
    <s v="1"/>
    <s v="EXT - KSE LOCAÇOES"/>
    <s v="Planejamento Operaci"/>
    <s v="KSE LOCAÇOES"/>
    <m/>
    <d v="2026-02-01T00:00:00"/>
    <x v="10"/>
    <x v="1"/>
    <x v="12"/>
  </r>
  <r>
    <s v="TTY2C25"/>
    <s v="60645800106472430"/>
    <s v="02/02/2026 01:18:21"/>
    <s v="32871"/>
    <s v="JOSE RICARDO SOUZA SILVA"/>
    <x v="38"/>
    <s v="Caminhonete"/>
    <s v="SAVEIRO CS RB MF"/>
    <s v="VW"/>
    <s v="45341508"/>
    <s v="POSTO ALTO DA SERRA"/>
    <s v="ITUMBIARA"/>
    <s v="GO"/>
    <s v="ETANOL COMUM"/>
    <n v="350"/>
    <n v="11.06"/>
    <s v=" Km/L"/>
    <n v="81506"/>
    <n v="31.65"/>
    <n v="4.6390000000000002"/>
    <n v="146.84"/>
    <s v="0"/>
    <s v="EXT - KSE LOCAÇOES"/>
    <s v="Planejamento Operaci"/>
    <s v="KSE LOCAÇOES"/>
    <m/>
    <d v="2026-02-02T00:00:00"/>
    <x v="10"/>
    <x v="1"/>
    <x v="12"/>
  </r>
  <r>
    <s v="TTT2H95"/>
    <s v="60645800106472477"/>
    <s v="02/02/2026 06:18:34"/>
    <s v="03095"/>
    <s v="MICHELL ALMEIDA SANTANA"/>
    <x v="63"/>
    <s v="Caminhonete"/>
    <s v="SAVEIRO CS RB MF"/>
    <s v="VW"/>
    <s v="07674909"/>
    <s v="AUTO POSTO INDIARA"/>
    <s v="INDIARA"/>
    <s v="GO"/>
    <s v="ETANOL COMUM"/>
    <n v="390"/>
    <n v="10.87"/>
    <s v=" Km/L"/>
    <n v="78509"/>
    <n v="35.89"/>
    <n v="4.8899999999999997"/>
    <n v="175.5"/>
    <s v="11629"/>
    <s v="EXT - KSE LOCAÇOES"/>
    <s v="Planejamento Operaci"/>
    <s v="KSE LOCAÇOES"/>
    <m/>
    <d v="2026-02-02T00:00:00"/>
    <x v="10"/>
    <x v="1"/>
    <x v="12"/>
  </r>
  <r>
    <s v="TLO0E87"/>
    <s v="60645800106184255"/>
    <s v="02/02/2026 06:22:54"/>
    <s v="04911"/>
    <s v="HYAGO GONÇALVES FERNANDES"/>
    <x v="43"/>
    <s v="EQUIPAMENTOS"/>
    <s v="GUINCHO LEVE"/>
    <s v="EQUIPAMENTO"/>
    <s v="87183400"/>
    <s v="MARAJO GUAPO"/>
    <s v="GUAPO"/>
    <s v="GO"/>
    <s v="DIESEL S-10"/>
    <n v="346"/>
    <n v="6.07"/>
    <s v=" Km/L"/>
    <n v="24777"/>
    <n v="57"/>
    <n v="6.04"/>
    <n v="344.28"/>
    <s v="0"/>
    <s v="EXT - LUCCA JR"/>
    <s v="Planejamento Operaci"/>
    <s v="LUCCA JR"/>
    <m/>
    <d v="2026-02-02T00:00:00"/>
    <x v="10"/>
    <x v="1"/>
    <x v="11"/>
  </r>
  <r>
    <s v="TLO0E87"/>
    <m/>
    <s v="02/02/2026 06:22:54"/>
    <m/>
    <m/>
    <x v="43"/>
    <m/>
    <m/>
    <m/>
    <m/>
    <s v="MARAJO GUAPO"/>
    <m/>
    <m/>
    <s v="ARLA-32"/>
    <s v="-"/>
    <s v="-"/>
    <s v=" Km/L"/>
    <s v="-"/>
    <n v="6.26"/>
    <m/>
    <n v="24.98"/>
    <m/>
    <m/>
    <m/>
    <m/>
    <m/>
    <d v="2026-02-02T00:00:00"/>
    <x v="10"/>
    <x v="1"/>
    <x v="11"/>
  </r>
  <r>
    <s v="TGM2I26"/>
    <s v="60645800106437620"/>
    <s v="02/02/2026 06:33:17"/>
    <s v="59226"/>
    <s v="PASCHOAL FAVORITTO DE QUEIROZ"/>
    <x v="52"/>
    <s v="Utilitário"/>
    <s v="FIORINO"/>
    <s v="FIAT"/>
    <s v="69479601"/>
    <s v="REDE SANTA LUZIA X"/>
    <s v="GOIANIA"/>
    <s v="GO"/>
    <s v="ETANOL COMUM"/>
    <n v="259"/>
    <n v="7.15"/>
    <s v=" Km/L"/>
    <n v="14797"/>
    <n v="36.200000000000003"/>
    <n v="5.24"/>
    <n v="189.7"/>
    <s v="176878"/>
    <s v="EXT - KSE LOCAÇOES"/>
    <s v="Planejamento Operaci"/>
    <s v="Operacional"/>
    <m/>
    <d v="2026-02-02T00:00:00"/>
    <x v="10"/>
    <x v="1"/>
    <x v="5"/>
  </r>
  <r>
    <s v="TUF2B45"/>
    <s v="60645800106472420"/>
    <s v="02/02/2026 06:36:27"/>
    <s v="03398"/>
    <s v="JOSIMAR VENANCIO SANTOS SILVA"/>
    <x v="37"/>
    <s v="Caminhonete"/>
    <s v="SAVEIRO CS RB MF"/>
    <s v="VW"/>
    <s v="46286315"/>
    <s v="POSTO CENTRAL"/>
    <s v="BOM JESUS"/>
    <s v="GO"/>
    <s v="ETANOL COMUM"/>
    <n v="316"/>
    <n v="10.17"/>
    <s v=" Km/L"/>
    <n v="97806"/>
    <n v="31.08"/>
    <n v="4.891"/>
    <n v="152.01"/>
    <s v="1"/>
    <s v="EXT - KSE LOCAÇOES"/>
    <s v="Planejamento Operaci"/>
    <s v="KSE LOCAÇOES"/>
    <m/>
    <d v="2026-02-02T00:00:00"/>
    <x v="10"/>
    <x v="1"/>
    <x v="12"/>
  </r>
  <r>
    <s v="TGL4J09"/>
    <s v="60645800105143360"/>
    <s v="02/02/2026 07:22:07"/>
    <s v="40379"/>
    <s v="JESTER LUCAS GOUVEIA SANTOS"/>
    <x v="17"/>
    <s v="Automóvel"/>
    <s v="ARGO"/>
    <s v="FIAT"/>
    <s v="53083509"/>
    <s v="POSTO VERDE"/>
    <s v="SENADOR CANEDO"/>
    <s v="GO"/>
    <s v="ETANOL COMUM"/>
    <n v="585"/>
    <n v="15.04"/>
    <s v=" Km/L"/>
    <n v="21962"/>
    <n v="38.89"/>
    <n v="5.09"/>
    <n v="197.95"/>
    <s v="157197"/>
    <s v="Planejamento Operaci"/>
    <s v="Planejamento Operaci"/>
    <s v="Operacional"/>
    <m/>
    <d v="2026-02-02T00:00:00"/>
    <x v="10"/>
    <x v="1"/>
    <x v="1"/>
  </r>
  <r>
    <s v="TGK2G46"/>
    <s v="60645800105179571"/>
    <s v="02/02/2026 07:27:46"/>
    <s v="04161"/>
    <s v="WESLEY DUARTE MESQUITA"/>
    <x v="59"/>
    <s v="Utilitário"/>
    <s v="FIORINO"/>
    <s v="FIAT"/>
    <s v="41875311"/>
    <s v="POSTO SABOR DA TERRA"/>
    <s v="INDIARA"/>
    <s v="GO"/>
    <s v="ETANOL COMUM"/>
    <n v="399"/>
    <n v="7.89"/>
    <s v=" Km/L"/>
    <n v="4565"/>
    <n v="50.56"/>
    <n v="4.8899999999999997"/>
    <n v="247.26"/>
    <s v="20226801"/>
    <s v="Planejamento Operaci"/>
    <s v="Planejamento Operaci"/>
    <s v="Operacional"/>
    <m/>
    <d v="2026-02-02T00:00:00"/>
    <x v="10"/>
    <x v="1"/>
    <x v="5"/>
  </r>
  <r>
    <s v="TKB0E17"/>
    <s v="60645800106185180"/>
    <s v="02/02/2026 07:29:19"/>
    <s v="89061"/>
    <s v="HIGOR MARTINS FERREIRA_x0009__x0009__x0009__x0009_"/>
    <x v="27"/>
    <s v="EQUIPAMENTOS"/>
    <s v="GUINCHO LEVE"/>
    <s v="EQUIPAMENTO"/>
    <s v="45341508"/>
    <s v="POSTO ALTO DA SERRA"/>
    <s v="ITUMBIARA"/>
    <s v="GO"/>
    <s v="DIESEL S-10"/>
    <n v="533"/>
    <n v="5.17"/>
    <s v=" Km/L"/>
    <n v="17068"/>
    <n v="103"/>
    <n v="6.49"/>
    <n v="668.47"/>
    <s v="0"/>
    <s v="EXT - LUCCA JR"/>
    <s v="Planejamento Operaci"/>
    <s v="LUCCA JR"/>
    <m/>
    <d v="2026-02-02T00:00:00"/>
    <x v="10"/>
    <x v="1"/>
    <x v="11"/>
  </r>
  <r>
    <s v="TFF5D72"/>
    <s v="60645800105143780"/>
    <s v="02/02/2026 07:30:13"/>
    <s v="87954"/>
    <s v="DANIEL GONÇALVES"/>
    <x v="2"/>
    <s v="Automóvel"/>
    <s v="ARGO"/>
    <s v="FIAT"/>
    <s v="92221200"/>
    <s v="POSTO AMERICA"/>
    <s v="GUAPO"/>
    <s v="GO"/>
    <s v="ETANOL COMUM"/>
    <n v="316"/>
    <n v="9.56"/>
    <s v=" Km/L"/>
    <n v="38618"/>
    <n v="33.049999999999997"/>
    <n v="4.6900000000000004"/>
    <n v="155.01"/>
    <s v="0"/>
    <s v="Planejamento Operaci"/>
    <s v="Planejamento Operaci"/>
    <s v="Operacional"/>
    <m/>
    <d v="2026-02-02T00:00:00"/>
    <x v="10"/>
    <x v="1"/>
    <x v="0"/>
  </r>
  <r>
    <s v="TKB0E17"/>
    <m/>
    <s v="02/02/2026 07:31:25"/>
    <m/>
    <m/>
    <x v="27"/>
    <m/>
    <m/>
    <m/>
    <m/>
    <s v="POSTO ALTO DA SERRA"/>
    <m/>
    <m/>
    <s v="ARLA-32"/>
    <s v="-"/>
    <s v="-"/>
    <s v=" Km/L"/>
    <s v="-"/>
    <n v="5.29"/>
    <m/>
    <n v="20.58"/>
    <m/>
    <m/>
    <m/>
    <m/>
    <m/>
    <d v="2026-02-02T00:00:00"/>
    <x v="10"/>
    <x v="1"/>
    <x v="11"/>
  </r>
  <r>
    <s v="TFP3B22"/>
    <s v="60645800105143720"/>
    <s v="02/02/2026 07:37:14"/>
    <s v="02769"/>
    <s v="ANDRE LUIS PAULINO"/>
    <x v="6"/>
    <s v="Automóvel"/>
    <s v="ARGO"/>
    <s v="FIAT"/>
    <s v="45364511"/>
    <s v="AUTO POSTO CERRADO 4"/>
    <s v="ITUMBIARA"/>
    <s v="GO"/>
    <s v="ETANOL COMUM"/>
    <n v="165"/>
    <n v="5.15"/>
    <s v=" Km/L"/>
    <n v="41500"/>
    <n v="32.01"/>
    <n v="4.28"/>
    <n v="137"/>
    <s v="377922"/>
    <s v="Planejamento Operaci"/>
    <s v="Planejamento Operaci"/>
    <s v="Operacional"/>
    <m/>
    <d v="2026-02-02T00:00:00"/>
    <x v="10"/>
    <x v="1"/>
    <x v="4"/>
  </r>
  <r>
    <s v="TBE3B75"/>
    <m/>
    <s v="02/02/2026 07:50:40"/>
    <m/>
    <m/>
    <x v="20"/>
    <m/>
    <m/>
    <m/>
    <m/>
    <s v="REDE MARAJO RIO VERD"/>
    <m/>
    <m/>
    <s v="ARLA-32"/>
    <n v="0"/>
    <n v="0"/>
    <s v=" Km/L"/>
    <n v="0"/>
    <n v="12.43"/>
    <m/>
    <n v="49.6"/>
    <m/>
    <m/>
    <m/>
    <m/>
    <m/>
    <d v="2026-02-02T00:00:00"/>
    <x v="10"/>
    <x v="1"/>
    <x v="7"/>
  </r>
  <r>
    <s v="TFI3B19"/>
    <s v="60645800105926941"/>
    <s v="02/02/2026 08:00:36"/>
    <s v="70214"/>
    <s v="IGOR LEMES FERNANDES"/>
    <x v="4"/>
    <s v="Automóvel"/>
    <s v="ARGO"/>
    <s v="FIAT"/>
    <s v="81889412"/>
    <s v="POSTO ZERO UM"/>
    <s v="RIO VERDE"/>
    <s v="GO"/>
    <s v="ETANOL COMUM"/>
    <n v="362"/>
    <n v="10.27"/>
    <s v=" Km/L"/>
    <n v="54721"/>
    <n v="35.25"/>
    <n v="4.9809999999999999"/>
    <n v="175.58"/>
    <s v="1"/>
    <s v="Planejamento Operaci"/>
    <s v="Planejamento Operaci"/>
    <s v="Operacional"/>
    <m/>
    <d v="2026-02-02T00:00:00"/>
    <x v="10"/>
    <x v="1"/>
    <x v="0"/>
  </r>
  <r>
    <s v="TFS3C72"/>
    <s v="60645800105143738"/>
    <s v="02/02/2026 08:09:48"/>
    <s v="00271"/>
    <s v="HEDER OLIVEIRA SANTANA"/>
    <x v="9"/>
    <s v="Automóvel"/>
    <s v="ARGO"/>
    <s v="FIAT"/>
    <s v="13308211"/>
    <s v="P. BANDEIRANTES"/>
    <s v="RIO VERDE"/>
    <s v="GO"/>
    <s v="ETANOL COMUM"/>
    <n v="341"/>
    <n v="8.41"/>
    <s v=" Km/L"/>
    <n v="72224"/>
    <n v="40.53"/>
    <n v="4.79"/>
    <n v="194.14"/>
    <s v="20229203"/>
    <s v="Planejamento Operaci"/>
    <s v="Planejamento Operaci"/>
    <s v="Operacional"/>
    <m/>
    <d v="2026-02-02T00:00:00"/>
    <x v="10"/>
    <x v="1"/>
    <x v="4"/>
  </r>
  <r>
    <s v="TTQ4C10"/>
    <s v="60645800106553930"/>
    <s v="02/02/2026 08:13:28"/>
    <s v="04617"/>
    <s v="JESSICA MARIA ALVES LOPES"/>
    <x v="31"/>
    <s v="Caminhonete"/>
    <s v="Caminhonete S10"/>
    <s v="CHEVROLET"/>
    <s v="26406711"/>
    <s v="POSTO ZANDONADI"/>
    <s v="GUAPO"/>
    <s v="GO"/>
    <s v="DIESEL S-10"/>
    <n v="698"/>
    <n v="13.05"/>
    <s v=" Km/L"/>
    <n v="101713"/>
    <n v="53.49"/>
    <n v="6.1909999999999998"/>
    <n v="331.16"/>
    <s v="20229568"/>
    <s v="Planejamento Operaci"/>
    <s v="Planejamento Operaci"/>
    <s v="INSPENCAO"/>
    <m/>
    <d v="2026-02-02T00:00:00"/>
    <x v="10"/>
    <x v="1"/>
    <x v="12"/>
  </r>
  <r>
    <s v="TUG2C45"/>
    <s v="60645800106437770"/>
    <s v="02/02/2026 08:13:52"/>
    <s v="02527"/>
    <s v="ALCIENE MARTINS PONTES"/>
    <x v="54"/>
    <s v="Utilitário"/>
    <s v="SAVEIRO"/>
    <s v="FIAT"/>
    <s v="69494411"/>
    <s v="REDE MARAJO RIO VERD"/>
    <s v="RIO VERDE"/>
    <s v="GO"/>
    <s v="ETANOL COMUM"/>
    <n v="341"/>
    <n v="10.39"/>
    <s v=" Km/L"/>
    <n v="92168"/>
    <n v="32.81"/>
    <n v="4.59"/>
    <n v="150.6"/>
    <s v="1"/>
    <s v="EXT - KSE LOCAÇOES"/>
    <s v="Planejamento Operaci"/>
    <s v="KSE LOCAÇOES"/>
    <m/>
    <d v="2026-02-02T00:00:00"/>
    <x v="10"/>
    <x v="1"/>
    <x v="12"/>
  </r>
  <r>
    <s v="TGE1F64"/>
    <s v="60645800106437404"/>
    <s v="02/02/2026 08:20:10"/>
    <s v="75032"/>
    <s v="JONATAN DE SOUSA CORCINO"/>
    <x v="33"/>
    <s v="Caminhonete"/>
    <s v="AMBULANCIA DUCATO"/>
    <s v="FIAT"/>
    <s v="13342911"/>
    <s v="SANTA HELENA DE GOIAS"/>
    <s v="SANTA HELENA DE GOIAS"/>
    <s v="GO"/>
    <s v="DIESEL S-10"/>
    <n v="320"/>
    <n v="5.76"/>
    <s v=" Km/L"/>
    <n v="11590"/>
    <n v="55.51"/>
    <n v="6.1909999999999998"/>
    <n v="343.65"/>
    <s v="1770031142"/>
    <s v="Planejamento Operaci"/>
    <s v="Planejamento Operaci"/>
    <s v="Operacional"/>
    <m/>
    <d v="2026-02-02T00:00:00"/>
    <x v="10"/>
    <x v="1"/>
    <x v="13"/>
  </r>
  <r>
    <s v="TMG4A29"/>
    <s v="60645800106185397"/>
    <s v="02/02/2026 08:23:05"/>
    <s v="05009"/>
    <s v="JERBSON CARLOS RAMOS DE MELO_x0009__x0009__x0009__x0009_"/>
    <x v="25"/>
    <s v="Caminhão"/>
    <s v="FH 540 6X4R"/>
    <s v="VOLVO"/>
    <s v="46286315"/>
    <s v="POSTO CENTRAL"/>
    <s v="BOM JESUS"/>
    <s v="GO"/>
    <s v="DIESEL S-10"/>
    <n v="1349"/>
    <n v="2.19"/>
    <s v=" Km/L"/>
    <n v="18108"/>
    <n v="615"/>
    <n v="6.24"/>
    <n v="3837.6"/>
    <s v="1"/>
    <s v="EXT - LUCCA JR"/>
    <s v="Planejamento Operaci"/>
    <s v="LUCCA JR"/>
    <m/>
    <d v="2026-02-02T00:00:00"/>
    <x v="10"/>
    <x v="1"/>
    <x v="11"/>
  </r>
  <r>
    <s v="TUQ2H91"/>
    <s v="60645800106437760"/>
    <s v="02/02/2026 08:31:44"/>
    <s v="88512"/>
    <s v="JUAREZ NEVES"/>
    <x v="66"/>
    <s v="Caminhonete"/>
    <s v="SAVEIRO CD RB MF"/>
    <s v="VOLKSWAGEN"/>
    <s v="45308900"/>
    <s v="POSTO LUPATINI"/>
    <s v="SANTO ANTONIO DA BARRA"/>
    <s v="GO"/>
    <s v="ETANOL COMUM"/>
    <n v="462"/>
    <n v="9.8000000000000007"/>
    <s v=" Km/L"/>
    <n v="20714"/>
    <n v="47.14"/>
    <n v="4.99"/>
    <n v="235.23"/>
    <s v="1"/>
    <s v="EXT - KSE LOCAÇOES"/>
    <s v="Planejamento Operaci"/>
    <s v="KSE LOCAÇOES"/>
    <m/>
    <d v="2026-02-02T00:00:00"/>
    <x v="10"/>
    <x v="1"/>
    <x v="12"/>
  </r>
  <r>
    <s v="TTP5B47"/>
    <s v="60645800106472110"/>
    <s v="02/02/2026 09:57:36"/>
    <s v="02710"/>
    <s v="RAINON LOPES ALMEIDA"/>
    <x v="40"/>
    <s v="Caminhonete"/>
    <s v="SAVEIRO CS RB MF"/>
    <s v="VW"/>
    <s v="75331801"/>
    <s v="DECIO CEZARINA"/>
    <s v="CEZARINA"/>
    <s v="GO"/>
    <s v="ETANOL COMUM"/>
    <n v="497"/>
    <n v="11.15"/>
    <s v=" Km/L"/>
    <n v="90660"/>
    <n v="44.56"/>
    <n v="4.6900000000000004"/>
    <n v="208.99"/>
    <s v="202602020956"/>
    <s v="EXT - KSE LOCAÇOES"/>
    <s v="Planejamento Operaci"/>
    <s v="KSE LOCAÇOES"/>
    <m/>
    <d v="2026-02-02T00:00:00"/>
    <x v="10"/>
    <x v="1"/>
    <x v="12"/>
  </r>
  <r>
    <s v="TFN3B64"/>
    <s v="60645800106437477"/>
    <s v="02/02/2026 11:13:34"/>
    <s v="93980"/>
    <s v="NEILSON NERES PONTES DA ALMEIDA"/>
    <x v="47"/>
    <s v="EQUIPAMENTOS"/>
    <s v="AMBULANCIA"/>
    <s v="OUTROS"/>
    <s v="46286315"/>
    <s v="POSTO CENTRAL"/>
    <s v="BOM JESUS"/>
    <s v="GO"/>
    <s v="DIESEL S-10"/>
    <n v="153"/>
    <n v="5.23"/>
    <s v=" Km/L"/>
    <n v="5390"/>
    <n v="29.24"/>
    <n v="6.2409999999999997"/>
    <n v="182.49"/>
    <s v="1"/>
    <s v="Planejamento Operaci"/>
    <s v="Planejamento Operaci"/>
    <s v="Operacional"/>
    <m/>
    <d v="2026-02-02T00:00:00"/>
    <x v="10"/>
    <x v="1"/>
    <x v="13"/>
  </r>
  <r>
    <s v="TTY2C25"/>
    <s v="60645800106472430"/>
    <s v="02/02/2026 11:51:59"/>
    <s v="03782"/>
    <s v="ELVIS MESSIAS FERNANDES"/>
    <x v="38"/>
    <s v="Caminhonete"/>
    <s v="SAVEIRO CS RB MF"/>
    <s v="VW"/>
    <s v="46286315"/>
    <s v="POSTO CENTRAL"/>
    <s v="BOM JESUS"/>
    <s v="GO"/>
    <s v="ETANOL COMUM"/>
    <n v="464"/>
    <n v="10.54"/>
    <s v=" Km/L"/>
    <n v="81970"/>
    <n v="44.03"/>
    <n v="4.891"/>
    <n v="215.34"/>
    <s v="1"/>
    <s v="EXT - KSE LOCAÇOES"/>
    <s v="Planejamento Operaci"/>
    <s v="KSE LOCAÇOES"/>
    <m/>
    <d v="2026-02-02T00:00:00"/>
    <x v="10"/>
    <x v="1"/>
    <x v="12"/>
  </r>
  <r>
    <s v="TFX7J72"/>
    <s v="60645800105836505"/>
    <s v="02/02/2026 12:51:25"/>
    <s v="03126"/>
    <s v="PEDRO PAULO SILVA SANTOS"/>
    <x v="11"/>
    <s v="Automóvel"/>
    <s v="ARGO"/>
    <s v="FIAT"/>
    <s v="45364511"/>
    <s v="AUTO POSTO CERRADO 4"/>
    <s v="ITUMBIARA"/>
    <s v="GO"/>
    <s v="ETANOL COMUM"/>
    <n v="288"/>
    <n v="8.26"/>
    <s v=" Km/L"/>
    <n v="57421"/>
    <n v="34.869999999999997"/>
    <n v="4.28"/>
    <n v="149.24"/>
    <s v="377978"/>
    <s v="Planejamento Operaci"/>
    <s v="Planejamento Operaci"/>
    <s v="Operacional"/>
    <m/>
    <d v="2026-02-02T00:00:00"/>
    <x v="10"/>
    <x v="1"/>
    <x v="4"/>
  </r>
  <r>
    <s v="TFW2H32"/>
    <s v="60645800105143835"/>
    <s v="02/02/2026 13:01:07"/>
    <s v="99638"/>
    <s v="LAFAIETE DE SOUZA SANTOS"/>
    <x v="10"/>
    <s v="Automóvel"/>
    <s v="ARGO"/>
    <s v="FIAT"/>
    <s v="87183400"/>
    <s v="MARAJO GUAPO"/>
    <s v="GUAPO"/>
    <s v="GO"/>
    <s v="ETANOL COMUM"/>
    <n v="282"/>
    <n v="9.4"/>
    <s v=" Km/L"/>
    <n v="55032"/>
    <n v="30"/>
    <n v="4.6900000000000004"/>
    <n v="140.69999999999999"/>
    <s v="0"/>
    <s v="Planejamento Operaci"/>
    <s v="Planejamento Operaci"/>
    <s v="Operacional"/>
    <m/>
    <d v="2026-02-02T00:00:00"/>
    <x v="10"/>
    <x v="1"/>
    <x v="3"/>
  </r>
  <r>
    <s v="TLR1J91"/>
    <s v="60645800106043065"/>
    <s v="02/02/2026 13:40:32"/>
    <s v="02910"/>
    <s v="EMERSON CRISTIANO DA SILVEIRA"/>
    <x v="23"/>
    <s v="Caminhonete"/>
    <s v="SAVEIRO"/>
    <s v="VOLKSWAGEN"/>
    <s v="46209914"/>
    <s v="DECIO RIO VERDE"/>
    <s v="RIO VERDE"/>
    <s v="GO"/>
    <s v="ETANOL COMUM"/>
    <n v="0"/>
    <n v="0"/>
    <s v=" Km/L"/>
    <s v="-"/>
    <n v="47.83"/>
    <n v="4.79"/>
    <n v="229.11"/>
    <s v="202602021340"/>
    <s v="Planejamento Operaci"/>
    <s v="Planejamento Operaci"/>
    <s v="Operacional"/>
    <m/>
    <d v="2026-02-02T00:00:00"/>
    <x v="10"/>
    <x v="1"/>
    <x v="9"/>
  </r>
  <r>
    <s v="TFE6B22"/>
    <s v="60645800105143762"/>
    <s v="02/02/2026 14:07:40"/>
    <s v="03608"/>
    <s v="WEIDER DA SILVA RODRIGUES"/>
    <x v="1"/>
    <s v="Automóvel"/>
    <s v="ARGO"/>
    <s v="FIAT"/>
    <s v="46209914"/>
    <s v="DECIO RIO VERDE"/>
    <s v="RIO VERDE"/>
    <s v="GO"/>
    <s v="ETANOL COMUM"/>
    <n v="-9569"/>
    <n v="-251.42"/>
    <s v=" Km/L"/>
    <n v="35305"/>
    <n v="38.06"/>
    <n v="4.79"/>
    <n v="182.31"/>
    <s v="202602021407"/>
    <s v="Planejamento Operaci"/>
    <s v="Planejamento Operaci"/>
    <s v="Operacional"/>
    <m/>
    <d v="2026-02-02T00:00:00"/>
    <x v="10"/>
    <x v="1"/>
    <x v="1"/>
  </r>
  <r>
    <s v="TUW2D74"/>
    <s v="60645800105124310"/>
    <s v="02/02/2026 14:30:50"/>
    <s v="77093"/>
    <s v="AGNALDO FERREIRA DA CUNHA"/>
    <x v="35"/>
    <s v="Automóvel"/>
    <s v="CHEVROLET/S10 LS DD4"/>
    <s v="CHEVROLET"/>
    <s v="45364511"/>
    <s v="AUTO POSTO CERRADO 4"/>
    <s v="ITUMBIARA"/>
    <s v="GO"/>
    <s v="DIESEL S-10"/>
    <n v="944"/>
    <n v="15.09"/>
    <s v=" Km/L"/>
    <n v="80002"/>
    <n v="62.55"/>
    <n v="5.59"/>
    <n v="349.65"/>
    <s v="377997"/>
    <s v="Planejamento Operaci"/>
    <s v="Planejamento Operaci"/>
    <s v="Operacional"/>
    <m/>
    <d v="2026-02-02T00:00:00"/>
    <x v="10"/>
    <x v="1"/>
    <x v="12"/>
  </r>
  <r>
    <s v="TTR3A31"/>
    <s v="60645800106472404"/>
    <s v="02/02/2026 15:10:47"/>
    <s v="73410"/>
    <s v="BRUNO SOUSA DIAS"/>
    <x v="53"/>
    <s v="Caminhonete"/>
    <s v="SAVEIRO CS RB MF"/>
    <s v="VW"/>
    <s v="46209914"/>
    <s v="DECIO RIO VERDE"/>
    <s v="RIO VERDE"/>
    <s v="GO"/>
    <s v="ETANOL COMUM"/>
    <n v="415"/>
    <n v="9.1300000000000008"/>
    <s v=" Km/L"/>
    <n v="84155"/>
    <n v="45.43"/>
    <n v="4.79"/>
    <n v="217.61"/>
    <s v="202602021510"/>
    <s v="EXT - KSE LOCAÇOES"/>
    <s v="Planejamento Operaci"/>
    <s v="KSE LOCAÇOES"/>
    <m/>
    <d v="2026-02-02T00:00:00"/>
    <x v="10"/>
    <x v="1"/>
    <x v="12"/>
  </r>
  <r>
    <s v="TFS3C72"/>
    <s v="60645800105143738"/>
    <s v="02/02/2026 15:13:12"/>
    <s v="00271"/>
    <s v="HEDER OLIVEIRA SANTANA"/>
    <x v="9"/>
    <s v="Automóvel"/>
    <s v="ARGO"/>
    <s v="FIAT"/>
    <s v="36645906"/>
    <s v="AUTO POSTO ESTRELA DO SUL III"/>
    <s v="ACREUNA"/>
    <s v="GO"/>
    <s v="ETANOL COMUM"/>
    <n v="345"/>
    <n v="9"/>
    <s v=" Km/L"/>
    <n v="72569"/>
    <n v="38.35"/>
    <n v="5.1710000000000003"/>
    <n v="198.3"/>
    <s v="0"/>
    <s v="Planejamento Operaci"/>
    <s v="Planejamento Operaci"/>
    <s v="Operacional"/>
    <m/>
    <d v="2026-02-02T00:00:00"/>
    <x v="10"/>
    <x v="1"/>
    <x v="4"/>
  </r>
  <r>
    <s v="TFI3B19"/>
    <s v="60645800105926941"/>
    <s v="02/02/2026 16:18:30"/>
    <s v="73410"/>
    <s v="BRUNO SOUSA DIAS"/>
    <x v="4"/>
    <s v="Automóvel"/>
    <s v="ARGO"/>
    <s v="FIAT"/>
    <s v="45308900"/>
    <s v="POSTO LUPATINI"/>
    <s v="SANTO ANTONIO DA BARRA"/>
    <s v="GO"/>
    <s v="ETANOL COMUM"/>
    <n v="427"/>
    <n v="10.61"/>
    <s v=" Km/L"/>
    <n v="55148"/>
    <n v="40.25"/>
    <n v="4.99"/>
    <n v="200.85"/>
    <s v="0"/>
    <s v="Planejamento Operaci"/>
    <s v="Planejamento Operaci"/>
    <s v="Operacional"/>
    <m/>
    <d v="2026-02-02T00:00:00"/>
    <x v="10"/>
    <x v="1"/>
    <x v="0"/>
  </r>
  <r>
    <s v="TGM4D76"/>
    <s v="60645800106437582"/>
    <s v="02/02/2026 17:21:06"/>
    <s v="33534"/>
    <s v="MARCOS ANTONIO MARCELINO DA SILVA"/>
    <x v="56"/>
    <s v="Caminhonete"/>
    <s v="FIORINO"/>
    <s v="FIAT"/>
    <s v="46286315"/>
    <s v="POSTO CENTRAL"/>
    <s v="BOM JESUS"/>
    <s v="GO"/>
    <s v="ETANOL COMUM"/>
    <n v="395"/>
    <n v="9.61"/>
    <s v=" Km/L"/>
    <n v="11842"/>
    <n v="41.1"/>
    <n v="4.891"/>
    <n v="201"/>
    <s v="1"/>
    <s v="Planejamento Operaci"/>
    <s v="Planejamento Operaci"/>
    <s v="Operacional"/>
    <m/>
    <d v="2026-02-02T00:00:00"/>
    <x v="10"/>
    <x v="1"/>
    <x v="5"/>
  </r>
  <r>
    <s v="TJE5D27"/>
    <s v="60645800105124400"/>
    <s v="02/02/2026 17:24:48"/>
    <s v="00745"/>
    <s v="JOÃO LUIZ RODRIGUES PEREIRA_x0009__x0009__x0009__x0009_"/>
    <x v="60"/>
    <s v="EQUIPAMENTOS"/>
    <s v="GUINCHO LEVE"/>
    <s v="EQUIPAMENTO"/>
    <s v="46209914"/>
    <s v="DECIO RIO VERDE"/>
    <s v="RIO VERDE"/>
    <s v="GO"/>
    <s v="DIESEL S-10"/>
    <n v="475"/>
    <n v="5.65"/>
    <s v=" Km/L"/>
    <n v="15984"/>
    <n v="84.01"/>
    <n v="6.29"/>
    <n v="528.41999999999996"/>
    <s v="202602021724"/>
    <s v="EXT - LUCCA JR"/>
    <s v="Planejamento Operaci"/>
    <s v="LUCCA JR"/>
    <m/>
    <d v="2026-02-02T00:00:00"/>
    <x v="10"/>
    <x v="1"/>
    <x v="11"/>
  </r>
  <r>
    <s v="TJE5D27"/>
    <m/>
    <s v="02/02/2026 17:26:21"/>
    <m/>
    <m/>
    <x v="60"/>
    <m/>
    <m/>
    <m/>
    <m/>
    <s v="DECIO RIO VERDE"/>
    <m/>
    <m/>
    <s v="ARLA-32"/>
    <s v="-"/>
    <s v="-"/>
    <s v=" Km/L"/>
    <s v="-"/>
    <n v="3.74"/>
    <m/>
    <n v="14.2"/>
    <m/>
    <m/>
    <m/>
    <m/>
    <m/>
    <d v="2026-02-02T00:00:00"/>
    <x v="10"/>
    <x v="1"/>
    <x v="11"/>
  </r>
  <r>
    <s v="TTT2H95"/>
    <s v="60645800106472477"/>
    <s v="02/02/2026 17:40:34"/>
    <s v="01042"/>
    <s v="EDUARDO SANTOS"/>
    <x v="63"/>
    <s v="Caminhonete"/>
    <s v="SAVEIRO CS RB MF"/>
    <s v="VW"/>
    <s v="07674909"/>
    <s v="AUTO POSTO INDIARA"/>
    <s v="INDIARA"/>
    <s v="GO"/>
    <s v="ETANOL COMUM"/>
    <n v="512"/>
    <n v="10.89"/>
    <s v=" Km/L"/>
    <n v="79021"/>
    <n v="47.02"/>
    <n v="4.8899999999999997"/>
    <n v="229.93"/>
    <s v="11655"/>
    <s v="EXT - KSE LOCAÇOES"/>
    <s v="Planejamento Operaci"/>
    <s v="KSE LOCAÇOES"/>
    <m/>
    <d v="2026-02-02T00:00:00"/>
    <x v="10"/>
    <x v="1"/>
    <x v="12"/>
  </r>
  <r>
    <s v="TUF2B45"/>
    <s v="60645800106472420"/>
    <s v="02/02/2026 17:57:10"/>
    <s v="01318"/>
    <s v="JOAO BATISTA REIS"/>
    <x v="37"/>
    <s v="Caminhonete"/>
    <s v="SAVEIRO CS RB MF"/>
    <s v="VW"/>
    <s v="46286315"/>
    <s v="POSTO CENTRAL"/>
    <s v="BOM JESUS"/>
    <s v="GO"/>
    <s v="ETANOL COMUM"/>
    <n v="438"/>
    <n v="9.61"/>
    <s v=" Km/L"/>
    <n v="98244"/>
    <n v="45.58"/>
    <n v="4.8899999999999997"/>
    <n v="222.9"/>
    <s v="1"/>
    <s v="EXT - KSE LOCAÇOES"/>
    <s v="Planejamento Operaci"/>
    <s v="KSE LOCAÇOES"/>
    <m/>
    <d v="2026-02-02T00:00:00"/>
    <x v="10"/>
    <x v="1"/>
    <x v="12"/>
  </r>
  <r>
    <s v="TUG2C45"/>
    <s v="60645800106437770"/>
    <s v="02/02/2026 18:26:57"/>
    <s v="02527"/>
    <s v="ALCIENE MARTINS PONTES"/>
    <x v="54"/>
    <s v="Utilitário"/>
    <s v="SAVEIRO"/>
    <s v="FIAT"/>
    <s v="69494411"/>
    <s v="REDE MARAJO RIO VERD"/>
    <s v="RIO VERDE"/>
    <s v="GO"/>
    <s v="ETANOL COMUM"/>
    <n v="377"/>
    <n v="8.92"/>
    <s v=" Km/L"/>
    <n v="92545"/>
    <n v="42.27"/>
    <n v="4.59"/>
    <n v="194.02"/>
    <s v="2527011195"/>
    <s v="EXT - KSE LOCAÇOES"/>
    <s v="Planejamento Operaci"/>
    <s v="KSE LOCAÇOES"/>
    <m/>
    <d v="2026-02-02T00:00:00"/>
    <x v="10"/>
    <x v="1"/>
    <x v="12"/>
  </r>
  <r>
    <s v="TJP1H27"/>
    <s v="60645800106439607"/>
    <s v="02/02/2026 18:50:07"/>
    <s v="02910"/>
    <s v="EMERSON CRISTIANO DA SILVEIRA"/>
    <x v="58"/>
    <s v="EQUIPAMENTOS"/>
    <s v="GUINCHO LEVE"/>
    <s v="EQUIPAMENTO"/>
    <s v="41826312"/>
    <s v="AUTO POSTO JACARE"/>
    <s v="ACREUNA"/>
    <s v="GO"/>
    <s v="DIESEL S-10"/>
    <n v="148"/>
    <n v="5.01"/>
    <s v=" Km/L"/>
    <n v="16300"/>
    <n v="29.55"/>
    <n v="5.9909999999999997"/>
    <n v="177.03"/>
    <s v="20267746"/>
    <s v="EXT - LUCCA JR"/>
    <s v="Planejamento Operaci"/>
    <s v="LUCCA JR"/>
    <m/>
    <d v="2026-02-02T00:00:00"/>
    <x v="10"/>
    <x v="1"/>
    <x v="11"/>
  </r>
  <r>
    <s v="TJP1H27"/>
    <m/>
    <s v="02/02/2026 18:50:07"/>
    <m/>
    <m/>
    <x v="58"/>
    <m/>
    <m/>
    <m/>
    <m/>
    <s v="AUTO POSTO JACARE"/>
    <m/>
    <m/>
    <s v="ARLA-32"/>
    <s v="-"/>
    <s v="-"/>
    <s v=" Km/L"/>
    <s v="-"/>
    <n v="4.76"/>
    <m/>
    <n v="15.72"/>
    <m/>
    <m/>
    <m/>
    <m/>
    <m/>
    <d v="2026-02-02T00:00:00"/>
    <x v="10"/>
    <x v="1"/>
    <x v="11"/>
  </r>
  <r>
    <s v="TTP5B47"/>
    <s v="60645800106472110"/>
    <s v="02/02/2026 19:21:31"/>
    <s v="01227"/>
    <s v="DAILTON FERREIRA CRUVINEL"/>
    <x v="40"/>
    <s v="Caminhonete"/>
    <s v="SAVEIRO CS RB MF"/>
    <s v="VW"/>
    <s v="07674909"/>
    <s v="AUTO POSTO INDIARA"/>
    <s v="INDIARA"/>
    <s v="GO"/>
    <s v="ETANOL COMUM"/>
    <n v="363"/>
    <n v="9.9499999999999993"/>
    <s v=" Km/L"/>
    <n v="91023"/>
    <n v="36.5"/>
    <n v="4.8899999999999997"/>
    <n v="178.48"/>
    <s v="11658"/>
    <s v="EXT - KSE LOCAÇOES"/>
    <s v="Planejamento Operaci"/>
    <s v="KSE LOCAÇOES"/>
    <m/>
    <d v="2026-02-02T00:00:00"/>
    <x v="10"/>
    <x v="1"/>
    <x v="12"/>
  </r>
  <r>
    <s v="TFM4H34"/>
    <s v="60645800106437340"/>
    <s v="02/02/2026 19:44:04"/>
    <s v="00035"/>
    <s v="GILSON TEIXEIRA DA SILVA"/>
    <x v="46"/>
    <s v="EQUIPAMENTOS"/>
    <s v="AMBULANCIA"/>
    <s v="OUTROS"/>
    <s v="45308900"/>
    <s v="POSTO LUPATINI"/>
    <s v="SANTO ANTONIO DA BARRA"/>
    <s v="GO"/>
    <s v="DIESEL S-10"/>
    <n v="342"/>
    <n v="5.92"/>
    <s v=" Km/L"/>
    <n v="8048"/>
    <n v="57.78"/>
    <n v="6.2759999999999998"/>
    <n v="362.6"/>
    <s v="0"/>
    <s v="Planejamento Operaci"/>
    <s v="Planejamento Operaci"/>
    <s v="Operacional"/>
    <m/>
    <d v="2026-02-02T00:00:00"/>
    <x v="10"/>
    <x v="1"/>
    <x v="13"/>
  </r>
  <r>
    <s v="TUQ2H91"/>
    <s v="60645800106437760"/>
    <s v="02/02/2026 19:46:07"/>
    <s v="05208"/>
    <s v="CHARLES ROSA"/>
    <x v="66"/>
    <s v="Caminhonete"/>
    <s v="SAVEIRO CD RB MF"/>
    <s v="VOLKSWAGEN"/>
    <s v="45308900"/>
    <s v="POSTO LUPATINI"/>
    <s v="SANTO ANTONIO DA BARRA"/>
    <s v="GO"/>
    <s v="ETANOL COMUM"/>
    <n v="344"/>
    <n v="8"/>
    <s v=" Km/L"/>
    <n v="21058"/>
    <n v="43"/>
    <n v="4.99"/>
    <n v="214.57"/>
    <s v="0"/>
    <s v="EXT - KSE LOCAÇOES"/>
    <s v="Planejamento Operaci"/>
    <s v="KSE LOCAÇOES"/>
    <m/>
    <d v="2026-02-02T00:00:00"/>
    <x v="10"/>
    <x v="1"/>
    <x v="12"/>
  </r>
  <r>
    <s v="TUK2D26"/>
    <s v="60645800106553790"/>
    <s v="02/02/2026 20:26:59"/>
    <s v="00047"/>
    <s v="KARLA THAISE SILVA CARVALHO"/>
    <x v="42"/>
    <s v="Caminhonete"/>
    <s v="Caminhonete S10"/>
    <s v="CHEVROLET"/>
    <s v="75331003"/>
    <s v="SUPERVIA LAGOA"/>
    <s v="RIO VERDE"/>
    <s v="GO"/>
    <s v="DIESEL S-10"/>
    <n v="1080"/>
    <n v="15.49"/>
    <s v=" Km/L"/>
    <n v="92937"/>
    <n v="69.709999999999994"/>
    <n v="5.84"/>
    <n v="407.11"/>
    <s v="0"/>
    <s v="Planejamento Operaci"/>
    <s v="Planejamento Operaci"/>
    <s v="INSPENCAO"/>
    <m/>
    <d v="2026-02-02T00:00:00"/>
    <x v="10"/>
    <x v="1"/>
    <x v="12"/>
  </r>
  <r>
    <s v="TTY2C25"/>
    <s v="60645800106472430"/>
    <s v="02/02/2026 21:02:01"/>
    <s v="32871"/>
    <s v="JOSE RICARDO SOUZA SILVA"/>
    <x v="38"/>
    <s v="Caminhonete"/>
    <s v="SAVEIRO CS RB MF"/>
    <s v="VW"/>
    <s v="46286315"/>
    <s v="POSTO CENTRAL"/>
    <s v="BOM JESUS"/>
    <s v="GO"/>
    <s v="ETANOL COMUM"/>
    <n v="394"/>
    <n v="9.73"/>
    <s v=" Km/L"/>
    <n v="82364"/>
    <n v="40.49"/>
    <n v="4.891"/>
    <n v="198.03"/>
    <s v="0"/>
    <s v="EXT - KSE LOCAÇOES"/>
    <s v="Planejamento Operaci"/>
    <s v="KSE LOCAÇOES"/>
    <m/>
    <d v="2026-02-02T00:00:00"/>
    <x v="10"/>
    <x v="1"/>
    <x v="12"/>
  </r>
  <r>
    <s v="TTV4H65"/>
    <s v="60645800106437744"/>
    <s v="02/02/2026 21:07:50"/>
    <s v="09697"/>
    <s v="HUILDSON ROSA BARBOSA"/>
    <x v="65"/>
    <s v="Caminhonete"/>
    <s v="SAVEIRO CD RB MF"/>
    <s v="VOLKSWAGEN"/>
    <s v="81889412"/>
    <s v="POSTO ZERO UM"/>
    <s v="RIO VERDE"/>
    <s v="GO"/>
    <s v="ETANOL COMUM"/>
    <n v="296"/>
    <n v="8.34"/>
    <s v=" Km/L"/>
    <n v="11696"/>
    <n v="35.49"/>
    <n v="4.9800000000000004"/>
    <n v="176.75"/>
    <s v="1"/>
    <s v="EXT - KSE LOCAÇOES"/>
    <s v="Planejamento Operaci"/>
    <s v="KSE LOCAÇOES"/>
    <m/>
    <d v="2026-02-02T00:00:00"/>
    <x v="10"/>
    <x v="1"/>
    <x v="12"/>
  </r>
  <r>
    <s v="TMF8H09"/>
    <s v="60645800106185413"/>
    <s v="02/02/2026 22:12:40"/>
    <s v="99189"/>
    <s v="WELTON DIONES DE SOUZA BARBOSA_x0009__x0009__x0009__x0009_"/>
    <x v="29"/>
    <s v="Caminhão"/>
    <s v="FH 540 6X4R"/>
    <s v="VOLVO"/>
    <s v="46209914"/>
    <s v="DECIO RIO VERDE"/>
    <s v="RIO VERDE"/>
    <s v="GO"/>
    <s v="DIESEL S-10"/>
    <n v="859"/>
    <n v="28.62"/>
    <s v=" Km/L"/>
    <n v="9544"/>
    <n v="30.01"/>
    <n v="7.45"/>
    <n v="223.57"/>
    <s v="202602022211"/>
    <s v="EXT - LUCCA JR"/>
    <s v="Planejamento Operaci"/>
    <s v="LUCCA JR"/>
    <m/>
    <d v="2026-02-02T00:00:00"/>
    <x v="10"/>
    <x v="1"/>
    <x v="11"/>
  </r>
  <r>
    <s v="TMF8H09"/>
    <m/>
    <s v="02/02/2026 22:14:00"/>
    <m/>
    <m/>
    <x v="29"/>
    <m/>
    <m/>
    <m/>
    <m/>
    <s v="DECIO RIO VERDE"/>
    <m/>
    <m/>
    <s v="ARLA-32"/>
    <s v="-"/>
    <s v="-"/>
    <s v=" Km/L"/>
    <s v="-"/>
    <n v="25.01"/>
    <m/>
    <n v="94.79"/>
    <m/>
    <m/>
    <m/>
    <m/>
    <m/>
    <d v="2026-02-02T00:00:00"/>
    <x v="10"/>
    <x v="1"/>
    <x v="11"/>
  </r>
  <r>
    <s v="TUF2B45"/>
    <s v="60645800106472420"/>
    <s v="02/02/2026 22:52:39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241"/>
    <n v="10.15"/>
    <s v=" Km/L"/>
    <n v="98485"/>
    <n v="23.74"/>
    <n v="4.8899999999999997"/>
    <n v="116.09"/>
    <s v="0"/>
    <s v="EXT - KSE LOCAÇOES"/>
    <s v="Planejamento Operaci"/>
    <s v="KSE LOCAÇOES"/>
    <m/>
    <d v="2026-02-02T00:00:00"/>
    <x v="10"/>
    <x v="1"/>
    <x v="12"/>
  </r>
  <r>
    <s v="TFF5D72"/>
    <s v="60645800105143780"/>
    <s v="02/02/2026 23:54:51"/>
    <s v="87954"/>
    <s v="DANIEL GONÇALVES"/>
    <x v="2"/>
    <s v="Automóvel"/>
    <s v="ARGO"/>
    <s v="FIAT"/>
    <s v="07674909"/>
    <s v="AUTO POSTO INDIARA"/>
    <s v="INDIARA"/>
    <s v="GO"/>
    <s v="ETANOL COMUM"/>
    <n v="359"/>
    <n v="10.38"/>
    <s v=" Km/L"/>
    <n v="38977"/>
    <n v="34.590000000000003"/>
    <n v="4.8899999999999997"/>
    <n v="169.15"/>
    <s v="11660"/>
    <s v="Planejamento Operaci"/>
    <s v="Planejamento Operaci"/>
    <s v="Operacional"/>
    <m/>
    <d v="2026-02-02T00:00:00"/>
    <x v="10"/>
    <x v="1"/>
    <x v="0"/>
  </r>
  <r>
    <s v="TFI3B19"/>
    <s v="60645800105926941"/>
    <s v="03/02/2026 00:07:05"/>
    <s v="03458"/>
    <s v="RAUL DOS SANTOS SOUSA"/>
    <x v="4"/>
    <s v="Automóvel"/>
    <s v="ARGO"/>
    <s v="FIAT"/>
    <s v="07674909"/>
    <s v="AUTO POSTO INDIARA"/>
    <s v="INDIARA"/>
    <s v="GO"/>
    <s v="ETANOL COMUM"/>
    <n v="221"/>
    <n v="10.85"/>
    <s v=" Km/L"/>
    <n v="55369"/>
    <n v="20.37"/>
    <n v="4.8899999999999997"/>
    <n v="99.61"/>
    <s v="11661"/>
    <s v="Planejamento Operaci"/>
    <s v="Planejamento Operaci"/>
    <s v="Operacional"/>
    <m/>
    <d v="2026-02-03T00:00:00"/>
    <x v="10"/>
    <x v="1"/>
    <x v="0"/>
  </r>
  <r>
    <s v="TTR3A31"/>
    <s v="60645800106472404"/>
    <s v="03/02/2026 02:35:03"/>
    <s v="75150"/>
    <s v="PETTERSON PERIS BENJAMIN"/>
    <x v="53"/>
    <s v="Caminhonete"/>
    <s v="SAVEIRO CS RB MF"/>
    <s v="VW"/>
    <s v="46209914"/>
    <s v="DECIO RIO VERDE"/>
    <s v="RIO VERDE"/>
    <s v="GO"/>
    <s v="ETANOL COMUM"/>
    <n v="361"/>
    <n v="10.15"/>
    <s v=" Km/L"/>
    <n v="84516"/>
    <n v="35.549999999999997"/>
    <n v="4.79"/>
    <n v="170.28"/>
    <s v="202602030234"/>
    <s v="EXT - KSE LOCAÇOES"/>
    <s v="Planejamento Operaci"/>
    <s v="KSE LOCAÇOES"/>
    <m/>
    <d v="2026-02-03T00:00:00"/>
    <x v="10"/>
    <x v="1"/>
    <x v="12"/>
  </r>
  <r>
    <s v="TLR1J91"/>
    <s v="60645800106043065"/>
    <s v="03/02/2026 03:56:49"/>
    <s v="02910"/>
    <s v="EMERSON CRISTIANO DA SILVEIRA"/>
    <x v="23"/>
    <s v="Caminhonete"/>
    <s v="SAVEIRO"/>
    <s v="VOLKSWAGEN"/>
    <s v="46209914"/>
    <s v="DECIO RIO VERDE"/>
    <s v="RIO VERDE"/>
    <s v="GO"/>
    <s v="ETANOL COMUM"/>
    <n v="0"/>
    <n v="0"/>
    <s v=" Km/L"/>
    <s v="-"/>
    <n v="49.69"/>
    <n v="4.79"/>
    <n v="238.02"/>
    <s v="202602030356"/>
    <s v="Planejamento Operaci"/>
    <s v="Planejamento Operaci"/>
    <s v="Operacional"/>
    <m/>
    <d v="2026-02-03T00:00:00"/>
    <x v="10"/>
    <x v="1"/>
    <x v="9"/>
  </r>
  <r>
    <s v="TUG2C45"/>
    <s v="60645800106437770"/>
    <s v="03/02/2026 04:17:14"/>
    <s v="80560"/>
    <s v="EDMAR PEREIRA COSTA"/>
    <x v="54"/>
    <s v="Utilitário"/>
    <s v="SAVEIRO"/>
    <s v="FIAT"/>
    <s v="81889412"/>
    <s v="POSTO ZERO UM"/>
    <s v="RIO VERDE"/>
    <s v="GO"/>
    <s v="ETANOL COMUM"/>
    <n v="345"/>
    <n v="9.8000000000000007"/>
    <s v=" Km/L"/>
    <n v="92890"/>
    <n v="35.22"/>
    <n v="4.9800000000000004"/>
    <n v="175.4"/>
    <s v="1"/>
    <s v="EXT - KSE LOCAÇOES"/>
    <s v="Planejamento Operaci"/>
    <s v="KSE LOCAÇOES"/>
    <m/>
    <d v="2026-02-03T00:00:00"/>
    <x v="10"/>
    <x v="1"/>
    <x v="12"/>
  </r>
  <r>
    <s v="TFI3B19"/>
    <s v="60645800105926941"/>
    <s v="03/02/2026 05:39:35"/>
    <s v="03458"/>
    <s v="RAUL DOS SANTOS SOUSA"/>
    <x v="4"/>
    <s v="Automóvel"/>
    <s v="ARGO"/>
    <s v="FIAT"/>
    <s v="81889412"/>
    <s v="POSTO ZERO UM"/>
    <s v="RIO VERDE"/>
    <s v="GO"/>
    <s v="ETANOL COMUM"/>
    <n v="146"/>
    <n v="6.61"/>
    <s v=" Km/L"/>
    <n v="55515"/>
    <n v="22.09"/>
    <n v="4.9800000000000004"/>
    <n v="110"/>
    <s v="1"/>
    <s v="Planejamento Operaci"/>
    <s v="Planejamento Operaci"/>
    <s v="Operacional"/>
    <m/>
    <d v="2026-02-03T00:00:00"/>
    <x v="10"/>
    <x v="1"/>
    <x v="0"/>
  </r>
  <r>
    <s v="TTY2C25"/>
    <s v="60645800106472430"/>
    <s v="03/02/2026 06:02:29"/>
    <s v="32871"/>
    <s v="JOSE RICARDO SOUZA SILVA"/>
    <x v="38"/>
    <s v="Caminhonete"/>
    <s v="SAVEIRO CS RB MF"/>
    <s v="VW"/>
    <s v="46286315"/>
    <s v="POSTO CENTRAL"/>
    <s v="BOM JESUS"/>
    <s v="GO"/>
    <s v="ETANOL COMUM"/>
    <n v="389"/>
    <n v="10.33"/>
    <s v=" Km/L"/>
    <n v="82753"/>
    <n v="37.64"/>
    <n v="4.891"/>
    <n v="184.08"/>
    <s v="1"/>
    <s v="EXT - KSE LOCAÇOES"/>
    <s v="Planejamento Operaci"/>
    <s v="KSE LOCAÇOES"/>
    <m/>
    <d v="2026-02-03T00:00:00"/>
    <x v="10"/>
    <x v="1"/>
    <x v="12"/>
  </r>
  <r>
    <s v="TUF2B45"/>
    <s v="60645800106472420"/>
    <s v="03/02/2026 06:03:48"/>
    <s v="05369"/>
    <s v="FERNANDA HELLEN DEUFINO DA SILVA"/>
    <x v="37"/>
    <s v="Caminhonete"/>
    <s v="SAVEIRO CS RB MF"/>
    <s v="VW"/>
    <s v="46286315"/>
    <s v="POSTO CENTRAL"/>
    <s v="BOM JESUS"/>
    <s v="GO"/>
    <s v="ETANOL COMUM"/>
    <n v="233"/>
    <n v="7.52"/>
    <s v=" Km/L"/>
    <n v="98718"/>
    <n v="30.99"/>
    <n v="4.891"/>
    <n v="151.58000000000001"/>
    <s v="1"/>
    <s v="EXT - KSE LOCAÇOES"/>
    <s v="Planejamento Operaci"/>
    <s v="KSE LOCAÇOES"/>
    <m/>
    <d v="2026-02-03T00:00:00"/>
    <x v="10"/>
    <x v="1"/>
    <x v="12"/>
  </r>
  <r>
    <s v="TTP5B47"/>
    <s v="60645800106472110"/>
    <s v="03/02/2026 06:13:35"/>
    <s v="01227"/>
    <s v="DAILTON FERREIRA CRUVINEL"/>
    <x v="40"/>
    <s v="Caminhonete"/>
    <s v="SAVEIRO CS RB MF"/>
    <s v="VW"/>
    <s v="75331801"/>
    <s v="DECIO CEZARINA"/>
    <s v="CEZARINA"/>
    <s v="GO"/>
    <s v="ETANOL COMUM"/>
    <n v="486"/>
    <n v="12.21"/>
    <s v=" Km/L"/>
    <n v="91509"/>
    <n v="39.799999999999997"/>
    <n v="4.6900000000000004"/>
    <n v="186.66"/>
    <s v="202602030613"/>
    <s v="EXT - KSE LOCAÇOES"/>
    <s v="Planejamento Operaci"/>
    <s v="KSE LOCAÇOES"/>
    <m/>
    <d v="2026-02-03T00:00:00"/>
    <x v="10"/>
    <x v="1"/>
    <x v="12"/>
  </r>
  <r>
    <s v="TGM2I26"/>
    <s v="60645800106437620"/>
    <s v="03/02/2026 06:36:01"/>
    <s v="59226"/>
    <s v="PASCHOAL FAVORITTO DE QUEIROZ"/>
    <x v="52"/>
    <s v="Utilitário"/>
    <s v="FIORINO"/>
    <s v="FIAT"/>
    <s v="69479601"/>
    <s v="REDE SANTA LUZIA X"/>
    <s v="GOIANIA"/>
    <s v="GO"/>
    <s v="ETANOL COMUM"/>
    <n v="321"/>
    <n v="6.38"/>
    <s v=" Km/L"/>
    <n v="15118"/>
    <n v="50.32"/>
    <n v="5.2409999999999997"/>
    <n v="263.70999999999998"/>
    <s v="177334"/>
    <s v="EXT - KSE LOCAÇOES"/>
    <s v="Planejamento Operaci"/>
    <s v="Operacional"/>
    <m/>
    <d v="2026-02-03T00:00:00"/>
    <x v="10"/>
    <x v="1"/>
    <x v="5"/>
  </r>
  <r>
    <s v="TFE6B22"/>
    <s v="60645800105143762"/>
    <s v="03/02/2026 06:41:29"/>
    <s v="03608"/>
    <s v="WEIDER DA SILVA RODRIGUES"/>
    <x v="1"/>
    <s v="Automóvel"/>
    <s v="ARGO"/>
    <s v="FIAT"/>
    <s v="07674909"/>
    <s v="AUTO POSTO INDIARA"/>
    <s v="INDIARA"/>
    <s v="GO"/>
    <s v="ETANOL COMUM"/>
    <n v="10333"/>
    <n v="343.86"/>
    <s v=" Km/L"/>
    <n v="45638"/>
    <n v="30.05"/>
    <n v="4.8899999999999997"/>
    <n v="146.94"/>
    <s v="11664"/>
    <s v="Planejamento Operaci"/>
    <s v="Planejamento Operaci"/>
    <s v="Operacional"/>
    <m/>
    <d v="2026-02-03T00:00:00"/>
    <x v="10"/>
    <x v="1"/>
    <x v="1"/>
  </r>
  <r>
    <s v="FKM6D96"/>
    <s v="60645800105124347"/>
    <s v="03/02/2026 06:59:35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133.76"/>
    <n v="5.99"/>
    <n v="801.26"/>
    <s v="30225102"/>
    <s v="EXT - SAO PEDRO"/>
    <s v="Planejamento Operaci"/>
    <s v="SAO PEDRO"/>
    <m/>
    <d v="2026-02-03T00:00:00"/>
    <x v="10"/>
    <x v="1"/>
    <x v="7"/>
  </r>
  <r>
    <s v="TFW2H32"/>
    <s v="60645800105143835"/>
    <s v="03/02/2026 07:27:11"/>
    <s v="99638"/>
    <s v="LAFAIETE DE SOUZA SANTOS"/>
    <x v="10"/>
    <s v="Automóvel"/>
    <s v="ARGO"/>
    <s v="FIAT"/>
    <s v="75331801"/>
    <s v="DECIO CEZARINA"/>
    <s v="CEZARINA"/>
    <s v="GO"/>
    <s v="ETANOL COMUM"/>
    <n v="256"/>
    <n v="9.07"/>
    <s v=" Km/L"/>
    <n v="55288"/>
    <n v="28.22"/>
    <n v="4.6900000000000004"/>
    <n v="132.35"/>
    <s v="202602030726"/>
    <s v="Planejamento Operaci"/>
    <s v="Planejamento Operaci"/>
    <s v="Operacional"/>
    <m/>
    <d v="2026-02-03T00:00:00"/>
    <x v="10"/>
    <x v="1"/>
    <x v="3"/>
  </r>
  <r>
    <s v="TFY6E09"/>
    <s v="60645800105143700"/>
    <s v="03/02/2026 07:52:23"/>
    <s v="04380"/>
    <s v="PAULO ROBERTO BATISTA DE MOURA JUNIOR"/>
    <x v="15"/>
    <s v="Automóvel"/>
    <s v="ARGO"/>
    <s v="FIAT"/>
    <s v="34251011"/>
    <s v="DECIO ARAPORA"/>
    <s v="ARAPORA"/>
    <s v="MG"/>
    <s v="ETANOL COMUM"/>
    <n v="223"/>
    <n v="9.94"/>
    <s v=" Km/L"/>
    <n v="38618"/>
    <n v="22.44"/>
    <n v="4.6900000000000004"/>
    <n v="105.24"/>
    <s v="202602030751"/>
    <s v="Planejamento Operaci"/>
    <s v="Planejamento Operaci"/>
    <s v="Operacional"/>
    <m/>
    <d v="2026-02-03T00:00:00"/>
    <x v="10"/>
    <x v="1"/>
    <x v="1"/>
  </r>
  <r>
    <s v="TTQ4C10"/>
    <s v="60645800106553930"/>
    <s v="03/02/2026 08:16:25"/>
    <s v="04617"/>
    <s v="JESSICA MARIA ALVES LOPES"/>
    <x v="31"/>
    <s v="Caminhonete"/>
    <s v="Caminhonete S10"/>
    <s v="CHEVROLET"/>
    <s v="26406711"/>
    <s v="POSTO ZANDONADI"/>
    <s v="GUAPO"/>
    <s v="GO"/>
    <s v="DIESEL S-10"/>
    <n v="973"/>
    <n v="14.85"/>
    <s v=" Km/L"/>
    <n v="102686"/>
    <n v="65.540000000000006"/>
    <n v="6.1909999999999998"/>
    <n v="405.75"/>
    <s v="30229738"/>
    <s v="Planejamento Operaci"/>
    <s v="Planejamento Operaci"/>
    <s v="INSPENCAO"/>
    <m/>
    <d v="2026-02-03T00:00:00"/>
    <x v="10"/>
    <x v="1"/>
    <x v="12"/>
  </r>
  <r>
    <s v="TGK2G46"/>
    <s v="60645800105179571"/>
    <s v="03/02/2026 09:13:08"/>
    <s v="04161"/>
    <s v="WESLEY DUARTE MESQUITA"/>
    <x v="59"/>
    <s v="Utilitário"/>
    <s v="FIORINO"/>
    <s v="FIAT"/>
    <s v="07674909"/>
    <s v="AUTO POSTO INDIARA"/>
    <s v="INDIARA"/>
    <s v="GO"/>
    <s v="ETANOL COMUM"/>
    <n v="261"/>
    <n v="7.24"/>
    <s v=" Km/L"/>
    <n v="4826"/>
    <n v="36.07"/>
    <n v="4.8899999999999997"/>
    <n v="176.38"/>
    <s v="11674"/>
    <s v="Planejamento Operaci"/>
    <s v="Planejamento Operaci"/>
    <s v="Operacional"/>
    <m/>
    <d v="2026-02-03T00:00:00"/>
    <x v="10"/>
    <x v="1"/>
    <x v="5"/>
  </r>
  <r>
    <s v="TFX7J72"/>
    <s v="60645800105836505"/>
    <s v="03/02/2026 09:36:34"/>
    <s v="03126"/>
    <s v="PEDRO PAULO SILVA SANTOS"/>
    <x v="11"/>
    <s v="Automóvel"/>
    <s v="ARGO"/>
    <s v="FIAT"/>
    <s v="75331003"/>
    <s v="SUPERVIA LAGOA"/>
    <s v="RIO VERDE"/>
    <s v="GO"/>
    <s v="ETANOL COMUM"/>
    <n v="308"/>
    <n v="9.8699999999999992"/>
    <s v=" Km/L"/>
    <n v="57729"/>
    <n v="31.2"/>
    <n v="4.8899999999999997"/>
    <n v="152.57"/>
    <s v="1"/>
    <s v="Planejamento Operaci"/>
    <s v="Planejamento Operaci"/>
    <s v="Operacional"/>
    <m/>
    <d v="2026-02-03T00:00:00"/>
    <x v="10"/>
    <x v="1"/>
    <x v="4"/>
  </r>
  <r>
    <s v="JHQ4B46"/>
    <s v="60645800105124177"/>
    <s v="03/02/2026 10:24:22"/>
    <s v="43356"/>
    <s v="JOSE ALECRIM DA SILVA"/>
    <x v="19"/>
    <s v="Caminhão"/>
    <s v="17-220/17-220"/>
    <s v="VW"/>
    <s v="45364511"/>
    <s v="AUTO POSTO CERRADO 4"/>
    <s v="ITUMBIARA"/>
    <s v="GO"/>
    <s v="DIESEL COMUM"/>
    <n v="0"/>
    <n v="0"/>
    <s v=" Km/L"/>
    <n v="0"/>
    <n v="236.81"/>
    <n v="5.56"/>
    <n v="1316.66"/>
    <s v="378103"/>
    <s v="EXT - SAO PEDRO"/>
    <s v="Planejamento Operaci"/>
    <s v="SAO PEDRO"/>
    <m/>
    <d v="2026-02-03T00:00:00"/>
    <x v="10"/>
    <x v="1"/>
    <x v="7"/>
  </r>
  <r>
    <s v="TFS3C72"/>
    <s v="60645800105143738"/>
    <s v="03/02/2026 10:32:26"/>
    <s v="00271"/>
    <s v="HEDER OLIVEIRA SANTANA"/>
    <x v="9"/>
    <s v="Automóvel"/>
    <s v="ARGO"/>
    <s v="FIAT"/>
    <s v="41875311"/>
    <s v="POSTO SABOR DA TERRA"/>
    <s v="INDIARA"/>
    <s v="GO"/>
    <s v="ETANOL COMUM"/>
    <n v="281"/>
    <n v="8.99"/>
    <s v=" Km/L"/>
    <n v="72850"/>
    <n v="31.24"/>
    <n v="4.891"/>
    <n v="152.81"/>
    <s v="30237894"/>
    <s v="Planejamento Operaci"/>
    <s v="Planejamento Operaci"/>
    <s v="Operacional"/>
    <m/>
    <d v="2026-02-03T00:00:00"/>
    <x v="10"/>
    <x v="1"/>
    <x v="4"/>
  </r>
  <r>
    <s v="TFY3C02"/>
    <s v="60645800105143770"/>
    <s v="03/02/2026 10:52:02"/>
    <s v="37473"/>
    <s v="OTHON SIQUEIRA DE ALMEIDA"/>
    <x v="14"/>
    <s v="Automóvel"/>
    <s v="ARGO"/>
    <s v="FIAT"/>
    <s v="36603412"/>
    <s v="POSTO DO RATINHO"/>
    <s v="GOIANIA"/>
    <s v="GO"/>
    <s v="ETANOL COMUM"/>
    <n v="334"/>
    <n v="8.6999999999999993"/>
    <s v=" Km/L"/>
    <n v="19189"/>
    <n v="38.380000000000003"/>
    <n v="5.2709999999999999"/>
    <n v="202.3"/>
    <s v="1"/>
    <s v="Planejamento Operaci"/>
    <s v="Planejamento Operaci"/>
    <s v="Operacional"/>
    <m/>
    <d v="2026-02-03T00:00:00"/>
    <x v="10"/>
    <x v="1"/>
    <x v="0"/>
  </r>
  <r>
    <s v="TUQ2H91"/>
    <s v="60645800106437760"/>
    <s v="03/02/2026 10:55:06"/>
    <s v="88512"/>
    <s v="JUAREZ NEVES"/>
    <x v="66"/>
    <s v="Caminhonete"/>
    <s v="SAVEIRO CD RB MF"/>
    <s v="VOLKSWAGEN"/>
    <s v="45308900"/>
    <s v="POSTO LUPATINI"/>
    <s v="SANTO ANTONIO DA BARRA"/>
    <s v="GO"/>
    <s v="ETANOL COMUM"/>
    <n v="534"/>
    <n v="11.13"/>
    <s v=" Km/L"/>
    <n v="21592"/>
    <n v="48"/>
    <n v="4.99"/>
    <n v="239.52"/>
    <s v="0"/>
    <s v="EXT - KSE LOCAÇOES"/>
    <s v="Planejamento Operaci"/>
    <s v="KSE LOCAÇOES"/>
    <m/>
    <d v="2026-02-03T00:00:00"/>
    <x v="10"/>
    <x v="1"/>
    <x v="12"/>
  </r>
  <r>
    <s v="TBE3B78"/>
    <s v="60645800105124169"/>
    <s v="03/02/2026 11:06:22"/>
    <s v="89049"/>
    <s v="VALDEIR JOSE CORREIA"/>
    <x v="19"/>
    <s v="Caminhão"/>
    <s v="9-180"/>
    <s v="VW"/>
    <s v="87183400"/>
    <s v="MARAJO GUAPO"/>
    <s v="GUAPO"/>
    <s v="GO"/>
    <s v="DIESEL S-10"/>
    <n v="0"/>
    <n v="0"/>
    <s v=" Km/L"/>
    <n v="0"/>
    <n v="107.18"/>
    <n v="6.04"/>
    <n v="647.37"/>
    <s v="0"/>
    <s v="EXT - SAO PEDRO"/>
    <s v="Planejamento Operaci"/>
    <s v="SAO PEDRO"/>
    <m/>
    <d v="2026-02-03T00:00:00"/>
    <x v="10"/>
    <x v="1"/>
    <x v="7"/>
  </r>
  <r>
    <s v="TBE3B78"/>
    <m/>
    <s v="03/02/2026 11:06:22"/>
    <m/>
    <m/>
    <x v="20"/>
    <m/>
    <m/>
    <m/>
    <m/>
    <s v="MARAJO GUAPO"/>
    <m/>
    <m/>
    <s v="ARLA-32"/>
    <n v="0"/>
    <n v="0"/>
    <s v=" Km/L"/>
    <n v="0"/>
    <n v="9.41"/>
    <m/>
    <n v="37.549999999999997"/>
    <m/>
    <m/>
    <m/>
    <m/>
    <m/>
    <d v="2026-02-03T00:00:00"/>
    <x v="10"/>
    <x v="1"/>
    <x v="7"/>
  </r>
  <r>
    <s v="TFR8B59"/>
    <s v="60645800105143681"/>
    <s v="03/02/2026 11:29:08"/>
    <s v="92635"/>
    <s v="ADENILDO BARBOSA DUTRA"/>
    <x v="8"/>
    <s v="Automóvel"/>
    <s v="ARGO"/>
    <s v="FIAT"/>
    <s v="36645906"/>
    <s v="AUTO POSTO ESTRELA DO SUL III"/>
    <s v="ACREUNA"/>
    <s v="GO"/>
    <s v="ETANOL COMUM"/>
    <n v="327"/>
    <n v="8.2200000000000006"/>
    <s v=" Km/L"/>
    <n v="17770"/>
    <n v="39.78"/>
    <n v="5.17"/>
    <n v="205.66"/>
    <s v="0"/>
    <s v="Planejamento Operaci"/>
    <s v="Planejamento Operaci"/>
    <s v="Operacional"/>
    <m/>
    <d v="2026-02-03T00:00:00"/>
    <x v="10"/>
    <x v="1"/>
    <x v="5"/>
  </r>
  <r>
    <s v="TFI3B19"/>
    <s v="60645800105926941"/>
    <s v="03/02/2026 11:39:51"/>
    <s v="73410"/>
    <s v="BRUNO SOUSA DIAS"/>
    <x v="4"/>
    <s v="Automóvel"/>
    <s v="ARGO"/>
    <s v="FIAT"/>
    <s v="26466611"/>
    <s v="AUTO POSTO GLOBAL"/>
    <s v="APARECIDA DE GOIANIA"/>
    <s v="GO"/>
    <s v="ETANOL COMUM"/>
    <n v="259"/>
    <n v="9.43"/>
    <s v=" Km/L"/>
    <n v="55774"/>
    <n v="27.48"/>
    <n v="5.27"/>
    <n v="144.82"/>
    <s v="0"/>
    <s v="Planejamento Operaci"/>
    <s v="Planejamento Operaci"/>
    <s v="Operacional"/>
    <m/>
    <d v="2026-02-03T00:00:00"/>
    <x v="10"/>
    <x v="1"/>
    <x v="0"/>
  </r>
  <r>
    <s v="TFX8A49"/>
    <s v="60645800105143673"/>
    <s v="03/02/2026 11:41:07"/>
    <s v="03102"/>
    <s v="EDES GONÇALVES DA SILVA"/>
    <x v="12"/>
    <s v="Automóvel"/>
    <s v="ARGO"/>
    <s v="FIAT"/>
    <s v="26466611"/>
    <s v="AUTO POSTO GLOBAL"/>
    <s v="APARECIDA DE GOIANIA"/>
    <s v="GO"/>
    <s v="ETANOL COMUM"/>
    <n v="213"/>
    <n v="4.33"/>
    <s v=" Km/L"/>
    <n v="17125"/>
    <n v="49.15"/>
    <n v="5.27"/>
    <n v="259.02"/>
    <s v="1"/>
    <s v="Planejamento Operaci"/>
    <s v="Planejamento Operaci"/>
    <s v="Operacional"/>
    <m/>
    <d v="2026-02-03T00:00:00"/>
    <x v="10"/>
    <x v="1"/>
    <x v="0"/>
  </r>
  <r>
    <s v="TGA0B06"/>
    <s v="60645800106437610"/>
    <s v="03/02/2026 12:37:37"/>
    <s v="00933"/>
    <s v="GIULEY RIBEIRO DOS SANTOS"/>
    <x v="55"/>
    <s v="Caminhonete"/>
    <s v="FIORINO"/>
    <s v="FIAT"/>
    <s v="45308900"/>
    <s v="POSTO LUPATINI"/>
    <s v="SANTO ANTONIO DA BARRA"/>
    <s v="GO"/>
    <s v="ETANOL COMUM"/>
    <n v="344"/>
    <n v="8.74"/>
    <s v=" Km/L"/>
    <n v="12646"/>
    <n v="39.36"/>
    <n v="4.99"/>
    <n v="196.41"/>
    <s v="1"/>
    <s v="Planejamento Operaci"/>
    <s v="Planejamento Operaci"/>
    <s v="TI e Automação"/>
    <m/>
    <d v="2026-02-03T00:00:00"/>
    <x v="10"/>
    <x v="1"/>
    <x v="5"/>
  </r>
  <r>
    <s v="TFN0D12"/>
    <s v="60645800105143746"/>
    <s v="03/02/2026 12:54:48"/>
    <s v="00390"/>
    <s v="SILVINO JOSE DE BRITO"/>
    <x v="5"/>
    <s v="Automóvel"/>
    <s v="ARGO"/>
    <s v="FIAT"/>
    <s v="75331801"/>
    <s v="DECIO CEZARINA"/>
    <s v="CEZARINA"/>
    <s v="GO"/>
    <s v="ETANOL COMUM"/>
    <n v="414"/>
    <n v="10.17"/>
    <s v=" Km/L"/>
    <n v="33114"/>
    <n v="40.72"/>
    <n v="4.6900000000000004"/>
    <n v="190.98"/>
    <s v="202602031254"/>
    <s v="Planejamento Operaci"/>
    <s v="Planejamento Operaci"/>
    <s v="Operacional"/>
    <m/>
    <d v="2026-02-03T00:00:00"/>
    <x v="10"/>
    <x v="1"/>
    <x v="3"/>
  </r>
  <r>
    <s v="TFP3B22"/>
    <s v="60645800105143720"/>
    <s v="03/02/2026 13:06:34"/>
    <s v="02769"/>
    <s v="ANDRE LUIS PAULINO"/>
    <x v="6"/>
    <s v="Automóvel"/>
    <s v="ARGO"/>
    <s v="FIAT"/>
    <s v="45308900"/>
    <s v="POSTO LUPATINI"/>
    <s v="SANTO ANTONIO DA BARRA"/>
    <s v="GO"/>
    <s v="ETANOL COMUM"/>
    <n v="213"/>
    <n v="5.85"/>
    <s v=" Km/L"/>
    <n v="41713"/>
    <n v="36.409999999999997"/>
    <n v="4.99"/>
    <n v="181.69"/>
    <s v="1"/>
    <s v="Planejamento Operaci"/>
    <s v="Planejamento Operaci"/>
    <s v="Operacional"/>
    <m/>
    <d v="2026-02-03T00:00:00"/>
    <x v="10"/>
    <x v="1"/>
    <x v="4"/>
  </r>
  <r>
    <s v="TKB0E17"/>
    <s v="60645800106185180"/>
    <s v="03/02/2026 13:49:18"/>
    <s v="89061"/>
    <s v="HIGOR MARTINS FERREIRA_x0009__x0009__x0009__x0009_"/>
    <x v="27"/>
    <s v="EQUIPAMENTOS"/>
    <s v="GUINCHO LEVE"/>
    <s v="EQUIPAMENTO"/>
    <s v="46286315"/>
    <s v="POSTO CENTRAL"/>
    <s v="BOM JESUS"/>
    <s v="GO"/>
    <s v="DIESEL S-10"/>
    <n v="481"/>
    <n v="5.4"/>
    <s v=" Km/L"/>
    <n v="17549"/>
    <n v="89.02"/>
    <n v="6.24"/>
    <n v="555.5"/>
    <s v="1"/>
    <s v="EXT - LUCCA JR"/>
    <s v="Planejamento Operaci"/>
    <s v="LUCCA JR"/>
    <m/>
    <d v="2026-02-03T00:00:00"/>
    <x v="10"/>
    <x v="1"/>
    <x v="11"/>
  </r>
  <r>
    <s v="TFX7J72"/>
    <s v="60645800105836505"/>
    <s v="03/02/2026 14:05:08"/>
    <s v="03126"/>
    <s v="PEDRO PAULO SILVA SANTOS"/>
    <x v="11"/>
    <s v="Automóvel"/>
    <s v="ARGO"/>
    <s v="FIAT"/>
    <s v="46286315"/>
    <s v="POSTO CENTRAL"/>
    <s v="BOM JESUS"/>
    <s v="GO"/>
    <s v="ETANOL COMUM"/>
    <n v="237"/>
    <n v="9.48"/>
    <s v=" Km/L"/>
    <n v="57966"/>
    <n v="25.01"/>
    <n v="4.8899999999999997"/>
    <n v="122.3"/>
    <s v="1"/>
    <s v="Planejamento Operaci"/>
    <s v="Planejamento Operaci"/>
    <s v="Operacional"/>
    <m/>
    <d v="2026-02-03T00:00:00"/>
    <x v="10"/>
    <x v="1"/>
    <x v="4"/>
  </r>
  <r>
    <s v="SDJ8D65"/>
    <s v="60645800105555897"/>
    <s v="03/02/2026 14:45:16"/>
    <s v="04126"/>
    <s v="LEONARDO ARAUJO LAPERCHE "/>
    <x v="22"/>
    <s v="Caminhonete"/>
    <s v="RAMPAGE"/>
    <s v="RAM"/>
    <s v="36603412"/>
    <s v="POSTO DO RATINHO"/>
    <s v="GOIANIA"/>
    <s v="GO"/>
    <s v="GASOLINA COMUM"/>
    <n v="271"/>
    <n v="5.09"/>
    <s v=" Km/L"/>
    <n v="28928"/>
    <n v="53.25"/>
    <n v="6.47"/>
    <n v="344.53"/>
    <s v="1"/>
    <s v="Planejamento Operaci"/>
    <s v="Planejamento Operaci"/>
    <s v="Operacional"/>
    <m/>
    <d v="2026-02-03T00:00:00"/>
    <x v="10"/>
    <x v="1"/>
    <x v="8"/>
  </r>
  <r>
    <s v="TTG6C15"/>
    <s v="60645800106437736"/>
    <s v="03/02/2026 15:31:53"/>
    <s v="70093"/>
    <s v="CLAUDSTONE DOS REIS MENDES JUNIOR"/>
    <x v="64"/>
    <s v="Utilitário"/>
    <s v="SAVEIRO"/>
    <s v="FIAT"/>
    <s v="53081700"/>
    <s v="POSTO Z   Z SANTA MA"/>
    <s v="GUAPO"/>
    <s v="GO"/>
    <s v="ETANOL COMUM"/>
    <n v="350"/>
    <n v="7.77"/>
    <s v=" Km/L"/>
    <n v="40969"/>
    <n v="45.06"/>
    <n v="4.6900000000000004"/>
    <n v="211.33"/>
    <s v="0"/>
    <s v="EXT - KSE LOCAÇOES"/>
    <s v="Planejamento Operaci"/>
    <s v="KSE LOCAÇOES"/>
    <m/>
    <d v="2026-02-03T00:00:00"/>
    <x v="10"/>
    <x v="1"/>
    <x v="1"/>
  </r>
  <r>
    <s v="TFI3B19"/>
    <s v="60645800105926941"/>
    <s v="03/02/2026 15:51:59"/>
    <s v="03102"/>
    <s v="EDES GONÇALVES DA SILVA"/>
    <x v="4"/>
    <s v="Automóvel"/>
    <s v="ARGO"/>
    <s v="FIAT"/>
    <s v="87183400"/>
    <s v="MARAJO GUAPO"/>
    <s v="GUAPO"/>
    <s v="GO"/>
    <s v="ETANOL COMUM"/>
    <n v="261"/>
    <n v="11.35"/>
    <s v=" Km/L"/>
    <n v="56035"/>
    <n v="23"/>
    <n v="4.6900000000000004"/>
    <n v="107.87"/>
    <s v="0"/>
    <s v="Planejamento Operaci"/>
    <s v="Planejamento Operaci"/>
    <s v="Operacional"/>
    <m/>
    <d v="2026-02-03T00:00:00"/>
    <x v="10"/>
    <x v="1"/>
    <x v="0"/>
  </r>
  <r>
    <s v="TFV8C74"/>
    <s v="60645800106437299"/>
    <s v="03/02/2026 15:53:53"/>
    <s v="70145"/>
    <s v="LUCAS HENRIQUE MAGALHAES DE SOUZA "/>
    <x v="34"/>
    <s v="Automóvel"/>
    <s v="AMBULANCIA"/>
    <s v="VOLKSWAGEN"/>
    <s v="07674909"/>
    <s v="AUTO POSTO INDIARA"/>
    <s v="INDIARA"/>
    <s v="GO"/>
    <s v="DIESEL S-10"/>
    <n v="256"/>
    <n v="4.5999999999999996"/>
    <s v=" Km/L"/>
    <n v="10098"/>
    <n v="55.7"/>
    <n v="5.85"/>
    <n v="325.83999999999997"/>
    <s v="11690"/>
    <s v="Planejamento Operaci"/>
    <s v="Planejamento Operaci"/>
    <s v="RESGATE"/>
    <m/>
    <d v="2026-02-03T00:00:00"/>
    <x v="10"/>
    <x v="1"/>
    <x v="13"/>
  </r>
  <r>
    <s v="TFY6E09"/>
    <s v="60645800105143700"/>
    <s v="03/02/2026 15:58:10"/>
    <s v="04380"/>
    <s v="PAULO ROBERTO BATISTA DE MOURA JUNIOR"/>
    <x v="15"/>
    <s v="Automóvel"/>
    <s v="ARGO"/>
    <s v="FIAT"/>
    <s v="13335016"/>
    <s v="POSTO TREVO"/>
    <s v="RIO VERDE"/>
    <s v="GO"/>
    <s v="ETANOL COMUM"/>
    <n v="432"/>
    <n v="10.74"/>
    <s v=" Km/L"/>
    <n v="39050"/>
    <n v="40.229999999999997"/>
    <n v="4.99"/>
    <n v="200.75"/>
    <s v="30257457"/>
    <s v="Planejamento Operaci"/>
    <s v="Planejamento Operaci"/>
    <s v="Operacional"/>
    <m/>
    <d v="2026-02-03T00:00:00"/>
    <x v="10"/>
    <x v="1"/>
    <x v="1"/>
  </r>
  <r>
    <s v="TTR3A31"/>
    <s v="60645800106472404"/>
    <s v="03/02/2026 16:07:09"/>
    <s v="73410"/>
    <s v="BRUNO SOUSA DIAS"/>
    <x v="53"/>
    <s v="Caminhonete"/>
    <s v="SAVEIRO CS RB MF"/>
    <s v="VW"/>
    <s v="46209914"/>
    <s v="DECIO RIO VERDE"/>
    <s v="RIO VERDE"/>
    <s v="GO"/>
    <s v="ETANOL COMUM"/>
    <n v="575"/>
    <n v="11.94"/>
    <s v=" Km/L"/>
    <n v="85091"/>
    <n v="48.15"/>
    <n v="4.79"/>
    <n v="230.64"/>
    <s v="202602031605"/>
    <s v="EXT - KSE LOCAÇOES"/>
    <s v="Planejamento Operaci"/>
    <s v="KSE LOCAÇOES"/>
    <m/>
    <d v="2026-02-03T00:00:00"/>
    <x v="10"/>
    <x v="1"/>
    <x v="12"/>
  </r>
  <r>
    <s v="FCW8F66"/>
    <s v="60645800105124371"/>
    <s v="03/02/2026 16:07:36"/>
    <s v="80246"/>
    <s v="FRANCISCO DE ASSIS SOARES"/>
    <x v="19"/>
    <s v="Caminhão"/>
    <s v="11-180"/>
    <s v="VW"/>
    <s v="45307105"/>
    <s v="POSTO GIRASSOL"/>
    <s v="ITUMBIARA"/>
    <s v="GO"/>
    <s v="DIESEL S-10"/>
    <n v="0"/>
    <n v="0"/>
    <s v=" Km/L"/>
    <n v="0"/>
    <n v="86.01"/>
    <n v="6.0910000000000002"/>
    <n v="523.86"/>
    <s v="302579"/>
    <s v="EXT - SAO PEDRO"/>
    <s v="Planejamento Operaci"/>
    <s v="SAO PEDRO"/>
    <m/>
    <d v="2026-02-03T00:00:00"/>
    <x v="10"/>
    <x v="1"/>
    <x v="7"/>
  </r>
  <r>
    <s v="TTP5B47"/>
    <s v="60645800106472110"/>
    <s v="03/02/2026 16:14:40"/>
    <s v="02710"/>
    <s v="RAINON LOPES ALMEIDA"/>
    <x v="40"/>
    <s v="Caminhonete"/>
    <s v="SAVEIRO CS RB MF"/>
    <s v="VW"/>
    <s v="75331801"/>
    <s v="DECIO CEZARINA"/>
    <s v="CEZARINA"/>
    <s v="GO"/>
    <s v="ETANOL COMUM"/>
    <n v="446"/>
    <n v="9.9600000000000009"/>
    <s v=" Km/L"/>
    <n v="91955"/>
    <n v="44.79"/>
    <n v="4.6900000000000004"/>
    <n v="210.07"/>
    <s v="202602031613"/>
    <s v="EXT - KSE LOCAÇOES"/>
    <s v="Planejamento Operaci"/>
    <s v="KSE LOCAÇOES"/>
    <m/>
    <d v="2026-02-03T00:00:00"/>
    <x v="10"/>
    <x v="1"/>
    <x v="12"/>
  </r>
  <r>
    <s v="TUK2D26"/>
    <s v="60645800106553790"/>
    <s v="03/02/2026 16:36:44"/>
    <s v="00399"/>
    <s v="JULIANO FERNANDES DA SILVA"/>
    <x v="42"/>
    <s v="Caminhonete"/>
    <s v="Caminhonete S10"/>
    <s v="CHEVROLET"/>
    <s v="75331003"/>
    <s v="SUPERVIA LAGOA"/>
    <s v="RIO VERDE"/>
    <s v="GO"/>
    <s v="DIESEL S-10"/>
    <n v="948"/>
    <n v="14.7"/>
    <s v=" Km/L"/>
    <n v="93885"/>
    <n v="64.510000000000005"/>
    <n v="5.84"/>
    <n v="376.74"/>
    <s v="0"/>
    <s v="Planejamento Operaci"/>
    <s v="Planejamento Operaci"/>
    <s v="INSPENCAO"/>
    <m/>
    <d v="2026-02-03T00:00:00"/>
    <x v="10"/>
    <x v="1"/>
    <x v="12"/>
  </r>
  <r>
    <s v="TUF2B45"/>
    <s v="60645800106472420"/>
    <s v="03/02/2026 16:51:36"/>
    <s v="01318"/>
    <s v="JOAO BATISTA REIS"/>
    <x v="37"/>
    <s v="Caminhonete"/>
    <s v="SAVEIRO CS RB MF"/>
    <s v="VW"/>
    <s v="46286315"/>
    <s v="POSTO CENTRAL"/>
    <s v="BOM JESUS"/>
    <s v="GO"/>
    <s v="ETANOL COMUM"/>
    <n v="386"/>
    <n v="8.5500000000000007"/>
    <s v=" Km/L"/>
    <n v="99104"/>
    <n v="45.16"/>
    <n v="4.891"/>
    <n v="220.86"/>
    <s v="1"/>
    <s v="EXT - KSE LOCAÇOES"/>
    <s v="Planejamento Operaci"/>
    <s v="KSE LOCAÇOES"/>
    <m/>
    <d v="2026-02-03T00:00:00"/>
    <x v="10"/>
    <x v="1"/>
    <x v="12"/>
  </r>
  <r>
    <s v="TUW2D74"/>
    <s v="60645800105124310"/>
    <s v="03/02/2026 16:53:47"/>
    <s v="77093"/>
    <s v="AGNALDO FERREIRA DA CUNHA"/>
    <x v="35"/>
    <s v="Automóvel"/>
    <s v="CHEVROLET/S10 LS DD4"/>
    <s v="CHEVROLET"/>
    <s v="45364511"/>
    <s v="AUTO POSTO CERRADO 4"/>
    <s v="ITUMBIARA"/>
    <s v="GO"/>
    <s v="DIESEL S-10"/>
    <n v="943"/>
    <n v="13.8"/>
    <s v=" Km/L"/>
    <n v="80945"/>
    <n v="68.349999999999994"/>
    <n v="5.59"/>
    <n v="382.08"/>
    <s v="378166"/>
    <s v="Planejamento Operaci"/>
    <s v="Planejamento Operaci"/>
    <s v="Operacional"/>
    <m/>
    <d v="2026-02-03T00:00:00"/>
    <x v="10"/>
    <x v="1"/>
    <x v="12"/>
  </r>
  <r>
    <s v="TUG2C45"/>
    <s v="60645800106437770"/>
    <s v="03/02/2026 17:28:18"/>
    <s v="02527"/>
    <s v="ALCIENE MARTINS PONTES"/>
    <x v="54"/>
    <s v="Utilitário"/>
    <s v="SAVEIRO"/>
    <s v="FIAT"/>
    <s v="69494411"/>
    <s v="REDE MARAJO RIO VERD"/>
    <s v="RIO VERDE"/>
    <s v="GO"/>
    <s v="ETANOL COMUM"/>
    <n v="310"/>
    <n v="8.08"/>
    <s v=" Km/L"/>
    <n v="93200"/>
    <n v="38.380000000000003"/>
    <n v="4.59"/>
    <n v="176.16"/>
    <s v="2527011195"/>
    <s v="EXT - KSE LOCAÇOES"/>
    <s v="Planejamento Operaci"/>
    <s v="KSE LOCAÇOES"/>
    <m/>
    <d v="2026-02-03T00:00:00"/>
    <x v="10"/>
    <x v="1"/>
    <x v="12"/>
  </r>
  <r>
    <s v="TFF5D72"/>
    <s v="60645800105143780"/>
    <s v="03/02/2026 17:39:24"/>
    <s v="87954"/>
    <s v="DANIEL GONÇALVES"/>
    <x v="2"/>
    <s v="Automóvel"/>
    <s v="ARGO"/>
    <s v="FIAT"/>
    <s v="41826312"/>
    <s v="AUTO POSTO JACARE"/>
    <s v="ACREUNA"/>
    <s v="GO"/>
    <s v="ETANOL COMUM"/>
    <n v="299"/>
    <n v="9.35"/>
    <s v=" Km/L"/>
    <n v="39276"/>
    <n v="31.99"/>
    <n v="4.8600000000000003"/>
    <n v="155.47999999999999"/>
    <s v="30263496"/>
    <s v="Planejamento Operaci"/>
    <s v="Planejamento Operaci"/>
    <s v="Operacional"/>
    <m/>
    <d v="2026-02-03T00:00:00"/>
    <x v="10"/>
    <x v="1"/>
    <x v="0"/>
  </r>
  <r>
    <s v="TFS3C72"/>
    <s v="60645800105143738"/>
    <s v="03/02/2026 18:00:05"/>
    <s v="00271"/>
    <s v="HEDER OLIVEIRA SANTANA"/>
    <x v="9"/>
    <s v="Automóvel"/>
    <s v="ARGO"/>
    <s v="FIAT"/>
    <s v="13308211"/>
    <s v="P. BANDEIRANTES"/>
    <s v="RIO VERDE"/>
    <s v="GO"/>
    <s v="ETANOL ADITIVADO"/>
    <n v="258"/>
    <n v="8.16"/>
    <s v=" Km/L"/>
    <n v="73108"/>
    <n v="31.6"/>
    <n v="4.9909999999999997"/>
    <n v="157.72999999999999"/>
    <s v="30264619"/>
    <s v="Planejamento Operaci"/>
    <s v="Planejamento Operaci"/>
    <s v="Operacional"/>
    <m/>
    <d v="2026-02-03T00:00:00"/>
    <x v="10"/>
    <x v="1"/>
    <x v="4"/>
  </r>
  <r>
    <s v="TGM4D76"/>
    <s v="60645800106437582"/>
    <s v="03/02/2026 18:14:40"/>
    <s v="33534"/>
    <s v="MARCOS ANTONIO MARCELINO DA SILVA"/>
    <x v="56"/>
    <s v="Caminhonete"/>
    <s v="FIORINO"/>
    <s v="FIAT"/>
    <s v="46286315"/>
    <s v="POSTO CENTRAL"/>
    <s v="BOM JESUS"/>
    <s v="GO"/>
    <s v="ETANOL COMUM"/>
    <n v="203"/>
    <n v="8.27"/>
    <s v=" Km/L"/>
    <n v="12045"/>
    <n v="24.54"/>
    <n v="4.891"/>
    <n v="120.03"/>
    <s v="1"/>
    <s v="Planejamento Operaci"/>
    <s v="Planejamento Operaci"/>
    <s v="Operacional"/>
    <m/>
    <d v="2026-02-03T00:00:00"/>
    <x v="10"/>
    <x v="1"/>
    <x v="5"/>
  </r>
  <r>
    <s v="TLO0E87"/>
    <s v="60645800106184255"/>
    <s v="03/02/2026 18:20:33"/>
    <s v="04911"/>
    <s v="HYAGO GONÇALVES FERNANDES"/>
    <x v="43"/>
    <s v="EQUIPAMENTOS"/>
    <s v="GUINCHO LEVE"/>
    <s v="EQUIPAMENTO"/>
    <s v="92221200"/>
    <s v="POSTO AMERICA"/>
    <s v="GUAPO"/>
    <s v="GO"/>
    <s v="DIESEL S-10"/>
    <n v="453"/>
    <n v="6.24"/>
    <s v=" Km/L"/>
    <n v="25230"/>
    <n v="72.55"/>
    <n v="5.64"/>
    <n v="409.18"/>
    <s v="0"/>
    <s v="EXT - LUCCA JR"/>
    <s v="Planejamento Operaci"/>
    <s v="LUCCA JR"/>
    <m/>
    <d v="2026-02-03T00:00:00"/>
    <x v="10"/>
    <x v="1"/>
    <x v="11"/>
  </r>
  <r>
    <s v="TFD2J89"/>
    <s v="60645800105143710"/>
    <s v="03/02/2026 18:29:16"/>
    <s v="95253"/>
    <s v="ANDRE AUGUSTO ARAUJO DE JESUS"/>
    <x v="0"/>
    <s v="Automóvel"/>
    <s v="ARGO"/>
    <s v="FIAT"/>
    <s v="26406711"/>
    <s v="POSTO ZANDONADI"/>
    <s v="GUAPO"/>
    <s v="GO"/>
    <s v="ETANOL COMUM"/>
    <n v="354"/>
    <n v="8.9"/>
    <s v=" Km/L"/>
    <n v="21074"/>
    <n v="39.770000000000003"/>
    <n v="4.99"/>
    <n v="198.45"/>
    <s v="30266509"/>
    <s v="Planejamento Operaci"/>
    <s v="Planejamento Operaci"/>
    <s v="Operacional"/>
    <m/>
    <d v="2026-02-03T00:00:00"/>
    <x v="10"/>
    <x v="1"/>
    <x v="0"/>
  </r>
  <r>
    <s v="TTY2C25"/>
    <s v="60645800106472430"/>
    <s v="03/02/2026 18:38:58"/>
    <s v="07015"/>
    <s v="EDILEIA DE SOUSA ANTUNES"/>
    <x v="38"/>
    <s v="Caminhonete"/>
    <s v="SAVEIRO CS RB MF"/>
    <s v="VW"/>
    <s v="46286315"/>
    <s v="POSTO CENTRAL"/>
    <s v="BOM JESUS"/>
    <s v="GO"/>
    <s v="ETANOL COMUM"/>
    <n v="317"/>
    <n v="7.9"/>
    <s v=" Km/L"/>
    <n v="83070"/>
    <n v="40.119999999999997"/>
    <n v="4.891"/>
    <n v="196.22"/>
    <s v="1"/>
    <s v="EXT - KSE LOCAÇOES"/>
    <s v="Planejamento Operaci"/>
    <s v="KSE LOCAÇOES"/>
    <m/>
    <d v="2026-02-03T00:00:00"/>
    <x v="10"/>
    <x v="1"/>
    <x v="12"/>
  </r>
  <r>
    <s v="TFW2H32"/>
    <s v="60645800105143835"/>
    <s v="03/02/2026 19:01:49"/>
    <s v="99638"/>
    <s v="LAFAIETE DE SOUZA SANTOS"/>
    <x v="10"/>
    <s v="Automóvel"/>
    <s v="ARGO"/>
    <s v="FIAT"/>
    <s v="41891811"/>
    <s v="UBRASPETRO COM DE DERIVADOS DE"/>
    <s v="GOIANIA"/>
    <s v="GO"/>
    <s v="ETANOL COMUM"/>
    <n v="363"/>
    <n v="9.99"/>
    <s v=" Km/L"/>
    <n v="55651"/>
    <n v="36.32"/>
    <n v="5.39"/>
    <n v="195.77"/>
    <s v="583473"/>
    <s v="Planejamento Operaci"/>
    <s v="Planejamento Operaci"/>
    <s v="Operacional"/>
    <m/>
    <d v="2026-02-03T00:00:00"/>
    <x v="10"/>
    <x v="1"/>
    <x v="3"/>
  </r>
  <r>
    <s v="TTT2H93"/>
    <s v="60645800106472340"/>
    <s v="03/02/2026 19:20:51"/>
    <s v="07583"/>
    <s v="DAVID BORGES DOS SANTOS"/>
    <x v="41"/>
    <s v="Utilitário"/>
    <s v="SAVEIRO"/>
    <s v="FIAT"/>
    <s v="41826312"/>
    <s v="AUTO POSTO JACARE"/>
    <s v="ACREUNA"/>
    <s v="GO"/>
    <s v="ETANOL COMUM"/>
    <n v="714"/>
    <n v="20.18"/>
    <s v=" Km/L"/>
    <n v="42852"/>
    <n v="35.39"/>
    <n v="4.8600000000000003"/>
    <n v="172.01"/>
    <s v="30269562"/>
    <s v="EXT - KSE LOCAÇOES"/>
    <s v="Planejamento Operaci"/>
    <s v="KSE LOCAÇOES"/>
    <m/>
    <d v="2026-02-03T00:00:00"/>
    <x v="10"/>
    <x v="1"/>
    <x v="12"/>
  </r>
  <r>
    <s v="TFI3B19"/>
    <s v="60645800105926941"/>
    <s v="03/02/2026 19:56:22"/>
    <s v="03458"/>
    <s v="RAUL DOS SANTOS SOUSA"/>
    <x v="4"/>
    <s v="Automóvel"/>
    <s v="ARGO"/>
    <s v="FIAT"/>
    <s v="13335016"/>
    <s v="POSTO TREVO"/>
    <s v="RIO VERDE"/>
    <s v="GO"/>
    <s v="ETANOL COMUM"/>
    <n v="165"/>
    <n v="5.0999999999999996"/>
    <s v=" Km/L"/>
    <n v="56200"/>
    <n v="32.380000000000003"/>
    <n v="4.9909999999999997"/>
    <n v="161.61000000000001"/>
    <s v="30271736"/>
    <s v="Planejamento Operaci"/>
    <s v="Planejamento Operaci"/>
    <s v="Operacional"/>
    <m/>
    <d v="2026-02-03T00:00:00"/>
    <x v="10"/>
    <x v="1"/>
    <x v="0"/>
  </r>
  <r>
    <s v="TUQ2H91"/>
    <s v="60645800106437760"/>
    <s v="03/02/2026 19:59:07"/>
    <s v="05208"/>
    <s v="CHARLES ROSA"/>
    <x v="66"/>
    <s v="Caminhonete"/>
    <s v="SAVEIRO CD RB MF"/>
    <s v="VOLKSWAGEN"/>
    <s v="45308900"/>
    <s v="POSTO LUPATINI"/>
    <s v="SANTO ANTONIO DA BARRA"/>
    <s v="GO"/>
    <s v="ETANOL COMUM"/>
    <n v="258"/>
    <n v="7.89"/>
    <s v=" Km/L"/>
    <n v="21850"/>
    <n v="32.68"/>
    <n v="4.99"/>
    <n v="163.07"/>
    <s v="0"/>
    <s v="EXT - KSE LOCAÇOES"/>
    <s v="Planejamento Operaci"/>
    <s v="KSE LOCAÇOES"/>
    <m/>
    <d v="2026-02-03T00:00:00"/>
    <x v="10"/>
    <x v="1"/>
    <x v="12"/>
  </r>
  <r>
    <s v="TJP1H27"/>
    <s v="60645800106439607"/>
    <s v="03/02/2026 20:37:39"/>
    <s v="02910"/>
    <s v="EMERSON CRISTIANO DA SILVEIRA"/>
    <x v="58"/>
    <s v="EQUIPAMENTOS"/>
    <s v="GUINCHO LEVE"/>
    <s v="EQUIPAMENTO"/>
    <s v="41826312"/>
    <s v="AUTO POSTO JACARE"/>
    <s v="ACREUNA"/>
    <s v="GO"/>
    <s v="DIESEL S-10"/>
    <n v="381"/>
    <n v="6.39"/>
    <s v=" Km/L"/>
    <n v="16681"/>
    <n v="59.58"/>
    <n v="5.9909999999999997"/>
    <n v="356.93"/>
    <s v="30274187"/>
    <s v="EXT - LUCCA JR"/>
    <s v="Planejamento Operaci"/>
    <s v="LUCCA JR"/>
    <m/>
    <d v="2026-02-03T00:00:00"/>
    <x v="10"/>
    <x v="1"/>
    <x v="11"/>
  </r>
  <r>
    <s v="TJE5D27"/>
    <s v="60645800105124400"/>
    <s v="03/02/2026 20:45:52"/>
    <s v="81743"/>
    <s v="JEFERSON LUIZ MARTINS_x0009__x0009__x0009__x0009_"/>
    <x v="60"/>
    <s v="EQUIPAMENTOS"/>
    <s v="GUINCHO LEVE"/>
    <s v="EQUIPAMENTO"/>
    <s v="46209914"/>
    <s v="DECIO RIO VERDE"/>
    <s v="RIO VERDE"/>
    <s v="GO"/>
    <s v="DIESEL S-10"/>
    <n v="336"/>
    <n v="4.9400000000000004"/>
    <s v=" Km/L"/>
    <n v="16320"/>
    <n v="68"/>
    <n v="6.29"/>
    <n v="427.72"/>
    <s v="202602032045"/>
    <s v="EXT - LUCCA JR"/>
    <s v="Planejamento Operaci"/>
    <s v="LUCCA JR"/>
    <m/>
    <d v="2026-02-03T00:00:00"/>
    <x v="10"/>
    <x v="1"/>
    <x v="11"/>
  </r>
  <r>
    <s v="TFE9C14"/>
    <s v="60645800106437370"/>
    <s v="03/02/2026 21:33:27"/>
    <s v="01057"/>
    <s v="LUIZ HENRIQUE SOUZA RODRIGUES"/>
    <x v="51"/>
    <s v="EQUIPAMENTOS"/>
    <s v="AMBULANCIA"/>
    <s v="OUTROS"/>
    <s v="13308201"/>
    <s v="P. BANDEIRANTES"/>
    <s v="RIO VERDE"/>
    <s v="GO"/>
    <s v="DIESEL S-10"/>
    <n v="202"/>
    <n v="4.22"/>
    <s v=" Km/L"/>
    <n v="7452"/>
    <n v="47.88"/>
    <n v="6.391"/>
    <n v="305.98"/>
    <s v="0"/>
    <s v="Planejamento Operaci"/>
    <s v="Planejamento Operaci"/>
    <s v="Operacional"/>
    <m/>
    <d v="2026-02-03T00:00:00"/>
    <x v="10"/>
    <x v="1"/>
    <x v="13"/>
  </r>
  <r>
    <s v="TTV4H65"/>
    <s v="60645800106437744"/>
    <s v="03/02/2026 21:50:48"/>
    <s v="09697"/>
    <s v="HUILDSON ROSA BARBOSA"/>
    <x v="65"/>
    <s v="Caminhonete"/>
    <s v="SAVEIRO CD RB MF"/>
    <s v="VOLKSWAGEN"/>
    <s v="75331003"/>
    <s v="SUPERVIA LAGOA"/>
    <s v="RIO VERDE"/>
    <s v="GO"/>
    <s v="ETANOL COMUM"/>
    <n v="385"/>
    <n v="7.66"/>
    <s v=" Km/L"/>
    <n v="12081"/>
    <n v="50.27"/>
    <n v="4.8899999999999997"/>
    <n v="245.82"/>
    <s v="0"/>
    <s v="EXT - KSE LOCAÇOES"/>
    <s v="Planejamento Operaci"/>
    <s v="KSE LOCAÇOES"/>
    <m/>
    <d v="2026-02-03T00:00:00"/>
    <x v="10"/>
    <x v="1"/>
    <x v="12"/>
  </r>
  <r>
    <s v="QSW6J59"/>
    <s v="60645800106460000"/>
    <s v="03/02/2026 21:51:46"/>
    <s v="02910"/>
    <s v="EMERSON CRISTIANO DA SILVEIRA"/>
    <x v="28"/>
    <s v="EQUIPAMENTOS"/>
    <s v="CAMINHÃO PIPA"/>
    <s v="OUTROS"/>
    <s v="41826312"/>
    <s v="AUTO POSTO JACARE"/>
    <s v="ACREUNA"/>
    <s v="GO"/>
    <s v="DIESEL S-10"/>
    <n v="262"/>
    <n v="3.15"/>
    <s v=" Km/L"/>
    <n v="16069"/>
    <n v="83.11"/>
    <n v="5.99"/>
    <n v="497.87"/>
    <s v="30278596"/>
    <s v="EXT - LUCCA JR"/>
    <s v="Planejamento Operaci"/>
    <s v="LUCCA JR"/>
    <m/>
    <d v="2026-02-03T00:00:00"/>
    <x v="10"/>
    <x v="1"/>
    <x v="11"/>
  </r>
  <r>
    <s v="QSW6J59"/>
    <m/>
    <s v="03/02/2026 21:51:46"/>
    <m/>
    <m/>
    <x v="28"/>
    <m/>
    <m/>
    <m/>
    <m/>
    <s v="AUTO POSTO JACARE"/>
    <m/>
    <m/>
    <s v="ARLA-32"/>
    <s v="-"/>
    <s v="-"/>
    <s v=" Km/L"/>
    <s v="-"/>
    <n v="11.04"/>
    <m/>
    <n v="36.450000000000003"/>
    <m/>
    <m/>
    <m/>
    <m/>
    <m/>
    <d v="2026-02-03T00:00:00"/>
    <x v="10"/>
    <x v="1"/>
    <x v="11"/>
  </r>
  <r>
    <s v="TUF2B45"/>
    <s v="60645800106472420"/>
    <s v="03/02/2026 22:07:27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185"/>
    <n v="7.47"/>
    <s v=" Km/L"/>
    <n v="99289"/>
    <n v="24.76"/>
    <n v="4.8899999999999997"/>
    <n v="121.08"/>
    <s v="0"/>
    <s v="EXT - KSE LOCAÇOES"/>
    <s v="Planejamento Operaci"/>
    <s v="KSE LOCAÇOES"/>
    <m/>
    <d v="2026-02-03T00:00:00"/>
    <x v="10"/>
    <x v="1"/>
    <x v="12"/>
  </r>
  <r>
    <s v="TTP5B47"/>
    <s v="60645800106472110"/>
    <s v="04/02/2026 02:04:55"/>
    <s v="01227"/>
    <s v="DAILTON FERREIRA CRUVINEL"/>
    <x v="40"/>
    <s v="Caminhonete"/>
    <s v="SAVEIRO CS RB MF"/>
    <s v="VW"/>
    <s v="07674911"/>
    <s v="AUTO POSTO INDIARA"/>
    <s v="INDIARA"/>
    <s v="GO"/>
    <s v="ETANOL COMUM"/>
    <n v="408"/>
    <n v="10.45"/>
    <s v=" Km/L"/>
    <n v="92363"/>
    <n v="39.04"/>
    <n v="4.8899999999999997"/>
    <n v="190.91"/>
    <s v="1227"/>
    <s v="EXT - KSE LOCAÇOES"/>
    <s v="Planejamento Operaci"/>
    <s v="KSE LOCAÇOES"/>
    <m/>
    <d v="2026-02-04T00:00:00"/>
    <x v="10"/>
    <x v="1"/>
    <x v="12"/>
  </r>
  <r>
    <s v="TFI3B19"/>
    <s v="60645800105926941"/>
    <s v="04/02/2026 02:30:27"/>
    <s v="03458"/>
    <s v="RAUL DOS SANTOS SOUSA"/>
    <x v="4"/>
    <s v="Automóvel"/>
    <s v="ARGO"/>
    <s v="FIAT"/>
    <s v="81889412"/>
    <s v="POSTO ZERO UM"/>
    <s v="RIO VERDE"/>
    <s v="GO"/>
    <s v="ETANOL COMUM"/>
    <n v="318"/>
    <n v="9.59"/>
    <s v=" Km/L"/>
    <n v="56518"/>
    <n v="33.15"/>
    <n v="4.9800000000000004"/>
    <n v="165.08"/>
    <s v="1"/>
    <s v="Planejamento Operaci"/>
    <s v="Planejamento Operaci"/>
    <s v="Operacional"/>
    <m/>
    <d v="2026-02-04T00:00:00"/>
    <x v="10"/>
    <x v="1"/>
    <x v="0"/>
  </r>
  <r>
    <s v="TKC7D89"/>
    <m/>
    <s v="04/02/2026 03:02:04"/>
    <m/>
    <m/>
    <x v="39"/>
    <m/>
    <m/>
    <m/>
    <m/>
    <s v="DECIO CEZARINA"/>
    <m/>
    <m/>
    <s v="ARLA-32"/>
    <s v="-"/>
    <s v="-"/>
    <s v=" Km/L"/>
    <s v="-"/>
    <n v="55.6"/>
    <m/>
    <n v="210.72"/>
    <m/>
    <m/>
    <m/>
    <m/>
    <m/>
    <d v="2026-02-04T00:00:00"/>
    <x v="10"/>
    <x v="1"/>
    <x v="11"/>
  </r>
  <r>
    <s v="TTY2C25"/>
    <s v="60645800106472430"/>
    <s v="04/02/2026 03:58:34"/>
    <s v="03398"/>
    <s v="JOSIMAR VENANCIO SANTOS SILVA"/>
    <x v="38"/>
    <s v="Caminhonete"/>
    <s v="SAVEIRO CS RB MF"/>
    <s v="VW"/>
    <s v="45341508"/>
    <s v="POSTO ALTO DA SERRA"/>
    <s v="ITUMBIARA"/>
    <s v="GO"/>
    <s v="ETANOL COMUM"/>
    <n v="297"/>
    <n v="8.4"/>
    <s v=" Km/L"/>
    <n v="83367"/>
    <n v="35.35"/>
    <n v="4.6399999999999997"/>
    <n v="164.03"/>
    <s v="0"/>
    <s v="EXT - KSE LOCAÇOES"/>
    <s v="Planejamento Operaci"/>
    <s v="KSE LOCAÇOES"/>
    <m/>
    <d v="2026-02-04T00:00:00"/>
    <x v="10"/>
    <x v="1"/>
    <x v="12"/>
  </r>
  <r>
    <s v="TUK2D26"/>
    <s v="60645800106553790"/>
    <s v="04/02/2026 04:16:46"/>
    <s v="70552"/>
    <s v="ARMANDO DA SILVA OLIVIEIRA NETO"/>
    <x v="42"/>
    <s v="Caminhonete"/>
    <s v="Caminhonete S10"/>
    <s v="CHEVROLET"/>
    <s v="13342911"/>
    <s v="SANTA HELENA DE GOIAS"/>
    <s v="SANTA HELENA DE GOIAS"/>
    <s v="GO"/>
    <s v="DIESEL S-10"/>
    <n v="569"/>
    <n v="14.75"/>
    <s v=" Km/L"/>
    <n v="94454"/>
    <n v="38.58"/>
    <n v="6.1909999999999998"/>
    <n v="238.85"/>
    <s v="1770189358"/>
    <s v="Planejamento Operaci"/>
    <s v="Planejamento Operaci"/>
    <s v="INSPENCAO"/>
    <m/>
    <d v="2026-02-04T00:00:00"/>
    <x v="10"/>
    <x v="1"/>
    <x v="12"/>
  </r>
  <r>
    <s v="TTR3A31"/>
    <s v="60645800106472404"/>
    <s v="04/02/2026 05:18:23"/>
    <s v="75150"/>
    <s v="PETTERSON PERIS BENJAMIN"/>
    <x v="53"/>
    <s v="Caminhonete"/>
    <s v="SAVEIRO CS RB MF"/>
    <s v="VW"/>
    <s v="46209914"/>
    <s v="DECIO RIO VERDE"/>
    <s v="RIO VERDE"/>
    <s v="GO"/>
    <s v="ETANOL COMUM"/>
    <n v="461"/>
    <n v="10.47"/>
    <s v=" Km/L"/>
    <n v="85552"/>
    <n v="44.03"/>
    <n v="4.79"/>
    <n v="210.9"/>
    <s v="202602040517"/>
    <s v="EXT - KSE LOCAÇOES"/>
    <s v="Planejamento Operaci"/>
    <s v="KSE LOCAÇOES"/>
    <m/>
    <d v="2026-02-04T00:00:00"/>
    <x v="10"/>
    <x v="1"/>
    <x v="12"/>
  </r>
  <r>
    <s v="TUF2B45"/>
    <s v="60645800106472420"/>
    <s v="04/02/2026 05:39:38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265"/>
    <n v="8.56"/>
    <s v=" Km/L"/>
    <n v="99554"/>
    <n v="30.94"/>
    <n v="4.59"/>
    <n v="142.01"/>
    <s v="0"/>
    <s v="EXT - KSE LOCAÇOES"/>
    <s v="Planejamento Operaci"/>
    <s v="KSE LOCAÇOES"/>
    <m/>
    <d v="2026-02-04T00:00:00"/>
    <x v="10"/>
    <x v="1"/>
    <x v="12"/>
  </r>
  <r>
    <s v="TUG2C45"/>
    <s v="60645800106437770"/>
    <s v="04/02/2026 06:01:56"/>
    <s v="80560"/>
    <s v="EDMAR PEREIRA COSTA"/>
    <x v="54"/>
    <s v="Utilitário"/>
    <s v="SAVEIRO"/>
    <s v="FIAT"/>
    <s v="46209914"/>
    <s v="DECIO RIO VERDE"/>
    <s v="RIO VERDE"/>
    <s v="GO"/>
    <s v="ETANOL COMUM"/>
    <n v="318"/>
    <n v="8.5299999999999994"/>
    <s v=" Km/L"/>
    <n v="93518"/>
    <n v="37.26"/>
    <n v="4.79"/>
    <n v="178.48"/>
    <s v="202602040601"/>
    <s v="EXT - KSE LOCAÇOES"/>
    <s v="Planejamento Operaci"/>
    <s v="KSE LOCAÇOES"/>
    <m/>
    <d v="2026-02-04T00:00:00"/>
    <x v="10"/>
    <x v="1"/>
    <x v="12"/>
  </r>
  <r>
    <s v="TGM2I26"/>
    <s v="60645800106437620"/>
    <s v="04/02/2026 06:34:04"/>
    <s v="59226"/>
    <s v="PASCHOAL FAVORITTO DE QUEIROZ"/>
    <x v="52"/>
    <s v="Utilitário"/>
    <s v="FIORINO"/>
    <s v="FIAT"/>
    <s v="69479601"/>
    <s v="REDE SANTA LUZIA X"/>
    <s v="GOIANIA"/>
    <s v="GO"/>
    <s v="ETANOL COMUM"/>
    <n v="297"/>
    <n v="6.63"/>
    <s v=" Km/L"/>
    <n v="15415"/>
    <n v="44.77"/>
    <n v="5.24"/>
    <n v="234.61"/>
    <s v="177786"/>
    <s v="EXT - KSE LOCAÇOES"/>
    <s v="Planejamento Operaci"/>
    <s v="Operacional"/>
    <m/>
    <d v="2026-02-04T00:00:00"/>
    <x v="10"/>
    <x v="1"/>
    <x v="5"/>
  </r>
  <r>
    <s v="TFE6B22"/>
    <s v="60645800105143762"/>
    <s v="04/02/2026 07:15:15"/>
    <s v="03608"/>
    <s v="WEIDER DA SILVA RODRIGUES"/>
    <x v="1"/>
    <s v="Automóvel"/>
    <s v="ARGO"/>
    <s v="FIAT"/>
    <s v="94262208"/>
    <s v="AUTO POSTO RETRO"/>
    <s v="APARECIDA DE GOIANIA"/>
    <s v="GO"/>
    <s v="ETANOL COMUM"/>
    <n v="397"/>
    <n v="10.72"/>
    <s v=" Km/L"/>
    <n v="46035"/>
    <n v="37.020000000000003"/>
    <n v="5.2409999999999997"/>
    <n v="194.01"/>
    <s v="1"/>
    <s v="Planejamento Operaci"/>
    <s v="Planejamento Operaci"/>
    <s v="Operacional"/>
    <m/>
    <d v="2026-02-04T00:00:00"/>
    <x v="10"/>
    <x v="1"/>
    <x v="1"/>
  </r>
  <r>
    <s v="TFR8B59"/>
    <s v="60645800105143681"/>
    <s v="04/02/2026 07:26:18"/>
    <s v="92635"/>
    <s v="ADENILDO BARBOSA DUTRA"/>
    <x v="8"/>
    <s v="Automóvel"/>
    <s v="ARGO"/>
    <s v="FIAT"/>
    <s v="53081700"/>
    <s v="POSTO Z   Z SANTA MA"/>
    <s v="GUAPO"/>
    <s v="GO"/>
    <s v="ETANOL COMUM"/>
    <n v="300"/>
    <n v="8.5299999999999994"/>
    <s v=" Km/L"/>
    <n v="18070"/>
    <n v="35.17"/>
    <n v="4.6900000000000004"/>
    <n v="164.93"/>
    <s v="0"/>
    <s v="Planejamento Operaci"/>
    <s v="Planejamento Operaci"/>
    <s v="Operacional"/>
    <m/>
    <d v="2026-02-04T00:00:00"/>
    <x v="10"/>
    <x v="1"/>
    <x v="5"/>
  </r>
  <r>
    <s v="TTT2H93"/>
    <s v="60645800106472340"/>
    <s v="04/02/2026 07:38:56"/>
    <s v="52982"/>
    <s v="ROBERTO ANTONIO DE MELO"/>
    <x v="41"/>
    <s v="Utilitário"/>
    <s v="SAVEIRO"/>
    <s v="FIAT"/>
    <s v="41826312"/>
    <s v="AUTO POSTO JACARE"/>
    <s v="ACREUNA"/>
    <s v="GO"/>
    <s v="ETANOL COMUM"/>
    <n v="444"/>
    <n v="11.23"/>
    <s v=" Km/L"/>
    <n v="43296"/>
    <n v="39.53"/>
    <n v="4.8609999999999998"/>
    <n v="192.14"/>
    <s v="40227437"/>
    <s v="EXT - KSE LOCAÇOES"/>
    <s v="Planejamento Operaci"/>
    <s v="KSE LOCAÇOES"/>
    <m/>
    <d v="2026-02-04T00:00:00"/>
    <x v="10"/>
    <x v="1"/>
    <x v="12"/>
  </r>
  <r>
    <s v="TFA5I89"/>
    <s v="60645800105853740"/>
    <s v="04/02/2026 07:52:52"/>
    <s v="71805"/>
    <s v="MURILO SOUZA BERNARDES"/>
    <x v="21"/>
    <s v="Automóvel"/>
    <s v="ARGO"/>
    <s v="FIAT"/>
    <s v="36603412"/>
    <s v="POSTO DO RATINHO"/>
    <s v="GOIANIA"/>
    <s v="GO"/>
    <s v="ETANOL COMUM"/>
    <n v="355"/>
    <n v="8.43"/>
    <s v=" Km/L"/>
    <n v="16063"/>
    <n v="42.11"/>
    <n v="5.77"/>
    <n v="242.97"/>
    <s v="0"/>
    <s v="Planejamento Operaci"/>
    <s v="Planejamento Operaci"/>
    <s v="Operacional"/>
    <m/>
    <d v="2026-02-04T00:00:00"/>
    <x v="10"/>
    <x v="1"/>
    <x v="2"/>
  </r>
  <r>
    <s v="TUQ2H91"/>
    <s v="60645800106437760"/>
    <s v="04/02/2026 08:11:11"/>
    <s v="46440"/>
    <s v="PAULO SOUSA DIAS"/>
    <x v="66"/>
    <s v="Caminhonete"/>
    <s v="SAVEIRO CD RB MF"/>
    <s v="VOLKSWAGEN"/>
    <s v="41826312"/>
    <s v="AUTO POSTO JACARE"/>
    <s v="ACREUNA"/>
    <s v="GO"/>
    <s v="ETANOL COMUM"/>
    <n v="430"/>
    <n v="10.45"/>
    <s v=" Km/L"/>
    <n v="22280"/>
    <n v="41.15"/>
    <n v="4.8600000000000003"/>
    <n v="200"/>
    <s v="40229391"/>
    <s v="EXT - KSE LOCAÇOES"/>
    <s v="Planejamento Operaci"/>
    <s v="KSE LOCAÇOES"/>
    <m/>
    <d v="2026-02-04T00:00:00"/>
    <x v="10"/>
    <x v="1"/>
    <x v="12"/>
  </r>
  <r>
    <s v="TGL2B04"/>
    <s v="60645800106437315"/>
    <s v="04/02/2026 08:21:08"/>
    <s v="00951"/>
    <s v="HUGO HENRIQUE OLIVEIRA ROSA"/>
    <x v="45"/>
    <s v="EQUIPAMENTOS"/>
    <s v="AMBULANCIA"/>
    <s v="OUTROS"/>
    <s v="36645906"/>
    <s v="AUTO POSTO ESTRELA DO SUL III"/>
    <s v="ACREUNA"/>
    <s v="GO"/>
    <s v="DIESEL S-10"/>
    <n v="116"/>
    <n v="5.44"/>
    <s v=" Km/L"/>
    <n v="6616"/>
    <n v="21.33"/>
    <n v="6.29"/>
    <n v="134.16999999999999"/>
    <s v="0"/>
    <s v="Planejamento Operaci"/>
    <s v="Planejamento Operaci"/>
    <s v="Operacional"/>
    <m/>
    <d v="2026-02-04T00:00:00"/>
    <x v="10"/>
    <x v="1"/>
    <x v="13"/>
  </r>
  <r>
    <s v="TTQ4C10"/>
    <s v="60645800106553930"/>
    <s v="04/02/2026 10:16:13"/>
    <s v="93910"/>
    <s v="DIVINO AVELINO DOS SANTOS"/>
    <x v="31"/>
    <s v="Caminhonete"/>
    <s v="Caminhonete S10"/>
    <s v="CHEVROLET"/>
    <s v="87183400"/>
    <s v="MARAJO GUAPO"/>
    <s v="GUAPO"/>
    <s v="GO"/>
    <s v="DIESEL S-10"/>
    <n v="1075"/>
    <n v="14.73"/>
    <s v=" Km/L"/>
    <n v="103761"/>
    <n v="73"/>
    <n v="6.04"/>
    <n v="440.92"/>
    <s v="0"/>
    <s v="Planejamento Operaci"/>
    <s v="Planejamento Operaci"/>
    <s v="INSPENCAO"/>
    <m/>
    <d v="2026-02-04T00:00:00"/>
    <x v="10"/>
    <x v="1"/>
    <x v="12"/>
  </r>
  <r>
    <s v="TFX7J72"/>
    <s v="60645800105836505"/>
    <s v="04/02/2026 11:31:20"/>
    <s v="03126"/>
    <s v="PEDRO PAULO SILVA SANTOS"/>
    <x v="11"/>
    <s v="Automóvel"/>
    <s v="ARGO"/>
    <s v="FIAT"/>
    <s v="13335016"/>
    <s v="POSTO TREVO"/>
    <s v="RIO VERDE"/>
    <s v="GO"/>
    <s v="ETANOL COMUM"/>
    <n v="203"/>
    <n v="8.5"/>
    <s v=" Km/L"/>
    <n v="58169"/>
    <n v="23.89"/>
    <n v="4.99"/>
    <n v="119.22"/>
    <s v="40241442"/>
    <s v="Planejamento Operaci"/>
    <s v="Planejamento Operaci"/>
    <s v="Operacional"/>
    <m/>
    <d v="2026-02-04T00:00:00"/>
    <x v="10"/>
    <x v="1"/>
    <x v="4"/>
  </r>
  <r>
    <s v="TKB0E17"/>
    <s v="60645800106185180"/>
    <s v="04/02/2026 12:24:53"/>
    <s v="89061"/>
    <s v="HIGOR MARTINS FERREIRA_x0009__x0009__x0009__x0009_"/>
    <x v="27"/>
    <s v="EQUIPAMENTOS"/>
    <s v="GUINCHO LEVE"/>
    <s v="EQUIPAMENTO"/>
    <s v="45307105"/>
    <s v="POSTO GIRASSOL"/>
    <s v="ITUMBIARA"/>
    <s v="GO"/>
    <s v="DIESEL S-10"/>
    <n v="276"/>
    <n v="4.08"/>
    <s v=" Km/L"/>
    <n v="17825"/>
    <n v="67.73"/>
    <n v="6.09"/>
    <n v="412.48"/>
    <s v="402446"/>
    <s v="EXT - LUCCA JR"/>
    <s v="Planejamento Operaci"/>
    <s v="LUCCA JR"/>
    <m/>
    <d v="2026-02-04T00:00:00"/>
    <x v="10"/>
    <x v="1"/>
    <x v="11"/>
  </r>
  <r>
    <s v="TTP5B47"/>
    <s v="60645800106472110"/>
    <s v="04/02/2026 13:03:02"/>
    <s v="00149"/>
    <s v="MANOELITO METROVICH LIMA"/>
    <x v="40"/>
    <s v="Caminhonete"/>
    <s v="SAVEIRO CS RB MF"/>
    <s v="VW"/>
    <s v="75331801"/>
    <s v="DECIO CEZARINA"/>
    <s v="CEZARINA"/>
    <s v="GO"/>
    <s v="ETANOL COMUM"/>
    <n v="311"/>
    <n v="8.9600000000000009"/>
    <s v=" Km/L"/>
    <n v="92674"/>
    <n v="34.71"/>
    <n v="4.6900000000000004"/>
    <n v="162.79"/>
    <s v="202602041302"/>
    <s v="EXT - KSE LOCAÇOES"/>
    <s v="Planejamento Operaci"/>
    <s v="KSE LOCAÇOES"/>
    <m/>
    <d v="2026-02-04T00:00:00"/>
    <x v="10"/>
    <x v="1"/>
    <x v="12"/>
  </r>
  <r>
    <s v="TFI3B19"/>
    <s v="60645800105926941"/>
    <s v="04/02/2026 13:26:36"/>
    <s v="70214"/>
    <s v="IGOR LEMES FERNANDES"/>
    <x v="4"/>
    <s v="Automóvel"/>
    <s v="ARGO"/>
    <s v="FIAT"/>
    <s v="41875311"/>
    <s v="POSTO SABOR DA TERRA"/>
    <s v="INDIARA"/>
    <s v="GO"/>
    <s v="ETANOL COMUM"/>
    <n v="270"/>
    <n v="10.18"/>
    <s v=" Km/L"/>
    <n v="56788"/>
    <n v="26.53"/>
    <n v="4.891"/>
    <n v="129.77000000000001"/>
    <s v="40248355"/>
    <s v="Planejamento Operaci"/>
    <s v="Planejamento Operaci"/>
    <s v="Operacional"/>
    <m/>
    <d v="2026-02-04T00:00:00"/>
    <x v="10"/>
    <x v="1"/>
    <x v="0"/>
  </r>
  <r>
    <s v="TGC9A34"/>
    <s v="60645800106437250"/>
    <s v="04/02/2026 13:30:50"/>
    <s v="70390"/>
    <s v="CLEITON ANTONIO TAVARES HENRIQUE"/>
    <x v="48"/>
    <s v="EQUIPAMENTOS"/>
    <s v="AMBULANCIA"/>
    <s v="OUTROS"/>
    <s v="53081700"/>
    <s v="POSTO Z   Z SANTA MA"/>
    <s v="GUAPO"/>
    <s v="GO"/>
    <s v="DIESEL S-10"/>
    <n v="250"/>
    <n v="6.26"/>
    <s v=" Km/L"/>
    <n v="11406"/>
    <n v="39.92"/>
    <n v="5.64"/>
    <n v="225.13"/>
    <s v="0"/>
    <s v="Planejamento Operaci"/>
    <s v="Planejamento Operaci"/>
    <s v="Operacional"/>
    <m/>
    <d v="2026-02-04T00:00:00"/>
    <x v="10"/>
    <x v="1"/>
    <x v="13"/>
  </r>
  <r>
    <s v="TGC9A34"/>
    <m/>
    <s v="04/02/2026 13:30:50"/>
    <m/>
    <m/>
    <x v="48"/>
    <m/>
    <m/>
    <m/>
    <m/>
    <s v="POSTO Z   Z SANTA MA"/>
    <m/>
    <m/>
    <s v="ARLA-32"/>
    <s v="-"/>
    <s v="-"/>
    <s v=" Km/L"/>
    <s v="-"/>
    <n v="1.2"/>
    <m/>
    <n v="4.79"/>
    <m/>
    <m/>
    <m/>
    <m/>
    <m/>
    <d v="2026-02-04T00:00:00"/>
    <x v="10"/>
    <x v="1"/>
    <x v="13"/>
  </r>
  <r>
    <s v="TFS3C72"/>
    <s v="60645800105143738"/>
    <s v="04/02/2026 13:31:23"/>
    <s v="00271"/>
    <s v="HEDER OLIVEIRA SANTANA"/>
    <x v="9"/>
    <s v="Automóvel"/>
    <s v="ARGO"/>
    <s v="FIAT"/>
    <s v="53081700"/>
    <s v="POSTO Z   Z SANTA MA"/>
    <s v="GUAPO"/>
    <s v="GO"/>
    <s v="ETANOL COMUM"/>
    <n v="254"/>
    <n v="8.36"/>
    <s v=" Km/L"/>
    <n v="73362"/>
    <n v="30.38"/>
    <n v="4.6900000000000004"/>
    <n v="142.49"/>
    <s v="0"/>
    <s v="Planejamento Operaci"/>
    <s v="Planejamento Operaci"/>
    <s v="Operacional"/>
    <m/>
    <d v="2026-02-04T00:00:00"/>
    <x v="10"/>
    <x v="1"/>
    <x v="4"/>
  </r>
  <r>
    <s v="TFN0D12"/>
    <s v="60645800105143746"/>
    <s v="04/02/2026 13:37:59"/>
    <s v="00390"/>
    <s v="SILVINO JOSE DE BRITO"/>
    <x v="5"/>
    <s v="Automóvel"/>
    <s v="ARGO"/>
    <s v="FIAT"/>
    <s v="75331801"/>
    <s v="DECIO CEZARINA"/>
    <s v="CEZARINA"/>
    <s v="GO"/>
    <s v="ETANOL COMUM"/>
    <n v="207"/>
    <n v="10.89"/>
    <s v=" Km/L"/>
    <n v="33321"/>
    <n v="19"/>
    <n v="4.6900000000000004"/>
    <n v="89.11"/>
    <s v="202602041337"/>
    <s v="Planejamento Operaci"/>
    <s v="Planejamento Operaci"/>
    <s v="Operacional"/>
    <m/>
    <d v="2026-02-04T00:00:00"/>
    <x v="10"/>
    <x v="1"/>
    <x v="3"/>
  </r>
  <r>
    <s v="TBE3B78"/>
    <s v="60645800105124169"/>
    <s v="04/02/2026 14:12:29"/>
    <s v="89049"/>
    <s v="VALDEIR JOSE CORREIA"/>
    <x v="19"/>
    <s v="Caminhão"/>
    <s v="9-180"/>
    <s v="VW"/>
    <s v="87183400"/>
    <s v="MARAJO GUAPO"/>
    <s v="GUAPO"/>
    <s v="GO"/>
    <s v="DIESEL S-10"/>
    <n v="0"/>
    <n v="0"/>
    <s v=" Km/L"/>
    <n v="0"/>
    <n v="90"/>
    <n v="6.04"/>
    <n v="543.6"/>
    <s v="0"/>
    <s v="EXT - SAO PEDRO"/>
    <s v="Planejamento Operaci"/>
    <s v="SAO PEDRO"/>
    <m/>
    <d v="2026-02-04T00:00:00"/>
    <x v="10"/>
    <x v="1"/>
    <x v="7"/>
  </r>
  <r>
    <s v="TFP3B22"/>
    <s v="60645800105143720"/>
    <s v="04/02/2026 14:32:47"/>
    <s v="02769"/>
    <s v="ANDRE LUIS PAULINO"/>
    <x v="6"/>
    <s v="Automóvel"/>
    <s v="ARGO"/>
    <s v="FIAT"/>
    <s v="87183400"/>
    <s v="MARAJO GUAPO"/>
    <s v="GUAPO"/>
    <s v="GO"/>
    <s v="ETANOL COMUM"/>
    <n v="332"/>
    <n v="9.32"/>
    <s v=" Km/L"/>
    <n v="42045"/>
    <n v="35.64"/>
    <n v="4.6900000000000004"/>
    <n v="167.15"/>
    <s v="0"/>
    <s v="Planejamento Operaci"/>
    <s v="Planejamento Operaci"/>
    <s v="Operacional"/>
    <m/>
    <d v="2026-02-04T00:00:00"/>
    <x v="10"/>
    <x v="1"/>
    <x v="4"/>
  </r>
  <r>
    <s v="TUF2B45"/>
    <s v="60645800106472420"/>
    <s v="04/02/2026 14:59:04"/>
    <s v="00047"/>
    <s v="KARLA THAISE SILVA CARVALHO"/>
    <x v="37"/>
    <s v="Caminhonete"/>
    <s v="SAVEIRO CS RB MF"/>
    <s v="VW"/>
    <s v="46286315"/>
    <s v="POSTO CENTRAL"/>
    <s v="BOM JESUS"/>
    <s v="GO"/>
    <s v="ETANOL COMUM"/>
    <n v="320"/>
    <n v="8.68"/>
    <s v=" Km/L"/>
    <n v="99874"/>
    <n v="36.880000000000003"/>
    <n v="4.891"/>
    <n v="180.37"/>
    <s v="1"/>
    <s v="EXT - KSE LOCAÇOES"/>
    <s v="Planejamento Operaci"/>
    <s v="KSE LOCAÇOES"/>
    <m/>
    <d v="2026-02-04T00:00:00"/>
    <x v="10"/>
    <x v="1"/>
    <x v="12"/>
  </r>
  <r>
    <s v="TTR3A31"/>
    <s v="60645800106472404"/>
    <s v="04/02/2026 15:14:44"/>
    <s v="70214"/>
    <s v="IGOR LEMES FERNANDES"/>
    <x v="53"/>
    <s v="Caminhonete"/>
    <s v="SAVEIRO CS RB MF"/>
    <s v="VW"/>
    <s v="46209914"/>
    <s v="DECIO RIO VERDE"/>
    <s v="RIO VERDE"/>
    <s v="GO"/>
    <s v="ETANOL COMUM"/>
    <n v="343"/>
    <n v="9.5500000000000007"/>
    <s v=" Km/L"/>
    <n v="85895"/>
    <n v="35.909999999999997"/>
    <n v="4.79"/>
    <n v="172.01"/>
    <s v="202602041513"/>
    <s v="EXT - KSE LOCAÇOES"/>
    <s v="Planejamento Operaci"/>
    <s v="KSE LOCAÇOES"/>
    <m/>
    <d v="2026-02-04T00:00:00"/>
    <x v="10"/>
    <x v="1"/>
    <x v="12"/>
  </r>
  <r>
    <s v="TTY2C25"/>
    <s v="60645800106472430"/>
    <s v="04/02/2026 16:18:55"/>
    <s v="07015"/>
    <s v="EDILEIA DE SOUSA ANTUNES"/>
    <x v="38"/>
    <s v="Caminhonete"/>
    <s v="SAVEIRO CS RB MF"/>
    <s v="VW"/>
    <s v="46286315"/>
    <s v="POSTO CENTRAL"/>
    <s v="BOM JESUS"/>
    <s v="GO"/>
    <s v="ETANOL COMUM"/>
    <n v="373"/>
    <n v="7.99"/>
    <s v=" Km/L"/>
    <n v="83740"/>
    <n v="46.71"/>
    <n v="4.8899999999999997"/>
    <n v="228.41"/>
    <s v="1"/>
    <s v="EXT - KSE LOCAÇOES"/>
    <s v="Planejamento Operaci"/>
    <s v="KSE LOCAÇOES"/>
    <m/>
    <d v="2026-02-04T00:00:00"/>
    <x v="10"/>
    <x v="1"/>
    <x v="12"/>
  </r>
  <r>
    <s v="TTT2H95"/>
    <s v="60645800106472477"/>
    <s v="04/02/2026 16:43:29"/>
    <s v="46440"/>
    <s v="PAULO SOUSA DIAS"/>
    <x v="63"/>
    <s v="Caminhonete"/>
    <s v="SAVEIRO CS RB MF"/>
    <s v="VW"/>
    <s v="45308900"/>
    <s v="POSTO LUPATINI"/>
    <s v="SANTO ANTONIO DA BARRA"/>
    <s v="GO"/>
    <s v="ETANOL COMUM"/>
    <n v="405"/>
    <n v="9.68"/>
    <s v=" Km/L"/>
    <n v="79426"/>
    <n v="41.86"/>
    <n v="4.99"/>
    <n v="208.88"/>
    <s v="0"/>
    <s v="EXT - KSE LOCAÇOES"/>
    <s v="Planejamento Operaci"/>
    <s v="KSE LOCAÇOES"/>
    <m/>
    <d v="2026-02-04T00:00:00"/>
    <x v="10"/>
    <x v="1"/>
    <x v="12"/>
  </r>
  <r>
    <s v="TFS3C72"/>
    <s v="60645800105143738"/>
    <s v="04/02/2026 16:52:00"/>
    <s v="00271"/>
    <s v="HEDER OLIVEIRA SANTANA"/>
    <x v="9"/>
    <s v="Automóvel"/>
    <s v="ARGO"/>
    <s v="FIAT"/>
    <s v="13335016"/>
    <s v="POSTO TREVO"/>
    <s v="RIO VERDE"/>
    <s v="GO"/>
    <s v="ETANOL COMUM"/>
    <n v="212"/>
    <n v="8.06"/>
    <s v=" Km/L"/>
    <n v="73574"/>
    <n v="26.29"/>
    <n v="4.99"/>
    <n v="131.19"/>
    <s v="40260688"/>
    <s v="Planejamento Operaci"/>
    <s v="Planejamento Operaci"/>
    <s v="Operacional"/>
    <m/>
    <d v="2026-02-04T00:00:00"/>
    <x v="10"/>
    <x v="1"/>
    <x v="4"/>
  </r>
  <r>
    <s v="TUG2C45"/>
    <s v="60645800106437770"/>
    <s v="04/02/2026 16:56:44"/>
    <s v="02527"/>
    <s v="ALCIENE MARTINS PONTES"/>
    <x v="54"/>
    <s v="Utilitário"/>
    <s v="SAVEIRO"/>
    <s v="FIAT"/>
    <s v="69494411"/>
    <s v="REDE MARAJO RIO VERD"/>
    <s v="RIO VERDE"/>
    <s v="GO"/>
    <s v="ETANOL COMUM"/>
    <n v="274"/>
    <n v="8.76"/>
    <s v=" Km/L"/>
    <n v="93792"/>
    <n v="31.29"/>
    <n v="4.59"/>
    <n v="143.62"/>
    <s v="2527011195"/>
    <s v="EXT - KSE LOCAÇOES"/>
    <s v="Planejamento Operaci"/>
    <s v="KSE LOCAÇOES"/>
    <m/>
    <d v="2026-02-04T00:00:00"/>
    <x v="10"/>
    <x v="1"/>
    <x v="12"/>
  </r>
  <r>
    <s v="TGA0B06"/>
    <s v="60645800106437610"/>
    <s v="04/02/2026 17:01:46"/>
    <s v="00933"/>
    <s v="GIULEY RIBEIRO DOS SANTOS"/>
    <x v="55"/>
    <s v="Caminhonete"/>
    <s v="FIORINO"/>
    <s v="FIAT"/>
    <s v="45308900"/>
    <s v="POSTO LUPATINI"/>
    <s v="SANTO ANTONIO DA BARRA"/>
    <s v="GO"/>
    <s v="ETANOL COMUM"/>
    <n v="226"/>
    <n v="8.5299999999999994"/>
    <s v=" Km/L"/>
    <n v="12872"/>
    <n v="26.5"/>
    <n v="4.99"/>
    <n v="132.24"/>
    <s v="0"/>
    <s v="Planejamento Operaci"/>
    <s v="Planejamento Operaci"/>
    <s v="TI e Automação"/>
    <m/>
    <d v="2026-02-04T00:00:00"/>
    <x v="10"/>
    <x v="1"/>
    <x v="5"/>
  </r>
  <r>
    <s v="TFF5D72"/>
    <s v="60645800105143780"/>
    <s v="04/02/2026 17:12:33"/>
    <s v="87954"/>
    <s v="DANIEL GONÇALVES"/>
    <x v="2"/>
    <s v="Automóvel"/>
    <s v="ARGO"/>
    <s v="FIAT"/>
    <s v="87183400"/>
    <s v="MARAJO GUAPO"/>
    <s v="GUAPO"/>
    <s v="GO"/>
    <s v="ETANOL COMUM"/>
    <n v="351"/>
    <n v="8.6999999999999993"/>
    <s v=" Km/L"/>
    <n v="39627"/>
    <n v="40.33"/>
    <n v="4.6909999999999998"/>
    <n v="189.19"/>
    <s v="0"/>
    <s v="Planejamento Operaci"/>
    <s v="Planejamento Operaci"/>
    <s v="Operacional"/>
    <m/>
    <d v="2026-02-04T00:00:00"/>
    <x v="10"/>
    <x v="1"/>
    <x v="0"/>
  </r>
  <r>
    <s v="TTT2H93"/>
    <s v="60645800106472340"/>
    <s v="04/02/2026 17:50:24"/>
    <s v="52982"/>
    <s v="ROBERTO ANTONIO DE MELO"/>
    <x v="41"/>
    <s v="Utilitário"/>
    <s v="SAVEIRO"/>
    <s v="FIAT"/>
    <s v="41826312"/>
    <s v="AUTO POSTO JACARE"/>
    <s v="ACREUNA"/>
    <s v="GO"/>
    <s v="ETANOL COMUM"/>
    <n v="412"/>
    <n v="9.3800000000000008"/>
    <s v=" Km/L"/>
    <n v="43708"/>
    <n v="43.92"/>
    <n v="4.8600000000000003"/>
    <n v="213.45"/>
    <s v="40264135"/>
    <s v="EXT - KSE LOCAÇOES"/>
    <s v="Planejamento Operaci"/>
    <s v="KSE LOCAÇOES"/>
    <m/>
    <d v="2026-02-04T00:00:00"/>
    <x v="10"/>
    <x v="1"/>
    <x v="12"/>
  </r>
  <r>
    <s v="TGM4D76"/>
    <s v="60645800106437582"/>
    <s v="04/02/2026 18:17:24"/>
    <s v="33534"/>
    <s v="MARCOS ANTONIO MARCELINO DA SILVA"/>
    <x v="56"/>
    <s v="Caminhonete"/>
    <s v="FIORINO"/>
    <s v="FIAT"/>
    <s v="46286315"/>
    <s v="POSTO CENTRAL"/>
    <s v="BOM JESUS"/>
    <s v="GO"/>
    <s v="ETANOL COMUM"/>
    <n v="219"/>
    <n v="13.65"/>
    <s v=" Km/L"/>
    <n v="12264"/>
    <n v="16.04"/>
    <n v="4.8899999999999997"/>
    <n v="78.44"/>
    <s v="1"/>
    <s v="Planejamento Operaci"/>
    <s v="Planejamento Operaci"/>
    <s v="Operacional"/>
    <m/>
    <d v="2026-02-04T00:00:00"/>
    <x v="10"/>
    <x v="1"/>
    <x v="5"/>
  </r>
  <r>
    <s v="TUW2D74"/>
    <s v="60645800105124310"/>
    <s v="04/02/2026 18:29:37"/>
    <s v="03339"/>
    <s v="MAYARA MARTINS DA SILVA SOUZA"/>
    <x v="35"/>
    <s v="Automóvel"/>
    <s v="CHEVROLET/S10 LS DD4"/>
    <s v="CHEVROLET"/>
    <s v="45341508"/>
    <s v="POSTO ALTO DA SERRA"/>
    <s v="ITUMBIARA"/>
    <s v="GO"/>
    <s v="DIESEL S-10"/>
    <n v="774"/>
    <n v="13.14"/>
    <s v=" Km/L"/>
    <n v="81719"/>
    <n v="58.89"/>
    <n v="6.49"/>
    <n v="382.18"/>
    <s v="0"/>
    <s v="Planejamento Operaci"/>
    <s v="Planejamento Operaci"/>
    <s v="Operacional"/>
    <m/>
    <d v="2026-02-04T00:00:00"/>
    <x v="10"/>
    <x v="1"/>
    <x v="12"/>
  </r>
  <r>
    <s v="TTY2C25"/>
    <s v="60645800106472430"/>
    <s v="04/02/2026 18:31:42"/>
    <s v="07015"/>
    <s v="EDILEIA DE SOUSA ANTUNES"/>
    <x v="38"/>
    <s v="Caminhonete"/>
    <s v="SAVEIRO CS RB MF"/>
    <s v="VW"/>
    <s v="46286315"/>
    <s v="POSTO CENTRAL"/>
    <s v="BOM JESUS"/>
    <s v="GO"/>
    <s v="ETANOL COMUM"/>
    <n v="80"/>
    <n v="7.8"/>
    <s v=" Km/L"/>
    <n v="83820"/>
    <n v="10.25"/>
    <n v="4.8899999999999997"/>
    <n v="50.12"/>
    <s v="1"/>
    <s v="EXT - KSE LOCAÇOES"/>
    <s v="Planejamento Operaci"/>
    <s v="KSE LOCAÇOES"/>
    <m/>
    <d v="2026-02-04T00:00:00"/>
    <x v="10"/>
    <x v="1"/>
    <x v="12"/>
  </r>
  <r>
    <s v="TGK2G46"/>
    <s v="60645800105179571"/>
    <s v="04/02/2026 18:43:16"/>
    <s v="04161"/>
    <s v="WESLEY DUARTE MESQUITA"/>
    <x v="59"/>
    <s v="Utilitário"/>
    <s v="FIORINO"/>
    <s v="FIAT"/>
    <s v="41826312"/>
    <s v="AUTO POSTO JACARE"/>
    <s v="ACREUNA"/>
    <s v="GO"/>
    <s v="ETANOL COMUM"/>
    <n v="370"/>
    <n v="7.27"/>
    <s v=" Km/L"/>
    <n v="5196"/>
    <n v="50.9"/>
    <n v="4.8609999999999998"/>
    <n v="247.4"/>
    <s v="40267302"/>
    <s v="Planejamento Operaci"/>
    <s v="Planejamento Operaci"/>
    <s v="Operacional"/>
    <m/>
    <d v="2026-02-04T00:00:00"/>
    <x v="10"/>
    <x v="1"/>
    <x v="5"/>
  </r>
  <r>
    <s v="TBE3B75"/>
    <s v="60645800105124380"/>
    <s v="04/02/2026 18:53:03"/>
    <s v="21706"/>
    <s v="LUIZ MARCELO NEVES"/>
    <x v="19"/>
    <s v="Caminhão"/>
    <s v="CAMINHAO CARROCERIA"/>
    <s v="OUTROS"/>
    <s v="81889412"/>
    <s v="POSTO ZERO UM"/>
    <s v="RIO VERDE"/>
    <s v="GO"/>
    <s v="DIESEL S-10"/>
    <n v="0"/>
    <n v="0"/>
    <s v=" Km/L"/>
    <n v="0"/>
    <n v="117.9"/>
    <n v="6.03"/>
    <n v="710.98"/>
    <s v="1"/>
    <s v="EXT - SAO PEDRO"/>
    <s v="Planejamento Operaci"/>
    <s v="SAO PEDRO"/>
    <m/>
    <d v="2026-02-04T00:00:00"/>
    <x v="10"/>
    <x v="1"/>
    <x v="7"/>
  </r>
  <r>
    <s v="TUQ2H91"/>
    <s v="60645800106437760"/>
    <s v="04/02/2026 20:14:52"/>
    <s v="03102"/>
    <s v="EDES GONÇALVES DA SILVA"/>
    <x v="66"/>
    <s v="Caminhonete"/>
    <s v="SAVEIRO CD RB MF"/>
    <s v="VOLKSWAGEN"/>
    <s v="07674909"/>
    <s v="AUTO POSTO INDIARA"/>
    <s v="INDIARA"/>
    <s v="GO"/>
    <s v="ETANOL COMUM"/>
    <n v="342"/>
    <n v="8.81"/>
    <s v=" Km/L"/>
    <n v="22622"/>
    <n v="38.840000000000003"/>
    <n v="4.8899999999999997"/>
    <n v="189.93"/>
    <s v="11745"/>
    <s v="EXT - KSE LOCAÇOES"/>
    <s v="Planejamento Operaci"/>
    <s v="KSE LOCAÇOES"/>
    <m/>
    <d v="2026-02-04T00:00:00"/>
    <x v="10"/>
    <x v="1"/>
    <x v="12"/>
  </r>
  <r>
    <s v="TUK2D26"/>
    <s v="60645800106553790"/>
    <s v="04/02/2026 22:00:03"/>
    <s v="70552"/>
    <s v="ARMANDO DA SILVA OLIVIEIRA NETO"/>
    <x v="42"/>
    <s v="Caminhonete"/>
    <s v="Caminhonete S10"/>
    <s v="CHEVROLET"/>
    <s v="75331003"/>
    <s v="SUPERVIA LAGOA"/>
    <s v="RIO VERDE"/>
    <s v="GO"/>
    <s v="DIESEL S-10"/>
    <n v="912"/>
    <n v="15.2"/>
    <s v=" Km/L"/>
    <n v="95366"/>
    <n v="60"/>
    <n v="5.84"/>
    <n v="350.4"/>
    <s v="0"/>
    <s v="Planejamento Operaci"/>
    <s v="Planejamento Operaci"/>
    <s v="INSPENCAO"/>
    <m/>
    <d v="2026-02-04T00:00:00"/>
    <x v="10"/>
    <x v="1"/>
    <x v="12"/>
  </r>
  <r>
    <s v="TTP5B47"/>
    <s v="60645800106472110"/>
    <s v="04/02/2026 22:14:26"/>
    <s v="99531"/>
    <s v="RODRIGO RODRIGUES BARROS"/>
    <x v="40"/>
    <s v="Caminhonete"/>
    <s v="SAVEIRO CS RB MF"/>
    <s v="VW"/>
    <s v="75331801"/>
    <s v="DECIO CEZARINA"/>
    <s v="CEZARINA"/>
    <s v="GO"/>
    <s v="ETANOL COMUM"/>
    <n v="417"/>
    <n v="9.7200000000000006"/>
    <s v=" Km/L"/>
    <n v="93091"/>
    <n v="42.88"/>
    <n v="4.6900000000000004"/>
    <n v="201.11"/>
    <s v="202602042213"/>
    <s v="EXT - KSE LOCAÇOES"/>
    <s v="Planejamento Operaci"/>
    <s v="KSE LOCAÇOES"/>
    <m/>
    <d v="2026-02-04T00:00:00"/>
    <x v="10"/>
    <x v="1"/>
    <x v="12"/>
  </r>
  <r>
    <s v="TTV4H65"/>
    <s v="60645800106437744"/>
    <s v="04/02/2026 22:33:15"/>
    <s v="09697"/>
    <s v="HUILDSON ROSA BARBOSA"/>
    <x v="65"/>
    <s v="Caminhonete"/>
    <s v="SAVEIRO CD RB MF"/>
    <s v="VOLKSWAGEN"/>
    <s v="81889412"/>
    <s v="POSTO ZERO UM"/>
    <s v="RIO VERDE"/>
    <s v="GO"/>
    <s v="ETANOL COMUM"/>
    <n v="329"/>
    <n v="8.1999999999999993"/>
    <s v=" Km/L"/>
    <n v="12410"/>
    <n v="40.14"/>
    <n v="4.9800000000000004"/>
    <n v="199.9"/>
    <s v="1"/>
    <s v="EXT - KSE LOCAÇOES"/>
    <s v="Planejamento Operaci"/>
    <s v="KSE LOCAÇOES"/>
    <m/>
    <d v="2026-02-04T00:00:00"/>
    <x v="10"/>
    <x v="1"/>
    <x v="12"/>
  </r>
  <r>
    <s v="TUF2B45"/>
    <s v="60645800106472420"/>
    <s v="04/02/2026 23:26:28"/>
    <s v="03398"/>
    <s v="JOSIMAR VENANCIO SANTOS SILVA"/>
    <x v="37"/>
    <s v="Caminhonete"/>
    <s v="SAVEIRO CS RB MF"/>
    <s v="VW"/>
    <s v="75331003"/>
    <s v="SUPERVIA LAGOA"/>
    <s v="RIO VERDE"/>
    <s v="GO"/>
    <s v="ETANOL COMUM"/>
    <n v="354"/>
    <n v="9.52"/>
    <s v=" Km/L"/>
    <n v="100228"/>
    <n v="37.19"/>
    <n v="4.8899999999999997"/>
    <n v="181.86"/>
    <s v="0"/>
    <s v="EXT - KSE LOCAÇOES"/>
    <s v="Planejamento Operaci"/>
    <s v="KSE LOCAÇOES"/>
    <m/>
    <d v="2026-02-04T00:00:00"/>
    <x v="10"/>
    <x v="1"/>
    <x v="12"/>
  </r>
  <r>
    <s v="TTR3A31"/>
    <s v="60645800106472404"/>
    <s v="05/02/2026 02:58:15"/>
    <s v="01836"/>
    <s v="DANILLO ROSA CARDOSO"/>
    <x v="53"/>
    <s v="Caminhonete"/>
    <s v="SAVEIRO CS RB MF"/>
    <s v="VW"/>
    <s v="46209914"/>
    <s v="DECIO RIO VERDE"/>
    <s v="RIO VERDE"/>
    <s v="GO"/>
    <s v="ETANOL COMUM"/>
    <n v="517"/>
    <n v="11.31"/>
    <s v=" Km/L"/>
    <n v="86412"/>
    <n v="45.72"/>
    <n v="4.79"/>
    <n v="219"/>
    <s v="202602050257"/>
    <s v="EXT - KSE LOCAÇOES"/>
    <s v="Planejamento Operaci"/>
    <s v="KSE LOCAÇOES"/>
    <m/>
    <d v="2026-02-05T00:00:00"/>
    <x v="10"/>
    <x v="1"/>
    <x v="12"/>
  </r>
  <r>
    <s v="TUQ2H91"/>
    <s v="60645800106437760"/>
    <s v="05/02/2026 04:12:55"/>
    <s v="03095"/>
    <s v="MICHELL ALMEIDA SANTANA"/>
    <x v="66"/>
    <s v="Caminhonete"/>
    <s v="SAVEIRO CD RB MF"/>
    <s v="VOLKSWAGEN"/>
    <s v="53081700"/>
    <s v="POSTO Z   Z SANTA MA"/>
    <s v="GUAPO"/>
    <s v="GO"/>
    <s v="ETANOL COMUM"/>
    <n v="312"/>
    <n v="9.6999999999999993"/>
    <s v=" Km/L"/>
    <n v="22934"/>
    <n v="32.18"/>
    <n v="4.6900000000000004"/>
    <n v="150.91"/>
    <s v="0"/>
    <s v="EXT - KSE LOCAÇOES"/>
    <s v="Planejamento Operaci"/>
    <s v="KSE LOCAÇOES"/>
    <m/>
    <d v="2026-02-05T00:00:00"/>
    <x v="10"/>
    <x v="1"/>
    <x v="12"/>
  </r>
  <r>
    <s v="TTY2C25"/>
    <s v="60645800106472430"/>
    <s v="05/02/2026 06:10:29"/>
    <s v="32871"/>
    <s v="JOSE RICARDO SOUZA SILVA"/>
    <x v="38"/>
    <s v="Caminhonete"/>
    <s v="SAVEIRO CS RB MF"/>
    <s v="VW"/>
    <s v="46286315"/>
    <s v="POSTO CENTRAL"/>
    <s v="BOM JESUS"/>
    <s v="GO"/>
    <s v="ETANOL COMUM"/>
    <n v="421"/>
    <n v="10.55"/>
    <s v=" Km/L"/>
    <n v="84241"/>
    <n v="39.909999999999997"/>
    <n v="4.891"/>
    <n v="195.19"/>
    <s v="1"/>
    <s v="EXT - KSE LOCAÇOES"/>
    <s v="Planejamento Operaci"/>
    <s v="KSE LOCAÇOES"/>
    <m/>
    <d v="2026-02-05T00:00:00"/>
    <x v="10"/>
    <x v="1"/>
    <x v="12"/>
  </r>
  <r>
    <s v="TUG2C45"/>
    <s v="60645800106437770"/>
    <s v="05/02/2026 06:27:34"/>
    <s v="75150"/>
    <s v="PETTERSON PERIS BENJAMIN"/>
    <x v="54"/>
    <s v="Utilitário"/>
    <s v="SAVEIRO"/>
    <s v="FIAT"/>
    <s v="81889412"/>
    <s v="POSTO ZERO UM"/>
    <s v="RIO VERDE"/>
    <s v="GO"/>
    <s v="ETANOL COMUM"/>
    <n v="418"/>
    <n v="9.2100000000000009"/>
    <s v=" Km/L"/>
    <n v="94210"/>
    <n v="45.4"/>
    <n v="4.9800000000000004"/>
    <n v="226.09"/>
    <s v="1"/>
    <s v="EXT - KSE LOCAÇOES"/>
    <s v="Planejamento Operaci"/>
    <s v="KSE LOCAÇOES"/>
    <m/>
    <d v="2026-02-05T00:00:00"/>
    <x v="10"/>
    <x v="1"/>
    <x v="12"/>
  </r>
  <r>
    <s v="FKM6D96"/>
    <s v="60645800105124347"/>
    <s v="05/02/2026 06:53:59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107.35"/>
    <n v="5.99"/>
    <n v="643.04"/>
    <s v="50224764"/>
    <s v="EXT - SAO PEDRO"/>
    <s v="Planejamento Operaci"/>
    <s v="SAO PEDRO"/>
    <m/>
    <d v="2026-02-05T00:00:00"/>
    <x v="10"/>
    <x v="1"/>
    <x v="7"/>
  </r>
  <r>
    <s v="TTT2H93"/>
    <s v="60645800106472340"/>
    <s v="05/02/2026 07:03:19"/>
    <s v="07583"/>
    <s v="DAVID BORGES DOS SANTOS"/>
    <x v="41"/>
    <s v="Utilitário"/>
    <s v="SAVEIRO"/>
    <s v="FIAT"/>
    <s v="41826312"/>
    <s v="AUTO POSTO JACARE"/>
    <s v="ACREUNA"/>
    <s v="GO"/>
    <s v="ETANOL COMUM"/>
    <n v="485"/>
    <n v="11.4"/>
    <s v=" Km/L"/>
    <n v="44193"/>
    <n v="42.56"/>
    <n v="4.8609999999999998"/>
    <n v="206.88"/>
    <s v="50225320"/>
    <s v="EXT - KSE LOCAÇOES"/>
    <s v="Planejamento Operaci"/>
    <s v="KSE LOCAÇOES"/>
    <m/>
    <d v="2026-02-05T00:00:00"/>
    <x v="10"/>
    <x v="1"/>
    <x v="12"/>
  </r>
  <r>
    <s v="TTT2H95"/>
    <s v="60645800106472477"/>
    <s v="05/02/2026 07:09:45"/>
    <s v="03102"/>
    <s v="EDES GONÇALVES DA SILVA"/>
    <x v="63"/>
    <s v="Caminhonete"/>
    <s v="SAVEIRO CS RB MF"/>
    <s v="VW"/>
    <s v="45308900"/>
    <s v="POSTO LUPATINI"/>
    <s v="SANTO ANTONIO DA BARRA"/>
    <s v="GO"/>
    <s v="ETANOL COMUM"/>
    <n v="471"/>
    <n v="10.52"/>
    <s v=" Km/L"/>
    <n v="79897"/>
    <n v="44.77"/>
    <n v="4.99"/>
    <n v="223.4"/>
    <s v="1"/>
    <s v="EXT - KSE LOCAÇOES"/>
    <s v="Planejamento Operaci"/>
    <s v="KSE LOCAÇOES"/>
    <m/>
    <d v="2026-02-05T00:00:00"/>
    <x v="10"/>
    <x v="1"/>
    <x v="12"/>
  </r>
  <r>
    <s v="TFX7J72"/>
    <s v="60645800105836505"/>
    <s v="05/02/2026 07:47:40"/>
    <s v="03126"/>
    <s v="PEDRO PAULO SILVA SANTOS"/>
    <x v="11"/>
    <s v="Automóvel"/>
    <s v="ARGO"/>
    <s v="FIAT"/>
    <s v="81820912"/>
    <s v="AUTO POSTO KR 06"/>
    <s v="RIO VERDE"/>
    <s v="GO"/>
    <s v="ETANOL COMUM"/>
    <n v="381"/>
    <n v="9.15"/>
    <s v=" Km/L"/>
    <n v="58550"/>
    <n v="41.66"/>
    <n v="4.99"/>
    <n v="207.89"/>
    <s v="0"/>
    <s v="Planejamento Operaci"/>
    <s v="Planejamento Operaci"/>
    <s v="Operacional"/>
    <m/>
    <d v="2026-02-05T00:00:00"/>
    <x v="10"/>
    <x v="1"/>
    <x v="4"/>
  </r>
  <r>
    <s v="TFS3C72"/>
    <s v="60645800105143738"/>
    <s v="05/02/2026 08:13:30"/>
    <s v="00271"/>
    <s v="HEDER OLIVEIRA SANTANA"/>
    <x v="9"/>
    <s v="Automóvel"/>
    <s v="ARGO"/>
    <s v="FIAT"/>
    <s v="41826312"/>
    <s v="AUTO POSTO JACARE"/>
    <s v="ACREUNA"/>
    <s v="GO"/>
    <s v="ETANOL COMUM"/>
    <n v="348"/>
    <n v="9.08"/>
    <s v=" Km/L"/>
    <n v="73922"/>
    <n v="38.340000000000003"/>
    <n v="4.8600000000000003"/>
    <n v="186.33"/>
    <s v="50229536"/>
    <s v="Planejamento Operaci"/>
    <s v="Planejamento Operaci"/>
    <s v="Operacional"/>
    <m/>
    <d v="2026-02-05T00:00:00"/>
    <x v="10"/>
    <x v="1"/>
    <x v="4"/>
  </r>
  <r>
    <s v="TTP5B47"/>
    <s v="60645800106472110"/>
    <s v="05/02/2026 08:30:17"/>
    <s v="00149"/>
    <s v="MANOELITO METROVICH LIMA"/>
    <x v="40"/>
    <s v="Caminhonete"/>
    <s v="SAVEIRO CS RB MF"/>
    <s v="VW"/>
    <s v="75331801"/>
    <s v="DECIO CEZARINA"/>
    <s v="CEZARINA"/>
    <s v="GO"/>
    <s v="ETANOL COMUM"/>
    <n v="296"/>
    <n v="8.85"/>
    <s v=" Km/L"/>
    <n v="93387"/>
    <n v="33.44"/>
    <n v="4.6900000000000004"/>
    <n v="156.83000000000001"/>
    <s v="202602050829"/>
    <s v="EXT - KSE LOCAÇOES"/>
    <s v="Planejamento Operaci"/>
    <s v="KSE LOCAÇOES"/>
    <m/>
    <d v="2026-02-05T00:00:00"/>
    <x v="10"/>
    <x v="1"/>
    <x v="12"/>
  </r>
  <r>
    <s v="TFP3B22"/>
    <s v="60645800105143720"/>
    <s v="05/02/2026 08:47:54"/>
    <s v="02769"/>
    <s v="ANDRE LUIS PAULINO"/>
    <x v="6"/>
    <s v="Automóvel"/>
    <s v="ARGO"/>
    <s v="FIAT"/>
    <s v="46286315"/>
    <s v="POSTO CENTRAL"/>
    <s v="BOM JESUS"/>
    <s v="GO"/>
    <s v="ETANOL COMUM"/>
    <n v="312"/>
    <n v="10.44"/>
    <s v=" Km/L"/>
    <n v="42357"/>
    <n v="29.89"/>
    <n v="4.891"/>
    <n v="146.19"/>
    <s v="1"/>
    <s v="Planejamento Operaci"/>
    <s v="Planejamento Operaci"/>
    <s v="Operacional"/>
    <m/>
    <d v="2026-02-05T00:00:00"/>
    <x v="10"/>
    <x v="1"/>
    <x v="4"/>
  </r>
  <r>
    <s v="TLR1J91"/>
    <s v="60645800106043065"/>
    <s v="05/02/2026 08:50:42"/>
    <s v="02910"/>
    <s v="EMERSON CRISTIANO DA SILVEIRA"/>
    <x v="23"/>
    <s v="Caminhonete"/>
    <s v="SAVEIRO"/>
    <s v="VOLKSWAGEN"/>
    <s v="69494411"/>
    <s v="REDE MARAJO RIO VERD"/>
    <s v="RIO VERDE"/>
    <s v="GO"/>
    <s v="ETANOL COMUM"/>
    <n v="0"/>
    <n v="0"/>
    <s v=" Km/L"/>
    <s v="-"/>
    <n v="46.49"/>
    <n v="4.59"/>
    <n v="213.39"/>
    <s v="2910883922"/>
    <s v="Planejamento Operaci"/>
    <s v="Planejamento Operaci"/>
    <s v="Operacional"/>
    <m/>
    <d v="2026-02-05T00:00:00"/>
    <x v="10"/>
    <x v="1"/>
    <x v="9"/>
  </r>
  <r>
    <s v="TMF8H09"/>
    <s v="60645800106185413"/>
    <s v="05/02/2026 09:00:35"/>
    <s v="02910"/>
    <s v="EMERSON CRISTIANO DA SILVEIRA"/>
    <x v="29"/>
    <s v="Caminhão"/>
    <s v="FH 540 6X4R"/>
    <s v="VOLVO"/>
    <s v="46209905"/>
    <s v="DECIO RIO VERDE"/>
    <s v="RIO VERDE"/>
    <s v="GO"/>
    <s v="DIESEL S-10"/>
    <n v="196"/>
    <n v="0.63"/>
    <s v=" Km/L"/>
    <n v="9740"/>
    <n v="311"/>
    <n v="5.13"/>
    <n v="1595.43"/>
    <s v="0"/>
    <s v="EXT - LUCCA JR"/>
    <s v="Planejamento Operaci"/>
    <s v="LUCCA JR"/>
    <m/>
    <d v="2026-02-05T00:00:00"/>
    <x v="10"/>
    <x v="1"/>
    <x v="11"/>
  </r>
  <r>
    <s v="TJE5D27"/>
    <s v="60645800105124400"/>
    <s v="05/02/2026 09:02:55"/>
    <s v="09179"/>
    <s v="DANIEL NASCIMENTO DOS SANTOS_x0009__x0009__x0009__x0009_"/>
    <x v="60"/>
    <s v="EQUIPAMENTOS"/>
    <s v="GUINCHO LEVE"/>
    <s v="EQUIPAMENTO"/>
    <s v="46209914"/>
    <s v="DECIO RIO VERDE"/>
    <s v="RIO VERDE"/>
    <s v="GO"/>
    <s v="DIESEL S-10"/>
    <n v="459"/>
    <n v="5.98"/>
    <s v=" Km/L"/>
    <n v="16779"/>
    <n v="76.75"/>
    <n v="5.13"/>
    <n v="393.73"/>
    <s v="202602050902"/>
    <s v="EXT - LUCCA JR"/>
    <s v="Planejamento Operaci"/>
    <s v="LUCCA JR"/>
    <m/>
    <d v="2026-02-05T00:00:00"/>
    <x v="10"/>
    <x v="1"/>
    <x v="11"/>
  </r>
  <r>
    <s v="TJE5D27"/>
    <m/>
    <s v="05/02/2026 09:04:30"/>
    <m/>
    <m/>
    <x v="60"/>
    <m/>
    <m/>
    <m/>
    <m/>
    <s v="DECIO RIO VERDE"/>
    <m/>
    <m/>
    <s v="ARLA-32"/>
    <s v="-"/>
    <s v="-"/>
    <s v=" Km/L"/>
    <s v="-"/>
    <n v="6.06"/>
    <m/>
    <n v="22.99"/>
    <m/>
    <m/>
    <m/>
    <m/>
    <m/>
    <d v="2026-02-05T00:00:00"/>
    <x v="10"/>
    <x v="1"/>
    <x v="11"/>
  </r>
  <r>
    <s v="TUF2B45"/>
    <s v="60645800106472420"/>
    <s v="05/02/2026 10:05:56"/>
    <s v="00047"/>
    <s v="KARLA THAISE SILVA CARVALHO"/>
    <x v="37"/>
    <s v="Caminhonete"/>
    <s v="SAVEIRO CS RB MF"/>
    <s v="VW"/>
    <s v="75331003"/>
    <s v="SUPERVIA LAGOA"/>
    <s v="RIO VERDE"/>
    <s v="GO"/>
    <s v="ETANOL COMUM"/>
    <n v="315"/>
    <n v="8.0299999999999994"/>
    <s v=" Km/L"/>
    <n v="100543"/>
    <n v="39.229999999999997"/>
    <n v="4.8899999999999997"/>
    <n v="191.84"/>
    <s v="0"/>
    <s v="EXT - KSE LOCAÇOES"/>
    <s v="Planejamento Operaci"/>
    <s v="KSE LOCAÇOES"/>
    <m/>
    <d v="2026-02-05T00:00:00"/>
    <x v="10"/>
    <x v="1"/>
    <x v="12"/>
  </r>
  <r>
    <s v="TFW2H32"/>
    <s v="60645800105143835"/>
    <s v="05/02/2026 10:23:34"/>
    <s v="99638"/>
    <s v="LAFAIETE DE SOUZA SANTOS"/>
    <x v="10"/>
    <s v="Automóvel"/>
    <s v="ARGO"/>
    <s v="FIAT"/>
    <s v="46209914"/>
    <s v="DECIO RIO VERDE"/>
    <s v="RIO VERDE"/>
    <s v="GO"/>
    <s v="ETANOL COMUM"/>
    <n v="383"/>
    <n v="9.5399999999999991"/>
    <s v=" Km/L"/>
    <n v="56034"/>
    <n v="40.130000000000003"/>
    <n v="4.79"/>
    <n v="192.22"/>
    <s v="202602051022"/>
    <s v="Planejamento Operaci"/>
    <s v="Planejamento Operaci"/>
    <s v="Operacional"/>
    <m/>
    <d v="2026-02-05T00:00:00"/>
    <x v="10"/>
    <x v="1"/>
    <x v="3"/>
  </r>
  <r>
    <s v="TGM4D76"/>
    <s v="60645800106437582"/>
    <s v="05/02/2026 11:10:09"/>
    <s v="33534"/>
    <s v="MARCOS ANTONIO MARCELINO DA SILVA"/>
    <x v="56"/>
    <s v="Caminhonete"/>
    <s v="FIORINO"/>
    <s v="FIAT"/>
    <s v="75331003"/>
    <s v="SUPERVIA LAGOA"/>
    <s v="RIO VERDE"/>
    <s v="GO"/>
    <s v="ETANOL COMUM"/>
    <n v="132"/>
    <n v="5.22"/>
    <s v=" Km/L"/>
    <n v="12396"/>
    <n v="25.27"/>
    <n v="4.9669999999999996"/>
    <n v="125.52"/>
    <s v="0"/>
    <s v="Planejamento Operaci"/>
    <s v="Planejamento Operaci"/>
    <s v="Operacional"/>
    <m/>
    <d v="2026-02-05T00:00:00"/>
    <x v="10"/>
    <x v="1"/>
    <x v="5"/>
  </r>
  <r>
    <s v="TFF5D72"/>
    <s v="60645800105143780"/>
    <s v="05/02/2026 12:00:36"/>
    <s v="70214"/>
    <s v="IGOR LEMES FERNANDES"/>
    <x v="2"/>
    <s v="Automóvel"/>
    <s v="ARGO"/>
    <s v="FIAT"/>
    <s v="41875311"/>
    <s v="POSTO SABOR DA TERRA"/>
    <s v="INDIARA"/>
    <s v="GO"/>
    <s v="ETANOL COMUM"/>
    <n v="385"/>
    <n v="11.2"/>
    <s v=" Km/L"/>
    <n v="40012"/>
    <n v="34.369999999999997"/>
    <n v="4.8899999999999997"/>
    <n v="168.07"/>
    <s v="50243181"/>
    <s v="Planejamento Operaci"/>
    <s v="Planejamento Operaci"/>
    <s v="Operacional"/>
    <m/>
    <d v="2026-02-05T00:00:00"/>
    <x v="10"/>
    <x v="1"/>
    <x v="0"/>
  </r>
  <r>
    <s v="TFU6C04"/>
    <s v="60645800106437493"/>
    <s v="05/02/2026 12:02:36"/>
    <s v="87351"/>
    <s v="CLEYTON GARCIA MOREIRA"/>
    <x v="50"/>
    <s v="EQUIPAMENTOS"/>
    <s v="AMBULANCIA"/>
    <s v="OUTROS"/>
    <s v="46225718"/>
    <s v="POSTO MARIA JOAO"/>
    <s v="ITUMBIARA"/>
    <s v="GO"/>
    <s v="DIESEL S-10"/>
    <n v="194"/>
    <n v="2.37"/>
    <s v=" Km/L"/>
    <n v="8285"/>
    <n v="81.900000000000006"/>
    <n v="6.4"/>
    <n v="524.16"/>
    <s v="0"/>
    <s v="Planejamento Operaci"/>
    <s v="Planejamento Operaci"/>
    <s v="Operacional"/>
    <m/>
    <d v="2026-02-05T00:00:00"/>
    <x v="10"/>
    <x v="1"/>
    <x v="13"/>
  </r>
  <r>
    <s v="TTR3A31"/>
    <s v="60645800106472404"/>
    <s v="05/02/2026 12:10:16"/>
    <s v="70214"/>
    <s v="IGOR LEMES FERNANDES"/>
    <x v="53"/>
    <s v="Caminhonete"/>
    <s v="SAVEIRO CS RB MF"/>
    <s v="VW"/>
    <s v="46209914"/>
    <s v="DECIO RIO VERDE"/>
    <s v="RIO VERDE"/>
    <s v="GO"/>
    <s v="ETANOL COMUM"/>
    <n v="314"/>
    <n v="9.01"/>
    <s v=" Km/L"/>
    <n v="86726"/>
    <n v="34.840000000000003"/>
    <n v="4.79"/>
    <n v="166.88"/>
    <s v="202602051209"/>
    <s v="EXT - KSE LOCAÇOES"/>
    <s v="Planejamento Operaci"/>
    <s v="KSE LOCAÇOES"/>
    <m/>
    <d v="2026-02-05T00:00:00"/>
    <x v="10"/>
    <x v="1"/>
    <x v="12"/>
  </r>
  <r>
    <s v="TFN0D12"/>
    <s v="60645800105143746"/>
    <s v="05/02/2026 13:42:02"/>
    <s v="00390"/>
    <s v="SILVINO JOSE DE BRITO"/>
    <x v="5"/>
    <s v="Automóvel"/>
    <s v="ARGO"/>
    <s v="FIAT"/>
    <s v="46286315"/>
    <s v="POSTO CENTRAL"/>
    <s v="BOM JESUS"/>
    <s v="GO"/>
    <s v="ETANOL COMUM"/>
    <n v="318"/>
    <n v="10.88"/>
    <s v=" Km/L"/>
    <n v="33639"/>
    <n v="29.24"/>
    <n v="4.891"/>
    <n v="143.01"/>
    <s v="1"/>
    <s v="Planejamento Operaci"/>
    <s v="Planejamento Operaci"/>
    <s v="Operacional"/>
    <m/>
    <d v="2026-02-05T00:00:00"/>
    <x v="10"/>
    <x v="1"/>
    <x v="3"/>
  </r>
  <r>
    <s v="TUQ2H91"/>
    <s v="60645800106437760"/>
    <s v="05/02/2026 15:07:59"/>
    <s v="93910"/>
    <s v="DIVINO AVELINO DOS SANTOS"/>
    <x v="66"/>
    <s v="Caminhonete"/>
    <s v="SAVEIRO CD RB MF"/>
    <s v="VOLKSWAGEN"/>
    <s v="87183400"/>
    <s v="MARAJO GUAPO"/>
    <s v="GUAPO"/>
    <s v="GO"/>
    <s v="ETANOL COMUM"/>
    <n v="515"/>
    <n v="11.44"/>
    <s v=" Km/L"/>
    <n v="23449"/>
    <n v="45"/>
    <n v="4.6900000000000004"/>
    <n v="211.05"/>
    <s v="0"/>
    <s v="EXT - KSE LOCAÇOES"/>
    <s v="Planejamento Operaci"/>
    <s v="KSE LOCAÇOES"/>
    <m/>
    <d v="2026-02-05T00:00:00"/>
    <x v="10"/>
    <x v="1"/>
    <x v="12"/>
  </r>
  <r>
    <s v="TUK2D26"/>
    <s v="60645800106553790"/>
    <s v="05/02/2026 16:30:57"/>
    <s v="32871"/>
    <s v="JOSE RICARDO SOUZA SILVA"/>
    <x v="42"/>
    <s v="Caminhonete"/>
    <s v="Caminhonete S10"/>
    <s v="CHEVROLET"/>
    <s v="53030006"/>
    <s v="KR TREVO"/>
    <s v="SANTA HELENA DE GOIAS"/>
    <s v="GO"/>
    <s v="DIESEL S-10"/>
    <n v="911"/>
    <n v="15.13"/>
    <s v=" Km/L"/>
    <n v="96277"/>
    <n v="60.22"/>
    <n v="6.1909999999999998"/>
    <n v="372.81"/>
    <s v="50259398"/>
    <s v="Planejamento Operaci"/>
    <s v="Planejamento Operaci"/>
    <s v="INSPENCAO"/>
    <m/>
    <d v="2026-02-05T00:00:00"/>
    <x v="10"/>
    <x v="1"/>
    <x v="12"/>
  </r>
  <r>
    <s v="TTP5B47"/>
    <s v="60645800106472110"/>
    <s v="05/02/2026 16:59:25"/>
    <s v="00149"/>
    <s v="MANOELITO METROVICH LIMA"/>
    <x v="40"/>
    <s v="Caminhonete"/>
    <s v="SAVEIRO CS RB MF"/>
    <s v="VW"/>
    <s v="75331801"/>
    <s v="DECIO CEZARINA"/>
    <s v="CEZARINA"/>
    <s v="GO"/>
    <s v="ETANOL COMUM"/>
    <n v="365"/>
    <n v="8.4"/>
    <s v=" Km/L"/>
    <n v="93752"/>
    <n v="43.43"/>
    <n v="4.6900000000000004"/>
    <n v="203.69"/>
    <s v="202602051658"/>
    <s v="EXT - KSE LOCAÇOES"/>
    <s v="Planejamento Operaci"/>
    <s v="KSE LOCAÇOES"/>
    <m/>
    <d v="2026-02-05T00:00:00"/>
    <x v="10"/>
    <x v="1"/>
    <x v="12"/>
  </r>
  <r>
    <s v="TTT2H95"/>
    <s v="60645800106472477"/>
    <s v="05/02/2026 17:08:04"/>
    <s v="46440"/>
    <s v="PAULO SOUSA DIAS"/>
    <x v="63"/>
    <s v="Caminhonete"/>
    <s v="SAVEIRO CS RB MF"/>
    <s v="VW"/>
    <s v="45308900"/>
    <s v="POSTO LUPATINI"/>
    <s v="SANTO ANTONIO DA BARRA"/>
    <s v="GO"/>
    <s v="ETANOL COMUM"/>
    <n v="436"/>
    <n v="10.09"/>
    <s v=" Km/L"/>
    <n v="80333"/>
    <n v="43.19"/>
    <n v="4.99"/>
    <n v="215.52"/>
    <s v="0"/>
    <s v="EXT - KSE LOCAÇOES"/>
    <s v="Planejamento Operaci"/>
    <s v="KSE LOCAÇOES"/>
    <m/>
    <d v="2026-02-05T00:00:00"/>
    <x v="10"/>
    <x v="1"/>
    <x v="12"/>
  </r>
  <r>
    <s v="TUG2C45"/>
    <s v="60645800106437770"/>
    <s v="05/02/2026 17:19:29"/>
    <s v="03782"/>
    <s v="ELVIS MESSIAS FERNANDES"/>
    <x v="54"/>
    <s v="Utilitário"/>
    <s v="SAVEIRO"/>
    <s v="FIAT"/>
    <s v="13335016"/>
    <s v="POSTO TREVO"/>
    <s v="RIO VERDE"/>
    <s v="GO"/>
    <s v="ETANOL COMUM"/>
    <n v="370"/>
    <n v="9.42"/>
    <s v=" Km/L"/>
    <n v="94580"/>
    <n v="39.28"/>
    <n v="4.99"/>
    <n v="196.01"/>
    <s v="50262325"/>
    <s v="EXT - KSE LOCAÇOES"/>
    <s v="Planejamento Operaci"/>
    <s v="KSE LOCAÇOES"/>
    <m/>
    <d v="2026-02-05T00:00:00"/>
    <x v="10"/>
    <x v="1"/>
    <x v="12"/>
  </r>
  <r>
    <s v="TTY2C25"/>
    <s v="60645800106472430"/>
    <s v="05/02/2026 17:52:37"/>
    <s v="01318"/>
    <s v="JOAO BATISTA REIS"/>
    <x v="38"/>
    <s v="Caminhonete"/>
    <s v="SAVEIRO CS RB MF"/>
    <s v="VW"/>
    <s v="45307105"/>
    <s v="POSTO GIRASSOL"/>
    <s v="ITUMBIARA"/>
    <s v="GO"/>
    <s v="ETANOL COMUM"/>
    <n v="402"/>
    <n v="8.6199999999999992"/>
    <s v=" Km/L"/>
    <n v="84643"/>
    <n v="46.62"/>
    <n v="4.6900000000000004"/>
    <n v="218.65"/>
    <s v="502642"/>
    <s v="EXT - KSE LOCAÇOES"/>
    <s v="Planejamento Operaci"/>
    <s v="KSE LOCAÇOES"/>
    <m/>
    <d v="2026-02-05T00:00:00"/>
    <x v="10"/>
    <x v="1"/>
    <x v="12"/>
  </r>
  <r>
    <s v="TLO0E87"/>
    <s v="60645800106184255"/>
    <s v="05/02/2026 17:58:03"/>
    <s v="01258"/>
    <s v="PEDRO HENRIQUE RODRIGUES VIDAL"/>
    <x v="43"/>
    <s v="EQUIPAMENTOS"/>
    <s v="GUINCHO LEVE"/>
    <s v="EQUIPAMENTO"/>
    <s v="87183400"/>
    <s v="MARAJO GUAPO"/>
    <s v="GUAPO"/>
    <s v="GO"/>
    <s v="DIESEL S-10"/>
    <n v="468"/>
    <n v="5.78"/>
    <s v=" Km/L"/>
    <n v="25698"/>
    <n v="81"/>
    <n v="6.04"/>
    <n v="489.24"/>
    <s v="0"/>
    <s v="EXT - LUCCA JR"/>
    <s v="Planejamento Operaci"/>
    <s v="LUCCA JR"/>
    <m/>
    <d v="2026-02-05T00:00:00"/>
    <x v="10"/>
    <x v="1"/>
    <x v="11"/>
  </r>
  <r>
    <s v="TLO0E87"/>
    <m/>
    <s v="05/02/2026 17:58:03"/>
    <m/>
    <m/>
    <x v="43"/>
    <m/>
    <m/>
    <m/>
    <m/>
    <s v="MARAJO GUAPO"/>
    <m/>
    <m/>
    <s v="ARLA-32"/>
    <s v="-"/>
    <s v="-"/>
    <s v=" Km/L"/>
    <s v="-"/>
    <n v="5.81"/>
    <m/>
    <n v="23.18"/>
    <m/>
    <m/>
    <m/>
    <m/>
    <m/>
    <d v="2026-02-05T00:00:00"/>
    <x v="10"/>
    <x v="1"/>
    <x v="11"/>
  </r>
  <r>
    <s v="TFX8A49"/>
    <s v="60645800105143673"/>
    <s v="05/02/2026 18:02:49"/>
    <s v="17385"/>
    <s v="VICTOR DE SOUZA"/>
    <x v="12"/>
    <s v="Automóvel"/>
    <s v="ARGO"/>
    <s v="FIAT"/>
    <s v="31830200"/>
    <s v="POSTO VILA RICA  1       24HS"/>
    <s v="GOIANIA"/>
    <s v="GO"/>
    <s v="ETANOL COMUM"/>
    <n v="130"/>
    <n v="3.25"/>
    <s v=" Km/L"/>
    <n v="17255"/>
    <n v="40.020000000000003"/>
    <n v="5.09"/>
    <n v="203.7"/>
    <s v="0"/>
    <s v="Planejamento Operaci"/>
    <s v="Planejamento Operaci"/>
    <s v="Operacional"/>
    <m/>
    <d v="2026-02-05T00:00:00"/>
    <x v="10"/>
    <x v="1"/>
    <x v="0"/>
  </r>
  <r>
    <s v="TUF2B45"/>
    <s v="60645800106472420"/>
    <s v="05/02/2026 18:52:52"/>
    <s v="00047"/>
    <s v="KARLA THAISE SILVA CARVALHO"/>
    <x v="37"/>
    <s v="Caminhonete"/>
    <s v="SAVEIRO CS RB MF"/>
    <s v="VW"/>
    <s v="46286315"/>
    <s v="POSTO CENTRAL"/>
    <s v="BOM JESUS"/>
    <s v="GO"/>
    <s v="ETANOL COMUM"/>
    <n v="218"/>
    <n v="7.43"/>
    <s v=" Km/L"/>
    <n v="100761"/>
    <n v="29.35"/>
    <n v="4.8899999999999997"/>
    <n v="143.53"/>
    <s v="1"/>
    <s v="EXT - KSE LOCAÇOES"/>
    <s v="Planejamento Operaci"/>
    <s v="KSE LOCAÇOES"/>
    <m/>
    <d v="2026-02-05T00:00:00"/>
    <x v="10"/>
    <x v="1"/>
    <x v="12"/>
  </r>
  <r>
    <s v="TFS3C72"/>
    <s v="60645800105143738"/>
    <s v="05/02/2026 19:00:28"/>
    <s v="00271"/>
    <s v="HEDER OLIVEIRA SANTANA"/>
    <x v="9"/>
    <s v="Automóvel"/>
    <s v="ARGO"/>
    <s v="FIAT"/>
    <s v="45308900"/>
    <s v="POSTO LUPATINI"/>
    <s v="SANTO ANTONIO DA BARRA"/>
    <s v="GO"/>
    <s v="ETANOL COMUM"/>
    <n v="301"/>
    <n v="8.1300000000000008"/>
    <s v=" Km/L"/>
    <n v="74223"/>
    <n v="37.01"/>
    <n v="4.99"/>
    <n v="184.68"/>
    <s v="0"/>
    <s v="Planejamento Operaci"/>
    <s v="Planejamento Operaci"/>
    <s v="Operacional"/>
    <m/>
    <d v="2026-02-05T00:00:00"/>
    <x v="10"/>
    <x v="1"/>
    <x v="4"/>
  </r>
  <r>
    <s v="TUW2D74"/>
    <s v="60645800105124310"/>
    <s v="05/02/2026 19:01:36"/>
    <s v="03339"/>
    <s v="MAYARA MARTINS DA SILVA SOUZA"/>
    <x v="35"/>
    <s v="Automóvel"/>
    <s v="CHEVROLET/S10 LS DD4"/>
    <s v="CHEVROLET"/>
    <s v="45364511"/>
    <s v="AUTO POSTO CERRADO 4"/>
    <s v="ITUMBIARA"/>
    <s v="GO"/>
    <s v="DIESEL S-10"/>
    <n v="816"/>
    <n v="14.34"/>
    <s v=" Km/L"/>
    <n v="82535"/>
    <n v="56.9"/>
    <n v="5.59"/>
    <n v="318.07"/>
    <s v="378456"/>
    <s v="Planejamento Operaci"/>
    <s v="Planejamento Operaci"/>
    <s v="Operacional"/>
    <m/>
    <d v="2026-02-05T00:00:00"/>
    <x v="10"/>
    <x v="1"/>
    <x v="12"/>
  </r>
  <r>
    <s v="TKB0E17"/>
    <s v="60645800106185180"/>
    <s v="05/02/2026 19:29:02"/>
    <s v="00092"/>
    <s v="EDICARLOS OLIVEIRA"/>
    <x v="27"/>
    <s v="EQUIPAMENTOS"/>
    <s v="GUINCHO LEVE"/>
    <s v="EQUIPAMENTO"/>
    <s v="45341508"/>
    <s v="POSTO ALTO DA SERRA"/>
    <s v="ITUMBIARA"/>
    <s v="GO"/>
    <s v="DIESEL S-10"/>
    <n v="427"/>
    <n v="5.34"/>
    <s v=" Km/L"/>
    <n v="18252"/>
    <n v="80.010000000000005"/>
    <n v="6.49"/>
    <n v="519.27"/>
    <s v="0"/>
    <s v="EXT - LUCCA JR"/>
    <s v="Planejamento Operaci"/>
    <s v="LUCCA JR"/>
    <m/>
    <d v="2026-02-05T00:00:00"/>
    <x v="10"/>
    <x v="1"/>
    <x v="11"/>
  </r>
  <r>
    <s v="TFE6B22"/>
    <s v="60645800105143762"/>
    <s v="05/02/2026 19:29:55"/>
    <s v="03608"/>
    <s v="WEIDER DA SILVA RODRIGUES"/>
    <x v="1"/>
    <s v="Automóvel"/>
    <s v="ARGO"/>
    <s v="FIAT"/>
    <s v="46286315"/>
    <s v="POSTO CENTRAL"/>
    <s v="BOM JESUS"/>
    <s v="GO"/>
    <s v="ETANOL COMUM"/>
    <n v="325"/>
    <n v="8.7799999999999994"/>
    <s v=" Km/L"/>
    <n v="46360"/>
    <n v="37.03"/>
    <n v="4.891"/>
    <n v="181.1"/>
    <s v="1"/>
    <s v="Planejamento Operaci"/>
    <s v="Planejamento Operaci"/>
    <s v="Operacional"/>
    <m/>
    <d v="2026-02-05T00:00:00"/>
    <x v="10"/>
    <x v="1"/>
    <x v="1"/>
  </r>
  <r>
    <s v="TFW3J34"/>
    <s v="60645800106437440"/>
    <s v="05/02/2026 19:50:08"/>
    <s v="70145"/>
    <s v="LUCAS HENRIQUE MAGALHAES DE SOUZA "/>
    <x v="49"/>
    <s v="EQUIPAMENTOS"/>
    <s v="AMBULANCIA"/>
    <s v="OUTROS"/>
    <s v="46286315"/>
    <s v="POSTO CENTRAL"/>
    <s v="BOM JESUS"/>
    <s v="GO"/>
    <s v="DIESEL S-10"/>
    <n v="370"/>
    <n v="5.81"/>
    <s v=" Km/L"/>
    <n v="13937"/>
    <n v="63.65"/>
    <n v="6.2409999999999997"/>
    <n v="397.22"/>
    <s v="1"/>
    <s v="Planejamento Operaci"/>
    <s v="Planejamento Operaci"/>
    <s v="Operacional"/>
    <m/>
    <d v="2026-02-05T00:00:00"/>
    <x v="10"/>
    <x v="1"/>
    <x v="13"/>
  </r>
  <r>
    <s v="TTT2H93"/>
    <s v="60645800106472340"/>
    <s v="05/02/2026 20:16:27"/>
    <s v="03095"/>
    <s v="MICHELL ALMEIDA SANTANA"/>
    <x v="41"/>
    <s v="Utilitário"/>
    <s v="SAVEIRO"/>
    <s v="FIAT"/>
    <s v="41826312"/>
    <s v="AUTO POSTO JACARE"/>
    <s v="ACREUNA"/>
    <s v="GO"/>
    <s v="ETANOL COMUM"/>
    <n v="491"/>
    <n v="9.25"/>
    <s v=" Km/L"/>
    <n v="44684"/>
    <n v="53.09"/>
    <n v="4.8600000000000003"/>
    <n v="258.04000000000002"/>
    <s v="50272901"/>
    <s v="EXT - KSE LOCAÇOES"/>
    <s v="Planejamento Operaci"/>
    <s v="KSE LOCAÇOES"/>
    <m/>
    <d v="2026-02-05T00:00:00"/>
    <x v="10"/>
    <x v="1"/>
    <x v="12"/>
  </r>
  <r>
    <s v="TTQ4C10"/>
    <s v="60645800106553930"/>
    <s v="05/02/2026 20:18:33"/>
    <s v="87954"/>
    <s v="DANIEL GONÇALVES"/>
    <x v="31"/>
    <s v="Caminhonete"/>
    <s v="Caminhonete S10"/>
    <s v="CHEVROLET"/>
    <s v="45308900"/>
    <s v="POSTO LUPATINI"/>
    <s v="SANTO ANTONIO DA BARRA"/>
    <s v="GO"/>
    <s v="DIESEL S-10"/>
    <n v="855"/>
    <n v="12.3"/>
    <s v=" Km/L"/>
    <n v="104616"/>
    <n v="69.52"/>
    <n v="6.49"/>
    <n v="451.18"/>
    <s v="0"/>
    <s v="Planejamento Operaci"/>
    <s v="Planejamento Operaci"/>
    <s v="INSPENCAO"/>
    <m/>
    <d v="2026-02-05T00:00:00"/>
    <x v="10"/>
    <x v="1"/>
    <x v="12"/>
  </r>
  <r>
    <s v="TFP9I32"/>
    <s v="60645800105143819"/>
    <s v="05/02/2026 21:30:40"/>
    <s v="33861"/>
    <s v="FERNANDO DOS REIS GONÇALVES"/>
    <x v="7"/>
    <s v="Automóvel"/>
    <s v="ARGO"/>
    <s v="FIAT"/>
    <s v="31803903"/>
    <s v="BOM SUCESSO AUTO POSTO  24 HS"/>
    <s v="GOIANIA"/>
    <s v="GO"/>
    <s v="ETANOL COMUM"/>
    <n v="295"/>
    <n v="7.62"/>
    <s v=" Km/L"/>
    <n v="22095"/>
    <n v="38.700000000000003"/>
    <n v="5.54"/>
    <n v="214.4"/>
    <s v="1201358"/>
    <s v="Planejamento Operaci"/>
    <s v="Planejamento Operaci"/>
    <s v="Operacional"/>
    <m/>
    <d v="2026-02-05T00:00:00"/>
    <x v="10"/>
    <x v="1"/>
    <x v="4"/>
  </r>
  <r>
    <s v="TUQ2H91"/>
    <s v="60645800107558597"/>
    <s v="05/02/2026 21:31:20"/>
    <s v="72216"/>
    <s v="ERIVALDO OLIVEIRA SOARES"/>
    <x v="66"/>
    <s v="Caminhonete"/>
    <s v="SAVEIRO CD RB MF"/>
    <s v="VOLKSWAGEN"/>
    <s v="53081700"/>
    <s v="POSTO Z   Z SANTA MA"/>
    <s v="GUAPO"/>
    <s v="GO"/>
    <s v="ETANOL COMUM"/>
    <n v="321"/>
    <n v="11.58"/>
    <s v=" Km/L"/>
    <n v="23770"/>
    <n v="27.72"/>
    <n v="4.6900000000000004"/>
    <n v="130"/>
    <s v="0"/>
    <s v="EXT - KSE LOCAÇOES"/>
    <s v="Planejamento Operaci"/>
    <s v="KSE LOCAÇOES"/>
    <m/>
    <d v="2026-02-05T00:00:00"/>
    <x v="10"/>
    <x v="1"/>
    <x v="12"/>
  </r>
  <r>
    <s v="TFI3B19"/>
    <s v="60645800105926941"/>
    <s v="05/02/2026 21:59:51"/>
    <s v="03102"/>
    <s v="EDES GONÇALVES DA SILVA"/>
    <x v="4"/>
    <s v="Automóvel"/>
    <s v="ARGO"/>
    <s v="FIAT"/>
    <s v="69494411"/>
    <s v="REDE MARAJO RIO VERD"/>
    <s v="RIO VERDE"/>
    <s v="GO"/>
    <s v="ETANOL COMUM"/>
    <n v="227"/>
    <n v="9.2200000000000006"/>
    <s v=" Km/L"/>
    <n v="57015"/>
    <n v="24.63"/>
    <n v="4.59"/>
    <n v="113.05"/>
    <s v="3102796150"/>
    <s v="Planejamento Operaci"/>
    <s v="Planejamento Operaci"/>
    <s v="Operacional"/>
    <m/>
    <d v="2026-02-05T00:00:00"/>
    <x v="10"/>
    <x v="1"/>
    <x v="0"/>
  </r>
  <r>
    <s v="TUF2B45"/>
    <s v="60645800106472420"/>
    <s v="05/02/2026 23:36:56"/>
    <s v="03398"/>
    <s v="JOSIMAR VENANCIO SANTOS SILVA"/>
    <x v="37"/>
    <s v="Caminhonete"/>
    <s v="SAVEIRO CS RB MF"/>
    <s v="VW"/>
    <s v="75331003"/>
    <s v="SUPERVIA LAGOA"/>
    <s v="RIO VERDE"/>
    <s v="GO"/>
    <s v="ETANOL COMUM"/>
    <n v="178"/>
    <n v="9.61"/>
    <s v=" Km/L"/>
    <n v="100939"/>
    <n v="18.53"/>
    <n v="4.8899999999999997"/>
    <n v="90.61"/>
    <s v="0"/>
    <s v="EXT - KSE LOCAÇOES"/>
    <s v="Planejamento Operaci"/>
    <s v="KSE LOCAÇOES"/>
    <m/>
    <d v="2026-02-05T00:00:00"/>
    <x v="10"/>
    <x v="1"/>
    <x v="12"/>
  </r>
  <r>
    <s v="TTR3A31"/>
    <s v="60645800106472404"/>
    <s v="06/02/2026 00:14:53"/>
    <s v="01836"/>
    <s v="DANILLO ROSA CARDOSO"/>
    <x v="53"/>
    <s v="Caminhonete"/>
    <s v="SAVEIRO CS RB MF"/>
    <s v="VW"/>
    <s v="46209914"/>
    <s v="DECIO RIO VERDE"/>
    <s v="RIO VERDE"/>
    <s v="GO"/>
    <s v="ETANOL COMUM"/>
    <n v="522"/>
    <n v="10.72"/>
    <s v=" Km/L"/>
    <n v="87248"/>
    <n v="48.69"/>
    <n v="4.79"/>
    <n v="233.23"/>
    <s v="202602060014"/>
    <s v="EXT - KSE LOCAÇOES"/>
    <s v="Planejamento Operaci"/>
    <s v="KSE LOCAÇOES"/>
    <m/>
    <d v="2026-02-06T00:00:00"/>
    <x v="10"/>
    <x v="1"/>
    <x v="12"/>
  </r>
  <r>
    <s v="TUG2C45"/>
    <s v="60645800106437770"/>
    <s v="06/02/2026 01:18:53"/>
    <s v="80560"/>
    <s v="EDMAR PEREIRA COSTA"/>
    <x v="54"/>
    <s v="Utilitário"/>
    <s v="SAVEIRO"/>
    <s v="FIAT"/>
    <s v="81889412"/>
    <s v="POSTO ZERO UM"/>
    <s v="RIO VERDE"/>
    <s v="GO"/>
    <s v="ETANOL COMUM"/>
    <n v="399"/>
    <n v="11.11"/>
    <s v=" Km/L"/>
    <n v="94979"/>
    <n v="35.92"/>
    <n v="4.9800000000000004"/>
    <n v="178.88"/>
    <s v="1"/>
    <s v="EXT - KSE LOCAÇOES"/>
    <s v="Planejamento Operaci"/>
    <s v="KSE LOCAÇOES"/>
    <m/>
    <d v="2026-02-06T00:00:00"/>
    <x v="10"/>
    <x v="1"/>
    <x v="12"/>
  </r>
  <r>
    <s v="TTP5B47"/>
    <s v="60645800106472110"/>
    <s v="06/02/2026 02:49:05"/>
    <s v="99531"/>
    <s v="RODRIGO RODRIGUES BARROS"/>
    <x v="40"/>
    <s v="Caminhonete"/>
    <s v="SAVEIRO CS RB MF"/>
    <s v="VW"/>
    <s v="75331801"/>
    <s v="DECIO CEZARINA"/>
    <s v="CEZARINA"/>
    <s v="GO"/>
    <s v="ETANOL COMUM"/>
    <n v="359"/>
    <n v="10.74"/>
    <s v=" Km/L"/>
    <n v="94111"/>
    <n v="33.42"/>
    <n v="4.6900000000000004"/>
    <n v="156.74"/>
    <s v="202602060248"/>
    <s v="EXT - KSE LOCAÇOES"/>
    <s v="Planejamento Operaci"/>
    <s v="KSE LOCAÇOES"/>
    <m/>
    <d v="2026-02-06T00:00:00"/>
    <x v="10"/>
    <x v="1"/>
    <x v="12"/>
  </r>
  <r>
    <s v="TTY2C25"/>
    <s v="60645800106472430"/>
    <s v="06/02/2026 03:17:04"/>
    <s v="32871"/>
    <s v="JOSE RICARDO SOUZA SILVA"/>
    <x v="38"/>
    <s v="Caminhonete"/>
    <s v="SAVEIRO CS RB MF"/>
    <s v="VW"/>
    <s v="45341508"/>
    <s v="POSTO ALTO DA SERRA"/>
    <s v="ITUMBIARA"/>
    <s v="GO"/>
    <s v="ETANOL COMUM"/>
    <n v="349"/>
    <n v="10.31"/>
    <s v=" Km/L"/>
    <n v="84992"/>
    <n v="33.840000000000003"/>
    <n v="4.6399999999999997"/>
    <n v="157.03"/>
    <s v="0"/>
    <s v="EXT - KSE LOCAÇOES"/>
    <s v="Planejamento Operaci"/>
    <s v="KSE LOCAÇOES"/>
    <m/>
    <d v="2026-02-06T00:00:00"/>
    <x v="10"/>
    <x v="1"/>
    <x v="12"/>
  </r>
  <r>
    <s v="TUQ2H91"/>
    <s v="60645800107558597"/>
    <s v="06/02/2026 05:08:18"/>
    <s v="72216"/>
    <s v="ERIVALDO OLIVEIRA SOARES"/>
    <x v="66"/>
    <s v="Caminhonete"/>
    <s v="SAVEIRO CD RB MF"/>
    <s v="VOLKSWAGEN"/>
    <s v="53081700"/>
    <s v="POSTO Z   Z SANTA MA"/>
    <s v="GUAPO"/>
    <s v="GO"/>
    <s v="ETANOL COMUM"/>
    <n v="331"/>
    <n v="10.33"/>
    <s v=" Km/L"/>
    <n v="24101"/>
    <n v="32.049999999999997"/>
    <n v="4.6900000000000004"/>
    <n v="150.31"/>
    <s v="0"/>
    <s v="EXT - KSE LOCAÇOES"/>
    <s v="Planejamento Operaci"/>
    <s v="KSE LOCAÇOES"/>
    <m/>
    <d v="2026-02-06T00:00:00"/>
    <x v="10"/>
    <x v="1"/>
    <x v="12"/>
  </r>
  <r>
    <s v="TTT2H93"/>
    <s v="60645800106472340"/>
    <s v="06/02/2026 06:02:46"/>
    <s v="03095"/>
    <s v="MICHELL ALMEIDA SANTANA"/>
    <x v="41"/>
    <s v="Utilitário"/>
    <s v="SAVEIRO"/>
    <s v="FIAT"/>
    <s v="07674909"/>
    <s v="AUTO POSTO INDIARA"/>
    <s v="INDIARA"/>
    <s v="GO"/>
    <s v="ETANOL COMUM"/>
    <n v="433"/>
    <n v="10.4"/>
    <s v=" Km/L"/>
    <n v="45117"/>
    <n v="41.62"/>
    <n v="4.8899999999999997"/>
    <n v="203.52"/>
    <s v="11787"/>
    <s v="EXT - KSE LOCAÇOES"/>
    <s v="Planejamento Operaci"/>
    <s v="KSE LOCAÇOES"/>
    <m/>
    <d v="2026-02-06T00:00:00"/>
    <x v="10"/>
    <x v="1"/>
    <x v="12"/>
  </r>
  <r>
    <s v="TTT2H95"/>
    <s v="60645800106472477"/>
    <s v="06/02/2026 06:09:41"/>
    <s v="87954"/>
    <s v="DANIEL GONÇALVES"/>
    <x v="63"/>
    <s v="Caminhonete"/>
    <s v="SAVEIRO CS RB MF"/>
    <s v="VW"/>
    <s v="45308900"/>
    <s v="POSTO LUPATINI"/>
    <s v="SANTO ANTONIO DA BARRA"/>
    <s v="GO"/>
    <s v="ETANOL COMUM"/>
    <n v="492"/>
    <n v="11.61"/>
    <s v=" Km/L"/>
    <n v="80825"/>
    <n v="42.39"/>
    <n v="4.99"/>
    <n v="211.53"/>
    <s v="0"/>
    <s v="EXT - KSE LOCAÇOES"/>
    <s v="Planejamento Operaci"/>
    <s v="KSE LOCAÇOES"/>
    <m/>
    <d v="2026-02-06T00:00:00"/>
    <x v="10"/>
    <x v="1"/>
    <x v="12"/>
  </r>
  <r>
    <s v="TJP1H27"/>
    <s v="60645800106439607"/>
    <s v="06/02/2026 06:38:51"/>
    <s v="02910"/>
    <s v="EMERSON CRISTIANO DA SILVEIRA"/>
    <x v="58"/>
    <s v="EQUIPAMENTOS"/>
    <s v="GUINCHO LEVE"/>
    <s v="EQUIPAMENTO"/>
    <s v="41826312"/>
    <s v="AUTO POSTO JACARE"/>
    <s v="ACREUNA"/>
    <s v="GO"/>
    <s v="DIESEL S-10"/>
    <n v="208"/>
    <n v="4.93"/>
    <s v=" Km/L"/>
    <n v="16889"/>
    <n v="42.18"/>
    <n v="5.99"/>
    <n v="252.67"/>
    <s v="60223859"/>
    <s v="EXT - LUCCA JR"/>
    <s v="Planejamento Operaci"/>
    <s v="LUCCA JR"/>
    <m/>
    <d v="2026-02-06T00:00:00"/>
    <x v="10"/>
    <x v="1"/>
    <x v="11"/>
  </r>
  <r>
    <s v="TJP1H27"/>
    <m/>
    <s v="06/02/2026 06:38:51"/>
    <m/>
    <m/>
    <x v="58"/>
    <m/>
    <m/>
    <m/>
    <m/>
    <s v="AUTO POSTO JACARE"/>
    <m/>
    <m/>
    <s v="ARLA-32"/>
    <s v="-"/>
    <s v="-"/>
    <s v=" Km/L"/>
    <s v="-"/>
    <n v="4.5999999999999996"/>
    <m/>
    <n v="15.19"/>
    <m/>
    <m/>
    <m/>
    <m/>
    <m/>
    <d v="2026-02-06T00:00:00"/>
    <x v="10"/>
    <x v="1"/>
    <x v="11"/>
  </r>
  <r>
    <s v="TGM2I26"/>
    <s v="60645800106437620"/>
    <s v="06/02/2026 06:45:45"/>
    <s v="59226"/>
    <s v="PASCHOAL FAVORITTO DE QUEIROZ"/>
    <x v="52"/>
    <s v="Utilitário"/>
    <s v="FIORINO"/>
    <s v="FIAT"/>
    <s v="69479601"/>
    <s v="REDE SANTA LUZIA X"/>
    <s v="GOIANIA"/>
    <s v="GO"/>
    <s v="ETANOL COMUM"/>
    <n v="269"/>
    <n v="5.53"/>
    <s v=" Km/L"/>
    <n v="15684"/>
    <n v="48.68"/>
    <n v="5.24"/>
    <n v="255.09"/>
    <s v="178734"/>
    <s v="EXT - KSE LOCAÇOES"/>
    <s v="Planejamento Operaci"/>
    <s v="Operacional"/>
    <m/>
    <d v="2026-02-06T00:00:00"/>
    <x v="10"/>
    <x v="1"/>
    <x v="5"/>
  </r>
  <r>
    <s v="ETE7J06"/>
    <s v="60645800106437809"/>
    <s v="06/02/2026 07:04:53"/>
    <s v="03709"/>
    <s v="NAFTALI VINICIO NEVES DE OLIVEIRA"/>
    <x v="19"/>
    <s v="Caminhão"/>
    <s v="CAMINHAO PRANCHA"/>
    <s v="FORD"/>
    <s v="81889412"/>
    <s v="POSTO ZERO UM"/>
    <s v="RIO VERDE"/>
    <s v="GO"/>
    <s v="DIESEL S-10"/>
    <n v="0"/>
    <n v="0"/>
    <s v=" Km/L"/>
    <n v="0"/>
    <n v="87"/>
    <n v="6.03"/>
    <n v="524.63"/>
    <s v="1"/>
    <s v="EXT - SAO PEDRO"/>
    <s v="Planejamento Operaci"/>
    <s v="SAO PEDRO"/>
    <m/>
    <d v="2026-02-06T00:00:00"/>
    <x v="10"/>
    <x v="1"/>
    <x v="7"/>
  </r>
  <r>
    <s v="TFN0D12"/>
    <s v="60645800105143746"/>
    <s v="06/02/2026 07:48:35"/>
    <s v="00390"/>
    <s v="SILVINO JOSE DE BRITO"/>
    <x v="5"/>
    <s v="Automóvel"/>
    <s v="ARGO"/>
    <s v="FIAT"/>
    <s v="69497411"/>
    <s v="DECIO L5"/>
    <s v="RIO VERDE"/>
    <s v="GO"/>
    <s v="ETANOL COMUM"/>
    <n v="244"/>
    <n v="10.63"/>
    <s v=" Km/L"/>
    <n v="33883"/>
    <n v="22.96"/>
    <n v="4.59"/>
    <n v="105.39"/>
    <s v="1"/>
    <s v="Planejamento Operaci"/>
    <s v="Planejamento Operaci"/>
    <s v="Operacional"/>
    <m/>
    <d v="2026-02-06T00:00:00"/>
    <x v="10"/>
    <x v="1"/>
    <x v="3"/>
  </r>
  <r>
    <s v="TFX7J72"/>
    <s v="60645800105836505"/>
    <s v="06/02/2026 07:57:18"/>
    <s v="03126"/>
    <s v="PEDRO PAULO SILVA SANTOS"/>
    <x v="11"/>
    <s v="Automóvel"/>
    <s v="ARGO"/>
    <s v="FIAT"/>
    <s v="81820912"/>
    <s v="AUTO POSTO KR 06"/>
    <s v="RIO VERDE"/>
    <s v="GO"/>
    <s v="ETANOL COMUM"/>
    <n v="265"/>
    <n v="8.82"/>
    <s v=" Km/L"/>
    <n v="58815"/>
    <n v="30.04"/>
    <n v="4.99"/>
    <n v="149.91"/>
    <s v="0"/>
    <s v="Planejamento Operaci"/>
    <s v="Planejamento Operaci"/>
    <s v="Operacional"/>
    <m/>
    <d v="2026-02-06T00:00:00"/>
    <x v="10"/>
    <x v="1"/>
    <x v="4"/>
  </r>
  <r>
    <s v="TGK2G46"/>
    <s v="60645800105179571"/>
    <s v="06/02/2026 08:23:10"/>
    <s v="04161"/>
    <s v="WESLEY DUARTE MESQUITA"/>
    <x v="59"/>
    <s v="Utilitário"/>
    <s v="FIORINO"/>
    <s v="FIAT"/>
    <s v="07674909"/>
    <s v="AUTO POSTO INDIARA"/>
    <s v="INDIARA"/>
    <s v="GO"/>
    <s v="ETANOL COMUM"/>
    <n v="317"/>
    <n v="8.1199999999999992"/>
    <s v=" Km/L"/>
    <n v="5513"/>
    <n v="39.020000000000003"/>
    <n v="4.8899999999999997"/>
    <n v="190.81"/>
    <s v="11789"/>
    <s v="Planejamento Operaci"/>
    <s v="Planejamento Operaci"/>
    <s v="Operacional"/>
    <m/>
    <d v="2026-02-06T00:00:00"/>
    <x v="10"/>
    <x v="1"/>
    <x v="5"/>
  </r>
  <r>
    <s v="TFS3C72"/>
    <s v="60645800105143738"/>
    <s v="06/02/2026 08:37:57"/>
    <s v="00271"/>
    <s v="HEDER OLIVEIRA SANTANA"/>
    <x v="9"/>
    <s v="Automóvel"/>
    <s v="ARGO"/>
    <s v="FIAT"/>
    <s v="41875311"/>
    <s v="POSTO SABOR DA TERRA"/>
    <s v="INDIARA"/>
    <s v="GO"/>
    <s v="ETANOL COMUM"/>
    <n v="196"/>
    <n v="8.35"/>
    <s v=" Km/L"/>
    <n v="74419"/>
    <n v="23.46"/>
    <n v="4.8899999999999997"/>
    <n v="114.73"/>
    <s v="60231020"/>
    <s v="Planejamento Operaci"/>
    <s v="Planejamento Operaci"/>
    <s v="Operacional"/>
    <m/>
    <d v="2026-02-06T00:00:00"/>
    <x v="10"/>
    <x v="1"/>
    <x v="4"/>
  </r>
  <r>
    <s v="TFW2H32"/>
    <s v="60645800105143835"/>
    <s v="06/02/2026 08:48:26"/>
    <s v="99638"/>
    <s v="LAFAIETE DE SOUZA SANTOS"/>
    <x v="10"/>
    <s v="Automóvel"/>
    <s v="ARGO"/>
    <s v="FIAT"/>
    <s v="87183400"/>
    <s v="MARAJO GUAPO"/>
    <s v="GUAPO"/>
    <s v="GO"/>
    <s v="ETANOL COMUM"/>
    <n v="361"/>
    <n v="9.0299999999999994"/>
    <s v=" Km/L"/>
    <n v="56395"/>
    <n v="40"/>
    <n v="4.6900000000000004"/>
    <n v="187.6"/>
    <s v="0"/>
    <s v="Planejamento Operaci"/>
    <s v="Planejamento Operaci"/>
    <s v="Operacional"/>
    <m/>
    <d v="2026-02-06T00:00:00"/>
    <x v="10"/>
    <x v="1"/>
    <x v="3"/>
  </r>
  <r>
    <s v="TGM4D76"/>
    <s v="60645800106437582"/>
    <s v="06/02/2026 08:49:27"/>
    <s v="33534"/>
    <s v="MARCOS ANTONIO MARCELINO DA SILVA"/>
    <x v="56"/>
    <s v="Caminhonete"/>
    <s v="FIORINO"/>
    <s v="FIAT"/>
    <s v="46286315"/>
    <s v="POSTO CENTRAL"/>
    <s v="BOM JESUS"/>
    <s v="GO"/>
    <s v="ETANOL COMUM"/>
    <n v="246"/>
    <n v="9.91"/>
    <s v=" Km/L"/>
    <n v="12642"/>
    <n v="24.82"/>
    <n v="4.891"/>
    <n v="121.4"/>
    <s v="1"/>
    <s v="Planejamento Operaci"/>
    <s v="Planejamento Operaci"/>
    <s v="Operacional"/>
    <m/>
    <d v="2026-02-06T00:00:00"/>
    <x v="10"/>
    <x v="1"/>
    <x v="5"/>
  </r>
  <r>
    <s v="TFE6B22"/>
    <s v="60645800105143762"/>
    <s v="06/02/2026 09:04:32"/>
    <s v="03608"/>
    <s v="WEIDER DA SILVA RODRIGUES"/>
    <x v="1"/>
    <s v="Automóvel"/>
    <s v="ARGO"/>
    <s v="FIAT"/>
    <s v="46247807"/>
    <s v="CD AUTO POSTO"/>
    <s v="PONTALINA"/>
    <s v="GO"/>
    <s v="ETANOL COMUM"/>
    <n v="308"/>
    <n v="9.68"/>
    <s v=" Km/L"/>
    <n v="46668"/>
    <n v="31.81"/>
    <n v="5.33"/>
    <n v="169.56"/>
    <s v="135988"/>
    <s v="Planejamento Operaci"/>
    <s v="Planejamento Operaci"/>
    <s v="Operacional"/>
    <m/>
    <d v="2026-02-06T00:00:00"/>
    <x v="10"/>
    <x v="1"/>
    <x v="1"/>
  </r>
  <r>
    <s v="TGA0B06"/>
    <s v="60645800106437610"/>
    <s v="06/02/2026 09:09:41"/>
    <s v="00933"/>
    <s v="GIULEY RIBEIRO DOS SANTOS"/>
    <x v="55"/>
    <s v="Caminhonete"/>
    <s v="FIORINO"/>
    <s v="FIAT"/>
    <s v="45308900"/>
    <s v="POSTO LUPATINI"/>
    <s v="SANTO ANTONIO DA BARRA"/>
    <s v="GO"/>
    <s v="ETANOL COMUM"/>
    <n v="348"/>
    <n v="8.44"/>
    <s v=" Km/L"/>
    <n v="13220"/>
    <n v="41.23"/>
    <n v="4.99"/>
    <n v="205.74"/>
    <s v="1"/>
    <s v="Planejamento Operaci"/>
    <s v="Planejamento Operaci"/>
    <s v="TI e Automação"/>
    <m/>
    <d v="2026-02-06T00:00:00"/>
    <x v="10"/>
    <x v="1"/>
    <x v="5"/>
  </r>
  <r>
    <s v="TFR8B59"/>
    <s v="60645800105143681"/>
    <s v="06/02/2026 09:11:35"/>
    <s v="59226"/>
    <s v="PASCHOAL FAVORITTO DE QUEIROZ"/>
    <x v="8"/>
    <s v="Automóvel"/>
    <s v="ARGO"/>
    <s v="FIAT"/>
    <s v="53081700"/>
    <s v="POSTO Z   Z SANTA MA"/>
    <s v="GUAPO"/>
    <s v="GO"/>
    <s v="ETANOL COMUM"/>
    <n v="396"/>
    <n v="9.2899999999999991"/>
    <s v=" Km/L"/>
    <n v="18466"/>
    <n v="42.64"/>
    <n v="4.6900000000000004"/>
    <n v="200"/>
    <s v="0"/>
    <s v="Planejamento Operaci"/>
    <s v="Planejamento Operaci"/>
    <s v="Operacional"/>
    <m/>
    <d v="2026-02-06T00:00:00"/>
    <x v="10"/>
    <x v="1"/>
    <x v="5"/>
  </r>
  <r>
    <s v="TFI3B19"/>
    <s v="60645800105926941"/>
    <s v="06/02/2026 09:38:01"/>
    <s v="73410"/>
    <s v="BRUNO SOUSA DIAS"/>
    <x v="4"/>
    <s v="Automóvel"/>
    <s v="ARGO"/>
    <s v="FIAT"/>
    <s v="45308900"/>
    <s v="POSTO LUPATINI"/>
    <s v="SANTO ANTONIO DA BARRA"/>
    <s v="GO"/>
    <s v="ETANOL COMUM"/>
    <n v="416"/>
    <n v="11.45"/>
    <s v=" Km/L"/>
    <n v="57431"/>
    <n v="36.33"/>
    <n v="4.99"/>
    <n v="181.29"/>
    <s v="0"/>
    <s v="Planejamento Operaci"/>
    <s v="Planejamento Operaci"/>
    <s v="Operacional"/>
    <m/>
    <d v="2026-02-06T00:00:00"/>
    <x v="10"/>
    <x v="1"/>
    <x v="0"/>
  </r>
  <r>
    <s v="TUF2B45"/>
    <s v="60645800106472420"/>
    <s v="06/02/2026 09:45:31"/>
    <s v="00047"/>
    <s v="KARLA THAISE SILVA CARVALHO"/>
    <x v="37"/>
    <s v="Caminhonete"/>
    <s v="SAVEIRO CS RB MF"/>
    <s v="VW"/>
    <s v="46286315"/>
    <s v="POSTO CENTRAL"/>
    <s v="BOM JESUS"/>
    <s v="GO"/>
    <s v="ETANOL COMUM"/>
    <n v="354"/>
    <n v="8.52"/>
    <s v=" Km/L"/>
    <n v="101293"/>
    <n v="41.55"/>
    <n v="4.891"/>
    <n v="203.21"/>
    <s v="1"/>
    <s v="EXT - KSE LOCAÇOES"/>
    <s v="Planejamento Operaci"/>
    <s v="KSE LOCAÇOES"/>
    <m/>
    <d v="2026-02-06T00:00:00"/>
    <x v="10"/>
    <x v="1"/>
    <x v="12"/>
  </r>
  <r>
    <s v="TTP5B47"/>
    <s v="60645800106472110"/>
    <s v="06/02/2026 10:19:23"/>
    <s v="02710"/>
    <s v="RAINON LOPES ALMEIDA"/>
    <x v="40"/>
    <s v="Caminhonete"/>
    <s v="SAVEIRO CS RB MF"/>
    <s v="VW"/>
    <s v="75331801"/>
    <s v="DECIO CEZARINA"/>
    <s v="CEZARINA"/>
    <s v="GO"/>
    <s v="ETANOL COMUM"/>
    <n v="407"/>
    <n v="10.15"/>
    <s v=" Km/L"/>
    <n v="94518"/>
    <n v="40.090000000000003"/>
    <n v="4.6900000000000004"/>
    <n v="188.02"/>
    <s v="202602061018"/>
    <s v="EXT - KSE LOCAÇOES"/>
    <s v="Planejamento Operaci"/>
    <s v="KSE LOCAÇOES"/>
    <m/>
    <d v="2026-02-06T00:00:00"/>
    <x v="10"/>
    <x v="1"/>
    <x v="12"/>
  </r>
  <r>
    <s v="TLO0E87"/>
    <s v="60645800106184255"/>
    <s v="06/02/2026 11:06:45"/>
    <s v="04911"/>
    <s v="HYAGO GONÇALVES FERNANDES"/>
    <x v="43"/>
    <s v="EQUIPAMENTOS"/>
    <s v="GUINCHO LEVE"/>
    <s v="EQUIPAMENTO"/>
    <s v="92221200"/>
    <s v="POSTO AMERICA"/>
    <s v="GUAPO"/>
    <s v="GO"/>
    <s v="DIESEL S-10"/>
    <n v="402"/>
    <n v="6.7"/>
    <s v=" Km/L"/>
    <n v="26100"/>
    <n v="60"/>
    <n v="5.47"/>
    <n v="328.2"/>
    <s v="0"/>
    <s v="EXT - LUCCA JR"/>
    <s v="Planejamento Operaci"/>
    <s v="LUCCA JR"/>
    <m/>
    <d v="2026-02-06T00:00:00"/>
    <x v="10"/>
    <x v="1"/>
    <x v="11"/>
  </r>
  <r>
    <s v="TTR3A31"/>
    <s v="60645800106472404"/>
    <s v="06/02/2026 11:22:09"/>
    <s v="00386"/>
    <s v="RAFAEL SOUZA LIMA"/>
    <x v="53"/>
    <s v="Caminhonete"/>
    <s v="SAVEIRO CS RB MF"/>
    <s v="VW"/>
    <s v="46209914"/>
    <s v="DECIO RIO VERDE"/>
    <s v="RIO VERDE"/>
    <s v="GO"/>
    <s v="ETANOL COMUM"/>
    <n v="559"/>
    <n v="11.48"/>
    <s v=" Km/L"/>
    <n v="81807"/>
    <n v="48.71"/>
    <n v="4.79"/>
    <n v="233.32"/>
    <s v="202602061121"/>
    <s v="EXT - KSE LOCAÇOES"/>
    <s v="Planejamento Operaci"/>
    <s v="KSE LOCAÇOES"/>
    <m/>
    <d v="2026-02-06T00:00:00"/>
    <x v="10"/>
    <x v="1"/>
    <x v="12"/>
  </r>
  <r>
    <s v="TUG2C45"/>
    <s v="60645800106437770"/>
    <s v="06/02/2026 12:15:39"/>
    <s v="03782"/>
    <s v="ELVIS MESSIAS FERNANDES"/>
    <x v="54"/>
    <s v="Utilitário"/>
    <s v="SAVEIRO"/>
    <s v="FIAT"/>
    <s v="13335016"/>
    <s v="POSTO TREVO"/>
    <s v="RIO VERDE"/>
    <s v="GO"/>
    <s v="ETANOL COMUM"/>
    <n v="456"/>
    <n v="10.06"/>
    <s v=" Km/L"/>
    <n v="95435"/>
    <n v="45.31"/>
    <n v="4.9909999999999997"/>
    <n v="226.12"/>
    <s v="60244102"/>
    <s v="EXT - KSE LOCAÇOES"/>
    <s v="Planejamento Operaci"/>
    <s v="KSE LOCAÇOES"/>
    <m/>
    <d v="2026-02-06T00:00:00"/>
    <x v="10"/>
    <x v="1"/>
    <x v="12"/>
  </r>
  <r>
    <s v="TFY6E09"/>
    <s v="60645800105143700"/>
    <s v="06/02/2026 12:39:48"/>
    <s v="04380"/>
    <s v="PAULO ROBERTO BATISTA DE MOURA JUNIOR"/>
    <x v="15"/>
    <s v="Automóvel"/>
    <s v="ARGO"/>
    <s v="FIAT"/>
    <s v="69493701"/>
    <s v="POSTO PETROBESSA"/>
    <s v="GOIANIA"/>
    <s v="GO"/>
    <s v="ETANOL COMUM"/>
    <n v="345"/>
    <n v="9.1199999999999992"/>
    <s v=" Km/L"/>
    <n v="39395"/>
    <n v="37.82"/>
    <n v="4.7409999999999997"/>
    <n v="179.3"/>
    <s v="0"/>
    <s v="Planejamento Operaci"/>
    <s v="Planejamento Operaci"/>
    <s v="Operacional"/>
    <m/>
    <d v="2026-02-06T00:00:00"/>
    <x v="10"/>
    <x v="1"/>
    <x v="1"/>
  </r>
  <r>
    <s v="TFP3B22"/>
    <s v="60645800105143720"/>
    <s v="06/02/2026 13:14:10"/>
    <s v="02769"/>
    <s v="ANDRE LUIS PAULINO"/>
    <x v="6"/>
    <s v="Automóvel"/>
    <s v="ARGO"/>
    <s v="FIAT"/>
    <s v="46286315"/>
    <s v="POSTO CENTRAL"/>
    <s v="BOM JESUS"/>
    <s v="GO"/>
    <s v="ETANOL COMUM"/>
    <n v="326"/>
    <n v="9.34"/>
    <s v=" Km/L"/>
    <n v="42683"/>
    <n v="34.909999999999997"/>
    <n v="4.8899999999999997"/>
    <n v="170.71"/>
    <s v="1"/>
    <s v="Planejamento Operaci"/>
    <s v="Planejamento Operaci"/>
    <s v="Operacional"/>
    <m/>
    <d v="2026-02-06T00:00:00"/>
    <x v="10"/>
    <x v="1"/>
    <x v="4"/>
  </r>
  <r>
    <s v="TLR1J91"/>
    <s v="60645800106043065"/>
    <s v="06/02/2026 13:16:59"/>
    <s v="02910"/>
    <s v="EMERSON CRISTIANO DA SILVEIRA"/>
    <x v="23"/>
    <s v="Caminhonete"/>
    <s v="SAVEIRO"/>
    <s v="VOLKSWAGEN"/>
    <s v="46209914"/>
    <s v="DECIO RIO VERDE"/>
    <s v="RIO VERDE"/>
    <s v="GO"/>
    <s v="ETANOL COMUM"/>
    <n v="0"/>
    <n v="0"/>
    <s v=" Km/L"/>
    <s v="-"/>
    <n v="33.409999999999997"/>
    <n v="4.79"/>
    <n v="160.03"/>
    <s v="202602061316"/>
    <s v="Planejamento Operaci"/>
    <s v="Planejamento Operaci"/>
    <s v="Operacional"/>
    <m/>
    <d v="2026-02-06T00:00:00"/>
    <x v="10"/>
    <x v="1"/>
    <x v="9"/>
  </r>
  <r>
    <s v="TFN0D12"/>
    <s v="60645800105143746"/>
    <s v="06/02/2026 14:03:13"/>
    <s v="00390"/>
    <s v="SILVINO JOSE DE BRITO"/>
    <x v="5"/>
    <s v="Automóvel"/>
    <s v="ARGO"/>
    <s v="FIAT"/>
    <s v="46286315"/>
    <s v="POSTO CENTRAL"/>
    <s v="BOM JESUS"/>
    <s v="GO"/>
    <s v="ETANOL COMUM"/>
    <n v="143"/>
    <n v="13.34"/>
    <s v=" Km/L"/>
    <n v="34026"/>
    <n v="10.72"/>
    <n v="4.8929999999999998"/>
    <n v="52.45"/>
    <s v="1"/>
    <s v="Planejamento Operaci"/>
    <s v="Planejamento Operaci"/>
    <s v="Operacional"/>
    <m/>
    <d v="2026-02-06T00:00:00"/>
    <x v="10"/>
    <x v="1"/>
    <x v="3"/>
  </r>
  <r>
    <s v="TMG4A29"/>
    <m/>
    <s v="06/02/2026 14:59:02"/>
    <m/>
    <m/>
    <x v="25"/>
    <m/>
    <m/>
    <m/>
    <m/>
    <s v="POSTO CENTRAL"/>
    <m/>
    <m/>
    <s v="ARLA-32"/>
    <s v="-"/>
    <s v="-"/>
    <s v=" Km/L"/>
    <s v="-"/>
    <n v="40"/>
    <m/>
    <n v="252"/>
    <m/>
    <m/>
    <m/>
    <m/>
    <m/>
    <d v="2026-02-06T00:00:00"/>
    <x v="10"/>
    <x v="1"/>
    <x v="11"/>
  </r>
  <r>
    <s v="TTT2H93"/>
    <s v="60645800106472340"/>
    <s v="06/02/2026 15:08:12"/>
    <s v="01042"/>
    <s v="EDUARDO SANTOS"/>
    <x v="41"/>
    <s v="Utilitário"/>
    <s v="SAVEIRO"/>
    <s v="FIAT"/>
    <s v="41826312"/>
    <s v="AUTO POSTO JACARE"/>
    <s v="ACREUNA"/>
    <s v="GO"/>
    <s v="ETANOL COMUM"/>
    <n v="447"/>
    <n v="11.04"/>
    <s v=" Km/L"/>
    <n v="45564"/>
    <n v="40.5"/>
    <n v="4.8600000000000003"/>
    <n v="196.84"/>
    <s v="60254410"/>
    <s v="EXT - KSE LOCAÇOES"/>
    <s v="Planejamento Operaci"/>
    <s v="KSE LOCAÇOES"/>
    <m/>
    <d v="2026-02-06T00:00:00"/>
    <x v="10"/>
    <x v="1"/>
    <x v="12"/>
  </r>
  <r>
    <s v="TUK2D26"/>
    <s v="60645800106553790"/>
    <s v="06/02/2026 15:31:36"/>
    <s v="00399"/>
    <s v="JULIANO FERNANDES DA SILVA"/>
    <x v="42"/>
    <s v="Caminhonete"/>
    <s v="Caminhonete S10"/>
    <s v="CHEVROLET"/>
    <s v="75331003"/>
    <s v="SUPERVIA LAGOA"/>
    <s v="RIO VERDE"/>
    <s v="GO"/>
    <s v="DIESEL S-10"/>
    <n v="864"/>
    <n v="12.91"/>
    <s v=" Km/L"/>
    <n v="97141"/>
    <n v="66.900000000000006"/>
    <n v="5.84"/>
    <n v="390.7"/>
    <s v="0"/>
    <s v="Planejamento Operaci"/>
    <s v="Planejamento Operaci"/>
    <s v="INSPENCAO"/>
    <m/>
    <d v="2026-02-06T00:00:00"/>
    <x v="10"/>
    <x v="1"/>
    <x v="12"/>
  </r>
  <r>
    <s v="TUQ2H91"/>
    <s v="60645800107558597"/>
    <s v="06/02/2026 16:01:57"/>
    <s v="04617"/>
    <s v="JESSICA MARIA ALVES LOPES"/>
    <x v="66"/>
    <s v="Caminhonete"/>
    <s v="SAVEIRO CD RB MF"/>
    <s v="VOLKSWAGEN"/>
    <s v="92221200"/>
    <s v="POSTO AMERICA"/>
    <s v="GUAPO"/>
    <s v="GO"/>
    <s v="ETANOL COMUM"/>
    <n v="457"/>
    <n v="10.48"/>
    <s v=" Km/L"/>
    <n v="24558"/>
    <n v="43.62"/>
    <n v="5.19"/>
    <n v="226.38"/>
    <s v="0"/>
    <s v="EXT - KSE LOCAÇOES"/>
    <s v="Planejamento Operaci"/>
    <s v="KSE LOCAÇOES"/>
    <m/>
    <d v="2026-02-06T00:00:00"/>
    <x v="10"/>
    <x v="1"/>
    <x v="12"/>
  </r>
  <r>
    <s v="TFV8C74"/>
    <s v="60645800106437299"/>
    <s v="06/02/2026 16:20:25"/>
    <s v="79612"/>
    <s v="GLEISON DUARTE BRITO"/>
    <x v="34"/>
    <s v="Automóvel"/>
    <s v="AMBULANCIA"/>
    <s v="VOLKSWAGEN"/>
    <s v="75331801"/>
    <s v="DECIO CEZARINA"/>
    <s v="CEZARINA"/>
    <s v="GO"/>
    <s v="DIESEL S-10"/>
    <n v="249"/>
    <n v="5.76"/>
    <s v=" Km/L"/>
    <n v="10347"/>
    <n v="43.24"/>
    <n v="7.55"/>
    <n v="326.45999999999998"/>
    <s v="202602061619"/>
    <s v="Planejamento Operaci"/>
    <s v="Planejamento Operaci"/>
    <s v="RESGATE"/>
    <m/>
    <d v="2026-02-06T00:00:00"/>
    <x v="10"/>
    <x v="1"/>
    <x v="13"/>
  </r>
  <r>
    <s v="TFX7J72"/>
    <s v="60645800105836505"/>
    <s v="06/02/2026 16:34:04"/>
    <s v="03126"/>
    <s v="PEDRO PAULO SILVA SANTOS"/>
    <x v="11"/>
    <s v="Automóvel"/>
    <s v="ARGO"/>
    <s v="FIAT"/>
    <s v="81820912"/>
    <s v="AUTO POSTO KR 06"/>
    <s v="RIO VERDE"/>
    <s v="GO"/>
    <s v="ETANOL COMUM"/>
    <n v="360"/>
    <n v="8.89"/>
    <s v=" Km/L"/>
    <n v="59175"/>
    <n v="40.51"/>
    <n v="4.79"/>
    <n v="194.04"/>
    <s v="1"/>
    <s v="Planejamento Operaci"/>
    <s v="Planejamento Operaci"/>
    <s v="Operacional"/>
    <m/>
    <d v="2026-02-06T00:00:00"/>
    <x v="10"/>
    <x v="1"/>
    <x v="4"/>
  </r>
  <r>
    <s v="TFS3C72"/>
    <s v="60645800105143738"/>
    <s v="06/02/2026 16:55:42"/>
    <s v="00271"/>
    <s v="HEDER OLIVEIRA SANTANA"/>
    <x v="9"/>
    <s v="Automóvel"/>
    <s v="ARGO"/>
    <s v="FIAT"/>
    <s v="13335016"/>
    <s v="POSTO TREVO"/>
    <s v="RIO VERDE"/>
    <s v="GO"/>
    <s v="ETANOL COMUM"/>
    <n v="291"/>
    <n v="8.43"/>
    <s v=" Km/L"/>
    <n v="74710"/>
    <n v="34.520000000000003"/>
    <n v="4.9909999999999997"/>
    <n v="172.3"/>
    <s v="60260904"/>
    <s v="Planejamento Operaci"/>
    <s v="Planejamento Operaci"/>
    <s v="Operacional"/>
    <m/>
    <d v="2026-02-06T00:00:00"/>
    <x v="10"/>
    <x v="1"/>
    <x v="4"/>
  </r>
  <r>
    <s v="TJE5D27"/>
    <s v="60645800105124400"/>
    <s v="06/02/2026 17:01:55"/>
    <s v="00745"/>
    <s v="JOÃO LUIZ RODRIGUES PEREIRA_x0009__x0009__x0009__x0009_"/>
    <x v="60"/>
    <s v="EQUIPAMENTOS"/>
    <s v="GUINCHO LEVE"/>
    <s v="EQUIPAMENTO"/>
    <s v="46209914"/>
    <s v="DECIO RIO VERDE"/>
    <s v="RIO VERDE"/>
    <s v="GO"/>
    <s v="DIESEL S-10"/>
    <n v="361"/>
    <n v="5.63"/>
    <s v=" Km/L"/>
    <n v="17140"/>
    <n v="64.11"/>
    <n v="5.13"/>
    <n v="328.88"/>
    <s v="202602061701"/>
    <s v="EXT - LUCCA JR"/>
    <s v="Planejamento Operaci"/>
    <s v="LUCCA JR"/>
    <m/>
    <d v="2026-02-06T00:00:00"/>
    <x v="10"/>
    <x v="1"/>
    <x v="11"/>
  </r>
  <r>
    <s v="TJE5D27"/>
    <m/>
    <s v="06/02/2026 17:03:53"/>
    <m/>
    <m/>
    <x v="60"/>
    <m/>
    <m/>
    <m/>
    <m/>
    <s v="DECIO RIO VERDE"/>
    <m/>
    <m/>
    <s v="ARLA-32"/>
    <s v="-"/>
    <s v="-"/>
    <s v=" Km/L"/>
    <s v="-"/>
    <n v="2.92"/>
    <m/>
    <n v="11.07"/>
    <m/>
    <m/>
    <m/>
    <m/>
    <m/>
    <d v="2026-02-06T00:00:00"/>
    <x v="10"/>
    <x v="1"/>
    <x v="11"/>
  </r>
  <r>
    <s v="TFI3B19"/>
    <s v="60645800105926941"/>
    <s v="06/02/2026 17:39:29"/>
    <s v="70214"/>
    <s v="IGOR LEMES FERNANDES"/>
    <x v="4"/>
    <s v="Automóvel"/>
    <s v="ARGO"/>
    <s v="FIAT"/>
    <s v="87149902"/>
    <s v="AUTO POSTO SANTA FE INTERLAGOS"/>
    <s v="RIO VERDE"/>
    <s v="GO"/>
    <s v="ETANOL COMUM"/>
    <n v="311"/>
    <n v="10.08"/>
    <s v=" Km/L"/>
    <n v="57742"/>
    <n v="30.86"/>
    <n v="5.0359999999999996"/>
    <n v="155.41"/>
    <s v="63511"/>
    <s v="Planejamento Operaci"/>
    <s v="Planejamento Operaci"/>
    <s v="Operacional"/>
    <m/>
    <d v="2026-02-06T00:00:00"/>
    <x v="10"/>
    <x v="1"/>
    <x v="0"/>
  </r>
  <r>
    <s v="TTT2H95"/>
    <s v="60645800106472477"/>
    <s v="06/02/2026 17:48:41"/>
    <s v="88512"/>
    <s v="JUAREZ NEVES"/>
    <x v="63"/>
    <s v="Caminhonete"/>
    <s v="SAVEIRO CS RB MF"/>
    <s v="VW"/>
    <s v="45308900"/>
    <s v="POSTO LUPATINI"/>
    <s v="SANTO ANTONIO DA BARRA"/>
    <s v="GO"/>
    <s v="ETANOL COMUM"/>
    <n v="414"/>
    <n v="8.8699999999999992"/>
    <s v=" Km/L"/>
    <n v="81239"/>
    <n v="46.65"/>
    <n v="4.99"/>
    <n v="232.78"/>
    <s v="0"/>
    <s v="EXT - KSE LOCAÇOES"/>
    <s v="Planejamento Operaci"/>
    <s v="KSE LOCAÇOES"/>
    <m/>
    <d v="2026-02-06T00:00:00"/>
    <x v="10"/>
    <x v="1"/>
    <x v="12"/>
  </r>
  <r>
    <s v="TUW2D74"/>
    <s v="60645800105124310"/>
    <s v="06/02/2026 18:02:05"/>
    <s v="77093"/>
    <s v="AGNALDO FERREIRA DA CUNHA"/>
    <x v="35"/>
    <s v="Automóvel"/>
    <s v="CHEVROLET/S10 LS DD4"/>
    <s v="CHEVROLET"/>
    <s v="45364511"/>
    <s v="AUTO POSTO CERRADO 4"/>
    <s v="ITUMBIARA"/>
    <s v="GO"/>
    <s v="DIESEL S-10"/>
    <n v="855"/>
    <n v="14.29"/>
    <s v=" Km/L"/>
    <n v="83390"/>
    <n v="59.82"/>
    <n v="5.59"/>
    <n v="334.39"/>
    <s v="378621"/>
    <s v="Planejamento Operaci"/>
    <s v="Planejamento Operaci"/>
    <s v="Operacional"/>
    <m/>
    <d v="2026-02-06T00:00:00"/>
    <x v="10"/>
    <x v="1"/>
    <x v="12"/>
  </r>
  <r>
    <s v="TTY2C25"/>
    <s v="60645800106472430"/>
    <s v="06/02/2026 18:46:10"/>
    <s v="07015"/>
    <s v="EDILEIA DE SOUSA ANTUNES"/>
    <x v="38"/>
    <s v="Caminhonete"/>
    <s v="SAVEIRO CS RB MF"/>
    <s v="VW"/>
    <s v="46286315"/>
    <s v="POSTO CENTRAL"/>
    <s v="BOM JESUS"/>
    <s v="GO"/>
    <s v="ETANOL COMUM"/>
    <n v="411"/>
    <n v="8.39"/>
    <s v=" Km/L"/>
    <n v="85403"/>
    <n v="49"/>
    <n v="4.8899999999999997"/>
    <n v="239.63"/>
    <s v="1"/>
    <s v="EXT - KSE LOCAÇOES"/>
    <s v="Planejamento Operaci"/>
    <s v="KSE LOCAÇOES"/>
    <m/>
    <d v="2026-02-06T00:00:00"/>
    <x v="10"/>
    <x v="1"/>
    <x v="12"/>
  </r>
  <r>
    <s v="TFI3B19"/>
    <s v="60645800105926941"/>
    <s v="06/02/2026 20:07:50"/>
    <s v="03458"/>
    <s v="RAUL DOS SANTOS SOUSA"/>
    <x v="4"/>
    <s v="Automóvel"/>
    <s v="ARGO"/>
    <s v="FIAT"/>
    <s v="13335016"/>
    <s v="POSTO TREVO"/>
    <s v="RIO VERDE"/>
    <s v="GO"/>
    <s v="ETANOL COMUM"/>
    <n v="200"/>
    <n v="13.87"/>
    <s v=" Km/L"/>
    <n v="57942"/>
    <n v="14.42"/>
    <n v="4.992"/>
    <n v="71.989999999999995"/>
    <s v="60272425"/>
    <s v="Planejamento Operaci"/>
    <s v="Planejamento Operaci"/>
    <s v="Operacional"/>
    <m/>
    <d v="2026-02-06T00:00:00"/>
    <x v="10"/>
    <x v="1"/>
    <x v="0"/>
  </r>
  <r>
    <s v="TKC7D89"/>
    <s v="60645800106185260"/>
    <s v="06/02/2026 20:11:36"/>
    <s v="02106"/>
    <s v="UÁRLES MILA ROSA NÉRES_x0009__x0009__x0009__x0009_"/>
    <x v="39"/>
    <s v="Caminhão"/>
    <s v="FH 540 6X4R"/>
    <s v="VOLVO"/>
    <s v="75331801"/>
    <s v="DECIO CEZARINA"/>
    <s v="CEZARINA"/>
    <s v="GO"/>
    <s v="DIESEL S-10"/>
    <n v="1463"/>
    <n v="2.7"/>
    <s v=" Km/L"/>
    <n v="17494"/>
    <n v="542.07000000000005"/>
    <n v="6.29"/>
    <n v="3409.62"/>
    <s v="202602062010"/>
    <s v="EXT - LUCCA JR"/>
    <s v="Planejamento Operaci"/>
    <s v="LUCCA JR"/>
    <m/>
    <d v="2026-02-06T00:00:00"/>
    <x v="10"/>
    <x v="1"/>
    <x v="11"/>
  </r>
  <r>
    <s v="TGE1F64"/>
    <s v="60645800106437404"/>
    <s v="06/02/2026 20:15:28"/>
    <s v="75032"/>
    <s v="JONATAN DE SOUSA CORCINO"/>
    <x v="33"/>
    <s v="Caminhonete"/>
    <s v="AMBULANCIA DUCATO"/>
    <s v="FIAT"/>
    <s v="13342911"/>
    <s v="SANTA HELENA DE GOIAS"/>
    <s v="SANTA HELENA DE GOIAS"/>
    <s v="GO"/>
    <s v="DIESEL S-10"/>
    <n v="405"/>
    <n v="6.57"/>
    <s v=" Km/L"/>
    <n v="11995"/>
    <n v="61.62"/>
    <n v="6.1909999999999998"/>
    <n v="381.46"/>
    <s v="1770419681"/>
    <s v="Planejamento Operaci"/>
    <s v="Planejamento Operaci"/>
    <s v="Operacional"/>
    <m/>
    <d v="2026-02-06T00:00:00"/>
    <x v="10"/>
    <x v="1"/>
    <x v="13"/>
  </r>
  <r>
    <s v="TGL2B04"/>
    <s v="60645800106437315"/>
    <s v="06/02/2026 20:28:41"/>
    <s v="04306"/>
    <s v="JOSE PAULO SANTOS AZEVEDO"/>
    <x v="45"/>
    <s v="EQUIPAMENTOS"/>
    <s v="AMBULANCIA"/>
    <s v="OUTROS"/>
    <s v="41826312"/>
    <s v="AUTO POSTO JACARE"/>
    <s v="ACREUNA"/>
    <s v="GO"/>
    <s v="DIESEL S-10"/>
    <n v="156"/>
    <n v="4.83"/>
    <s v=" Km/L"/>
    <n v="6772"/>
    <n v="32.270000000000003"/>
    <n v="5.99"/>
    <n v="193.31"/>
    <s v="60273641"/>
    <s v="Planejamento Operaci"/>
    <s v="Planejamento Operaci"/>
    <s v="Operacional"/>
    <m/>
    <d v="2026-02-06T00:00:00"/>
    <x v="10"/>
    <x v="1"/>
    <x v="13"/>
  </r>
  <r>
    <s v="TUF2B45"/>
    <s v="60645800106472420"/>
    <s v="06/02/2026 20:33:36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427"/>
    <n v="9.2100000000000009"/>
    <s v=" Km/L"/>
    <n v="101720"/>
    <n v="46.37"/>
    <n v="4.8899999999999997"/>
    <n v="226.75"/>
    <s v="0"/>
    <s v="EXT - KSE LOCAÇOES"/>
    <s v="Planejamento Operaci"/>
    <s v="KSE LOCAÇOES"/>
    <m/>
    <d v="2026-02-06T00:00:00"/>
    <x v="10"/>
    <x v="1"/>
    <x v="12"/>
  </r>
  <r>
    <s v="TFR8B59"/>
    <s v="60645800105143681"/>
    <s v="06/02/2026 20:56:33"/>
    <s v="59226"/>
    <s v="PASCHOAL FAVORITTO DE QUEIROZ"/>
    <x v="8"/>
    <s v="Automóvel"/>
    <s v="ARGO"/>
    <s v="FIAT"/>
    <s v="75331801"/>
    <s v="DECIO CEZARINA"/>
    <s v="CEZARINA"/>
    <s v="GO"/>
    <s v="ETANOL COMUM"/>
    <n v="314"/>
    <n v="7.96"/>
    <s v=" Km/L"/>
    <n v="18780"/>
    <n v="39.47"/>
    <n v="4.6900000000000004"/>
    <n v="185.11"/>
    <s v="202602062055"/>
    <s v="Planejamento Operaci"/>
    <s v="Planejamento Operaci"/>
    <s v="Operacional"/>
    <m/>
    <d v="2026-02-06T00:00:00"/>
    <x v="10"/>
    <x v="1"/>
    <x v="5"/>
  </r>
  <r>
    <s v="TJP1H27"/>
    <s v="60645800106439607"/>
    <s v="06/02/2026 20:56:55"/>
    <s v="02910"/>
    <s v="EMERSON CRISTIANO DA SILVEIRA"/>
    <x v="58"/>
    <s v="EQUIPAMENTOS"/>
    <s v="GUINCHO LEVE"/>
    <s v="EQUIPAMENTO"/>
    <s v="41826312"/>
    <s v="AUTO POSTO JACARE"/>
    <s v="ACREUNA"/>
    <s v="GO"/>
    <s v="DIESEL S-10"/>
    <n v="208"/>
    <n v="8.42"/>
    <s v=" Km/L"/>
    <n v="17097"/>
    <n v="24.71"/>
    <n v="5.9909999999999997"/>
    <n v="148.04"/>
    <s v="60275340"/>
    <s v="EXT - LUCCA JR"/>
    <s v="Planejamento Operaci"/>
    <s v="LUCCA JR"/>
    <m/>
    <d v="2026-02-06T00:00:00"/>
    <x v="10"/>
    <x v="1"/>
    <x v="11"/>
  </r>
  <r>
    <s v="TTR3A31"/>
    <s v="60645800106472404"/>
    <s v="06/02/2026 22:10:39"/>
    <s v="75150"/>
    <s v="PETTERSON PERIS BENJAMIN"/>
    <x v="53"/>
    <s v="Caminhonete"/>
    <s v="SAVEIRO CS RB MF"/>
    <s v="VW"/>
    <s v="46209914"/>
    <s v="DECIO RIO VERDE"/>
    <s v="RIO VERDE"/>
    <s v="GO"/>
    <s v="ETANOL COMUM"/>
    <n v="448"/>
    <n v="9.98"/>
    <s v=" Km/L"/>
    <n v="88255"/>
    <n v="44.89"/>
    <n v="4.79"/>
    <n v="215.02"/>
    <s v="202602062210"/>
    <s v="EXT - KSE LOCAÇOES"/>
    <s v="Planejamento Operaci"/>
    <s v="KSE LOCAÇOES"/>
    <m/>
    <d v="2026-02-06T00:00:00"/>
    <x v="10"/>
    <x v="1"/>
    <x v="12"/>
  </r>
  <r>
    <s v="TLO0E87"/>
    <s v="60645800106184255"/>
    <s v="06/02/2026 22:59:05"/>
    <s v="99045"/>
    <s v="SIDNEY DA COSTA RODRIGUES_x0009__x0009__x0009__x0009_"/>
    <x v="43"/>
    <s v="EQUIPAMENTOS"/>
    <s v="GUINCHO LEVE"/>
    <s v="EQUIPAMENTO"/>
    <s v="92221200"/>
    <s v="POSTO AMERICA"/>
    <s v="GUAPO"/>
    <s v="GO"/>
    <s v="DIESEL S-10"/>
    <n v="262"/>
    <n v="6.53"/>
    <s v=" Km/L"/>
    <n v="26362"/>
    <n v="40.11"/>
    <n v="5.47"/>
    <n v="219.4"/>
    <s v="0"/>
    <s v="EXT - LUCCA JR"/>
    <s v="Planejamento Operaci"/>
    <s v="LUCCA JR"/>
    <m/>
    <d v="2026-02-06T00:00:00"/>
    <x v="10"/>
    <x v="1"/>
    <x v="11"/>
  </r>
  <r>
    <s v="TLO0E87"/>
    <m/>
    <s v="06/02/2026 23:01:04"/>
    <m/>
    <m/>
    <x v="43"/>
    <m/>
    <m/>
    <m/>
    <m/>
    <s v="POSTO AMERICA"/>
    <m/>
    <m/>
    <s v="ARLA-32"/>
    <s v="-"/>
    <s v="-"/>
    <s v=" Km/L"/>
    <s v="-"/>
    <n v="6"/>
    <m/>
    <n v="22.74"/>
    <m/>
    <m/>
    <m/>
    <m/>
    <m/>
    <d v="2026-02-06T00:00:00"/>
    <x v="10"/>
    <x v="1"/>
    <x v="11"/>
  </r>
  <r>
    <s v="TTP5B47"/>
    <s v="60645800106472110"/>
    <s v="06/02/2026 23:39:06"/>
    <s v="01227"/>
    <s v="DAILTON FERREIRA CRUVINEL"/>
    <x v="40"/>
    <s v="Caminhonete"/>
    <s v="SAVEIRO CS RB MF"/>
    <s v="VW"/>
    <s v="07674909"/>
    <s v="AUTO POSTO INDIARA"/>
    <s v="INDIARA"/>
    <s v="GO"/>
    <s v="ETANOL COMUM"/>
    <n v="400"/>
    <n v="9.93"/>
    <s v=" Km/L"/>
    <n v="94918"/>
    <n v="40.29"/>
    <n v="4.8899999999999997"/>
    <n v="197.02"/>
    <s v="11838"/>
    <s v="EXT - KSE LOCAÇOES"/>
    <s v="Planejamento Operaci"/>
    <s v="KSE LOCAÇOES"/>
    <m/>
    <d v="2026-02-06T00:00:00"/>
    <x v="10"/>
    <x v="1"/>
    <x v="12"/>
  </r>
  <r>
    <s v="TTS4A16"/>
    <s v="60645800105124436"/>
    <s v="07/02/2026 00:42:13"/>
    <s v="75150"/>
    <s v="PETTERSON PERIS BENJAMIN"/>
    <x v="32"/>
    <s v="Caminhonete"/>
    <s v="Caminhonete S10"/>
    <s v="CHEVROLET"/>
    <s v="13335016"/>
    <s v="POSTO TREVO"/>
    <s v="RIO VERDE"/>
    <s v="GO"/>
    <s v="DIESEL S-10"/>
    <n v="693"/>
    <n v="14.27"/>
    <s v=" Km/L"/>
    <n v="7218"/>
    <n v="48.58"/>
    <n v="6.19"/>
    <n v="300.70999999999998"/>
    <s v="7022492"/>
    <s v="Planejamento Operaci"/>
    <s v="Planejamento Operaci"/>
    <s v="INSPENCAO"/>
    <m/>
    <d v="2026-02-07T00:00:00"/>
    <x v="10"/>
    <x v="1"/>
    <x v="12"/>
  </r>
  <r>
    <s v="TTT2H93"/>
    <s v="60645800106472340"/>
    <s v="07/02/2026 00:48:40"/>
    <s v="07583"/>
    <s v="DAVID BORGES DOS SANTOS"/>
    <x v="41"/>
    <s v="Utilitário"/>
    <s v="SAVEIRO"/>
    <s v="FIAT"/>
    <s v="07674909"/>
    <s v="AUTO POSTO INDIARA"/>
    <s v="INDIARA"/>
    <s v="GO"/>
    <s v="ETANOL COMUM"/>
    <n v="437"/>
    <n v="11.53"/>
    <s v=" Km/L"/>
    <n v="46001"/>
    <n v="37.89"/>
    <n v="4.8899999999999997"/>
    <n v="185.28"/>
    <s v="11839"/>
    <s v="EXT - KSE LOCAÇOES"/>
    <s v="Planejamento Operaci"/>
    <s v="KSE LOCAÇOES"/>
    <m/>
    <d v="2026-02-07T00:00:00"/>
    <x v="10"/>
    <x v="1"/>
    <x v="12"/>
  </r>
  <r>
    <s v="TUG2C45"/>
    <s v="60645800106437770"/>
    <s v="07/02/2026 02:12:18"/>
    <s v="80560"/>
    <s v="EDMAR PEREIRA COSTA"/>
    <x v="54"/>
    <s v="Utilitário"/>
    <s v="SAVEIRO"/>
    <s v="FIAT"/>
    <s v="81889412"/>
    <s v="POSTO ZERO UM"/>
    <s v="RIO VERDE"/>
    <s v="GO"/>
    <s v="ETANOL COMUM"/>
    <n v="479"/>
    <n v="9.93"/>
    <s v=" Km/L"/>
    <n v="95914"/>
    <n v="48.25"/>
    <n v="4.9800000000000004"/>
    <n v="240.28"/>
    <s v="1"/>
    <s v="EXT - KSE LOCAÇOES"/>
    <s v="Planejamento Operaci"/>
    <s v="KSE LOCAÇOES"/>
    <m/>
    <d v="2026-02-07T00:00:00"/>
    <x v="10"/>
    <x v="1"/>
    <x v="12"/>
  </r>
  <r>
    <s v="TFI3B19"/>
    <s v="60645800105926941"/>
    <s v="07/02/2026 04:19:44"/>
    <s v="03458"/>
    <s v="RAUL DOS SANTOS SOUSA"/>
    <x v="4"/>
    <s v="Automóvel"/>
    <s v="ARGO"/>
    <s v="FIAT"/>
    <s v="81889412"/>
    <s v="POSTO ZERO UM"/>
    <s v="RIO VERDE"/>
    <s v="GO"/>
    <s v="ETANOL COMUM"/>
    <n v="179"/>
    <n v="4.22"/>
    <s v=" Km/L"/>
    <n v="58121"/>
    <n v="42.4"/>
    <n v="4.9800000000000004"/>
    <n v="211.15"/>
    <s v="1"/>
    <s v="Planejamento Operaci"/>
    <s v="Planejamento Operaci"/>
    <s v="Operacional"/>
    <m/>
    <d v="2026-02-07T00:00:00"/>
    <x v="10"/>
    <x v="1"/>
    <x v="0"/>
  </r>
  <r>
    <s v="TTY2C25"/>
    <s v="60645800106472430"/>
    <s v="07/02/2026 04:58:39"/>
    <s v="32871"/>
    <s v="JOSE RICARDO SOUZA SILVA"/>
    <x v="38"/>
    <s v="Caminhonete"/>
    <s v="SAVEIRO CS RB MF"/>
    <s v="VW"/>
    <s v="45341508"/>
    <s v="POSTO ALTO DA SERRA"/>
    <s v="ITUMBIARA"/>
    <s v="GO"/>
    <s v="ETANOL COMUM"/>
    <n v="403"/>
    <n v="10.61"/>
    <s v=" Km/L"/>
    <n v="85806"/>
    <n v="38"/>
    <n v="4.6399999999999997"/>
    <n v="176.33"/>
    <s v="0"/>
    <s v="EXT - KSE LOCAÇOES"/>
    <s v="Planejamento Operaci"/>
    <s v="KSE LOCAÇOES"/>
    <m/>
    <d v="2026-02-07T00:00:00"/>
    <x v="10"/>
    <x v="1"/>
    <x v="12"/>
  </r>
  <r>
    <s v="TUK2D26"/>
    <s v="60645800106553790"/>
    <s v="07/02/2026 05:44:18"/>
    <s v="70552"/>
    <s v="ARMANDO DA SILVA OLIVIEIRA NETO"/>
    <x v="42"/>
    <s v="Caminhonete"/>
    <s v="Caminhonete S10"/>
    <s v="CHEVROLET"/>
    <s v="13342911"/>
    <s v="SANTA HELENA DE GOIAS"/>
    <s v="SANTA HELENA DE GOIAS"/>
    <s v="GO"/>
    <s v="DIESEL S-10"/>
    <n v="571"/>
    <n v="14.33"/>
    <s v=" Km/L"/>
    <n v="97712"/>
    <n v="39.840000000000003"/>
    <n v="5.9909999999999997"/>
    <n v="238.67"/>
    <s v="1770453807"/>
    <s v="Planejamento Operaci"/>
    <s v="Planejamento Operaci"/>
    <s v="INSPENCAO"/>
    <m/>
    <d v="2026-02-07T00:00:00"/>
    <x v="10"/>
    <x v="1"/>
    <x v="12"/>
  </r>
  <r>
    <s v="TUF2B45"/>
    <s v="60645800106472420"/>
    <s v="07/02/2026 06:21:04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354"/>
    <n v="8.6300000000000008"/>
    <s v=" Km/L"/>
    <n v="102074"/>
    <n v="41"/>
    <n v="4.8899999999999997"/>
    <n v="200.49"/>
    <s v="0"/>
    <s v="EXT - KSE LOCAÇOES"/>
    <s v="Planejamento Operaci"/>
    <s v="KSE LOCAÇOES"/>
    <m/>
    <d v="2026-02-07T00:00:00"/>
    <x v="10"/>
    <x v="1"/>
    <x v="12"/>
  </r>
  <r>
    <s v="TTT2H95"/>
    <s v="60645800106472477"/>
    <s v="07/02/2026 06:44:14"/>
    <s v="05208"/>
    <s v="CHARLES ROSA"/>
    <x v="63"/>
    <s v="Caminhonete"/>
    <s v="SAVEIRO CS RB MF"/>
    <s v="VW"/>
    <s v="45308900"/>
    <s v="POSTO LUPATINI"/>
    <s v="SANTO ANTONIO DA BARRA"/>
    <s v="GO"/>
    <s v="ETANOL COMUM"/>
    <n v="488"/>
    <n v="10.86"/>
    <s v=" Km/L"/>
    <n v="81727"/>
    <n v="44.95"/>
    <n v="4.99"/>
    <n v="224.3"/>
    <s v="1"/>
    <s v="EXT - KSE LOCAÇOES"/>
    <s v="Planejamento Operaci"/>
    <s v="KSE LOCAÇOES"/>
    <m/>
    <d v="2026-02-07T00:00:00"/>
    <x v="10"/>
    <x v="1"/>
    <x v="12"/>
  </r>
  <r>
    <s v="TTQ4C10"/>
    <s v="60645800106553930"/>
    <s v="07/02/2026 07:46:14"/>
    <s v="72216"/>
    <s v="ERIVALDO OLIVEIRA SOARES"/>
    <x v="31"/>
    <s v="Caminhonete"/>
    <s v="Caminhonete S10"/>
    <s v="CHEVROLET"/>
    <s v="53081700"/>
    <s v="POSTO Z   Z SANTA MA"/>
    <s v="GUAPO"/>
    <s v="GO"/>
    <s v="DIESEL S-10"/>
    <n v="824"/>
    <n v="11.86"/>
    <s v=" Km/L"/>
    <n v="105440"/>
    <n v="69.48"/>
    <n v="5.47"/>
    <n v="380.03"/>
    <s v="0"/>
    <s v="Planejamento Operaci"/>
    <s v="Planejamento Operaci"/>
    <s v="INSPENCAO"/>
    <m/>
    <d v="2026-02-07T00:00:00"/>
    <x v="10"/>
    <x v="1"/>
    <x v="12"/>
  </r>
  <r>
    <s v="TFE6B22"/>
    <s v="60645800105143762"/>
    <s v="07/02/2026 07:49:12"/>
    <s v="03608"/>
    <s v="WEIDER DA SILVA RODRIGUES"/>
    <x v="1"/>
    <s v="Automóvel"/>
    <s v="ARGO"/>
    <s v="FIAT"/>
    <s v="94262208"/>
    <s v="AUTO POSTO RETRO"/>
    <s v="APARECIDA DE GOIANIA"/>
    <s v="GO"/>
    <s v="ETANOL COMUM"/>
    <n v="357"/>
    <n v="9.2799999999999994"/>
    <s v=" Km/L"/>
    <n v="47025"/>
    <n v="38.46"/>
    <n v="5.2409999999999997"/>
    <n v="201.57"/>
    <s v="1"/>
    <s v="Planejamento Operaci"/>
    <s v="Planejamento Operaci"/>
    <s v="Operacional"/>
    <m/>
    <d v="2026-02-07T00:00:00"/>
    <x v="10"/>
    <x v="1"/>
    <x v="1"/>
  </r>
  <r>
    <s v="TGA0B06"/>
    <s v="60645800106437610"/>
    <s v="07/02/2026 10:58:39"/>
    <s v="00933"/>
    <s v="GIULEY RIBEIRO DOS SANTOS"/>
    <x v="55"/>
    <s v="Caminhonete"/>
    <s v="FIORINO"/>
    <s v="FIAT"/>
    <s v="75331801"/>
    <s v="DECIO CEZARINA"/>
    <s v="CEZARINA"/>
    <s v="GO"/>
    <s v="ETANOL COMUM"/>
    <n v="347"/>
    <n v="9.2200000000000006"/>
    <s v=" Km/L"/>
    <n v="13567"/>
    <n v="37.630000000000003"/>
    <n v="4.6900000000000004"/>
    <n v="176.48"/>
    <s v="202602071058"/>
    <s v="Planejamento Operaci"/>
    <s v="Planejamento Operaci"/>
    <s v="TI e Automação"/>
    <m/>
    <d v="2026-02-07T00:00:00"/>
    <x v="10"/>
    <x v="1"/>
    <x v="5"/>
  </r>
  <r>
    <s v="TFF6I82"/>
    <s v="60645800105143800"/>
    <s v="07/02/2026 11:04:29"/>
    <s v="11093"/>
    <s v="MARCELO PAIXÃO FILHO"/>
    <x v="62"/>
    <s v="Automóvel"/>
    <s v="ARGO"/>
    <s v="FIAT"/>
    <s v="01848013"/>
    <s v="POSTO XODO"/>
    <s v="GOIANIA"/>
    <s v="GO"/>
    <s v="ETANOL COMUM"/>
    <n v="265"/>
    <n v="6.79"/>
    <s v=" Km/L"/>
    <n v="29040"/>
    <n v="39.049999999999997"/>
    <n v="5.24"/>
    <n v="204.62"/>
    <s v="0"/>
    <s v="Planejamento Operaci"/>
    <s v="Planejamento Operaci"/>
    <s v="Operacional"/>
    <m/>
    <d v="2026-02-07T00:00:00"/>
    <x v="10"/>
    <x v="1"/>
    <x v="2"/>
  </r>
  <r>
    <s v="TUG2C45"/>
    <s v="60645800106437770"/>
    <s v="07/02/2026 11:34:03"/>
    <s v="02527"/>
    <s v="ALCIENE MARTINS PONTES"/>
    <x v="54"/>
    <s v="Utilitário"/>
    <s v="SAVEIRO"/>
    <s v="FIAT"/>
    <s v="81889412"/>
    <s v="POSTO ZERO UM"/>
    <s v="RIO VERDE"/>
    <s v="GO"/>
    <s v="ETANOL COMUM"/>
    <n v="339"/>
    <n v="10.26"/>
    <s v=" Km/L"/>
    <n v="96253"/>
    <n v="33.049999999999997"/>
    <n v="4.9800000000000004"/>
    <n v="164.58"/>
    <s v="1"/>
    <s v="EXT - KSE LOCAÇOES"/>
    <s v="Planejamento Operaci"/>
    <s v="KSE LOCAÇOES"/>
    <m/>
    <d v="2026-02-07T00:00:00"/>
    <x v="10"/>
    <x v="1"/>
    <x v="12"/>
  </r>
  <r>
    <s v="TTR3A31"/>
    <s v="60645800106472404"/>
    <s v="07/02/2026 11:44:11"/>
    <s v="00386"/>
    <s v="RAFAEL SOUZA LIMA"/>
    <x v="53"/>
    <s v="Caminhonete"/>
    <s v="SAVEIRO CS RB MF"/>
    <s v="VW"/>
    <s v="46209914"/>
    <s v="DECIO RIO VERDE"/>
    <s v="RIO VERDE"/>
    <s v="GO"/>
    <s v="ETANOL COMUM"/>
    <n v="546"/>
    <n v="10.65"/>
    <s v=" Km/L"/>
    <n v="88801"/>
    <n v="51.25"/>
    <n v="4.79"/>
    <n v="245.49"/>
    <s v="202602071143"/>
    <s v="EXT - KSE LOCAÇOES"/>
    <s v="Planejamento Operaci"/>
    <s v="KSE LOCAÇOES"/>
    <m/>
    <d v="2026-02-07T00:00:00"/>
    <x v="10"/>
    <x v="1"/>
    <x v="12"/>
  </r>
  <r>
    <s v="TTP5B47"/>
    <s v="60645800106472110"/>
    <s v="07/02/2026 13:47:37"/>
    <s v="02710"/>
    <s v="RAINON LOPES ALMEIDA"/>
    <x v="40"/>
    <s v="Caminhonete"/>
    <s v="SAVEIRO CS RB MF"/>
    <s v="VW"/>
    <s v="75331801"/>
    <s v="DECIO CEZARINA"/>
    <s v="CEZARINA"/>
    <s v="GO"/>
    <s v="ETANOL COMUM"/>
    <n v="538"/>
    <n v="11.69"/>
    <s v=" Km/L"/>
    <n v="95456"/>
    <n v="46.04"/>
    <n v="4.6900000000000004"/>
    <n v="215.93"/>
    <s v="202602071347"/>
    <s v="EXT - KSE LOCAÇOES"/>
    <s v="Planejamento Operaci"/>
    <s v="KSE LOCAÇOES"/>
    <m/>
    <d v="2026-02-07T00:00:00"/>
    <x v="10"/>
    <x v="1"/>
    <x v="12"/>
  </r>
  <r>
    <s v="TFY3C02"/>
    <s v="60645800105143770"/>
    <s v="07/02/2026 13:50:07"/>
    <s v="37473"/>
    <s v="OTHON SIQUEIRA DE ALMEIDA"/>
    <x v="14"/>
    <s v="Automóvel"/>
    <s v="ARGO"/>
    <s v="FIAT"/>
    <s v="31803903"/>
    <s v="BOM SUCESSO AUTO POSTO  24 HS"/>
    <s v="GOIANIA"/>
    <s v="GO"/>
    <s v="ETANOL COMUM"/>
    <n v="442"/>
    <n v="10.48"/>
    <s v=" Km/L"/>
    <n v="19631"/>
    <n v="42.19"/>
    <n v="5.54"/>
    <n v="233.73"/>
    <s v="1203574"/>
    <s v="Planejamento Operaci"/>
    <s v="Planejamento Operaci"/>
    <s v="Operacional"/>
    <m/>
    <d v="2026-02-07T00:00:00"/>
    <x v="10"/>
    <x v="1"/>
    <x v="0"/>
  </r>
  <r>
    <s v="TTT2H93"/>
    <s v="60645800106472340"/>
    <s v="07/02/2026 15:09:16"/>
    <s v="73410"/>
    <s v="BRUNO SOUSA DIAS"/>
    <x v="41"/>
    <s v="Utilitário"/>
    <s v="SAVEIRO"/>
    <s v="FIAT"/>
    <s v="07674909"/>
    <s v="AUTO POSTO INDIARA"/>
    <s v="INDIARA"/>
    <s v="GO"/>
    <s v="ETANOL COMUM"/>
    <n v="529"/>
    <n v="11.37"/>
    <s v=" Km/L"/>
    <n v="46530"/>
    <n v="46.53"/>
    <n v="4.8899999999999997"/>
    <n v="227.53"/>
    <s v="11852"/>
    <s v="EXT - KSE LOCAÇOES"/>
    <s v="Planejamento Operaci"/>
    <s v="KSE LOCAÇOES"/>
    <m/>
    <d v="2026-02-07T00:00:00"/>
    <x v="10"/>
    <x v="1"/>
    <x v="12"/>
  </r>
  <r>
    <s v="TFI3B19"/>
    <s v="60645800105926941"/>
    <s v="07/02/2026 15:24:44"/>
    <s v="73410"/>
    <s v="BRUNO SOUSA DIAS"/>
    <x v="4"/>
    <s v="Automóvel"/>
    <s v="ARGO"/>
    <s v="FIAT"/>
    <s v="75331003"/>
    <s v="SUPERVIA LAGOA"/>
    <s v="RIO VERDE"/>
    <s v="GO"/>
    <s v="ETANOL COMUM"/>
    <n v="358"/>
    <n v="8.9499999999999993"/>
    <s v=" Km/L"/>
    <n v="58479"/>
    <n v="40"/>
    <n v="4.8899999999999997"/>
    <n v="195.6"/>
    <s v="0"/>
    <s v="Planejamento Operaci"/>
    <s v="Planejamento Operaci"/>
    <s v="Operacional"/>
    <m/>
    <d v="2026-02-07T00:00:00"/>
    <x v="10"/>
    <x v="1"/>
    <x v="0"/>
  </r>
  <r>
    <s v="TKB0E17"/>
    <s v="60645800106185180"/>
    <s v="07/02/2026 15:36:35"/>
    <s v="89061"/>
    <s v="HIGOR MARTINS FERREIRA_x0009__x0009__x0009__x0009_"/>
    <x v="27"/>
    <s v="EQUIPAMENTOS"/>
    <s v="GUINCHO LEVE"/>
    <s v="EQUIPAMENTO"/>
    <s v="46286315"/>
    <s v="POSTO CENTRAL"/>
    <s v="BOM JESUS"/>
    <s v="GO"/>
    <s v="DIESEL S-10"/>
    <n v="328"/>
    <n v="5.38"/>
    <s v=" Km/L"/>
    <n v="18580"/>
    <n v="61"/>
    <n v="6.24"/>
    <n v="380.64"/>
    <s v="1"/>
    <s v="EXT - LUCCA JR"/>
    <s v="Planejamento Operaci"/>
    <s v="LUCCA JR"/>
    <m/>
    <d v="2026-02-07T00:00:00"/>
    <x v="10"/>
    <x v="1"/>
    <x v="11"/>
  </r>
  <r>
    <s v="TUF2B45"/>
    <s v="60645800106472420"/>
    <s v="07/02/2026 16:29:12"/>
    <s v="01318"/>
    <s v="JOAO BATISTA REIS"/>
    <x v="37"/>
    <s v="Caminhonete"/>
    <s v="SAVEIRO CS RB MF"/>
    <s v="VW"/>
    <s v="46286315"/>
    <s v="POSTO CENTRAL"/>
    <s v="BOM JESUS"/>
    <s v="GO"/>
    <s v="ETANOL COMUM"/>
    <n v="367"/>
    <n v="8.6300000000000008"/>
    <s v=" Km/L"/>
    <n v="102441"/>
    <n v="42.53"/>
    <n v="4.891"/>
    <n v="208"/>
    <s v="1"/>
    <s v="EXT - KSE LOCAÇOES"/>
    <s v="Planejamento Operaci"/>
    <s v="KSE LOCAÇOES"/>
    <m/>
    <d v="2026-02-07T00:00:00"/>
    <x v="10"/>
    <x v="1"/>
    <x v="12"/>
  </r>
  <r>
    <s v="TTT2H95"/>
    <s v="60645800106472477"/>
    <s v="07/02/2026 17:37:57"/>
    <s v="88512"/>
    <s v="JUAREZ NEVES"/>
    <x v="63"/>
    <s v="Caminhonete"/>
    <s v="SAVEIRO CS RB MF"/>
    <s v="VW"/>
    <s v="45308900"/>
    <s v="POSTO LUPATINI"/>
    <s v="SANTO ANTONIO DA BARRA"/>
    <s v="GO"/>
    <s v="ETANOL COMUM"/>
    <n v="497"/>
    <n v="10.63"/>
    <s v=" Km/L"/>
    <n v="82224"/>
    <n v="46.77"/>
    <n v="4.99"/>
    <n v="233.38"/>
    <s v="0"/>
    <s v="EXT - KSE LOCAÇOES"/>
    <s v="Planejamento Operaci"/>
    <s v="KSE LOCAÇOES"/>
    <m/>
    <d v="2026-02-07T00:00:00"/>
    <x v="10"/>
    <x v="1"/>
    <x v="12"/>
  </r>
  <r>
    <s v="TFM4H34"/>
    <s v="60645800106437340"/>
    <s v="07/02/2026 17:39:42"/>
    <s v="00481"/>
    <s v="DANILO ALVES PIMENTA"/>
    <x v="46"/>
    <s v="EQUIPAMENTOS"/>
    <s v="AMBULANCIA"/>
    <s v="OUTROS"/>
    <s v="46209914"/>
    <s v="DECIO RIO VERDE"/>
    <s v="RIO VERDE"/>
    <s v="GO"/>
    <s v="DIESEL S-10"/>
    <n v="262"/>
    <n v="6.82"/>
    <s v=" Km/L"/>
    <n v="8310"/>
    <n v="38.42"/>
    <n v="6.29"/>
    <n v="241.66"/>
    <s v="202602071739"/>
    <s v="Planejamento Operaci"/>
    <s v="Planejamento Operaci"/>
    <s v="Operacional"/>
    <m/>
    <d v="2026-02-07T00:00:00"/>
    <x v="10"/>
    <x v="1"/>
    <x v="13"/>
  </r>
  <r>
    <s v="TTS4A16"/>
    <s v="60645800105124436"/>
    <s v="07/02/2026 17:59:16"/>
    <s v="00399"/>
    <s v="JULIANO FERNANDES DA SILVA"/>
    <x v="32"/>
    <s v="Caminhonete"/>
    <s v="Caminhonete S10"/>
    <s v="CHEVROLET"/>
    <s v="75331003"/>
    <s v="SUPERVIA LAGOA"/>
    <s v="RIO VERDE"/>
    <s v="GO"/>
    <s v="DIESEL S-10"/>
    <n v="610"/>
    <n v="12.28"/>
    <s v=" Km/L"/>
    <n v="7828"/>
    <n v="49.69"/>
    <n v="5.84"/>
    <n v="290.2"/>
    <s v="0"/>
    <s v="Planejamento Operaci"/>
    <s v="Planejamento Operaci"/>
    <s v="INSPENCAO"/>
    <m/>
    <d v="2026-02-07T00:00:00"/>
    <x v="10"/>
    <x v="1"/>
    <x v="12"/>
  </r>
  <r>
    <s v="TFE9C14"/>
    <s v="60645800106437370"/>
    <s v="07/02/2026 18:17:13"/>
    <s v="01057"/>
    <s v="LUIZ HENRIQUE SOUZA RODRIGUES"/>
    <x v="51"/>
    <s v="EQUIPAMENTOS"/>
    <s v="AMBULANCIA"/>
    <s v="OUTROS"/>
    <s v="13308211"/>
    <s v="P. BANDEIRANTES"/>
    <s v="RIO VERDE"/>
    <s v="GO"/>
    <s v="DIESEL S-10"/>
    <n v="172"/>
    <n v="5.57"/>
    <s v=" Km/L"/>
    <n v="7624"/>
    <n v="30.9"/>
    <n v="6.391"/>
    <n v="197.49"/>
    <s v="70265584"/>
    <s v="Planejamento Operaci"/>
    <s v="Planejamento Operaci"/>
    <s v="Operacional"/>
    <m/>
    <d v="2026-02-07T00:00:00"/>
    <x v="10"/>
    <x v="1"/>
    <x v="13"/>
  </r>
  <r>
    <s v="TUG2C45"/>
    <s v="60645800106437770"/>
    <s v="07/02/2026 18:20:52"/>
    <s v="02527"/>
    <s v="ALCIENE MARTINS PONTES"/>
    <x v="54"/>
    <s v="Utilitário"/>
    <s v="SAVEIRO"/>
    <s v="FIAT"/>
    <s v="81889412"/>
    <s v="POSTO ZERO UM"/>
    <s v="RIO VERDE"/>
    <s v="GO"/>
    <s v="ETANOL COMUM"/>
    <n v="241"/>
    <n v="9.92"/>
    <s v=" Km/L"/>
    <n v="96494"/>
    <n v="24.3"/>
    <n v="4.9800000000000004"/>
    <n v="121.01"/>
    <s v="0"/>
    <s v="EXT - KSE LOCAÇOES"/>
    <s v="Planejamento Operaci"/>
    <s v="KSE LOCAÇOES"/>
    <m/>
    <d v="2026-02-07T00:00:00"/>
    <x v="10"/>
    <x v="1"/>
    <x v="12"/>
  </r>
  <r>
    <s v="TTY2C25"/>
    <s v="60645800106472430"/>
    <s v="07/02/2026 18:37:46"/>
    <s v="07015"/>
    <s v="EDILEIA DE SOUSA ANTUNES"/>
    <x v="38"/>
    <s v="Caminhonete"/>
    <s v="SAVEIRO CS RB MF"/>
    <s v="VW"/>
    <s v="46286315"/>
    <s v="POSTO CENTRAL"/>
    <s v="BOM JESUS"/>
    <s v="GO"/>
    <s v="ETANOL COMUM"/>
    <n v="435"/>
    <n v="8.86"/>
    <s v=" Km/L"/>
    <n v="86241"/>
    <n v="49.09"/>
    <n v="4.8899999999999997"/>
    <n v="240.05"/>
    <s v="1"/>
    <s v="EXT - KSE LOCAÇOES"/>
    <s v="Planejamento Operaci"/>
    <s v="KSE LOCAÇOES"/>
    <m/>
    <d v="2026-02-07T00:00:00"/>
    <x v="10"/>
    <x v="1"/>
    <x v="12"/>
  </r>
  <r>
    <s v="TTQ4C10"/>
    <s v="60645800106553930"/>
    <s v="07/02/2026 18:39:00"/>
    <s v="72216"/>
    <s v="ERIVALDO OLIVEIRA SOARES"/>
    <x v="31"/>
    <s v="Caminhonete"/>
    <s v="Caminhonete S10"/>
    <s v="CHEVROLET"/>
    <s v="53081711"/>
    <s v="POSTO Z   Z SANTA MA"/>
    <s v="GUAPO"/>
    <s v="GO"/>
    <s v="DIESEL S-10"/>
    <n v="375"/>
    <n v="10.8"/>
    <s v=" Km/L"/>
    <n v="105815"/>
    <n v="34.729999999999997"/>
    <n v="5.4710000000000001"/>
    <n v="190.02"/>
    <s v="1"/>
    <s v="Planejamento Operaci"/>
    <s v="Planejamento Operaci"/>
    <s v="INSPENCAO"/>
    <m/>
    <d v="2026-02-07T00:00:00"/>
    <x v="10"/>
    <x v="1"/>
    <x v="12"/>
  </r>
  <r>
    <s v="TUW2D74"/>
    <s v="60645800105124310"/>
    <s v="07/02/2026 18:43:34"/>
    <s v="77093"/>
    <s v="AGNALDO FERREIRA DA CUNHA"/>
    <x v="35"/>
    <s v="Automóvel"/>
    <s v="CHEVROLET/S10 LS DD4"/>
    <s v="CHEVROLET"/>
    <s v="45364511"/>
    <s v="AUTO POSTO CERRADO 4"/>
    <s v="ITUMBIARA"/>
    <s v="GO"/>
    <s v="DIESEL S-10"/>
    <n v="769"/>
    <n v="13.49"/>
    <s v=" Km/L"/>
    <n v="84159"/>
    <n v="57.01"/>
    <n v="5.59"/>
    <n v="318.69"/>
    <s v="378794"/>
    <s v="Planejamento Operaci"/>
    <s v="Planejamento Operaci"/>
    <s v="Operacional"/>
    <m/>
    <d v="2026-02-07T00:00:00"/>
    <x v="10"/>
    <x v="1"/>
    <x v="12"/>
  </r>
  <r>
    <s v="TJE5D27"/>
    <s v="60645800105124400"/>
    <s v="07/02/2026 19:41:40"/>
    <s v="81743"/>
    <s v="JEFERSON LUIZ MARTINS_x0009__x0009__x0009__x0009_"/>
    <x v="60"/>
    <s v="EQUIPAMENTOS"/>
    <s v="GUINCHO LEVE"/>
    <s v="EQUIPAMENTO"/>
    <s v="46209914"/>
    <s v="DECIO RIO VERDE"/>
    <s v="RIO VERDE"/>
    <s v="GO"/>
    <s v="DIESEL S-10"/>
    <n v="490"/>
    <n v="5.63"/>
    <s v=" Km/L"/>
    <n v="17630"/>
    <n v="87.01"/>
    <n v="5.13"/>
    <n v="446.36"/>
    <s v="202602071941"/>
    <s v="EXT - LUCCA JR"/>
    <s v="Planejamento Operaci"/>
    <s v="LUCCA JR"/>
    <m/>
    <d v="2026-02-07T00:00:00"/>
    <x v="10"/>
    <x v="1"/>
    <x v="11"/>
  </r>
  <r>
    <s v="TJE5D27"/>
    <m/>
    <s v="07/02/2026 19:43:10"/>
    <m/>
    <m/>
    <x v="60"/>
    <m/>
    <m/>
    <m/>
    <m/>
    <s v="DECIO RIO VERDE"/>
    <m/>
    <m/>
    <s v="ARLA-32"/>
    <s v="-"/>
    <s v="-"/>
    <s v=" Km/L"/>
    <s v="-"/>
    <n v="5.27"/>
    <m/>
    <n v="20"/>
    <m/>
    <m/>
    <m/>
    <m/>
    <m/>
    <d v="2026-02-07T00:00:00"/>
    <x v="10"/>
    <x v="1"/>
    <x v="11"/>
  </r>
  <r>
    <s v="TJP1H27"/>
    <s v="60645800106439607"/>
    <s v="07/02/2026 21:08:57"/>
    <s v="02910"/>
    <s v="EMERSON CRISTIANO DA SILVEIRA"/>
    <x v="58"/>
    <s v="EQUIPAMENTOS"/>
    <s v="GUINCHO LEVE"/>
    <s v="EQUIPAMENTO"/>
    <s v="41826312"/>
    <s v="AUTO POSTO JACARE"/>
    <s v="ACREUNA"/>
    <s v="GO"/>
    <s v="DIESEL S-10"/>
    <n v="181"/>
    <n v="5.42"/>
    <s v=" Km/L"/>
    <n v="17278"/>
    <n v="33.39"/>
    <n v="5.99"/>
    <n v="200.02"/>
    <s v="70276053"/>
    <s v="EXT - LUCCA JR"/>
    <s v="Planejamento Operaci"/>
    <s v="LUCCA JR"/>
    <m/>
    <d v="2026-02-07T00:00:00"/>
    <x v="10"/>
    <x v="1"/>
    <x v="11"/>
  </r>
  <r>
    <s v="TTP5B47"/>
    <s v="60645800106472110"/>
    <s v="07/02/2026 21:45:12"/>
    <s v="01227"/>
    <s v="DAILTON FERREIRA CRUVINEL"/>
    <x v="40"/>
    <s v="Caminhonete"/>
    <s v="SAVEIRO CS RB MF"/>
    <s v="VW"/>
    <s v="07674909"/>
    <s v="AUTO POSTO INDIARA"/>
    <s v="INDIARA"/>
    <s v="GO"/>
    <s v="ETANOL COMUM"/>
    <n v="391"/>
    <n v="10.11"/>
    <s v=" Km/L"/>
    <n v="95847"/>
    <n v="38.69"/>
    <n v="4.8899999999999997"/>
    <n v="189.19"/>
    <s v="11855"/>
    <s v="EXT - KSE LOCAÇOES"/>
    <s v="Planejamento Operaci"/>
    <s v="KSE LOCAÇOES"/>
    <m/>
    <d v="2026-02-07T00:00:00"/>
    <x v="10"/>
    <x v="1"/>
    <x v="12"/>
  </r>
  <r>
    <s v="TUF2B45"/>
    <s v="60645800106472420"/>
    <s v="07/02/2026 21:45:37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308"/>
    <n v="10.82"/>
    <s v=" Km/L"/>
    <n v="102749"/>
    <n v="28.47"/>
    <n v="4.8899999999999997"/>
    <n v="139.22"/>
    <s v="0"/>
    <s v="EXT - KSE LOCAÇOES"/>
    <s v="Planejamento Operaci"/>
    <s v="KSE LOCAÇOES"/>
    <m/>
    <d v="2026-02-07T00:00:00"/>
    <x v="10"/>
    <x v="1"/>
    <x v="12"/>
  </r>
  <r>
    <s v="TFI3B19"/>
    <s v="60645800105926941"/>
    <s v="07/02/2026 22:16:16"/>
    <s v="03458"/>
    <s v="RAUL DOS SANTOS SOUSA"/>
    <x v="4"/>
    <s v="Automóvel"/>
    <s v="ARGO"/>
    <s v="FIAT"/>
    <s v="13335016"/>
    <s v="POSTO TREVO"/>
    <s v="RIO VERDE"/>
    <s v="GO"/>
    <s v="ETANOL COMUM"/>
    <n v="88"/>
    <n v="6.62"/>
    <s v=" Km/L"/>
    <n v="58567"/>
    <n v="13.29"/>
    <n v="4.992"/>
    <n v="66.349999999999994"/>
    <s v="70280141"/>
    <s v="Planejamento Operaci"/>
    <s v="Planejamento Operaci"/>
    <s v="Operacional"/>
    <m/>
    <d v="2026-02-07T00:00:00"/>
    <x v="10"/>
    <x v="1"/>
    <x v="0"/>
  </r>
  <r>
    <s v="TTR3A31"/>
    <s v="60645800106472404"/>
    <s v="08/02/2026 00:24:30"/>
    <s v="75150"/>
    <s v="PETTERSON PERIS BENJAMIN"/>
    <x v="53"/>
    <s v="Caminhonete"/>
    <s v="SAVEIRO CS RB MF"/>
    <s v="VW"/>
    <s v="46209914"/>
    <s v="DECIO RIO VERDE"/>
    <s v="RIO VERDE"/>
    <s v="GO"/>
    <s v="ETANOL COMUM"/>
    <n v="441"/>
    <n v="10.1"/>
    <s v=" Km/L"/>
    <n v="89242"/>
    <n v="43.66"/>
    <n v="4.79"/>
    <n v="209.13"/>
    <s v="202602080023"/>
    <s v="EXT - KSE LOCAÇOES"/>
    <s v="Planejamento Operaci"/>
    <s v="KSE LOCAÇOES"/>
    <m/>
    <d v="2026-02-08T00:00:00"/>
    <x v="10"/>
    <x v="1"/>
    <x v="12"/>
  </r>
  <r>
    <s v="TFI3B19"/>
    <s v="60645800105926941"/>
    <s v="08/02/2026 01:04:46"/>
    <s v="03458"/>
    <s v="RAUL DOS SANTOS SOUSA"/>
    <x v="4"/>
    <s v="Automóvel"/>
    <s v="ARGO"/>
    <s v="FIAT"/>
    <s v="07674909"/>
    <s v="AUTO POSTO INDIARA"/>
    <s v="INDIARA"/>
    <s v="GO"/>
    <s v="ETANOL COMUM"/>
    <n v="202"/>
    <n v="6.58"/>
    <s v=" Km/L"/>
    <n v="58769"/>
    <n v="30.68"/>
    <n v="4.8899999999999997"/>
    <n v="150.03"/>
    <s v="11857"/>
    <s v="Planejamento Operaci"/>
    <s v="Planejamento Operaci"/>
    <s v="Operacional"/>
    <m/>
    <d v="2026-02-08T00:00:00"/>
    <x v="10"/>
    <x v="1"/>
    <x v="0"/>
  </r>
  <r>
    <s v="TTY2C25"/>
    <s v="60645800106472430"/>
    <s v="08/02/2026 02:58:00"/>
    <s v="03398"/>
    <s v="JOSIMAR VENANCIO SANTOS SILVA"/>
    <x v="38"/>
    <s v="Caminhonete"/>
    <s v="SAVEIRO CS RB MF"/>
    <s v="VW"/>
    <s v="45341508"/>
    <s v="POSTO ALTO DA SERRA"/>
    <s v="ITUMBIARA"/>
    <s v="GO"/>
    <s v="ETANOL COMUM"/>
    <n v="365"/>
    <n v="9.73"/>
    <s v=" Km/L"/>
    <n v="86606"/>
    <n v="37.51"/>
    <n v="4.6390000000000002"/>
    <n v="174.02"/>
    <s v="0"/>
    <s v="EXT - KSE LOCAÇOES"/>
    <s v="Planejamento Operaci"/>
    <s v="KSE LOCAÇOES"/>
    <m/>
    <d v="2026-02-08T00:00:00"/>
    <x v="10"/>
    <x v="1"/>
    <x v="12"/>
  </r>
  <r>
    <s v="TTT2H93"/>
    <s v="60645800106472340"/>
    <s v="08/02/2026 03:36:36"/>
    <s v="07583"/>
    <s v="DAVID BORGES DOS SANTOS"/>
    <x v="41"/>
    <s v="Utilitário"/>
    <s v="SAVEIRO"/>
    <s v="FIAT"/>
    <s v="07674909"/>
    <s v="AUTO POSTO INDIARA"/>
    <s v="INDIARA"/>
    <s v="GO"/>
    <s v="ETANOL COMUM"/>
    <n v="504"/>
    <n v="11.8"/>
    <s v=" Km/L"/>
    <n v="47034"/>
    <n v="42.7"/>
    <n v="4.8899999999999997"/>
    <n v="208.8"/>
    <s v="11858"/>
    <s v="EXT - KSE LOCAÇOES"/>
    <s v="Planejamento Operaci"/>
    <s v="KSE LOCAÇOES"/>
    <m/>
    <d v="2026-02-08T00:00:00"/>
    <x v="10"/>
    <x v="1"/>
    <x v="12"/>
  </r>
  <r>
    <s v="TTT2H95"/>
    <s v="60645800106472477"/>
    <s v="08/02/2026 04:59:29"/>
    <s v="05208"/>
    <s v="CHARLES ROSA"/>
    <x v="63"/>
    <s v="Caminhonete"/>
    <s v="SAVEIRO CS RB MF"/>
    <s v="VW"/>
    <s v="46209914"/>
    <s v="DECIO RIO VERDE"/>
    <s v="RIO VERDE"/>
    <s v="GO"/>
    <s v="ETANOL COMUM"/>
    <n v="428"/>
    <n v="9.92"/>
    <s v=" Km/L"/>
    <n v="82652"/>
    <n v="43.15"/>
    <n v="4.79"/>
    <n v="206.69"/>
    <s v="202602080458"/>
    <s v="EXT - KSE LOCAÇOES"/>
    <s v="Planejamento Operaci"/>
    <s v="KSE LOCAÇOES"/>
    <m/>
    <d v="2026-02-08T00:00:00"/>
    <x v="10"/>
    <x v="1"/>
    <x v="12"/>
  </r>
  <r>
    <s v="TFI3B19"/>
    <s v="60645800105926941"/>
    <s v="08/02/2026 05:21:15"/>
    <s v="03458"/>
    <s v="RAUL DOS SANTOS SOUSA"/>
    <x v="4"/>
    <s v="Automóvel"/>
    <s v="ARGO"/>
    <s v="FIAT"/>
    <s v="13335016"/>
    <s v="POSTO TREVO"/>
    <s v="RIO VERDE"/>
    <s v="GO"/>
    <s v="ETANOL COMUM"/>
    <n v="171"/>
    <n v="6.67"/>
    <s v=" Km/L"/>
    <n v="58940"/>
    <n v="25.63"/>
    <n v="4.9909999999999997"/>
    <n v="127.92"/>
    <s v="80219238"/>
    <s v="Planejamento Operaci"/>
    <s v="Planejamento Operaci"/>
    <s v="Operacional"/>
    <m/>
    <d v="2026-02-08T00:00:00"/>
    <x v="10"/>
    <x v="1"/>
    <x v="0"/>
  </r>
  <r>
    <s v="TUG2C45"/>
    <s v="60645800106437770"/>
    <s v="08/02/2026 06:08:36"/>
    <s v="80560"/>
    <s v="EDMAR PEREIRA COSTA"/>
    <x v="54"/>
    <s v="Utilitário"/>
    <s v="SAVEIRO"/>
    <s v="FIAT"/>
    <s v="81889412"/>
    <s v="POSTO ZERO UM"/>
    <s v="RIO VERDE"/>
    <s v="GO"/>
    <s v="ETANOL COMUM"/>
    <n v="501"/>
    <n v="12.05"/>
    <s v=" Km/L"/>
    <n v="96995"/>
    <n v="41.59"/>
    <n v="4.9800000000000004"/>
    <n v="207.11"/>
    <s v="0"/>
    <s v="EXT - KSE LOCAÇOES"/>
    <s v="Planejamento Operaci"/>
    <s v="KSE LOCAÇOES"/>
    <m/>
    <d v="2026-02-08T00:00:00"/>
    <x v="10"/>
    <x v="1"/>
    <x v="12"/>
  </r>
  <r>
    <s v="TUF2B45"/>
    <s v="60645800106472420"/>
    <s v="08/02/2026 06:09:03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362"/>
    <n v="11.06"/>
    <s v=" Km/L"/>
    <n v="103111"/>
    <n v="32.74"/>
    <n v="4.8899999999999997"/>
    <n v="160.1"/>
    <s v="0"/>
    <s v="EXT - KSE LOCAÇOES"/>
    <s v="Planejamento Operaci"/>
    <s v="KSE LOCAÇOES"/>
    <m/>
    <d v="2026-02-08T00:00:00"/>
    <x v="10"/>
    <x v="1"/>
    <x v="12"/>
  </r>
  <r>
    <s v="TTP5B47"/>
    <s v="60645800106472110"/>
    <s v="08/02/2026 07:04:08"/>
    <s v="00149"/>
    <s v="MANOELITO METROVICH LIMA"/>
    <x v="40"/>
    <s v="Caminhonete"/>
    <s v="SAVEIRO CS RB MF"/>
    <s v="VW"/>
    <s v="07674909"/>
    <s v="AUTO POSTO INDIARA"/>
    <s v="INDIARA"/>
    <s v="GO"/>
    <s v="ETANOL COMUM"/>
    <n v="303"/>
    <n v="9.9499999999999993"/>
    <s v=" Km/L"/>
    <n v="96150"/>
    <n v="30.44"/>
    <n v="4.8899999999999997"/>
    <n v="148.85"/>
    <s v="11859"/>
    <s v="EXT - KSE LOCAÇOES"/>
    <s v="Planejamento Operaci"/>
    <s v="KSE LOCAÇOES"/>
    <m/>
    <d v="2026-02-08T00:00:00"/>
    <x v="10"/>
    <x v="1"/>
    <x v="12"/>
  </r>
  <r>
    <s v="TGC9A34"/>
    <s v="60645800106437250"/>
    <s v="08/02/2026 07:31:05"/>
    <s v="70390"/>
    <s v="CLEITON ANTONIO TAVARES HENRIQUE"/>
    <x v="48"/>
    <s v="EQUIPAMENTOS"/>
    <s v="AMBULANCIA"/>
    <s v="OUTROS"/>
    <s v="53081711"/>
    <s v="POSTO Z   Z SANTA MA"/>
    <s v="GUAPO"/>
    <s v="GO"/>
    <s v="DIESEL S-10"/>
    <n v="267"/>
    <n v="6.04"/>
    <s v=" Km/L"/>
    <n v="11673"/>
    <n v="44.17"/>
    <n v="5.4710000000000001"/>
    <n v="241.64"/>
    <s v="1"/>
    <s v="Planejamento Operaci"/>
    <s v="Planejamento Operaci"/>
    <s v="Operacional"/>
    <m/>
    <d v="2026-02-08T00:00:00"/>
    <x v="10"/>
    <x v="1"/>
    <x v="13"/>
  </r>
  <r>
    <s v="TGC9A34"/>
    <m/>
    <s v="08/02/2026 07:31:05"/>
    <m/>
    <m/>
    <x v="48"/>
    <m/>
    <m/>
    <m/>
    <m/>
    <s v="POSTO Z   Z SANTA MA"/>
    <m/>
    <m/>
    <s v="ARLA-32"/>
    <s v="-"/>
    <s v="-"/>
    <s v=" Km/L"/>
    <s v="-"/>
    <n v="13.86"/>
    <m/>
    <n v="55.3"/>
    <m/>
    <m/>
    <m/>
    <m/>
    <m/>
    <d v="2026-02-08T00:00:00"/>
    <x v="10"/>
    <x v="1"/>
    <x v="13"/>
  </r>
  <r>
    <s v="TKB0E17"/>
    <s v="60645800106185180"/>
    <s v="08/02/2026 07:57:49"/>
    <s v="89061"/>
    <s v="HIGOR MARTINS FERREIRA_x0009__x0009__x0009__x0009_"/>
    <x v="27"/>
    <s v="EQUIPAMENTOS"/>
    <s v="GUINCHO LEVE"/>
    <s v="EQUIPAMENTO"/>
    <s v="45307105"/>
    <s v="POSTO GIRASSOL"/>
    <s v="ITUMBIARA"/>
    <s v="GO"/>
    <s v="DIESEL S-10"/>
    <n v="386"/>
    <n v="5.69"/>
    <s v=" Km/L"/>
    <n v="18966"/>
    <n v="67.78"/>
    <n v="6.09"/>
    <n v="412.77"/>
    <s v="802285"/>
    <s v="EXT - LUCCA JR"/>
    <s v="Planejamento Operaci"/>
    <s v="LUCCA JR"/>
    <m/>
    <d v="2026-02-08T00:00:00"/>
    <x v="10"/>
    <x v="1"/>
    <x v="11"/>
  </r>
  <r>
    <s v="TKB0E17"/>
    <m/>
    <s v="08/02/2026 08:01:22"/>
    <m/>
    <m/>
    <x v="27"/>
    <m/>
    <m/>
    <m/>
    <m/>
    <s v="POSTO GIRASSOL"/>
    <m/>
    <m/>
    <s v="ARLA-32"/>
    <s v="-"/>
    <s v="-"/>
    <s v=" Km/L"/>
    <s v="-"/>
    <n v="4.67"/>
    <m/>
    <n v="16.309999999999999"/>
    <m/>
    <m/>
    <m/>
    <m/>
    <m/>
    <d v="2026-02-08T00:00:00"/>
    <x v="10"/>
    <x v="1"/>
    <x v="11"/>
  </r>
  <r>
    <s v="TGA0B06"/>
    <s v="60645800106437610"/>
    <s v="08/02/2026 08:43:44"/>
    <s v="00933"/>
    <s v="GIULEY RIBEIRO DOS SANTOS"/>
    <x v="55"/>
    <s v="Caminhonete"/>
    <s v="FIORINO"/>
    <s v="FIAT"/>
    <s v="13335016"/>
    <s v="POSTO TREVO"/>
    <s v="RIO VERDE"/>
    <s v="GO"/>
    <s v="ETANOL COMUM"/>
    <n v="423"/>
    <n v="9.4700000000000006"/>
    <s v=" Km/L"/>
    <n v="13990"/>
    <n v="44.66"/>
    <n v="4.9909999999999997"/>
    <n v="222.89"/>
    <s v="80231369"/>
    <s v="Planejamento Operaci"/>
    <s v="Planejamento Operaci"/>
    <s v="TI e Automação"/>
    <m/>
    <d v="2026-02-08T00:00:00"/>
    <x v="10"/>
    <x v="1"/>
    <x v="5"/>
  </r>
  <r>
    <s v="TFV8C74"/>
    <s v="60645800106437299"/>
    <s v="08/02/2026 08:46:00"/>
    <s v="70145"/>
    <s v="LUCAS HENRIQUE MAGALHAES DE SOUZA "/>
    <x v="34"/>
    <s v="Automóvel"/>
    <s v="AMBULANCIA"/>
    <s v="VOLKSWAGEN"/>
    <s v="07674909"/>
    <s v="AUTO POSTO INDIARA"/>
    <s v="INDIARA"/>
    <s v="GO"/>
    <s v="DIESEL S-10"/>
    <n v="181"/>
    <n v="4.74"/>
    <s v=" Km/L"/>
    <n v="10528"/>
    <n v="38.22"/>
    <n v="5.85"/>
    <n v="223.59"/>
    <s v="11860"/>
    <s v="Planejamento Operaci"/>
    <s v="Planejamento Operaci"/>
    <s v="RESGATE"/>
    <m/>
    <d v="2026-02-08T00:00:00"/>
    <x v="10"/>
    <x v="1"/>
    <x v="13"/>
  </r>
  <r>
    <s v="TTS4A16"/>
    <s v="60645800105124436"/>
    <s v="08/02/2026 10:49:21"/>
    <s v="32871"/>
    <s v="JOSE RICARDO SOUZA SILVA"/>
    <x v="32"/>
    <s v="Caminhonete"/>
    <s v="Caminhonete S10"/>
    <s v="CHEVROLET"/>
    <s v="53030006"/>
    <s v="KR TREVO"/>
    <s v="SANTA HELENA DE GOIAS"/>
    <s v="GO"/>
    <s v="DIESEL S-10"/>
    <n v="800"/>
    <n v="13.33"/>
    <s v=" Km/L"/>
    <n v="8628"/>
    <n v="60"/>
    <n v="6.1909999999999998"/>
    <n v="371.43"/>
    <s v="80238903"/>
    <s v="Planejamento Operaci"/>
    <s v="Planejamento Operaci"/>
    <s v="INSPENCAO"/>
    <m/>
    <d v="2026-02-08T00:00:00"/>
    <x v="10"/>
    <x v="1"/>
    <x v="12"/>
  </r>
  <r>
    <s v="TUQ2H91"/>
    <s v="60645800107558597"/>
    <s v="08/02/2026 13:48:20"/>
    <s v="87954"/>
    <s v="DANIEL GONÇALVES"/>
    <x v="66"/>
    <s v="Caminhonete"/>
    <s v="SAVEIRO CD RB MF"/>
    <s v="VOLKSWAGEN"/>
    <s v="46209914"/>
    <s v="DECIO RIO VERDE"/>
    <s v="RIO VERDE"/>
    <s v="GO"/>
    <s v="ETANOL COMUM"/>
    <n v="238"/>
    <n v="7.04"/>
    <s v=" Km/L"/>
    <n v="24796"/>
    <n v="33.81"/>
    <n v="4.79"/>
    <n v="161.94999999999999"/>
    <s v="202602081347"/>
    <s v="EXT - KSE LOCAÇOES"/>
    <s v="Planejamento Operaci"/>
    <s v="KSE LOCAÇOES"/>
    <m/>
    <d v="2026-02-08T00:00:00"/>
    <x v="10"/>
    <x v="1"/>
    <x v="12"/>
  </r>
  <r>
    <s v="TTR3A31"/>
    <s v="60645800106472404"/>
    <s v="08/02/2026 13:53:30"/>
    <s v="70214"/>
    <s v="IGOR LEMES FERNANDES"/>
    <x v="53"/>
    <s v="Caminhonete"/>
    <s v="SAVEIRO CS RB MF"/>
    <s v="VW"/>
    <s v="46209914"/>
    <s v="DECIO RIO VERDE"/>
    <s v="RIO VERDE"/>
    <s v="GO"/>
    <s v="ETANOL COMUM"/>
    <n v="384"/>
    <n v="9.02"/>
    <s v=" Km/L"/>
    <n v="89626"/>
    <n v="42.58"/>
    <n v="4.79"/>
    <n v="203.96"/>
    <s v="202602081352"/>
    <s v="EXT - KSE LOCAÇOES"/>
    <s v="Planejamento Operaci"/>
    <s v="KSE LOCAÇOES"/>
    <m/>
    <d v="2026-02-08T00:00:00"/>
    <x v="10"/>
    <x v="1"/>
    <x v="12"/>
  </r>
  <r>
    <s v="TTT2H93"/>
    <s v="60645800106472340"/>
    <s v="08/02/2026 14:13:30"/>
    <s v="52982"/>
    <s v="ROBERTO ANTONIO DE MELO"/>
    <x v="41"/>
    <s v="Utilitário"/>
    <s v="SAVEIRO"/>
    <s v="FIAT"/>
    <s v="41826312"/>
    <s v="AUTO POSTO JACARE"/>
    <s v="ACREUNA"/>
    <s v="GO"/>
    <s v="ETANOL COMUM"/>
    <n v="456"/>
    <n v="10.35"/>
    <s v=" Km/L"/>
    <n v="47490"/>
    <n v="44.07"/>
    <n v="4.8600000000000003"/>
    <n v="214.18"/>
    <s v="80251117"/>
    <s v="EXT - KSE LOCAÇOES"/>
    <s v="Planejamento Operaci"/>
    <s v="KSE LOCAÇOES"/>
    <m/>
    <d v="2026-02-08T00:00:00"/>
    <x v="10"/>
    <x v="1"/>
    <x v="12"/>
  </r>
  <r>
    <s v="TTP5B47"/>
    <s v="60645800106472110"/>
    <s v="08/02/2026 14:14:12"/>
    <s v="00149"/>
    <s v="MANOELITO METROVICH LIMA"/>
    <x v="40"/>
    <s v="Caminhonete"/>
    <s v="SAVEIRO CS RB MF"/>
    <s v="VW"/>
    <s v="75331801"/>
    <s v="DECIO CEZARINA"/>
    <s v="CEZARINA"/>
    <s v="GO"/>
    <s v="ETANOL COMUM"/>
    <n v="284"/>
    <n v="8.02"/>
    <s v=" Km/L"/>
    <n v="96434"/>
    <n v="35.42"/>
    <n v="4.6900000000000004"/>
    <n v="166.12"/>
    <s v="202602081413"/>
    <s v="EXT - KSE LOCAÇOES"/>
    <s v="Planejamento Operaci"/>
    <s v="KSE LOCAÇOES"/>
    <m/>
    <d v="2026-02-08T00:00:00"/>
    <x v="10"/>
    <x v="1"/>
    <x v="12"/>
  </r>
  <r>
    <s v="TTQ4C10"/>
    <s v="60645800106553930"/>
    <s v="08/02/2026 14:58:53"/>
    <s v="93910"/>
    <s v="DIVINO AVELINO DOS SANTOS"/>
    <x v="31"/>
    <s v="Caminhonete"/>
    <s v="Caminhonete S10"/>
    <s v="CHEVROLET"/>
    <s v="87183400"/>
    <s v="MARAJO GUAPO"/>
    <s v="GUAPO"/>
    <s v="GO"/>
    <s v="DIESEL S-10"/>
    <n v="953"/>
    <n v="14.77"/>
    <s v=" Km/L"/>
    <n v="106768"/>
    <n v="64.53"/>
    <n v="6.04"/>
    <n v="389.77"/>
    <s v="0"/>
    <s v="Planejamento Operaci"/>
    <s v="Planejamento Operaci"/>
    <s v="INSPENCAO"/>
    <m/>
    <d v="2026-02-08T00:00:00"/>
    <x v="10"/>
    <x v="1"/>
    <x v="12"/>
  </r>
  <r>
    <s v="TUF2B45"/>
    <s v="60645800106472420"/>
    <s v="08/02/2026 15:25:16"/>
    <s v="00047"/>
    <s v="KARLA THAISE SILVA CARVALHO"/>
    <x v="37"/>
    <s v="Caminhonete"/>
    <s v="SAVEIRO CS RB MF"/>
    <s v="VW"/>
    <s v="46286315"/>
    <s v="POSTO CENTRAL"/>
    <s v="BOM JESUS"/>
    <s v="GO"/>
    <s v="ETANOL COMUM"/>
    <n v="397"/>
    <n v="8.8800000000000008"/>
    <s v=" Km/L"/>
    <n v="103508"/>
    <n v="44.71"/>
    <n v="4.891"/>
    <n v="218.66"/>
    <s v="0"/>
    <s v="EXT - KSE LOCAÇOES"/>
    <s v="Planejamento Operaci"/>
    <s v="KSE LOCAÇOES"/>
    <m/>
    <d v="2026-02-08T00:00:00"/>
    <x v="10"/>
    <x v="1"/>
    <x v="12"/>
  </r>
  <r>
    <s v="TTT2H95"/>
    <s v="60645800106472477"/>
    <s v="08/02/2026 15:44:49"/>
    <s v="46440"/>
    <s v="PAULO SOUSA DIAS"/>
    <x v="63"/>
    <s v="Caminhonete"/>
    <s v="SAVEIRO CS RB MF"/>
    <s v="VW"/>
    <s v="45308900"/>
    <s v="POSTO LUPATINI"/>
    <s v="SANTO ANTONIO DA BARRA"/>
    <s v="GO"/>
    <s v="ETANOL COMUM"/>
    <n v="408"/>
    <n v="9.85"/>
    <s v=" Km/L"/>
    <n v="83060"/>
    <n v="41.42"/>
    <n v="4.99"/>
    <n v="206.69"/>
    <s v="0"/>
    <s v="EXT - KSE LOCAÇOES"/>
    <s v="Planejamento Operaci"/>
    <s v="KSE LOCAÇOES"/>
    <m/>
    <d v="2026-02-08T00:00:00"/>
    <x v="10"/>
    <x v="1"/>
    <x v="12"/>
  </r>
  <r>
    <s v="TTY2C25"/>
    <s v="60645800106472430"/>
    <s v="08/02/2026 16:32:17"/>
    <s v="07015"/>
    <s v="EDILEIA DE SOUSA ANTUNES"/>
    <x v="38"/>
    <s v="Caminhonete"/>
    <s v="SAVEIRO CS RB MF"/>
    <s v="VW"/>
    <s v="46286315"/>
    <s v="POSTO CENTRAL"/>
    <s v="BOM JESUS"/>
    <s v="GO"/>
    <s v="ETANOL COMUM"/>
    <n v="410"/>
    <n v="9.11"/>
    <s v=" Km/L"/>
    <n v="87016"/>
    <n v="44.99"/>
    <n v="4.8899999999999997"/>
    <n v="220.01"/>
    <s v="0"/>
    <s v="EXT - KSE LOCAÇOES"/>
    <s v="Planejamento Operaci"/>
    <s v="KSE LOCAÇOES"/>
    <m/>
    <d v="2026-02-08T00:00:00"/>
    <x v="10"/>
    <x v="1"/>
    <x v="12"/>
  </r>
  <r>
    <s v="TUG2C45"/>
    <s v="60645800106437770"/>
    <s v="08/02/2026 16:44:02"/>
    <s v="03782"/>
    <s v="ELVIS MESSIAS FERNANDES"/>
    <x v="54"/>
    <s v="Utilitário"/>
    <s v="SAVEIRO"/>
    <s v="FIAT"/>
    <s v="13335016"/>
    <s v="POSTO TREVO"/>
    <s v="RIO VERDE"/>
    <s v="GO"/>
    <s v="ETANOL COMUM"/>
    <n v="424"/>
    <n v="9.9600000000000009"/>
    <s v=" Km/L"/>
    <n v="97419"/>
    <n v="42.56"/>
    <n v="4.9909999999999997"/>
    <n v="212.42"/>
    <s v="80260184"/>
    <s v="EXT - KSE LOCAÇOES"/>
    <s v="Planejamento Operaci"/>
    <s v="KSE LOCAÇOES"/>
    <m/>
    <d v="2026-02-08T00:00:00"/>
    <x v="10"/>
    <x v="1"/>
    <x v="12"/>
  </r>
  <r>
    <s v="TJP1H27"/>
    <s v="60645800106439607"/>
    <s v="08/02/2026 18:01:38"/>
    <s v="02910"/>
    <s v="EMERSON CRISTIANO DA SILVEIRA"/>
    <x v="58"/>
    <s v="EQUIPAMENTOS"/>
    <s v="GUINCHO LEVE"/>
    <s v="EQUIPAMENTO"/>
    <s v="41826312"/>
    <s v="AUTO POSTO JACARE"/>
    <s v="ACREUNA"/>
    <s v="GO"/>
    <s v="DIESEL S-10"/>
    <n v="394"/>
    <n v="6.36"/>
    <s v=" Km/L"/>
    <n v="17672"/>
    <n v="61.99"/>
    <n v="5.99"/>
    <n v="371.33"/>
    <s v="80264819"/>
    <s v="EXT - LUCCA JR"/>
    <s v="Planejamento Operaci"/>
    <s v="LUCCA JR"/>
    <m/>
    <d v="2026-02-08T00:00:00"/>
    <x v="10"/>
    <x v="1"/>
    <x v="11"/>
  </r>
  <r>
    <s v="TJP1H27"/>
    <m/>
    <s v="08/02/2026 18:01:38"/>
    <m/>
    <m/>
    <x v="58"/>
    <m/>
    <m/>
    <m/>
    <m/>
    <s v="AUTO POSTO JACARE"/>
    <m/>
    <m/>
    <s v="ARLA-32"/>
    <s v="-"/>
    <s v="-"/>
    <s v=" Km/L"/>
    <s v="-"/>
    <n v="7.68"/>
    <m/>
    <n v="25.35"/>
    <m/>
    <m/>
    <m/>
    <m/>
    <m/>
    <d v="2026-02-08T00:00:00"/>
    <x v="10"/>
    <x v="1"/>
    <x v="11"/>
  </r>
  <r>
    <s v="TLO0E87"/>
    <s v="60645800106184255"/>
    <s v="08/02/2026 18:11:44"/>
    <s v="01258"/>
    <s v="PEDRO HENRIQUE RODRIGUES VIDAL"/>
    <x v="43"/>
    <s v="EQUIPAMENTOS"/>
    <s v="GUINCHO LEVE"/>
    <s v="EQUIPAMENTO"/>
    <s v="87183400"/>
    <s v="MARAJO GUAPO"/>
    <s v="GUAPO"/>
    <s v="GO"/>
    <s v="DIESEL S-10"/>
    <n v="592"/>
    <n v="5.95"/>
    <s v=" Km/L"/>
    <n v="26954"/>
    <n v="99.46"/>
    <n v="6.04"/>
    <n v="600.74"/>
    <s v="0"/>
    <s v="EXT - LUCCA JR"/>
    <s v="Planejamento Operaci"/>
    <s v="LUCCA JR"/>
    <m/>
    <d v="2026-02-08T00:00:00"/>
    <x v="10"/>
    <x v="1"/>
    <x v="11"/>
  </r>
  <r>
    <s v="TLO0E87"/>
    <m/>
    <s v="08/02/2026 18:11:44"/>
    <m/>
    <m/>
    <x v="43"/>
    <m/>
    <m/>
    <m/>
    <m/>
    <s v="MARAJO GUAPO"/>
    <m/>
    <m/>
    <s v="ARLA-32"/>
    <s v="-"/>
    <s v="-"/>
    <s v=" Km/L"/>
    <s v="-"/>
    <n v="5.47"/>
    <m/>
    <n v="21.83"/>
    <m/>
    <m/>
    <m/>
    <m/>
    <m/>
    <d v="2026-02-08T00:00:00"/>
    <x v="10"/>
    <x v="1"/>
    <x v="11"/>
  </r>
  <r>
    <s v="QSW6J59"/>
    <s v="60645800106460000"/>
    <s v="08/02/2026 18:17:36"/>
    <s v="02763"/>
    <s v="JENIVALDO JESUS MATOS"/>
    <x v="28"/>
    <s v="EQUIPAMENTOS"/>
    <s v="CAMINHÃO PIPA"/>
    <s v="OUTROS"/>
    <s v="41826312"/>
    <s v="AUTO POSTO JACARE"/>
    <s v="ACREUNA"/>
    <s v="GO"/>
    <s v="DIESEL S-10"/>
    <n v="481"/>
    <n v="3.63"/>
    <s v=" Km/L"/>
    <n v="16550"/>
    <n v="132.59"/>
    <n v="5.99"/>
    <n v="794.27"/>
    <s v="80265775"/>
    <s v="EXT - LUCCA JR"/>
    <s v="Planejamento Operaci"/>
    <s v="LUCCA JR"/>
    <m/>
    <d v="2026-02-08T00:00:00"/>
    <x v="10"/>
    <x v="1"/>
    <x v="11"/>
  </r>
  <r>
    <s v="TFI3B19"/>
    <s v="60645800105926941"/>
    <s v="08/02/2026 20:17:04"/>
    <s v="03102"/>
    <s v="EDES GONÇALVES DA SILVA"/>
    <x v="4"/>
    <s v="Automóvel"/>
    <s v="ARGO"/>
    <s v="FIAT"/>
    <s v="13335016"/>
    <s v="POSTO TREVO"/>
    <s v="RIO VERDE"/>
    <s v="GO"/>
    <s v="ETANOL COMUM"/>
    <n v="366"/>
    <n v="9.74"/>
    <s v=" Km/L"/>
    <n v="59306"/>
    <n v="37.58"/>
    <n v="4.9909999999999997"/>
    <n v="187.56"/>
    <s v="80272991"/>
    <s v="Planejamento Operaci"/>
    <s v="Planejamento Operaci"/>
    <s v="Operacional"/>
    <m/>
    <d v="2026-02-08T00:00:00"/>
    <x v="10"/>
    <x v="1"/>
    <x v="0"/>
  </r>
  <r>
    <s v="TGC9A34"/>
    <s v="60645800106437250"/>
    <s v="08/02/2026 21:43:09"/>
    <s v="70390"/>
    <s v="CLEITON ANTONIO TAVARES HENRIQUE"/>
    <x v="48"/>
    <s v="EQUIPAMENTOS"/>
    <s v="AMBULANCIA"/>
    <s v="OUTROS"/>
    <s v="53081700"/>
    <s v="POSTO Z   Z SANTA MA"/>
    <s v="GUAPO"/>
    <s v="GO"/>
    <s v="DIESEL S-10"/>
    <n v="278"/>
    <n v="5.65"/>
    <s v=" Km/L"/>
    <n v="11951"/>
    <n v="49.19"/>
    <n v="5.47"/>
    <n v="269.08"/>
    <s v="0"/>
    <s v="Planejamento Operaci"/>
    <s v="Planejamento Operaci"/>
    <s v="Operacional"/>
    <m/>
    <d v="2026-02-08T00:00:00"/>
    <x v="10"/>
    <x v="1"/>
    <x v="13"/>
  </r>
  <r>
    <s v="TGC9A34"/>
    <m/>
    <s v="08/02/2026 21:46:15"/>
    <m/>
    <m/>
    <x v="48"/>
    <m/>
    <m/>
    <m/>
    <m/>
    <s v="POSTO Z   Z SANTA MA"/>
    <m/>
    <m/>
    <s v="ARLA-32"/>
    <s v="-"/>
    <s v="-"/>
    <s v=" Km/L"/>
    <s v="-"/>
    <n v="2"/>
    <m/>
    <n v="7.98"/>
    <m/>
    <m/>
    <m/>
    <m/>
    <m/>
    <d v="2026-02-08T00:00:00"/>
    <x v="10"/>
    <x v="1"/>
    <x v="13"/>
  </r>
  <r>
    <s v="TUF2B45"/>
    <s v="60645800106472420"/>
    <s v="08/02/2026 22:22:23"/>
    <s v="03398"/>
    <s v="JOSIMAR VENANCIO SANTOS SILVA"/>
    <x v="37"/>
    <s v="Caminhonete"/>
    <s v="SAVEIRO CS RB MF"/>
    <s v="VW"/>
    <s v="75331003"/>
    <s v="SUPERVIA LAGOA"/>
    <s v="RIO VERDE"/>
    <s v="GO"/>
    <s v="ETANOL COMUM"/>
    <n v="311"/>
    <n v="9.33"/>
    <s v=" Km/L"/>
    <n v="103819"/>
    <n v="33.33"/>
    <n v="4.8899999999999997"/>
    <n v="162.97999999999999"/>
    <s v="0"/>
    <s v="EXT - KSE LOCAÇOES"/>
    <s v="Planejamento Operaci"/>
    <s v="KSE LOCAÇOES"/>
    <m/>
    <d v="2026-02-08T00:00:00"/>
    <x v="10"/>
    <x v="1"/>
    <x v="12"/>
  </r>
  <r>
    <s v="TTT2H93"/>
    <s v="60645800106472340"/>
    <s v="08/02/2026 23:26:38"/>
    <s v="07583"/>
    <s v="DAVID BORGES DOS SANTOS"/>
    <x v="41"/>
    <s v="Utilitário"/>
    <s v="SAVEIRO"/>
    <s v="FIAT"/>
    <s v="07674909"/>
    <s v="AUTO POSTO INDIARA"/>
    <s v="INDIARA"/>
    <s v="GO"/>
    <s v="ETANOL COMUM"/>
    <n v="346"/>
    <n v="9.92"/>
    <s v=" Km/L"/>
    <n v="47836"/>
    <n v="34.869999999999997"/>
    <n v="4.8899999999999997"/>
    <n v="170.51"/>
    <s v="11879"/>
    <s v="EXT - KSE LOCAÇOES"/>
    <s v="Planejamento Operaci"/>
    <s v="KSE LOCAÇOES"/>
    <m/>
    <d v="2026-02-08T00:00:00"/>
    <x v="10"/>
    <x v="1"/>
    <x v="12"/>
  </r>
  <r>
    <s v="TTR3A31"/>
    <s v="60645800106472404"/>
    <s v="09/02/2026 01:03:43"/>
    <s v="01836"/>
    <s v="DANILLO ROSA CARDOSO"/>
    <x v="53"/>
    <s v="Caminhonete"/>
    <s v="SAVEIRO CS RB MF"/>
    <s v="VW"/>
    <s v="46209914"/>
    <s v="DECIO RIO VERDE"/>
    <s v="RIO VERDE"/>
    <s v="GO"/>
    <s v="ETANOL COMUM"/>
    <n v="404"/>
    <n v="9.3000000000000007"/>
    <s v=" Km/L"/>
    <n v="90030"/>
    <n v="43.43"/>
    <n v="4.79"/>
    <n v="208.03"/>
    <s v="202602090102"/>
    <s v="EXT - KSE LOCAÇOES"/>
    <s v="Planejamento Operaci"/>
    <s v="KSE LOCAÇOES"/>
    <m/>
    <d v="2026-02-09T00:00:00"/>
    <x v="10"/>
    <x v="1"/>
    <x v="12"/>
  </r>
  <r>
    <s v="TTS4A16"/>
    <s v="60645800105124436"/>
    <s v="09/02/2026 02:38:30"/>
    <s v="70552"/>
    <s v="ARMANDO DA SILVA OLIVIEIRA NETO"/>
    <x v="32"/>
    <s v="Caminhonete"/>
    <s v="Caminhonete S10"/>
    <s v="CHEVROLET"/>
    <s v="13342911"/>
    <s v="SANTA HELENA DE GOIAS"/>
    <s v="SANTA HELENA DE GOIAS"/>
    <s v="GO"/>
    <s v="DIESEL S-10"/>
    <n v="599"/>
    <n v="13.12"/>
    <s v=" Km/L"/>
    <n v="9227"/>
    <n v="45.64"/>
    <n v="5.9909999999999997"/>
    <n v="273.43"/>
    <s v="1770615451"/>
    <s v="Planejamento Operaci"/>
    <s v="Planejamento Operaci"/>
    <s v="INSPENCAO"/>
    <m/>
    <d v="2026-02-09T00:00:00"/>
    <x v="10"/>
    <x v="1"/>
    <x v="12"/>
  </r>
  <r>
    <s v="TTY2C25"/>
    <s v="60645800106472430"/>
    <s v="09/02/2026 02:59:51"/>
    <s v="32871"/>
    <s v="JOSE RICARDO SOUZA SILVA"/>
    <x v="38"/>
    <s v="Caminhonete"/>
    <s v="SAVEIRO CS RB MF"/>
    <s v="VW"/>
    <s v="45341508"/>
    <s v="POSTO ALTO DA SERRA"/>
    <s v="ITUMBIARA"/>
    <s v="GO"/>
    <s v="ETANOL COMUM"/>
    <n v="318"/>
    <n v="8.48"/>
    <s v=" Km/L"/>
    <n v="87334"/>
    <n v="37.479999999999997"/>
    <n v="4.6399999999999997"/>
    <n v="173.92"/>
    <s v="0"/>
    <s v="EXT - KSE LOCAÇOES"/>
    <s v="Planejamento Operaci"/>
    <s v="KSE LOCAÇOES"/>
    <m/>
    <d v="2026-02-09T00:00:00"/>
    <x v="10"/>
    <x v="1"/>
    <x v="12"/>
  </r>
  <r>
    <s v="TUG2C45"/>
    <s v="60645800106437770"/>
    <s v="09/02/2026 03:41:25"/>
    <s v="02527"/>
    <s v="ALCIENE MARTINS PONTES"/>
    <x v="54"/>
    <s v="Utilitário"/>
    <s v="SAVEIRO"/>
    <s v="FIAT"/>
    <s v="81889412"/>
    <s v="POSTO ZERO UM"/>
    <s v="RIO VERDE"/>
    <s v="GO"/>
    <s v="ETANOL COMUM"/>
    <n v="421"/>
    <n v="10.53"/>
    <s v=" Km/L"/>
    <n v="97840"/>
    <n v="39.979999999999997"/>
    <n v="4.9800000000000004"/>
    <n v="199.1"/>
    <s v="0"/>
    <s v="EXT - KSE LOCAÇOES"/>
    <s v="Planejamento Operaci"/>
    <s v="KSE LOCAÇOES"/>
    <m/>
    <d v="2026-02-09T00:00:00"/>
    <x v="10"/>
    <x v="1"/>
    <x v="12"/>
  </r>
  <r>
    <s v="TTP5B47"/>
    <s v="60645800106472110"/>
    <s v="09/02/2026 03:42:24"/>
    <s v="99531"/>
    <s v="RODRIGO RODRIGUES BARROS"/>
    <x v="40"/>
    <s v="Caminhonete"/>
    <s v="SAVEIRO CS RB MF"/>
    <s v="VW"/>
    <s v="75331801"/>
    <s v="DECIO CEZARINA"/>
    <s v="CEZARINA"/>
    <s v="GO"/>
    <s v="ETANOL COMUM"/>
    <n v="394"/>
    <n v="8.26"/>
    <s v=" Km/L"/>
    <n v="96828"/>
    <n v="47.69"/>
    <n v="4.6900000000000004"/>
    <n v="223.67"/>
    <s v="202602090341"/>
    <s v="EXT - KSE LOCAÇOES"/>
    <s v="Planejamento Operaci"/>
    <s v="KSE LOCAÇOES"/>
    <m/>
    <d v="2026-02-09T00:00:00"/>
    <x v="10"/>
    <x v="1"/>
    <x v="12"/>
  </r>
  <r>
    <s v="TTT2H95"/>
    <s v="60645800106472477"/>
    <s v="09/02/2026 04:59:49"/>
    <s v="87954"/>
    <s v="DANIEL GONÇALVES"/>
    <x v="63"/>
    <s v="Caminhonete"/>
    <s v="SAVEIRO CS RB MF"/>
    <s v="VW"/>
    <s v="07674909"/>
    <s v="AUTO POSTO INDIARA"/>
    <s v="INDIARA"/>
    <s v="GO"/>
    <s v="ETANOL COMUM"/>
    <n v="500"/>
    <n v="10.48"/>
    <s v=" Km/L"/>
    <n v="83560"/>
    <n v="47.73"/>
    <n v="4.8899999999999997"/>
    <n v="233.4"/>
    <s v="11880"/>
    <s v="EXT - KSE LOCAÇOES"/>
    <s v="Planejamento Operaci"/>
    <s v="KSE LOCAÇOES"/>
    <m/>
    <d v="2026-02-09T00:00:00"/>
    <x v="10"/>
    <x v="1"/>
    <x v="12"/>
  </r>
  <r>
    <s v="TTQ4C10"/>
    <s v="60645800106553930"/>
    <s v="09/02/2026 05:55:39"/>
    <s v="03095"/>
    <s v="MICHELL ALMEIDA SANTANA"/>
    <x v="31"/>
    <s v="Caminhonete"/>
    <s v="Caminhonete S10"/>
    <s v="CHEVROLET"/>
    <s v="69442211"/>
    <s v="POSTO SUDOESTE"/>
    <s v="GUAPO"/>
    <s v="GO"/>
    <s v="DIESEL S-10"/>
    <n v="597"/>
    <n v="13.18"/>
    <s v=" Km/L"/>
    <n v="107365"/>
    <n v="45.31"/>
    <n v="5.47"/>
    <n v="247.84"/>
    <s v="0"/>
    <s v="Planejamento Operaci"/>
    <s v="Planejamento Operaci"/>
    <s v="INSPENCAO"/>
    <m/>
    <d v="2026-02-09T00:00:00"/>
    <x v="10"/>
    <x v="1"/>
    <x v="12"/>
  </r>
  <r>
    <s v="TFS3C72"/>
    <s v="60645800105143738"/>
    <s v="09/02/2026 06:58:06"/>
    <s v="00271"/>
    <s v="HEDER OLIVEIRA SANTANA"/>
    <x v="9"/>
    <s v="Automóvel"/>
    <s v="ARGO"/>
    <s v="FIAT"/>
    <s v="13308211"/>
    <s v="P. BANDEIRANTES"/>
    <s v="RIO VERDE"/>
    <s v="GO"/>
    <s v="ETANOL COMUM"/>
    <n v="306"/>
    <n v="8.16"/>
    <s v=" Km/L"/>
    <n v="75016"/>
    <n v="37.520000000000003"/>
    <n v="4.79"/>
    <n v="179.72"/>
    <s v="90224877"/>
    <s v="Planejamento Operaci"/>
    <s v="Planejamento Operaci"/>
    <s v="Operacional"/>
    <m/>
    <d v="2026-02-09T00:00:00"/>
    <x v="10"/>
    <x v="1"/>
    <x v="4"/>
  </r>
  <r>
    <s v="FKM6D96"/>
    <s v="60645800105124347"/>
    <s v="09/02/2026 07:06:26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75.81"/>
    <n v="5.99"/>
    <n v="454.11"/>
    <s v="90225494"/>
    <s v="EXT - SAO PEDRO"/>
    <s v="Planejamento Operaci"/>
    <s v="SAO PEDRO"/>
    <m/>
    <d v="2026-02-09T00:00:00"/>
    <x v="10"/>
    <x v="1"/>
    <x v="7"/>
  </r>
  <r>
    <s v="TKB0E17"/>
    <s v="60645800106185180"/>
    <s v="09/02/2026 07:26:28"/>
    <s v="02910"/>
    <s v="EMERSON CRISTIANO DA SILVEIRA"/>
    <x v="27"/>
    <s v="EQUIPAMENTOS"/>
    <s v="GUINCHO LEVE"/>
    <s v="EQUIPAMENTO"/>
    <s v="45307105"/>
    <s v="POSTO GIRASSOL"/>
    <s v="ITUMBIARA"/>
    <s v="GO"/>
    <s v="DIESEL S-10"/>
    <n v="587"/>
    <n v="5.28"/>
    <s v=" Km/L"/>
    <n v="19553"/>
    <n v="111.1"/>
    <n v="6.09"/>
    <n v="676.63"/>
    <s v="902267"/>
    <s v="EXT - LUCCA JR"/>
    <s v="Planejamento Operaci"/>
    <s v="LUCCA JR"/>
    <m/>
    <d v="2026-02-09T00:00:00"/>
    <x v="10"/>
    <x v="1"/>
    <x v="11"/>
  </r>
  <r>
    <s v="TGM4D76"/>
    <s v="60645800106437582"/>
    <s v="09/02/2026 07:40:39"/>
    <s v="33534"/>
    <s v="MARCOS ANTONIO MARCELINO DA SILVA"/>
    <x v="56"/>
    <s v="Caminhonete"/>
    <s v="FIORINO"/>
    <s v="FIAT"/>
    <s v="46286315"/>
    <s v="POSTO CENTRAL"/>
    <s v="BOM JESUS"/>
    <s v="GO"/>
    <s v="ETANOL COMUM"/>
    <n v="199"/>
    <n v="8.18"/>
    <s v=" Km/L"/>
    <n v="12841"/>
    <n v="24.33"/>
    <n v="4.891"/>
    <n v="119.01"/>
    <s v="1"/>
    <s v="Planejamento Operaci"/>
    <s v="Planejamento Operaci"/>
    <s v="Operacional"/>
    <m/>
    <d v="2026-02-09T00:00:00"/>
    <x v="10"/>
    <x v="1"/>
    <x v="5"/>
  </r>
  <r>
    <s v="TBE3B75"/>
    <s v="60645800105124380"/>
    <s v="09/02/2026 08:03:06"/>
    <s v="21706"/>
    <s v="LUIZ MARCELO NEVES"/>
    <x v="19"/>
    <s v="Caminhão"/>
    <s v="CAMINHAO CARROCERIA"/>
    <s v="OUTROS"/>
    <s v="69494411"/>
    <s v="REDE MARAJO RIO VERD"/>
    <s v="RIO VERDE"/>
    <s v="GO"/>
    <s v="DIESEL S-10"/>
    <n v="0"/>
    <n v="0"/>
    <s v=" Km/L"/>
    <n v="0"/>
    <n v="118"/>
    <n v="5.89"/>
    <n v="695.02"/>
    <s v="1"/>
    <s v="EXT - SAO PEDRO"/>
    <s v="Planejamento Operaci"/>
    <s v="SAO PEDRO"/>
    <m/>
    <d v="2026-02-09T00:00:00"/>
    <x v="10"/>
    <x v="1"/>
    <x v="7"/>
  </r>
  <r>
    <s v="TBE3B75"/>
    <m/>
    <s v="09/02/2026 08:03:06"/>
    <m/>
    <m/>
    <x v="20"/>
    <m/>
    <m/>
    <m/>
    <m/>
    <s v="REDE MARAJO RIO VERD"/>
    <m/>
    <m/>
    <s v="ARLA-32"/>
    <n v="0"/>
    <n v="0"/>
    <s v=" Km/L"/>
    <n v="0"/>
    <n v="13.32"/>
    <m/>
    <n v="53.15"/>
    <m/>
    <m/>
    <m/>
    <m/>
    <m/>
    <d v="2026-02-09T00:00:00"/>
    <x v="10"/>
    <x v="1"/>
    <x v="7"/>
  </r>
  <r>
    <s v="TFF5D72"/>
    <s v="60645800105143780"/>
    <s v="09/02/2026 08:03:28"/>
    <s v="70214"/>
    <s v="IGOR LEMES FERNANDES"/>
    <x v="2"/>
    <s v="Automóvel"/>
    <s v="ARGO"/>
    <s v="FIAT"/>
    <s v="81889412"/>
    <s v="POSTO ZERO UM"/>
    <s v="RIO VERDE"/>
    <s v="GO"/>
    <s v="ETANOL COMUM"/>
    <n v="288"/>
    <n v="9.57"/>
    <s v=" Km/L"/>
    <n v="40300"/>
    <n v="30.1"/>
    <n v="4.9800000000000004"/>
    <n v="149.9"/>
    <s v="1"/>
    <s v="Planejamento Operaci"/>
    <s v="Planejamento Operaci"/>
    <s v="Operacional"/>
    <m/>
    <d v="2026-02-09T00:00:00"/>
    <x v="10"/>
    <x v="1"/>
    <x v="0"/>
  </r>
  <r>
    <s v="TFY6E09"/>
    <s v="60645800105143700"/>
    <s v="09/02/2026 08:25:05"/>
    <s v="04380"/>
    <s v="PAULO ROBERTO BATISTA DE MOURA JUNIOR"/>
    <x v="15"/>
    <s v="Automóvel"/>
    <s v="ARGO"/>
    <s v="FIAT"/>
    <s v="34251011"/>
    <s v="DECIO ARAPORA"/>
    <s v="ARAPORA"/>
    <s v="MG"/>
    <s v="ETANOL COMUM"/>
    <n v="213"/>
    <n v="8.3000000000000007"/>
    <s v=" Km/L"/>
    <n v="39608"/>
    <n v="25.66"/>
    <n v="4.6900000000000004"/>
    <n v="120.35"/>
    <s v="202602090824"/>
    <s v="Planejamento Operaci"/>
    <s v="Planejamento Operaci"/>
    <s v="Operacional"/>
    <m/>
    <d v="2026-02-09T00:00:00"/>
    <x v="10"/>
    <x v="1"/>
    <x v="1"/>
  </r>
  <r>
    <s v="TUF2B45"/>
    <s v="60645800106472420"/>
    <s v="09/02/2026 08:43:48"/>
    <s v="00047"/>
    <s v="KARLA THAISE SILVA CARVALHO"/>
    <x v="37"/>
    <s v="Caminhonete"/>
    <s v="SAVEIRO CS RB MF"/>
    <s v="VW"/>
    <s v="46286315"/>
    <s v="POSTO CENTRAL"/>
    <s v="BOM JESUS"/>
    <s v="GO"/>
    <s v="ETANOL COMUM"/>
    <n v="408"/>
    <n v="9.7799999999999994"/>
    <s v=" Km/L"/>
    <n v="104227"/>
    <n v="41.72"/>
    <n v="4.8899999999999997"/>
    <n v="204.02"/>
    <s v="1"/>
    <s v="EXT - KSE LOCAÇOES"/>
    <s v="Planejamento Operaci"/>
    <s v="KSE LOCAÇOES"/>
    <m/>
    <d v="2026-02-09T00:00:00"/>
    <x v="10"/>
    <x v="1"/>
    <x v="12"/>
  </r>
  <r>
    <s v="TFI3B19"/>
    <s v="60645800105926941"/>
    <s v="09/02/2026 09:03:45"/>
    <s v="03102"/>
    <s v="EDES GONÇALVES DA SILVA"/>
    <x v="4"/>
    <s v="Automóvel"/>
    <s v="ARGO"/>
    <s v="FIAT"/>
    <s v="45341508"/>
    <s v="POSTO ALTO DA SERRA"/>
    <s v="ITUMBIARA"/>
    <s v="GO"/>
    <s v="ETANOL COMUM"/>
    <n v="315"/>
    <n v="12.79"/>
    <s v=" Km/L"/>
    <n v="59621"/>
    <n v="24.62"/>
    <n v="4.6399999999999997"/>
    <n v="114.24"/>
    <s v="0"/>
    <s v="Planejamento Operaci"/>
    <s v="Planejamento Operaci"/>
    <s v="Operacional"/>
    <m/>
    <d v="2026-02-09T00:00:00"/>
    <x v="10"/>
    <x v="1"/>
    <x v="0"/>
  </r>
  <r>
    <s v="TFM4H34"/>
    <s v="60645800106437340"/>
    <s v="09/02/2026 10:50:17"/>
    <s v="94446"/>
    <s v="WEIDSON LELIS RIBEIRO "/>
    <x v="46"/>
    <s v="EQUIPAMENTOS"/>
    <s v="AMBULANCIA"/>
    <s v="OUTROS"/>
    <s v="45308900"/>
    <s v="POSTO LUPATINI"/>
    <s v="SANTO ANTONIO DA BARRA"/>
    <s v="GO"/>
    <s v="DIESEL S-10"/>
    <n v="334"/>
    <n v="6.68"/>
    <s v=" Km/L"/>
    <n v="8644"/>
    <n v="50"/>
    <n v="6.4909999999999997"/>
    <n v="324.54000000000002"/>
    <s v="1"/>
    <s v="Planejamento Operaci"/>
    <s v="Planejamento Operaci"/>
    <s v="Operacional"/>
    <m/>
    <d v="2026-02-09T00:00:00"/>
    <x v="10"/>
    <x v="1"/>
    <x v="13"/>
  </r>
  <r>
    <s v="TFM4H34"/>
    <m/>
    <s v="09/02/2026 10:50:17"/>
    <m/>
    <m/>
    <x v="46"/>
    <m/>
    <m/>
    <m/>
    <m/>
    <s v="POSTO LUPATINI"/>
    <m/>
    <m/>
    <s v="ARLA-32"/>
    <s v="-"/>
    <s v="-"/>
    <s v=" Km/L"/>
    <s v="-"/>
    <n v="4"/>
    <m/>
    <n v="15.96"/>
    <m/>
    <m/>
    <m/>
    <m/>
    <m/>
    <d v="2026-02-09T00:00:00"/>
    <x v="10"/>
    <x v="1"/>
    <x v="13"/>
  </r>
  <r>
    <s v="TTR3A31"/>
    <s v="60645800106472404"/>
    <s v="09/02/2026 11:11:38"/>
    <s v="70214"/>
    <s v="IGOR LEMES FERNANDES"/>
    <x v="53"/>
    <s v="Caminhonete"/>
    <s v="SAVEIRO CS RB MF"/>
    <s v="VW"/>
    <s v="46209914"/>
    <s v="DECIO RIO VERDE"/>
    <s v="RIO VERDE"/>
    <s v="GO"/>
    <s v="ETANOL COMUM"/>
    <n v="424"/>
    <n v="10.6"/>
    <s v=" Km/L"/>
    <n v="90454"/>
    <n v="40.01"/>
    <n v="4.79"/>
    <n v="191.65"/>
    <s v="202602091110"/>
    <s v="EXT - KSE LOCAÇOES"/>
    <s v="Planejamento Operaci"/>
    <s v="KSE LOCAÇOES"/>
    <m/>
    <d v="2026-02-09T00:00:00"/>
    <x v="10"/>
    <x v="1"/>
    <x v="12"/>
  </r>
  <r>
    <s v="TTT2H93"/>
    <s v="60645800106472340"/>
    <s v="09/02/2026 11:16:37"/>
    <s v="52982"/>
    <s v="ROBERTO ANTONIO DE MELO"/>
    <x v="41"/>
    <s v="Utilitário"/>
    <s v="SAVEIRO"/>
    <s v="FIAT"/>
    <s v="41826312"/>
    <s v="AUTO POSTO JACARE"/>
    <s v="ACREUNA"/>
    <s v="GO"/>
    <s v="ETANOL COMUM"/>
    <n v="433"/>
    <n v="10.45"/>
    <s v=" Km/L"/>
    <n v="48269"/>
    <n v="41.45"/>
    <n v="4.8600000000000003"/>
    <n v="201.45"/>
    <s v="90240516"/>
    <s v="EXT - KSE LOCAÇOES"/>
    <s v="Planejamento Operaci"/>
    <s v="KSE LOCAÇOES"/>
    <m/>
    <d v="2026-02-09T00:00:00"/>
    <x v="10"/>
    <x v="1"/>
    <x v="12"/>
  </r>
  <r>
    <s v="TIV6G27"/>
    <s v="60645800106184069"/>
    <s v="09/02/2026 11:34:09"/>
    <s v="09179"/>
    <s v="DANIEL NASCIMENTO DOS SANTOS_x0009__x0009__x0009__x0009_"/>
    <x v="30"/>
    <s v="EQUIPAMENTOS"/>
    <s v="GUINCHO LEVE"/>
    <s v="EQUIPAMENTO"/>
    <s v="81889412"/>
    <s v="POSTO ZERO UM"/>
    <s v="RIO VERDE"/>
    <s v="GO"/>
    <s v="DIESEL S-10"/>
    <n v="565"/>
    <n v="6.54"/>
    <s v=" Km/L"/>
    <n v="25704"/>
    <n v="86.41"/>
    <n v="6.03"/>
    <n v="521.08000000000004"/>
    <s v="1"/>
    <s v="EXT - LUCCA JR"/>
    <s v="Planejamento Operaci"/>
    <s v="LUCCA JR"/>
    <m/>
    <d v="2026-02-09T00:00:00"/>
    <x v="10"/>
    <x v="1"/>
    <x v="11"/>
  </r>
  <r>
    <s v="TFN3B64"/>
    <s v="60645800106437477"/>
    <s v="09/02/2026 12:11:40"/>
    <s v="00316"/>
    <s v="MARCOS HENRIQUE SILVA"/>
    <x v="47"/>
    <s v="EQUIPAMENTOS"/>
    <s v="AMBULANCIA"/>
    <s v="OUTROS"/>
    <s v="46286315"/>
    <s v="POSTO CENTRAL"/>
    <s v="BOM JESUS"/>
    <s v="GO"/>
    <s v="DIESEL S-10"/>
    <n v="218"/>
    <n v="5.4"/>
    <s v=" Km/L"/>
    <n v="5608"/>
    <n v="40.4"/>
    <n v="6.2409999999999997"/>
    <n v="252.13"/>
    <s v="1"/>
    <s v="Planejamento Operaci"/>
    <s v="Planejamento Operaci"/>
    <s v="Operacional"/>
    <m/>
    <d v="2026-02-09T00:00:00"/>
    <x v="10"/>
    <x v="1"/>
    <x v="13"/>
  </r>
  <r>
    <s v="TFU6C04"/>
    <s v="60645800106437493"/>
    <s v="09/02/2026 12:34:20"/>
    <s v="87351"/>
    <s v="CLEYTON GARCIA MOREIRA"/>
    <x v="50"/>
    <s v="EQUIPAMENTOS"/>
    <s v="AMBULANCIA"/>
    <s v="OUTROS"/>
    <s v="46225718"/>
    <s v="POSTO MARIA JOAO"/>
    <s v="ITUMBIARA"/>
    <s v="GO"/>
    <s v="DIESEL S-10"/>
    <n v="273"/>
    <n v="2.68"/>
    <s v=" Km/L"/>
    <n v="8558"/>
    <n v="101.79"/>
    <n v="6.4"/>
    <n v="651.48"/>
    <s v="1"/>
    <s v="Planejamento Operaci"/>
    <s v="Planejamento Operaci"/>
    <s v="Operacional"/>
    <m/>
    <d v="2026-02-09T00:00:00"/>
    <x v="10"/>
    <x v="1"/>
    <x v="13"/>
  </r>
  <r>
    <s v="TFV8C74"/>
    <s v="60645800106437299"/>
    <s v="09/02/2026 12:40:49"/>
    <s v="02584"/>
    <s v="TATIANE PENA GOMES"/>
    <x v="34"/>
    <s v="Automóvel"/>
    <s v="AMBULANCIA"/>
    <s v="VOLKSWAGEN"/>
    <s v="07674909"/>
    <s v="AUTO POSTO INDIARA"/>
    <s v="INDIARA"/>
    <s v="GO"/>
    <s v="DIESEL S-10"/>
    <n v="335"/>
    <n v="7.06"/>
    <s v=" Km/L"/>
    <n v="10863"/>
    <n v="47.43"/>
    <n v="5.85"/>
    <n v="277.47000000000003"/>
    <s v="11901"/>
    <s v="Planejamento Operaci"/>
    <s v="Planejamento Operaci"/>
    <s v="RESGATE"/>
    <m/>
    <d v="2026-02-09T00:00:00"/>
    <x v="10"/>
    <x v="1"/>
    <x v="13"/>
  </r>
  <r>
    <s v="TFS3C72"/>
    <s v="60645800105143738"/>
    <s v="09/02/2026 14:28:34"/>
    <s v="00271"/>
    <s v="HEDER OLIVEIRA SANTANA"/>
    <x v="9"/>
    <s v="Automóvel"/>
    <s v="ARGO"/>
    <s v="FIAT"/>
    <s v="69459415"/>
    <s v="PADDOCK CEZARINA"/>
    <s v="CEZARINA"/>
    <s v="GO"/>
    <s v="ETANOL COMUM"/>
    <n v="207"/>
    <n v="7.31"/>
    <s v=" Km/L"/>
    <n v="75223"/>
    <n v="28.32"/>
    <n v="4.99"/>
    <n v="141.32"/>
    <s v="390726"/>
    <s v="Planejamento Operaci"/>
    <s v="Planejamento Operaci"/>
    <s v="Operacional"/>
    <m/>
    <d v="2026-02-09T00:00:00"/>
    <x v="10"/>
    <x v="1"/>
    <x v="4"/>
  </r>
  <r>
    <s v="TFX7J72"/>
    <s v="60645800105836505"/>
    <s v="09/02/2026 14:33:54"/>
    <s v="03126"/>
    <s v="PEDRO PAULO SILVA SANTOS"/>
    <x v="11"/>
    <s v="Automóvel"/>
    <s v="ARGO"/>
    <s v="FIAT"/>
    <s v="46286315"/>
    <s v="POSTO CENTRAL"/>
    <s v="BOM JESUS"/>
    <s v="GO"/>
    <s v="ETANOL COMUM"/>
    <n v="256"/>
    <n v="8.1300000000000008"/>
    <s v=" Km/L"/>
    <n v="59431"/>
    <n v="31.49"/>
    <n v="4.891"/>
    <n v="154.02000000000001"/>
    <s v="1"/>
    <s v="Planejamento Operaci"/>
    <s v="Planejamento Operaci"/>
    <s v="Operacional"/>
    <m/>
    <d v="2026-02-09T00:00:00"/>
    <x v="10"/>
    <x v="1"/>
    <x v="4"/>
  </r>
  <r>
    <s v="TTP5B47"/>
    <s v="60645800106472110"/>
    <s v="09/02/2026 15:33:02"/>
    <s v="00149"/>
    <s v="MANOELITO METROVICH LIMA"/>
    <x v="40"/>
    <s v="Caminhonete"/>
    <s v="SAVEIRO CS RB MF"/>
    <s v="VW"/>
    <s v="75331801"/>
    <s v="DECIO CEZARINA"/>
    <s v="CEZARINA"/>
    <s v="GO"/>
    <s v="ETANOL COMUM"/>
    <n v="351"/>
    <n v="7.27"/>
    <s v=" Km/L"/>
    <n v="97179"/>
    <n v="48.27"/>
    <n v="4.6900000000000004"/>
    <n v="226.39"/>
    <s v="202602091532"/>
    <s v="EXT - KSE LOCAÇOES"/>
    <s v="Planejamento Operaci"/>
    <s v="KSE LOCAÇOES"/>
    <m/>
    <d v="2026-02-09T00:00:00"/>
    <x v="10"/>
    <x v="1"/>
    <x v="12"/>
  </r>
  <r>
    <s v="TTY2C25"/>
    <s v="60645800106472430"/>
    <s v="09/02/2026 15:59:25"/>
    <s v="07015"/>
    <s v="EDILEIA DE SOUSA ANTUNES"/>
    <x v="38"/>
    <s v="Caminhonete"/>
    <s v="SAVEIRO CS RB MF"/>
    <s v="VW"/>
    <s v="45307105"/>
    <s v="POSTO GIRASSOL"/>
    <s v="ITUMBIARA"/>
    <s v="GO"/>
    <s v="ETANOL COMUM"/>
    <n v="338"/>
    <n v="8.17"/>
    <s v=" Km/L"/>
    <n v="87672"/>
    <n v="41.35"/>
    <n v="4.6900000000000004"/>
    <n v="193.93"/>
    <s v="902574"/>
    <s v="EXT - KSE LOCAÇOES"/>
    <s v="Planejamento Operaci"/>
    <s v="KSE LOCAÇOES"/>
    <m/>
    <d v="2026-02-09T00:00:00"/>
    <x v="10"/>
    <x v="1"/>
    <x v="12"/>
  </r>
  <r>
    <s v="TTV4H65"/>
    <s v="60645800106437744"/>
    <s v="09/02/2026 16:02:52"/>
    <s v="09697"/>
    <s v="HUILDSON ROSA BARBOSA"/>
    <x v="65"/>
    <s v="Caminhonete"/>
    <s v="SAVEIRO CD RB MF"/>
    <s v="VOLKSWAGEN"/>
    <s v="81889412"/>
    <s v="POSTO ZERO UM"/>
    <s v="RIO VERDE"/>
    <s v="GO"/>
    <s v="ETANOL COMUM"/>
    <n v="422"/>
    <n v="8.31"/>
    <s v=" Km/L"/>
    <n v="12832"/>
    <n v="50.81"/>
    <n v="4.9800000000000004"/>
    <n v="253.03"/>
    <s v="2"/>
    <s v="EXT - KSE LOCAÇOES"/>
    <s v="Planejamento Operaci"/>
    <s v="KSE LOCAÇOES"/>
    <m/>
    <d v="2026-02-09T00:00:00"/>
    <x v="10"/>
    <x v="1"/>
    <x v="12"/>
  </r>
  <r>
    <s v="TFF5D72"/>
    <s v="60645800105143780"/>
    <s v="09/02/2026 16:03:22"/>
    <s v="70214"/>
    <s v="IGOR LEMES FERNANDES"/>
    <x v="2"/>
    <s v="Automóvel"/>
    <s v="ARGO"/>
    <s v="FIAT"/>
    <s v="45308900"/>
    <s v="POSTO LUPATINI"/>
    <s v="SANTO ANTONIO DA BARRA"/>
    <s v="GO"/>
    <s v="ETANOL COMUM"/>
    <n v="429"/>
    <n v="10.75"/>
    <s v=" Km/L"/>
    <n v="40729"/>
    <n v="39.909999999999997"/>
    <n v="4.99"/>
    <n v="199.15"/>
    <s v="0"/>
    <s v="Planejamento Operaci"/>
    <s v="Planejamento Operaci"/>
    <s v="Operacional"/>
    <m/>
    <d v="2026-02-09T00:00:00"/>
    <x v="10"/>
    <x v="1"/>
    <x v="0"/>
  </r>
  <r>
    <s v="TFE6B22"/>
    <s v="60645800105143762"/>
    <s v="09/02/2026 16:06:14"/>
    <s v="03608"/>
    <s v="WEIDER DA SILVA RODRIGUES"/>
    <x v="1"/>
    <s v="Automóvel"/>
    <s v="ARGO"/>
    <s v="FIAT"/>
    <s v="46286315"/>
    <s v="POSTO CENTRAL"/>
    <s v="BOM JESUS"/>
    <s v="GO"/>
    <s v="ETANOL COMUM"/>
    <n v="425"/>
    <n v="9.94"/>
    <s v=" Km/L"/>
    <n v="47450"/>
    <n v="42.77"/>
    <n v="4.8899999999999997"/>
    <n v="209.15"/>
    <s v="1"/>
    <s v="Planejamento Operaci"/>
    <s v="Planejamento Operaci"/>
    <s v="Operacional"/>
    <m/>
    <d v="2026-02-09T00:00:00"/>
    <x v="10"/>
    <x v="1"/>
    <x v="1"/>
  </r>
  <r>
    <s v="TFP3B22"/>
    <s v="60645800105143720"/>
    <s v="09/02/2026 16:10:58"/>
    <s v="02769"/>
    <s v="ANDRE LUIS PAULINO"/>
    <x v="6"/>
    <s v="Automóvel"/>
    <s v="ARGO"/>
    <s v="FIAT"/>
    <s v="45364511"/>
    <s v="AUTO POSTO CERRADO 4"/>
    <s v="ITUMBIARA"/>
    <s v="GO"/>
    <s v="ETANOL COMUM"/>
    <n v="282"/>
    <n v="8.6199999999999992"/>
    <s v=" Km/L"/>
    <n v="42965"/>
    <n v="32.729999999999997"/>
    <n v="4.28"/>
    <n v="140.08000000000001"/>
    <s v="379014"/>
    <s v="Planejamento Operaci"/>
    <s v="Planejamento Operaci"/>
    <s v="Operacional"/>
    <m/>
    <d v="2026-02-09T00:00:00"/>
    <x v="10"/>
    <x v="1"/>
    <x v="4"/>
  </r>
  <r>
    <s v="TUG2C45"/>
    <s v="60645800106437770"/>
    <s v="09/02/2026 16:11:48"/>
    <s v="03782"/>
    <s v="ELVIS MESSIAS FERNANDES"/>
    <x v="54"/>
    <s v="Utilitário"/>
    <s v="SAVEIRO"/>
    <s v="FIAT"/>
    <s v="13335016"/>
    <s v="POSTO TREVO"/>
    <s v="RIO VERDE"/>
    <s v="GO"/>
    <s v="ETANOL COMUM"/>
    <n v="449"/>
    <n v="9.57"/>
    <s v=" Km/L"/>
    <n v="98289"/>
    <n v="46.91"/>
    <n v="4.9909999999999997"/>
    <n v="234.11"/>
    <s v="90258264"/>
    <s v="EXT - KSE LOCAÇOES"/>
    <s v="Planejamento Operaci"/>
    <s v="KSE LOCAÇOES"/>
    <m/>
    <d v="2026-02-09T00:00:00"/>
    <x v="10"/>
    <x v="1"/>
    <x v="12"/>
  </r>
  <r>
    <s v="TBE3B78"/>
    <s v="60645800105124169"/>
    <s v="09/02/2026 16:13:08"/>
    <s v="89049"/>
    <s v="VALDEIR JOSE CORREIA"/>
    <x v="19"/>
    <s v="Caminhão"/>
    <s v="9-180"/>
    <s v="VW"/>
    <s v="87183400"/>
    <s v="MARAJO GUAPO"/>
    <s v="GUAPO"/>
    <s v="GO"/>
    <s v="DIESEL S-10"/>
    <n v="0"/>
    <n v="0"/>
    <s v=" Km/L"/>
    <n v="0"/>
    <n v="108.09"/>
    <n v="6.0350000000000001"/>
    <n v="652.37"/>
    <s v="0"/>
    <s v="EXT - SAO PEDRO"/>
    <s v="Planejamento Operaci"/>
    <s v="SAO PEDRO"/>
    <m/>
    <d v="2026-02-09T00:00:00"/>
    <x v="10"/>
    <x v="1"/>
    <x v="7"/>
  </r>
  <r>
    <s v="TBE3B78"/>
    <m/>
    <s v="09/02/2026 16:13:08"/>
    <m/>
    <m/>
    <x v="20"/>
    <m/>
    <m/>
    <m/>
    <m/>
    <s v="MARAJO GUAPO"/>
    <m/>
    <m/>
    <s v="ARLA-32"/>
    <n v="0"/>
    <n v="0"/>
    <s v=" Km/L"/>
    <n v="0"/>
    <n v="12"/>
    <m/>
    <n v="47.88"/>
    <m/>
    <m/>
    <m/>
    <m/>
    <m/>
    <d v="2026-02-09T00:00:00"/>
    <x v="10"/>
    <x v="1"/>
    <x v="7"/>
  </r>
  <r>
    <s v="TGK2G46"/>
    <s v="60645800105179571"/>
    <s v="09/02/2026 16:19:12"/>
    <s v="04161"/>
    <s v="WESLEY DUARTE MESQUITA"/>
    <x v="59"/>
    <s v="Utilitário"/>
    <s v="FIORINO"/>
    <s v="FIAT"/>
    <s v="07674909"/>
    <s v="AUTO POSTO INDIARA"/>
    <s v="INDIARA"/>
    <s v="GO"/>
    <s v="ETANOL COMUM"/>
    <n v="435"/>
    <n v="8.3800000000000008"/>
    <s v=" Km/L"/>
    <n v="5948"/>
    <n v="51.9"/>
    <n v="4.8899999999999997"/>
    <n v="253.79"/>
    <s v="11908"/>
    <s v="Planejamento Operaci"/>
    <s v="Planejamento Operaci"/>
    <s v="Operacional"/>
    <m/>
    <d v="2026-02-09T00:00:00"/>
    <x v="10"/>
    <x v="1"/>
    <x v="5"/>
  </r>
  <r>
    <s v="TFY6E09"/>
    <s v="60645800105143700"/>
    <s v="09/02/2026 16:42:25"/>
    <s v="04380"/>
    <s v="PAULO ROBERTO BATISTA DE MOURA JUNIOR"/>
    <x v="15"/>
    <s v="Automóvel"/>
    <s v="ARGO"/>
    <s v="FIAT"/>
    <s v="87183400"/>
    <s v="MARAJO GUAPO"/>
    <s v="GUAPO"/>
    <s v="GO"/>
    <s v="ETANOL COMUM"/>
    <n v="430"/>
    <n v="10.24"/>
    <s v=" Km/L"/>
    <n v="40038"/>
    <n v="42"/>
    <n v="4.6900000000000004"/>
    <n v="196.98"/>
    <s v="0"/>
    <s v="Planejamento Operaci"/>
    <s v="Planejamento Operaci"/>
    <s v="Operacional"/>
    <m/>
    <d v="2026-02-09T00:00:00"/>
    <x v="10"/>
    <x v="1"/>
    <x v="1"/>
  </r>
  <r>
    <s v="TTT2H95"/>
    <s v="60645800106472477"/>
    <s v="09/02/2026 17:09:00"/>
    <s v="46440"/>
    <s v="PAULO SOUSA DIAS"/>
    <x v="63"/>
    <s v="Caminhonete"/>
    <s v="SAVEIRO CS RB MF"/>
    <s v="VW"/>
    <s v="45308900"/>
    <s v="POSTO LUPATINI"/>
    <s v="SANTO ANTONIO DA BARRA"/>
    <s v="GO"/>
    <s v="ETANOL COMUM"/>
    <n v="483"/>
    <n v="10.14"/>
    <s v=" Km/L"/>
    <n v="84043"/>
    <n v="47.65"/>
    <n v="4.99"/>
    <n v="237.77"/>
    <s v="0"/>
    <s v="EXT - KSE LOCAÇOES"/>
    <s v="Planejamento Operaci"/>
    <s v="KSE LOCAÇOES"/>
    <m/>
    <d v="2026-02-09T00:00:00"/>
    <x v="10"/>
    <x v="1"/>
    <x v="12"/>
  </r>
  <r>
    <s v="TFS3C72"/>
    <s v="60645800105143738"/>
    <s v="09/02/2026 17:19:48"/>
    <s v="00271"/>
    <s v="HEDER OLIVEIRA SANTANA"/>
    <x v="9"/>
    <s v="Automóvel"/>
    <s v="ARGO"/>
    <s v="FIAT"/>
    <s v="13308211"/>
    <s v="P. BANDEIRANTES"/>
    <s v="RIO VERDE"/>
    <s v="GO"/>
    <s v="ETANOL COMUM"/>
    <n v="177"/>
    <n v="8.5500000000000007"/>
    <s v=" Km/L"/>
    <n v="75400"/>
    <n v="20.71"/>
    <n v="4.79"/>
    <n v="99.2"/>
    <s v="90262170"/>
    <s v="Planejamento Operaci"/>
    <s v="Planejamento Operaci"/>
    <s v="Operacional"/>
    <m/>
    <d v="2026-02-09T00:00:00"/>
    <x v="10"/>
    <x v="1"/>
    <x v="4"/>
  </r>
  <r>
    <s v="TJP1H27"/>
    <s v="60645800106439607"/>
    <s v="09/02/2026 17:35:21"/>
    <s v="00831"/>
    <s v="TIAGO CALDEIRA DOS SANTOS SILVA_x0009__x0009__x0009__x0009_"/>
    <x v="58"/>
    <s v="EQUIPAMENTOS"/>
    <s v="GUINCHO LEVE"/>
    <s v="EQUIPAMENTO"/>
    <s v="41826312"/>
    <s v="AUTO POSTO JACARE"/>
    <s v="ACREUNA"/>
    <s v="GO"/>
    <s v="DIESEL S-10"/>
    <n v="553"/>
    <n v="5.79"/>
    <s v=" Km/L"/>
    <n v="18225"/>
    <n v="95.56"/>
    <n v="5.99"/>
    <n v="572.42999999999995"/>
    <s v="90263249"/>
    <s v="EXT - LUCCA JR"/>
    <s v="Planejamento Operaci"/>
    <s v="LUCCA JR"/>
    <m/>
    <d v="2026-02-09T00:00:00"/>
    <x v="10"/>
    <x v="1"/>
    <x v="11"/>
  </r>
  <r>
    <s v="TGM4D76"/>
    <s v="60645800106437582"/>
    <s v="09/02/2026 17:36:05"/>
    <s v="33534"/>
    <s v="MARCOS ANTONIO MARCELINO DA SILVA"/>
    <x v="56"/>
    <s v="Caminhonete"/>
    <s v="FIORINO"/>
    <s v="FIAT"/>
    <s v="46286315"/>
    <s v="POSTO CENTRAL"/>
    <s v="BOM JESUS"/>
    <s v="GO"/>
    <s v="ETANOL COMUM"/>
    <n v="288"/>
    <n v="8.85"/>
    <s v=" Km/L"/>
    <n v="13129"/>
    <n v="32.56"/>
    <n v="4.8899999999999997"/>
    <n v="159.22999999999999"/>
    <s v="1"/>
    <s v="Planejamento Operaci"/>
    <s v="Planejamento Operaci"/>
    <s v="Operacional"/>
    <m/>
    <d v="2026-02-09T00:00:00"/>
    <x v="10"/>
    <x v="1"/>
    <x v="5"/>
  </r>
  <r>
    <s v="FCW8F66"/>
    <s v="60645800105124371"/>
    <s v="09/02/2026 17:41:00"/>
    <s v="80246"/>
    <s v="FRANCISCO DE ASSIS SOARES"/>
    <x v="19"/>
    <s v="Caminhão"/>
    <s v="11-180"/>
    <s v="VW"/>
    <s v="45364511"/>
    <s v="AUTO POSTO CERRADO 4"/>
    <s v="ITUMBIARA"/>
    <s v="GO"/>
    <s v="DIESEL S-10"/>
    <n v="0"/>
    <n v="0"/>
    <s v=" Km/L"/>
    <n v="0"/>
    <n v="125.76"/>
    <n v="5.59"/>
    <n v="703"/>
    <s v="379039"/>
    <s v="EXT - SAO PEDRO"/>
    <s v="Planejamento Operaci"/>
    <s v="SAO PEDRO"/>
    <m/>
    <d v="2026-02-09T00:00:00"/>
    <x v="10"/>
    <x v="1"/>
    <x v="7"/>
  </r>
  <r>
    <s v="TMG4A29"/>
    <s v="60645800106185397"/>
    <s v="09/02/2026 17:54:33"/>
    <s v="02910"/>
    <s v="EMERSON CRISTIANO DA SILVEIRA"/>
    <x v="25"/>
    <s v="Caminhão"/>
    <s v="FH 540 6X4R"/>
    <s v="VOLVO"/>
    <s v="46286315"/>
    <s v="POSTO CENTRAL"/>
    <s v="BOM JESUS"/>
    <s v="GO"/>
    <s v="DIESEL S-10"/>
    <n v="1267"/>
    <n v="2.0099999999999998"/>
    <s v=" Km/L"/>
    <n v="19375"/>
    <n v="629.97"/>
    <n v="6.24"/>
    <n v="3931.01"/>
    <s v="1"/>
    <s v="EXT - LUCCA JR"/>
    <s v="Planejamento Operaci"/>
    <s v="LUCCA JR"/>
    <m/>
    <d v="2026-02-09T00:00:00"/>
    <x v="10"/>
    <x v="1"/>
    <x v="11"/>
  </r>
  <r>
    <s v="TFY2H52"/>
    <s v="60645800105143790"/>
    <s v="09/02/2026 18:56:40"/>
    <s v="05918"/>
    <s v="GISELIA AGUIAR DA ROCHA"/>
    <x v="13"/>
    <s v="Automóvel"/>
    <s v="ARGO"/>
    <s v="FIAT"/>
    <s v="36603412"/>
    <s v="POSTO DO RATINHO"/>
    <s v="GOIANIA"/>
    <s v="GO"/>
    <s v="ETANOL COMUM"/>
    <n v="267"/>
    <n v="5.88"/>
    <s v=" Km/L"/>
    <n v="13168"/>
    <n v="45.43"/>
    <n v="5.2709999999999999"/>
    <n v="239.46"/>
    <s v="2"/>
    <s v="Planejamento Operaci"/>
    <s v="Planejamento Operaci"/>
    <s v="Operacional"/>
    <m/>
    <d v="2026-02-09T00:00:00"/>
    <x v="10"/>
    <x v="1"/>
    <x v="3"/>
  </r>
  <r>
    <s v="TUW2D74"/>
    <s v="60645800105124310"/>
    <s v="09/02/2026 19:02:04"/>
    <s v="03339"/>
    <s v="MAYARA MARTINS DA SILVA SOUZA"/>
    <x v="35"/>
    <s v="Automóvel"/>
    <s v="CHEVROLET/S10 LS DD4"/>
    <s v="CHEVROLET"/>
    <s v="45341508"/>
    <s v="POSTO ALTO DA SERRA"/>
    <s v="ITUMBIARA"/>
    <s v="GO"/>
    <s v="DIESEL S-10"/>
    <n v="739"/>
    <n v="13.14"/>
    <s v=" Km/L"/>
    <n v="84898"/>
    <n v="56.24"/>
    <n v="6.49"/>
    <n v="365"/>
    <s v="0"/>
    <s v="Planejamento Operaci"/>
    <s v="Planejamento Operaci"/>
    <s v="Operacional"/>
    <m/>
    <d v="2026-02-09T00:00:00"/>
    <x v="10"/>
    <x v="1"/>
    <x v="12"/>
  </r>
  <r>
    <s v="TGL4J09"/>
    <s v="60645800105143360"/>
    <s v="09/02/2026 19:17:18"/>
    <s v="40379"/>
    <s v="JESTER LUCAS GOUVEIA SANTOS"/>
    <x v="17"/>
    <s v="Automóvel"/>
    <s v="ARGO"/>
    <s v="FIAT"/>
    <s v="88813408"/>
    <s v="POSTO ITALIA"/>
    <s v="SENADOR CANEDO"/>
    <s v="GO"/>
    <s v="ETANOL COMUM"/>
    <n v="44"/>
    <n v="1.21"/>
    <s v=" Km/L"/>
    <n v="22006"/>
    <n v="36.380000000000003"/>
    <n v="5.09"/>
    <n v="185.18"/>
    <s v="3981"/>
    <s v="Planejamento Operaci"/>
    <s v="Planejamento Operaci"/>
    <s v="Operacional"/>
    <m/>
    <d v="2026-02-09T00:00:00"/>
    <x v="10"/>
    <x v="1"/>
    <x v="1"/>
  </r>
  <r>
    <s v="TFW3J34"/>
    <s v="60645800106437440"/>
    <s v="09/02/2026 20:02:25"/>
    <s v="70145"/>
    <s v="LUCAS HENRIQUE MAGALHAES DE SOUZA "/>
    <x v="49"/>
    <s v="EQUIPAMENTOS"/>
    <s v="AMBULANCIA"/>
    <s v="OUTROS"/>
    <s v="46286315"/>
    <s v="POSTO CENTRAL"/>
    <s v="BOM JESUS"/>
    <s v="GO"/>
    <s v="DIESEL S-10"/>
    <n v="292"/>
    <n v="6.42"/>
    <s v=" Km/L"/>
    <n v="14229"/>
    <n v="45.49"/>
    <n v="6.2409999999999997"/>
    <n v="283.89"/>
    <s v="1"/>
    <s v="Planejamento Operaci"/>
    <s v="Planejamento Operaci"/>
    <s v="Operacional"/>
    <m/>
    <d v="2026-02-09T00:00:00"/>
    <x v="10"/>
    <x v="1"/>
    <x v="13"/>
  </r>
  <r>
    <s v="TGA0B06"/>
    <s v="60645800106437610"/>
    <s v="09/02/2026 20:06:24"/>
    <s v="00933"/>
    <s v="GIULEY RIBEIRO DOS SANTOS"/>
    <x v="55"/>
    <s v="Caminhonete"/>
    <s v="FIORINO"/>
    <s v="FIAT"/>
    <s v="45308900"/>
    <s v="POSTO LUPATINI"/>
    <s v="SANTO ANTONIO DA BARRA"/>
    <s v="GO"/>
    <s v="ETANOL COMUM"/>
    <n v="272"/>
    <n v="7.1"/>
    <s v=" Km/L"/>
    <n v="14262"/>
    <n v="38.32"/>
    <n v="4.99"/>
    <n v="191.22"/>
    <s v="0"/>
    <s v="Planejamento Operaci"/>
    <s v="Planejamento Operaci"/>
    <s v="TI e Automação"/>
    <m/>
    <d v="2026-02-09T00:00:00"/>
    <x v="10"/>
    <x v="1"/>
    <x v="5"/>
  </r>
  <r>
    <s v="TTS4A16"/>
    <s v="60645800105124436"/>
    <s v="09/02/2026 20:31:31"/>
    <s v="70552"/>
    <s v="ARMANDO DA SILVA OLIVIEIRA NETO"/>
    <x v="32"/>
    <s v="Caminhonete"/>
    <s v="Caminhonete S10"/>
    <s v="CHEVROLET"/>
    <s v="53030006"/>
    <s v="KR TREVO"/>
    <s v="SANTA HELENA DE GOIAS"/>
    <s v="GO"/>
    <s v="DIESEL S-10"/>
    <n v="843"/>
    <n v="14.7"/>
    <s v=" Km/L"/>
    <n v="10070"/>
    <n v="57.35"/>
    <n v="6.19"/>
    <n v="355.01"/>
    <s v="90273838"/>
    <s v="Planejamento Operaci"/>
    <s v="Planejamento Operaci"/>
    <s v="INSPENCAO"/>
    <m/>
    <d v="2026-02-09T00:00:00"/>
    <x v="10"/>
    <x v="1"/>
    <x v="12"/>
  </r>
  <r>
    <s v="TGF2J32"/>
    <s v="60645800105143827"/>
    <s v="09/02/2026 20:33:29"/>
    <s v="29136"/>
    <s v="CLEITON INACIO DE MOURA"/>
    <x v="16"/>
    <s v="Automóvel"/>
    <s v="ARGO"/>
    <s v="FIAT"/>
    <s v="01848013"/>
    <s v="POSTO XODO"/>
    <s v="GOIANIA"/>
    <s v="GO"/>
    <s v="ETANOL COMUM"/>
    <n v="235"/>
    <n v="6.28"/>
    <s v=" Km/L"/>
    <n v="15229"/>
    <n v="37.44"/>
    <n v="5.24"/>
    <n v="196.19"/>
    <s v="0"/>
    <s v="Planejamento Operaci"/>
    <s v="Planejamento Operaci"/>
    <s v="Operacional"/>
    <m/>
    <d v="2026-02-09T00:00:00"/>
    <x v="10"/>
    <x v="1"/>
    <x v="5"/>
  </r>
  <r>
    <s v="TFR8B59"/>
    <s v="60645800105143681"/>
    <s v="09/02/2026 20:39:57"/>
    <s v="92635"/>
    <s v="ADENILDO BARBOSA DUTRA"/>
    <x v="8"/>
    <s v="Automóvel"/>
    <s v="ARGO"/>
    <s v="FIAT"/>
    <s v="41875311"/>
    <s v="POSTO SABOR DA TERRA"/>
    <s v="INDIARA"/>
    <s v="GO"/>
    <s v="ETANOL COMUM"/>
    <n v="368"/>
    <n v="9.3800000000000008"/>
    <s v=" Km/L"/>
    <n v="19148"/>
    <n v="39.22"/>
    <n v="4.891"/>
    <n v="191.81"/>
    <s v="90274333"/>
    <s v="Planejamento Operaci"/>
    <s v="Planejamento Operaci"/>
    <s v="Operacional"/>
    <m/>
    <d v="2026-02-09T00:00:00"/>
    <x v="10"/>
    <x v="1"/>
    <x v="5"/>
  </r>
  <r>
    <s v="TTQ4C10"/>
    <s v="60645800106553930"/>
    <s v="09/02/2026 20:40:04"/>
    <s v="72216"/>
    <s v="ERIVALDO OLIVEIRA SOARES"/>
    <x v="31"/>
    <s v="Caminhonete"/>
    <s v="Caminhonete S10"/>
    <s v="CHEVROLET"/>
    <s v="53081700"/>
    <s v="POSTO Z   Z SANTA MA"/>
    <s v="GUAPO"/>
    <s v="GO"/>
    <s v="DIESEL S-10"/>
    <n v="732"/>
    <n v="13.59"/>
    <s v=" Km/L"/>
    <n v="108097"/>
    <n v="53.86"/>
    <n v="5.47"/>
    <n v="294.60000000000002"/>
    <s v="0"/>
    <s v="Planejamento Operaci"/>
    <s v="Planejamento Operaci"/>
    <s v="INSPENCAO"/>
    <m/>
    <d v="2026-02-09T00:00:00"/>
    <x v="10"/>
    <x v="1"/>
    <x v="12"/>
  </r>
  <r>
    <s v="TUF2B45"/>
    <s v="60645800106472420"/>
    <s v="09/02/2026 20:55:45"/>
    <s v="03398"/>
    <s v="JOSIMAR VENANCIO SANTOS SILVA"/>
    <x v="37"/>
    <s v="Caminhonete"/>
    <s v="SAVEIRO CS RB MF"/>
    <s v="VW"/>
    <s v="75331003"/>
    <s v="SUPERVIA LAGOA"/>
    <s v="RIO VERDE"/>
    <s v="GO"/>
    <s v="ETANOL COMUM"/>
    <n v="437"/>
    <n v="9.24"/>
    <s v=" Km/L"/>
    <n v="104664"/>
    <n v="47.3"/>
    <n v="4.8899999999999997"/>
    <n v="231.3"/>
    <s v="0"/>
    <s v="EXT - KSE LOCAÇOES"/>
    <s v="Planejamento Operaci"/>
    <s v="KSE LOCAÇOES"/>
    <m/>
    <d v="2026-02-09T00:00:00"/>
    <x v="10"/>
    <x v="1"/>
    <x v="12"/>
  </r>
  <r>
    <s v="TFI3B19"/>
    <s v="60645800105926941"/>
    <s v="09/02/2026 21:28:39"/>
    <s v="03102"/>
    <s v="EDES GONÇALVES DA SILVA"/>
    <x v="4"/>
    <s v="Automóvel"/>
    <s v="ARGO"/>
    <s v="FIAT"/>
    <s v="45341508"/>
    <s v="POSTO ALTO DA SERRA"/>
    <s v="ITUMBIARA"/>
    <s v="GO"/>
    <s v="ETANOL COMUM"/>
    <n v="382"/>
    <n v="12.4"/>
    <s v=" Km/L"/>
    <n v="60003"/>
    <n v="30.8"/>
    <n v="4.99"/>
    <n v="153.68"/>
    <s v="0"/>
    <s v="Planejamento Operaci"/>
    <s v="Planejamento Operaci"/>
    <s v="Operacional"/>
    <m/>
    <d v="2026-02-09T00:00:00"/>
    <x v="10"/>
    <x v="1"/>
    <x v="0"/>
  </r>
  <r>
    <s v="TTT2H93"/>
    <s v="60645800106472340"/>
    <s v="09/02/2026 21:31:17"/>
    <s v="03095"/>
    <s v="MICHELL ALMEIDA SANTANA"/>
    <x v="41"/>
    <s v="Utilitário"/>
    <s v="SAVEIRO"/>
    <s v="FIAT"/>
    <s v="07674909"/>
    <s v="AUTO POSTO INDIARA"/>
    <s v="INDIARA"/>
    <s v="GO"/>
    <s v="ETANOL COMUM"/>
    <n v="432"/>
    <n v="10.11"/>
    <s v=" Km/L"/>
    <n v="48701"/>
    <n v="42.74"/>
    <n v="4.8899999999999997"/>
    <n v="209"/>
    <s v="11917"/>
    <s v="EXT - KSE LOCAÇOES"/>
    <s v="Planejamento Operaci"/>
    <s v="KSE LOCAÇOES"/>
    <m/>
    <d v="2026-02-09T00:00:00"/>
    <x v="10"/>
    <x v="1"/>
    <x v="12"/>
  </r>
  <r>
    <s v="TLO0E87"/>
    <s v="60645800106184255"/>
    <s v="09/02/2026 21:48:30"/>
    <s v="01258"/>
    <s v="PEDRO HENRIQUE RODRIGUES VIDAL"/>
    <x v="43"/>
    <s v="EQUIPAMENTOS"/>
    <s v="GUINCHO LEVE"/>
    <s v="EQUIPAMENTO"/>
    <s v="87183400"/>
    <s v="MARAJO GUAPO"/>
    <s v="GUAPO"/>
    <s v="GO"/>
    <s v="DIESEL S-10"/>
    <n v="331"/>
    <n v="5.71"/>
    <s v=" Km/L"/>
    <n v="27285"/>
    <n v="58"/>
    <n v="6.04"/>
    <n v="350.32"/>
    <s v="0"/>
    <s v="EXT - LUCCA JR"/>
    <s v="Planejamento Operaci"/>
    <s v="LUCCA JR"/>
    <m/>
    <d v="2026-02-09T00:00:00"/>
    <x v="10"/>
    <x v="1"/>
    <x v="11"/>
  </r>
  <r>
    <s v="TTR3A31"/>
    <s v="60645800106472404"/>
    <s v="09/02/2026 23:03:23"/>
    <s v="01836"/>
    <s v="DANILLO ROSA CARDOSO"/>
    <x v="53"/>
    <s v="Caminhonete"/>
    <s v="SAVEIRO CS RB MF"/>
    <s v="VW"/>
    <s v="46209914"/>
    <s v="DECIO RIO VERDE"/>
    <s v="RIO VERDE"/>
    <s v="GO"/>
    <s v="ETANOL COMUM"/>
    <n v="431"/>
    <n v="8.7899999999999991"/>
    <s v=" Km/L"/>
    <n v="90885"/>
    <n v="49.05"/>
    <n v="4.79"/>
    <n v="234.95"/>
    <s v="202602092302"/>
    <s v="EXT - KSE LOCAÇOES"/>
    <s v="Planejamento Operaci"/>
    <s v="KSE LOCAÇOES"/>
    <m/>
    <d v="2026-02-09T00:00:00"/>
    <x v="10"/>
    <x v="1"/>
    <x v="12"/>
  </r>
  <r>
    <s v="TTP5B47"/>
    <s v="60645800106472110"/>
    <s v="10/02/2026 00:06:50"/>
    <s v="99531"/>
    <s v="RODRIGO RODRIGUES BARROS"/>
    <x v="40"/>
    <s v="Caminhonete"/>
    <s v="SAVEIRO CS RB MF"/>
    <s v="VW"/>
    <s v="75331801"/>
    <s v="DECIO CEZARINA"/>
    <s v="CEZARINA"/>
    <s v="GO"/>
    <s v="ETANOL COMUM"/>
    <n v="393"/>
    <n v="9.16"/>
    <s v=" Km/L"/>
    <n v="97572"/>
    <n v="42.91"/>
    <n v="4.6900000000000004"/>
    <n v="201.25"/>
    <s v="202602100006"/>
    <s v="EXT - KSE LOCAÇOES"/>
    <s v="Planejamento Operaci"/>
    <s v="KSE LOCAÇOES"/>
    <m/>
    <d v="2026-02-10T00:00:00"/>
    <x v="10"/>
    <x v="1"/>
    <x v="12"/>
  </r>
  <r>
    <s v="TTY2C25"/>
    <s v="60645800106472430"/>
    <s v="10/02/2026 01:31:35"/>
    <s v="32871"/>
    <s v="JOSE RICARDO SOUZA SILVA"/>
    <x v="38"/>
    <s v="Caminhonete"/>
    <s v="SAVEIRO CS RB MF"/>
    <s v="VW"/>
    <s v="45341508"/>
    <s v="POSTO ALTO DA SERRA"/>
    <s v="ITUMBIARA"/>
    <s v="GO"/>
    <s v="ETANOL COMUM"/>
    <n v="352"/>
    <n v="9.8699999999999992"/>
    <s v=" Km/L"/>
    <n v="88024"/>
    <n v="35.68"/>
    <n v="4.99"/>
    <n v="178.03"/>
    <s v="0"/>
    <s v="EXT - KSE LOCAÇOES"/>
    <s v="Planejamento Operaci"/>
    <s v="KSE LOCAÇOES"/>
    <m/>
    <d v="2026-02-10T00:00:00"/>
    <x v="10"/>
    <x v="1"/>
    <x v="12"/>
  </r>
  <r>
    <s v="TUG2C45"/>
    <s v="60645800106437770"/>
    <s v="10/02/2026 03:14:09"/>
    <s v="80560"/>
    <s v="EDMAR PEREIRA COSTA"/>
    <x v="54"/>
    <s v="Utilitário"/>
    <s v="SAVEIRO"/>
    <s v="FIAT"/>
    <s v="81889412"/>
    <s v="POSTO ZERO UM"/>
    <s v="RIO VERDE"/>
    <s v="GO"/>
    <s v="ETANOL COMUM"/>
    <n v="420"/>
    <n v="10.42"/>
    <s v=" Km/L"/>
    <n v="98709"/>
    <n v="40.32"/>
    <n v="4.9800000000000004"/>
    <n v="200.79"/>
    <s v="1"/>
    <s v="EXT - KSE LOCAÇOES"/>
    <s v="Planejamento Operaci"/>
    <s v="KSE LOCAÇOES"/>
    <m/>
    <d v="2026-02-10T00:00:00"/>
    <x v="10"/>
    <x v="1"/>
    <x v="12"/>
  </r>
  <r>
    <s v="TTT2H93"/>
    <s v="60645800106472340"/>
    <s v="10/02/2026 05:36:33"/>
    <s v="03095"/>
    <s v="MICHELL ALMEIDA SANTANA"/>
    <x v="41"/>
    <s v="Utilitário"/>
    <s v="SAVEIRO"/>
    <s v="FIAT"/>
    <s v="07674909"/>
    <s v="AUTO POSTO INDIARA"/>
    <s v="INDIARA"/>
    <s v="GO"/>
    <s v="ETANOL COMUM"/>
    <n v="398"/>
    <n v="11.12"/>
    <s v=" Km/L"/>
    <n v="49099"/>
    <n v="35.799999999999997"/>
    <n v="4.8899999999999997"/>
    <n v="175.06"/>
    <s v="11918"/>
    <s v="EXT - KSE LOCAÇOES"/>
    <s v="Planejamento Operaci"/>
    <s v="KSE LOCAÇOES"/>
    <m/>
    <d v="2026-02-10T00:00:00"/>
    <x v="10"/>
    <x v="1"/>
    <x v="12"/>
  </r>
  <r>
    <s v="TGC9A34"/>
    <s v="60645800106437250"/>
    <s v="10/02/2026 05:44:54"/>
    <s v="44080"/>
    <s v="SILAS GOMES RODRIGUES"/>
    <x v="48"/>
    <s v="EQUIPAMENTOS"/>
    <s v="AMBULANCIA"/>
    <s v="OUTROS"/>
    <s v="53081700"/>
    <s v="POSTO Z   Z SANTA MA"/>
    <s v="GUAPO"/>
    <s v="GO"/>
    <s v="DIESEL S-10"/>
    <n v="310"/>
    <n v="6.2"/>
    <s v=" Km/L"/>
    <n v="12261"/>
    <n v="50"/>
    <n v="5.47"/>
    <n v="273.5"/>
    <s v="0"/>
    <s v="Planejamento Operaci"/>
    <s v="Planejamento Operaci"/>
    <s v="Operacional"/>
    <m/>
    <d v="2026-02-10T00:00:00"/>
    <x v="10"/>
    <x v="1"/>
    <x v="13"/>
  </r>
  <r>
    <s v="TTT2H95"/>
    <s v="60645800106472477"/>
    <s v="10/02/2026 06:06:19"/>
    <s v="87954"/>
    <s v="DANIEL GONÇALVES"/>
    <x v="63"/>
    <s v="Caminhonete"/>
    <s v="SAVEIRO CS RB MF"/>
    <s v="VW"/>
    <s v="45308900"/>
    <s v="POSTO LUPATINI"/>
    <s v="SANTO ANTONIO DA BARRA"/>
    <s v="GO"/>
    <s v="ETANOL COMUM"/>
    <n v="491"/>
    <n v="12"/>
    <s v=" Km/L"/>
    <n v="84534"/>
    <n v="40.9"/>
    <n v="4.99"/>
    <n v="204.09"/>
    <s v="0"/>
    <s v="EXT - KSE LOCAÇOES"/>
    <s v="Planejamento Operaci"/>
    <s v="KSE LOCAÇOES"/>
    <m/>
    <d v="2026-02-10T00:00:00"/>
    <x v="10"/>
    <x v="1"/>
    <x v="12"/>
  </r>
  <r>
    <s v="TGM2I26"/>
    <s v="60645800106437620"/>
    <s v="10/02/2026 06:37:07"/>
    <s v="59226"/>
    <s v="PASCHOAL FAVORITTO DE QUEIROZ"/>
    <x v="52"/>
    <s v="Utilitário"/>
    <s v="FIORINO"/>
    <s v="FIAT"/>
    <s v="69479601"/>
    <s v="REDE SANTA LUZIA X"/>
    <s v="GOIANIA"/>
    <s v="GO"/>
    <s v="ETANOL COMUM"/>
    <n v="285"/>
    <n v="5.68"/>
    <s v=" Km/L"/>
    <n v="15969"/>
    <n v="50.2"/>
    <n v="5.24"/>
    <n v="263.05"/>
    <s v="180343"/>
    <s v="EXT - KSE LOCAÇOES"/>
    <s v="Planejamento Operaci"/>
    <s v="Operacional"/>
    <m/>
    <d v="2026-02-10T00:00:00"/>
    <x v="10"/>
    <x v="1"/>
    <x v="5"/>
  </r>
  <r>
    <s v="TUF2B45"/>
    <s v="60645800106472420"/>
    <s v="10/02/2026 06:54:33"/>
    <s v="03398"/>
    <s v="JOSIMAR VENANCIO SANTOS SILVA"/>
    <x v="37"/>
    <s v="Caminhonete"/>
    <s v="SAVEIRO CS RB MF"/>
    <s v="VW"/>
    <s v="46286315"/>
    <s v="POSTO CENTRAL"/>
    <s v="BOM JESUS"/>
    <s v="GO"/>
    <s v="ETANOL COMUM"/>
    <n v="354"/>
    <n v="9.17"/>
    <s v=" Km/L"/>
    <n v="105018"/>
    <n v="38.6"/>
    <n v="4.8899999999999997"/>
    <n v="188.75"/>
    <s v="1"/>
    <s v="EXT - KSE LOCAÇOES"/>
    <s v="Planejamento Operaci"/>
    <s v="KSE LOCAÇOES"/>
    <m/>
    <d v="2026-02-10T00:00:00"/>
    <x v="10"/>
    <x v="1"/>
    <x v="12"/>
  </r>
  <r>
    <s v="TJP1H27"/>
    <s v="60645800106439607"/>
    <s v="10/02/2026 07:37:52"/>
    <s v="02910"/>
    <s v="EMERSON CRISTIANO DA SILVEIRA"/>
    <x v="58"/>
    <s v="EQUIPAMENTOS"/>
    <s v="GUINCHO LEVE"/>
    <s v="EQUIPAMENTO"/>
    <s v="41826312"/>
    <s v="AUTO POSTO JACARE"/>
    <s v="ACREUNA"/>
    <s v="GO"/>
    <s v="DIESEL S-10"/>
    <n v="371"/>
    <n v="6.01"/>
    <s v=" Km/L"/>
    <n v="18596"/>
    <n v="61.76"/>
    <n v="5.9909999999999997"/>
    <n v="369.98"/>
    <s v="100227385"/>
    <s v="EXT - LUCCA JR"/>
    <s v="Planejamento Operaci"/>
    <s v="LUCCA JR"/>
    <m/>
    <d v="2026-02-10T00:00:00"/>
    <x v="10"/>
    <x v="1"/>
    <x v="11"/>
  </r>
  <r>
    <s v="TJP1H27"/>
    <m/>
    <s v="10/02/2026 07:37:52"/>
    <m/>
    <m/>
    <x v="58"/>
    <m/>
    <m/>
    <m/>
    <m/>
    <s v="AUTO POSTO JACARE"/>
    <m/>
    <m/>
    <s v="ARLA-32"/>
    <s v="-"/>
    <s v="-"/>
    <s v=" Km/L"/>
    <s v="-"/>
    <n v="6.99"/>
    <m/>
    <n v="23.09"/>
    <m/>
    <m/>
    <m/>
    <m/>
    <m/>
    <d v="2026-02-10T00:00:00"/>
    <x v="10"/>
    <x v="1"/>
    <x v="11"/>
  </r>
  <r>
    <s v="TER4970"/>
    <s v="60645800105124339"/>
    <s v="10/02/2026 08:11:09"/>
    <s v="52247"/>
    <s v="CARLOS ALBERTO DO ROSARIO"/>
    <x v="19"/>
    <s v="EQUIPAMENTOS"/>
    <s v="RETROESCAVADEIRA"/>
    <s v="CATERPILLAR"/>
    <s v="87183400"/>
    <s v="MARAJO GUAPO"/>
    <s v="GUAPO"/>
    <s v="GO"/>
    <s v="DIESEL COMUM"/>
    <n v="0"/>
    <n v="0"/>
    <s v=" Km/L"/>
    <n v="0"/>
    <n v="154.52000000000001"/>
    <n v="5.99"/>
    <n v="925.57"/>
    <s v="0"/>
    <s v="EXT - SAO PEDRO"/>
    <s v="Planejamento Operaci"/>
    <s v="SAO PEDRO"/>
    <m/>
    <d v="2026-02-10T00:00:00"/>
    <x v="10"/>
    <x v="1"/>
    <x v="7"/>
  </r>
  <r>
    <s v="TFS3C72"/>
    <s v="60645800105143738"/>
    <s v="10/02/2026 09:45:25"/>
    <s v="00271"/>
    <s v="HEDER OLIVEIRA SANTANA"/>
    <x v="9"/>
    <s v="Automóvel"/>
    <s v="ARGO"/>
    <s v="FIAT"/>
    <s v="41826312"/>
    <s v="AUTO POSTO JACARE"/>
    <s v="ACREUNA"/>
    <s v="GO"/>
    <s v="ETANOL COMUM"/>
    <n v="350"/>
    <n v="8.8800000000000008"/>
    <s v=" Km/L"/>
    <n v="75750"/>
    <n v="39.42"/>
    <n v="4.8600000000000003"/>
    <n v="191.58"/>
    <s v="100235035"/>
    <s v="Planejamento Operaci"/>
    <s v="Planejamento Operaci"/>
    <s v="Operacional"/>
    <m/>
    <d v="2026-02-10T00:00:00"/>
    <x v="10"/>
    <x v="1"/>
    <x v="4"/>
  </r>
  <r>
    <s v="TKB0E17"/>
    <s v="60645800106185180"/>
    <s v="10/02/2026 10:36:04"/>
    <s v="89061"/>
    <s v="HIGOR MARTINS FERREIRA_x0009__x0009__x0009__x0009_"/>
    <x v="27"/>
    <s v="EQUIPAMENTOS"/>
    <s v="GUINCHO LEVE"/>
    <s v="EQUIPAMENTO"/>
    <s v="45307105"/>
    <s v="POSTO GIRASSOL"/>
    <s v="ITUMBIARA"/>
    <s v="GO"/>
    <s v="DIESEL S-10"/>
    <n v="423"/>
    <n v="0.57999999999999996"/>
    <s v=" Km/L"/>
    <n v="19976"/>
    <n v="734.52"/>
    <n v="0.60899999999999999"/>
    <n v="447.32"/>
    <s v="100238"/>
    <s v="EXT - LUCCA JR"/>
    <s v="Planejamento Operaci"/>
    <s v="LUCCA JR"/>
    <m/>
    <d v="2026-02-10T00:00:00"/>
    <x v="10"/>
    <x v="1"/>
    <x v="11"/>
  </r>
  <r>
    <s v="TKB0E17"/>
    <m/>
    <s v="10/02/2026 10:36:04"/>
    <m/>
    <m/>
    <x v="27"/>
    <m/>
    <m/>
    <m/>
    <m/>
    <s v="POSTO GIRASSOL"/>
    <m/>
    <m/>
    <s v="ARLA-32"/>
    <s v="-"/>
    <s v="-"/>
    <s v=" Km/L"/>
    <s v="-"/>
    <n v="8.91"/>
    <m/>
    <n v="31.11"/>
    <m/>
    <m/>
    <m/>
    <m/>
    <m/>
    <d v="2026-02-10T00:00:00"/>
    <x v="10"/>
    <x v="1"/>
    <x v="11"/>
  </r>
  <r>
    <s v="TLR1J91"/>
    <s v="60645800106043065"/>
    <s v="10/02/2026 11:47:20"/>
    <s v="02910"/>
    <s v="EMERSON CRISTIANO DA SILVEIRA"/>
    <x v="23"/>
    <s v="Caminhonete"/>
    <s v="SAVEIRO"/>
    <s v="VOLKSWAGEN"/>
    <s v="46209914"/>
    <s v="DECIO RIO VERDE"/>
    <s v="RIO VERDE"/>
    <s v="GO"/>
    <s v="ETANOL COMUM"/>
    <n v="0"/>
    <n v="0"/>
    <s v=" Km/L"/>
    <s v="-"/>
    <n v="48.72"/>
    <n v="4.79"/>
    <n v="233.37"/>
    <s v="202602101146"/>
    <s v="Planejamento Operaci"/>
    <s v="Planejamento Operaci"/>
    <s v="Operacional"/>
    <m/>
    <d v="2026-02-10T00:00:00"/>
    <x v="10"/>
    <x v="1"/>
    <x v="9"/>
  </r>
  <r>
    <s v="TTR3A31"/>
    <s v="60645800106472404"/>
    <s v="10/02/2026 12:42:07"/>
    <s v="00386"/>
    <s v="RAFAEL SOUZA LIMA"/>
    <x v="53"/>
    <s v="Caminhonete"/>
    <s v="SAVEIRO CS RB MF"/>
    <s v="VW"/>
    <s v="46209914"/>
    <s v="DECIO RIO VERDE"/>
    <s v="RIO VERDE"/>
    <s v="GO"/>
    <s v="ETANOL COMUM"/>
    <n v="487"/>
    <n v="9.75"/>
    <s v=" Km/L"/>
    <n v="91372"/>
    <n v="49.97"/>
    <n v="4.79"/>
    <n v="239.36"/>
    <s v="202602101241"/>
    <s v="EXT - KSE LOCAÇOES"/>
    <s v="Planejamento Operaci"/>
    <s v="KSE LOCAÇOES"/>
    <m/>
    <d v="2026-02-10T00:00:00"/>
    <x v="10"/>
    <x v="1"/>
    <x v="12"/>
  </r>
  <r>
    <s v="TIV6G27"/>
    <s v="60645800106184069"/>
    <s v="10/02/2026 12:55:16"/>
    <s v="00745"/>
    <s v="JOÃO LUIZ RODRIGUES PEREIRA_x0009__x0009__x0009__x0009_"/>
    <x v="30"/>
    <s v="EQUIPAMENTOS"/>
    <s v="GUINCHO LEVE"/>
    <s v="EQUIPAMENTO"/>
    <s v="46209914"/>
    <s v="DECIO RIO VERDE"/>
    <s v="RIO VERDE"/>
    <s v="GO"/>
    <s v="DIESEL S-10"/>
    <n v="555"/>
    <n v="5.92"/>
    <s v=" Km/L"/>
    <n v="26259"/>
    <n v="93.77"/>
    <n v="5.13"/>
    <n v="481.04"/>
    <s v="202602101254"/>
    <s v="EXT - LUCCA JR"/>
    <s v="Planejamento Operaci"/>
    <s v="LUCCA JR"/>
    <m/>
    <d v="2026-02-10T00:00:00"/>
    <x v="10"/>
    <x v="1"/>
    <x v="11"/>
  </r>
  <r>
    <s v="TIV6G27"/>
    <m/>
    <s v="10/02/2026 12:56:40"/>
    <m/>
    <m/>
    <x v="30"/>
    <m/>
    <m/>
    <m/>
    <m/>
    <s v="DECIO RIO VERDE"/>
    <m/>
    <m/>
    <s v="ARLA-32"/>
    <s v="-"/>
    <s v="-"/>
    <s v=" Km/L"/>
    <s v="-"/>
    <n v="10.17"/>
    <m/>
    <n v="38.57"/>
    <m/>
    <m/>
    <m/>
    <m/>
    <m/>
    <d v="2026-02-10T00:00:00"/>
    <x v="10"/>
    <x v="1"/>
    <x v="11"/>
  </r>
  <r>
    <s v="TTP5B47"/>
    <s v="60645800106472110"/>
    <s v="10/02/2026 12:57:52"/>
    <s v="02710"/>
    <s v="RAINON LOPES ALMEIDA"/>
    <x v="40"/>
    <s v="Caminhonete"/>
    <s v="SAVEIRO CS RB MF"/>
    <s v="VW"/>
    <s v="75331801"/>
    <s v="DECIO CEZARINA"/>
    <s v="CEZARINA"/>
    <s v="GO"/>
    <s v="ETANOL COMUM"/>
    <n v="471"/>
    <n v="9.91"/>
    <s v=" Km/L"/>
    <n v="98043"/>
    <n v="47.52"/>
    <n v="4.6900000000000004"/>
    <n v="222.87"/>
    <s v="202602101257"/>
    <s v="EXT - KSE LOCAÇOES"/>
    <s v="Planejamento Operaci"/>
    <s v="KSE LOCAÇOES"/>
    <m/>
    <d v="2026-02-10T00:00:00"/>
    <x v="10"/>
    <x v="1"/>
    <x v="12"/>
  </r>
  <r>
    <s v="TTT2H93"/>
    <s v="60645800106472340"/>
    <s v="10/02/2026 14:05:04"/>
    <s v="01042"/>
    <s v="EDUARDO SANTOS"/>
    <x v="41"/>
    <s v="Utilitário"/>
    <s v="SAVEIRO"/>
    <s v="FIAT"/>
    <s v="41826312"/>
    <s v="AUTO POSTO JACARE"/>
    <s v="ACREUNA"/>
    <s v="GO"/>
    <s v="ETANOL COMUM"/>
    <n v="354"/>
    <n v="10.08"/>
    <s v=" Km/L"/>
    <n v="49453"/>
    <n v="35.11"/>
    <n v="4.8609999999999998"/>
    <n v="170.67"/>
    <s v="100250623"/>
    <s v="EXT - KSE LOCAÇOES"/>
    <s v="Planejamento Operaci"/>
    <s v="KSE LOCAÇOES"/>
    <m/>
    <d v="2026-02-10T00:00:00"/>
    <x v="10"/>
    <x v="1"/>
    <x v="12"/>
  </r>
  <r>
    <s v="TTQ4C10"/>
    <s v="60645800106553930"/>
    <s v="10/02/2026 15:35:47"/>
    <s v="93910"/>
    <s v="DIVINO AVELINO DOS SANTOS"/>
    <x v="31"/>
    <s v="Caminhonete"/>
    <s v="Caminhonete S10"/>
    <s v="CHEVROLET"/>
    <s v="87183400"/>
    <s v="MARAJO GUAPO"/>
    <s v="GUAPO"/>
    <s v="GO"/>
    <s v="DIESEL S-10"/>
    <n v="935"/>
    <n v="13.75"/>
    <s v=" Km/L"/>
    <n v="109032"/>
    <n v="68"/>
    <n v="6.04"/>
    <n v="410.72"/>
    <s v="0"/>
    <s v="Planejamento Operaci"/>
    <s v="Planejamento Operaci"/>
    <s v="INSPENCAO"/>
    <m/>
    <d v="2026-02-10T00:00:00"/>
    <x v="10"/>
    <x v="1"/>
    <x v="12"/>
  </r>
  <r>
    <s v="TUG2C45"/>
    <s v="60645800106437770"/>
    <s v="10/02/2026 15:38:32"/>
    <s v="02527"/>
    <s v="ALCIENE MARTINS PONTES"/>
    <x v="54"/>
    <s v="Utilitário"/>
    <s v="SAVEIRO"/>
    <s v="FIAT"/>
    <s v="81889412"/>
    <s v="POSTO ZERO UM"/>
    <s v="RIO VERDE"/>
    <s v="GO"/>
    <s v="ETANOL COMUM"/>
    <n v="349"/>
    <n v="8.16"/>
    <s v=" Km/L"/>
    <n v="99058"/>
    <n v="42.79"/>
    <n v="4.9450000000000003"/>
    <n v="211.61"/>
    <s v="2222"/>
    <s v="EXT - KSE LOCAÇOES"/>
    <s v="Planejamento Operaci"/>
    <s v="KSE LOCAÇOES"/>
    <m/>
    <d v="2026-02-10T00:00:00"/>
    <x v="10"/>
    <x v="1"/>
    <x v="12"/>
  </r>
  <r>
    <s v="TFF5D72"/>
    <s v="60645800105143780"/>
    <s v="10/02/2026 15:59:30"/>
    <s v="70214"/>
    <s v="IGOR LEMES FERNANDES"/>
    <x v="2"/>
    <s v="Automóvel"/>
    <s v="ARGO"/>
    <s v="FIAT"/>
    <s v="45308900"/>
    <s v="POSTO LUPATINI"/>
    <s v="SANTO ANTONIO DA BARRA"/>
    <s v="GO"/>
    <s v="ETANOL COMUM"/>
    <n v="345"/>
    <n v="9.59"/>
    <s v=" Km/L"/>
    <n v="41074"/>
    <n v="35.99"/>
    <n v="4.99"/>
    <n v="179.59"/>
    <s v="0"/>
    <s v="Planejamento Operaci"/>
    <s v="Planejamento Operaci"/>
    <s v="Operacional"/>
    <m/>
    <d v="2026-02-10T00:00:00"/>
    <x v="10"/>
    <x v="1"/>
    <x v="0"/>
  </r>
  <r>
    <s v="TGK2G46"/>
    <s v="60645800105179571"/>
    <s v="10/02/2026 16:25:24"/>
    <s v="04161"/>
    <s v="WESLEY DUARTE MESQUITA"/>
    <x v="59"/>
    <s v="Utilitário"/>
    <s v="FIORINO"/>
    <s v="FIAT"/>
    <s v="07674909"/>
    <s v="AUTO POSTO INDIARA"/>
    <s v="INDIARA"/>
    <s v="GO"/>
    <s v="ETANOL COMUM"/>
    <n v="364"/>
    <n v="7.35"/>
    <s v=" Km/L"/>
    <n v="6312"/>
    <n v="49.52"/>
    <n v="5.09"/>
    <n v="252.05"/>
    <s v="11953"/>
    <s v="Planejamento Operaci"/>
    <s v="Planejamento Operaci"/>
    <s v="Operacional"/>
    <m/>
    <d v="2026-02-10T00:00:00"/>
    <x v="10"/>
    <x v="1"/>
    <x v="5"/>
  </r>
  <r>
    <s v="FCW8F66"/>
    <s v="60645800105124371"/>
    <s v="10/02/2026 16:27:22"/>
    <s v="80246"/>
    <s v="FRANCISCO DE ASSIS SOARES"/>
    <x v="19"/>
    <s v="Caminhão"/>
    <s v="11-180"/>
    <s v="VW"/>
    <s v="45307105"/>
    <s v="POSTO GIRASSOL"/>
    <s v="ITUMBIARA"/>
    <s v="GO"/>
    <s v="DIESEL S-10"/>
    <n v="0"/>
    <n v="0"/>
    <s v=" Km/L"/>
    <n v="0"/>
    <n v="58.91"/>
    <n v="6.09"/>
    <n v="358.76"/>
    <s v="100259"/>
    <s v="EXT - SAO PEDRO"/>
    <s v="Planejamento Operaci"/>
    <s v="SAO PEDRO"/>
    <m/>
    <d v="2026-02-10T00:00:00"/>
    <x v="10"/>
    <x v="1"/>
    <x v="7"/>
  </r>
  <r>
    <s v="TFS3C72"/>
    <s v="60645800105143738"/>
    <s v="10/02/2026 16:29:34"/>
    <s v="00271"/>
    <s v="HEDER OLIVEIRA SANTANA"/>
    <x v="9"/>
    <s v="Automóvel"/>
    <s v="ARGO"/>
    <s v="FIAT"/>
    <s v="45308900"/>
    <s v="POSTO LUPATINI"/>
    <s v="SANTO ANTONIO DA BARRA"/>
    <s v="GO"/>
    <s v="ETANOL COMUM"/>
    <n v="304"/>
    <n v="8.69"/>
    <s v=" Km/L"/>
    <n v="76054"/>
    <n v="34.99"/>
    <n v="4.99"/>
    <n v="174.6"/>
    <s v="0"/>
    <s v="Planejamento Operaci"/>
    <s v="Planejamento Operaci"/>
    <s v="Operacional"/>
    <m/>
    <d v="2026-02-10T00:00:00"/>
    <x v="10"/>
    <x v="1"/>
    <x v="4"/>
  </r>
  <r>
    <s v="TTY2C25"/>
    <s v="60645800106472430"/>
    <s v="10/02/2026 16:41:23"/>
    <s v="00047"/>
    <s v="KARLA THAISE SILVA CARVALHO"/>
    <x v="38"/>
    <s v="Caminhonete"/>
    <s v="SAVEIRO CS RB MF"/>
    <s v="VW"/>
    <s v="46286315"/>
    <s v="POSTO CENTRAL"/>
    <s v="BOM JESUS"/>
    <s v="GO"/>
    <s v="ETANOL COMUM"/>
    <n v="439"/>
    <n v="8.94"/>
    <s v=" Km/L"/>
    <n v="88463"/>
    <n v="49.11"/>
    <n v="4.891"/>
    <n v="240.18"/>
    <s v="1"/>
    <s v="EXT - KSE LOCAÇOES"/>
    <s v="Planejamento Operaci"/>
    <s v="KSE LOCAÇOES"/>
    <m/>
    <d v="2026-02-10T00:00:00"/>
    <x v="10"/>
    <x v="1"/>
    <x v="12"/>
  </r>
  <r>
    <s v="TTS4A16"/>
    <s v="60645800105124436"/>
    <s v="10/02/2026 16:46:53"/>
    <s v="00399"/>
    <s v="JULIANO FERNANDES DA SILVA"/>
    <x v="32"/>
    <s v="Caminhonete"/>
    <s v="Caminhonete S10"/>
    <s v="CHEVROLET"/>
    <s v="75331003"/>
    <s v="SUPERVIA LAGOA"/>
    <s v="RIO VERDE"/>
    <s v="GO"/>
    <s v="DIESEL S-10"/>
    <n v="869"/>
    <n v="13.78"/>
    <s v=" Km/L"/>
    <n v="10939"/>
    <n v="63.08"/>
    <n v="5.84"/>
    <n v="368.39"/>
    <s v="0"/>
    <s v="Planejamento Operaci"/>
    <s v="Planejamento Operaci"/>
    <s v="INSPENCAO"/>
    <m/>
    <d v="2026-02-10T00:00:00"/>
    <x v="10"/>
    <x v="1"/>
    <x v="12"/>
  </r>
  <r>
    <s v="JHQ4B46"/>
    <s v="60645800105124177"/>
    <s v="10/02/2026 17:09:54"/>
    <s v="43356"/>
    <s v="JOSE ALECRIM DA SILVA"/>
    <x v="19"/>
    <s v="Caminhão"/>
    <s v="17-220/17-220"/>
    <s v="VW"/>
    <s v="46286315"/>
    <s v="POSTO CENTRAL"/>
    <s v="BOM JESUS"/>
    <s v="GO"/>
    <s v="DIESEL COMUM"/>
    <n v="0"/>
    <n v="0"/>
    <s v=" Km/L"/>
    <n v="0"/>
    <n v="230.38"/>
    <n v="5.99"/>
    <n v="1380.01"/>
    <s v="1"/>
    <s v="EXT - SAO PEDRO"/>
    <s v="Planejamento Operaci"/>
    <s v="SAO PEDRO"/>
    <m/>
    <d v="2026-02-10T00:00:00"/>
    <x v="10"/>
    <x v="1"/>
    <x v="7"/>
  </r>
  <r>
    <s v="TTT2H95"/>
    <s v="60645800106472477"/>
    <s v="10/02/2026 17:23:32"/>
    <s v="88512"/>
    <s v="JUAREZ NEVES"/>
    <x v="63"/>
    <s v="Caminhonete"/>
    <s v="SAVEIRO CS RB MF"/>
    <s v="VW"/>
    <s v="45308900"/>
    <s v="POSTO LUPATINI"/>
    <s v="SANTO ANTONIO DA BARRA"/>
    <s v="GO"/>
    <s v="ETANOL COMUM"/>
    <n v="393"/>
    <n v="9.2100000000000009"/>
    <s v=" Km/L"/>
    <n v="84927"/>
    <n v="42.68"/>
    <n v="4.99"/>
    <n v="212.97"/>
    <s v="0"/>
    <s v="EXT - KSE LOCAÇOES"/>
    <s v="Planejamento Operaci"/>
    <s v="KSE LOCAÇOES"/>
    <m/>
    <d v="2026-02-10T00:00:00"/>
    <x v="10"/>
    <x v="1"/>
    <x v="12"/>
  </r>
  <r>
    <s v="TFX7J72"/>
    <s v="60645800105836505"/>
    <s v="10/02/2026 17:24:47"/>
    <s v="03126"/>
    <s v="PEDRO PAULO SILVA SANTOS"/>
    <x v="11"/>
    <s v="Automóvel"/>
    <s v="ARGO"/>
    <s v="FIAT"/>
    <s v="81820912"/>
    <s v="AUTO POSTO KR 06"/>
    <s v="RIO VERDE"/>
    <s v="GO"/>
    <s v="ETANOL COMUM"/>
    <n v="321"/>
    <n v="8.1199999999999992"/>
    <s v=" Km/L"/>
    <n v="59752"/>
    <n v="39.51"/>
    <n v="4.99"/>
    <n v="197.15"/>
    <s v="1"/>
    <s v="Planejamento Operaci"/>
    <s v="Planejamento Operaci"/>
    <s v="Operacional"/>
    <m/>
    <d v="2026-02-10T00:00:00"/>
    <x v="10"/>
    <x v="1"/>
    <x v="4"/>
  </r>
  <r>
    <s v="TUQ2H91"/>
    <s v="60645800107558597"/>
    <s v="10/02/2026 17:32:52"/>
    <s v="87954"/>
    <s v="DANIEL GONÇALVES"/>
    <x v="66"/>
    <s v="Caminhonete"/>
    <s v="SAVEIRO CD RB MF"/>
    <s v="VOLKSWAGEN"/>
    <s v="46286315"/>
    <s v="POSTO CENTRAL"/>
    <s v="BOM JESUS"/>
    <s v="GO"/>
    <s v="ETANOL COMUM"/>
    <n v="361"/>
    <n v="7.42"/>
    <s v=" Km/L"/>
    <n v="25157"/>
    <n v="48.67"/>
    <n v="4.8899999999999997"/>
    <n v="238.01"/>
    <s v="1"/>
    <s v="EXT - KSE LOCAÇOES"/>
    <s v="Planejamento Operaci"/>
    <s v="KSE LOCAÇOES"/>
    <m/>
    <d v="2026-02-10T00:00:00"/>
    <x v="10"/>
    <x v="1"/>
    <x v="12"/>
  </r>
  <r>
    <s v="TFP3B22"/>
    <s v="60645800105143720"/>
    <s v="10/02/2026 17:38:26"/>
    <s v="02769"/>
    <s v="ANDRE LUIS PAULINO"/>
    <x v="6"/>
    <s v="Automóvel"/>
    <s v="ARGO"/>
    <s v="FIAT"/>
    <s v="64191102"/>
    <s v="AUTO POSTO PIRETT"/>
    <s v="GOIATUBA"/>
    <s v="GO"/>
    <s v="ETANOL COMUM"/>
    <n v="316"/>
    <n v="7.75"/>
    <s v=" Km/L"/>
    <n v="43281"/>
    <n v="40.78"/>
    <n v="5.1909999999999998"/>
    <n v="211.68"/>
    <s v="1"/>
    <s v="Planejamento Operaci"/>
    <s v="Planejamento Operaci"/>
    <s v="Operacional"/>
    <m/>
    <d v="2026-02-10T00:00:00"/>
    <x v="10"/>
    <x v="1"/>
    <x v="4"/>
  </r>
  <r>
    <s v="TFX8A49"/>
    <s v="60645800105143673"/>
    <s v="10/02/2026 18:17:59"/>
    <s v="17385"/>
    <s v="VICTOR DE SOUZA"/>
    <x v="12"/>
    <s v="Automóvel"/>
    <s v="ARGO"/>
    <s v="FIAT"/>
    <s v="65258106"/>
    <s v="POSTO 060"/>
    <s v="GOIANAPOLIS"/>
    <s v="GO"/>
    <s v="ETANOL COMUM"/>
    <n v="349"/>
    <n v="8.39"/>
    <s v=" Km/L"/>
    <n v="17604"/>
    <n v="41.6"/>
    <n v="4.79"/>
    <n v="199.26"/>
    <s v="305046"/>
    <s v="Planejamento Operaci"/>
    <s v="Planejamento Operaci"/>
    <s v="Operacional"/>
    <m/>
    <d v="2026-02-10T00:00:00"/>
    <x v="10"/>
    <x v="1"/>
    <x v="0"/>
  </r>
  <r>
    <s v="TFW2H32"/>
    <s v="60645800105143835"/>
    <s v="10/02/2026 18:19:08"/>
    <s v="99638"/>
    <s v="LAFAIETE DE SOUZA SANTOS"/>
    <x v="10"/>
    <s v="Automóvel"/>
    <s v="ARGO"/>
    <s v="FIAT"/>
    <s v="31867006"/>
    <s v="CARRETEIRO 10"/>
    <s v="GOIANIA"/>
    <s v="GO"/>
    <s v="ETANOL COMUM"/>
    <n v="406"/>
    <n v="9.6"/>
    <s v=" Km/L"/>
    <n v="56801"/>
    <n v="42.3"/>
    <n v="5.22"/>
    <n v="220.81"/>
    <s v="315006"/>
    <s v="Planejamento Operaci"/>
    <s v="Planejamento Operaci"/>
    <s v="Operacional"/>
    <m/>
    <d v="2026-02-10T00:00:00"/>
    <x v="10"/>
    <x v="1"/>
    <x v="3"/>
  </r>
  <r>
    <s v="TUF2B45"/>
    <s v="60645800106472420"/>
    <s v="10/02/2026 18:58:07"/>
    <s v="01318"/>
    <s v="JOAO BATISTA REIS"/>
    <x v="37"/>
    <s v="Caminhonete"/>
    <s v="SAVEIRO CS RB MF"/>
    <s v="VW"/>
    <s v="46286315"/>
    <s v="POSTO CENTRAL"/>
    <s v="BOM JESUS"/>
    <s v="GO"/>
    <s v="ETANOL COMUM"/>
    <n v="390"/>
    <n v="7.98"/>
    <s v=" Km/L"/>
    <n v="105408"/>
    <n v="48.89"/>
    <n v="4.8899999999999997"/>
    <n v="239.07"/>
    <s v="1"/>
    <s v="EXT - KSE LOCAÇOES"/>
    <s v="Planejamento Operaci"/>
    <s v="KSE LOCAÇOES"/>
    <m/>
    <d v="2026-02-10T00:00:00"/>
    <x v="10"/>
    <x v="1"/>
    <x v="12"/>
  </r>
  <r>
    <s v="TMF8H09"/>
    <s v="60645800106185413"/>
    <s v="10/02/2026 19:16:45"/>
    <s v="99189"/>
    <s v="WELTON DIONES DE SOUZA BARBOSA_x0009__x0009__x0009__x0009_"/>
    <x v="29"/>
    <s v="Caminhão"/>
    <s v="FH 540 6X4R"/>
    <s v="VOLVO"/>
    <s v="46209914"/>
    <s v="DECIO RIO VERDE"/>
    <s v="RIO VERDE"/>
    <s v="GO"/>
    <s v="DIESEL S-10"/>
    <n v="1255"/>
    <n v="2.2999999999999998"/>
    <s v=" Km/L"/>
    <n v="10995"/>
    <n v="546.47"/>
    <n v="6.29"/>
    <n v="3437.29"/>
    <s v="202602101915"/>
    <s v="EXT - LUCCA JR"/>
    <s v="Planejamento Operaci"/>
    <s v="LUCCA JR"/>
    <m/>
    <d v="2026-02-10T00:00:00"/>
    <x v="10"/>
    <x v="1"/>
    <x v="11"/>
  </r>
  <r>
    <s v="TMF8H09"/>
    <m/>
    <s v="10/02/2026 19:19:34"/>
    <m/>
    <m/>
    <x v="29"/>
    <m/>
    <m/>
    <m/>
    <m/>
    <s v="DECIO RIO VERDE"/>
    <m/>
    <m/>
    <s v="ARLA-32"/>
    <s v="-"/>
    <s v="-"/>
    <s v=" Km/L"/>
    <s v="-"/>
    <n v="36.39"/>
    <m/>
    <n v="137.93"/>
    <m/>
    <m/>
    <m/>
    <m/>
    <m/>
    <d v="2026-02-10T00:00:00"/>
    <x v="10"/>
    <x v="1"/>
    <x v="11"/>
  </r>
  <r>
    <s v="TUW2D74"/>
    <s v="60645800105124310"/>
    <s v="10/02/2026 20:11:39"/>
    <s v="03339"/>
    <s v="MAYARA MARTINS DA SILVA SOUZA"/>
    <x v="35"/>
    <s v="Automóvel"/>
    <s v="CHEVROLET/S10 LS DD4"/>
    <s v="CHEVROLET"/>
    <s v="45341508"/>
    <s v="POSTO ALTO DA SERRA"/>
    <s v="ITUMBIARA"/>
    <s v="GO"/>
    <s v="DIESEL S-10"/>
    <n v="777"/>
    <n v="13.3"/>
    <s v=" Km/L"/>
    <n v="85675"/>
    <n v="58.41"/>
    <n v="6.49"/>
    <n v="379.06"/>
    <s v="0"/>
    <s v="Planejamento Operaci"/>
    <s v="Planejamento Operaci"/>
    <s v="Operacional"/>
    <m/>
    <d v="2026-02-10T00:00:00"/>
    <x v="10"/>
    <x v="1"/>
    <x v="12"/>
  </r>
  <r>
    <s v="TGA0B06"/>
    <s v="60645800106437610"/>
    <s v="10/02/2026 20:46:38"/>
    <s v="00933"/>
    <s v="GIULEY RIBEIRO DOS SANTOS"/>
    <x v="55"/>
    <s v="Caminhonete"/>
    <s v="FIORINO"/>
    <s v="FIAT"/>
    <s v="45308900"/>
    <s v="POSTO LUPATINI"/>
    <s v="SANTO ANTONIO DA BARRA"/>
    <s v="GO"/>
    <s v="ETANOL COMUM"/>
    <n v="287"/>
    <n v="7.52"/>
    <s v=" Km/L"/>
    <n v="14549"/>
    <n v="38.17"/>
    <n v="4.99"/>
    <n v="190.47"/>
    <s v="0"/>
    <s v="Planejamento Operaci"/>
    <s v="Planejamento Operaci"/>
    <s v="TI e Automação"/>
    <m/>
    <d v="2026-02-10T00:00:00"/>
    <x v="10"/>
    <x v="1"/>
    <x v="5"/>
  </r>
  <r>
    <s v="TJP1H27"/>
    <s v="60645800106439607"/>
    <s v="10/02/2026 20:53:14"/>
    <s v="02910"/>
    <s v="EMERSON CRISTIANO DA SILVEIRA"/>
    <x v="58"/>
    <s v="EQUIPAMENTOS"/>
    <s v="GUINCHO LEVE"/>
    <s v="EQUIPAMENTO"/>
    <s v="41826312"/>
    <s v="AUTO POSTO JACARE"/>
    <s v="ACREUNA"/>
    <s v="GO"/>
    <s v="DIESEL S-10"/>
    <n v="199"/>
    <n v="7.27"/>
    <s v=" Km/L"/>
    <n v="18795"/>
    <n v="27.38"/>
    <n v="5.992"/>
    <n v="164.05"/>
    <s v="100275117"/>
    <s v="EXT - LUCCA JR"/>
    <s v="Planejamento Operaci"/>
    <s v="LUCCA JR"/>
    <m/>
    <d v="2026-02-10T00:00:00"/>
    <x v="10"/>
    <x v="1"/>
    <x v="11"/>
  </r>
  <r>
    <s v="TTT2H93"/>
    <s v="60645800106472340"/>
    <s v="10/02/2026 20:54:29"/>
    <s v="87954"/>
    <s v="DANIEL GONÇALVES"/>
    <x v="41"/>
    <s v="Utilitário"/>
    <s v="SAVEIRO"/>
    <s v="FIAT"/>
    <s v="41826312"/>
    <s v="AUTO POSTO JACARE"/>
    <s v="ACREUNA"/>
    <s v="GO"/>
    <s v="ETANOL COMUM"/>
    <n v="291"/>
    <n v="9.9499999999999993"/>
    <s v=" Km/L"/>
    <n v="49744"/>
    <n v="29.25"/>
    <n v="4.8600000000000003"/>
    <n v="142.16"/>
    <s v="100275196"/>
    <s v="EXT - KSE LOCAÇOES"/>
    <s v="Planejamento Operaci"/>
    <s v="KSE LOCAÇOES"/>
    <m/>
    <d v="2026-02-10T00:00:00"/>
    <x v="10"/>
    <x v="1"/>
    <x v="12"/>
  </r>
  <r>
    <s v="TFF5D72"/>
    <s v="60645800105143780"/>
    <s v="10/02/2026 21:54:44"/>
    <s v="03458"/>
    <s v="RAUL DOS SANTOS SOUSA"/>
    <x v="2"/>
    <s v="Automóvel"/>
    <s v="ARGO"/>
    <s v="FIAT"/>
    <s v="75331003"/>
    <s v="SUPERVIA LAGOA"/>
    <s v="RIO VERDE"/>
    <s v="GO"/>
    <s v="ETANOL COMUM"/>
    <n v="204"/>
    <n v="6.47"/>
    <s v=" Km/L"/>
    <n v="41278"/>
    <n v="31.53"/>
    <n v="4.8899999999999997"/>
    <n v="154.18"/>
    <s v="0"/>
    <s v="Planejamento Operaci"/>
    <s v="Planejamento Operaci"/>
    <s v="Operacional"/>
    <m/>
    <d v="2026-02-10T00:00:00"/>
    <x v="10"/>
    <x v="1"/>
    <x v="0"/>
  </r>
  <r>
    <s v="TTP5B47"/>
    <s v="60645800106472110"/>
    <s v="10/02/2026 23:29:13"/>
    <s v="01227"/>
    <s v="DAILTON FERREIRA CRUVINEL"/>
    <x v="40"/>
    <s v="Caminhonete"/>
    <s v="SAVEIRO CS RB MF"/>
    <s v="VW"/>
    <s v="07674909"/>
    <s v="AUTO POSTO INDIARA"/>
    <s v="INDIARA"/>
    <s v="GO"/>
    <s v="ETANOL COMUM"/>
    <n v="434"/>
    <n v="10.53"/>
    <s v=" Km/L"/>
    <n v="98477"/>
    <n v="41.2"/>
    <n v="4.8899999999999997"/>
    <n v="201.47"/>
    <s v="11965"/>
    <s v="EXT - KSE LOCAÇOES"/>
    <s v="Planejamento Operaci"/>
    <s v="KSE LOCAÇOES"/>
    <m/>
    <d v="2026-02-10T00:00:00"/>
    <x v="10"/>
    <x v="1"/>
    <x v="12"/>
  </r>
  <r>
    <s v="TJE5D27"/>
    <s v="60645800105124400"/>
    <s v="10/02/2026 23:31:27"/>
    <s v="81743"/>
    <s v="JEFERSON LUIZ MARTINS_x0009__x0009__x0009__x0009_"/>
    <x v="60"/>
    <s v="EQUIPAMENTOS"/>
    <s v="GUINCHO LEVE"/>
    <s v="EQUIPAMENTO"/>
    <s v="46209914"/>
    <s v="DECIO RIO VERDE"/>
    <s v="RIO VERDE"/>
    <s v="GO"/>
    <s v="DIESEL S-10"/>
    <n v="610"/>
    <n v="5.75"/>
    <s v=" Km/L"/>
    <n v="18240"/>
    <n v="106.01"/>
    <n v="5.13"/>
    <n v="543.83000000000004"/>
    <s v="202602102330"/>
    <s v="EXT - LUCCA JR"/>
    <s v="Planejamento Operaci"/>
    <s v="LUCCA JR"/>
    <m/>
    <d v="2026-02-10T00:00:00"/>
    <x v="10"/>
    <x v="1"/>
    <x v="11"/>
  </r>
  <r>
    <s v="TJE5D27"/>
    <m/>
    <s v="10/02/2026 23:33:10"/>
    <m/>
    <m/>
    <x v="60"/>
    <m/>
    <m/>
    <m/>
    <m/>
    <s v="DECIO RIO VERDE"/>
    <m/>
    <m/>
    <s v="ARLA-32"/>
    <s v="-"/>
    <s v="-"/>
    <s v=" Km/L"/>
    <s v="-"/>
    <n v="3.47"/>
    <m/>
    <n v="13.18"/>
    <m/>
    <m/>
    <m/>
    <m/>
    <m/>
    <d v="2026-02-10T00:00:00"/>
    <x v="10"/>
    <x v="1"/>
    <x v="11"/>
  </r>
  <r>
    <s v="TTR3A31"/>
    <s v="60645800106472404"/>
    <s v="11/02/2026 00:20:57"/>
    <s v="75150"/>
    <s v="PETTERSON PERIS BENJAMIN"/>
    <x v="53"/>
    <s v="Caminhonete"/>
    <s v="SAVEIRO CS RB MF"/>
    <s v="VW"/>
    <s v="13335016"/>
    <s v="POSTO TREVO"/>
    <s v="RIO VERDE"/>
    <s v="GO"/>
    <s v="ETANOL COMUM"/>
    <n v="481"/>
    <n v="11.22"/>
    <s v=" Km/L"/>
    <n v="91853"/>
    <n v="42.87"/>
    <n v="4.9909999999999997"/>
    <n v="213.96"/>
    <s v="11021222"/>
    <s v="EXT - KSE LOCAÇOES"/>
    <s v="Planejamento Operaci"/>
    <s v="KSE LOCAÇOES"/>
    <m/>
    <d v="2026-02-11T00:00:00"/>
    <x v="10"/>
    <x v="1"/>
    <x v="12"/>
  </r>
  <r>
    <s v="TTY2C25"/>
    <s v="60645800106472430"/>
    <s v="11/02/2026 00:59:42"/>
    <s v="32871"/>
    <s v="JOSE RICARDO SOUZA SILVA"/>
    <x v="38"/>
    <s v="Caminhonete"/>
    <s v="SAVEIRO CS RB MF"/>
    <s v="VW"/>
    <s v="45341508"/>
    <s v="POSTO ALTO DA SERRA"/>
    <s v="ITUMBIARA"/>
    <s v="GO"/>
    <s v="ETANOL COMUM"/>
    <n v="379"/>
    <n v="10.75"/>
    <s v=" Km/L"/>
    <n v="88842"/>
    <n v="35.24"/>
    <n v="4.99"/>
    <n v="175.83"/>
    <s v="0"/>
    <s v="EXT - KSE LOCAÇOES"/>
    <s v="Planejamento Operaci"/>
    <s v="KSE LOCAÇOES"/>
    <m/>
    <d v="2026-02-11T00:00:00"/>
    <x v="10"/>
    <x v="1"/>
    <x v="12"/>
  </r>
  <r>
    <s v="TUF2B45"/>
    <s v="60645800106472420"/>
    <s v="11/02/2026 01:41:53"/>
    <s v="05369"/>
    <s v="FERNANDA HELLEN DEUFINO DA SILVA"/>
    <x v="37"/>
    <s v="Caminhonete"/>
    <s v="SAVEIRO CS RB MF"/>
    <s v="VW"/>
    <s v="45341508"/>
    <s v="POSTO ALTO DA SERRA"/>
    <s v="ITUMBIARA"/>
    <s v="GO"/>
    <s v="ETANOL COMUM"/>
    <n v="235"/>
    <n v="9.15"/>
    <s v=" Km/L"/>
    <n v="105643"/>
    <n v="25.67"/>
    <n v="4.99"/>
    <n v="128.09"/>
    <s v="0"/>
    <s v="EXT - KSE LOCAÇOES"/>
    <s v="Planejamento Operaci"/>
    <s v="KSE LOCAÇOES"/>
    <m/>
    <d v="2026-02-11T00:00:00"/>
    <x v="10"/>
    <x v="1"/>
    <x v="12"/>
  </r>
  <r>
    <s v="TFF5D72"/>
    <s v="60645800105143780"/>
    <s v="11/02/2026 02:47:28"/>
    <s v="03458"/>
    <s v="RAUL DOS SANTOS SOUSA"/>
    <x v="2"/>
    <s v="Automóvel"/>
    <s v="ARGO"/>
    <s v="FIAT"/>
    <s v="69494411"/>
    <s v="REDE MARAJO RIO VERD"/>
    <s v="RIO VERDE"/>
    <s v="GO"/>
    <s v="ETANOL COMUM"/>
    <n v="186"/>
    <n v="11.97"/>
    <s v=" Km/L"/>
    <n v="41464"/>
    <n v="15.54"/>
    <n v="4.593"/>
    <n v="71.37"/>
    <s v="3458166173"/>
    <s v="Planejamento Operaci"/>
    <s v="Planejamento Operaci"/>
    <s v="Operacional"/>
    <m/>
    <d v="2026-02-11T00:00:00"/>
    <x v="10"/>
    <x v="1"/>
    <x v="0"/>
  </r>
  <r>
    <s v="TFE6B22"/>
    <s v="60645800105143762"/>
    <s v="11/02/2026 06:32:37"/>
    <s v="03608"/>
    <s v="WEIDER DA SILVA RODRIGUES"/>
    <x v="1"/>
    <s v="Automóvel"/>
    <s v="ARGO"/>
    <s v="FIAT"/>
    <s v="94262208"/>
    <s v="AUTO POSTO RETRO"/>
    <s v="APARECIDA DE GOIANIA"/>
    <s v="GO"/>
    <s v="ETANOL COMUM"/>
    <n v="367"/>
    <n v="9.73"/>
    <s v=" Km/L"/>
    <n v="47817"/>
    <n v="37.71"/>
    <n v="5.24"/>
    <n v="197.61"/>
    <s v="2"/>
    <s v="Planejamento Operaci"/>
    <s v="Planejamento Operaci"/>
    <s v="Operacional"/>
    <m/>
    <d v="2026-02-11T00:00:00"/>
    <x v="10"/>
    <x v="1"/>
    <x v="1"/>
  </r>
  <r>
    <s v="TTT2H95"/>
    <s v="60645800106472477"/>
    <s v="11/02/2026 06:50:22"/>
    <s v="05208"/>
    <s v="CHARLES ROSA"/>
    <x v="63"/>
    <s v="Caminhonete"/>
    <s v="SAVEIRO CS RB MF"/>
    <s v="VW"/>
    <s v="45308900"/>
    <s v="POSTO LUPATINI"/>
    <s v="SANTO ANTONIO DA BARRA"/>
    <s v="GO"/>
    <s v="ETANOL COMUM"/>
    <n v="491"/>
    <n v="11.01"/>
    <s v=" Km/L"/>
    <n v="85418"/>
    <n v="44.58"/>
    <n v="4.99"/>
    <n v="222.45"/>
    <s v="0"/>
    <s v="EXT - KSE LOCAÇOES"/>
    <s v="Planejamento Operaci"/>
    <s v="KSE LOCAÇOES"/>
    <m/>
    <d v="2026-02-11T00:00:00"/>
    <x v="10"/>
    <x v="1"/>
    <x v="12"/>
  </r>
  <r>
    <s v="TUG2C45"/>
    <s v="60645800106437770"/>
    <s v="11/02/2026 06:50:59"/>
    <s v="80560"/>
    <s v="EDMAR PEREIRA COSTA"/>
    <x v="54"/>
    <s v="Utilitário"/>
    <s v="SAVEIRO"/>
    <s v="FIAT"/>
    <s v="81889412"/>
    <s v="POSTO ZERO UM"/>
    <s v="RIO VERDE"/>
    <s v="GO"/>
    <s v="ETANOL COMUM"/>
    <n v="443"/>
    <n v="9.19"/>
    <s v=" Km/L"/>
    <n v="99501"/>
    <n v="48.22"/>
    <n v="4.9800000000000004"/>
    <n v="240.14"/>
    <s v="2"/>
    <s v="EXT - KSE LOCAÇOES"/>
    <s v="Planejamento Operaci"/>
    <s v="KSE LOCAÇOES"/>
    <m/>
    <d v="2026-02-11T00:00:00"/>
    <x v="10"/>
    <x v="1"/>
    <x v="12"/>
  </r>
  <r>
    <s v="FKM6D96"/>
    <s v="60645800105124347"/>
    <s v="11/02/2026 06:59:26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122.89"/>
    <n v="5.99"/>
    <n v="736.11"/>
    <s v="110225067"/>
    <s v="EXT - SAO PEDRO"/>
    <s v="Planejamento Operaci"/>
    <s v="SAO PEDRO"/>
    <m/>
    <d v="2026-02-11T00:00:00"/>
    <x v="10"/>
    <x v="1"/>
    <x v="7"/>
  </r>
  <r>
    <s v="TFR8B59"/>
    <s v="60645800105143681"/>
    <s v="11/02/2026 07:45:08"/>
    <s v="92635"/>
    <s v="ADENILDO BARBOSA DUTRA"/>
    <x v="8"/>
    <s v="Automóvel"/>
    <s v="ARGO"/>
    <s v="FIAT"/>
    <s v="92220505"/>
    <s v="AUTO POSTO ARAGUAIA"/>
    <s v="ACREUNA"/>
    <s v="GO"/>
    <s v="ETANOL COMUM"/>
    <n v="347"/>
    <n v="7.86"/>
    <s v=" Km/L"/>
    <n v="19495"/>
    <n v="44.16"/>
    <n v="4.87"/>
    <n v="215.06"/>
    <s v="0"/>
    <s v="Planejamento Operaci"/>
    <s v="Planejamento Operaci"/>
    <s v="Operacional"/>
    <m/>
    <d v="2026-02-11T00:00:00"/>
    <x v="10"/>
    <x v="1"/>
    <x v="5"/>
  </r>
  <r>
    <s v="TBE3B75"/>
    <s v="60645800105124380"/>
    <s v="11/02/2026 07:49:41"/>
    <s v="21706"/>
    <s v="LUIZ MARCELO NEVES"/>
    <x v="19"/>
    <s v="Caminhão"/>
    <s v="CAMINHAO CARROCERIA"/>
    <s v="OUTROS"/>
    <s v="81889412"/>
    <s v="POSTO ZERO UM"/>
    <s v="RIO VERDE"/>
    <s v="GO"/>
    <s v="DIESEL S-10"/>
    <n v="0"/>
    <n v="0"/>
    <s v=" Km/L"/>
    <n v="0"/>
    <n v="94.73"/>
    <n v="6.03"/>
    <n v="571.25"/>
    <s v="1"/>
    <s v="EXT - SAO PEDRO"/>
    <s v="Planejamento Operaci"/>
    <s v="SAO PEDRO"/>
    <m/>
    <d v="2026-02-11T00:00:00"/>
    <x v="10"/>
    <x v="1"/>
    <x v="7"/>
  </r>
  <r>
    <s v="TFD2J89"/>
    <s v="60645800105143710"/>
    <s v="11/02/2026 08:13:27"/>
    <s v="95253"/>
    <s v="ANDRE AUGUSTO ARAUJO DE JESUS"/>
    <x v="0"/>
    <s v="Automóvel"/>
    <s v="ARGO"/>
    <s v="FIAT"/>
    <s v="53081700"/>
    <s v="POSTO Z   Z SANTA MA"/>
    <s v="GUAPO"/>
    <s v="GO"/>
    <s v="ETANOL COMUM"/>
    <n v="186"/>
    <n v="7.09"/>
    <s v=" Km/L"/>
    <n v="21260"/>
    <n v="26.25"/>
    <n v="4.6909999999999998"/>
    <n v="123.13"/>
    <s v="0"/>
    <s v="Planejamento Operaci"/>
    <s v="Planejamento Operaci"/>
    <s v="Operacional"/>
    <m/>
    <d v="2026-02-11T00:00:00"/>
    <x v="10"/>
    <x v="1"/>
    <x v="0"/>
  </r>
  <r>
    <s v="TMG4A29"/>
    <m/>
    <s v="11/02/2026 08:38:14"/>
    <m/>
    <m/>
    <x v="25"/>
    <m/>
    <m/>
    <m/>
    <m/>
    <s v="POSTO CENTRAL"/>
    <m/>
    <m/>
    <s v="ARLA-32"/>
    <s v="-"/>
    <s v="-"/>
    <s v=" Km/L"/>
    <s v="-"/>
    <n v="20"/>
    <m/>
    <n v="126"/>
    <m/>
    <m/>
    <m/>
    <m/>
    <m/>
    <d v="2026-02-11T00:00:00"/>
    <x v="10"/>
    <x v="1"/>
    <x v="11"/>
  </r>
  <r>
    <s v="TTQ4C10"/>
    <s v="60645800106553930"/>
    <s v="11/02/2026 09:09:43"/>
    <s v="03095"/>
    <s v="MICHELL ALMEIDA SANTANA"/>
    <x v="31"/>
    <s v="Caminhonete"/>
    <s v="Caminhonete S10"/>
    <s v="CHEVROLET"/>
    <s v="53081700"/>
    <s v="POSTO Z   Z SANTA MA"/>
    <s v="GUAPO"/>
    <s v="GO"/>
    <s v="DIESEL S-10"/>
    <n v="718"/>
    <n v="14.69"/>
    <s v=" Km/L"/>
    <n v="109750"/>
    <n v="48.88"/>
    <n v="5.47"/>
    <n v="267.37"/>
    <s v="0"/>
    <s v="Planejamento Operaci"/>
    <s v="Planejamento Operaci"/>
    <s v="INSPENCAO"/>
    <m/>
    <d v="2026-02-11T00:00:00"/>
    <x v="10"/>
    <x v="1"/>
    <x v="12"/>
  </r>
  <r>
    <s v="TFI3B19"/>
    <s v="60645800105926941"/>
    <s v="11/02/2026 09:15:24"/>
    <s v="03102"/>
    <s v="EDES GONÇALVES DA SILVA"/>
    <x v="4"/>
    <s v="Automóvel"/>
    <s v="ARGO"/>
    <s v="FIAT"/>
    <s v="13335016"/>
    <s v="POSTO TREVO"/>
    <s v="RIO VERDE"/>
    <s v="GO"/>
    <s v="ETANOL COMUM"/>
    <n v="360"/>
    <n v="11.85"/>
    <s v=" Km/L"/>
    <n v="60363"/>
    <n v="30.38"/>
    <n v="4.99"/>
    <n v="151.61000000000001"/>
    <s v="110233299"/>
    <s v="Planejamento Operaci"/>
    <s v="Planejamento Operaci"/>
    <s v="Operacional"/>
    <m/>
    <d v="2026-02-11T00:00:00"/>
    <x v="10"/>
    <x v="1"/>
    <x v="0"/>
  </r>
  <r>
    <s v="TTT2H93"/>
    <s v="60645800106472340"/>
    <s v="11/02/2026 09:23:25"/>
    <s v="73410"/>
    <s v="BRUNO SOUSA DIAS"/>
    <x v="41"/>
    <s v="Utilitário"/>
    <s v="SAVEIRO"/>
    <s v="FIAT"/>
    <s v="41826312"/>
    <s v="AUTO POSTO JACARE"/>
    <s v="ACREUNA"/>
    <s v="GO"/>
    <s v="ETANOL COMUM"/>
    <n v="579"/>
    <n v="11.97"/>
    <s v=" Km/L"/>
    <n v="50323"/>
    <n v="48.39"/>
    <n v="4.8609999999999998"/>
    <n v="235.2"/>
    <s v="110233719"/>
    <s v="EXT - KSE LOCAÇOES"/>
    <s v="Planejamento Operaci"/>
    <s v="KSE LOCAÇOES"/>
    <m/>
    <d v="2026-02-11T00:00:00"/>
    <x v="10"/>
    <x v="1"/>
    <x v="12"/>
  </r>
  <r>
    <s v="TFX7J72"/>
    <s v="60645800105836505"/>
    <s v="11/02/2026 10:40:38"/>
    <s v="03126"/>
    <s v="PEDRO PAULO SILVA SANTOS"/>
    <x v="11"/>
    <s v="Automóvel"/>
    <s v="ARGO"/>
    <s v="FIAT"/>
    <s v="53081700"/>
    <s v="POSTO Z   Z SANTA MA"/>
    <s v="GUAPO"/>
    <s v="GO"/>
    <s v="ETANOL COMUM"/>
    <n v="230"/>
    <n v="7.67"/>
    <s v=" Km/L"/>
    <n v="59982"/>
    <n v="30"/>
    <n v="5.39"/>
    <n v="161.69999999999999"/>
    <s v="0"/>
    <s v="Planejamento Operaci"/>
    <s v="Planejamento Operaci"/>
    <s v="Operacional"/>
    <m/>
    <d v="2026-02-11T00:00:00"/>
    <x v="10"/>
    <x v="1"/>
    <x v="4"/>
  </r>
  <r>
    <s v="TUF2B45"/>
    <s v="60645800106472420"/>
    <s v="11/02/2026 10:46:25"/>
    <s v="01318"/>
    <s v="JOAO BATISTA REIS"/>
    <x v="37"/>
    <s v="Caminhonete"/>
    <s v="SAVEIRO CS RB MF"/>
    <s v="VW"/>
    <s v="46286315"/>
    <s v="POSTO CENTRAL"/>
    <s v="BOM JESUS"/>
    <s v="GO"/>
    <s v="ETANOL COMUM"/>
    <n v="364"/>
    <n v="8.5"/>
    <s v=" Km/L"/>
    <n v="106007"/>
    <n v="42.82"/>
    <n v="4.8899999999999997"/>
    <n v="209.39"/>
    <s v="1"/>
    <s v="EXT - KSE LOCAÇOES"/>
    <s v="Planejamento Operaci"/>
    <s v="KSE LOCAÇOES"/>
    <m/>
    <d v="2026-02-11T00:00:00"/>
    <x v="10"/>
    <x v="1"/>
    <x v="12"/>
  </r>
  <r>
    <s v="TFA5I89"/>
    <s v="60645800105853740"/>
    <s v="11/02/2026 10:49:11"/>
    <s v="70093"/>
    <s v="CLAUDSTONE DOS REIS MENDES JUNIOR"/>
    <x v="21"/>
    <s v="Automóvel"/>
    <s v="ARGO"/>
    <s v="FIAT"/>
    <s v="36669517"/>
    <s v="AUTO POSTO ANHANGUERA"/>
    <s v="GOIANIA"/>
    <s v="GO"/>
    <s v="ETANOL COMUM"/>
    <n v="273"/>
    <n v="7.22"/>
    <s v=" Km/L"/>
    <n v="16336"/>
    <n v="37.83"/>
    <n v="5.39"/>
    <n v="203.89"/>
    <s v="1"/>
    <s v="Planejamento Operaci"/>
    <s v="Planejamento Operaci"/>
    <s v="Operacional"/>
    <m/>
    <d v="2026-02-11T00:00:00"/>
    <x v="10"/>
    <x v="1"/>
    <x v="2"/>
  </r>
  <r>
    <s v="TFA5I89"/>
    <s v="60645800105853740"/>
    <s v="11/02/2026 12:00:25"/>
    <s v="70093"/>
    <s v="CLAUDSTONE DOS REIS MENDES JUNIOR"/>
    <x v="24"/>
    <s v="Caminhonete"/>
    <s v="TITANO"/>
    <s v="FIAT"/>
    <s v="36669517"/>
    <s v="AUTO POSTO ANHANGUERA"/>
    <s v="GOIANIA"/>
    <s v="GO"/>
    <s v="DIESEL S10"/>
    <n v="0"/>
    <n v="0"/>
    <s v=" Km/L"/>
    <n v="5341"/>
    <n v="62.29"/>
    <n v="6.77"/>
    <n v="421.98"/>
    <s v="1"/>
    <s v="Planejamento Operaci"/>
    <s v="Planejamento Operaci"/>
    <s v="Operacional"/>
    <m/>
    <d v="2026-02-11T00:00:00"/>
    <x v="10"/>
    <x v="1"/>
    <x v="2"/>
  </r>
  <r>
    <s v="TLR1J91"/>
    <s v="60645800106043065"/>
    <s v="11/02/2026 12:03:03"/>
    <s v="02910"/>
    <s v="EMERSON CRISTIANO DA SILVEIRA"/>
    <x v="23"/>
    <s v="Caminhonete"/>
    <s v="SAVEIRO"/>
    <s v="VOLKSWAGEN"/>
    <s v="45307105"/>
    <s v="POSTO GIRASSOL"/>
    <s v="ITUMBIARA"/>
    <s v="GO"/>
    <s v="ETANOL COMUM"/>
    <n v="0"/>
    <n v="0"/>
    <s v=" Km/L"/>
    <s v="-"/>
    <n v="45.59"/>
    <n v="4.6900000000000004"/>
    <n v="213.82"/>
    <s v="110243"/>
    <s v="Planejamento Operaci"/>
    <s v="Planejamento Operaci"/>
    <s v="Operacional"/>
    <m/>
    <d v="2026-02-11T00:00:00"/>
    <x v="10"/>
    <x v="1"/>
    <x v="9"/>
  </r>
  <r>
    <s v="TTP5B47"/>
    <s v="60645800106472110"/>
    <s v="11/02/2026 12:08:19"/>
    <s v="02710"/>
    <s v="RAINON LOPES ALMEIDA"/>
    <x v="40"/>
    <s v="Caminhonete"/>
    <s v="SAVEIRO CS RB MF"/>
    <s v="VW"/>
    <s v="75331801"/>
    <s v="DECIO CEZARINA"/>
    <s v="CEZARINA"/>
    <s v="GO"/>
    <s v="ETANOL COMUM"/>
    <n v="530"/>
    <n v="11.37"/>
    <s v=" Km/L"/>
    <n v="99007"/>
    <n v="46.63"/>
    <n v="4.6900000000000004"/>
    <n v="218.69"/>
    <s v="202602111207"/>
    <s v="EXT - KSE LOCAÇOES"/>
    <s v="Planejamento Operaci"/>
    <s v="KSE LOCAÇOES"/>
    <m/>
    <d v="2026-02-11T00:00:00"/>
    <x v="10"/>
    <x v="1"/>
    <x v="12"/>
  </r>
  <r>
    <s v="TTS4A16"/>
    <s v="60645800105124436"/>
    <s v="11/02/2026 12:18:22"/>
    <s v="00399"/>
    <s v="JULIANO FERNANDES DA SILVA"/>
    <x v="32"/>
    <s v="Caminhonete"/>
    <s v="Caminhonete S10"/>
    <s v="CHEVROLET"/>
    <s v="75331003"/>
    <s v="SUPERVIA LAGOA"/>
    <s v="RIO VERDE"/>
    <s v="GO"/>
    <s v="DIESEL S-10"/>
    <n v="975"/>
    <n v="14.21"/>
    <s v=" Km/L"/>
    <n v="11914"/>
    <n v="68.599999999999994"/>
    <n v="5.84"/>
    <n v="400.63"/>
    <s v="0"/>
    <s v="Planejamento Operaci"/>
    <s v="Planejamento Operaci"/>
    <s v="INSPENCAO"/>
    <m/>
    <d v="2026-02-11T00:00:00"/>
    <x v="10"/>
    <x v="1"/>
    <x v="12"/>
  </r>
  <r>
    <s v="TFN0D12"/>
    <s v="60645800105143746"/>
    <s v="11/02/2026 12:55:42"/>
    <s v="00390"/>
    <s v="SILVINO JOSE DE BRITO"/>
    <x v="5"/>
    <s v="Automóvel"/>
    <s v="ARGO"/>
    <s v="FIAT"/>
    <s v="75331801"/>
    <s v="DECIO CEZARINA"/>
    <s v="CEZARINA"/>
    <s v="GO"/>
    <s v="ETANOL COMUM"/>
    <n v="364"/>
    <n v="9.81"/>
    <s v=" Km/L"/>
    <n v="34390"/>
    <n v="37.1"/>
    <n v="4.6900000000000004"/>
    <n v="174"/>
    <s v="202602111255"/>
    <s v="Planejamento Operaci"/>
    <s v="Planejamento Operaci"/>
    <s v="Operacional"/>
    <m/>
    <d v="2026-02-11T00:00:00"/>
    <x v="10"/>
    <x v="1"/>
    <x v="3"/>
  </r>
  <r>
    <s v="TGM4D76"/>
    <s v="60645800106437582"/>
    <s v="11/02/2026 13:15:17"/>
    <s v="33534"/>
    <s v="MARCOS ANTONIO MARCELINO DA SILVA"/>
    <x v="56"/>
    <s v="Caminhonete"/>
    <s v="FIORINO"/>
    <s v="FIAT"/>
    <s v="46286315"/>
    <s v="POSTO CENTRAL"/>
    <s v="BOM JESUS"/>
    <s v="GO"/>
    <s v="ETANOL COMUM"/>
    <n v="211"/>
    <n v="6.3"/>
    <s v=" Km/L"/>
    <n v="13340"/>
    <n v="33.479999999999997"/>
    <n v="4.891"/>
    <n v="163.74"/>
    <s v="1"/>
    <s v="Planejamento Operaci"/>
    <s v="Planejamento Operaci"/>
    <s v="Operacional"/>
    <m/>
    <d v="2026-02-11T00:00:00"/>
    <x v="10"/>
    <x v="1"/>
    <x v="5"/>
  </r>
  <r>
    <s v="TER4970"/>
    <s v="60645800105124339"/>
    <s v="11/02/2026 13:23:06"/>
    <s v="52247"/>
    <s v="CARLOS ALBERTO DO ROSARIO"/>
    <x v="19"/>
    <s v="EQUIPAMENTOS"/>
    <s v="RETROESCAVADEIRA"/>
    <s v="CATERPILLAR"/>
    <s v="07674909"/>
    <s v="AUTO POSTO INDIARA"/>
    <s v="INDIARA"/>
    <s v="GO"/>
    <s v="DIESEL COMUM"/>
    <n v="0"/>
    <n v="0"/>
    <s v=" Km/L"/>
    <n v="0"/>
    <n v="103.63"/>
    <n v="5.79"/>
    <n v="600.02"/>
    <s v="11985"/>
    <s v="EXT - SAO PEDRO"/>
    <s v="Planejamento Operaci"/>
    <s v="SAO PEDRO"/>
    <m/>
    <d v="2026-02-11T00:00:00"/>
    <x v="10"/>
    <x v="1"/>
    <x v="7"/>
  </r>
  <r>
    <s v="TFE6B22"/>
    <s v="60645800105143762"/>
    <s v="11/02/2026 15:21:02"/>
    <s v="03608"/>
    <s v="WEIDER DA SILVA RODRIGUES"/>
    <x v="1"/>
    <s v="Automóvel"/>
    <s v="ARGO"/>
    <s v="FIAT"/>
    <s v="46286315"/>
    <s v="POSTO CENTRAL"/>
    <s v="BOM JESUS"/>
    <s v="GO"/>
    <s v="ETANOL COMUM"/>
    <n v="345"/>
    <n v="11.01"/>
    <s v=" Km/L"/>
    <n v="48162"/>
    <n v="31.33"/>
    <n v="4.8899999999999997"/>
    <n v="153.21"/>
    <s v="1"/>
    <s v="Planejamento Operaci"/>
    <s v="Planejamento Operaci"/>
    <s v="Operacional"/>
    <m/>
    <d v="2026-02-11T00:00:00"/>
    <x v="10"/>
    <x v="1"/>
    <x v="1"/>
  </r>
  <r>
    <s v="TTR3A31"/>
    <s v="60645800106472404"/>
    <s v="11/02/2026 15:43:21"/>
    <s v="00386"/>
    <s v="RAFAEL SOUZA LIMA"/>
    <x v="53"/>
    <s v="Caminhonete"/>
    <s v="SAVEIRO CS RB MF"/>
    <s v="VW"/>
    <s v="81889412"/>
    <s v="POSTO ZERO UM"/>
    <s v="RIO VERDE"/>
    <s v="GO"/>
    <s v="ETANOL COMUM"/>
    <n v="509"/>
    <n v="10.09"/>
    <s v=" Km/L"/>
    <n v="92362"/>
    <n v="50.46"/>
    <n v="4.9800000000000004"/>
    <n v="251.29"/>
    <s v="2"/>
    <s v="EXT - KSE LOCAÇOES"/>
    <s v="Planejamento Operaci"/>
    <s v="KSE LOCAÇOES"/>
    <m/>
    <d v="2026-02-11T00:00:00"/>
    <x v="10"/>
    <x v="1"/>
    <x v="12"/>
  </r>
  <r>
    <s v="TBE3B78"/>
    <s v="60645800105124169"/>
    <s v="11/02/2026 15:43:40"/>
    <s v="89049"/>
    <s v="VALDEIR JOSE CORREIA"/>
    <x v="19"/>
    <s v="Caminhão"/>
    <s v="9-180"/>
    <s v="VW"/>
    <s v="87183400"/>
    <s v="MARAJO GUAPO"/>
    <s v="GUAPO"/>
    <s v="GO"/>
    <s v="DIESEL S-10"/>
    <n v="0"/>
    <n v="0"/>
    <s v=" Km/L"/>
    <n v="0"/>
    <n v="100.09"/>
    <n v="6.0350000000000001"/>
    <n v="604.04999999999995"/>
    <s v="0"/>
    <s v="EXT - SAO PEDRO"/>
    <s v="Planejamento Operaci"/>
    <s v="SAO PEDRO"/>
    <m/>
    <d v="2026-02-11T00:00:00"/>
    <x v="10"/>
    <x v="1"/>
    <x v="7"/>
  </r>
  <r>
    <s v="TTG6C15"/>
    <s v="60645800106437736"/>
    <s v="11/02/2026 15:43:58"/>
    <s v="71805"/>
    <s v="MURILO SOUZA BERNARDES"/>
    <x v="64"/>
    <s v="Utilitário"/>
    <s v="SAVEIRO"/>
    <s v="FIAT"/>
    <s v="92936106"/>
    <s v="AUTO POSTO HM 2"/>
    <s v="GOIANIA"/>
    <s v="GO"/>
    <s v="ETANOL COMUM"/>
    <n v="279"/>
    <n v="6.5"/>
    <s v=" Km/L"/>
    <n v="41248"/>
    <n v="42.92"/>
    <n v="5.19"/>
    <n v="222.77"/>
    <s v="0"/>
    <s v="EXT - KSE LOCAÇOES"/>
    <s v="Planejamento Operaci"/>
    <s v="KSE LOCAÇOES"/>
    <m/>
    <d v="2026-02-11T00:00:00"/>
    <x v="10"/>
    <x v="1"/>
    <x v="1"/>
  </r>
  <r>
    <s v="TFD2J89"/>
    <s v="60645800105143710"/>
    <s v="11/02/2026 15:50:11"/>
    <s v="95253"/>
    <s v="ANDRE AUGUSTO ARAUJO DE JESUS"/>
    <x v="0"/>
    <s v="Automóvel"/>
    <s v="ARGO"/>
    <s v="FIAT"/>
    <s v="87183400"/>
    <s v="MARAJO GUAPO"/>
    <s v="GUAPO"/>
    <s v="GO"/>
    <s v="ETANOL COMUM"/>
    <n v="276"/>
    <n v="8.86"/>
    <s v=" Km/L"/>
    <n v="21536"/>
    <n v="31.14"/>
    <n v="4.6900000000000004"/>
    <n v="146.05000000000001"/>
    <s v="0"/>
    <s v="Planejamento Operaci"/>
    <s v="Planejamento Operaci"/>
    <s v="Operacional"/>
    <m/>
    <d v="2026-02-11T00:00:00"/>
    <x v="10"/>
    <x v="1"/>
    <x v="0"/>
  </r>
  <r>
    <s v="TKB0E17"/>
    <s v="60645800106185180"/>
    <s v="11/02/2026 16:43:05"/>
    <s v="89061"/>
    <s v="HIGOR MARTINS FERREIRA_x0009__x0009__x0009__x0009_"/>
    <x v="27"/>
    <s v="EQUIPAMENTOS"/>
    <s v="GUINCHO LEVE"/>
    <s v="EQUIPAMENTO"/>
    <s v="46286315"/>
    <s v="POSTO CENTRAL"/>
    <s v="BOM JESUS"/>
    <s v="GO"/>
    <s v="DIESEL S-10"/>
    <n v="492"/>
    <n v="5.15"/>
    <s v=" Km/L"/>
    <n v="20468"/>
    <n v="95.5"/>
    <n v="6.24"/>
    <n v="595.92999999999995"/>
    <s v="1"/>
    <s v="EXT - LUCCA JR"/>
    <s v="Planejamento Operaci"/>
    <s v="LUCCA JR"/>
    <m/>
    <d v="2026-02-11T00:00:00"/>
    <x v="10"/>
    <x v="1"/>
    <x v="11"/>
  </r>
  <r>
    <s v="TKB0E17"/>
    <m/>
    <s v="11/02/2026 16:43:05"/>
    <m/>
    <m/>
    <x v="27"/>
    <m/>
    <m/>
    <m/>
    <m/>
    <s v="POSTO CENTRAL"/>
    <m/>
    <m/>
    <s v="ARLA-32"/>
    <s v="-"/>
    <s v="-"/>
    <s v=" Km/L"/>
    <s v="-"/>
    <n v="20"/>
    <m/>
    <n v="115"/>
    <m/>
    <m/>
    <m/>
    <m/>
    <m/>
    <d v="2026-02-11T00:00:00"/>
    <x v="10"/>
    <x v="1"/>
    <x v="11"/>
  </r>
  <r>
    <s v="TLO0E87"/>
    <s v="60645800106184255"/>
    <s v="11/02/2026 16:50:43"/>
    <s v="04911"/>
    <s v="HYAGO GONÇALVES FERNANDES"/>
    <x v="43"/>
    <s v="EQUIPAMENTOS"/>
    <s v="GUINCHO LEVE"/>
    <s v="EQUIPAMENTO"/>
    <s v="87183400"/>
    <s v="MARAJO GUAPO"/>
    <s v="GUAPO"/>
    <s v="GO"/>
    <s v="DIESEL S-10"/>
    <n v="302"/>
    <n v="5.7"/>
    <s v=" Km/L"/>
    <n v="27587"/>
    <n v="53"/>
    <n v="6.04"/>
    <n v="320.12"/>
    <s v="0"/>
    <s v="EXT - LUCCA JR"/>
    <s v="Planejamento Operaci"/>
    <s v="LUCCA JR"/>
    <m/>
    <d v="2026-02-11T00:00:00"/>
    <x v="10"/>
    <x v="1"/>
    <x v="11"/>
  </r>
  <r>
    <s v="TLO0E87"/>
    <m/>
    <s v="11/02/2026 16:50:43"/>
    <m/>
    <m/>
    <x v="43"/>
    <m/>
    <m/>
    <m/>
    <m/>
    <s v="MARAJO GUAPO"/>
    <m/>
    <m/>
    <s v="ARLA-32"/>
    <s v="-"/>
    <s v="-"/>
    <s v=" Km/L"/>
    <s v="-"/>
    <n v="4.01"/>
    <m/>
    <n v="16"/>
    <m/>
    <m/>
    <m/>
    <m/>
    <m/>
    <d v="2026-02-11T00:00:00"/>
    <x v="10"/>
    <x v="1"/>
    <x v="11"/>
  </r>
  <r>
    <s v="TUQ2H91"/>
    <s v="60645800107558597"/>
    <s v="11/02/2026 17:19:14"/>
    <s v="87954"/>
    <s v="DANIEL GONÇALVES"/>
    <x v="66"/>
    <s v="Caminhonete"/>
    <s v="SAVEIRO CD RB MF"/>
    <s v="VOLKSWAGEN"/>
    <s v="41875311"/>
    <s v="POSTO SABOR DA TERRA"/>
    <s v="INDIARA"/>
    <s v="GO"/>
    <s v="ETANOL COMUM"/>
    <n v="393"/>
    <n v="8.0399999999999991"/>
    <s v=" Km/L"/>
    <n v="25550"/>
    <n v="48.88"/>
    <n v="4.8899999999999997"/>
    <n v="239.03"/>
    <s v="110262310"/>
    <s v="EXT - KSE LOCAÇOES"/>
    <s v="Planejamento Operaci"/>
    <s v="KSE LOCAÇOES"/>
    <m/>
    <d v="2026-02-11T00:00:00"/>
    <x v="10"/>
    <x v="1"/>
    <x v="12"/>
  </r>
  <r>
    <s v="TUW2D74"/>
    <s v="60645800105124310"/>
    <s v="11/02/2026 17:21:04"/>
    <s v="77093"/>
    <s v="AGNALDO FERREIRA DA CUNHA"/>
    <x v="35"/>
    <s v="Automóvel"/>
    <s v="CHEVROLET/S10 LS DD4"/>
    <s v="CHEVROLET"/>
    <s v="45364511"/>
    <s v="AUTO POSTO CERRADO 4"/>
    <s v="ITUMBIARA"/>
    <s v="GO"/>
    <s v="DIESEL S-10"/>
    <n v="848"/>
    <n v="14.79"/>
    <s v=" Km/L"/>
    <n v="86523"/>
    <n v="57.35"/>
    <n v="5.59"/>
    <n v="320.58999999999997"/>
    <s v="379330"/>
    <s v="Planejamento Operaci"/>
    <s v="Planejamento Operaci"/>
    <s v="Operacional"/>
    <m/>
    <d v="2026-02-11T00:00:00"/>
    <x v="10"/>
    <x v="1"/>
    <x v="12"/>
  </r>
  <r>
    <s v="TTT2H95"/>
    <s v="60645800106472477"/>
    <s v="11/02/2026 17:32:40"/>
    <s v="88512"/>
    <s v="JUAREZ NEVES"/>
    <x v="63"/>
    <s v="Caminhonete"/>
    <s v="SAVEIRO CS RB MF"/>
    <s v="VW"/>
    <s v="45308900"/>
    <s v="POSTO LUPATINI"/>
    <s v="SANTO ANTONIO DA BARRA"/>
    <s v="GO"/>
    <s v="ETANOL COMUM"/>
    <n v="309"/>
    <n v="7.81"/>
    <s v=" Km/L"/>
    <n v="85727"/>
    <n v="39.56"/>
    <n v="4.99"/>
    <n v="197.4"/>
    <s v="0"/>
    <s v="EXT - KSE LOCAÇOES"/>
    <s v="Planejamento Operaci"/>
    <s v="KSE LOCAÇOES"/>
    <m/>
    <d v="2026-02-11T00:00:00"/>
    <x v="10"/>
    <x v="1"/>
    <x v="12"/>
  </r>
  <r>
    <s v="TTY2C25"/>
    <s v="60645800106472430"/>
    <s v="11/02/2026 17:38:49"/>
    <s v="07015"/>
    <s v="EDILEIA DE SOUSA ANTUNES"/>
    <x v="38"/>
    <s v="Caminhonete"/>
    <s v="SAVEIRO CS RB MF"/>
    <s v="VW"/>
    <s v="46286315"/>
    <s v="POSTO CENTRAL"/>
    <s v="BOM JESUS"/>
    <s v="GO"/>
    <s v="ETANOL COMUM"/>
    <n v="425"/>
    <n v="8.92"/>
    <s v=" Km/L"/>
    <n v="89267"/>
    <n v="47.64"/>
    <n v="4.8899999999999997"/>
    <n v="232.96"/>
    <s v="1"/>
    <s v="EXT - KSE LOCAÇOES"/>
    <s v="Planejamento Operaci"/>
    <s v="KSE LOCAÇOES"/>
    <m/>
    <d v="2026-02-11T00:00:00"/>
    <x v="10"/>
    <x v="1"/>
    <x v="12"/>
  </r>
  <r>
    <s v="TGA0B06"/>
    <s v="60645800106437610"/>
    <s v="11/02/2026 17:47:51"/>
    <s v="00933"/>
    <s v="GIULEY RIBEIRO DOS SANTOS"/>
    <x v="55"/>
    <s v="Caminhonete"/>
    <s v="FIORINO"/>
    <s v="FIAT"/>
    <s v="45308900"/>
    <s v="POSTO LUPATINI"/>
    <s v="SANTO ANTONIO DA BARRA"/>
    <s v="GO"/>
    <s v="ETANOL COMUM"/>
    <n v="203"/>
    <n v="6.65"/>
    <s v=" Km/L"/>
    <n v="14752"/>
    <n v="30.53"/>
    <n v="4.99"/>
    <n v="152.34"/>
    <s v="0"/>
    <s v="Planejamento Operaci"/>
    <s v="Planejamento Operaci"/>
    <s v="TI e Automação"/>
    <m/>
    <d v="2026-02-11T00:00:00"/>
    <x v="10"/>
    <x v="1"/>
    <x v="5"/>
  </r>
  <r>
    <s v="TFY2H52"/>
    <s v="60645800105143790"/>
    <s v="11/02/2026 17:58:14"/>
    <s v="05918"/>
    <s v="GISELIA AGUIAR DA ROCHA"/>
    <x v="13"/>
    <s v="Automóvel"/>
    <s v="ARGO"/>
    <s v="FIAT"/>
    <s v="41826312"/>
    <s v="AUTO POSTO JACARE"/>
    <s v="ACREUNA"/>
    <s v="GO"/>
    <s v="ETANOL COMUM"/>
    <n v="371"/>
    <n v="10.41"/>
    <s v=" Km/L"/>
    <n v="13539"/>
    <n v="35.630000000000003"/>
    <n v="4.8609999999999998"/>
    <n v="173.2"/>
    <s v="110264617"/>
    <s v="Planejamento Operaci"/>
    <s v="Planejamento Operaci"/>
    <s v="Operacional"/>
    <m/>
    <d v="2026-02-11T00:00:00"/>
    <x v="10"/>
    <x v="1"/>
    <x v="3"/>
  </r>
  <r>
    <s v="TGM2I26"/>
    <s v="60645800106437620"/>
    <s v="11/02/2026 17:59:47"/>
    <s v="59226"/>
    <s v="PASCHOAL FAVORITTO DE QUEIROZ"/>
    <x v="52"/>
    <s v="Utilitário"/>
    <s v="FIORINO"/>
    <s v="FIAT"/>
    <s v="87183400"/>
    <s v="MARAJO GUAPO"/>
    <s v="GUAPO"/>
    <s v="GO"/>
    <s v="ETANOL COMUM"/>
    <n v="-708"/>
    <n v="-13.98"/>
    <s v=" Km/L"/>
    <n v="15261"/>
    <n v="50.66"/>
    <n v="4.6900000000000004"/>
    <n v="237.6"/>
    <s v="0"/>
    <s v="EXT - KSE LOCAÇOES"/>
    <s v="Planejamento Operaci"/>
    <s v="Operacional"/>
    <m/>
    <d v="2026-02-11T00:00:00"/>
    <x v="10"/>
    <x v="1"/>
    <x v="5"/>
  </r>
  <r>
    <s v="TFF5D72"/>
    <s v="60645800105143780"/>
    <s v="11/02/2026 18:27:31"/>
    <s v="03458"/>
    <s v="RAUL DOS SANTOS SOUSA"/>
    <x v="2"/>
    <s v="Automóvel"/>
    <s v="ARGO"/>
    <s v="FIAT"/>
    <s v="13335016"/>
    <s v="POSTO TREVO"/>
    <s v="RIO VERDE"/>
    <s v="GO"/>
    <s v="ETANOL COMUM"/>
    <n v="36"/>
    <n v="1"/>
    <s v=" Km/L"/>
    <n v="41500"/>
    <n v="35.92"/>
    <n v="4.9909999999999997"/>
    <n v="179.27"/>
    <s v="110266402"/>
    <s v="Planejamento Operaci"/>
    <s v="Planejamento Operaci"/>
    <s v="Operacional"/>
    <m/>
    <d v="2026-02-11T00:00:00"/>
    <x v="10"/>
    <x v="1"/>
    <x v="0"/>
  </r>
  <r>
    <s v="TUG2C45"/>
    <s v="60645800106437770"/>
    <s v="11/02/2026 18:27:53"/>
    <s v="02527"/>
    <s v="ALCIENE MARTINS PONTES"/>
    <x v="54"/>
    <s v="Utilitário"/>
    <s v="SAVEIRO"/>
    <s v="FIAT"/>
    <s v="81889412"/>
    <s v="POSTO ZERO UM"/>
    <s v="RIO VERDE"/>
    <s v="GO"/>
    <s v="ETANOL COMUM"/>
    <n v="347"/>
    <n v="8.49"/>
    <s v=" Km/L"/>
    <n v="99848"/>
    <n v="40.86"/>
    <n v="4.9790000000000001"/>
    <n v="203.46"/>
    <s v="111"/>
    <s v="EXT - KSE LOCAÇOES"/>
    <s v="Planejamento Operaci"/>
    <s v="KSE LOCAÇOES"/>
    <m/>
    <d v="2026-02-11T00:00:00"/>
    <x v="10"/>
    <x v="1"/>
    <x v="12"/>
  </r>
  <r>
    <s v="TFI3B19"/>
    <s v="60645800105926941"/>
    <s v="11/02/2026 18:34:12"/>
    <s v="03102"/>
    <s v="EDES GONÇALVES DA SILVA"/>
    <x v="4"/>
    <s v="Automóvel"/>
    <s v="ARGO"/>
    <s v="FIAT"/>
    <s v="45308900"/>
    <s v="POSTO LUPATINI"/>
    <s v="SANTO ANTONIO DA BARRA"/>
    <s v="GO"/>
    <s v="ETANOL COMUM"/>
    <n v="380"/>
    <n v="9.84"/>
    <s v=" Km/L"/>
    <n v="60743"/>
    <n v="38.619999999999997"/>
    <n v="4.99"/>
    <n v="192.71"/>
    <s v="0"/>
    <s v="Planejamento Operaci"/>
    <s v="Planejamento Operaci"/>
    <s v="Operacional"/>
    <m/>
    <d v="2026-02-11T00:00:00"/>
    <x v="10"/>
    <x v="1"/>
    <x v="0"/>
  </r>
  <r>
    <s v="TGM4D76"/>
    <s v="60645800106437582"/>
    <s v="11/02/2026 18:39:12"/>
    <s v="33534"/>
    <s v="MARCOS ANTONIO MARCELINO DA SILVA"/>
    <x v="56"/>
    <s v="Caminhonete"/>
    <s v="FIORINO"/>
    <s v="FIAT"/>
    <s v="46286315"/>
    <s v="POSTO CENTRAL"/>
    <s v="BOM JESUS"/>
    <s v="GO"/>
    <s v="ETANOL COMUM"/>
    <n v="215"/>
    <n v="9.73"/>
    <s v=" Km/L"/>
    <n v="13555"/>
    <n v="22.09"/>
    <n v="4.8899999999999997"/>
    <n v="108.02"/>
    <s v="1"/>
    <s v="Planejamento Operaci"/>
    <s v="Planejamento Operaci"/>
    <s v="Operacional"/>
    <m/>
    <d v="2026-02-11T00:00:00"/>
    <x v="10"/>
    <x v="1"/>
    <x v="5"/>
  </r>
  <r>
    <s v="TFN3B64"/>
    <s v="60645800106437477"/>
    <s v="11/02/2026 18:52:39"/>
    <s v="10752"/>
    <s v="EDVALDO PEREIRA DE OLIVEIRA"/>
    <x v="47"/>
    <s v="EQUIPAMENTOS"/>
    <s v="AMBULANCIA"/>
    <s v="OUTROS"/>
    <s v="46286315"/>
    <s v="POSTO CENTRAL"/>
    <s v="BOM JESUS"/>
    <s v="GO"/>
    <s v="DIESEL S-10"/>
    <n v="152"/>
    <n v="6.06"/>
    <s v=" Km/L"/>
    <n v="5760"/>
    <n v="25.1"/>
    <n v="6.2409999999999997"/>
    <n v="156.63999999999999"/>
    <s v="1"/>
    <s v="Planejamento Operaci"/>
    <s v="Planejamento Operaci"/>
    <s v="Operacional"/>
    <m/>
    <d v="2026-02-11T00:00:00"/>
    <x v="10"/>
    <x v="1"/>
    <x v="13"/>
  </r>
  <r>
    <s v="TTT2H93"/>
    <s v="60645800106472340"/>
    <s v="11/02/2026 20:12:12"/>
    <s v="70552"/>
    <s v="ARMANDO DA SILVA OLIVIEIRA NETO"/>
    <x v="41"/>
    <s v="Utilitário"/>
    <s v="SAVEIRO"/>
    <s v="FIAT"/>
    <s v="41826312"/>
    <s v="AUTO POSTO JACARE"/>
    <s v="ACREUNA"/>
    <s v="GO"/>
    <s v="ETANOL COMUM"/>
    <n v="486"/>
    <n v="11.42"/>
    <s v=" Km/L"/>
    <n v="50809"/>
    <n v="42.55"/>
    <n v="4.8609999999999998"/>
    <n v="206.83"/>
    <s v="110272658"/>
    <s v="EXT - KSE LOCAÇOES"/>
    <s v="Planejamento Operaci"/>
    <s v="KSE LOCAÇOES"/>
    <m/>
    <d v="2026-02-11T00:00:00"/>
    <x v="10"/>
    <x v="1"/>
    <x v="12"/>
  </r>
  <r>
    <s v="TJP1H27"/>
    <s v="60645800106439607"/>
    <s v="11/02/2026 20:44:50"/>
    <s v="02910"/>
    <s v="EMERSON CRISTIANO DA SILVEIRA"/>
    <x v="58"/>
    <s v="EQUIPAMENTOS"/>
    <s v="GUINCHO LEVE"/>
    <s v="EQUIPAMENTO"/>
    <s v="41826312"/>
    <s v="AUTO POSTO JACARE"/>
    <s v="ACREUNA"/>
    <s v="GO"/>
    <s v="DIESEL S-10"/>
    <n v="411"/>
    <n v="6.54"/>
    <s v=" Km/L"/>
    <n v="19206"/>
    <n v="62.82"/>
    <n v="5.99"/>
    <n v="376.3"/>
    <s v="110274617"/>
    <s v="EXT - LUCCA JR"/>
    <s v="Planejamento Operaci"/>
    <s v="LUCCA JR"/>
    <m/>
    <d v="2026-02-11T00:00:00"/>
    <x v="10"/>
    <x v="1"/>
    <x v="11"/>
  </r>
  <r>
    <s v="TFF5D72"/>
    <s v="60645800105143780"/>
    <s v="11/02/2026 21:45:30"/>
    <s v="03458"/>
    <s v="RAUL DOS SANTOS SOUSA"/>
    <x v="2"/>
    <s v="Automóvel"/>
    <s v="ARGO"/>
    <s v="FIAT"/>
    <s v="13335016"/>
    <s v="POSTO TREVO"/>
    <s v="RIO VERDE"/>
    <s v="GO"/>
    <s v="ETANOL COMUM"/>
    <n v="267"/>
    <n v="18.54"/>
    <s v=" Km/L"/>
    <n v="41767"/>
    <n v="14.4"/>
    <n v="4.99"/>
    <n v="71.86"/>
    <s v="110278290"/>
    <s v="Planejamento Operaci"/>
    <s v="Planejamento Operaci"/>
    <s v="Operacional"/>
    <m/>
    <d v="2026-02-11T00:00:00"/>
    <x v="10"/>
    <x v="1"/>
    <x v="0"/>
  </r>
  <r>
    <s v="TTP5B47"/>
    <s v="60645800106472110"/>
    <s v="11/02/2026 22:13:30"/>
    <s v="01227"/>
    <s v="DAILTON FERREIRA CRUVINEL"/>
    <x v="40"/>
    <s v="Caminhonete"/>
    <s v="SAVEIRO CS RB MF"/>
    <s v="VW"/>
    <s v="75331801"/>
    <s v="DECIO CEZARINA"/>
    <s v="CEZARINA"/>
    <s v="GO"/>
    <s v="ETANOL COMUM"/>
    <n v="415"/>
    <n v="10.45"/>
    <s v=" Km/L"/>
    <n v="99422"/>
    <n v="39.729999999999997"/>
    <n v="4.6900000000000004"/>
    <n v="186.33"/>
    <s v="202602112212"/>
    <s v="EXT - KSE LOCAÇOES"/>
    <s v="Planejamento Operaci"/>
    <s v="KSE LOCAÇOES"/>
    <m/>
    <d v="2026-02-11T00:00:00"/>
    <x v="10"/>
    <x v="1"/>
    <x v="12"/>
  </r>
  <r>
    <s v="TUF2B45"/>
    <s v="60645800106472420"/>
    <s v="11/02/2026 22:23:17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365"/>
    <n v="9.2200000000000006"/>
    <s v=" Km/L"/>
    <n v="106372"/>
    <n v="39.57"/>
    <n v="4.8899999999999997"/>
    <n v="193.5"/>
    <s v="0"/>
    <s v="EXT - KSE LOCAÇOES"/>
    <s v="Planejamento Operaci"/>
    <s v="KSE LOCAÇOES"/>
    <m/>
    <d v="2026-02-11T00:00:00"/>
    <x v="10"/>
    <x v="1"/>
    <x v="12"/>
  </r>
  <r>
    <s v="TFF5D72"/>
    <s v="60645800105143780"/>
    <s v="12/02/2026 00:56:47"/>
    <s v="03458"/>
    <s v="RAUL DOS SANTOS SOUSA"/>
    <x v="2"/>
    <s v="Automóvel"/>
    <s v="ARGO"/>
    <s v="FIAT"/>
    <s v="81889412"/>
    <s v="POSTO ZERO UM"/>
    <s v="RIO VERDE"/>
    <s v="GO"/>
    <s v="ETANOL COMUM"/>
    <n v="152"/>
    <n v="3.25"/>
    <s v=" Km/L"/>
    <n v="41919"/>
    <n v="46.77"/>
    <n v="4.9800000000000004"/>
    <n v="232.91"/>
    <s v="1"/>
    <s v="Planejamento Operaci"/>
    <s v="Planejamento Operaci"/>
    <s v="Operacional"/>
    <m/>
    <d v="2026-02-12T00:00:00"/>
    <x v="10"/>
    <x v="1"/>
    <x v="0"/>
  </r>
  <r>
    <s v="TTR3A31"/>
    <s v="60645800106472404"/>
    <s v="12/02/2026 04:34:34"/>
    <s v="75150"/>
    <s v="PETTERSON PERIS BENJAMIN"/>
    <x v="53"/>
    <s v="Caminhonete"/>
    <s v="SAVEIRO CS RB MF"/>
    <s v="VW"/>
    <s v="13335016"/>
    <s v="POSTO TREVO"/>
    <s v="RIO VERDE"/>
    <s v="GO"/>
    <s v="ETANOL COMUM"/>
    <n v="496"/>
    <n v="10.88"/>
    <s v=" Km/L"/>
    <n v="92858"/>
    <n v="45.6"/>
    <n v="4.9909999999999997"/>
    <n v="227.59"/>
    <s v="120216433"/>
    <s v="EXT - KSE LOCAÇOES"/>
    <s v="Planejamento Operaci"/>
    <s v="KSE LOCAÇOES"/>
    <m/>
    <d v="2026-02-12T00:00:00"/>
    <x v="10"/>
    <x v="1"/>
    <x v="12"/>
  </r>
  <r>
    <s v="TUG2C45"/>
    <s v="60645800106437770"/>
    <s v="12/02/2026 04:37:47"/>
    <s v="80560"/>
    <s v="EDMAR PEREIRA COSTA"/>
    <x v="54"/>
    <s v="Utilitário"/>
    <s v="SAVEIRO"/>
    <s v="FIAT"/>
    <s v="81889412"/>
    <s v="POSTO ZERO UM"/>
    <s v="RIO VERDE"/>
    <s v="GO"/>
    <s v="ETANOL COMUM"/>
    <n v="402"/>
    <n v="10.68"/>
    <s v=" Km/L"/>
    <n v="100250"/>
    <n v="37.65"/>
    <n v="4.9800000000000004"/>
    <n v="187.49"/>
    <s v="1"/>
    <s v="EXT - KSE LOCAÇOES"/>
    <s v="Planejamento Operaci"/>
    <s v="KSE LOCAÇOES"/>
    <m/>
    <d v="2026-02-12T00:00:00"/>
    <x v="10"/>
    <x v="1"/>
    <x v="12"/>
  </r>
  <r>
    <s v="TKC7D89"/>
    <s v="60645800106185260"/>
    <s v="12/02/2026 05:16:26"/>
    <s v="02106"/>
    <s v="UÁRLES MILA ROSA NÉRES_x0009__x0009__x0009__x0009_"/>
    <x v="39"/>
    <s v="Caminhão"/>
    <s v="FH 540 6X4R"/>
    <s v="VOLVO"/>
    <s v="75331801"/>
    <s v="DECIO CEZARINA"/>
    <s v="CEZARINA"/>
    <s v="GO"/>
    <s v="DIESEL S-10"/>
    <n v="1468"/>
    <n v="2.57"/>
    <s v=" Km/L"/>
    <n v="18962"/>
    <n v="571.95000000000005"/>
    <n v="6.29"/>
    <n v="3597.57"/>
    <s v="202602120515"/>
    <s v="EXT - LUCCA JR"/>
    <s v="Planejamento Operaci"/>
    <s v="LUCCA JR"/>
    <m/>
    <d v="2026-02-12T00:00:00"/>
    <x v="10"/>
    <x v="1"/>
    <x v="11"/>
  </r>
  <r>
    <s v="TKC7D89"/>
    <m/>
    <s v="12/02/2026 05:18:39"/>
    <m/>
    <m/>
    <x v="39"/>
    <m/>
    <m/>
    <m/>
    <m/>
    <s v="DECIO CEZARINA"/>
    <m/>
    <m/>
    <s v="ARLA-32"/>
    <s v="-"/>
    <s v="-"/>
    <s v=" Km/L"/>
    <s v="-"/>
    <n v="56.07"/>
    <m/>
    <n v="212.51"/>
    <m/>
    <m/>
    <m/>
    <m/>
    <m/>
    <d v="2026-02-12T00:00:00"/>
    <x v="10"/>
    <x v="1"/>
    <x v="11"/>
  </r>
  <r>
    <s v="TFE6B22"/>
    <s v="60645800105143762"/>
    <s v="12/02/2026 06:10:10"/>
    <s v="03608"/>
    <s v="WEIDER DA SILVA RODRIGUES"/>
    <x v="1"/>
    <s v="Automóvel"/>
    <s v="ARGO"/>
    <s v="FIAT"/>
    <s v="94262208"/>
    <s v="AUTO POSTO RETRO"/>
    <s v="APARECIDA DE GOIANIA"/>
    <s v="GO"/>
    <s v="ETANOL COMUM"/>
    <n v="401"/>
    <n v="10.91"/>
    <s v=" Km/L"/>
    <n v="48563"/>
    <n v="36.770000000000003"/>
    <n v="5.24"/>
    <n v="192.69"/>
    <s v="1"/>
    <s v="Planejamento Operaci"/>
    <s v="Planejamento Operaci"/>
    <s v="Operacional"/>
    <m/>
    <d v="2026-02-12T00:00:00"/>
    <x v="10"/>
    <x v="1"/>
    <x v="1"/>
  </r>
  <r>
    <s v="TTY2C25"/>
    <s v="60645800106472430"/>
    <s v="12/02/2026 06:11:43"/>
    <s v="03398"/>
    <s v="JOSIMAR VENANCIO SANTOS SILVA"/>
    <x v="38"/>
    <s v="Caminhonete"/>
    <s v="SAVEIRO CS RB MF"/>
    <s v="VW"/>
    <s v="46286315"/>
    <s v="POSTO CENTRAL"/>
    <s v="BOM JESUS"/>
    <s v="GO"/>
    <s v="ETANOL COMUM"/>
    <n v="398"/>
    <n v="9.5399999999999991"/>
    <s v=" Km/L"/>
    <n v="89665"/>
    <n v="41.71"/>
    <n v="4.891"/>
    <n v="204"/>
    <s v="1"/>
    <s v="EXT - KSE LOCAÇOES"/>
    <s v="Planejamento Operaci"/>
    <s v="KSE LOCAÇOES"/>
    <m/>
    <d v="2026-02-12T00:00:00"/>
    <x v="10"/>
    <x v="1"/>
    <x v="12"/>
  </r>
  <r>
    <s v="TUF2B45"/>
    <s v="60645800106472420"/>
    <s v="12/02/2026 06:21:33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220"/>
    <n v="8.25"/>
    <s v=" Km/L"/>
    <n v="106592"/>
    <n v="26.68"/>
    <n v="4.8920000000000003"/>
    <n v="130.51"/>
    <s v="0"/>
    <s v="EXT - KSE LOCAÇOES"/>
    <s v="Planejamento Operaci"/>
    <s v="KSE LOCAÇOES"/>
    <m/>
    <d v="2026-02-12T00:00:00"/>
    <x v="10"/>
    <x v="1"/>
    <x v="12"/>
  </r>
  <r>
    <s v="TTT2H95"/>
    <s v="60645800106472477"/>
    <s v="12/02/2026 06:27:14"/>
    <s v="05208"/>
    <s v="CHARLES ROSA"/>
    <x v="63"/>
    <s v="Caminhonete"/>
    <s v="SAVEIRO CS RB MF"/>
    <s v="VW"/>
    <s v="45308900"/>
    <s v="POSTO LUPATINI"/>
    <s v="SANTO ANTONIO DA BARRA"/>
    <s v="GO"/>
    <s v="ETANOL COMUM"/>
    <n v="443"/>
    <n v="9.9700000000000006"/>
    <s v=" Km/L"/>
    <n v="86170"/>
    <n v="44.45"/>
    <n v="4.99"/>
    <n v="221.81"/>
    <s v="1"/>
    <s v="EXT - KSE LOCAÇOES"/>
    <s v="Planejamento Operaci"/>
    <s v="KSE LOCAÇOES"/>
    <m/>
    <d v="2026-02-12T00:00:00"/>
    <x v="10"/>
    <x v="1"/>
    <x v="12"/>
  </r>
  <r>
    <s v="TFS3C72"/>
    <s v="60645800105143738"/>
    <s v="12/02/2026 06:58:06"/>
    <s v="00271"/>
    <s v="HEDER OLIVEIRA SANTANA"/>
    <x v="9"/>
    <s v="Automóvel"/>
    <s v="ARGO"/>
    <s v="FIAT"/>
    <s v="13308211"/>
    <s v="P. BANDEIRANTES"/>
    <s v="RIO VERDE"/>
    <s v="GO"/>
    <s v="ETANOL COMUM"/>
    <n v="236"/>
    <n v="6.24"/>
    <s v=" Km/L"/>
    <n v="76290"/>
    <n v="37.83"/>
    <n v="4.7910000000000004"/>
    <n v="181.25"/>
    <s v="120224846"/>
    <s v="Planejamento Operaci"/>
    <s v="Planejamento Operaci"/>
    <s v="Operacional"/>
    <m/>
    <d v="2026-02-12T00:00:00"/>
    <x v="10"/>
    <x v="1"/>
    <x v="4"/>
  </r>
  <r>
    <s v="TFY6E09"/>
    <s v="60645800105143700"/>
    <s v="12/02/2026 07:08:21"/>
    <s v="04380"/>
    <s v="PAULO ROBERTO BATISTA DE MOURA JUNIOR"/>
    <x v="15"/>
    <s v="Automóvel"/>
    <s v="ARGO"/>
    <s v="FIAT"/>
    <s v="34251011"/>
    <s v="DECIO ARAPORA"/>
    <s v="ARAPORA"/>
    <s v="MG"/>
    <s v="ETANOL COMUM"/>
    <n v="302"/>
    <n v="8.89"/>
    <s v=" Km/L"/>
    <n v="40340"/>
    <n v="33.97"/>
    <n v="4.6900000000000004"/>
    <n v="159.32"/>
    <s v="202602120707"/>
    <s v="Planejamento Operaci"/>
    <s v="Planejamento Operaci"/>
    <s v="Operacional"/>
    <m/>
    <d v="2026-02-12T00:00:00"/>
    <x v="10"/>
    <x v="1"/>
    <x v="1"/>
  </r>
  <r>
    <s v="TTT2H93"/>
    <s v="60645800106472340"/>
    <s v="12/02/2026 07:24:22"/>
    <s v="52982"/>
    <s v="ROBERTO ANTONIO DE MELO"/>
    <x v="41"/>
    <s v="Utilitário"/>
    <s v="SAVEIRO"/>
    <s v="FIAT"/>
    <s v="41826312"/>
    <s v="AUTO POSTO JACARE"/>
    <s v="ACREUNA"/>
    <s v="GO"/>
    <s v="ETANOL COMUM"/>
    <n v="478"/>
    <n v="10.47"/>
    <s v=" Km/L"/>
    <n v="51287"/>
    <n v="45.67"/>
    <n v="4.8609999999999998"/>
    <n v="221.98"/>
    <s v="120226558"/>
    <s v="EXT - KSE LOCAÇOES"/>
    <s v="Planejamento Operaci"/>
    <s v="KSE LOCAÇOES"/>
    <m/>
    <d v="2026-02-12T00:00:00"/>
    <x v="10"/>
    <x v="1"/>
    <x v="12"/>
  </r>
  <r>
    <s v="TTS4A16"/>
    <s v="60645800105124436"/>
    <s v="12/02/2026 07:36:37"/>
    <s v="70198"/>
    <s v="LALESCA CRISTINA SOUZA DE OLIVEIRA"/>
    <x v="32"/>
    <s v="Caminhonete"/>
    <s v="Caminhonete S10"/>
    <s v="CHEVROLET"/>
    <s v="53030006"/>
    <s v="KR TREVO"/>
    <s v="SANTA HELENA DE GOIAS"/>
    <s v="GO"/>
    <s v="DIESEL S-10"/>
    <n v="848"/>
    <n v="14.88"/>
    <s v=" Km/L"/>
    <n v="12762"/>
    <n v="57"/>
    <n v="6.19"/>
    <n v="352.83"/>
    <s v="120227352"/>
    <s v="Planejamento Operaci"/>
    <s v="Planejamento Operaci"/>
    <s v="INSPENCAO"/>
    <m/>
    <d v="2026-02-12T00:00:00"/>
    <x v="10"/>
    <x v="1"/>
    <x v="12"/>
  </r>
  <r>
    <s v="TFN0D12"/>
    <s v="60645800105143746"/>
    <s v="12/02/2026 07:59:05"/>
    <s v="00390"/>
    <s v="SILVINO JOSE DE BRITO"/>
    <x v="5"/>
    <s v="Automóvel"/>
    <s v="ARGO"/>
    <s v="FIAT"/>
    <s v="69497411"/>
    <s v="DECIO L5"/>
    <s v="RIO VERDE"/>
    <s v="GO"/>
    <s v="ETANOL COMUM"/>
    <n v="164"/>
    <n v="11.24"/>
    <s v=" Km/L"/>
    <n v="34554"/>
    <n v="14.59"/>
    <n v="4.5919999999999996"/>
    <n v="66.989999999999995"/>
    <s v="1"/>
    <s v="Planejamento Operaci"/>
    <s v="Planejamento Operaci"/>
    <s v="Operacional"/>
    <m/>
    <d v="2026-02-12T00:00:00"/>
    <x v="10"/>
    <x v="1"/>
    <x v="3"/>
  </r>
  <r>
    <s v="SDJ8D65"/>
    <s v="60645800105555897"/>
    <s v="12/02/2026 08:01:58"/>
    <s v="04126"/>
    <s v="LEONARDO ARAUJO LAPERCHE "/>
    <x v="22"/>
    <s v="Caminhonete"/>
    <s v="RAMPAGE"/>
    <s v="RAM"/>
    <s v="94278811"/>
    <s v="POSTO ALPHA"/>
    <s v="GOIANIA"/>
    <s v="GO"/>
    <s v="GASOLINA COMUM"/>
    <n v="262"/>
    <n v="5.87"/>
    <s v=" Km/L"/>
    <n v="29190"/>
    <n v="44.66"/>
    <n v="6.57"/>
    <n v="293.42"/>
    <s v="0"/>
    <s v="Planejamento Operaci"/>
    <s v="Planejamento Operaci"/>
    <s v="Operacional"/>
    <m/>
    <d v="2026-02-12T00:00:00"/>
    <x v="10"/>
    <x v="1"/>
    <x v="8"/>
  </r>
  <r>
    <s v="TFP3B22"/>
    <s v="60645800105143720"/>
    <s v="12/02/2026 08:03:22"/>
    <s v="02769"/>
    <s v="ANDRE LUIS PAULINO"/>
    <x v="6"/>
    <s v="Automóvel"/>
    <s v="ARGO"/>
    <s v="FIAT"/>
    <s v="81820912"/>
    <s v="AUTO POSTO KR 06"/>
    <s v="RIO VERDE"/>
    <s v="GO"/>
    <s v="ETANOL COMUM"/>
    <n v="341"/>
    <n v="8.85"/>
    <s v=" Km/L"/>
    <n v="43622"/>
    <n v="38.520000000000003"/>
    <n v="4.99"/>
    <n v="192.21"/>
    <s v="0"/>
    <s v="Planejamento Operaci"/>
    <s v="Planejamento Operaci"/>
    <s v="Operacional"/>
    <m/>
    <d v="2026-02-12T00:00:00"/>
    <x v="10"/>
    <x v="1"/>
    <x v="4"/>
  </r>
  <r>
    <s v="TUQ2H91"/>
    <s v="60645800107558597"/>
    <s v="12/02/2026 08:40:14"/>
    <s v="87954"/>
    <s v="DANIEL GONÇALVES"/>
    <x v="66"/>
    <s v="Caminhonete"/>
    <s v="SAVEIRO CD RB MF"/>
    <s v="VOLKSWAGEN"/>
    <s v="92221200"/>
    <s v="POSTO AMERICA"/>
    <s v="GUAPO"/>
    <s v="GO"/>
    <s v="ETANOL COMUM"/>
    <n v="322"/>
    <n v="8.3000000000000007"/>
    <s v=" Km/L"/>
    <n v="25872"/>
    <n v="38.799999999999997"/>
    <n v="5.1890000000000001"/>
    <n v="201.33"/>
    <s v="1"/>
    <s v="EXT - KSE LOCAÇOES"/>
    <s v="Planejamento Operaci"/>
    <s v="KSE LOCAÇOES"/>
    <m/>
    <d v="2026-02-12T00:00:00"/>
    <x v="10"/>
    <x v="1"/>
    <x v="12"/>
  </r>
  <r>
    <s v="TJE5D27"/>
    <s v="60645800105124400"/>
    <s v="12/02/2026 08:42:25"/>
    <s v="09179"/>
    <s v="DANIEL NASCIMENTO DOS SANTOS_x0009__x0009__x0009__x0009_"/>
    <x v="60"/>
    <s v="EQUIPAMENTOS"/>
    <s v="GUINCHO LEVE"/>
    <s v="EQUIPAMENTO"/>
    <s v="46209914"/>
    <s v="DECIO RIO VERDE"/>
    <s v="RIO VERDE"/>
    <s v="GO"/>
    <s v="DIESEL S-10"/>
    <n v="320"/>
    <n v="5.15"/>
    <s v=" Km/L"/>
    <n v="18560"/>
    <n v="62.11"/>
    <n v="5.13"/>
    <n v="318.62"/>
    <s v="202602120841"/>
    <s v="EXT - LUCCA JR"/>
    <s v="Planejamento Operaci"/>
    <s v="LUCCA JR"/>
    <m/>
    <d v="2026-02-12T00:00:00"/>
    <x v="10"/>
    <x v="1"/>
    <x v="11"/>
  </r>
  <r>
    <s v="TJE5D27"/>
    <m/>
    <s v="12/02/2026 08:44:01"/>
    <m/>
    <m/>
    <x v="60"/>
    <m/>
    <m/>
    <m/>
    <m/>
    <s v="DECIO RIO VERDE"/>
    <m/>
    <m/>
    <s v="ARLA-32"/>
    <s v="-"/>
    <s v="-"/>
    <s v=" Km/L"/>
    <s v="-"/>
    <n v="4.09"/>
    <m/>
    <n v="15.53"/>
    <m/>
    <m/>
    <m/>
    <m/>
    <m/>
    <d v="2026-02-12T00:00:00"/>
    <x v="10"/>
    <x v="1"/>
    <x v="11"/>
  </r>
  <r>
    <s v="TGL2B04"/>
    <s v="60645800106437315"/>
    <s v="12/02/2026 08:59:38"/>
    <s v="00951"/>
    <s v="HUGO HENRIQUE OLIVEIRA ROSA"/>
    <x v="45"/>
    <s v="EQUIPAMENTOS"/>
    <s v="AMBULANCIA"/>
    <s v="OUTROS"/>
    <s v="36645906"/>
    <s v="AUTO POSTO ESTRELA DO SUL III"/>
    <s v="ACREUNA"/>
    <s v="GO"/>
    <s v="DIESEL S-10"/>
    <n v="124"/>
    <n v="4.3899999999999997"/>
    <s v=" Km/L"/>
    <n v="6896"/>
    <n v="28.25"/>
    <n v="6.29"/>
    <n v="177.7"/>
    <s v="0"/>
    <s v="Planejamento Operaci"/>
    <s v="Planejamento Operaci"/>
    <s v="Operacional"/>
    <m/>
    <d v="2026-02-12T00:00:00"/>
    <x v="10"/>
    <x v="1"/>
    <x v="13"/>
  </r>
  <r>
    <s v="TKB0E17"/>
    <s v="60645800106185180"/>
    <s v="12/02/2026 09:46:14"/>
    <s v="89061"/>
    <s v="HIGOR MARTINS FERREIRA_x0009__x0009__x0009__x0009_"/>
    <x v="27"/>
    <s v="EQUIPAMENTOS"/>
    <s v="GUINCHO LEVE"/>
    <s v="EQUIPAMENTO"/>
    <s v="46286315"/>
    <s v="POSTO CENTRAL"/>
    <s v="BOM JESUS"/>
    <s v="GO"/>
    <s v="DIESEL S-10"/>
    <n v="354"/>
    <n v="4.9800000000000004"/>
    <s v=" Km/L"/>
    <n v="20822"/>
    <n v="71.150000000000006"/>
    <n v="6.24"/>
    <n v="444.01"/>
    <s v="1"/>
    <s v="EXT - LUCCA JR"/>
    <s v="Planejamento Operaci"/>
    <s v="LUCCA JR"/>
    <m/>
    <d v="2026-02-12T00:00:00"/>
    <x v="10"/>
    <x v="1"/>
    <x v="11"/>
  </r>
  <r>
    <s v="TFX7J72"/>
    <s v="60645800105836505"/>
    <s v="12/02/2026 10:03:55"/>
    <s v="03126"/>
    <s v="PEDRO PAULO SILVA SANTOS"/>
    <x v="11"/>
    <s v="Automóvel"/>
    <s v="ARGO"/>
    <s v="FIAT"/>
    <s v="75331003"/>
    <s v="SUPERVIA LAGOA"/>
    <s v="RIO VERDE"/>
    <s v="GO"/>
    <s v="ETANOL COMUM"/>
    <n v="270"/>
    <n v="9.17"/>
    <s v=" Km/L"/>
    <n v="60252"/>
    <n v="29.45"/>
    <n v="4.8899999999999997"/>
    <n v="144.01"/>
    <s v="0"/>
    <s v="Planejamento Operaci"/>
    <s v="Planejamento Operaci"/>
    <s v="Operacional"/>
    <m/>
    <d v="2026-02-12T00:00:00"/>
    <x v="10"/>
    <x v="1"/>
    <x v="4"/>
  </r>
  <r>
    <s v="TFW2H32"/>
    <s v="60645800105143835"/>
    <s v="12/02/2026 10:13:29"/>
    <s v="99638"/>
    <s v="LAFAIETE DE SOUZA SANTOS"/>
    <x v="10"/>
    <s v="Automóvel"/>
    <s v="ARGO"/>
    <s v="FIAT"/>
    <s v="69494411"/>
    <s v="REDE MARAJO RIO VERD"/>
    <s v="RIO VERDE"/>
    <s v="GO"/>
    <s v="ETANOL COMUM"/>
    <n v="394"/>
    <n v="10.85"/>
    <s v=" Km/L"/>
    <n v="57195"/>
    <n v="36.299999999999997"/>
    <n v="4.5910000000000002"/>
    <n v="166.66"/>
    <s v="99638541172"/>
    <s v="Planejamento Operaci"/>
    <s v="Planejamento Operaci"/>
    <s v="Operacional"/>
    <m/>
    <d v="2026-02-12T00:00:00"/>
    <x v="10"/>
    <x v="1"/>
    <x v="3"/>
  </r>
  <r>
    <s v="TTP5B47"/>
    <s v="60645800106472110"/>
    <s v="12/02/2026 10:51:33"/>
    <s v="02710"/>
    <s v="RAINON LOPES ALMEIDA"/>
    <x v="40"/>
    <s v="Caminhonete"/>
    <s v="SAVEIRO CS RB MF"/>
    <s v="VW"/>
    <s v="75331801"/>
    <s v="DECIO CEZARINA"/>
    <s v="CEZARINA"/>
    <s v="GO"/>
    <s v="ETANOL COMUM"/>
    <n v="536"/>
    <n v="11.79"/>
    <s v=" Km/L"/>
    <n v="99958"/>
    <n v="45.48"/>
    <n v="4.6900000000000004"/>
    <n v="213.3"/>
    <s v="202602121051"/>
    <s v="EXT - KSE LOCAÇOES"/>
    <s v="Planejamento Operaci"/>
    <s v="KSE LOCAÇOES"/>
    <m/>
    <d v="2026-02-12T00:00:00"/>
    <x v="10"/>
    <x v="1"/>
    <x v="12"/>
  </r>
  <r>
    <s v="TTQ4C10"/>
    <s v="60645800106553930"/>
    <s v="12/02/2026 12:36:52"/>
    <s v="93910"/>
    <s v="DIVINO AVELINO DOS SANTOS"/>
    <x v="31"/>
    <s v="Caminhonete"/>
    <s v="Caminhonete S10"/>
    <s v="CHEVROLET"/>
    <s v="87183400"/>
    <s v="MARAJO GUAPO"/>
    <s v="GUAPO"/>
    <s v="GO"/>
    <s v="DIESEL S-10"/>
    <n v="935"/>
    <n v="12.99"/>
    <s v=" Km/L"/>
    <n v="110685"/>
    <n v="72"/>
    <n v="6.04"/>
    <n v="434.88"/>
    <s v="0"/>
    <s v="Planejamento Operaci"/>
    <s v="Planejamento Operaci"/>
    <s v="INSPENCAO"/>
    <m/>
    <d v="2026-02-12T00:00:00"/>
    <x v="10"/>
    <x v="1"/>
    <x v="12"/>
  </r>
  <r>
    <s v="QSW6J59"/>
    <s v="60645800106460000"/>
    <s v="12/02/2026 12:46:30"/>
    <s v="02763"/>
    <s v="JENIVALDO JESUS MATOS"/>
    <x v="28"/>
    <s v="EQUIPAMENTOS"/>
    <s v="CAMINHÃO PIPA"/>
    <s v="OUTROS"/>
    <s v="41826312"/>
    <s v="AUTO POSTO JACARE"/>
    <s v="ACREUNA"/>
    <s v="GO"/>
    <s v="DIESEL S-10"/>
    <n v="364"/>
    <n v="4.63"/>
    <s v=" Km/L"/>
    <n v="16914"/>
    <n v="78.66"/>
    <n v="5.99"/>
    <n v="471.19"/>
    <s v="120245912"/>
    <s v="EXT - LUCCA JR"/>
    <s v="Planejamento Operaci"/>
    <s v="LUCCA JR"/>
    <m/>
    <d v="2026-02-12T00:00:00"/>
    <x v="10"/>
    <x v="1"/>
    <x v="11"/>
  </r>
  <r>
    <s v="TFN0D12"/>
    <s v="60645800105143746"/>
    <s v="12/02/2026 12:52:27"/>
    <s v="00390"/>
    <s v="SILVINO JOSE DE BRITO"/>
    <x v="5"/>
    <s v="Automóvel"/>
    <s v="ARGO"/>
    <s v="FIAT"/>
    <s v="46286315"/>
    <s v="POSTO CENTRAL"/>
    <s v="BOM JESUS"/>
    <s v="GO"/>
    <s v="ETANOL COMUM"/>
    <n v="140"/>
    <n v="9.92"/>
    <s v=" Km/L"/>
    <n v="34694"/>
    <n v="14.11"/>
    <n v="4.8899999999999997"/>
    <n v="69"/>
    <s v="1"/>
    <s v="Planejamento Operaci"/>
    <s v="Planejamento Operaci"/>
    <s v="Operacional"/>
    <m/>
    <d v="2026-02-12T00:00:00"/>
    <x v="10"/>
    <x v="1"/>
    <x v="3"/>
  </r>
  <r>
    <s v="TFD2J89"/>
    <s v="60645800105143710"/>
    <s v="12/02/2026 12:59:14"/>
    <s v="95253"/>
    <s v="ANDRE AUGUSTO ARAUJO DE JESUS"/>
    <x v="0"/>
    <s v="Automóvel"/>
    <s v="ARGO"/>
    <s v="FIAT"/>
    <s v="41875311"/>
    <s v="POSTO SABOR DA TERRA"/>
    <s v="INDIARA"/>
    <s v="GO"/>
    <s v="ETANOL COMUM"/>
    <n v="357"/>
    <n v="8.73"/>
    <s v=" Km/L"/>
    <n v="21893"/>
    <n v="40.9"/>
    <n v="4.8899999999999997"/>
    <n v="200.01"/>
    <s v="120246685"/>
    <s v="Planejamento Operaci"/>
    <s v="Planejamento Operaci"/>
    <s v="Operacional"/>
    <m/>
    <d v="2026-02-12T00:00:00"/>
    <x v="10"/>
    <x v="1"/>
    <x v="0"/>
  </r>
  <r>
    <s v="TFS3C72"/>
    <s v="60645800105143738"/>
    <s v="12/02/2026 13:29:35"/>
    <s v="00271"/>
    <s v="HEDER OLIVEIRA SANTANA"/>
    <x v="9"/>
    <s v="Automóvel"/>
    <s v="ARGO"/>
    <s v="FIAT"/>
    <s v="53081700"/>
    <s v="POSTO Z   Z SANTA MA"/>
    <s v="GUAPO"/>
    <s v="GO"/>
    <s v="ETANOL COMUM"/>
    <n v="282"/>
    <n v="8.6300000000000008"/>
    <s v=" Km/L"/>
    <n v="76572"/>
    <n v="32.659999999999997"/>
    <n v="4.6900000000000004"/>
    <n v="153.18"/>
    <s v="0"/>
    <s v="Planejamento Operaci"/>
    <s v="Planejamento Operaci"/>
    <s v="Operacional"/>
    <m/>
    <d v="2026-02-12T00:00:00"/>
    <x v="10"/>
    <x v="1"/>
    <x v="4"/>
  </r>
  <r>
    <s v="TGK2G46"/>
    <s v="60645800105179571"/>
    <s v="12/02/2026 13:32:43"/>
    <s v="04161"/>
    <s v="WESLEY DUARTE MESQUITA"/>
    <x v="59"/>
    <s v="Utilitário"/>
    <s v="FIORINO"/>
    <s v="FIAT"/>
    <s v="07674909"/>
    <s v="AUTO POSTO INDIARA"/>
    <s v="INDIARA"/>
    <s v="GO"/>
    <s v="ETANOL COMUM"/>
    <n v="361"/>
    <n v="7.33"/>
    <s v=" Km/L"/>
    <n v="6673"/>
    <n v="49.25"/>
    <n v="5.09"/>
    <n v="250.68"/>
    <s v="12019"/>
    <s v="Planejamento Operaci"/>
    <s v="Planejamento Operaci"/>
    <s v="Operacional"/>
    <m/>
    <d v="2026-02-12T00:00:00"/>
    <x v="10"/>
    <x v="1"/>
    <x v="5"/>
  </r>
  <r>
    <s v="TTR3A31"/>
    <s v="60645800106472404"/>
    <s v="12/02/2026 13:58:27"/>
    <s v="70214"/>
    <s v="IGOR LEMES FERNANDES"/>
    <x v="53"/>
    <s v="Caminhonete"/>
    <s v="SAVEIRO CS RB MF"/>
    <s v="VW"/>
    <s v="81889412"/>
    <s v="POSTO ZERO UM"/>
    <s v="RIO VERDE"/>
    <s v="GO"/>
    <s v="ETANOL COMUM"/>
    <n v="298"/>
    <n v="8.43"/>
    <s v=" Km/L"/>
    <n v="93156"/>
    <n v="35.369999999999997"/>
    <n v="4.9800000000000004"/>
    <n v="176.14"/>
    <s v="1111"/>
    <s v="EXT - KSE LOCAÇOES"/>
    <s v="Planejamento Operaci"/>
    <s v="KSE LOCAÇOES"/>
    <m/>
    <d v="2026-02-12T00:00:00"/>
    <x v="10"/>
    <x v="1"/>
    <x v="12"/>
  </r>
  <r>
    <s v="TER4970"/>
    <s v="60645800105124339"/>
    <s v="12/02/2026 14:27:57"/>
    <s v="52247"/>
    <s v="CARLOS ALBERTO DO ROSARIO"/>
    <x v="19"/>
    <s v="EQUIPAMENTOS"/>
    <s v="RETROESCAVADEIRA"/>
    <s v="CATERPILLAR"/>
    <s v="07674909"/>
    <s v="AUTO POSTO INDIARA"/>
    <s v="INDIARA"/>
    <s v="GO"/>
    <s v="DIESEL COMUM"/>
    <n v="0"/>
    <n v="0"/>
    <s v=" Km/L"/>
    <n v="0"/>
    <n v="242.89"/>
    <n v="5.69"/>
    <n v="1382.04"/>
    <s v="12020"/>
    <s v="EXT - SAO PEDRO"/>
    <s v="Planejamento Operaci"/>
    <s v="SAO PEDRO"/>
    <m/>
    <d v="2026-02-12T00:00:00"/>
    <x v="10"/>
    <x v="1"/>
    <x v="7"/>
  </r>
  <r>
    <s v="TGL2B04"/>
    <s v="60645800106437315"/>
    <s v="12/02/2026 15:24:40"/>
    <s v="00951"/>
    <s v="HUGO HENRIQUE OLIVEIRA ROSA"/>
    <x v="45"/>
    <s v="EQUIPAMENTOS"/>
    <s v="AMBULANCIA"/>
    <s v="OUTROS"/>
    <s v="36645906"/>
    <s v="AUTO POSTO ESTRELA DO SUL III"/>
    <s v="ACREUNA"/>
    <s v="GO"/>
    <s v="DIESEL S-10"/>
    <n v="108"/>
    <n v="4.41"/>
    <s v=" Km/L"/>
    <n v="7004"/>
    <n v="24.5"/>
    <n v="6.29"/>
    <n v="154.11000000000001"/>
    <s v="0"/>
    <s v="Planejamento Operaci"/>
    <s v="Planejamento Operaci"/>
    <s v="Operacional"/>
    <m/>
    <d v="2026-02-12T00:00:00"/>
    <x v="10"/>
    <x v="1"/>
    <x v="13"/>
  </r>
  <r>
    <s v="TFI3B19"/>
    <s v="60645800105926941"/>
    <s v="12/02/2026 15:37:29"/>
    <s v="70214"/>
    <s v="IGOR LEMES FERNANDES"/>
    <x v="4"/>
    <s v="Automóvel"/>
    <s v="ARGO"/>
    <s v="FIAT"/>
    <s v="41826312"/>
    <s v="AUTO POSTO JACARE"/>
    <s v="ACREUNA"/>
    <s v="GO"/>
    <s v="ETANOL COMUM"/>
    <n v="390"/>
    <n v="9.8000000000000007"/>
    <s v=" Km/L"/>
    <n v="61133"/>
    <n v="39.78"/>
    <n v="4.8609999999999998"/>
    <n v="193.36"/>
    <s v="120256168"/>
    <s v="Planejamento Operaci"/>
    <s v="Planejamento Operaci"/>
    <s v="Operacional"/>
    <m/>
    <d v="2026-02-12T00:00:00"/>
    <x v="10"/>
    <x v="1"/>
    <x v="0"/>
  </r>
  <r>
    <s v="TFV8C74"/>
    <s v="60645800106437299"/>
    <s v="12/02/2026 15:39:03"/>
    <s v="02584"/>
    <s v="TATIANE PENA GOMES"/>
    <x v="34"/>
    <s v="Automóvel"/>
    <s v="AMBULANCIA"/>
    <s v="VOLKSWAGEN"/>
    <s v="75331801"/>
    <s v="DECIO CEZARINA"/>
    <s v="CEZARINA"/>
    <s v="GO"/>
    <s v="DIESEL S-10"/>
    <n v="321"/>
    <n v="4.7699999999999996"/>
    <s v=" Km/L"/>
    <n v="11184"/>
    <n v="67.319999999999993"/>
    <n v="7.55"/>
    <n v="508.27"/>
    <s v="202602121538"/>
    <s v="Planejamento Operaci"/>
    <s v="Planejamento Operaci"/>
    <s v="RESGATE"/>
    <m/>
    <d v="2026-02-12T00:00:00"/>
    <x v="10"/>
    <x v="1"/>
    <x v="13"/>
  </r>
  <r>
    <s v="TUF2B45"/>
    <s v="60645800106472420"/>
    <s v="12/02/2026 16:10:43"/>
    <s v="00047"/>
    <s v="KARLA THAISE SILVA CARVALHO"/>
    <x v="37"/>
    <s v="Caminhonete"/>
    <s v="SAVEIRO CS RB MF"/>
    <s v="VW"/>
    <s v="75331003"/>
    <s v="SUPERVIA LAGOA"/>
    <s v="RIO VERDE"/>
    <s v="GO"/>
    <s v="ETANOL COMUM"/>
    <n v="308"/>
    <n v="7.49"/>
    <s v=" Km/L"/>
    <n v="106900"/>
    <n v="41.12"/>
    <n v="4.8899999999999997"/>
    <n v="201.08"/>
    <s v="0"/>
    <s v="EXT - KSE LOCAÇOES"/>
    <s v="Planejamento Operaci"/>
    <s v="KSE LOCAÇOES"/>
    <m/>
    <d v="2026-02-12T00:00:00"/>
    <x v="10"/>
    <x v="1"/>
    <x v="12"/>
  </r>
  <r>
    <s v="TFY6E09"/>
    <s v="60645800105143700"/>
    <s v="12/02/2026 16:23:08"/>
    <s v="04380"/>
    <s v="PAULO ROBERTO BATISTA DE MOURA JUNIOR"/>
    <x v="15"/>
    <s v="Automóvel"/>
    <s v="ARGO"/>
    <s v="FIAT"/>
    <s v="65237811"/>
    <s v="MARAJO MORRINHOS"/>
    <s v="MORRINHOS"/>
    <s v="GO"/>
    <s v="ETANOL COMUM"/>
    <n v="339"/>
    <n v="8.32"/>
    <s v=" Km/L"/>
    <n v="40679"/>
    <n v="40.76"/>
    <n v="4.49"/>
    <n v="183.03"/>
    <s v="1"/>
    <s v="Planejamento Operaci"/>
    <s v="Planejamento Operaci"/>
    <s v="Operacional"/>
    <m/>
    <d v="2026-02-12T00:00:00"/>
    <x v="10"/>
    <x v="1"/>
    <x v="1"/>
  </r>
  <r>
    <s v="TTT2H93"/>
    <s v="60645800106472340"/>
    <s v="12/02/2026 16:27:05"/>
    <s v="52982"/>
    <s v="ROBERTO ANTONIO DE MELO"/>
    <x v="41"/>
    <s v="Utilitário"/>
    <s v="SAVEIRO"/>
    <s v="FIAT"/>
    <s v="41826312"/>
    <s v="AUTO POSTO JACARE"/>
    <s v="ACREUNA"/>
    <s v="GO"/>
    <s v="ETANOL COMUM"/>
    <n v="395"/>
    <n v="9.09"/>
    <s v=" Km/L"/>
    <n v="51682"/>
    <n v="43.44"/>
    <n v="4.8600000000000003"/>
    <n v="211.14"/>
    <s v="120259136"/>
    <s v="EXT - KSE LOCAÇOES"/>
    <s v="Planejamento Operaci"/>
    <s v="KSE LOCAÇOES"/>
    <m/>
    <d v="2026-02-12T00:00:00"/>
    <x v="10"/>
    <x v="1"/>
    <x v="12"/>
  </r>
  <r>
    <s v="TBE3B78"/>
    <s v="60645800105124169"/>
    <s v="12/02/2026 16:33:27"/>
    <s v="89049"/>
    <s v="VALDEIR JOSE CORREIA"/>
    <x v="19"/>
    <s v="Caminhão"/>
    <s v="9-180"/>
    <s v="VW"/>
    <s v="87183400"/>
    <s v="MARAJO GUAPO"/>
    <s v="GUAPO"/>
    <s v="GO"/>
    <s v="DIESEL S-10"/>
    <n v="0"/>
    <n v="0"/>
    <s v=" Km/L"/>
    <n v="0"/>
    <n v="90"/>
    <n v="6.04"/>
    <n v="543.6"/>
    <s v="0"/>
    <s v="EXT - SAO PEDRO"/>
    <s v="Planejamento Operaci"/>
    <s v="SAO PEDRO"/>
    <m/>
    <d v="2026-02-12T00:00:00"/>
    <x v="10"/>
    <x v="1"/>
    <x v="7"/>
  </r>
  <r>
    <s v="TBE3B78"/>
    <m/>
    <s v="12/02/2026 16:33:27"/>
    <m/>
    <m/>
    <x v="20"/>
    <m/>
    <m/>
    <m/>
    <m/>
    <s v="MARAJO GUAPO"/>
    <m/>
    <m/>
    <s v="ARLA-32"/>
    <n v="0"/>
    <n v="0"/>
    <s v=" Km/L"/>
    <n v="0"/>
    <n v="12.02"/>
    <m/>
    <n v="47.96"/>
    <m/>
    <m/>
    <m/>
    <m/>
    <m/>
    <d v="2026-02-12T00:00:00"/>
    <x v="10"/>
    <x v="1"/>
    <x v="7"/>
  </r>
  <r>
    <s v="TGC9A34"/>
    <s v="60645800106437250"/>
    <s v="12/02/2026 16:36:07"/>
    <s v="70390"/>
    <s v="CLEITON ANTONIO TAVARES HENRIQUE"/>
    <x v="48"/>
    <s v="EQUIPAMENTOS"/>
    <s v="AMBULANCIA"/>
    <s v="OUTROS"/>
    <s v="26406711"/>
    <s v="POSTO ZANDONADI"/>
    <s v="GUAPO"/>
    <s v="GO"/>
    <s v="DIESEL S-10"/>
    <n v="311"/>
    <n v="5.82"/>
    <s v=" Km/L"/>
    <n v="12572"/>
    <n v="53.47"/>
    <n v="6.19"/>
    <n v="330.98"/>
    <s v="120259720"/>
    <s v="Planejamento Operaci"/>
    <s v="Planejamento Operaci"/>
    <s v="Operacional"/>
    <m/>
    <d v="2026-02-12T00:00:00"/>
    <x v="10"/>
    <x v="1"/>
    <x v="13"/>
  </r>
  <r>
    <s v="TFE6B22"/>
    <s v="60645800105143762"/>
    <s v="12/02/2026 16:53:33"/>
    <s v="03608"/>
    <s v="WEIDER DA SILVA RODRIGUES"/>
    <x v="1"/>
    <s v="Automóvel"/>
    <s v="ARGO"/>
    <s v="FIAT"/>
    <s v="13308211"/>
    <s v="P. BANDEIRANTES"/>
    <s v="RIO VERDE"/>
    <s v="GO"/>
    <s v="ETANOL COMUM"/>
    <n v="340"/>
    <n v="9.68"/>
    <s v=" Km/L"/>
    <n v="48903"/>
    <n v="35.11"/>
    <n v="4.7910000000000004"/>
    <n v="168.22"/>
    <s v="120260589"/>
    <s v="Planejamento Operaci"/>
    <s v="Planejamento Operaci"/>
    <s v="Operacional"/>
    <m/>
    <d v="2026-02-12T00:00:00"/>
    <x v="10"/>
    <x v="1"/>
    <x v="1"/>
  </r>
  <r>
    <s v="TTT2H95"/>
    <s v="60645800106472477"/>
    <s v="12/02/2026 16:59:19"/>
    <s v="46440"/>
    <s v="PAULO SOUSA DIAS"/>
    <x v="63"/>
    <s v="Caminhonete"/>
    <s v="SAVEIRO CS RB MF"/>
    <s v="VW"/>
    <s v="45308900"/>
    <s v="POSTO LUPATINI"/>
    <s v="SANTO ANTONIO DA BARRA"/>
    <s v="GO"/>
    <s v="ETANOL COMUM"/>
    <n v="393"/>
    <n v="10.43"/>
    <s v=" Km/L"/>
    <n v="86563"/>
    <n v="37.67"/>
    <n v="4.99"/>
    <n v="187.97"/>
    <s v="0"/>
    <s v="EXT - KSE LOCAÇOES"/>
    <s v="Planejamento Operaci"/>
    <s v="KSE LOCAÇOES"/>
    <m/>
    <d v="2026-02-12T00:00:00"/>
    <x v="10"/>
    <x v="1"/>
    <x v="12"/>
  </r>
  <r>
    <s v="TLO0E87"/>
    <s v="60645800106184255"/>
    <s v="12/02/2026 17:10:47"/>
    <s v="01765"/>
    <s v="ELIAS JANUARIO DIMAS"/>
    <x v="43"/>
    <s v="EQUIPAMENTOS"/>
    <s v="GUINCHO LEVE"/>
    <s v="EQUIPAMENTO"/>
    <s v="87183400"/>
    <s v="MARAJO GUAPO"/>
    <s v="GUAPO"/>
    <s v="GO"/>
    <s v="DIESEL S-10"/>
    <n v="233"/>
    <n v="5.2"/>
    <s v=" Km/L"/>
    <n v="27820"/>
    <n v="44.84"/>
    <n v="6.04"/>
    <n v="270.83"/>
    <s v="0"/>
    <s v="EXT - LUCCA JR"/>
    <s v="Planejamento Operaci"/>
    <s v="LUCCA JR"/>
    <m/>
    <d v="2026-02-12T00:00:00"/>
    <x v="10"/>
    <x v="1"/>
    <x v="11"/>
  </r>
  <r>
    <s v="SDJ8D65"/>
    <s v="60645800105555897"/>
    <s v="12/02/2026 17:19:53"/>
    <s v="04126"/>
    <s v="LEONARDO ARAUJO LAPERCHE "/>
    <x v="22"/>
    <s v="Caminhonete"/>
    <s v="RAMPAGE"/>
    <s v="RAM"/>
    <s v="75331801"/>
    <s v="DECIO CEZARINA"/>
    <s v="CEZARINA"/>
    <s v="GO"/>
    <s v="GASOLINA COMUM"/>
    <n v="437"/>
    <n v="8.8699999999999992"/>
    <s v=" Km/L"/>
    <n v="29627"/>
    <n v="49.27"/>
    <n v="6.29"/>
    <n v="309.91000000000003"/>
    <s v="202602121719"/>
    <s v="Planejamento Operaci"/>
    <s v="Planejamento Operaci"/>
    <s v="Operacional"/>
    <m/>
    <d v="2026-02-12T00:00:00"/>
    <x v="10"/>
    <x v="1"/>
    <x v="8"/>
  </r>
  <r>
    <s v="TGE1F64"/>
    <s v="60645800106437404"/>
    <s v="12/02/2026 17:37:19"/>
    <s v="70145"/>
    <s v="LUCAS HENRIQUE MAGALHAES DE SOUZA "/>
    <x v="33"/>
    <s v="Caminhonete"/>
    <s v="AMBULANCIA DUCATO"/>
    <s v="FIAT"/>
    <s v="53030006"/>
    <s v="KR TREVO"/>
    <s v="SANTA HELENA DE GOIAS"/>
    <s v="GO"/>
    <s v="DIESEL S-10"/>
    <n v="351"/>
    <n v="6.18"/>
    <s v=" Km/L"/>
    <n v="12346"/>
    <n v="56.79"/>
    <n v="5.99"/>
    <n v="340.19"/>
    <s v="120263336"/>
    <s v="Planejamento Operaci"/>
    <s v="Planejamento Operaci"/>
    <s v="Operacional"/>
    <m/>
    <d v="2026-02-12T00:00:00"/>
    <x v="10"/>
    <x v="1"/>
    <x v="13"/>
  </r>
  <r>
    <s v="TER4970"/>
    <s v="60645800105124339"/>
    <s v="12/02/2026 18:16:47"/>
    <s v="52247"/>
    <s v="CARLOS ALBERTO DO ROSARIO"/>
    <x v="19"/>
    <s v="EQUIPAMENTOS"/>
    <s v="RETROESCAVADEIRA"/>
    <s v="CATERPILLAR"/>
    <s v="81870100"/>
    <s v="POSTO MILLENIUM DIMAG"/>
    <s v="APARECIDA DE GOIANIA"/>
    <s v="GO"/>
    <s v="DIESEL COMUM"/>
    <n v="0"/>
    <n v="0"/>
    <s v=" Km/L"/>
    <n v="0"/>
    <n v="80.92"/>
    <n v="5.69"/>
    <n v="460.45"/>
    <s v="105276"/>
    <s v="EXT - SAO PEDRO"/>
    <s v="Planejamento Operaci"/>
    <s v="SAO PEDRO"/>
    <m/>
    <d v="2026-02-12T00:00:00"/>
    <x v="10"/>
    <x v="1"/>
    <x v="7"/>
  </r>
  <r>
    <s v="TUW2D74"/>
    <s v="60645800105124310"/>
    <s v="12/02/2026 18:27:16"/>
    <s v="03339"/>
    <s v="MAYARA MARTINS DA SILVA SOUZA"/>
    <x v="35"/>
    <s v="Automóvel"/>
    <s v="CHEVROLET/S10 LS DD4"/>
    <s v="CHEVROLET"/>
    <s v="45307105"/>
    <s v="POSTO GIRASSOL"/>
    <s v="ITUMBIARA"/>
    <s v="GO"/>
    <s v="DIESEL S-10"/>
    <n v="757"/>
    <n v="14.62"/>
    <s v=" Km/L"/>
    <n v="87280"/>
    <n v="51.78"/>
    <n v="6.09"/>
    <n v="315.33999999999997"/>
    <s v="120266"/>
    <s v="Planejamento Operaci"/>
    <s v="Planejamento Operaci"/>
    <s v="Operacional"/>
    <m/>
    <d v="2026-02-12T00:00:00"/>
    <x v="10"/>
    <x v="1"/>
    <x v="12"/>
  </r>
  <r>
    <s v="TGA0B06"/>
    <s v="60645800106437610"/>
    <s v="12/02/2026 18:40:14"/>
    <s v="00933"/>
    <s v="GIULEY RIBEIRO DOS SANTOS"/>
    <x v="55"/>
    <s v="Caminhonete"/>
    <s v="FIORINO"/>
    <s v="FIAT"/>
    <s v="45308900"/>
    <s v="POSTO LUPATINI"/>
    <s v="SANTO ANTONIO DA BARRA"/>
    <s v="GO"/>
    <s v="ETANOL COMUM"/>
    <n v="155"/>
    <n v="5.59"/>
    <s v=" Km/L"/>
    <n v="14907"/>
    <n v="27.75"/>
    <n v="4.99"/>
    <n v="138.47"/>
    <s v="0"/>
    <s v="Planejamento Operaci"/>
    <s v="Planejamento Operaci"/>
    <s v="TI e Automação"/>
    <m/>
    <d v="2026-02-12T00:00:00"/>
    <x v="10"/>
    <x v="1"/>
    <x v="5"/>
  </r>
  <r>
    <s v="TUG2C45"/>
    <s v="60645800106437770"/>
    <s v="12/02/2026 19:07:34"/>
    <s v="03782"/>
    <s v="ELVIS MESSIAS FERNANDES"/>
    <x v="54"/>
    <s v="Utilitário"/>
    <s v="SAVEIRO"/>
    <s v="FIAT"/>
    <s v="13335016"/>
    <s v="POSTO TREVO"/>
    <s v="RIO VERDE"/>
    <s v="GO"/>
    <s v="ETANOL COMUM"/>
    <n v="464"/>
    <n v="9.82"/>
    <s v=" Km/L"/>
    <n v="100714"/>
    <n v="47.25"/>
    <n v="4.99"/>
    <n v="235.78"/>
    <s v="120268813"/>
    <s v="EXT - KSE LOCAÇOES"/>
    <s v="Planejamento Operaci"/>
    <s v="KSE LOCAÇOES"/>
    <m/>
    <d v="2026-02-12T00:00:00"/>
    <x v="10"/>
    <x v="1"/>
    <x v="12"/>
  </r>
  <r>
    <s v="TTY2C25"/>
    <s v="60645800106472430"/>
    <s v="12/02/2026 19:16:07"/>
    <s v="07015"/>
    <s v="EDILEIA DE SOUSA ANTUNES"/>
    <x v="38"/>
    <s v="Caminhonete"/>
    <s v="SAVEIRO CS RB MF"/>
    <s v="VW"/>
    <s v="46286315"/>
    <s v="POSTO CENTRAL"/>
    <s v="BOM JESUS"/>
    <s v="GO"/>
    <s v="ETANOL COMUM"/>
    <n v="317"/>
    <n v="6.78"/>
    <s v=" Km/L"/>
    <n v="89982"/>
    <n v="46.76"/>
    <n v="4.891"/>
    <n v="228.68"/>
    <s v="1"/>
    <s v="EXT - KSE LOCAÇOES"/>
    <s v="Planejamento Operaci"/>
    <s v="KSE LOCAÇOES"/>
    <m/>
    <d v="2026-02-12T00:00:00"/>
    <x v="10"/>
    <x v="1"/>
    <x v="12"/>
  </r>
  <r>
    <s v="TIV6G27"/>
    <s v="60645800106184069"/>
    <s v="12/02/2026 19:29:13"/>
    <s v="02910"/>
    <s v="EMERSON CRISTIANO DA SILVEIRA"/>
    <x v="30"/>
    <s v="EQUIPAMENTOS"/>
    <s v="GUINCHO LEVE"/>
    <s v="EQUIPAMENTO"/>
    <s v="46209914"/>
    <s v="DECIO RIO VERDE"/>
    <s v="RIO VERDE"/>
    <s v="GO"/>
    <s v="DIESEL S-10"/>
    <n v="418"/>
    <n v="7.08"/>
    <s v=" Km/L"/>
    <n v="26677"/>
    <n v="59.01"/>
    <n v="5.13"/>
    <n v="302.72000000000003"/>
    <s v="202602121928"/>
    <s v="EXT - LUCCA JR"/>
    <s v="Planejamento Operaci"/>
    <s v="LUCCA JR"/>
    <m/>
    <d v="2026-02-12T00:00:00"/>
    <x v="10"/>
    <x v="1"/>
    <x v="11"/>
  </r>
  <r>
    <s v="TJP1H27"/>
    <s v="60645800106439607"/>
    <s v="12/02/2026 20:44:10"/>
    <s v="02910"/>
    <s v="EMERSON CRISTIANO DA SILVEIRA"/>
    <x v="58"/>
    <s v="EQUIPAMENTOS"/>
    <s v="GUINCHO LEVE"/>
    <s v="EQUIPAMENTO"/>
    <s v="41826312"/>
    <s v="AUTO POSTO JACARE"/>
    <s v="ACREUNA"/>
    <s v="GO"/>
    <s v="DIESEL S-10"/>
    <n v="414"/>
    <n v="5.91"/>
    <s v=" Km/L"/>
    <n v="19620"/>
    <n v="70"/>
    <n v="5.99"/>
    <n v="419.3"/>
    <s v="120274578"/>
    <s v="EXT - LUCCA JR"/>
    <s v="Planejamento Operaci"/>
    <s v="LUCCA JR"/>
    <m/>
    <d v="2026-02-12T00:00:00"/>
    <x v="10"/>
    <x v="1"/>
    <x v="11"/>
  </r>
  <r>
    <s v="TJP1H27"/>
    <m/>
    <s v="12/02/2026 20:44:10"/>
    <m/>
    <m/>
    <x v="58"/>
    <m/>
    <m/>
    <m/>
    <m/>
    <s v="AUTO POSTO JACARE"/>
    <m/>
    <m/>
    <s v="ARLA-32"/>
    <s v="-"/>
    <s v="-"/>
    <s v=" Km/L"/>
    <s v="-"/>
    <n v="7"/>
    <m/>
    <n v="23.13"/>
    <m/>
    <m/>
    <m/>
    <m/>
    <m/>
    <d v="2026-02-12T00:00:00"/>
    <x v="10"/>
    <x v="1"/>
    <x v="11"/>
  </r>
  <r>
    <s v="TTT2H93"/>
    <s v="60645800106472340"/>
    <s v="12/02/2026 21:16:01"/>
    <s v="72216"/>
    <s v="ERIVALDO OLIVEIRA SOARES"/>
    <x v="41"/>
    <s v="Utilitário"/>
    <s v="SAVEIRO"/>
    <s v="FIAT"/>
    <s v="41826312"/>
    <s v="AUTO POSTO JACARE"/>
    <s v="ACREUNA"/>
    <s v="GO"/>
    <s v="ETANOL COMUM"/>
    <n v="98"/>
    <n v="9.5399999999999991"/>
    <s v=" Km/L"/>
    <n v="51780"/>
    <n v="10.27"/>
    <n v="4.8600000000000003"/>
    <n v="49.91"/>
    <s v="120276487"/>
    <s v="EXT - KSE LOCAÇOES"/>
    <s v="Planejamento Operaci"/>
    <s v="KSE LOCAÇOES"/>
    <m/>
    <d v="2026-02-12T00:00:00"/>
    <x v="10"/>
    <x v="1"/>
    <x v="12"/>
  </r>
  <r>
    <s v="TFR8B59"/>
    <s v="60645800105143681"/>
    <s v="12/02/2026 21:19:56"/>
    <s v="92635"/>
    <s v="ADENILDO BARBOSA DUTRA"/>
    <x v="8"/>
    <s v="Automóvel"/>
    <s v="ARGO"/>
    <s v="FIAT"/>
    <s v="41875311"/>
    <s v="POSTO SABOR DA TERRA"/>
    <s v="INDIARA"/>
    <s v="GO"/>
    <s v="ETANOL COMUM"/>
    <n v="244"/>
    <n v="5.79"/>
    <s v=" Km/L"/>
    <n v="19739"/>
    <n v="42.16"/>
    <n v="4.891"/>
    <n v="206.2"/>
    <s v="120276745"/>
    <s v="Planejamento Operaci"/>
    <s v="Planejamento Operaci"/>
    <s v="Operacional"/>
    <m/>
    <d v="2026-02-12T00:00:00"/>
    <x v="10"/>
    <x v="1"/>
    <x v="5"/>
  </r>
  <r>
    <s v="TTP5B47"/>
    <s v="60645800106472110"/>
    <s v="12/02/2026 21:41:47"/>
    <s v="99531"/>
    <s v="RODRIGO RODRIGUES BARROS"/>
    <x v="40"/>
    <s v="Caminhonete"/>
    <s v="SAVEIRO CS RB MF"/>
    <s v="VW"/>
    <s v="07674909"/>
    <s v="AUTO POSTO INDIARA"/>
    <s v="INDIARA"/>
    <s v="GO"/>
    <s v="ETANOL COMUM"/>
    <n v="473"/>
    <n v="10.06"/>
    <s v=" Km/L"/>
    <n v="100431"/>
    <n v="47.04"/>
    <n v="4.8899999999999997"/>
    <n v="230.03"/>
    <s v="12037"/>
    <s v="EXT - KSE LOCAÇOES"/>
    <s v="Planejamento Operaci"/>
    <s v="KSE LOCAÇOES"/>
    <m/>
    <d v="2026-02-12T00:00:00"/>
    <x v="10"/>
    <x v="1"/>
    <x v="12"/>
  </r>
  <r>
    <s v="TTS4A16"/>
    <s v="60645800105124436"/>
    <s v="12/02/2026 22:30:08"/>
    <s v="70552"/>
    <s v="ARMANDO DA SILVA OLIVIEIRA NETO"/>
    <x v="32"/>
    <s v="Caminhonete"/>
    <s v="Caminhonete S10"/>
    <s v="CHEVROLET"/>
    <s v="13342911"/>
    <s v="SANTA HELENA DE GOIAS"/>
    <s v="SANTA HELENA DE GOIAS"/>
    <s v="GO"/>
    <s v="DIESEL S-10"/>
    <n v="673"/>
    <n v="15.15"/>
    <s v=" Km/L"/>
    <n v="13435"/>
    <n v="44.43"/>
    <n v="6.19"/>
    <n v="275.02999999999997"/>
    <s v="1770946159"/>
    <s v="Planejamento Operaci"/>
    <s v="Planejamento Operaci"/>
    <s v="INSPENCAO"/>
    <m/>
    <d v="2026-02-12T00:00:00"/>
    <x v="10"/>
    <x v="1"/>
    <x v="12"/>
  </r>
  <r>
    <s v="TUF2B45"/>
    <s v="60645800106472420"/>
    <s v="12/02/2026 23:57:10"/>
    <s v="03398"/>
    <s v="JOSIMAR VENANCIO SANTOS SILVA"/>
    <x v="37"/>
    <s v="Caminhonete"/>
    <s v="SAVEIRO CS RB MF"/>
    <s v="VW"/>
    <s v="75331003"/>
    <s v="SUPERVIA LAGOA"/>
    <s v="RIO VERDE"/>
    <s v="GO"/>
    <s v="ETANOL COMUM"/>
    <n v="330"/>
    <n v="9.23"/>
    <s v=" Km/L"/>
    <n v="107230"/>
    <n v="35.76"/>
    <n v="4.891"/>
    <n v="174.91"/>
    <s v="0"/>
    <s v="EXT - KSE LOCAÇOES"/>
    <s v="Planejamento Operaci"/>
    <s v="KSE LOCAÇOES"/>
    <m/>
    <d v="2026-02-12T00:00:00"/>
    <x v="10"/>
    <x v="1"/>
    <x v="12"/>
  </r>
  <r>
    <s v="TTR3A31"/>
    <s v="60645800106472404"/>
    <s v="13/02/2026 03:01:33"/>
    <s v="01836"/>
    <s v="DANILLO ROSA CARDOSO"/>
    <x v="53"/>
    <s v="Caminhonete"/>
    <s v="SAVEIRO CS RB MF"/>
    <s v="VW"/>
    <s v="46209914"/>
    <s v="DECIO RIO VERDE"/>
    <s v="RIO VERDE"/>
    <s v="GO"/>
    <s v="ETANOL COMUM"/>
    <n v="468"/>
    <n v="10.27"/>
    <s v=" Km/L"/>
    <n v="93624"/>
    <n v="45.58"/>
    <n v="4.79"/>
    <n v="218.33"/>
    <s v="202602130300"/>
    <s v="EXT - KSE LOCAÇOES"/>
    <s v="Planejamento Operaci"/>
    <s v="KSE LOCAÇOES"/>
    <m/>
    <d v="2026-02-13T00:00:00"/>
    <x v="10"/>
    <x v="1"/>
    <x v="12"/>
  </r>
  <r>
    <s v="TTQ4C10"/>
    <s v="60645800106553930"/>
    <s v="13/02/2026 04:50:14"/>
    <s v="03095"/>
    <s v="MICHELL ALMEIDA SANTANA"/>
    <x v="31"/>
    <s v="Caminhonete"/>
    <s v="Caminhonete S10"/>
    <s v="CHEVROLET"/>
    <s v="53081700"/>
    <s v="POSTO Z   Z SANTA MA"/>
    <s v="GUAPO"/>
    <s v="GO"/>
    <s v="DIESEL S-10"/>
    <n v="843"/>
    <n v="14.86"/>
    <s v=" Km/L"/>
    <n v="111528"/>
    <n v="56.72"/>
    <n v="5.47"/>
    <n v="310.24"/>
    <s v="0"/>
    <s v="Planejamento Operaci"/>
    <s v="Planejamento Operaci"/>
    <s v="INSPENCAO"/>
    <m/>
    <d v="2026-02-13T00:00:00"/>
    <x v="10"/>
    <x v="1"/>
    <x v="12"/>
  </r>
  <r>
    <s v="TTT2H93"/>
    <s v="60645800106472340"/>
    <s v="13/02/2026 05:42:45"/>
    <s v="72216"/>
    <s v="ERIVALDO OLIVEIRA SOARES"/>
    <x v="41"/>
    <s v="Utilitário"/>
    <s v="SAVEIRO"/>
    <s v="FIAT"/>
    <s v="07674909"/>
    <s v="AUTO POSTO INDIARA"/>
    <s v="INDIARA"/>
    <s v="GO"/>
    <s v="ETANOL COMUM"/>
    <n v="338"/>
    <n v="9.3699999999999992"/>
    <s v=" Km/L"/>
    <n v="52118"/>
    <n v="36.090000000000003"/>
    <n v="4.8899999999999997"/>
    <n v="176.48"/>
    <s v="12038"/>
    <s v="EXT - KSE LOCAÇOES"/>
    <s v="Planejamento Operaci"/>
    <s v="KSE LOCAÇOES"/>
    <m/>
    <d v="2026-02-13T00:00:00"/>
    <x v="10"/>
    <x v="1"/>
    <x v="12"/>
  </r>
  <r>
    <s v="TUG2C45"/>
    <s v="60645800106437770"/>
    <s v="13/02/2026 06:32:22"/>
    <s v="02527"/>
    <s v="ALCIENE MARTINS PONTES"/>
    <x v="54"/>
    <s v="Utilitário"/>
    <s v="SAVEIRO"/>
    <s v="FIAT"/>
    <s v="69494411"/>
    <s v="REDE MARAJO RIO VERD"/>
    <s v="RIO VERDE"/>
    <s v="GO"/>
    <s v="ETANOL COMUM"/>
    <n v="475"/>
    <n v="10.68"/>
    <s v=" Km/L"/>
    <n v="101189"/>
    <n v="44.49"/>
    <n v="4.59"/>
    <n v="204.21"/>
    <s v="2527011195"/>
    <s v="EXT - KSE LOCAÇOES"/>
    <s v="Planejamento Operaci"/>
    <s v="KSE LOCAÇOES"/>
    <m/>
    <d v="2026-02-13T00:00:00"/>
    <x v="10"/>
    <x v="1"/>
    <x v="12"/>
  </r>
  <r>
    <s v="TTT2H95"/>
    <s v="60645800106472477"/>
    <s v="13/02/2026 07:07:00"/>
    <s v="83047"/>
    <s v="WESLEY ROCHA FARIAS"/>
    <x v="63"/>
    <s v="Caminhonete"/>
    <s v="SAVEIRO CS RB MF"/>
    <s v="VW"/>
    <s v="45308900"/>
    <s v="POSTO LUPATINI"/>
    <s v="SANTO ANTONIO DA BARRA"/>
    <s v="GO"/>
    <s v="ETANOL COMUM"/>
    <n v="545"/>
    <n v="11.15"/>
    <s v=" Km/L"/>
    <n v="87108"/>
    <n v="48.89"/>
    <n v="4.99"/>
    <n v="243.96"/>
    <s v="0"/>
    <s v="EXT - KSE LOCAÇOES"/>
    <s v="Planejamento Operaci"/>
    <s v="KSE LOCAÇOES"/>
    <m/>
    <d v="2026-02-13T00:00:00"/>
    <x v="10"/>
    <x v="1"/>
    <x v="12"/>
  </r>
  <r>
    <s v="TGM4D76"/>
    <s v="60645800106437582"/>
    <s v="13/02/2026 07:47:04"/>
    <s v="33534"/>
    <s v="MARCOS ANTONIO MARCELINO DA SILVA"/>
    <x v="56"/>
    <s v="Caminhonete"/>
    <s v="FIORINO"/>
    <s v="FIAT"/>
    <s v="46286315"/>
    <s v="POSTO CENTRAL"/>
    <s v="BOM JESUS"/>
    <s v="GO"/>
    <s v="ETANOL COMUM"/>
    <n v="195"/>
    <n v="7.82"/>
    <s v=" Km/L"/>
    <n v="13750"/>
    <n v="24.94"/>
    <n v="4.8899999999999997"/>
    <n v="121.96"/>
    <s v="1"/>
    <s v="Planejamento Operaci"/>
    <s v="Planejamento Operaci"/>
    <s v="Operacional"/>
    <m/>
    <d v="2026-02-13T00:00:00"/>
    <x v="10"/>
    <x v="1"/>
    <x v="5"/>
  </r>
  <r>
    <s v="TFE6B22"/>
    <s v="60645800105143762"/>
    <s v="13/02/2026 08:13:25"/>
    <s v="03608"/>
    <s v="WEIDER DA SILVA RODRIGUES"/>
    <x v="1"/>
    <s v="Automóvel"/>
    <s v="ARGO"/>
    <s v="FIAT"/>
    <s v="94262208"/>
    <s v="AUTO POSTO RETRO"/>
    <s v="APARECIDA DE GOIANIA"/>
    <s v="GO"/>
    <s v="ETANOL COMUM"/>
    <n v="300"/>
    <n v="10.8"/>
    <s v=" Km/L"/>
    <n v="49203"/>
    <n v="27.79"/>
    <n v="5.2409999999999997"/>
    <n v="145.66"/>
    <s v="1"/>
    <s v="Planejamento Operaci"/>
    <s v="Planejamento Operaci"/>
    <s v="Operacional"/>
    <m/>
    <d v="2026-02-13T00:00:00"/>
    <x v="10"/>
    <x v="1"/>
    <x v="1"/>
  </r>
  <r>
    <s v="TFF5D72"/>
    <s v="60645800105143780"/>
    <s v="13/02/2026 08:19:30"/>
    <s v="70214"/>
    <s v="IGOR LEMES FERNANDES"/>
    <x v="2"/>
    <s v="Automóvel"/>
    <s v="ARGO"/>
    <s v="FIAT"/>
    <s v="24906505"/>
    <s v="AUTO POSTO BOM RETIR"/>
    <s v="RIO VERDE"/>
    <s v="GO"/>
    <s v="ETANOL COMUM"/>
    <n v="242"/>
    <n v="8.3800000000000008"/>
    <s v=" Km/L"/>
    <n v="42161"/>
    <n v="28.89"/>
    <n v="4.7910000000000004"/>
    <n v="138.41999999999999"/>
    <s v="107755"/>
    <s v="Planejamento Operaci"/>
    <s v="Planejamento Operaci"/>
    <s v="Operacional"/>
    <m/>
    <d v="2026-02-13T00:00:00"/>
    <x v="10"/>
    <x v="1"/>
    <x v="0"/>
  </r>
  <r>
    <s v="TFX7J72"/>
    <s v="60645800105836505"/>
    <s v="13/02/2026 08:27:49"/>
    <s v="03126"/>
    <s v="PEDRO PAULO SILVA SANTOS"/>
    <x v="11"/>
    <s v="Automóvel"/>
    <s v="ARGO"/>
    <s v="FIAT"/>
    <s v="81820912"/>
    <s v="AUTO POSTO KR 06"/>
    <s v="RIO VERDE"/>
    <s v="GO"/>
    <s v="ETANOL COMUM"/>
    <n v="367"/>
    <n v="9.75"/>
    <s v=" Km/L"/>
    <n v="60619"/>
    <n v="37.659999999999997"/>
    <n v="4.99"/>
    <n v="187.93"/>
    <s v="0"/>
    <s v="Planejamento Operaci"/>
    <s v="Planejamento Operaci"/>
    <s v="Operacional"/>
    <m/>
    <d v="2026-02-13T00:00:00"/>
    <x v="10"/>
    <x v="1"/>
    <x v="4"/>
  </r>
  <r>
    <s v="TFP3B22"/>
    <s v="60645800105143720"/>
    <s v="13/02/2026 08:57:31"/>
    <s v="02769"/>
    <s v="ANDRE LUIS PAULINO"/>
    <x v="6"/>
    <s v="Automóvel"/>
    <s v="ARGO"/>
    <s v="FIAT"/>
    <s v="81820912"/>
    <s v="AUTO POSTO KR 06"/>
    <s v="RIO VERDE"/>
    <s v="GO"/>
    <s v="ETANOL COMUM"/>
    <n v="389"/>
    <n v="8.94"/>
    <s v=" Km/L"/>
    <n v="44011"/>
    <n v="43.51"/>
    <n v="4.99"/>
    <n v="217.12"/>
    <s v="0"/>
    <s v="Planejamento Operaci"/>
    <s v="Planejamento Operaci"/>
    <s v="Operacional"/>
    <m/>
    <d v="2026-02-13T00:00:00"/>
    <x v="10"/>
    <x v="1"/>
    <x v="4"/>
  </r>
  <r>
    <s v="TFN0D12"/>
    <s v="60645800105143746"/>
    <s v="13/02/2026 09:26:07"/>
    <s v="00390"/>
    <s v="SILVINO JOSE DE BRITO"/>
    <x v="5"/>
    <s v="Automóvel"/>
    <s v="ARGO"/>
    <s v="FIAT"/>
    <s v="69497411"/>
    <s v="DECIO L5"/>
    <s v="RIO VERDE"/>
    <s v="GO"/>
    <s v="ETANOL COMUM"/>
    <n v="244"/>
    <n v="10.59"/>
    <s v=" Km/L"/>
    <n v="34938"/>
    <n v="23.03"/>
    <n v="4.5910000000000002"/>
    <n v="105.74"/>
    <s v="1"/>
    <s v="Planejamento Operaci"/>
    <s v="Planejamento Operaci"/>
    <s v="Operacional"/>
    <m/>
    <d v="2026-02-13T00:00:00"/>
    <x v="10"/>
    <x v="1"/>
    <x v="3"/>
  </r>
  <r>
    <s v="TTY2C25"/>
    <s v="60645800106472430"/>
    <s v="13/02/2026 09:33:17"/>
    <s v="07015"/>
    <s v="EDILEIA DE SOUSA ANTUNES"/>
    <x v="38"/>
    <s v="Caminhonete"/>
    <s v="SAVEIRO CS RB MF"/>
    <s v="VW"/>
    <s v="46286315"/>
    <s v="POSTO CENTRAL"/>
    <s v="BOM JESUS"/>
    <s v="GO"/>
    <s v="ETANOL COMUM"/>
    <n v="232"/>
    <n v="5.83"/>
    <s v=" Km/L"/>
    <n v="90214"/>
    <n v="39.799999999999997"/>
    <n v="4.891"/>
    <n v="194.65"/>
    <s v="1"/>
    <s v="EXT - KSE LOCAÇOES"/>
    <s v="Planejamento Operaci"/>
    <s v="KSE LOCAÇOES"/>
    <m/>
    <d v="2026-02-13T00:00:00"/>
    <x v="10"/>
    <x v="1"/>
    <x v="12"/>
  </r>
  <r>
    <s v="TTP5B47"/>
    <s v="60645800106472110"/>
    <s v="13/02/2026 09:48:41"/>
    <s v="00149"/>
    <s v="MANOELITO METROVICH LIMA"/>
    <x v="40"/>
    <s v="Caminhonete"/>
    <s v="SAVEIRO CS RB MF"/>
    <s v="VW"/>
    <s v="75331801"/>
    <s v="DECIO CEZARINA"/>
    <s v="CEZARINA"/>
    <s v="GO"/>
    <s v="ETANOL COMUM"/>
    <n v="392"/>
    <n v="8.44"/>
    <s v=" Km/L"/>
    <n v="100823"/>
    <n v="46.42"/>
    <n v="4.6900000000000004"/>
    <n v="217.71"/>
    <s v="202602130947"/>
    <s v="EXT - KSE LOCAÇOES"/>
    <s v="Planejamento Operaci"/>
    <s v="KSE LOCAÇOES"/>
    <m/>
    <d v="2026-02-13T00:00:00"/>
    <x v="10"/>
    <x v="1"/>
    <x v="12"/>
  </r>
  <r>
    <s v="TLR1J91"/>
    <s v="60645800106043065"/>
    <s v="13/02/2026 10:56:47"/>
    <s v="02910"/>
    <s v="EMERSON CRISTIANO DA SILVEIRA"/>
    <x v="23"/>
    <s v="Caminhonete"/>
    <s v="SAVEIRO"/>
    <s v="VOLKSWAGEN"/>
    <s v="46209914"/>
    <s v="DECIO RIO VERDE"/>
    <s v="RIO VERDE"/>
    <s v="GO"/>
    <s v="ETANOL COMUM"/>
    <n v="0"/>
    <n v="0"/>
    <s v=" Km/L"/>
    <s v="-"/>
    <n v="50.17"/>
    <n v="4.79"/>
    <n v="240.31"/>
    <s v="202602131056"/>
    <s v="Planejamento Operaci"/>
    <s v="Planejamento Operaci"/>
    <s v="Operacional"/>
    <m/>
    <d v="2026-02-13T00:00:00"/>
    <x v="10"/>
    <x v="1"/>
    <x v="9"/>
  </r>
  <r>
    <s v="TFI3B19"/>
    <s v="60645800105926941"/>
    <s v="13/02/2026 10:58:46"/>
    <s v="03102"/>
    <s v="EDES GONÇALVES DA SILVA"/>
    <x v="4"/>
    <s v="Automóvel"/>
    <s v="ARGO"/>
    <s v="FIAT"/>
    <s v="13335016"/>
    <s v="POSTO TREVO"/>
    <s v="RIO VERDE"/>
    <s v="GO"/>
    <s v="ETANOL COMUM"/>
    <n v="444"/>
    <n v="11"/>
    <s v=" Km/L"/>
    <n v="61577"/>
    <n v="40.36"/>
    <n v="4.9909999999999997"/>
    <n v="201.43"/>
    <s v="130239494"/>
    <s v="Planejamento Operaci"/>
    <s v="Planejamento Operaci"/>
    <s v="Operacional"/>
    <m/>
    <d v="2026-02-13T00:00:00"/>
    <x v="10"/>
    <x v="1"/>
    <x v="0"/>
  </r>
  <r>
    <s v="TUQ2H91"/>
    <s v="60645800107558597"/>
    <s v="13/02/2026 11:04:35"/>
    <s v="87954"/>
    <s v="DANIEL GONÇALVES"/>
    <x v="66"/>
    <s v="Caminhonete"/>
    <s v="SAVEIRO CD RB MF"/>
    <s v="VOLKSWAGEN"/>
    <s v="41826312"/>
    <s v="AUTO POSTO JACARE"/>
    <s v="ACREUNA"/>
    <s v="GO"/>
    <s v="ETANOL COMUM"/>
    <n v="385"/>
    <n v="8.14"/>
    <s v=" Km/L"/>
    <n v="26257"/>
    <n v="47.31"/>
    <n v="4.8600000000000003"/>
    <n v="229.94"/>
    <s v="130239995"/>
    <s v="EXT - KSE LOCAÇOES"/>
    <s v="Planejamento Operaci"/>
    <s v="KSE LOCAÇOES"/>
    <m/>
    <d v="2026-02-13T00:00:00"/>
    <x v="10"/>
    <x v="1"/>
    <x v="12"/>
  </r>
  <r>
    <s v="TGK2G46"/>
    <s v="60645800105179571"/>
    <s v="13/02/2026 12:04:12"/>
    <s v="04161"/>
    <s v="WESLEY DUARTE MESQUITA"/>
    <x v="59"/>
    <s v="Utilitário"/>
    <s v="FIORINO"/>
    <s v="FIAT"/>
    <s v="41826312"/>
    <s v="AUTO POSTO JACARE"/>
    <s v="ACREUNA"/>
    <s v="GO"/>
    <s v="ETANOL COMUM"/>
    <n v="384"/>
    <n v="7.71"/>
    <s v=" Km/L"/>
    <n v="7057"/>
    <n v="49.79"/>
    <n v="4.8600000000000003"/>
    <n v="242"/>
    <s v="130243397"/>
    <s v="Planejamento Operaci"/>
    <s v="Planejamento Operaci"/>
    <s v="Operacional"/>
    <m/>
    <d v="2026-02-13T00:00:00"/>
    <x v="10"/>
    <x v="1"/>
    <x v="5"/>
  </r>
  <r>
    <s v="TUF2B45"/>
    <s v="60645800106472420"/>
    <s v="13/02/2026 12:40:07"/>
    <s v="00047"/>
    <s v="KARLA THAISE SILVA CARVALHO"/>
    <x v="37"/>
    <s v="Caminhonete"/>
    <s v="SAVEIRO CS RB MF"/>
    <s v="VW"/>
    <s v="46286315"/>
    <s v="POSTO CENTRAL"/>
    <s v="BOM JESUS"/>
    <s v="GO"/>
    <s v="ETANOL COMUM"/>
    <n v="209"/>
    <n v="5.4"/>
    <s v=" Km/L"/>
    <n v="107439"/>
    <n v="38.67"/>
    <n v="4.891"/>
    <n v="189.13"/>
    <s v="0"/>
    <s v="EXT - KSE LOCAÇOES"/>
    <s v="Planejamento Operaci"/>
    <s v="KSE LOCAÇOES"/>
    <m/>
    <d v="2026-02-13T00:00:00"/>
    <x v="10"/>
    <x v="1"/>
    <x v="12"/>
  </r>
  <r>
    <s v="TTR3A31"/>
    <s v="60645800106472404"/>
    <s v="13/02/2026 12:52:20"/>
    <s v="70214"/>
    <s v="IGOR LEMES FERNANDES"/>
    <x v="53"/>
    <s v="Caminhonete"/>
    <s v="SAVEIRO CS RB MF"/>
    <s v="VW"/>
    <s v="46209914"/>
    <s v="DECIO RIO VERDE"/>
    <s v="RIO VERDE"/>
    <s v="GO"/>
    <s v="ETANOL COMUM"/>
    <n v="298"/>
    <n v="8.7799999999999994"/>
    <s v=" Km/L"/>
    <n v="93922"/>
    <n v="33.93"/>
    <n v="4.79"/>
    <n v="162.52000000000001"/>
    <s v="202602131250"/>
    <s v="EXT - KSE LOCAÇOES"/>
    <s v="Planejamento Operaci"/>
    <s v="KSE LOCAÇOES"/>
    <m/>
    <d v="2026-02-13T00:00:00"/>
    <x v="10"/>
    <x v="1"/>
    <x v="12"/>
  </r>
  <r>
    <s v="TFF6I82"/>
    <s v="60645800105143800"/>
    <s v="13/02/2026 13:10:58"/>
    <s v="11093"/>
    <s v="MARCELO PAIXÃO FILHO"/>
    <x v="62"/>
    <s v="Automóvel"/>
    <s v="ARGO"/>
    <s v="FIAT"/>
    <s v="01848013"/>
    <s v="POSTO XODO"/>
    <s v="GOIANIA"/>
    <s v="GO"/>
    <s v="ETANOL COMUM"/>
    <n v="244"/>
    <n v="6.02"/>
    <s v=" Km/L"/>
    <n v="29284"/>
    <n v="40.51"/>
    <n v="5.24"/>
    <n v="212.27"/>
    <s v="0"/>
    <s v="Planejamento Operaci"/>
    <s v="Planejamento Operaci"/>
    <s v="Operacional"/>
    <m/>
    <d v="2026-02-13T00:00:00"/>
    <x v="10"/>
    <x v="1"/>
    <x v="2"/>
  </r>
  <r>
    <s v="TFW2H32"/>
    <s v="60645800105143835"/>
    <s v="13/02/2026 13:29:29"/>
    <s v="99638"/>
    <s v="LAFAIETE DE SOUZA SANTOS"/>
    <x v="10"/>
    <s v="Automóvel"/>
    <s v="ARGO"/>
    <s v="FIAT"/>
    <s v="75331801"/>
    <s v="DECIO CEZARINA"/>
    <s v="CEZARINA"/>
    <s v="GO"/>
    <s v="ETANOL COMUM"/>
    <n v="350"/>
    <n v="11.03"/>
    <s v=" Km/L"/>
    <n v="57545"/>
    <n v="31.72"/>
    <n v="4.6900000000000004"/>
    <n v="148.77000000000001"/>
    <s v="202602131328"/>
    <s v="Planejamento Operaci"/>
    <s v="Planejamento Operaci"/>
    <s v="Operacional"/>
    <m/>
    <d v="2026-02-13T00:00:00"/>
    <x v="10"/>
    <x v="1"/>
    <x v="3"/>
  </r>
  <r>
    <s v="TFN3B64"/>
    <s v="60645800106437477"/>
    <s v="13/02/2026 13:53:11"/>
    <s v="00316"/>
    <s v="MARCOS HENRIQUE SILVA"/>
    <x v="47"/>
    <s v="EQUIPAMENTOS"/>
    <s v="AMBULANCIA"/>
    <s v="OUTROS"/>
    <s v="46286315"/>
    <s v="POSTO CENTRAL"/>
    <s v="BOM JESUS"/>
    <s v="GO"/>
    <s v="DIESEL S-10"/>
    <n v="254"/>
    <n v="6.18"/>
    <s v=" Km/L"/>
    <n v="6014"/>
    <n v="41.11"/>
    <n v="6.2409999999999997"/>
    <n v="256.56"/>
    <s v="1"/>
    <s v="Planejamento Operaci"/>
    <s v="Planejamento Operaci"/>
    <s v="Operacional"/>
    <m/>
    <d v="2026-02-13T00:00:00"/>
    <x v="10"/>
    <x v="1"/>
    <x v="13"/>
  </r>
  <r>
    <s v="TGM2I26"/>
    <s v="60645800106437620"/>
    <s v="13/02/2026 14:00:07"/>
    <s v="59226"/>
    <s v="PASCHOAL FAVORITTO DE QUEIROZ"/>
    <x v="52"/>
    <s v="Utilitário"/>
    <s v="FIORINO"/>
    <s v="FIAT"/>
    <s v="87183400"/>
    <s v="MARAJO GUAPO"/>
    <s v="GUAPO"/>
    <s v="GO"/>
    <s v="ETANOL COMUM"/>
    <n v="1281"/>
    <n v="24.91"/>
    <s v=" Km/L"/>
    <n v="16542"/>
    <n v="51.42"/>
    <n v="4.6900000000000004"/>
    <n v="241.16"/>
    <s v="0"/>
    <s v="EXT - KSE LOCAÇOES"/>
    <s v="Planejamento Operaci"/>
    <s v="Operacional"/>
    <m/>
    <d v="2026-02-13T00:00:00"/>
    <x v="10"/>
    <x v="1"/>
    <x v="5"/>
  </r>
  <r>
    <s v="TFS3C72"/>
    <s v="60645800105143738"/>
    <s v="13/02/2026 14:21:47"/>
    <s v="00271"/>
    <s v="HEDER OLIVEIRA SANTANA"/>
    <x v="9"/>
    <s v="Automóvel"/>
    <s v="ARGO"/>
    <s v="FIAT"/>
    <s v="13308211"/>
    <s v="P. BANDEIRANTES"/>
    <s v="RIO VERDE"/>
    <s v="GO"/>
    <s v="ETANOL COMUM"/>
    <n v="343"/>
    <n v="7.99"/>
    <s v=" Km/L"/>
    <n v="76915"/>
    <n v="42.92"/>
    <n v="4.7910000000000004"/>
    <n v="205.63"/>
    <s v="130251451"/>
    <s v="Planejamento Operaci"/>
    <s v="Planejamento Operaci"/>
    <s v="Operacional"/>
    <m/>
    <d v="2026-02-13T00:00:00"/>
    <x v="10"/>
    <x v="1"/>
    <x v="4"/>
  </r>
  <r>
    <s v="TKB0E17"/>
    <s v="60645800106185180"/>
    <s v="13/02/2026 14:29:28"/>
    <s v="02910"/>
    <s v="EMERSON CRISTIANO DA SILVEIRA"/>
    <x v="27"/>
    <s v="EQUIPAMENTOS"/>
    <s v="GUINCHO LEVE"/>
    <s v="EQUIPAMENTO"/>
    <s v="46286315"/>
    <s v="POSTO CENTRAL"/>
    <s v="BOM JESUS"/>
    <s v="GO"/>
    <s v="DIESEL S-10"/>
    <n v="540"/>
    <n v="6.67"/>
    <s v=" Km/L"/>
    <n v="21362"/>
    <n v="81.010000000000005"/>
    <n v="6.24"/>
    <n v="505.51"/>
    <s v="1"/>
    <s v="EXT - LUCCA JR"/>
    <s v="Planejamento Operaci"/>
    <s v="LUCCA JR"/>
    <m/>
    <d v="2026-02-13T00:00:00"/>
    <x v="10"/>
    <x v="1"/>
    <x v="11"/>
  </r>
  <r>
    <s v="TFN0D12"/>
    <s v="60645800105143746"/>
    <s v="13/02/2026 14:42:26"/>
    <s v="00390"/>
    <s v="SILVINO JOSE DE BRITO"/>
    <x v="5"/>
    <s v="Automóvel"/>
    <s v="ARGO"/>
    <s v="FIAT"/>
    <s v="75331801"/>
    <s v="DECIO CEZARINA"/>
    <s v="CEZARINA"/>
    <s v="GO"/>
    <s v="ETANOL COMUM"/>
    <n v="193"/>
    <n v="10.27"/>
    <s v=" Km/L"/>
    <n v="35131"/>
    <n v="18.79"/>
    <n v="4.6900000000000004"/>
    <n v="88.13"/>
    <s v="202602131441"/>
    <s v="Planejamento Operaci"/>
    <s v="Planejamento Operaci"/>
    <s v="Operacional"/>
    <m/>
    <d v="2026-02-13T00:00:00"/>
    <x v="10"/>
    <x v="1"/>
    <x v="3"/>
  </r>
  <r>
    <s v="TUQ2H91"/>
    <s v="60645800107558597"/>
    <s v="13/02/2026 16:11:56"/>
    <s v="87954"/>
    <s v="DANIEL GONÇALVES"/>
    <x v="66"/>
    <s v="Caminhonete"/>
    <s v="SAVEIRO CD RB MF"/>
    <s v="VOLKSWAGEN"/>
    <s v="45308900"/>
    <s v="POSTO LUPATINI"/>
    <s v="SANTO ANTONIO DA BARRA"/>
    <s v="GO"/>
    <s v="ETANOL COMUM"/>
    <n v="303"/>
    <n v="7.61"/>
    <s v=" Km/L"/>
    <n v="26560"/>
    <n v="39.81"/>
    <n v="4.99"/>
    <n v="198.65"/>
    <s v="0"/>
    <s v="EXT - KSE LOCAÇOES"/>
    <s v="Planejamento Operaci"/>
    <s v="KSE LOCAÇOES"/>
    <m/>
    <d v="2026-02-13T00:00:00"/>
    <x v="10"/>
    <x v="1"/>
    <x v="12"/>
  </r>
  <r>
    <s v="TGA0B06"/>
    <s v="60645800106437610"/>
    <s v="13/02/2026 16:22:01"/>
    <s v="00933"/>
    <s v="GIULEY RIBEIRO DOS SANTOS"/>
    <x v="55"/>
    <s v="Caminhonete"/>
    <s v="FIORINO"/>
    <s v="FIAT"/>
    <s v="45308900"/>
    <s v="POSTO LUPATINI"/>
    <s v="SANTO ANTONIO DA BARRA"/>
    <s v="GO"/>
    <s v="ETANOL COMUM"/>
    <n v="199"/>
    <n v="7.2"/>
    <s v=" Km/L"/>
    <n v="15106"/>
    <n v="27.64"/>
    <n v="4.99"/>
    <n v="137.91999999999999"/>
    <s v="0"/>
    <s v="Planejamento Operaci"/>
    <s v="Planejamento Operaci"/>
    <s v="TI e Automação"/>
    <m/>
    <d v="2026-02-13T00:00:00"/>
    <x v="10"/>
    <x v="1"/>
    <x v="5"/>
  </r>
  <r>
    <s v="TTT2H93"/>
    <s v="60645800106472340"/>
    <s v="13/02/2026 16:30:33"/>
    <s v="52982"/>
    <s v="ROBERTO ANTONIO DE MELO"/>
    <x v="41"/>
    <s v="Utilitário"/>
    <s v="SAVEIRO"/>
    <s v="FIAT"/>
    <s v="41826312"/>
    <s v="AUTO POSTO JACARE"/>
    <s v="ACREUNA"/>
    <s v="GO"/>
    <s v="ETANOL COMUM"/>
    <n v="473"/>
    <n v="9.6999999999999993"/>
    <s v=" Km/L"/>
    <n v="52591"/>
    <n v="48.76"/>
    <n v="4.8609999999999998"/>
    <n v="237"/>
    <s v="130259384"/>
    <s v="EXT - KSE LOCAÇOES"/>
    <s v="Planejamento Operaci"/>
    <s v="KSE LOCAÇOES"/>
    <m/>
    <d v="2026-02-13T00:00:00"/>
    <x v="10"/>
    <x v="1"/>
    <x v="12"/>
  </r>
  <r>
    <s v="TTT2H95"/>
    <s v="60645800106472477"/>
    <s v="13/02/2026 16:52:50"/>
    <s v="46440"/>
    <s v="PAULO SOUSA DIAS"/>
    <x v="63"/>
    <s v="Caminhonete"/>
    <s v="SAVEIRO CS RB MF"/>
    <s v="VW"/>
    <s v="45308900"/>
    <s v="POSTO LUPATINI"/>
    <s v="SANTO ANTONIO DA BARRA"/>
    <s v="GO"/>
    <s v="ETANOL COMUM"/>
    <n v="394"/>
    <n v="11.13"/>
    <s v=" Km/L"/>
    <n v="87502"/>
    <n v="35.409999999999997"/>
    <n v="4.99"/>
    <n v="176.7"/>
    <s v="0"/>
    <s v="EXT - KSE LOCAÇOES"/>
    <s v="Planejamento Operaci"/>
    <s v="KSE LOCAÇOES"/>
    <m/>
    <d v="2026-02-13T00:00:00"/>
    <x v="10"/>
    <x v="1"/>
    <x v="12"/>
  </r>
  <r>
    <s v="TFF5D72"/>
    <s v="60645800105143780"/>
    <s v="13/02/2026 17:01:12"/>
    <s v="70214"/>
    <s v="IGOR LEMES FERNANDES"/>
    <x v="2"/>
    <s v="Automóvel"/>
    <s v="ARGO"/>
    <s v="FIAT"/>
    <s v="45308900"/>
    <s v="POSTO LUPATINI"/>
    <s v="SANTO ANTONIO DA BARRA"/>
    <s v="GO"/>
    <s v="ETANOL COMUM"/>
    <n v="419"/>
    <n v="10.23"/>
    <s v=" Km/L"/>
    <n v="42580"/>
    <n v="40.94"/>
    <n v="4.99"/>
    <n v="204.29"/>
    <s v="0"/>
    <s v="Planejamento Operaci"/>
    <s v="Planejamento Operaci"/>
    <s v="Operacional"/>
    <m/>
    <d v="2026-02-13T00:00:00"/>
    <x v="10"/>
    <x v="1"/>
    <x v="0"/>
  </r>
  <r>
    <s v="TUG2C45"/>
    <s v="60645800106437770"/>
    <s v="13/02/2026 17:07:10"/>
    <s v="03782"/>
    <s v="ELVIS MESSIAS FERNANDES"/>
    <x v="54"/>
    <s v="Utilitário"/>
    <s v="SAVEIRO"/>
    <s v="FIAT"/>
    <s v="13335016"/>
    <s v="POSTO TREVO"/>
    <s v="RIO VERDE"/>
    <s v="GO"/>
    <s v="ETANOL COMUM"/>
    <n v="428"/>
    <n v="9.99"/>
    <s v=" Km/L"/>
    <n v="101617"/>
    <n v="42.85"/>
    <n v="4.9909999999999997"/>
    <n v="213.85"/>
    <s v="130261580"/>
    <s v="EXT - KSE LOCAÇOES"/>
    <s v="Planejamento Operaci"/>
    <s v="KSE LOCAÇOES"/>
    <m/>
    <d v="2026-02-13T00:00:00"/>
    <x v="10"/>
    <x v="1"/>
    <x v="12"/>
  </r>
  <r>
    <s v="TER4970"/>
    <s v="60645800105124339"/>
    <s v="13/02/2026 17:32:23"/>
    <s v="52247"/>
    <s v="CARLOS ALBERTO DO ROSARIO"/>
    <x v="19"/>
    <s v="EQUIPAMENTOS"/>
    <s v="RETROESCAVADEIRA"/>
    <s v="CATERPILLAR"/>
    <s v="69494411"/>
    <s v="REDE MARAJO RIO VERD"/>
    <s v="RIO VERDE"/>
    <s v="GO"/>
    <s v="DIESEL COMUM"/>
    <n v="0"/>
    <n v="0"/>
    <s v=" Km/L"/>
    <n v="0"/>
    <n v="224.3"/>
    <n v="5.89"/>
    <n v="1321.13"/>
    <s v="52247686753"/>
    <s v="EXT - SAO PEDRO"/>
    <s v="Planejamento Operaci"/>
    <s v="SAO PEDRO"/>
    <m/>
    <d v="2026-02-13T00:00:00"/>
    <x v="10"/>
    <x v="1"/>
    <x v="7"/>
  </r>
  <r>
    <s v="TBE3B78"/>
    <s v="60645800105124169"/>
    <s v="13/02/2026 17:36:42"/>
    <s v="89049"/>
    <s v="VALDEIR JOSE CORREIA"/>
    <x v="19"/>
    <s v="Caminhão"/>
    <s v="9-180"/>
    <s v="VW"/>
    <s v="64191404"/>
    <s v="MARAJO HIDROLANDIA 2"/>
    <s v="HIDROLANDIA"/>
    <s v="GO"/>
    <s v="DIESEL S-10"/>
    <n v="0"/>
    <n v="0"/>
    <s v=" Km/L"/>
    <n v="0"/>
    <n v="132.21"/>
    <n v="5.79"/>
    <n v="765.5"/>
    <s v="0"/>
    <s v="EXT - SAO PEDRO"/>
    <s v="Planejamento Operaci"/>
    <s v="SAO PEDRO"/>
    <m/>
    <d v="2026-02-13T00:00:00"/>
    <x v="10"/>
    <x v="1"/>
    <x v="7"/>
  </r>
  <r>
    <s v="TBE3B78"/>
    <m/>
    <s v="13/02/2026 17:37:22"/>
    <m/>
    <m/>
    <x v="20"/>
    <m/>
    <m/>
    <m/>
    <m/>
    <s v="MARAJO HIDROLANDIA 2"/>
    <m/>
    <m/>
    <s v="ARLA-32"/>
    <n v="0"/>
    <n v="0"/>
    <s v=" Km/L"/>
    <n v="0"/>
    <n v="11.56"/>
    <m/>
    <n v="46.13"/>
    <m/>
    <m/>
    <m/>
    <m/>
    <m/>
    <d v="2026-02-13T00:00:00"/>
    <x v="10"/>
    <x v="1"/>
    <x v="7"/>
  </r>
  <r>
    <s v="TFE6B22"/>
    <s v="60645800105143762"/>
    <s v="13/02/2026 18:17:12"/>
    <s v="03608"/>
    <s v="WEIDER DA SILVA RODRIGUES"/>
    <x v="1"/>
    <s v="Automóvel"/>
    <s v="ARGO"/>
    <s v="FIAT"/>
    <s v="46247807"/>
    <s v="CD AUTO POSTO"/>
    <s v="PONTALINA"/>
    <s v="GO"/>
    <s v="ETANOL COMUM"/>
    <n v="376"/>
    <n v="10.23"/>
    <s v=" Km/L"/>
    <n v="49579"/>
    <n v="36.770000000000003"/>
    <n v="5.3310000000000004"/>
    <n v="196.01"/>
    <s v="136998"/>
    <s v="Planejamento Operaci"/>
    <s v="Planejamento Operaci"/>
    <s v="Operacional"/>
    <m/>
    <d v="2026-02-13T00:00:00"/>
    <x v="10"/>
    <x v="1"/>
    <x v="1"/>
  </r>
  <r>
    <s v="TTQ4C10"/>
    <s v="60645800106553930"/>
    <s v="13/02/2026 18:26:48"/>
    <s v="93910"/>
    <s v="DIVINO AVELINO DOS SANTOS"/>
    <x v="31"/>
    <s v="Caminhonete"/>
    <s v="Caminhonete S10"/>
    <s v="CHEVROLET"/>
    <s v="87183400"/>
    <s v="MARAJO GUAPO"/>
    <s v="GUAPO"/>
    <s v="GO"/>
    <s v="DIESEL S-10"/>
    <n v="780"/>
    <n v="14.62"/>
    <s v=" Km/L"/>
    <n v="112308"/>
    <n v="53.36"/>
    <n v="6.04"/>
    <n v="322.29000000000002"/>
    <s v="0"/>
    <s v="Planejamento Operaci"/>
    <s v="Planejamento Operaci"/>
    <s v="INSPENCAO"/>
    <m/>
    <d v="2026-02-13T00:00:00"/>
    <x v="10"/>
    <x v="1"/>
    <x v="12"/>
  </r>
  <r>
    <s v="TFW3J34"/>
    <s v="60645800106437440"/>
    <s v="13/02/2026 18:29:41"/>
    <s v="70145"/>
    <s v="LUCAS HENRIQUE MAGALHAES DE SOUZA "/>
    <x v="49"/>
    <s v="EQUIPAMENTOS"/>
    <s v="AMBULANCIA"/>
    <s v="OUTROS"/>
    <s v="46286315"/>
    <s v="POSTO CENTRAL"/>
    <s v="BOM JESUS"/>
    <s v="GO"/>
    <s v="DIESEL S-10"/>
    <n v="460"/>
    <n v="6.22"/>
    <s v=" Km/L"/>
    <n v="14862"/>
    <n v="74.010000000000005"/>
    <n v="6.24"/>
    <n v="461.85"/>
    <s v="1"/>
    <s v="Planejamento Operaci"/>
    <s v="Planejamento Operaci"/>
    <s v="Operacional"/>
    <m/>
    <d v="2026-02-13T00:00:00"/>
    <x v="10"/>
    <x v="1"/>
    <x v="13"/>
  </r>
  <r>
    <s v="TBE3B75"/>
    <s v="60645800105124380"/>
    <s v="13/02/2026 18:29:59"/>
    <s v="21706"/>
    <s v="LUIZ MARCELO NEVES"/>
    <x v="19"/>
    <s v="Caminhão"/>
    <s v="CAMINHAO CARROCERIA"/>
    <s v="OUTROS"/>
    <s v="45307105"/>
    <s v="POSTO GIRASSOL"/>
    <s v="ITUMBIARA"/>
    <s v="GO"/>
    <s v="DIESEL S-10"/>
    <n v="0"/>
    <n v="0"/>
    <s v=" Km/L"/>
    <n v="0"/>
    <n v="126.51"/>
    <n v="6.09"/>
    <n v="770.47"/>
    <s v="130266"/>
    <s v="EXT - SAO PEDRO"/>
    <s v="Planejamento Operaci"/>
    <s v="SAO PEDRO"/>
    <m/>
    <d v="2026-02-13T00:00:00"/>
    <x v="10"/>
    <x v="1"/>
    <x v="7"/>
  </r>
  <r>
    <s v="TFW3J34"/>
    <m/>
    <s v="13/02/2026 18:30:37"/>
    <m/>
    <m/>
    <x v="49"/>
    <m/>
    <m/>
    <m/>
    <m/>
    <s v="POSTO CENTRAL"/>
    <m/>
    <m/>
    <s v="ARLA-32"/>
    <s v="-"/>
    <s v="-"/>
    <s v=" Km/L"/>
    <s v="-"/>
    <n v="5"/>
    <m/>
    <n v="22.5"/>
    <m/>
    <m/>
    <m/>
    <m/>
    <m/>
    <d v="2026-02-13T00:00:00"/>
    <x v="10"/>
    <x v="1"/>
    <x v="13"/>
  </r>
  <r>
    <s v="TTS4A16"/>
    <s v="60645800105124436"/>
    <s v="13/02/2026 18:33:43"/>
    <s v="70198"/>
    <s v="LALESCA CRISTINA SOUZA DE OLIVEIRA"/>
    <x v="32"/>
    <s v="Caminhonete"/>
    <s v="Caminhonete S10"/>
    <s v="CHEVROLET"/>
    <s v="53030006"/>
    <s v="KR TREVO"/>
    <s v="SANTA HELENA DE GOIAS"/>
    <s v="GO"/>
    <s v="DIESEL S-10"/>
    <n v="719"/>
    <n v="12.77"/>
    <s v=" Km/L"/>
    <n v="14154"/>
    <n v="56.3"/>
    <n v="6.1909999999999998"/>
    <n v="348.55"/>
    <s v="130266779"/>
    <s v="Planejamento Operaci"/>
    <s v="Planejamento Operaci"/>
    <s v="INSPENCAO"/>
    <m/>
    <d v="2026-02-13T00:00:00"/>
    <x v="10"/>
    <x v="1"/>
    <x v="12"/>
  </r>
  <r>
    <s v="TTP5B47"/>
    <s v="60645800106472110"/>
    <s v="13/02/2026 18:47:01"/>
    <s v="00149"/>
    <s v="MANOELITO METROVICH LIMA"/>
    <x v="40"/>
    <s v="Caminhonete"/>
    <s v="SAVEIRO CS RB MF"/>
    <s v="VW"/>
    <s v="75331801"/>
    <s v="DECIO CEZARINA"/>
    <s v="CEZARINA"/>
    <s v="GO"/>
    <s v="ETANOL COMUM"/>
    <n v="395"/>
    <n v="11.05"/>
    <s v=" Km/L"/>
    <n v="101218"/>
    <n v="35.75"/>
    <n v="4.6900000000000004"/>
    <n v="167.67"/>
    <s v="202602131846"/>
    <s v="EXT - KSE LOCAÇOES"/>
    <s v="Planejamento Operaci"/>
    <s v="KSE LOCAÇOES"/>
    <m/>
    <d v="2026-02-13T00:00:00"/>
    <x v="10"/>
    <x v="1"/>
    <x v="12"/>
  </r>
  <r>
    <s v="TFU6C04"/>
    <s v="60645800106437493"/>
    <s v="13/02/2026 18:52:48"/>
    <s v="87351"/>
    <s v="CLEYTON GARCIA MOREIRA"/>
    <x v="50"/>
    <s v="EQUIPAMENTOS"/>
    <s v="AMBULANCIA"/>
    <s v="OUTROS"/>
    <s v="46225718"/>
    <s v="POSTO MARIA JOAO"/>
    <s v="ITUMBIARA"/>
    <s v="GO"/>
    <s v="DIESEL S-10"/>
    <n v="374"/>
    <n v="3.55"/>
    <s v=" Km/L"/>
    <n v="8932"/>
    <n v="105.31"/>
    <n v="6.4"/>
    <n v="674"/>
    <s v="0"/>
    <s v="Planejamento Operaci"/>
    <s v="Planejamento Operaci"/>
    <s v="Operacional"/>
    <m/>
    <d v="2026-02-13T00:00:00"/>
    <x v="10"/>
    <x v="1"/>
    <x v="13"/>
  </r>
  <r>
    <s v="TFP9I32"/>
    <s v="60645800105143819"/>
    <s v="13/02/2026 18:55:00"/>
    <s v="33861"/>
    <s v="FERNANDO DOS REIS GONÇALVES"/>
    <x v="7"/>
    <s v="Automóvel"/>
    <s v="ARGO"/>
    <s v="FIAT"/>
    <s v="31803903"/>
    <s v="BOM SUCESSO AUTO POSTO  24 HS"/>
    <s v="GOIANIA"/>
    <s v="GO"/>
    <s v="ETANOL COMUM"/>
    <n v="295"/>
    <n v="6.71"/>
    <s v=" Km/L"/>
    <n v="22390"/>
    <n v="43.98"/>
    <n v="5.54"/>
    <n v="243.65"/>
    <s v="1211277"/>
    <s v="Planejamento Operaci"/>
    <s v="Planejamento Operaci"/>
    <s v="Operacional"/>
    <m/>
    <d v="2026-02-13T00:00:00"/>
    <x v="10"/>
    <x v="1"/>
    <x v="4"/>
  </r>
  <r>
    <s v="TFY3C02"/>
    <s v="60645800105143770"/>
    <s v="13/02/2026 19:54:57"/>
    <s v="70093"/>
    <s v="CLAUDSTONE DOS REIS MENDES JUNIOR"/>
    <x v="14"/>
    <s v="Automóvel"/>
    <s v="ARGO"/>
    <s v="FIAT"/>
    <s v="01848013"/>
    <s v="POSTO XODO"/>
    <s v="GOIANIA"/>
    <s v="GO"/>
    <s v="ETANOL COMUM"/>
    <n v="219"/>
    <n v="7.08"/>
    <s v=" Km/L"/>
    <n v="19850"/>
    <n v="30.93"/>
    <n v="5.24"/>
    <n v="162.07"/>
    <s v="0"/>
    <s v="Planejamento Operaci"/>
    <s v="Planejamento Operaci"/>
    <s v="Operacional"/>
    <m/>
    <d v="2026-02-13T00:00:00"/>
    <x v="10"/>
    <x v="1"/>
    <x v="0"/>
  </r>
  <r>
    <s v="TTT2H93"/>
    <s v="60645800106472340"/>
    <s v="13/02/2026 20:36:36"/>
    <s v="72216"/>
    <s v="ERIVALDO OLIVEIRA SOARES"/>
    <x v="41"/>
    <s v="Utilitário"/>
    <s v="SAVEIRO"/>
    <s v="FIAT"/>
    <s v="41826312"/>
    <s v="AUTO POSTO JACARE"/>
    <s v="ACREUNA"/>
    <s v="GO"/>
    <s v="ETANOL COMUM"/>
    <n v="192"/>
    <n v="10.67"/>
    <s v=" Km/L"/>
    <n v="52783"/>
    <n v="18"/>
    <n v="4.8620000000000001"/>
    <n v="87.51"/>
    <s v="130274142"/>
    <s v="EXT - KSE LOCAÇOES"/>
    <s v="Planejamento Operaci"/>
    <s v="KSE LOCAÇOES"/>
    <m/>
    <d v="2026-02-13T00:00:00"/>
    <x v="10"/>
    <x v="1"/>
    <x v="12"/>
  </r>
  <r>
    <s v="TLO0E87"/>
    <s v="60645800106184255"/>
    <s v="13/02/2026 22:04:07"/>
    <s v="01258"/>
    <s v="PEDRO HENRIQUE RODRIGUES VIDAL"/>
    <x v="43"/>
    <s v="EQUIPAMENTOS"/>
    <s v="GUINCHO LEVE"/>
    <s v="EQUIPAMENTO"/>
    <s v="07674909"/>
    <s v="AUTO POSTO INDIARA"/>
    <s v="INDIARA"/>
    <s v="GO"/>
    <s v="DIESEL S-10"/>
    <n v="244"/>
    <n v="5.92"/>
    <s v=" Km/L"/>
    <n v="28064"/>
    <n v="41.2"/>
    <n v="5.75"/>
    <n v="236.9"/>
    <s v="12063"/>
    <s v="EXT - LUCCA JR"/>
    <s v="Planejamento Operaci"/>
    <s v="LUCCA JR"/>
    <m/>
    <d v="2026-02-13T00:00:00"/>
    <x v="10"/>
    <x v="1"/>
    <x v="11"/>
  </r>
  <r>
    <s v="TLO0E87"/>
    <m/>
    <s v="13/02/2026 22:04:07"/>
    <m/>
    <m/>
    <x v="43"/>
    <m/>
    <m/>
    <m/>
    <m/>
    <s v="AUTO POSTO INDIARA"/>
    <m/>
    <m/>
    <s v="ARLA-32"/>
    <s v="-"/>
    <s v="-"/>
    <s v=" Km/L"/>
    <s v="-"/>
    <n v="5.01"/>
    <m/>
    <n v="17.48"/>
    <m/>
    <m/>
    <m/>
    <m/>
    <m/>
    <d v="2026-02-13T00:00:00"/>
    <x v="10"/>
    <x v="1"/>
    <x v="11"/>
  </r>
  <r>
    <s v="TTV4H65"/>
    <s v="60645800106437744"/>
    <s v="13/02/2026 22:25:20"/>
    <s v="09697"/>
    <s v="HUILDSON ROSA BARBOSA"/>
    <x v="65"/>
    <s v="Caminhonete"/>
    <s v="SAVEIRO CD RB MF"/>
    <s v="VOLKSWAGEN"/>
    <s v="69494411"/>
    <s v="REDE MARAJO RIO VERD"/>
    <s v="RIO VERDE"/>
    <s v="GO"/>
    <s v="ETANOL COMUM"/>
    <n v="413"/>
    <n v="8.11"/>
    <s v=" Km/L"/>
    <n v="13245"/>
    <n v="50.95"/>
    <n v="4.59"/>
    <n v="233.86"/>
    <s v="9697623643"/>
    <s v="EXT - KSE LOCAÇOES"/>
    <s v="Planejamento Operaci"/>
    <s v="KSE LOCAÇOES"/>
    <m/>
    <d v="2026-02-13T00:00:00"/>
    <x v="10"/>
    <x v="1"/>
    <x v="12"/>
  </r>
  <r>
    <s v="TTY2C25"/>
    <s v="60645800106472430"/>
    <s v="13/02/2026 22:42:16"/>
    <s v="32871"/>
    <s v="JOSE RICARDO SOUZA SILVA"/>
    <x v="38"/>
    <s v="Caminhonete"/>
    <s v="SAVEIRO CS RB MF"/>
    <s v="VW"/>
    <s v="45341508"/>
    <s v="POSTO ALTO DA SERRA"/>
    <s v="ITUMBIARA"/>
    <s v="GO"/>
    <s v="ETANOL ADITIVADO"/>
    <n v="348"/>
    <n v="7.68"/>
    <s v=" Km/L"/>
    <n v="90562"/>
    <n v="45.3"/>
    <n v="4.99"/>
    <n v="226.05"/>
    <s v="0"/>
    <s v="EXT - KSE LOCAÇOES"/>
    <s v="Planejamento Operaci"/>
    <s v="KSE LOCAÇOES"/>
    <m/>
    <d v="2026-02-13T00:00:00"/>
    <x v="10"/>
    <x v="1"/>
    <x v="12"/>
  </r>
  <r>
    <s v="TUF2B45"/>
    <s v="60645800106472420"/>
    <s v="13/02/2026 23:24:24"/>
    <s v="03398"/>
    <s v="JOSIMAR VENANCIO SANTOS SILVA"/>
    <x v="37"/>
    <s v="Caminhonete"/>
    <s v="SAVEIRO CS RB MF"/>
    <s v="VW"/>
    <s v="75331003"/>
    <s v="SUPERVIA LAGOA"/>
    <s v="RIO VERDE"/>
    <s v="GO"/>
    <s v="ETANOL COMUM"/>
    <n v="268"/>
    <n v="7.26"/>
    <s v=" Km/L"/>
    <n v="107707"/>
    <n v="36.93"/>
    <n v="4.8899999999999997"/>
    <n v="180.59"/>
    <s v="0"/>
    <s v="EXT - KSE LOCAÇOES"/>
    <s v="Planejamento Operaci"/>
    <s v="KSE LOCAÇOES"/>
    <m/>
    <d v="2026-02-13T00:00:00"/>
    <x v="10"/>
    <x v="1"/>
    <x v="12"/>
  </r>
  <r>
    <s v="TFF5D72"/>
    <s v="60645800105143780"/>
    <s v="14/02/2026 00:27:53"/>
    <s v="03102"/>
    <s v="EDES GONÇALVES DA SILVA"/>
    <x v="2"/>
    <s v="Automóvel"/>
    <s v="ARGO"/>
    <s v="FIAT"/>
    <s v="87183400"/>
    <s v="MARAJO GUAPO"/>
    <s v="GUAPO"/>
    <s v="GO"/>
    <s v="ETANOL COMUM"/>
    <n v="277"/>
    <n v="10.65"/>
    <s v=" Km/L"/>
    <n v="42857"/>
    <n v="26"/>
    <n v="4.6900000000000004"/>
    <n v="121.94"/>
    <s v="0"/>
    <s v="Planejamento Operaci"/>
    <s v="Planejamento Operaci"/>
    <s v="Operacional"/>
    <m/>
    <d v="2026-02-14T00:00:00"/>
    <x v="10"/>
    <x v="1"/>
    <x v="0"/>
  </r>
  <r>
    <s v="TTR3A31"/>
    <s v="60645800106472404"/>
    <s v="14/02/2026 00:50:23"/>
    <s v="01836"/>
    <s v="DANILLO ROSA CARDOSO"/>
    <x v="53"/>
    <s v="Caminhonete"/>
    <s v="SAVEIRO CS RB MF"/>
    <s v="VW"/>
    <s v="46209914"/>
    <s v="DECIO RIO VERDE"/>
    <s v="RIO VERDE"/>
    <s v="GO"/>
    <s v="ETANOL COMUM"/>
    <n v="418"/>
    <n v="8.9"/>
    <s v=" Km/L"/>
    <n v="94340"/>
    <n v="46.94"/>
    <n v="4.79"/>
    <n v="224.84"/>
    <s v="202602140049"/>
    <s v="EXT - KSE LOCAÇOES"/>
    <s v="Planejamento Operaci"/>
    <s v="KSE LOCAÇOES"/>
    <m/>
    <d v="2026-02-14T00:00:00"/>
    <x v="10"/>
    <x v="1"/>
    <x v="12"/>
  </r>
  <r>
    <s v="TUG2C45"/>
    <s v="60645800106437770"/>
    <s v="14/02/2026 01:16:57"/>
    <s v="80560"/>
    <s v="EDMAR PEREIRA COSTA"/>
    <x v="54"/>
    <s v="Utilitário"/>
    <s v="SAVEIRO"/>
    <s v="FIAT"/>
    <s v="81889412"/>
    <s v="POSTO ZERO UM"/>
    <s v="RIO VERDE"/>
    <s v="GO"/>
    <s v="ETANOL COMUM"/>
    <n v="395"/>
    <n v="10.01"/>
    <s v=" Km/L"/>
    <n v="102012"/>
    <n v="39.450000000000003"/>
    <n v="4.9800000000000004"/>
    <n v="196.46"/>
    <s v="1"/>
    <s v="EXT - KSE LOCAÇOES"/>
    <s v="Planejamento Operaci"/>
    <s v="KSE LOCAÇOES"/>
    <m/>
    <d v="2026-02-14T00:00:00"/>
    <x v="10"/>
    <x v="1"/>
    <x v="12"/>
  </r>
  <r>
    <s v="TTP5B47"/>
    <s v="60645800106472110"/>
    <s v="14/02/2026 02:48:36"/>
    <s v="99531"/>
    <s v="RODRIGO RODRIGUES BARROS"/>
    <x v="40"/>
    <s v="Caminhonete"/>
    <s v="SAVEIRO CS RB MF"/>
    <s v="VW"/>
    <s v="75331801"/>
    <s v="DECIO CEZARINA"/>
    <s v="CEZARINA"/>
    <s v="GO"/>
    <s v="ETANOL COMUM"/>
    <n v="376"/>
    <n v="10.9"/>
    <s v=" Km/L"/>
    <n v="101594"/>
    <n v="34.49"/>
    <n v="4.6909999999999998"/>
    <n v="161.80000000000001"/>
    <s v="202602140248"/>
    <s v="EXT - KSE LOCAÇOES"/>
    <s v="Planejamento Operaci"/>
    <s v="KSE LOCAÇOES"/>
    <m/>
    <d v="2026-02-14T00:00:00"/>
    <x v="10"/>
    <x v="1"/>
    <x v="12"/>
  </r>
  <r>
    <s v="TTT2H95"/>
    <s v="60645800106472477"/>
    <s v="14/02/2026 06:09:18"/>
    <s v="83047"/>
    <s v="WESLEY ROCHA FARIAS"/>
    <x v="63"/>
    <s v="Caminhonete"/>
    <s v="SAVEIRO CS RB MF"/>
    <s v="VW"/>
    <s v="45308900"/>
    <s v="POSTO LUPATINI"/>
    <s v="SANTO ANTONIO DA BARRA"/>
    <s v="GO"/>
    <s v="ETANOL COMUM"/>
    <n v="398"/>
    <n v="9.94"/>
    <s v=" Km/L"/>
    <n v="87900"/>
    <n v="40.06"/>
    <n v="4.99"/>
    <n v="199.9"/>
    <s v="1"/>
    <s v="EXT - KSE LOCAÇOES"/>
    <s v="Planejamento Operaci"/>
    <s v="KSE LOCAÇOES"/>
    <m/>
    <d v="2026-02-14T00:00:00"/>
    <x v="10"/>
    <x v="1"/>
    <x v="12"/>
  </r>
  <r>
    <s v="TTT2H93"/>
    <s v="60645800106472340"/>
    <s v="14/02/2026 06:13:49"/>
    <s v="72216"/>
    <s v="ERIVALDO OLIVEIRA SOARES"/>
    <x v="41"/>
    <s v="Utilitário"/>
    <s v="SAVEIRO"/>
    <s v="FIAT"/>
    <s v="41826312"/>
    <s v="AUTO POSTO JACARE"/>
    <s v="ACREUNA"/>
    <s v="GO"/>
    <s v="ETANOL COMUM"/>
    <n v="452"/>
    <n v="9.11"/>
    <s v=" Km/L"/>
    <n v="53235"/>
    <n v="49.64"/>
    <n v="4.8600000000000003"/>
    <n v="241.26"/>
    <s v="140222371"/>
    <s v="EXT - KSE LOCAÇOES"/>
    <s v="Planejamento Operaci"/>
    <s v="KSE LOCAÇOES"/>
    <m/>
    <d v="2026-02-14T00:00:00"/>
    <x v="10"/>
    <x v="1"/>
    <x v="12"/>
  </r>
  <r>
    <s v="TUW2D74"/>
    <s v="60645800105124310"/>
    <s v="14/02/2026 06:31:59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833"/>
    <n v="12.31"/>
    <s v=" Km/L"/>
    <n v="88113"/>
    <n v="67.680000000000007"/>
    <n v="6.49"/>
    <n v="439.26"/>
    <s v="0"/>
    <s v="Planejamento Operaci"/>
    <s v="Planejamento Operaci"/>
    <s v="Operacional"/>
    <m/>
    <d v="2026-02-14T00:00:00"/>
    <x v="10"/>
    <x v="1"/>
    <x v="12"/>
  </r>
  <r>
    <s v="TFV8C74"/>
    <s v="60645800106437299"/>
    <s v="14/02/2026 06:43:52"/>
    <s v="02584"/>
    <s v="TATIANE PENA GOMES"/>
    <x v="34"/>
    <s v="Automóvel"/>
    <s v="AMBULANCIA"/>
    <s v="VOLKSWAGEN"/>
    <s v="75331801"/>
    <s v="DECIO CEZARINA"/>
    <s v="CEZARINA"/>
    <s v="GO"/>
    <s v="DIESEL S-10"/>
    <n v="120"/>
    <n v="4.72"/>
    <s v=" Km/L"/>
    <n v="11304"/>
    <n v="25.45"/>
    <n v="7.55"/>
    <n v="192.15"/>
    <s v="202602140643"/>
    <s v="Planejamento Operaci"/>
    <s v="Planejamento Operaci"/>
    <s v="RESGATE"/>
    <m/>
    <d v="2026-02-14T00:00:00"/>
    <x v="10"/>
    <x v="1"/>
    <x v="13"/>
  </r>
  <r>
    <s v="FKM6D96"/>
    <s v="60645800105124347"/>
    <s v="14/02/2026 06:49:15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96"/>
    <n v="5.99"/>
    <n v="575.07000000000005"/>
    <s v="140224496"/>
    <s v="EXT - SAO PEDRO"/>
    <s v="Planejamento Operaci"/>
    <s v="SAO PEDRO"/>
    <m/>
    <d v="2026-02-14T00:00:00"/>
    <x v="10"/>
    <x v="1"/>
    <x v="7"/>
  </r>
  <r>
    <s v="TGM4D76"/>
    <s v="60645800106437582"/>
    <s v="14/02/2026 07:39:01"/>
    <s v="33534"/>
    <s v="MARCOS ANTONIO MARCELINO DA SILVA"/>
    <x v="56"/>
    <s v="Caminhonete"/>
    <s v="FIORINO"/>
    <s v="FIAT"/>
    <s v="46286315"/>
    <s v="POSTO CENTRAL"/>
    <s v="BOM JESUS"/>
    <s v="GO"/>
    <s v="ETANOL COMUM"/>
    <n v="343"/>
    <n v="9.36"/>
    <s v=" Km/L"/>
    <n v="14093"/>
    <n v="36.65"/>
    <n v="4.891"/>
    <n v="179.24"/>
    <s v="1"/>
    <s v="Planejamento Operaci"/>
    <s v="Planejamento Operaci"/>
    <s v="Operacional"/>
    <m/>
    <d v="2026-02-14T00:00:00"/>
    <x v="10"/>
    <x v="1"/>
    <x v="5"/>
  </r>
  <r>
    <s v="TFM4H34"/>
    <s v="60645800106437340"/>
    <s v="14/02/2026 08:01:49"/>
    <s v="00035"/>
    <s v="GILSON TEIXEIRA DA SILVA"/>
    <x v="46"/>
    <s v="EQUIPAMENTOS"/>
    <s v="AMBULANCIA"/>
    <s v="OUTROS"/>
    <s v="45308900"/>
    <s v="POSTO LUPATINI"/>
    <s v="SANTO ANTONIO DA BARRA"/>
    <s v="GO"/>
    <s v="DIESEL S-10"/>
    <n v="273"/>
    <n v="4.63"/>
    <s v=" Km/L"/>
    <n v="8917"/>
    <n v="58.91"/>
    <n v="6.4909999999999997"/>
    <n v="382.38"/>
    <s v="1"/>
    <s v="Planejamento Operaci"/>
    <s v="Planejamento Operaci"/>
    <s v="Operacional"/>
    <m/>
    <d v="2026-02-14T00:00:00"/>
    <x v="10"/>
    <x v="1"/>
    <x v="13"/>
  </r>
  <r>
    <s v="TFM4H34"/>
    <m/>
    <s v="14/02/2026 08:01:49"/>
    <m/>
    <m/>
    <x v="46"/>
    <m/>
    <m/>
    <m/>
    <m/>
    <s v="POSTO LUPATINI"/>
    <m/>
    <m/>
    <s v="ARLA-32"/>
    <s v="-"/>
    <s v="-"/>
    <s v=" Km/L"/>
    <s v="-"/>
    <n v="1.61"/>
    <m/>
    <n v="6.46"/>
    <m/>
    <m/>
    <m/>
    <m/>
    <m/>
    <d v="2026-02-14T00:00:00"/>
    <x v="10"/>
    <x v="1"/>
    <x v="13"/>
  </r>
  <r>
    <s v="TFF5D72"/>
    <s v="60645800105143780"/>
    <s v="14/02/2026 08:04:56"/>
    <s v="73410"/>
    <s v="BRUNO SOUSA DIAS"/>
    <x v="2"/>
    <s v="Automóvel"/>
    <s v="ARGO"/>
    <s v="FIAT"/>
    <s v="81889412"/>
    <s v="POSTO ZERO UM"/>
    <s v="RIO VERDE"/>
    <s v="GO"/>
    <s v="ETANOL COMUM"/>
    <n v="358"/>
    <n v="13.36"/>
    <s v=" Km/L"/>
    <n v="43215"/>
    <n v="26.79"/>
    <n v="4.9800000000000004"/>
    <n v="133.41"/>
    <s v="1"/>
    <s v="Planejamento Operaci"/>
    <s v="Planejamento Operaci"/>
    <s v="Operacional"/>
    <m/>
    <d v="2026-02-14T00:00:00"/>
    <x v="10"/>
    <x v="1"/>
    <x v="0"/>
  </r>
  <r>
    <s v="TFL8I14"/>
    <s v="60645800106437530"/>
    <s v="14/02/2026 08:06:47"/>
    <s v="70145"/>
    <s v="LUCAS HENRIQUE MAGALHAES DE SOUZA "/>
    <x v="57"/>
    <s v="EQUIPAMENTOS"/>
    <s v="AMBULANCIA"/>
    <s v="OUTROS"/>
    <s v="87183400"/>
    <s v="MARAJO GUAPO"/>
    <s v="GUAPO"/>
    <s v="GO"/>
    <s v="DIESEL S-10"/>
    <n v="637"/>
    <n v="6.18"/>
    <s v=" Km/L"/>
    <n v="9637"/>
    <n v="103"/>
    <n v="6.04"/>
    <n v="622.12"/>
    <s v="0"/>
    <s v="Planejamento Operaci"/>
    <s v="Planejamento Operaci"/>
    <s v="Operacional"/>
    <m/>
    <d v="2026-02-14T00:00:00"/>
    <x v="10"/>
    <x v="1"/>
    <x v="13"/>
  </r>
  <r>
    <s v="TJE5D27"/>
    <s v="60645800105124400"/>
    <s v="14/02/2026 09:39:21"/>
    <s v="00745"/>
    <s v="JOÃO LUIZ RODRIGUES PEREIRA_x0009__x0009__x0009__x0009_"/>
    <x v="60"/>
    <s v="EQUIPAMENTOS"/>
    <s v="GUINCHO LEVE"/>
    <s v="EQUIPAMENTO"/>
    <s v="46209914"/>
    <s v="DECIO RIO VERDE"/>
    <s v="RIO VERDE"/>
    <s v="GO"/>
    <s v="DIESEL S-10"/>
    <n v="537"/>
    <n v="5.88"/>
    <s v=" Km/L"/>
    <n v="19097"/>
    <n v="91.34"/>
    <n v="5.13"/>
    <n v="468.58"/>
    <s v="202602140938"/>
    <s v="EXT - LUCCA JR"/>
    <s v="Planejamento Operaci"/>
    <s v="LUCCA JR"/>
    <m/>
    <d v="2026-02-14T00:00:00"/>
    <x v="10"/>
    <x v="1"/>
    <x v="11"/>
  </r>
  <r>
    <s v="TJE5D27"/>
    <m/>
    <s v="14/02/2026 09:42:00"/>
    <m/>
    <m/>
    <x v="60"/>
    <m/>
    <m/>
    <m/>
    <m/>
    <s v="DECIO RIO VERDE"/>
    <m/>
    <m/>
    <s v="ARLA-32"/>
    <s v="-"/>
    <s v="-"/>
    <s v=" Km/L"/>
    <s v="-"/>
    <n v="4.2"/>
    <m/>
    <n v="15.92"/>
    <m/>
    <m/>
    <m/>
    <m/>
    <m/>
    <d v="2026-02-14T00:00:00"/>
    <x v="10"/>
    <x v="1"/>
    <x v="11"/>
  </r>
  <r>
    <s v="TIV6G27"/>
    <s v="60645800106184069"/>
    <s v="14/02/2026 09:55:23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546"/>
    <n v="6.46"/>
    <s v=" Km/L"/>
    <n v="27223"/>
    <n v="84.51"/>
    <n v="5.9909999999999997"/>
    <n v="506.27"/>
    <s v="140235679"/>
    <s v="EXT - LUCCA JR"/>
    <s v="Planejamento Operaci"/>
    <s v="LUCCA JR"/>
    <m/>
    <d v="2026-02-14T00:00:00"/>
    <x v="10"/>
    <x v="1"/>
    <x v="11"/>
  </r>
  <r>
    <s v="TIV6G27"/>
    <m/>
    <s v="14/02/2026 09:55:23"/>
    <m/>
    <m/>
    <x v="30"/>
    <m/>
    <m/>
    <m/>
    <m/>
    <s v="AUTO POSTO JACARE"/>
    <m/>
    <m/>
    <s v="ARLA-32"/>
    <s v="-"/>
    <s v="-"/>
    <s v=" Km/L"/>
    <s v="-"/>
    <n v="9"/>
    <m/>
    <n v="29.71"/>
    <m/>
    <m/>
    <m/>
    <m/>
    <m/>
    <d v="2026-02-14T00:00:00"/>
    <x v="10"/>
    <x v="1"/>
    <x v="11"/>
  </r>
  <r>
    <s v="TTR3A31"/>
    <s v="60645800106472404"/>
    <s v="14/02/2026 11:18:11"/>
    <s v="00386"/>
    <s v="RAFAEL SOUZA LIMA"/>
    <x v="53"/>
    <s v="Caminhonete"/>
    <s v="SAVEIRO CS RB MF"/>
    <s v="VW"/>
    <s v="46209914"/>
    <s v="DECIO RIO VERDE"/>
    <s v="RIO VERDE"/>
    <s v="GO"/>
    <s v="ETANOL COMUM"/>
    <n v="454"/>
    <n v="10.11"/>
    <s v=" Km/L"/>
    <n v="94794"/>
    <n v="44.89"/>
    <n v="4.79"/>
    <n v="215.02"/>
    <s v="202602141117"/>
    <s v="EXT - KSE LOCAÇOES"/>
    <s v="Planejamento Operaci"/>
    <s v="KSE LOCAÇOES"/>
    <m/>
    <d v="2026-02-14T00:00:00"/>
    <x v="10"/>
    <x v="1"/>
    <x v="12"/>
  </r>
  <r>
    <s v="CVP4C84"/>
    <s v="60645800105124363"/>
    <s v="14/02/2026 11:32:58"/>
    <s v="21706"/>
    <s v="LUIZ MARCELO NEVES"/>
    <x v="19"/>
    <s v="Caminhão"/>
    <s v="24-250"/>
    <s v="VOLKSWAGEN"/>
    <s v="45341508"/>
    <s v="POSTO ALTO DA SERRA"/>
    <s v="ITUMBIARA"/>
    <s v="GO"/>
    <s v="DIESEL COMUM"/>
    <n v="0"/>
    <n v="0"/>
    <s v=" Km/L"/>
    <n v="0"/>
    <n v="210.09"/>
    <n v="6.39"/>
    <n v="1342.5"/>
    <s v="0"/>
    <s v="EXT - SAO PEDRO"/>
    <s v="Planejamento Operaci"/>
    <s v="SAO PEDRO"/>
    <m/>
    <d v="2026-02-14T00:00:00"/>
    <x v="10"/>
    <x v="1"/>
    <x v="7"/>
  </r>
  <r>
    <s v="TTY2C25"/>
    <s v="60645800106472430"/>
    <s v="14/02/2026 12:13:02"/>
    <s v="73410"/>
    <s v="BRUNO SOUSA DIAS"/>
    <x v="38"/>
    <s v="Caminhonete"/>
    <s v="SAVEIRO CS RB MF"/>
    <s v="VW"/>
    <s v="46286315"/>
    <s v="POSTO CENTRAL"/>
    <s v="BOM JESUS"/>
    <s v="GO"/>
    <s v="ETANOL COMUM"/>
    <n v="448"/>
    <n v="9.84"/>
    <s v=" Km/L"/>
    <n v="91010"/>
    <n v="45.55"/>
    <n v="4.8899999999999997"/>
    <n v="222.75"/>
    <s v="0"/>
    <s v="EXT - KSE LOCAÇOES"/>
    <s v="Planejamento Operaci"/>
    <s v="KSE LOCAÇOES"/>
    <m/>
    <d v="2026-02-14T00:00:00"/>
    <x v="10"/>
    <x v="1"/>
    <x v="12"/>
  </r>
  <r>
    <s v="TGF2J32"/>
    <s v="60645800105143827"/>
    <s v="14/02/2026 13:29:28"/>
    <s v="29136"/>
    <s v="CLEITON INACIO DE MOURA"/>
    <x v="16"/>
    <s v="Automóvel"/>
    <s v="ARGO"/>
    <s v="FIAT"/>
    <s v="41826312"/>
    <s v="AUTO POSTO JACARE"/>
    <s v="ACREUNA"/>
    <s v="GO"/>
    <s v="ETANOL COMUM"/>
    <n v="290"/>
    <n v="8.2100000000000009"/>
    <s v=" Km/L"/>
    <n v="15519"/>
    <n v="35.33"/>
    <n v="4.8609999999999998"/>
    <n v="171.74"/>
    <s v="140248519"/>
    <s v="Planejamento Operaci"/>
    <s v="Planejamento Operaci"/>
    <s v="Operacional"/>
    <m/>
    <d v="2026-02-14T00:00:00"/>
    <x v="10"/>
    <x v="1"/>
    <x v="5"/>
  </r>
  <r>
    <s v="TGC9A34"/>
    <s v="60645800106437250"/>
    <s v="14/02/2026 13:42:59"/>
    <s v="02679"/>
    <s v="DIOGO MARCAL PEREIRA"/>
    <x v="48"/>
    <s v="EQUIPAMENTOS"/>
    <s v="AMBULANCIA"/>
    <s v="OUTROS"/>
    <s v="26406711"/>
    <s v="POSTO ZANDONADI"/>
    <s v="GUAPO"/>
    <s v="GO"/>
    <s v="DIESEL S-10"/>
    <n v="224"/>
    <n v="4.16"/>
    <s v=" Km/L"/>
    <n v="12796"/>
    <n v="53.9"/>
    <n v="6.19"/>
    <n v="333.64"/>
    <s v="140249331"/>
    <s v="Planejamento Operaci"/>
    <s v="Planejamento Operaci"/>
    <s v="Operacional"/>
    <m/>
    <d v="2026-02-14T00:00:00"/>
    <x v="10"/>
    <x v="1"/>
    <x v="13"/>
  </r>
  <r>
    <s v="TGM2I26"/>
    <s v="60645800106437620"/>
    <s v="14/02/2026 13:47:37"/>
    <s v="59226"/>
    <s v="PASCHOAL FAVORITTO DE QUEIROZ"/>
    <x v="52"/>
    <s v="Utilitário"/>
    <s v="FIORINO"/>
    <s v="FIAT"/>
    <s v="87183400"/>
    <s v="MARAJO GUAPO"/>
    <s v="GUAPO"/>
    <s v="GO"/>
    <s v="ETANOL COMUM"/>
    <n v="262"/>
    <n v="5.37"/>
    <s v=" Km/L"/>
    <n v="16804"/>
    <n v="48.78"/>
    <n v="4.6900000000000004"/>
    <n v="228.78"/>
    <s v="0"/>
    <s v="EXT - KSE LOCAÇOES"/>
    <s v="Planejamento Operaci"/>
    <s v="Operacional"/>
    <m/>
    <d v="2026-02-14T00:00:00"/>
    <x v="10"/>
    <x v="1"/>
    <x v="5"/>
  </r>
  <r>
    <s v="TUF2B45"/>
    <s v="60645800106472420"/>
    <s v="14/02/2026 14:15:06"/>
    <s v="01318"/>
    <s v="JOAO BATISTA REIS"/>
    <x v="37"/>
    <s v="Caminhonete"/>
    <s v="SAVEIRO CS RB MF"/>
    <s v="VW"/>
    <s v="46286315"/>
    <s v="POSTO CENTRAL"/>
    <s v="BOM JESUS"/>
    <s v="GO"/>
    <s v="ETANOL COMUM"/>
    <n v="389"/>
    <n v="8.1199999999999992"/>
    <s v=" Km/L"/>
    <n v="108096"/>
    <n v="47.91"/>
    <n v="4.8899999999999997"/>
    <n v="234.29"/>
    <s v="1"/>
    <s v="EXT - KSE LOCAÇOES"/>
    <s v="Planejamento Operaci"/>
    <s v="KSE LOCAÇOES"/>
    <m/>
    <d v="2026-02-14T00:00:00"/>
    <x v="10"/>
    <x v="1"/>
    <x v="12"/>
  </r>
  <r>
    <s v="TTS4A16"/>
    <s v="60645800105124436"/>
    <s v="14/02/2026 14:20:11"/>
    <s v="00399"/>
    <s v="JULIANO FERNANDES DA SILVA"/>
    <x v="32"/>
    <s v="Caminhonete"/>
    <s v="Caminhonete S10"/>
    <s v="CHEVROLET"/>
    <s v="75331003"/>
    <s v="SUPERVIA LAGOA"/>
    <s v="RIO VERDE"/>
    <s v="GO"/>
    <s v="DIESEL S-10"/>
    <n v="853"/>
    <n v="13.27"/>
    <s v=" Km/L"/>
    <n v="15007"/>
    <n v="64.290000000000006"/>
    <n v="5.84"/>
    <n v="375.45"/>
    <s v="0"/>
    <s v="Planejamento Operaci"/>
    <s v="Planejamento Operaci"/>
    <s v="INSPENCAO"/>
    <m/>
    <d v="2026-02-14T00:00:00"/>
    <x v="10"/>
    <x v="1"/>
    <x v="12"/>
  </r>
  <r>
    <s v="TTQ4C10"/>
    <s v="60645800106553930"/>
    <s v="14/02/2026 14:50:46"/>
    <s v="04617"/>
    <s v="JESSICA MARIA ALVES LOPES"/>
    <x v="31"/>
    <s v="Caminhonete"/>
    <s v="Caminhonete S10"/>
    <s v="CHEVROLET"/>
    <s v="26406711"/>
    <s v="POSTO ZANDONADI"/>
    <s v="GUAPO"/>
    <s v="GO"/>
    <s v="DIESEL S-10"/>
    <n v="796"/>
    <n v="13.13"/>
    <s v=" Km/L"/>
    <n v="113104"/>
    <n v="60.62"/>
    <n v="6.19"/>
    <n v="375.24"/>
    <s v="140253380"/>
    <s v="Planejamento Operaci"/>
    <s v="Planejamento Operaci"/>
    <s v="INSPENCAO"/>
    <m/>
    <d v="2026-02-14T00:00:00"/>
    <x v="10"/>
    <x v="1"/>
    <x v="12"/>
  </r>
  <r>
    <s v="TFE9C14"/>
    <s v="60645800106437370"/>
    <s v="14/02/2026 15:15:49"/>
    <s v="52138"/>
    <s v="ROGERIO LEAO DE SOUZA"/>
    <x v="51"/>
    <s v="EQUIPAMENTOS"/>
    <s v="AMBULANCIA"/>
    <s v="OUTROS"/>
    <s v="46209914"/>
    <s v="DECIO RIO VERDE"/>
    <s v="RIO VERDE"/>
    <s v="GO"/>
    <s v="DIESEL S-10"/>
    <n v="402"/>
    <n v="5.36"/>
    <s v=" Km/L"/>
    <n v="8026"/>
    <n v="75.040000000000006"/>
    <n v="6.29"/>
    <n v="472"/>
    <s v="202602141515"/>
    <s v="Planejamento Operaci"/>
    <s v="Planejamento Operaci"/>
    <s v="Operacional"/>
    <m/>
    <d v="2026-02-14T00:00:00"/>
    <x v="10"/>
    <x v="1"/>
    <x v="13"/>
  </r>
  <r>
    <s v="TTP5B47"/>
    <s v="60645800106472110"/>
    <s v="14/02/2026 15:56:51"/>
    <s v="02710"/>
    <s v="RAINON LOPES ALMEIDA"/>
    <x v="40"/>
    <s v="Caminhonete"/>
    <s v="SAVEIRO CS RB MF"/>
    <s v="VW"/>
    <s v="75331801"/>
    <s v="DECIO CEZARINA"/>
    <s v="CEZARINA"/>
    <s v="GO"/>
    <s v="ETANOL COMUM"/>
    <n v="348"/>
    <n v="7.42"/>
    <s v=" Km/L"/>
    <n v="101942"/>
    <n v="46.93"/>
    <n v="4.6900000000000004"/>
    <n v="220.1"/>
    <s v="202602141555"/>
    <s v="EXT - KSE LOCAÇOES"/>
    <s v="Planejamento Operaci"/>
    <s v="KSE LOCAÇOES"/>
    <m/>
    <d v="2026-02-14T00:00:00"/>
    <x v="10"/>
    <x v="1"/>
    <x v="12"/>
  </r>
  <r>
    <s v="TKB0E17"/>
    <s v="60645800106185180"/>
    <s v="14/02/2026 16:13:43"/>
    <s v="89061"/>
    <s v="HIGOR MARTINS FERREIRA_x0009__x0009__x0009__x0009_"/>
    <x v="27"/>
    <s v="EQUIPAMENTOS"/>
    <s v="GUINCHO LEVE"/>
    <s v="EQUIPAMENTO"/>
    <s v="46286315"/>
    <s v="POSTO CENTRAL"/>
    <s v="BOM JESUS"/>
    <s v="GO"/>
    <s v="DIESEL S-10"/>
    <n v="396"/>
    <n v="4.6900000000000004"/>
    <s v=" Km/L"/>
    <n v="21758"/>
    <n v="84.46"/>
    <n v="6.24"/>
    <n v="527.05999999999995"/>
    <s v="1"/>
    <s v="EXT - LUCCA JR"/>
    <s v="Planejamento Operaci"/>
    <s v="LUCCA JR"/>
    <m/>
    <d v="2026-02-14T00:00:00"/>
    <x v="10"/>
    <x v="1"/>
    <x v="11"/>
  </r>
  <r>
    <s v="TUQ2H91"/>
    <s v="60645800107558597"/>
    <s v="14/02/2026 16:39:19"/>
    <s v="87954"/>
    <s v="DANIEL GONÇALVES"/>
    <x v="66"/>
    <s v="Caminhonete"/>
    <s v="SAVEIRO CD RB MF"/>
    <s v="VOLKSWAGEN"/>
    <s v="45308900"/>
    <s v="POSTO LUPATINI"/>
    <s v="SANTO ANTONIO DA BARRA"/>
    <s v="GO"/>
    <s v="ETANOL COMUM"/>
    <n v="345"/>
    <n v="7.05"/>
    <s v=" Km/L"/>
    <n v="26905"/>
    <n v="48.97"/>
    <n v="4.99"/>
    <n v="244.36"/>
    <s v="0"/>
    <s v="EXT - KSE LOCAÇOES"/>
    <s v="Planejamento Operaci"/>
    <s v="KSE LOCAÇOES"/>
    <m/>
    <d v="2026-02-14T00:00:00"/>
    <x v="10"/>
    <x v="1"/>
    <x v="12"/>
  </r>
  <r>
    <s v="TUG2C45"/>
    <s v="60645800106437770"/>
    <s v="14/02/2026 16:51:51"/>
    <s v="02527"/>
    <s v="ALCIENE MARTINS PONTES"/>
    <x v="54"/>
    <s v="Utilitário"/>
    <s v="SAVEIRO"/>
    <s v="FIAT"/>
    <s v="75331003"/>
    <s v="SUPERVIA LAGOA"/>
    <s v="RIO VERDE"/>
    <s v="GO"/>
    <s v="ETANOL COMUM"/>
    <n v="414"/>
    <n v="9.32"/>
    <s v=" Km/L"/>
    <n v="102426"/>
    <n v="44.4"/>
    <n v="4.8899999999999997"/>
    <n v="217.12"/>
    <s v="0"/>
    <s v="EXT - KSE LOCAÇOES"/>
    <s v="Planejamento Operaci"/>
    <s v="KSE LOCAÇOES"/>
    <m/>
    <d v="2026-02-14T00:00:00"/>
    <x v="10"/>
    <x v="1"/>
    <x v="12"/>
  </r>
  <r>
    <s v="TLO0E87"/>
    <s v="60645800106184255"/>
    <s v="14/02/2026 17:06:37"/>
    <s v="04911"/>
    <s v="HYAGO GONÇALVES FERNANDES"/>
    <x v="43"/>
    <s v="EQUIPAMENTOS"/>
    <s v="GUINCHO LEVE"/>
    <s v="EQUIPAMENTO"/>
    <s v="87183400"/>
    <s v="MARAJO GUAPO"/>
    <s v="GUAPO"/>
    <s v="GO"/>
    <s v="DIESEL S-10"/>
    <n v="287"/>
    <n v="5.62"/>
    <s v=" Km/L"/>
    <n v="28351"/>
    <n v="51.09"/>
    <n v="6.03"/>
    <n v="308.08999999999997"/>
    <s v="0"/>
    <s v="EXT - LUCCA JR"/>
    <s v="Planejamento Operaci"/>
    <s v="LUCCA JR"/>
    <m/>
    <d v="2026-02-14T00:00:00"/>
    <x v="10"/>
    <x v="1"/>
    <x v="11"/>
  </r>
  <r>
    <s v="TTT2H93"/>
    <s v="60645800106472340"/>
    <s v="14/02/2026 17:36:25"/>
    <s v="70129"/>
    <s v="DIONILSON DE SOUZA SANTOS"/>
    <x v="41"/>
    <s v="Utilitário"/>
    <s v="SAVEIRO"/>
    <s v="FIAT"/>
    <s v="41826312"/>
    <s v="AUTO POSTO JACARE"/>
    <s v="ACREUNA"/>
    <s v="GO"/>
    <s v="ETANOL COMUM"/>
    <n v="512"/>
    <n v="10.15"/>
    <s v=" Km/L"/>
    <n v="53747"/>
    <n v="50.46"/>
    <n v="4.8609999999999998"/>
    <n v="245.27"/>
    <s v="140263330"/>
    <s v="EXT - KSE LOCAÇOES"/>
    <s v="Planejamento Operaci"/>
    <s v="KSE LOCAÇOES"/>
    <m/>
    <d v="2026-02-14T00:00:00"/>
    <x v="10"/>
    <x v="1"/>
    <x v="12"/>
  </r>
  <r>
    <s v="TFY3C02"/>
    <s v="60645800105143770"/>
    <s v="14/02/2026 17:39:10"/>
    <s v="70093"/>
    <s v="CLAUDSTONE DOS REIS MENDES JUNIOR"/>
    <x v="14"/>
    <s v="Automóvel"/>
    <s v="ARGO"/>
    <s v="FIAT"/>
    <s v="69497511"/>
    <s v="DECIO L14"/>
    <s v="RIO VERDE"/>
    <s v="GO"/>
    <s v="ETANOL COMUM"/>
    <n v="258"/>
    <n v="9.0500000000000007"/>
    <s v=" Km/L"/>
    <n v="20108"/>
    <n v="28.51"/>
    <n v="4.59"/>
    <n v="130.86000000000001"/>
    <s v="0"/>
    <s v="Planejamento Operaci"/>
    <s v="Planejamento Operaci"/>
    <s v="Operacional"/>
    <m/>
    <d v="2026-02-14T00:00:00"/>
    <x v="10"/>
    <x v="1"/>
    <x v="0"/>
  </r>
  <r>
    <s v="TGK2G46"/>
    <s v="60645800105179571"/>
    <s v="14/02/2026 17:44:55"/>
    <s v="04161"/>
    <s v="WESLEY DUARTE MESQUITA"/>
    <x v="59"/>
    <s v="Utilitário"/>
    <s v="FIORINO"/>
    <s v="FIAT"/>
    <s v="41875311"/>
    <s v="POSTO SABOR DA TERRA"/>
    <s v="INDIARA"/>
    <s v="GO"/>
    <s v="ETANOL COMUM"/>
    <n v="299"/>
    <n v="6.61"/>
    <s v=" Km/L"/>
    <n v="7356"/>
    <n v="45.25"/>
    <n v="4.8899999999999997"/>
    <n v="221.28"/>
    <s v="140263832"/>
    <s v="Planejamento Operaci"/>
    <s v="Planejamento Operaci"/>
    <s v="Operacional"/>
    <m/>
    <d v="2026-02-14T00:00:00"/>
    <x v="10"/>
    <x v="1"/>
    <x v="5"/>
  </r>
  <r>
    <s v="TTT2H95"/>
    <s v="60645800106472477"/>
    <s v="14/02/2026 17:52:04"/>
    <s v="88512"/>
    <s v="JUAREZ NEVES"/>
    <x v="63"/>
    <s v="Caminhonete"/>
    <s v="SAVEIRO CS RB MF"/>
    <s v="VW"/>
    <s v="45308900"/>
    <s v="POSTO LUPATINI"/>
    <s v="SANTO ANTONIO DA BARRA"/>
    <s v="GO"/>
    <s v="ETANOL COMUM"/>
    <n v="393"/>
    <n v="9.25"/>
    <s v=" Km/L"/>
    <n v="88293"/>
    <n v="42.47"/>
    <n v="4.99"/>
    <n v="211.93"/>
    <s v="0"/>
    <s v="EXT - KSE LOCAÇOES"/>
    <s v="Planejamento Operaci"/>
    <s v="KSE LOCAÇOES"/>
    <m/>
    <d v="2026-02-14T00:00:00"/>
    <x v="10"/>
    <x v="1"/>
    <x v="12"/>
  </r>
  <r>
    <s v="TFF5D72"/>
    <s v="60645800105143780"/>
    <s v="14/02/2026 18:07:59"/>
    <s v="73410"/>
    <s v="BRUNO SOUSA DIAS"/>
    <x v="2"/>
    <s v="Automóvel"/>
    <s v="ARGO"/>
    <s v="FIAT"/>
    <s v="46209914"/>
    <s v="DECIO RIO VERDE"/>
    <s v="RIO VERDE"/>
    <s v="GO"/>
    <s v="ETANOL COMUM"/>
    <n v="372"/>
    <n v="9.67"/>
    <s v=" Km/L"/>
    <n v="43587"/>
    <n v="38.46"/>
    <n v="4.79"/>
    <n v="184.22"/>
    <s v="202602141807"/>
    <s v="Planejamento Operaci"/>
    <s v="Planejamento Operaci"/>
    <s v="Operacional"/>
    <m/>
    <d v="2026-02-14T00:00:00"/>
    <x v="10"/>
    <x v="1"/>
    <x v="0"/>
  </r>
  <r>
    <s v="TJP1H27"/>
    <s v="60645800106439607"/>
    <s v="14/02/2026 19:58:42"/>
    <s v="81743"/>
    <s v="JEFERSON LUIZ MARTINS_x0009__x0009__x0009__x0009_"/>
    <x v="58"/>
    <s v="EQUIPAMENTOS"/>
    <s v="GUINCHO LEVE"/>
    <s v="EQUIPAMENTO"/>
    <s v="46209914"/>
    <s v="DECIO RIO VERDE"/>
    <s v="RIO VERDE"/>
    <s v="GO"/>
    <s v="DIESEL S-10"/>
    <n v="462"/>
    <n v="5.92"/>
    <s v=" Km/L"/>
    <n v="20082"/>
    <n v="78"/>
    <n v="5.13"/>
    <n v="400.14"/>
    <s v="202602141958"/>
    <s v="EXT - LUCCA JR"/>
    <s v="Planejamento Operaci"/>
    <s v="LUCCA JR"/>
    <m/>
    <d v="2026-02-14T00:00:00"/>
    <x v="10"/>
    <x v="1"/>
    <x v="11"/>
  </r>
  <r>
    <s v="TIV6G27"/>
    <s v="60645800106184069"/>
    <s v="14/02/2026 21:04:25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185"/>
    <n v="6.37"/>
    <s v=" Km/L"/>
    <n v="27408"/>
    <n v="29.05"/>
    <n v="5.9909999999999997"/>
    <n v="174.05"/>
    <s v="140275816"/>
    <s v="EXT - LUCCA JR"/>
    <s v="Planejamento Operaci"/>
    <s v="LUCCA JR"/>
    <m/>
    <d v="2026-02-14T00:00:00"/>
    <x v="10"/>
    <x v="1"/>
    <x v="11"/>
  </r>
  <r>
    <s v="TUF2B45"/>
    <s v="60645800106472420"/>
    <s v="14/02/2026 22:20:14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264"/>
    <n v="8.2100000000000009"/>
    <s v=" Km/L"/>
    <n v="108360"/>
    <n v="32.159999999999997"/>
    <n v="4.8899999999999997"/>
    <n v="157.26"/>
    <s v="0"/>
    <s v="EXT - KSE LOCAÇOES"/>
    <s v="Planejamento Operaci"/>
    <s v="KSE LOCAÇOES"/>
    <m/>
    <d v="2026-02-14T00:00:00"/>
    <x v="10"/>
    <x v="1"/>
    <x v="12"/>
  </r>
  <r>
    <s v="TTY2C25"/>
    <s v="60645800106472430"/>
    <s v="14/02/2026 22:24:49"/>
    <s v="70552"/>
    <s v="ARMANDO DA SILVA OLIVIEIRA NETO"/>
    <x v="38"/>
    <s v="Caminhonete"/>
    <s v="SAVEIRO CS RB MF"/>
    <s v="VW"/>
    <s v="45341508"/>
    <s v="POSTO ALTO DA SERRA"/>
    <s v="ITUMBIARA"/>
    <s v="GO"/>
    <s v="ETANOL COMUM"/>
    <n v="350"/>
    <n v="9.59"/>
    <s v=" Km/L"/>
    <n v="91360"/>
    <n v="36.5"/>
    <n v="4.99"/>
    <n v="182.14"/>
    <s v="0"/>
    <s v="EXT - KSE LOCAÇOES"/>
    <s v="Planejamento Operaci"/>
    <s v="KSE LOCAÇOES"/>
    <m/>
    <d v="2026-02-14T00:00:00"/>
    <x v="10"/>
    <x v="1"/>
    <x v="12"/>
  </r>
  <r>
    <s v="TTR3A31"/>
    <s v="60645800106472404"/>
    <s v="14/02/2026 23:02:16"/>
    <s v="75150"/>
    <s v="PETTERSON PERIS BENJAMIN"/>
    <x v="53"/>
    <s v="Caminhonete"/>
    <s v="SAVEIRO CS RB MF"/>
    <s v="VW"/>
    <s v="13335016"/>
    <s v="POSTO TREVO"/>
    <s v="RIO VERDE"/>
    <s v="GO"/>
    <s v="ETANOL COMUM"/>
    <n v="474"/>
    <n v="13.36"/>
    <s v=" Km/L"/>
    <n v="95268"/>
    <n v="35.479999999999997"/>
    <n v="4.99"/>
    <n v="177.05"/>
    <s v="140282887"/>
    <s v="EXT - KSE LOCAÇOES"/>
    <s v="Planejamento Operaci"/>
    <s v="KSE LOCAÇOES"/>
    <m/>
    <d v="2026-02-14T00:00:00"/>
    <x v="10"/>
    <x v="1"/>
    <x v="12"/>
  </r>
  <r>
    <s v="TTR3A31"/>
    <s v="60645800106472404"/>
    <s v="14/02/2026 23:03:59"/>
    <s v="75150"/>
    <s v="PETTERSON PERIS BENJAMIN"/>
    <x v="53"/>
    <s v="Caminhonete"/>
    <s v="SAVEIRO CS RB MF"/>
    <s v="VW"/>
    <s v="13335016"/>
    <s v="POSTO TREVO"/>
    <s v="RIO VERDE"/>
    <s v="GO"/>
    <s v="ETANOL COMUM"/>
    <n v="0"/>
    <n v="0"/>
    <s v=" Km/L"/>
    <n v="95268"/>
    <n v="8.81"/>
    <n v="4.9930000000000003"/>
    <n v="43.99"/>
    <s v="140282970"/>
    <s v="EXT - KSE LOCAÇOES"/>
    <s v="Planejamento Operaci"/>
    <s v="KSE LOCAÇOES"/>
    <m/>
    <d v="2026-02-14T00:00:00"/>
    <x v="10"/>
    <x v="1"/>
    <x v="12"/>
  </r>
  <r>
    <s v="TTP5B47"/>
    <s v="60645800106472110"/>
    <s v="15/02/2026 01:57:23"/>
    <s v="01227"/>
    <s v="DAILTON FERREIRA CRUVINEL"/>
    <x v="40"/>
    <s v="Caminhonete"/>
    <s v="SAVEIRO CS RB MF"/>
    <s v="VW"/>
    <s v="75331801"/>
    <s v="DECIO CEZARINA"/>
    <s v="CEZARINA"/>
    <s v="GO"/>
    <s v="ETANOL COMUM"/>
    <n v="465"/>
    <n v="10.57"/>
    <s v=" Km/L"/>
    <n v="102407"/>
    <n v="43.99"/>
    <n v="4.6900000000000004"/>
    <n v="206.31"/>
    <s v="202602150156"/>
    <s v="EXT - KSE LOCAÇOES"/>
    <s v="Planejamento Operaci"/>
    <s v="KSE LOCAÇOES"/>
    <m/>
    <d v="2026-02-15T00:00:00"/>
    <x v="10"/>
    <x v="1"/>
    <x v="12"/>
  </r>
  <r>
    <s v="TUG2C45"/>
    <s v="60645800106437770"/>
    <s v="15/02/2026 03:04:32"/>
    <s v="80560"/>
    <s v="EDMAR PEREIRA COSTA"/>
    <x v="54"/>
    <s v="Utilitário"/>
    <s v="SAVEIRO"/>
    <s v="FIAT"/>
    <s v="81889412"/>
    <s v="POSTO ZERO UM"/>
    <s v="RIO VERDE"/>
    <s v="GO"/>
    <s v="ETANOL COMUM"/>
    <n v="386"/>
    <n v="9.27"/>
    <s v=" Km/L"/>
    <n v="102812"/>
    <n v="41.65"/>
    <n v="4.9800000000000004"/>
    <n v="207.41"/>
    <s v="1"/>
    <s v="EXT - KSE LOCAÇOES"/>
    <s v="Planejamento Operaci"/>
    <s v="KSE LOCAÇOES"/>
    <m/>
    <d v="2026-02-15T00:00:00"/>
    <x v="10"/>
    <x v="1"/>
    <x v="12"/>
  </r>
  <r>
    <s v="TTT2H93"/>
    <s v="60645800106472340"/>
    <s v="15/02/2026 05:04:15"/>
    <s v="07583"/>
    <s v="DAVID BORGES DOS SANTOS"/>
    <x v="41"/>
    <s v="Utilitário"/>
    <s v="SAVEIRO"/>
    <s v="FIAT"/>
    <s v="07674909"/>
    <s v="AUTO POSTO INDIARA"/>
    <s v="INDIARA"/>
    <s v="GO"/>
    <s v="ETANOL COMUM"/>
    <n v="451"/>
    <n v="11.76"/>
    <s v=" Km/L"/>
    <n v="54198"/>
    <n v="38.36"/>
    <n v="4.8899999999999997"/>
    <n v="187.58"/>
    <s v="12084"/>
    <s v="EXT - KSE LOCAÇOES"/>
    <s v="Planejamento Operaci"/>
    <s v="KSE LOCAÇOES"/>
    <m/>
    <d v="2026-02-15T00:00:00"/>
    <x v="10"/>
    <x v="1"/>
    <x v="12"/>
  </r>
  <r>
    <s v="TUF2B45"/>
    <s v="60645800106472420"/>
    <s v="15/02/2026 06:14:24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229"/>
    <n v="8.67"/>
    <s v=" Km/L"/>
    <n v="108589"/>
    <n v="26.41"/>
    <n v="4.8899999999999997"/>
    <n v="129.13999999999999"/>
    <s v="0"/>
    <s v="EXT - KSE LOCAÇOES"/>
    <s v="Planejamento Operaci"/>
    <s v="KSE LOCAÇOES"/>
    <m/>
    <d v="2026-02-15T00:00:00"/>
    <x v="10"/>
    <x v="1"/>
    <x v="12"/>
  </r>
  <r>
    <s v="TTT2H95"/>
    <s v="60645800106472477"/>
    <s v="15/02/2026 06:27:34"/>
    <s v="05208"/>
    <s v="CHARLES ROSA"/>
    <x v="63"/>
    <s v="Caminhonete"/>
    <s v="SAVEIRO CS RB MF"/>
    <s v="VW"/>
    <s v="45308900"/>
    <s v="POSTO LUPATINI"/>
    <s v="SANTO ANTONIO DA BARRA"/>
    <s v="GO"/>
    <s v="ETANOL COMUM"/>
    <n v="422"/>
    <n v="9.9700000000000006"/>
    <s v=" Km/L"/>
    <n v="88715"/>
    <n v="42.32"/>
    <n v="4.99"/>
    <n v="211.18"/>
    <s v="0"/>
    <s v="EXT - KSE LOCAÇOES"/>
    <s v="Planejamento Operaci"/>
    <s v="KSE LOCAÇOES"/>
    <m/>
    <d v="2026-02-15T00:00:00"/>
    <x v="10"/>
    <x v="1"/>
    <x v="12"/>
  </r>
  <r>
    <s v="TTS4A16"/>
    <s v="60645800105124436"/>
    <s v="15/02/2026 06:39:43"/>
    <s v="70214"/>
    <s v="IGOR LEMES FERNANDES"/>
    <x v="32"/>
    <s v="Caminhonete"/>
    <s v="Caminhonete S10"/>
    <s v="CHEVROLET"/>
    <s v="75331003"/>
    <s v="SUPERVIA LAGOA"/>
    <s v="RIO VERDE"/>
    <s v="GO"/>
    <s v="DIESEL S-10"/>
    <n v="729"/>
    <n v="14.25"/>
    <s v=" Km/L"/>
    <n v="15736"/>
    <n v="51.15"/>
    <n v="5.84"/>
    <n v="298.72000000000003"/>
    <s v="0"/>
    <s v="Planejamento Operaci"/>
    <s v="Planejamento Operaci"/>
    <s v="INSPENCAO"/>
    <m/>
    <d v="2026-02-15T00:00:00"/>
    <x v="10"/>
    <x v="1"/>
    <x v="12"/>
  </r>
  <r>
    <s v="TUW2D74"/>
    <s v="60645800105124310"/>
    <s v="15/02/2026 06:52:49"/>
    <s v="03339"/>
    <s v="MAYARA MARTINS DA SILVA SOUZA"/>
    <x v="35"/>
    <s v="Automóvel"/>
    <s v="CHEVROLET/S10 LS DD4"/>
    <s v="CHEVROLET"/>
    <s v="45341508"/>
    <s v="POSTO ALTO DA SERRA"/>
    <s v="ITUMBIARA"/>
    <s v="GO"/>
    <s v="DIESEL S-10"/>
    <n v="957"/>
    <n v="14.28"/>
    <s v=" Km/L"/>
    <n v="89070"/>
    <n v="67.010000000000005"/>
    <n v="6.49"/>
    <n v="434.91"/>
    <s v="0"/>
    <s v="Planejamento Operaci"/>
    <s v="Planejamento Operaci"/>
    <s v="Operacional"/>
    <m/>
    <d v="2026-02-15T00:00:00"/>
    <x v="10"/>
    <x v="1"/>
    <x v="12"/>
  </r>
  <r>
    <s v="TTQ4C10"/>
    <s v="60645800106553930"/>
    <s v="15/02/2026 09:56:14"/>
    <s v="04617"/>
    <s v="JESSICA MARIA ALVES LOPES"/>
    <x v="31"/>
    <s v="Caminhonete"/>
    <s v="Caminhonete S10"/>
    <s v="CHEVROLET"/>
    <s v="26406711"/>
    <s v="POSTO ZANDONADI"/>
    <s v="GUAPO"/>
    <s v="GO"/>
    <s v="DIESEL S-10"/>
    <n v="810"/>
    <n v="15.28"/>
    <s v=" Km/L"/>
    <n v="113914"/>
    <n v="53"/>
    <n v="6.19"/>
    <n v="328.07"/>
    <s v="150235729"/>
    <s v="Planejamento Operaci"/>
    <s v="Planejamento Operaci"/>
    <s v="INSPENCAO"/>
    <m/>
    <d v="2026-02-15T00:00:00"/>
    <x v="10"/>
    <x v="1"/>
    <x v="12"/>
  </r>
  <r>
    <s v="TTY2C25"/>
    <s v="60645800106472430"/>
    <s v="15/02/2026 10:18:52"/>
    <s v="07015"/>
    <s v="EDILEIA DE SOUSA ANTUNES"/>
    <x v="38"/>
    <s v="Caminhonete"/>
    <s v="SAVEIRO CS RB MF"/>
    <s v="VW"/>
    <s v="46286315"/>
    <s v="POSTO CENTRAL"/>
    <s v="BOM JESUS"/>
    <s v="GO"/>
    <s v="ETANOL COMUM"/>
    <n v="429"/>
    <n v="8.89"/>
    <s v=" Km/L"/>
    <n v="91789"/>
    <n v="48.24"/>
    <n v="4.891"/>
    <n v="235.92"/>
    <s v="0"/>
    <s v="EXT - KSE LOCAÇOES"/>
    <s v="Planejamento Operaci"/>
    <s v="KSE LOCAÇOES"/>
    <m/>
    <d v="2026-02-15T00:00:00"/>
    <x v="10"/>
    <x v="1"/>
    <x v="12"/>
  </r>
  <r>
    <s v="TFF5D72"/>
    <s v="60645800105143780"/>
    <s v="15/02/2026 10:23:00"/>
    <s v="73410"/>
    <s v="BRUNO SOUSA DIAS"/>
    <x v="2"/>
    <s v="Automóvel"/>
    <s v="ARGO"/>
    <s v="FIAT"/>
    <s v="81889412"/>
    <s v="POSTO ZERO UM"/>
    <s v="RIO VERDE"/>
    <s v="GO"/>
    <s v="ETANOL COMUM"/>
    <n v="399"/>
    <n v="10.97"/>
    <s v=" Km/L"/>
    <n v="43986"/>
    <n v="36.380000000000003"/>
    <n v="4.9800000000000004"/>
    <n v="181.17"/>
    <s v="1"/>
    <s v="Planejamento Operaci"/>
    <s v="Planejamento Operaci"/>
    <s v="Operacional"/>
    <m/>
    <d v="2026-02-15T00:00:00"/>
    <x v="10"/>
    <x v="1"/>
    <x v="0"/>
  </r>
  <r>
    <s v="TKB0E17"/>
    <s v="60645800106185180"/>
    <s v="15/02/2026 10:55:34"/>
    <s v="89061"/>
    <s v="HIGOR MARTINS FERREIRA_x0009__x0009__x0009__x0009_"/>
    <x v="27"/>
    <s v="EQUIPAMENTOS"/>
    <s v="GUINCHO LEVE"/>
    <s v="EQUIPAMENTO"/>
    <s v="45307105"/>
    <s v="POSTO GIRASSOL"/>
    <s v="ITUMBIARA"/>
    <s v="GO"/>
    <s v="DIESEL S-10"/>
    <n v="300"/>
    <n v="4.59"/>
    <s v=" Km/L"/>
    <n v="22058"/>
    <n v="65.42"/>
    <n v="6.09"/>
    <n v="398.41"/>
    <s v="150239"/>
    <s v="EXT - LUCCA JR"/>
    <s v="Planejamento Operaci"/>
    <s v="LUCCA JR"/>
    <m/>
    <d v="2026-02-15T00:00:00"/>
    <x v="10"/>
    <x v="1"/>
    <x v="11"/>
  </r>
  <r>
    <s v="TKB0E17"/>
    <m/>
    <s v="15/02/2026 11:00:53"/>
    <m/>
    <m/>
    <x v="27"/>
    <m/>
    <m/>
    <m/>
    <m/>
    <s v="POSTO GIRASSOL"/>
    <m/>
    <m/>
    <s v="ARLA-32"/>
    <s v="-"/>
    <s v="-"/>
    <s v=" Km/L"/>
    <s v="-"/>
    <n v="3.41"/>
    <m/>
    <n v="11.91"/>
    <m/>
    <m/>
    <m/>
    <m/>
    <m/>
    <d v="2026-02-15T00:00:00"/>
    <x v="10"/>
    <x v="1"/>
    <x v="11"/>
  </r>
  <r>
    <s v="TTP5B47"/>
    <s v="60645800106472110"/>
    <s v="15/02/2026 11:03:53"/>
    <s v="00149"/>
    <s v="MANOELITO METROVICH LIMA"/>
    <x v="40"/>
    <s v="Caminhonete"/>
    <s v="SAVEIRO CS RB MF"/>
    <s v="VW"/>
    <s v="75331801"/>
    <s v="DECIO CEZARINA"/>
    <s v="CEZARINA"/>
    <s v="GO"/>
    <s v="ETANOL COMUM"/>
    <n v="363"/>
    <n v="10.09"/>
    <s v=" Km/L"/>
    <n v="102770"/>
    <n v="35.97"/>
    <n v="4.6900000000000004"/>
    <n v="168.7"/>
    <s v="202602151102"/>
    <s v="EXT - KSE LOCAÇOES"/>
    <s v="Planejamento Operaci"/>
    <s v="KSE LOCAÇOES"/>
    <m/>
    <d v="2026-02-15T00:00:00"/>
    <x v="10"/>
    <x v="1"/>
    <x v="12"/>
  </r>
  <r>
    <s v="TTR3A31"/>
    <s v="60645800106472404"/>
    <s v="15/02/2026 13:15:18"/>
    <s v="00386"/>
    <s v="RAFAEL SOUZA LIMA"/>
    <x v="53"/>
    <s v="Caminhonete"/>
    <s v="SAVEIRO CS RB MF"/>
    <s v="VW"/>
    <s v="81889412"/>
    <s v="POSTO ZERO UM"/>
    <s v="RIO VERDE"/>
    <s v="GO"/>
    <s v="ETANOL COMUM"/>
    <n v="541"/>
    <n v="10.97"/>
    <s v=" Km/L"/>
    <n v="95809"/>
    <n v="49.33"/>
    <n v="4.9800000000000004"/>
    <n v="245.66"/>
    <s v="111"/>
    <s v="EXT - KSE LOCAÇOES"/>
    <s v="Planejamento Operaci"/>
    <s v="KSE LOCAÇOES"/>
    <m/>
    <d v="2026-02-15T00:00:00"/>
    <x v="10"/>
    <x v="1"/>
    <x v="12"/>
  </r>
  <r>
    <s v="QSW6J59"/>
    <s v="60645800106460000"/>
    <s v="15/02/2026 13:24:57"/>
    <s v="02910"/>
    <s v="EMERSON CRISTIANO DA SILVEIRA"/>
    <x v="28"/>
    <s v="EQUIPAMENTOS"/>
    <s v="CAMINHÃO PIPA"/>
    <s v="OUTROS"/>
    <s v="41826312"/>
    <s v="AUTO POSTO JACARE"/>
    <s v="ACREUNA"/>
    <s v="GO"/>
    <s v="DIESEL S-10"/>
    <n v="500"/>
    <n v="3.86"/>
    <s v=" Km/L"/>
    <n v="17414"/>
    <n v="129.63"/>
    <n v="5.99"/>
    <n v="776.51"/>
    <s v="150248238"/>
    <s v="EXT - LUCCA JR"/>
    <s v="Planejamento Operaci"/>
    <s v="LUCCA JR"/>
    <m/>
    <d v="2026-02-15T00:00:00"/>
    <x v="10"/>
    <x v="1"/>
    <x v="11"/>
  </r>
  <r>
    <s v="QSW6J59"/>
    <m/>
    <s v="15/02/2026 13:24:57"/>
    <m/>
    <m/>
    <x v="28"/>
    <m/>
    <m/>
    <m/>
    <m/>
    <s v="AUTO POSTO JACARE"/>
    <m/>
    <m/>
    <s v="ARLA-32"/>
    <s v="-"/>
    <s v="-"/>
    <s v=" Km/L"/>
    <s v="-"/>
    <n v="19.5"/>
    <m/>
    <n v="64.349999999999994"/>
    <m/>
    <m/>
    <m/>
    <m/>
    <m/>
    <d v="2026-02-15T00:00:00"/>
    <x v="10"/>
    <x v="1"/>
    <x v="11"/>
  </r>
  <r>
    <s v="TFV8C74"/>
    <s v="60645800106437299"/>
    <s v="15/02/2026 13:28:28"/>
    <s v="70145"/>
    <s v="LUCAS HENRIQUE MAGALHAES DE SOUZA "/>
    <x v="34"/>
    <s v="Automóvel"/>
    <s v="AMBULANCIA"/>
    <s v="VOLKSWAGEN"/>
    <s v="75331801"/>
    <s v="DECIO CEZARINA"/>
    <s v="CEZARINA"/>
    <s v="GO"/>
    <s v="DIESEL S-10"/>
    <n v="249"/>
    <n v="5.01"/>
    <s v=" Km/L"/>
    <n v="11553"/>
    <n v="49.7"/>
    <n v="7.55"/>
    <n v="375.24"/>
    <s v="202602151327"/>
    <s v="Planejamento Operaci"/>
    <s v="Planejamento Operaci"/>
    <s v="RESGATE"/>
    <m/>
    <d v="2026-02-15T00:00:00"/>
    <x v="10"/>
    <x v="1"/>
    <x v="13"/>
  </r>
  <r>
    <s v="TGA0B06"/>
    <s v="60645800106437610"/>
    <s v="15/02/2026 14:16:39"/>
    <s v="00933"/>
    <s v="GIULEY RIBEIRO DOS SANTOS"/>
    <x v="55"/>
    <s v="Caminhonete"/>
    <s v="FIORINO"/>
    <s v="FIAT"/>
    <s v="46209914"/>
    <s v="DECIO RIO VERDE"/>
    <s v="RIO VERDE"/>
    <s v="GO"/>
    <s v="ETANOL COMUM"/>
    <n v="281"/>
    <n v="6.78"/>
    <s v=" Km/L"/>
    <n v="15387"/>
    <n v="41.47"/>
    <n v="4.79"/>
    <n v="198.64"/>
    <s v="202602151415"/>
    <s v="Planejamento Operaci"/>
    <s v="Planejamento Operaci"/>
    <s v="TI e Automação"/>
    <m/>
    <d v="2026-02-15T00:00:00"/>
    <x v="10"/>
    <x v="1"/>
    <x v="5"/>
  </r>
  <r>
    <s v="TMG4A29"/>
    <s v="60645800106185397"/>
    <s v="15/02/2026 15:41:10"/>
    <s v="05009"/>
    <s v="JERBSON CARLOS RAMOS DE MELO_x0009__x0009__x0009__x0009_"/>
    <x v="25"/>
    <s v="Caminhão"/>
    <s v="FH 540 6X4R"/>
    <s v="VOLVO"/>
    <s v="46286315"/>
    <s v="POSTO CENTRAL"/>
    <s v="BOM JESUS"/>
    <s v="GO"/>
    <s v="DIESEL S-10"/>
    <n v="1485"/>
    <n v="2.29"/>
    <s v=" Km/L"/>
    <n v="20860"/>
    <n v="649.49"/>
    <n v="6.24"/>
    <n v="4052.86"/>
    <s v="0"/>
    <s v="EXT - LUCCA JR"/>
    <s v="Planejamento Operaci"/>
    <s v="LUCCA JR"/>
    <m/>
    <d v="2026-02-15T00:00:00"/>
    <x v="10"/>
    <x v="1"/>
    <x v="11"/>
  </r>
  <r>
    <s v="TGE1F64"/>
    <s v="60645800106437404"/>
    <s v="15/02/2026 16:35:57"/>
    <s v="75032"/>
    <s v="JONATAN DE SOUSA CORCINO"/>
    <x v="33"/>
    <s v="Caminhonete"/>
    <s v="AMBULANCIA DUCATO"/>
    <s v="FIAT"/>
    <s v="53030006"/>
    <s v="KR TREVO"/>
    <s v="SANTA HELENA DE GOIAS"/>
    <s v="GO"/>
    <s v="DIESEL S-10"/>
    <n v="291"/>
    <n v="5.73"/>
    <s v=" Km/L"/>
    <n v="12637"/>
    <n v="50.81"/>
    <n v="6.1909999999999998"/>
    <n v="314.55"/>
    <s v="150259706"/>
    <s v="Planejamento Operaci"/>
    <s v="Planejamento Operaci"/>
    <s v="Operacional"/>
    <m/>
    <d v="2026-02-15T00:00:00"/>
    <x v="10"/>
    <x v="1"/>
    <x v="13"/>
  </r>
  <r>
    <s v="TUG2C45"/>
    <s v="60645800106437770"/>
    <s v="15/02/2026 16:50:50"/>
    <s v="02527"/>
    <s v="ALCIENE MARTINS PONTES"/>
    <x v="54"/>
    <s v="Utilitário"/>
    <s v="SAVEIRO"/>
    <s v="FIAT"/>
    <s v="69494411"/>
    <s v="REDE MARAJO RIO VERD"/>
    <s v="RIO VERDE"/>
    <s v="GO"/>
    <s v="ETANOL COMUM"/>
    <n v="288"/>
    <n v="6.14"/>
    <s v=" Km/L"/>
    <n v="103100"/>
    <n v="46.9"/>
    <n v="4.59"/>
    <n v="215.27"/>
    <s v="2527011195"/>
    <s v="EXT - KSE LOCAÇOES"/>
    <s v="Planejamento Operaci"/>
    <s v="KSE LOCAÇOES"/>
    <m/>
    <d v="2026-02-15T00:00:00"/>
    <x v="10"/>
    <x v="1"/>
    <x v="12"/>
  </r>
  <r>
    <s v="TTT2H93"/>
    <s v="60645800106472340"/>
    <s v="15/02/2026 16:59:01"/>
    <s v="70129"/>
    <s v="DIONILSON DE SOUZA SANTOS"/>
    <x v="41"/>
    <s v="Utilitário"/>
    <s v="SAVEIRO"/>
    <s v="FIAT"/>
    <s v="41826312"/>
    <s v="AUTO POSTO JACARE"/>
    <s v="ACREUNA"/>
    <s v="GO"/>
    <s v="ETANOL COMUM"/>
    <n v="555"/>
    <n v="10.92"/>
    <s v=" Km/L"/>
    <n v="54753"/>
    <n v="50.82"/>
    <n v="4.8609999999999998"/>
    <n v="247.03"/>
    <s v="150261093"/>
    <s v="EXT - KSE LOCAÇOES"/>
    <s v="Planejamento Operaci"/>
    <s v="KSE LOCAÇOES"/>
    <m/>
    <d v="2026-02-15T00:00:00"/>
    <x v="10"/>
    <x v="1"/>
    <x v="12"/>
  </r>
  <r>
    <s v="TTT2H95"/>
    <s v="60645800106472477"/>
    <s v="15/02/2026 17:47:45"/>
    <s v="88512"/>
    <s v="JUAREZ NEVES"/>
    <x v="63"/>
    <s v="Caminhonete"/>
    <s v="SAVEIRO CS RB MF"/>
    <s v="VW"/>
    <s v="41826312"/>
    <s v="AUTO POSTO JACARE"/>
    <s v="ACREUNA"/>
    <s v="GO"/>
    <s v="ETANOL COMUM"/>
    <n v="451"/>
    <n v="10.15"/>
    <s v=" Km/L"/>
    <n v="89166"/>
    <n v="44.45"/>
    <n v="4.8600000000000003"/>
    <n v="216.03"/>
    <s v="150264023"/>
    <s v="EXT - KSE LOCAÇOES"/>
    <s v="Planejamento Operaci"/>
    <s v="KSE LOCAÇOES"/>
    <m/>
    <d v="2026-02-15T00:00:00"/>
    <x v="10"/>
    <x v="1"/>
    <x v="12"/>
  </r>
  <r>
    <s v="TTP5B47"/>
    <s v="60645800106472110"/>
    <s v="15/02/2026 18:11:25"/>
    <s v="00149"/>
    <s v="MANOELITO METROVICH LIMA"/>
    <x v="40"/>
    <s v="Caminhonete"/>
    <s v="SAVEIRO CS RB MF"/>
    <s v="VW"/>
    <s v="75331801"/>
    <s v="DECIO CEZARINA"/>
    <s v="CEZARINA"/>
    <s v="GO"/>
    <s v="ETANOL COMUM"/>
    <n v="290"/>
    <n v="8.18"/>
    <s v=" Km/L"/>
    <n v="103060"/>
    <n v="35.44"/>
    <n v="4.6900000000000004"/>
    <n v="166.21"/>
    <s v="202602151810"/>
    <s v="EXT - KSE LOCAÇOES"/>
    <s v="Planejamento Operaci"/>
    <s v="KSE LOCAÇOES"/>
    <m/>
    <d v="2026-02-15T00:00:00"/>
    <x v="10"/>
    <x v="1"/>
    <x v="12"/>
  </r>
  <r>
    <s v="TLO0E87"/>
    <s v="60645800106184255"/>
    <s v="15/02/2026 18:13:06"/>
    <s v="04911"/>
    <s v="HYAGO GONÇALVES FERNANDES"/>
    <x v="43"/>
    <s v="EQUIPAMENTOS"/>
    <s v="GUINCHO LEVE"/>
    <s v="EQUIPAMENTO"/>
    <s v="87183400"/>
    <s v="MARAJO GUAPO"/>
    <s v="GUAPO"/>
    <s v="GO"/>
    <s v="DIESEL S-10"/>
    <n v="236"/>
    <n v="5.74"/>
    <s v=" Km/L"/>
    <n v="28587"/>
    <n v="41.09"/>
    <n v="6.0279999999999996"/>
    <n v="247.69"/>
    <s v="0"/>
    <s v="EXT - LUCCA JR"/>
    <s v="Planejamento Operaci"/>
    <s v="LUCCA JR"/>
    <m/>
    <d v="2026-02-15T00:00:00"/>
    <x v="10"/>
    <x v="1"/>
    <x v="11"/>
  </r>
  <r>
    <s v="TLO0E87"/>
    <m/>
    <s v="15/02/2026 18:13:06"/>
    <m/>
    <m/>
    <x v="43"/>
    <m/>
    <m/>
    <m/>
    <m/>
    <s v="MARAJO GUAPO"/>
    <m/>
    <m/>
    <s v="ARLA-32"/>
    <s v="-"/>
    <s v="-"/>
    <s v=" Km/L"/>
    <s v="-"/>
    <n v="4.17"/>
    <m/>
    <n v="16.64"/>
    <m/>
    <m/>
    <m/>
    <m/>
    <m/>
    <d v="2026-02-15T00:00:00"/>
    <x v="10"/>
    <x v="1"/>
    <x v="11"/>
  </r>
  <r>
    <s v="TUF2B45"/>
    <s v="60645800106472420"/>
    <s v="15/02/2026 18:29:36"/>
    <s v="01318"/>
    <s v="JOAO BATISTA REIS"/>
    <x v="37"/>
    <s v="Caminhonete"/>
    <s v="SAVEIRO CS RB MF"/>
    <s v="VW"/>
    <s v="46286315"/>
    <s v="POSTO CENTRAL"/>
    <s v="BOM JESUS"/>
    <s v="GO"/>
    <s v="ETANOL COMUM"/>
    <n v="383"/>
    <n v="8.06"/>
    <s v=" Km/L"/>
    <n v="108972"/>
    <n v="47.52"/>
    <n v="4.883"/>
    <n v="232.04"/>
    <s v="0"/>
    <s v="EXT - KSE LOCAÇOES"/>
    <s v="Planejamento Operaci"/>
    <s v="KSE LOCAÇOES"/>
    <m/>
    <d v="2026-02-15T00:00:00"/>
    <x v="10"/>
    <x v="1"/>
    <x v="12"/>
  </r>
  <r>
    <s v="TTR3A31"/>
    <s v="60645800106472404"/>
    <s v="15/02/2026 18:56:49"/>
    <s v="01579"/>
    <s v="MARCUS VINICIUS GONÇALVES LOPES"/>
    <x v="53"/>
    <s v="Caminhonete"/>
    <s v="SAVEIRO CS RB MF"/>
    <s v="VW"/>
    <s v="46209914"/>
    <s v="DECIO RIO VERDE"/>
    <s v="RIO VERDE"/>
    <s v="GO"/>
    <s v="ETANOL COMUM"/>
    <n v="227"/>
    <n v="10.83"/>
    <s v=" Km/L"/>
    <n v="96036"/>
    <n v="20.96"/>
    <n v="4.79"/>
    <n v="100.4"/>
    <s v="202602151855"/>
    <s v="EXT - KSE LOCAÇOES"/>
    <s v="Planejamento Operaci"/>
    <s v="KSE LOCAÇOES"/>
    <m/>
    <d v="2026-02-15T00:00:00"/>
    <x v="10"/>
    <x v="1"/>
    <x v="12"/>
  </r>
  <r>
    <s v="TJP1H27"/>
    <s v="60645800106439607"/>
    <s v="15/02/2026 19:34:36"/>
    <s v="81743"/>
    <s v="JEFERSON LUIZ MARTINS_x0009__x0009__x0009__x0009_"/>
    <x v="58"/>
    <s v="EQUIPAMENTOS"/>
    <s v="GUINCHO LEVE"/>
    <s v="EQUIPAMENTO"/>
    <s v="46209914"/>
    <s v="DECIO RIO VERDE"/>
    <s v="RIO VERDE"/>
    <s v="GO"/>
    <s v="DIESEL S-10"/>
    <n v="205"/>
    <n v="4.22"/>
    <s v=" Km/L"/>
    <n v="20287"/>
    <n v="48.53"/>
    <n v="6.29"/>
    <n v="305.26"/>
    <s v="202602151933"/>
    <s v="EXT - LUCCA JR"/>
    <s v="Planejamento Operaci"/>
    <s v="LUCCA JR"/>
    <m/>
    <d v="2026-02-15T00:00:00"/>
    <x v="10"/>
    <x v="1"/>
    <x v="11"/>
  </r>
  <r>
    <s v="TJP1H27"/>
    <m/>
    <s v="15/02/2026 19:35:48"/>
    <m/>
    <m/>
    <x v="58"/>
    <m/>
    <m/>
    <m/>
    <m/>
    <s v="DECIO RIO VERDE"/>
    <m/>
    <m/>
    <s v="ARLA-32"/>
    <s v="-"/>
    <s v="-"/>
    <s v=" Km/L"/>
    <s v="-"/>
    <n v="5.65"/>
    <m/>
    <n v="21.42"/>
    <m/>
    <m/>
    <m/>
    <m/>
    <m/>
    <d v="2026-02-15T00:00:00"/>
    <x v="10"/>
    <x v="1"/>
    <x v="11"/>
  </r>
  <r>
    <s v="TFY3C02"/>
    <s v="60645800105143770"/>
    <s v="15/02/2026 19:42:40"/>
    <s v="70093"/>
    <s v="CLAUDSTONE DOS REIS MENDES JUNIOR"/>
    <x v="14"/>
    <s v="Automóvel"/>
    <s v="ARGO"/>
    <s v="FIAT"/>
    <s v="64191404"/>
    <s v="MARAJO HIDROLANDIA 2"/>
    <s v="HIDROLANDIA"/>
    <s v="GO"/>
    <s v="ETANOL COMUM"/>
    <n v="378"/>
    <n v="10.44"/>
    <s v=" Km/L"/>
    <n v="20486"/>
    <n v="36.21"/>
    <n v="4.891"/>
    <n v="177.09"/>
    <s v="0"/>
    <s v="Planejamento Operaci"/>
    <s v="Planejamento Operaci"/>
    <s v="Operacional"/>
    <m/>
    <d v="2026-02-15T00:00:00"/>
    <x v="10"/>
    <x v="1"/>
    <x v="0"/>
  </r>
  <r>
    <s v="TTY2C25"/>
    <s v="60645800106472430"/>
    <s v="15/02/2026 20:04:13"/>
    <s v="03398"/>
    <s v="JOSIMAR VENANCIO SANTOS SILVA"/>
    <x v="38"/>
    <s v="Caminhonete"/>
    <s v="SAVEIRO CS RB MF"/>
    <s v="VW"/>
    <s v="46286315"/>
    <s v="POSTO CENTRAL"/>
    <s v="BOM JESUS"/>
    <s v="GO"/>
    <s v="ETANOL COMUM"/>
    <n v="321"/>
    <n v="7.85"/>
    <s v=" Km/L"/>
    <n v="92110"/>
    <n v="40.9"/>
    <n v="4.8899999999999997"/>
    <n v="200"/>
    <s v="0"/>
    <s v="EXT - KSE LOCAÇOES"/>
    <s v="Planejamento Operaci"/>
    <s v="KSE LOCAÇOES"/>
    <m/>
    <d v="2026-02-15T00:00:00"/>
    <x v="10"/>
    <x v="1"/>
    <x v="12"/>
  </r>
  <r>
    <s v="TIV6G27"/>
    <s v="60645800106184069"/>
    <s v="15/02/2026 22:18:46"/>
    <s v="02910"/>
    <s v="EMERSON CRISTIANO DA SILVEIRA"/>
    <x v="30"/>
    <s v="EQUIPAMENTOS"/>
    <s v="GUINCHO LEVE"/>
    <s v="EQUIPAMENTO"/>
    <s v="46209914"/>
    <s v="DECIO RIO VERDE"/>
    <s v="RIO VERDE"/>
    <s v="GO"/>
    <s v="DIESEL S-10"/>
    <n v="253"/>
    <n v="5.88"/>
    <s v=" Km/L"/>
    <n v="27661"/>
    <n v="43.02"/>
    <n v="5.13"/>
    <n v="220.7"/>
    <s v="202602152218"/>
    <s v="EXT - LUCCA JR"/>
    <s v="Planejamento Operaci"/>
    <s v="LUCCA JR"/>
    <m/>
    <d v="2026-02-15T00:00:00"/>
    <x v="10"/>
    <x v="1"/>
    <x v="11"/>
  </r>
  <r>
    <s v="TUF2B45"/>
    <s v="60645800106472420"/>
    <s v="15/02/2026 23:36:51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240"/>
    <n v="10.3"/>
    <s v=" Km/L"/>
    <n v="109212"/>
    <n v="23.3"/>
    <n v="4.8899999999999997"/>
    <n v="113.94"/>
    <s v="1"/>
    <s v="EXT - KSE LOCAÇOES"/>
    <s v="Planejamento Operaci"/>
    <s v="KSE LOCAÇOES"/>
    <m/>
    <d v="2026-02-15T00:00:00"/>
    <x v="10"/>
    <x v="1"/>
    <x v="12"/>
  </r>
  <r>
    <s v="TFF5D72"/>
    <s v="60645800105143780"/>
    <s v="16/02/2026 00:23:08"/>
    <s v="03102"/>
    <s v="EDES GONÇALVES DA SILVA"/>
    <x v="2"/>
    <s v="Automóvel"/>
    <s v="ARGO"/>
    <s v="FIAT"/>
    <s v="75331801"/>
    <s v="DECIO CEZARINA"/>
    <s v="CEZARINA"/>
    <s v="GO"/>
    <s v="ETANOL COMUM"/>
    <n v="319"/>
    <n v="10.029999999999999"/>
    <s v=" Km/L"/>
    <n v="44305"/>
    <n v="31.81"/>
    <n v="4.6900000000000004"/>
    <n v="149.19"/>
    <s v="202602160022"/>
    <s v="Planejamento Operaci"/>
    <s v="Planejamento Operaci"/>
    <s v="Operacional"/>
    <m/>
    <d v="2026-02-16T00:00:00"/>
    <x v="10"/>
    <x v="1"/>
    <x v="0"/>
  </r>
  <r>
    <s v="TTS4A16"/>
    <s v="60645800105124436"/>
    <s v="16/02/2026 03:37:50"/>
    <s v="03102"/>
    <s v="EDES GONÇALVES DA SILVA"/>
    <x v="32"/>
    <s v="Caminhonete"/>
    <s v="Caminhonete S10"/>
    <s v="CHEVROLET"/>
    <s v="13342911"/>
    <s v="SANTA HELENA DE GOIAS"/>
    <s v="SANTA HELENA DE GOIAS"/>
    <s v="GO"/>
    <s v="DIESEL S-10"/>
    <n v="727"/>
    <n v="13.29"/>
    <s v=" Km/L"/>
    <n v="16463"/>
    <n v="54.69"/>
    <n v="6.1909999999999998"/>
    <n v="338.56"/>
    <s v="1771223791"/>
    <s v="Planejamento Operaci"/>
    <s v="Planejamento Operaci"/>
    <s v="INSPENCAO"/>
    <m/>
    <d v="2026-02-16T00:00:00"/>
    <x v="10"/>
    <x v="1"/>
    <x v="12"/>
  </r>
  <r>
    <s v="TTP5B47"/>
    <s v="60645800106472110"/>
    <s v="16/02/2026 04:48:51"/>
    <s v="01227"/>
    <s v="DAILTON FERREIRA CRUVINEL"/>
    <x v="40"/>
    <s v="Caminhonete"/>
    <s v="SAVEIRO CS RB MF"/>
    <s v="VW"/>
    <s v="75331801"/>
    <s v="DECIO CEZARINA"/>
    <s v="CEZARINA"/>
    <s v="GO"/>
    <s v="ETANOL COMUM"/>
    <n v="463"/>
    <n v="11.64"/>
    <s v=" Km/L"/>
    <n v="103523"/>
    <n v="39.79"/>
    <n v="4.6900000000000004"/>
    <n v="186.62"/>
    <s v="202602160448"/>
    <s v="EXT - KSE LOCAÇOES"/>
    <s v="Planejamento Operaci"/>
    <s v="KSE LOCAÇOES"/>
    <m/>
    <d v="2026-02-16T00:00:00"/>
    <x v="10"/>
    <x v="1"/>
    <x v="12"/>
  </r>
  <r>
    <s v="TTT2H93"/>
    <s v="60645800106472340"/>
    <s v="16/02/2026 05:02:18"/>
    <s v="07583"/>
    <s v="DAVID BORGES DOS SANTOS"/>
    <x v="41"/>
    <s v="Utilitário"/>
    <s v="SAVEIRO"/>
    <s v="FIAT"/>
    <s v="07674909"/>
    <s v="AUTO POSTO INDIARA"/>
    <s v="INDIARA"/>
    <s v="GO"/>
    <s v="ETANOL COMUM"/>
    <n v="403"/>
    <n v="10.76"/>
    <s v=" Km/L"/>
    <n v="55156"/>
    <n v="37.46"/>
    <n v="4.8899999999999997"/>
    <n v="183.18"/>
    <s v="12092"/>
    <s v="EXT - KSE LOCAÇOES"/>
    <s v="Planejamento Operaci"/>
    <s v="KSE LOCAÇOES"/>
    <m/>
    <d v="2026-02-16T00:00:00"/>
    <x v="10"/>
    <x v="1"/>
    <x v="12"/>
  </r>
  <r>
    <s v="TUG2C45"/>
    <s v="60645800106437770"/>
    <s v="16/02/2026 05:53:12"/>
    <s v="80560"/>
    <s v="EDMAR PEREIRA COSTA"/>
    <x v="54"/>
    <s v="Utilitário"/>
    <s v="SAVEIRO"/>
    <s v="FIAT"/>
    <s v="81889412"/>
    <s v="POSTO ZERO UM"/>
    <s v="RIO VERDE"/>
    <s v="GO"/>
    <s v="ETANOL COMUM"/>
    <n v="394"/>
    <n v="8.85"/>
    <s v=" Km/L"/>
    <n v="103494"/>
    <n v="44.52"/>
    <n v="4.9800000000000004"/>
    <n v="221.71"/>
    <s v="2"/>
    <s v="EXT - KSE LOCAÇOES"/>
    <s v="Planejamento Operaci"/>
    <s v="KSE LOCAÇOES"/>
    <m/>
    <d v="2026-02-16T00:00:00"/>
    <x v="10"/>
    <x v="1"/>
    <x v="12"/>
  </r>
  <r>
    <s v="TTY2C25"/>
    <s v="60645800106472430"/>
    <s v="16/02/2026 06:09:33"/>
    <s v="03398"/>
    <s v="JOSIMAR VENANCIO SANTOS SILVA"/>
    <x v="38"/>
    <s v="Caminhonete"/>
    <s v="SAVEIRO CS RB MF"/>
    <s v="VW"/>
    <s v="46286315"/>
    <s v="POSTO CENTRAL"/>
    <s v="BOM JESUS"/>
    <s v="GO"/>
    <s v="ETANOL COMUM"/>
    <n v="441"/>
    <n v="10.78"/>
    <s v=" Km/L"/>
    <n v="92551"/>
    <n v="40.9"/>
    <n v="4.8899999999999997"/>
    <n v="200"/>
    <s v="1"/>
    <s v="EXT - KSE LOCAÇOES"/>
    <s v="Planejamento Operaci"/>
    <s v="KSE LOCAÇOES"/>
    <m/>
    <d v="2026-02-16T00:00:00"/>
    <x v="10"/>
    <x v="1"/>
    <x v="12"/>
  </r>
  <r>
    <s v="TUF2B45"/>
    <s v="60645800106472420"/>
    <s v="16/02/2026 06:11:35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297"/>
    <n v="10"/>
    <s v=" Km/L"/>
    <n v="109509"/>
    <n v="29.69"/>
    <n v="4.8890000000000002"/>
    <n v="145.13999999999999"/>
    <s v="0"/>
    <s v="EXT - KSE LOCAÇOES"/>
    <s v="Planejamento Operaci"/>
    <s v="KSE LOCAÇOES"/>
    <m/>
    <d v="2026-02-16T00:00:00"/>
    <x v="10"/>
    <x v="1"/>
    <x v="12"/>
  </r>
  <r>
    <s v="TUW2D74"/>
    <s v="60645800105124310"/>
    <s v="16/02/2026 06:30:47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906"/>
    <n v="15"/>
    <s v=" Km/L"/>
    <n v="89976"/>
    <n v="60.41"/>
    <n v="6.49"/>
    <n v="392.04"/>
    <s v="0"/>
    <s v="Planejamento Operaci"/>
    <s v="Planejamento Operaci"/>
    <s v="Operacional"/>
    <m/>
    <d v="2026-02-16T00:00:00"/>
    <x v="10"/>
    <x v="1"/>
    <x v="12"/>
  </r>
  <r>
    <s v="TTT2H95"/>
    <s v="60645800106472477"/>
    <s v="16/02/2026 06:45:56"/>
    <s v="05208"/>
    <s v="CHARLES ROSA"/>
    <x v="63"/>
    <s v="Caminhonete"/>
    <s v="SAVEIRO CS RB MF"/>
    <s v="VW"/>
    <s v="45308900"/>
    <s v="POSTO LUPATINI"/>
    <s v="SANTO ANTONIO DA BARRA"/>
    <s v="GO"/>
    <s v="ETANOL COMUM"/>
    <n v="437"/>
    <n v="10.48"/>
    <s v=" Km/L"/>
    <n v="89603"/>
    <n v="41.7"/>
    <n v="4.99"/>
    <n v="208.08"/>
    <s v="0"/>
    <s v="EXT - KSE LOCAÇOES"/>
    <s v="Planejamento Operaci"/>
    <s v="KSE LOCAÇOES"/>
    <m/>
    <d v="2026-02-16T00:00:00"/>
    <x v="10"/>
    <x v="1"/>
    <x v="12"/>
  </r>
  <r>
    <s v="TFP3B22"/>
    <s v="60645800105143720"/>
    <s v="16/02/2026 07:09:23"/>
    <s v="02769"/>
    <s v="ANDRE LUIS PAULINO"/>
    <x v="6"/>
    <s v="Automóvel"/>
    <s v="ARGO"/>
    <s v="FIAT"/>
    <s v="64191102"/>
    <s v="AUTO POSTO PIRETT"/>
    <s v="GOIATUBA"/>
    <s v="GO"/>
    <s v="ETANOL COMUM"/>
    <n v="282"/>
    <n v="9.44"/>
    <s v=" Km/L"/>
    <n v="44293"/>
    <n v="29.88"/>
    <n v="5.19"/>
    <n v="155.08000000000001"/>
    <s v="1"/>
    <s v="Planejamento Operaci"/>
    <s v="Planejamento Operaci"/>
    <s v="Operacional"/>
    <m/>
    <d v="2026-02-16T00:00:00"/>
    <x v="10"/>
    <x v="1"/>
    <x v="4"/>
  </r>
  <r>
    <s v="TTR3A31"/>
    <s v="60645800106472404"/>
    <s v="16/02/2026 07:26:16"/>
    <s v="70214"/>
    <s v="IGOR LEMES FERNANDES"/>
    <x v="53"/>
    <s v="Caminhonete"/>
    <s v="SAVEIRO CS RB MF"/>
    <s v="VW"/>
    <s v="46209914"/>
    <s v="DECIO RIO VERDE"/>
    <s v="RIO VERDE"/>
    <s v="GO"/>
    <s v="ETANOL COMUM"/>
    <n v="489"/>
    <n v="11.66"/>
    <s v=" Km/L"/>
    <n v="96525"/>
    <n v="41.95"/>
    <n v="4.79"/>
    <n v="200.94"/>
    <s v="202602160725"/>
    <s v="EXT - KSE LOCAÇOES"/>
    <s v="Planejamento Operaci"/>
    <s v="KSE LOCAÇOES"/>
    <m/>
    <d v="2026-02-16T00:00:00"/>
    <x v="10"/>
    <x v="1"/>
    <x v="12"/>
  </r>
  <r>
    <s v="TFF5D72"/>
    <s v="60645800105143780"/>
    <s v="16/02/2026 07:33:58"/>
    <s v="70214"/>
    <s v="IGOR LEMES FERNANDES"/>
    <x v="2"/>
    <s v="Automóvel"/>
    <s v="ARGO"/>
    <s v="FIAT"/>
    <s v="24906505"/>
    <s v="AUTO POSTO BOM RETIR"/>
    <s v="RIO VERDE"/>
    <s v="GO"/>
    <s v="ETANOL COMUM"/>
    <n v="296"/>
    <n v="10.87"/>
    <s v=" Km/L"/>
    <n v="44601"/>
    <n v="27.24"/>
    <n v="4.7910000000000004"/>
    <n v="130.52000000000001"/>
    <s v="160227"/>
    <s v="Planejamento Operaci"/>
    <s v="Planejamento Operaci"/>
    <s v="Operacional"/>
    <m/>
    <d v="2026-02-16T00:00:00"/>
    <x v="10"/>
    <x v="1"/>
    <x v="0"/>
  </r>
  <r>
    <s v="TFX7J72"/>
    <s v="60645800105836505"/>
    <s v="16/02/2026 07:42:24"/>
    <s v="03126"/>
    <s v="PEDRO PAULO SILVA SANTOS"/>
    <x v="11"/>
    <s v="Automóvel"/>
    <s v="ARGO"/>
    <s v="FIAT"/>
    <s v="81820912"/>
    <s v="AUTO POSTO KR 06"/>
    <s v="RIO VERDE"/>
    <s v="GO"/>
    <s v="ETANOL COMUM"/>
    <n v="301"/>
    <n v="8.2100000000000009"/>
    <s v=" Km/L"/>
    <n v="60920"/>
    <n v="36.659999999999997"/>
    <n v="4.9909999999999997"/>
    <n v="182.97"/>
    <s v="0"/>
    <s v="Planejamento Operaci"/>
    <s v="Planejamento Operaci"/>
    <s v="Operacional"/>
    <m/>
    <d v="2026-02-16T00:00:00"/>
    <x v="10"/>
    <x v="1"/>
    <x v="4"/>
  </r>
  <r>
    <s v="TGM4D76"/>
    <s v="60645800106437582"/>
    <s v="16/02/2026 08:01:33"/>
    <s v="33534"/>
    <s v="MARCOS ANTONIO MARCELINO DA SILVA"/>
    <x v="56"/>
    <s v="Caminhonete"/>
    <s v="FIORINO"/>
    <s v="FIAT"/>
    <s v="46286315"/>
    <s v="POSTO CENTRAL"/>
    <s v="BOM JESUS"/>
    <s v="GO"/>
    <s v="ETANOL COMUM"/>
    <n v="264"/>
    <n v="7.81"/>
    <s v=" Km/L"/>
    <n v="14357"/>
    <n v="33.81"/>
    <n v="4.8899999999999997"/>
    <n v="165.33"/>
    <s v="1"/>
    <s v="Planejamento Operaci"/>
    <s v="Planejamento Operaci"/>
    <s v="Operacional"/>
    <m/>
    <d v="2026-02-16T00:00:00"/>
    <x v="10"/>
    <x v="1"/>
    <x v="5"/>
  </r>
  <r>
    <s v="TFN3B64"/>
    <s v="60645800106437477"/>
    <s v="16/02/2026 08:11:16"/>
    <s v="00650"/>
    <s v="FLAVIO GONCALVES SILVA"/>
    <x v="47"/>
    <s v="EQUIPAMENTOS"/>
    <s v="AMBULANCIA"/>
    <s v="OUTROS"/>
    <s v="46286315"/>
    <s v="POSTO CENTRAL"/>
    <s v="BOM JESUS"/>
    <s v="GO"/>
    <s v="DIESEL S-10"/>
    <n v="163"/>
    <n v="5.52"/>
    <s v=" Km/L"/>
    <n v="6177"/>
    <n v="29.51"/>
    <n v="6.2409999999999997"/>
    <n v="184.17"/>
    <s v="1"/>
    <s v="Planejamento Operaci"/>
    <s v="Planejamento Operaci"/>
    <s v="Operacional"/>
    <m/>
    <d v="2026-02-16T00:00:00"/>
    <x v="10"/>
    <x v="1"/>
    <x v="13"/>
  </r>
  <r>
    <s v="TGL2B04"/>
    <s v="60645800106437315"/>
    <s v="16/02/2026 08:29:18"/>
    <s v="00951"/>
    <s v="HUGO HENRIQUE OLIVEIRA ROSA"/>
    <x v="45"/>
    <s v="EQUIPAMENTOS"/>
    <s v="AMBULANCIA"/>
    <s v="OUTROS"/>
    <s v="36645906"/>
    <s v="AUTO POSTO ESTRELA DO SUL III"/>
    <s v="ACREUNA"/>
    <s v="GO"/>
    <s v="DIESEL S-10"/>
    <n v="148"/>
    <n v="4.67"/>
    <s v=" Km/L"/>
    <n v="7152"/>
    <n v="31.71"/>
    <n v="6.29"/>
    <n v="199.46"/>
    <s v="0"/>
    <s v="Planejamento Operaci"/>
    <s v="Planejamento Operaci"/>
    <s v="Operacional"/>
    <m/>
    <d v="2026-02-16T00:00:00"/>
    <x v="10"/>
    <x v="1"/>
    <x v="13"/>
  </r>
  <r>
    <s v="TFS3C72"/>
    <s v="60645800105143738"/>
    <s v="16/02/2026 10:13:30"/>
    <s v="00271"/>
    <s v="HEDER OLIVEIRA SANTANA"/>
    <x v="9"/>
    <s v="Automóvel"/>
    <s v="ARGO"/>
    <s v="FIAT"/>
    <s v="41875311"/>
    <s v="POSTO SABOR DA TERRA"/>
    <s v="INDIARA"/>
    <s v="GO"/>
    <s v="ETANOL COMUM"/>
    <n v="221"/>
    <n v="6.9"/>
    <s v=" Km/L"/>
    <n v="77136"/>
    <n v="32.01"/>
    <n v="4.8899999999999997"/>
    <n v="156.53"/>
    <s v="160236761"/>
    <s v="Planejamento Operaci"/>
    <s v="Planejamento Operaci"/>
    <s v="Operacional"/>
    <m/>
    <d v="2026-02-16T00:00:00"/>
    <x v="10"/>
    <x v="1"/>
    <x v="4"/>
  </r>
  <r>
    <s v="TTP5B47"/>
    <s v="60645800106472110"/>
    <s v="16/02/2026 10:57:19"/>
    <s v="00149"/>
    <s v="MANOELITO METROVICH LIMA"/>
    <x v="40"/>
    <s v="Caminhonete"/>
    <s v="SAVEIRO CS RB MF"/>
    <s v="VW"/>
    <s v="75331801"/>
    <s v="DECIO CEZARINA"/>
    <s v="CEZARINA"/>
    <s v="GO"/>
    <s v="ETANOL COMUM"/>
    <n v="272"/>
    <n v="9.84"/>
    <s v=" Km/L"/>
    <n v="103795"/>
    <n v="27.65"/>
    <n v="4.6900000000000004"/>
    <n v="129.68"/>
    <s v="202602161056"/>
    <s v="EXT - KSE LOCAÇOES"/>
    <s v="Planejamento Operaci"/>
    <s v="KSE LOCAÇOES"/>
    <m/>
    <d v="2026-02-16T00:00:00"/>
    <x v="10"/>
    <x v="1"/>
    <x v="12"/>
  </r>
  <r>
    <s v="JHQ4B46"/>
    <s v="60645800105124177"/>
    <s v="16/02/2026 11:51:55"/>
    <s v="43356"/>
    <s v="JOSE ALECRIM DA SILVA"/>
    <x v="19"/>
    <s v="Caminhão"/>
    <s v="17-220/17-220"/>
    <s v="VW"/>
    <s v="45307105"/>
    <s v="POSTO GIRASSOL"/>
    <s v="ITUMBIARA"/>
    <s v="GO"/>
    <s v="DIESEL COMUM"/>
    <n v="0"/>
    <n v="0"/>
    <s v=" Km/L"/>
    <n v="0"/>
    <n v="277.89"/>
    <n v="5.99"/>
    <n v="1664.61"/>
    <s v="160242"/>
    <s v="EXT - SAO PEDRO"/>
    <s v="Planejamento Operaci"/>
    <s v="SAO PEDRO"/>
    <m/>
    <d v="2026-02-16T00:00:00"/>
    <x v="10"/>
    <x v="1"/>
    <x v="7"/>
  </r>
  <r>
    <s v="TGF2J32"/>
    <s v="60645800105143827"/>
    <s v="16/02/2026 12:00:07"/>
    <s v="29874"/>
    <s v="ANDERSON FRANCISCO VELOZO"/>
    <x v="16"/>
    <s v="Automóvel"/>
    <s v="ARGO"/>
    <s v="FIAT"/>
    <s v="41826312"/>
    <s v="AUTO POSTO JACARE"/>
    <s v="ACREUNA"/>
    <s v="GO"/>
    <s v="ETANOL COMUM"/>
    <n v="367"/>
    <n v="10.63"/>
    <s v=" Km/L"/>
    <n v="15886"/>
    <n v="34.51"/>
    <n v="4.8609999999999998"/>
    <n v="167.75"/>
    <s v="160243146"/>
    <s v="Planejamento Operaci"/>
    <s v="Planejamento Operaci"/>
    <s v="Operacional"/>
    <m/>
    <d v="2026-02-16T00:00:00"/>
    <x v="10"/>
    <x v="1"/>
    <x v="5"/>
  </r>
  <r>
    <s v="TFN0D12"/>
    <s v="60645800105143746"/>
    <s v="16/02/2026 12:19:25"/>
    <s v="00390"/>
    <s v="SILVINO JOSE DE BRITO"/>
    <x v="5"/>
    <s v="Automóvel"/>
    <s v="ARGO"/>
    <s v="FIAT"/>
    <s v="75331801"/>
    <s v="DECIO CEZARINA"/>
    <s v="CEZARINA"/>
    <s v="GO"/>
    <s v="ETANOL COMUM"/>
    <n v="216"/>
    <n v="10.130000000000001"/>
    <s v=" Km/L"/>
    <n v="35347"/>
    <n v="21.33"/>
    <n v="4.6900000000000004"/>
    <n v="100.04"/>
    <s v="202602161218"/>
    <s v="Planejamento Operaci"/>
    <s v="Planejamento Operaci"/>
    <s v="Operacional"/>
    <m/>
    <d v="2026-02-16T00:00:00"/>
    <x v="10"/>
    <x v="1"/>
    <x v="3"/>
  </r>
  <r>
    <s v="TFX7J72"/>
    <s v="60645800105836505"/>
    <s v="16/02/2026 12:54:24"/>
    <s v="03126"/>
    <s v="PEDRO PAULO SILVA SANTOS"/>
    <x v="11"/>
    <s v="Automóvel"/>
    <s v="ARGO"/>
    <s v="FIAT"/>
    <s v="46286315"/>
    <s v="POSTO CENTRAL"/>
    <s v="BOM JESUS"/>
    <s v="GO"/>
    <s v="ETANOL COMUM"/>
    <n v="265"/>
    <n v="9.8699999999999992"/>
    <s v=" Km/L"/>
    <n v="61185"/>
    <n v="26.86"/>
    <n v="4.891"/>
    <n v="131.38"/>
    <s v="1"/>
    <s v="Planejamento Operaci"/>
    <s v="Planejamento Operaci"/>
    <s v="Operacional"/>
    <m/>
    <d v="2026-02-16T00:00:00"/>
    <x v="10"/>
    <x v="1"/>
    <x v="4"/>
  </r>
  <r>
    <s v="TGA0B06"/>
    <s v="60645800106437610"/>
    <s v="16/02/2026 13:20:36"/>
    <s v="00933"/>
    <s v="GIULEY RIBEIRO DOS SANTOS"/>
    <x v="55"/>
    <s v="Caminhonete"/>
    <s v="FIORINO"/>
    <s v="FIAT"/>
    <s v="46209914"/>
    <s v="DECIO RIO VERDE"/>
    <s v="RIO VERDE"/>
    <s v="GO"/>
    <s v="ETANOL COMUM"/>
    <n v="352"/>
    <n v="7.96"/>
    <s v=" Km/L"/>
    <n v="15739"/>
    <n v="44.21"/>
    <n v="4.79"/>
    <n v="211.77"/>
    <s v="202602161320"/>
    <s v="Planejamento Operaci"/>
    <s v="Planejamento Operaci"/>
    <s v="TI e Automação"/>
    <m/>
    <d v="2026-02-16T00:00:00"/>
    <x v="10"/>
    <x v="1"/>
    <x v="5"/>
  </r>
  <r>
    <s v="TTQ4C10"/>
    <s v="60645800106553930"/>
    <s v="16/02/2026 13:35:34"/>
    <s v="93910"/>
    <s v="DIVINO AVELINO DOS SANTOS"/>
    <x v="31"/>
    <s v="Caminhonete"/>
    <s v="Caminhonete S10"/>
    <s v="CHEVROLET"/>
    <s v="87183400"/>
    <s v="MARAJO GUAPO"/>
    <s v="GUAPO"/>
    <s v="GO"/>
    <s v="DIESEL S-10"/>
    <n v="845"/>
    <n v="12.91"/>
    <s v=" Km/L"/>
    <n v="114759"/>
    <n v="65.430000000000007"/>
    <n v="6.04"/>
    <n v="395.2"/>
    <s v="0"/>
    <s v="Planejamento Operaci"/>
    <s v="Planejamento Operaci"/>
    <s v="INSPENCAO"/>
    <m/>
    <d v="2026-02-16T00:00:00"/>
    <x v="10"/>
    <x v="1"/>
    <x v="12"/>
  </r>
  <r>
    <s v="TFF5D72"/>
    <s v="60645800105143780"/>
    <s v="16/02/2026 14:14:59"/>
    <s v="70214"/>
    <s v="IGOR LEMES FERNANDES"/>
    <x v="2"/>
    <s v="Automóvel"/>
    <s v="ARGO"/>
    <s v="FIAT"/>
    <s v="41875311"/>
    <s v="POSTO SABOR DA TERRA"/>
    <s v="INDIARA"/>
    <s v="GO"/>
    <s v="ETANOL COMUM"/>
    <n v="273"/>
    <n v="11.33"/>
    <s v=" Km/L"/>
    <n v="44874"/>
    <n v="24.09"/>
    <n v="4.8899999999999997"/>
    <n v="117.8"/>
    <s v="160251258"/>
    <s v="Planejamento Operaci"/>
    <s v="Planejamento Operaci"/>
    <s v="Operacional"/>
    <m/>
    <d v="2026-02-16T00:00:00"/>
    <x v="10"/>
    <x v="1"/>
    <x v="0"/>
  </r>
  <r>
    <s v="TUF2B45"/>
    <s v="60645800106472420"/>
    <s v="16/02/2026 14:51:51"/>
    <s v="00047"/>
    <s v="KARLA THAISE SILVA CARVALHO"/>
    <x v="37"/>
    <s v="Caminhonete"/>
    <s v="SAVEIRO CS RB MF"/>
    <s v="VW"/>
    <s v="46286315"/>
    <s v="POSTO CENTRAL"/>
    <s v="BOM JESUS"/>
    <s v="GO"/>
    <s v="ETANOL COMUM"/>
    <n v="319"/>
    <n v="8.3000000000000007"/>
    <s v=" Km/L"/>
    <n v="109828"/>
    <n v="38.450000000000003"/>
    <n v="4.8899999999999997"/>
    <n v="188.03"/>
    <s v="1"/>
    <s v="EXT - KSE LOCAÇOES"/>
    <s v="Planejamento Operaci"/>
    <s v="KSE LOCAÇOES"/>
    <m/>
    <d v="2026-02-16T00:00:00"/>
    <x v="10"/>
    <x v="1"/>
    <x v="12"/>
  </r>
  <r>
    <s v="TFP3B22"/>
    <s v="60645800105143720"/>
    <s v="16/02/2026 15:03:20"/>
    <s v="02769"/>
    <s v="ANDRE LUIS PAULINO"/>
    <x v="6"/>
    <s v="Automóvel"/>
    <s v="ARGO"/>
    <s v="FIAT"/>
    <s v="13335016"/>
    <s v="POSTO TREVO"/>
    <s v="RIO VERDE"/>
    <s v="GO"/>
    <s v="ETANOL COMUM"/>
    <n v="417"/>
    <n v="9.8000000000000007"/>
    <s v=" Km/L"/>
    <n v="44710"/>
    <n v="42.56"/>
    <n v="4.9909999999999997"/>
    <n v="212.42"/>
    <s v="160254150"/>
    <s v="Planejamento Operaci"/>
    <s v="Planejamento Operaci"/>
    <s v="Operacional"/>
    <m/>
    <d v="2026-02-16T00:00:00"/>
    <x v="10"/>
    <x v="1"/>
    <x v="4"/>
  </r>
  <r>
    <s v="TUG2C45"/>
    <s v="60645800106437770"/>
    <s v="16/02/2026 16:40:12"/>
    <s v="03782"/>
    <s v="ELVIS MESSIAS FERNANDES"/>
    <x v="54"/>
    <s v="Utilitário"/>
    <s v="SAVEIRO"/>
    <s v="FIAT"/>
    <s v="13335016"/>
    <s v="POSTO TREVO"/>
    <s v="RIO VERDE"/>
    <s v="GO"/>
    <s v="ETANOL COMUM"/>
    <n v="369"/>
    <n v="8.93"/>
    <s v=" Km/L"/>
    <n v="103863"/>
    <n v="41.34"/>
    <n v="4.9909999999999997"/>
    <n v="206.31"/>
    <s v="160259959"/>
    <s v="EXT - KSE LOCAÇOES"/>
    <s v="Planejamento Operaci"/>
    <s v="KSE LOCAÇOES"/>
    <m/>
    <d v="2026-02-16T00:00:00"/>
    <x v="10"/>
    <x v="1"/>
    <x v="12"/>
  </r>
  <r>
    <s v="TLO0E87"/>
    <s v="60645800106184255"/>
    <s v="16/02/2026 16:42:12"/>
    <s v="01765"/>
    <s v="ELIAS JANUARIO DIMAS"/>
    <x v="43"/>
    <s v="EQUIPAMENTOS"/>
    <s v="GUINCHO LEVE"/>
    <s v="EQUIPAMENTO"/>
    <s v="87183400"/>
    <s v="MARAJO GUAPO"/>
    <s v="GUAPO"/>
    <s v="GO"/>
    <s v="DIESEL S-10"/>
    <n v="413"/>
    <n v="6.45"/>
    <s v=" Km/L"/>
    <n v="29000"/>
    <n v="64"/>
    <n v="6.04"/>
    <n v="386.56"/>
    <s v="0"/>
    <s v="EXT - LUCCA JR"/>
    <s v="Planejamento Operaci"/>
    <s v="LUCCA JR"/>
    <m/>
    <d v="2026-02-16T00:00:00"/>
    <x v="10"/>
    <x v="1"/>
    <x v="11"/>
  </r>
  <r>
    <s v="TLO0E87"/>
    <m/>
    <s v="16/02/2026 16:42:12"/>
    <m/>
    <m/>
    <x v="43"/>
    <m/>
    <m/>
    <m/>
    <m/>
    <s v="MARAJO GUAPO"/>
    <m/>
    <m/>
    <s v="ARLA-32"/>
    <s v="-"/>
    <s v="-"/>
    <s v=" Km/L"/>
    <s v="-"/>
    <n v="2.37"/>
    <m/>
    <n v="9.4600000000000009"/>
    <m/>
    <m/>
    <m/>
    <m/>
    <m/>
    <d v="2026-02-16T00:00:00"/>
    <x v="10"/>
    <x v="1"/>
    <x v="11"/>
  </r>
  <r>
    <s v="TTT2H93"/>
    <s v="60645800106472340"/>
    <s v="16/02/2026 17:13:00"/>
    <s v="52982"/>
    <s v="ROBERTO ANTONIO DE MELO"/>
    <x v="41"/>
    <s v="Utilitário"/>
    <s v="SAVEIRO"/>
    <s v="FIAT"/>
    <s v="41826312"/>
    <s v="AUTO POSTO JACARE"/>
    <s v="ACREUNA"/>
    <s v="GO"/>
    <s v="ETANOL COMUM"/>
    <n v="434"/>
    <n v="9.52"/>
    <s v=" Km/L"/>
    <n v="55590"/>
    <n v="45.59"/>
    <n v="4.8600000000000003"/>
    <n v="221.59"/>
    <s v="160261926"/>
    <s v="EXT - KSE LOCAÇOES"/>
    <s v="Planejamento Operaci"/>
    <s v="KSE LOCAÇOES"/>
    <m/>
    <d v="2026-02-16T00:00:00"/>
    <x v="10"/>
    <x v="1"/>
    <x v="12"/>
  </r>
  <r>
    <s v="TTR3A31"/>
    <s v="60645800106472404"/>
    <s v="16/02/2026 17:13:59"/>
    <s v="70214"/>
    <s v="IGOR LEMES FERNANDES"/>
    <x v="53"/>
    <s v="Caminhonete"/>
    <s v="SAVEIRO CS RB MF"/>
    <s v="VW"/>
    <s v="46209914"/>
    <s v="DECIO RIO VERDE"/>
    <s v="RIO VERDE"/>
    <s v="GO"/>
    <s v="ETANOL COMUM"/>
    <n v="299"/>
    <n v="8.07"/>
    <s v=" Km/L"/>
    <n v="96824"/>
    <n v="37.04"/>
    <n v="4.79"/>
    <n v="177.42"/>
    <s v="202602161713"/>
    <s v="EXT - KSE LOCAÇOES"/>
    <s v="Planejamento Operaci"/>
    <s v="KSE LOCAÇOES"/>
    <m/>
    <d v="2026-02-16T00:00:00"/>
    <x v="10"/>
    <x v="1"/>
    <x v="12"/>
  </r>
  <r>
    <s v="TTS4A16"/>
    <s v="60645800105124436"/>
    <s v="16/02/2026 18:02:01"/>
    <s v="70198"/>
    <s v="LALESCA CRISTINA SOUZA DE OLIVEIRA"/>
    <x v="32"/>
    <s v="Caminhonete"/>
    <s v="Caminhonete S10"/>
    <s v="CHEVROLET"/>
    <s v="53030006"/>
    <s v="KR TREVO"/>
    <s v="SANTA HELENA DE GOIAS"/>
    <s v="GO"/>
    <s v="DIESEL S-10"/>
    <n v="757"/>
    <n v="14.99"/>
    <s v=" Km/L"/>
    <n v="17220"/>
    <n v="50.49"/>
    <n v="5.9909999999999997"/>
    <n v="302.49"/>
    <s v="160264864"/>
    <s v="Planejamento Operaci"/>
    <s v="Planejamento Operaci"/>
    <s v="INSPENCAO"/>
    <m/>
    <d v="2026-02-16T00:00:00"/>
    <x v="10"/>
    <x v="1"/>
    <x v="12"/>
  </r>
  <r>
    <s v="TTT2H95"/>
    <s v="60645800106472477"/>
    <s v="16/02/2026 18:35:46"/>
    <s v="46440"/>
    <s v="PAULO SOUSA DIAS"/>
    <x v="63"/>
    <s v="Caminhonete"/>
    <s v="SAVEIRO CS RB MF"/>
    <s v="VW"/>
    <s v="45308900"/>
    <s v="POSTO LUPATINI"/>
    <s v="SANTO ANTONIO DA BARRA"/>
    <s v="GO"/>
    <s v="ETANOL COMUM"/>
    <n v="490"/>
    <n v="10.63"/>
    <s v=" Km/L"/>
    <n v="90093"/>
    <n v="46.09"/>
    <n v="4.99"/>
    <n v="229.99"/>
    <s v="0"/>
    <s v="EXT - KSE LOCAÇOES"/>
    <s v="Planejamento Operaci"/>
    <s v="KSE LOCAÇOES"/>
    <m/>
    <d v="2026-02-16T00:00:00"/>
    <x v="10"/>
    <x v="1"/>
    <x v="12"/>
  </r>
  <r>
    <s v="TGC9A34"/>
    <s v="60645800106437250"/>
    <s v="16/02/2026 18:37:51"/>
    <s v="70390"/>
    <s v="CLEITON ANTONIO TAVARES HENRIQUE"/>
    <x v="48"/>
    <s v="EQUIPAMENTOS"/>
    <s v="AMBULANCIA"/>
    <s v="OUTROS"/>
    <s v="26406711"/>
    <s v="POSTO ZANDONADI"/>
    <s v="GUAPO"/>
    <s v="GO"/>
    <s v="DIESEL S-10"/>
    <n v="221"/>
    <n v="5.54"/>
    <s v=" Km/L"/>
    <n v="13017"/>
    <n v="39.909999999999997"/>
    <n v="6.19"/>
    <n v="247.04"/>
    <s v="160267036"/>
    <s v="Planejamento Operaci"/>
    <s v="Planejamento Operaci"/>
    <s v="Operacional"/>
    <m/>
    <d v="2026-02-16T00:00:00"/>
    <x v="10"/>
    <x v="1"/>
    <x v="13"/>
  </r>
  <r>
    <s v="TTP5B47"/>
    <s v="60645800106472110"/>
    <s v="16/02/2026 18:39:09"/>
    <s v="00149"/>
    <s v="MANOELITO METROVICH LIMA"/>
    <x v="40"/>
    <s v="Caminhonete"/>
    <s v="SAVEIRO CS RB MF"/>
    <s v="VW"/>
    <s v="75331801"/>
    <s v="DECIO CEZARINA"/>
    <s v="CEZARINA"/>
    <s v="GO"/>
    <s v="ETANOL COMUM"/>
    <n v="375"/>
    <n v="8.4700000000000006"/>
    <s v=" Km/L"/>
    <n v="104170"/>
    <n v="44.26"/>
    <n v="4.6900000000000004"/>
    <n v="207.58"/>
    <s v="202602161838"/>
    <s v="EXT - KSE LOCAÇOES"/>
    <s v="Planejamento Operaci"/>
    <s v="KSE LOCAÇOES"/>
    <m/>
    <d v="2026-02-16T00:00:00"/>
    <x v="10"/>
    <x v="1"/>
    <x v="12"/>
  </r>
  <r>
    <s v="TKB0E17"/>
    <s v="60645800106185180"/>
    <s v="16/02/2026 19:21:41"/>
    <s v="02910"/>
    <s v="EMERSON CRISTIANO DA SILVEIRA"/>
    <x v="27"/>
    <s v="EQUIPAMENTOS"/>
    <s v="GUINCHO LEVE"/>
    <s v="EQUIPAMENTO"/>
    <s v="46286315"/>
    <s v="POSTO CENTRAL"/>
    <s v="BOM JESUS"/>
    <s v="GO"/>
    <s v="DIESEL S-10"/>
    <n v="419"/>
    <n v="5.53"/>
    <s v=" Km/L"/>
    <n v="22477"/>
    <n v="75.75"/>
    <n v="6.24"/>
    <n v="472.68"/>
    <s v="1"/>
    <s v="EXT - LUCCA JR"/>
    <s v="Planejamento Operaci"/>
    <s v="LUCCA JR"/>
    <m/>
    <d v="2026-02-16T00:00:00"/>
    <x v="10"/>
    <x v="1"/>
    <x v="11"/>
  </r>
  <r>
    <s v="TTY2C25"/>
    <s v="60645800106472430"/>
    <s v="16/02/2026 19:48:07"/>
    <s v="32871"/>
    <s v="JOSE RICARDO SOUZA SILVA"/>
    <x v="38"/>
    <s v="Caminhonete"/>
    <s v="SAVEIRO CS RB MF"/>
    <s v="VW"/>
    <s v="46286315"/>
    <s v="POSTO CENTRAL"/>
    <s v="BOM JESUS"/>
    <s v="GO"/>
    <s v="ETANOL COMUM"/>
    <n v="239"/>
    <n v="5.56"/>
    <s v=" Km/L"/>
    <n v="92790"/>
    <n v="42.98"/>
    <n v="4.8899999999999997"/>
    <n v="210.18"/>
    <s v="1"/>
    <s v="EXT - KSE LOCAÇOES"/>
    <s v="Planejamento Operaci"/>
    <s v="KSE LOCAÇOES"/>
    <m/>
    <d v="2026-02-16T00:00:00"/>
    <x v="10"/>
    <x v="1"/>
    <x v="12"/>
  </r>
  <r>
    <s v="TTT2H93"/>
    <s v="60645800106472340"/>
    <s v="16/02/2026 20:11:28"/>
    <s v="72216"/>
    <s v="ERIVALDO OLIVEIRA SOARES"/>
    <x v="41"/>
    <s v="Utilitário"/>
    <s v="SAVEIRO"/>
    <s v="FIAT"/>
    <s v="41826312"/>
    <s v="AUTO POSTO JACARE"/>
    <s v="ACREUNA"/>
    <s v="GO"/>
    <s v="ETANOL COMUM"/>
    <n v="143"/>
    <n v="9.89"/>
    <s v=" Km/L"/>
    <n v="55733"/>
    <n v="14.46"/>
    <n v="4.8630000000000004"/>
    <n v="70.319999999999993"/>
    <s v="160272627"/>
    <s v="EXT - KSE LOCAÇOES"/>
    <s v="Planejamento Operaci"/>
    <s v="KSE LOCAÇOES"/>
    <m/>
    <d v="2026-02-16T00:00:00"/>
    <x v="10"/>
    <x v="1"/>
    <x v="12"/>
  </r>
  <r>
    <s v="TFF5D72"/>
    <s v="60645800105143780"/>
    <s v="16/02/2026 20:37:18"/>
    <s v="03102"/>
    <s v="EDES GONÇALVES DA SILVA"/>
    <x v="2"/>
    <s v="Automóvel"/>
    <s v="ARGO"/>
    <s v="FIAT"/>
    <s v="13335016"/>
    <s v="POSTO TREVO"/>
    <s v="RIO VERDE"/>
    <s v="GO"/>
    <s v="ETANOL COMUM"/>
    <n v="196"/>
    <n v="9.93"/>
    <s v=" Km/L"/>
    <n v="45070"/>
    <n v="19.73"/>
    <n v="4.99"/>
    <n v="98.46"/>
    <s v="160274193"/>
    <s v="Planejamento Operaci"/>
    <s v="Planejamento Operaci"/>
    <s v="Operacional"/>
    <m/>
    <d v="2026-02-16T00:00:00"/>
    <x v="10"/>
    <x v="1"/>
    <x v="0"/>
  </r>
  <r>
    <s v="TUF2B45"/>
    <s v="60645800106472420"/>
    <s v="16/02/2026 22:22:15"/>
    <s v="03398"/>
    <s v="JOSIMAR VENANCIO SANTOS SILVA"/>
    <x v="37"/>
    <s v="Caminhonete"/>
    <s v="SAVEIRO CS RB MF"/>
    <s v="VW"/>
    <s v="75331003"/>
    <s v="SUPERVIA LAGOA"/>
    <s v="RIO VERDE"/>
    <s v="GO"/>
    <s v="ETANOL COMUM"/>
    <n v="353"/>
    <n v="9.4"/>
    <s v=" Km/L"/>
    <n v="110181"/>
    <n v="37.54"/>
    <n v="4.891"/>
    <n v="183.61"/>
    <s v="0"/>
    <s v="EXT - KSE LOCAÇOES"/>
    <s v="Planejamento Operaci"/>
    <s v="KSE LOCAÇOES"/>
    <m/>
    <d v="2026-02-16T00:00:00"/>
    <x v="10"/>
    <x v="1"/>
    <x v="12"/>
  </r>
  <r>
    <s v="TKC7D89"/>
    <s v="60645800106185260"/>
    <s v="17/02/2026 00:41:57"/>
    <s v="04789"/>
    <s v="KASSIO RODRIGUES DE OLIVEIRA"/>
    <x v="39"/>
    <s v="Caminhão"/>
    <s v="FH 540 6X4R"/>
    <s v="VOLVO"/>
    <s v="75331801"/>
    <s v="DECIO CEZARINA"/>
    <s v="CEZARINA"/>
    <s v="GO"/>
    <s v="DIESEL S-10"/>
    <n v="1153"/>
    <n v="2.9"/>
    <s v=" Km/L"/>
    <n v="20115"/>
    <n v="397.25"/>
    <n v="6.29"/>
    <n v="2498.71"/>
    <s v="202602170041"/>
    <s v="EXT - LUCCA JR"/>
    <s v="Planejamento Operaci"/>
    <s v="LUCCA JR"/>
    <m/>
    <d v="2026-02-17T00:00:00"/>
    <x v="10"/>
    <x v="1"/>
    <x v="11"/>
  </r>
  <r>
    <s v="TTP5B47"/>
    <s v="60645800106472110"/>
    <s v="17/02/2026 04:00:38"/>
    <s v="99531"/>
    <s v="RODRIGO RODRIGUES BARROS"/>
    <x v="40"/>
    <s v="Caminhonete"/>
    <s v="SAVEIRO CS RB MF"/>
    <s v="VW"/>
    <s v="75331801"/>
    <s v="DECIO CEZARINA"/>
    <s v="CEZARINA"/>
    <s v="GO"/>
    <s v="ETANOL COMUM"/>
    <n v="476"/>
    <n v="11.03"/>
    <s v=" Km/L"/>
    <n v="104646"/>
    <n v="43.17"/>
    <n v="4.6900000000000004"/>
    <n v="202.47"/>
    <s v="202602170400"/>
    <s v="EXT - KSE LOCAÇOES"/>
    <s v="Planejamento Operaci"/>
    <s v="KSE LOCAÇOES"/>
    <m/>
    <d v="2026-02-17T00:00:00"/>
    <x v="10"/>
    <x v="1"/>
    <x v="12"/>
  </r>
  <r>
    <s v="TTQ4C10"/>
    <s v="60645800106553930"/>
    <s v="17/02/2026 04:04:58"/>
    <s v="04617"/>
    <s v="JESSICA MARIA ALVES LOPES"/>
    <x v="31"/>
    <s v="Caminhonete"/>
    <s v="Caminhonete S10"/>
    <s v="CHEVROLET"/>
    <s v="26406711"/>
    <s v="POSTO ZANDONADI"/>
    <s v="GUAPO"/>
    <s v="GO"/>
    <s v="DIESEL S-10"/>
    <n v="787"/>
    <n v="16.239999999999998"/>
    <s v=" Km/L"/>
    <n v="115546"/>
    <n v="48.47"/>
    <n v="6.19"/>
    <n v="300.02999999999997"/>
    <s v="170214645"/>
    <s v="Planejamento Operaci"/>
    <s v="Planejamento Operaci"/>
    <s v="INSPENCAO"/>
    <m/>
    <d v="2026-02-17T00:00:00"/>
    <x v="10"/>
    <x v="1"/>
    <x v="12"/>
  </r>
  <r>
    <s v="TTR3A31"/>
    <s v="60645800106472404"/>
    <s v="17/02/2026 05:12:21"/>
    <s v="01836"/>
    <s v="DANILLO ROSA CARDOSO"/>
    <x v="53"/>
    <s v="Caminhonete"/>
    <s v="SAVEIRO CS RB MF"/>
    <s v="VW"/>
    <s v="46209914"/>
    <s v="DECIO RIO VERDE"/>
    <s v="RIO VERDE"/>
    <s v="GO"/>
    <s v="ETANOL COMUM"/>
    <n v="534"/>
    <n v="11.27"/>
    <s v=" Km/L"/>
    <n v="97358"/>
    <n v="47.39"/>
    <n v="4.79"/>
    <n v="227"/>
    <s v="202602170510"/>
    <s v="EXT - KSE LOCAÇOES"/>
    <s v="Planejamento Operaci"/>
    <s v="KSE LOCAÇOES"/>
    <m/>
    <d v="2026-02-17T00:00:00"/>
    <x v="10"/>
    <x v="1"/>
    <x v="12"/>
  </r>
  <r>
    <s v="TUG2C45"/>
    <s v="60645800106437770"/>
    <s v="17/02/2026 05:24:16"/>
    <s v="02527"/>
    <s v="ALCIENE MARTINS PONTES"/>
    <x v="54"/>
    <s v="Utilitário"/>
    <s v="SAVEIRO"/>
    <s v="FIAT"/>
    <s v="81889412"/>
    <s v="POSTO ZERO UM"/>
    <s v="RIO VERDE"/>
    <s v="GO"/>
    <s v="ETANOL COMUM"/>
    <n v="466"/>
    <n v="9.5299999999999994"/>
    <s v=" Km/L"/>
    <n v="104329"/>
    <n v="48.9"/>
    <n v="4.9800000000000004"/>
    <n v="243.52"/>
    <s v="1"/>
    <s v="EXT - KSE LOCAÇOES"/>
    <s v="Planejamento Operaci"/>
    <s v="KSE LOCAÇOES"/>
    <m/>
    <d v="2026-02-17T00:00:00"/>
    <x v="10"/>
    <x v="1"/>
    <x v="12"/>
  </r>
  <r>
    <s v="TTT2H93"/>
    <s v="60645800106472340"/>
    <s v="17/02/2026 06:07:45"/>
    <s v="72216"/>
    <s v="ERIVALDO OLIVEIRA SOARES"/>
    <x v="41"/>
    <s v="Utilitário"/>
    <s v="SAVEIRO"/>
    <s v="FIAT"/>
    <s v="41826312"/>
    <s v="AUTO POSTO JACARE"/>
    <s v="ACREUNA"/>
    <s v="GO"/>
    <s v="ETANOL COMUM"/>
    <n v="478"/>
    <n v="9.6999999999999993"/>
    <s v=" Km/L"/>
    <n v="56211"/>
    <n v="49.26"/>
    <n v="4.8609999999999998"/>
    <n v="239.44"/>
    <s v="170222016"/>
    <s v="EXT - KSE LOCAÇOES"/>
    <s v="Planejamento Operaci"/>
    <s v="KSE LOCAÇOES"/>
    <m/>
    <d v="2026-02-17T00:00:00"/>
    <x v="10"/>
    <x v="1"/>
    <x v="12"/>
  </r>
  <r>
    <s v="TTY2C25"/>
    <s v="60645800106472430"/>
    <s v="17/02/2026 06:17:59"/>
    <s v="32871"/>
    <s v="JOSE RICARDO SOUZA SILVA"/>
    <x v="38"/>
    <s v="Caminhonete"/>
    <s v="SAVEIRO CS RB MF"/>
    <s v="VW"/>
    <s v="46286315"/>
    <s v="POSTO CENTRAL"/>
    <s v="BOM JESUS"/>
    <s v="GO"/>
    <s v="ETANOL COMUM"/>
    <n v="388"/>
    <n v="10.84"/>
    <s v=" Km/L"/>
    <n v="93178"/>
    <n v="35.79"/>
    <n v="4.8899999999999997"/>
    <n v="175.01"/>
    <s v="0"/>
    <s v="EXT - KSE LOCAÇOES"/>
    <s v="Planejamento Operaci"/>
    <s v="KSE LOCAÇOES"/>
    <m/>
    <d v="2026-02-17T00:00:00"/>
    <x v="10"/>
    <x v="1"/>
    <x v="12"/>
  </r>
  <r>
    <s v="TFF5D72"/>
    <s v="60645800105143780"/>
    <s v="17/02/2026 06:28:12"/>
    <s v="03102"/>
    <s v="EDES GONÇALVES DA SILVA"/>
    <x v="2"/>
    <s v="Automóvel"/>
    <s v="ARGO"/>
    <s v="FIAT"/>
    <s v="13335016"/>
    <s v="POSTO TREVO"/>
    <s v="RIO VERDE"/>
    <s v="GO"/>
    <s v="ETANOL COMUM"/>
    <n v="364"/>
    <n v="12.74"/>
    <s v=" Km/L"/>
    <n v="45434"/>
    <n v="28.57"/>
    <n v="4.992"/>
    <n v="142.61000000000001"/>
    <s v="170223252"/>
    <s v="Planejamento Operaci"/>
    <s v="Planejamento Operaci"/>
    <s v="Operacional"/>
    <m/>
    <d v="2026-02-17T00:00:00"/>
    <x v="10"/>
    <x v="1"/>
    <x v="0"/>
  </r>
  <r>
    <s v="TUW2D74"/>
    <s v="60645800105124310"/>
    <s v="17/02/2026 06:34:05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865"/>
    <n v="14.8"/>
    <s v=" Km/L"/>
    <n v="90841"/>
    <n v="58.44"/>
    <n v="6.4889999999999999"/>
    <n v="379.24"/>
    <s v="0"/>
    <s v="Planejamento Operaci"/>
    <s v="Planejamento Operaci"/>
    <s v="Operacional"/>
    <m/>
    <d v="2026-02-17T00:00:00"/>
    <x v="10"/>
    <x v="1"/>
    <x v="12"/>
  </r>
  <r>
    <s v="TUF2B45"/>
    <s v="60645800106472420"/>
    <s v="17/02/2026 06:37:16"/>
    <s v="03398"/>
    <s v="JOSIMAR VENANCIO SANTOS SILVA"/>
    <x v="37"/>
    <s v="Caminhonete"/>
    <s v="SAVEIRO CS RB MF"/>
    <s v="VW"/>
    <s v="46286315"/>
    <s v="POSTO CENTRAL"/>
    <s v="BOM JESUS"/>
    <s v="GO"/>
    <s v="ETANOL COMUM"/>
    <n v="320"/>
    <n v="10.71"/>
    <s v=" Km/L"/>
    <n v="110501"/>
    <n v="29.87"/>
    <n v="4.8899999999999997"/>
    <n v="146.07"/>
    <s v="0"/>
    <s v="EXT - KSE LOCAÇOES"/>
    <s v="Planejamento Operaci"/>
    <s v="KSE LOCAÇOES"/>
    <m/>
    <d v="2026-02-17T00:00:00"/>
    <x v="10"/>
    <x v="1"/>
    <x v="12"/>
  </r>
  <r>
    <s v="FKM6D96"/>
    <s v="60645800105124347"/>
    <s v="17/02/2026 06:51:07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79.08"/>
    <n v="5.99"/>
    <n v="473.7"/>
    <s v="170224613"/>
    <s v="EXT - SAO PEDRO"/>
    <s v="Planejamento Operaci"/>
    <s v="SAO PEDRO"/>
    <m/>
    <d v="2026-02-17T00:00:00"/>
    <x v="10"/>
    <x v="1"/>
    <x v="7"/>
  </r>
  <r>
    <s v="TTT2H95"/>
    <s v="60645800106472477"/>
    <s v="17/02/2026 06:58:59"/>
    <s v="83047"/>
    <s v="WESLEY ROCHA FARIAS"/>
    <x v="63"/>
    <s v="Caminhonete"/>
    <s v="SAVEIRO CS RB MF"/>
    <s v="VW"/>
    <s v="45308900"/>
    <s v="POSTO LUPATINI"/>
    <s v="SANTO ANTONIO DA BARRA"/>
    <s v="GO"/>
    <s v="ETANOL COMUM"/>
    <n v="408"/>
    <n v="10.71"/>
    <s v=" Km/L"/>
    <n v="90501"/>
    <n v="38.090000000000003"/>
    <n v="4.99"/>
    <n v="190.07"/>
    <s v="0"/>
    <s v="EXT - KSE LOCAÇOES"/>
    <s v="Planejamento Operaci"/>
    <s v="KSE LOCAÇOES"/>
    <m/>
    <d v="2026-02-17T00:00:00"/>
    <x v="10"/>
    <x v="1"/>
    <x v="12"/>
  </r>
  <r>
    <s v="TFS3C72"/>
    <s v="60645800105143738"/>
    <s v="17/02/2026 07:16:21"/>
    <s v="00271"/>
    <s v="HEDER OLIVEIRA SANTANA"/>
    <x v="9"/>
    <s v="Automóvel"/>
    <s v="ARGO"/>
    <s v="FIAT"/>
    <s v="13308211"/>
    <s v="P. BANDEIRANTES"/>
    <s v="RIO VERDE"/>
    <s v="GO"/>
    <s v="ETANOL COMUM"/>
    <n v="268"/>
    <n v="7.6"/>
    <s v=" Km/L"/>
    <n v="77404"/>
    <n v="35.26"/>
    <n v="4.7910000000000004"/>
    <n v="168.94"/>
    <s v="170225953"/>
    <s v="Planejamento Operaci"/>
    <s v="Planejamento Operaci"/>
    <s v="Operacional"/>
    <m/>
    <d v="2026-02-17T00:00:00"/>
    <x v="10"/>
    <x v="1"/>
    <x v="4"/>
  </r>
  <r>
    <s v="TFX7J72"/>
    <s v="60645800105836505"/>
    <s v="17/02/2026 08:13:35"/>
    <s v="03126"/>
    <s v="PEDRO PAULO SILVA SANTOS"/>
    <x v="11"/>
    <s v="Automóvel"/>
    <s v="ARGO"/>
    <s v="FIAT"/>
    <s v="81820912"/>
    <s v="AUTO POSTO KR 06"/>
    <s v="RIO VERDE"/>
    <s v="GO"/>
    <s v="ETANOL COMUM"/>
    <n v="172"/>
    <n v="9.65"/>
    <s v=" Km/L"/>
    <n v="61357"/>
    <n v="17.829999999999998"/>
    <n v="4.7919999999999998"/>
    <n v="85.44"/>
    <s v="0"/>
    <s v="Planejamento Operaci"/>
    <s v="Planejamento Operaci"/>
    <s v="Operacional"/>
    <m/>
    <d v="2026-02-17T00:00:00"/>
    <x v="10"/>
    <x v="1"/>
    <x v="4"/>
  </r>
  <r>
    <s v="TGM4D76"/>
    <s v="60645800106437582"/>
    <s v="17/02/2026 08:13:41"/>
    <s v="33534"/>
    <s v="MARCOS ANTONIO MARCELINO DA SILVA"/>
    <x v="56"/>
    <s v="Caminhonete"/>
    <s v="FIORINO"/>
    <s v="FIAT"/>
    <s v="46286315"/>
    <s v="POSTO CENTRAL"/>
    <s v="BOM JESUS"/>
    <s v="GO"/>
    <s v="ETANOL COMUM"/>
    <n v="231"/>
    <n v="9.3699999999999992"/>
    <s v=" Km/L"/>
    <n v="14588"/>
    <n v="24.65"/>
    <n v="4.8120000000000003"/>
    <n v="118.62"/>
    <s v="0"/>
    <s v="Planejamento Operaci"/>
    <s v="Planejamento Operaci"/>
    <s v="Operacional"/>
    <m/>
    <d v="2026-02-17T00:00:00"/>
    <x v="10"/>
    <x v="1"/>
    <x v="5"/>
  </r>
  <r>
    <s v="TFA5I89"/>
    <s v="60645800105853740"/>
    <s v="17/02/2026 09:07:26"/>
    <s v="29874"/>
    <s v="ANDERSON FRANCISCO VELOZO"/>
    <x v="21"/>
    <s v="Automóvel"/>
    <s v="ARGO"/>
    <s v="FIAT"/>
    <s v="75331801"/>
    <s v="DECIO CEZARINA"/>
    <s v="CEZARINA"/>
    <s v="GO"/>
    <s v="ETANOL COMUM"/>
    <n v="171"/>
    <n v="6.37"/>
    <s v=" Km/L"/>
    <n v="16571"/>
    <n v="26.83"/>
    <n v="4.6900000000000004"/>
    <n v="125.83"/>
    <s v="202602170906"/>
    <s v="Planejamento Operaci"/>
    <s v="Planejamento Operaci"/>
    <s v="Operacional"/>
    <m/>
    <d v="2026-02-17T00:00:00"/>
    <x v="10"/>
    <x v="1"/>
    <x v="2"/>
  </r>
  <r>
    <s v="TFL8I14"/>
    <s v="60645800106437530"/>
    <s v="17/02/2026 10:49:31"/>
    <s v="70145"/>
    <s v="LUCAS HENRIQUE MAGALHAES DE SOUZA "/>
    <x v="57"/>
    <s v="EQUIPAMENTOS"/>
    <s v="AMBULANCIA"/>
    <s v="OUTROS"/>
    <s v="81889412"/>
    <s v="POSTO ZERO UM"/>
    <s v="RIO VERDE"/>
    <s v="GO"/>
    <s v="DIESEL S-10"/>
    <n v="361"/>
    <n v="4.7699999999999996"/>
    <s v=" Km/L"/>
    <n v="9998"/>
    <n v="75.61"/>
    <n v="6.03"/>
    <n v="455.95"/>
    <s v="11"/>
    <s v="Planejamento Operaci"/>
    <s v="Planejamento Operaci"/>
    <s v="Operacional"/>
    <m/>
    <d v="2026-02-17T00:00:00"/>
    <x v="10"/>
    <x v="1"/>
    <x v="13"/>
  </r>
  <r>
    <s v="TTP5B47"/>
    <s v="60645800106472110"/>
    <s v="17/02/2026 11:43:55"/>
    <s v="00149"/>
    <s v="MANOELITO METROVICH LIMA"/>
    <x v="40"/>
    <s v="Caminhonete"/>
    <s v="SAVEIRO CS RB MF"/>
    <s v="VW"/>
    <s v="75331801"/>
    <s v="DECIO CEZARINA"/>
    <s v="CEZARINA"/>
    <s v="GO"/>
    <s v="ETANOL COMUM"/>
    <n v="325"/>
    <n v="8.9499999999999993"/>
    <s v=" Km/L"/>
    <n v="104971"/>
    <n v="36.31"/>
    <n v="4.6900000000000004"/>
    <n v="170.29"/>
    <s v="202602171143"/>
    <s v="EXT - KSE LOCAÇOES"/>
    <s v="Planejamento Operaci"/>
    <s v="KSE LOCAÇOES"/>
    <m/>
    <d v="2026-02-17T00:00:00"/>
    <x v="10"/>
    <x v="1"/>
    <x v="12"/>
  </r>
  <r>
    <s v="TFU6C04"/>
    <s v="60645800106437493"/>
    <s v="17/02/2026 11:58:54"/>
    <s v="87351"/>
    <s v="CLEYTON GARCIA MOREIRA"/>
    <x v="50"/>
    <s v="EQUIPAMENTOS"/>
    <s v="AMBULANCIA"/>
    <s v="OUTROS"/>
    <s v="46225718"/>
    <s v="POSTO MARIA JOAO"/>
    <s v="ITUMBIARA"/>
    <s v="GO"/>
    <s v="DIESEL S-10"/>
    <n v="281"/>
    <n v="3.15"/>
    <s v=" Km/L"/>
    <n v="9213"/>
    <n v="89.16"/>
    <n v="6.4"/>
    <n v="570.62"/>
    <s v="0"/>
    <s v="Planejamento Operaci"/>
    <s v="Planejamento Operaci"/>
    <s v="Operacional"/>
    <m/>
    <d v="2026-02-17T00:00:00"/>
    <x v="10"/>
    <x v="1"/>
    <x v="13"/>
  </r>
  <r>
    <s v="TFE6B22"/>
    <s v="60645800105143762"/>
    <s v="17/02/2026 12:57:33"/>
    <s v="03608"/>
    <s v="WEIDER DA SILVA RODRIGUES"/>
    <x v="1"/>
    <s v="Automóvel"/>
    <s v="ARGO"/>
    <s v="FIAT"/>
    <s v="46286315"/>
    <s v="POSTO CENTRAL"/>
    <s v="BOM JESUS"/>
    <s v="GO"/>
    <s v="ETANOL COMUM"/>
    <n v="407"/>
    <n v="10.36"/>
    <s v=" Km/L"/>
    <n v="49986"/>
    <n v="39.28"/>
    <n v="4.8899999999999997"/>
    <n v="192.08"/>
    <s v="0"/>
    <s v="Planejamento Operaci"/>
    <s v="Planejamento Operaci"/>
    <s v="Operacional"/>
    <m/>
    <d v="2026-02-17T00:00:00"/>
    <x v="10"/>
    <x v="1"/>
    <x v="1"/>
  </r>
  <r>
    <s v="TFX7J72"/>
    <s v="60645800105836505"/>
    <s v="17/02/2026 13:29:06"/>
    <s v="03126"/>
    <s v="PEDRO PAULO SILVA SANTOS"/>
    <x v="11"/>
    <s v="Automóvel"/>
    <s v="ARGO"/>
    <s v="FIAT"/>
    <s v="46286315"/>
    <s v="POSTO CENTRAL"/>
    <s v="BOM JESUS"/>
    <s v="GO"/>
    <s v="ETANOL COMUM"/>
    <n v="263"/>
    <n v="8.91"/>
    <s v=" Km/L"/>
    <n v="61620"/>
    <n v="29.52"/>
    <n v="4.8460000000000001"/>
    <n v="143.04"/>
    <s v="0"/>
    <s v="Planejamento Operaci"/>
    <s v="Planejamento Operaci"/>
    <s v="Operacional"/>
    <m/>
    <d v="2026-02-17T00:00:00"/>
    <x v="10"/>
    <x v="1"/>
    <x v="4"/>
  </r>
  <r>
    <s v="TFR8B59"/>
    <s v="60645800105143681"/>
    <s v="17/02/2026 13:48:39"/>
    <s v="92635"/>
    <s v="ADENILDO BARBOSA DUTRA"/>
    <x v="8"/>
    <s v="Automóvel"/>
    <s v="ARGO"/>
    <s v="FIAT"/>
    <s v="92220505"/>
    <s v="AUTO POSTO ARAGUAIA"/>
    <s v="ACREUNA"/>
    <s v="GO"/>
    <s v="ETANOL COMUM"/>
    <n v="312"/>
    <n v="8.64"/>
    <s v=" Km/L"/>
    <n v="20051"/>
    <n v="36.119999999999997"/>
    <n v="4.8710000000000004"/>
    <n v="175.94"/>
    <s v="0"/>
    <s v="Planejamento Operaci"/>
    <s v="Planejamento Operaci"/>
    <s v="Operacional"/>
    <m/>
    <d v="2026-02-17T00:00:00"/>
    <x v="10"/>
    <x v="1"/>
    <x v="5"/>
  </r>
  <r>
    <s v="TUQ2H91"/>
    <s v="60645800107558597"/>
    <s v="17/02/2026 13:52:01"/>
    <s v="87954"/>
    <s v="DANIEL GONÇALVES"/>
    <x v="66"/>
    <s v="Caminhonete"/>
    <s v="SAVEIRO CD RB MF"/>
    <s v="VOLKSWAGEN"/>
    <s v="87183400"/>
    <s v="MARAJO GUAPO"/>
    <s v="GUAPO"/>
    <s v="GO"/>
    <s v="ETANOL COMUM"/>
    <n v="262"/>
    <n v="7.58"/>
    <s v=" Km/L"/>
    <n v="27167"/>
    <n v="34.549999999999997"/>
    <n v="4.6900000000000004"/>
    <n v="162.04"/>
    <s v="0"/>
    <s v="EXT - KSE LOCAÇOES"/>
    <s v="Planejamento Operaci"/>
    <s v="KSE LOCAÇOES"/>
    <m/>
    <d v="2026-02-17T00:00:00"/>
    <x v="10"/>
    <x v="1"/>
    <x v="12"/>
  </r>
  <r>
    <s v="TGK2G46"/>
    <s v="60645800105179571"/>
    <s v="17/02/2026 14:05:24"/>
    <s v="04161"/>
    <s v="WESLEY DUARTE MESQUITA"/>
    <x v="59"/>
    <s v="Utilitário"/>
    <s v="FIORINO"/>
    <s v="FIAT"/>
    <s v="41826312"/>
    <s v="AUTO POSTO JACARE"/>
    <s v="ACREUNA"/>
    <s v="GO"/>
    <s v="ETANOL COMUM"/>
    <n v="309"/>
    <n v="6.96"/>
    <s v=" Km/L"/>
    <n v="7665"/>
    <n v="44.38"/>
    <n v="4.8609999999999998"/>
    <n v="215.71"/>
    <s v="170250682"/>
    <s v="Planejamento Operaci"/>
    <s v="Planejamento Operaci"/>
    <s v="Operacional"/>
    <m/>
    <d v="2026-02-17T00:00:00"/>
    <x v="10"/>
    <x v="1"/>
    <x v="5"/>
  </r>
  <r>
    <s v="TTR3A31"/>
    <s v="60645800106472404"/>
    <s v="17/02/2026 14:40:46"/>
    <s v="70214"/>
    <s v="IGOR LEMES FERNANDES"/>
    <x v="53"/>
    <s v="Caminhonete"/>
    <s v="SAVEIRO CS RB MF"/>
    <s v="VW"/>
    <s v="46209914"/>
    <s v="DECIO RIO VERDE"/>
    <s v="RIO VERDE"/>
    <s v="GO"/>
    <s v="ETANOL COMUM"/>
    <n v="382"/>
    <n v="9.27"/>
    <s v=" Km/L"/>
    <n v="97740"/>
    <n v="41.23"/>
    <n v="4.79"/>
    <n v="197.49"/>
    <s v="202602171439"/>
    <s v="EXT - KSE LOCAÇOES"/>
    <s v="Planejamento Operaci"/>
    <s v="KSE LOCAÇOES"/>
    <m/>
    <d v="2026-02-17T00:00:00"/>
    <x v="10"/>
    <x v="1"/>
    <x v="12"/>
  </r>
  <r>
    <s v="TBE3B78"/>
    <s v="60645800105124169"/>
    <s v="17/02/2026 14:42:21"/>
    <s v="89049"/>
    <s v="VALDEIR JOSE CORREIA"/>
    <x v="19"/>
    <s v="Caminhão"/>
    <s v="9-180"/>
    <s v="VW"/>
    <s v="87183400"/>
    <s v="MARAJO GUAPO"/>
    <s v="GUAPO"/>
    <s v="GO"/>
    <s v="DIESEL S-10"/>
    <n v="0"/>
    <n v="0"/>
    <s v=" Km/L"/>
    <n v="0"/>
    <n v="112"/>
    <n v="6.04"/>
    <n v="676.48"/>
    <s v="0"/>
    <s v="EXT - SAO PEDRO"/>
    <s v="Planejamento Operaci"/>
    <s v="SAO PEDRO"/>
    <m/>
    <d v="2026-02-17T00:00:00"/>
    <x v="10"/>
    <x v="1"/>
    <x v="7"/>
  </r>
  <r>
    <s v="TBE3B78"/>
    <m/>
    <s v="17/02/2026 14:42:21"/>
    <m/>
    <m/>
    <x v="20"/>
    <m/>
    <m/>
    <m/>
    <m/>
    <s v="MARAJO GUAPO"/>
    <m/>
    <m/>
    <s v="ARLA-32"/>
    <n v="0"/>
    <n v="0"/>
    <s v=" Km/L"/>
    <n v="0"/>
    <n v="7.52"/>
    <m/>
    <n v="30.04"/>
    <m/>
    <m/>
    <m/>
    <m/>
    <m/>
    <d v="2026-02-17T00:00:00"/>
    <x v="10"/>
    <x v="1"/>
    <x v="7"/>
  </r>
  <r>
    <s v="TFP3B22"/>
    <s v="60645800105143720"/>
    <s v="17/02/2026 15:24:49"/>
    <s v="02769"/>
    <s v="ANDRE LUIS PAULINO"/>
    <x v="6"/>
    <s v="Automóvel"/>
    <s v="ARGO"/>
    <s v="FIAT"/>
    <s v="92936414"/>
    <s v="YPE AUTO POSTO"/>
    <s v="ABADIA DE GOIAS"/>
    <s v="GO"/>
    <s v="ETANOL COMUM"/>
    <n v="336"/>
    <n v="10.46"/>
    <s v=" Km/L"/>
    <n v="45046"/>
    <n v="32.119999999999997"/>
    <n v="5.0910000000000002"/>
    <n v="163.52000000000001"/>
    <s v="0"/>
    <s v="Planejamento Operaci"/>
    <s v="Planejamento Operaci"/>
    <s v="Operacional"/>
    <m/>
    <d v="2026-02-17T00:00:00"/>
    <x v="10"/>
    <x v="1"/>
    <x v="4"/>
  </r>
  <r>
    <s v="TFS3C72"/>
    <s v="60645800105143738"/>
    <s v="17/02/2026 15:36:45"/>
    <s v="00271"/>
    <s v="HEDER OLIVEIRA SANTANA"/>
    <x v="9"/>
    <s v="Automóvel"/>
    <s v="ARGO"/>
    <s v="FIAT"/>
    <s v="13308211"/>
    <s v="P. BANDEIRANTES"/>
    <s v="RIO VERDE"/>
    <s v="GO"/>
    <s v="ETANOL COMUM"/>
    <n v="296"/>
    <n v="8.48"/>
    <s v=" Km/L"/>
    <n v="77700"/>
    <n v="34.9"/>
    <n v="4.79"/>
    <n v="167.17"/>
    <s v="170255992"/>
    <s v="Planejamento Operaci"/>
    <s v="Planejamento Operaci"/>
    <s v="Operacional"/>
    <m/>
    <d v="2026-02-17T00:00:00"/>
    <x v="10"/>
    <x v="1"/>
    <x v="4"/>
  </r>
  <r>
    <s v="TFA5I89"/>
    <s v="60645800105853740"/>
    <s v="17/02/2026 15:45:03"/>
    <s v="29874"/>
    <s v="ANDERSON FRANCISCO VELOZO"/>
    <x v="21"/>
    <s v="Automóvel"/>
    <s v="ARGO"/>
    <s v="FIAT"/>
    <s v="45341508"/>
    <s v="POSTO ALTO DA SERRA"/>
    <s v="ITUMBIARA"/>
    <s v="GO"/>
    <s v="ETANOL COMUM"/>
    <n v="330"/>
    <n v="11.14"/>
    <s v=" Km/L"/>
    <n v="16901"/>
    <n v="29.63"/>
    <n v="4.9889999999999999"/>
    <n v="147.83000000000001"/>
    <s v="0"/>
    <s v="Planejamento Operaci"/>
    <s v="Planejamento Operaci"/>
    <s v="Operacional"/>
    <m/>
    <d v="2026-02-17T00:00:00"/>
    <x v="10"/>
    <x v="1"/>
    <x v="2"/>
  </r>
  <r>
    <s v="TTT2H95"/>
    <s v="60645800106472477"/>
    <s v="17/02/2026 15:56:47"/>
    <s v="46440"/>
    <s v="PAULO SOUSA DIAS"/>
    <x v="63"/>
    <s v="Caminhonete"/>
    <s v="SAVEIRO CS RB MF"/>
    <s v="VW"/>
    <s v="41826312"/>
    <s v="AUTO POSTO JACARE"/>
    <s v="ACREUNA"/>
    <s v="GO"/>
    <s v="ETANOL COMUM"/>
    <n v="454"/>
    <n v="10.56"/>
    <s v=" Km/L"/>
    <n v="90955"/>
    <n v="42.98"/>
    <n v="4.8609999999999998"/>
    <n v="208.91"/>
    <s v="170257361"/>
    <s v="EXT - KSE LOCAÇOES"/>
    <s v="Planejamento Operaci"/>
    <s v="KSE LOCAÇOES"/>
    <m/>
    <d v="2026-02-17T00:00:00"/>
    <x v="10"/>
    <x v="1"/>
    <x v="12"/>
  </r>
  <r>
    <s v="TTT2H93"/>
    <s v="60645800106472340"/>
    <s v="17/02/2026 16:17:21"/>
    <s v="52982"/>
    <s v="ROBERTO ANTONIO DE MELO"/>
    <x v="41"/>
    <s v="Utilitário"/>
    <s v="SAVEIRO"/>
    <s v="FIAT"/>
    <s v="07674909"/>
    <s v="AUTO POSTO INDIARA"/>
    <s v="INDIARA"/>
    <s v="GO"/>
    <s v="ETANOL COMUM"/>
    <n v="452"/>
    <n v="9.35"/>
    <s v=" Km/L"/>
    <n v="56663"/>
    <n v="48.35"/>
    <n v="4.8899999999999997"/>
    <n v="236.43"/>
    <s v="12112"/>
    <s v="EXT - KSE LOCAÇOES"/>
    <s v="Planejamento Operaci"/>
    <s v="KSE LOCAÇOES"/>
    <m/>
    <d v="2026-02-17T00:00:00"/>
    <x v="10"/>
    <x v="1"/>
    <x v="12"/>
  </r>
  <r>
    <s v="TUG2C45"/>
    <s v="60645800106437770"/>
    <s v="17/02/2026 16:23:04"/>
    <s v="03782"/>
    <s v="ELVIS MESSIAS FERNANDES"/>
    <x v="54"/>
    <s v="Utilitário"/>
    <s v="SAVEIRO"/>
    <s v="FIAT"/>
    <s v="69494411"/>
    <s v="REDE MARAJO RIO VERD"/>
    <s v="RIO VERDE"/>
    <s v="GO"/>
    <s v="ETANOL COMUM"/>
    <n v="430"/>
    <n v="9.86"/>
    <s v=" Km/L"/>
    <n v="104759"/>
    <n v="43.59"/>
    <n v="4.59"/>
    <n v="200.08"/>
    <s v="3782335139"/>
    <s v="EXT - KSE LOCAÇOES"/>
    <s v="Planejamento Operaci"/>
    <s v="KSE LOCAÇOES"/>
    <m/>
    <d v="2026-02-17T00:00:00"/>
    <x v="10"/>
    <x v="1"/>
    <x v="12"/>
  </r>
  <r>
    <s v="TLO0E87"/>
    <s v="60645800106184255"/>
    <s v="17/02/2026 16:31:02"/>
    <s v="01765"/>
    <s v="ELIAS JANUARIO DIMAS"/>
    <x v="43"/>
    <s v="EQUIPAMENTOS"/>
    <s v="GUINCHO LEVE"/>
    <s v="EQUIPAMENTO"/>
    <s v="87183400"/>
    <s v="MARAJO GUAPO"/>
    <s v="GUAPO"/>
    <s v="GO"/>
    <s v="DIESEL S-10"/>
    <n v="309"/>
    <n v="6.43"/>
    <s v=" Km/L"/>
    <n v="29309"/>
    <n v="48.09"/>
    <n v="6.03"/>
    <n v="289.97000000000003"/>
    <s v="0"/>
    <s v="EXT - LUCCA JR"/>
    <s v="Planejamento Operaci"/>
    <s v="LUCCA JR"/>
    <m/>
    <d v="2026-02-17T00:00:00"/>
    <x v="10"/>
    <x v="1"/>
    <x v="11"/>
  </r>
  <r>
    <s v="TFN0D12"/>
    <s v="60645800105143746"/>
    <s v="17/02/2026 16:35:29"/>
    <s v="00390"/>
    <s v="SILVINO JOSE DE BRITO"/>
    <x v="5"/>
    <s v="Automóvel"/>
    <s v="ARGO"/>
    <s v="FIAT"/>
    <s v="75331801"/>
    <s v="DECIO CEZARINA"/>
    <s v="CEZARINA"/>
    <s v="GO"/>
    <s v="ETANOL COMUM"/>
    <n v="262"/>
    <n v="10.44"/>
    <s v=" Km/L"/>
    <n v="35609"/>
    <n v="25.1"/>
    <n v="4.6900000000000004"/>
    <n v="117.72"/>
    <s v="202602171634"/>
    <s v="Planejamento Operaci"/>
    <s v="Planejamento Operaci"/>
    <s v="Operacional"/>
    <m/>
    <d v="2026-02-17T00:00:00"/>
    <x v="10"/>
    <x v="1"/>
    <x v="3"/>
  </r>
  <r>
    <s v="TUF2B45"/>
    <s v="60645800106472420"/>
    <s v="17/02/2026 18:16:17"/>
    <s v="00047"/>
    <s v="KARLA THAISE SILVA CARVALHO"/>
    <x v="37"/>
    <s v="Caminhonete"/>
    <s v="SAVEIRO CS RB MF"/>
    <s v="VW"/>
    <s v="46286315"/>
    <s v="POSTO CENTRAL"/>
    <s v="BOM JESUS"/>
    <s v="GO"/>
    <s v="ETANOL COMUM"/>
    <n v="275"/>
    <n v="6.43"/>
    <s v=" Km/L"/>
    <n v="110776"/>
    <n v="42.75"/>
    <n v="4.891"/>
    <n v="209.07"/>
    <s v="0"/>
    <s v="EXT - KSE LOCAÇOES"/>
    <s v="Planejamento Operaci"/>
    <s v="KSE LOCAÇOES"/>
    <m/>
    <d v="2026-02-17T00:00:00"/>
    <x v="10"/>
    <x v="1"/>
    <x v="12"/>
  </r>
  <r>
    <s v="TFF5D72"/>
    <s v="60645800105143780"/>
    <s v="17/02/2026 18:19:02"/>
    <s v="70214"/>
    <s v="IGOR LEMES FERNANDES"/>
    <x v="2"/>
    <s v="Automóvel"/>
    <s v="ARGO"/>
    <s v="FIAT"/>
    <s v="46286315"/>
    <s v="POSTO CENTRAL"/>
    <s v="BOM JESUS"/>
    <s v="GO"/>
    <s v="ETANOL COMUM"/>
    <n v="377"/>
    <n v="10.02"/>
    <s v=" Km/L"/>
    <n v="45811"/>
    <n v="37.64"/>
    <n v="4.8899999999999997"/>
    <n v="184.07"/>
    <s v="0"/>
    <s v="Planejamento Operaci"/>
    <s v="Planejamento Operaci"/>
    <s v="Operacional"/>
    <m/>
    <d v="2026-02-17T00:00:00"/>
    <x v="10"/>
    <x v="1"/>
    <x v="0"/>
  </r>
  <r>
    <s v="TTQ4C10"/>
    <s v="60645800106553930"/>
    <s v="17/02/2026 18:39:37"/>
    <s v="93910"/>
    <s v="DIVINO AVELINO DOS SANTOS"/>
    <x v="31"/>
    <s v="Caminhonete"/>
    <s v="Caminhonete S10"/>
    <s v="CHEVROLET"/>
    <s v="87183400"/>
    <s v="MARAJO GUAPO"/>
    <s v="GUAPO"/>
    <s v="GO"/>
    <s v="DIESEL S-10"/>
    <n v="596"/>
    <n v="12.42"/>
    <s v=" Km/L"/>
    <n v="116142"/>
    <n v="48"/>
    <n v="6.04"/>
    <n v="289.92"/>
    <s v="0"/>
    <s v="Planejamento Operaci"/>
    <s v="Planejamento Operaci"/>
    <s v="INSPENCAO"/>
    <m/>
    <d v="2026-02-17T00:00:00"/>
    <x v="10"/>
    <x v="1"/>
    <x v="12"/>
  </r>
  <r>
    <s v="TTS4A16"/>
    <s v="60645800105124436"/>
    <s v="17/02/2026 18:56:02"/>
    <s v="70552"/>
    <s v="ARMANDO DA SILVA OLIVIEIRA NETO"/>
    <x v="32"/>
    <s v="Caminhonete"/>
    <s v="Caminhonete S10"/>
    <s v="CHEVROLET"/>
    <s v="75331003"/>
    <s v="SUPERVIA LAGOA"/>
    <s v="RIO VERDE"/>
    <s v="GO"/>
    <s v="DIESEL S-10"/>
    <n v="822"/>
    <n v="12.46"/>
    <s v=" Km/L"/>
    <n v="18042"/>
    <n v="65.95"/>
    <n v="5.84"/>
    <n v="385.15"/>
    <s v="0"/>
    <s v="Planejamento Operaci"/>
    <s v="Planejamento Operaci"/>
    <s v="INSPENCAO"/>
    <m/>
    <d v="2026-02-17T00:00:00"/>
    <x v="10"/>
    <x v="1"/>
    <x v="12"/>
  </r>
  <r>
    <s v="TIV6G27"/>
    <s v="60645800106184069"/>
    <s v="17/02/2026 19:02:52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515"/>
    <n v="6.65"/>
    <s v=" Km/L"/>
    <n v="28176"/>
    <n v="77.5"/>
    <n v="5.99"/>
    <n v="464.24"/>
    <s v="170268529"/>
    <s v="EXT - LUCCA JR"/>
    <s v="Planejamento Operaci"/>
    <s v="LUCCA JR"/>
    <m/>
    <d v="2026-02-17T00:00:00"/>
    <x v="10"/>
    <x v="1"/>
    <x v="11"/>
  </r>
  <r>
    <s v="TIV6G27"/>
    <m/>
    <s v="17/02/2026 19:02:52"/>
    <m/>
    <m/>
    <x v="30"/>
    <m/>
    <m/>
    <m/>
    <m/>
    <s v="AUTO POSTO JACARE"/>
    <m/>
    <m/>
    <s v="ARLA-32"/>
    <s v="-"/>
    <s v="-"/>
    <s v=" Km/L"/>
    <s v="-"/>
    <n v="6.53"/>
    <m/>
    <n v="21.55"/>
    <m/>
    <m/>
    <m/>
    <m/>
    <m/>
    <d v="2026-02-17T00:00:00"/>
    <x v="10"/>
    <x v="1"/>
    <x v="11"/>
  </r>
  <r>
    <s v="TTT2H93"/>
    <s v="60645800106472340"/>
    <s v="17/02/2026 19:16:54"/>
    <s v="72216"/>
    <s v="ERIVALDO OLIVEIRA SOARES"/>
    <x v="41"/>
    <s v="Utilitário"/>
    <s v="SAVEIRO"/>
    <s v="FIAT"/>
    <s v="41826312"/>
    <s v="AUTO POSTO JACARE"/>
    <s v="ACREUNA"/>
    <s v="GO"/>
    <s v="ETANOL COMUM"/>
    <n v="148"/>
    <n v="9.82"/>
    <s v=" Km/L"/>
    <n v="56811"/>
    <n v="15.07"/>
    <n v="4.8609999999999998"/>
    <n v="73.25"/>
    <s v="170269330"/>
    <s v="EXT - KSE LOCAÇOES"/>
    <s v="Planejamento Operaci"/>
    <s v="KSE LOCAÇOES"/>
    <m/>
    <d v="2026-02-17T00:00:00"/>
    <x v="10"/>
    <x v="1"/>
    <x v="12"/>
  </r>
  <r>
    <s v="TFW3J34"/>
    <s v="60645800106437440"/>
    <s v="17/02/2026 19:50:21"/>
    <s v="70145"/>
    <s v="LUCAS HENRIQUE MAGALHAES DE SOUZA "/>
    <x v="49"/>
    <s v="EQUIPAMENTOS"/>
    <s v="AMBULANCIA"/>
    <s v="OUTROS"/>
    <s v="46286315"/>
    <s v="POSTO CENTRAL"/>
    <s v="BOM JESUS"/>
    <s v="GO"/>
    <s v="DIESEL S-10"/>
    <n v="377"/>
    <n v="5.39"/>
    <s v=" Km/L"/>
    <n v="15066"/>
    <n v="70"/>
    <n v="6.24"/>
    <n v="436.81"/>
    <s v="0"/>
    <s v="Planejamento Operaci"/>
    <s v="Planejamento Operaci"/>
    <s v="Operacional"/>
    <m/>
    <d v="2026-02-17T00:00:00"/>
    <x v="10"/>
    <x v="1"/>
    <x v="13"/>
  </r>
  <r>
    <s v="TGA0B06"/>
    <s v="60645800106437610"/>
    <s v="17/02/2026 20:00:37"/>
    <s v="00933"/>
    <s v="GIULEY RIBEIRO DOS SANTOS"/>
    <x v="55"/>
    <s v="Caminhonete"/>
    <s v="FIORINO"/>
    <s v="FIAT"/>
    <s v="45308900"/>
    <s v="POSTO LUPATINI"/>
    <s v="SANTO ANTONIO DA BARRA"/>
    <s v="GO"/>
    <s v="ETANOL COMUM"/>
    <n v="278"/>
    <n v="7.21"/>
    <s v=" Km/L"/>
    <n v="16017"/>
    <n v="38.56"/>
    <n v="4.99"/>
    <n v="192.41"/>
    <s v="0"/>
    <s v="Planejamento Operaci"/>
    <s v="Planejamento Operaci"/>
    <s v="TI e Automação"/>
    <m/>
    <d v="2026-02-17T00:00:00"/>
    <x v="10"/>
    <x v="1"/>
    <x v="5"/>
  </r>
  <r>
    <s v="TTY2C25"/>
    <s v="60645800106472430"/>
    <s v="17/02/2026 20:00:41"/>
    <s v="07015"/>
    <s v="EDILEIA DE SOUSA ANTUNES"/>
    <x v="38"/>
    <s v="Caminhonete"/>
    <s v="SAVEIRO CS RB MF"/>
    <s v="VW"/>
    <s v="46286315"/>
    <s v="POSTO CENTRAL"/>
    <s v="BOM JESUS"/>
    <s v="GO"/>
    <s v="ETANOL COMUM"/>
    <n v="211"/>
    <n v="5.83"/>
    <s v=" Km/L"/>
    <n v="93389"/>
    <n v="36.22"/>
    <n v="4.8899999999999997"/>
    <n v="177.12"/>
    <s v="0"/>
    <s v="EXT - KSE LOCAÇOES"/>
    <s v="Planejamento Operaci"/>
    <s v="KSE LOCAÇOES"/>
    <m/>
    <d v="2026-02-17T00:00:00"/>
    <x v="10"/>
    <x v="1"/>
    <x v="12"/>
  </r>
  <r>
    <s v="TGM4D76"/>
    <s v="60645800106437582"/>
    <s v="17/02/2026 20:38:22"/>
    <s v="33534"/>
    <s v="MARCOS ANTONIO MARCELINO DA SILVA"/>
    <x v="56"/>
    <s v="Caminhonete"/>
    <s v="FIORINO"/>
    <s v="FIAT"/>
    <s v="75331003"/>
    <s v="SUPERVIA LAGOA"/>
    <s v="RIO VERDE"/>
    <s v="GO"/>
    <s v="ETANOL COMUM"/>
    <n v="247"/>
    <n v="8.67"/>
    <s v=" Km/L"/>
    <n v="14835"/>
    <n v="28.48"/>
    <n v="4.8899999999999997"/>
    <n v="139.27000000000001"/>
    <s v="0"/>
    <s v="Planejamento Operaci"/>
    <s v="Planejamento Operaci"/>
    <s v="Operacional"/>
    <m/>
    <d v="2026-02-17T00:00:00"/>
    <x v="10"/>
    <x v="1"/>
    <x v="5"/>
  </r>
  <r>
    <s v="TLO0E87"/>
    <s v="60645800106184255"/>
    <s v="17/02/2026 20:39:57"/>
    <s v="01258"/>
    <s v="PEDRO HENRIQUE RODRIGUES VIDAL"/>
    <x v="43"/>
    <s v="EQUIPAMENTOS"/>
    <s v="GUINCHO LEVE"/>
    <s v="EQUIPAMENTO"/>
    <s v="87183400"/>
    <s v="MARAJO GUAPO"/>
    <s v="GUAPO"/>
    <s v="GO"/>
    <s v="DIESEL S-10"/>
    <n v="160"/>
    <n v="6.15"/>
    <s v=" Km/L"/>
    <n v="29469"/>
    <n v="26"/>
    <n v="6.04"/>
    <n v="157.04"/>
    <s v="0"/>
    <s v="EXT - LUCCA JR"/>
    <s v="Planejamento Operaci"/>
    <s v="LUCCA JR"/>
    <m/>
    <d v="2026-02-17T00:00:00"/>
    <x v="10"/>
    <x v="1"/>
    <x v="11"/>
  </r>
  <r>
    <s v="TLO0E87"/>
    <m/>
    <s v="17/02/2026 20:39:57"/>
    <m/>
    <m/>
    <x v="43"/>
    <m/>
    <m/>
    <m/>
    <m/>
    <s v="MARAJO GUAPO"/>
    <m/>
    <m/>
    <s v="ARLA-32"/>
    <s v="-"/>
    <s v="-"/>
    <s v=" Km/L"/>
    <s v="-"/>
    <n v="4.0999999999999996"/>
    <m/>
    <n v="16.36"/>
    <m/>
    <m/>
    <m/>
    <m/>
    <m/>
    <d v="2026-02-17T00:00:00"/>
    <x v="10"/>
    <x v="1"/>
    <x v="11"/>
  </r>
  <r>
    <s v="TMF8H09"/>
    <s v="60645800106185413"/>
    <s v="17/02/2026 20:56:46"/>
    <s v="00588"/>
    <s v="ALESSANDRO SILVA MIRANDA_x0009__x0009__x0009__x0009_"/>
    <x v="29"/>
    <s v="Caminhão"/>
    <s v="FH 540 6X4R"/>
    <s v="VOLVO"/>
    <s v="46209914"/>
    <s v="DECIO RIO VERDE"/>
    <s v="RIO VERDE"/>
    <s v="GO"/>
    <s v="DIESEL S-10"/>
    <n v="1153"/>
    <n v="2.09"/>
    <s v=" Km/L"/>
    <n v="12148"/>
    <n v="552.89"/>
    <n v="5.13"/>
    <n v="2836.33"/>
    <s v="202602172056"/>
    <s v="EXT - LUCCA JR"/>
    <s v="Planejamento Operaci"/>
    <s v="LUCCA JR"/>
    <m/>
    <d v="2026-02-17T00:00:00"/>
    <x v="10"/>
    <x v="1"/>
    <x v="11"/>
  </r>
  <r>
    <s v="TMF8H09"/>
    <m/>
    <s v="17/02/2026 20:58:21"/>
    <m/>
    <m/>
    <x v="29"/>
    <m/>
    <m/>
    <m/>
    <m/>
    <s v="DECIO RIO VERDE"/>
    <m/>
    <m/>
    <s v="ARLA-32"/>
    <s v="-"/>
    <s v="-"/>
    <s v=" Km/L"/>
    <s v="-"/>
    <n v="32.58"/>
    <m/>
    <n v="123.48"/>
    <m/>
    <m/>
    <m/>
    <m/>
    <m/>
    <d v="2026-02-17T00:00:00"/>
    <x v="10"/>
    <x v="1"/>
    <x v="11"/>
  </r>
  <r>
    <s v="QSW6J59"/>
    <s v="60645800106460000"/>
    <s v="17/02/2026 22:05:34"/>
    <s v="88245"/>
    <s v="VALCREMAR GOMES DE SOUZA"/>
    <x v="28"/>
    <s v="EQUIPAMENTOS"/>
    <s v="CAMINHÃO PIPA"/>
    <s v="OUTROS"/>
    <s v="07674909"/>
    <s v="AUTO POSTO INDIARA"/>
    <s v="INDIARA"/>
    <s v="GO"/>
    <s v="DIESEL S-10"/>
    <n v="285"/>
    <n v="4.03"/>
    <s v=" Km/L"/>
    <n v="17699"/>
    <n v="70.77"/>
    <n v="5.75"/>
    <n v="406.93"/>
    <s v="12118"/>
    <s v="EXT - LUCCA JR"/>
    <s v="Planejamento Operaci"/>
    <s v="LUCCA JR"/>
    <m/>
    <d v="2026-02-17T00:00:00"/>
    <x v="10"/>
    <x v="1"/>
    <x v="11"/>
  </r>
  <r>
    <s v="TTP5B47"/>
    <s v="60645800106472110"/>
    <s v="17/02/2026 22:07:16"/>
    <s v="99531"/>
    <s v="RODRIGO RODRIGUES BARROS"/>
    <x v="40"/>
    <s v="Caminhonete"/>
    <s v="SAVEIRO CS RB MF"/>
    <s v="VW"/>
    <s v="75331801"/>
    <s v="DECIO CEZARINA"/>
    <s v="CEZARINA"/>
    <s v="GO"/>
    <s v="ETANOL COMUM"/>
    <n v="324"/>
    <n v="8.0299999999999994"/>
    <s v=" Km/L"/>
    <n v="105295"/>
    <n v="40.36"/>
    <n v="4.6900000000000004"/>
    <n v="189.29"/>
    <s v="202602172206"/>
    <s v="EXT - KSE LOCAÇOES"/>
    <s v="Planejamento Operaci"/>
    <s v="KSE LOCAÇOES"/>
    <m/>
    <d v="2026-02-17T00:00:00"/>
    <x v="10"/>
    <x v="1"/>
    <x v="12"/>
  </r>
  <r>
    <s v="TUF2B45"/>
    <s v="60645800106472420"/>
    <s v="17/02/2026 23:23:33"/>
    <s v="03398"/>
    <s v="JOSIMAR VENANCIO SANTOS SILVA"/>
    <x v="37"/>
    <s v="Caminhonete"/>
    <s v="SAVEIRO CS RB MF"/>
    <s v="VW"/>
    <s v="75331003"/>
    <s v="SUPERVIA LAGOA"/>
    <s v="RIO VERDE"/>
    <s v="GO"/>
    <s v="ETANOL COMUM"/>
    <n v="242"/>
    <n v="10.58"/>
    <s v=" Km/L"/>
    <n v="111018"/>
    <n v="22.88"/>
    <n v="4.8899999999999997"/>
    <n v="111.88"/>
    <s v="0"/>
    <s v="EXT - KSE LOCAÇOES"/>
    <s v="Planejamento Operaci"/>
    <s v="KSE LOCAÇOES"/>
    <m/>
    <d v="2026-02-17T00:00:00"/>
    <x v="10"/>
    <x v="1"/>
    <x v="12"/>
  </r>
  <r>
    <s v="TJP1H27"/>
    <s v="60645800106439607"/>
    <s v="18/02/2026 00:14:11"/>
    <s v="00745"/>
    <s v="JOÃO LUIZ RODRIGUES PEREIRA_x0009__x0009__x0009__x0009_"/>
    <x v="58"/>
    <s v="EQUIPAMENTOS"/>
    <s v="GUINCHO LEVE"/>
    <s v="EQUIPAMENTO"/>
    <s v="46209914"/>
    <s v="DECIO RIO VERDE"/>
    <s v="RIO VERDE"/>
    <s v="GO"/>
    <s v="DIESEL S-10"/>
    <n v="726"/>
    <n v="6.18"/>
    <s v=" Km/L"/>
    <n v="21013"/>
    <n v="117.43"/>
    <n v="5.13"/>
    <n v="602.41"/>
    <s v="202602180013"/>
    <s v="EXT - LUCCA JR"/>
    <s v="Planejamento Operaci"/>
    <s v="LUCCA JR"/>
    <m/>
    <d v="2026-02-18T00:00:00"/>
    <x v="10"/>
    <x v="1"/>
    <x v="11"/>
  </r>
  <r>
    <s v="TJP1H27"/>
    <m/>
    <s v="18/02/2026 00:17:21"/>
    <m/>
    <m/>
    <x v="58"/>
    <m/>
    <m/>
    <m/>
    <m/>
    <s v="DECIO RIO VERDE"/>
    <m/>
    <m/>
    <s v="ARLA-32"/>
    <s v="-"/>
    <s v="-"/>
    <s v=" Km/L"/>
    <s v="-"/>
    <n v="5.98"/>
    <m/>
    <n v="22.7"/>
    <m/>
    <m/>
    <m/>
    <m/>
    <m/>
    <d v="2026-02-18T00:00:00"/>
    <x v="10"/>
    <x v="1"/>
    <x v="11"/>
  </r>
  <r>
    <s v="TUG2C45"/>
    <s v="60645800106437770"/>
    <s v="18/02/2026 00:47:54"/>
    <s v="80560"/>
    <s v="EDMAR PEREIRA COSTA"/>
    <x v="54"/>
    <s v="Utilitário"/>
    <s v="SAVEIRO"/>
    <s v="FIAT"/>
    <s v="81889412"/>
    <s v="POSTO ZERO UM"/>
    <s v="RIO VERDE"/>
    <s v="GO"/>
    <s v="ETANOL COMUM"/>
    <n v="382"/>
    <n v="10.49"/>
    <s v=" Km/L"/>
    <n v="105141"/>
    <n v="36.43"/>
    <n v="4.9800000000000004"/>
    <n v="181.42"/>
    <s v="1"/>
    <s v="EXT - KSE LOCAÇOES"/>
    <s v="Planejamento Operaci"/>
    <s v="KSE LOCAÇOES"/>
    <m/>
    <d v="2026-02-18T00:00:00"/>
    <x v="10"/>
    <x v="1"/>
    <x v="12"/>
  </r>
  <r>
    <s v="TFF5D72"/>
    <s v="60645800105143780"/>
    <s v="18/02/2026 01:36:38"/>
    <s v="03102"/>
    <s v="EDES GONÇALVES DA SILVA"/>
    <x v="2"/>
    <s v="Automóvel"/>
    <s v="ARGO"/>
    <s v="FIAT"/>
    <s v="87183400"/>
    <s v="MARAJO GUAPO"/>
    <s v="GUAPO"/>
    <s v="GO"/>
    <s v="ETANOL COMUM"/>
    <n v="366"/>
    <n v="10.78"/>
    <s v=" Km/L"/>
    <n v="46177"/>
    <n v="33.950000000000003"/>
    <n v="4.6900000000000004"/>
    <n v="159.22999999999999"/>
    <s v="0"/>
    <s v="Planejamento Operaci"/>
    <s v="Planejamento Operaci"/>
    <s v="Operacional"/>
    <m/>
    <d v="2026-02-18T00:00:00"/>
    <x v="10"/>
    <x v="1"/>
    <x v="0"/>
  </r>
  <r>
    <s v="TTR3A31"/>
    <s v="60645800106472404"/>
    <s v="18/02/2026 02:02:04"/>
    <s v="01836"/>
    <s v="DANILLO ROSA CARDOSO"/>
    <x v="53"/>
    <s v="Caminhonete"/>
    <s v="SAVEIRO CS RB MF"/>
    <s v="VW"/>
    <s v="46209914"/>
    <s v="DECIO RIO VERDE"/>
    <s v="RIO VERDE"/>
    <s v="GO"/>
    <s v="ETANOL COMUM"/>
    <n v="461"/>
    <n v="10.25"/>
    <s v=" Km/L"/>
    <n v="98201"/>
    <n v="44.97"/>
    <n v="4.79"/>
    <n v="215.41"/>
    <s v="202602180201"/>
    <s v="EXT - KSE LOCAÇOES"/>
    <s v="Planejamento Operaci"/>
    <s v="KSE LOCAÇOES"/>
    <m/>
    <d v="2026-02-18T00:00:00"/>
    <x v="10"/>
    <x v="1"/>
    <x v="12"/>
  </r>
  <r>
    <s v="TTT2H95"/>
    <s v="60645800106472477"/>
    <s v="18/02/2026 05:21:40"/>
    <s v="83047"/>
    <s v="WESLEY ROCHA FARIAS"/>
    <x v="63"/>
    <s v="Caminhonete"/>
    <s v="SAVEIRO CS RB MF"/>
    <s v="VW"/>
    <s v="46209914"/>
    <s v="DECIO RIO VERDE"/>
    <s v="RIO VERDE"/>
    <s v="GO"/>
    <s v="ETANOL COMUM"/>
    <n v="511"/>
    <n v="10.97"/>
    <s v=" Km/L"/>
    <n v="91466"/>
    <n v="46.58"/>
    <n v="4.79"/>
    <n v="223.12"/>
    <s v="202602180520"/>
    <s v="EXT - KSE LOCAÇOES"/>
    <s v="Planejamento Operaci"/>
    <s v="KSE LOCAÇOES"/>
    <m/>
    <d v="2026-02-18T00:00:00"/>
    <x v="10"/>
    <x v="1"/>
    <x v="12"/>
  </r>
  <r>
    <s v="TTT2H93"/>
    <s v="60645800106472340"/>
    <s v="18/02/2026 05:22:30"/>
    <s v="72216"/>
    <s v="ERIVALDO OLIVEIRA SOARES"/>
    <x v="41"/>
    <s v="Utilitário"/>
    <s v="SAVEIRO"/>
    <s v="FIAT"/>
    <s v="41826312"/>
    <s v="AUTO POSTO JACARE"/>
    <s v="ACREUNA"/>
    <s v="GO"/>
    <s v="ETANOL COMUM"/>
    <n v="477"/>
    <n v="10.29"/>
    <s v=" Km/L"/>
    <n v="57288"/>
    <n v="46.36"/>
    <n v="4.8600000000000003"/>
    <n v="225.31"/>
    <s v="180219278"/>
    <s v="EXT - KSE LOCAÇOES"/>
    <s v="Planejamento Operaci"/>
    <s v="KSE LOCAÇOES"/>
    <m/>
    <d v="2026-02-18T00:00:00"/>
    <x v="10"/>
    <x v="1"/>
    <x v="12"/>
  </r>
  <r>
    <s v="TTP5B47"/>
    <s v="60645800106472110"/>
    <s v="18/02/2026 05:30:49"/>
    <s v="99531"/>
    <s v="RODRIGO RODRIGUES BARROS"/>
    <x v="40"/>
    <s v="Caminhonete"/>
    <s v="SAVEIRO CS RB MF"/>
    <s v="VW"/>
    <s v="75331801"/>
    <s v="DECIO CEZARINA"/>
    <s v="CEZARINA"/>
    <s v="GO"/>
    <s v="ETANOL COMUM"/>
    <n v="276"/>
    <n v="10.94"/>
    <s v=" Km/L"/>
    <n v="105571"/>
    <n v="25.22"/>
    <n v="4.6900000000000004"/>
    <n v="118.28"/>
    <s v="202602180530"/>
    <s v="EXT - KSE LOCAÇOES"/>
    <s v="Planejamento Operaci"/>
    <s v="KSE LOCAÇOES"/>
    <m/>
    <d v="2026-02-18T00:00:00"/>
    <x v="10"/>
    <x v="1"/>
    <x v="12"/>
  </r>
  <r>
    <s v="TTY2C25"/>
    <s v="60645800106472430"/>
    <s v="18/02/2026 06:06:21"/>
    <s v="07015"/>
    <s v="EDILEIA DE SOUSA ANTUNES"/>
    <x v="38"/>
    <s v="Caminhonete"/>
    <s v="SAVEIRO CS RB MF"/>
    <s v="VW"/>
    <s v="46286315"/>
    <s v="POSTO CENTRAL"/>
    <s v="BOM JESUS"/>
    <s v="GO"/>
    <s v="ETANOL COMUM"/>
    <n v="391"/>
    <n v="10.92"/>
    <s v=" Km/L"/>
    <n v="93780"/>
    <n v="35.799999999999997"/>
    <n v="4.8899999999999997"/>
    <n v="175.06"/>
    <s v="1"/>
    <s v="EXT - KSE LOCAÇOES"/>
    <s v="Planejamento Operaci"/>
    <s v="KSE LOCAÇOES"/>
    <m/>
    <d v="2026-02-18T00:00:00"/>
    <x v="10"/>
    <x v="1"/>
    <x v="12"/>
  </r>
  <r>
    <s v="TUW2D74"/>
    <s v="60645800105124310"/>
    <s v="18/02/2026 06:34:39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902"/>
    <n v="14.55"/>
    <s v=" Km/L"/>
    <n v="91743"/>
    <n v="62.01"/>
    <n v="6.49"/>
    <n v="402.44"/>
    <s v="0"/>
    <s v="Planejamento Operaci"/>
    <s v="Planejamento Operaci"/>
    <s v="Operacional"/>
    <m/>
    <d v="2026-02-18T00:00:00"/>
    <x v="10"/>
    <x v="1"/>
    <x v="12"/>
  </r>
  <r>
    <s v="TLR1J91"/>
    <s v="60645800106043065"/>
    <s v="18/02/2026 07:29:21"/>
    <s v="02910"/>
    <s v="EMERSON CRISTIANO DA SILVEIRA"/>
    <x v="23"/>
    <s v="Caminhonete"/>
    <s v="SAVEIRO"/>
    <s v="VOLKSWAGEN"/>
    <s v="46209914"/>
    <s v="DECIO RIO VERDE"/>
    <s v="RIO VERDE"/>
    <s v="GO"/>
    <s v="ETANOL COMUM"/>
    <n v="0"/>
    <n v="0"/>
    <s v=" Km/L"/>
    <s v="-"/>
    <n v="35.21"/>
    <n v="4.79"/>
    <n v="168.66"/>
    <s v="202602180728"/>
    <s v="Planejamento Operaci"/>
    <s v="Planejamento Operaci"/>
    <s v="Operacional"/>
    <m/>
    <d v="2026-02-18T00:00:00"/>
    <x v="10"/>
    <x v="1"/>
    <x v="9"/>
  </r>
  <r>
    <s v="TKB0E17"/>
    <s v="60645800106185180"/>
    <s v="18/02/2026 07:50:04"/>
    <s v="89061"/>
    <s v="HIGOR MARTINS FERREIRA_x0009__x0009__x0009__x0009_"/>
    <x v="27"/>
    <s v="EQUIPAMENTOS"/>
    <s v="GUINCHO LEVE"/>
    <s v="EQUIPAMENTO"/>
    <s v="46286315"/>
    <s v="POSTO CENTRAL"/>
    <s v="BOM JESUS"/>
    <s v="GO"/>
    <s v="DIESEL S-10"/>
    <n v="386"/>
    <n v="4.84"/>
    <s v=" Km/L"/>
    <n v="22863"/>
    <n v="79.8"/>
    <n v="6.2409999999999997"/>
    <n v="498"/>
    <s v="1"/>
    <s v="EXT - LUCCA JR"/>
    <s v="Planejamento Operaci"/>
    <s v="LUCCA JR"/>
    <m/>
    <d v="2026-02-18T00:00:00"/>
    <x v="10"/>
    <x v="1"/>
    <x v="11"/>
  </r>
  <r>
    <s v="TKB0E17"/>
    <m/>
    <s v="18/02/2026 07:50:04"/>
    <m/>
    <m/>
    <x v="27"/>
    <m/>
    <m/>
    <m/>
    <m/>
    <s v="POSTO CENTRAL"/>
    <m/>
    <m/>
    <s v="ARLA-32"/>
    <s v="-"/>
    <s v="-"/>
    <s v=" Km/L"/>
    <s v="-"/>
    <n v="20"/>
    <m/>
    <n v="126"/>
    <m/>
    <m/>
    <m/>
    <m/>
    <m/>
    <d v="2026-02-18T00:00:00"/>
    <x v="10"/>
    <x v="1"/>
    <x v="11"/>
  </r>
  <r>
    <s v="TTQ4C10"/>
    <s v="60645800106553930"/>
    <s v="18/02/2026 10:01:12"/>
    <s v="04617"/>
    <s v="JESSICA MARIA ALVES LOPES"/>
    <x v="31"/>
    <s v="Caminhonete"/>
    <s v="Caminhonete S10"/>
    <s v="CHEVROLET"/>
    <s v="26406711"/>
    <s v="POSTO ZANDONADI"/>
    <s v="GUAPO"/>
    <s v="GO"/>
    <s v="DIESEL S-10"/>
    <n v="773"/>
    <n v="15.26"/>
    <s v=" Km/L"/>
    <n v="116915"/>
    <n v="50.67"/>
    <n v="6.19"/>
    <n v="313.64999999999998"/>
    <s v="180236027"/>
    <s v="Planejamento Operaci"/>
    <s v="Planejamento Operaci"/>
    <s v="INSPENCAO"/>
    <m/>
    <d v="2026-02-18T00:00:00"/>
    <x v="10"/>
    <x v="1"/>
    <x v="12"/>
  </r>
  <r>
    <s v="TFP3B22"/>
    <s v="60645800105143720"/>
    <s v="18/02/2026 10:32:04"/>
    <s v="02769"/>
    <s v="ANDRE LUIS PAULINO"/>
    <x v="6"/>
    <s v="Automóvel"/>
    <s v="ARGO"/>
    <s v="FIAT"/>
    <s v="69494411"/>
    <s v="REDE MARAJO RIO VERD"/>
    <s v="RIO VERDE"/>
    <s v="GO"/>
    <s v="ETANOL COMUM"/>
    <n v="408"/>
    <n v="10.41"/>
    <s v=" Km/L"/>
    <n v="45454"/>
    <n v="39.19"/>
    <n v="4.59"/>
    <n v="179.88"/>
    <s v="2769138685"/>
    <s v="Planejamento Operaci"/>
    <s v="Planejamento Operaci"/>
    <s v="Operacional"/>
    <m/>
    <d v="2026-02-18T00:00:00"/>
    <x v="10"/>
    <x v="1"/>
    <x v="4"/>
  </r>
  <r>
    <s v="TFX7J72"/>
    <s v="60645800105836505"/>
    <s v="18/02/2026 11:13:35"/>
    <s v="03126"/>
    <s v="PEDRO PAULO SILVA SANTOS"/>
    <x v="11"/>
    <s v="Automóvel"/>
    <s v="ARGO"/>
    <s v="FIAT"/>
    <s v="46286315"/>
    <s v="POSTO CENTRAL"/>
    <s v="BOM JESUS"/>
    <s v="GO"/>
    <s v="ETANOL COMUM"/>
    <n v="293"/>
    <n v="9.83"/>
    <s v=" Km/L"/>
    <n v="61913"/>
    <n v="29.82"/>
    <n v="4.891"/>
    <n v="145.85"/>
    <s v="0"/>
    <s v="Planejamento Operaci"/>
    <s v="Planejamento Operaci"/>
    <s v="Operacional"/>
    <m/>
    <d v="2026-02-18T00:00:00"/>
    <x v="10"/>
    <x v="1"/>
    <x v="4"/>
  </r>
  <r>
    <s v="TFF5D72"/>
    <s v="60645800105143780"/>
    <s v="18/02/2026 12:05:07"/>
    <s v="73410"/>
    <s v="BRUNO SOUSA DIAS"/>
    <x v="2"/>
    <s v="Automóvel"/>
    <s v="ARGO"/>
    <s v="FIAT"/>
    <s v="87183400"/>
    <s v="MARAJO GUAPO"/>
    <s v="GUAPO"/>
    <s v="GO"/>
    <s v="ETANOL COMUM"/>
    <n v="410"/>
    <n v="11.08"/>
    <s v=" Km/L"/>
    <n v="46587"/>
    <n v="37"/>
    <n v="4.6900000000000004"/>
    <n v="173.53"/>
    <s v="0"/>
    <s v="Planejamento Operaci"/>
    <s v="Planejamento Operaci"/>
    <s v="Operacional"/>
    <m/>
    <d v="2026-02-18T00:00:00"/>
    <x v="10"/>
    <x v="1"/>
    <x v="0"/>
  </r>
  <r>
    <s v="TUG2C45"/>
    <s v="60645800106437770"/>
    <s v="18/02/2026 12:50:19"/>
    <s v="02527"/>
    <s v="ALCIENE MARTINS PONTES"/>
    <x v="54"/>
    <s v="Utilitário"/>
    <s v="SAVEIRO"/>
    <s v="FIAT"/>
    <s v="69494411"/>
    <s v="REDE MARAJO RIO VERD"/>
    <s v="RIO VERDE"/>
    <s v="GO"/>
    <s v="ETANOL COMUM"/>
    <n v="439"/>
    <n v="10.02"/>
    <s v=" Km/L"/>
    <n v="105580"/>
    <n v="43.8"/>
    <n v="4.59"/>
    <n v="201.04"/>
    <s v="2527011195"/>
    <s v="EXT - KSE LOCAÇOES"/>
    <s v="Planejamento Operaci"/>
    <s v="KSE LOCAÇOES"/>
    <m/>
    <d v="2026-02-18T00:00:00"/>
    <x v="10"/>
    <x v="1"/>
    <x v="12"/>
  </r>
  <r>
    <s v="TUF2B45"/>
    <s v="60645800106472420"/>
    <s v="18/02/2026 13:53:31"/>
    <s v="01318"/>
    <s v="JOAO BATISTA REIS"/>
    <x v="37"/>
    <s v="Caminhonete"/>
    <s v="SAVEIRO CS RB MF"/>
    <s v="VW"/>
    <s v="46286315"/>
    <s v="POSTO CENTRAL"/>
    <s v="BOM JESUS"/>
    <s v="GO"/>
    <s v="ETANOL COMUM"/>
    <n v="493"/>
    <n v="9.75"/>
    <s v=" Km/L"/>
    <n v="111511"/>
    <n v="50.58"/>
    <n v="4.8899999999999997"/>
    <n v="247.36"/>
    <s v="1"/>
    <s v="EXT - KSE LOCAÇOES"/>
    <s v="Planejamento Operaci"/>
    <s v="KSE LOCAÇOES"/>
    <m/>
    <d v="2026-02-18T00:00:00"/>
    <x v="10"/>
    <x v="1"/>
    <x v="12"/>
  </r>
  <r>
    <s v="TGK2G46"/>
    <s v="60645800105179571"/>
    <s v="18/02/2026 13:54:36"/>
    <s v="04161"/>
    <s v="WESLEY DUARTE MESQUITA"/>
    <x v="59"/>
    <s v="Utilitário"/>
    <s v="FIORINO"/>
    <s v="FIAT"/>
    <s v="07674909"/>
    <s v="AUTO POSTO INDIARA"/>
    <s v="INDIARA"/>
    <s v="GO"/>
    <s v="ETANOL COMUM"/>
    <n v="337"/>
    <n v="8.74"/>
    <s v=" Km/L"/>
    <n v="8002"/>
    <n v="38.57"/>
    <n v="4.8899999999999997"/>
    <n v="188.61"/>
    <s v="12134"/>
    <s v="Planejamento Operaci"/>
    <s v="Planejamento Operaci"/>
    <s v="Operacional"/>
    <m/>
    <d v="2026-02-18T00:00:00"/>
    <x v="10"/>
    <x v="1"/>
    <x v="5"/>
  </r>
  <r>
    <s v="TTP5B47"/>
    <s v="60645800106472110"/>
    <s v="18/02/2026 14:36:57"/>
    <s v="02710"/>
    <s v="RAINON LOPES ALMEIDA"/>
    <x v="40"/>
    <s v="Caminhonete"/>
    <s v="SAVEIRO CS RB MF"/>
    <s v="VW"/>
    <s v="75331811"/>
    <s v="DECIO CEZARINA"/>
    <s v="CEZARINA"/>
    <s v="GO"/>
    <s v="ETANOL COMUM"/>
    <n v="461"/>
    <n v="10.43"/>
    <s v=" Km/L"/>
    <n v="106032"/>
    <n v="44.19"/>
    <n v="4.6900000000000004"/>
    <n v="207.25"/>
    <s v="0"/>
    <s v="EXT - KSE LOCAÇOES"/>
    <s v="Planejamento Operaci"/>
    <s v="KSE LOCAÇOES"/>
    <m/>
    <d v="2026-02-18T00:00:00"/>
    <x v="10"/>
    <x v="1"/>
    <x v="12"/>
  </r>
  <r>
    <s v="TUQ2H91"/>
    <s v="60645800107558597"/>
    <s v="18/02/2026 15:52:04"/>
    <s v="87954"/>
    <s v="DANIEL GONÇALVES"/>
    <x v="66"/>
    <s v="Caminhonete"/>
    <s v="SAVEIRO CD RB MF"/>
    <s v="VOLKSWAGEN"/>
    <s v="87183400"/>
    <s v="MARAJO GUAPO"/>
    <s v="GUAPO"/>
    <s v="GO"/>
    <s v="ETANOL COMUM"/>
    <n v="404"/>
    <n v="8.17"/>
    <s v=" Km/L"/>
    <n v="27571"/>
    <n v="49.46"/>
    <n v="4.6900000000000004"/>
    <n v="231.97"/>
    <s v="0"/>
    <s v="EXT - KSE LOCAÇOES"/>
    <s v="Planejamento Operaci"/>
    <s v="KSE LOCAÇOES"/>
    <m/>
    <d v="2026-02-18T00:00:00"/>
    <x v="10"/>
    <x v="1"/>
    <x v="12"/>
  </r>
  <r>
    <s v="TTR3A31"/>
    <s v="60645800106472404"/>
    <s v="18/02/2026 15:59:18"/>
    <s v="01579"/>
    <s v="MARCUS VINICIUS GONÇALVES LOPES"/>
    <x v="53"/>
    <s v="Caminhonete"/>
    <s v="SAVEIRO CS RB MF"/>
    <s v="VW"/>
    <s v="24906505"/>
    <s v="AUTO POSTO BOM RETIR"/>
    <s v="RIO VERDE"/>
    <s v="GO"/>
    <s v="ETANOL COMUM"/>
    <n v="520"/>
    <n v="10.1"/>
    <s v=" Km/L"/>
    <n v="98721"/>
    <n v="51.47"/>
    <n v="4.79"/>
    <n v="246.56"/>
    <s v="180257"/>
    <s v="EXT - KSE LOCAÇOES"/>
    <s v="Planejamento Operaci"/>
    <s v="KSE LOCAÇOES"/>
    <m/>
    <d v="2026-02-18T00:00:00"/>
    <x v="10"/>
    <x v="1"/>
    <x v="12"/>
  </r>
  <r>
    <s v="TTT2H95"/>
    <s v="60645800106472477"/>
    <s v="18/02/2026 16:10:54"/>
    <s v="88512"/>
    <s v="JUAREZ NEVES"/>
    <x v="63"/>
    <s v="Caminhonete"/>
    <s v="SAVEIRO CS RB MF"/>
    <s v="VW"/>
    <s v="41826312"/>
    <s v="AUTO POSTO JACARE"/>
    <s v="ACREUNA"/>
    <s v="GO"/>
    <s v="ETANOL COMUM"/>
    <n v="493"/>
    <n v="10.18"/>
    <s v=" Km/L"/>
    <n v="91959"/>
    <n v="48.42"/>
    <n v="4.8600000000000003"/>
    <n v="235.32"/>
    <s v="180258209"/>
    <s v="EXT - KSE LOCAÇOES"/>
    <s v="Planejamento Operaci"/>
    <s v="KSE LOCAÇOES"/>
    <m/>
    <d v="2026-02-18T00:00:00"/>
    <x v="10"/>
    <x v="1"/>
    <x v="12"/>
  </r>
  <r>
    <s v="TGF2J32"/>
    <s v="60645800105143827"/>
    <s v="18/02/2026 16:11:24"/>
    <s v="04880"/>
    <s v="LEONNARDO FERREIRA DE MOURA ALVES "/>
    <x v="16"/>
    <s v="Automóvel"/>
    <s v="ARGO"/>
    <s v="FIAT"/>
    <s v="94263409"/>
    <s v="POSTO CRISTO REDENTO"/>
    <s v="ALOANDIA"/>
    <s v="GO"/>
    <s v="ETANOL COMUM"/>
    <n v="388"/>
    <n v="9.77"/>
    <s v=" Km/L"/>
    <n v="16274"/>
    <n v="39.71"/>
    <n v="5.1100000000000003"/>
    <n v="202.92"/>
    <s v="177144"/>
    <s v="Planejamento Operaci"/>
    <s v="Planejamento Operaci"/>
    <s v="Operacional"/>
    <m/>
    <d v="2026-02-18T00:00:00"/>
    <x v="10"/>
    <x v="1"/>
    <x v="5"/>
  </r>
  <r>
    <s v="TFN0D12"/>
    <s v="60645800105143746"/>
    <s v="18/02/2026 16:59:43"/>
    <s v="00390"/>
    <s v="SILVINO JOSE DE BRITO"/>
    <x v="5"/>
    <s v="Automóvel"/>
    <s v="ARGO"/>
    <s v="FIAT"/>
    <s v="75331811"/>
    <s v="DECIO CEZARINA"/>
    <s v="CEZARINA"/>
    <s v="GO"/>
    <s v="ETANOL COMUM"/>
    <n v="225"/>
    <n v="8.8699999999999992"/>
    <s v=" Km/L"/>
    <n v="35834"/>
    <n v="25.38"/>
    <n v="4.6900000000000004"/>
    <n v="119.03"/>
    <s v="0"/>
    <s v="Planejamento Operaci"/>
    <s v="Planejamento Operaci"/>
    <s v="Operacional"/>
    <m/>
    <d v="2026-02-18T00:00:00"/>
    <x v="10"/>
    <x v="1"/>
    <x v="3"/>
  </r>
  <r>
    <s v="TTT2H93"/>
    <s v="60645800106472340"/>
    <s v="18/02/2026 17:27:49"/>
    <s v="70129"/>
    <s v="DIONILSON DE SOUZA SANTOS"/>
    <x v="41"/>
    <s v="Utilitário"/>
    <s v="SAVEIRO"/>
    <s v="FIAT"/>
    <s v="41826312"/>
    <s v="AUTO POSTO JACARE"/>
    <s v="ACREUNA"/>
    <s v="GO"/>
    <s v="ETANOL COMUM"/>
    <n v="517"/>
    <n v="10.66"/>
    <s v=" Km/L"/>
    <n v="57805"/>
    <n v="48.51"/>
    <n v="4.8609999999999998"/>
    <n v="235.79"/>
    <s v="180262819"/>
    <s v="EXT - KSE LOCAÇOES"/>
    <s v="Planejamento Operaci"/>
    <s v="KSE LOCAÇOES"/>
    <m/>
    <d v="2026-02-18T00:00:00"/>
    <x v="10"/>
    <x v="1"/>
    <x v="12"/>
  </r>
  <r>
    <s v="TMG4A29"/>
    <m/>
    <s v="18/02/2026 17:46:24"/>
    <m/>
    <m/>
    <x v="25"/>
    <m/>
    <m/>
    <m/>
    <m/>
    <s v="POSTO CENTRAL"/>
    <m/>
    <m/>
    <s v="ARLA-32"/>
    <s v="-"/>
    <s v="-"/>
    <s v=" Km/L"/>
    <s v="-"/>
    <n v="40"/>
    <m/>
    <n v="230"/>
    <m/>
    <m/>
    <m/>
    <m/>
    <m/>
    <d v="2026-02-18T00:00:00"/>
    <x v="10"/>
    <x v="1"/>
    <x v="11"/>
  </r>
  <r>
    <s v="TTS4A16"/>
    <s v="60645800105124436"/>
    <s v="18/02/2026 17:57:49"/>
    <s v="00399"/>
    <s v="JULIANO FERNANDES DA SILVA"/>
    <x v="32"/>
    <s v="Caminhonete"/>
    <s v="Caminhonete S10"/>
    <s v="CHEVROLET"/>
    <s v="75331003"/>
    <s v="SUPERVIA LAGOA"/>
    <s v="RIO VERDE"/>
    <s v="GO"/>
    <s v="DIESEL S-10"/>
    <n v="938"/>
    <n v="14.17"/>
    <s v=" Km/L"/>
    <n v="18980"/>
    <n v="66.180000000000007"/>
    <n v="5.84"/>
    <n v="386.49"/>
    <s v="0"/>
    <s v="Planejamento Operaci"/>
    <s v="Planejamento Operaci"/>
    <s v="INSPENCAO"/>
    <m/>
    <d v="2026-02-18T00:00:00"/>
    <x v="10"/>
    <x v="1"/>
    <x v="12"/>
  </r>
  <r>
    <s v="TGA0B06"/>
    <s v="60645800106437610"/>
    <s v="18/02/2026 18:01:17"/>
    <s v="00933"/>
    <s v="GIULEY RIBEIRO DOS SANTOS"/>
    <x v="55"/>
    <s v="Caminhonete"/>
    <s v="FIORINO"/>
    <s v="FIAT"/>
    <s v="45308900"/>
    <s v="POSTO LUPATINI"/>
    <s v="SANTO ANTONIO DA BARRA"/>
    <s v="GO"/>
    <s v="ETANOL COMUM"/>
    <n v="189"/>
    <n v="7.13"/>
    <s v=" Km/L"/>
    <n v="16206"/>
    <n v="26.51"/>
    <n v="4.99"/>
    <n v="132.28"/>
    <s v="0"/>
    <s v="Planejamento Operaci"/>
    <s v="Planejamento Operaci"/>
    <s v="TI e Automação"/>
    <m/>
    <d v="2026-02-18T00:00:00"/>
    <x v="10"/>
    <x v="1"/>
    <x v="5"/>
  </r>
  <r>
    <s v="TER4970"/>
    <s v="60645800105124339"/>
    <s v="18/02/2026 18:02:51"/>
    <s v="52247"/>
    <s v="CARLOS ALBERTO DO ROSARIO"/>
    <x v="19"/>
    <s v="EQUIPAMENTOS"/>
    <s v="RETROESCAVADEIRA"/>
    <s v="CATERPILLAR"/>
    <s v="81870100"/>
    <s v="POSTO MILLENIUM DIMAG"/>
    <s v="APARECIDA DE GOIANIA"/>
    <s v="GO"/>
    <s v="DIESEL COMUM"/>
    <n v="0"/>
    <n v="0"/>
    <s v=" Km/L"/>
    <n v="0"/>
    <n v="173.5"/>
    <n v="5.69"/>
    <n v="987.24"/>
    <s v="107583"/>
    <s v="EXT - SAO PEDRO"/>
    <s v="Planejamento Operaci"/>
    <s v="SAO PEDRO"/>
    <m/>
    <d v="2026-02-18T00:00:00"/>
    <x v="10"/>
    <x v="1"/>
    <x v="7"/>
  </r>
  <r>
    <s v="TGM4D76"/>
    <s v="60645800106437582"/>
    <s v="18/02/2026 18:13:58"/>
    <s v="33534"/>
    <s v="MARCOS ANTONIO MARCELINO DA SILVA"/>
    <x v="56"/>
    <s v="Caminhonete"/>
    <s v="FIORINO"/>
    <s v="FIAT"/>
    <s v="46286315"/>
    <s v="POSTO CENTRAL"/>
    <s v="BOM JESUS"/>
    <s v="GO"/>
    <s v="ETANOL COMUM"/>
    <n v="451"/>
    <n v="9.49"/>
    <s v=" Km/L"/>
    <n v="15286"/>
    <n v="47.54"/>
    <n v="4.8899999999999997"/>
    <n v="232.48"/>
    <s v="1"/>
    <s v="Planejamento Operaci"/>
    <s v="Planejamento Operaci"/>
    <s v="Operacional"/>
    <m/>
    <d v="2026-02-18T00:00:00"/>
    <x v="10"/>
    <x v="1"/>
    <x v="5"/>
  </r>
  <r>
    <s v="TTY2C25"/>
    <s v="60645800106472430"/>
    <s v="18/02/2026 18:31:19"/>
    <s v="53759"/>
    <s v="DHEIMERSON BRUNO MARINHO DE LIRA"/>
    <x v="38"/>
    <s v="Caminhonete"/>
    <s v="SAVEIRO CS RB MF"/>
    <s v="VW"/>
    <s v="46286315"/>
    <s v="POSTO CENTRAL"/>
    <s v="BOM JESUS"/>
    <s v="GO"/>
    <s v="ETANOL COMUM"/>
    <n v="462"/>
    <n v="10.06"/>
    <s v=" Km/L"/>
    <n v="94242"/>
    <n v="45.91"/>
    <n v="4.8899999999999997"/>
    <n v="224.5"/>
    <s v="1"/>
    <s v="EXT - KSE LOCAÇOES"/>
    <s v="Planejamento Operaci"/>
    <s v="KSE LOCAÇOES"/>
    <m/>
    <d v="2026-02-18T00:00:00"/>
    <x v="10"/>
    <x v="1"/>
    <x v="12"/>
  </r>
  <r>
    <s v="TJE5D27"/>
    <s v="60645800105124400"/>
    <s v="18/02/2026 18:51:57"/>
    <s v="81743"/>
    <s v="JEFERSON LUIZ MARTINS_x0009__x0009__x0009__x0009_"/>
    <x v="60"/>
    <s v="EQUIPAMENTOS"/>
    <s v="GUINCHO LEVE"/>
    <s v="EQUIPAMENTO"/>
    <s v="46209914"/>
    <s v="DECIO RIO VERDE"/>
    <s v="RIO VERDE"/>
    <s v="GO"/>
    <s v="DIESEL S-10"/>
    <n v="510"/>
    <n v="5.13"/>
    <s v=" Km/L"/>
    <n v="19607"/>
    <n v="99.47"/>
    <n v="5.13"/>
    <n v="510.28"/>
    <s v="202602181851"/>
    <s v="EXT - LUCCA JR"/>
    <s v="Planejamento Operaci"/>
    <s v="LUCCA JR"/>
    <m/>
    <d v="2026-02-18T00:00:00"/>
    <x v="10"/>
    <x v="1"/>
    <x v="11"/>
  </r>
  <r>
    <s v="TJE5D27"/>
    <m/>
    <s v="18/02/2026 18:53:36"/>
    <m/>
    <m/>
    <x v="60"/>
    <m/>
    <m/>
    <m/>
    <m/>
    <s v="DECIO RIO VERDE"/>
    <m/>
    <m/>
    <s v="ARLA-32"/>
    <s v="-"/>
    <s v="-"/>
    <s v=" Km/L"/>
    <s v="-"/>
    <n v="5.34"/>
    <m/>
    <n v="20.25"/>
    <m/>
    <m/>
    <m/>
    <m/>
    <m/>
    <d v="2026-02-18T00:00:00"/>
    <x v="10"/>
    <x v="1"/>
    <x v="11"/>
  </r>
  <r>
    <s v="TFF6I82"/>
    <s v="60645800105143800"/>
    <s v="18/02/2026 19:19:35"/>
    <s v="11093"/>
    <s v="MARCELO PAIXÃO FILHO"/>
    <x v="62"/>
    <s v="Automóvel"/>
    <s v="ARGO"/>
    <s v="FIAT"/>
    <s v="12667600"/>
    <s v="Z Z SAO JOSE"/>
    <s v="GOIANIA"/>
    <s v="GO"/>
    <s v="ETANOL COMUM"/>
    <n v="336"/>
    <n v="8.3800000000000008"/>
    <s v=" Km/L"/>
    <n v="29620"/>
    <n v="40.1"/>
    <n v="5.24"/>
    <n v="210.13"/>
    <s v="0"/>
    <s v="Planejamento Operaci"/>
    <s v="Planejamento Operaci"/>
    <s v="Operacional"/>
    <m/>
    <d v="2026-02-18T00:00:00"/>
    <x v="10"/>
    <x v="1"/>
    <x v="2"/>
  </r>
  <r>
    <s v="TGE1F64"/>
    <s v="60645800106437404"/>
    <s v="18/02/2026 19:40:51"/>
    <s v="75032"/>
    <s v="JONATAN DE SOUSA CORCINO"/>
    <x v="33"/>
    <s v="Caminhonete"/>
    <s v="AMBULANCIA DUCATO"/>
    <s v="FIAT"/>
    <s v="45306400"/>
    <s v="POSTO KR 05"/>
    <s v="SANTA HELENA DE GOIAS"/>
    <s v="GO"/>
    <s v="DIESEL S-10"/>
    <n v="252"/>
    <n v="5.58"/>
    <s v=" Km/L"/>
    <n v="12889"/>
    <n v="45.14"/>
    <n v="5.9909999999999997"/>
    <n v="270.42"/>
    <s v="180270796"/>
    <s v="Planejamento Operaci"/>
    <s v="Planejamento Operaci"/>
    <s v="Operacional"/>
    <m/>
    <d v="2026-02-18T00:00:00"/>
    <x v="10"/>
    <x v="1"/>
    <x v="13"/>
  </r>
  <r>
    <s v="TTT2H95"/>
    <s v="60645800106472477"/>
    <s v="18/02/2026 20:16:51"/>
    <s v="05208"/>
    <s v="CHARLES ROSA"/>
    <x v="63"/>
    <s v="Caminhonete"/>
    <s v="SAVEIRO CS RB MF"/>
    <s v="VW"/>
    <s v="45308900"/>
    <s v="POSTO LUPATINI"/>
    <s v="SANTO ANTONIO DA BARRA"/>
    <s v="GO"/>
    <s v="ETANOL COMUM"/>
    <n v="193"/>
    <n v="9.19"/>
    <s v=" Km/L"/>
    <n v="92152"/>
    <n v="21.01"/>
    <n v="4.99"/>
    <n v="104.84"/>
    <s v="0"/>
    <s v="EXT - KSE LOCAÇOES"/>
    <s v="Planejamento Operaci"/>
    <s v="KSE LOCAÇOES"/>
    <m/>
    <d v="2026-02-18T00:00:00"/>
    <x v="10"/>
    <x v="1"/>
    <x v="12"/>
  </r>
  <r>
    <s v="TUG2C45"/>
    <s v="60645800106437770"/>
    <s v="18/02/2026 21:44:03"/>
    <s v="80560"/>
    <s v="EDMAR PEREIRA COSTA"/>
    <x v="54"/>
    <s v="Utilitário"/>
    <s v="SAVEIRO"/>
    <s v="FIAT"/>
    <s v="81889412"/>
    <s v="POSTO ZERO UM"/>
    <s v="RIO VERDE"/>
    <s v="GO"/>
    <s v="ETANOL COMUM"/>
    <n v="388"/>
    <n v="10.029999999999999"/>
    <s v=" Km/L"/>
    <n v="105968"/>
    <n v="38.69"/>
    <n v="4.9800000000000004"/>
    <n v="192.67"/>
    <s v="1"/>
    <s v="EXT - KSE LOCAÇOES"/>
    <s v="Planejamento Operaci"/>
    <s v="KSE LOCAÇOES"/>
    <m/>
    <d v="2026-02-18T00:00:00"/>
    <x v="10"/>
    <x v="1"/>
    <x v="12"/>
  </r>
  <r>
    <s v="TUF2B45"/>
    <s v="60645800106472420"/>
    <s v="18/02/2026 22:13:34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325"/>
    <n v="9.07"/>
    <s v=" Km/L"/>
    <n v="111836"/>
    <n v="35.85"/>
    <n v="4.8899999999999997"/>
    <n v="175.31"/>
    <s v="0"/>
    <s v="EXT - KSE LOCAÇOES"/>
    <s v="Planejamento Operaci"/>
    <s v="KSE LOCAÇOES"/>
    <m/>
    <d v="2026-02-18T00:00:00"/>
    <x v="10"/>
    <x v="1"/>
    <x v="12"/>
  </r>
  <r>
    <s v="TFE9C14"/>
    <s v="60645800106437370"/>
    <s v="18/02/2026 22:21:56"/>
    <s v="52138"/>
    <s v="ROGERIO LEAO DE SOUZA"/>
    <x v="51"/>
    <s v="EQUIPAMENTOS"/>
    <s v="AMBULANCIA"/>
    <s v="OUTROS"/>
    <s v="46209914"/>
    <s v="DECIO RIO VERDE"/>
    <s v="RIO VERDE"/>
    <s v="GO"/>
    <s v="DIESEL S-10"/>
    <n v="288"/>
    <n v="5.7"/>
    <s v=" Km/L"/>
    <n v="8314"/>
    <n v="50.55"/>
    <n v="7.13"/>
    <n v="360.42"/>
    <s v="202602182221"/>
    <s v="Planejamento Operaci"/>
    <s v="Planejamento Operaci"/>
    <s v="Operacional"/>
    <m/>
    <d v="2026-02-18T00:00:00"/>
    <x v="10"/>
    <x v="1"/>
    <x v="13"/>
  </r>
  <r>
    <s v="TTP5B47"/>
    <s v="60645800106472110"/>
    <s v="18/02/2026 22:39:10"/>
    <s v="01227"/>
    <s v="DAILTON FERREIRA CRUVINEL"/>
    <x v="40"/>
    <s v="Caminhonete"/>
    <s v="SAVEIRO CS RB MF"/>
    <s v="VW"/>
    <s v="07674909"/>
    <s v="AUTO POSTO INDIARA"/>
    <s v="INDIARA"/>
    <s v="GO"/>
    <s v="ETANOL COMUM"/>
    <n v="386"/>
    <n v="10.85"/>
    <s v=" Km/L"/>
    <n v="106418"/>
    <n v="35.56"/>
    <n v="4.8899999999999997"/>
    <n v="173.89"/>
    <s v="12143"/>
    <s v="EXT - KSE LOCAÇOES"/>
    <s v="Planejamento Operaci"/>
    <s v="KSE LOCAÇOES"/>
    <m/>
    <d v="2026-02-18T00:00:00"/>
    <x v="10"/>
    <x v="1"/>
    <x v="12"/>
  </r>
  <r>
    <s v="TTY2C25"/>
    <s v="60645800106472430"/>
    <s v="19/02/2026 04:59:41"/>
    <s v="32871"/>
    <s v="JOSE RICARDO SOUZA SILVA"/>
    <x v="38"/>
    <s v="Caminhonete"/>
    <s v="SAVEIRO CS RB MF"/>
    <s v="VW"/>
    <s v="45341508"/>
    <s v="POSTO ALTO DA SERRA"/>
    <s v="ITUMBIARA"/>
    <s v="GO"/>
    <s v="ETANOL COMUM"/>
    <n v="356"/>
    <n v="9.83"/>
    <s v=" Km/L"/>
    <n v="94598"/>
    <n v="36.22"/>
    <n v="4.99"/>
    <n v="180.74"/>
    <s v="0"/>
    <s v="EXT - KSE LOCAÇOES"/>
    <s v="Planejamento Operaci"/>
    <s v="KSE LOCAÇOES"/>
    <m/>
    <d v="2026-02-19T00:00:00"/>
    <x v="10"/>
    <x v="1"/>
    <x v="12"/>
  </r>
  <r>
    <s v="TUF2B45"/>
    <s v="60645800106472420"/>
    <s v="19/02/2026 05:53:34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362"/>
    <n v="11.17"/>
    <s v=" Km/L"/>
    <n v="112198"/>
    <n v="32.4"/>
    <n v="4.8899999999999997"/>
    <n v="158.44"/>
    <s v="0"/>
    <s v="EXT - KSE LOCAÇOES"/>
    <s v="Planejamento Operaci"/>
    <s v="KSE LOCAÇOES"/>
    <m/>
    <d v="2026-02-19T00:00:00"/>
    <x v="10"/>
    <x v="1"/>
    <x v="12"/>
  </r>
  <r>
    <s v="TUG2C45"/>
    <s v="60645800106437770"/>
    <s v="19/02/2026 06:06:10"/>
    <s v="80560"/>
    <s v="EDMAR PEREIRA COSTA"/>
    <x v="54"/>
    <s v="Utilitário"/>
    <s v="SAVEIRO"/>
    <s v="FIAT"/>
    <s v="81889412"/>
    <s v="POSTO ZERO UM"/>
    <s v="RIO VERDE"/>
    <s v="GO"/>
    <s v="ETANOL COMUM"/>
    <n v="321"/>
    <n v="10.93"/>
    <s v=" Km/L"/>
    <n v="106289"/>
    <n v="29.37"/>
    <n v="4.8099999999999996"/>
    <n v="141.26"/>
    <s v="1"/>
    <s v="EXT - KSE LOCAÇOES"/>
    <s v="Planejamento Operaci"/>
    <s v="KSE LOCAÇOES"/>
    <m/>
    <d v="2026-02-19T00:00:00"/>
    <x v="10"/>
    <x v="1"/>
    <x v="12"/>
  </r>
  <r>
    <s v="TFE6B22"/>
    <s v="60645800105143762"/>
    <s v="19/02/2026 06:14:12"/>
    <s v="03608"/>
    <s v="WEIDER DA SILVA RODRIGUES"/>
    <x v="1"/>
    <s v="Automóvel"/>
    <s v="ARGO"/>
    <s v="FIAT"/>
    <s v="94262208"/>
    <s v="AUTO POSTO RETRO"/>
    <s v="APARECIDA DE GOIANIA"/>
    <s v="GO"/>
    <s v="ETANOL COMUM"/>
    <n v="357"/>
    <n v="9.68"/>
    <s v=" Km/L"/>
    <n v="50343"/>
    <n v="36.869999999999997"/>
    <n v="5.2409999999999997"/>
    <n v="193.22"/>
    <s v="1"/>
    <s v="Planejamento Operaci"/>
    <s v="Planejamento Operaci"/>
    <s v="Operacional"/>
    <m/>
    <d v="2026-02-19T00:00:00"/>
    <x v="10"/>
    <x v="1"/>
    <x v="1"/>
  </r>
  <r>
    <s v="TUW2D74"/>
    <s v="60645800105124310"/>
    <s v="19/02/2026 06:36:48"/>
    <s v="03339"/>
    <s v="MAYARA MARTINS DA SILVA SOUZA"/>
    <x v="35"/>
    <s v="Automóvel"/>
    <s v="CHEVROLET/S10 LS DD4"/>
    <s v="CHEVROLET"/>
    <s v="45341508"/>
    <s v="POSTO ALTO DA SERRA"/>
    <s v="ITUMBIARA"/>
    <s v="GO"/>
    <s v="DIESEL S-10"/>
    <n v="986"/>
    <n v="15.23"/>
    <s v=" Km/L"/>
    <n v="92729"/>
    <n v="64.72"/>
    <n v="6.4889999999999999"/>
    <n v="420"/>
    <s v="0"/>
    <s v="Planejamento Operaci"/>
    <s v="Planejamento Operaci"/>
    <s v="Operacional"/>
    <m/>
    <d v="2026-02-19T00:00:00"/>
    <x v="10"/>
    <x v="1"/>
    <x v="12"/>
  </r>
  <r>
    <s v="TTP5B47"/>
    <s v="60645800106472110"/>
    <s v="19/02/2026 06:39:28"/>
    <s v="01227"/>
    <s v="DAILTON FERREIRA CRUVINEL"/>
    <x v="40"/>
    <s v="Caminhonete"/>
    <s v="SAVEIRO CS RB MF"/>
    <s v="VW"/>
    <s v="07674909"/>
    <s v="AUTO POSTO INDIARA"/>
    <s v="INDIARA"/>
    <s v="GO"/>
    <s v="ETANOL COMUM"/>
    <n v="375"/>
    <n v="13.11"/>
    <s v=" Km/L"/>
    <n v="106793"/>
    <n v="28.6"/>
    <n v="4.8899999999999997"/>
    <n v="139.85"/>
    <s v="12147"/>
    <s v="EXT - KSE LOCAÇOES"/>
    <s v="Planejamento Operaci"/>
    <s v="KSE LOCAÇOES"/>
    <m/>
    <d v="2026-02-19T00:00:00"/>
    <x v="10"/>
    <x v="1"/>
    <x v="12"/>
  </r>
  <r>
    <s v="TGM2I26"/>
    <s v="60645800106437620"/>
    <s v="19/02/2026 06:48:06"/>
    <s v="59226"/>
    <s v="PASCHOAL FAVORITTO DE QUEIROZ"/>
    <x v="52"/>
    <s v="Utilitário"/>
    <s v="FIORINO"/>
    <s v="FIAT"/>
    <s v="69479601"/>
    <s v="REDE SANTA LUZIA X"/>
    <s v="GOIANIA"/>
    <s v="GO"/>
    <s v="ETANOL COMUM"/>
    <n v="311"/>
    <n v="6.09"/>
    <s v=" Km/L"/>
    <n v="17115"/>
    <n v="51.06"/>
    <n v="5.2409999999999997"/>
    <n v="267.58999999999997"/>
    <s v="183732"/>
    <s v="EXT - KSE LOCAÇOES"/>
    <s v="Planejamento Operaci"/>
    <s v="Operacional"/>
    <m/>
    <d v="2026-02-19T00:00:00"/>
    <x v="10"/>
    <x v="1"/>
    <x v="5"/>
  </r>
  <r>
    <s v="TGL4J09"/>
    <s v="60645800105143360"/>
    <s v="19/02/2026 07:18:51"/>
    <s v="40379"/>
    <s v="JESTER LUCAS GOUVEIA SANTOS"/>
    <x v="17"/>
    <s v="Automóvel"/>
    <s v="ARGO"/>
    <s v="FIAT"/>
    <s v="88813408"/>
    <s v="POSTO ITALIA"/>
    <s v="SENADOR CANEDO"/>
    <s v="GO"/>
    <s v="ETANOL COMUM"/>
    <n v="306"/>
    <n v="7.8"/>
    <s v=" Km/L"/>
    <n v="22312"/>
    <n v="39.25"/>
    <n v="5.09"/>
    <n v="199.77"/>
    <s v="4123"/>
    <s v="Planejamento Operaci"/>
    <s v="Planejamento Operaci"/>
    <s v="Operacional"/>
    <m/>
    <d v="2026-02-19T00:00:00"/>
    <x v="10"/>
    <x v="1"/>
    <x v="1"/>
  </r>
  <r>
    <s v="TTR3A31"/>
    <s v="60645800106472404"/>
    <s v="19/02/2026 07:48:46"/>
    <s v="01579"/>
    <s v="MARCUS VINICIUS GONÇALVES LOPES"/>
    <x v="53"/>
    <s v="Caminhonete"/>
    <s v="SAVEIRO CS RB MF"/>
    <s v="VW"/>
    <s v="46209914"/>
    <s v="DECIO RIO VERDE"/>
    <s v="RIO VERDE"/>
    <s v="GO"/>
    <s v="ETANOL COMUM"/>
    <n v="393"/>
    <n v="9.4600000000000009"/>
    <s v=" Km/L"/>
    <n v="99114"/>
    <n v="41.55"/>
    <n v="4.79"/>
    <n v="199.02"/>
    <s v="202602190748"/>
    <s v="EXT - KSE LOCAÇOES"/>
    <s v="Planejamento Operaci"/>
    <s v="KSE LOCAÇOES"/>
    <m/>
    <d v="2026-02-19T00:00:00"/>
    <x v="10"/>
    <x v="1"/>
    <x v="12"/>
  </r>
  <r>
    <s v="FKM6D96"/>
    <s v="60645800105124347"/>
    <s v="19/02/2026 08:05:32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103.93"/>
    <n v="5.99"/>
    <n v="622.57000000000005"/>
    <s v="190229079"/>
    <s v="EXT - SAO PEDRO"/>
    <s v="Planejamento Operaci"/>
    <s v="SAO PEDRO"/>
    <m/>
    <d v="2026-02-19T00:00:00"/>
    <x v="10"/>
    <x v="1"/>
    <x v="7"/>
  </r>
  <r>
    <s v="TTQ4C10"/>
    <s v="60645800106553930"/>
    <s v="19/02/2026 08:07:16"/>
    <s v="04617"/>
    <s v="JESSICA MARIA ALVES LOPES"/>
    <x v="31"/>
    <s v="Caminhonete"/>
    <s v="Caminhonete S10"/>
    <s v="CHEVROLET"/>
    <s v="69442211"/>
    <s v="POSTO SUDOESTE"/>
    <s v="GUAPO"/>
    <s v="GO"/>
    <s v="DIESEL S-10"/>
    <n v="824"/>
    <n v="14.79"/>
    <s v=" Km/L"/>
    <n v="117739"/>
    <n v="55.71"/>
    <n v="5.64"/>
    <n v="314.2"/>
    <s v="0"/>
    <s v="Planejamento Operaci"/>
    <s v="Planejamento Operaci"/>
    <s v="INSPENCAO"/>
    <m/>
    <d v="2026-02-19T00:00:00"/>
    <x v="10"/>
    <x v="1"/>
    <x v="12"/>
  </r>
  <r>
    <s v="TBE3B75"/>
    <s v="60645800105124380"/>
    <s v="19/02/2026 08:15:25"/>
    <s v="21706"/>
    <s v="LUIZ MARCELO NEVES"/>
    <x v="19"/>
    <s v="Caminhão"/>
    <s v="CAMINHAO CARROCERIA"/>
    <s v="OUTROS"/>
    <s v="69494411"/>
    <s v="REDE MARAJO RIO VERD"/>
    <s v="RIO VERDE"/>
    <s v="GO"/>
    <s v="DIESEL S-10"/>
    <n v="0"/>
    <n v="0"/>
    <s v=" Km/L"/>
    <n v="0"/>
    <n v="124.48"/>
    <n v="5.89"/>
    <n v="733.19"/>
    <s v="1"/>
    <s v="EXT - SAO PEDRO"/>
    <s v="Planejamento Operaci"/>
    <s v="SAO PEDRO"/>
    <m/>
    <d v="2026-02-19T00:00:00"/>
    <x v="10"/>
    <x v="1"/>
    <x v="7"/>
  </r>
  <r>
    <s v="TBE3B75"/>
    <m/>
    <s v="19/02/2026 08:15:25"/>
    <m/>
    <m/>
    <x v="20"/>
    <m/>
    <m/>
    <m/>
    <m/>
    <s v="REDE MARAJO RIO VERD"/>
    <m/>
    <m/>
    <s v="ARLA-32"/>
    <n v="0"/>
    <n v="0"/>
    <s v=" Km/L"/>
    <n v="0"/>
    <n v="16.47"/>
    <m/>
    <n v="65.72"/>
    <m/>
    <m/>
    <m/>
    <m/>
    <m/>
    <d v="2026-02-19T00:00:00"/>
    <x v="10"/>
    <x v="1"/>
    <x v="7"/>
  </r>
  <r>
    <s v="TTT2H93"/>
    <s v="60645800106472340"/>
    <s v="19/02/2026 08:25:03"/>
    <s v="70129"/>
    <s v="DIONILSON DE SOUZA SANTOS"/>
    <x v="41"/>
    <s v="Utilitário"/>
    <s v="SAVEIRO"/>
    <s v="FIAT"/>
    <s v="41826312"/>
    <s v="AUTO POSTO JACARE"/>
    <s v="ACREUNA"/>
    <s v="GO"/>
    <s v="ETANOL COMUM"/>
    <n v="508"/>
    <n v="11.48"/>
    <s v=" Km/L"/>
    <n v="58313"/>
    <n v="44.25"/>
    <n v="4.8609999999999998"/>
    <n v="215.09"/>
    <s v="190230240"/>
    <s v="EXT - KSE LOCAÇOES"/>
    <s v="Planejamento Operaci"/>
    <s v="KSE LOCAÇOES"/>
    <m/>
    <d v="2026-02-19T00:00:00"/>
    <x v="10"/>
    <x v="1"/>
    <x v="12"/>
  </r>
  <r>
    <s v="TFX7J72"/>
    <s v="60645800105836505"/>
    <s v="19/02/2026 08:37:23"/>
    <s v="03126"/>
    <s v="PEDRO PAULO SILVA SANTOS"/>
    <x v="11"/>
    <s v="Automóvel"/>
    <s v="ARGO"/>
    <s v="FIAT"/>
    <s v="81820912"/>
    <s v="AUTO POSTO KR 06"/>
    <s v="RIO VERDE"/>
    <s v="GO"/>
    <s v="ETANOL COMUM"/>
    <n v="341"/>
    <n v="8.69"/>
    <s v=" Km/L"/>
    <n v="62254"/>
    <n v="39.24"/>
    <n v="4.9909999999999997"/>
    <n v="195.84"/>
    <s v="0"/>
    <s v="Planejamento Operaci"/>
    <s v="Planejamento Operaci"/>
    <s v="Operacional"/>
    <m/>
    <d v="2026-02-19T00:00:00"/>
    <x v="10"/>
    <x v="1"/>
    <x v="4"/>
  </r>
  <r>
    <s v="FCW8F66"/>
    <s v="60645800105124371"/>
    <s v="19/02/2026 08:49:27"/>
    <s v="80246"/>
    <s v="FRANCISCO DE ASSIS SOARES"/>
    <x v="19"/>
    <s v="Caminhão"/>
    <s v="11-180"/>
    <s v="VW"/>
    <s v="45307105"/>
    <s v="POSTO GIRASSOL"/>
    <s v="ITUMBIARA"/>
    <s v="GO"/>
    <s v="DIESEL S-10"/>
    <n v="0"/>
    <n v="0"/>
    <s v=" Km/L"/>
    <n v="0"/>
    <n v="118.21"/>
    <n v="6.09"/>
    <n v="719.9"/>
    <s v="190231"/>
    <s v="EXT - SAO PEDRO"/>
    <s v="Planejamento Operaci"/>
    <s v="SAO PEDRO"/>
    <m/>
    <d v="2026-02-19T00:00:00"/>
    <x v="10"/>
    <x v="1"/>
    <x v="7"/>
  </r>
  <r>
    <s v="TTT2H95"/>
    <s v="60645800106472477"/>
    <s v="19/02/2026 09:24:34"/>
    <s v="88512"/>
    <s v="JUAREZ NEVES"/>
    <x v="63"/>
    <s v="Caminhonete"/>
    <s v="SAVEIRO CS RB MF"/>
    <s v="VW"/>
    <s v="41826312"/>
    <s v="AUTO POSTO JACARE"/>
    <s v="ACREUNA"/>
    <s v="GO"/>
    <s v="ETANOL COMUM"/>
    <n v="479"/>
    <n v="10.92"/>
    <s v=" Km/L"/>
    <n v="92631"/>
    <n v="43.86"/>
    <n v="4.8609999999999998"/>
    <n v="213.19"/>
    <s v="190233830"/>
    <s v="EXT - KSE LOCAÇOES"/>
    <s v="Planejamento Operaci"/>
    <s v="KSE LOCAÇOES"/>
    <m/>
    <d v="2026-02-19T00:00:00"/>
    <x v="10"/>
    <x v="1"/>
    <x v="12"/>
  </r>
  <r>
    <s v="TLR1J91"/>
    <s v="60645800106043065"/>
    <s v="19/02/2026 09:25:01"/>
    <s v="02910"/>
    <s v="EMERSON CRISTIANO DA SILVEIRA"/>
    <x v="23"/>
    <s v="Caminhonete"/>
    <s v="SAVEIRO"/>
    <s v="VOLKSWAGEN"/>
    <s v="87149902"/>
    <s v="AUTO POSTO SANTA FE INTERLAGOS"/>
    <s v="RIO VERDE"/>
    <s v="GO"/>
    <s v="ETANOL COMUM"/>
    <n v="0"/>
    <n v="0"/>
    <s v=" Km/L"/>
    <s v="-"/>
    <n v="47.67"/>
    <n v="5.04"/>
    <n v="240.26"/>
    <s v="33835"/>
    <s v="Planejamento Operaci"/>
    <s v="Planejamento Operaci"/>
    <s v="Operacional"/>
    <m/>
    <d v="2026-02-19T00:00:00"/>
    <x v="10"/>
    <x v="1"/>
    <x v="9"/>
  </r>
  <r>
    <s v="TGF2J32"/>
    <s v="60645800105143827"/>
    <s v="19/02/2026 10:54:41"/>
    <s v="04880"/>
    <s v="LEONNARDO FERREIRA DE MOURA ALVES "/>
    <x v="16"/>
    <s v="Automóvel"/>
    <s v="ARGO"/>
    <s v="FIAT"/>
    <s v="31812600"/>
    <s v="POSTO NOVA AMERICA"/>
    <s v="GOIANIA"/>
    <s v="GO"/>
    <s v="ETANOL COMUM"/>
    <n v="408"/>
    <n v="10.78"/>
    <s v=" Km/L"/>
    <n v="16682"/>
    <n v="37.840000000000003"/>
    <n v="5.05"/>
    <n v="191.09"/>
    <s v="190239241"/>
    <s v="Planejamento Operaci"/>
    <s v="Planejamento Operaci"/>
    <s v="Operacional"/>
    <m/>
    <d v="2026-02-19T00:00:00"/>
    <x v="10"/>
    <x v="1"/>
    <x v="5"/>
  </r>
  <r>
    <s v="TFX7J72"/>
    <s v="60645800105836505"/>
    <s v="19/02/2026 13:25:32"/>
    <s v="03126"/>
    <s v="PEDRO PAULO SILVA SANTOS"/>
    <x v="11"/>
    <s v="Automóvel"/>
    <s v="ARGO"/>
    <s v="FIAT"/>
    <s v="46286315"/>
    <s v="POSTO CENTRAL"/>
    <s v="BOM JESUS"/>
    <s v="GO"/>
    <s v="ETANOL COMUM"/>
    <n v="234"/>
    <n v="10.130000000000001"/>
    <s v=" Km/L"/>
    <n v="62488"/>
    <n v="23.09"/>
    <n v="4.891"/>
    <n v="112.93"/>
    <s v="1"/>
    <s v="Planejamento Operaci"/>
    <s v="Planejamento Operaci"/>
    <s v="Operacional"/>
    <m/>
    <d v="2026-02-19T00:00:00"/>
    <x v="10"/>
    <x v="1"/>
    <x v="4"/>
  </r>
  <r>
    <s v="TFS3C72"/>
    <s v="60645800105143738"/>
    <s v="19/02/2026 13:38:41"/>
    <s v="00271"/>
    <s v="HEDER OLIVEIRA SANTANA"/>
    <x v="9"/>
    <s v="Automóvel"/>
    <s v="ARGO"/>
    <s v="FIAT"/>
    <s v="13335016"/>
    <s v="POSTO TREVO"/>
    <s v="RIO VERDE"/>
    <s v="GO"/>
    <s v="ETANOL COMUM"/>
    <n v="291"/>
    <n v="6.99"/>
    <s v=" Km/L"/>
    <n v="77991"/>
    <n v="41.61"/>
    <n v="4.9909999999999997"/>
    <n v="207.66"/>
    <s v="190249081"/>
    <s v="Planejamento Operaci"/>
    <s v="Planejamento Operaci"/>
    <s v="Operacional"/>
    <m/>
    <d v="2026-02-19T00:00:00"/>
    <x v="10"/>
    <x v="1"/>
    <x v="4"/>
  </r>
  <r>
    <s v="TFY6E09"/>
    <s v="60645800105143700"/>
    <s v="19/02/2026 14:10:12"/>
    <s v="04380"/>
    <s v="PAULO ROBERTO BATISTA DE MOURA JUNIOR"/>
    <x v="15"/>
    <s v="Automóvel"/>
    <s v="ARGO"/>
    <s v="FIAT"/>
    <s v="46209914"/>
    <s v="DECIO RIO VERDE"/>
    <s v="RIO VERDE"/>
    <s v="GO"/>
    <s v="ETANOL COMUM"/>
    <n v="338"/>
    <n v="9.83"/>
    <s v=" Km/L"/>
    <n v="41017"/>
    <n v="34.369999999999997"/>
    <n v="4.79"/>
    <n v="164.63"/>
    <s v="202602191409"/>
    <s v="Planejamento Operaci"/>
    <s v="Planejamento Operaci"/>
    <s v="Operacional"/>
    <m/>
    <d v="2026-02-19T00:00:00"/>
    <x v="10"/>
    <x v="1"/>
    <x v="1"/>
  </r>
  <r>
    <s v="TFW2H32"/>
    <s v="60645800105143835"/>
    <s v="19/02/2026 15:03:39"/>
    <s v="99638"/>
    <s v="LAFAIETE DE SOUZA SANTOS"/>
    <x v="10"/>
    <s v="Automóvel"/>
    <s v="ARGO"/>
    <s v="FIAT"/>
    <s v="87183400"/>
    <s v="MARAJO GUAPO"/>
    <s v="GUAPO"/>
    <s v="GO"/>
    <s v="ETANOL COMUM"/>
    <n v="276"/>
    <n v="9.5399999999999991"/>
    <s v=" Km/L"/>
    <n v="57821"/>
    <n v="28.93"/>
    <n v="4.6900000000000004"/>
    <n v="135.68"/>
    <s v="0"/>
    <s v="Planejamento Operaci"/>
    <s v="Planejamento Operaci"/>
    <s v="Operacional"/>
    <m/>
    <d v="2026-02-19T00:00:00"/>
    <x v="10"/>
    <x v="1"/>
    <x v="3"/>
  </r>
  <r>
    <s v="TFI3B19"/>
    <s v="60645800105926941"/>
    <s v="19/02/2026 15:05:27"/>
    <s v="73410"/>
    <s v="BRUNO SOUSA DIAS"/>
    <x v="4"/>
    <s v="Automóvel"/>
    <s v="ARGO"/>
    <s v="FIAT"/>
    <s v="87183400"/>
    <s v="MARAJO GUAPO"/>
    <s v="GUAPO"/>
    <s v="GO"/>
    <s v="ETANOL COMUM"/>
    <n v="283"/>
    <n v="8.5"/>
    <s v=" Km/L"/>
    <n v="61860"/>
    <n v="33.299999999999997"/>
    <n v="4.6909999999999998"/>
    <n v="156.22"/>
    <s v="0"/>
    <s v="Planejamento Operaci"/>
    <s v="Planejamento Operaci"/>
    <s v="Operacional"/>
    <m/>
    <d v="2026-02-19T00:00:00"/>
    <x v="10"/>
    <x v="1"/>
    <x v="0"/>
  </r>
  <r>
    <s v="TFP3B22"/>
    <s v="60645800105143720"/>
    <s v="19/02/2026 15:11:13"/>
    <s v="02769"/>
    <s v="ANDRE LUIS PAULINO"/>
    <x v="6"/>
    <s v="Automóvel"/>
    <s v="ARGO"/>
    <s v="FIAT"/>
    <s v="07674909"/>
    <s v="AUTO POSTO INDIARA"/>
    <s v="INDIARA"/>
    <s v="GO"/>
    <s v="ETANOL COMUM"/>
    <n v="377"/>
    <n v="8.9700000000000006"/>
    <s v=" Km/L"/>
    <n v="45831"/>
    <n v="42.05"/>
    <n v="4.8899999999999997"/>
    <n v="205.62"/>
    <s v="12168"/>
    <s v="Planejamento Operaci"/>
    <s v="Planejamento Operaci"/>
    <s v="Operacional"/>
    <m/>
    <d v="2026-02-19T00:00:00"/>
    <x v="10"/>
    <x v="1"/>
    <x v="4"/>
  </r>
  <r>
    <s v="TGK2G46"/>
    <s v="60645800105179571"/>
    <s v="19/02/2026 15:33:11"/>
    <s v="04161"/>
    <s v="WESLEY DUARTE MESQUITA"/>
    <x v="59"/>
    <s v="Utilitário"/>
    <s v="FIORINO"/>
    <s v="FIAT"/>
    <s v="53081700"/>
    <s v="POSTO Z   Z SANTA MA"/>
    <s v="GUAPO"/>
    <s v="GO"/>
    <s v="ETANOL COMUM"/>
    <n v="297"/>
    <n v="6.59"/>
    <s v=" Km/L"/>
    <n v="8299"/>
    <n v="45.04"/>
    <n v="4.6900000000000004"/>
    <n v="211.23"/>
    <s v="0"/>
    <s v="Planejamento Operaci"/>
    <s v="Planejamento Operaci"/>
    <s v="Operacional"/>
    <m/>
    <d v="2026-02-19T00:00:00"/>
    <x v="10"/>
    <x v="1"/>
    <x v="5"/>
  </r>
  <r>
    <s v="TTS4A16"/>
    <s v="60645800105124436"/>
    <s v="19/02/2026 15:46:47"/>
    <s v="00399"/>
    <s v="JULIANO FERNANDES DA SILVA"/>
    <x v="32"/>
    <s v="Caminhonete"/>
    <s v="Caminhonete S10"/>
    <s v="CHEVROLET"/>
    <s v="75331003"/>
    <s v="SUPERVIA LAGOA"/>
    <s v="RIO VERDE"/>
    <s v="GO"/>
    <s v="DIESEL S-10"/>
    <n v="924"/>
    <n v="15.03"/>
    <s v=" Km/L"/>
    <n v="19904"/>
    <n v="61.48"/>
    <n v="5.84"/>
    <n v="359.04"/>
    <s v="0"/>
    <s v="Planejamento Operaci"/>
    <s v="Planejamento Operaci"/>
    <s v="INSPENCAO"/>
    <m/>
    <d v="2026-02-19T00:00:00"/>
    <x v="10"/>
    <x v="1"/>
    <x v="12"/>
  </r>
  <r>
    <s v="TFN3B64"/>
    <s v="60645800106437477"/>
    <s v="19/02/2026 16:53:59"/>
    <s v="10752"/>
    <s v="EDVALDO PEREIRA DE OLIVEIRA"/>
    <x v="47"/>
    <s v="EQUIPAMENTOS"/>
    <s v="AMBULANCIA"/>
    <s v="OUTROS"/>
    <s v="46286315"/>
    <s v="POSTO CENTRAL"/>
    <s v="BOM JESUS"/>
    <s v="GO"/>
    <s v="DIESEL S-10"/>
    <n v="125"/>
    <n v="4.42"/>
    <s v=" Km/L"/>
    <n v="6302"/>
    <n v="28.31"/>
    <n v="6.242"/>
    <n v="176.7"/>
    <s v="1"/>
    <s v="Planejamento Operaci"/>
    <s v="Planejamento Operaci"/>
    <s v="Operacional"/>
    <m/>
    <d v="2026-02-19T00:00:00"/>
    <x v="10"/>
    <x v="1"/>
    <x v="13"/>
  </r>
  <r>
    <s v="TKB0E17"/>
    <s v="60645800106185180"/>
    <s v="19/02/2026 17:16:51"/>
    <s v="89061"/>
    <s v="HIGOR MARTINS FERREIRA_x0009__x0009__x0009__x0009_"/>
    <x v="27"/>
    <s v="EQUIPAMENTOS"/>
    <s v="GUINCHO LEVE"/>
    <s v="EQUIPAMENTO"/>
    <s v="45307105"/>
    <s v="POSTO GIRASSOL"/>
    <s v="ITUMBIARA"/>
    <s v="GO"/>
    <s v="DIESEL S-10"/>
    <n v="366"/>
    <n v="5.26"/>
    <s v=" Km/L"/>
    <n v="23229"/>
    <n v="69.59"/>
    <n v="6.0910000000000002"/>
    <n v="423.86"/>
    <s v="190262"/>
    <s v="EXT - LUCCA JR"/>
    <s v="Planejamento Operaci"/>
    <s v="LUCCA JR"/>
    <m/>
    <d v="2026-02-19T00:00:00"/>
    <x v="10"/>
    <x v="1"/>
    <x v="11"/>
  </r>
  <r>
    <s v="TKB0E17"/>
    <s v="60645800106185180"/>
    <s v="19/02/2026 17:26:38"/>
    <s v="89061"/>
    <s v="HIGOR MARTINS FERREIRA_x0009__x0009__x0009__x0009_"/>
    <x v="27"/>
    <s v="EQUIPAMENTOS"/>
    <s v="GUINCHO LEVE"/>
    <s v="EQUIPAMENTO"/>
    <s v="45307105"/>
    <s v="POSTO GIRASSOL"/>
    <s v="ITUMBIARA"/>
    <s v="GO"/>
    <s v="DIESEL S-10"/>
    <n v="0"/>
    <n v="0"/>
    <s v=" Km/L"/>
    <n v="23229"/>
    <n v="4.07"/>
    <n v="3.496"/>
    <n v="14.23"/>
    <s v="190262"/>
    <s v="EXT - LUCCA JR"/>
    <s v="Planejamento Operaci"/>
    <s v="LUCCA JR"/>
    <m/>
    <d v="2026-02-19T00:00:00"/>
    <x v="10"/>
    <x v="1"/>
    <x v="11"/>
  </r>
  <r>
    <s v="TUF2B45"/>
    <s v="60645800106472420"/>
    <s v="19/02/2026 17:29:53"/>
    <s v="01318"/>
    <s v="JOAO BATISTA REIS"/>
    <x v="37"/>
    <s v="Caminhonete"/>
    <s v="SAVEIRO CS RB MF"/>
    <s v="VW"/>
    <s v="46286315"/>
    <s v="POSTO CENTRAL"/>
    <s v="BOM JESUS"/>
    <s v="GO"/>
    <s v="ETANOL COMUM"/>
    <n v="394"/>
    <n v="8.3800000000000008"/>
    <s v=" Km/L"/>
    <n v="112592"/>
    <n v="47.04"/>
    <n v="4.8899999999999997"/>
    <n v="230.04"/>
    <s v="1"/>
    <s v="EXT - KSE LOCAÇOES"/>
    <s v="Planejamento Operaci"/>
    <s v="KSE LOCAÇOES"/>
    <m/>
    <d v="2026-02-19T00:00:00"/>
    <x v="10"/>
    <x v="1"/>
    <x v="12"/>
  </r>
  <r>
    <s v="TUG2C45"/>
    <s v="60645800106437770"/>
    <s v="19/02/2026 17:31:55"/>
    <s v="02527"/>
    <s v="ALCIENE MARTINS PONTES"/>
    <x v="54"/>
    <s v="Utilitário"/>
    <s v="SAVEIRO"/>
    <s v="FIAT"/>
    <s v="69494411"/>
    <s v="REDE MARAJO RIO VERD"/>
    <s v="RIO VERDE"/>
    <s v="GO"/>
    <s v="ETANOL COMUM"/>
    <n v="393"/>
    <n v="9.3699999999999992"/>
    <s v=" Km/L"/>
    <n v="106682"/>
    <n v="41.95"/>
    <n v="4.59"/>
    <n v="192.55"/>
    <s v="2527011195"/>
    <s v="EXT - KSE LOCAÇOES"/>
    <s v="Planejamento Operaci"/>
    <s v="KSE LOCAÇOES"/>
    <m/>
    <d v="2026-02-19T00:00:00"/>
    <x v="10"/>
    <x v="1"/>
    <x v="12"/>
  </r>
  <r>
    <s v="TTV4H65"/>
    <s v="60645800106437744"/>
    <s v="19/02/2026 17:43:40"/>
    <s v="09697"/>
    <s v="HUILDSON ROSA BARBOSA"/>
    <x v="65"/>
    <s v="Caminhonete"/>
    <s v="SAVEIRO CD RB MF"/>
    <s v="VOLKSWAGEN"/>
    <s v="46286315"/>
    <s v="POSTO CENTRAL"/>
    <s v="BOM JESUS"/>
    <s v="GO"/>
    <s v="ETANOL COMUM"/>
    <n v="361"/>
    <n v="7.41"/>
    <s v=" Km/L"/>
    <n v="13606"/>
    <n v="48.7"/>
    <n v="4.8899999999999997"/>
    <n v="238.15"/>
    <s v="0"/>
    <s v="EXT - KSE LOCAÇOES"/>
    <s v="Planejamento Operaci"/>
    <s v="KSE LOCAÇOES"/>
    <m/>
    <d v="2026-02-19T00:00:00"/>
    <x v="10"/>
    <x v="1"/>
    <x v="12"/>
  </r>
  <r>
    <s v="TLO0E87"/>
    <s v="60645800106184255"/>
    <s v="19/02/2026 17:52:14"/>
    <s v="04911"/>
    <s v="HYAGO GONÇALVES FERNANDES"/>
    <x v="43"/>
    <s v="EQUIPAMENTOS"/>
    <s v="GUINCHO LEVE"/>
    <s v="EQUIPAMENTO"/>
    <s v="87183400"/>
    <s v="MARAJO GUAPO"/>
    <s v="GUAPO"/>
    <s v="GO"/>
    <s v="DIESEL S-10"/>
    <n v="263"/>
    <n v="5.37"/>
    <s v=" Km/L"/>
    <n v="29732"/>
    <n v="49"/>
    <n v="6.04"/>
    <n v="295.95999999999998"/>
    <s v="0"/>
    <s v="EXT - LUCCA JR"/>
    <s v="Planejamento Operaci"/>
    <s v="LUCCA JR"/>
    <m/>
    <d v="2026-02-19T00:00:00"/>
    <x v="10"/>
    <x v="1"/>
    <x v="11"/>
  </r>
  <r>
    <s v="TGM4D76"/>
    <s v="60645800106437582"/>
    <s v="19/02/2026 18:07:10"/>
    <s v="33534"/>
    <s v="MARCOS ANTONIO MARCELINO DA SILVA"/>
    <x v="56"/>
    <s v="Caminhonete"/>
    <s v="FIORINO"/>
    <s v="FIAT"/>
    <s v="75331003"/>
    <s v="SUPERVIA LAGOA"/>
    <s v="RIO VERDE"/>
    <s v="GO"/>
    <s v="ETANOL COMUM"/>
    <n v="222"/>
    <n v="7.56"/>
    <s v=" Km/L"/>
    <n v="15508"/>
    <n v="29.37"/>
    <n v="4.8899999999999997"/>
    <n v="143.62"/>
    <s v="0"/>
    <s v="Planejamento Operaci"/>
    <s v="Planejamento Operaci"/>
    <s v="Operacional"/>
    <m/>
    <d v="2026-02-19T00:00:00"/>
    <x v="10"/>
    <x v="1"/>
    <x v="5"/>
  </r>
  <r>
    <s v="TFM4H34"/>
    <s v="60645800106437340"/>
    <s v="19/02/2026 18:07:15"/>
    <s v="00481"/>
    <s v="DANILO ALVES PIMENTA"/>
    <x v="46"/>
    <s v="EQUIPAMENTOS"/>
    <s v="AMBULANCIA"/>
    <s v="OUTROS"/>
    <s v="46209914"/>
    <s v="DECIO RIO VERDE"/>
    <s v="RIO VERDE"/>
    <s v="GO"/>
    <s v="DIESEL S-10"/>
    <n v="337"/>
    <n v="6.85"/>
    <s v=" Km/L"/>
    <n v="9254"/>
    <n v="49.22"/>
    <n v="6.29"/>
    <n v="309.58999999999997"/>
    <s v="202602191805"/>
    <s v="Planejamento Operaci"/>
    <s v="Planejamento Operaci"/>
    <s v="Operacional"/>
    <m/>
    <d v="2026-02-19T00:00:00"/>
    <x v="10"/>
    <x v="1"/>
    <x v="13"/>
  </r>
  <r>
    <s v="TTT2H93"/>
    <s v="60645800106472340"/>
    <s v="19/02/2026 18:11:00"/>
    <s v="70129"/>
    <s v="DIONILSON DE SOUZA SANTOS"/>
    <x v="41"/>
    <s v="Utilitário"/>
    <s v="SAVEIRO"/>
    <s v="FIAT"/>
    <s v="41826312"/>
    <s v="AUTO POSTO JACARE"/>
    <s v="ACREUNA"/>
    <s v="GO"/>
    <s v="ETANOL COMUM"/>
    <n v="400"/>
    <n v="10.83"/>
    <s v=" Km/L"/>
    <n v="58713"/>
    <n v="36.92"/>
    <n v="4.8609999999999998"/>
    <n v="179.47"/>
    <s v="190265414"/>
    <s v="EXT - KSE LOCAÇOES"/>
    <s v="Planejamento Operaci"/>
    <s v="KSE LOCAÇOES"/>
    <m/>
    <d v="2026-02-19T00:00:00"/>
    <x v="10"/>
    <x v="1"/>
    <x v="12"/>
  </r>
  <r>
    <s v="TTP5B47"/>
    <s v="60645800106472110"/>
    <s v="19/02/2026 18:22:16"/>
    <s v="02710"/>
    <s v="RAINON LOPES ALMEIDA"/>
    <x v="40"/>
    <s v="Caminhonete"/>
    <s v="SAVEIRO CS RB MF"/>
    <s v="VW"/>
    <s v="75331811"/>
    <s v="DECIO CEZARINA"/>
    <s v="CEZARINA"/>
    <s v="GO"/>
    <s v="ETANOL COMUM"/>
    <n v="433"/>
    <n v="9.67"/>
    <s v=" Km/L"/>
    <n v="107226"/>
    <n v="44.77"/>
    <n v="4.6900000000000004"/>
    <n v="209.97"/>
    <s v="0"/>
    <s v="EXT - KSE LOCAÇOES"/>
    <s v="Planejamento Operaci"/>
    <s v="KSE LOCAÇOES"/>
    <m/>
    <d v="2026-02-19T00:00:00"/>
    <x v="10"/>
    <x v="1"/>
    <x v="12"/>
  </r>
  <r>
    <s v="TIV6G27"/>
    <s v="60645800106184069"/>
    <s v="19/02/2026 18:24:19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241"/>
    <n v="4.88"/>
    <s v=" Km/L"/>
    <n v="28417"/>
    <n v="49.4"/>
    <n v="5.9909999999999997"/>
    <n v="295.95"/>
    <s v="190266215"/>
    <s v="EXT - LUCCA JR"/>
    <s v="Planejamento Operaci"/>
    <s v="LUCCA JR"/>
    <m/>
    <d v="2026-02-19T00:00:00"/>
    <x v="10"/>
    <x v="1"/>
    <x v="11"/>
  </r>
  <r>
    <s v="TFR8B59"/>
    <s v="60645800105143681"/>
    <s v="19/02/2026 18:36:27"/>
    <s v="92635"/>
    <s v="ADENILDO BARBOSA DUTRA"/>
    <x v="8"/>
    <s v="Automóvel"/>
    <s v="ARGO"/>
    <s v="FIAT"/>
    <s v="75331811"/>
    <s v="DECIO CEZARINA"/>
    <s v="CEZARINA"/>
    <s v="GO"/>
    <s v="ETANOL COMUM"/>
    <n v="288"/>
    <n v="7.17"/>
    <s v=" Km/L"/>
    <n v="20339"/>
    <n v="40.17"/>
    <n v="4.6900000000000004"/>
    <n v="188.4"/>
    <s v="0"/>
    <s v="Planejamento Operaci"/>
    <s v="Planejamento Operaci"/>
    <s v="Operacional"/>
    <m/>
    <d v="2026-02-19T00:00:00"/>
    <x v="10"/>
    <x v="1"/>
    <x v="5"/>
  </r>
  <r>
    <s v="TTT2H95"/>
    <s v="60645800106472477"/>
    <s v="19/02/2026 18:44:16"/>
    <s v="88512"/>
    <s v="JUAREZ NEVES"/>
    <x v="63"/>
    <s v="Caminhonete"/>
    <s v="SAVEIRO CS RB MF"/>
    <s v="VW"/>
    <s v="45308900"/>
    <s v="POSTO LUPATINI"/>
    <s v="SANTO ANTONIO DA BARRA"/>
    <s v="GO"/>
    <s v="ETANOL COMUM"/>
    <n v="435"/>
    <n v="10.39"/>
    <s v=" Km/L"/>
    <n v="93066"/>
    <n v="41.85"/>
    <n v="4.99"/>
    <n v="208.83"/>
    <s v="0"/>
    <s v="EXT - KSE LOCAÇOES"/>
    <s v="Planejamento Operaci"/>
    <s v="KSE LOCAÇOES"/>
    <m/>
    <d v="2026-02-19T00:00:00"/>
    <x v="10"/>
    <x v="1"/>
    <x v="12"/>
  </r>
  <r>
    <s v="TTY2C25"/>
    <s v="60645800106472430"/>
    <s v="19/02/2026 18:51:22"/>
    <s v="53759"/>
    <s v="DHEIMERSON BRUNO MARINHO DE LIRA"/>
    <x v="38"/>
    <s v="Caminhonete"/>
    <s v="SAVEIRO CS RB MF"/>
    <s v="VW"/>
    <s v="46286315"/>
    <s v="POSTO CENTRAL"/>
    <s v="BOM JESUS"/>
    <s v="GO"/>
    <s v="ETANOL COMUM"/>
    <n v="356"/>
    <n v="8.82"/>
    <s v=" Km/L"/>
    <n v="94954"/>
    <n v="40.380000000000003"/>
    <n v="4.8899999999999997"/>
    <n v="197.46"/>
    <s v="1"/>
    <s v="EXT - KSE LOCAÇOES"/>
    <s v="Planejamento Operaci"/>
    <s v="KSE LOCAÇOES"/>
    <m/>
    <d v="2026-02-19T00:00:00"/>
    <x v="10"/>
    <x v="1"/>
    <x v="12"/>
  </r>
  <r>
    <s v="TGA0B06"/>
    <s v="60645800106437610"/>
    <s v="19/02/2026 19:18:32"/>
    <s v="00933"/>
    <s v="GIULEY RIBEIRO DOS SANTOS"/>
    <x v="55"/>
    <s v="Caminhonete"/>
    <s v="FIORINO"/>
    <s v="FIAT"/>
    <s v="45308900"/>
    <s v="POSTO LUPATINI"/>
    <s v="SANTO ANTONIO DA BARRA"/>
    <s v="GO"/>
    <s v="ETANOL COMUM"/>
    <n v="238"/>
    <n v="7.8"/>
    <s v=" Km/L"/>
    <n v="16444"/>
    <n v="30.51"/>
    <n v="4.99"/>
    <n v="152.24"/>
    <s v="0"/>
    <s v="Planejamento Operaci"/>
    <s v="Planejamento Operaci"/>
    <s v="TI e Automação"/>
    <m/>
    <d v="2026-02-19T00:00:00"/>
    <x v="10"/>
    <x v="1"/>
    <x v="5"/>
  </r>
  <r>
    <s v="TTR3A31"/>
    <s v="60645800106472404"/>
    <s v="19/02/2026 19:49:48"/>
    <s v="75150"/>
    <s v="PETTERSON PERIS BENJAMIN"/>
    <x v="53"/>
    <s v="Caminhonete"/>
    <s v="SAVEIRO CS RB MF"/>
    <s v="VW"/>
    <s v="24906505"/>
    <s v="AUTO POSTO BOM RETIR"/>
    <s v="RIO VERDE"/>
    <s v="GO"/>
    <s v="ETANOL COMUM"/>
    <n v="480"/>
    <n v="10.06"/>
    <s v=" Km/L"/>
    <n v="99594"/>
    <n v="47.7"/>
    <n v="4.79"/>
    <n v="228.49"/>
    <s v="190271"/>
    <s v="EXT - KSE LOCAÇOES"/>
    <s v="Planejamento Operaci"/>
    <s v="KSE LOCAÇOES"/>
    <m/>
    <d v="2026-02-19T00:00:00"/>
    <x v="10"/>
    <x v="1"/>
    <x v="12"/>
  </r>
  <r>
    <s v="TGC9A34"/>
    <s v="60645800106437250"/>
    <s v="19/02/2026 21:07:50"/>
    <s v="02584"/>
    <s v="TATIANE PENA GOMES"/>
    <x v="48"/>
    <s v="EQUIPAMENTOS"/>
    <s v="AMBULANCIA"/>
    <s v="OUTROS"/>
    <s v="87183400"/>
    <s v="MARAJO GUAPO"/>
    <s v="GUAPO"/>
    <s v="GO"/>
    <s v="DIESEL S-10"/>
    <n v="288"/>
    <n v="5.54"/>
    <s v=" Km/L"/>
    <n v="13305"/>
    <n v="52"/>
    <n v="6.04"/>
    <n v="314.08"/>
    <s v="0"/>
    <s v="Planejamento Operaci"/>
    <s v="Planejamento Operaci"/>
    <s v="Operacional"/>
    <m/>
    <d v="2026-02-19T00:00:00"/>
    <x v="10"/>
    <x v="1"/>
    <x v="13"/>
  </r>
  <r>
    <s v="TGL2B04"/>
    <s v="60645800106437315"/>
    <s v="19/02/2026 21:58:09"/>
    <s v="70145"/>
    <s v="LUCAS HENRIQUE MAGALHAES DE SOUZA "/>
    <x v="45"/>
    <s v="EQUIPAMENTOS"/>
    <s v="AMBULANCIA"/>
    <s v="OUTROS"/>
    <s v="41826312"/>
    <s v="AUTO POSTO JACARE"/>
    <s v="ACREUNA"/>
    <s v="GO"/>
    <s v="GASOLINA COMUM"/>
    <s v="-"/>
    <s v="-"/>
    <s v=" Km/L"/>
    <s v="-"/>
    <n v="7.62"/>
    <n v="6.27"/>
    <n v="47.78"/>
    <s v="190279039"/>
    <s v="Planejamento Operaci"/>
    <s v="Planejamento Operaci"/>
    <s v="Operacional"/>
    <m/>
    <d v="2026-02-19T00:00:00"/>
    <x v="10"/>
    <x v="1"/>
    <x v="13"/>
  </r>
  <r>
    <s v="TUF2B45"/>
    <s v="60645800106472420"/>
    <s v="19/02/2026 22:21:06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274"/>
    <n v="10.47"/>
    <s v=" Km/L"/>
    <n v="112866"/>
    <n v="26.16"/>
    <n v="4.8899999999999997"/>
    <n v="127.92"/>
    <s v="0"/>
    <s v="EXT - KSE LOCAÇOES"/>
    <s v="Planejamento Operaci"/>
    <s v="KSE LOCAÇOES"/>
    <m/>
    <d v="2026-02-19T00:00:00"/>
    <x v="10"/>
    <x v="1"/>
    <x v="12"/>
  </r>
  <r>
    <s v="TFE9C14"/>
    <s v="60645800106437370"/>
    <s v="20/02/2026 00:16:39"/>
    <s v="02785"/>
    <s v="JOHNNY XAVIER SILVA"/>
    <x v="51"/>
    <s v="EQUIPAMENTOS"/>
    <s v="AMBULANCIA"/>
    <s v="OUTROS"/>
    <s v="13335016"/>
    <s v="POSTO TREVO"/>
    <s v="RIO VERDE"/>
    <s v="GO"/>
    <s v="GASOLINA COMUM"/>
    <s v="-"/>
    <s v="-"/>
    <s v=" Km/L"/>
    <s v="-"/>
    <n v="5"/>
    <n v="6.492"/>
    <n v="32.46"/>
    <s v="2002949"/>
    <s v="Planejamento Operaci"/>
    <s v="Planejamento Operaci"/>
    <s v="Operacional"/>
    <m/>
    <d v="2026-02-20T00:00:00"/>
    <x v="10"/>
    <x v="1"/>
    <x v="13"/>
  </r>
  <r>
    <s v="TTY2C25"/>
    <s v="60645800106472430"/>
    <s v="20/02/2026 02:15:17"/>
    <s v="32871"/>
    <s v="JOSE RICARDO SOUZA SILVA"/>
    <x v="38"/>
    <s v="Caminhonete"/>
    <s v="SAVEIRO CS RB MF"/>
    <s v="VW"/>
    <s v="45341508"/>
    <s v="POSTO ALTO DA SERRA"/>
    <s v="ITUMBIARA"/>
    <s v="GO"/>
    <s v="ETANOL COMUM"/>
    <n v="318"/>
    <n v="10.63"/>
    <s v=" Km/L"/>
    <n v="95272"/>
    <n v="29.92"/>
    <n v="4.99"/>
    <n v="149.31"/>
    <s v="0"/>
    <s v="EXT - KSE LOCAÇOES"/>
    <s v="Planejamento Operaci"/>
    <s v="KSE LOCAÇOES"/>
    <m/>
    <d v="2026-02-20T00:00:00"/>
    <x v="10"/>
    <x v="1"/>
    <x v="12"/>
  </r>
  <r>
    <s v="TFI3B19"/>
    <s v="60645800105926941"/>
    <s v="20/02/2026 04:17:10"/>
    <s v="03102"/>
    <s v="EDES GONÇALVES DA SILVA"/>
    <x v="4"/>
    <s v="Automóvel"/>
    <s v="ARGO"/>
    <s v="FIAT"/>
    <s v="87183400"/>
    <s v="MARAJO GUAPO"/>
    <s v="GUAPO"/>
    <s v="GO"/>
    <s v="ETANOL COMUM"/>
    <n v="454"/>
    <n v="11.4"/>
    <s v=" Km/L"/>
    <n v="62314"/>
    <n v="39.81"/>
    <n v="4.6900000000000004"/>
    <n v="186.71"/>
    <s v="0"/>
    <s v="Planejamento Operaci"/>
    <s v="Planejamento Operaci"/>
    <s v="Operacional"/>
    <m/>
    <d v="2026-02-20T00:00:00"/>
    <x v="10"/>
    <x v="1"/>
    <x v="0"/>
  </r>
  <r>
    <s v="TTT2H93"/>
    <s v="60645800106472340"/>
    <s v="20/02/2026 05:03:01"/>
    <s v="07583"/>
    <s v="DAVID BORGES DOS SANTOS"/>
    <x v="41"/>
    <s v="Utilitário"/>
    <s v="SAVEIRO"/>
    <s v="FIAT"/>
    <s v="07674909"/>
    <s v="AUTO POSTO INDIARA"/>
    <s v="INDIARA"/>
    <s v="GO"/>
    <s v="ETANOL COMUM"/>
    <n v="356"/>
    <n v="10.19"/>
    <s v=" Km/L"/>
    <n v="59069"/>
    <n v="34.94"/>
    <n v="4.8899999999999997"/>
    <n v="170.86"/>
    <s v="12175"/>
    <s v="EXT - KSE LOCAÇOES"/>
    <s v="Planejamento Operaci"/>
    <s v="KSE LOCAÇOES"/>
    <m/>
    <d v="2026-02-20T00:00:00"/>
    <x v="10"/>
    <x v="1"/>
    <x v="12"/>
  </r>
  <r>
    <s v="TTR3A31"/>
    <s v="60645800106472404"/>
    <s v="20/02/2026 05:41:13"/>
    <s v="75150"/>
    <s v="PETTERSON PERIS BENJAMIN"/>
    <x v="53"/>
    <s v="Caminhonete"/>
    <s v="SAVEIRO CS RB MF"/>
    <s v="VW"/>
    <s v="46209914"/>
    <s v="DECIO RIO VERDE"/>
    <s v="RIO VERDE"/>
    <s v="GO"/>
    <s v="ETANOL COMUM"/>
    <n v="430"/>
    <n v="11.94"/>
    <s v=" Km/L"/>
    <n v="100024"/>
    <n v="36.020000000000003"/>
    <n v="4.79"/>
    <n v="172.54"/>
    <s v="202602200540"/>
    <s v="EXT - KSE LOCAÇOES"/>
    <s v="Planejamento Operaci"/>
    <s v="KSE LOCAÇOES"/>
    <m/>
    <d v="2026-02-20T00:00:00"/>
    <x v="10"/>
    <x v="1"/>
    <x v="12"/>
  </r>
  <r>
    <s v="TTP5B47"/>
    <s v="60645800106472110"/>
    <s v="20/02/2026 06:22:31"/>
    <s v="01227"/>
    <s v="DAILTON FERREIRA CRUVINEL"/>
    <x v="40"/>
    <s v="Caminhonete"/>
    <s v="SAVEIRO CS RB MF"/>
    <s v="VW"/>
    <s v="07674909"/>
    <s v="AUTO POSTO INDIARA"/>
    <s v="INDIARA"/>
    <s v="GO"/>
    <s v="ETANOL COMUM"/>
    <n v="380"/>
    <n v="9.8699999999999992"/>
    <s v=" Km/L"/>
    <n v="107606"/>
    <n v="38.49"/>
    <n v="4.8899999999999997"/>
    <n v="188.22"/>
    <s v="12176"/>
    <s v="EXT - KSE LOCAÇOES"/>
    <s v="Planejamento Operaci"/>
    <s v="KSE LOCAÇOES"/>
    <m/>
    <d v="2026-02-20T00:00:00"/>
    <x v="10"/>
    <x v="1"/>
    <x v="12"/>
  </r>
  <r>
    <s v="TUF2B45"/>
    <s v="60645800106472420"/>
    <s v="20/02/2026 06:23:02"/>
    <s v="05369"/>
    <s v="FERNANDA HELLEN DEUFINO DA SILVA"/>
    <x v="37"/>
    <s v="Caminhonete"/>
    <s v="SAVEIRO CS RB MF"/>
    <s v="VW"/>
    <s v="46286315"/>
    <s v="POSTO CENTRAL"/>
    <s v="BOM JESUS"/>
    <s v="GO"/>
    <s v="ETANOL COMUM"/>
    <n v="313"/>
    <n v="9.0399999999999991"/>
    <s v=" Km/L"/>
    <n v="113179"/>
    <n v="34.630000000000003"/>
    <n v="4.891"/>
    <n v="169.37"/>
    <s v="1"/>
    <s v="EXT - KSE LOCAÇOES"/>
    <s v="Planejamento Operaci"/>
    <s v="KSE LOCAÇOES"/>
    <m/>
    <d v="2026-02-20T00:00:00"/>
    <x v="10"/>
    <x v="1"/>
    <x v="12"/>
  </r>
  <r>
    <s v="TTT2H95"/>
    <s v="60645800106472477"/>
    <s v="20/02/2026 06:36:12"/>
    <s v="05208"/>
    <s v="CHARLES ROSA"/>
    <x v="63"/>
    <s v="Caminhonete"/>
    <s v="SAVEIRO CS RB MF"/>
    <s v="VW"/>
    <s v="45308900"/>
    <s v="POSTO LUPATINI"/>
    <s v="SANTO ANTONIO DA BARRA"/>
    <s v="GO"/>
    <s v="ETANOL COMUM"/>
    <n v="494"/>
    <n v="12.06"/>
    <s v=" Km/L"/>
    <n v="93560"/>
    <n v="40.96"/>
    <n v="4.99"/>
    <n v="204.39"/>
    <s v="0"/>
    <s v="EXT - KSE LOCAÇOES"/>
    <s v="Planejamento Operaci"/>
    <s v="KSE LOCAÇOES"/>
    <m/>
    <d v="2026-02-20T00:00:00"/>
    <x v="10"/>
    <x v="1"/>
    <x v="12"/>
  </r>
  <r>
    <s v="TTS4A16"/>
    <s v="60645800105124436"/>
    <s v="20/02/2026 06:40:31"/>
    <s v="70267"/>
    <s v="DOUGLAS VASCONCELOS MOURA"/>
    <x v="32"/>
    <s v="Caminhonete"/>
    <s v="Caminhonete S10"/>
    <s v="CHEVROLET"/>
    <s v="75331003"/>
    <s v="SUPERVIA LAGOA"/>
    <s v="RIO VERDE"/>
    <s v="GO"/>
    <s v="DIESEL S-10"/>
    <n v="716"/>
    <n v="15.53"/>
    <s v=" Km/L"/>
    <n v="20620"/>
    <n v="46.09"/>
    <n v="5.84"/>
    <n v="269.17"/>
    <s v="0"/>
    <s v="Planejamento Operaci"/>
    <s v="Planejamento Operaci"/>
    <s v="INSPENCAO"/>
    <m/>
    <d v="2026-02-20T00:00:00"/>
    <x v="10"/>
    <x v="1"/>
    <x v="12"/>
  </r>
  <r>
    <s v="TUW2D74"/>
    <s v="60645800105124310"/>
    <s v="20/02/2026 06:47:05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690"/>
    <n v="13.06"/>
    <s v=" Km/L"/>
    <n v="93419"/>
    <n v="52.82"/>
    <n v="6.49"/>
    <n v="342.79"/>
    <s v="0"/>
    <s v="Planejamento Operaci"/>
    <s v="Planejamento Operaci"/>
    <s v="Operacional"/>
    <m/>
    <d v="2026-02-20T00:00:00"/>
    <x v="10"/>
    <x v="1"/>
    <x v="12"/>
  </r>
  <r>
    <s v="TUG2C45"/>
    <s v="60645800106437770"/>
    <s v="20/02/2026 07:34:44"/>
    <s v="03782"/>
    <s v="ELVIS MESSIAS FERNANDES"/>
    <x v="54"/>
    <s v="Utilitário"/>
    <s v="SAVEIRO"/>
    <s v="FIAT"/>
    <s v="13335016"/>
    <s v="POSTO TREVO"/>
    <s v="RIO VERDE"/>
    <s v="GO"/>
    <s v="ETANOL COMUM"/>
    <n v="352"/>
    <n v="8.99"/>
    <s v=" Km/L"/>
    <n v="107034"/>
    <n v="39.17"/>
    <n v="4.9909999999999997"/>
    <n v="195.49"/>
    <s v="200227235"/>
    <s v="EXT - KSE LOCAÇOES"/>
    <s v="Planejamento Operaci"/>
    <s v="KSE LOCAÇOES"/>
    <m/>
    <d v="2026-02-20T00:00:00"/>
    <x v="10"/>
    <x v="1"/>
    <x v="12"/>
  </r>
  <r>
    <s v="TTV4H65"/>
    <s v="60645800106437744"/>
    <s v="20/02/2026 07:41:05"/>
    <s v="09697"/>
    <s v="HUILDSON ROSA BARBOSA"/>
    <x v="65"/>
    <s v="Caminhonete"/>
    <s v="SAVEIRO CD RB MF"/>
    <s v="VOLKSWAGEN"/>
    <s v="87183400"/>
    <s v="MARAJO GUAPO"/>
    <s v="GUAPO"/>
    <s v="GO"/>
    <s v="ETANOL COMUM"/>
    <n v="338"/>
    <n v="9.2799999999999994"/>
    <s v=" Km/L"/>
    <n v="13944"/>
    <n v="36.43"/>
    <n v="4.6900000000000004"/>
    <n v="170.86"/>
    <s v="0"/>
    <s v="EXT - KSE LOCAÇOES"/>
    <s v="Planejamento Operaci"/>
    <s v="KSE LOCAÇOES"/>
    <m/>
    <d v="2026-02-20T00:00:00"/>
    <x v="10"/>
    <x v="1"/>
    <x v="12"/>
  </r>
  <r>
    <s v="TGM2I26"/>
    <s v="60645800106437620"/>
    <s v="20/02/2026 07:47:57"/>
    <s v="59226"/>
    <s v="PASCHOAL FAVORITTO DE QUEIROZ"/>
    <x v="52"/>
    <s v="Utilitário"/>
    <s v="FIORINO"/>
    <s v="FIAT"/>
    <s v="41826312"/>
    <s v="AUTO POSTO JACARE"/>
    <s v="ACREUNA"/>
    <s v="GO"/>
    <s v="ETANOL COMUM"/>
    <n v="312"/>
    <n v="7.58"/>
    <s v=" Km/L"/>
    <n v="17427"/>
    <n v="41.15"/>
    <n v="4.8609999999999998"/>
    <n v="200.01"/>
    <s v="200228022"/>
    <s v="EXT - KSE LOCAÇOES"/>
    <s v="Planejamento Operaci"/>
    <s v="Operacional"/>
    <m/>
    <d v="2026-02-20T00:00:00"/>
    <x v="10"/>
    <x v="1"/>
    <x v="5"/>
  </r>
  <r>
    <s v="TFI3B19"/>
    <s v="60645800105926941"/>
    <s v="20/02/2026 08:14:20"/>
    <s v="70214"/>
    <s v="IGOR LEMES FERNANDES"/>
    <x v="4"/>
    <s v="Automóvel"/>
    <s v="ARGO"/>
    <s v="FIAT"/>
    <s v="24906505"/>
    <s v="AUTO POSTO BOM RETIR"/>
    <s v="RIO VERDE"/>
    <s v="GO"/>
    <s v="ETANOL COMUM"/>
    <n v="230"/>
    <n v="10.8"/>
    <s v=" Km/L"/>
    <n v="62544"/>
    <n v="21.3"/>
    <n v="4.7910000000000004"/>
    <n v="102.05"/>
    <s v="200229"/>
    <s v="Planejamento Operaci"/>
    <s v="Planejamento Operaci"/>
    <s v="Operacional"/>
    <m/>
    <d v="2026-02-20T00:00:00"/>
    <x v="10"/>
    <x v="1"/>
    <x v="0"/>
  </r>
  <r>
    <s v="SDJ8D65"/>
    <s v="60645800105555897"/>
    <s v="20/02/2026 08:16:57"/>
    <s v="04126"/>
    <s v="LEONARDO ARAUJO LAPERCHE "/>
    <x v="22"/>
    <s v="Caminhonete"/>
    <s v="RAMPAGE"/>
    <s v="RAM"/>
    <s v="26466212"/>
    <s v="AUTO POSTO GLOBAL AR"/>
    <s v="GOIANIA"/>
    <s v="GO"/>
    <s v="GASOLINA COMUM"/>
    <n v="194"/>
    <n v="6.82"/>
    <s v=" Km/L"/>
    <n v="29821"/>
    <n v="28.43"/>
    <n v="6.54"/>
    <n v="185.93"/>
    <s v="200229767"/>
    <s v="Planejamento Operaci"/>
    <s v="Planejamento Operaci"/>
    <s v="Operacional"/>
    <m/>
    <d v="2026-02-20T00:00:00"/>
    <x v="10"/>
    <x v="1"/>
    <x v="8"/>
  </r>
  <r>
    <s v="TFS3C72"/>
    <s v="60645800105143738"/>
    <s v="20/02/2026 08:21:35"/>
    <s v="00271"/>
    <s v="HEDER OLIVEIRA SANTANA"/>
    <x v="9"/>
    <s v="Automóvel"/>
    <s v="ARGO"/>
    <s v="FIAT"/>
    <s v="13308211"/>
    <s v="P. BANDEIRANTES"/>
    <s v="RIO VERDE"/>
    <s v="GO"/>
    <s v="ETANOL COMUM"/>
    <n v="174"/>
    <n v="6.93"/>
    <s v=" Km/L"/>
    <n v="78165"/>
    <n v="25.1"/>
    <n v="4.79"/>
    <n v="120.23"/>
    <s v="200229839"/>
    <s v="Planejamento Operaci"/>
    <s v="Planejamento Operaci"/>
    <s v="Operacional"/>
    <m/>
    <d v="2026-02-20T00:00:00"/>
    <x v="10"/>
    <x v="1"/>
    <x v="4"/>
  </r>
  <r>
    <s v="TGL2B04"/>
    <s v="60645800106437315"/>
    <s v="20/02/2026 08:50:38"/>
    <s v="00951"/>
    <s v="HUGO HENRIQUE OLIVEIRA ROSA"/>
    <x v="45"/>
    <s v="EQUIPAMENTOS"/>
    <s v="AMBULANCIA"/>
    <s v="OUTROS"/>
    <s v="36645906"/>
    <s v="AUTO POSTO ESTRELA DO SUL III"/>
    <s v="ACREUNA"/>
    <s v="GO"/>
    <s v="DIESEL S-10"/>
    <n v="102"/>
    <n v="3.51"/>
    <s v=" Km/L"/>
    <n v="7254"/>
    <n v="29"/>
    <n v="6.29"/>
    <n v="182.41"/>
    <s v="0"/>
    <s v="Planejamento Operaci"/>
    <s v="Planejamento Operaci"/>
    <s v="Operacional"/>
    <m/>
    <d v="2026-02-20T00:00:00"/>
    <x v="10"/>
    <x v="1"/>
    <x v="13"/>
  </r>
  <r>
    <s v="TBE3B78"/>
    <s v="60645800105124169"/>
    <s v="20/02/2026 09:26:23"/>
    <s v="89049"/>
    <s v="VALDEIR JOSE CORREIA"/>
    <x v="19"/>
    <s v="Caminhão"/>
    <s v="9-180"/>
    <s v="VW"/>
    <s v="87183400"/>
    <s v="MARAJO GUAPO"/>
    <s v="GUAPO"/>
    <s v="GO"/>
    <s v="DIESEL S-10"/>
    <n v="0"/>
    <n v="0"/>
    <s v=" Km/L"/>
    <n v="0"/>
    <n v="123.44"/>
    <n v="6.04"/>
    <n v="745.58"/>
    <s v="0"/>
    <s v="EXT - SAO PEDRO"/>
    <s v="Planejamento Operaci"/>
    <s v="SAO PEDRO"/>
    <m/>
    <d v="2026-02-20T00:00:00"/>
    <x v="10"/>
    <x v="1"/>
    <x v="7"/>
  </r>
  <r>
    <s v="TBE3B78"/>
    <m/>
    <s v="20/02/2026 09:26:23"/>
    <m/>
    <m/>
    <x v="20"/>
    <m/>
    <m/>
    <m/>
    <m/>
    <s v="MARAJO GUAPO"/>
    <m/>
    <m/>
    <s v="ARLA-32"/>
    <n v="0"/>
    <n v="0"/>
    <s v=" Km/L"/>
    <n v="0"/>
    <n v="5.77"/>
    <m/>
    <n v="23.06"/>
    <m/>
    <m/>
    <m/>
    <m/>
    <m/>
    <d v="2026-02-20T00:00:00"/>
    <x v="10"/>
    <x v="1"/>
    <x v="7"/>
  </r>
  <r>
    <s v="IMP0003"/>
    <s v="60645800105124282"/>
    <s v="20/02/2026 09:42:30"/>
    <s v="21706"/>
    <s v="LUIZ MARCELO NEVES"/>
    <x v="19"/>
    <s v="EQUIPAMENTOS"/>
    <s v="IMPLEMENTOS"/>
    <s v="OUTROS"/>
    <s v="46209914"/>
    <s v="DECIO RIO VERDE"/>
    <s v="RIO VERDE"/>
    <s v="GO"/>
    <s v="GASOLINA COMUM"/>
    <n v="0"/>
    <n v="0"/>
    <s v=" Km/L"/>
    <n v="0"/>
    <n v="20"/>
    <n v="6.19"/>
    <n v="123.8"/>
    <s v="202602200940"/>
    <s v="EXT - SAO PEDRO"/>
    <s v="Planejamento Operaci"/>
    <s v="SAO PEDRO"/>
    <m/>
    <d v="2026-02-20T00:00:00"/>
    <x v="10"/>
    <x v="1"/>
    <x v="7"/>
  </r>
  <r>
    <s v="TFL8I14"/>
    <s v="60645800106437530"/>
    <s v="20/02/2026 09:42:55"/>
    <s v="70145"/>
    <s v="LUCAS HENRIQUE MAGALHAES DE SOUZA "/>
    <x v="57"/>
    <s v="EQUIPAMENTOS"/>
    <s v="AMBULANCIA"/>
    <s v="OUTROS"/>
    <s v="53030006"/>
    <s v="KR TREVO"/>
    <s v="SANTA HELENA DE GOIAS"/>
    <s v="GO"/>
    <s v="DIESEL S-10"/>
    <n v="382"/>
    <n v="4.46"/>
    <s v=" Km/L"/>
    <n v="10380"/>
    <n v="85.73"/>
    <n v="6.1909999999999998"/>
    <n v="530.72"/>
    <s v="200234929"/>
    <s v="Planejamento Operaci"/>
    <s v="Planejamento Operaci"/>
    <s v="Operacional"/>
    <m/>
    <d v="2026-02-20T00:00:00"/>
    <x v="10"/>
    <x v="1"/>
    <x v="13"/>
  </r>
  <r>
    <s v="TTQ4C10"/>
    <s v="60645800106553930"/>
    <s v="20/02/2026 10:10:56"/>
    <s v="93910"/>
    <s v="DIVINO AVELINO DOS SANTOS"/>
    <x v="31"/>
    <s v="Caminhonete"/>
    <s v="Caminhonete S10"/>
    <s v="CHEVROLET"/>
    <s v="87183400"/>
    <s v="MARAJO GUAPO"/>
    <s v="GUAPO"/>
    <s v="GO"/>
    <s v="DIESEL S-10"/>
    <n v="995"/>
    <n v="13.43"/>
    <s v=" Km/L"/>
    <n v="118734"/>
    <n v="74.09"/>
    <n v="6.0330000000000004"/>
    <n v="447.01"/>
    <s v="0"/>
    <s v="Planejamento Operaci"/>
    <s v="Planejamento Operaci"/>
    <s v="INSPENCAO"/>
    <m/>
    <d v="2026-02-20T00:00:00"/>
    <x v="10"/>
    <x v="1"/>
    <x v="12"/>
  </r>
  <r>
    <s v="TFP3B22"/>
    <s v="60645800105143720"/>
    <s v="20/02/2026 10:20:58"/>
    <s v="02769"/>
    <s v="ANDRE LUIS PAULINO"/>
    <x v="6"/>
    <s v="Automóvel"/>
    <s v="ARGO"/>
    <s v="FIAT"/>
    <s v="92936414"/>
    <s v="YPE AUTO POSTO"/>
    <s v="ABADIA DE GOIAS"/>
    <s v="GO"/>
    <s v="ETANOL COMUM"/>
    <n v="356"/>
    <n v="9.7200000000000006"/>
    <s v=" Km/L"/>
    <n v="46187"/>
    <n v="36.619999999999997"/>
    <n v="5.0910000000000002"/>
    <n v="186.42"/>
    <s v="1"/>
    <s v="Planejamento Operaci"/>
    <s v="Planejamento Operaci"/>
    <s v="Operacional"/>
    <m/>
    <d v="2026-02-20T00:00:00"/>
    <x v="10"/>
    <x v="1"/>
    <x v="4"/>
  </r>
  <r>
    <s v="TJP1H27"/>
    <s v="60645800106439607"/>
    <s v="20/02/2026 10:52:27"/>
    <s v="09179"/>
    <s v="DANIEL NASCIMENTO DOS SANTOS_x0009__x0009__x0009__x0009_"/>
    <x v="58"/>
    <s v="EQUIPAMENTOS"/>
    <s v="GUINCHO LEVE"/>
    <s v="EQUIPAMENTO"/>
    <s v="46209914"/>
    <s v="DECIO RIO VERDE"/>
    <s v="RIO VERDE"/>
    <s v="GO"/>
    <s v="DIESEL S-10"/>
    <n v="531"/>
    <n v="6.25"/>
    <s v=" Km/L"/>
    <n v="21544"/>
    <n v="85.01"/>
    <n v="5.13"/>
    <n v="436.1"/>
    <s v="202602201051"/>
    <s v="EXT - LUCCA JR"/>
    <s v="Planejamento Operaci"/>
    <s v="LUCCA JR"/>
    <m/>
    <d v="2026-02-20T00:00:00"/>
    <x v="10"/>
    <x v="1"/>
    <x v="11"/>
  </r>
  <r>
    <s v="TJP1H27"/>
    <m/>
    <s v="20/02/2026 10:54:43"/>
    <m/>
    <m/>
    <x v="58"/>
    <m/>
    <m/>
    <m/>
    <m/>
    <s v="DECIO RIO VERDE"/>
    <m/>
    <m/>
    <s v="ARLA-32"/>
    <s v="-"/>
    <s v="-"/>
    <s v=" Km/L"/>
    <s v="-"/>
    <n v="4.17"/>
    <m/>
    <n v="15.81"/>
    <m/>
    <m/>
    <m/>
    <m/>
    <m/>
    <d v="2026-02-20T00:00:00"/>
    <x v="10"/>
    <x v="1"/>
    <x v="11"/>
  </r>
  <r>
    <s v="TFF5D72"/>
    <s v="60645800105143780"/>
    <s v="20/02/2026 11:29:46"/>
    <s v="73410"/>
    <s v="BRUNO SOUSA DIAS"/>
    <x v="2"/>
    <s v="Automóvel"/>
    <s v="ARGO"/>
    <s v="FIAT"/>
    <s v="24906505"/>
    <s v="AUTO POSTO BOM RETIR"/>
    <s v="RIO VERDE"/>
    <s v="GO"/>
    <s v="ETANOL COMUM"/>
    <n v="362"/>
    <n v="10.199999999999999"/>
    <s v=" Km/L"/>
    <n v="46949"/>
    <n v="35.49"/>
    <n v="4.79"/>
    <n v="170"/>
    <s v="200241"/>
    <s v="Planejamento Operaci"/>
    <s v="Planejamento Operaci"/>
    <s v="Operacional"/>
    <m/>
    <d v="2026-02-20T00:00:00"/>
    <x v="10"/>
    <x v="1"/>
    <x v="0"/>
  </r>
  <r>
    <s v="TGE1F64"/>
    <m/>
    <s v="20/02/2026 12:20:25"/>
    <m/>
    <m/>
    <x v="33"/>
    <m/>
    <m/>
    <m/>
    <m/>
    <s v="REDE MARAJO RIO VERD"/>
    <m/>
    <m/>
    <s v="ARLA-32"/>
    <s v="-"/>
    <s v="-"/>
    <s v=" Km/L"/>
    <s v="-"/>
    <n v="19.489999999999998"/>
    <m/>
    <n v="77.77"/>
    <m/>
    <m/>
    <m/>
    <m/>
    <m/>
    <d v="2026-02-20T00:00:00"/>
    <x v="10"/>
    <x v="1"/>
    <x v="13"/>
  </r>
  <r>
    <s v="TFY6E09"/>
    <s v="60645800105143700"/>
    <s v="20/02/2026 12:29:40"/>
    <s v="04380"/>
    <s v="PAULO ROBERTO BATISTA DE MOURA JUNIOR"/>
    <x v="15"/>
    <s v="Automóvel"/>
    <s v="ARGO"/>
    <s v="FIAT"/>
    <s v="53032812"/>
    <s v="POSTO FLAMBOYANT"/>
    <s v="GOIANIA"/>
    <s v="GO"/>
    <s v="ETANOL COMUM"/>
    <n v="233"/>
    <n v="9.4700000000000006"/>
    <s v=" Km/L"/>
    <n v="41250"/>
    <n v="24.61"/>
    <n v="5.27"/>
    <n v="129.69"/>
    <s v="0"/>
    <s v="Planejamento Operaci"/>
    <s v="Planejamento Operaci"/>
    <s v="Operacional"/>
    <m/>
    <d v="2026-02-20T00:00:00"/>
    <x v="10"/>
    <x v="1"/>
    <x v="1"/>
  </r>
  <r>
    <s v="TFN0D12"/>
    <s v="60645800105143746"/>
    <s v="20/02/2026 13:38:04"/>
    <s v="00390"/>
    <s v="SILVINO JOSE DE BRITO"/>
    <x v="5"/>
    <s v="Automóvel"/>
    <s v="ARGO"/>
    <s v="FIAT"/>
    <s v="75331801"/>
    <s v="DECIO CEZARINA"/>
    <s v="CEZARINA"/>
    <s v="GO"/>
    <s v="ETANOL COMUM"/>
    <n v="324"/>
    <n v="11.37"/>
    <s v=" Km/L"/>
    <n v="36158"/>
    <n v="28.49"/>
    <n v="4.6900000000000004"/>
    <n v="133.62"/>
    <s v="202602201337"/>
    <s v="Planejamento Operaci"/>
    <s v="Planejamento Operaci"/>
    <s v="Operacional"/>
    <m/>
    <d v="2026-02-20T00:00:00"/>
    <x v="10"/>
    <x v="1"/>
    <x v="3"/>
  </r>
  <r>
    <s v="TGK2G46"/>
    <s v="60645800105179571"/>
    <s v="20/02/2026 15:29:06"/>
    <s v="04161"/>
    <s v="WESLEY DUARTE MESQUITA"/>
    <x v="59"/>
    <s v="Utilitário"/>
    <s v="FIORINO"/>
    <s v="FIAT"/>
    <s v="75331801"/>
    <s v="DECIO CEZARINA"/>
    <s v="CEZARINA"/>
    <s v="GO"/>
    <s v="ETANOL COMUM"/>
    <n v="405"/>
    <n v="7.74"/>
    <s v=" Km/L"/>
    <n v="8704"/>
    <n v="52.3"/>
    <n v="4.6900000000000004"/>
    <n v="245.29"/>
    <s v="202602201528"/>
    <s v="Planejamento Operaci"/>
    <s v="Planejamento Operaci"/>
    <s v="Operacional"/>
    <m/>
    <d v="2026-02-20T00:00:00"/>
    <x v="10"/>
    <x v="1"/>
    <x v="5"/>
  </r>
  <r>
    <s v="TLO0E87"/>
    <s v="60645800106184255"/>
    <s v="20/02/2026 15:36:54"/>
    <s v="01765"/>
    <s v="ELIAS JANUARIO DIMAS"/>
    <x v="43"/>
    <s v="EQUIPAMENTOS"/>
    <s v="GUINCHO LEVE"/>
    <s v="EQUIPAMENTO"/>
    <s v="87183400"/>
    <s v="MARAJO GUAPO"/>
    <s v="GUAPO"/>
    <s v="GO"/>
    <s v="DIESEL S-10"/>
    <n v="130"/>
    <n v="5.31"/>
    <s v=" Km/L"/>
    <n v="29862"/>
    <n v="24.49"/>
    <n v="6.04"/>
    <n v="147.91999999999999"/>
    <s v="0"/>
    <s v="EXT - LUCCA JR"/>
    <s v="Planejamento Operaci"/>
    <s v="LUCCA JR"/>
    <m/>
    <d v="2026-02-20T00:00:00"/>
    <x v="10"/>
    <x v="1"/>
    <x v="11"/>
  </r>
  <r>
    <s v="TLO0E87"/>
    <m/>
    <s v="20/02/2026 15:39:59"/>
    <m/>
    <m/>
    <x v="43"/>
    <m/>
    <m/>
    <m/>
    <m/>
    <s v="MARAJO GUAPO"/>
    <m/>
    <m/>
    <s v="ARLA-32"/>
    <s v="-"/>
    <s v="-"/>
    <s v=" Km/L"/>
    <s v="-"/>
    <n v="4.47"/>
    <m/>
    <n v="17.84"/>
    <m/>
    <m/>
    <m/>
    <m/>
    <m/>
    <d v="2026-02-20T00:00:00"/>
    <x v="10"/>
    <x v="1"/>
    <x v="11"/>
  </r>
  <r>
    <s v="TTT2H93"/>
    <s v="60645800106472340"/>
    <s v="20/02/2026 15:47:53"/>
    <s v="52982"/>
    <s v="ROBERTO ANTONIO DE MELO"/>
    <x v="41"/>
    <s v="Utilitário"/>
    <s v="SAVEIRO"/>
    <s v="FIAT"/>
    <s v="41826312"/>
    <s v="AUTO POSTO JACARE"/>
    <s v="ACREUNA"/>
    <s v="GO"/>
    <s v="ETANOL COMUM"/>
    <n v="401"/>
    <n v="9.4600000000000009"/>
    <s v=" Km/L"/>
    <n v="59470"/>
    <n v="42.39"/>
    <n v="4.8609999999999998"/>
    <n v="206.06"/>
    <s v="200256831"/>
    <s v="EXT - KSE LOCAÇOES"/>
    <s v="Planejamento Operaci"/>
    <s v="KSE LOCAÇOES"/>
    <m/>
    <d v="2026-02-20T00:00:00"/>
    <x v="10"/>
    <x v="1"/>
    <x v="12"/>
  </r>
  <r>
    <s v="SDJ8D65"/>
    <s v="60645800105555897"/>
    <s v="20/02/2026 15:48:41"/>
    <s v="04126"/>
    <s v="LEONARDO ARAUJO LAPERCHE "/>
    <x v="22"/>
    <s v="Caminhonete"/>
    <s v="RAMPAGE"/>
    <s v="RAM"/>
    <s v="46209914"/>
    <s v="DECIO RIO VERDE"/>
    <s v="RIO VERDE"/>
    <s v="GO"/>
    <s v="GASOLINA COMUM"/>
    <n v="406"/>
    <n v="7.92"/>
    <s v=" Km/L"/>
    <n v="30227"/>
    <n v="51.28"/>
    <n v="6.19"/>
    <n v="317.42"/>
    <s v="202602201547"/>
    <s v="Planejamento Operaci"/>
    <s v="Planejamento Operaci"/>
    <s v="Operacional"/>
    <m/>
    <d v="2026-02-20T00:00:00"/>
    <x v="10"/>
    <x v="1"/>
    <x v="8"/>
  </r>
  <r>
    <s v="TFS3C72"/>
    <s v="60645800105143738"/>
    <s v="20/02/2026 15:49:38"/>
    <s v="00271"/>
    <s v="HEDER OLIVEIRA SANTANA"/>
    <x v="9"/>
    <s v="Automóvel"/>
    <s v="ARGO"/>
    <s v="FIAT"/>
    <s v="36645906"/>
    <s v="AUTO POSTO ESTRELA DO SUL III"/>
    <s v="ACREUNA"/>
    <s v="GO"/>
    <s v="ETANOL COMUM"/>
    <n v="296"/>
    <n v="7.69"/>
    <s v=" Km/L"/>
    <n v="78461"/>
    <n v="38.47"/>
    <n v="5.1710000000000003"/>
    <n v="198.92"/>
    <s v="0"/>
    <s v="Planejamento Operaci"/>
    <s v="Planejamento Operaci"/>
    <s v="Operacional"/>
    <m/>
    <d v="2026-02-20T00:00:00"/>
    <x v="10"/>
    <x v="1"/>
    <x v="4"/>
  </r>
  <r>
    <s v="TTY2C25"/>
    <s v="60645800106472430"/>
    <s v="20/02/2026 15:54:00"/>
    <s v="07015"/>
    <s v="EDILEIA DE SOUSA ANTUNES"/>
    <x v="38"/>
    <s v="Caminhonete"/>
    <s v="SAVEIRO CS RB MF"/>
    <s v="VW"/>
    <s v="46286315"/>
    <s v="POSTO CENTRAL"/>
    <s v="BOM JESUS"/>
    <s v="GO"/>
    <s v="ETANOL COMUM"/>
    <n v="355"/>
    <n v="7.96"/>
    <s v=" Km/L"/>
    <n v="95627"/>
    <n v="44.62"/>
    <n v="4.8940000000000001"/>
    <n v="218.35"/>
    <s v="1"/>
    <s v="EXT - KSE LOCAÇOES"/>
    <s v="Planejamento Operaci"/>
    <s v="KSE LOCAÇOES"/>
    <m/>
    <d v="2026-02-20T00:00:00"/>
    <x v="10"/>
    <x v="1"/>
    <x v="12"/>
  </r>
  <r>
    <s v="JHQ4B46"/>
    <s v="60645800105124177"/>
    <s v="20/02/2026 16:05:48"/>
    <s v="43356"/>
    <s v="JOSE ALECRIM DA SILVA"/>
    <x v="19"/>
    <s v="Caminhão"/>
    <s v="17-220/17-220"/>
    <s v="VW"/>
    <s v="45307105"/>
    <s v="POSTO GIRASSOL"/>
    <s v="ITUMBIARA"/>
    <s v="GO"/>
    <s v="DIESEL COMUM"/>
    <n v="0"/>
    <n v="0"/>
    <s v=" Km/L"/>
    <n v="0"/>
    <n v="201.28"/>
    <n v="5.99"/>
    <n v="1205.69"/>
    <s v="200257"/>
    <s v="EXT - SAO PEDRO"/>
    <s v="Planejamento Operaci"/>
    <s v="SAO PEDRO"/>
    <m/>
    <d v="2026-02-20T00:00:00"/>
    <x v="10"/>
    <x v="1"/>
    <x v="7"/>
  </r>
  <r>
    <s v="TGM4D76"/>
    <s v="60645800106437582"/>
    <s v="20/02/2026 16:11:47"/>
    <s v="33534"/>
    <s v="MARCOS ANTONIO MARCELINO DA SILVA"/>
    <x v="56"/>
    <s v="Caminhonete"/>
    <s v="FIORINO"/>
    <s v="FIAT"/>
    <s v="75331003"/>
    <s v="SUPERVIA LAGOA"/>
    <s v="RIO VERDE"/>
    <s v="GO"/>
    <s v="ETANOL COMUM"/>
    <n v="338"/>
    <n v="9.2799999999999994"/>
    <s v=" Km/L"/>
    <n v="15846"/>
    <n v="36.409999999999997"/>
    <n v="4.8899999999999997"/>
    <n v="178.04"/>
    <s v="0"/>
    <s v="Planejamento Operaci"/>
    <s v="Planejamento Operaci"/>
    <s v="Operacional"/>
    <m/>
    <d v="2026-02-20T00:00:00"/>
    <x v="10"/>
    <x v="1"/>
    <x v="5"/>
  </r>
  <r>
    <s v="TER4970"/>
    <s v="60645800105124339"/>
    <s v="20/02/2026 16:26:03"/>
    <s v="52247"/>
    <s v="CARLOS ALBERTO DO ROSARIO"/>
    <x v="19"/>
    <s v="EQUIPAMENTOS"/>
    <s v="RETROESCAVADEIRA"/>
    <s v="CATERPILLAR"/>
    <s v="81870100"/>
    <s v="POSTO MILLENIUM DIMAG"/>
    <s v="APARECIDA DE GOIANIA"/>
    <s v="GO"/>
    <s v="DIESEL COMUM"/>
    <n v="0"/>
    <n v="0"/>
    <s v=" Km/L"/>
    <n v="0"/>
    <n v="165.83"/>
    <n v="5.69"/>
    <n v="943.58"/>
    <s v="108547"/>
    <s v="EXT - SAO PEDRO"/>
    <s v="Planejamento Operaci"/>
    <s v="SAO PEDRO"/>
    <m/>
    <d v="2026-02-20T00:00:00"/>
    <x v="10"/>
    <x v="1"/>
    <x v="7"/>
  </r>
  <r>
    <s v="TTT2H95"/>
    <s v="60645800106472477"/>
    <s v="20/02/2026 16:58:29"/>
    <s v="46440"/>
    <s v="PAULO SOUSA DIAS"/>
    <x v="63"/>
    <s v="Caminhonete"/>
    <s v="SAVEIRO CS RB MF"/>
    <s v="VW"/>
    <s v="45308900"/>
    <s v="POSTO LUPATINI"/>
    <s v="SANTO ANTONIO DA BARRA"/>
    <s v="GO"/>
    <s v="ETANOL COMUM"/>
    <n v="393"/>
    <n v="10.220000000000001"/>
    <s v=" Km/L"/>
    <n v="93953"/>
    <n v="38.44"/>
    <n v="4.99"/>
    <n v="191.82"/>
    <s v="0"/>
    <s v="EXT - KSE LOCAÇOES"/>
    <s v="Planejamento Operaci"/>
    <s v="KSE LOCAÇOES"/>
    <m/>
    <d v="2026-02-20T00:00:00"/>
    <x v="10"/>
    <x v="1"/>
    <x v="12"/>
  </r>
  <r>
    <s v="TTR3A31"/>
    <s v="60645800106472404"/>
    <s v="20/02/2026 17:03:18"/>
    <s v="70214"/>
    <s v="IGOR LEMES FERNANDES"/>
    <x v="53"/>
    <s v="Caminhonete"/>
    <s v="SAVEIRO CS RB MF"/>
    <s v="VW"/>
    <s v="46209914"/>
    <s v="DECIO RIO VERDE"/>
    <s v="RIO VERDE"/>
    <s v="GO"/>
    <s v="ETANOL COMUM"/>
    <n v="371"/>
    <n v="8.84"/>
    <s v=" Km/L"/>
    <n v="100395"/>
    <n v="41.97"/>
    <n v="4.79"/>
    <n v="201.04"/>
    <s v="202602201702"/>
    <s v="EXT - KSE LOCAÇOES"/>
    <s v="Planejamento Operaci"/>
    <s v="KSE LOCAÇOES"/>
    <m/>
    <d v="2026-02-20T00:00:00"/>
    <x v="10"/>
    <x v="1"/>
    <x v="12"/>
  </r>
  <r>
    <s v="TFF5D72"/>
    <s v="60645800105143780"/>
    <s v="20/02/2026 17:29:13"/>
    <s v="73410"/>
    <s v="BRUNO SOUSA DIAS"/>
    <x v="2"/>
    <s v="Automóvel"/>
    <s v="ARGO"/>
    <s v="FIAT"/>
    <s v="45308900"/>
    <s v="POSTO LUPATINI"/>
    <s v="SANTO ANTONIO DA BARRA"/>
    <s v="GO"/>
    <s v="ETANOL COMUM"/>
    <n v="315"/>
    <n v="9.43"/>
    <s v=" Km/L"/>
    <n v="47264"/>
    <n v="33.39"/>
    <n v="4.99"/>
    <n v="166.62"/>
    <s v="0"/>
    <s v="Planejamento Operaci"/>
    <s v="Planejamento Operaci"/>
    <s v="Operacional"/>
    <m/>
    <d v="2026-02-20T00:00:00"/>
    <x v="10"/>
    <x v="1"/>
    <x v="0"/>
  </r>
  <r>
    <s v="TFI3B19"/>
    <s v="60645800105926941"/>
    <s v="20/02/2026 17:32:23"/>
    <s v="70214"/>
    <s v="IGOR LEMES FERNANDES"/>
    <x v="4"/>
    <s v="Automóvel"/>
    <s v="ARGO"/>
    <s v="FIAT"/>
    <s v="45308900"/>
    <s v="POSTO LUPATINI"/>
    <s v="SANTO ANTONIO DA BARRA"/>
    <s v="GO"/>
    <s v="ETANOL COMUM"/>
    <n v="400"/>
    <n v="9.76"/>
    <s v=" Km/L"/>
    <n v="62944"/>
    <n v="40.97"/>
    <n v="4.99"/>
    <n v="204.44"/>
    <s v="0"/>
    <s v="Planejamento Operaci"/>
    <s v="Planejamento Operaci"/>
    <s v="Operacional"/>
    <m/>
    <d v="2026-02-20T00:00:00"/>
    <x v="10"/>
    <x v="1"/>
    <x v="0"/>
  </r>
  <r>
    <s v="TTP5B47"/>
    <s v="60645800106472110"/>
    <s v="20/02/2026 18:34:08"/>
    <s v="00149"/>
    <s v="MANOELITO METROVICH LIMA"/>
    <x v="40"/>
    <s v="Caminhonete"/>
    <s v="SAVEIRO CS RB MF"/>
    <s v="VW"/>
    <s v="75331801"/>
    <s v="DECIO CEZARINA"/>
    <s v="CEZARINA"/>
    <s v="GO"/>
    <s v="ETANOL COMUM"/>
    <n v="322"/>
    <n v="7.9"/>
    <s v=" Km/L"/>
    <n v="107928"/>
    <n v="40.770000000000003"/>
    <n v="4.6900000000000004"/>
    <n v="191.21"/>
    <s v="202602201833"/>
    <s v="EXT - KSE LOCAÇOES"/>
    <s v="Planejamento Operaci"/>
    <s v="KSE LOCAÇOES"/>
    <m/>
    <d v="2026-02-20T00:00:00"/>
    <x v="10"/>
    <x v="1"/>
    <x v="12"/>
  </r>
  <r>
    <s v="TUF2B45"/>
    <s v="60645800106472420"/>
    <s v="20/02/2026 18:36:20"/>
    <s v="00047"/>
    <s v="KARLA THAISE SILVA CARVALHO"/>
    <x v="37"/>
    <s v="Caminhonete"/>
    <s v="SAVEIRO CS RB MF"/>
    <s v="VW"/>
    <s v="75331003"/>
    <s v="SUPERVIA LAGOA"/>
    <s v="RIO VERDE"/>
    <s v="GO"/>
    <s v="ETANOL COMUM"/>
    <n v="337"/>
    <n v="9.2799999999999994"/>
    <s v=" Km/L"/>
    <n v="113516"/>
    <n v="36.299999999999997"/>
    <n v="4.8899999999999997"/>
    <n v="177.51"/>
    <s v="0"/>
    <s v="EXT - KSE LOCAÇOES"/>
    <s v="Planejamento Operaci"/>
    <s v="KSE LOCAÇOES"/>
    <m/>
    <d v="2026-02-20T00:00:00"/>
    <x v="10"/>
    <x v="1"/>
    <x v="12"/>
  </r>
  <r>
    <s v="TUG2C45"/>
    <s v="60645800106437770"/>
    <s v="20/02/2026 18:51:49"/>
    <s v="03782"/>
    <s v="ELVIS MESSIAS FERNANDES"/>
    <x v="54"/>
    <s v="Utilitário"/>
    <s v="SAVEIRO"/>
    <s v="FIAT"/>
    <s v="13335016"/>
    <s v="POSTO TREVO"/>
    <s v="RIO VERDE"/>
    <s v="GO"/>
    <s v="ETANOL COMUM"/>
    <n v="488"/>
    <n v="10.34"/>
    <s v=" Km/L"/>
    <n v="107522"/>
    <n v="47.2"/>
    <n v="4.99"/>
    <n v="235.53"/>
    <s v="200267869"/>
    <s v="EXT - KSE LOCAÇOES"/>
    <s v="Planejamento Operaci"/>
    <s v="KSE LOCAÇOES"/>
    <m/>
    <d v="2026-02-20T00:00:00"/>
    <x v="10"/>
    <x v="1"/>
    <x v="12"/>
  </r>
  <r>
    <s v="TTT2H93"/>
    <s v="60645800106472340"/>
    <s v="20/02/2026 20:25:09"/>
    <s v="72216"/>
    <s v="ERIVALDO OLIVEIRA SOARES"/>
    <x v="41"/>
    <s v="Utilitário"/>
    <s v="SAVEIRO"/>
    <s v="FIAT"/>
    <s v="41826312"/>
    <s v="AUTO POSTO JACARE"/>
    <s v="ACREUNA"/>
    <s v="GO"/>
    <s v="ETANOL COMUM"/>
    <n v="180"/>
    <n v="9.51"/>
    <s v=" Km/L"/>
    <n v="59650"/>
    <n v="18.93"/>
    <n v="4.8600000000000003"/>
    <n v="92"/>
    <s v="200273460"/>
    <s v="EXT - KSE LOCAÇOES"/>
    <s v="Planejamento Operaci"/>
    <s v="KSE LOCAÇOES"/>
    <m/>
    <d v="2026-02-20T00:00:00"/>
    <x v="10"/>
    <x v="1"/>
    <x v="12"/>
  </r>
  <r>
    <s v="TTS4A16"/>
    <s v="60645800105124436"/>
    <s v="20/02/2026 22:56:08"/>
    <s v="70552"/>
    <s v="ARMANDO DA SILVA OLIVIEIRA NETO"/>
    <x v="32"/>
    <s v="Caminhonete"/>
    <s v="Caminhonete S10"/>
    <s v="CHEVROLET"/>
    <s v="13342911"/>
    <s v="SANTA HELENA DE GOIAS"/>
    <s v="SANTA HELENA DE GOIAS"/>
    <s v="GO"/>
    <s v="DIESEL S-10"/>
    <n v="702"/>
    <n v="14.06"/>
    <s v=" Km/L"/>
    <n v="21322"/>
    <n v="49.93"/>
    <n v="6.19"/>
    <n v="309.08"/>
    <s v="1771638906"/>
    <s v="Planejamento Operaci"/>
    <s v="Planejamento Operaci"/>
    <s v="INSPENCAO"/>
    <m/>
    <d v="2026-02-20T00:00:00"/>
    <x v="10"/>
    <x v="1"/>
    <x v="12"/>
  </r>
  <r>
    <s v="TUF2B45"/>
    <s v="60645800106472420"/>
    <s v="20/02/2026 23:48:35"/>
    <s v="03398"/>
    <s v="JOSIMAR VENANCIO SANTOS SILVA"/>
    <x v="37"/>
    <s v="Caminhonete"/>
    <s v="SAVEIRO CS RB MF"/>
    <s v="VW"/>
    <s v="75331003"/>
    <s v="SUPERVIA LAGOA"/>
    <s v="RIO VERDE"/>
    <s v="GO"/>
    <s v="ETANOL COMUM"/>
    <n v="216"/>
    <n v="9.25"/>
    <s v=" Km/L"/>
    <n v="113732"/>
    <n v="23.34"/>
    <n v="4.8899999999999997"/>
    <n v="114.13"/>
    <s v="0"/>
    <s v="EXT - KSE LOCAÇOES"/>
    <s v="Planejamento Operaci"/>
    <s v="KSE LOCAÇOES"/>
    <m/>
    <d v="2026-02-20T00:00:00"/>
    <x v="10"/>
    <x v="1"/>
    <x v="12"/>
  </r>
  <r>
    <s v="TTT2H93"/>
    <s v="60645800106472340"/>
    <s v="21/02/2026 00:59:30"/>
    <s v="72216"/>
    <s v="ERIVALDO OLIVEIRA SOARES"/>
    <x v="41"/>
    <s v="Utilitário"/>
    <s v="SAVEIRO"/>
    <s v="FIAT"/>
    <s v="07674909"/>
    <s v="AUTO POSTO INDIARA"/>
    <s v="INDIARA"/>
    <s v="GO"/>
    <s v="ETANOL COMUM"/>
    <n v="217"/>
    <n v="6.86"/>
    <s v=" Km/L"/>
    <n v="59867"/>
    <n v="31.62"/>
    <n v="4.8899999999999997"/>
    <n v="154.62"/>
    <s v="12204"/>
    <s v="EXT - KSE LOCAÇOES"/>
    <s v="Planejamento Operaci"/>
    <s v="KSE LOCAÇOES"/>
    <m/>
    <d v="2026-02-21T00:00:00"/>
    <x v="10"/>
    <x v="1"/>
    <x v="12"/>
  </r>
  <r>
    <s v="TTQ4C10"/>
    <s v="60645800106553930"/>
    <s v="21/02/2026 03:36:51"/>
    <s v="03095"/>
    <s v="MICHELL ALMEIDA SANTANA"/>
    <x v="31"/>
    <s v="Caminhonete"/>
    <s v="Caminhonete S10"/>
    <s v="CHEVROLET"/>
    <s v="53081700"/>
    <s v="POSTO Z   Z SANTA MA"/>
    <s v="GUAPO"/>
    <s v="GO"/>
    <s v="DIESEL S-10"/>
    <n v="808"/>
    <n v="15.2"/>
    <s v=" Km/L"/>
    <n v="119542"/>
    <n v="53.15"/>
    <n v="5.89"/>
    <n v="313.02999999999997"/>
    <s v="0"/>
    <s v="Planejamento Operaci"/>
    <s v="Planejamento Operaci"/>
    <s v="INSPENCAO"/>
    <m/>
    <d v="2026-02-21T00:00:00"/>
    <x v="10"/>
    <x v="1"/>
    <x v="12"/>
  </r>
  <r>
    <s v="TTY2C25"/>
    <s v="60645800106472430"/>
    <s v="21/02/2026 05:04:12"/>
    <s v="07015"/>
    <s v="EDILEIA DE SOUSA ANTUNES"/>
    <x v="38"/>
    <s v="Caminhonete"/>
    <s v="SAVEIRO CS RB MF"/>
    <s v="VW"/>
    <s v="45341508"/>
    <s v="POSTO ALTO DA SERRA"/>
    <s v="ITUMBIARA"/>
    <s v="GO"/>
    <s v="ETANOL COMUM"/>
    <n v="391"/>
    <n v="9.16"/>
    <s v=" Km/L"/>
    <n v="96018"/>
    <n v="42.7"/>
    <n v="4.99"/>
    <n v="213.07"/>
    <s v="0"/>
    <s v="EXT - KSE LOCAÇOES"/>
    <s v="Planejamento Operaci"/>
    <s v="KSE LOCAÇOES"/>
    <m/>
    <d v="2026-02-21T00:00:00"/>
    <x v="10"/>
    <x v="1"/>
    <x v="12"/>
  </r>
  <r>
    <s v="TTP5B47"/>
    <s v="60645800106472110"/>
    <s v="21/02/2026 05:17:44"/>
    <s v="99531"/>
    <s v="RODRIGO RODRIGUES BARROS"/>
    <x v="40"/>
    <s v="Caminhonete"/>
    <s v="SAVEIRO CS RB MF"/>
    <s v="VW"/>
    <s v="75331801"/>
    <s v="DECIO CEZARINA"/>
    <s v="CEZARINA"/>
    <s v="GO"/>
    <s v="ETANOL COMUM"/>
    <n v="466"/>
    <n v="11.13"/>
    <s v=" Km/L"/>
    <n v="108394"/>
    <n v="41.88"/>
    <n v="4.6900000000000004"/>
    <n v="196.42"/>
    <s v="202602210517"/>
    <s v="EXT - KSE LOCAÇOES"/>
    <s v="Planejamento Operaci"/>
    <s v="KSE LOCAÇOES"/>
    <m/>
    <d v="2026-02-21T00:00:00"/>
    <x v="10"/>
    <x v="1"/>
    <x v="12"/>
  </r>
  <r>
    <s v="TTR3A31"/>
    <s v="60645800106472404"/>
    <s v="21/02/2026 05:37:03"/>
    <s v="01836"/>
    <s v="DANILLO ROSA CARDOSO"/>
    <x v="53"/>
    <s v="Caminhonete"/>
    <s v="SAVEIRO CS RB MF"/>
    <s v="VW"/>
    <s v="46209914"/>
    <s v="DECIO RIO VERDE"/>
    <s v="RIO VERDE"/>
    <s v="GO"/>
    <s v="ETANOL COMUM"/>
    <n v="485"/>
    <n v="10.65"/>
    <s v=" Km/L"/>
    <n v="100880"/>
    <n v="45.52"/>
    <n v="4.79"/>
    <n v="218.04"/>
    <s v="202602210535"/>
    <s v="EXT - KSE LOCAÇOES"/>
    <s v="Planejamento Operaci"/>
    <s v="KSE LOCAÇOES"/>
    <m/>
    <d v="2026-02-21T00:00:00"/>
    <x v="10"/>
    <x v="1"/>
    <x v="12"/>
  </r>
  <r>
    <s v="TTT2H95"/>
    <s v="60645800106472477"/>
    <s v="21/02/2026 05:54:52"/>
    <s v="83047"/>
    <s v="WESLEY ROCHA FARIAS"/>
    <x v="63"/>
    <s v="Caminhonete"/>
    <s v="SAVEIRO CS RB MF"/>
    <s v="VW"/>
    <s v="45308900"/>
    <s v="POSTO LUPATINI"/>
    <s v="SANTO ANTONIO DA BARRA"/>
    <s v="GO"/>
    <s v="ETANOL COMUM"/>
    <n v="421"/>
    <n v="10.95"/>
    <s v=" Km/L"/>
    <n v="94374"/>
    <n v="38.44"/>
    <n v="4.99"/>
    <n v="191.82"/>
    <s v="0"/>
    <s v="EXT - KSE LOCAÇOES"/>
    <s v="Planejamento Operaci"/>
    <s v="KSE LOCAÇOES"/>
    <m/>
    <d v="2026-02-21T00:00:00"/>
    <x v="10"/>
    <x v="1"/>
    <x v="12"/>
  </r>
  <r>
    <s v="TUG2C45"/>
    <s v="60645800106437770"/>
    <s v="21/02/2026 06:15:57"/>
    <s v="02527"/>
    <s v="ALCIENE MARTINS PONTES"/>
    <x v="54"/>
    <s v="Utilitário"/>
    <s v="SAVEIRO"/>
    <s v="FIAT"/>
    <s v="69494411"/>
    <s v="REDE MARAJO RIO VERD"/>
    <s v="RIO VERDE"/>
    <s v="GO"/>
    <s v="ETANOL COMUM"/>
    <n v="483"/>
    <n v="10.7"/>
    <s v=" Km/L"/>
    <n v="108005"/>
    <n v="45.13"/>
    <n v="4.59"/>
    <n v="207.15"/>
    <s v="2527011195"/>
    <s v="EXT - KSE LOCAÇOES"/>
    <s v="Planejamento Operaci"/>
    <s v="KSE LOCAÇOES"/>
    <m/>
    <d v="2026-02-21T00:00:00"/>
    <x v="10"/>
    <x v="1"/>
    <x v="12"/>
  </r>
  <r>
    <s v="TUW2D74"/>
    <s v="60645800105124310"/>
    <s v="21/02/2026 06:48:58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878"/>
    <n v="14.78"/>
    <s v=" Km/L"/>
    <n v="94297"/>
    <n v="59.41"/>
    <n v="6.49"/>
    <n v="385.55"/>
    <s v="0"/>
    <s v="Planejamento Operaci"/>
    <s v="Planejamento Operaci"/>
    <s v="Operacional"/>
    <m/>
    <d v="2026-02-21T00:00:00"/>
    <x v="10"/>
    <x v="1"/>
    <x v="12"/>
  </r>
  <r>
    <s v="TFV8C74"/>
    <s v="60645800106437299"/>
    <s v="21/02/2026 08:00:56"/>
    <s v="70145"/>
    <s v="LUCAS HENRIQUE MAGALHAES DE SOUZA "/>
    <x v="34"/>
    <s v="Automóvel"/>
    <s v="AMBULANCIA"/>
    <s v="VOLKSWAGEN"/>
    <s v="07674909"/>
    <s v="AUTO POSTO INDIARA"/>
    <s v="INDIARA"/>
    <s v="GO"/>
    <s v="DIESEL S-10"/>
    <n v="225"/>
    <n v="5"/>
    <s v=" Km/L"/>
    <n v="11778"/>
    <n v="45"/>
    <n v="6.05"/>
    <n v="272.25"/>
    <s v="12205"/>
    <s v="Planejamento Operaci"/>
    <s v="Planejamento Operaci"/>
    <s v="RESGATE"/>
    <m/>
    <d v="2026-02-21T00:00:00"/>
    <x v="10"/>
    <x v="1"/>
    <x v="13"/>
  </r>
  <r>
    <s v="FCW8F66"/>
    <s v="60645800105124371"/>
    <s v="21/02/2026 08:19:10"/>
    <s v="80246"/>
    <s v="FRANCISCO DE ASSIS SOARES"/>
    <x v="19"/>
    <s v="Caminhão"/>
    <s v="11-180"/>
    <s v="VW"/>
    <s v="45307105"/>
    <s v="POSTO GIRASSOL"/>
    <s v="ITUMBIARA"/>
    <s v="GO"/>
    <s v="DIESEL S-10"/>
    <n v="0"/>
    <n v="0"/>
    <s v=" Km/L"/>
    <n v="0"/>
    <n v="63.14"/>
    <n v="5.99"/>
    <n v="378.21"/>
    <s v="210229"/>
    <s v="EXT - SAO PEDRO"/>
    <s v="Planejamento Operaci"/>
    <s v="SAO PEDRO"/>
    <m/>
    <d v="2026-02-21T00:00:00"/>
    <x v="10"/>
    <x v="1"/>
    <x v="7"/>
  </r>
  <r>
    <s v="TUF2B45"/>
    <s v="60645800106472420"/>
    <s v="21/02/2026 08:50:49"/>
    <s v="00047"/>
    <s v="KARLA THAISE SILVA CARVALHO"/>
    <x v="37"/>
    <s v="Caminhonete"/>
    <s v="SAVEIRO CS RB MF"/>
    <s v="VW"/>
    <s v="46286315"/>
    <s v="POSTO CENTRAL"/>
    <s v="BOM JESUS"/>
    <s v="GO"/>
    <s v="ETANOL COMUM"/>
    <n v="323"/>
    <n v="9.8699999999999992"/>
    <s v=" Km/L"/>
    <n v="114055"/>
    <n v="32.72"/>
    <n v="4.8899999999999997"/>
    <n v="160"/>
    <s v="1"/>
    <s v="EXT - KSE LOCAÇOES"/>
    <s v="Planejamento Operaci"/>
    <s v="KSE LOCAÇOES"/>
    <m/>
    <d v="2026-02-21T00:00:00"/>
    <x v="10"/>
    <x v="1"/>
    <x v="12"/>
  </r>
  <r>
    <s v="TKC7D89"/>
    <s v="60645800106185260"/>
    <s v="21/02/2026 09:02:13"/>
    <s v="86287"/>
    <s v="SIDNEY GOMES SOUTO"/>
    <x v="39"/>
    <s v="Caminhão"/>
    <s v="FH 540 6X4R"/>
    <s v="VOLVO"/>
    <s v="75331801"/>
    <s v="DECIO CEZARINA"/>
    <s v="CEZARINA"/>
    <s v="GO"/>
    <s v="DIESEL S-10"/>
    <n v="1305"/>
    <n v="2.4900000000000002"/>
    <s v=" Km/L"/>
    <n v="21420"/>
    <n v="523.41999999999996"/>
    <n v="6.29"/>
    <n v="3292.31"/>
    <s v="202602210901"/>
    <s v="EXT - LUCCA JR"/>
    <s v="Planejamento Operaci"/>
    <s v="LUCCA JR"/>
    <m/>
    <d v="2026-02-21T00:00:00"/>
    <x v="10"/>
    <x v="1"/>
    <x v="11"/>
  </r>
  <r>
    <s v="TKC7D89"/>
    <m/>
    <s v="21/02/2026 09:05:29"/>
    <m/>
    <m/>
    <x v="39"/>
    <m/>
    <m/>
    <m/>
    <m/>
    <s v="DECIO CEZARINA"/>
    <m/>
    <m/>
    <s v="ARLA-32"/>
    <s v="-"/>
    <s v="-"/>
    <s v=" Km/L"/>
    <s v="-"/>
    <n v="57.06"/>
    <m/>
    <n v="216.26"/>
    <m/>
    <m/>
    <m/>
    <m/>
    <m/>
    <d v="2026-02-21T00:00:00"/>
    <x v="10"/>
    <x v="1"/>
    <x v="11"/>
  </r>
  <r>
    <s v="TGM2I26"/>
    <s v="60645800106437620"/>
    <s v="21/02/2026 09:05:52"/>
    <s v="59226"/>
    <s v="PASCHOAL FAVORITTO DE QUEIROZ"/>
    <x v="52"/>
    <s v="Utilitário"/>
    <s v="FIORINO"/>
    <s v="FIAT"/>
    <s v="13335016"/>
    <s v="POSTO TREVO"/>
    <s v="RIO VERDE"/>
    <s v="GO"/>
    <s v="ETANOL COMUM"/>
    <n v="230"/>
    <n v="7.16"/>
    <s v=" Km/L"/>
    <n v="17657"/>
    <n v="32.14"/>
    <n v="4.99"/>
    <n v="160.38999999999999"/>
    <s v="210232709"/>
    <s v="EXT - KSE LOCAÇOES"/>
    <s v="Planejamento Operaci"/>
    <s v="Operacional"/>
    <m/>
    <d v="2026-02-21T00:00:00"/>
    <x v="10"/>
    <x v="1"/>
    <x v="5"/>
  </r>
  <r>
    <s v="TGK2G46"/>
    <s v="60645800105179571"/>
    <s v="21/02/2026 10:32:26"/>
    <s v="04161"/>
    <s v="WESLEY DUARTE MESQUITA"/>
    <x v="59"/>
    <s v="Utilitário"/>
    <s v="FIORINO"/>
    <s v="FIAT"/>
    <s v="45308900"/>
    <s v="POSTO LUPATINI"/>
    <s v="SANTO ANTONIO DA BARRA"/>
    <s v="GO"/>
    <s v="ETANOL COMUM"/>
    <n v="307"/>
    <n v="7.38"/>
    <s v=" Km/L"/>
    <n v="9011"/>
    <n v="41.59"/>
    <n v="4.99"/>
    <n v="207.53"/>
    <s v="0"/>
    <s v="Planejamento Operaci"/>
    <s v="Planejamento Operaci"/>
    <s v="Operacional"/>
    <m/>
    <d v="2026-02-21T00:00:00"/>
    <x v="10"/>
    <x v="1"/>
    <x v="5"/>
  </r>
  <r>
    <s v="TGA0B06"/>
    <s v="60645800106437610"/>
    <s v="21/02/2026 10:33:54"/>
    <s v="00933"/>
    <s v="GIULEY RIBEIRO DOS SANTOS"/>
    <x v="55"/>
    <s v="Caminhonete"/>
    <s v="FIORINO"/>
    <s v="FIAT"/>
    <s v="31878011"/>
    <s v="POSTO CAMPESTRE"/>
    <s v="RIO VERDE"/>
    <s v="GO"/>
    <s v="ETANOL COMUM"/>
    <n v="339"/>
    <n v="9.02"/>
    <s v=" Km/L"/>
    <n v="16783"/>
    <n v="37.57"/>
    <n v="4.7309999999999999"/>
    <n v="177.75"/>
    <s v="210237988"/>
    <s v="Planejamento Operaci"/>
    <s v="Planejamento Operaci"/>
    <s v="TI e Automação"/>
    <m/>
    <d v="2026-02-21T00:00:00"/>
    <x v="10"/>
    <x v="1"/>
    <x v="5"/>
  </r>
  <r>
    <s v="TFD2J89"/>
    <s v="60645800105143710"/>
    <s v="21/02/2026 10:46:52"/>
    <s v="95253"/>
    <s v="ANDRE AUGUSTO ARAUJO DE JESUS"/>
    <x v="0"/>
    <s v="Automóvel"/>
    <s v="ARGO"/>
    <s v="FIAT"/>
    <s v="53081700"/>
    <s v="POSTO Z   Z SANTA MA"/>
    <s v="GUAPO"/>
    <s v="GO"/>
    <s v="ETANOL COMUM"/>
    <n v="293"/>
    <n v="8.48"/>
    <s v=" Km/L"/>
    <n v="22186"/>
    <n v="34.549999999999997"/>
    <n v="4.6909999999999998"/>
    <n v="162.06"/>
    <s v="0"/>
    <s v="Planejamento Operaci"/>
    <s v="Planejamento Operaci"/>
    <s v="Operacional"/>
    <m/>
    <d v="2026-02-21T00:00:00"/>
    <x v="10"/>
    <x v="1"/>
    <x v="0"/>
  </r>
  <r>
    <s v="TFU6C04"/>
    <s v="60645800106437493"/>
    <s v="21/02/2026 11:47:12"/>
    <s v="87351"/>
    <s v="CLEYTON GARCIA MOREIRA"/>
    <x v="50"/>
    <s v="EQUIPAMENTOS"/>
    <s v="AMBULANCIA"/>
    <s v="OUTROS"/>
    <s v="46225718"/>
    <s v="POSTO MARIA JOAO"/>
    <s v="ITUMBIARA"/>
    <s v="GO"/>
    <s v="DIESEL S-10"/>
    <n v="295"/>
    <n v="4.84"/>
    <s v=" Km/L"/>
    <n v="9508"/>
    <n v="61.01"/>
    <n v="6.4009999999999998"/>
    <n v="390.51"/>
    <s v="1"/>
    <s v="Planejamento Operaci"/>
    <s v="Planejamento Operaci"/>
    <s v="Operacional"/>
    <m/>
    <d v="2026-02-21T00:00:00"/>
    <x v="10"/>
    <x v="1"/>
    <x v="13"/>
  </r>
  <r>
    <s v="TBE3B78"/>
    <s v="60645800105124169"/>
    <s v="21/02/2026 12:41:56"/>
    <s v="89049"/>
    <s v="VALDEIR JOSE CORREIA"/>
    <x v="19"/>
    <s v="Caminhão"/>
    <s v="9-180"/>
    <s v="VW"/>
    <s v="87183400"/>
    <s v="MARAJO GUAPO"/>
    <s v="GUAPO"/>
    <s v="GO"/>
    <s v="DIESEL S-10"/>
    <n v="0"/>
    <n v="0"/>
    <s v=" Km/L"/>
    <n v="0"/>
    <n v="84.77"/>
    <n v="6.04"/>
    <n v="512.01"/>
    <s v="0"/>
    <s v="EXT - SAO PEDRO"/>
    <s v="Planejamento Operaci"/>
    <s v="SAO PEDRO"/>
    <m/>
    <d v="2026-02-21T00:00:00"/>
    <x v="10"/>
    <x v="1"/>
    <x v="7"/>
  </r>
  <r>
    <s v="TFI3B19"/>
    <s v="60645800105926941"/>
    <s v="21/02/2026 12:43:28"/>
    <s v="70214"/>
    <s v="IGOR LEMES FERNANDES"/>
    <x v="4"/>
    <s v="Automóvel"/>
    <s v="ARGO"/>
    <s v="FIAT"/>
    <s v="41875311"/>
    <s v="POSTO SABOR DA TERRA"/>
    <s v="INDIARA"/>
    <s v="GO"/>
    <s v="ETANOL COMUM"/>
    <n v="422"/>
    <n v="11.84"/>
    <s v=" Km/L"/>
    <n v="63366"/>
    <n v="35.630000000000003"/>
    <n v="4.8899999999999997"/>
    <n v="174.24"/>
    <s v="210245754"/>
    <s v="Planejamento Operaci"/>
    <s v="Planejamento Operaci"/>
    <s v="Operacional"/>
    <m/>
    <d v="2026-02-21T00:00:00"/>
    <x v="10"/>
    <x v="1"/>
    <x v="0"/>
  </r>
  <r>
    <s v="TJE5D27"/>
    <s v="60645800105124400"/>
    <s v="21/02/2026 13:56:24"/>
    <s v="09179"/>
    <s v="DANIEL NASCIMENTO DOS SANTOS_x0009__x0009__x0009__x0009_"/>
    <x v="60"/>
    <s v="EQUIPAMENTOS"/>
    <s v="GUINCHO LEVE"/>
    <s v="EQUIPAMENTO"/>
    <s v="46209914"/>
    <s v="DECIO RIO VERDE"/>
    <s v="RIO VERDE"/>
    <s v="GO"/>
    <s v="DIESEL S-10"/>
    <n v="441"/>
    <n v="5.48"/>
    <s v=" Km/L"/>
    <n v="20048"/>
    <n v="80.459999999999994"/>
    <n v="5.13"/>
    <n v="412.76"/>
    <s v="202602211355"/>
    <s v="EXT - LUCCA JR"/>
    <s v="Planejamento Operaci"/>
    <s v="LUCCA JR"/>
    <m/>
    <d v="2026-02-21T00:00:00"/>
    <x v="10"/>
    <x v="1"/>
    <x v="11"/>
  </r>
  <r>
    <s v="TJE5D27"/>
    <m/>
    <s v="21/02/2026 13:58:16"/>
    <m/>
    <m/>
    <x v="60"/>
    <m/>
    <m/>
    <m/>
    <m/>
    <s v="DECIO RIO VERDE"/>
    <m/>
    <m/>
    <s v="ARLA-32"/>
    <s v="-"/>
    <s v="-"/>
    <s v=" Km/L"/>
    <s v="-"/>
    <n v="3.06"/>
    <m/>
    <n v="11.6"/>
    <m/>
    <m/>
    <m/>
    <m/>
    <m/>
    <d v="2026-02-21T00:00:00"/>
    <x v="10"/>
    <x v="1"/>
    <x v="11"/>
  </r>
  <r>
    <s v="TIV6G27"/>
    <s v="60645800106184069"/>
    <s v="21/02/2026 14:53:02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595"/>
    <n v="6.63"/>
    <s v=" Km/L"/>
    <n v="29012"/>
    <n v="89.79"/>
    <n v="5.99"/>
    <n v="537.85"/>
    <s v="210253532"/>
    <s v="EXT - LUCCA JR"/>
    <s v="Planejamento Operaci"/>
    <s v="LUCCA JR"/>
    <m/>
    <d v="2026-02-21T00:00:00"/>
    <x v="10"/>
    <x v="1"/>
    <x v="11"/>
  </r>
  <r>
    <s v="TIV6G27"/>
    <m/>
    <s v="21/02/2026 14:53:02"/>
    <m/>
    <m/>
    <x v="30"/>
    <m/>
    <m/>
    <m/>
    <m/>
    <s v="AUTO POSTO JACARE"/>
    <m/>
    <m/>
    <s v="ARLA-32"/>
    <s v="-"/>
    <s v="-"/>
    <s v=" Km/L"/>
    <s v="-"/>
    <n v="6.38"/>
    <m/>
    <n v="21.06"/>
    <m/>
    <m/>
    <m/>
    <m/>
    <m/>
    <d v="2026-02-21T00:00:00"/>
    <x v="10"/>
    <x v="1"/>
    <x v="11"/>
  </r>
  <r>
    <s v="QSW6J59"/>
    <s v="60645800106460000"/>
    <s v="21/02/2026 14:58:53"/>
    <s v="02763"/>
    <s v="JENIVALDO JESUS MATOS"/>
    <x v="28"/>
    <s v="EQUIPAMENTOS"/>
    <s v="CAMINHÃO PIPA"/>
    <s v="OUTROS"/>
    <s v="41826312"/>
    <s v="AUTO POSTO JACARE"/>
    <s v="ACREUNA"/>
    <s v="GO"/>
    <s v="DIESEL S-10"/>
    <n v="598"/>
    <n v="4.07"/>
    <s v=" Km/L"/>
    <n v="18297"/>
    <n v="147"/>
    <n v="5.99"/>
    <n v="880.54"/>
    <s v="210253878"/>
    <s v="EXT - LUCCA JR"/>
    <s v="Planejamento Operaci"/>
    <s v="LUCCA JR"/>
    <m/>
    <d v="2026-02-21T00:00:00"/>
    <x v="10"/>
    <x v="1"/>
    <x v="11"/>
  </r>
  <r>
    <s v="QSW6J59"/>
    <m/>
    <s v="21/02/2026 14:58:53"/>
    <m/>
    <m/>
    <x v="28"/>
    <m/>
    <m/>
    <m/>
    <m/>
    <s v="AUTO POSTO JACARE"/>
    <m/>
    <m/>
    <s v="ARLA-32"/>
    <s v="-"/>
    <s v="-"/>
    <s v=" Km/L"/>
    <s v="-"/>
    <n v="14.01"/>
    <m/>
    <n v="46.26"/>
    <m/>
    <m/>
    <m/>
    <m/>
    <m/>
    <d v="2026-02-21T00:00:00"/>
    <x v="10"/>
    <x v="1"/>
    <x v="11"/>
  </r>
  <r>
    <s v="TTR3A31"/>
    <s v="60645800106472404"/>
    <s v="21/02/2026 15:40:49"/>
    <s v="06404"/>
    <s v="FABIO BERNARDINO DA SILVA"/>
    <x v="53"/>
    <s v="Caminhonete"/>
    <s v="SAVEIRO CS RB MF"/>
    <s v="VW"/>
    <s v="46209914"/>
    <s v="DECIO RIO VERDE"/>
    <s v="RIO VERDE"/>
    <s v="GO"/>
    <s v="ETANOL COMUM"/>
    <n v="455"/>
    <n v="11.45"/>
    <s v=" Km/L"/>
    <n v="101335"/>
    <n v="39.729999999999997"/>
    <n v="4.79"/>
    <n v="190.31"/>
    <s v="202602211539"/>
    <s v="EXT - KSE LOCAÇOES"/>
    <s v="Planejamento Operaci"/>
    <s v="KSE LOCAÇOES"/>
    <m/>
    <d v="2026-02-21T00:00:00"/>
    <x v="10"/>
    <x v="1"/>
    <x v="12"/>
  </r>
  <r>
    <s v="TFD2J89"/>
    <s v="60645800105143710"/>
    <s v="21/02/2026 15:47:29"/>
    <s v="95253"/>
    <s v="ANDRE AUGUSTO ARAUJO DE JESUS"/>
    <x v="0"/>
    <s v="Automóvel"/>
    <s v="ARGO"/>
    <s v="FIAT"/>
    <s v="87183400"/>
    <s v="MARAJO GUAPO"/>
    <s v="GUAPO"/>
    <s v="GO"/>
    <s v="ETANOL COMUM"/>
    <n v="205"/>
    <n v="8.58"/>
    <s v=" Km/L"/>
    <n v="22391"/>
    <n v="23.88"/>
    <n v="4.6920000000000002"/>
    <n v="112.04"/>
    <s v="0"/>
    <s v="Planejamento Operaci"/>
    <s v="Planejamento Operaci"/>
    <s v="Operacional"/>
    <m/>
    <d v="2026-02-21T00:00:00"/>
    <x v="10"/>
    <x v="1"/>
    <x v="0"/>
  </r>
  <r>
    <s v="TTT2H93"/>
    <s v="60645800106472340"/>
    <s v="21/02/2026 15:53:38"/>
    <s v="52982"/>
    <s v="ROBERTO ANTONIO DE MELO"/>
    <x v="41"/>
    <s v="Utilitário"/>
    <s v="SAVEIRO"/>
    <s v="FIAT"/>
    <s v="41826312"/>
    <s v="AUTO POSTO JACARE"/>
    <s v="ACREUNA"/>
    <s v="GO"/>
    <s v="ETANOL COMUM"/>
    <n v="351"/>
    <n v="7.79"/>
    <s v=" Km/L"/>
    <n v="60218"/>
    <n v="45.05"/>
    <n v="4.8600000000000003"/>
    <n v="218.95"/>
    <s v="210257145"/>
    <s v="EXT - KSE LOCAÇOES"/>
    <s v="Planejamento Operaci"/>
    <s v="KSE LOCAÇOES"/>
    <m/>
    <d v="2026-02-21T00:00:00"/>
    <x v="10"/>
    <x v="1"/>
    <x v="12"/>
  </r>
  <r>
    <s v="TLO0E87"/>
    <s v="60645800106184255"/>
    <s v="21/02/2026 16:06:25"/>
    <s v="01765"/>
    <s v="ELIAS JANUARIO DIMAS"/>
    <x v="43"/>
    <s v="EQUIPAMENTOS"/>
    <s v="GUINCHO LEVE"/>
    <s v="EQUIPAMENTO"/>
    <s v="87183400"/>
    <s v="MARAJO GUAPO"/>
    <s v="GUAPO"/>
    <s v="GO"/>
    <s v="DIESEL S-10"/>
    <n v="126"/>
    <n v="5.56"/>
    <s v=" Km/L"/>
    <n v="29988"/>
    <n v="22.67"/>
    <n v="6.04"/>
    <n v="136.93"/>
    <s v="0"/>
    <s v="EXT - LUCCA JR"/>
    <s v="Planejamento Operaci"/>
    <s v="LUCCA JR"/>
    <m/>
    <d v="2026-02-21T00:00:00"/>
    <x v="10"/>
    <x v="1"/>
    <x v="11"/>
  </r>
  <r>
    <s v="TTP5B47"/>
    <s v="60645800106472110"/>
    <s v="21/02/2026 16:10:45"/>
    <s v="00149"/>
    <s v="MANOELITO METROVICH LIMA"/>
    <x v="40"/>
    <s v="Caminhonete"/>
    <s v="SAVEIRO CS RB MF"/>
    <s v="VW"/>
    <s v="75331801"/>
    <s v="DECIO CEZARINA"/>
    <s v="CEZARINA"/>
    <s v="GO"/>
    <s v="ETANOL COMUM"/>
    <n v="309"/>
    <n v="8.82"/>
    <s v=" Km/L"/>
    <n v="108703"/>
    <n v="35.04"/>
    <n v="4.6900000000000004"/>
    <n v="164.34"/>
    <s v="202602211610"/>
    <s v="EXT - KSE LOCAÇOES"/>
    <s v="Planejamento Operaci"/>
    <s v="KSE LOCAÇOES"/>
    <m/>
    <d v="2026-02-21T00:00:00"/>
    <x v="10"/>
    <x v="1"/>
    <x v="12"/>
  </r>
  <r>
    <s v="TFA5I89"/>
    <s v="60645800106437647"/>
    <s v="21/02/2026 16:25:16"/>
    <s v="70093"/>
    <s v="CLAUDSTONE DOS REIS MENDES JUNIOR"/>
    <x v="21"/>
    <s v="Automóvel"/>
    <s v="ARGO"/>
    <s v="FIAT"/>
    <s v="53016704"/>
    <s v="POSTO GATO PRETO"/>
    <s v="GOIANIA"/>
    <s v="GO"/>
    <s v="ETANOL COMUM"/>
    <n v="420"/>
    <n v="10.36"/>
    <s v=" Km/L"/>
    <n v="17321"/>
    <n v="40.53"/>
    <n v="4.6900000000000004"/>
    <n v="190.1"/>
    <s v="859174"/>
    <s v="Planejamento Operaci"/>
    <s v="Planejamento Operaci"/>
    <s v="Operacional"/>
    <m/>
    <d v="2026-02-21T00:00:00"/>
    <x v="10"/>
    <x v="1"/>
    <x v="2"/>
  </r>
  <r>
    <s v="TGM4D76"/>
    <s v="60645800106437582"/>
    <s v="21/02/2026 16:33:46"/>
    <s v="33534"/>
    <s v="MARCOS ANTONIO MARCELINO DA SILVA"/>
    <x v="56"/>
    <s v="Caminhonete"/>
    <s v="FIORINO"/>
    <s v="FIAT"/>
    <s v="75331003"/>
    <s v="SUPERVIA LAGOA"/>
    <s v="RIO VERDE"/>
    <s v="GO"/>
    <s v="ETANOL COMUM"/>
    <n v="258"/>
    <n v="7.3"/>
    <s v=" Km/L"/>
    <n v="16104"/>
    <n v="35.33"/>
    <n v="4.8899999999999997"/>
    <n v="172.76"/>
    <s v="0"/>
    <s v="Planejamento Operaci"/>
    <s v="Planejamento Operaci"/>
    <s v="Operacional"/>
    <m/>
    <d v="2026-02-21T00:00:00"/>
    <x v="10"/>
    <x v="1"/>
    <x v="5"/>
  </r>
  <r>
    <s v="TTT2H95"/>
    <s v="60645800106472477"/>
    <s v="21/02/2026 16:54:16"/>
    <s v="46440"/>
    <s v="PAULO SOUSA DIAS"/>
    <x v="63"/>
    <s v="Caminhonete"/>
    <s v="SAVEIRO CS RB MF"/>
    <s v="VW"/>
    <s v="45308900"/>
    <s v="POSTO LUPATINI"/>
    <s v="SANTO ANTONIO DA BARRA"/>
    <s v="GO"/>
    <s v="ETANOL COMUM"/>
    <n v="460"/>
    <n v="10.88"/>
    <s v=" Km/L"/>
    <n v="94834"/>
    <n v="42.29"/>
    <n v="4.99"/>
    <n v="211.03"/>
    <s v="0"/>
    <s v="EXT - KSE LOCAÇOES"/>
    <s v="Planejamento Operaci"/>
    <s v="KSE LOCAÇOES"/>
    <m/>
    <d v="2026-02-21T00:00:00"/>
    <x v="10"/>
    <x v="1"/>
    <x v="12"/>
  </r>
  <r>
    <s v="TTS4A16"/>
    <s v="60645800105124436"/>
    <s v="21/02/2026 17:12:31"/>
    <s v="70198"/>
    <s v="LALESCA CRISTINA SOUZA DE OLIVEIRA"/>
    <x v="32"/>
    <s v="Caminhonete"/>
    <s v="Caminhonete S10"/>
    <s v="CHEVROLET"/>
    <s v="75331003"/>
    <s v="SUPERVIA LAGOA"/>
    <s v="RIO VERDE"/>
    <s v="GO"/>
    <s v="DIESEL S-10"/>
    <n v="823"/>
    <n v="13.49"/>
    <s v=" Km/L"/>
    <n v="22145"/>
    <n v="61"/>
    <n v="5.84"/>
    <n v="356.24"/>
    <s v="1"/>
    <s v="Planejamento Operaci"/>
    <s v="Planejamento Operaci"/>
    <s v="INSPENCAO"/>
    <m/>
    <d v="2026-02-21T00:00:00"/>
    <x v="10"/>
    <x v="1"/>
    <x v="12"/>
  </r>
  <r>
    <s v="TFN3B64"/>
    <s v="60645800106437477"/>
    <s v="21/02/2026 17:58:02"/>
    <s v="00316"/>
    <s v="MARCOS HENRIQUE SILVA"/>
    <x v="47"/>
    <s v="EQUIPAMENTOS"/>
    <s v="AMBULANCIA"/>
    <s v="OUTROS"/>
    <s v="46286315"/>
    <s v="POSTO CENTRAL"/>
    <s v="BOM JESUS"/>
    <s v="GO"/>
    <s v="GASOLINA COMUM"/>
    <s v="-"/>
    <s v="-"/>
    <s v=" Km/L"/>
    <s v="-"/>
    <n v="5"/>
    <n v="6.42"/>
    <n v="32.1"/>
    <s v="1"/>
    <s v="Planejamento Operaci"/>
    <s v="Planejamento Operaci"/>
    <s v="Operacional"/>
    <m/>
    <d v="2026-02-21T00:00:00"/>
    <x v="10"/>
    <x v="1"/>
    <x v="13"/>
  </r>
  <r>
    <s v="TFN3B64"/>
    <s v="60645800106437477"/>
    <s v="21/02/2026 17:58:02"/>
    <s v="00316"/>
    <s v="MARCOS HENRIQUE SILVA"/>
    <x v="47"/>
    <s v="EQUIPAMENTOS"/>
    <s v="AMBULANCIA"/>
    <s v="OUTROS"/>
    <s v="46286315"/>
    <s v="POSTO CENTRAL"/>
    <s v="BOM JESUS"/>
    <s v="GO"/>
    <s v="DIESEL S-10"/>
    <n v="119"/>
    <n v="5.47"/>
    <s v=" Km/L"/>
    <n v="6421"/>
    <n v="21.74"/>
    <n v="6.2409999999999997"/>
    <n v="135.66999999999999"/>
    <s v="1"/>
    <s v="Planejamento Operaci"/>
    <s v="Planejamento Operaci"/>
    <s v="Operacional"/>
    <m/>
    <d v="2026-02-21T00:00:00"/>
    <x v="10"/>
    <x v="1"/>
    <x v="13"/>
  </r>
  <r>
    <s v="TTY2C25"/>
    <s v="60645800106472430"/>
    <s v="21/02/2026 18:22:54"/>
    <s v="07015"/>
    <s v="EDILEIA DE SOUSA ANTUNES"/>
    <x v="38"/>
    <s v="Caminhonete"/>
    <s v="SAVEIRO CS RB MF"/>
    <s v="VW"/>
    <s v="46286315"/>
    <s v="POSTO CENTRAL"/>
    <s v="BOM JESUS"/>
    <s v="GO"/>
    <s v="ETANOL COMUM"/>
    <n v="247"/>
    <n v="6.46"/>
    <s v=" Km/L"/>
    <n v="96265"/>
    <n v="38.25"/>
    <n v="4.891"/>
    <n v="187.07"/>
    <s v="1"/>
    <s v="EXT - KSE LOCAÇOES"/>
    <s v="Planejamento Operaci"/>
    <s v="KSE LOCAÇOES"/>
    <m/>
    <d v="2026-02-21T00:00:00"/>
    <x v="10"/>
    <x v="1"/>
    <x v="12"/>
  </r>
  <r>
    <s v="TTQ4C10"/>
    <s v="60645800106553930"/>
    <s v="21/02/2026 18:25:56"/>
    <s v="93910"/>
    <s v="DIVINO AVELINO DOS SANTOS"/>
    <x v="31"/>
    <s v="Caminhonete"/>
    <s v="Caminhonete S10"/>
    <s v="CHEVROLET"/>
    <s v="87183400"/>
    <s v="MARAJO GUAPO"/>
    <s v="GUAPO"/>
    <s v="GO"/>
    <s v="DIESEL S-10"/>
    <n v="556"/>
    <n v="12.93"/>
    <s v=" Km/L"/>
    <n v="120098"/>
    <n v="43"/>
    <n v="6.04"/>
    <n v="259.72000000000003"/>
    <s v="0"/>
    <s v="Planejamento Operaci"/>
    <s v="Planejamento Operaci"/>
    <s v="INSPENCAO"/>
    <m/>
    <d v="2026-02-21T00:00:00"/>
    <x v="10"/>
    <x v="1"/>
    <x v="12"/>
  </r>
  <r>
    <s v="TUF2B45"/>
    <s v="60645800106472420"/>
    <s v="21/02/2026 18:28:56"/>
    <s v="00047"/>
    <s v="KARLA THAISE SILVA CARVALHO"/>
    <x v="37"/>
    <s v="Caminhonete"/>
    <s v="SAVEIRO CS RB MF"/>
    <s v="VW"/>
    <s v="75331003"/>
    <s v="SUPERVIA LAGOA"/>
    <s v="RIO VERDE"/>
    <s v="GO"/>
    <s v="ETANOL COMUM"/>
    <n v="405"/>
    <n v="9.7899999999999991"/>
    <s v=" Km/L"/>
    <n v="114460"/>
    <n v="41.37"/>
    <n v="4.891"/>
    <n v="202.34"/>
    <s v="0"/>
    <s v="EXT - KSE LOCAÇOES"/>
    <s v="Planejamento Operaci"/>
    <s v="KSE LOCAÇOES"/>
    <m/>
    <d v="2026-02-21T00:00:00"/>
    <x v="10"/>
    <x v="1"/>
    <x v="12"/>
  </r>
  <r>
    <s v="TFR8B59"/>
    <s v="60645800105143681"/>
    <s v="21/02/2026 18:45:48"/>
    <s v="92635"/>
    <s v="ADENILDO BARBOSA DUTRA"/>
    <x v="8"/>
    <s v="Automóvel"/>
    <s v="ARGO"/>
    <s v="FIAT"/>
    <s v="92220505"/>
    <s v="AUTO POSTO ARAGUAIA"/>
    <s v="ACREUNA"/>
    <s v="GO"/>
    <s v="ETANOL COMUM"/>
    <n v="294"/>
    <n v="6.68"/>
    <s v=" Km/L"/>
    <n v="20633"/>
    <n v="44.02"/>
    <n v="4.8680000000000003"/>
    <n v="214.28"/>
    <s v="0"/>
    <s v="Planejamento Operaci"/>
    <s v="Planejamento Operaci"/>
    <s v="Operacional"/>
    <m/>
    <d v="2026-02-21T00:00:00"/>
    <x v="10"/>
    <x v="1"/>
    <x v="5"/>
  </r>
  <r>
    <s v="TUG2C45"/>
    <s v="60645800106437770"/>
    <s v="21/02/2026 18:46:54"/>
    <s v="03782"/>
    <s v="ELVIS MESSIAS FERNANDES"/>
    <x v="54"/>
    <s v="Utilitário"/>
    <s v="SAVEIRO"/>
    <s v="FIAT"/>
    <s v="13335016"/>
    <s v="POSTO TREVO"/>
    <s v="RIO VERDE"/>
    <s v="GO"/>
    <s v="ETANOL COMUM"/>
    <n v="442"/>
    <n v="9.26"/>
    <s v=" Km/L"/>
    <n v="108447"/>
    <n v="47.73"/>
    <n v="4.9909999999999997"/>
    <n v="238.21"/>
    <s v="210267569"/>
    <s v="EXT - KSE LOCAÇOES"/>
    <s v="Planejamento Operaci"/>
    <s v="KSE LOCAÇOES"/>
    <m/>
    <d v="2026-02-21T00:00:00"/>
    <x v="10"/>
    <x v="1"/>
    <x v="12"/>
  </r>
  <r>
    <s v="RBP0A22"/>
    <s v="60645800106437700"/>
    <s v="21/02/2026 18:53:47"/>
    <s v="48710"/>
    <s v="GUSTAVO DA SILVA"/>
    <x v="68"/>
    <s v="Utilitário"/>
    <s v="STRADA"/>
    <s v="FIAT"/>
    <s v="75331003"/>
    <s v="SUPERVIA LAGOA"/>
    <s v="RIO VERDE"/>
    <s v="GO"/>
    <s v="ETANOL COMUM"/>
    <n v="0"/>
    <n v="0"/>
    <s v=" Km/L"/>
    <n v="43269"/>
    <n v="51.2"/>
    <n v="4.8899999999999997"/>
    <n v="250.37"/>
    <s v="0"/>
    <s v="Planejamento Operaci"/>
    <s v="Planejamento Operaci"/>
    <s v="TI e Automação"/>
    <m/>
    <d v="2026-02-21T00:00:00"/>
    <x v="10"/>
    <x v="1"/>
    <x v="5"/>
  </r>
  <r>
    <s v="TFW3J34"/>
    <s v="60645800106437440"/>
    <s v="21/02/2026 19:30:06"/>
    <s v="70145"/>
    <s v="LUCAS HENRIQUE MAGALHAES DE SOUZA "/>
    <x v="49"/>
    <s v="EQUIPAMENTOS"/>
    <s v="AMBULANCIA"/>
    <s v="OUTROS"/>
    <s v="46286315"/>
    <s v="POSTO CENTRAL"/>
    <s v="BOM JESUS"/>
    <s v="GO"/>
    <s v="DIESEL S-10"/>
    <n v="149"/>
    <n v="6.62"/>
    <s v=" Km/L"/>
    <n v="15215"/>
    <n v="22.5"/>
    <n v="6.242"/>
    <n v="140.44"/>
    <s v="1"/>
    <s v="Planejamento Operaci"/>
    <s v="Planejamento Operaci"/>
    <s v="Operacional"/>
    <m/>
    <d v="2026-02-21T00:00:00"/>
    <x v="10"/>
    <x v="1"/>
    <x v="13"/>
  </r>
  <r>
    <s v="TFW3J34"/>
    <s v="60645800106437440"/>
    <s v="21/02/2026 19:33:10"/>
    <s v="70145"/>
    <s v="LUCAS HENRIQUE MAGALHAES DE SOUZA "/>
    <x v="49"/>
    <s v="EQUIPAMENTOS"/>
    <s v="AMBULANCIA"/>
    <s v="OUTROS"/>
    <s v="46286315"/>
    <s v="POSTO CENTRAL"/>
    <s v="BOM JESUS"/>
    <s v="GO"/>
    <s v="GASOLINA COMUM"/>
    <s v="-"/>
    <s v="-"/>
    <s v=" Km/L"/>
    <s v="-"/>
    <n v="4.22"/>
    <n v="6.4189999999999996"/>
    <n v="27.09"/>
    <s v="1"/>
    <s v="Planejamento Operaci"/>
    <s v="Planejamento Operaci"/>
    <s v="Operacional"/>
    <m/>
    <d v="2026-02-21T00:00:00"/>
    <x v="10"/>
    <x v="1"/>
    <x v="13"/>
  </r>
  <r>
    <s v="TFI3B19"/>
    <s v="60645800105926941"/>
    <s v="21/02/2026 19:40:15"/>
    <s v="03102"/>
    <s v="EDES GONÇALVES DA SILVA"/>
    <x v="4"/>
    <s v="Automóvel"/>
    <s v="ARGO"/>
    <s v="FIAT"/>
    <s v="13335016"/>
    <s v="POSTO TREVO"/>
    <s v="RIO VERDE"/>
    <s v="GO"/>
    <s v="ETANOL COMUM"/>
    <n v="257"/>
    <n v="8.7899999999999991"/>
    <s v=" Km/L"/>
    <n v="63623"/>
    <n v="29.24"/>
    <n v="4.99"/>
    <n v="145.91999999999999"/>
    <s v="210270771"/>
    <s v="Planejamento Operaci"/>
    <s v="Planejamento Operaci"/>
    <s v="Operacional"/>
    <m/>
    <d v="2026-02-21T00:00:00"/>
    <x v="10"/>
    <x v="1"/>
    <x v="0"/>
  </r>
  <r>
    <s v="TTP5B47"/>
    <s v="60645800106472110"/>
    <s v="21/02/2026 23:16:23"/>
    <s v="99531"/>
    <s v="RODRIGO RODRIGUES BARROS"/>
    <x v="40"/>
    <s v="Caminhonete"/>
    <s v="SAVEIRO CS RB MF"/>
    <s v="VW"/>
    <s v="75331801"/>
    <s v="DECIO CEZARINA"/>
    <s v="CEZARINA"/>
    <s v="GO"/>
    <s v="ETANOL COMUM"/>
    <n v="383"/>
    <n v="9.39"/>
    <s v=" Km/L"/>
    <n v="109086"/>
    <n v="40.79"/>
    <n v="4.6900000000000004"/>
    <n v="191.31"/>
    <s v="202602212315"/>
    <s v="EXT - KSE LOCAÇOES"/>
    <s v="Planejamento Operaci"/>
    <s v="KSE LOCAÇOES"/>
    <m/>
    <d v="2026-02-21T00:00:00"/>
    <x v="10"/>
    <x v="1"/>
    <x v="12"/>
  </r>
  <r>
    <s v="TTT2H93"/>
    <s v="60645800106472340"/>
    <s v="21/02/2026 23:50:08"/>
    <s v="03095"/>
    <s v="MICHELL ALMEIDA SANTANA"/>
    <x v="41"/>
    <s v="Utilitário"/>
    <s v="SAVEIRO"/>
    <s v="FIAT"/>
    <s v="07674909"/>
    <s v="AUTO POSTO INDIARA"/>
    <s v="INDIARA"/>
    <s v="GO"/>
    <s v="ETANOL COMUM"/>
    <n v="277"/>
    <n v="9.68"/>
    <s v=" Km/L"/>
    <n v="60495"/>
    <n v="28.62"/>
    <n v="4.8899999999999997"/>
    <n v="139.94999999999999"/>
    <s v="12214"/>
    <s v="EXT - KSE LOCAÇOES"/>
    <s v="Planejamento Operaci"/>
    <s v="KSE LOCAÇOES"/>
    <m/>
    <d v="2026-02-21T00:00:00"/>
    <x v="10"/>
    <x v="1"/>
    <x v="12"/>
  </r>
  <r>
    <s v="TTR3A31"/>
    <s v="60645800106472404"/>
    <s v="22/02/2026 03:16:22"/>
    <s v="01836"/>
    <s v="DANILLO ROSA CARDOSO"/>
    <x v="53"/>
    <s v="Caminhonete"/>
    <s v="SAVEIRO CS RB MF"/>
    <s v="VW"/>
    <s v="46209914"/>
    <s v="DECIO RIO VERDE"/>
    <s v="RIO VERDE"/>
    <s v="GO"/>
    <s v="ETANOL COMUM"/>
    <n v="452"/>
    <n v="9.84"/>
    <s v=" Km/L"/>
    <n v="101787"/>
    <n v="45.95"/>
    <n v="4.79"/>
    <n v="220.1"/>
    <s v="202602220315"/>
    <s v="EXT - KSE LOCAÇOES"/>
    <s v="Planejamento Operaci"/>
    <s v="KSE LOCAÇOES"/>
    <m/>
    <d v="2026-02-22T00:00:00"/>
    <x v="10"/>
    <x v="1"/>
    <x v="12"/>
  </r>
  <r>
    <s v="TTS4A16"/>
    <s v="60645800105124436"/>
    <s v="22/02/2026 04:27:59"/>
    <s v="70552"/>
    <s v="ARMANDO DA SILVA OLIVIEIRA NETO"/>
    <x v="32"/>
    <s v="Caminhonete"/>
    <s v="Caminhonete S10"/>
    <s v="CHEVROLET"/>
    <s v="13342911"/>
    <s v="SANTA HELENA DE GOIAS"/>
    <s v="SANTA HELENA DE GOIAS"/>
    <s v="GO"/>
    <s v="DIESEL S-10"/>
    <n v="519"/>
    <n v="13.15"/>
    <s v=" Km/L"/>
    <n v="22664"/>
    <n v="39.46"/>
    <n v="6.1909999999999998"/>
    <n v="244.29"/>
    <s v="1771745216"/>
    <s v="Planejamento Operaci"/>
    <s v="Planejamento Operaci"/>
    <s v="INSPENCAO"/>
    <m/>
    <d v="2026-02-22T00:00:00"/>
    <x v="10"/>
    <x v="1"/>
    <x v="12"/>
  </r>
  <r>
    <s v="TUF2B45"/>
    <s v="60645800106472420"/>
    <s v="22/02/2026 05:30:06"/>
    <s v="03398"/>
    <s v="JOSIMAR VENANCIO SANTOS SILVA"/>
    <x v="37"/>
    <s v="Caminhonete"/>
    <s v="SAVEIRO CS RB MF"/>
    <s v="VW"/>
    <s v="75331003"/>
    <s v="SUPERVIA LAGOA"/>
    <s v="RIO VERDE"/>
    <s v="GO"/>
    <s v="ETANOL COMUM"/>
    <n v="373"/>
    <n v="9.2100000000000009"/>
    <s v=" Km/L"/>
    <n v="114833"/>
    <n v="40.520000000000003"/>
    <n v="4.8899999999999997"/>
    <n v="198.14"/>
    <s v="0"/>
    <s v="EXT - KSE LOCAÇOES"/>
    <s v="Planejamento Operaci"/>
    <s v="KSE LOCAÇOES"/>
    <m/>
    <d v="2026-02-22T00:00:00"/>
    <x v="10"/>
    <x v="1"/>
    <x v="12"/>
  </r>
  <r>
    <s v="TTQ4C10"/>
    <s v="60645800106553930"/>
    <s v="22/02/2026 05:44:04"/>
    <s v="72216"/>
    <s v="ERIVALDO OLIVEIRA SOARES"/>
    <x v="31"/>
    <s v="Caminhonete"/>
    <s v="Caminhonete S10"/>
    <s v="CHEVROLET"/>
    <s v="53081700"/>
    <s v="POSTO Z   Z SANTA MA"/>
    <s v="GUAPO"/>
    <s v="GO"/>
    <s v="DIESEL S-10"/>
    <n v="416"/>
    <n v="11.13"/>
    <s v=" Km/L"/>
    <n v="120514"/>
    <n v="37.36"/>
    <n v="5.89"/>
    <n v="220.05"/>
    <s v="0"/>
    <s v="Planejamento Operaci"/>
    <s v="Planejamento Operaci"/>
    <s v="INSPENCAO"/>
    <m/>
    <d v="2026-02-22T00:00:00"/>
    <x v="10"/>
    <x v="1"/>
    <x v="12"/>
  </r>
  <r>
    <s v="TTT2H95"/>
    <s v="60645800106472477"/>
    <s v="22/02/2026 06:51:36"/>
    <s v="83047"/>
    <s v="WESLEY ROCHA FARIAS"/>
    <x v="63"/>
    <s v="Caminhonete"/>
    <s v="SAVEIRO CS RB MF"/>
    <s v="VW"/>
    <s v="45308900"/>
    <s v="POSTO LUPATINI"/>
    <s v="SANTO ANTONIO DA BARRA"/>
    <s v="GO"/>
    <s v="ETANOL COMUM"/>
    <n v="492"/>
    <n v="11.04"/>
    <s v=" Km/L"/>
    <n v="95326"/>
    <n v="44.56"/>
    <n v="4.99"/>
    <n v="222.35"/>
    <s v="1"/>
    <s v="EXT - KSE LOCAÇOES"/>
    <s v="Planejamento Operaci"/>
    <s v="KSE LOCAÇOES"/>
    <m/>
    <d v="2026-02-22T00:00:00"/>
    <x v="10"/>
    <x v="1"/>
    <x v="12"/>
  </r>
  <r>
    <s v="TFI3B19"/>
    <s v="60645800105926941"/>
    <s v="22/02/2026 07:38:52"/>
    <s v="73410"/>
    <s v="BRUNO SOUSA DIAS"/>
    <x v="4"/>
    <s v="Automóvel"/>
    <s v="ARGO"/>
    <s v="FIAT"/>
    <s v="46209914"/>
    <s v="DECIO RIO VERDE"/>
    <s v="RIO VERDE"/>
    <s v="GO"/>
    <s v="ETANOL COMUM"/>
    <n v="216"/>
    <n v="9.8000000000000007"/>
    <s v=" Km/L"/>
    <n v="63839"/>
    <n v="22.03"/>
    <n v="4.79"/>
    <n v="105.52"/>
    <s v="202602220738"/>
    <s v="Planejamento Operaci"/>
    <s v="Planejamento Operaci"/>
    <s v="Operacional"/>
    <m/>
    <d v="2026-02-22T00:00:00"/>
    <x v="10"/>
    <x v="1"/>
    <x v="0"/>
  </r>
  <r>
    <s v="TGK2G46"/>
    <s v="60645800105179571"/>
    <s v="22/02/2026 08:00:12"/>
    <s v="04161"/>
    <s v="WESLEY DUARTE MESQUITA"/>
    <x v="59"/>
    <s v="Utilitário"/>
    <s v="FIORINO"/>
    <s v="FIAT"/>
    <s v="07674909"/>
    <s v="AUTO POSTO INDIARA"/>
    <s v="INDIARA"/>
    <s v="GO"/>
    <s v="ETANOL COMUM"/>
    <n v="385"/>
    <n v="8.08"/>
    <s v=" Km/L"/>
    <n v="9396"/>
    <n v="47.65"/>
    <n v="4.8899999999999997"/>
    <n v="233.01"/>
    <s v="12215"/>
    <s v="Planejamento Operaci"/>
    <s v="Planejamento Operaci"/>
    <s v="Operacional"/>
    <m/>
    <d v="2026-02-22T00:00:00"/>
    <x v="10"/>
    <x v="1"/>
    <x v="5"/>
  </r>
  <r>
    <s v="TTY2C25"/>
    <s v="60645800106472430"/>
    <s v="22/02/2026 08:04:30"/>
    <s v="53759"/>
    <s v="DHEIMERSON BRUNO MARINHO DE LIRA"/>
    <x v="38"/>
    <s v="Caminhonete"/>
    <s v="SAVEIRO CS RB MF"/>
    <s v="VW"/>
    <s v="45307105"/>
    <s v="POSTO GIRASSOL"/>
    <s v="ITUMBIARA"/>
    <s v="GO"/>
    <s v="ETANOL COMUM"/>
    <n v="425"/>
    <n v="9.9600000000000009"/>
    <s v=" Km/L"/>
    <n v="96690"/>
    <n v="42.65"/>
    <n v="4.6900000000000004"/>
    <n v="200.03"/>
    <s v="220229"/>
    <s v="EXT - KSE LOCAÇOES"/>
    <s v="Planejamento Operaci"/>
    <s v="KSE LOCAÇOES"/>
    <m/>
    <d v="2026-02-22T00:00:00"/>
    <x v="10"/>
    <x v="1"/>
    <x v="12"/>
  </r>
  <r>
    <s v="TKB0E17"/>
    <s v="60645800106185180"/>
    <s v="22/02/2026 08:20:00"/>
    <s v="89061"/>
    <s v="HIGOR MARTINS FERREIRA_x0009__x0009__x0009__x0009_"/>
    <x v="27"/>
    <s v="EQUIPAMENTOS"/>
    <s v="GUINCHO LEVE"/>
    <s v="EQUIPAMENTO"/>
    <s v="45307105"/>
    <s v="POSTO GIRASSOL"/>
    <s v="ITUMBIARA"/>
    <s v="GO"/>
    <s v="DIESEL S-10"/>
    <n v="501"/>
    <n v="5.26"/>
    <s v=" Km/L"/>
    <n v="23730"/>
    <n v="95.17"/>
    <n v="6.09"/>
    <n v="579.59"/>
    <s v="220229"/>
    <s v="EXT - LUCCA JR"/>
    <s v="Planejamento Operaci"/>
    <s v="LUCCA JR"/>
    <m/>
    <d v="2026-02-22T00:00:00"/>
    <x v="10"/>
    <x v="1"/>
    <x v="11"/>
  </r>
  <r>
    <s v="TKB0E17"/>
    <m/>
    <s v="22/02/2026 08:22:16"/>
    <m/>
    <m/>
    <x v="27"/>
    <m/>
    <m/>
    <m/>
    <m/>
    <s v="POSTO GIRASSOL"/>
    <m/>
    <m/>
    <s v="ARLA-32"/>
    <s v="-"/>
    <s v="-"/>
    <s v=" Km/L"/>
    <s v="-"/>
    <n v="4.93"/>
    <m/>
    <n v="17.22"/>
    <m/>
    <m/>
    <m/>
    <m/>
    <m/>
    <d v="2026-02-22T00:00:00"/>
    <x v="10"/>
    <x v="1"/>
    <x v="11"/>
  </r>
  <r>
    <s v="TFX8A49"/>
    <s v="60645800105143673"/>
    <s v="22/02/2026 08:39:08"/>
    <s v="95253"/>
    <s v="ANDRE AUGUSTO ARAUJO DE JESUS"/>
    <x v="12"/>
    <s v="Automóvel"/>
    <s v="ARGO"/>
    <s v="FIAT"/>
    <s v="53081700"/>
    <s v="POSTO Z   Z SANTA MA"/>
    <s v="GUAPO"/>
    <s v="GO"/>
    <s v="ETANOL COMUM"/>
    <n v="280"/>
    <n v="9.42"/>
    <s v=" Km/L"/>
    <n v="17884"/>
    <n v="29.72"/>
    <n v="4.6900000000000004"/>
    <n v="139.38"/>
    <s v="0"/>
    <s v="Planejamento Operaci"/>
    <s v="Planejamento Operaci"/>
    <s v="Operacional"/>
    <m/>
    <d v="2026-02-22T00:00:00"/>
    <x v="10"/>
    <x v="1"/>
    <x v="0"/>
  </r>
  <r>
    <s v="TUG2C45"/>
    <s v="60645800106437770"/>
    <s v="22/02/2026 09:19:19"/>
    <s v="02527"/>
    <s v="ALCIENE MARTINS PONTES"/>
    <x v="54"/>
    <s v="Utilitário"/>
    <s v="SAVEIRO"/>
    <s v="FIAT"/>
    <s v="81889412"/>
    <s v="POSTO ZERO UM"/>
    <s v="RIO VERDE"/>
    <s v="GO"/>
    <s v="ETANOL COMUM"/>
    <n v="410"/>
    <n v="9.68"/>
    <s v=" Km/L"/>
    <n v="108857"/>
    <n v="42.37"/>
    <n v="4.9800000000000004"/>
    <n v="211"/>
    <s v="1"/>
    <s v="EXT - KSE LOCAÇOES"/>
    <s v="Planejamento Operaci"/>
    <s v="KSE LOCAÇOES"/>
    <m/>
    <d v="2026-02-22T00:00:00"/>
    <x v="10"/>
    <x v="1"/>
    <x v="12"/>
  </r>
  <r>
    <s v="TFV8C74"/>
    <s v="60645800106437299"/>
    <s v="22/02/2026 10:29:09"/>
    <s v="79612"/>
    <s v="GLEISON DUARTE BRITO"/>
    <x v="34"/>
    <s v="Automóvel"/>
    <s v="AMBULANCIA"/>
    <s v="VOLKSWAGEN"/>
    <s v="75331801"/>
    <s v="DECIO CEZARINA"/>
    <s v="CEZARINA"/>
    <s v="GO"/>
    <s v="DIESEL S-10"/>
    <n v="279"/>
    <n v="5.76"/>
    <s v=" Km/L"/>
    <n v="12057"/>
    <n v="48.45"/>
    <n v="7.55"/>
    <n v="365.8"/>
    <s v="202602221028"/>
    <s v="Planejamento Operaci"/>
    <s v="Planejamento Operaci"/>
    <s v="RESGATE"/>
    <m/>
    <d v="2026-02-22T00:00:00"/>
    <x v="10"/>
    <x v="1"/>
    <x v="13"/>
  </r>
  <r>
    <s v="TFV8C74"/>
    <m/>
    <s v="22/02/2026 10:30:18"/>
    <m/>
    <m/>
    <x v="34"/>
    <m/>
    <m/>
    <m/>
    <m/>
    <s v="DECIO CEZARINA"/>
    <m/>
    <m/>
    <s v="ARLA-32"/>
    <s v="-"/>
    <s v="-"/>
    <s v=" Km/L"/>
    <s v="-"/>
    <n v="2.44"/>
    <m/>
    <n v="9.25"/>
    <m/>
    <m/>
    <m/>
    <m/>
    <m/>
    <d v="2026-02-22T00:00:00"/>
    <x v="10"/>
    <x v="1"/>
    <x v="13"/>
  </r>
  <r>
    <s v="TTT2H93"/>
    <s v="60645800106472340"/>
    <s v="22/02/2026 10:42:42"/>
    <s v="70129"/>
    <s v="DIONILSON DE SOUZA SANTOS"/>
    <x v="41"/>
    <s v="Utilitário"/>
    <s v="SAVEIRO"/>
    <s v="FIAT"/>
    <s v="41826312"/>
    <s v="AUTO POSTO JACARE"/>
    <s v="ACREUNA"/>
    <s v="GO"/>
    <s v="ETANOL COMUM"/>
    <n v="459"/>
    <n v="10.94"/>
    <s v=" Km/L"/>
    <n v="60954"/>
    <n v="41.97"/>
    <n v="4.8609999999999998"/>
    <n v="204"/>
    <s v="220238507"/>
    <s v="EXT - KSE LOCAÇOES"/>
    <s v="Planejamento Operaci"/>
    <s v="KSE LOCAÇOES"/>
    <m/>
    <d v="2026-02-22T00:00:00"/>
    <x v="10"/>
    <x v="1"/>
    <x v="12"/>
  </r>
  <r>
    <s v="TTP5B47"/>
    <s v="60645800106472110"/>
    <s v="22/02/2026 11:59:20"/>
    <s v="02710"/>
    <s v="RAINON LOPES ALMEIDA"/>
    <x v="40"/>
    <s v="Caminhonete"/>
    <s v="SAVEIRO CS RB MF"/>
    <s v="VW"/>
    <s v="75331801"/>
    <s v="DECIO CEZARINA"/>
    <s v="CEZARINA"/>
    <s v="GO"/>
    <s v="ETANOL COMUM"/>
    <n v="483"/>
    <n v="9.81"/>
    <s v=" Km/L"/>
    <n v="109569"/>
    <n v="49.23"/>
    <n v="4.6900000000000004"/>
    <n v="230.89"/>
    <s v="202602221158"/>
    <s v="EXT - KSE LOCAÇOES"/>
    <s v="Planejamento Operaci"/>
    <s v="KSE LOCAÇOES"/>
    <m/>
    <d v="2026-02-22T00:00:00"/>
    <x v="10"/>
    <x v="1"/>
    <x v="12"/>
  </r>
  <r>
    <s v="TGM4D76"/>
    <s v="60645800106437582"/>
    <s v="22/02/2026 12:23:06"/>
    <s v="33534"/>
    <s v="MARCOS ANTONIO MARCELINO DA SILVA"/>
    <x v="56"/>
    <s v="Caminhonete"/>
    <s v="FIORINO"/>
    <s v="FIAT"/>
    <s v="75331003"/>
    <s v="SUPERVIA LAGOA"/>
    <s v="RIO VERDE"/>
    <s v="GO"/>
    <s v="ETANOL COMUM"/>
    <n v="192"/>
    <n v="7.75"/>
    <s v=" Km/L"/>
    <n v="16296"/>
    <n v="24.78"/>
    <n v="4.8899999999999997"/>
    <n v="121.17"/>
    <s v="0"/>
    <s v="Planejamento Operaci"/>
    <s v="Planejamento Operaci"/>
    <s v="Operacional"/>
    <m/>
    <d v="2026-02-22T00:00:00"/>
    <x v="10"/>
    <x v="1"/>
    <x v="5"/>
  </r>
  <r>
    <s v="TFL8I14"/>
    <m/>
    <s v="22/02/2026 12:24:47"/>
    <m/>
    <m/>
    <x v="57"/>
    <m/>
    <m/>
    <m/>
    <m/>
    <s v="SANTA HELENA DE GOIAS"/>
    <m/>
    <m/>
    <s v="ARLA-32"/>
    <s v="-"/>
    <s v="-"/>
    <s v=" Km/L"/>
    <s v="-"/>
    <n v="17.559999999999999"/>
    <m/>
    <n v="70.239999999999995"/>
    <m/>
    <m/>
    <m/>
    <m/>
    <m/>
    <d v="2026-02-22T00:00:00"/>
    <x v="10"/>
    <x v="1"/>
    <x v="13"/>
  </r>
  <r>
    <s v="TGK2G46"/>
    <s v="60645800105179571"/>
    <s v="22/02/2026 12:57:45"/>
    <s v="04161"/>
    <s v="WESLEY DUARTE MESQUITA"/>
    <x v="59"/>
    <s v="Utilitário"/>
    <s v="FIORINO"/>
    <s v="FIAT"/>
    <s v="07674911"/>
    <s v="AUTO POSTO INDIARA"/>
    <s v="INDIARA"/>
    <s v="GO"/>
    <s v="ETANOL COMUM"/>
    <n v="120"/>
    <n v="5.0199999999999996"/>
    <s v=" Km/L"/>
    <n v="9516"/>
    <n v="23.92"/>
    <n v="4.891"/>
    <n v="117"/>
    <s v="1"/>
    <s v="Planejamento Operaci"/>
    <s v="Planejamento Operaci"/>
    <s v="Operacional"/>
    <m/>
    <d v="2026-02-22T00:00:00"/>
    <x v="10"/>
    <x v="1"/>
    <x v="5"/>
  </r>
  <r>
    <s v="TUW2D74"/>
    <s v="60645800105124310"/>
    <s v="22/02/2026 14:55:10"/>
    <s v="77093"/>
    <s v="AGNALDO FERREIRA DA CUNHA"/>
    <x v="35"/>
    <s v="Automóvel"/>
    <s v="CHEVROLET/S10 LS DD4"/>
    <s v="CHEVROLET"/>
    <s v="45364511"/>
    <s v="AUTO POSTO CERRADO 4"/>
    <s v="ITUMBIARA"/>
    <s v="GO"/>
    <s v="DIESEL S-10"/>
    <n v="1103"/>
    <n v="14.51"/>
    <s v=" Km/L"/>
    <n v="95400"/>
    <n v="76.03"/>
    <n v="5.59"/>
    <n v="425.01"/>
    <s v="380903"/>
    <s v="Planejamento Operaci"/>
    <s v="Planejamento Operaci"/>
    <s v="Operacional"/>
    <m/>
    <d v="2026-02-22T00:00:00"/>
    <x v="10"/>
    <x v="1"/>
    <x v="12"/>
  </r>
  <r>
    <s v="TTR3A31"/>
    <s v="60645800106472404"/>
    <s v="22/02/2026 15:10:17"/>
    <s v="00386"/>
    <s v="RAFAEL SOUZA LIMA"/>
    <x v="53"/>
    <s v="Caminhonete"/>
    <s v="SAVEIRO CS RB MF"/>
    <s v="VW"/>
    <s v="24906505"/>
    <s v="AUTO POSTO BOM RETIR"/>
    <s v="RIO VERDE"/>
    <s v="GO"/>
    <s v="ETANOL COMUM"/>
    <n v="487"/>
    <n v="10.5"/>
    <s v=" Km/L"/>
    <n v="102274"/>
    <n v="46.36"/>
    <n v="4.7910000000000004"/>
    <n v="222.1"/>
    <s v="648213"/>
    <s v="EXT - KSE LOCAÇOES"/>
    <s v="Planejamento Operaci"/>
    <s v="KSE LOCAÇOES"/>
    <m/>
    <d v="2026-02-22T00:00:00"/>
    <x v="10"/>
    <x v="1"/>
    <x v="12"/>
  </r>
  <r>
    <s v="TUF2B45"/>
    <s v="60645800106472420"/>
    <s v="22/02/2026 17:24:28"/>
    <s v="01318"/>
    <s v="JOAO BATISTA REIS"/>
    <x v="37"/>
    <s v="Caminhonete"/>
    <s v="SAVEIRO CS RB MF"/>
    <s v="VW"/>
    <s v="46286315"/>
    <s v="POSTO CENTRAL"/>
    <s v="BOM JESUS"/>
    <s v="GO"/>
    <s v="ETANOL COMUM"/>
    <n v="419"/>
    <n v="8.7899999999999991"/>
    <s v=" Km/L"/>
    <n v="115252"/>
    <n v="47.65"/>
    <n v="4.891"/>
    <n v="233.04"/>
    <s v="0"/>
    <s v="EXT - KSE LOCAÇOES"/>
    <s v="Planejamento Operaci"/>
    <s v="KSE LOCAÇOES"/>
    <m/>
    <d v="2026-02-22T00:00:00"/>
    <x v="10"/>
    <x v="1"/>
    <x v="12"/>
  </r>
  <r>
    <s v="TGA0B06"/>
    <s v="60645800106437610"/>
    <s v="22/02/2026 17:24:52"/>
    <s v="00933"/>
    <s v="GIULEY RIBEIRO DOS SANTOS"/>
    <x v="55"/>
    <s v="Caminhonete"/>
    <s v="FIORINO"/>
    <s v="FIAT"/>
    <s v="45308900"/>
    <s v="POSTO LUPATINI"/>
    <s v="SANTO ANTONIO DA BARRA"/>
    <s v="GO"/>
    <s v="ETANOL COMUM"/>
    <n v="366"/>
    <n v="8.73"/>
    <s v=" Km/L"/>
    <n v="17149"/>
    <n v="41.91"/>
    <n v="4.99"/>
    <n v="209.13"/>
    <s v="0"/>
    <s v="Planejamento Operaci"/>
    <s v="Planejamento Operaci"/>
    <s v="TI e Automação"/>
    <m/>
    <d v="2026-02-22T00:00:00"/>
    <x v="10"/>
    <x v="1"/>
    <x v="5"/>
  </r>
  <r>
    <s v="TTQ4C10"/>
    <s v="60645800106553930"/>
    <s v="22/02/2026 17:29:11"/>
    <s v="04617"/>
    <s v="JESSICA MARIA ALVES LOPES"/>
    <x v="31"/>
    <s v="Caminhonete"/>
    <s v="Caminhonete S10"/>
    <s v="CHEVROLET"/>
    <s v="26406711"/>
    <s v="POSTO ZANDONADI"/>
    <s v="GUAPO"/>
    <s v="GO"/>
    <s v="DIESEL S-10"/>
    <n v="587"/>
    <n v="13.65"/>
    <s v=" Km/L"/>
    <n v="121101"/>
    <n v="43"/>
    <n v="6.19"/>
    <n v="266.17"/>
    <s v="220262908"/>
    <s v="Planejamento Operaci"/>
    <s v="Planejamento Operaci"/>
    <s v="INSPENCAO"/>
    <m/>
    <d v="2026-02-22T00:00:00"/>
    <x v="10"/>
    <x v="1"/>
    <x v="12"/>
  </r>
  <r>
    <s v="TTT2H95"/>
    <s v="60645800106472477"/>
    <s v="22/02/2026 17:49:32"/>
    <s v="88512"/>
    <s v="JUAREZ NEVES"/>
    <x v="63"/>
    <s v="Caminhonete"/>
    <s v="SAVEIRO CS RB MF"/>
    <s v="VW"/>
    <s v="41826312"/>
    <s v="AUTO POSTO JACARE"/>
    <s v="ACREUNA"/>
    <s v="GO"/>
    <s v="ETANOL COMUM"/>
    <n v="453"/>
    <n v="10.24"/>
    <s v=" Km/L"/>
    <n v="95779"/>
    <n v="44.22"/>
    <n v="4.8600000000000003"/>
    <n v="214.92"/>
    <s v="220264131"/>
    <s v="EXT - KSE LOCAÇOES"/>
    <s v="Planejamento Operaci"/>
    <s v="KSE LOCAÇOES"/>
    <m/>
    <d v="2026-02-22T00:00:00"/>
    <x v="10"/>
    <x v="1"/>
    <x v="12"/>
  </r>
  <r>
    <s v="TFI3B19"/>
    <s v="60645800105926941"/>
    <s v="22/02/2026 18:05:05"/>
    <s v="73410"/>
    <s v="BRUNO SOUSA DIAS"/>
    <x v="4"/>
    <s v="Automóvel"/>
    <s v="ARGO"/>
    <s v="FIAT"/>
    <s v="46209914"/>
    <s v="DECIO RIO VERDE"/>
    <s v="RIO VERDE"/>
    <s v="GO"/>
    <s v="ETANOL COMUM"/>
    <n v="451"/>
    <n v="11.37"/>
    <s v=" Km/L"/>
    <n v="64290"/>
    <n v="39.65"/>
    <n v="4.79"/>
    <n v="189.92"/>
    <s v="202602221804"/>
    <s v="Planejamento Operaci"/>
    <s v="Planejamento Operaci"/>
    <s v="Operacional"/>
    <m/>
    <d v="2026-02-22T00:00:00"/>
    <x v="10"/>
    <x v="1"/>
    <x v="0"/>
  </r>
  <r>
    <s v="TTY2C25"/>
    <s v="60645800106472430"/>
    <s v="22/02/2026 18:27:10"/>
    <s v="53759"/>
    <s v="DHEIMERSON BRUNO MARINHO DE LIRA"/>
    <x v="38"/>
    <s v="Caminhonete"/>
    <s v="SAVEIRO CS RB MF"/>
    <s v="VW"/>
    <s v="45307105"/>
    <s v="POSTO GIRASSOL"/>
    <s v="ITUMBIARA"/>
    <s v="GO"/>
    <s v="ETANOL COMUM"/>
    <n v="415"/>
    <n v="9.73"/>
    <s v=" Km/L"/>
    <n v="97105"/>
    <n v="42.65"/>
    <n v="4.6900000000000004"/>
    <n v="200.03"/>
    <s v="220266"/>
    <s v="EXT - KSE LOCAÇOES"/>
    <s v="Planejamento Operaci"/>
    <s v="KSE LOCAÇOES"/>
    <m/>
    <d v="2026-02-22T00:00:00"/>
    <x v="10"/>
    <x v="1"/>
    <x v="12"/>
  </r>
  <r>
    <s v="TIV6G27"/>
    <s v="60645800106184069"/>
    <s v="22/02/2026 18:27:42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202"/>
    <n v="6.24"/>
    <s v=" Km/L"/>
    <n v="29214"/>
    <n v="32.39"/>
    <n v="5.9909999999999997"/>
    <n v="194.05"/>
    <s v="220266413"/>
    <s v="EXT - LUCCA JR"/>
    <s v="Planejamento Operaci"/>
    <s v="LUCCA JR"/>
    <m/>
    <d v="2026-02-22T00:00:00"/>
    <x v="10"/>
    <x v="1"/>
    <x v="11"/>
  </r>
  <r>
    <s v="TTT2H93"/>
    <s v="60645800106472340"/>
    <s v="22/02/2026 19:22:52"/>
    <s v="01579"/>
    <s v="MARCUS VINICIUS GONÇALVES LOPES"/>
    <x v="41"/>
    <s v="Utilitário"/>
    <s v="SAVEIRO"/>
    <s v="FIAT"/>
    <s v="41826312"/>
    <s v="AUTO POSTO JACARE"/>
    <s v="ACREUNA"/>
    <s v="GO"/>
    <s v="ETANOL COMUM"/>
    <n v="495"/>
    <n v="10.050000000000001"/>
    <s v=" Km/L"/>
    <n v="61449"/>
    <n v="49.25"/>
    <n v="4.8600000000000003"/>
    <n v="239.36"/>
    <s v="220269724"/>
    <s v="EXT - KSE LOCAÇOES"/>
    <s v="Planejamento Operaci"/>
    <s v="KSE LOCAÇOES"/>
    <m/>
    <d v="2026-02-22T00:00:00"/>
    <x v="10"/>
    <x v="1"/>
    <x v="12"/>
  </r>
  <r>
    <s v="TUG2C45"/>
    <s v="60645800106437770"/>
    <s v="22/02/2026 19:30:30"/>
    <s v="80560"/>
    <s v="EDMAR PEREIRA COSTA"/>
    <x v="54"/>
    <s v="Utilitário"/>
    <s v="SAVEIRO"/>
    <s v="FIAT"/>
    <s v="81889412"/>
    <s v="POSTO ZERO UM"/>
    <s v="RIO VERDE"/>
    <s v="GO"/>
    <s v="ETANOL COMUM"/>
    <n v="414"/>
    <n v="9.27"/>
    <s v=" Km/L"/>
    <n v="109271"/>
    <n v="44.67"/>
    <n v="4.9800000000000004"/>
    <n v="222.45"/>
    <s v="2"/>
    <s v="EXT - KSE LOCAÇOES"/>
    <s v="Planejamento Operaci"/>
    <s v="KSE LOCAÇOES"/>
    <m/>
    <d v="2026-02-22T00:00:00"/>
    <x v="10"/>
    <x v="1"/>
    <x v="12"/>
  </r>
  <r>
    <s v="TGM2I26"/>
    <s v="60645800106437620"/>
    <s v="22/02/2026 20:44:19"/>
    <s v="59226"/>
    <s v="PASCHOAL FAVORITTO DE QUEIROZ"/>
    <x v="52"/>
    <s v="Utilitário"/>
    <s v="FIORINO"/>
    <s v="FIAT"/>
    <s v="69479601"/>
    <s v="REDE SANTA LUZIA X"/>
    <s v="GOIANIA"/>
    <s v="GO"/>
    <s v="ETANOL COMUM"/>
    <n v="324"/>
    <n v="6.53"/>
    <s v=" Km/L"/>
    <n v="17981"/>
    <n v="49.64"/>
    <n v="5.24"/>
    <n v="260.11"/>
    <s v="185169"/>
    <s v="EXT - KSE LOCAÇOES"/>
    <s v="Planejamento Operaci"/>
    <s v="Operacional"/>
    <m/>
    <d v="2026-02-22T00:00:00"/>
    <x v="10"/>
    <x v="1"/>
    <x v="5"/>
  </r>
  <r>
    <s v="TMF8H09"/>
    <s v="60645800106185413"/>
    <s v="22/02/2026 21:22:08"/>
    <s v="99189"/>
    <s v="WELTON DIONES DE SOUZA BARBOSA_x0009__x0009__x0009__x0009_"/>
    <x v="29"/>
    <s v="Caminhão"/>
    <s v="FH 540 6X4R"/>
    <s v="VOLVO"/>
    <s v="46209914"/>
    <s v="DECIO RIO VERDE"/>
    <s v="RIO VERDE"/>
    <s v="GO"/>
    <s v="DIESEL S-10"/>
    <n v="1258"/>
    <n v="2.35"/>
    <s v=" Km/L"/>
    <n v="13406"/>
    <n v="536.42999999999995"/>
    <n v="5.13"/>
    <n v="2751.88"/>
    <s v="202602222121"/>
    <s v="EXT - LUCCA JR"/>
    <s v="Planejamento Operaci"/>
    <s v="LUCCA JR"/>
    <m/>
    <d v="2026-02-22T00:00:00"/>
    <x v="10"/>
    <x v="1"/>
    <x v="11"/>
  </r>
  <r>
    <s v="TMF8H09"/>
    <m/>
    <s v="22/02/2026 21:23:38"/>
    <m/>
    <m/>
    <x v="29"/>
    <m/>
    <m/>
    <m/>
    <m/>
    <s v="DECIO RIO VERDE"/>
    <m/>
    <m/>
    <s v="ARLA-32"/>
    <s v="-"/>
    <s v="-"/>
    <s v=" Km/L"/>
    <s v="-"/>
    <n v="34.74"/>
    <m/>
    <n v="131.69999999999999"/>
    <m/>
    <m/>
    <m/>
    <m/>
    <m/>
    <d v="2026-02-22T00:00:00"/>
    <x v="10"/>
    <x v="1"/>
    <x v="11"/>
  </r>
  <r>
    <s v="TGM4D76"/>
    <s v="60645800106437582"/>
    <s v="22/02/2026 22:21:03"/>
    <s v="33534"/>
    <s v="MARCOS ANTONIO MARCELINO DA SILVA"/>
    <x v="56"/>
    <s v="Caminhonete"/>
    <s v="FIORINO"/>
    <s v="FIAT"/>
    <s v="75331003"/>
    <s v="SUPERVIA LAGOA"/>
    <s v="RIO VERDE"/>
    <s v="GO"/>
    <s v="ETANOL COMUM"/>
    <n v="328"/>
    <n v="7.62"/>
    <s v=" Km/L"/>
    <n v="16624"/>
    <n v="43.02"/>
    <n v="4.8899999999999997"/>
    <n v="210.37"/>
    <s v="0"/>
    <s v="Planejamento Operaci"/>
    <s v="Planejamento Operaci"/>
    <s v="Operacional"/>
    <m/>
    <d v="2026-02-22T00:00:00"/>
    <x v="10"/>
    <x v="1"/>
    <x v="5"/>
  </r>
  <r>
    <s v="TUF2B45"/>
    <s v="60645800106472420"/>
    <s v="22/02/2026 22:30:30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297"/>
    <n v="9.9700000000000006"/>
    <s v=" Km/L"/>
    <n v="115549"/>
    <n v="29.79"/>
    <n v="4.8899999999999997"/>
    <n v="145.68"/>
    <s v="0"/>
    <s v="EXT - KSE LOCAÇOES"/>
    <s v="Planejamento Operaci"/>
    <s v="KSE LOCAÇOES"/>
    <m/>
    <d v="2026-02-22T00:00:00"/>
    <x v="10"/>
    <x v="1"/>
    <x v="12"/>
  </r>
  <r>
    <s v="TTS4A16"/>
    <s v="60645800105124436"/>
    <s v="22/02/2026 23:08:02"/>
    <s v="70267"/>
    <s v="DOUGLAS VASCONCELOS MOURA"/>
    <x v="32"/>
    <s v="Caminhonete"/>
    <s v="Caminhonete S10"/>
    <s v="CHEVROLET"/>
    <s v="75331003"/>
    <s v="SUPERVIA LAGOA"/>
    <s v="RIO VERDE"/>
    <s v="GO"/>
    <s v="DIESEL S-10"/>
    <n v="835"/>
    <n v="14.51"/>
    <s v=" Km/L"/>
    <n v="23499"/>
    <n v="57.56"/>
    <n v="5.84"/>
    <n v="336.15"/>
    <s v="0"/>
    <s v="Planejamento Operaci"/>
    <s v="Planejamento Operaci"/>
    <s v="INSPENCAO"/>
    <m/>
    <d v="2026-02-22T00:00:00"/>
    <x v="10"/>
    <x v="1"/>
    <x v="12"/>
  </r>
  <r>
    <s v="TLO0E87"/>
    <s v="60645800106184255"/>
    <s v="22/02/2026 23:35:24"/>
    <s v="99045"/>
    <s v="SIDNEY DA COSTA RODRIGUES_x0009__x0009__x0009__x0009_"/>
    <x v="43"/>
    <s v="EQUIPAMENTOS"/>
    <s v="GUINCHO LEVE"/>
    <s v="EQUIPAMENTO"/>
    <s v="87183400"/>
    <s v="MARAJO GUAPO"/>
    <s v="GUAPO"/>
    <s v="GO"/>
    <s v="DIESEL COMUM"/>
    <n v="299"/>
    <n v="5.34"/>
    <s v=" Km/L"/>
    <n v="30287"/>
    <n v="56"/>
    <n v="6.09"/>
    <n v="341.04"/>
    <s v="0"/>
    <s v="EXT - LUCCA JR"/>
    <s v="Planejamento Operaci"/>
    <s v="LUCCA JR"/>
    <m/>
    <d v="2026-02-22T00:00:00"/>
    <x v="10"/>
    <x v="1"/>
    <x v="11"/>
  </r>
  <r>
    <s v="TTP5B47"/>
    <s v="60645800106472110"/>
    <s v="23/02/2026 00:37:29"/>
    <s v="07583"/>
    <s v="DAVID BORGES DOS SANTOS"/>
    <x v="40"/>
    <s v="Caminhonete"/>
    <s v="SAVEIRO CS RB MF"/>
    <s v="VW"/>
    <s v="07674909"/>
    <s v="AUTO POSTO INDIARA"/>
    <s v="INDIARA"/>
    <s v="GO"/>
    <s v="ETANOL COMUM"/>
    <n v="376"/>
    <n v="8.94"/>
    <s v=" Km/L"/>
    <n v="109945"/>
    <n v="42.05"/>
    <n v="4.8899999999999997"/>
    <n v="205.62"/>
    <s v="12228"/>
    <s v="EXT - KSE LOCAÇOES"/>
    <s v="Planejamento Operaci"/>
    <s v="KSE LOCAÇOES"/>
    <m/>
    <d v="2026-02-23T00:00:00"/>
    <x v="10"/>
    <x v="1"/>
    <x v="12"/>
  </r>
  <r>
    <s v="TTY2C25"/>
    <s v="60645800106472430"/>
    <s v="23/02/2026 01:11:23"/>
    <s v="70552"/>
    <s v="ARMANDO DA SILVA OLIVIEIRA NETO"/>
    <x v="38"/>
    <s v="Caminhonete"/>
    <s v="SAVEIRO CS RB MF"/>
    <s v="VW"/>
    <s v="34251011"/>
    <s v="DECIO ARAPORA"/>
    <s v="ARAPORA"/>
    <s v="MG"/>
    <s v="ETANOL COMUM"/>
    <n v="314"/>
    <n v="9.23"/>
    <s v=" Km/L"/>
    <n v="97419"/>
    <n v="34.020000000000003"/>
    <n v="4.6900000000000004"/>
    <n v="159.55000000000001"/>
    <s v="202602230110"/>
    <s v="EXT - KSE LOCAÇOES"/>
    <s v="Planejamento Operaci"/>
    <s v="KSE LOCAÇOES"/>
    <m/>
    <d v="2026-02-23T00:00:00"/>
    <x v="10"/>
    <x v="1"/>
    <x v="12"/>
  </r>
  <r>
    <s v="TTR3A31"/>
    <s v="60645800106472404"/>
    <s v="23/02/2026 03:52:33"/>
    <s v="75150"/>
    <s v="PETTERSON PERIS BENJAMIN"/>
    <x v="53"/>
    <s v="Caminhonete"/>
    <s v="SAVEIRO CS RB MF"/>
    <s v="VW"/>
    <s v="46209914"/>
    <s v="DECIO RIO VERDE"/>
    <s v="RIO VERDE"/>
    <s v="GO"/>
    <s v="ETANOL COMUM"/>
    <n v="519"/>
    <n v="11.67"/>
    <s v=" Km/L"/>
    <n v="102793"/>
    <n v="44.47"/>
    <n v="4.79"/>
    <n v="213.01"/>
    <s v="202602230351"/>
    <s v="EXT - KSE LOCAÇOES"/>
    <s v="Planejamento Operaci"/>
    <s v="KSE LOCAÇOES"/>
    <m/>
    <d v="2026-02-23T00:00:00"/>
    <x v="10"/>
    <x v="1"/>
    <x v="12"/>
  </r>
  <r>
    <s v="TUQ2H91"/>
    <s v="60645800107558597"/>
    <s v="23/02/2026 05:51:06"/>
    <s v="87954"/>
    <s v="DANIEL GONÇALVES"/>
    <x v="66"/>
    <s v="Caminhonete"/>
    <s v="SAVEIRO CD RB MF"/>
    <s v="VOLKSWAGEN"/>
    <s v="46209914"/>
    <s v="DECIO RIO VERDE"/>
    <s v="RIO VERDE"/>
    <s v="GO"/>
    <s v="ETANOL COMUM"/>
    <n v="385"/>
    <n v="9.0399999999999991"/>
    <s v=" Km/L"/>
    <n v="27956"/>
    <n v="42.59"/>
    <n v="4.79"/>
    <n v="204.01"/>
    <s v="202602230550"/>
    <s v="EXT - KSE LOCAÇOES"/>
    <s v="Planejamento Operaci"/>
    <s v="KSE LOCAÇOES"/>
    <m/>
    <d v="2026-02-23T00:00:00"/>
    <x v="10"/>
    <x v="1"/>
    <x v="12"/>
  </r>
  <r>
    <s v="TUG2C45"/>
    <s v="60645800106437770"/>
    <s v="23/02/2026 06:15:30"/>
    <s v="80560"/>
    <s v="EDMAR PEREIRA COSTA"/>
    <x v="54"/>
    <s v="Utilitário"/>
    <s v="SAVEIRO"/>
    <s v="FIAT"/>
    <s v="81889412"/>
    <s v="POSTO ZERO UM"/>
    <s v="RIO VERDE"/>
    <s v="GO"/>
    <s v="ETANOL COMUM"/>
    <n v="330"/>
    <n v="10.28"/>
    <s v=" Km/L"/>
    <n v="109601"/>
    <n v="32.11"/>
    <n v="4.9800000000000004"/>
    <n v="159.9"/>
    <s v="2"/>
    <s v="EXT - KSE LOCAÇOES"/>
    <s v="Planejamento Operaci"/>
    <s v="KSE LOCAÇOES"/>
    <m/>
    <d v="2026-02-23T00:00:00"/>
    <x v="10"/>
    <x v="1"/>
    <x v="12"/>
  </r>
  <r>
    <s v="TFI3B19"/>
    <s v="60645800105926941"/>
    <s v="23/02/2026 06:20:50"/>
    <s v="70214"/>
    <s v="IGOR LEMES FERNANDES"/>
    <x v="4"/>
    <s v="Automóvel"/>
    <s v="ARGO"/>
    <s v="FIAT"/>
    <s v="69494411"/>
    <s v="REDE MARAJO RIO VERD"/>
    <s v="RIO VERDE"/>
    <s v="GO"/>
    <s v="ETANOL COMUM"/>
    <n v="449"/>
    <n v="9.86"/>
    <s v=" Km/L"/>
    <n v="64739"/>
    <n v="45.54"/>
    <n v="4.5910000000000002"/>
    <n v="209.07"/>
    <s v="1"/>
    <s v="Planejamento Operaci"/>
    <s v="Planejamento Operaci"/>
    <s v="Operacional"/>
    <m/>
    <d v="2026-02-23T00:00:00"/>
    <x v="10"/>
    <x v="1"/>
    <x v="0"/>
  </r>
  <r>
    <s v="TTV4H65"/>
    <s v="60645800106437744"/>
    <s v="23/02/2026 06:37:14"/>
    <s v="09697"/>
    <s v="HUILDSON ROSA BARBOSA"/>
    <x v="65"/>
    <s v="Caminhonete"/>
    <s v="SAVEIRO CD RB MF"/>
    <s v="VOLKSWAGEN"/>
    <s v="46209914"/>
    <s v="DECIO RIO VERDE"/>
    <s v="RIO VERDE"/>
    <s v="GO"/>
    <s v="ETANOL COMUM"/>
    <n v="313"/>
    <n v="8.14"/>
    <s v=" Km/L"/>
    <n v="14257"/>
    <n v="38.46"/>
    <n v="4.79"/>
    <n v="184.22"/>
    <s v="202602230636"/>
    <s v="EXT - KSE LOCAÇOES"/>
    <s v="Planejamento Operaci"/>
    <s v="KSE LOCAÇOES"/>
    <m/>
    <d v="2026-02-23T00:00:00"/>
    <x v="10"/>
    <x v="1"/>
    <x v="12"/>
  </r>
  <r>
    <s v="TTT2H95"/>
    <s v="60645800106472477"/>
    <s v="23/02/2026 06:48:32"/>
    <s v="05208"/>
    <s v="CHARLES ROSA"/>
    <x v="63"/>
    <s v="Caminhonete"/>
    <s v="SAVEIRO CS RB MF"/>
    <s v="VW"/>
    <s v="45308900"/>
    <s v="POSTO LUPATINI"/>
    <s v="SANTO ANTONIO DA BARRA"/>
    <s v="GO"/>
    <s v="ETANOL COMUM"/>
    <n v="437"/>
    <n v="11.54"/>
    <s v=" Km/L"/>
    <n v="96216"/>
    <n v="37.880000000000003"/>
    <n v="4.99"/>
    <n v="189.02"/>
    <s v="0"/>
    <s v="EXT - KSE LOCAÇOES"/>
    <s v="Planejamento Operaci"/>
    <s v="KSE LOCAÇOES"/>
    <m/>
    <d v="2026-02-23T00:00:00"/>
    <x v="10"/>
    <x v="1"/>
    <x v="12"/>
  </r>
  <r>
    <s v="FKM6D96"/>
    <s v="60645800105124347"/>
    <s v="23/02/2026 06:55:48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108.68"/>
    <n v="5.99"/>
    <n v="651.02"/>
    <s v="230224843"/>
    <s v="EXT - SAO PEDRO"/>
    <s v="Planejamento Operaci"/>
    <s v="SAO PEDRO"/>
    <m/>
    <d v="2026-02-23T00:00:00"/>
    <x v="10"/>
    <x v="1"/>
    <x v="7"/>
  </r>
  <r>
    <s v="TFP3B22"/>
    <s v="60645800105143720"/>
    <s v="23/02/2026 06:59:45"/>
    <s v="02769"/>
    <s v="ANDRE LUIS PAULINO"/>
    <x v="6"/>
    <s v="Automóvel"/>
    <s v="ARGO"/>
    <s v="FIAT"/>
    <s v="64191102"/>
    <s v="AUTO POSTO PIRETT"/>
    <s v="GOIATUBA"/>
    <s v="GO"/>
    <s v="ETANOL COMUM"/>
    <n v="238"/>
    <n v="9.9"/>
    <s v=" Km/L"/>
    <n v="46425"/>
    <n v="24.04"/>
    <n v="5.19"/>
    <n v="124.77"/>
    <s v="1"/>
    <s v="Planejamento Operaci"/>
    <s v="Planejamento Operaci"/>
    <s v="Operacional"/>
    <m/>
    <d v="2026-02-23T00:00:00"/>
    <x v="10"/>
    <x v="1"/>
    <x v="4"/>
  </r>
  <r>
    <s v="TFW2H32"/>
    <s v="60645800105143835"/>
    <s v="23/02/2026 07:06:05"/>
    <s v="99638"/>
    <s v="LAFAIETE DE SOUZA SANTOS"/>
    <x v="10"/>
    <s v="Automóvel"/>
    <s v="ARGO"/>
    <s v="FIAT"/>
    <s v="36698902"/>
    <s v="POSTO AZET"/>
    <s v="ANAPOLIS"/>
    <s v="GO"/>
    <s v="ETANOL COMUM"/>
    <n v="353"/>
    <n v="9.31"/>
    <s v=" Km/L"/>
    <n v="58174"/>
    <n v="37.909999999999997"/>
    <n v="4.8899999999999997"/>
    <n v="185.38"/>
    <s v="398062"/>
    <s v="Planejamento Operaci"/>
    <s v="Planejamento Operaci"/>
    <s v="Operacional"/>
    <m/>
    <d v="2026-02-23T00:00:00"/>
    <x v="10"/>
    <x v="1"/>
    <x v="3"/>
  </r>
  <r>
    <s v="TUF2B45"/>
    <s v="60645800106472420"/>
    <s v="23/02/2026 07:06:55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400"/>
    <n v="9.56"/>
    <s v=" Km/L"/>
    <n v="115949"/>
    <n v="41.83"/>
    <n v="4.8899999999999997"/>
    <n v="204.55"/>
    <s v="0"/>
    <s v="EXT - KSE LOCAÇOES"/>
    <s v="Planejamento Operaci"/>
    <s v="KSE LOCAÇOES"/>
    <m/>
    <d v="2026-02-23T00:00:00"/>
    <x v="10"/>
    <x v="1"/>
    <x v="12"/>
  </r>
  <r>
    <s v="TGF2J32"/>
    <s v="60645800105143827"/>
    <s v="23/02/2026 07:37:08"/>
    <s v="29136"/>
    <s v="CLEITON INACIO DE MOURA"/>
    <x v="16"/>
    <s v="Automóvel"/>
    <s v="ARGO"/>
    <s v="FIAT"/>
    <s v="01848013"/>
    <s v="POSTO XODO"/>
    <s v="GOIANIA"/>
    <s v="GO"/>
    <s v="ETANOL COMUM"/>
    <n v="346"/>
    <n v="9.4"/>
    <s v=" Km/L"/>
    <n v="17028"/>
    <n v="36.81"/>
    <n v="5.19"/>
    <n v="191.04"/>
    <s v="0"/>
    <s v="Planejamento Operaci"/>
    <s v="Planejamento Operaci"/>
    <s v="Operacional"/>
    <m/>
    <d v="2026-02-23T00:00:00"/>
    <x v="10"/>
    <x v="1"/>
    <x v="5"/>
  </r>
  <r>
    <s v="TTT2H93"/>
    <s v="60645800106472340"/>
    <s v="23/02/2026 07:51:46"/>
    <s v="70129"/>
    <s v="DIONILSON DE SOUZA SANTOS"/>
    <x v="41"/>
    <s v="Utilitário"/>
    <s v="SAVEIRO"/>
    <s v="FIAT"/>
    <s v="41826312"/>
    <s v="AUTO POSTO JACARE"/>
    <s v="ACREUNA"/>
    <s v="GO"/>
    <s v="ETANOL COMUM"/>
    <n v="530"/>
    <n v="12.08"/>
    <s v=" Km/L"/>
    <n v="61979"/>
    <n v="43.88"/>
    <n v="4.8609999999999998"/>
    <n v="213.28"/>
    <s v="230228236"/>
    <s v="EXT - KSE LOCAÇOES"/>
    <s v="Planejamento Operaci"/>
    <s v="KSE LOCAÇOES"/>
    <m/>
    <d v="2026-02-23T00:00:00"/>
    <x v="10"/>
    <x v="1"/>
    <x v="12"/>
  </r>
  <r>
    <s v="TFE9C14"/>
    <s v="60645800106437370"/>
    <s v="23/02/2026 07:54:14"/>
    <s v="02785"/>
    <s v="JOHNNY XAVIER SILVA"/>
    <x v="51"/>
    <s v="EQUIPAMENTOS"/>
    <s v="AMBULANCIA"/>
    <s v="OUTROS"/>
    <s v="13335016"/>
    <s v="POSTO TREVO"/>
    <s v="RIO VERDE"/>
    <s v="GO"/>
    <s v="DIESEL S-10"/>
    <n v="97"/>
    <n v="2.13"/>
    <s v=" Km/L"/>
    <n v="8486"/>
    <n v="45.44"/>
    <n v="6.09"/>
    <n v="276.73"/>
    <s v="230228414"/>
    <s v="Planejamento Operaci"/>
    <s v="Planejamento Operaci"/>
    <s v="Operacional"/>
    <m/>
    <d v="2026-02-23T00:00:00"/>
    <x v="10"/>
    <x v="1"/>
    <x v="13"/>
  </r>
  <r>
    <s v="TBE3B75"/>
    <s v="60645800105124380"/>
    <s v="23/02/2026 08:11:19"/>
    <s v="21706"/>
    <s v="LUIZ MARCELO NEVES"/>
    <x v="19"/>
    <s v="Caminhão"/>
    <s v="CAMINHAO CARROCERIA"/>
    <s v="OUTROS"/>
    <s v="81889412"/>
    <s v="POSTO ZERO UM"/>
    <s v="RIO VERDE"/>
    <s v="GO"/>
    <s v="DIESEL S-10"/>
    <n v="0"/>
    <n v="0"/>
    <s v=" Km/L"/>
    <n v="0"/>
    <n v="119.77"/>
    <n v="6.0309999999999997"/>
    <n v="722.36"/>
    <s v="0"/>
    <s v="EXT - SAO PEDRO"/>
    <s v="Planejamento Operaci"/>
    <s v="SAO PEDRO"/>
    <m/>
    <d v="2026-02-23T00:00:00"/>
    <x v="10"/>
    <x v="1"/>
    <x v="7"/>
  </r>
  <r>
    <s v="TMG4A29"/>
    <s v="60645800106185397"/>
    <s v="23/02/2026 08:32:08"/>
    <s v="05009"/>
    <s v="JERBSON CARLOS RAMOS DE MELO_x0009__x0009__x0009__x0009_"/>
    <x v="25"/>
    <s v="Caminhão"/>
    <s v="FH 540 6X4R"/>
    <s v="VOLVO"/>
    <s v="46286315"/>
    <s v="POSTO CENTRAL"/>
    <s v="BOM JESUS"/>
    <s v="GO"/>
    <s v="DIESEL S-10"/>
    <n v="1291"/>
    <n v="1.91"/>
    <s v=" Km/L"/>
    <n v="22151"/>
    <n v="675.48"/>
    <n v="6.24"/>
    <n v="4215"/>
    <s v="1"/>
    <s v="EXT - LUCCA JR"/>
    <s v="Planejamento Operaci"/>
    <s v="LUCCA JR"/>
    <m/>
    <d v="2026-02-23T00:00:00"/>
    <x v="10"/>
    <x v="1"/>
    <x v="11"/>
  </r>
  <r>
    <s v="TMG4A29"/>
    <m/>
    <s v="23/02/2026 08:32:08"/>
    <m/>
    <m/>
    <x v="25"/>
    <m/>
    <m/>
    <m/>
    <m/>
    <s v="POSTO CENTRAL"/>
    <m/>
    <m/>
    <s v="ARLA-32"/>
    <s v="-"/>
    <s v="-"/>
    <s v=" Km/L"/>
    <s v="-"/>
    <n v="40"/>
    <m/>
    <n v="252"/>
    <m/>
    <m/>
    <m/>
    <m/>
    <m/>
    <d v="2026-02-23T00:00:00"/>
    <x v="10"/>
    <x v="1"/>
    <x v="11"/>
  </r>
  <r>
    <s v="TFX7J72"/>
    <s v="60645800105836505"/>
    <s v="23/02/2026 08:33:30"/>
    <s v="03126"/>
    <s v="PEDRO PAULO SILVA SANTOS"/>
    <x v="11"/>
    <s v="Automóvel"/>
    <s v="ARGO"/>
    <s v="FIAT"/>
    <s v="75331003"/>
    <s v="SUPERVIA LAGOA"/>
    <s v="RIO VERDE"/>
    <s v="GO"/>
    <s v="ETANOL COMUM"/>
    <n v="281"/>
    <n v="8.09"/>
    <s v=" Km/L"/>
    <n v="62769"/>
    <n v="34.75"/>
    <n v="4.8899999999999997"/>
    <n v="169.93"/>
    <s v="0"/>
    <s v="Planejamento Operaci"/>
    <s v="Planejamento Operaci"/>
    <s v="Operacional"/>
    <m/>
    <d v="2026-02-23T00:00:00"/>
    <x v="10"/>
    <x v="1"/>
    <x v="4"/>
  </r>
  <r>
    <s v="QSW6J59"/>
    <s v="60645800106460000"/>
    <s v="23/02/2026 09:06:43"/>
    <s v="02910"/>
    <s v="EMERSON CRISTIANO DA SILVEIRA"/>
    <x v="28"/>
    <s v="EQUIPAMENTOS"/>
    <s v="CAMINHÃO PIPA"/>
    <s v="OUTROS"/>
    <s v="41826312"/>
    <s v="AUTO POSTO JACARE"/>
    <s v="ACREUNA"/>
    <s v="GO"/>
    <s v="DIESEL S-10"/>
    <n v="568"/>
    <n v="4.07"/>
    <s v=" Km/L"/>
    <n v="18865"/>
    <n v="139.69999999999999"/>
    <n v="5.99"/>
    <n v="836.81"/>
    <s v="230232736"/>
    <s v="EXT - LUCCA JR"/>
    <s v="Planejamento Operaci"/>
    <s v="LUCCA JR"/>
    <m/>
    <d v="2026-02-23T00:00:00"/>
    <x v="10"/>
    <x v="1"/>
    <x v="11"/>
  </r>
  <r>
    <s v="QSW6J59"/>
    <m/>
    <s v="23/02/2026 09:06:43"/>
    <m/>
    <m/>
    <x v="28"/>
    <m/>
    <m/>
    <m/>
    <m/>
    <s v="AUTO POSTO JACARE"/>
    <m/>
    <m/>
    <s v="ARLA-32"/>
    <s v="-"/>
    <s v="-"/>
    <s v=" Km/L"/>
    <s v="-"/>
    <n v="10"/>
    <m/>
    <n v="33.020000000000003"/>
    <m/>
    <m/>
    <m/>
    <m/>
    <m/>
    <d v="2026-02-23T00:00:00"/>
    <x v="10"/>
    <x v="1"/>
    <x v="11"/>
  </r>
  <r>
    <s v="TFS3C72"/>
    <s v="60645800105143738"/>
    <s v="23/02/2026 09:59:32"/>
    <s v="00271"/>
    <s v="HEDER OLIVEIRA SANTANA"/>
    <x v="9"/>
    <s v="Automóvel"/>
    <s v="ARGO"/>
    <s v="FIAT"/>
    <s v="41875311"/>
    <s v="POSTO SABOR DA TERRA"/>
    <s v="INDIARA"/>
    <s v="GO"/>
    <s v="ETANOL COMUM"/>
    <n v="312"/>
    <n v="7.89"/>
    <s v=" Km/L"/>
    <n v="78773"/>
    <n v="39.53"/>
    <n v="4.891"/>
    <n v="193.34"/>
    <s v="230235926"/>
    <s v="Planejamento Operaci"/>
    <s v="Planejamento Operaci"/>
    <s v="Operacional"/>
    <m/>
    <d v="2026-02-23T00:00:00"/>
    <x v="10"/>
    <x v="1"/>
    <x v="4"/>
  </r>
  <r>
    <s v="TGK2G46"/>
    <s v="60645800105179571"/>
    <s v="23/02/2026 09:59:58"/>
    <s v="04161"/>
    <s v="WESLEY DUARTE MESQUITA"/>
    <x v="59"/>
    <s v="Utilitário"/>
    <s v="FIORINO"/>
    <s v="FIAT"/>
    <s v="41826312"/>
    <s v="AUTO POSTO JACARE"/>
    <s v="ACREUNA"/>
    <s v="GO"/>
    <s v="ETANOL COMUM"/>
    <n v="260"/>
    <n v="5.6"/>
    <s v=" Km/L"/>
    <n v="9776"/>
    <n v="46.4"/>
    <n v="4.8609999999999998"/>
    <n v="225.55"/>
    <s v="230235946"/>
    <s v="Planejamento Operaci"/>
    <s v="Planejamento Operaci"/>
    <s v="Operacional"/>
    <m/>
    <d v="2026-02-23T00:00:00"/>
    <x v="10"/>
    <x v="1"/>
    <x v="5"/>
  </r>
  <r>
    <s v="TTY2C25"/>
    <s v="60645800106472430"/>
    <s v="23/02/2026 11:18:46"/>
    <s v="53759"/>
    <s v="DHEIMERSON BRUNO MARINHO DE LIRA"/>
    <x v="38"/>
    <s v="Caminhonete"/>
    <s v="SAVEIRO CS RB MF"/>
    <s v="VW"/>
    <s v="45307105"/>
    <s v="POSTO GIRASSOL"/>
    <s v="ITUMBIARA"/>
    <s v="GO"/>
    <s v="ETANOL COMUM"/>
    <n v="383"/>
    <n v="8.57"/>
    <s v=" Km/L"/>
    <n v="97802"/>
    <n v="44.71"/>
    <n v="4.6900000000000004"/>
    <n v="209.69"/>
    <s v="230240"/>
    <s v="EXT - KSE LOCAÇOES"/>
    <s v="Planejamento Operaci"/>
    <s v="KSE LOCAÇOES"/>
    <m/>
    <d v="2026-02-23T00:00:00"/>
    <x v="10"/>
    <x v="1"/>
    <x v="12"/>
  </r>
  <r>
    <s v="TFR8B59"/>
    <s v="60645800105143681"/>
    <s v="23/02/2026 12:50:58"/>
    <s v="92635"/>
    <s v="ADENILDO BARBOSA DUTRA"/>
    <x v="8"/>
    <s v="Automóvel"/>
    <s v="ARGO"/>
    <s v="FIAT"/>
    <s v="41826312"/>
    <s v="AUTO POSTO JACARE"/>
    <s v="ACREUNA"/>
    <s v="GO"/>
    <s v="ETANOL COMUM"/>
    <n v="263"/>
    <n v="6.52"/>
    <s v=" Km/L"/>
    <n v="20896"/>
    <n v="40.340000000000003"/>
    <n v="4.8600000000000003"/>
    <n v="196.05"/>
    <s v="230246194"/>
    <s v="Planejamento Operaci"/>
    <s v="Planejamento Operaci"/>
    <s v="Operacional"/>
    <m/>
    <d v="2026-02-23T00:00:00"/>
    <x v="10"/>
    <x v="1"/>
    <x v="5"/>
  </r>
  <r>
    <s v="TTP5B47"/>
    <s v="60645800106472110"/>
    <s v="23/02/2026 13:46:47"/>
    <s v="02710"/>
    <s v="RAINON LOPES ALMEIDA"/>
    <x v="40"/>
    <s v="Caminhonete"/>
    <s v="SAVEIRO CS RB MF"/>
    <s v="VW"/>
    <s v="75331801"/>
    <s v="DECIO CEZARINA"/>
    <s v="CEZARINA"/>
    <s v="GO"/>
    <s v="ETANOL COMUM"/>
    <n v="494"/>
    <n v="10.41"/>
    <s v=" Km/L"/>
    <n v="110439"/>
    <n v="47.46"/>
    <n v="4.6900000000000004"/>
    <n v="222.59"/>
    <s v="202602231345"/>
    <s v="EXT - KSE LOCAÇOES"/>
    <s v="Planejamento Operaci"/>
    <s v="KSE LOCAÇOES"/>
    <m/>
    <d v="2026-02-23T00:00:00"/>
    <x v="10"/>
    <x v="1"/>
    <x v="12"/>
  </r>
  <r>
    <s v="TGM2I26"/>
    <s v="60645800106437620"/>
    <s v="23/02/2026 14:09:48"/>
    <s v="59226"/>
    <s v="PASCHOAL FAVORITTO DE QUEIROZ"/>
    <x v="52"/>
    <s v="Utilitário"/>
    <s v="FIORINO"/>
    <s v="FIAT"/>
    <s v="69479601"/>
    <s v="REDE SANTA LUZIA X"/>
    <s v="GOIANIA"/>
    <s v="GO"/>
    <s v="ETANOL COMUM"/>
    <n v="314"/>
    <n v="5.94"/>
    <s v=" Km/L"/>
    <n v="18295"/>
    <n v="52.82"/>
    <n v="5.24"/>
    <n v="276.79000000000002"/>
    <s v="185421"/>
    <s v="EXT - KSE LOCAÇOES"/>
    <s v="Planejamento Operaci"/>
    <s v="Operacional"/>
    <m/>
    <d v="2026-02-23T00:00:00"/>
    <x v="10"/>
    <x v="1"/>
    <x v="5"/>
  </r>
  <r>
    <s v="TFE6B22"/>
    <s v="60645800105143762"/>
    <s v="23/02/2026 14:17:58"/>
    <s v="03608"/>
    <s v="WEIDER DA SILVA RODRIGUES"/>
    <x v="1"/>
    <s v="Automóvel"/>
    <s v="ARGO"/>
    <s v="FIAT"/>
    <s v="13308211"/>
    <s v="P. BANDEIRANTES"/>
    <s v="RIO VERDE"/>
    <s v="GO"/>
    <s v="ETANOL COMUM"/>
    <n v="413"/>
    <n v="15.45"/>
    <s v=" Km/L"/>
    <n v="50756"/>
    <n v="26.73"/>
    <n v="4.79"/>
    <n v="128.04"/>
    <s v="230251270"/>
    <s v="Planejamento Operaci"/>
    <s v="Planejamento Operaci"/>
    <s v="Operacional"/>
    <m/>
    <d v="2026-02-23T00:00:00"/>
    <x v="10"/>
    <x v="1"/>
    <x v="1"/>
  </r>
  <r>
    <s v="TFY6E09"/>
    <s v="60645800105143700"/>
    <s v="23/02/2026 14:23:56"/>
    <s v="04380"/>
    <s v="PAULO ROBERTO BATISTA DE MOURA JUNIOR"/>
    <x v="15"/>
    <s v="Automóvel"/>
    <s v="ARGO"/>
    <s v="FIAT"/>
    <s v="34251011"/>
    <s v="DECIO ARAPORA"/>
    <s v="ARAPORA"/>
    <s v="MG"/>
    <s v="ETANOL COMUM"/>
    <n v="207"/>
    <n v="9.25"/>
    <s v=" Km/L"/>
    <n v="41457"/>
    <n v="22.39"/>
    <n v="4.6900000000000004"/>
    <n v="105.01"/>
    <s v="202602231423"/>
    <s v="Planejamento Operaci"/>
    <s v="Planejamento Operaci"/>
    <s v="Operacional"/>
    <m/>
    <d v="2026-02-23T00:00:00"/>
    <x v="10"/>
    <x v="1"/>
    <x v="1"/>
  </r>
  <r>
    <s v="RCJ8I11"/>
    <s v="60645800106437710"/>
    <s v="23/02/2026 14:25:36"/>
    <s v="94989"/>
    <s v="THOMAS HARLLESSON CARNEIRO FARIAS"/>
    <x v="69"/>
    <s v="Caminhonete"/>
    <s v="STRADA"/>
    <s v="FIAT"/>
    <s v="13342911"/>
    <s v="SANTA HELENA DE GOIAS"/>
    <s v="SANTA HELENA DE GOIAS"/>
    <s v="GO"/>
    <s v="ETANOL COMUM"/>
    <n v="0"/>
    <n v="0"/>
    <s v=" Km/L"/>
    <n v="41802"/>
    <n v="40.270000000000003"/>
    <n v="4.99"/>
    <n v="200.95"/>
    <s v="1771867454"/>
    <s v="Planejamento Operaci"/>
    <s v="Planejamento Operaci"/>
    <s v="TI e Automação"/>
    <m/>
    <d v="2026-02-23T00:00:00"/>
    <x v="10"/>
    <x v="1"/>
    <x v="5"/>
  </r>
  <r>
    <s v="TJE5D27"/>
    <s v="60645800105124400"/>
    <s v="23/02/2026 14:46:40"/>
    <s v="00745"/>
    <s v="JOÃO LUIZ RODRIGUES PEREIRA_x0009__x0009__x0009__x0009_"/>
    <x v="60"/>
    <s v="EQUIPAMENTOS"/>
    <s v="GUINCHO LEVE"/>
    <s v="EQUIPAMENTO"/>
    <s v="46209914"/>
    <s v="DECIO RIO VERDE"/>
    <s v="RIO VERDE"/>
    <s v="GO"/>
    <s v="DIESEL S-10"/>
    <n v="407"/>
    <n v="4.6399999999999997"/>
    <s v=" Km/L"/>
    <n v="20455"/>
    <n v="87.81"/>
    <n v="5.13"/>
    <n v="450.46"/>
    <s v="202602231446"/>
    <s v="EXT - LUCCA JR"/>
    <s v="Planejamento Operaci"/>
    <s v="LUCCA JR"/>
    <m/>
    <d v="2026-02-23T00:00:00"/>
    <x v="10"/>
    <x v="1"/>
    <x v="11"/>
  </r>
  <r>
    <s v="TJE5D27"/>
    <m/>
    <s v="23/02/2026 14:48:18"/>
    <m/>
    <m/>
    <x v="60"/>
    <m/>
    <m/>
    <m/>
    <m/>
    <s v="DECIO RIO VERDE"/>
    <m/>
    <m/>
    <s v="ARLA-32"/>
    <s v="-"/>
    <s v="-"/>
    <s v=" Km/L"/>
    <s v="-"/>
    <n v="3.25"/>
    <m/>
    <n v="12.35"/>
    <m/>
    <m/>
    <m/>
    <m/>
    <m/>
    <d v="2026-02-23T00:00:00"/>
    <x v="10"/>
    <x v="1"/>
    <x v="11"/>
  </r>
  <r>
    <s v="JHQ4B46"/>
    <s v="60645800105124177"/>
    <s v="23/02/2026 15:18:24"/>
    <s v="43356"/>
    <s v="JOSE ALECRIM DA SILVA"/>
    <x v="19"/>
    <s v="Caminhão"/>
    <s v="17-220/17-220"/>
    <s v="VW"/>
    <s v="45364511"/>
    <s v="AUTO POSTO CERRADO 4"/>
    <s v="ITUMBIARA"/>
    <s v="GO"/>
    <s v="DIESEL COMUM"/>
    <n v="0"/>
    <n v="0"/>
    <s v=" Km/L"/>
    <n v="0"/>
    <n v="226.1"/>
    <n v="5.56"/>
    <n v="1257.1199999999999"/>
    <s v="381061"/>
    <s v="EXT - SAO PEDRO"/>
    <s v="Planejamento Operaci"/>
    <s v="SAO PEDRO"/>
    <m/>
    <d v="2026-02-23T00:00:00"/>
    <x v="10"/>
    <x v="1"/>
    <x v="7"/>
  </r>
  <r>
    <s v="TTV4H65"/>
    <s v="60645800106437744"/>
    <s v="23/02/2026 15:48:36"/>
    <s v="09697"/>
    <s v="HUILDSON ROSA BARBOSA"/>
    <x v="65"/>
    <s v="Caminhonete"/>
    <s v="SAVEIRO CD RB MF"/>
    <s v="VOLKSWAGEN"/>
    <s v="36645906"/>
    <s v="AUTO POSTO ESTRELA DO SUL III"/>
    <s v="ACREUNA"/>
    <s v="GO"/>
    <s v="ETANOL COMUM"/>
    <n v="382"/>
    <n v="8.2100000000000009"/>
    <s v=" Km/L"/>
    <n v="14639"/>
    <n v="46.52"/>
    <n v="5.1710000000000003"/>
    <n v="240.54"/>
    <s v="0"/>
    <s v="EXT - KSE LOCAÇOES"/>
    <s v="Planejamento Operaci"/>
    <s v="KSE LOCAÇOES"/>
    <m/>
    <d v="2026-02-23T00:00:00"/>
    <x v="10"/>
    <x v="1"/>
    <x v="12"/>
  </r>
  <r>
    <s v="TUQ2H91"/>
    <s v="60645800107558597"/>
    <s v="23/02/2026 15:50:04"/>
    <s v="87954"/>
    <s v="DANIEL GONÇALVES"/>
    <x v="66"/>
    <s v="Caminhonete"/>
    <s v="SAVEIRO CD RB MF"/>
    <s v="VOLKSWAGEN"/>
    <s v="36645906"/>
    <s v="AUTO POSTO ESTRELA DO SUL III"/>
    <s v="ACREUNA"/>
    <s v="GO"/>
    <s v="ETANOL COMUM"/>
    <n v="382"/>
    <n v="7.9"/>
    <s v=" Km/L"/>
    <n v="28338"/>
    <n v="48.34"/>
    <n v="5.17"/>
    <n v="249.93"/>
    <s v="0"/>
    <s v="EXT - KSE LOCAÇOES"/>
    <s v="Planejamento Operaci"/>
    <s v="KSE LOCAÇOES"/>
    <m/>
    <d v="2026-02-23T00:00:00"/>
    <x v="10"/>
    <x v="1"/>
    <x v="12"/>
  </r>
  <r>
    <s v="TKB0E17"/>
    <s v="60645800106185180"/>
    <s v="23/02/2026 16:10:58"/>
    <s v="89061"/>
    <s v="HIGOR MARTINS FERREIRA_x0009__x0009__x0009__x0009_"/>
    <x v="27"/>
    <s v="EQUIPAMENTOS"/>
    <s v="GUINCHO LEVE"/>
    <s v="EQUIPAMENTO"/>
    <s v="45307105"/>
    <s v="POSTO GIRASSOL"/>
    <s v="ITUMBIARA"/>
    <s v="GO"/>
    <s v="DIESEL S-10"/>
    <n v="359"/>
    <n v="5.67"/>
    <s v=" Km/L"/>
    <n v="24089"/>
    <n v="63.36"/>
    <n v="5.9909999999999997"/>
    <n v="379.57"/>
    <s v="230258"/>
    <s v="EXT - LUCCA JR"/>
    <s v="Planejamento Operaci"/>
    <s v="LUCCA JR"/>
    <m/>
    <d v="2026-02-23T00:00:00"/>
    <x v="10"/>
    <x v="1"/>
    <x v="11"/>
  </r>
  <r>
    <s v="TKB0E17"/>
    <m/>
    <s v="23/02/2026 16:14:21"/>
    <m/>
    <m/>
    <x v="27"/>
    <m/>
    <m/>
    <m/>
    <m/>
    <s v="POSTO GIRASSOL"/>
    <m/>
    <m/>
    <s v="ARLA-32"/>
    <s v="-"/>
    <s v="-"/>
    <s v=" Km/L"/>
    <s v="-"/>
    <n v="4.87"/>
    <m/>
    <n v="17"/>
    <m/>
    <m/>
    <m/>
    <m/>
    <m/>
    <d v="2026-02-23T00:00:00"/>
    <x v="10"/>
    <x v="1"/>
    <x v="11"/>
  </r>
  <r>
    <s v="TTQ4C10"/>
    <s v="60645800106553930"/>
    <s v="23/02/2026 16:19:12"/>
    <s v="04617"/>
    <s v="JESSICA MARIA ALVES LOPES"/>
    <x v="31"/>
    <s v="Caminhonete"/>
    <s v="Caminhonete S10"/>
    <s v="CHEVROLET"/>
    <s v="26406711"/>
    <s v="POSTO ZANDONADI"/>
    <s v="GUAPO"/>
    <s v="GO"/>
    <s v="DIESEL S-10"/>
    <n v="911"/>
    <n v="15.25"/>
    <s v=" Km/L"/>
    <n v="122012"/>
    <n v="59.72"/>
    <n v="6.1909999999999998"/>
    <n v="369.72"/>
    <s v="230258701"/>
    <s v="Planejamento Operaci"/>
    <s v="Planejamento Operaci"/>
    <s v="INSPENCAO"/>
    <m/>
    <d v="2026-02-23T00:00:00"/>
    <x v="10"/>
    <x v="1"/>
    <x v="12"/>
  </r>
  <r>
    <s v="TUG2C45"/>
    <s v="60645800106437770"/>
    <s v="23/02/2026 16:50:12"/>
    <s v="02527"/>
    <s v="ALCIENE MARTINS PONTES"/>
    <x v="54"/>
    <s v="Utilitário"/>
    <s v="SAVEIRO"/>
    <s v="FIAT"/>
    <s v="69494411"/>
    <s v="REDE MARAJO RIO VERD"/>
    <s v="RIO VERDE"/>
    <s v="GO"/>
    <s v="ETANOL COMUM"/>
    <n v="324"/>
    <n v="8.11"/>
    <s v=" Km/L"/>
    <n v="109925"/>
    <n v="39.950000000000003"/>
    <n v="4.59"/>
    <n v="183.37"/>
    <s v="2527011195"/>
    <s v="EXT - KSE LOCAÇOES"/>
    <s v="Planejamento Operaci"/>
    <s v="KSE LOCAÇOES"/>
    <m/>
    <d v="2026-02-23T00:00:00"/>
    <x v="10"/>
    <x v="1"/>
    <x v="12"/>
  </r>
  <r>
    <s v="TUF2B45"/>
    <s v="60645800106472420"/>
    <s v="23/02/2026 16:51:48"/>
    <s v="01318"/>
    <s v="JOAO BATISTA REIS"/>
    <x v="37"/>
    <s v="Caminhonete"/>
    <s v="SAVEIRO CS RB MF"/>
    <s v="VW"/>
    <s v="46286315"/>
    <s v="POSTO CENTRAL"/>
    <s v="BOM JESUS"/>
    <s v="GO"/>
    <s v="ETANOL COMUM"/>
    <n v="300"/>
    <n v="8.24"/>
    <s v=" Km/L"/>
    <n v="116249"/>
    <n v="36.4"/>
    <n v="4.8899999999999997"/>
    <n v="178.01"/>
    <s v="1"/>
    <s v="EXT - KSE LOCAÇOES"/>
    <s v="Planejamento Operaci"/>
    <s v="KSE LOCAÇOES"/>
    <m/>
    <d v="2026-02-23T00:00:00"/>
    <x v="10"/>
    <x v="1"/>
    <x v="12"/>
  </r>
  <r>
    <s v="TTT2H93"/>
    <s v="60645800106472340"/>
    <s v="23/02/2026 16:59:37"/>
    <s v="70129"/>
    <s v="DIONILSON DE SOUZA SANTOS"/>
    <x v="41"/>
    <s v="Utilitário"/>
    <s v="SAVEIRO"/>
    <s v="FIAT"/>
    <s v="41826312"/>
    <s v="AUTO POSTO JACARE"/>
    <s v="ACREUNA"/>
    <s v="GO"/>
    <s v="ETANOL COMUM"/>
    <n v="446"/>
    <n v="9.91"/>
    <s v=" Km/L"/>
    <n v="62425"/>
    <n v="45.01"/>
    <n v="4.8600000000000003"/>
    <n v="218.77"/>
    <s v="230261130"/>
    <s v="EXT - KSE LOCAÇOES"/>
    <s v="Planejamento Operaci"/>
    <s v="KSE LOCAÇOES"/>
    <m/>
    <d v="2026-02-23T00:00:00"/>
    <x v="10"/>
    <x v="1"/>
    <x v="12"/>
  </r>
  <r>
    <s v="TTS4A16"/>
    <s v="60645800105124436"/>
    <s v="23/02/2026 17:05:36"/>
    <s v="00399"/>
    <s v="JULIANO FERNANDES DA SILVA"/>
    <x v="32"/>
    <s v="Caminhonete"/>
    <s v="Caminhonete S10"/>
    <s v="CHEVROLET"/>
    <s v="75331003"/>
    <s v="SUPERVIA LAGOA"/>
    <s v="RIO VERDE"/>
    <s v="GO"/>
    <s v="DIESEL S-10"/>
    <n v="741"/>
    <n v="14.09"/>
    <s v=" Km/L"/>
    <n v="24240"/>
    <n v="52.6"/>
    <n v="5.84"/>
    <n v="307.19"/>
    <s v="0"/>
    <s v="Planejamento Operaci"/>
    <s v="Planejamento Operaci"/>
    <s v="INSPENCAO"/>
    <m/>
    <d v="2026-02-23T00:00:00"/>
    <x v="10"/>
    <x v="1"/>
    <x v="12"/>
  </r>
  <r>
    <s v="TTR3A31"/>
    <s v="60645800106472404"/>
    <s v="23/02/2026 17:17:21"/>
    <s v="00386"/>
    <s v="RAFAEL SOUZA LIMA"/>
    <x v="53"/>
    <s v="Caminhonete"/>
    <s v="SAVEIRO CS RB MF"/>
    <s v="VW"/>
    <s v="46209914"/>
    <s v="DECIO RIO VERDE"/>
    <s v="RIO VERDE"/>
    <s v="GO"/>
    <s v="ETANOL COMUM"/>
    <n v="514"/>
    <n v="10.81"/>
    <s v=" Km/L"/>
    <n v="103307"/>
    <n v="47.53"/>
    <n v="4.79"/>
    <n v="227.67"/>
    <s v="202602231716"/>
    <s v="EXT - KSE LOCAÇOES"/>
    <s v="Planejamento Operaci"/>
    <s v="KSE LOCAÇOES"/>
    <m/>
    <d v="2026-02-23T00:00:00"/>
    <x v="10"/>
    <x v="1"/>
    <x v="12"/>
  </r>
  <r>
    <s v="TUW2D74"/>
    <s v="60645800105124310"/>
    <s v="23/02/2026 17:29:12"/>
    <s v="77093"/>
    <s v="AGNALDO FERREIRA DA CUNHA"/>
    <x v="35"/>
    <s v="Automóvel"/>
    <s v="CHEVROLET/S10 LS DD4"/>
    <s v="CHEVROLET"/>
    <s v="45364511"/>
    <s v="AUTO POSTO CERRADO 4"/>
    <s v="ITUMBIARA"/>
    <s v="GO"/>
    <s v="DIESEL S-10"/>
    <n v="877"/>
    <n v="13.95"/>
    <s v=" Km/L"/>
    <n v="96277"/>
    <n v="62.86"/>
    <n v="5.59"/>
    <n v="351.39"/>
    <s v="381086"/>
    <s v="Planejamento Operaci"/>
    <s v="Planejamento Operaci"/>
    <s v="Operacional"/>
    <m/>
    <d v="2026-02-23T00:00:00"/>
    <x v="10"/>
    <x v="1"/>
    <x v="12"/>
  </r>
  <r>
    <s v="TFP3B22"/>
    <s v="60645800105143720"/>
    <s v="23/02/2026 17:34:43"/>
    <s v="02769"/>
    <s v="ANDRE LUIS PAULINO"/>
    <x v="6"/>
    <s v="Automóvel"/>
    <s v="ARGO"/>
    <s v="FIAT"/>
    <s v="53081700"/>
    <s v="POSTO Z   Z SANTA MA"/>
    <s v="GUAPO"/>
    <s v="GO"/>
    <s v="ETANOL COMUM"/>
    <n v="266"/>
    <n v="8.32"/>
    <s v=" Km/L"/>
    <n v="46691"/>
    <n v="31.98"/>
    <n v="4.6900000000000004"/>
    <n v="149.97999999999999"/>
    <s v="0"/>
    <s v="Planejamento Operaci"/>
    <s v="Planejamento Operaci"/>
    <s v="Operacional"/>
    <m/>
    <d v="2026-02-23T00:00:00"/>
    <x v="10"/>
    <x v="1"/>
    <x v="4"/>
  </r>
  <r>
    <s v="TFI3B19"/>
    <s v="60645800105926941"/>
    <s v="23/02/2026 17:43:35"/>
    <s v="73410"/>
    <s v="BRUNO SOUSA DIAS"/>
    <x v="4"/>
    <s v="Automóvel"/>
    <s v="ARGO"/>
    <s v="FIAT"/>
    <s v="13308211"/>
    <s v="P. BANDEIRANTES"/>
    <s v="RIO VERDE"/>
    <s v="GO"/>
    <s v="ETANOL COMUM"/>
    <n v="442"/>
    <n v="10.73"/>
    <s v=" Km/L"/>
    <n v="65181"/>
    <n v="41.18"/>
    <n v="4.7910000000000004"/>
    <n v="197.29"/>
    <s v="230263571"/>
    <s v="Planejamento Operaci"/>
    <s v="Planejamento Operaci"/>
    <s v="Operacional"/>
    <m/>
    <d v="2026-02-23T00:00:00"/>
    <x v="10"/>
    <x v="1"/>
    <x v="0"/>
  </r>
  <r>
    <s v="TER4970"/>
    <s v="60645800105124339"/>
    <s v="23/02/2026 18:29:36"/>
    <s v="52247"/>
    <s v="CARLOS ALBERTO DO ROSARIO"/>
    <x v="19"/>
    <s v="EQUIPAMENTOS"/>
    <s v="RETROESCAVADEIRA"/>
    <s v="CATERPILLAR"/>
    <s v="81870100"/>
    <s v="POSTO MILLENIUM DIMAG"/>
    <s v="APARECIDA DE GOIANIA"/>
    <s v="GO"/>
    <s v="DIESEL COMUM"/>
    <n v="0"/>
    <n v="0"/>
    <s v=" Km/L"/>
    <n v="0"/>
    <n v="202.28"/>
    <n v="5.69"/>
    <n v="1150.97"/>
    <s v="109649"/>
    <s v="EXT - SAO PEDRO"/>
    <s v="Planejamento Operaci"/>
    <s v="SAO PEDRO"/>
    <m/>
    <d v="2026-02-23T00:00:00"/>
    <x v="10"/>
    <x v="1"/>
    <x v="7"/>
  </r>
  <r>
    <s v="TIV6G27"/>
    <s v="60645800106184069"/>
    <s v="23/02/2026 18:32:03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236"/>
    <n v="5.96"/>
    <s v=" Km/L"/>
    <n v="29450"/>
    <n v="39.6"/>
    <n v="5.9909999999999997"/>
    <n v="237.25"/>
    <s v="230266677"/>
    <s v="EXT - LUCCA JR"/>
    <s v="Planejamento Operaci"/>
    <s v="LUCCA JR"/>
    <m/>
    <d v="2026-02-23T00:00:00"/>
    <x v="10"/>
    <x v="1"/>
    <x v="11"/>
  </r>
  <r>
    <s v="TTT2H95"/>
    <s v="60645800106472477"/>
    <s v="23/02/2026 18:43:52"/>
    <s v="88512"/>
    <s v="JUAREZ NEVES"/>
    <x v="63"/>
    <s v="Caminhonete"/>
    <s v="SAVEIRO CS RB MF"/>
    <s v="VW"/>
    <s v="45308900"/>
    <s v="POSTO LUPATINI"/>
    <s v="SANTO ANTONIO DA BARRA"/>
    <s v="GO"/>
    <s v="ETANOL COMUM"/>
    <n v="502"/>
    <n v="11.07"/>
    <s v=" Km/L"/>
    <n v="96718"/>
    <n v="45.35"/>
    <n v="4.99"/>
    <n v="226.3"/>
    <s v="0"/>
    <s v="EXT - KSE LOCAÇOES"/>
    <s v="Planejamento Operaci"/>
    <s v="KSE LOCAÇOES"/>
    <m/>
    <d v="2026-02-23T00:00:00"/>
    <x v="10"/>
    <x v="1"/>
    <x v="12"/>
  </r>
  <r>
    <s v="TGA0B06"/>
    <s v="60645800106437610"/>
    <s v="23/02/2026 18:57:22"/>
    <s v="00933"/>
    <s v="GIULEY RIBEIRO DOS SANTOS"/>
    <x v="55"/>
    <s v="Caminhonete"/>
    <s v="FIORINO"/>
    <s v="FIAT"/>
    <s v="45308900"/>
    <s v="POSTO LUPATINI"/>
    <s v="SANTO ANTONIO DA BARRA"/>
    <s v="GO"/>
    <s v="ETANOL COMUM"/>
    <n v="323"/>
    <n v="8.27"/>
    <s v=" Km/L"/>
    <n v="17472"/>
    <n v="39.04"/>
    <n v="4.99"/>
    <n v="194.81"/>
    <s v="0"/>
    <s v="Planejamento Operaci"/>
    <s v="Planejamento Operaci"/>
    <s v="TI e Automação"/>
    <m/>
    <d v="2026-02-23T00:00:00"/>
    <x v="10"/>
    <x v="1"/>
    <x v="5"/>
  </r>
  <r>
    <s v="TFE6B22"/>
    <s v="60645800105143762"/>
    <s v="23/02/2026 19:29:08"/>
    <s v="03608"/>
    <s v="WEIDER DA SILVA RODRIGUES"/>
    <x v="1"/>
    <s v="Automóvel"/>
    <s v="ARGO"/>
    <s v="FIAT"/>
    <s v="46286315"/>
    <s v="POSTO CENTRAL"/>
    <s v="BOM JESUS"/>
    <s v="GO"/>
    <s v="ETANOL COMUM"/>
    <n v="177"/>
    <n v="5.48"/>
    <s v=" Km/L"/>
    <n v="50933"/>
    <n v="32.32"/>
    <n v="4.8899999999999997"/>
    <n v="158.04"/>
    <s v="1"/>
    <s v="Planejamento Operaci"/>
    <s v="Planejamento Operaci"/>
    <s v="Operacional"/>
    <m/>
    <d v="2026-02-23T00:00:00"/>
    <x v="10"/>
    <x v="1"/>
    <x v="1"/>
  </r>
  <r>
    <s v="TGM4D76"/>
    <s v="60645800106437582"/>
    <s v="23/02/2026 21:20:12"/>
    <s v="33534"/>
    <s v="MARCOS ANTONIO MARCELINO DA SILVA"/>
    <x v="56"/>
    <s v="Caminhonete"/>
    <s v="FIORINO"/>
    <s v="FIAT"/>
    <s v="75331003"/>
    <s v="SUPERVIA LAGOA"/>
    <s v="RIO VERDE"/>
    <s v="GO"/>
    <s v="ETANOL COMUM"/>
    <n v="300"/>
    <n v="7.96"/>
    <s v=" Km/L"/>
    <n v="16924"/>
    <n v="37.69"/>
    <n v="4.891"/>
    <n v="184.35"/>
    <s v="0"/>
    <s v="Planejamento Operaci"/>
    <s v="Planejamento Operaci"/>
    <s v="Operacional"/>
    <m/>
    <d v="2026-02-23T00:00:00"/>
    <x v="10"/>
    <x v="1"/>
    <x v="5"/>
  </r>
  <r>
    <s v="TUF2B45"/>
    <s v="60645800106472420"/>
    <s v="23/02/2026 22:05:38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313"/>
    <n v="9.76"/>
    <s v=" Km/L"/>
    <n v="116562"/>
    <n v="32.06"/>
    <n v="4.8899999999999997"/>
    <n v="156.78"/>
    <s v="0"/>
    <s v="EXT - KSE LOCAÇOES"/>
    <s v="Planejamento Operaci"/>
    <s v="KSE LOCAÇOES"/>
    <m/>
    <d v="2026-02-23T00:00:00"/>
    <x v="10"/>
    <x v="1"/>
    <x v="12"/>
  </r>
  <r>
    <s v="TTP5B47"/>
    <s v="60645800106472110"/>
    <s v="23/02/2026 22:25:21"/>
    <s v="99531"/>
    <s v="RODRIGO RODRIGUES BARROS"/>
    <x v="40"/>
    <s v="Caminhonete"/>
    <s v="SAVEIRO CS RB MF"/>
    <s v="VW"/>
    <s v="75331801"/>
    <s v="DECIO CEZARINA"/>
    <s v="CEZARINA"/>
    <s v="GO"/>
    <s v="ETANOL COMUM"/>
    <n v="464"/>
    <n v="10.39"/>
    <s v=" Km/L"/>
    <n v="110903"/>
    <n v="44.65"/>
    <n v="4.6900000000000004"/>
    <n v="209.41"/>
    <s v="202602232224"/>
    <s v="EXT - KSE LOCAÇOES"/>
    <s v="Planejamento Operaci"/>
    <s v="KSE LOCAÇOES"/>
    <m/>
    <d v="2026-02-23T00:00:00"/>
    <x v="10"/>
    <x v="1"/>
    <x v="12"/>
  </r>
  <r>
    <s v="TTY2C25"/>
    <s v="60645800106472430"/>
    <s v="24/02/2026 01:15:01"/>
    <s v="32871"/>
    <s v="JOSE RICARDO SOUZA SILVA"/>
    <x v="38"/>
    <s v="Caminhonete"/>
    <s v="SAVEIRO CS RB MF"/>
    <s v="VW"/>
    <s v="34251011"/>
    <s v="DECIO ARAPORA"/>
    <s v="ARAPORA"/>
    <s v="MG"/>
    <s v="ETANOL COMUM"/>
    <n v="258"/>
    <n v="6.06"/>
    <s v=" Km/L"/>
    <n v="98060"/>
    <n v="42.58"/>
    <n v="4.6900000000000004"/>
    <n v="199.7"/>
    <s v="202602240114"/>
    <s v="EXT - KSE LOCAÇOES"/>
    <s v="Planejamento Operaci"/>
    <s v="KSE LOCAÇOES"/>
    <m/>
    <d v="2026-02-24T00:00:00"/>
    <x v="10"/>
    <x v="1"/>
    <x v="12"/>
  </r>
  <r>
    <s v="TTT2H93"/>
    <s v="60645800106472340"/>
    <s v="24/02/2026 03:54:44"/>
    <s v="07583"/>
    <s v="DAVID BORGES DOS SANTOS"/>
    <x v="41"/>
    <s v="Utilitário"/>
    <s v="SAVEIRO"/>
    <s v="FIAT"/>
    <s v="07674909"/>
    <s v="AUTO POSTO INDIARA"/>
    <s v="INDIARA"/>
    <s v="GO"/>
    <s v="ETANOL COMUM"/>
    <n v="353"/>
    <n v="10.1"/>
    <s v=" Km/L"/>
    <n v="62778"/>
    <n v="34.96"/>
    <n v="4.8899999999999997"/>
    <n v="170.95"/>
    <s v="12257"/>
    <s v="EXT - KSE LOCAÇOES"/>
    <s v="Planejamento Operaci"/>
    <s v="KSE LOCAÇOES"/>
    <m/>
    <d v="2026-02-24T00:00:00"/>
    <x v="10"/>
    <x v="1"/>
    <x v="12"/>
  </r>
  <r>
    <s v="TUG2C45"/>
    <s v="60645800106437770"/>
    <s v="24/02/2026 04:26:25"/>
    <s v="80560"/>
    <s v="EDMAR PEREIRA COSTA"/>
    <x v="54"/>
    <s v="Utilitário"/>
    <s v="SAVEIRO"/>
    <s v="FIAT"/>
    <s v="81889412"/>
    <s v="POSTO ZERO UM"/>
    <s v="RIO VERDE"/>
    <s v="GO"/>
    <s v="ETANOL COMUM"/>
    <n v="465"/>
    <n v="10.15"/>
    <s v=" Km/L"/>
    <n v="110390"/>
    <n v="45.8"/>
    <n v="4.9800000000000004"/>
    <n v="228.08"/>
    <s v="1"/>
    <s v="EXT - KSE LOCAÇOES"/>
    <s v="Planejamento Operaci"/>
    <s v="KSE LOCAÇOES"/>
    <m/>
    <d v="2026-02-24T00:00:00"/>
    <x v="10"/>
    <x v="1"/>
    <x v="12"/>
  </r>
  <r>
    <s v="TTR3A31"/>
    <s v="60645800106472404"/>
    <s v="24/02/2026 05:16:13"/>
    <s v="75150"/>
    <s v="PETTERSON PERIS BENJAMIN"/>
    <x v="53"/>
    <s v="Caminhonete"/>
    <s v="SAVEIRO CS RB MF"/>
    <s v="VW"/>
    <s v="46209914"/>
    <s v="DECIO RIO VERDE"/>
    <s v="RIO VERDE"/>
    <s v="GO"/>
    <s v="ETANOL COMUM"/>
    <n v="548"/>
    <n v="11.88"/>
    <s v=" Km/L"/>
    <n v="103855"/>
    <n v="46.14"/>
    <n v="4.79"/>
    <n v="221.01"/>
    <s v="202602240515"/>
    <s v="EXT - KSE LOCAÇOES"/>
    <s v="Planejamento Operaci"/>
    <s v="KSE LOCAÇOES"/>
    <m/>
    <d v="2026-02-24T00:00:00"/>
    <x v="10"/>
    <x v="1"/>
    <x v="12"/>
  </r>
  <r>
    <s v="TTS4A16"/>
    <s v="60645800105124436"/>
    <s v="24/02/2026 06:47:44"/>
    <s v="70267"/>
    <s v="DOUGLAS VASCONCELOS MOURA"/>
    <x v="32"/>
    <s v="Caminhonete"/>
    <s v="Caminhonete S10"/>
    <s v="CHEVROLET"/>
    <s v="75331003"/>
    <s v="SUPERVIA LAGOA"/>
    <s v="RIO VERDE"/>
    <s v="GO"/>
    <s v="DIESEL S-10"/>
    <n v="586"/>
    <n v="14.77"/>
    <s v=" Km/L"/>
    <n v="24826"/>
    <n v="39.67"/>
    <n v="5.5590000000000002"/>
    <n v="220.51"/>
    <s v="0"/>
    <s v="Planejamento Operaci"/>
    <s v="Planejamento Operaci"/>
    <s v="INSPENCAO"/>
    <m/>
    <d v="2026-02-24T00:00:00"/>
    <x v="10"/>
    <x v="1"/>
    <x v="12"/>
  </r>
  <r>
    <s v="TFS3C72"/>
    <s v="60645800105143738"/>
    <s v="24/02/2026 07:13:46"/>
    <s v="00271"/>
    <s v="HEDER OLIVEIRA SANTANA"/>
    <x v="9"/>
    <s v="Automóvel"/>
    <s v="ARGO"/>
    <s v="FIAT"/>
    <s v="13308211"/>
    <s v="P. BANDEIRANTES"/>
    <s v="RIO VERDE"/>
    <s v="GO"/>
    <s v="ETANOL COMUM"/>
    <n v="255"/>
    <n v="8.1300000000000008"/>
    <s v=" Km/L"/>
    <n v="79028"/>
    <n v="31.35"/>
    <n v="4.7910000000000004"/>
    <n v="150.21"/>
    <s v="240225806"/>
    <s v="Planejamento Operaci"/>
    <s v="Planejamento Operaci"/>
    <s v="Operacional"/>
    <m/>
    <d v="2026-02-24T00:00:00"/>
    <x v="10"/>
    <x v="1"/>
    <x v="4"/>
  </r>
  <r>
    <s v="TFI3B19"/>
    <s v="60645800105926941"/>
    <s v="24/02/2026 07:43:30"/>
    <s v="03102"/>
    <s v="EDES GONÇALVES DA SILVA"/>
    <x v="4"/>
    <s v="Automóvel"/>
    <s v="ARGO"/>
    <s v="FIAT"/>
    <s v="13308211"/>
    <s v="P. BANDEIRANTES"/>
    <s v="RIO VERDE"/>
    <s v="GO"/>
    <s v="ETANOL COMUM"/>
    <n v="408"/>
    <n v="11.83"/>
    <s v=" Km/L"/>
    <n v="65589"/>
    <n v="34.49"/>
    <n v="4.79"/>
    <n v="165.22"/>
    <s v="240227606"/>
    <s v="Planejamento Operaci"/>
    <s v="Planejamento Operaci"/>
    <s v="Operacional"/>
    <m/>
    <d v="2026-02-24T00:00:00"/>
    <x v="10"/>
    <x v="1"/>
    <x v="0"/>
  </r>
  <r>
    <s v="TUF2B45"/>
    <s v="60645800106472420"/>
    <s v="24/02/2026 07:49:09"/>
    <s v="05369"/>
    <s v="FERNANDA HELLEN DEUFINO DA SILVA"/>
    <x v="37"/>
    <s v="Caminhonete"/>
    <s v="SAVEIRO CS RB MF"/>
    <s v="VW"/>
    <s v="46286315"/>
    <s v="POSTO CENTRAL"/>
    <s v="BOM JESUS"/>
    <s v="GO"/>
    <s v="ETANOL COMUM"/>
    <n v="265"/>
    <n v="7.31"/>
    <s v=" Km/L"/>
    <n v="116827"/>
    <n v="36.25"/>
    <n v="4.891"/>
    <n v="177.29"/>
    <s v="1"/>
    <s v="EXT - KSE LOCAÇOES"/>
    <s v="Planejamento Operaci"/>
    <s v="KSE LOCAÇOES"/>
    <m/>
    <d v="2026-02-24T00:00:00"/>
    <x v="10"/>
    <x v="1"/>
    <x v="12"/>
  </r>
  <r>
    <s v="TFX7J72"/>
    <s v="60645800105836505"/>
    <s v="24/02/2026 07:51:56"/>
    <s v="03126"/>
    <s v="PEDRO PAULO SILVA SANTOS"/>
    <x v="11"/>
    <s v="Automóvel"/>
    <s v="ARGO"/>
    <s v="FIAT"/>
    <s v="81820900"/>
    <s v="AUTO POSTO KR 06"/>
    <s v="RIO VERDE"/>
    <s v="GO"/>
    <s v="ETANOL COMUM"/>
    <n v="340"/>
    <n v="8.23"/>
    <s v=" Km/L"/>
    <n v="63109"/>
    <n v="41.3"/>
    <n v="4.99"/>
    <n v="206.1"/>
    <s v="240228266"/>
    <s v="Planejamento Operaci"/>
    <s v="Planejamento Operaci"/>
    <s v="Operacional"/>
    <m/>
    <d v="2026-02-24T00:00:00"/>
    <x v="10"/>
    <x v="1"/>
    <x v="4"/>
  </r>
  <r>
    <s v="TGK2G46"/>
    <s v="60645800105179571"/>
    <s v="24/02/2026 08:15:22"/>
    <s v="04161"/>
    <s v="WESLEY DUARTE MESQUITA"/>
    <x v="59"/>
    <s v="Utilitário"/>
    <s v="FIORINO"/>
    <s v="FIAT"/>
    <s v="07674909"/>
    <s v="AUTO POSTO INDIARA"/>
    <s v="INDIARA"/>
    <s v="GO"/>
    <s v="ETANOL COMUM"/>
    <n v="326"/>
    <n v="8.3000000000000007"/>
    <s v=" Km/L"/>
    <n v="10102"/>
    <n v="39.28"/>
    <n v="4.8899999999999997"/>
    <n v="192.08"/>
    <s v="12263"/>
    <s v="Planejamento Operaci"/>
    <s v="Planejamento Operaci"/>
    <s v="Operacional"/>
    <m/>
    <d v="2026-02-24T00:00:00"/>
    <x v="10"/>
    <x v="1"/>
    <x v="5"/>
  </r>
  <r>
    <s v="TFN0D12"/>
    <s v="60645800105143746"/>
    <s v="24/02/2026 09:00:58"/>
    <s v="00390"/>
    <s v="SILVINO JOSE DE BRITO"/>
    <x v="5"/>
    <s v="Automóvel"/>
    <s v="ARGO"/>
    <s v="FIAT"/>
    <s v="75331801"/>
    <s v="DECIO CEZARINA"/>
    <s v="CEZARINA"/>
    <s v="GO"/>
    <s v="ETANOL COMUM"/>
    <n v="306"/>
    <n v="9.98"/>
    <s v=" Km/L"/>
    <n v="36464"/>
    <n v="30.65"/>
    <n v="4.6900000000000004"/>
    <n v="143.75"/>
    <s v="202602240900"/>
    <s v="Planejamento Operaci"/>
    <s v="Planejamento Operaci"/>
    <s v="Operacional"/>
    <m/>
    <d v="2026-02-24T00:00:00"/>
    <x v="10"/>
    <x v="1"/>
    <x v="3"/>
  </r>
  <r>
    <s v="TTT2H95"/>
    <s v="60645800106472477"/>
    <s v="24/02/2026 09:20:56"/>
    <s v="46440"/>
    <s v="PAULO SOUSA DIAS"/>
    <x v="63"/>
    <s v="Caminhonete"/>
    <s v="SAVEIRO CS RB MF"/>
    <s v="VW"/>
    <s v="45308900"/>
    <s v="POSTO LUPATINI"/>
    <s v="SANTO ANTONIO DA BARRA"/>
    <s v="GO"/>
    <s v="ETANOL COMUM"/>
    <n v="393"/>
    <n v="9.1999999999999993"/>
    <s v=" Km/L"/>
    <n v="97111"/>
    <n v="42.72"/>
    <n v="4.99"/>
    <n v="213.17"/>
    <s v="0"/>
    <s v="EXT - KSE LOCAÇOES"/>
    <s v="Planejamento Operaci"/>
    <s v="KSE LOCAÇOES"/>
    <m/>
    <d v="2026-02-24T00:00:00"/>
    <x v="10"/>
    <x v="1"/>
    <x v="12"/>
  </r>
  <r>
    <s v="TFW2H32"/>
    <s v="60645800105143835"/>
    <s v="24/02/2026 09:45:54"/>
    <s v="99638"/>
    <s v="LAFAIETE DE SOUZA SANTOS"/>
    <x v="10"/>
    <s v="Automóvel"/>
    <s v="ARGO"/>
    <s v="FIAT"/>
    <s v="75331801"/>
    <s v="DECIO CEZARINA"/>
    <s v="CEZARINA"/>
    <s v="GO"/>
    <s v="ETANOL COMUM"/>
    <n v="278"/>
    <n v="9.56"/>
    <s v=" Km/L"/>
    <n v="58452"/>
    <n v="29.09"/>
    <n v="4.6900000000000004"/>
    <n v="136.43"/>
    <s v="202602240945"/>
    <s v="Planejamento Operaci"/>
    <s v="Planejamento Operaci"/>
    <s v="Operacional"/>
    <m/>
    <d v="2026-02-24T00:00:00"/>
    <x v="10"/>
    <x v="1"/>
    <x v="3"/>
  </r>
  <r>
    <s v="TTP5B47"/>
    <s v="60645800106472110"/>
    <s v="24/02/2026 09:59:43"/>
    <s v="00149"/>
    <s v="MANOELITO METROVICH LIMA"/>
    <x v="40"/>
    <s v="Caminhonete"/>
    <s v="SAVEIRO CS RB MF"/>
    <s v="VW"/>
    <s v="75331801"/>
    <s v="DECIO CEZARINA"/>
    <s v="CEZARINA"/>
    <s v="GO"/>
    <s v="ETANOL COMUM"/>
    <n v="359"/>
    <n v="8.8000000000000007"/>
    <s v=" Km/L"/>
    <n v="111262"/>
    <n v="40.81"/>
    <n v="4.6900000000000004"/>
    <n v="191.4"/>
    <s v="202602240958"/>
    <s v="EXT - KSE LOCAÇOES"/>
    <s v="Planejamento Operaci"/>
    <s v="KSE LOCAÇOES"/>
    <m/>
    <d v="2026-02-24T00:00:00"/>
    <x v="10"/>
    <x v="1"/>
    <x v="12"/>
  </r>
  <r>
    <s v="TFP3B22"/>
    <s v="60645800105143720"/>
    <s v="24/02/2026 09:59:57"/>
    <s v="02769"/>
    <s v="ANDRE LUIS PAULINO"/>
    <x v="6"/>
    <s v="Automóvel"/>
    <s v="ARGO"/>
    <s v="FIAT"/>
    <s v="41875311"/>
    <s v="POSTO SABOR DA TERRA"/>
    <s v="INDIARA"/>
    <s v="GO"/>
    <s v="ETANOL COMUM"/>
    <n v="361"/>
    <n v="10.24"/>
    <s v=" Km/L"/>
    <n v="47052"/>
    <n v="35.24"/>
    <n v="4.891"/>
    <n v="172.35"/>
    <s v="240235946"/>
    <s v="Planejamento Operaci"/>
    <s v="Planejamento Operaci"/>
    <s v="Operacional"/>
    <m/>
    <d v="2026-02-24T00:00:00"/>
    <x v="10"/>
    <x v="1"/>
    <x v="4"/>
  </r>
  <r>
    <s v="TLR1J91"/>
    <s v="60645800106043065"/>
    <s v="24/02/2026 10:06:06"/>
    <s v="02910"/>
    <s v="EMERSON CRISTIANO DA SILVEIRA"/>
    <x v="23"/>
    <s v="Caminhonete"/>
    <s v="SAVEIRO"/>
    <s v="VOLKSWAGEN"/>
    <s v="45307105"/>
    <s v="POSTO GIRASSOL"/>
    <s v="ITUMBIARA"/>
    <s v="GO"/>
    <s v="ETANOL COMUM"/>
    <n v="0"/>
    <n v="0"/>
    <s v=" Km/L"/>
    <s v="-"/>
    <n v="40.78"/>
    <n v="4.6900000000000004"/>
    <n v="191.26"/>
    <s v="240236"/>
    <s v="Planejamento Operaci"/>
    <s v="Planejamento Operaci"/>
    <s v="Operacional"/>
    <m/>
    <d v="2026-02-24T00:00:00"/>
    <x v="10"/>
    <x v="1"/>
    <x v="9"/>
  </r>
  <r>
    <s v="TFX8A49"/>
    <s v="60645800105143673"/>
    <s v="24/02/2026 10:08:45"/>
    <s v="95253"/>
    <s v="ANDRE AUGUSTO ARAUJO DE JESUS"/>
    <x v="12"/>
    <s v="Automóvel"/>
    <s v="ARGO"/>
    <s v="FIAT"/>
    <s v="87183400"/>
    <s v="MARAJO GUAPO"/>
    <s v="GUAPO"/>
    <s v="GO"/>
    <s v="ETANOL COMUM"/>
    <n v="269"/>
    <n v="7.82"/>
    <s v=" Km/L"/>
    <n v="18153"/>
    <n v="34.4"/>
    <n v="4.6900000000000004"/>
    <n v="161.34"/>
    <s v="0"/>
    <s v="Planejamento Operaci"/>
    <s v="Planejamento Operaci"/>
    <s v="Operacional"/>
    <m/>
    <d v="2026-02-24T00:00:00"/>
    <x v="10"/>
    <x v="1"/>
    <x v="0"/>
  </r>
  <r>
    <s v="TGL4J09"/>
    <s v="60645800105143360"/>
    <s v="24/02/2026 11:08:22"/>
    <s v="40379"/>
    <s v="JESTER LUCAS GOUVEIA SANTOS"/>
    <x v="17"/>
    <s v="Automóvel"/>
    <s v="ARGO"/>
    <s v="FIAT"/>
    <s v="36645906"/>
    <s v="AUTO POSTO ESTRELA DO SUL III"/>
    <s v="ACREUNA"/>
    <s v="GO"/>
    <s v="ETANOL COMUM"/>
    <n v="371"/>
    <n v="9.09"/>
    <s v=" Km/L"/>
    <n v="22683"/>
    <n v="40.83"/>
    <n v="5.1710000000000003"/>
    <n v="211.13"/>
    <s v="0"/>
    <s v="Planejamento Operaci"/>
    <s v="Planejamento Operaci"/>
    <s v="Operacional"/>
    <m/>
    <d v="2026-02-24T00:00:00"/>
    <x v="10"/>
    <x v="1"/>
    <x v="1"/>
  </r>
  <r>
    <s v="TFP9I32"/>
    <s v="60645800105143819"/>
    <s v="24/02/2026 11:48:47"/>
    <s v="33861"/>
    <s v="FERNANDO DOS REIS GONÇALVES"/>
    <x v="7"/>
    <s v="Automóvel"/>
    <s v="ARGO"/>
    <s v="FIAT"/>
    <s v="75331801"/>
    <s v="DECIO CEZARINA"/>
    <s v="CEZARINA"/>
    <s v="GO"/>
    <s v="ETANOL COMUM"/>
    <n v="350"/>
    <n v="8.6199999999999992"/>
    <s v=" Km/L"/>
    <n v="22740"/>
    <n v="40.619999999999997"/>
    <n v="4.6900000000000004"/>
    <n v="190.51"/>
    <s v="202602241148"/>
    <s v="Planejamento Operaci"/>
    <s v="Planejamento Operaci"/>
    <s v="Operacional"/>
    <m/>
    <d v="2026-02-24T00:00:00"/>
    <x v="10"/>
    <x v="1"/>
    <x v="4"/>
  </r>
  <r>
    <s v="TBE3B78"/>
    <s v="60645800105124169"/>
    <s v="24/02/2026 12:02:57"/>
    <s v="89049"/>
    <s v="VALDEIR JOSE CORREIA"/>
    <x v="19"/>
    <s v="Caminhão"/>
    <s v="9-180"/>
    <s v="VW"/>
    <s v="41826312"/>
    <s v="AUTO POSTO JACARE"/>
    <s v="ACREUNA"/>
    <s v="GO"/>
    <s v="DIESEL S-10"/>
    <n v="0"/>
    <n v="0"/>
    <s v=" Km/L"/>
    <n v="0"/>
    <n v="119.37"/>
    <n v="5.99"/>
    <n v="715.03"/>
    <s v="240243307"/>
    <s v="EXT - SAO PEDRO"/>
    <s v="Planejamento Operaci"/>
    <s v="SAO PEDRO"/>
    <m/>
    <d v="2026-02-24T00:00:00"/>
    <x v="10"/>
    <x v="1"/>
    <x v="7"/>
  </r>
  <r>
    <s v="TBE3B78"/>
    <m/>
    <s v="24/02/2026 12:02:57"/>
    <m/>
    <m/>
    <x v="20"/>
    <m/>
    <m/>
    <m/>
    <m/>
    <s v="AUTO POSTO JACARE"/>
    <m/>
    <m/>
    <s v="ARLA-32"/>
    <n v="0"/>
    <n v="0"/>
    <s v=" Km/L"/>
    <n v="0"/>
    <n v="8.77"/>
    <m/>
    <n v="28.96"/>
    <m/>
    <m/>
    <m/>
    <m/>
    <m/>
    <d v="2026-02-24T00:00:00"/>
    <x v="10"/>
    <x v="1"/>
    <x v="7"/>
  </r>
  <r>
    <s v="TFY3C02"/>
    <s v="60645800105143770"/>
    <s v="24/02/2026 12:59:03"/>
    <s v="17385"/>
    <s v="VICTOR DE SOUZA"/>
    <x v="14"/>
    <s v="Automóvel"/>
    <s v="ARGO"/>
    <s v="FIAT"/>
    <s v="07674909"/>
    <s v="AUTO POSTO INDIARA"/>
    <s v="INDIARA"/>
    <s v="GO"/>
    <s v="ETANOL COMUM"/>
    <n v="252"/>
    <n v="7.98"/>
    <s v=" Km/L"/>
    <n v="20738"/>
    <n v="31.56"/>
    <n v="4.8899999999999997"/>
    <n v="154.33000000000001"/>
    <s v="12274"/>
    <s v="Planejamento Operaci"/>
    <s v="Planejamento Operaci"/>
    <s v="Operacional"/>
    <m/>
    <d v="2026-02-24T00:00:00"/>
    <x v="10"/>
    <x v="1"/>
    <x v="0"/>
  </r>
  <r>
    <s v="TGM2I26"/>
    <s v="60645800106437620"/>
    <s v="24/02/2026 14:25:28"/>
    <s v="59226"/>
    <s v="PASCHOAL FAVORITTO DE QUEIROZ"/>
    <x v="52"/>
    <s v="Utilitário"/>
    <s v="FIORINO"/>
    <s v="FIAT"/>
    <s v="36615306"/>
    <s v="AUTO POSTO DOS JARDINS"/>
    <s v="GOIANIA"/>
    <s v="GO"/>
    <s v="ETANOL COMUM"/>
    <n v="309"/>
    <n v="6.14"/>
    <s v=" Km/L"/>
    <n v="18604"/>
    <n v="50.29"/>
    <n v="5.22"/>
    <n v="262.51"/>
    <s v="0"/>
    <s v="EXT - KSE LOCAÇOES"/>
    <s v="Planejamento Operaci"/>
    <s v="Operacional"/>
    <m/>
    <d v="2026-02-24T00:00:00"/>
    <x v="10"/>
    <x v="1"/>
    <x v="5"/>
  </r>
  <r>
    <s v="TTR3A31"/>
    <s v="60645800106472404"/>
    <s v="24/02/2026 15:34:51"/>
    <s v="06404"/>
    <s v="FABIO BERNARDINO DA SILVA"/>
    <x v="53"/>
    <s v="Caminhonete"/>
    <s v="SAVEIRO CS RB MF"/>
    <s v="VW"/>
    <s v="46209914"/>
    <s v="DECIO RIO VERDE"/>
    <s v="RIO VERDE"/>
    <s v="GO"/>
    <s v="ETANOL COMUM"/>
    <n v="296"/>
    <n v="8.1300000000000008"/>
    <s v=" Km/L"/>
    <n v="104151"/>
    <n v="36.43"/>
    <n v="4.79"/>
    <n v="174.5"/>
    <s v="202602241533"/>
    <s v="EXT - KSE LOCAÇOES"/>
    <s v="Planejamento Operaci"/>
    <s v="KSE LOCAÇOES"/>
    <m/>
    <d v="2026-02-24T00:00:00"/>
    <x v="10"/>
    <x v="1"/>
    <x v="12"/>
  </r>
  <r>
    <s v="TTQ4C10"/>
    <s v="60645800106553930"/>
    <s v="24/02/2026 15:53:52"/>
    <s v="93910"/>
    <s v="DIVINO AVELINO DOS SANTOS"/>
    <x v="31"/>
    <s v="Caminhonete"/>
    <s v="Caminhonete S10"/>
    <s v="CHEVROLET"/>
    <s v="87183400"/>
    <s v="MARAJO GUAPO"/>
    <s v="GUAPO"/>
    <s v="GO"/>
    <s v="DIESEL S-10"/>
    <n v="948"/>
    <n v="13.46"/>
    <s v=" Km/L"/>
    <n v="122960"/>
    <n v="70.44"/>
    <n v="6.04"/>
    <n v="425.46"/>
    <s v="0"/>
    <s v="Planejamento Operaci"/>
    <s v="Planejamento Operaci"/>
    <s v="INSPENCAO"/>
    <m/>
    <d v="2026-02-24T00:00:00"/>
    <x v="10"/>
    <x v="1"/>
    <x v="12"/>
  </r>
  <r>
    <s v="TFX7J72"/>
    <s v="60645800105836505"/>
    <s v="24/02/2026 16:12:36"/>
    <s v="03126"/>
    <s v="PEDRO PAULO SILVA SANTOS"/>
    <x v="11"/>
    <s v="Automóvel"/>
    <s v="ARGO"/>
    <s v="FIAT"/>
    <s v="45307105"/>
    <s v="POSTO GIRASSOL"/>
    <s v="ITUMBIARA"/>
    <s v="GO"/>
    <s v="ETANOL COMUM"/>
    <n v="281"/>
    <n v="9.1999999999999993"/>
    <s v=" Km/L"/>
    <n v="63390"/>
    <n v="30.55"/>
    <n v="4.6900000000000004"/>
    <n v="143.28"/>
    <s v="240258"/>
    <s v="Planejamento Operaci"/>
    <s v="Planejamento Operaci"/>
    <s v="Operacional"/>
    <m/>
    <d v="2026-02-24T00:00:00"/>
    <x v="10"/>
    <x v="1"/>
    <x v="4"/>
  </r>
  <r>
    <s v="FCW8F66"/>
    <s v="60645800105124371"/>
    <s v="24/02/2026 16:16:05"/>
    <s v="80246"/>
    <s v="FRANCISCO DE ASSIS SOARES"/>
    <x v="19"/>
    <s v="Caminhão"/>
    <s v="11-180"/>
    <s v="VW"/>
    <s v="45307105"/>
    <s v="POSTO GIRASSOL"/>
    <s v="ITUMBIARA"/>
    <s v="GO"/>
    <s v="DIESEL S-10"/>
    <n v="0"/>
    <n v="0"/>
    <s v=" Km/L"/>
    <n v="0"/>
    <n v="95.14"/>
    <n v="5.99"/>
    <n v="569.89"/>
    <s v="240258"/>
    <s v="EXT - SAO PEDRO"/>
    <s v="Planejamento Operaci"/>
    <s v="SAO PEDRO"/>
    <m/>
    <d v="2026-02-24T00:00:00"/>
    <x v="10"/>
    <x v="1"/>
    <x v="7"/>
  </r>
  <r>
    <s v="TFS3C72"/>
    <s v="60645800105143738"/>
    <s v="24/02/2026 16:19:00"/>
    <s v="00271"/>
    <s v="HEDER OLIVEIRA SANTANA"/>
    <x v="9"/>
    <s v="Automóvel"/>
    <s v="ARGO"/>
    <s v="FIAT"/>
    <s v="36645906"/>
    <s v="AUTO POSTO ESTRELA DO SUL III"/>
    <s v="ACREUNA"/>
    <s v="GO"/>
    <s v="ETANOL COMUM"/>
    <n v="313"/>
    <n v="8.4700000000000006"/>
    <s v=" Km/L"/>
    <n v="79341"/>
    <n v="36.96"/>
    <n v="5.1710000000000003"/>
    <n v="191.11"/>
    <s v="0"/>
    <s v="Planejamento Operaci"/>
    <s v="Planejamento Operaci"/>
    <s v="Operacional"/>
    <m/>
    <d v="2026-02-24T00:00:00"/>
    <x v="10"/>
    <x v="1"/>
    <x v="4"/>
  </r>
  <r>
    <s v="TTT2H93"/>
    <s v="60645800106472340"/>
    <s v="24/02/2026 16:22:49"/>
    <s v="52982"/>
    <s v="ROBERTO ANTONIO DE MELO"/>
    <x v="41"/>
    <s v="Utilitário"/>
    <s v="SAVEIRO"/>
    <s v="FIAT"/>
    <s v="41826312"/>
    <s v="AUTO POSTO JACARE"/>
    <s v="ACREUNA"/>
    <s v="GO"/>
    <s v="ETANOL COMUM"/>
    <n v="460"/>
    <n v="9.4"/>
    <s v=" Km/L"/>
    <n v="63238"/>
    <n v="48.96"/>
    <n v="4.8600000000000003"/>
    <n v="237.97"/>
    <s v="240258907"/>
    <s v="EXT - KSE LOCAÇOES"/>
    <s v="Planejamento Operaci"/>
    <s v="KSE LOCAÇOES"/>
    <m/>
    <d v="2026-02-24T00:00:00"/>
    <x v="10"/>
    <x v="1"/>
    <x v="12"/>
  </r>
  <r>
    <s v="TGC9A34"/>
    <s v="60645800106437250"/>
    <s v="24/02/2026 16:23:19"/>
    <s v="70390"/>
    <s v="CLEITON ANTONIO TAVARES HENRIQUE"/>
    <x v="48"/>
    <s v="EQUIPAMENTOS"/>
    <s v="AMBULANCIA"/>
    <s v="OUTROS"/>
    <s v="53081711"/>
    <s v="POSTO Z   Z SANTA MA"/>
    <s v="GUAPO"/>
    <s v="GO"/>
    <s v="DIESEL S-10"/>
    <n v="208"/>
    <n v="5.38"/>
    <s v=" Km/L"/>
    <n v="13513"/>
    <n v="38.67"/>
    <n v="5.7409999999999997"/>
    <n v="222"/>
    <s v="1"/>
    <s v="Planejamento Operaci"/>
    <s v="Planejamento Operaci"/>
    <s v="Operacional"/>
    <m/>
    <d v="2026-02-24T00:00:00"/>
    <x v="10"/>
    <x v="1"/>
    <x v="13"/>
  </r>
  <r>
    <s v="TGC9A34"/>
    <m/>
    <s v="24/02/2026 16:23:19"/>
    <m/>
    <m/>
    <x v="48"/>
    <m/>
    <m/>
    <m/>
    <m/>
    <s v="POSTO Z   Z SANTA MA"/>
    <m/>
    <m/>
    <s v="ARLA-32"/>
    <s v="-"/>
    <s v="-"/>
    <s v=" Km/L"/>
    <s v="-"/>
    <n v="5.04"/>
    <m/>
    <n v="20.13"/>
    <m/>
    <m/>
    <m/>
    <m/>
    <m/>
    <d v="2026-02-24T00:00:00"/>
    <x v="10"/>
    <x v="1"/>
    <x v="13"/>
  </r>
  <r>
    <s v="TFD2J89"/>
    <s v="60645800105143710"/>
    <s v="24/02/2026 16:44:38"/>
    <s v="07868"/>
    <s v="LUIZ FELIPE ROMEIRO GODOY"/>
    <x v="0"/>
    <s v="Automóvel"/>
    <s v="ARGO"/>
    <s v="FIAT"/>
    <s v="26717807"/>
    <s v="AUTO POSTO GOLDEN"/>
    <s v="BRASILIA"/>
    <s v="DF"/>
    <s v="GASOLINA COMUM"/>
    <n v="305"/>
    <n v="10.39"/>
    <s v=" Km/L"/>
    <n v="22696"/>
    <n v="29.35"/>
    <n v="6.28"/>
    <n v="184.33"/>
    <s v="1864198"/>
    <s v="Planejamento Operaci"/>
    <s v="Planejamento Operaci"/>
    <s v="Operacional"/>
    <m/>
    <d v="2026-02-24T00:00:00"/>
    <x v="10"/>
    <x v="1"/>
    <x v="0"/>
  </r>
  <r>
    <s v="TFI3B19"/>
    <s v="60645800105926941"/>
    <s v="24/02/2026 17:02:20"/>
    <s v="70214"/>
    <s v="IGOR LEMES FERNANDES"/>
    <x v="4"/>
    <s v="Automóvel"/>
    <s v="ARGO"/>
    <s v="FIAT"/>
    <s v="41875311"/>
    <s v="POSTO SABOR DA TERRA"/>
    <s v="INDIARA"/>
    <s v="GO"/>
    <s v="ETANOL COMUM"/>
    <n v="279"/>
    <n v="10.56"/>
    <s v=" Km/L"/>
    <n v="65868"/>
    <n v="26.41"/>
    <n v="4.8899999999999997"/>
    <n v="129.15"/>
    <s v="240261294"/>
    <s v="Planejamento Operaci"/>
    <s v="Planejamento Operaci"/>
    <s v="Operacional"/>
    <m/>
    <d v="2026-02-24T00:00:00"/>
    <x v="10"/>
    <x v="1"/>
    <x v="0"/>
  </r>
  <r>
    <s v="TKB0E17"/>
    <s v="60645800106185180"/>
    <s v="24/02/2026 17:15:02"/>
    <s v="89061"/>
    <s v="HIGOR MARTINS FERREIRA_x0009__x0009__x0009__x0009_"/>
    <x v="27"/>
    <s v="EQUIPAMENTOS"/>
    <s v="GUINCHO LEVE"/>
    <s v="EQUIPAMENTO"/>
    <s v="75331003"/>
    <s v="SUPERVIA LAGOA"/>
    <s v="RIO VERDE"/>
    <s v="GO"/>
    <s v="DIESEL S-10"/>
    <n v="237"/>
    <n v="4.3899999999999997"/>
    <s v=" Km/L"/>
    <n v="24326"/>
    <n v="54"/>
    <n v="5.84"/>
    <n v="315.36"/>
    <s v="0"/>
    <s v="EXT - LUCCA JR"/>
    <s v="Planejamento Operaci"/>
    <s v="LUCCA JR"/>
    <m/>
    <d v="2026-02-24T00:00:00"/>
    <x v="10"/>
    <x v="1"/>
    <x v="11"/>
  </r>
  <r>
    <s v="TKB0E17"/>
    <m/>
    <s v="24/02/2026 17:15:02"/>
    <m/>
    <m/>
    <x v="27"/>
    <m/>
    <m/>
    <m/>
    <m/>
    <s v="SUPERVIA LAGOA"/>
    <m/>
    <m/>
    <s v="ARLA-32"/>
    <s v="-"/>
    <s v="-"/>
    <s v=" Km/L"/>
    <s v="-"/>
    <n v="2.5299999999999998"/>
    <m/>
    <n v="7.56"/>
    <m/>
    <m/>
    <m/>
    <m/>
    <m/>
    <d v="2026-02-24T00:00:00"/>
    <x v="10"/>
    <x v="1"/>
    <x v="11"/>
  </r>
  <r>
    <s v="TUW2D74"/>
    <s v="60645800105124310"/>
    <s v="24/02/2026 17:48:15"/>
    <s v="33244"/>
    <s v="DAVI RODRIGO DOS SANTOS"/>
    <x v="35"/>
    <s v="Automóvel"/>
    <s v="CHEVROLET/S10 LS DD4"/>
    <s v="CHEVROLET"/>
    <s v="45364511"/>
    <s v="AUTO POSTO CERRADO 4"/>
    <s v="ITUMBIARA"/>
    <s v="GO"/>
    <s v="DIESEL S-10"/>
    <n v="680"/>
    <n v="13.13"/>
    <s v=" Km/L"/>
    <n v="96957"/>
    <n v="51.79"/>
    <n v="5.59"/>
    <n v="289.51"/>
    <s v="381252"/>
    <s v="Planejamento Operaci"/>
    <s v="Planejamento Operaci"/>
    <s v="Operacional"/>
    <m/>
    <d v="2026-02-24T00:00:00"/>
    <x v="10"/>
    <x v="1"/>
    <x v="12"/>
  </r>
  <r>
    <s v="TLO0E87"/>
    <s v="60645800106184255"/>
    <s v="24/02/2026 17:49:31"/>
    <s v="01765"/>
    <s v="ELIAS JANUARIO DIMAS"/>
    <x v="43"/>
    <s v="EQUIPAMENTOS"/>
    <s v="GUINCHO LEVE"/>
    <s v="EQUIPAMENTO"/>
    <s v="87183400"/>
    <s v="MARAJO GUAPO"/>
    <s v="GUAPO"/>
    <s v="GO"/>
    <s v="DIESEL S-10"/>
    <n v="369"/>
    <n v="2.67"/>
    <s v=" Km/L"/>
    <n v="30656"/>
    <n v="138.31"/>
    <n v="6.04"/>
    <n v="835.39"/>
    <s v="0"/>
    <s v="EXT - LUCCA JR"/>
    <s v="Planejamento Operaci"/>
    <s v="LUCCA JR"/>
    <m/>
    <d v="2026-02-24T00:00:00"/>
    <x v="10"/>
    <x v="1"/>
    <x v="11"/>
  </r>
  <r>
    <s v="TLO0E87"/>
    <m/>
    <s v="24/02/2026 17:49:31"/>
    <m/>
    <m/>
    <x v="43"/>
    <m/>
    <m/>
    <m/>
    <m/>
    <s v="MARAJO GUAPO"/>
    <m/>
    <m/>
    <s v="ARLA-32"/>
    <s v="-"/>
    <s v="-"/>
    <s v=" Km/L"/>
    <s v="-"/>
    <n v="6.3"/>
    <m/>
    <n v="25.14"/>
    <m/>
    <m/>
    <m/>
    <m/>
    <m/>
    <d v="2026-02-24T00:00:00"/>
    <x v="10"/>
    <x v="1"/>
    <x v="11"/>
  </r>
  <r>
    <s v="TUQ2H91"/>
    <s v="60645800107558597"/>
    <s v="24/02/2026 18:04:28"/>
    <s v="87954"/>
    <s v="DANIEL GONÇALVES"/>
    <x v="66"/>
    <s v="Caminhonete"/>
    <s v="SAVEIRO CD RB MF"/>
    <s v="VOLKSWAGEN"/>
    <s v="45308900"/>
    <s v="POSTO LUPATINI"/>
    <s v="SANTO ANTONIO DA BARRA"/>
    <s v="GO"/>
    <s v="ETANOL COMUM"/>
    <n v="361"/>
    <n v="7.39"/>
    <s v=" Km/L"/>
    <n v="28699"/>
    <n v="48.88"/>
    <n v="4.99"/>
    <n v="243.91"/>
    <s v="0"/>
    <s v="EXT - KSE LOCAÇOES"/>
    <s v="Planejamento Operaci"/>
    <s v="KSE LOCAÇOES"/>
    <m/>
    <d v="2026-02-24T00:00:00"/>
    <x v="10"/>
    <x v="1"/>
    <x v="12"/>
  </r>
  <r>
    <s v="TTP5B47"/>
    <s v="60645800106472110"/>
    <s v="24/02/2026 18:21:31"/>
    <s v="00149"/>
    <s v="MANOELITO METROVICH LIMA"/>
    <x v="40"/>
    <s v="Caminhonete"/>
    <s v="SAVEIRO CS RB MF"/>
    <s v="VW"/>
    <s v="75331801"/>
    <s v="DECIO CEZARINA"/>
    <s v="CEZARINA"/>
    <s v="GO"/>
    <s v="ETANOL COMUM"/>
    <n v="384"/>
    <n v="9.33"/>
    <s v=" Km/L"/>
    <n v="111646"/>
    <n v="41.16"/>
    <n v="4.6900000000000004"/>
    <n v="193.04"/>
    <s v="202602241821"/>
    <s v="EXT - KSE LOCAÇOES"/>
    <s v="Planejamento Operaci"/>
    <s v="KSE LOCAÇOES"/>
    <m/>
    <d v="2026-02-24T00:00:00"/>
    <x v="10"/>
    <x v="1"/>
    <x v="12"/>
  </r>
  <r>
    <s v="TTT2H95"/>
    <s v="60645800106472477"/>
    <s v="24/02/2026 18:40:56"/>
    <s v="46440"/>
    <s v="PAULO SOUSA DIAS"/>
    <x v="63"/>
    <s v="Caminhonete"/>
    <s v="SAVEIRO CS RB MF"/>
    <s v="VW"/>
    <s v="45308900"/>
    <s v="POSTO LUPATINI"/>
    <s v="SANTO ANTONIO DA BARRA"/>
    <s v="GO"/>
    <s v="ETANOL COMUM"/>
    <n v="392"/>
    <n v="10.97"/>
    <s v=" Km/L"/>
    <n v="97503"/>
    <n v="35.75"/>
    <n v="4.99"/>
    <n v="178.39"/>
    <s v="0"/>
    <s v="EXT - KSE LOCAÇOES"/>
    <s v="Planejamento Operaci"/>
    <s v="KSE LOCAÇOES"/>
    <m/>
    <d v="2026-02-24T00:00:00"/>
    <x v="10"/>
    <x v="1"/>
    <x v="12"/>
  </r>
  <r>
    <s v="TTY2C25"/>
    <s v="60645800106472430"/>
    <s v="24/02/2026 18:42:12"/>
    <s v="07015"/>
    <s v="EDILEIA DE SOUSA ANTUNES"/>
    <x v="38"/>
    <s v="Caminhonete"/>
    <s v="SAVEIRO CS RB MF"/>
    <s v="VW"/>
    <s v="46286315"/>
    <s v="POSTO CENTRAL"/>
    <s v="BOM JESUS"/>
    <s v="GO"/>
    <s v="ETANOL COMUM"/>
    <n v="237"/>
    <n v="5.07"/>
    <s v=" Km/L"/>
    <n v="98297"/>
    <n v="46.75"/>
    <n v="4.8899999999999997"/>
    <n v="228.62"/>
    <s v="1"/>
    <s v="EXT - KSE LOCAÇOES"/>
    <s v="Planejamento Operaci"/>
    <s v="KSE LOCAÇOES"/>
    <m/>
    <d v="2026-02-24T00:00:00"/>
    <x v="10"/>
    <x v="1"/>
    <x v="12"/>
  </r>
  <r>
    <s v="TUF2B45"/>
    <s v="60645800106472420"/>
    <s v="24/02/2026 18:47:11"/>
    <s v="00047"/>
    <s v="KARLA THAISE SILVA CARVALHO"/>
    <x v="37"/>
    <s v="Caminhonete"/>
    <s v="SAVEIRO CS RB MF"/>
    <s v="VW"/>
    <s v="75331003"/>
    <s v="SUPERVIA LAGOA"/>
    <s v="RIO VERDE"/>
    <s v="GO"/>
    <s v="ETANOL COMUM"/>
    <n v="409"/>
    <n v="10.74"/>
    <s v=" Km/L"/>
    <n v="117236"/>
    <n v="38.090000000000003"/>
    <n v="4.8899999999999997"/>
    <n v="186.26"/>
    <s v="0"/>
    <s v="EXT - KSE LOCAÇOES"/>
    <s v="Planejamento Operaci"/>
    <s v="KSE LOCAÇOES"/>
    <m/>
    <d v="2026-02-24T00:00:00"/>
    <x v="10"/>
    <x v="1"/>
    <x v="12"/>
  </r>
  <r>
    <s v="TUG2C45"/>
    <s v="60645800106437770"/>
    <s v="24/02/2026 18:47:23"/>
    <s v="03782"/>
    <s v="ELVIS MESSIAS FERNANDES"/>
    <x v="54"/>
    <s v="Utilitário"/>
    <s v="SAVEIRO"/>
    <s v="FIAT"/>
    <s v="13335016"/>
    <s v="POSTO TREVO"/>
    <s v="RIO VERDE"/>
    <s v="GO"/>
    <s v="ETANOL COMUM"/>
    <n v="358"/>
    <n v="7.71"/>
    <s v=" Km/L"/>
    <n v="110748"/>
    <n v="46.43"/>
    <n v="4.99"/>
    <n v="231.69"/>
    <s v="240267584"/>
    <s v="EXT - KSE LOCAÇOES"/>
    <s v="Planejamento Operaci"/>
    <s v="KSE LOCAÇOES"/>
    <m/>
    <d v="2026-02-24T00:00:00"/>
    <x v="10"/>
    <x v="1"/>
    <x v="12"/>
  </r>
  <r>
    <s v="TIV6G27"/>
    <s v="60645800106184069"/>
    <s v="24/02/2026 18:57:06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423"/>
    <n v="6.19"/>
    <s v=" Km/L"/>
    <n v="29873"/>
    <n v="68.349999999999994"/>
    <n v="5.9909999999999997"/>
    <n v="409.46"/>
    <s v="240268177"/>
    <s v="EXT - LUCCA JR"/>
    <s v="Planejamento Operaci"/>
    <s v="LUCCA JR"/>
    <m/>
    <d v="2026-02-24T00:00:00"/>
    <x v="10"/>
    <x v="1"/>
    <x v="11"/>
  </r>
  <r>
    <s v="TIV6G27"/>
    <m/>
    <s v="24/02/2026 18:57:06"/>
    <m/>
    <m/>
    <x v="30"/>
    <m/>
    <m/>
    <m/>
    <m/>
    <s v="AUTO POSTO JACARE"/>
    <m/>
    <m/>
    <s v="ARLA-32"/>
    <s v="-"/>
    <s v="-"/>
    <s v=" Km/L"/>
    <s v="-"/>
    <n v="8"/>
    <m/>
    <n v="26.4"/>
    <m/>
    <m/>
    <m/>
    <m/>
    <m/>
    <d v="2026-02-24T00:00:00"/>
    <x v="10"/>
    <x v="1"/>
    <x v="11"/>
  </r>
  <r>
    <s v="TFP9I32"/>
    <s v="60645800105143819"/>
    <s v="24/02/2026 19:07:32"/>
    <s v="33861"/>
    <s v="FERNANDO DOS REIS GONÇALVES"/>
    <x v="7"/>
    <s v="Automóvel"/>
    <s v="ARGO"/>
    <s v="FIAT"/>
    <s v="75331801"/>
    <s v="DECIO CEZARINA"/>
    <s v="CEZARINA"/>
    <s v="GO"/>
    <s v="ETANOL COMUM"/>
    <n v="315"/>
    <n v="11.15"/>
    <s v=" Km/L"/>
    <n v="23055"/>
    <n v="28.26"/>
    <n v="4.6900000000000004"/>
    <n v="132.54"/>
    <s v="202602241907"/>
    <s v="Planejamento Operaci"/>
    <s v="Planejamento Operaci"/>
    <s v="Operacional"/>
    <m/>
    <d v="2026-02-24T00:00:00"/>
    <x v="10"/>
    <x v="1"/>
    <x v="4"/>
  </r>
  <r>
    <s v="RBP0A22"/>
    <s v="60645800106437700"/>
    <s v="24/02/2026 19:21:01"/>
    <s v="48710"/>
    <s v="GUSTAVO DA SILVA"/>
    <x v="68"/>
    <s v="Utilitário"/>
    <s v="STRADA"/>
    <s v="FIAT"/>
    <s v="53030006"/>
    <s v="KR TREVO"/>
    <s v="SANTA HELENA DE GOIAS"/>
    <s v="GO"/>
    <s v="ETANOL COMUM"/>
    <n v="416"/>
    <n v="11.88"/>
    <s v=" Km/L"/>
    <n v="43685"/>
    <n v="35.020000000000003"/>
    <n v="4.7910000000000004"/>
    <n v="167.79"/>
    <s v="240269606"/>
    <s v="Planejamento Operaci"/>
    <s v="Planejamento Operaci"/>
    <s v="TI e Automação"/>
    <m/>
    <d v="2026-02-24T00:00:00"/>
    <x v="10"/>
    <x v="1"/>
    <x v="5"/>
  </r>
  <r>
    <s v="TGA0B06"/>
    <s v="60645800106437610"/>
    <s v="24/02/2026 19:54:08"/>
    <s v="00933"/>
    <s v="GIULEY RIBEIRO DOS SANTOS"/>
    <x v="55"/>
    <s v="Caminhonete"/>
    <s v="FIORINO"/>
    <s v="FIAT"/>
    <s v="45308900"/>
    <s v="POSTO LUPATINI"/>
    <s v="SANTO ANTONIO DA BARRA"/>
    <s v="GO"/>
    <s v="ETANOL COMUM"/>
    <n v="201"/>
    <n v="6.98"/>
    <s v=" Km/L"/>
    <n v="17673"/>
    <n v="28.8"/>
    <n v="4.99"/>
    <n v="143.71"/>
    <s v="0"/>
    <s v="Planejamento Operaci"/>
    <s v="Planejamento Operaci"/>
    <s v="TI e Automação"/>
    <m/>
    <d v="2026-02-24T00:00:00"/>
    <x v="10"/>
    <x v="1"/>
    <x v="5"/>
  </r>
  <r>
    <s v="TTV4H65"/>
    <s v="60645800106437744"/>
    <s v="24/02/2026 20:35:49"/>
    <s v="09697"/>
    <s v="HUILDSON ROSA BARBOSA"/>
    <x v="65"/>
    <s v="Caminhonete"/>
    <s v="SAVEIRO CD RB MF"/>
    <s v="VOLKSWAGEN"/>
    <s v="45307105"/>
    <s v="POSTO GIRASSOL"/>
    <s v="ITUMBIARA"/>
    <s v="GO"/>
    <s v="ETANOL COMUM"/>
    <n v="287"/>
    <n v="8.0399999999999991"/>
    <s v=" Km/L"/>
    <n v="14926"/>
    <n v="35.700000000000003"/>
    <n v="4.6900000000000004"/>
    <n v="167.43"/>
    <s v="240274"/>
    <s v="EXT - KSE LOCAÇOES"/>
    <s v="Planejamento Operaci"/>
    <s v="KSE LOCAÇOES"/>
    <m/>
    <d v="2026-02-24T00:00:00"/>
    <x v="10"/>
    <x v="1"/>
    <x v="12"/>
  </r>
  <r>
    <s v="TFY3C02"/>
    <s v="60645800105143770"/>
    <s v="24/02/2026 20:41:09"/>
    <s v="17385"/>
    <s v="VICTOR DE SOUZA"/>
    <x v="14"/>
    <s v="Automóvel"/>
    <s v="ARGO"/>
    <s v="FIAT"/>
    <s v="01848013"/>
    <s v="POSTO XODO"/>
    <s v="GOIANIA"/>
    <s v="GO"/>
    <s v="ETANOL COMUM"/>
    <n v="374"/>
    <n v="9.31"/>
    <s v=" Km/L"/>
    <n v="21112"/>
    <n v="40.17"/>
    <n v="5.19"/>
    <n v="208.48"/>
    <s v="0"/>
    <s v="Planejamento Operaci"/>
    <s v="Planejamento Operaci"/>
    <s v="Operacional"/>
    <m/>
    <d v="2026-02-24T00:00:00"/>
    <x v="10"/>
    <x v="1"/>
    <x v="0"/>
  </r>
  <r>
    <s v="TTS4A16"/>
    <s v="60645800105124436"/>
    <s v="24/02/2026 21:04:56"/>
    <s v="70552"/>
    <s v="ARMANDO DA SILVA OLIVIEIRA NETO"/>
    <x v="32"/>
    <s v="Caminhonete"/>
    <s v="Caminhonete S10"/>
    <s v="CHEVROLET"/>
    <s v="53030006"/>
    <s v="KR TREVO"/>
    <s v="SANTA HELENA DE GOIAS"/>
    <s v="GO"/>
    <s v="DIESEL S-10"/>
    <n v="735"/>
    <n v="15.06"/>
    <s v=" Km/L"/>
    <n v="25561"/>
    <n v="48.79"/>
    <n v="5.9909999999999997"/>
    <n v="292.27999999999997"/>
    <s v="240275844"/>
    <s v="Planejamento Operaci"/>
    <s v="Planejamento Operaci"/>
    <s v="INSPENCAO"/>
    <m/>
    <d v="2026-02-24T00:00:00"/>
    <x v="10"/>
    <x v="1"/>
    <x v="12"/>
  </r>
  <r>
    <s v="TTT2H93"/>
    <s v="60645800106472340"/>
    <s v="24/02/2026 22:33:36"/>
    <s v="03095"/>
    <s v="MICHELL ALMEIDA SANTANA"/>
    <x v="41"/>
    <s v="Utilitário"/>
    <s v="SAVEIRO"/>
    <s v="FIAT"/>
    <s v="07674909"/>
    <s v="AUTO POSTO INDIARA"/>
    <s v="INDIARA"/>
    <s v="GO"/>
    <s v="ETANOL COMUM"/>
    <n v="349"/>
    <n v="10.18"/>
    <s v=" Km/L"/>
    <n v="63587"/>
    <n v="34.270000000000003"/>
    <n v="4.8899999999999997"/>
    <n v="167.58"/>
    <s v="12288"/>
    <s v="EXT - KSE LOCAÇOES"/>
    <s v="Planejamento Operaci"/>
    <s v="KSE LOCAÇOES"/>
    <m/>
    <d v="2026-02-24T00:00:00"/>
    <x v="10"/>
    <x v="1"/>
    <x v="12"/>
  </r>
  <r>
    <s v="TUF2B45"/>
    <s v="60645800106472420"/>
    <s v="24/02/2026 23:28:27"/>
    <s v="03398"/>
    <s v="JOSIMAR VENANCIO SANTOS SILVA"/>
    <x v="37"/>
    <s v="Caminhonete"/>
    <s v="SAVEIRO CS RB MF"/>
    <s v="VW"/>
    <s v="75331003"/>
    <s v="SUPERVIA LAGOA"/>
    <s v="RIO VERDE"/>
    <s v="GO"/>
    <s v="ETANOL COMUM"/>
    <n v="217"/>
    <n v="9.6300000000000008"/>
    <s v=" Km/L"/>
    <n v="117453"/>
    <n v="22.54"/>
    <n v="4.8899999999999997"/>
    <n v="110.22"/>
    <s v="0"/>
    <s v="EXT - KSE LOCAÇOES"/>
    <s v="Planejamento Operaci"/>
    <s v="KSE LOCAÇOES"/>
    <m/>
    <d v="2026-02-24T00:00:00"/>
    <x v="10"/>
    <x v="1"/>
    <x v="12"/>
  </r>
  <r>
    <s v="TTP5B47"/>
    <s v="60645800106472110"/>
    <s v="25/02/2026 01:39:40"/>
    <s v="99531"/>
    <s v="RODRIGO RODRIGUES BARROS"/>
    <x v="40"/>
    <s v="Caminhonete"/>
    <s v="SAVEIRO CS RB MF"/>
    <s v="VW"/>
    <s v="75331801"/>
    <s v="DECIO CEZARINA"/>
    <s v="CEZARINA"/>
    <s v="GO"/>
    <s v="ETANOL COMUM"/>
    <n v="298"/>
    <n v="10.33"/>
    <s v=" Km/L"/>
    <n v="111944"/>
    <n v="28.85"/>
    <n v="4.6900000000000004"/>
    <n v="135.31"/>
    <s v="202602250138"/>
    <s v="EXT - KSE LOCAÇOES"/>
    <s v="Planejamento Operaci"/>
    <s v="KSE LOCAÇOES"/>
    <m/>
    <d v="2026-02-25T00:00:00"/>
    <x v="10"/>
    <x v="1"/>
    <x v="12"/>
  </r>
  <r>
    <s v="TTR3A31"/>
    <s v="60645800106472404"/>
    <s v="25/02/2026 01:49:15"/>
    <s v="01836"/>
    <s v="DANILLO ROSA CARDOSO"/>
    <x v="53"/>
    <s v="Caminhonete"/>
    <s v="SAVEIRO CS RB MF"/>
    <s v="VW"/>
    <s v="46209914"/>
    <s v="DECIO RIO VERDE"/>
    <s v="RIO VERDE"/>
    <s v="GO"/>
    <s v="ETANOL COMUM"/>
    <n v="491"/>
    <n v="10.36"/>
    <s v=" Km/L"/>
    <n v="104642"/>
    <n v="47.39"/>
    <n v="4.79"/>
    <n v="227"/>
    <s v="202602250147"/>
    <s v="EXT - KSE LOCAÇOES"/>
    <s v="Planejamento Operaci"/>
    <s v="KSE LOCAÇOES"/>
    <m/>
    <d v="2026-02-25T00:00:00"/>
    <x v="10"/>
    <x v="1"/>
    <x v="12"/>
  </r>
  <r>
    <s v="TKC7D89"/>
    <s v="60645800106185260"/>
    <s v="25/02/2026 03:46:29"/>
    <s v="04789"/>
    <s v="KASSIO RODRIGUES DE OLIVEIRA"/>
    <x v="39"/>
    <s v="Caminhão"/>
    <s v="FH 540 6X4R"/>
    <s v="VOLVO"/>
    <s v="75331801"/>
    <s v="DECIO CEZARINA"/>
    <s v="CEZARINA"/>
    <s v="GO"/>
    <s v="DIESEL S-10"/>
    <n v="908"/>
    <n v="2.72"/>
    <s v=" Km/L"/>
    <n v="22328"/>
    <n v="333.49"/>
    <n v="6.29"/>
    <n v="2097.65"/>
    <s v="202602250345"/>
    <s v="EXT - LUCCA JR"/>
    <s v="Planejamento Operaci"/>
    <s v="LUCCA JR"/>
    <m/>
    <d v="2026-02-25T00:00:00"/>
    <x v="10"/>
    <x v="1"/>
    <x v="11"/>
  </r>
  <r>
    <s v="TTT2H93"/>
    <s v="60645800106472340"/>
    <s v="25/02/2026 05:22:12"/>
    <s v="03095"/>
    <s v="MICHELL ALMEIDA SANTANA"/>
    <x v="41"/>
    <s v="Utilitário"/>
    <s v="SAVEIRO"/>
    <s v="FIAT"/>
    <s v="07674909"/>
    <s v="AUTO POSTO INDIARA"/>
    <s v="INDIARA"/>
    <s v="GO"/>
    <s v="ETANOL COMUM"/>
    <n v="304"/>
    <n v="10.47"/>
    <s v=" Km/L"/>
    <n v="63891"/>
    <n v="29.03"/>
    <n v="4.8899999999999997"/>
    <n v="141.96"/>
    <s v="12289"/>
    <s v="EXT - KSE LOCAÇOES"/>
    <s v="Planejamento Operaci"/>
    <s v="KSE LOCAÇOES"/>
    <m/>
    <d v="2026-02-25T00:00:00"/>
    <x v="10"/>
    <x v="1"/>
    <x v="12"/>
  </r>
  <r>
    <s v="TFI3B19"/>
    <s v="60645800105926941"/>
    <s v="25/02/2026 05:54:17"/>
    <s v="03102"/>
    <s v="EDES GONÇALVES DA SILVA"/>
    <x v="4"/>
    <s v="Automóvel"/>
    <s v="ARGO"/>
    <s v="FIAT"/>
    <s v="75331003"/>
    <s v="SUPERVIA LAGOA"/>
    <s v="RIO VERDE"/>
    <s v="GO"/>
    <s v="ETANOL COMUM"/>
    <n v="498"/>
    <n v="12.31"/>
    <s v=" Km/L"/>
    <n v="66366"/>
    <n v="40.46"/>
    <n v="4.8899999999999997"/>
    <n v="197.85"/>
    <s v="0"/>
    <s v="Planejamento Operaci"/>
    <s v="Planejamento Operaci"/>
    <s v="Operacional"/>
    <m/>
    <d v="2026-02-25T00:00:00"/>
    <x v="10"/>
    <x v="1"/>
    <x v="0"/>
  </r>
  <r>
    <s v="TTY2C25"/>
    <s v="60645800106472430"/>
    <s v="25/02/2026 06:15:19"/>
    <s v="07015"/>
    <s v="EDILEIA DE SOUSA ANTUNES"/>
    <x v="38"/>
    <s v="Caminhonete"/>
    <s v="SAVEIRO CS RB MF"/>
    <s v="VW"/>
    <s v="46286315"/>
    <s v="POSTO CENTRAL"/>
    <s v="BOM JESUS"/>
    <s v="GO"/>
    <s v="ETANOL COMUM"/>
    <n v="345"/>
    <n v="9.64"/>
    <s v=" Km/L"/>
    <n v="98642"/>
    <n v="35.79"/>
    <n v="4.8899999999999997"/>
    <n v="175.01"/>
    <s v="1"/>
    <s v="EXT - KSE LOCAÇOES"/>
    <s v="Planejamento Operaci"/>
    <s v="KSE LOCAÇOES"/>
    <m/>
    <d v="2026-02-25T00:00:00"/>
    <x v="10"/>
    <x v="1"/>
    <x v="12"/>
  </r>
  <r>
    <s v="TTT2H95"/>
    <s v="60645800106472477"/>
    <s v="25/02/2026 06:17:47"/>
    <s v="83047"/>
    <s v="WESLEY ROCHA FARIAS"/>
    <x v="63"/>
    <s v="Caminhonete"/>
    <s v="SAVEIRO CS RB MF"/>
    <s v="VW"/>
    <s v="45308900"/>
    <s v="POSTO LUPATINI"/>
    <s v="SANTO ANTONIO DA BARRA"/>
    <s v="GO"/>
    <s v="ETANOL COMUM"/>
    <n v="326"/>
    <n v="10.31"/>
    <s v=" Km/L"/>
    <n v="97829"/>
    <n v="31.62"/>
    <n v="4.99"/>
    <n v="157.78"/>
    <s v="0"/>
    <s v="EXT - KSE LOCAÇOES"/>
    <s v="Planejamento Operaci"/>
    <s v="KSE LOCAÇOES"/>
    <m/>
    <d v="2026-02-25T00:00:00"/>
    <x v="10"/>
    <x v="1"/>
    <x v="12"/>
  </r>
  <r>
    <s v="TUG2C45"/>
    <s v="60645800106437770"/>
    <s v="25/02/2026 06:36:01"/>
    <s v="02527"/>
    <s v="ALCIENE MARTINS PONTES"/>
    <x v="54"/>
    <s v="Utilitário"/>
    <s v="SAVEIRO"/>
    <s v="FIAT"/>
    <s v="69494411"/>
    <s v="REDE MARAJO RIO VERD"/>
    <s v="RIO VERDE"/>
    <s v="GO"/>
    <s v="ETANOL COMUM"/>
    <n v="406"/>
    <n v="9.56"/>
    <s v=" Km/L"/>
    <n v="111154"/>
    <n v="42.49"/>
    <n v="4.59"/>
    <n v="195.03"/>
    <s v="5227011195"/>
    <s v="EXT - KSE LOCAÇOES"/>
    <s v="Planejamento Operaci"/>
    <s v="KSE LOCAÇOES"/>
    <m/>
    <d v="2026-02-25T00:00:00"/>
    <x v="10"/>
    <x v="1"/>
    <x v="12"/>
  </r>
  <r>
    <s v="FKM6D96"/>
    <s v="60645800105124347"/>
    <s v="25/02/2026 06:49:36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118.86"/>
    <n v="5.99"/>
    <n v="712"/>
    <s v="250224526"/>
    <s v="EXT - SAO PEDRO"/>
    <s v="Planejamento Operaci"/>
    <s v="SAO PEDRO"/>
    <m/>
    <d v="2026-02-25T00:00:00"/>
    <x v="10"/>
    <x v="1"/>
    <x v="7"/>
  </r>
  <r>
    <s v="TTP5B47"/>
    <s v="60645800106472110"/>
    <s v="25/02/2026 07:18:16"/>
    <s v="99531"/>
    <s v="RODRIGO RODRIGUES BARROS"/>
    <x v="40"/>
    <s v="Caminhonete"/>
    <s v="SAVEIRO CS RB MF"/>
    <s v="VW"/>
    <s v="75331801"/>
    <s v="DECIO CEZARINA"/>
    <s v="CEZARINA"/>
    <s v="GO"/>
    <s v="ETANOL COMUM"/>
    <n v="256"/>
    <n v="10.42"/>
    <s v=" Km/L"/>
    <n v="112200"/>
    <n v="24.56"/>
    <n v="4.6900000000000004"/>
    <n v="115.19"/>
    <s v="202602250717"/>
    <s v="EXT - KSE LOCAÇOES"/>
    <s v="Planejamento Operaci"/>
    <s v="KSE LOCAÇOES"/>
    <m/>
    <d v="2026-02-25T00:00:00"/>
    <x v="10"/>
    <x v="1"/>
    <x v="12"/>
  </r>
  <r>
    <s v="TGK2G46"/>
    <s v="60645800105179571"/>
    <s v="25/02/2026 07:25:50"/>
    <s v="04161"/>
    <s v="WESLEY DUARTE MESQUITA"/>
    <x v="59"/>
    <s v="Utilitário"/>
    <s v="FIORINO"/>
    <s v="FIAT"/>
    <s v="07674909"/>
    <s v="AUTO POSTO INDIARA"/>
    <s v="INDIARA"/>
    <s v="GO"/>
    <s v="ETANOL COMUM"/>
    <n v="291"/>
    <n v="7.02"/>
    <s v=" Km/L"/>
    <n v="10393"/>
    <n v="41.46"/>
    <n v="4.8899999999999997"/>
    <n v="202.74"/>
    <s v="12292"/>
    <s v="Planejamento Operaci"/>
    <s v="Planejamento Operaci"/>
    <s v="Operacional"/>
    <m/>
    <d v="2026-02-25T00:00:00"/>
    <x v="10"/>
    <x v="1"/>
    <x v="5"/>
  </r>
  <r>
    <s v="TER7374"/>
    <s v="60645800105124320"/>
    <s v="25/02/2026 08:26:57"/>
    <s v="03709"/>
    <s v="NAFTALI VINICIO NEVES DE OLIVEIRA"/>
    <x v="19"/>
    <s v="EQUIPAMENTOS"/>
    <s v="RETROESCAVADEIRA"/>
    <s v="JCB"/>
    <s v="81889412"/>
    <s v="POSTO ZERO UM"/>
    <s v="RIO VERDE"/>
    <s v="GO"/>
    <s v="DIESEL COMUM"/>
    <n v="0"/>
    <n v="0"/>
    <s v=" Km/L"/>
    <n v="0"/>
    <n v="150"/>
    <n v="5.99"/>
    <n v="898.5"/>
    <s v="1"/>
    <s v="EXT - SAO PEDRO"/>
    <s v="Planejamento Operaci"/>
    <s v="SAO PEDRO"/>
    <m/>
    <d v="2026-02-25T00:00:00"/>
    <x v="10"/>
    <x v="1"/>
    <x v="7"/>
  </r>
  <r>
    <s v="TFP3B22"/>
    <s v="60645800105143720"/>
    <s v="25/02/2026 08:35:05"/>
    <s v="02769"/>
    <s v="ANDRE LUIS PAULINO"/>
    <x v="6"/>
    <s v="Automóvel"/>
    <s v="ARGO"/>
    <s v="FIAT"/>
    <s v="13335016"/>
    <s v="POSTO TREVO"/>
    <s v="RIO VERDE"/>
    <s v="GO"/>
    <s v="ETANOL COMUM"/>
    <n v="404"/>
    <n v="9.98"/>
    <s v=" Km/L"/>
    <n v="47456"/>
    <n v="40.47"/>
    <n v="4.9909999999999997"/>
    <n v="201.98"/>
    <s v="250230860"/>
    <s v="Planejamento Operaci"/>
    <s v="Planejamento Operaci"/>
    <s v="Operacional"/>
    <m/>
    <d v="2026-02-25T00:00:00"/>
    <x v="10"/>
    <x v="1"/>
    <x v="4"/>
  </r>
  <r>
    <s v="TUF2B45"/>
    <s v="60645800106472420"/>
    <s v="25/02/2026 09:13:14"/>
    <s v="00047"/>
    <s v="KARLA THAISE SILVA CARVALHO"/>
    <x v="37"/>
    <s v="Caminhonete"/>
    <s v="SAVEIRO CS RB MF"/>
    <s v="VW"/>
    <s v="46286315"/>
    <s v="POSTO CENTRAL"/>
    <s v="BOM JESUS"/>
    <s v="GO"/>
    <s v="ETANOL COMUM"/>
    <n v="331"/>
    <n v="9.69"/>
    <s v=" Km/L"/>
    <n v="117784"/>
    <n v="34.15"/>
    <n v="4.891"/>
    <n v="167.02"/>
    <s v="1"/>
    <s v="EXT - KSE LOCAÇOES"/>
    <s v="Planejamento Operaci"/>
    <s v="KSE LOCAÇOES"/>
    <m/>
    <d v="2026-02-25T00:00:00"/>
    <x v="10"/>
    <x v="1"/>
    <x v="12"/>
  </r>
  <r>
    <s v="TFX7J72"/>
    <s v="60645800105836505"/>
    <s v="25/02/2026 09:31:39"/>
    <s v="03126"/>
    <s v="PEDRO PAULO SILVA SANTOS"/>
    <x v="11"/>
    <s v="Automóvel"/>
    <s v="ARGO"/>
    <s v="FIAT"/>
    <s v="75331003"/>
    <s v="SUPERVIA LAGOA"/>
    <s v="RIO VERDE"/>
    <s v="GO"/>
    <s v="ETANOL COMUM"/>
    <n v="238"/>
    <n v="8.89"/>
    <s v=" Km/L"/>
    <n v="63628"/>
    <n v="26.77"/>
    <n v="4.8899999999999997"/>
    <n v="130.91"/>
    <s v="1"/>
    <s v="Planejamento Operaci"/>
    <s v="Planejamento Operaci"/>
    <s v="Operacional"/>
    <m/>
    <d v="2026-02-25T00:00:00"/>
    <x v="10"/>
    <x v="1"/>
    <x v="4"/>
  </r>
  <r>
    <s v="TFS3C72"/>
    <s v="60645800105143738"/>
    <s v="25/02/2026 09:39:23"/>
    <s v="00271"/>
    <s v="HEDER OLIVEIRA SANTANA"/>
    <x v="9"/>
    <s v="Automóvel"/>
    <s v="ARGO"/>
    <s v="FIAT"/>
    <s v="41875311"/>
    <s v="POSTO SABOR DA TERRA"/>
    <s v="INDIARA"/>
    <s v="GO"/>
    <s v="ETANOL COMUM"/>
    <n v="239"/>
    <n v="8.76"/>
    <s v=" Km/L"/>
    <n v="79580"/>
    <n v="27.29"/>
    <n v="4.8899999999999997"/>
    <n v="133.44999999999999"/>
    <s v="250234717"/>
    <s v="Planejamento Operaci"/>
    <s v="Planejamento Operaci"/>
    <s v="Operacional"/>
    <m/>
    <d v="2026-02-25T00:00:00"/>
    <x v="10"/>
    <x v="1"/>
    <x v="4"/>
  </r>
  <r>
    <s v="TFR8B59"/>
    <s v="60645800105143681"/>
    <s v="25/02/2026 09:48:17"/>
    <s v="92635"/>
    <s v="ADENILDO BARBOSA DUTRA"/>
    <x v="8"/>
    <s v="Automóvel"/>
    <s v="ARGO"/>
    <s v="FIAT"/>
    <s v="41826312"/>
    <s v="AUTO POSTO JACARE"/>
    <s v="ACREUNA"/>
    <s v="GO"/>
    <s v="ETANOL COMUM"/>
    <n v="179"/>
    <n v="5.48"/>
    <s v=" Km/L"/>
    <n v="21075"/>
    <n v="32.69"/>
    <n v="4.8600000000000003"/>
    <n v="158.88"/>
    <s v="250235233"/>
    <s v="Planejamento Operaci"/>
    <s v="Planejamento Operaci"/>
    <s v="Operacional"/>
    <m/>
    <d v="2026-02-25T00:00:00"/>
    <x v="10"/>
    <x v="1"/>
    <x v="5"/>
  </r>
  <r>
    <s v="TFV8C74"/>
    <s v="60645800106437299"/>
    <s v="25/02/2026 10:47:09"/>
    <s v="02584"/>
    <s v="TATIANE PENA GOMES"/>
    <x v="34"/>
    <s v="Automóvel"/>
    <s v="AMBULANCIA"/>
    <s v="VOLKSWAGEN"/>
    <s v="07674909"/>
    <s v="AUTO POSTO INDIARA"/>
    <s v="INDIARA"/>
    <s v="GO"/>
    <s v="DIESEL S-10"/>
    <n v="245"/>
    <n v="5.89"/>
    <s v=" Km/L"/>
    <n v="12302"/>
    <n v="41.62"/>
    <n v="5.85"/>
    <n v="243.48"/>
    <s v="12299"/>
    <s v="Planejamento Operaci"/>
    <s v="Planejamento Operaci"/>
    <s v="RESGATE"/>
    <m/>
    <d v="2026-02-25T00:00:00"/>
    <x v="10"/>
    <x v="1"/>
    <x v="13"/>
  </r>
  <r>
    <s v="TFY6E09"/>
    <s v="60645800105143700"/>
    <s v="25/02/2026 10:52:38"/>
    <s v="04380"/>
    <s v="PAULO ROBERTO BATISTA DE MOURA JUNIOR"/>
    <x v="15"/>
    <s v="Automóvel"/>
    <s v="ARGO"/>
    <s v="FIAT"/>
    <s v="75331801"/>
    <s v="DECIO CEZARINA"/>
    <s v="CEZARINA"/>
    <s v="GO"/>
    <s v="ETANOL COMUM"/>
    <n v="319"/>
    <n v="8.99"/>
    <s v=" Km/L"/>
    <n v="41776"/>
    <n v="35.479999999999997"/>
    <n v="4.6900000000000004"/>
    <n v="166.4"/>
    <s v="202602251052"/>
    <s v="Planejamento Operaci"/>
    <s v="Planejamento Operaci"/>
    <s v="Operacional"/>
    <m/>
    <d v="2026-02-25T00:00:00"/>
    <x v="10"/>
    <x v="1"/>
    <x v="1"/>
  </r>
  <r>
    <s v="TGL2B04"/>
    <s v="60645800106437315"/>
    <s v="25/02/2026 11:43:26"/>
    <s v="70145"/>
    <s v="LUCAS HENRIQUE MAGALHAES DE SOUZA "/>
    <x v="45"/>
    <s v="EQUIPAMENTOS"/>
    <s v="AMBULANCIA"/>
    <s v="OUTROS"/>
    <s v="36645906"/>
    <s v="AUTO POSTO ESTRELA DO SUL III"/>
    <s v="ACREUNA"/>
    <s v="GO"/>
    <s v="DIESEL S-10"/>
    <n v="254"/>
    <n v="5.41"/>
    <s v=" Km/L"/>
    <n v="7508"/>
    <n v="46.93"/>
    <n v="6.2910000000000004"/>
    <n v="295.22000000000003"/>
    <s v="0"/>
    <s v="Planejamento Operaci"/>
    <s v="Planejamento Operaci"/>
    <s v="Operacional"/>
    <m/>
    <d v="2026-02-25T00:00:00"/>
    <x v="10"/>
    <x v="1"/>
    <x v="13"/>
  </r>
  <r>
    <s v="RCJ8I11"/>
    <s v="60645800106437710"/>
    <s v="25/02/2026 14:52:34"/>
    <s v="94989"/>
    <s v="THOMAS HARLLESSON CARNEIRO FARIAS"/>
    <x v="69"/>
    <s v="Caminhonete"/>
    <s v="STRADA"/>
    <s v="FIAT"/>
    <s v="13342911"/>
    <s v="SANTA HELENA DE GOIAS"/>
    <s v="SANTA HELENA DE GOIAS"/>
    <s v="GO"/>
    <s v="ETANOL COMUM"/>
    <n v="448"/>
    <n v="12.15"/>
    <s v=" Km/L"/>
    <n v="42250"/>
    <n v="36.86"/>
    <n v="4.99"/>
    <n v="183.93"/>
    <s v="1772041903"/>
    <s v="Planejamento Operaci"/>
    <s v="Planejamento Operaci"/>
    <s v="TI e Automação"/>
    <m/>
    <d v="2026-02-25T00:00:00"/>
    <x v="10"/>
    <x v="1"/>
    <x v="5"/>
  </r>
  <r>
    <s v="TUQ2H91"/>
    <s v="60645800107558597"/>
    <s v="25/02/2026 15:22:38"/>
    <s v="87954"/>
    <s v="DANIEL GONÇALVES"/>
    <x v="66"/>
    <s v="Caminhonete"/>
    <s v="SAVEIRO CD RB MF"/>
    <s v="VOLKSWAGEN"/>
    <s v="46209914"/>
    <s v="DECIO RIO VERDE"/>
    <s v="RIO VERDE"/>
    <s v="GO"/>
    <s v="ETANOL COMUM"/>
    <n v="271"/>
    <n v="6.82"/>
    <s v=" Km/L"/>
    <n v="28970"/>
    <n v="39.74"/>
    <n v="4.79"/>
    <n v="190.35"/>
    <s v="202602251522"/>
    <s v="EXT - KSE LOCAÇOES"/>
    <s v="Planejamento Operaci"/>
    <s v="KSE LOCAÇOES"/>
    <m/>
    <d v="2026-02-25T00:00:00"/>
    <x v="10"/>
    <x v="1"/>
    <x v="12"/>
  </r>
  <r>
    <s v="TTQ4C10"/>
    <s v="60645800106553930"/>
    <s v="25/02/2026 15:27:45"/>
    <s v="93910"/>
    <s v="DIVINO AVELINO DOS SANTOS"/>
    <x v="31"/>
    <s v="Caminhonete"/>
    <s v="Caminhonete S10"/>
    <s v="CHEVROLET"/>
    <s v="87183400"/>
    <s v="MARAJO GUAPO"/>
    <s v="GUAPO"/>
    <s v="GO"/>
    <s v="DIESEL S-10"/>
    <n v="1089"/>
    <n v="14.52"/>
    <s v=" Km/L"/>
    <n v="124049"/>
    <n v="75"/>
    <n v="6.04"/>
    <n v="453"/>
    <s v="0"/>
    <s v="Planejamento Operaci"/>
    <s v="Planejamento Operaci"/>
    <s v="INSPENCAO"/>
    <m/>
    <d v="2026-02-25T00:00:00"/>
    <x v="10"/>
    <x v="1"/>
    <x v="12"/>
  </r>
  <r>
    <s v="TFI3B19"/>
    <s v="60645800105926941"/>
    <s v="25/02/2026 15:40:58"/>
    <s v="70214"/>
    <s v="IGOR LEMES FERNANDES"/>
    <x v="4"/>
    <s v="Automóvel"/>
    <s v="ARGO"/>
    <s v="FIAT"/>
    <s v="41875311"/>
    <s v="POSTO SABOR DA TERRA"/>
    <s v="INDIARA"/>
    <s v="GO"/>
    <s v="ETANOL COMUM"/>
    <n v="345"/>
    <n v="10.34"/>
    <s v=" Km/L"/>
    <n v="66711"/>
    <n v="33.380000000000003"/>
    <n v="4.891"/>
    <n v="163.26"/>
    <s v="250256403"/>
    <s v="Planejamento Operaci"/>
    <s v="Planejamento Operaci"/>
    <s v="Operacional"/>
    <m/>
    <d v="2026-02-25T00:00:00"/>
    <x v="10"/>
    <x v="1"/>
    <x v="0"/>
  </r>
  <r>
    <s v="TLO0E87"/>
    <s v="60645800106184255"/>
    <s v="25/02/2026 16:31:53"/>
    <s v="01765"/>
    <s v="ELIAS JANUARIO DIMAS"/>
    <x v="43"/>
    <s v="EQUIPAMENTOS"/>
    <s v="GUINCHO LEVE"/>
    <s v="EQUIPAMENTO"/>
    <s v="87183400"/>
    <s v="MARAJO GUAPO"/>
    <s v="GUAPO"/>
    <s v="GO"/>
    <s v="DIESEL S-10"/>
    <n v="113"/>
    <n v="3.81"/>
    <s v=" Km/L"/>
    <n v="30769"/>
    <n v="29.68"/>
    <n v="6.04"/>
    <n v="179.27"/>
    <s v="0"/>
    <s v="EXT - LUCCA JR"/>
    <s v="Planejamento Operaci"/>
    <s v="LUCCA JR"/>
    <m/>
    <d v="2026-02-25T00:00:00"/>
    <x v="10"/>
    <x v="1"/>
    <x v="11"/>
  </r>
  <r>
    <s v="TTP5B47"/>
    <s v="60645800106472110"/>
    <s v="25/02/2026 16:33:34"/>
    <s v="00149"/>
    <s v="MANOELITO METROVICH LIMA"/>
    <x v="40"/>
    <s v="Caminhonete"/>
    <s v="SAVEIRO CS RB MF"/>
    <s v="VW"/>
    <s v="75331801"/>
    <s v="DECIO CEZARINA"/>
    <s v="CEZARINA"/>
    <s v="GO"/>
    <s v="ETANOL COMUM"/>
    <n v="377"/>
    <n v="8.93"/>
    <s v=" Km/L"/>
    <n v="125577"/>
    <n v="42.23"/>
    <n v="4.6900000000000004"/>
    <n v="198.06"/>
    <s v="202602251632"/>
    <s v="EXT - KSE LOCAÇOES"/>
    <s v="Planejamento Operaci"/>
    <s v="KSE LOCAÇOES"/>
    <m/>
    <d v="2026-02-25T00:00:00"/>
    <x v="10"/>
    <x v="1"/>
    <x v="12"/>
  </r>
  <r>
    <s v="TTT2H93"/>
    <s v="60645800106472340"/>
    <s v="25/02/2026 16:36:18"/>
    <s v="52982"/>
    <s v="ROBERTO ANTONIO DE MELO"/>
    <x v="41"/>
    <s v="Utilitário"/>
    <s v="SAVEIRO"/>
    <s v="FIAT"/>
    <s v="41826312"/>
    <s v="AUTO POSTO JACARE"/>
    <s v="ACREUNA"/>
    <s v="GO"/>
    <s v="ETANOL COMUM"/>
    <n v="400"/>
    <n v="8.7799999999999994"/>
    <s v=" Km/L"/>
    <n v="64291"/>
    <n v="45.55"/>
    <n v="4.8609999999999998"/>
    <n v="221.4"/>
    <s v="250259716"/>
    <s v="EXT - KSE LOCAÇOES"/>
    <s v="Planejamento Operaci"/>
    <s v="KSE LOCAÇOES"/>
    <m/>
    <d v="2026-02-25T00:00:00"/>
    <x v="10"/>
    <x v="1"/>
    <x v="12"/>
  </r>
  <r>
    <s v="TTS4A16"/>
    <s v="60645800105124436"/>
    <s v="25/02/2026 16:45:30"/>
    <s v="70198"/>
    <s v="LALESCA CRISTINA SOUZA DE OLIVEIRA"/>
    <x v="32"/>
    <s v="Caminhonete"/>
    <s v="Caminhonete S10"/>
    <s v="CHEVROLET"/>
    <s v="75331003"/>
    <s v="SUPERVIA LAGOA"/>
    <s v="RIO VERDE"/>
    <s v="GO"/>
    <s v="DIESEL S-10"/>
    <n v="805"/>
    <n v="13.36"/>
    <s v=" Km/L"/>
    <n v="26366"/>
    <n v="60.25"/>
    <n v="5.84"/>
    <n v="351.86"/>
    <s v="0"/>
    <s v="Planejamento Operaci"/>
    <s v="Planejamento Operaci"/>
    <s v="INSPENCAO"/>
    <m/>
    <d v="2026-02-25T00:00:00"/>
    <x v="10"/>
    <x v="1"/>
    <x v="12"/>
  </r>
  <r>
    <s v="TFM4H34"/>
    <s v="60645800106437340"/>
    <s v="25/02/2026 16:49:14"/>
    <s v="70145"/>
    <s v="LUCAS HENRIQUE MAGALHAES DE SOUZA "/>
    <x v="46"/>
    <s v="EQUIPAMENTOS"/>
    <s v="AMBULANCIA"/>
    <s v="OUTROS"/>
    <s v="46209914"/>
    <s v="DECIO RIO VERDE"/>
    <s v="RIO VERDE"/>
    <s v="GO"/>
    <s v="DIESEL S-10"/>
    <n v="371"/>
    <n v="6.29"/>
    <s v=" Km/L"/>
    <n v="9625"/>
    <n v="59"/>
    <n v="6.39"/>
    <n v="377.01"/>
    <s v="202602251648"/>
    <s v="Planejamento Operaci"/>
    <s v="Planejamento Operaci"/>
    <s v="Operacional"/>
    <m/>
    <d v="2026-02-25T00:00:00"/>
    <x v="10"/>
    <x v="1"/>
    <x v="13"/>
  </r>
  <r>
    <s v="TFS3C72"/>
    <s v="60645800105143738"/>
    <s v="25/02/2026 16:50:58"/>
    <s v="00271"/>
    <s v="HEDER OLIVEIRA SANTANA"/>
    <x v="9"/>
    <s v="Automóvel"/>
    <s v="ARGO"/>
    <s v="FIAT"/>
    <s v="45308900"/>
    <s v="POSTO LUPATINI"/>
    <s v="SANTO ANTONIO DA BARRA"/>
    <s v="GO"/>
    <s v="ETANOL COMUM"/>
    <n v="301"/>
    <n v="7.96"/>
    <s v=" Km/L"/>
    <n v="79881"/>
    <n v="37.81"/>
    <n v="4.99"/>
    <n v="188.67"/>
    <s v="0"/>
    <s v="Planejamento Operaci"/>
    <s v="Planejamento Operaci"/>
    <s v="Operacional"/>
    <m/>
    <d v="2026-02-25T00:00:00"/>
    <x v="10"/>
    <x v="1"/>
    <x v="4"/>
  </r>
  <r>
    <s v="TER4970"/>
    <s v="60645800105124339"/>
    <s v="25/02/2026 16:52:24"/>
    <s v="52247"/>
    <s v="CARLOS ALBERTO DO ROSARIO"/>
    <x v="19"/>
    <s v="EQUIPAMENTOS"/>
    <s v="RETROESCAVADEIRA"/>
    <s v="CATERPILLAR"/>
    <s v="41826312"/>
    <s v="AUTO POSTO JACARE"/>
    <s v="ACREUNA"/>
    <s v="GO"/>
    <s v="DIESEL COMUM"/>
    <n v="0"/>
    <n v="0"/>
    <s v=" Km/L"/>
    <n v="0"/>
    <n v="231.74"/>
    <n v="5.9"/>
    <n v="1367.32"/>
    <s v="250260689"/>
    <s v="EXT - SAO PEDRO"/>
    <s v="Planejamento Operaci"/>
    <s v="SAO PEDRO"/>
    <m/>
    <d v="2026-02-25T00:00:00"/>
    <x v="10"/>
    <x v="1"/>
    <x v="7"/>
  </r>
  <r>
    <s v="TER4970"/>
    <s v="60645800105124339"/>
    <s v="25/02/2026 16:55:44"/>
    <s v="52247"/>
    <s v="CARLOS ALBERTO DO ROSARIO"/>
    <x v="19"/>
    <s v="EQUIPAMENTOS"/>
    <s v="RETROESCAVADEIRA"/>
    <s v="CATERPILLAR"/>
    <s v="41826312"/>
    <s v="AUTO POSTO JACARE"/>
    <s v="ACREUNA"/>
    <s v="GO"/>
    <s v="DIESEL COMUM"/>
    <n v="0"/>
    <n v="0"/>
    <s v=" Km/L"/>
    <n v="0"/>
    <n v="93.03"/>
    <n v="5.9"/>
    <n v="548.88"/>
    <s v="250260868"/>
    <s v="EXT - SAO PEDRO"/>
    <s v="Planejamento Operaci"/>
    <s v="SAO PEDRO"/>
    <m/>
    <d v="2026-02-25T00:00:00"/>
    <x v="10"/>
    <x v="1"/>
    <x v="7"/>
  </r>
  <r>
    <s v="TFL8I14"/>
    <s v="60645800106437530"/>
    <s v="25/02/2026 17:06:13"/>
    <s v="70145"/>
    <s v="LUCAS HENRIQUE MAGALHAES DE SOUZA "/>
    <x v="57"/>
    <s v="EQUIPAMENTOS"/>
    <s v="AMBULANCIA"/>
    <s v="OUTROS"/>
    <s v="69494411"/>
    <s v="REDE MARAJO RIO VERD"/>
    <s v="RIO VERDE"/>
    <s v="GO"/>
    <s v="DIESEL S-10"/>
    <n v="326"/>
    <n v="5.72"/>
    <s v=" Km/L"/>
    <n v="10706"/>
    <n v="56.96"/>
    <n v="5.89"/>
    <n v="335.49"/>
    <s v="70145891135"/>
    <s v="Planejamento Operaci"/>
    <s v="Planejamento Operaci"/>
    <s v="Operacional"/>
    <m/>
    <d v="2026-02-25T00:00:00"/>
    <x v="10"/>
    <x v="1"/>
    <x v="13"/>
  </r>
  <r>
    <s v="TFR8B59"/>
    <s v="60645800105143681"/>
    <s v="25/02/2026 17:30:09"/>
    <s v="92635"/>
    <s v="ADENILDO BARBOSA DUTRA"/>
    <x v="8"/>
    <s v="Automóvel"/>
    <s v="ARGO"/>
    <s v="FIAT"/>
    <s v="75331801"/>
    <s v="DECIO CEZARINA"/>
    <s v="CEZARINA"/>
    <s v="GO"/>
    <s v="ETANOL COMUM"/>
    <n v="237"/>
    <n v="8.2799999999999994"/>
    <s v=" Km/L"/>
    <n v="21312"/>
    <n v="28.63"/>
    <n v="4.6900000000000004"/>
    <n v="134.27000000000001"/>
    <s v="202602251729"/>
    <s v="Planejamento Operaci"/>
    <s v="Planejamento Operaci"/>
    <s v="Operacional"/>
    <m/>
    <d v="2026-02-25T00:00:00"/>
    <x v="10"/>
    <x v="1"/>
    <x v="5"/>
  </r>
  <r>
    <s v="RBP0A22"/>
    <s v="60645800106437700"/>
    <s v="25/02/2026 17:51:18"/>
    <s v="48710"/>
    <s v="GUSTAVO DA SILVA"/>
    <x v="68"/>
    <s v="Utilitário"/>
    <s v="STRADA"/>
    <s v="FIAT"/>
    <s v="36645906"/>
    <s v="AUTO POSTO ESTRELA DO SUL III"/>
    <s v="ACREUNA"/>
    <s v="GO"/>
    <s v="ETANOL COMUM"/>
    <n v="486"/>
    <n v="9.7200000000000006"/>
    <s v=" Km/L"/>
    <n v="44171"/>
    <n v="50.02"/>
    <n v="5.1710000000000003"/>
    <n v="258.64999999999998"/>
    <s v="0"/>
    <s v="Planejamento Operaci"/>
    <s v="Planejamento Operaci"/>
    <s v="TI e Automação"/>
    <m/>
    <d v="2026-02-25T00:00:00"/>
    <x v="10"/>
    <x v="1"/>
    <x v="5"/>
  </r>
  <r>
    <s v="TTT2H95"/>
    <s v="60645800106472477"/>
    <s v="25/02/2026 17:52:15"/>
    <s v="46440"/>
    <s v="PAULO SOUSA DIAS"/>
    <x v="63"/>
    <s v="Caminhonete"/>
    <s v="SAVEIRO CS RB MF"/>
    <s v="VW"/>
    <s v="41826312"/>
    <s v="AUTO POSTO JACARE"/>
    <s v="ACREUNA"/>
    <s v="GO"/>
    <s v="ETANOL COMUM"/>
    <n v="450"/>
    <n v="11.1"/>
    <s v=" Km/L"/>
    <n v="98279"/>
    <n v="40.54"/>
    <n v="4.8600000000000003"/>
    <n v="197.03"/>
    <s v="250264277"/>
    <s v="EXT - KSE LOCAÇOES"/>
    <s v="Planejamento Operaci"/>
    <s v="KSE LOCAÇOES"/>
    <m/>
    <d v="2026-02-25T00:00:00"/>
    <x v="10"/>
    <x v="1"/>
    <x v="12"/>
  </r>
  <r>
    <s v="TFX7J72"/>
    <s v="60645800105836505"/>
    <s v="25/02/2026 17:57:09"/>
    <s v="03126"/>
    <s v="PEDRO PAULO SILVA SANTOS"/>
    <x v="11"/>
    <s v="Automóvel"/>
    <s v="ARGO"/>
    <s v="FIAT"/>
    <s v="46286315"/>
    <s v="POSTO CENTRAL"/>
    <s v="BOM JESUS"/>
    <s v="GO"/>
    <s v="ETANOL COMUM"/>
    <n v="286"/>
    <n v="8.9499999999999993"/>
    <s v=" Km/L"/>
    <n v="63914"/>
    <n v="31.96"/>
    <n v="4.8899999999999997"/>
    <n v="156.28"/>
    <s v="1"/>
    <s v="Planejamento Operaci"/>
    <s v="Planejamento Operaci"/>
    <s v="Operacional"/>
    <m/>
    <d v="2026-02-25T00:00:00"/>
    <x v="10"/>
    <x v="1"/>
    <x v="4"/>
  </r>
  <r>
    <s v="TFE9C14"/>
    <s v="60645800106437370"/>
    <s v="25/02/2026 18:16:11"/>
    <s v="02785"/>
    <s v="JOHNNY XAVIER SILVA"/>
    <x v="51"/>
    <s v="EQUIPAMENTOS"/>
    <s v="AMBULANCIA"/>
    <s v="OUTROS"/>
    <s v="13335016"/>
    <s v="POSTO TREVO"/>
    <s v="RIO VERDE"/>
    <s v="GO"/>
    <s v="DIESEL S-10"/>
    <n v="234"/>
    <n v="4.3"/>
    <s v=" Km/L"/>
    <n v="8720"/>
    <n v="54.38"/>
    <n v="6.09"/>
    <n v="331.19"/>
    <s v="250265726"/>
    <s v="Planejamento Operaci"/>
    <s v="Planejamento Operaci"/>
    <s v="Operacional"/>
    <m/>
    <d v="2026-02-25T00:00:00"/>
    <x v="10"/>
    <x v="1"/>
    <x v="13"/>
  </r>
  <r>
    <s v="TFE9C14"/>
    <m/>
    <s v="25/02/2026 18:17:46"/>
    <m/>
    <m/>
    <x v="51"/>
    <m/>
    <m/>
    <m/>
    <m/>
    <s v="POSTO TREVO"/>
    <m/>
    <m/>
    <s v="ARLA-32"/>
    <s v="-"/>
    <s v="-"/>
    <s v=" Km/L"/>
    <s v="-"/>
    <n v="1.83"/>
    <m/>
    <n v="7.3"/>
    <m/>
    <m/>
    <m/>
    <m/>
    <m/>
    <d v="2026-02-25T00:00:00"/>
    <x v="10"/>
    <x v="1"/>
    <x v="13"/>
  </r>
  <r>
    <s v="TUF2B45"/>
    <s v="60645800106472420"/>
    <s v="25/02/2026 18:19:38"/>
    <s v="00047"/>
    <s v="KARLA THAISE SILVA CARVALHO"/>
    <x v="37"/>
    <s v="Caminhonete"/>
    <s v="SAVEIRO CS RB MF"/>
    <s v="VW"/>
    <s v="75331003"/>
    <s v="SUPERVIA LAGOA"/>
    <s v="RIO VERDE"/>
    <s v="GO"/>
    <s v="ETANOL COMUM"/>
    <n v="326"/>
    <n v="8.66"/>
    <s v=" Km/L"/>
    <n v="118110"/>
    <n v="37.64"/>
    <n v="4.891"/>
    <n v="184.1"/>
    <s v="0"/>
    <s v="EXT - KSE LOCAÇOES"/>
    <s v="Planejamento Operaci"/>
    <s v="KSE LOCAÇOES"/>
    <m/>
    <d v="2026-02-25T00:00:00"/>
    <x v="10"/>
    <x v="1"/>
    <x v="12"/>
  </r>
  <r>
    <s v="BWS3689"/>
    <s v="60645800105124355"/>
    <s v="25/02/2026 18:26:30"/>
    <s v="46068"/>
    <s v="ONEIR MENEZES DA SILVA"/>
    <x v="19"/>
    <s v="Caminhão"/>
    <s v="1524"/>
    <s v="MERCEDES-BENZ"/>
    <s v="69494411"/>
    <s v="REDE MARAJO RIO VERD"/>
    <s v="RIO VERDE"/>
    <s v="GO"/>
    <s v="DIESEL S-05"/>
    <n v="0"/>
    <n v="0"/>
    <s v=" Km/L"/>
    <n v="0"/>
    <n v="237.36"/>
    <n v="5.89"/>
    <n v="1398.05"/>
    <s v="46068325687"/>
    <s v="EXT - SAO PEDRO"/>
    <s v="Planejamento Operaci"/>
    <s v="SAO PEDRO"/>
    <m/>
    <d v="2026-02-25T00:00:00"/>
    <x v="10"/>
    <x v="1"/>
    <x v="7"/>
  </r>
  <r>
    <s v="TFP3B22"/>
    <s v="60645800105143720"/>
    <s v="25/02/2026 18:35:15"/>
    <s v="02769"/>
    <s v="ANDRE LUIS PAULINO"/>
    <x v="6"/>
    <s v="Automóvel"/>
    <s v="ARGO"/>
    <s v="FIAT"/>
    <s v="64191102"/>
    <s v="AUTO POSTO PIRETT"/>
    <s v="GOIATUBA"/>
    <s v="GO"/>
    <s v="ETANOL COMUM"/>
    <n v="318"/>
    <n v="9.89"/>
    <s v=" Km/L"/>
    <n v="47774"/>
    <n v="32.15"/>
    <n v="5.19"/>
    <n v="166.86"/>
    <s v="1"/>
    <s v="Planejamento Operaci"/>
    <s v="Planejamento Operaci"/>
    <s v="Operacional"/>
    <m/>
    <d v="2026-02-25T00:00:00"/>
    <x v="10"/>
    <x v="1"/>
    <x v="4"/>
  </r>
  <r>
    <s v="TTY2C25"/>
    <s v="60645800106472430"/>
    <s v="25/02/2026 18:50:51"/>
    <s v="07015"/>
    <s v="EDILEIA DE SOUSA ANTUNES"/>
    <x v="38"/>
    <s v="Caminhonete"/>
    <s v="SAVEIRO CS RB MF"/>
    <s v="VW"/>
    <s v="46286315"/>
    <s v="POSTO CENTRAL"/>
    <s v="BOM JESUS"/>
    <s v="GO"/>
    <s v="ETANOL COMUM"/>
    <n v="290"/>
    <n v="7.22"/>
    <s v=" Km/L"/>
    <n v="98932"/>
    <n v="40.159999999999997"/>
    <n v="4.8899999999999997"/>
    <n v="196.38"/>
    <s v="1"/>
    <s v="EXT - KSE LOCAÇOES"/>
    <s v="Planejamento Operaci"/>
    <s v="KSE LOCAÇOES"/>
    <m/>
    <d v="2026-02-25T00:00:00"/>
    <x v="10"/>
    <x v="1"/>
    <x v="12"/>
  </r>
  <r>
    <s v="TTG6C15"/>
    <s v="60645800106437736"/>
    <s v="25/02/2026 18:54:04"/>
    <s v="95253"/>
    <s v="ANDRE AUGUSTO ARAUJO DE JESUS"/>
    <x v="64"/>
    <s v="Utilitário"/>
    <s v="SAVEIRO"/>
    <s v="FIAT"/>
    <s v="31801613"/>
    <s v="POSTO GERAR"/>
    <s v="GOIANIA"/>
    <s v="GO"/>
    <s v="ETANOL COMUM"/>
    <n v="856"/>
    <n v="17.829999999999998"/>
    <s v=" Km/L"/>
    <n v="42104"/>
    <n v="48.01"/>
    <n v="4.6900000000000004"/>
    <n v="225.17"/>
    <s v="1"/>
    <s v="EXT - KSE LOCAÇOES"/>
    <s v="Planejamento Operaci"/>
    <s v="KSE LOCAÇOES"/>
    <m/>
    <d v="2026-02-25T00:00:00"/>
    <x v="10"/>
    <x v="1"/>
    <x v="1"/>
  </r>
  <r>
    <s v="TUW2D74"/>
    <s v="60645800105124310"/>
    <s v="25/02/2026 18:56:35"/>
    <s v="03339"/>
    <s v="MAYARA MARTINS DA SILVA SOUZA"/>
    <x v="35"/>
    <s v="Automóvel"/>
    <s v="CHEVROLET/S10 LS DD4"/>
    <s v="CHEVROLET"/>
    <s v="45307105"/>
    <s v="POSTO GIRASSOL"/>
    <s v="ITUMBIARA"/>
    <s v="GO"/>
    <s v="DIESEL S-10"/>
    <n v="816"/>
    <n v="14.07"/>
    <s v=" Km/L"/>
    <n v="97773"/>
    <n v="57.98"/>
    <n v="6.09"/>
    <n v="353.1"/>
    <s v="250268"/>
    <s v="Planejamento Operaci"/>
    <s v="Planejamento Operaci"/>
    <s v="Operacional"/>
    <m/>
    <d v="2026-02-25T00:00:00"/>
    <x v="10"/>
    <x v="1"/>
    <x v="12"/>
  </r>
  <r>
    <s v="TTV4H65"/>
    <s v="60645800106437744"/>
    <s v="25/02/2026 19:01:32"/>
    <s v="09697"/>
    <s v="HUILDSON ROSA BARBOSA"/>
    <x v="65"/>
    <s v="Caminhonete"/>
    <s v="SAVEIRO CD RB MF"/>
    <s v="VOLKSWAGEN"/>
    <s v="75331003"/>
    <s v="SUPERVIA LAGOA"/>
    <s v="RIO VERDE"/>
    <s v="GO"/>
    <s v="ETANOL COMUM"/>
    <n v="336"/>
    <n v="8.07"/>
    <s v=" Km/L"/>
    <n v="15262"/>
    <n v="41.65"/>
    <n v="4.8899999999999997"/>
    <n v="203.67"/>
    <s v="0"/>
    <s v="EXT - KSE LOCAÇOES"/>
    <s v="Planejamento Operaci"/>
    <s v="KSE LOCAÇOES"/>
    <m/>
    <d v="2026-02-25T00:00:00"/>
    <x v="10"/>
    <x v="1"/>
    <x v="12"/>
  </r>
  <r>
    <s v="TGA0B06"/>
    <s v="60645800106437610"/>
    <s v="25/02/2026 19:07:51"/>
    <s v="00933"/>
    <s v="GIULEY RIBEIRO DOS SANTOS"/>
    <x v="55"/>
    <s v="Caminhonete"/>
    <s v="FIORINO"/>
    <s v="FIAT"/>
    <s v="45308900"/>
    <s v="POSTO LUPATINI"/>
    <s v="SANTO ANTONIO DA BARRA"/>
    <s v="GO"/>
    <s v="ETANOL COMUM"/>
    <n v="178"/>
    <n v="7.6"/>
    <s v=" Km/L"/>
    <n v="17851"/>
    <n v="23.43"/>
    <n v="4.99"/>
    <n v="116.92"/>
    <s v="0"/>
    <s v="Planejamento Operaci"/>
    <s v="Planejamento Operaci"/>
    <s v="TI e Automação"/>
    <m/>
    <d v="2026-02-25T00:00:00"/>
    <x v="10"/>
    <x v="1"/>
    <x v="5"/>
  </r>
  <r>
    <s v="TFE6B22"/>
    <s v="60645800105143762"/>
    <s v="25/02/2026 19:14:16"/>
    <s v="03608"/>
    <s v="WEIDER DA SILVA RODRIGUES"/>
    <x v="1"/>
    <s v="Automóvel"/>
    <s v="ARGO"/>
    <s v="FIAT"/>
    <s v="01848013"/>
    <s v="POSTO XODO"/>
    <s v="GOIANIA"/>
    <s v="GO"/>
    <s v="ETANOL COMUM"/>
    <n v="357"/>
    <n v="8.7100000000000009"/>
    <s v=" Km/L"/>
    <n v="51290"/>
    <n v="41"/>
    <n v="5.19"/>
    <n v="212.79"/>
    <s v="0"/>
    <s v="Planejamento Operaci"/>
    <s v="Planejamento Operaci"/>
    <s v="Operacional"/>
    <m/>
    <d v="2026-02-25T00:00:00"/>
    <x v="10"/>
    <x v="1"/>
    <x v="1"/>
  </r>
  <r>
    <s v="TFW3J34"/>
    <s v="60645800106437440"/>
    <s v="25/02/2026 19:35:18"/>
    <s v="14914"/>
    <s v="OBERDAN PEREIRA DE AZEVEDO"/>
    <x v="49"/>
    <s v="EQUIPAMENTOS"/>
    <s v="AMBULANCIA"/>
    <s v="OUTROS"/>
    <s v="46286315"/>
    <s v="POSTO CENTRAL"/>
    <s v="BOM JESUS"/>
    <s v="GO"/>
    <s v="DIESEL S-10"/>
    <n v="329"/>
    <n v="6.39"/>
    <s v=" Km/L"/>
    <n v="15544"/>
    <n v="51.51"/>
    <n v="6.24"/>
    <n v="321.43"/>
    <s v="1"/>
    <s v="Planejamento Operaci"/>
    <s v="Planejamento Operaci"/>
    <s v="Operacional"/>
    <m/>
    <d v="2026-02-25T00:00:00"/>
    <x v="10"/>
    <x v="1"/>
    <x v="13"/>
  </r>
  <r>
    <s v="TUG2C45"/>
    <s v="60645800106437770"/>
    <s v="25/02/2026 20:39:14"/>
    <s v="80560"/>
    <s v="EDMAR PEREIRA COSTA"/>
    <x v="54"/>
    <s v="Utilitário"/>
    <s v="SAVEIRO"/>
    <s v="FIAT"/>
    <s v="69494411"/>
    <s v="REDE MARAJO RIO VERD"/>
    <s v="RIO VERDE"/>
    <s v="GO"/>
    <s v="ETANOL COMUM"/>
    <n v="377"/>
    <n v="8.43"/>
    <s v=" Km/L"/>
    <n v="111531"/>
    <n v="44.74"/>
    <n v="4.59"/>
    <n v="205.36"/>
    <s v="80560326149"/>
    <s v="EXT - KSE LOCAÇOES"/>
    <s v="Planejamento Operaci"/>
    <s v="KSE LOCAÇOES"/>
    <m/>
    <d v="2026-02-25T00:00:00"/>
    <x v="10"/>
    <x v="1"/>
    <x v="12"/>
  </r>
  <r>
    <s v="TGM2I26"/>
    <s v="60645800106437620"/>
    <s v="25/02/2026 21:30:16"/>
    <s v="59226"/>
    <s v="PASCHOAL FAVORITTO DE QUEIROZ"/>
    <x v="52"/>
    <s v="Utilitário"/>
    <s v="FIORINO"/>
    <s v="FIAT"/>
    <s v="69479601"/>
    <s v="REDE SANTA LUZIA X"/>
    <s v="GOIANIA"/>
    <s v="GO"/>
    <s v="ETANOL COMUM"/>
    <n v="298"/>
    <n v="5.74"/>
    <s v=" Km/L"/>
    <n v="18902"/>
    <n v="51.9"/>
    <n v="5.2409999999999997"/>
    <n v="271.99"/>
    <s v="186546"/>
    <s v="EXT - KSE LOCAÇOES"/>
    <s v="Planejamento Operaci"/>
    <s v="Operacional"/>
    <m/>
    <d v="2026-02-25T00:00:00"/>
    <x v="10"/>
    <x v="1"/>
    <x v="5"/>
  </r>
  <r>
    <s v="TTP5B47"/>
    <s v="60645800106472110"/>
    <s v="25/02/2026 23:07:41"/>
    <s v="99531"/>
    <s v="RODRIGO RODRIGUES BARROS"/>
    <x v="40"/>
    <s v="Caminhonete"/>
    <s v="SAVEIRO CS RB MF"/>
    <s v="VW"/>
    <s v="75331801"/>
    <s v="DECIO CEZARINA"/>
    <s v="CEZARINA"/>
    <s v="GO"/>
    <s v="ETANOL COMUM"/>
    <n v="424"/>
    <n v="9.99"/>
    <s v=" Km/L"/>
    <n v="113001"/>
    <n v="42.46"/>
    <n v="4.6900000000000004"/>
    <n v="199.14"/>
    <s v="202602252307"/>
    <s v="EXT - KSE LOCAÇOES"/>
    <s v="Planejamento Operaci"/>
    <s v="KSE LOCAÇOES"/>
    <m/>
    <d v="2026-02-25T00:00:00"/>
    <x v="10"/>
    <x v="1"/>
    <x v="12"/>
  </r>
  <r>
    <s v="TUF2B45"/>
    <s v="60645800106472420"/>
    <s v="25/02/2026 23:45:07"/>
    <s v="03398"/>
    <s v="JOSIMAR VENANCIO SANTOS SILVA"/>
    <x v="37"/>
    <s v="Caminhonete"/>
    <s v="SAVEIRO CS RB MF"/>
    <s v="VW"/>
    <s v="75331003"/>
    <s v="SUPERVIA LAGOA"/>
    <s v="RIO VERDE"/>
    <s v="GO"/>
    <s v="ETANOL COMUM"/>
    <n v="260"/>
    <n v="9.94"/>
    <s v=" Km/L"/>
    <n v="118370"/>
    <n v="26.16"/>
    <n v="4.8899999999999997"/>
    <n v="127.92"/>
    <s v="0"/>
    <s v="EXT - KSE LOCAÇOES"/>
    <s v="Planejamento Operaci"/>
    <s v="KSE LOCAÇOES"/>
    <m/>
    <d v="2026-02-25T00:00:00"/>
    <x v="10"/>
    <x v="1"/>
    <x v="12"/>
  </r>
  <r>
    <s v="TTR3A31"/>
    <s v="60645800106472404"/>
    <s v="26/02/2026 02:35:14"/>
    <s v="01836"/>
    <s v="DANILLO ROSA CARDOSO"/>
    <x v="53"/>
    <s v="Caminhonete"/>
    <s v="SAVEIRO CS RB MF"/>
    <s v="VW"/>
    <s v="46209914"/>
    <s v="DECIO RIO VERDE"/>
    <s v="RIO VERDE"/>
    <s v="GO"/>
    <s v="ETANOL COMUM"/>
    <n v="253"/>
    <n v="4.91"/>
    <s v=" Km/L"/>
    <n v="104895"/>
    <n v="51.55"/>
    <n v="4.79"/>
    <n v="246.92"/>
    <s v="202602260234"/>
    <s v="EXT - KSE LOCAÇOES"/>
    <s v="Planejamento Operaci"/>
    <s v="KSE LOCAÇOES"/>
    <m/>
    <d v="2026-02-26T00:00:00"/>
    <x v="10"/>
    <x v="1"/>
    <x v="12"/>
  </r>
  <r>
    <s v="TTT2H93"/>
    <s v="60645800106472340"/>
    <s v="26/02/2026 02:54:36"/>
    <s v="03095"/>
    <s v="MICHELL ALMEIDA SANTANA"/>
    <x v="41"/>
    <s v="Utilitário"/>
    <s v="SAVEIRO"/>
    <s v="FIAT"/>
    <s v="07674909"/>
    <s v="AUTO POSTO INDIARA"/>
    <s v="INDIARA"/>
    <s v="GO"/>
    <s v="ETANOL COMUM"/>
    <n v="443"/>
    <n v="10.36"/>
    <s v=" Km/L"/>
    <n v="64734"/>
    <n v="42.77"/>
    <n v="4.8899999999999997"/>
    <n v="209.15"/>
    <s v="12316"/>
    <s v="EXT - KSE LOCAÇOES"/>
    <s v="Planejamento Operaci"/>
    <s v="KSE LOCAÇOES"/>
    <m/>
    <d v="2026-02-26T00:00:00"/>
    <x v="10"/>
    <x v="1"/>
    <x v="12"/>
  </r>
  <r>
    <s v="TTQ4C10"/>
    <s v="60645800106553930"/>
    <s v="26/02/2026 05:40:02"/>
    <s v="72216"/>
    <s v="ERIVALDO OLIVEIRA SOARES"/>
    <x v="31"/>
    <s v="Caminhonete"/>
    <s v="Caminhonete S10"/>
    <s v="CHEVROLET"/>
    <s v="69442211"/>
    <s v="POSTO SUDOESTE"/>
    <s v="GUAPO"/>
    <s v="GO"/>
    <s v="DIESEL S-10"/>
    <n v="608"/>
    <n v="12.5"/>
    <s v=" Km/L"/>
    <n v="124657"/>
    <n v="48.65"/>
    <n v="5.64"/>
    <n v="274.38"/>
    <s v="1"/>
    <s v="Planejamento Operaci"/>
    <s v="Planejamento Operaci"/>
    <s v="INSPENCAO"/>
    <m/>
    <d v="2026-02-26T00:00:00"/>
    <x v="10"/>
    <x v="1"/>
    <x v="12"/>
  </r>
  <r>
    <s v="TUG2C45"/>
    <s v="60645800106437770"/>
    <s v="26/02/2026 06:12:11"/>
    <s v="80560"/>
    <s v="EDMAR PEREIRA COSTA"/>
    <x v="54"/>
    <s v="Utilitário"/>
    <s v="SAVEIRO"/>
    <s v="FIAT"/>
    <s v="81889412"/>
    <s v="POSTO ZERO UM"/>
    <s v="RIO VERDE"/>
    <s v="GO"/>
    <s v="ETANOL COMUM"/>
    <n v="237"/>
    <n v="9.64"/>
    <s v=" Km/L"/>
    <n v="111768"/>
    <n v="24.58"/>
    <n v="4.9800000000000004"/>
    <n v="122.41"/>
    <s v="1"/>
    <s v="EXT - KSE LOCAÇOES"/>
    <s v="Planejamento Operaci"/>
    <s v="KSE LOCAÇOES"/>
    <m/>
    <d v="2026-02-26T00:00:00"/>
    <x v="10"/>
    <x v="1"/>
    <x v="12"/>
  </r>
  <r>
    <s v="TTY2C25"/>
    <s v="60645800106472430"/>
    <s v="26/02/2026 06:14:18"/>
    <s v="07015"/>
    <s v="EDILEIA DE SOUSA ANTUNES"/>
    <x v="38"/>
    <s v="Caminhonete"/>
    <s v="SAVEIRO CS RB MF"/>
    <s v="VW"/>
    <s v="46286315"/>
    <s v="POSTO CENTRAL"/>
    <s v="BOM JESUS"/>
    <s v="GO"/>
    <s v="ETANOL COMUM"/>
    <n v="351"/>
    <n v="10.039999999999999"/>
    <s v=" Km/L"/>
    <n v="99283"/>
    <n v="34.97"/>
    <n v="4.891"/>
    <n v="171.04"/>
    <s v="1"/>
    <s v="EXT - KSE LOCAÇOES"/>
    <s v="Planejamento Operaci"/>
    <s v="KSE LOCAÇOES"/>
    <m/>
    <d v="2026-02-26T00:00:00"/>
    <x v="10"/>
    <x v="1"/>
    <x v="12"/>
  </r>
  <r>
    <s v="TTT2H95"/>
    <s v="60645800106472477"/>
    <s v="26/02/2026 06:38:11"/>
    <s v="83047"/>
    <s v="WESLEY ROCHA FARIAS"/>
    <x v="63"/>
    <s v="Caminhonete"/>
    <s v="SAVEIRO CS RB MF"/>
    <s v="VW"/>
    <s v="45308900"/>
    <s v="POSTO LUPATINI"/>
    <s v="SANTO ANTONIO DA BARRA"/>
    <s v="GO"/>
    <s v="ETANOL COMUM"/>
    <n v="459"/>
    <n v="11.62"/>
    <s v=" Km/L"/>
    <n v="98738"/>
    <n v="39.51"/>
    <n v="4.99"/>
    <n v="197.15"/>
    <s v="0"/>
    <s v="EXT - KSE LOCAÇOES"/>
    <s v="Planejamento Operaci"/>
    <s v="KSE LOCAÇOES"/>
    <m/>
    <d v="2026-02-26T00:00:00"/>
    <x v="10"/>
    <x v="1"/>
    <x v="12"/>
  </r>
  <r>
    <s v="TFW2H32"/>
    <s v="60645800105143835"/>
    <s v="26/02/2026 06:53:33"/>
    <s v="99638"/>
    <s v="LAFAIETE DE SOUZA SANTOS"/>
    <x v="10"/>
    <s v="Automóvel"/>
    <s v="ARGO"/>
    <s v="FIAT"/>
    <s v="36698914"/>
    <s v="POSTO AZET"/>
    <s v="ANAPOLIS"/>
    <s v="GO"/>
    <s v="ETANOL COMUM"/>
    <n v="377"/>
    <n v="9.36"/>
    <s v=" Km/L"/>
    <n v="58829"/>
    <n v="40.28"/>
    <n v="4.8899999999999997"/>
    <n v="196.97"/>
    <s v="1"/>
    <s v="Planejamento Operaci"/>
    <s v="Planejamento Operaci"/>
    <s v="Operacional"/>
    <m/>
    <d v="2026-02-26T00:00:00"/>
    <x v="10"/>
    <x v="1"/>
    <x v="3"/>
  </r>
  <r>
    <s v="TFI3B19"/>
    <s v="60645800105926941"/>
    <s v="26/02/2026 06:55:36"/>
    <s v="03102"/>
    <s v="EDES GONÇALVES DA SILVA"/>
    <x v="4"/>
    <s v="Automóvel"/>
    <s v="ARGO"/>
    <s v="FIAT"/>
    <s v="13308211"/>
    <s v="P. BANDEIRANTES"/>
    <s v="RIO VERDE"/>
    <s v="GO"/>
    <s v="ETANOL COMUM"/>
    <n v="389"/>
    <n v="10.51"/>
    <s v=" Km/L"/>
    <n v="67100"/>
    <n v="37"/>
    <n v="4.79"/>
    <n v="177.23"/>
    <s v="260224700"/>
    <s v="Planejamento Operaci"/>
    <s v="Planejamento Operaci"/>
    <s v="Operacional"/>
    <m/>
    <d v="2026-02-26T00:00:00"/>
    <x v="10"/>
    <x v="1"/>
    <x v="0"/>
  </r>
  <r>
    <s v="TGL4J09"/>
    <s v="60645800105143360"/>
    <s v="26/02/2026 07:35:04"/>
    <s v="40379"/>
    <s v="JESTER LUCAS GOUVEIA SANTOS"/>
    <x v="17"/>
    <s v="Automóvel"/>
    <s v="ARGO"/>
    <s v="FIAT"/>
    <s v="53082707"/>
    <s v="POSTO MILLENIUM"/>
    <s v="SENADOR CANEDO"/>
    <s v="GO"/>
    <s v="ETANOL COMUM"/>
    <n v="406"/>
    <n v="10.18"/>
    <s v=" Km/L"/>
    <n v="23089"/>
    <n v="39.9"/>
    <n v="5.09"/>
    <n v="203.1"/>
    <s v="127598"/>
    <s v="Planejamento Operaci"/>
    <s v="Planejamento Operaci"/>
    <s v="Operacional"/>
    <m/>
    <d v="2026-02-26T00:00:00"/>
    <x v="10"/>
    <x v="1"/>
    <x v="1"/>
  </r>
  <r>
    <s v="TIV6G27"/>
    <s v="60645800106184069"/>
    <s v="26/02/2026 07:35:50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476"/>
    <n v="6.28"/>
    <s v=" Km/L"/>
    <n v="30349"/>
    <n v="75.8"/>
    <n v="5.99"/>
    <n v="454.04"/>
    <s v="260227293"/>
    <s v="EXT - LUCCA JR"/>
    <s v="Planejamento Operaci"/>
    <s v="LUCCA JR"/>
    <m/>
    <d v="2026-02-26T00:00:00"/>
    <x v="10"/>
    <x v="1"/>
    <x v="11"/>
  </r>
  <r>
    <s v="TIV6G27"/>
    <m/>
    <s v="26/02/2026 07:35:50"/>
    <m/>
    <m/>
    <x v="30"/>
    <m/>
    <m/>
    <m/>
    <m/>
    <s v="AUTO POSTO JACARE"/>
    <m/>
    <m/>
    <s v="ARLA-32"/>
    <s v="-"/>
    <s v="-"/>
    <s v=" Km/L"/>
    <s v="-"/>
    <n v="4"/>
    <m/>
    <n v="13.2"/>
    <m/>
    <m/>
    <m/>
    <m/>
    <m/>
    <d v="2026-02-26T00:00:00"/>
    <x v="10"/>
    <x v="1"/>
    <x v="11"/>
  </r>
  <r>
    <s v="IMP0003"/>
    <s v="60645800105124282"/>
    <s v="26/02/2026 07:37:19"/>
    <s v="21706"/>
    <s v="LUIZ MARCELO NEVES"/>
    <x v="19"/>
    <s v="EQUIPAMENTOS"/>
    <s v="IMPLEMENTOS"/>
    <s v="OUTROS"/>
    <s v="69494411"/>
    <s v="REDE MARAJO RIO VERD"/>
    <s v="RIO VERDE"/>
    <s v="GO"/>
    <s v="GASOLINA COMUM"/>
    <n v="0"/>
    <n v="0"/>
    <s v=" Km/L"/>
    <n v="0"/>
    <n v="20.100000000000001"/>
    <n v="6.1589999999999998"/>
    <n v="123.8"/>
    <s v="21706273835"/>
    <s v="EXT - SAO PEDRO"/>
    <s v="Planejamento Operaci"/>
    <s v="SAO PEDRO"/>
    <m/>
    <d v="2026-02-26T00:00:00"/>
    <x v="10"/>
    <x v="1"/>
    <x v="7"/>
  </r>
  <r>
    <s v="TMG4A29"/>
    <m/>
    <s v="26/02/2026 07:41:25"/>
    <m/>
    <m/>
    <x v="25"/>
    <m/>
    <m/>
    <m/>
    <m/>
    <s v="POSTO CENTRAL"/>
    <m/>
    <m/>
    <s v="ARLA-32"/>
    <s v="-"/>
    <s v="-"/>
    <s v=" Km/L"/>
    <s v="-"/>
    <n v="40"/>
    <m/>
    <n v="252"/>
    <m/>
    <m/>
    <m/>
    <m/>
    <m/>
    <d v="2026-02-26T00:00:00"/>
    <x v="10"/>
    <x v="1"/>
    <x v="11"/>
  </r>
  <r>
    <s v="QSW6J59"/>
    <s v="60645800106460000"/>
    <s v="26/02/2026 07:53:11"/>
    <s v="02910"/>
    <s v="EMERSON CRISTIANO DA SILVEIRA"/>
    <x v="28"/>
    <s v="EQUIPAMENTOS"/>
    <s v="CAMINHÃO PIPA"/>
    <s v="OUTROS"/>
    <s v="41826312"/>
    <s v="AUTO POSTO JACARE"/>
    <s v="ACREUNA"/>
    <s v="GO"/>
    <s v="DIESEL S-10"/>
    <n v="280"/>
    <n v="4.07"/>
    <s v=" Km/L"/>
    <n v="19145"/>
    <n v="68.88"/>
    <n v="5.99"/>
    <n v="412.6"/>
    <s v="260228313"/>
    <s v="EXT - LUCCA JR"/>
    <s v="Planejamento Operaci"/>
    <s v="LUCCA JR"/>
    <m/>
    <d v="2026-02-26T00:00:00"/>
    <x v="10"/>
    <x v="1"/>
    <x v="11"/>
  </r>
  <r>
    <s v="QSW6J59"/>
    <m/>
    <s v="26/02/2026 07:53:11"/>
    <m/>
    <m/>
    <x v="28"/>
    <m/>
    <m/>
    <m/>
    <m/>
    <s v="AUTO POSTO JACARE"/>
    <m/>
    <m/>
    <s v="ARLA-32"/>
    <s v="-"/>
    <s v="-"/>
    <s v=" Km/L"/>
    <s v="-"/>
    <n v="8.08"/>
    <m/>
    <n v="26.67"/>
    <m/>
    <m/>
    <m/>
    <m/>
    <m/>
    <d v="2026-02-26T00:00:00"/>
    <x v="10"/>
    <x v="1"/>
    <x v="11"/>
  </r>
  <r>
    <s v="TGM4D76"/>
    <s v="60645800106437582"/>
    <s v="26/02/2026 08:33:56"/>
    <s v="33534"/>
    <s v="MARCOS ANTONIO MARCELINO DA SILVA"/>
    <x v="56"/>
    <s v="Caminhonete"/>
    <s v="FIORINO"/>
    <s v="FIAT"/>
    <s v="46286315"/>
    <s v="POSTO CENTRAL"/>
    <s v="BOM JESUS"/>
    <s v="GO"/>
    <s v="ETANOL COMUM"/>
    <n v="203"/>
    <n v="6.39"/>
    <s v=" Km/L"/>
    <n v="17127"/>
    <n v="31.77"/>
    <n v="4.891"/>
    <n v="155.38999999999999"/>
    <s v="1"/>
    <s v="Planejamento Operaci"/>
    <s v="Planejamento Operaci"/>
    <s v="Operacional"/>
    <m/>
    <d v="2026-02-26T00:00:00"/>
    <x v="10"/>
    <x v="1"/>
    <x v="5"/>
  </r>
  <r>
    <s v="TJE5D27"/>
    <s v="60645800105124400"/>
    <s v="26/02/2026 09:25:03"/>
    <s v="00745"/>
    <s v="JOÃO LUIZ RODRIGUES PEREIRA_x0009__x0009__x0009__x0009_"/>
    <x v="60"/>
    <s v="EQUIPAMENTOS"/>
    <s v="GUINCHO LEVE"/>
    <s v="EQUIPAMENTO"/>
    <s v="46209914"/>
    <s v="DECIO RIO VERDE"/>
    <s v="RIO VERDE"/>
    <s v="GO"/>
    <s v="DIESEL S-10"/>
    <n v="505"/>
    <n v="4.72"/>
    <s v=" Km/L"/>
    <n v="20960"/>
    <n v="107.06"/>
    <n v="6.39"/>
    <n v="684.11"/>
    <s v="202602260924"/>
    <s v="EXT - LUCCA JR"/>
    <s v="Planejamento Operaci"/>
    <s v="LUCCA JR"/>
    <m/>
    <d v="2026-02-26T00:00:00"/>
    <x v="10"/>
    <x v="1"/>
    <x v="11"/>
  </r>
  <r>
    <s v="TJE5D27"/>
    <m/>
    <s v="26/02/2026 09:26:31"/>
    <m/>
    <m/>
    <x v="60"/>
    <m/>
    <m/>
    <m/>
    <m/>
    <s v="DECIO RIO VERDE"/>
    <m/>
    <m/>
    <s v="ARLA-32"/>
    <s v="-"/>
    <s v="-"/>
    <s v=" Km/L"/>
    <s v="-"/>
    <n v="4.51"/>
    <m/>
    <n v="17.100000000000001"/>
    <m/>
    <m/>
    <m/>
    <m/>
    <m/>
    <d v="2026-02-26T00:00:00"/>
    <x v="10"/>
    <x v="1"/>
    <x v="11"/>
  </r>
  <r>
    <s v="TTP5B47"/>
    <s v="60645800106472110"/>
    <s v="26/02/2026 10:01:02"/>
    <s v="02710"/>
    <s v="RAINON LOPES ALMEIDA"/>
    <x v="40"/>
    <s v="Caminhonete"/>
    <s v="SAVEIRO CS RB MF"/>
    <s v="VW"/>
    <s v="75331801"/>
    <s v="DECIO CEZARINA"/>
    <s v="CEZARINA"/>
    <s v="GO"/>
    <s v="ETANOL COMUM"/>
    <n v="482"/>
    <n v="10.07"/>
    <s v=" Km/L"/>
    <n v="113483"/>
    <n v="47.85"/>
    <n v="4.6900000000000004"/>
    <n v="224.42"/>
    <s v="202602261000"/>
    <s v="EXT - KSE LOCAÇOES"/>
    <s v="Planejamento Operaci"/>
    <s v="KSE LOCAÇOES"/>
    <m/>
    <d v="2026-02-26T00:00:00"/>
    <x v="10"/>
    <x v="1"/>
    <x v="12"/>
  </r>
  <r>
    <s v="TFX7J72"/>
    <s v="60645800105836505"/>
    <s v="26/02/2026 10:02:51"/>
    <s v="03126"/>
    <s v="PEDRO PAULO SILVA SANTOS"/>
    <x v="11"/>
    <s v="Automóvel"/>
    <s v="ARGO"/>
    <s v="FIAT"/>
    <s v="41875311"/>
    <s v="POSTO SABOR DA TERRA"/>
    <s v="INDIARA"/>
    <s v="GO"/>
    <s v="ETANOL COMUM"/>
    <n v="308"/>
    <n v="9.5399999999999991"/>
    <s v=" Km/L"/>
    <n v="64222"/>
    <n v="32.28"/>
    <n v="4.891"/>
    <n v="157.88"/>
    <s v="260236112"/>
    <s v="Planejamento Operaci"/>
    <s v="Planejamento Operaci"/>
    <s v="Operacional"/>
    <m/>
    <d v="2026-02-26T00:00:00"/>
    <x v="10"/>
    <x v="1"/>
    <x v="4"/>
  </r>
  <r>
    <s v="TUF2B45"/>
    <s v="60645800106472420"/>
    <s v="26/02/2026 10:14:40"/>
    <s v="01318"/>
    <s v="JOAO BATISTA REIS"/>
    <x v="37"/>
    <s v="Caminhonete"/>
    <s v="SAVEIRO CS RB MF"/>
    <s v="VW"/>
    <s v="46286315"/>
    <s v="POSTO CENTRAL"/>
    <s v="BOM JESUS"/>
    <s v="GO"/>
    <s v="ETANOL COMUM"/>
    <n v="399"/>
    <n v="9.3000000000000007"/>
    <s v=" Km/L"/>
    <n v="118769"/>
    <n v="42.92"/>
    <n v="4.8899999999999997"/>
    <n v="209.88"/>
    <s v="1"/>
    <s v="EXT - KSE LOCAÇOES"/>
    <s v="Planejamento Operaci"/>
    <s v="KSE LOCAÇOES"/>
    <m/>
    <d v="2026-02-26T00:00:00"/>
    <x v="10"/>
    <x v="1"/>
    <x v="12"/>
  </r>
  <r>
    <s v="TBE3B75"/>
    <s v="60645800105124380"/>
    <s v="26/02/2026 11:10:57"/>
    <s v="21706"/>
    <s v="LUIZ MARCELO NEVES"/>
    <x v="19"/>
    <s v="Caminhão"/>
    <s v="CAMINHAO CARROCERIA"/>
    <s v="OUTROS"/>
    <s v="81889412"/>
    <s v="POSTO ZERO UM"/>
    <s v="RIO VERDE"/>
    <s v="GO"/>
    <s v="DIESEL S-10"/>
    <n v="0"/>
    <n v="0"/>
    <s v=" Km/L"/>
    <n v="0"/>
    <n v="101.49"/>
    <n v="6.03"/>
    <n v="612"/>
    <s v="1"/>
    <s v="EXT - SAO PEDRO"/>
    <s v="Planejamento Operaci"/>
    <s v="SAO PEDRO"/>
    <m/>
    <d v="2026-02-26T00:00:00"/>
    <x v="10"/>
    <x v="1"/>
    <x v="7"/>
  </r>
  <r>
    <s v="TGK2G46"/>
    <s v="60645800105179571"/>
    <s v="26/02/2026 12:02:24"/>
    <s v="04161"/>
    <s v="WESLEY DUARTE MESQUITA"/>
    <x v="59"/>
    <s v="Utilitário"/>
    <s v="FIORINO"/>
    <s v="FIAT"/>
    <s v="41826312"/>
    <s v="AUTO POSTO JACARE"/>
    <s v="ACREUNA"/>
    <s v="GO"/>
    <s v="ETANOL COMUM"/>
    <n v="307"/>
    <n v="6.57"/>
    <s v=" Km/L"/>
    <n v="10700"/>
    <n v="46.71"/>
    <n v="4.8609999999999998"/>
    <n v="227.04"/>
    <s v="260243291"/>
    <s v="Planejamento Operaci"/>
    <s v="Planejamento Operaci"/>
    <s v="Operacional"/>
    <m/>
    <d v="2026-02-26T00:00:00"/>
    <x v="10"/>
    <x v="1"/>
    <x v="5"/>
  </r>
  <r>
    <s v="TKB0E17"/>
    <s v="60645800106185180"/>
    <s v="26/02/2026 12:13:40"/>
    <s v="89061"/>
    <s v="HIGOR MARTINS FERREIRA_x0009__x0009__x0009__x0009_"/>
    <x v="27"/>
    <s v="EQUIPAMENTOS"/>
    <s v="GUINCHO LEVE"/>
    <s v="EQUIPAMENTO"/>
    <s v="45307105"/>
    <s v="POSTO GIRASSOL"/>
    <s v="ITUMBIARA"/>
    <s v="GO"/>
    <s v="DIESEL S-10"/>
    <n v="571"/>
    <n v="5.85"/>
    <s v=" Km/L"/>
    <n v="24897"/>
    <n v="97.63"/>
    <n v="6.09"/>
    <n v="594.57000000000005"/>
    <s v="260243"/>
    <s v="EXT - LUCCA JR"/>
    <s v="Planejamento Operaci"/>
    <s v="LUCCA JR"/>
    <m/>
    <d v="2026-02-26T00:00:00"/>
    <x v="10"/>
    <x v="1"/>
    <x v="11"/>
  </r>
  <r>
    <s v="TKB0E17"/>
    <m/>
    <s v="26/02/2026 12:15:40"/>
    <m/>
    <m/>
    <x v="27"/>
    <m/>
    <m/>
    <m/>
    <m/>
    <s v="POSTO GIRASSOL"/>
    <m/>
    <m/>
    <s v="ARLA-32"/>
    <s v="-"/>
    <s v="-"/>
    <s v=" Km/L"/>
    <s v="-"/>
    <n v="4.09"/>
    <m/>
    <n v="14.27"/>
    <m/>
    <m/>
    <m/>
    <m/>
    <m/>
    <d v="2026-02-26T00:00:00"/>
    <x v="10"/>
    <x v="1"/>
    <x v="11"/>
  </r>
  <r>
    <s v="TFP3B22"/>
    <s v="60645800105143720"/>
    <s v="26/02/2026 13:08:52"/>
    <s v="02769"/>
    <s v="ANDRE LUIS PAULINO"/>
    <x v="6"/>
    <s v="Automóvel"/>
    <s v="ARGO"/>
    <s v="FIAT"/>
    <s v="46286315"/>
    <s v="POSTO CENTRAL"/>
    <s v="BOM JESUS"/>
    <s v="GO"/>
    <s v="ETANOL COMUM"/>
    <n v="337"/>
    <n v="10.14"/>
    <s v=" Km/L"/>
    <n v="48111"/>
    <n v="33.229999999999997"/>
    <n v="4.8899999999999997"/>
    <n v="162.5"/>
    <s v="1"/>
    <s v="Planejamento Operaci"/>
    <s v="Planejamento Operaci"/>
    <s v="Operacional"/>
    <m/>
    <d v="2026-02-26T00:00:00"/>
    <x v="10"/>
    <x v="1"/>
    <x v="4"/>
  </r>
  <r>
    <s v="TLO0E87"/>
    <s v="60645800106184255"/>
    <s v="26/02/2026 13:27:00"/>
    <s v="04911"/>
    <s v="HYAGO GONÇALVES FERNANDES"/>
    <x v="43"/>
    <s v="EQUIPAMENTOS"/>
    <s v="GUINCHO LEVE"/>
    <s v="EQUIPAMENTO"/>
    <s v="92221200"/>
    <s v="POSTO AMERICA"/>
    <s v="GUAPO"/>
    <s v="GO"/>
    <s v="DIESEL S-10"/>
    <n v="331"/>
    <n v="5.43"/>
    <s v=" Km/L"/>
    <n v="31100"/>
    <n v="61"/>
    <n v="5.74"/>
    <n v="350.14"/>
    <s v="0"/>
    <s v="EXT - LUCCA JR"/>
    <s v="Planejamento Operaci"/>
    <s v="LUCCA JR"/>
    <m/>
    <d v="2026-02-26T00:00:00"/>
    <x v="10"/>
    <x v="1"/>
    <x v="11"/>
  </r>
  <r>
    <s v="TFA5I89"/>
    <s v="60645800106437647"/>
    <s v="26/02/2026 14:22:03"/>
    <s v="70093"/>
    <s v="CLAUDSTONE DOS REIS MENDES JUNIOR"/>
    <x v="21"/>
    <s v="Automóvel"/>
    <s v="ARGO"/>
    <s v="FIAT"/>
    <s v="53081700"/>
    <s v="POSTO Z   Z SANTA MA"/>
    <s v="GUAPO"/>
    <s v="GO"/>
    <s v="ETANOL COMUM"/>
    <n v="343"/>
    <n v="9.1300000000000008"/>
    <s v=" Km/L"/>
    <n v="17664"/>
    <n v="37.58"/>
    <n v="4.6900000000000004"/>
    <n v="176.25"/>
    <s v="0"/>
    <s v="Planejamento Operaci"/>
    <s v="Planejamento Operaci"/>
    <s v="Operacional"/>
    <m/>
    <d v="2026-02-26T00:00:00"/>
    <x v="10"/>
    <x v="1"/>
    <x v="2"/>
  </r>
  <r>
    <s v="TTR3A31"/>
    <s v="60645800106472404"/>
    <s v="26/02/2026 14:55:41"/>
    <s v="00386"/>
    <s v="RAFAEL SOUZA LIMA"/>
    <x v="53"/>
    <s v="Caminhonete"/>
    <s v="SAVEIRO CS RB MF"/>
    <s v="VW"/>
    <s v="46209914"/>
    <s v="DECIO RIO VERDE"/>
    <s v="RIO VERDE"/>
    <s v="GO"/>
    <s v="ETANOL COMUM"/>
    <n v="461"/>
    <n v="9.75"/>
    <s v=" Km/L"/>
    <n v="105356"/>
    <n v="47.27"/>
    <n v="4.79"/>
    <n v="226.42"/>
    <s v="202602261455"/>
    <s v="EXT - KSE LOCAÇOES"/>
    <s v="Planejamento Operaci"/>
    <s v="KSE LOCAÇOES"/>
    <m/>
    <d v="2026-02-26T00:00:00"/>
    <x v="10"/>
    <x v="1"/>
    <x v="12"/>
  </r>
  <r>
    <s v="TFX8A49"/>
    <s v="60645800105143673"/>
    <s v="26/02/2026 15:03:59"/>
    <s v="17385"/>
    <s v="VICTOR DE SOUZA"/>
    <x v="12"/>
    <s v="Automóvel"/>
    <s v="ARGO"/>
    <s v="FIAT"/>
    <s v="87183400"/>
    <s v="MARAJO GUAPO"/>
    <s v="GUAPO"/>
    <s v="GO"/>
    <s v="ETANOL COMUM"/>
    <n v="377"/>
    <n v="9.33"/>
    <s v=" Km/L"/>
    <n v="18530"/>
    <n v="40.39"/>
    <n v="4.6900000000000004"/>
    <n v="189.43"/>
    <s v="0"/>
    <s v="Planejamento Operaci"/>
    <s v="Planejamento Operaci"/>
    <s v="Operacional"/>
    <m/>
    <d v="2026-02-26T00:00:00"/>
    <x v="10"/>
    <x v="1"/>
    <x v="0"/>
  </r>
  <r>
    <s v="JHQ4B46"/>
    <s v="60645800105124177"/>
    <s v="26/02/2026 15:08:58"/>
    <s v="43356"/>
    <s v="JOSE ALECRIM DA SILVA"/>
    <x v="19"/>
    <s v="Caminhão"/>
    <s v="17-220/17-220"/>
    <s v="VW"/>
    <s v="75331003"/>
    <s v="SUPERVIA LAGOA"/>
    <s v="RIO VERDE"/>
    <s v="GO"/>
    <s v="DIESEL COMUM"/>
    <n v="0"/>
    <n v="0"/>
    <s v=" Km/L"/>
    <n v="0"/>
    <n v="216.81"/>
    <n v="5.83"/>
    <n v="1264"/>
    <s v="1"/>
    <s v="EXT - SAO PEDRO"/>
    <s v="Planejamento Operaci"/>
    <s v="SAO PEDRO"/>
    <m/>
    <d v="2026-02-26T00:00:00"/>
    <x v="10"/>
    <x v="1"/>
    <x v="7"/>
  </r>
  <r>
    <s v="TLR1J91"/>
    <s v="60645800106043065"/>
    <s v="26/02/2026 15:33:34"/>
    <s v="02910"/>
    <s v="EMERSON CRISTIANO DA SILVEIRA"/>
    <x v="23"/>
    <s v="Caminhonete"/>
    <s v="SAVEIRO"/>
    <s v="VOLKSWAGEN"/>
    <s v="87183400"/>
    <s v="MARAJO GUAPO"/>
    <s v="GUAPO"/>
    <s v="GO"/>
    <s v="ETANOL COMUM"/>
    <n v="0"/>
    <n v="0"/>
    <s v=" Km/L"/>
    <s v="-"/>
    <n v="46.46"/>
    <n v="4.6909999999999998"/>
    <n v="217.94"/>
    <s v="0"/>
    <s v="Planejamento Operaci"/>
    <s v="Planejamento Operaci"/>
    <s v="Operacional"/>
    <m/>
    <d v="2026-02-26T00:00:00"/>
    <x v="10"/>
    <x v="1"/>
    <x v="9"/>
  </r>
  <r>
    <s v="TTT2H93"/>
    <s v="60645800106472340"/>
    <s v="26/02/2026 15:37:49"/>
    <s v="70129"/>
    <s v="DIONILSON DE SOUZA SANTOS"/>
    <x v="41"/>
    <s v="Utilitário"/>
    <s v="SAVEIRO"/>
    <s v="FIAT"/>
    <s v="41826312"/>
    <s v="AUTO POSTO JACARE"/>
    <s v="ACREUNA"/>
    <s v="GO"/>
    <s v="ETANOL COMUM"/>
    <n v="539"/>
    <n v="10.26"/>
    <s v=" Km/L"/>
    <n v="65273"/>
    <n v="52.51"/>
    <n v="4.8600000000000003"/>
    <n v="255.2"/>
    <s v="260256200"/>
    <s v="EXT - KSE LOCAÇOES"/>
    <s v="Planejamento Operaci"/>
    <s v="KSE LOCAÇOES"/>
    <m/>
    <d v="2026-02-26T00:00:00"/>
    <x v="10"/>
    <x v="1"/>
    <x v="12"/>
  </r>
  <r>
    <s v="TTQ4C10"/>
    <s v="60645800106553930"/>
    <s v="26/02/2026 16:25:17"/>
    <s v="72216"/>
    <s v="ERIVALDO OLIVEIRA SOARES"/>
    <x v="31"/>
    <s v="Caminhonete"/>
    <s v="Caminhonete S10"/>
    <s v="CHEVROLET"/>
    <s v="53081700"/>
    <s v="POSTO Z   Z SANTA MA"/>
    <s v="GUAPO"/>
    <s v="GO"/>
    <s v="DIESEL S-10"/>
    <n v="437"/>
    <n v="11.8"/>
    <s v=" Km/L"/>
    <n v="125094"/>
    <n v="37.020000000000003"/>
    <n v="5.74"/>
    <n v="212.5"/>
    <s v="0"/>
    <s v="Planejamento Operaci"/>
    <s v="Planejamento Operaci"/>
    <s v="INSPENCAO"/>
    <m/>
    <d v="2026-02-26T00:00:00"/>
    <x v="10"/>
    <x v="1"/>
    <x v="12"/>
  </r>
  <r>
    <s v="TUQ2H91"/>
    <s v="60645800107558597"/>
    <s v="26/02/2026 16:28:43"/>
    <s v="87954"/>
    <s v="DANIEL GONÇALVES"/>
    <x v="66"/>
    <s v="Caminhonete"/>
    <s v="SAVEIRO CD RB MF"/>
    <s v="VOLKSWAGEN"/>
    <s v="46286315"/>
    <s v="POSTO CENTRAL"/>
    <s v="BOM JESUS"/>
    <s v="GO"/>
    <s v="ETANOL COMUM"/>
    <n v="310"/>
    <n v="6.74"/>
    <s v=" Km/L"/>
    <n v="29280"/>
    <n v="46.02"/>
    <n v="4.8899999999999997"/>
    <n v="225.02"/>
    <s v="1"/>
    <s v="EXT - KSE LOCAÇOES"/>
    <s v="Planejamento Operaci"/>
    <s v="KSE LOCAÇOES"/>
    <m/>
    <d v="2026-02-26T00:00:00"/>
    <x v="10"/>
    <x v="1"/>
    <x v="12"/>
  </r>
  <r>
    <s v="TTV4H65"/>
    <s v="60645800106437744"/>
    <s v="26/02/2026 16:29:55"/>
    <s v="09697"/>
    <s v="HUILDSON ROSA BARBOSA"/>
    <x v="65"/>
    <s v="Caminhonete"/>
    <s v="SAVEIRO CD RB MF"/>
    <s v="VOLKSWAGEN"/>
    <s v="46286315"/>
    <s v="POSTO CENTRAL"/>
    <s v="BOM JESUS"/>
    <s v="GO"/>
    <s v="ETANOL COMUM"/>
    <n v="340"/>
    <n v="7.47"/>
    <s v=" Km/L"/>
    <n v="15602"/>
    <n v="45.54"/>
    <n v="4.891"/>
    <n v="222.72"/>
    <s v="1"/>
    <s v="EXT - KSE LOCAÇOES"/>
    <s v="Planejamento Operaci"/>
    <s v="KSE LOCAÇOES"/>
    <m/>
    <d v="2026-02-26T00:00:00"/>
    <x v="10"/>
    <x v="1"/>
    <x v="12"/>
  </r>
  <r>
    <s v="TTG6C15"/>
    <s v="60645800106437736"/>
    <s v="26/02/2026 16:32:17"/>
    <s v="95253"/>
    <s v="ANDRE AUGUSTO ARAUJO DE JESUS"/>
    <x v="64"/>
    <s v="Utilitário"/>
    <s v="SAVEIRO"/>
    <s v="FIAT"/>
    <s v="46286315"/>
    <s v="POSTO CENTRAL"/>
    <s v="BOM JESUS"/>
    <s v="GO"/>
    <s v="ETANOL COMUM"/>
    <n v="367"/>
    <n v="7.18"/>
    <s v=" Km/L"/>
    <n v="42471"/>
    <n v="51.13"/>
    <n v="4.8899999999999997"/>
    <n v="250.03"/>
    <s v="1"/>
    <s v="EXT - KSE LOCAÇOES"/>
    <s v="Planejamento Operaci"/>
    <s v="KSE LOCAÇOES"/>
    <m/>
    <d v="2026-02-26T00:00:00"/>
    <x v="10"/>
    <x v="1"/>
    <x v="1"/>
  </r>
  <r>
    <s v="TTS4A16"/>
    <s v="60645800105124436"/>
    <s v="26/02/2026 16:38:13"/>
    <s v="00399"/>
    <s v="JULIANO FERNANDES DA SILVA"/>
    <x v="32"/>
    <s v="Caminhonete"/>
    <s v="Caminhonete S10"/>
    <s v="CHEVROLET"/>
    <s v="75331003"/>
    <s v="SUPERVIA LAGOA"/>
    <s v="RIO VERDE"/>
    <s v="GO"/>
    <s v="DIESEL S-10"/>
    <n v="856"/>
    <n v="13.1"/>
    <s v=" Km/L"/>
    <n v="27222"/>
    <n v="65.33"/>
    <n v="5.84"/>
    <n v="381.53"/>
    <s v="0"/>
    <s v="Planejamento Operaci"/>
    <s v="Planejamento Operaci"/>
    <s v="INSPENCAO"/>
    <m/>
    <d v="2026-02-26T00:00:00"/>
    <x v="10"/>
    <x v="1"/>
    <x v="12"/>
  </r>
  <r>
    <s v="TTT2H95"/>
    <s v="60645800106472477"/>
    <s v="26/02/2026 16:52:49"/>
    <s v="88512"/>
    <s v="JUAREZ NEVES"/>
    <x v="63"/>
    <s v="Caminhonete"/>
    <s v="SAVEIRO CS RB MF"/>
    <s v="VW"/>
    <s v="45308900"/>
    <s v="POSTO LUPATINI"/>
    <s v="SANTO ANTONIO DA BARRA"/>
    <s v="GO"/>
    <s v="ETANOL COMUM"/>
    <n v="389"/>
    <n v="9.3800000000000008"/>
    <s v=" Km/L"/>
    <n v="99127"/>
    <n v="41.49"/>
    <n v="4.99"/>
    <n v="207.04"/>
    <s v="0"/>
    <s v="EXT - KSE LOCAÇOES"/>
    <s v="Planejamento Operaci"/>
    <s v="KSE LOCAÇOES"/>
    <m/>
    <d v="2026-02-26T00:00:00"/>
    <x v="10"/>
    <x v="1"/>
    <x v="12"/>
  </r>
  <r>
    <s v="TFX7J72"/>
    <s v="60645800105836505"/>
    <s v="26/02/2026 17:06:01"/>
    <s v="03126"/>
    <s v="PEDRO PAULO SILVA SANTOS"/>
    <x v="11"/>
    <s v="Automóvel"/>
    <s v="ARGO"/>
    <s v="FIAT"/>
    <s v="45308900"/>
    <s v="POSTO LUPATINI"/>
    <s v="SANTO ANTONIO DA BARRA"/>
    <s v="GO"/>
    <s v="ETANOL COMUM"/>
    <n v="301"/>
    <n v="8.26"/>
    <s v=" Km/L"/>
    <n v="64523"/>
    <n v="36.46"/>
    <n v="4.99"/>
    <n v="181.94"/>
    <s v="0"/>
    <s v="Planejamento Operaci"/>
    <s v="Planejamento Operaci"/>
    <s v="Operacional"/>
    <m/>
    <d v="2026-02-26T00:00:00"/>
    <x v="10"/>
    <x v="1"/>
    <x v="4"/>
  </r>
  <r>
    <s v="TTY2C25"/>
    <s v="60645800106472430"/>
    <s v="26/02/2026 17:06:52"/>
    <s v="53759"/>
    <s v="DHEIMERSON BRUNO MARINHO DE LIRA"/>
    <x v="38"/>
    <s v="Caminhonete"/>
    <s v="SAVEIRO CS RB MF"/>
    <s v="VW"/>
    <s v="46286315"/>
    <s v="POSTO CENTRAL"/>
    <s v="BOM JESUS"/>
    <s v="GO"/>
    <s v="ETANOL COMUM"/>
    <n v="419"/>
    <n v="9.4600000000000009"/>
    <s v=" Km/L"/>
    <n v="99702"/>
    <n v="44.27"/>
    <n v="4.8899999999999997"/>
    <n v="216.48"/>
    <s v="1"/>
    <s v="EXT - KSE LOCAÇOES"/>
    <s v="Planejamento Operaci"/>
    <s v="KSE LOCAÇOES"/>
    <m/>
    <d v="2026-02-26T00:00:00"/>
    <x v="10"/>
    <x v="1"/>
    <x v="12"/>
  </r>
  <r>
    <s v="TEQ8G33"/>
    <s v="60645800105124371"/>
    <s v="26/02/2026 17:23:22"/>
    <s v="70093"/>
    <s v="CLAUDSTONE DOS REIS MENDES JUNIOR"/>
    <x v="19"/>
    <s v="Caminhão"/>
    <s v="9-180"/>
    <s v="VOLKSWAGEN"/>
    <s v="45307105"/>
    <s v="POSTO GIRASSOL"/>
    <s v="ITUMBIARA"/>
    <s v="GO"/>
    <s v="DIESEL S-10"/>
    <n v="0"/>
    <n v="0"/>
    <s v=" Km/L"/>
    <n v="0"/>
    <n v="74.16"/>
    <n v="6.09"/>
    <n v="451.63"/>
    <s v="260262"/>
    <s v="EXT - SAO PEDRO"/>
    <s v="Planejamento Operaci"/>
    <s v="SAO PEDRO"/>
    <m/>
    <d v="2026-02-26T00:00:00"/>
    <x v="10"/>
    <x v="1"/>
    <x v="7"/>
  </r>
  <r>
    <s v="TEQ8G33"/>
    <m/>
    <s v="26/02/2026 17:25:31"/>
    <m/>
    <m/>
    <x v="20"/>
    <m/>
    <m/>
    <m/>
    <m/>
    <s v="POSTO GIRASSOL"/>
    <m/>
    <m/>
    <s v="ARLA-32"/>
    <n v="0"/>
    <n v="0"/>
    <s v=" Km/L"/>
    <n v="0"/>
    <n v="20.84"/>
    <m/>
    <n v="72.75"/>
    <m/>
    <m/>
    <m/>
    <m/>
    <m/>
    <d v="2026-02-26T00:00:00"/>
    <x v="10"/>
    <x v="1"/>
    <x v="7"/>
  </r>
  <r>
    <s v="TFI3B19"/>
    <s v="60645800105926941"/>
    <s v="26/02/2026 17:31:54"/>
    <s v="73410"/>
    <s v="BRUNO SOUSA DIAS"/>
    <x v="4"/>
    <s v="Automóvel"/>
    <s v="ARGO"/>
    <s v="FIAT"/>
    <s v="45308900"/>
    <s v="POSTO LUPATINI"/>
    <s v="SANTO ANTONIO DA BARRA"/>
    <s v="GO"/>
    <s v="ETANOL COMUM"/>
    <n v="377"/>
    <n v="10.67"/>
    <s v=" Km/L"/>
    <n v="67477"/>
    <n v="35.340000000000003"/>
    <n v="4.99"/>
    <n v="176.35"/>
    <s v="0"/>
    <s v="Planejamento Operaci"/>
    <s v="Planejamento Operaci"/>
    <s v="Operacional"/>
    <m/>
    <d v="2026-02-26T00:00:00"/>
    <x v="10"/>
    <x v="1"/>
    <x v="0"/>
  </r>
  <r>
    <s v="TUG2C45"/>
    <s v="60645800106437770"/>
    <s v="26/02/2026 17:50:05"/>
    <s v="02527"/>
    <s v="ALCIENE MARTINS PONTES"/>
    <x v="54"/>
    <s v="Utilitário"/>
    <s v="SAVEIRO"/>
    <s v="FIAT"/>
    <s v="69494411"/>
    <s v="REDE MARAJO RIO VERD"/>
    <s v="RIO VERDE"/>
    <s v="GO"/>
    <s v="ETANOL COMUM"/>
    <n v="251"/>
    <n v="7.26"/>
    <s v=" Km/L"/>
    <n v="112019"/>
    <n v="34.57"/>
    <n v="4.59"/>
    <n v="158.68"/>
    <s v="2527011195"/>
    <s v="EXT - KSE LOCAÇOES"/>
    <s v="Planejamento Operaci"/>
    <s v="KSE LOCAÇOES"/>
    <m/>
    <d v="2026-02-26T00:00:00"/>
    <x v="10"/>
    <x v="1"/>
    <x v="12"/>
  </r>
  <r>
    <s v="TTP5B47"/>
    <s v="60645800106472110"/>
    <s v="26/02/2026 17:59:10"/>
    <s v="02710"/>
    <s v="RAINON LOPES ALMEIDA"/>
    <x v="40"/>
    <s v="Caminhonete"/>
    <s v="SAVEIRO CS RB MF"/>
    <s v="VW"/>
    <s v="75331801"/>
    <s v="DECIO CEZARINA"/>
    <s v="CEZARINA"/>
    <s v="GO"/>
    <s v="ETANOL COMUM"/>
    <n v="369"/>
    <n v="10"/>
    <s v=" Km/L"/>
    <n v="113852"/>
    <n v="36.909999999999997"/>
    <n v="4.6900000000000004"/>
    <n v="173.11"/>
    <s v="202602261758"/>
    <s v="EXT - KSE LOCAÇOES"/>
    <s v="Planejamento Operaci"/>
    <s v="KSE LOCAÇOES"/>
    <m/>
    <d v="2026-02-26T00:00:00"/>
    <x v="10"/>
    <x v="1"/>
    <x v="12"/>
  </r>
  <r>
    <s v="TUW2D74"/>
    <s v="60645800105124310"/>
    <s v="26/02/2026 18:17:16"/>
    <s v="03339"/>
    <s v="MAYARA MARTINS DA SILVA SOUZA"/>
    <x v="35"/>
    <s v="Automóvel"/>
    <s v="CHEVROLET/S10 LS DD4"/>
    <s v="CHEVROLET"/>
    <s v="45307105"/>
    <s v="POSTO GIRASSOL"/>
    <s v="ITUMBIARA"/>
    <s v="GO"/>
    <s v="DIESEL S-10"/>
    <n v="719"/>
    <n v="13.41"/>
    <s v=" Km/L"/>
    <n v="98492"/>
    <n v="53.6"/>
    <n v="6.09"/>
    <n v="326.42"/>
    <s v="260265"/>
    <s v="Planejamento Operaci"/>
    <s v="Planejamento Operaci"/>
    <s v="Operacional"/>
    <m/>
    <d v="2026-02-26T00:00:00"/>
    <x v="10"/>
    <x v="1"/>
    <x v="12"/>
  </r>
  <r>
    <s v="TFV8C74"/>
    <s v="60645800106437299"/>
    <s v="26/02/2026 18:51:07"/>
    <s v="79612"/>
    <s v="GLEISON DUARTE BRITO"/>
    <x v="34"/>
    <s v="Automóvel"/>
    <s v="AMBULANCIA"/>
    <s v="VOLKSWAGEN"/>
    <s v="75331801"/>
    <s v="DECIO CEZARINA"/>
    <s v="CEZARINA"/>
    <s v="GO"/>
    <s v="DIESEL S-10"/>
    <n v="213"/>
    <n v="5.19"/>
    <s v=" Km/L"/>
    <n v="12515"/>
    <n v="41.06"/>
    <n v="7.55"/>
    <n v="310"/>
    <s v="202602261850"/>
    <s v="Planejamento Operaci"/>
    <s v="Planejamento Operaci"/>
    <s v="RESGATE"/>
    <m/>
    <d v="2026-02-26T00:00:00"/>
    <x v="10"/>
    <x v="1"/>
    <x v="13"/>
  </r>
  <r>
    <s v="TUF2B45"/>
    <s v="60645800106472420"/>
    <s v="26/02/2026 20:08:34"/>
    <s v="70552"/>
    <s v="ARMANDO DA SILVA OLIVIEIRA NETO"/>
    <x v="37"/>
    <s v="Caminhonete"/>
    <s v="SAVEIRO CS RB MF"/>
    <s v="VW"/>
    <s v="75331003"/>
    <s v="SUPERVIA LAGOA"/>
    <s v="RIO VERDE"/>
    <s v="GO"/>
    <s v="ETANOL COMUM"/>
    <n v="309"/>
    <n v="8.48"/>
    <s v=" Km/L"/>
    <n v="119078"/>
    <n v="36.46"/>
    <n v="4.8899999999999997"/>
    <n v="178.29"/>
    <s v="0"/>
    <s v="EXT - KSE LOCAÇOES"/>
    <s v="Planejamento Operaci"/>
    <s v="KSE LOCAÇOES"/>
    <m/>
    <d v="2026-02-26T00:00:00"/>
    <x v="10"/>
    <x v="1"/>
    <x v="12"/>
  </r>
  <r>
    <s v="TIV6G27"/>
    <s v="60645800106184069"/>
    <s v="26/02/2026 22:04:20"/>
    <s v="02910"/>
    <s v="EMERSON CRISTIANO DA SILVEIRA"/>
    <x v="30"/>
    <s v="EQUIPAMENTOS"/>
    <s v="GUINCHO LEVE"/>
    <s v="EQUIPAMENTO"/>
    <s v="07674909"/>
    <s v="AUTO POSTO INDIARA"/>
    <s v="INDIARA"/>
    <s v="GO"/>
    <s v="DIESEL S-10"/>
    <n v="194"/>
    <n v="5.76"/>
    <s v=" Km/L"/>
    <n v="30543"/>
    <n v="33.700000000000003"/>
    <n v="5.85"/>
    <n v="197.14"/>
    <s v="12338"/>
    <s v="EXT - LUCCA JR"/>
    <s v="Planejamento Operaci"/>
    <s v="LUCCA JR"/>
    <m/>
    <d v="2026-02-26T00:00:00"/>
    <x v="10"/>
    <x v="1"/>
    <x v="11"/>
  </r>
  <r>
    <s v="TTY2C25"/>
    <s v="60645800106472430"/>
    <s v="27/02/2026 00:26:11"/>
    <s v="36470"/>
    <s v="JOÃO BATISTA DA SILVA"/>
    <x v="38"/>
    <s v="Caminhonete"/>
    <s v="SAVEIRO CS RB MF"/>
    <s v="VW"/>
    <s v="45341508"/>
    <s v="POSTO ALTO DA SERRA"/>
    <s v="ITUMBIARA"/>
    <s v="GO"/>
    <s v="ETANOL COMUM"/>
    <n v="374"/>
    <n v="10.53"/>
    <s v=" Km/L"/>
    <n v="100076"/>
    <n v="35.53"/>
    <n v="4.99"/>
    <n v="177.3"/>
    <s v="0"/>
    <s v="EXT - KSE LOCAÇOES"/>
    <s v="Planejamento Operaci"/>
    <s v="KSE LOCAÇOES"/>
    <m/>
    <d v="2026-02-27T00:00:00"/>
    <x v="10"/>
    <x v="1"/>
    <x v="12"/>
  </r>
  <r>
    <s v="TTT2H93"/>
    <s v="60645800106472340"/>
    <s v="27/02/2026 01:46:48"/>
    <s v="07583"/>
    <s v="DAVID BORGES DOS SANTOS"/>
    <x v="41"/>
    <s v="Utilitário"/>
    <s v="SAVEIRO"/>
    <s v="FIAT"/>
    <s v="07674909"/>
    <s v="AUTO POSTO INDIARA"/>
    <s v="INDIARA"/>
    <s v="GO"/>
    <s v="ETANOL COMUM"/>
    <n v="415"/>
    <n v="10.15"/>
    <s v=" Km/L"/>
    <n v="65688"/>
    <n v="40.9"/>
    <n v="4.8899999999999997"/>
    <n v="200"/>
    <s v="12339"/>
    <s v="EXT - KSE LOCAÇOES"/>
    <s v="Planejamento Operaci"/>
    <s v="KSE LOCAÇOES"/>
    <m/>
    <d v="2026-02-27T00:00:00"/>
    <x v="10"/>
    <x v="1"/>
    <x v="12"/>
  </r>
  <r>
    <s v="TLO0E87"/>
    <s v="60645800106184255"/>
    <s v="27/02/2026 02:27:52"/>
    <s v="99045"/>
    <s v="SIDNEY DA COSTA RODRIGUES_x0009__x0009__x0009__x0009_"/>
    <x v="43"/>
    <s v="EQUIPAMENTOS"/>
    <s v="GUINCHO LEVE"/>
    <s v="EQUIPAMENTO"/>
    <s v="75331801"/>
    <s v="DECIO CEZARINA"/>
    <s v="CEZARINA"/>
    <s v="GO"/>
    <s v="DIESEL S-10"/>
    <n v="276"/>
    <n v="6.9"/>
    <s v=" Km/L"/>
    <n v="31376"/>
    <n v="40"/>
    <n v="7.65"/>
    <n v="306"/>
    <s v="202602270227"/>
    <s v="EXT - LUCCA JR"/>
    <s v="Planejamento Operaci"/>
    <s v="LUCCA JR"/>
    <m/>
    <d v="2026-02-27T00:00:00"/>
    <x v="10"/>
    <x v="1"/>
    <x v="11"/>
  </r>
  <r>
    <s v="TLO0E87"/>
    <m/>
    <s v="27/02/2026 02:29:25"/>
    <m/>
    <m/>
    <x v="43"/>
    <m/>
    <m/>
    <m/>
    <m/>
    <s v="DECIO CEZARINA"/>
    <m/>
    <m/>
    <s v="ARLA-32"/>
    <s v="-"/>
    <s v="-"/>
    <s v=" Km/L"/>
    <s v="-"/>
    <n v="5"/>
    <m/>
    <n v="18.95"/>
    <m/>
    <m/>
    <m/>
    <m/>
    <m/>
    <d v="2026-02-27T00:00:00"/>
    <x v="10"/>
    <x v="1"/>
    <x v="11"/>
  </r>
  <r>
    <s v="TTR3A31"/>
    <s v="60645800106472404"/>
    <s v="27/02/2026 02:36:17"/>
    <s v="75150"/>
    <s v="PETTERSON PERIS BENJAMIN"/>
    <x v="53"/>
    <s v="Caminhonete"/>
    <s v="SAVEIRO CS RB MF"/>
    <s v="VW"/>
    <s v="46209914"/>
    <s v="DECIO RIO VERDE"/>
    <s v="RIO VERDE"/>
    <s v="GO"/>
    <s v="ETANOL COMUM"/>
    <n v="436"/>
    <n v="10.82"/>
    <s v=" Km/L"/>
    <n v="105792"/>
    <n v="40.299999999999997"/>
    <n v="4.79"/>
    <n v="193.04"/>
    <s v="202602270235"/>
    <s v="EXT - KSE LOCAÇOES"/>
    <s v="Planejamento Operaci"/>
    <s v="KSE LOCAÇOES"/>
    <m/>
    <d v="2026-02-27T00:00:00"/>
    <x v="10"/>
    <x v="1"/>
    <x v="12"/>
  </r>
  <r>
    <s v="TTP5B47"/>
    <s v="60645800106472110"/>
    <s v="27/02/2026 03:13:25"/>
    <s v="03095"/>
    <s v="MICHELL ALMEIDA SANTANA"/>
    <x v="40"/>
    <s v="Caminhonete"/>
    <s v="SAVEIRO CS RB MF"/>
    <s v="VW"/>
    <s v="75331801"/>
    <s v="DECIO CEZARINA"/>
    <s v="CEZARINA"/>
    <s v="GO"/>
    <s v="ETANOL COMUM"/>
    <n v="276"/>
    <n v="8.82"/>
    <s v=" Km/L"/>
    <n v="114128"/>
    <n v="31.28"/>
    <n v="4.6900000000000004"/>
    <n v="146.69999999999999"/>
    <s v="202602270312"/>
    <s v="EXT - KSE LOCAÇOES"/>
    <s v="Planejamento Operaci"/>
    <s v="KSE LOCAÇOES"/>
    <m/>
    <d v="2026-02-27T00:00:00"/>
    <x v="10"/>
    <x v="1"/>
    <x v="12"/>
  </r>
  <r>
    <s v="TUF2B45"/>
    <s v="60645800106472420"/>
    <s v="27/02/2026 05:24:12"/>
    <s v="70552"/>
    <s v="ARMANDO DA SILVA OLIVIEIRA NETO"/>
    <x v="37"/>
    <s v="Caminhonete"/>
    <s v="SAVEIRO CS RB MF"/>
    <s v="VW"/>
    <s v="75331003"/>
    <s v="SUPERVIA LAGOA"/>
    <s v="RIO VERDE"/>
    <s v="GO"/>
    <s v="ETANOL COMUM"/>
    <n v="388"/>
    <n v="9.4700000000000006"/>
    <s v=" Km/L"/>
    <n v="119466"/>
    <n v="40.98"/>
    <n v="4.8899999999999997"/>
    <n v="200.39"/>
    <s v="0"/>
    <s v="EXT - KSE LOCAÇOES"/>
    <s v="Planejamento Operaci"/>
    <s v="KSE LOCAÇOES"/>
    <m/>
    <d v="2026-02-27T00:00:00"/>
    <x v="10"/>
    <x v="1"/>
    <x v="12"/>
  </r>
  <r>
    <s v="TTS4A16"/>
    <s v="60645800105124436"/>
    <s v="27/02/2026 05:48:05"/>
    <s v="70267"/>
    <s v="DOUGLAS VASCONCELOS MOURA"/>
    <x v="32"/>
    <s v="Caminhonete"/>
    <s v="Caminhonete S10"/>
    <s v="CHEVROLET"/>
    <s v="75331003"/>
    <s v="SUPERVIA LAGOA"/>
    <s v="RIO VERDE"/>
    <s v="GO"/>
    <s v="DIESEL S-10"/>
    <n v="581"/>
    <n v="14.77"/>
    <s v=" Km/L"/>
    <n v="27803"/>
    <n v="39.340000000000003"/>
    <n v="5.84"/>
    <n v="229.75"/>
    <s v="1"/>
    <s v="Planejamento Operaci"/>
    <s v="Planejamento Operaci"/>
    <s v="INSPENCAO"/>
    <m/>
    <d v="2026-02-27T00:00:00"/>
    <x v="10"/>
    <x v="1"/>
    <x v="12"/>
  </r>
  <r>
    <s v="TER4970"/>
    <s v="60645800105124339"/>
    <s v="27/02/2026 06:18:57"/>
    <s v="52247"/>
    <s v="CARLOS ALBERTO DO ROSARIO"/>
    <x v="19"/>
    <s v="EQUIPAMENTOS"/>
    <s v="RETROESCAVADEIRA"/>
    <s v="CATERPILLAR"/>
    <s v="81870100"/>
    <s v="POSTO MILLENIUM DIMAG"/>
    <s v="APARECIDA DE GOIANIA"/>
    <s v="GO"/>
    <s v="DIESEL COMUM"/>
    <n v="0"/>
    <n v="0"/>
    <s v=" Km/L"/>
    <n v="0"/>
    <n v="231.89"/>
    <n v="5.69"/>
    <n v="1319.49"/>
    <s v="111084"/>
    <s v="EXT - SAO PEDRO"/>
    <s v="Planejamento Operaci"/>
    <s v="SAO PEDRO"/>
    <m/>
    <d v="2026-02-27T00:00:00"/>
    <x v="10"/>
    <x v="1"/>
    <x v="7"/>
  </r>
  <r>
    <s v="TUG2C45"/>
    <s v="60645800106437770"/>
    <s v="27/02/2026 06:39:44"/>
    <s v="80560"/>
    <s v="EDMAR PEREIRA COSTA"/>
    <x v="54"/>
    <s v="Utilitário"/>
    <s v="SAVEIRO"/>
    <s v="FIAT"/>
    <s v="81889412"/>
    <s v="POSTO ZERO UM"/>
    <s v="RIO VERDE"/>
    <s v="GO"/>
    <s v="ETANOL COMUM"/>
    <n v="414"/>
    <n v="9.11"/>
    <s v=" Km/L"/>
    <n v="112433"/>
    <n v="45.46"/>
    <n v="4.9800000000000004"/>
    <n v="226.39"/>
    <s v="0"/>
    <s v="EXT - KSE LOCAÇOES"/>
    <s v="Planejamento Operaci"/>
    <s v="KSE LOCAÇOES"/>
    <m/>
    <d v="2026-02-27T00:00:00"/>
    <x v="10"/>
    <x v="1"/>
    <x v="12"/>
  </r>
  <r>
    <s v="FKM6D96"/>
    <s v="60645800105124347"/>
    <s v="27/02/2026 06:48:47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109.72"/>
    <n v="5.99"/>
    <n v="657.26"/>
    <s v="270224463"/>
    <s v="EXT - SAO PEDRO"/>
    <s v="Planejamento Operaci"/>
    <s v="SAO PEDRO"/>
    <m/>
    <d v="2026-02-27T00:00:00"/>
    <x v="10"/>
    <x v="1"/>
    <x v="7"/>
  </r>
  <r>
    <s v="TFP3B22"/>
    <s v="60645800105143720"/>
    <s v="27/02/2026 06:55:49"/>
    <s v="02769"/>
    <s v="ANDRE LUIS PAULINO"/>
    <x v="6"/>
    <s v="Automóvel"/>
    <s v="ARGO"/>
    <s v="FIAT"/>
    <s v="64191102"/>
    <s v="AUTO POSTO PIRETT"/>
    <s v="GOIATUBA"/>
    <s v="GO"/>
    <s v="ETANOL COMUM"/>
    <n v="284"/>
    <n v="10.97"/>
    <s v=" Km/L"/>
    <n v="48395"/>
    <n v="25.9"/>
    <n v="5.19"/>
    <n v="134.41999999999999"/>
    <s v="1"/>
    <s v="Planejamento Operaci"/>
    <s v="Planejamento Operaci"/>
    <s v="Operacional"/>
    <m/>
    <d v="2026-02-27T00:00:00"/>
    <x v="10"/>
    <x v="1"/>
    <x v="4"/>
  </r>
  <r>
    <s v="RBP0A22"/>
    <s v="60645800106437700"/>
    <s v="27/02/2026 07:22:11"/>
    <s v="48710"/>
    <s v="GUSTAVO DA SILVA"/>
    <x v="68"/>
    <s v="Utilitário"/>
    <s v="STRADA"/>
    <s v="FIAT"/>
    <s v="75331003"/>
    <s v="SUPERVIA LAGOA"/>
    <s v="RIO VERDE"/>
    <s v="GO"/>
    <s v="ETANOL COMUM"/>
    <n v="393"/>
    <n v="9.3800000000000008"/>
    <s v=" Km/L"/>
    <n v="44564"/>
    <n v="41.9"/>
    <n v="4.8899999999999997"/>
    <n v="204.89"/>
    <s v="1"/>
    <s v="Planejamento Operaci"/>
    <s v="Planejamento Operaci"/>
    <s v="TI e Automação"/>
    <m/>
    <d v="2026-02-27T00:00:00"/>
    <x v="10"/>
    <x v="1"/>
    <x v="5"/>
  </r>
  <r>
    <s v="TFN0D12"/>
    <s v="60645800105143746"/>
    <s v="27/02/2026 08:48:41"/>
    <s v="00390"/>
    <s v="SILVINO JOSE DE BRITO"/>
    <x v="5"/>
    <s v="Automóvel"/>
    <s v="ARGO"/>
    <s v="FIAT"/>
    <s v="75331801"/>
    <s v="DECIO CEZARINA"/>
    <s v="CEZARINA"/>
    <s v="GO"/>
    <s v="ETANOL COMUM"/>
    <n v="358"/>
    <n v="10.4"/>
    <s v=" Km/L"/>
    <n v="36822"/>
    <n v="34.409999999999997"/>
    <n v="4.6900000000000004"/>
    <n v="161.38"/>
    <s v="202602270848"/>
    <s v="Planejamento Operaci"/>
    <s v="Planejamento Operaci"/>
    <s v="Operacional"/>
    <m/>
    <d v="2026-02-27T00:00:00"/>
    <x v="10"/>
    <x v="1"/>
    <x v="3"/>
  </r>
  <r>
    <s v="TFR8B59"/>
    <s v="60645800105143681"/>
    <s v="27/02/2026 09:18:43"/>
    <s v="92635"/>
    <s v="ADENILDO BARBOSA DUTRA"/>
    <x v="8"/>
    <s v="Automóvel"/>
    <s v="ARGO"/>
    <s v="FIAT"/>
    <s v="92220505"/>
    <s v="AUTO POSTO ARAGUAIA"/>
    <s v="ACREUNA"/>
    <s v="GO"/>
    <s v="ETANOL COMUM"/>
    <n v="184"/>
    <n v="5.47"/>
    <s v=" Km/L"/>
    <n v="21496"/>
    <n v="33.619999999999997"/>
    <n v="4.87"/>
    <n v="163.74"/>
    <s v="0"/>
    <s v="Planejamento Operaci"/>
    <s v="Planejamento Operaci"/>
    <s v="Operacional"/>
    <m/>
    <d v="2026-02-27T00:00:00"/>
    <x v="10"/>
    <x v="1"/>
    <x v="5"/>
  </r>
  <r>
    <s v="TFI3B19"/>
    <s v="60645800105926941"/>
    <s v="27/02/2026 09:35:26"/>
    <s v="73410"/>
    <s v="BRUNO SOUSA DIAS"/>
    <x v="4"/>
    <s v="Automóvel"/>
    <s v="ARGO"/>
    <s v="FIAT"/>
    <s v="46209914"/>
    <s v="DECIO RIO VERDE"/>
    <s v="RIO VERDE"/>
    <s v="GO"/>
    <s v="ETANOL COMUM"/>
    <n v="284"/>
    <n v="7.93"/>
    <s v=" Km/L"/>
    <n v="67761"/>
    <n v="35.799999999999997"/>
    <n v="4.79"/>
    <n v="171.48"/>
    <s v="202602270934"/>
    <s v="Planejamento Operaci"/>
    <s v="Planejamento Operaci"/>
    <s v="Operacional"/>
    <m/>
    <d v="2026-02-27T00:00:00"/>
    <x v="10"/>
    <x v="1"/>
    <x v="0"/>
  </r>
  <r>
    <s v="TFV8C74"/>
    <s v="60645800106437299"/>
    <s v="27/02/2026 09:59:13"/>
    <s v="70145"/>
    <s v="LUCAS HENRIQUE MAGALHAES DE SOUZA "/>
    <x v="34"/>
    <s v="Automóvel"/>
    <s v="AMBULANCIA"/>
    <s v="VOLKSWAGEN"/>
    <s v="75331801"/>
    <s v="DECIO CEZARINA"/>
    <s v="CEZARINA"/>
    <s v="GO"/>
    <s v="DIESEL S-10"/>
    <n v="251"/>
    <n v="6.4"/>
    <s v=" Km/L"/>
    <n v="12766"/>
    <n v="39.229999999999997"/>
    <n v="7.55"/>
    <n v="296.19"/>
    <s v="202602270958"/>
    <s v="Planejamento Operaci"/>
    <s v="Planejamento Operaci"/>
    <s v="RESGATE"/>
    <m/>
    <d v="2026-02-27T00:00:00"/>
    <x v="10"/>
    <x v="1"/>
    <x v="13"/>
  </r>
  <r>
    <s v="CVP4C84"/>
    <s v="60645800105124363"/>
    <s v="27/02/2026 10:11:30"/>
    <s v="03709"/>
    <s v="NAFTALI VINICIO NEVES DE OLIVEIRA"/>
    <x v="19"/>
    <s v="Caminhão"/>
    <s v="24-250"/>
    <s v="VOLKSWAGEN"/>
    <s v="81889412"/>
    <s v="POSTO ZERO UM"/>
    <s v="RIO VERDE"/>
    <s v="GO"/>
    <s v="DIESEL COMUM"/>
    <n v="0"/>
    <n v="0"/>
    <s v=" Km/L"/>
    <n v="0"/>
    <n v="197.38"/>
    <n v="5.99"/>
    <n v="1182.32"/>
    <s v="1"/>
    <s v="EXT - SAO PEDRO"/>
    <s v="Planejamento Operaci"/>
    <s v="SAO PEDRO"/>
    <m/>
    <d v="2026-02-27T00:00:00"/>
    <x v="10"/>
    <x v="1"/>
    <x v="7"/>
  </r>
  <r>
    <s v="TFS3C72"/>
    <s v="60645800105143738"/>
    <s v="27/02/2026 11:30:33"/>
    <s v="00271"/>
    <s v="HEDER OLIVEIRA SANTANA"/>
    <x v="9"/>
    <s v="Automóvel"/>
    <s v="ARGO"/>
    <s v="FIAT"/>
    <s v="87183400"/>
    <s v="MARAJO GUAPO"/>
    <s v="GUAPO"/>
    <s v="GO"/>
    <s v="ETANOL COMUM"/>
    <n v="313"/>
    <n v="8.0299999999999994"/>
    <s v=" Km/L"/>
    <n v="80194"/>
    <n v="39"/>
    <n v="4.6900000000000004"/>
    <n v="182.91"/>
    <s v="0"/>
    <s v="Planejamento Operaci"/>
    <s v="Planejamento Operaci"/>
    <s v="Operacional"/>
    <m/>
    <d v="2026-02-27T00:00:00"/>
    <x v="10"/>
    <x v="1"/>
    <x v="4"/>
  </r>
  <r>
    <s v="TTY2C25"/>
    <s v="60645800106472430"/>
    <s v="27/02/2026 12:04:16"/>
    <s v="53759"/>
    <s v="DHEIMERSON BRUNO MARINHO DE LIRA"/>
    <x v="38"/>
    <s v="Caminhonete"/>
    <s v="SAVEIRO CS RB MF"/>
    <s v="VW"/>
    <s v="46286315"/>
    <s v="POSTO CENTRAL"/>
    <s v="BOM JESUS"/>
    <s v="GO"/>
    <s v="ETANOL COMUM"/>
    <n v="387"/>
    <n v="10.119999999999999"/>
    <s v=" Km/L"/>
    <n v="100463"/>
    <n v="38.24"/>
    <n v="4.8899999999999997"/>
    <n v="187"/>
    <s v="1"/>
    <s v="EXT - KSE LOCAÇOES"/>
    <s v="Planejamento Operaci"/>
    <s v="KSE LOCAÇOES"/>
    <m/>
    <d v="2026-02-27T00:00:00"/>
    <x v="10"/>
    <x v="1"/>
    <x v="12"/>
  </r>
  <r>
    <s v="TFX7J72"/>
    <s v="60645800105836505"/>
    <s v="27/02/2026 12:09:21"/>
    <s v="03126"/>
    <s v="PEDRO PAULO SILVA SANTOS"/>
    <x v="11"/>
    <s v="Automóvel"/>
    <s v="ARGO"/>
    <s v="FIAT"/>
    <s v="45307105"/>
    <s v="POSTO GIRASSOL"/>
    <s v="ITUMBIARA"/>
    <s v="GO"/>
    <s v="ETANOL COMUM"/>
    <n v="255"/>
    <n v="8.83"/>
    <s v=" Km/L"/>
    <n v="64778"/>
    <n v="28.88"/>
    <n v="4.6900000000000004"/>
    <n v="135.44999999999999"/>
    <s v="270243"/>
    <s v="Planejamento Operaci"/>
    <s v="Planejamento Operaci"/>
    <s v="Operacional"/>
    <m/>
    <d v="2026-02-27T00:00:00"/>
    <x v="10"/>
    <x v="1"/>
    <x v="4"/>
  </r>
  <r>
    <s v="TFX8A49"/>
    <s v="60645800105143673"/>
    <s v="27/02/2026 12:22:44"/>
    <s v="17385"/>
    <s v="VICTOR DE SOUZA"/>
    <x v="12"/>
    <s v="Automóvel"/>
    <s v="ARGO"/>
    <s v="FIAT"/>
    <s v="46209914"/>
    <s v="DECIO RIO VERDE"/>
    <s v="RIO VERDE"/>
    <s v="GO"/>
    <s v="ETANOL COMUM"/>
    <n v="221"/>
    <n v="10.99"/>
    <s v=" Km/L"/>
    <n v="18751"/>
    <n v="20.11"/>
    <n v="4.79"/>
    <n v="96.33"/>
    <s v="202602271221"/>
    <s v="Planejamento Operaci"/>
    <s v="Planejamento Operaci"/>
    <s v="Operacional"/>
    <m/>
    <d v="2026-02-27T00:00:00"/>
    <x v="10"/>
    <x v="1"/>
    <x v="0"/>
  </r>
  <r>
    <s v="TTQ4C10"/>
    <s v="60645800106553930"/>
    <s v="27/02/2026 12:41:26"/>
    <s v="93910"/>
    <s v="DIVINO AVELINO DOS SANTOS"/>
    <x v="31"/>
    <s v="Caminhonete"/>
    <s v="Caminhonete S10"/>
    <s v="CHEVROLET"/>
    <s v="87183400"/>
    <s v="MARAJO GUAPO"/>
    <s v="GUAPO"/>
    <s v="GO"/>
    <s v="DIESEL S-10"/>
    <n v="1081"/>
    <n v="14.56"/>
    <s v=" Km/L"/>
    <n v="126175"/>
    <n v="74.23"/>
    <n v="6.04"/>
    <n v="448.35"/>
    <s v="0"/>
    <s v="Planejamento Operaci"/>
    <s v="Planejamento Operaci"/>
    <s v="INSPENCAO"/>
    <m/>
    <d v="2026-02-27T00:00:00"/>
    <x v="10"/>
    <x v="1"/>
    <x v="12"/>
  </r>
  <r>
    <s v="TTP5B47"/>
    <s v="60645800106472110"/>
    <s v="27/02/2026 12:53:21"/>
    <s v="02710"/>
    <s v="RAINON LOPES ALMEIDA"/>
    <x v="40"/>
    <s v="Caminhonete"/>
    <s v="SAVEIRO CS RB MF"/>
    <s v="VW"/>
    <s v="75331801"/>
    <s v="DECIO CEZARINA"/>
    <s v="CEZARINA"/>
    <s v="GO"/>
    <s v="ETANOL COMUM"/>
    <n v="389"/>
    <n v="9.2799999999999994"/>
    <s v=" Km/L"/>
    <n v="114517"/>
    <n v="41.91"/>
    <n v="4.6900000000000004"/>
    <n v="196.56"/>
    <s v="202602271252"/>
    <s v="EXT - KSE LOCAÇOES"/>
    <s v="Planejamento Operaci"/>
    <s v="KSE LOCAÇOES"/>
    <m/>
    <d v="2026-02-27T00:00:00"/>
    <x v="10"/>
    <x v="1"/>
    <x v="12"/>
  </r>
  <r>
    <s v="TTR3A31"/>
    <s v="60645800106472404"/>
    <s v="27/02/2026 13:36:30"/>
    <s v="01579"/>
    <s v="MARCUS VINICIUS GONÇALVES LOPES"/>
    <x v="53"/>
    <s v="Caminhonete"/>
    <s v="SAVEIRO CS RB MF"/>
    <s v="VW"/>
    <s v="13335016"/>
    <s v="POSTO TREVO"/>
    <s v="RIO VERDE"/>
    <s v="GO"/>
    <s v="ETANOL COMUM"/>
    <n v="522"/>
    <n v="11.85"/>
    <s v=" Km/L"/>
    <n v="106314"/>
    <n v="44.06"/>
    <n v="4.99"/>
    <n v="219.86"/>
    <s v="270248950"/>
    <s v="EXT - KSE LOCAÇOES"/>
    <s v="Planejamento Operaci"/>
    <s v="KSE LOCAÇOES"/>
    <m/>
    <d v="2026-02-27T00:00:00"/>
    <x v="10"/>
    <x v="1"/>
    <x v="12"/>
  </r>
  <r>
    <s v="TFU6C04"/>
    <s v="60645800106437493"/>
    <s v="27/02/2026 13:50:58"/>
    <s v="70145"/>
    <s v="LUCAS HENRIQUE MAGALHAES DE SOUZA "/>
    <x v="50"/>
    <s v="EQUIPAMENTOS"/>
    <s v="AMBULANCIA"/>
    <s v="OUTROS"/>
    <s v="45365601"/>
    <s v="AUTO POSTO CERRADO P"/>
    <s v="ITUMBIARA"/>
    <s v="GO"/>
    <s v="DIESEL S-10"/>
    <n v="414"/>
    <n v="6.47"/>
    <s v=" Km/L"/>
    <n v="9922"/>
    <n v="63.94"/>
    <n v="5.69"/>
    <n v="363.82"/>
    <s v="725274"/>
    <s v="Planejamento Operaci"/>
    <s v="Planejamento Operaci"/>
    <s v="Operacional"/>
    <m/>
    <d v="2026-02-27T00:00:00"/>
    <x v="10"/>
    <x v="1"/>
    <x v="13"/>
  </r>
  <r>
    <s v="TFU6C04"/>
    <m/>
    <s v="27/02/2026 13:50:58"/>
    <m/>
    <m/>
    <x v="50"/>
    <m/>
    <m/>
    <m/>
    <m/>
    <s v="AUTO POSTO CERRADO P"/>
    <m/>
    <m/>
    <s v="ARLA-32"/>
    <s v="-"/>
    <s v="-"/>
    <s v=" Km/L"/>
    <s v="-"/>
    <n v="1.63"/>
    <m/>
    <n v="4.3899999999999997"/>
    <m/>
    <m/>
    <m/>
    <m/>
    <m/>
    <d v="2026-02-27T00:00:00"/>
    <x v="10"/>
    <x v="1"/>
    <x v="13"/>
  </r>
  <r>
    <s v="TGK2G46"/>
    <s v="60645800105179571"/>
    <s v="27/02/2026 14:07:22"/>
    <s v="04161"/>
    <s v="WESLEY DUARTE MESQUITA"/>
    <x v="59"/>
    <s v="Utilitário"/>
    <s v="FIORINO"/>
    <s v="FIAT"/>
    <s v="41875311"/>
    <s v="POSTO SABOR DA TERRA"/>
    <s v="INDIARA"/>
    <s v="GO"/>
    <s v="ETANOL COMUM"/>
    <n v="320"/>
    <n v="7.1"/>
    <s v=" Km/L"/>
    <n v="11020"/>
    <n v="45.06"/>
    <n v="4.891"/>
    <n v="220.38"/>
    <s v="270250771"/>
    <s v="Planejamento Operaci"/>
    <s v="Planejamento Operaci"/>
    <s v="Operacional"/>
    <m/>
    <d v="2026-02-27T00:00:00"/>
    <x v="10"/>
    <x v="1"/>
    <x v="5"/>
  </r>
  <r>
    <s v="TMG4A29"/>
    <s v="60645800106185397"/>
    <s v="27/02/2026 14:37:16"/>
    <s v="05009"/>
    <s v="JERBSON CARLOS RAMOS DE MELO_x0009__x0009__x0009__x0009_"/>
    <x v="25"/>
    <s v="Caminhão"/>
    <s v="FH 540 6X4R"/>
    <s v="VOLVO"/>
    <s v="46286315"/>
    <s v="POSTO CENTRAL"/>
    <s v="BOM JESUS"/>
    <s v="GO"/>
    <s v="DIESEL S-10"/>
    <n v="994"/>
    <n v="2.23"/>
    <s v=" Km/L"/>
    <n v="23145"/>
    <n v="446.21"/>
    <n v="6.24"/>
    <n v="2784.35"/>
    <s v="1"/>
    <s v="EXT - LUCCA JR"/>
    <s v="Planejamento Operaci"/>
    <s v="LUCCA JR"/>
    <m/>
    <d v="2026-02-27T00:00:00"/>
    <x v="10"/>
    <x v="1"/>
    <x v="11"/>
  </r>
  <r>
    <s v="TFA5I89"/>
    <s v="60645800106437647"/>
    <s v="27/02/2026 15:06:05"/>
    <s v="70093"/>
    <s v="CLAUDSTONE DOS REIS MENDES JUNIOR"/>
    <x v="21"/>
    <s v="Automóvel"/>
    <s v="ARGO"/>
    <s v="FIAT"/>
    <s v="46209914"/>
    <s v="DECIO RIO VERDE"/>
    <s v="RIO VERDE"/>
    <s v="GO"/>
    <s v="ETANOL COMUM"/>
    <n v="308"/>
    <n v="8.3000000000000007"/>
    <s v=" Km/L"/>
    <n v="17972"/>
    <n v="37.119999999999997"/>
    <n v="4.79"/>
    <n v="177.8"/>
    <s v="202602271505"/>
    <s v="Planejamento Operaci"/>
    <s v="Planejamento Operaci"/>
    <s v="Operacional"/>
    <m/>
    <d v="2026-02-27T00:00:00"/>
    <x v="10"/>
    <x v="1"/>
    <x v="2"/>
  </r>
  <r>
    <s v="TFW2H32"/>
    <s v="60645800105143835"/>
    <s v="27/02/2026 15:10:05"/>
    <s v="99638"/>
    <s v="LAFAIETE DE SOUZA SANTOS"/>
    <x v="10"/>
    <s v="Automóvel"/>
    <s v="ARGO"/>
    <s v="FIAT"/>
    <s v="41891811"/>
    <s v="UBRASPETRO COM DE DERIVADOS DE"/>
    <s v="GOIANIA"/>
    <s v="GO"/>
    <s v="ETANOL COMUM"/>
    <n v="359"/>
    <n v="9.5399999999999991"/>
    <s v=" Km/L"/>
    <n v="59188"/>
    <n v="37.65"/>
    <n v="5.27"/>
    <n v="198.41"/>
    <s v="558186"/>
    <s v="Planejamento Operaci"/>
    <s v="Planejamento Operaci"/>
    <s v="Operacional"/>
    <m/>
    <d v="2026-02-27T00:00:00"/>
    <x v="10"/>
    <x v="1"/>
    <x v="3"/>
  </r>
  <r>
    <s v="TTG6C15"/>
    <s v="60645800106437736"/>
    <s v="27/02/2026 15:41:12"/>
    <s v="95253"/>
    <s v="ANDRE AUGUSTO ARAUJO DE JESUS"/>
    <x v="64"/>
    <s v="Utilitário"/>
    <s v="SAVEIRO"/>
    <s v="FIAT"/>
    <s v="36645906"/>
    <s v="AUTO POSTO ESTRELA DO SUL III"/>
    <s v="ACREUNA"/>
    <s v="GO"/>
    <s v="ETANOL COMUM"/>
    <n v="387"/>
    <n v="8.41"/>
    <s v=" Km/L"/>
    <n v="42858"/>
    <n v="46.04"/>
    <n v="5.17"/>
    <n v="238.03"/>
    <s v="0"/>
    <s v="EXT - KSE LOCAÇOES"/>
    <s v="Planejamento Operaci"/>
    <s v="KSE LOCAÇOES"/>
    <m/>
    <d v="2026-02-27T00:00:00"/>
    <x v="10"/>
    <x v="1"/>
    <x v="1"/>
  </r>
  <r>
    <s v="TTT2H93"/>
    <s v="60645800106472340"/>
    <s v="27/02/2026 15:43:46"/>
    <s v="70129"/>
    <s v="DIONILSON DE SOUZA SANTOS"/>
    <x v="41"/>
    <s v="Utilitário"/>
    <s v="SAVEIRO"/>
    <s v="FIAT"/>
    <s v="41826312"/>
    <s v="AUTO POSTO JACARE"/>
    <s v="ACREUNA"/>
    <s v="GO"/>
    <s v="ETANOL COMUM"/>
    <n v="461"/>
    <n v="10.14"/>
    <s v=" Km/L"/>
    <n v="66149"/>
    <n v="45.45"/>
    <n v="4.8600000000000003"/>
    <n v="220.9"/>
    <s v="270256561"/>
    <s v="EXT - KSE LOCAÇOES"/>
    <s v="Planejamento Operaci"/>
    <s v="KSE LOCAÇOES"/>
    <m/>
    <d v="2026-02-27T00:00:00"/>
    <x v="10"/>
    <x v="1"/>
    <x v="12"/>
  </r>
  <r>
    <s v="TFN3B64"/>
    <s v="60645800106437477"/>
    <s v="27/02/2026 16:15:08"/>
    <s v="10752"/>
    <s v="EDVALDO PEREIRA DE OLIVEIRA"/>
    <x v="47"/>
    <s v="EQUIPAMENTOS"/>
    <s v="AMBULANCIA"/>
    <s v="OUTROS"/>
    <s v="46286315"/>
    <s v="POSTO CENTRAL"/>
    <s v="BOM JESUS"/>
    <s v="GO"/>
    <s v="DIESEL S-10"/>
    <n v="195"/>
    <n v="6.42"/>
    <s v=" Km/L"/>
    <n v="6616"/>
    <n v="30.38"/>
    <n v="6.24"/>
    <n v="189.57"/>
    <s v="1"/>
    <s v="Planejamento Operaci"/>
    <s v="Planejamento Operaci"/>
    <s v="Operacional"/>
    <m/>
    <d v="2026-02-27T00:00:00"/>
    <x v="10"/>
    <x v="1"/>
    <x v="13"/>
  </r>
  <r>
    <s v="TJE5D27"/>
    <s v="60645800105124400"/>
    <s v="27/02/2026 16:24:06"/>
    <s v="00745"/>
    <s v="JOÃO LUIZ RODRIGUES PEREIRA_x0009__x0009__x0009__x0009_"/>
    <x v="60"/>
    <s v="EQUIPAMENTOS"/>
    <s v="GUINCHO LEVE"/>
    <s v="EQUIPAMENTO"/>
    <s v="46209914"/>
    <s v="DECIO RIO VERDE"/>
    <s v="RIO VERDE"/>
    <s v="GO"/>
    <s v="DIESEL S-10"/>
    <n v="532"/>
    <n v="5.62"/>
    <s v=" Km/L"/>
    <n v="21492"/>
    <n v="94.67"/>
    <n v="6.39"/>
    <n v="604.94000000000005"/>
    <s v="202602271623"/>
    <s v="EXT - LUCCA JR"/>
    <s v="Planejamento Operaci"/>
    <s v="LUCCA JR"/>
    <m/>
    <d v="2026-02-27T00:00:00"/>
    <x v="10"/>
    <x v="1"/>
    <x v="11"/>
  </r>
  <r>
    <s v="TTT2H95"/>
    <s v="60645800106472477"/>
    <s v="27/02/2026 16:24:28"/>
    <s v="88512"/>
    <s v="JUAREZ NEVES"/>
    <x v="63"/>
    <s v="Caminhonete"/>
    <s v="SAVEIRO CS RB MF"/>
    <s v="VW"/>
    <s v="41826312"/>
    <s v="AUTO POSTO JACARE"/>
    <s v="ACREUNA"/>
    <s v="GO"/>
    <s v="ETANOL COMUM"/>
    <n v="439"/>
    <n v="9.77"/>
    <s v=" Km/L"/>
    <n v="99566"/>
    <n v="44.94"/>
    <n v="4.8600000000000003"/>
    <n v="218.43"/>
    <s v="270259006"/>
    <s v="EXT - KSE LOCAÇOES"/>
    <s v="Planejamento Operaci"/>
    <s v="KSE LOCAÇOES"/>
    <m/>
    <d v="2026-02-27T00:00:00"/>
    <x v="10"/>
    <x v="1"/>
    <x v="12"/>
  </r>
  <r>
    <s v="TFI3B19"/>
    <s v="60645800105926941"/>
    <s v="27/02/2026 16:25:42"/>
    <s v="73410"/>
    <s v="BRUNO SOUSA DIAS"/>
    <x v="4"/>
    <s v="Automóvel"/>
    <s v="ARGO"/>
    <s v="FIAT"/>
    <s v="45308900"/>
    <s v="POSTO LUPATINI"/>
    <s v="SANTO ANTONIO DA BARRA"/>
    <s v="GO"/>
    <s v="ETANOL COMUM"/>
    <n v="340"/>
    <n v="10.28"/>
    <s v=" Km/L"/>
    <n v="68101"/>
    <n v="33.08"/>
    <n v="4.99"/>
    <n v="165.07"/>
    <s v="0"/>
    <s v="Planejamento Operaci"/>
    <s v="Planejamento Operaci"/>
    <s v="Operacional"/>
    <m/>
    <d v="2026-02-27T00:00:00"/>
    <x v="10"/>
    <x v="1"/>
    <x v="0"/>
  </r>
  <r>
    <s v="TJE5D27"/>
    <m/>
    <s v="27/02/2026 16:26:11"/>
    <m/>
    <m/>
    <x v="60"/>
    <m/>
    <m/>
    <m/>
    <m/>
    <s v="DECIO RIO VERDE"/>
    <m/>
    <m/>
    <s v="ARLA-32"/>
    <s v="-"/>
    <s v="-"/>
    <s v=" Km/L"/>
    <s v="-"/>
    <n v="5.46"/>
    <m/>
    <n v="20.7"/>
    <m/>
    <m/>
    <m/>
    <m/>
    <m/>
    <d v="2026-02-27T00:00:00"/>
    <x v="10"/>
    <x v="1"/>
    <x v="11"/>
  </r>
  <r>
    <s v="TFF5D72"/>
    <s v="60645800105143780"/>
    <s v="27/02/2026 16:56:40"/>
    <s v="12695"/>
    <s v="JENIFER ALEJANDRA VILACA"/>
    <x v="2"/>
    <s v="Automóvel"/>
    <s v="ARGO"/>
    <s v="FIAT"/>
    <s v="26704705"/>
    <s v="POSTO JR APARECIDA"/>
    <s v="APARECIDA DE GOIANIA"/>
    <s v="GO"/>
    <s v="ETANOL COMUM"/>
    <n v="333"/>
    <n v="9.27"/>
    <s v=" Km/L"/>
    <n v="47597"/>
    <n v="35.909999999999997"/>
    <n v="4.49"/>
    <n v="161.25"/>
    <s v="270260"/>
    <s v="Planejamento Operaci"/>
    <s v="Planejamento Operaci"/>
    <s v="Operacional"/>
    <m/>
    <d v="2026-02-27T00:00:00"/>
    <x v="10"/>
    <x v="1"/>
    <x v="0"/>
  </r>
  <r>
    <s v="TGF2J32"/>
    <s v="60645800105143827"/>
    <s v="27/02/2026 17:15:56"/>
    <s v="29136"/>
    <s v="CLEITON INACIO DE MOURA"/>
    <x v="16"/>
    <s v="Automóvel"/>
    <s v="ARGO"/>
    <s v="FIAT"/>
    <s v="41826312"/>
    <s v="AUTO POSTO JACARE"/>
    <s v="ACREUNA"/>
    <s v="GO"/>
    <s v="ETANOL COMUM"/>
    <n v="283"/>
    <n v="8.48"/>
    <s v=" Km/L"/>
    <n v="17311"/>
    <n v="33.380000000000003"/>
    <n v="4.8600000000000003"/>
    <n v="162.22999999999999"/>
    <s v="270262100"/>
    <s v="Planejamento Operaci"/>
    <s v="Planejamento Operaci"/>
    <s v="Operacional"/>
    <m/>
    <d v="2026-02-27T00:00:00"/>
    <x v="10"/>
    <x v="1"/>
    <x v="5"/>
  </r>
  <r>
    <s v="TUG2C45"/>
    <s v="60645800106437770"/>
    <s v="27/02/2026 18:00:05"/>
    <s v="02527"/>
    <s v="ALCIENE MARTINS PONTES"/>
    <x v="54"/>
    <s v="Utilitário"/>
    <s v="SAVEIRO"/>
    <s v="FIAT"/>
    <s v="69494411"/>
    <s v="REDE MARAJO RIO VERD"/>
    <s v="RIO VERDE"/>
    <s v="GO"/>
    <s v="ETANOL COMUM"/>
    <n v="399"/>
    <n v="9.44"/>
    <s v=" Km/L"/>
    <n v="112832"/>
    <n v="42.28"/>
    <n v="4.59"/>
    <n v="194.07"/>
    <s v="2527011195"/>
    <s v="EXT - KSE LOCAÇOES"/>
    <s v="Planejamento Operaci"/>
    <s v="KSE LOCAÇOES"/>
    <m/>
    <d v="2026-02-27T00:00:00"/>
    <x v="10"/>
    <x v="1"/>
    <x v="12"/>
  </r>
  <r>
    <s v="TFP3B22"/>
    <s v="60645800105143720"/>
    <s v="27/02/2026 18:12:55"/>
    <s v="02769"/>
    <s v="ANDRE LUIS PAULINO"/>
    <x v="6"/>
    <s v="Automóvel"/>
    <s v="ARGO"/>
    <s v="FIAT"/>
    <s v="64191102"/>
    <s v="AUTO POSTO PIRETT"/>
    <s v="GOIATUBA"/>
    <s v="GO"/>
    <s v="ETANOL COMUM"/>
    <n v="381"/>
    <n v="9.3000000000000007"/>
    <s v=" Km/L"/>
    <n v="48776"/>
    <n v="40.96"/>
    <n v="5.19"/>
    <n v="212.58"/>
    <s v="1"/>
    <s v="Planejamento Operaci"/>
    <s v="Planejamento Operaci"/>
    <s v="Operacional"/>
    <m/>
    <d v="2026-02-27T00:00:00"/>
    <x v="10"/>
    <x v="1"/>
    <x v="4"/>
  </r>
  <r>
    <s v="TGA0B06"/>
    <s v="60645800106958060"/>
    <s v="27/02/2026 18:30:43"/>
    <s v="00933"/>
    <s v="GIULEY RIBEIRO DOS SANTOS"/>
    <x v="55"/>
    <s v="Caminhonete"/>
    <s v="FIORINO"/>
    <s v="FIAT"/>
    <s v="53030006"/>
    <s v="KR TREVO"/>
    <s v="SANTA HELENA DE GOIAS"/>
    <s v="GO"/>
    <s v="ETANOL COMUM"/>
    <n v="-16029"/>
    <n v="-374.51"/>
    <s v=" Km/L"/>
    <n v="1822"/>
    <n v="42.8"/>
    <n v="4.99"/>
    <n v="213.57"/>
    <s v="270266590"/>
    <s v="Planejamento Operaci"/>
    <s v="Planejamento Operaci"/>
    <s v="TI e Automação"/>
    <m/>
    <d v="2026-02-27T00:00:00"/>
    <x v="10"/>
    <x v="1"/>
    <x v="5"/>
  </r>
  <r>
    <s v="TUW2D74"/>
    <s v="60645800105124310"/>
    <s v="27/02/2026 18:43:17"/>
    <s v="07015"/>
    <s v="EDILEIA DE SOUSA ANTUNES"/>
    <x v="35"/>
    <s v="Automóvel"/>
    <s v="CHEVROLET/S10 LS DD4"/>
    <s v="CHEVROLET"/>
    <s v="45364511"/>
    <s v="AUTO POSTO CERRADO 4"/>
    <s v="ITUMBIARA"/>
    <s v="GO"/>
    <s v="DIESEL S-10"/>
    <n v="982"/>
    <n v="15.11"/>
    <s v=" Km/L"/>
    <n v="99474"/>
    <n v="65"/>
    <n v="5.59"/>
    <n v="363.35"/>
    <s v="381731"/>
    <s v="Planejamento Operaci"/>
    <s v="Planejamento Operaci"/>
    <s v="Operacional"/>
    <m/>
    <d v="2026-02-27T00:00:00"/>
    <x v="10"/>
    <x v="1"/>
    <x v="12"/>
  </r>
  <r>
    <s v="TFW3J34"/>
    <s v="60645800106437440"/>
    <s v="27/02/2026 20:00:33"/>
    <s v="70145"/>
    <s v="LUCAS HENRIQUE MAGALHAES DE SOUZA "/>
    <x v="49"/>
    <s v="EQUIPAMENTOS"/>
    <s v="AMBULANCIA"/>
    <s v="OUTROS"/>
    <s v="46286315"/>
    <s v="POSTO CENTRAL"/>
    <s v="BOM JESUS"/>
    <s v="GO"/>
    <s v="DIESEL S-10"/>
    <n v="172"/>
    <n v="6.12"/>
    <s v=" Km/L"/>
    <n v="15716"/>
    <n v="28.09"/>
    <n v="6.24"/>
    <n v="175.28"/>
    <s v="1"/>
    <s v="Planejamento Operaci"/>
    <s v="Planejamento Operaci"/>
    <s v="Operacional"/>
    <m/>
    <d v="2026-02-27T00:00:00"/>
    <x v="10"/>
    <x v="1"/>
    <x v="13"/>
  </r>
  <r>
    <s v="TIV6G27"/>
    <s v="60645800106184069"/>
    <s v="27/02/2026 20:28:49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514"/>
    <n v="7.34"/>
    <s v=" Km/L"/>
    <n v="31057"/>
    <n v="70"/>
    <n v="5.99"/>
    <n v="419.31"/>
    <s v="270273675"/>
    <s v="EXT - LUCCA JR"/>
    <s v="Planejamento Operaci"/>
    <s v="LUCCA JR"/>
    <m/>
    <d v="2026-02-27T00:00:00"/>
    <x v="10"/>
    <x v="1"/>
    <x v="11"/>
  </r>
  <r>
    <s v="TIV6G27"/>
    <m/>
    <s v="27/02/2026 20:28:49"/>
    <m/>
    <m/>
    <x v="30"/>
    <m/>
    <m/>
    <m/>
    <m/>
    <s v="AUTO POSTO JACARE"/>
    <m/>
    <m/>
    <s v="ARLA-32"/>
    <s v="-"/>
    <s v="-"/>
    <s v=" Km/L"/>
    <s v="-"/>
    <n v="4.2"/>
    <m/>
    <n v="13.88"/>
    <m/>
    <m/>
    <m/>
    <m/>
    <m/>
    <d v="2026-02-27T00:00:00"/>
    <x v="10"/>
    <x v="1"/>
    <x v="11"/>
  </r>
  <r>
    <s v="TTY2C25"/>
    <s v="60645800106472430"/>
    <s v="27/02/2026 20:46:34"/>
    <s v="32871"/>
    <s v="JOSE RICARDO SOUZA SILVA"/>
    <x v="38"/>
    <s v="Caminhonete"/>
    <s v="SAVEIRO CS RB MF"/>
    <s v="VW"/>
    <s v="45307105"/>
    <s v="POSTO GIRASSOL"/>
    <s v="ITUMBIARA"/>
    <s v="GO"/>
    <s v="ETANOL COMUM"/>
    <n v="249"/>
    <n v="7.68"/>
    <s v=" Km/L"/>
    <n v="100712"/>
    <n v="32.42"/>
    <n v="4.6020000000000003"/>
    <n v="149.19"/>
    <s v="270274"/>
    <s v="EXT - KSE LOCAÇOES"/>
    <s v="Planejamento Operaci"/>
    <s v="KSE LOCAÇOES"/>
    <m/>
    <d v="2026-02-27T00:00:00"/>
    <x v="10"/>
    <x v="1"/>
    <x v="12"/>
  </r>
  <r>
    <s v="TUF2B45"/>
    <s v="60645800106472420"/>
    <s v="27/02/2026 21:24:54"/>
    <s v="05369"/>
    <s v="FERNANDA HELLEN DEUFINO DA SILVA"/>
    <x v="37"/>
    <s v="Caminhonete"/>
    <s v="SAVEIRO CS RB MF"/>
    <s v="VW"/>
    <s v="53030006"/>
    <s v="KR TREVO"/>
    <s v="SANTA HELENA DE GOIAS"/>
    <s v="GO"/>
    <s v="ETANOL COMUM"/>
    <n v="279"/>
    <n v="6.75"/>
    <s v=" Km/L"/>
    <n v="119745"/>
    <n v="41.35"/>
    <n v="4.99"/>
    <n v="206.34"/>
    <s v="270277015"/>
    <s v="EXT - KSE LOCAÇOES"/>
    <s v="Planejamento Operaci"/>
    <s v="KSE LOCAÇOES"/>
    <m/>
    <d v="2026-02-27T00:00:00"/>
    <x v="10"/>
    <x v="1"/>
    <x v="12"/>
  </r>
  <r>
    <s v="TGC9A34"/>
    <s v="60645800106437250"/>
    <s v="27/02/2026 21:41:15"/>
    <s v="72700"/>
    <s v="MARIO JESUS DE ALMEIDA DE OLIVEIRA"/>
    <x v="48"/>
    <s v="EQUIPAMENTOS"/>
    <s v="AMBULANCIA"/>
    <s v="OUTROS"/>
    <s v="53081700"/>
    <s v="POSTO Z   Z SANTA MA"/>
    <s v="GUAPO"/>
    <s v="GO"/>
    <s v="DIESEL S-10"/>
    <n v="302"/>
    <n v="5.98"/>
    <s v=" Km/L"/>
    <n v="13815"/>
    <n v="50.52"/>
    <n v="5.74"/>
    <n v="290.01"/>
    <s v="0"/>
    <s v="Planejamento Operaci"/>
    <s v="Planejamento Operaci"/>
    <s v="Operacional"/>
    <m/>
    <d v="2026-02-27T00:00:00"/>
    <x v="10"/>
    <x v="1"/>
    <x v="13"/>
  </r>
  <r>
    <s v="TTS4A16"/>
    <s v="60645800108788589"/>
    <s v="27/02/2026 22:27:07"/>
    <s v="70267"/>
    <s v="DOUGLAS VASCONCELOS MOURA"/>
    <x v="32"/>
    <s v="Caminhonete"/>
    <s v="Caminhonete S10"/>
    <s v="CHEVROLET"/>
    <s v="75331003"/>
    <s v="SUPERVIA LAGOA"/>
    <s v="RIO VERDE"/>
    <s v="GO"/>
    <s v="DIESEL S-10"/>
    <n v="661"/>
    <n v="14.7"/>
    <s v=" Km/L"/>
    <n v="28464"/>
    <n v="44.97"/>
    <n v="5.84"/>
    <n v="262.62"/>
    <s v="0"/>
    <s v="Planejamento Operaci"/>
    <s v="Planejamento Operaci"/>
    <s v="INSPENCAO"/>
    <m/>
    <d v="2026-02-27T00:00:00"/>
    <x v="10"/>
    <x v="1"/>
    <x v="12"/>
  </r>
  <r>
    <s v="TFE9C14"/>
    <s v="60645800106437370"/>
    <s v="27/02/2026 22:59:37"/>
    <s v="01057"/>
    <s v="LUIZ HENRIQUE SOUZA RODRIGUES"/>
    <x v="51"/>
    <s v="EQUIPAMENTOS"/>
    <s v="AMBULANCIA"/>
    <s v="OUTROS"/>
    <s v="13308211"/>
    <s v="P. BANDEIRANTES"/>
    <s v="RIO VERDE"/>
    <s v="GO"/>
    <s v="DIESEL S-10"/>
    <n v="142"/>
    <n v="4.3899999999999997"/>
    <s v=" Km/L"/>
    <n v="8862"/>
    <n v="32.35"/>
    <n v="6.39"/>
    <n v="206.72"/>
    <s v="270282541"/>
    <s v="Planejamento Operaci"/>
    <s v="Planejamento Operaci"/>
    <s v="Operacional"/>
    <m/>
    <d v="2026-02-27T00:00:00"/>
    <x v="10"/>
    <x v="1"/>
    <x v="13"/>
  </r>
  <r>
    <s v="TTP5B47"/>
    <s v="60645800106472110"/>
    <s v="27/02/2026 23:02:55"/>
    <s v="99531"/>
    <s v="RODRIGO RODRIGUES BARROS"/>
    <x v="40"/>
    <s v="Caminhonete"/>
    <s v="SAVEIRO CS RB MF"/>
    <s v="VW"/>
    <s v="75331801"/>
    <s v="DECIO CEZARINA"/>
    <s v="CEZARINA"/>
    <s v="GO"/>
    <s v="ETANOL COMUM"/>
    <n v="372"/>
    <n v="9.41"/>
    <s v=" Km/L"/>
    <n v="114889"/>
    <n v="39.54"/>
    <n v="4.6900000000000004"/>
    <n v="185.44"/>
    <s v="202602272302"/>
    <s v="EXT - KSE LOCAÇOES"/>
    <s v="Planejamento Operaci"/>
    <s v="KSE LOCAÇOES"/>
    <m/>
    <d v="2026-02-27T00:00:00"/>
    <x v="10"/>
    <x v="1"/>
    <x v="12"/>
  </r>
  <r>
    <s v="TLO0E87"/>
    <s v="60645800106184255"/>
    <s v="27/02/2026 23:23:48"/>
    <s v="99045"/>
    <s v="SIDNEY DA COSTA RODRIGUES_x0009__x0009__x0009__x0009_"/>
    <x v="43"/>
    <s v="EQUIPAMENTOS"/>
    <s v="GUINCHO LEVE"/>
    <s v="EQUIPAMENTO"/>
    <s v="87183400"/>
    <s v="MARAJO GUAPO"/>
    <s v="GUAPO"/>
    <s v="GO"/>
    <s v="DIESEL S-10"/>
    <n v="368"/>
    <n v="5.26"/>
    <s v=" Km/L"/>
    <n v="31744"/>
    <n v="69.989999999999995"/>
    <n v="6.04"/>
    <n v="422.74"/>
    <s v="0"/>
    <s v="EXT - LUCCA JR"/>
    <s v="Planejamento Operaci"/>
    <s v="LUCCA JR"/>
    <m/>
    <d v="2026-02-27T00:00:00"/>
    <x v="10"/>
    <x v="1"/>
    <x v="11"/>
  </r>
  <r>
    <s v="TLO0E87"/>
    <m/>
    <s v="27/02/2026 23:23:48"/>
    <m/>
    <m/>
    <x v="43"/>
    <m/>
    <m/>
    <m/>
    <m/>
    <s v="MARAJO GUAPO"/>
    <m/>
    <m/>
    <s v="ARLA-32"/>
    <s v="-"/>
    <s v="-"/>
    <s v=" Km/L"/>
    <s v="-"/>
    <n v="3.06"/>
    <m/>
    <n v="12.21"/>
    <m/>
    <m/>
    <m/>
    <m/>
    <m/>
    <d v="2026-02-27T00:00:00"/>
    <x v="10"/>
    <x v="1"/>
    <x v="11"/>
  </r>
  <r>
    <s v="TTT2H93"/>
    <s v="60645800106472340"/>
    <s v="28/02/2026 01:03:24"/>
    <s v="07583"/>
    <s v="DAVID BORGES DOS SANTOS"/>
    <x v="41"/>
    <s v="Utilitário"/>
    <s v="SAVEIRO"/>
    <s v="FIAT"/>
    <s v="07674909"/>
    <s v="AUTO POSTO INDIARA"/>
    <s v="INDIARA"/>
    <s v="GO"/>
    <s v="ETANOL COMUM"/>
    <n v="324"/>
    <n v="9.36"/>
    <s v=" Km/L"/>
    <n v="66473"/>
    <n v="34.630000000000003"/>
    <n v="4.8899999999999997"/>
    <n v="169.34"/>
    <s v="12385"/>
    <s v="EXT - KSE LOCAÇOES"/>
    <s v="Planejamento Operaci"/>
    <s v="KSE LOCAÇOES"/>
    <m/>
    <d v="2026-02-28T00:00:00"/>
    <x v="10"/>
    <x v="1"/>
    <x v="12"/>
  </r>
  <r>
    <s v="TTT2H95"/>
    <s v="60645800106472477"/>
    <s v="28/02/2026 03:12:53"/>
    <s v="01836"/>
    <s v="DANILLO ROSA CARDOSO"/>
    <x v="63"/>
    <s v="Caminhonete"/>
    <s v="SAVEIRO CS RB MF"/>
    <s v="VW"/>
    <s v="46209914"/>
    <s v="DECIO RIO VERDE"/>
    <s v="RIO VERDE"/>
    <s v="GO"/>
    <s v="ETANOL COMUM"/>
    <n v="480"/>
    <n v="10.06"/>
    <s v=" Km/L"/>
    <n v="100046"/>
    <n v="47.73"/>
    <n v="4.79"/>
    <n v="228.63"/>
    <s v="202602280312"/>
    <s v="EXT - KSE LOCAÇOES"/>
    <s v="Planejamento Operaci"/>
    <s v="KSE LOCAÇOES"/>
    <m/>
    <d v="2026-02-28T00:00:00"/>
    <x v="10"/>
    <x v="1"/>
    <x v="12"/>
  </r>
  <r>
    <s v="TTR3A31"/>
    <s v="60645800106472404"/>
    <s v="28/02/2026 03:58:30"/>
    <s v="75150"/>
    <s v="PETTERSON PERIS BENJAMIN"/>
    <x v="53"/>
    <s v="Caminhonete"/>
    <s v="SAVEIRO CS RB MF"/>
    <s v="VW"/>
    <s v="46209914"/>
    <s v="DECIO RIO VERDE"/>
    <s v="RIO VERDE"/>
    <s v="GO"/>
    <s v="ETANOL COMUM"/>
    <n v="492"/>
    <n v="10.69"/>
    <s v=" Km/L"/>
    <n v="106806"/>
    <n v="46.02"/>
    <n v="4.79"/>
    <n v="220.44"/>
    <s v="202602280357"/>
    <s v="EXT - KSE LOCAÇOES"/>
    <s v="Planejamento Operaci"/>
    <s v="KSE LOCAÇOES"/>
    <m/>
    <d v="2026-02-28T00:00:00"/>
    <x v="10"/>
    <x v="1"/>
    <x v="12"/>
  </r>
  <r>
    <s v="TTY2C25"/>
    <s v="60645800106472430"/>
    <s v="28/02/2026 06:06:36"/>
    <s v="36470"/>
    <s v="JOÃO BATISTA DA SILVA"/>
    <x v="38"/>
    <s v="Caminhonete"/>
    <s v="SAVEIRO CS RB MF"/>
    <s v="VW"/>
    <s v="46286315"/>
    <s v="POSTO CENTRAL"/>
    <s v="BOM JESUS"/>
    <s v="GO"/>
    <s v="ETANOL COMUM"/>
    <n v="384"/>
    <n v="11.1"/>
    <s v=" Km/L"/>
    <n v="101096"/>
    <n v="34.58"/>
    <n v="4.8899999999999997"/>
    <n v="169.1"/>
    <s v="1"/>
    <s v="EXT - KSE LOCAÇOES"/>
    <s v="Planejamento Operaci"/>
    <s v="KSE LOCAÇOES"/>
    <m/>
    <d v="2026-02-28T00:00:00"/>
    <x v="10"/>
    <x v="1"/>
    <x v="12"/>
  </r>
  <r>
    <s v="TTP5B47"/>
    <s v="60645800106472110"/>
    <s v="28/02/2026 06:12:22"/>
    <s v="99531"/>
    <s v="RODRIGO RODRIGUES BARROS"/>
    <x v="40"/>
    <s v="Caminhonete"/>
    <s v="SAVEIRO CS RB MF"/>
    <s v="VW"/>
    <s v="75331801"/>
    <s v="DECIO CEZARINA"/>
    <s v="CEZARINA"/>
    <s v="GO"/>
    <s v="ETANOL COMUM"/>
    <n v="275"/>
    <n v="10.91"/>
    <s v=" Km/L"/>
    <n v="115164"/>
    <n v="25.21"/>
    <n v="4.6900000000000004"/>
    <n v="118.23"/>
    <s v="202602280611"/>
    <s v="EXT - KSE LOCAÇOES"/>
    <s v="Planejamento Operaci"/>
    <s v="KSE LOCAÇOES"/>
    <m/>
    <d v="2026-02-28T00:00:00"/>
    <x v="10"/>
    <x v="1"/>
    <x v="12"/>
  </r>
  <r>
    <s v="TUG2C45"/>
    <s v="60645800106437770"/>
    <s v="28/02/2026 06:20:11"/>
    <s v="80560"/>
    <s v="EDMAR PEREIRA COSTA"/>
    <x v="54"/>
    <s v="Utilitário"/>
    <s v="SAVEIRO"/>
    <s v="FIAT"/>
    <s v="81889412"/>
    <s v="POSTO ZERO UM"/>
    <s v="RIO VERDE"/>
    <s v="GO"/>
    <s v="ETANOL COMUM"/>
    <n v="498"/>
    <n v="11.42"/>
    <s v=" Km/L"/>
    <n v="113330"/>
    <n v="43.61"/>
    <n v="4.9800000000000004"/>
    <n v="217.17"/>
    <s v="2"/>
    <s v="EXT - KSE LOCAÇOES"/>
    <s v="Planejamento Operaci"/>
    <s v="KSE LOCAÇOES"/>
    <m/>
    <d v="2026-02-28T00:00:00"/>
    <x v="10"/>
    <x v="1"/>
    <x v="12"/>
  </r>
  <r>
    <s v="TUF2B45"/>
    <s v="60645800106472420"/>
    <s v="28/02/2026 06:38:06"/>
    <s v="05369"/>
    <s v="FERNANDA HELLEN DEUFINO DA SILVA"/>
    <x v="37"/>
    <s v="Caminhonete"/>
    <s v="SAVEIRO CS RB MF"/>
    <s v="VW"/>
    <s v="46286315"/>
    <s v="POSTO CENTRAL"/>
    <s v="BOM JESUS"/>
    <s v="GO"/>
    <s v="ETANOL COMUM"/>
    <n v="408"/>
    <n v="8.6"/>
    <s v=" Km/L"/>
    <n v="120153"/>
    <n v="47.45"/>
    <n v="4.8899999999999997"/>
    <n v="232.03"/>
    <s v="0"/>
    <s v="EXT - KSE LOCAÇOES"/>
    <s v="Planejamento Operaci"/>
    <s v="KSE LOCAÇOES"/>
    <m/>
    <d v="2026-02-28T00:00:00"/>
    <x v="10"/>
    <x v="1"/>
    <x v="12"/>
  </r>
  <r>
    <s v="TGL2B04"/>
    <s v="60645800106437315"/>
    <s v="28/02/2026 09:01:55"/>
    <s v="00951"/>
    <s v="HUGO HENRIQUE OLIVEIRA ROSA"/>
    <x v="45"/>
    <s v="EQUIPAMENTOS"/>
    <s v="AMBULANCIA"/>
    <s v="OUTROS"/>
    <s v="36645906"/>
    <s v="AUTO POSTO ESTRELA DO SUL III"/>
    <s v="ACREUNA"/>
    <s v="GO"/>
    <s v="DIESEL S-10"/>
    <n v="141"/>
    <n v="5.42"/>
    <s v=" Km/L"/>
    <n v="7649"/>
    <n v="26.01"/>
    <n v="6.2910000000000004"/>
    <n v="163.63"/>
    <s v="0"/>
    <s v="Planejamento Operaci"/>
    <s v="Planejamento Operaci"/>
    <s v="Operacional"/>
    <m/>
    <d v="2026-02-28T00:00:00"/>
    <x v="10"/>
    <x v="1"/>
    <x v="13"/>
  </r>
  <r>
    <s v="TGM2I26"/>
    <s v="60645800106437620"/>
    <s v="28/02/2026 09:02:56"/>
    <s v="59226"/>
    <s v="PASCHOAL FAVORITTO DE QUEIROZ"/>
    <x v="52"/>
    <s v="Utilitário"/>
    <s v="FIORINO"/>
    <s v="FIAT"/>
    <s v="69479601"/>
    <s v="REDE SANTA LUZIA X"/>
    <s v="GOIANIA"/>
    <s v="GO"/>
    <s v="ETANOL COMUM"/>
    <n v="270"/>
    <n v="5.17"/>
    <s v=" Km/L"/>
    <n v="19172"/>
    <n v="52.22"/>
    <n v="4.2910000000000004"/>
    <n v="224.06"/>
    <s v="187720"/>
    <s v="EXT - KSE LOCAÇOES"/>
    <s v="Planejamento Operaci"/>
    <s v="Operacional"/>
    <m/>
    <d v="2026-02-28T00:00:00"/>
    <x v="10"/>
    <x v="1"/>
    <x v="5"/>
  </r>
  <r>
    <s v="TFI3B19"/>
    <s v="60645800105926941"/>
    <s v="28/02/2026 09:08:49"/>
    <s v="70214"/>
    <s v="IGOR LEMES FERNANDES"/>
    <x v="4"/>
    <s v="Automóvel"/>
    <s v="ARGO"/>
    <s v="FIAT"/>
    <s v="81889412"/>
    <s v="POSTO ZERO UM"/>
    <s v="RIO VERDE"/>
    <s v="GO"/>
    <s v="ETANOL COMUM"/>
    <n v="366"/>
    <n v="10.58"/>
    <s v=" Km/L"/>
    <n v="68467"/>
    <n v="34.6"/>
    <n v="4.9800000000000004"/>
    <n v="172.31"/>
    <s v="1"/>
    <s v="Planejamento Operaci"/>
    <s v="Planejamento Operaci"/>
    <s v="Operacional"/>
    <m/>
    <d v="2026-02-28T00:00:00"/>
    <x v="10"/>
    <x v="1"/>
    <x v="0"/>
  </r>
  <r>
    <s v="RBP0A22"/>
    <s v="60645800106437700"/>
    <s v="28/02/2026 12:31:10"/>
    <s v="48710"/>
    <s v="GUSTAVO DA SILVA"/>
    <x v="68"/>
    <s v="Utilitário"/>
    <s v="STRADA"/>
    <s v="FIAT"/>
    <s v="75331003"/>
    <s v="SUPERVIA LAGOA"/>
    <s v="RIO VERDE"/>
    <s v="GO"/>
    <s v="ETANOL COMUM"/>
    <n v="416"/>
    <n v="9.76"/>
    <s v=" Km/L"/>
    <n v="44980"/>
    <n v="42.63"/>
    <n v="4.8890000000000002"/>
    <n v="208.41"/>
    <s v="0"/>
    <s v="Planejamento Operaci"/>
    <s v="Planejamento Operaci"/>
    <s v="TI e Automação"/>
    <m/>
    <d v="2026-02-28T00:00:00"/>
    <x v="10"/>
    <x v="1"/>
    <x v="5"/>
  </r>
  <r>
    <s v="TTT2H93"/>
    <s v="60645800106472340"/>
    <s v="28/02/2026 13:09:25"/>
    <s v="52982"/>
    <s v="ROBERTO ANTONIO DE MELO"/>
    <x v="41"/>
    <s v="Utilitário"/>
    <s v="SAVEIRO"/>
    <s v="FIAT"/>
    <s v="41826312"/>
    <s v="AUTO POSTO JACARE"/>
    <s v="ACREUNA"/>
    <s v="GO"/>
    <s v="ETANOL COMUM"/>
    <n v="372"/>
    <n v="8.98"/>
    <s v=" Km/L"/>
    <n v="66845"/>
    <n v="41.42"/>
    <n v="4.8600000000000003"/>
    <n v="201.31"/>
    <s v="280247306"/>
    <s v="EXT - KSE LOCAÇOES"/>
    <s v="Planejamento Operaci"/>
    <s v="KSE LOCAÇOES"/>
    <m/>
    <d v="2026-02-28T00:00:00"/>
    <x v="10"/>
    <x v="1"/>
    <x v="12"/>
  </r>
  <r>
    <s v="TEQ8G33"/>
    <s v="60645800105124371"/>
    <s v="28/02/2026 13:14:30"/>
    <s v="80246"/>
    <s v="FRANCISCO DE ASSIS SOARES"/>
    <x v="19"/>
    <s v="Caminhão"/>
    <s v="9-180"/>
    <s v="VOLKSWAGEN"/>
    <s v="45307105"/>
    <s v="POSTO GIRASSOL"/>
    <s v="ITUMBIARA"/>
    <s v="GO"/>
    <s v="DIESEL S-10"/>
    <n v="0"/>
    <n v="0"/>
    <s v=" Km/L"/>
    <n v="0"/>
    <n v="74.44"/>
    <n v="5.99"/>
    <n v="445.9"/>
    <s v="280247"/>
    <s v="EXT - SAO PEDRO"/>
    <s v="Planejamento Operaci"/>
    <s v="SAO PEDRO"/>
    <m/>
    <d v="2026-02-28T00:00:00"/>
    <x v="10"/>
    <x v="1"/>
    <x v="7"/>
  </r>
  <r>
    <s v="TGF2J32"/>
    <s v="60645800105143827"/>
    <s v="28/02/2026 13:54:42"/>
    <s v="29136"/>
    <s v="CLEITON INACIO DE MOURA"/>
    <x v="16"/>
    <s v="Automóvel"/>
    <s v="ARGO"/>
    <s v="FIAT"/>
    <s v="53030006"/>
    <s v="KR TREVO"/>
    <s v="SANTA HELENA DE GOIAS"/>
    <s v="GO"/>
    <s v="ETANOL COMUM"/>
    <n v="378"/>
    <n v="9.92"/>
    <s v=" Km/L"/>
    <n v="17689"/>
    <n v="38.119999999999997"/>
    <n v="4.7910000000000004"/>
    <n v="182.64"/>
    <s v="280250034"/>
    <s v="Planejamento Operaci"/>
    <s v="Planejamento Operaci"/>
    <s v="Operacional"/>
    <m/>
    <d v="2026-02-28T00:00:00"/>
    <x v="10"/>
    <x v="1"/>
    <x v="5"/>
  </r>
  <r>
    <s v="TKB0E17"/>
    <s v="60645800106185180"/>
    <s v="28/02/2026 14:02:01"/>
    <s v="89061"/>
    <s v="HIGOR MARTINS FERREIRA_x0009__x0009__x0009__x0009_"/>
    <x v="27"/>
    <s v="EQUIPAMENTOS"/>
    <s v="GUINCHO LEVE"/>
    <s v="EQUIPAMENTO"/>
    <s v="45307105"/>
    <s v="POSTO GIRASSOL"/>
    <s v="ITUMBIARA"/>
    <s v="GO"/>
    <s v="DIESEL S-10"/>
    <n v="420"/>
    <n v="5.68"/>
    <s v=" Km/L"/>
    <n v="25317"/>
    <n v="73.91"/>
    <n v="6.09"/>
    <n v="450.13"/>
    <s v="280250"/>
    <s v="EXT - LUCCA JR"/>
    <s v="Planejamento Operaci"/>
    <s v="LUCCA JR"/>
    <m/>
    <d v="2026-02-28T00:00:00"/>
    <x v="10"/>
    <x v="1"/>
    <x v="11"/>
  </r>
  <r>
    <s v="TKB0E17"/>
    <m/>
    <s v="28/02/2026 14:04:26"/>
    <m/>
    <m/>
    <x v="27"/>
    <m/>
    <m/>
    <m/>
    <m/>
    <s v="POSTO GIRASSOL"/>
    <m/>
    <m/>
    <s v="ARLA-32"/>
    <s v="-"/>
    <s v="-"/>
    <s v=" Km/L"/>
    <s v="-"/>
    <n v="3.9"/>
    <m/>
    <n v="13.61"/>
    <m/>
    <m/>
    <m/>
    <m/>
    <m/>
    <d v="2026-02-28T00:00:00"/>
    <x v="10"/>
    <x v="1"/>
    <x v="11"/>
  </r>
  <r>
    <s v="TFS3C72"/>
    <s v="60645800105143738"/>
    <s v="28/02/2026 14:05:00"/>
    <s v="00271"/>
    <s v="HEDER OLIVEIRA SANTANA"/>
    <x v="9"/>
    <s v="Automóvel"/>
    <s v="ARGO"/>
    <s v="FIAT"/>
    <s v="46209914"/>
    <s v="DECIO RIO VERDE"/>
    <s v="RIO VERDE"/>
    <s v="GO"/>
    <s v="ETANOL COMUM"/>
    <n v="289"/>
    <n v="7.8"/>
    <s v=" Km/L"/>
    <n v="80483"/>
    <n v="37.07"/>
    <n v="4.79"/>
    <n v="177.57"/>
    <s v="202602281404"/>
    <s v="Planejamento Operaci"/>
    <s v="Planejamento Operaci"/>
    <s v="Operacional"/>
    <m/>
    <d v="2026-02-28T00:00:00"/>
    <x v="10"/>
    <x v="1"/>
    <x v="4"/>
  </r>
  <r>
    <s v="TTQ4C10"/>
    <s v="60645800106553930"/>
    <s v="28/02/2026 14:23:20"/>
    <s v="93910"/>
    <s v="DIVINO AVELINO DOS SANTOS"/>
    <x v="31"/>
    <s v="Caminhonete"/>
    <s v="Caminhonete S10"/>
    <s v="CHEVROLET"/>
    <s v="87183400"/>
    <s v="MARAJO GUAPO"/>
    <s v="GUAPO"/>
    <s v="GO"/>
    <s v="DIESEL S-10"/>
    <n v="1093"/>
    <n v="14.38"/>
    <s v=" Km/L"/>
    <n v="127268"/>
    <n v="76"/>
    <n v="6.04"/>
    <n v="459.04"/>
    <s v="0"/>
    <s v="Planejamento Operaci"/>
    <s v="Planejamento Operaci"/>
    <s v="INSPENCAO"/>
    <m/>
    <d v="2026-02-28T00:00:00"/>
    <x v="10"/>
    <x v="1"/>
    <x v="12"/>
  </r>
  <r>
    <s v="QSW6J59"/>
    <s v="60645800106460000"/>
    <s v="28/02/2026 14:23:34"/>
    <s v="02763"/>
    <s v="JENIVALDO JESUS MATOS"/>
    <x v="28"/>
    <s v="EQUIPAMENTOS"/>
    <s v="CAMINHÃO PIPA"/>
    <s v="OUTROS"/>
    <s v="41826312"/>
    <s v="AUTO POSTO JACARE"/>
    <s v="ACREUNA"/>
    <s v="GO"/>
    <s v="DIESEL S-10"/>
    <n v="652"/>
    <n v="4.03"/>
    <s v=" Km/L"/>
    <n v="19797"/>
    <n v="161.94"/>
    <n v="5.99"/>
    <n v="970.05"/>
    <s v="280251721"/>
    <s v="EXT - LUCCA JR"/>
    <s v="Planejamento Operaci"/>
    <s v="LUCCA JR"/>
    <m/>
    <d v="2026-02-28T00:00:00"/>
    <x v="10"/>
    <x v="1"/>
    <x v="11"/>
  </r>
  <r>
    <s v="TTR3A31"/>
    <s v="60645800106472404"/>
    <s v="28/02/2026 14:56:34"/>
    <s v="06404"/>
    <s v="FABIO BERNARDINO DA SILVA"/>
    <x v="53"/>
    <s v="Caminhonete"/>
    <s v="SAVEIRO CS RB MF"/>
    <s v="VW"/>
    <s v="46209914"/>
    <s v="DECIO RIO VERDE"/>
    <s v="RIO VERDE"/>
    <s v="GO"/>
    <s v="ETANOL COMUM"/>
    <n v="435"/>
    <n v="9.52"/>
    <s v=" Km/L"/>
    <n v="107241"/>
    <n v="45.71"/>
    <n v="4.79"/>
    <n v="218.95"/>
    <s v="202602281455"/>
    <s v="EXT - KSE LOCAÇOES"/>
    <s v="Planejamento Operaci"/>
    <s v="KSE LOCAÇOES"/>
    <m/>
    <d v="2026-02-28T00:00:00"/>
    <x v="10"/>
    <x v="1"/>
    <x v="12"/>
  </r>
  <r>
    <s v="TTT2H95"/>
    <s v="60645800106472477"/>
    <s v="28/02/2026 15:07:33"/>
    <s v="46440"/>
    <s v="PAULO SOUSA DIAS"/>
    <x v="63"/>
    <s v="Caminhonete"/>
    <s v="SAVEIRO CS RB MF"/>
    <s v="VW"/>
    <s v="45308900"/>
    <s v="POSTO LUPATINI"/>
    <s v="SANTO ANTONIO DA BARRA"/>
    <s v="GO"/>
    <s v="ETANOL COMUM"/>
    <n v="435"/>
    <n v="9.5399999999999991"/>
    <s v=" Km/L"/>
    <n v="100481"/>
    <n v="45.62"/>
    <n v="4.6900000000000004"/>
    <n v="213.96"/>
    <s v="0"/>
    <s v="EXT - KSE LOCAÇOES"/>
    <s v="Planejamento Operaci"/>
    <s v="KSE LOCAÇOES"/>
    <m/>
    <d v="2026-02-28T00:00:00"/>
    <x v="10"/>
    <x v="1"/>
    <x v="12"/>
  </r>
  <r>
    <s v="TTP5B47"/>
    <s v="60645800106472110"/>
    <s v="28/02/2026 16:56:57"/>
    <s v="02710"/>
    <s v="RAINON LOPES ALMEIDA"/>
    <x v="40"/>
    <s v="Caminhonete"/>
    <s v="SAVEIRO CS RB MF"/>
    <s v="VW"/>
    <s v="75331801"/>
    <s v="DECIO CEZARINA"/>
    <s v="CEZARINA"/>
    <s v="GO"/>
    <s v="ETANOL COMUM"/>
    <n v="485"/>
    <n v="10.18"/>
    <s v=" Km/L"/>
    <n v="115649"/>
    <n v="47.63"/>
    <n v="4.6900000000000004"/>
    <n v="223.38"/>
    <s v="202602281655"/>
    <s v="EXT - KSE LOCAÇOES"/>
    <s v="Planejamento Operaci"/>
    <s v="KSE LOCAÇOES"/>
    <m/>
    <d v="2026-02-28T00:00:00"/>
    <x v="10"/>
    <x v="1"/>
    <x v="12"/>
  </r>
  <r>
    <s v="TFS3C72"/>
    <s v="60645800105143738"/>
    <s v="28/02/2026 17:06:00"/>
    <s v="00271"/>
    <s v="HEDER OLIVEIRA SANTANA"/>
    <x v="9"/>
    <s v="Automóvel"/>
    <s v="ARGO"/>
    <s v="FIAT"/>
    <s v="75331801"/>
    <s v="DECIO CEZARINA"/>
    <s v="CEZARINA"/>
    <s v="GO"/>
    <s v="ETANOL COMUM"/>
    <n v="253"/>
    <n v="7.42"/>
    <s v=" Km/L"/>
    <n v="80736"/>
    <n v="34.090000000000003"/>
    <n v="4.6900000000000004"/>
    <n v="159.88"/>
    <s v="202602281705"/>
    <s v="Planejamento Operaci"/>
    <s v="Planejamento Operaci"/>
    <s v="Operacional"/>
    <m/>
    <d v="2026-02-28T00:00:00"/>
    <x v="10"/>
    <x v="1"/>
    <x v="4"/>
  </r>
  <r>
    <s v="TLO0E87"/>
    <s v="60645800106184255"/>
    <s v="28/02/2026 17:12:38"/>
    <s v="01765"/>
    <s v="ELIAS JANUARIO DIMAS"/>
    <x v="43"/>
    <s v="EQUIPAMENTOS"/>
    <s v="GUINCHO LEVE"/>
    <s v="EQUIPAMENTO"/>
    <s v="87183400"/>
    <s v="MARAJO GUAPO"/>
    <s v="GUAPO"/>
    <s v="GO"/>
    <s v="DIESEL S-10"/>
    <n v="171"/>
    <n v="6.46"/>
    <s v=" Km/L"/>
    <n v="31915"/>
    <n v="26.46"/>
    <n v="6.04"/>
    <n v="159.82"/>
    <s v="0"/>
    <s v="EXT - LUCCA JR"/>
    <s v="Planejamento Operaci"/>
    <s v="LUCCA JR"/>
    <m/>
    <d v="2026-02-28T00:00:00"/>
    <x v="10"/>
    <x v="1"/>
    <x v="11"/>
  </r>
  <r>
    <s v="TUW2D74"/>
    <s v="60645800105124310"/>
    <s v="28/02/2026 18:18:37"/>
    <s v="03339"/>
    <s v="MAYARA MARTINS DA SILVA SOUZA"/>
    <x v="35"/>
    <s v="Automóvel"/>
    <s v="CHEVROLET/S10 LS DD4"/>
    <s v="CHEVROLET"/>
    <s v="45307105"/>
    <s v="POSTO GIRASSOL"/>
    <s v="ITUMBIARA"/>
    <s v="GO"/>
    <s v="DIESEL S-10"/>
    <n v="884"/>
    <n v="15.23"/>
    <s v=" Km/L"/>
    <n v="100358"/>
    <n v="58.05"/>
    <n v="5.99"/>
    <n v="347.72"/>
    <s v="280265"/>
    <s v="Planejamento Operaci"/>
    <s v="Planejamento Operaci"/>
    <s v="Operacional"/>
    <m/>
    <d v="2026-02-28T00:00:00"/>
    <x v="10"/>
    <x v="1"/>
    <x v="12"/>
  </r>
  <r>
    <s v="TUG2C45"/>
    <s v="60645800106437770"/>
    <s v="28/02/2026 18:42:54"/>
    <s v="03782"/>
    <s v="ELVIS MESSIAS FERNANDES"/>
    <x v="54"/>
    <s v="Utilitário"/>
    <s v="SAVEIRO"/>
    <s v="FIAT"/>
    <s v="13335016"/>
    <s v="POSTO TREVO"/>
    <s v="RIO VERDE"/>
    <s v="GO"/>
    <s v="ETANOL COMUM"/>
    <n v="413"/>
    <n v="9.48"/>
    <s v=" Km/L"/>
    <n v="113743"/>
    <n v="43.56"/>
    <n v="4.99"/>
    <n v="217.37"/>
    <s v="280267324"/>
    <s v="EXT - KSE LOCAÇOES"/>
    <s v="Planejamento Operaci"/>
    <s v="KSE LOCAÇOES"/>
    <m/>
    <d v="2026-02-28T00:00:00"/>
    <x v="10"/>
    <x v="1"/>
    <x v="12"/>
  </r>
  <r>
    <s v="TUF2B45"/>
    <s v="60645800106472420"/>
    <s v="28/02/2026 18:51:25"/>
    <s v="00047"/>
    <s v="KARLA THAISE SILVA CARVALHO"/>
    <x v="37"/>
    <s v="Caminhonete"/>
    <s v="SAVEIRO CS RB MF"/>
    <s v="VW"/>
    <s v="46286315"/>
    <s v="POSTO CENTRAL"/>
    <s v="BOM JESUS"/>
    <s v="GO"/>
    <s v="ETANOL COMUM"/>
    <n v="360"/>
    <n v="7.55"/>
    <s v=" Km/L"/>
    <n v="120513"/>
    <n v="47.66"/>
    <n v="4.8899999999999997"/>
    <n v="233.07"/>
    <s v="1"/>
    <s v="EXT - KSE LOCAÇOES"/>
    <s v="Planejamento Operaci"/>
    <s v="KSE LOCAÇOES"/>
    <m/>
    <d v="2026-02-28T00:00:00"/>
    <x v="10"/>
    <x v="1"/>
    <x v="12"/>
  </r>
  <r>
    <s v="TFW3J34"/>
    <s v="60645800106437440"/>
    <s v="28/02/2026 18:55:30"/>
    <s v="54729"/>
    <s v="ADRIANO MACHADO DA SILVA"/>
    <x v="49"/>
    <s v="EQUIPAMENTOS"/>
    <s v="AMBULANCIA"/>
    <s v="OUTROS"/>
    <s v="46286315"/>
    <s v="POSTO CENTRAL"/>
    <s v="BOM JESUS"/>
    <s v="GO"/>
    <s v="DIESEL S-10"/>
    <n v="272"/>
    <n v="5.87"/>
    <s v=" Km/L"/>
    <n v="15988"/>
    <n v="46.31"/>
    <n v="6.2409999999999997"/>
    <n v="289.02"/>
    <s v="1"/>
    <s v="Planejamento Operaci"/>
    <s v="Planejamento Operaci"/>
    <s v="Operacional"/>
    <m/>
    <d v="2026-02-28T00:00:00"/>
    <x v="10"/>
    <x v="1"/>
    <x v="13"/>
  </r>
  <r>
    <s v="TTY2C25"/>
    <s v="60645800106472430"/>
    <s v="28/02/2026 19:00:53"/>
    <s v="07015"/>
    <s v="EDILEIA DE SOUSA ANTUNES"/>
    <x v="38"/>
    <s v="Caminhonete"/>
    <s v="SAVEIRO CS RB MF"/>
    <s v="VW"/>
    <s v="46286315"/>
    <s v="POSTO CENTRAL"/>
    <s v="BOM JESUS"/>
    <s v="GO"/>
    <s v="ETANOL COMUM"/>
    <n v="284"/>
    <n v="6.72"/>
    <s v=" Km/L"/>
    <n v="101380"/>
    <n v="42.27"/>
    <n v="4.891"/>
    <n v="206.73"/>
    <s v="1"/>
    <s v="EXT - KSE LOCAÇOES"/>
    <s v="Planejamento Operaci"/>
    <s v="KSE LOCAÇOES"/>
    <m/>
    <d v="2026-02-28T00:00:00"/>
    <x v="10"/>
    <x v="1"/>
    <x v="12"/>
  </r>
  <r>
    <s v="TGA0B06"/>
    <s v="60645800106958060"/>
    <s v="28/02/2026 19:23:34"/>
    <s v="00933"/>
    <s v="GIULEY RIBEIRO DOS SANTOS"/>
    <x v="55"/>
    <s v="Caminhonete"/>
    <s v="FIORINO"/>
    <s v="FIAT"/>
    <s v="45308900"/>
    <s v="POSTO LUPATINI"/>
    <s v="SANTO ANTONIO DA BARRA"/>
    <s v="GO"/>
    <s v="ETANOL COMUM"/>
    <n v="16647"/>
    <n v="629.14"/>
    <s v=" Km/L"/>
    <n v="18469"/>
    <n v="26.46"/>
    <n v="4.99"/>
    <n v="132.04"/>
    <s v="0"/>
    <s v="Planejamento Operaci"/>
    <s v="Planejamento Operaci"/>
    <s v="TI e Automação"/>
    <m/>
    <d v="2026-02-28T00:00:00"/>
    <x v="10"/>
    <x v="1"/>
    <x v="5"/>
  </r>
  <r>
    <s v="TFI3B19"/>
    <s v="60645800105926941"/>
    <s v="28/02/2026 20:36:41"/>
    <s v="03102"/>
    <s v="EDES GONÇALVES DA SILVA"/>
    <x v="4"/>
    <s v="Automóvel"/>
    <s v="ARGO"/>
    <s v="FIAT"/>
    <s v="13308211"/>
    <s v="P. BANDEIRANTES"/>
    <s v="RIO VERDE"/>
    <s v="GO"/>
    <s v="ETANOL COMUM"/>
    <n v="317"/>
    <n v="8.8699999999999992"/>
    <s v=" Km/L"/>
    <n v="68784"/>
    <n v="35.74"/>
    <n v="4.7910000000000004"/>
    <n v="171.24"/>
    <s v="280273949"/>
    <s v="Planejamento Operaci"/>
    <s v="Planejamento Operaci"/>
    <s v="Operacional"/>
    <m/>
    <d v="2026-02-28T00:00:00"/>
    <x v="10"/>
    <x v="1"/>
    <x v="0"/>
  </r>
  <r>
    <s v="TTS4A16"/>
    <s v="60645800108788589"/>
    <s v="28/02/2026 20:46:30"/>
    <s v="70552"/>
    <s v="ARMANDO DA SILVA OLIVIEIRA NETO"/>
    <x v="32"/>
    <s v="Caminhonete"/>
    <s v="Caminhonete S10"/>
    <s v="CHEVROLET"/>
    <s v="13342911"/>
    <s v="SANTA HELENA DE GOIAS"/>
    <s v="SANTA HELENA DE GOIAS"/>
    <s v="GO"/>
    <s v="DIESEL S-10"/>
    <n v="905"/>
    <n v="14.31"/>
    <s v=" Km/L"/>
    <n v="29369"/>
    <n v="63.25"/>
    <n v="6.1909999999999998"/>
    <n v="391.55"/>
    <s v="1772322336"/>
    <s v="Planejamento Operaci"/>
    <s v="Planejamento Operaci"/>
    <s v="INSPENCAO"/>
    <m/>
    <d v="2026-02-28T00:00:00"/>
    <x v="10"/>
    <x v="1"/>
    <x v="12"/>
  </r>
  <r>
    <s v="TIV6G27"/>
    <s v="60645800106184069"/>
    <s v="28/02/2026 20:56:31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455"/>
    <n v="6.21"/>
    <s v=" Km/L"/>
    <n v="31512"/>
    <n v="73.27"/>
    <n v="5.99"/>
    <n v="438.92"/>
    <s v="280275336"/>
    <s v="EXT - LUCCA JR"/>
    <s v="Planejamento Operaci"/>
    <s v="LUCCA JR"/>
    <m/>
    <d v="2026-02-28T00:00:00"/>
    <x v="10"/>
    <x v="1"/>
    <x v="11"/>
  </r>
  <r>
    <s v="TTT2H93"/>
    <s v="60645800106472340"/>
    <s v="28/02/2026 22:17:01"/>
    <s v="03095"/>
    <s v="MICHELL ALMEIDA SANTANA"/>
    <x v="41"/>
    <s v="Utilitário"/>
    <s v="SAVEIRO"/>
    <s v="FIAT"/>
    <s v="07674909"/>
    <s v="AUTO POSTO INDIARA"/>
    <s v="INDIARA"/>
    <s v="GO"/>
    <s v="ETANOL COMUM"/>
    <n v="340"/>
    <n v="9.93"/>
    <s v=" Km/L"/>
    <n v="67185"/>
    <n v="34.25"/>
    <n v="4.8899999999999997"/>
    <n v="167.48"/>
    <s v="12393"/>
    <s v="EXT - KSE LOCAÇOES"/>
    <s v="Planejamento Operaci"/>
    <s v="KSE LOCAÇOES"/>
    <m/>
    <d v="2026-02-28T00:00:00"/>
    <x v="10"/>
    <x v="1"/>
    <x v="12"/>
  </r>
  <r>
    <s v="TUF2B45"/>
    <s v="60645800106472420"/>
    <s v="28/02/2026 23:49:24"/>
    <s v="03398"/>
    <s v="JOSIMAR VENANCIO SANTOS SILVA"/>
    <x v="37"/>
    <s v="Caminhonete"/>
    <s v="SAVEIRO CS RB MF"/>
    <s v="VW"/>
    <s v="75331003"/>
    <s v="SUPERVIA LAGOA"/>
    <s v="RIO VERDE"/>
    <s v="GO"/>
    <s v="ETANOL COMUM"/>
    <n v="241"/>
    <n v="10.46"/>
    <s v=" Km/L"/>
    <n v="120754"/>
    <n v="23.04"/>
    <n v="4.8899999999999997"/>
    <n v="112.67"/>
    <s v="0"/>
    <s v="EXT - KSE LOCAÇOES"/>
    <s v="Planejamento Operaci"/>
    <s v="KSE LOCAÇOES"/>
    <m/>
    <d v="2026-02-28T00:00:00"/>
    <x v="10"/>
    <x v="1"/>
    <x v="12"/>
  </r>
  <r>
    <s v="TTR3A31"/>
    <s v="60645800106472404"/>
    <s v="01/03/2026 00:26:15"/>
    <s v="01836"/>
    <s v="DANILLO ROSA CARDOSO"/>
    <x v="53"/>
    <s v="Caminhonete"/>
    <s v="SAVEIRO CS RB MF"/>
    <s v="VW"/>
    <s v="46209914"/>
    <s v="DECIO RIO VERDE"/>
    <s v="RIO VERDE"/>
    <s v="GO"/>
    <s v="ETANOL COMUM"/>
    <n v="436"/>
    <n v="9.08"/>
    <s v=" Km/L"/>
    <n v="107677"/>
    <n v="48.02"/>
    <n v="4.79"/>
    <n v="230.02"/>
    <s v="202603010025"/>
    <s v="EXT - KSE LOCAÇOES"/>
    <s v="Planejamento Operaci"/>
    <s v="KSE LOCAÇOES"/>
    <m/>
    <d v="2026-03-01T00:00:00"/>
    <x v="11"/>
    <x v="1"/>
    <x v="12"/>
  </r>
  <r>
    <s v="TTP5B47"/>
    <s v="60645800106472110"/>
    <s v="01/03/2026 01:31:29"/>
    <s v="01227"/>
    <s v="DAILTON FERREIRA CRUVINEL"/>
    <x v="40"/>
    <s v="Caminhonete"/>
    <s v="SAVEIRO CS RB MF"/>
    <s v="VW"/>
    <s v="07674909"/>
    <s v="AUTO POSTO INDIARA"/>
    <s v="INDIARA"/>
    <s v="GO"/>
    <s v="ETANOL COMUM"/>
    <n v="483"/>
    <n v="11.7"/>
    <s v=" Km/L"/>
    <n v="116132"/>
    <n v="41.28"/>
    <n v="4.8899999999999997"/>
    <n v="201.86"/>
    <s v="12394"/>
    <s v="EXT - KSE LOCAÇOES"/>
    <s v="Planejamento Operaci"/>
    <s v="KSE LOCAÇOES"/>
    <m/>
    <d v="2026-03-01T00:00:00"/>
    <x v="11"/>
    <x v="1"/>
    <x v="12"/>
  </r>
  <r>
    <s v="TTQ4C10"/>
    <s v="60645800106553930"/>
    <s v="01/03/2026 06:07:05"/>
    <s v="72216"/>
    <s v="ERIVALDO OLIVEIRA SOARES"/>
    <x v="31"/>
    <s v="Caminhonete"/>
    <s v="Caminhonete S10"/>
    <s v="CHEVROLET"/>
    <s v="69442211"/>
    <s v="POSTO SUDOESTE"/>
    <s v="GUAPO"/>
    <s v="GO"/>
    <s v="DIESEL S-10"/>
    <n v="696"/>
    <n v="12.99"/>
    <s v=" Km/L"/>
    <n v="127964"/>
    <n v="53.57"/>
    <n v="5.64"/>
    <n v="302.13"/>
    <s v="0"/>
    <s v="Planejamento Operaci"/>
    <s v="Planejamento Operaci"/>
    <s v="INSPENCAO"/>
    <m/>
    <d v="2026-03-01T00:00:00"/>
    <x v="11"/>
    <x v="1"/>
    <x v="12"/>
  </r>
  <r>
    <s v="TTY2C25"/>
    <s v="60645800106472430"/>
    <s v="01/03/2026 06:35:54"/>
    <s v="07015"/>
    <s v="EDILEIA DE SOUSA ANTUNES"/>
    <x v="38"/>
    <s v="Caminhonete"/>
    <s v="SAVEIRO CS RB MF"/>
    <s v="VW"/>
    <s v="46286315"/>
    <s v="POSTO CENTRAL"/>
    <s v="BOM JESUS"/>
    <s v="GO"/>
    <s v="ETANOL COMUM"/>
    <n v="430"/>
    <n v="9.7799999999999994"/>
    <s v=" Km/L"/>
    <n v="101810"/>
    <n v="43.98"/>
    <n v="4.891"/>
    <n v="215.1"/>
    <s v="0"/>
    <s v="EXT - KSE LOCAÇOES"/>
    <s v="Planejamento Operaci"/>
    <s v="KSE LOCAÇOES"/>
    <m/>
    <d v="2026-03-01T00:00:00"/>
    <x v="11"/>
    <x v="1"/>
    <x v="12"/>
  </r>
  <r>
    <s v="TUG2C45"/>
    <s v="60645800106437770"/>
    <s v="01/03/2026 06:39:25"/>
    <s v="02527"/>
    <s v="ALCIENE MARTINS PONTES"/>
    <x v="54"/>
    <s v="Utilitário"/>
    <s v="SAVEIRO"/>
    <s v="FIAT"/>
    <s v="69494411"/>
    <s v="REDE MARAJO RIO VERD"/>
    <s v="RIO VERDE"/>
    <s v="GO"/>
    <s v="ETANOL COMUM"/>
    <n v="474"/>
    <n v="11.14"/>
    <s v=" Km/L"/>
    <n v="114217"/>
    <n v="42.56"/>
    <n v="4.59"/>
    <n v="195.35"/>
    <s v="1"/>
    <s v="EXT - KSE LOCAÇOES"/>
    <s v="Planejamento Operaci"/>
    <s v="KSE LOCAÇOES"/>
    <m/>
    <d v="2026-03-01T00:00:00"/>
    <x v="11"/>
    <x v="1"/>
    <x v="12"/>
  </r>
  <r>
    <s v="TFI3B19"/>
    <s v="60645800105926941"/>
    <s v="01/03/2026 06:43:56"/>
    <s v="03102"/>
    <s v="EDES GONÇALVES DA SILVA"/>
    <x v="4"/>
    <s v="Automóvel"/>
    <s v="ARGO"/>
    <s v="FIAT"/>
    <s v="13308211"/>
    <s v="P. BANDEIRANTES"/>
    <s v="RIO VERDE"/>
    <s v="GO"/>
    <s v="ETANOL COMUM"/>
    <n v="322"/>
    <n v="11.86"/>
    <s v=" Km/L"/>
    <n v="69106"/>
    <n v="27.14"/>
    <n v="4.79"/>
    <n v="130"/>
    <s v="10324010"/>
    <s v="Planejamento Operaci"/>
    <s v="Planejamento Operaci"/>
    <s v="Operacional"/>
    <m/>
    <d v="2026-03-01T00:00:00"/>
    <x v="11"/>
    <x v="1"/>
    <x v="0"/>
  </r>
  <r>
    <s v="TTT2H93"/>
    <s v="60645800106472340"/>
    <s v="01/03/2026 07:23:18"/>
    <s v="52982"/>
    <s v="ROBERTO ANTONIO DE MELO"/>
    <x v="41"/>
    <s v="Utilitário"/>
    <s v="SAVEIRO"/>
    <s v="FIAT"/>
    <s v="41826312"/>
    <s v="AUTO POSTO JACARE"/>
    <s v="ACREUNA"/>
    <s v="GO"/>
    <s v="ETANOL COMUM"/>
    <n v="408"/>
    <n v="11.46"/>
    <s v=" Km/L"/>
    <n v="67593"/>
    <n v="35.590000000000003"/>
    <n v="4.8609999999999998"/>
    <n v="172.99"/>
    <s v="10326523"/>
    <s v="EXT - KSE LOCAÇOES"/>
    <s v="Planejamento Operaci"/>
    <s v="KSE LOCAÇOES"/>
    <m/>
    <d v="2026-03-01T00:00:00"/>
    <x v="11"/>
    <x v="1"/>
    <x v="12"/>
  </r>
  <r>
    <s v="TFL8I14"/>
    <s v="60645800106437530"/>
    <s v="01/03/2026 08:25:58"/>
    <s v="54729"/>
    <s v="ADRIANO MACHADO DA SILVA"/>
    <x v="57"/>
    <s v="EQUIPAMENTOS"/>
    <s v="AMBULANCIA"/>
    <s v="OUTROS"/>
    <s v="53030006"/>
    <s v="KR TREVO"/>
    <s v="SANTA HELENA DE GOIAS"/>
    <s v="GO"/>
    <s v="DIESEL S-10"/>
    <n v="345"/>
    <n v="5.83"/>
    <s v=" Km/L"/>
    <n v="11051"/>
    <n v="59.17"/>
    <n v="6.19"/>
    <n v="366.27"/>
    <s v="10330311"/>
    <s v="Planejamento Operaci"/>
    <s v="Planejamento Operaci"/>
    <s v="Operacional"/>
    <m/>
    <d v="2026-03-01T00:00:00"/>
    <x v="11"/>
    <x v="1"/>
    <x v="13"/>
  </r>
  <r>
    <s v="TTT2H95"/>
    <s v="60645800106472477"/>
    <s v="01/03/2026 09:10:03"/>
    <s v="46440"/>
    <s v="PAULO SOUSA DIAS"/>
    <x v="63"/>
    <s v="Caminhonete"/>
    <s v="SAVEIRO CS RB MF"/>
    <s v="VW"/>
    <s v="45308900"/>
    <s v="POSTO LUPATINI"/>
    <s v="SANTO ANTONIO DA BARRA"/>
    <s v="GO"/>
    <s v="ETANOL COMUM"/>
    <n v="374"/>
    <n v="9.75"/>
    <s v=" Km/L"/>
    <n v="100855"/>
    <n v="38.35"/>
    <n v="4.99"/>
    <n v="191.37"/>
    <s v="0"/>
    <s v="EXT - KSE LOCAÇOES"/>
    <s v="Planejamento Operaci"/>
    <s v="KSE LOCAÇOES"/>
    <m/>
    <d v="2026-03-01T00:00:00"/>
    <x v="11"/>
    <x v="1"/>
    <x v="12"/>
  </r>
  <r>
    <s v="TTR3A31"/>
    <s v="60645800106472404"/>
    <s v="01/03/2026 09:28:18"/>
    <s v="06404"/>
    <s v="FABIO BERNARDINO DA SILVA"/>
    <x v="53"/>
    <s v="Caminhonete"/>
    <s v="SAVEIRO CS RB MF"/>
    <s v="VW"/>
    <s v="46209914"/>
    <s v="DECIO RIO VERDE"/>
    <s v="RIO VERDE"/>
    <s v="GO"/>
    <s v="ETANOL COMUM"/>
    <n v="421"/>
    <n v="10.36"/>
    <s v=" Km/L"/>
    <n v="108098"/>
    <n v="40.65"/>
    <n v="4.79"/>
    <n v="194.71"/>
    <s v="202603010927"/>
    <s v="EXT - KSE LOCAÇOES"/>
    <s v="Planejamento Operaci"/>
    <s v="KSE LOCAÇOES"/>
    <m/>
    <d v="2026-03-01T00:00:00"/>
    <x v="11"/>
    <x v="1"/>
    <x v="12"/>
  </r>
  <r>
    <s v="TTP5B47"/>
    <s v="60645800106472110"/>
    <s v="01/03/2026 10:28:37"/>
    <s v="00149"/>
    <s v="MANOELITO METROVICH LIMA"/>
    <x v="40"/>
    <s v="Caminhonete"/>
    <s v="SAVEIRO CS RB MF"/>
    <s v="VW"/>
    <s v="75331801"/>
    <s v="DECIO CEZARINA"/>
    <s v="CEZARINA"/>
    <s v="GO"/>
    <s v="ETANOL COMUM"/>
    <n v="443"/>
    <n v="11.15"/>
    <s v=" Km/L"/>
    <n v="116575"/>
    <n v="39.74"/>
    <n v="4.6900000000000004"/>
    <n v="186.38"/>
    <s v="202603011027"/>
    <s v="EXT - KSE LOCAÇOES"/>
    <s v="Planejamento Operaci"/>
    <s v="KSE LOCAÇOES"/>
    <m/>
    <d v="2026-03-01T00:00:00"/>
    <x v="11"/>
    <x v="1"/>
    <x v="12"/>
  </r>
  <r>
    <s v="TUF2B45"/>
    <s v="60645800106472420"/>
    <s v="01/03/2026 11:12:50"/>
    <s v="00047"/>
    <s v="KARLA THAISE SILVA CARVALHO"/>
    <x v="37"/>
    <s v="Caminhonete"/>
    <s v="SAVEIRO CS RB MF"/>
    <s v="VW"/>
    <s v="46286315"/>
    <s v="POSTO CENTRAL"/>
    <s v="BOM JESUS"/>
    <s v="GO"/>
    <s v="ETANOL COMUM"/>
    <n v="402"/>
    <n v="8.5500000000000007"/>
    <s v=" Km/L"/>
    <n v="121156"/>
    <n v="47.03"/>
    <n v="4.8899999999999997"/>
    <n v="230"/>
    <s v="0"/>
    <s v="EXT - KSE LOCAÇOES"/>
    <s v="Planejamento Operaci"/>
    <s v="KSE LOCAÇOES"/>
    <m/>
    <d v="2026-03-01T00:00:00"/>
    <x v="11"/>
    <x v="1"/>
    <x v="12"/>
  </r>
  <r>
    <s v="TMF8H09"/>
    <s v="60645800106185413"/>
    <s v="01/03/2026 11:39:38"/>
    <s v="99189"/>
    <s v="WELTON DIONES DE SOUZA BARBOSA_x0009__x0009__x0009__x0009_"/>
    <x v="29"/>
    <s v="Caminhão"/>
    <s v="FH 540 6X4R"/>
    <s v="VOLVO"/>
    <s v="46209914"/>
    <s v="DECIO RIO VERDE"/>
    <s v="RIO VERDE"/>
    <s v="GO"/>
    <s v="DIESEL S-10"/>
    <n v="760"/>
    <n v="1.97"/>
    <s v=" Km/L"/>
    <n v="14166"/>
    <n v="385.03"/>
    <n v="6.39"/>
    <n v="2460.34"/>
    <s v="202603011138"/>
    <s v="EXT - LUCCA JR"/>
    <s v="Planejamento Operaci"/>
    <s v="LUCCA JR"/>
    <m/>
    <d v="2026-03-01T00:00:00"/>
    <x v="11"/>
    <x v="1"/>
    <x v="11"/>
  </r>
  <r>
    <s v="TMF8H09"/>
    <m/>
    <s v="01/03/2026 11:41:18"/>
    <m/>
    <m/>
    <x v="29"/>
    <m/>
    <m/>
    <m/>
    <m/>
    <s v="DECIO RIO VERDE"/>
    <m/>
    <m/>
    <s v="ARLA-32"/>
    <s v="-"/>
    <s v="-"/>
    <s v=" Km/L"/>
    <s v="-"/>
    <n v="20.25"/>
    <m/>
    <n v="76.75"/>
    <m/>
    <m/>
    <m/>
    <m/>
    <m/>
    <d v="2026-03-01T00:00:00"/>
    <x v="11"/>
    <x v="1"/>
    <x v="11"/>
  </r>
  <r>
    <s v="TFX7J72"/>
    <s v="60645800105836505"/>
    <s v="01/03/2026 12:50:36"/>
    <s v="03126"/>
    <s v="PEDRO PAULO SILVA SANTOS"/>
    <x v="11"/>
    <s v="Automóvel"/>
    <s v="ARGO"/>
    <s v="FIAT"/>
    <s v="41826312"/>
    <s v="AUTO POSTO JACARE"/>
    <s v="ACREUNA"/>
    <s v="GO"/>
    <s v="ETANOL COMUM"/>
    <n v="255"/>
    <n v="9.19"/>
    <s v=" Km/L"/>
    <n v="65033"/>
    <n v="27.74"/>
    <n v="4.8600000000000003"/>
    <n v="134.83000000000001"/>
    <s v="10346177"/>
    <s v="Planejamento Operaci"/>
    <s v="Planejamento Operaci"/>
    <s v="Operacional"/>
    <m/>
    <d v="2026-03-01T00:00:00"/>
    <x v="11"/>
    <x v="1"/>
    <x v="4"/>
  </r>
  <r>
    <s v="TTS4A16"/>
    <s v="60645800108788589"/>
    <s v="01/03/2026 14:03:40"/>
    <s v="70198"/>
    <s v="LALESCA CRISTINA SOUZA DE OLIVEIRA"/>
    <x v="32"/>
    <s v="Caminhonete"/>
    <s v="Caminhonete S10"/>
    <s v="CHEVROLET"/>
    <s v="75331003"/>
    <s v="SUPERVIA LAGOA"/>
    <s v="RIO VERDE"/>
    <s v="GO"/>
    <s v="DIESEL S-10"/>
    <n v="764"/>
    <n v="15.03"/>
    <s v=" Km/L"/>
    <n v="30133"/>
    <n v="50.82"/>
    <n v="5.8369999999999997"/>
    <n v="296.64"/>
    <s v="0"/>
    <s v="Planejamento Operaci"/>
    <s v="Planejamento Operaci"/>
    <s v="INSPENCAO"/>
    <m/>
    <d v="2026-03-01T00:00:00"/>
    <x v="11"/>
    <x v="1"/>
    <x v="12"/>
  </r>
  <r>
    <s v="TKC7D89"/>
    <s v="60645800106185260"/>
    <s v="01/03/2026 14:09:38"/>
    <s v="86287"/>
    <s v="SIDNEY GOMES SOUTO"/>
    <x v="39"/>
    <s v="Caminhão"/>
    <s v="FH 540 6X4R"/>
    <s v="VOLVO"/>
    <s v="75331801"/>
    <s v="DECIO CEZARINA"/>
    <s v="CEZARINA"/>
    <s v="GO"/>
    <s v="DIESEL S-10"/>
    <n v="1278"/>
    <n v="2.5"/>
    <s v=" Km/L"/>
    <n v="23606"/>
    <n v="511.9"/>
    <n v="6.39"/>
    <n v="3271.04"/>
    <s v="202603011408"/>
    <s v="EXT - LUCCA JR"/>
    <s v="Planejamento Operaci"/>
    <s v="LUCCA JR"/>
    <m/>
    <d v="2026-03-01T00:00:00"/>
    <x v="11"/>
    <x v="1"/>
    <x v="11"/>
  </r>
  <r>
    <s v="TKC7D89"/>
    <m/>
    <s v="01/03/2026 14:11:04"/>
    <m/>
    <m/>
    <x v="39"/>
    <m/>
    <m/>
    <m/>
    <m/>
    <s v="DECIO CEZARINA"/>
    <m/>
    <m/>
    <s v="ARLA-32"/>
    <s v="-"/>
    <s v="-"/>
    <s v=" Km/L"/>
    <s v="-"/>
    <n v="57.74"/>
    <m/>
    <n v="218.83"/>
    <m/>
    <m/>
    <m/>
    <m/>
    <m/>
    <d v="2026-03-01T00:00:00"/>
    <x v="11"/>
    <x v="1"/>
    <x v="11"/>
  </r>
  <r>
    <s v="TEQ8G33"/>
    <s v="60645800105124371"/>
    <s v="01/03/2026 14:47:01"/>
    <s v="80246"/>
    <s v="FRANCISCO DE ASSIS SOARES"/>
    <x v="19"/>
    <s v="Caminhão"/>
    <s v="9-180"/>
    <s v="VOLKSWAGEN"/>
    <s v="45307105"/>
    <s v="POSTO GIRASSOL"/>
    <s v="ITUMBIARA"/>
    <s v="GO"/>
    <s v="DIESEL S-10"/>
    <n v="0"/>
    <n v="0"/>
    <s v=" Km/L"/>
    <n v="0"/>
    <n v="54.19"/>
    <n v="6.09"/>
    <n v="330.02"/>
    <s v="103531"/>
    <s v="EXT - SAO PEDRO"/>
    <s v="Planejamento Operaci"/>
    <s v="SAO PEDRO"/>
    <m/>
    <d v="2026-03-01T00:00:00"/>
    <x v="11"/>
    <x v="1"/>
    <x v="7"/>
  </r>
  <r>
    <s v="TLO0E87"/>
    <s v="60645800106184255"/>
    <s v="01/03/2026 16:08:55"/>
    <s v="01765"/>
    <s v="ELIAS JANUARIO DIMAS"/>
    <x v="43"/>
    <s v="EQUIPAMENTOS"/>
    <s v="GUINCHO LEVE"/>
    <s v="EQUIPAMENTO"/>
    <s v="87183400"/>
    <s v="MARAJO GUAPO"/>
    <s v="GUAPO"/>
    <s v="GO"/>
    <s v="DIESEL S-10"/>
    <n v="162"/>
    <n v="5.0599999999999996"/>
    <s v=" Km/L"/>
    <n v="32077"/>
    <n v="32"/>
    <n v="6.04"/>
    <n v="193.28"/>
    <s v="0"/>
    <s v="EXT - LUCCA JR"/>
    <s v="Planejamento Operaci"/>
    <s v="LUCCA JR"/>
    <m/>
    <d v="2026-03-01T00:00:00"/>
    <x v="11"/>
    <x v="1"/>
    <x v="11"/>
  </r>
  <r>
    <s v="TFI3B19"/>
    <s v="60645800105926941"/>
    <s v="01/03/2026 16:13:43"/>
    <s v="70214"/>
    <s v="IGOR LEMES FERNANDES"/>
    <x v="4"/>
    <s v="Automóvel"/>
    <s v="ARGO"/>
    <s v="FIAT"/>
    <s v="24906505"/>
    <s v="AUTO POSTO BOM RETIR"/>
    <s v="RIO VERDE"/>
    <s v="GO"/>
    <s v="ETANOL COMUM"/>
    <n v="341"/>
    <n v="8.19"/>
    <s v=" Km/L"/>
    <n v="69447"/>
    <n v="41.62"/>
    <n v="4.79"/>
    <n v="199.38"/>
    <s v="103583"/>
    <s v="Planejamento Operaci"/>
    <s v="Planejamento Operaci"/>
    <s v="Operacional"/>
    <m/>
    <d v="2026-03-01T00:00:00"/>
    <x v="11"/>
    <x v="1"/>
    <x v="0"/>
  </r>
  <r>
    <s v="TTT2H93"/>
    <s v="60645800106472340"/>
    <s v="01/03/2026 16:37:53"/>
    <s v="52982"/>
    <s v="ROBERTO ANTONIO DE MELO"/>
    <x v="41"/>
    <s v="Utilitário"/>
    <s v="SAVEIRO"/>
    <s v="FIAT"/>
    <s v="41826312"/>
    <s v="AUTO POSTO JACARE"/>
    <s v="ACREUNA"/>
    <s v="GO"/>
    <s v="ETANOL COMUM"/>
    <n v="486"/>
    <n v="10.32"/>
    <s v=" Km/L"/>
    <n v="68079"/>
    <n v="47.11"/>
    <n v="4.8609999999999998"/>
    <n v="228.99"/>
    <s v="10359819"/>
    <s v="EXT - KSE LOCAÇOES"/>
    <s v="Planejamento Operaci"/>
    <s v="KSE LOCAÇOES"/>
    <m/>
    <d v="2026-03-01T00:00:00"/>
    <x v="11"/>
    <x v="1"/>
    <x v="12"/>
  </r>
  <r>
    <s v="TFX7J72"/>
    <s v="60645800105836505"/>
    <s v="01/03/2026 16:59:11"/>
    <s v="03126"/>
    <s v="PEDRO PAULO SILVA SANTOS"/>
    <x v="11"/>
    <s v="Automóvel"/>
    <s v="ARGO"/>
    <s v="FIAT"/>
    <s v="45308900"/>
    <s v="POSTO LUPATINI"/>
    <s v="SANTO ANTONIO DA BARRA"/>
    <s v="GO"/>
    <s v="ETANOL COMUM"/>
    <n v="306"/>
    <n v="8.27"/>
    <s v=" Km/L"/>
    <n v="65339"/>
    <n v="37.020000000000003"/>
    <n v="4.99"/>
    <n v="184.73"/>
    <s v="0"/>
    <s v="Planejamento Operaci"/>
    <s v="Planejamento Operaci"/>
    <s v="Operacional"/>
    <m/>
    <d v="2026-03-01T00:00:00"/>
    <x v="11"/>
    <x v="1"/>
    <x v="4"/>
  </r>
  <r>
    <s v="TFR8B59"/>
    <s v="60645800105143681"/>
    <s v="01/03/2026 17:02:02"/>
    <s v="92635"/>
    <s v="ADENILDO BARBOSA DUTRA"/>
    <x v="8"/>
    <s v="Automóvel"/>
    <s v="ARGO"/>
    <s v="FIAT"/>
    <s v="92220505"/>
    <s v="AUTO POSTO ARAGUAIA"/>
    <s v="ACREUNA"/>
    <s v="GO"/>
    <s v="ETANOL COMUM"/>
    <n v="244"/>
    <n v="5.94"/>
    <s v=" Km/L"/>
    <n v="21740"/>
    <n v="41.07"/>
    <n v="4.8710000000000004"/>
    <n v="200.05"/>
    <s v="0"/>
    <s v="Planejamento Operaci"/>
    <s v="Planejamento Operaci"/>
    <s v="Operacional"/>
    <m/>
    <d v="2026-03-01T00:00:00"/>
    <x v="11"/>
    <x v="1"/>
    <x v="5"/>
  </r>
  <r>
    <s v="TTR3A31"/>
    <s v="60645800106472404"/>
    <s v="01/03/2026 17:02:02"/>
    <s v="06404"/>
    <s v="FABIO BERNARDINO DA SILVA"/>
    <x v="53"/>
    <s v="Caminhonete"/>
    <s v="SAVEIRO CS RB MF"/>
    <s v="VW"/>
    <s v="46209914"/>
    <s v="DECIO RIO VERDE"/>
    <s v="RIO VERDE"/>
    <s v="GO"/>
    <s v="ETANOL COMUM"/>
    <n v="367"/>
    <n v="8.73"/>
    <s v=" Km/L"/>
    <n v="108465"/>
    <n v="42.02"/>
    <n v="4.79"/>
    <n v="201.28"/>
    <s v="202603011701"/>
    <s v="EXT - KSE LOCAÇOES"/>
    <s v="Planejamento Operaci"/>
    <s v="KSE LOCAÇOES"/>
    <m/>
    <d v="2026-03-01T00:00:00"/>
    <x v="11"/>
    <x v="1"/>
    <x v="12"/>
  </r>
  <r>
    <s v="TUG2C45"/>
    <s v="60645800106437770"/>
    <s v="01/03/2026 17:02:55"/>
    <s v="03782"/>
    <s v="ELVIS MESSIAS FERNANDES"/>
    <x v="54"/>
    <s v="Utilitário"/>
    <s v="SAVEIRO"/>
    <s v="FIAT"/>
    <s v="13335016"/>
    <s v="POSTO TREVO"/>
    <s v="RIO VERDE"/>
    <s v="GO"/>
    <s v="ETANOL COMUM"/>
    <n v="452"/>
    <n v="10.62"/>
    <s v=" Km/L"/>
    <n v="114669"/>
    <n v="42.56"/>
    <n v="4.9909999999999997"/>
    <n v="212.41"/>
    <s v="10361326"/>
    <s v="EXT - KSE LOCAÇOES"/>
    <s v="Planejamento Operaci"/>
    <s v="KSE LOCAÇOES"/>
    <m/>
    <d v="2026-03-01T00:00:00"/>
    <x v="11"/>
    <x v="1"/>
    <x v="12"/>
  </r>
  <r>
    <s v="TUW2D74"/>
    <s v="60645800105124310"/>
    <s v="01/03/2026 18:29:10"/>
    <s v="03339"/>
    <s v="MAYARA MARTINS DA SILVA SOUZA"/>
    <x v="35"/>
    <s v="Automóvel"/>
    <s v="CHEVROLET/S10 LS DD4"/>
    <s v="CHEVROLET"/>
    <s v="45307105"/>
    <s v="POSTO GIRASSOL"/>
    <s v="ITUMBIARA"/>
    <s v="GO"/>
    <s v="DIESEL S-10"/>
    <n v="878"/>
    <n v="14.8"/>
    <s v=" Km/L"/>
    <n v="101236"/>
    <n v="59.32"/>
    <n v="6.09"/>
    <n v="361.26"/>
    <s v="103664"/>
    <s v="Planejamento Operaci"/>
    <s v="Planejamento Operaci"/>
    <s v="Operacional"/>
    <m/>
    <d v="2026-03-01T00:00:00"/>
    <x v="11"/>
    <x v="1"/>
    <x v="12"/>
  </r>
  <r>
    <s v="TTP5B47"/>
    <s v="60645800106472110"/>
    <s v="01/03/2026 18:34:03"/>
    <s v="00149"/>
    <s v="MANOELITO METROVICH LIMA"/>
    <x v="40"/>
    <s v="Caminhonete"/>
    <s v="SAVEIRO CS RB MF"/>
    <s v="VW"/>
    <s v="75331801"/>
    <s v="DECIO CEZARINA"/>
    <s v="CEZARINA"/>
    <s v="GO"/>
    <s v="ETANOL COMUM"/>
    <n v="416"/>
    <n v="8.86"/>
    <s v=" Km/L"/>
    <n v="116991"/>
    <n v="46.96"/>
    <n v="4.6900000000000004"/>
    <n v="220.24"/>
    <s v="202603011833"/>
    <s v="EXT - KSE LOCAÇOES"/>
    <s v="Planejamento Operaci"/>
    <s v="KSE LOCAÇOES"/>
    <m/>
    <d v="2026-03-01T00:00:00"/>
    <x v="11"/>
    <x v="1"/>
    <x v="12"/>
  </r>
  <r>
    <s v="TTT2H95"/>
    <s v="60645800106472477"/>
    <s v="01/03/2026 18:50:16"/>
    <s v="46440"/>
    <s v="PAULO SOUSA DIAS"/>
    <x v="63"/>
    <s v="Caminhonete"/>
    <s v="SAVEIRO CS RB MF"/>
    <s v="VW"/>
    <s v="45308900"/>
    <s v="POSTO LUPATINI"/>
    <s v="SANTO ANTONIO DA BARRA"/>
    <s v="GO"/>
    <s v="ETANOL COMUM"/>
    <n v="447"/>
    <n v="9.84"/>
    <s v=" Km/L"/>
    <n v="101302"/>
    <n v="45.41"/>
    <n v="4.99"/>
    <n v="226.6"/>
    <s v="0"/>
    <s v="EXT - KSE LOCAÇOES"/>
    <s v="Planejamento Operaci"/>
    <s v="KSE LOCAÇOES"/>
    <m/>
    <d v="2026-03-01T00:00:00"/>
    <x v="11"/>
    <x v="1"/>
    <x v="12"/>
  </r>
  <r>
    <s v="TTQ4C10"/>
    <s v="60645800106553930"/>
    <s v="01/03/2026 19:01:25"/>
    <s v="93910"/>
    <s v="DIVINO AVELINO DOS SANTOS"/>
    <x v="31"/>
    <s v="Caminhonete"/>
    <s v="Caminhonete S10"/>
    <s v="CHEVROLET"/>
    <s v="87183400"/>
    <s v="MARAJO GUAPO"/>
    <s v="GUAPO"/>
    <s v="GO"/>
    <s v="DIESEL S-10"/>
    <n v="712"/>
    <n v="13.43"/>
    <s v=" Km/L"/>
    <n v="128676"/>
    <n v="53"/>
    <n v="6.04"/>
    <n v="320.12"/>
    <s v="0"/>
    <s v="Planejamento Operaci"/>
    <s v="Planejamento Operaci"/>
    <s v="INSPENCAO"/>
    <m/>
    <d v="2026-03-01T00:00:00"/>
    <x v="11"/>
    <x v="1"/>
    <x v="12"/>
  </r>
  <r>
    <s v="TUF2B45"/>
    <s v="60645800106472420"/>
    <s v="01/03/2026 19:31:13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376"/>
    <n v="9.7899999999999991"/>
    <s v=" Km/L"/>
    <n v="121532"/>
    <n v="38.42"/>
    <n v="4.8899999999999997"/>
    <n v="187.87"/>
    <s v="0"/>
    <s v="EXT - KSE LOCAÇOES"/>
    <s v="Planejamento Operaci"/>
    <s v="KSE LOCAÇOES"/>
    <m/>
    <d v="2026-03-01T00:00:00"/>
    <x v="11"/>
    <x v="1"/>
    <x v="12"/>
  </r>
  <r>
    <s v="TTY2C25"/>
    <s v="60645800106472430"/>
    <s v="01/03/2026 19:46:07"/>
    <s v="07015"/>
    <s v="EDILEIA DE SOUSA ANTUNES"/>
    <x v="38"/>
    <s v="Caminhonete"/>
    <s v="SAVEIRO CS RB MF"/>
    <s v="VW"/>
    <s v="46286315"/>
    <s v="POSTO CENTRAL"/>
    <s v="BOM JESUS"/>
    <s v="GO"/>
    <s v="ETANOL COMUM"/>
    <n v="182"/>
    <n v="5.33"/>
    <s v=" Km/L"/>
    <n v="101992"/>
    <n v="34.15"/>
    <n v="4.8899999999999997"/>
    <n v="167"/>
    <s v="0"/>
    <s v="EXT - KSE LOCAÇOES"/>
    <s v="Planejamento Operaci"/>
    <s v="KSE LOCAÇOES"/>
    <m/>
    <d v="2026-03-01T00:00:00"/>
    <x v="11"/>
    <x v="1"/>
    <x v="12"/>
  </r>
  <r>
    <s v="TFF6I82"/>
    <s v="60645800105143800"/>
    <s v="01/03/2026 20:22:45"/>
    <s v="11093"/>
    <s v="MARCELO PAIXÃO FILHO"/>
    <x v="62"/>
    <s v="Automóvel"/>
    <s v="ARGO"/>
    <s v="FIAT"/>
    <s v="12667600"/>
    <s v="Z Z SAO JOSE"/>
    <s v="GOIANIA"/>
    <s v="GO"/>
    <s v="ETANOL COMUM"/>
    <n v="271"/>
    <n v="6.96"/>
    <s v=" Km/L"/>
    <n v="29891"/>
    <n v="38.94"/>
    <n v="5.24"/>
    <n v="204.05"/>
    <s v="0"/>
    <s v="Planejamento Operaci"/>
    <s v="Planejamento Operaci"/>
    <s v="Operacional"/>
    <m/>
    <d v="2026-03-01T00:00:00"/>
    <x v="11"/>
    <x v="1"/>
    <x v="2"/>
  </r>
  <r>
    <s v="TTS4A16"/>
    <s v="60645800108788589"/>
    <s v="02/03/2026 00:28:49"/>
    <s v="70552"/>
    <s v="ARMANDO DA SILVA OLIVIEIRA NETO"/>
    <x v="32"/>
    <s v="Caminhonete"/>
    <s v="Caminhonete S10"/>
    <s v="CHEVROLET"/>
    <s v="13342911"/>
    <s v="SANTA HELENA DE GOIAS"/>
    <s v="SANTA HELENA DE GOIAS"/>
    <s v="GO"/>
    <s v="DIESEL S-10"/>
    <n v="568"/>
    <n v="13.76"/>
    <s v=" Km/L"/>
    <n v="30701"/>
    <n v="41.27"/>
    <n v="6.19"/>
    <n v="255.46"/>
    <s v="1772422058"/>
    <s v="Planejamento Operaci"/>
    <s v="Planejamento Operaci"/>
    <s v="INSPENCAO"/>
    <m/>
    <d v="2026-03-02T00:00:00"/>
    <x v="11"/>
    <x v="1"/>
    <x v="12"/>
  </r>
  <r>
    <s v="TTP5B47"/>
    <s v="60645800106472110"/>
    <s v="02/03/2026 04:29:13"/>
    <s v="99531"/>
    <s v="RODRIGO RODRIGUES BARROS"/>
    <x v="40"/>
    <s v="Caminhonete"/>
    <s v="SAVEIRO CS RB MF"/>
    <s v="VW"/>
    <s v="75331801"/>
    <s v="DECIO CEZARINA"/>
    <s v="CEZARINA"/>
    <s v="GO"/>
    <s v="ETANOL COMUM"/>
    <n v="472"/>
    <n v="11.07"/>
    <s v=" Km/L"/>
    <n v="117463"/>
    <n v="42.65"/>
    <n v="4.6900000000000004"/>
    <n v="200.03"/>
    <s v="202603020428"/>
    <s v="EXT - KSE LOCAÇOES"/>
    <s v="Planejamento Operaci"/>
    <s v="KSE LOCAÇOES"/>
    <m/>
    <d v="2026-03-02T00:00:00"/>
    <x v="11"/>
    <x v="1"/>
    <x v="12"/>
  </r>
  <r>
    <s v="TTR3A31"/>
    <s v="60645800106472404"/>
    <s v="02/03/2026 04:43:41"/>
    <s v="01836"/>
    <s v="DANILLO ROSA CARDOSO"/>
    <x v="53"/>
    <s v="Caminhonete"/>
    <s v="SAVEIRO CS RB MF"/>
    <s v="VW"/>
    <s v="46209914"/>
    <s v="DECIO RIO VERDE"/>
    <s v="RIO VERDE"/>
    <s v="GO"/>
    <s v="ETANOL COMUM"/>
    <n v="458"/>
    <n v="10.44"/>
    <s v=" Km/L"/>
    <n v="108923"/>
    <n v="43.86"/>
    <n v="4.79"/>
    <n v="210.09"/>
    <s v="202603020443"/>
    <s v="EXT - KSE LOCAÇOES"/>
    <s v="Planejamento Operaci"/>
    <s v="KSE LOCAÇOES"/>
    <m/>
    <d v="2026-03-02T00:00:00"/>
    <x v="11"/>
    <x v="1"/>
    <x v="12"/>
  </r>
  <r>
    <s v="TUF2B45"/>
    <s v="60645800106472420"/>
    <s v="02/03/2026 05:45:01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477"/>
    <n v="10.14"/>
    <s v=" Km/L"/>
    <n v="122009"/>
    <n v="47.05"/>
    <n v="4.8890000000000002"/>
    <n v="230.03"/>
    <s v="0"/>
    <s v="EXT - KSE LOCAÇOES"/>
    <s v="Planejamento Operaci"/>
    <s v="KSE LOCAÇOES"/>
    <m/>
    <d v="2026-03-02T00:00:00"/>
    <x v="11"/>
    <x v="1"/>
    <x v="12"/>
  </r>
  <r>
    <s v="TUG2C45"/>
    <s v="60645800106437770"/>
    <s v="02/03/2026 06:09:24"/>
    <s v="80560"/>
    <s v="EDMAR PEREIRA COSTA"/>
    <x v="54"/>
    <s v="Utilitário"/>
    <s v="SAVEIRO"/>
    <s v="FIAT"/>
    <s v="81889412"/>
    <s v="POSTO ZERO UM"/>
    <s v="RIO VERDE"/>
    <s v="GO"/>
    <s v="ETANOL COMUM"/>
    <n v="477"/>
    <n v="9.7899999999999991"/>
    <s v=" Km/L"/>
    <n v="115146"/>
    <n v="48.72"/>
    <n v="4.9800000000000004"/>
    <n v="242.63"/>
    <s v="2"/>
    <s v="EXT - KSE LOCAÇOES"/>
    <s v="Planejamento Operaci"/>
    <s v="KSE LOCAÇOES"/>
    <m/>
    <d v="2026-03-02T00:00:00"/>
    <x v="11"/>
    <x v="1"/>
    <x v="12"/>
  </r>
  <r>
    <s v="TFI3B19"/>
    <s v="60645800105926941"/>
    <s v="02/03/2026 06:09:33"/>
    <s v="03102"/>
    <s v="EDES GONÇALVES DA SILVA"/>
    <x v="4"/>
    <s v="Automóvel"/>
    <s v="ARGO"/>
    <s v="FIAT"/>
    <s v="13308211"/>
    <s v="P. BANDEIRANTES"/>
    <s v="RIO VERDE"/>
    <s v="GO"/>
    <s v="ETANOL COMUM"/>
    <n v="428"/>
    <n v="11.96"/>
    <s v=" Km/L"/>
    <n v="69875"/>
    <n v="35.799999999999997"/>
    <n v="4.79"/>
    <n v="171.48"/>
    <s v="20321960"/>
    <s v="Planejamento Operaci"/>
    <s v="Planejamento Operaci"/>
    <s v="Operacional"/>
    <m/>
    <d v="2026-03-02T00:00:00"/>
    <x v="11"/>
    <x v="1"/>
    <x v="0"/>
  </r>
  <r>
    <s v="TTT2H95"/>
    <s v="60645800106472477"/>
    <s v="02/03/2026 06:45:32"/>
    <s v="83047"/>
    <s v="WESLEY ROCHA FARIAS"/>
    <x v="63"/>
    <s v="Caminhonete"/>
    <s v="SAVEIRO CS RB MF"/>
    <s v="VW"/>
    <s v="45308900"/>
    <s v="POSTO LUPATINI"/>
    <s v="SANTO ANTONIO DA BARRA"/>
    <s v="GO"/>
    <s v="ETANOL COMUM"/>
    <n v="396"/>
    <n v="11.28"/>
    <s v=" Km/L"/>
    <n v="101698"/>
    <n v="35.119999999999997"/>
    <n v="4.99"/>
    <n v="175.25"/>
    <s v="0"/>
    <s v="EXT - KSE LOCAÇOES"/>
    <s v="Planejamento Operaci"/>
    <s v="KSE LOCAÇOES"/>
    <m/>
    <d v="2026-03-02T00:00:00"/>
    <x v="11"/>
    <x v="1"/>
    <x v="12"/>
  </r>
  <r>
    <s v="FKM6D96"/>
    <s v="60645800105124347"/>
    <s v="02/03/2026 06:47:05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101.28"/>
    <n v="5.99"/>
    <n v="606.70000000000005"/>
    <s v="20324364"/>
    <s v="EXT - SAO PEDRO"/>
    <s v="Planejamento Operaci"/>
    <s v="SAO PEDRO"/>
    <m/>
    <d v="2026-03-02T00:00:00"/>
    <x v="11"/>
    <x v="1"/>
    <x v="7"/>
  </r>
  <r>
    <s v="TUQ2H91"/>
    <s v="60645800107558597"/>
    <s v="02/03/2026 07:43:28"/>
    <s v="70129"/>
    <s v="DIONILSON DE SOUZA SANTOS"/>
    <x v="66"/>
    <s v="Caminhonete"/>
    <s v="SAVEIRO CD RB MF"/>
    <s v="VOLKSWAGEN"/>
    <s v="41826312"/>
    <s v="AUTO POSTO JACARE"/>
    <s v="ACREUNA"/>
    <s v="GO"/>
    <s v="ETANOL COMUM"/>
    <n v="743"/>
    <n v="20.059999999999999"/>
    <s v=" Km/L"/>
    <n v="30023"/>
    <n v="37.03"/>
    <n v="4.8609999999999998"/>
    <n v="180"/>
    <s v="20327742"/>
    <s v="EXT - KSE LOCAÇOES"/>
    <s v="Planejamento Operaci"/>
    <s v="KSE LOCAÇOES"/>
    <m/>
    <d v="2026-03-02T00:00:00"/>
    <x v="11"/>
    <x v="1"/>
    <x v="12"/>
  </r>
  <r>
    <s v="JHQ4B46"/>
    <s v="60645800105124177"/>
    <s v="02/03/2026 07:59:50"/>
    <s v="43356"/>
    <s v="JOSE ALECRIM DA SILVA"/>
    <x v="19"/>
    <s v="Caminhão"/>
    <s v="17-220/17-220"/>
    <s v="VW"/>
    <s v="65237811"/>
    <s v="MARAJO MORRINHOS"/>
    <s v="MORRINHOS"/>
    <s v="GO"/>
    <s v="DIESEL COMUM"/>
    <n v="0"/>
    <n v="0"/>
    <s v=" Km/L"/>
    <n v="0"/>
    <n v="233.74"/>
    <n v="5.79"/>
    <n v="1353.38"/>
    <s v="1"/>
    <s v="EXT - SAO PEDRO"/>
    <s v="Planejamento Operaci"/>
    <s v="SAO PEDRO"/>
    <m/>
    <d v="2026-03-02T00:00:00"/>
    <x v="11"/>
    <x v="1"/>
    <x v="7"/>
  </r>
  <r>
    <s v="RCJ8I11"/>
    <s v="60645800106437710"/>
    <s v="02/03/2026 08:20:03"/>
    <s v="94989"/>
    <s v="THOMAS HARLLESSON CARNEIRO FARIAS"/>
    <x v="69"/>
    <s v="Caminhonete"/>
    <s v="STRADA"/>
    <s v="FIAT"/>
    <s v="13342911"/>
    <s v="SANTA HELENA DE GOIAS"/>
    <s v="SANTA HELENA DE GOIAS"/>
    <s v="GO"/>
    <s v="ETANOL COMUM"/>
    <n v="401"/>
    <n v="8.49"/>
    <s v=" Km/L"/>
    <n v="42651"/>
    <n v="47.22"/>
    <n v="4.99"/>
    <n v="235.63"/>
    <s v="1772450342"/>
    <s v="Planejamento Operaci"/>
    <s v="Planejamento Operaci"/>
    <s v="TI e Automação"/>
    <m/>
    <d v="2026-03-02T00:00:00"/>
    <x v="11"/>
    <x v="1"/>
    <x v="5"/>
  </r>
  <r>
    <s v="TBE3B78"/>
    <s v="60645800105124169"/>
    <s v="02/03/2026 09:22:40"/>
    <s v="89049"/>
    <s v="VALDEIR JOSE CORREIA"/>
    <x v="19"/>
    <s v="Caminhão"/>
    <s v="9-180"/>
    <s v="VW"/>
    <s v="53081700"/>
    <s v="POSTO Z   Z SANTA MA"/>
    <s v="GUAPO"/>
    <s v="GO"/>
    <s v="DIESEL S-10"/>
    <n v="0"/>
    <n v="0"/>
    <s v=" Km/L"/>
    <n v="0"/>
    <n v="110.45"/>
    <n v="5.74"/>
    <n v="634.01"/>
    <s v="0"/>
    <s v="EXT - SAO PEDRO"/>
    <s v="Planejamento Operaci"/>
    <s v="SAO PEDRO"/>
    <m/>
    <d v="2026-03-02T00:00:00"/>
    <x v="11"/>
    <x v="1"/>
    <x v="7"/>
  </r>
  <r>
    <s v="TBE3B78"/>
    <m/>
    <s v="02/03/2026 09:22:40"/>
    <m/>
    <m/>
    <x v="20"/>
    <m/>
    <m/>
    <m/>
    <m/>
    <s v="POSTO Z   Z SANTA MA"/>
    <m/>
    <m/>
    <s v="ARLA-32"/>
    <n v="0"/>
    <n v="0"/>
    <s v=" Km/L"/>
    <n v="0"/>
    <n v="10.14"/>
    <m/>
    <n v="40.47"/>
    <m/>
    <m/>
    <m/>
    <m/>
    <m/>
    <d v="2026-03-02T00:00:00"/>
    <x v="11"/>
    <x v="1"/>
    <x v="7"/>
  </r>
  <r>
    <s v="TTV4H65"/>
    <s v="60645800106437744"/>
    <s v="02/03/2026 09:49:14"/>
    <s v="87954"/>
    <s v="DANIEL GONÇALVES"/>
    <x v="65"/>
    <s v="Caminhonete"/>
    <s v="SAVEIRO CD RB MF"/>
    <s v="VOLKSWAGEN"/>
    <s v="46209914"/>
    <s v="DECIO RIO VERDE"/>
    <s v="RIO VERDE"/>
    <s v="GO"/>
    <s v="ETANOL COMUM"/>
    <n v="271"/>
    <n v="8.6199999999999992"/>
    <s v=" Km/L"/>
    <n v="15873"/>
    <n v="31.45"/>
    <n v="4.79"/>
    <n v="150.65"/>
    <s v="202603020948"/>
    <s v="EXT - KSE LOCAÇOES"/>
    <s v="Planejamento Operaci"/>
    <s v="KSE LOCAÇOES"/>
    <m/>
    <d v="2026-03-02T00:00:00"/>
    <x v="11"/>
    <x v="1"/>
    <x v="12"/>
  </r>
  <r>
    <s v="TFY6E09"/>
    <s v="60645800105143700"/>
    <s v="02/03/2026 10:08:41"/>
    <s v="04380"/>
    <s v="PAULO ROBERTO BATISTA DE MOURA JUNIOR"/>
    <x v="15"/>
    <s v="Automóvel"/>
    <s v="ARGO"/>
    <s v="FIAT"/>
    <s v="34251011"/>
    <s v="DECIO ARAPORA"/>
    <s v="ARAPORA"/>
    <s v="MG"/>
    <s v="ETANOL COMUM"/>
    <n v="433"/>
    <n v="9.9600000000000009"/>
    <s v=" Km/L"/>
    <n v="42209"/>
    <n v="43.48"/>
    <n v="4.6900000000000004"/>
    <n v="203.92"/>
    <s v="202603021008"/>
    <s v="Planejamento Operaci"/>
    <s v="Planejamento Operaci"/>
    <s v="Operacional"/>
    <m/>
    <d v="2026-03-02T00:00:00"/>
    <x v="11"/>
    <x v="1"/>
    <x v="1"/>
  </r>
  <r>
    <s v="TFS3C72"/>
    <s v="60645800105143738"/>
    <s v="02/03/2026 10:14:13"/>
    <s v="00271"/>
    <s v="HEDER OLIVEIRA SANTANA"/>
    <x v="9"/>
    <s v="Automóvel"/>
    <s v="ARGO"/>
    <s v="FIAT"/>
    <s v="41875311"/>
    <s v="POSTO SABOR DA TERRA"/>
    <s v="INDIARA"/>
    <s v="GO"/>
    <s v="ETANOL COMUM"/>
    <n v="314"/>
    <n v="8.1999999999999993"/>
    <s v=" Km/L"/>
    <n v="81050"/>
    <n v="38.29"/>
    <n v="5.3810000000000002"/>
    <n v="206.05"/>
    <s v="20336789"/>
    <s v="Planejamento Operaci"/>
    <s v="Planejamento Operaci"/>
    <s v="Operacional"/>
    <m/>
    <d v="2026-03-02T00:00:00"/>
    <x v="11"/>
    <x v="1"/>
    <x v="4"/>
  </r>
  <r>
    <s v="TJE5D27"/>
    <s v="60645800105124400"/>
    <s v="02/03/2026 11:14:59"/>
    <s v="00745"/>
    <s v="JOÃO LUIZ RODRIGUES PEREIRA_x0009__x0009__x0009__x0009_"/>
    <x v="60"/>
    <s v="EQUIPAMENTOS"/>
    <s v="GUINCHO LEVE"/>
    <s v="EQUIPAMENTO"/>
    <s v="46209914"/>
    <s v="DECIO RIO VERDE"/>
    <s v="RIO VERDE"/>
    <s v="GO"/>
    <s v="DIESEL S-10"/>
    <n v="678"/>
    <n v="5.92"/>
    <s v=" Km/L"/>
    <n v="22170"/>
    <n v="114.45"/>
    <n v="6.39"/>
    <n v="731.34"/>
    <s v="202603021114"/>
    <s v="EXT - LUCCA JR"/>
    <s v="Planejamento Operaci"/>
    <s v="LUCCA JR"/>
    <m/>
    <d v="2026-03-02T00:00:00"/>
    <x v="11"/>
    <x v="1"/>
    <x v="11"/>
  </r>
  <r>
    <s v="TJE5D27"/>
    <m/>
    <s v="02/03/2026 11:16:41"/>
    <m/>
    <m/>
    <x v="60"/>
    <m/>
    <m/>
    <m/>
    <m/>
    <s v="DECIO RIO VERDE"/>
    <m/>
    <m/>
    <s v="ARLA-32"/>
    <s v="-"/>
    <s v="-"/>
    <s v=" Km/L"/>
    <s v="-"/>
    <n v="6.06"/>
    <m/>
    <n v="22.97"/>
    <m/>
    <m/>
    <m/>
    <m/>
    <m/>
    <d v="2026-03-02T00:00:00"/>
    <x v="11"/>
    <x v="1"/>
    <x v="11"/>
  </r>
  <r>
    <s v="RBP0A22"/>
    <s v="60645800106437700"/>
    <s v="02/03/2026 12:04:25"/>
    <s v="48710"/>
    <s v="GUSTAVO DA SILVA"/>
    <x v="68"/>
    <s v="Utilitário"/>
    <s v="STRADA"/>
    <s v="FIAT"/>
    <s v="13335016"/>
    <s v="POSTO TREVO"/>
    <s v="RIO VERDE"/>
    <s v="GO"/>
    <s v="ETANOL COMUM"/>
    <n v="383"/>
    <n v="9.74"/>
    <s v=" Km/L"/>
    <n v="45363"/>
    <n v="39.32"/>
    <n v="4.99"/>
    <n v="196.22"/>
    <s v="20343414"/>
    <s v="Planejamento Operaci"/>
    <s v="Planejamento Operaci"/>
    <s v="TI e Automação"/>
    <m/>
    <d v="2026-03-02T00:00:00"/>
    <x v="11"/>
    <x v="1"/>
    <x v="5"/>
  </r>
  <r>
    <s v="TGA0B06"/>
    <s v="60645800106958060"/>
    <s v="02/03/2026 12:13:17"/>
    <s v="00933"/>
    <s v="GIULEY RIBEIRO DOS SANTOS"/>
    <x v="55"/>
    <s v="Caminhonete"/>
    <s v="FIORINO"/>
    <s v="FIAT"/>
    <s v="45308900"/>
    <s v="POSTO LUPATINI"/>
    <s v="SANTO ANTONIO DA BARRA"/>
    <s v="GO"/>
    <s v="ETANOL COMUM"/>
    <n v="387"/>
    <n v="8.75"/>
    <s v=" Km/L"/>
    <n v="18856"/>
    <n v="44.24"/>
    <n v="4.99"/>
    <n v="220.76"/>
    <s v="1"/>
    <s v="Planejamento Operaci"/>
    <s v="Planejamento Operaci"/>
    <s v="TI e Automação"/>
    <m/>
    <d v="2026-03-02T00:00:00"/>
    <x v="11"/>
    <x v="1"/>
    <x v="5"/>
  </r>
  <r>
    <s v="TFW3J34"/>
    <s v="60645800106437440"/>
    <s v="02/03/2026 13:18:49"/>
    <s v="70145"/>
    <s v="LUCAS HENRIQUE MAGALHAES DE SOUZA "/>
    <x v="49"/>
    <s v="EQUIPAMENTOS"/>
    <s v="AMBULANCIA"/>
    <s v="OUTROS"/>
    <s v="46286315"/>
    <s v="POSTO CENTRAL"/>
    <s v="BOM JESUS"/>
    <s v="GO"/>
    <s v="DIESEL S-10"/>
    <n v="256"/>
    <n v="5.61"/>
    <s v=" Km/L"/>
    <n v="16244"/>
    <n v="45.63"/>
    <n v="6.2409999999999997"/>
    <n v="284.77"/>
    <s v="1"/>
    <s v="Planejamento Operaci"/>
    <s v="Planejamento Operaci"/>
    <s v="Operacional"/>
    <m/>
    <d v="2026-03-02T00:00:00"/>
    <x v="11"/>
    <x v="1"/>
    <x v="13"/>
  </r>
  <r>
    <s v="TLO0E87"/>
    <s v="60645800106184255"/>
    <s v="02/03/2026 13:51:21"/>
    <s v="04911"/>
    <s v="HYAGO GONÇALVES FERNANDES"/>
    <x v="43"/>
    <s v="EQUIPAMENTOS"/>
    <s v="GUINCHO LEVE"/>
    <s v="EQUIPAMENTO"/>
    <s v="87183400"/>
    <s v="MARAJO GUAPO"/>
    <s v="GUAPO"/>
    <s v="GO"/>
    <s v="DIESEL S-10"/>
    <n v="351"/>
    <n v="5.82"/>
    <s v=" Km/L"/>
    <n v="32428"/>
    <n v="60.35"/>
    <n v="6.04"/>
    <n v="364.52"/>
    <s v="0"/>
    <s v="EXT - LUCCA JR"/>
    <s v="Planejamento Operaci"/>
    <s v="LUCCA JR"/>
    <m/>
    <d v="2026-03-02T00:00:00"/>
    <x v="11"/>
    <x v="1"/>
    <x v="11"/>
  </r>
  <r>
    <s v="TLO0E87"/>
    <m/>
    <s v="02/03/2026 13:51:21"/>
    <m/>
    <m/>
    <x v="43"/>
    <m/>
    <m/>
    <m/>
    <m/>
    <s v="MARAJO GUAPO"/>
    <m/>
    <m/>
    <s v="ARLA-32"/>
    <s v="-"/>
    <s v="-"/>
    <s v=" Km/L"/>
    <s v="-"/>
    <n v="5.49"/>
    <m/>
    <n v="21.91"/>
    <m/>
    <m/>
    <m/>
    <m/>
    <m/>
    <d v="2026-03-02T00:00:00"/>
    <x v="11"/>
    <x v="1"/>
    <x v="11"/>
  </r>
  <r>
    <s v="TKB0E17"/>
    <s v="60645800106185180"/>
    <s v="02/03/2026 14:09:19"/>
    <s v="02910"/>
    <s v="EMERSON CRISTIANO DA SILVEIRA"/>
    <x v="27"/>
    <s v="EQUIPAMENTOS"/>
    <s v="GUINCHO LEVE"/>
    <s v="EQUIPAMENTO"/>
    <s v="46286315"/>
    <s v="POSTO CENTRAL"/>
    <s v="BOM JESUS"/>
    <s v="GO"/>
    <s v="DIESEL S-10"/>
    <n v="457"/>
    <n v="4.97"/>
    <s v=" Km/L"/>
    <n v="25774"/>
    <n v="92.02"/>
    <n v="6.24"/>
    <n v="574.20000000000005"/>
    <s v="1"/>
    <s v="EXT - LUCCA JR"/>
    <s v="Planejamento Operaci"/>
    <s v="LUCCA JR"/>
    <m/>
    <d v="2026-03-02T00:00:00"/>
    <x v="11"/>
    <x v="1"/>
    <x v="11"/>
  </r>
  <r>
    <s v="TGF2J32"/>
    <s v="60645800105143827"/>
    <s v="02/03/2026 14:14:51"/>
    <s v="29136"/>
    <s v="CLEITON INACIO DE MOURA"/>
    <x v="16"/>
    <s v="Automóvel"/>
    <s v="ARGO"/>
    <s v="FIAT"/>
    <s v="01848013"/>
    <s v="POSTO XODO"/>
    <s v="GOIANIA"/>
    <s v="GO"/>
    <s v="ETANOL COMUM"/>
    <n v="365"/>
    <n v="10.02"/>
    <s v=" Km/L"/>
    <n v="18054"/>
    <n v="36.43"/>
    <n v="4.74"/>
    <n v="172.68"/>
    <s v="0"/>
    <s v="Planejamento Operaci"/>
    <s v="Planejamento Operaci"/>
    <s v="Operacional"/>
    <m/>
    <d v="2026-03-02T00:00:00"/>
    <x v="11"/>
    <x v="1"/>
    <x v="5"/>
  </r>
  <r>
    <s v="TFN0D12"/>
    <s v="60645800105143746"/>
    <s v="02/03/2026 14:15:34"/>
    <s v="00390"/>
    <s v="SILVINO JOSE DE BRITO"/>
    <x v="5"/>
    <s v="Automóvel"/>
    <s v="ARGO"/>
    <s v="FIAT"/>
    <s v="75331801"/>
    <s v="DECIO CEZARINA"/>
    <s v="CEZARINA"/>
    <s v="GO"/>
    <s v="ETANOL COMUM"/>
    <n v="350"/>
    <n v="10.83"/>
    <s v=" Km/L"/>
    <n v="37172"/>
    <n v="32.33"/>
    <n v="4.6900000000000004"/>
    <n v="151.63"/>
    <s v="202603021415"/>
    <s v="Planejamento Operaci"/>
    <s v="Planejamento Operaci"/>
    <s v="Operacional"/>
    <m/>
    <d v="2026-03-02T00:00:00"/>
    <x v="11"/>
    <x v="1"/>
    <x v="3"/>
  </r>
  <r>
    <s v="TTP5B47"/>
    <s v="60645800106472110"/>
    <s v="02/03/2026 14:22:15"/>
    <s v="02710"/>
    <s v="RAINON LOPES ALMEIDA"/>
    <x v="40"/>
    <s v="Caminhonete"/>
    <s v="SAVEIRO CS RB MF"/>
    <s v="VW"/>
    <s v="75331801"/>
    <s v="DECIO CEZARINA"/>
    <s v="CEZARINA"/>
    <s v="GO"/>
    <s v="ETANOL COMUM"/>
    <n v="479"/>
    <n v="10.62"/>
    <s v=" Km/L"/>
    <n v="117942"/>
    <n v="45.11"/>
    <n v="4.6900000000000004"/>
    <n v="211.57"/>
    <s v="202603021421"/>
    <s v="EXT - KSE LOCAÇOES"/>
    <s v="Planejamento Operaci"/>
    <s v="KSE LOCAÇOES"/>
    <m/>
    <d v="2026-03-02T00:00:00"/>
    <x v="11"/>
    <x v="1"/>
    <x v="12"/>
  </r>
  <r>
    <s v="TFX7J72"/>
    <s v="60645800105836505"/>
    <s v="02/03/2026 14:23:23"/>
    <s v="03126"/>
    <s v="PEDRO PAULO SILVA SANTOS"/>
    <x v="11"/>
    <s v="Automóvel"/>
    <s v="ARGO"/>
    <s v="FIAT"/>
    <s v="36645906"/>
    <s v="AUTO POSTO ESTRELA DO SUL III"/>
    <s v="ACREUNA"/>
    <s v="GO"/>
    <s v="ETANOL COMUM"/>
    <n v="291"/>
    <n v="7.97"/>
    <s v=" Km/L"/>
    <n v="65630"/>
    <n v="36.51"/>
    <n v="5.17"/>
    <n v="188.75"/>
    <s v="0"/>
    <s v="Planejamento Operaci"/>
    <s v="Planejamento Operaci"/>
    <s v="Operacional"/>
    <m/>
    <d v="2026-03-02T00:00:00"/>
    <x v="11"/>
    <x v="1"/>
    <x v="4"/>
  </r>
  <r>
    <s v="TLR1J91"/>
    <s v="60645800106043065"/>
    <s v="02/03/2026 14:47:54"/>
    <s v="02910"/>
    <s v="EMERSON CRISTIANO DA SILVEIRA"/>
    <x v="23"/>
    <s v="Caminhonete"/>
    <s v="SAVEIRO"/>
    <s v="VOLKSWAGEN"/>
    <s v="69494411"/>
    <s v="REDE MARAJO RIO VERD"/>
    <s v="RIO VERDE"/>
    <s v="GO"/>
    <s v="ETANOL COMUM"/>
    <n v="0"/>
    <n v="0"/>
    <s v=" Km/L"/>
    <s v="-"/>
    <n v="47.11"/>
    <n v="4.59"/>
    <n v="216.23"/>
    <s v="2910883922"/>
    <s v="Planejamento Operaci"/>
    <s v="Planejamento Operaci"/>
    <s v="Operacional"/>
    <m/>
    <d v="2026-03-02T00:00:00"/>
    <x v="11"/>
    <x v="1"/>
    <x v="9"/>
  </r>
  <r>
    <s v="TGK2G46"/>
    <s v="60645800105179571"/>
    <s v="02/03/2026 15:16:05"/>
    <s v="04161"/>
    <s v="WESLEY DUARTE MESQUITA"/>
    <x v="59"/>
    <s v="Utilitário"/>
    <s v="FIORINO"/>
    <s v="FIAT"/>
    <s v="41875311"/>
    <s v="POSTO SABOR DA TERRA"/>
    <s v="INDIARA"/>
    <s v="GO"/>
    <s v="ETANOL COMUM"/>
    <n v="377"/>
    <n v="7.6"/>
    <s v=" Km/L"/>
    <n v="11397"/>
    <n v="49.63"/>
    <n v="4.8899999999999997"/>
    <n v="242.69"/>
    <s v="20354918"/>
    <s v="Planejamento Operaci"/>
    <s v="Planejamento Operaci"/>
    <s v="Operacional"/>
    <m/>
    <d v="2026-03-02T00:00:00"/>
    <x v="11"/>
    <x v="1"/>
    <x v="5"/>
  </r>
  <r>
    <s v="TTQ4C10"/>
    <s v="60645800106553930"/>
    <s v="02/03/2026 15:34:40"/>
    <s v="04617"/>
    <s v="JESSICA MARIA ALVES LOPES"/>
    <x v="31"/>
    <s v="Caminhonete"/>
    <s v="Caminhonete S10"/>
    <s v="CHEVROLET"/>
    <s v="26406711"/>
    <s v="POSTO ZANDONADI"/>
    <s v="GUAPO"/>
    <s v="GO"/>
    <s v="DIESEL S-10"/>
    <n v="553"/>
    <n v="11.27"/>
    <s v=" Km/L"/>
    <n v="129229"/>
    <n v="49.07"/>
    <n v="6.1909999999999998"/>
    <n v="303.8"/>
    <s v="20356031"/>
    <s v="Planejamento Operaci"/>
    <s v="Planejamento Operaci"/>
    <s v="INSPENCAO"/>
    <m/>
    <d v="2026-03-02T00:00:00"/>
    <x v="11"/>
    <x v="1"/>
    <x v="12"/>
  </r>
  <r>
    <s v="BWS3689"/>
    <s v="60645800105124355"/>
    <s v="02/03/2026 15:50:59"/>
    <s v="46068"/>
    <s v="ONEIR MENEZES DA SILVA"/>
    <x v="19"/>
    <s v="Caminhão"/>
    <s v="1524"/>
    <s v="MERCEDES-BENZ"/>
    <s v="69494411"/>
    <s v="REDE MARAJO RIO VERD"/>
    <s v="RIO VERDE"/>
    <s v="GO"/>
    <s v="DIESEL S-10"/>
    <n v="0"/>
    <n v="0"/>
    <s v=" Km/L"/>
    <n v="0"/>
    <n v="185.66"/>
    <n v="5.89"/>
    <n v="1093.54"/>
    <s v="1"/>
    <s v="EXT - SAO PEDRO"/>
    <s v="Planejamento Operaci"/>
    <s v="SAO PEDRO"/>
    <m/>
    <d v="2026-03-02T00:00:00"/>
    <x v="11"/>
    <x v="1"/>
    <x v="7"/>
  </r>
  <r>
    <s v="TTY2C25"/>
    <s v="60645800106472430"/>
    <s v="02/03/2026 16:23:47"/>
    <s v="53759"/>
    <s v="DHEIMERSON BRUNO MARINHO DE LIRA"/>
    <x v="38"/>
    <s v="Caminhonete"/>
    <s v="SAVEIRO CS RB MF"/>
    <s v="VW"/>
    <s v="45307105"/>
    <s v="POSTO GIRASSOL"/>
    <s v="ITUMBIARA"/>
    <s v="GO"/>
    <s v="ETANOL COMUM"/>
    <n v="337"/>
    <n v="7.5"/>
    <s v=" Km/L"/>
    <n v="102329"/>
    <n v="44.93"/>
    <n v="4.6900000000000004"/>
    <n v="210.72"/>
    <s v="203589"/>
    <s v="EXT - KSE LOCAÇOES"/>
    <s v="Planejamento Operaci"/>
    <s v="KSE LOCAÇOES"/>
    <m/>
    <d v="2026-03-02T00:00:00"/>
    <x v="11"/>
    <x v="1"/>
    <x v="12"/>
  </r>
  <r>
    <s v="TUQ2H91"/>
    <s v="60645800107558597"/>
    <s v="02/03/2026 16:26:19"/>
    <s v="73410"/>
    <s v="BRUNO SOUSA DIAS"/>
    <x v="66"/>
    <s v="Caminhonete"/>
    <s v="SAVEIRO CD RB MF"/>
    <s v="VOLKSWAGEN"/>
    <s v="45308900"/>
    <s v="POSTO LUPATINI"/>
    <s v="SANTO ANTONIO DA BARRA"/>
    <s v="GO"/>
    <s v="ETANOL COMUM"/>
    <n v="431"/>
    <n v="12.46"/>
    <s v=" Km/L"/>
    <n v="30454"/>
    <n v="34.58"/>
    <n v="4.99"/>
    <n v="172.55"/>
    <s v="0"/>
    <s v="EXT - KSE LOCAÇOES"/>
    <s v="Planejamento Operaci"/>
    <s v="KSE LOCAÇOES"/>
    <m/>
    <d v="2026-03-02T00:00:00"/>
    <x v="11"/>
    <x v="1"/>
    <x v="12"/>
  </r>
  <r>
    <s v="TTR3A31"/>
    <s v="60645800106472404"/>
    <s v="02/03/2026 16:44:16"/>
    <s v="00386"/>
    <s v="RAFAEL SOUZA LIMA"/>
    <x v="53"/>
    <s v="Caminhonete"/>
    <s v="SAVEIRO CS RB MF"/>
    <s v="VW"/>
    <s v="46209914"/>
    <s v="DECIO RIO VERDE"/>
    <s v="RIO VERDE"/>
    <s v="GO"/>
    <s v="ETANOL COMUM"/>
    <n v="480"/>
    <n v="10.91"/>
    <s v=" Km/L"/>
    <n v="109403"/>
    <n v="44.01"/>
    <n v="4.79"/>
    <n v="210.81"/>
    <s v="202603021643"/>
    <s v="EXT - KSE LOCAÇOES"/>
    <s v="Planejamento Operaci"/>
    <s v="KSE LOCAÇOES"/>
    <m/>
    <d v="2026-03-02T00:00:00"/>
    <x v="11"/>
    <x v="1"/>
    <x v="12"/>
  </r>
  <r>
    <s v="TTS4A16"/>
    <s v="60645800108788589"/>
    <s v="02/03/2026 17:32:49"/>
    <s v="00399"/>
    <s v="JULIANO FERNANDES DA SILVA"/>
    <x v="32"/>
    <s v="Caminhonete"/>
    <s v="Caminhonete S10"/>
    <s v="CHEVROLET"/>
    <s v="75331003"/>
    <s v="SUPERVIA LAGOA"/>
    <s v="RIO VERDE"/>
    <s v="GO"/>
    <s v="DIESEL S-10"/>
    <n v="603"/>
    <n v="13.12"/>
    <s v=" Km/L"/>
    <n v="31304"/>
    <n v="45.95"/>
    <n v="5.84"/>
    <n v="268.35000000000002"/>
    <s v="0"/>
    <s v="Planejamento Operaci"/>
    <s v="Planejamento Operaci"/>
    <s v="INSPENCAO"/>
    <m/>
    <d v="2026-03-02T00:00:00"/>
    <x v="11"/>
    <x v="1"/>
    <x v="12"/>
  </r>
  <r>
    <s v="TFS3C72"/>
    <s v="60645800105143738"/>
    <s v="02/03/2026 17:44:20"/>
    <s v="00271"/>
    <s v="HEDER OLIVEIRA SANTANA"/>
    <x v="9"/>
    <s v="Automóvel"/>
    <s v="ARGO"/>
    <s v="FIAT"/>
    <s v="13308211"/>
    <s v="P. BANDEIRANTES"/>
    <s v="RIO VERDE"/>
    <s v="GO"/>
    <s v="ETANOL COMUM"/>
    <n v="310"/>
    <n v="7.83"/>
    <s v=" Km/L"/>
    <n v="81360"/>
    <n v="39.58"/>
    <n v="4.79"/>
    <n v="189.59"/>
    <s v="20363615"/>
    <s v="Planejamento Operaci"/>
    <s v="Planejamento Operaci"/>
    <s v="Operacional"/>
    <m/>
    <d v="2026-03-02T00:00:00"/>
    <x v="11"/>
    <x v="1"/>
    <x v="4"/>
  </r>
  <r>
    <s v="TUW2D74"/>
    <s v="60645800105124310"/>
    <s v="02/03/2026 17:54:11"/>
    <s v="03339"/>
    <s v="MAYARA MARTINS DA SILVA SOUZA"/>
    <x v="35"/>
    <s v="Automóvel"/>
    <s v="CHEVROLET/S10 LS DD4"/>
    <s v="CHEVROLET"/>
    <s v="45307105"/>
    <s v="POSTO GIRASSOL"/>
    <s v="ITUMBIARA"/>
    <s v="GO"/>
    <s v="DIESEL S-10"/>
    <n v="846"/>
    <n v="15.72"/>
    <s v=" Km/L"/>
    <n v="102082"/>
    <n v="53.82"/>
    <n v="6.09"/>
    <n v="327.76"/>
    <s v="203643"/>
    <s v="Planejamento Operaci"/>
    <s v="Planejamento Operaci"/>
    <s v="Operacional"/>
    <m/>
    <d v="2026-03-02T00:00:00"/>
    <x v="11"/>
    <x v="1"/>
    <x v="12"/>
  </r>
  <r>
    <s v="TGM4D76"/>
    <s v="60645800106437582"/>
    <s v="02/03/2026 18:09:32"/>
    <s v="33534"/>
    <s v="MARCOS ANTONIO MARCELINO DA SILVA"/>
    <x v="56"/>
    <s v="Caminhonete"/>
    <s v="FIORINO"/>
    <s v="FIAT"/>
    <s v="46286315"/>
    <s v="POSTO CENTRAL"/>
    <s v="BOM JESUS"/>
    <s v="GO"/>
    <s v="ETANOL COMUM"/>
    <n v="283"/>
    <n v="8.32"/>
    <s v=" Km/L"/>
    <n v="17410"/>
    <n v="34"/>
    <n v="4.8899999999999997"/>
    <n v="166.27"/>
    <s v="1"/>
    <s v="Planejamento Operaci"/>
    <s v="Planejamento Operaci"/>
    <s v="Operacional"/>
    <m/>
    <d v="2026-03-02T00:00:00"/>
    <x v="11"/>
    <x v="1"/>
    <x v="5"/>
  </r>
  <r>
    <s v="TIV6G27"/>
    <s v="60645800106184069"/>
    <s v="02/03/2026 18:42:43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334"/>
    <n v="6.08"/>
    <s v=" Km/L"/>
    <n v="31846"/>
    <n v="54.95"/>
    <n v="5.9909999999999997"/>
    <n v="329.19"/>
    <s v="20367299"/>
    <s v="EXT - LUCCA JR"/>
    <s v="Planejamento Operaci"/>
    <s v="LUCCA JR"/>
    <m/>
    <d v="2026-03-02T00:00:00"/>
    <x v="11"/>
    <x v="1"/>
    <x v="11"/>
  </r>
  <r>
    <s v="TIV6G27"/>
    <m/>
    <s v="02/03/2026 18:42:43"/>
    <m/>
    <m/>
    <x v="30"/>
    <m/>
    <m/>
    <m/>
    <m/>
    <s v="AUTO POSTO JACARE"/>
    <m/>
    <m/>
    <s v="ARLA-32"/>
    <s v="-"/>
    <s v="-"/>
    <s v=" Km/L"/>
    <s v="-"/>
    <n v="6.7"/>
    <m/>
    <n v="22.12"/>
    <m/>
    <m/>
    <m/>
    <m/>
    <m/>
    <d v="2026-03-02T00:00:00"/>
    <x v="11"/>
    <x v="1"/>
    <x v="11"/>
  </r>
  <r>
    <s v="TUG2C45"/>
    <s v="60645800106437770"/>
    <s v="02/03/2026 18:44:28"/>
    <s v="02527"/>
    <s v="ALCIENE MARTINS PONTES"/>
    <x v="54"/>
    <s v="Utilitário"/>
    <s v="SAVEIRO"/>
    <s v="FIAT"/>
    <s v="81889412"/>
    <s v="POSTO ZERO UM"/>
    <s v="RIO VERDE"/>
    <s v="GO"/>
    <s v="ETANOL COMUM"/>
    <n v="430"/>
    <n v="9.73"/>
    <s v=" Km/L"/>
    <n v="115576"/>
    <n v="44.18"/>
    <n v="4.9800000000000004"/>
    <n v="220.02"/>
    <s v="2527011195"/>
    <s v="EXT - KSE LOCAÇOES"/>
    <s v="Planejamento Operaci"/>
    <s v="KSE LOCAÇOES"/>
    <m/>
    <d v="2026-03-02T00:00:00"/>
    <x v="11"/>
    <x v="1"/>
    <x v="12"/>
  </r>
  <r>
    <s v="TTT2H95"/>
    <s v="60645800106472477"/>
    <s v="02/03/2026 18:51:52"/>
    <s v="88512"/>
    <s v="JUAREZ NEVES"/>
    <x v="63"/>
    <s v="Caminhonete"/>
    <s v="SAVEIRO CS RB MF"/>
    <s v="VW"/>
    <s v="45308900"/>
    <s v="POSTO LUPATINI"/>
    <s v="SANTO ANTONIO DA BARRA"/>
    <s v="GO"/>
    <s v="ETANOL COMUM"/>
    <n v="501"/>
    <n v="10.67"/>
    <s v=" Km/L"/>
    <n v="102199"/>
    <n v="46.94"/>
    <n v="4.99"/>
    <n v="234.23"/>
    <s v="0"/>
    <s v="EXT - KSE LOCAÇOES"/>
    <s v="Planejamento Operaci"/>
    <s v="KSE LOCAÇOES"/>
    <m/>
    <d v="2026-03-02T00:00:00"/>
    <x v="11"/>
    <x v="1"/>
    <x v="12"/>
  </r>
  <r>
    <s v="TUF2B45"/>
    <s v="60645800106472420"/>
    <s v="02/03/2026 19:04:20"/>
    <s v="01318"/>
    <s v="JOAO BATISTA REIS"/>
    <x v="37"/>
    <s v="Caminhonete"/>
    <s v="SAVEIRO CS RB MF"/>
    <s v="VW"/>
    <s v="46286315"/>
    <s v="POSTO CENTRAL"/>
    <s v="BOM JESUS"/>
    <s v="GO"/>
    <s v="ETANOL COMUM"/>
    <n v="367"/>
    <n v="8.11"/>
    <s v=" Km/L"/>
    <n v="122376"/>
    <n v="45.25"/>
    <n v="4.8899999999999997"/>
    <n v="221.28"/>
    <s v="1"/>
    <s v="EXT - KSE LOCAÇOES"/>
    <s v="Planejamento Operaci"/>
    <s v="KSE LOCAÇOES"/>
    <m/>
    <d v="2026-03-02T00:00:00"/>
    <x v="11"/>
    <x v="1"/>
    <x v="12"/>
  </r>
  <r>
    <s v="TTV4H65"/>
    <s v="60645800106437744"/>
    <s v="02/03/2026 20:21:55"/>
    <s v="87954"/>
    <s v="DANIEL GONÇALVES"/>
    <x v="65"/>
    <s v="Caminhonete"/>
    <s v="SAVEIRO CD RB MF"/>
    <s v="VOLKSWAGEN"/>
    <s v="45308900"/>
    <s v="POSTO LUPATINI"/>
    <s v="SANTO ANTONIO DA BARRA"/>
    <s v="GO"/>
    <s v="ETANOL COMUM"/>
    <n v="355"/>
    <n v="8.31"/>
    <s v=" Km/L"/>
    <n v="16228"/>
    <n v="42.74"/>
    <n v="4.99"/>
    <n v="213.27"/>
    <s v="0"/>
    <s v="EXT - KSE LOCAÇOES"/>
    <s v="Planejamento Operaci"/>
    <s v="KSE LOCAÇOES"/>
    <m/>
    <d v="2026-03-02T00:00:00"/>
    <x v="11"/>
    <x v="1"/>
    <x v="12"/>
  </r>
  <r>
    <s v="TTT2H93"/>
    <s v="60645800106472340"/>
    <s v="02/03/2026 20:29:37"/>
    <s v="07583"/>
    <s v="DAVID BORGES DOS SANTOS"/>
    <x v="41"/>
    <s v="Utilitário"/>
    <s v="SAVEIRO"/>
    <s v="FIAT"/>
    <s v="07674909"/>
    <s v="AUTO POSTO INDIARA"/>
    <s v="INDIARA"/>
    <s v="GO"/>
    <s v="ETANOL COMUM"/>
    <n v="351"/>
    <n v="9.98"/>
    <s v=" Km/L"/>
    <n v="68430"/>
    <n v="35.18"/>
    <n v="4.8899999999999997"/>
    <n v="172.03"/>
    <s v="12440"/>
    <s v="EXT - KSE LOCAÇOES"/>
    <s v="Planejamento Operaci"/>
    <s v="KSE LOCAÇOES"/>
    <m/>
    <d v="2026-03-02T00:00:00"/>
    <x v="11"/>
    <x v="1"/>
    <x v="12"/>
  </r>
  <r>
    <s v="TTP5B47"/>
    <s v="60645800106472110"/>
    <s v="02/03/2026 23:41:50"/>
    <s v="01227"/>
    <s v="DAILTON FERREIRA CRUVINEL"/>
    <x v="40"/>
    <s v="Caminhonete"/>
    <s v="SAVEIRO CS RB MF"/>
    <s v="VW"/>
    <s v="07674909"/>
    <s v="AUTO POSTO INDIARA"/>
    <s v="INDIARA"/>
    <s v="GO"/>
    <s v="ETANOL COMUM"/>
    <n v="406"/>
    <n v="10.220000000000001"/>
    <s v=" Km/L"/>
    <n v="118348"/>
    <n v="39.729999999999997"/>
    <n v="4.8899999999999997"/>
    <n v="194.28"/>
    <s v="12443"/>
    <s v="EXT - KSE LOCAÇOES"/>
    <s v="Planejamento Operaci"/>
    <s v="KSE LOCAÇOES"/>
    <m/>
    <d v="2026-03-02T00:00:00"/>
    <x v="11"/>
    <x v="1"/>
    <x v="12"/>
  </r>
  <r>
    <s v="TTY2C25"/>
    <s v="60645800106472430"/>
    <s v="03/03/2026 00:13:03"/>
    <s v="32871"/>
    <s v="JOSE RICARDO SOUZA SILVA"/>
    <x v="38"/>
    <s v="Caminhonete"/>
    <s v="SAVEIRO CS RB MF"/>
    <s v="VW"/>
    <s v="45341508"/>
    <s v="POSTO ALTO DA SERRA"/>
    <s v="ITUMBIARA"/>
    <s v="GO"/>
    <s v="ETANOL COMUM"/>
    <n v="370"/>
    <n v="9.8000000000000007"/>
    <s v=" Km/L"/>
    <n v="102699"/>
    <n v="37.770000000000003"/>
    <n v="4.99"/>
    <n v="188.48"/>
    <s v="0"/>
    <s v="EXT - KSE LOCAÇOES"/>
    <s v="Planejamento Operaci"/>
    <s v="KSE LOCAÇOES"/>
    <m/>
    <d v="2026-03-03T00:00:00"/>
    <x v="11"/>
    <x v="1"/>
    <x v="12"/>
  </r>
  <r>
    <s v="TTR3A31"/>
    <s v="60645800106472404"/>
    <s v="03/03/2026 04:51:20"/>
    <s v="75150"/>
    <s v="PETTERSON PERIS BENJAMIN"/>
    <x v="53"/>
    <s v="Caminhonete"/>
    <s v="SAVEIRO CS RB MF"/>
    <s v="VW"/>
    <s v="46209914"/>
    <s v="DECIO RIO VERDE"/>
    <s v="RIO VERDE"/>
    <s v="GO"/>
    <s v="ETANOL COMUM"/>
    <n v="417"/>
    <n v="10.8"/>
    <s v=" Km/L"/>
    <n v="109820"/>
    <n v="38.6"/>
    <n v="4.79"/>
    <n v="184.89"/>
    <s v="202603030450"/>
    <s v="EXT - KSE LOCAÇOES"/>
    <s v="Planejamento Operaci"/>
    <s v="KSE LOCAÇOES"/>
    <m/>
    <d v="2026-03-03T00:00:00"/>
    <x v="11"/>
    <x v="1"/>
    <x v="12"/>
  </r>
  <r>
    <s v="TTS4A16"/>
    <s v="60645800108788589"/>
    <s v="03/03/2026 05:47:32"/>
    <s v="70267"/>
    <s v="DOUGLAS VASCONCELOS MOURA"/>
    <x v="32"/>
    <s v="Caminhonete"/>
    <s v="Caminhonete S10"/>
    <s v="CHEVROLET"/>
    <s v="75331003"/>
    <s v="SUPERVIA LAGOA"/>
    <s v="RIO VERDE"/>
    <s v="GO"/>
    <s v="DIESEL S-10"/>
    <n v="622"/>
    <n v="16.22"/>
    <s v=" Km/L"/>
    <n v="31926"/>
    <n v="38.35"/>
    <n v="5.84"/>
    <n v="223.97"/>
    <s v="0"/>
    <s v="Planejamento Operaci"/>
    <s v="Planejamento Operaci"/>
    <s v="INSPENCAO"/>
    <m/>
    <d v="2026-03-03T00:00:00"/>
    <x v="11"/>
    <x v="1"/>
    <x v="12"/>
  </r>
  <r>
    <s v="TFI3B19"/>
    <s v="60645800105926941"/>
    <s v="03/03/2026 06:27:52"/>
    <s v="70214"/>
    <s v="IGOR LEMES FERNANDES"/>
    <x v="4"/>
    <s v="Automóvel"/>
    <s v="ARGO"/>
    <s v="FIAT"/>
    <s v="24906505"/>
    <s v="AUTO POSTO BOM RETIR"/>
    <s v="RIO VERDE"/>
    <s v="GO"/>
    <s v="ETANOL COMUM"/>
    <n v="329"/>
    <n v="8.2799999999999994"/>
    <s v=" Km/L"/>
    <n v="70204"/>
    <n v="39.72"/>
    <n v="4.79"/>
    <n v="190.26"/>
    <s v="303231"/>
    <s v="Planejamento Operaci"/>
    <s v="Planejamento Operaci"/>
    <s v="Operacional"/>
    <m/>
    <d v="2026-03-03T00:00:00"/>
    <x v="11"/>
    <x v="1"/>
    <x v="0"/>
  </r>
  <r>
    <s v="TTT2H95"/>
    <s v="60645800106472477"/>
    <s v="03/03/2026 06:45:33"/>
    <s v="05208"/>
    <s v="CHARLES ROSA"/>
    <x v="63"/>
    <s v="Caminhonete"/>
    <s v="SAVEIRO CS RB MF"/>
    <s v="VW"/>
    <s v="45308900"/>
    <s v="POSTO LUPATINI"/>
    <s v="SANTO ANTONIO DA BARRA"/>
    <s v="GO"/>
    <s v="ETANOL COMUM"/>
    <n v="396"/>
    <n v="10.67"/>
    <s v=" Km/L"/>
    <n v="102595"/>
    <n v="37.1"/>
    <n v="4.99"/>
    <n v="185.13"/>
    <s v="1"/>
    <s v="EXT - KSE LOCAÇOES"/>
    <s v="Planejamento Operaci"/>
    <s v="KSE LOCAÇOES"/>
    <m/>
    <d v="2026-03-03T00:00:00"/>
    <x v="11"/>
    <x v="1"/>
    <x v="12"/>
  </r>
  <r>
    <s v="TFE6B22"/>
    <s v="60645800105143762"/>
    <s v="03/03/2026 06:46:04"/>
    <s v="03608"/>
    <s v="WEIDER DA SILVA RODRIGUES"/>
    <x v="1"/>
    <s v="Automóvel"/>
    <s v="ARGO"/>
    <s v="FIAT"/>
    <s v="53081700"/>
    <s v="POSTO Z   Z SANTA MA"/>
    <s v="GUAPO"/>
    <s v="GO"/>
    <s v="ETANOL COMUM"/>
    <n v="291"/>
    <n v="8.23"/>
    <s v=" Km/L"/>
    <n v="51581"/>
    <n v="35.369999999999997"/>
    <n v="4.09"/>
    <n v="144.66999999999999"/>
    <s v="0"/>
    <s v="Planejamento Operaci"/>
    <s v="Planejamento Operaci"/>
    <s v="Operacional"/>
    <m/>
    <d v="2026-03-03T00:00:00"/>
    <x v="11"/>
    <x v="1"/>
    <x v="1"/>
  </r>
  <r>
    <s v="TFW2H32"/>
    <s v="60645800105143835"/>
    <s v="03/03/2026 07:06:40"/>
    <s v="99638"/>
    <s v="LAFAIETE DE SOUZA SANTOS"/>
    <x v="10"/>
    <s v="Automóvel"/>
    <s v="ARGO"/>
    <s v="FIAT"/>
    <s v="36698902"/>
    <s v="POSTO AZET"/>
    <s v="ANAPOLIS"/>
    <s v="GO"/>
    <s v="ETANOL COMUM"/>
    <n v="369"/>
    <n v="8.61"/>
    <s v=" Km/L"/>
    <n v="59557"/>
    <n v="42.85"/>
    <n v="4.8899999999999997"/>
    <n v="209.54"/>
    <s v="460373"/>
    <s v="Planejamento Operaci"/>
    <s v="Planejamento Operaci"/>
    <s v="Operacional"/>
    <m/>
    <d v="2026-03-03T00:00:00"/>
    <x v="11"/>
    <x v="1"/>
    <x v="3"/>
  </r>
  <r>
    <s v="TFF5D72"/>
    <s v="60645800105143780"/>
    <s v="03/03/2026 07:10:11"/>
    <s v="95253"/>
    <s v="ANDRE AUGUSTO ARAUJO DE JESUS"/>
    <x v="2"/>
    <s v="Automóvel"/>
    <s v="ARGO"/>
    <s v="FIAT"/>
    <s v="53081700"/>
    <s v="POSTO Z   Z SANTA MA"/>
    <s v="GUAPO"/>
    <s v="GO"/>
    <s v="ETANOL COMUM"/>
    <n v="149"/>
    <n v="7.06"/>
    <s v=" Km/L"/>
    <n v="47746"/>
    <n v="21.09"/>
    <n v="4.7889999999999997"/>
    <n v="101.01"/>
    <s v="0"/>
    <s v="Planejamento Operaci"/>
    <s v="Planejamento Operaci"/>
    <s v="Operacional"/>
    <m/>
    <d v="2026-03-03T00:00:00"/>
    <x v="11"/>
    <x v="1"/>
    <x v="0"/>
  </r>
  <r>
    <s v="TUF2B45"/>
    <s v="60645800106472420"/>
    <s v="03/03/2026 07:11:54"/>
    <s v="05369"/>
    <s v="FERNANDA HELLEN DEUFINO DA SILVA"/>
    <x v="37"/>
    <s v="Caminhonete"/>
    <s v="SAVEIRO CS RB MF"/>
    <s v="VW"/>
    <s v="46286315"/>
    <s v="POSTO CENTRAL"/>
    <s v="BOM JESUS"/>
    <s v="GO"/>
    <s v="ETANOL COMUM"/>
    <n v="512"/>
    <n v="10.52"/>
    <s v=" Km/L"/>
    <n v="122888"/>
    <n v="48.67"/>
    <n v="4.8899999999999997"/>
    <n v="238.01"/>
    <s v="0"/>
    <s v="EXT - KSE LOCAÇOES"/>
    <s v="Planejamento Operaci"/>
    <s v="KSE LOCAÇOES"/>
    <m/>
    <d v="2026-03-03T00:00:00"/>
    <x v="11"/>
    <x v="1"/>
    <x v="12"/>
  </r>
  <r>
    <s v="TFP3B22"/>
    <s v="60645800105143720"/>
    <s v="03/03/2026 08:05:52"/>
    <s v="02769"/>
    <s v="ANDRE LUIS PAULINO"/>
    <x v="6"/>
    <s v="Automóvel"/>
    <s v="ARGO"/>
    <s v="FIAT"/>
    <s v="81820900"/>
    <s v="AUTO POSTO KR 06"/>
    <s v="RIO VERDE"/>
    <s v="GO"/>
    <s v="ETANOL COMUM"/>
    <n v="372"/>
    <n v="9.74"/>
    <s v=" Km/L"/>
    <n v="49148"/>
    <n v="38.200000000000003"/>
    <n v="4.79"/>
    <n v="182.99"/>
    <s v="30329108"/>
    <s v="Planejamento Operaci"/>
    <s v="Planejamento Operaci"/>
    <s v="Operacional"/>
    <m/>
    <d v="2026-03-03T00:00:00"/>
    <x v="11"/>
    <x v="1"/>
    <x v="4"/>
  </r>
  <r>
    <s v="QSW6J59"/>
    <s v="60645800106460000"/>
    <s v="03/03/2026 08:28:15"/>
    <s v="02910"/>
    <s v="EMERSON CRISTIANO DA SILVEIRA"/>
    <x v="28"/>
    <s v="EQUIPAMENTOS"/>
    <s v="CAMINHÃO PIPA"/>
    <s v="OUTROS"/>
    <s v="41826312"/>
    <s v="AUTO POSTO JACARE"/>
    <s v="ACREUNA"/>
    <s v="GO"/>
    <s v="DIESEL S-10"/>
    <n v="387"/>
    <n v="4.2300000000000004"/>
    <s v=" Km/L"/>
    <n v="20184"/>
    <n v="91.45"/>
    <n v="5.99"/>
    <n v="547.79"/>
    <s v="30330432"/>
    <s v="EXT - LUCCA JR"/>
    <s v="Planejamento Operaci"/>
    <s v="LUCCA JR"/>
    <m/>
    <d v="2026-03-03T00:00:00"/>
    <x v="11"/>
    <x v="1"/>
    <x v="11"/>
  </r>
  <r>
    <s v="QSW6J59"/>
    <m/>
    <s v="03/03/2026 08:28:15"/>
    <m/>
    <m/>
    <x v="28"/>
    <m/>
    <m/>
    <m/>
    <m/>
    <s v="AUTO POSTO JACARE"/>
    <m/>
    <m/>
    <s v="ARLA-32"/>
    <s v="-"/>
    <s v="-"/>
    <s v=" Km/L"/>
    <s v="-"/>
    <n v="21"/>
    <m/>
    <n v="69.319999999999993"/>
    <m/>
    <m/>
    <m/>
    <m/>
    <m/>
    <d v="2026-03-03T00:00:00"/>
    <x v="11"/>
    <x v="1"/>
    <x v="11"/>
  </r>
  <r>
    <s v="TBE3B78"/>
    <s v="60645800105124169"/>
    <s v="03/03/2026 08:30:22"/>
    <s v="89049"/>
    <s v="VALDEIR JOSE CORREIA"/>
    <x v="19"/>
    <s v="Caminhão"/>
    <s v="9-180"/>
    <s v="VW"/>
    <s v="87183400"/>
    <s v="MARAJO GUAPO"/>
    <s v="GUAPO"/>
    <s v="GO"/>
    <s v="DIESEL S-10"/>
    <n v="0"/>
    <n v="0"/>
    <s v=" Km/L"/>
    <n v="0"/>
    <n v="76.180000000000007"/>
    <n v="6.04"/>
    <n v="460.13"/>
    <s v="0"/>
    <s v="EXT - SAO PEDRO"/>
    <s v="Planejamento Operaci"/>
    <s v="SAO PEDRO"/>
    <m/>
    <d v="2026-03-03T00:00:00"/>
    <x v="11"/>
    <x v="1"/>
    <x v="7"/>
  </r>
  <r>
    <s v="TBE3B78"/>
    <m/>
    <s v="03/03/2026 08:30:22"/>
    <m/>
    <m/>
    <x v="20"/>
    <m/>
    <m/>
    <m/>
    <m/>
    <s v="MARAJO GUAPO"/>
    <m/>
    <m/>
    <s v="ARLA-32"/>
    <n v="0"/>
    <n v="0"/>
    <s v=" Km/L"/>
    <n v="0"/>
    <n v="3.45"/>
    <m/>
    <n v="13.77"/>
    <m/>
    <m/>
    <m/>
    <m/>
    <m/>
    <d v="2026-03-03T00:00:00"/>
    <x v="11"/>
    <x v="1"/>
    <x v="7"/>
  </r>
  <r>
    <s v="TFX8A49"/>
    <s v="60645800105143673"/>
    <s v="03/03/2026 08:34:38"/>
    <s v="17385"/>
    <s v="VICTOR DE SOUZA"/>
    <x v="12"/>
    <s v="Automóvel"/>
    <s v="ARGO"/>
    <s v="FIAT"/>
    <s v="36698902"/>
    <s v="POSTO AZET"/>
    <s v="ANAPOLIS"/>
    <s v="GO"/>
    <s v="ETANOL COMUM"/>
    <n v="362"/>
    <n v="9.65"/>
    <s v=" Km/L"/>
    <n v="19113"/>
    <n v="37.520000000000003"/>
    <n v="4.8899999999999997"/>
    <n v="183.47"/>
    <s v="460385"/>
    <s v="Planejamento Operaci"/>
    <s v="Planejamento Operaci"/>
    <s v="Operacional"/>
    <m/>
    <d v="2026-03-03T00:00:00"/>
    <x v="11"/>
    <x v="1"/>
    <x v="0"/>
  </r>
  <r>
    <s v="NLO0I43"/>
    <s v="60645800105124436"/>
    <s v="03/03/2026 10:19:25"/>
    <s v="92635"/>
    <s v="ADENILDO BARBOSA DUTRA"/>
    <x v="61"/>
    <s v="Caminhão"/>
    <s v="17-180"/>
    <s v="VOLKSWAGEN"/>
    <s v="87183400"/>
    <s v="MARAJO GUAPO"/>
    <s v="GUAPO"/>
    <s v="GO"/>
    <s v="DIESEL COMUM"/>
    <n v="0"/>
    <n v="0"/>
    <s v=" Km/L"/>
    <n v="231099"/>
    <n v="255"/>
    <n v="5.99"/>
    <n v="1527.45"/>
    <s v="0"/>
    <s v="Planejamento Operaci"/>
    <s v="Planejamento Operaci"/>
    <s v="Operacional"/>
    <m/>
    <d v="2026-03-03T00:00:00"/>
    <x v="11"/>
    <x v="1"/>
    <x v="5"/>
  </r>
  <r>
    <s v="TTP5B47"/>
    <s v="60645800106472110"/>
    <s v="03/03/2026 10:47:18"/>
    <s v="02710"/>
    <s v="RAINON LOPES ALMEIDA"/>
    <x v="40"/>
    <s v="Caminhonete"/>
    <s v="SAVEIRO CS RB MF"/>
    <s v="VW"/>
    <s v="75331801"/>
    <s v="DECIO CEZARINA"/>
    <s v="CEZARINA"/>
    <s v="GO"/>
    <s v="ETANOL COMUM"/>
    <n v="452"/>
    <n v="11.33"/>
    <s v=" Km/L"/>
    <n v="118800"/>
    <n v="39.909999999999997"/>
    <n v="4.6900000000000004"/>
    <n v="187.18"/>
    <s v="202603031046"/>
    <s v="EXT - KSE LOCAÇOES"/>
    <s v="Planejamento Operaci"/>
    <s v="KSE LOCAÇOES"/>
    <m/>
    <d v="2026-03-03T00:00:00"/>
    <x v="11"/>
    <x v="1"/>
    <x v="12"/>
  </r>
  <r>
    <s v="TFP9I32"/>
    <s v="60645800105143819"/>
    <s v="03/03/2026 10:53:02"/>
    <s v="33861"/>
    <s v="FERNANDO DOS REIS GONÇALVES"/>
    <x v="7"/>
    <s v="Automóvel"/>
    <s v="ARGO"/>
    <s v="FIAT"/>
    <s v="87183400"/>
    <s v="MARAJO GUAPO"/>
    <s v="GUAPO"/>
    <s v="GO"/>
    <s v="ETANOL COMUM"/>
    <n v="307"/>
    <n v="8.3000000000000007"/>
    <s v=" Km/L"/>
    <n v="23362"/>
    <n v="37"/>
    <n v="4.6900000000000004"/>
    <n v="173.53"/>
    <s v="0"/>
    <s v="Planejamento Operaci"/>
    <s v="Planejamento Operaci"/>
    <s v="Operacional"/>
    <m/>
    <d v="2026-03-03T00:00:00"/>
    <x v="11"/>
    <x v="1"/>
    <x v="4"/>
  </r>
  <r>
    <s v="TFM4H34"/>
    <s v="60645800106437340"/>
    <s v="03/03/2026 10:55:01"/>
    <s v="00481"/>
    <s v="DANILO ALVES PIMENTA"/>
    <x v="46"/>
    <s v="EQUIPAMENTOS"/>
    <s v="AMBULANCIA"/>
    <s v="OUTROS"/>
    <s v="45308900"/>
    <s v="POSTO LUPATINI"/>
    <s v="SANTO ANTONIO DA BARRA"/>
    <s v="GO"/>
    <s v="DIESEL S-10"/>
    <n v="380"/>
    <n v="6.66"/>
    <s v=" Km/L"/>
    <n v="10005"/>
    <n v="57.03"/>
    <n v="6.49"/>
    <n v="370.12"/>
    <s v="1"/>
    <s v="Planejamento Operaci"/>
    <s v="Planejamento Operaci"/>
    <s v="Operacional"/>
    <m/>
    <d v="2026-03-03T00:00:00"/>
    <x v="11"/>
    <x v="1"/>
    <x v="13"/>
  </r>
  <r>
    <s v="TTT2H93"/>
    <s v="60645800106472340"/>
    <s v="03/03/2026 10:58:13"/>
    <s v="70129"/>
    <s v="DIONILSON DE SOUZA SANTOS"/>
    <x v="41"/>
    <s v="Utilitário"/>
    <s v="SAVEIRO"/>
    <s v="FIAT"/>
    <s v="41826312"/>
    <s v="AUTO POSTO JACARE"/>
    <s v="ACREUNA"/>
    <s v="GO"/>
    <s v="ETANOL COMUM"/>
    <n v="538"/>
    <n v="10.15"/>
    <s v=" Km/L"/>
    <n v="68968"/>
    <n v="53"/>
    <n v="4.8600000000000003"/>
    <n v="257.60000000000002"/>
    <s v="30339434"/>
    <s v="EXT - KSE LOCAÇOES"/>
    <s v="Planejamento Operaci"/>
    <s v="KSE LOCAÇOES"/>
    <m/>
    <d v="2026-03-03T00:00:00"/>
    <x v="11"/>
    <x v="1"/>
    <x v="12"/>
  </r>
  <r>
    <s v="TTQ4C10"/>
    <s v="60645800106553930"/>
    <s v="03/03/2026 11:10:59"/>
    <s v="04617"/>
    <s v="JESSICA MARIA ALVES LOPES"/>
    <x v="31"/>
    <s v="Caminhonete"/>
    <s v="Caminhonete S10"/>
    <s v="CHEVROLET"/>
    <s v="26406711"/>
    <s v="POSTO ZANDONADI"/>
    <s v="GUAPO"/>
    <s v="GO"/>
    <s v="DIESEL S-10"/>
    <n v="838"/>
    <n v="15.41"/>
    <s v=" Km/L"/>
    <n v="130067"/>
    <n v="54.39"/>
    <n v="6.1909999999999998"/>
    <n v="336.73"/>
    <s v="30340215"/>
    <s v="Planejamento Operaci"/>
    <s v="Planejamento Operaci"/>
    <s v="INSPENCAO"/>
    <m/>
    <d v="2026-03-03T00:00:00"/>
    <x v="11"/>
    <x v="1"/>
    <x v="12"/>
  </r>
  <r>
    <s v="TUW2D74"/>
    <s v="60645800105124310"/>
    <s v="03/03/2026 11:12:14"/>
    <s v="07015"/>
    <s v="EDILEIA DE SOUSA ANTUNES"/>
    <x v="35"/>
    <s v="Automóvel"/>
    <s v="CHEVROLET/S10 LS DD4"/>
    <s v="CHEVROLET"/>
    <s v="46286315"/>
    <s v="POSTO CENTRAL"/>
    <s v="BOM JESUS"/>
    <s v="GO"/>
    <s v="DIESEL S-10"/>
    <n v="744"/>
    <n v="14.29"/>
    <s v=" Km/L"/>
    <n v="102826"/>
    <n v="52.07"/>
    <n v="6.2409999999999997"/>
    <n v="324.95999999999998"/>
    <s v="1"/>
    <s v="Planejamento Operaci"/>
    <s v="Planejamento Operaci"/>
    <s v="Operacional"/>
    <m/>
    <d v="2026-03-03T00:00:00"/>
    <x v="11"/>
    <x v="1"/>
    <x v="12"/>
  </r>
  <r>
    <s v="TFX7J72"/>
    <s v="60645800105836505"/>
    <s v="03/03/2026 11:56:39"/>
    <s v="03126"/>
    <s v="PEDRO PAULO SILVA SANTOS"/>
    <x v="11"/>
    <s v="Automóvel"/>
    <s v="ARGO"/>
    <s v="FIAT"/>
    <s v="87183400"/>
    <s v="MARAJO GUAPO"/>
    <s v="GUAPO"/>
    <s v="GO"/>
    <s v="ETANOL COMUM"/>
    <n v="313"/>
    <n v="8.69"/>
    <s v=" Km/L"/>
    <n v="65943"/>
    <n v="36"/>
    <n v="4.6900000000000004"/>
    <n v="168.84"/>
    <s v="0"/>
    <s v="Planejamento Operaci"/>
    <s v="Planejamento Operaci"/>
    <s v="Operacional"/>
    <m/>
    <d v="2026-03-03T00:00:00"/>
    <x v="11"/>
    <x v="1"/>
    <x v="4"/>
  </r>
  <r>
    <s v="TGK2G46"/>
    <s v="60645800105179571"/>
    <s v="03/03/2026 11:59:25"/>
    <s v="04161"/>
    <s v="WESLEY DUARTE MESQUITA"/>
    <x v="59"/>
    <s v="Utilitário"/>
    <s v="FIORINO"/>
    <s v="FIAT"/>
    <s v="07674909"/>
    <s v="AUTO POSTO INDIARA"/>
    <s v="INDIARA"/>
    <s v="GO"/>
    <s v="ETANOL COMUM"/>
    <n v="323"/>
    <n v="7.18"/>
    <s v=" Km/L"/>
    <n v="11720"/>
    <n v="44.99"/>
    <n v="4.8899999999999997"/>
    <n v="220"/>
    <s v="12462"/>
    <s v="Planejamento Operaci"/>
    <s v="Planejamento Operaci"/>
    <s v="Operacional"/>
    <m/>
    <d v="2026-03-03T00:00:00"/>
    <x v="11"/>
    <x v="1"/>
    <x v="5"/>
  </r>
  <r>
    <s v="TGM2I26"/>
    <s v="60645800106958050"/>
    <s v="03/03/2026 13:37:36"/>
    <s v="59226"/>
    <s v="PASCHOAL FAVORITTO DE QUEIROZ"/>
    <x v="52"/>
    <s v="Utilitário"/>
    <s v="FIORINO"/>
    <s v="FIAT"/>
    <s v="07674909"/>
    <s v="AUTO POSTO INDIARA"/>
    <s v="INDIARA"/>
    <s v="GO"/>
    <s v="ETANOL COMUM"/>
    <n v="249"/>
    <n v="4.78"/>
    <s v=" Km/L"/>
    <n v="19421"/>
    <n v="52.06"/>
    <n v="4.8899999999999997"/>
    <n v="254.57"/>
    <s v="12465"/>
    <s v="EXT - KSE LOCAÇOES"/>
    <s v="Planejamento Operaci"/>
    <s v="Operacional"/>
    <m/>
    <d v="2026-03-03T00:00:00"/>
    <x v="11"/>
    <x v="1"/>
    <x v="5"/>
  </r>
  <r>
    <s v="TFN3B64"/>
    <s v="60645800106437477"/>
    <s v="03/03/2026 13:59:59"/>
    <s v="10752"/>
    <s v="EDVALDO PEREIRA DE OLIVEIRA"/>
    <x v="47"/>
    <s v="EQUIPAMENTOS"/>
    <s v="AMBULANCIA"/>
    <s v="OUTROS"/>
    <s v="46286315"/>
    <s v="POSTO CENTRAL"/>
    <s v="BOM JESUS"/>
    <s v="GO"/>
    <s v="DIESEL S-10"/>
    <n v="241"/>
    <n v="4.74"/>
    <s v=" Km/L"/>
    <n v="6857"/>
    <n v="50.8"/>
    <n v="6.2409999999999997"/>
    <n v="317.04000000000002"/>
    <s v="1"/>
    <s v="Planejamento Operaci"/>
    <s v="Planejamento Operaci"/>
    <s v="Operacional"/>
    <m/>
    <d v="2026-03-03T00:00:00"/>
    <x v="11"/>
    <x v="1"/>
    <x v="13"/>
  </r>
  <r>
    <s v="TLR1J91"/>
    <s v="60645800106043065"/>
    <s v="03/03/2026 14:44:56"/>
    <s v="02910"/>
    <s v="EMERSON CRISTIANO DA SILVEIRA"/>
    <x v="23"/>
    <s v="Caminhonete"/>
    <s v="SAVEIRO"/>
    <s v="VOLKSWAGEN"/>
    <s v="75331003"/>
    <s v="SUPERVIA LAGOA"/>
    <s v="RIO VERDE"/>
    <s v="GO"/>
    <s v="ETANOL COMUM"/>
    <n v="0"/>
    <n v="0"/>
    <s v=" Km/L"/>
    <s v="-"/>
    <n v="55"/>
    <n v="4.8899999999999997"/>
    <n v="268.95"/>
    <s v="0"/>
    <s v="Planejamento Operaci"/>
    <s v="Planejamento Operaci"/>
    <s v="Operacional"/>
    <m/>
    <d v="2026-03-03T00:00:00"/>
    <x v="11"/>
    <x v="1"/>
    <x v="9"/>
  </r>
  <r>
    <s v="TFF5D72"/>
    <s v="60645800105143780"/>
    <s v="03/03/2026 15:47:09"/>
    <s v="95253"/>
    <s v="ANDRE AUGUSTO ARAUJO DE JESUS"/>
    <x v="2"/>
    <s v="Automóvel"/>
    <s v="ARGO"/>
    <s v="FIAT"/>
    <s v="87183400"/>
    <s v="MARAJO GUAPO"/>
    <s v="GUAPO"/>
    <s v="GO"/>
    <s v="ETANOL COMUM"/>
    <n v="396"/>
    <n v="10.41"/>
    <s v=" Km/L"/>
    <n v="48142"/>
    <n v="38.04"/>
    <n v="4.6900000000000004"/>
    <n v="178.41"/>
    <s v="0"/>
    <s v="Planejamento Operaci"/>
    <s v="Planejamento Operaci"/>
    <s v="Operacional"/>
    <m/>
    <d v="2026-03-03T00:00:00"/>
    <x v="11"/>
    <x v="1"/>
    <x v="0"/>
  </r>
  <r>
    <s v="TUG2C45"/>
    <s v="60645800106437770"/>
    <s v="03/03/2026 16:27:08"/>
    <s v="02527"/>
    <s v="ALCIENE MARTINS PONTES"/>
    <x v="54"/>
    <s v="Utilitário"/>
    <s v="SAVEIRO"/>
    <s v="FIAT"/>
    <s v="81889412"/>
    <s v="POSTO ZERO UM"/>
    <s v="RIO VERDE"/>
    <s v="GO"/>
    <s v="ETANOL COMUM"/>
    <n v="848"/>
    <n v="17.739999999999998"/>
    <s v=" Km/L"/>
    <n v="116424"/>
    <n v="47.81"/>
    <n v="4.9800000000000004"/>
    <n v="238.09"/>
    <s v="0"/>
    <s v="EXT - KSE LOCAÇOES"/>
    <s v="Planejamento Operaci"/>
    <s v="KSE LOCAÇOES"/>
    <m/>
    <d v="2026-03-03T00:00:00"/>
    <x v="11"/>
    <x v="1"/>
    <x v="12"/>
  </r>
  <r>
    <s v="TTY2C25"/>
    <s v="60645800106472430"/>
    <s v="03/03/2026 16:47:02"/>
    <s v="53759"/>
    <s v="DHEIMERSON BRUNO MARINHO DE LIRA"/>
    <x v="38"/>
    <s v="Caminhonete"/>
    <s v="SAVEIRO CS RB MF"/>
    <s v="VW"/>
    <s v="46286315"/>
    <s v="POSTO CENTRAL"/>
    <s v="BOM JESUS"/>
    <s v="GO"/>
    <s v="ETANOL COMUM"/>
    <n v="376"/>
    <n v="8.92"/>
    <s v=" Km/L"/>
    <n v="103075"/>
    <n v="42.16"/>
    <n v="4.8899999999999997"/>
    <n v="206.16"/>
    <s v="1"/>
    <s v="EXT - KSE LOCAÇOES"/>
    <s v="Planejamento Operaci"/>
    <s v="KSE LOCAÇOES"/>
    <m/>
    <d v="2026-03-03T00:00:00"/>
    <x v="11"/>
    <x v="1"/>
    <x v="12"/>
  </r>
  <r>
    <s v="TUQ2H91"/>
    <s v="60645800107558597"/>
    <s v="03/03/2026 16:50:36"/>
    <s v="87954"/>
    <s v="DANIEL GONÇALVES"/>
    <x v="66"/>
    <s v="Caminhonete"/>
    <s v="SAVEIRO CD RB MF"/>
    <s v="VOLKSWAGEN"/>
    <s v="46286315"/>
    <s v="POSTO CENTRAL"/>
    <s v="BOM JESUS"/>
    <s v="GO"/>
    <s v="ETANOL COMUM"/>
    <n v="255"/>
    <n v="5.35"/>
    <s v=" Km/L"/>
    <n v="30709"/>
    <n v="47.62"/>
    <n v="4.891"/>
    <n v="232.89"/>
    <s v="1"/>
    <s v="EXT - KSE LOCAÇOES"/>
    <s v="Planejamento Operaci"/>
    <s v="KSE LOCAÇOES"/>
    <m/>
    <d v="2026-03-03T00:00:00"/>
    <x v="11"/>
    <x v="1"/>
    <x v="12"/>
  </r>
  <r>
    <s v="TTR3A31"/>
    <s v="60645800106472404"/>
    <s v="03/03/2026 17:00:10"/>
    <s v="00386"/>
    <s v="RAFAEL SOUZA LIMA"/>
    <x v="53"/>
    <s v="Caminhonete"/>
    <s v="SAVEIRO CS RB MF"/>
    <s v="VW"/>
    <s v="46209914"/>
    <s v="DECIO RIO VERDE"/>
    <s v="RIO VERDE"/>
    <s v="GO"/>
    <s v="ETANOL COMUM"/>
    <n v="533"/>
    <n v="11.14"/>
    <s v=" Km/L"/>
    <n v="110353"/>
    <n v="47.84"/>
    <n v="4.79"/>
    <n v="229.15"/>
    <s v="202603031659"/>
    <s v="EXT - KSE LOCAÇOES"/>
    <s v="Planejamento Operaci"/>
    <s v="KSE LOCAÇOES"/>
    <m/>
    <d v="2026-03-03T00:00:00"/>
    <x v="11"/>
    <x v="1"/>
    <x v="12"/>
  </r>
  <r>
    <s v="TFP3B22"/>
    <s v="60645800105143720"/>
    <s v="03/03/2026 17:12:31"/>
    <s v="02769"/>
    <s v="ANDRE LUIS PAULINO"/>
    <x v="6"/>
    <s v="Automóvel"/>
    <s v="ARGO"/>
    <s v="FIAT"/>
    <s v="75331003"/>
    <s v="SUPERVIA LAGOA"/>
    <s v="RIO VERDE"/>
    <s v="GO"/>
    <s v="ETANOL COMUM"/>
    <n v="358"/>
    <n v="9.85"/>
    <s v=" Km/L"/>
    <n v="49506"/>
    <n v="36.33"/>
    <n v="4.8899999999999997"/>
    <n v="177.65"/>
    <s v="0"/>
    <s v="Planejamento Operaci"/>
    <s v="Planejamento Operaci"/>
    <s v="Operacional"/>
    <m/>
    <d v="2026-03-03T00:00:00"/>
    <x v="11"/>
    <x v="1"/>
    <x v="4"/>
  </r>
  <r>
    <s v="TUF2B45"/>
    <s v="60645800106472420"/>
    <s v="03/03/2026 17:16:16"/>
    <s v="01318"/>
    <s v="JOAO BATISTA REIS"/>
    <x v="37"/>
    <s v="Caminhonete"/>
    <s v="SAVEIRO CS RB MF"/>
    <s v="VW"/>
    <s v="75331003"/>
    <s v="SUPERVIA LAGOA"/>
    <s v="RIO VERDE"/>
    <s v="GO"/>
    <s v="ETANOL COMUM"/>
    <n v="205"/>
    <n v="6.77"/>
    <s v=" Km/L"/>
    <n v="123093"/>
    <n v="30.3"/>
    <n v="4.891"/>
    <n v="148.21"/>
    <s v="0"/>
    <s v="EXT - KSE LOCAÇOES"/>
    <s v="Planejamento Operaci"/>
    <s v="KSE LOCAÇOES"/>
    <m/>
    <d v="2026-03-03T00:00:00"/>
    <x v="11"/>
    <x v="1"/>
    <x v="12"/>
  </r>
  <r>
    <s v="TGM4D76"/>
    <s v="60645800106437582"/>
    <s v="03/03/2026 18:05:23"/>
    <s v="33534"/>
    <s v="MARCOS ANTONIO MARCELINO DA SILVA"/>
    <x v="56"/>
    <s v="Caminhonete"/>
    <s v="FIORINO"/>
    <s v="FIAT"/>
    <s v="46286315"/>
    <s v="POSTO CENTRAL"/>
    <s v="BOM JESUS"/>
    <s v="GO"/>
    <s v="ETANOL COMUM"/>
    <n v="248"/>
    <n v="8.6999999999999993"/>
    <s v=" Km/L"/>
    <n v="17658"/>
    <n v="28.52"/>
    <n v="4.8899999999999997"/>
    <n v="139.46"/>
    <s v="1"/>
    <s v="Planejamento Operaci"/>
    <s v="Planejamento Operaci"/>
    <s v="Operacional"/>
    <m/>
    <d v="2026-03-03T00:00:00"/>
    <x v="11"/>
    <x v="1"/>
    <x v="5"/>
  </r>
  <r>
    <s v="TFV8C74"/>
    <s v="60645800106437299"/>
    <s v="03/03/2026 18:08:18"/>
    <s v="32246"/>
    <s v="ROBSON HENRIQUE ROSA ESTEVES"/>
    <x v="34"/>
    <s v="Automóvel"/>
    <s v="AMBULANCIA"/>
    <s v="VOLKSWAGEN"/>
    <s v="75331801"/>
    <s v="DECIO CEZARINA"/>
    <s v="CEZARINA"/>
    <s v="GO"/>
    <s v="DIESEL S-10"/>
    <n v="246"/>
    <n v="5.5"/>
    <s v=" Km/L"/>
    <n v="13012"/>
    <n v="44.72"/>
    <n v="6.39"/>
    <n v="285.76"/>
    <s v="202603031807"/>
    <s v="Planejamento Operaci"/>
    <s v="Planejamento Operaci"/>
    <s v="RESGATE"/>
    <m/>
    <d v="2026-03-03T00:00:00"/>
    <x v="11"/>
    <x v="1"/>
    <x v="13"/>
  </r>
  <r>
    <s v="TEQ8G33"/>
    <s v="60645800105124371"/>
    <s v="03/03/2026 18:13:54"/>
    <s v="80246"/>
    <s v="FRANCISCO DE ASSIS SOARES"/>
    <x v="19"/>
    <s v="Caminhão"/>
    <s v="9-180"/>
    <s v="VOLKSWAGEN"/>
    <s v="45307105"/>
    <s v="POSTO GIRASSOL"/>
    <s v="ITUMBIARA"/>
    <s v="GO"/>
    <s v="DIESEL S-10"/>
    <n v="0"/>
    <n v="0"/>
    <s v=" Km/L"/>
    <n v="0"/>
    <n v="111.69"/>
    <n v="6.09"/>
    <n v="680.19"/>
    <s v="303655"/>
    <s v="EXT - SAO PEDRO"/>
    <s v="Planejamento Operaci"/>
    <s v="SAO PEDRO"/>
    <m/>
    <d v="2026-03-03T00:00:00"/>
    <x v="11"/>
    <x v="1"/>
    <x v="7"/>
  </r>
  <r>
    <s v="TTP5B47"/>
    <s v="60645800106472110"/>
    <s v="03/03/2026 18:15:09"/>
    <s v="02710"/>
    <s v="RAINON LOPES ALMEIDA"/>
    <x v="40"/>
    <s v="Caminhonete"/>
    <s v="SAVEIRO CS RB MF"/>
    <s v="VW"/>
    <s v="75331801"/>
    <s v="DECIO CEZARINA"/>
    <s v="CEZARINA"/>
    <s v="GO"/>
    <s v="ETANOL COMUM"/>
    <n v="283"/>
    <n v="9.2200000000000006"/>
    <s v=" Km/L"/>
    <n v="119083"/>
    <n v="30.68"/>
    <n v="4.6900000000000004"/>
    <n v="143.88999999999999"/>
    <s v="202603031814"/>
    <s v="EXT - KSE LOCAÇOES"/>
    <s v="Planejamento Operaci"/>
    <s v="KSE LOCAÇOES"/>
    <m/>
    <d v="2026-03-03T00:00:00"/>
    <x v="11"/>
    <x v="1"/>
    <x v="12"/>
  </r>
  <r>
    <s v="TTS4A16"/>
    <s v="60645800108788589"/>
    <s v="03/03/2026 18:22:59"/>
    <s v="00399"/>
    <s v="JULIANO FERNANDES DA SILVA"/>
    <x v="32"/>
    <s v="Caminhonete"/>
    <s v="Caminhonete S10"/>
    <s v="CHEVROLET"/>
    <s v="75331003"/>
    <s v="SUPERVIA LAGOA"/>
    <s v="RIO VERDE"/>
    <s v="GO"/>
    <s v="DIESEL S-10"/>
    <n v="489"/>
    <n v="12.53"/>
    <s v=" Km/L"/>
    <n v="32415"/>
    <n v="39.03"/>
    <n v="6.09"/>
    <n v="237.69"/>
    <s v="0"/>
    <s v="Planejamento Operaci"/>
    <s v="Planejamento Operaci"/>
    <s v="INSPENCAO"/>
    <m/>
    <d v="2026-03-03T00:00:00"/>
    <x v="11"/>
    <x v="1"/>
    <x v="12"/>
  </r>
  <r>
    <s v="RBP0A22"/>
    <s v="60645800106437700"/>
    <s v="03/03/2026 18:42:50"/>
    <s v="48710"/>
    <s v="GUSTAVO DA SILVA"/>
    <x v="68"/>
    <s v="Utilitário"/>
    <s v="STRADA"/>
    <s v="FIAT"/>
    <s v="75331003"/>
    <s v="SUPERVIA LAGOA"/>
    <s v="RIO VERDE"/>
    <s v="GO"/>
    <s v="ETANOL COMUM"/>
    <n v="307"/>
    <n v="8.18"/>
    <s v=" Km/L"/>
    <n v="45670"/>
    <n v="37.51"/>
    <n v="4.8899999999999997"/>
    <n v="183.42"/>
    <s v="0"/>
    <s v="Planejamento Operaci"/>
    <s v="Planejamento Operaci"/>
    <s v="TI e Automação"/>
    <m/>
    <d v="2026-03-03T00:00:00"/>
    <x v="11"/>
    <x v="1"/>
    <x v="5"/>
  </r>
  <r>
    <s v="TTT2H95"/>
    <s v="60645800106472477"/>
    <s v="03/03/2026 18:50:52"/>
    <s v="88512"/>
    <s v="JUAREZ NEVES"/>
    <x v="63"/>
    <s v="Caminhonete"/>
    <s v="SAVEIRO CS RB MF"/>
    <s v="VW"/>
    <s v="45308900"/>
    <s v="POSTO LUPATINI"/>
    <s v="SANTO ANTONIO DA BARRA"/>
    <s v="GO"/>
    <s v="ETANOL COMUM"/>
    <n v="490"/>
    <n v="10.35"/>
    <s v=" Km/L"/>
    <n v="103085"/>
    <n v="47.35"/>
    <n v="4.99"/>
    <n v="236.28"/>
    <s v="0"/>
    <s v="EXT - KSE LOCAÇOES"/>
    <s v="Planejamento Operaci"/>
    <s v="KSE LOCAÇOES"/>
    <m/>
    <d v="2026-03-03T00:00:00"/>
    <x v="11"/>
    <x v="1"/>
    <x v="12"/>
  </r>
  <r>
    <s v="TFE6B22"/>
    <s v="60645800105143762"/>
    <s v="03/03/2026 19:26:27"/>
    <s v="03608"/>
    <s v="WEIDER DA SILVA RODRIGUES"/>
    <x v="1"/>
    <s v="Automóvel"/>
    <s v="ARGO"/>
    <s v="FIAT"/>
    <s v="75331801"/>
    <s v="DECIO CEZARINA"/>
    <s v="CEZARINA"/>
    <s v="GO"/>
    <s v="ETANOL COMUM"/>
    <n v="373"/>
    <n v="9.5500000000000007"/>
    <s v=" Km/L"/>
    <n v="51954"/>
    <n v="39.049999999999997"/>
    <n v="4.6900000000000004"/>
    <n v="183.14"/>
    <s v="202603031925"/>
    <s v="Planejamento Operaci"/>
    <s v="Planejamento Operaci"/>
    <s v="Operacional"/>
    <m/>
    <d v="2026-03-03T00:00:00"/>
    <x v="11"/>
    <x v="1"/>
    <x v="1"/>
  </r>
  <r>
    <s v="TFE9C14"/>
    <s v="60645800106437370"/>
    <s v="03/03/2026 19:43:19"/>
    <s v="01057"/>
    <s v="LUIZ HENRIQUE SOUZA RODRIGUES"/>
    <x v="51"/>
    <s v="EQUIPAMENTOS"/>
    <s v="AMBULANCIA"/>
    <s v="OUTROS"/>
    <s v="13308211"/>
    <s v="P. BANDEIRANTES"/>
    <s v="RIO VERDE"/>
    <s v="GO"/>
    <s v="DIESEL S-10"/>
    <n v="117"/>
    <n v="4.1100000000000003"/>
    <s v=" Km/L"/>
    <n v="8979"/>
    <n v="28.49"/>
    <n v="6.391"/>
    <n v="182.08"/>
    <s v="30370742"/>
    <s v="Planejamento Operaci"/>
    <s v="Planejamento Operaci"/>
    <s v="Operacional"/>
    <m/>
    <d v="2026-03-03T00:00:00"/>
    <x v="11"/>
    <x v="1"/>
    <x v="13"/>
  </r>
  <r>
    <s v="TTT2H93"/>
    <s v="60645800106472340"/>
    <s v="03/03/2026 19:45:10"/>
    <s v="07583"/>
    <s v="DAVID BORGES DOS SANTOS"/>
    <x v="41"/>
    <s v="Utilitário"/>
    <s v="SAVEIRO"/>
    <s v="FIAT"/>
    <s v="41826312"/>
    <s v="AUTO POSTO JACARE"/>
    <s v="ACREUNA"/>
    <s v="GO"/>
    <s v="ETANOL COMUM"/>
    <n v="478"/>
    <n v="10.56"/>
    <s v=" Km/L"/>
    <n v="69446"/>
    <n v="45.27"/>
    <n v="4.8600000000000003"/>
    <n v="220.01"/>
    <s v="30371041"/>
    <s v="EXT - KSE LOCAÇOES"/>
    <s v="Planejamento Operaci"/>
    <s v="KSE LOCAÇOES"/>
    <m/>
    <d v="2026-03-03T00:00:00"/>
    <x v="11"/>
    <x v="1"/>
    <x v="12"/>
  </r>
  <r>
    <s v="TFI3B19"/>
    <s v="60645800105926941"/>
    <s v="03/03/2026 20:07:17"/>
    <s v="03102"/>
    <s v="EDES GONÇALVES DA SILVA"/>
    <x v="4"/>
    <s v="Automóvel"/>
    <s v="ARGO"/>
    <s v="FIAT"/>
    <s v="13308211"/>
    <s v="P. BANDEIRANTES"/>
    <s v="RIO VERDE"/>
    <s v="GO"/>
    <s v="ETANOL COMUM"/>
    <n v="342"/>
    <n v="10.72"/>
    <s v=" Km/L"/>
    <n v="70546"/>
    <n v="31.89"/>
    <n v="4.79"/>
    <n v="152.76"/>
    <s v="30372215"/>
    <s v="Planejamento Operaci"/>
    <s v="Planejamento Operaci"/>
    <s v="Operacional"/>
    <m/>
    <d v="2026-03-03T00:00:00"/>
    <x v="11"/>
    <x v="1"/>
    <x v="0"/>
  </r>
  <r>
    <s v="TGA0B06"/>
    <s v="60645800106958060"/>
    <s v="03/03/2026 20:46:09"/>
    <s v="00933"/>
    <s v="GIULEY RIBEIRO DOS SANTOS"/>
    <x v="55"/>
    <s v="Caminhonete"/>
    <s v="FIORINO"/>
    <s v="FIAT"/>
    <s v="45308900"/>
    <s v="POSTO LUPATINI"/>
    <s v="SANTO ANTONIO DA BARRA"/>
    <s v="GO"/>
    <s v="ETANOL COMUM"/>
    <n v="310"/>
    <n v="8.2899999999999991"/>
    <s v=" Km/L"/>
    <n v="19166"/>
    <n v="37.409999999999997"/>
    <n v="4.99"/>
    <n v="186.68"/>
    <s v="0"/>
    <s v="Planejamento Operaci"/>
    <s v="Planejamento Operaci"/>
    <s v="TI e Automação"/>
    <m/>
    <d v="2026-03-03T00:00:00"/>
    <x v="11"/>
    <x v="1"/>
    <x v="5"/>
  </r>
  <r>
    <s v="TIV6G27"/>
    <s v="60645800106184069"/>
    <s v="03/03/2026 21:02:17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357"/>
    <n v="7.1"/>
    <s v=" Km/L"/>
    <n v="32203"/>
    <n v="50.26"/>
    <n v="6.1509999999999998"/>
    <n v="309.13"/>
    <s v="30375667"/>
    <s v="EXT - LUCCA JR"/>
    <s v="Planejamento Operaci"/>
    <s v="LUCCA JR"/>
    <m/>
    <d v="2026-03-03T00:00:00"/>
    <x v="11"/>
    <x v="1"/>
    <x v="11"/>
  </r>
  <r>
    <s v="TJE5D27"/>
    <s v="60645800105124400"/>
    <s v="03/03/2026 21:30:00"/>
    <s v="81743"/>
    <s v="JEFERSON LUIZ MARTINS_x0009__x0009__x0009__x0009_"/>
    <x v="60"/>
    <s v="EQUIPAMENTOS"/>
    <s v="GUINCHO LEVE"/>
    <s v="EQUIPAMENTO"/>
    <s v="46209914"/>
    <s v="DECIO RIO VERDE"/>
    <s v="RIO VERDE"/>
    <s v="GO"/>
    <s v="DIESEL S-10"/>
    <n v="383"/>
    <n v="5.47"/>
    <s v=" Km/L"/>
    <n v="22553"/>
    <n v="70"/>
    <n v="6.49"/>
    <n v="454.3"/>
    <s v="202603032129"/>
    <s v="EXT - LUCCA JR"/>
    <s v="Planejamento Operaci"/>
    <s v="LUCCA JR"/>
    <m/>
    <d v="2026-03-03T00:00:00"/>
    <x v="11"/>
    <x v="1"/>
    <x v="11"/>
  </r>
  <r>
    <s v="TFA5I89"/>
    <s v="60645800109268980"/>
    <s v="03/03/2026 23:15:00"/>
    <s v="70093"/>
    <s v="CLAUDSTONE DOS REIS MENDES JUNIOR"/>
    <x v="21"/>
    <s v="Automóvel"/>
    <s v="ARGO"/>
    <s v="FIAT"/>
    <s v="92211204"/>
    <s v="POSTO PREMIUM PASSEIO"/>
    <s v="GOIANIA"/>
    <s v="GO"/>
    <s v="ETANOL COMUM"/>
    <n v="369"/>
    <n v="8.6"/>
    <s v=" Km/L"/>
    <n v="18341"/>
    <n v="42.92"/>
    <n v="5.09"/>
    <n v="218.45"/>
    <s v="0"/>
    <s v="Planejamento Operaci"/>
    <s v="Planejamento Operaci"/>
    <s v="Operacional"/>
    <m/>
    <d v="2026-03-03T00:00:00"/>
    <x v="11"/>
    <x v="1"/>
    <x v="2"/>
  </r>
  <r>
    <s v="TUF2B45"/>
    <s v="60645800106472420"/>
    <s v="03/03/2026 23:30:45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293"/>
    <n v="9.85"/>
    <s v=" Km/L"/>
    <n v="123386"/>
    <n v="29.76"/>
    <n v="4.8899999999999997"/>
    <n v="145.53"/>
    <s v="0"/>
    <s v="EXT - KSE LOCAÇOES"/>
    <s v="Planejamento Operaci"/>
    <s v="KSE LOCAÇOES"/>
    <m/>
    <d v="2026-03-03T00:00:00"/>
    <x v="11"/>
    <x v="1"/>
    <x v="12"/>
  </r>
  <r>
    <s v="TTY2C25"/>
    <s v="60645800106472430"/>
    <s v="04/03/2026 01:03:45"/>
    <s v="32871"/>
    <s v="JOSE RICARDO SOUZA SILVA"/>
    <x v="38"/>
    <s v="Caminhonete"/>
    <s v="SAVEIRO CS RB MF"/>
    <s v="VW"/>
    <s v="45341508"/>
    <s v="POSTO ALTO DA SERRA"/>
    <s v="ITUMBIARA"/>
    <s v="GO"/>
    <s v="ETANOL ADITIVADO"/>
    <n v="358"/>
    <n v="10.33"/>
    <s v=" Km/L"/>
    <n v="103433"/>
    <n v="34.67"/>
    <n v="4.99"/>
    <n v="173"/>
    <s v="0"/>
    <s v="EXT - KSE LOCAÇOES"/>
    <s v="Planejamento Operaci"/>
    <s v="KSE LOCAÇOES"/>
    <m/>
    <d v="2026-03-04T00:00:00"/>
    <x v="11"/>
    <x v="1"/>
    <x v="12"/>
  </r>
  <r>
    <s v="TUG2C45"/>
    <s v="60645800106437770"/>
    <s v="04/03/2026 04:22:06"/>
    <s v="80560"/>
    <s v="EDMAR PEREIRA COSTA"/>
    <x v="54"/>
    <s v="Utilitário"/>
    <s v="SAVEIRO"/>
    <s v="FIAT"/>
    <s v="81889412"/>
    <s v="POSTO ZERO UM"/>
    <s v="RIO VERDE"/>
    <s v="GO"/>
    <s v="ETANOL COMUM"/>
    <n v="-449"/>
    <n v="-11.55"/>
    <s v=" Km/L"/>
    <n v="115975"/>
    <n v="38.89"/>
    <n v="4.9800000000000004"/>
    <n v="193.67"/>
    <s v="1"/>
    <s v="EXT - KSE LOCAÇOES"/>
    <s v="Planejamento Operaci"/>
    <s v="KSE LOCAÇOES"/>
    <m/>
    <d v="2026-03-04T00:00:00"/>
    <x v="11"/>
    <x v="1"/>
    <x v="12"/>
  </r>
  <r>
    <s v="TUG2C45"/>
    <s v="60645800106437770"/>
    <s v="04/03/2026 04:26:08"/>
    <s v="80560"/>
    <s v="EDMAR PEREIRA COSTA"/>
    <x v="54"/>
    <s v="Utilitário"/>
    <s v="SAVEIRO"/>
    <s v="FIAT"/>
    <s v="81889412"/>
    <s v="POSTO ZERO UM"/>
    <s v="RIO VERDE"/>
    <s v="GO"/>
    <s v="ETANOL COMUM"/>
    <n v="786"/>
    <n v="22.98"/>
    <s v=" Km/L"/>
    <n v="116761"/>
    <n v="34.21"/>
    <n v="4.9800000000000004"/>
    <n v="170.36"/>
    <s v="1"/>
    <s v="EXT - KSE LOCAÇOES"/>
    <s v="Planejamento Operaci"/>
    <s v="KSE LOCAÇOES"/>
    <m/>
    <d v="2026-03-04T00:00:00"/>
    <x v="11"/>
    <x v="1"/>
    <x v="12"/>
  </r>
  <r>
    <s v="TTP5B47"/>
    <s v="60645800106472110"/>
    <s v="04/03/2026 06:08:44"/>
    <s v="01227"/>
    <s v="DAILTON FERREIRA CRUVINEL"/>
    <x v="40"/>
    <s v="Caminhonete"/>
    <s v="SAVEIRO CS RB MF"/>
    <s v="VW"/>
    <s v="75331801"/>
    <s v="DECIO CEZARINA"/>
    <s v="CEZARINA"/>
    <s v="GO"/>
    <s v="ETANOL COMUM"/>
    <n v="461"/>
    <n v="11.91"/>
    <s v=" Km/L"/>
    <n v="119544"/>
    <n v="38.71"/>
    <n v="4.6900000000000004"/>
    <n v="181.55"/>
    <s v="202603040608"/>
    <s v="EXT - KSE LOCAÇOES"/>
    <s v="Planejamento Operaci"/>
    <s v="KSE LOCAÇOES"/>
    <m/>
    <d v="2026-03-04T00:00:00"/>
    <x v="11"/>
    <x v="1"/>
    <x v="12"/>
  </r>
  <r>
    <s v="TTR3A31"/>
    <s v="60645800106472404"/>
    <s v="04/03/2026 06:31:02"/>
    <s v="75150"/>
    <s v="PETTERSON PERIS BENJAMIN"/>
    <x v="53"/>
    <s v="Caminhonete"/>
    <s v="SAVEIRO CS RB MF"/>
    <s v="VW"/>
    <s v="13335016"/>
    <s v="POSTO TREVO"/>
    <s v="RIO VERDE"/>
    <s v="GO"/>
    <s v="ETANOL COMUM"/>
    <n v="506"/>
    <n v="11.06"/>
    <s v=" Km/L"/>
    <n v="110859"/>
    <n v="45.74"/>
    <n v="4.9909999999999997"/>
    <n v="228.27"/>
    <s v="40323421"/>
    <s v="EXT - KSE LOCAÇOES"/>
    <s v="Planejamento Operaci"/>
    <s v="KSE LOCAÇOES"/>
    <m/>
    <d v="2026-03-04T00:00:00"/>
    <x v="11"/>
    <x v="1"/>
    <x v="12"/>
  </r>
  <r>
    <s v="TGK2G46"/>
    <s v="60645800105179571"/>
    <s v="04/03/2026 06:32:56"/>
    <s v="04161"/>
    <s v="WESLEY DUARTE MESQUITA"/>
    <x v="59"/>
    <s v="Utilitário"/>
    <s v="FIORINO"/>
    <s v="FIAT"/>
    <s v="41875311"/>
    <s v="POSTO SABOR DA TERRA"/>
    <s v="INDIARA"/>
    <s v="GO"/>
    <s v="ETANOL COMUM"/>
    <n v="217"/>
    <n v="6.94"/>
    <s v=" Km/L"/>
    <n v="11937"/>
    <n v="31.26"/>
    <n v="5.38"/>
    <n v="168.19"/>
    <s v="40323517"/>
    <s v="Planejamento Operaci"/>
    <s v="Planejamento Operaci"/>
    <s v="Operacional"/>
    <m/>
    <d v="2026-03-04T00:00:00"/>
    <x v="11"/>
    <x v="1"/>
    <x v="5"/>
  </r>
  <r>
    <s v="TUF2B45"/>
    <s v="60645800106472420"/>
    <s v="04/03/2026 06:38:01"/>
    <s v="05369"/>
    <s v="FERNANDA HELLEN DEUFINO DA SILVA"/>
    <x v="37"/>
    <s v="Caminhonete"/>
    <s v="SAVEIRO CS RB MF"/>
    <s v="VW"/>
    <s v="46286315"/>
    <s v="POSTO CENTRAL"/>
    <s v="BOM JESUS"/>
    <s v="GO"/>
    <s v="ETANOL COMUM"/>
    <n v="312"/>
    <n v="9.33"/>
    <s v=" Km/L"/>
    <n v="123698"/>
    <n v="33.450000000000003"/>
    <n v="4.8899999999999997"/>
    <n v="163.57"/>
    <s v="1"/>
    <s v="EXT - KSE LOCAÇOES"/>
    <s v="Planejamento Operaci"/>
    <s v="KSE LOCAÇOES"/>
    <m/>
    <d v="2026-03-04T00:00:00"/>
    <x v="11"/>
    <x v="1"/>
    <x v="12"/>
  </r>
  <r>
    <s v="TBE3B75"/>
    <s v="60645800105124380"/>
    <s v="04/03/2026 07:51:33"/>
    <s v="21706"/>
    <s v="LUIZ MARCELO NEVES"/>
    <x v="19"/>
    <s v="Caminhão"/>
    <s v="CAMINHAO CARROCERIA"/>
    <s v="OUTROS"/>
    <s v="69494411"/>
    <s v="REDE MARAJO RIO VERD"/>
    <s v="RIO VERDE"/>
    <s v="GO"/>
    <s v="DIESEL S-10"/>
    <n v="0"/>
    <n v="0"/>
    <s v=" Km/L"/>
    <n v="0"/>
    <n v="106"/>
    <n v="5.99"/>
    <n v="634.94000000000005"/>
    <s v="1"/>
    <s v="EXT - SAO PEDRO"/>
    <s v="Planejamento Operaci"/>
    <s v="SAO PEDRO"/>
    <m/>
    <d v="2026-03-04T00:00:00"/>
    <x v="11"/>
    <x v="1"/>
    <x v="7"/>
  </r>
  <r>
    <s v="TBE3B75"/>
    <m/>
    <s v="04/03/2026 07:53:14"/>
    <m/>
    <m/>
    <x v="20"/>
    <m/>
    <m/>
    <m/>
    <m/>
    <s v="REDE MARAJO RIO VERD"/>
    <m/>
    <m/>
    <s v="ARLA-32"/>
    <n v="0"/>
    <n v="0"/>
    <s v=" Km/L"/>
    <n v="0"/>
    <n v="16.12"/>
    <m/>
    <n v="64.319999999999993"/>
    <m/>
    <m/>
    <m/>
    <m/>
    <m/>
    <d v="2026-03-04T00:00:00"/>
    <x v="11"/>
    <x v="1"/>
    <x v="7"/>
  </r>
  <r>
    <s v="SDJ8D65"/>
    <s v="60645800105555897"/>
    <s v="04/03/2026 07:55:24"/>
    <s v="04126"/>
    <s v="LEONARDO ARAUJO LAPERCHE "/>
    <x v="22"/>
    <s v="Caminhonete"/>
    <s v="RAMPAGE"/>
    <s v="RAM"/>
    <s v="31830307"/>
    <s v="POSTO Z + Z"/>
    <s v="GOIANIA"/>
    <s v="GO"/>
    <s v="GASOLINA COMUM"/>
    <n v="406"/>
    <n v="7.6"/>
    <s v=" Km/L"/>
    <n v="30633"/>
    <n v="53.4"/>
    <n v="6.57"/>
    <n v="350.84"/>
    <s v="0"/>
    <s v="Planejamento Operaci"/>
    <s v="Planejamento Operaci"/>
    <s v="Operacional"/>
    <m/>
    <d v="2026-03-04T00:00:00"/>
    <x v="11"/>
    <x v="1"/>
    <x v="8"/>
  </r>
  <r>
    <s v="TGM2I26"/>
    <s v="60645800106958050"/>
    <s v="04/03/2026 08:02:10"/>
    <s v="59226"/>
    <s v="PASCHOAL FAVORITTO DE QUEIROZ"/>
    <x v="52"/>
    <s v="Utilitário"/>
    <s v="FIORINO"/>
    <s v="FIAT"/>
    <s v="69479601"/>
    <s v="REDE SANTA LUZIA X"/>
    <s v="GOIANIA"/>
    <s v="GO"/>
    <s v="ETANOL COMUM"/>
    <n v="8"/>
    <n v="0.16"/>
    <s v=" Km/L"/>
    <n v="19429"/>
    <n v="49.54"/>
    <n v="4.29"/>
    <n v="212.53"/>
    <s v="189646"/>
    <s v="EXT - KSE LOCAÇOES"/>
    <s v="Planejamento Operaci"/>
    <s v="Operacional"/>
    <m/>
    <d v="2026-03-04T00:00:00"/>
    <x v="11"/>
    <x v="1"/>
    <x v="5"/>
  </r>
  <r>
    <s v="TFL8I14"/>
    <s v="60645800106437530"/>
    <s v="04/03/2026 08:37:02"/>
    <s v="54729"/>
    <s v="ADRIANO MACHADO DA SILVA"/>
    <x v="57"/>
    <s v="EQUIPAMENTOS"/>
    <s v="AMBULANCIA"/>
    <s v="OUTROS"/>
    <s v="53030006"/>
    <s v="KR TREVO"/>
    <s v="SANTA HELENA DE GOIAS"/>
    <s v="GO"/>
    <s v="DIESEL S-10"/>
    <n v="408"/>
    <n v="6.28"/>
    <s v=" Km/L"/>
    <n v="11459"/>
    <n v="65"/>
    <n v="6.29"/>
    <n v="408.86"/>
    <s v="40330956"/>
    <s v="Planejamento Operaci"/>
    <s v="Planejamento Operaci"/>
    <s v="Operacional"/>
    <m/>
    <d v="2026-03-04T00:00:00"/>
    <x v="11"/>
    <x v="1"/>
    <x v="13"/>
  </r>
  <r>
    <s v="TGC9A34"/>
    <s v="60645800106437250"/>
    <s v="04/03/2026 08:42:19"/>
    <s v="70390"/>
    <s v="CLEITON ANTONIO TAVARES HENRIQUE"/>
    <x v="48"/>
    <s v="EQUIPAMENTOS"/>
    <s v="AMBULANCIA"/>
    <s v="OUTROS"/>
    <s v="53081711"/>
    <s v="POSTO Z   Z SANTA MA"/>
    <s v="GUAPO"/>
    <s v="GO"/>
    <s v="DIESEL S-10"/>
    <n v="285"/>
    <n v="5.58"/>
    <s v=" Km/L"/>
    <n v="14100"/>
    <n v="51.11"/>
    <n v="5.94"/>
    <n v="303.58999999999997"/>
    <s v="0"/>
    <s v="Planejamento Operaci"/>
    <s v="Planejamento Operaci"/>
    <s v="Operacional"/>
    <m/>
    <d v="2026-03-04T00:00:00"/>
    <x v="11"/>
    <x v="1"/>
    <x v="13"/>
  </r>
  <r>
    <s v="TFX7J72"/>
    <s v="60645800105836505"/>
    <s v="04/03/2026 08:42:57"/>
    <s v="03126"/>
    <s v="PEDRO PAULO SILVA SANTOS"/>
    <x v="11"/>
    <s v="Automóvel"/>
    <s v="ARGO"/>
    <s v="FIAT"/>
    <s v="81820900"/>
    <s v="AUTO POSTO KR 06"/>
    <s v="RIO VERDE"/>
    <s v="GO"/>
    <s v="ETANOL COMUM"/>
    <n v="300"/>
    <n v="8.5299999999999994"/>
    <s v=" Km/L"/>
    <n v="66243"/>
    <n v="35.159999999999997"/>
    <n v="4.99"/>
    <n v="175.45"/>
    <s v="40331331"/>
    <s v="Planejamento Operaci"/>
    <s v="Planejamento Operaci"/>
    <s v="Operacional"/>
    <m/>
    <d v="2026-03-04T00:00:00"/>
    <x v="11"/>
    <x v="1"/>
    <x v="4"/>
  </r>
  <r>
    <s v="TFR8B59"/>
    <s v="60645800105143681"/>
    <s v="04/03/2026 08:57:54"/>
    <s v="92635"/>
    <s v="ADENILDO BARBOSA DUTRA"/>
    <x v="8"/>
    <s v="Automóvel"/>
    <s v="ARGO"/>
    <s v="FIAT"/>
    <s v="46286315"/>
    <s v="POSTO CENTRAL"/>
    <s v="BOM JESUS"/>
    <s v="GO"/>
    <s v="ETANOL COMUM"/>
    <n v="321"/>
    <n v="7.36"/>
    <s v=" Km/L"/>
    <n v="22061"/>
    <n v="43.6"/>
    <n v="4.891"/>
    <n v="213.23"/>
    <s v="1"/>
    <s v="Planejamento Operaci"/>
    <s v="Planejamento Operaci"/>
    <s v="Operacional"/>
    <m/>
    <d v="2026-03-04T00:00:00"/>
    <x v="11"/>
    <x v="1"/>
    <x v="5"/>
  </r>
  <r>
    <s v="TTT2H95"/>
    <s v="60645800106472477"/>
    <s v="04/03/2026 09:00:13"/>
    <s v="46440"/>
    <s v="PAULO SOUSA DIAS"/>
    <x v="63"/>
    <s v="Caminhonete"/>
    <s v="SAVEIRO CS RB MF"/>
    <s v="VW"/>
    <s v="45308900"/>
    <s v="POSTO LUPATINI"/>
    <s v="SANTO ANTONIO DA BARRA"/>
    <s v="GO"/>
    <s v="ETANOL COMUM"/>
    <n v="496"/>
    <n v="11.4"/>
    <s v=" Km/L"/>
    <n v="103581"/>
    <n v="43.49"/>
    <n v="4.99"/>
    <n v="217.02"/>
    <s v="0"/>
    <s v="EXT - KSE LOCAÇOES"/>
    <s v="Planejamento Operaci"/>
    <s v="KSE LOCAÇOES"/>
    <m/>
    <d v="2026-03-04T00:00:00"/>
    <x v="11"/>
    <x v="1"/>
    <x v="12"/>
  </r>
  <r>
    <s v="TUW2D74"/>
    <s v="60645800105124310"/>
    <s v="04/03/2026 09:15:26"/>
    <s v="03339"/>
    <s v="MAYARA MARTINS DA SILVA SOUZA"/>
    <x v="35"/>
    <s v="Automóvel"/>
    <s v="CHEVROLET/S10 LS DD4"/>
    <s v="CHEVROLET"/>
    <s v="45307105"/>
    <s v="POSTO GIRASSOL"/>
    <s v="ITUMBIARA"/>
    <s v="GO"/>
    <s v="DIESEL S-10"/>
    <n v="918"/>
    <n v="16.489999999999998"/>
    <s v=" Km/L"/>
    <n v="103744"/>
    <n v="55.67"/>
    <n v="6.09"/>
    <n v="339.05"/>
    <s v="403332"/>
    <s v="Planejamento Operaci"/>
    <s v="Planejamento Operaci"/>
    <s v="Operacional"/>
    <m/>
    <d v="2026-03-04T00:00:00"/>
    <x v="11"/>
    <x v="1"/>
    <x v="12"/>
  </r>
  <r>
    <s v="TGL2B04"/>
    <s v="60645800106437315"/>
    <s v="04/03/2026 10:09:48"/>
    <s v="00951"/>
    <s v="HUGO HENRIQUE OLIVEIRA ROSA"/>
    <x v="45"/>
    <s v="EQUIPAMENTOS"/>
    <s v="AMBULANCIA"/>
    <s v="OUTROS"/>
    <s v="41826312"/>
    <s v="AUTO POSTO JACARE"/>
    <s v="ACREUNA"/>
    <s v="GO"/>
    <s v="DIESEL S-10"/>
    <n v="97"/>
    <n v="4.8499999999999996"/>
    <s v=" Km/L"/>
    <n v="7746"/>
    <n v="20"/>
    <n v="6.15"/>
    <n v="123"/>
    <s v="40336517"/>
    <s v="Planejamento Operaci"/>
    <s v="Planejamento Operaci"/>
    <s v="Operacional"/>
    <m/>
    <d v="2026-03-04T00:00:00"/>
    <x v="11"/>
    <x v="1"/>
    <x v="13"/>
  </r>
  <r>
    <s v="TTT2H93"/>
    <s v="60645800106472340"/>
    <s v="04/03/2026 11:37:54"/>
    <s v="52982"/>
    <s v="ROBERTO ANTONIO DE MELO"/>
    <x v="41"/>
    <s v="Utilitário"/>
    <s v="SAVEIRO"/>
    <s v="FIAT"/>
    <s v="41826312"/>
    <s v="AUTO POSTO JACARE"/>
    <s v="ACREUNA"/>
    <s v="GO"/>
    <s v="ETANOL COMUM"/>
    <n v="418"/>
    <n v="8.39"/>
    <s v=" Km/L"/>
    <n v="69864"/>
    <n v="49.8"/>
    <n v="4.8600000000000003"/>
    <n v="242.03"/>
    <s v="40341793"/>
    <s v="EXT - KSE LOCAÇOES"/>
    <s v="Planejamento Operaci"/>
    <s v="KSE LOCAÇOES"/>
    <m/>
    <d v="2026-03-04T00:00:00"/>
    <x v="11"/>
    <x v="1"/>
    <x v="12"/>
  </r>
  <r>
    <s v="TFS3C72"/>
    <s v="60645800105143738"/>
    <s v="04/03/2026 12:06:29"/>
    <s v="00271"/>
    <s v="HEDER OLIVEIRA SANTANA"/>
    <x v="9"/>
    <s v="Automóvel"/>
    <s v="ARGO"/>
    <s v="FIAT"/>
    <s v="87183400"/>
    <s v="MARAJO GUAPO"/>
    <s v="GUAPO"/>
    <s v="GO"/>
    <s v="ETANOL COMUM"/>
    <n v="278"/>
    <n v="7.18"/>
    <s v=" Km/L"/>
    <n v="81638"/>
    <n v="38.71"/>
    <n v="4.625"/>
    <n v="179.02"/>
    <s v="0"/>
    <s v="Planejamento Operaci"/>
    <s v="Planejamento Operaci"/>
    <s v="Operacional"/>
    <m/>
    <d v="2026-03-04T00:00:00"/>
    <x v="11"/>
    <x v="1"/>
    <x v="4"/>
  </r>
  <r>
    <s v="TFP9I32"/>
    <s v="60645800105143819"/>
    <s v="04/03/2026 12:08:26"/>
    <s v="33861"/>
    <s v="FERNANDO DOS REIS GONÇALVES"/>
    <x v="7"/>
    <s v="Automóvel"/>
    <s v="ARGO"/>
    <s v="FIAT"/>
    <s v="87183400"/>
    <s v="MARAJO GUAPO"/>
    <s v="GUAPO"/>
    <s v="GO"/>
    <s v="ETANOL COMUM"/>
    <n v="378"/>
    <n v="9.76"/>
    <s v=" Km/L"/>
    <n v="23740"/>
    <n v="38.71"/>
    <n v="4.625"/>
    <n v="179.02"/>
    <s v="0"/>
    <s v="Planejamento Operaci"/>
    <s v="Planejamento Operaci"/>
    <s v="Operacional"/>
    <m/>
    <d v="2026-03-04T00:00:00"/>
    <x v="11"/>
    <x v="1"/>
    <x v="4"/>
  </r>
  <r>
    <s v="TUQ2H91"/>
    <s v="60645800107558597"/>
    <s v="04/03/2026 12:13:37"/>
    <s v="87954"/>
    <s v="DANIEL GONÇALVES"/>
    <x v="66"/>
    <s v="Caminhonete"/>
    <s v="SAVEIRO CD RB MF"/>
    <s v="VOLKSWAGEN"/>
    <s v="46286315"/>
    <s v="POSTO CENTRAL"/>
    <s v="BOM JESUS"/>
    <s v="GO"/>
    <s v="ETANOL COMUM"/>
    <n v="337"/>
    <n v="6.99"/>
    <s v=" Km/L"/>
    <n v="31046"/>
    <n v="48.19"/>
    <n v="4.891"/>
    <n v="235.68"/>
    <s v="1"/>
    <s v="EXT - KSE LOCAÇOES"/>
    <s v="Planejamento Operaci"/>
    <s v="KSE LOCAÇOES"/>
    <m/>
    <d v="2026-03-04T00:00:00"/>
    <x v="11"/>
    <x v="1"/>
    <x v="12"/>
  </r>
  <r>
    <s v="TTQ4C10"/>
    <s v="60645800106553930"/>
    <s v="04/03/2026 13:25:51"/>
    <s v="93910"/>
    <s v="DIVINO AVELINO DOS SANTOS"/>
    <x v="31"/>
    <s v="Caminhonete"/>
    <s v="Caminhonete S10"/>
    <s v="CHEVROLET"/>
    <s v="87183400"/>
    <s v="MARAJO GUAPO"/>
    <s v="GUAPO"/>
    <s v="GO"/>
    <s v="DIESEL S-10"/>
    <n v="1014"/>
    <n v="14"/>
    <s v=" Km/L"/>
    <n v="131081"/>
    <n v="72.41"/>
    <n v="6.04"/>
    <n v="437.36"/>
    <s v="0"/>
    <s v="Planejamento Operaci"/>
    <s v="Planejamento Operaci"/>
    <s v="INSPENCAO"/>
    <m/>
    <d v="2026-03-04T00:00:00"/>
    <x v="11"/>
    <x v="1"/>
    <x v="12"/>
  </r>
  <r>
    <s v="TFI3B19"/>
    <s v="60645800105926941"/>
    <s v="04/03/2026 13:34:23"/>
    <s v="70214"/>
    <s v="IGOR LEMES FERNANDES"/>
    <x v="4"/>
    <s v="Automóvel"/>
    <s v="ARGO"/>
    <s v="FIAT"/>
    <s v="46286315"/>
    <s v="POSTO CENTRAL"/>
    <s v="BOM JESUS"/>
    <s v="GO"/>
    <s v="ETANOL COMUM"/>
    <n v="348"/>
    <n v="10.06"/>
    <s v=" Km/L"/>
    <n v="70894"/>
    <n v="34.6"/>
    <n v="4.891"/>
    <n v="169.23"/>
    <s v="1"/>
    <s v="Planejamento Operaci"/>
    <s v="Planejamento Operaci"/>
    <s v="Operacional"/>
    <m/>
    <d v="2026-03-04T00:00:00"/>
    <x v="11"/>
    <x v="1"/>
    <x v="0"/>
  </r>
  <r>
    <s v="TBE3B78"/>
    <s v="60645800105124169"/>
    <s v="04/03/2026 13:38:45"/>
    <s v="89049"/>
    <s v="VALDEIR JOSE CORREIA"/>
    <x v="19"/>
    <s v="Caminhão"/>
    <s v="9-180"/>
    <s v="VW"/>
    <s v="87183400"/>
    <s v="MARAJO GUAPO"/>
    <s v="GUAPO"/>
    <s v="GO"/>
    <s v="DIESEL S-10"/>
    <n v="0"/>
    <n v="0"/>
    <s v=" Km/L"/>
    <n v="0"/>
    <n v="100"/>
    <n v="6.04"/>
    <n v="604"/>
    <s v="0"/>
    <s v="EXT - SAO PEDRO"/>
    <s v="Planejamento Operaci"/>
    <s v="SAO PEDRO"/>
    <m/>
    <d v="2026-03-04T00:00:00"/>
    <x v="11"/>
    <x v="1"/>
    <x v="7"/>
  </r>
  <r>
    <s v="TBE3B78"/>
    <m/>
    <s v="04/03/2026 13:38:45"/>
    <m/>
    <m/>
    <x v="20"/>
    <m/>
    <m/>
    <m/>
    <m/>
    <s v="MARAJO GUAPO"/>
    <m/>
    <m/>
    <s v="ARLA-32"/>
    <n v="0"/>
    <n v="0"/>
    <s v=" Km/L"/>
    <n v="0"/>
    <n v="5.0199999999999996"/>
    <m/>
    <n v="20.03"/>
    <m/>
    <m/>
    <m/>
    <m/>
    <m/>
    <d v="2026-03-04T00:00:00"/>
    <x v="11"/>
    <x v="1"/>
    <x v="7"/>
  </r>
  <r>
    <s v="TER4970"/>
    <s v="60645800105124339"/>
    <s v="04/03/2026 13:59:36"/>
    <s v="52247"/>
    <s v="CARLOS ALBERTO DO ROSARIO"/>
    <x v="19"/>
    <s v="EQUIPAMENTOS"/>
    <s v="RETROESCAVADEIRA"/>
    <s v="CATERPILLAR"/>
    <s v="81870100"/>
    <s v="POSTO MILLENIUM DIMAG"/>
    <s v="APARECIDA DE GOIANIA"/>
    <s v="GO"/>
    <s v="DIESEL COMUM"/>
    <n v="0"/>
    <n v="0"/>
    <s v=" Km/L"/>
    <n v="0"/>
    <n v="174.19"/>
    <n v="5.4"/>
    <n v="940.63"/>
    <s v="113234"/>
    <s v="EXT - SAO PEDRO"/>
    <s v="Planejamento Operaci"/>
    <s v="SAO PEDRO"/>
    <m/>
    <d v="2026-03-04T00:00:00"/>
    <x v="11"/>
    <x v="1"/>
    <x v="7"/>
  </r>
  <r>
    <s v="TFW2H32"/>
    <s v="60645800105143835"/>
    <s v="04/03/2026 14:18:38"/>
    <s v="99638"/>
    <s v="LAFAIETE DE SOUZA SANTOS"/>
    <x v="10"/>
    <s v="Automóvel"/>
    <s v="ARGO"/>
    <s v="FIAT"/>
    <s v="31847712"/>
    <s v="POSTO BOA VIAGEM"/>
    <s v="GOIANIA"/>
    <s v="GO"/>
    <s v="ETANOL COMUM"/>
    <n v="442"/>
    <n v="11.42"/>
    <s v=" Km/L"/>
    <n v="59999"/>
    <n v="38.69"/>
    <n v="4.09"/>
    <n v="158.26"/>
    <s v="0"/>
    <s v="Planejamento Operaci"/>
    <s v="Planejamento Operaci"/>
    <s v="Operacional"/>
    <m/>
    <d v="2026-03-04T00:00:00"/>
    <x v="11"/>
    <x v="1"/>
    <x v="3"/>
  </r>
  <r>
    <s v="TTP5B47"/>
    <s v="60645800106472110"/>
    <s v="04/03/2026 15:31:34"/>
    <s v="00149"/>
    <s v="MANOELITO METROVICH LIMA"/>
    <x v="40"/>
    <s v="Caminhonete"/>
    <s v="SAVEIRO CS RB MF"/>
    <s v="VW"/>
    <s v="75331801"/>
    <s v="DECIO CEZARINA"/>
    <s v="CEZARINA"/>
    <s v="GO"/>
    <s v="ETANOL COMUM"/>
    <n v="376"/>
    <n v="8.51"/>
    <s v=" Km/L"/>
    <n v="119920"/>
    <n v="44.18"/>
    <n v="4.6900000000000004"/>
    <n v="207.2"/>
    <s v="202603041530"/>
    <s v="EXT - KSE LOCAÇOES"/>
    <s v="Planejamento Operaci"/>
    <s v="KSE LOCAÇOES"/>
    <m/>
    <d v="2026-03-04T00:00:00"/>
    <x v="11"/>
    <x v="1"/>
    <x v="12"/>
  </r>
  <r>
    <s v="RBP0A22"/>
    <s v="60645800106437700"/>
    <s v="04/03/2026 15:49:38"/>
    <s v="48710"/>
    <s v="GUSTAVO DA SILVA"/>
    <x v="68"/>
    <s v="Utilitário"/>
    <s v="STRADA"/>
    <s v="FIAT"/>
    <s v="13335016"/>
    <s v="POSTO TREVO"/>
    <s v="RIO VERDE"/>
    <s v="GO"/>
    <s v="ETANOL COMUM"/>
    <n v="216"/>
    <n v="8.98"/>
    <s v=" Km/L"/>
    <n v="45886"/>
    <n v="24.05"/>
    <n v="4.99"/>
    <n v="120.01"/>
    <s v="40356932"/>
    <s v="Planejamento Operaci"/>
    <s v="Planejamento Operaci"/>
    <s v="TI e Automação"/>
    <m/>
    <d v="2026-03-04T00:00:00"/>
    <x v="11"/>
    <x v="1"/>
    <x v="5"/>
  </r>
  <r>
    <s v="TFN0D12"/>
    <s v="60645800105143746"/>
    <s v="04/03/2026 15:56:57"/>
    <s v="00390"/>
    <s v="SILVINO JOSE DE BRITO"/>
    <x v="5"/>
    <s v="Automóvel"/>
    <s v="ARGO"/>
    <s v="FIAT"/>
    <s v="75331801"/>
    <s v="DECIO CEZARINA"/>
    <s v="CEZARINA"/>
    <s v="GO"/>
    <s v="ETANOL COMUM"/>
    <n v="381"/>
    <n v="9.91"/>
    <s v=" Km/L"/>
    <n v="37553"/>
    <n v="38.44"/>
    <n v="4.6900000000000004"/>
    <n v="180.28"/>
    <s v="202603041556"/>
    <s v="Planejamento Operaci"/>
    <s v="Planejamento Operaci"/>
    <s v="Operacional"/>
    <m/>
    <d v="2026-03-04T00:00:00"/>
    <x v="11"/>
    <x v="1"/>
    <x v="3"/>
  </r>
  <r>
    <s v="TTY2C25"/>
    <s v="60645800106472430"/>
    <s v="04/03/2026 15:57:44"/>
    <s v="07015"/>
    <s v="EDILEIA DE SOUSA ANTUNES"/>
    <x v="38"/>
    <s v="Caminhonete"/>
    <s v="SAVEIRO CS RB MF"/>
    <s v="VW"/>
    <s v="46286315"/>
    <s v="POSTO CENTRAL"/>
    <s v="BOM JESUS"/>
    <s v="GO"/>
    <s v="ETANOL COMUM"/>
    <n v="366"/>
    <n v="8.4"/>
    <s v=" Km/L"/>
    <n v="103799"/>
    <n v="43.56"/>
    <n v="4.8899999999999997"/>
    <n v="213.02"/>
    <s v="1"/>
    <s v="EXT - KSE LOCAÇOES"/>
    <s v="Planejamento Operaci"/>
    <s v="KSE LOCAÇOES"/>
    <m/>
    <d v="2026-03-04T00:00:00"/>
    <x v="11"/>
    <x v="1"/>
    <x v="12"/>
  </r>
  <r>
    <s v="TLO0E87"/>
    <s v="60645800106184255"/>
    <s v="04/03/2026 17:07:05"/>
    <s v="01765"/>
    <s v="ELIAS JANUARIO DIMAS"/>
    <x v="43"/>
    <s v="EQUIPAMENTOS"/>
    <s v="GUINCHO LEVE"/>
    <s v="EQUIPAMENTO"/>
    <s v="87183400"/>
    <s v="MARAJO GUAPO"/>
    <s v="GUAPO"/>
    <s v="GO"/>
    <s v="DIESEL S-10"/>
    <n v="462"/>
    <n v="5.19"/>
    <s v=" Km/L"/>
    <n v="32890"/>
    <n v="89.07"/>
    <n v="6.04"/>
    <n v="537.98"/>
    <s v="0"/>
    <s v="EXT - LUCCA JR"/>
    <s v="Planejamento Operaci"/>
    <s v="LUCCA JR"/>
    <m/>
    <d v="2026-03-04T00:00:00"/>
    <x v="11"/>
    <x v="1"/>
    <x v="11"/>
  </r>
  <r>
    <s v="TJE5D27"/>
    <s v="60645800105124400"/>
    <s v="04/03/2026 17:17:51"/>
    <s v="00745"/>
    <s v="JOÃO LUIZ RODRIGUES PEREIRA_x0009__x0009__x0009__x0009_"/>
    <x v="60"/>
    <s v="EQUIPAMENTOS"/>
    <s v="GUINCHO LEVE"/>
    <s v="EQUIPAMENTO"/>
    <s v="46209914"/>
    <s v="DECIO RIO VERDE"/>
    <s v="RIO VERDE"/>
    <s v="GO"/>
    <s v="DIESEL S-10"/>
    <n v="270"/>
    <n v="5.74"/>
    <s v=" Km/L"/>
    <n v="22823"/>
    <n v="47.07"/>
    <n v="6.49"/>
    <n v="305.48"/>
    <s v="202603041717"/>
    <s v="EXT - LUCCA JR"/>
    <s v="Planejamento Operaci"/>
    <s v="LUCCA JR"/>
    <m/>
    <d v="2026-03-04T00:00:00"/>
    <x v="11"/>
    <x v="1"/>
    <x v="11"/>
  </r>
  <r>
    <s v="TJE5D27"/>
    <m/>
    <s v="04/03/2026 17:19:22"/>
    <m/>
    <m/>
    <x v="60"/>
    <m/>
    <m/>
    <m/>
    <m/>
    <s v="DECIO RIO VERDE"/>
    <m/>
    <m/>
    <s v="ARLA-32"/>
    <s v="-"/>
    <s v="-"/>
    <s v=" Km/L"/>
    <s v="-"/>
    <n v="7.3"/>
    <m/>
    <n v="27.7"/>
    <m/>
    <m/>
    <m/>
    <m/>
    <m/>
    <d v="2026-03-04T00:00:00"/>
    <x v="11"/>
    <x v="1"/>
    <x v="11"/>
  </r>
  <r>
    <s v="TKB0E17"/>
    <s v="60645800106185180"/>
    <s v="04/03/2026 17:35:04"/>
    <s v="89061"/>
    <s v="HIGOR MARTINS FERREIRA_x0009__x0009__x0009__x0009_"/>
    <x v="27"/>
    <s v="EQUIPAMENTOS"/>
    <s v="GUINCHO LEVE"/>
    <s v="EQUIPAMENTO"/>
    <s v="46286315"/>
    <s v="POSTO CENTRAL"/>
    <s v="BOM JESUS"/>
    <s v="GO"/>
    <s v="DIESEL S-10"/>
    <n v="371"/>
    <n v="4.68"/>
    <s v=" Km/L"/>
    <n v="26145"/>
    <n v="79.349999999999994"/>
    <n v="6.24"/>
    <n v="495.16"/>
    <s v="1"/>
    <s v="EXT - LUCCA JR"/>
    <s v="Planejamento Operaci"/>
    <s v="LUCCA JR"/>
    <m/>
    <d v="2026-03-04T00:00:00"/>
    <x v="11"/>
    <x v="1"/>
    <x v="11"/>
  </r>
  <r>
    <s v="TFP3B22"/>
    <s v="60645800105143720"/>
    <s v="04/03/2026 17:41:19"/>
    <s v="02769"/>
    <s v="ANDRE LUIS PAULINO"/>
    <x v="6"/>
    <s v="Automóvel"/>
    <s v="ARGO"/>
    <s v="FIAT"/>
    <s v="75331003"/>
    <s v="SUPERVIA LAGOA"/>
    <s v="RIO VERDE"/>
    <s v="GO"/>
    <s v="ETANOL COMUM"/>
    <n v="385"/>
    <n v="9.7799999999999994"/>
    <s v=" Km/L"/>
    <n v="49891"/>
    <n v="39.380000000000003"/>
    <n v="4.8890000000000002"/>
    <n v="192.52"/>
    <s v="0"/>
    <s v="Planejamento Operaci"/>
    <s v="Planejamento Operaci"/>
    <s v="Operacional"/>
    <m/>
    <d v="2026-03-04T00:00:00"/>
    <x v="11"/>
    <x v="1"/>
    <x v="4"/>
  </r>
  <r>
    <s v="TUG2C45"/>
    <s v="60645800106437770"/>
    <s v="04/03/2026 18:21:51"/>
    <s v="03782"/>
    <s v="ELVIS MESSIAS FERNANDES"/>
    <x v="54"/>
    <s v="Utilitário"/>
    <s v="SAVEIRO"/>
    <s v="FIAT"/>
    <s v="69494411"/>
    <s v="REDE MARAJO RIO VERD"/>
    <s v="RIO VERDE"/>
    <s v="GO"/>
    <s v="ETANOL COMUM"/>
    <n v="415"/>
    <n v="8.65"/>
    <s v=" Km/L"/>
    <n v="117176"/>
    <n v="47.99"/>
    <n v="4.59"/>
    <n v="220.28"/>
    <s v="3782335139"/>
    <s v="EXT - KSE LOCAÇOES"/>
    <s v="Planejamento Operaci"/>
    <s v="KSE LOCAÇOES"/>
    <m/>
    <d v="2026-03-04T00:00:00"/>
    <x v="11"/>
    <x v="1"/>
    <x v="12"/>
  </r>
  <r>
    <s v="TTT2H95"/>
    <s v="60645800106472477"/>
    <s v="04/03/2026 18:38:02"/>
    <s v="46440"/>
    <s v="PAULO SOUSA DIAS"/>
    <x v="63"/>
    <s v="Caminhonete"/>
    <s v="SAVEIRO CS RB MF"/>
    <s v="VW"/>
    <s v="45308900"/>
    <s v="POSTO LUPATINI"/>
    <s v="SANTO ANTONIO DA BARRA"/>
    <s v="GO"/>
    <s v="ETANOL COMUM"/>
    <n v="432"/>
    <n v="9.0500000000000007"/>
    <s v=" Km/L"/>
    <n v="104013"/>
    <n v="47.76"/>
    <n v="4.99"/>
    <n v="238.32"/>
    <s v="0"/>
    <s v="EXT - KSE LOCAÇOES"/>
    <s v="Planejamento Operaci"/>
    <s v="KSE LOCAÇOES"/>
    <m/>
    <d v="2026-03-04T00:00:00"/>
    <x v="11"/>
    <x v="1"/>
    <x v="12"/>
  </r>
  <r>
    <s v="TIV6G27"/>
    <s v="60645800106184069"/>
    <s v="04/03/2026 18:56:26"/>
    <s v="85967"/>
    <s v="CRISTOVAO LOURENÇO DOS SANTOS"/>
    <x v="30"/>
    <s v="EQUIPAMENTOS"/>
    <s v="GUINCHO LEVE"/>
    <s v="EQUIPAMENTO"/>
    <s v="41826312"/>
    <s v="AUTO POSTO JACARE"/>
    <s v="ACREUNA"/>
    <s v="GO"/>
    <s v="DIESEL S-10"/>
    <n v="213"/>
    <n v="5.0599999999999996"/>
    <s v=" Km/L"/>
    <n v="32416"/>
    <n v="42.13"/>
    <n v="6.1509999999999998"/>
    <n v="259.14"/>
    <s v="40368124"/>
    <s v="EXT - LUCCA JR"/>
    <s v="Planejamento Operaci"/>
    <s v="LUCCA JR"/>
    <m/>
    <d v="2026-03-04T00:00:00"/>
    <x v="11"/>
    <x v="1"/>
    <x v="11"/>
  </r>
  <r>
    <s v="TIV6G27"/>
    <m/>
    <s v="04/03/2026 18:56:26"/>
    <m/>
    <m/>
    <x v="30"/>
    <m/>
    <m/>
    <m/>
    <m/>
    <s v="AUTO POSTO JACARE"/>
    <m/>
    <m/>
    <s v="ARLA-32"/>
    <s v="-"/>
    <s v="-"/>
    <s v=" Km/L"/>
    <s v="-"/>
    <n v="5"/>
    <m/>
    <n v="16.5"/>
    <m/>
    <m/>
    <m/>
    <m/>
    <m/>
    <d v="2026-03-04T00:00:00"/>
    <x v="11"/>
    <x v="1"/>
    <x v="11"/>
  </r>
  <r>
    <s v="TTR3A31"/>
    <s v="60645800106472404"/>
    <s v="04/03/2026 19:30:24"/>
    <s v="01836"/>
    <s v="DANILLO ROSA CARDOSO"/>
    <x v="53"/>
    <s v="Caminhonete"/>
    <s v="SAVEIRO CS RB MF"/>
    <s v="VW"/>
    <s v="46209914"/>
    <s v="DECIO RIO VERDE"/>
    <s v="RIO VERDE"/>
    <s v="GO"/>
    <s v="ETANOL COMUM"/>
    <n v="380"/>
    <n v="8.74"/>
    <s v=" Km/L"/>
    <n v="1200"/>
    <n v="43.48"/>
    <n v="4.79"/>
    <n v="208.27"/>
    <s v="202603041929"/>
    <s v="EXT - KSE LOCAÇOES"/>
    <s v="Planejamento Operaci"/>
    <s v="KSE LOCAÇOES"/>
    <m/>
    <d v="2026-03-04T00:00:00"/>
    <x v="11"/>
    <x v="1"/>
    <x v="12"/>
  </r>
  <r>
    <s v="TUF2B45"/>
    <s v="60645800106472420"/>
    <s v="04/03/2026 19:32:17"/>
    <s v="03398"/>
    <s v="JOSIMAR VENANCIO SANTOS SILVA"/>
    <x v="37"/>
    <s v="Caminhonete"/>
    <s v="SAVEIRO CS RB MF"/>
    <s v="VW"/>
    <s v="46286315"/>
    <s v="POSTO CENTRAL"/>
    <s v="BOM JESUS"/>
    <s v="GO"/>
    <s v="ETANOL COMUM"/>
    <n v="354"/>
    <n v="8"/>
    <s v=" Km/L"/>
    <n v="124052"/>
    <n v="44.27"/>
    <n v="4.8899999999999997"/>
    <n v="216.48"/>
    <s v="1"/>
    <s v="EXT - KSE LOCAÇOES"/>
    <s v="Planejamento Operaci"/>
    <s v="KSE LOCAÇOES"/>
    <m/>
    <d v="2026-03-04T00:00:00"/>
    <x v="11"/>
    <x v="1"/>
    <x v="12"/>
  </r>
  <r>
    <s v="TGM4D76"/>
    <s v="60645800106437582"/>
    <s v="04/03/2026 19:34:22"/>
    <s v="33534"/>
    <s v="MARCOS ANTONIO MARCELINO DA SILVA"/>
    <x v="56"/>
    <s v="Caminhonete"/>
    <s v="FIORINO"/>
    <s v="FIAT"/>
    <s v="46286315"/>
    <s v="POSTO CENTRAL"/>
    <s v="BOM JESUS"/>
    <s v="GO"/>
    <s v="ETANOL COMUM"/>
    <n v="154"/>
    <n v="5.75"/>
    <s v=" Km/L"/>
    <n v="17812"/>
    <n v="26.79"/>
    <n v="4.8899999999999997"/>
    <n v="131"/>
    <s v="1"/>
    <s v="Planejamento Operaci"/>
    <s v="Planejamento Operaci"/>
    <s v="Operacional"/>
    <m/>
    <d v="2026-03-04T00:00:00"/>
    <x v="11"/>
    <x v="1"/>
    <x v="5"/>
  </r>
  <r>
    <s v="TGA0B06"/>
    <s v="60645800106958060"/>
    <s v="04/03/2026 19:59:26"/>
    <s v="00933"/>
    <s v="GIULEY RIBEIRO DOS SANTOS"/>
    <x v="55"/>
    <s v="Caminhonete"/>
    <s v="FIORINO"/>
    <s v="FIAT"/>
    <s v="45308900"/>
    <s v="POSTO LUPATINI"/>
    <s v="SANTO ANTONIO DA BARRA"/>
    <s v="GO"/>
    <s v="ETANOL COMUM"/>
    <n v="263"/>
    <n v="7.52"/>
    <s v=" Km/L"/>
    <n v="19429"/>
    <n v="34.96"/>
    <n v="4.99"/>
    <n v="174.45"/>
    <s v="0"/>
    <s v="Planejamento Operaci"/>
    <s v="Planejamento Operaci"/>
    <s v="TI e Automação"/>
    <m/>
    <d v="2026-03-04T00:00:00"/>
    <x v="11"/>
    <x v="1"/>
    <x v="5"/>
  </r>
  <r>
    <s v="TTT2H93"/>
    <s v="60645800106472340"/>
    <s v="04/03/2026 20:09:29"/>
    <s v="03095"/>
    <s v="MICHELL ALMEIDA SANTANA"/>
    <x v="41"/>
    <s v="Utilitário"/>
    <s v="SAVEIRO"/>
    <s v="FIAT"/>
    <s v="41826312"/>
    <s v="AUTO POSTO JACARE"/>
    <s v="ACREUNA"/>
    <s v="GO"/>
    <s v="ETANOL COMUM"/>
    <n v="260"/>
    <n v="7.12"/>
    <s v=" Km/L"/>
    <n v="70124"/>
    <n v="36.479999999999997"/>
    <n v="4.8600000000000003"/>
    <n v="177.3"/>
    <s v="40372501"/>
    <s v="EXT - KSE LOCAÇOES"/>
    <s v="Planejamento Operaci"/>
    <s v="KSE LOCAÇOES"/>
    <m/>
    <d v="2026-03-04T00:00:00"/>
    <x v="11"/>
    <x v="1"/>
    <x v="12"/>
  </r>
  <r>
    <s v="TFI3B19"/>
    <s v="60645800105926941"/>
    <s v="04/03/2026 21:06:48"/>
    <s v="03102"/>
    <s v="EDES GONÇALVES DA SILVA"/>
    <x v="4"/>
    <s v="Automóvel"/>
    <s v="ARGO"/>
    <s v="FIAT"/>
    <s v="13308211"/>
    <s v="P. BANDEIRANTES"/>
    <s v="RIO VERDE"/>
    <s v="GO"/>
    <s v="ETANOL COMUM"/>
    <n v="224"/>
    <n v="8.89"/>
    <s v=" Km/L"/>
    <n v="71118"/>
    <n v="25.19"/>
    <n v="4.7910000000000004"/>
    <n v="120.69"/>
    <s v="40375802"/>
    <s v="Planejamento Operaci"/>
    <s v="Planejamento Operaci"/>
    <s v="Operacional"/>
    <m/>
    <d v="2026-03-04T00:00:00"/>
    <x v="11"/>
    <x v="1"/>
    <x v="0"/>
  </r>
  <r>
    <s v="TTS4A16"/>
    <s v="60645800108788589"/>
    <s v="04/03/2026 21:53:37"/>
    <s v="70552"/>
    <s v="ARMANDO DA SILVA OLIVIEIRA NETO"/>
    <x v="32"/>
    <s v="Caminhonete"/>
    <s v="Caminhonete S10"/>
    <s v="CHEVROLET"/>
    <s v="69494411"/>
    <s v="REDE MARAJO RIO VERD"/>
    <s v="RIO VERDE"/>
    <s v="GO"/>
    <s v="DIESEL S-10"/>
    <n v="963"/>
    <n v="13.56"/>
    <s v=" Km/L"/>
    <n v="33378"/>
    <n v="71.03"/>
    <n v="6.09"/>
    <n v="432.57"/>
    <s v="70552166138"/>
    <s v="Planejamento Operaci"/>
    <s v="Planejamento Operaci"/>
    <s v="INSPENCAO"/>
    <m/>
    <d v="2026-03-04T00:00:00"/>
    <x v="11"/>
    <x v="1"/>
    <x v="12"/>
  </r>
  <r>
    <s v="TTP5B47"/>
    <s v="60645800106472110"/>
    <s v="04/03/2026 23:04:40"/>
    <s v="99531"/>
    <s v="RODRIGO RODRIGUES BARROS"/>
    <x v="40"/>
    <s v="Caminhonete"/>
    <s v="SAVEIRO CS RB MF"/>
    <s v="VW"/>
    <s v="75331801"/>
    <s v="DECIO CEZARINA"/>
    <s v="CEZARINA"/>
    <s v="GO"/>
    <s v="ETANOL COMUM"/>
    <n v="379"/>
    <n v="9.77"/>
    <s v=" Km/L"/>
    <n v="120299"/>
    <n v="38.79"/>
    <n v="4.6900000000000004"/>
    <n v="181.93"/>
    <s v="202603042304"/>
    <s v="EXT - KSE LOCAÇOES"/>
    <s v="Planejamento Operaci"/>
    <s v="KSE LOCAÇOES"/>
    <m/>
    <d v="2026-03-04T00:00:00"/>
    <x v="11"/>
    <x v="1"/>
    <x v="12"/>
  </r>
  <r>
    <s v="QSW6J59"/>
    <s v="60645800106460000"/>
    <s v="04/03/2026 23:07:04"/>
    <s v="88245"/>
    <s v="VALCREMAR GOMES DE SOUZA"/>
    <x v="28"/>
    <s v="EQUIPAMENTOS"/>
    <s v="CAMINHÃO PIPA"/>
    <s v="OUTROS"/>
    <s v="07674909"/>
    <s v="AUTO POSTO INDIARA"/>
    <s v="INDIARA"/>
    <s v="GO"/>
    <s v="DIESEL S-10"/>
    <n v="422"/>
    <n v="3.96"/>
    <s v=" Km/L"/>
    <n v="20606"/>
    <n v="106.46"/>
    <n v="6.19"/>
    <n v="658.99"/>
    <s v="12512"/>
    <s v="EXT - LUCCA JR"/>
    <s v="Planejamento Operaci"/>
    <s v="LUCCA JR"/>
    <m/>
    <d v="2026-03-04T00:00:00"/>
    <x v="11"/>
    <x v="1"/>
    <x v="11"/>
  </r>
  <r>
    <s v="TTY2C25"/>
    <s v="60645800106472430"/>
    <s v="05/03/2026 03:32:58"/>
    <s v="05369"/>
    <s v="FERNANDA HELLEN DEUFINO DA SILVA"/>
    <x v="38"/>
    <s v="Caminhonete"/>
    <s v="SAVEIRO CS RB MF"/>
    <s v="VW"/>
    <s v="45341508"/>
    <s v="POSTO ALTO DA SERRA"/>
    <s v="ITUMBIARA"/>
    <s v="GO"/>
    <s v="ETANOL COMUM"/>
    <n v="432"/>
    <n v="10.64"/>
    <s v=" Km/L"/>
    <n v="104231"/>
    <n v="40.590000000000003"/>
    <n v="4.9889999999999999"/>
    <n v="202.52"/>
    <s v="0"/>
    <s v="EXT - KSE LOCAÇOES"/>
    <s v="Planejamento Operaci"/>
    <s v="KSE LOCAÇOES"/>
    <m/>
    <d v="2026-03-05T00:00:00"/>
    <x v="11"/>
    <x v="1"/>
    <x v="12"/>
  </r>
  <r>
    <s v="TTT2H93"/>
    <s v="60645800106472340"/>
    <s v="05/03/2026 03:41:41"/>
    <s v="03095"/>
    <s v="MICHELL ALMEIDA SANTANA"/>
    <x v="41"/>
    <s v="Utilitário"/>
    <s v="SAVEIRO"/>
    <s v="FIAT"/>
    <s v="07674909"/>
    <s v="AUTO POSTO INDIARA"/>
    <s v="INDIARA"/>
    <s v="GO"/>
    <s v="ETANOL COMUM"/>
    <n v="330"/>
    <n v="10.35"/>
    <s v=" Km/L"/>
    <n v="70454"/>
    <n v="31.88"/>
    <n v="4.8899999999999997"/>
    <n v="155.88999999999999"/>
    <s v="12513"/>
    <s v="EXT - KSE LOCAÇOES"/>
    <s v="Planejamento Operaci"/>
    <s v="KSE LOCAÇOES"/>
    <m/>
    <d v="2026-03-05T00:00:00"/>
    <x v="11"/>
    <x v="1"/>
    <x v="12"/>
  </r>
  <r>
    <s v="TUG2C45"/>
    <s v="60645800106437770"/>
    <s v="05/03/2026 04:02:12"/>
    <s v="02527"/>
    <s v="ALCIENE MARTINS PONTES"/>
    <x v="54"/>
    <s v="Utilitário"/>
    <s v="SAVEIRO"/>
    <s v="FIAT"/>
    <s v="81889412"/>
    <s v="POSTO ZERO UM"/>
    <s v="RIO VERDE"/>
    <s v="GO"/>
    <s v="ETANOL COMUM"/>
    <n v="434"/>
    <n v="10.29"/>
    <s v=" Km/L"/>
    <n v="117610"/>
    <n v="42.16"/>
    <n v="4.8899999999999997"/>
    <n v="206.16"/>
    <s v="1"/>
    <s v="EXT - KSE LOCAÇOES"/>
    <s v="Planejamento Operaci"/>
    <s v="KSE LOCAÇOES"/>
    <m/>
    <d v="2026-03-05T00:00:00"/>
    <x v="11"/>
    <x v="1"/>
    <x v="12"/>
  </r>
  <r>
    <s v="TTQ4C10"/>
    <s v="60645800106553930"/>
    <s v="05/03/2026 04:53:35"/>
    <s v="72216"/>
    <s v="ERIVALDO OLIVEIRA SOARES"/>
    <x v="31"/>
    <s v="Caminhonete"/>
    <s v="Caminhonete S10"/>
    <s v="CHEVROLET"/>
    <s v="53081700"/>
    <s v="POSTO Z   Z SANTA MA"/>
    <s v="GUAPO"/>
    <s v="GO"/>
    <s v="DIESEL S-10"/>
    <n v="583"/>
    <n v="12.15"/>
    <s v=" Km/L"/>
    <n v="131664"/>
    <n v="48"/>
    <n v="6.19"/>
    <n v="297.14"/>
    <s v="0"/>
    <s v="Planejamento Operaci"/>
    <s v="Planejamento Operaci"/>
    <s v="INSPENCAO"/>
    <m/>
    <d v="2026-03-05T00:00:00"/>
    <x v="11"/>
    <x v="1"/>
    <x v="12"/>
  </r>
  <r>
    <s v="TUF2B45"/>
    <s v="60645800106472420"/>
    <s v="05/03/2026 05:16:46"/>
    <s v="03398"/>
    <s v="JOSIMAR VENANCIO SANTOS SILVA"/>
    <x v="37"/>
    <s v="Caminhonete"/>
    <s v="SAVEIRO CS RB MF"/>
    <s v="VW"/>
    <s v="75331003"/>
    <s v="SUPERVIA LAGOA"/>
    <s v="RIO VERDE"/>
    <s v="GO"/>
    <s v="ETANOL COMUM"/>
    <n v="400"/>
    <n v="10.34"/>
    <s v=" Km/L"/>
    <n v="124452"/>
    <n v="38.69"/>
    <n v="4.8899999999999997"/>
    <n v="189.2"/>
    <s v="1"/>
    <s v="EXT - KSE LOCAÇOES"/>
    <s v="Planejamento Operaci"/>
    <s v="KSE LOCAÇOES"/>
    <m/>
    <d v="2026-03-05T00:00:00"/>
    <x v="11"/>
    <x v="1"/>
    <x v="12"/>
  </r>
  <r>
    <s v="TUW2D74"/>
    <s v="60645800105124310"/>
    <s v="05/03/2026 06:20:18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731"/>
    <n v="14.56"/>
    <s v=" Km/L"/>
    <n v="104475"/>
    <n v="50.22"/>
    <n v="6.49"/>
    <n v="325.94"/>
    <s v="0"/>
    <s v="Planejamento Operaci"/>
    <s v="Planejamento Operaci"/>
    <s v="Operacional"/>
    <m/>
    <d v="2026-03-05T00:00:00"/>
    <x v="11"/>
    <x v="1"/>
    <x v="12"/>
  </r>
  <r>
    <s v="TTT2H95"/>
    <s v="60645800106472477"/>
    <s v="05/03/2026 06:37:45"/>
    <s v="83047"/>
    <s v="WESLEY ROCHA FARIAS"/>
    <x v="63"/>
    <s v="Caminhonete"/>
    <s v="SAVEIRO CS RB MF"/>
    <s v="VW"/>
    <s v="45308900"/>
    <s v="POSTO LUPATINI"/>
    <s v="SANTO ANTONIO DA BARRA"/>
    <s v="GO"/>
    <s v="ETANOL COMUM"/>
    <n v="400"/>
    <n v="11.12"/>
    <s v=" Km/L"/>
    <n v="104413"/>
    <n v="35.97"/>
    <n v="4.99"/>
    <n v="179.49"/>
    <s v="1"/>
    <s v="EXT - KSE LOCAÇOES"/>
    <s v="Planejamento Operaci"/>
    <s v="KSE LOCAÇOES"/>
    <m/>
    <d v="2026-03-05T00:00:00"/>
    <x v="11"/>
    <x v="1"/>
    <x v="12"/>
  </r>
  <r>
    <s v="TFI3B19"/>
    <s v="60645800105926941"/>
    <s v="05/03/2026 06:51:32"/>
    <s v="03102"/>
    <s v="EDES GONÇALVES DA SILVA"/>
    <x v="4"/>
    <s v="Automóvel"/>
    <s v="ARGO"/>
    <s v="FIAT"/>
    <s v="13308211"/>
    <s v="P. BANDEIRANTES"/>
    <s v="RIO VERDE"/>
    <s v="GO"/>
    <s v="ETANOL COMUM"/>
    <n v="369"/>
    <n v="12.56"/>
    <s v=" Km/L"/>
    <n v="71487"/>
    <n v="29.37"/>
    <n v="4.79"/>
    <n v="140.68"/>
    <s v="50324444"/>
    <s v="Planejamento Operaci"/>
    <s v="Planejamento Operaci"/>
    <s v="Operacional"/>
    <m/>
    <d v="2026-03-05T00:00:00"/>
    <x v="11"/>
    <x v="1"/>
    <x v="0"/>
  </r>
  <r>
    <s v="FKM6D96"/>
    <s v="60645800105124347"/>
    <s v="05/03/2026 06:53:03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129.43"/>
    <n v="6.15"/>
    <n v="796.03"/>
    <s v="50324711"/>
    <s v="EXT - SAO PEDRO"/>
    <s v="Planejamento Operaci"/>
    <s v="SAO PEDRO"/>
    <m/>
    <d v="2026-03-05T00:00:00"/>
    <x v="11"/>
    <x v="1"/>
    <x v="7"/>
  </r>
  <r>
    <s v="TGK2G46"/>
    <s v="60645800105179571"/>
    <s v="05/03/2026 07:03:38"/>
    <s v="04161"/>
    <s v="WESLEY DUARTE MESQUITA"/>
    <x v="59"/>
    <s v="Utilitário"/>
    <s v="FIORINO"/>
    <s v="FIAT"/>
    <s v="07674909"/>
    <s v="AUTO POSTO INDIARA"/>
    <s v="INDIARA"/>
    <s v="GO"/>
    <s v="ETANOL COMUM"/>
    <n v="294"/>
    <n v="6.94"/>
    <s v=" Km/L"/>
    <n v="12231"/>
    <n v="42.34"/>
    <n v="4.8899999999999997"/>
    <n v="207.04"/>
    <s v="12515"/>
    <s v="Planejamento Operaci"/>
    <s v="Planejamento Operaci"/>
    <s v="Operacional"/>
    <m/>
    <d v="2026-03-05T00:00:00"/>
    <x v="11"/>
    <x v="1"/>
    <x v="5"/>
  </r>
  <r>
    <s v="TFS3C72"/>
    <s v="60645800105143738"/>
    <s v="05/03/2026 07:12:11"/>
    <s v="00271"/>
    <s v="HEDER OLIVEIRA SANTANA"/>
    <x v="9"/>
    <s v="Automóvel"/>
    <s v="ARGO"/>
    <s v="FIAT"/>
    <s v="13308211"/>
    <s v="P. BANDEIRANTES"/>
    <s v="RIO VERDE"/>
    <s v="GO"/>
    <s v="ETANOL COMUM"/>
    <n v="307"/>
    <n v="7.42"/>
    <s v=" Km/L"/>
    <n v="81945"/>
    <n v="41.37"/>
    <n v="4.79"/>
    <n v="198.16"/>
    <s v="50325673"/>
    <s v="Planejamento Operaci"/>
    <s v="Planejamento Operaci"/>
    <s v="Operacional"/>
    <m/>
    <d v="2026-03-05T00:00:00"/>
    <x v="11"/>
    <x v="1"/>
    <x v="4"/>
  </r>
  <r>
    <s v="RCJ8I11"/>
    <s v="60645800106437710"/>
    <s v="05/03/2026 07:21:54"/>
    <s v="94989"/>
    <s v="THOMAS HARLLESSON CARNEIRO FARIAS"/>
    <x v="69"/>
    <s v="Caminhonete"/>
    <s v="STRADA"/>
    <s v="FIAT"/>
    <s v="13342911"/>
    <s v="SANTA HELENA DE GOIAS"/>
    <s v="SANTA HELENA DE GOIAS"/>
    <s v="GO"/>
    <s v="ETANOL COMUM"/>
    <n v="480"/>
    <n v="11.33"/>
    <s v=" Km/L"/>
    <n v="43131"/>
    <n v="42.36"/>
    <n v="4.99"/>
    <n v="211.38"/>
    <s v="1772706049"/>
    <s v="Planejamento Operaci"/>
    <s v="Planejamento Operaci"/>
    <s v="TI e Automação"/>
    <m/>
    <d v="2026-03-05T00:00:00"/>
    <x v="11"/>
    <x v="1"/>
    <x v="5"/>
  </r>
  <r>
    <s v="TGM2I26"/>
    <s v="60645800106958050"/>
    <s v="05/03/2026 07:31:25"/>
    <s v="59226"/>
    <s v="PASCHOAL FAVORITTO DE QUEIROZ"/>
    <x v="52"/>
    <s v="Utilitário"/>
    <s v="FIORINO"/>
    <s v="FIAT"/>
    <s v="69479601"/>
    <s v="REDE SANTA LUZIA X"/>
    <s v="GOIANIA"/>
    <s v="GO"/>
    <s v="ETANOL COMUM"/>
    <n v="513"/>
    <n v="9.76"/>
    <s v=" Km/L"/>
    <n v="19942"/>
    <n v="52.55"/>
    <n v="4.29"/>
    <n v="225.46"/>
    <s v="190130"/>
    <s v="EXT - KSE LOCAÇOES"/>
    <s v="Planejamento Operaci"/>
    <s v="Operacional"/>
    <m/>
    <d v="2026-03-05T00:00:00"/>
    <x v="11"/>
    <x v="1"/>
    <x v="5"/>
  </r>
  <r>
    <s v="TTR3A31"/>
    <s v="60645800106472404"/>
    <s v="05/03/2026 07:32:35"/>
    <s v="06404"/>
    <s v="FABIO BERNARDINO DA SILVA"/>
    <x v="53"/>
    <s v="Caminhonete"/>
    <s v="SAVEIRO CS RB MF"/>
    <s v="VW"/>
    <s v="46209914"/>
    <s v="DECIO RIO VERDE"/>
    <s v="RIO VERDE"/>
    <s v="GO"/>
    <s v="ETANOL COMUM"/>
    <n v="357"/>
    <n v="8.68"/>
    <s v=" Km/L"/>
    <n v="111596"/>
    <n v="41.15"/>
    <n v="4.79"/>
    <n v="197.11"/>
    <s v="202603050731"/>
    <s v="EXT - KSE LOCAÇOES"/>
    <s v="Planejamento Operaci"/>
    <s v="KSE LOCAÇOES"/>
    <m/>
    <d v="2026-03-05T00:00:00"/>
    <x v="11"/>
    <x v="1"/>
    <x v="12"/>
  </r>
  <r>
    <s v="IMP0003"/>
    <s v="60645800105124282"/>
    <s v="05/03/2026 07:40:14"/>
    <s v="21706"/>
    <s v="LUIZ MARCELO NEVES"/>
    <x v="19"/>
    <s v="EQUIPAMENTOS"/>
    <s v="IMPLEMENTOS"/>
    <s v="OUTROS"/>
    <s v="69494411"/>
    <s v="REDE MARAJO RIO VERD"/>
    <s v="RIO VERDE"/>
    <s v="GO"/>
    <s v="GASOLINA COMUM"/>
    <n v="0"/>
    <n v="0"/>
    <s v=" Km/L"/>
    <n v="0"/>
    <n v="20"/>
    <n v="6.19"/>
    <n v="123.8"/>
    <s v="21706273835"/>
    <s v="EXT - SAO PEDRO"/>
    <s v="Planejamento Operaci"/>
    <s v="SAO PEDRO"/>
    <m/>
    <d v="2026-03-05T00:00:00"/>
    <x v="11"/>
    <x v="1"/>
    <x v="7"/>
  </r>
  <r>
    <s v="TFD2J89"/>
    <s v="60645800105143710"/>
    <s v="05/03/2026 08:45:42"/>
    <s v="70093"/>
    <s v="CLAUDSTONE DOS REIS MENDES JUNIOR"/>
    <x v="0"/>
    <s v="Automóvel"/>
    <s v="ARGO"/>
    <s v="FIAT"/>
    <s v="26724611"/>
    <s v="MARAJO GRANDE GOIANI"/>
    <s v="HIDROLANDIA"/>
    <s v="GO"/>
    <s v="ETANOL COMUM"/>
    <n v="343"/>
    <n v="9.7899999999999991"/>
    <s v=" Km/L"/>
    <n v="23039"/>
    <n v="35.04"/>
    <n v="4.49"/>
    <n v="157.33000000000001"/>
    <s v="1"/>
    <s v="Planejamento Operaci"/>
    <s v="Planejamento Operaci"/>
    <s v="Operacional"/>
    <m/>
    <d v="2026-03-05T00:00:00"/>
    <x v="11"/>
    <x v="1"/>
    <x v="0"/>
  </r>
  <r>
    <s v="TTG6C15"/>
    <s v="60645800106437736"/>
    <s v="05/03/2026 08:51:11"/>
    <s v="71805"/>
    <s v="MURILO SOUZA BERNARDES"/>
    <x v="64"/>
    <s v="Utilitário"/>
    <s v="SAVEIRO"/>
    <s v="FIAT"/>
    <s v="31803903"/>
    <s v="BOM SUCESSO AUTO POSTO  24 HS"/>
    <s v="GOIANIA"/>
    <s v="GO"/>
    <s v="ETANOL COMUM"/>
    <n v="264"/>
    <n v="5.69"/>
    <s v=" Km/L"/>
    <n v="43122"/>
    <n v="46.36"/>
    <n v="4.79"/>
    <n v="222.06"/>
    <s v="1232265"/>
    <s v="EXT - KSE LOCAÇOES"/>
    <s v="Planejamento Operaci"/>
    <s v="KSE LOCAÇOES"/>
    <m/>
    <d v="2026-03-05T00:00:00"/>
    <x v="11"/>
    <x v="1"/>
    <x v="1"/>
  </r>
  <r>
    <s v="TFE6B22"/>
    <s v="60645800105143762"/>
    <s v="05/03/2026 09:46:35"/>
    <s v="03608"/>
    <s v="WEIDER DA SILVA RODRIGUES"/>
    <x v="1"/>
    <s v="Automóvel"/>
    <s v="ARGO"/>
    <s v="FIAT"/>
    <s v="63532207"/>
    <s v="AUTO POSTO SANTA RIT"/>
    <s v="ACREUNA"/>
    <s v="GO"/>
    <s v="ETANOL COMUM"/>
    <n v="311"/>
    <n v="10.15"/>
    <s v=" Km/L"/>
    <n v="52265"/>
    <n v="30.64"/>
    <n v="4.8600000000000003"/>
    <n v="148.91"/>
    <s v="50335135"/>
    <s v="Planejamento Operaci"/>
    <s v="Planejamento Operaci"/>
    <s v="Operacional"/>
    <m/>
    <d v="2026-03-05T00:00:00"/>
    <x v="11"/>
    <x v="1"/>
    <x v="1"/>
  </r>
  <r>
    <s v="TTP5B47"/>
    <s v="60645800106472110"/>
    <s v="05/03/2026 10:05:22"/>
    <s v="00149"/>
    <s v="MANOELITO METROVICH LIMA"/>
    <x v="40"/>
    <s v="Caminhonete"/>
    <s v="SAVEIRO CS RB MF"/>
    <s v="VW"/>
    <s v="75331801"/>
    <s v="DECIO CEZARINA"/>
    <s v="CEZARINA"/>
    <s v="GO"/>
    <s v="GASOLINA COMUM"/>
    <n v="526"/>
    <n v="10.39"/>
    <s v=" Km/L"/>
    <n v="120825"/>
    <n v="50.62"/>
    <n v="6.29"/>
    <n v="318.39999999999998"/>
    <s v="202603051004"/>
    <s v="EXT - KSE LOCAÇOES"/>
    <s v="Planejamento Operaci"/>
    <s v="KSE LOCAÇOES"/>
    <m/>
    <d v="2026-03-05T00:00:00"/>
    <x v="11"/>
    <x v="1"/>
    <x v="12"/>
  </r>
  <r>
    <s v="TFR8B59"/>
    <s v="60645800105143681"/>
    <s v="05/03/2026 11:18:45"/>
    <s v="92635"/>
    <s v="ADENILDO BARBOSA DUTRA"/>
    <x v="8"/>
    <s v="Automóvel"/>
    <s v="ARGO"/>
    <s v="FIAT"/>
    <s v="75331801"/>
    <s v="DECIO CEZARINA"/>
    <s v="CEZARINA"/>
    <s v="GO"/>
    <s v="ETANOL COMUM"/>
    <n v="271"/>
    <n v="7.23"/>
    <s v=" Km/L"/>
    <n v="22332"/>
    <n v="37.479999999999997"/>
    <n v="4.6900000000000004"/>
    <n v="175.78"/>
    <s v="202603051117"/>
    <s v="Planejamento Operaci"/>
    <s v="Planejamento Operaci"/>
    <s v="Operacional"/>
    <m/>
    <d v="2026-03-05T00:00:00"/>
    <x v="11"/>
    <x v="1"/>
    <x v="5"/>
  </r>
  <r>
    <s v="TFN0D12"/>
    <s v="60645800105143746"/>
    <s v="05/03/2026 11:36:09"/>
    <s v="00390"/>
    <s v="SILVINO JOSE DE BRITO"/>
    <x v="5"/>
    <s v="Automóvel"/>
    <s v="ARGO"/>
    <s v="FIAT"/>
    <s v="75331801"/>
    <s v="DECIO CEZARINA"/>
    <s v="CEZARINA"/>
    <s v="GO"/>
    <s v="ETANOL COMUM"/>
    <n v="194"/>
    <n v="10.55"/>
    <s v=" Km/L"/>
    <n v="37747"/>
    <n v="18.39"/>
    <n v="4.6900000000000004"/>
    <n v="86.25"/>
    <s v="202603051135"/>
    <s v="Planejamento Operaci"/>
    <s v="Planejamento Operaci"/>
    <s v="Operacional"/>
    <m/>
    <d v="2026-03-05T00:00:00"/>
    <x v="11"/>
    <x v="1"/>
    <x v="3"/>
  </r>
  <r>
    <s v="TFY6E09"/>
    <s v="60645800105143700"/>
    <s v="05/03/2026 11:54:17"/>
    <s v="04380"/>
    <s v="PAULO ROBERTO BATISTA DE MOURA JUNIOR"/>
    <x v="15"/>
    <s v="Automóvel"/>
    <s v="ARGO"/>
    <s v="FIAT"/>
    <s v="87183400"/>
    <s v="MARAJO GUAPO"/>
    <s v="GUAPO"/>
    <s v="GO"/>
    <s v="ETANOL COMUM"/>
    <n v="327"/>
    <n v="7.79"/>
    <s v=" Km/L"/>
    <n v="42536"/>
    <n v="42"/>
    <n v="4.09"/>
    <n v="171.78"/>
    <s v="0"/>
    <s v="Planejamento Operaci"/>
    <s v="Planejamento Operaci"/>
    <s v="Operacional"/>
    <m/>
    <d v="2026-03-05T00:00:00"/>
    <x v="11"/>
    <x v="1"/>
    <x v="1"/>
  </r>
  <r>
    <s v="TFF5D72"/>
    <s v="60645800105143780"/>
    <s v="05/03/2026 11:56:50"/>
    <s v="95253"/>
    <s v="ANDRE AUGUSTO ARAUJO DE JESUS"/>
    <x v="2"/>
    <s v="Automóvel"/>
    <s v="ARGO"/>
    <s v="FIAT"/>
    <s v="87183400"/>
    <s v="MARAJO GUAPO"/>
    <s v="GUAPO"/>
    <s v="GO"/>
    <s v="ETANOL COMUM"/>
    <n v="186"/>
    <n v="8.09"/>
    <s v=" Km/L"/>
    <n v="48328"/>
    <n v="23"/>
    <n v="4.09"/>
    <n v="94.07"/>
    <s v="0"/>
    <s v="Planejamento Operaci"/>
    <s v="Planejamento Operaci"/>
    <s v="Operacional"/>
    <m/>
    <d v="2026-03-05T00:00:00"/>
    <x v="11"/>
    <x v="1"/>
    <x v="0"/>
  </r>
  <r>
    <s v="TFX7J72"/>
    <s v="60645800105836505"/>
    <s v="05/03/2026 13:23:54"/>
    <s v="03126"/>
    <s v="PEDRO PAULO SILVA SANTOS"/>
    <x v="11"/>
    <s v="Automóvel"/>
    <s v="ARGO"/>
    <s v="FIAT"/>
    <s v="45307105"/>
    <s v="POSTO GIRASSOL"/>
    <s v="ITUMBIARA"/>
    <s v="GO"/>
    <s v="ETANOL COMUM"/>
    <n v="256"/>
    <n v="9.35"/>
    <s v=" Km/L"/>
    <n v="66499"/>
    <n v="27.37"/>
    <n v="4.6900000000000004"/>
    <n v="128.37"/>
    <s v="503481"/>
    <s v="Planejamento Operaci"/>
    <s v="Planejamento Operaci"/>
    <s v="Operacional"/>
    <m/>
    <d v="2026-03-05T00:00:00"/>
    <x v="11"/>
    <x v="1"/>
    <x v="4"/>
  </r>
  <r>
    <s v="TTT2H93"/>
    <s v="60645800106472340"/>
    <s v="05/03/2026 14:14:30"/>
    <s v="00386"/>
    <s v="RAFAEL SOUZA LIMA"/>
    <x v="41"/>
    <s v="Utilitário"/>
    <s v="SAVEIRO"/>
    <s v="FIAT"/>
    <s v="41826312"/>
    <s v="AUTO POSTO JACARE"/>
    <s v="ACREUNA"/>
    <s v="GO"/>
    <s v="ETANOL COMUM"/>
    <n v="373"/>
    <n v="9.5399999999999991"/>
    <s v=" Km/L"/>
    <n v="70827"/>
    <n v="39.090000000000003"/>
    <n v="4.8609999999999998"/>
    <n v="190.01"/>
    <s v="50351204"/>
    <s v="EXT - KSE LOCAÇOES"/>
    <s v="Planejamento Operaci"/>
    <s v="KSE LOCAÇOES"/>
    <m/>
    <d v="2026-03-05T00:00:00"/>
    <x v="11"/>
    <x v="1"/>
    <x v="12"/>
  </r>
  <r>
    <s v="TTY2C25"/>
    <s v="60645800106472430"/>
    <s v="05/03/2026 14:21:23"/>
    <s v="07015"/>
    <s v="EDILEIA DE SOUSA ANTUNES"/>
    <x v="38"/>
    <s v="Caminhonete"/>
    <s v="SAVEIRO CS RB MF"/>
    <s v="VW"/>
    <s v="46286315"/>
    <s v="POSTO CENTRAL"/>
    <s v="BOM JESUS"/>
    <s v="GO"/>
    <s v="ETANOL COMUM"/>
    <n v="423"/>
    <n v="8.9"/>
    <s v=" Km/L"/>
    <n v="104654"/>
    <n v="47.51"/>
    <n v="4.891"/>
    <n v="232.35"/>
    <s v="1"/>
    <s v="EXT - KSE LOCAÇOES"/>
    <s v="Planejamento Operaci"/>
    <s v="KSE LOCAÇOES"/>
    <m/>
    <d v="2026-03-05T00:00:00"/>
    <x v="11"/>
    <x v="1"/>
    <x v="12"/>
  </r>
  <r>
    <s v="TUG2C45"/>
    <s v="60645800106437770"/>
    <s v="05/03/2026 15:08:11"/>
    <s v="03782"/>
    <s v="ELVIS MESSIAS FERNANDES"/>
    <x v="54"/>
    <s v="Utilitário"/>
    <s v="SAVEIRO"/>
    <s v="FIAT"/>
    <s v="13335016"/>
    <s v="POSTO TREVO"/>
    <s v="RIO VERDE"/>
    <s v="GO"/>
    <s v="ETANOL COMUM"/>
    <n v="498"/>
    <n v="10.76"/>
    <s v=" Km/L"/>
    <n v="118108"/>
    <n v="46.29"/>
    <n v="4.99"/>
    <n v="231"/>
    <s v="50354459"/>
    <s v="EXT - KSE LOCAÇOES"/>
    <s v="Planejamento Operaci"/>
    <s v="KSE LOCAÇOES"/>
    <m/>
    <d v="2026-03-05T00:00:00"/>
    <x v="11"/>
    <x v="1"/>
    <x v="12"/>
  </r>
  <r>
    <s v="TFS3C72"/>
    <s v="60645800105143738"/>
    <s v="05/03/2026 15:15:26"/>
    <s v="00271"/>
    <s v="HEDER OLIVEIRA SANTANA"/>
    <x v="9"/>
    <s v="Automóvel"/>
    <s v="ARGO"/>
    <s v="FIAT"/>
    <s v="41875311"/>
    <s v="POSTO SABOR DA TERRA"/>
    <s v="INDIARA"/>
    <s v="GO"/>
    <s v="ETANOL COMUM"/>
    <n v="380"/>
    <n v="9.2100000000000009"/>
    <s v=" Km/L"/>
    <n v="82325"/>
    <n v="41.24"/>
    <n v="5.3810000000000002"/>
    <n v="221.92"/>
    <s v="50354870"/>
    <s v="Planejamento Operaci"/>
    <s v="Planejamento Operaci"/>
    <s v="Operacional"/>
    <m/>
    <d v="2026-03-05T00:00:00"/>
    <x v="11"/>
    <x v="1"/>
    <x v="4"/>
  </r>
  <r>
    <s v="TTS4A16"/>
    <s v="60645800108788589"/>
    <s v="05/03/2026 15:52:08"/>
    <s v="70198"/>
    <s v="LALESCA CRISTINA SOUZA DE OLIVEIRA"/>
    <x v="32"/>
    <s v="Caminhonete"/>
    <s v="Caminhonete S10"/>
    <s v="CHEVROLET"/>
    <s v="75331003"/>
    <s v="SUPERVIA LAGOA"/>
    <s v="RIO VERDE"/>
    <s v="GO"/>
    <s v="DIESEL S-10"/>
    <n v="825"/>
    <n v="14.81"/>
    <s v=" Km/L"/>
    <n v="34203"/>
    <n v="55.71"/>
    <n v="6.69"/>
    <n v="372.7"/>
    <s v="0"/>
    <s v="Planejamento Operaci"/>
    <s v="Planejamento Operaci"/>
    <s v="INSPENCAO"/>
    <m/>
    <d v="2026-03-05T00:00:00"/>
    <x v="11"/>
    <x v="1"/>
    <x v="12"/>
  </r>
  <r>
    <s v="CVP4C84"/>
    <s v="60645800105124363"/>
    <s v="05/03/2026 15:54:39"/>
    <s v="13078"/>
    <s v="JOSE ROMARIO DOS ANJOS SOUSA"/>
    <x v="19"/>
    <s v="Caminhão"/>
    <s v="24-250"/>
    <s v="VOLKSWAGEN"/>
    <s v="81889412"/>
    <s v="POSTO ZERO UM"/>
    <s v="RIO VERDE"/>
    <s v="GO"/>
    <s v="DIESEL S-10"/>
    <n v="0"/>
    <n v="0"/>
    <s v=" Km/L"/>
    <n v="0"/>
    <n v="208.66"/>
    <n v="6.85"/>
    <n v="1429.32"/>
    <s v="11"/>
    <s v="EXT - SAO PEDRO"/>
    <s v="Planejamento Operaci"/>
    <s v="SAO PEDRO"/>
    <m/>
    <d v="2026-03-05T00:00:00"/>
    <x v="11"/>
    <x v="1"/>
    <x v="7"/>
  </r>
  <r>
    <s v="TUF2B45"/>
    <s v="60645800106472420"/>
    <s v="05/03/2026 15:58:16"/>
    <s v="00047"/>
    <s v="KARLA THAISE SILVA CARVALHO"/>
    <x v="37"/>
    <s v="Caminhonete"/>
    <s v="SAVEIRO CS RB MF"/>
    <s v="VW"/>
    <s v="75331003"/>
    <s v="SUPERVIA LAGOA"/>
    <s v="RIO VERDE"/>
    <s v="GO"/>
    <s v="ETANOL COMUM"/>
    <n v="370"/>
    <n v="8.2200000000000006"/>
    <s v=" Km/L"/>
    <n v="124822"/>
    <n v="45.01"/>
    <n v="4.9000000000000004"/>
    <n v="220.54"/>
    <s v="0"/>
    <s v="EXT - KSE LOCAÇOES"/>
    <s v="Planejamento Operaci"/>
    <s v="KSE LOCAÇOES"/>
    <m/>
    <d v="2026-03-05T00:00:00"/>
    <x v="11"/>
    <x v="1"/>
    <x v="12"/>
  </r>
  <r>
    <s v="TMF8H09"/>
    <s v="60645800106185413"/>
    <s v="05/03/2026 16:01:42"/>
    <s v="99189"/>
    <s v="WELTON DIONES DE SOUZA BARBOSA_x0009__x0009__x0009__x0009_"/>
    <x v="29"/>
    <s v="Caminhão"/>
    <s v="FH 540 6X4R"/>
    <s v="VOLVO"/>
    <s v="46209914"/>
    <s v="DECIO RIO VERDE"/>
    <s v="RIO VERDE"/>
    <s v="GO"/>
    <s v="DIESEL S-10"/>
    <n v="952"/>
    <n v="2.12"/>
    <s v=" Km/L"/>
    <n v="15118"/>
    <n v="449.32"/>
    <n v="6.49"/>
    <n v="2916.09"/>
    <s v="202603051600"/>
    <s v="EXT - LUCCA JR"/>
    <s v="Planejamento Operaci"/>
    <s v="LUCCA JR"/>
    <m/>
    <d v="2026-03-05T00:00:00"/>
    <x v="11"/>
    <x v="1"/>
    <x v="11"/>
  </r>
  <r>
    <s v="TFD2J89"/>
    <s v="60645800105143710"/>
    <s v="05/03/2026 16:02:22"/>
    <s v="70093"/>
    <s v="CLAUDSTONE DOS REIS MENDES JUNIOR"/>
    <x v="0"/>
    <s v="Automóvel"/>
    <s v="ARGO"/>
    <s v="FIAT"/>
    <s v="45308900"/>
    <s v="POSTO LUPATINI"/>
    <s v="SANTO ANTONIO DA BARRA"/>
    <s v="GO"/>
    <s v="ETANOL COMUM"/>
    <n v="429"/>
    <n v="10.38"/>
    <s v=" Km/L"/>
    <n v="23468"/>
    <n v="41.31"/>
    <n v="4.99"/>
    <n v="206.14"/>
    <s v="0"/>
    <s v="Planejamento Operaci"/>
    <s v="Planejamento Operaci"/>
    <s v="Operacional"/>
    <m/>
    <d v="2026-03-05T00:00:00"/>
    <x v="11"/>
    <x v="1"/>
    <x v="0"/>
  </r>
  <r>
    <s v="TMF8H09"/>
    <m/>
    <s v="05/03/2026 16:03:56"/>
    <m/>
    <m/>
    <x v="29"/>
    <m/>
    <m/>
    <m/>
    <m/>
    <s v="DECIO RIO VERDE"/>
    <m/>
    <m/>
    <s v="ARLA-32"/>
    <s v="-"/>
    <s v="-"/>
    <s v=" Km/L"/>
    <s v="-"/>
    <n v="27.34"/>
    <m/>
    <n v="103.64"/>
    <m/>
    <m/>
    <m/>
    <m/>
    <m/>
    <d v="2026-03-05T00:00:00"/>
    <x v="11"/>
    <x v="1"/>
    <x v="11"/>
  </r>
  <r>
    <s v="TIV6G27"/>
    <s v="60645800106184069"/>
    <s v="05/03/2026 16:03:58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511"/>
    <n v="6.55"/>
    <s v=" Km/L"/>
    <n v="32927"/>
    <n v="78.069999999999993"/>
    <n v="6.3010000000000002"/>
    <n v="491.9"/>
    <s v="50357775"/>
    <s v="EXT - LUCCA JR"/>
    <s v="Planejamento Operaci"/>
    <s v="LUCCA JR"/>
    <m/>
    <d v="2026-03-05T00:00:00"/>
    <x v="11"/>
    <x v="1"/>
    <x v="11"/>
  </r>
  <r>
    <s v="TBE3B78"/>
    <s v="60645800105124169"/>
    <s v="05/03/2026 16:18:18"/>
    <s v="89049"/>
    <s v="VALDEIR JOSE CORREIA"/>
    <x v="19"/>
    <s v="Caminhão"/>
    <s v="9-180"/>
    <s v="VW"/>
    <s v="41826312"/>
    <s v="AUTO POSTO JACARE"/>
    <s v="ACREUNA"/>
    <s v="GO"/>
    <s v="DIESEL S-10"/>
    <n v="0"/>
    <n v="0"/>
    <s v=" Km/L"/>
    <n v="0"/>
    <n v="66.59"/>
    <n v="6.3"/>
    <n v="419.53"/>
    <s v="50358636"/>
    <s v="EXT - SAO PEDRO"/>
    <s v="Planejamento Operaci"/>
    <s v="SAO PEDRO"/>
    <m/>
    <d v="2026-03-05T00:00:00"/>
    <x v="11"/>
    <x v="1"/>
    <x v="7"/>
  </r>
  <r>
    <s v="TBE3B78"/>
    <m/>
    <s v="05/03/2026 16:18:18"/>
    <m/>
    <m/>
    <x v="20"/>
    <m/>
    <m/>
    <m/>
    <m/>
    <s v="AUTO POSTO JACARE"/>
    <m/>
    <m/>
    <s v="ARLA-32"/>
    <n v="0"/>
    <n v="0"/>
    <s v=" Km/L"/>
    <n v="0"/>
    <n v="6"/>
    <m/>
    <n v="19.8"/>
    <m/>
    <m/>
    <m/>
    <m/>
    <m/>
    <d v="2026-03-05T00:00:00"/>
    <x v="11"/>
    <x v="1"/>
    <x v="7"/>
  </r>
  <r>
    <s v="JHQ4B46"/>
    <s v="60645800105124177"/>
    <s v="05/03/2026 16:24:30"/>
    <s v="43356"/>
    <s v="JOSE ALECRIM DA SILVA"/>
    <x v="19"/>
    <s v="Caminhão"/>
    <s v="17-220/17-220"/>
    <s v="VW"/>
    <s v="45364511"/>
    <s v="AUTO POSTO CERRADO 4"/>
    <s v="ITUMBIARA"/>
    <s v="GO"/>
    <s v="DIESEL COMUM"/>
    <n v="0"/>
    <n v="0"/>
    <s v=" Km/L"/>
    <n v="0"/>
    <n v="219.22"/>
    <n v="5.92"/>
    <n v="1297.78"/>
    <s v="382593"/>
    <s v="EXT - SAO PEDRO"/>
    <s v="Planejamento Operaci"/>
    <s v="SAO PEDRO"/>
    <m/>
    <d v="2026-03-05T00:00:00"/>
    <x v="11"/>
    <x v="1"/>
    <x v="7"/>
  </r>
  <r>
    <s v="TTR3A31"/>
    <s v="60645800106472404"/>
    <s v="05/03/2026 16:34:35"/>
    <s v="06404"/>
    <s v="FABIO BERNARDINO DA SILVA"/>
    <x v="53"/>
    <s v="Caminhonete"/>
    <s v="SAVEIRO CS RB MF"/>
    <s v="VW"/>
    <s v="46209914"/>
    <s v="DECIO RIO VERDE"/>
    <s v="RIO VERDE"/>
    <s v="GO"/>
    <s v="ETANOL COMUM"/>
    <n v="275"/>
    <n v="8.16"/>
    <s v=" Km/L"/>
    <n v="111871"/>
    <n v="33.71"/>
    <n v="4.79"/>
    <n v="161.47"/>
    <s v="202603051633"/>
    <s v="EXT - KSE LOCAÇOES"/>
    <s v="Planejamento Operaci"/>
    <s v="KSE LOCAÇOES"/>
    <m/>
    <d v="2026-03-05T00:00:00"/>
    <x v="11"/>
    <x v="1"/>
    <x v="12"/>
  </r>
  <r>
    <s v="TFA5I89"/>
    <s v="60645800109268980"/>
    <s v="05/03/2026 16:40:36"/>
    <s v="70093"/>
    <s v="CLAUDSTONE DOS REIS MENDES JUNIOR"/>
    <x v="21"/>
    <s v="Automóvel"/>
    <s v="ARGO"/>
    <s v="FIAT"/>
    <s v="46209914"/>
    <s v="DECIO RIO VERDE"/>
    <s v="RIO VERDE"/>
    <s v="GO"/>
    <s v="ETANOL COMUM"/>
    <n v="310"/>
    <n v="8.5299999999999994"/>
    <s v=" Km/L"/>
    <n v="18651"/>
    <n v="36.340000000000003"/>
    <n v="4.79"/>
    <n v="174.07"/>
    <s v="202603051640"/>
    <s v="Planejamento Operaci"/>
    <s v="Planejamento Operaci"/>
    <s v="Operacional"/>
    <m/>
    <d v="2026-03-05T00:00:00"/>
    <x v="11"/>
    <x v="1"/>
    <x v="2"/>
  </r>
  <r>
    <s v="TLO0E87"/>
    <s v="60645800106184255"/>
    <s v="05/03/2026 17:21:33"/>
    <s v="01765"/>
    <s v="ELIAS JANUARIO DIMAS"/>
    <x v="43"/>
    <s v="EQUIPAMENTOS"/>
    <s v="GUINCHO LEVE"/>
    <s v="EQUIPAMENTO"/>
    <s v="87183400"/>
    <s v="MARAJO GUAPO"/>
    <s v="GUAPO"/>
    <s v="GO"/>
    <s v="DIESEL S-10"/>
    <n v="91"/>
    <n v="4.9800000000000004"/>
    <s v=" Km/L"/>
    <n v="32981"/>
    <n v="18.29"/>
    <n v="6.04"/>
    <n v="110.47"/>
    <s v="0"/>
    <s v="EXT - LUCCA JR"/>
    <s v="Planejamento Operaci"/>
    <s v="LUCCA JR"/>
    <m/>
    <d v="2026-03-05T00:00:00"/>
    <x v="11"/>
    <x v="1"/>
    <x v="11"/>
  </r>
  <r>
    <s v="TLO0E87"/>
    <m/>
    <s v="05/03/2026 17:21:33"/>
    <m/>
    <m/>
    <x v="43"/>
    <m/>
    <m/>
    <m/>
    <m/>
    <s v="MARAJO GUAPO"/>
    <m/>
    <m/>
    <s v="ARLA-32"/>
    <s v="-"/>
    <s v="-"/>
    <s v=" Km/L"/>
    <s v="-"/>
    <n v="5"/>
    <m/>
    <n v="19.95"/>
    <m/>
    <m/>
    <m/>
    <m/>
    <m/>
    <d v="2026-03-05T00:00:00"/>
    <x v="11"/>
    <x v="1"/>
    <x v="11"/>
  </r>
  <r>
    <s v="RBP0A22"/>
    <s v="60645800106437700"/>
    <s v="05/03/2026 17:38:26"/>
    <s v="48710"/>
    <s v="GUSTAVO DA SILVA"/>
    <x v="68"/>
    <s v="Utilitário"/>
    <s v="STRADA"/>
    <s v="FIAT"/>
    <s v="87183400"/>
    <s v="MARAJO GUAPO"/>
    <s v="GUAPO"/>
    <s v="GO"/>
    <s v="ETANOL COMUM"/>
    <n v="314"/>
    <n v="8.9700000000000006"/>
    <s v=" Km/L"/>
    <n v="46200"/>
    <n v="35"/>
    <n v="4.09"/>
    <n v="143.15"/>
    <s v="0"/>
    <s v="Planejamento Operaci"/>
    <s v="Planejamento Operaci"/>
    <s v="TI e Automação"/>
    <m/>
    <d v="2026-03-05T00:00:00"/>
    <x v="11"/>
    <x v="1"/>
    <x v="5"/>
  </r>
  <r>
    <s v="TTV4H65"/>
    <s v="60645800106437744"/>
    <s v="05/03/2026 18:10:52"/>
    <s v="46440"/>
    <s v="PAULO SOUSA DIAS"/>
    <x v="65"/>
    <s v="Caminhonete"/>
    <s v="SAVEIRO CD RB MF"/>
    <s v="VOLKSWAGEN"/>
    <s v="41826312"/>
    <s v="AUTO POSTO JACARE"/>
    <s v="ACREUNA"/>
    <s v="GO"/>
    <s v="ETANOL COMUM"/>
    <n v="379"/>
    <n v="8.39"/>
    <s v=" Km/L"/>
    <n v="16607"/>
    <n v="45.19"/>
    <n v="4.8600000000000003"/>
    <n v="219.63"/>
    <s v="50365389"/>
    <s v="EXT - KSE LOCAÇOES"/>
    <s v="Planejamento Operaci"/>
    <s v="KSE LOCAÇOES"/>
    <m/>
    <d v="2026-03-05T00:00:00"/>
    <x v="11"/>
    <x v="1"/>
    <x v="12"/>
  </r>
  <r>
    <s v="TTQ4C10"/>
    <s v="60645800106553930"/>
    <s v="05/03/2026 18:25:45"/>
    <s v="93910"/>
    <s v="DIVINO AVELINO DOS SANTOS"/>
    <x v="31"/>
    <s v="Caminhonete"/>
    <s v="Caminhonete S10"/>
    <s v="CHEVROLET"/>
    <s v="87183400"/>
    <s v="MARAJO GUAPO"/>
    <s v="GUAPO"/>
    <s v="GO"/>
    <s v="DIESEL S-10"/>
    <n v="726"/>
    <n v="14.49"/>
    <s v=" Km/L"/>
    <n v="132390"/>
    <n v="50.09"/>
    <n v="6.04"/>
    <n v="302.54000000000002"/>
    <s v="0"/>
    <s v="Planejamento Operaci"/>
    <s v="Planejamento Operaci"/>
    <s v="INSPENCAO"/>
    <m/>
    <d v="2026-03-05T00:00:00"/>
    <x v="11"/>
    <x v="1"/>
    <x v="12"/>
  </r>
  <r>
    <s v="TGL4J09"/>
    <s v="60645800105143360"/>
    <s v="05/03/2026 18:27:19"/>
    <s v="40379"/>
    <s v="JESTER LUCAS GOUVEIA SANTOS"/>
    <x v="17"/>
    <s v="Automóvel"/>
    <s v="ARGO"/>
    <s v="FIAT"/>
    <s v="31847712"/>
    <s v="POSTO BOA VIAGEM"/>
    <s v="GOIANIA"/>
    <s v="GO"/>
    <s v="ETANOL COMUM"/>
    <n v="282"/>
    <n v="7.41"/>
    <s v=" Km/L"/>
    <n v="23371"/>
    <n v="38.04"/>
    <n v="3.99"/>
    <n v="151.77000000000001"/>
    <s v="0"/>
    <s v="Planejamento Operaci"/>
    <s v="Planejamento Operaci"/>
    <s v="Operacional"/>
    <m/>
    <d v="2026-03-05T00:00:00"/>
    <x v="11"/>
    <x v="1"/>
    <x v="1"/>
  </r>
  <r>
    <s v="TFX8A49"/>
    <s v="60645800105143673"/>
    <s v="05/03/2026 18:28:28"/>
    <s v="17385"/>
    <s v="VICTOR DE SOUZA"/>
    <x v="12"/>
    <s v="Automóvel"/>
    <s v="ARGO"/>
    <s v="FIAT"/>
    <s v="07506503"/>
    <s v="POSTO CHURR. PRESIDENTE   24HS"/>
    <s v="ANAPOLIS"/>
    <s v="GO"/>
    <s v="ETANOL COMUM"/>
    <n v="363"/>
    <n v="9.4600000000000009"/>
    <s v=" Km/L"/>
    <n v="19476"/>
    <n v="38.380000000000003"/>
    <n v="4.79"/>
    <n v="183.84"/>
    <s v="0"/>
    <s v="Planejamento Operaci"/>
    <s v="Planejamento Operaci"/>
    <s v="Operacional"/>
    <m/>
    <d v="2026-03-05T00:00:00"/>
    <x v="11"/>
    <x v="1"/>
    <x v="0"/>
  </r>
  <r>
    <s v="TFI3B19"/>
    <s v="60645800105926941"/>
    <s v="05/03/2026 18:36:22"/>
    <s v="70214"/>
    <s v="IGOR LEMES FERNANDES"/>
    <x v="4"/>
    <s v="Automóvel"/>
    <s v="ARGO"/>
    <s v="FIAT"/>
    <s v="41875311"/>
    <s v="POSTO SABOR DA TERRA"/>
    <s v="INDIARA"/>
    <s v="GO"/>
    <s v="ETANOL COMUM"/>
    <n v="334"/>
    <n v="9.7100000000000009"/>
    <s v=" Km/L"/>
    <n v="71821"/>
    <n v="34.39"/>
    <n v="5.38"/>
    <n v="185.02"/>
    <s v="50366916"/>
    <s v="Planejamento Operaci"/>
    <s v="Planejamento Operaci"/>
    <s v="Operacional"/>
    <m/>
    <d v="2026-03-05T00:00:00"/>
    <x v="11"/>
    <x v="1"/>
    <x v="0"/>
  </r>
  <r>
    <s v="QSW6J59"/>
    <s v="60645800106460000"/>
    <s v="05/03/2026 18:36:51"/>
    <s v="88245"/>
    <s v="VALCREMAR GOMES DE SOUZA"/>
    <x v="28"/>
    <s v="EQUIPAMENTOS"/>
    <s v="CAMINHÃO PIPA"/>
    <s v="OUTROS"/>
    <s v="41826312"/>
    <s v="AUTO POSTO JACARE"/>
    <s v="ACREUNA"/>
    <s v="GO"/>
    <s v="DIESEL S-10"/>
    <n v="383"/>
    <n v="4.1500000000000004"/>
    <s v=" Km/L"/>
    <n v="20989"/>
    <n v="92.23"/>
    <n v="6.3"/>
    <n v="581.08000000000004"/>
    <s v="50366987"/>
    <s v="EXT - LUCCA JR"/>
    <s v="Planejamento Operaci"/>
    <s v="LUCCA JR"/>
    <m/>
    <d v="2026-03-05T00:00:00"/>
    <x v="11"/>
    <x v="1"/>
    <x v="11"/>
  </r>
  <r>
    <s v="TGM4D76"/>
    <s v="60645800106437582"/>
    <s v="05/03/2026 18:39:55"/>
    <s v="33534"/>
    <s v="MARCOS ANTONIO MARCELINO DA SILVA"/>
    <x v="56"/>
    <s v="Caminhonete"/>
    <s v="FIORINO"/>
    <s v="FIAT"/>
    <s v="46286315"/>
    <s v="POSTO CENTRAL"/>
    <s v="BOM JESUS"/>
    <s v="GO"/>
    <s v="ETANOL COMUM"/>
    <n v="339"/>
    <n v="8.07"/>
    <s v=" Km/L"/>
    <n v="18151"/>
    <n v="42.02"/>
    <n v="4.891"/>
    <n v="205.51"/>
    <s v="1"/>
    <s v="Planejamento Operaci"/>
    <s v="Planejamento Operaci"/>
    <s v="Operacional"/>
    <m/>
    <d v="2026-03-05T00:00:00"/>
    <x v="11"/>
    <x v="1"/>
    <x v="5"/>
  </r>
  <r>
    <s v="TFW3J34"/>
    <s v="60645800106437440"/>
    <s v="05/03/2026 19:54:42"/>
    <s v="14914"/>
    <s v="OBERDAN PEREIRA DE AZEVEDO"/>
    <x v="49"/>
    <s v="EQUIPAMENTOS"/>
    <s v="AMBULANCIA"/>
    <s v="OUTROS"/>
    <s v="46286315"/>
    <s v="POSTO CENTRAL"/>
    <s v="BOM JESUS"/>
    <s v="GO"/>
    <s v="DIESEL S-10"/>
    <n v="301"/>
    <n v="5.43"/>
    <s v=" Km/L"/>
    <n v="16545"/>
    <n v="55.39"/>
    <n v="6.2409999999999997"/>
    <n v="345.68"/>
    <s v="1"/>
    <s v="Planejamento Operaci"/>
    <s v="Planejamento Operaci"/>
    <s v="Operacional"/>
    <m/>
    <d v="2026-03-05T00:00:00"/>
    <x v="11"/>
    <x v="1"/>
    <x v="13"/>
  </r>
  <r>
    <s v="TFW3J34"/>
    <m/>
    <s v="05/03/2026 20:00:04"/>
    <m/>
    <m/>
    <x v="49"/>
    <m/>
    <m/>
    <m/>
    <m/>
    <s v="POSTO CENTRAL"/>
    <m/>
    <m/>
    <s v="ARLA-32"/>
    <s v="-"/>
    <s v="-"/>
    <s v=" Km/L"/>
    <s v="-"/>
    <n v="20"/>
    <m/>
    <n v="126"/>
    <m/>
    <m/>
    <m/>
    <m/>
    <m/>
    <d v="2026-03-05T00:00:00"/>
    <x v="11"/>
    <x v="1"/>
    <x v="13"/>
  </r>
  <r>
    <s v="TGA0B06"/>
    <s v="60645800106958060"/>
    <s v="05/03/2026 20:19:40"/>
    <s v="00933"/>
    <s v="GIULEY RIBEIRO DOS SANTOS"/>
    <x v="55"/>
    <s v="Caminhonete"/>
    <s v="FIORINO"/>
    <s v="FIAT"/>
    <s v="13342911"/>
    <s v="SANTA HELENA DE GOIAS"/>
    <s v="SANTA HELENA DE GOIAS"/>
    <s v="GO"/>
    <s v="ETANOL COMUM"/>
    <n v="356"/>
    <n v="8.3800000000000008"/>
    <s v=" Km/L"/>
    <n v="19785"/>
    <n v="42.49"/>
    <n v="4.99"/>
    <n v="212.03"/>
    <s v="1772752738"/>
    <s v="Planejamento Operaci"/>
    <s v="Planejamento Operaci"/>
    <s v="TI e Automação"/>
    <m/>
    <d v="2026-03-05T00:00:00"/>
    <x v="11"/>
    <x v="1"/>
    <x v="5"/>
  </r>
  <r>
    <s v="TTP5B47"/>
    <s v="60645800106472110"/>
    <s v="05/03/2026 20:21:16"/>
    <s v="99531"/>
    <s v="RODRIGO RODRIGUES BARROS"/>
    <x v="40"/>
    <s v="Caminhonete"/>
    <s v="SAVEIRO CS RB MF"/>
    <s v="VW"/>
    <s v="75331801"/>
    <s v="DECIO CEZARINA"/>
    <s v="CEZARINA"/>
    <s v="GO"/>
    <s v="ETANOL COMUM"/>
    <n v="469"/>
    <n v="12.9"/>
    <s v=" Km/L"/>
    <n v="121294"/>
    <n v="36.35"/>
    <n v="4.6900000000000004"/>
    <n v="170.48"/>
    <s v="202603052020"/>
    <s v="EXT - KSE LOCAÇOES"/>
    <s v="Planejamento Operaci"/>
    <s v="KSE LOCAÇOES"/>
    <m/>
    <d v="2026-03-05T00:00:00"/>
    <x v="11"/>
    <x v="1"/>
    <x v="12"/>
  </r>
  <r>
    <s v="TTT2H95"/>
    <s v="60645800106472477"/>
    <s v="05/03/2026 21:19:00"/>
    <s v="03102"/>
    <s v="EDES GONÇALVES DA SILVA"/>
    <x v="63"/>
    <s v="Caminhonete"/>
    <s v="SAVEIRO CS RB MF"/>
    <s v="VW"/>
    <s v="13308211"/>
    <s v="P. BANDEIRANTES"/>
    <s v="RIO VERDE"/>
    <s v="GO"/>
    <s v="ETANOL COMUM"/>
    <n v="214"/>
    <n v="7.91"/>
    <s v=" Km/L"/>
    <n v="104627"/>
    <n v="27.04"/>
    <n v="4.79"/>
    <n v="129.52000000000001"/>
    <s v="50376528"/>
    <s v="EXT - KSE LOCAÇOES"/>
    <s v="Planejamento Operaci"/>
    <s v="KSE LOCAÇOES"/>
    <m/>
    <d v="2026-03-05T00:00:00"/>
    <x v="11"/>
    <x v="1"/>
    <x v="12"/>
  </r>
  <r>
    <s v="TUF2B45"/>
    <s v="60645800106472420"/>
    <s v="05/03/2026 23:34:34"/>
    <s v="03398"/>
    <s v="JOSIMAR VENANCIO SANTOS SILVA"/>
    <x v="37"/>
    <s v="Caminhonete"/>
    <s v="SAVEIRO CS RB MF"/>
    <s v="VW"/>
    <s v="75331003"/>
    <s v="SUPERVIA LAGOA"/>
    <s v="RIO VERDE"/>
    <s v="GO"/>
    <s v="ETANOL COMUM"/>
    <n v="401"/>
    <n v="9.3000000000000007"/>
    <s v=" Km/L"/>
    <n v="125223"/>
    <n v="43.12"/>
    <n v="4.8899999999999997"/>
    <n v="210.86"/>
    <s v="0"/>
    <s v="EXT - KSE LOCAÇOES"/>
    <s v="Planejamento Operaci"/>
    <s v="KSE LOCAÇOES"/>
    <m/>
    <d v="2026-03-05T00:00:00"/>
    <x v="11"/>
    <x v="1"/>
    <x v="12"/>
  </r>
  <r>
    <s v="TUG2C45"/>
    <s v="60645800106437770"/>
    <s v="05/03/2026 23:49:16"/>
    <s v="80560"/>
    <s v="EDMAR PEREIRA COSTA"/>
    <x v="54"/>
    <s v="Utilitário"/>
    <s v="SAVEIRO"/>
    <s v="FIAT"/>
    <s v="81889412"/>
    <s v="POSTO ZERO UM"/>
    <s v="RIO VERDE"/>
    <s v="GO"/>
    <s v="ETANOL COMUM"/>
    <n v="403"/>
    <n v="9.08"/>
    <s v=" Km/L"/>
    <n v="118511"/>
    <n v="44.36"/>
    <n v="4.8899999999999997"/>
    <n v="216.92"/>
    <s v="1"/>
    <s v="EXT - KSE LOCAÇOES"/>
    <s v="Planejamento Operaci"/>
    <s v="KSE LOCAÇOES"/>
    <m/>
    <d v="2026-03-05T00:00:00"/>
    <x v="11"/>
    <x v="1"/>
    <x v="12"/>
  </r>
  <r>
    <s v="TTY2C25"/>
    <s v="60645800106472430"/>
    <s v="06/03/2026 00:51:42"/>
    <s v="32871"/>
    <s v="JOSE RICARDO SOUZA SILVA"/>
    <x v="38"/>
    <s v="Caminhonete"/>
    <s v="SAVEIRO CS RB MF"/>
    <s v="VW"/>
    <s v="45341508"/>
    <s v="POSTO ALTO DA SERRA"/>
    <s v="ITUMBIARA"/>
    <s v="GO"/>
    <s v="ETANOL COMUM"/>
    <n v="298"/>
    <n v="9.35"/>
    <s v=" Km/L"/>
    <n v="104952"/>
    <n v="31.88"/>
    <n v="4.99"/>
    <n v="159.09"/>
    <s v="0"/>
    <s v="EXT - KSE LOCAÇOES"/>
    <s v="Planejamento Operaci"/>
    <s v="KSE LOCAÇOES"/>
    <m/>
    <d v="2026-03-06T00:00:00"/>
    <x v="11"/>
    <x v="1"/>
    <x v="12"/>
  </r>
  <r>
    <s v="TTT2H93"/>
    <s v="60645800106472340"/>
    <s v="06/03/2026 01:04:18"/>
    <s v="03095"/>
    <s v="MICHELL ALMEIDA SANTANA"/>
    <x v="41"/>
    <s v="Utilitário"/>
    <s v="SAVEIRO"/>
    <s v="FIAT"/>
    <s v="07674909"/>
    <s v="AUTO POSTO INDIARA"/>
    <s v="INDIARA"/>
    <s v="GO"/>
    <s v="ETANOL COMUM"/>
    <n v="453"/>
    <n v="10.91"/>
    <s v=" Km/L"/>
    <n v="71280"/>
    <n v="41.54"/>
    <n v="4.8899999999999997"/>
    <n v="203.13"/>
    <s v="12538"/>
    <s v="EXT - KSE LOCAÇOES"/>
    <s v="Planejamento Operaci"/>
    <s v="KSE LOCAÇOES"/>
    <m/>
    <d v="2026-03-06T00:00:00"/>
    <x v="11"/>
    <x v="1"/>
    <x v="12"/>
  </r>
  <r>
    <s v="TKC7D89"/>
    <s v="60645800106185260"/>
    <s v="06/03/2026 02:07:03"/>
    <s v="04789"/>
    <s v="KASSIO RODRIGUES DE OLIVEIRA"/>
    <x v="39"/>
    <s v="Caminhão"/>
    <s v="FH 540 6X4R"/>
    <s v="VOLVO"/>
    <s v="75331801"/>
    <s v="DECIO CEZARINA"/>
    <s v="CEZARINA"/>
    <s v="GO"/>
    <s v="DIESEL S-10"/>
    <n v="1164"/>
    <n v="2.63"/>
    <s v=" Km/L"/>
    <n v="24770"/>
    <n v="442.76"/>
    <n v="6.69"/>
    <n v="2962.06"/>
    <s v="202603060206"/>
    <s v="EXT - LUCCA JR"/>
    <s v="Planejamento Operaci"/>
    <s v="LUCCA JR"/>
    <m/>
    <d v="2026-03-06T00:00:00"/>
    <x v="11"/>
    <x v="1"/>
    <x v="11"/>
  </r>
  <r>
    <s v="TTS4A16"/>
    <s v="60645800108788589"/>
    <s v="06/03/2026 02:53:21"/>
    <s v="70552"/>
    <s v="ARMANDO DA SILVA OLIVIEIRA NETO"/>
    <x v="32"/>
    <s v="Caminhonete"/>
    <s v="Caminhonete S10"/>
    <s v="CHEVROLET"/>
    <s v="13342911"/>
    <s v="SANTA HELENA DE GOIAS"/>
    <s v="SANTA HELENA DE GOIAS"/>
    <s v="GO"/>
    <s v="DIESEL S-10"/>
    <n v="463"/>
    <n v="12.79"/>
    <s v=" Km/L"/>
    <n v="34666"/>
    <n v="36.200000000000003"/>
    <n v="6.2910000000000004"/>
    <n v="227.73"/>
    <s v="1772776347"/>
    <s v="Planejamento Operaci"/>
    <s v="Planejamento Operaci"/>
    <s v="INSPENCAO"/>
    <m/>
    <d v="2026-03-06T00:00:00"/>
    <x v="11"/>
    <x v="1"/>
    <x v="12"/>
  </r>
  <r>
    <s v="TTP5B47"/>
    <s v="60645800106472110"/>
    <s v="06/03/2026 04:49:48"/>
    <s v="99531"/>
    <s v="RODRIGO RODRIGUES BARROS"/>
    <x v="40"/>
    <s v="Caminhonete"/>
    <s v="SAVEIRO CS RB MF"/>
    <s v="VW"/>
    <s v="75331801"/>
    <s v="DECIO CEZARINA"/>
    <s v="CEZARINA"/>
    <s v="GO"/>
    <s v="ETANOL COMUM"/>
    <n v="1368"/>
    <n v="46.23"/>
    <s v=" Km/L"/>
    <n v="121662"/>
    <n v="29.59"/>
    <n v="4.6900000000000004"/>
    <n v="138.78"/>
    <s v="202603060449"/>
    <s v="EXT - KSE LOCAÇOES"/>
    <s v="Planejamento Operaci"/>
    <s v="KSE LOCAÇOES"/>
    <m/>
    <d v="2026-03-06T00:00:00"/>
    <x v="11"/>
    <x v="1"/>
    <x v="12"/>
  </r>
  <r>
    <s v="TTR3A31"/>
    <s v="60645800106472404"/>
    <s v="06/03/2026 05:30:55"/>
    <s v="01836"/>
    <s v="DANILLO ROSA CARDOSO"/>
    <x v="53"/>
    <s v="Caminhonete"/>
    <s v="SAVEIRO CS RB MF"/>
    <s v="VW"/>
    <s v="46209914"/>
    <s v="DECIO RIO VERDE"/>
    <s v="RIO VERDE"/>
    <s v="GO"/>
    <s v="ETANOL COMUM"/>
    <n v="514"/>
    <n v="10.6"/>
    <s v=" Km/L"/>
    <n v="112385"/>
    <n v="48.5"/>
    <n v="4.79"/>
    <n v="232.32"/>
    <s v="202603060530"/>
    <s v="EXT - KSE LOCAÇOES"/>
    <s v="Planejamento Operaci"/>
    <s v="KSE LOCAÇOES"/>
    <m/>
    <d v="2026-03-06T00:00:00"/>
    <x v="11"/>
    <x v="1"/>
    <x v="12"/>
  </r>
  <r>
    <s v="TTQ4C10"/>
    <s v="60645800106553930"/>
    <s v="06/03/2026 06:23:39"/>
    <s v="72216"/>
    <s v="ERIVALDO OLIVEIRA SOARES"/>
    <x v="31"/>
    <s v="Caminhonete"/>
    <s v="Caminhonete S10"/>
    <s v="CHEVROLET"/>
    <s v="75331801"/>
    <s v="DECIO CEZARINA"/>
    <s v="CEZARINA"/>
    <s v="GO"/>
    <s v="DIESEL S-10"/>
    <n v="483"/>
    <n v="10.96"/>
    <s v=" Km/L"/>
    <n v="132873"/>
    <n v="44.08"/>
    <n v="6.69"/>
    <n v="294.89999999999998"/>
    <s v="202603060622"/>
    <s v="Planejamento Operaci"/>
    <s v="Planejamento Operaci"/>
    <s v="INSPENCAO"/>
    <m/>
    <d v="2026-03-06T00:00:00"/>
    <x v="11"/>
    <x v="1"/>
    <x v="12"/>
  </r>
  <r>
    <s v="TUW2D74"/>
    <s v="60645800105124310"/>
    <s v="06/03/2026 06:25:32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833"/>
    <n v="13.65"/>
    <s v=" Km/L"/>
    <n v="105308"/>
    <n v="61.01"/>
    <n v="6.49"/>
    <n v="395.96"/>
    <s v="0"/>
    <s v="Planejamento Operaci"/>
    <s v="Planejamento Operaci"/>
    <s v="Operacional"/>
    <m/>
    <d v="2026-03-06T00:00:00"/>
    <x v="11"/>
    <x v="1"/>
    <x v="12"/>
  </r>
  <r>
    <s v="TTT2H95"/>
    <s v="60645800106472477"/>
    <s v="06/03/2026 06:32:59"/>
    <s v="83047"/>
    <s v="WESLEY ROCHA FARIAS"/>
    <x v="63"/>
    <s v="Caminhonete"/>
    <s v="SAVEIRO CS RB MF"/>
    <s v="VW"/>
    <s v="45308900"/>
    <s v="POSTO LUPATINI"/>
    <s v="SANTO ANTONIO DA BARRA"/>
    <s v="GO"/>
    <s v="ETANOL COMUM"/>
    <n v="321"/>
    <n v="9.93"/>
    <s v=" Km/L"/>
    <n v="104948"/>
    <n v="32.32"/>
    <n v="4.99"/>
    <n v="161.28"/>
    <s v="0"/>
    <s v="EXT - KSE LOCAÇOES"/>
    <s v="Planejamento Operaci"/>
    <s v="KSE LOCAÇOES"/>
    <m/>
    <d v="2026-03-06T00:00:00"/>
    <x v="11"/>
    <x v="1"/>
    <x v="12"/>
  </r>
  <r>
    <s v="TUF2B45"/>
    <s v="60645800106472420"/>
    <s v="06/03/2026 06:41:43"/>
    <s v="03398"/>
    <s v="JOSIMAR VENANCIO SANTOS SILVA"/>
    <x v="37"/>
    <s v="Caminhonete"/>
    <s v="SAVEIRO CS RB MF"/>
    <s v="VW"/>
    <s v="46286315"/>
    <s v="POSTO CENTRAL"/>
    <s v="BOM JESUS"/>
    <s v="GO"/>
    <s v="ETANOL COMUM"/>
    <n v="317"/>
    <n v="10.78"/>
    <s v=" Km/L"/>
    <n v="125540"/>
    <n v="29.41"/>
    <n v="4.8899999999999997"/>
    <n v="143.82"/>
    <s v="1"/>
    <s v="EXT - KSE LOCAÇOES"/>
    <s v="Planejamento Operaci"/>
    <s v="KSE LOCAÇOES"/>
    <m/>
    <d v="2026-03-06T00:00:00"/>
    <x v="11"/>
    <x v="1"/>
    <x v="12"/>
  </r>
  <r>
    <s v="TFN0D12"/>
    <s v="60645800105143746"/>
    <s v="06/03/2026 07:48:33"/>
    <s v="00390"/>
    <s v="SILVINO JOSE DE BRITO"/>
    <x v="5"/>
    <s v="Automóvel"/>
    <s v="ARGO"/>
    <s v="FIAT"/>
    <s v="69497411"/>
    <s v="DECIO L5"/>
    <s v="RIO VERDE"/>
    <s v="GO"/>
    <s v="ETANOL COMUM"/>
    <n v="168"/>
    <n v="9.1199999999999992"/>
    <s v=" Km/L"/>
    <n v="37915"/>
    <n v="18.420000000000002"/>
    <n v="4.5910000000000002"/>
    <n v="84.56"/>
    <s v="1"/>
    <s v="Planejamento Operaci"/>
    <s v="Planejamento Operaci"/>
    <s v="Operacional"/>
    <m/>
    <d v="2026-03-06T00:00:00"/>
    <x v="11"/>
    <x v="1"/>
    <x v="3"/>
  </r>
  <r>
    <s v="TGM2I26"/>
    <s v="60645800106958050"/>
    <s v="06/03/2026 07:50:08"/>
    <s v="59226"/>
    <s v="PASCHOAL FAVORITTO DE QUEIROZ"/>
    <x v="52"/>
    <s v="Utilitário"/>
    <s v="FIORINO"/>
    <s v="FIAT"/>
    <s v="69479601"/>
    <s v="REDE SANTA LUZIA X"/>
    <s v="GOIANIA"/>
    <s v="GO"/>
    <s v="ETANOL COMUM"/>
    <n v="311"/>
    <n v="5.84"/>
    <s v=" Km/L"/>
    <n v="20253"/>
    <n v="53.26"/>
    <n v="4.2910000000000004"/>
    <n v="228.52"/>
    <s v="190631"/>
    <s v="EXT - KSE LOCAÇOES"/>
    <s v="Planejamento Operaci"/>
    <s v="Operacional"/>
    <m/>
    <d v="2026-03-06T00:00:00"/>
    <x v="11"/>
    <x v="1"/>
    <x v="5"/>
  </r>
  <r>
    <s v="TFE6B22"/>
    <s v="60645800105143762"/>
    <s v="06/03/2026 08:50:15"/>
    <s v="03608"/>
    <s v="WEIDER DA SILVA RODRIGUES"/>
    <x v="1"/>
    <s v="Automóvel"/>
    <s v="ARGO"/>
    <s v="FIAT"/>
    <s v="94262208"/>
    <s v="AUTO POSTO RETRO"/>
    <s v="APARECIDA DE GOIANIA"/>
    <s v="GO"/>
    <s v="ETANOL COMUM"/>
    <n v="433"/>
    <n v="10.65"/>
    <s v=" Km/L"/>
    <n v="52698"/>
    <n v="40.65"/>
    <n v="4.2910000000000004"/>
    <n v="174.41"/>
    <s v="2"/>
    <s v="Planejamento Operaci"/>
    <s v="Planejamento Operaci"/>
    <s v="Operacional"/>
    <m/>
    <d v="2026-03-06T00:00:00"/>
    <x v="11"/>
    <x v="1"/>
    <x v="1"/>
  </r>
  <r>
    <s v="TFY6E09"/>
    <s v="60645800105143700"/>
    <s v="06/03/2026 09:23:50"/>
    <s v="04380"/>
    <s v="PAULO ROBERTO BATISTA DE MOURA JUNIOR"/>
    <x v="15"/>
    <s v="Automóvel"/>
    <s v="ARGO"/>
    <s v="FIAT"/>
    <s v="34251011"/>
    <s v="DECIO ARAPORA"/>
    <s v="ARAPORA"/>
    <s v="MG"/>
    <s v="ETANOL COMUM"/>
    <n v="410"/>
    <n v="10.72"/>
    <s v=" Km/L"/>
    <n v="42946"/>
    <n v="38.26"/>
    <n v="4.6900000000000004"/>
    <n v="179.44"/>
    <s v="202603060923"/>
    <s v="Planejamento Operaci"/>
    <s v="Planejamento Operaci"/>
    <s v="Operacional"/>
    <m/>
    <d v="2026-03-06T00:00:00"/>
    <x v="11"/>
    <x v="1"/>
    <x v="1"/>
  </r>
  <r>
    <s v="TFV8C74"/>
    <s v="60645800106437299"/>
    <s v="06/03/2026 09:24:48"/>
    <s v="79612"/>
    <s v="GLEISON DUARTE BRITO"/>
    <x v="34"/>
    <s v="Automóvel"/>
    <s v="AMBULANCIA"/>
    <s v="VOLKSWAGEN"/>
    <s v="75331801"/>
    <s v="DECIO CEZARINA"/>
    <s v="CEZARINA"/>
    <s v="GO"/>
    <s v="DIESEL S-10"/>
    <n v="155"/>
    <n v="4.79"/>
    <s v=" Km/L"/>
    <n v="13167"/>
    <n v="32.39"/>
    <n v="7.95"/>
    <n v="257.5"/>
    <s v="202603060924"/>
    <s v="Planejamento Operaci"/>
    <s v="Planejamento Operaci"/>
    <s v="RESGATE"/>
    <m/>
    <d v="2026-03-06T00:00:00"/>
    <x v="11"/>
    <x v="1"/>
    <x v="13"/>
  </r>
  <r>
    <s v="TGM4D76"/>
    <s v="60645800106437582"/>
    <s v="06/03/2026 09:45:20"/>
    <s v="33534"/>
    <s v="MARCOS ANTONIO MARCELINO DA SILVA"/>
    <x v="56"/>
    <s v="Caminhonete"/>
    <s v="FIORINO"/>
    <s v="FIAT"/>
    <s v="75331003"/>
    <s v="SUPERVIA LAGOA"/>
    <s v="RIO VERDE"/>
    <s v="GO"/>
    <s v="ETANOL COMUM"/>
    <n v="238"/>
    <n v="7.44"/>
    <s v=" Km/L"/>
    <n v="18389"/>
    <n v="32"/>
    <n v="4.8899999999999997"/>
    <n v="156.47999999999999"/>
    <s v="0"/>
    <s v="Planejamento Operaci"/>
    <s v="Planejamento Operaci"/>
    <s v="Operacional"/>
    <m/>
    <d v="2026-03-06T00:00:00"/>
    <x v="11"/>
    <x v="1"/>
    <x v="5"/>
  </r>
  <r>
    <s v="TFU6C04"/>
    <s v="60645800106437493"/>
    <s v="06/03/2026 10:00:17"/>
    <s v="01450"/>
    <s v="ANDERSON CARVALHO SQUERDO"/>
    <x v="50"/>
    <s v="EQUIPAMENTOS"/>
    <s v="AMBULANCIA"/>
    <s v="OUTROS"/>
    <s v="46225718"/>
    <s v="POSTO MARIA JOAO"/>
    <s v="ITUMBIARA"/>
    <s v="GO"/>
    <s v="DIESEL S-10"/>
    <n v="385"/>
    <n v="5.74"/>
    <s v=" Km/L"/>
    <n v="10307"/>
    <n v="67.12"/>
    <n v="6.89"/>
    <n v="462.49"/>
    <s v="1"/>
    <s v="Planejamento Operaci"/>
    <s v="Planejamento Operaci"/>
    <s v="Operacional"/>
    <m/>
    <d v="2026-03-06T00:00:00"/>
    <x v="11"/>
    <x v="1"/>
    <x v="13"/>
  </r>
  <r>
    <s v="TUG2C45"/>
    <s v="60645800106437770"/>
    <s v="06/03/2026 10:13:57"/>
    <s v="02527"/>
    <s v="ALCIENE MARTINS PONTES"/>
    <x v="54"/>
    <s v="Utilitário"/>
    <s v="SAVEIRO"/>
    <s v="FIAT"/>
    <s v="69494411"/>
    <s v="REDE MARAJO RIO VERD"/>
    <s v="RIO VERDE"/>
    <s v="GO"/>
    <s v="ETANOL COMUM"/>
    <n v="265"/>
    <n v="7.41"/>
    <s v=" Km/L"/>
    <n v="118776"/>
    <n v="35.74"/>
    <n v="4.59"/>
    <n v="164.05"/>
    <s v="2527011195"/>
    <s v="EXT - KSE LOCAÇOES"/>
    <s v="Planejamento Operaci"/>
    <s v="KSE LOCAÇOES"/>
    <m/>
    <d v="2026-03-06T00:00:00"/>
    <x v="11"/>
    <x v="1"/>
    <x v="12"/>
  </r>
  <r>
    <s v="TFR8B59"/>
    <s v="60645800105143681"/>
    <s v="06/03/2026 10:37:06"/>
    <s v="92635"/>
    <s v="ADENILDO BARBOSA DUTRA"/>
    <x v="8"/>
    <s v="Automóvel"/>
    <s v="ARGO"/>
    <s v="FIAT"/>
    <s v="46286315"/>
    <s v="POSTO CENTRAL"/>
    <s v="BOM JESUS"/>
    <s v="GO"/>
    <s v="ETANOL COMUM"/>
    <n v="247"/>
    <n v="7.31"/>
    <s v=" Km/L"/>
    <n v="22579"/>
    <n v="33.799999999999997"/>
    <n v="4.8899999999999997"/>
    <n v="165.29"/>
    <s v="1"/>
    <s v="Planejamento Operaci"/>
    <s v="Planejamento Operaci"/>
    <s v="Operacional"/>
    <m/>
    <d v="2026-03-06T00:00:00"/>
    <x v="11"/>
    <x v="1"/>
    <x v="5"/>
  </r>
  <r>
    <s v="TFD2J89"/>
    <s v="60645800105143710"/>
    <s v="06/03/2026 10:45:50"/>
    <s v="29874"/>
    <s v="ANDERSON FRANCISCO VELOZO"/>
    <x v="0"/>
    <s v="Automóvel"/>
    <s v="ARGO"/>
    <s v="FIAT"/>
    <s v="75331801"/>
    <s v="DECIO CEZARINA"/>
    <s v="CEZARINA"/>
    <s v="GO"/>
    <s v="ETANOL COMUM"/>
    <n v="329"/>
    <n v="8.9600000000000009"/>
    <s v=" Km/L"/>
    <n v="23797"/>
    <n v="36.71"/>
    <n v="4.6900000000000004"/>
    <n v="172.17"/>
    <s v="202603061045"/>
    <s v="Planejamento Operaci"/>
    <s v="Planejamento Operaci"/>
    <s v="Operacional"/>
    <m/>
    <d v="2026-03-06T00:00:00"/>
    <x v="11"/>
    <x v="1"/>
    <x v="0"/>
  </r>
  <r>
    <s v="TLR1J91"/>
    <s v="60645800106043065"/>
    <s v="06/03/2026 10:51:43"/>
    <s v="02910"/>
    <s v="EMERSON CRISTIANO DA SILVEIRA"/>
    <x v="23"/>
    <s v="Caminhonete"/>
    <s v="SAVEIRO"/>
    <s v="VOLKSWAGEN"/>
    <s v="46209914"/>
    <s v="DECIO RIO VERDE"/>
    <s v="RIO VERDE"/>
    <s v="GO"/>
    <s v="ETANOL COMUM"/>
    <n v="0"/>
    <n v="0"/>
    <s v=" Km/L"/>
    <s v="-"/>
    <n v="42.1"/>
    <n v="4.79"/>
    <n v="201.66"/>
    <s v="202603061050"/>
    <s v="Planejamento Operaci"/>
    <s v="Planejamento Operaci"/>
    <s v="Operacional"/>
    <m/>
    <d v="2026-03-06T00:00:00"/>
    <x v="11"/>
    <x v="1"/>
    <x v="9"/>
  </r>
  <r>
    <s v="TTY2C25"/>
    <s v="60645800106472430"/>
    <s v="06/03/2026 11:26:37"/>
    <s v="53759"/>
    <s v="DHEIMERSON BRUNO MARINHO DE LIRA"/>
    <x v="38"/>
    <s v="Caminhonete"/>
    <s v="SAVEIRO CS RB MF"/>
    <s v="VW"/>
    <s v="46286315"/>
    <s v="POSTO CENTRAL"/>
    <s v="BOM JESUS"/>
    <s v="GO"/>
    <s v="ETANOL COMUM"/>
    <n v="388"/>
    <n v="9.9600000000000009"/>
    <s v=" Km/L"/>
    <n v="105340"/>
    <n v="38.96"/>
    <n v="4.891"/>
    <n v="190.55"/>
    <s v="0"/>
    <s v="EXT - KSE LOCAÇOES"/>
    <s v="Planejamento Operaci"/>
    <s v="KSE LOCAÇOES"/>
    <m/>
    <d v="2026-03-06T00:00:00"/>
    <x v="11"/>
    <x v="1"/>
    <x v="12"/>
  </r>
  <r>
    <s v="TMG4A29"/>
    <s v="60645800106185397"/>
    <s v="06/03/2026 11:38:21"/>
    <s v="05009"/>
    <s v="JERBSON CARLOS RAMOS DE MELO_x0009__x0009__x0009__x0009_"/>
    <x v="25"/>
    <s v="Caminhão"/>
    <s v="FH 540 6X4R"/>
    <s v="VOLVO"/>
    <s v="46286315"/>
    <s v="POSTO CENTRAL"/>
    <s v="BOM JESUS"/>
    <s v="GO"/>
    <s v="DIESEL S-10"/>
    <n v="1569"/>
    <n v="1.88"/>
    <s v=" Km/L"/>
    <n v="24714"/>
    <n v="833.33"/>
    <n v="6.24"/>
    <n v="5200.0200000000004"/>
    <s v="1"/>
    <s v="EXT - LUCCA JR"/>
    <s v="Planejamento Operaci"/>
    <s v="LUCCA JR"/>
    <m/>
    <d v="2026-03-06T00:00:00"/>
    <x v="11"/>
    <x v="1"/>
    <x v="11"/>
  </r>
  <r>
    <s v="TMG4A29"/>
    <m/>
    <s v="06/03/2026 11:38:21"/>
    <m/>
    <m/>
    <x v="25"/>
    <m/>
    <m/>
    <m/>
    <m/>
    <s v="POSTO CENTRAL"/>
    <m/>
    <m/>
    <s v="ARLA-32"/>
    <s v="-"/>
    <s v="-"/>
    <s v=" Km/L"/>
    <s v="-"/>
    <n v="60"/>
    <m/>
    <n v="378"/>
    <m/>
    <m/>
    <m/>
    <m/>
    <m/>
    <d v="2026-03-06T00:00:00"/>
    <x v="11"/>
    <x v="1"/>
    <x v="11"/>
  </r>
  <r>
    <s v="TFS3C72"/>
    <s v="60645800105143738"/>
    <s v="06/03/2026 12:31:48"/>
    <s v="00271"/>
    <s v="HEDER OLIVEIRA SANTANA"/>
    <x v="9"/>
    <s v="Automóvel"/>
    <s v="ARGO"/>
    <s v="FIAT"/>
    <s v="41826312"/>
    <s v="AUTO POSTO JACARE"/>
    <s v="ACREUNA"/>
    <s v="GO"/>
    <s v="ETANOL COMUM"/>
    <n v="282"/>
    <n v="7.81"/>
    <s v=" Km/L"/>
    <n v="82607"/>
    <n v="36.119999999999997"/>
    <n v="4.8609999999999998"/>
    <n v="175.58"/>
    <s v="60345045"/>
    <s v="Planejamento Operaci"/>
    <s v="Planejamento Operaci"/>
    <s v="Operacional"/>
    <m/>
    <d v="2026-03-06T00:00:00"/>
    <x v="11"/>
    <x v="1"/>
    <x v="4"/>
  </r>
  <r>
    <s v="TFN0D12"/>
    <s v="60645800105143746"/>
    <s v="06/03/2026 12:44:14"/>
    <s v="00390"/>
    <s v="SILVINO JOSE DE BRITO"/>
    <x v="5"/>
    <s v="Automóvel"/>
    <s v="ARGO"/>
    <s v="FIAT"/>
    <s v="46286315"/>
    <s v="POSTO CENTRAL"/>
    <s v="BOM JESUS"/>
    <s v="GO"/>
    <s v="ETANOL COMUM"/>
    <n v="142"/>
    <n v="11.39"/>
    <s v=" Km/L"/>
    <n v="38057"/>
    <n v="12.47"/>
    <n v="4.8929999999999998"/>
    <n v="61.01"/>
    <s v="1"/>
    <s v="Planejamento Operaci"/>
    <s v="Planejamento Operaci"/>
    <s v="Operacional"/>
    <m/>
    <d v="2026-03-06T00:00:00"/>
    <x v="11"/>
    <x v="1"/>
    <x v="3"/>
  </r>
  <r>
    <s v="TFI3B19"/>
    <s v="60645800105926941"/>
    <s v="06/03/2026 13:18:12"/>
    <s v="73410"/>
    <s v="BRUNO SOUSA DIAS"/>
    <x v="4"/>
    <s v="Automóvel"/>
    <s v="ARGO"/>
    <s v="FIAT"/>
    <s v="87183400"/>
    <s v="MARAJO GUAPO"/>
    <s v="GUAPO"/>
    <s v="GO"/>
    <s v="ETANOL COMUM"/>
    <n v="355"/>
    <n v="9.59"/>
    <s v=" Km/L"/>
    <n v="72176"/>
    <n v="37"/>
    <n v="4.09"/>
    <n v="151.33000000000001"/>
    <s v="0"/>
    <s v="Planejamento Operaci"/>
    <s v="Planejamento Operaci"/>
    <s v="Operacional"/>
    <m/>
    <d v="2026-03-06T00:00:00"/>
    <x v="11"/>
    <x v="1"/>
    <x v="0"/>
  </r>
  <r>
    <s v="UAT0I65"/>
    <s v="60645800106437639"/>
    <s v="06/03/2026 13:24:37"/>
    <s v="41967"/>
    <s v="DANIEL SEVERO AMARAL"/>
    <x v="70"/>
    <s v="Automóvel"/>
    <s v="VIRTUS"/>
    <s v="VOLKSWAGEN"/>
    <s v="01848013"/>
    <s v="POSTO XODO"/>
    <s v="GOIANIA"/>
    <s v="GO"/>
    <s v="GASOLINA COMUM"/>
    <n v="0"/>
    <n v="0"/>
    <s v=" Km/L"/>
    <n v="10084"/>
    <n v="4.93"/>
    <n v="5.99"/>
    <n v="29.53"/>
    <s v="0"/>
    <s v="Planejamento Operaci"/>
    <s v="Planejamento Operaci"/>
    <s v="Operacional"/>
    <m/>
    <d v="2026-03-06T00:00:00"/>
    <x v="11"/>
    <x v="1"/>
    <x v="8"/>
  </r>
  <r>
    <s v="RBP0A22"/>
    <s v="60645800106437700"/>
    <s v="06/03/2026 13:40:19"/>
    <s v="48710"/>
    <s v="GUSTAVO DA SILVA"/>
    <x v="68"/>
    <s v="Utilitário"/>
    <s v="STRADA"/>
    <s v="FIAT"/>
    <s v="87183400"/>
    <s v="MARAJO GUAPO"/>
    <s v="GUAPO"/>
    <s v="GO"/>
    <s v="ETANOL COMUM"/>
    <n v="467"/>
    <n v="10.6"/>
    <s v=" Km/L"/>
    <n v="46667"/>
    <n v="44.04"/>
    <n v="4.0910000000000002"/>
    <n v="180.16"/>
    <s v="1"/>
    <s v="Planejamento Operaci"/>
    <s v="Planejamento Operaci"/>
    <s v="TI e Automação"/>
    <m/>
    <d v="2026-03-06T00:00:00"/>
    <x v="11"/>
    <x v="1"/>
    <x v="5"/>
  </r>
  <r>
    <s v="TTT2H93"/>
    <s v="60645800106472340"/>
    <s v="06/03/2026 14:13:59"/>
    <s v="46440"/>
    <s v="PAULO SOUSA DIAS"/>
    <x v="41"/>
    <s v="Utilitário"/>
    <s v="SAVEIRO"/>
    <s v="FIAT"/>
    <s v="41826312"/>
    <s v="AUTO POSTO JACARE"/>
    <s v="ACREUNA"/>
    <s v="GO"/>
    <s v="ETANOL COMUM"/>
    <n v="435"/>
    <n v="9.76"/>
    <s v=" Km/L"/>
    <n v="71715"/>
    <n v="44.59"/>
    <n v="4.8600000000000003"/>
    <n v="216.72"/>
    <s v="60351156"/>
    <s v="EXT - KSE LOCAÇOES"/>
    <s v="Planejamento Operaci"/>
    <s v="KSE LOCAÇOES"/>
    <m/>
    <d v="2026-03-06T00:00:00"/>
    <x v="11"/>
    <x v="1"/>
    <x v="12"/>
  </r>
  <r>
    <s v="TEQ8G33"/>
    <s v="60645800105124371"/>
    <s v="06/03/2026 14:27:08"/>
    <s v="80246"/>
    <s v="FRANCISCO DE ASSIS SOARES"/>
    <x v="19"/>
    <s v="Caminhão"/>
    <s v="9-180"/>
    <s v="VOLKSWAGEN"/>
    <s v="45307105"/>
    <s v="POSTO GIRASSOL"/>
    <s v="ITUMBIARA"/>
    <s v="GO"/>
    <s v="DIESEL S-10"/>
    <n v="0"/>
    <n v="0"/>
    <s v=" Km/L"/>
    <n v="0"/>
    <n v="64.08"/>
    <n v="6.29"/>
    <n v="403.06"/>
    <s v="603519"/>
    <s v="EXT - SAO PEDRO"/>
    <s v="Planejamento Operaci"/>
    <s v="SAO PEDRO"/>
    <m/>
    <d v="2026-03-06T00:00:00"/>
    <x v="11"/>
    <x v="1"/>
    <x v="7"/>
  </r>
  <r>
    <s v="TEQ8G33"/>
    <m/>
    <s v="06/03/2026 14:30:49"/>
    <m/>
    <m/>
    <x v="20"/>
    <m/>
    <m/>
    <m/>
    <m/>
    <s v="POSTO GIRASSOL"/>
    <m/>
    <m/>
    <s v="ARLA-32"/>
    <n v="0"/>
    <n v="0"/>
    <s v=" Km/L"/>
    <n v="0"/>
    <n v="13.64"/>
    <m/>
    <n v="47.62"/>
    <m/>
    <m/>
    <m/>
    <m/>
    <m/>
    <d v="2026-03-06T00:00:00"/>
    <x v="11"/>
    <x v="1"/>
    <x v="7"/>
  </r>
  <r>
    <s v="TIV6G27"/>
    <s v="60645800106184069"/>
    <s v="06/03/2026 14:38:42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313"/>
    <n v="7.28"/>
    <s v=" Km/L"/>
    <n v="33240"/>
    <n v="42.97"/>
    <n v="6.89"/>
    <n v="296.08"/>
    <s v="60352703"/>
    <s v="EXT - LUCCA JR"/>
    <s v="Planejamento Operaci"/>
    <s v="LUCCA JR"/>
    <m/>
    <d v="2026-03-06T00:00:00"/>
    <x v="11"/>
    <x v="1"/>
    <x v="11"/>
  </r>
  <r>
    <s v="TIV6G27"/>
    <m/>
    <s v="06/03/2026 14:38:42"/>
    <m/>
    <m/>
    <x v="30"/>
    <m/>
    <m/>
    <m/>
    <m/>
    <s v="AUTO POSTO JACARE"/>
    <m/>
    <m/>
    <s v="ARLA-32"/>
    <s v="-"/>
    <s v="-"/>
    <s v=" Km/L"/>
    <s v="-"/>
    <n v="6.01"/>
    <m/>
    <n v="19.86"/>
    <m/>
    <m/>
    <m/>
    <m/>
    <m/>
    <d v="2026-03-06T00:00:00"/>
    <x v="11"/>
    <x v="1"/>
    <x v="11"/>
  </r>
  <r>
    <s v="TFW2H32"/>
    <s v="60645800105143835"/>
    <s v="06/03/2026 14:45:54"/>
    <s v="99638"/>
    <s v="LAFAIETE DE SOUZA SANTOS"/>
    <x v="10"/>
    <s v="Automóvel"/>
    <s v="ARGO"/>
    <s v="FIAT"/>
    <s v="87183400"/>
    <s v="MARAJO GUAPO"/>
    <s v="GUAPO"/>
    <s v="GO"/>
    <s v="ETANOL COMUM"/>
    <n v="263"/>
    <n v="8.48"/>
    <s v=" Km/L"/>
    <n v="60262"/>
    <n v="31"/>
    <n v="4.09"/>
    <n v="126.79"/>
    <s v="0"/>
    <s v="Planejamento Operaci"/>
    <s v="Planejamento Operaci"/>
    <s v="Operacional"/>
    <m/>
    <d v="2026-03-06T00:00:00"/>
    <x v="11"/>
    <x v="1"/>
    <x v="3"/>
  </r>
  <r>
    <s v="TGK2G46"/>
    <s v="60645800105179571"/>
    <s v="06/03/2026 14:51:52"/>
    <s v="04161"/>
    <s v="WESLEY DUARTE MESQUITA"/>
    <x v="59"/>
    <s v="Utilitário"/>
    <s v="FIORINO"/>
    <s v="FIAT"/>
    <s v="41875311"/>
    <s v="POSTO SABOR DA TERRA"/>
    <s v="INDIARA"/>
    <s v="GO"/>
    <s v="ETANOL COMUM"/>
    <n v="258"/>
    <n v="4.66"/>
    <s v=" Km/L"/>
    <n v="12489"/>
    <n v="55.36"/>
    <n v="4.8899999999999997"/>
    <n v="270.70999999999998"/>
    <s v="60353465"/>
    <s v="Planejamento Operaci"/>
    <s v="Planejamento Operaci"/>
    <s v="Operacional"/>
    <m/>
    <d v="2026-03-06T00:00:00"/>
    <x v="11"/>
    <x v="1"/>
    <x v="5"/>
  </r>
  <r>
    <s v="TTR3A31"/>
    <s v="60645800106472404"/>
    <s v="06/03/2026 15:10:16"/>
    <s v="00386"/>
    <s v="RAFAEL SOUZA LIMA"/>
    <x v="53"/>
    <s v="Caminhonete"/>
    <s v="SAVEIRO CS RB MF"/>
    <s v="VW"/>
    <s v="24906505"/>
    <s v="AUTO POSTO BOM RETIR"/>
    <s v="RIO VERDE"/>
    <s v="GO"/>
    <s v="ETANOL COMUM"/>
    <n v="465"/>
    <n v="9.9499999999999993"/>
    <s v=" Km/L"/>
    <n v="112850"/>
    <n v="46.73"/>
    <n v="4.7910000000000004"/>
    <n v="223.87"/>
    <s v="603545"/>
    <s v="EXT - KSE LOCAÇOES"/>
    <s v="Planejamento Operaci"/>
    <s v="KSE LOCAÇOES"/>
    <m/>
    <d v="2026-03-06T00:00:00"/>
    <x v="11"/>
    <x v="1"/>
    <x v="12"/>
  </r>
  <r>
    <s v="TUQ2H91"/>
    <s v="60645800107558597"/>
    <s v="06/03/2026 15:17:00"/>
    <s v="87954"/>
    <s v="DANIEL GONÇALVES"/>
    <x v="66"/>
    <s v="Caminhonete"/>
    <s v="SAVEIRO CD RB MF"/>
    <s v="VOLKSWAGEN"/>
    <s v="45307105"/>
    <s v="POSTO GIRASSOL"/>
    <s v="ITUMBIARA"/>
    <s v="GO"/>
    <s v="ETANOL COMUM"/>
    <n v="353"/>
    <n v="7.72"/>
    <s v=" Km/L"/>
    <n v="31399"/>
    <n v="45.73"/>
    <n v="4.6900000000000004"/>
    <n v="214.47"/>
    <s v="603549"/>
    <s v="EXT - KSE LOCAÇOES"/>
    <s v="Planejamento Operaci"/>
    <s v="KSE LOCAÇOES"/>
    <m/>
    <d v="2026-03-06T00:00:00"/>
    <x v="11"/>
    <x v="1"/>
    <x v="12"/>
  </r>
  <r>
    <s v="TFD2J89"/>
    <s v="60645800105143710"/>
    <s v="06/03/2026 15:27:34"/>
    <s v="29874"/>
    <s v="ANDERSON FRANCISCO VELOZO"/>
    <x v="0"/>
    <s v="Automóvel"/>
    <s v="ARGO"/>
    <s v="FIAT"/>
    <s v="41826312"/>
    <s v="AUTO POSTO JACARE"/>
    <s v="ACREUNA"/>
    <s v="GO"/>
    <s v="ETANOL COMUM"/>
    <n v="318"/>
    <n v="9.52"/>
    <s v=" Km/L"/>
    <n v="24115"/>
    <n v="33.39"/>
    <n v="4.8600000000000003"/>
    <n v="162.29"/>
    <s v="60355596"/>
    <s v="Planejamento Operaci"/>
    <s v="Planejamento Operaci"/>
    <s v="Operacional"/>
    <m/>
    <d v="2026-03-06T00:00:00"/>
    <x v="11"/>
    <x v="1"/>
    <x v="0"/>
  </r>
  <r>
    <s v="TGE1F64"/>
    <s v="60645800106437404"/>
    <s v="06/03/2026 15:52:08"/>
    <s v="70145"/>
    <s v="LUCAS HENRIQUE MAGALHAES DE SOUZA "/>
    <x v="33"/>
    <s v="Caminhonete"/>
    <s v="AMBULANCIA DUCATO"/>
    <s v="FIAT"/>
    <s v="81889412"/>
    <s v="POSTO ZERO UM"/>
    <s v="RIO VERDE"/>
    <s v="GO"/>
    <s v="DIESEL S-10"/>
    <n v="379"/>
    <n v="6.16"/>
    <s v=" Km/L"/>
    <n v="13268"/>
    <n v="61.49"/>
    <n v="7.0910000000000002"/>
    <n v="436.01"/>
    <s v="11"/>
    <s v="Planejamento Operaci"/>
    <s v="Planejamento Operaci"/>
    <s v="Operacional"/>
    <m/>
    <d v="2026-03-06T00:00:00"/>
    <x v="11"/>
    <x v="1"/>
    <x v="13"/>
  </r>
  <r>
    <s v="TFV8C74"/>
    <s v="60645800106437299"/>
    <s v="06/03/2026 16:08:54"/>
    <s v="79612"/>
    <s v="GLEISON DUARTE BRITO"/>
    <x v="34"/>
    <s v="Automóvel"/>
    <s v="AMBULANCIA"/>
    <s v="VOLKSWAGEN"/>
    <s v="75331801"/>
    <s v="DECIO CEZARINA"/>
    <s v="CEZARINA"/>
    <s v="GO"/>
    <s v="DIESEL S-10"/>
    <n v="146"/>
    <n v="5.23"/>
    <s v=" Km/L"/>
    <n v="13313"/>
    <n v="27.93"/>
    <n v="8.14"/>
    <n v="227.35"/>
    <s v="202603061608"/>
    <s v="Planejamento Operaci"/>
    <s v="Planejamento Operaci"/>
    <s v="RESGATE"/>
    <m/>
    <d v="2026-03-06T00:00:00"/>
    <x v="11"/>
    <x v="1"/>
    <x v="13"/>
  </r>
  <r>
    <s v="TUF2B45"/>
    <s v="60645800106472420"/>
    <s v="06/03/2026 16:30:34"/>
    <s v="01318"/>
    <s v="JOAO BATISTA REIS"/>
    <x v="37"/>
    <s v="Caminhonete"/>
    <s v="SAVEIRO CS RB MF"/>
    <s v="VW"/>
    <s v="75331003"/>
    <s v="SUPERVIA LAGOA"/>
    <s v="RIO VERDE"/>
    <s v="GO"/>
    <s v="ETANOL COMUM"/>
    <n v="334"/>
    <n v="8.9499999999999993"/>
    <s v=" Km/L"/>
    <n v="125874"/>
    <n v="37.31"/>
    <n v="4.891"/>
    <n v="182.49"/>
    <s v="0"/>
    <s v="EXT - KSE LOCAÇOES"/>
    <s v="Planejamento Operaci"/>
    <s v="KSE LOCAÇOES"/>
    <m/>
    <d v="2026-03-06T00:00:00"/>
    <x v="11"/>
    <x v="1"/>
    <x v="12"/>
  </r>
  <r>
    <s v="TBE3B78"/>
    <s v="60645800105124169"/>
    <s v="06/03/2026 16:35:42"/>
    <s v="89049"/>
    <s v="VALDEIR JOSE CORREIA"/>
    <x v="19"/>
    <s v="Caminhão"/>
    <s v="9-180"/>
    <s v="VW"/>
    <s v="81870100"/>
    <s v="POSTO MILLENIUM DIMAG"/>
    <s v="APARECIDA DE GOIANIA"/>
    <s v="GO"/>
    <s v="DIESEL S-10"/>
    <n v="0"/>
    <n v="0"/>
    <s v=" Km/L"/>
    <n v="0"/>
    <n v="104.6"/>
    <n v="6.49"/>
    <n v="678.85"/>
    <s v="114115"/>
    <s v="EXT - SAO PEDRO"/>
    <s v="Planejamento Operaci"/>
    <s v="SAO PEDRO"/>
    <m/>
    <d v="2026-03-06T00:00:00"/>
    <x v="11"/>
    <x v="1"/>
    <x v="7"/>
  </r>
  <r>
    <s v="TFP3B22"/>
    <s v="60645800105143720"/>
    <s v="06/03/2026 16:44:43"/>
    <s v="02769"/>
    <s v="ANDRE LUIS PAULINO"/>
    <x v="6"/>
    <s v="Automóvel"/>
    <s v="ARGO"/>
    <s v="FIAT"/>
    <s v="64191102"/>
    <s v="AUTO POSTO PIRETT"/>
    <s v="GOIATUBA"/>
    <s v="GO"/>
    <s v="ETANOL COMUM"/>
    <n v="368"/>
    <n v="9.7100000000000009"/>
    <s v=" Km/L"/>
    <n v="50259"/>
    <n v="37.880000000000003"/>
    <n v="5.2889999999999997"/>
    <n v="200.34"/>
    <s v="1"/>
    <s v="Planejamento Operaci"/>
    <s v="Planejamento Operaci"/>
    <s v="Operacional"/>
    <m/>
    <d v="2026-03-06T00:00:00"/>
    <x v="11"/>
    <x v="1"/>
    <x v="4"/>
  </r>
  <r>
    <s v="TTP5B47"/>
    <s v="60645800106472110"/>
    <s v="06/03/2026 16:58:53"/>
    <s v="02710"/>
    <s v="RAINON LOPES ALMEIDA"/>
    <x v="40"/>
    <s v="Caminhonete"/>
    <s v="SAVEIRO CS RB MF"/>
    <s v="VW"/>
    <s v="75331801"/>
    <s v="DECIO CEZARINA"/>
    <s v="CEZARINA"/>
    <s v="GO"/>
    <s v="ETANOL COMUM"/>
    <n v="376"/>
    <n v="8.5399999999999991"/>
    <s v=" Km/L"/>
    <n v="122038"/>
    <n v="44.03"/>
    <n v="4.6900000000000004"/>
    <n v="206.5"/>
    <s v="202603061658"/>
    <s v="EXT - KSE LOCAÇOES"/>
    <s v="Planejamento Operaci"/>
    <s v="KSE LOCAÇOES"/>
    <m/>
    <d v="2026-03-06T00:00:00"/>
    <x v="11"/>
    <x v="1"/>
    <x v="12"/>
  </r>
  <r>
    <s v="TLO0E87"/>
    <s v="60645800106184255"/>
    <s v="06/03/2026 16:59:38"/>
    <s v="04911"/>
    <s v="HYAGO GONÇALVES FERNANDES"/>
    <x v="43"/>
    <s v="EQUIPAMENTOS"/>
    <s v="GUINCHO LEVE"/>
    <s v="EQUIPAMENTO"/>
    <s v="92221200"/>
    <s v="POSTO AMERICA"/>
    <s v="GUAPO"/>
    <s v="GO"/>
    <s v="DIESEL S-10"/>
    <n v="249"/>
    <n v="5.4"/>
    <s v=" Km/L"/>
    <n v="33230"/>
    <n v="46.14"/>
    <n v="6.69"/>
    <n v="308.67"/>
    <s v="0"/>
    <s v="EXT - LUCCA JR"/>
    <s v="Planejamento Operaci"/>
    <s v="LUCCA JR"/>
    <m/>
    <d v="2026-03-06T00:00:00"/>
    <x v="11"/>
    <x v="1"/>
    <x v="11"/>
  </r>
  <r>
    <s v="TFY2H52"/>
    <s v="60645800105143790"/>
    <s v="06/03/2026 17:09:54"/>
    <s v="05918"/>
    <s v="GISELIA AGUIAR DA ROCHA"/>
    <x v="13"/>
    <s v="Automóvel"/>
    <s v="ARGO"/>
    <s v="FIAT"/>
    <s v="36603412"/>
    <s v="POSTO DO RATINHO"/>
    <s v="GOIANIA"/>
    <s v="GO"/>
    <s v="ETANOL COMUM"/>
    <n v="360"/>
    <n v="8.39"/>
    <s v=" Km/L"/>
    <n v="13899"/>
    <n v="42.89"/>
    <n v="4.2910000000000004"/>
    <n v="184.03"/>
    <s v="2"/>
    <s v="Planejamento Operaci"/>
    <s v="Planejamento Operaci"/>
    <s v="Operacional"/>
    <m/>
    <d v="2026-03-06T00:00:00"/>
    <x v="11"/>
    <x v="1"/>
    <x v="3"/>
  </r>
  <r>
    <s v="TUG2C45"/>
    <s v="60645800106437770"/>
    <s v="06/03/2026 17:53:04"/>
    <s v="02527"/>
    <s v="ALCIENE MARTINS PONTES"/>
    <x v="54"/>
    <s v="Utilitário"/>
    <s v="SAVEIRO"/>
    <s v="FIAT"/>
    <s v="69494411"/>
    <s v="REDE MARAJO RIO VERD"/>
    <s v="RIO VERDE"/>
    <s v="GO"/>
    <s v="ETANOL COMUM"/>
    <n v="283"/>
    <n v="9.9600000000000009"/>
    <s v=" Km/L"/>
    <n v="119059"/>
    <n v="28.42"/>
    <n v="4.5910000000000002"/>
    <n v="130.49"/>
    <s v="2527011195"/>
    <s v="EXT - KSE LOCAÇOES"/>
    <s v="Planejamento Operaci"/>
    <s v="KSE LOCAÇOES"/>
    <m/>
    <d v="2026-03-06T00:00:00"/>
    <x v="11"/>
    <x v="1"/>
    <x v="12"/>
  </r>
  <r>
    <s v="TFS3C72"/>
    <s v="60645800105143738"/>
    <s v="06/03/2026 17:59:09"/>
    <s v="00271"/>
    <s v="HEDER OLIVEIRA SANTANA"/>
    <x v="9"/>
    <s v="Automóvel"/>
    <s v="ARGO"/>
    <s v="FIAT"/>
    <s v="45308900"/>
    <s v="POSTO LUPATINI"/>
    <s v="SANTO ANTONIO DA BARRA"/>
    <s v="GO"/>
    <s v="ETANOL COMUM"/>
    <n v="300"/>
    <n v="7.8"/>
    <s v=" Km/L"/>
    <n v="82907"/>
    <n v="38.450000000000003"/>
    <n v="4.99"/>
    <n v="191.87"/>
    <s v="0"/>
    <s v="Planejamento Operaci"/>
    <s v="Planejamento Operaci"/>
    <s v="Operacional"/>
    <m/>
    <d v="2026-03-06T00:00:00"/>
    <x v="11"/>
    <x v="1"/>
    <x v="4"/>
  </r>
  <r>
    <s v="TTT2H95"/>
    <s v="60645800106472477"/>
    <s v="06/03/2026 18:49:52"/>
    <s v="88512"/>
    <s v="JUAREZ NEVES"/>
    <x v="63"/>
    <s v="Caminhonete"/>
    <s v="SAVEIRO CS RB MF"/>
    <s v="VW"/>
    <s v="45308900"/>
    <s v="POSTO LUPATINI"/>
    <s v="SANTO ANTONIO DA BARRA"/>
    <s v="GO"/>
    <s v="ETANOL COMUM"/>
    <n v="392"/>
    <n v="8.3000000000000007"/>
    <s v=" Km/L"/>
    <n v="105340"/>
    <n v="47.21"/>
    <n v="4.99"/>
    <n v="235.58"/>
    <s v="0"/>
    <s v="EXT - KSE LOCAÇOES"/>
    <s v="Planejamento Operaci"/>
    <s v="KSE LOCAÇOES"/>
    <m/>
    <d v="2026-03-06T00:00:00"/>
    <x v="11"/>
    <x v="1"/>
    <x v="12"/>
  </r>
  <r>
    <s v="TTS4A16"/>
    <s v="60645800108788589"/>
    <s v="06/03/2026 20:07:48"/>
    <s v="70267"/>
    <s v="DOUGLAS VASCONCELOS MOURA"/>
    <x v="32"/>
    <s v="Caminhonete"/>
    <s v="Caminhonete S10"/>
    <s v="CHEVROLET"/>
    <s v="75331003"/>
    <s v="SUPERVIA LAGOA"/>
    <s v="RIO VERDE"/>
    <s v="GO"/>
    <s v="DIESEL S-10"/>
    <n v="791"/>
    <n v="15.45"/>
    <s v=" Km/L"/>
    <n v="35457"/>
    <n v="51.19"/>
    <n v="6.95"/>
    <n v="355.77"/>
    <s v="0"/>
    <s v="Planejamento Operaci"/>
    <s v="Planejamento Operaci"/>
    <s v="INSPENCAO"/>
    <m/>
    <d v="2026-03-06T00:00:00"/>
    <x v="11"/>
    <x v="1"/>
    <x v="12"/>
  </r>
  <r>
    <s v="TTY2C25"/>
    <s v="60645800106472430"/>
    <s v="06/03/2026 20:10:11"/>
    <s v="32871"/>
    <s v="JOSE RICARDO SOUZA SILVA"/>
    <x v="38"/>
    <s v="Caminhonete"/>
    <s v="SAVEIRO CS RB MF"/>
    <s v="VW"/>
    <s v="45307105"/>
    <s v="POSTO GIRASSOL"/>
    <s v="ITUMBIARA"/>
    <s v="GO"/>
    <s v="ETANOL COMUM"/>
    <n v="274"/>
    <n v="8.2100000000000009"/>
    <s v=" Km/L"/>
    <n v="105614"/>
    <n v="33.36"/>
    <n v="4.6900000000000004"/>
    <n v="156.46"/>
    <s v="603725"/>
    <s v="EXT - KSE LOCAÇOES"/>
    <s v="Planejamento Operaci"/>
    <s v="KSE LOCAÇOES"/>
    <m/>
    <d v="2026-03-06T00:00:00"/>
    <x v="11"/>
    <x v="1"/>
    <x v="12"/>
  </r>
  <r>
    <s v="TFM4H34"/>
    <s v="60645800106437340"/>
    <s v="06/03/2026 20:27:57"/>
    <s v="00035"/>
    <s v="GILSON TEIXEIRA DA SILVA"/>
    <x v="46"/>
    <s v="EQUIPAMENTOS"/>
    <s v="AMBULANCIA"/>
    <s v="OUTROS"/>
    <s v="45308900"/>
    <s v="POSTO LUPATINI"/>
    <s v="SANTO ANTONIO DA BARRA"/>
    <s v="GO"/>
    <s v="DIESEL S-10"/>
    <n v="255"/>
    <n v="5.21"/>
    <s v=" Km/L"/>
    <n v="10260"/>
    <n v="48.97"/>
    <n v="7.2910000000000004"/>
    <n v="357.02"/>
    <s v="0"/>
    <s v="Planejamento Operaci"/>
    <s v="Planejamento Operaci"/>
    <s v="Operacional"/>
    <m/>
    <d v="2026-03-06T00:00:00"/>
    <x v="11"/>
    <x v="1"/>
    <x v="13"/>
  </r>
  <r>
    <s v="TFM4H34"/>
    <m/>
    <s v="06/03/2026 20:27:57"/>
    <m/>
    <m/>
    <x v="46"/>
    <m/>
    <m/>
    <m/>
    <m/>
    <s v="POSTO LUPATINI"/>
    <m/>
    <m/>
    <s v="ARLA-32"/>
    <s v="-"/>
    <s v="-"/>
    <s v=" Km/L"/>
    <s v="-"/>
    <n v="2"/>
    <m/>
    <n v="7.98"/>
    <m/>
    <m/>
    <m/>
    <m/>
    <m/>
    <d v="2026-03-06T00:00:00"/>
    <x v="11"/>
    <x v="1"/>
    <x v="13"/>
  </r>
  <r>
    <s v="TUF2B45"/>
    <s v="60645800106472420"/>
    <s v="06/03/2026 21:48:42"/>
    <s v="70552"/>
    <s v="ARMANDO DA SILVA OLIVIEIRA NETO"/>
    <x v="37"/>
    <s v="Caminhonete"/>
    <s v="SAVEIRO CS RB MF"/>
    <s v="VW"/>
    <s v="75331003"/>
    <s v="SUPERVIA LAGOA"/>
    <s v="RIO VERDE"/>
    <s v="GO"/>
    <s v="ETANOL COMUM"/>
    <n v="263"/>
    <n v="9.65"/>
    <s v=" Km/L"/>
    <n v="126137"/>
    <n v="27.25"/>
    <n v="4.8899999999999997"/>
    <n v="133.26"/>
    <s v="0"/>
    <s v="EXT - KSE LOCAÇOES"/>
    <s v="Planejamento Operaci"/>
    <s v="KSE LOCAÇOES"/>
    <m/>
    <d v="2026-03-06T00:00:00"/>
    <x v="11"/>
    <x v="1"/>
    <x v="12"/>
  </r>
  <r>
    <s v="TGA0B06"/>
    <s v="60645800106958060"/>
    <s v="06/03/2026 22:10:53"/>
    <s v="00933"/>
    <s v="GIULEY RIBEIRO DOS SANTOS"/>
    <x v="55"/>
    <s v="Caminhonete"/>
    <s v="FIORINO"/>
    <s v="FIAT"/>
    <s v="31878011"/>
    <s v="POSTO CAMPESTRE"/>
    <s v="RIO VERDE"/>
    <s v="GO"/>
    <s v="ETANOL COMUM"/>
    <n v="357"/>
    <n v="7.68"/>
    <s v=" Km/L"/>
    <n v="20142"/>
    <n v="46.48"/>
    <n v="4.6609999999999996"/>
    <n v="216.63"/>
    <s v="60379810"/>
    <s v="Planejamento Operaci"/>
    <s v="Planejamento Operaci"/>
    <s v="TI e Automação"/>
    <m/>
    <d v="2026-03-06T00:00:00"/>
    <x v="11"/>
    <x v="1"/>
    <x v="5"/>
  </r>
  <r>
    <s v="TTT2H93"/>
    <s v="60645800106472340"/>
    <s v="07/03/2026 01:57:05"/>
    <s v="07583"/>
    <s v="DAVID BORGES DOS SANTOS"/>
    <x v="41"/>
    <s v="Utilitário"/>
    <s v="SAVEIRO"/>
    <s v="FIAT"/>
    <s v="07674909"/>
    <s v="AUTO POSTO INDIARA"/>
    <s v="INDIARA"/>
    <s v="GO"/>
    <s v="ETANOL COMUM"/>
    <n v="434"/>
    <n v="10.59"/>
    <s v=" Km/L"/>
    <n v="72149"/>
    <n v="40.99"/>
    <n v="4.8899999999999997"/>
    <n v="200.44"/>
    <s v="12555"/>
    <s v="EXT - KSE LOCAÇOES"/>
    <s v="Planejamento Operaci"/>
    <s v="KSE LOCAÇOES"/>
    <m/>
    <d v="2026-03-07T00:00:00"/>
    <x v="11"/>
    <x v="1"/>
    <x v="12"/>
  </r>
  <r>
    <s v="TTR3A31"/>
    <s v="60645800106472404"/>
    <s v="07/03/2026 02:50:46"/>
    <s v="75150"/>
    <s v="PETTERSON PERIS BENJAMIN"/>
    <x v="53"/>
    <s v="Caminhonete"/>
    <s v="SAVEIRO CS RB MF"/>
    <s v="VW"/>
    <s v="46209914"/>
    <s v="DECIO RIO VERDE"/>
    <s v="RIO VERDE"/>
    <s v="GO"/>
    <s v="ETANOL COMUM"/>
    <n v="469"/>
    <n v="11.06"/>
    <s v=" Km/L"/>
    <n v="113319"/>
    <n v="42.39"/>
    <n v="4.79"/>
    <n v="203.05"/>
    <s v="202603070249"/>
    <s v="EXT - KSE LOCAÇOES"/>
    <s v="Planejamento Operaci"/>
    <s v="KSE LOCAÇOES"/>
    <m/>
    <d v="2026-03-07T00:00:00"/>
    <x v="11"/>
    <x v="1"/>
    <x v="12"/>
  </r>
  <r>
    <s v="TTP5B47"/>
    <s v="60645800106472110"/>
    <s v="07/03/2026 03:04:09"/>
    <s v="01227"/>
    <s v="DAILTON FERREIRA CRUVINEL"/>
    <x v="40"/>
    <s v="Caminhonete"/>
    <s v="SAVEIRO CS RB MF"/>
    <s v="VW"/>
    <s v="75331801"/>
    <s v="DECIO CEZARINA"/>
    <s v="CEZARINA"/>
    <s v="GO"/>
    <s v="ETANOL COMUM"/>
    <n v="472"/>
    <n v="11.62"/>
    <s v=" Km/L"/>
    <n v="122510"/>
    <n v="40.619999999999997"/>
    <n v="4.6900000000000004"/>
    <n v="190.51"/>
    <s v="202603070303"/>
    <s v="EXT - KSE LOCAÇOES"/>
    <s v="Planejamento Operaci"/>
    <s v="KSE LOCAÇOES"/>
    <m/>
    <d v="2026-03-07T00:00:00"/>
    <x v="11"/>
    <x v="1"/>
    <x v="12"/>
  </r>
  <r>
    <s v="TUG2C45"/>
    <s v="60645800106437770"/>
    <s v="07/03/2026 04:31:43"/>
    <s v="80560"/>
    <s v="EDMAR PEREIRA COSTA"/>
    <x v="54"/>
    <s v="Utilitário"/>
    <s v="SAVEIRO"/>
    <s v="FIAT"/>
    <s v="81889412"/>
    <s v="POSTO ZERO UM"/>
    <s v="RIO VERDE"/>
    <s v="GO"/>
    <s v="ETANOL COMUM"/>
    <n v="416"/>
    <n v="10.17"/>
    <s v=" Km/L"/>
    <n v="119475"/>
    <n v="40.92"/>
    <n v="4.8899999999999997"/>
    <n v="200.1"/>
    <s v="1"/>
    <s v="EXT - KSE LOCAÇOES"/>
    <s v="Planejamento Operaci"/>
    <s v="KSE LOCAÇOES"/>
    <m/>
    <d v="2026-03-07T00:00:00"/>
    <x v="11"/>
    <x v="1"/>
    <x v="12"/>
  </r>
  <r>
    <s v="TUF2B45"/>
    <s v="60645800106472420"/>
    <s v="07/03/2026 05:38:16"/>
    <s v="70552"/>
    <s v="ARMANDO DA SILVA OLIVIEIRA NETO"/>
    <x v="37"/>
    <s v="Caminhonete"/>
    <s v="SAVEIRO CS RB MF"/>
    <s v="VW"/>
    <s v="75331003"/>
    <s v="SUPERVIA LAGOA"/>
    <s v="RIO VERDE"/>
    <s v="GO"/>
    <s v="ETANOL COMUM"/>
    <n v="362"/>
    <n v="9.4499999999999993"/>
    <s v=" Km/L"/>
    <n v="126499"/>
    <n v="38.299999999999997"/>
    <n v="4.8899999999999997"/>
    <n v="187.29"/>
    <s v="1"/>
    <s v="EXT - KSE LOCAÇOES"/>
    <s v="Planejamento Operaci"/>
    <s v="KSE LOCAÇOES"/>
    <m/>
    <d v="2026-03-07T00:00:00"/>
    <x v="11"/>
    <x v="1"/>
    <x v="12"/>
  </r>
  <r>
    <s v="TTS4A16"/>
    <s v="60645800108788589"/>
    <s v="07/03/2026 05:48:07"/>
    <s v="70267"/>
    <s v="DOUGLAS VASCONCELOS MOURA"/>
    <x v="32"/>
    <s v="Caminhonete"/>
    <s v="Caminhonete S10"/>
    <s v="CHEVROLET"/>
    <s v="75331003"/>
    <s v="SUPERVIA LAGOA"/>
    <s v="RIO VERDE"/>
    <s v="GO"/>
    <s v="DIESEL S-10"/>
    <n v="481"/>
    <n v="14.46"/>
    <s v=" Km/L"/>
    <n v="35938"/>
    <n v="33.26"/>
    <n v="6.95"/>
    <n v="231.16"/>
    <s v="1"/>
    <s v="Planejamento Operaci"/>
    <s v="Planejamento Operaci"/>
    <s v="INSPENCAO"/>
    <m/>
    <d v="2026-03-07T00:00:00"/>
    <x v="11"/>
    <x v="1"/>
    <x v="12"/>
  </r>
  <r>
    <s v="TTT2H95"/>
    <s v="60645800106472477"/>
    <s v="07/03/2026 06:15:07"/>
    <s v="05208"/>
    <s v="CHARLES ROSA"/>
    <x v="63"/>
    <s v="Caminhonete"/>
    <s v="SAVEIRO CS RB MF"/>
    <s v="VW"/>
    <s v="45308900"/>
    <s v="POSTO LUPATINI"/>
    <s v="SANTO ANTONIO DA BARRA"/>
    <s v="GO"/>
    <s v="ETANOL COMUM"/>
    <n v="393"/>
    <n v="9.81"/>
    <s v=" Km/L"/>
    <n v="105733"/>
    <n v="40.08"/>
    <n v="4.99"/>
    <n v="200"/>
    <s v="0"/>
    <s v="EXT - KSE LOCAÇOES"/>
    <s v="Planejamento Operaci"/>
    <s v="KSE LOCAÇOES"/>
    <m/>
    <d v="2026-03-07T00:00:00"/>
    <x v="11"/>
    <x v="1"/>
    <x v="12"/>
  </r>
  <r>
    <s v="TTY2C25"/>
    <s v="60645800106472430"/>
    <s v="07/03/2026 06:20:08"/>
    <s v="32871"/>
    <s v="JOSE RICARDO SOUZA SILVA"/>
    <x v="38"/>
    <s v="Caminhonete"/>
    <s v="SAVEIRO CS RB MF"/>
    <s v="VW"/>
    <s v="46286315"/>
    <s v="POSTO CENTRAL"/>
    <s v="BOM JESUS"/>
    <s v="GO"/>
    <s v="ETANOL COMUM"/>
    <n v="427"/>
    <n v="10.88"/>
    <s v=" Km/L"/>
    <n v="106041"/>
    <n v="39.26"/>
    <n v="4.8719999999999999"/>
    <n v="191.28"/>
    <s v="1"/>
    <s v="EXT - KSE LOCAÇOES"/>
    <s v="Planejamento Operaci"/>
    <s v="KSE LOCAÇOES"/>
    <m/>
    <d v="2026-03-07T00:00:00"/>
    <x v="11"/>
    <x v="1"/>
    <x v="12"/>
  </r>
  <r>
    <s v="RCJ8I11"/>
    <s v="60645800106437710"/>
    <s v="07/03/2026 06:42:02"/>
    <s v="94989"/>
    <s v="THOMAS HARLLESSON CARNEIRO FARIAS"/>
    <x v="69"/>
    <s v="Caminhonete"/>
    <s v="STRADA"/>
    <s v="FIAT"/>
    <s v="13342911"/>
    <s v="SANTA HELENA DE GOIAS"/>
    <s v="SANTA HELENA DE GOIAS"/>
    <s v="GO"/>
    <s v="ETANOL COMUM"/>
    <n v="391"/>
    <n v="10.96"/>
    <s v=" Km/L"/>
    <n v="43522"/>
    <n v="35.659999999999997"/>
    <n v="4.9909999999999997"/>
    <n v="177.99"/>
    <s v="1772876471"/>
    <s v="Planejamento Operaci"/>
    <s v="Planejamento Operaci"/>
    <s v="TI e Automação"/>
    <m/>
    <d v="2026-03-07T00:00:00"/>
    <x v="11"/>
    <x v="1"/>
    <x v="5"/>
  </r>
  <r>
    <s v="TFI3B19"/>
    <s v="60645800105926941"/>
    <s v="07/03/2026 07:32:38"/>
    <s v="73410"/>
    <s v="BRUNO SOUSA DIAS"/>
    <x v="4"/>
    <s v="Automóvel"/>
    <s v="ARGO"/>
    <s v="FIAT"/>
    <s v="81889412"/>
    <s v="POSTO ZERO UM"/>
    <s v="RIO VERDE"/>
    <s v="GO"/>
    <s v="ETANOL COMUM"/>
    <n v="323"/>
    <n v="11.28"/>
    <s v=" Km/L"/>
    <n v="72499"/>
    <n v="28.63"/>
    <n v="4.8899999999999997"/>
    <n v="140"/>
    <s v="0"/>
    <s v="Planejamento Operaci"/>
    <s v="Planejamento Operaci"/>
    <s v="Operacional"/>
    <m/>
    <d v="2026-03-07T00:00:00"/>
    <x v="11"/>
    <x v="1"/>
    <x v="0"/>
  </r>
  <r>
    <s v="TUW2D74"/>
    <s v="60645800105124310"/>
    <s v="07/03/2026 07:59:35"/>
    <s v="07015"/>
    <s v="EDILEIA DE SOUSA ANTUNES"/>
    <x v="35"/>
    <s v="Automóvel"/>
    <s v="CHEVROLET/S10 LS DD4"/>
    <s v="CHEVROLET"/>
    <s v="45364511"/>
    <s v="AUTO POSTO CERRADO 4"/>
    <s v="ITUMBIARA"/>
    <s v="GO"/>
    <s v="DIESEL S-10"/>
    <n v="1122"/>
    <n v="15.07"/>
    <s v=" Km/L"/>
    <n v="106430"/>
    <n v="74.47"/>
    <n v="6.39"/>
    <n v="475.86"/>
    <s v="382795"/>
    <s v="Planejamento Operaci"/>
    <s v="Planejamento Operaci"/>
    <s v="Operacional"/>
    <m/>
    <d v="2026-03-07T00:00:00"/>
    <x v="11"/>
    <x v="1"/>
    <x v="12"/>
  </r>
  <r>
    <s v="TFX7J72"/>
    <s v="60645800105836505"/>
    <s v="07/03/2026 08:46:24"/>
    <s v="03126"/>
    <s v="PEDRO PAULO SILVA SANTOS"/>
    <x v="11"/>
    <s v="Automóvel"/>
    <s v="ARGO"/>
    <s v="FIAT"/>
    <s v="81820900"/>
    <s v="AUTO POSTO KR 06"/>
    <s v="RIO VERDE"/>
    <s v="GO"/>
    <s v="ETANOL COMUM"/>
    <n v="274"/>
    <n v="8.5399999999999991"/>
    <s v=" Km/L"/>
    <n v="66773"/>
    <n v="32.090000000000003"/>
    <n v="4.9909999999999997"/>
    <n v="160.16"/>
    <s v="70331535"/>
    <s v="Planejamento Operaci"/>
    <s v="Planejamento Operaci"/>
    <s v="Operacional"/>
    <m/>
    <d v="2026-03-07T00:00:00"/>
    <x v="11"/>
    <x v="1"/>
    <x v="4"/>
  </r>
  <r>
    <s v="TGM2I26"/>
    <s v="60645800106958050"/>
    <s v="07/03/2026 10:03:10"/>
    <s v="59226"/>
    <s v="PASCHOAL FAVORITTO DE QUEIROZ"/>
    <x v="52"/>
    <s v="Utilitário"/>
    <s v="FIORINO"/>
    <s v="FIAT"/>
    <s v="36615306"/>
    <s v="AUTO POSTO DOS JARDINS"/>
    <s v="GOIANIA"/>
    <s v="GO"/>
    <s v="ETANOL COMUM"/>
    <n v="255"/>
    <n v="5.19"/>
    <s v=" Km/L"/>
    <n v="20508"/>
    <n v="49.1"/>
    <n v="4.49"/>
    <n v="220.46"/>
    <s v="0"/>
    <s v="EXT - KSE LOCAÇOES"/>
    <s v="Planejamento Operaci"/>
    <s v="Operacional"/>
    <m/>
    <d v="2026-03-07T00:00:00"/>
    <x v="11"/>
    <x v="1"/>
    <x v="5"/>
  </r>
  <r>
    <s v="TTT2H93"/>
    <s v="60645800106472340"/>
    <s v="07/03/2026 10:19:02"/>
    <s v="52982"/>
    <s v="ROBERTO ANTONIO DE MELO"/>
    <x v="41"/>
    <s v="Utilitário"/>
    <s v="SAVEIRO"/>
    <s v="FIAT"/>
    <s v="41826312"/>
    <s v="AUTO POSTO JACARE"/>
    <s v="ACREUNA"/>
    <s v="GO"/>
    <s v="ETANOL COMUM"/>
    <n v="447"/>
    <n v="9.9499999999999993"/>
    <s v=" Km/L"/>
    <n v="72596"/>
    <n v="44.92"/>
    <n v="4.8609999999999998"/>
    <n v="218.35"/>
    <s v="70337070"/>
    <s v="EXT - KSE LOCAÇOES"/>
    <s v="Planejamento Operaci"/>
    <s v="KSE LOCAÇOES"/>
    <m/>
    <d v="2026-03-07T00:00:00"/>
    <x v="11"/>
    <x v="1"/>
    <x v="12"/>
  </r>
  <r>
    <s v="TFF5D72"/>
    <s v="60645800105143780"/>
    <s v="07/03/2026 10:45:40"/>
    <s v="95253"/>
    <s v="ANDRE AUGUSTO ARAUJO DE JESUS"/>
    <x v="2"/>
    <s v="Automóvel"/>
    <s v="ARGO"/>
    <s v="FIAT"/>
    <s v="53081700"/>
    <s v="POSTO Z   Z SANTA MA"/>
    <s v="GUAPO"/>
    <s v="GO"/>
    <s v="ETANOL COMUM"/>
    <n v="266"/>
    <n v="8.58"/>
    <s v=" Km/L"/>
    <n v="48594"/>
    <n v="30.99"/>
    <n v="3.97"/>
    <n v="123.02"/>
    <s v="0"/>
    <s v="Planejamento Operaci"/>
    <s v="Planejamento Operaci"/>
    <s v="Operacional"/>
    <m/>
    <d v="2026-03-07T00:00:00"/>
    <x v="11"/>
    <x v="1"/>
    <x v="0"/>
  </r>
  <r>
    <s v="TFP9I32"/>
    <s v="60645800105143819"/>
    <s v="07/03/2026 10:52:07"/>
    <s v="33861"/>
    <s v="FERNANDO DOS REIS GONÇALVES"/>
    <x v="7"/>
    <s v="Automóvel"/>
    <s v="ARGO"/>
    <s v="FIAT"/>
    <s v="75331801"/>
    <s v="DECIO CEZARINA"/>
    <s v="CEZARINA"/>
    <s v="GO"/>
    <s v="ETANOL COMUM"/>
    <n v="371"/>
    <n v="10.11"/>
    <s v=" Km/L"/>
    <n v="24111"/>
    <n v="36.700000000000003"/>
    <n v="4.6900000000000004"/>
    <n v="172.12"/>
    <s v="202603071051"/>
    <s v="Planejamento Operaci"/>
    <s v="Planejamento Operaci"/>
    <s v="Operacional"/>
    <m/>
    <d v="2026-03-07T00:00:00"/>
    <x v="11"/>
    <x v="1"/>
    <x v="4"/>
  </r>
  <r>
    <s v="TFN3B64"/>
    <s v="60645800106437477"/>
    <s v="07/03/2026 11:07:18"/>
    <s v="10752"/>
    <s v="EDVALDO PEREIRA DE OLIVEIRA"/>
    <x v="47"/>
    <s v="EQUIPAMENTOS"/>
    <s v="AMBULANCIA"/>
    <s v="OUTROS"/>
    <s v="46286315"/>
    <s v="POSTO CENTRAL"/>
    <s v="BOM JESUS"/>
    <s v="GO"/>
    <s v="DIESEL S-10"/>
    <n v="63"/>
    <n v="3.2"/>
    <s v=" Km/L"/>
    <n v="6920"/>
    <n v="19.68"/>
    <n v="6.5010000000000003"/>
    <n v="127.93"/>
    <s v="1"/>
    <s v="Planejamento Operaci"/>
    <s v="Planejamento Operaci"/>
    <s v="Operacional"/>
    <m/>
    <d v="2026-03-07T00:00:00"/>
    <x v="11"/>
    <x v="1"/>
    <x v="13"/>
  </r>
  <r>
    <s v="TJE5D27"/>
    <s v="60645800105124400"/>
    <s v="07/03/2026 11:27:05"/>
    <s v="00745"/>
    <s v="JOÃO LUIZ RODRIGUES PEREIRA_x0009__x0009__x0009__x0009_"/>
    <x v="60"/>
    <s v="EQUIPAMENTOS"/>
    <s v="GUINCHO LEVE"/>
    <s v="EQUIPAMENTO"/>
    <s v="46209914"/>
    <s v="DECIO RIO VERDE"/>
    <s v="RIO VERDE"/>
    <s v="GO"/>
    <s v="DIESEL S-10"/>
    <n v="399"/>
    <n v="4.79"/>
    <s v=" Km/L"/>
    <n v="23222"/>
    <n v="83.29"/>
    <n v="6.89"/>
    <n v="573.87"/>
    <s v="202603071126"/>
    <s v="EXT - LUCCA JR"/>
    <s v="Planejamento Operaci"/>
    <s v="LUCCA JR"/>
    <m/>
    <d v="2026-03-07T00:00:00"/>
    <x v="11"/>
    <x v="1"/>
    <x v="11"/>
  </r>
  <r>
    <s v="TJE5D27"/>
    <m/>
    <s v="07/03/2026 11:28:56"/>
    <m/>
    <m/>
    <x v="60"/>
    <m/>
    <m/>
    <m/>
    <m/>
    <s v="DECIO RIO VERDE"/>
    <m/>
    <m/>
    <s v="ARLA-32"/>
    <s v="-"/>
    <s v="-"/>
    <s v=" Km/L"/>
    <s v="-"/>
    <n v="3.35"/>
    <m/>
    <n v="12.71"/>
    <m/>
    <m/>
    <m/>
    <m/>
    <m/>
    <d v="2026-03-07T00:00:00"/>
    <x v="11"/>
    <x v="1"/>
    <x v="11"/>
  </r>
  <r>
    <s v="TUQ2H91"/>
    <s v="60645800107558597"/>
    <s v="07/03/2026 12:11:42"/>
    <s v="87954"/>
    <s v="DANIEL GONÇALVES"/>
    <x v="66"/>
    <s v="Caminhonete"/>
    <s v="SAVEIRO CD RB MF"/>
    <s v="VOLKSWAGEN"/>
    <s v="75331003"/>
    <s v="SUPERVIA LAGOA"/>
    <s v="RIO VERDE"/>
    <s v="GO"/>
    <s v="ETANOL COMUM"/>
    <n v="391"/>
    <n v="8.2200000000000006"/>
    <s v=" Km/L"/>
    <n v="31790"/>
    <n v="47.59"/>
    <n v="4.8899999999999997"/>
    <n v="232.72"/>
    <s v="0"/>
    <s v="EXT - KSE LOCAÇOES"/>
    <s v="Planejamento Operaci"/>
    <s v="KSE LOCAÇOES"/>
    <m/>
    <d v="2026-03-07T00:00:00"/>
    <x v="11"/>
    <x v="1"/>
    <x v="12"/>
  </r>
  <r>
    <s v="TTP5B47"/>
    <s v="60645800106472110"/>
    <s v="07/03/2026 12:21:12"/>
    <s v="00149"/>
    <s v="MANOELITO METROVICH LIMA"/>
    <x v="40"/>
    <s v="Caminhonete"/>
    <s v="SAVEIRO CS RB MF"/>
    <s v="VW"/>
    <s v="75331801"/>
    <s v="DECIO CEZARINA"/>
    <s v="CEZARINA"/>
    <s v="GO"/>
    <s v="ETANOL COMUM"/>
    <n v="431"/>
    <n v="9.83"/>
    <s v=" Km/L"/>
    <n v="122941"/>
    <n v="43.84"/>
    <n v="4.6900000000000004"/>
    <n v="205.61"/>
    <s v="202603071220"/>
    <s v="EXT - KSE LOCAÇOES"/>
    <s v="Planejamento Operaci"/>
    <s v="KSE LOCAÇOES"/>
    <m/>
    <d v="2026-03-07T00:00:00"/>
    <x v="11"/>
    <x v="1"/>
    <x v="12"/>
  </r>
  <r>
    <s v="TFF6I82"/>
    <s v="60645800105143800"/>
    <s v="07/03/2026 12:29:26"/>
    <s v="11093"/>
    <s v="MARCELO PAIXÃO FILHO"/>
    <x v="62"/>
    <s v="Automóvel"/>
    <s v="ARGO"/>
    <s v="FIAT"/>
    <s v="36603412"/>
    <s v="POSTO DO RATINHO"/>
    <s v="GOIANIA"/>
    <s v="GO"/>
    <s v="ETANOL COMUM"/>
    <n v="339"/>
    <n v="6.95"/>
    <s v=" Km/L"/>
    <n v="30230"/>
    <n v="48.78"/>
    <n v="4.29"/>
    <n v="209.28"/>
    <s v="1"/>
    <s v="Planejamento Operaci"/>
    <s v="Planejamento Operaci"/>
    <s v="Operacional"/>
    <m/>
    <d v="2026-03-07T00:00:00"/>
    <x v="11"/>
    <x v="1"/>
    <x v="2"/>
  </r>
  <r>
    <s v="TGM4D76"/>
    <s v="60645800106437582"/>
    <s v="07/03/2026 12:40:15"/>
    <s v="33534"/>
    <s v="MARCOS ANTONIO MARCELINO DA SILVA"/>
    <x v="56"/>
    <s v="Caminhonete"/>
    <s v="FIORINO"/>
    <s v="FIAT"/>
    <s v="46286315"/>
    <s v="POSTO CENTRAL"/>
    <s v="BOM JESUS"/>
    <s v="GO"/>
    <s v="ETANOL COMUM"/>
    <n v="352"/>
    <n v="7.8"/>
    <s v=" Km/L"/>
    <n v="18741"/>
    <n v="45.11"/>
    <n v="4.8899999999999997"/>
    <n v="220.6"/>
    <s v="1"/>
    <s v="Planejamento Operaci"/>
    <s v="Planejamento Operaci"/>
    <s v="Operacional"/>
    <m/>
    <d v="2026-03-07T00:00:00"/>
    <x v="11"/>
    <x v="1"/>
    <x v="5"/>
  </r>
  <r>
    <s v="TFS3C72"/>
    <s v="60645800105143738"/>
    <s v="07/03/2026 13:15:42"/>
    <s v="00271"/>
    <s v="HEDER OLIVEIRA SANTANA"/>
    <x v="9"/>
    <s v="Automóvel"/>
    <s v="ARGO"/>
    <s v="FIAT"/>
    <s v="41875311"/>
    <s v="POSTO SABOR DA TERRA"/>
    <s v="INDIARA"/>
    <s v="GO"/>
    <s v="ETANOL COMUM"/>
    <n v="207"/>
    <n v="8.4"/>
    <s v=" Km/L"/>
    <n v="83114"/>
    <n v="24.65"/>
    <n v="5.3810000000000002"/>
    <n v="132.63"/>
    <s v="70347698"/>
    <s v="Planejamento Operaci"/>
    <s v="Planejamento Operaci"/>
    <s v="Operacional"/>
    <m/>
    <d v="2026-03-07T00:00:00"/>
    <x v="11"/>
    <x v="1"/>
    <x v="4"/>
  </r>
  <r>
    <s v="TTR3A31"/>
    <s v="60645800106472404"/>
    <s v="07/03/2026 13:51:08"/>
    <s v="00386"/>
    <s v="RAFAEL SOUZA LIMA"/>
    <x v="53"/>
    <s v="Caminhonete"/>
    <s v="SAVEIRO CS RB MF"/>
    <s v="VW"/>
    <s v="24906505"/>
    <s v="AUTO POSTO BOM RETIR"/>
    <s v="RIO VERDE"/>
    <s v="GO"/>
    <s v="ETANOL COMUM"/>
    <n v="557"/>
    <n v="11.25"/>
    <s v=" Km/L"/>
    <n v="113876"/>
    <n v="49.52"/>
    <n v="4.79"/>
    <n v="237.2"/>
    <s v="703498"/>
    <s v="EXT - KSE LOCAÇOES"/>
    <s v="Planejamento Operaci"/>
    <s v="KSE LOCAÇOES"/>
    <m/>
    <d v="2026-03-07T00:00:00"/>
    <x v="11"/>
    <x v="1"/>
    <x v="12"/>
  </r>
  <r>
    <s v="TTY2C25"/>
    <s v="60645800106472430"/>
    <s v="07/03/2026 14:12:20"/>
    <s v="53759"/>
    <s v="DHEIMERSON BRUNO MARINHO DE LIRA"/>
    <x v="38"/>
    <s v="Caminhonete"/>
    <s v="SAVEIRO CS RB MF"/>
    <s v="VW"/>
    <s v="46286315"/>
    <s v="POSTO CENTRAL"/>
    <s v="BOM JESUS"/>
    <s v="GO"/>
    <s v="ETANOL COMUM"/>
    <n v="296"/>
    <n v="9.86"/>
    <s v=" Km/L"/>
    <n v="106337"/>
    <n v="30.01"/>
    <n v="4.891"/>
    <n v="146.78"/>
    <s v="1"/>
    <s v="EXT - KSE LOCAÇOES"/>
    <s v="Planejamento Operaci"/>
    <s v="KSE LOCAÇOES"/>
    <m/>
    <d v="2026-03-07T00:00:00"/>
    <x v="11"/>
    <x v="1"/>
    <x v="12"/>
  </r>
  <r>
    <s v="TFY3C02"/>
    <s v="60645800105143770"/>
    <s v="07/03/2026 14:18:25"/>
    <s v="70093"/>
    <s v="CLAUDSTONE DOS REIS MENDES JUNIOR"/>
    <x v="14"/>
    <s v="Automóvel"/>
    <s v="ARGO"/>
    <s v="FIAT"/>
    <s v="75331801"/>
    <s v="DECIO CEZARINA"/>
    <s v="CEZARINA"/>
    <s v="GO"/>
    <s v="ETANOL COMUM"/>
    <n v="193"/>
    <n v="6.63"/>
    <s v=" Km/L"/>
    <n v="21305"/>
    <n v="29.12"/>
    <n v="4.6900000000000004"/>
    <n v="136.57"/>
    <s v="202603071417"/>
    <s v="Planejamento Operaci"/>
    <s v="Planejamento Operaci"/>
    <s v="Operacional"/>
    <m/>
    <d v="2026-03-07T00:00:00"/>
    <x v="11"/>
    <x v="1"/>
    <x v="0"/>
  </r>
  <r>
    <s v="TKB0E17"/>
    <s v="60645800106185180"/>
    <s v="07/03/2026 14:41:01"/>
    <s v="89061"/>
    <s v="HIGOR MARTINS FERREIRA_x0009__x0009__x0009__x0009_"/>
    <x v="27"/>
    <s v="EQUIPAMENTOS"/>
    <s v="GUINCHO LEVE"/>
    <s v="EQUIPAMENTO"/>
    <s v="46286315"/>
    <s v="POSTO CENTRAL"/>
    <s v="BOM JESUS"/>
    <s v="GO"/>
    <s v="DIESEL S-10"/>
    <n v="265"/>
    <n v="4.28"/>
    <s v=" Km/L"/>
    <n v="26410"/>
    <n v="61.86"/>
    <n v="6.5010000000000003"/>
    <n v="402.14"/>
    <s v="1"/>
    <s v="EXT - LUCCA JR"/>
    <s v="Planejamento Operaci"/>
    <s v="LUCCA JR"/>
    <m/>
    <d v="2026-03-07T00:00:00"/>
    <x v="11"/>
    <x v="1"/>
    <x v="11"/>
  </r>
  <r>
    <s v="TGA0B06"/>
    <s v="60645800106958060"/>
    <s v="07/03/2026 14:47:27"/>
    <s v="00933"/>
    <s v="GIULEY RIBEIRO DOS SANTOS"/>
    <x v="55"/>
    <s v="Caminhonete"/>
    <s v="FIORINO"/>
    <s v="FIAT"/>
    <s v="75331801"/>
    <s v="DECIO CEZARINA"/>
    <s v="CEZARINA"/>
    <s v="GO"/>
    <s v="ETANOL COMUM"/>
    <n v="406"/>
    <n v="9.51"/>
    <s v=" Km/L"/>
    <n v="20548"/>
    <n v="42.69"/>
    <n v="4.6900000000000004"/>
    <n v="200.22"/>
    <s v="202603071446"/>
    <s v="Planejamento Operaci"/>
    <s v="Planejamento Operaci"/>
    <s v="TI e Automação"/>
    <m/>
    <d v="2026-03-07T00:00:00"/>
    <x v="11"/>
    <x v="1"/>
    <x v="5"/>
  </r>
  <r>
    <s v="RBP0A22"/>
    <s v="60645800106437700"/>
    <s v="07/03/2026 15:14:27"/>
    <s v="48710"/>
    <s v="GUSTAVO DA SILVA"/>
    <x v="68"/>
    <s v="Utilitário"/>
    <s v="STRADA"/>
    <s v="FIAT"/>
    <s v="53081700"/>
    <s v="POSTO Z   Z SANTA MA"/>
    <s v="GUAPO"/>
    <s v="GO"/>
    <s v="ETANOL COMUM"/>
    <n v="438"/>
    <n v="8.7799999999999994"/>
    <s v=" Km/L"/>
    <n v="47105"/>
    <n v="49.88"/>
    <n v="3.97"/>
    <n v="198"/>
    <s v="0"/>
    <s v="Planejamento Operaci"/>
    <s v="Planejamento Operaci"/>
    <s v="TI e Automação"/>
    <m/>
    <d v="2026-03-07T00:00:00"/>
    <x v="11"/>
    <x v="1"/>
    <x v="5"/>
  </r>
  <r>
    <s v="TLO0E87"/>
    <s v="60645800106184255"/>
    <s v="07/03/2026 15:53:30"/>
    <s v="04911"/>
    <s v="HYAGO GONÇALVES FERNANDES"/>
    <x v="43"/>
    <s v="EQUIPAMENTOS"/>
    <s v="GUINCHO LEVE"/>
    <s v="EQUIPAMENTO"/>
    <s v="53081700"/>
    <s v="POSTO Z   Z SANTA MA"/>
    <s v="GUAPO"/>
    <s v="GO"/>
    <s v="DIESEL S-10"/>
    <n v="433"/>
    <n v="6.18"/>
    <s v=" Km/L"/>
    <n v="33663"/>
    <n v="70.12"/>
    <n v="7.24"/>
    <n v="507.65"/>
    <s v="0"/>
    <s v="EXT - LUCCA JR"/>
    <s v="Planejamento Operaci"/>
    <s v="LUCCA JR"/>
    <m/>
    <d v="2026-03-07T00:00:00"/>
    <x v="11"/>
    <x v="1"/>
    <x v="11"/>
  </r>
  <r>
    <s v="TLO0E87"/>
    <m/>
    <s v="07/03/2026 15:53:30"/>
    <m/>
    <m/>
    <x v="43"/>
    <m/>
    <m/>
    <m/>
    <m/>
    <s v="POSTO Z   Z SANTA MA"/>
    <m/>
    <m/>
    <s v="ARLA-32"/>
    <s v="-"/>
    <s v="-"/>
    <s v=" Km/L"/>
    <s v="-"/>
    <n v="6"/>
    <m/>
    <n v="23.94"/>
    <m/>
    <m/>
    <m/>
    <m/>
    <m/>
    <d v="2026-03-07T00:00:00"/>
    <x v="11"/>
    <x v="1"/>
    <x v="11"/>
  </r>
  <r>
    <s v="TUF2B45"/>
    <s v="60645800106472420"/>
    <s v="07/03/2026 16:09:58"/>
    <s v="01318"/>
    <s v="JOAO BATISTA REIS"/>
    <x v="37"/>
    <s v="Caminhonete"/>
    <s v="SAVEIRO CS RB MF"/>
    <s v="VW"/>
    <s v="46286315"/>
    <s v="POSTO CENTRAL"/>
    <s v="BOM JESUS"/>
    <s v="GO"/>
    <s v="ETANOL COMUM"/>
    <n v="350"/>
    <n v="7.86"/>
    <s v=" Km/L"/>
    <n v="126849"/>
    <n v="44.55"/>
    <n v="4.8899999999999997"/>
    <n v="217.87"/>
    <s v="1"/>
    <s v="EXT - KSE LOCAÇOES"/>
    <s v="Planejamento Operaci"/>
    <s v="KSE LOCAÇOES"/>
    <m/>
    <d v="2026-03-07T00:00:00"/>
    <x v="11"/>
    <x v="1"/>
    <x v="12"/>
  </r>
  <r>
    <s v="TFP3B22"/>
    <s v="60645800105143720"/>
    <s v="07/03/2026 16:23:55"/>
    <s v="02769"/>
    <s v="ANDRE LUIS PAULINO"/>
    <x v="6"/>
    <s v="Automóvel"/>
    <s v="ARGO"/>
    <s v="FIAT"/>
    <s v="36645906"/>
    <s v="AUTO POSTO ESTRELA DO SUL III"/>
    <s v="ACREUNA"/>
    <s v="GO"/>
    <s v="ETANOL COMUM"/>
    <n v="251"/>
    <n v="8.2799999999999994"/>
    <s v=" Km/L"/>
    <n v="50510"/>
    <n v="30.33"/>
    <n v="5.1710000000000003"/>
    <n v="156.84"/>
    <s v="0"/>
    <s v="Planejamento Operaci"/>
    <s v="Planejamento Operaci"/>
    <s v="Operacional"/>
    <m/>
    <d v="2026-03-07T00:00:00"/>
    <x v="11"/>
    <x v="1"/>
    <x v="4"/>
  </r>
  <r>
    <s v="TFF5D72"/>
    <s v="60645800105143780"/>
    <s v="07/03/2026 16:31:38"/>
    <s v="95253"/>
    <s v="ANDRE AUGUSTO ARAUJO DE JESUS"/>
    <x v="2"/>
    <s v="Automóvel"/>
    <s v="ARGO"/>
    <s v="FIAT"/>
    <s v="45308900"/>
    <s v="POSTO LUPATINI"/>
    <s v="SANTO ANTONIO DA BARRA"/>
    <s v="GO"/>
    <s v="ETANOL COMUM"/>
    <n v="154"/>
    <n v="9.1300000000000008"/>
    <s v=" Km/L"/>
    <n v="48748"/>
    <n v="16.87"/>
    <n v="4.99"/>
    <n v="84.18"/>
    <s v="0"/>
    <s v="Planejamento Operaci"/>
    <s v="Planejamento Operaci"/>
    <s v="Operacional"/>
    <m/>
    <d v="2026-03-07T00:00:00"/>
    <x v="11"/>
    <x v="1"/>
    <x v="0"/>
  </r>
  <r>
    <s v="TFX7J72"/>
    <s v="60645800105836505"/>
    <s v="07/03/2026 16:32:20"/>
    <s v="03126"/>
    <s v="PEDRO PAULO SILVA SANTOS"/>
    <x v="11"/>
    <s v="Automóvel"/>
    <s v="ARGO"/>
    <s v="FIAT"/>
    <s v="46286315"/>
    <s v="POSTO CENTRAL"/>
    <s v="BOM JESUS"/>
    <s v="GO"/>
    <s v="ETANOL COMUM"/>
    <n v="265"/>
    <n v="9.15"/>
    <s v=" Km/L"/>
    <n v="67038"/>
    <n v="28.96"/>
    <n v="4.8899999999999997"/>
    <n v="141.61000000000001"/>
    <s v="1"/>
    <s v="Planejamento Operaci"/>
    <s v="Planejamento Operaci"/>
    <s v="Operacional"/>
    <m/>
    <d v="2026-03-07T00:00:00"/>
    <x v="11"/>
    <x v="1"/>
    <x v="4"/>
  </r>
  <r>
    <s v="TGM4D76"/>
    <s v="60645800106437582"/>
    <s v="07/03/2026 17:00:28"/>
    <s v="33534"/>
    <s v="MARCOS ANTONIO MARCELINO DA SILVA"/>
    <x v="56"/>
    <s v="Caminhonete"/>
    <s v="FIORINO"/>
    <s v="FIAT"/>
    <s v="75331003"/>
    <s v="SUPERVIA LAGOA"/>
    <s v="RIO VERDE"/>
    <s v="GO"/>
    <s v="ETANOL COMUM"/>
    <n v="131"/>
    <n v="5.49"/>
    <s v=" Km/L"/>
    <n v="18872"/>
    <n v="23.85"/>
    <n v="4.8899999999999997"/>
    <n v="116.63"/>
    <s v="1"/>
    <s v="Planejamento Operaci"/>
    <s v="Planejamento Operaci"/>
    <s v="Operacional"/>
    <m/>
    <d v="2026-03-07T00:00:00"/>
    <x v="11"/>
    <x v="1"/>
    <x v="5"/>
  </r>
  <r>
    <s v="NLO0I43"/>
    <s v="60645800105124436"/>
    <s v="07/03/2026 17:18:39"/>
    <s v="00933"/>
    <s v="GIULEY RIBEIRO DOS SANTOS"/>
    <x v="61"/>
    <s v="Caminhão"/>
    <s v="17-180"/>
    <s v="VOLKSWAGEN"/>
    <s v="26704705"/>
    <s v="POSTO JR APARECIDA"/>
    <s v="APARECIDA DE GOIANIA"/>
    <s v="GO"/>
    <s v="DIESEL S-10"/>
    <n v="0"/>
    <n v="0"/>
    <s v=" Km/L"/>
    <n v="164302"/>
    <n v="205.93"/>
    <n v="6.49"/>
    <n v="1336.52"/>
    <s v="703622"/>
    <s v="Planejamento Operaci"/>
    <s v="Planejamento Operaci"/>
    <s v="Operacional"/>
    <m/>
    <d v="2026-03-07T00:00:00"/>
    <x v="11"/>
    <x v="1"/>
    <x v="5"/>
  </r>
  <r>
    <s v="TGC9A34"/>
    <s v="60645800106437250"/>
    <s v="07/03/2026 17:40:12"/>
    <s v="70145"/>
    <s v="LUCAS HENRIQUE MAGALHAES DE SOUZA "/>
    <x v="48"/>
    <s v="EQUIPAMENTOS"/>
    <s v="AMBULANCIA"/>
    <s v="OUTROS"/>
    <s v="53081700"/>
    <s v="POSTO Z   Z SANTA MA"/>
    <s v="GUAPO"/>
    <s v="GO"/>
    <s v="DIESEL S-10"/>
    <n v="307"/>
    <n v="5.1100000000000003"/>
    <s v=" Km/L"/>
    <n v="14407"/>
    <n v="60.09"/>
    <n v="7.24"/>
    <n v="435.04"/>
    <s v="0"/>
    <s v="Planejamento Operaci"/>
    <s v="Planejamento Operaci"/>
    <s v="Operacional"/>
    <m/>
    <d v="2026-03-07T00:00:00"/>
    <x v="11"/>
    <x v="1"/>
    <x v="13"/>
  </r>
  <r>
    <s v="TTT2H95"/>
    <s v="60645800106472477"/>
    <s v="07/03/2026 17:41:06"/>
    <s v="88512"/>
    <s v="JUAREZ NEVES"/>
    <x v="63"/>
    <s v="Caminhonete"/>
    <s v="SAVEIRO CS RB MF"/>
    <s v="VW"/>
    <s v="45308900"/>
    <s v="POSTO LUPATINI"/>
    <s v="SANTO ANTONIO DA BARRA"/>
    <s v="GO"/>
    <s v="ETANOL COMUM"/>
    <n v="434"/>
    <n v="9.7100000000000009"/>
    <s v=" Km/L"/>
    <n v="106167"/>
    <n v="44.69"/>
    <n v="4.99"/>
    <n v="223"/>
    <s v="0"/>
    <s v="EXT - KSE LOCAÇOES"/>
    <s v="Planejamento Operaci"/>
    <s v="KSE LOCAÇOES"/>
    <m/>
    <d v="2026-03-07T00:00:00"/>
    <x v="11"/>
    <x v="1"/>
    <x v="12"/>
  </r>
  <r>
    <s v="TFS3C72"/>
    <s v="60645800105143738"/>
    <s v="07/03/2026 17:42:38"/>
    <s v="00271"/>
    <s v="HEDER OLIVEIRA SANTANA"/>
    <x v="9"/>
    <s v="Automóvel"/>
    <s v="ARGO"/>
    <s v="FIAT"/>
    <s v="45308900"/>
    <s v="POSTO LUPATINI"/>
    <s v="SANTO ANTONIO DA BARRA"/>
    <s v="GO"/>
    <s v="ETANOL COMUM"/>
    <n v="250"/>
    <n v="7.32"/>
    <s v=" Km/L"/>
    <n v="83364"/>
    <n v="34.130000000000003"/>
    <n v="4.99"/>
    <n v="170.31"/>
    <s v="0"/>
    <s v="Planejamento Operaci"/>
    <s v="Planejamento Operaci"/>
    <s v="Operacional"/>
    <m/>
    <d v="2026-03-07T00:00:00"/>
    <x v="11"/>
    <x v="1"/>
    <x v="4"/>
  </r>
  <r>
    <s v="TTS4A16"/>
    <s v="60645800108788589"/>
    <s v="07/03/2026 17:45:51"/>
    <s v="00399"/>
    <s v="JULIANO FERNANDES DA SILVA"/>
    <x v="32"/>
    <s v="Caminhonete"/>
    <s v="Caminhonete S10"/>
    <s v="CHEVROLET"/>
    <s v="75331003"/>
    <s v="SUPERVIA LAGOA"/>
    <s v="RIO VERDE"/>
    <s v="GO"/>
    <s v="DIESEL S-10"/>
    <n v="365"/>
    <n v="12.91"/>
    <s v=" Km/L"/>
    <n v="36303"/>
    <n v="28.28"/>
    <n v="7.49"/>
    <n v="211.82"/>
    <s v="0"/>
    <s v="Planejamento Operaci"/>
    <s v="Planejamento Operaci"/>
    <s v="INSPENCAO"/>
    <m/>
    <d v="2026-03-07T00:00:00"/>
    <x v="11"/>
    <x v="1"/>
    <x v="12"/>
  </r>
  <r>
    <s v="TUG2C45"/>
    <s v="60645800106437770"/>
    <s v="07/03/2026 18:15:49"/>
    <s v="02527"/>
    <s v="ALCIENE MARTINS PONTES"/>
    <x v="54"/>
    <s v="Utilitário"/>
    <s v="SAVEIRO"/>
    <s v="FIAT"/>
    <s v="69494411"/>
    <s v="REDE MARAJO RIO VERD"/>
    <s v="RIO VERDE"/>
    <s v="GO"/>
    <s v="ETANOL COMUM"/>
    <n v="369"/>
    <n v="8.31"/>
    <s v=" Km/L"/>
    <n v="119844"/>
    <n v="44.4"/>
    <n v="4.59"/>
    <n v="203.8"/>
    <s v="2527011195"/>
    <s v="EXT - KSE LOCAÇOES"/>
    <s v="Planejamento Operaci"/>
    <s v="KSE LOCAÇOES"/>
    <m/>
    <d v="2026-03-07T00:00:00"/>
    <x v="11"/>
    <x v="1"/>
    <x v="12"/>
  </r>
  <r>
    <s v="TUW2D74"/>
    <s v="60645800105124310"/>
    <s v="07/03/2026 18:31:17"/>
    <s v="07015"/>
    <s v="EDILEIA DE SOUSA ANTUNES"/>
    <x v="35"/>
    <s v="Automóvel"/>
    <s v="CHEVROLET/S10 LS DD4"/>
    <s v="CHEVROLET"/>
    <s v="45307105"/>
    <s v="POSTO GIRASSOL"/>
    <s v="ITUMBIARA"/>
    <s v="GO"/>
    <s v="DIESEL S-10"/>
    <n v="388"/>
    <n v="13.45"/>
    <s v=" Km/L"/>
    <n v="106818"/>
    <n v="28.85"/>
    <n v="6.79"/>
    <n v="195.89"/>
    <s v="703665"/>
    <s v="Planejamento Operaci"/>
    <s v="Planejamento Operaci"/>
    <s v="Operacional"/>
    <m/>
    <d v="2026-03-07T00:00:00"/>
    <x v="11"/>
    <x v="1"/>
    <x v="12"/>
  </r>
  <r>
    <s v="TFE9C14"/>
    <s v="60645800106437370"/>
    <s v="07/03/2026 19:16:43"/>
    <s v="01057"/>
    <s v="LUIZ HENRIQUE SOUZA RODRIGUES"/>
    <x v="51"/>
    <s v="EQUIPAMENTOS"/>
    <s v="AMBULANCIA"/>
    <s v="OUTROS"/>
    <s v="13308211"/>
    <s v="P. BANDEIRANTES"/>
    <s v="RIO VERDE"/>
    <s v="GO"/>
    <s v="DIESEL S-10"/>
    <n v="225"/>
    <n v="5.59"/>
    <s v=" Km/L"/>
    <n v="9204"/>
    <n v="40.229999999999997"/>
    <n v="6.89"/>
    <n v="277.19"/>
    <s v="70369184"/>
    <s v="Planejamento Operaci"/>
    <s v="Planejamento Operaci"/>
    <s v="Operacional"/>
    <m/>
    <d v="2026-03-07T00:00:00"/>
    <x v="11"/>
    <x v="1"/>
    <x v="13"/>
  </r>
  <r>
    <s v="TFI3B19"/>
    <s v="60645800105926941"/>
    <s v="07/03/2026 19:18:51"/>
    <s v="03102"/>
    <s v="EDES GONÇALVES DA SILVA"/>
    <x v="4"/>
    <s v="Automóvel"/>
    <s v="ARGO"/>
    <s v="FIAT"/>
    <s v="13308211"/>
    <s v="P. BANDEIRANTES"/>
    <s v="RIO VERDE"/>
    <s v="GO"/>
    <s v="ETANOL COMUM"/>
    <n v="230"/>
    <n v="9.6"/>
    <s v=" Km/L"/>
    <n v="72729"/>
    <n v="23.95"/>
    <n v="4.79"/>
    <n v="114.72"/>
    <s v="70369270"/>
    <s v="Planejamento Operaci"/>
    <s v="Planejamento Operaci"/>
    <s v="Operacional"/>
    <m/>
    <d v="2026-03-07T00:00:00"/>
    <x v="11"/>
    <x v="1"/>
    <x v="0"/>
  </r>
  <r>
    <s v="TTT2H93"/>
    <s v="60645800106472340"/>
    <s v="07/03/2026 19:20:56"/>
    <s v="07583"/>
    <s v="DAVID BORGES DOS SANTOS"/>
    <x v="41"/>
    <s v="Utilitário"/>
    <s v="SAVEIRO"/>
    <s v="FIAT"/>
    <s v="41826312"/>
    <s v="AUTO POSTO JACARE"/>
    <s v="ACREUNA"/>
    <s v="GO"/>
    <s v="ETANOL COMUM"/>
    <n v="352"/>
    <n v="7.93"/>
    <s v=" Km/L"/>
    <n v="72948"/>
    <n v="44.37"/>
    <n v="4.8600000000000003"/>
    <n v="215.66"/>
    <s v="70369588"/>
    <s v="EXT - KSE LOCAÇOES"/>
    <s v="Planejamento Operaci"/>
    <s v="KSE LOCAÇOES"/>
    <m/>
    <d v="2026-03-07T00:00:00"/>
    <x v="11"/>
    <x v="1"/>
    <x v="12"/>
  </r>
  <r>
    <s v="QSW6J59"/>
    <s v="60645800106460000"/>
    <s v="07/03/2026 19:26:21"/>
    <s v="02910"/>
    <s v="EMERSON CRISTIANO DA SILVEIRA"/>
    <x v="28"/>
    <s v="EQUIPAMENTOS"/>
    <s v="CAMINHÃO PIPA"/>
    <s v="OUTROS"/>
    <s v="41826312"/>
    <s v="AUTO POSTO JACARE"/>
    <s v="ACREUNA"/>
    <s v="GO"/>
    <s v="DIESEL S-10"/>
    <n v="379"/>
    <n v="4.0199999999999996"/>
    <s v=" Km/L"/>
    <n v="21368"/>
    <n v="94.19"/>
    <n v="6.891"/>
    <n v="649.02"/>
    <s v="70369916"/>
    <s v="EXT - LUCCA JR"/>
    <s v="Planejamento Operaci"/>
    <s v="LUCCA JR"/>
    <m/>
    <d v="2026-03-07T00:00:00"/>
    <x v="11"/>
    <x v="1"/>
    <x v="11"/>
  </r>
  <r>
    <s v="TTP5B47"/>
    <s v="60645800106472110"/>
    <s v="07/03/2026 21:03:06"/>
    <s v="01227"/>
    <s v="DAILTON FERREIRA CRUVINEL"/>
    <x v="40"/>
    <s v="Caminhonete"/>
    <s v="SAVEIRO CS RB MF"/>
    <s v="VW"/>
    <s v="07674909"/>
    <s v="AUTO POSTO INDIARA"/>
    <s v="INDIARA"/>
    <s v="GO"/>
    <s v="ETANOL COMUM"/>
    <n v="349"/>
    <n v="8.59"/>
    <s v=" Km/L"/>
    <n v="123290"/>
    <n v="40.61"/>
    <n v="4.8899999999999997"/>
    <n v="198.58"/>
    <s v="12559"/>
    <s v="EXT - KSE LOCAÇOES"/>
    <s v="Planejamento Operaci"/>
    <s v="KSE LOCAÇOES"/>
    <m/>
    <d v="2026-03-07T00:00:00"/>
    <x v="11"/>
    <x v="1"/>
    <x v="12"/>
  </r>
  <r>
    <s v="TGA0B06"/>
    <s v="60645800106958060"/>
    <s v="07/03/2026 21:37:19"/>
    <s v="00933"/>
    <s v="GIULEY RIBEIRO DOS SANTOS"/>
    <x v="55"/>
    <s v="Caminhonete"/>
    <s v="FIORINO"/>
    <s v="FIAT"/>
    <s v="41826312"/>
    <s v="AUTO POSTO JACARE"/>
    <s v="ACREUNA"/>
    <s v="GO"/>
    <s v="ETANOL COMUM"/>
    <n v="371"/>
    <n v="9.41"/>
    <s v=" Km/L"/>
    <n v="20919"/>
    <n v="39.409999999999997"/>
    <n v="4.8609999999999998"/>
    <n v="191.56"/>
    <s v="70377765"/>
    <s v="Planejamento Operaci"/>
    <s v="Planejamento Operaci"/>
    <s v="TI e Automação"/>
    <m/>
    <d v="2026-03-07T00:00:00"/>
    <x v="11"/>
    <x v="1"/>
    <x v="5"/>
  </r>
  <r>
    <s v="TIV6G27"/>
    <s v="60645800106184069"/>
    <s v="07/03/2026 21:38:48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121"/>
    <n v="5.33"/>
    <s v=" Km/L"/>
    <n v="33361"/>
    <n v="22.7"/>
    <n v="6.891"/>
    <n v="156.41999999999999"/>
    <s v="70377865"/>
    <s v="EXT - LUCCA JR"/>
    <s v="Planejamento Operaci"/>
    <s v="LUCCA JR"/>
    <m/>
    <d v="2026-03-07T00:00:00"/>
    <x v="11"/>
    <x v="1"/>
    <x v="11"/>
  </r>
  <r>
    <s v="TTY2C25"/>
    <s v="60645800106472430"/>
    <s v="07/03/2026 21:46:28"/>
    <s v="32871"/>
    <s v="JOSE RICARDO SOUZA SILVA"/>
    <x v="38"/>
    <s v="Caminhonete"/>
    <s v="SAVEIRO CS RB MF"/>
    <s v="VW"/>
    <s v="45307105"/>
    <s v="POSTO GIRASSOL"/>
    <s v="ITUMBIARA"/>
    <s v="GO"/>
    <s v="ETANOL COMUM"/>
    <n v="300"/>
    <n v="9.24"/>
    <s v=" Km/L"/>
    <n v="106637"/>
    <n v="32.479999999999997"/>
    <n v="4.6900000000000004"/>
    <n v="152.33000000000001"/>
    <s v="703783"/>
    <s v="EXT - KSE LOCAÇOES"/>
    <s v="Planejamento Operaci"/>
    <s v="KSE LOCAÇOES"/>
    <m/>
    <d v="2026-03-07T00:00:00"/>
    <x v="11"/>
    <x v="1"/>
    <x v="12"/>
  </r>
  <r>
    <s v="TUF2B45"/>
    <s v="60645800106472420"/>
    <s v="08/03/2026 00:43:54"/>
    <s v="05369"/>
    <s v="FERNANDA HELLEN DEUFINO DA SILVA"/>
    <x v="37"/>
    <s v="Caminhonete"/>
    <s v="SAVEIRO CS RB MF"/>
    <s v="VW"/>
    <s v="13342911"/>
    <s v="SANTA HELENA DE GOIAS"/>
    <s v="SANTA HELENA DE GOIAS"/>
    <s v="GO"/>
    <s v="ETANOL COMUM"/>
    <n v="419"/>
    <n v="10.210000000000001"/>
    <s v=" Km/L"/>
    <n v="127268"/>
    <n v="41.02"/>
    <n v="4.99"/>
    <n v="204.69"/>
    <s v="1772941381"/>
    <s v="EXT - KSE LOCAÇOES"/>
    <s v="Planejamento Operaci"/>
    <s v="KSE LOCAÇOES"/>
    <m/>
    <d v="2026-03-08T00:00:00"/>
    <x v="11"/>
    <x v="1"/>
    <x v="12"/>
  </r>
  <r>
    <s v="TTR3A31"/>
    <s v="60645800106472404"/>
    <s v="08/03/2026 02:09:05"/>
    <s v="75150"/>
    <s v="PETTERSON PERIS BENJAMIN"/>
    <x v="53"/>
    <s v="Caminhonete"/>
    <s v="SAVEIRO CS RB MF"/>
    <s v="VW"/>
    <s v="46209914"/>
    <s v="DECIO RIO VERDE"/>
    <s v="RIO VERDE"/>
    <s v="GO"/>
    <s v="ETANOL COMUM"/>
    <n v="417"/>
    <n v="10.52"/>
    <s v=" Km/L"/>
    <n v="114293"/>
    <n v="39.65"/>
    <n v="4.79"/>
    <n v="189.92"/>
    <s v="202603080208"/>
    <s v="EXT - KSE LOCAÇOES"/>
    <s v="Planejamento Operaci"/>
    <s v="KSE LOCAÇOES"/>
    <m/>
    <d v="2026-03-08T00:00:00"/>
    <x v="11"/>
    <x v="1"/>
    <x v="12"/>
  </r>
  <r>
    <s v="TTT2H93"/>
    <s v="60645800106472340"/>
    <s v="08/03/2026 02:22:07"/>
    <s v="07583"/>
    <s v="DAVID BORGES DOS SANTOS"/>
    <x v="41"/>
    <s v="Utilitário"/>
    <s v="SAVEIRO"/>
    <s v="FIAT"/>
    <s v="07674909"/>
    <s v="AUTO POSTO INDIARA"/>
    <s v="INDIARA"/>
    <s v="GO"/>
    <s v="ETANOL COMUM"/>
    <n v="340"/>
    <n v="9.3699999999999992"/>
    <s v=" Km/L"/>
    <n v="73288"/>
    <n v="36.29"/>
    <n v="4.8899999999999997"/>
    <n v="177.46"/>
    <s v="12562"/>
    <s v="EXT - KSE LOCAÇOES"/>
    <s v="Planejamento Operaci"/>
    <s v="KSE LOCAÇOES"/>
    <m/>
    <d v="2026-03-08T00:00:00"/>
    <x v="11"/>
    <x v="1"/>
    <x v="12"/>
  </r>
  <r>
    <s v="TFV8C74"/>
    <s v="60645800106437299"/>
    <s v="08/03/2026 02:22:30"/>
    <s v="32246"/>
    <s v="ROBSON HENRIQUE ROSA ESTEVES"/>
    <x v="34"/>
    <s v="Automóvel"/>
    <s v="AMBULANCIA"/>
    <s v="VOLKSWAGEN"/>
    <s v="75331801"/>
    <s v="DECIO CEZARINA"/>
    <s v="CEZARINA"/>
    <s v="GO"/>
    <s v="DIESEL S-10"/>
    <n v="284"/>
    <n v="5.63"/>
    <s v=" Km/L"/>
    <n v="13597"/>
    <n v="50.44"/>
    <n v="7.29"/>
    <n v="367.71"/>
    <s v="202603080221"/>
    <s v="Planejamento Operaci"/>
    <s v="Planejamento Operaci"/>
    <s v="RESGATE"/>
    <m/>
    <d v="2026-03-08T00:00:00"/>
    <x v="11"/>
    <x v="1"/>
    <x v="13"/>
  </r>
  <r>
    <s v="TLO0E87"/>
    <s v="60645800106184255"/>
    <s v="08/03/2026 03:39:15"/>
    <s v="99045"/>
    <s v="SIDNEY DA COSTA RODRIGUES_x0009__x0009__x0009__x0009_"/>
    <x v="43"/>
    <s v="EQUIPAMENTOS"/>
    <s v="GUINCHO LEVE"/>
    <s v="EQUIPAMENTO"/>
    <s v="92221200"/>
    <s v="POSTO AMERICA"/>
    <s v="GUAPO"/>
    <s v="GO"/>
    <s v="DIESEL S-10"/>
    <n v="188"/>
    <n v="5.23"/>
    <s v=" Km/L"/>
    <n v="33851"/>
    <n v="35.96"/>
    <n v="6.99"/>
    <n v="251.36"/>
    <s v="0"/>
    <s v="EXT - LUCCA JR"/>
    <s v="Planejamento Operaci"/>
    <s v="LUCCA JR"/>
    <m/>
    <d v="2026-03-08T00:00:00"/>
    <x v="11"/>
    <x v="1"/>
    <x v="11"/>
  </r>
  <r>
    <s v="TLO0E87"/>
    <m/>
    <s v="08/03/2026 03:41:43"/>
    <m/>
    <m/>
    <x v="43"/>
    <m/>
    <m/>
    <m/>
    <m/>
    <s v="POSTO AMERICA"/>
    <m/>
    <m/>
    <s v="ARLA-32"/>
    <s v="-"/>
    <s v="-"/>
    <s v=" Km/L"/>
    <s v="-"/>
    <n v="1.48"/>
    <m/>
    <n v="5.62"/>
    <m/>
    <m/>
    <m/>
    <m/>
    <m/>
    <d v="2026-03-08T00:00:00"/>
    <x v="11"/>
    <x v="1"/>
    <x v="11"/>
  </r>
  <r>
    <s v="TUG2C45"/>
    <s v="60645800106437770"/>
    <s v="08/03/2026 04:48:39"/>
    <s v="80560"/>
    <s v="EDMAR PEREIRA COSTA"/>
    <x v="54"/>
    <s v="Utilitário"/>
    <s v="SAVEIRO"/>
    <s v="FIAT"/>
    <s v="81889412"/>
    <s v="POSTO ZERO UM"/>
    <s v="RIO VERDE"/>
    <s v="GO"/>
    <s v="ETANOL COMUM"/>
    <n v="464"/>
    <n v="12.05"/>
    <s v=" Km/L"/>
    <n v="120308"/>
    <n v="38.5"/>
    <n v="4.8899999999999997"/>
    <n v="188.27"/>
    <s v="1"/>
    <s v="EXT - KSE LOCAÇOES"/>
    <s v="Planejamento Operaci"/>
    <s v="KSE LOCAÇOES"/>
    <m/>
    <d v="2026-03-08T00:00:00"/>
    <x v="11"/>
    <x v="1"/>
    <x v="12"/>
  </r>
  <r>
    <s v="TTS4A16"/>
    <s v="60645800108788589"/>
    <s v="08/03/2026 05:55:52"/>
    <s v="70267"/>
    <s v="DOUGLAS VASCONCELOS MOURA"/>
    <x v="32"/>
    <s v="Caminhonete"/>
    <s v="Caminhonete S10"/>
    <s v="CHEVROLET"/>
    <s v="75331003"/>
    <s v="SUPERVIA LAGOA"/>
    <s v="RIO VERDE"/>
    <s v="GO"/>
    <s v="DIESEL S-10"/>
    <n v="623"/>
    <n v="16.38"/>
    <s v=" Km/L"/>
    <n v="36926"/>
    <n v="38.03"/>
    <n v="7.49"/>
    <n v="284.85000000000002"/>
    <s v="1"/>
    <s v="Planejamento Operaci"/>
    <s v="Planejamento Operaci"/>
    <s v="INSPENCAO"/>
    <m/>
    <d v="2026-03-08T00:00:00"/>
    <x v="11"/>
    <x v="1"/>
    <x v="12"/>
  </r>
  <r>
    <s v="TTQ4C10"/>
    <s v="60645800106553930"/>
    <s v="08/03/2026 06:18:49"/>
    <s v="82380"/>
    <s v="ENILSON DE SOUSA CAETANO"/>
    <x v="31"/>
    <s v="Caminhonete"/>
    <s v="Caminhonete S10"/>
    <s v="CHEVROLET"/>
    <s v="53081700"/>
    <s v="POSTO Z   Z SANTA MA"/>
    <s v="GUAPO"/>
    <s v="GO"/>
    <s v="DIESEL S-10"/>
    <n v="1712"/>
    <n v="30.64"/>
    <s v=" Km/L"/>
    <n v="134585"/>
    <n v="55.87"/>
    <n v="7.2389999999999999"/>
    <n v="404.46"/>
    <s v="0"/>
    <s v="Planejamento Operaci"/>
    <s v="Planejamento Operaci"/>
    <s v="INSPENCAO"/>
    <m/>
    <d v="2026-03-08T00:00:00"/>
    <x v="11"/>
    <x v="1"/>
    <x v="12"/>
  </r>
  <r>
    <s v="TGK2G46"/>
    <s v="60645800105179571"/>
    <s v="08/03/2026 06:25:38"/>
    <s v="04161"/>
    <s v="WESLEY DUARTE MESQUITA"/>
    <x v="59"/>
    <s v="Utilitário"/>
    <s v="FIORINO"/>
    <s v="FIAT"/>
    <s v="07674909"/>
    <s v="AUTO POSTO INDIARA"/>
    <s v="INDIARA"/>
    <s v="GO"/>
    <s v="ETANOL COMUM"/>
    <n v="124"/>
    <n v="3.28"/>
    <s v=" Km/L"/>
    <n v="12613"/>
    <n v="37.840000000000003"/>
    <n v="4.8899999999999997"/>
    <n v="185.04"/>
    <s v="12563"/>
    <s v="Planejamento Operaci"/>
    <s v="Planejamento Operaci"/>
    <s v="Operacional"/>
    <m/>
    <d v="2026-03-08T00:00:00"/>
    <x v="11"/>
    <x v="1"/>
    <x v="5"/>
  </r>
  <r>
    <s v="TTP5B47"/>
    <s v="60645800106472110"/>
    <s v="08/03/2026 06:34:38"/>
    <s v="01227"/>
    <s v="DAILTON FERREIRA CRUVINEL"/>
    <x v="40"/>
    <s v="Caminhonete"/>
    <s v="SAVEIRO CS RB MF"/>
    <s v="VW"/>
    <s v="07674909"/>
    <s v="AUTO POSTO INDIARA"/>
    <s v="INDIARA"/>
    <s v="GO"/>
    <s v="ETANOL COMUM"/>
    <n v="468"/>
    <n v="11.56"/>
    <s v=" Km/L"/>
    <n v="123758"/>
    <n v="40.49"/>
    <n v="4.8899999999999997"/>
    <n v="198"/>
    <s v="12564"/>
    <s v="EXT - KSE LOCAÇOES"/>
    <s v="Planejamento Operaci"/>
    <s v="KSE LOCAÇOES"/>
    <m/>
    <d v="2026-03-08T00:00:00"/>
    <x v="11"/>
    <x v="1"/>
    <x v="12"/>
  </r>
  <r>
    <s v="TFI3B19"/>
    <s v="60645800105926941"/>
    <s v="08/03/2026 06:55:11"/>
    <s v="03102"/>
    <s v="EDES GONÇALVES DA SILVA"/>
    <x v="4"/>
    <s v="Automóvel"/>
    <s v="ARGO"/>
    <s v="FIAT"/>
    <s v="13308211"/>
    <s v="P. BANDEIRANTES"/>
    <s v="RIO VERDE"/>
    <s v="GO"/>
    <s v="ETANOL COMUM"/>
    <n v="360"/>
    <n v="11.35"/>
    <s v=" Km/L"/>
    <n v="73089"/>
    <n v="31.71"/>
    <n v="4.79"/>
    <n v="151.88999999999999"/>
    <s v="80324702"/>
    <s v="Planejamento Operaci"/>
    <s v="Planejamento Operaci"/>
    <s v="Operacional"/>
    <m/>
    <d v="2026-03-08T00:00:00"/>
    <x v="11"/>
    <x v="1"/>
    <x v="0"/>
  </r>
  <r>
    <s v="TTT2H95"/>
    <s v="60645800106472477"/>
    <s v="08/03/2026 07:03:46"/>
    <s v="05208"/>
    <s v="CHARLES ROSA"/>
    <x v="63"/>
    <s v="Caminhonete"/>
    <s v="SAVEIRO CS RB MF"/>
    <s v="VW"/>
    <s v="45308900"/>
    <s v="POSTO LUPATINI"/>
    <s v="SANTO ANTONIO DA BARRA"/>
    <s v="GO"/>
    <s v="ETANOL COMUM"/>
    <n v="332"/>
    <n v="8.74"/>
    <s v=" Km/L"/>
    <n v="106499"/>
    <n v="37.99"/>
    <n v="4.99"/>
    <n v="189.57"/>
    <s v="1"/>
    <s v="EXT - KSE LOCAÇOES"/>
    <s v="Planejamento Operaci"/>
    <s v="KSE LOCAÇOES"/>
    <m/>
    <d v="2026-03-08T00:00:00"/>
    <x v="11"/>
    <x v="1"/>
    <x v="12"/>
  </r>
  <r>
    <s v="TTY2C25"/>
    <s v="60645800106472430"/>
    <s v="08/03/2026 08:06:40"/>
    <s v="07015"/>
    <s v="EDILEIA DE SOUSA ANTUNES"/>
    <x v="38"/>
    <s v="Caminhonete"/>
    <s v="SAVEIRO CS RB MF"/>
    <s v="VW"/>
    <s v="45307105"/>
    <s v="POSTO GIRASSOL"/>
    <s v="ITUMBIARA"/>
    <s v="GO"/>
    <s v="ETANOL COMUM"/>
    <n v="425"/>
    <n v="11.25"/>
    <s v=" Km/L"/>
    <n v="107062"/>
    <n v="37.78"/>
    <n v="4.6900000000000004"/>
    <n v="177.19"/>
    <s v="803291"/>
    <s v="EXT - KSE LOCAÇOES"/>
    <s v="Planejamento Operaci"/>
    <s v="KSE LOCAÇOES"/>
    <m/>
    <d v="2026-03-08T00:00:00"/>
    <x v="11"/>
    <x v="1"/>
    <x v="12"/>
  </r>
  <r>
    <s v="TFP3B22"/>
    <s v="60645800105143720"/>
    <s v="08/03/2026 08:09:05"/>
    <s v="02769"/>
    <s v="ANDRE LUIS PAULINO"/>
    <x v="6"/>
    <s v="Automóvel"/>
    <s v="ARGO"/>
    <s v="FIAT"/>
    <s v="53030006"/>
    <s v="KR TREVO"/>
    <s v="SANTA HELENA DE GOIAS"/>
    <s v="GO"/>
    <s v="ETANOL COMUM"/>
    <n v="361"/>
    <n v="8.8699999999999992"/>
    <s v=" Km/L"/>
    <n v="50871"/>
    <n v="40.68"/>
    <n v="4.9909999999999997"/>
    <n v="203.04"/>
    <s v="80329293"/>
    <s v="Planejamento Operaci"/>
    <s v="Planejamento Operaci"/>
    <s v="Operacional"/>
    <m/>
    <d v="2026-03-08T00:00:00"/>
    <x v="11"/>
    <x v="1"/>
    <x v="4"/>
  </r>
  <r>
    <s v="TUF2B45"/>
    <s v="60645800106472420"/>
    <s v="08/03/2026 08:19:29"/>
    <s v="00047"/>
    <s v="KARLA THAISE SILVA CARVALHO"/>
    <x v="37"/>
    <s v="Caminhonete"/>
    <s v="SAVEIRO CS RB MF"/>
    <s v="VW"/>
    <s v="75331003"/>
    <s v="SUPERVIA LAGOA"/>
    <s v="RIO VERDE"/>
    <s v="GO"/>
    <s v="ETANOL COMUM"/>
    <n v="367"/>
    <n v="9.6999999999999993"/>
    <s v=" Km/L"/>
    <n v="127635"/>
    <n v="37.840000000000003"/>
    <n v="4.8899999999999997"/>
    <n v="185.04"/>
    <s v="0"/>
    <s v="EXT - KSE LOCAÇOES"/>
    <s v="Planejamento Operaci"/>
    <s v="KSE LOCAÇOES"/>
    <m/>
    <d v="2026-03-08T00:00:00"/>
    <x v="11"/>
    <x v="1"/>
    <x v="12"/>
  </r>
  <r>
    <s v="TGL2B04"/>
    <s v="60645800106437315"/>
    <s v="08/03/2026 08:46:31"/>
    <s v="00951"/>
    <s v="HUGO HENRIQUE OLIVEIRA ROSA"/>
    <x v="45"/>
    <s v="EQUIPAMENTOS"/>
    <s v="AMBULANCIA"/>
    <s v="OUTROS"/>
    <s v="41826312"/>
    <s v="AUTO POSTO JACARE"/>
    <s v="ACREUNA"/>
    <s v="GO"/>
    <s v="DIESEL S-10"/>
    <n v="254"/>
    <n v="5.25"/>
    <s v=" Km/L"/>
    <n v="8000"/>
    <n v="48.41"/>
    <n v="6.891"/>
    <n v="333.59"/>
    <s v="80331521"/>
    <s v="Planejamento Operaci"/>
    <s v="Planejamento Operaci"/>
    <s v="Operacional"/>
    <m/>
    <d v="2026-03-08T00:00:00"/>
    <x v="11"/>
    <x v="1"/>
    <x v="13"/>
  </r>
  <r>
    <s v="TUW2D74"/>
    <s v="60645800105124310"/>
    <s v="08/03/2026 09:19:09"/>
    <s v="03339"/>
    <s v="MAYARA MARTINS DA SILVA SOUZA"/>
    <x v="35"/>
    <s v="Automóvel"/>
    <s v="CHEVROLET/S10 LS DD4"/>
    <s v="CHEVROLET"/>
    <s v="45307105"/>
    <s v="POSTO GIRASSOL"/>
    <s v="ITUMBIARA"/>
    <s v="GO"/>
    <s v="DIESEL S-10"/>
    <n v="658"/>
    <n v="15.05"/>
    <s v=" Km/L"/>
    <n v="107476"/>
    <n v="43.71"/>
    <n v="6.79"/>
    <n v="296.79000000000002"/>
    <s v="803334"/>
    <s v="Planejamento Operaci"/>
    <s v="Planejamento Operaci"/>
    <s v="Operacional"/>
    <m/>
    <d v="2026-03-08T00:00:00"/>
    <x v="11"/>
    <x v="1"/>
    <x v="12"/>
  </r>
  <r>
    <s v="TFY3C02"/>
    <s v="60645800105143770"/>
    <s v="08/03/2026 09:28:05"/>
    <s v="70093"/>
    <s v="CLAUDSTONE DOS REIS MENDES JUNIOR"/>
    <x v="14"/>
    <s v="Automóvel"/>
    <s v="ARGO"/>
    <s v="FIAT"/>
    <s v="69494411"/>
    <s v="REDE MARAJO RIO VERD"/>
    <s v="RIO VERDE"/>
    <s v="GO"/>
    <s v="ETANOL COMUM"/>
    <n v="186"/>
    <n v="10.63"/>
    <s v=" Km/L"/>
    <n v="21491"/>
    <n v="17.489999999999998"/>
    <n v="4.5919999999999996"/>
    <n v="80.319999999999993"/>
    <s v="93324472768"/>
    <s v="Planejamento Operaci"/>
    <s v="Planejamento Operaci"/>
    <s v="Operacional"/>
    <m/>
    <d v="2026-03-08T00:00:00"/>
    <x v="11"/>
    <x v="1"/>
    <x v="0"/>
  </r>
  <r>
    <s v="UAT0I65"/>
    <s v="60645800106437639"/>
    <s v="08/03/2026 09:37:35"/>
    <s v="41967"/>
    <s v="DANIEL SEVERO AMARAL"/>
    <x v="70"/>
    <s v="Automóvel"/>
    <s v="VIRTUS"/>
    <s v="VOLKSWAGEN"/>
    <s v="19555007"/>
    <s v="DECIO CENTRALINA"/>
    <s v="CENTRALINA"/>
    <s v="MG"/>
    <s v="GASOLINA COMUM"/>
    <n v="245"/>
    <n v="11.01"/>
    <s v=" Km/L"/>
    <n v="10329"/>
    <n v="22.26"/>
    <n v="6.19"/>
    <n v="137.79"/>
    <s v="202603080936"/>
    <s v="Planejamento Operaci"/>
    <s v="Planejamento Operaci"/>
    <s v="Operacional"/>
    <m/>
    <d v="2026-03-08T00:00:00"/>
    <x v="11"/>
    <x v="1"/>
    <x v="8"/>
  </r>
  <r>
    <s v="TFS3C72"/>
    <s v="60645800105143738"/>
    <s v="08/03/2026 10:26:31"/>
    <s v="00271"/>
    <s v="HEDER OLIVEIRA SANTANA"/>
    <x v="9"/>
    <s v="Automóvel"/>
    <s v="ARGO"/>
    <s v="FIAT"/>
    <s v="41875311"/>
    <s v="POSTO SABOR DA TERRA"/>
    <s v="INDIARA"/>
    <s v="GO"/>
    <s v="ETANOL COMUM"/>
    <n v="197"/>
    <n v="8.59"/>
    <s v=" Km/L"/>
    <n v="83561"/>
    <n v="22.93"/>
    <n v="5.3810000000000002"/>
    <n v="123.39"/>
    <s v="80337541"/>
    <s v="Planejamento Operaci"/>
    <s v="Planejamento Operaci"/>
    <s v="Operacional"/>
    <m/>
    <d v="2026-03-08T00:00:00"/>
    <x v="11"/>
    <x v="1"/>
    <x v="4"/>
  </r>
  <r>
    <s v="TBE3B75"/>
    <s v="60645800105124380"/>
    <s v="08/03/2026 10:46:07"/>
    <s v="21706"/>
    <s v="LUIZ MARCELO NEVES"/>
    <x v="19"/>
    <s v="Caminhão"/>
    <s v="CAMINHAO CARROCERIA"/>
    <s v="OUTROS"/>
    <s v="81889412"/>
    <s v="POSTO ZERO UM"/>
    <s v="RIO VERDE"/>
    <s v="GO"/>
    <s v="DIESEL S-10"/>
    <n v="0"/>
    <n v="0"/>
    <s v=" Km/L"/>
    <n v="0"/>
    <n v="123.49"/>
    <n v="7.49"/>
    <n v="925"/>
    <s v="1"/>
    <s v="EXT - SAO PEDRO"/>
    <s v="Planejamento Operaci"/>
    <s v="SAO PEDRO"/>
    <m/>
    <d v="2026-03-08T00:00:00"/>
    <x v="11"/>
    <x v="1"/>
    <x v="7"/>
  </r>
  <r>
    <s v="FKM6D96"/>
    <s v="60645800105124347"/>
    <s v="08/03/2026 11:08:01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82.92"/>
    <n v="6.89"/>
    <n v="571.32000000000005"/>
    <s v="80340014"/>
    <s v="EXT - SAO PEDRO"/>
    <s v="Planejamento Operaci"/>
    <s v="SAO PEDRO"/>
    <m/>
    <d v="2026-03-08T00:00:00"/>
    <x v="11"/>
    <x v="1"/>
    <x v="7"/>
  </r>
  <r>
    <s v="TTT2H93"/>
    <s v="60645800106472340"/>
    <s v="08/03/2026 11:26:32"/>
    <s v="52982"/>
    <s v="ROBERTO ANTONIO DE MELO"/>
    <x v="41"/>
    <s v="Utilitário"/>
    <s v="SAVEIRO"/>
    <s v="FIAT"/>
    <s v="41826312"/>
    <s v="AUTO POSTO JACARE"/>
    <s v="ACREUNA"/>
    <s v="GO"/>
    <s v="ETANOL COMUM"/>
    <n v="432"/>
    <n v="10.07"/>
    <s v=" Km/L"/>
    <n v="73720"/>
    <n v="42.92"/>
    <n v="4.8600000000000003"/>
    <n v="208.59"/>
    <s v="80341114"/>
    <s v="EXT - KSE LOCAÇOES"/>
    <s v="Planejamento Operaci"/>
    <s v="KSE LOCAÇOES"/>
    <m/>
    <d v="2026-03-08T00:00:00"/>
    <x v="11"/>
    <x v="1"/>
    <x v="12"/>
  </r>
  <r>
    <s v="TIV6G27"/>
    <s v="60645800106184069"/>
    <s v="08/03/2026 11:53:44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467"/>
    <n v="6.52"/>
    <s v=" Km/L"/>
    <n v="33828"/>
    <n v="71.599999999999994"/>
    <n v="6.891"/>
    <n v="493.37"/>
    <s v="80342756"/>
    <s v="EXT - LUCCA JR"/>
    <s v="Planejamento Operaci"/>
    <s v="LUCCA JR"/>
    <m/>
    <d v="2026-03-08T00:00:00"/>
    <x v="11"/>
    <x v="1"/>
    <x v="11"/>
  </r>
  <r>
    <s v="TIV6G27"/>
    <m/>
    <s v="08/03/2026 11:53:44"/>
    <m/>
    <m/>
    <x v="30"/>
    <m/>
    <m/>
    <m/>
    <m/>
    <s v="AUTO POSTO JACARE"/>
    <m/>
    <m/>
    <s v="ARLA-32"/>
    <s v="-"/>
    <s v="-"/>
    <s v=" Km/L"/>
    <s v="-"/>
    <n v="4"/>
    <m/>
    <n v="13.2"/>
    <m/>
    <m/>
    <m/>
    <m/>
    <m/>
    <d v="2026-03-08T00:00:00"/>
    <x v="11"/>
    <x v="1"/>
    <x v="11"/>
  </r>
  <r>
    <s v="TFF5D72"/>
    <s v="60645800105143780"/>
    <s v="08/03/2026 14:27:23"/>
    <s v="95253"/>
    <s v="ANDRE AUGUSTO ARAUJO DE JESUS"/>
    <x v="2"/>
    <s v="Automóvel"/>
    <s v="ARGO"/>
    <s v="FIAT"/>
    <s v="45307105"/>
    <s v="POSTO GIRASSOL"/>
    <s v="ITUMBIARA"/>
    <s v="GO"/>
    <s v="ETANOL COMUM"/>
    <n v="292"/>
    <n v="10.58"/>
    <s v=" Km/L"/>
    <n v="49040"/>
    <n v="27.59"/>
    <n v="4.6900000000000004"/>
    <n v="129.4"/>
    <s v="803519"/>
    <s v="Planejamento Operaci"/>
    <s v="Planejamento Operaci"/>
    <s v="Operacional"/>
    <m/>
    <d v="2026-03-08T00:00:00"/>
    <x v="11"/>
    <x v="1"/>
    <x v="0"/>
  </r>
  <r>
    <s v="TGC9A34"/>
    <s v="60645800106437250"/>
    <s v="08/03/2026 14:58:10"/>
    <s v="02584"/>
    <s v="TATIANE PENA GOMES"/>
    <x v="48"/>
    <s v="EQUIPAMENTOS"/>
    <s v="AMBULANCIA"/>
    <s v="OUTROS"/>
    <s v="53081700"/>
    <s v="POSTO Z   Z SANTA MA"/>
    <s v="GUAPO"/>
    <s v="GO"/>
    <s v="DIESEL S-10"/>
    <n v="303"/>
    <n v="6.01"/>
    <s v=" Km/L"/>
    <n v="14710"/>
    <n v="50.38"/>
    <n v="7.2409999999999997"/>
    <n v="364.78"/>
    <s v="0"/>
    <s v="Planejamento Operaci"/>
    <s v="Planejamento Operaci"/>
    <s v="Operacional"/>
    <m/>
    <d v="2026-03-08T00:00:00"/>
    <x v="11"/>
    <x v="1"/>
    <x v="13"/>
  </r>
  <r>
    <s v="TTT2H95"/>
    <s v="60645800106472477"/>
    <s v="08/03/2026 15:30:45"/>
    <s v="46440"/>
    <s v="PAULO SOUSA DIAS"/>
    <x v="63"/>
    <s v="Caminhonete"/>
    <s v="SAVEIRO CS RB MF"/>
    <s v="VW"/>
    <s v="45308900"/>
    <s v="POSTO LUPATINI"/>
    <s v="SANTO ANTONIO DA BARRA"/>
    <s v="GO"/>
    <s v="ETANOL COMUM"/>
    <n v="414"/>
    <n v="9.8000000000000007"/>
    <s v=" Km/L"/>
    <n v="106913"/>
    <n v="42.25"/>
    <n v="4.99"/>
    <n v="210.83"/>
    <s v="0"/>
    <s v="EXT - KSE LOCAÇOES"/>
    <s v="Planejamento Operaci"/>
    <s v="KSE LOCAÇOES"/>
    <m/>
    <d v="2026-03-08T00:00:00"/>
    <x v="11"/>
    <x v="1"/>
    <x v="12"/>
  </r>
  <r>
    <s v="RBP0A22"/>
    <s v="60645800106437700"/>
    <s v="08/03/2026 15:41:33"/>
    <s v="48710"/>
    <s v="GUSTAVO DA SILVA"/>
    <x v="68"/>
    <s v="Utilitário"/>
    <s v="STRADA"/>
    <s v="FIAT"/>
    <s v="53081700"/>
    <s v="POSTO Z   Z SANTA MA"/>
    <s v="GUAPO"/>
    <s v="GO"/>
    <s v="ETANOL COMUM"/>
    <n v="472"/>
    <n v="9.19"/>
    <s v=" Km/L"/>
    <n v="47577"/>
    <n v="51.34"/>
    <n v="3.97"/>
    <n v="203.83"/>
    <s v="0"/>
    <s v="Planejamento Operaci"/>
    <s v="Planejamento Operaci"/>
    <s v="TI e Automação"/>
    <m/>
    <d v="2026-03-08T00:00:00"/>
    <x v="11"/>
    <x v="1"/>
    <x v="5"/>
  </r>
  <r>
    <s v="TTP5B47"/>
    <s v="60645800106472110"/>
    <s v="08/03/2026 16:02:55"/>
    <s v="00149"/>
    <s v="MANOELITO METROVICH LIMA"/>
    <x v="40"/>
    <s v="Caminhonete"/>
    <s v="SAVEIRO CS RB MF"/>
    <s v="VW"/>
    <s v="75331801"/>
    <s v="DECIO CEZARINA"/>
    <s v="CEZARINA"/>
    <s v="GO"/>
    <s v="ETANOL COMUM"/>
    <n v="366"/>
    <n v="8.36"/>
    <s v=" Km/L"/>
    <n v="124124"/>
    <n v="43.78"/>
    <n v="4.6900000000000004"/>
    <n v="205.33"/>
    <s v="202603081602"/>
    <s v="EXT - KSE LOCAÇOES"/>
    <s v="Planejamento Operaci"/>
    <s v="KSE LOCAÇOES"/>
    <m/>
    <d v="2026-03-08T00:00:00"/>
    <x v="11"/>
    <x v="1"/>
    <x v="12"/>
  </r>
  <r>
    <s v="TFP3B22"/>
    <s v="60645800105143720"/>
    <s v="08/03/2026 16:20:29"/>
    <s v="02769"/>
    <s v="ANDRE LUIS PAULINO"/>
    <x v="6"/>
    <s v="Automóvel"/>
    <s v="ARGO"/>
    <s v="FIAT"/>
    <s v="64191102"/>
    <s v="AUTO POSTO PIRETT"/>
    <s v="GOIATUBA"/>
    <s v="GO"/>
    <s v="ETANOL COMUM"/>
    <n v="273"/>
    <n v="9.5"/>
    <s v=" Km/L"/>
    <n v="51144"/>
    <n v="28.75"/>
    <n v="5.29"/>
    <n v="152.09"/>
    <s v="1"/>
    <s v="Planejamento Operaci"/>
    <s v="Planejamento Operaci"/>
    <s v="Operacional"/>
    <m/>
    <d v="2026-03-08T00:00:00"/>
    <x v="11"/>
    <x v="1"/>
    <x v="4"/>
  </r>
  <r>
    <s v="TFY3C02"/>
    <s v="60645800105143770"/>
    <s v="08/03/2026 16:23:45"/>
    <s v="70093"/>
    <s v="CLAUDSTONE DOS REIS MENDES JUNIOR"/>
    <x v="14"/>
    <s v="Automóvel"/>
    <s v="ARGO"/>
    <s v="FIAT"/>
    <s v="64191404"/>
    <s v="MARAJO HIDROLANDIA 2"/>
    <s v="HIDROLANDIA"/>
    <s v="GO"/>
    <s v="ETANOL COMUM"/>
    <n v="340"/>
    <n v="10.59"/>
    <s v=" Km/L"/>
    <n v="21831"/>
    <n v="32.11"/>
    <n v="4.49"/>
    <n v="144.18"/>
    <s v="0"/>
    <s v="Planejamento Operaci"/>
    <s v="Planejamento Operaci"/>
    <s v="Operacional"/>
    <m/>
    <d v="2026-03-08T00:00:00"/>
    <x v="11"/>
    <x v="1"/>
    <x v="0"/>
  </r>
  <r>
    <s v="TUG2C45"/>
    <s v="60645800106437770"/>
    <s v="08/03/2026 17:02:24"/>
    <s v="03782"/>
    <s v="ELVIS MESSIAS FERNANDES"/>
    <x v="54"/>
    <s v="Utilitário"/>
    <s v="SAVEIRO"/>
    <s v="FIAT"/>
    <s v="13335016"/>
    <s v="POSTO TREVO"/>
    <s v="RIO VERDE"/>
    <s v="GO"/>
    <s v="ETANOL COMUM"/>
    <n v="502"/>
    <n v="10.01"/>
    <s v=" Km/L"/>
    <n v="120810"/>
    <n v="50.14"/>
    <n v="4.9909999999999997"/>
    <n v="250.23"/>
    <s v="80361295"/>
    <s v="EXT - KSE LOCAÇOES"/>
    <s v="Planejamento Operaci"/>
    <s v="KSE LOCAÇOES"/>
    <m/>
    <d v="2026-03-08T00:00:00"/>
    <x v="11"/>
    <x v="1"/>
    <x v="12"/>
  </r>
  <r>
    <s v="TUF2B45"/>
    <s v="60645800106472420"/>
    <s v="08/03/2026 17:21:26"/>
    <s v="00047"/>
    <s v="KARLA THAISE SILVA CARVALHO"/>
    <x v="37"/>
    <s v="Caminhonete"/>
    <s v="SAVEIRO CS RB MF"/>
    <s v="VW"/>
    <s v="75331003"/>
    <s v="SUPERVIA LAGOA"/>
    <s v="RIO VERDE"/>
    <s v="GO"/>
    <s v="ETANOL COMUM"/>
    <n v="368"/>
    <n v="9.4700000000000006"/>
    <s v=" Km/L"/>
    <n v="128003"/>
    <n v="38.85"/>
    <n v="4.8899999999999997"/>
    <n v="189.98"/>
    <s v="0"/>
    <s v="EXT - KSE LOCAÇOES"/>
    <s v="Planejamento Operaci"/>
    <s v="KSE LOCAÇOES"/>
    <m/>
    <d v="2026-03-08T00:00:00"/>
    <x v="11"/>
    <x v="1"/>
    <x v="12"/>
  </r>
  <r>
    <s v="TFX8A49"/>
    <s v="60645800105143673"/>
    <s v="08/03/2026 18:47:57"/>
    <s v="07868"/>
    <s v="LUIZ FELIPE ROMEIRO GODOY"/>
    <x v="12"/>
    <s v="Automóvel"/>
    <s v="ARGO"/>
    <s v="FIAT"/>
    <s v="36603412"/>
    <s v="POSTO DO RATINHO"/>
    <s v="GOIANIA"/>
    <s v="GO"/>
    <s v="ETANOL COMUM"/>
    <n v="435"/>
    <n v="10.82"/>
    <s v=" Km/L"/>
    <n v="19911"/>
    <n v="40.19"/>
    <n v="4.79"/>
    <n v="192.51"/>
    <s v="2"/>
    <s v="Planejamento Operaci"/>
    <s v="Planejamento Operaci"/>
    <s v="Operacional"/>
    <m/>
    <d v="2026-03-08T00:00:00"/>
    <x v="11"/>
    <x v="1"/>
    <x v="0"/>
  </r>
  <r>
    <s v="TTY2C25"/>
    <s v="60645800106472430"/>
    <s v="08/03/2026 19:20:09"/>
    <s v="07015"/>
    <s v="EDILEIA DE SOUSA ANTUNES"/>
    <x v="38"/>
    <s v="Caminhonete"/>
    <s v="SAVEIRO CS RB MF"/>
    <s v="VW"/>
    <s v="45307105"/>
    <s v="POSTO GIRASSOL"/>
    <s v="ITUMBIARA"/>
    <s v="GO"/>
    <s v="ETANOL COMUM"/>
    <n v="367"/>
    <n v="9.01"/>
    <s v=" Km/L"/>
    <n v="107429"/>
    <n v="40.729999999999997"/>
    <n v="4.6900000000000004"/>
    <n v="191.02"/>
    <s v="803695"/>
    <s v="EXT - KSE LOCAÇOES"/>
    <s v="Planejamento Operaci"/>
    <s v="KSE LOCAÇOES"/>
    <m/>
    <d v="2026-03-08T00:00:00"/>
    <x v="11"/>
    <x v="1"/>
    <x v="12"/>
  </r>
  <r>
    <s v="TTQ4C10"/>
    <s v="60645800106553930"/>
    <s v="08/03/2026 19:59:43"/>
    <s v="72216"/>
    <s v="ERIVALDO OLIVEIRA SOARES"/>
    <x v="31"/>
    <s v="Caminhonete"/>
    <s v="Caminhonete S10"/>
    <s v="CHEVROLET"/>
    <s v="53081700"/>
    <s v="POSTO Z   Z SANTA MA"/>
    <s v="GUAPO"/>
    <s v="GO"/>
    <s v="DIESEL S-10"/>
    <n v="901"/>
    <n v="13.55"/>
    <s v=" Km/L"/>
    <n v="135486"/>
    <n v="66.5"/>
    <n v="7.24"/>
    <n v="481.46"/>
    <s v="0"/>
    <s v="Planejamento Operaci"/>
    <s v="Planejamento Operaci"/>
    <s v="INSPENCAO"/>
    <m/>
    <d v="2026-03-08T00:00:00"/>
    <x v="11"/>
    <x v="1"/>
    <x v="12"/>
  </r>
  <r>
    <s v="TFA5I89"/>
    <s v="60645800109268980"/>
    <s v="08/03/2026 20:25:02"/>
    <s v="70093"/>
    <s v="CLAUDSTONE DOS REIS MENDES JUNIOR"/>
    <x v="21"/>
    <s v="Automóvel"/>
    <s v="ARGO"/>
    <s v="FIAT"/>
    <s v="53016704"/>
    <s v="POSTO GATO PRETO"/>
    <s v="GOIANIA"/>
    <s v="GO"/>
    <s v="ETANOL COMUM"/>
    <n v="329"/>
    <n v="7.86"/>
    <s v=" Km/L"/>
    <n v="18980"/>
    <n v="41.87"/>
    <n v="3.99"/>
    <n v="167.08"/>
    <s v="871905"/>
    <s v="Planejamento Operaci"/>
    <s v="Planejamento Operaci"/>
    <s v="Operacional"/>
    <m/>
    <d v="2026-03-08T00:00:00"/>
    <x v="11"/>
    <x v="1"/>
    <x v="2"/>
  </r>
  <r>
    <s v="TTR3A31"/>
    <s v="60645800106472404"/>
    <s v="08/03/2026 20:42:30"/>
    <s v="01836"/>
    <s v="DANILLO ROSA CARDOSO"/>
    <x v="53"/>
    <s v="Caminhonete"/>
    <s v="SAVEIRO CS RB MF"/>
    <s v="VW"/>
    <s v="31878011"/>
    <s v="POSTO CAMPESTRE"/>
    <s v="RIO VERDE"/>
    <s v="GO"/>
    <s v="ETANOL COMUM"/>
    <n v="538"/>
    <n v="11.23"/>
    <s v=" Km/L"/>
    <n v="114831"/>
    <n v="47.92"/>
    <n v="4.6609999999999996"/>
    <n v="223.35"/>
    <s v="80374504"/>
    <s v="EXT - KSE LOCAÇOES"/>
    <s v="Planejamento Operaci"/>
    <s v="KSE LOCAÇOES"/>
    <m/>
    <d v="2026-03-08T00:00:00"/>
    <x v="11"/>
    <x v="1"/>
    <x v="12"/>
  </r>
  <r>
    <s v="TTT2H93"/>
    <s v="60645800106472340"/>
    <s v="08/03/2026 21:25:55"/>
    <s v="03095"/>
    <s v="MICHELL ALMEIDA SANTANA"/>
    <x v="41"/>
    <s v="Utilitário"/>
    <s v="SAVEIRO"/>
    <s v="FIAT"/>
    <s v="41826312"/>
    <s v="AUTO POSTO JACARE"/>
    <s v="ACREUNA"/>
    <s v="GO"/>
    <s v="ETANOL COMUM"/>
    <n v="421"/>
    <n v="9.09"/>
    <s v=" Km/L"/>
    <n v="74141"/>
    <n v="46.3"/>
    <n v="4.8600000000000003"/>
    <n v="225.04"/>
    <s v="80377086"/>
    <s v="EXT - KSE LOCAÇOES"/>
    <s v="Planejamento Operaci"/>
    <s v="KSE LOCAÇOES"/>
    <m/>
    <d v="2026-03-08T00:00:00"/>
    <x v="11"/>
    <x v="1"/>
    <x v="12"/>
  </r>
  <r>
    <s v="TUF2B45"/>
    <s v="60645800106472420"/>
    <s v="08/03/2026 21:53:15"/>
    <s v="03398"/>
    <s v="JOSIMAR VENANCIO SANTOS SILVA"/>
    <x v="37"/>
    <s v="Caminhonete"/>
    <s v="SAVEIRO CS RB MF"/>
    <s v="VW"/>
    <s v="75331003"/>
    <s v="SUPERVIA LAGOA"/>
    <s v="RIO VERDE"/>
    <s v="GO"/>
    <s v="ETANOL COMUM"/>
    <n v="252"/>
    <n v="10.94"/>
    <s v=" Km/L"/>
    <n v="128255"/>
    <n v="23.03"/>
    <n v="4.8899999999999997"/>
    <n v="112.62"/>
    <s v="0"/>
    <s v="EXT - KSE LOCAÇOES"/>
    <s v="Planejamento Operaci"/>
    <s v="KSE LOCAÇOES"/>
    <m/>
    <d v="2026-03-08T00:00:00"/>
    <x v="11"/>
    <x v="1"/>
    <x v="12"/>
  </r>
  <r>
    <s v="TTS4A16"/>
    <s v="60645800108788589"/>
    <s v="08/03/2026 23:44:41"/>
    <s v="70552"/>
    <s v="ARMANDO DA SILVA OLIVIEIRA NETO"/>
    <x v="32"/>
    <s v="Caminhonete"/>
    <s v="Caminhonete S10"/>
    <s v="CHEVROLET"/>
    <s v="13342911"/>
    <s v="SANTA HELENA DE GOIAS"/>
    <s v="SANTA HELENA DE GOIAS"/>
    <s v="GO"/>
    <s v="DIESEL S-10"/>
    <n v="749"/>
    <n v="14.88"/>
    <s v=" Km/L"/>
    <n v="37675"/>
    <n v="50.33"/>
    <n v="7.0910000000000002"/>
    <n v="356.88"/>
    <s v="1773024228"/>
    <s v="Planejamento Operaci"/>
    <s v="Planejamento Operaci"/>
    <s v="INSPENCAO"/>
    <m/>
    <d v="2026-03-08T00:00:00"/>
    <x v="11"/>
    <x v="1"/>
    <x v="12"/>
  </r>
  <r>
    <s v="TTP5B47"/>
    <s v="60645800106472110"/>
    <s v="09/03/2026 00:15:33"/>
    <s v="99531"/>
    <s v="RODRIGO RODRIGUES BARROS"/>
    <x v="40"/>
    <s v="Caminhonete"/>
    <s v="SAVEIRO CS RB MF"/>
    <s v="VW"/>
    <s v="75331801"/>
    <s v="DECIO CEZARINA"/>
    <s v="CEZARINA"/>
    <s v="GO"/>
    <s v="ETANOL COMUM"/>
    <n v="277"/>
    <n v="8.1999999999999993"/>
    <s v=" Km/L"/>
    <n v="124401"/>
    <n v="33.76"/>
    <n v="4.6900000000000004"/>
    <n v="158.33000000000001"/>
    <s v="202603090014"/>
    <s v="EXT - KSE LOCAÇOES"/>
    <s v="Planejamento Operaci"/>
    <s v="KSE LOCAÇOES"/>
    <m/>
    <d v="2026-03-09T00:00:00"/>
    <x v="11"/>
    <x v="1"/>
    <x v="12"/>
  </r>
  <r>
    <s v="TTT2H95"/>
    <s v="60645800106472477"/>
    <s v="09/03/2026 03:32:20"/>
    <s v="83047"/>
    <s v="WESLEY ROCHA FARIAS"/>
    <x v="63"/>
    <s v="Caminhonete"/>
    <s v="SAVEIRO CS RB MF"/>
    <s v="VW"/>
    <s v="46209914"/>
    <s v="DECIO RIO VERDE"/>
    <s v="RIO VERDE"/>
    <s v="GO"/>
    <s v="ETANOL COMUM"/>
    <n v="531"/>
    <n v="10.88"/>
    <s v=" Km/L"/>
    <n v="107444"/>
    <n v="48.79"/>
    <n v="4.79"/>
    <n v="233.7"/>
    <s v="202603090331"/>
    <s v="EXT - KSE LOCAÇOES"/>
    <s v="Planejamento Operaci"/>
    <s v="KSE LOCAÇOES"/>
    <m/>
    <d v="2026-03-09T00:00:00"/>
    <x v="11"/>
    <x v="1"/>
    <x v="12"/>
  </r>
  <r>
    <s v="TUG2C45"/>
    <s v="60645800106437770"/>
    <s v="09/03/2026 04:39:47"/>
    <s v="02527"/>
    <s v="ALCIENE MARTINS PONTES"/>
    <x v="54"/>
    <s v="Utilitário"/>
    <s v="SAVEIRO"/>
    <s v="FIAT"/>
    <s v="81889412"/>
    <s v="POSTO ZERO UM"/>
    <s v="RIO VERDE"/>
    <s v="GO"/>
    <s v="ETANOL COMUM"/>
    <n v="489"/>
    <n v="11.12"/>
    <s v=" Km/L"/>
    <n v="121299"/>
    <n v="43.99"/>
    <n v="4.8899999999999997"/>
    <n v="215.11"/>
    <s v="0"/>
    <s v="EXT - KSE LOCAÇOES"/>
    <s v="Planejamento Operaci"/>
    <s v="KSE LOCAÇOES"/>
    <m/>
    <d v="2026-03-09T00:00:00"/>
    <x v="11"/>
    <x v="1"/>
    <x v="12"/>
  </r>
  <r>
    <s v="TUG2C45"/>
    <s v="60645800106437770"/>
    <s v="09/03/2026 04:48:30"/>
    <s v="02527"/>
    <s v="ALCIENE MARTINS PONTES"/>
    <x v="54"/>
    <s v="Utilitário"/>
    <s v="SAVEIRO"/>
    <s v="FIAT"/>
    <s v="81889412"/>
    <s v="POSTO ZERO UM"/>
    <s v="RIO VERDE"/>
    <s v="GO"/>
    <s v="ETANOL COMUM"/>
    <m/>
    <m/>
    <s v=" Km/L"/>
    <m/>
    <m/>
    <m/>
    <m/>
    <s v="0"/>
    <s v="EXT - KSE LOCAÇOES"/>
    <s v="Planejamento Operaci"/>
    <s v="KSE LOCAÇOES"/>
    <m/>
    <d v="2026-03-09T00:00:00"/>
    <x v="11"/>
    <x v="1"/>
    <x v="12"/>
  </r>
  <r>
    <s v="TTQ4C10"/>
    <s v="60645800106553930"/>
    <s v="09/03/2026 05:36:25"/>
    <s v="72216"/>
    <s v="ERIVALDO OLIVEIRA SOARES"/>
    <x v="31"/>
    <s v="Caminhonete"/>
    <s v="Caminhonete S10"/>
    <s v="CHEVROLET"/>
    <s v="53081700"/>
    <s v="POSTO Z   Z SANTA MA"/>
    <s v="GUAPO"/>
    <s v="GO"/>
    <s v="DIESEL S-10"/>
    <n v="477"/>
    <n v="10.93"/>
    <s v=" Km/L"/>
    <n v="135963"/>
    <n v="43.64"/>
    <n v="7.2389999999999999"/>
    <n v="315.93"/>
    <s v="0"/>
    <s v="Planejamento Operaci"/>
    <s v="Planejamento Operaci"/>
    <s v="INSPENCAO"/>
    <m/>
    <d v="2026-03-09T00:00:00"/>
    <x v="11"/>
    <x v="1"/>
    <x v="12"/>
  </r>
  <r>
    <s v="TTY2C25"/>
    <s v="60645800106472430"/>
    <s v="09/03/2026 06:09:30"/>
    <s v="05369"/>
    <s v="FERNANDA HELLEN DEUFINO DA SILVA"/>
    <x v="38"/>
    <s v="Caminhonete"/>
    <s v="SAVEIRO CS RB MF"/>
    <s v="VW"/>
    <s v="34251011"/>
    <s v="DECIO ARAPORA"/>
    <s v="ARAPORA"/>
    <s v="MG"/>
    <s v="ETANOL COMUM"/>
    <n v="371"/>
    <n v="9.8000000000000007"/>
    <s v=" Km/L"/>
    <n v="107800"/>
    <n v="37.85"/>
    <n v="4.6900000000000004"/>
    <n v="177.52"/>
    <s v="202603090608"/>
    <s v="EXT - KSE LOCAÇOES"/>
    <s v="Planejamento Operaci"/>
    <s v="KSE LOCAÇOES"/>
    <m/>
    <d v="2026-03-09T00:00:00"/>
    <x v="11"/>
    <x v="1"/>
    <x v="12"/>
  </r>
  <r>
    <s v="TFP9I32"/>
    <s v="60645800105143819"/>
    <s v="09/03/2026 06:18:48"/>
    <s v="33861"/>
    <s v="FERNANDO DOS REIS GONÇALVES"/>
    <x v="7"/>
    <s v="Automóvel"/>
    <s v="ARGO"/>
    <s v="FIAT"/>
    <s v="75331801"/>
    <s v="DECIO CEZARINA"/>
    <s v="CEZARINA"/>
    <s v="GO"/>
    <s v="ETANOL COMUM"/>
    <n v="369"/>
    <n v="10.01"/>
    <s v=" Km/L"/>
    <n v="24480"/>
    <n v="36.880000000000003"/>
    <n v="4.6900000000000004"/>
    <n v="172.97"/>
    <s v="202603090618"/>
    <s v="Planejamento Operaci"/>
    <s v="Planejamento Operaci"/>
    <s v="Operacional"/>
    <m/>
    <d v="2026-03-09T00:00:00"/>
    <x v="11"/>
    <x v="1"/>
    <x v="4"/>
  </r>
  <r>
    <s v="TUW2D74"/>
    <s v="60645800105124310"/>
    <s v="09/03/2026 06:25:28"/>
    <s v="89140"/>
    <s v="ROBSON BORGES FERREIRA"/>
    <x v="35"/>
    <s v="Automóvel"/>
    <s v="CHEVROLET/S10 LS DD4"/>
    <s v="CHEVROLET"/>
    <s v="45364511"/>
    <s v="AUTO POSTO CERRADO 4"/>
    <s v="ITUMBIARA"/>
    <s v="GO"/>
    <s v="DIESEL S-10"/>
    <n v="692"/>
    <n v="14.33"/>
    <s v=" Km/L"/>
    <n v="108168"/>
    <n v="48.3"/>
    <n v="6.97"/>
    <n v="336.65"/>
    <s v="383023"/>
    <s v="Planejamento Operaci"/>
    <s v="Planejamento Operaci"/>
    <s v="Operacional"/>
    <m/>
    <d v="2026-03-09T00:00:00"/>
    <x v="11"/>
    <x v="1"/>
    <x v="12"/>
  </r>
  <r>
    <s v="TFI3B19"/>
    <s v="60645800105926941"/>
    <s v="09/03/2026 06:36:14"/>
    <s v="03102"/>
    <s v="EDES GONÇALVES DA SILVA"/>
    <x v="4"/>
    <s v="Automóvel"/>
    <s v="ARGO"/>
    <s v="FIAT"/>
    <s v="13308211"/>
    <s v="P. BANDEIRANTES"/>
    <s v="RIO VERDE"/>
    <s v="GO"/>
    <s v="ETANOL COMUM"/>
    <n v="280"/>
    <n v="11.06"/>
    <s v=" Km/L"/>
    <n v="73369"/>
    <n v="25.31"/>
    <n v="4.7919999999999998"/>
    <n v="121.28"/>
    <s v="90323518"/>
    <s v="Planejamento Operaci"/>
    <s v="Planejamento Operaci"/>
    <s v="Operacional"/>
    <m/>
    <d v="2026-03-09T00:00:00"/>
    <x v="11"/>
    <x v="1"/>
    <x v="0"/>
  </r>
  <r>
    <s v="TTR3A31"/>
    <s v="60645800106472404"/>
    <s v="09/03/2026 06:54:06"/>
    <s v="01836"/>
    <s v="DANILLO ROSA CARDOSO"/>
    <x v="53"/>
    <s v="Caminhonete"/>
    <s v="SAVEIRO CS RB MF"/>
    <s v="VW"/>
    <s v="31878011"/>
    <s v="POSTO CAMPESTRE"/>
    <s v="RIO VERDE"/>
    <s v="GO"/>
    <s v="ETANOL COMUM"/>
    <n v="475"/>
    <n v="11.17"/>
    <s v=" Km/L"/>
    <n v="115306"/>
    <n v="42.53"/>
    <n v="4.66"/>
    <n v="198.19"/>
    <s v="90324806"/>
    <s v="EXT - KSE LOCAÇOES"/>
    <s v="Planejamento Operaci"/>
    <s v="KSE LOCAÇOES"/>
    <m/>
    <d v="2026-03-09T00:00:00"/>
    <x v="11"/>
    <x v="1"/>
    <x v="12"/>
  </r>
  <r>
    <s v="TGK2G46"/>
    <s v="60645800105179571"/>
    <s v="09/03/2026 07:08:26"/>
    <s v="04161"/>
    <s v="WESLEY DUARTE MESQUITA"/>
    <x v="59"/>
    <s v="Utilitário"/>
    <s v="FIORINO"/>
    <s v="FIAT"/>
    <s v="07674909"/>
    <s v="AUTO POSTO INDIARA"/>
    <s v="INDIARA"/>
    <s v="GO"/>
    <s v="ETANOL COMUM"/>
    <n v="186"/>
    <n v="4.84"/>
    <s v=" Km/L"/>
    <n v="12799"/>
    <n v="38.409999999999997"/>
    <n v="4.8899999999999997"/>
    <n v="187.82"/>
    <s v="12584"/>
    <s v="Planejamento Operaci"/>
    <s v="Planejamento Operaci"/>
    <s v="Operacional"/>
    <m/>
    <d v="2026-03-09T00:00:00"/>
    <x v="11"/>
    <x v="1"/>
    <x v="5"/>
  </r>
  <r>
    <s v="TFW2H32"/>
    <s v="60645800105143835"/>
    <s v="09/03/2026 07:11:59"/>
    <s v="99638"/>
    <s v="LAFAIETE DE SOUZA SANTOS"/>
    <x v="10"/>
    <s v="Automóvel"/>
    <s v="ARGO"/>
    <s v="FIAT"/>
    <s v="36698902"/>
    <s v="POSTO AZET"/>
    <s v="ANAPOLIS"/>
    <s v="GO"/>
    <s v="ETANOL COMUM"/>
    <n v="372"/>
    <n v="10.23"/>
    <s v=" Km/L"/>
    <n v="60634"/>
    <n v="36.35"/>
    <n v="4.8899999999999997"/>
    <n v="177.75"/>
    <s v="442227"/>
    <s v="Planejamento Operaci"/>
    <s v="Planejamento Operaci"/>
    <s v="Operacional"/>
    <m/>
    <d v="2026-03-09T00:00:00"/>
    <x v="11"/>
    <x v="1"/>
    <x v="3"/>
  </r>
  <r>
    <s v="TKB0E17"/>
    <s v="60645800106185180"/>
    <s v="09/03/2026 07:22:48"/>
    <s v="02910"/>
    <s v="EMERSON CRISTIANO DA SILVEIRA"/>
    <x v="27"/>
    <s v="EQUIPAMENTOS"/>
    <s v="GUINCHO LEVE"/>
    <s v="EQUIPAMENTO"/>
    <s v="46286315"/>
    <s v="POSTO CENTRAL"/>
    <s v="BOM JESUS"/>
    <s v="GO"/>
    <s v="DIESEL S-10"/>
    <n v="391"/>
    <n v="5.56"/>
    <s v=" Km/L"/>
    <n v="26801"/>
    <n v="70.319999999999993"/>
    <n v="7.41"/>
    <n v="521.09"/>
    <s v="0"/>
    <s v="EXT - LUCCA JR"/>
    <s v="Planejamento Operaci"/>
    <s v="LUCCA JR"/>
    <m/>
    <d v="2026-03-09T00:00:00"/>
    <x v="11"/>
    <x v="1"/>
    <x v="11"/>
  </r>
  <r>
    <s v="TTT2H93"/>
    <s v="60645800106472340"/>
    <s v="09/03/2026 07:26:05"/>
    <s v="52982"/>
    <s v="ROBERTO ANTONIO DE MELO"/>
    <x v="41"/>
    <s v="Utilitário"/>
    <s v="SAVEIRO"/>
    <s v="FIAT"/>
    <s v="41826312"/>
    <s v="AUTO POSTO JACARE"/>
    <s v="ACREUNA"/>
    <s v="GO"/>
    <s v="ETANOL COMUM"/>
    <n v="478"/>
    <n v="10.94"/>
    <s v=" Km/L"/>
    <n v="74619"/>
    <n v="43.66"/>
    <n v="4.8609999999999998"/>
    <n v="212.22"/>
    <s v="90326701"/>
    <s v="EXT - KSE LOCAÇOES"/>
    <s v="Planejamento Operaci"/>
    <s v="KSE LOCAÇOES"/>
    <m/>
    <d v="2026-03-09T00:00:00"/>
    <x v="11"/>
    <x v="1"/>
    <x v="12"/>
  </r>
  <r>
    <s v="BWS3689"/>
    <s v="60645800105124355"/>
    <s v="09/03/2026 07:42:15"/>
    <s v="46068"/>
    <s v="ONEIR MENEZES DA SILVA"/>
    <x v="19"/>
    <s v="Caminhão"/>
    <s v="1524"/>
    <s v="MERCEDES-BENZ"/>
    <s v="20138809"/>
    <s v="MARAJO CENTRALINA"/>
    <s v="CENTRALINA"/>
    <s v="MG"/>
    <s v="DIESEL COMUM"/>
    <n v="0"/>
    <n v="0"/>
    <s v=" Km/L"/>
    <n v="0"/>
    <n v="211"/>
    <n v="7.09"/>
    <n v="1495.99"/>
    <s v="46068325687"/>
    <s v="EXT - SAO PEDRO"/>
    <s v="Planejamento Operaci"/>
    <s v="SAO PEDRO"/>
    <m/>
    <d v="2026-03-09T00:00:00"/>
    <x v="11"/>
    <x v="1"/>
    <x v="7"/>
  </r>
  <r>
    <s v="TGM4D76"/>
    <s v="60645800106437582"/>
    <s v="09/03/2026 08:52:29"/>
    <s v="33534"/>
    <s v="MARCOS ANTONIO MARCELINO DA SILVA"/>
    <x v="56"/>
    <s v="Caminhonete"/>
    <s v="FIORINO"/>
    <s v="FIAT"/>
    <s v="45307105"/>
    <s v="POSTO GIRASSOL"/>
    <s v="ITUMBIARA"/>
    <s v="GO"/>
    <s v="ETANOL COMUM"/>
    <n v="318"/>
    <n v="8.16"/>
    <s v=" Km/L"/>
    <n v="19190"/>
    <n v="38.97"/>
    <n v="4.6900000000000004"/>
    <n v="182.77"/>
    <s v="903318"/>
    <s v="Planejamento Operaci"/>
    <s v="Planejamento Operaci"/>
    <s v="Operacional"/>
    <m/>
    <d v="2026-03-09T00:00:00"/>
    <x v="11"/>
    <x v="1"/>
    <x v="5"/>
  </r>
  <r>
    <s v="TIV6G27"/>
    <s v="60645800106184069"/>
    <s v="09/03/2026 08:55:58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562"/>
    <n v="6.25"/>
    <s v=" Km/L"/>
    <n v="34390"/>
    <n v="89.93"/>
    <n v="6.891"/>
    <n v="619.66999999999996"/>
    <s v="90332087"/>
    <s v="EXT - LUCCA JR"/>
    <s v="Planejamento Operaci"/>
    <s v="LUCCA JR"/>
    <m/>
    <d v="2026-03-09T00:00:00"/>
    <x v="11"/>
    <x v="1"/>
    <x v="11"/>
  </r>
  <r>
    <s v="TIV6G27"/>
    <m/>
    <s v="09/03/2026 08:55:58"/>
    <m/>
    <m/>
    <x v="30"/>
    <m/>
    <m/>
    <m/>
    <m/>
    <s v="AUTO POSTO JACARE"/>
    <m/>
    <m/>
    <s v="ARLA-32"/>
    <s v="-"/>
    <s v="-"/>
    <s v=" Km/L"/>
    <s v="-"/>
    <n v="5.43"/>
    <m/>
    <n v="17.95"/>
    <m/>
    <m/>
    <m/>
    <m/>
    <m/>
    <d v="2026-03-09T00:00:00"/>
    <x v="11"/>
    <x v="1"/>
    <x v="11"/>
  </r>
  <r>
    <s v="TUF2B45"/>
    <s v="60645800106472420"/>
    <s v="09/03/2026 09:03:21"/>
    <s v="00047"/>
    <s v="KARLA THAISE SILVA CARVALHO"/>
    <x v="37"/>
    <s v="Caminhonete"/>
    <s v="SAVEIRO CS RB MF"/>
    <s v="VW"/>
    <s v="75331003"/>
    <s v="SUPERVIA LAGOA"/>
    <s v="RIO VERDE"/>
    <s v="GO"/>
    <s v="ETANOL COMUM"/>
    <n v="489"/>
    <n v="10.67"/>
    <s v=" Km/L"/>
    <n v="128744"/>
    <n v="45.82"/>
    <n v="4.8899999999999997"/>
    <n v="224.06"/>
    <s v="1"/>
    <s v="EXT - KSE LOCAÇOES"/>
    <s v="Planejamento Operaci"/>
    <s v="KSE LOCAÇOES"/>
    <m/>
    <d v="2026-03-09T00:00:00"/>
    <x v="11"/>
    <x v="1"/>
    <x v="12"/>
  </r>
  <r>
    <s v="TFE6B22"/>
    <s v="60645800105143762"/>
    <s v="09/03/2026 09:36:39"/>
    <s v="03608"/>
    <s v="WEIDER DA SILVA RODRIGUES"/>
    <x v="1"/>
    <s v="Automóvel"/>
    <s v="ARGO"/>
    <s v="FIAT"/>
    <s v="88802805"/>
    <s v="CARPA AUTO POSTO"/>
    <s v="GOIATUBA"/>
    <s v="GO"/>
    <s v="ETANOL COMUM"/>
    <n v="339"/>
    <n v="10.54"/>
    <s v=" Km/L"/>
    <n v="53037"/>
    <n v="32.159999999999997"/>
    <n v="4.9169999999999998"/>
    <n v="158.13"/>
    <s v="0"/>
    <s v="Planejamento Operaci"/>
    <s v="Planejamento Operaci"/>
    <s v="Operacional"/>
    <m/>
    <d v="2026-03-09T00:00:00"/>
    <x v="11"/>
    <x v="1"/>
    <x v="1"/>
  </r>
  <r>
    <s v="CVP4C84"/>
    <s v="60645800105124363"/>
    <s v="09/03/2026 10:08:10"/>
    <s v="13078"/>
    <s v="JOSE ROMARIO DOS ANJOS SOUSA"/>
    <x v="19"/>
    <s v="Caminhão"/>
    <s v="24-250"/>
    <s v="VOLKSWAGEN"/>
    <s v="81889412"/>
    <s v="POSTO ZERO UM"/>
    <s v="RIO VERDE"/>
    <s v="GO"/>
    <s v="DIESEL COMUM"/>
    <n v="0"/>
    <n v="0"/>
    <s v=" Km/L"/>
    <n v="0"/>
    <n v="78.849999999999994"/>
    <n v="7.85"/>
    <n v="618.99"/>
    <s v="1"/>
    <s v="EXT - SAO PEDRO"/>
    <s v="Planejamento Operaci"/>
    <s v="SAO PEDRO"/>
    <m/>
    <d v="2026-03-09T00:00:00"/>
    <x v="11"/>
    <x v="1"/>
    <x v="7"/>
  </r>
  <r>
    <s v="EJV0H01"/>
    <s v="60645800106437809"/>
    <s v="09/03/2026 10:16:37"/>
    <s v="85251"/>
    <s v="PAULO ROBERTO DE ALMEIDA"/>
    <x v="19"/>
    <s v="Caminhão"/>
    <s v="TECTOR"/>
    <s v="IVECO"/>
    <s v="81889412"/>
    <s v="POSTO ZERO UM"/>
    <s v="RIO VERDE"/>
    <s v="GO"/>
    <s v="DIESEL S-10"/>
    <n v="0"/>
    <n v="0"/>
    <s v=" Km/L"/>
    <n v="0"/>
    <n v="236.34"/>
    <n v="7.89"/>
    <n v="1864.78"/>
    <s v="1"/>
    <s v="EXT - SAO PEDRO"/>
    <s v="Planejamento Operaci"/>
    <s v="SAO PEDRO"/>
    <m/>
    <d v="2026-03-09T00:00:00"/>
    <x v="11"/>
    <x v="1"/>
    <x v="7"/>
  </r>
  <r>
    <s v="TJE5D27"/>
    <s v="60645800105124400"/>
    <s v="09/03/2026 10:23:01"/>
    <s v="09179"/>
    <s v="DANIEL NASCIMENTO DOS SANTOS_x0009__x0009__x0009__x0009_"/>
    <x v="60"/>
    <s v="EQUIPAMENTOS"/>
    <s v="GUINCHO LEVE"/>
    <s v="EQUIPAMENTO"/>
    <s v="46209914"/>
    <s v="DECIO RIO VERDE"/>
    <s v="RIO VERDE"/>
    <s v="GO"/>
    <s v="DIESEL S-10"/>
    <n v="429"/>
    <n v="5.65"/>
    <s v=" Km/L"/>
    <n v="23651"/>
    <n v="75.87"/>
    <n v="7.29"/>
    <n v="553.09"/>
    <s v="202603091022"/>
    <s v="EXT - LUCCA JR"/>
    <s v="Planejamento Operaci"/>
    <s v="LUCCA JR"/>
    <m/>
    <d v="2026-03-09T00:00:00"/>
    <x v="11"/>
    <x v="1"/>
    <x v="11"/>
  </r>
  <r>
    <s v="TJE5D27"/>
    <m/>
    <s v="09/03/2026 10:24:22"/>
    <m/>
    <m/>
    <x v="60"/>
    <m/>
    <m/>
    <m/>
    <m/>
    <s v="DECIO RIO VERDE"/>
    <m/>
    <m/>
    <s v="ARLA-32"/>
    <s v="-"/>
    <s v="-"/>
    <s v=" Km/L"/>
    <s v="-"/>
    <n v="2.46"/>
    <m/>
    <n v="9.34"/>
    <m/>
    <m/>
    <m/>
    <m/>
    <m/>
    <d v="2026-03-09T00:00:00"/>
    <x v="11"/>
    <x v="1"/>
    <x v="11"/>
  </r>
  <r>
    <s v="TTP5B47"/>
    <s v="60645800106472110"/>
    <s v="09/03/2026 10:45:39"/>
    <s v="02710"/>
    <s v="RAINON LOPES ALMEIDA"/>
    <x v="40"/>
    <s v="Caminhonete"/>
    <s v="SAVEIRO CS RB MF"/>
    <s v="VW"/>
    <s v="75331801"/>
    <s v="DECIO CEZARINA"/>
    <s v="CEZARINA"/>
    <s v="GO"/>
    <s v="ETANOL COMUM"/>
    <n v="430"/>
    <n v="9.7200000000000006"/>
    <s v=" Km/L"/>
    <n v="124831"/>
    <n v="44.25"/>
    <n v="4.6900000000000004"/>
    <n v="207.53"/>
    <s v="202603091045"/>
    <s v="EXT - KSE LOCAÇOES"/>
    <s v="Planejamento Operaci"/>
    <s v="KSE LOCAÇOES"/>
    <m/>
    <d v="2026-03-09T00:00:00"/>
    <x v="11"/>
    <x v="1"/>
    <x v="12"/>
  </r>
  <r>
    <s v="TTS4A16"/>
    <s v="60645800108788589"/>
    <s v="09/03/2026 10:52:58"/>
    <s v="70198"/>
    <s v="LALESCA CRISTINA SOUZA DE OLIVEIRA"/>
    <x v="32"/>
    <s v="Caminhonete"/>
    <s v="Caminhonete S10"/>
    <s v="CHEVROLET"/>
    <s v="53030006"/>
    <s v="KR TREVO"/>
    <s v="SANTA HELENA DE GOIAS"/>
    <s v="GO"/>
    <s v="DIESEL S-10"/>
    <n v="534"/>
    <n v="13.29"/>
    <s v=" Km/L"/>
    <n v="38209"/>
    <n v="40.19"/>
    <n v="7.1909999999999998"/>
    <n v="289"/>
    <s v="90339114"/>
    <s v="Planejamento Operaci"/>
    <s v="Planejamento Operaci"/>
    <s v="INSPENCAO"/>
    <m/>
    <d v="2026-03-09T00:00:00"/>
    <x v="11"/>
    <x v="1"/>
    <x v="12"/>
  </r>
  <r>
    <s v="UAT0I65"/>
    <s v="60645800106437639"/>
    <s v="09/03/2026 11:30:35"/>
    <s v="41967"/>
    <s v="DANIEL SEVERO AMARAL"/>
    <x v="70"/>
    <s v="Automóvel"/>
    <s v="VIRTUS"/>
    <s v="VOLKSWAGEN"/>
    <s v="89010800"/>
    <s v="AUTO POSTO PETRO NAC"/>
    <s v="BAURU"/>
    <s v="SP"/>
    <s v="GASOLINA COMUM"/>
    <n v="615"/>
    <n v="32.68"/>
    <s v=" Km/L"/>
    <n v="10944"/>
    <n v="18.82"/>
    <n v="6.3890000000000002"/>
    <n v="120.25"/>
    <s v="0"/>
    <s v="Planejamento Operaci"/>
    <s v="Planejamento Operaci"/>
    <s v="Operacional"/>
    <m/>
    <d v="2026-03-09T00:00:00"/>
    <x v="11"/>
    <x v="1"/>
    <x v="8"/>
  </r>
  <r>
    <s v="TFP3B22"/>
    <s v="60645800105143720"/>
    <s v="09/03/2026 11:54:08"/>
    <s v="02769"/>
    <s v="ANDRE LUIS PAULINO"/>
    <x v="6"/>
    <s v="Automóvel"/>
    <s v="ARGO"/>
    <s v="FIAT"/>
    <s v="36645906"/>
    <s v="AUTO POSTO ESTRELA DO SUL III"/>
    <s v="ACREUNA"/>
    <s v="GO"/>
    <s v="ETANOL COMUM"/>
    <n v="285"/>
    <n v="8.26"/>
    <s v=" Km/L"/>
    <n v="51429"/>
    <n v="34.5"/>
    <n v="5.67"/>
    <n v="195.62"/>
    <s v="0"/>
    <s v="Planejamento Operaci"/>
    <s v="Planejamento Operaci"/>
    <s v="Operacional"/>
    <m/>
    <d v="2026-03-09T00:00:00"/>
    <x v="11"/>
    <x v="1"/>
    <x v="4"/>
  </r>
  <r>
    <s v="TGM2I26"/>
    <s v="60645800106958050"/>
    <s v="09/03/2026 12:02:07"/>
    <s v="59226"/>
    <s v="PASCHOAL FAVORITTO DE QUEIROZ"/>
    <x v="52"/>
    <s v="Utilitário"/>
    <s v="FIORINO"/>
    <s v="FIAT"/>
    <s v="69479601"/>
    <s v="REDE SANTA LUZIA X"/>
    <s v="GOIANIA"/>
    <s v="GO"/>
    <s v="ETANOL COMUM"/>
    <n v="243"/>
    <n v="4.63"/>
    <s v=" Km/L"/>
    <n v="20751"/>
    <n v="52.44"/>
    <n v="4.29"/>
    <n v="224.99"/>
    <s v="191972"/>
    <s v="EXT - KSE LOCAÇOES"/>
    <s v="Planejamento Operaci"/>
    <s v="Operacional"/>
    <m/>
    <d v="2026-03-09T00:00:00"/>
    <x v="11"/>
    <x v="1"/>
    <x v="5"/>
  </r>
  <r>
    <s v="TFX7J72"/>
    <s v="60645800105836505"/>
    <s v="09/03/2026 12:17:55"/>
    <s v="03126"/>
    <s v="PEDRO PAULO SILVA SANTOS"/>
    <x v="11"/>
    <s v="Automóvel"/>
    <s v="ARGO"/>
    <s v="FIAT"/>
    <s v="45307105"/>
    <s v="POSTO GIRASSOL"/>
    <s v="ITUMBIARA"/>
    <s v="GO"/>
    <s v="ETANOL COMUM"/>
    <n v="320"/>
    <n v="9.1300000000000008"/>
    <s v=" Km/L"/>
    <n v="67358"/>
    <n v="35.06"/>
    <n v="4.6900000000000004"/>
    <n v="164.43"/>
    <s v="903442"/>
    <s v="Planejamento Operaci"/>
    <s v="Planejamento Operaci"/>
    <s v="Operacional"/>
    <m/>
    <d v="2026-03-09T00:00:00"/>
    <x v="11"/>
    <x v="1"/>
    <x v="4"/>
  </r>
  <r>
    <s v="TFS3C72"/>
    <s v="60645800105143738"/>
    <s v="09/03/2026 13:49:26"/>
    <s v="00271"/>
    <s v="HEDER OLIVEIRA SANTANA"/>
    <x v="9"/>
    <s v="Automóvel"/>
    <s v="ARGO"/>
    <s v="FIAT"/>
    <s v="41875311"/>
    <s v="POSTO SABOR DA TERRA"/>
    <s v="INDIARA"/>
    <s v="GO"/>
    <s v="ETANOL COMUM"/>
    <n v="306"/>
    <n v="7.39"/>
    <s v=" Km/L"/>
    <n v="83867"/>
    <n v="41.41"/>
    <n v="5.38"/>
    <n v="222.79"/>
    <s v="90349720"/>
    <s v="Planejamento Operaci"/>
    <s v="Planejamento Operaci"/>
    <s v="Operacional"/>
    <m/>
    <d v="2026-03-09T00:00:00"/>
    <x v="11"/>
    <x v="1"/>
    <x v="4"/>
  </r>
  <r>
    <s v="TLR1J91"/>
    <s v="60645800106043065"/>
    <s v="09/03/2026 14:11:33"/>
    <s v="02910"/>
    <s v="EMERSON CRISTIANO DA SILVEIRA"/>
    <x v="23"/>
    <s v="Caminhonete"/>
    <s v="SAVEIRO"/>
    <s v="VOLKSWAGEN"/>
    <s v="69494411"/>
    <s v="REDE MARAJO RIO VERD"/>
    <s v="RIO VERDE"/>
    <s v="GO"/>
    <s v="ETANOL COMUM"/>
    <n v="0"/>
    <n v="0"/>
    <s v=" Km/L"/>
    <s v="-"/>
    <n v="41.49"/>
    <n v="4.59"/>
    <n v="190.44"/>
    <s v="2910883922"/>
    <s v="Planejamento Operaci"/>
    <s v="Planejamento Operaci"/>
    <s v="Operacional"/>
    <m/>
    <d v="2026-03-09T00:00:00"/>
    <x v="11"/>
    <x v="1"/>
    <x v="9"/>
  </r>
  <r>
    <s v="TGL2B04"/>
    <s v="60645800106437315"/>
    <s v="09/03/2026 14:30:16"/>
    <s v="70145"/>
    <s v="LUCAS HENRIQUE MAGALHAES DE SOUZA "/>
    <x v="45"/>
    <s v="EQUIPAMENTOS"/>
    <s v="AMBULANCIA"/>
    <s v="OUTROS"/>
    <s v="36645906"/>
    <s v="AUTO POSTO ESTRELA DO SUL III"/>
    <s v="ACREUNA"/>
    <s v="GO"/>
    <s v="DIESEL S-10"/>
    <n v="248"/>
    <n v="4.78"/>
    <s v=" Km/L"/>
    <n v="8248"/>
    <n v="51.88"/>
    <n v="8.7799999999999994"/>
    <n v="455.5"/>
    <s v="0"/>
    <s v="Planejamento Operaci"/>
    <s v="Planejamento Operaci"/>
    <s v="Operacional"/>
    <m/>
    <d v="2026-03-09T00:00:00"/>
    <x v="11"/>
    <x v="1"/>
    <x v="13"/>
  </r>
  <r>
    <s v="TFR8B59"/>
    <s v="60645800105143681"/>
    <s v="09/03/2026 14:58:20"/>
    <s v="92635"/>
    <s v="ADENILDO BARBOSA DUTRA"/>
    <x v="8"/>
    <s v="Automóvel"/>
    <s v="ARGO"/>
    <s v="FIAT"/>
    <s v="69479601"/>
    <s v="REDE SANTA LUZIA X"/>
    <s v="GOIANIA"/>
    <s v="GO"/>
    <s v="ETANOL COMUM"/>
    <n v="369"/>
    <n v="9.01"/>
    <s v=" Km/L"/>
    <n v="22948"/>
    <n v="40.950000000000003"/>
    <n v="4.2910000000000004"/>
    <n v="175.7"/>
    <s v="192071"/>
    <s v="Planejamento Operaci"/>
    <s v="Planejamento Operaci"/>
    <s v="Operacional"/>
    <m/>
    <d v="2026-03-09T00:00:00"/>
    <x v="11"/>
    <x v="1"/>
    <x v="5"/>
  </r>
  <r>
    <s v="TTT2H95"/>
    <s v="60645800106472477"/>
    <s v="09/03/2026 15:12:15"/>
    <s v="46440"/>
    <s v="PAULO SOUSA DIAS"/>
    <x v="63"/>
    <s v="Caminhonete"/>
    <s v="SAVEIRO CS RB MF"/>
    <s v="VW"/>
    <s v="41826312"/>
    <s v="AUTO POSTO JACARE"/>
    <s v="ACREUNA"/>
    <s v="GO"/>
    <s v="ETANOL COMUM"/>
    <n v="459"/>
    <n v="10.199999999999999"/>
    <s v=" Km/L"/>
    <n v="107903"/>
    <n v="45"/>
    <n v="4.8609999999999998"/>
    <n v="218.73"/>
    <s v="90354668"/>
    <s v="EXT - KSE LOCAÇOES"/>
    <s v="Planejamento Operaci"/>
    <s v="KSE LOCAÇOES"/>
    <m/>
    <d v="2026-03-09T00:00:00"/>
    <x v="11"/>
    <x v="1"/>
    <x v="12"/>
  </r>
  <r>
    <s v="RCJ8I11"/>
    <s v="60645800106437710"/>
    <s v="09/03/2026 15:16:35"/>
    <s v="94989"/>
    <s v="THOMAS HARLLESSON CARNEIRO FARIAS"/>
    <x v="69"/>
    <s v="Caminhonete"/>
    <s v="STRADA"/>
    <s v="FIAT"/>
    <s v="53081700"/>
    <s v="POSTO Z   Z SANTA MA"/>
    <s v="GUAPO"/>
    <s v="GO"/>
    <s v="ETANOL COMUM"/>
    <n v="528"/>
    <n v="12.12"/>
    <s v=" Km/L"/>
    <n v="44050"/>
    <n v="43.55"/>
    <n v="3.97"/>
    <n v="172.9"/>
    <s v="0"/>
    <s v="Planejamento Operaci"/>
    <s v="Planejamento Operaci"/>
    <s v="TI e Automação"/>
    <m/>
    <d v="2026-03-09T00:00:00"/>
    <x v="11"/>
    <x v="1"/>
    <x v="5"/>
  </r>
  <r>
    <s v="TTT2H93"/>
    <s v="60645800106472340"/>
    <s v="09/03/2026 15:31:17"/>
    <s v="52982"/>
    <s v="ROBERTO ANTONIO DE MELO"/>
    <x v="41"/>
    <s v="Utilitário"/>
    <s v="SAVEIRO"/>
    <s v="FIAT"/>
    <s v="41826312"/>
    <s v="AUTO POSTO JACARE"/>
    <s v="ACREUNA"/>
    <s v="GO"/>
    <s v="ETANOL COMUM"/>
    <n v="369"/>
    <n v="8.8800000000000008"/>
    <s v=" Km/L"/>
    <n v="74988"/>
    <n v="41.55"/>
    <n v="4.8600000000000003"/>
    <n v="201.94"/>
    <s v="90355797"/>
    <s v="EXT - KSE LOCAÇOES"/>
    <s v="Planejamento Operaci"/>
    <s v="KSE LOCAÇOES"/>
    <m/>
    <d v="2026-03-09T00:00:00"/>
    <x v="11"/>
    <x v="1"/>
    <x v="12"/>
  </r>
  <r>
    <s v="UAT0I65"/>
    <s v="60645800106437639"/>
    <s v="09/03/2026 15:54:30"/>
    <s v="41967"/>
    <s v="DANIEL SEVERO AMARAL"/>
    <x v="70"/>
    <s v="Automóvel"/>
    <s v="VIRTUS"/>
    <s v="VOLKSWAGEN"/>
    <s v="32505407"/>
    <s v="GRAAL ANTARES"/>
    <s v="UBERABA"/>
    <s v="MG"/>
    <s v="GASOLINA COMUM"/>
    <n v="371"/>
    <n v="11.64"/>
    <s v=" Km/L"/>
    <n v="11315"/>
    <n v="31.86"/>
    <n v="6.19"/>
    <n v="197.21"/>
    <s v="0"/>
    <s v="Planejamento Operaci"/>
    <s v="Planejamento Operaci"/>
    <s v="Operacional"/>
    <m/>
    <d v="2026-03-09T00:00:00"/>
    <x v="11"/>
    <x v="1"/>
    <x v="8"/>
  </r>
  <r>
    <s v="RBP0A22"/>
    <s v="60645800106437700"/>
    <s v="09/03/2026 16:05:49"/>
    <s v="48710"/>
    <s v="GUSTAVO DA SILVA"/>
    <x v="68"/>
    <s v="Utilitário"/>
    <s v="STRADA"/>
    <s v="FIAT"/>
    <s v="53081700"/>
    <s v="POSTO Z   Z SANTA MA"/>
    <s v="GUAPO"/>
    <s v="GO"/>
    <s v="ETANOL COMUM"/>
    <n v="459"/>
    <n v="9.0399999999999991"/>
    <s v=" Km/L"/>
    <n v="48036"/>
    <n v="50.78"/>
    <n v="4.79"/>
    <n v="243.25"/>
    <s v="0"/>
    <s v="Planejamento Operaci"/>
    <s v="Planejamento Operaci"/>
    <s v="TI e Automação"/>
    <m/>
    <d v="2026-03-09T00:00:00"/>
    <x v="11"/>
    <x v="1"/>
    <x v="5"/>
  </r>
  <r>
    <s v="TGM4D76"/>
    <s v="60645800106437582"/>
    <s v="09/03/2026 16:07:35"/>
    <s v="33534"/>
    <s v="MARCOS ANTONIO MARCELINO DA SILVA"/>
    <x v="56"/>
    <s v="Caminhonete"/>
    <s v="FIORINO"/>
    <s v="FIAT"/>
    <s v="75331003"/>
    <s v="SUPERVIA LAGOA"/>
    <s v="RIO VERDE"/>
    <s v="GO"/>
    <s v="ETANOL COMUM"/>
    <n v="156"/>
    <n v="8.73"/>
    <s v=" Km/L"/>
    <n v="19346"/>
    <n v="17.86"/>
    <n v="4.8899999999999997"/>
    <n v="87.34"/>
    <s v="0"/>
    <s v="Planejamento Operaci"/>
    <s v="Planejamento Operaci"/>
    <s v="Operacional"/>
    <m/>
    <d v="2026-03-09T00:00:00"/>
    <x v="11"/>
    <x v="1"/>
    <x v="5"/>
  </r>
  <r>
    <s v="TFV8C74"/>
    <s v="60645800106437299"/>
    <s v="09/03/2026 16:25:15"/>
    <s v="02584"/>
    <s v="TATIANE PENA GOMES"/>
    <x v="34"/>
    <s v="Automóvel"/>
    <s v="AMBULANCIA"/>
    <s v="VOLKSWAGEN"/>
    <s v="75331801"/>
    <s v="DECIO CEZARINA"/>
    <s v="CEZARINA"/>
    <s v="GO"/>
    <s v="DIESEL S-10"/>
    <n v="399"/>
    <n v="6.07"/>
    <s v=" Km/L"/>
    <n v="13996"/>
    <n v="65.680000000000007"/>
    <n v="7.29"/>
    <n v="478.81"/>
    <s v="202603091624"/>
    <s v="Planejamento Operaci"/>
    <s v="Planejamento Operaci"/>
    <s v="RESGATE"/>
    <m/>
    <d v="2026-03-09T00:00:00"/>
    <x v="11"/>
    <x v="1"/>
    <x v="13"/>
  </r>
  <r>
    <s v="TTR3A31"/>
    <s v="60645800106472404"/>
    <s v="09/03/2026 16:56:10"/>
    <s v="06404"/>
    <s v="FABIO BERNARDINO DA SILVA"/>
    <x v="53"/>
    <s v="Caminhonete"/>
    <s v="SAVEIRO CS RB MF"/>
    <s v="VW"/>
    <s v="46209914"/>
    <s v="DECIO RIO VERDE"/>
    <s v="RIO VERDE"/>
    <s v="GO"/>
    <s v="ETANOL COMUM"/>
    <n v="325"/>
    <n v="9.44"/>
    <s v=" Km/L"/>
    <n v="115631"/>
    <n v="34.44"/>
    <n v="4.79"/>
    <n v="164.97"/>
    <s v="202603091655"/>
    <s v="EXT - KSE LOCAÇOES"/>
    <s v="Planejamento Operaci"/>
    <s v="KSE LOCAÇOES"/>
    <m/>
    <d v="2026-03-09T00:00:00"/>
    <x v="11"/>
    <x v="1"/>
    <x v="12"/>
  </r>
  <r>
    <s v="TUG2C45"/>
    <s v="60645800106437770"/>
    <s v="09/03/2026 17:16:13"/>
    <s v="03782"/>
    <s v="ELVIS MESSIAS FERNANDES"/>
    <x v="54"/>
    <s v="Utilitário"/>
    <s v="SAVEIRO"/>
    <s v="FIAT"/>
    <s v="13335016"/>
    <s v="POSTO TREVO"/>
    <s v="RIO VERDE"/>
    <s v="GO"/>
    <s v="ETANOL COMUM"/>
    <n v="489"/>
    <n v="10.02"/>
    <s v=" Km/L"/>
    <n v="121788"/>
    <n v="48.78"/>
    <n v="4.99"/>
    <n v="243.42"/>
    <s v="90362139"/>
    <s v="EXT - KSE LOCAÇOES"/>
    <s v="Planejamento Operaci"/>
    <s v="KSE LOCAÇOES"/>
    <m/>
    <d v="2026-03-09T00:00:00"/>
    <x v="11"/>
    <x v="1"/>
    <x v="12"/>
  </r>
  <r>
    <s v="TLO0E87"/>
    <s v="60645800106184255"/>
    <s v="09/03/2026 17:26:52"/>
    <s v="01765"/>
    <s v="ELIAS JANUARIO DIMAS"/>
    <x v="43"/>
    <s v="EQUIPAMENTOS"/>
    <s v="GUINCHO LEVE"/>
    <s v="EQUIPAMENTO"/>
    <s v="87183400"/>
    <s v="MARAJO GUAPO"/>
    <s v="GUAPO"/>
    <s v="GO"/>
    <s v="DIESEL S-10"/>
    <n v="492"/>
    <n v="6.26"/>
    <s v=" Km/L"/>
    <n v="34343"/>
    <n v="78.64"/>
    <n v="6.04"/>
    <n v="474.99"/>
    <s v="0"/>
    <s v="EXT - LUCCA JR"/>
    <s v="Planejamento Operaci"/>
    <s v="LUCCA JR"/>
    <m/>
    <d v="2026-03-09T00:00:00"/>
    <x v="11"/>
    <x v="1"/>
    <x v="11"/>
  </r>
  <r>
    <s v="TLO0E87"/>
    <m/>
    <s v="09/03/2026 17:26:52"/>
    <m/>
    <m/>
    <x v="43"/>
    <m/>
    <m/>
    <m/>
    <m/>
    <s v="MARAJO GUAPO"/>
    <m/>
    <m/>
    <s v="ARLA-32"/>
    <s v="-"/>
    <s v="-"/>
    <s v=" Km/L"/>
    <s v="-"/>
    <n v="2.85"/>
    <m/>
    <n v="11.37"/>
    <m/>
    <m/>
    <m/>
    <m/>
    <m/>
    <d v="2026-03-09T00:00:00"/>
    <x v="11"/>
    <x v="1"/>
    <x v="11"/>
  </r>
  <r>
    <s v="TTY2C25"/>
    <s v="60645800106472430"/>
    <s v="09/03/2026 17:41:13"/>
    <s v="07015"/>
    <s v="EDILEIA DE SOUSA ANTUNES"/>
    <x v="38"/>
    <s v="Caminhonete"/>
    <s v="SAVEIRO CS RB MF"/>
    <s v="VW"/>
    <s v="45307105"/>
    <s v="POSTO GIRASSOL"/>
    <s v="ITUMBIARA"/>
    <s v="GO"/>
    <s v="ETANOL COMUM"/>
    <n v="255"/>
    <n v="6.7"/>
    <s v=" Km/L"/>
    <n v="108055"/>
    <n v="38.04"/>
    <n v="4.6900000000000004"/>
    <n v="178.41"/>
    <s v="903636"/>
    <s v="EXT - KSE LOCAÇOES"/>
    <s v="Planejamento Operaci"/>
    <s v="KSE LOCAÇOES"/>
    <m/>
    <d v="2026-03-09T00:00:00"/>
    <x v="11"/>
    <x v="1"/>
    <x v="12"/>
  </r>
  <r>
    <s v="TTQ4C10"/>
    <s v="60645800106553930"/>
    <s v="09/03/2026 17:45:36"/>
    <s v="93910"/>
    <s v="DIVINO AVELINO DOS SANTOS"/>
    <x v="31"/>
    <s v="Caminhonete"/>
    <s v="Caminhonete S10"/>
    <s v="CHEVROLET"/>
    <s v="87183400"/>
    <s v="MARAJO GUAPO"/>
    <s v="GUAPO"/>
    <s v="GO"/>
    <s v="DIESEL S-10"/>
    <n v="688"/>
    <n v="13.23"/>
    <s v=" Km/L"/>
    <n v="136651"/>
    <n v="52"/>
    <n v="6.04"/>
    <n v="314.08"/>
    <s v="0"/>
    <s v="Planejamento Operaci"/>
    <s v="Planejamento Operaci"/>
    <s v="INSPENCAO"/>
    <m/>
    <d v="2026-03-09T00:00:00"/>
    <x v="11"/>
    <x v="1"/>
    <x v="12"/>
  </r>
  <r>
    <s v="TUQ2H91"/>
    <s v="60645800107558597"/>
    <s v="09/03/2026 18:21:11"/>
    <s v="87954"/>
    <s v="DANIEL GONÇALVES"/>
    <x v="66"/>
    <s v="Caminhonete"/>
    <s v="SAVEIRO CD RB MF"/>
    <s v="VOLKSWAGEN"/>
    <s v="46209914"/>
    <s v="DECIO RIO VERDE"/>
    <s v="RIO VERDE"/>
    <s v="GO"/>
    <s v="ETANOL COMUM"/>
    <n v="193"/>
    <n v="4.6900000000000004"/>
    <s v=" Km/L"/>
    <n v="31983"/>
    <n v="41.13"/>
    <n v="4.79"/>
    <n v="197.01"/>
    <s v="202603091820"/>
    <s v="EXT - KSE LOCAÇOES"/>
    <s v="Planejamento Operaci"/>
    <s v="KSE LOCAÇOES"/>
    <m/>
    <d v="2026-03-09T00:00:00"/>
    <x v="11"/>
    <x v="1"/>
    <x v="12"/>
  </r>
  <r>
    <s v="TFW2H32"/>
    <s v="60645800105143835"/>
    <s v="09/03/2026 18:28:29"/>
    <s v="99638"/>
    <s v="LAFAIETE DE SOUZA SANTOS"/>
    <x v="10"/>
    <s v="Automóvel"/>
    <s v="ARGO"/>
    <s v="FIAT"/>
    <s v="41891811"/>
    <s v="UBRASPETRO COM DE DERIVADOS DE"/>
    <s v="GOIANIA"/>
    <s v="GO"/>
    <s v="ETANOL COMUM"/>
    <n v="259"/>
    <n v="9.16"/>
    <s v=" Km/L"/>
    <n v="60893"/>
    <n v="28.27"/>
    <n v="4.99"/>
    <n v="141.07"/>
    <s v="585907"/>
    <s v="Planejamento Operaci"/>
    <s v="Planejamento Operaci"/>
    <s v="Operacional"/>
    <m/>
    <d v="2026-03-09T00:00:00"/>
    <x v="11"/>
    <x v="1"/>
    <x v="3"/>
  </r>
  <r>
    <s v="TTP5B47"/>
    <s v="60645800106472110"/>
    <s v="09/03/2026 18:38:26"/>
    <s v="02710"/>
    <s v="RAINON LOPES ALMEIDA"/>
    <x v="40"/>
    <s v="Caminhonete"/>
    <s v="SAVEIRO CS RB MF"/>
    <s v="VW"/>
    <s v="75331801"/>
    <s v="DECIO CEZARINA"/>
    <s v="CEZARINA"/>
    <s v="GO"/>
    <s v="ETANOL COMUM"/>
    <n v="327"/>
    <n v="9.77"/>
    <s v=" Km/L"/>
    <n v="125158"/>
    <n v="33.46"/>
    <n v="4.6900000000000004"/>
    <n v="156.93"/>
    <s v="202603091837"/>
    <s v="EXT - KSE LOCAÇOES"/>
    <s v="Planejamento Operaci"/>
    <s v="KSE LOCAÇOES"/>
    <m/>
    <d v="2026-03-09T00:00:00"/>
    <x v="11"/>
    <x v="1"/>
    <x v="12"/>
  </r>
  <r>
    <s v="TER4970"/>
    <s v="60645800105124339"/>
    <s v="09/03/2026 18:42:00"/>
    <s v="52247"/>
    <s v="CARLOS ALBERTO DO ROSARIO"/>
    <x v="19"/>
    <s v="EQUIPAMENTOS"/>
    <s v="RETROESCAVADEIRA"/>
    <s v="CATERPILLAR"/>
    <s v="81870100"/>
    <s v="POSTO MILLENIUM DIMAG"/>
    <s v="APARECIDA DE GOIANIA"/>
    <s v="GO"/>
    <s v="DIESEL COMUM"/>
    <n v="0"/>
    <n v="0"/>
    <s v=" Km/L"/>
    <n v="0"/>
    <n v="222.15"/>
    <n v="6.49"/>
    <n v="1441.75"/>
    <s v="115283"/>
    <s v="EXT - SAO PEDRO"/>
    <s v="Planejamento Operaci"/>
    <s v="SAO PEDRO"/>
    <m/>
    <d v="2026-03-09T00:00:00"/>
    <x v="11"/>
    <x v="1"/>
    <x v="7"/>
  </r>
  <r>
    <s v="TFM4H34"/>
    <s v="60645800106437340"/>
    <s v="09/03/2026 18:53:22"/>
    <s v="70145"/>
    <s v="LUCAS HENRIQUE MAGALHAES DE SOUZA "/>
    <x v="46"/>
    <s v="EQUIPAMENTOS"/>
    <s v="AMBULANCIA"/>
    <s v="OUTROS"/>
    <s v="46209914"/>
    <s v="DECIO RIO VERDE"/>
    <s v="RIO VERDE"/>
    <s v="GO"/>
    <s v="DIESEL S-10"/>
    <n v="275"/>
    <n v="5.46"/>
    <s v=" Km/L"/>
    <n v="10535"/>
    <n v="50.39"/>
    <n v="8.4499999999999993"/>
    <n v="425.8"/>
    <s v="202603091852"/>
    <s v="Planejamento Operaci"/>
    <s v="Planejamento Operaci"/>
    <s v="Operacional"/>
    <m/>
    <d v="2026-03-09T00:00:00"/>
    <x v="11"/>
    <x v="1"/>
    <x v="13"/>
  </r>
  <r>
    <s v="TFN0D12"/>
    <s v="60645800105143746"/>
    <s v="09/03/2026 19:19:55"/>
    <s v="00390"/>
    <s v="SILVINO JOSE DE BRITO"/>
    <x v="5"/>
    <s v="Automóvel"/>
    <s v="ARGO"/>
    <s v="FIAT"/>
    <s v="87107509"/>
    <s v="AUTO POSTO OLIMPIO"/>
    <s v="APARECIDA DE GOIANIA"/>
    <s v="GO"/>
    <s v="ETANOL COMUM"/>
    <n v="405"/>
    <n v="9.33"/>
    <s v=" Km/L"/>
    <n v="38462"/>
    <n v="43.39"/>
    <n v="4.99"/>
    <n v="216.51"/>
    <s v="0"/>
    <s v="Planejamento Operaci"/>
    <s v="Planejamento Operaci"/>
    <s v="Operacional"/>
    <m/>
    <d v="2026-03-09T00:00:00"/>
    <x v="11"/>
    <x v="1"/>
    <x v="3"/>
  </r>
  <r>
    <s v="TUF2B45"/>
    <s v="60645800106472420"/>
    <s v="09/03/2026 19:34:57"/>
    <s v="03398"/>
    <s v="JOSIMAR VENANCIO SANTOS SILVA"/>
    <x v="37"/>
    <s v="Caminhonete"/>
    <s v="SAVEIRO CS RB MF"/>
    <s v="VW"/>
    <s v="85314604"/>
    <s v="MB POSTOS"/>
    <s v="GOIANIA"/>
    <s v="GO"/>
    <s v="ETANOL COMUM"/>
    <n v="338"/>
    <n v="8.3699999999999992"/>
    <s v=" Km/L"/>
    <n v="129082"/>
    <n v="40.369999999999997"/>
    <n v="4.99"/>
    <n v="201.45"/>
    <s v="0"/>
    <s v="EXT - KSE LOCAÇOES"/>
    <s v="Planejamento Operaci"/>
    <s v="KSE LOCAÇOES"/>
    <m/>
    <d v="2026-03-09T00:00:00"/>
    <x v="11"/>
    <x v="1"/>
    <x v="12"/>
  </r>
  <r>
    <s v="TTT2H95"/>
    <s v="60645800106472477"/>
    <s v="09/03/2026 19:38:49"/>
    <s v="83047"/>
    <s v="WESLEY ROCHA FARIAS"/>
    <x v="63"/>
    <s v="Caminhonete"/>
    <s v="SAVEIRO CS RB MF"/>
    <s v="VW"/>
    <s v="45308900"/>
    <s v="POSTO LUPATINI"/>
    <s v="SANTO ANTONIO DA BARRA"/>
    <s v="GO"/>
    <s v="ETANOL COMUM"/>
    <n v="261"/>
    <n v="10.01"/>
    <s v=" Km/L"/>
    <n v="108164"/>
    <n v="26.08"/>
    <n v="4.99"/>
    <n v="130.13999999999999"/>
    <s v="0"/>
    <s v="EXT - KSE LOCAÇOES"/>
    <s v="Planejamento Operaci"/>
    <s v="KSE LOCAÇOES"/>
    <m/>
    <d v="2026-03-09T00:00:00"/>
    <x v="11"/>
    <x v="1"/>
    <x v="12"/>
  </r>
  <r>
    <s v="TFW3J34"/>
    <s v="60645800106437440"/>
    <s v="09/03/2026 19:56:45"/>
    <s v="14914"/>
    <s v="OBERDAN PEREIRA DE AZEVEDO"/>
    <x v="49"/>
    <s v="EQUIPAMENTOS"/>
    <s v="AMBULANCIA"/>
    <s v="OUTROS"/>
    <s v="46286315"/>
    <s v="POSTO CENTRAL"/>
    <s v="BOM JESUS"/>
    <s v="GO"/>
    <s v="DIESEL S-10"/>
    <n v="324"/>
    <n v="5.81"/>
    <s v=" Km/L"/>
    <n v="16869"/>
    <n v="55.75"/>
    <n v="7.89"/>
    <n v="439.87"/>
    <s v="1"/>
    <s v="Planejamento Operaci"/>
    <s v="Planejamento Operaci"/>
    <s v="Operacional"/>
    <m/>
    <d v="2026-03-09T00:00:00"/>
    <x v="11"/>
    <x v="1"/>
    <x v="13"/>
  </r>
  <r>
    <s v="TFI3B19"/>
    <s v="60645800105926941"/>
    <s v="09/03/2026 20:23:40"/>
    <s v="03102"/>
    <s v="EDES GONÇALVES DA SILVA"/>
    <x v="4"/>
    <s v="Automóvel"/>
    <s v="ARGO"/>
    <s v="FIAT"/>
    <s v="13308211"/>
    <s v="P. BANDEIRANTES"/>
    <s v="RIO VERDE"/>
    <s v="GO"/>
    <s v="ETANOL COMUM"/>
    <n v="325"/>
    <n v="8.07"/>
    <s v=" Km/L"/>
    <n v="73694"/>
    <n v="40.26"/>
    <n v="4.7910000000000004"/>
    <n v="192.89"/>
    <s v="90373165"/>
    <s v="Planejamento Operaci"/>
    <s v="Planejamento Operaci"/>
    <s v="Operacional"/>
    <m/>
    <d v="2026-03-09T00:00:00"/>
    <x v="11"/>
    <x v="1"/>
    <x v="0"/>
  </r>
  <r>
    <s v="TUG2C45"/>
    <s v="60645800106437770"/>
    <s v="10/03/2026 00:51:07"/>
    <s v="80560"/>
    <s v="EDMAR PEREIRA COSTA"/>
    <x v="54"/>
    <s v="Utilitário"/>
    <s v="SAVEIRO"/>
    <s v="FIAT"/>
    <s v="81889412"/>
    <s v="POSTO ZERO UM"/>
    <s v="RIO VERDE"/>
    <s v="GO"/>
    <s v="ETANOL COMUM"/>
    <n v="408"/>
    <n v="10.49"/>
    <s v=" Km/L"/>
    <n v="122196"/>
    <n v="38.9"/>
    <n v="4.8899999999999997"/>
    <n v="190.22"/>
    <s v="1"/>
    <s v="EXT - KSE LOCAÇOES"/>
    <s v="Planejamento Operaci"/>
    <s v="KSE LOCAÇOES"/>
    <m/>
    <d v="2026-03-10T00:00:00"/>
    <x v="11"/>
    <x v="1"/>
    <x v="12"/>
  </r>
  <r>
    <s v="TTS4A16"/>
    <s v="60645800108788589"/>
    <s v="10/03/2026 02:09:32"/>
    <s v="70552"/>
    <s v="ARMANDO DA SILVA OLIVIEIRA NETO"/>
    <x v="32"/>
    <s v="Caminhonete"/>
    <s v="Caminhonete S10"/>
    <s v="CHEVROLET"/>
    <s v="13342911"/>
    <s v="SANTA HELENA DE GOIAS"/>
    <s v="SANTA HELENA DE GOIAS"/>
    <s v="GO"/>
    <s v="DIESEL S-10"/>
    <n v="607"/>
    <n v="10.119999999999999"/>
    <s v=" Km/L"/>
    <n v="38816"/>
    <n v="59.98"/>
    <n v="7.6050000000000004"/>
    <n v="456.12"/>
    <s v="1773119315"/>
    <s v="Planejamento Operaci"/>
    <s v="Planejamento Operaci"/>
    <s v="INSPENCAO"/>
    <m/>
    <d v="2026-03-10T00:00:00"/>
    <x v="11"/>
    <x v="1"/>
    <x v="12"/>
  </r>
  <r>
    <s v="TTT2H93"/>
    <s v="60645800106472340"/>
    <s v="10/03/2026 02:30:08"/>
    <s v="03095"/>
    <s v="MICHELL ALMEIDA SANTANA"/>
    <x v="41"/>
    <s v="Utilitário"/>
    <s v="SAVEIRO"/>
    <s v="FIAT"/>
    <s v="07674909"/>
    <s v="AUTO POSTO INDIARA"/>
    <s v="INDIARA"/>
    <s v="GO"/>
    <s v="ETANOL COMUM"/>
    <n v="331"/>
    <n v="9.69"/>
    <s v=" Km/L"/>
    <n v="75319"/>
    <n v="34.159999999999997"/>
    <n v="4.8899999999999997"/>
    <n v="167.04"/>
    <s v="12606"/>
    <s v="EXT - KSE LOCAÇOES"/>
    <s v="Planejamento Operaci"/>
    <s v="KSE LOCAÇOES"/>
    <m/>
    <d v="2026-03-10T00:00:00"/>
    <x v="11"/>
    <x v="1"/>
    <x v="12"/>
  </r>
  <r>
    <s v="TTY2C25"/>
    <s v="60645800106472430"/>
    <s v="10/03/2026 02:56:51"/>
    <s v="32871"/>
    <s v="JOSE RICARDO SOUZA SILVA"/>
    <x v="38"/>
    <s v="Caminhonete"/>
    <s v="SAVEIRO CS RB MF"/>
    <s v="VW"/>
    <s v="45307105"/>
    <s v="POSTO GIRASSOL"/>
    <s v="ITUMBIARA"/>
    <s v="GO"/>
    <s v="ETANOL COMUM"/>
    <n v="337"/>
    <n v="10.9"/>
    <s v=" Km/L"/>
    <n v="108392"/>
    <n v="30.92"/>
    <n v="4.6900000000000004"/>
    <n v="145.01"/>
    <s v="100310"/>
    <s v="EXT - KSE LOCAÇOES"/>
    <s v="Planejamento Operaci"/>
    <s v="KSE LOCAÇOES"/>
    <m/>
    <d v="2026-03-10T00:00:00"/>
    <x v="11"/>
    <x v="1"/>
    <x v="12"/>
  </r>
  <r>
    <s v="TTR3A31"/>
    <s v="60645800106472404"/>
    <s v="10/03/2026 04:08:31"/>
    <s v="01836"/>
    <s v="DANILLO ROSA CARDOSO"/>
    <x v="53"/>
    <s v="Caminhonete"/>
    <s v="SAVEIRO CS RB MF"/>
    <s v="VW"/>
    <s v="46209914"/>
    <s v="DECIO RIO VERDE"/>
    <s v="RIO VERDE"/>
    <s v="GO"/>
    <s v="ETANOL COMUM"/>
    <n v="425"/>
    <n v="9.0299999999999994"/>
    <s v=" Km/L"/>
    <n v="116056"/>
    <n v="47.08"/>
    <n v="4.79"/>
    <n v="225.51"/>
    <s v="202603100407"/>
    <s v="EXT - KSE LOCAÇOES"/>
    <s v="Planejamento Operaci"/>
    <s v="KSE LOCAÇOES"/>
    <m/>
    <d v="2026-03-10T00:00:00"/>
    <x v="11"/>
    <x v="1"/>
    <x v="12"/>
  </r>
  <r>
    <s v="TTP5B47"/>
    <s v="60645800106472110"/>
    <s v="10/03/2026 04:43:51"/>
    <s v="99531"/>
    <s v="RODRIGO RODRIGUES BARROS"/>
    <x v="40"/>
    <s v="Caminhonete"/>
    <s v="SAVEIRO CS RB MF"/>
    <s v="VW"/>
    <s v="75331801"/>
    <s v="DECIO CEZARINA"/>
    <s v="CEZARINA"/>
    <s v="GO"/>
    <s v="ETANOL COMUM"/>
    <n v="476"/>
    <n v="10.62"/>
    <s v=" Km/L"/>
    <n v="125634"/>
    <n v="44.82"/>
    <n v="4.6900000000000004"/>
    <n v="210.21"/>
    <s v="202603100443"/>
    <s v="EXT - KSE LOCAÇOES"/>
    <s v="Planejamento Operaci"/>
    <s v="KSE LOCAÇOES"/>
    <m/>
    <d v="2026-03-10T00:00:00"/>
    <x v="11"/>
    <x v="1"/>
    <x v="12"/>
  </r>
  <r>
    <s v="TUF2B45"/>
    <s v="60645800106472420"/>
    <s v="10/03/2026 05:41:40"/>
    <s v="03398"/>
    <s v="JOSIMAR VENANCIO SANTOS SILVA"/>
    <x v="37"/>
    <s v="Caminhonete"/>
    <s v="SAVEIRO CS RB MF"/>
    <s v="VW"/>
    <s v="75331003"/>
    <s v="SUPERVIA LAGOA"/>
    <s v="RIO VERDE"/>
    <s v="GO"/>
    <s v="ETANOL COMUM"/>
    <n v="501"/>
    <n v="10.72"/>
    <s v=" Km/L"/>
    <n v="129583"/>
    <n v="46.73"/>
    <n v="4.8899999999999997"/>
    <n v="228.51"/>
    <s v="0"/>
    <s v="EXT - KSE LOCAÇOES"/>
    <s v="Planejamento Operaci"/>
    <s v="KSE LOCAÇOES"/>
    <m/>
    <d v="2026-03-10T00:00:00"/>
    <x v="11"/>
    <x v="1"/>
    <x v="12"/>
  </r>
  <r>
    <s v="TUW2D74"/>
    <s v="60645800105124310"/>
    <s v="10/03/2026 05:44:06"/>
    <s v="89140"/>
    <s v="ROBSON BORGES FERREIRA"/>
    <x v="35"/>
    <s v="Automóvel"/>
    <s v="CHEVROLET/S10 LS DD4"/>
    <s v="CHEVROLET"/>
    <s v="45307105"/>
    <s v="POSTO GIRASSOL"/>
    <s v="ITUMBIARA"/>
    <s v="GO"/>
    <s v="DIESEL S-10"/>
    <n v="828"/>
    <n v="14.64"/>
    <s v=" Km/L"/>
    <n v="108996"/>
    <n v="56.57"/>
    <n v="6.79"/>
    <n v="384.11"/>
    <s v="100320"/>
    <s v="Planejamento Operaci"/>
    <s v="Planejamento Operaci"/>
    <s v="Operacional"/>
    <m/>
    <d v="2026-03-10T00:00:00"/>
    <x v="11"/>
    <x v="1"/>
    <x v="12"/>
  </r>
  <r>
    <s v="TTQ4C10"/>
    <s v="60645800106553930"/>
    <s v="10/03/2026 05:45:30"/>
    <s v="72216"/>
    <s v="ERIVALDO OLIVEIRA SOARES"/>
    <x v="31"/>
    <s v="Caminhonete"/>
    <s v="Caminhonete S10"/>
    <s v="CHEVROLET"/>
    <s v="53081700"/>
    <s v="POSTO Z   Z SANTA MA"/>
    <s v="GUAPO"/>
    <s v="GO"/>
    <s v="DIESEL S-10"/>
    <n v="574"/>
    <n v="11.98"/>
    <s v=" Km/L"/>
    <n v="137225"/>
    <n v="47.92"/>
    <n v="7.2409999999999997"/>
    <n v="346.97"/>
    <s v="0"/>
    <s v="Planejamento Operaci"/>
    <s v="Planejamento Operaci"/>
    <s v="INSPENCAO"/>
    <m/>
    <d v="2026-03-10T00:00:00"/>
    <x v="11"/>
    <x v="1"/>
    <x v="12"/>
  </r>
  <r>
    <s v="TUG2C45"/>
    <s v="60645800106437770"/>
    <s v="10/03/2026 06:16:09"/>
    <s v="80560"/>
    <s v="EDMAR PEREIRA COSTA"/>
    <x v="54"/>
    <s v="Utilitário"/>
    <s v="SAVEIRO"/>
    <s v="FIAT"/>
    <s v="81889412"/>
    <s v="POSTO ZERO UM"/>
    <s v="RIO VERDE"/>
    <s v="GO"/>
    <s v="ETANOL COMUM"/>
    <n v="250"/>
    <n v="9.16"/>
    <s v=" Km/L"/>
    <n v="122446"/>
    <n v="27.3"/>
    <n v="4.8899999999999997"/>
    <n v="133.5"/>
    <s v="1"/>
    <s v="EXT - KSE LOCAÇOES"/>
    <s v="Planejamento Operaci"/>
    <s v="KSE LOCAÇOES"/>
    <m/>
    <d v="2026-03-10T00:00:00"/>
    <x v="11"/>
    <x v="1"/>
    <x v="12"/>
  </r>
  <r>
    <s v="TFI3B19"/>
    <s v="60645800105926941"/>
    <s v="10/03/2026 06:25:05"/>
    <s v="03102"/>
    <s v="EDES GONÇALVES DA SILVA"/>
    <x v="4"/>
    <s v="Automóvel"/>
    <s v="ARGO"/>
    <s v="FIAT"/>
    <s v="13308211"/>
    <s v="P. BANDEIRANTES"/>
    <s v="RIO VERDE"/>
    <s v="GO"/>
    <s v="ETANOL COMUM"/>
    <n v="369"/>
    <n v="12.81"/>
    <s v=" Km/L"/>
    <n v="74063"/>
    <n v="28.8"/>
    <n v="4.79"/>
    <n v="137.94999999999999"/>
    <s v="100322838"/>
    <s v="Planejamento Operaci"/>
    <s v="Planejamento Operaci"/>
    <s v="Operacional"/>
    <m/>
    <d v="2026-03-10T00:00:00"/>
    <x v="11"/>
    <x v="1"/>
    <x v="0"/>
  </r>
  <r>
    <s v="TTT2H95"/>
    <s v="60645800106472477"/>
    <s v="10/03/2026 07:08:18"/>
    <s v="83047"/>
    <s v="WESLEY ROCHA FARIAS"/>
    <x v="63"/>
    <s v="Caminhonete"/>
    <s v="SAVEIRO CS RB MF"/>
    <s v="VW"/>
    <s v="45308900"/>
    <s v="POSTO LUPATINI"/>
    <s v="SANTO ANTONIO DA BARRA"/>
    <s v="GO"/>
    <s v="ETANOL COMUM"/>
    <n v="374"/>
    <n v="9.15"/>
    <s v=" Km/L"/>
    <n v="108538"/>
    <n v="40.880000000000003"/>
    <n v="4.99"/>
    <n v="203.99"/>
    <s v="1"/>
    <s v="EXT - KSE LOCAÇOES"/>
    <s v="Planejamento Operaci"/>
    <s v="KSE LOCAÇOES"/>
    <m/>
    <d v="2026-03-10T00:00:00"/>
    <x v="11"/>
    <x v="1"/>
    <x v="12"/>
  </r>
  <r>
    <s v="TFY6E09"/>
    <s v="60645800105143700"/>
    <s v="10/03/2026 07:23:59"/>
    <s v="04380"/>
    <s v="PAULO ROBERTO BATISTA DE MOURA JUNIOR"/>
    <x v="15"/>
    <s v="Automóvel"/>
    <s v="ARGO"/>
    <s v="FIAT"/>
    <s v="34251011"/>
    <s v="DECIO ARAPORA"/>
    <s v="ARAPORA"/>
    <s v="MG"/>
    <s v="ETANOL COMUM"/>
    <n v="341"/>
    <n v="9.1199999999999992"/>
    <s v=" Km/L"/>
    <n v="43287"/>
    <n v="37.4"/>
    <n v="4.6900000000000004"/>
    <n v="175.41"/>
    <s v="202603100723"/>
    <s v="Planejamento Operaci"/>
    <s v="Planejamento Operaci"/>
    <s v="Operacional"/>
    <m/>
    <d v="2026-03-10T00:00:00"/>
    <x v="11"/>
    <x v="1"/>
    <x v="1"/>
  </r>
  <r>
    <s v="TFX7J72"/>
    <s v="60645800105836505"/>
    <s v="10/03/2026 07:28:58"/>
    <s v="03126"/>
    <s v="PEDRO PAULO SILVA SANTOS"/>
    <x v="11"/>
    <s v="Automóvel"/>
    <s v="ARGO"/>
    <s v="FIAT"/>
    <s v="81820900"/>
    <s v="AUTO POSTO KR 06"/>
    <s v="RIO VERDE"/>
    <s v="GO"/>
    <s v="ETANOL COMUM"/>
    <n v="261"/>
    <n v="8.9"/>
    <s v=" Km/L"/>
    <n v="67619"/>
    <n v="29.32"/>
    <n v="4.9909999999999997"/>
    <n v="146.34"/>
    <s v="100326889"/>
    <s v="Planejamento Operaci"/>
    <s v="Planejamento Operaci"/>
    <s v="Operacional"/>
    <m/>
    <d v="2026-03-10T00:00:00"/>
    <x v="11"/>
    <x v="1"/>
    <x v="4"/>
  </r>
  <r>
    <s v="TGC9A34"/>
    <s v="60645800106437250"/>
    <s v="10/03/2026 07:44:23"/>
    <s v="02679"/>
    <s v="DIOGO MARCAL PEREIRA"/>
    <x v="48"/>
    <s v="EQUIPAMENTOS"/>
    <s v="AMBULANCIA"/>
    <s v="OUTROS"/>
    <s v="69442211"/>
    <s v="POSTO SUDOESTE"/>
    <s v="GUAPO"/>
    <s v="GO"/>
    <s v="DIESEL S-10"/>
    <n v="345"/>
    <n v="5.66"/>
    <s v=" Km/L"/>
    <n v="15055"/>
    <n v="61"/>
    <n v="7.99"/>
    <n v="487.39"/>
    <s v="0"/>
    <s v="Planejamento Operaci"/>
    <s v="Planejamento Operaci"/>
    <s v="Operacional"/>
    <m/>
    <d v="2026-03-10T00:00:00"/>
    <x v="11"/>
    <x v="1"/>
    <x v="13"/>
  </r>
  <r>
    <s v="TGA0B06"/>
    <s v="60645800106958060"/>
    <s v="10/03/2026 07:58:04"/>
    <s v="00933"/>
    <s v="GIULEY RIBEIRO DOS SANTOS"/>
    <x v="55"/>
    <s v="Caminhonete"/>
    <s v="FIORINO"/>
    <s v="FIAT"/>
    <s v="13335016"/>
    <s v="POSTO TREVO"/>
    <s v="RIO VERDE"/>
    <s v="GO"/>
    <s v="ETANOL COMUM"/>
    <n v="283"/>
    <n v="8.08"/>
    <s v=" Km/L"/>
    <n v="21202"/>
    <n v="35.03"/>
    <n v="4.99"/>
    <n v="174.81"/>
    <s v="100328652"/>
    <s v="Planejamento Operaci"/>
    <s v="Planejamento Operaci"/>
    <s v="TI e Automação"/>
    <m/>
    <d v="2026-03-10T00:00:00"/>
    <x v="11"/>
    <x v="1"/>
    <x v="5"/>
  </r>
  <r>
    <s v="TKB0E17"/>
    <s v="60645800106185180"/>
    <s v="10/03/2026 08:06:14"/>
    <s v="89061"/>
    <s v="HIGOR MARTINS FERREIRA_x0009__x0009__x0009__x0009_"/>
    <x v="27"/>
    <s v="EQUIPAMENTOS"/>
    <s v="GUINCHO LEVE"/>
    <s v="EQUIPAMENTO"/>
    <s v="45307105"/>
    <s v="POSTO GIRASSOL"/>
    <s v="ITUMBIARA"/>
    <s v="GO"/>
    <s v="DIESEL S-10"/>
    <n v="293"/>
    <n v="10.82"/>
    <s v=" Km/L"/>
    <n v="27094"/>
    <n v="27.09"/>
    <n v="14.978"/>
    <n v="405.76"/>
    <s v="100329"/>
    <s v="EXT - LUCCA JR"/>
    <s v="Planejamento Operaci"/>
    <s v="LUCCA JR"/>
    <m/>
    <d v="2026-03-10T00:00:00"/>
    <x v="11"/>
    <x v="1"/>
    <x v="11"/>
  </r>
  <r>
    <s v="TGM4D76"/>
    <s v="60645800106437582"/>
    <s v="10/03/2026 08:15:17"/>
    <s v="33534"/>
    <s v="MARCOS ANTONIO MARCELINO DA SILVA"/>
    <x v="56"/>
    <s v="Caminhonete"/>
    <s v="FIORINO"/>
    <s v="FIAT"/>
    <s v="46286315"/>
    <s v="POSTO CENTRAL"/>
    <s v="BOM JESUS"/>
    <s v="GO"/>
    <s v="ETANOL COMUM"/>
    <n v="308"/>
    <n v="8.61"/>
    <s v=" Km/L"/>
    <n v="19654"/>
    <n v="35.76"/>
    <n v="4.99"/>
    <n v="178.44"/>
    <s v="1"/>
    <s v="Planejamento Operaci"/>
    <s v="Planejamento Operaci"/>
    <s v="Operacional"/>
    <m/>
    <d v="2026-03-10T00:00:00"/>
    <x v="11"/>
    <x v="1"/>
    <x v="5"/>
  </r>
  <r>
    <s v="RBP0A22"/>
    <s v="60645800106437700"/>
    <s v="10/03/2026 08:21:20"/>
    <s v="48710"/>
    <s v="GUSTAVO DA SILVA"/>
    <x v="68"/>
    <s v="Utilitário"/>
    <s v="STRADA"/>
    <s v="FIAT"/>
    <s v="53081700"/>
    <s v="POSTO Z   Z SANTA MA"/>
    <s v="GUAPO"/>
    <s v="GO"/>
    <s v="ETANOL ADITIVADO"/>
    <n v="414"/>
    <n v="10.95"/>
    <s v=" Km/L"/>
    <n v="48450"/>
    <n v="37.82"/>
    <n v="4.79"/>
    <n v="181.14"/>
    <s v="0"/>
    <s v="Planejamento Operaci"/>
    <s v="Planejamento Operaci"/>
    <s v="TI e Automação"/>
    <m/>
    <d v="2026-03-10T00:00:00"/>
    <x v="11"/>
    <x v="1"/>
    <x v="5"/>
  </r>
  <r>
    <s v="JHQ4B46"/>
    <s v="60645800105124177"/>
    <s v="10/03/2026 08:37:19"/>
    <s v="43356"/>
    <s v="JOSE ALECRIM DA SILVA"/>
    <x v="19"/>
    <s v="Caminhão"/>
    <s v="17-220/17-220"/>
    <s v="VW"/>
    <s v="92221200"/>
    <s v="POSTO AMERICA"/>
    <s v="GUAPO"/>
    <s v="GO"/>
    <s v="DIESEL COMUM"/>
    <n v="0"/>
    <n v="0"/>
    <s v=" Km/L"/>
    <n v="0"/>
    <n v="219.16"/>
    <n v="6.99"/>
    <n v="1531.92"/>
    <s v="0"/>
    <s v="EXT - SAO PEDRO"/>
    <s v="Planejamento Operaci"/>
    <s v="SAO PEDRO"/>
    <m/>
    <d v="2026-03-10T00:00:00"/>
    <x v="11"/>
    <x v="1"/>
    <x v="7"/>
  </r>
  <r>
    <s v="TIV6G27"/>
    <s v="60645800106184069"/>
    <s v="10/03/2026 08:58:33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539"/>
    <n v="6.76"/>
    <s v=" Km/L"/>
    <n v="34929"/>
    <n v="79.7"/>
    <n v="7.99"/>
    <n v="636.84"/>
    <s v="100332245"/>
    <s v="EXT - LUCCA JR"/>
    <s v="Planejamento Operaci"/>
    <s v="LUCCA JR"/>
    <m/>
    <d v="2026-03-10T00:00:00"/>
    <x v="11"/>
    <x v="1"/>
    <x v="11"/>
  </r>
  <r>
    <s v="TFS3C72"/>
    <s v="60645800105143738"/>
    <s v="10/03/2026 09:43:42"/>
    <s v="00271"/>
    <s v="HEDER OLIVEIRA SANTANA"/>
    <x v="9"/>
    <s v="Automóvel"/>
    <s v="ARGO"/>
    <s v="FIAT"/>
    <s v="13308211"/>
    <s v="P. BANDEIRANTES"/>
    <s v="RIO VERDE"/>
    <s v="GO"/>
    <s v="ETANOL COMUM"/>
    <n v="187"/>
    <n v="8.4700000000000006"/>
    <s v=" Km/L"/>
    <n v="84054"/>
    <n v="22.07"/>
    <n v="4.7919999999999998"/>
    <n v="105.76"/>
    <s v="100334742"/>
    <s v="Planejamento Operaci"/>
    <s v="Planejamento Operaci"/>
    <s v="Operacional"/>
    <m/>
    <d v="2026-03-10T00:00:00"/>
    <x v="11"/>
    <x v="1"/>
    <x v="4"/>
  </r>
  <r>
    <s v="TBE3B78"/>
    <s v="60645800105124169"/>
    <s v="10/03/2026 10:34:00"/>
    <s v="89049"/>
    <s v="VALDEIR JOSE CORREIA"/>
    <x v="19"/>
    <s v="Caminhão"/>
    <s v="9-180"/>
    <s v="VW"/>
    <s v="41826312"/>
    <s v="AUTO POSTO JACARE"/>
    <s v="ACREUNA"/>
    <s v="GO"/>
    <s v="DIESEL S-10"/>
    <n v="0"/>
    <n v="0"/>
    <s v=" Km/L"/>
    <n v="0"/>
    <n v="122.01"/>
    <n v="7.99"/>
    <n v="974.86"/>
    <s v="100337970"/>
    <s v="EXT - SAO PEDRO"/>
    <s v="Planejamento Operaci"/>
    <s v="SAO PEDRO"/>
    <m/>
    <d v="2026-03-10T00:00:00"/>
    <x v="11"/>
    <x v="1"/>
    <x v="7"/>
  </r>
  <r>
    <s v="TBE3B78"/>
    <m/>
    <s v="10/03/2026 10:34:00"/>
    <m/>
    <m/>
    <x v="20"/>
    <m/>
    <m/>
    <m/>
    <m/>
    <s v="AUTO POSTO JACARE"/>
    <m/>
    <m/>
    <s v="ARLA-32"/>
    <n v="0"/>
    <n v="0"/>
    <s v=" Km/L"/>
    <n v="0"/>
    <n v="11.03"/>
    <m/>
    <n v="36.409999999999997"/>
    <m/>
    <m/>
    <m/>
    <m/>
    <m/>
    <d v="2026-03-10T00:00:00"/>
    <x v="11"/>
    <x v="1"/>
    <x v="7"/>
  </r>
  <r>
    <s v="TFF5D72"/>
    <s v="60645800105143780"/>
    <s v="10/03/2026 11:31:43"/>
    <s v="95253"/>
    <s v="ANDRE AUGUSTO ARAUJO DE JESUS"/>
    <x v="2"/>
    <s v="Automóvel"/>
    <s v="ARGO"/>
    <s v="FIAT"/>
    <s v="26406711"/>
    <s v="POSTO ZANDONADI"/>
    <s v="GUAPO"/>
    <s v="GO"/>
    <s v="ETANOL COMUM"/>
    <n v="380"/>
    <n v="10.1"/>
    <s v=" Km/L"/>
    <n v="49420"/>
    <n v="37.619999999999997"/>
    <n v="4.9909999999999997"/>
    <n v="187.77"/>
    <s v="100341448"/>
    <s v="Planejamento Operaci"/>
    <s v="Planejamento Operaci"/>
    <s v="Operacional"/>
    <m/>
    <d v="2026-03-10T00:00:00"/>
    <x v="11"/>
    <x v="1"/>
    <x v="0"/>
  </r>
  <r>
    <s v="TKC7D89"/>
    <s v="60645800106185260"/>
    <s v="10/03/2026 11:58:48"/>
    <s v="04495"/>
    <s v="LUIZ PAULO OLIVEIRA DE PAULA"/>
    <x v="39"/>
    <s v="Caminhão"/>
    <s v="FH 540 6X4R"/>
    <s v="VOLVO"/>
    <s v="46209914"/>
    <s v="DECIO RIO VERDE"/>
    <s v="RIO VERDE"/>
    <s v="GO"/>
    <s v="DIESEL S-10"/>
    <n v="1340"/>
    <n v="2.4"/>
    <s v=" Km/L"/>
    <n v="26110"/>
    <n v="558"/>
    <n v="7.29"/>
    <n v="4067.82"/>
    <s v="202603101158"/>
    <s v="EXT - LUCCA JR"/>
    <s v="Planejamento Operaci"/>
    <s v="LUCCA JR"/>
    <m/>
    <d v="2026-03-10T00:00:00"/>
    <x v="11"/>
    <x v="1"/>
    <x v="11"/>
  </r>
  <r>
    <s v="TKC7D89"/>
    <m/>
    <s v="10/03/2026 12:02:16"/>
    <m/>
    <m/>
    <x v="39"/>
    <m/>
    <m/>
    <m/>
    <m/>
    <s v="DECIO RIO VERDE"/>
    <m/>
    <m/>
    <s v="ARLA-32"/>
    <s v="-"/>
    <s v="-"/>
    <s v=" Km/L"/>
    <s v="-"/>
    <n v="62.16"/>
    <m/>
    <n v="235.62"/>
    <m/>
    <m/>
    <m/>
    <m/>
    <m/>
    <d v="2026-03-10T00:00:00"/>
    <x v="11"/>
    <x v="1"/>
    <x v="11"/>
  </r>
  <r>
    <s v="TTT2H93"/>
    <s v="60645800106472340"/>
    <s v="10/03/2026 12:25:07"/>
    <s v="70129"/>
    <s v="DIONILSON DE SOUZA SANTOS"/>
    <x v="41"/>
    <s v="Utilitário"/>
    <s v="SAVEIRO"/>
    <s v="FIAT"/>
    <s v="07674909"/>
    <s v="AUTO POSTO INDIARA"/>
    <s v="INDIARA"/>
    <s v="GO"/>
    <s v="ETANOL COMUM"/>
    <n v="530"/>
    <n v="10.86"/>
    <s v=" Km/L"/>
    <n v="75849"/>
    <n v="48.81"/>
    <n v="4.8899999999999997"/>
    <n v="238.68"/>
    <s v="12638"/>
    <s v="EXT - KSE LOCAÇOES"/>
    <s v="Planejamento Operaci"/>
    <s v="KSE LOCAÇOES"/>
    <m/>
    <d v="2026-03-10T00:00:00"/>
    <x v="11"/>
    <x v="1"/>
    <x v="12"/>
  </r>
  <r>
    <s v="TGL2B04"/>
    <s v="60645800106437315"/>
    <s v="10/03/2026 12:50:25"/>
    <s v="04306"/>
    <s v="JOSE PAULO SANTOS AZEVEDO"/>
    <x v="45"/>
    <s v="EQUIPAMENTOS"/>
    <s v="AMBULANCIA"/>
    <s v="OUTROS"/>
    <s v="41826312"/>
    <s v="AUTO POSTO JACARE"/>
    <s v="ACREUNA"/>
    <s v="GO"/>
    <s v="DIESEL S-10"/>
    <n v="267"/>
    <n v="5.68"/>
    <s v=" Km/L"/>
    <n v="8515"/>
    <n v="47"/>
    <n v="7.9909999999999997"/>
    <n v="375.59"/>
    <s v="100346141"/>
    <s v="Planejamento Operaci"/>
    <s v="Planejamento Operaci"/>
    <s v="Operacional"/>
    <m/>
    <d v="2026-03-10T00:00:00"/>
    <x v="11"/>
    <x v="1"/>
    <x v="13"/>
  </r>
  <r>
    <s v="TFV8C74"/>
    <s v="60645800106437299"/>
    <s v="10/03/2026 12:56:09"/>
    <s v="79612"/>
    <s v="GLEISON DUARTE BRITO"/>
    <x v="34"/>
    <s v="Automóvel"/>
    <s v="AMBULANCIA"/>
    <s v="VOLKSWAGEN"/>
    <s v="75331801"/>
    <s v="DECIO CEZARINA"/>
    <s v="CEZARINA"/>
    <s v="GO"/>
    <s v="DIESEL S-10"/>
    <n v="247"/>
    <n v="5.56"/>
    <s v=" Km/L"/>
    <n v="14243"/>
    <n v="44.43"/>
    <n v="8.5399999999999991"/>
    <n v="379.43"/>
    <s v="202603101255"/>
    <s v="Planejamento Operaci"/>
    <s v="Planejamento Operaci"/>
    <s v="RESGATE"/>
    <m/>
    <d v="2026-03-10T00:00:00"/>
    <x v="11"/>
    <x v="1"/>
    <x v="13"/>
  </r>
  <r>
    <s v="TFP3B22"/>
    <s v="60645800105143720"/>
    <s v="10/03/2026 13:09:20"/>
    <s v="02769"/>
    <s v="ANDRE LUIS PAULINO"/>
    <x v="6"/>
    <s v="Automóvel"/>
    <s v="ARGO"/>
    <s v="FIAT"/>
    <s v="75331801"/>
    <s v="DECIO CEZARINA"/>
    <s v="CEZARINA"/>
    <s v="GO"/>
    <s v="ETANOL COMUM"/>
    <n v="381"/>
    <n v="10.17"/>
    <s v=" Km/L"/>
    <n v="51810"/>
    <n v="37.46"/>
    <n v="4.6900000000000004"/>
    <n v="175.69"/>
    <s v="202603101308"/>
    <s v="Planejamento Operaci"/>
    <s v="Planejamento Operaci"/>
    <s v="Operacional"/>
    <m/>
    <d v="2026-03-10T00:00:00"/>
    <x v="11"/>
    <x v="1"/>
    <x v="4"/>
  </r>
  <r>
    <s v="TTP5B47"/>
    <s v="60645800106472110"/>
    <s v="10/03/2026 13:10:40"/>
    <s v="02710"/>
    <s v="RAINON LOPES ALMEIDA"/>
    <x v="40"/>
    <s v="Caminhonete"/>
    <s v="SAVEIRO CS RB MF"/>
    <s v="VW"/>
    <s v="75331801"/>
    <s v="DECIO CEZARINA"/>
    <s v="CEZARINA"/>
    <s v="GO"/>
    <s v="ETANOL COMUM"/>
    <n v="428"/>
    <n v="9.9600000000000009"/>
    <s v=" Km/L"/>
    <n v="126062"/>
    <n v="42.98"/>
    <n v="4.6900000000000004"/>
    <n v="201.58"/>
    <s v="202603101310"/>
    <s v="EXT - KSE LOCAÇOES"/>
    <s v="Planejamento Operaci"/>
    <s v="KSE LOCAÇOES"/>
    <m/>
    <d v="2026-03-10T00:00:00"/>
    <x v="11"/>
    <x v="1"/>
    <x v="12"/>
  </r>
  <r>
    <s v="TFP9I32"/>
    <s v="60645800105143819"/>
    <s v="10/03/2026 13:12:46"/>
    <s v="33861"/>
    <s v="FERNANDO DOS REIS GONÇALVES"/>
    <x v="7"/>
    <s v="Automóvel"/>
    <s v="ARGO"/>
    <s v="FIAT"/>
    <s v="36603412"/>
    <s v="POSTO DO RATINHO"/>
    <s v="GOIANIA"/>
    <s v="GO"/>
    <s v="ETANOL COMUM"/>
    <n v="416"/>
    <n v="10.19"/>
    <s v=" Km/L"/>
    <n v="24896"/>
    <n v="40.82"/>
    <n v="4.79"/>
    <n v="195.53"/>
    <s v="1"/>
    <s v="Planejamento Operaci"/>
    <s v="Planejamento Operaci"/>
    <s v="Operacional"/>
    <m/>
    <d v="2026-03-10T00:00:00"/>
    <x v="11"/>
    <x v="1"/>
    <x v="4"/>
  </r>
  <r>
    <s v="TGK2G46"/>
    <s v="60645800105179571"/>
    <s v="10/03/2026 13:14:32"/>
    <s v="04161"/>
    <s v="WESLEY DUARTE MESQUITA"/>
    <x v="59"/>
    <s v="Utilitário"/>
    <s v="FIORINO"/>
    <s v="FIAT"/>
    <s v="75331801"/>
    <s v="DECIO CEZARINA"/>
    <s v="CEZARINA"/>
    <s v="GO"/>
    <s v="ETANOL COMUM"/>
    <n v="112"/>
    <n v="2.68"/>
    <s v=" Km/L"/>
    <n v="12911"/>
    <n v="41.85"/>
    <n v="4.6900000000000004"/>
    <n v="196.28"/>
    <s v="202603101314"/>
    <s v="Planejamento Operaci"/>
    <s v="Planejamento Operaci"/>
    <s v="Operacional"/>
    <m/>
    <d v="2026-03-10T00:00:00"/>
    <x v="11"/>
    <x v="1"/>
    <x v="5"/>
  </r>
  <r>
    <s v="TFX7J72"/>
    <s v="60645800105836505"/>
    <s v="10/03/2026 13:18:15"/>
    <s v="03126"/>
    <s v="PEDRO PAULO SILVA SANTOS"/>
    <x v="11"/>
    <s v="Automóvel"/>
    <s v="ARGO"/>
    <s v="FIAT"/>
    <s v="46286315"/>
    <s v="POSTO CENTRAL"/>
    <s v="BOM JESUS"/>
    <s v="GO"/>
    <s v="ETANOL COMUM"/>
    <n v="251"/>
    <n v="9.02"/>
    <s v=" Km/L"/>
    <n v="67870"/>
    <n v="27.83"/>
    <n v="4.99"/>
    <n v="138.88"/>
    <s v="1"/>
    <s v="Planejamento Operaci"/>
    <s v="Planejamento Operaci"/>
    <s v="Operacional"/>
    <m/>
    <d v="2026-03-10T00:00:00"/>
    <x v="11"/>
    <x v="1"/>
    <x v="4"/>
  </r>
  <r>
    <s v="TFY6E09"/>
    <s v="60645800105143700"/>
    <s v="10/03/2026 13:50:44"/>
    <s v="04380"/>
    <s v="PAULO ROBERTO BATISTA DE MOURA JUNIOR"/>
    <x v="15"/>
    <s v="Automóvel"/>
    <s v="ARGO"/>
    <s v="FIAT"/>
    <s v="41875311"/>
    <s v="POSTO SABOR DA TERRA"/>
    <s v="INDIARA"/>
    <s v="GO"/>
    <s v="ETANOL COMUM"/>
    <n v="345"/>
    <n v="9.9499999999999993"/>
    <s v=" Km/L"/>
    <n v="43632"/>
    <n v="34.659999999999997"/>
    <n v="5.3810000000000002"/>
    <n v="186.51"/>
    <s v="100349764"/>
    <s v="Planejamento Operaci"/>
    <s v="Planejamento Operaci"/>
    <s v="Operacional"/>
    <m/>
    <d v="2026-03-10T00:00:00"/>
    <x v="11"/>
    <x v="1"/>
    <x v="1"/>
  </r>
  <r>
    <s v="IMP0001"/>
    <s v="60645800105124150"/>
    <s v="10/03/2026 15:03:09"/>
    <s v="89049"/>
    <s v="VALDEIR JOSE CORREIA"/>
    <x v="19"/>
    <s v="EQUIPAMENTOS"/>
    <s v="IMPLEMENTOS"/>
    <s v="OUTROS"/>
    <s v="41826312"/>
    <s v="AUTO POSTO JACARE"/>
    <s v="ACREUNA"/>
    <s v="GO"/>
    <s v="GASOLINA COMUM"/>
    <n v="0"/>
    <n v="0"/>
    <s v=" Km/L"/>
    <n v="0"/>
    <n v="20"/>
    <n v="6.59"/>
    <n v="131.80000000000001"/>
    <s v="100354111"/>
    <s v="EXT - SAO PEDRO"/>
    <s v="Planejamento Operaci"/>
    <s v="SAO PEDRO"/>
    <m/>
    <d v="2026-03-10T00:00:00"/>
    <x v="11"/>
    <x v="1"/>
    <x v="7"/>
  </r>
  <r>
    <s v="TUF2B45"/>
    <s v="60645800106472420"/>
    <s v="10/03/2026 15:09:55"/>
    <s v="01318"/>
    <s v="JOAO BATISTA REIS"/>
    <x v="37"/>
    <s v="Caminhonete"/>
    <s v="SAVEIRO CS RB MF"/>
    <s v="VW"/>
    <s v="85314604"/>
    <s v="MB POSTOS"/>
    <s v="GOIANIA"/>
    <s v="GO"/>
    <s v="ETANOL COMUM"/>
    <n v="392"/>
    <n v="9.09"/>
    <s v=" Km/L"/>
    <n v="129975"/>
    <n v="43.13"/>
    <n v="4.99"/>
    <n v="215.22"/>
    <s v="0"/>
    <s v="EXT - KSE LOCAÇOES"/>
    <s v="Planejamento Operaci"/>
    <s v="KSE LOCAÇOES"/>
    <m/>
    <d v="2026-03-10T00:00:00"/>
    <x v="11"/>
    <x v="1"/>
    <x v="12"/>
  </r>
  <r>
    <s v="TFD2J89"/>
    <s v="60645800105143710"/>
    <s v="10/03/2026 15:21:50"/>
    <s v="20561"/>
    <s v="ANA CLARA ALVES DE ARAUJO MORAIS"/>
    <x v="0"/>
    <s v="Automóvel"/>
    <s v="ARGO"/>
    <s v="FIAT"/>
    <s v="12667600"/>
    <s v="Z Z SAO JOSE"/>
    <s v="GOIANIA"/>
    <s v="GO"/>
    <s v="ETANOL COMUM"/>
    <n v="357"/>
    <n v="9.42"/>
    <s v=" Km/L"/>
    <n v="24472"/>
    <n v="37.9"/>
    <n v="3.9689999999999999"/>
    <n v="150.44"/>
    <s v="0"/>
    <s v="Planejamento Operaci"/>
    <s v="Planejamento Operaci"/>
    <s v="Operacional"/>
    <m/>
    <d v="2026-03-10T00:00:00"/>
    <x v="11"/>
    <x v="1"/>
    <x v="0"/>
  </r>
  <r>
    <s v="TFS3C72"/>
    <s v="60645800105143738"/>
    <s v="10/03/2026 15:32:10"/>
    <s v="00271"/>
    <s v="HEDER OLIVEIRA SANTANA"/>
    <x v="9"/>
    <s v="Automóvel"/>
    <s v="ARGO"/>
    <s v="FIAT"/>
    <s v="75331801"/>
    <s v="DECIO CEZARINA"/>
    <s v="CEZARINA"/>
    <s v="GO"/>
    <s v="ETANOL COMUM"/>
    <n v="283"/>
    <n v="7.76"/>
    <s v=" Km/L"/>
    <n v="84337"/>
    <n v="36.479999999999997"/>
    <n v="4.6900000000000004"/>
    <n v="171.09"/>
    <s v="202603101531"/>
    <s v="Planejamento Operaci"/>
    <s v="Planejamento Operaci"/>
    <s v="Operacional"/>
    <m/>
    <d v="2026-03-10T00:00:00"/>
    <x v="11"/>
    <x v="1"/>
    <x v="4"/>
  </r>
  <r>
    <s v="TTY2C25"/>
    <s v="60645800106472430"/>
    <s v="10/03/2026 16:02:33"/>
    <s v="07015"/>
    <s v="EDILEIA DE SOUSA ANTUNES"/>
    <x v="38"/>
    <s v="Caminhonete"/>
    <s v="SAVEIRO CS RB MF"/>
    <s v="VW"/>
    <s v="46286315"/>
    <s v="POSTO CENTRAL"/>
    <s v="BOM JESUS"/>
    <s v="GO"/>
    <s v="ETANOL COMUM"/>
    <n v="378"/>
    <n v="7.73"/>
    <s v=" Km/L"/>
    <n v="108770"/>
    <n v="48.92"/>
    <n v="4.9909999999999997"/>
    <n v="244.14"/>
    <s v="1"/>
    <s v="EXT - KSE LOCAÇOES"/>
    <s v="Planejamento Operaci"/>
    <s v="KSE LOCAÇOES"/>
    <m/>
    <d v="2026-03-10T00:00:00"/>
    <x v="11"/>
    <x v="1"/>
    <x v="12"/>
  </r>
  <r>
    <s v="TUG2C45"/>
    <s v="60645800106437770"/>
    <s v="10/03/2026 16:20:04"/>
    <s v="02527"/>
    <s v="ALCIENE MARTINS PONTES"/>
    <x v="54"/>
    <s v="Utilitário"/>
    <s v="SAVEIRO"/>
    <s v="FIAT"/>
    <s v="81889412"/>
    <s v="POSTO ZERO UM"/>
    <s v="RIO VERDE"/>
    <s v="GO"/>
    <s v="ETANOL COMUM"/>
    <n v="428"/>
    <n v="10.29"/>
    <s v=" Km/L"/>
    <n v="122874"/>
    <n v="41.61"/>
    <n v="4.8899999999999997"/>
    <n v="203.47"/>
    <s v="2"/>
    <s v="EXT - KSE LOCAÇOES"/>
    <s v="Planejamento Operaci"/>
    <s v="KSE LOCAÇOES"/>
    <m/>
    <d v="2026-03-10T00:00:00"/>
    <x v="11"/>
    <x v="1"/>
    <x v="12"/>
  </r>
  <r>
    <s v="TUF2B45"/>
    <s v="60645800106472420"/>
    <s v="10/03/2026 16:39:07"/>
    <s v="73410"/>
    <s v="BRUNO SOUSA DIAS"/>
    <x v="37"/>
    <s v="Caminhonete"/>
    <s v="SAVEIRO CS RB MF"/>
    <s v="VW"/>
    <s v="85314604"/>
    <s v="MB POSTOS"/>
    <s v="GOIANIA"/>
    <s v="GO"/>
    <s v="ETANOL COMUM"/>
    <n v="67"/>
    <n v="1.96"/>
    <s v=" Km/L"/>
    <n v="130042"/>
    <n v="34.26"/>
    <n v="4.79"/>
    <n v="164.11"/>
    <s v="0"/>
    <s v="EXT - KSE LOCAÇOES"/>
    <s v="Planejamento Operaci"/>
    <s v="KSE LOCAÇOES"/>
    <m/>
    <d v="2026-03-10T00:00:00"/>
    <x v="11"/>
    <x v="1"/>
    <x v="12"/>
  </r>
  <r>
    <s v="TFF5D72"/>
    <s v="60645800105143780"/>
    <s v="10/03/2026 16:41:10"/>
    <s v="95253"/>
    <s v="ANDRE AUGUSTO ARAUJO DE JESUS"/>
    <x v="2"/>
    <s v="Automóvel"/>
    <s v="ARGO"/>
    <s v="FIAT"/>
    <s v="36645906"/>
    <s v="AUTO POSTO ESTRELA DO SUL III"/>
    <s v="ACREUNA"/>
    <s v="GO"/>
    <s v="ETANOL COMUM"/>
    <n v="229"/>
    <n v="9.07"/>
    <s v=" Km/L"/>
    <n v="49649"/>
    <n v="25.26"/>
    <n v="5.67"/>
    <n v="143.22"/>
    <s v="0"/>
    <s v="Planejamento Operaci"/>
    <s v="Planejamento Operaci"/>
    <s v="Operacional"/>
    <m/>
    <d v="2026-03-10T00:00:00"/>
    <x v="11"/>
    <x v="1"/>
    <x v="0"/>
  </r>
  <r>
    <s v="TFI3B19"/>
    <s v="60645800105926941"/>
    <s v="10/03/2026 16:42:03"/>
    <s v="73410"/>
    <s v="BRUNO SOUSA DIAS"/>
    <x v="4"/>
    <s v="Automóvel"/>
    <s v="ARGO"/>
    <s v="FIAT"/>
    <s v="85314604"/>
    <s v="MB POSTOS"/>
    <s v="GOIANIA"/>
    <s v="GO"/>
    <s v="ETANOL COMUM"/>
    <n v="344"/>
    <n v="11.21"/>
    <s v=" Km/L"/>
    <n v="74407"/>
    <n v="30.68"/>
    <n v="4.99"/>
    <n v="153.09"/>
    <s v="0"/>
    <s v="Planejamento Operaci"/>
    <s v="Planejamento Operaci"/>
    <s v="Operacional"/>
    <m/>
    <d v="2026-03-10T00:00:00"/>
    <x v="11"/>
    <x v="1"/>
    <x v="0"/>
  </r>
  <r>
    <s v="TTR3A31"/>
    <s v="60645800106472404"/>
    <s v="10/03/2026 16:46:11"/>
    <s v="00386"/>
    <s v="RAFAEL SOUZA LIMA"/>
    <x v="53"/>
    <s v="Caminhonete"/>
    <s v="SAVEIRO CS RB MF"/>
    <s v="VW"/>
    <s v="46209914"/>
    <s v="DECIO RIO VERDE"/>
    <s v="RIO VERDE"/>
    <s v="GO"/>
    <s v="ETANOL COMUM"/>
    <n v="406"/>
    <n v="8.66"/>
    <s v=" Km/L"/>
    <n v="116462"/>
    <n v="46.87"/>
    <n v="4.79"/>
    <n v="224.51"/>
    <s v="202603101645"/>
    <s v="EXT - KSE LOCAÇOES"/>
    <s v="Planejamento Operaci"/>
    <s v="KSE LOCAÇOES"/>
    <m/>
    <d v="2026-03-10T00:00:00"/>
    <x v="11"/>
    <x v="1"/>
    <x v="12"/>
  </r>
  <r>
    <s v="TJE5D27"/>
    <s v="60645800105124400"/>
    <s v="10/03/2026 16:52:04"/>
    <s v="00745"/>
    <s v="JOÃO LUIZ RODRIGUES PEREIRA_x0009__x0009__x0009__x0009_"/>
    <x v="60"/>
    <s v="EQUIPAMENTOS"/>
    <s v="GUINCHO LEVE"/>
    <s v="EQUIPAMENTO"/>
    <s v="46209914"/>
    <s v="DECIO RIO VERDE"/>
    <s v="RIO VERDE"/>
    <s v="GO"/>
    <s v="DIESEL S-10"/>
    <n v="404"/>
    <n v="5.94"/>
    <s v=" Km/L"/>
    <n v="24055"/>
    <n v="68.02"/>
    <n v="7.69"/>
    <n v="523.07000000000005"/>
    <s v="202603101651"/>
    <s v="EXT - LUCCA JR"/>
    <s v="Planejamento Operaci"/>
    <s v="LUCCA JR"/>
    <m/>
    <d v="2026-03-10T00:00:00"/>
    <x v="11"/>
    <x v="1"/>
    <x v="11"/>
  </r>
  <r>
    <s v="TJE5D27"/>
    <m/>
    <s v="10/03/2026 16:55:01"/>
    <m/>
    <m/>
    <x v="60"/>
    <m/>
    <m/>
    <m/>
    <m/>
    <s v="DECIO RIO VERDE"/>
    <m/>
    <m/>
    <s v="ARLA-32"/>
    <s v="-"/>
    <s v="-"/>
    <s v=" Km/L"/>
    <s v="-"/>
    <n v="3.39"/>
    <m/>
    <n v="12.87"/>
    <m/>
    <m/>
    <m/>
    <m/>
    <m/>
    <d v="2026-03-10T00:00:00"/>
    <x v="11"/>
    <x v="1"/>
    <x v="11"/>
  </r>
  <r>
    <s v="RBP0A22"/>
    <s v="60645800106437700"/>
    <s v="10/03/2026 17:05:54"/>
    <s v="48710"/>
    <s v="GUSTAVO DA SILVA"/>
    <x v="68"/>
    <s v="Utilitário"/>
    <s v="STRADA"/>
    <s v="FIAT"/>
    <s v="53081700"/>
    <s v="POSTO Z   Z SANTA MA"/>
    <s v="GUAPO"/>
    <s v="GO"/>
    <s v="ETANOL COMUM"/>
    <n v="266"/>
    <n v="10.67"/>
    <s v=" Km/L"/>
    <n v="48716"/>
    <n v="24.94"/>
    <n v="3.97"/>
    <n v="99.01"/>
    <s v="0"/>
    <s v="Planejamento Operaci"/>
    <s v="Planejamento Operaci"/>
    <s v="TI e Automação"/>
    <m/>
    <d v="2026-03-10T00:00:00"/>
    <x v="11"/>
    <x v="1"/>
    <x v="5"/>
  </r>
  <r>
    <s v="TMG4A29"/>
    <m/>
    <s v="10/03/2026 17:32:11"/>
    <m/>
    <m/>
    <x v="25"/>
    <m/>
    <m/>
    <m/>
    <m/>
    <s v="POSTO CENTRAL"/>
    <m/>
    <m/>
    <s v="ARLA-32"/>
    <s v="-"/>
    <s v="-"/>
    <s v=" Km/L"/>
    <s v="-"/>
    <n v="20"/>
    <m/>
    <n v="126"/>
    <m/>
    <m/>
    <m/>
    <m/>
    <m/>
    <d v="2026-03-10T00:00:00"/>
    <x v="11"/>
    <x v="1"/>
    <x v="11"/>
  </r>
  <r>
    <s v="TEQ8G33"/>
    <s v="60645800105124371"/>
    <s v="10/03/2026 17:47:21"/>
    <s v="80246"/>
    <s v="FRANCISCO DE ASSIS SOARES"/>
    <x v="19"/>
    <s v="Caminhão"/>
    <s v="9-180"/>
    <s v="VOLKSWAGEN"/>
    <s v="45307105"/>
    <s v="POSTO GIRASSOL"/>
    <s v="ITUMBIARA"/>
    <s v="GO"/>
    <s v="DIESEL S-10"/>
    <n v="0"/>
    <n v="0"/>
    <s v=" Km/L"/>
    <n v="0"/>
    <n v="108.09"/>
    <n v="7.09"/>
    <n v="766.36"/>
    <s v="100363"/>
    <s v="EXT - SAO PEDRO"/>
    <s v="Planejamento Operaci"/>
    <s v="SAO PEDRO"/>
    <m/>
    <d v="2026-03-10T00:00:00"/>
    <x v="11"/>
    <x v="1"/>
    <x v="7"/>
  </r>
  <r>
    <s v="TTS4A16"/>
    <s v="60645800108788589"/>
    <s v="10/03/2026 18:07:04"/>
    <s v="00399"/>
    <s v="JULIANO FERNANDES DA SILVA"/>
    <x v="32"/>
    <s v="Caminhonete"/>
    <s v="Caminhonete S10"/>
    <s v="CHEVROLET"/>
    <s v="85314604"/>
    <s v="MB POSTOS"/>
    <s v="GOIANIA"/>
    <s v="GO"/>
    <s v="DIESEL S-10"/>
    <n v="788"/>
    <n v="16.46"/>
    <s v=" Km/L"/>
    <n v="39604"/>
    <n v="47.87"/>
    <n v="8.69"/>
    <n v="415.99"/>
    <s v="0"/>
    <s v="Planejamento Operaci"/>
    <s v="Planejamento Operaci"/>
    <s v="INSPENCAO"/>
    <m/>
    <d v="2026-03-10T00:00:00"/>
    <x v="11"/>
    <x v="1"/>
    <x v="12"/>
  </r>
  <r>
    <s v="TBE3B75"/>
    <s v="60645800105124380"/>
    <s v="10/03/2026 18:15:19"/>
    <s v="21706"/>
    <s v="LUIZ MARCELO NEVES"/>
    <x v="19"/>
    <s v="Caminhão"/>
    <s v="CAMINHAO CARROCERIA"/>
    <s v="OUTROS"/>
    <s v="81889412"/>
    <s v="POSTO ZERO UM"/>
    <s v="RIO VERDE"/>
    <s v="GO"/>
    <s v="DIESEL S-10"/>
    <n v="0"/>
    <n v="0"/>
    <s v=" Km/L"/>
    <n v="0"/>
    <n v="105.54"/>
    <n v="8.25"/>
    <n v="870.75"/>
    <s v="3"/>
    <s v="EXT - SAO PEDRO"/>
    <s v="Planejamento Operaci"/>
    <s v="SAO PEDRO"/>
    <m/>
    <d v="2026-03-10T00:00:00"/>
    <x v="11"/>
    <x v="1"/>
    <x v="7"/>
  </r>
  <r>
    <s v="TGA0B06"/>
    <s v="60645800106958060"/>
    <s v="10/03/2026 18:21:37"/>
    <s v="00933"/>
    <s v="GIULEY RIBEIRO DOS SANTOS"/>
    <x v="55"/>
    <s v="Caminhonete"/>
    <s v="FIORINO"/>
    <s v="FIAT"/>
    <s v="13342911"/>
    <s v="SANTA HELENA DE GOIAS"/>
    <s v="SANTA HELENA DE GOIAS"/>
    <s v="GO"/>
    <s v="ETANOL COMUM"/>
    <n v="236"/>
    <n v="9.16"/>
    <s v=" Km/L"/>
    <n v="21438"/>
    <n v="25.76"/>
    <n v="4.99"/>
    <n v="128.54"/>
    <s v="1773177649"/>
    <s v="Planejamento Operaci"/>
    <s v="Planejamento Operaci"/>
    <s v="TI e Automação"/>
    <m/>
    <d v="2026-03-10T00:00:00"/>
    <x v="11"/>
    <x v="1"/>
    <x v="5"/>
  </r>
  <r>
    <s v="TBE3B75"/>
    <m/>
    <s v="10/03/2026 18:22:12"/>
    <m/>
    <m/>
    <x v="20"/>
    <m/>
    <m/>
    <m/>
    <m/>
    <s v="POSTO ZERO UM"/>
    <m/>
    <m/>
    <s v="ARLA-32"/>
    <n v="0"/>
    <n v="0"/>
    <s v=" Km/L"/>
    <n v="0"/>
    <n v="13.15"/>
    <m/>
    <n v="39.32"/>
    <m/>
    <m/>
    <m/>
    <m/>
    <m/>
    <d v="2026-03-10T00:00:00"/>
    <x v="11"/>
    <x v="1"/>
    <x v="7"/>
  </r>
  <r>
    <s v="TUW2D74"/>
    <s v="60645800105124310"/>
    <s v="10/03/2026 18:35:50"/>
    <s v="53759"/>
    <s v="DHEIMERSON BRUNO MARINHO DE LIRA"/>
    <x v="35"/>
    <s v="Automóvel"/>
    <s v="CHEVROLET/S10 LS DD4"/>
    <s v="CHEVROLET"/>
    <s v="45341508"/>
    <s v="POSTO ALTO DA SERRA"/>
    <s v="ITUMBIARA"/>
    <s v="GO"/>
    <s v="DIESEL S-10"/>
    <n v="457"/>
    <n v="12.97"/>
    <s v=" Km/L"/>
    <n v="109453"/>
    <n v="35.24"/>
    <n v="6.99"/>
    <n v="246.34"/>
    <s v="0"/>
    <s v="Planejamento Operaci"/>
    <s v="Planejamento Operaci"/>
    <s v="Operacional"/>
    <m/>
    <d v="2026-03-10T00:00:00"/>
    <x v="11"/>
    <x v="1"/>
    <x v="12"/>
  </r>
  <r>
    <s v="TTT2H95"/>
    <s v="60645800106472477"/>
    <s v="10/03/2026 18:55:48"/>
    <s v="88512"/>
    <s v="JUAREZ NEVES"/>
    <x v="63"/>
    <s v="Caminhonete"/>
    <s v="SAVEIRO CS RB MF"/>
    <s v="VW"/>
    <s v="45308900"/>
    <s v="POSTO LUPATINI"/>
    <s v="SANTO ANTONIO DA BARRA"/>
    <s v="GO"/>
    <s v="ETANOL COMUM"/>
    <n v="402"/>
    <n v="9.14"/>
    <s v=" Km/L"/>
    <n v="108940"/>
    <n v="43.97"/>
    <n v="4.99"/>
    <n v="219.41"/>
    <s v="0"/>
    <s v="EXT - KSE LOCAÇOES"/>
    <s v="Planejamento Operaci"/>
    <s v="KSE LOCAÇOES"/>
    <m/>
    <d v="2026-03-10T00:00:00"/>
    <x v="11"/>
    <x v="1"/>
    <x v="12"/>
  </r>
  <r>
    <s v="TFR8B59"/>
    <s v="60645800105143681"/>
    <s v="10/03/2026 19:05:56"/>
    <s v="92635"/>
    <s v="ADENILDO BARBOSA DUTRA"/>
    <x v="8"/>
    <s v="Automóvel"/>
    <s v="ARGO"/>
    <s v="FIAT"/>
    <s v="92220505"/>
    <s v="AUTO POSTO ARAGUAIA"/>
    <s v="ACREUNA"/>
    <s v="GO"/>
    <s v="ETANOL COMUM"/>
    <n v="208"/>
    <n v="6.74"/>
    <s v=" Km/L"/>
    <n v="23156"/>
    <n v="30.87"/>
    <n v="4.8600000000000003"/>
    <n v="150.02000000000001"/>
    <s v="0"/>
    <s v="Planejamento Operaci"/>
    <s v="Planejamento Operaci"/>
    <s v="Operacional"/>
    <m/>
    <d v="2026-03-10T00:00:00"/>
    <x v="11"/>
    <x v="1"/>
    <x v="5"/>
  </r>
  <r>
    <s v="TER4970"/>
    <s v="60645800105124339"/>
    <s v="10/03/2026 19:36:13"/>
    <s v="52247"/>
    <s v="CARLOS ALBERTO DO ROSARIO"/>
    <x v="19"/>
    <s v="EQUIPAMENTOS"/>
    <s v="RETROESCAVADEIRA"/>
    <s v="CATERPILLAR"/>
    <s v="81870100"/>
    <s v="POSTO MILLENIUM DIMAG"/>
    <s v="APARECIDA DE GOIANIA"/>
    <s v="GO"/>
    <s v="DIESEL COMUM"/>
    <n v="0"/>
    <n v="0"/>
    <s v=" Km/L"/>
    <n v="0"/>
    <n v="110.31"/>
    <n v="6.49"/>
    <n v="715.91"/>
    <s v="115797"/>
    <s v="EXT - SAO PEDRO"/>
    <s v="Planejamento Operaci"/>
    <s v="SAO PEDRO"/>
    <m/>
    <d v="2026-03-10T00:00:00"/>
    <x v="11"/>
    <x v="1"/>
    <x v="7"/>
  </r>
  <r>
    <s v="TER4970"/>
    <s v="60645800105124339"/>
    <s v="10/03/2026 19:37:08"/>
    <s v="52247"/>
    <s v="CARLOS ALBERTO DO ROSARIO"/>
    <x v="19"/>
    <s v="EQUIPAMENTOS"/>
    <s v="RETROESCAVADEIRA"/>
    <s v="CATERPILLAR"/>
    <s v="81870100"/>
    <s v="POSTO MILLENIUM DIMAG"/>
    <s v="APARECIDA DE GOIANIA"/>
    <s v="GO"/>
    <s v="DIESEL COMUM"/>
    <n v="0"/>
    <n v="0"/>
    <s v=" Km/L"/>
    <n v="0"/>
    <n v="44.98"/>
    <n v="6.49"/>
    <n v="291.92"/>
    <s v="115798"/>
    <s v="EXT - SAO PEDRO"/>
    <s v="Planejamento Operaci"/>
    <s v="SAO PEDRO"/>
    <m/>
    <d v="2026-03-10T00:00:00"/>
    <x v="11"/>
    <x v="1"/>
    <x v="7"/>
  </r>
  <r>
    <s v="TGE1F64"/>
    <s v="60645800106437404"/>
    <s v="10/03/2026 20:07:04"/>
    <s v="11742"/>
    <s v="WELLINGTON SOARES DA SILVA"/>
    <x v="33"/>
    <s v="Caminhonete"/>
    <s v="AMBULANCIA DUCATO"/>
    <s v="FIAT"/>
    <s v="53030006"/>
    <s v="KR TREVO"/>
    <s v="SANTA HELENA DE GOIAS"/>
    <s v="GO"/>
    <s v="DIESEL S-10"/>
    <n v="401"/>
    <n v="6.49"/>
    <s v=" Km/L"/>
    <n v="13669"/>
    <n v="61.78"/>
    <n v="7.99"/>
    <n v="493.65"/>
    <s v="100372366"/>
    <s v="Planejamento Operaci"/>
    <s v="Planejamento Operaci"/>
    <s v="Operacional"/>
    <m/>
    <d v="2026-03-10T00:00:00"/>
    <x v="11"/>
    <x v="1"/>
    <x v="13"/>
  </r>
  <r>
    <s v="QSW6J59"/>
    <s v="60645800106460000"/>
    <s v="10/03/2026 20:28:52"/>
    <s v="02910"/>
    <s v="EMERSON CRISTIANO DA SILVEIRA"/>
    <x v="28"/>
    <s v="EQUIPAMENTOS"/>
    <s v="CAMINHÃO PIPA"/>
    <s v="OUTROS"/>
    <s v="41826312"/>
    <s v="AUTO POSTO JACARE"/>
    <s v="ACREUNA"/>
    <s v="GO"/>
    <s v="DIESEL S-10"/>
    <n v="340"/>
    <n v="4.03"/>
    <s v=" Km/L"/>
    <n v="21708"/>
    <n v="84.45"/>
    <n v="7.99"/>
    <n v="674.77"/>
    <s v="100373663"/>
    <s v="EXT - LUCCA JR"/>
    <s v="Planejamento Operaci"/>
    <s v="LUCCA JR"/>
    <m/>
    <d v="2026-03-10T00:00:00"/>
    <x v="11"/>
    <x v="1"/>
    <x v="11"/>
  </r>
  <r>
    <s v="QSW6J59"/>
    <m/>
    <s v="10/03/2026 20:28:52"/>
    <m/>
    <m/>
    <x v="28"/>
    <m/>
    <m/>
    <m/>
    <m/>
    <s v="AUTO POSTO JACARE"/>
    <m/>
    <m/>
    <s v="ARLA-32"/>
    <s v="-"/>
    <s v="-"/>
    <s v=" Km/L"/>
    <s v="-"/>
    <n v="19.190000000000001"/>
    <m/>
    <n v="63.34"/>
    <m/>
    <m/>
    <m/>
    <m/>
    <m/>
    <d v="2026-03-10T00:00:00"/>
    <x v="11"/>
    <x v="1"/>
    <x v="11"/>
  </r>
  <r>
    <s v="TIV6G27"/>
    <s v="60645800106184069"/>
    <s v="10/03/2026 21:15:15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289"/>
    <n v="6.18"/>
    <s v=" Km/L"/>
    <n v="35218"/>
    <n v="46.76"/>
    <n v="7.9909999999999997"/>
    <n v="373.67"/>
    <s v="100376452"/>
    <s v="EXT - LUCCA JR"/>
    <s v="Planejamento Operaci"/>
    <s v="LUCCA JR"/>
    <m/>
    <d v="2026-03-10T00:00:00"/>
    <x v="11"/>
    <x v="1"/>
    <x v="11"/>
  </r>
  <r>
    <s v="TIV6G27"/>
    <m/>
    <s v="10/03/2026 21:15:15"/>
    <m/>
    <m/>
    <x v="30"/>
    <m/>
    <m/>
    <m/>
    <m/>
    <s v="AUTO POSTO JACARE"/>
    <m/>
    <m/>
    <s v="ARLA-32"/>
    <s v="-"/>
    <s v="-"/>
    <s v=" Km/L"/>
    <s v="-"/>
    <n v="5.01"/>
    <m/>
    <n v="16.55"/>
    <m/>
    <m/>
    <m/>
    <m/>
    <m/>
    <d v="2026-03-10T00:00:00"/>
    <x v="11"/>
    <x v="1"/>
    <x v="11"/>
  </r>
  <r>
    <s v="TTY2C25"/>
    <s v="60645800106472430"/>
    <s v="10/03/2026 21:52:27"/>
    <s v="36470"/>
    <s v="JOÃO BATISTA DA SILVA"/>
    <x v="38"/>
    <s v="Caminhonete"/>
    <s v="SAVEIRO CS RB MF"/>
    <s v="VW"/>
    <s v="45307105"/>
    <s v="POSTO GIRASSOL"/>
    <s v="ITUMBIARA"/>
    <s v="GO"/>
    <s v="ETANOL COMUM"/>
    <n v="193"/>
    <n v="8.1300000000000008"/>
    <s v=" Km/L"/>
    <n v="108963"/>
    <n v="23.74"/>
    <n v="4.6900000000000004"/>
    <n v="111.34"/>
    <s v="100378"/>
    <s v="EXT - KSE LOCAÇOES"/>
    <s v="Planejamento Operaci"/>
    <s v="KSE LOCAÇOES"/>
    <m/>
    <d v="2026-03-10T00:00:00"/>
    <x v="11"/>
    <x v="1"/>
    <x v="12"/>
  </r>
  <r>
    <s v="TGM4D76"/>
    <s v="60645800106437582"/>
    <s v="10/03/2026 22:29:33"/>
    <s v="33534"/>
    <s v="MARCOS ANTONIO MARCELINO DA SILVA"/>
    <x v="56"/>
    <s v="Caminhonete"/>
    <s v="FIORINO"/>
    <s v="FIAT"/>
    <s v="75331003"/>
    <s v="SUPERVIA LAGOA"/>
    <s v="RIO VERDE"/>
    <s v="GO"/>
    <s v="ETANOL COMUM"/>
    <n v="238"/>
    <n v="6.41"/>
    <s v=" Km/L"/>
    <n v="19892"/>
    <n v="37.11"/>
    <n v="4.8899999999999997"/>
    <n v="181.47"/>
    <s v="0"/>
    <s v="Planejamento Operaci"/>
    <s v="Planejamento Operaci"/>
    <s v="Operacional"/>
    <m/>
    <d v="2026-03-10T00:00:00"/>
    <x v="11"/>
    <x v="1"/>
    <x v="5"/>
  </r>
  <r>
    <s v="TTT2H93"/>
    <s v="60645800106472340"/>
    <s v="10/03/2026 22:50:00"/>
    <s v="07583"/>
    <s v="DAVID BORGES DOS SANTOS"/>
    <x v="41"/>
    <s v="Utilitário"/>
    <s v="SAVEIRO"/>
    <s v="FIAT"/>
    <s v="07674909"/>
    <s v="AUTO POSTO INDIARA"/>
    <s v="INDIARA"/>
    <s v="GO"/>
    <s v="ETANOL COMUM"/>
    <n v="420"/>
    <n v="9.09"/>
    <s v=" Km/L"/>
    <n v="76269"/>
    <n v="46.23"/>
    <n v="4.8899999999999997"/>
    <n v="226.06"/>
    <s v="12657"/>
    <s v="EXT - KSE LOCAÇOES"/>
    <s v="Planejamento Operaci"/>
    <s v="KSE LOCAÇOES"/>
    <m/>
    <d v="2026-03-10T00:00:00"/>
    <x v="11"/>
    <x v="1"/>
    <x v="12"/>
  </r>
  <r>
    <s v="TTP5B47"/>
    <s v="60645800106472110"/>
    <s v="10/03/2026 23:10:30"/>
    <s v="01227"/>
    <s v="DAILTON FERREIRA CRUVINEL"/>
    <x v="40"/>
    <s v="Caminhonete"/>
    <s v="SAVEIRO CS RB MF"/>
    <s v="VW"/>
    <s v="07674909"/>
    <s v="AUTO POSTO INDIARA"/>
    <s v="INDIARA"/>
    <s v="GO"/>
    <s v="ETANOL COMUM"/>
    <n v="353"/>
    <n v="9.17"/>
    <s v=" Km/L"/>
    <n v="126415"/>
    <n v="38.49"/>
    <n v="4.8899999999999997"/>
    <n v="188.22"/>
    <s v="12658"/>
    <s v="EXT - KSE LOCAÇOES"/>
    <s v="Planejamento Operaci"/>
    <s v="KSE LOCAÇOES"/>
    <m/>
    <d v="2026-03-10T00:00:00"/>
    <x v="11"/>
    <x v="1"/>
    <x v="12"/>
  </r>
  <r>
    <s v="TUF2B45"/>
    <s v="60645800106472420"/>
    <s v="10/03/2026 23:14:21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242"/>
    <n v="7.92"/>
    <s v=" Km/L"/>
    <n v="130284"/>
    <n v="30.54"/>
    <n v="4.891"/>
    <n v="149.38"/>
    <s v="0"/>
    <s v="EXT - KSE LOCAÇOES"/>
    <s v="Planejamento Operaci"/>
    <s v="KSE LOCAÇOES"/>
    <m/>
    <d v="2026-03-10T00:00:00"/>
    <x v="11"/>
    <x v="1"/>
    <x v="12"/>
  </r>
  <r>
    <s v="TUG2C45"/>
    <s v="60645800106437770"/>
    <s v="10/03/2026 23:25:05"/>
    <s v="80560"/>
    <s v="EDMAR PEREIRA COSTA"/>
    <x v="54"/>
    <s v="Utilitário"/>
    <s v="SAVEIRO"/>
    <s v="FIAT"/>
    <s v="81889412"/>
    <s v="POSTO ZERO UM"/>
    <s v="RIO VERDE"/>
    <s v="GO"/>
    <s v="ETANOL COMUM"/>
    <n v="338"/>
    <n v="9.84"/>
    <s v=" Km/L"/>
    <n v="123212"/>
    <n v="34.35"/>
    <n v="4.8899999999999997"/>
    <n v="167.97"/>
    <s v="2"/>
    <s v="EXT - KSE LOCAÇOES"/>
    <s v="Planejamento Operaci"/>
    <s v="KSE LOCAÇOES"/>
    <m/>
    <d v="2026-03-10T00:00:00"/>
    <x v="11"/>
    <x v="1"/>
    <x v="12"/>
  </r>
  <r>
    <s v="TTR3A31"/>
    <s v="60645800106472404"/>
    <s v="11/03/2026 03:44:27"/>
    <s v="75150"/>
    <s v="PETTERSON PERIS BENJAMIN"/>
    <x v="53"/>
    <s v="Caminhonete"/>
    <s v="SAVEIRO CS RB MF"/>
    <s v="VW"/>
    <s v="46209914"/>
    <s v="DECIO RIO VERDE"/>
    <s v="RIO VERDE"/>
    <s v="GO"/>
    <s v="ETANOL COMUM"/>
    <n v="517"/>
    <n v="11.55"/>
    <s v=" Km/L"/>
    <n v="116979"/>
    <n v="44.75"/>
    <n v="4.79"/>
    <n v="214.35"/>
    <s v="202603110343"/>
    <s v="EXT - KSE LOCAÇOES"/>
    <s v="Planejamento Operaci"/>
    <s v="KSE LOCAÇOES"/>
    <m/>
    <d v="2026-03-11T00:00:00"/>
    <x v="11"/>
    <x v="1"/>
    <x v="12"/>
  </r>
  <r>
    <s v="TTQ4C10"/>
    <s v="60645800106553930"/>
    <s v="11/03/2026 05:00:09"/>
    <s v="82380"/>
    <s v="ENILSON DE SOUSA CAETANO"/>
    <x v="31"/>
    <s v="Caminhonete"/>
    <s v="Caminhonete S10"/>
    <s v="CHEVROLET"/>
    <s v="53081700"/>
    <s v="POSTO Z   Z SANTA MA"/>
    <s v="GUAPO"/>
    <s v="GO"/>
    <s v="DIESEL S-10"/>
    <n v="986"/>
    <n v="13.59"/>
    <s v=" Km/L"/>
    <n v="138211"/>
    <n v="72.569999999999993"/>
    <n v="7.59"/>
    <n v="550.78"/>
    <s v="0"/>
    <s v="Planejamento Operaci"/>
    <s v="Planejamento Operaci"/>
    <s v="INSPENCAO"/>
    <m/>
    <d v="2026-03-11T00:00:00"/>
    <x v="11"/>
    <x v="1"/>
    <x v="12"/>
  </r>
  <r>
    <s v="TTT2H93"/>
    <s v="60645800106472340"/>
    <s v="11/03/2026 05:20:45"/>
    <s v="07583"/>
    <s v="DAVID BORGES DOS SANTOS"/>
    <x v="41"/>
    <s v="Utilitário"/>
    <s v="SAVEIRO"/>
    <s v="FIAT"/>
    <s v="07674909"/>
    <s v="AUTO POSTO INDIARA"/>
    <s v="INDIARA"/>
    <s v="GO"/>
    <s v="ETANOL COMUM"/>
    <n v="288"/>
    <n v="9.58"/>
    <s v=" Km/L"/>
    <n v="76557"/>
    <n v="30.05"/>
    <n v="4.8899999999999997"/>
    <n v="146.94"/>
    <s v="12659"/>
    <s v="EXT - KSE LOCAÇOES"/>
    <s v="Planejamento Operaci"/>
    <s v="KSE LOCAÇOES"/>
    <m/>
    <d v="2026-03-11T00:00:00"/>
    <x v="11"/>
    <x v="1"/>
    <x v="12"/>
  </r>
  <r>
    <s v="TTT2H95"/>
    <s v="60645800106472477"/>
    <s v="11/03/2026 06:26:48"/>
    <s v="05208"/>
    <s v="CHARLES ROSA"/>
    <x v="63"/>
    <s v="Caminhonete"/>
    <s v="SAVEIRO CS RB MF"/>
    <s v="VW"/>
    <s v="45308900"/>
    <s v="POSTO LUPATINI"/>
    <s v="SANTO ANTONIO DA BARRA"/>
    <s v="GO"/>
    <s v="ETANOL COMUM"/>
    <n v="490"/>
    <n v="11.24"/>
    <s v=" Km/L"/>
    <n v="109430"/>
    <n v="43.58"/>
    <n v="4.99"/>
    <n v="217.46"/>
    <s v="1"/>
    <s v="EXT - KSE LOCAÇOES"/>
    <s v="Planejamento Operaci"/>
    <s v="KSE LOCAÇOES"/>
    <m/>
    <d v="2026-03-11T00:00:00"/>
    <x v="11"/>
    <x v="1"/>
    <x v="12"/>
  </r>
  <r>
    <s v="TUF2B45"/>
    <s v="60645800106472420"/>
    <s v="11/03/2026 06:42:25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287"/>
    <n v="10.53"/>
    <s v=" Km/L"/>
    <n v="130571"/>
    <n v="27.25"/>
    <n v="4.8920000000000003"/>
    <n v="133.30000000000001"/>
    <s v="0"/>
    <s v="EXT - KSE LOCAÇOES"/>
    <s v="Planejamento Operaci"/>
    <s v="KSE LOCAÇOES"/>
    <m/>
    <d v="2026-03-11T00:00:00"/>
    <x v="11"/>
    <x v="1"/>
    <x v="12"/>
  </r>
  <r>
    <s v="TKC9B59"/>
    <s v="60645800106185324"/>
    <s v="11/03/2026 07:17:05"/>
    <s v="04495"/>
    <s v="LUIZ PAULO OLIVEIRA DE PAULA"/>
    <x v="26"/>
    <s v="Caminhão"/>
    <s v="FH 540 6X4R"/>
    <s v="VOLVO"/>
    <s v="75331801"/>
    <s v="DECIO CEZARINA"/>
    <s v="CEZARINA"/>
    <s v="GO"/>
    <s v="DIESEL S-10"/>
    <n v="859"/>
    <n v="2.25"/>
    <s v=" Km/L"/>
    <n v="10686"/>
    <n v="381.11"/>
    <n v="7.69"/>
    <n v="2930.74"/>
    <s v="202603110716"/>
    <s v="EXT - LUCCA JR"/>
    <s v="Planejamento Operaci"/>
    <s v="LUCCA JR"/>
    <m/>
    <d v="2026-03-11T00:00:00"/>
    <x v="11"/>
    <x v="1"/>
    <x v="11"/>
  </r>
  <r>
    <s v="RCJ8I11"/>
    <s v="60645800106437710"/>
    <s v="11/03/2026 07:17:19"/>
    <s v="94989"/>
    <s v="THOMAS HARLLESSON CARNEIRO FARIAS"/>
    <x v="69"/>
    <s v="Caminhonete"/>
    <s v="STRADA"/>
    <s v="FIAT"/>
    <s v="13342911"/>
    <s v="SANTA HELENA DE GOIAS"/>
    <s v="SANTA HELENA DE GOIAS"/>
    <s v="GO"/>
    <s v="ETANOL COMUM"/>
    <n v="465"/>
    <n v="10.87"/>
    <s v=" Km/L"/>
    <n v="44515"/>
    <n v="42.77"/>
    <n v="4.99"/>
    <n v="213.42"/>
    <s v="1773224161"/>
    <s v="Planejamento Operaci"/>
    <s v="Planejamento Operaci"/>
    <s v="TI e Automação"/>
    <m/>
    <d v="2026-03-11T00:00:00"/>
    <x v="11"/>
    <x v="1"/>
    <x v="5"/>
  </r>
  <r>
    <s v="TKC9B59"/>
    <m/>
    <s v="11/03/2026 07:18:28"/>
    <m/>
    <m/>
    <x v="26"/>
    <m/>
    <m/>
    <m/>
    <m/>
    <s v="DECIO CEZARINA"/>
    <m/>
    <m/>
    <s v="ARLA-32"/>
    <s v="-"/>
    <s v="-"/>
    <s v=" Km/L"/>
    <s v="-"/>
    <n v="26.42"/>
    <m/>
    <n v="100.13"/>
    <m/>
    <m/>
    <m/>
    <m/>
    <m/>
    <d v="2026-03-11T00:00:00"/>
    <x v="11"/>
    <x v="1"/>
    <x v="11"/>
  </r>
  <r>
    <s v="TGM2I26"/>
    <s v="60645800106958050"/>
    <s v="11/03/2026 07:25:02"/>
    <s v="59226"/>
    <s v="PASCHOAL FAVORITTO DE QUEIROZ"/>
    <x v="52"/>
    <s v="Utilitário"/>
    <s v="FIORINO"/>
    <s v="FIAT"/>
    <s v="69479601"/>
    <s v="REDE SANTA LUZIA X"/>
    <s v="GOIANIA"/>
    <s v="GO"/>
    <s v="ETANOL COMUM"/>
    <n v="257"/>
    <n v="5"/>
    <s v=" Km/L"/>
    <n v="21008"/>
    <n v="51.43"/>
    <n v="4.99"/>
    <n v="256.64999999999998"/>
    <s v="192714"/>
    <s v="EXT - KSE LOCAÇOES"/>
    <s v="Planejamento Operaci"/>
    <s v="Operacional"/>
    <m/>
    <d v="2026-03-11T00:00:00"/>
    <x v="11"/>
    <x v="1"/>
    <x v="5"/>
  </r>
  <r>
    <s v="TFI3B19"/>
    <s v="60645800105926941"/>
    <s v="11/03/2026 07:44:04"/>
    <s v="73410"/>
    <s v="BRUNO SOUSA DIAS"/>
    <x v="4"/>
    <s v="Automóvel"/>
    <s v="ARGO"/>
    <s v="FIAT"/>
    <s v="81889412"/>
    <s v="POSTO ZERO UM"/>
    <s v="RIO VERDE"/>
    <s v="GO"/>
    <s v="ETANOL COMUM"/>
    <n v="357"/>
    <n v="9.1"/>
    <s v=" Km/L"/>
    <n v="74764"/>
    <n v="39.21"/>
    <n v="4.8899999999999997"/>
    <n v="191.73"/>
    <s v="1"/>
    <s v="Planejamento Operaci"/>
    <s v="Planejamento Operaci"/>
    <s v="Operacional"/>
    <m/>
    <d v="2026-03-11T00:00:00"/>
    <x v="11"/>
    <x v="1"/>
    <x v="0"/>
  </r>
  <r>
    <s v="TFF5D72"/>
    <s v="60645800105143780"/>
    <s v="11/03/2026 07:56:57"/>
    <s v="95253"/>
    <s v="ANDRE AUGUSTO ARAUJO DE JESUS"/>
    <x v="2"/>
    <s v="Automóvel"/>
    <s v="ARGO"/>
    <s v="FIAT"/>
    <s v="53081700"/>
    <s v="POSTO Z   Z SANTA MA"/>
    <s v="GUAPO"/>
    <s v="GO"/>
    <s v="ETANOL COMUM"/>
    <n v="205"/>
    <n v="9.41"/>
    <s v=" Km/L"/>
    <n v="49854"/>
    <n v="21.79"/>
    <n v="3.9710000000000001"/>
    <n v="86.52"/>
    <s v="0"/>
    <s v="Planejamento Operaci"/>
    <s v="Planejamento Operaci"/>
    <s v="Operacional"/>
    <m/>
    <d v="2026-03-11T00:00:00"/>
    <x v="11"/>
    <x v="1"/>
    <x v="0"/>
  </r>
  <r>
    <s v="TFN0D12"/>
    <s v="60645800105143746"/>
    <s v="11/03/2026 08:32:02"/>
    <s v="00390"/>
    <s v="SILVINO JOSE DE BRITO"/>
    <x v="5"/>
    <s v="Automóvel"/>
    <s v="ARGO"/>
    <s v="FIAT"/>
    <s v="75331801"/>
    <s v="DECIO CEZARINA"/>
    <s v="CEZARINA"/>
    <s v="GO"/>
    <s v="ETANOL COMUM"/>
    <n v="316"/>
    <n v="9.84"/>
    <s v=" Km/L"/>
    <n v="38778"/>
    <n v="32.130000000000003"/>
    <n v="4.6900000000000004"/>
    <n v="150.69"/>
    <s v="202603110831"/>
    <s v="Planejamento Operaci"/>
    <s v="Planejamento Operaci"/>
    <s v="Operacional"/>
    <m/>
    <d v="2026-03-11T00:00:00"/>
    <x v="11"/>
    <x v="1"/>
    <x v="3"/>
  </r>
  <r>
    <s v="TGC9A34"/>
    <s v="60645800106437250"/>
    <s v="11/03/2026 08:34:44"/>
    <s v="70145"/>
    <s v="LUCAS HENRIQUE MAGALHAES DE SOUZA "/>
    <x v="48"/>
    <s v="EQUIPAMENTOS"/>
    <s v="AMBULANCIA"/>
    <s v="OUTROS"/>
    <s v="53081700"/>
    <s v="POSTO Z   Z SANTA MA"/>
    <s v="GUAPO"/>
    <s v="GO"/>
    <s v="DIESEL S-10"/>
    <n v="211"/>
    <n v="5.31"/>
    <s v=" Km/L"/>
    <n v="15266"/>
    <n v="39.76"/>
    <n v="7.5890000000000004"/>
    <n v="301.74"/>
    <s v="0"/>
    <s v="Planejamento Operaci"/>
    <s v="Planejamento Operaci"/>
    <s v="Operacional"/>
    <m/>
    <d v="2026-03-11T00:00:00"/>
    <x v="11"/>
    <x v="1"/>
    <x v="13"/>
  </r>
  <r>
    <s v="TGK2G46"/>
    <s v="60645800105179571"/>
    <s v="11/03/2026 08:34:59"/>
    <s v="04161"/>
    <s v="WESLEY DUARTE MESQUITA"/>
    <x v="59"/>
    <s v="Utilitário"/>
    <s v="FIORINO"/>
    <s v="FIAT"/>
    <s v="41875311"/>
    <s v="POSTO SABOR DA TERRA"/>
    <s v="INDIARA"/>
    <s v="GO"/>
    <s v="ETANOL COMUM"/>
    <n v="212"/>
    <n v="4.91"/>
    <s v=" Km/L"/>
    <n v="13123"/>
    <n v="43.17"/>
    <n v="5.3810000000000002"/>
    <n v="232.29"/>
    <s v="110330844"/>
    <s v="Planejamento Operaci"/>
    <s v="Planejamento Operaci"/>
    <s v="Operacional"/>
    <m/>
    <d v="2026-03-11T00:00:00"/>
    <x v="11"/>
    <x v="1"/>
    <x v="5"/>
  </r>
  <r>
    <s v="TGC9A34"/>
    <s v="60645800106437250"/>
    <s v="11/03/2026 08:36:08"/>
    <s v="70145"/>
    <s v="LUCAS HENRIQUE MAGALHAES DE SOUZA "/>
    <x v="48"/>
    <s v="EQUIPAMENTOS"/>
    <s v="AMBULANCIA"/>
    <s v="OUTROS"/>
    <s v="53081700"/>
    <s v="POSTO Z   Z SANTA MA"/>
    <s v="GUAPO"/>
    <s v="GO"/>
    <s v="GASOLINA COMUM"/>
    <s v="-"/>
    <s v="-"/>
    <s v=" Km/L"/>
    <s v="-"/>
    <n v="2.9"/>
    <n v="5.9930000000000003"/>
    <n v="17.38"/>
    <s v="0"/>
    <s v="Planejamento Operaci"/>
    <s v="Planejamento Operaci"/>
    <s v="Operacional"/>
    <m/>
    <d v="2026-03-11T00:00:00"/>
    <x v="11"/>
    <x v="1"/>
    <x v="13"/>
  </r>
  <r>
    <s v="TTY2C25"/>
    <s v="60645800106472430"/>
    <s v="11/03/2026 08:43:28"/>
    <s v="07015"/>
    <s v="EDILEIA DE SOUSA ANTUNES"/>
    <x v="38"/>
    <s v="Caminhonete"/>
    <s v="SAVEIRO CS RB MF"/>
    <s v="VW"/>
    <s v="46286315"/>
    <s v="POSTO CENTRAL"/>
    <s v="BOM JESUS"/>
    <s v="GO"/>
    <s v="ETANOL COMUM"/>
    <n v="467"/>
    <n v="10.49"/>
    <s v=" Km/L"/>
    <n v="109430"/>
    <n v="44.51"/>
    <n v="4.9909999999999997"/>
    <n v="222.14"/>
    <s v="1"/>
    <s v="EXT - KSE LOCAÇOES"/>
    <s v="Planejamento Operaci"/>
    <s v="KSE LOCAÇOES"/>
    <m/>
    <d v="2026-03-11T00:00:00"/>
    <x v="11"/>
    <x v="1"/>
    <x v="12"/>
  </r>
  <r>
    <s v="TLO0E87"/>
    <s v="60645800106184255"/>
    <s v="11/03/2026 08:54:00"/>
    <s v="04911"/>
    <s v="HYAGO GONÇALVES FERNANDES"/>
    <x v="43"/>
    <s v="EQUIPAMENTOS"/>
    <s v="GUINCHO LEVE"/>
    <s v="EQUIPAMENTO"/>
    <s v="92221200"/>
    <s v="POSTO AMERICA"/>
    <s v="GUAPO"/>
    <s v="GO"/>
    <s v="DIESEL S-10"/>
    <n v="344"/>
    <n v="5.55"/>
    <s v=" Km/L"/>
    <n v="34687"/>
    <n v="62"/>
    <n v="7.39"/>
    <n v="458.18"/>
    <s v="0"/>
    <s v="EXT - LUCCA JR"/>
    <s v="Planejamento Operaci"/>
    <s v="LUCCA JR"/>
    <m/>
    <d v="2026-03-11T00:00:00"/>
    <x v="11"/>
    <x v="1"/>
    <x v="11"/>
  </r>
  <r>
    <s v="NQT3I04"/>
    <s v="60645800106437610"/>
    <s v="11/03/2026 09:01:52"/>
    <s v="47987"/>
    <s v="RONIVALDO PEREIRA DE OLIVEIRA"/>
    <x v="19"/>
    <s v="Caminhão"/>
    <s v="TECTOR 240E25"/>
    <s v="IVECO - FIAT"/>
    <s v="45307105"/>
    <s v="POSTO GIRASSOL"/>
    <s v="ITUMBIARA"/>
    <s v="GO"/>
    <s v="DIESEL S-10"/>
    <n v="0"/>
    <n v="0"/>
    <s v=" Km/L"/>
    <n v="0"/>
    <n v="182.91"/>
    <n v="7.09"/>
    <n v="1296.83"/>
    <s v="110332"/>
    <s v="EXT - SAO PEDRO"/>
    <s v="Planejamento Operaci"/>
    <s v="SAO PEDRO"/>
    <m/>
    <d v="2026-03-11T00:00:00"/>
    <x v="11"/>
    <x v="1"/>
    <x v="7"/>
  </r>
  <r>
    <s v="TUG2C45"/>
    <s v="60645800106437770"/>
    <s v="11/03/2026 09:07:43"/>
    <s v="02527"/>
    <s v="ALCIENE MARTINS PONTES"/>
    <x v="54"/>
    <s v="Utilitário"/>
    <s v="SAVEIRO"/>
    <s v="FIAT"/>
    <s v="81889412"/>
    <s v="POSTO ZERO UM"/>
    <s v="RIO VERDE"/>
    <s v="GO"/>
    <s v="ETANOL COMUM"/>
    <n v="410"/>
    <n v="9.15"/>
    <s v=" Km/L"/>
    <n v="123622"/>
    <n v="44.82"/>
    <n v="4.8899999999999997"/>
    <n v="219.17"/>
    <s v="2"/>
    <s v="EXT - KSE LOCAÇOES"/>
    <s v="Planejamento Operaci"/>
    <s v="KSE LOCAÇOES"/>
    <m/>
    <d v="2026-03-11T00:00:00"/>
    <x v="11"/>
    <x v="1"/>
    <x v="12"/>
  </r>
  <r>
    <s v="SDJ8D65"/>
    <s v="60645800105555897"/>
    <s v="11/03/2026 09:13:21"/>
    <s v="04126"/>
    <s v="LEONARDO ARAUJO LAPERCHE "/>
    <x v="22"/>
    <s v="Caminhonete"/>
    <s v="RAMPAGE"/>
    <s v="RAM"/>
    <s v="26466212"/>
    <s v="AUTO POSTO GLOBAL AR"/>
    <s v="GOIANIA"/>
    <s v="GO"/>
    <s v="GASOLINA COMUM"/>
    <n v="251"/>
    <n v="5.84"/>
    <s v=" Km/L"/>
    <n v="30884"/>
    <n v="42.98"/>
    <n v="6.5410000000000004"/>
    <n v="281.14999999999998"/>
    <s v="110333144"/>
    <s v="Planejamento Operaci"/>
    <s v="Planejamento Operaci"/>
    <s v="Operacional"/>
    <m/>
    <d v="2026-03-11T00:00:00"/>
    <x v="11"/>
    <x v="1"/>
    <x v="8"/>
  </r>
  <r>
    <s v="TFY3C02"/>
    <s v="60645800105143770"/>
    <s v="11/03/2026 09:51:00"/>
    <s v="93324"/>
    <s v="PAULO ROBERTO BALBINO FERREIRA"/>
    <x v="14"/>
    <s v="Automóvel"/>
    <s v="ARGO"/>
    <s v="FIAT"/>
    <s v="36603412"/>
    <s v="POSTO DO RATINHO"/>
    <s v="GOIANIA"/>
    <s v="GO"/>
    <s v="ETANOL COMUM"/>
    <n v="59"/>
    <n v="7.45"/>
    <s v=" Km/L"/>
    <n v="21890"/>
    <n v="7.92"/>
    <n v="4.79"/>
    <n v="37.94"/>
    <s v="1"/>
    <s v="Planejamento Operaci"/>
    <s v="Planejamento Operaci"/>
    <s v="Operacional"/>
    <m/>
    <d v="2026-03-11T00:00:00"/>
    <x v="11"/>
    <x v="1"/>
    <x v="0"/>
  </r>
  <r>
    <s v="TTP5B47"/>
    <s v="60645800106472110"/>
    <s v="11/03/2026 10:43:47"/>
    <s v="02710"/>
    <s v="RAINON LOPES ALMEIDA"/>
    <x v="40"/>
    <s v="Caminhonete"/>
    <s v="SAVEIRO CS RB MF"/>
    <s v="VW"/>
    <s v="75331801"/>
    <s v="DECIO CEZARINA"/>
    <s v="CEZARINA"/>
    <s v="GO"/>
    <s v="ETANOL COMUM"/>
    <n v="540"/>
    <n v="11.46"/>
    <s v=" Km/L"/>
    <n v="126955"/>
    <n v="47.14"/>
    <n v="4.6900000000000004"/>
    <n v="221.09"/>
    <s v="202603111043"/>
    <s v="EXT - KSE LOCAÇOES"/>
    <s v="Planejamento Operaci"/>
    <s v="KSE LOCAÇOES"/>
    <m/>
    <d v="2026-03-11T00:00:00"/>
    <x v="11"/>
    <x v="1"/>
    <x v="12"/>
  </r>
  <r>
    <s v="TFS3C72"/>
    <s v="60645800105143738"/>
    <s v="11/03/2026 10:47:42"/>
    <s v="00271"/>
    <s v="HEDER OLIVEIRA SANTANA"/>
    <x v="9"/>
    <s v="Automóvel"/>
    <s v="ARGO"/>
    <s v="FIAT"/>
    <s v="41875311"/>
    <s v="POSTO SABOR DA TERRA"/>
    <s v="INDIARA"/>
    <s v="GO"/>
    <s v="ETANOL COMUM"/>
    <n v="306"/>
    <n v="7.92"/>
    <s v=" Km/L"/>
    <n v="84643"/>
    <n v="38.619999999999997"/>
    <n v="5.3810000000000002"/>
    <n v="207.8"/>
    <s v="110338821"/>
    <s v="Planejamento Operaci"/>
    <s v="Planejamento Operaci"/>
    <s v="Operacional"/>
    <m/>
    <d v="2026-03-11T00:00:00"/>
    <x v="11"/>
    <x v="1"/>
    <x v="4"/>
  </r>
  <r>
    <s v="TFX7J72"/>
    <s v="60645800105836505"/>
    <s v="11/03/2026 11:10:04"/>
    <s v="03126"/>
    <s v="PEDRO PAULO SILVA SANTOS"/>
    <x v="11"/>
    <s v="Automóvel"/>
    <s v="ARGO"/>
    <s v="FIAT"/>
    <s v="45307105"/>
    <s v="POSTO GIRASSOL"/>
    <s v="ITUMBIARA"/>
    <s v="GO"/>
    <s v="ETANOL COMUM"/>
    <n v="323"/>
    <n v="9.18"/>
    <s v=" Km/L"/>
    <n v="68193"/>
    <n v="35.18"/>
    <n v="4.6900000000000004"/>
    <n v="164.99"/>
    <s v="110340"/>
    <s v="Planejamento Operaci"/>
    <s v="Planejamento Operaci"/>
    <s v="Operacional"/>
    <m/>
    <d v="2026-03-11T00:00:00"/>
    <x v="11"/>
    <x v="1"/>
    <x v="4"/>
  </r>
  <r>
    <s v="TUQ2H91"/>
    <s v="60645800107558597"/>
    <s v="11/03/2026 11:16:32"/>
    <s v="87954"/>
    <s v="DANIEL GONÇALVES"/>
    <x v="66"/>
    <s v="Caminhonete"/>
    <s v="SAVEIRO CD RB MF"/>
    <s v="VOLKSWAGEN"/>
    <s v="75331003"/>
    <s v="SUPERVIA LAGOA"/>
    <s v="RIO VERDE"/>
    <s v="GO"/>
    <s v="ETANOL COMUM"/>
    <n v="252"/>
    <n v="6.97"/>
    <s v=" Km/L"/>
    <n v="32235"/>
    <n v="36.130000000000003"/>
    <n v="4.8899999999999997"/>
    <n v="176.68"/>
    <s v="0"/>
    <s v="EXT - KSE LOCAÇOES"/>
    <s v="Planejamento Operaci"/>
    <s v="KSE LOCAÇOES"/>
    <m/>
    <d v="2026-03-11T00:00:00"/>
    <x v="11"/>
    <x v="1"/>
    <x v="12"/>
  </r>
  <r>
    <s v="TTR3A31"/>
    <s v="60645800106472404"/>
    <s v="11/03/2026 12:07:32"/>
    <s v="00386"/>
    <s v="RAFAEL SOUZA LIMA"/>
    <x v="53"/>
    <s v="Caminhonete"/>
    <s v="SAVEIRO CS RB MF"/>
    <s v="VW"/>
    <s v="46209914"/>
    <s v="DECIO RIO VERDE"/>
    <s v="RIO VERDE"/>
    <s v="GO"/>
    <s v="ETANOL COMUM"/>
    <n v="451"/>
    <n v="9.82"/>
    <s v=" Km/L"/>
    <n v="117430"/>
    <n v="45.93"/>
    <n v="4.79"/>
    <n v="220"/>
    <s v="202603111206"/>
    <s v="EXT - KSE LOCAÇOES"/>
    <s v="Planejamento Operaci"/>
    <s v="KSE LOCAÇOES"/>
    <m/>
    <d v="2026-03-11T00:00:00"/>
    <x v="11"/>
    <x v="1"/>
    <x v="12"/>
  </r>
  <r>
    <s v="TFW2H32"/>
    <s v="60645800105143835"/>
    <s v="11/03/2026 12:20:29"/>
    <s v="99638"/>
    <s v="LAFAIETE DE SOUZA SANTOS"/>
    <x v="10"/>
    <s v="Automóvel"/>
    <s v="ARGO"/>
    <s v="FIAT"/>
    <s v="41891811"/>
    <s v="UBRASPETRO COM DE DERIVADOS DE"/>
    <s v="GOIANIA"/>
    <s v="GO"/>
    <s v="ETANOL COMUM"/>
    <n v="376"/>
    <n v="10.220000000000001"/>
    <s v=" Km/L"/>
    <n v="61269"/>
    <n v="36.799999999999997"/>
    <n v="4.99"/>
    <n v="183.63"/>
    <s v="585988"/>
    <s v="Planejamento Operaci"/>
    <s v="Planejamento Operaci"/>
    <s v="Operacional"/>
    <m/>
    <d v="2026-03-11T00:00:00"/>
    <x v="11"/>
    <x v="1"/>
    <x v="3"/>
  </r>
  <r>
    <s v="TFV8C74"/>
    <m/>
    <s v="11/03/2026 12:42:33"/>
    <m/>
    <m/>
    <x v="34"/>
    <m/>
    <m/>
    <m/>
    <m/>
    <s v="POSTO ZANDONADI"/>
    <m/>
    <m/>
    <s v="ARLA-32"/>
    <s v="-"/>
    <s v="-"/>
    <s v=" Km/L"/>
    <s v="-"/>
    <n v="18.18"/>
    <m/>
    <n v="76.36"/>
    <m/>
    <m/>
    <m/>
    <m/>
    <m/>
    <d v="2026-03-11T00:00:00"/>
    <x v="11"/>
    <x v="1"/>
    <x v="13"/>
  </r>
  <r>
    <s v="RBP0A22"/>
    <s v="60645800106437700"/>
    <s v="11/03/2026 12:54:27"/>
    <s v="48710"/>
    <s v="GUSTAVO DA SILVA"/>
    <x v="68"/>
    <s v="Utilitário"/>
    <s v="STRADA"/>
    <s v="FIAT"/>
    <s v="07674909"/>
    <s v="AUTO POSTO INDIARA"/>
    <s v="INDIARA"/>
    <s v="GO"/>
    <s v="ETANOL COMUM"/>
    <n v="367"/>
    <n v="9.6"/>
    <s v=" Km/L"/>
    <n v="49083"/>
    <n v="38.24"/>
    <n v="4.8899999999999997"/>
    <n v="186.99"/>
    <s v="12676"/>
    <s v="Planejamento Operaci"/>
    <s v="Planejamento Operaci"/>
    <s v="TI e Automação"/>
    <m/>
    <d v="2026-03-11T00:00:00"/>
    <x v="11"/>
    <x v="1"/>
    <x v="5"/>
  </r>
  <r>
    <s v="TFP3B22"/>
    <s v="60645800105143720"/>
    <s v="11/03/2026 13:33:44"/>
    <s v="02769"/>
    <s v="ANDRE LUIS PAULINO"/>
    <x v="6"/>
    <s v="Automóvel"/>
    <s v="ARGO"/>
    <s v="FIAT"/>
    <s v="41826312"/>
    <s v="AUTO POSTO JACARE"/>
    <s v="ACREUNA"/>
    <s v="GO"/>
    <s v="ETANOL COMUM"/>
    <n v="327"/>
    <n v="9.92"/>
    <s v=" Km/L"/>
    <n v="52137"/>
    <n v="32.97"/>
    <n v="4.8600000000000003"/>
    <n v="160.24"/>
    <s v="110348733"/>
    <s v="Planejamento Operaci"/>
    <s v="Planejamento Operaci"/>
    <s v="Operacional"/>
    <m/>
    <d v="2026-03-11T00:00:00"/>
    <x v="11"/>
    <x v="1"/>
    <x v="4"/>
  </r>
  <r>
    <s v="TFE9C14"/>
    <s v="60645800106437370"/>
    <s v="11/03/2026 14:34:51"/>
    <s v="01057"/>
    <s v="LUIZ HENRIQUE SOUZA RODRIGUES"/>
    <x v="51"/>
    <s v="EQUIPAMENTOS"/>
    <s v="AMBULANCIA"/>
    <s v="OUTROS"/>
    <s v="13308211"/>
    <s v="P. BANDEIRANTES"/>
    <s v="RIO VERDE"/>
    <s v="GO"/>
    <s v="DIESEL S-10"/>
    <n v="168"/>
    <n v="4.6100000000000003"/>
    <s v=" Km/L"/>
    <n v="9372"/>
    <n v="36.479999999999997"/>
    <n v="7.2910000000000004"/>
    <n v="265.99"/>
    <s v="110352240"/>
    <s v="Planejamento Operaci"/>
    <s v="Planejamento Operaci"/>
    <s v="Operacional"/>
    <m/>
    <d v="2026-03-11T00:00:00"/>
    <x v="11"/>
    <x v="1"/>
    <x v="13"/>
  </r>
  <r>
    <s v="TLR1J91"/>
    <s v="60645800106043065"/>
    <s v="11/03/2026 15:14:52"/>
    <s v="02910"/>
    <s v="EMERSON CRISTIANO DA SILVEIRA"/>
    <x v="23"/>
    <s v="Caminhonete"/>
    <s v="SAVEIRO"/>
    <s v="VOLKSWAGEN"/>
    <s v="75331801"/>
    <s v="DECIO CEZARINA"/>
    <s v="CEZARINA"/>
    <s v="GO"/>
    <s v="ETANOL COMUM"/>
    <n v="0"/>
    <n v="0"/>
    <s v=" Km/L"/>
    <s v="-"/>
    <n v="50.95"/>
    <n v="4.6900000000000004"/>
    <n v="238.96"/>
    <s v="202603111514"/>
    <s v="Planejamento Operaci"/>
    <s v="Planejamento Operaci"/>
    <s v="Operacional"/>
    <m/>
    <d v="2026-03-11T00:00:00"/>
    <x v="11"/>
    <x v="1"/>
    <x v="9"/>
  </r>
  <r>
    <s v="TFR8B59"/>
    <s v="60645800105143681"/>
    <s v="11/03/2026 15:24:05"/>
    <s v="92635"/>
    <s v="ADENILDO BARBOSA DUTRA"/>
    <x v="8"/>
    <s v="Automóvel"/>
    <s v="ARGO"/>
    <s v="FIAT"/>
    <s v="92220505"/>
    <s v="AUTO POSTO ARAGUAIA"/>
    <s v="ACREUNA"/>
    <s v="GO"/>
    <s v="ETANOL COMUM"/>
    <n v="149"/>
    <n v="8.0399999999999991"/>
    <s v=" Km/L"/>
    <n v="23305"/>
    <n v="18.53"/>
    <n v="4.8609999999999998"/>
    <n v="90.08"/>
    <s v="0"/>
    <s v="Planejamento Operaci"/>
    <s v="Planejamento Operaci"/>
    <s v="Operacional"/>
    <m/>
    <d v="2026-03-11T00:00:00"/>
    <x v="11"/>
    <x v="1"/>
    <x v="5"/>
  </r>
  <r>
    <s v="TTT2H93"/>
    <s v="60645800106472340"/>
    <s v="11/03/2026 15:47:33"/>
    <s v="70129"/>
    <s v="DIONILSON DE SOUZA SANTOS"/>
    <x v="41"/>
    <s v="Utilitário"/>
    <s v="SAVEIRO"/>
    <s v="FIAT"/>
    <s v="41826312"/>
    <s v="AUTO POSTO JACARE"/>
    <s v="ACREUNA"/>
    <s v="GO"/>
    <s v="ETANOL COMUM"/>
    <n v="443"/>
    <n v="9.26"/>
    <s v=" Km/L"/>
    <n v="77000"/>
    <n v="47.82"/>
    <n v="4.8600000000000003"/>
    <n v="232.41"/>
    <s v="110356757"/>
    <s v="EXT - KSE LOCAÇOES"/>
    <s v="Planejamento Operaci"/>
    <s v="KSE LOCAÇOES"/>
    <m/>
    <d v="2026-03-11T00:00:00"/>
    <x v="11"/>
    <x v="1"/>
    <x v="12"/>
  </r>
  <r>
    <s v="TTS4A16"/>
    <s v="60645800108788589"/>
    <s v="11/03/2026 16:04:27"/>
    <s v="00399"/>
    <s v="JULIANO FERNANDES DA SILVA"/>
    <x v="32"/>
    <s v="Caminhonete"/>
    <s v="Caminhonete S10"/>
    <s v="CHEVROLET"/>
    <s v="75331003"/>
    <s v="SUPERVIA LAGOA"/>
    <s v="RIO VERDE"/>
    <s v="GO"/>
    <s v="DIESEL S-10"/>
    <n v="863"/>
    <n v="14.15"/>
    <s v=" Km/L"/>
    <n v="40467"/>
    <n v="61"/>
    <n v="8.0500000000000007"/>
    <n v="491.05"/>
    <s v="0"/>
    <s v="Planejamento Operaci"/>
    <s v="Planejamento Operaci"/>
    <s v="INSPENCAO"/>
    <m/>
    <d v="2026-03-11T00:00:00"/>
    <x v="11"/>
    <x v="1"/>
    <x v="12"/>
  </r>
  <r>
    <s v="TFF5D72"/>
    <s v="60645800105143780"/>
    <s v="11/03/2026 16:46:15"/>
    <s v="95253"/>
    <s v="ANDRE AUGUSTO ARAUJO DE JESUS"/>
    <x v="2"/>
    <s v="Automóvel"/>
    <s v="ARGO"/>
    <s v="FIAT"/>
    <s v="36645906"/>
    <s v="AUTO POSTO ESTRELA DO SUL III"/>
    <s v="ACREUNA"/>
    <s v="GO"/>
    <s v="ETANOL COMUM"/>
    <n v="302"/>
    <n v="8.7799999999999994"/>
    <s v=" Km/L"/>
    <n v="50156"/>
    <n v="34.39"/>
    <n v="5.6710000000000003"/>
    <n v="195.03"/>
    <s v="0"/>
    <s v="Planejamento Operaci"/>
    <s v="Planejamento Operaci"/>
    <s v="Operacional"/>
    <m/>
    <d v="2026-03-11T00:00:00"/>
    <x v="11"/>
    <x v="1"/>
    <x v="0"/>
  </r>
  <r>
    <s v="TUW2D74"/>
    <s v="60645800105124310"/>
    <s v="11/03/2026 17:31:37"/>
    <s v="53759"/>
    <s v="DHEIMERSON BRUNO MARINHO DE LIRA"/>
    <x v="35"/>
    <s v="Automóvel"/>
    <s v="CHEVROLET/S10 LS DD4"/>
    <s v="CHEVROLET"/>
    <s v="45341508"/>
    <s v="POSTO ALTO DA SERRA"/>
    <s v="ITUMBIARA"/>
    <s v="GO"/>
    <s v="DIESEL S-10"/>
    <n v="978"/>
    <n v="14.62"/>
    <s v=" Km/L"/>
    <n v="110431"/>
    <n v="66.91"/>
    <n v="7.24"/>
    <n v="484.42"/>
    <s v="0"/>
    <s v="Planejamento Operaci"/>
    <s v="Planejamento Operaci"/>
    <s v="Operacional"/>
    <m/>
    <d v="2026-03-11T00:00:00"/>
    <x v="11"/>
    <x v="1"/>
    <x v="12"/>
  </r>
  <r>
    <s v="TFF6I82"/>
    <s v="60645800105143800"/>
    <s v="11/03/2026 17:44:15"/>
    <s v="11093"/>
    <s v="MARCELO PAIXÃO FILHO"/>
    <x v="62"/>
    <s v="Automóvel"/>
    <s v="ARGO"/>
    <s v="FIAT"/>
    <s v="01848013"/>
    <s v="POSTO XODO"/>
    <s v="GOIANIA"/>
    <s v="GO"/>
    <s v="ETANOL COMUM"/>
    <n v="106"/>
    <n v="5.68"/>
    <s v=" Km/L"/>
    <n v="30336"/>
    <n v="18.66"/>
    <n v="4.74"/>
    <n v="88.45"/>
    <s v="0"/>
    <s v="Planejamento Operaci"/>
    <s v="Planejamento Operaci"/>
    <s v="Operacional"/>
    <m/>
    <d v="2026-03-11T00:00:00"/>
    <x v="11"/>
    <x v="1"/>
    <x v="2"/>
  </r>
  <r>
    <s v="TTP5B47"/>
    <s v="60645800106472110"/>
    <s v="11/03/2026 18:29:14"/>
    <s v="02710"/>
    <s v="RAINON LOPES ALMEIDA"/>
    <x v="40"/>
    <s v="Caminhonete"/>
    <s v="SAVEIRO CS RB MF"/>
    <s v="VW"/>
    <s v="75331801"/>
    <s v="DECIO CEZARINA"/>
    <s v="CEZARINA"/>
    <s v="GO"/>
    <s v="ETANOL COMUM"/>
    <n v="373"/>
    <n v="10.15"/>
    <s v=" Km/L"/>
    <n v="127328"/>
    <n v="36.74"/>
    <n v="4.6900000000000004"/>
    <n v="172.31"/>
    <s v="202603111828"/>
    <s v="EXT - KSE LOCAÇOES"/>
    <s v="Planejamento Operaci"/>
    <s v="KSE LOCAÇOES"/>
    <m/>
    <d v="2026-03-11T00:00:00"/>
    <x v="11"/>
    <x v="1"/>
    <x v="12"/>
  </r>
  <r>
    <s v="TUG2C45"/>
    <s v="60645800106437770"/>
    <s v="11/03/2026 18:29:57"/>
    <s v="02527"/>
    <s v="ALCIENE MARTINS PONTES"/>
    <x v="54"/>
    <s v="Utilitário"/>
    <s v="SAVEIRO"/>
    <s v="FIAT"/>
    <s v="81889412"/>
    <s v="POSTO ZERO UM"/>
    <s v="RIO VERDE"/>
    <s v="GO"/>
    <s v="ETANOL COMUM"/>
    <n v="338"/>
    <n v="9.84"/>
    <s v=" Km/L"/>
    <n v="123960"/>
    <n v="34.35"/>
    <n v="4.8899999999999997"/>
    <n v="167.97"/>
    <s v="2"/>
    <s v="EXT - KSE LOCAÇOES"/>
    <s v="Planejamento Operaci"/>
    <s v="KSE LOCAÇOES"/>
    <m/>
    <d v="2026-03-11T00:00:00"/>
    <x v="11"/>
    <x v="1"/>
    <x v="12"/>
  </r>
  <r>
    <s v="SDJ8D65"/>
    <s v="60645800105555897"/>
    <s v="11/03/2026 18:38:36"/>
    <s v="04126"/>
    <s v="LEONARDO ARAUJO LAPERCHE "/>
    <x v="22"/>
    <s v="Caminhonete"/>
    <s v="RAMPAGE"/>
    <s v="RAM"/>
    <s v="69494411"/>
    <s v="REDE MARAJO RIO VERD"/>
    <s v="RIO VERDE"/>
    <s v="GO"/>
    <s v="GASOLINA COMUM"/>
    <n v="403"/>
    <n v="8"/>
    <s v=" Km/L"/>
    <n v="31287"/>
    <n v="50.4"/>
    <n v="6.19"/>
    <n v="311.98"/>
    <s v="4126638130"/>
    <s v="Planejamento Operaci"/>
    <s v="Planejamento Operaci"/>
    <s v="Operacional"/>
    <m/>
    <d v="2026-03-11T00:00:00"/>
    <x v="11"/>
    <x v="1"/>
    <x v="8"/>
  </r>
  <r>
    <s v="TTT2H95"/>
    <s v="60645800106472477"/>
    <s v="11/03/2026 18:41:00"/>
    <s v="88512"/>
    <s v="JUAREZ NEVES"/>
    <x v="63"/>
    <s v="Caminhonete"/>
    <s v="SAVEIRO CS RB MF"/>
    <s v="VW"/>
    <s v="45308900"/>
    <s v="POSTO LUPATINI"/>
    <s v="SANTO ANTONIO DA BARRA"/>
    <s v="GO"/>
    <s v="ETANOL COMUM"/>
    <n v="369"/>
    <n v="8.66"/>
    <s v=" Km/L"/>
    <n v="109799"/>
    <n v="42.61"/>
    <n v="4.99"/>
    <n v="212.62"/>
    <s v="0"/>
    <s v="EXT - KSE LOCAÇOES"/>
    <s v="Planejamento Operaci"/>
    <s v="KSE LOCAÇOES"/>
    <m/>
    <d v="2026-03-11T00:00:00"/>
    <x v="11"/>
    <x v="1"/>
    <x v="12"/>
  </r>
  <r>
    <s v="TFN3B64"/>
    <s v="60645800106437477"/>
    <s v="11/03/2026 18:54:18"/>
    <s v="10752"/>
    <s v="EDVALDO PEREIRA DE OLIVEIRA"/>
    <x v="47"/>
    <s v="EQUIPAMENTOS"/>
    <s v="AMBULANCIA"/>
    <s v="OUTROS"/>
    <s v="46286315"/>
    <s v="POSTO CENTRAL"/>
    <s v="BOM JESUS"/>
    <s v="GO"/>
    <s v="DIESEL S-10"/>
    <n v="266"/>
    <n v="6.72"/>
    <s v=" Km/L"/>
    <n v="7186"/>
    <n v="39.61"/>
    <n v="7.99"/>
    <n v="316.5"/>
    <s v="1"/>
    <s v="Planejamento Operaci"/>
    <s v="Planejamento Operaci"/>
    <s v="Operacional"/>
    <m/>
    <d v="2026-03-11T00:00:00"/>
    <x v="11"/>
    <x v="1"/>
    <x v="13"/>
  </r>
  <r>
    <s v="TUF2B45"/>
    <s v="60645800106472420"/>
    <s v="11/03/2026 18:59:11"/>
    <s v="01318"/>
    <s v="JOAO BATISTA REIS"/>
    <x v="37"/>
    <s v="Caminhonete"/>
    <s v="SAVEIRO CS RB MF"/>
    <s v="VW"/>
    <s v="85314604"/>
    <s v="MB POSTOS"/>
    <s v="GOIANIA"/>
    <s v="GO"/>
    <s v="ETANOL COMUM"/>
    <n v="444"/>
    <n v="9.6300000000000008"/>
    <s v=" Km/L"/>
    <n v="131015"/>
    <n v="46.1"/>
    <n v="4.99"/>
    <n v="230.04"/>
    <s v="1"/>
    <s v="EXT - KSE LOCAÇOES"/>
    <s v="Planejamento Operaci"/>
    <s v="KSE LOCAÇOES"/>
    <m/>
    <d v="2026-03-11T00:00:00"/>
    <x v="11"/>
    <x v="1"/>
    <x v="12"/>
  </r>
  <r>
    <s v="TIV6G27"/>
    <s v="60645800106184069"/>
    <s v="11/03/2026 19:31:34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240"/>
    <n v="7.19"/>
    <s v=" Km/L"/>
    <n v="35458"/>
    <n v="33.36"/>
    <n v="8.1910000000000007"/>
    <n v="273.26"/>
    <s v="110370223"/>
    <s v="EXT - LUCCA JR"/>
    <s v="Planejamento Operaci"/>
    <s v="LUCCA JR"/>
    <m/>
    <d v="2026-03-11T00:00:00"/>
    <x v="11"/>
    <x v="1"/>
    <x v="11"/>
  </r>
  <r>
    <s v="TTY2C25"/>
    <s v="60645800106472430"/>
    <s v="11/03/2026 19:32:19"/>
    <s v="36470"/>
    <s v="JOÃO BATISTA DA SILVA"/>
    <x v="38"/>
    <s v="Caminhonete"/>
    <s v="SAVEIRO CS RB MF"/>
    <s v="VW"/>
    <s v="46286315"/>
    <s v="POSTO CENTRAL"/>
    <s v="BOM JESUS"/>
    <s v="GO"/>
    <s v="ETANOL COMUM"/>
    <n v="274"/>
    <n v="6.6"/>
    <s v=" Km/L"/>
    <n v="109704"/>
    <n v="41.54"/>
    <n v="4.9909999999999997"/>
    <n v="207.31"/>
    <s v="1"/>
    <s v="EXT - KSE LOCAÇOES"/>
    <s v="Planejamento Operaci"/>
    <s v="KSE LOCAÇOES"/>
    <m/>
    <d v="2026-03-11T00:00:00"/>
    <x v="11"/>
    <x v="1"/>
    <x v="12"/>
  </r>
  <r>
    <s v="TFI3B19"/>
    <s v="60645800105926941"/>
    <s v="11/03/2026 19:52:59"/>
    <s v="03102"/>
    <s v="EDES GONÇALVES DA SILVA"/>
    <x v="4"/>
    <s v="Automóvel"/>
    <s v="ARGO"/>
    <s v="FIAT"/>
    <s v="13308211"/>
    <s v="P. BANDEIRANTES"/>
    <s v="RIO VERDE"/>
    <s v="GO"/>
    <s v="ETANOL COMUM"/>
    <n v="168"/>
    <n v="5.67"/>
    <s v=" Km/L"/>
    <n v="74932"/>
    <n v="29.65"/>
    <n v="4.7910000000000004"/>
    <n v="142.05000000000001"/>
    <s v="110371373"/>
    <s v="Planejamento Operaci"/>
    <s v="Planejamento Operaci"/>
    <s v="Operacional"/>
    <m/>
    <d v="2026-03-11T00:00:00"/>
    <x v="11"/>
    <x v="1"/>
    <x v="0"/>
  </r>
  <r>
    <s v="TFN0D12"/>
    <s v="60645800105143746"/>
    <s v="11/03/2026 19:58:19"/>
    <s v="00390"/>
    <s v="SILVINO JOSE DE BRITO"/>
    <x v="5"/>
    <s v="Automóvel"/>
    <s v="ARGO"/>
    <s v="FIAT"/>
    <s v="87107509"/>
    <s v="AUTO POSTO OLIMPIO"/>
    <s v="APARECIDA DE GOIANIA"/>
    <s v="GO"/>
    <s v="ETANOL COMUM"/>
    <n v="398"/>
    <n v="62.48"/>
    <s v=" Km/L"/>
    <n v="39176"/>
    <n v="6.37"/>
    <n v="4.71"/>
    <n v="30"/>
    <s v="0"/>
    <s v="Planejamento Operaci"/>
    <s v="Planejamento Operaci"/>
    <s v="Operacional"/>
    <m/>
    <d v="2026-03-11T00:00:00"/>
    <x v="11"/>
    <x v="1"/>
    <x v="3"/>
  </r>
  <r>
    <s v="TGA0B06"/>
    <s v="60645800106958060"/>
    <s v="11/03/2026 20:16:12"/>
    <s v="00933"/>
    <s v="GIULEY RIBEIRO DOS SANTOS"/>
    <x v="55"/>
    <s v="Caminhonete"/>
    <s v="FIORINO"/>
    <s v="FIAT"/>
    <s v="75331003"/>
    <s v="SUPERVIA LAGOA"/>
    <s v="RIO VERDE"/>
    <s v="GO"/>
    <s v="ETANOL COMUM"/>
    <n v="324"/>
    <n v="7.36"/>
    <s v=" Km/L"/>
    <n v="21762"/>
    <n v="44.01"/>
    <n v="4.8929999999999998"/>
    <n v="215.36"/>
    <s v="0"/>
    <s v="Planejamento Operaci"/>
    <s v="Planejamento Operaci"/>
    <s v="TI e Automação"/>
    <m/>
    <d v="2026-03-11T00:00:00"/>
    <x v="11"/>
    <x v="1"/>
    <x v="5"/>
  </r>
  <r>
    <s v="TFF6I82"/>
    <s v="60645800105143800"/>
    <s v="11/03/2026 22:08:24"/>
    <s v="11093"/>
    <s v="MARCELO PAIXÃO FILHO"/>
    <x v="62"/>
    <s v="Automóvel"/>
    <s v="ARGO"/>
    <s v="FIAT"/>
    <s v="64133900"/>
    <s v="POSTO ROTA 050"/>
    <s v="CRISTALINA"/>
    <s v="GO"/>
    <s v="ETANOL COMUM"/>
    <n v="282"/>
    <n v="9.3000000000000007"/>
    <s v=" Km/L"/>
    <n v="30618"/>
    <n v="30.33"/>
    <n v="5.29"/>
    <n v="160.44"/>
    <s v="0"/>
    <s v="Planejamento Operaci"/>
    <s v="Planejamento Operaci"/>
    <s v="Operacional"/>
    <m/>
    <d v="2026-03-11T00:00:00"/>
    <x v="11"/>
    <x v="1"/>
    <x v="2"/>
  </r>
  <r>
    <s v="TTT2H93"/>
    <s v="60645800106472340"/>
    <s v="11/03/2026 23:11:25"/>
    <s v="70552"/>
    <s v="ARMANDO DA SILVA OLIVIEIRA NETO"/>
    <x v="41"/>
    <s v="Utilitário"/>
    <s v="SAVEIRO"/>
    <s v="FIAT"/>
    <s v="07674909"/>
    <s v="AUTO POSTO INDIARA"/>
    <s v="INDIARA"/>
    <s v="GO"/>
    <s v="ETANOL COMUM"/>
    <n v="364"/>
    <n v="10.89"/>
    <s v=" Km/L"/>
    <n v="77364"/>
    <n v="33.43"/>
    <n v="4.8899999999999997"/>
    <n v="163.47"/>
    <s v="12697"/>
    <s v="EXT - KSE LOCAÇOES"/>
    <s v="Planejamento Operaci"/>
    <s v="KSE LOCAÇOES"/>
    <m/>
    <d v="2026-03-11T00:00:00"/>
    <x v="11"/>
    <x v="1"/>
    <x v="12"/>
  </r>
  <r>
    <s v="TTQ4C10"/>
    <s v="60645800106553930"/>
    <s v="11/03/2026 23:30:43"/>
    <s v="82380"/>
    <s v="ENILSON DE SOUSA CAETANO"/>
    <x v="31"/>
    <s v="Caminhonete"/>
    <s v="Caminhonete S10"/>
    <s v="CHEVROLET"/>
    <s v="53081700"/>
    <s v="POSTO Z   Z SANTA MA"/>
    <s v="GUAPO"/>
    <s v="GO"/>
    <s v="DIESEL S-10"/>
    <n v="683"/>
    <n v="13.88"/>
    <s v=" Km/L"/>
    <n v="138894"/>
    <n v="49.19"/>
    <n v="7.5890000000000004"/>
    <n v="373.32"/>
    <s v="0"/>
    <s v="Planejamento Operaci"/>
    <s v="Planejamento Operaci"/>
    <s v="INSPENCAO"/>
    <m/>
    <d v="2026-03-11T00:00:00"/>
    <x v="11"/>
    <x v="1"/>
    <x v="12"/>
  </r>
  <r>
    <s v="TTR3A31"/>
    <s v="60645800106472404"/>
    <s v="11/03/2026 23:52:02"/>
    <s v="75150"/>
    <s v="PETTERSON PERIS BENJAMIN"/>
    <x v="53"/>
    <s v="Caminhonete"/>
    <s v="SAVEIRO CS RB MF"/>
    <s v="VW"/>
    <s v="46209914"/>
    <s v="DECIO RIO VERDE"/>
    <s v="RIO VERDE"/>
    <s v="GO"/>
    <s v="ETANOL COMUM"/>
    <n v="443"/>
    <n v="10.01"/>
    <s v=" Km/L"/>
    <n v="117873"/>
    <n v="44.27"/>
    <n v="4.79"/>
    <n v="212.05"/>
    <s v="202603112351"/>
    <s v="EXT - KSE LOCAÇOES"/>
    <s v="Planejamento Operaci"/>
    <s v="KSE LOCAÇOES"/>
    <m/>
    <d v="2026-03-11T00:00:00"/>
    <x v="11"/>
    <x v="1"/>
    <x v="12"/>
  </r>
  <r>
    <s v="TMF8H09"/>
    <s v="60645800106185413"/>
    <s v="12/03/2026 01:52:01"/>
    <s v="99189"/>
    <s v="WELTON DIONES DE SOUZA BARBOSA_x0009__x0009__x0009__x0009_"/>
    <x v="29"/>
    <s v="Caminhão"/>
    <s v="FH 540 6X4R"/>
    <s v="VOLVO"/>
    <s v="46209914"/>
    <s v="DECIO RIO VERDE"/>
    <s v="RIO VERDE"/>
    <s v="GO"/>
    <s v="DIESEL S-10"/>
    <n v="1028"/>
    <n v="2.14"/>
    <s v=" Km/L"/>
    <n v="16146"/>
    <n v="480.7"/>
    <n v="9.15"/>
    <n v="4398.41"/>
    <s v="202603120151"/>
    <s v="EXT - LUCCA JR"/>
    <s v="Planejamento Operaci"/>
    <s v="LUCCA JR"/>
    <m/>
    <d v="2026-03-12T00:00:00"/>
    <x v="11"/>
    <x v="1"/>
    <x v="11"/>
  </r>
  <r>
    <s v="TFF6I82"/>
    <s v="60645800105143800"/>
    <s v="12/03/2026 02:10:46"/>
    <s v="11093"/>
    <s v="MARCELO PAIXÃO FILHO"/>
    <x v="62"/>
    <s v="Automóvel"/>
    <s v="ARGO"/>
    <s v="FIAT"/>
    <s v="52986204"/>
    <s v="POSTO VALE VERDE TRES MARIAS"/>
    <s v="TRES MARIAS"/>
    <s v="MG"/>
    <s v="ETANOL COMUM"/>
    <n v="340"/>
    <n v="9.5399999999999991"/>
    <s v=" Km/L"/>
    <n v="30958"/>
    <n v="35.65"/>
    <n v="5.39"/>
    <n v="192.15"/>
    <s v="1"/>
    <s v="Planejamento Operaci"/>
    <s v="Planejamento Operaci"/>
    <s v="Operacional"/>
    <m/>
    <d v="2026-03-12T00:00:00"/>
    <x v="11"/>
    <x v="1"/>
    <x v="2"/>
  </r>
  <r>
    <s v="TTP5B47"/>
    <s v="60645800106472110"/>
    <s v="12/03/2026 04:15:16"/>
    <s v="01227"/>
    <s v="DAILTON FERREIRA CRUVINEL"/>
    <x v="40"/>
    <s v="Caminhonete"/>
    <s v="SAVEIRO CS RB MF"/>
    <s v="VW"/>
    <s v="07674909"/>
    <s v="AUTO POSTO INDIARA"/>
    <s v="INDIARA"/>
    <s v="GO"/>
    <s v="ETANOL COMUM"/>
    <n v="480"/>
    <n v="12.33"/>
    <s v=" Km/L"/>
    <n v="127808"/>
    <n v="38.93"/>
    <n v="4.8899999999999997"/>
    <n v="190.37"/>
    <s v="12698"/>
    <s v="EXT - KSE LOCAÇOES"/>
    <s v="Planejamento Operaci"/>
    <s v="KSE LOCAÇOES"/>
    <m/>
    <d v="2026-03-12T00:00:00"/>
    <x v="11"/>
    <x v="1"/>
    <x v="12"/>
  </r>
  <r>
    <s v="TUG2C45"/>
    <s v="60645800106437770"/>
    <s v="12/03/2026 04:24:45"/>
    <s v="80560"/>
    <s v="EDMAR PEREIRA COSTA"/>
    <x v="54"/>
    <s v="Utilitário"/>
    <s v="SAVEIRO"/>
    <s v="FIAT"/>
    <s v="81889412"/>
    <s v="POSTO ZERO UM"/>
    <s v="RIO VERDE"/>
    <s v="GO"/>
    <s v="ETANOL COMUM"/>
    <n v="475"/>
    <n v="11.88"/>
    <s v=" Km/L"/>
    <n v="124435"/>
    <n v="40"/>
    <n v="4.8899999999999997"/>
    <n v="195.6"/>
    <s v="1"/>
    <s v="EXT - KSE LOCAÇOES"/>
    <s v="Planejamento Operaci"/>
    <s v="KSE LOCAÇOES"/>
    <m/>
    <d v="2026-03-12T00:00:00"/>
    <x v="11"/>
    <x v="1"/>
    <x v="12"/>
  </r>
  <r>
    <s v="TTY2C25"/>
    <s v="60645800106472430"/>
    <s v="12/03/2026 05:16:53"/>
    <s v="36470"/>
    <s v="JOÃO BATISTA DA SILVA"/>
    <x v="38"/>
    <s v="Caminhonete"/>
    <s v="SAVEIRO CS RB MF"/>
    <s v="VW"/>
    <s v="45341508"/>
    <s v="POSTO ALTO DA SERRA"/>
    <s v="ITUMBIARA"/>
    <s v="GO"/>
    <s v="ETANOL COMUM"/>
    <n v="449"/>
    <n v="11.38"/>
    <s v=" Km/L"/>
    <n v="110153"/>
    <n v="39.47"/>
    <n v="4.99"/>
    <n v="196.94"/>
    <s v="0"/>
    <s v="EXT - KSE LOCAÇOES"/>
    <s v="Planejamento Operaci"/>
    <s v="KSE LOCAÇOES"/>
    <m/>
    <d v="2026-03-12T00:00:00"/>
    <x v="11"/>
    <x v="1"/>
    <x v="12"/>
  </r>
  <r>
    <s v="TTT2H93"/>
    <s v="60645800106472340"/>
    <s v="12/03/2026 05:50:53"/>
    <s v="70552"/>
    <s v="ARMANDO DA SILVA OLIVIEIRA NETO"/>
    <x v="41"/>
    <s v="Utilitário"/>
    <s v="SAVEIRO"/>
    <s v="FIAT"/>
    <s v="07674909"/>
    <s v="AUTO POSTO INDIARA"/>
    <s v="INDIARA"/>
    <s v="GO"/>
    <s v="ETANOL COMUM"/>
    <n v="323"/>
    <n v="10.039999999999999"/>
    <s v=" Km/L"/>
    <n v="77687"/>
    <n v="32.18"/>
    <n v="4.8899999999999997"/>
    <n v="157.36000000000001"/>
    <s v="12699"/>
    <s v="EXT - KSE LOCAÇOES"/>
    <s v="Planejamento Operaci"/>
    <s v="KSE LOCAÇOES"/>
    <m/>
    <d v="2026-03-12T00:00:00"/>
    <x v="11"/>
    <x v="1"/>
    <x v="12"/>
  </r>
  <r>
    <s v="TFP3B22"/>
    <s v="60645800105143720"/>
    <s v="12/03/2026 05:56:02"/>
    <s v="02769"/>
    <s v="ANDRE LUIS PAULINO"/>
    <x v="6"/>
    <s v="Automóvel"/>
    <s v="ARGO"/>
    <s v="FIAT"/>
    <s v="64191102"/>
    <s v="AUTO POSTO PIRETT"/>
    <s v="GOIATUBA"/>
    <s v="GO"/>
    <s v="ETANOL COMUM"/>
    <n v="245"/>
    <n v="9.27"/>
    <s v=" Km/L"/>
    <n v="52382"/>
    <n v="26.42"/>
    <n v="5.49"/>
    <n v="145.05000000000001"/>
    <s v="1"/>
    <s v="Planejamento Operaci"/>
    <s v="Planejamento Operaci"/>
    <s v="Operacional"/>
    <m/>
    <d v="2026-03-12T00:00:00"/>
    <x v="11"/>
    <x v="1"/>
    <x v="4"/>
  </r>
  <r>
    <s v="TTS4A16"/>
    <s v="60645800108788589"/>
    <s v="12/03/2026 06:12:30"/>
    <s v="70267"/>
    <s v="DOUGLAS VASCONCELOS MOURA"/>
    <x v="32"/>
    <s v="Caminhonete"/>
    <s v="Caminhonete S10"/>
    <s v="CHEVROLET"/>
    <s v="75331003"/>
    <s v="SUPERVIA LAGOA"/>
    <s v="RIO VERDE"/>
    <s v="GO"/>
    <s v="DIESEL S-10"/>
    <n v="715"/>
    <n v="16.21"/>
    <s v=" Km/L"/>
    <n v="41182"/>
    <n v="44.12"/>
    <n v="8.048"/>
    <n v="355.09"/>
    <s v="0"/>
    <s v="Planejamento Operaci"/>
    <s v="Planejamento Operaci"/>
    <s v="INSPENCAO"/>
    <m/>
    <d v="2026-03-12T00:00:00"/>
    <x v="11"/>
    <x v="1"/>
    <x v="12"/>
  </r>
  <r>
    <s v="TUF2B45"/>
    <s v="60645800106472420"/>
    <s v="12/03/2026 06:24:54"/>
    <s v="00047"/>
    <s v="KARLA THAISE SILVA CARVALHO"/>
    <x v="37"/>
    <s v="Caminhonete"/>
    <s v="SAVEIRO CS RB MF"/>
    <s v="VW"/>
    <s v="85314604"/>
    <s v="MB POSTOS"/>
    <s v="GOIANIA"/>
    <s v="GO"/>
    <s v="ETANOL COMUM"/>
    <n v="396"/>
    <n v="9.77"/>
    <s v=" Km/L"/>
    <n v="131411"/>
    <n v="40.520000000000003"/>
    <n v="4.99"/>
    <n v="202.19"/>
    <s v="1"/>
    <s v="EXT - KSE LOCAÇOES"/>
    <s v="Planejamento Operaci"/>
    <s v="KSE LOCAÇOES"/>
    <m/>
    <d v="2026-03-12T00:00:00"/>
    <x v="11"/>
    <x v="1"/>
    <x v="12"/>
  </r>
  <r>
    <s v="TTT2H95"/>
    <s v="60645800106472477"/>
    <s v="12/03/2026 06:26:47"/>
    <s v="05208"/>
    <s v="CHARLES ROSA"/>
    <x v="63"/>
    <s v="Caminhonete"/>
    <s v="SAVEIRO CS RB MF"/>
    <s v="VW"/>
    <s v="45308900"/>
    <s v="POSTO LUPATINI"/>
    <s v="SANTO ANTONIO DA BARRA"/>
    <s v="GO"/>
    <s v="ETANOL COMUM"/>
    <n v="489"/>
    <n v="10.54"/>
    <s v=" Km/L"/>
    <n v="110288"/>
    <n v="46.41"/>
    <n v="4.99"/>
    <n v="231.59"/>
    <s v="0"/>
    <s v="EXT - KSE LOCAÇOES"/>
    <s v="Planejamento Operaci"/>
    <s v="KSE LOCAÇOES"/>
    <m/>
    <d v="2026-03-12T00:00:00"/>
    <x v="11"/>
    <x v="1"/>
    <x v="12"/>
  </r>
  <r>
    <s v="FKM6D96"/>
    <s v="60645800105124347"/>
    <s v="12/03/2026 06:49:15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103.78"/>
    <n v="8.19"/>
    <n v="850"/>
    <s v="120324484"/>
    <s v="EXT - SAO PEDRO"/>
    <s v="Planejamento Operaci"/>
    <s v="SAO PEDRO"/>
    <m/>
    <d v="2026-03-12T00:00:00"/>
    <x v="11"/>
    <x v="1"/>
    <x v="7"/>
  </r>
  <r>
    <s v="TFS3C72"/>
    <s v="60645800105143738"/>
    <s v="12/03/2026 06:57:40"/>
    <s v="00271"/>
    <s v="HEDER OLIVEIRA SANTANA"/>
    <x v="9"/>
    <s v="Automóvel"/>
    <s v="ARGO"/>
    <s v="FIAT"/>
    <s v="13308211"/>
    <s v="P. BANDEIRANTES"/>
    <s v="RIO VERDE"/>
    <s v="GO"/>
    <s v="ETANOL COMUM"/>
    <n v="345"/>
    <n v="8.33"/>
    <s v=" Km/L"/>
    <n v="84988"/>
    <n v="41.44"/>
    <n v="4.79"/>
    <n v="198.5"/>
    <s v="120324800"/>
    <s v="Planejamento Operaci"/>
    <s v="Planejamento Operaci"/>
    <s v="Operacional"/>
    <m/>
    <d v="2026-03-12T00:00:00"/>
    <x v="11"/>
    <x v="1"/>
    <x v="4"/>
  </r>
  <r>
    <s v="TGL4J09"/>
    <s v="60645800105143360"/>
    <s v="12/03/2026 07:22:28"/>
    <s v="40379"/>
    <s v="JESTER LUCAS GOUVEIA SANTOS"/>
    <x v="17"/>
    <s v="Automóvel"/>
    <s v="ARGO"/>
    <s v="FIAT"/>
    <s v="53082707"/>
    <s v="POSTO MILLENIUM"/>
    <s v="SENADOR CANEDO"/>
    <s v="GO"/>
    <s v="ETANOL COMUM"/>
    <n v="299"/>
    <n v="7.7"/>
    <s v=" Km/L"/>
    <n v="23670"/>
    <n v="38.85"/>
    <n v="4.6900000000000004"/>
    <n v="182.22"/>
    <s v="136298"/>
    <s v="Planejamento Operaci"/>
    <s v="Planejamento Operaci"/>
    <s v="Operacional"/>
    <m/>
    <d v="2026-03-12T00:00:00"/>
    <x v="11"/>
    <x v="1"/>
    <x v="1"/>
  </r>
  <r>
    <s v="TGM2I26"/>
    <s v="60645800106958050"/>
    <s v="12/03/2026 07:29:31"/>
    <s v="59226"/>
    <s v="PASCHOAL FAVORITTO DE QUEIROZ"/>
    <x v="52"/>
    <s v="Utilitário"/>
    <s v="FIORINO"/>
    <s v="FIAT"/>
    <s v="69479601"/>
    <s v="REDE SANTA LUZIA X"/>
    <s v="GOIANIA"/>
    <s v="GO"/>
    <s v="ETANOL COMUM"/>
    <n v="233"/>
    <n v="4.3899999999999997"/>
    <s v=" Km/L"/>
    <n v="21241"/>
    <n v="53.03"/>
    <n v="4.9909999999999997"/>
    <n v="264.64999999999998"/>
    <s v="193102"/>
    <s v="EXT - KSE LOCAÇOES"/>
    <s v="Planejamento Operaci"/>
    <s v="Operacional"/>
    <m/>
    <d v="2026-03-12T00:00:00"/>
    <x v="11"/>
    <x v="1"/>
    <x v="5"/>
  </r>
  <r>
    <s v="TUQ2H91"/>
    <s v="60645800107558597"/>
    <s v="12/03/2026 07:40:13"/>
    <s v="87954"/>
    <s v="DANIEL GONÇALVES"/>
    <x v="66"/>
    <s v="Caminhonete"/>
    <s v="SAVEIRO CD RB MF"/>
    <s v="VOLKSWAGEN"/>
    <s v="13335016"/>
    <s v="POSTO TREVO"/>
    <s v="RIO VERDE"/>
    <s v="GO"/>
    <s v="ETANOL COMUM"/>
    <n v="192"/>
    <n v="6.91"/>
    <s v=" Km/L"/>
    <n v="32427"/>
    <n v="27.79"/>
    <n v="4.9909999999999997"/>
    <n v="138.71"/>
    <s v="120327565"/>
    <s v="EXT - KSE LOCAÇOES"/>
    <s v="Planejamento Operaci"/>
    <s v="KSE LOCAÇOES"/>
    <m/>
    <d v="2026-03-12T00:00:00"/>
    <x v="11"/>
    <x v="1"/>
    <x v="12"/>
  </r>
  <r>
    <s v="TTV4H65"/>
    <s v="60645800106437744"/>
    <s v="12/03/2026 07:40:24"/>
    <s v="73410"/>
    <s v="BRUNO SOUSA DIAS"/>
    <x v="65"/>
    <s v="Caminhonete"/>
    <s v="SAVEIRO CD RB MF"/>
    <s v="VOLKSWAGEN"/>
    <s v="13335016"/>
    <s v="POSTO TREVO"/>
    <s v="RIO VERDE"/>
    <s v="GO"/>
    <s v="ETANOL COMUM"/>
    <n v="461"/>
    <n v="9.35"/>
    <s v=" Km/L"/>
    <n v="17068"/>
    <n v="49.28"/>
    <n v="4.99"/>
    <n v="245.93"/>
    <s v="120327588"/>
    <s v="EXT - KSE LOCAÇOES"/>
    <s v="Planejamento Operaci"/>
    <s v="KSE LOCAÇOES"/>
    <m/>
    <d v="2026-03-12T00:00:00"/>
    <x v="11"/>
    <x v="1"/>
    <x v="12"/>
  </r>
  <r>
    <s v="TGM4D76"/>
    <s v="60645800106437582"/>
    <s v="12/03/2026 08:07:17"/>
    <s v="33534"/>
    <s v="MARCOS ANTONIO MARCELINO DA SILVA"/>
    <x v="56"/>
    <s v="Caminhonete"/>
    <s v="FIORINO"/>
    <s v="FIAT"/>
    <s v="46286315"/>
    <s v="POSTO CENTRAL"/>
    <s v="BOM JESUS"/>
    <s v="GO"/>
    <s v="ETANOL COMUM"/>
    <n v="273"/>
    <n v="6.94"/>
    <s v=" Km/L"/>
    <n v="20165"/>
    <n v="39.33"/>
    <n v="4.9889999999999999"/>
    <n v="196.23"/>
    <s v="1"/>
    <s v="Planejamento Operaci"/>
    <s v="Planejamento Operaci"/>
    <s v="Operacional"/>
    <m/>
    <d v="2026-03-12T00:00:00"/>
    <x v="11"/>
    <x v="1"/>
    <x v="5"/>
  </r>
  <r>
    <s v="QSW6J59"/>
    <s v="60645800106460000"/>
    <s v="12/03/2026 08:12:00"/>
    <s v="02763"/>
    <s v="JENIVALDO JESUS MATOS"/>
    <x v="28"/>
    <s v="EQUIPAMENTOS"/>
    <s v="CAMINHÃO PIPA"/>
    <s v="OUTROS"/>
    <s v="41826312"/>
    <s v="AUTO POSTO JACARE"/>
    <s v="ACREUNA"/>
    <s v="GO"/>
    <s v="DIESEL S-10"/>
    <n v="724"/>
    <n v="4.34"/>
    <s v=" Km/L"/>
    <n v="22432"/>
    <n v="166.64"/>
    <n v="8.19"/>
    <n v="1364.78"/>
    <s v="120329447"/>
    <s v="EXT - LUCCA JR"/>
    <s v="Planejamento Operaci"/>
    <s v="LUCCA JR"/>
    <m/>
    <d v="2026-03-12T00:00:00"/>
    <x v="11"/>
    <x v="1"/>
    <x v="11"/>
  </r>
  <r>
    <s v="QSW6J59"/>
    <m/>
    <s v="12/03/2026 08:12:00"/>
    <m/>
    <m/>
    <x v="28"/>
    <m/>
    <m/>
    <m/>
    <m/>
    <s v="AUTO POSTO JACARE"/>
    <m/>
    <m/>
    <s v="ARLA-32"/>
    <s v="-"/>
    <s v="-"/>
    <s v=" Km/L"/>
    <s v="-"/>
    <n v="12.01"/>
    <m/>
    <n v="39.64"/>
    <m/>
    <m/>
    <m/>
    <m/>
    <m/>
    <d v="2026-03-12T00:00:00"/>
    <x v="11"/>
    <x v="1"/>
    <x v="11"/>
  </r>
  <r>
    <s v="TFX7J72"/>
    <s v="60645800105836505"/>
    <s v="12/03/2026 08:40:24"/>
    <s v="03126"/>
    <s v="PEDRO PAULO SILVA SANTOS"/>
    <x v="11"/>
    <s v="Automóvel"/>
    <s v="ARGO"/>
    <s v="FIAT"/>
    <s v="13335016"/>
    <s v="POSTO TREVO"/>
    <s v="RIO VERDE"/>
    <s v="GO"/>
    <s v="ETANOL COMUM"/>
    <n v="243"/>
    <n v="9.6300000000000008"/>
    <s v=" Km/L"/>
    <n v="68436"/>
    <n v="25.24"/>
    <n v="4.9909999999999997"/>
    <n v="125.97"/>
    <s v="120331194"/>
    <s v="Planejamento Operaci"/>
    <s v="Planejamento Operaci"/>
    <s v="Operacional"/>
    <m/>
    <d v="2026-03-12T00:00:00"/>
    <x v="11"/>
    <x v="1"/>
    <x v="4"/>
  </r>
  <r>
    <s v="RBP0A22"/>
    <s v="60645800106437700"/>
    <s v="12/03/2026 08:52:46"/>
    <s v="48710"/>
    <s v="GUSTAVO DA SILVA"/>
    <x v="68"/>
    <s v="Utilitário"/>
    <s v="STRADA"/>
    <s v="FIAT"/>
    <s v="07674909"/>
    <s v="AUTO POSTO INDIARA"/>
    <s v="INDIARA"/>
    <s v="GO"/>
    <s v="ETANOL COMUM"/>
    <n v="449"/>
    <n v="10.050000000000001"/>
    <s v=" Km/L"/>
    <n v="49532"/>
    <n v="44.66"/>
    <n v="4.8899999999999997"/>
    <n v="218.39"/>
    <s v="12714"/>
    <s v="Planejamento Operaci"/>
    <s v="Planejamento Operaci"/>
    <s v="TI e Automação"/>
    <m/>
    <d v="2026-03-12T00:00:00"/>
    <x v="11"/>
    <x v="1"/>
    <x v="5"/>
  </r>
  <r>
    <s v="TFW2H32"/>
    <s v="60645800105143835"/>
    <s v="12/03/2026 09:05:12"/>
    <s v="99638"/>
    <s v="LAFAIETE DE SOUZA SANTOS"/>
    <x v="10"/>
    <s v="Automóvel"/>
    <s v="ARGO"/>
    <s v="FIAT"/>
    <s v="75331811"/>
    <s v="DECIO CEZARINA"/>
    <s v="CEZARINA"/>
    <s v="GO"/>
    <s v="ETANOL COMUM"/>
    <n v="229"/>
    <n v="9.09"/>
    <s v=" Km/L"/>
    <n v="61498"/>
    <n v="25.2"/>
    <n v="4.6900000000000004"/>
    <n v="118.19"/>
    <s v="1"/>
    <s v="Planejamento Operaci"/>
    <s v="Planejamento Operaci"/>
    <s v="Operacional"/>
    <m/>
    <d v="2026-03-12T00:00:00"/>
    <x v="11"/>
    <x v="1"/>
    <x v="3"/>
  </r>
  <r>
    <s v="TBE3B78"/>
    <s v="60645800105124169"/>
    <s v="12/03/2026 09:30:07"/>
    <s v="89049"/>
    <s v="VALDEIR JOSE CORREIA"/>
    <x v="19"/>
    <s v="Caminhão"/>
    <s v="9-180"/>
    <s v="VW"/>
    <s v="87183400"/>
    <s v="MARAJO GUAPO"/>
    <s v="GUAPO"/>
    <s v="GO"/>
    <s v="DIESEL S-10"/>
    <n v="0"/>
    <n v="0"/>
    <s v=" Km/L"/>
    <n v="0"/>
    <n v="93.79"/>
    <n v="6.04"/>
    <n v="566.49"/>
    <s v="0"/>
    <s v="EXT - SAO PEDRO"/>
    <s v="Planejamento Operaci"/>
    <s v="SAO PEDRO"/>
    <m/>
    <d v="2026-03-12T00:00:00"/>
    <x v="11"/>
    <x v="1"/>
    <x v="7"/>
  </r>
  <r>
    <s v="TFP9I32"/>
    <s v="60645800105143819"/>
    <s v="12/03/2026 09:30:55"/>
    <s v="33861"/>
    <s v="FERNANDO DOS REIS GONÇALVES"/>
    <x v="7"/>
    <s v="Automóvel"/>
    <s v="ARGO"/>
    <s v="FIAT"/>
    <s v="07685404"/>
    <s v="POSTO ALVORADA"/>
    <s v="GOIATUBA"/>
    <s v="GO"/>
    <s v="ETANOL COMUM"/>
    <n v="246"/>
    <n v="9.6199999999999992"/>
    <s v=" Km/L"/>
    <n v="25142"/>
    <n v="25.58"/>
    <n v="4.8899999999999997"/>
    <n v="125.09"/>
    <s v="0"/>
    <s v="Planejamento Operaci"/>
    <s v="Planejamento Operaci"/>
    <s v="Operacional"/>
    <m/>
    <d v="2026-03-12T00:00:00"/>
    <x v="11"/>
    <x v="1"/>
    <x v="4"/>
  </r>
  <r>
    <s v="TFI3B19"/>
    <s v="60645800105926941"/>
    <s v="12/03/2026 09:36:29"/>
    <s v="70214"/>
    <s v="IGOR LEMES FERNANDES"/>
    <x v="4"/>
    <s v="Automóvel"/>
    <s v="ARGO"/>
    <s v="FIAT"/>
    <s v="81889412"/>
    <s v="POSTO ZERO UM"/>
    <s v="RIO VERDE"/>
    <s v="GO"/>
    <s v="ETANOL COMUM"/>
    <n v="378"/>
    <n v="10.24"/>
    <s v=" Km/L"/>
    <n v="75310"/>
    <n v="36.92"/>
    <n v="4.8899999999999997"/>
    <n v="180.54"/>
    <s v="1"/>
    <s v="Planejamento Operaci"/>
    <s v="Planejamento Operaci"/>
    <s v="Operacional"/>
    <m/>
    <d v="2026-03-12T00:00:00"/>
    <x v="11"/>
    <x v="1"/>
    <x v="0"/>
  </r>
  <r>
    <s v="TTR3A31"/>
    <s v="60645800106472404"/>
    <s v="12/03/2026 10:21:44"/>
    <s v="06404"/>
    <s v="FABIO BERNARDINO DA SILVA"/>
    <x v="53"/>
    <s v="Caminhonete"/>
    <s v="SAVEIRO CS RB MF"/>
    <s v="VW"/>
    <s v="46209914"/>
    <s v="DECIO RIO VERDE"/>
    <s v="RIO VERDE"/>
    <s v="GO"/>
    <s v="ETANOL COMUM"/>
    <n v="427"/>
    <n v="10.36"/>
    <s v=" Km/L"/>
    <n v="118300"/>
    <n v="41.22"/>
    <n v="4.79"/>
    <n v="197.44"/>
    <s v="202603121021"/>
    <s v="EXT - KSE LOCAÇOES"/>
    <s v="Planejamento Operaci"/>
    <s v="KSE LOCAÇOES"/>
    <m/>
    <d v="2026-03-12T00:00:00"/>
    <x v="11"/>
    <x v="1"/>
    <x v="12"/>
  </r>
  <r>
    <s v="UAT0I65"/>
    <s v="60645800106437639"/>
    <s v="12/03/2026 12:24:18"/>
    <s v="41967"/>
    <s v="DANIEL SEVERO AMARAL"/>
    <x v="70"/>
    <s v="Automóvel"/>
    <s v="VIRTUS"/>
    <s v="VOLKSWAGEN"/>
    <s v="31860311"/>
    <s v="POSTO CAPIM DOURADO"/>
    <s v="GOIANIA"/>
    <s v="GO"/>
    <s v="GASOLINA COMUM"/>
    <n v="490"/>
    <n v="11.3"/>
    <s v=" Km/L"/>
    <n v="11805"/>
    <n v="43.36"/>
    <n v="6.69"/>
    <n v="290.07"/>
    <s v="198027"/>
    <s v="Planejamento Operaci"/>
    <s v="Planejamento Operaci"/>
    <s v="Operacional"/>
    <m/>
    <d v="2026-03-12T00:00:00"/>
    <x v="11"/>
    <x v="1"/>
    <x v="8"/>
  </r>
  <r>
    <s v="TFX7J72"/>
    <s v="60645800105836505"/>
    <s v="12/03/2026 12:24:57"/>
    <s v="03126"/>
    <s v="PEDRO PAULO SILVA SANTOS"/>
    <x v="11"/>
    <s v="Automóvel"/>
    <s v="ARGO"/>
    <s v="FIAT"/>
    <s v="45307105"/>
    <s v="POSTO GIRASSOL"/>
    <s v="ITUMBIARA"/>
    <s v="GO"/>
    <s v="ETANOL COMUM"/>
    <n v="208"/>
    <n v="9.93"/>
    <s v=" Km/L"/>
    <n v="68644"/>
    <n v="20.94"/>
    <n v="4.6900000000000004"/>
    <n v="98.21"/>
    <s v="120344"/>
    <s v="Planejamento Operaci"/>
    <s v="Planejamento Operaci"/>
    <s v="Operacional"/>
    <m/>
    <d v="2026-03-12T00:00:00"/>
    <x v="11"/>
    <x v="1"/>
    <x v="4"/>
  </r>
  <r>
    <s v="TFP3B22"/>
    <s v="60645800105143720"/>
    <s v="12/03/2026 13:13:27"/>
    <s v="02769"/>
    <s v="ANDRE LUIS PAULINO"/>
    <x v="6"/>
    <s v="Automóvel"/>
    <s v="ARGO"/>
    <s v="FIAT"/>
    <s v="45308900"/>
    <s v="POSTO LUPATINI"/>
    <s v="SANTO ANTONIO DA BARRA"/>
    <s v="GO"/>
    <s v="ETANOL COMUM"/>
    <n v="350"/>
    <n v="8.73"/>
    <s v=" Km/L"/>
    <n v="52732"/>
    <n v="40.08"/>
    <n v="4.99"/>
    <n v="200"/>
    <s v="0"/>
    <s v="Planejamento Operaci"/>
    <s v="Planejamento Operaci"/>
    <s v="Operacional"/>
    <m/>
    <d v="2026-03-12T00:00:00"/>
    <x v="11"/>
    <x v="1"/>
    <x v="4"/>
  </r>
  <r>
    <s v="TFN0D12"/>
    <s v="60645800105143746"/>
    <s v="12/03/2026 13:24:44"/>
    <s v="00390"/>
    <s v="SILVINO JOSE DE BRITO"/>
    <x v="5"/>
    <s v="Automóvel"/>
    <s v="ARGO"/>
    <s v="FIAT"/>
    <s v="75331801"/>
    <s v="DECIO CEZARINA"/>
    <s v="CEZARINA"/>
    <s v="GO"/>
    <s v="ETANOL COMUM"/>
    <n v="99"/>
    <n v="2.46"/>
    <s v=" Km/L"/>
    <n v="39275"/>
    <n v="40.31"/>
    <n v="4.6900000000000004"/>
    <n v="189.05"/>
    <s v="202603121324"/>
    <s v="Planejamento Operaci"/>
    <s v="Planejamento Operaci"/>
    <s v="Operacional"/>
    <m/>
    <d v="2026-03-12T00:00:00"/>
    <x v="11"/>
    <x v="1"/>
    <x v="3"/>
  </r>
  <r>
    <s v="TJE5D27"/>
    <s v="60645800105124400"/>
    <s v="12/03/2026 13:26:57"/>
    <s v="09179"/>
    <s v="DANIEL NASCIMENTO DOS SANTOS_x0009__x0009__x0009__x0009_"/>
    <x v="60"/>
    <s v="EQUIPAMENTOS"/>
    <s v="GUINCHO LEVE"/>
    <s v="EQUIPAMENTO"/>
    <s v="46209914"/>
    <s v="DECIO RIO VERDE"/>
    <s v="RIO VERDE"/>
    <s v="GO"/>
    <s v="DIESEL S-10"/>
    <n v="319"/>
    <n v="5.03"/>
    <s v=" Km/L"/>
    <n v="24374"/>
    <n v="63.41"/>
    <n v="7.99"/>
    <n v="506.65"/>
    <s v="202603121326"/>
    <s v="EXT - LUCCA JR"/>
    <s v="Planejamento Operaci"/>
    <s v="LUCCA JR"/>
    <m/>
    <d v="2026-03-12T00:00:00"/>
    <x v="11"/>
    <x v="1"/>
    <x v="11"/>
  </r>
  <r>
    <s v="TJE5D27"/>
    <m/>
    <s v="12/03/2026 13:29:09"/>
    <m/>
    <m/>
    <x v="60"/>
    <m/>
    <m/>
    <m/>
    <m/>
    <s v="DECIO RIO VERDE"/>
    <m/>
    <m/>
    <s v="ARLA-32"/>
    <s v="-"/>
    <s v="-"/>
    <s v=" Km/L"/>
    <s v="-"/>
    <n v="4.01"/>
    <m/>
    <n v="15.22"/>
    <m/>
    <m/>
    <m/>
    <m/>
    <m/>
    <d v="2026-03-12T00:00:00"/>
    <x v="11"/>
    <x v="1"/>
    <x v="11"/>
  </r>
  <r>
    <s v="JHQ4B46"/>
    <s v="60645800105124177"/>
    <s v="12/03/2026 13:45:52"/>
    <s v="43356"/>
    <s v="JOSE ALECRIM DA SILVA"/>
    <x v="19"/>
    <s v="Caminhão"/>
    <s v="17-220/17-220"/>
    <s v="VW"/>
    <s v="53081700"/>
    <s v="POSTO Z   Z SANTA MA"/>
    <s v="GUAPO"/>
    <s v="GO"/>
    <s v="DIESEL COMUM"/>
    <n v="0"/>
    <n v="0"/>
    <s v=" Km/L"/>
    <n v="0"/>
    <n v="215.67"/>
    <n v="7.59"/>
    <n v="1636.93"/>
    <s v="0"/>
    <s v="EXT - SAO PEDRO"/>
    <s v="Planejamento Operaci"/>
    <s v="SAO PEDRO"/>
    <m/>
    <d v="2026-03-12T00:00:00"/>
    <x v="11"/>
    <x v="1"/>
    <x v="7"/>
  </r>
  <r>
    <s v="TGA0B06"/>
    <s v="60645800106958060"/>
    <s v="12/03/2026 14:25:49"/>
    <s v="00933"/>
    <s v="GIULEY RIBEIRO DOS SANTOS"/>
    <x v="55"/>
    <s v="Caminhonete"/>
    <s v="FIORINO"/>
    <s v="FIAT"/>
    <s v="75331003"/>
    <s v="SUPERVIA LAGOA"/>
    <s v="RIO VERDE"/>
    <s v="GO"/>
    <s v="ETANOL COMUM"/>
    <n v="226"/>
    <n v="8.58"/>
    <s v=" Km/L"/>
    <n v="21988"/>
    <n v="26.34"/>
    <n v="4.8899999999999997"/>
    <n v="128.80000000000001"/>
    <s v="0"/>
    <s v="Planejamento Operaci"/>
    <s v="Planejamento Operaci"/>
    <s v="TI e Automação"/>
    <m/>
    <d v="2026-03-12T00:00:00"/>
    <x v="11"/>
    <x v="1"/>
    <x v="5"/>
  </r>
  <r>
    <s v="TUW2D74"/>
    <s v="60645800105124310"/>
    <s v="12/03/2026 14:31:32"/>
    <s v="03339"/>
    <s v="MAYARA MARTINS DA SILVA SOUZA"/>
    <x v="35"/>
    <s v="Automóvel"/>
    <s v="CHEVROLET/S10 LS DD4"/>
    <s v="CHEVROLET"/>
    <s v="45307105"/>
    <s v="POSTO GIRASSOL"/>
    <s v="ITUMBIARA"/>
    <s v="GO"/>
    <s v="DIESEL S-10"/>
    <n v="987"/>
    <n v="15.06"/>
    <s v=" Km/L"/>
    <n v="111418"/>
    <n v="65.55"/>
    <n v="7.1909999999999998"/>
    <n v="471.35"/>
    <s v="120352"/>
    <s v="Planejamento Operaci"/>
    <s v="Planejamento Operaci"/>
    <s v="Operacional"/>
    <m/>
    <d v="2026-03-12T00:00:00"/>
    <x v="11"/>
    <x v="1"/>
    <x v="12"/>
  </r>
  <r>
    <s v="TUF2B45"/>
    <s v="60645800106472420"/>
    <s v="12/03/2026 14:51:24"/>
    <s v="05369"/>
    <s v="FERNANDA HELLEN DEUFINO DA SILVA"/>
    <x v="37"/>
    <s v="Caminhonete"/>
    <s v="SAVEIRO CS RB MF"/>
    <s v="VW"/>
    <s v="85314604"/>
    <s v="MB POSTOS"/>
    <s v="GOIANIA"/>
    <s v="GO"/>
    <s v="ETANOL COMUM"/>
    <n v="385"/>
    <n v="10.02"/>
    <s v=" Km/L"/>
    <n v="131796"/>
    <n v="38.44"/>
    <n v="4.99"/>
    <n v="191.82"/>
    <s v="0"/>
    <s v="EXT - KSE LOCAÇOES"/>
    <s v="Planejamento Operaci"/>
    <s v="KSE LOCAÇOES"/>
    <m/>
    <d v="2026-03-12T00:00:00"/>
    <x v="11"/>
    <x v="1"/>
    <x v="12"/>
  </r>
  <r>
    <s v="TKB0E17"/>
    <s v="60645800106185180"/>
    <s v="12/03/2026 14:55:15"/>
    <s v="02910"/>
    <s v="EMERSON CRISTIANO DA SILVEIRA"/>
    <x v="27"/>
    <s v="EQUIPAMENTOS"/>
    <s v="GUINCHO LEVE"/>
    <s v="EQUIPAMENTO"/>
    <s v="46286315"/>
    <s v="POSTO CENTRAL"/>
    <s v="BOM JESUS"/>
    <s v="GO"/>
    <s v="DIESEL S-10"/>
    <n v="235"/>
    <n v="4.09"/>
    <s v=" Km/L"/>
    <n v="27329"/>
    <n v="57.46"/>
    <n v="6.89"/>
    <n v="395.9"/>
    <s v="1"/>
    <s v="EXT - LUCCA JR"/>
    <s v="Planejamento Operaci"/>
    <s v="LUCCA JR"/>
    <m/>
    <d v="2026-03-12T00:00:00"/>
    <x v="11"/>
    <x v="1"/>
    <x v="11"/>
  </r>
  <r>
    <s v="TTT2H93"/>
    <s v="60645800106472340"/>
    <s v="12/03/2026 15:05:37"/>
    <s v="52982"/>
    <s v="ROBERTO ANTONIO DE MELO"/>
    <x v="41"/>
    <s v="Utilitário"/>
    <s v="SAVEIRO"/>
    <s v="FIAT"/>
    <s v="41826312"/>
    <s v="AUTO POSTO JACARE"/>
    <s v="ACREUNA"/>
    <s v="GO"/>
    <s v="ETANOL COMUM"/>
    <n v="345"/>
    <n v="8.14"/>
    <s v=" Km/L"/>
    <n v="78032"/>
    <n v="42.39"/>
    <n v="4.8609999999999998"/>
    <n v="206.05"/>
    <s v="120354248"/>
    <s v="EXT - KSE LOCAÇOES"/>
    <s v="Planejamento Operaci"/>
    <s v="KSE LOCAÇOES"/>
    <m/>
    <d v="2026-03-12T00:00:00"/>
    <x v="11"/>
    <x v="1"/>
    <x v="12"/>
  </r>
  <r>
    <s v="TUG2C45"/>
    <s v="60645800106437770"/>
    <s v="12/03/2026 15:38:00"/>
    <s v="03782"/>
    <s v="ELVIS MESSIAS FERNANDES"/>
    <x v="54"/>
    <s v="Utilitário"/>
    <s v="SAVEIRO"/>
    <s v="FIAT"/>
    <s v="13335016"/>
    <s v="POSTO TREVO"/>
    <s v="RIO VERDE"/>
    <s v="GO"/>
    <s v="ETANOL COMUM"/>
    <n v="404"/>
    <n v="9.02"/>
    <s v=" Km/L"/>
    <n v="124839"/>
    <n v="44.79"/>
    <n v="4.99"/>
    <n v="223.51"/>
    <s v="120356238"/>
    <s v="EXT - KSE LOCAÇOES"/>
    <s v="Planejamento Operaci"/>
    <s v="KSE LOCAÇOES"/>
    <m/>
    <d v="2026-03-12T00:00:00"/>
    <x v="11"/>
    <x v="1"/>
    <x v="12"/>
  </r>
  <r>
    <s v="TTT2H95"/>
    <s v="60645800106472477"/>
    <s v="12/03/2026 15:47:07"/>
    <s v="46440"/>
    <s v="PAULO SOUSA DIAS"/>
    <x v="63"/>
    <s v="Caminhonete"/>
    <s v="SAVEIRO CS RB MF"/>
    <s v="VW"/>
    <s v="45308900"/>
    <s v="POSTO LUPATINI"/>
    <s v="SANTO ANTONIO DA BARRA"/>
    <s v="GO"/>
    <s v="ETANOL COMUM"/>
    <n v="388"/>
    <n v="9.57"/>
    <s v=" Km/L"/>
    <n v="110676"/>
    <n v="40.54"/>
    <n v="4.99"/>
    <n v="202.29"/>
    <s v="0"/>
    <s v="EXT - KSE LOCAÇOES"/>
    <s v="Planejamento Operaci"/>
    <s v="KSE LOCAÇOES"/>
    <m/>
    <d v="2026-03-12T00:00:00"/>
    <x v="11"/>
    <x v="1"/>
    <x v="12"/>
  </r>
  <r>
    <s v="TFS3C72"/>
    <s v="60645800105143738"/>
    <s v="12/03/2026 15:59:48"/>
    <s v="00271"/>
    <s v="HEDER OLIVEIRA SANTANA"/>
    <x v="9"/>
    <s v="Automóvel"/>
    <s v="ARGO"/>
    <s v="FIAT"/>
    <s v="07674909"/>
    <s v="AUTO POSTO INDIARA"/>
    <s v="INDIARA"/>
    <s v="GO"/>
    <s v="ETANOL COMUM"/>
    <n v="343"/>
    <n v="8.7200000000000006"/>
    <s v=" Km/L"/>
    <n v="85331"/>
    <n v="39.32"/>
    <n v="4.8899999999999997"/>
    <n v="192.27"/>
    <s v="12727"/>
    <s v="Planejamento Operaci"/>
    <s v="Planejamento Operaci"/>
    <s v="Operacional"/>
    <m/>
    <d v="2026-03-12T00:00:00"/>
    <x v="11"/>
    <x v="1"/>
    <x v="4"/>
  </r>
  <r>
    <s v="TTY2C25"/>
    <s v="60645800106472430"/>
    <s v="12/03/2026 16:33:48"/>
    <s v="07015"/>
    <s v="EDILEIA DE SOUSA ANTUNES"/>
    <x v="38"/>
    <s v="Caminhonete"/>
    <s v="SAVEIRO CS RB MF"/>
    <s v="VW"/>
    <s v="46286315"/>
    <s v="POSTO CENTRAL"/>
    <s v="BOM JESUS"/>
    <s v="GO"/>
    <s v="ETANOL COMUM"/>
    <n v="397"/>
    <n v="9.01"/>
    <s v=" Km/L"/>
    <n v="110550"/>
    <n v="44.08"/>
    <n v="4.99"/>
    <n v="219.97"/>
    <s v="1"/>
    <s v="EXT - KSE LOCAÇOES"/>
    <s v="Planejamento Operaci"/>
    <s v="KSE LOCAÇOES"/>
    <m/>
    <d v="2026-03-12T00:00:00"/>
    <x v="11"/>
    <x v="1"/>
    <x v="12"/>
  </r>
  <r>
    <s v="TFF6I82"/>
    <s v="60645800105143800"/>
    <s v="12/03/2026 16:45:28"/>
    <s v="11093"/>
    <s v="MARCELO PAIXÃO FILHO"/>
    <x v="62"/>
    <s v="Automóvel"/>
    <s v="ARGO"/>
    <s v="FIAT"/>
    <s v="52911301"/>
    <s v="FLORIDA"/>
    <s v="ESMERALDAS"/>
    <s v="MG"/>
    <s v="ETANOL COMUM"/>
    <n v="342"/>
    <n v="10.44"/>
    <s v=" Km/L"/>
    <n v="31300"/>
    <n v="32.770000000000003"/>
    <n v="5.3920000000000003"/>
    <n v="176.68"/>
    <s v="0"/>
    <s v="Planejamento Operaci"/>
    <s v="Planejamento Operaci"/>
    <s v="Operacional"/>
    <m/>
    <d v="2026-03-12T00:00:00"/>
    <x v="11"/>
    <x v="1"/>
    <x v="2"/>
  </r>
  <r>
    <s v="RBP0A22"/>
    <s v="60645800106437700"/>
    <s v="12/03/2026 16:58:47"/>
    <s v="48710"/>
    <s v="GUSTAVO DA SILVA"/>
    <x v="68"/>
    <s v="Utilitário"/>
    <s v="STRADA"/>
    <s v="FIAT"/>
    <s v="07674909"/>
    <s v="AUTO POSTO INDIARA"/>
    <s v="INDIARA"/>
    <s v="GO"/>
    <s v="ETANOL COMUM"/>
    <n v="208"/>
    <n v="9.59"/>
    <s v=" Km/L"/>
    <n v="49740"/>
    <n v="21.7"/>
    <n v="4.8899999999999997"/>
    <n v="106.11"/>
    <s v="12734"/>
    <s v="Planejamento Operaci"/>
    <s v="Planejamento Operaci"/>
    <s v="TI e Automação"/>
    <m/>
    <d v="2026-03-12T00:00:00"/>
    <x v="11"/>
    <x v="1"/>
    <x v="5"/>
  </r>
  <r>
    <s v="TGC9A34"/>
    <s v="60645800106437250"/>
    <s v="12/03/2026 17:01:42"/>
    <s v="70390"/>
    <s v="CLEITON ANTONIO TAVARES HENRIQUE"/>
    <x v="48"/>
    <s v="EQUIPAMENTOS"/>
    <s v="AMBULANCIA"/>
    <s v="OUTROS"/>
    <s v="92221200"/>
    <s v="POSTO AMERICA"/>
    <s v="GUAPO"/>
    <s v="GO"/>
    <s v="DIESEL S-10"/>
    <n v="271"/>
    <n v="6.19"/>
    <s v=" Km/L"/>
    <n v="15537"/>
    <n v="43.77"/>
    <n v="7.59"/>
    <n v="332.21"/>
    <s v="0"/>
    <s v="Planejamento Operaci"/>
    <s v="Planejamento Operaci"/>
    <s v="Operacional"/>
    <m/>
    <d v="2026-03-12T00:00:00"/>
    <x v="11"/>
    <x v="1"/>
    <x v="13"/>
  </r>
  <r>
    <s v="TTQ4C10"/>
    <s v="60645800106553930"/>
    <s v="12/03/2026 17:28:33"/>
    <s v="93910"/>
    <s v="DIVINO AVELINO DOS SANTOS"/>
    <x v="31"/>
    <s v="Caminhonete"/>
    <s v="Caminhonete S10"/>
    <s v="CHEVROLET"/>
    <s v="69442211"/>
    <s v="POSTO SUDOESTE"/>
    <s v="GUAPO"/>
    <s v="GO"/>
    <s v="DIESEL S-10"/>
    <n v="955"/>
    <n v="14.54"/>
    <s v=" Km/L"/>
    <n v="139849"/>
    <n v="65.67"/>
    <n v="7.99"/>
    <n v="524.70000000000005"/>
    <s v="0"/>
    <s v="Planejamento Operaci"/>
    <s v="Planejamento Operaci"/>
    <s v="INSPENCAO"/>
    <m/>
    <d v="2026-03-12T00:00:00"/>
    <x v="11"/>
    <x v="1"/>
    <x v="12"/>
  </r>
  <r>
    <s v="TIV6G27"/>
    <s v="60645800106184069"/>
    <s v="12/03/2026 18:07:32"/>
    <s v="85967"/>
    <s v="CRISTOVAO LOURENÇO DOS SANTOS"/>
    <x v="30"/>
    <s v="EQUIPAMENTOS"/>
    <s v="GUINCHO LEVE"/>
    <s v="EQUIPAMENTO"/>
    <s v="41826312"/>
    <s v="AUTO POSTO JACARE"/>
    <s v="ACREUNA"/>
    <s v="GO"/>
    <s v="DIESEL S-10"/>
    <n v="422"/>
    <n v="6.24"/>
    <s v=" Km/L"/>
    <n v="35880"/>
    <n v="67.62"/>
    <n v="8.1910000000000007"/>
    <n v="553.87"/>
    <s v="120365187"/>
    <s v="EXT - LUCCA JR"/>
    <s v="Planejamento Operaci"/>
    <s v="LUCCA JR"/>
    <m/>
    <d v="2026-03-12T00:00:00"/>
    <x v="11"/>
    <x v="1"/>
    <x v="11"/>
  </r>
  <r>
    <s v="TIV6G27"/>
    <m/>
    <s v="12/03/2026 18:07:32"/>
    <m/>
    <m/>
    <x v="30"/>
    <m/>
    <m/>
    <m/>
    <m/>
    <s v="AUTO POSTO JACARE"/>
    <m/>
    <m/>
    <s v="ARLA-32"/>
    <s v="-"/>
    <s v="-"/>
    <s v=" Km/L"/>
    <s v="-"/>
    <n v="5.01"/>
    <m/>
    <n v="16.55"/>
    <m/>
    <m/>
    <m/>
    <m/>
    <m/>
    <d v="2026-03-12T00:00:00"/>
    <x v="11"/>
    <x v="1"/>
    <x v="11"/>
  </r>
  <r>
    <s v="TTP5B47"/>
    <s v="60645800106472110"/>
    <s v="12/03/2026 18:08:17"/>
    <s v="04617"/>
    <s v="JESSICA MARIA ALVES LOPES"/>
    <x v="40"/>
    <s v="Caminhonete"/>
    <s v="SAVEIRO CS RB MF"/>
    <s v="VW"/>
    <s v="75331801"/>
    <s v="DECIO CEZARINA"/>
    <s v="CEZARINA"/>
    <s v="GO"/>
    <s v="ETANOL COMUM"/>
    <n v="465"/>
    <n v="11.46"/>
    <s v=" Km/L"/>
    <n v="128273"/>
    <n v="40.590000000000003"/>
    <n v="4.6900000000000004"/>
    <n v="190.37"/>
    <s v="202603121807"/>
    <s v="EXT - KSE LOCAÇOES"/>
    <s v="Planejamento Operaci"/>
    <s v="KSE LOCAÇOES"/>
    <m/>
    <d v="2026-03-12T00:00:00"/>
    <x v="11"/>
    <x v="1"/>
    <x v="12"/>
  </r>
  <r>
    <s v="TUQ2H91"/>
    <s v="60645800107558597"/>
    <s v="12/03/2026 18:27:38"/>
    <s v="87954"/>
    <s v="DANIEL GONÇALVES"/>
    <x v="66"/>
    <s v="Caminhonete"/>
    <s v="SAVEIRO CD RB MF"/>
    <s v="VOLKSWAGEN"/>
    <s v="81889412"/>
    <s v="POSTO ZERO UM"/>
    <s v="RIO VERDE"/>
    <s v="GO"/>
    <s v="ETANOL COMUM"/>
    <n v="396"/>
    <n v="9.4499999999999993"/>
    <s v=" Km/L"/>
    <n v="32823"/>
    <n v="41.9"/>
    <n v="4.8899999999999997"/>
    <n v="204.89"/>
    <s v="0"/>
    <s v="EXT - KSE LOCAÇOES"/>
    <s v="Planejamento Operaci"/>
    <s v="KSE LOCAÇOES"/>
    <m/>
    <d v="2026-03-12T00:00:00"/>
    <x v="11"/>
    <x v="1"/>
    <x v="12"/>
  </r>
  <r>
    <s v="TTV4H65"/>
    <s v="60645800106437744"/>
    <s v="12/03/2026 18:32:35"/>
    <s v="73410"/>
    <s v="BRUNO SOUSA DIAS"/>
    <x v="65"/>
    <s v="Caminhonete"/>
    <s v="SAVEIRO CD RB MF"/>
    <s v="VOLKSWAGEN"/>
    <s v="81889412"/>
    <s v="POSTO ZERO UM"/>
    <s v="RIO VERDE"/>
    <s v="GO"/>
    <s v="ETANOL COMUM"/>
    <n v="399"/>
    <n v="9.3000000000000007"/>
    <s v=" Km/L"/>
    <n v="17467"/>
    <n v="42.9"/>
    <n v="4.8899999999999997"/>
    <n v="209.78"/>
    <s v="1"/>
    <s v="EXT - KSE LOCAÇOES"/>
    <s v="Planejamento Operaci"/>
    <s v="KSE LOCAÇOES"/>
    <m/>
    <d v="2026-03-12T00:00:00"/>
    <x v="11"/>
    <x v="1"/>
    <x v="12"/>
  </r>
  <r>
    <s v="TGK2G46"/>
    <s v="60645800105179571"/>
    <s v="12/03/2026 19:41:21"/>
    <s v="04161"/>
    <s v="WESLEY DUARTE MESQUITA"/>
    <x v="59"/>
    <s v="Utilitário"/>
    <s v="FIORINO"/>
    <s v="FIAT"/>
    <s v="07674909"/>
    <s v="AUTO POSTO INDIARA"/>
    <s v="INDIARA"/>
    <s v="GO"/>
    <s v="ETANOL COMUM"/>
    <n v="199"/>
    <n v="3.99"/>
    <s v=" Km/L"/>
    <n v="13322"/>
    <n v="49.9"/>
    <n v="4.8899999999999997"/>
    <n v="244.01"/>
    <s v="12751"/>
    <s v="Planejamento Operaci"/>
    <s v="Planejamento Operaci"/>
    <s v="Operacional"/>
    <m/>
    <d v="2026-03-12T00:00:00"/>
    <x v="11"/>
    <x v="1"/>
    <x v="5"/>
  </r>
  <r>
    <s v="TBE3B75"/>
    <s v="60645800105124380"/>
    <s v="12/03/2026 19:46:17"/>
    <s v="21706"/>
    <s v="LUIZ MARCELO NEVES"/>
    <x v="19"/>
    <s v="Caminhão"/>
    <s v="CAMINHAO CARROCERIA"/>
    <s v="OUTROS"/>
    <s v="81889412"/>
    <s v="POSTO ZERO UM"/>
    <s v="RIO VERDE"/>
    <s v="GO"/>
    <s v="DIESEL S-10"/>
    <n v="0"/>
    <n v="0"/>
    <s v=" Km/L"/>
    <n v="0"/>
    <n v="122.01"/>
    <n v="8.49"/>
    <n v="1035.8699999999999"/>
    <s v="11"/>
    <s v="EXT - SAO PEDRO"/>
    <s v="Planejamento Operaci"/>
    <s v="SAO PEDRO"/>
    <m/>
    <d v="2026-03-12T00:00:00"/>
    <x v="11"/>
    <x v="1"/>
    <x v="7"/>
  </r>
  <r>
    <s v="TFI3B19"/>
    <s v="60645800105926941"/>
    <s v="12/03/2026 20:06:12"/>
    <s v="03102"/>
    <s v="EDES GONÇALVES DA SILVA"/>
    <x v="4"/>
    <s v="Automóvel"/>
    <s v="ARGO"/>
    <s v="FIAT"/>
    <s v="13308211"/>
    <s v="P. BANDEIRANTES"/>
    <s v="RIO VERDE"/>
    <s v="GO"/>
    <s v="ETANOL COMUM"/>
    <n v="168"/>
    <n v="7.18"/>
    <s v=" Km/L"/>
    <n v="75478"/>
    <n v="23.4"/>
    <n v="4.79"/>
    <n v="112.09"/>
    <s v="120372119"/>
    <s v="Planejamento Operaci"/>
    <s v="Planejamento Operaci"/>
    <s v="Operacional"/>
    <m/>
    <d v="2026-03-12T00:00:00"/>
    <x v="11"/>
    <x v="1"/>
    <x v="0"/>
  </r>
  <r>
    <s v="TFP9I32"/>
    <s v="60645800105143819"/>
    <s v="12/03/2026 20:39:45"/>
    <s v="33861"/>
    <s v="FERNANDO DOS REIS GONÇALVES"/>
    <x v="7"/>
    <s v="Automóvel"/>
    <s v="ARGO"/>
    <s v="FIAT"/>
    <s v="36659303"/>
    <s v="RECREIO AUTO POSTO II"/>
    <s v="GOIANIA"/>
    <s v="GO"/>
    <s v="ETANOL COMUM"/>
    <n v="466"/>
    <n v="11.75"/>
    <s v=" Km/L"/>
    <n v="25608"/>
    <n v="39.67"/>
    <n v="4.49"/>
    <n v="178.11"/>
    <s v="959013"/>
    <s v="Planejamento Operaci"/>
    <s v="Planejamento Operaci"/>
    <s v="Operacional"/>
    <m/>
    <d v="2026-03-12T00:00:00"/>
    <x v="11"/>
    <x v="1"/>
    <x v="4"/>
  </r>
  <r>
    <s v="TFV8C74"/>
    <s v="60645800106437299"/>
    <s v="12/03/2026 21:01:59"/>
    <s v="72700"/>
    <s v="MARIO JESUS DE ALMEIDA DE OLIVEIRA"/>
    <x v="34"/>
    <s v="Automóvel"/>
    <s v="AMBULANCIA"/>
    <s v="VOLKSWAGEN"/>
    <s v="07674909"/>
    <s v="AUTO POSTO INDIARA"/>
    <s v="INDIARA"/>
    <s v="GO"/>
    <s v="DIESEL S-10"/>
    <n v="346"/>
    <n v="5.86"/>
    <s v=" Km/L"/>
    <n v="14589"/>
    <n v="59"/>
    <n v="8.2899999999999991"/>
    <n v="489.11"/>
    <s v="12755"/>
    <s v="Planejamento Operaci"/>
    <s v="Planejamento Operaci"/>
    <s v="RESGATE"/>
    <m/>
    <d v="2026-03-12T00:00:00"/>
    <x v="11"/>
    <x v="1"/>
    <x v="13"/>
  </r>
  <r>
    <s v="TTS4A16"/>
    <s v="60645800108788589"/>
    <s v="12/03/2026 21:05:09"/>
    <s v="70552"/>
    <s v="ARMANDO DA SILVA OLIVIEIRA NETO"/>
    <x v="32"/>
    <s v="Caminhonete"/>
    <s v="Caminhonete S10"/>
    <s v="CHEVROLET"/>
    <s v="13342911"/>
    <s v="SANTA HELENA DE GOIAS"/>
    <s v="SANTA HELENA DE GOIAS"/>
    <s v="GO"/>
    <s v="DIESEL S-10"/>
    <n v="727"/>
    <n v="14.41"/>
    <s v=" Km/L"/>
    <n v="41909"/>
    <n v="50.44"/>
    <n v="8.19"/>
    <n v="413.1"/>
    <s v="1773360246"/>
    <s v="Planejamento Operaci"/>
    <s v="Planejamento Operaci"/>
    <s v="INSPENCAO"/>
    <m/>
    <d v="2026-03-12T00:00:00"/>
    <x v="11"/>
    <x v="1"/>
    <x v="12"/>
  </r>
  <r>
    <s v="TUF2B45"/>
    <s v="60645800106472420"/>
    <s v="12/03/2026 21:25:04"/>
    <s v="03398"/>
    <s v="JOSIMAR VENANCIO SANTOS SILVA"/>
    <x v="37"/>
    <s v="Caminhonete"/>
    <s v="SAVEIRO CS RB MF"/>
    <s v="VW"/>
    <s v="85314604"/>
    <s v="MB POSTOS"/>
    <s v="GOIANIA"/>
    <s v="GO"/>
    <s v="ETANOL COMUM"/>
    <n v="351"/>
    <n v="9.59"/>
    <s v=" Km/L"/>
    <n v="132147"/>
    <n v="36.590000000000003"/>
    <n v="4.99"/>
    <n v="182.58"/>
    <s v="0"/>
    <s v="EXT - KSE LOCAÇOES"/>
    <s v="Planejamento Operaci"/>
    <s v="KSE LOCAÇOES"/>
    <m/>
    <d v="2026-03-12T00:00:00"/>
    <x v="11"/>
    <x v="1"/>
    <x v="12"/>
  </r>
  <r>
    <s v="TTR3A31"/>
    <s v="60645800106472404"/>
    <s v="12/03/2026 21:44:18"/>
    <s v="01836"/>
    <s v="DANILLO ROSA CARDOSO"/>
    <x v="53"/>
    <s v="Caminhonete"/>
    <s v="SAVEIRO CS RB MF"/>
    <s v="VW"/>
    <s v="46209914"/>
    <s v="DECIO RIO VERDE"/>
    <s v="RIO VERDE"/>
    <s v="GO"/>
    <s v="ETANOL COMUM"/>
    <n v="402"/>
    <n v="8.82"/>
    <s v=" Km/L"/>
    <n v="118702"/>
    <n v="45.58"/>
    <n v="4.79"/>
    <n v="218.33"/>
    <s v="202603122143"/>
    <s v="EXT - KSE LOCAÇOES"/>
    <s v="Planejamento Operaci"/>
    <s v="KSE LOCAÇOES"/>
    <m/>
    <d v="2026-03-12T00:00:00"/>
    <x v="11"/>
    <x v="1"/>
    <x v="12"/>
  </r>
  <r>
    <s v="TTT2H93"/>
    <s v="60645800106472340"/>
    <s v="12/03/2026 23:42:26"/>
    <s v="07583"/>
    <s v="DAVID BORGES DOS SANTOS"/>
    <x v="41"/>
    <s v="Utilitário"/>
    <s v="SAVEIRO"/>
    <s v="FIAT"/>
    <s v="07674909"/>
    <s v="AUTO POSTO INDIARA"/>
    <s v="INDIARA"/>
    <s v="GO"/>
    <s v="ETANOL COMUM"/>
    <n v="323"/>
    <n v="8.3000000000000007"/>
    <s v=" Km/L"/>
    <n v="78355"/>
    <n v="38.93"/>
    <n v="4.8899999999999997"/>
    <n v="190.37"/>
    <s v="12756"/>
    <s v="EXT - KSE LOCAÇOES"/>
    <s v="Planejamento Operaci"/>
    <s v="KSE LOCAÇOES"/>
    <m/>
    <d v="2026-03-12T00:00:00"/>
    <x v="11"/>
    <x v="1"/>
    <x v="12"/>
  </r>
  <r>
    <s v="TTT2H95"/>
    <s v="60645800106472477"/>
    <s v="13/03/2026 00:39:50"/>
    <s v="83047"/>
    <s v="WESLEY ROCHA FARIAS"/>
    <x v="63"/>
    <s v="Caminhonete"/>
    <s v="SAVEIRO CS RB MF"/>
    <s v="VW"/>
    <s v="46209914"/>
    <s v="DECIO RIO VERDE"/>
    <s v="RIO VERDE"/>
    <s v="GO"/>
    <s v="ETANOL COMUM"/>
    <n v="362"/>
    <n v="9.6300000000000008"/>
    <s v=" Km/L"/>
    <n v="111038"/>
    <n v="37.6"/>
    <n v="4.79"/>
    <n v="180.1"/>
    <s v="202603130039"/>
    <s v="EXT - KSE LOCAÇOES"/>
    <s v="Planejamento Operaci"/>
    <s v="KSE LOCAÇOES"/>
    <m/>
    <d v="2026-03-13T00:00:00"/>
    <x v="11"/>
    <x v="1"/>
    <x v="12"/>
  </r>
  <r>
    <s v="TTY2C25"/>
    <s v="60645800106472430"/>
    <s v="13/03/2026 00:59:15"/>
    <s v="32871"/>
    <s v="JOSE RICARDO SOUZA SILVA"/>
    <x v="38"/>
    <s v="Caminhonete"/>
    <s v="SAVEIRO CS RB MF"/>
    <s v="VW"/>
    <s v="45341508"/>
    <s v="POSTO ALTO DA SERRA"/>
    <s v="ITUMBIARA"/>
    <s v="GO"/>
    <s v="ETANOL COMUM"/>
    <n v="354"/>
    <n v="9.99"/>
    <s v=" Km/L"/>
    <n v="110904"/>
    <n v="35.43"/>
    <n v="4.9889999999999999"/>
    <n v="176.77"/>
    <s v="0"/>
    <s v="EXT - KSE LOCAÇOES"/>
    <s v="Planejamento Operaci"/>
    <s v="KSE LOCAÇOES"/>
    <m/>
    <d v="2026-03-13T00:00:00"/>
    <x v="11"/>
    <x v="1"/>
    <x v="12"/>
  </r>
  <r>
    <s v="TUG2C45"/>
    <s v="60645800106437770"/>
    <s v="13/03/2026 03:30:12"/>
    <s v="02527"/>
    <s v="ALCIENE MARTINS PONTES"/>
    <x v="54"/>
    <s v="Utilitário"/>
    <s v="SAVEIRO"/>
    <s v="FIAT"/>
    <s v="81889412"/>
    <s v="POSTO ZERO UM"/>
    <s v="RIO VERDE"/>
    <s v="GO"/>
    <s v="ETANOL COMUM"/>
    <n v="489"/>
    <n v="11.15"/>
    <s v=" Km/L"/>
    <n v="125328"/>
    <n v="43.87"/>
    <n v="4.8899999999999997"/>
    <n v="214.52"/>
    <s v="0"/>
    <s v="EXT - KSE LOCAÇOES"/>
    <s v="Planejamento Operaci"/>
    <s v="KSE LOCAÇOES"/>
    <m/>
    <d v="2026-03-13T00:00:00"/>
    <x v="11"/>
    <x v="1"/>
    <x v="12"/>
  </r>
  <r>
    <s v="TTP5B47"/>
    <s v="60645800106472110"/>
    <s v="13/03/2026 04:08:09"/>
    <s v="99531"/>
    <s v="RODRIGO RODRIGUES BARROS"/>
    <x v="40"/>
    <s v="Caminhonete"/>
    <s v="SAVEIRO CS RB MF"/>
    <s v="VW"/>
    <s v="75331801"/>
    <s v="DECIO CEZARINA"/>
    <s v="CEZARINA"/>
    <s v="GO"/>
    <s v="ETANOL COMUM"/>
    <n v="226"/>
    <n v="7.56"/>
    <s v=" Km/L"/>
    <n v="128499"/>
    <n v="29.88"/>
    <n v="4.6900000000000004"/>
    <n v="140.13999999999999"/>
    <s v="202603130407"/>
    <s v="EXT - KSE LOCAÇOES"/>
    <s v="Planejamento Operaci"/>
    <s v="KSE LOCAÇOES"/>
    <m/>
    <d v="2026-03-13T00:00:00"/>
    <x v="11"/>
    <x v="1"/>
    <x v="12"/>
  </r>
  <r>
    <s v="TTQ4C10"/>
    <s v="60645800106553930"/>
    <s v="13/03/2026 06:16:32"/>
    <s v="03095"/>
    <s v="MICHELL ALMEIDA SANTANA"/>
    <x v="31"/>
    <s v="Caminhonete"/>
    <s v="Caminhonete S10"/>
    <s v="CHEVROLET"/>
    <s v="69442211"/>
    <s v="POSTO SUDOESTE"/>
    <s v="GUAPO"/>
    <s v="GO"/>
    <s v="DIESEL S-10"/>
    <n v="744"/>
    <n v="14.95"/>
    <s v=" Km/L"/>
    <n v="140593"/>
    <n v="49.78"/>
    <n v="7.99"/>
    <n v="397.74"/>
    <s v="0"/>
    <s v="Planejamento Operaci"/>
    <s v="Planejamento Operaci"/>
    <s v="INSPENCAO"/>
    <m/>
    <d v="2026-03-13T00:00:00"/>
    <x v="11"/>
    <x v="1"/>
    <x v="12"/>
  </r>
  <r>
    <s v="TTT2H95"/>
    <s v="60645800106472477"/>
    <s v="13/03/2026 07:13:51"/>
    <s v="83047"/>
    <s v="WESLEY ROCHA FARIAS"/>
    <x v="63"/>
    <s v="Caminhonete"/>
    <s v="SAVEIRO CS RB MF"/>
    <s v="VW"/>
    <s v="45308900"/>
    <s v="POSTO LUPATINI"/>
    <s v="SANTO ANTONIO DA BARRA"/>
    <s v="GO"/>
    <s v="ETANOL COMUM"/>
    <n v="254"/>
    <n v="10.77"/>
    <s v=" Km/L"/>
    <n v="111292"/>
    <n v="23.59"/>
    <n v="4.99"/>
    <n v="117.71"/>
    <s v="0"/>
    <s v="EXT - KSE LOCAÇOES"/>
    <s v="Planejamento Operaci"/>
    <s v="KSE LOCAÇOES"/>
    <m/>
    <d v="2026-03-13T00:00:00"/>
    <x v="11"/>
    <x v="1"/>
    <x v="12"/>
  </r>
  <r>
    <s v="TTR3A31"/>
    <s v="60645800106472404"/>
    <s v="13/03/2026 07:26:08"/>
    <s v="06404"/>
    <s v="FABIO BERNARDINO DA SILVA"/>
    <x v="53"/>
    <s v="Caminhonete"/>
    <s v="SAVEIRO CS RB MF"/>
    <s v="VW"/>
    <s v="46209914"/>
    <s v="DECIO RIO VERDE"/>
    <s v="RIO VERDE"/>
    <s v="GO"/>
    <s v="ETANOL COMUM"/>
    <n v="438"/>
    <n v="10.89"/>
    <s v=" Km/L"/>
    <n v="119140"/>
    <n v="40.22"/>
    <n v="4.79"/>
    <n v="192.65"/>
    <s v="202603130725"/>
    <s v="EXT - KSE LOCAÇOES"/>
    <s v="Planejamento Operaci"/>
    <s v="KSE LOCAÇOES"/>
    <m/>
    <d v="2026-03-13T00:00:00"/>
    <x v="11"/>
    <x v="1"/>
    <x v="12"/>
  </r>
  <r>
    <s v="TMG4A29"/>
    <s v="60645800106185397"/>
    <s v="13/03/2026 07:41:59"/>
    <s v="12822"/>
    <s v="EDINILSON SILVA DE OLIVEIRA"/>
    <x v="25"/>
    <s v="Caminhão"/>
    <s v="FH 540 6X4R"/>
    <s v="VOLVO"/>
    <s v="46286315"/>
    <s v="POSTO CENTRAL"/>
    <s v="BOM JESUS"/>
    <s v="GO"/>
    <s v="DIESEL S-10"/>
    <n v="1929"/>
    <n v="2.96"/>
    <s v=" Km/L"/>
    <n v="26643"/>
    <n v="651.08000000000004"/>
    <n v="7.85"/>
    <n v="5111.0200000000004"/>
    <s v="1"/>
    <s v="EXT - LUCCA JR"/>
    <s v="Planejamento Operaci"/>
    <s v="LUCCA JR"/>
    <m/>
    <d v="2026-03-13T00:00:00"/>
    <x v="11"/>
    <x v="1"/>
    <x v="11"/>
  </r>
  <r>
    <s v="TGM2I26"/>
    <s v="60645800106958050"/>
    <s v="13/03/2026 07:47:23"/>
    <s v="59226"/>
    <s v="PASCHOAL FAVORITTO DE QUEIROZ"/>
    <x v="52"/>
    <s v="Utilitário"/>
    <s v="FIORINO"/>
    <s v="FIAT"/>
    <s v="69479601"/>
    <s v="REDE SANTA LUZIA X"/>
    <s v="GOIANIA"/>
    <s v="GO"/>
    <s v="ETANOL COMUM"/>
    <n v="271"/>
    <n v="5.5"/>
    <s v=" Km/L"/>
    <n v="21512"/>
    <n v="49.26"/>
    <n v="4.9909999999999997"/>
    <n v="245.84"/>
    <s v="193522"/>
    <s v="EXT - KSE LOCAÇOES"/>
    <s v="Planejamento Operaci"/>
    <s v="Operacional"/>
    <m/>
    <d v="2026-03-13T00:00:00"/>
    <x v="11"/>
    <x v="1"/>
    <x v="5"/>
  </r>
  <r>
    <s v="TGM4D76"/>
    <s v="60645800106437582"/>
    <s v="13/03/2026 07:47:43"/>
    <s v="33534"/>
    <s v="MARCOS ANTONIO MARCELINO DA SILVA"/>
    <x v="56"/>
    <s v="Caminhonete"/>
    <s v="FIORINO"/>
    <s v="FIAT"/>
    <s v="46286315"/>
    <s v="POSTO CENTRAL"/>
    <s v="BOM JESUS"/>
    <s v="GO"/>
    <s v="ETANOL COMUM"/>
    <n v="171"/>
    <n v="5.22"/>
    <s v=" Km/L"/>
    <n v="20336"/>
    <n v="32.729999999999997"/>
    <n v="4.9909999999999997"/>
    <n v="163.36000000000001"/>
    <s v="1"/>
    <s v="Planejamento Operaci"/>
    <s v="Planejamento Operaci"/>
    <s v="Operacional"/>
    <m/>
    <d v="2026-03-13T00:00:00"/>
    <x v="11"/>
    <x v="1"/>
    <x v="5"/>
  </r>
  <r>
    <s v="TUF2B45"/>
    <s v="60645800106472420"/>
    <s v="13/03/2026 08:01:20"/>
    <s v="00047"/>
    <s v="KARLA THAISE SILVA CARVALHO"/>
    <x v="37"/>
    <s v="Caminhonete"/>
    <s v="SAVEIRO CS RB MF"/>
    <s v="VW"/>
    <s v="85314604"/>
    <s v="MB POSTOS"/>
    <s v="GOIANIA"/>
    <s v="GO"/>
    <s v="ETANOL COMUM"/>
    <n v="519"/>
    <n v="10.77"/>
    <s v=" Km/L"/>
    <n v="132666"/>
    <n v="48.2"/>
    <n v="4.99"/>
    <n v="240.52"/>
    <s v="0"/>
    <s v="EXT - KSE LOCAÇOES"/>
    <s v="Planejamento Operaci"/>
    <s v="KSE LOCAÇOES"/>
    <m/>
    <d v="2026-03-13T00:00:00"/>
    <x v="11"/>
    <x v="1"/>
    <x v="12"/>
  </r>
  <r>
    <s v="TFX8A49"/>
    <s v="60645800105143673"/>
    <s v="13/03/2026 08:27:41"/>
    <s v="17385"/>
    <s v="VICTOR DE SOUZA"/>
    <x v="12"/>
    <s v="Automóvel"/>
    <s v="ARGO"/>
    <s v="FIAT"/>
    <s v="36698902"/>
    <s v="POSTO AZET"/>
    <s v="ANAPOLIS"/>
    <s v="GO"/>
    <s v="ETANOL COMUM"/>
    <n v="357"/>
    <n v="9.2100000000000009"/>
    <s v=" Km/L"/>
    <n v="20268"/>
    <n v="38.78"/>
    <n v="4.9009999999999998"/>
    <n v="190.07"/>
    <s v="0"/>
    <s v="Planejamento Operaci"/>
    <s v="Planejamento Operaci"/>
    <s v="Operacional"/>
    <m/>
    <d v="2026-03-13T00:00:00"/>
    <x v="11"/>
    <x v="1"/>
    <x v="0"/>
  </r>
  <r>
    <s v="TFN0D12"/>
    <s v="60645800105143746"/>
    <s v="13/03/2026 08:29:12"/>
    <s v="00390"/>
    <s v="SILVINO JOSE DE BRITO"/>
    <x v="5"/>
    <s v="Automóvel"/>
    <s v="ARGO"/>
    <s v="FIAT"/>
    <s v="75331801"/>
    <s v="DECIO CEZARINA"/>
    <s v="CEZARINA"/>
    <s v="GO"/>
    <s v="ETANOL COMUM"/>
    <n v="255"/>
    <n v="10.55"/>
    <s v=" Km/L"/>
    <n v="39530"/>
    <n v="24.16"/>
    <n v="4.6900000000000004"/>
    <n v="113.31"/>
    <s v="202603130828"/>
    <s v="Planejamento Operaci"/>
    <s v="Planejamento Operaci"/>
    <s v="Operacional"/>
    <m/>
    <d v="2026-03-13T00:00:00"/>
    <x v="11"/>
    <x v="1"/>
    <x v="3"/>
  </r>
  <r>
    <s v="CVP4C84"/>
    <s v="60645800105124363"/>
    <s v="13/03/2026 08:30:30"/>
    <s v="13078"/>
    <s v="JOSE ROMARIO DOS ANJOS SOUSA"/>
    <x v="19"/>
    <s v="Caminhão"/>
    <s v="24-250"/>
    <s v="VOLKSWAGEN"/>
    <s v="81889412"/>
    <s v="POSTO ZERO UM"/>
    <s v="RIO VERDE"/>
    <s v="GO"/>
    <s v="DIESEL COMUM"/>
    <n v="0"/>
    <n v="0"/>
    <s v=" Km/L"/>
    <n v="0"/>
    <n v="88.93"/>
    <n v="8.9909999999999997"/>
    <n v="799.54"/>
    <s v="1"/>
    <s v="EXT - SAO PEDRO"/>
    <s v="Planejamento Operaci"/>
    <s v="SAO PEDRO"/>
    <m/>
    <d v="2026-03-13T00:00:00"/>
    <x v="11"/>
    <x v="1"/>
    <x v="7"/>
  </r>
  <r>
    <s v="IMP0004"/>
    <s v="60645800105124300"/>
    <s v="13/03/2026 09:48:08"/>
    <s v="85251"/>
    <s v="PAULO ROBERTO DE ALMEIDA"/>
    <x v="19"/>
    <s v="EQUIPAMENTOS"/>
    <s v="IMPLEMENTOS"/>
    <s v="OUTROS"/>
    <s v="81889412"/>
    <s v="POSTO ZERO UM"/>
    <s v="RIO VERDE"/>
    <s v="GO"/>
    <s v="GASOLINA COMUM"/>
    <n v="0"/>
    <n v="0"/>
    <s v=" Km/L"/>
    <n v="0"/>
    <n v="20.64"/>
    <n v="6.59"/>
    <n v="136.02000000000001"/>
    <s v="1"/>
    <s v="EXT - SAO PEDRO"/>
    <s v="Planejamento Operaci"/>
    <s v="SAO PEDRO"/>
    <m/>
    <d v="2026-03-13T00:00:00"/>
    <x v="11"/>
    <x v="1"/>
    <x v="7"/>
  </r>
  <r>
    <s v="TFS3C72"/>
    <s v="60645800105143738"/>
    <s v="13/03/2026 10:03:12"/>
    <s v="00271"/>
    <s v="HEDER OLIVEIRA SANTANA"/>
    <x v="9"/>
    <s v="Automóvel"/>
    <s v="ARGO"/>
    <s v="FIAT"/>
    <s v="41875311"/>
    <s v="POSTO SABOR DA TERRA"/>
    <s v="INDIARA"/>
    <s v="GO"/>
    <s v="ETANOL COMUM"/>
    <n v="300"/>
    <n v="8.6300000000000008"/>
    <s v=" Km/L"/>
    <n v="85631"/>
    <n v="34.76"/>
    <n v="5.3810000000000002"/>
    <n v="187.04"/>
    <s v="130336122"/>
    <s v="Planejamento Operaci"/>
    <s v="Planejamento Operaci"/>
    <s v="Operacional"/>
    <m/>
    <d v="2026-03-13T00:00:00"/>
    <x v="11"/>
    <x v="1"/>
    <x v="4"/>
  </r>
  <r>
    <s v="PQL3980"/>
    <s v="60645800105124428"/>
    <s v="13/03/2026 10:12:45"/>
    <s v="03608"/>
    <s v="WEIDER DA SILVA RODRIGUES"/>
    <x v="71"/>
    <s v="Automóvel"/>
    <s v="MARCH"/>
    <s v="NISSAN"/>
    <s v="88802805"/>
    <s v="CARPA AUTO POSTO"/>
    <s v="GOIATUBA"/>
    <s v="GO"/>
    <s v="ETANOL COMUM"/>
    <n v="0"/>
    <n v="0"/>
    <s v=" Km/L"/>
    <n v="58936"/>
    <n v="38.880000000000003"/>
    <n v="5.3570000000000002"/>
    <n v="208.28"/>
    <s v="1"/>
    <s v="Planejamento Operaci"/>
    <s v="Planejamento Operaci"/>
    <s v="Operacional"/>
    <m/>
    <d v="2026-03-13T00:00:00"/>
    <x v="11"/>
    <x v="1"/>
    <x v="1"/>
  </r>
  <r>
    <s v="TTT2H93"/>
    <s v="60645800106472340"/>
    <s v="13/03/2026 12:04:31"/>
    <s v="70129"/>
    <s v="DIONILSON DE SOUZA SANTOS"/>
    <x v="41"/>
    <s v="Utilitário"/>
    <s v="SAVEIRO"/>
    <s v="FIAT"/>
    <s v="07674909"/>
    <s v="AUTO POSTO INDIARA"/>
    <s v="INDIARA"/>
    <s v="GO"/>
    <s v="ETANOL COMUM"/>
    <n v="438"/>
    <n v="8.9600000000000009"/>
    <s v=" Km/L"/>
    <n v="78793"/>
    <n v="48.9"/>
    <n v="4.8899999999999997"/>
    <n v="239.12"/>
    <s v="12779"/>
    <s v="EXT - KSE LOCAÇOES"/>
    <s v="Planejamento Operaci"/>
    <s v="KSE LOCAÇOES"/>
    <m/>
    <d v="2026-03-13T00:00:00"/>
    <x v="11"/>
    <x v="1"/>
    <x v="12"/>
  </r>
  <r>
    <s v="TBE3B78"/>
    <s v="60645800105124169"/>
    <s v="13/03/2026 14:02:14"/>
    <s v="89049"/>
    <s v="VALDEIR JOSE CORREIA"/>
    <x v="19"/>
    <s v="Caminhão"/>
    <s v="9-180"/>
    <s v="VW"/>
    <s v="41826312"/>
    <s v="AUTO POSTO JACARE"/>
    <s v="ACREUNA"/>
    <s v="GO"/>
    <s v="DIESEL S-10"/>
    <n v="0"/>
    <n v="0"/>
    <s v=" Km/L"/>
    <n v="0"/>
    <n v="134"/>
    <n v="8.19"/>
    <n v="1097.48"/>
    <s v="130350518"/>
    <s v="EXT - SAO PEDRO"/>
    <s v="Planejamento Operaci"/>
    <s v="SAO PEDRO"/>
    <m/>
    <d v="2026-03-13T00:00:00"/>
    <x v="11"/>
    <x v="1"/>
    <x v="7"/>
  </r>
  <r>
    <s v="TBE3B78"/>
    <m/>
    <s v="13/03/2026 14:02:14"/>
    <m/>
    <m/>
    <x v="20"/>
    <m/>
    <m/>
    <m/>
    <m/>
    <s v="AUTO POSTO JACARE"/>
    <m/>
    <m/>
    <s v="ARLA-32"/>
    <n v="0"/>
    <n v="0"/>
    <s v=" Km/L"/>
    <n v="0"/>
    <n v="10"/>
    <m/>
    <n v="33"/>
    <m/>
    <m/>
    <m/>
    <m/>
    <m/>
    <d v="2026-03-13T00:00:00"/>
    <x v="11"/>
    <x v="1"/>
    <x v="7"/>
  </r>
  <r>
    <s v="IMP0001"/>
    <s v="60645800105124150"/>
    <s v="13/03/2026 14:03:38"/>
    <s v="89049"/>
    <s v="VALDEIR JOSE CORREIA"/>
    <x v="19"/>
    <s v="EQUIPAMENTOS"/>
    <s v="IMPLEMENTOS"/>
    <s v="OUTROS"/>
    <s v="41826312"/>
    <s v="AUTO POSTO JACARE"/>
    <s v="ACREUNA"/>
    <s v="GO"/>
    <s v="GASOLINA COMUM"/>
    <n v="0"/>
    <n v="0"/>
    <s v=" Km/L"/>
    <n v="0"/>
    <n v="20"/>
    <n v="6.59"/>
    <n v="131.80000000000001"/>
    <s v="130350595"/>
    <s v="EXT - SAO PEDRO"/>
    <s v="Planejamento Operaci"/>
    <s v="SAO PEDRO"/>
    <m/>
    <d v="2026-03-13T00:00:00"/>
    <x v="11"/>
    <x v="1"/>
    <x v="7"/>
  </r>
  <r>
    <s v="TER4970"/>
    <s v="60645800105124339"/>
    <s v="13/03/2026 14:19:38"/>
    <s v="52247"/>
    <s v="CARLOS ALBERTO DO ROSARIO"/>
    <x v="19"/>
    <s v="EQUIPAMENTOS"/>
    <s v="RETROESCAVADEIRA"/>
    <s v="CATERPILLAR"/>
    <s v="81870100"/>
    <s v="POSTO MILLENIUM DIMAG"/>
    <s v="APARECIDA DE GOIANIA"/>
    <s v="GO"/>
    <s v="DIESEL COMUM"/>
    <n v="0"/>
    <n v="0"/>
    <s v=" Km/L"/>
    <n v="0"/>
    <n v="110.59"/>
    <n v="6.89"/>
    <n v="762"/>
    <s v="116880"/>
    <s v="EXT - SAO PEDRO"/>
    <s v="Planejamento Operaci"/>
    <s v="SAO PEDRO"/>
    <m/>
    <d v="2026-03-13T00:00:00"/>
    <x v="11"/>
    <x v="1"/>
    <x v="7"/>
  </r>
  <r>
    <s v="TUW2D74"/>
    <s v="60645800105124310"/>
    <s v="13/03/2026 14:20:03"/>
    <s v="03339"/>
    <s v="MAYARA MARTINS DA SILVA SOUZA"/>
    <x v="35"/>
    <s v="Automóvel"/>
    <s v="CHEVROLET/S10 LS DD4"/>
    <s v="CHEVROLET"/>
    <s v="45307105"/>
    <s v="POSTO GIRASSOL"/>
    <s v="ITUMBIARA"/>
    <s v="GO"/>
    <s v="DIESEL S-10"/>
    <n v="724"/>
    <n v="13.92"/>
    <s v=" Km/L"/>
    <n v="112142"/>
    <n v="52"/>
    <n v="7.19"/>
    <n v="373.88"/>
    <s v="130351"/>
    <s v="Planejamento Operaci"/>
    <s v="Planejamento Operaci"/>
    <s v="Operacional"/>
    <m/>
    <d v="2026-03-13T00:00:00"/>
    <x v="11"/>
    <x v="1"/>
    <x v="12"/>
  </r>
  <r>
    <s v="TFP3B22"/>
    <s v="60645800105143720"/>
    <s v="13/03/2026 14:50:22"/>
    <s v="02769"/>
    <s v="ANDRE LUIS PAULINO"/>
    <x v="6"/>
    <s v="Automóvel"/>
    <s v="ARGO"/>
    <s v="FIAT"/>
    <s v="45308900"/>
    <s v="POSTO LUPATINI"/>
    <s v="SANTO ANTONIO DA BARRA"/>
    <s v="GO"/>
    <s v="ETANOL COMUM"/>
    <n v="295"/>
    <n v="8.68"/>
    <s v=" Km/L"/>
    <n v="53027"/>
    <n v="33.97"/>
    <n v="4.992"/>
    <n v="169.57"/>
    <s v="0"/>
    <s v="Planejamento Operaci"/>
    <s v="Planejamento Operaci"/>
    <s v="Operacional"/>
    <m/>
    <d v="2026-03-13T00:00:00"/>
    <x v="11"/>
    <x v="1"/>
    <x v="4"/>
  </r>
  <r>
    <s v="RCJ8I11"/>
    <s v="60645800106437710"/>
    <s v="13/03/2026 14:51:08"/>
    <s v="94989"/>
    <s v="THOMAS HARLLESSON CARNEIRO FARIAS"/>
    <x v="69"/>
    <s v="Caminhonete"/>
    <s v="STRADA"/>
    <s v="FIAT"/>
    <s v="75331003"/>
    <s v="SUPERVIA LAGOA"/>
    <s v="RIO VERDE"/>
    <s v="GO"/>
    <s v="ETANOL COMUM"/>
    <n v="456"/>
    <n v="12.01"/>
    <s v=" Km/L"/>
    <n v="44971"/>
    <n v="37.96"/>
    <n v="4.8899999999999997"/>
    <n v="185.62"/>
    <s v="0"/>
    <s v="Planejamento Operaci"/>
    <s v="Planejamento Operaci"/>
    <s v="TI e Automação"/>
    <m/>
    <d v="2026-03-13T00:00:00"/>
    <x v="11"/>
    <x v="1"/>
    <x v="5"/>
  </r>
  <r>
    <s v="TTY2C25"/>
    <s v="60645800106472430"/>
    <s v="13/03/2026 14:58:53"/>
    <s v="07015"/>
    <s v="EDILEIA DE SOUSA ANTUNES"/>
    <x v="38"/>
    <s v="Caminhonete"/>
    <s v="SAVEIRO CS RB MF"/>
    <s v="VW"/>
    <s v="46286315"/>
    <s v="POSTO CENTRAL"/>
    <s v="BOM JESUS"/>
    <s v="GO"/>
    <s v="ETANOL COMUM"/>
    <n v="433"/>
    <n v="9.42"/>
    <s v=" Km/L"/>
    <n v="111337"/>
    <n v="45.99"/>
    <n v="4.99"/>
    <n v="229.5"/>
    <s v="1"/>
    <s v="EXT - KSE LOCAÇOES"/>
    <s v="Planejamento Operaci"/>
    <s v="KSE LOCAÇOES"/>
    <m/>
    <d v="2026-03-13T00:00:00"/>
    <x v="11"/>
    <x v="1"/>
    <x v="12"/>
  </r>
  <r>
    <s v="TTP5B47"/>
    <s v="60645800106472110"/>
    <s v="13/03/2026 15:10:25"/>
    <s v="02710"/>
    <s v="RAINON LOPES ALMEIDA"/>
    <x v="40"/>
    <s v="Caminhonete"/>
    <s v="SAVEIRO CS RB MF"/>
    <s v="VW"/>
    <s v="75331801"/>
    <s v="DECIO CEZARINA"/>
    <s v="CEZARINA"/>
    <s v="GO"/>
    <s v="ETANOL COMUM"/>
    <n v="467"/>
    <n v="9.86"/>
    <s v=" Km/L"/>
    <n v="128966"/>
    <n v="47.35"/>
    <n v="4.6900000000000004"/>
    <n v="222.07"/>
    <s v="202603131509"/>
    <s v="EXT - KSE LOCAÇOES"/>
    <s v="Planejamento Operaci"/>
    <s v="KSE LOCAÇOES"/>
    <m/>
    <d v="2026-03-13T00:00:00"/>
    <x v="11"/>
    <x v="1"/>
    <x v="12"/>
  </r>
  <r>
    <s v="TFS3C72"/>
    <s v="60645800105143738"/>
    <s v="13/03/2026 15:12:27"/>
    <s v="00271"/>
    <s v="HEDER OLIVEIRA SANTANA"/>
    <x v="9"/>
    <s v="Automóvel"/>
    <s v="ARGO"/>
    <s v="FIAT"/>
    <s v="45308900"/>
    <s v="POSTO LUPATINI"/>
    <s v="SANTO ANTONIO DA BARRA"/>
    <s v="GO"/>
    <s v="ETANOL COMUM"/>
    <n v="285"/>
    <n v="8.42"/>
    <s v=" Km/L"/>
    <n v="85916"/>
    <n v="33.840000000000003"/>
    <n v="4.99"/>
    <n v="168.86"/>
    <s v="0"/>
    <s v="Planejamento Operaci"/>
    <s v="Planejamento Operaci"/>
    <s v="Operacional"/>
    <m/>
    <d v="2026-03-13T00:00:00"/>
    <x v="11"/>
    <x v="1"/>
    <x v="4"/>
  </r>
  <r>
    <s v="TGE1F64"/>
    <s v="60645800106437404"/>
    <s v="13/03/2026 15:48:43"/>
    <s v="54729"/>
    <s v="ADRIANO MACHADO DA SILVA"/>
    <x v="33"/>
    <s v="Caminhonete"/>
    <s v="AMBULANCIA DUCATO"/>
    <s v="FIAT"/>
    <s v="69494411"/>
    <s v="REDE MARAJO RIO VERD"/>
    <s v="RIO VERDE"/>
    <s v="GO"/>
    <s v="DIESEL S-10"/>
    <n v="245"/>
    <n v="5.73"/>
    <s v=" Km/L"/>
    <n v="13914"/>
    <n v="42.78"/>
    <n v="7.39"/>
    <n v="316.14"/>
    <s v="54729521153"/>
    <s v="Planejamento Operaci"/>
    <s v="Planejamento Operaci"/>
    <s v="Operacional"/>
    <m/>
    <d v="2026-03-13T00:00:00"/>
    <x v="11"/>
    <x v="1"/>
    <x v="13"/>
  </r>
  <r>
    <s v="TTV4H65"/>
    <s v="60645800107557973"/>
    <s v="13/03/2026 15:51:21"/>
    <s v="70214"/>
    <s v="IGOR LEMES FERNANDES"/>
    <x v="65"/>
    <s v="Caminhonete"/>
    <s v="SAVEIRO CD RB MF"/>
    <s v="VOLKSWAGEN"/>
    <s v="69494411"/>
    <s v="REDE MARAJO RIO VERD"/>
    <s v="RIO VERDE"/>
    <s v="GO"/>
    <s v="ETANOL COMUM"/>
    <n v="287"/>
    <n v="7.61"/>
    <s v=" Km/L"/>
    <n v="17754"/>
    <n v="37.729999999999997"/>
    <n v="4.59"/>
    <n v="173.18"/>
    <s v="70214744151"/>
    <s v="EXT - KSE LOCAÇOES"/>
    <s v="Planejamento Operaci"/>
    <s v="KSE LOCAÇOES"/>
    <m/>
    <d v="2026-03-13T00:00:00"/>
    <x v="11"/>
    <x v="1"/>
    <x v="12"/>
  </r>
  <r>
    <s v="TTS4A16"/>
    <s v="60645800108788589"/>
    <s v="13/03/2026 15:54:39"/>
    <s v="70198"/>
    <s v="LALESCA CRISTINA SOUZA DE OLIVEIRA"/>
    <x v="32"/>
    <s v="Caminhonete"/>
    <s v="Caminhonete S10"/>
    <s v="CHEVROLET"/>
    <s v="75331003"/>
    <s v="SUPERVIA LAGOA"/>
    <s v="RIO VERDE"/>
    <s v="GO"/>
    <s v="DIESEL S-10"/>
    <n v="765"/>
    <n v="12.51"/>
    <s v=" Km/L"/>
    <n v="42674"/>
    <n v="61.14"/>
    <n v="8.7899999999999991"/>
    <n v="537.41999999999996"/>
    <s v="1"/>
    <s v="Planejamento Operaci"/>
    <s v="Planejamento Operaci"/>
    <s v="INSPENCAO"/>
    <m/>
    <d v="2026-03-13T00:00:00"/>
    <x v="11"/>
    <x v="1"/>
    <x v="12"/>
  </r>
  <r>
    <s v="TLO0E87"/>
    <s v="60645800106184255"/>
    <s v="13/03/2026 16:10:28"/>
    <s v="01765"/>
    <s v="ELIAS JANUARIO DIMAS"/>
    <x v="43"/>
    <s v="EQUIPAMENTOS"/>
    <s v="GUINCHO LEVE"/>
    <s v="EQUIPAMENTO"/>
    <s v="53081700"/>
    <s v="POSTO Z   Z SANTA MA"/>
    <s v="GUAPO"/>
    <s v="GO"/>
    <s v="DIESEL S-10"/>
    <n v="502"/>
    <n v="6.04"/>
    <s v=" Km/L"/>
    <n v="35189"/>
    <n v="83.09"/>
    <n v="7.79"/>
    <n v="647.26"/>
    <s v="0"/>
    <s v="EXT - LUCCA JR"/>
    <s v="Planejamento Operaci"/>
    <s v="LUCCA JR"/>
    <m/>
    <d v="2026-03-13T00:00:00"/>
    <x v="11"/>
    <x v="1"/>
    <x v="11"/>
  </r>
  <r>
    <s v="TLO0E87"/>
    <m/>
    <s v="13/03/2026 16:10:28"/>
    <m/>
    <m/>
    <x v="43"/>
    <m/>
    <m/>
    <m/>
    <m/>
    <s v="POSTO Z   Z SANTA MA"/>
    <m/>
    <m/>
    <s v="ARLA-32"/>
    <s v="-"/>
    <s v="-"/>
    <s v=" Km/L"/>
    <s v="-"/>
    <n v="8"/>
    <m/>
    <n v="39.119999999999997"/>
    <m/>
    <m/>
    <m/>
    <m/>
    <m/>
    <d v="2026-03-13T00:00:00"/>
    <x v="11"/>
    <x v="1"/>
    <x v="11"/>
  </r>
  <r>
    <s v="TFW2H32"/>
    <s v="60645800105143835"/>
    <s v="13/03/2026 16:38:05"/>
    <s v="99638"/>
    <s v="LAFAIETE DE SOUZA SANTOS"/>
    <x v="10"/>
    <s v="Automóvel"/>
    <s v="ARGO"/>
    <s v="FIAT"/>
    <s v="12667600"/>
    <s v="Z Z SAO JOSE"/>
    <s v="GOIANIA"/>
    <s v="GO"/>
    <s v="ETANOL COMUM"/>
    <n v="394"/>
    <n v="9.76"/>
    <s v=" Km/L"/>
    <n v="61892"/>
    <n v="40.380000000000003"/>
    <n v="3.97"/>
    <n v="160.30000000000001"/>
    <s v="0"/>
    <s v="Planejamento Operaci"/>
    <s v="Planejamento Operaci"/>
    <s v="Operacional"/>
    <m/>
    <d v="2026-03-13T00:00:00"/>
    <x v="11"/>
    <x v="1"/>
    <x v="3"/>
  </r>
  <r>
    <s v="TTT2H95"/>
    <s v="60645800106472477"/>
    <s v="13/03/2026 16:56:20"/>
    <s v="46440"/>
    <s v="PAULO SOUSA DIAS"/>
    <x v="63"/>
    <s v="Caminhonete"/>
    <s v="SAVEIRO CS RB MF"/>
    <s v="VW"/>
    <s v="45308900"/>
    <s v="POSTO LUPATINI"/>
    <s v="SANTO ANTONIO DA BARRA"/>
    <s v="GO"/>
    <s v="ETANOL COMUM"/>
    <n v="391"/>
    <n v="9.9600000000000009"/>
    <s v=" Km/L"/>
    <n v="111683"/>
    <n v="39.26"/>
    <n v="4.99"/>
    <n v="195.91"/>
    <s v="0"/>
    <s v="EXT - KSE LOCAÇOES"/>
    <s v="Planejamento Operaci"/>
    <s v="KSE LOCAÇOES"/>
    <m/>
    <d v="2026-03-13T00:00:00"/>
    <x v="11"/>
    <x v="1"/>
    <x v="12"/>
  </r>
  <r>
    <s v="RBP0A22"/>
    <s v="60645800106437700"/>
    <s v="13/03/2026 17:02:56"/>
    <s v="48710"/>
    <s v="GUSTAVO DA SILVA"/>
    <x v="68"/>
    <s v="Utilitário"/>
    <s v="STRADA"/>
    <s v="FIAT"/>
    <s v="07674909"/>
    <s v="AUTO POSTO INDIARA"/>
    <s v="INDIARA"/>
    <s v="GO"/>
    <s v="ETANOL COMUM"/>
    <n v="422"/>
    <n v="9.3800000000000008"/>
    <s v=" Km/L"/>
    <n v="50162"/>
    <n v="44.99"/>
    <n v="4.8899999999999997"/>
    <n v="220"/>
    <s v="12785"/>
    <s v="Planejamento Operaci"/>
    <s v="Planejamento Operaci"/>
    <s v="TI e Automação"/>
    <m/>
    <d v="2026-03-13T00:00:00"/>
    <x v="11"/>
    <x v="1"/>
    <x v="5"/>
  </r>
  <r>
    <s v="TUG2C45"/>
    <s v="60645800106437770"/>
    <s v="13/03/2026 17:08:23"/>
    <s v="03782"/>
    <s v="ELVIS MESSIAS FERNANDES"/>
    <x v="54"/>
    <s v="Utilitário"/>
    <s v="SAVEIRO"/>
    <s v="FIAT"/>
    <s v="13335016"/>
    <s v="POSTO TREVO"/>
    <s v="RIO VERDE"/>
    <s v="GO"/>
    <s v="ETANOL COMUM"/>
    <n v="413"/>
    <n v="8.7899999999999991"/>
    <s v=" Km/L"/>
    <n v="125741"/>
    <n v="46.97"/>
    <n v="4.9909999999999997"/>
    <n v="234.41"/>
    <s v="130361654"/>
    <s v="EXT - KSE LOCAÇOES"/>
    <s v="Planejamento Operaci"/>
    <s v="KSE LOCAÇOES"/>
    <m/>
    <d v="2026-03-13T00:00:00"/>
    <x v="11"/>
    <x v="1"/>
    <x v="12"/>
  </r>
  <r>
    <s v="TTR3A31"/>
    <s v="60645800106472404"/>
    <s v="13/03/2026 17:10:11"/>
    <s v="06404"/>
    <s v="FABIO BERNARDINO DA SILVA"/>
    <x v="53"/>
    <s v="Caminhonete"/>
    <s v="SAVEIRO CS RB MF"/>
    <s v="VW"/>
    <s v="46209914"/>
    <s v="DECIO RIO VERDE"/>
    <s v="RIO VERDE"/>
    <s v="GO"/>
    <s v="ETANOL COMUM"/>
    <n v="358"/>
    <n v="9"/>
    <s v=" Km/L"/>
    <n v="119498"/>
    <n v="39.76"/>
    <n v="4.79"/>
    <n v="190.45"/>
    <s v="202603131709"/>
    <s v="EXT - KSE LOCAÇOES"/>
    <s v="Planejamento Operaci"/>
    <s v="KSE LOCAÇOES"/>
    <m/>
    <d v="2026-03-13T00:00:00"/>
    <x v="11"/>
    <x v="1"/>
    <x v="12"/>
  </r>
  <r>
    <s v="TTY2C25"/>
    <s v="60645800106472430"/>
    <s v="13/03/2026 18:45:07"/>
    <s v="07015"/>
    <s v="EDILEIA DE SOUSA ANTUNES"/>
    <x v="38"/>
    <s v="Caminhonete"/>
    <s v="SAVEIRO CS RB MF"/>
    <s v="VW"/>
    <s v="46286315"/>
    <s v="POSTO CENTRAL"/>
    <s v="BOM JESUS"/>
    <s v="GO"/>
    <s v="ETANOL COMUM"/>
    <n v="123"/>
    <n v="8.49"/>
    <s v=" Km/L"/>
    <n v="111460"/>
    <n v="14.49"/>
    <n v="4.99"/>
    <n v="72.31"/>
    <s v="1"/>
    <s v="EXT - KSE LOCAÇOES"/>
    <s v="Planejamento Operaci"/>
    <s v="KSE LOCAÇOES"/>
    <m/>
    <d v="2026-03-13T00:00:00"/>
    <x v="11"/>
    <x v="1"/>
    <x v="12"/>
  </r>
  <r>
    <s v="TGK2G46"/>
    <s v="60645800106956305"/>
    <s v="13/03/2026 18:57:30"/>
    <s v="04161"/>
    <s v="WESLEY DUARTE MESQUITA"/>
    <x v="59"/>
    <s v="Utilitário"/>
    <s v="FIORINO"/>
    <s v="FIAT"/>
    <s v="41826312"/>
    <s v="AUTO POSTO JACARE"/>
    <s v="ACREUNA"/>
    <s v="GO"/>
    <s v="ETANOL COMUM"/>
    <n v="286"/>
    <n v="6.23"/>
    <s v=" Km/L"/>
    <n v="13608"/>
    <n v="45.93"/>
    <n v="4.8600000000000003"/>
    <n v="223.23"/>
    <s v="130368171"/>
    <s v="Planejamento Operaci"/>
    <s v="Planejamento Operaci"/>
    <s v="Operacional"/>
    <m/>
    <d v="2026-03-13T00:00:00"/>
    <x v="11"/>
    <x v="1"/>
    <x v="5"/>
  </r>
  <r>
    <s v="TUF2B45"/>
    <s v="60645800106472420"/>
    <s v="13/03/2026 19:13:58"/>
    <s v="00047"/>
    <s v="KARLA THAISE SILVA CARVALHO"/>
    <x v="37"/>
    <s v="Caminhonete"/>
    <s v="SAVEIRO CS RB MF"/>
    <s v="VW"/>
    <s v="85314604"/>
    <s v="MB POSTOS"/>
    <s v="GOIANIA"/>
    <s v="GO"/>
    <s v="ETANOL COMUM"/>
    <n v="434"/>
    <n v="9.02"/>
    <s v=" Km/L"/>
    <n v="133100"/>
    <n v="48.1"/>
    <n v="4.99"/>
    <n v="240.02"/>
    <s v="0"/>
    <s v="EXT - KSE LOCAÇOES"/>
    <s v="Planejamento Operaci"/>
    <s v="KSE LOCAÇOES"/>
    <m/>
    <d v="2026-03-13T00:00:00"/>
    <x v="11"/>
    <x v="1"/>
    <x v="12"/>
  </r>
  <r>
    <s v="TFW3J34"/>
    <s v="60645800106437440"/>
    <s v="13/03/2026 19:37:57"/>
    <s v="14914"/>
    <s v="OBERDAN PEREIRA DE AZEVEDO"/>
    <x v="49"/>
    <s v="EQUIPAMENTOS"/>
    <s v="AMBULANCIA"/>
    <s v="OUTROS"/>
    <s v="46286315"/>
    <s v="POSTO CENTRAL"/>
    <s v="BOM JESUS"/>
    <s v="GO"/>
    <s v="DIESEL S-10"/>
    <n v="271"/>
    <n v="6.7"/>
    <s v=" Km/L"/>
    <n v="17140"/>
    <n v="40.47"/>
    <n v="7.851"/>
    <n v="317.73"/>
    <s v="1"/>
    <s v="Planejamento Operaci"/>
    <s v="Planejamento Operaci"/>
    <s v="Operacional"/>
    <m/>
    <d v="2026-03-13T00:00:00"/>
    <x v="11"/>
    <x v="1"/>
    <x v="13"/>
  </r>
  <r>
    <s v="TTT2H93"/>
    <s v="60645800106472340"/>
    <s v="13/03/2026 20:03:21"/>
    <s v="52982"/>
    <s v="ROBERTO ANTONIO DE MELO"/>
    <x v="41"/>
    <s v="Utilitário"/>
    <s v="SAVEIRO"/>
    <s v="FIAT"/>
    <s v="41826312"/>
    <s v="AUTO POSTO JACARE"/>
    <s v="ACREUNA"/>
    <s v="GO"/>
    <s v="ETANOL COMUM"/>
    <n v="361"/>
    <n v="8.6999999999999993"/>
    <s v=" Km/L"/>
    <n v="79154"/>
    <n v="41.48"/>
    <n v="4.8609999999999998"/>
    <n v="201.63"/>
    <s v="130372115"/>
    <s v="EXT - KSE LOCAÇOES"/>
    <s v="Planejamento Operaci"/>
    <s v="KSE LOCAÇOES"/>
    <m/>
    <d v="2026-03-13T00:00:00"/>
    <x v="11"/>
    <x v="1"/>
    <x v="12"/>
  </r>
  <r>
    <s v="TTV4H65"/>
    <s v="60645800107557973"/>
    <s v="13/03/2026 20:13:57"/>
    <s v="03102"/>
    <s v="EDES GONÇALVES DA SILVA"/>
    <x v="65"/>
    <s v="Caminhonete"/>
    <s v="SAVEIRO CD RB MF"/>
    <s v="VOLKSWAGEN"/>
    <s v="13308211"/>
    <s v="P. BANDEIRANTES"/>
    <s v="RIO VERDE"/>
    <s v="GO"/>
    <s v="ETANOL COMUM"/>
    <n v="245"/>
    <n v="8.0299999999999994"/>
    <s v=" Km/L"/>
    <n v="17999"/>
    <n v="30.5"/>
    <n v="4.7910000000000004"/>
    <n v="146.13999999999999"/>
    <s v="130372629"/>
    <s v="EXT - KSE LOCAÇOES"/>
    <s v="Planejamento Operaci"/>
    <s v="KSE LOCAÇOES"/>
    <m/>
    <d v="2026-03-13T00:00:00"/>
    <x v="11"/>
    <x v="1"/>
    <x v="12"/>
  </r>
  <r>
    <s v="TTP5B47"/>
    <s v="60645800106472110"/>
    <s v="13/03/2026 23:35:59"/>
    <s v="99531"/>
    <s v="RODRIGO RODRIGUES BARROS"/>
    <x v="40"/>
    <s v="Caminhonete"/>
    <s v="SAVEIRO CS RB MF"/>
    <s v="VW"/>
    <s v="75331801"/>
    <s v="DECIO CEZARINA"/>
    <s v="CEZARINA"/>
    <s v="GO"/>
    <s v="ETANOL COMUM"/>
    <n v="421"/>
    <n v="10.56"/>
    <s v=" Km/L"/>
    <n v="129387"/>
    <n v="39.86"/>
    <n v="4.6900000000000004"/>
    <n v="186.94"/>
    <s v="202603132334"/>
    <s v="EXT - KSE LOCAÇOES"/>
    <s v="Planejamento Operaci"/>
    <s v="KSE LOCAÇOES"/>
    <m/>
    <d v="2026-03-13T00:00:00"/>
    <x v="11"/>
    <x v="1"/>
    <x v="12"/>
  </r>
  <r>
    <s v="TTQ4C10"/>
    <s v="60645800106553930"/>
    <s v="14/03/2026 01:18:34"/>
    <s v="03095"/>
    <s v="MICHELL ALMEIDA SANTANA"/>
    <x v="31"/>
    <s v="Caminhonete"/>
    <s v="Caminhonete S10"/>
    <s v="CHEVROLET"/>
    <s v="69442211"/>
    <s v="POSTO SUDOESTE"/>
    <s v="GUAPO"/>
    <s v="GO"/>
    <s v="DIESEL S-10"/>
    <n v="804"/>
    <n v="13.61"/>
    <s v=" Km/L"/>
    <n v="141397"/>
    <n v="59.09"/>
    <n v="7.99"/>
    <n v="472.12"/>
    <s v="0"/>
    <s v="Planejamento Operaci"/>
    <s v="Planejamento Operaci"/>
    <s v="INSPENCAO"/>
    <m/>
    <d v="2026-03-14T00:00:00"/>
    <x v="11"/>
    <x v="1"/>
    <x v="12"/>
  </r>
  <r>
    <s v="TTS4A16"/>
    <s v="60645800108788589"/>
    <s v="14/03/2026 01:41:30"/>
    <s v="70552"/>
    <s v="ARMANDO DA SILVA OLIVIEIRA NETO"/>
    <x v="32"/>
    <s v="Caminhonete"/>
    <s v="Caminhonete S10"/>
    <s v="CHEVROLET"/>
    <s v="13342911"/>
    <s v="SANTA HELENA DE GOIAS"/>
    <s v="SANTA HELENA DE GOIAS"/>
    <s v="GO"/>
    <s v="DIESEL S-10"/>
    <n v="524"/>
    <n v="12.66"/>
    <s v=" Km/L"/>
    <n v="43198"/>
    <n v="41.38"/>
    <n v="8.19"/>
    <n v="338.9"/>
    <s v="1773463231"/>
    <s v="Planejamento Operaci"/>
    <s v="Planejamento Operaci"/>
    <s v="INSPENCAO"/>
    <m/>
    <d v="2026-03-14T00:00:00"/>
    <x v="11"/>
    <x v="1"/>
    <x v="12"/>
  </r>
  <r>
    <s v="TFI3B19"/>
    <s v="60645800105926941"/>
    <s v="14/03/2026 04:12:05"/>
    <s v="03102"/>
    <s v="EDES GONÇALVES DA SILVA"/>
    <x v="4"/>
    <s v="Automóvel"/>
    <s v="ARGO"/>
    <s v="FIAT"/>
    <s v="13308211"/>
    <s v="P. BANDEIRANTES"/>
    <s v="RIO VERDE"/>
    <s v="GO"/>
    <s v="ETANOL COMUM"/>
    <n v="395"/>
    <n v="11.03"/>
    <s v=" Km/L"/>
    <n v="75873"/>
    <n v="35.81"/>
    <n v="4.79"/>
    <n v="171.53"/>
    <s v="140314865"/>
    <s v="Planejamento Operaci"/>
    <s v="Planejamento Operaci"/>
    <s v="Operacional"/>
    <m/>
    <d v="2026-03-14T00:00:00"/>
    <x v="11"/>
    <x v="1"/>
    <x v="0"/>
  </r>
  <r>
    <s v="TTT2H95"/>
    <s v="60645800106472477"/>
    <s v="14/03/2026 04:21:22"/>
    <s v="83047"/>
    <s v="WESLEY ROCHA FARIAS"/>
    <x v="63"/>
    <s v="Caminhonete"/>
    <s v="SAVEIRO CS RB MF"/>
    <s v="VW"/>
    <s v="46209914"/>
    <s v="DECIO RIO VERDE"/>
    <s v="RIO VERDE"/>
    <s v="GO"/>
    <s v="ETANOL COMUM"/>
    <n v="429"/>
    <n v="11.11"/>
    <s v=" Km/L"/>
    <n v="112112"/>
    <n v="38.619999999999997"/>
    <n v="4.79"/>
    <n v="184.99"/>
    <s v="202603140420"/>
    <s v="EXT - KSE LOCAÇOES"/>
    <s v="Planejamento Operaci"/>
    <s v="KSE LOCAÇOES"/>
    <m/>
    <d v="2026-03-14T00:00:00"/>
    <x v="11"/>
    <x v="1"/>
    <x v="12"/>
  </r>
  <r>
    <s v="TUG2C45"/>
    <s v="60645800106437770"/>
    <s v="14/03/2026 04:26:40"/>
    <s v="80560"/>
    <s v="EDMAR PEREIRA COSTA"/>
    <x v="54"/>
    <s v="Utilitário"/>
    <s v="SAVEIRO"/>
    <s v="FIAT"/>
    <s v="81889412"/>
    <s v="POSTO ZERO UM"/>
    <s v="RIO VERDE"/>
    <s v="GO"/>
    <s v="ETANOL COMUM"/>
    <n v="415"/>
    <n v="10.33"/>
    <s v=" Km/L"/>
    <n v="126156"/>
    <n v="40.18"/>
    <n v="4.8899999999999997"/>
    <n v="196.48"/>
    <s v="1"/>
    <s v="EXT - KSE LOCAÇOES"/>
    <s v="Planejamento Operaci"/>
    <s v="KSE LOCAÇOES"/>
    <m/>
    <d v="2026-03-14T00:00:00"/>
    <x v="11"/>
    <x v="1"/>
    <x v="12"/>
  </r>
  <r>
    <s v="TTR3A31"/>
    <s v="60645800106472404"/>
    <s v="14/03/2026 04:58:18"/>
    <s v="01836"/>
    <s v="DANILLO ROSA CARDOSO"/>
    <x v="53"/>
    <s v="Caminhonete"/>
    <s v="SAVEIRO CS RB MF"/>
    <s v="VW"/>
    <s v="46209914"/>
    <s v="DECIO RIO VERDE"/>
    <s v="RIO VERDE"/>
    <s v="GO"/>
    <s v="ETANOL COMUM"/>
    <n v="450"/>
    <n v="9.2799999999999994"/>
    <s v=" Km/L"/>
    <n v="119948"/>
    <n v="48.47"/>
    <n v="4.79"/>
    <n v="232.17"/>
    <s v="202603140457"/>
    <s v="EXT - KSE LOCAÇOES"/>
    <s v="Planejamento Operaci"/>
    <s v="KSE LOCAÇOES"/>
    <m/>
    <d v="2026-03-14T00:00:00"/>
    <x v="11"/>
    <x v="1"/>
    <x v="12"/>
  </r>
  <r>
    <s v="TUQ2H91"/>
    <s v="60645800107558597"/>
    <s v="14/03/2026 06:10:18"/>
    <s v="87954"/>
    <s v="DANIEL GONÇALVES"/>
    <x v="66"/>
    <s v="Caminhonete"/>
    <s v="SAVEIRO CD RB MF"/>
    <s v="VOLKSWAGEN"/>
    <s v="13335016"/>
    <s v="POSTO TREVO"/>
    <s v="RIO VERDE"/>
    <s v="GO"/>
    <s v="ETANOL COMUM"/>
    <n v="388"/>
    <n v="8.93"/>
    <s v=" Km/L"/>
    <n v="33211"/>
    <n v="43.47"/>
    <n v="4.99"/>
    <n v="216.92"/>
    <s v="140322168"/>
    <s v="EXT - KSE LOCAÇOES"/>
    <s v="Planejamento Operaci"/>
    <s v="KSE LOCAÇOES"/>
    <m/>
    <d v="2026-03-14T00:00:00"/>
    <x v="11"/>
    <x v="1"/>
    <x v="12"/>
  </r>
  <r>
    <s v="TTV4H65"/>
    <s v="60645800107557973"/>
    <s v="14/03/2026 06:11:12"/>
    <s v="73410"/>
    <s v="BRUNO SOUSA DIAS"/>
    <x v="65"/>
    <s v="Caminhonete"/>
    <s v="SAVEIRO CD RB MF"/>
    <s v="VOLKSWAGEN"/>
    <s v="13335016"/>
    <s v="POSTO TREVO"/>
    <s v="RIO VERDE"/>
    <s v="GO"/>
    <s v="ETANOL COMUM"/>
    <n v="224"/>
    <n v="7.72"/>
    <s v=" Km/L"/>
    <n v="18223"/>
    <n v="29.01"/>
    <n v="4.9909999999999997"/>
    <n v="144.78"/>
    <s v="140322227"/>
    <s v="EXT - KSE LOCAÇOES"/>
    <s v="Planejamento Operaci"/>
    <s v="KSE LOCAÇOES"/>
    <m/>
    <d v="2026-03-14T00:00:00"/>
    <x v="11"/>
    <x v="1"/>
    <x v="12"/>
  </r>
  <r>
    <s v="TFE9C14"/>
    <s v="60645800106437370"/>
    <s v="14/03/2026 06:18:52"/>
    <s v="02785"/>
    <s v="JOHNNY XAVIER SILVA"/>
    <x v="51"/>
    <s v="EQUIPAMENTOS"/>
    <s v="AMBULANCIA"/>
    <s v="OUTROS"/>
    <s v="13335016"/>
    <s v="POSTO TREVO"/>
    <s v="RIO VERDE"/>
    <s v="GO"/>
    <s v="DIESEL S-10"/>
    <n v="280"/>
    <n v="5.49"/>
    <s v=" Km/L"/>
    <n v="9652"/>
    <n v="50.98"/>
    <n v="7.69"/>
    <n v="392.04"/>
    <s v="140322681"/>
    <s v="Planejamento Operaci"/>
    <s v="Planejamento Operaci"/>
    <s v="Operacional"/>
    <m/>
    <d v="2026-03-14T00:00:00"/>
    <x v="11"/>
    <x v="1"/>
    <x v="13"/>
  </r>
  <r>
    <s v="TTT2H93"/>
    <s v="60645800106472340"/>
    <s v="14/03/2026 06:19:16"/>
    <s v="52982"/>
    <s v="ROBERTO ANTONIO DE MELO"/>
    <x v="41"/>
    <s v="Utilitário"/>
    <s v="SAVEIRO"/>
    <s v="FIAT"/>
    <s v="41826312"/>
    <s v="AUTO POSTO JACARE"/>
    <s v="ACREUNA"/>
    <s v="GO"/>
    <s v="ETANOL COMUM"/>
    <n v="469"/>
    <n v="11"/>
    <s v=" Km/L"/>
    <n v="79623"/>
    <n v="42.64"/>
    <n v="4.8600000000000003"/>
    <n v="207.24"/>
    <s v="140322682"/>
    <s v="EXT - KSE LOCAÇOES"/>
    <s v="Planejamento Operaci"/>
    <s v="KSE LOCAÇOES"/>
    <m/>
    <d v="2026-03-14T00:00:00"/>
    <x v="11"/>
    <x v="1"/>
    <x v="12"/>
  </r>
  <r>
    <s v="TTY2C25"/>
    <s v="60645800106472430"/>
    <s v="14/03/2026 06:23:29"/>
    <s v="07015"/>
    <s v="EDILEIA DE SOUSA ANTUNES"/>
    <x v="38"/>
    <s v="Caminhonete"/>
    <s v="SAVEIRO CS RB MF"/>
    <s v="VW"/>
    <s v="46286315"/>
    <s v="POSTO CENTRAL"/>
    <s v="BOM JESUS"/>
    <s v="GO"/>
    <s v="ETANOL COMUM"/>
    <n v="464"/>
    <n v="9.86"/>
    <s v=" Km/L"/>
    <n v="111924"/>
    <n v="47.04"/>
    <n v="4.99"/>
    <n v="234.74"/>
    <s v="1"/>
    <s v="EXT - KSE LOCAÇOES"/>
    <s v="Planejamento Operaci"/>
    <s v="KSE LOCAÇOES"/>
    <m/>
    <d v="2026-03-14T00:00:00"/>
    <x v="11"/>
    <x v="1"/>
    <x v="12"/>
  </r>
  <r>
    <s v="TUF2B45"/>
    <s v="60645800106472420"/>
    <s v="14/03/2026 06:28:11"/>
    <s v="03398"/>
    <s v="JOSIMAR VENANCIO SANTOS SILVA"/>
    <x v="37"/>
    <s v="Caminhonete"/>
    <s v="SAVEIRO CS RB MF"/>
    <s v="VW"/>
    <s v="85314604"/>
    <s v="MB POSTOS"/>
    <s v="GOIANIA"/>
    <s v="GO"/>
    <s v="ETANOL COMUM"/>
    <n v="475"/>
    <n v="10.77"/>
    <s v=" Km/L"/>
    <n v="133575"/>
    <n v="44.09"/>
    <n v="4.99"/>
    <n v="220.01"/>
    <s v="0"/>
    <s v="EXT - KSE LOCAÇOES"/>
    <s v="Planejamento Operaci"/>
    <s v="KSE LOCAÇOES"/>
    <m/>
    <d v="2026-03-14T00:00:00"/>
    <x v="11"/>
    <x v="1"/>
    <x v="12"/>
  </r>
  <r>
    <s v="TGF2J32"/>
    <s v="60645800105143827"/>
    <s v="14/03/2026 07:21:48"/>
    <s v="29136"/>
    <s v="CLEITON INACIO DE MOURA"/>
    <x v="16"/>
    <s v="Automóvel"/>
    <s v="ARGO"/>
    <s v="FIAT"/>
    <s v="64113004"/>
    <s v="POSTO PREMIER"/>
    <s v="GOIANIA"/>
    <s v="GO"/>
    <s v="ETANOL COMUM"/>
    <n v="212"/>
    <n v="6.03"/>
    <s v=" Km/L"/>
    <n v="18266"/>
    <n v="35.130000000000003"/>
    <n v="4.99"/>
    <n v="175.31"/>
    <s v="1"/>
    <s v="Planejamento Operaci"/>
    <s v="Planejamento Operaci"/>
    <s v="Operacional"/>
    <m/>
    <d v="2026-03-14T00:00:00"/>
    <x v="11"/>
    <x v="1"/>
    <x v="5"/>
  </r>
  <r>
    <s v="PQL3980"/>
    <s v="60645800105124428"/>
    <s v="14/03/2026 07:25:09"/>
    <s v="03608"/>
    <s v="WEIDER DA SILVA RODRIGUES"/>
    <x v="71"/>
    <s v="Automóvel"/>
    <s v="MARCH"/>
    <s v="NISSAN"/>
    <s v="94262208"/>
    <s v="AUTO POSTO RETRO"/>
    <s v="APARECIDA DE GOIANIA"/>
    <s v="GO"/>
    <s v="ETANOL COMUM"/>
    <n v="411"/>
    <n v="10.98"/>
    <s v=" Km/L"/>
    <n v="59347"/>
    <n v="37.43"/>
    <n v="4.8899999999999997"/>
    <n v="183.03"/>
    <s v="1"/>
    <s v="Planejamento Operaci"/>
    <s v="Planejamento Operaci"/>
    <s v="Operacional"/>
    <m/>
    <d v="2026-03-14T00:00:00"/>
    <x v="11"/>
    <x v="1"/>
    <x v="1"/>
  </r>
  <r>
    <s v="FKM6D96"/>
    <s v="60645800105124347"/>
    <s v="14/03/2026 07:37:00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105.43"/>
    <n v="8.1910000000000007"/>
    <n v="863.53"/>
    <s v="140327356"/>
    <s v="EXT - SAO PEDRO"/>
    <s v="Planejamento Operaci"/>
    <s v="SAO PEDRO"/>
    <m/>
    <d v="2026-03-14T00:00:00"/>
    <x v="11"/>
    <x v="1"/>
    <x v="7"/>
  </r>
  <r>
    <s v="TGM4D76"/>
    <s v="60645800106437582"/>
    <s v="14/03/2026 08:24:34"/>
    <s v="33534"/>
    <s v="MARCOS ANTONIO MARCELINO DA SILVA"/>
    <x v="56"/>
    <s v="Caminhonete"/>
    <s v="FIORINO"/>
    <s v="FIAT"/>
    <s v="46286315"/>
    <s v="POSTO CENTRAL"/>
    <s v="BOM JESUS"/>
    <s v="GO"/>
    <s v="ETANOL COMUM"/>
    <n v="211"/>
    <n v="7.46"/>
    <s v=" Km/L"/>
    <n v="20547"/>
    <n v="28.29"/>
    <n v="4.9909999999999997"/>
    <n v="141.19"/>
    <s v="1"/>
    <s v="Planejamento Operaci"/>
    <s v="Planejamento Operaci"/>
    <s v="Operacional"/>
    <m/>
    <d v="2026-03-14T00:00:00"/>
    <x v="11"/>
    <x v="1"/>
    <x v="5"/>
  </r>
  <r>
    <s v="TKB0E17"/>
    <s v="60645800106185180"/>
    <s v="14/03/2026 08:25:45"/>
    <s v="89061"/>
    <s v="HIGOR MARTINS FERREIRA_x0009__x0009__x0009__x0009_"/>
    <x v="27"/>
    <s v="EQUIPAMENTOS"/>
    <s v="GUINCHO LEVE"/>
    <s v="EQUIPAMENTO"/>
    <s v="45307105"/>
    <s v="POSTO GIRASSOL"/>
    <s v="ITUMBIARA"/>
    <s v="GO"/>
    <s v="DIESEL S-10"/>
    <n v="413"/>
    <n v="5.91"/>
    <s v=" Km/L"/>
    <n v="27742"/>
    <n v="69.849999999999994"/>
    <n v="7.19"/>
    <n v="502.22"/>
    <s v="140330"/>
    <s v="EXT - LUCCA JR"/>
    <s v="Planejamento Operaci"/>
    <s v="LUCCA JR"/>
    <m/>
    <d v="2026-03-14T00:00:00"/>
    <x v="11"/>
    <x v="1"/>
    <x v="11"/>
  </r>
  <r>
    <s v="TKB0E17"/>
    <m/>
    <s v="14/03/2026 08:28:27"/>
    <m/>
    <m/>
    <x v="27"/>
    <m/>
    <m/>
    <m/>
    <m/>
    <s v="POSTO GIRASSOL"/>
    <m/>
    <m/>
    <s v="ARLA-32"/>
    <s v="-"/>
    <s v="-"/>
    <s v=" Km/L"/>
    <s v="-"/>
    <n v="7.17"/>
    <m/>
    <n v="25.09"/>
    <m/>
    <m/>
    <m/>
    <m/>
    <m/>
    <d v="2026-03-14T00:00:00"/>
    <x v="11"/>
    <x v="1"/>
    <x v="11"/>
  </r>
  <r>
    <s v="EJV0H01"/>
    <s v="60645800106437809"/>
    <s v="14/03/2026 08:29:36"/>
    <s v="85251"/>
    <s v="PAULO ROBERTO DE ALMEIDA"/>
    <x v="19"/>
    <s v="Caminhão"/>
    <s v="TECTOR"/>
    <s v="IVECO"/>
    <s v="81889412"/>
    <s v="POSTO ZERO UM"/>
    <s v="RIO VERDE"/>
    <s v="GO"/>
    <s v="DIESEL S-10"/>
    <n v="0"/>
    <n v="0"/>
    <s v=" Km/L"/>
    <n v="0"/>
    <n v="224"/>
    <n v="8.2899999999999991"/>
    <n v="1857.01"/>
    <s v="1"/>
    <s v="EXT - SAO PEDRO"/>
    <s v="Planejamento Operaci"/>
    <s v="SAO PEDRO"/>
    <m/>
    <d v="2026-03-14T00:00:00"/>
    <x v="11"/>
    <x v="1"/>
    <x v="7"/>
  </r>
  <r>
    <s v="TIV6G27"/>
    <s v="60645800106184069"/>
    <s v="14/03/2026 09:12:47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570"/>
    <n v="5.97"/>
    <s v=" Km/L"/>
    <n v="36450"/>
    <n v="95.4"/>
    <n v="8.19"/>
    <n v="781.34"/>
    <s v="140333100"/>
    <s v="EXT - LUCCA JR"/>
    <s v="Planejamento Operaci"/>
    <s v="LUCCA JR"/>
    <m/>
    <d v="2026-03-14T00:00:00"/>
    <x v="11"/>
    <x v="1"/>
    <x v="11"/>
  </r>
  <r>
    <s v="TIV6G27"/>
    <m/>
    <s v="14/03/2026 09:12:47"/>
    <m/>
    <m/>
    <x v="30"/>
    <m/>
    <m/>
    <m/>
    <m/>
    <s v="AUTO POSTO JACARE"/>
    <m/>
    <m/>
    <s v="ARLA-32"/>
    <s v="-"/>
    <s v="-"/>
    <s v=" Km/L"/>
    <s v="-"/>
    <n v="4.6500000000000004"/>
    <m/>
    <n v="15.35"/>
    <m/>
    <m/>
    <m/>
    <m/>
    <m/>
    <d v="2026-03-14T00:00:00"/>
    <x v="11"/>
    <x v="1"/>
    <x v="11"/>
  </r>
  <r>
    <s v="TTP5B47"/>
    <s v="60645800106472110"/>
    <s v="14/03/2026 09:39:08"/>
    <s v="02710"/>
    <s v="RAINON LOPES ALMEIDA"/>
    <x v="40"/>
    <s v="Caminhonete"/>
    <s v="SAVEIRO CS RB MF"/>
    <s v="VW"/>
    <s v="75331801"/>
    <s v="DECIO CEZARINA"/>
    <s v="CEZARINA"/>
    <s v="GO"/>
    <s v="ETANOL COMUM"/>
    <n v="433"/>
    <n v="10.1"/>
    <s v=" Km/L"/>
    <n v="129820"/>
    <n v="42.86"/>
    <n v="4.6900000000000004"/>
    <n v="201.01"/>
    <s v="202603140938"/>
    <s v="EXT - KSE LOCAÇOES"/>
    <s v="Planejamento Operaci"/>
    <s v="KSE LOCAÇOES"/>
    <m/>
    <d v="2026-03-14T00:00:00"/>
    <x v="11"/>
    <x v="1"/>
    <x v="12"/>
  </r>
  <r>
    <s v="TGA0B06"/>
    <s v="60645800106958060"/>
    <s v="14/03/2026 09:43:09"/>
    <s v="00933"/>
    <s v="GIULEY RIBEIRO DOS SANTOS"/>
    <x v="55"/>
    <s v="Caminhonete"/>
    <s v="FIORINO"/>
    <s v="FIAT"/>
    <s v="13335016"/>
    <s v="POSTO TREVO"/>
    <s v="RIO VERDE"/>
    <s v="GO"/>
    <s v="ETANOL COMUM"/>
    <n v="402"/>
    <n v="9.57"/>
    <s v=" Km/L"/>
    <n v="22390"/>
    <n v="42"/>
    <n v="4.99"/>
    <n v="209.6"/>
    <s v="140334942"/>
    <s v="Planejamento Operaci"/>
    <s v="Planejamento Operaci"/>
    <s v="TI e Automação"/>
    <m/>
    <d v="2026-03-14T00:00:00"/>
    <x v="11"/>
    <x v="1"/>
    <x v="5"/>
  </r>
  <r>
    <s v="TFM4H34"/>
    <s v="60645800106437340"/>
    <s v="14/03/2026 10:43:24"/>
    <s v="00035"/>
    <s v="GILSON TEIXEIRA DA SILVA"/>
    <x v="46"/>
    <s v="EQUIPAMENTOS"/>
    <s v="AMBULANCIA"/>
    <s v="OUTROS"/>
    <s v="45308900"/>
    <s v="POSTO LUPATINI"/>
    <s v="SANTO ANTONIO DA BARRA"/>
    <s v="GO"/>
    <s v="DIESEL S-10"/>
    <n v="255"/>
    <n v="5.78"/>
    <s v=" Km/L"/>
    <n v="10790"/>
    <n v="44.14"/>
    <n v="8.9009999999999998"/>
    <n v="392.89"/>
    <s v="1"/>
    <s v="Planejamento Operaci"/>
    <s v="Planejamento Operaci"/>
    <s v="Operacional"/>
    <m/>
    <d v="2026-03-14T00:00:00"/>
    <x v="11"/>
    <x v="1"/>
    <x v="13"/>
  </r>
  <r>
    <s v="JHQ4B46"/>
    <s v="60645800105124177"/>
    <s v="14/03/2026 11:00:42"/>
    <s v="43356"/>
    <s v="JOSE ALECRIM DA SILVA"/>
    <x v="19"/>
    <s v="Caminhão"/>
    <s v="17-220/17-220"/>
    <s v="VW"/>
    <s v="41826312"/>
    <s v="AUTO POSTO JACARE"/>
    <s v="ACREUNA"/>
    <s v="GO"/>
    <s v="DIESEL COMUM"/>
    <n v="0"/>
    <n v="0"/>
    <s v=" Km/L"/>
    <n v="0"/>
    <n v="207.84"/>
    <n v="8.2899999999999991"/>
    <n v="1723.05"/>
    <s v="140339577"/>
    <s v="EXT - SAO PEDRO"/>
    <s v="Planejamento Operaci"/>
    <s v="SAO PEDRO"/>
    <m/>
    <d v="2026-03-14T00:00:00"/>
    <x v="11"/>
    <x v="1"/>
    <x v="7"/>
  </r>
  <r>
    <s v="TFX7J72"/>
    <s v="60645800105836505"/>
    <s v="14/03/2026 11:17:10"/>
    <s v="03126"/>
    <s v="PEDRO PAULO SILVA SANTOS"/>
    <x v="11"/>
    <s v="Automóvel"/>
    <s v="ARGO"/>
    <s v="FIAT"/>
    <s v="45307105"/>
    <s v="POSTO GIRASSOL"/>
    <s v="ITUMBIARA"/>
    <s v="GO"/>
    <s v="ETANOL COMUM"/>
    <n v="394"/>
    <n v="10.130000000000001"/>
    <s v=" Km/L"/>
    <n v="69038"/>
    <n v="38.9"/>
    <n v="4.6900000000000004"/>
    <n v="182.44"/>
    <s v="140340"/>
    <s v="Planejamento Operaci"/>
    <s v="Planejamento Operaci"/>
    <s v="Operacional"/>
    <m/>
    <d v="2026-03-14T00:00:00"/>
    <x v="11"/>
    <x v="1"/>
    <x v="4"/>
  </r>
  <r>
    <s v="TEQ8G33"/>
    <s v="60645800105124371"/>
    <s v="14/03/2026 12:31:52"/>
    <s v="80246"/>
    <s v="FRANCISCO DE ASSIS SOARES"/>
    <x v="19"/>
    <s v="Caminhão"/>
    <s v="9-180"/>
    <s v="VOLKSWAGEN"/>
    <s v="45307105"/>
    <s v="POSTO GIRASSOL"/>
    <s v="ITUMBIARA"/>
    <s v="GO"/>
    <s v="DIESEL S-10"/>
    <n v="0"/>
    <n v="0"/>
    <s v=" Km/L"/>
    <n v="0"/>
    <n v="111.36"/>
    <n v="7.45"/>
    <n v="829.65"/>
    <s v="140345"/>
    <s v="EXT - SAO PEDRO"/>
    <s v="Planejamento Operaci"/>
    <s v="SAO PEDRO"/>
    <m/>
    <d v="2026-03-14T00:00:00"/>
    <x v="11"/>
    <x v="1"/>
    <x v="7"/>
  </r>
  <r>
    <s v="TTR3A31"/>
    <s v="60645800106472404"/>
    <s v="14/03/2026 13:51:36"/>
    <s v="00386"/>
    <s v="RAFAEL SOUZA LIMA"/>
    <x v="53"/>
    <s v="Caminhonete"/>
    <s v="SAVEIRO CS RB MF"/>
    <s v="VW"/>
    <s v="46209914"/>
    <s v="DECIO RIO VERDE"/>
    <s v="RIO VERDE"/>
    <s v="GO"/>
    <s v="ETANOL COMUM"/>
    <n v="481"/>
    <n v="10.42"/>
    <s v=" Km/L"/>
    <n v="120429"/>
    <n v="46.16"/>
    <n v="4.79"/>
    <n v="221.11"/>
    <s v="202603141350"/>
    <s v="EXT - KSE LOCAÇOES"/>
    <s v="Planejamento Operaci"/>
    <s v="KSE LOCAÇOES"/>
    <m/>
    <d v="2026-03-14T00:00:00"/>
    <x v="11"/>
    <x v="1"/>
    <x v="12"/>
  </r>
  <r>
    <s v="TLR1J91"/>
    <s v="60645800106043065"/>
    <s v="14/03/2026 15:36:50"/>
    <s v="02910"/>
    <s v="EMERSON CRISTIANO DA SILVEIRA"/>
    <x v="23"/>
    <s v="Caminhonete"/>
    <s v="SAVEIRO"/>
    <s v="VOLKSWAGEN"/>
    <s v="46209914"/>
    <s v="DECIO RIO VERDE"/>
    <s v="RIO VERDE"/>
    <s v="GO"/>
    <s v="ETANOL COMUM"/>
    <n v="0"/>
    <n v="0"/>
    <s v=" Km/L"/>
    <s v="-"/>
    <n v="50.71"/>
    <n v="4.79"/>
    <n v="242.9"/>
    <s v="202603141536"/>
    <s v="Planejamento Operaci"/>
    <s v="Planejamento Operaci"/>
    <s v="Operacional"/>
    <m/>
    <d v="2026-03-14T00:00:00"/>
    <x v="11"/>
    <x v="1"/>
    <x v="9"/>
  </r>
  <r>
    <s v="TTT2H93"/>
    <s v="60645800106472340"/>
    <s v="14/03/2026 15:42:55"/>
    <s v="70129"/>
    <s v="DIONILSON DE SOUZA SANTOS"/>
    <x v="41"/>
    <s v="Utilitário"/>
    <s v="SAVEIRO"/>
    <s v="FIAT"/>
    <s v="41826312"/>
    <s v="AUTO POSTO JACARE"/>
    <s v="ACREUNA"/>
    <s v="GO"/>
    <s v="ETANOL COMUM"/>
    <n v="483"/>
    <n v="10.89"/>
    <s v=" Km/L"/>
    <n v="80106"/>
    <n v="44.35"/>
    <n v="4.8600000000000003"/>
    <n v="215.55"/>
    <s v="140356502"/>
    <s v="EXT - KSE LOCAÇOES"/>
    <s v="Planejamento Operaci"/>
    <s v="KSE LOCAÇOES"/>
    <m/>
    <d v="2026-03-14T00:00:00"/>
    <x v="11"/>
    <x v="1"/>
    <x v="12"/>
  </r>
  <r>
    <s v="TFS3C72"/>
    <s v="60645800105143738"/>
    <s v="14/03/2026 15:52:31"/>
    <s v="00271"/>
    <s v="HEDER OLIVEIRA SANTANA"/>
    <x v="9"/>
    <s v="Automóvel"/>
    <s v="ARGO"/>
    <s v="FIAT"/>
    <s v="75331801"/>
    <s v="DECIO CEZARINA"/>
    <s v="CEZARINA"/>
    <s v="GO"/>
    <s v="ETANOL COMUM"/>
    <n v="221"/>
    <n v="6.16"/>
    <s v=" Km/L"/>
    <n v="86137"/>
    <n v="35.9"/>
    <n v="4.6900000000000004"/>
    <n v="168.37"/>
    <s v="202603141552"/>
    <s v="Planejamento Operaci"/>
    <s v="Planejamento Operaci"/>
    <s v="Operacional"/>
    <m/>
    <d v="2026-03-14T00:00:00"/>
    <x v="11"/>
    <x v="1"/>
    <x v="4"/>
  </r>
  <r>
    <s v="TLO0E87"/>
    <s v="60645800106184255"/>
    <s v="14/03/2026 16:10:24"/>
    <s v="04911"/>
    <s v="HYAGO GONÇALVES FERNANDES"/>
    <x v="43"/>
    <s v="EQUIPAMENTOS"/>
    <s v="GUINCHO LEVE"/>
    <s v="EQUIPAMENTO"/>
    <s v="53081700"/>
    <s v="POSTO Z   Z SANTA MA"/>
    <s v="GUAPO"/>
    <s v="GO"/>
    <s v="DIESEL S-10"/>
    <n v="332"/>
    <n v="5.78"/>
    <s v=" Km/L"/>
    <n v="35521"/>
    <n v="57.43"/>
    <n v="7.79"/>
    <n v="447.37"/>
    <s v="0"/>
    <s v="EXT - LUCCA JR"/>
    <s v="Planejamento Operaci"/>
    <s v="LUCCA JR"/>
    <m/>
    <d v="2026-03-14T00:00:00"/>
    <x v="11"/>
    <x v="1"/>
    <x v="11"/>
  </r>
  <r>
    <s v="TTT2H95"/>
    <s v="60645800106472477"/>
    <s v="14/03/2026 16:21:20"/>
    <s v="88512"/>
    <s v="JUAREZ NEVES"/>
    <x v="63"/>
    <s v="Caminhonete"/>
    <s v="SAVEIRO CS RB MF"/>
    <s v="VW"/>
    <s v="45308900"/>
    <s v="POSTO LUPATINI"/>
    <s v="SANTO ANTONIO DA BARRA"/>
    <s v="GO"/>
    <s v="ETANOL COMUM"/>
    <n v="407"/>
    <n v="9.4700000000000006"/>
    <s v=" Km/L"/>
    <n v="112519"/>
    <n v="42.96"/>
    <n v="4.99"/>
    <n v="214.37"/>
    <s v="0"/>
    <s v="EXT - KSE LOCAÇOES"/>
    <s v="Planejamento Operaci"/>
    <s v="KSE LOCAÇOES"/>
    <m/>
    <d v="2026-03-14T00:00:00"/>
    <x v="11"/>
    <x v="1"/>
    <x v="12"/>
  </r>
  <r>
    <s v="TBE3B78"/>
    <s v="60645800105124169"/>
    <s v="14/03/2026 16:32:30"/>
    <s v="89049"/>
    <s v="VALDEIR JOSE CORREIA"/>
    <x v="19"/>
    <s v="Caminhão"/>
    <s v="9-180"/>
    <s v="VW"/>
    <s v="81870100"/>
    <s v="POSTO MILLENIUM DIMAG"/>
    <s v="APARECIDA DE GOIANIA"/>
    <s v="GO"/>
    <s v="DIESEL S-10"/>
    <n v="0"/>
    <n v="0"/>
    <s v=" Km/L"/>
    <n v="0"/>
    <n v="100.63"/>
    <n v="6.99"/>
    <n v="703.42"/>
    <s v="117318"/>
    <s v="EXT - SAO PEDRO"/>
    <s v="Planejamento Operaci"/>
    <s v="SAO PEDRO"/>
    <m/>
    <d v="2026-03-14T00:00:00"/>
    <x v="11"/>
    <x v="1"/>
    <x v="7"/>
  </r>
  <r>
    <s v="TTY2C25"/>
    <s v="60645800106472430"/>
    <s v="14/03/2026 16:37:29"/>
    <s v="59829"/>
    <s v="AGDA GOMES DA SILVA RODRIGUES"/>
    <x v="38"/>
    <s v="Caminhonete"/>
    <s v="SAVEIRO CS RB MF"/>
    <s v="VW"/>
    <s v="46286315"/>
    <s v="POSTO CENTRAL"/>
    <s v="BOM JESUS"/>
    <s v="GO"/>
    <s v="ETANOL COMUM"/>
    <n v="274"/>
    <n v="6.84"/>
    <s v=" Km/L"/>
    <n v="112198"/>
    <n v="40.08"/>
    <n v="4.9909999999999997"/>
    <n v="200.02"/>
    <s v="1"/>
    <s v="EXT - KSE LOCAÇOES"/>
    <s v="Planejamento Operaci"/>
    <s v="KSE LOCAÇOES"/>
    <m/>
    <d v="2026-03-14T00:00:00"/>
    <x v="11"/>
    <x v="1"/>
    <x v="12"/>
  </r>
  <r>
    <s v="RBP0A22"/>
    <s v="60645800106437700"/>
    <s v="14/03/2026 16:47:30"/>
    <s v="48710"/>
    <s v="GUSTAVO DA SILVA"/>
    <x v="68"/>
    <s v="Utilitário"/>
    <s v="STRADA"/>
    <s v="FIAT"/>
    <s v="07674909"/>
    <s v="AUTO POSTO INDIARA"/>
    <s v="INDIARA"/>
    <s v="GO"/>
    <s v="ETANOL COMUM"/>
    <n v="341"/>
    <n v="8"/>
    <s v=" Km/L"/>
    <n v="50503"/>
    <n v="42.6"/>
    <n v="4.8899999999999997"/>
    <n v="208.31"/>
    <s v="12801"/>
    <s v="Planejamento Operaci"/>
    <s v="Planejamento Operaci"/>
    <s v="TI e Automação"/>
    <m/>
    <d v="2026-03-14T00:00:00"/>
    <x v="11"/>
    <x v="1"/>
    <x v="5"/>
  </r>
  <r>
    <s v="TFR8B59"/>
    <s v="60645800105143681"/>
    <s v="14/03/2026 16:52:26"/>
    <s v="92635"/>
    <s v="ADENILDO BARBOSA DUTRA"/>
    <x v="8"/>
    <s v="Automóvel"/>
    <s v="ARGO"/>
    <s v="FIAT"/>
    <s v="12667600"/>
    <s v="Z Z SAO JOSE"/>
    <s v="GOIANIA"/>
    <s v="GO"/>
    <s v="ETANOL COMUM"/>
    <n v="308"/>
    <n v="7.21"/>
    <s v=" Km/L"/>
    <n v="23613"/>
    <n v="42.72"/>
    <n v="3.97"/>
    <n v="169.59"/>
    <s v="0"/>
    <s v="Planejamento Operaci"/>
    <s v="Planejamento Operaci"/>
    <s v="Operacional"/>
    <m/>
    <d v="2026-03-14T00:00:00"/>
    <x v="11"/>
    <x v="1"/>
    <x v="5"/>
  </r>
  <r>
    <s v="TUQ2H91"/>
    <s v="60645800107558597"/>
    <s v="14/03/2026 16:58:31"/>
    <s v="87954"/>
    <s v="DANIEL GONÇALVES"/>
    <x v="66"/>
    <s v="Caminhonete"/>
    <s v="SAVEIRO CD RB MF"/>
    <s v="VOLKSWAGEN"/>
    <s v="53081700"/>
    <s v="POSTO Z   Z SANTA MA"/>
    <s v="GUAPO"/>
    <s v="GO"/>
    <s v="ETANOL COMUM"/>
    <n v="268"/>
    <n v="5.75"/>
    <s v=" Km/L"/>
    <n v="33479"/>
    <n v="46.61"/>
    <n v="3.97"/>
    <n v="185.05"/>
    <s v="0"/>
    <s v="EXT - KSE LOCAÇOES"/>
    <s v="Planejamento Operaci"/>
    <s v="KSE LOCAÇOES"/>
    <m/>
    <d v="2026-03-14T00:00:00"/>
    <x v="11"/>
    <x v="1"/>
    <x v="12"/>
  </r>
  <r>
    <s v="TTV4H65"/>
    <s v="60645800107557973"/>
    <s v="14/03/2026 17:05:45"/>
    <s v="87954"/>
    <s v="DANIEL GONÇALVES"/>
    <x v="65"/>
    <s v="Caminhonete"/>
    <s v="SAVEIRO CD RB MF"/>
    <s v="VOLKSWAGEN"/>
    <s v="53081700"/>
    <s v="POSTO Z   Z SANTA MA"/>
    <s v="GUAPO"/>
    <s v="GO"/>
    <s v="ETANOL COMUM"/>
    <n v="259"/>
    <n v="6.02"/>
    <s v=" Km/L"/>
    <n v="18482"/>
    <n v="42.99"/>
    <n v="3.97"/>
    <n v="170.67"/>
    <s v="0"/>
    <s v="EXT - KSE LOCAÇOES"/>
    <s v="Planejamento Operaci"/>
    <s v="KSE LOCAÇOES"/>
    <m/>
    <d v="2026-03-14T00:00:00"/>
    <x v="11"/>
    <x v="1"/>
    <x v="12"/>
  </r>
  <r>
    <s v="TFS3C72"/>
    <s v="60645800105143738"/>
    <s v="14/03/2026 17:26:48"/>
    <s v="00271"/>
    <s v="HEDER OLIVEIRA SANTANA"/>
    <x v="9"/>
    <s v="Automóvel"/>
    <s v="ARGO"/>
    <s v="FIAT"/>
    <s v="13308211"/>
    <s v="P. BANDEIRANTES"/>
    <s v="RIO VERDE"/>
    <s v="GO"/>
    <s v="ETANOL COMUM"/>
    <n v="210"/>
    <n v="10.82"/>
    <s v=" Km/L"/>
    <n v="86347"/>
    <n v="19.399999999999999"/>
    <n v="4.7919999999999998"/>
    <n v="92.97"/>
    <s v="140362602"/>
    <s v="Planejamento Operaci"/>
    <s v="Planejamento Operaci"/>
    <s v="Operacional"/>
    <m/>
    <d v="2026-03-14T00:00:00"/>
    <x v="11"/>
    <x v="1"/>
    <x v="4"/>
  </r>
  <r>
    <s v="TUF2B45"/>
    <s v="60645800106472420"/>
    <s v="14/03/2026 17:44:42"/>
    <s v="01318"/>
    <s v="JOAO BATISTA REIS"/>
    <x v="37"/>
    <s v="Caminhonete"/>
    <s v="SAVEIRO CS RB MF"/>
    <s v="VW"/>
    <s v="85314604"/>
    <s v="MB POSTOS"/>
    <s v="GOIANIA"/>
    <s v="GO"/>
    <s v="ETANOL COMUM"/>
    <n v="407"/>
    <n v="9.4700000000000006"/>
    <s v=" Km/L"/>
    <n v="133982"/>
    <n v="43"/>
    <n v="4.99"/>
    <n v="214.57"/>
    <s v="1"/>
    <s v="EXT - KSE LOCAÇOES"/>
    <s v="Planejamento Operaci"/>
    <s v="KSE LOCAÇOES"/>
    <m/>
    <d v="2026-03-14T00:00:00"/>
    <x v="11"/>
    <x v="1"/>
    <x v="12"/>
  </r>
  <r>
    <s v="TUW2D74"/>
    <s v="60645800105124310"/>
    <s v="14/03/2026 17:49:48"/>
    <s v="53759"/>
    <s v="DHEIMERSON BRUNO MARINHO DE LIRA"/>
    <x v="35"/>
    <s v="Automóvel"/>
    <s v="CHEVROLET/S10 LS DD4"/>
    <s v="CHEVROLET"/>
    <s v="45307105"/>
    <s v="POSTO GIRASSOL"/>
    <s v="ITUMBIARA"/>
    <s v="GO"/>
    <s v="DIESEL S-10"/>
    <n v="918"/>
    <n v="13.84"/>
    <s v=" Km/L"/>
    <n v="113060"/>
    <n v="66.31"/>
    <n v="7.45"/>
    <n v="494.01"/>
    <s v="140364"/>
    <s v="Planejamento Operaci"/>
    <s v="Planejamento Operaci"/>
    <s v="Operacional"/>
    <m/>
    <d v="2026-03-14T00:00:00"/>
    <x v="11"/>
    <x v="1"/>
    <x v="12"/>
  </r>
  <r>
    <s v="PQL3980"/>
    <s v="60645800105124428"/>
    <s v="14/03/2026 18:13:54"/>
    <s v="03608"/>
    <s v="WEIDER DA SILVA RODRIGUES"/>
    <x v="71"/>
    <s v="Automóvel"/>
    <s v="MARCH"/>
    <s v="NISSAN"/>
    <s v="07674909"/>
    <s v="AUTO POSTO INDIARA"/>
    <s v="INDIARA"/>
    <s v="GO"/>
    <s v="ETANOL COMUM"/>
    <n v="430"/>
    <n v="11.18"/>
    <s v=" Km/L"/>
    <n v="59777"/>
    <n v="38.450000000000003"/>
    <n v="4.8899999999999997"/>
    <n v="188.02"/>
    <s v="12803"/>
    <s v="Planejamento Operaci"/>
    <s v="Planejamento Operaci"/>
    <s v="Operacional"/>
    <m/>
    <d v="2026-03-14T00:00:00"/>
    <x v="11"/>
    <x v="1"/>
    <x v="1"/>
  </r>
  <r>
    <s v="TTP5B47"/>
    <s v="60645800106472110"/>
    <s v="14/03/2026 18:24:03"/>
    <s v="02710"/>
    <s v="RAINON LOPES ALMEIDA"/>
    <x v="40"/>
    <s v="Caminhonete"/>
    <s v="SAVEIRO CS RB MF"/>
    <s v="VW"/>
    <s v="75331801"/>
    <s v="DECIO CEZARINA"/>
    <s v="CEZARINA"/>
    <s v="GO"/>
    <s v="ETANOL COMUM"/>
    <n v="415"/>
    <n v="10.25"/>
    <s v=" Km/L"/>
    <n v="130235"/>
    <n v="40.49"/>
    <n v="4.6900000000000004"/>
    <n v="189.9"/>
    <s v="202603141823"/>
    <s v="EXT - KSE LOCAÇOES"/>
    <s v="Planejamento Operaci"/>
    <s v="KSE LOCAÇOES"/>
    <m/>
    <d v="2026-03-14T00:00:00"/>
    <x v="11"/>
    <x v="1"/>
    <x v="12"/>
  </r>
  <r>
    <s v="TIV6G27"/>
    <s v="60645800106184069"/>
    <s v="14/03/2026 18:27:14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217"/>
    <n v="7.11"/>
    <s v=" Km/L"/>
    <n v="36667"/>
    <n v="30.53"/>
    <n v="8.19"/>
    <n v="250.04"/>
    <s v="140366364"/>
    <s v="EXT - LUCCA JR"/>
    <s v="Planejamento Operaci"/>
    <s v="LUCCA JR"/>
    <m/>
    <d v="2026-03-14T00:00:00"/>
    <x v="11"/>
    <x v="1"/>
    <x v="11"/>
  </r>
  <r>
    <s v="QSW6J59"/>
    <s v="60645800106460000"/>
    <s v="14/03/2026 18:34:25"/>
    <s v="02910"/>
    <s v="EMERSON CRISTIANO DA SILVEIRA"/>
    <x v="28"/>
    <s v="EQUIPAMENTOS"/>
    <s v="CAMINHÃO PIPA"/>
    <s v="OUTROS"/>
    <s v="41826312"/>
    <s v="AUTO POSTO JACARE"/>
    <s v="ACREUNA"/>
    <s v="GO"/>
    <s v="DIESEL S-10"/>
    <n v="362"/>
    <n v="3.91"/>
    <s v=" Km/L"/>
    <n v="22794"/>
    <n v="92.55"/>
    <n v="8.19"/>
    <n v="758.03"/>
    <s v="140366794"/>
    <s v="EXT - LUCCA JR"/>
    <s v="Planejamento Operaci"/>
    <s v="LUCCA JR"/>
    <m/>
    <d v="2026-03-14T00:00:00"/>
    <x v="11"/>
    <x v="1"/>
    <x v="11"/>
  </r>
  <r>
    <s v="TUG2C45"/>
    <s v="60645800106437770"/>
    <s v="14/03/2026 18:51:09"/>
    <s v="02527"/>
    <s v="ALCIENE MARTINS PONTES"/>
    <x v="54"/>
    <s v="Utilitário"/>
    <s v="SAVEIRO"/>
    <s v="FIAT"/>
    <s v="69494411"/>
    <s v="REDE MARAJO RIO VERD"/>
    <s v="RIO VERDE"/>
    <s v="GO"/>
    <s v="ETANOL COMUM"/>
    <n v="229"/>
    <n v="5.64"/>
    <s v=" Km/L"/>
    <n v="126385"/>
    <n v="40.58"/>
    <n v="4.59"/>
    <n v="186.26"/>
    <s v="2527011195"/>
    <s v="EXT - KSE LOCAÇOES"/>
    <s v="Planejamento Operaci"/>
    <s v="KSE LOCAÇOES"/>
    <m/>
    <d v="2026-03-14T00:00:00"/>
    <x v="11"/>
    <x v="1"/>
    <x v="12"/>
  </r>
  <r>
    <s v="TGC9A34"/>
    <s v="60645800106437250"/>
    <s v="14/03/2026 19:09:17"/>
    <s v="02679"/>
    <s v="DIOGO MARCAL PEREIRA"/>
    <x v="48"/>
    <s v="EQUIPAMENTOS"/>
    <s v="AMBULANCIA"/>
    <s v="OUTROS"/>
    <s v="26406711"/>
    <s v="POSTO ZANDONADI"/>
    <s v="GUAPO"/>
    <s v="GO"/>
    <s v="DIESEL S-10"/>
    <n v="275"/>
    <n v="6.11"/>
    <s v=" Km/L"/>
    <n v="15812"/>
    <n v="45"/>
    <n v="7.59"/>
    <n v="341.55"/>
    <s v="140368907"/>
    <s v="Planejamento Operaci"/>
    <s v="Planejamento Operaci"/>
    <s v="Operacional"/>
    <m/>
    <d v="2026-03-14T00:00:00"/>
    <x v="11"/>
    <x v="1"/>
    <x v="13"/>
  </r>
  <r>
    <s v="TKC9B59"/>
    <s v="60645800106185324"/>
    <s v="14/03/2026 19:40:22"/>
    <s v="04495"/>
    <s v="LUIZ PAULO OLIVEIRA DE PAULA"/>
    <x v="26"/>
    <s v="Caminhão"/>
    <s v="FH 540 6X4R"/>
    <s v="VOLVO"/>
    <s v="75331801"/>
    <s v="DECIO CEZARINA"/>
    <s v="CEZARINA"/>
    <s v="GO"/>
    <s v="DIESEL S-10"/>
    <n v="1220"/>
    <n v="2.62"/>
    <s v=" Km/L"/>
    <n v="11906"/>
    <n v="466.41"/>
    <n v="8.2899999999999991"/>
    <n v="3866.54"/>
    <s v="202603141939"/>
    <s v="EXT - LUCCA JR"/>
    <s v="Planejamento Operaci"/>
    <s v="LUCCA JR"/>
    <m/>
    <d v="2026-03-14T00:00:00"/>
    <x v="11"/>
    <x v="1"/>
    <x v="11"/>
  </r>
  <r>
    <s v="TJE5D27"/>
    <s v="60645800105124400"/>
    <s v="14/03/2026 19:46:00"/>
    <s v="81743"/>
    <s v="JEFERSON LUIZ MARTINS_x0009__x0009__x0009__x0009_"/>
    <x v="60"/>
    <s v="EQUIPAMENTOS"/>
    <s v="GUINCHO LEVE"/>
    <s v="EQUIPAMENTO"/>
    <s v="46209914"/>
    <s v="DECIO RIO VERDE"/>
    <s v="RIO VERDE"/>
    <s v="GO"/>
    <s v="DIESEL S-10"/>
    <n v="678"/>
    <n v="5.34"/>
    <s v=" Km/L"/>
    <n v="25052"/>
    <n v="127"/>
    <n v="8.2899999999999991"/>
    <n v="1052.83"/>
    <s v="202603141945"/>
    <s v="EXT - LUCCA JR"/>
    <s v="Planejamento Operaci"/>
    <s v="LUCCA JR"/>
    <m/>
    <d v="2026-03-14T00:00:00"/>
    <x v="11"/>
    <x v="1"/>
    <x v="11"/>
  </r>
  <r>
    <s v="TKC9B59"/>
    <s v="60645800106185324"/>
    <s v="14/03/2026 19:46:46"/>
    <s v="04495"/>
    <s v="LUIZ PAULO OLIVEIRA DE PAULA"/>
    <x v="26"/>
    <s v="Caminhão"/>
    <s v="FH 540 6X4R"/>
    <s v="VOLVO"/>
    <s v="75331801"/>
    <s v="DECIO CEZARINA"/>
    <s v="CEZARINA"/>
    <s v="GO"/>
    <s v="DIESEL S-10"/>
    <n v="0"/>
    <n v="0"/>
    <s v=" Km/L"/>
    <n v="11906"/>
    <n v="466.41"/>
    <n v="8.2899999999999991"/>
    <n v="3866.54"/>
    <s v="202603141946"/>
    <s v="EXT - LUCCA JR"/>
    <s v="Planejamento Operaci"/>
    <s v="LUCCA JR"/>
    <m/>
    <d v="2026-03-14T00:00:00"/>
    <x v="11"/>
    <x v="1"/>
    <x v="11"/>
  </r>
  <r>
    <s v="TKC9B59"/>
    <m/>
    <s v="14/03/2026 19:49:07"/>
    <m/>
    <m/>
    <x v="26"/>
    <m/>
    <m/>
    <m/>
    <m/>
    <s v="DECIO CEZARINA"/>
    <m/>
    <m/>
    <s v="ARLA-32"/>
    <s v="-"/>
    <s v="-"/>
    <s v=" Km/L"/>
    <s v="-"/>
    <n v="28.57"/>
    <m/>
    <n v="108.28"/>
    <m/>
    <m/>
    <m/>
    <m/>
    <m/>
    <d v="2026-03-14T00:00:00"/>
    <x v="11"/>
    <x v="1"/>
    <x v="11"/>
  </r>
  <r>
    <s v="TTS4A16"/>
    <s v="60645800108788589"/>
    <s v="14/03/2026 21:14:08"/>
    <s v="70267"/>
    <s v="DOUGLAS VASCONCELOS MOURA"/>
    <x v="32"/>
    <s v="Caminhonete"/>
    <s v="Caminhonete S10"/>
    <s v="CHEVROLET"/>
    <s v="75331003"/>
    <s v="SUPERVIA LAGOA"/>
    <s v="RIO VERDE"/>
    <s v="GO"/>
    <s v="DIESEL S-10"/>
    <n v="810"/>
    <n v="14.67"/>
    <s v=" Km/L"/>
    <n v="44008"/>
    <n v="55.22"/>
    <n v="8.7899999999999991"/>
    <n v="485.38"/>
    <s v="0"/>
    <s v="Planejamento Operaci"/>
    <s v="Planejamento Operaci"/>
    <s v="INSPENCAO"/>
    <m/>
    <d v="2026-03-14T00:00:00"/>
    <x v="11"/>
    <x v="1"/>
    <x v="12"/>
  </r>
  <r>
    <s v="TFV8C74"/>
    <s v="60645800106437299"/>
    <s v="14/03/2026 22:50:32"/>
    <s v="79612"/>
    <s v="GLEISON DUARTE BRITO"/>
    <x v="34"/>
    <s v="Automóvel"/>
    <s v="AMBULANCIA"/>
    <s v="VOLKSWAGEN"/>
    <s v="75331801"/>
    <s v="DECIO CEZARINA"/>
    <s v="CEZARINA"/>
    <s v="GO"/>
    <s v="DIESEL S-10"/>
    <n v="291"/>
    <n v="5.58"/>
    <s v=" Km/L"/>
    <n v="14880"/>
    <n v="52.12"/>
    <n v="8.2899999999999991"/>
    <n v="432.07"/>
    <s v="202603142249"/>
    <s v="Planejamento Operaci"/>
    <s v="Planejamento Operaci"/>
    <s v="RESGATE"/>
    <m/>
    <d v="2026-03-14T00:00:00"/>
    <x v="11"/>
    <x v="1"/>
    <x v="13"/>
  </r>
  <r>
    <s v="TUF2B45"/>
    <s v="60645800106472420"/>
    <s v="14/03/2026 23:08:07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261"/>
    <n v="9.7200000000000006"/>
    <s v=" Km/L"/>
    <n v="134243"/>
    <n v="26.85"/>
    <n v="4.8899999999999997"/>
    <n v="131.30000000000001"/>
    <s v="0"/>
    <s v="EXT - KSE LOCAÇOES"/>
    <s v="Planejamento Operaci"/>
    <s v="KSE LOCAÇOES"/>
    <m/>
    <d v="2026-03-14T00:00:00"/>
    <x v="11"/>
    <x v="1"/>
    <x v="12"/>
  </r>
  <r>
    <s v="TTT2H93"/>
    <s v="60645800106472340"/>
    <s v="14/03/2026 23:33:34"/>
    <s v="07583"/>
    <s v="DAVID BORGES DOS SANTOS"/>
    <x v="41"/>
    <s v="Utilitário"/>
    <s v="SAVEIRO"/>
    <s v="FIAT"/>
    <s v="07674909"/>
    <s v="AUTO POSTO INDIARA"/>
    <s v="INDIARA"/>
    <s v="GO"/>
    <s v="ETANOL COMUM"/>
    <n v="352"/>
    <n v="8.73"/>
    <s v=" Km/L"/>
    <n v="80458"/>
    <n v="40.33"/>
    <n v="4.8899999999999997"/>
    <n v="197.21"/>
    <s v="12807"/>
    <s v="EXT - KSE LOCAÇOES"/>
    <s v="Planejamento Operaci"/>
    <s v="KSE LOCAÇOES"/>
    <m/>
    <d v="2026-03-14T00:00:00"/>
    <x v="11"/>
    <x v="1"/>
    <x v="12"/>
  </r>
  <r>
    <s v="TTR3A31"/>
    <s v="60645800106472404"/>
    <s v="15/03/2026 00:51:06"/>
    <s v="75150"/>
    <s v="PETTERSON PERIS BENJAMIN"/>
    <x v="53"/>
    <s v="Caminhonete"/>
    <s v="SAVEIRO CS RB MF"/>
    <s v="VW"/>
    <s v="46209914"/>
    <s v="DECIO RIO VERDE"/>
    <s v="RIO VERDE"/>
    <s v="GO"/>
    <s v="ETANOL COMUM"/>
    <n v="413"/>
    <n v="10.66"/>
    <s v=" Km/L"/>
    <n v="120842"/>
    <n v="38.75"/>
    <n v="4.79"/>
    <n v="185.61"/>
    <s v="202603150050"/>
    <s v="EXT - KSE LOCAÇOES"/>
    <s v="Planejamento Operaci"/>
    <s v="KSE LOCAÇOES"/>
    <m/>
    <d v="2026-03-15T00:00:00"/>
    <x v="11"/>
    <x v="1"/>
    <x v="12"/>
  </r>
  <r>
    <s v="TTQ4C10"/>
    <s v="60645800106553930"/>
    <s v="15/03/2026 01:39:30"/>
    <s v="82380"/>
    <s v="ENILSON DE SOUSA CAETANO"/>
    <x v="31"/>
    <s v="Caminhonete"/>
    <s v="Caminhonete S10"/>
    <s v="CHEVROLET"/>
    <s v="53081700"/>
    <s v="POSTO Z   Z SANTA MA"/>
    <s v="GUAPO"/>
    <s v="GO"/>
    <s v="DIESEL S-10"/>
    <n v="880"/>
    <n v="12.59"/>
    <s v=" Km/L"/>
    <n v="142277"/>
    <n v="69.92"/>
    <n v="7.79"/>
    <n v="544.65"/>
    <s v="0"/>
    <s v="Planejamento Operaci"/>
    <s v="Planejamento Operaci"/>
    <s v="INSPENCAO"/>
    <m/>
    <d v="2026-03-15T00:00:00"/>
    <x v="11"/>
    <x v="1"/>
    <x v="12"/>
  </r>
  <r>
    <s v="TTY2C25"/>
    <s v="60645800106472430"/>
    <s v="15/03/2026 01:45:35"/>
    <s v="36470"/>
    <s v="JOÃO BATISTA DA SILVA"/>
    <x v="38"/>
    <s v="Caminhonete"/>
    <s v="SAVEIRO CS RB MF"/>
    <s v="VW"/>
    <s v="45341508"/>
    <s v="POSTO ALTO DA SERRA"/>
    <s v="ITUMBIARA"/>
    <s v="GO"/>
    <s v="ETANOL COMUM"/>
    <n v="393"/>
    <n v="9.76"/>
    <s v=" Km/L"/>
    <n v="112591"/>
    <n v="40.270000000000003"/>
    <n v="4.9909999999999997"/>
    <n v="200.97"/>
    <s v="0"/>
    <s v="EXT - KSE LOCAÇOES"/>
    <s v="Planejamento Operaci"/>
    <s v="KSE LOCAÇOES"/>
    <m/>
    <d v="2026-03-15T00:00:00"/>
    <x v="11"/>
    <x v="1"/>
    <x v="12"/>
  </r>
  <r>
    <s v="TUG2C45"/>
    <s v="60645800106437770"/>
    <s v="15/03/2026 03:03:59"/>
    <s v="80560"/>
    <s v="EDMAR PEREIRA COSTA"/>
    <x v="54"/>
    <s v="Utilitário"/>
    <s v="SAVEIRO"/>
    <s v="FIAT"/>
    <s v="81889412"/>
    <s v="POSTO ZERO UM"/>
    <s v="RIO VERDE"/>
    <s v="GO"/>
    <s v="ETANOL COMUM"/>
    <n v="348"/>
    <n v="8.73"/>
    <s v=" Km/L"/>
    <n v="126733"/>
    <n v="39.85"/>
    <n v="4.8899999999999997"/>
    <n v="194.86"/>
    <s v="1"/>
    <s v="EXT - KSE LOCAÇOES"/>
    <s v="Planejamento Operaci"/>
    <s v="KSE LOCAÇOES"/>
    <m/>
    <d v="2026-03-15T00:00:00"/>
    <x v="11"/>
    <x v="1"/>
    <x v="12"/>
  </r>
  <r>
    <s v="TTT2H95"/>
    <s v="60645800106472477"/>
    <s v="15/03/2026 03:45:37"/>
    <s v="05208"/>
    <s v="CHARLES ROSA"/>
    <x v="63"/>
    <s v="Caminhonete"/>
    <s v="SAVEIRO CS RB MF"/>
    <s v="VW"/>
    <s v="46209914"/>
    <s v="DECIO RIO VERDE"/>
    <s v="RIO VERDE"/>
    <s v="GO"/>
    <s v="ETANOL COMUM"/>
    <n v="446"/>
    <n v="10.81"/>
    <s v=" Km/L"/>
    <n v="112965"/>
    <n v="41.27"/>
    <n v="4.79"/>
    <n v="197.68"/>
    <s v="202603150344"/>
    <s v="EXT - KSE LOCAÇOES"/>
    <s v="Planejamento Operaci"/>
    <s v="KSE LOCAÇOES"/>
    <m/>
    <d v="2026-03-15T00:00:00"/>
    <x v="11"/>
    <x v="1"/>
    <x v="12"/>
  </r>
  <r>
    <s v="TLO0E87"/>
    <s v="60645800106184255"/>
    <s v="15/03/2026 04:36:54"/>
    <s v="99045"/>
    <s v="SIDNEY DA COSTA RODRIGUES_x0009__x0009__x0009__x0009_"/>
    <x v="43"/>
    <s v="EQUIPAMENTOS"/>
    <s v="GUINCHO LEVE"/>
    <s v="EQUIPAMENTO"/>
    <s v="69442211"/>
    <s v="POSTO SUDOESTE"/>
    <s v="GUAPO"/>
    <s v="GO"/>
    <s v="DIESEL S-10"/>
    <n v="352"/>
    <n v="6.26"/>
    <s v=" Km/L"/>
    <n v="35873"/>
    <n v="56.25"/>
    <n v="7.99"/>
    <n v="449.43"/>
    <s v="0"/>
    <s v="EXT - LUCCA JR"/>
    <s v="Planejamento Operaci"/>
    <s v="LUCCA JR"/>
    <m/>
    <d v="2026-03-15T00:00:00"/>
    <x v="11"/>
    <x v="1"/>
    <x v="11"/>
  </r>
  <r>
    <s v="TFI3B19"/>
    <s v="60645800105926941"/>
    <s v="15/03/2026 04:45:09"/>
    <s v="70214"/>
    <s v="IGOR LEMES FERNANDES"/>
    <x v="4"/>
    <s v="Automóvel"/>
    <s v="ARGO"/>
    <s v="FIAT"/>
    <s v="81889412"/>
    <s v="POSTO ZERO UM"/>
    <s v="RIO VERDE"/>
    <s v="GO"/>
    <s v="ETANOL COMUM"/>
    <n v="313"/>
    <n v="9.6199999999999992"/>
    <s v=" Km/L"/>
    <n v="76186"/>
    <n v="32.520000000000003"/>
    <n v="4.8899999999999997"/>
    <n v="159.02000000000001"/>
    <s v="2"/>
    <s v="Planejamento Operaci"/>
    <s v="Planejamento Operaci"/>
    <s v="Operacional"/>
    <m/>
    <d v="2026-03-15T00:00:00"/>
    <x v="11"/>
    <x v="1"/>
    <x v="0"/>
  </r>
  <r>
    <s v="TTP5B47"/>
    <s v="60645800106472110"/>
    <s v="15/03/2026 04:59:03"/>
    <s v="01227"/>
    <s v="DAILTON FERREIRA CRUVINEL"/>
    <x v="40"/>
    <s v="Caminhonete"/>
    <s v="SAVEIRO CS RB MF"/>
    <s v="VW"/>
    <s v="07674909"/>
    <s v="AUTO POSTO INDIARA"/>
    <s v="INDIARA"/>
    <s v="GO"/>
    <s v="ETANOL COMUM"/>
    <n v="497"/>
    <n v="12.32"/>
    <s v=" Km/L"/>
    <n v="130732"/>
    <n v="40.340000000000003"/>
    <n v="4.8899999999999997"/>
    <n v="197.26"/>
    <s v="12809"/>
    <s v="EXT - KSE LOCAÇOES"/>
    <s v="Planejamento Operaci"/>
    <s v="KSE LOCAÇOES"/>
    <m/>
    <d v="2026-03-15T00:00:00"/>
    <x v="11"/>
    <x v="1"/>
    <x v="12"/>
  </r>
  <r>
    <s v="TGK2G46"/>
    <s v="60645800106956305"/>
    <s v="15/03/2026 07:20:49"/>
    <s v="04161"/>
    <s v="WESLEY DUARTE MESQUITA"/>
    <x v="59"/>
    <s v="Utilitário"/>
    <s v="FIORINO"/>
    <s v="FIAT"/>
    <s v="41875311"/>
    <s v="POSTO SABOR DA TERRA"/>
    <s v="INDIARA"/>
    <s v="GO"/>
    <s v="ETANOL COMUM"/>
    <n v="238"/>
    <n v="5.64"/>
    <s v=" Km/L"/>
    <n v="13846"/>
    <n v="42.2"/>
    <n v="5.3810000000000002"/>
    <n v="227.06"/>
    <s v="150326381"/>
    <s v="Planejamento Operaci"/>
    <s v="Planejamento Operaci"/>
    <s v="Operacional"/>
    <m/>
    <d v="2026-03-15T00:00:00"/>
    <x v="11"/>
    <x v="1"/>
    <x v="5"/>
  </r>
  <r>
    <s v="TGM2I26"/>
    <s v="60645800106958050"/>
    <s v="15/03/2026 07:56:29"/>
    <s v="59226"/>
    <s v="PASCHOAL FAVORITTO DE QUEIROZ"/>
    <x v="52"/>
    <s v="Utilitário"/>
    <s v="FIORINO"/>
    <s v="FIAT"/>
    <s v="69479601"/>
    <s v="REDE SANTA LUZIA X"/>
    <s v="GOIANIA"/>
    <s v="GO"/>
    <s v="ETANOL COMUM"/>
    <n v="257"/>
    <n v="4.91"/>
    <s v=" Km/L"/>
    <n v="21769"/>
    <n v="52.32"/>
    <n v="4.99"/>
    <n v="261.10000000000002"/>
    <s v="194208"/>
    <s v="EXT - KSE LOCAÇOES"/>
    <s v="Planejamento Operaci"/>
    <s v="Operacional"/>
    <m/>
    <d v="2026-03-15T00:00:00"/>
    <x v="11"/>
    <x v="1"/>
    <x v="5"/>
  </r>
  <r>
    <s v="TUF2B45"/>
    <s v="60645800106472420"/>
    <s v="15/03/2026 09:01:51"/>
    <s v="01318"/>
    <s v="JOAO BATISTA REIS"/>
    <x v="37"/>
    <s v="Caminhonete"/>
    <s v="SAVEIRO CS RB MF"/>
    <s v="VW"/>
    <s v="85314604"/>
    <s v="MB POSTOS"/>
    <s v="GOIANIA"/>
    <s v="GO"/>
    <s v="ETANOL COMUM"/>
    <n v="414"/>
    <n v="9.39"/>
    <s v=" Km/L"/>
    <n v="134657"/>
    <n v="44.09"/>
    <n v="4.99"/>
    <n v="220.01"/>
    <s v="0"/>
    <s v="EXT - KSE LOCAÇOES"/>
    <s v="Planejamento Operaci"/>
    <s v="KSE LOCAÇOES"/>
    <m/>
    <d v="2026-03-15T00:00:00"/>
    <x v="11"/>
    <x v="1"/>
    <x v="12"/>
  </r>
  <r>
    <s v="TGA0B06"/>
    <s v="60645800106958060"/>
    <s v="15/03/2026 10:26:51"/>
    <s v="00933"/>
    <s v="GIULEY RIBEIRO DOS SANTOS"/>
    <x v="55"/>
    <s v="Caminhonete"/>
    <s v="FIORINO"/>
    <s v="FIAT"/>
    <s v="69494411"/>
    <s v="REDE MARAJO RIO VERD"/>
    <s v="RIO VERDE"/>
    <s v="GO"/>
    <s v="ETANOL COMUM"/>
    <n v="299"/>
    <n v="9.06"/>
    <s v=" Km/L"/>
    <n v="22689"/>
    <n v="32.99"/>
    <n v="4.59"/>
    <n v="151.41999999999999"/>
    <s v="1"/>
    <s v="Planejamento Operaci"/>
    <s v="Planejamento Operaci"/>
    <s v="TI e Automação"/>
    <m/>
    <d v="2026-03-15T00:00:00"/>
    <x v="11"/>
    <x v="1"/>
    <x v="5"/>
  </r>
  <r>
    <s v="TTR3A31"/>
    <s v="60645800106472404"/>
    <s v="15/03/2026 12:03:08"/>
    <s v="00386"/>
    <s v="RAFAEL SOUZA LIMA"/>
    <x v="53"/>
    <s v="Caminhonete"/>
    <s v="SAVEIRO CS RB MF"/>
    <s v="VW"/>
    <s v="24906505"/>
    <s v="AUTO POSTO BOM RETIR"/>
    <s v="RIO VERDE"/>
    <s v="GO"/>
    <s v="ETANOL COMUM"/>
    <n v="563"/>
    <n v="11.97"/>
    <s v=" Km/L"/>
    <n v="121405"/>
    <n v="47.04"/>
    <n v="4.79"/>
    <n v="225.34"/>
    <s v="150343"/>
    <s v="EXT - KSE LOCAÇOES"/>
    <s v="Planejamento Operaci"/>
    <s v="KSE LOCAÇOES"/>
    <m/>
    <d v="2026-03-15T00:00:00"/>
    <x v="11"/>
    <x v="1"/>
    <x v="12"/>
  </r>
  <r>
    <s v="TUG2C45"/>
    <s v="60645800106437770"/>
    <s v="15/03/2026 13:11:13"/>
    <s v="02527"/>
    <s v="ALCIENE MARTINS PONTES"/>
    <x v="54"/>
    <s v="Utilitário"/>
    <s v="SAVEIRO"/>
    <s v="FIAT"/>
    <s v="69494411"/>
    <s v="REDE MARAJO RIO VERD"/>
    <s v="RIO VERDE"/>
    <s v="GO"/>
    <s v="ETANOL COMUM"/>
    <n v="333"/>
    <n v="8.06"/>
    <s v=" Km/L"/>
    <n v="127066"/>
    <n v="41.34"/>
    <n v="4.59"/>
    <n v="189.75"/>
    <s v="1"/>
    <s v="EXT - KSE LOCAÇOES"/>
    <s v="Planejamento Operaci"/>
    <s v="KSE LOCAÇOES"/>
    <m/>
    <d v="2026-03-15T00:00:00"/>
    <x v="11"/>
    <x v="1"/>
    <x v="12"/>
  </r>
  <r>
    <s v="TTP5B47"/>
    <s v="60645800106472110"/>
    <s v="15/03/2026 14:01:08"/>
    <s v="02710"/>
    <s v="RAINON LOPES ALMEIDA"/>
    <x v="40"/>
    <s v="Caminhonete"/>
    <s v="SAVEIRO CS RB MF"/>
    <s v="VW"/>
    <s v="75331801"/>
    <s v="DECIO CEZARINA"/>
    <s v="CEZARINA"/>
    <s v="GO"/>
    <s v="ETANOL COMUM"/>
    <n v="462"/>
    <n v="10.89"/>
    <s v=" Km/L"/>
    <n v="131194"/>
    <n v="42.42"/>
    <n v="4.6900000000000004"/>
    <n v="198.95"/>
    <s v="202603151400"/>
    <s v="EXT - KSE LOCAÇOES"/>
    <s v="Planejamento Operaci"/>
    <s v="KSE LOCAÇOES"/>
    <m/>
    <d v="2026-03-15T00:00:00"/>
    <x v="11"/>
    <x v="1"/>
    <x v="12"/>
  </r>
  <r>
    <s v="TTY2C25"/>
    <s v="60645800106472430"/>
    <s v="15/03/2026 14:05:29"/>
    <s v="59829"/>
    <s v="AGDA GOMES DA SILVA RODRIGUES"/>
    <x v="38"/>
    <s v="Caminhonete"/>
    <s v="SAVEIRO CS RB MF"/>
    <s v="VW"/>
    <s v="46286315"/>
    <s v="POSTO CENTRAL"/>
    <s v="BOM JESUS"/>
    <s v="GO"/>
    <s v="ETANOL COMUM"/>
    <n v="399"/>
    <n v="8.51"/>
    <s v=" Km/L"/>
    <n v="112990"/>
    <n v="46.89"/>
    <n v="4.9909999999999997"/>
    <n v="234.01"/>
    <s v="0"/>
    <s v="EXT - KSE LOCAÇOES"/>
    <s v="Planejamento Operaci"/>
    <s v="KSE LOCAÇOES"/>
    <m/>
    <d v="2026-03-15T00:00:00"/>
    <x v="11"/>
    <x v="1"/>
    <x v="12"/>
  </r>
  <r>
    <s v="TTT2H95"/>
    <s v="60645800106472477"/>
    <s v="15/03/2026 15:18:58"/>
    <s v="88512"/>
    <s v="JUAREZ NEVES"/>
    <x v="63"/>
    <s v="Caminhonete"/>
    <s v="SAVEIRO CS RB MF"/>
    <s v="VW"/>
    <s v="45308900"/>
    <s v="POSTO LUPATINI"/>
    <s v="SANTO ANTONIO DA BARRA"/>
    <s v="GO"/>
    <s v="ETANOL COMUM"/>
    <n v="446"/>
    <n v="10.18"/>
    <s v=" Km/L"/>
    <n v="113411"/>
    <n v="43.81"/>
    <n v="4.99"/>
    <n v="218.61"/>
    <s v="0"/>
    <s v="EXT - KSE LOCAÇOES"/>
    <s v="Planejamento Operaci"/>
    <s v="KSE LOCAÇOES"/>
    <m/>
    <d v="2026-03-15T00:00:00"/>
    <x v="11"/>
    <x v="1"/>
    <x v="12"/>
  </r>
  <r>
    <s v="TUW2D74"/>
    <s v="60645800105124310"/>
    <s v="15/03/2026 15:55:26"/>
    <s v="53759"/>
    <s v="DHEIMERSON BRUNO MARINHO DE LIRA"/>
    <x v="35"/>
    <s v="Automóvel"/>
    <s v="CHEVROLET/S10 LS DD4"/>
    <s v="CHEVROLET"/>
    <s v="45364511"/>
    <s v="AUTO POSTO CERRADO 4"/>
    <s v="ITUMBIARA"/>
    <s v="GO"/>
    <s v="DIESEL S-10"/>
    <n v="1025"/>
    <n v="14.47"/>
    <s v=" Km/L"/>
    <n v="114085"/>
    <n v="70.819999999999993"/>
    <n v="7.59"/>
    <n v="537.52"/>
    <s v="383947"/>
    <s v="Planejamento Operaci"/>
    <s v="Planejamento Operaci"/>
    <s v="Operacional"/>
    <m/>
    <d v="2026-03-15T00:00:00"/>
    <x v="11"/>
    <x v="1"/>
    <x v="12"/>
  </r>
  <r>
    <s v="TTS4A16"/>
    <s v="60645800108788589"/>
    <s v="15/03/2026 16:01:16"/>
    <s v="00399"/>
    <s v="JULIANO FERNANDES DA SILVA"/>
    <x v="32"/>
    <s v="Caminhonete"/>
    <s v="Caminhonete S10"/>
    <s v="CHEVROLET"/>
    <s v="75331003"/>
    <s v="SUPERVIA LAGOA"/>
    <s v="RIO VERDE"/>
    <s v="GO"/>
    <s v="DIESEL S-10"/>
    <n v="890"/>
    <n v="14.4"/>
    <s v=" Km/L"/>
    <n v="44898"/>
    <n v="61.82"/>
    <n v="8.7899999999999991"/>
    <n v="543.4"/>
    <s v="0"/>
    <s v="Planejamento Operaci"/>
    <s v="Planejamento Operaci"/>
    <s v="INSPENCAO"/>
    <m/>
    <d v="2026-03-15T00:00:00"/>
    <x v="11"/>
    <x v="1"/>
    <x v="12"/>
  </r>
  <r>
    <s v="TTV4H65"/>
    <s v="60645800107557973"/>
    <s v="15/03/2026 16:07:01"/>
    <s v="70129"/>
    <s v="DIONILSON DE SOUZA SANTOS"/>
    <x v="65"/>
    <s v="Caminhonete"/>
    <s v="SAVEIRO CD RB MF"/>
    <s v="VOLKSWAGEN"/>
    <s v="41826312"/>
    <s v="AUTO POSTO JACARE"/>
    <s v="ACREUNA"/>
    <s v="GO"/>
    <s v="ETANOL COMUM"/>
    <n v="477"/>
    <n v="9.16"/>
    <s v=" Km/L"/>
    <n v="18959"/>
    <n v="52.1"/>
    <n v="4.8609999999999998"/>
    <n v="253.25"/>
    <s v="150357927"/>
    <s v="EXT - KSE LOCAÇOES"/>
    <s v="Planejamento Operaci"/>
    <s v="KSE LOCAÇOES"/>
    <m/>
    <d v="2026-03-15T00:00:00"/>
    <x v="11"/>
    <x v="1"/>
    <x v="12"/>
  </r>
  <r>
    <s v="RBP0A22"/>
    <s v="60645800106437700"/>
    <s v="15/03/2026 16:26:18"/>
    <s v="48710"/>
    <s v="GUSTAVO DA SILVA"/>
    <x v="68"/>
    <s v="Utilitário"/>
    <s v="STRADA"/>
    <s v="FIAT"/>
    <s v="07674909"/>
    <s v="AUTO POSTO INDIARA"/>
    <s v="INDIARA"/>
    <s v="GO"/>
    <s v="ETANOL COMUM"/>
    <n v="350"/>
    <n v="8.31"/>
    <s v=" Km/L"/>
    <n v="50853"/>
    <n v="42.13"/>
    <n v="4.8899999999999997"/>
    <n v="206.02"/>
    <s v="12822"/>
    <s v="Planejamento Operaci"/>
    <s v="Planejamento Operaci"/>
    <s v="TI e Automação"/>
    <m/>
    <d v="2026-03-15T00:00:00"/>
    <x v="11"/>
    <x v="1"/>
    <x v="5"/>
  </r>
  <r>
    <s v="TTQ4C10"/>
    <s v="60645800106553930"/>
    <s v="15/03/2026 17:00:23"/>
    <s v="04617"/>
    <s v="JESSICA MARIA ALVES LOPES"/>
    <x v="31"/>
    <s v="Caminhonete"/>
    <s v="Caminhonete S10"/>
    <s v="CHEVROLET"/>
    <s v="26406711"/>
    <s v="POSTO ZANDONADI"/>
    <s v="GUAPO"/>
    <s v="GO"/>
    <s v="DIESEL S-10"/>
    <n v="680"/>
    <n v="14.81"/>
    <s v=" Km/L"/>
    <n v="142957"/>
    <n v="45.92"/>
    <n v="7.59"/>
    <n v="348.53"/>
    <s v="150361180"/>
    <s v="Planejamento Operaci"/>
    <s v="Planejamento Operaci"/>
    <s v="INSPENCAO"/>
    <m/>
    <d v="2026-03-15T00:00:00"/>
    <x v="11"/>
    <x v="1"/>
    <x v="12"/>
  </r>
  <r>
    <s v="TIV6G27"/>
    <s v="60645800106184069"/>
    <s v="15/03/2026 17:24:53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383"/>
    <n v="5.72"/>
    <s v=" Km/L"/>
    <n v="37050"/>
    <n v="67.010000000000005"/>
    <n v="8.19"/>
    <n v="548.80999999999995"/>
    <s v="150362608"/>
    <s v="EXT - LUCCA JR"/>
    <s v="Planejamento Operaci"/>
    <s v="LUCCA JR"/>
    <m/>
    <d v="2026-03-15T00:00:00"/>
    <x v="11"/>
    <x v="1"/>
    <x v="11"/>
  </r>
  <r>
    <s v="TIV6G27"/>
    <m/>
    <s v="15/03/2026 17:24:53"/>
    <m/>
    <m/>
    <x v="30"/>
    <m/>
    <m/>
    <m/>
    <m/>
    <s v="AUTO POSTO JACARE"/>
    <m/>
    <m/>
    <s v="ARLA-32"/>
    <s v="-"/>
    <s v="-"/>
    <s v=" Km/L"/>
    <s v="-"/>
    <n v="6"/>
    <m/>
    <n v="19.8"/>
    <m/>
    <m/>
    <m/>
    <m/>
    <m/>
    <d v="2026-03-15T00:00:00"/>
    <x v="11"/>
    <x v="1"/>
    <x v="11"/>
  </r>
  <r>
    <s v="TLO0E87"/>
    <s v="60645800106184255"/>
    <s v="15/03/2026 17:48:32"/>
    <s v="04911"/>
    <s v="HYAGO GONÇALVES FERNANDES"/>
    <x v="43"/>
    <s v="EQUIPAMENTOS"/>
    <s v="GUINCHO LEVE"/>
    <s v="EQUIPAMENTO"/>
    <s v="53081700"/>
    <s v="POSTO Z   Z SANTA MA"/>
    <s v="GUAPO"/>
    <s v="GO"/>
    <s v="DIESEL S-10"/>
    <n v="274"/>
    <n v="6.29"/>
    <s v=" Km/L"/>
    <n v="36147"/>
    <n v="43.56"/>
    <n v="7.7910000000000004"/>
    <n v="339.37"/>
    <s v="0"/>
    <s v="EXT - LUCCA JR"/>
    <s v="Planejamento Operaci"/>
    <s v="LUCCA JR"/>
    <m/>
    <d v="2026-03-15T00:00:00"/>
    <x v="11"/>
    <x v="1"/>
    <x v="11"/>
  </r>
  <r>
    <s v="TFI3B19"/>
    <s v="60645800105926941"/>
    <s v="15/03/2026 18:09:33"/>
    <s v="73410"/>
    <s v="BRUNO SOUSA DIAS"/>
    <x v="4"/>
    <s v="Automóvel"/>
    <s v="ARGO"/>
    <s v="FIAT"/>
    <s v="81889412"/>
    <s v="POSTO ZERO UM"/>
    <s v="RIO VERDE"/>
    <s v="GO"/>
    <s v="ETANOL COMUM"/>
    <n v="397"/>
    <n v="10.35"/>
    <s v=" Km/L"/>
    <n v="76583"/>
    <n v="38.369999999999997"/>
    <n v="4.8899999999999997"/>
    <n v="187.62"/>
    <s v="1"/>
    <s v="Planejamento Operaci"/>
    <s v="Planejamento Operaci"/>
    <s v="Operacional"/>
    <m/>
    <d v="2026-03-15T00:00:00"/>
    <x v="11"/>
    <x v="1"/>
    <x v="0"/>
  </r>
  <r>
    <s v="TFU6C04"/>
    <s v="60645800106437493"/>
    <s v="15/03/2026 18:49:20"/>
    <s v="70145"/>
    <s v="LUCAS HENRIQUE MAGALHAES DE SOUZA "/>
    <x v="50"/>
    <s v="EQUIPAMENTOS"/>
    <s v="AMBULANCIA"/>
    <s v="OUTROS"/>
    <s v="45341508"/>
    <s v="POSTO ALTO DA SERRA"/>
    <s v="ITUMBIARA"/>
    <s v="GO"/>
    <s v="DIESEL S-10"/>
    <n v="381"/>
    <n v="5.87"/>
    <s v=" Km/L"/>
    <n v="10688"/>
    <n v="64.959999999999994"/>
    <n v="7.74"/>
    <n v="502.77"/>
    <s v="0"/>
    <s v="Planejamento Operaci"/>
    <s v="Planejamento Operaci"/>
    <s v="Operacional"/>
    <m/>
    <d v="2026-03-15T00:00:00"/>
    <x v="11"/>
    <x v="1"/>
    <x v="13"/>
  </r>
  <r>
    <s v="TFU6C04"/>
    <m/>
    <s v="15/03/2026 18:49:20"/>
    <m/>
    <m/>
    <x v="50"/>
    <m/>
    <m/>
    <m/>
    <m/>
    <s v="POSTO ALTO DA SERRA"/>
    <m/>
    <m/>
    <s v="ARLA-32"/>
    <s v="-"/>
    <s v="-"/>
    <s v=" Km/L"/>
    <s v="-"/>
    <n v="2.1800000000000002"/>
    <m/>
    <n v="10.65"/>
    <m/>
    <m/>
    <m/>
    <m/>
    <m/>
    <d v="2026-03-15T00:00:00"/>
    <x v="11"/>
    <x v="1"/>
    <x v="13"/>
  </r>
  <r>
    <s v="TUF2B45"/>
    <s v="60645800106472420"/>
    <s v="15/03/2026 18:49:58"/>
    <s v="01318"/>
    <s v="JOAO BATISTA REIS"/>
    <x v="37"/>
    <s v="Caminhonete"/>
    <s v="SAVEIRO CS RB MF"/>
    <s v="VW"/>
    <s v="85314604"/>
    <s v="MB POSTOS"/>
    <s v="GOIANIA"/>
    <s v="GO"/>
    <s v="ETANOL COMUM"/>
    <n v="405"/>
    <n v="10.24"/>
    <s v=" Km/L"/>
    <n v="135062"/>
    <n v="39.549999999999997"/>
    <n v="4.99"/>
    <n v="197.35"/>
    <s v="0"/>
    <s v="EXT - KSE LOCAÇOES"/>
    <s v="Planejamento Operaci"/>
    <s v="KSE LOCAÇOES"/>
    <m/>
    <d v="2026-03-15T00:00:00"/>
    <x v="11"/>
    <x v="1"/>
    <x v="12"/>
  </r>
  <r>
    <s v="TTP5B47"/>
    <s v="60645800106472110"/>
    <s v="15/03/2026 20:50:32"/>
    <s v="01227"/>
    <s v="DAILTON FERREIRA CRUVINEL"/>
    <x v="40"/>
    <s v="Caminhonete"/>
    <s v="SAVEIRO CS RB MF"/>
    <s v="VW"/>
    <s v="07674911"/>
    <s v="AUTO POSTO INDIARA"/>
    <s v="INDIARA"/>
    <s v="GO"/>
    <s v="ETANOL COMUM"/>
    <n v="387"/>
    <n v="9.8699999999999992"/>
    <s v=" Km/L"/>
    <n v="131581"/>
    <n v="39.22"/>
    <n v="4.8899999999999997"/>
    <n v="191.79"/>
    <s v="0"/>
    <s v="EXT - KSE LOCAÇOES"/>
    <s v="Planejamento Operaci"/>
    <s v="KSE LOCAÇOES"/>
    <m/>
    <d v="2026-03-15T00:00:00"/>
    <x v="11"/>
    <x v="1"/>
    <x v="12"/>
  </r>
  <r>
    <s v="TTY2C25"/>
    <s v="60645800106472430"/>
    <s v="15/03/2026 22:33:17"/>
    <s v="36470"/>
    <s v="JOÃO BATISTA DA SILVA"/>
    <x v="38"/>
    <s v="Caminhonete"/>
    <s v="SAVEIRO CS RB MF"/>
    <s v="VW"/>
    <s v="45341508"/>
    <s v="POSTO ALTO DA SERRA"/>
    <s v="ITUMBIARA"/>
    <s v="GO"/>
    <s v="ETANOL COMUM"/>
    <n v="395"/>
    <n v="9.67"/>
    <s v=" Km/L"/>
    <n v="113385"/>
    <n v="40.85"/>
    <n v="4.9889999999999999"/>
    <n v="203.82"/>
    <s v="0"/>
    <s v="EXT - KSE LOCAÇOES"/>
    <s v="Planejamento Operaci"/>
    <s v="KSE LOCAÇOES"/>
    <m/>
    <d v="2026-03-15T00:00:00"/>
    <x v="11"/>
    <x v="1"/>
    <x v="12"/>
  </r>
  <r>
    <s v="TTR3A31"/>
    <s v="60645800106472404"/>
    <s v="15/03/2026 23:00:03"/>
    <s v="75150"/>
    <s v="PETTERSON PERIS BENJAMIN"/>
    <x v="53"/>
    <s v="Caminhonete"/>
    <s v="SAVEIRO CS RB MF"/>
    <s v="VW"/>
    <s v="13335016"/>
    <s v="POSTO TREVO"/>
    <s v="RIO VERDE"/>
    <s v="GO"/>
    <s v="ETANOL COMUM"/>
    <n v="454"/>
    <n v="11.33"/>
    <s v=" Km/L"/>
    <n v="121859"/>
    <n v="40.08"/>
    <n v="4.9909999999999997"/>
    <n v="200.03"/>
    <s v="150382757"/>
    <s v="EXT - KSE LOCAÇOES"/>
    <s v="Planejamento Operaci"/>
    <s v="KSE LOCAÇOES"/>
    <m/>
    <d v="2026-03-15T00:00:00"/>
    <x v="11"/>
    <x v="1"/>
    <x v="12"/>
  </r>
  <r>
    <s v="TUG2C45"/>
    <s v="60645800106437770"/>
    <s v="16/03/2026 00:18:10"/>
    <s v="80560"/>
    <s v="EDMAR PEREIRA COSTA"/>
    <x v="54"/>
    <s v="Utilitário"/>
    <s v="SAVEIRO"/>
    <s v="FIAT"/>
    <s v="81889412"/>
    <s v="POSTO ZERO UM"/>
    <s v="RIO VERDE"/>
    <s v="GO"/>
    <s v="ETANOL COMUM"/>
    <n v="391"/>
    <n v="9.23"/>
    <s v=" Km/L"/>
    <n v="127457"/>
    <n v="42.37"/>
    <n v="4.8899999999999997"/>
    <n v="207.18"/>
    <s v="0"/>
    <s v="EXT - KSE LOCAÇOES"/>
    <s v="Planejamento Operaci"/>
    <s v="KSE LOCAÇOES"/>
    <m/>
    <d v="2026-03-16T00:00:00"/>
    <x v="11"/>
    <x v="1"/>
    <x v="12"/>
  </r>
  <r>
    <s v="TTV4H65"/>
    <s v="60645800107557973"/>
    <s v="16/03/2026 00:35:57"/>
    <s v="07583"/>
    <s v="DAVID BORGES DOS SANTOS"/>
    <x v="65"/>
    <s v="Caminhonete"/>
    <s v="SAVEIRO CD RB MF"/>
    <s v="VOLKSWAGEN"/>
    <s v="07674909"/>
    <s v="AUTO POSTO INDIARA"/>
    <s v="INDIARA"/>
    <s v="GO"/>
    <s v="ETANOL COMUM"/>
    <n v="340"/>
    <n v="9.1199999999999992"/>
    <s v=" Km/L"/>
    <n v="19299"/>
    <n v="37.28"/>
    <n v="4.8899999999999997"/>
    <n v="182.3"/>
    <s v="12824"/>
    <s v="EXT - KSE LOCAÇOES"/>
    <s v="Planejamento Operaci"/>
    <s v="KSE LOCAÇOES"/>
    <m/>
    <d v="2026-03-16T00:00:00"/>
    <x v="11"/>
    <x v="1"/>
    <x v="12"/>
  </r>
  <r>
    <s v="TTT2H95"/>
    <s v="60645800106472477"/>
    <s v="16/03/2026 04:46:44"/>
    <s v="05208"/>
    <s v="CHARLES ROSA"/>
    <x v="63"/>
    <s v="Caminhonete"/>
    <s v="SAVEIRO CS RB MF"/>
    <s v="VW"/>
    <s v="46209914"/>
    <s v="DECIO RIO VERDE"/>
    <s v="RIO VERDE"/>
    <s v="GO"/>
    <s v="ETANOL COMUM"/>
    <n v="432"/>
    <n v="9.4499999999999993"/>
    <s v=" Km/L"/>
    <n v="113843"/>
    <n v="45.71"/>
    <n v="4.79"/>
    <n v="218.95"/>
    <s v="202603160445"/>
    <s v="EXT - KSE LOCAÇOES"/>
    <s v="Planejamento Operaci"/>
    <s v="KSE LOCAÇOES"/>
    <m/>
    <d v="2026-03-16T00:00:00"/>
    <x v="11"/>
    <x v="1"/>
    <x v="12"/>
  </r>
  <r>
    <s v="TFF6I82"/>
    <s v="60645800105143800"/>
    <s v="16/03/2026 05:17:40"/>
    <s v="11093"/>
    <s v="MARCELO PAIXÃO FILHO"/>
    <x v="62"/>
    <s v="Automóvel"/>
    <s v="ARGO"/>
    <s v="FIAT"/>
    <s v="21142903"/>
    <s v="POSTO FAISAO"/>
    <s v="CURVELO"/>
    <s v="MG"/>
    <s v="ETANOL COMUM"/>
    <n v="750"/>
    <n v="19.62"/>
    <s v=" Km/L"/>
    <n v="32050"/>
    <n v="38.229999999999997"/>
    <n v="4.9409999999999998"/>
    <n v="188.9"/>
    <s v="1"/>
    <s v="Planejamento Operaci"/>
    <s v="Planejamento Operaci"/>
    <s v="Operacional"/>
    <m/>
    <d v="2026-03-16T00:00:00"/>
    <x v="11"/>
    <x v="1"/>
    <x v="2"/>
  </r>
  <r>
    <s v="TUF2B45"/>
    <s v="60645800106472420"/>
    <s v="16/03/2026 05:18:53"/>
    <s v="70552"/>
    <s v="ARMANDO DA SILVA OLIVIEIRA NETO"/>
    <x v="37"/>
    <s v="Caminhonete"/>
    <s v="SAVEIRO CS RB MF"/>
    <s v="VW"/>
    <s v="75331003"/>
    <s v="SUPERVIA LAGOA"/>
    <s v="RIO VERDE"/>
    <s v="GO"/>
    <s v="ETANOL COMUM"/>
    <n v="247"/>
    <n v="7.11"/>
    <s v=" Km/L"/>
    <n v="135309"/>
    <n v="34.72"/>
    <n v="4.8890000000000002"/>
    <n v="169.73"/>
    <s v="0"/>
    <s v="EXT - KSE LOCAÇOES"/>
    <s v="Planejamento Operaci"/>
    <s v="KSE LOCAÇOES"/>
    <m/>
    <d v="2026-03-16T00:00:00"/>
    <x v="11"/>
    <x v="1"/>
    <x v="12"/>
  </r>
  <r>
    <s v="TTS4A16"/>
    <s v="60645800108788589"/>
    <s v="16/03/2026 05:29:22"/>
    <s v="70267"/>
    <s v="DOUGLAS VASCONCELOS MOURA"/>
    <x v="32"/>
    <s v="Caminhonete"/>
    <s v="Caminhonete S10"/>
    <s v="CHEVROLET"/>
    <s v="75331003"/>
    <s v="SUPERVIA LAGOA"/>
    <s v="RIO VERDE"/>
    <s v="GO"/>
    <s v="DIESEL S-10"/>
    <n v="449"/>
    <n v="13.15"/>
    <s v=" Km/L"/>
    <n v="45347"/>
    <n v="34.14"/>
    <n v="8.7899999999999991"/>
    <n v="300.08999999999997"/>
    <s v="0"/>
    <s v="Planejamento Operaci"/>
    <s v="Planejamento Operaci"/>
    <s v="INSPENCAO"/>
    <m/>
    <d v="2026-03-16T00:00:00"/>
    <x v="11"/>
    <x v="1"/>
    <x v="12"/>
  </r>
  <r>
    <s v="TTP5B47"/>
    <s v="60645800106472110"/>
    <s v="16/03/2026 06:37:02"/>
    <s v="01227"/>
    <s v="DAILTON FERREIRA CRUVINEL"/>
    <x v="40"/>
    <s v="Caminhonete"/>
    <s v="SAVEIRO CS RB MF"/>
    <s v="VW"/>
    <s v="07674909"/>
    <s v="AUTO POSTO INDIARA"/>
    <s v="INDIARA"/>
    <s v="GO"/>
    <s v="ETANOL COMUM"/>
    <n v="487"/>
    <n v="12.93"/>
    <s v=" Km/L"/>
    <n v="132068"/>
    <n v="37.659999999999997"/>
    <n v="4.8899999999999997"/>
    <n v="184.16"/>
    <s v="12825"/>
    <s v="EXT - KSE LOCAÇOES"/>
    <s v="Planejamento Operaci"/>
    <s v="KSE LOCAÇOES"/>
    <m/>
    <d v="2026-03-16T00:00:00"/>
    <x v="11"/>
    <x v="1"/>
    <x v="12"/>
  </r>
  <r>
    <s v="RCJ8I11"/>
    <s v="60645800106437710"/>
    <s v="16/03/2026 07:21:46"/>
    <s v="94989"/>
    <s v="THOMAS HARLLESSON CARNEIRO FARIAS"/>
    <x v="69"/>
    <s v="Caminhonete"/>
    <s v="STRADA"/>
    <s v="FIAT"/>
    <s v="13342911"/>
    <s v="SANTA HELENA DE GOIAS"/>
    <s v="SANTA HELENA DE GOIAS"/>
    <s v="GO"/>
    <s v="ETANOL COMUM"/>
    <n v="464"/>
    <n v="10.91"/>
    <s v=" Km/L"/>
    <n v="45435"/>
    <n v="42.53"/>
    <n v="4.9909999999999997"/>
    <n v="212.27"/>
    <s v="1773656446"/>
    <s v="Planejamento Operaci"/>
    <s v="Planejamento Operaci"/>
    <s v="TI e Automação"/>
    <m/>
    <d v="2026-03-16T00:00:00"/>
    <x v="11"/>
    <x v="1"/>
    <x v="5"/>
  </r>
  <r>
    <s v="TFF5D72"/>
    <s v="60645800105143780"/>
    <s v="16/03/2026 07:23:34"/>
    <s v="95253"/>
    <s v="ANDRE AUGUSTO ARAUJO DE JESUS"/>
    <x v="2"/>
    <s v="Automóvel"/>
    <s v="ARGO"/>
    <s v="FIAT"/>
    <s v="31801613"/>
    <s v="POSTO GERAR"/>
    <s v="GOIANIA"/>
    <s v="GO"/>
    <s v="ETANOL COMUM"/>
    <n v="297"/>
    <n v="8.2100000000000009"/>
    <s v=" Km/L"/>
    <n v="50453"/>
    <n v="36.18"/>
    <n v="4.5910000000000002"/>
    <n v="166.1"/>
    <s v="1"/>
    <s v="Planejamento Operaci"/>
    <s v="Planejamento Operaci"/>
    <s v="Operacional"/>
    <m/>
    <d v="2026-03-16T00:00:00"/>
    <x v="11"/>
    <x v="1"/>
    <x v="0"/>
  </r>
  <r>
    <s v="TGM4D76"/>
    <s v="60645800106437582"/>
    <s v="16/03/2026 07:53:46"/>
    <s v="33534"/>
    <s v="MARCOS ANTONIO MARCELINO DA SILVA"/>
    <x v="56"/>
    <s v="Caminhonete"/>
    <s v="FIORINO"/>
    <s v="FIAT"/>
    <s v="46286315"/>
    <s v="POSTO CENTRAL"/>
    <s v="BOM JESUS"/>
    <s v="GO"/>
    <s v="ETANOL COMUM"/>
    <n v="306"/>
    <n v="7.78"/>
    <s v=" Km/L"/>
    <n v="20853"/>
    <n v="39.35"/>
    <n v="4.99"/>
    <n v="196.37"/>
    <s v="1"/>
    <s v="Planejamento Operaci"/>
    <s v="Planejamento Operaci"/>
    <s v="Operacional"/>
    <m/>
    <d v="2026-03-16T00:00:00"/>
    <x v="11"/>
    <x v="1"/>
    <x v="5"/>
  </r>
  <r>
    <s v="TFP3B22"/>
    <s v="60645800105143720"/>
    <s v="16/03/2026 07:58:25"/>
    <s v="02769"/>
    <s v="ANDRE LUIS PAULINO"/>
    <x v="6"/>
    <s v="Automóvel"/>
    <s v="ARGO"/>
    <s v="FIAT"/>
    <s v="53030006"/>
    <s v="KR TREVO"/>
    <s v="SANTA HELENA DE GOIAS"/>
    <s v="GO"/>
    <s v="ETANOL COMUM"/>
    <n v="489"/>
    <n v="11.75"/>
    <s v=" Km/L"/>
    <n v="53516"/>
    <n v="41.61"/>
    <n v="4.9909999999999997"/>
    <n v="207.68"/>
    <s v="160328653"/>
    <s v="Planejamento Operaci"/>
    <s v="Planejamento Operaci"/>
    <s v="Operacional"/>
    <m/>
    <d v="2026-03-16T00:00:00"/>
    <x v="11"/>
    <x v="1"/>
    <x v="4"/>
  </r>
  <r>
    <s v="TFS3C72"/>
    <s v="60645800105143738"/>
    <s v="16/03/2026 08:11:33"/>
    <s v="00271"/>
    <s v="HEDER OLIVEIRA SANTANA"/>
    <x v="9"/>
    <s v="Automóvel"/>
    <s v="ARGO"/>
    <s v="FIAT"/>
    <s v="13308211"/>
    <s v="P. BANDEIRANTES"/>
    <s v="RIO VERDE"/>
    <s v="GO"/>
    <s v="ETANOL COMUM"/>
    <n v="287"/>
    <n v="8.8699999999999992"/>
    <s v=" Km/L"/>
    <n v="86634"/>
    <n v="32.340000000000003"/>
    <n v="4.79"/>
    <n v="154.91"/>
    <s v="160329261"/>
    <s v="Planejamento Operaci"/>
    <s v="Planejamento Operaci"/>
    <s v="Operacional"/>
    <m/>
    <d v="2026-03-16T00:00:00"/>
    <x v="11"/>
    <x v="1"/>
    <x v="4"/>
  </r>
  <r>
    <s v="TGL2B04"/>
    <s v="60645800106437315"/>
    <s v="16/03/2026 08:26:18"/>
    <s v="00951"/>
    <s v="HUGO HENRIQUE OLIVEIRA ROSA"/>
    <x v="45"/>
    <s v="EQUIPAMENTOS"/>
    <s v="AMBULANCIA"/>
    <s v="OUTROS"/>
    <s v="36645906"/>
    <s v="AUTO POSTO ESTRELA DO SUL III"/>
    <s v="ACREUNA"/>
    <s v="GO"/>
    <s v="DIESEL S-10"/>
    <n v="131"/>
    <n v="3.88"/>
    <s v=" Km/L"/>
    <n v="8646"/>
    <n v="33.76"/>
    <n v="8.9819999999999993"/>
    <n v="303.22000000000003"/>
    <s v="0"/>
    <s v="Planejamento Operaci"/>
    <s v="Planejamento Operaci"/>
    <s v="Operacional"/>
    <m/>
    <d v="2026-03-16T00:00:00"/>
    <x v="11"/>
    <x v="1"/>
    <x v="13"/>
  </r>
  <r>
    <s v="TFY6E09"/>
    <s v="60645800105143700"/>
    <s v="16/03/2026 08:28:40"/>
    <s v="04380"/>
    <s v="PAULO ROBERTO BATISTA DE MOURA JUNIOR"/>
    <x v="15"/>
    <s v="Automóvel"/>
    <s v="ARGO"/>
    <s v="FIAT"/>
    <s v="34251011"/>
    <s v="DECIO ARAPORA"/>
    <s v="ARAPORA"/>
    <s v="MG"/>
    <s v="ETANOL COMUM"/>
    <n v="353"/>
    <n v="8.9700000000000006"/>
    <s v=" Km/L"/>
    <n v="43985"/>
    <n v="39.340000000000003"/>
    <n v="4.6900000000000004"/>
    <n v="184.5"/>
    <s v="202603160827"/>
    <s v="Planejamento Operaci"/>
    <s v="Planejamento Operaci"/>
    <s v="Operacional"/>
    <m/>
    <d v="2026-03-16T00:00:00"/>
    <x v="11"/>
    <x v="1"/>
    <x v="1"/>
  </r>
  <r>
    <s v="TGE1F64"/>
    <s v="60645800106437404"/>
    <s v="16/03/2026 08:30:54"/>
    <s v="70145"/>
    <s v="LUCAS HENRIQUE MAGALHAES DE SOUZA "/>
    <x v="33"/>
    <s v="Caminhonete"/>
    <s v="AMBULANCIA DUCATO"/>
    <s v="FIAT"/>
    <s v="53030006"/>
    <s v="KR TREVO"/>
    <s v="SANTA HELENA DE GOIAS"/>
    <s v="GO"/>
    <s v="DIESEL S-10"/>
    <n v="183"/>
    <n v="4.3600000000000003"/>
    <s v=" Km/L"/>
    <n v="14097"/>
    <n v="42"/>
    <n v="7.99"/>
    <n v="335.58"/>
    <s v="160330609"/>
    <s v="Planejamento Operaci"/>
    <s v="Planejamento Operaci"/>
    <s v="Operacional"/>
    <m/>
    <d v="2026-03-16T00:00:00"/>
    <x v="11"/>
    <x v="1"/>
    <x v="13"/>
  </r>
  <r>
    <s v="TGE1F64"/>
    <s v="60645800106437404"/>
    <s v="16/03/2026 08:37:18"/>
    <s v="70145"/>
    <s v="LUCAS HENRIQUE MAGALHAES DE SOUZA "/>
    <x v="33"/>
    <s v="Caminhonete"/>
    <s v="AMBULANCIA DUCATO"/>
    <s v="FIAT"/>
    <s v="53030006"/>
    <s v="KR TREVO"/>
    <s v="SANTA HELENA DE GOIAS"/>
    <s v="GO"/>
    <s v="GASOLINA COMUM"/>
    <s v="-"/>
    <s v="-"/>
    <s v=" Km/L"/>
    <s v="-"/>
    <n v="3.45"/>
    <n v="6.69"/>
    <n v="23.08"/>
    <s v="160330965"/>
    <s v="Planejamento Operaci"/>
    <s v="Planejamento Operaci"/>
    <s v="Operacional"/>
    <m/>
    <d v="2026-03-16T00:00:00"/>
    <x v="11"/>
    <x v="1"/>
    <x v="13"/>
  </r>
  <r>
    <s v="NQT3I04"/>
    <s v="60645800106437610"/>
    <s v="16/03/2026 08:43:44"/>
    <s v="47987"/>
    <s v="RONIVALDO PEREIRA DE OLIVEIRA"/>
    <x v="19"/>
    <s v="Caminhão"/>
    <s v="TECTOR 240E25"/>
    <s v="IVECO - FIAT"/>
    <s v="53081700"/>
    <s v="POSTO Z   Z SANTA MA"/>
    <s v="GUAPO"/>
    <s v="GO"/>
    <s v="DIESEL S-10"/>
    <n v="0"/>
    <n v="0"/>
    <s v=" Km/L"/>
    <n v="0"/>
    <n v="154.01"/>
    <n v="7.79"/>
    <n v="1199.7"/>
    <s v="0"/>
    <s v="EXT - SAO PEDRO"/>
    <s v="Planejamento Operaci"/>
    <s v="SAO PEDRO"/>
    <m/>
    <d v="2026-03-16T00:00:00"/>
    <x v="11"/>
    <x v="1"/>
    <x v="7"/>
  </r>
  <r>
    <s v="TTY2C25"/>
    <s v="60645800106472430"/>
    <s v="16/03/2026 08:56:39"/>
    <s v="53759"/>
    <s v="DHEIMERSON BRUNO MARINHO DE LIRA"/>
    <x v="38"/>
    <s v="Caminhonete"/>
    <s v="SAVEIRO CS RB MF"/>
    <s v="VW"/>
    <s v="46286315"/>
    <s v="POSTO CENTRAL"/>
    <s v="BOM JESUS"/>
    <s v="GO"/>
    <s v="ETANOL COMUM"/>
    <n v="471"/>
    <n v="11.16"/>
    <s v=" Km/L"/>
    <n v="113856"/>
    <n v="42.2"/>
    <n v="4.99"/>
    <n v="210.59"/>
    <s v="1"/>
    <s v="EXT - KSE LOCAÇOES"/>
    <s v="Planejamento Operaci"/>
    <s v="KSE LOCAÇOES"/>
    <m/>
    <d v="2026-03-16T00:00:00"/>
    <x v="11"/>
    <x v="1"/>
    <x v="12"/>
  </r>
  <r>
    <s v="TGC9A34"/>
    <s v="60645800106437250"/>
    <s v="16/03/2026 09:01:02"/>
    <s v="70390"/>
    <s v="CLEITON ANTONIO TAVARES HENRIQUE"/>
    <x v="48"/>
    <s v="EQUIPAMENTOS"/>
    <s v="AMBULANCIA"/>
    <s v="OUTROS"/>
    <s v="26406711"/>
    <s v="POSTO ZANDONADI"/>
    <s v="GUAPO"/>
    <s v="GO"/>
    <s v="DIESEL S-10"/>
    <n v="251"/>
    <n v="5.27"/>
    <s v=" Km/L"/>
    <n v="16063"/>
    <n v="47.65"/>
    <n v="7.59"/>
    <n v="361.66"/>
    <s v="160332405"/>
    <s v="Planejamento Operaci"/>
    <s v="Planejamento Operaci"/>
    <s v="Operacional"/>
    <m/>
    <d v="2026-03-16T00:00:00"/>
    <x v="11"/>
    <x v="1"/>
    <x v="13"/>
  </r>
  <r>
    <s v="TJE5D27"/>
    <s v="60645800105124400"/>
    <s v="16/03/2026 09:51:15"/>
    <s v="09179"/>
    <s v="DANIEL NASCIMENTO DOS SANTOS_x0009__x0009__x0009__x0009_"/>
    <x v="60"/>
    <s v="EQUIPAMENTOS"/>
    <s v="GUINCHO LEVE"/>
    <s v="EQUIPAMENTO"/>
    <s v="13335016"/>
    <s v="POSTO TREVO"/>
    <s v="RIO VERDE"/>
    <s v="GO"/>
    <s v="DIESEL S-10"/>
    <n v="795"/>
    <n v="6.37"/>
    <s v=" Km/L"/>
    <n v="25847"/>
    <n v="124.88"/>
    <n v="7.69"/>
    <n v="960.38"/>
    <s v="160335425"/>
    <s v="EXT - LUCCA JR"/>
    <s v="Planejamento Operaci"/>
    <s v="LUCCA JR"/>
    <m/>
    <d v="2026-03-16T00:00:00"/>
    <x v="11"/>
    <x v="1"/>
    <x v="11"/>
  </r>
  <r>
    <s v="TJE5D27"/>
    <m/>
    <s v="16/03/2026 09:52:53"/>
    <m/>
    <m/>
    <x v="60"/>
    <m/>
    <m/>
    <m/>
    <m/>
    <s v="POSTO TREVO"/>
    <m/>
    <m/>
    <s v="ARLA-32"/>
    <s v="-"/>
    <s v="-"/>
    <s v=" Km/L"/>
    <s v="-"/>
    <n v="10.5"/>
    <m/>
    <n v="41.93"/>
    <m/>
    <m/>
    <m/>
    <m/>
    <m/>
    <d v="2026-03-16T00:00:00"/>
    <x v="11"/>
    <x v="1"/>
    <x v="11"/>
  </r>
  <r>
    <s v="TFF6I82"/>
    <s v="60645800105143800"/>
    <s v="16/03/2026 10:03:28"/>
    <s v="11093"/>
    <s v="MARCELO PAIXÃO FILHO"/>
    <x v="62"/>
    <s v="Automóvel"/>
    <s v="ARGO"/>
    <s v="FIAT"/>
    <s v="88640209"/>
    <s v="AUTO POSTO CARVALHO E BORGES L"/>
    <s v="PARACATU"/>
    <s v="MG"/>
    <s v="ETANOL COMUM"/>
    <n v="382"/>
    <n v="9.98"/>
    <s v=" Km/L"/>
    <n v="32432"/>
    <n v="38.29"/>
    <n v="4.92"/>
    <n v="188.38"/>
    <s v="0"/>
    <s v="Planejamento Operaci"/>
    <s v="Planejamento Operaci"/>
    <s v="Operacional"/>
    <m/>
    <d v="2026-03-16T00:00:00"/>
    <x v="11"/>
    <x v="1"/>
    <x v="2"/>
  </r>
  <r>
    <s v="TTR3A31"/>
    <s v="60645800106472404"/>
    <s v="16/03/2026 10:06:44"/>
    <s v="06404"/>
    <s v="FABIO BERNARDINO DA SILVA"/>
    <x v="53"/>
    <s v="Caminhonete"/>
    <s v="SAVEIRO CS RB MF"/>
    <s v="VW"/>
    <s v="46209914"/>
    <s v="DECIO RIO VERDE"/>
    <s v="RIO VERDE"/>
    <s v="GO"/>
    <s v="ETANOL COMUM"/>
    <n v="385"/>
    <n v="8.4700000000000006"/>
    <s v=" Km/L"/>
    <n v="122244"/>
    <n v="45.48"/>
    <n v="4.79"/>
    <n v="217.85"/>
    <s v="202603161005"/>
    <s v="EXT - KSE LOCAÇOES"/>
    <s v="Planejamento Operaci"/>
    <s v="KSE LOCAÇOES"/>
    <m/>
    <d v="2026-03-16T00:00:00"/>
    <x v="11"/>
    <x v="1"/>
    <x v="12"/>
  </r>
  <r>
    <s v="TFI3B19"/>
    <s v="60645800105926941"/>
    <s v="16/03/2026 10:31:58"/>
    <s v="70214"/>
    <s v="IGOR LEMES FERNANDES"/>
    <x v="4"/>
    <s v="Automóvel"/>
    <s v="ARGO"/>
    <s v="FIAT"/>
    <s v="41875311"/>
    <s v="POSTO SABOR DA TERRA"/>
    <s v="INDIARA"/>
    <s v="GO"/>
    <s v="ETANOL COMUM"/>
    <n v="410"/>
    <n v="9.86"/>
    <s v=" Km/L"/>
    <n v="76993"/>
    <n v="41.6"/>
    <n v="5.3810000000000002"/>
    <n v="223.83"/>
    <s v="160337872"/>
    <s v="Planejamento Operaci"/>
    <s v="Planejamento Operaci"/>
    <s v="Operacional"/>
    <m/>
    <d v="2026-03-16T00:00:00"/>
    <x v="11"/>
    <x v="1"/>
    <x v="0"/>
  </r>
  <r>
    <s v="TTV4H65"/>
    <s v="60645800107557973"/>
    <s v="16/03/2026 11:36:37"/>
    <s v="52982"/>
    <s v="ROBERTO ANTONIO DE MELO"/>
    <x v="65"/>
    <s v="Caminhonete"/>
    <s v="SAVEIRO CD RB MF"/>
    <s v="VOLKSWAGEN"/>
    <s v="41826312"/>
    <s v="AUTO POSTO JACARE"/>
    <s v="ACREUNA"/>
    <s v="GO"/>
    <s v="ETANOL COMUM"/>
    <n v="391"/>
    <n v="8.25"/>
    <s v=" Km/L"/>
    <n v="19690"/>
    <n v="47.42"/>
    <n v="4.8609999999999998"/>
    <n v="230.5"/>
    <s v="160341729"/>
    <s v="EXT - KSE LOCAÇOES"/>
    <s v="Planejamento Operaci"/>
    <s v="KSE LOCAÇOES"/>
    <m/>
    <d v="2026-03-16T00:00:00"/>
    <x v="11"/>
    <x v="1"/>
    <x v="12"/>
  </r>
  <r>
    <s v="TUF2B45"/>
    <s v="60645800106472420"/>
    <s v="16/03/2026 13:17:40"/>
    <s v="00047"/>
    <s v="KARLA THAISE SILVA CARVALHO"/>
    <x v="37"/>
    <s v="Caminhonete"/>
    <s v="SAVEIRO CS RB MF"/>
    <s v="VW"/>
    <s v="85314604"/>
    <s v="MB POSTOS"/>
    <s v="GOIANIA"/>
    <s v="GO"/>
    <s v="ETANOL COMUM"/>
    <n v="406"/>
    <n v="10.02"/>
    <s v=" Km/L"/>
    <n v="135715"/>
    <n v="40.53"/>
    <n v="4.99"/>
    <n v="202.24"/>
    <s v="1"/>
    <s v="EXT - KSE LOCAÇOES"/>
    <s v="Planejamento Operaci"/>
    <s v="KSE LOCAÇOES"/>
    <m/>
    <d v="2026-03-16T00:00:00"/>
    <x v="11"/>
    <x v="1"/>
    <x v="12"/>
  </r>
  <r>
    <s v="TFS3C72"/>
    <s v="60645800105143738"/>
    <s v="16/03/2026 13:27:17"/>
    <s v="00271"/>
    <s v="HEDER OLIVEIRA SANTANA"/>
    <x v="9"/>
    <s v="Automóvel"/>
    <s v="ARGO"/>
    <s v="FIAT"/>
    <s v="41875311"/>
    <s v="POSTO SABOR DA TERRA"/>
    <s v="INDIARA"/>
    <s v="GO"/>
    <s v="ETANOL COMUM"/>
    <n v="219"/>
    <n v="10.28"/>
    <s v=" Km/L"/>
    <n v="86853"/>
    <n v="21.31"/>
    <n v="5.3819999999999997"/>
    <n v="114.69"/>
    <s v="160348389"/>
    <s v="Planejamento Operaci"/>
    <s v="Planejamento Operaci"/>
    <s v="Operacional"/>
    <m/>
    <d v="2026-03-16T00:00:00"/>
    <x v="11"/>
    <x v="1"/>
    <x v="4"/>
  </r>
  <r>
    <s v="TUG2C45"/>
    <s v="60645800106437770"/>
    <s v="16/03/2026 13:34:40"/>
    <s v="03782"/>
    <s v="ELVIS MESSIAS FERNANDES"/>
    <x v="54"/>
    <s v="Utilitário"/>
    <s v="SAVEIRO"/>
    <s v="FIAT"/>
    <s v="13335016"/>
    <s v="POSTO TREVO"/>
    <s v="RIO VERDE"/>
    <s v="GO"/>
    <s v="ETANOL COMUM"/>
    <n v="405"/>
    <n v="8.84"/>
    <s v=" Km/L"/>
    <n v="127862"/>
    <n v="45.84"/>
    <n v="4.9909999999999997"/>
    <n v="228.77"/>
    <s v="160348834"/>
    <s v="EXT - KSE LOCAÇOES"/>
    <s v="Planejamento Operaci"/>
    <s v="KSE LOCAÇOES"/>
    <m/>
    <d v="2026-03-16T00:00:00"/>
    <x v="11"/>
    <x v="1"/>
    <x v="12"/>
  </r>
  <r>
    <s v="TTQ4C10"/>
    <s v="60645800106553930"/>
    <s v="16/03/2026 13:36:15"/>
    <s v="93910"/>
    <s v="DIVINO AVELINO DOS SANTOS"/>
    <x v="31"/>
    <s v="Caminhonete"/>
    <s v="Caminhonete S10"/>
    <s v="CHEVROLET"/>
    <s v="69442211"/>
    <s v="POSTO SUDOESTE"/>
    <s v="GUAPO"/>
    <s v="GO"/>
    <s v="DIESEL S-10"/>
    <n v="1054"/>
    <n v="14.03"/>
    <s v=" Km/L"/>
    <n v="144011"/>
    <n v="75.11"/>
    <n v="7.99"/>
    <n v="600.12"/>
    <s v="0"/>
    <s v="Planejamento Operaci"/>
    <s v="Planejamento Operaci"/>
    <s v="INSPENCAO"/>
    <m/>
    <d v="2026-03-16T00:00:00"/>
    <x v="11"/>
    <x v="1"/>
    <x v="12"/>
  </r>
  <r>
    <s v="TTP5B47"/>
    <s v="60645800106472110"/>
    <s v="16/03/2026 14:40:25"/>
    <s v="00149"/>
    <s v="MANOELITO METROVICH LIMA"/>
    <x v="40"/>
    <s v="Caminhonete"/>
    <s v="SAVEIRO CS RB MF"/>
    <s v="VW"/>
    <s v="75331801"/>
    <s v="DECIO CEZARINA"/>
    <s v="CEZARINA"/>
    <s v="GO"/>
    <s v="ETANOL COMUM"/>
    <n v="408"/>
    <n v="8.5399999999999991"/>
    <s v=" Km/L"/>
    <n v="132476"/>
    <n v="47.8"/>
    <n v="4.6900000000000004"/>
    <n v="224.18"/>
    <s v="202603161439"/>
    <s v="EXT - KSE LOCAÇOES"/>
    <s v="Planejamento Operaci"/>
    <s v="KSE LOCAÇOES"/>
    <m/>
    <d v="2026-03-16T00:00:00"/>
    <x v="11"/>
    <x v="1"/>
    <x v="12"/>
  </r>
  <r>
    <s v="TTT2H95"/>
    <s v="60645800106472477"/>
    <s v="16/03/2026 14:52:17"/>
    <s v="46440"/>
    <s v="PAULO SOUSA DIAS"/>
    <x v="63"/>
    <s v="Caminhonete"/>
    <s v="SAVEIRO CS RB MF"/>
    <s v="VW"/>
    <s v="41826312"/>
    <s v="AUTO POSTO JACARE"/>
    <s v="ACREUNA"/>
    <s v="GO"/>
    <s v="ETANOL COMUM"/>
    <n v="459"/>
    <n v="10.09"/>
    <s v=" Km/L"/>
    <n v="114302"/>
    <n v="45.47"/>
    <n v="4.8609999999999998"/>
    <n v="221.03"/>
    <s v="160353458"/>
    <s v="EXT - KSE LOCAÇOES"/>
    <s v="Planejamento Operaci"/>
    <s v="KSE LOCAÇOES"/>
    <m/>
    <d v="2026-03-16T00:00:00"/>
    <x v="11"/>
    <x v="1"/>
    <x v="12"/>
  </r>
  <r>
    <s v="TFP9I32"/>
    <s v="60645800105143819"/>
    <s v="16/03/2026 15:03:04"/>
    <s v="02769"/>
    <s v="ANDRE LUIS PAULINO"/>
    <x v="7"/>
    <s v="Automóvel"/>
    <s v="ARGO"/>
    <s v="FIAT"/>
    <s v="46209914"/>
    <s v="DECIO RIO VERDE"/>
    <s v="RIO VERDE"/>
    <s v="GO"/>
    <s v="ETANOL COMUM"/>
    <n v="403"/>
    <n v="10.1"/>
    <s v=" Km/L"/>
    <n v="26011"/>
    <n v="39.909999999999997"/>
    <n v="4.79"/>
    <n v="191.17"/>
    <s v="202603161502"/>
    <s v="Planejamento Operaci"/>
    <s v="Planejamento Operaci"/>
    <s v="Operacional"/>
    <m/>
    <d v="2026-03-16T00:00:00"/>
    <x v="11"/>
    <x v="1"/>
    <x v="4"/>
  </r>
  <r>
    <s v="TGA0B06"/>
    <s v="60645800106958060"/>
    <s v="16/03/2026 15:25:36"/>
    <s v="00933"/>
    <s v="GIULEY RIBEIRO DOS SANTOS"/>
    <x v="55"/>
    <s v="Caminhonete"/>
    <s v="FIORINO"/>
    <s v="FIAT"/>
    <s v="45308900"/>
    <s v="POSTO LUPATINI"/>
    <s v="SANTO ANTONIO DA BARRA"/>
    <s v="GO"/>
    <s v="ETANOL COMUM"/>
    <n v="267"/>
    <n v="8.76"/>
    <s v=" Km/L"/>
    <n v="22956"/>
    <n v="30.48"/>
    <n v="4.99"/>
    <n v="152.1"/>
    <s v="0"/>
    <s v="Planejamento Operaci"/>
    <s v="Planejamento Operaci"/>
    <s v="TI e Automação"/>
    <m/>
    <d v="2026-03-16T00:00:00"/>
    <x v="11"/>
    <x v="1"/>
    <x v="5"/>
  </r>
  <r>
    <s v="TUW2D74"/>
    <s v="60645800105124310"/>
    <s v="16/03/2026 16:34:17"/>
    <s v="03339"/>
    <s v="MAYARA MARTINS DA SILVA SOUZA"/>
    <x v="35"/>
    <s v="Automóvel"/>
    <s v="CHEVROLET/S10 LS DD4"/>
    <s v="CHEVROLET"/>
    <s v="45341508"/>
    <s v="POSTO ALTO DA SERRA"/>
    <s v="ITUMBIARA"/>
    <s v="GO"/>
    <s v="DIESEL S-10"/>
    <n v="1005"/>
    <n v="14.15"/>
    <s v=" Km/L"/>
    <n v="115090"/>
    <n v="71"/>
    <n v="7.74"/>
    <n v="549.55999999999995"/>
    <s v="0"/>
    <s v="Planejamento Operaci"/>
    <s v="Planejamento Operaci"/>
    <s v="Operacional"/>
    <m/>
    <d v="2026-03-16T00:00:00"/>
    <x v="11"/>
    <x v="1"/>
    <x v="12"/>
  </r>
  <r>
    <s v="TKB0E17"/>
    <s v="60645800106185180"/>
    <s v="16/03/2026 16:46:24"/>
    <s v="02910"/>
    <s v="EMERSON CRISTIANO DA SILVEIRA"/>
    <x v="27"/>
    <s v="EQUIPAMENTOS"/>
    <s v="GUINCHO LEVE"/>
    <s v="EQUIPAMENTO"/>
    <s v="46286315"/>
    <s v="POSTO CENTRAL"/>
    <s v="BOM JESUS"/>
    <s v="GO"/>
    <s v="DIESEL S-10"/>
    <n v="392"/>
    <n v="4.78"/>
    <s v=" Km/L"/>
    <n v="28134"/>
    <n v="81.97"/>
    <n v="7.99"/>
    <n v="654.96"/>
    <s v="1"/>
    <s v="EXT - LUCCA JR"/>
    <s v="Planejamento Operaci"/>
    <s v="LUCCA JR"/>
    <m/>
    <d v="2026-03-16T00:00:00"/>
    <x v="11"/>
    <x v="1"/>
    <x v="11"/>
  </r>
  <r>
    <s v="TFY6E09"/>
    <s v="60645800105143700"/>
    <s v="16/03/2026 16:58:00"/>
    <s v="04380"/>
    <s v="PAULO ROBERTO BATISTA DE MOURA JUNIOR"/>
    <x v="15"/>
    <s v="Automóvel"/>
    <s v="ARGO"/>
    <s v="FIAT"/>
    <s v="26406711"/>
    <s v="POSTO ZANDONADI"/>
    <s v="GUAPO"/>
    <s v="GO"/>
    <s v="ETANOL COMUM"/>
    <n v="394"/>
    <n v="10.1"/>
    <s v=" Km/L"/>
    <n v="44379"/>
    <n v="39"/>
    <n v="4.99"/>
    <n v="194.61"/>
    <s v="160361038"/>
    <s v="Planejamento Operaci"/>
    <s v="Planejamento Operaci"/>
    <s v="Operacional"/>
    <m/>
    <d v="2026-03-16T00:00:00"/>
    <x v="11"/>
    <x v="1"/>
    <x v="1"/>
  </r>
  <r>
    <s v="RBP0A22"/>
    <s v="60645800106437700"/>
    <s v="16/03/2026 17:00:45"/>
    <s v="48710"/>
    <s v="GUSTAVO DA SILVA"/>
    <x v="68"/>
    <s v="Utilitário"/>
    <s v="STRADA"/>
    <s v="FIAT"/>
    <s v="07674909"/>
    <s v="AUTO POSTO INDIARA"/>
    <s v="INDIARA"/>
    <s v="GO"/>
    <s v="ETANOL COMUM"/>
    <n v="459"/>
    <n v="10.1"/>
    <s v=" Km/L"/>
    <n v="51312"/>
    <n v="45.44"/>
    <n v="4.8899999999999997"/>
    <n v="222.2"/>
    <s v="12855"/>
    <s v="Planejamento Operaci"/>
    <s v="Planejamento Operaci"/>
    <s v="TI e Automação"/>
    <m/>
    <d v="2026-03-16T00:00:00"/>
    <x v="11"/>
    <x v="1"/>
    <x v="5"/>
  </r>
  <r>
    <s v="CVP4C84"/>
    <s v="60645800105124363"/>
    <s v="16/03/2026 17:22:23"/>
    <s v="13078"/>
    <s v="JOSE ROMARIO DOS ANJOS SOUSA"/>
    <x v="19"/>
    <s v="Caminhão"/>
    <s v="24-250"/>
    <s v="VOLKSWAGEN"/>
    <s v="81889412"/>
    <s v="POSTO ZERO UM"/>
    <s v="RIO VERDE"/>
    <s v="GO"/>
    <s v="DIESEL COMUM"/>
    <n v="0"/>
    <n v="0"/>
    <s v=" Km/L"/>
    <n v="0"/>
    <n v="183.28"/>
    <n v="8.19"/>
    <n v="1501.1"/>
    <s v="3"/>
    <s v="EXT - SAO PEDRO"/>
    <s v="Planejamento Operaci"/>
    <s v="SAO PEDRO"/>
    <m/>
    <d v="2026-03-16T00:00:00"/>
    <x v="11"/>
    <x v="1"/>
    <x v="7"/>
  </r>
  <r>
    <s v="TLO0E87"/>
    <s v="60645800106184255"/>
    <s v="16/03/2026 17:33:02"/>
    <s v="01765"/>
    <s v="ELIAS JANUARIO DIMAS"/>
    <x v="43"/>
    <s v="EQUIPAMENTOS"/>
    <s v="GUINCHO LEVE"/>
    <s v="EQUIPAMENTO"/>
    <s v="53081700"/>
    <s v="POSTO Z   Z SANTA MA"/>
    <s v="GUAPO"/>
    <s v="GO"/>
    <s v="DIESEL S-10"/>
    <n v="373"/>
    <n v="6.31"/>
    <s v=" Km/L"/>
    <n v="36520"/>
    <n v="59.11"/>
    <n v="7.79"/>
    <n v="460.45"/>
    <s v="0"/>
    <s v="EXT - LUCCA JR"/>
    <s v="Planejamento Operaci"/>
    <s v="LUCCA JR"/>
    <m/>
    <d v="2026-03-16T00:00:00"/>
    <x v="11"/>
    <x v="1"/>
    <x v="11"/>
  </r>
  <r>
    <s v="TLO0E87"/>
    <m/>
    <s v="16/03/2026 17:33:02"/>
    <m/>
    <m/>
    <x v="43"/>
    <m/>
    <m/>
    <m/>
    <m/>
    <s v="POSTO Z   Z SANTA MA"/>
    <m/>
    <m/>
    <s v="ARLA-32"/>
    <s v="-"/>
    <s v="-"/>
    <s v=" Km/L"/>
    <s v="-"/>
    <n v="5.25"/>
    <m/>
    <n v="25.66"/>
    <m/>
    <m/>
    <m/>
    <m/>
    <m/>
    <d v="2026-03-16T00:00:00"/>
    <x v="11"/>
    <x v="1"/>
    <x v="11"/>
  </r>
  <r>
    <s v="BWS3689"/>
    <s v="60645800105124355"/>
    <s v="16/03/2026 17:36:24"/>
    <s v="46068"/>
    <s v="ONEIR MENEZES DA SILVA"/>
    <x v="19"/>
    <s v="Caminhão"/>
    <s v="1524"/>
    <s v="MERCEDES-BENZ"/>
    <s v="81889412"/>
    <s v="POSTO ZERO UM"/>
    <s v="RIO VERDE"/>
    <s v="GO"/>
    <s v="DIESEL COMUM"/>
    <n v="0"/>
    <n v="0"/>
    <s v=" Km/L"/>
    <n v="0"/>
    <n v="186.2"/>
    <n v="8.19"/>
    <n v="1524.98"/>
    <s v="3"/>
    <s v="EXT - SAO PEDRO"/>
    <s v="Planejamento Operaci"/>
    <s v="SAO PEDRO"/>
    <m/>
    <d v="2026-03-16T00:00:00"/>
    <x v="11"/>
    <x v="1"/>
    <x v="7"/>
  </r>
  <r>
    <s v="TFF6I82"/>
    <s v="60645800105143800"/>
    <s v="16/03/2026 17:38:03"/>
    <s v="11093"/>
    <s v="MARCELO PAIXÃO FILHO"/>
    <x v="62"/>
    <s v="Automóvel"/>
    <s v="ARGO"/>
    <s v="FIAT"/>
    <s v="01848013"/>
    <s v="POSTO XODO"/>
    <s v="GOIANIA"/>
    <s v="GO"/>
    <s v="ETANOL COMUM"/>
    <n v="406"/>
    <n v="10.42"/>
    <s v=" Km/L"/>
    <n v="32838"/>
    <n v="38.979999999999997"/>
    <n v="4.74"/>
    <n v="184.77"/>
    <s v="0"/>
    <s v="Planejamento Operaci"/>
    <s v="Planejamento Operaci"/>
    <s v="Operacional"/>
    <m/>
    <d v="2026-03-16T00:00:00"/>
    <x v="11"/>
    <x v="1"/>
    <x v="2"/>
  </r>
  <r>
    <s v="TFM4H34"/>
    <s v="60645800106437340"/>
    <s v="16/03/2026 17:50:24"/>
    <s v="94446"/>
    <s v="WEIDSON LELIS RIBEIRO "/>
    <x v="46"/>
    <s v="EQUIPAMENTOS"/>
    <s v="AMBULANCIA"/>
    <s v="OUTROS"/>
    <s v="45308900"/>
    <s v="POSTO LUPATINI"/>
    <s v="SANTO ANTONIO DA BARRA"/>
    <s v="GO"/>
    <s v="DIESEL S-10"/>
    <n v="418"/>
    <n v="5.89"/>
    <s v=" Km/L"/>
    <n v="11208"/>
    <n v="70.92"/>
    <n v="8.9"/>
    <n v="631.21"/>
    <s v="0"/>
    <s v="Planejamento Operaci"/>
    <s v="Planejamento Operaci"/>
    <s v="Operacional"/>
    <m/>
    <d v="2026-03-16T00:00:00"/>
    <x v="11"/>
    <x v="1"/>
    <x v="13"/>
  </r>
  <r>
    <s v="TFM4H34"/>
    <m/>
    <s v="16/03/2026 17:50:24"/>
    <m/>
    <m/>
    <x v="46"/>
    <m/>
    <m/>
    <m/>
    <m/>
    <s v="POSTO LUPATINI"/>
    <m/>
    <m/>
    <s v="ARLA-32"/>
    <s v="-"/>
    <s v="-"/>
    <s v=" Km/L"/>
    <s v="-"/>
    <n v="2.06"/>
    <m/>
    <n v="8.23"/>
    <m/>
    <m/>
    <m/>
    <m/>
    <m/>
    <d v="2026-03-16T00:00:00"/>
    <x v="11"/>
    <x v="1"/>
    <x v="13"/>
  </r>
  <r>
    <s v="TGL4J09"/>
    <s v="60645800105143360"/>
    <s v="16/03/2026 17:56:56"/>
    <s v="40379"/>
    <s v="JESTER LUCAS GOUVEIA SANTOS"/>
    <x v="17"/>
    <s v="Automóvel"/>
    <s v="ARGO"/>
    <s v="FIAT"/>
    <s v="01848013"/>
    <s v="POSTO XODO"/>
    <s v="GOIANIA"/>
    <s v="GO"/>
    <s v="ETANOL COMUM"/>
    <n v="294"/>
    <n v="7.51"/>
    <s v=" Km/L"/>
    <n v="23964"/>
    <n v="39.130000000000003"/>
    <n v="4.74"/>
    <n v="185.48"/>
    <s v="0"/>
    <s v="Planejamento Operaci"/>
    <s v="Planejamento Operaci"/>
    <s v="Operacional"/>
    <m/>
    <d v="2026-03-16T00:00:00"/>
    <x v="11"/>
    <x v="1"/>
    <x v="1"/>
  </r>
  <r>
    <s v="TIV6G27"/>
    <s v="60645800106184069"/>
    <s v="16/03/2026 18:02:47"/>
    <s v="85967"/>
    <s v="CRISTOVAO LOURENÇO DOS SANTOS"/>
    <x v="30"/>
    <s v="EQUIPAMENTOS"/>
    <s v="GUINCHO LEVE"/>
    <s v="EQUIPAMENTO"/>
    <s v="36645906"/>
    <s v="AUTO POSTO ESTRELA DO SUL III"/>
    <s v="ACREUNA"/>
    <s v="GO"/>
    <s v="DIESEL S-10"/>
    <n v="549"/>
    <n v="6.79"/>
    <s v=" Km/L"/>
    <n v="37599"/>
    <n v="80.84"/>
    <n v="8.98"/>
    <n v="725.94"/>
    <s v="0"/>
    <s v="EXT - LUCCA JR"/>
    <s v="Planejamento Operaci"/>
    <s v="LUCCA JR"/>
    <m/>
    <d v="2026-03-16T00:00:00"/>
    <x v="11"/>
    <x v="1"/>
    <x v="11"/>
  </r>
  <r>
    <s v="TTT2H95"/>
    <s v="60645800106472477"/>
    <s v="16/03/2026 18:36:17"/>
    <s v="46440"/>
    <s v="PAULO SOUSA DIAS"/>
    <x v="63"/>
    <s v="Caminhonete"/>
    <s v="SAVEIRO CS RB MF"/>
    <s v="VW"/>
    <s v="45308900"/>
    <s v="POSTO LUPATINI"/>
    <s v="SANTO ANTONIO DA BARRA"/>
    <s v="GO"/>
    <s v="ETANOL COMUM"/>
    <n v="232"/>
    <n v="10.09"/>
    <s v=" Km/L"/>
    <n v="114534"/>
    <n v="22.99"/>
    <n v="4.99"/>
    <n v="114.72"/>
    <s v="0"/>
    <s v="EXT - KSE LOCAÇOES"/>
    <s v="Planejamento Operaci"/>
    <s v="KSE LOCAÇOES"/>
    <m/>
    <d v="2026-03-16T00:00:00"/>
    <x v="11"/>
    <x v="1"/>
    <x v="12"/>
  </r>
  <r>
    <s v="TFL8I14"/>
    <s v="60645800106437530"/>
    <s v="16/03/2026 19:09:41"/>
    <s v="14914"/>
    <s v="OBERDAN PEREIRA DE AZEVEDO"/>
    <x v="57"/>
    <s v="EQUIPAMENTOS"/>
    <s v="AMBULANCIA"/>
    <s v="OUTROS"/>
    <s v="46286315"/>
    <s v="POSTO CENTRAL"/>
    <s v="BOM JESUS"/>
    <s v="GO"/>
    <s v="DIESEL S-10"/>
    <n v="522"/>
    <n v="6.99"/>
    <s v=" Km/L"/>
    <n v="11981"/>
    <n v="74.73"/>
    <n v="7.99"/>
    <n v="597.11"/>
    <s v="1"/>
    <s v="Planejamento Operaci"/>
    <s v="Planejamento Operaci"/>
    <s v="Operacional"/>
    <m/>
    <d v="2026-03-16T00:00:00"/>
    <x v="11"/>
    <x v="1"/>
    <x v="13"/>
  </r>
  <r>
    <s v="TTY2C25"/>
    <s v="60645800106472430"/>
    <s v="16/03/2026 19:14:59"/>
    <s v="07015"/>
    <s v="EDILEIA DE SOUSA ANTUNES"/>
    <x v="38"/>
    <s v="Caminhonete"/>
    <s v="SAVEIRO CS RB MF"/>
    <s v="VW"/>
    <s v="46286315"/>
    <s v="POSTO CENTRAL"/>
    <s v="BOM JESUS"/>
    <s v="GO"/>
    <s v="ETANOL COMUM"/>
    <n v="391"/>
    <n v="9.2799999999999994"/>
    <s v=" Km/L"/>
    <n v="114247"/>
    <n v="42.13"/>
    <n v="4.9850000000000003"/>
    <n v="210.03"/>
    <s v="1"/>
    <s v="EXT - KSE LOCAÇOES"/>
    <s v="Planejamento Operaci"/>
    <s v="KSE LOCAÇOES"/>
    <m/>
    <d v="2026-03-16T00:00:00"/>
    <x v="11"/>
    <x v="1"/>
    <x v="12"/>
  </r>
  <r>
    <s v="TFN0D12"/>
    <s v="60645800105143746"/>
    <s v="16/03/2026 19:25:08"/>
    <s v="00390"/>
    <s v="SILVINO JOSE DE BRITO"/>
    <x v="5"/>
    <s v="Automóvel"/>
    <s v="ARGO"/>
    <s v="FIAT"/>
    <s v="87107509"/>
    <s v="AUTO POSTO OLIMPIO"/>
    <s v="APARECIDA DE GOIANIA"/>
    <s v="GO"/>
    <s v="ETANOL COMUM"/>
    <n v="227"/>
    <n v="19.03"/>
    <s v=" Km/L"/>
    <n v="39757"/>
    <n v="11.93"/>
    <n v="4.5789999999999997"/>
    <n v="54.63"/>
    <s v="0"/>
    <s v="Planejamento Operaci"/>
    <s v="Planejamento Operaci"/>
    <s v="Operacional"/>
    <m/>
    <d v="2026-03-16T00:00:00"/>
    <x v="11"/>
    <x v="1"/>
    <x v="3"/>
  </r>
  <r>
    <s v="TER4970"/>
    <s v="60645800105124339"/>
    <s v="16/03/2026 19:33:34"/>
    <s v="52247"/>
    <s v="CARLOS ALBERTO DO ROSARIO"/>
    <x v="19"/>
    <s v="EQUIPAMENTOS"/>
    <s v="RETROESCAVADEIRA"/>
    <s v="CATERPILLAR"/>
    <s v="87183400"/>
    <s v="MARAJO GUAPO"/>
    <s v="GUAPO"/>
    <s v="GO"/>
    <s v="DIESEL COMUM"/>
    <n v="0"/>
    <n v="0"/>
    <s v=" Km/L"/>
    <n v="0"/>
    <n v="232.02"/>
    <n v="7.88"/>
    <n v="1828.32"/>
    <s v="0"/>
    <s v="EXT - SAO PEDRO"/>
    <s v="Planejamento Operaci"/>
    <s v="SAO PEDRO"/>
    <m/>
    <d v="2026-03-16T00:00:00"/>
    <x v="11"/>
    <x v="1"/>
    <x v="7"/>
  </r>
  <r>
    <s v="TFI3B19"/>
    <s v="60645800105926941"/>
    <s v="16/03/2026 19:51:05"/>
    <s v="03102"/>
    <s v="EDES GONÇALVES DA SILVA"/>
    <x v="4"/>
    <s v="Automóvel"/>
    <s v="ARGO"/>
    <s v="FIAT"/>
    <s v="87183400"/>
    <s v="MARAJO GUAPO"/>
    <s v="GUAPO"/>
    <s v="GO"/>
    <s v="ETANOL COMUM"/>
    <n v="394"/>
    <n v="11.73"/>
    <s v=" Km/L"/>
    <n v="77387"/>
    <n v="33.590000000000003"/>
    <n v="4.59"/>
    <n v="154.18"/>
    <s v="0"/>
    <s v="Planejamento Operaci"/>
    <s v="Planejamento Operaci"/>
    <s v="Operacional"/>
    <m/>
    <d v="2026-03-16T00:00:00"/>
    <x v="11"/>
    <x v="1"/>
    <x v="0"/>
  </r>
  <r>
    <s v="TGK2G46"/>
    <s v="60645800106956305"/>
    <s v="16/03/2026 20:19:23"/>
    <s v="04161"/>
    <s v="WESLEY DUARTE MESQUITA"/>
    <x v="59"/>
    <s v="Utilitário"/>
    <s v="FIORINO"/>
    <s v="FIAT"/>
    <s v="53081700"/>
    <s v="POSTO Z   Z SANTA MA"/>
    <s v="GUAPO"/>
    <s v="GO"/>
    <s v="ETANOL ADITIVADO"/>
    <n v="294"/>
    <n v="6.56"/>
    <s v=" Km/L"/>
    <n v="14140"/>
    <n v="44.79"/>
    <n v="4.8899999999999997"/>
    <n v="219.03"/>
    <s v="0"/>
    <s v="Planejamento Operaci"/>
    <s v="Planejamento Operaci"/>
    <s v="Operacional"/>
    <m/>
    <d v="2026-03-16T00:00:00"/>
    <x v="11"/>
    <x v="1"/>
    <x v="5"/>
  </r>
  <r>
    <s v="TFI3B19"/>
    <s v="60645800105926941"/>
    <s v="16/03/2026 20:20:43"/>
    <s v="03102"/>
    <s v="EDES GONÇALVES DA SILVA"/>
    <x v="4"/>
    <s v="Automóvel"/>
    <s v="ARGO"/>
    <s v="FIAT"/>
    <s v="13308211"/>
    <s v="P. BANDEIRANTES"/>
    <s v="RIO VERDE"/>
    <s v="GO"/>
    <s v="ETANOL COMUM"/>
    <n v="331"/>
    <n v="8.77"/>
    <s v=" Km/L"/>
    <n v="77718"/>
    <n v="37.76"/>
    <n v="4.79"/>
    <n v="180.87"/>
    <s v="160372981"/>
    <s v="Planejamento Operaci"/>
    <s v="Planejamento Operaci"/>
    <s v="Operacional"/>
    <m/>
    <d v="2026-03-16T00:00:00"/>
    <x v="11"/>
    <x v="1"/>
    <x v="0"/>
  </r>
  <r>
    <s v="TTV4H65"/>
    <s v="60645800107557973"/>
    <s v="16/03/2026 20:27:32"/>
    <s v="07583"/>
    <s v="DAVID BORGES DOS SANTOS"/>
    <x v="65"/>
    <s v="Caminhonete"/>
    <s v="SAVEIRO CD RB MF"/>
    <s v="VOLKSWAGEN"/>
    <s v="07674911"/>
    <s v="AUTO POSTO INDIARA"/>
    <s v="INDIARA"/>
    <s v="GO"/>
    <s v="ETANOL COMUM"/>
    <n v="263"/>
    <n v="6.84"/>
    <s v=" Km/L"/>
    <n v="19953"/>
    <n v="38.450000000000003"/>
    <n v="4.8899999999999997"/>
    <n v="188.02"/>
    <s v="1"/>
    <s v="EXT - KSE LOCAÇOES"/>
    <s v="Planejamento Operaci"/>
    <s v="KSE LOCAÇOES"/>
    <m/>
    <d v="2026-03-16T00:00:00"/>
    <x v="11"/>
    <x v="1"/>
    <x v="12"/>
  </r>
  <r>
    <s v="TUF2B45"/>
    <s v="60645800106472420"/>
    <s v="16/03/2026 20:46:32"/>
    <s v="03398"/>
    <s v="JOSIMAR VENANCIO SANTOS SILVA"/>
    <x v="37"/>
    <s v="Caminhonete"/>
    <s v="SAVEIRO CS RB MF"/>
    <s v="VW"/>
    <s v="85314604"/>
    <s v="MB POSTOS"/>
    <s v="GOIANIA"/>
    <s v="GO"/>
    <s v="ETANOL COMUM"/>
    <n v="249"/>
    <n v="8.8000000000000007"/>
    <s v=" Km/L"/>
    <n v="135964"/>
    <n v="28.31"/>
    <n v="4.99"/>
    <n v="141.27000000000001"/>
    <s v="0"/>
    <s v="EXT - KSE LOCAÇOES"/>
    <s v="Planejamento Operaci"/>
    <s v="KSE LOCAÇOES"/>
    <m/>
    <d v="2026-03-16T00:00:00"/>
    <x v="11"/>
    <x v="1"/>
    <x v="12"/>
  </r>
  <r>
    <s v="TTR3A31"/>
    <s v="60645800106472404"/>
    <s v="16/03/2026 21:06:55"/>
    <s v="01836"/>
    <s v="DANILLO ROSA CARDOSO"/>
    <x v="53"/>
    <s v="Caminhonete"/>
    <s v="SAVEIRO CS RB MF"/>
    <s v="VW"/>
    <s v="46209914"/>
    <s v="DECIO RIO VERDE"/>
    <s v="RIO VERDE"/>
    <s v="GO"/>
    <s v="ETANOL COMUM"/>
    <n v="400"/>
    <n v="8.4499999999999993"/>
    <s v=" Km/L"/>
    <n v="122644"/>
    <n v="47.32"/>
    <n v="4.79"/>
    <n v="226.66"/>
    <s v="202603162106"/>
    <s v="EXT - KSE LOCAÇOES"/>
    <s v="Planejamento Operaci"/>
    <s v="KSE LOCAÇOES"/>
    <m/>
    <d v="2026-03-16T00:00:00"/>
    <x v="11"/>
    <x v="1"/>
    <x v="12"/>
  </r>
  <r>
    <s v="TTP5B47"/>
    <s v="60645800106472110"/>
    <s v="16/03/2026 21:32:46"/>
    <s v="99531"/>
    <s v="RODRIGO RODRIGUES BARROS"/>
    <x v="40"/>
    <s v="Caminhonete"/>
    <s v="SAVEIRO CS RB MF"/>
    <s v="VW"/>
    <s v="75331801"/>
    <s v="DECIO CEZARINA"/>
    <s v="CEZARINA"/>
    <s v="GO"/>
    <s v="ETANOL COMUM"/>
    <n v="322"/>
    <n v="8.67"/>
    <s v=" Km/L"/>
    <n v="132798"/>
    <n v="37.159999999999997"/>
    <n v="4.6900000000000004"/>
    <n v="174.28"/>
    <s v="202603162132"/>
    <s v="EXT - KSE LOCAÇOES"/>
    <s v="Planejamento Operaci"/>
    <s v="KSE LOCAÇOES"/>
    <m/>
    <d v="2026-03-16T00:00:00"/>
    <x v="11"/>
    <x v="1"/>
    <x v="12"/>
  </r>
  <r>
    <s v="TTS4A16"/>
    <s v="60645800108788589"/>
    <s v="16/03/2026 21:43:07"/>
    <s v="70552"/>
    <s v="ARMANDO DA SILVA OLIVIEIRA NETO"/>
    <x v="32"/>
    <s v="Caminhonete"/>
    <s v="Caminhonete S10"/>
    <s v="CHEVROLET"/>
    <s v="85314604"/>
    <s v="MB POSTOS"/>
    <s v="GOIANIA"/>
    <s v="GO"/>
    <s v="DIESEL S-10"/>
    <n v="723"/>
    <n v="14.74"/>
    <s v=" Km/L"/>
    <n v="46070"/>
    <n v="49.05"/>
    <n v="8.69"/>
    <n v="426.24"/>
    <s v="0"/>
    <s v="Planejamento Operaci"/>
    <s v="Planejamento Operaci"/>
    <s v="INSPENCAO"/>
    <m/>
    <d v="2026-03-16T00:00:00"/>
    <x v="11"/>
    <x v="1"/>
    <x v="12"/>
  </r>
  <r>
    <s v="TUG2C45"/>
    <s v="60645800106437770"/>
    <s v="17/03/2026 03:51:34"/>
    <s v="02527"/>
    <s v="ALCIENE MARTINS PONTES"/>
    <x v="54"/>
    <s v="Utilitário"/>
    <s v="SAVEIRO"/>
    <s v="FIAT"/>
    <s v="69494411"/>
    <s v="REDE MARAJO RIO VERD"/>
    <s v="RIO VERDE"/>
    <s v="GO"/>
    <s v="ETANOL COMUM"/>
    <n v="479"/>
    <n v="10.02"/>
    <s v=" Km/L"/>
    <n v="128341"/>
    <n v="47.81"/>
    <n v="4.5910000000000002"/>
    <n v="219.49"/>
    <s v="2527011195"/>
    <s v="EXT - KSE LOCAÇOES"/>
    <s v="Planejamento Operaci"/>
    <s v="KSE LOCAÇOES"/>
    <m/>
    <d v="2026-03-17T00:00:00"/>
    <x v="11"/>
    <x v="1"/>
    <x v="12"/>
  </r>
  <r>
    <s v="TTV4H65"/>
    <s v="60645800107557973"/>
    <s v="17/03/2026 05:37:24"/>
    <s v="07583"/>
    <s v="DAVID BORGES DOS SANTOS"/>
    <x v="65"/>
    <s v="Caminhonete"/>
    <s v="SAVEIRO CD RB MF"/>
    <s v="VOLKSWAGEN"/>
    <s v="07674911"/>
    <s v="AUTO POSTO INDIARA"/>
    <s v="INDIARA"/>
    <s v="GO"/>
    <s v="ETANOL COMUM"/>
    <n v="397"/>
    <n v="9.08"/>
    <s v=" Km/L"/>
    <n v="20350"/>
    <n v="43.72"/>
    <n v="4.8899999999999997"/>
    <n v="213.79"/>
    <s v="1"/>
    <s v="EXT - KSE LOCAÇOES"/>
    <s v="Planejamento Operaci"/>
    <s v="KSE LOCAÇOES"/>
    <m/>
    <d v="2026-03-17T00:00:00"/>
    <x v="11"/>
    <x v="1"/>
    <x v="12"/>
  </r>
  <r>
    <s v="TFI3B19"/>
    <s v="60645800105926941"/>
    <s v="17/03/2026 05:37:59"/>
    <s v="03102"/>
    <s v="EDES GONÇALVES DA SILVA"/>
    <x v="4"/>
    <s v="Automóvel"/>
    <s v="ARGO"/>
    <s v="FIAT"/>
    <s v="13308211"/>
    <s v="P. BANDEIRANTES"/>
    <s v="RIO VERDE"/>
    <s v="GO"/>
    <s v="ETANOL COMUM"/>
    <n v="288"/>
    <n v="12.39"/>
    <s v=" Km/L"/>
    <n v="78006"/>
    <n v="23.25"/>
    <n v="4.79"/>
    <n v="111.37"/>
    <s v="170320012"/>
    <s v="Planejamento Operaci"/>
    <s v="Planejamento Operaci"/>
    <s v="Operacional"/>
    <m/>
    <d v="2026-03-17T00:00:00"/>
    <x v="11"/>
    <x v="1"/>
    <x v="0"/>
  </r>
  <r>
    <s v="TTY2C25"/>
    <s v="60645800106472430"/>
    <s v="17/03/2026 05:38:13"/>
    <s v="48867"/>
    <s v="THAIS NADIA FERREIRA DOS SANTOS MARTINS"/>
    <x v="38"/>
    <s v="Caminhonete"/>
    <s v="SAVEIRO CS RB MF"/>
    <s v="VW"/>
    <s v="45341508"/>
    <s v="POSTO ALTO DA SERRA"/>
    <s v="ITUMBIARA"/>
    <s v="GO"/>
    <s v="ETANOL COMUM"/>
    <n v="352"/>
    <n v="8.36"/>
    <s v=" Km/L"/>
    <n v="114599"/>
    <n v="42.09"/>
    <n v="4.99"/>
    <n v="210.05"/>
    <s v="0"/>
    <s v="EXT - KSE LOCAÇOES"/>
    <s v="Planejamento Operaci"/>
    <s v="KSE LOCAÇOES"/>
    <m/>
    <d v="2026-03-17T00:00:00"/>
    <x v="11"/>
    <x v="1"/>
    <x v="12"/>
  </r>
  <r>
    <s v="TTT2H95"/>
    <s v="60645800106472477"/>
    <s v="17/03/2026 06:14:22"/>
    <s v="83047"/>
    <s v="WESLEY ROCHA FARIAS"/>
    <x v="63"/>
    <s v="Caminhonete"/>
    <s v="SAVEIRO CS RB MF"/>
    <s v="VW"/>
    <s v="45308900"/>
    <s v="POSTO LUPATINI"/>
    <s v="SANTO ANTONIO DA BARRA"/>
    <s v="GO"/>
    <s v="ETANOL COMUM"/>
    <n v="413"/>
    <n v="10.62"/>
    <s v=" Km/L"/>
    <n v="114947"/>
    <n v="38.9"/>
    <n v="4.99"/>
    <n v="194.11"/>
    <s v="1"/>
    <s v="EXT - KSE LOCAÇOES"/>
    <s v="Planejamento Operaci"/>
    <s v="KSE LOCAÇOES"/>
    <m/>
    <d v="2026-03-17T00:00:00"/>
    <x v="11"/>
    <x v="1"/>
    <x v="12"/>
  </r>
  <r>
    <s v="TTQ4C10"/>
    <s v="60645800106553930"/>
    <s v="17/03/2026 06:23:26"/>
    <s v="03095"/>
    <s v="MICHELL ALMEIDA SANTANA"/>
    <x v="31"/>
    <s v="Caminhonete"/>
    <s v="Caminhonete S10"/>
    <s v="CHEVROLET"/>
    <s v="69442211"/>
    <s v="POSTO SUDOESTE"/>
    <s v="GUAPO"/>
    <s v="GO"/>
    <s v="DIESEL S-10"/>
    <n v="748"/>
    <n v="14.15"/>
    <s v=" Km/L"/>
    <n v="144759"/>
    <n v="52.85"/>
    <n v="7.99"/>
    <n v="422.27"/>
    <s v="0"/>
    <s v="Planejamento Operaci"/>
    <s v="Planejamento Operaci"/>
    <s v="INSPENCAO"/>
    <m/>
    <d v="2026-03-17T00:00:00"/>
    <x v="11"/>
    <x v="1"/>
    <x v="12"/>
  </r>
  <r>
    <s v="FKM6D96"/>
    <s v="60645800105124347"/>
    <s v="17/03/2026 06:52:54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86.2"/>
    <n v="8.19"/>
    <n v="705.99"/>
    <s v="170324698"/>
    <s v="EXT - SAO PEDRO"/>
    <s v="Planejamento Operaci"/>
    <s v="SAO PEDRO"/>
    <m/>
    <d v="2026-03-17T00:00:00"/>
    <x v="11"/>
    <x v="1"/>
    <x v="7"/>
  </r>
  <r>
    <s v="TFP3B22"/>
    <s v="60645800105143720"/>
    <s v="17/03/2026 07:01:16"/>
    <s v="02769"/>
    <s v="ANDRE LUIS PAULINO"/>
    <x v="6"/>
    <s v="Automóvel"/>
    <s v="ARGO"/>
    <s v="FIAT"/>
    <s v="64191102"/>
    <s v="AUTO POSTO PIRETT"/>
    <s v="GOIATUBA"/>
    <s v="GO"/>
    <s v="ETANOL COMUM"/>
    <n v="201"/>
    <n v="6.27"/>
    <s v=" Km/L"/>
    <n v="53717"/>
    <n v="32.07"/>
    <n v="5.49"/>
    <n v="176.06"/>
    <s v="1"/>
    <s v="Planejamento Operaci"/>
    <s v="Planejamento Operaci"/>
    <s v="Operacional"/>
    <m/>
    <d v="2026-03-17T00:00:00"/>
    <x v="11"/>
    <x v="1"/>
    <x v="4"/>
  </r>
  <r>
    <s v="TFS3C72"/>
    <s v="60645800105143738"/>
    <s v="17/03/2026 07:07:36"/>
    <s v="00271"/>
    <s v="HEDER OLIVEIRA SANTANA"/>
    <x v="9"/>
    <s v="Automóvel"/>
    <s v="ARGO"/>
    <s v="FIAT"/>
    <s v="13308211"/>
    <s v="P. BANDEIRANTES"/>
    <s v="RIO VERDE"/>
    <s v="GO"/>
    <s v="ETANOL COMUM"/>
    <n v="372"/>
    <n v="9.1199999999999992"/>
    <s v=" Km/L"/>
    <n v="87225"/>
    <n v="40.78"/>
    <n v="4.79"/>
    <n v="195.34"/>
    <s v="170325379"/>
    <s v="Planejamento Operaci"/>
    <s v="Planejamento Operaci"/>
    <s v="Operacional"/>
    <m/>
    <d v="2026-03-17T00:00:00"/>
    <x v="11"/>
    <x v="1"/>
    <x v="4"/>
  </r>
  <r>
    <s v="TUF2B45"/>
    <s v="60645800106472420"/>
    <s v="17/03/2026 07:19:45"/>
    <s v="00047"/>
    <s v="KARLA THAISE SILVA CARVALHO"/>
    <x v="37"/>
    <s v="Caminhonete"/>
    <s v="SAVEIRO CS RB MF"/>
    <s v="VW"/>
    <s v="85314604"/>
    <s v="MB POSTOS"/>
    <s v="GOIANIA"/>
    <s v="GO"/>
    <s v="ETANOL COMUM"/>
    <n v="476"/>
    <n v="11.3"/>
    <s v=" Km/L"/>
    <n v="136440"/>
    <n v="42.11"/>
    <n v="4.99"/>
    <n v="210.13"/>
    <s v="0"/>
    <s v="EXT - KSE LOCAÇOES"/>
    <s v="Planejamento Operaci"/>
    <s v="KSE LOCAÇOES"/>
    <m/>
    <d v="2026-03-17T00:00:00"/>
    <x v="11"/>
    <x v="1"/>
    <x v="12"/>
  </r>
  <r>
    <s v="TMF8H09"/>
    <s v="60645800106185413"/>
    <s v="17/03/2026 07:26:14"/>
    <s v="99189"/>
    <s v="WELTON DIONES DE SOUZA BARBOSA_x0009__x0009__x0009__x0009_"/>
    <x v="29"/>
    <s v="Caminhão"/>
    <s v="FH 540 6X4R"/>
    <s v="VOLVO"/>
    <s v="46209914"/>
    <s v="DECIO RIO VERDE"/>
    <s v="RIO VERDE"/>
    <s v="GO"/>
    <s v="DIESEL S-10"/>
    <n v="1256"/>
    <n v="2.35"/>
    <s v=" Km/L"/>
    <n v="17402"/>
    <n v="535"/>
    <n v="8.2899999999999991"/>
    <n v="4435.1499999999996"/>
    <s v="202603170725"/>
    <s v="EXT - LUCCA JR"/>
    <s v="Planejamento Operaci"/>
    <s v="LUCCA JR"/>
    <m/>
    <d v="2026-03-17T00:00:00"/>
    <x v="11"/>
    <x v="1"/>
    <x v="11"/>
  </r>
  <r>
    <s v="TMF8H09"/>
    <m/>
    <s v="17/03/2026 07:28:14"/>
    <m/>
    <m/>
    <x v="29"/>
    <m/>
    <m/>
    <m/>
    <m/>
    <s v="DECIO RIO VERDE"/>
    <m/>
    <m/>
    <s v="ARLA-32"/>
    <s v="-"/>
    <s v="-"/>
    <s v=" Km/L"/>
    <s v="-"/>
    <n v="58.67"/>
    <m/>
    <n v="222.37"/>
    <m/>
    <m/>
    <m/>
    <m/>
    <m/>
    <d v="2026-03-17T00:00:00"/>
    <x v="11"/>
    <x v="1"/>
    <x v="11"/>
  </r>
  <r>
    <s v="TGM2I26"/>
    <s v="60645800106958050"/>
    <s v="17/03/2026 07:28:36"/>
    <s v="59226"/>
    <s v="PASCHOAL FAVORITTO DE QUEIROZ"/>
    <x v="52"/>
    <s v="Utilitário"/>
    <s v="FIORINO"/>
    <s v="FIAT"/>
    <s v="36615306"/>
    <s v="AUTO POSTO DOS JARDINS"/>
    <s v="GOIANIA"/>
    <s v="GO"/>
    <s v="ETANOL COMUM"/>
    <n v="273"/>
    <n v="5.64"/>
    <s v=" Km/L"/>
    <n v="22042"/>
    <n v="48.43"/>
    <n v="4.9909999999999997"/>
    <n v="241.7"/>
    <s v="0"/>
    <s v="EXT - KSE LOCAÇOES"/>
    <s v="Planejamento Operaci"/>
    <s v="Operacional"/>
    <m/>
    <d v="2026-03-17T00:00:00"/>
    <x v="11"/>
    <x v="1"/>
    <x v="5"/>
  </r>
  <r>
    <s v="TGM4D76"/>
    <s v="60645800106437582"/>
    <s v="17/03/2026 07:35:51"/>
    <s v="33534"/>
    <s v="MARCOS ANTONIO MARCELINO DA SILVA"/>
    <x v="56"/>
    <s v="Caminhonete"/>
    <s v="FIORINO"/>
    <s v="FIAT"/>
    <s v="46286315"/>
    <s v="POSTO CENTRAL"/>
    <s v="BOM JESUS"/>
    <s v="GO"/>
    <s v="ETANOL COMUM"/>
    <n v="380"/>
    <n v="8.9499999999999993"/>
    <s v=" Km/L"/>
    <n v="21233"/>
    <n v="42.48"/>
    <n v="4.99"/>
    <n v="211.99"/>
    <s v="1"/>
    <s v="Planejamento Operaci"/>
    <s v="Planejamento Operaci"/>
    <s v="Operacional"/>
    <m/>
    <d v="2026-03-17T00:00:00"/>
    <x v="11"/>
    <x v="1"/>
    <x v="5"/>
  </r>
  <r>
    <s v="TTR3A31"/>
    <s v="60645800106472404"/>
    <s v="17/03/2026 07:40:29"/>
    <s v="06404"/>
    <s v="FABIO BERNARDINO DA SILVA"/>
    <x v="53"/>
    <s v="Caminhonete"/>
    <s v="SAVEIRO CS RB MF"/>
    <s v="VW"/>
    <s v="46209914"/>
    <s v="DECIO RIO VERDE"/>
    <s v="RIO VERDE"/>
    <s v="GO"/>
    <s v="ETANOL COMUM"/>
    <n v="476"/>
    <n v="10.6"/>
    <s v=" Km/L"/>
    <n v="123120"/>
    <n v="44.92"/>
    <n v="4.79"/>
    <n v="215.17"/>
    <s v="202603170739"/>
    <s v="EXT - KSE LOCAÇOES"/>
    <s v="Planejamento Operaci"/>
    <s v="KSE LOCAÇOES"/>
    <m/>
    <d v="2026-03-17T00:00:00"/>
    <x v="11"/>
    <x v="1"/>
    <x v="12"/>
  </r>
  <r>
    <s v="PQL3980"/>
    <s v="60645800105124428"/>
    <s v="17/03/2026 07:50:27"/>
    <s v="03608"/>
    <s v="WEIDER DA SILVA RODRIGUES"/>
    <x v="71"/>
    <s v="Automóvel"/>
    <s v="MARCH"/>
    <s v="NISSAN"/>
    <s v="94262208"/>
    <s v="AUTO POSTO RETRO"/>
    <s v="APARECIDA DE GOIANIA"/>
    <s v="GO"/>
    <s v="ETANOL COMUM"/>
    <n v="350"/>
    <n v="9.83"/>
    <s v=" Km/L"/>
    <n v="60127"/>
    <n v="35.61"/>
    <n v="4.8899999999999997"/>
    <n v="174.13"/>
    <s v="1"/>
    <s v="Planejamento Operaci"/>
    <s v="Planejamento Operaci"/>
    <s v="Operacional"/>
    <m/>
    <d v="2026-03-17T00:00:00"/>
    <x v="11"/>
    <x v="1"/>
    <x v="1"/>
  </r>
  <r>
    <s v="TEQ8G33"/>
    <s v="60645800105124371"/>
    <s v="17/03/2026 08:01:32"/>
    <s v="80246"/>
    <s v="FRANCISCO DE ASSIS SOARES"/>
    <x v="19"/>
    <s v="Caminhão"/>
    <s v="9-180"/>
    <s v="VOLKSWAGEN"/>
    <s v="45307105"/>
    <s v="POSTO GIRASSOL"/>
    <s v="ITUMBIARA"/>
    <s v="GO"/>
    <s v="DIESEL S-10"/>
    <n v="0"/>
    <n v="0"/>
    <s v=" Km/L"/>
    <n v="0"/>
    <n v="86.61"/>
    <n v="7.49"/>
    <n v="648.71"/>
    <s v="170328"/>
    <s v="EXT - SAO PEDRO"/>
    <s v="Planejamento Operaci"/>
    <s v="SAO PEDRO"/>
    <m/>
    <d v="2026-03-17T00:00:00"/>
    <x v="11"/>
    <x v="1"/>
    <x v="7"/>
  </r>
  <r>
    <s v="TIV6G27"/>
    <s v="60645800106184069"/>
    <s v="17/03/2026 09:09:30"/>
    <s v="00831"/>
    <s v="TIAGO CALDEIRA DOS SANTOS SILVA_x0009__x0009__x0009__x0009_"/>
    <x v="30"/>
    <s v="EQUIPAMENTOS"/>
    <s v="GUINCHO LEVE"/>
    <s v="EQUIPAMENTO"/>
    <s v="41826312"/>
    <s v="AUTO POSTO JACARE"/>
    <s v="ACREUNA"/>
    <s v="GO"/>
    <s v="DIESEL S-10"/>
    <n v="364"/>
    <n v="5.96"/>
    <s v=" Km/L"/>
    <n v="37963"/>
    <n v="61.05"/>
    <n v="8.19"/>
    <n v="500.02"/>
    <s v="170332898"/>
    <s v="EXT - LUCCA JR"/>
    <s v="Planejamento Operaci"/>
    <s v="LUCCA JR"/>
    <m/>
    <d v="2026-03-17T00:00:00"/>
    <x v="11"/>
    <x v="1"/>
    <x v="11"/>
  </r>
  <r>
    <s v="TTP5B47"/>
    <s v="60645800106472110"/>
    <s v="17/03/2026 09:13:18"/>
    <s v="00149"/>
    <s v="MANOELITO METROVICH LIMA"/>
    <x v="40"/>
    <s v="Caminhonete"/>
    <s v="SAVEIRO CS RB MF"/>
    <s v="VW"/>
    <s v="75331801"/>
    <s v="DECIO CEZARINA"/>
    <s v="CEZARINA"/>
    <s v="GO"/>
    <s v="ETANOL COMUM"/>
    <n v="470"/>
    <n v="9.6999999999999993"/>
    <s v=" Km/L"/>
    <n v="133268"/>
    <n v="48.45"/>
    <n v="4.6900000000000004"/>
    <n v="227.23"/>
    <s v="202603170912"/>
    <s v="EXT - KSE LOCAÇOES"/>
    <s v="Planejamento Operaci"/>
    <s v="KSE LOCAÇOES"/>
    <m/>
    <d v="2026-03-17T00:00:00"/>
    <x v="11"/>
    <x v="1"/>
    <x v="12"/>
  </r>
  <r>
    <s v="TFV8C74"/>
    <s v="60645800106437299"/>
    <s v="17/03/2026 09:20:37"/>
    <s v="02584"/>
    <s v="TATIANE PENA GOMES"/>
    <x v="34"/>
    <s v="Automóvel"/>
    <s v="AMBULANCIA"/>
    <s v="VOLKSWAGEN"/>
    <s v="07674911"/>
    <s v="AUTO POSTO INDIARA"/>
    <s v="INDIARA"/>
    <s v="GO"/>
    <s v="DIESEL S-10"/>
    <n v="190"/>
    <n v="5.03"/>
    <s v=" Km/L"/>
    <n v="15070"/>
    <n v="37.770000000000003"/>
    <n v="8.2899999999999991"/>
    <n v="313.11"/>
    <s v="1"/>
    <s v="Planejamento Operaci"/>
    <s v="Planejamento Operaci"/>
    <s v="RESGATE"/>
    <m/>
    <d v="2026-03-17T00:00:00"/>
    <x v="11"/>
    <x v="1"/>
    <x v="13"/>
  </r>
  <r>
    <s v="TFF5D72"/>
    <s v="60645800105143780"/>
    <s v="17/03/2026 10:12:11"/>
    <s v="95253"/>
    <s v="ANDRE AUGUSTO ARAUJO DE JESUS"/>
    <x v="2"/>
    <s v="Automóvel"/>
    <s v="ARGO"/>
    <s v="FIAT"/>
    <s v="41875311"/>
    <s v="POSTO SABOR DA TERRA"/>
    <s v="INDIARA"/>
    <s v="GO"/>
    <s v="ETANOL COMUM"/>
    <n v="139"/>
    <n v="7.48"/>
    <s v=" Km/L"/>
    <n v="50592"/>
    <n v="18.59"/>
    <n v="5.3819999999999997"/>
    <n v="100.05"/>
    <s v="170336677"/>
    <s v="Planejamento Operaci"/>
    <s v="Planejamento Operaci"/>
    <s v="Operacional"/>
    <m/>
    <d v="2026-03-17T00:00:00"/>
    <x v="11"/>
    <x v="1"/>
    <x v="0"/>
  </r>
  <r>
    <s v="TFE9C14"/>
    <s v="60645800106437370"/>
    <s v="17/03/2026 10:43:51"/>
    <s v="02785"/>
    <s v="JOHNNY XAVIER SILVA"/>
    <x v="51"/>
    <s v="EQUIPAMENTOS"/>
    <s v="AMBULANCIA"/>
    <s v="OUTROS"/>
    <s v="13335016"/>
    <s v="POSTO TREVO"/>
    <s v="RIO VERDE"/>
    <s v="GO"/>
    <s v="DIESEL S-10"/>
    <n v="268"/>
    <n v="5.46"/>
    <s v=" Km/L"/>
    <n v="9920"/>
    <n v="49.12"/>
    <n v="7.69"/>
    <n v="377.75"/>
    <s v="170338587"/>
    <s v="Planejamento Operaci"/>
    <s v="Planejamento Operaci"/>
    <s v="Operacional"/>
    <m/>
    <d v="2026-03-17T00:00:00"/>
    <x v="11"/>
    <x v="1"/>
    <x v="13"/>
  </r>
  <r>
    <s v="TFX8A49"/>
    <s v="60645800105143673"/>
    <s v="17/03/2026 11:05:00"/>
    <s v="17385"/>
    <s v="VICTOR DE SOUZA"/>
    <x v="12"/>
    <s v="Automóvel"/>
    <s v="ARGO"/>
    <s v="FIAT"/>
    <s v="53081700"/>
    <s v="POSTO Z   Z SANTA MA"/>
    <s v="GUAPO"/>
    <s v="GO"/>
    <s v="ETANOL COMUM"/>
    <n v="306"/>
    <n v="9.01"/>
    <s v=" Km/L"/>
    <n v="20574"/>
    <n v="33.950000000000003"/>
    <n v="4.1890000000000001"/>
    <n v="142.22999999999999"/>
    <s v="0"/>
    <s v="Planejamento Operaci"/>
    <s v="Planejamento Operaci"/>
    <s v="Operacional"/>
    <m/>
    <d v="2026-03-17T00:00:00"/>
    <x v="11"/>
    <x v="1"/>
    <x v="0"/>
  </r>
  <r>
    <s v="TBE3B78"/>
    <s v="60645800105124169"/>
    <s v="17/03/2026 11:23:32"/>
    <s v="89049"/>
    <s v="VALDEIR JOSE CORREIA"/>
    <x v="19"/>
    <s v="Caminhão"/>
    <s v="9-180"/>
    <s v="VW"/>
    <s v="41826312"/>
    <s v="AUTO POSTO JACARE"/>
    <s v="ACREUNA"/>
    <s v="GO"/>
    <s v="DIESEL S-10"/>
    <n v="0"/>
    <n v="0"/>
    <s v=" Km/L"/>
    <n v="0"/>
    <n v="112.82"/>
    <n v="8.19"/>
    <n v="924.04"/>
    <s v="170340930"/>
    <s v="EXT - SAO PEDRO"/>
    <s v="Planejamento Operaci"/>
    <s v="SAO PEDRO"/>
    <m/>
    <d v="2026-03-17T00:00:00"/>
    <x v="11"/>
    <x v="1"/>
    <x v="7"/>
  </r>
  <r>
    <s v="IMP0001"/>
    <s v="60645800105124150"/>
    <s v="17/03/2026 11:24:58"/>
    <s v="89049"/>
    <s v="VALDEIR JOSE CORREIA"/>
    <x v="19"/>
    <s v="EQUIPAMENTOS"/>
    <s v="IMPLEMENTOS"/>
    <s v="OUTROS"/>
    <s v="41826312"/>
    <s v="AUTO POSTO JACARE"/>
    <s v="ACREUNA"/>
    <s v="GO"/>
    <s v="GASOLINA COMUM"/>
    <n v="0"/>
    <n v="0"/>
    <s v=" Km/L"/>
    <n v="0"/>
    <n v="20"/>
    <n v="6.5910000000000002"/>
    <n v="131.81"/>
    <s v="170341022"/>
    <s v="EXT - SAO PEDRO"/>
    <s v="Planejamento Operaci"/>
    <s v="SAO PEDRO"/>
    <m/>
    <d v="2026-03-17T00:00:00"/>
    <x v="11"/>
    <x v="1"/>
    <x v="7"/>
  </r>
  <r>
    <s v="TFS3C72"/>
    <s v="60645800105143738"/>
    <s v="17/03/2026 13:20:30"/>
    <s v="00271"/>
    <s v="HEDER OLIVEIRA SANTANA"/>
    <x v="9"/>
    <s v="Automóvel"/>
    <s v="ARGO"/>
    <s v="FIAT"/>
    <s v="53081700"/>
    <s v="POSTO Z   Z SANTA MA"/>
    <s v="GUAPO"/>
    <s v="GO"/>
    <s v="ETANOL COMUM"/>
    <n v="298"/>
    <n v="8.33"/>
    <s v=" Km/L"/>
    <n v="87523"/>
    <n v="35.78"/>
    <n v="4.1900000000000004"/>
    <n v="149.93"/>
    <s v="0"/>
    <s v="Planejamento Operaci"/>
    <s v="Planejamento Operaci"/>
    <s v="Operacional"/>
    <m/>
    <d v="2026-03-17T00:00:00"/>
    <x v="11"/>
    <x v="1"/>
    <x v="4"/>
  </r>
  <r>
    <s v="TFN0D12"/>
    <s v="60645800105143746"/>
    <s v="17/03/2026 13:31:25"/>
    <s v="00390"/>
    <s v="SILVINO JOSE DE BRITO"/>
    <x v="5"/>
    <s v="Automóvel"/>
    <s v="ARGO"/>
    <s v="FIAT"/>
    <s v="75331801"/>
    <s v="DECIO CEZARINA"/>
    <s v="CEZARINA"/>
    <s v="GO"/>
    <s v="ETANOL COMUM"/>
    <n v="203"/>
    <n v="6.35"/>
    <s v=" Km/L"/>
    <n v="39960"/>
    <n v="31.97"/>
    <n v="4.6900000000000004"/>
    <n v="149.94"/>
    <s v="202603171330"/>
    <s v="Planejamento Operaci"/>
    <s v="Planejamento Operaci"/>
    <s v="Operacional"/>
    <m/>
    <d v="2026-03-17T00:00:00"/>
    <x v="11"/>
    <x v="1"/>
    <x v="3"/>
  </r>
  <r>
    <s v="TFW2H32"/>
    <s v="60645800105143835"/>
    <s v="17/03/2026 13:58:20"/>
    <s v="99638"/>
    <s v="LAFAIETE DE SOUZA SANTOS"/>
    <x v="10"/>
    <s v="Automóvel"/>
    <s v="ARGO"/>
    <s v="FIAT"/>
    <s v="75331801"/>
    <s v="DECIO CEZARINA"/>
    <s v="CEZARINA"/>
    <s v="GO"/>
    <s v="ETANOL COMUM"/>
    <n v="379"/>
    <n v="9.02"/>
    <s v=" Km/L"/>
    <n v="62271"/>
    <n v="42"/>
    <n v="4.6900000000000004"/>
    <n v="196.98"/>
    <s v="202603171357"/>
    <s v="Planejamento Operaci"/>
    <s v="Planejamento Operaci"/>
    <s v="Operacional"/>
    <m/>
    <d v="2026-03-17T00:00:00"/>
    <x v="11"/>
    <x v="1"/>
    <x v="3"/>
  </r>
  <r>
    <s v="TGA0B06"/>
    <s v="60645800106958060"/>
    <s v="17/03/2026 15:03:53"/>
    <s v="00933"/>
    <s v="GIULEY RIBEIRO DOS SANTOS"/>
    <x v="55"/>
    <s v="Caminhonete"/>
    <s v="FIORINO"/>
    <s v="FIAT"/>
    <s v="46209914"/>
    <s v="DECIO RIO VERDE"/>
    <s v="RIO VERDE"/>
    <s v="GO"/>
    <s v="ETANOL COMUM"/>
    <n v="371"/>
    <n v="8.7200000000000006"/>
    <s v=" Km/L"/>
    <n v="23327"/>
    <n v="42.56"/>
    <n v="4.79"/>
    <n v="203.86"/>
    <s v="202603171503"/>
    <s v="Planejamento Operaci"/>
    <s v="Planejamento Operaci"/>
    <s v="TI e Automação"/>
    <m/>
    <d v="2026-03-17T00:00:00"/>
    <x v="11"/>
    <x v="1"/>
    <x v="5"/>
  </r>
  <r>
    <s v="TJE5D27"/>
    <s v="60645800105124400"/>
    <s v="17/03/2026 15:06:13"/>
    <s v="09179"/>
    <s v="DANIEL NASCIMENTO DOS SANTOS_x0009__x0009__x0009__x0009_"/>
    <x v="60"/>
    <s v="EQUIPAMENTOS"/>
    <s v="GUINCHO LEVE"/>
    <s v="EQUIPAMENTO"/>
    <s v="13335016"/>
    <s v="POSTO TREVO"/>
    <s v="RIO VERDE"/>
    <s v="GO"/>
    <s v="DIESEL S-10"/>
    <n v="344"/>
    <n v="5.09"/>
    <s v=" Km/L"/>
    <n v="26191"/>
    <n v="67.61"/>
    <n v="7.69"/>
    <n v="519.91999999999996"/>
    <s v="170354316"/>
    <s v="EXT - LUCCA JR"/>
    <s v="Planejamento Operaci"/>
    <s v="LUCCA JR"/>
    <m/>
    <d v="2026-03-17T00:00:00"/>
    <x v="11"/>
    <x v="1"/>
    <x v="11"/>
  </r>
  <r>
    <s v="TJE5D27"/>
    <m/>
    <s v="17/03/2026 15:07:51"/>
    <m/>
    <m/>
    <x v="60"/>
    <m/>
    <m/>
    <m/>
    <m/>
    <s v="POSTO TREVO"/>
    <m/>
    <m/>
    <s v="ARLA-32"/>
    <s v="-"/>
    <s v="-"/>
    <s v=" Km/L"/>
    <s v="-"/>
    <n v="4.08"/>
    <m/>
    <n v="16.3"/>
    <m/>
    <m/>
    <m/>
    <m/>
    <m/>
    <d v="2026-03-17T00:00:00"/>
    <x v="11"/>
    <x v="1"/>
    <x v="11"/>
  </r>
  <r>
    <s v="TTV4H65"/>
    <s v="60645800107557973"/>
    <s v="17/03/2026 15:26:51"/>
    <s v="52982"/>
    <s v="ROBERTO ANTONIO DE MELO"/>
    <x v="65"/>
    <s v="Caminhonete"/>
    <s v="SAVEIRO CD RB MF"/>
    <s v="VOLKSWAGEN"/>
    <s v="41826312"/>
    <s v="AUTO POSTO JACARE"/>
    <s v="ACREUNA"/>
    <s v="GO"/>
    <s v="ETANOL COMUM"/>
    <n v="406"/>
    <n v="8.34"/>
    <s v=" Km/L"/>
    <n v="20756"/>
    <n v="48.67"/>
    <n v="4.8600000000000003"/>
    <n v="236.55"/>
    <s v="170355607"/>
    <s v="EXT - KSE LOCAÇOES"/>
    <s v="Planejamento Operaci"/>
    <s v="KSE LOCAÇOES"/>
    <m/>
    <d v="2026-03-17T00:00:00"/>
    <x v="11"/>
    <x v="1"/>
    <x v="12"/>
  </r>
  <r>
    <s v="NQT3I04"/>
    <s v="60645800106437610"/>
    <s v="17/03/2026 16:28:02"/>
    <s v="47987"/>
    <s v="RONIVALDO PEREIRA DE OLIVEIRA"/>
    <x v="19"/>
    <s v="Caminhão"/>
    <s v="TECTOR 240E25"/>
    <s v="IVECO - FIAT"/>
    <s v="41826312"/>
    <s v="AUTO POSTO JACARE"/>
    <s v="ACREUNA"/>
    <s v="GO"/>
    <s v="DIESEL S-10"/>
    <n v="0"/>
    <n v="0"/>
    <s v=" Km/L"/>
    <n v="0"/>
    <n v="193.31"/>
    <n v="8.19"/>
    <n v="1583.21"/>
    <s v="170359203"/>
    <s v="EXT - SAO PEDRO"/>
    <s v="Planejamento Operaci"/>
    <s v="SAO PEDRO"/>
    <m/>
    <d v="2026-03-17T00:00:00"/>
    <x v="11"/>
    <x v="1"/>
    <x v="7"/>
  </r>
  <r>
    <s v="TLO0E87"/>
    <s v="60645800106184255"/>
    <s v="17/03/2026 16:29:44"/>
    <s v="01765"/>
    <s v="ELIAS JANUARIO DIMAS"/>
    <x v="43"/>
    <s v="EQUIPAMENTOS"/>
    <s v="GUINCHO LEVE"/>
    <s v="EQUIPAMENTO"/>
    <s v="53081700"/>
    <s v="POSTO Z   Z SANTA MA"/>
    <s v="GUAPO"/>
    <s v="GO"/>
    <s v="DIESEL S-10"/>
    <n v="375"/>
    <n v="6.36"/>
    <s v=" Km/L"/>
    <n v="36895"/>
    <n v="58.93"/>
    <n v="7.79"/>
    <n v="459.08"/>
    <s v="0"/>
    <s v="EXT - LUCCA JR"/>
    <s v="Planejamento Operaci"/>
    <s v="LUCCA JR"/>
    <m/>
    <d v="2026-03-17T00:00:00"/>
    <x v="11"/>
    <x v="1"/>
    <x v="11"/>
  </r>
  <r>
    <s v="TTS4A16"/>
    <s v="60645800108788589"/>
    <s v="17/03/2026 16:37:08"/>
    <s v="70198"/>
    <s v="LALESCA CRISTINA SOUZA DE OLIVEIRA"/>
    <x v="32"/>
    <s v="Caminhonete"/>
    <s v="Caminhonete S10"/>
    <s v="CHEVROLET"/>
    <s v="75331003"/>
    <s v="SUPERVIA LAGOA"/>
    <s v="RIO VERDE"/>
    <s v="GO"/>
    <s v="DIESEL S-10"/>
    <n v="875"/>
    <n v="13.89"/>
    <s v=" Km/L"/>
    <n v="46945"/>
    <n v="63"/>
    <n v="8.24"/>
    <n v="519.12"/>
    <s v="0"/>
    <s v="Planejamento Operaci"/>
    <s v="Planejamento Operaci"/>
    <s v="INSPENCAO"/>
    <m/>
    <d v="2026-03-17T00:00:00"/>
    <x v="11"/>
    <x v="1"/>
    <x v="12"/>
  </r>
  <r>
    <s v="TTT2H95"/>
    <s v="60645800106472477"/>
    <s v="17/03/2026 16:55:27"/>
    <s v="46440"/>
    <s v="PAULO SOUSA DIAS"/>
    <x v="63"/>
    <s v="Caminhonete"/>
    <s v="SAVEIRO CS RB MF"/>
    <s v="VW"/>
    <s v="45308900"/>
    <s v="POSTO LUPATINI"/>
    <s v="SANTO ANTONIO DA BARRA"/>
    <s v="GO"/>
    <s v="ETANOL COMUM"/>
    <n v="405"/>
    <n v="8.84"/>
    <s v=" Km/L"/>
    <n v="115352"/>
    <n v="45.8"/>
    <n v="4.99"/>
    <n v="228.54"/>
    <s v="0"/>
    <s v="EXT - KSE LOCAÇOES"/>
    <s v="Planejamento Operaci"/>
    <s v="KSE LOCAÇOES"/>
    <m/>
    <d v="2026-03-17T00:00:00"/>
    <x v="11"/>
    <x v="1"/>
    <x v="12"/>
  </r>
  <r>
    <s v="TTP5B47"/>
    <s v="60645800106472110"/>
    <s v="17/03/2026 17:01:46"/>
    <s v="00149"/>
    <s v="MANOELITO METROVICH LIMA"/>
    <x v="40"/>
    <s v="Caminhonete"/>
    <s v="SAVEIRO CS RB MF"/>
    <s v="VW"/>
    <s v="75331801"/>
    <s v="DECIO CEZARINA"/>
    <s v="CEZARINA"/>
    <s v="GO"/>
    <s v="ETANOL COMUM"/>
    <n v="349"/>
    <n v="8.15"/>
    <s v=" Km/L"/>
    <n v="133617"/>
    <n v="42.82"/>
    <n v="4.6900000000000004"/>
    <n v="200.83"/>
    <s v="202603171700"/>
    <s v="EXT - KSE LOCAÇOES"/>
    <s v="Planejamento Operaci"/>
    <s v="KSE LOCAÇOES"/>
    <m/>
    <d v="2026-03-17T00:00:00"/>
    <x v="11"/>
    <x v="1"/>
    <x v="12"/>
  </r>
  <r>
    <s v="TUW2D74"/>
    <s v="60645800105124310"/>
    <s v="17/03/2026 17:06:17"/>
    <s v="03339"/>
    <s v="MAYARA MARTINS DA SILVA SOUZA"/>
    <x v="35"/>
    <s v="Automóvel"/>
    <s v="CHEVROLET/S10 LS DD4"/>
    <s v="CHEVROLET"/>
    <s v="45307105"/>
    <s v="POSTO GIRASSOL"/>
    <s v="ITUMBIARA"/>
    <s v="GO"/>
    <s v="DIESEL S-10"/>
    <n v="869"/>
    <n v="15"/>
    <s v=" Km/L"/>
    <n v="115959"/>
    <n v="57.95"/>
    <n v="7.49"/>
    <n v="434.05"/>
    <s v="170361"/>
    <s v="Planejamento Operaci"/>
    <s v="Planejamento Operaci"/>
    <s v="Operacional"/>
    <m/>
    <d v="2026-03-17T00:00:00"/>
    <x v="11"/>
    <x v="1"/>
    <x v="12"/>
  </r>
  <r>
    <s v="TFP3B22"/>
    <s v="60645800105143720"/>
    <s v="17/03/2026 17:19:22"/>
    <s v="02769"/>
    <s v="ANDRE LUIS PAULINO"/>
    <x v="6"/>
    <s v="Automóvel"/>
    <s v="ARGO"/>
    <s v="FIAT"/>
    <s v="13335016"/>
    <s v="POSTO TREVO"/>
    <s v="RIO VERDE"/>
    <s v="GO"/>
    <s v="ETANOL COMUM"/>
    <n v="372"/>
    <n v="8.94"/>
    <s v=" Km/L"/>
    <n v="54089"/>
    <n v="41.61"/>
    <n v="4.9909999999999997"/>
    <n v="207.68"/>
    <s v="170362311"/>
    <s v="Planejamento Operaci"/>
    <s v="Planejamento Operaci"/>
    <s v="Operacional"/>
    <m/>
    <d v="2026-03-17T00:00:00"/>
    <x v="11"/>
    <x v="1"/>
    <x v="4"/>
  </r>
  <r>
    <s v="TGK2G46"/>
    <s v="60645800106956305"/>
    <s v="17/03/2026 17:19:23"/>
    <s v="04161"/>
    <s v="WESLEY DUARTE MESQUITA"/>
    <x v="59"/>
    <s v="Utilitário"/>
    <s v="FIORINO"/>
    <s v="FIAT"/>
    <s v="07674911"/>
    <s v="AUTO POSTO INDIARA"/>
    <s v="INDIARA"/>
    <s v="GO"/>
    <s v="ETANOL COMUM"/>
    <n v="296"/>
    <n v="6.59"/>
    <s v=" Km/L"/>
    <n v="14436"/>
    <n v="44.89"/>
    <n v="4.8899999999999997"/>
    <n v="219.51"/>
    <s v="1"/>
    <s v="Planejamento Operaci"/>
    <s v="Planejamento Operaci"/>
    <s v="Operacional"/>
    <m/>
    <d v="2026-03-17T00:00:00"/>
    <x v="11"/>
    <x v="1"/>
    <x v="5"/>
  </r>
  <r>
    <s v="TUG2C45"/>
    <s v="60645800106437770"/>
    <s v="17/03/2026 17:21:38"/>
    <s v="03782"/>
    <s v="ELVIS MESSIAS FERNANDES"/>
    <x v="54"/>
    <s v="Utilitário"/>
    <s v="SAVEIRO"/>
    <s v="FIAT"/>
    <s v="13335016"/>
    <s v="POSTO TREVO"/>
    <s v="RIO VERDE"/>
    <s v="GO"/>
    <s v="ETANOL COMUM"/>
    <n v="441"/>
    <n v="9.35"/>
    <s v=" Km/L"/>
    <n v="128782"/>
    <n v="47.18"/>
    <n v="4.9909999999999997"/>
    <n v="235.46"/>
    <s v="170362444"/>
    <s v="EXT - KSE LOCAÇOES"/>
    <s v="Planejamento Operaci"/>
    <s v="KSE LOCAÇOES"/>
    <m/>
    <d v="2026-03-17T00:00:00"/>
    <x v="11"/>
    <x v="1"/>
    <x v="12"/>
  </r>
  <r>
    <s v="TTY2C25"/>
    <s v="60645800106472430"/>
    <s v="17/03/2026 17:33:55"/>
    <s v="59829"/>
    <s v="AGDA GOMES DA SILVA RODRIGUES"/>
    <x v="38"/>
    <s v="Caminhonete"/>
    <s v="SAVEIRO CS RB MF"/>
    <s v="VW"/>
    <s v="46286315"/>
    <s v="POSTO CENTRAL"/>
    <s v="BOM JESUS"/>
    <s v="GO"/>
    <s v="ETANOL COMUM"/>
    <n v="428"/>
    <n v="9.77"/>
    <s v=" Km/L"/>
    <n v="115027"/>
    <n v="43.82"/>
    <n v="4.99"/>
    <n v="218.66"/>
    <s v="1"/>
    <s v="EXT - KSE LOCAÇOES"/>
    <s v="Planejamento Operaci"/>
    <s v="KSE LOCAÇOES"/>
    <m/>
    <d v="2026-03-17T00:00:00"/>
    <x v="11"/>
    <x v="1"/>
    <x v="12"/>
  </r>
  <r>
    <s v="TUF2B45"/>
    <s v="60645800106472420"/>
    <s v="17/03/2026 17:45:45"/>
    <s v="00047"/>
    <s v="KARLA THAISE SILVA CARVALHO"/>
    <x v="37"/>
    <s v="Caminhonete"/>
    <s v="SAVEIRO CS RB MF"/>
    <s v="VW"/>
    <s v="85314604"/>
    <s v="MB POSTOS"/>
    <s v="GOIANIA"/>
    <s v="GO"/>
    <s v="ETANOL COMUM"/>
    <n v="366"/>
    <n v="9.11"/>
    <s v=" Km/L"/>
    <n v="136806"/>
    <n v="40.19"/>
    <n v="4.99"/>
    <n v="200.55"/>
    <s v="1"/>
    <s v="EXT - KSE LOCAÇOES"/>
    <s v="Planejamento Operaci"/>
    <s v="KSE LOCAÇOES"/>
    <m/>
    <d v="2026-03-17T00:00:00"/>
    <x v="11"/>
    <x v="1"/>
    <x v="12"/>
  </r>
  <r>
    <s v="PQL3980"/>
    <s v="60645800105124428"/>
    <s v="17/03/2026 18:19:02"/>
    <s v="03608"/>
    <s v="WEIDER DA SILVA RODRIGUES"/>
    <x v="71"/>
    <s v="Automóvel"/>
    <s v="MARCH"/>
    <s v="NISSAN"/>
    <s v="46286315"/>
    <s v="POSTO CENTRAL"/>
    <s v="BOM JESUS"/>
    <s v="GO"/>
    <s v="ETANOL COMUM"/>
    <n v="304"/>
    <n v="8.2899999999999991"/>
    <s v=" Km/L"/>
    <n v="60431"/>
    <n v="36.67"/>
    <n v="4.9909999999999997"/>
    <n v="183.02"/>
    <s v="1"/>
    <s v="Planejamento Operaci"/>
    <s v="Planejamento Operaci"/>
    <s v="Operacional"/>
    <m/>
    <d v="2026-03-17T00:00:00"/>
    <x v="11"/>
    <x v="1"/>
    <x v="1"/>
  </r>
  <r>
    <s v="RBP0A22"/>
    <s v="60645800106437700"/>
    <s v="17/03/2026 18:20:45"/>
    <s v="48710"/>
    <s v="GUSTAVO DA SILVA"/>
    <x v="68"/>
    <s v="Utilitário"/>
    <s v="STRADA"/>
    <s v="FIAT"/>
    <s v="53030006"/>
    <s v="KR TREVO"/>
    <s v="SANTA HELENA DE GOIAS"/>
    <s v="GO"/>
    <s v="ETANOL COMUM"/>
    <n v="386"/>
    <n v="9.15"/>
    <s v=" Km/L"/>
    <n v="51698"/>
    <n v="42.19"/>
    <n v="4.99"/>
    <n v="210.53"/>
    <s v="170365995"/>
    <s v="Planejamento Operaci"/>
    <s v="Planejamento Operaci"/>
    <s v="TI e Automação"/>
    <m/>
    <d v="2026-03-17T00:00:00"/>
    <x v="11"/>
    <x v="1"/>
    <x v="5"/>
  </r>
  <r>
    <s v="TTR3A31"/>
    <s v="60645800106472404"/>
    <s v="17/03/2026 18:22:03"/>
    <s v="06404"/>
    <s v="FABIO BERNARDINO DA SILVA"/>
    <x v="53"/>
    <s v="Caminhonete"/>
    <s v="SAVEIRO CS RB MF"/>
    <s v="VW"/>
    <s v="46209914"/>
    <s v="DECIO RIO VERDE"/>
    <s v="RIO VERDE"/>
    <s v="GO"/>
    <s v="ETANOL COMUM"/>
    <n v="353"/>
    <n v="8.44"/>
    <s v=" Km/L"/>
    <n v="123473"/>
    <n v="41.84"/>
    <n v="4.79"/>
    <n v="200.41"/>
    <s v="202603171821"/>
    <s v="EXT - KSE LOCAÇOES"/>
    <s v="Planejamento Operaci"/>
    <s v="KSE LOCAÇOES"/>
    <m/>
    <d v="2026-03-17T00:00:00"/>
    <x v="11"/>
    <x v="1"/>
    <x v="12"/>
  </r>
  <r>
    <s v="TFI3B19"/>
    <s v="60645800105926941"/>
    <s v="17/03/2026 20:02:35"/>
    <s v="03102"/>
    <s v="EDES GONÇALVES DA SILVA"/>
    <x v="4"/>
    <s v="Automóvel"/>
    <s v="ARGO"/>
    <s v="FIAT"/>
    <s v="13308211"/>
    <s v="P. BANDEIRANTES"/>
    <s v="RIO VERDE"/>
    <s v="GO"/>
    <s v="ETANOL COMUM"/>
    <n v="330"/>
    <n v="8.43"/>
    <s v=" Km/L"/>
    <n v="78336"/>
    <n v="39.159999999999997"/>
    <n v="4.79"/>
    <n v="187.58"/>
    <s v="170371917"/>
    <s v="Planejamento Operaci"/>
    <s v="Planejamento Operaci"/>
    <s v="Operacional"/>
    <m/>
    <d v="2026-03-17T00:00:00"/>
    <x v="11"/>
    <x v="1"/>
    <x v="0"/>
  </r>
  <r>
    <s v="TFR8B59"/>
    <s v="60645800105143681"/>
    <s v="17/03/2026 20:41:34"/>
    <s v="92635"/>
    <s v="ADENILDO BARBOSA DUTRA"/>
    <x v="8"/>
    <s v="Automóvel"/>
    <s v="ARGO"/>
    <s v="FIAT"/>
    <s v="53081700"/>
    <s v="POSTO Z   Z SANTA MA"/>
    <s v="GUAPO"/>
    <s v="GO"/>
    <s v="ETANOL COMUM"/>
    <n v="248"/>
    <n v="6.35"/>
    <s v=" Km/L"/>
    <n v="23861"/>
    <n v="39.049999999999997"/>
    <n v="4.1900000000000004"/>
    <n v="163.61000000000001"/>
    <s v="0"/>
    <s v="Planejamento Operaci"/>
    <s v="Planejamento Operaci"/>
    <s v="Operacional"/>
    <m/>
    <d v="2026-03-17T00:00:00"/>
    <x v="11"/>
    <x v="1"/>
    <x v="5"/>
  </r>
  <r>
    <s v="TUF2B45"/>
    <s v="60645800106472420"/>
    <s v="17/03/2026 21:18:23"/>
    <s v="03398"/>
    <s v="JOSIMAR VENANCIO SANTOS SILVA"/>
    <x v="37"/>
    <s v="Caminhonete"/>
    <s v="SAVEIRO CS RB MF"/>
    <s v="VW"/>
    <s v="85314604"/>
    <s v="MB POSTOS"/>
    <s v="GOIANIA"/>
    <s v="GO"/>
    <s v="ETANOL COMUM"/>
    <n v="165"/>
    <n v="10.42"/>
    <s v=" Km/L"/>
    <n v="136971"/>
    <n v="15.84"/>
    <n v="4.99"/>
    <n v="79.040000000000006"/>
    <s v="1"/>
    <s v="EXT - KSE LOCAÇOES"/>
    <s v="Planejamento Operaci"/>
    <s v="KSE LOCAÇOES"/>
    <m/>
    <d v="2026-03-17T00:00:00"/>
    <x v="11"/>
    <x v="1"/>
    <x v="12"/>
  </r>
  <r>
    <s v="TTQ4C10"/>
    <s v="60645800106553930"/>
    <s v="17/03/2026 21:48:42"/>
    <s v="03095"/>
    <s v="MICHELL ALMEIDA SANTANA"/>
    <x v="31"/>
    <s v="Caminhonete"/>
    <s v="Caminhonete S10"/>
    <s v="CHEVROLET"/>
    <s v="53081700"/>
    <s v="POSTO Z   Z SANTA MA"/>
    <s v="GUAPO"/>
    <s v="GO"/>
    <s v="DIESEL S-10"/>
    <n v="860"/>
    <n v="14.89"/>
    <s v=" Km/L"/>
    <n v="145619"/>
    <n v="57.77"/>
    <n v="7.79"/>
    <n v="450.01"/>
    <s v="0"/>
    <s v="Planejamento Operaci"/>
    <s v="Planejamento Operaci"/>
    <s v="INSPENCAO"/>
    <m/>
    <d v="2026-03-17T00:00:00"/>
    <x v="11"/>
    <x v="1"/>
    <x v="12"/>
  </r>
  <r>
    <s v="TUG2C45"/>
    <s v="60645800106437770"/>
    <s v="18/03/2026 01:21:50"/>
    <s v="80560"/>
    <s v="EDMAR PEREIRA COSTA"/>
    <x v="54"/>
    <s v="Utilitário"/>
    <s v="SAVEIRO"/>
    <s v="FIAT"/>
    <s v="81889412"/>
    <s v="POSTO ZERO UM"/>
    <s v="RIO VERDE"/>
    <s v="GO"/>
    <s v="ETANOL COMUM"/>
    <n v="408"/>
    <n v="9.1300000000000008"/>
    <s v=" Km/L"/>
    <n v="129190"/>
    <n v="44.71"/>
    <n v="4.79"/>
    <n v="214.16"/>
    <s v="1"/>
    <s v="EXT - KSE LOCAÇOES"/>
    <s v="Planejamento Operaci"/>
    <s v="KSE LOCAÇOES"/>
    <m/>
    <d v="2026-03-18T00:00:00"/>
    <x v="11"/>
    <x v="1"/>
    <x v="12"/>
  </r>
  <r>
    <s v="TTP5B47"/>
    <s v="60645800106472110"/>
    <s v="18/03/2026 02:21:11"/>
    <s v="99531"/>
    <s v="RODRIGO RODRIGUES BARROS"/>
    <x v="40"/>
    <s v="Caminhonete"/>
    <s v="SAVEIRO CS RB MF"/>
    <s v="VW"/>
    <s v="75331801"/>
    <s v="DECIO CEZARINA"/>
    <s v="CEZARINA"/>
    <s v="GO"/>
    <s v="ETANOL COMUM"/>
    <n v="429"/>
    <n v="11.22"/>
    <s v=" Km/L"/>
    <n v="134046"/>
    <n v="38.22"/>
    <n v="4.6900000000000004"/>
    <n v="179.25"/>
    <s v="202603180220"/>
    <s v="EXT - KSE LOCAÇOES"/>
    <s v="Planejamento Operaci"/>
    <s v="KSE LOCAÇOES"/>
    <m/>
    <d v="2026-03-18T00:00:00"/>
    <x v="11"/>
    <x v="1"/>
    <x v="12"/>
  </r>
  <r>
    <s v="TTT2H95"/>
    <s v="60645800106472477"/>
    <s v="18/03/2026 03:09:04"/>
    <s v="83047"/>
    <s v="WESLEY ROCHA FARIAS"/>
    <x v="63"/>
    <s v="Caminhonete"/>
    <s v="SAVEIRO CS RB MF"/>
    <s v="VW"/>
    <s v="46209914"/>
    <s v="DECIO RIO VERDE"/>
    <s v="RIO VERDE"/>
    <s v="GO"/>
    <s v="ETANOL COMUM"/>
    <n v="425"/>
    <n v="11.13"/>
    <s v=" Km/L"/>
    <n v="115777"/>
    <n v="38.200000000000003"/>
    <n v="4.79"/>
    <n v="182.98"/>
    <s v="202603180308"/>
    <s v="EXT - KSE LOCAÇOES"/>
    <s v="Planejamento Operaci"/>
    <s v="KSE LOCAÇOES"/>
    <m/>
    <d v="2026-03-18T00:00:00"/>
    <x v="11"/>
    <x v="1"/>
    <x v="12"/>
  </r>
  <r>
    <s v="TTV4H65"/>
    <s v="60645800107557973"/>
    <s v="18/03/2026 04:20:01"/>
    <s v="82380"/>
    <s v="ENILSON DE SOUSA CAETANO"/>
    <x v="65"/>
    <s v="Caminhonete"/>
    <s v="SAVEIRO CD RB MF"/>
    <s v="VOLKSWAGEN"/>
    <s v="07674911"/>
    <s v="AUTO POSTO INDIARA"/>
    <s v="INDIARA"/>
    <s v="GO"/>
    <s v="ETANOL COMUM"/>
    <n v="529"/>
    <n v="10.47"/>
    <s v=" Km/L"/>
    <n v="21285"/>
    <n v="50.51"/>
    <n v="4.8899999999999997"/>
    <n v="246.99"/>
    <s v="1"/>
    <s v="EXT - KSE LOCAÇOES"/>
    <s v="Planejamento Operaci"/>
    <s v="KSE LOCAÇOES"/>
    <m/>
    <d v="2026-03-18T00:00:00"/>
    <x v="11"/>
    <x v="1"/>
    <x v="12"/>
  </r>
  <r>
    <s v="TTR3A31"/>
    <s v="60645800106472404"/>
    <s v="18/03/2026 04:39:04"/>
    <s v="01836"/>
    <s v="DANILLO ROSA CARDOSO"/>
    <x v="53"/>
    <s v="Caminhonete"/>
    <s v="SAVEIRO CS RB MF"/>
    <s v="VW"/>
    <s v="46209914"/>
    <s v="DECIO RIO VERDE"/>
    <s v="RIO VERDE"/>
    <s v="GO"/>
    <s v="ETANOL COMUM"/>
    <n v="476"/>
    <n v="10.09"/>
    <s v=" Km/L"/>
    <n v="123949"/>
    <n v="47.19"/>
    <n v="4.79"/>
    <n v="226.04"/>
    <s v="202603180438"/>
    <s v="EXT - KSE LOCAÇOES"/>
    <s v="Planejamento Operaci"/>
    <s v="KSE LOCAÇOES"/>
    <m/>
    <d v="2026-03-18T00:00:00"/>
    <x v="11"/>
    <x v="1"/>
    <x v="12"/>
  </r>
  <r>
    <s v="TFI3B19"/>
    <s v="60645800105926941"/>
    <s v="18/03/2026 05:02:22"/>
    <s v="03102"/>
    <s v="EDES GONÇALVES DA SILVA"/>
    <x v="4"/>
    <s v="Automóvel"/>
    <s v="ARGO"/>
    <s v="FIAT"/>
    <s v="13308211"/>
    <s v="P. BANDEIRANTES"/>
    <s v="RIO VERDE"/>
    <s v="GO"/>
    <s v="ETANOL COMUM"/>
    <n v="329"/>
    <n v="11.75"/>
    <s v=" Km/L"/>
    <n v="78665"/>
    <n v="27.99"/>
    <n v="4.79"/>
    <n v="134.07"/>
    <s v="180317862"/>
    <s v="Planejamento Operaci"/>
    <s v="Planejamento Operaci"/>
    <s v="Operacional"/>
    <m/>
    <d v="2026-03-18T00:00:00"/>
    <x v="11"/>
    <x v="1"/>
    <x v="0"/>
  </r>
  <r>
    <s v="TTS4A16"/>
    <s v="60645800108788589"/>
    <s v="18/03/2026 05:22:01"/>
    <s v="70552"/>
    <s v="ARMANDO DA SILVA OLIVIEIRA NETO"/>
    <x v="32"/>
    <s v="Caminhonete"/>
    <s v="Caminhonete S10"/>
    <s v="CHEVROLET"/>
    <s v="75331003"/>
    <s v="SUPERVIA LAGOA"/>
    <s v="RIO VERDE"/>
    <s v="GO"/>
    <s v="DIESEL S-10"/>
    <n v="654"/>
    <n v="13.59"/>
    <s v=" Km/L"/>
    <n v="47599"/>
    <n v="48.12"/>
    <n v="8.24"/>
    <n v="396.51"/>
    <s v="0"/>
    <s v="Planejamento Operaci"/>
    <s v="Planejamento Operaci"/>
    <s v="INSPENCAO"/>
    <m/>
    <d v="2026-03-18T00:00:00"/>
    <x v="11"/>
    <x v="1"/>
    <x v="12"/>
  </r>
  <r>
    <s v="TTY2C25"/>
    <s v="60645800106472430"/>
    <s v="18/03/2026 06:09:36"/>
    <s v="48867"/>
    <s v="THAIS NADIA FERREIRA DOS SANTOS MARTINS"/>
    <x v="38"/>
    <s v="Caminhonete"/>
    <s v="SAVEIRO CS RB MF"/>
    <s v="VW"/>
    <s v="46286315"/>
    <s v="POSTO CENTRAL"/>
    <s v="BOM JESUS"/>
    <s v="GO"/>
    <s v="ETANOL COMUM"/>
    <n v="464"/>
    <n v="10.31"/>
    <s v=" Km/L"/>
    <n v="115491"/>
    <n v="45"/>
    <n v="4.99"/>
    <n v="224.55"/>
    <s v="1"/>
    <s v="EXT - KSE LOCAÇOES"/>
    <s v="Planejamento Operaci"/>
    <s v="KSE LOCAÇOES"/>
    <m/>
    <d v="2026-03-18T00:00:00"/>
    <x v="11"/>
    <x v="1"/>
    <x v="12"/>
  </r>
  <r>
    <s v="TGM2I26"/>
    <s v="60645800106958050"/>
    <s v="18/03/2026 07:34:59"/>
    <s v="59226"/>
    <s v="PASCHOAL FAVORITTO DE QUEIROZ"/>
    <x v="52"/>
    <s v="Utilitário"/>
    <s v="FIORINO"/>
    <s v="FIAT"/>
    <s v="69479601"/>
    <s v="REDE SANTA LUZIA X"/>
    <s v="GOIANIA"/>
    <s v="GO"/>
    <s v="ETANOL COMUM"/>
    <n v="169"/>
    <n v="3.74"/>
    <s v=" Km/L"/>
    <n v="22211"/>
    <n v="45.21"/>
    <n v="4.99"/>
    <n v="225.61"/>
    <s v="195291"/>
    <s v="EXT - KSE LOCAÇOES"/>
    <s v="Planejamento Operaci"/>
    <s v="Operacional"/>
    <m/>
    <d v="2026-03-18T00:00:00"/>
    <x v="11"/>
    <x v="1"/>
    <x v="5"/>
  </r>
  <r>
    <s v="TFW2H32"/>
    <s v="60645800105143835"/>
    <s v="18/03/2026 07:36:00"/>
    <s v="99638"/>
    <s v="LAFAIETE DE SOUZA SANTOS"/>
    <x v="10"/>
    <s v="Automóvel"/>
    <s v="ARGO"/>
    <s v="FIAT"/>
    <s v="36639216"/>
    <s v="POSTO ALDEIA"/>
    <s v="GOIANIA"/>
    <s v="GO"/>
    <s v="ETANOL COMUM"/>
    <n v="347"/>
    <n v="9.9"/>
    <s v=" Km/L"/>
    <n v="62618"/>
    <n v="35.049999999999997"/>
    <n v="4.99"/>
    <n v="174.89"/>
    <s v="0"/>
    <s v="Planejamento Operaci"/>
    <s v="Planejamento Operaci"/>
    <s v="Operacional"/>
    <m/>
    <d v="2026-03-18T00:00:00"/>
    <x v="11"/>
    <x v="1"/>
    <x v="3"/>
  </r>
  <r>
    <s v="TGM4D76"/>
    <s v="60645800106437582"/>
    <s v="18/03/2026 07:57:16"/>
    <s v="33534"/>
    <s v="MARCOS ANTONIO MARCELINO DA SILVA"/>
    <x v="56"/>
    <s v="Caminhonete"/>
    <s v="FIORINO"/>
    <s v="FIAT"/>
    <s v="46286315"/>
    <s v="POSTO CENTRAL"/>
    <s v="BOM JESUS"/>
    <s v="GO"/>
    <s v="ETANOL COMUM"/>
    <n v="236"/>
    <n v="7.65"/>
    <s v=" Km/L"/>
    <n v="21469"/>
    <n v="30.83"/>
    <n v="4.99"/>
    <n v="153.84"/>
    <s v="1"/>
    <s v="Planejamento Operaci"/>
    <s v="Planejamento Operaci"/>
    <s v="Operacional"/>
    <m/>
    <d v="2026-03-18T00:00:00"/>
    <x v="11"/>
    <x v="1"/>
    <x v="5"/>
  </r>
  <r>
    <s v="PQL3980"/>
    <s v="60645800105124428"/>
    <s v="18/03/2026 07:59:01"/>
    <s v="03608"/>
    <s v="WEIDER DA SILVA RODRIGUES"/>
    <x v="71"/>
    <s v="Automóvel"/>
    <s v="MARCH"/>
    <s v="NISSAN"/>
    <s v="46286315"/>
    <s v="POSTO CENTRAL"/>
    <s v="BOM JESUS"/>
    <s v="GO"/>
    <s v="ETANOL COMUM"/>
    <n v="408"/>
    <n v="10.23"/>
    <s v=" Km/L"/>
    <n v="60839"/>
    <n v="39.880000000000003"/>
    <n v="4.9909999999999997"/>
    <n v="199.03"/>
    <s v="1"/>
    <s v="Planejamento Operaci"/>
    <s v="Planejamento Operaci"/>
    <s v="Operacional"/>
    <m/>
    <d v="2026-03-18T00:00:00"/>
    <x v="11"/>
    <x v="1"/>
    <x v="1"/>
  </r>
  <r>
    <s v="TUF2B45"/>
    <s v="60645800106472420"/>
    <s v="18/03/2026 08:50:53"/>
    <s v="01318"/>
    <s v="JOAO BATISTA REIS"/>
    <x v="37"/>
    <s v="Caminhonete"/>
    <s v="SAVEIRO CS RB MF"/>
    <s v="VW"/>
    <s v="85314604"/>
    <s v="MB POSTOS"/>
    <s v="GOIANIA"/>
    <s v="GO"/>
    <s v="ETANOL COMUM"/>
    <n v="482"/>
    <n v="10.37"/>
    <s v=" Km/L"/>
    <n v="137453"/>
    <n v="46.5"/>
    <n v="4.99"/>
    <n v="232.04"/>
    <s v="0"/>
    <s v="EXT - KSE LOCAÇOES"/>
    <s v="Planejamento Operaci"/>
    <s v="KSE LOCAÇOES"/>
    <m/>
    <d v="2026-03-18T00:00:00"/>
    <x v="11"/>
    <x v="1"/>
    <x v="12"/>
  </r>
  <r>
    <s v="TFS3C72"/>
    <s v="60645800105143738"/>
    <s v="18/03/2026 08:59:52"/>
    <s v="00271"/>
    <s v="HEDER OLIVEIRA SANTANA"/>
    <x v="9"/>
    <s v="Automóvel"/>
    <s v="ARGO"/>
    <s v="FIAT"/>
    <s v="41875311"/>
    <s v="POSTO SABOR DA TERRA"/>
    <s v="INDIARA"/>
    <s v="GO"/>
    <s v="ETANOL COMUM"/>
    <n v="362"/>
    <n v="8.67"/>
    <s v=" Km/L"/>
    <n v="87885"/>
    <n v="41.74"/>
    <n v="5.3810000000000002"/>
    <n v="224.59"/>
    <s v="180332346"/>
    <s v="Planejamento Operaci"/>
    <s v="Planejamento Operaci"/>
    <s v="Operacional"/>
    <m/>
    <d v="2026-03-18T00:00:00"/>
    <x v="11"/>
    <x v="1"/>
    <x v="4"/>
  </r>
  <r>
    <s v="QSW6J59"/>
    <s v="60645800106460000"/>
    <s v="18/03/2026 09:52:31"/>
    <s v="02910"/>
    <s v="EMERSON CRISTIANO DA SILVEIRA"/>
    <x v="28"/>
    <s v="EQUIPAMENTOS"/>
    <s v="CAMINHÃO PIPA"/>
    <s v="OUTROS"/>
    <s v="41826312"/>
    <s v="AUTO POSTO JACARE"/>
    <s v="ACREUNA"/>
    <s v="GO"/>
    <s v="DIESEL S-10"/>
    <n v="389"/>
    <n v="3.64"/>
    <s v=" Km/L"/>
    <n v="23183"/>
    <n v="106.87"/>
    <n v="8.19"/>
    <n v="875.27"/>
    <s v="180335472"/>
    <s v="EXT - LUCCA JR"/>
    <s v="Planejamento Operaci"/>
    <s v="LUCCA JR"/>
    <m/>
    <d v="2026-03-18T00:00:00"/>
    <x v="11"/>
    <x v="1"/>
    <x v="11"/>
  </r>
  <r>
    <s v="TER4970"/>
    <s v="60645800105124339"/>
    <s v="18/03/2026 09:54:48"/>
    <s v="52247"/>
    <s v="CARLOS ALBERTO DO ROSARIO"/>
    <x v="19"/>
    <s v="EQUIPAMENTOS"/>
    <s v="RETROESCAVADEIRA"/>
    <s v="CATERPILLAR"/>
    <s v="07674911"/>
    <s v="AUTO POSTO INDIARA"/>
    <s v="INDIARA"/>
    <s v="GO"/>
    <s v="DIESEL COMUM"/>
    <n v="0"/>
    <n v="0"/>
    <s v=" Km/L"/>
    <n v="0"/>
    <n v="160.33000000000001"/>
    <n v="8.19"/>
    <n v="1313.1"/>
    <s v="1"/>
    <s v="EXT - SAO PEDRO"/>
    <s v="Planejamento Operaci"/>
    <s v="SAO PEDRO"/>
    <m/>
    <d v="2026-03-18T00:00:00"/>
    <x v="11"/>
    <x v="1"/>
    <x v="7"/>
  </r>
  <r>
    <s v="TBE3B75"/>
    <s v="60645800105124380"/>
    <s v="18/03/2026 10:03:08"/>
    <s v="21706"/>
    <s v="LUIZ MARCELO NEVES"/>
    <x v="19"/>
    <s v="Caminhão"/>
    <s v="CAMINHAO CARROCERIA"/>
    <s v="OUTROS"/>
    <s v="81889412"/>
    <s v="POSTO ZERO UM"/>
    <s v="RIO VERDE"/>
    <s v="GO"/>
    <s v="DIESEL S-10"/>
    <n v="0"/>
    <n v="0"/>
    <s v=" Km/L"/>
    <n v="0"/>
    <n v="122.01"/>
    <n v="8.19"/>
    <n v="999.3"/>
    <s v="11"/>
    <s v="EXT - SAO PEDRO"/>
    <s v="Planejamento Operaci"/>
    <s v="SAO PEDRO"/>
    <m/>
    <d v="2026-03-18T00:00:00"/>
    <x v="11"/>
    <x v="1"/>
    <x v="7"/>
  </r>
  <r>
    <s v="TFY3C02"/>
    <s v="60645800105143770"/>
    <s v="18/03/2026 10:21:36"/>
    <s v="93324"/>
    <s v="PAULO ROBERTO BALBINO FERREIRA"/>
    <x v="14"/>
    <s v="Automóvel"/>
    <s v="ARGO"/>
    <s v="FIAT"/>
    <s v="01848013"/>
    <s v="POSTO XODO"/>
    <s v="GOIANIA"/>
    <s v="GO"/>
    <s v="ETANOL COMUM"/>
    <n v="169"/>
    <n v="6.5"/>
    <s v=" Km/L"/>
    <n v="22059"/>
    <n v="26.01"/>
    <n v="4.74"/>
    <n v="123.29"/>
    <s v="0"/>
    <s v="Planejamento Operaci"/>
    <s v="Planejamento Operaci"/>
    <s v="Operacional"/>
    <m/>
    <d v="2026-03-18T00:00:00"/>
    <x v="11"/>
    <x v="1"/>
    <x v="0"/>
  </r>
  <r>
    <s v="TFN0D12"/>
    <s v="60645800105143746"/>
    <s v="18/03/2026 10:38:53"/>
    <s v="00390"/>
    <s v="SILVINO JOSE DE BRITO"/>
    <x v="5"/>
    <s v="Automóvel"/>
    <s v="ARGO"/>
    <s v="FIAT"/>
    <s v="75331801"/>
    <s v="DECIO CEZARINA"/>
    <s v="CEZARINA"/>
    <s v="GO"/>
    <s v="ETANOL COMUM"/>
    <n v="245"/>
    <n v="10.23"/>
    <s v=" Km/L"/>
    <n v="40205"/>
    <n v="23.94"/>
    <n v="4.6900000000000004"/>
    <n v="112.28"/>
    <s v="202603181037"/>
    <s v="Planejamento Operaci"/>
    <s v="Planejamento Operaci"/>
    <s v="Operacional"/>
    <m/>
    <d v="2026-03-18T00:00:00"/>
    <x v="11"/>
    <x v="1"/>
    <x v="3"/>
  </r>
  <r>
    <s v="TTP5B47"/>
    <s v="60645800106472110"/>
    <s v="18/03/2026 11:04:13"/>
    <s v="02710"/>
    <s v="RAINON LOPES ALMEIDA"/>
    <x v="40"/>
    <s v="Caminhonete"/>
    <s v="SAVEIRO CS RB MF"/>
    <s v="VW"/>
    <s v="75331801"/>
    <s v="DECIO CEZARINA"/>
    <s v="CEZARINA"/>
    <s v="GO"/>
    <s v="ETANOL COMUM"/>
    <n v="376"/>
    <n v="8.4"/>
    <s v=" Km/L"/>
    <n v="134422"/>
    <n v="44.75"/>
    <n v="4.6900000000000004"/>
    <n v="209.88"/>
    <s v="202603181103"/>
    <s v="EXT - KSE LOCAÇOES"/>
    <s v="Planejamento Operaci"/>
    <s v="KSE LOCAÇOES"/>
    <m/>
    <d v="2026-03-18T00:00:00"/>
    <x v="11"/>
    <x v="1"/>
    <x v="12"/>
  </r>
  <r>
    <s v="RCS4P30"/>
    <s v="60645800105124185"/>
    <s v="18/03/2026 11:04:43"/>
    <s v="05615"/>
    <s v="HEVERTON MAGALHAES DE MELO"/>
    <x v="19"/>
    <s v="Utilitário"/>
    <s v="ROÇADEIRAS"/>
    <s v="FIAT"/>
    <s v="41826312"/>
    <s v="AUTO POSTO JACARE"/>
    <s v="ACREUNA"/>
    <s v="GO"/>
    <s v="GASOLINA COMUM"/>
    <n v="0"/>
    <n v="0"/>
    <s v=" Km/L"/>
    <n v="0"/>
    <n v="29"/>
    <n v="6.5919999999999996"/>
    <n v="191.16"/>
    <s v="180339798"/>
    <s v="EXT - SAO PEDRO"/>
    <s v="Planejamento Operaci"/>
    <s v="SAO PEDRO"/>
    <m/>
    <d v="2026-03-18T00:00:00"/>
    <x v="11"/>
    <x v="1"/>
    <x v="7"/>
  </r>
  <r>
    <s v="TFX7J72"/>
    <s v="60645800105836505"/>
    <s v="18/03/2026 11:41:02"/>
    <s v="03126"/>
    <s v="PEDRO PAULO SILVA SANTOS"/>
    <x v="11"/>
    <s v="Automóvel"/>
    <s v="ARGO"/>
    <s v="FIAT"/>
    <s v="81820900"/>
    <s v="AUTO POSTO KR 06"/>
    <s v="RIO VERDE"/>
    <s v="GO"/>
    <s v="ETANOL COMUM"/>
    <n v="327"/>
    <n v="8.59"/>
    <s v=" Km/L"/>
    <n v="69365"/>
    <n v="38.049999999999997"/>
    <n v="4.99"/>
    <n v="189.88"/>
    <s v="180342014"/>
    <s v="Planejamento Operaci"/>
    <s v="Planejamento Operaci"/>
    <s v="Operacional"/>
    <m/>
    <d v="2026-03-18T00:00:00"/>
    <x v="11"/>
    <x v="1"/>
    <x v="4"/>
  </r>
  <r>
    <s v="TTV4H65"/>
    <s v="60645800107557973"/>
    <s v="18/03/2026 11:57:55"/>
    <s v="70129"/>
    <s v="DIONILSON DE SOUZA SANTOS"/>
    <x v="65"/>
    <s v="Caminhonete"/>
    <s v="SAVEIRO CD RB MF"/>
    <s v="VOLKSWAGEN"/>
    <s v="41826312"/>
    <s v="AUTO POSTO JACARE"/>
    <s v="ACREUNA"/>
    <s v="GO"/>
    <s v="ETANOL COMUM"/>
    <n v="382"/>
    <n v="8.58"/>
    <s v=" Km/L"/>
    <n v="21667"/>
    <n v="44.52"/>
    <n v="4.8600000000000003"/>
    <n v="216.38"/>
    <s v="180342992"/>
    <s v="EXT - KSE LOCAÇOES"/>
    <s v="Planejamento Operaci"/>
    <s v="KSE LOCAÇOES"/>
    <m/>
    <d v="2026-03-18T00:00:00"/>
    <x v="11"/>
    <x v="1"/>
    <x v="12"/>
  </r>
  <r>
    <s v="TUQ2H91"/>
    <s v="60645800107558597"/>
    <s v="18/03/2026 11:58:50"/>
    <s v="87954"/>
    <s v="DANIEL GONÇALVES"/>
    <x v="66"/>
    <s v="Caminhonete"/>
    <s v="SAVEIRO CD RB MF"/>
    <s v="VOLKSWAGEN"/>
    <s v="13335016"/>
    <s v="POSTO TREVO"/>
    <s v="RIO VERDE"/>
    <s v="GO"/>
    <s v="ETANOL COMUM"/>
    <n v="305"/>
    <n v="7.59"/>
    <s v=" Km/L"/>
    <n v="33784"/>
    <n v="40.19"/>
    <n v="4.9909999999999997"/>
    <n v="200.58"/>
    <s v="180343087"/>
    <s v="EXT - KSE LOCAÇOES"/>
    <s v="Planejamento Operaci"/>
    <s v="KSE LOCAÇOES"/>
    <m/>
    <d v="2026-03-18T00:00:00"/>
    <x v="11"/>
    <x v="1"/>
    <x v="12"/>
  </r>
  <r>
    <s v="TJE5D27"/>
    <s v="60645800105124400"/>
    <s v="18/03/2026 11:59:19"/>
    <s v="00745"/>
    <s v="JOÃO LUIZ RODRIGUES PEREIRA_x0009__x0009__x0009__x0009_"/>
    <x v="60"/>
    <s v="EQUIPAMENTOS"/>
    <s v="GUINCHO LEVE"/>
    <s v="EQUIPAMENTO"/>
    <s v="46209914"/>
    <s v="DECIO RIO VERDE"/>
    <s v="RIO VERDE"/>
    <s v="GO"/>
    <s v="DIESEL S-10"/>
    <n v="279"/>
    <n v="6.49"/>
    <s v=" Km/L"/>
    <n v="26470"/>
    <n v="43"/>
    <n v="8.2899999999999991"/>
    <n v="356.47"/>
    <s v="202603181158"/>
    <s v="EXT - LUCCA JR"/>
    <s v="Planejamento Operaci"/>
    <s v="LUCCA JR"/>
    <m/>
    <d v="2026-03-18T00:00:00"/>
    <x v="11"/>
    <x v="1"/>
    <x v="11"/>
  </r>
  <r>
    <s v="TTT2H95"/>
    <s v="60645800106472477"/>
    <s v="18/03/2026 12:07:56"/>
    <s v="88512"/>
    <s v="JUAREZ NEVES"/>
    <x v="63"/>
    <s v="Caminhonete"/>
    <s v="SAVEIRO CS RB MF"/>
    <s v="VW"/>
    <s v="45308900"/>
    <s v="POSTO LUPATINI"/>
    <s v="SANTO ANTONIO DA BARRA"/>
    <s v="GO"/>
    <s v="ETANOL COMUM"/>
    <n v="434"/>
    <n v="9.85"/>
    <s v=" Km/L"/>
    <n v="116211"/>
    <n v="44.06"/>
    <n v="4.99"/>
    <n v="219.86"/>
    <s v="1"/>
    <s v="EXT - KSE LOCAÇOES"/>
    <s v="Planejamento Operaci"/>
    <s v="KSE LOCAÇOES"/>
    <m/>
    <d v="2026-03-18T00:00:00"/>
    <x v="11"/>
    <x v="1"/>
    <x v="12"/>
  </r>
  <r>
    <s v="TKB0E17"/>
    <s v="60645800106185180"/>
    <s v="18/03/2026 12:08:07"/>
    <s v="89061"/>
    <s v="HIGOR MARTINS FERREIRA_x0009__x0009__x0009__x0009_"/>
    <x v="27"/>
    <s v="EQUIPAMENTOS"/>
    <s v="GUINCHO LEVE"/>
    <s v="EQUIPAMENTO"/>
    <s v="46286315"/>
    <s v="POSTO CENTRAL"/>
    <s v="BOM JESUS"/>
    <s v="GO"/>
    <s v="DIESEL S-10"/>
    <n v="282"/>
    <n v="4.7300000000000004"/>
    <s v=" Km/L"/>
    <n v="28416"/>
    <n v="59.61"/>
    <n v="8.2200000000000006"/>
    <n v="490.01"/>
    <s v="1"/>
    <s v="EXT - LUCCA JR"/>
    <s v="Planejamento Operaci"/>
    <s v="LUCCA JR"/>
    <m/>
    <d v="2026-03-18T00:00:00"/>
    <x v="11"/>
    <x v="1"/>
    <x v="11"/>
  </r>
  <r>
    <s v="TKB0E17"/>
    <m/>
    <s v="18/03/2026 12:08:07"/>
    <m/>
    <m/>
    <x v="27"/>
    <m/>
    <m/>
    <m/>
    <m/>
    <s v="POSTO CENTRAL"/>
    <m/>
    <m/>
    <s v="ARLA-32"/>
    <s v="-"/>
    <s v="-"/>
    <s v=" Km/L"/>
    <s v="-"/>
    <n v="20"/>
    <m/>
    <n v="126"/>
    <m/>
    <m/>
    <m/>
    <m/>
    <m/>
    <d v="2026-03-18T00:00:00"/>
    <x v="11"/>
    <x v="1"/>
    <x v="11"/>
  </r>
  <r>
    <s v="TLO0E87"/>
    <s v="60645800106184255"/>
    <s v="18/03/2026 12:10:51"/>
    <s v="04911"/>
    <s v="HYAGO GONÇALVES FERNANDES"/>
    <x v="43"/>
    <s v="EQUIPAMENTOS"/>
    <s v="GUINCHO LEVE"/>
    <s v="EQUIPAMENTO"/>
    <s v="92221200"/>
    <s v="POSTO AMERICA"/>
    <s v="GUAPO"/>
    <s v="GO"/>
    <s v="DIESEL S-10"/>
    <n v="314"/>
    <n v="6.2"/>
    <s v=" Km/L"/>
    <n v="37209"/>
    <n v="50.66"/>
    <n v="8.19"/>
    <n v="414.9"/>
    <s v="0"/>
    <s v="EXT - LUCCA JR"/>
    <s v="Planejamento Operaci"/>
    <s v="LUCCA JR"/>
    <m/>
    <d v="2026-03-18T00:00:00"/>
    <x v="11"/>
    <x v="1"/>
    <x v="11"/>
  </r>
  <r>
    <s v="TLO0E87"/>
    <m/>
    <s v="18/03/2026 12:10:51"/>
    <m/>
    <m/>
    <x v="43"/>
    <m/>
    <m/>
    <m/>
    <m/>
    <s v="POSTO AMERICA"/>
    <m/>
    <m/>
    <s v="ARLA-32"/>
    <s v="-"/>
    <s v="-"/>
    <s v=" Km/L"/>
    <s v="-"/>
    <n v="5.9"/>
    <m/>
    <n v="28.28"/>
    <m/>
    <m/>
    <m/>
    <m/>
    <m/>
    <d v="2026-03-18T00:00:00"/>
    <x v="11"/>
    <x v="1"/>
    <x v="11"/>
  </r>
  <r>
    <s v="TFX8A49"/>
    <s v="60645800105143673"/>
    <s v="18/03/2026 12:12:50"/>
    <s v="17385"/>
    <s v="VICTOR DE SOUZA"/>
    <x v="12"/>
    <s v="Automóvel"/>
    <s v="ARGO"/>
    <s v="FIAT"/>
    <s v="46209914"/>
    <s v="DECIO RIO VERDE"/>
    <s v="RIO VERDE"/>
    <s v="GO"/>
    <s v="ETANOL COMUM"/>
    <n v="308"/>
    <n v="9.9700000000000006"/>
    <s v=" Km/L"/>
    <n v="20882"/>
    <n v="30.9"/>
    <n v="4.79"/>
    <n v="148.01"/>
    <s v="202603181212"/>
    <s v="Planejamento Operaci"/>
    <s v="Planejamento Operaci"/>
    <s v="Operacional"/>
    <m/>
    <d v="2026-03-18T00:00:00"/>
    <x v="11"/>
    <x v="1"/>
    <x v="0"/>
  </r>
  <r>
    <s v="TFF5D72"/>
    <s v="60645800105143780"/>
    <s v="18/03/2026 12:35:37"/>
    <s v="95253"/>
    <s v="ANDRE AUGUSTO ARAUJO DE JESUS"/>
    <x v="2"/>
    <s v="Automóvel"/>
    <s v="ARGO"/>
    <s v="FIAT"/>
    <s v="69494411"/>
    <s v="REDE MARAJO RIO VERD"/>
    <s v="RIO VERDE"/>
    <s v="GO"/>
    <s v="ETANOL COMUM"/>
    <n v="250"/>
    <n v="9.8699999999999992"/>
    <s v=" Km/L"/>
    <n v="50842"/>
    <n v="25.34"/>
    <n v="4.59"/>
    <n v="116.31"/>
    <s v="95253815287"/>
    <s v="Planejamento Operaci"/>
    <s v="Planejamento Operaci"/>
    <s v="Operacional"/>
    <m/>
    <d v="2026-03-18T00:00:00"/>
    <x v="11"/>
    <x v="1"/>
    <x v="0"/>
  </r>
  <r>
    <s v="TUG2C45"/>
    <s v="60645800106437770"/>
    <s v="18/03/2026 13:44:29"/>
    <s v="02527"/>
    <s v="ALCIENE MARTINS PONTES"/>
    <x v="54"/>
    <s v="Utilitário"/>
    <s v="SAVEIRO"/>
    <s v="FIAT"/>
    <s v="81889412"/>
    <s v="POSTO ZERO UM"/>
    <s v="RIO VERDE"/>
    <s v="GO"/>
    <s v="ETANOL COMUM"/>
    <n v="411"/>
    <n v="9.1199999999999992"/>
    <s v=" Km/L"/>
    <n v="129601"/>
    <n v="45.05"/>
    <n v="4.79"/>
    <n v="215.78"/>
    <s v="0"/>
    <s v="EXT - KSE LOCAÇOES"/>
    <s v="Planejamento Operaci"/>
    <s v="KSE LOCAÇOES"/>
    <m/>
    <d v="2026-03-18T00:00:00"/>
    <x v="11"/>
    <x v="1"/>
    <x v="12"/>
  </r>
  <r>
    <s v="TTR3A31"/>
    <s v="60645800106472404"/>
    <s v="18/03/2026 14:10:40"/>
    <s v="00386"/>
    <s v="RAFAEL SOUZA LIMA"/>
    <x v="53"/>
    <s v="Caminhonete"/>
    <s v="SAVEIRO CS RB MF"/>
    <s v="VW"/>
    <s v="24906505"/>
    <s v="AUTO POSTO BOM RETIR"/>
    <s v="RIO VERDE"/>
    <s v="GO"/>
    <s v="ETANOL COMUM"/>
    <n v="478"/>
    <n v="9.91"/>
    <s v=" Km/L"/>
    <n v="124427"/>
    <n v="48.25"/>
    <n v="4.79"/>
    <n v="231.14"/>
    <s v="180350"/>
    <s v="EXT - KSE LOCAÇOES"/>
    <s v="Planejamento Operaci"/>
    <s v="KSE LOCAÇOES"/>
    <m/>
    <d v="2026-03-18T00:00:00"/>
    <x v="11"/>
    <x v="1"/>
    <x v="12"/>
  </r>
  <r>
    <s v="TFY6E09"/>
    <s v="60645800105143700"/>
    <s v="18/03/2026 14:15:49"/>
    <s v="04380"/>
    <s v="PAULO ROBERTO BATISTA DE MOURA JUNIOR"/>
    <x v="15"/>
    <s v="Automóvel"/>
    <s v="ARGO"/>
    <s v="FIAT"/>
    <s v="69494411"/>
    <s v="REDE MARAJO RIO VERD"/>
    <s v="RIO VERDE"/>
    <s v="GO"/>
    <s v="ETANOL COMUM"/>
    <n v="344"/>
    <n v="9.14"/>
    <s v=" Km/L"/>
    <n v="44723"/>
    <n v="37.64"/>
    <n v="4.5910000000000002"/>
    <n v="172.81"/>
    <s v="4380647129"/>
    <s v="Planejamento Operaci"/>
    <s v="Planejamento Operaci"/>
    <s v="Operacional"/>
    <m/>
    <d v="2026-03-18T00:00:00"/>
    <x v="11"/>
    <x v="1"/>
    <x v="1"/>
  </r>
  <r>
    <s v="TTQ4C10"/>
    <s v="60645800106553930"/>
    <s v="18/03/2026 14:19:19"/>
    <s v="04617"/>
    <s v="JESSICA MARIA ALVES LOPES"/>
    <x v="31"/>
    <s v="Caminhonete"/>
    <s v="Caminhonete S10"/>
    <s v="CHEVROLET"/>
    <s v="26406711"/>
    <s v="POSTO ZANDONADI"/>
    <s v="GUAPO"/>
    <s v="GO"/>
    <s v="DIESEL S-10"/>
    <n v="769"/>
    <n v="13.73"/>
    <s v=" Km/L"/>
    <n v="146388"/>
    <n v="55.99"/>
    <n v="7.99"/>
    <n v="447.36"/>
    <s v="180351507"/>
    <s v="Planejamento Operaci"/>
    <s v="Planejamento Operaci"/>
    <s v="INSPENCAO"/>
    <m/>
    <d v="2026-03-18T00:00:00"/>
    <x v="11"/>
    <x v="1"/>
    <x v="12"/>
  </r>
  <r>
    <s v="TKC7D89"/>
    <s v="60645800106185260"/>
    <s v="18/03/2026 15:41:26"/>
    <s v="04495"/>
    <s v="LUIZ PAULO OLIVEIRA DE PAULA"/>
    <x v="39"/>
    <s v="Caminhão"/>
    <s v="FH 540 6X4R"/>
    <s v="VOLVO"/>
    <s v="75331801"/>
    <s v="DECIO CEZARINA"/>
    <s v="CEZARINA"/>
    <s v="GO"/>
    <s v="DIESEL S-10"/>
    <n v="1261"/>
    <n v="2.81"/>
    <s v=" Km/L"/>
    <n v="27371"/>
    <n v="448.01"/>
    <n v="8.2899999999999991"/>
    <n v="3714"/>
    <s v="202603181540"/>
    <s v="EXT - LUCCA JR"/>
    <s v="Planejamento Operaci"/>
    <s v="LUCCA JR"/>
    <m/>
    <d v="2026-03-18T00:00:00"/>
    <x v="11"/>
    <x v="1"/>
    <x v="11"/>
  </r>
  <r>
    <s v="TFV8C74"/>
    <s v="60645800106437299"/>
    <s v="18/03/2026 16:05:16"/>
    <s v="79612"/>
    <s v="GLEISON DUARTE BRITO"/>
    <x v="34"/>
    <s v="Automóvel"/>
    <s v="AMBULANCIA"/>
    <s v="VOLKSWAGEN"/>
    <s v="75331801"/>
    <s v="DECIO CEZARINA"/>
    <s v="CEZARINA"/>
    <s v="GO"/>
    <s v="DIESEL S-10"/>
    <n v="153"/>
    <n v="5.84"/>
    <s v=" Km/L"/>
    <n v="15223"/>
    <n v="26.21"/>
    <n v="9.85"/>
    <n v="258.17"/>
    <s v="202603181604"/>
    <s v="Planejamento Operaci"/>
    <s v="Planejamento Operaci"/>
    <s v="RESGATE"/>
    <m/>
    <d v="2026-03-18T00:00:00"/>
    <x v="11"/>
    <x v="1"/>
    <x v="13"/>
  </r>
  <r>
    <s v="TFN3B64"/>
    <s v="60645800106437477"/>
    <s v="18/03/2026 16:33:08"/>
    <s v="70145"/>
    <s v="LUCAS HENRIQUE MAGALHAES DE SOUZA "/>
    <x v="47"/>
    <s v="EQUIPAMENTOS"/>
    <s v="AMBULANCIA"/>
    <s v="OUTROS"/>
    <s v="46286315"/>
    <s v="POSTO CENTRAL"/>
    <s v="BOM JESUS"/>
    <s v="GO"/>
    <s v="DIESEL S-10"/>
    <n v="313"/>
    <n v="5.64"/>
    <s v=" Km/L"/>
    <n v="7499"/>
    <n v="55.54"/>
    <n v="8.2200000000000006"/>
    <n v="456.54"/>
    <s v="1"/>
    <s v="Planejamento Operaci"/>
    <s v="Planejamento Operaci"/>
    <s v="Operacional"/>
    <m/>
    <d v="2026-03-18T00:00:00"/>
    <x v="11"/>
    <x v="1"/>
    <x v="13"/>
  </r>
  <r>
    <s v="TFR8B59"/>
    <s v="60645800105143681"/>
    <s v="18/03/2026 16:38:53"/>
    <s v="92635"/>
    <s v="ADENILDO BARBOSA DUTRA"/>
    <x v="8"/>
    <s v="Automóvel"/>
    <s v="ARGO"/>
    <s v="FIAT"/>
    <s v="26406711"/>
    <s v="POSTO ZANDONADI"/>
    <s v="GUAPO"/>
    <s v="GO"/>
    <s v="ETANOL COMUM"/>
    <n v="251"/>
    <n v="8.16"/>
    <s v=" Km/L"/>
    <n v="24112"/>
    <n v="30.76"/>
    <n v="4.99"/>
    <n v="153.49"/>
    <s v="180359863"/>
    <s v="Planejamento Operaci"/>
    <s v="Planejamento Operaci"/>
    <s v="Operacional"/>
    <m/>
    <d v="2026-03-18T00:00:00"/>
    <x v="11"/>
    <x v="1"/>
    <x v="5"/>
  </r>
  <r>
    <s v="JHQ4B46"/>
    <s v="60645800105124177"/>
    <s v="18/03/2026 16:47:31"/>
    <s v="43356"/>
    <s v="JOSE ALECRIM DA SILVA"/>
    <x v="19"/>
    <s v="Caminhão"/>
    <s v="17-220/17-220"/>
    <s v="VW"/>
    <s v="87183400"/>
    <s v="MARAJO GUAPO"/>
    <s v="GUAPO"/>
    <s v="GO"/>
    <s v="DIESEL S-10"/>
    <n v="0"/>
    <n v="0"/>
    <s v=" Km/L"/>
    <n v="0"/>
    <n v="229.02"/>
    <n v="7.88"/>
    <n v="1804.68"/>
    <s v="0"/>
    <s v="EXT - SAO PEDRO"/>
    <s v="Planejamento Operaci"/>
    <s v="SAO PEDRO"/>
    <m/>
    <d v="2026-03-18T00:00:00"/>
    <x v="11"/>
    <x v="1"/>
    <x v="7"/>
  </r>
  <r>
    <s v="TFS3C72"/>
    <s v="60645800105143738"/>
    <s v="18/03/2026 17:16:55"/>
    <s v="00271"/>
    <s v="HEDER OLIVEIRA SANTANA"/>
    <x v="9"/>
    <s v="Automóvel"/>
    <s v="ARGO"/>
    <s v="FIAT"/>
    <s v="41826312"/>
    <s v="AUTO POSTO JACARE"/>
    <s v="ACREUNA"/>
    <s v="GO"/>
    <s v="ETANOL COMUM"/>
    <n v="281"/>
    <n v="7"/>
    <s v=" Km/L"/>
    <n v="88166"/>
    <n v="40.159999999999997"/>
    <n v="4.8609999999999998"/>
    <n v="195.21"/>
    <s v="180362217"/>
    <s v="Planejamento Operaci"/>
    <s v="Planejamento Operaci"/>
    <s v="Operacional"/>
    <m/>
    <d v="2026-03-18T00:00:00"/>
    <x v="11"/>
    <x v="1"/>
    <x v="4"/>
  </r>
  <r>
    <s v="TTY2C25"/>
    <s v="60645800106472430"/>
    <s v="18/03/2026 17:23:20"/>
    <s v="53759"/>
    <s v="DHEIMERSON BRUNO MARINHO DE LIRA"/>
    <x v="38"/>
    <s v="Caminhonete"/>
    <s v="SAVEIRO CS RB MF"/>
    <s v="VW"/>
    <s v="46286315"/>
    <s v="POSTO CENTRAL"/>
    <s v="BOM JESUS"/>
    <s v="GO"/>
    <s v="ETANOL COMUM"/>
    <n v="419"/>
    <n v="9.59"/>
    <s v=" Km/L"/>
    <n v="115910"/>
    <n v="43.69"/>
    <n v="4.9909999999999997"/>
    <n v="218.05"/>
    <s v="1"/>
    <s v="EXT - KSE LOCAÇOES"/>
    <s v="Planejamento Operaci"/>
    <s v="KSE LOCAÇOES"/>
    <m/>
    <d v="2026-03-18T00:00:00"/>
    <x v="11"/>
    <x v="1"/>
    <x v="12"/>
  </r>
  <r>
    <s v="TFA5I89"/>
    <s v="60645800109268980"/>
    <s v="18/03/2026 18:05:54"/>
    <s v="70093"/>
    <s v="CLAUDSTONE DOS REIS MENDES JUNIOR"/>
    <x v="21"/>
    <s v="Automóvel"/>
    <s v="ARGO"/>
    <s v="FIAT"/>
    <s v="01848013"/>
    <s v="POSTO XODO"/>
    <s v="GOIANIA"/>
    <s v="GO"/>
    <s v="ETANOL COMUM"/>
    <n v="288"/>
    <n v="7.07"/>
    <s v=" Km/L"/>
    <n v="19268"/>
    <n v="40.71"/>
    <n v="4.7329999999999997"/>
    <n v="192.67"/>
    <s v="0"/>
    <s v="Planejamento Operaci"/>
    <s v="Planejamento Operaci"/>
    <s v="Operacional"/>
    <m/>
    <d v="2026-03-18T00:00:00"/>
    <x v="11"/>
    <x v="1"/>
    <x v="2"/>
  </r>
  <r>
    <s v="TIV6G27"/>
    <s v="60645800106184069"/>
    <s v="18/03/2026 18:06:50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225"/>
    <n v="6"/>
    <s v=" Km/L"/>
    <n v="38188"/>
    <n v="37.49"/>
    <n v="8.19"/>
    <n v="307.04000000000002"/>
    <s v="180365138"/>
    <s v="EXT - LUCCA JR"/>
    <s v="Planejamento Operaci"/>
    <s v="LUCCA JR"/>
    <m/>
    <d v="2026-03-18T00:00:00"/>
    <x v="11"/>
    <x v="1"/>
    <x v="11"/>
  </r>
  <r>
    <s v="TEQ8G33"/>
    <s v="60645800105124371"/>
    <s v="18/03/2026 18:13:17"/>
    <s v="80246"/>
    <s v="FRANCISCO DE ASSIS SOARES"/>
    <x v="19"/>
    <s v="Caminhão"/>
    <s v="9-180"/>
    <s v="VOLKSWAGEN"/>
    <s v="45307105"/>
    <s v="POSTO GIRASSOL"/>
    <s v="ITUMBIARA"/>
    <s v="GO"/>
    <s v="DIESEL S-10"/>
    <n v="0"/>
    <n v="0"/>
    <s v=" Km/L"/>
    <n v="0"/>
    <n v="99.8"/>
    <n v="7.79"/>
    <n v="777.44"/>
    <s v="180365"/>
    <s v="EXT - SAO PEDRO"/>
    <s v="Planejamento Operaci"/>
    <s v="SAO PEDRO"/>
    <m/>
    <d v="2026-03-18T00:00:00"/>
    <x v="11"/>
    <x v="1"/>
    <x v="7"/>
  </r>
  <r>
    <s v="TEQ8G33"/>
    <m/>
    <s v="18/03/2026 18:15:54"/>
    <m/>
    <m/>
    <x v="20"/>
    <m/>
    <m/>
    <m/>
    <m/>
    <s v="POSTO GIRASSOL"/>
    <m/>
    <m/>
    <s v="ARLA-32"/>
    <n v="0"/>
    <n v="0"/>
    <s v=" Km/L"/>
    <n v="0"/>
    <n v="18.78"/>
    <m/>
    <n v="65.55"/>
    <m/>
    <m/>
    <m/>
    <m/>
    <m/>
    <d v="2026-03-18T00:00:00"/>
    <x v="11"/>
    <x v="1"/>
    <x v="7"/>
  </r>
  <r>
    <s v="TLO0E87"/>
    <s v="60645800106184255"/>
    <s v="18/03/2026 18:15:56"/>
    <s v="04911"/>
    <s v="HYAGO GONÇALVES FERNANDES"/>
    <x v="43"/>
    <s v="EQUIPAMENTOS"/>
    <s v="GUINCHO LEVE"/>
    <s v="EQUIPAMENTO"/>
    <s v="92221200"/>
    <s v="POSTO AMERICA"/>
    <s v="GUAPO"/>
    <s v="GO"/>
    <s v="DIESEL S-10"/>
    <n v="119"/>
    <n v="5.41"/>
    <s v=" Km/L"/>
    <n v="37328"/>
    <n v="22"/>
    <n v="7.59"/>
    <n v="166.98"/>
    <s v="0"/>
    <s v="EXT - LUCCA JR"/>
    <s v="Planejamento Operaci"/>
    <s v="LUCCA JR"/>
    <m/>
    <d v="2026-03-18T00:00:00"/>
    <x v="11"/>
    <x v="1"/>
    <x v="11"/>
  </r>
  <r>
    <s v="RBP0A22"/>
    <s v="60645800106437700"/>
    <s v="18/03/2026 18:30:52"/>
    <s v="48710"/>
    <s v="GUSTAVO DA SILVA"/>
    <x v="68"/>
    <s v="Utilitário"/>
    <s v="STRADA"/>
    <s v="FIAT"/>
    <s v="92220505"/>
    <s v="AUTO POSTO ARAGUAIA"/>
    <s v="ACREUNA"/>
    <s v="GO"/>
    <s v="ETANOL COMUM"/>
    <n v="480"/>
    <n v="9.93"/>
    <s v=" Km/L"/>
    <n v="52178"/>
    <n v="48.36"/>
    <n v="4.8600000000000003"/>
    <n v="235.03"/>
    <s v="0"/>
    <s v="Planejamento Operaci"/>
    <s v="Planejamento Operaci"/>
    <s v="TI e Automação"/>
    <m/>
    <d v="2026-03-18T00:00:00"/>
    <x v="11"/>
    <x v="1"/>
    <x v="5"/>
  </r>
  <r>
    <s v="TGC9A34"/>
    <s v="60645800106437250"/>
    <s v="18/03/2026 18:32:33"/>
    <s v="02679"/>
    <s v="DIOGO MARCAL PEREIRA"/>
    <x v="48"/>
    <s v="EQUIPAMENTOS"/>
    <s v="AMBULANCIA"/>
    <s v="OUTROS"/>
    <s v="87183400"/>
    <s v="MARAJO GUAPO"/>
    <s v="GUAPO"/>
    <s v="GO"/>
    <s v="DIESEL S-10"/>
    <n v="123"/>
    <n v="4.54"/>
    <s v=" Km/L"/>
    <n v="16186"/>
    <n v="27.09"/>
    <n v="7.99"/>
    <n v="216.45"/>
    <s v="0"/>
    <s v="Planejamento Operaci"/>
    <s v="Planejamento Operaci"/>
    <s v="Operacional"/>
    <m/>
    <d v="2026-03-18T00:00:00"/>
    <x v="11"/>
    <x v="1"/>
    <x v="13"/>
  </r>
  <r>
    <s v="TFD2J89"/>
    <s v="60645800105143710"/>
    <s v="18/03/2026 18:35:36"/>
    <s v="70093"/>
    <s v="CLAUDSTONE DOS REIS MENDES JUNIOR"/>
    <x v="0"/>
    <s v="Automóvel"/>
    <s v="ARGO"/>
    <s v="FIAT"/>
    <s v="01848013"/>
    <s v="POSTO XODO"/>
    <s v="GOIANIA"/>
    <s v="GO"/>
    <s v="ETANOL COMUM"/>
    <n v="286"/>
    <n v="7.38"/>
    <s v=" Km/L"/>
    <n v="24758"/>
    <n v="38.770000000000003"/>
    <n v="4.7409999999999997"/>
    <n v="183.8"/>
    <s v="0"/>
    <s v="Planejamento Operaci"/>
    <s v="Planejamento Operaci"/>
    <s v="Operacional"/>
    <m/>
    <d v="2026-03-18T00:00:00"/>
    <x v="11"/>
    <x v="1"/>
    <x v="0"/>
  </r>
  <r>
    <s v="TFL8I14"/>
    <s v="60645800106437530"/>
    <s v="18/03/2026 18:38:24"/>
    <s v="14914"/>
    <s v="OBERDAN PEREIRA DE AZEVEDO"/>
    <x v="57"/>
    <s v="EQUIPAMENTOS"/>
    <s v="AMBULANCIA"/>
    <s v="OUTROS"/>
    <s v="46286315"/>
    <s v="POSTO CENTRAL"/>
    <s v="BOM JESUS"/>
    <s v="GO"/>
    <s v="DIESEL S-10"/>
    <n v="255"/>
    <n v="6.12"/>
    <s v=" Km/L"/>
    <n v="12236"/>
    <n v="41.7"/>
    <n v="8.2210000000000001"/>
    <n v="342.82"/>
    <s v="0"/>
    <s v="Planejamento Operaci"/>
    <s v="Planejamento Operaci"/>
    <s v="Operacional"/>
    <m/>
    <d v="2026-03-18T00:00:00"/>
    <x v="11"/>
    <x v="1"/>
    <x v="13"/>
  </r>
  <r>
    <s v="TMG4A29"/>
    <s v="60645800106185397"/>
    <s v="18/03/2026 18:47:16"/>
    <s v="12822"/>
    <s v="EDINILSON SILVA DE OLIVEIRA"/>
    <x v="25"/>
    <s v="Caminhão"/>
    <s v="FH 540 6X4R"/>
    <s v="VOLVO"/>
    <s v="46286315"/>
    <s v="POSTO CENTRAL"/>
    <s v="BOM JESUS"/>
    <s v="GO"/>
    <s v="DIESEL S-10"/>
    <n v="1048"/>
    <n v="3.55"/>
    <s v=" Km/L"/>
    <n v="27691"/>
    <n v="295"/>
    <n v="8.2200000000000006"/>
    <n v="2424.94"/>
    <s v="1"/>
    <s v="EXT - LUCCA JR"/>
    <s v="Planejamento Operaci"/>
    <s v="LUCCA JR"/>
    <m/>
    <d v="2026-03-18T00:00:00"/>
    <x v="11"/>
    <x v="1"/>
    <x v="11"/>
  </r>
  <r>
    <s v="TMG4A29"/>
    <m/>
    <s v="18/03/2026 18:47:16"/>
    <m/>
    <m/>
    <x v="25"/>
    <m/>
    <m/>
    <m/>
    <m/>
    <s v="POSTO CENTRAL"/>
    <m/>
    <m/>
    <s v="ARLA-32"/>
    <s v="-"/>
    <s v="-"/>
    <s v=" Km/L"/>
    <s v="-"/>
    <n v="40"/>
    <m/>
    <n v="230"/>
    <m/>
    <m/>
    <m/>
    <m/>
    <m/>
    <d v="2026-03-18T00:00:00"/>
    <x v="11"/>
    <x v="1"/>
    <x v="11"/>
  </r>
  <r>
    <s v="TFI3B19"/>
    <s v="60645800105926941"/>
    <s v="18/03/2026 19:07:58"/>
    <s v="73410"/>
    <s v="BRUNO SOUSA DIAS"/>
    <x v="4"/>
    <s v="Automóvel"/>
    <s v="ARGO"/>
    <s v="FIAT"/>
    <s v="81889412"/>
    <s v="POSTO ZERO UM"/>
    <s v="RIO VERDE"/>
    <s v="GO"/>
    <s v="ETANOL COMUM"/>
    <n v="428"/>
    <n v="11.01"/>
    <s v=" Km/L"/>
    <n v="79093"/>
    <n v="38.86"/>
    <n v="4.79"/>
    <n v="186.14"/>
    <s v="0"/>
    <s v="Planejamento Operaci"/>
    <s v="Planejamento Operaci"/>
    <s v="Operacional"/>
    <m/>
    <d v="2026-03-18T00:00:00"/>
    <x v="11"/>
    <x v="1"/>
    <x v="0"/>
  </r>
  <r>
    <s v="TGE1F64"/>
    <s v="60645800106437404"/>
    <s v="18/03/2026 19:15:02"/>
    <s v="75032"/>
    <s v="JONATAN DE SOUSA CORCINO"/>
    <x v="33"/>
    <s v="Caminhonete"/>
    <s v="AMBULANCIA DUCATO"/>
    <s v="FIAT"/>
    <s v="69494411"/>
    <s v="REDE MARAJO RIO VERD"/>
    <s v="RIO VERDE"/>
    <s v="GO"/>
    <s v="DIESEL S-10"/>
    <n v="323"/>
    <n v="7.05"/>
    <s v=" Km/L"/>
    <n v="14420"/>
    <n v="45.82"/>
    <n v="7.99"/>
    <n v="366.1"/>
    <s v="75032465100"/>
    <s v="Planejamento Operaci"/>
    <s v="Planejamento Operaci"/>
    <s v="Operacional"/>
    <m/>
    <d v="2026-03-18T00:00:00"/>
    <x v="11"/>
    <x v="1"/>
    <x v="13"/>
  </r>
  <r>
    <s v="TTR3A31"/>
    <s v="60645800106472404"/>
    <s v="18/03/2026 19:16:59"/>
    <s v="00386"/>
    <s v="RAFAEL SOUZA LIMA"/>
    <x v="53"/>
    <s v="Caminhonete"/>
    <s v="SAVEIRO CS RB MF"/>
    <s v="VW"/>
    <s v="46209914"/>
    <s v="DECIO RIO VERDE"/>
    <s v="RIO VERDE"/>
    <s v="GO"/>
    <s v="ETANOL COMUM"/>
    <n v="247"/>
    <n v="10.56"/>
    <s v=" Km/L"/>
    <n v="124674"/>
    <n v="23.39"/>
    <n v="4.79"/>
    <n v="112.04"/>
    <s v="202603181916"/>
    <s v="EXT - KSE LOCAÇOES"/>
    <s v="Planejamento Operaci"/>
    <s v="KSE LOCAÇOES"/>
    <m/>
    <d v="2026-03-18T00:00:00"/>
    <x v="11"/>
    <x v="1"/>
    <x v="12"/>
  </r>
  <r>
    <s v="TTV4H65"/>
    <s v="60645800107557973"/>
    <s v="18/03/2026 19:21:44"/>
    <s v="07583"/>
    <s v="DAVID BORGES DOS SANTOS"/>
    <x v="65"/>
    <s v="Caminhonete"/>
    <s v="SAVEIRO CD RB MF"/>
    <s v="VOLKSWAGEN"/>
    <s v="41826312"/>
    <s v="AUTO POSTO JACARE"/>
    <s v="ACREUNA"/>
    <s v="GO"/>
    <s v="ETANOL COMUM"/>
    <n v="390"/>
    <n v="10.19"/>
    <s v=" Km/L"/>
    <n v="22057"/>
    <n v="38.270000000000003"/>
    <n v="4.8609999999999998"/>
    <n v="186.02"/>
    <s v="180369630"/>
    <s v="EXT - KSE LOCAÇOES"/>
    <s v="Planejamento Operaci"/>
    <s v="KSE LOCAÇOES"/>
    <m/>
    <d v="2026-03-18T00:00:00"/>
    <x v="11"/>
    <x v="1"/>
    <x v="12"/>
  </r>
  <r>
    <s v="TUF2B45"/>
    <s v="60645800106472420"/>
    <s v="18/03/2026 19:24:53"/>
    <s v="05369"/>
    <s v="FERNANDA HELLEN DEUFINO DA SILVA"/>
    <x v="37"/>
    <s v="Caminhonete"/>
    <s v="SAVEIRO CS RB MF"/>
    <s v="VW"/>
    <s v="85314604"/>
    <s v="MB POSTOS"/>
    <s v="GOIANIA"/>
    <s v="GO"/>
    <s v="ETANOL COMUM"/>
    <n v="328"/>
    <n v="8.52"/>
    <s v=" Km/L"/>
    <n v="137781"/>
    <n v="38.479999999999997"/>
    <n v="4.99"/>
    <n v="192.02"/>
    <s v="1"/>
    <s v="EXT - KSE LOCAÇOES"/>
    <s v="Planejamento Operaci"/>
    <s v="KSE LOCAÇOES"/>
    <m/>
    <d v="2026-03-18T00:00:00"/>
    <x v="11"/>
    <x v="1"/>
    <x v="12"/>
  </r>
  <r>
    <s v="TUG2C45"/>
    <s v="60645800106437770"/>
    <s v="18/03/2026 19:25:58"/>
    <s v="80560"/>
    <s v="EDMAR PEREIRA COSTA"/>
    <x v="54"/>
    <s v="Utilitário"/>
    <s v="SAVEIRO"/>
    <s v="FIAT"/>
    <s v="81889412"/>
    <s v="POSTO ZERO UM"/>
    <s v="RIO VERDE"/>
    <s v="GO"/>
    <s v="ETANOL COMUM"/>
    <n v="176"/>
    <n v="9.8800000000000008"/>
    <s v=" Km/L"/>
    <n v="129777"/>
    <n v="17.809999999999999"/>
    <n v="4.7889999999999997"/>
    <n v="85.3"/>
    <s v="2"/>
    <s v="EXT - KSE LOCAÇOES"/>
    <s v="Planejamento Operaci"/>
    <s v="KSE LOCAÇOES"/>
    <m/>
    <d v="2026-03-18T00:00:00"/>
    <x v="11"/>
    <x v="1"/>
    <x v="12"/>
  </r>
  <r>
    <s v="TTP5B47"/>
    <s v="60645800106472110"/>
    <s v="18/03/2026 19:28:22"/>
    <s v="01227"/>
    <s v="DAILTON FERREIRA CRUVINEL"/>
    <x v="40"/>
    <s v="Caminhonete"/>
    <s v="SAVEIRO CS RB MF"/>
    <s v="VW"/>
    <s v="07674911"/>
    <s v="AUTO POSTO INDIARA"/>
    <s v="INDIARA"/>
    <s v="GO"/>
    <s v="ETANOL COMUM"/>
    <n v="415"/>
    <n v="12.45"/>
    <s v=" Km/L"/>
    <n v="134837"/>
    <n v="33.33"/>
    <n v="4.891"/>
    <n v="163.03"/>
    <s v="1"/>
    <s v="EXT - KSE LOCAÇOES"/>
    <s v="Planejamento Operaci"/>
    <s v="KSE LOCAÇOES"/>
    <m/>
    <d v="2026-03-18T00:00:00"/>
    <x v="11"/>
    <x v="1"/>
    <x v="12"/>
  </r>
  <r>
    <s v="TGM4D76"/>
    <s v="60645800106437582"/>
    <s v="18/03/2026 19:32:28"/>
    <s v="33534"/>
    <s v="MARCOS ANTONIO MARCELINO DA SILVA"/>
    <x v="56"/>
    <s v="Caminhonete"/>
    <s v="FIORINO"/>
    <s v="FIAT"/>
    <s v="46286315"/>
    <s v="POSTO CENTRAL"/>
    <s v="BOM JESUS"/>
    <s v="GO"/>
    <s v="ETANOL COMUM"/>
    <n v="206"/>
    <n v="7.06"/>
    <s v=" Km/L"/>
    <n v="21675"/>
    <n v="29.18"/>
    <n v="4.9909999999999997"/>
    <n v="145.63"/>
    <s v="1"/>
    <s v="Planejamento Operaci"/>
    <s v="Planejamento Operaci"/>
    <s v="Operacional"/>
    <m/>
    <d v="2026-03-18T00:00:00"/>
    <x v="11"/>
    <x v="1"/>
    <x v="5"/>
  </r>
  <r>
    <s v="PQL3980"/>
    <s v="60645800105124428"/>
    <s v="18/03/2026 19:34:20"/>
    <s v="03608"/>
    <s v="WEIDER DA SILVA RODRIGUES"/>
    <x v="71"/>
    <s v="Automóvel"/>
    <s v="MARCH"/>
    <s v="NISSAN"/>
    <s v="63532207"/>
    <s v="AUTO POSTO SANTA RIT"/>
    <s v="ACREUNA"/>
    <s v="GO"/>
    <s v="ETANOL COMUM"/>
    <n v="319"/>
    <n v="9.35"/>
    <s v=" Km/L"/>
    <n v="61158"/>
    <n v="34.11"/>
    <n v="4.8609999999999998"/>
    <n v="165.8"/>
    <s v="180370363"/>
    <s v="Planejamento Operaci"/>
    <s v="Planejamento Operaci"/>
    <s v="Operacional"/>
    <m/>
    <d v="2026-03-18T00:00:00"/>
    <x v="11"/>
    <x v="1"/>
    <x v="1"/>
  </r>
  <r>
    <s v="TFP9I32"/>
    <s v="60645800105143819"/>
    <s v="18/03/2026 19:36:47"/>
    <s v="33861"/>
    <s v="FERNANDO DOS REIS GONÇALVES"/>
    <x v="7"/>
    <s v="Automóvel"/>
    <s v="ARGO"/>
    <s v="FIAT"/>
    <s v="31803903"/>
    <s v="BOM SUCESSO AUTO POSTO  24 HS"/>
    <s v="GOIANIA"/>
    <s v="GO"/>
    <s v="ETANOL COMUM"/>
    <n v="299"/>
    <n v="8.73"/>
    <s v=" Km/L"/>
    <n v="26310"/>
    <n v="34.24"/>
    <n v="4.79"/>
    <n v="164.01"/>
    <s v="1246381"/>
    <s v="Planejamento Operaci"/>
    <s v="Planejamento Operaci"/>
    <s v="Operacional"/>
    <m/>
    <d v="2026-03-18T00:00:00"/>
    <x v="11"/>
    <x v="1"/>
    <x v="4"/>
  </r>
  <r>
    <s v="TGA0B06"/>
    <s v="60645800106958060"/>
    <s v="18/03/2026 19:38:07"/>
    <s v="00933"/>
    <s v="GIULEY RIBEIRO DOS SANTOS"/>
    <x v="55"/>
    <s v="Caminhonete"/>
    <s v="FIORINO"/>
    <s v="FIAT"/>
    <s v="45308900"/>
    <s v="POSTO LUPATINI"/>
    <s v="SANTO ANTONIO DA BARRA"/>
    <s v="GO"/>
    <s v="ETANOL COMUM"/>
    <n v="353"/>
    <n v="9.24"/>
    <s v=" Km/L"/>
    <n v="23680"/>
    <n v="38.21"/>
    <n v="4.99"/>
    <n v="190.67"/>
    <s v="0"/>
    <s v="Planejamento Operaci"/>
    <s v="Planejamento Operaci"/>
    <s v="TI e Automação"/>
    <m/>
    <d v="2026-03-18T00:00:00"/>
    <x v="11"/>
    <x v="1"/>
    <x v="5"/>
  </r>
  <r>
    <s v="TUW2D74"/>
    <s v="60645800105124310"/>
    <s v="18/03/2026 19:43:41"/>
    <s v="03339"/>
    <s v="MAYARA MARTINS DA SILVA SOUZA"/>
    <x v="35"/>
    <s v="Automóvel"/>
    <s v="CHEVROLET/S10 LS DD4"/>
    <s v="CHEVROLET"/>
    <s v="45364511"/>
    <s v="AUTO POSTO CERRADO 4"/>
    <s v="ITUMBIARA"/>
    <s v="GO"/>
    <s v="DIESEL S-10"/>
    <n v="726"/>
    <n v="13.07"/>
    <s v=" Km/L"/>
    <n v="116685"/>
    <n v="55.56"/>
    <n v="7.49"/>
    <n v="416.14"/>
    <s v="384413"/>
    <s v="Planejamento Operaci"/>
    <s v="Planejamento Operaci"/>
    <s v="Operacional"/>
    <m/>
    <d v="2026-03-18T00:00:00"/>
    <x v="11"/>
    <x v="1"/>
    <x v="12"/>
  </r>
  <r>
    <s v="TTS4A16"/>
    <s v="60645800108788589"/>
    <s v="18/03/2026 19:55:14"/>
    <s v="70267"/>
    <s v="DOUGLAS VASCONCELOS MOURA"/>
    <x v="32"/>
    <s v="Caminhonete"/>
    <s v="Caminhonete S10"/>
    <s v="CHEVROLET"/>
    <s v="75331003"/>
    <s v="SUPERVIA LAGOA"/>
    <s v="RIO VERDE"/>
    <s v="GO"/>
    <s v="DIESEL S-10"/>
    <n v="643"/>
    <n v="13.67"/>
    <s v=" Km/L"/>
    <n v="48242"/>
    <n v="47.05"/>
    <n v="8.24"/>
    <n v="387.69"/>
    <s v="0"/>
    <s v="Planejamento Operaci"/>
    <s v="Planejamento Operaci"/>
    <s v="INSPENCAO"/>
    <m/>
    <d v="2026-03-18T00:00:00"/>
    <x v="11"/>
    <x v="1"/>
    <x v="12"/>
  </r>
  <r>
    <s v="TTT2H95"/>
    <s v="60645800106472477"/>
    <s v="18/03/2026 19:57:16"/>
    <s v="05208"/>
    <s v="CHARLES ROSA"/>
    <x v="63"/>
    <s v="Caminhonete"/>
    <s v="SAVEIRO CS RB MF"/>
    <s v="VW"/>
    <s v="45308900"/>
    <s v="POSTO LUPATINI"/>
    <s v="SANTO ANTONIO DA BARRA"/>
    <s v="GO"/>
    <s v="ETANOL COMUM"/>
    <n v="319"/>
    <n v="8.9"/>
    <s v=" Km/L"/>
    <n v="116530"/>
    <n v="35.86"/>
    <n v="4.99"/>
    <n v="178.94"/>
    <s v="0"/>
    <s v="EXT - KSE LOCAÇOES"/>
    <s v="Planejamento Operaci"/>
    <s v="KSE LOCAÇOES"/>
    <m/>
    <d v="2026-03-18T00:00:00"/>
    <x v="11"/>
    <x v="1"/>
    <x v="12"/>
  </r>
  <r>
    <s v="TTY2C25"/>
    <s v="60645800106472430"/>
    <s v="18/03/2026 20:01:26"/>
    <s v="36470"/>
    <s v="JOÃO BATISTA DA SILVA"/>
    <x v="38"/>
    <s v="Caminhonete"/>
    <s v="SAVEIRO CS RB MF"/>
    <s v="VW"/>
    <s v="45307105"/>
    <s v="POSTO GIRASSOL"/>
    <s v="ITUMBIARA"/>
    <s v="GO"/>
    <s v="ETANOL COMUM"/>
    <n v="113"/>
    <n v="8.8800000000000008"/>
    <s v=" Km/L"/>
    <n v="116023"/>
    <n v="12.72"/>
    <n v="4.6900000000000004"/>
    <n v="59.66"/>
    <s v="180372"/>
    <s v="EXT - KSE LOCAÇOES"/>
    <s v="Planejamento Operaci"/>
    <s v="KSE LOCAÇOES"/>
    <m/>
    <d v="2026-03-18T00:00:00"/>
    <x v="11"/>
    <x v="1"/>
    <x v="12"/>
  </r>
  <r>
    <s v="TFF5D72"/>
    <s v="60645800105143780"/>
    <s v="18/03/2026 20:45:59"/>
    <s v="95253"/>
    <s v="ANDRE AUGUSTO ARAUJO DE JESUS"/>
    <x v="2"/>
    <s v="Automóvel"/>
    <s v="ARGO"/>
    <s v="FIAT"/>
    <s v="87183400"/>
    <s v="MARAJO GUAPO"/>
    <s v="GUAPO"/>
    <s v="GO"/>
    <s v="ETANOL COMUM"/>
    <n v="259"/>
    <n v="10.23"/>
    <s v=" Km/L"/>
    <n v="51101"/>
    <n v="25.32"/>
    <n v="4.1900000000000004"/>
    <n v="106.09"/>
    <s v="0"/>
    <s v="Planejamento Operaci"/>
    <s v="Planejamento Operaci"/>
    <s v="Operacional"/>
    <m/>
    <d v="2026-03-18T00:00:00"/>
    <x v="11"/>
    <x v="1"/>
    <x v="0"/>
  </r>
  <r>
    <s v="TLO0E87"/>
    <s v="60645800106184255"/>
    <s v="19/03/2026 04:25:56"/>
    <s v="99045"/>
    <s v="SIDNEY DA COSTA RODRIGUES_x0009__x0009__x0009__x0009_"/>
    <x v="43"/>
    <s v="EQUIPAMENTOS"/>
    <s v="GUINCHO LEVE"/>
    <s v="EQUIPAMENTO"/>
    <s v="69442211"/>
    <s v="POSTO SUDOESTE"/>
    <s v="GUAPO"/>
    <s v="GO"/>
    <s v="DIESEL S-10"/>
    <n v="259"/>
    <n v="6.02"/>
    <s v=" Km/L"/>
    <n v="37587"/>
    <n v="43"/>
    <n v="7.99"/>
    <n v="343.57"/>
    <s v="0"/>
    <s v="EXT - LUCCA JR"/>
    <s v="Planejamento Operaci"/>
    <s v="LUCCA JR"/>
    <m/>
    <d v="2026-03-19T00:00:00"/>
    <x v="11"/>
    <x v="1"/>
    <x v="11"/>
  </r>
  <r>
    <s v="TUF2B45"/>
    <s v="60645800106472420"/>
    <s v="19/03/2026 05:44:40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380"/>
    <n v="10"/>
    <s v=" Km/L"/>
    <n v="138161"/>
    <n v="38"/>
    <n v="4.8899999999999997"/>
    <n v="185.82"/>
    <s v="1"/>
    <s v="EXT - KSE LOCAÇOES"/>
    <s v="Planejamento Operaci"/>
    <s v="KSE LOCAÇOES"/>
    <m/>
    <d v="2026-03-19T00:00:00"/>
    <x v="11"/>
    <x v="1"/>
    <x v="12"/>
  </r>
  <r>
    <s v="TUG2C45"/>
    <s v="60645800106437770"/>
    <s v="19/03/2026 06:28:22"/>
    <s v="80560"/>
    <s v="EDMAR PEREIRA COSTA"/>
    <x v="54"/>
    <s v="Utilitário"/>
    <s v="SAVEIRO"/>
    <s v="FIAT"/>
    <s v="81889412"/>
    <s v="POSTO ZERO UM"/>
    <s v="RIO VERDE"/>
    <s v="GO"/>
    <s v="ETANOL COMUM"/>
    <n v="438"/>
    <n v="9.82"/>
    <s v=" Km/L"/>
    <n v="130215"/>
    <n v="44.61"/>
    <n v="4.79"/>
    <n v="213.68"/>
    <s v="1"/>
    <s v="EXT - KSE LOCAÇOES"/>
    <s v="Planejamento Operaci"/>
    <s v="KSE LOCAÇOES"/>
    <m/>
    <d v="2026-03-19T00:00:00"/>
    <x v="11"/>
    <x v="1"/>
    <x v="12"/>
  </r>
  <r>
    <s v="TTP5B47"/>
    <s v="60645800106472110"/>
    <s v="19/03/2026 06:39:40"/>
    <s v="01227"/>
    <s v="DAILTON FERREIRA CRUVINEL"/>
    <x v="40"/>
    <s v="Caminhonete"/>
    <s v="SAVEIRO CS RB MF"/>
    <s v="VW"/>
    <s v="07674911"/>
    <s v="AUTO POSTO INDIARA"/>
    <s v="INDIARA"/>
    <s v="GO"/>
    <s v="ETANOL COMUM"/>
    <n v="457"/>
    <n v="11.8"/>
    <s v=" Km/L"/>
    <n v="135294"/>
    <n v="38.72"/>
    <n v="4.8899999999999997"/>
    <n v="189.34"/>
    <s v="0"/>
    <s v="EXT - KSE LOCAÇOES"/>
    <s v="Planejamento Operaci"/>
    <s v="KSE LOCAÇOES"/>
    <m/>
    <d v="2026-03-19T00:00:00"/>
    <x v="11"/>
    <x v="1"/>
    <x v="12"/>
  </r>
  <r>
    <s v="FKM6D96"/>
    <s v="60645800105124347"/>
    <s v="19/03/2026 06:39:48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107.59"/>
    <n v="8.19"/>
    <n v="881.16"/>
    <s v="190323892"/>
    <s v="EXT - SAO PEDRO"/>
    <s v="Planejamento Operaci"/>
    <s v="SAO PEDRO"/>
    <m/>
    <d v="2026-03-19T00:00:00"/>
    <x v="11"/>
    <x v="1"/>
    <x v="7"/>
  </r>
  <r>
    <s v="TFY6E09"/>
    <s v="60645800105143700"/>
    <s v="19/03/2026 07:11:38"/>
    <s v="04380"/>
    <s v="PAULO ROBERTO BATISTA DE MOURA JUNIOR"/>
    <x v="15"/>
    <s v="Automóvel"/>
    <s v="ARGO"/>
    <s v="FIAT"/>
    <s v="34251011"/>
    <s v="DECIO ARAPORA"/>
    <s v="ARAPORA"/>
    <s v="MG"/>
    <s v="ETANOL COMUM"/>
    <n v="185"/>
    <n v="10.54"/>
    <s v=" Km/L"/>
    <n v="44908"/>
    <n v="17.55"/>
    <n v="4.6900000000000004"/>
    <n v="82.31"/>
    <s v="202603190711"/>
    <s v="Planejamento Operaci"/>
    <s v="Planejamento Operaci"/>
    <s v="Operacional"/>
    <m/>
    <d v="2026-03-19T00:00:00"/>
    <x v="11"/>
    <x v="1"/>
    <x v="1"/>
  </r>
  <r>
    <s v="TTY2C25"/>
    <s v="60645800106472430"/>
    <s v="19/03/2026 07:15:09"/>
    <s v="53759"/>
    <s v="DHEIMERSON BRUNO MARINHO DE LIRA"/>
    <x v="38"/>
    <s v="Caminhonete"/>
    <s v="SAVEIRO CS RB MF"/>
    <s v="VW"/>
    <s v="46286315"/>
    <s v="POSTO CENTRAL"/>
    <s v="BOM JESUS"/>
    <s v="GO"/>
    <s v="ETANOL COMUM"/>
    <n v="310"/>
    <n v="11.02"/>
    <s v=" Km/L"/>
    <n v="116333"/>
    <n v="28.14"/>
    <n v="4.99"/>
    <n v="140.41999999999999"/>
    <s v="1"/>
    <s v="EXT - KSE LOCAÇOES"/>
    <s v="Planejamento Operaci"/>
    <s v="KSE LOCAÇOES"/>
    <m/>
    <d v="2026-03-19T00:00:00"/>
    <x v="11"/>
    <x v="1"/>
    <x v="12"/>
  </r>
  <r>
    <s v="CVP4C84"/>
    <s v="60645800105124363"/>
    <s v="19/03/2026 07:30:31"/>
    <s v="13078"/>
    <s v="JOSE ROMARIO DOS ANJOS SOUSA"/>
    <x v="19"/>
    <s v="Caminhão"/>
    <s v="24-250"/>
    <s v="VOLKSWAGEN"/>
    <s v="81889412"/>
    <s v="POSTO ZERO UM"/>
    <s v="RIO VERDE"/>
    <s v="GO"/>
    <s v="DIESEL COMUM"/>
    <n v="0"/>
    <n v="0"/>
    <s v=" Km/L"/>
    <n v="0"/>
    <n v="135.93"/>
    <n v="8.19"/>
    <n v="1113.31"/>
    <s v="1"/>
    <s v="EXT - SAO PEDRO"/>
    <s v="Planejamento Operaci"/>
    <s v="SAO PEDRO"/>
    <m/>
    <d v="2026-03-19T00:00:00"/>
    <x v="11"/>
    <x v="1"/>
    <x v="7"/>
  </r>
  <r>
    <s v="TFN0D12"/>
    <s v="60645800105143746"/>
    <s v="19/03/2026 07:32:43"/>
    <s v="00390"/>
    <s v="SILVINO JOSE DE BRITO"/>
    <x v="5"/>
    <s v="Automóvel"/>
    <s v="ARGO"/>
    <s v="FIAT"/>
    <s v="87107509"/>
    <s v="AUTO POSTO OLIMPIO"/>
    <s v="APARECIDA DE GOIANIA"/>
    <s v="GO"/>
    <s v="ETANOL COMUM"/>
    <n v="119"/>
    <n v="8.36"/>
    <s v=" Km/L"/>
    <n v="40324"/>
    <n v="14.24"/>
    <n v="4.5789999999999997"/>
    <n v="65.209999999999994"/>
    <s v="0"/>
    <s v="Planejamento Operaci"/>
    <s v="Planejamento Operaci"/>
    <s v="Operacional"/>
    <m/>
    <d v="2026-03-19T00:00:00"/>
    <x v="11"/>
    <x v="1"/>
    <x v="3"/>
  </r>
  <r>
    <s v="MCR1N11"/>
    <s v="60645800105124201"/>
    <s v="19/03/2026 07:33:44"/>
    <s v="13078"/>
    <s v="JOSE ROMARIO DOS ANJOS SOUSA"/>
    <x v="19"/>
    <s v="Automóvel"/>
    <s v="MINI CARREGADEIRA"/>
    <s v="OUTROS"/>
    <s v="81889412"/>
    <s v="POSTO ZERO UM"/>
    <s v="RIO VERDE"/>
    <s v="GO"/>
    <s v="DIESEL COMUM"/>
    <n v="0"/>
    <n v="0"/>
    <s v=" Km/L"/>
    <n v="0"/>
    <n v="16.600000000000001"/>
    <n v="8.19"/>
    <n v="135.94999999999999"/>
    <s v="1"/>
    <s v="EXT - SAO PEDRO"/>
    <s v="Planejamento Operaci"/>
    <s v="SAO PEDRO"/>
    <m/>
    <d v="2026-03-19T00:00:00"/>
    <x v="11"/>
    <x v="1"/>
    <x v="7"/>
  </r>
  <r>
    <s v="TGL4J09"/>
    <s v="60645800105143360"/>
    <s v="19/03/2026 07:36:51"/>
    <s v="40379"/>
    <s v="JESTER LUCAS GOUVEIA SANTOS"/>
    <x v="17"/>
    <s v="Automóvel"/>
    <s v="ARGO"/>
    <s v="FIAT"/>
    <s v="36603412"/>
    <s v="POSTO DO RATINHO"/>
    <s v="GOIANIA"/>
    <s v="GO"/>
    <s v="ETANOL COMUM"/>
    <n v="267"/>
    <n v="10.54"/>
    <s v=" Km/L"/>
    <n v="24231"/>
    <n v="25.34"/>
    <n v="4.2910000000000004"/>
    <n v="108.73"/>
    <s v="1"/>
    <s v="Planejamento Operaci"/>
    <s v="Planejamento Operaci"/>
    <s v="Operacional"/>
    <m/>
    <d v="2026-03-19T00:00:00"/>
    <x v="11"/>
    <x v="1"/>
    <x v="1"/>
  </r>
  <r>
    <s v="RCJ8I11"/>
    <s v="60645800106437710"/>
    <s v="19/03/2026 07:41:57"/>
    <s v="94989"/>
    <s v="THOMAS HARLLESSON CARNEIRO FARIAS"/>
    <x v="69"/>
    <s v="Caminhonete"/>
    <s v="STRADA"/>
    <s v="FIAT"/>
    <s v="13342911"/>
    <s v="SANTA HELENA DE GOIAS"/>
    <s v="SANTA HELENA DE GOIAS"/>
    <s v="GO"/>
    <s v="ETANOL COMUM"/>
    <n v="463"/>
    <n v="10.95"/>
    <s v=" Km/L"/>
    <n v="45898"/>
    <n v="42.27"/>
    <n v="4.99"/>
    <n v="210.93"/>
    <s v="1773916864"/>
    <s v="Planejamento Operaci"/>
    <s v="Planejamento Operaci"/>
    <s v="TI e Automação"/>
    <m/>
    <d v="2026-03-19T00:00:00"/>
    <x v="11"/>
    <x v="1"/>
    <x v="5"/>
  </r>
  <r>
    <s v="EJV0H01"/>
    <s v="60645800106437809"/>
    <s v="19/03/2026 07:52:11"/>
    <s v="85251"/>
    <s v="PAULO ROBERTO DE ALMEIDA"/>
    <x v="19"/>
    <s v="Caminhão"/>
    <s v="TECTOR"/>
    <s v="IVECO"/>
    <s v="81889412"/>
    <s v="POSTO ZERO UM"/>
    <s v="RIO VERDE"/>
    <s v="GO"/>
    <s v="DIESEL S-10"/>
    <n v="0"/>
    <n v="0"/>
    <s v=" Km/L"/>
    <n v="0"/>
    <n v="177.84"/>
    <n v="8.19"/>
    <n v="1456.54"/>
    <s v="1"/>
    <s v="EXT - SAO PEDRO"/>
    <s v="Planejamento Operaci"/>
    <s v="SAO PEDRO"/>
    <m/>
    <d v="2026-03-19T00:00:00"/>
    <x v="11"/>
    <x v="1"/>
    <x v="7"/>
  </r>
  <r>
    <s v="TTQ4C10"/>
    <s v="60645800106553930"/>
    <s v="19/03/2026 08:03:25"/>
    <s v="04617"/>
    <s v="JESSICA MARIA ALVES LOPES"/>
    <x v="31"/>
    <s v="Caminhonete"/>
    <s v="Caminhonete S10"/>
    <s v="CHEVROLET"/>
    <s v="53081700"/>
    <s v="POSTO Z   Z SANTA MA"/>
    <s v="GUAPO"/>
    <s v="GO"/>
    <s v="DIESEL S-10"/>
    <n v="739"/>
    <n v="14.71"/>
    <s v=" Km/L"/>
    <n v="147127"/>
    <n v="50.23"/>
    <n v="7.7729999999999997"/>
    <n v="390.46"/>
    <s v="0"/>
    <s v="Planejamento Operaci"/>
    <s v="Planejamento Operaci"/>
    <s v="INSPECAO"/>
    <m/>
    <d v="2026-03-19T00:00:00"/>
    <x v="11"/>
    <x v="1"/>
    <x v="12"/>
  </r>
  <r>
    <s v="TTV4H65"/>
    <s v="60645800107557973"/>
    <s v="19/03/2026 08:27:13"/>
    <s v="70129"/>
    <s v="DIONILSON DE SOUZA SANTOS"/>
    <x v="65"/>
    <s v="Caminhonete"/>
    <s v="SAVEIRO CD RB MF"/>
    <s v="VOLKSWAGEN"/>
    <s v="41826312"/>
    <s v="AUTO POSTO JACARE"/>
    <s v="ACREUNA"/>
    <s v="GO"/>
    <s v="ETANOL COMUM"/>
    <n v="476"/>
    <n v="10.039999999999999"/>
    <s v=" Km/L"/>
    <n v="22533"/>
    <n v="47.43"/>
    <n v="4.8600000000000003"/>
    <n v="230.51"/>
    <s v="190330345"/>
    <s v="EXT - KSE LOCAÇOES"/>
    <s v="Planejamento Operaci"/>
    <s v="KSE LOCAÇOES"/>
    <m/>
    <d v="2026-03-19T00:00:00"/>
    <x v="11"/>
    <x v="1"/>
    <x v="12"/>
  </r>
  <r>
    <s v="TTT2H95"/>
    <s v="60645800106472477"/>
    <s v="19/03/2026 08:41:15"/>
    <s v="88512"/>
    <s v="JUAREZ NEVES"/>
    <x v="63"/>
    <s v="Caminhonete"/>
    <s v="SAVEIRO CS RB MF"/>
    <s v="VW"/>
    <s v="41826312"/>
    <s v="AUTO POSTO JACARE"/>
    <s v="ACREUNA"/>
    <s v="GO"/>
    <s v="ETANOL COMUM"/>
    <n v="430"/>
    <n v="11.19"/>
    <s v=" Km/L"/>
    <n v="116960"/>
    <n v="38.44"/>
    <n v="4.8609999999999998"/>
    <n v="186.84"/>
    <s v="190331190"/>
    <s v="EXT - KSE LOCAÇOES"/>
    <s v="Planejamento Operaci"/>
    <s v="KSE LOCAÇOES"/>
    <m/>
    <d v="2026-03-19T00:00:00"/>
    <x v="11"/>
    <x v="1"/>
    <x v="12"/>
  </r>
  <r>
    <s v="TFI3B19"/>
    <s v="60645800105926941"/>
    <s v="19/03/2026 08:59:19"/>
    <s v="73410"/>
    <s v="BRUNO SOUSA DIAS"/>
    <x v="4"/>
    <s v="Automóvel"/>
    <s v="ARGO"/>
    <s v="FIAT"/>
    <s v="41826312"/>
    <s v="AUTO POSTO JACARE"/>
    <s v="ACREUNA"/>
    <s v="GO"/>
    <s v="ETANOL COMUM"/>
    <n v="317"/>
    <n v="9.41"/>
    <s v=" Km/L"/>
    <n v="79410"/>
    <n v="33.69"/>
    <n v="4.8609999999999998"/>
    <n v="163.76"/>
    <s v="190332281"/>
    <s v="Planejamento Operaci"/>
    <s v="Planejamento Operaci"/>
    <s v="Operacional"/>
    <m/>
    <d v="2026-03-19T00:00:00"/>
    <x v="11"/>
    <x v="1"/>
    <x v="0"/>
  </r>
  <r>
    <s v="PQL3980"/>
    <s v="60645800105124428"/>
    <s v="19/03/2026 09:31:12"/>
    <s v="03608"/>
    <s v="WEIDER DA SILVA RODRIGUES"/>
    <x v="71"/>
    <s v="Automóvel"/>
    <s v="MARCH"/>
    <s v="NISSAN"/>
    <s v="63532207"/>
    <s v="AUTO POSTO SANTA RIT"/>
    <s v="ACREUNA"/>
    <s v="GO"/>
    <s v="ETANOL COMUM"/>
    <n v="325"/>
    <n v="11.63"/>
    <s v=" Km/L"/>
    <n v="61483"/>
    <n v="27.95"/>
    <n v="4.8600000000000003"/>
    <n v="135.84"/>
    <s v="190334228"/>
    <s v="Planejamento Operaci"/>
    <s v="Planejamento Operaci"/>
    <s v="Operacional"/>
    <m/>
    <d v="2026-03-19T00:00:00"/>
    <x v="11"/>
    <x v="1"/>
    <x v="1"/>
  </r>
  <r>
    <s v="TFW2H32"/>
    <s v="60645800105143835"/>
    <s v="19/03/2026 11:16:26"/>
    <s v="99638"/>
    <s v="LAFAIETE DE SOUZA SANTOS"/>
    <x v="10"/>
    <s v="Automóvel"/>
    <s v="ARGO"/>
    <s v="FIAT"/>
    <s v="87183400"/>
    <s v="MARAJO GUAPO"/>
    <s v="GUAPO"/>
    <s v="GO"/>
    <s v="ETANOL COMUM"/>
    <n v="229"/>
    <n v="8.48"/>
    <s v=" Km/L"/>
    <n v="62847"/>
    <n v="27"/>
    <n v="4.1900000000000004"/>
    <n v="113.13"/>
    <s v="0"/>
    <s v="Planejamento Operaci"/>
    <s v="Planejamento Operaci"/>
    <s v="Operacional"/>
    <m/>
    <d v="2026-03-19T00:00:00"/>
    <x v="11"/>
    <x v="1"/>
    <x v="3"/>
  </r>
  <r>
    <s v="TFY6E09"/>
    <s v="60645800105143700"/>
    <s v="19/03/2026 12:08:12"/>
    <s v="04380"/>
    <s v="PAULO ROBERTO BATISTA DE MOURA JUNIOR"/>
    <x v="15"/>
    <s v="Automóvel"/>
    <s v="ARGO"/>
    <s v="FIAT"/>
    <s v="92220505"/>
    <s v="AUTO POSTO ARAGUAIA"/>
    <s v="ACREUNA"/>
    <s v="GO"/>
    <s v="ETANOL COMUM"/>
    <n v="342"/>
    <n v="10.39"/>
    <s v=" Km/L"/>
    <n v="45250"/>
    <n v="32.93"/>
    <n v="4.8609999999999998"/>
    <n v="160.07"/>
    <s v="0"/>
    <s v="Planejamento Operaci"/>
    <s v="Planejamento Operaci"/>
    <s v="Operacional"/>
    <m/>
    <d v="2026-03-19T00:00:00"/>
    <x v="11"/>
    <x v="1"/>
    <x v="1"/>
  </r>
  <r>
    <s v="TFR8B59"/>
    <s v="60645800105143681"/>
    <s v="19/03/2026 12:19:27"/>
    <s v="92635"/>
    <s v="ADENILDO BARBOSA DUTRA"/>
    <x v="8"/>
    <s v="Automóvel"/>
    <s v="ARGO"/>
    <s v="FIAT"/>
    <s v="26406711"/>
    <s v="POSTO ZANDONADI"/>
    <s v="GUAPO"/>
    <s v="GO"/>
    <s v="ETANOL COMUM"/>
    <n v="287"/>
    <n v="8.65"/>
    <s v=" Km/L"/>
    <n v="24399"/>
    <n v="33.17"/>
    <n v="4.99"/>
    <n v="165.52"/>
    <s v="190344309"/>
    <s v="Planejamento Operaci"/>
    <s v="Planejamento Operaci"/>
    <s v="Operacional"/>
    <m/>
    <d v="2026-03-19T00:00:00"/>
    <x v="11"/>
    <x v="1"/>
    <x v="5"/>
  </r>
  <r>
    <s v="TUQ2H91"/>
    <s v="60645800107558597"/>
    <s v="19/03/2026 13:10:04"/>
    <s v="87954"/>
    <s v="DANIEL GONÇALVES"/>
    <x v="66"/>
    <s v="Caminhonete"/>
    <s v="SAVEIRO CD RB MF"/>
    <s v="VOLKSWAGEN"/>
    <s v="75331003"/>
    <s v="SUPERVIA LAGOA"/>
    <s v="RIO VERDE"/>
    <s v="GO"/>
    <s v="ETANOL COMUM"/>
    <n v="227"/>
    <n v="8.3000000000000007"/>
    <s v=" Km/L"/>
    <n v="34011"/>
    <n v="27.35"/>
    <n v="4.8899999999999997"/>
    <n v="133.75"/>
    <s v="1"/>
    <s v="EXT - KSE LOCAÇOES"/>
    <s v="Planejamento Operaci"/>
    <s v="KSE LOCAÇOES"/>
    <m/>
    <d v="2026-03-19T00:00:00"/>
    <x v="11"/>
    <x v="1"/>
    <x v="12"/>
  </r>
  <r>
    <s v="TFS3C72"/>
    <s v="60645800105143738"/>
    <s v="19/03/2026 13:30:45"/>
    <s v="00271"/>
    <s v="HEDER OLIVEIRA SANTANA"/>
    <x v="9"/>
    <s v="Automóvel"/>
    <s v="ARGO"/>
    <s v="FIAT"/>
    <s v="41875311"/>
    <s v="POSTO SABOR DA TERRA"/>
    <s v="INDIARA"/>
    <s v="GO"/>
    <s v="ETANOL COMUM"/>
    <n v="222"/>
    <n v="8.34"/>
    <s v=" Km/L"/>
    <n v="88388"/>
    <n v="26.63"/>
    <n v="5.38"/>
    <n v="143.28"/>
    <s v="190348584"/>
    <s v="Planejamento Operaci"/>
    <s v="Planejamento Operaci"/>
    <s v="Operacional"/>
    <m/>
    <d v="2026-03-19T00:00:00"/>
    <x v="11"/>
    <x v="1"/>
    <x v="4"/>
  </r>
  <r>
    <s v="TGK2G46"/>
    <s v="60645800106956305"/>
    <s v="19/03/2026 13:32:59"/>
    <s v="92635"/>
    <s v="ADENILDO BARBOSA DUTRA"/>
    <x v="59"/>
    <s v="Utilitário"/>
    <s v="FIORINO"/>
    <s v="FIAT"/>
    <s v="41875311"/>
    <s v="POSTO SABOR DA TERRA"/>
    <s v="INDIARA"/>
    <s v="GO"/>
    <s v="ETANOL COMUM"/>
    <n v="178"/>
    <n v="5.81"/>
    <s v=" Km/L"/>
    <n v="14614"/>
    <n v="30.64"/>
    <n v="5.3810000000000002"/>
    <n v="164.88"/>
    <s v="190348732"/>
    <s v="Planejamento Operaci"/>
    <s v="Planejamento Operaci"/>
    <s v="Operacional"/>
    <m/>
    <d v="2026-03-19T00:00:00"/>
    <x v="11"/>
    <x v="1"/>
    <x v="5"/>
  </r>
  <r>
    <s v="TGF2J32"/>
    <s v="60645800105143827"/>
    <s v="19/03/2026 13:34:15"/>
    <s v="29136"/>
    <s v="CLEITON INACIO DE MOURA"/>
    <x v="16"/>
    <s v="Automóvel"/>
    <s v="ARGO"/>
    <s v="FIAT"/>
    <s v="41826312"/>
    <s v="AUTO POSTO JACARE"/>
    <s v="ACREUNA"/>
    <s v="GO"/>
    <s v="ETANOL COMUM"/>
    <n v="280"/>
    <n v="8.3000000000000007"/>
    <s v=" Km/L"/>
    <n v="18546"/>
    <n v="33.75"/>
    <n v="4.8600000000000003"/>
    <n v="164.03"/>
    <s v="190348783"/>
    <s v="Planejamento Operaci"/>
    <s v="Planejamento Operaci"/>
    <s v="Operacional"/>
    <m/>
    <d v="2026-03-19T00:00:00"/>
    <x v="11"/>
    <x v="1"/>
    <x v="5"/>
  </r>
  <r>
    <s v="TTY2C25"/>
    <s v="60645800106472430"/>
    <s v="19/03/2026 14:23:11"/>
    <s v="53759"/>
    <s v="DHEIMERSON BRUNO MARINHO DE LIRA"/>
    <x v="38"/>
    <s v="Caminhonete"/>
    <s v="SAVEIRO CS RB MF"/>
    <s v="VW"/>
    <s v="46286315"/>
    <s v="POSTO CENTRAL"/>
    <s v="BOM JESUS"/>
    <s v="GO"/>
    <s v="ETANOL COMUM"/>
    <n v="235"/>
    <n v="8.76"/>
    <s v=" Km/L"/>
    <n v="116568"/>
    <n v="26.84"/>
    <n v="4.99"/>
    <n v="133.94"/>
    <s v="1"/>
    <s v="EXT - KSE LOCAÇOES"/>
    <s v="Planejamento Operaci"/>
    <s v="KSE LOCAÇOES"/>
    <m/>
    <d v="2026-03-19T00:00:00"/>
    <x v="11"/>
    <x v="1"/>
    <x v="12"/>
  </r>
  <r>
    <s v="TTS4A16"/>
    <s v="60645800108788589"/>
    <s v="19/03/2026 15:29:22"/>
    <s v="00399"/>
    <s v="JULIANO FERNANDES DA SILVA"/>
    <x v="32"/>
    <s v="Caminhonete"/>
    <s v="Caminhonete S10"/>
    <s v="CHEVROLET"/>
    <s v="75331003"/>
    <s v="SUPERVIA LAGOA"/>
    <s v="RIO VERDE"/>
    <s v="GO"/>
    <s v="DIESEL S-10"/>
    <n v="809"/>
    <n v="15.08"/>
    <s v=" Km/L"/>
    <n v="49051"/>
    <n v="53.64"/>
    <n v="8.24"/>
    <n v="441.99"/>
    <s v="0"/>
    <s v="Planejamento Operaci"/>
    <s v="Planejamento Operaci"/>
    <s v="INSPECAO"/>
    <m/>
    <d v="2026-03-19T00:00:00"/>
    <x v="11"/>
    <x v="1"/>
    <x v="12"/>
  </r>
  <r>
    <s v="TTV4H65"/>
    <s v="60645800107557973"/>
    <s v="19/03/2026 15:59:31"/>
    <s v="70129"/>
    <s v="DIONILSON DE SOUZA SANTOS"/>
    <x v="65"/>
    <s v="Caminhonete"/>
    <s v="SAVEIRO CD RB MF"/>
    <s v="VOLKSWAGEN"/>
    <s v="41826312"/>
    <s v="AUTO POSTO JACARE"/>
    <s v="ACREUNA"/>
    <s v="GO"/>
    <s v="ETANOL COMUM"/>
    <n v="502"/>
    <n v="9.92"/>
    <s v=" Km/L"/>
    <n v="23035"/>
    <n v="50.6"/>
    <n v="4.8600000000000003"/>
    <n v="245.93"/>
    <s v="190357499"/>
    <s v="EXT - KSE LOCAÇOES"/>
    <s v="Planejamento Operaci"/>
    <s v="KSE LOCAÇOES"/>
    <m/>
    <d v="2026-03-19T00:00:00"/>
    <x v="11"/>
    <x v="1"/>
    <x v="12"/>
  </r>
  <r>
    <s v="TJE5D27"/>
    <s v="60645800105124400"/>
    <s v="19/03/2026 16:19:19"/>
    <s v="00745"/>
    <s v="JOÃO LUIZ RODRIGUES PEREIRA_x0009__x0009__x0009__x0009_"/>
    <x v="60"/>
    <s v="EQUIPAMENTOS"/>
    <s v="GUINCHO LEVE"/>
    <s v="EQUIPAMENTO"/>
    <s v="46209914"/>
    <s v="DECIO RIO VERDE"/>
    <s v="RIO VERDE"/>
    <s v="GO"/>
    <s v="DIESEL S-10"/>
    <n v="396"/>
    <n v="5.82"/>
    <s v=" Km/L"/>
    <n v="26866"/>
    <n v="68"/>
    <n v="8.59"/>
    <n v="584.12"/>
    <s v="202603191618"/>
    <s v="EXT - LUCCA JR"/>
    <s v="Planejamento Operaci"/>
    <s v="LUCCA JR"/>
    <m/>
    <d v="2026-03-19T00:00:00"/>
    <x v="11"/>
    <x v="1"/>
    <x v="11"/>
  </r>
  <r>
    <s v="TJE5D27"/>
    <m/>
    <s v="19/03/2026 16:21:19"/>
    <m/>
    <m/>
    <x v="60"/>
    <m/>
    <m/>
    <m/>
    <m/>
    <s v="DECIO RIO VERDE"/>
    <m/>
    <m/>
    <s v="ARLA-32"/>
    <s v="-"/>
    <s v="-"/>
    <s v=" Km/L"/>
    <s v="-"/>
    <n v="5.45"/>
    <m/>
    <n v="20.69"/>
    <m/>
    <m/>
    <m/>
    <m/>
    <m/>
    <d v="2026-03-19T00:00:00"/>
    <x v="11"/>
    <x v="1"/>
    <x v="11"/>
  </r>
  <r>
    <s v="NQT3I04"/>
    <s v="60645800106437610"/>
    <s v="19/03/2026 16:25:24"/>
    <s v="47987"/>
    <s v="RONIVALDO PEREIRA DE OLIVEIRA"/>
    <x v="19"/>
    <s v="Caminhão"/>
    <s v="TECTOR 240E25"/>
    <s v="IVECO - FIAT"/>
    <s v="41826312"/>
    <s v="AUTO POSTO JACARE"/>
    <s v="ACREUNA"/>
    <s v="GO"/>
    <s v="DIESEL S-10"/>
    <n v="0"/>
    <n v="0"/>
    <s v=" Km/L"/>
    <n v="0"/>
    <n v="125.72"/>
    <n v="8.19"/>
    <n v="1029.6600000000001"/>
    <s v="190359046"/>
    <s v="EXT - SAO PEDRO"/>
    <s v="Planejamento Operaci"/>
    <s v="SAO PEDRO"/>
    <m/>
    <d v="2026-03-19T00:00:00"/>
    <x v="11"/>
    <x v="1"/>
    <x v="7"/>
  </r>
  <r>
    <s v="TBE3B78"/>
    <s v="60645800105124169"/>
    <s v="19/03/2026 16:27:13"/>
    <s v="89049"/>
    <s v="VALDEIR JOSE CORREIA"/>
    <x v="19"/>
    <s v="Caminhão"/>
    <s v="9-180"/>
    <s v="VW"/>
    <s v="41826312"/>
    <s v="AUTO POSTO JACARE"/>
    <s v="ACREUNA"/>
    <s v="GO"/>
    <s v="DIESEL S-10"/>
    <n v="0"/>
    <n v="0"/>
    <s v=" Km/L"/>
    <n v="0"/>
    <n v="103.65"/>
    <n v="8.19"/>
    <n v="848.91"/>
    <s v="190359160"/>
    <s v="EXT - SAO PEDRO"/>
    <s v="Planejamento Operaci"/>
    <s v="SAO PEDRO"/>
    <m/>
    <d v="2026-03-19T00:00:00"/>
    <x v="11"/>
    <x v="1"/>
    <x v="7"/>
  </r>
  <r>
    <s v="TBE3B78"/>
    <m/>
    <s v="19/03/2026 16:27:13"/>
    <m/>
    <m/>
    <x v="20"/>
    <m/>
    <m/>
    <m/>
    <m/>
    <s v="AUTO POSTO JACARE"/>
    <m/>
    <m/>
    <s v="ARLA-32"/>
    <n v="0"/>
    <n v="0"/>
    <s v=" Km/L"/>
    <n v="0"/>
    <n v="19.059999999999999"/>
    <m/>
    <n v="62.92"/>
    <m/>
    <m/>
    <m/>
    <m/>
    <m/>
    <d v="2026-03-19T00:00:00"/>
    <x v="11"/>
    <x v="1"/>
    <x v="7"/>
  </r>
  <r>
    <s v="TTV4H65"/>
    <s v="60645800107557973"/>
    <s v="19/03/2026 16:54:41"/>
    <s v="73410"/>
    <s v="BRUNO SOUSA DIAS"/>
    <x v="65"/>
    <s v="Caminhonete"/>
    <s v="SAVEIRO CD RB MF"/>
    <s v="VOLKSWAGEN"/>
    <s v="07674911"/>
    <s v="AUTO POSTO INDIARA"/>
    <s v="INDIARA"/>
    <s v="GO"/>
    <s v="ETANOL COMUM"/>
    <n v="100"/>
    <n v="2.8"/>
    <s v=" Km/L"/>
    <n v="23135"/>
    <n v="35.659999999999997"/>
    <n v="4.8899999999999997"/>
    <n v="174.38"/>
    <s v="1"/>
    <s v="EXT - KSE LOCAÇOES"/>
    <s v="Planejamento Operaci"/>
    <s v="KSE LOCAÇOES"/>
    <m/>
    <d v="2026-03-19T00:00:00"/>
    <x v="11"/>
    <x v="1"/>
    <x v="12"/>
  </r>
  <r>
    <s v="TLO0E87"/>
    <s v="60645800106184255"/>
    <s v="19/03/2026 17:02:48"/>
    <s v="04911"/>
    <s v="HYAGO GONÇALVES FERNANDES"/>
    <x v="43"/>
    <s v="EQUIPAMENTOS"/>
    <s v="GUINCHO LEVE"/>
    <s v="EQUIPAMENTO"/>
    <s v="53081700"/>
    <s v="POSTO Z   Z SANTA MA"/>
    <s v="GUAPO"/>
    <s v="GO"/>
    <s v="DIESEL S-10"/>
    <n v="283"/>
    <n v="6.19"/>
    <s v=" Km/L"/>
    <n v="37870"/>
    <n v="45.74"/>
    <n v="7.7889999999999997"/>
    <n v="356.28"/>
    <s v="0"/>
    <s v="EXT - LUCCA JR"/>
    <s v="Planejamento Operaci"/>
    <s v="LUCCA JR"/>
    <m/>
    <d v="2026-03-19T00:00:00"/>
    <x v="11"/>
    <x v="1"/>
    <x v="11"/>
  </r>
  <r>
    <s v="TFS3C72"/>
    <s v="60645800105143738"/>
    <s v="19/03/2026 17:08:51"/>
    <s v="00271"/>
    <s v="HEDER OLIVEIRA SANTANA"/>
    <x v="9"/>
    <s v="Automóvel"/>
    <s v="ARGO"/>
    <s v="FIAT"/>
    <s v="13308211"/>
    <s v="P. BANDEIRANTES"/>
    <s v="RIO VERDE"/>
    <s v="GO"/>
    <s v="ETANOL COMUM"/>
    <n v="295"/>
    <n v="7.48"/>
    <s v=" Km/L"/>
    <n v="88683"/>
    <n v="39.42"/>
    <n v="4.79"/>
    <n v="188.82"/>
    <s v="190361516"/>
    <s v="Planejamento Operaci"/>
    <s v="Planejamento Operaci"/>
    <s v="Operacional"/>
    <m/>
    <d v="2026-03-19T00:00:00"/>
    <x v="11"/>
    <x v="1"/>
    <x v="4"/>
  </r>
  <r>
    <s v="TTP5B47"/>
    <s v="60645800106472110"/>
    <s v="19/03/2026 17:23:27"/>
    <s v="02710"/>
    <s v="RAINON LOPES ALMEIDA"/>
    <x v="40"/>
    <s v="Caminhonete"/>
    <s v="SAVEIRO CS RB MF"/>
    <s v="VW"/>
    <s v="75331801"/>
    <s v="DECIO CEZARINA"/>
    <s v="CEZARINA"/>
    <s v="GO"/>
    <s v="ETANOL COMUM"/>
    <n v="425"/>
    <n v="10.14"/>
    <s v=" Km/L"/>
    <n v="135719"/>
    <n v="41.92"/>
    <n v="4.6900000000000004"/>
    <n v="196.6"/>
    <s v="202603191722"/>
    <s v="EXT - KSE LOCAÇOES"/>
    <s v="Planejamento Operaci"/>
    <s v="KSE LOCAÇOES"/>
    <m/>
    <d v="2026-03-19T00:00:00"/>
    <x v="11"/>
    <x v="1"/>
    <x v="12"/>
  </r>
  <r>
    <s v="TFF5D72"/>
    <s v="60645800105143780"/>
    <s v="19/03/2026 17:31:39"/>
    <s v="95253"/>
    <s v="ANDRE AUGUSTO ARAUJO DE JESUS"/>
    <x v="2"/>
    <s v="Automóvel"/>
    <s v="ARGO"/>
    <s v="FIAT"/>
    <s v="45308900"/>
    <s v="POSTO LUPATINI"/>
    <s v="SANTO ANTONIO DA BARRA"/>
    <s v="GO"/>
    <s v="ETANOL COMUM"/>
    <n v="284"/>
    <n v="11.31"/>
    <s v=" Km/L"/>
    <n v="51385"/>
    <n v="25.12"/>
    <n v="4.99"/>
    <n v="125.35"/>
    <s v="0"/>
    <s v="Planejamento Operaci"/>
    <s v="Planejamento Operaci"/>
    <s v="Operacional"/>
    <m/>
    <d v="2026-03-19T00:00:00"/>
    <x v="11"/>
    <x v="1"/>
    <x v="0"/>
  </r>
  <r>
    <s v="TUF2B45"/>
    <s v="60645800106472420"/>
    <s v="19/03/2026 17:33:35"/>
    <s v="01318"/>
    <s v="JOAO BATISTA REIS"/>
    <x v="37"/>
    <s v="Caminhonete"/>
    <s v="SAVEIRO CS RB MF"/>
    <s v="VW"/>
    <s v="85314604"/>
    <s v="MB POSTOS"/>
    <s v="GOIANIA"/>
    <s v="GO"/>
    <s v="ETANOL COMUM"/>
    <n v="278"/>
    <n v="7.27"/>
    <s v=" Km/L"/>
    <n v="138439"/>
    <n v="38.22"/>
    <n v="4.99"/>
    <n v="190.72"/>
    <s v="0"/>
    <s v="EXT - KSE LOCAÇOES"/>
    <s v="Planejamento Operaci"/>
    <s v="KSE LOCAÇOES"/>
    <m/>
    <d v="2026-03-19T00:00:00"/>
    <x v="11"/>
    <x v="1"/>
    <x v="12"/>
  </r>
  <r>
    <s v="TFA5I89"/>
    <s v="60645800109268980"/>
    <s v="19/03/2026 17:33:38"/>
    <s v="70093"/>
    <s v="CLAUDSTONE DOS REIS MENDES JUNIOR"/>
    <x v="21"/>
    <s v="Automóvel"/>
    <s v="ARGO"/>
    <s v="FIAT"/>
    <s v="45308900"/>
    <s v="POSTO LUPATINI"/>
    <s v="SANTO ANTONIO DA BARRA"/>
    <s v="GO"/>
    <s v="ETANOL COMUM"/>
    <n v="259"/>
    <n v="8.06"/>
    <s v=" Km/L"/>
    <n v="19527"/>
    <n v="32.119999999999997"/>
    <n v="4.99"/>
    <n v="160.28"/>
    <s v="0"/>
    <s v="Planejamento Operaci"/>
    <s v="Planejamento Operaci"/>
    <s v="Operacional"/>
    <m/>
    <d v="2026-03-19T00:00:00"/>
    <x v="11"/>
    <x v="1"/>
    <x v="2"/>
  </r>
  <r>
    <s v="TFI3B19"/>
    <s v="60645800105926941"/>
    <s v="19/03/2026 17:55:17"/>
    <s v="73410"/>
    <s v="BRUNO SOUSA DIAS"/>
    <x v="4"/>
    <s v="Automóvel"/>
    <s v="ARGO"/>
    <s v="FIAT"/>
    <s v="45308900"/>
    <s v="POSTO LUPATINI"/>
    <s v="SANTO ANTONIO DA BARRA"/>
    <s v="GO"/>
    <s v="ETANOL COMUM"/>
    <n v="251"/>
    <n v="7.6"/>
    <s v=" Km/L"/>
    <n v="79661"/>
    <n v="33.020000000000003"/>
    <n v="4.99"/>
    <n v="164.77"/>
    <s v="0"/>
    <s v="Planejamento Operaci"/>
    <s v="Planejamento Operaci"/>
    <s v="Operacional"/>
    <m/>
    <d v="2026-03-19T00:00:00"/>
    <x v="11"/>
    <x v="1"/>
    <x v="0"/>
  </r>
  <r>
    <s v="TTR3A31"/>
    <s v="60645800106472404"/>
    <s v="19/03/2026 18:18:05"/>
    <s v="00386"/>
    <s v="RAFAEL SOUZA LIMA"/>
    <x v="53"/>
    <s v="Caminhonete"/>
    <s v="SAVEIRO CS RB MF"/>
    <s v="VW"/>
    <s v="46209914"/>
    <s v="DECIO RIO VERDE"/>
    <s v="RIO VERDE"/>
    <s v="GO"/>
    <s v="ETANOL COMUM"/>
    <n v="849"/>
    <n v="18.2"/>
    <s v=" Km/L"/>
    <n v="125523"/>
    <n v="46.64"/>
    <n v="4.79"/>
    <n v="223.41"/>
    <s v="202603191817"/>
    <s v="EXT - KSE LOCAÇOES"/>
    <s v="Planejamento Operaci"/>
    <s v="KSE LOCAÇOES"/>
    <m/>
    <d v="2026-03-19T00:00:00"/>
    <x v="11"/>
    <x v="1"/>
    <x v="12"/>
  </r>
  <r>
    <s v="TFX8A49"/>
    <s v="60645800105143673"/>
    <s v="19/03/2026 18:31:57"/>
    <s v="17385"/>
    <s v="VICTOR DE SOUZA"/>
    <x v="12"/>
    <s v="Automóvel"/>
    <s v="ARGO"/>
    <s v="FIAT"/>
    <s v="65258106"/>
    <s v="POSTO 060"/>
    <s v="GOIANAPOLIS"/>
    <s v="GO"/>
    <s v="ETANOL COMUM"/>
    <n v="400"/>
    <n v="9.73"/>
    <s v=" Km/L"/>
    <n v="21282"/>
    <n v="41.09"/>
    <n v="4.79"/>
    <n v="196.82"/>
    <s v="319432"/>
    <s v="Planejamento Operaci"/>
    <s v="Planejamento Operaci"/>
    <s v="Operacional"/>
    <m/>
    <d v="2026-03-19T00:00:00"/>
    <x v="11"/>
    <x v="1"/>
    <x v="0"/>
  </r>
  <r>
    <s v="TFY3C02"/>
    <s v="60645800105143770"/>
    <s v="19/03/2026 18:32:18"/>
    <s v="93324"/>
    <s v="PAULO ROBERTO BALBINO FERREIRA"/>
    <x v="14"/>
    <s v="Automóvel"/>
    <s v="ARGO"/>
    <s v="FIAT"/>
    <s v="45307105"/>
    <s v="POSTO GIRASSOL"/>
    <s v="ITUMBIARA"/>
    <s v="GO"/>
    <s v="ETANOL COMUM"/>
    <n v="306"/>
    <n v="9.6300000000000008"/>
    <s v=" Km/L"/>
    <n v="22365"/>
    <n v="31.77"/>
    <n v="4.6900000000000004"/>
    <n v="149"/>
    <s v="190366"/>
    <s v="Planejamento Operaci"/>
    <s v="Planejamento Operaci"/>
    <s v="Operacional"/>
    <m/>
    <d v="2026-03-19T00:00:00"/>
    <x v="11"/>
    <x v="1"/>
    <x v="0"/>
  </r>
  <r>
    <s v="TUG2C45"/>
    <s v="60645800106437770"/>
    <s v="19/03/2026 18:36:28"/>
    <s v="02527"/>
    <s v="ALCIENE MARTINS PONTES"/>
    <x v="54"/>
    <s v="Utilitário"/>
    <s v="SAVEIRO"/>
    <s v="FIAT"/>
    <s v="81889412"/>
    <s v="POSTO ZERO UM"/>
    <s v="RIO VERDE"/>
    <s v="GO"/>
    <s v="ETANOL COMUM"/>
    <n v="414"/>
    <n v="9.57"/>
    <s v=" Km/L"/>
    <n v="130629"/>
    <n v="43.24"/>
    <n v="4.79"/>
    <n v="207.12"/>
    <s v="2"/>
    <s v="EXT - KSE LOCAÇOES"/>
    <s v="Planejamento Operaci"/>
    <s v="KSE LOCAÇOES"/>
    <m/>
    <d v="2026-03-19T00:00:00"/>
    <x v="11"/>
    <x v="1"/>
    <x v="12"/>
  </r>
  <r>
    <s v="TTT2H95"/>
    <s v="60645800106472477"/>
    <s v="19/03/2026 18:42:48"/>
    <s v="88512"/>
    <s v="JUAREZ NEVES"/>
    <x v="63"/>
    <s v="Caminhonete"/>
    <s v="SAVEIRO CS RB MF"/>
    <s v="VW"/>
    <s v="45308900"/>
    <s v="POSTO LUPATINI"/>
    <s v="SANTO ANTONIO DA BARRA"/>
    <s v="GO"/>
    <s v="ETANOL COMUM"/>
    <n v="430"/>
    <n v="9.74"/>
    <s v=" Km/L"/>
    <n v="117390"/>
    <n v="44.13"/>
    <n v="4.99"/>
    <n v="220.21"/>
    <s v="0"/>
    <s v="EXT - KSE LOCAÇOES"/>
    <s v="Planejamento Operaci"/>
    <s v="KSE LOCAÇOES"/>
    <m/>
    <d v="2026-03-19T00:00:00"/>
    <x v="11"/>
    <x v="1"/>
    <x v="12"/>
  </r>
  <r>
    <s v="TFP9I32"/>
    <s v="60645800105143819"/>
    <s v="19/03/2026 18:44:54"/>
    <s v="33861"/>
    <s v="FERNANDO DOS REIS GONÇALVES"/>
    <x v="7"/>
    <s v="Automóvel"/>
    <s v="ARGO"/>
    <s v="FIAT"/>
    <s v="07685404"/>
    <s v="POSTO ALVORADA"/>
    <s v="GOIATUBA"/>
    <s v="GO"/>
    <s v="ETANOL COMUM"/>
    <n v="501"/>
    <n v="12.2"/>
    <s v=" Km/L"/>
    <n v="26811"/>
    <n v="41.07"/>
    <n v="5.09"/>
    <n v="209.05"/>
    <s v="0"/>
    <s v="Planejamento Operaci"/>
    <s v="Planejamento Operaci"/>
    <s v="Operacional"/>
    <m/>
    <d v="2026-03-19T00:00:00"/>
    <x v="11"/>
    <x v="1"/>
    <x v="4"/>
  </r>
  <r>
    <s v="TTQ4C10"/>
    <s v="60645800106553930"/>
    <s v="19/03/2026 19:07:12"/>
    <s v="04617"/>
    <s v="JESSICA MARIA ALVES LOPES"/>
    <x v="31"/>
    <s v="Caminhonete"/>
    <s v="Caminhonete S10"/>
    <s v="CHEVROLET"/>
    <s v="87183400"/>
    <s v="MARAJO GUAPO"/>
    <s v="GUAPO"/>
    <s v="GO"/>
    <s v="DIESEL S-10"/>
    <n v="445"/>
    <n v="12.02"/>
    <s v=" Km/L"/>
    <n v="147572"/>
    <n v="37.01"/>
    <n v="7.59"/>
    <n v="280.91000000000003"/>
    <s v="0"/>
    <s v="Planejamento Operaci"/>
    <s v="Planejamento Operaci"/>
    <s v="INSPECAO"/>
    <m/>
    <d v="2026-03-19T00:00:00"/>
    <x v="11"/>
    <x v="1"/>
    <x v="12"/>
  </r>
  <r>
    <s v="PQL3980"/>
    <s v="60645800105124428"/>
    <s v="19/03/2026 19:21:34"/>
    <s v="03608"/>
    <s v="WEIDER DA SILVA RODRIGUES"/>
    <x v="71"/>
    <s v="Automóvel"/>
    <s v="MARCH"/>
    <s v="NISSAN"/>
    <s v="46286315"/>
    <s v="POSTO CENTRAL"/>
    <s v="BOM JESUS"/>
    <s v="GO"/>
    <s v="ETANOL COMUM"/>
    <n v="314"/>
    <n v="7.9"/>
    <s v=" Km/L"/>
    <n v="61797"/>
    <n v="39.74"/>
    <n v="4.9909999999999997"/>
    <n v="198.33"/>
    <s v="1"/>
    <s v="Planejamento Operaci"/>
    <s v="Planejamento Operaci"/>
    <s v="Operacional"/>
    <m/>
    <d v="2026-03-19T00:00:00"/>
    <x v="11"/>
    <x v="1"/>
    <x v="1"/>
  </r>
  <r>
    <s v="TUF2B45"/>
    <s v="60645800106472420"/>
    <s v="19/03/2026 19:25:32"/>
    <s v="05369"/>
    <s v="FERNANDA HELLEN DEUFINO DA SILVA"/>
    <x v="37"/>
    <s v="Caminhonete"/>
    <s v="SAVEIRO CS RB MF"/>
    <s v="VW"/>
    <s v="85314604"/>
    <s v="MB POSTOS"/>
    <s v="GOIANIA"/>
    <s v="GO"/>
    <s v="ETANOL COMUM"/>
    <n v="86"/>
    <n v="10.06"/>
    <s v=" Km/L"/>
    <n v="138525"/>
    <n v="8.5500000000000007"/>
    <n v="4.9889999999999999"/>
    <n v="42.66"/>
    <s v="0"/>
    <s v="EXT - KSE LOCAÇOES"/>
    <s v="Planejamento Operaci"/>
    <s v="KSE LOCAÇOES"/>
    <m/>
    <d v="2026-03-19T00:00:00"/>
    <x v="11"/>
    <x v="1"/>
    <x v="12"/>
  </r>
  <r>
    <s v="TUW2D74"/>
    <s v="60645800105124310"/>
    <s v="19/03/2026 19:38:39"/>
    <s v="03339"/>
    <s v="MAYARA MARTINS DA SILVA SOUZA"/>
    <x v="35"/>
    <s v="Automóvel"/>
    <s v="CHEVROLET/S10 LS DD4"/>
    <s v="CHEVROLET"/>
    <s v="45364511"/>
    <s v="AUTO POSTO CERRADO 4"/>
    <s v="ITUMBIARA"/>
    <s v="GO"/>
    <s v="DIESEL S-10"/>
    <n v="648"/>
    <n v="14.03"/>
    <s v=" Km/L"/>
    <n v="117333"/>
    <n v="46.18"/>
    <n v="7.49"/>
    <n v="345.89"/>
    <s v="384545"/>
    <s v="Planejamento Operaci"/>
    <s v="Planejamento Operaci"/>
    <s v="Operacional"/>
    <m/>
    <d v="2026-03-19T00:00:00"/>
    <x v="11"/>
    <x v="1"/>
    <x v="12"/>
  </r>
  <r>
    <s v="TTY2C25"/>
    <s v="60645800106472430"/>
    <s v="19/03/2026 20:04:00"/>
    <s v="36470"/>
    <s v="JOÃO BATISTA DA SILVA"/>
    <x v="38"/>
    <s v="Caminhonete"/>
    <s v="SAVEIRO CS RB MF"/>
    <s v="VW"/>
    <s v="45307105"/>
    <s v="POSTO GIRASSOL"/>
    <s v="ITUMBIARA"/>
    <s v="GO"/>
    <s v="ETANOL COMUM"/>
    <n v="204"/>
    <n v="8.51"/>
    <s v=" Km/L"/>
    <n v="116772"/>
    <n v="23.96"/>
    <n v="4.6900000000000004"/>
    <n v="112.37"/>
    <s v="190372"/>
    <s v="EXT - KSE LOCAÇOES"/>
    <s v="Planejamento Operaci"/>
    <s v="KSE LOCAÇOES"/>
    <m/>
    <d v="2026-03-19T00:00:00"/>
    <x v="11"/>
    <x v="1"/>
    <x v="12"/>
  </r>
  <r>
    <s v="RCJ8I11"/>
    <s v="60645800106437710"/>
    <s v="19/03/2026 20:59:02"/>
    <s v="00933"/>
    <s v="GIULEY RIBEIRO DOS SANTOS"/>
    <x v="69"/>
    <s v="Caminhonete"/>
    <s v="STRADA"/>
    <s v="FIAT"/>
    <s v="75331801"/>
    <s v="DECIO CEZARINA"/>
    <s v="CEZARINA"/>
    <s v="GO"/>
    <s v="ETANOL COMUM"/>
    <n v="389"/>
    <n v="10.01"/>
    <s v=" Km/L"/>
    <n v="46287"/>
    <n v="38.86"/>
    <n v="4.6900000000000004"/>
    <n v="182.25"/>
    <s v="202603192058"/>
    <s v="Planejamento Operaci"/>
    <s v="Planejamento Operaci"/>
    <s v="TI e Automação"/>
    <m/>
    <d v="2026-03-19T00:00:00"/>
    <x v="11"/>
    <x v="1"/>
    <x v="5"/>
  </r>
  <r>
    <s v="TIV6G27"/>
    <s v="60645800106184069"/>
    <s v="19/03/2026 21:05:43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354"/>
    <n v="6.51"/>
    <s v=" Km/L"/>
    <n v="38542"/>
    <n v="54.36"/>
    <n v="8.1910000000000007"/>
    <n v="445.27"/>
    <s v="190375853"/>
    <s v="EXT - LUCCA JR"/>
    <s v="Planejamento Operaci"/>
    <s v="LUCCA JR"/>
    <m/>
    <d v="2026-03-19T00:00:00"/>
    <x v="11"/>
    <x v="1"/>
    <x v="11"/>
  </r>
  <r>
    <s v="TIV6G27"/>
    <m/>
    <s v="19/03/2026 21:05:43"/>
    <m/>
    <m/>
    <x v="30"/>
    <m/>
    <m/>
    <m/>
    <m/>
    <s v="AUTO POSTO JACARE"/>
    <m/>
    <m/>
    <s v="ARLA-32"/>
    <s v="-"/>
    <s v="-"/>
    <s v=" Km/L"/>
    <s v="-"/>
    <n v="10.71"/>
    <m/>
    <n v="35.36"/>
    <m/>
    <m/>
    <m/>
    <m/>
    <m/>
    <d v="2026-03-19T00:00:00"/>
    <x v="11"/>
    <x v="1"/>
    <x v="11"/>
  </r>
  <r>
    <s v="TTV4H65"/>
    <s v="60645800107557973"/>
    <s v="19/03/2026 22:07:09"/>
    <s v="07583"/>
    <s v="DAVID BORGES DOS SANTOS"/>
    <x v="65"/>
    <s v="Caminhonete"/>
    <s v="SAVEIRO CD RB MF"/>
    <s v="VOLKSWAGEN"/>
    <s v="07674909"/>
    <s v="AUTO POSTO INDIARA"/>
    <s v="INDIARA"/>
    <s v="GO"/>
    <s v="ETANOL COMUM"/>
    <n v="196"/>
    <n v="5.91"/>
    <s v=" Km/L"/>
    <n v="23331"/>
    <n v="33.19"/>
    <n v="4.8899999999999997"/>
    <n v="162.30000000000001"/>
    <s v="12924"/>
    <s v="EXT - KSE LOCAÇOES"/>
    <s v="Planejamento Operaci"/>
    <s v="KSE LOCAÇOES"/>
    <m/>
    <d v="2026-03-19T00:00:00"/>
    <x v="11"/>
    <x v="1"/>
    <x v="12"/>
  </r>
  <r>
    <s v="TFI3B19"/>
    <s v="60645800105926941"/>
    <s v="20/03/2026 04:01:44"/>
    <s v="03102"/>
    <s v="EDES GONÇALVES DA SILVA"/>
    <x v="4"/>
    <s v="Automóvel"/>
    <s v="ARGO"/>
    <s v="FIAT"/>
    <s v="13308211"/>
    <s v="P. BANDEIRANTES"/>
    <s v="RIO VERDE"/>
    <s v="GO"/>
    <s v="ETANOL COMUM"/>
    <n v="436"/>
    <n v="11"/>
    <s v=" Km/L"/>
    <n v="80097"/>
    <n v="39.619999999999997"/>
    <n v="4.79"/>
    <n v="189.78"/>
    <s v="200314226"/>
    <s v="Planejamento Operaci"/>
    <s v="Planejamento Operaci"/>
    <s v="Operacional"/>
    <m/>
    <d v="2026-03-20T00:00:00"/>
    <x v="11"/>
    <x v="1"/>
    <x v="0"/>
  </r>
  <r>
    <s v="TTS4A16"/>
    <s v="60645800108788589"/>
    <s v="20/03/2026 06:04:45"/>
    <s v="70267"/>
    <s v="DOUGLAS VASCONCELOS MOURA"/>
    <x v="32"/>
    <s v="Caminhonete"/>
    <s v="Caminhonete S10"/>
    <s v="CHEVROLET"/>
    <s v="75331003"/>
    <s v="SUPERVIA LAGOA"/>
    <s v="RIO VERDE"/>
    <s v="GO"/>
    <s v="DIESEL S-10"/>
    <n v="464"/>
    <n v="13.14"/>
    <s v=" Km/L"/>
    <n v="49515"/>
    <n v="35.32"/>
    <n v="8.24"/>
    <n v="291.04000000000002"/>
    <s v="0"/>
    <s v="Planejamento Operaci"/>
    <s v="Planejamento Operaci"/>
    <s v="INSPECAO"/>
    <m/>
    <d v="2026-03-20T00:00:00"/>
    <x v="11"/>
    <x v="1"/>
    <x v="12"/>
  </r>
  <r>
    <s v="TMF8H09"/>
    <s v="60645800106185413"/>
    <s v="20/03/2026 06:31:46"/>
    <s v="99189"/>
    <s v="WELTON DIONES DE SOUZA BARBOSA_x0009__x0009__x0009__x0009_"/>
    <x v="29"/>
    <s v="Caminhão"/>
    <s v="FH 540 6X4R"/>
    <s v="VOLVO"/>
    <s v="46209914"/>
    <s v="DECIO RIO VERDE"/>
    <s v="RIO VERDE"/>
    <s v="GO"/>
    <s v="DIESEL S-10"/>
    <n v="628"/>
    <n v="2.2999999999999998"/>
    <s v=" Km/L"/>
    <n v="18030"/>
    <n v="273"/>
    <n v="8.59"/>
    <n v="2345.0700000000002"/>
    <s v="202603200630"/>
    <s v="EXT - LUCCA JR"/>
    <s v="Planejamento Operaci"/>
    <s v="LUCCA JR"/>
    <m/>
    <d v="2026-03-20T00:00:00"/>
    <x v="11"/>
    <x v="1"/>
    <x v="11"/>
  </r>
  <r>
    <s v="TTP5B47"/>
    <s v="60645800106472110"/>
    <s v="20/03/2026 06:33:49"/>
    <s v="01227"/>
    <s v="DAILTON FERREIRA CRUVINEL"/>
    <x v="40"/>
    <s v="Caminhonete"/>
    <s v="SAVEIRO CS RB MF"/>
    <s v="VW"/>
    <s v="07674909"/>
    <s v="AUTO POSTO INDIARA"/>
    <s v="INDIARA"/>
    <s v="GO"/>
    <s v="ETANOL COMUM"/>
    <n v="442"/>
    <n v="10.82"/>
    <s v=" Km/L"/>
    <n v="136161"/>
    <n v="40.85"/>
    <n v="4.8899999999999997"/>
    <n v="199.76"/>
    <s v="12926"/>
    <s v="EXT - KSE LOCAÇOES"/>
    <s v="Planejamento Operaci"/>
    <s v="KSE LOCAÇOES"/>
    <m/>
    <d v="2026-03-20T00:00:00"/>
    <x v="11"/>
    <x v="1"/>
    <x v="12"/>
  </r>
  <r>
    <s v="TMF8H09"/>
    <m/>
    <s v="20/03/2026 06:34:40"/>
    <m/>
    <m/>
    <x v="29"/>
    <m/>
    <m/>
    <m/>
    <m/>
    <s v="DECIO RIO VERDE"/>
    <m/>
    <m/>
    <s v="ARLA-32"/>
    <s v="-"/>
    <s v="-"/>
    <s v=" Km/L"/>
    <s v="-"/>
    <n v="16.28"/>
    <m/>
    <n v="61.72"/>
    <m/>
    <m/>
    <m/>
    <m/>
    <m/>
    <d v="2026-03-20T00:00:00"/>
    <x v="11"/>
    <x v="1"/>
    <x v="11"/>
  </r>
  <r>
    <s v="TUG2C45"/>
    <s v="60645800106437770"/>
    <s v="20/03/2026 06:39:38"/>
    <s v="70552"/>
    <s v="ARMANDO DA SILVA OLIVIEIRA NETO"/>
    <x v="54"/>
    <s v="Utilitário"/>
    <s v="SAVEIRO"/>
    <s v="FIAT"/>
    <s v="81889412"/>
    <s v="POSTO ZERO UM"/>
    <s v="RIO VERDE"/>
    <s v="GO"/>
    <s v="ETANOL COMUM"/>
    <n v="346"/>
    <n v="10.32"/>
    <s v=" Km/L"/>
    <n v="130975"/>
    <n v="33.54"/>
    <n v="4.79"/>
    <n v="160.66"/>
    <s v="2"/>
    <s v="EXT - KSE LOCAÇOES"/>
    <s v="Planejamento Operaci"/>
    <s v="KSE LOCAÇOES"/>
    <m/>
    <d v="2026-03-20T00:00:00"/>
    <x v="11"/>
    <x v="1"/>
    <x v="12"/>
  </r>
  <r>
    <s v="TUF2B45"/>
    <s v="60645800106472420"/>
    <s v="20/03/2026 07:09:18"/>
    <s v="00047"/>
    <s v="KARLA THAISE SILVA CARVALHO"/>
    <x v="37"/>
    <s v="Caminhonete"/>
    <s v="SAVEIRO CS RB MF"/>
    <s v="VW"/>
    <s v="85314604"/>
    <s v="MB POSTOS"/>
    <s v="GOIANIA"/>
    <s v="GO"/>
    <s v="ETANOL COMUM"/>
    <n v="403"/>
    <n v="9.68"/>
    <s v=" Km/L"/>
    <n v="138928"/>
    <n v="41.64"/>
    <n v="4.99"/>
    <n v="207.78"/>
    <s v="1"/>
    <s v="EXT - KSE LOCAÇOES"/>
    <s v="Planejamento Operaci"/>
    <s v="KSE LOCAÇOES"/>
    <m/>
    <d v="2026-03-20T00:00:00"/>
    <x v="11"/>
    <x v="1"/>
    <x v="12"/>
  </r>
  <r>
    <s v="TTR3A31"/>
    <s v="60645800106472404"/>
    <s v="20/03/2026 07:13:26"/>
    <s v="75150"/>
    <s v="PETTERSON PERIS BENJAMIN"/>
    <x v="53"/>
    <s v="Caminhonete"/>
    <s v="SAVEIRO CS RB MF"/>
    <s v="VW"/>
    <s v="24906505"/>
    <s v="AUTO POSTO BOM RETIR"/>
    <s v="RIO VERDE"/>
    <s v="GO"/>
    <s v="ETANOL COMUM"/>
    <n v="460"/>
    <n v="10.82"/>
    <s v=" Km/L"/>
    <n v="125983"/>
    <n v="42.53"/>
    <n v="4.79"/>
    <n v="203.72"/>
    <s v="200325"/>
    <s v="EXT - KSE LOCAÇOES"/>
    <s v="Planejamento Operaci"/>
    <s v="KSE LOCAÇOES"/>
    <m/>
    <d v="2026-03-20T00:00:00"/>
    <x v="11"/>
    <x v="1"/>
    <x v="12"/>
  </r>
  <r>
    <s v="TFP3B22"/>
    <s v="60645800105143720"/>
    <s v="20/03/2026 07:29:01"/>
    <s v="02769"/>
    <s v="ANDRE LUIS PAULINO"/>
    <x v="6"/>
    <s v="Automóvel"/>
    <s v="ARGO"/>
    <s v="FIAT"/>
    <s v="81820900"/>
    <s v="AUTO POSTO KR 06"/>
    <s v="RIO VERDE"/>
    <s v="GO"/>
    <s v="ETANOL COMUM"/>
    <n v="349"/>
    <n v="9"/>
    <s v=" Km/L"/>
    <n v="54438"/>
    <n v="38.770000000000003"/>
    <n v="4.9909999999999997"/>
    <n v="193.49"/>
    <s v="200326884"/>
    <s v="Planejamento Operaci"/>
    <s v="Planejamento Operaci"/>
    <s v="Operacional"/>
    <m/>
    <d v="2026-03-20T00:00:00"/>
    <x v="11"/>
    <x v="1"/>
    <x v="4"/>
  </r>
  <r>
    <s v="BWS3689"/>
    <s v="60645800105124355"/>
    <s v="20/03/2026 07:32:52"/>
    <s v="46068"/>
    <s v="ONEIR MENEZES DA SILVA"/>
    <x v="19"/>
    <s v="Caminhão"/>
    <s v="1524"/>
    <s v="MERCEDES-BENZ"/>
    <s v="69494411"/>
    <s v="REDE MARAJO RIO VERD"/>
    <s v="RIO VERDE"/>
    <s v="GO"/>
    <s v="DIESEL COMUM"/>
    <n v="0"/>
    <n v="0"/>
    <s v=" Km/L"/>
    <n v="0"/>
    <n v="193.02"/>
    <n v="7.95"/>
    <n v="1534.51"/>
    <s v="46068325687"/>
    <s v="EXT - SAO PEDRO"/>
    <s v="Planejamento Operaci"/>
    <s v="SAO PEDRO"/>
    <m/>
    <d v="2026-03-20T00:00:00"/>
    <x v="11"/>
    <x v="1"/>
    <x v="7"/>
  </r>
  <r>
    <s v="TTT2H95"/>
    <s v="60645800106472477"/>
    <s v="20/03/2026 07:55:46"/>
    <s v="05208"/>
    <s v="CHARLES ROSA"/>
    <x v="63"/>
    <s v="Caminhonete"/>
    <s v="SAVEIRO CS RB MF"/>
    <s v="VW"/>
    <s v="45308900"/>
    <s v="POSTO LUPATINI"/>
    <s v="SANTO ANTONIO DA BARRA"/>
    <s v="GO"/>
    <s v="ETANOL COMUM"/>
    <n v="490"/>
    <n v="11.98"/>
    <s v=" Km/L"/>
    <n v="117880"/>
    <n v="40.909999999999997"/>
    <n v="4.99"/>
    <n v="204.14"/>
    <s v="1"/>
    <s v="EXT - KSE LOCAÇOES"/>
    <s v="Planejamento Operaci"/>
    <s v="KSE LOCAÇOES"/>
    <m/>
    <d v="2026-03-20T00:00:00"/>
    <x v="11"/>
    <x v="1"/>
    <x v="12"/>
  </r>
  <r>
    <s v="TGM2I26"/>
    <s v="60645800106958050"/>
    <s v="20/03/2026 08:04:43"/>
    <s v="59226"/>
    <s v="PASCHOAL FAVORITTO DE QUEIROZ"/>
    <x v="52"/>
    <s v="Utilitário"/>
    <s v="FIORINO"/>
    <s v="FIAT"/>
    <s v="69479601"/>
    <s v="REDE SANTA LUZIA X"/>
    <s v="GOIANIA"/>
    <s v="GO"/>
    <s v="ETANOL COMUM"/>
    <n v="261"/>
    <n v="5.03"/>
    <s v=" Km/L"/>
    <n v="22472"/>
    <n v="51.93"/>
    <n v="4.49"/>
    <n v="233.17"/>
    <s v="196185"/>
    <s v="EXT - KSE LOCAÇOES"/>
    <s v="Planejamento Operaci"/>
    <s v="Operacional"/>
    <m/>
    <d v="2026-03-20T00:00:00"/>
    <x v="11"/>
    <x v="1"/>
    <x v="5"/>
  </r>
  <r>
    <s v="TGL2B04"/>
    <s v="60645800106437315"/>
    <s v="20/03/2026 08:15:15"/>
    <s v="00951"/>
    <s v="HUGO HENRIQUE OLIVEIRA ROSA"/>
    <x v="45"/>
    <s v="EQUIPAMENTOS"/>
    <s v="AMBULANCIA"/>
    <s v="OUTROS"/>
    <s v="41826312"/>
    <s v="AUTO POSTO JACARE"/>
    <s v="ACREUNA"/>
    <s v="GO"/>
    <s v="DIESEL S-10"/>
    <n v="170"/>
    <n v="6.37"/>
    <s v=" Km/L"/>
    <n v="8816"/>
    <n v="26.7"/>
    <n v="8.1910000000000007"/>
    <n v="218.71"/>
    <s v="200329633"/>
    <s v="Planejamento Operaci"/>
    <s v="Planejamento Operaci"/>
    <s v="Operacional"/>
    <m/>
    <d v="2026-03-20T00:00:00"/>
    <x v="11"/>
    <x v="1"/>
    <x v="13"/>
  </r>
  <r>
    <s v="TFA5I89"/>
    <s v="60645800109268980"/>
    <s v="20/03/2026 08:24:06"/>
    <s v="70093"/>
    <s v="CLAUDSTONE DOS REIS MENDES JUNIOR"/>
    <x v="21"/>
    <s v="Automóvel"/>
    <s v="ARGO"/>
    <s v="FIAT"/>
    <s v="01893719"/>
    <s v="AUTO POSTO LESTE III    24 HS"/>
    <s v="GOIANIA"/>
    <s v="GO"/>
    <s v="ETANOL COMUM"/>
    <n v="222"/>
    <n v="11.78"/>
    <s v=" Km/L"/>
    <n v="19749"/>
    <n v="18.850000000000001"/>
    <n v="4.49"/>
    <n v="84.64"/>
    <s v="0"/>
    <s v="Planejamento Operaci"/>
    <s v="Planejamento Operaci"/>
    <s v="Operacional"/>
    <m/>
    <d v="2026-03-20T00:00:00"/>
    <x v="11"/>
    <x v="1"/>
    <x v="2"/>
  </r>
  <r>
    <s v="TFN0D12"/>
    <s v="60645800105143746"/>
    <s v="20/03/2026 08:37:09"/>
    <s v="00390"/>
    <s v="SILVINO JOSE DE BRITO"/>
    <x v="5"/>
    <s v="Automóvel"/>
    <s v="ARGO"/>
    <s v="FIAT"/>
    <s v="69497411"/>
    <s v="DECIO L5"/>
    <s v="RIO VERDE"/>
    <s v="GO"/>
    <s v="ETANOL COMUM"/>
    <n v="269"/>
    <n v="10.28"/>
    <s v=" Km/L"/>
    <n v="40593"/>
    <n v="26.18"/>
    <n v="4.5910000000000002"/>
    <n v="120.19"/>
    <s v="1"/>
    <s v="Planejamento Operaci"/>
    <s v="Planejamento Operaci"/>
    <s v="Operacional"/>
    <m/>
    <d v="2026-03-20T00:00:00"/>
    <x v="11"/>
    <x v="1"/>
    <x v="3"/>
  </r>
  <r>
    <s v="PQL3980"/>
    <s v="60645800105124428"/>
    <s v="20/03/2026 08:38:22"/>
    <s v="03608"/>
    <s v="WEIDER DA SILVA RODRIGUES"/>
    <x v="71"/>
    <s v="Automóvel"/>
    <s v="MARCH"/>
    <s v="NISSAN"/>
    <s v="63532207"/>
    <s v="AUTO POSTO SANTA RIT"/>
    <s v="ACREUNA"/>
    <s v="GO"/>
    <s v="ETANOL COMUM"/>
    <n v="358"/>
    <n v="10.58"/>
    <s v=" Km/L"/>
    <n v="62155"/>
    <n v="33.840000000000003"/>
    <n v="4.8600000000000003"/>
    <n v="164.46"/>
    <s v="200331032"/>
    <s v="Planejamento Operaci"/>
    <s v="Planejamento Operaci"/>
    <s v="Operacional"/>
    <m/>
    <d v="2026-03-20T00:00:00"/>
    <x v="11"/>
    <x v="1"/>
    <x v="1"/>
  </r>
  <r>
    <s v="TTV4H65"/>
    <s v="60645800107557973"/>
    <s v="20/03/2026 09:26:25"/>
    <s v="52982"/>
    <s v="ROBERTO ANTONIO DE MELO"/>
    <x v="65"/>
    <s v="Caminhonete"/>
    <s v="SAVEIRO CD RB MF"/>
    <s v="VOLKSWAGEN"/>
    <s v="41826312"/>
    <s v="AUTO POSTO JACARE"/>
    <s v="ACREUNA"/>
    <s v="GO"/>
    <s v="ETANOL COMUM"/>
    <n v="495"/>
    <n v="10.1"/>
    <s v=" Km/L"/>
    <n v="23826"/>
    <n v="49.03"/>
    <n v="4.8609999999999998"/>
    <n v="238.32"/>
    <s v="200333861"/>
    <s v="EXT - KSE LOCAÇOES"/>
    <s v="Planejamento Operaci"/>
    <s v="KSE LOCAÇOES"/>
    <m/>
    <d v="2026-03-20T00:00:00"/>
    <x v="11"/>
    <x v="1"/>
    <x v="12"/>
  </r>
  <r>
    <s v="TUQ2H91"/>
    <s v="60645800107558597"/>
    <s v="20/03/2026 10:05:11"/>
    <s v="87954"/>
    <s v="DANIEL GONÇALVES"/>
    <x v="66"/>
    <s v="Caminhonete"/>
    <s v="SAVEIRO CD RB MF"/>
    <s v="VOLKSWAGEN"/>
    <s v="13335016"/>
    <s v="POSTO TREVO"/>
    <s v="RIO VERDE"/>
    <s v="GO"/>
    <s v="ETANOL COMUM"/>
    <n v="338"/>
    <n v="8.31"/>
    <s v=" Km/L"/>
    <n v="34349"/>
    <n v="40.68"/>
    <n v="4.9909999999999997"/>
    <n v="203.02"/>
    <s v="200336239"/>
    <s v="EXT - KSE LOCAÇOES"/>
    <s v="Planejamento Operaci"/>
    <s v="KSE LOCAÇOES"/>
    <m/>
    <d v="2026-03-20T00:00:00"/>
    <x v="11"/>
    <x v="1"/>
    <x v="12"/>
  </r>
  <r>
    <s v="TFX7J72"/>
    <s v="60645800105836505"/>
    <s v="20/03/2026 10:18:43"/>
    <s v="03126"/>
    <s v="PEDRO PAULO SILVA SANTOS"/>
    <x v="11"/>
    <s v="Automóvel"/>
    <s v="ARGO"/>
    <s v="FIAT"/>
    <s v="13335016"/>
    <s v="POSTO TREVO"/>
    <s v="RIO VERDE"/>
    <s v="GO"/>
    <s v="ETANOL COMUM"/>
    <n v="365"/>
    <n v="8.7799999999999994"/>
    <s v=" Km/L"/>
    <n v="69730"/>
    <n v="41.57"/>
    <n v="4.9909999999999997"/>
    <n v="207.48"/>
    <s v="200337073"/>
    <s v="Planejamento Operaci"/>
    <s v="Planejamento Operaci"/>
    <s v="Operacional"/>
    <m/>
    <d v="2026-03-20T00:00:00"/>
    <x v="11"/>
    <x v="1"/>
    <x v="4"/>
  </r>
  <r>
    <s v="UAT0I65"/>
    <s v="60645800106437639"/>
    <s v="20/03/2026 10:34:13"/>
    <s v="41967"/>
    <s v="DANIEL SEVERO AMARAL"/>
    <x v="70"/>
    <s v="Automóvel"/>
    <s v="VIRTUS"/>
    <s v="VOLKSWAGEN"/>
    <s v="26735503"/>
    <s v="QUALITY COMBUSTIVEIS"/>
    <s v="BRASILIA"/>
    <s v="DF"/>
    <s v="GASOLINA COMUM"/>
    <n v="323"/>
    <n v="8.75"/>
    <s v=" Km/L"/>
    <n v="12128"/>
    <n v="36.93"/>
    <n v="6.9610000000000003"/>
    <n v="257.06"/>
    <s v="2258935"/>
    <s v="Planejamento Operaci"/>
    <s v="Planejamento Operaci"/>
    <s v="Operacional"/>
    <m/>
    <d v="2026-03-20T00:00:00"/>
    <x v="11"/>
    <x v="1"/>
    <x v="8"/>
  </r>
  <r>
    <s v="TTY2C25"/>
    <s v="60645800106472430"/>
    <s v="20/03/2026 10:47:36"/>
    <s v="59829"/>
    <s v="AGDA GOMES DA SILVA RODRIGUES"/>
    <x v="38"/>
    <s v="Caminhonete"/>
    <s v="SAVEIRO CS RB MF"/>
    <s v="VW"/>
    <s v="46286315"/>
    <s v="POSTO CENTRAL"/>
    <s v="BOM JESUS"/>
    <s v="GO"/>
    <s v="ETANOL COMUM"/>
    <n v="455"/>
    <n v="10.01"/>
    <s v=" Km/L"/>
    <n v="117227"/>
    <n v="45.45"/>
    <n v="4.99"/>
    <n v="226.8"/>
    <s v="1"/>
    <s v="EXT - KSE LOCAÇOES"/>
    <s v="Planejamento Operaci"/>
    <s v="KSE LOCAÇOES"/>
    <m/>
    <d v="2026-03-20T00:00:00"/>
    <x v="11"/>
    <x v="1"/>
    <x v="12"/>
  </r>
  <r>
    <s v="TFF5D72"/>
    <s v="60645800105143780"/>
    <s v="20/03/2026 10:58:05"/>
    <s v="95253"/>
    <s v="ANDRE AUGUSTO ARAUJO DE JESUS"/>
    <x v="2"/>
    <s v="Automóvel"/>
    <s v="ARGO"/>
    <s v="FIAT"/>
    <s v="87183400"/>
    <s v="MARAJO GUAPO"/>
    <s v="GUAPO"/>
    <s v="GO"/>
    <s v="ETANOL COMUM"/>
    <n v="263"/>
    <n v="9.5500000000000007"/>
    <s v=" Km/L"/>
    <n v="51648"/>
    <n v="27.55"/>
    <n v="4.2910000000000004"/>
    <n v="118.23"/>
    <s v="0"/>
    <s v="Planejamento Operaci"/>
    <s v="Planejamento Operaci"/>
    <s v="Operacional"/>
    <m/>
    <d v="2026-03-20T00:00:00"/>
    <x v="11"/>
    <x v="1"/>
    <x v="0"/>
  </r>
  <r>
    <s v="TFU6C04"/>
    <s v="60645800106437493"/>
    <s v="20/03/2026 11:01:50"/>
    <s v="70145"/>
    <s v="LUCAS HENRIQUE MAGALHAES DE SOUZA "/>
    <x v="50"/>
    <s v="EQUIPAMENTOS"/>
    <s v="AMBULANCIA"/>
    <s v="OUTROS"/>
    <s v="02210303"/>
    <s v="POSTO VERA CRUZ"/>
    <s v="ITUMBIARA"/>
    <s v="GO"/>
    <s v="DIESEL S-10"/>
    <n v="151"/>
    <n v="4.18"/>
    <s v=" Km/L"/>
    <n v="10839"/>
    <n v="36.159999999999997"/>
    <n v="7.89"/>
    <n v="285.3"/>
    <s v="200339662"/>
    <s v="Planejamento Operaci"/>
    <s v="Planejamento Operaci"/>
    <s v="Operacional"/>
    <m/>
    <d v="2026-03-20T00:00:00"/>
    <x v="11"/>
    <x v="1"/>
    <x v="13"/>
  </r>
  <r>
    <s v="TFW2H32"/>
    <s v="60645800105143835"/>
    <s v="20/03/2026 11:33:33"/>
    <s v="99638"/>
    <s v="LAFAIETE DE SOUZA SANTOS"/>
    <x v="10"/>
    <s v="Automóvel"/>
    <s v="ARGO"/>
    <s v="FIAT"/>
    <s v="75331801"/>
    <s v="DECIO CEZARINA"/>
    <s v="CEZARINA"/>
    <s v="GO"/>
    <s v="ETANOL COMUM"/>
    <n v="317"/>
    <n v="9.98"/>
    <s v=" Km/L"/>
    <n v="63164"/>
    <n v="31.77"/>
    <n v="4.6900000000000004"/>
    <n v="149"/>
    <s v="202603201132"/>
    <s v="Planejamento Operaci"/>
    <s v="Planejamento Operaci"/>
    <s v="Operacional"/>
    <m/>
    <d v="2026-03-20T00:00:00"/>
    <x v="11"/>
    <x v="1"/>
    <x v="3"/>
  </r>
  <r>
    <s v="TGM4D76"/>
    <s v="60645800106437582"/>
    <s v="20/03/2026 12:12:43"/>
    <s v="33534"/>
    <s v="MARCOS ANTONIO MARCELINO DA SILVA"/>
    <x v="56"/>
    <s v="Caminhonete"/>
    <s v="FIORINO"/>
    <s v="FIAT"/>
    <s v="46286315"/>
    <s v="POSTO CENTRAL"/>
    <s v="BOM JESUS"/>
    <s v="GO"/>
    <s v="ETANOL COMUM"/>
    <n v="316"/>
    <n v="8.3000000000000007"/>
    <s v=" Km/L"/>
    <n v="21991"/>
    <n v="38.07"/>
    <n v="4.9909999999999997"/>
    <n v="190"/>
    <s v="1"/>
    <s v="Planejamento Operaci"/>
    <s v="Planejamento Operaci"/>
    <s v="Operacional"/>
    <m/>
    <d v="2026-03-20T00:00:00"/>
    <x v="11"/>
    <x v="1"/>
    <x v="5"/>
  </r>
  <r>
    <s v="TGA0B06"/>
    <s v="60645800106958060"/>
    <s v="20/03/2026 13:20:34"/>
    <s v="00933"/>
    <s v="GIULEY RIBEIRO DOS SANTOS"/>
    <x v="55"/>
    <s v="Caminhonete"/>
    <s v="FIORINO"/>
    <s v="FIAT"/>
    <s v="45308900"/>
    <s v="POSTO LUPATINI"/>
    <s v="SANTO ANTONIO DA BARRA"/>
    <s v="GO"/>
    <s v="ETANOL COMUM"/>
    <n v="287"/>
    <n v="8.75"/>
    <s v=" Km/L"/>
    <n v="23967"/>
    <n v="32.81"/>
    <n v="4.99"/>
    <n v="163.72"/>
    <s v="0"/>
    <s v="Planejamento Operaci"/>
    <s v="Planejamento Operaci"/>
    <s v="TI e Automação"/>
    <m/>
    <d v="2026-03-20T00:00:00"/>
    <x v="11"/>
    <x v="1"/>
    <x v="5"/>
  </r>
  <r>
    <s v="TFA5I89"/>
    <s v="60645800109268980"/>
    <s v="20/03/2026 13:44:08"/>
    <s v="70093"/>
    <s v="CLAUDSTONE DOS REIS MENDES JUNIOR"/>
    <x v="21"/>
    <s v="Automóvel"/>
    <s v="ARGO"/>
    <s v="FIAT"/>
    <s v="46286315"/>
    <s v="POSTO CENTRAL"/>
    <s v="BOM JESUS"/>
    <s v="GO"/>
    <s v="ETANOL COMUM"/>
    <n v="293"/>
    <n v="9.58"/>
    <s v=" Km/L"/>
    <n v="20042"/>
    <n v="30.58"/>
    <n v="4.99"/>
    <n v="152.59"/>
    <s v="1"/>
    <s v="Planejamento Operaci"/>
    <s v="Planejamento Operaci"/>
    <s v="Operacional"/>
    <m/>
    <d v="2026-03-20T00:00:00"/>
    <x v="11"/>
    <x v="1"/>
    <x v="2"/>
  </r>
  <r>
    <s v="TFV8C74"/>
    <s v="60645800106437299"/>
    <s v="20/03/2026 14:18:50"/>
    <s v="02584"/>
    <s v="TATIANE PENA GOMES"/>
    <x v="34"/>
    <s v="Automóvel"/>
    <s v="AMBULANCIA"/>
    <s v="VOLKSWAGEN"/>
    <s v="07674909"/>
    <s v="AUTO POSTO INDIARA"/>
    <s v="INDIARA"/>
    <s v="GO"/>
    <s v="DIESEL S-10"/>
    <n v="325"/>
    <n v="5.2"/>
    <s v=" Km/L"/>
    <n v="15548"/>
    <n v="62.47"/>
    <n v="8.19"/>
    <n v="511.64"/>
    <s v="12932"/>
    <s v="Planejamento Operaci"/>
    <s v="Planejamento Operaci"/>
    <s v="RESGATE"/>
    <m/>
    <d v="2026-03-20T00:00:00"/>
    <x v="11"/>
    <x v="1"/>
    <x v="13"/>
  </r>
  <r>
    <s v="TER4970"/>
    <s v="60645800105124339"/>
    <s v="20/03/2026 15:14:25"/>
    <s v="52247"/>
    <s v="CARLOS ALBERTO DO ROSARIO"/>
    <x v="19"/>
    <s v="EQUIPAMENTOS"/>
    <s v="RETROESCAVADEIRA"/>
    <s v="CATERPILLAR"/>
    <s v="41826312"/>
    <s v="AUTO POSTO JACARE"/>
    <s v="ACREUNA"/>
    <s v="GO"/>
    <s v="DIESEL COMUM"/>
    <n v="0"/>
    <n v="0"/>
    <s v=" Km/L"/>
    <n v="0"/>
    <n v="200.02"/>
    <n v="8.19"/>
    <n v="1638.2"/>
    <s v="200354765"/>
    <s v="EXT - SAO PEDRO"/>
    <s v="Planejamento Operaci"/>
    <s v="SAO PEDRO"/>
    <m/>
    <d v="2026-03-20T00:00:00"/>
    <x v="11"/>
    <x v="1"/>
    <x v="7"/>
  </r>
  <r>
    <s v="RBP0A22"/>
    <s v="60645800106437700"/>
    <s v="20/03/2026 15:29:23"/>
    <s v="70721"/>
    <s v="PAULO HENRIQUE SILVA COSTA"/>
    <x v="68"/>
    <s v="Utilitário"/>
    <s v="STRADA"/>
    <s v="FIAT"/>
    <s v="41826312"/>
    <s v="AUTO POSTO JACARE"/>
    <s v="ACREUNA"/>
    <s v="GO"/>
    <s v="ETANOL COMUM"/>
    <n v="406"/>
    <n v="7.47"/>
    <s v=" Km/L"/>
    <n v="52584"/>
    <n v="54.32"/>
    <n v="4.8600000000000003"/>
    <n v="264.02"/>
    <s v="200355685"/>
    <s v="Planejamento Operaci"/>
    <s v="Planejamento Operaci"/>
    <s v="TI e Automação"/>
    <m/>
    <d v="2026-03-20T00:00:00"/>
    <x v="11"/>
    <x v="1"/>
    <x v="5"/>
  </r>
  <r>
    <s v="TER4970"/>
    <s v="60645800105124339"/>
    <s v="20/03/2026 16:35:33"/>
    <s v="52247"/>
    <s v="CARLOS ALBERTO DO ROSARIO"/>
    <x v="19"/>
    <s v="EQUIPAMENTOS"/>
    <s v="RETROESCAVADEIRA"/>
    <s v="CATERPILLAR"/>
    <s v="41826312"/>
    <s v="AUTO POSTO JACARE"/>
    <s v="ACREUNA"/>
    <s v="GO"/>
    <s v="DIESEL COMUM"/>
    <n v="0"/>
    <n v="0"/>
    <s v=" Km/L"/>
    <n v="0"/>
    <n v="85.62"/>
    <n v="8.19"/>
    <n v="701.24"/>
    <s v="200359726"/>
    <s v="EXT - SAO PEDRO"/>
    <s v="Planejamento Operaci"/>
    <s v="SAO PEDRO"/>
    <m/>
    <d v="2026-03-20T00:00:00"/>
    <x v="11"/>
    <x v="1"/>
    <x v="7"/>
  </r>
  <r>
    <s v="TUW2D74"/>
    <s v="60645800105124310"/>
    <s v="20/03/2026 16:42:52"/>
    <s v="53759"/>
    <s v="DHEIMERSON BRUNO MARINHO DE LIRA"/>
    <x v="35"/>
    <s v="Automóvel"/>
    <s v="CHEVROLET/S10 LS DD4"/>
    <s v="CHEVROLET"/>
    <s v="45307105"/>
    <s v="POSTO GIRASSOL"/>
    <s v="ITUMBIARA"/>
    <s v="GO"/>
    <s v="DIESEL S-10"/>
    <n v="717"/>
    <n v="14.5"/>
    <s v=" Km/L"/>
    <n v="118050"/>
    <n v="49.45"/>
    <n v="7.79"/>
    <n v="385.22"/>
    <s v="200360"/>
    <s v="Planejamento Operaci"/>
    <s v="Planejamento Operaci"/>
    <s v="Operacional"/>
    <m/>
    <d v="2026-03-20T00:00:00"/>
    <x v="11"/>
    <x v="1"/>
    <x v="12"/>
  </r>
  <r>
    <s v="NQT3I04"/>
    <s v="60645800106437610"/>
    <s v="20/03/2026 16:46:05"/>
    <s v="47987"/>
    <s v="RONIVALDO PEREIRA DE OLIVEIRA"/>
    <x v="19"/>
    <s v="Caminhão"/>
    <s v="TECTOR 240E25"/>
    <s v="IVECO - FIAT"/>
    <s v="87183400"/>
    <s v="MARAJO GUAPO"/>
    <s v="GUAPO"/>
    <s v="GO"/>
    <s v="DIESEL S-10"/>
    <n v="0"/>
    <n v="0"/>
    <s v=" Km/L"/>
    <n v="0"/>
    <n v="110.3"/>
    <n v="7.79"/>
    <n v="859.24"/>
    <s v="0"/>
    <s v="EXT - SAO PEDRO"/>
    <s v="Planejamento Operaci"/>
    <s v="SAO PEDRO"/>
    <m/>
    <d v="2026-03-20T00:00:00"/>
    <x v="11"/>
    <x v="1"/>
    <x v="7"/>
  </r>
  <r>
    <s v="TFF6I82"/>
    <s v="60645800105143800"/>
    <s v="20/03/2026 16:46:28"/>
    <s v="11093"/>
    <s v="MARCELO PAIXÃO FILHO"/>
    <x v="62"/>
    <s v="Automóvel"/>
    <s v="ARGO"/>
    <s v="FIAT"/>
    <s v="12667600"/>
    <s v="Z Z SAO JOSE"/>
    <s v="GOIANIA"/>
    <s v="GO"/>
    <s v="ETANOL COMUM"/>
    <n v="117"/>
    <n v="5.82"/>
    <s v=" Km/L"/>
    <n v="32955"/>
    <n v="20.12"/>
    <n v="3.97"/>
    <n v="79.87"/>
    <s v="0"/>
    <s v="Planejamento Operaci"/>
    <s v="Planejamento Operaci"/>
    <s v="Operacional"/>
    <m/>
    <d v="2026-03-20T00:00:00"/>
    <x v="11"/>
    <x v="1"/>
    <x v="2"/>
  </r>
  <r>
    <s v="TFN0D12"/>
    <s v="60645800105143746"/>
    <s v="20/03/2026 16:56:17"/>
    <s v="00390"/>
    <s v="SILVINO JOSE DE BRITO"/>
    <x v="5"/>
    <s v="Automóvel"/>
    <s v="ARGO"/>
    <s v="FIAT"/>
    <s v="75331801"/>
    <s v="DECIO CEZARINA"/>
    <s v="CEZARINA"/>
    <s v="GO"/>
    <s v="ETANOL COMUM"/>
    <n v="337"/>
    <n v="10.88"/>
    <s v=" Km/L"/>
    <n v="40930"/>
    <n v="30.98"/>
    <n v="4.6900000000000004"/>
    <n v="145.30000000000001"/>
    <s v="202603201655"/>
    <s v="Planejamento Operaci"/>
    <s v="Planejamento Operaci"/>
    <s v="Operacional"/>
    <m/>
    <d v="2026-03-20T00:00:00"/>
    <x v="11"/>
    <x v="1"/>
    <x v="3"/>
  </r>
  <r>
    <s v="TTT2H95"/>
    <s v="60645800106472477"/>
    <s v="20/03/2026 16:56:49"/>
    <s v="46440"/>
    <s v="PAULO SOUSA DIAS"/>
    <x v="63"/>
    <s v="Caminhonete"/>
    <s v="SAVEIRO CS RB MF"/>
    <s v="VW"/>
    <s v="45308900"/>
    <s v="POSTO LUPATINI"/>
    <s v="SANTO ANTONIO DA BARRA"/>
    <s v="GO"/>
    <s v="ETANOL COMUM"/>
    <n v="390"/>
    <n v="9.14"/>
    <s v=" Km/L"/>
    <n v="118270"/>
    <n v="42.65"/>
    <n v="4.99"/>
    <n v="212.82"/>
    <s v="0"/>
    <s v="EXT - KSE LOCAÇOES"/>
    <s v="Planejamento Operaci"/>
    <s v="KSE LOCAÇOES"/>
    <m/>
    <d v="2026-03-20T00:00:00"/>
    <x v="11"/>
    <x v="1"/>
    <x v="12"/>
  </r>
  <r>
    <s v="TFE9C14"/>
    <s v="60645800106437370"/>
    <s v="20/03/2026 16:57:00"/>
    <s v="02785"/>
    <s v="JOHNNY XAVIER SILVA"/>
    <x v="51"/>
    <s v="EQUIPAMENTOS"/>
    <s v="AMBULANCIA"/>
    <s v="OUTROS"/>
    <s v="13335016"/>
    <s v="POSTO TREVO"/>
    <s v="RIO VERDE"/>
    <s v="GO"/>
    <s v="DIESEL S-10"/>
    <n v="172"/>
    <n v="5.5"/>
    <s v=" Km/L"/>
    <n v="10092"/>
    <n v="31.29"/>
    <n v="8.2910000000000004"/>
    <n v="259.41000000000003"/>
    <s v="200360964"/>
    <s v="Planejamento Operaci"/>
    <s v="Planejamento Operaci"/>
    <s v="Operacional"/>
    <m/>
    <d v="2026-03-20T00:00:00"/>
    <x v="11"/>
    <x v="1"/>
    <x v="13"/>
  </r>
  <r>
    <s v="JHQ4B46"/>
    <s v="60645800105124177"/>
    <s v="20/03/2026 17:01:48"/>
    <s v="43356"/>
    <s v="JOSE ALECRIM DA SILVA"/>
    <x v="19"/>
    <s v="Caminhão"/>
    <s v="17-220/17-220"/>
    <s v="VW"/>
    <s v="07660207"/>
    <s v="MARAJO APARECIDA DE GOIANIA"/>
    <s v="APARECIDA DE GOIANIA"/>
    <s v="GO"/>
    <s v="DIESEL COMUM"/>
    <n v="0"/>
    <n v="0"/>
    <s v=" Km/L"/>
    <n v="0"/>
    <n v="254.13"/>
    <n v="7.49"/>
    <n v="1903.43"/>
    <s v="1"/>
    <s v="EXT - SAO PEDRO"/>
    <s v="Planejamento Operaci"/>
    <s v="SAO PEDRO"/>
    <m/>
    <d v="2026-03-20T00:00:00"/>
    <x v="11"/>
    <x v="1"/>
    <x v="7"/>
  </r>
  <r>
    <s v="PQL3980"/>
    <s v="60645800105124428"/>
    <s v="20/03/2026 17:07:36"/>
    <s v="03608"/>
    <s v="WEIDER DA SILVA RODRIGUES"/>
    <x v="71"/>
    <s v="Automóvel"/>
    <s v="MARCH"/>
    <s v="NISSAN"/>
    <s v="63532207"/>
    <s v="AUTO POSTO SANTA RIT"/>
    <s v="ACREUNA"/>
    <s v="GO"/>
    <s v="ETANOL COMUM"/>
    <n v="337"/>
    <n v="9.57"/>
    <s v=" Km/L"/>
    <n v="62492"/>
    <n v="35.200000000000003"/>
    <n v="4.8600000000000003"/>
    <n v="171.07"/>
    <s v="200361604"/>
    <s v="Planejamento Operaci"/>
    <s v="Planejamento Operaci"/>
    <s v="Operacional"/>
    <m/>
    <d v="2026-03-20T00:00:00"/>
    <x v="11"/>
    <x v="1"/>
    <x v="1"/>
  </r>
  <r>
    <s v="TFS3C72"/>
    <s v="60645800105143738"/>
    <s v="20/03/2026 17:14:26"/>
    <s v="00271"/>
    <s v="HEDER OLIVEIRA SANTANA"/>
    <x v="9"/>
    <s v="Automóvel"/>
    <s v="ARGO"/>
    <s v="FIAT"/>
    <s v="13308211"/>
    <s v="P. BANDEIRANTES"/>
    <s v="RIO VERDE"/>
    <s v="GO"/>
    <s v="ETANOL COMUM"/>
    <n v="208"/>
    <n v="7.37"/>
    <s v=" Km/L"/>
    <n v="88891"/>
    <n v="28.24"/>
    <n v="4.79"/>
    <n v="135.27000000000001"/>
    <s v="200361799"/>
    <s v="Planejamento Operaci"/>
    <s v="Planejamento Operaci"/>
    <s v="Operacional"/>
    <m/>
    <d v="2026-03-20T00:00:00"/>
    <x v="11"/>
    <x v="1"/>
    <x v="4"/>
  </r>
  <r>
    <s v="TGK2G46"/>
    <s v="60645800106956305"/>
    <s v="20/03/2026 17:46:21"/>
    <s v="48710"/>
    <s v="GUSTAVO DA SILVA"/>
    <x v="59"/>
    <s v="Utilitário"/>
    <s v="FIORINO"/>
    <s v="FIAT"/>
    <s v="92220505"/>
    <s v="AUTO POSTO ARAGUAIA"/>
    <s v="ACREUNA"/>
    <s v="GO"/>
    <s v="ETANOL COMUM"/>
    <n v="462"/>
    <n v="9.1300000000000008"/>
    <s v=" Km/L"/>
    <n v="15076"/>
    <n v="50.63"/>
    <n v="4.8600000000000003"/>
    <n v="246.08"/>
    <s v="0"/>
    <s v="Planejamento Operaci"/>
    <s v="Planejamento Operaci"/>
    <s v="Operacional"/>
    <m/>
    <d v="2026-03-20T00:00:00"/>
    <x v="11"/>
    <x v="1"/>
    <x v="5"/>
  </r>
  <r>
    <s v="TGC9A34"/>
    <s v="60645800106437250"/>
    <s v="20/03/2026 17:47:11"/>
    <s v="70390"/>
    <s v="CLEITON ANTONIO TAVARES HENRIQUE"/>
    <x v="48"/>
    <s v="EQUIPAMENTOS"/>
    <s v="AMBULANCIA"/>
    <s v="OUTROS"/>
    <s v="53081700"/>
    <s v="POSTO Z   Z SANTA MA"/>
    <s v="GUAPO"/>
    <s v="GO"/>
    <s v="DIESEL S-10"/>
    <n v="125"/>
    <n v="4.45"/>
    <s v=" Km/L"/>
    <n v="16311"/>
    <n v="28.08"/>
    <n v="7.7910000000000004"/>
    <n v="218.77"/>
    <s v="0"/>
    <s v="Planejamento Operaci"/>
    <s v="Planejamento Operaci"/>
    <s v="Operacional"/>
    <m/>
    <d v="2026-03-20T00:00:00"/>
    <x v="11"/>
    <x v="1"/>
    <x v="13"/>
  </r>
  <r>
    <s v="TGC9A34"/>
    <m/>
    <s v="20/03/2026 17:47:11"/>
    <m/>
    <m/>
    <x v="48"/>
    <m/>
    <m/>
    <m/>
    <m/>
    <s v="POSTO Z   Z SANTA MA"/>
    <m/>
    <m/>
    <s v="ARLA-32"/>
    <s v="-"/>
    <s v="-"/>
    <s v=" Km/L"/>
    <s v="-"/>
    <n v="2.6"/>
    <m/>
    <n v="12.69"/>
    <m/>
    <m/>
    <m/>
    <m/>
    <m/>
    <d v="2026-03-20T00:00:00"/>
    <x v="11"/>
    <x v="1"/>
    <x v="13"/>
  </r>
  <r>
    <s v="TFP3B22"/>
    <s v="60645800105143720"/>
    <s v="20/03/2026 17:54:14"/>
    <s v="02769"/>
    <s v="ANDRE LUIS PAULINO"/>
    <x v="6"/>
    <s v="Automóvel"/>
    <s v="ARGO"/>
    <s v="FIAT"/>
    <s v="64191102"/>
    <s v="AUTO POSTO PIRETT"/>
    <s v="GOIATUBA"/>
    <s v="GO"/>
    <s v="ETANOL COMUM"/>
    <n v="379"/>
    <n v="9.52"/>
    <s v=" Km/L"/>
    <n v="54817"/>
    <n v="39.82"/>
    <n v="5.29"/>
    <n v="210.65"/>
    <s v="1"/>
    <s v="Planejamento Operaci"/>
    <s v="Planejamento Operaci"/>
    <s v="Operacional"/>
    <m/>
    <d v="2026-03-20T00:00:00"/>
    <x v="11"/>
    <x v="1"/>
    <x v="4"/>
  </r>
  <r>
    <s v="TTV4H65"/>
    <s v="60645800107557973"/>
    <s v="20/03/2026 18:13:45"/>
    <s v="52982"/>
    <s v="ROBERTO ANTONIO DE MELO"/>
    <x v="65"/>
    <s v="Caminhonete"/>
    <s v="SAVEIRO CD RB MF"/>
    <s v="VOLKSWAGEN"/>
    <s v="41826312"/>
    <s v="AUTO POSTO JACARE"/>
    <s v="ACREUNA"/>
    <s v="GO"/>
    <s v="ETANOL COMUM"/>
    <n v="386"/>
    <n v="8.33"/>
    <s v=" Km/L"/>
    <n v="24212"/>
    <n v="46.35"/>
    <n v="4.8600000000000003"/>
    <n v="225.26"/>
    <s v="200365549"/>
    <s v="EXT - KSE LOCAÇOES"/>
    <s v="Planejamento Operaci"/>
    <s v="KSE LOCAÇOES"/>
    <m/>
    <d v="2026-03-20T00:00:00"/>
    <x v="11"/>
    <x v="1"/>
    <x v="12"/>
  </r>
  <r>
    <s v="TTG6C15"/>
    <s v="60645800106437736"/>
    <s v="20/03/2026 18:15:27"/>
    <s v="71805"/>
    <s v="MURILO SOUZA BERNARDES"/>
    <x v="64"/>
    <s v="Utilitário"/>
    <s v="SAVEIRO"/>
    <s v="FIAT"/>
    <s v="31803903"/>
    <s v="BOM SUCESSO AUTO POSTO  24 HS"/>
    <s v="GOIANIA"/>
    <s v="GO"/>
    <s v="ETANOL COMUM"/>
    <n v="345"/>
    <n v="7.48"/>
    <s v=" Km/L"/>
    <n v="43467"/>
    <n v="46.13"/>
    <n v="4.49"/>
    <n v="207.12"/>
    <s v="1248669"/>
    <s v="EXT - KSE LOCAÇOES"/>
    <s v="Planejamento Operaci"/>
    <s v="KSE LOCAÇOES"/>
    <m/>
    <d v="2026-03-20T00:00:00"/>
    <x v="11"/>
    <x v="1"/>
    <x v="1"/>
  </r>
  <r>
    <s v="TUF2B45"/>
    <s v="60645800106472420"/>
    <s v="20/03/2026 18:21:50"/>
    <s v="00047"/>
    <s v="KARLA THAISE SILVA CARVALHO"/>
    <x v="37"/>
    <s v="Caminhonete"/>
    <s v="SAVEIRO CS RB MF"/>
    <s v="VW"/>
    <s v="85314604"/>
    <s v="MB POSTOS"/>
    <s v="GOIANIA"/>
    <s v="GO"/>
    <s v="ETANOL COMUM"/>
    <n v="362"/>
    <n v="8.4"/>
    <s v=" Km/L"/>
    <n v="139290"/>
    <n v="43.09"/>
    <n v="4.99"/>
    <n v="215.02"/>
    <s v="0"/>
    <s v="EXT - KSE LOCAÇOES"/>
    <s v="Planejamento Operaci"/>
    <s v="KSE LOCAÇOES"/>
    <m/>
    <d v="2026-03-20T00:00:00"/>
    <x v="11"/>
    <x v="1"/>
    <x v="12"/>
  </r>
  <r>
    <s v="TUG2C45"/>
    <s v="60645800106437770"/>
    <s v="20/03/2026 18:43:21"/>
    <s v="03782"/>
    <s v="ELVIS MESSIAS FERNANDES"/>
    <x v="54"/>
    <s v="Utilitário"/>
    <s v="SAVEIRO"/>
    <s v="FIAT"/>
    <s v="13335016"/>
    <s v="POSTO TREVO"/>
    <s v="RIO VERDE"/>
    <s v="GO"/>
    <s v="ETANOL COMUM"/>
    <n v="378"/>
    <n v="8.92"/>
    <s v=" Km/L"/>
    <n v="131353"/>
    <n v="42.36"/>
    <n v="4.99"/>
    <n v="211.39"/>
    <s v="200367352"/>
    <s v="EXT - KSE LOCAÇOES"/>
    <s v="Planejamento Operaci"/>
    <s v="KSE LOCAÇOES"/>
    <m/>
    <d v="2026-03-20T00:00:00"/>
    <x v="11"/>
    <x v="1"/>
    <x v="12"/>
  </r>
  <r>
    <s v="TIV6G27"/>
    <s v="60645800106184069"/>
    <s v="20/03/2026 18:49:45"/>
    <s v="85967"/>
    <s v="CRISTOVAO LOURENÇO DOS SANTOS"/>
    <x v="30"/>
    <s v="EQUIPAMENTOS"/>
    <s v="GUINCHO LEVE"/>
    <s v="EQUIPAMENTO"/>
    <s v="41826312"/>
    <s v="AUTO POSTO JACARE"/>
    <s v="ACREUNA"/>
    <s v="GO"/>
    <s v="DIESEL S-10"/>
    <n v="346"/>
    <n v="5.81"/>
    <s v=" Km/L"/>
    <n v="38888"/>
    <n v="59.58"/>
    <n v="8.1910000000000007"/>
    <n v="488"/>
    <s v="200367706"/>
    <s v="EXT - LUCCA JR"/>
    <s v="Planejamento Operaci"/>
    <s v="LUCCA JR"/>
    <m/>
    <d v="2026-03-20T00:00:00"/>
    <x v="11"/>
    <x v="1"/>
    <x v="11"/>
  </r>
  <r>
    <s v="TBE3B78"/>
    <s v="60645800105124169"/>
    <s v="20/03/2026 18:57:46"/>
    <s v="89049"/>
    <s v="VALDEIR JOSE CORREIA"/>
    <x v="19"/>
    <s v="Caminhão"/>
    <s v="9-180"/>
    <s v="VW"/>
    <s v="81870100"/>
    <s v="POSTO MILLENIUM DIMAG"/>
    <s v="APARECIDA DE GOIANIA"/>
    <s v="GO"/>
    <s v="DIESEL S-10"/>
    <n v="0"/>
    <n v="0"/>
    <s v=" Km/L"/>
    <n v="0"/>
    <n v="98"/>
    <n v="7.29"/>
    <n v="714.46"/>
    <s v="119640"/>
    <s v="EXT - SAO PEDRO"/>
    <s v="Planejamento Operaci"/>
    <s v="SAO PEDRO"/>
    <m/>
    <d v="2026-03-20T00:00:00"/>
    <x v="11"/>
    <x v="1"/>
    <x v="7"/>
  </r>
  <r>
    <s v="TKB0E17"/>
    <s v="60645800106185180"/>
    <s v="20/03/2026 18:58:03"/>
    <s v="02910"/>
    <s v="EMERSON CRISTIANO DA SILVEIRA"/>
    <x v="27"/>
    <s v="EQUIPAMENTOS"/>
    <s v="GUINCHO LEVE"/>
    <s v="EQUIPAMENTO"/>
    <s v="46286315"/>
    <s v="POSTO CENTRAL"/>
    <s v="BOM JESUS"/>
    <s v="GO"/>
    <s v="DIESEL S-10"/>
    <n v="360"/>
    <n v="4.5"/>
    <s v=" Km/L"/>
    <n v="28776"/>
    <n v="80.040000000000006"/>
    <n v="8.2200000000000006"/>
    <n v="657.93"/>
    <s v="1"/>
    <s v="EXT - LUCCA JR"/>
    <s v="Planejamento Operaci"/>
    <s v="LUCCA JR"/>
    <m/>
    <d v="2026-03-20T00:00:00"/>
    <x v="11"/>
    <x v="1"/>
    <x v="11"/>
  </r>
  <r>
    <s v="TLO0E87"/>
    <s v="60645800106184255"/>
    <s v="20/03/2026 19:19:08"/>
    <s v="01258"/>
    <s v="PEDRO HENRIQUE RODRIGUES VIDAL"/>
    <x v="43"/>
    <s v="EQUIPAMENTOS"/>
    <s v="GUINCHO LEVE"/>
    <s v="EQUIPAMENTO"/>
    <s v="87183400"/>
    <s v="MARAJO GUAPO"/>
    <s v="GUAPO"/>
    <s v="GO"/>
    <s v="DIESEL S-10"/>
    <n v="363"/>
    <n v="5.58"/>
    <s v=" Km/L"/>
    <n v="38233"/>
    <n v="65"/>
    <n v="7.59"/>
    <n v="493.35"/>
    <s v="0"/>
    <s v="EXT - LUCCA JR"/>
    <s v="Planejamento Operaci"/>
    <s v="LUCCA JR"/>
    <m/>
    <d v="2026-03-20T00:00:00"/>
    <x v="11"/>
    <x v="1"/>
    <x v="11"/>
  </r>
  <r>
    <s v="TLO0E87"/>
    <m/>
    <s v="20/03/2026 19:19:08"/>
    <m/>
    <m/>
    <x v="43"/>
    <m/>
    <m/>
    <m/>
    <m/>
    <s v="MARAJO GUAPO"/>
    <m/>
    <m/>
    <s v="ARLA-32"/>
    <s v="-"/>
    <s v="-"/>
    <s v=" Km/L"/>
    <s v="-"/>
    <n v="5.86"/>
    <m/>
    <n v="23.38"/>
    <m/>
    <m/>
    <m/>
    <m/>
    <m/>
    <d v="2026-03-20T00:00:00"/>
    <x v="11"/>
    <x v="1"/>
    <x v="11"/>
  </r>
  <r>
    <s v="TFA5I89"/>
    <s v="60645800109268980"/>
    <s v="20/03/2026 19:31:48"/>
    <s v="70093"/>
    <s v="CLAUDSTONE DOS REIS MENDES JUNIOR"/>
    <x v="21"/>
    <s v="Automóvel"/>
    <s v="ARGO"/>
    <s v="FIAT"/>
    <s v="87183400"/>
    <s v="MARAJO GUAPO"/>
    <s v="GUAPO"/>
    <s v="GO"/>
    <s v="ETANOL COMUM"/>
    <n v="329"/>
    <n v="8.65"/>
    <s v=" Km/L"/>
    <n v="20371"/>
    <n v="38.03"/>
    <n v="4.29"/>
    <n v="163.15"/>
    <s v="0"/>
    <s v="Planejamento Operaci"/>
    <s v="Planejamento Operaci"/>
    <s v="Operacional"/>
    <m/>
    <d v="2026-03-20T00:00:00"/>
    <x v="11"/>
    <x v="1"/>
    <x v="2"/>
  </r>
  <r>
    <s v="TFI3B19"/>
    <s v="60645800105926941"/>
    <s v="20/03/2026 19:37:19"/>
    <s v="03102"/>
    <s v="EDES GONÇALVES DA SILVA"/>
    <x v="4"/>
    <s v="Automóvel"/>
    <s v="ARGO"/>
    <s v="FIAT"/>
    <s v="13308211"/>
    <s v="P. BANDEIRANTES"/>
    <s v="RIO VERDE"/>
    <s v="GO"/>
    <s v="ETANOL COMUM"/>
    <n v="319"/>
    <n v="9.0399999999999991"/>
    <s v=" Km/L"/>
    <n v="80416"/>
    <n v="35.29"/>
    <n v="4.7910000000000004"/>
    <n v="169.08"/>
    <s v="200370349"/>
    <s v="Planejamento Operaci"/>
    <s v="Planejamento Operaci"/>
    <s v="Operacional"/>
    <m/>
    <d v="2026-03-20T00:00:00"/>
    <x v="11"/>
    <x v="1"/>
    <x v="0"/>
  </r>
  <r>
    <s v="TTP5B47"/>
    <s v="60645800106472110"/>
    <s v="20/03/2026 19:43:26"/>
    <s v="99531"/>
    <s v="RODRIGO RODRIGUES BARROS"/>
    <x v="40"/>
    <s v="Caminhonete"/>
    <s v="SAVEIRO CS RB MF"/>
    <s v="VW"/>
    <s v="75331801"/>
    <s v="DECIO CEZARINA"/>
    <s v="CEZARINA"/>
    <s v="GO"/>
    <s v="ETANOL COMUM"/>
    <n v="414"/>
    <n v="8.85"/>
    <s v=" Km/L"/>
    <n v="136575"/>
    <n v="46.78"/>
    <n v="4.6900000000000004"/>
    <n v="219.4"/>
    <s v="202603201942"/>
    <s v="EXT - KSE LOCAÇOES"/>
    <s v="Planejamento Operaci"/>
    <s v="KSE LOCAÇOES"/>
    <m/>
    <d v="2026-03-20T00:00:00"/>
    <x v="11"/>
    <x v="1"/>
    <x v="12"/>
  </r>
  <r>
    <s v="TTS4A16"/>
    <s v="60645800108788589"/>
    <s v="20/03/2026 20:04:23"/>
    <s v="70552"/>
    <s v="ARMANDO DA SILVA OLIVIEIRA NETO"/>
    <x v="32"/>
    <s v="Caminhonete"/>
    <s v="Caminhonete S10"/>
    <s v="CHEVROLET"/>
    <s v="85314604"/>
    <s v="MB POSTOS"/>
    <s v="GOIANIA"/>
    <s v="GO"/>
    <s v="DIESEL S-10"/>
    <n v="544"/>
    <n v="13.91"/>
    <s v=" Km/L"/>
    <n v="50059"/>
    <n v="39.11"/>
    <n v="8.49"/>
    <n v="332.04"/>
    <s v="0"/>
    <s v="Planejamento Operaci"/>
    <s v="Planejamento Operaci"/>
    <s v="INSPECAO"/>
    <m/>
    <d v="2026-03-20T00:00:00"/>
    <x v="11"/>
    <x v="1"/>
    <x v="12"/>
  </r>
  <r>
    <s v="TFR8B59"/>
    <s v="60645800105143681"/>
    <s v="20/03/2026 20:33:16"/>
    <s v="92635"/>
    <s v="ADENILDO BARBOSA DUTRA"/>
    <x v="8"/>
    <s v="Automóvel"/>
    <s v="ARGO"/>
    <s v="FIAT"/>
    <s v="92220505"/>
    <s v="AUTO POSTO ARAGUAIA"/>
    <s v="ACREUNA"/>
    <s v="GO"/>
    <s v="ETANOL COMUM"/>
    <n v="262"/>
    <n v="8.32"/>
    <s v=" Km/L"/>
    <n v="24661"/>
    <n v="31.48"/>
    <n v="4.8609999999999998"/>
    <n v="153.03"/>
    <s v="0"/>
    <s v="Planejamento Operaci"/>
    <s v="Planejamento Operaci"/>
    <s v="Operacional"/>
    <m/>
    <d v="2026-03-20T00:00:00"/>
    <x v="11"/>
    <x v="1"/>
    <x v="5"/>
  </r>
  <r>
    <s v="TTQ4C10"/>
    <s v="60645800106553930"/>
    <s v="20/03/2026 20:39:45"/>
    <s v="72216"/>
    <s v="ERIVALDO OLIVEIRA SOARES"/>
    <x v="31"/>
    <s v="Caminhonete"/>
    <s v="Caminhonete S10"/>
    <s v="CHEVROLET"/>
    <s v="53081700"/>
    <s v="POSTO Z   Z SANTA MA"/>
    <s v="GUAPO"/>
    <s v="GO"/>
    <s v="DIESEL S-10"/>
    <n v="1001"/>
    <n v="13.67"/>
    <s v=" Km/L"/>
    <n v="148573"/>
    <n v="73.2"/>
    <n v="6.99"/>
    <n v="511.66"/>
    <s v="0"/>
    <s v="Planejamento Operaci"/>
    <s v="Planejamento Operaci"/>
    <s v="INSPECAO"/>
    <m/>
    <d v="2026-03-20T00:00:00"/>
    <x v="11"/>
    <x v="1"/>
    <x v="12"/>
  </r>
  <r>
    <s v="TUF2B45"/>
    <s v="60645800106472420"/>
    <s v="20/03/2026 21:54:42"/>
    <s v="03398"/>
    <s v="JOSIMAR VENANCIO SANTOS SILVA"/>
    <x v="37"/>
    <s v="Caminhonete"/>
    <s v="SAVEIRO CS RB MF"/>
    <s v="VW"/>
    <s v="85314604"/>
    <s v="MB POSTOS"/>
    <s v="GOIANIA"/>
    <s v="GO"/>
    <s v="ETANOL COMUM"/>
    <n v="165"/>
    <n v="9.34"/>
    <s v=" Km/L"/>
    <n v="139455"/>
    <n v="17.670000000000002"/>
    <n v="4.99"/>
    <n v="88.17"/>
    <s v="0"/>
    <s v="EXT - KSE LOCAÇOES"/>
    <s v="Planejamento Operaci"/>
    <s v="KSE LOCAÇOES"/>
    <m/>
    <d v="2026-03-20T00:00:00"/>
    <x v="11"/>
    <x v="1"/>
    <x v="12"/>
  </r>
  <r>
    <s v="TTY2C25"/>
    <s v="60645800106472430"/>
    <s v="20/03/2026 22:00:24"/>
    <s v="48867"/>
    <s v="THAIS NADIA FERREIRA DOS SANTOS MARTINS"/>
    <x v="38"/>
    <s v="Caminhonete"/>
    <s v="SAVEIRO CS RB MF"/>
    <s v="VW"/>
    <s v="45307105"/>
    <s v="POSTO GIRASSOL"/>
    <s v="ITUMBIARA"/>
    <s v="GO"/>
    <s v="ETANOL COMUM"/>
    <n v="380"/>
    <n v="8.43"/>
    <s v=" Km/L"/>
    <n v="117607"/>
    <n v="45.09"/>
    <n v="4.6900000000000004"/>
    <n v="211.47"/>
    <s v="200379"/>
    <s v="EXT - KSE LOCAÇOES"/>
    <s v="Planejamento Operaci"/>
    <s v="KSE LOCAÇOES"/>
    <m/>
    <d v="2026-03-20T00:00:00"/>
    <x v="11"/>
    <x v="1"/>
    <x v="12"/>
  </r>
  <r>
    <s v="TTR3A31"/>
    <s v="60645800106472404"/>
    <s v="20/03/2026 22:19:53"/>
    <s v="01836"/>
    <s v="DANILLO ROSA CARDOSO"/>
    <x v="53"/>
    <s v="Caminhonete"/>
    <s v="SAVEIRO CS RB MF"/>
    <s v="VW"/>
    <s v="46209914"/>
    <s v="DECIO RIO VERDE"/>
    <s v="RIO VERDE"/>
    <s v="GO"/>
    <s v="ETANOL COMUM"/>
    <n v="380"/>
    <n v="8.0299999999999994"/>
    <s v=" Km/L"/>
    <n v="126363"/>
    <n v="47.34"/>
    <n v="4.79"/>
    <n v="226.76"/>
    <s v="202603202219"/>
    <s v="EXT - KSE LOCAÇOES"/>
    <s v="Planejamento Operaci"/>
    <s v="KSE LOCAÇOES"/>
    <m/>
    <d v="2026-03-20T00:00:00"/>
    <x v="11"/>
    <x v="1"/>
    <x v="12"/>
  </r>
  <r>
    <s v="TTP5B47"/>
    <s v="60645800106472110"/>
    <s v="21/03/2026 04:26:40"/>
    <s v="99531"/>
    <s v="RODRIGO RODRIGUES BARROS"/>
    <x v="40"/>
    <s v="Caminhonete"/>
    <s v="SAVEIRO CS RB MF"/>
    <s v="VW"/>
    <s v="75331801"/>
    <s v="DECIO CEZARINA"/>
    <s v="CEZARINA"/>
    <s v="GO"/>
    <s v="ETANOL COMUM"/>
    <n v="454"/>
    <n v="11.14"/>
    <s v=" Km/L"/>
    <n v="137029"/>
    <n v="40.74"/>
    <n v="4.6900000000000004"/>
    <n v="191.07"/>
    <s v="202603210425"/>
    <s v="EXT - KSE LOCAÇOES"/>
    <s v="Planejamento Operaci"/>
    <s v="KSE LOCAÇOES"/>
    <m/>
    <d v="2026-03-21T00:00:00"/>
    <x v="11"/>
    <x v="1"/>
    <x v="12"/>
  </r>
  <r>
    <s v="TTV4H65"/>
    <s v="60645800107557973"/>
    <s v="21/03/2026 04:45:11"/>
    <s v="03095"/>
    <s v="MICHELL ALMEIDA SANTANA"/>
    <x v="65"/>
    <s v="Caminhonete"/>
    <s v="SAVEIRO CD RB MF"/>
    <s v="VOLKSWAGEN"/>
    <s v="07674909"/>
    <s v="AUTO POSTO INDIARA"/>
    <s v="INDIARA"/>
    <s v="GO"/>
    <s v="ETANOL COMUM"/>
    <n v="472"/>
    <n v="11.45"/>
    <s v=" Km/L"/>
    <n v="24684"/>
    <n v="41.24"/>
    <n v="4.8899999999999997"/>
    <n v="201.66"/>
    <s v="12936"/>
    <s v="EXT - KSE LOCAÇOES"/>
    <s v="Planejamento Operaci"/>
    <s v="KSE LOCAÇOES"/>
    <m/>
    <d v="2026-03-21T00:00:00"/>
    <x v="11"/>
    <x v="1"/>
    <x v="12"/>
  </r>
  <r>
    <s v="TTT2H95"/>
    <s v="60645800106472477"/>
    <s v="21/03/2026 06:10:24"/>
    <s v="83047"/>
    <s v="WESLEY ROCHA FARIAS"/>
    <x v="63"/>
    <s v="Caminhonete"/>
    <s v="SAVEIRO CS RB MF"/>
    <s v="VW"/>
    <s v="45308900"/>
    <s v="POSTO LUPATINI"/>
    <s v="SANTO ANTONIO DA BARRA"/>
    <s v="GO"/>
    <s v="ETANOL COMUM"/>
    <n v="491"/>
    <n v="11.3"/>
    <s v=" Km/L"/>
    <n v="118761"/>
    <n v="43.44"/>
    <n v="4.99"/>
    <n v="216.77"/>
    <s v="1"/>
    <s v="EXT - KSE LOCAÇOES"/>
    <s v="Planejamento Operaci"/>
    <s v="KSE LOCAÇOES"/>
    <m/>
    <d v="2026-03-21T00:00:00"/>
    <x v="11"/>
    <x v="1"/>
    <x v="12"/>
  </r>
  <r>
    <s v="TFI3B19"/>
    <s v="60645800105926941"/>
    <s v="21/03/2026 06:52:11"/>
    <s v="03102"/>
    <s v="EDES GONÇALVES DA SILVA"/>
    <x v="4"/>
    <s v="Automóvel"/>
    <s v="ARGO"/>
    <s v="FIAT"/>
    <s v="13308211"/>
    <s v="P. BANDEIRANTES"/>
    <s v="RIO VERDE"/>
    <s v="GO"/>
    <s v="ETANOL COMUM"/>
    <n v="0"/>
    <n v="0"/>
    <s v=" Km/L"/>
    <n v="80416"/>
    <n v="34.299999999999997"/>
    <n v="4.79"/>
    <n v="164.3"/>
    <s v="210324468"/>
    <s v="Planejamento Operaci"/>
    <s v="Planejamento Operaci"/>
    <s v="Operacional"/>
    <m/>
    <d v="2026-03-21T00:00:00"/>
    <x v="11"/>
    <x v="1"/>
    <x v="0"/>
  </r>
  <r>
    <s v="TUG2C45"/>
    <s v="60645800106437770"/>
    <s v="21/03/2026 07:05:13"/>
    <s v="02527"/>
    <s v="ALCIENE MARTINS PONTES"/>
    <x v="54"/>
    <s v="Utilitário"/>
    <s v="SAVEIRO"/>
    <s v="FIAT"/>
    <s v="81889412"/>
    <s v="POSTO ZERO UM"/>
    <s v="RIO VERDE"/>
    <s v="GO"/>
    <s v="ETANOL COMUM"/>
    <n v="482"/>
    <n v="10.44"/>
    <s v=" Km/L"/>
    <n v="131835"/>
    <n v="46.16"/>
    <n v="4.79"/>
    <n v="221.11"/>
    <s v="2"/>
    <s v="EXT - KSE LOCAÇOES"/>
    <s v="Planejamento Operaci"/>
    <s v="KSE LOCAÇOES"/>
    <m/>
    <d v="2026-03-21T00:00:00"/>
    <x v="11"/>
    <x v="1"/>
    <x v="12"/>
  </r>
  <r>
    <s v="TUF2B45"/>
    <s v="60645800106472420"/>
    <s v="21/03/2026 07:23:48"/>
    <s v="00047"/>
    <s v="KARLA THAISE SILVA CARVALHO"/>
    <x v="37"/>
    <s v="Caminhonete"/>
    <s v="SAVEIRO CS RB MF"/>
    <s v="VW"/>
    <s v="85314604"/>
    <s v="MB POSTOS"/>
    <s v="GOIANIA"/>
    <s v="GO"/>
    <s v="ETANOL COMUM"/>
    <n v="400"/>
    <n v="10.5"/>
    <s v=" Km/L"/>
    <n v="139855"/>
    <n v="38.08"/>
    <n v="4.99"/>
    <n v="190.02"/>
    <s v="0"/>
    <s v="EXT - KSE LOCAÇOES"/>
    <s v="Planejamento Operaci"/>
    <s v="KSE LOCAÇOES"/>
    <m/>
    <d v="2026-03-21T00:00:00"/>
    <x v="11"/>
    <x v="1"/>
    <x v="12"/>
  </r>
  <r>
    <s v="TBE3B75"/>
    <s v="60645800105124380"/>
    <s v="21/03/2026 07:28:25"/>
    <s v="21706"/>
    <s v="LUIZ MARCELO NEVES"/>
    <x v="19"/>
    <s v="Caminhão"/>
    <s v="CAMINHAO CARROCERIA"/>
    <s v="OUTROS"/>
    <s v="69494411"/>
    <s v="REDE MARAJO RIO VERD"/>
    <s v="RIO VERDE"/>
    <s v="GO"/>
    <s v="DIESEL S-10"/>
    <n v="0"/>
    <n v="0"/>
    <s v=" Km/L"/>
    <n v="0"/>
    <n v="106"/>
    <n v="7.99"/>
    <n v="846.94"/>
    <s v="21706273835"/>
    <s v="EXT - SAO PEDRO"/>
    <s v="Planejamento Operaci"/>
    <s v="SAO PEDRO"/>
    <m/>
    <d v="2026-03-21T00:00:00"/>
    <x v="11"/>
    <x v="1"/>
    <x v="7"/>
  </r>
  <r>
    <s v="TBE3B75"/>
    <m/>
    <s v="21/03/2026 07:32:32"/>
    <m/>
    <m/>
    <x v="20"/>
    <m/>
    <m/>
    <m/>
    <m/>
    <s v="REDE MARAJO RIO VERD"/>
    <m/>
    <m/>
    <s v="ARLA-32"/>
    <n v="0"/>
    <n v="0"/>
    <s v=" Km/L"/>
    <n v="0"/>
    <n v="19.239999999999998"/>
    <m/>
    <n v="76.77"/>
    <m/>
    <m/>
    <m/>
    <m/>
    <m/>
    <d v="2026-03-21T00:00:00"/>
    <x v="11"/>
    <x v="1"/>
    <x v="7"/>
  </r>
  <r>
    <s v="TTY2C25"/>
    <s v="60645800106472430"/>
    <s v="21/03/2026 07:51:30"/>
    <s v="59829"/>
    <s v="AGDA GOMES DA SILVA RODRIGUES"/>
    <x v="38"/>
    <s v="Caminhonete"/>
    <s v="SAVEIRO CS RB MF"/>
    <s v="VW"/>
    <s v="46286315"/>
    <s v="POSTO CENTRAL"/>
    <s v="BOM JESUS"/>
    <s v="GO"/>
    <s v="ETANOL COMUM"/>
    <n v="453"/>
    <n v="10.76"/>
    <s v=" Km/L"/>
    <n v="118060"/>
    <n v="42.09"/>
    <n v="4.99"/>
    <n v="210.03"/>
    <s v="1"/>
    <s v="EXT - KSE LOCAÇOES"/>
    <s v="Planejamento Operaci"/>
    <s v="KSE LOCAÇOES"/>
    <m/>
    <d v="2026-03-21T00:00:00"/>
    <x v="11"/>
    <x v="1"/>
    <x v="12"/>
  </r>
  <r>
    <s v="TEQ8G33"/>
    <s v="60645800105124371"/>
    <s v="21/03/2026 08:04:55"/>
    <s v="80246"/>
    <s v="FRANCISCO DE ASSIS SOARES"/>
    <x v="19"/>
    <s v="Caminhão"/>
    <s v="9-180"/>
    <s v="VOLKSWAGEN"/>
    <s v="45307105"/>
    <s v="POSTO GIRASSOL"/>
    <s v="ITUMBIARA"/>
    <s v="GO"/>
    <s v="DIESEL S-10"/>
    <n v="0"/>
    <n v="0"/>
    <s v=" Km/L"/>
    <n v="0"/>
    <n v="66.8"/>
    <n v="7.79"/>
    <n v="520.37"/>
    <s v="210329"/>
    <s v="EXT - SAO PEDRO"/>
    <s v="Planejamento Operaci"/>
    <s v="SAO PEDRO"/>
    <m/>
    <d v="2026-03-21T00:00:00"/>
    <x v="11"/>
    <x v="1"/>
    <x v="7"/>
  </r>
  <r>
    <s v="TGM2I26"/>
    <s v="60645800106958050"/>
    <s v="21/03/2026 08:58:29"/>
    <s v="59226"/>
    <s v="PASCHOAL FAVORITTO DE QUEIROZ"/>
    <x v="52"/>
    <s v="Utilitário"/>
    <s v="FIORINO"/>
    <s v="FIAT"/>
    <s v="36615306"/>
    <s v="AUTO POSTO DOS JARDINS"/>
    <s v="GOIANIA"/>
    <s v="GO"/>
    <s v="ETANOL COMUM"/>
    <n v="375"/>
    <n v="6.43"/>
    <s v=" Km/L"/>
    <n v="22847"/>
    <n v="58.34"/>
    <n v="4.49"/>
    <n v="261.97000000000003"/>
    <s v="0"/>
    <s v="EXT - KSE LOCAÇOES"/>
    <s v="Planejamento Operaci"/>
    <s v="Operacional"/>
    <m/>
    <d v="2026-03-21T00:00:00"/>
    <x v="11"/>
    <x v="1"/>
    <x v="5"/>
  </r>
  <r>
    <s v="TJE5D27"/>
    <s v="60645800105124400"/>
    <s v="21/03/2026 09:21:53"/>
    <s v="09179"/>
    <s v="DANIEL NASCIMENTO DOS SANTOS_x0009__x0009__x0009__x0009_"/>
    <x v="60"/>
    <s v="EQUIPAMENTOS"/>
    <s v="GUINCHO LEVE"/>
    <s v="EQUIPAMENTO"/>
    <s v="46209914"/>
    <s v="DECIO RIO VERDE"/>
    <s v="RIO VERDE"/>
    <s v="GO"/>
    <s v="DIESEL S-10"/>
    <n v="362"/>
    <n v="5.57"/>
    <s v=" Km/L"/>
    <n v="27228"/>
    <n v="65"/>
    <n v="8.59"/>
    <n v="558.35"/>
    <s v="202603210921"/>
    <s v="EXT - LUCCA JR"/>
    <s v="Planejamento Operaci"/>
    <s v="LUCCA JR"/>
    <m/>
    <d v="2026-03-21T00:00:00"/>
    <x v="11"/>
    <x v="1"/>
    <x v="11"/>
  </r>
  <r>
    <s v="TJE5D27"/>
    <m/>
    <s v="21/03/2026 09:24:10"/>
    <m/>
    <m/>
    <x v="60"/>
    <m/>
    <m/>
    <m/>
    <m/>
    <s v="DECIO RIO VERDE"/>
    <m/>
    <m/>
    <s v="ARLA-32"/>
    <s v="-"/>
    <s v="-"/>
    <s v=" Km/L"/>
    <s v="-"/>
    <n v="1.91"/>
    <m/>
    <n v="7.26"/>
    <m/>
    <m/>
    <m/>
    <m/>
    <m/>
    <d v="2026-03-21T00:00:00"/>
    <x v="11"/>
    <x v="1"/>
    <x v="11"/>
  </r>
  <r>
    <s v="TTR3A31"/>
    <s v="60645800106472404"/>
    <s v="21/03/2026 09:35:11"/>
    <s v="06404"/>
    <s v="FABIO BERNARDINO DA SILVA"/>
    <x v="53"/>
    <s v="Caminhonete"/>
    <s v="SAVEIRO CS RB MF"/>
    <s v="VW"/>
    <s v="46209914"/>
    <s v="DECIO RIO VERDE"/>
    <s v="RIO VERDE"/>
    <s v="GO"/>
    <s v="ETANOL COMUM"/>
    <n v="409"/>
    <n v="9.7799999999999994"/>
    <s v=" Km/L"/>
    <n v="126772"/>
    <n v="41.82"/>
    <n v="4.79"/>
    <n v="200.32"/>
    <s v="202603210934"/>
    <s v="EXT - KSE LOCAÇOES"/>
    <s v="Planejamento Operaci"/>
    <s v="KSE LOCAÇOES"/>
    <m/>
    <d v="2026-03-21T00:00:00"/>
    <x v="11"/>
    <x v="1"/>
    <x v="12"/>
  </r>
  <r>
    <s v="QSW6J59"/>
    <s v="60645800106460000"/>
    <s v="21/03/2026 12:41:22"/>
    <s v="02763"/>
    <s v="JENIVALDO JESUS MATOS"/>
    <x v="28"/>
    <s v="EQUIPAMENTOS"/>
    <s v="CAMINHÃO PIPA"/>
    <s v="OUTROS"/>
    <s v="41826312"/>
    <s v="AUTO POSTO JACARE"/>
    <s v="ACREUNA"/>
    <s v="GO"/>
    <s v="DIESEL S-10"/>
    <n v="537"/>
    <n v="4.45"/>
    <s v=" Km/L"/>
    <n v="23720"/>
    <n v="120.68"/>
    <n v="8.19"/>
    <n v="988.37"/>
    <s v="210345604"/>
    <s v="EXT - LUCCA JR"/>
    <s v="Planejamento Operaci"/>
    <s v="LUCCA JR"/>
    <m/>
    <d v="2026-03-21T00:00:00"/>
    <x v="11"/>
    <x v="1"/>
    <x v="11"/>
  </r>
  <r>
    <s v="TFI3B19"/>
    <s v="60645800105926941"/>
    <s v="21/03/2026 14:03:53"/>
    <s v="70214"/>
    <s v="IGOR LEMES FERNANDES"/>
    <x v="4"/>
    <s v="Automóvel"/>
    <s v="ARGO"/>
    <s v="FIAT"/>
    <s v="75331801"/>
    <s v="DECIO CEZARINA"/>
    <s v="CEZARINA"/>
    <s v="GO"/>
    <s v="ETANOL COMUM"/>
    <n v="800"/>
    <n v="20.399999999999999"/>
    <s v=" Km/L"/>
    <n v="81216"/>
    <n v="39.22"/>
    <n v="4.6900000000000004"/>
    <n v="183.94"/>
    <s v="202603211402"/>
    <s v="Planejamento Operaci"/>
    <s v="Planejamento Operaci"/>
    <s v="Operacional"/>
    <m/>
    <d v="2026-03-21T00:00:00"/>
    <x v="11"/>
    <x v="1"/>
    <x v="0"/>
  </r>
  <r>
    <s v="TTS4A16"/>
    <s v="60645800108788589"/>
    <s v="21/03/2026 14:39:52"/>
    <s v="70198"/>
    <s v="LALESCA CRISTINA SOUZA DE OLIVEIRA"/>
    <x v="32"/>
    <s v="Caminhonete"/>
    <s v="Caminhonete S10"/>
    <s v="CHEVROLET"/>
    <s v="75331003"/>
    <s v="SUPERVIA LAGOA"/>
    <s v="RIO VERDE"/>
    <s v="GO"/>
    <s v="DIESEL S-10"/>
    <n v="836"/>
    <n v="14.67"/>
    <s v=" Km/L"/>
    <n v="50895"/>
    <n v="57"/>
    <n v="8.24"/>
    <n v="469.68"/>
    <s v="1"/>
    <s v="Planejamento Operaci"/>
    <s v="Planejamento Operaci"/>
    <s v="INSPECAO"/>
    <m/>
    <d v="2026-03-21T00:00:00"/>
    <x v="11"/>
    <x v="1"/>
    <x v="12"/>
  </r>
  <r>
    <s v="TIV6G27"/>
    <s v="60645800106184069"/>
    <s v="21/03/2026 14:47:16"/>
    <s v="00831"/>
    <s v="TIAGO CALDEIRA DOS SANTOS SILVA_x0009__x0009__x0009__x0009_"/>
    <x v="30"/>
    <s v="EQUIPAMENTOS"/>
    <s v="GUINCHO LEVE"/>
    <s v="EQUIPAMENTO"/>
    <s v="41826312"/>
    <s v="AUTO POSTO JACARE"/>
    <s v="ACREUNA"/>
    <s v="GO"/>
    <s v="DIESEL S-10"/>
    <n v="424"/>
    <n v="6.67"/>
    <s v=" Km/L"/>
    <n v="39312"/>
    <n v="63.53"/>
    <n v="8.1910000000000007"/>
    <n v="520.37"/>
    <s v="210353168"/>
    <s v="EXT - LUCCA JR"/>
    <s v="Planejamento Operaci"/>
    <s v="LUCCA JR"/>
    <m/>
    <d v="2026-03-21T00:00:00"/>
    <x v="11"/>
    <x v="1"/>
    <x v="11"/>
  </r>
  <r>
    <s v="TIV6G27"/>
    <m/>
    <s v="21/03/2026 14:47:16"/>
    <m/>
    <m/>
    <x v="30"/>
    <m/>
    <m/>
    <m/>
    <m/>
    <s v="AUTO POSTO JACARE"/>
    <m/>
    <m/>
    <s v="ARLA-32"/>
    <s v="-"/>
    <s v="-"/>
    <s v=" Km/L"/>
    <s v="-"/>
    <n v="6.03"/>
    <m/>
    <n v="19.93"/>
    <m/>
    <m/>
    <m/>
    <m/>
    <m/>
    <d v="2026-03-21T00:00:00"/>
    <x v="11"/>
    <x v="1"/>
    <x v="11"/>
  </r>
  <r>
    <s v="TTP5B47"/>
    <s v="60645800106472110"/>
    <s v="21/03/2026 15:10:22"/>
    <s v="82380"/>
    <s v="ENILSON DE SOUSA CAETANO"/>
    <x v="40"/>
    <s v="Caminhonete"/>
    <s v="SAVEIRO CS RB MF"/>
    <s v="VW"/>
    <s v="07674911"/>
    <s v="AUTO POSTO INDIARA"/>
    <s v="INDIARA"/>
    <s v="GO"/>
    <s v="ETANOL COMUM"/>
    <n v="445"/>
    <n v="9.4700000000000006"/>
    <s v=" Km/L"/>
    <n v="137474"/>
    <n v="46.98"/>
    <n v="5.09"/>
    <n v="239.13"/>
    <s v="0"/>
    <s v="EXT - KSE LOCAÇOES"/>
    <s v="Planejamento Operaci"/>
    <s v="KSE LOCAÇOES"/>
    <m/>
    <d v="2026-03-21T00:00:00"/>
    <x v="11"/>
    <x v="1"/>
    <x v="12"/>
  </r>
  <r>
    <s v="TTV4H65"/>
    <s v="60645800107557973"/>
    <s v="21/03/2026 15:23:53"/>
    <s v="52982"/>
    <s v="ROBERTO ANTONIO DE MELO"/>
    <x v="65"/>
    <s v="Caminhonete"/>
    <s v="SAVEIRO CD RB MF"/>
    <s v="VOLKSWAGEN"/>
    <s v="41826312"/>
    <s v="AUTO POSTO JACARE"/>
    <s v="ACREUNA"/>
    <s v="GO"/>
    <s v="ETANOL COMUM"/>
    <n v="445"/>
    <n v="8.93"/>
    <s v=" Km/L"/>
    <n v="25129"/>
    <n v="49.85"/>
    <n v="4.8609999999999998"/>
    <n v="242.3"/>
    <s v="210355347"/>
    <s v="EXT - KSE LOCAÇOES"/>
    <s v="Planejamento Operaci"/>
    <s v="KSE LOCAÇOES"/>
    <m/>
    <d v="2026-03-21T00:00:00"/>
    <x v="11"/>
    <x v="1"/>
    <x v="12"/>
  </r>
  <r>
    <s v="PQL3980"/>
    <s v="60645800105124428"/>
    <s v="21/03/2026 16:08:41"/>
    <s v="03608"/>
    <s v="WEIDER DA SILVA RODRIGUES"/>
    <x v="71"/>
    <s v="Automóvel"/>
    <s v="MARCH"/>
    <s v="NISSAN"/>
    <s v="46286315"/>
    <s v="POSTO CENTRAL"/>
    <s v="BOM JESUS"/>
    <s v="GO"/>
    <s v="ETANOL COMUM"/>
    <n v="444"/>
    <n v="16.690000000000001"/>
    <s v=" Km/L"/>
    <n v="62936"/>
    <n v="26.61"/>
    <n v="4.99"/>
    <n v="132.78"/>
    <s v="1"/>
    <s v="Planejamento Operaci"/>
    <s v="Planejamento Operaci"/>
    <s v="Operacional"/>
    <m/>
    <d v="2026-03-21T00:00:00"/>
    <x v="11"/>
    <x v="1"/>
    <x v="1"/>
  </r>
  <r>
    <s v="TTQ4C10"/>
    <s v="60645800106553930"/>
    <s v="21/03/2026 16:54:49"/>
    <s v="93910"/>
    <s v="DIVINO AVELINO DOS SANTOS"/>
    <x v="31"/>
    <s v="Caminhonete"/>
    <s v="Caminhonete S10"/>
    <s v="CHEVROLET"/>
    <s v="87183400"/>
    <s v="MARAJO GUAPO"/>
    <s v="GUAPO"/>
    <s v="GO"/>
    <s v="DIESEL S-10"/>
    <n v="845"/>
    <n v="12.6"/>
    <s v=" Km/L"/>
    <n v="149418"/>
    <n v="67.040000000000006"/>
    <n v="7.59"/>
    <n v="508.83"/>
    <s v="0"/>
    <s v="Planejamento Operaci"/>
    <s v="Planejamento Operaci"/>
    <s v="INSPECAO"/>
    <m/>
    <d v="2026-03-21T00:00:00"/>
    <x v="11"/>
    <x v="1"/>
    <x v="12"/>
  </r>
  <r>
    <s v="TUW2D74"/>
    <s v="60645800105124310"/>
    <s v="21/03/2026 16:56:23"/>
    <s v="03339"/>
    <s v="MAYARA MARTINS DA SILVA SOUZA"/>
    <x v="35"/>
    <s v="Automóvel"/>
    <s v="CHEVROLET/S10 LS DD4"/>
    <s v="CHEVROLET"/>
    <s v="45307105"/>
    <s v="POSTO GIRASSOL"/>
    <s v="ITUMBIARA"/>
    <s v="GO"/>
    <s v="DIESEL ADITIVADO"/>
    <n v="787"/>
    <n v="13.82"/>
    <s v=" Km/L"/>
    <n v="118837"/>
    <n v="56.93"/>
    <n v="7.79"/>
    <n v="443.48"/>
    <s v="210360"/>
    <s v="Planejamento Operaci"/>
    <s v="Planejamento Operaci"/>
    <s v="Operacional"/>
    <m/>
    <d v="2026-03-21T00:00:00"/>
    <x v="11"/>
    <x v="1"/>
    <x v="12"/>
  </r>
  <r>
    <s v="TGA0B06"/>
    <s v="60645800106958060"/>
    <s v="21/03/2026 16:56:31"/>
    <s v="00933"/>
    <s v="GIULEY RIBEIRO DOS SANTOS"/>
    <x v="55"/>
    <s v="Caminhonete"/>
    <s v="FIORINO"/>
    <s v="FIAT"/>
    <s v="45308900"/>
    <s v="POSTO LUPATINI"/>
    <s v="SANTO ANTONIO DA BARRA"/>
    <s v="GO"/>
    <s v="ETANOL COMUM"/>
    <n v="268"/>
    <n v="8.15"/>
    <s v=" Km/L"/>
    <n v="24235"/>
    <n v="32.880000000000003"/>
    <n v="4.99"/>
    <n v="164.07"/>
    <s v="0"/>
    <s v="Planejamento Operaci"/>
    <s v="Planejamento Operaci"/>
    <s v="TI e Automação"/>
    <m/>
    <d v="2026-03-21T00:00:00"/>
    <x v="11"/>
    <x v="1"/>
    <x v="5"/>
  </r>
  <r>
    <s v="TTY2C25"/>
    <s v="60645800106472430"/>
    <s v="21/03/2026 17:06:57"/>
    <s v="59829"/>
    <s v="AGDA GOMES DA SILVA RODRIGUES"/>
    <x v="38"/>
    <s v="Caminhonete"/>
    <s v="SAVEIRO CS RB MF"/>
    <s v="VW"/>
    <s v="46286315"/>
    <s v="POSTO CENTRAL"/>
    <s v="BOM JESUS"/>
    <s v="GO"/>
    <s v="ETANOL COMUM"/>
    <n v="318"/>
    <n v="8.15"/>
    <s v=" Km/L"/>
    <n v="118378"/>
    <n v="39"/>
    <n v="4.99"/>
    <n v="194.62"/>
    <s v="1"/>
    <s v="EXT - KSE LOCAÇOES"/>
    <s v="Planejamento Operaci"/>
    <s v="KSE LOCAÇOES"/>
    <m/>
    <d v="2026-03-21T00:00:00"/>
    <x v="11"/>
    <x v="1"/>
    <x v="12"/>
  </r>
  <r>
    <s v="TUF2B45"/>
    <s v="60645800106472420"/>
    <s v="21/03/2026 17:09:27"/>
    <s v="00047"/>
    <s v="KARLA THAISE SILVA CARVALHO"/>
    <x v="37"/>
    <s v="Caminhonete"/>
    <s v="SAVEIRO CS RB MF"/>
    <s v="VW"/>
    <s v="85314604"/>
    <s v="MB POSTOS"/>
    <s v="GOIANIA"/>
    <s v="GO"/>
    <s v="ETANOL COMUM"/>
    <n v="320"/>
    <n v="8.5299999999999994"/>
    <s v=" Km/L"/>
    <n v="140175"/>
    <n v="37.520000000000003"/>
    <n v="4.99"/>
    <n v="187.22"/>
    <s v="0"/>
    <s v="EXT - KSE LOCAÇOES"/>
    <s v="Planejamento Operaci"/>
    <s v="KSE LOCAÇOES"/>
    <m/>
    <d v="2026-03-21T00:00:00"/>
    <x v="11"/>
    <x v="1"/>
    <x v="12"/>
  </r>
  <r>
    <s v="TTT2H95"/>
    <s v="60645800106472477"/>
    <s v="21/03/2026 17:30:33"/>
    <s v="46440"/>
    <s v="PAULO SOUSA DIAS"/>
    <x v="63"/>
    <s v="Caminhonete"/>
    <s v="SAVEIRO CS RB MF"/>
    <s v="VW"/>
    <s v="45308900"/>
    <s v="POSTO LUPATINI"/>
    <s v="SANTO ANTONIO DA BARRA"/>
    <s v="GO"/>
    <s v="ETANOL COMUM"/>
    <n v="393"/>
    <n v="8.83"/>
    <s v=" Km/L"/>
    <n v="119154"/>
    <n v="44.5"/>
    <n v="4.99"/>
    <n v="222.06"/>
    <s v="0"/>
    <s v="EXT - KSE LOCAÇOES"/>
    <s v="Planejamento Operaci"/>
    <s v="KSE LOCAÇOES"/>
    <m/>
    <d v="2026-03-21T00:00:00"/>
    <x v="11"/>
    <x v="1"/>
    <x v="12"/>
  </r>
  <r>
    <s v="TGK2G46"/>
    <s v="60645800106956305"/>
    <s v="21/03/2026 17:36:23"/>
    <s v="48710"/>
    <s v="GUSTAVO DA SILVA"/>
    <x v="59"/>
    <s v="Utilitário"/>
    <s v="FIORINO"/>
    <s v="FIAT"/>
    <s v="92220505"/>
    <s v="AUTO POSTO ARAGUAIA"/>
    <s v="ACREUNA"/>
    <s v="GO"/>
    <s v="ETANOL COMUM"/>
    <n v="444"/>
    <n v="8.5299999999999994"/>
    <s v=" Km/L"/>
    <n v="15520"/>
    <n v="52.05"/>
    <n v="4.8600000000000003"/>
    <n v="252.98"/>
    <s v="0"/>
    <s v="Planejamento Operaci"/>
    <s v="Planejamento Operaci"/>
    <s v="Operacional"/>
    <m/>
    <d v="2026-03-21T00:00:00"/>
    <x v="11"/>
    <x v="1"/>
    <x v="5"/>
  </r>
  <r>
    <s v="TUG2C45"/>
    <s v="60645800106437770"/>
    <s v="21/03/2026 18:10:39"/>
    <s v="03782"/>
    <s v="ELVIS MESSIAS FERNANDES"/>
    <x v="54"/>
    <s v="Utilitário"/>
    <s v="SAVEIRO"/>
    <s v="FIAT"/>
    <s v="13335016"/>
    <s v="POSTO TREVO"/>
    <s v="RIO VERDE"/>
    <s v="GO"/>
    <s v="ETANOL COMUM"/>
    <n v="348"/>
    <n v="8.4499999999999993"/>
    <s v=" Km/L"/>
    <n v="132183"/>
    <n v="41.17"/>
    <n v="4.9909999999999997"/>
    <n v="205.46"/>
    <s v="210365392"/>
    <s v="EXT - KSE LOCAÇOES"/>
    <s v="Planejamento Operaci"/>
    <s v="KSE LOCAÇOES"/>
    <m/>
    <d v="2026-03-21T00:00:00"/>
    <x v="11"/>
    <x v="1"/>
    <x v="12"/>
  </r>
  <r>
    <s v="TGM4D76"/>
    <s v="60645800106437582"/>
    <s v="21/03/2026 18:15:38"/>
    <s v="33534"/>
    <s v="MARCOS ANTONIO MARCELINO DA SILVA"/>
    <x v="56"/>
    <s v="Caminhonete"/>
    <s v="FIORINO"/>
    <s v="FIAT"/>
    <s v="46286315"/>
    <s v="POSTO CENTRAL"/>
    <s v="BOM JESUS"/>
    <s v="GO"/>
    <s v="ETANOL COMUM"/>
    <n v="304"/>
    <n v="8.11"/>
    <s v=" Km/L"/>
    <n v="22295"/>
    <n v="37.47"/>
    <n v="4.9909999999999997"/>
    <n v="187.01"/>
    <s v="1"/>
    <s v="Planejamento Operaci"/>
    <s v="Planejamento Operaci"/>
    <s v="Operacional"/>
    <m/>
    <d v="2026-03-21T00:00:00"/>
    <x v="11"/>
    <x v="1"/>
    <x v="5"/>
  </r>
  <r>
    <s v="TFL8I14"/>
    <s v="60645800106437530"/>
    <s v="21/03/2026 20:00:14"/>
    <s v="14914"/>
    <s v="OBERDAN PEREIRA DE AZEVEDO"/>
    <x v="57"/>
    <s v="EQUIPAMENTOS"/>
    <s v="AMBULANCIA"/>
    <s v="OUTROS"/>
    <s v="46286315"/>
    <s v="POSTO CENTRAL"/>
    <s v="BOM JESUS"/>
    <s v="GO"/>
    <s v="DIESEL S-10"/>
    <n v="265"/>
    <n v="6.53"/>
    <s v=" Km/L"/>
    <n v="12501"/>
    <n v="40.61"/>
    <n v="8.2200000000000006"/>
    <n v="333.81"/>
    <s v="1"/>
    <s v="Planejamento Operaci"/>
    <s v="Planejamento Operaci"/>
    <s v="Operacional"/>
    <m/>
    <d v="2026-03-21T00:00:00"/>
    <x v="11"/>
    <x v="1"/>
    <x v="13"/>
  </r>
  <r>
    <s v="TUQ2H91"/>
    <s v="60645800107558597"/>
    <s v="21/03/2026 20:34:54"/>
    <s v="87954"/>
    <s v="DANIEL GONÇALVES"/>
    <x v="66"/>
    <s v="Caminhonete"/>
    <s v="SAVEIRO CD RB MF"/>
    <s v="VOLKSWAGEN"/>
    <s v="13342911"/>
    <s v="SANTA HELENA DE GOIAS"/>
    <s v="SANTA HELENA DE GOIAS"/>
    <s v="GO"/>
    <s v="ETANOL COMUM"/>
    <n v="306"/>
    <n v="6.93"/>
    <s v=" Km/L"/>
    <n v="34655"/>
    <n v="44.15"/>
    <n v="4.99"/>
    <n v="220.31"/>
    <s v="1774136045"/>
    <s v="EXT - KSE LOCAÇOES"/>
    <s v="Planejamento Operaci"/>
    <s v="KSE LOCAÇOES"/>
    <m/>
    <d v="2026-03-21T00:00:00"/>
    <x v="11"/>
    <x v="1"/>
    <x v="12"/>
  </r>
  <r>
    <s v="TUF2B45"/>
    <s v="60645800106472420"/>
    <s v="21/03/2026 20:46:42"/>
    <s v="03398"/>
    <s v="JOSIMAR VENANCIO SANTOS SILVA"/>
    <x v="37"/>
    <s v="Caminhonete"/>
    <s v="SAVEIRO CS RB MF"/>
    <s v="VW"/>
    <s v="85314604"/>
    <s v="MB POSTOS"/>
    <s v="GOIANIA"/>
    <s v="GO"/>
    <s v="ETANOL COMUM"/>
    <n v="163"/>
    <n v="9.6999999999999993"/>
    <s v=" Km/L"/>
    <n v="140338"/>
    <n v="16.8"/>
    <n v="4.99"/>
    <n v="83.83"/>
    <s v="0"/>
    <s v="EXT - KSE LOCAÇOES"/>
    <s v="Planejamento Operaci"/>
    <s v="KSE LOCAÇOES"/>
    <m/>
    <d v="2026-03-21T00:00:00"/>
    <x v="11"/>
    <x v="1"/>
    <x v="12"/>
  </r>
  <r>
    <s v="TFI3B19"/>
    <s v="60645800105926941"/>
    <s v="21/03/2026 20:57:57"/>
    <s v="03102"/>
    <s v="EDES GONÇALVES DA SILVA"/>
    <x v="4"/>
    <s v="Automóvel"/>
    <s v="ARGO"/>
    <s v="FIAT"/>
    <s v="13335016"/>
    <s v="POSTO TREVO"/>
    <s v="RIO VERDE"/>
    <s v="GO"/>
    <s v="ETANOL COMUM"/>
    <n v="211"/>
    <n v="7.71"/>
    <s v=" Km/L"/>
    <n v="81427"/>
    <n v="27.36"/>
    <n v="4.99"/>
    <n v="136.53"/>
    <s v="210375432"/>
    <s v="Planejamento Operaci"/>
    <s v="Planejamento Operaci"/>
    <s v="Operacional"/>
    <m/>
    <d v="2026-03-21T00:00:00"/>
    <x v="11"/>
    <x v="1"/>
    <x v="0"/>
  </r>
  <r>
    <s v="TJP1H27"/>
    <s v="60645800106439607"/>
    <s v="21/03/2026 21:36:42"/>
    <s v="01258"/>
    <s v="PEDRO HENRIQUE RODRIGUES VIDAL"/>
    <x v="58"/>
    <s v="EQUIPAMENTOS"/>
    <s v="GUINCHO LEVE"/>
    <s v="EQUIPAMENTO"/>
    <s v="87183400"/>
    <s v="MARAJO GUAPO"/>
    <s v="GUAPO"/>
    <s v="GO"/>
    <s v="DIESEL S-10"/>
    <n v="659"/>
    <n v="6.92"/>
    <s v=" Km/L"/>
    <n v="22203"/>
    <n v="95.23"/>
    <n v="7.59"/>
    <n v="722.8"/>
    <s v="0"/>
    <s v="EXT - LUCCA JR"/>
    <s v="Planejamento Operaci"/>
    <s v="LUCCA JR"/>
    <m/>
    <d v="2026-03-21T00:00:00"/>
    <x v="11"/>
    <x v="1"/>
    <x v="11"/>
  </r>
  <r>
    <s v="TJP1H27"/>
    <m/>
    <s v="21/03/2026 21:36:42"/>
    <m/>
    <m/>
    <x v="58"/>
    <m/>
    <m/>
    <m/>
    <m/>
    <s v="MARAJO GUAPO"/>
    <m/>
    <m/>
    <s v="ARLA-32"/>
    <s v="-"/>
    <s v="-"/>
    <s v=" Km/L"/>
    <s v="-"/>
    <n v="5.0199999999999996"/>
    <m/>
    <n v="20.03"/>
    <m/>
    <m/>
    <m/>
    <m/>
    <m/>
    <d v="2026-03-21T00:00:00"/>
    <x v="11"/>
    <x v="1"/>
    <x v="11"/>
  </r>
  <r>
    <s v="TTS4A16"/>
    <s v="60645800108788589"/>
    <s v="21/03/2026 21:45:25"/>
    <s v="70552"/>
    <s v="ARMANDO DA SILVA OLIVIEIRA NETO"/>
    <x v="32"/>
    <s v="Caminhonete"/>
    <s v="Caminhonete S10"/>
    <s v="CHEVROLET"/>
    <s v="85314604"/>
    <s v="MB POSTOS"/>
    <s v="GOIANIA"/>
    <s v="GO"/>
    <s v="DIESEL S-10"/>
    <n v="284"/>
    <n v="12.16"/>
    <s v=" Km/L"/>
    <n v="51179"/>
    <n v="23.36"/>
    <n v="8.49"/>
    <n v="198.33"/>
    <s v="0"/>
    <s v="Planejamento Operaci"/>
    <s v="Planejamento Operaci"/>
    <s v="INSPECAO"/>
    <m/>
    <d v="2026-03-21T00:00:00"/>
    <x v="11"/>
    <x v="1"/>
    <x v="12"/>
  </r>
  <r>
    <s v="TTR3A31"/>
    <s v="60645800106472404"/>
    <s v="21/03/2026 21:54:26"/>
    <s v="01836"/>
    <s v="DANILLO ROSA CARDOSO"/>
    <x v="53"/>
    <s v="Caminhonete"/>
    <s v="SAVEIRO CS RB MF"/>
    <s v="VW"/>
    <s v="46209914"/>
    <s v="DECIO RIO VERDE"/>
    <s v="RIO VERDE"/>
    <s v="GO"/>
    <s v="ETANOL COMUM"/>
    <n v="450"/>
    <n v="9.75"/>
    <s v=" Km/L"/>
    <n v="127222"/>
    <n v="46.17"/>
    <n v="4.79"/>
    <n v="221.15"/>
    <s v="202603212153"/>
    <s v="EXT - KSE LOCAÇOES"/>
    <s v="Planejamento Operaci"/>
    <s v="KSE LOCAÇOES"/>
    <m/>
    <d v="2026-03-21T00:00:00"/>
    <x v="11"/>
    <x v="1"/>
    <x v="12"/>
  </r>
  <r>
    <s v="TTY2C25"/>
    <s v="60645800106472430"/>
    <s v="21/03/2026 22:40:17"/>
    <s v="48867"/>
    <s v="THAIS NADIA FERREIRA DOS SANTOS MARTINS"/>
    <x v="38"/>
    <s v="Caminhonete"/>
    <s v="SAVEIRO CS RB MF"/>
    <s v="VW"/>
    <s v="45341508"/>
    <s v="POSTO ALTO DA SERRA"/>
    <s v="ITUMBIARA"/>
    <s v="GO"/>
    <s v="ETANOL COMUM"/>
    <n v="200"/>
    <n v="8.6"/>
    <s v=" Km/L"/>
    <n v="118578"/>
    <n v="23.26"/>
    <n v="4.99"/>
    <n v="116.07"/>
    <s v="0"/>
    <s v="EXT - KSE LOCAÇOES"/>
    <s v="Planejamento Operaci"/>
    <s v="KSE LOCAÇOES"/>
    <m/>
    <d v="2026-03-21T00:00:00"/>
    <x v="11"/>
    <x v="1"/>
    <x v="12"/>
  </r>
  <r>
    <s v="TTP5B47"/>
    <s v="60645800106472110"/>
    <s v="21/03/2026 23:14:47"/>
    <s v="99531"/>
    <s v="RODRIGO RODRIGUES BARROS"/>
    <x v="40"/>
    <s v="Caminhonete"/>
    <s v="SAVEIRO CS RB MF"/>
    <s v="VW"/>
    <s v="75331801"/>
    <s v="DECIO CEZARINA"/>
    <s v="CEZARINA"/>
    <s v="GO"/>
    <s v="ETANOL COMUM"/>
    <n v="371"/>
    <n v="10.48"/>
    <s v=" Km/L"/>
    <n v="137845"/>
    <n v="35.409999999999997"/>
    <n v="4.6900000000000004"/>
    <n v="166.07"/>
    <s v="202603212314"/>
    <s v="EXT - KSE LOCAÇOES"/>
    <s v="Planejamento Operaci"/>
    <s v="KSE LOCAÇOES"/>
    <m/>
    <d v="2026-03-21T00:00:00"/>
    <x v="11"/>
    <x v="1"/>
    <x v="12"/>
  </r>
  <r>
    <s v="TTT2H95"/>
    <s v="60645800106472477"/>
    <s v="22/03/2026 05:53:45"/>
    <s v="83047"/>
    <s v="WESLEY ROCHA FARIAS"/>
    <x v="63"/>
    <s v="Caminhonete"/>
    <s v="SAVEIRO CS RB MF"/>
    <s v="VW"/>
    <s v="46209914"/>
    <s v="DECIO RIO VERDE"/>
    <s v="RIO VERDE"/>
    <s v="GO"/>
    <s v="ETANOL COMUM"/>
    <n v="549"/>
    <n v="11.6"/>
    <s v=" Km/L"/>
    <n v="119703"/>
    <n v="47.33"/>
    <n v="4.79"/>
    <n v="226.71"/>
    <s v="202603220551"/>
    <s v="EXT - KSE LOCAÇOES"/>
    <s v="Planejamento Operaci"/>
    <s v="KSE LOCAÇOES"/>
    <m/>
    <d v="2026-03-22T00:00:00"/>
    <x v="11"/>
    <x v="1"/>
    <x v="12"/>
  </r>
  <r>
    <s v="TTQ4C10"/>
    <s v="60645800106553930"/>
    <s v="22/03/2026 06:38:46"/>
    <s v="03095"/>
    <s v="MICHELL ALMEIDA SANTANA"/>
    <x v="31"/>
    <s v="Caminhonete"/>
    <s v="Caminhonete S10"/>
    <s v="CHEVROLET"/>
    <s v="53081700"/>
    <s v="POSTO Z   Z SANTA MA"/>
    <s v="GUAPO"/>
    <s v="GO"/>
    <s v="DIESEL S-10"/>
    <n v="706"/>
    <n v="15.98"/>
    <s v=" Km/L"/>
    <n v="150124"/>
    <n v="44.18"/>
    <n v="7.7910000000000004"/>
    <n v="344.19"/>
    <s v="0"/>
    <s v="Planejamento Operaci"/>
    <s v="Planejamento Operaci"/>
    <s v="INSPECAO"/>
    <m/>
    <d v="2026-03-22T00:00:00"/>
    <x v="11"/>
    <x v="1"/>
    <x v="12"/>
  </r>
  <r>
    <s v="TUF2B45"/>
    <s v="60645800106472420"/>
    <s v="22/03/2026 06:57:53"/>
    <s v="03398"/>
    <s v="JOSIMAR VENANCIO SANTOS SILVA"/>
    <x v="37"/>
    <s v="Caminhonete"/>
    <s v="SAVEIRO CS RB MF"/>
    <s v="VW"/>
    <s v="85314604"/>
    <s v="MB POSTOS"/>
    <s v="GOIANIA"/>
    <s v="GO"/>
    <s v="ETANOL COMUM"/>
    <n v="465"/>
    <n v="10.55"/>
    <s v=" Km/L"/>
    <n v="140803"/>
    <n v="44.09"/>
    <n v="4.99"/>
    <n v="220.01"/>
    <s v="0"/>
    <s v="EXT - KSE LOCAÇOES"/>
    <s v="Planejamento Operaci"/>
    <s v="KSE LOCAÇOES"/>
    <m/>
    <d v="2026-03-22T00:00:00"/>
    <x v="11"/>
    <x v="1"/>
    <x v="12"/>
  </r>
  <r>
    <s v="TTY2C25"/>
    <s v="60645800106472430"/>
    <s v="22/03/2026 07:59:10"/>
    <s v="53759"/>
    <s v="DHEIMERSON BRUNO MARINHO DE LIRA"/>
    <x v="38"/>
    <s v="Caminhonete"/>
    <s v="SAVEIRO CS RB MF"/>
    <s v="VW"/>
    <s v="45307105"/>
    <s v="POSTO GIRASSOL"/>
    <s v="ITUMBIARA"/>
    <s v="GO"/>
    <s v="ETANOL COMUM"/>
    <n v="348"/>
    <n v="10.69"/>
    <s v=" Km/L"/>
    <n v="118926"/>
    <n v="32.54"/>
    <n v="4.6900000000000004"/>
    <n v="152.61000000000001"/>
    <s v="220328"/>
    <s v="EXT - KSE LOCAÇOES"/>
    <s v="Planejamento Operaci"/>
    <s v="KSE LOCAÇOES"/>
    <m/>
    <d v="2026-03-22T00:00:00"/>
    <x v="11"/>
    <x v="1"/>
    <x v="12"/>
  </r>
  <r>
    <s v="TUG2C45"/>
    <s v="60645800106437770"/>
    <s v="22/03/2026 07:59:12"/>
    <s v="02527"/>
    <s v="ALCIENE MARTINS PONTES"/>
    <x v="54"/>
    <s v="Utilitário"/>
    <s v="SAVEIRO"/>
    <s v="FIAT"/>
    <s v="69494411"/>
    <s v="REDE MARAJO RIO VERD"/>
    <s v="RIO VERDE"/>
    <s v="GO"/>
    <s v="ETANOL COMUM"/>
    <n v="332"/>
    <n v="8.3800000000000008"/>
    <s v=" Km/L"/>
    <n v="132515"/>
    <n v="39.64"/>
    <n v="4.59"/>
    <n v="181.95"/>
    <s v="1"/>
    <s v="EXT - KSE LOCAÇOES"/>
    <s v="Planejamento Operaci"/>
    <s v="KSE LOCAÇOES"/>
    <m/>
    <d v="2026-03-22T00:00:00"/>
    <x v="11"/>
    <x v="1"/>
    <x v="12"/>
  </r>
  <r>
    <s v="TFI3B19"/>
    <s v="60645800105926941"/>
    <s v="22/03/2026 09:56:23"/>
    <s v="73410"/>
    <s v="BRUNO SOUSA DIAS"/>
    <x v="4"/>
    <s v="Automóvel"/>
    <s v="ARGO"/>
    <s v="FIAT"/>
    <s v="75331003"/>
    <s v="SUPERVIA LAGOA"/>
    <s v="RIO VERDE"/>
    <s v="GO"/>
    <s v="ETANOL COMUM"/>
    <n v="205"/>
    <n v="8.7200000000000006"/>
    <s v=" Km/L"/>
    <n v="81632"/>
    <n v="23.52"/>
    <n v="4.8899999999999997"/>
    <n v="115.01"/>
    <s v="0"/>
    <s v="Planejamento Operaci"/>
    <s v="Planejamento Operaci"/>
    <s v="Operacional"/>
    <m/>
    <d v="2026-03-22T00:00:00"/>
    <x v="11"/>
    <x v="1"/>
    <x v="0"/>
  </r>
  <r>
    <s v="TTP5B47"/>
    <s v="60645800106472110"/>
    <s v="22/03/2026 10:01:45"/>
    <s v="02710"/>
    <s v="RAINON LOPES ALMEIDA"/>
    <x v="40"/>
    <s v="Caminhonete"/>
    <s v="SAVEIRO CS RB MF"/>
    <s v="VW"/>
    <s v="75331801"/>
    <s v="DECIO CEZARINA"/>
    <s v="CEZARINA"/>
    <s v="GO"/>
    <s v="ETANOL COMUM"/>
    <n v="476"/>
    <n v="11"/>
    <s v=" Km/L"/>
    <n v="138321"/>
    <n v="43.27"/>
    <n v="4.6900000000000004"/>
    <n v="202.94"/>
    <s v="202603221000"/>
    <s v="EXT - KSE LOCAÇOES"/>
    <s v="Planejamento Operaci"/>
    <s v="KSE LOCAÇOES"/>
    <m/>
    <d v="2026-03-22T00:00:00"/>
    <x v="11"/>
    <x v="1"/>
    <x v="12"/>
  </r>
  <r>
    <s v="TTV4H65"/>
    <s v="60645800107557973"/>
    <s v="22/03/2026 10:28:04"/>
    <s v="70129"/>
    <s v="DIONILSON DE SOUZA SANTOS"/>
    <x v="65"/>
    <s v="Caminhonete"/>
    <s v="SAVEIRO CD RB MF"/>
    <s v="VOLKSWAGEN"/>
    <s v="41826312"/>
    <s v="AUTO POSTO JACARE"/>
    <s v="ACREUNA"/>
    <s v="GO"/>
    <s v="ETANOL COMUM"/>
    <n v="416"/>
    <n v="8.81"/>
    <s v=" Km/L"/>
    <n v="25545"/>
    <n v="47.22"/>
    <n v="4.8600000000000003"/>
    <n v="229.5"/>
    <s v="220337596"/>
    <s v="EXT - KSE LOCAÇOES"/>
    <s v="Planejamento Operaci"/>
    <s v="KSE LOCAÇOES"/>
    <m/>
    <d v="2026-03-22T00:00:00"/>
    <x v="11"/>
    <x v="1"/>
    <x v="12"/>
  </r>
  <r>
    <s v="TGE1F64"/>
    <s v="60645800106437404"/>
    <s v="22/03/2026 11:36:21"/>
    <s v="75032"/>
    <s v="JONATAN DE SOUSA CORCINO"/>
    <x v="33"/>
    <s v="Caminhonete"/>
    <s v="AMBULANCIA DUCATO"/>
    <s v="FIAT"/>
    <s v="13342911"/>
    <s v="SANTA HELENA DE GOIAS"/>
    <s v="SANTA HELENA DE GOIAS"/>
    <s v="GO"/>
    <s v="DIESEL S-10"/>
    <n v="362"/>
    <n v="5.85"/>
    <s v=" Km/L"/>
    <n v="14782"/>
    <n v="61.92"/>
    <n v="8.5009999999999994"/>
    <n v="526.4"/>
    <s v="1774190114"/>
    <s v="Planejamento Operaci"/>
    <s v="Planejamento Operaci"/>
    <s v="Operacional"/>
    <m/>
    <d v="2026-03-22T00:00:00"/>
    <x v="11"/>
    <x v="1"/>
    <x v="13"/>
  </r>
  <r>
    <s v="TTR3A31"/>
    <s v="60645800106472404"/>
    <s v="22/03/2026 12:02:05"/>
    <s v="00386"/>
    <s v="RAFAEL SOUZA LIMA"/>
    <x v="53"/>
    <s v="Caminhonete"/>
    <s v="SAVEIRO CS RB MF"/>
    <s v="VW"/>
    <s v="24906505"/>
    <s v="AUTO POSTO BOM RETIR"/>
    <s v="RIO VERDE"/>
    <s v="GO"/>
    <s v="ETANOL COMUM"/>
    <n v="470"/>
    <n v="8.83"/>
    <s v=" Km/L"/>
    <n v="127692"/>
    <n v="53.23"/>
    <n v="4.7910000000000004"/>
    <n v="255.01"/>
    <s v="220343"/>
    <s v="EXT - KSE LOCAÇOES"/>
    <s v="Planejamento Operaci"/>
    <s v="KSE LOCAÇOES"/>
    <m/>
    <d v="2026-03-22T00:00:00"/>
    <x v="11"/>
    <x v="1"/>
    <x v="12"/>
  </r>
  <r>
    <s v="RCJ8I11"/>
    <s v="60645800106437710"/>
    <s v="22/03/2026 12:58:05"/>
    <s v="94989"/>
    <s v="THOMAS HARLLESSON CARNEIRO FARIAS"/>
    <x v="69"/>
    <s v="Caminhonete"/>
    <s v="STRADA"/>
    <s v="FIAT"/>
    <s v="13342911"/>
    <s v="SANTA HELENA DE GOIAS"/>
    <s v="SANTA HELENA DE GOIAS"/>
    <s v="GO"/>
    <s v="ETANOL COMUM"/>
    <n v="553"/>
    <n v="11.1"/>
    <s v=" Km/L"/>
    <n v="46840"/>
    <n v="49.83"/>
    <n v="4.99"/>
    <n v="248.65"/>
    <s v="1774195019"/>
    <s v="Planejamento Operaci"/>
    <s v="Planejamento Operaci"/>
    <s v="TI e Automação"/>
    <m/>
    <d v="2026-03-22T00:00:00"/>
    <x v="11"/>
    <x v="1"/>
    <x v="5"/>
  </r>
  <r>
    <s v="TGK2G46"/>
    <s v="60645800106956305"/>
    <s v="22/03/2026 15:24:08"/>
    <s v="48710"/>
    <s v="GUSTAVO DA SILVA"/>
    <x v="59"/>
    <s v="Utilitário"/>
    <s v="FIORINO"/>
    <s v="FIAT"/>
    <s v="07674909"/>
    <s v="AUTO POSTO INDIARA"/>
    <s v="INDIARA"/>
    <s v="GO"/>
    <s v="ETANOL COMUM"/>
    <n v="336"/>
    <n v="8.65"/>
    <s v=" Km/L"/>
    <n v="15856"/>
    <n v="38.85"/>
    <n v="4.8899999999999997"/>
    <n v="189.98"/>
    <s v="12950"/>
    <s v="Planejamento Operaci"/>
    <s v="Planejamento Operaci"/>
    <s v="Operacional"/>
    <m/>
    <d v="2026-03-22T00:00:00"/>
    <x v="11"/>
    <x v="1"/>
    <x v="5"/>
  </r>
  <r>
    <s v="TTY2C25"/>
    <s v="60645800106472430"/>
    <s v="22/03/2026 16:55:48"/>
    <s v="53759"/>
    <s v="DHEIMERSON BRUNO MARINHO DE LIRA"/>
    <x v="38"/>
    <s v="Caminhonete"/>
    <s v="SAVEIRO CS RB MF"/>
    <s v="VW"/>
    <s v="46286315"/>
    <s v="POSTO CENTRAL"/>
    <s v="BOM JESUS"/>
    <s v="GO"/>
    <s v="ETANOL COMUM"/>
    <n v="417"/>
    <n v="10.43"/>
    <s v=" Km/L"/>
    <n v="119343"/>
    <n v="40"/>
    <n v="4.99"/>
    <n v="199.61"/>
    <s v="0"/>
    <s v="EXT - KSE LOCAÇOES"/>
    <s v="Planejamento Operaci"/>
    <s v="KSE LOCAÇOES"/>
    <m/>
    <d v="2026-03-22T00:00:00"/>
    <x v="11"/>
    <x v="1"/>
    <x v="12"/>
  </r>
  <r>
    <s v="TIV6G27"/>
    <s v="60645800106184069"/>
    <s v="22/03/2026 16:58:44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394"/>
    <n v="6.49"/>
    <s v=" Km/L"/>
    <n v="29706"/>
    <n v="60.72"/>
    <n v="8.1910000000000007"/>
    <n v="497.34"/>
    <s v="220361042"/>
    <s v="EXT - LUCCA JR"/>
    <s v="Planejamento Operaci"/>
    <s v="LUCCA JR"/>
    <m/>
    <d v="2026-03-22T00:00:00"/>
    <x v="11"/>
    <x v="1"/>
    <x v="11"/>
  </r>
  <r>
    <s v="TGL2B04"/>
    <s v="60645800106437315"/>
    <s v="22/03/2026 17:07:00"/>
    <s v="04306"/>
    <s v="JOSE PAULO SANTOS AZEVEDO"/>
    <x v="45"/>
    <s v="EQUIPAMENTOS"/>
    <s v="AMBULANCIA"/>
    <s v="OUTROS"/>
    <s v="41826312"/>
    <s v="AUTO POSTO JACARE"/>
    <s v="ACREUNA"/>
    <s v="GO"/>
    <s v="DIESEL S-10"/>
    <n v="125"/>
    <n v="4.3099999999999996"/>
    <s v=" Km/L"/>
    <n v="8941"/>
    <n v="29.03"/>
    <n v="8.19"/>
    <n v="237.77"/>
    <s v="220361535"/>
    <s v="Planejamento Operaci"/>
    <s v="Planejamento Operaci"/>
    <s v="Operacional"/>
    <m/>
    <d v="2026-03-22T00:00:00"/>
    <x v="11"/>
    <x v="1"/>
    <x v="13"/>
  </r>
  <r>
    <s v="TUF2B45"/>
    <s v="60645800106472420"/>
    <s v="22/03/2026 17:17:18"/>
    <s v="00047"/>
    <s v="KARLA THAISE SILVA CARVALHO"/>
    <x v="37"/>
    <s v="Caminhonete"/>
    <s v="SAVEIRO CS RB MF"/>
    <s v="VW"/>
    <s v="85314604"/>
    <s v="MB POSTOS"/>
    <s v="GOIANIA"/>
    <s v="GO"/>
    <s v="ETANOL COMUM"/>
    <n v="353"/>
    <n v="8.01"/>
    <s v=" Km/L"/>
    <n v="141156"/>
    <n v="44.09"/>
    <n v="4.99"/>
    <n v="220.01"/>
    <s v="0"/>
    <s v="EXT - KSE LOCAÇOES"/>
    <s v="Planejamento Operaci"/>
    <s v="KSE LOCAÇOES"/>
    <m/>
    <d v="2026-03-22T00:00:00"/>
    <x v="11"/>
    <x v="1"/>
    <x v="12"/>
  </r>
  <r>
    <s v="TUG2C45"/>
    <s v="60645800106437770"/>
    <s v="22/03/2026 17:23:07"/>
    <s v="02527"/>
    <s v="ALCIENE MARTINS PONTES"/>
    <x v="54"/>
    <s v="Utilitário"/>
    <s v="SAVEIRO"/>
    <s v="FIAT"/>
    <s v="81889412"/>
    <s v="POSTO ZERO UM"/>
    <s v="RIO VERDE"/>
    <s v="GO"/>
    <s v="ETANOL COMUM"/>
    <n v="261"/>
    <n v="7.86"/>
    <s v=" Km/L"/>
    <n v="132776"/>
    <n v="33.19"/>
    <n v="4.79"/>
    <n v="158.97999999999999"/>
    <s v="0"/>
    <s v="EXT - KSE LOCAÇOES"/>
    <s v="Planejamento Operaci"/>
    <s v="KSE LOCAÇOES"/>
    <m/>
    <d v="2026-03-22T00:00:00"/>
    <x v="11"/>
    <x v="1"/>
    <x v="12"/>
  </r>
  <r>
    <s v="TKC7D89"/>
    <s v="60645800106185260"/>
    <s v="22/03/2026 17:26:43"/>
    <s v="04495"/>
    <s v="LUIZ PAULO OLIVEIRA DE PAULA"/>
    <x v="39"/>
    <s v="Caminhão"/>
    <s v="FH 540 6X4R"/>
    <s v="VOLVO"/>
    <s v="75331801"/>
    <s v="DECIO CEZARINA"/>
    <s v="CEZARINA"/>
    <s v="GO"/>
    <s v="DIESEL S-10"/>
    <n v="1236"/>
    <n v="2.77"/>
    <s v=" Km/L"/>
    <n v="28607"/>
    <n v="445.86"/>
    <n v="8.59"/>
    <n v="3829.94"/>
    <s v="202603221726"/>
    <s v="EXT - LUCCA JR"/>
    <s v="Planejamento Operaci"/>
    <s v="LUCCA JR"/>
    <m/>
    <d v="2026-03-22T00:00:00"/>
    <x v="11"/>
    <x v="1"/>
    <x v="11"/>
  </r>
  <r>
    <s v="TKC7D89"/>
    <m/>
    <s v="22/03/2026 17:29:13"/>
    <m/>
    <m/>
    <x v="39"/>
    <m/>
    <m/>
    <m/>
    <m/>
    <s v="DECIO CEZARINA"/>
    <m/>
    <m/>
    <s v="ARLA-32"/>
    <s v="-"/>
    <s v="-"/>
    <s v=" Km/L"/>
    <s v="-"/>
    <n v="58.98"/>
    <m/>
    <n v="223.53"/>
    <m/>
    <m/>
    <m/>
    <m/>
    <m/>
    <d v="2026-03-22T00:00:00"/>
    <x v="11"/>
    <x v="1"/>
    <x v="11"/>
  </r>
  <r>
    <s v="TTT2H95"/>
    <s v="60645800106472477"/>
    <s v="22/03/2026 17:33:38"/>
    <s v="88512"/>
    <s v="JUAREZ NEVES"/>
    <x v="63"/>
    <s v="Caminhonete"/>
    <s v="SAVEIRO CS RB MF"/>
    <s v="VW"/>
    <s v="45308900"/>
    <s v="POSTO LUPATINI"/>
    <s v="SANTO ANTONIO DA BARRA"/>
    <s v="GO"/>
    <s v="ETANOL COMUM"/>
    <n v="418"/>
    <n v="9.51"/>
    <s v=" Km/L"/>
    <n v="120121"/>
    <n v="43.94"/>
    <n v="4.99"/>
    <n v="219.26"/>
    <s v="0"/>
    <s v="EXT - KSE LOCAÇOES"/>
    <s v="Planejamento Operaci"/>
    <s v="KSE LOCAÇOES"/>
    <m/>
    <d v="2026-03-22T00:00:00"/>
    <x v="11"/>
    <x v="1"/>
    <x v="12"/>
  </r>
  <r>
    <s v="TTS4A16"/>
    <s v="60645800108788589"/>
    <s v="22/03/2026 17:34:16"/>
    <s v="00399"/>
    <s v="JULIANO FERNANDES DA SILVA"/>
    <x v="32"/>
    <s v="Caminhonete"/>
    <s v="Caminhonete S10"/>
    <s v="CHEVROLET"/>
    <s v="75331003"/>
    <s v="SUPERVIA LAGOA"/>
    <s v="RIO VERDE"/>
    <s v="GO"/>
    <s v="DIESEL S-10"/>
    <n v="863"/>
    <n v="14.77"/>
    <s v=" Km/L"/>
    <n v="52042"/>
    <n v="58.43"/>
    <n v="8.2390000000000008"/>
    <n v="481.38"/>
    <s v="0"/>
    <s v="Planejamento Operaci"/>
    <s v="Planejamento Operaci"/>
    <s v="INSPECAO"/>
    <m/>
    <d v="2026-03-22T00:00:00"/>
    <x v="11"/>
    <x v="1"/>
    <x v="12"/>
  </r>
  <r>
    <s v="TTP5B47"/>
    <s v="60645800106472110"/>
    <s v="22/03/2026 18:14:42"/>
    <s v="02710"/>
    <s v="RAINON LOPES ALMEIDA"/>
    <x v="40"/>
    <s v="Caminhonete"/>
    <s v="SAVEIRO CS RB MF"/>
    <s v="VW"/>
    <s v="75331801"/>
    <s v="DECIO CEZARINA"/>
    <s v="CEZARINA"/>
    <s v="GO"/>
    <s v="ETANOL COMUM"/>
    <n v="372"/>
    <n v="9.73"/>
    <s v=" Km/L"/>
    <n v="138693"/>
    <n v="38.229999999999997"/>
    <n v="4.6900000000000004"/>
    <n v="179.3"/>
    <s v="202603221814"/>
    <s v="EXT - KSE LOCAÇOES"/>
    <s v="Planejamento Operaci"/>
    <s v="KSE LOCAÇOES"/>
    <m/>
    <d v="2026-03-22T00:00:00"/>
    <x v="11"/>
    <x v="1"/>
    <x v="12"/>
  </r>
  <r>
    <s v="TUW2D74"/>
    <s v="60645800105124310"/>
    <s v="22/03/2026 18:19:28"/>
    <s v="07015"/>
    <s v="EDILEIA DE SOUSA ANTUNES"/>
    <x v="35"/>
    <s v="Automóvel"/>
    <s v="CHEVROLET/S10 LS DD4"/>
    <s v="CHEVROLET"/>
    <s v="45364511"/>
    <s v="AUTO POSTO CERRADO 4"/>
    <s v="ITUMBIARA"/>
    <s v="GO"/>
    <s v="DIESEL S-10"/>
    <n v="963"/>
    <n v="14.7"/>
    <s v=" Km/L"/>
    <n v="119800"/>
    <n v="65.489999999999995"/>
    <n v="7.59"/>
    <n v="497.07"/>
    <s v="384930"/>
    <s v="Planejamento Operaci"/>
    <s v="Planejamento Operaci"/>
    <s v="Operacional"/>
    <m/>
    <d v="2026-03-22T00:00:00"/>
    <x v="11"/>
    <x v="1"/>
    <x v="12"/>
  </r>
  <r>
    <s v="TTV4H65"/>
    <s v="60645800107557973"/>
    <s v="22/03/2026 18:36:51"/>
    <s v="70129"/>
    <s v="DIONILSON DE SOUZA SANTOS"/>
    <x v="65"/>
    <s v="Caminhonete"/>
    <s v="SAVEIRO CD RB MF"/>
    <s v="VOLKSWAGEN"/>
    <s v="07674909"/>
    <s v="AUTO POSTO INDIARA"/>
    <s v="INDIARA"/>
    <s v="GO"/>
    <s v="ETANOL COMUM"/>
    <n v="349"/>
    <n v="7.57"/>
    <s v=" Km/L"/>
    <n v="25894"/>
    <n v="46.11"/>
    <n v="4.8899999999999997"/>
    <n v="225.48"/>
    <s v="12952"/>
    <s v="EXT - KSE LOCAÇOES"/>
    <s v="Planejamento Operaci"/>
    <s v="KSE LOCAÇOES"/>
    <m/>
    <d v="2026-03-22T00:00:00"/>
    <x v="11"/>
    <x v="1"/>
    <x v="12"/>
  </r>
  <r>
    <s v="TTR3A31"/>
    <s v="60645800106472404"/>
    <s v="22/03/2026 18:43:00"/>
    <s v="00386"/>
    <s v="RAFAEL SOUZA LIMA"/>
    <x v="53"/>
    <s v="Caminhonete"/>
    <s v="SAVEIRO CS RB MF"/>
    <s v="VW"/>
    <s v="46209914"/>
    <s v="DECIO RIO VERDE"/>
    <s v="RIO VERDE"/>
    <s v="GO"/>
    <s v="ETANOL COMUM"/>
    <n v="283"/>
    <n v="10"/>
    <s v=" Km/L"/>
    <n v="127975"/>
    <n v="28.3"/>
    <n v="4.79"/>
    <n v="135.56"/>
    <s v="202603221842"/>
    <s v="EXT - KSE LOCAÇOES"/>
    <s v="Planejamento Operaci"/>
    <s v="KSE LOCAÇOES"/>
    <m/>
    <d v="2026-03-22T00:00:00"/>
    <x v="11"/>
    <x v="1"/>
    <x v="12"/>
  </r>
  <r>
    <s v="TTQ4C10"/>
    <s v="60645800106553930"/>
    <s v="22/03/2026 18:44:19"/>
    <s v="04617"/>
    <s v="JESSICA MARIA ALVES LOPES"/>
    <x v="31"/>
    <s v="Caminhonete"/>
    <s v="Caminhonete S10"/>
    <s v="CHEVROLET"/>
    <s v="53081700"/>
    <s v="POSTO Z   Z SANTA MA"/>
    <s v="GUAPO"/>
    <s v="GO"/>
    <s v="DIESEL S-10"/>
    <n v="441"/>
    <n v="11.45"/>
    <s v=" Km/L"/>
    <n v="150565"/>
    <n v="38.51"/>
    <n v="7.79"/>
    <n v="300"/>
    <s v="0"/>
    <s v="Planejamento Operaci"/>
    <s v="Planejamento Operaci"/>
    <s v="INSPECAO"/>
    <m/>
    <d v="2026-03-22T00:00:00"/>
    <x v="11"/>
    <x v="1"/>
    <x v="12"/>
  </r>
  <r>
    <s v="TFI3B19"/>
    <s v="60645800105926941"/>
    <s v="22/03/2026 19:40:13"/>
    <s v="70214"/>
    <s v="IGOR LEMES FERNANDES"/>
    <x v="4"/>
    <s v="Automóvel"/>
    <s v="ARGO"/>
    <s v="FIAT"/>
    <s v="46209914"/>
    <s v="DECIO RIO VERDE"/>
    <s v="RIO VERDE"/>
    <s v="GO"/>
    <s v="ETANOL COMUM"/>
    <n v="321"/>
    <n v="10.23"/>
    <s v=" Km/L"/>
    <n v="81953"/>
    <n v="31.39"/>
    <n v="4.79"/>
    <n v="150.36000000000001"/>
    <s v="202603221939"/>
    <s v="Planejamento Operaci"/>
    <s v="Planejamento Operaci"/>
    <s v="Operacional"/>
    <m/>
    <d v="2026-03-22T00:00:00"/>
    <x v="11"/>
    <x v="1"/>
    <x v="0"/>
  </r>
  <r>
    <s v="TFM4H34"/>
    <s v="60645800106437340"/>
    <s v="22/03/2026 20:43:34"/>
    <s v="00035"/>
    <s v="GILSON TEIXEIRA DA SILVA"/>
    <x v="46"/>
    <s v="EQUIPAMENTOS"/>
    <s v="AMBULANCIA"/>
    <s v="OUTROS"/>
    <s v="46209914"/>
    <s v="DECIO RIO VERDE"/>
    <s v="RIO VERDE"/>
    <s v="GO"/>
    <s v="DIESEL S-10"/>
    <n v="338"/>
    <n v="6.02"/>
    <s v=" Km/L"/>
    <n v="11546"/>
    <n v="56.19"/>
    <n v="8.59"/>
    <n v="482.67"/>
    <s v="202603222042"/>
    <s v="Planejamento Operaci"/>
    <s v="Planejamento Operaci"/>
    <s v="Operacional"/>
    <m/>
    <d v="2026-03-22T00:00:00"/>
    <x v="11"/>
    <x v="1"/>
    <x v="13"/>
  </r>
  <r>
    <s v="QSW6J59"/>
    <s v="60645800106460000"/>
    <s v="22/03/2026 21:07:34"/>
    <s v="02910"/>
    <s v="EMERSON CRISTIANO DA SILVEIRA"/>
    <x v="28"/>
    <s v="EQUIPAMENTOS"/>
    <s v="CAMINHÃO PIPA"/>
    <s v="OUTROS"/>
    <s v="41826312"/>
    <s v="AUTO POSTO JACARE"/>
    <s v="ACREUNA"/>
    <s v="GO"/>
    <s v="DIESEL S-10"/>
    <n v="297"/>
    <n v="3.9"/>
    <s v=" Km/L"/>
    <n v="24017"/>
    <n v="76.150000000000006"/>
    <n v="8.1910000000000007"/>
    <n v="623.73"/>
    <s v="220375962"/>
    <s v="EXT - LUCCA JR"/>
    <s v="Planejamento Operaci"/>
    <s v="LUCCA JR"/>
    <m/>
    <d v="2026-03-22T00:00:00"/>
    <x v="11"/>
    <x v="1"/>
    <x v="11"/>
  </r>
  <r>
    <s v="QSW6J59"/>
    <m/>
    <s v="22/03/2026 21:07:34"/>
    <m/>
    <m/>
    <x v="28"/>
    <m/>
    <m/>
    <m/>
    <m/>
    <s v="AUTO POSTO JACARE"/>
    <m/>
    <m/>
    <s v="ARLA-32"/>
    <s v="-"/>
    <s v="-"/>
    <s v=" Km/L"/>
    <s v="-"/>
    <n v="16.04"/>
    <m/>
    <n v="52.96"/>
    <m/>
    <m/>
    <m/>
    <m/>
    <m/>
    <d v="2026-03-22T00:00:00"/>
    <x v="11"/>
    <x v="1"/>
    <x v="11"/>
  </r>
  <r>
    <s v="TUG2C45"/>
    <s v="60645800106437770"/>
    <s v="22/03/2026 21:39:16"/>
    <s v="80560"/>
    <s v="EDMAR PEREIRA COSTA"/>
    <x v="54"/>
    <s v="Utilitário"/>
    <s v="SAVEIRO"/>
    <s v="FIAT"/>
    <s v="81889412"/>
    <s v="POSTO ZERO UM"/>
    <s v="RIO VERDE"/>
    <s v="GO"/>
    <s v="ETANOL COMUM"/>
    <n v="210"/>
    <n v="10.130000000000001"/>
    <s v=" Km/L"/>
    <n v="132986"/>
    <n v="20.73"/>
    <n v="4.79"/>
    <n v="99.29"/>
    <s v="0"/>
    <s v="EXT - KSE LOCAÇOES"/>
    <s v="Planejamento Operaci"/>
    <s v="KSE LOCAÇOES"/>
    <m/>
    <d v="2026-03-22T00:00:00"/>
    <x v="11"/>
    <x v="1"/>
    <x v="12"/>
  </r>
  <r>
    <s v="TJP1H27"/>
    <s v="60645800106439607"/>
    <s v="22/03/2026 23:27:11"/>
    <s v="99045"/>
    <s v="SIDNEY DA COSTA RODRIGUES_x0009__x0009__x0009__x0009_"/>
    <x v="58"/>
    <s v="EQUIPAMENTOS"/>
    <s v="GUINCHO LEVE"/>
    <s v="EQUIPAMENTO"/>
    <s v="53081700"/>
    <s v="POSTO Z   Z SANTA MA"/>
    <s v="GUAPO"/>
    <s v="GO"/>
    <s v="DIESEL S-10"/>
    <n v="221"/>
    <n v="4.7"/>
    <s v=" Km/L"/>
    <n v="22424"/>
    <n v="47.01"/>
    <n v="7.79"/>
    <n v="366.2"/>
    <s v="0"/>
    <s v="EXT - LUCCA JR"/>
    <s v="Planejamento Operaci"/>
    <s v="LUCCA JR"/>
    <m/>
    <d v="2026-03-22T00:00:00"/>
    <x v="11"/>
    <x v="1"/>
    <x v="11"/>
  </r>
  <r>
    <s v="TUF2B45"/>
    <s v="60645800106472420"/>
    <s v="22/03/2026 23:29:36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237"/>
    <n v="8.81"/>
    <s v=" Km/L"/>
    <n v="141393"/>
    <n v="26.89"/>
    <n v="4.8899999999999997"/>
    <n v="131.5"/>
    <s v="0"/>
    <s v="EXT - KSE LOCAÇOES"/>
    <s v="Planejamento Operaci"/>
    <s v="KSE LOCAÇOES"/>
    <m/>
    <d v="2026-03-22T00:00:00"/>
    <x v="11"/>
    <x v="1"/>
    <x v="12"/>
  </r>
  <r>
    <s v="TFE9C14"/>
    <s v="60645800106437370"/>
    <s v="23/03/2026 00:24:22"/>
    <s v="52138"/>
    <s v="ROGERIO LEAO DE SOUZA"/>
    <x v="51"/>
    <s v="EQUIPAMENTOS"/>
    <s v="AMBULANCIA"/>
    <s v="OUTROS"/>
    <s v="13335016"/>
    <s v="POSTO TREVO"/>
    <s v="RIO VERDE"/>
    <s v="GO"/>
    <s v="DIESEL S-10"/>
    <n v="272"/>
    <n v="5.19"/>
    <s v=" Km/L"/>
    <n v="10364"/>
    <n v="52.42"/>
    <n v="8.2899999999999991"/>
    <n v="434.58"/>
    <s v="23031383"/>
    <s v="Planejamento Operaci"/>
    <s v="Planejamento Operaci"/>
    <s v="Operacional"/>
    <m/>
    <d v="2026-03-23T00:00:00"/>
    <x v="11"/>
    <x v="1"/>
    <x v="13"/>
  </r>
  <r>
    <s v="TTY2C25"/>
    <s v="60645800106472430"/>
    <s v="23/03/2026 04:04:36"/>
    <s v="36470"/>
    <s v="JOÃO BATISTA DA SILVA"/>
    <x v="38"/>
    <s v="Caminhonete"/>
    <s v="SAVEIRO CS RB MF"/>
    <s v="VW"/>
    <s v="45341508"/>
    <s v="POSTO ALTO DA SERRA"/>
    <s v="ITUMBIARA"/>
    <s v="GO"/>
    <s v="ETANOL COMUM"/>
    <n v="283"/>
    <n v="8"/>
    <s v=" Km/L"/>
    <n v="119626"/>
    <n v="35.380000000000003"/>
    <n v="4.99"/>
    <n v="176.53"/>
    <s v="0"/>
    <s v="EXT - KSE LOCAÇOES"/>
    <s v="Planejamento Operaci"/>
    <s v="KSE LOCAÇOES"/>
    <m/>
    <d v="2026-03-23T00:00:00"/>
    <x v="11"/>
    <x v="1"/>
    <x v="12"/>
  </r>
  <r>
    <s v="TTT2H95"/>
    <s v="60645800106472477"/>
    <s v="23/03/2026 05:00:59"/>
    <s v="05208"/>
    <s v="CHARLES ROSA"/>
    <x v="63"/>
    <s v="Caminhonete"/>
    <s v="SAVEIRO CS RB MF"/>
    <s v="VW"/>
    <s v="46209914"/>
    <s v="DECIO RIO VERDE"/>
    <s v="RIO VERDE"/>
    <s v="GO"/>
    <s v="ETANOL COMUM"/>
    <n v="468"/>
    <n v="10.43"/>
    <s v=" Km/L"/>
    <n v="120589"/>
    <n v="44.89"/>
    <n v="4.79"/>
    <n v="215.02"/>
    <s v="202603230500"/>
    <s v="EXT - KSE LOCAÇOES"/>
    <s v="Planejamento Operaci"/>
    <s v="KSE LOCAÇOES"/>
    <m/>
    <d v="2026-03-23T00:00:00"/>
    <x v="11"/>
    <x v="1"/>
    <x v="12"/>
  </r>
  <r>
    <s v="TTV4H65"/>
    <s v="60645800107557973"/>
    <s v="23/03/2026 05:05:58"/>
    <s v="07583"/>
    <s v="DAVID BORGES DOS SANTOS"/>
    <x v="65"/>
    <s v="Caminhonete"/>
    <s v="SAVEIRO CD RB MF"/>
    <s v="VOLKSWAGEN"/>
    <s v="07674909"/>
    <s v="AUTO POSTO INDIARA"/>
    <s v="INDIARA"/>
    <s v="GO"/>
    <s v="ETANOL COMUM"/>
    <n v="420"/>
    <n v="9.64"/>
    <s v=" Km/L"/>
    <n v="26314"/>
    <n v="43.57"/>
    <n v="4.8899999999999997"/>
    <n v="213.06"/>
    <s v="12953"/>
    <s v="EXT - KSE LOCAÇOES"/>
    <s v="Planejamento Operaci"/>
    <s v="KSE LOCAÇOES"/>
    <m/>
    <d v="2026-03-23T00:00:00"/>
    <x v="11"/>
    <x v="1"/>
    <x v="12"/>
  </r>
  <r>
    <s v="TUG2C45"/>
    <s v="60645800106437770"/>
    <s v="23/03/2026 05:13:02"/>
    <s v="80560"/>
    <s v="EDMAR PEREIRA COSTA"/>
    <x v="54"/>
    <s v="Utilitário"/>
    <s v="SAVEIRO"/>
    <s v="FIAT"/>
    <s v="81889412"/>
    <s v="POSTO ZERO UM"/>
    <s v="RIO VERDE"/>
    <s v="GO"/>
    <s v="ETANOL COMUM"/>
    <n v="256"/>
    <n v="9.91"/>
    <s v=" Km/L"/>
    <n v="133242"/>
    <n v="25.84"/>
    <n v="4.79"/>
    <n v="123.77"/>
    <s v="2"/>
    <s v="EXT - KSE LOCAÇOES"/>
    <s v="Planejamento Operaci"/>
    <s v="KSE LOCAÇOES"/>
    <m/>
    <d v="2026-03-23T00:00:00"/>
    <x v="11"/>
    <x v="1"/>
    <x v="12"/>
  </r>
  <r>
    <s v="TTS4A16"/>
    <s v="60645800108788589"/>
    <s v="23/03/2026 05:47:01"/>
    <s v="70267"/>
    <s v="DOUGLAS VASCONCELOS MOURA"/>
    <x v="32"/>
    <s v="Caminhonete"/>
    <s v="Caminhonete S10"/>
    <s v="CHEVROLET"/>
    <s v="75331003"/>
    <s v="SUPERVIA LAGOA"/>
    <s v="RIO VERDE"/>
    <s v="GO"/>
    <s v="DIESEL S-10"/>
    <n v="466"/>
    <n v="13.04"/>
    <s v=" Km/L"/>
    <n v="52508"/>
    <n v="35.729999999999997"/>
    <n v="8.24"/>
    <n v="294.42"/>
    <s v="1"/>
    <s v="Planejamento Operaci"/>
    <s v="Planejamento Operaci"/>
    <s v="INSPECAO"/>
    <m/>
    <d v="2026-03-23T00:00:00"/>
    <x v="11"/>
    <x v="1"/>
    <x v="12"/>
  </r>
  <r>
    <s v="TTQ4C10"/>
    <s v="60645800106553930"/>
    <s v="23/03/2026 06:07:58"/>
    <s v="82380"/>
    <s v="ENILSON DE SOUSA CAETANO"/>
    <x v="31"/>
    <s v="Caminhonete"/>
    <s v="Caminhonete S10"/>
    <s v="CHEVROLET"/>
    <s v="87183400"/>
    <s v="MARAJO GUAPO"/>
    <s v="GUAPO"/>
    <s v="GO"/>
    <s v="DIESEL S-10"/>
    <n v="463"/>
    <n v="7.27"/>
    <s v=" Km/L"/>
    <n v="151028"/>
    <n v="63.7"/>
    <n v="7.7910000000000004"/>
    <n v="496.29"/>
    <s v="0"/>
    <s v="Planejamento Operaci"/>
    <s v="Planejamento Operaci"/>
    <s v="INSPECAO"/>
    <m/>
    <d v="2026-03-23T00:00:00"/>
    <x v="11"/>
    <x v="1"/>
    <x v="12"/>
  </r>
  <r>
    <s v="TFI3B19"/>
    <s v="60645800105926941"/>
    <s v="23/03/2026 06:16:43"/>
    <s v="70214"/>
    <s v="IGOR LEMES FERNANDES"/>
    <x v="4"/>
    <s v="Automóvel"/>
    <s v="ARGO"/>
    <s v="FIAT"/>
    <s v="13308708"/>
    <s v="DECIO L13"/>
    <s v="RIO VERDE"/>
    <s v="GO"/>
    <s v="ETANOL COMUM"/>
    <n v="326"/>
    <n v="8.5399999999999991"/>
    <s v=" Km/L"/>
    <n v="82279"/>
    <n v="38.18"/>
    <n v="4.59"/>
    <n v="175.25"/>
    <s v="8567"/>
    <s v="Planejamento Operaci"/>
    <s v="Planejamento Operaci"/>
    <s v="Operacional"/>
    <m/>
    <d v="2026-03-23T00:00:00"/>
    <x v="11"/>
    <x v="1"/>
    <x v="0"/>
  </r>
  <r>
    <s v="TTP5B47"/>
    <s v="60645800106472110"/>
    <s v="23/03/2026 06:26:46"/>
    <s v="01227"/>
    <s v="DAILTON FERREIRA CRUVINEL"/>
    <x v="40"/>
    <s v="Caminhonete"/>
    <s v="SAVEIRO CS RB MF"/>
    <s v="VW"/>
    <s v="07674909"/>
    <s v="AUTO POSTO INDIARA"/>
    <s v="INDIARA"/>
    <s v="GO"/>
    <s v="ETANOL COMUM"/>
    <n v="469"/>
    <n v="11.68"/>
    <s v=" Km/L"/>
    <n v="139162"/>
    <n v="40.159999999999997"/>
    <n v="4.8899999999999997"/>
    <n v="196.38"/>
    <s v="12955"/>
    <s v="EXT - KSE LOCAÇOES"/>
    <s v="Planejamento Operaci"/>
    <s v="KSE LOCAÇOES"/>
    <m/>
    <d v="2026-03-23T00:00:00"/>
    <x v="11"/>
    <x v="1"/>
    <x v="12"/>
  </r>
  <r>
    <s v="TFW2H32"/>
    <s v="60645800105143835"/>
    <s v="23/03/2026 07:14:25"/>
    <s v="99638"/>
    <s v="LAFAIETE DE SOUZA SANTOS"/>
    <x v="10"/>
    <s v="Automóvel"/>
    <s v="ARGO"/>
    <s v="FIAT"/>
    <s v="07506503"/>
    <s v="POSTO CHURR. PRESIDENTE   24HS"/>
    <s v="ANAPOLIS"/>
    <s v="GO"/>
    <s v="ETANOL COMUM"/>
    <n v="366"/>
    <n v="11.24"/>
    <s v=" Km/L"/>
    <n v="63530"/>
    <n v="32.549999999999997"/>
    <n v="4.79"/>
    <n v="155.91"/>
    <s v="1"/>
    <s v="Planejamento Operaci"/>
    <s v="Planejamento Operaci"/>
    <s v="Operacional"/>
    <m/>
    <d v="2026-03-23T00:00:00"/>
    <x v="11"/>
    <x v="1"/>
    <x v="3"/>
  </r>
  <r>
    <s v="TTR3A31"/>
    <s v="60645800106472404"/>
    <s v="23/03/2026 07:16:10"/>
    <s v="75150"/>
    <s v="PETTERSON PERIS BENJAMIN"/>
    <x v="53"/>
    <s v="Caminhonete"/>
    <s v="SAVEIRO CS RB MF"/>
    <s v="VW"/>
    <s v="24906505"/>
    <s v="AUTO POSTO BOM RETIR"/>
    <s v="RIO VERDE"/>
    <s v="GO"/>
    <s v="ETANOL COMUM"/>
    <n v="422"/>
    <n v="11.68"/>
    <s v=" Km/L"/>
    <n v="128397"/>
    <n v="36.130000000000003"/>
    <n v="4.7910000000000004"/>
    <n v="173.09"/>
    <s v="230326"/>
    <s v="EXT - KSE LOCAÇOES"/>
    <s v="Planejamento Operaci"/>
    <s v="KSE LOCAÇOES"/>
    <m/>
    <d v="2026-03-23T00:00:00"/>
    <x v="11"/>
    <x v="1"/>
    <x v="12"/>
  </r>
  <r>
    <s v="TUF2B45"/>
    <s v="60645800106472420"/>
    <s v="23/03/2026 07:27:32"/>
    <s v="01318"/>
    <s v="JOAO BATISTA REIS"/>
    <x v="37"/>
    <s v="Caminhonete"/>
    <s v="SAVEIRO CS RB MF"/>
    <s v="VW"/>
    <s v="85314604"/>
    <s v="MB POSTOS"/>
    <s v="GOIANIA"/>
    <s v="GO"/>
    <s v="ETANOL COMUM"/>
    <n v="261"/>
    <n v="8.5299999999999994"/>
    <s v=" Km/L"/>
    <n v="141654"/>
    <n v="30.6"/>
    <n v="4.99"/>
    <n v="152.69"/>
    <s v="1"/>
    <s v="EXT - KSE LOCAÇOES"/>
    <s v="Planejamento Operaci"/>
    <s v="KSE LOCAÇOES"/>
    <m/>
    <d v="2026-03-23T00:00:00"/>
    <x v="11"/>
    <x v="1"/>
    <x v="12"/>
  </r>
  <r>
    <s v="TGM2I26"/>
    <s v="60645800106958050"/>
    <s v="23/03/2026 07:54:47"/>
    <s v="59226"/>
    <s v="PASCHOAL FAVORITTO DE QUEIROZ"/>
    <x v="52"/>
    <s v="Utilitário"/>
    <s v="FIORINO"/>
    <s v="FIAT"/>
    <s v="69479601"/>
    <s v="REDE SANTA LUZIA X"/>
    <s v="GOIANIA"/>
    <s v="GO"/>
    <s v="ETANOL COMUM"/>
    <n v="-567"/>
    <n v="-12.22"/>
    <s v=" Km/L"/>
    <n v="22280"/>
    <n v="46.41"/>
    <n v="4.49"/>
    <n v="208.4"/>
    <s v="197250"/>
    <s v="EXT - KSE LOCAÇOES"/>
    <s v="Planejamento Operaci"/>
    <s v="Operacional"/>
    <m/>
    <d v="2026-03-23T00:00:00"/>
    <x v="11"/>
    <x v="1"/>
    <x v="5"/>
  </r>
  <r>
    <s v="TKB0E17"/>
    <s v="60645800106185180"/>
    <s v="23/03/2026 08:01:56"/>
    <s v="89061"/>
    <s v="HIGOR MARTINS FERREIRA_x0009__x0009__x0009__x0009_"/>
    <x v="27"/>
    <s v="EQUIPAMENTOS"/>
    <s v="GUINCHO LEVE"/>
    <s v="EQUIPAMENTO"/>
    <s v="46286315"/>
    <s v="POSTO CENTRAL"/>
    <s v="BOM JESUS"/>
    <s v="GO"/>
    <s v="DIESEL S-10"/>
    <n v="478"/>
    <n v="5.27"/>
    <s v=" Km/L"/>
    <n v="29254"/>
    <n v="90.75"/>
    <n v="8.2210000000000001"/>
    <n v="746.02"/>
    <s v="1"/>
    <s v="EXT - LUCCA JR"/>
    <s v="Planejamento Operaci"/>
    <s v="LUCCA JR"/>
    <m/>
    <d v="2026-03-23T00:00:00"/>
    <x v="11"/>
    <x v="1"/>
    <x v="11"/>
  </r>
  <r>
    <s v="TGM4D76"/>
    <s v="60645800106437582"/>
    <s v="23/03/2026 08:07:22"/>
    <s v="33534"/>
    <s v="MARCOS ANTONIO MARCELINO DA SILVA"/>
    <x v="56"/>
    <s v="Caminhonete"/>
    <s v="FIORINO"/>
    <s v="FIAT"/>
    <s v="46286315"/>
    <s v="POSTO CENTRAL"/>
    <s v="BOM JESUS"/>
    <s v="GO"/>
    <s v="ETANOL COMUM"/>
    <n v="250"/>
    <n v="9.14"/>
    <s v=" Km/L"/>
    <n v="22545"/>
    <n v="27.34"/>
    <n v="4.9909999999999997"/>
    <n v="136.44999999999999"/>
    <s v="1"/>
    <s v="Planejamento Operaci"/>
    <s v="Planejamento Operaci"/>
    <s v="Operacional"/>
    <m/>
    <d v="2026-03-23T00:00:00"/>
    <x v="11"/>
    <x v="1"/>
    <x v="5"/>
  </r>
  <r>
    <s v="SDJ8D65"/>
    <s v="60645800105555897"/>
    <s v="23/03/2026 08:16:36"/>
    <s v="04126"/>
    <s v="LEONARDO ARAUJO LAPERCHE "/>
    <x v="22"/>
    <s v="Caminhonete"/>
    <s v="RAMPAGE"/>
    <s v="RAM"/>
    <s v="94278811"/>
    <s v="POSTO ALPHA"/>
    <s v="GOIANIA"/>
    <s v="GO"/>
    <s v="GASOLINA COMUM"/>
    <n v="402"/>
    <n v="7.31"/>
    <s v=" Km/L"/>
    <n v="31689"/>
    <n v="55.03"/>
    <n v="6.57"/>
    <n v="361.55"/>
    <s v="0"/>
    <s v="Planejamento Operaci"/>
    <s v="Planejamento Operaci"/>
    <s v="Operacional"/>
    <m/>
    <d v="2026-03-23T00:00:00"/>
    <x v="11"/>
    <x v="1"/>
    <x v="8"/>
  </r>
  <r>
    <s v="TGF2J32"/>
    <s v="60645800105143827"/>
    <s v="23/03/2026 08:38:07"/>
    <s v="29136"/>
    <s v="CLEITON INACIO DE MOURA"/>
    <x v="16"/>
    <s v="Automóvel"/>
    <s v="ARGO"/>
    <s v="FIAT"/>
    <s v="01848013"/>
    <s v="POSTO XODO"/>
    <s v="GOIANIA"/>
    <s v="GO"/>
    <s v="ETANOL COMUM"/>
    <n v="347"/>
    <n v="8.8000000000000007"/>
    <s v=" Km/L"/>
    <n v="18893"/>
    <n v="39.43"/>
    <n v="4.74"/>
    <n v="186.9"/>
    <s v="0"/>
    <s v="Planejamento Operaci"/>
    <s v="Planejamento Operaci"/>
    <s v="Operacional"/>
    <m/>
    <d v="2026-03-23T00:00:00"/>
    <x v="11"/>
    <x v="1"/>
    <x v="5"/>
  </r>
  <r>
    <s v="TMG4A29"/>
    <s v="60645800106185397"/>
    <s v="23/03/2026 08:42:31"/>
    <s v="05009"/>
    <s v="JERBSON CARLOS RAMOS DE MELO_x0009__x0009__x0009__x0009_"/>
    <x v="25"/>
    <s v="Caminhão"/>
    <s v="FH 540 6X4R"/>
    <s v="VOLVO"/>
    <s v="46286315"/>
    <s v="POSTO CENTRAL"/>
    <s v="BOM JESUS"/>
    <s v="GO"/>
    <s v="DIESEL S-10"/>
    <n v="1285"/>
    <n v="2.21"/>
    <s v=" Km/L"/>
    <n v="28976"/>
    <n v="581.44000000000005"/>
    <n v="8.2200000000000006"/>
    <n v="4779.49"/>
    <s v="1"/>
    <s v="EXT - LUCCA JR"/>
    <s v="Planejamento Operaci"/>
    <s v="LUCCA JR"/>
    <m/>
    <d v="2026-03-23T00:00:00"/>
    <x v="11"/>
    <x v="1"/>
    <x v="11"/>
  </r>
  <r>
    <s v="TMG4A29"/>
    <m/>
    <s v="23/03/2026 08:42:31"/>
    <m/>
    <m/>
    <x v="25"/>
    <m/>
    <m/>
    <m/>
    <m/>
    <s v="POSTO CENTRAL"/>
    <m/>
    <m/>
    <s v="ARLA-32"/>
    <s v="-"/>
    <s v="-"/>
    <s v=" Km/L"/>
    <s v="-"/>
    <n v="20"/>
    <m/>
    <n v="126"/>
    <m/>
    <m/>
    <m/>
    <m/>
    <m/>
    <d v="2026-03-23T00:00:00"/>
    <x v="11"/>
    <x v="1"/>
    <x v="11"/>
  </r>
  <r>
    <s v="TFF5D72"/>
    <s v="60645800105143780"/>
    <s v="23/03/2026 09:24:54"/>
    <s v="95253"/>
    <s v="ANDRE AUGUSTO ARAUJO DE JESUS"/>
    <x v="2"/>
    <s v="Automóvel"/>
    <s v="ARGO"/>
    <s v="FIAT"/>
    <s v="53081700"/>
    <s v="POSTO Z   Z SANTA MA"/>
    <s v="GUAPO"/>
    <s v="GO"/>
    <s v="ETANOL COMUM"/>
    <n v="301"/>
    <n v="8.02"/>
    <s v=" Km/L"/>
    <n v="51949"/>
    <n v="37.51"/>
    <n v="4.1900000000000004"/>
    <n v="157.15"/>
    <s v="0"/>
    <s v="Planejamento Operaci"/>
    <s v="Planejamento Operaci"/>
    <s v="Operacional"/>
    <m/>
    <d v="2026-03-23T00:00:00"/>
    <x v="11"/>
    <x v="1"/>
    <x v="0"/>
  </r>
  <r>
    <s v="TFN0D12"/>
    <s v="60645800105143746"/>
    <s v="23/03/2026 10:01:51"/>
    <s v="00390"/>
    <s v="SILVINO JOSE DE BRITO"/>
    <x v="5"/>
    <s v="Automóvel"/>
    <s v="ARGO"/>
    <s v="FIAT"/>
    <s v="75331801"/>
    <s v="DECIO CEZARINA"/>
    <s v="CEZARINA"/>
    <s v="GO"/>
    <s v="ETANOL COMUM"/>
    <n v="242"/>
    <n v="10.02"/>
    <s v=" Km/L"/>
    <n v="41172"/>
    <n v="24.14"/>
    <n v="4.6900000000000004"/>
    <n v="113.22"/>
    <s v="202603231001"/>
    <s v="Planejamento Operaci"/>
    <s v="Planejamento Operaci"/>
    <s v="Operacional"/>
    <m/>
    <d v="2026-03-23T00:00:00"/>
    <x v="11"/>
    <x v="1"/>
    <x v="3"/>
  </r>
  <r>
    <s v="TGA0B06"/>
    <s v="60645800106958060"/>
    <s v="23/03/2026 11:07:12"/>
    <s v="00933"/>
    <s v="GIULEY RIBEIRO DOS SANTOS"/>
    <x v="55"/>
    <s v="Caminhonete"/>
    <s v="FIORINO"/>
    <s v="FIAT"/>
    <s v="13342911"/>
    <s v="SANTA HELENA DE GOIAS"/>
    <s v="SANTA HELENA DE GOIAS"/>
    <s v="GO"/>
    <s v="ETANOL COMUM"/>
    <n v="336"/>
    <n v="7.89"/>
    <s v=" Km/L"/>
    <n v="24571"/>
    <n v="42.6"/>
    <n v="4.9909999999999997"/>
    <n v="212.62"/>
    <s v="1774274788"/>
    <s v="Planejamento Operaci"/>
    <s v="Planejamento Operaci"/>
    <s v="TI e Automação"/>
    <m/>
    <d v="2026-03-23T00:00:00"/>
    <x v="11"/>
    <x v="1"/>
    <x v="5"/>
  </r>
  <r>
    <s v="TUQ2H91"/>
    <s v="60645800107558597"/>
    <s v="23/03/2026 11:24:06"/>
    <s v="87954"/>
    <s v="DANIEL GONÇALVES"/>
    <x v="66"/>
    <s v="Caminhonete"/>
    <s v="SAVEIRO CD RB MF"/>
    <s v="VOLKSWAGEN"/>
    <s v="75331003"/>
    <s v="SUPERVIA LAGOA"/>
    <s v="RIO VERDE"/>
    <s v="GO"/>
    <s v="ETANOL COMUM"/>
    <n v="324"/>
    <n v="7.63"/>
    <s v=" Km/L"/>
    <n v="34979"/>
    <n v="42.45"/>
    <n v="4.8899999999999997"/>
    <n v="207.59"/>
    <s v="0"/>
    <s v="EXT - KSE LOCAÇOES"/>
    <s v="Planejamento Operaci"/>
    <s v="KSE LOCAÇOES"/>
    <m/>
    <d v="2026-03-23T00:00:00"/>
    <x v="11"/>
    <x v="1"/>
    <x v="12"/>
  </r>
  <r>
    <s v="TFY3C02"/>
    <s v="60645800105143770"/>
    <s v="23/03/2026 11:36:49"/>
    <s v="93324"/>
    <s v="PAULO ROBERTO BALBINO FERREIRA"/>
    <x v="14"/>
    <s v="Automóvel"/>
    <s v="ARGO"/>
    <s v="FIAT"/>
    <s v="01848013"/>
    <s v="POSTO XODO"/>
    <s v="GOIANIA"/>
    <s v="GO"/>
    <s v="ETANOL COMUM"/>
    <n v="249"/>
    <n v="9.56"/>
    <s v=" Km/L"/>
    <n v="22614"/>
    <n v="26.04"/>
    <n v="4.74"/>
    <n v="123.43"/>
    <s v="0"/>
    <s v="Planejamento Operaci"/>
    <s v="Planejamento Operaci"/>
    <s v="Operacional"/>
    <m/>
    <d v="2026-03-23T00:00:00"/>
    <x v="11"/>
    <x v="1"/>
    <x v="0"/>
  </r>
  <r>
    <s v="TFX7J72"/>
    <s v="60645800105836505"/>
    <s v="23/03/2026 12:43:18"/>
    <s v="03126"/>
    <s v="PEDRO PAULO SILVA SANTOS"/>
    <x v="11"/>
    <s v="Automóvel"/>
    <s v="ARGO"/>
    <s v="FIAT"/>
    <s v="45364511"/>
    <s v="AUTO POSTO CERRADO 4"/>
    <s v="ITUMBIARA"/>
    <s v="GO"/>
    <s v="ETANOL COMUM"/>
    <n v="287"/>
    <n v="8.2899999999999991"/>
    <s v=" Km/L"/>
    <n v="70017"/>
    <n v="34.61"/>
    <n v="4.28"/>
    <n v="148.13"/>
    <s v="385023"/>
    <s v="Planejamento Operaci"/>
    <s v="Planejamento Operaci"/>
    <s v="Operacional"/>
    <m/>
    <d v="2026-03-23T00:00:00"/>
    <x v="11"/>
    <x v="1"/>
    <x v="4"/>
  </r>
  <r>
    <s v="TFP3B22"/>
    <s v="60645800105143720"/>
    <s v="23/03/2026 13:55:10"/>
    <s v="02769"/>
    <s v="ANDRE LUIS PAULINO"/>
    <x v="6"/>
    <s v="Automóvel"/>
    <s v="ARGO"/>
    <s v="FIAT"/>
    <s v="53081700"/>
    <s v="POSTO Z   Z SANTA MA"/>
    <s v="GUAPO"/>
    <s v="GO"/>
    <s v="ETANOL COMUM"/>
    <n v="310"/>
    <n v="8.8699999999999992"/>
    <s v=" Km/L"/>
    <n v="55127"/>
    <n v="34.96"/>
    <n v="4.1900000000000004"/>
    <n v="146.49"/>
    <s v="0"/>
    <s v="Planejamento Operaci"/>
    <s v="Planejamento Operaci"/>
    <s v="Operacional"/>
    <m/>
    <d v="2026-03-23T00:00:00"/>
    <x v="11"/>
    <x v="1"/>
    <x v="4"/>
  </r>
  <r>
    <s v="TFR8B59"/>
    <s v="60645800105143681"/>
    <s v="23/03/2026 14:48:15"/>
    <s v="92635"/>
    <s v="ADENILDO BARBOSA DUTRA"/>
    <x v="8"/>
    <s v="Automóvel"/>
    <s v="ARGO"/>
    <s v="FIAT"/>
    <s v="75331801"/>
    <s v="DECIO CEZARINA"/>
    <s v="CEZARINA"/>
    <s v="GO"/>
    <s v="ETANOL COMUM"/>
    <n v="241"/>
    <n v="9.07"/>
    <s v=" Km/L"/>
    <n v="24902"/>
    <n v="26.58"/>
    <n v="4.6900000000000004"/>
    <n v="124.66"/>
    <s v="202603231447"/>
    <s v="Planejamento Operaci"/>
    <s v="Planejamento Operaci"/>
    <s v="Operacional"/>
    <m/>
    <d v="2026-03-23T00:00:00"/>
    <x v="11"/>
    <x v="1"/>
    <x v="5"/>
  </r>
  <r>
    <s v="TTV4H65"/>
    <s v="60645800107557973"/>
    <s v="23/03/2026 14:57:57"/>
    <s v="70129"/>
    <s v="DIONILSON DE SOUZA SANTOS"/>
    <x v="65"/>
    <s v="Caminhonete"/>
    <s v="SAVEIRO CD RB MF"/>
    <s v="VOLKSWAGEN"/>
    <s v="41826312"/>
    <s v="AUTO POSTO JACARE"/>
    <s v="ACREUNA"/>
    <s v="GO"/>
    <s v="ETANOL COMUM"/>
    <n v="359"/>
    <n v="7.58"/>
    <s v=" Km/L"/>
    <n v="26673"/>
    <n v="47.37"/>
    <n v="4.8600000000000003"/>
    <n v="230.22"/>
    <s v="230353786"/>
    <s v="EXT - KSE LOCAÇOES"/>
    <s v="Planejamento Operaci"/>
    <s v="KSE LOCAÇOES"/>
    <m/>
    <d v="2026-03-23T00:00:00"/>
    <x v="11"/>
    <x v="1"/>
    <x v="12"/>
  </r>
  <r>
    <s v="TTQ4C10"/>
    <s v="60645800106553930"/>
    <s v="23/03/2026 15:30:45"/>
    <s v="04617"/>
    <s v="JESSICA MARIA ALVES LOPES"/>
    <x v="31"/>
    <s v="Caminhonete"/>
    <s v="Caminhonete S10"/>
    <s v="CHEVROLET"/>
    <s v="87183400"/>
    <s v="MARAJO GUAPO"/>
    <s v="GUAPO"/>
    <s v="GO"/>
    <s v="DIESEL S-10"/>
    <n v="414"/>
    <n v="7.37"/>
    <s v=" Km/L"/>
    <n v="151442"/>
    <n v="56.14"/>
    <n v="7.59"/>
    <n v="426.1"/>
    <s v="0"/>
    <s v="Planejamento Operaci"/>
    <s v="Planejamento Operaci"/>
    <s v="INSPECAO"/>
    <m/>
    <d v="2026-03-23T00:00:00"/>
    <x v="11"/>
    <x v="1"/>
    <x v="12"/>
  </r>
  <r>
    <s v="TFI3B19"/>
    <s v="60645800105926941"/>
    <s v="23/03/2026 15:49:24"/>
    <s v="73410"/>
    <s v="BRUNO SOUSA DIAS"/>
    <x v="4"/>
    <s v="Automóvel"/>
    <s v="ARGO"/>
    <s v="FIAT"/>
    <s v="45308900"/>
    <s v="POSTO LUPATINI"/>
    <s v="SANTO ANTONIO DA BARRA"/>
    <s v="GO"/>
    <s v="ETANOL COMUM"/>
    <n v="394"/>
    <n v="10.94"/>
    <s v=" Km/L"/>
    <n v="82673"/>
    <n v="36.03"/>
    <n v="4.99"/>
    <n v="179.79"/>
    <s v="0"/>
    <s v="Planejamento Operaci"/>
    <s v="Planejamento Operaci"/>
    <s v="Operacional"/>
    <m/>
    <d v="2026-03-23T00:00:00"/>
    <x v="11"/>
    <x v="1"/>
    <x v="0"/>
  </r>
  <r>
    <s v="TTT2H95"/>
    <s v="60645800106472477"/>
    <s v="23/03/2026 16:07:39"/>
    <s v="88512"/>
    <s v="JUAREZ NEVES"/>
    <x v="63"/>
    <s v="Caminhonete"/>
    <s v="SAVEIRO CS RB MF"/>
    <s v="VW"/>
    <s v="41826312"/>
    <s v="AUTO POSTO JACARE"/>
    <s v="ACREUNA"/>
    <s v="GO"/>
    <s v="ETANOL COMUM"/>
    <n v="372"/>
    <n v="8.4"/>
    <s v=" Km/L"/>
    <n v="120961"/>
    <n v="44.31"/>
    <n v="4.8600000000000003"/>
    <n v="215.36"/>
    <s v="230357967"/>
    <s v="EXT - KSE LOCAÇOES"/>
    <s v="Planejamento Operaci"/>
    <s v="KSE LOCAÇOES"/>
    <m/>
    <d v="2026-03-23T00:00:00"/>
    <x v="11"/>
    <x v="1"/>
    <x v="12"/>
  </r>
  <r>
    <s v="TFN3B64"/>
    <s v="60645800106437477"/>
    <s v="23/03/2026 16:29:50"/>
    <s v="10752"/>
    <s v="EDVALDO PEREIRA DE OLIVEIRA"/>
    <x v="47"/>
    <s v="EQUIPAMENTOS"/>
    <s v="AMBULANCIA"/>
    <s v="OUTROS"/>
    <s v="46286315"/>
    <s v="POSTO CENTRAL"/>
    <s v="BOM JESUS"/>
    <s v="GO"/>
    <s v="DIESEL S-10"/>
    <n v="203"/>
    <n v="5.13"/>
    <s v=" Km/L"/>
    <n v="7702"/>
    <n v="39.590000000000003"/>
    <n v="8.2210000000000001"/>
    <n v="325.47000000000003"/>
    <s v="1"/>
    <s v="Planejamento Operaci"/>
    <s v="Planejamento Operaci"/>
    <s v="Operacional"/>
    <m/>
    <d v="2026-03-23T00:00:00"/>
    <x v="11"/>
    <x v="1"/>
    <x v="13"/>
  </r>
  <r>
    <s v="TFW2H32"/>
    <s v="60645800105143835"/>
    <s v="23/03/2026 16:47:47"/>
    <s v="99638"/>
    <s v="LAFAIETE DE SOUZA SANTOS"/>
    <x v="10"/>
    <s v="Automóvel"/>
    <s v="ARGO"/>
    <s v="FIAT"/>
    <s v="46209914"/>
    <s v="DECIO RIO VERDE"/>
    <s v="RIO VERDE"/>
    <s v="GO"/>
    <s v="ETANOL COMUM"/>
    <n v="293"/>
    <n v="8.2899999999999991"/>
    <s v=" Km/L"/>
    <n v="63823"/>
    <n v="35.35"/>
    <n v="4.79"/>
    <n v="169.33"/>
    <s v="202603231646"/>
    <s v="Planejamento Operaci"/>
    <s v="Planejamento Operaci"/>
    <s v="Operacional"/>
    <m/>
    <d v="2026-03-23T00:00:00"/>
    <x v="11"/>
    <x v="1"/>
    <x v="3"/>
  </r>
  <r>
    <s v="TTR3A31"/>
    <s v="60645800106472404"/>
    <s v="23/03/2026 17:19:27"/>
    <s v="00386"/>
    <s v="RAFAEL SOUZA LIMA"/>
    <x v="53"/>
    <s v="Caminhonete"/>
    <s v="SAVEIRO CS RB MF"/>
    <s v="VW"/>
    <s v="46209914"/>
    <s v="DECIO RIO VERDE"/>
    <s v="RIO VERDE"/>
    <s v="GO"/>
    <s v="ETANOL COMUM"/>
    <n v="483"/>
    <n v="10.15"/>
    <s v=" Km/L"/>
    <n v="128880"/>
    <n v="47.6"/>
    <n v="4.79"/>
    <n v="228"/>
    <s v="202603231718"/>
    <s v="EXT - KSE LOCAÇOES"/>
    <s v="Planejamento Operaci"/>
    <s v="KSE LOCAÇOES"/>
    <m/>
    <d v="2026-03-23T00:00:00"/>
    <x v="11"/>
    <x v="1"/>
    <x v="12"/>
  </r>
  <r>
    <s v="TFY3C02"/>
    <s v="60645800105143770"/>
    <s v="23/03/2026 17:28:17"/>
    <s v="93324"/>
    <s v="PAULO ROBERTO BALBINO FERREIRA"/>
    <x v="14"/>
    <s v="Automóvel"/>
    <s v="ARGO"/>
    <s v="FIAT"/>
    <s v="46209914"/>
    <s v="DECIO RIO VERDE"/>
    <s v="RIO VERDE"/>
    <s v="GO"/>
    <s v="ETANOL COMUM"/>
    <n v="245"/>
    <n v="8.9700000000000006"/>
    <s v=" Km/L"/>
    <n v="22859"/>
    <n v="27.32"/>
    <n v="4.79"/>
    <n v="130.86000000000001"/>
    <s v="202603231727"/>
    <s v="Planejamento Operaci"/>
    <s v="Planejamento Operaci"/>
    <s v="Operacional"/>
    <m/>
    <d v="2026-03-23T00:00:00"/>
    <x v="11"/>
    <x v="1"/>
    <x v="0"/>
  </r>
  <r>
    <s v="TTP5B47"/>
    <s v="60645800106472110"/>
    <s v="23/03/2026 17:38:04"/>
    <s v="02710"/>
    <s v="RAINON LOPES ALMEIDA"/>
    <x v="40"/>
    <s v="Caminhonete"/>
    <s v="SAVEIRO CS RB MF"/>
    <s v="VW"/>
    <s v="75331801"/>
    <s v="DECIO CEZARINA"/>
    <s v="CEZARINA"/>
    <s v="GO"/>
    <s v="ETANOL COMUM"/>
    <n v="440"/>
    <n v="9.27"/>
    <s v=" Km/L"/>
    <n v="139602"/>
    <n v="47.46"/>
    <n v="4.6900000000000004"/>
    <n v="222.59"/>
    <s v="202603231737"/>
    <s v="EXT - KSE LOCAÇOES"/>
    <s v="Planejamento Operaci"/>
    <s v="KSE LOCAÇOES"/>
    <m/>
    <d v="2026-03-23T00:00:00"/>
    <x v="11"/>
    <x v="1"/>
    <x v="12"/>
  </r>
  <r>
    <s v="TUG2C45"/>
    <s v="60645800106437770"/>
    <s v="23/03/2026 17:45:56"/>
    <s v="02527"/>
    <s v="ALCIENE MARTINS PONTES"/>
    <x v="54"/>
    <s v="Utilitário"/>
    <s v="SAVEIRO"/>
    <s v="FIAT"/>
    <s v="69494411"/>
    <s v="REDE MARAJO RIO VERD"/>
    <s v="RIO VERDE"/>
    <s v="GO"/>
    <s v="ETANOL COMUM"/>
    <n v="295"/>
    <n v="8.4700000000000006"/>
    <s v=" Km/L"/>
    <n v="133537"/>
    <n v="34.83"/>
    <n v="4.59"/>
    <n v="159.87"/>
    <s v="2527011195"/>
    <s v="EXT - KSE LOCAÇOES"/>
    <s v="Planejamento Operaci"/>
    <s v="KSE LOCAÇOES"/>
    <m/>
    <d v="2026-03-23T00:00:00"/>
    <x v="11"/>
    <x v="1"/>
    <x v="12"/>
  </r>
  <r>
    <s v="TGK2G46"/>
    <s v="60645800106956305"/>
    <s v="23/03/2026 17:46:39"/>
    <s v="48710"/>
    <s v="GUSTAVO DA SILVA"/>
    <x v="59"/>
    <s v="Utilitário"/>
    <s v="FIORINO"/>
    <s v="FIAT"/>
    <s v="07674909"/>
    <s v="AUTO POSTO INDIARA"/>
    <s v="INDIARA"/>
    <s v="GO"/>
    <s v="ETANOL COMUM"/>
    <n v="480"/>
    <n v="9.01"/>
    <s v=" Km/L"/>
    <n v="16336"/>
    <n v="53.29"/>
    <n v="4.8899999999999997"/>
    <n v="260.58999999999997"/>
    <s v="12974"/>
    <s v="Planejamento Operaci"/>
    <s v="Planejamento Operaci"/>
    <s v="Operacional"/>
    <m/>
    <d v="2026-03-23T00:00:00"/>
    <x v="11"/>
    <x v="1"/>
    <x v="5"/>
  </r>
  <r>
    <s v="TFF5D72"/>
    <s v="60645800105143780"/>
    <s v="23/03/2026 18:07:31"/>
    <s v="95253"/>
    <s v="ANDRE AUGUSTO ARAUJO DE JESUS"/>
    <x v="2"/>
    <s v="Automóvel"/>
    <s v="ARGO"/>
    <s v="FIAT"/>
    <s v="46209914"/>
    <s v="DECIO RIO VERDE"/>
    <s v="RIO VERDE"/>
    <s v="GO"/>
    <s v="ETANOL COMUM"/>
    <n v="220"/>
    <n v="9.06"/>
    <s v=" Km/L"/>
    <n v="52169"/>
    <n v="24.29"/>
    <n v="4.79"/>
    <n v="116.35"/>
    <s v="202603231807"/>
    <s v="Planejamento Operaci"/>
    <s v="Planejamento Operaci"/>
    <s v="Operacional"/>
    <m/>
    <d v="2026-03-23T00:00:00"/>
    <x v="11"/>
    <x v="1"/>
    <x v="0"/>
  </r>
  <r>
    <s v="TTY2C25"/>
    <s v="60645800106472430"/>
    <s v="23/03/2026 18:19:45"/>
    <s v="53759"/>
    <s v="DHEIMERSON BRUNO MARINHO DE LIRA"/>
    <x v="38"/>
    <s v="Caminhonete"/>
    <s v="SAVEIRO CS RB MF"/>
    <s v="VW"/>
    <s v="46286315"/>
    <s v="POSTO CENTRAL"/>
    <s v="BOM JESUS"/>
    <s v="GO"/>
    <s v="ETANOL COMUM"/>
    <n v="361"/>
    <n v="7.66"/>
    <s v=" Km/L"/>
    <n v="119987"/>
    <n v="47.11"/>
    <n v="4.99"/>
    <n v="235.09"/>
    <s v="1"/>
    <s v="EXT - KSE LOCAÇOES"/>
    <s v="Planejamento Operaci"/>
    <s v="KSE LOCAÇOES"/>
    <m/>
    <d v="2026-03-23T00:00:00"/>
    <x v="11"/>
    <x v="1"/>
    <x v="12"/>
  </r>
  <r>
    <s v="TUF2B45"/>
    <s v="60645800106472420"/>
    <s v="23/03/2026 18:42:24"/>
    <s v="01318"/>
    <s v="JOAO BATISTA REIS"/>
    <x v="37"/>
    <s v="Caminhonete"/>
    <s v="SAVEIRO CS RB MF"/>
    <s v="VW"/>
    <s v="85314604"/>
    <s v="MB POSTOS"/>
    <s v="GOIANIA"/>
    <s v="GO"/>
    <s v="ETANOL COMUM"/>
    <n v="1158"/>
    <n v="28.4"/>
    <s v=" Km/L"/>
    <n v="142812"/>
    <n v="40.78"/>
    <n v="4.99"/>
    <n v="203.49"/>
    <s v="0"/>
    <s v="EXT - KSE LOCAÇOES"/>
    <s v="Planejamento Operaci"/>
    <s v="KSE LOCAÇOES"/>
    <m/>
    <d v="2026-03-23T00:00:00"/>
    <x v="11"/>
    <x v="1"/>
    <x v="12"/>
  </r>
  <r>
    <s v="TIV6G27"/>
    <s v="60645800106184069"/>
    <s v="23/03/2026 19:10:37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314"/>
    <n v="6.96"/>
    <s v=" Km/L"/>
    <n v="40020"/>
    <n v="45.09"/>
    <n v="8.1910000000000007"/>
    <n v="369.34"/>
    <s v="230368956"/>
    <s v="EXT - LUCCA JR"/>
    <s v="Planejamento Operaci"/>
    <s v="LUCCA JR"/>
    <m/>
    <d v="2026-03-23T00:00:00"/>
    <x v="11"/>
    <x v="1"/>
    <x v="11"/>
  </r>
  <r>
    <s v="TIV6G27"/>
    <m/>
    <s v="23/03/2026 19:10:37"/>
    <m/>
    <m/>
    <x v="30"/>
    <m/>
    <m/>
    <m/>
    <m/>
    <s v="AUTO POSTO JACARE"/>
    <m/>
    <m/>
    <s v="ARLA-32"/>
    <s v="-"/>
    <s v="-"/>
    <s v=" Km/L"/>
    <s v="-"/>
    <n v="5.04"/>
    <m/>
    <n v="16.66"/>
    <m/>
    <m/>
    <m/>
    <m/>
    <m/>
    <d v="2026-03-23T00:00:00"/>
    <x v="11"/>
    <x v="1"/>
    <x v="11"/>
  </r>
  <r>
    <s v="TTS4A16"/>
    <s v="60645800108788589"/>
    <s v="23/03/2026 19:56:06"/>
    <s v="70267"/>
    <s v="DOUGLAS VASCONCELOS MOURA"/>
    <x v="32"/>
    <s v="Caminhonete"/>
    <s v="Caminhonete S10"/>
    <s v="CHEVROLET"/>
    <s v="75331003"/>
    <s v="SUPERVIA LAGOA"/>
    <s v="RIO VERDE"/>
    <s v="GO"/>
    <s v="DIESEL S-10"/>
    <n v="429"/>
    <n v="13.07"/>
    <s v=" Km/L"/>
    <n v="52937"/>
    <n v="32.83"/>
    <n v="8.17"/>
    <n v="268.22000000000003"/>
    <s v="0"/>
    <s v="Planejamento Operaci"/>
    <s v="Planejamento Operaci"/>
    <s v="INSPECAO"/>
    <m/>
    <d v="2026-03-23T00:00:00"/>
    <x v="11"/>
    <x v="1"/>
    <x v="12"/>
  </r>
  <r>
    <s v="TTV4H65"/>
    <s v="60645800107557973"/>
    <s v="23/03/2026 20:42:19"/>
    <s v="07583"/>
    <s v="DAVID BORGES DOS SANTOS"/>
    <x v="65"/>
    <s v="Caminhonete"/>
    <s v="SAVEIRO CD RB MF"/>
    <s v="VOLKSWAGEN"/>
    <s v="07674909"/>
    <s v="AUTO POSTO INDIARA"/>
    <s v="INDIARA"/>
    <s v="GO"/>
    <s v="ETANOL COMUM"/>
    <n v="337"/>
    <n v="8.86"/>
    <s v=" Km/L"/>
    <n v="27010"/>
    <n v="38.049999999999997"/>
    <n v="4.8899999999999997"/>
    <n v="186.06"/>
    <s v="12978"/>
    <s v="EXT - KSE LOCAÇOES"/>
    <s v="Planejamento Operaci"/>
    <s v="KSE LOCAÇOES"/>
    <m/>
    <d v="2026-03-23T00:00:00"/>
    <x v="11"/>
    <x v="1"/>
    <x v="12"/>
  </r>
  <r>
    <s v="TFI3B19"/>
    <s v="60645800105926941"/>
    <s v="24/03/2026 01:09:06"/>
    <s v="03102"/>
    <s v="EDES GONÇALVES DA SILVA"/>
    <x v="4"/>
    <s v="Automóvel"/>
    <s v="ARGO"/>
    <s v="FIAT"/>
    <s v="07674909"/>
    <s v="AUTO POSTO INDIARA"/>
    <s v="INDIARA"/>
    <s v="GO"/>
    <s v="ETANOL COMUM"/>
    <n v="336"/>
    <n v="10.01"/>
    <s v=" Km/L"/>
    <n v="83009"/>
    <n v="33.549999999999997"/>
    <n v="4.8899999999999997"/>
    <n v="164.06"/>
    <s v="12979"/>
    <s v="Planejamento Operaci"/>
    <s v="Planejamento Operaci"/>
    <s v="Operacional"/>
    <m/>
    <d v="2026-03-24T00:00:00"/>
    <x v="11"/>
    <x v="1"/>
    <x v="0"/>
  </r>
  <r>
    <s v="TUG2C45"/>
    <s v="60645800106437770"/>
    <s v="24/03/2026 01:47:10"/>
    <s v="80560"/>
    <s v="EDMAR PEREIRA COSTA"/>
    <x v="54"/>
    <s v="Utilitário"/>
    <s v="SAVEIRO"/>
    <s v="FIAT"/>
    <s v="81889412"/>
    <s v="POSTO ZERO UM"/>
    <s v="RIO VERDE"/>
    <s v="GO"/>
    <s v="ETANOL COMUM"/>
    <n v="349"/>
    <n v="9.35"/>
    <s v=" Km/L"/>
    <n v="133886"/>
    <n v="37.33"/>
    <n v="4.79"/>
    <n v="178.82"/>
    <s v="0"/>
    <s v="EXT - KSE LOCAÇOES"/>
    <s v="Planejamento Operaci"/>
    <s v="KSE LOCAÇOES"/>
    <m/>
    <d v="2026-03-24T00:00:00"/>
    <x v="11"/>
    <x v="1"/>
    <x v="12"/>
  </r>
  <r>
    <s v="TTP5B47"/>
    <s v="60645800106472110"/>
    <s v="24/03/2026 02:33:31"/>
    <s v="01227"/>
    <s v="DAILTON FERREIRA CRUVINEL"/>
    <x v="40"/>
    <s v="Caminhonete"/>
    <s v="SAVEIRO CS RB MF"/>
    <s v="VW"/>
    <s v="75331801"/>
    <s v="DECIO CEZARINA"/>
    <s v="CEZARINA"/>
    <s v="GO"/>
    <s v="ETANOL COMUM"/>
    <n v="457"/>
    <n v="11.37"/>
    <s v=" Km/L"/>
    <n v="140059"/>
    <n v="40.19"/>
    <n v="4.6900000000000004"/>
    <n v="188.49"/>
    <s v="202603240232"/>
    <s v="EXT - KSE LOCAÇOES"/>
    <s v="Planejamento Operaci"/>
    <s v="KSE LOCAÇOES"/>
    <m/>
    <d v="2026-03-24T00:00:00"/>
    <x v="11"/>
    <x v="1"/>
    <x v="12"/>
  </r>
  <r>
    <s v="TTT2H95"/>
    <s v="60645800106472477"/>
    <s v="24/03/2026 04:15:57"/>
    <s v="05208"/>
    <s v="CHARLES ROSA"/>
    <x v="63"/>
    <s v="Caminhonete"/>
    <s v="SAVEIRO CS RB MF"/>
    <s v="VW"/>
    <s v="46209914"/>
    <s v="DECIO RIO VERDE"/>
    <s v="RIO VERDE"/>
    <s v="GO"/>
    <s v="ETANOL COMUM"/>
    <n v="473"/>
    <n v="10.65"/>
    <s v=" Km/L"/>
    <n v="121434"/>
    <n v="44.41"/>
    <n v="4.79"/>
    <n v="212.72"/>
    <s v="202603240415"/>
    <s v="EXT - KSE LOCAÇOES"/>
    <s v="Planejamento Operaci"/>
    <s v="KSE LOCAÇOES"/>
    <m/>
    <d v="2026-03-24T00:00:00"/>
    <x v="11"/>
    <x v="1"/>
    <x v="12"/>
  </r>
  <r>
    <s v="TTY2C25"/>
    <s v="60645800106472430"/>
    <s v="24/03/2026 04:24:19"/>
    <s v="36470"/>
    <s v="JOÃO BATISTA DA SILVA"/>
    <x v="38"/>
    <s v="Caminhonete"/>
    <s v="SAVEIRO CS RB MF"/>
    <s v="VW"/>
    <s v="45341508"/>
    <s v="POSTO ALTO DA SERRA"/>
    <s v="ITUMBIARA"/>
    <s v="GO"/>
    <s v="ETANOL COMUM"/>
    <n v="442"/>
    <n v="10.61"/>
    <s v=" Km/L"/>
    <n v="120429"/>
    <n v="41.64"/>
    <n v="4.99"/>
    <n v="207.78"/>
    <s v="0"/>
    <s v="EXT - KSE LOCAÇOES"/>
    <s v="Planejamento Operaci"/>
    <s v="KSE LOCAÇOES"/>
    <m/>
    <d v="2026-03-24T00:00:00"/>
    <x v="11"/>
    <x v="1"/>
    <x v="12"/>
  </r>
  <r>
    <s v="TTR3A31"/>
    <s v="60645800106472404"/>
    <s v="24/03/2026 05:02:22"/>
    <s v="75150"/>
    <s v="PETTERSON PERIS BENJAMIN"/>
    <x v="53"/>
    <s v="Caminhonete"/>
    <s v="SAVEIRO CS RB MF"/>
    <s v="VW"/>
    <s v="46209914"/>
    <s v="DECIO RIO VERDE"/>
    <s v="RIO VERDE"/>
    <s v="GO"/>
    <s v="ETANOL COMUM"/>
    <n v="436"/>
    <n v="11.33"/>
    <s v=" Km/L"/>
    <n v="129316"/>
    <n v="38.479999999999997"/>
    <n v="4.79"/>
    <n v="184.32"/>
    <s v="202603240500"/>
    <s v="EXT - KSE LOCAÇOES"/>
    <s v="Planejamento Operaci"/>
    <s v="KSE LOCAÇOES"/>
    <m/>
    <d v="2026-03-24T00:00:00"/>
    <x v="11"/>
    <x v="1"/>
    <x v="12"/>
  </r>
  <r>
    <s v="TTQ4C10"/>
    <s v="60645800106553930"/>
    <s v="24/03/2026 05:38:17"/>
    <s v="82380"/>
    <s v="ENILSON DE SOUSA CAETANO"/>
    <x v="31"/>
    <s v="Caminhonete"/>
    <s v="Caminhonete S10"/>
    <s v="CHEVROLET"/>
    <s v="53081700"/>
    <s v="POSTO Z   Z SANTA MA"/>
    <s v="GUAPO"/>
    <s v="GO"/>
    <s v="DIESEL S-10"/>
    <n v="652"/>
    <n v="14.13"/>
    <s v=" Km/L"/>
    <n v="152094"/>
    <n v="46.15"/>
    <n v="8.19"/>
    <n v="377.98"/>
    <s v="0"/>
    <s v="Planejamento Operaci"/>
    <s v="Planejamento Operaci"/>
    <s v="INSPECAO"/>
    <m/>
    <d v="2026-03-24T00:00:00"/>
    <x v="11"/>
    <x v="1"/>
    <x v="12"/>
  </r>
  <r>
    <s v="TUW2D74"/>
    <s v="60645800105124310"/>
    <s v="24/03/2026 06:04:08"/>
    <s v="03339"/>
    <s v="MAYARA MARTINS DA SILVA SOUZA"/>
    <x v="35"/>
    <s v="Automóvel"/>
    <s v="CHEVROLET/S10 LS DD4"/>
    <s v="CHEVROLET"/>
    <s v="45341508"/>
    <s v="POSTO ALTO DA SERRA"/>
    <s v="ITUMBIARA"/>
    <s v="GO"/>
    <s v="DIESEL S-10"/>
    <n v="1015"/>
    <n v="14.27"/>
    <s v=" Km/L"/>
    <n v="120815"/>
    <n v="71.11"/>
    <n v="7.74"/>
    <n v="550.41"/>
    <s v="0"/>
    <s v="Planejamento Operaci"/>
    <s v="Planejamento Operaci"/>
    <s v="Operacional"/>
    <m/>
    <d v="2026-03-24T00:00:00"/>
    <x v="11"/>
    <x v="1"/>
    <x v="12"/>
  </r>
  <r>
    <s v="TTV4H65"/>
    <s v="60645800107557973"/>
    <s v="24/03/2026 06:10:09"/>
    <s v="07583"/>
    <s v="DAVID BORGES DOS SANTOS"/>
    <x v="65"/>
    <s v="Caminhonete"/>
    <s v="SAVEIRO CD RB MF"/>
    <s v="VOLKSWAGEN"/>
    <s v="07674909"/>
    <s v="AUTO POSTO INDIARA"/>
    <s v="INDIARA"/>
    <s v="GO"/>
    <s v="ETANOL COMUM"/>
    <n v="387"/>
    <n v="9.0500000000000007"/>
    <s v=" Km/L"/>
    <n v="27397"/>
    <n v="42.75"/>
    <n v="4.8899999999999997"/>
    <n v="209.05"/>
    <s v="12980"/>
    <s v="EXT - KSE LOCAÇOES"/>
    <s v="Planejamento Operaci"/>
    <s v="KSE LOCAÇOES"/>
    <m/>
    <d v="2026-03-24T00:00:00"/>
    <x v="11"/>
    <x v="1"/>
    <x v="12"/>
  </r>
  <r>
    <s v="TTS4A16"/>
    <s v="60645800108788589"/>
    <s v="24/03/2026 06:16:05"/>
    <s v="70267"/>
    <s v="DOUGLAS VASCONCELOS MOURA"/>
    <x v="32"/>
    <s v="Caminhonete"/>
    <s v="Caminhonete S10"/>
    <s v="CHEVROLET"/>
    <s v="75331003"/>
    <s v="SUPERVIA LAGOA"/>
    <s v="RIO VERDE"/>
    <s v="GO"/>
    <s v="DIESEL S-10"/>
    <n v="466"/>
    <n v="14.54"/>
    <s v=" Km/L"/>
    <n v="53403"/>
    <n v="32.04"/>
    <n v="8.17"/>
    <n v="261.77"/>
    <s v="0"/>
    <s v="Planejamento Operaci"/>
    <s v="Planejamento Operaci"/>
    <s v="INSPECAO"/>
    <m/>
    <d v="2026-03-24T00:00:00"/>
    <x v="11"/>
    <x v="1"/>
    <x v="12"/>
  </r>
  <r>
    <s v="TUF2B45"/>
    <s v="60645800106472420"/>
    <s v="24/03/2026 07:07:00"/>
    <s v="00047"/>
    <s v="KARLA THAISE SILVA CARVALHO"/>
    <x v="37"/>
    <s v="Caminhonete"/>
    <s v="SAVEIRO CS RB MF"/>
    <s v="VW"/>
    <s v="85314604"/>
    <s v="MB POSTOS"/>
    <s v="GOIANIA"/>
    <s v="GO"/>
    <s v="ETANOL COMUM"/>
    <n v="-338"/>
    <n v="-6.81"/>
    <s v=" Km/L"/>
    <n v="142474"/>
    <n v="49.66"/>
    <n v="4.99"/>
    <n v="247.8"/>
    <s v="0"/>
    <s v="EXT - KSE LOCAÇOES"/>
    <s v="Planejamento Operaci"/>
    <s v="KSE LOCAÇOES"/>
    <m/>
    <d v="2026-03-24T00:00:00"/>
    <x v="11"/>
    <x v="1"/>
    <x v="12"/>
  </r>
  <r>
    <s v="TFP9I32"/>
    <s v="60645800105143819"/>
    <s v="24/03/2026 07:16:31"/>
    <s v="33861"/>
    <s v="FERNANDO DOS REIS GONÇALVES"/>
    <x v="7"/>
    <s v="Automóvel"/>
    <s v="ARGO"/>
    <s v="FIAT"/>
    <s v="36603412"/>
    <s v="POSTO DO RATINHO"/>
    <s v="GOIANIA"/>
    <s v="GO"/>
    <s v="ETANOL COMUM"/>
    <n v="307"/>
    <n v="7.32"/>
    <s v=" Km/L"/>
    <n v="27118"/>
    <n v="41.95"/>
    <n v="4.29"/>
    <n v="179.97"/>
    <s v="1"/>
    <s v="Planejamento Operaci"/>
    <s v="Planejamento Operaci"/>
    <s v="Operacional"/>
    <m/>
    <d v="2026-03-24T00:00:00"/>
    <x v="11"/>
    <x v="1"/>
    <x v="4"/>
  </r>
  <r>
    <s v="RBP0A22"/>
    <s v="60645800106437700"/>
    <s v="24/03/2026 07:42:38"/>
    <s v="70721"/>
    <s v="PAULO HENRIQUE SILVA COSTA"/>
    <x v="68"/>
    <s v="Utilitário"/>
    <s v="STRADA"/>
    <s v="FIAT"/>
    <s v="41826312"/>
    <s v="AUTO POSTO JACARE"/>
    <s v="ACREUNA"/>
    <s v="GO"/>
    <s v="ETANOL COMUM"/>
    <n v="413"/>
    <n v="9.1199999999999992"/>
    <s v=" Km/L"/>
    <n v="52997"/>
    <n v="45.27"/>
    <n v="4.8600000000000003"/>
    <n v="220.01"/>
    <s v="240327664"/>
    <s v="Planejamento Operaci"/>
    <s v="Planejamento Operaci"/>
    <s v="TI e Automação"/>
    <m/>
    <d v="2026-03-24T00:00:00"/>
    <x v="11"/>
    <x v="1"/>
    <x v="5"/>
  </r>
  <r>
    <s v="TGM4D76"/>
    <s v="60645800106437582"/>
    <s v="24/03/2026 08:01:48"/>
    <s v="33534"/>
    <s v="MARCOS ANTONIO MARCELINO DA SILVA"/>
    <x v="56"/>
    <s v="Caminhonete"/>
    <s v="FIORINO"/>
    <s v="FIAT"/>
    <s v="46286315"/>
    <s v="POSTO CENTRAL"/>
    <s v="BOM JESUS"/>
    <s v="GO"/>
    <s v="ETANOL COMUM"/>
    <n v="232"/>
    <n v="8.6300000000000008"/>
    <s v=" Km/L"/>
    <n v="22777"/>
    <n v="26.88"/>
    <n v="4.99"/>
    <n v="134.13999999999999"/>
    <s v="1"/>
    <s v="Planejamento Operaci"/>
    <s v="Planejamento Operaci"/>
    <s v="Operacional"/>
    <m/>
    <d v="2026-03-24T00:00:00"/>
    <x v="11"/>
    <x v="1"/>
    <x v="5"/>
  </r>
  <r>
    <s v="TFW2H32"/>
    <s v="60645800105143835"/>
    <s v="24/03/2026 08:11:07"/>
    <s v="99638"/>
    <s v="LAFAIETE DE SOUZA SANTOS"/>
    <x v="10"/>
    <s v="Automóvel"/>
    <s v="ARGO"/>
    <s v="FIAT"/>
    <s v="36639216"/>
    <s v="POSTO ALDEIA"/>
    <s v="GOIANIA"/>
    <s v="GO"/>
    <s v="ETANOL COMUM"/>
    <n v="378"/>
    <n v="9.5399999999999991"/>
    <s v=" Km/L"/>
    <n v="64201"/>
    <n v="39.619999999999997"/>
    <n v="4.99"/>
    <n v="197.72"/>
    <s v="1"/>
    <s v="Planejamento Operaci"/>
    <s v="Planejamento Operaci"/>
    <s v="Operacional"/>
    <m/>
    <d v="2026-03-24T00:00:00"/>
    <x v="11"/>
    <x v="1"/>
    <x v="3"/>
  </r>
  <r>
    <s v="TGM2I26"/>
    <s v="60645800106958050"/>
    <s v="24/03/2026 08:24:22"/>
    <s v="59226"/>
    <s v="PASCHOAL FAVORITTO DE QUEIROZ"/>
    <x v="52"/>
    <s v="Utilitário"/>
    <s v="FIORINO"/>
    <s v="FIAT"/>
    <s v="69479601"/>
    <s v="REDE SANTA LUZIA X"/>
    <s v="GOIANIA"/>
    <s v="GO"/>
    <s v="ETANOL COMUM"/>
    <n v="309"/>
    <n v="5.92"/>
    <s v=" Km/L"/>
    <n v="22589"/>
    <n v="52.2"/>
    <n v="4.49"/>
    <n v="234.38"/>
    <s v="197732"/>
    <s v="EXT - KSE LOCAÇOES"/>
    <s v="Planejamento Operaci"/>
    <s v="Operacional"/>
    <m/>
    <d v="2026-03-24T00:00:00"/>
    <x v="11"/>
    <x v="1"/>
    <x v="5"/>
  </r>
  <r>
    <s v="TFX7J72"/>
    <s v="60645800105836505"/>
    <s v="24/03/2026 08:36:08"/>
    <s v="03126"/>
    <s v="PEDRO PAULO SILVA SANTOS"/>
    <x v="11"/>
    <s v="Automóvel"/>
    <s v="ARGO"/>
    <s v="FIAT"/>
    <s v="13335016"/>
    <s v="POSTO TREVO"/>
    <s v="RIO VERDE"/>
    <s v="GO"/>
    <s v="ETANOL COMUM"/>
    <n v="252"/>
    <n v="8.76"/>
    <s v=" Km/L"/>
    <n v="70269"/>
    <n v="28.78"/>
    <n v="4.99"/>
    <n v="143.61000000000001"/>
    <s v="240330902"/>
    <s v="Planejamento Operaci"/>
    <s v="Planejamento Operaci"/>
    <s v="Operacional"/>
    <m/>
    <d v="2026-03-24T00:00:00"/>
    <x v="11"/>
    <x v="1"/>
    <x v="4"/>
  </r>
  <r>
    <s v="TFN0D12"/>
    <s v="60645800105143746"/>
    <s v="24/03/2026 09:00:22"/>
    <s v="00390"/>
    <s v="SILVINO JOSE DE BRITO"/>
    <x v="5"/>
    <s v="Automóvel"/>
    <s v="ARGO"/>
    <s v="FIAT"/>
    <s v="75331801"/>
    <s v="DECIO CEZARINA"/>
    <s v="CEZARINA"/>
    <s v="GO"/>
    <s v="ETANOL COMUM"/>
    <n v="380"/>
    <n v="10.16"/>
    <s v=" Km/L"/>
    <n v="41552"/>
    <n v="37.409999999999997"/>
    <n v="4.6900000000000004"/>
    <n v="175.45"/>
    <s v="202603240859"/>
    <s v="Planejamento Operaci"/>
    <s v="Planejamento Operaci"/>
    <s v="Operacional"/>
    <m/>
    <d v="2026-03-24T00:00:00"/>
    <x v="11"/>
    <x v="1"/>
    <x v="3"/>
  </r>
  <r>
    <s v="TGL2B04"/>
    <s v="60645800106437315"/>
    <s v="24/03/2026 09:04:37"/>
    <s v="00951"/>
    <s v="HUGO HENRIQUE OLIVEIRA ROSA"/>
    <x v="45"/>
    <s v="EQUIPAMENTOS"/>
    <s v="AMBULANCIA"/>
    <s v="OUTROS"/>
    <s v="41826312"/>
    <s v="AUTO POSTO JACARE"/>
    <s v="ACREUNA"/>
    <s v="GO"/>
    <s v="DIESEL S-10"/>
    <n v="157"/>
    <n v="4.84"/>
    <s v=" Km/L"/>
    <n v="9098"/>
    <n v="32.43"/>
    <n v="8.1910000000000007"/>
    <n v="265.62"/>
    <s v="240332596"/>
    <s v="Planejamento Operaci"/>
    <s v="Planejamento Operaci"/>
    <s v="Operacional"/>
    <m/>
    <d v="2026-03-24T00:00:00"/>
    <x v="11"/>
    <x v="1"/>
    <x v="13"/>
  </r>
  <r>
    <s v="TFP9I32"/>
    <s v="60645800105143819"/>
    <s v="24/03/2026 09:31:16"/>
    <s v="33861"/>
    <s v="FERNANDO DOS REIS GONÇALVES"/>
    <x v="7"/>
    <s v="Automóvel"/>
    <s v="ARGO"/>
    <s v="FIAT"/>
    <s v="07685404"/>
    <s v="POSTO ALVORADA"/>
    <s v="GOIATUBA"/>
    <s v="GO"/>
    <s v="ETANOL COMUM"/>
    <n v="172"/>
    <n v="10.32"/>
    <s v=" Km/L"/>
    <n v="27290"/>
    <n v="16.670000000000002"/>
    <n v="5.09"/>
    <n v="84.85"/>
    <s v="0"/>
    <s v="Planejamento Operaci"/>
    <s v="Planejamento Operaci"/>
    <s v="Operacional"/>
    <m/>
    <d v="2026-03-24T00:00:00"/>
    <x v="11"/>
    <x v="1"/>
    <x v="4"/>
  </r>
  <r>
    <s v="TJE5D27"/>
    <s v="60645800105124400"/>
    <s v="24/03/2026 09:40:43"/>
    <s v="09179"/>
    <s v="DANIEL NASCIMENTO DOS SANTOS_x0009__x0009__x0009__x0009_"/>
    <x v="60"/>
    <s v="EQUIPAMENTOS"/>
    <s v="GUINCHO LEVE"/>
    <s v="EQUIPAMENTO"/>
    <s v="46209914"/>
    <s v="DECIO RIO VERDE"/>
    <s v="RIO VERDE"/>
    <s v="GO"/>
    <s v="DIESEL S-10"/>
    <n v="528"/>
    <n v="5.12"/>
    <s v=" Km/L"/>
    <n v="27756"/>
    <n v="103.13"/>
    <n v="8.59"/>
    <n v="885.89"/>
    <s v="202603240939"/>
    <s v="EXT - LUCCA JR"/>
    <s v="Planejamento Operaci"/>
    <s v="LUCCA JR"/>
    <m/>
    <d v="2026-03-24T00:00:00"/>
    <x v="11"/>
    <x v="1"/>
    <x v="11"/>
  </r>
  <r>
    <s v="TJE5D27"/>
    <m/>
    <s v="24/03/2026 09:43:06"/>
    <m/>
    <m/>
    <x v="60"/>
    <m/>
    <m/>
    <m/>
    <m/>
    <s v="DECIO RIO VERDE"/>
    <m/>
    <m/>
    <s v="ARLA-32"/>
    <s v="-"/>
    <s v="-"/>
    <s v=" Km/L"/>
    <s v="-"/>
    <n v="4.7"/>
    <m/>
    <n v="17.829999999999998"/>
    <m/>
    <m/>
    <m/>
    <m/>
    <m/>
    <d v="2026-03-24T00:00:00"/>
    <x v="11"/>
    <x v="1"/>
    <x v="11"/>
  </r>
  <r>
    <s v="TFY6E09"/>
    <s v="60645800105143700"/>
    <s v="24/03/2026 09:43:56"/>
    <s v="04380"/>
    <s v="PAULO ROBERTO BATISTA DE MOURA JUNIOR"/>
    <x v="15"/>
    <s v="Automóvel"/>
    <s v="ARGO"/>
    <s v="FIAT"/>
    <s v="34251011"/>
    <s v="DECIO ARAPORA"/>
    <s v="ARAPORA"/>
    <s v="MG"/>
    <s v="ETANOL COMUM"/>
    <n v="346"/>
    <n v="11.07"/>
    <s v=" Km/L"/>
    <n v="45596"/>
    <n v="31.26"/>
    <n v="4.6900000000000004"/>
    <n v="146.61000000000001"/>
    <s v="202603240943"/>
    <s v="Planejamento Operaci"/>
    <s v="Planejamento Operaci"/>
    <s v="Operacional"/>
    <m/>
    <d v="2026-03-24T00:00:00"/>
    <x v="11"/>
    <x v="1"/>
    <x v="1"/>
  </r>
  <r>
    <s v="JHQ4B46"/>
    <s v="60645800105124177"/>
    <s v="24/03/2026 09:51:06"/>
    <s v="43356"/>
    <s v="JOSE ALECRIM DA SILVA"/>
    <x v="19"/>
    <s v="Caminhão"/>
    <s v="17-220/17-220"/>
    <s v="VW"/>
    <s v="87183400"/>
    <s v="MARAJO GUAPO"/>
    <s v="GUAPO"/>
    <s v="GO"/>
    <s v="DIESEL COMUM"/>
    <n v="0"/>
    <n v="0"/>
    <s v=" Km/L"/>
    <n v="0"/>
    <n v="205.14"/>
    <n v="7.7919999999999998"/>
    <n v="1598.43"/>
    <s v="0"/>
    <s v="EXT - SAO PEDRO"/>
    <s v="Planejamento Operaci"/>
    <s v="SAO PEDRO"/>
    <m/>
    <d v="2026-03-24T00:00:00"/>
    <x v="11"/>
    <x v="1"/>
    <x v="7"/>
  </r>
  <r>
    <s v="EJV0H01"/>
    <s v="60645800106437809"/>
    <s v="24/03/2026 10:11:56"/>
    <s v="85251"/>
    <s v="PAULO ROBERTO DE ALMEIDA"/>
    <x v="19"/>
    <s v="Caminhão"/>
    <s v="TECTOR"/>
    <s v="IVECO"/>
    <s v="81889412"/>
    <s v="POSTO ZERO UM"/>
    <s v="RIO VERDE"/>
    <s v="GO"/>
    <s v="DIESEL S-10"/>
    <n v="0"/>
    <n v="0"/>
    <s v=" Km/L"/>
    <n v="0"/>
    <n v="197.46"/>
    <n v="8.07"/>
    <n v="1593.57"/>
    <s v="1"/>
    <s v="EXT - SAO PEDRO"/>
    <s v="Planejamento Operaci"/>
    <s v="SAO PEDRO"/>
    <m/>
    <d v="2026-03-24T00:00:00"/>
    <x v="11"/>
    <x v="1"/>
    <x v="7"/>
  </r>
  <r>
    <s v="IMP0004"/>
    <s v="60645800105124300"/>
    <s v="24/03/2026 10:14:03"/>
    <s v="85251"/>
    <s v="PAULO ROBERTO DE ALMEIDA"/>
    <x v="19"/>
    <s v="EQUIPAMENTOS"/>
    <s v="IMPLEMENTOS"/>
    <s v="OUTROS"/>
    <s v="81889412"/>
    <s v="POSTO ZERO UM"/>
    <s v="RIO VERDE"/>
    <s v="GO"/>
    <s v="GASOLINA COMUM"/>
    <n v="0"/>
    <n v="0"/>
    <s v=" Km/L"/>
    <n v="0"/>
    <n v="22.55"/>
    <n v="6.59"/>
    <n v="148.61000000000001"/>
    <s v="1"/>
    <s v="EXT - SAO PEDRO"/>
    <s v="Planejamento Operaci"/>
    <s v="SAO PEDRO"/>
    <m/>
    <d v="2026-03-24T00:00:00"/>
    <x v="11"/>
    <x v="1"/>
    <x v="7"/>
  </r>
  <r>
    <s v="TTR3A31"/>
    <s v="60645800106472404"/>
    <s v="24/03/2026 10:15:17"/>
    <s v="06404"/>
    <s v="FABIO BERNARDINO DA SILVA"/>
    <x v="53"/>
    <s v="Caminhonete"/>
    <s v="SAVEIRO CS RB MF"/>
    <s v="VW"/>
    <s v="88866609"/>
    <s v="AUTO POSTO HUDSON RV"/>
    <s v="RIO VERDE"/>
    <s v="GO"/>
    <s v="ETANOL COMUM"/>
    <n v="193"/>
    <n v="5.39"/>
    <s v=" Km/L"/>
    <n v="129509"/>
    <n v="35.83"/>
    <n v="4.5910000000000002"/>
    <n v="164.5"/>
    <s v="240336866"/>
    <s v="EXT - KSE LOCAÇOES"/>
    <s v="Planejamento Operaci"/>
    <s v="KSE LOCAÇOES"/>
    <m/>
    <d v="2026-03-24T00:00:00"/>
    <x v="11"/>
    <x v="1"/>
    <x v="12"/>
  </r>
  <r>
    <s v="TFS3C72"/>
    <s v="60645800105143738"/>
    <s v="24/03/2026 10:35:19"/>
    <s v="00271"/>
    <s v="HEDER OLIVEIRA SANTANA"/>
    <x v="9"/>
    <s v="Automóvel"/>
    <s v="ARGO"/>
    <s v="FIAT"/>
    <s v="41875311"/>
    <s v="POSTO SABOR DA TERRA"/>
    <s v="INDIARA"/>
    <s v="GO"/>
    <s v="ETANOL COMUM"/>
    <n v="281"/>
    <n v="7.7"/>
    <s v=" Km/L"/>
    <n v="89172"/>
    <n v="36.479999999999997"/>
    <n v="5.38"/>
    <n v="196.27"/>
    <s v="240338059"/>
    <s v="Planejamento Operaci"/>
    <s v="Planejamento Operaci"/>
    <s v="Operacional"/>
    <m/>
    <d v="2026-03-24T00:00:00"/>
    <x v="11"/>
    <x v="1"/>
    <x v="4"/>
  </r>
  <r>
    <s v="TBE3B75"/>
    <s v="60645800105124380"/>
    <s v="24/03/2026 10:44:12"/>
    <s v="21706"/>
    <s v="LUIZ MARCELO NEVES"/>
    <x v="19"/>
    <s v="Caminhão"/>
    <s v="CAMINHAO CARROCERIA"/>
    <s v="OUTROS"/>
    <s v="75331801"/>
    <s v="DECIO CEZARINA"/>
    <s v="CEZARINA"/>
    <s v="GO"/>
    <s v="DIESEL S-10"/>
    <n v="0"/>
    <n v="0"/>
    <s v=" Km/L"/>
    <n v="0"/>
    <n v="119.32"/>
    <n v="9.84"/>
    <n v="1174.1099999999999"/>
    <s v="202603241043"/>
    <s v="EXT - SAO PEDRO"/>
    <s v="Planejamento Operaci"/>
    <s v="SAO PEDRO"/>
    <m/>
    <d v="2026-03-24T00:00:00"/>
    <x v="11"/>
    <x v="1"/>
    <x v="7"/>
  </r>
  <r>
    <s v="TTP5B47"/>
    <s v="60645800106472110"/>
    <s v="24/03/2026 11:53:26"/>
    <s v="00149"/>
    <s v="MANOELITO METROVICH LIMA"/>
    <x v="40"/>
    <s v="Caminhonete"/>
    <s v="SAVEIRO CS RB MF"/>
    <s v="VW"/>
    <s v="75331801"/>
    <s v="DECIO CEZARINA"/>
    <s v="CEZARINA"/>
    <s v="GO"/>
    <s v="ETANOL COMUM"/>
    <n v="466"/>
    <n v="10.14"/>
    <s v=" Km/L"/>
    <n v="140525"/>
    <n v="45.94"/>
    <n v="4.6900000000000004"/>
    <n v="215.46"/>
    <s v="202603241152"/>
    <s v="EXT - KSE LOCAÇOES"/>
    <s v="Planejamento Operaci"/>
    <s v="KSE LOCAÇOES"/>
    <m/>
    <d v="2026-03-24T00:00:00"/>
    <x v="11"/>
    <x v="1"/>
    <x v="12"/>
  </r>
  <r>
    <s v="TFX8A49"/>
    <s v="60645800105143673"/>
    <s v="24/03/2026 12:15:17"/>
    <s v="17385"/>
    <s v="VICTOR DE SOUZA"/>
    <x v="12"/>
    <s v="Automóvel"/>
    <s v="ARGO"/>
    <s v="FIAT"/>
    <s v="87183400"/>
    <s v="MARAJO GUAPO"/>
    <s v="GUAPO"/>
    <s v="GO"/>
    <s v="ETANOL COMUM"/>
    <n v="347"/>
    <n v="9.23"/>
    <s v=" Km/L"/>
    <n v="21629"/>
    <n v="37.58"/>
    <n v="4.1900000000000004"/>
    <n v="157.46"/>
    <s v="0"/>
    <s v="Planejamento Operaci"/>
    <s v="Planejamento Operaci"/>
    <s v="Operacional"/>
    <m/>
    <d v="2026-03-24T00:00:00"/>
    <x v="11"/>
    <x v="1"/>
    <x v="0"/>
  </r>
  <r>
    <s v="TFF5D72"/>
    <s v="60645800105143780"/>
    <s v="24/03/2026 12:17:24"/>
    <s v="95253"/>
    <s v="ANDRE AUGUSTO ARAUJO DE JESUS"/>
    <x v="2"/>
    <s v="Automóvel"/>
    <s v="ARGO"/>
    <s v="FIAT"/>
    <s v="87183400"/>
    <s v="MARAJO GUAPO"/>
    <s v="GUAPO"/>
    <s v="GO"/>
    <s v="ETANOL COMUM"/>
    <n v="278"/>
    <n v="10.24"/>
    <s v=" Km/L"/>
    <n v="52447"/>
    <n v="27.15"/>
    <n v="4.1900000000000004"/>
    <n v="113.76"/>
    <s v="0"/>
    <s v="Planejamento Operaci"/>
    <s v="Planejamento Operaci"/>
    <s v="Operacional"/>
    <m/>
    <d v="2026-03-24T00:00:00"/>
    <x v="11"/>
    <x v="1"/>
    <x v="0"/>
  </r>
  <r>
    <s v="TFI3B19"/>
    <s v="60645800105926941"/>
    <s v="24/03/2026 12:26:15"/>
    <s v="70214"/>
    <s v="IGOR LEMES FERNANDES"/>
    <x v="4"/>
    <s v="Automóvel"/>
    <s v="ARGO"/>
    <s v="FIAT"/>
    <s v="13308708"/>
    <s v="DECIO L13"/>
    <s v="RIO VERDE"/>
    <s v="GO"/>
    <s v="ETANOL COMUM"/>
    <n v="397"/>
    <n v="9.9"/>
    <s v=" Km/L"/>
    <n v="83406"/>
    <n v="40.1"/>
    <n v="4.59"/>
    <n v="184.06"/>
    <s v="8764"/>
    <s v="Planejamento Operaci"/>
    <s v="Planejamento Operaci"/>
    <s v="Operacional"/>
    <m/>
    <d v="2026-03-24T00:00:00"/>
    <x v="11"/>
    <x v="1"/>
    <x v="0"/>
  </r>
  <r>
    <s v="TTT2H95"/>
    <s v="60645800106472477"/>
    <s v="24/03/2026 12:27:51"/>
    <s v="46440"/>
    <s v="PAULO SOUSA DIAS"/>
    <x v="63"/>
    <s v="Caminhonete"/>
    <s v="SAVEIRO CS RB MF"/>
    <s v="VW"/>
    <s v="45308900"/>
    <s v="POSTO LUPATINI"/>
    <s v="SANTO ANTONIO DA BARRA"/>
    <s v="GO"/>
    <s v="ETANOL COMUM"/>
    <n v="402"/>
    <n v="9.8699999999999992"/>
    <s v=" Km/L"/>
    <n v="121836"/>
    <n v="40.729999999999997"/>
    <n v="4.99"/>
    <n v="203.24"/>
    <s v="1"/>
    <s v="EXT - KSE LOCAÇOES"/>
    <s v="Planejamento Operaci"/>
    <s v="KSE LOCAÇOES"/>
    <m/>
    <d v="2026-03-24T00:00:00"/>
    <x v="11"/>
    <x v="1"/>
    <x v="12"/>
  </r>
  <r>
    <s v="TUG2C45"/>
    <s v="60645800106437770"/>
    <s v="24/03/2026 12:38:05"/>
    <s v="03782"/>
    <s v="ELVIS MESSIAS FERNANDES"/>
    <x v="54"/>
    <s v="Utilitário"/>
    <s v="SAVEIRO"/>
    <s v="FIAT"/>
    <s v="13335016"/>
    <s v="POSTO TREVO"/>
    <s v="RIO VERDE"/>
    <s v="GO"/>
    <s v="ETANOL COMUM"/>
    <n v="416"/>
    <n v="9.17"/>
    <s v=" Km/L"/>
    <n v="134302"/>
    <n v="45.35"/>
    <n v="4.9909999999999997"/>
    <n v="226.32"/>
    <s v="240345435"/>
    <s v="EXT - KSE LOCAÇOES"/>
    <s v="Planejamento Operaci"/>
    <s v="KSE LOCAÇOES"/>
    <m/>
    <d v="2026-03-24T00:00:00"/>
    <x v="11"/>
    <x v="1"/>
    <x v="12"/>
  </r>
  <r>
    <s v="TGE1F64"/>
    <s v="60645800106437404"/>
    <s v="24/03/2026 13:25:23"/>
    <s v="70145"/>
    <s v="LUCAS HENRIQUE MAGALHAES DE SOUZA "/>
    <x v="33"/>
    <s v="Caminhonete"/>
    <s v="AMBULANCIA DUCATO"/>
    <s v="FIAT"/>
    <s v="13342911"/>
    <s v="SANTA HELENA DE GOIAS"/>
    <s v="SANTA HELENA DE GOIAS"/>
    <s v="GO"/>
    <s v="DIESEL S-10"/>
    <n v="355"/>
    <n v="6.32"/>
    <s v=" Km/L"/>
    <n v="15137"/>
    <n v="56.14"/>
    <n v="8.1910000000000007"/>
    <n v="459.83"/>
    <s v="1774369476"/>
    <s v="Planejamento Operaci"/>
    <s v="Planejamento Operaci"/>
    <s v="Operacional"/>
    <m/>
    <d v="2026-03-24T00:00:00"/>
    <x v="11"/>
    <x v="1"/>
    <x v="13"/>
  </r>
  <r>
    <s v="TBE3B78"/>
    <s v="60645800105124169"/>
    <s v="24/03/2026 13:38:07"/>
    <s v="89049"/>
    <s v="VALDEIR JOSE CORREIA"/>
    <x v="19"/>
    <s v="Caminhão"/>
    <s v="9-180"/>
    <s v="VW"/>
    <s v="87183400"/>
    <s v="MARAJO GUAPO"/>
    <s v="GUAPO"/>
    <s v="GO"/>
    <s v="DIESEL S-10"/>
    <n v="0"/>
    <n v="0"/>
    <s v=" Km/L"/>
    <n v="0"/>
    <n v="90.44"/>
    <n v="7.59"/>
    <n v="686.44"/>
    <s v="0"/>
    <s v="EXT - SAO PEDRO"/>
    <s v="Planejamento Operaci"/>
    <s v="SAO PEDRO"/>
    <m/>
    <d v="2026-03-24T00:00:00"/>
    <x v="11"/>
    <x v="1"/>
    <x v="7"/>
  </r>
  <r>
    <s v="TBE3B78"/>
    <m/>
    <s v="24/03/2026 13:39:15"/>
    <m/>
    <m/>
    <x v="20"/>
    <m/>
    <m/>
    <m/>
    <m/>
    <s v="MARAJO GUAPO"/>
    <m/>
    <m/>
    <s v="ARLA-32"/>
    <n v="0"/>
    <n v="0"/>
    <s v=" Km/L"/>
    <n v="0"/>
    <n v="10.51"/>
    <m/>
    <n v="41.97"/>
    <m/>
    <m/>
    <m/>
    <m/>
    <m/>
    <d v="2026-03-24T00:00:00"/>
    <x v="11"/>
    <x v="1"/>
    <x v="7"/>
  </r>
  <r>
    <s v="TFN0D12"/>
    <s v="60645800105143746"/>
    <s v="24/03/2026 14:43:25"/>
    <s v="00390"/>
    <s v="SILVINO JOSE DE BRITO"/>
    <x v="5"/>
    <s v="Automóvel"/>
    <s v="ARGO"/>
    <s v="FIAT"/>
    <s v="46286315"/>
    <s v="POSTO CENTRAL"/>
    <s v="BOM JESUS"/>
    <s v="GO"/>
    <s v="ETANOL COMUM"/>
    <n v="236"/>
    <n v="10.26"/>
    <s v=" Km/L"/>
    <n v="41788"/>
    <n v="23"/>
    <n v="4.99"/>
    <n v="114.77"/>
    <s v="1"/>
    <s v="Planejamento Operaci"/>
    <s v="Planejamento Operaci"/>
    <s v="Operacional"/>
    <m/>
    <d v="2026-03-24T00:00:00"/>
    <x v="11"/>
    <x v="1"/>
    <x v="3"/>
  </r>
  <r>
    <s v="TTV4H65"/>
    <s v="60645800107557973"/>
    <s v="24/03/2026 14:51:24"/>
    <s v="52982"/>
    <s v="ROBERTO ANTONIO DE MELO"/>
    <x v="65"/>
    <s v="Caminhonete"/>
    <s v="SAVEIRO CD RB MF"/>
    <s v="VOLKSWAGEN"/>
    <s v="41826312"/>
    <s v="AUTO POSTO JACARE"/>
    <s v="ACREUNA"/>
    <s v="GO"/>
    <s v="ETANOL COMUM"/>
    <n v="444"/>
    <n v="8.94"/>
    <s v=" Km/L"/>
    <n v="27841"/>
    <n v="49.65"/>
    <n v="4.8600000000000003"/>
    <n v="241.3"/>
    <s v="240353395"/>
    <s v="EXT - KSE LOCAÇOES"/>
    <s v="Planejamento Operaci"/>
    <s v="KSE LOCAÇOES"/>
    <m/>
    <d v="2026-03-24T00:00:00"/>
    <x v="11"/>
    <x v="1"/>
    <x v="12"/>
  </r>
  <r>
    <s v="TFX7J72"/>
    <s v="60645800105836505"/>
    <s v="24/03/2026 15:03:40"/>
    <s v="03126"/>
    <s v="PEDRO PAULO SILVA SANTOS"/>
    <x v="11"/>
    <s v="Automóvel"/>
    <s v="ARGO"/>
    <s v="FIAT"/>
    <s v="45307105"/>
    <s v="POSTO GIRASSOL"/>
    <s v="ITUMBIARA"/>
    <s v="GO"/>
    <s v="ETANOL COMUM"/>
    <n v="208"/>
    <n v="9.0399999999999991"/>
    <s v=" Km/L"/>
    <n v="70477"/>
    <n v="23.01"/>
    <n v="4.6900000000000004"/>
    <n v="107.92"/>
    <s v="240354"/>
    <s v="Planejamento Operaci"/>
    <s v="Planejamento Operaci"/>
    <s v="Operacional"/>
    <m/>
    <d v="2026-03-24T00:00:00"/>
    <x v="11"/>
    <x v="1"/>
    <x v="4"/>
  </r>
  <r>
    <s v="TTY2C25"/>
    <s v="60645800106472430"/>
    <s v="24/03/2026 16:01:23"/>
    <s v="59829"/>
    <s v="AGDA GOMES DA SILVA RODRIGUES"/>
    <x v="38"/>
    <s v="Caminhonete"/>
    <s v="SAVEIRO CS RB MF"/>
    <s v="VW"/>
    <s v="46286315"/>
    <s v="POSTO CENTRAL"/>
    <s v="BOM JESUS"/>
    <s v="GO"/>
    <s v="ETANOL COMUM"/>
    <n v="318"/>
    <n v="7.93"/>
    <s v=" Km/L"/>
    <n v="120747"/>
    <n v="40.090000000000003"/>
    <n v="4.99"/>
    <n v="200.06"/>
    <s v="0"/>
    <s v="EXT - KSE LOCAÇOES"/>
    <s v="Planejamento Operaci"/>
    <s v="KSE LOCAÇOES"/>
    <m/>
    <d v="2026-03-24T00:00:00"/>
    <x v="11"/>
    <x v="1"/>
    <x v="12"/>
  </r>
  <r>
    <s v="TGC9A34"/>
    <s v="60645800106437250"/>
    <s v="24/03/2026 16:49:12"/>
    <s v="70390"/>
    <s v="CLEITON ANTONIO TAVARES HENRIQUE"/>
    <x v="48"/>
    <s v="EQUIPAMENTOS"/>
    <s v="AMBULANCIA"/>
    <s v="OUTROS"/>
    <s v="53081711"/>
    <s v="POSTO Z   Z SANTA MA"/>
    <s v="GUAPO"/>
    <s v="GO"/>
    <s v="DIESEL S-10"/>
    <n v="139"/>
    <n v="4.8"/>
    <s v=" Km/L"/>
    <n v="16450"/>
    <n v="28.95"/>
    <n v="8.1910000000000007"/>
    <n v="237.13"/>
    <s v="1"/>
    <s v="Planejamento Operaci"/>
    <s v="Planejamento Operaci"/>
    <s v="Operacional"/>
    <m/>
    <d v="2026-03-24T00:00:00"/>
    <x v="11"/>
    <x v="1"/>
    <x v="13"/>
  </r>
  <r>
    <s v="TFY6E09"/>
    <s v="60645800105143700"/>
    <s v="24/03/2026 17:03:56"/>
    <s v="04380"/>
    <s v="PAULO ROBERTO BATISTA DE MOURA JUNIOR"/>
    <x v="15"/>
    <s v="Automóvel"/>
    <s v="ARGO"/>
    <s v="FIAT"/>
    <s v="41875311"/>
    <s v="POSTO SABOR DA TERRA"/>
    <s v="INDIARA"/>
    <s v="GO"/>
    <s v="ETANOL COMUM"/>
    <n v="349"/>
    <n v="10.220000000000001"/>
    <s v=" Km/L"/>
    <n v="45945"/>
    <n v="34.14"/>
    <n v="5.38"/>
    <n v="183.68"/>
    <s v="240361397"/>
    <s v="Planejamento Operaci"/>
    <s v="Planejamento Operaci"/>
    <s v="Operacional"/>
    <m/>
    <d v="2026-03-24T00:00:00"/>
    <x v="11"/>
    <x v="1"/>
    <x v="1"/>
  </r>
  <r>
    <s v="TJP1H27"/>
    <s v="60645800106439607"/>
    <s v="24/03/2026 17:20:25"/>
    <s v="04911"/>
    <s v="HYAGO GONÇALVES FERNANDES"/>
    <x v="58"/>
    <s v="EQUIPAMENTOS"/>
    <s v="GUINCHO LEVE"/>
    <s v="EQUIPAMENTO"/>
    <s v="87183400"/>
    <s v="MARAJO GUAPO"/>
    <s v="GUAPO"/>
    <s v="GO"/>
    <s v="DIESEL S-10"/>
    <n v="282"/>
    <n v="5.33"/>
    <s v=" Km/L"/>
    <n v="22706"/>
    <n v="52.86"/>
    <n v="7.59"/>
    <n v="401.21"/>
    <s v="0"/>
    <s v="EXT - LUCCA JR"/>
    <s v="Planejamento Operaci"/>
    <s v="LUCCA JR"/>
    <m/>
    <d v="2026-03-24T00:00:00"/>
    <x v="11"/>
    <x v="1"/>
    <x v="11"/>
  </r>
  <r>
    <s v="TJP1H27"/>
    <m/>
    <s v="24/03/2026 17:20:25"/>
    <m/>
    <m/>
    <x v="58"/>
    <m/>
    <m/>
    <m/>
    <m/>
    <s v="MARAJO GUAPO"/>
    <m/>
    <m/>
    <s v="ARLA-32"/>
    <s v="-"/>
    <s v="-"/>
    <s v=" Km/L"/>
    <s v="-"/>
    <n v="4.6500000000000004"/>
    <m/>
    <n v="18.59"/>
    <m/>
    <m/>
    <m/>
    <m/>
    <m/>
    <d v="2026-03-24T00:00:00"/>
    <x v="11"/>
    <x v="1"/>
    <x v="11"/>
  </r>
  <r>
    <s v="TFW2H32"/>
    <s v="60645800105143835"/>
    <s v="24/03/2026 17:35:08"/>
    <s v="99638"/>
    <s v="LAFAIETE DE SOUZA SANTOS"/>
    <x v="10"/>
    <s v="Automóvel"/>
    <s v="ARGO"/>
    <s v="FIAT"/>
    <s v="75331801"/>
    <s v="DECIO CEZARINA"/>
    <s v="CEZARINA"/>
    <s v="GO"/>
    <s v="ETANOL COMUM"/>
    <n v="332"/>
    <n v="9.3699999999999992"/>
    <s v=" Km/L"/>
    <n v="64533"/>
    <n v="35.44"/>
    <n v="4.6900000000000004"/>
    <n v="166.21"/>
    <s v="202603241734"/>
    <s v="Planejamento Operaci"/>
    <s v="Planejamento Operaci"/>
    <s v="Operacional"/>
    <m/>
    <d v="2026-03-24T00:00:00"/>
    <x v="11"/>
    <x v="1"/>
    <x v="3"/>
  </r>
  <r>
    <s v="TEQ8G33"/>
    <s v="60645800105124371"/>
    <s v="24/03/2026 17:55:37"/>
    <s v="80246"/>
    <s v="FRANCISCO DE ASSIS SOARES"/>
    <x v="19"/>
    <s v="Caminhão"/>
    <s v="9-180"/>
    <s v="VOLKSWAGEN"/>
    <s v="45307105"/>
    <s v="POSTO GIRASSOL"/>
    <s v="ITUMBIARA"/>
    <s v="GO"/>
    <s v="DIESEL S-10"/>
    <n v="0"/>
    <n v="0"/>
    <s v=" Km/L"/>
    <n v="0"/>
    <n v="96.25"/>
    <n v="7.79"/>
    <n v="749.79"/>
    <s v="240364"/>
    <s v="EXT - SAO PEDRO"/>
    <s v="Planejamento Operaci"/>
    <s v="SAO PEDRO"/>
    <m/>
    <d v="2026-03-24T00:00:00"/>
    <x v="11"/>
    <x v="1"/>
    <x v="7"/>
  </r>
  <r>
    <s v="TFF5D72"/>
    <s v="60645800105143780"/>
    <s v="24/03/2026 18:07:35"/>
    <s v="95253"/>
    <s v="ANDRE AUGUSTO ARAUJO DE JESUS"/>
    <x v="2"/>
    <s v="Automóvel"/>
    <s v="ARGO"/>
    <s v="FIAT"/>
    <s v="87183400"/>
    <s v="MARAJO GUAPO"/>
    <s v="GUAPO"/>
    <s v="GO"/>
    <s v="ETANOL COMUM"/>
    <n v="235"/>
    <n v="8.15"/>
    <s v=" Km/L"/>
    <n v="52682"/>
    <n v="28.82"/>
    <n v="4.1900000000000004"/>
    <n v="120.76"/>
    <s v="0"/>
    <s v="Planejamento Operaci"/>
    <s v="Planejamento Operaci"/>
    <s v="Operacional"/>
    <m/>
    <d v="2026-03-24T00:00:00"/>
    <x v="11"/>
    <x v="1"/>
    <x v="0"/>
  </r>
  <r>
    <s v="TGK2G46"/>
    <s v="60645800106956305"/>
    <s v="24/03/2026 18:27:47"/>
    <s v="48710"/>
    <s v="GUSTAVO DA SILVA"/>
    <x v="59"/>
    <s v="Utilitário"/>
    <s v="FIORINO"/>
    <s v="FIAT"/>
    <s v="07674909"/>
    <s v="AUTO POSTO INDIARA"/>
    <s v="INDIARA"/>
    <s v="GO"/>
    <s v="ETANOL COMUM"/>
    <n v="308"/>
    <n v="6.85"/>
    <s v=" Km/L"/>
    <n v="16644"/>
    <n v="44.99"/>
    <n v="4.8899999999999997"/>
    <n v="220"/>
    <s v="13012"/>
    <s v="Planejamento Operaci"/>
    <s v="Planejamento Operaci"/>
    <s v="Operacional"/>
    <m/>
    <d v="2026-03-24T00:00:00"/>
    <x v="11"/>
    <x v="1"/>
    <x v="5"/>
  </r>
  <r>
    <s v="TUF2B45"/>
    <s v="60645800106472420"/>
    <s v="24/03/2026 18:39:10"/>
    <s v="00047"/>
    <s v="KARLA THAISE SILVA CARVALHO"/>
    <x v="37"/>
    <s v="Caminhonete"/>
    <s v="SAVEIRO CS RB MF"/>
    <s v="VW"/>
    <s v="85314604"/>
    <s v="MB POSTOS"/>
    <s v="GOIANIA"/>
    <s v="GO"/>
    <s v="ETANOL COMUM"/>
    <n v="415"/>
    <n v="9.1999999999999993"/>
    <s v=" Km/L"/>
    <n v="142889"/>
    <n v="45.09"/>
    <n v="4.99"/>
    <n v="225"/>
    <s v="0"/>
    <s v="EXT - KSE LOCAÇOES"/>
    <s v="Planejamento Operaci"/>
    <s v="KSE LOCAÇOES"/>
    <m/>
    <d v="2026-03-24T00:00:00"/>
    <x v="11"/>
    <x v="1"/>
    <x v="12"/>
  </r>
  <r>
    <s v="TTQ4C10"/>
    <s v="60645800106553930"/>
    <s v="24/03/2026 18:41:33"/>
    <s v="93910"/>
    <s v="DIVINO AVELINO DOS SANTOS"/>
    <x v="31"/>
    <s v="Caminhonete"/>
    <s v="Caminhonete S10"/>
    <s v="CHEVROLET"/>
    <s v="87183400"/>
    <s v="MARAJO GUAPO"/>
    <s v="GUAPO"/>
    <s v="GO"/>
    <s v="DIESEL S-10"/>
    <n v="734"/>
    <n v="13.11"/>
    <s v=" Km/L"/>
    <n v="152828"/>
    <n v="56"/>
    <n v="7.59"/>
    <n v="425.04"/>
    <s v="0"/>
    <s v="Planejamento Operaci"/>
    <s v="Planejamento Operaci"/>
    <s v="INSPECAO"/>
    <m/>
    <d v="2026-03-24T00:00:00"/>
    <x v="11"/>
    <x v="1"/>
    <x v="12"/>
  </r>
  <r>
    <s v="TLR1J91"/>
    <s v="60645800106043065"/>
    <s v="24/03/2026 19:04:10"/>
    <s v="02910"/>
    <s v="EMERSON CRISTIANO DA SILVEIRA"/>
    <x v="23"/>
    <s v="Caminhonete"/>
    <s v="SAVEIRO"/>
    <s v="VOLKSWAGEN"/>
    <s v="46209914"/>
    <s v="DECIO RIO VERDE"/>
    <s v="RIO VERDE"/>
    <s v="GO"/>
    <s v="ETANOL COMUM"/>
    <n v="0"/>
    <n v="0"/>
    <s v=" Km/L"/>
    <s v="-"/>
    <n v="52.4"/>
    <n v="4.79"/>
    <n v="251"/>
    <s v="202603241903"/>
    <s v="Planejamento Operaci"/>
    <s v="Planejamento Operaci"/>
    <s v="Operacional"/>
    <m/>
    <d v="2026-03-24T00:00:00"/>
    <x v="11"/>
    <x v="1"/>
    <x v="9"/>
  </r>
  <r>
    <s v="TFP9I32"/>
    <s v="60645800105143819"/>
    <s v="24/03/2026 19:11:45"/>
    <s v="33861"/>
    <s v="FERNANDO DOS REIS GONÇALVES"/>
    <x v="7"/>
    <s v="Automóvel"/>
    <s v="ARGO"/>
    <s v="FIAT"/>
    <s v="75331801"/>
    <s v="DECIO CEZARINA"/>
    <s v="CEZARINA"/>
    <s v="GO"/>
    <s v="ETANOL COMUM"/>
    <n v="377"/>
    <n v="10.029999999999999"/>
    <s v=" Km/L"/>
    <n v="27667"/>
    <n v="37.57"/>
    <n v="4.6900000000000004"/>
    <n v="176.2"/>
    <s v="202603241911"/>
    <s v="Planejamento Operaci"/>
    <s v="Planejamento Operaci"/>
    <s v="Operacional"/>
    <m/>
    <d v="2026-03-24T00:00:00"/>
    <x v="11"/>
    <x v="1"/>
    <x v="4"/>
  </r>
  <r>
    <s v="TFL8I14"/>
    <s v="60645800106437530"/>
    <s v="24/03/2026 19:37:34"/>
    <s v="14914"/>
    <s v="OBERDAN PEREIRA DE AZEVEDO"/>
    <x v="57"/>
    <s v="EQUIPAMENTOS"/>
    <s v="AMBULANCIA"/>
    <s v="OUTROS"/>
    <s v="46286315"/>
    <s v="POSTO CENTRAL"/>
    <s v="BOM JESUS"/>
    <s v="GO"/>
    <s v="DIESEL S-10"/>
    <n v="327"/>
    <n v="5.68"/>
    <s v=" Km/L"/>
    <n v="12828"/>
    <n v="57.53"/>
    <n v="7.79"/>
    <n v="448.16"/>
    <s v="1"/>
    <s v="Planejamento Operaci"/>
    <s v="Planejamento Operaci"/>
    <s v="Operacional"/>
    <m/>
    <d v="2026-03-24T00:00:00"/>
    <x v="11"/>
    <x v="1"/>
    <x v="13"/>
  </r>
  <r>
    <s v="TTR3A31"/>
    <s v="60645800106472404"/>
    <s v="24/03/2026 19:43:08"/>
    <s v="01836"/>
    <s v="DANILLO ROSA CARDOSO"/>
    <x v="53"/>
    <s v="Caminhonete"/>
    <s v="SAVEIRO CS RB MF"/>
    <s v="VW"/>
    <s v="46209914"/>
    <s v="DECIO RIO VERDE"/>
    <s v="RIO VERDE"/>
    <s v="GO"/>
    <s v="ETANOL COMUM"/>
    <n v="153"/>
    <n v="3.57"/>
    <s v=" Km/L"/>
    <n v="129662"/>
    <n v="42.8"/>
    <n v="4.79"/>
    <n v="205.01"/>
    <s v="202603241942"/>
    <s v="EXT - KSE LOCAÇOES"/>
    <s v="Planejamento Operaci"/>
    <s v="KSE LOCAÇOES"/>
    <m/>
    <d v="2026-03-24T00:00:00"/>
    <x v="11"/>
    <x v="1"/>
    <x v="12"/>
  </r>
  <r>
    <s v="TFR8B59"/>
    <s v="60645800105143681"/>
    <s v="24/03/2026 19:57:26"/>
    <s v="92635"/>
    <s v="ADENILDO BARBOSA DUTRA"/>
    <x v="8"/>
    <s v="Automóvel"/>
    <s v="ARGO"/>
    <s v="FIAT"/>
    <s v="41875311"/>
    <s v="POSTO SABOR DA TERRA"/>
    <s v="INDIARA"/>
    <s v="GO"/>
    <s v="ETANOL COMUM"/>
    <n v="155"/>
    <n v="5.56"/>
    <s v=" Km/L"/>
    <n v="25057"/>
    <n v="27.9"/>
    <n v="5.38"/>
    <n v="150.11000000000001"/>
    <s v="240371774"/>
    <s v="Planejamento Operaci"/>
    <s v="Planejamento Operaci"/>
    <s v="Operacional"/>
    <m/>
    <d v="2026-03-24T00:00:00"/>
    <x v="11"/>
    <x v="1"/>
    <x v="5"/>
  </r>
  <r>
    <s v="TFI3B19"/>
    <s v="60645800105926941"/>
    <s v="24/03/2026 20:10:36"/>
    <s v="03102"/>
    <s v="EDES GONÇALVES DA SILVA"/>
    <x v="4"/>
    <s v="Automóvel"/>
    <s v="ARGO"/>
    <s v="FIAT"/>
    <s v="13308211"/>
    <s v="P. BANDEIRANTES"/>
    <s v="RIO VERDE"/>
    <s v="GO"/>
    <s v="ETANOL COMUM"/>
    <n v="223"/>
    <n v="9.92"/>
    <s v=" Km/L"/>
    <n v="83629"/>
    <n v="22.49"/>
    <n v="4.79"/>
    <n v="107.73"/>
    <s v="240372368"/>
    <s v="Planejamento Operaci"/>
    <s v="Planejamento Operaci"/>
    <s v="Operacional"/>
    <m/>
    <d v="2026-03-24T00:00:00"/>
    <x v="11"/>
    <x v="1"/>
    <x v="0"/>
  </r>
  <r>
    <s v="TTV4H65"/>
    <s v="60645800107557973"/>
    <s v="24/03/2026 20:59:23"/>
    <s v="03095"/>
    <s v="MICHELL ALMEIDA SANTANA"/>
    <x v="65"/>
    <s v="Caminhonete"/>
    <s v="SAVEIRO CD RB MF"/>
    <s v="VOLKSWAGEN"/>
    <s v="07674909"/>
    <s v="AUTO POSTO INDIARA"/>
    <s v="INDIARA"/>
    <s v="GO"/>
    <s v="ETANOL COMUM"/>
    <n v="338"/>
    <n v="9.7799999999999994"/>
    <s v=" Km/L"/>
    <n v="28179"/>
    <n v="34.56"/>
    <n v="4.8899999999999997"/>
    <n v="169"/>
    <s v="13017"/>
    <s v="EXT - KSE LOCAÇOES"/>
    <s v="Planejamento Operaci"/>
    <s v="KSE LOCAÇOES"/>
    <m/>
    <d v="2026-03-24T00:00:00"/>
    <x v="11"/>
    <x v="1"/>
    <x v="12"/>
  </r>
  <r>
    <s v="TUQ2H91"/>
    <s v="60645800107558597"/>
    <s v="24/03/2026 21:28:20"/>
    <s v="70552"/>
    <s v="ARMANDO DA SILVA OLIVIEIRA NETO"/>
    <x v="66"/>
    <s v="Caminhonete"/>
    <s v="SAVEIRO CD RB MF"/>
    <s v="VOLKSWAGEN"/>
    <s v="85314604"/>
    <s v="MB POSTOS"/>
    <s v="GOIANIA"/>
    <s v="GO"/>
    <s v="ETANOL COMUM"/>
    <n v="157"/>
    <n v="7.93"/>
    <s v=" Km/L"/>
    <n v="35136"/>
    <n v="19.809999999999999"/>
    <n v="4.99"/>
    <n v="98.85"/>
    <s v="0"/>
    <s v="EXT - KSE LOCAÇOES"/>
    <s v="Planejamento Operaci"/>
    <s v="KSE LOCAÇOES"/>
    <m/>
    <d v="2026-03-24T00:00:00"/>
    <x v="11"/>
    <x v="1"/>
    <x v="12"/>
  </r>
  <r>
    <s v="TTP5B47"/>
    <s v="60645800106472110"/>
    <s v="24/03/2026 21:40:21"/>
    <s v="99531"/>
    <s v="RODRIGO RODRIGUES BARROS"/>
    <x v="40"/>
    <s v="Caminhonete"/>
    <s v="SAVEIRO CS RB MF"/>
    <s v="VW"/>
    <s v="75331801"/>
    <s v="DECIO CEZARINA"/>
    <s v="CEZARINA"/>
    <s v="GO"/>
    <s v="ETANOL COMUM"/>
    <n v="371"/>
    <n v="9.33"/>
    <s v=" Km/L"/>
    <n v="140896"/>
    <n v="39.75"/>
    <n v="4.6900000000000004"/>
    <n v="186.43"/>
    <s v="202603242139"/>
    <s v="EXT - KSE LOCAÇOES"/>
    <s v="Planejamento Operaci"/>
    <s v="KSE LOCAÇOES"/>
    <m/>
    <d v="2026-03-24T00:00:00"/>
    <x v="11"/>
    <x v="1"/>
    <x v="12"/>
  </r>
  <r>
    <s v="TUG2C45"/>
    <s v="60645800106437770"/>
    <s v="24/03/2026 22:54:34"/>
    <s v="02527"/>
    <s v="ALCIENE MARTINS PONTES"/>
    <x v="54"/>
    <s v="Utilitário"/>
    <s v="SAVEIRO"/>
    <s v="FIAT"/>
    <s v="81889412"/>
    <s v="POSTO ZERO UM"/>
    <s v="RIO VERDE"/>
    <s v="GO"/>
    <s v="ETANOL COMUM"/>
    <n v="415"/>
    <n v="10.17"/>
    <s v=" Km/L"/>
    <n v="134717"/>
    <n v="40.799999999999997"/>
    <n v="4.79"/>
    <n v="195.43"/>
    <s v="0"/>
    <s v="EXT - KSE LOCAÇOES"/>
    <s v="Planejamento Operaci"/>
    <s v="KSE LOCAÇOES"/>
    <m/>
    <d v="2026-03-24T00:00:00"/>
    <x v="11"/>
    <x v="1"/>
    <x v="12"/>
  </r>
  <r>
    <s v="TTY2C25"/>
    <s v="60645800106472430"/>
    <s v="24/03/2026 22:54:59"/>
    <s v="48867"/>
    <s v="THAIS NADIA FERREIRA DOS SANTOS MARTINS"/>
    <x v="38"/>
    <s v="Caminhonete"/>
    <s v="SAVEIRO CS RB MF"/>
    <s v="VW"/>
    <s v="45341508"/>
    <s v="POSTO ALTO DA SERRA"/>
    <s v="ITUMBIARA"/>
    <s v="GO"/>
    <s v="ETANOL COMUM"/>
    <n v="280"/>
    <n v="9.33"/>
    <s v=" Km/L"/>
    <n v="121027"/>
    <n v="30"/>
    <n v="4.99"/>
    <n v="149.69999999999999"/>
    <s v="0"/>
    <s v="EXT - KSE LOCAÇOES"/>
    <s v="Planejamento Operaci"/>
    <s v="KSE LOCAÇOES"/>
    <m/>
    <d v="2026-03-24T00:00:00"/>
    <x v="11"/>
    <x v="1"/>
    <x v="12"/>
  </r>
  <r>
    <s v="TTT2H95"/>
    <s v="60645800106472477"/>
    <s v="24/03/2026 23:44:29"/>
    <s v="83047"/>
    <s v="WESLEY ROCHA FARIAS"/>
    <x v="63"/>
    <s v="Caminhonete"/>
    <s v="SAVEIRO CS RB MF"/>
    <s v="VW"/>
    <s v="46209914"/>
    <s v="DECIO RIO VERDE"/>
    <s v="RIO VERDE"/>
    <s v="GO"/>
    <s v="ETANOL COMUM"/>
    <n v="450"/>
    <n v="10.15"/>
    <s v=" Km/L"/>
    <n v="122286"/>
    <n v="44.34"/>
    <n v="4.79"/>
    <n v="212.39"/>
    <s v="202603242343"/>
    <s v="EXT - KSE LOCAÇOES"/>
    <s v="Planejamento Operaci"/>
    <s v="KSE LOCAÇOES"/>
    <m/>
    <d v="2026-03-24T00:00:00"/>
    <x v="11"/>
    <x v="1"/>
    <x v="12"/>
  </r>
  <r>
    <s v="TFI3B19"/>
    <s v="60645800105926941"/>
    <s v="25/03/2026 04:51:09"/>
    <s v="03102"/>
    <s v="EDES GONÇALVES DA SILVA"/>
    <x v="4"/>
    <s v="Automóvel"/>
    <s v="ARGO"/>
    <s v="FIAT"/>
    <s v="13308211"/>
    <s v="P. BANDEIRANTES"/>
    <s v="RIO VERDE"/>
    <s v="GO"/>
    <s v="ETANOL COMUM"/>
    <n v="449"/>
    <n v="12.35"/>
    <s v=" Km/L"/>
    <n v="84078"/>
    <n v="36.369999999999997"/>
    <n v="4.79"/>
    <n v="174.21"/>
    <s v="250317210"/>
    <s v="Planejamento Operaci"/>
    <s v="Planejamento Operaci"/>
    <s v="Operacional"/>
    <m/>
    <d v="2026-03-25T00:00:00"/>
    <x v="11"/>
    <x v="1"/>
    <x v="0"/>
  </r>
  <r>
    <s v="TTV4H65"/>
    <s v="60645800107557973"/>
    <s v="25/03/2026 04:52:43"/>
    <s v="03095"/>
    <s v="MICHELL ALMEIDA SANTANA"/>
    <x v="65"/>
    <s v="Caminhonete"/>
    <s v="SAVEIRO CD RB MF"/>
    <s v="VOLKSWAGEN"/>
    <s v="07674909"/>
    <s v="AUTO POSTO INDIARA"/>
    <s v="INDIARA"/>
    <s v="GO"/>
    <s v="ETANOL COMUM"/>
    <n v="395"/>
    <n v="11.8"/>
    <s v=" Km/L"/>
    <n v="28574"/>
    <n v="33.47"/>
    <n v="4.8899999999999997"/>
    <n v="163.66999999999999"/>
    <s v="13018"/>
    <s v="EXT - KSE LOCAÇOES"/>
    <s v="Planejamento Operaci"/>
    <s v="KSE LOCAÇOES"/>
    <m/>
    <d v="2026-03-25T00:00:00"/>
    <x v="11"/>
    <x v="1"/>
    <x v="12"/>
  </r>
  <r>
    <s v="TUF2B45"/>
    <s v="60645800106472420"/>
    <s v="25/03/2026 06:14:37"/>
    <s v="03398"/>
    <s v="JOSIMAR VENANCIO SANTOS SILVA"/>
    <x v="37"/>
    <s v="Caminhonete"/>
    <s v="SAVEIRO CS RB MF"/>
    <s v="VW"/>
    <s v="85314604"/>
    <s v="MB POSTOS"/>
    <s v="GOIANIA"/>
    <s v="GO"/>
    <s v="ETANOL COMUM"/>
    <n v="479"/>
    <n v="10.4"/>
    <s v=" Km/L"/>
    <n v="143368"/>
    <n v="46.05"/>
    <n v="4.99"/>
    <n v="229.79"/>
    <s v="0"/>
    <s v="EXT - KSE LOCAÇOES"/>
    <s v="Planejamento Operaci"/>
    <s v="KSE LOCAÇOES"/>
    <m/>
    <d v="2026-03-25T00:00:00"/>
    <x v="11"/>
    <x v="1"/>
    <x v="12"/>
  </r>
  <r>
    <s v="TUW2D74"/>
    <s v="60645800105124310"/>
    <s v="25/03/2026 06:16:13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769"/>
    <n v="14.72"/>
    <s v=" Km/L"/>
    <n v="121584"/>
    <n v="52.25"/>
    <n v="7.74"/>
    <n v="404.39"/>
    <s v="0"/>
    <s v="Planejamento Operaci"/>
    <s v="Planejamento Operaci"/>
    <s v="Operacional"/>
    <m/>
    <d v="2026-03-25T00:00:00"/>
    <x v="11"/>
    <x v="1"/>
    <x v="12"/>
  </r>
  <r>
    <s v="FKM6D96"/>
    <s v="60645800105124347"/>
    <s v="25/03/2026 06:51:39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103.73"/>
    <n v="8.19"/>
    <n v="849.55"/>
    <s v="250324599"/>
    <s v="EXT - SAO PEDRO"/>
    <s v="Planejamento Operaci"/>
    <s v="SAO PEDRO"/>
    <m/>
    <d v="2026-03-25T00:00:00"/>
    <x v="11"/>
    <x v="1"/>
    <x v="7"/>
  </r>
  <r>
    <s v="FKM6D96"/>
    <m/>
    <s v="25/03/2026 06:53:46"/>
    <m/>
    <m/>
    <x v="67"/>
    <m/>
    <m/>
    <m/>
    <m/>
    <s v="AUTO POSTO JACARE"/>
    <m/>
    <m/>
    <s v="ARLA-32"/>
    <n v="0"/>
    <n v="0"/>
    <s v=" Km/L"/>
    <n v="0"/>
    <n v="18"/>
    <m/>
    <n v="59.4"/>
    <m/>
    <m/>
    <m/>
    <m/>
    <m/>
    <d v="2026-03-25T00:00:00"/>
    <x v="11"/>
    <x v="1"/>
    <x v="7"/>
  </r>
  <r>
    <s v="RCS4P30"/>
    <s v="60645800105124185"/>
    <s v="25/03/2026 06:57:12"/>
    <s v="05615"/>
    <s v="HEVERTON MAGALHAES DE MELO"/>
    <x v="19"/>
    <s v="Utilitário"/>
    <s v="ROÇADEIRAS"/>
    <s v="FIAT"/>
    <s v="41826312"/>
    <s v="AUTO POSTO JACARE"/>
    <s v="ACREUNA"/>
    <s v="GO"/>
    <s v="GASOLINA COMUM"/>
    <n v="0"/>
    <n v="0"/>
    <s v=" Km/L"/>
    <n v="0"/>
    <n v="27.32"/>
    <n v="6.59"/>
    <n v="180.04"/>
    <s v="250324948"/>
    <s v="EXT - SAO PEDRO"/>
    <s v="Planejamento Operaci"/>
    <s v="SAO PEDRO"/>
    <m/>
    <d v="2026-03-25T00:00:00"/>
    <x v="11"/>
    <x v="1"/>
    <x v="7"/>
  </r>
  <r>
    <s v="TTR3A31"/>
    <s v="60645800106472404"/>
    <s v="25/03/2026 07:04:52"/>
    <s v="01836"/>
    <s v="DANILLO ROSA CARDOSO"/>
    <x v="53"/>
    <s v="Caminhonete"/>
    <s v="SAVEIRO CS RB MF"/>
    <s v="VW"/>
    <s v="46209914"/>
    <s v="DECIO RIO VERDE"/>
    <s v="RIO VERDE"/>
    <s v="GO"/>
    <s v="ETANOL COMUM"/>
    <n v="468"/>
    <n v="10.32"/>
    <s v=" Km/L"/>
    <n v="130130"/>
    <n v="45.36"/>
    <n v="4.79"/>
    <n v="217.27"/>
    <s v="202603250704"/>
    <s v="EXT - KSE LOCAÇOES"/>
    <s v="Planejamento Operaci"/>
    <s v="KSE LOCAÇOES"/>
    <m/>
    <d v="2026-03-25T00:00:00"/>
    <x v="11"/>
    <x v="1"/>
    <x v="12"/>
  </r>
  <r>
    <s v="TFS3C72"/>
    <s v="60645800105143738"/>
    <s v="25/03/2026 07:05:50"/>
    <s v="00271"/>
    <s v="HEDER OLIVEIRA SANTANA"/>
    <x v="9"/>
    <s v="Automóvel"/>
    <s v="ARGO"/>
    <s v="FIAT"/>
    <s v="13308211"/>
    <s v="P. BANDEIRANTES"/>
    <s v="RIO VERDE"/>
    <s v="GO"/>
    <s v="ETANOL COMUM"/>
    <n v="398"/>
    <n v="8.82"/>
    <s v=" Km/L"/>
    <n v="89570"/>
    <n v="45.11"/>
    <n v="4.7910000000000004"/>
    <n v="216.12"/>
    <s v="250325273"/>
    <s v="Planejamento Operaci"/>
    <s v="Planejamento Operaci"/>
    <s v="Operacional"/>
    <m/>
    <d v="2026-03-25T00:00:00"/>
    <x v="11"/>
    <x v="1"/>
    <x v="4"/>
  </r>
  <r>
    <s v="TGM4D76"/>
    <s v="60645800106437582"/>
    <s v="25/03/2026 08:04:20"/>
    <s v="33534"/>
    <s v="MARCOS ANTONIO MARCELINO DA SILVA"/>
    <x v="56"/>
    <s v="Caminhonete"/>
    <s v="FIORINO"/>
    <s v="FIAT"/>
    <s v="46286315"/>
    <s v="POSTO CENTRAL"/>
    <s v="BOM JESUS"/>
    <s v="GO"/>
    <s v="ETANOL COMUM"/>
    <n v="261"/>
    <n v="6.67"/>
    <s v=" Km/L"/>
    <n v="23038"/>
    <n v="39.119999999999997"/>
    <n v="4.99"/>
    <n v="195.21"/>
    <s v="1"/>
    <s v="Planejamento Operaci"/>
    <s v="Planejamento Operaci"/>
    <s v="Operacional"/>
    <m/>
    <d v="2026-03-25T00:00:00"/>
    <x v="11"/>
    <x v="1"/>
    <x v="5"/>
  </r>
  <r>
    <s v="TTT2H95"/>
    <s v="60645800106472477"/>
    <s v="25/03/2026 08:29:19"/>
    <s v="83047"/>
    <s v="WESLEY ROCHA FARIAS"/>
    <x v="63"/>
    <s v="Caminhonete"/>
    <s v="SAVEIRO CS RB MF"/>
    <s v="VW"/>
    <s v="45308900"/>
    <s v="POSTO LUPATINI"/>
    <s v="SANTO ANTONIO DA BARRA"/>
    <s v="GO"/>
    <s v="ETANOL COMUM"/>
    <n v="309"/>
    <n v="8.73"/>
    <s v=" Km/L"/>
    <n v="122595"/>
    <n v="35.4"/>
    <n v="4.99"/>
    <n v="176.64"/>
    <s v="0"/>
    <s v="EXT - KSE LOCAÇOES"/>
    <s v="Planejamento Operaci"/>
    <s v="KSE LOCAÇOES"/>
    <m/>
    <d v="2026-03-25T00:00:00"/>
    <x v="11"/>
    <x v="1"/>
    <x v="12"/>
  </r>
  <r>
    <s v="TGA0B06"/>
    <s v="60645800106958060"/>
    <s v="25/03/2026 08:47:50"/>
    <s v="00933"/>
    <s v="GIULEY RIBEIRO DOS SANTOS"/>
    <x v="55"/>
    <s v="Caminhonete"/>
    <s v="FIORINO"/>
    <s v="FIAT"/>
    <s v="13335016"/>
    <s v="POSTO TREVO"/>
    <s v="RIO VERDE"/>
    <s v="GO"/>
    <s v="ETANOL COMUM"/>
    <n v="275"/>
    <n v="7.99"/>
    <s v=" Km/L"/>
    <n v="24846"/>
    <n v="34.409999999999997"/>
    <n v="4.9909999999999997"/>
    <n v="171.74"/>
    <s v="250331624"/>
    <s v="Planejamento Operaci"/>
    <s v="Planejamento Operaci"/>
    <s v="TI e Automação"/>
    <m/>
    <d v="2026-03-25T00:00:00"/>
    <x v="11"/>
    <x v="1"/>
    <x v="5"/>
  </r>
  <r>
    <s v="TTP5B47"/>
    <s v="60645800106472110"/>
    <s v="25/03/2026 09:15:33"/>
    <s v="00149"/>
    <s v="MANOELITO METROVICH LIMA"/>
    <x v="40"/>
    <s v="Caminhonete"/>
    <s v="SAVEIRO CS RB MF"/>
    <s v="VW"/>
    <s v="75331801"/>
    <s v="DECIO CEZARINA"/>
    <s v="CEZARINA"/>
    <s v="GO"/>
    <s v="ETANOL COMUM"/>
    <n v="381"/>
    <n v="8.59"/>
    <s v=" Km/L"/>
    <n v="141277"/>
    <n v="44.36"/>
    <n v="4.6900000000000004"/>
    <n v="208.05"/>
    <s v="202603250914"/>
    <s v="EXT - KSE LOCAÇOES"/>
    <s v="Planejamento Operaci"/>
    <s v="KSE LOCAÇOES"/>
    <m/>
    <d v="2026-03-25T00:00:00"/>
    <x v="11"/>
    <x v="1"/>
    <x v="12"/>
  </r>
  <r>
    <s v="TFP3B22"/>
    <s v="60645800105143720"/>
    <s v="25/03/2026 09:37:33"/>
    <s v="02769"/>
    <s v="ANDRE LUIS PAULINO"/>
    <x v="6"/>
    <s v="Automóvel"/>
    <s v="ARGO"/>
    <s v="FIAT"/>
    <s v="13335016"/>
    <s v="POSTO TREVO"/>
    <s v="RIO VERDE"/>
    <s v="GO"/>
    <s v="ETANOL COMUM"/>
    <n v="351"/>
    <n v="9.61"/>
    <s v=" Km/L"/>
    <n v="55478"/>
    <n v="36.520000000000003"/>
    <n v="4.9909999999999997"/>
    <n v="182.26"/>
    <s v="250334603"/>
    <s v="Planejamento Operaci"/>
    <s v="Planejamento Operaci"/>
    <s v="Operacional"/>
    <m/>
    <d v="2026-03-25T00:00:00"/>
    <x v="11"/>
    <x v="1"/>
    <x v="4"/>
  </r>
  <r>
    <s v="TMF8H09"/>
    <s v="60645800106185413"/>
    <s v="25/03/2026 10:16:38"/>
    <s v="99189"/>
    <s v="WELTON DIONES DE SOUZA BARBOSA_x0009__x0009__x0009__x0009_"/>
    <x v="29"/>
    <s v="Caminhão"/>
    <s v="FH 540 6X4R"/>
    <s v="VOLVO"/>
    <s v="46209914"/>
    <s v="DECIO RIO VERDE"/>
    <s v="RIO VERDE"/>
    <s v="GO"/>
    <s v="DIESEL S-10"/>
    <n v="784"/>
    <n v="1.98"/>
    <s v=" Km/L"/>
    <n v="18814"/>
    <n v="396.59"/>
    <n v="8.59"/>
    <n v="3406.71"/>
    <s v="202603251015"/>
    <s v="EXT - LUCCA JR"/>
    <s v="Planejamento Operaci"/>
    <s v="LUCCA JR"/>
    <m/>
    <d v="2026-03-25T00:00:00"/>
    <x v="11"/>
    <x v="1"/>
    <x v="11"/>
  </r>
  <r>
    <s v="TMF8H09"/>
    <m/>
    <s v="25/03/2026 10:19:58"/>
    <m/>
    <m/>
    <x v="29"/>
    <m/>
    <m/>
    <m/>
    <m/>
    <s v="DECIO RIO VERDE"/>
    <m/>
    <m/>
    <s v="ARLA-32"/>
    <s v="-"/>
    <s v="-"/>
    <s v=" Km/L"/>
    <s v="-"/>
    <n v="22.14"/>
    <m/>
    <n v="83.94"/>
    <m/>
    <m/>
    <m/>
    <m/>
    <m/>
    <d v="2026-03-25T00:00:00"/>
    <x v="11"/>
    <x v="1"/>
    <x v="11"/>
  </r>
  <r>
    <s v="TIV6G27"/>
    <s v="60645800106184069"/>
    <s v="25/03/2026 10:34:50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365"/>
    <n v="6.24"/>
    <s v=" Km/L"/>
    <n v="40385"/>
    <n v="58.47"/>
    <n v="7.99"/>
    <n v="467.18"/>
    <s v="250337999"/>
    <s v="EXT - LUCCA JR"/>
    <s v="Planejamento Operaci"/>
    <s v="LUCCA JR"/>
    <m/>
    <d v="2026-03-25T00:00:00"/>
    <x v="11"/>
    <x v="1"/>
    <x v="11"/>
  </r>
  <r>
    <s v="TIV6G27"/>
    <m/>
    <s v="25/03/2026 10:34:50"/>
    <m/>
    <m/>
    <x v="30"/>
    <m/>
    <m/>
    <m/>
    <m/>
    <s v="AUTO POSTO JACARE"/>
    <m/>
    <m/>
    <s v="ARLA-32"/>
    <s v="-"/>
    <s v="-"/>
    <s v=" Km/L"/>
    <s v="-"/>
    <n v="4"/>
    <m/>
    <n v="13.2"/>
    <m/>
    <m/>
    <m/>
    <m/>
    <m/>
    <d v="2026-03-25T00:00:00"/>
    <x v="11"/>
    <x v="1"/>
    <x v="11"/>
  </r>
  <r>
    <s v="TTY2C25"/>
    <s v="60645800106472430"/>
    <s v="25/03/2026 11:08:48"/>
    <s v="59829"/>
    <s v="AGDA GOMES DA SILVA RODRIGUES"/>
    <x v="38"/>
    <s v="Caminhonete"/>
    <s v="SAVEIRO CS RB MF"/>
    <s v="VW"/>
    <s v="46286315"/>
    <s v="POSTO CENTRAL"/>
    <s v="BOM JESUS"/>
    <s v="GO"/>
    <s v="ETANOL COMUM"/>
    <n v="433"/>
    <n v="9.23"/>
    <s v=" Km/L"/>
    <n v="121460"/>
    <n v="46.89"/>
    <n v="4.9909999999999997"/>
    <n v="234.01"/>
    <s v="1"/>
    <s v="EXT - KSE LOCAÇOES"/>
    <s v="Planejamento Operaci"/>
    <s v="KSE LOCAÇOES"/>
    <m/>
    <d v="2026-03-25T00:00:00"/>
    <x v="11"/>
    <x v="1"/>
    <x v="12"/>
  </r>
  <r>
    <s v="TUG2C45"/>
    <s v="60645800106437770"/>
    <s v="25/03/2026 11:29:04"/>
    <s v="03782"/>
    <s v="ELVIS MESSIAS FERNANDES"/>
    <x v="54"/>
    <s v="Utilitário"/>
    <s v="SAVEIRO"/>
    <s v="FIAT"/>
    <s v="13335016"/>
    <s v="POSTO TREVO"/>
    <s v="RIO VERDE"/>
    <s v="GO"/>
    <s v="ETANOL COMUM"/>
    <n v="493"/>
    <n v="11.15"/>
    <s v=" Km/L"/>
    <n v="135210"/>
    <n v="44.22"/>
    <n v="4.99"/>
    <n v="220.66"/>
    <s v="250341291"/>
    <s v="EXT - KSE LOCAÇOES"/>
    <s v="Planejamento Operaci"/>
    <s v="KSE LOCAÇOES"/>
    <m/>
    <d v="2026-03-25T00:00:00"/>
    <x v="11"/>
    <x v="1"/>
    <x v="12"/>
  </r>
  <r>
    <s v="TKB0E17"/>
    <s v="60645800106185180"/>
    <s v="25/03/2026 13:14:43"/>
    <s v="02910"/>
    <s v="EMERSON CRISTIANO DA SILVEIRA"/>
    <x v="27"/>
    <s v="EQUIPAMENTOS"/>
    <s v="GUINCHO LEVE"/>
    <s v="EQUIPAMENTO"/>
    <s v="46286315"/>
    <s v="POSTO CENTRAL"/>
    <s v="BOM JESUS"/>
    <s v="GO"/>
    <s v="DIESEL S-10"/>
    <n v="320"/>
    <n v="4.6100000000000003"/>
    <s v=" Km/L"/>
    <n v="29574"/>
    <n v="69.459999999999994"/>
    <n v="7.99"/>
    <n v="555"/>
    <s v="1"/>
    <s v="EXT - LUCCA JR"/>
    <s v="Planejamento Operaci"/>
    <s v="LUCCA JR"/>
    <m/>
    <d v="2026-03-25T00:00:00"/>
    <x v="11"/>
    <x v="1"/>
    <x v="11"/>
  </r>
  <r>
    <s v="TFX7J72"/>
    <s v="60645800105836505"/>
    <s v="25/03/2026 13:17:02"/>
    <s v="03126"/>
    <s v="PEDRO PAULO SILVA SANTOS"/>
    <x v="11"/>
    <s v="Automóvel"/>
    <s v="ARGO"/>
    <s v="FIAT"/>
    <s v="46286315"/>
    <s v="POSTO CENTRAL"/>
    <s v="BOM JESUS"/>
    <s v="GO"/>
    <s v="ETANOL COMUM"/>
    <n v="378"/>
    <n v="9.07"/>
    <s v=" Km/L"/>
    <n v="70855"/>
    <n v="41.68"/>
    <n v="4.9909999999999997"/>
    <n v="208.01"/>
    <s v="1"/>
    <s v="Planejamento Operaci"/>
    <s v="Planejamento Operaci"/>
    <s v="Operacional"/>
    <m/>
    <d v="2026-03-25T00:00:00"/>
    <x v="11"/>
    <x v="1"/>
    <x v="4"/>
  </r>
  <r>
    <s v="TFF5D72"/>
    <s v="60645800105143780"/>
    <s v="25/03/2026 13:22:07"/>
    <s v="95253"/>
    <s v="ANDRE AUGUSTO ARAUJO DE JESUS"/>
    <x v="2"/>
    <s v="Automóvel"/>
    <s v="ARGO"/>
    <s v="FIAT"/>
    <s v="46286315"/>
    <s v="POSTO CENTRAL"/>
    <s v="BOM JESUS"/>
    <s v="GO"/>
    <s v="ETANOL COMUM"/>
    <n v="432"/>
    <n v="10.029999999999999"/>
    <s v=" Km/L"/>
    <n v="53114"/>
    <n v="43.08"/>
    <n v="4.9909999999999997"/>
    <n v="215"/>
    <s v="1"/>
    <s v="Planejamento Operaci"/>
    <s v="Planejamento Operaci"/>
    <s v="Operacional"/>
    <m/>
    <d v="2026-03-25T00:00:00"/>
    <x v="11"/>
    <x v="1"/>
    <x v="0"/>
  </r>
  <r>
    <s v="TUQ2H91"/>
    <s v="60645800107558597"/>
    <s v="25/03/2026 14:00:16"/>
    <s v="70198"/>
    <s v="LALESCA CRISTINA SOUZA DE OLIVEIRA"/>
    <x v="66"/>
    <s v="Caminhonete"/>
    <s v="SAVEIRO CD RB MF"/>
    <s v="VOLKSWAGEN"/>
    <s v="75331003"/>
    <s v="SUPERVIA LAGOA"/>
    <s v="RIO VERDE"/>
    <s v="GO"/>
    <s v="ETANOL COMUM"/>
    <n v="371"/>
    <n v="9.4499999999999993"/>
    <s v=" Km/L"/>
    <n v="35507"/>
    <n v="39.25"/>
    <n v="4.8899999999999997"/>
    <n v="191.93"/>
    <s v="0"/>
    <s v="EXT - KSE LOCAÇOES"/>
    <s v="Planejamento Operaci"/>
    <s v="KSE LOCAÇOES"/>
    <m/>
    <d v="2026-03-25T00:00:00"/>
    <x v="11"/>
    <x v="1"/>
    <x v="12"/>
  </r>
  <r>
    <s v="RCJ8I11"/>
    <s v="60645800106437710"/>
    <s v="25/03/2026 14:02:54"/>
    <s v="94989"/>
    <s v="THOMAS HARLLESSON CARNEIRO FARIAS"/>
    <x v="69"/>
    <s v="Caminhonete"/>
    <s v="STRADA"/>
    <s v="FIAT"/>
    <s v="13342911"/>
    <s v="SANTA HELENA DE GOIAS"/>
    <s v="SANTA HELENA DE GOIAS"/>
    <s v="GO"/>
    <s v="ETANOL COMUM"/>
    <n v="357"/>
    <n v="9.76"/>
    <s v=" Km/L"/>
    <n v="47197"/>
    <n v="36.56"/>
    <n v="4.9909999999999997"/>
    <n v="182.48"/>
    <s v="1774458125"/>
    <s v="Planejamento Operaci"/>
    <s v="Planejamento Operaci"/>
    <s v="TI e Automação"/>
    <m/>
    <d v="2026-03-25T00:00:00"/>
    <x v="11"/>
    <x v="1"/>
    <x v="5"/>
  </r>
  <r>
    <s v="TTQ4C10"/>
    <s v="60645800106553930"/>
    <s v="25/03/2026 14:05:27"/>
    <s v="93910"/>
    <s v="DIVINO AVELINO DOS SANTOS"/>
    <x v="31"/>
    <s v="Caminhonete"/>
    <s v="Caminhonete S10"/>
    <s v="CHEVROLET"/>
    <s v="87183400"/>
    <s v="MARAJO GUAPO"/>
    <s v="GUAPO"/>
    <s v="GO"/>
    <s v="DIESEL S-10"/>
    <n v="860"/>
    <n v="12.19"/>
    <s v=" Km/L"/>
    <n v="153688"/>
    <n v="70.569999999999993"/>
    <n v="7.5910000000000002"/>
    <n v="535.69000000000005"/>
    <s v="0"/>
    <s v="Planejamento Operaci"/>
    <s v="Planejamento Operaci"/>
    <s v="INSPECAO"/>
    <m/>
    <d v="2026-03-25T00:00:00"/>
    <x v="11"/>
    <x v="1"/>
    <x v="12"/>
  </r>
  <r>
    <s v="TUQ2H91"/>
    <s v="60645800107558597"/>
    <s v="25/03/2026 14:06:25"/>
    <s v="70198"/>
    <s v="LALESCA CRISTINA SOUZA DE OLIVEIRA"/>
    <x v="66"/>
    <s v="Caminhonete"/>
    <s v="SAVEIRO CD RB MF"/>
    <s v="VOLKSWAGEN"/>
    <s v="75331003"/>
    <s v="SUPERVIA LAGOA"/>
    <s v="RIO VERDE"/>
    <s v="GO"/>
    <s v="ETANOL COMUM"/>
    <n v="361"/>
    <n v="8.99"/>
    <s v=" Km/L"/>
    <n v="35868"/>
    <n v="40.15"/>
    <n v="4.8899999999999997"/>
    <n v="196.33"/>
    <s v="0"/>
    <s v="EXT - KSE LOCAÇOES"/>
    <s v="Planejamento Operaci"/>
    <s v="KSE LOCAÇOES"/>
    <m/>
    <d v="2026-03-25T00:00:00"/>
    <x v="11"/>
    <x v="1"/>
    <x v="12"/>
  </r>
  <r>
    <s v="TTV4H65"/>
    <s v="60645800107557973"/>
    <s v="25/03/2026 14:19:38"/>
    <s v="52982"/>
    <s v="ROBERTO ANTONIO DE MELO"/>
    <x v="65"/>
    <s v="Caminhonete"/>
    <s v="SAVEIRO CD RB MF"/>
    <s v="VOLKSWAGEN"/>
    <s v="41826312"/>
    <s v="AUTO POSTO JACARE"/>
    <s v="ACREUNA"/>
    <s v="GO"/>
    <s v="ETANOL COMUM"/>
    <n v="347"/>
    <n v="8.33"/>
    <s v=" Km/L"/>
    <n v="28921"/>
    <n v="41.68"/>
    <n v="4.8609999999999998"/>
    <n v="202.6"/>
    <s v="250351486"/>
    <s v="EXT - KSE LOCAÇOES"/>
    <s v="Planejamento Operaci"/>
    <s v="KSE LOCAÇOES"/>
    <m/>
    <d v="2026-03-25T00:00:00"/>
    <x v="11"/>
    <x v="1"/>
    <x v="12"/>
  </r>
  <r>
    <s v="MCR1N11"/>
    <s v="60645800105124201"/>
    <s v="25/03/2026 14:45:24"/>
    <s v="13078"/>
    <s v="JOSE ROMARIO DOS ANJOS SOUSA"/>
    <x v="19"/>
    <s v="Automóvel"/>
    <s v="MINI CARREGADEIRA"/>
    <s v="OUTROS"/>
    <s v="81889412"/>
    <s v="POSTO ZERO UM"/>
    <s v="RIO VERDE"/>
    <s v="GO"/>
    <s v="DIESEL COMUM"/>
    <n v="0"/>
    <n v="0"/>
    <s v=" Km/L"/>
    <n v="0"/>
    <n v="22"/>
    <n v="8.09"/>
    <n v="177.99"/>
    <s v="3"/>
    <s v="EXT - SAO PEDRO"/>
    <s v="Planejamento Operaci"/>
    <s v="SAO PEDRO"/>
    <m/>
    <d v="2026-03-25T00:00:00"/>
    <x v="11"/>
    <x v="1"/>
    <x v="7"/>
  </r>
  <r>
    <s v="TFS3C72"/>
    <s v="60645800105143738"/>
    <s v="25/03/2026 15:16:48"/>
    <s v="00271"/>
    <s v="HEDER OLIVEIRA SANTANA"/>
    <x v="9"/>
    <s v="Automóvel"/>
    <s v="ARGO"/>
    <s v="FIAT"/>
    <s v="75331801"/>
    <s v="DECIO CEZARINA"/>
    <s v="CEZARINA"/>
    <s v="GO"/>
    <s v="ETANOL COMUM"/>
    <n v="318"/>
    <n v="7.58"/>
    <s v=" Km/L"/>
    <n v="89888"/>
    <n v="41.96"/>
    <n v="4.6900000000000004"/>
    <n v="196.79"/>
    <s v="202603251516"/>
    <s v="Planejamento Operaci"/>
    <s v="Planejamento Operaci"/>
    <s v="Operacional"/>
    <m/>
    <d v="2026-03-25T00:00:00"/>
    <x v="11"/>
    <x v="1"/>
    <x v="4"/>
  </r>
  <r>
    <s v="TFD2J89"/>
    <s v="60645800105143710"/>
    <s v="25/03/2026 15:54:36"/>
    <s v="70093"/>
    <s v="CLAUDSTONE DOS REIS MENDES JUNIOR"/>
    <x v="0"/>
    <s v="Automóvel"/>
    <s v="ARGO"/>
    <s v="FIAT"/>
    <s v="01848013"/>
    <s v="POSTO XODO"/>
    <s v="GOIANIA"/>
    <s v="GO"/>
    <s v="ETANOL COMUM"/>
    <n v="141"/>
    <n v="4.6100000000000003"/>
    <s v=" Km/L"/>
    <n v="24899"/>
    <n v="30.56"/>
    <n v="4.67"/>
    <n v="142.72"/>
    <s v="0"/>
    <s v="Planejamento Operaci"/>
    <s v="Planejamento Operaci"/>
    <s v="Operacional"/>
    <m/>
    <d v="2026-03-25T00:00:00"/>
    <x v="11"/>
    <x v="1"/>
    <x v="0"/>
  </r>
  <r>
    <s v="TTT2H95"/>
    <s v="60645800106472477"/>
    <s v="25/03/2026 16:42:50"/>
    <s v="46440"/>
    <s v="PAULO SOUSA DIAS"/>
    <x v="63"/>
    <s v="Caminhonete"/>
    <s v="SAVEIRO CS RB MF"/>
    <s v="VW"/>
    <s v="45308900"/>
    <s v="POSTO LUPATINI"/>
    <s v="SANTO ANTONIO DA BARRA"/>
    <s v="GO"/>
    <s v="ETANOL COMUM"/>
    <n v="390"/>
    <n v="10.210000000000001"/>
    <s v=" Km/L"/>
    <n v="122985"/>
    <n v="38.200000000000003"/>
    <n v="4.99"/>
    <n v="190.62"/>
    <s v="0"/>
    <s v="EXT - KSE LOCAÇOES"/>
    <s v="Planejamento Operaci"/>
    <s v="KSE LOCAÇOES"/>
    <m/>
    <d v="2026-03-25T00:00:00"/>
    <x v="11"/>
    <x v="1"/>
    <x v="12"/>
  </r>
  <r>
    <s v="TTR3A31"/>
    <s v="60645800106472404"/>
    <s v="25/03/2026 16:57:29"/>
    <s v="06404"/>
    <s v="FABIO BERNARDINO DA SILVA"/>
    <x v="53"/>
    <s v="Caminhonete"/>
    <s v="SAVEIRO CS RB MF"/>
    <s v="VW"/>
    <s v="88866609"/>
    <s v="AUTO POSTO HUDSON RV"/>
    <s v="RIO VERDE"/>
    <s v="GO"/>
    <s v="ETANOL COMUM"/>
    <n v="264"/>
    <n v="7.46"/>
    <s v=" Km/L"/>
    <n v="130394"/>
    <n v="35.409999999999997"/>
    <n v="4.59"/>
    <n v="162.53"/>
    <s v="250360986"/>
    <s v="EXT - KSE LOCAÇOES"/>
    <s v="Planejamento Operaci"/>
    <s v="KSE LOCAÇOES"/>
    <m/>
    <d v="2026-03-25T00:00:00"/>
    <x v="11"/>
    <x v="1"/>
    <x v="12"/>
  </r>
  <r>
    <s v="TJP1H27"/>
    <s v="60645800106439607"/>
    <s v="25/03/2026 17:26:54"/>
    <s v="01765"/>
    <s v="ELIAS JANUARIO DIMAS"/>
    <x v="58"/>
    <s v="EQUIPAMENTOS"/>
    <s v="GUINCHO LEVE"/>
    <s v="EQUIPAMENTO"/>
    <s v="53081700"/>
    <s v="POSTO Z   Z SANTA MA"/>
    <s v="GUAPO"/>
    <s v="GO"/>
    <s v="DIESEL S-10"/>
    <n v="370"/>
    <n v="6.32"/>
    <s v=" Km/L"/>
    <n v="23076"/>
    <n v="58.58"/>
    <n v="8.19"/>
    <n v="479.78"/>
    <s v="0"/>
    <s v="EXT - LUCCA JR"/>
    <s v="Planejamento Operaci"/>
    <s v="LUCCA JR"/>
    <m/>
    <d v="2026-03-25T00:00:00"/>
    <x v="11"/>
    <x v="1"/>
    <x v="11"/>
  </r>
  <r>
    <s v="TJP1H27"/>
    <m/>
    <s v="25/03/2026 17:26:54"/>
    <m/>
    <m/>
    <x v="58"/>
    <m/>
    <m/>
    <m/>
    <m/>
    <s v="POSTO Z   Z SANTA MA"/>
    <m/>
    <m/>
    <s v="ARLA-32"/>
    <s v="-"/>
    <s v="-"/>
    <s v=" Km/L"/>
    <s v="-"/>
    <n v="3.84"/>
    <m/>
    <n v="18.77"/>
    <m/>
    <m/>
    <m/>
    <m/>
    <m/>
    <d v="2026-03-25T00:00:00"/>
    <x v="11"/>
    <x v="1"/>
    <x v="11"/>
  </r>
  <r>
    <s v="TGK2G46"/>
    <s v="60645800106956305"/>
    <s v="25/03/2026 17:35:20"/>
    <s v="48710"/>
    <s v="GUSTAVO DA SILVA"/>
    <x v="59"/>
    <s v="Utilitário"/>
    <s v="FIORINO"/>
    <s v="FIAT"/>
    <s v="07674909"/>
    <s v="AUTO POSTO INDIARA"/>
    <s v="INDIARA"/>
    <s v="GO"/>
    <s v="ETANOL COMUM"/>
    <n v="424"/>
    <n v="8.1999999999999993"/>
    <s v=" Km/L"/>
    <n v="17068"/>
    <n v="51.69"/>
    <n v="4.8899999999999997"/>
    <n v="252.76"/>
    <s v="13045"/>
    <s v="Planejamento Operaci"/>
    <s v="Planejamento Operaci"/>
    <s v="Operacional"/>
    <m/>
    <d v="2026-03-25T00:00:00"/>
    <x v="11"/>
    <x v="1"/>
    <x v="5"/>
  </r>
  <r>
    <s v="TFW2H32"/>
    <s v="60645800105143835"/>
    <s v="25/03/2026 17:56:37"/>
    <s v="99638"/>
    <s v="LAFAIETE DE SOUZA SANTOS"/>
    <x v="10"/>
    <s v="Automóvel"/>
    <s v="ARGO"/>
    <s v="FIAT"/>
    <s v="41891811"/>
    <s v="UBRASPETRO COM DE DERIVADOS DE"/>
    <s v="GOIANIA"/>
    <s v="GO"/>
    <s v="ETANOL COMUM"/>
    <n v="223"/>
    <n v="8.19"/>
    <s v=" Km/L"/>
    <n v="64756"/>
    <n v="27.23"/>
    <n v="4.99"/>
    <n v="135.88"/>
    <s v="586585"/>
    <s v="Planejamento Operaci"/>
    <s v="Planejamento Operaci"/>
    <s v="Operacional"/>
    <m/>
    <d v="2026-03-25T00:00:00"/>
    <x v="11"/>
    <x v="1"/>
    <x v="3"/>
  </r>
  <r>
    <s v="TFI3B19"/>
    <s v="60645800105926941"/>
    <s v="25/03/2026 19:32:15"/>
    <s v="03102"/>
    <s v="EDES GONÇALVES DA SILVA"/>
    <x v="4"/>
    <s v="Automóvel"/>
    <s v="ARGO"/>
    <s v="FIAT"/>
    <s v="13308211"/>
    <s v="P. BANDEIRANTES"/>
    <s v="RIO VERDE"/>
    <s v="GO"/>
    <s v="ETANOL COMUM"/>
    <n v="369"/>
    <n v="9.8800000000000008"/>
    <s v=" Km/L"/>
    <n v="84447"/>
    <n v="37.340000000000003"/>
    <n v="4.7910000000000004"/>
    <n v="178.89"/>
    <s v="250370066"/>
    <s v="Planejamento Operaci"/>
    <s v="Planejamento Operaci"/>
    <s v="Operacional"/>
    <m/>
    <d v="2026-03-25T00:00:00"/>
    <x v="11"/>
    <x v="1"/>
    <x v="0"/>
  </r>
  <r>
    <s v="TGM4D76"/>
    <s v="60645800106437582"/>
    <s v="25/03/2026 19:38:01"/>
    <s v="33534"/>
    <s v="MARCOS ANTONIO MARCELINO DA SILVA"/>
    <x v="56"/>
    <s v="Caminhonete"/>
    <s v="FIORINO"/>
    <s v="FIAT"/>
    <s v="46286315"/>
    <s v="POSTO CENTRAL"/>
    <s v="BOM JESUS"/>
    <s v="GO"/>
    <s v="ETANOL COMUM"/>
    <n v="275"/>
    <n v="8.58"/>
    <s v=" Km/L"/>
    <n v="23313"/>
    <n v="32.06"/>
    <n v="4.9909999999999997"/>
    <n v="160"/>
    <s v="1"/>
    <s v="Planejamento Operaci"/>
    <s v="Planejamento Operaci"/>
    <s v="Operacional"/>
    <m/>
    <d v="2026-03-25T00:00:00"/>
    <x v="11"/>
    <x v="1"/>
    <x v="5"/>
  </r>
  <r>
    <s v="TTP5B47"/>
    <s v="60645800106472110"/>
    <s v="25/03/2026 19:40:44"/>
    <s v="99531"/>
    <s v="RODRIGO RODRIGUES BARROS"/>
    <x v="40"/>
    <s v="Caminhonete"/>
    <s v="SAVEIRO CS RB MF"/>
    <s v="VW"/>
    <s v="75331801"/>
    <s v="DECIO CEZARINA"/>
    <s v="CEZARINA"/>
    <s v="GO"/>
    <s v="ETANOL COMUM"/>
    <n v="341"/>
    <n v="7.73"/>
    <s v=" Km/L"/>
    <n v="141618"/>
    <n v="44.1"/>
    <n v="4.6900000000000004"/>
    <n v="206.83"/>
    <s v="202603251940"/>
    <s v="EXT - KSE LOCAÇOES"/>
    <s v="Planejamento Operaci"/>
    <s v="KSE LOCAÇOES"/>
    <m/>
    <d v="2026-03-25T00:00:00"/>
    <x v="11"/>
    <x v="1"/>
    <x v="12"/>
  </r>
  <r>
    <s v="TFD2J89"/>
    <s v="60645800105143710"/>
    <s v="25/03/2026 19:59:37"/>
    <s v="70093"/>
    <s v="CLAUDSTONE DOS REIS MENDES JUNIOR"/>
    <x v="0"/>
    <s v="Automóvel"/>
    <s v="ARGO"/>
    <s v="FIAT"/>
    <s v="46209914"/>
    <s v="DECIO RIO VERDE"/>
    <s v="RIO VERDE"/>
    <s v="GO"/>
    <s v="ETANOL COMUM"/>
    <n v="293"/>
    <n v="9.61"/>
    <s v=" Km/L"/>
    <n v="25192"/>
    <n v="30.48"/>
    <n v="4.79"/>
    <n v="146"/>
    <s v="202603251958"/>
    <s v="Planejamento Operaci"/>
    <s v="Planejamento Operaci"/>
    <s v="Operacional"/>
    <m/>
    <d v="2026-03-25T00:00:00"/>
    <x v="11"/>
    <x v="1"/>
    <x v="0"/>
  </r>
  <r>
    <s v="TTV4H65"/>
    <s v="60645800107557973"/>
    <s v="25/03/2026 20:16:30"/>
    <s v="03095"/>
    <s v="MICHELL ALMEIDA SANTANA"/>
    <x v="65"/>
    <s v="Caminhonete"/>
    <s v="SAVEIRO CD RB MF"/>
    <s v="VOLKSWAGEN"/>
    <s v="07674909"/>
    <s v="AUTO POSTO INDIARA"/>
    <s v="INDIARA"/>
    <s v="GO"/>
    <s v="ETANOL COMUM"/>
    <n v="348"/>
    <n v="9.89"/>
    <s v=" Km/L"/>
    <n v="29269"/>
    <n v="35.19"/>
    <n v="4.8899999999999997"/>
    <n v="172.08"/>
    <s v="13046"/>
    <s v="EXT - KSE LOCAÇOES"/>
    <s v="Planejamento Operaci"/>
    <s v="KSE LOCAÇOES"/>
    <m/>
    <d v="2026-03-25T00:00:00"/>
    <x v="11"/>
    <x v="1"/>
    <x v="12"/>
  </r>
  <r>
    <s v="TTT2H95"/>
    <s v="60645800106472477"/>
    <s v="25/03/2026 20:46:13"/>
    <s v="83047"/>
    <s v="WESLEY ROCHA FARIAS"/>
    <x v="63"/>
    <s v="Caminhonete"/>
    <s v="SAVEIRO CS RB MF"/>
    <s v="VW"/>
    <s v="41826312"/>
    <s v="AUTO POSTO JACARE"/>
    <s v="ACREUNA"/>
    <s v="GO"/>
    <s v="ETANOL COMUM"/>
    <n v="161"/>
    <n v="8.89"/>
    <s v=" Km/L"/>
    <n v="123146"/>
    <n v="18.11"/>
    <n v="4.8630000000000004"/>
    <n v="88.06"/>
    <s v="250374691"/>
    <s v="EXT - KSE LOCAÇOES"/>
    <s v="Planejamento Operaci"/>
    <s v="KSE LOCAÇOES"/>
    <m/>
    <d v="2026-03-25T00:00:00"/>
    <x v="11"/>
    <x v="1"/>
    <x v="12"/>
  </r>
  <r>
    <s v="TUF2B45"/>
    <s v="60645800106472420"/>
    <s v="25/03/2026 21:10:51"/>
    <s v="03398"/>
    <s v="JOSIMAR VENANCIO SANTOS SILVA"/>
    <x v="37"/>
    <s v="Caminhonete"/>
    <s v="SAVEIRO CS RB MF"/>
    <s v="VW"/>
    <s v="85314604"/>
    <s v="MB POSTOS"/>
    <s v="GOIANIA"/>
    <s v="GO"/>
    <s v="ETANOL COMUM"/>
    <n v="384"/>
    <n v="9.7799999999999994"/>
    <s v=" Km/L"/>
    <n v="143752"/>
    <n v="39.28"/>
    <n v="4.99"/>
    <n v="196.01"/>
    <s v="0"/>
    <s v="EXT - KSE LOCAÇOES"/>
    <s v="Planejamento Operaci"/>
    <s v="KSE LOCAÇOES"/>
    <m/>
    <d v="2026-03-25T00:00:00"/>
    <x v="11"/>
    <x v="1"/>
    <x v="12"/>
  </r>
  <r>
    <s v="TUG2C45"/>
    <s v="60645800106437770"/>
    <s v="25/03/2026 21:32:43"/>
    <s v="32871"/>
    <s v="JOSE RICARDO SOUZA SILVA"/>
    <x v="54"/>
    <s v="Utilitário"/>
    <s v="SAVEIRO"/>
    <s v="FIAT"/>
    <s v="69494411"/>
    <s v="REDE MARAJO RIO VERD"/>
    <s v="RIO VERDE"/>
    <s v="GO"/>
    <s v="ETANOL COMUM"/>
    <n v="356"/>
    <n v="9.99"/>
    <s v=" Km/L"/>
    <n v="135566"/>
    <n v="35.630000000000003"/>
    <n v="4.79"/>
    <n v="170.67"/>
    <s v="32871485836"/>
    <s v="EXT - KSE LOCAÇOES"/>
    <s v="Planejamento Operaci"/>
    <s v="KSE LOCAÇOES"/>
    <m/>
    <d v="2026-03-25T00:00:00"/>
    <x v="11"/>
    <x v="1"/>
    <x v="12"/>
  </r>
  <r>
    <s v="TUQ2H91"/>
    <s v="60645800107558597"/>
    <s v="25/03/2026 21:33:02"/>
    <s v="70552"/>
    <s v="ARMANDO DA SILVA OLIVIEIRA NETO"/>
    <x v="66"/>
    <s v="Caminhonete"/>
    <s v="SAVEIRO CD RB MF"/>
    <s v="VOLKSWAGEN"/>
    <s v="85314604"/>
    <s v="MB POSTOS"/>
    <s v="GOIANIA"/>
    <s v="GO"/>
    <s v="ETANOL COMUM"/>
    <n v="320"/>
    <n v="10.220000000000001"/>
    <s v=" Km/L"/>
    <n v="36188"/>
    <n v="31.32"/>
    <n v="4.99"/>
    <n v="156.29"/>
    <s v="0"/>
    <s v="EXT - KSE LOCAÇOES"/>
    <s v="Planejamento Operaci"/>
    <s v="KSE LOCAÇOES"/>
    <m/>
    <d v="2026-03-25T00:00:00"/>
    <x v="11"/>
    <x v="1"/>
    <x v="12"/>
  </r>
  <r>
    <s v="TTY2C25"/>
    <s v="60645800106472430"/>
    <s v="25/03/2026 22:22:40"/>
    <s v="48867"/>
    <s v="THAIS NADIA FERREIRA DOS SANTOS MARTINS"/>
    <x v="38"/>
    <s v="Caminhonete"/>
    <s v="SAVEIRO CS RB MF"/>
    <s v="VW"/>
    <s v="45307105"/>
    <s v="POSTO GIRASSOL"/>
    <s v="ITUMBIARA"/>
    <s v="GO"/>
    <s v="ETANOL COMUM"/>
    <n v="458"/>
    <n v="9.2200000000000006"/>
    <s v=" Km/L"/>
    <n v="121918"/>
    <n v="49.68"/>
    <n v="4.6900000000000004"/>
    <n v="233"/>
    <s v="250380"/>
    <s v="EXT - KSE LOCAÇOES"/>
    <s v="Planejamento Operaci"/>
    <s v="KSE LOCAÇOES"/>
    <m/>
    <d v="2026-03-25T00:00:00"/>
    <x v="11"/>
    <x v="1"/>
    <x v="12"/>
  </r>
  <r>
    <s v="TTV4H65"/>
    <s v="60645800107557973"/>
    <s v="26/03/2026 04:27:53"/>
    <s v="03095"/>
    <s v="MICHELL ALMEIDA SANTANA"/>
    <x v="65"/>
    <s v="Caminhonete"/>
    <s v="SAVEIRO CD RB MF"/>
    <s v="VOLKSWAGEN"/>
    <s v="07674911"/>
    <s v="AUTO POSTO INDIARA"/>
    <s v="INDIARA"/>
    <s v="GO"/>
    <s v="ETANOL COMUM"/>
    <n v="387"/>
    <n v="11.06"/>
    <s v=" Km/L"/>
    <n v="29656"/>
    <n v="35"/>
    <n v="4.8899999999999997"/>
    <n v="171.15"/>
    <s v="1"/>
    <s v="EXT - KSE LOCAÇOES"/>
    <s v="Planejamento Operaci"/>
    <s v="KSE LOCAÇOES"/>
    <m/>
    <d v="2026-03-26T00:00:00"/>
    <x v="11"/>
    <x v="1"/>
    <x v="12"/>
  </r>
  <r>
    <s v="TTR3A31"/>
    <s v="60645800106472404"/>
    <s v="26/03/2026 04:53:16"/>
    <s v="01836"/>
    <s v="DANILLO ROSA CARDOSO"/>
    <x v="53"/>
    <s v="Caminhonete"/>
    <s v="SAVEIRO CS RB MF"/>
    <s v="VW"/>
    <s v="46209914"/>
    <s v="DECIO RIO VERDE"/>
    <s v="RIO VERDE"/>
    <s v="GO"/>
    <s v="ETANOL COMUM"/>
    <n v="437"/>
    <n v="9.6300000000000008"/>
    <s v=" Km/L"/>
    <n v="130831"/>
    <n v="45.37"/>
    <n v="4.79"/>
    <n v="217.32"/>
    <s v="202603260452"/>
    <s v="EXT - KSE LOCAÇOES"/>
    <s v="Planejamento Operaci"/>
    <s v="KSE LOCAÇOES"/>
    <m/>
    <d v="2026-03-26T00:00:00"/>
    <x v="11"/>
    <x v="1"/>
    <x v="12"/>
  </r>
  <r>
    <s v="TTP5B47"/>
    <s v="60645800106472110"/>
    <s v="26/03/2026 04:57:18"/>
    <s v="99531"/>
    <s v="RODRIGO RODRIGUES BARROS"/>
    <x v="40"/>
    <s v="Caminhonete"/>
    <s v="SAVEIRO CS RB MF"/>
    <s v="VW"/>
    <s v="75331801"/>
    <s v="DECIO CEZARINA"/>
    <s v="CEZARINA"/>
    <s v="GO"/>
    <s v="ETANOL COMUM"/>
    <n v="406"/>
    <n v="11.27"/>
    <s v=" Km/L"/>
    <n v="142024"/>
    <n v="36.020000000000003"/>
    <n v="4.6900000000000004"/>
    <n v="168.93"/>
    <s v="202603260456"/>
    <s v="EXT - KSE LOCAÇOES"/>
    <s v="Planejamento Operaci"/>
    <s v="KSE LOCAÇOES"/>
    <m/>
    <d v="2026-03-26T00:00:00"/>
    <x v="11"/>
    <x v="1"/>
    <x v="12"/>
  </r>
  <r>
    <s v="TFI3B19"/>
    <s v="60645800105926941"/>
    <s v="26/03/2026 05:16:35"/>
    <s v="03102"/>
    <s v="EDES GONÇALVES DA SILVA"/>
    <x v="4"/>
    <s v="Automóvel"/>
    <s v="ARGO"/>
    <s v="FIAT"/>
    <s v="13308211"/>
    <s v="P. BANDEIRANTES"/>
    <s v="RIO VERDE"/>
    <s v="GO"/>
    <s v="ETANOL COMUM"/>
    <n v="393"/>
    <n v="12.9"/>
    <s v=" Km/L"/>
    <n v="84840"/>
    <n v="30.47"/>
    <n v="4.7910000000000004"/>
    <n v="145.97999999999999"/>
    <s v="260318717"/>
    <s v="Planejamento Operaci"/>
    <s v="Planejamento Operaci"/>
    <s v="Operacional"/>
    <m/>
    <d v="2026-03-26T00:00:00"/>
    <x v="11"/>
    <x v="1"/>
    <x v="0"/>
  </r>
  <r>
    <s v="TTQ4C10"/>
    <s v="60645800106553930"/>
    <s v="26/03/2026 05:52:23"/>
    <s v="72216"/>
    <s v="ERIVALDO OLIVEIRA SOARES"/>
    <x v="31"/>
    <s v="Caminhonete"/>
    <s v="Caminhonete S10"/>
    <s v="CHEVROLET"/>
    <s v="69442211"/>
    <s v="POSTO SUDOESTE"/>
    <s v="GUAPO"/>
    <s v="GO"/>
    <s v="DIESEL S-10"/>
    <n v="721"/>
    <n v="12.64"/>
    <s v=" Km/L"/>
    <n v="154409"/>
    <n v="57.03"/>
    <n v="7.69"/>
    <n v="438.56"/>
    <s v="0"/>
    <s v="Planejamento Operaci"/>
    <s v="Planejamento Operaci"/>
    <s v="INSPECAO"/>
    <m/>
    <d v="2026-03-26T00:00:00"/>
    <x v="11"/>
    <x v="1"/>
    <x v="12"/>
  </r>
  <r>
    <s v="TUG2C45"/>
    <s v="60645800106437770"/>
    <s v="26/03/2026 05:58:36"/>
    <s v="32871"/>
    <s v="JOSE RICARDO SOUZA SILVA"/>
    <x v="54"/>
    <s v="Utilitário"/>
    <s v="SAVEIRO"/>
    <s v="FIAT"/>
    <s v="69494411"/>
    <s v="REDE MARAJO RIO VERD"/>
    <s v="RIO VERDE"/>
    <s v="GO"/>
    <s v="ETANOL COMUM"/>
    <n v="442"/>
    <n v="12.11"/>
    <s v=" Km/L"/>
    <n v="136008"/>
    <n v="36.49"/>
    <n v="4.79"/>
    <n v="174.79"/>
    <s v="32871485836"/>
    <s v="EXT - KSE LOCAÇOES"/>
    <s v="Planejamento Operaci"/>
    <s v="KSE LOCAÇOES"/>
    <m/>
    <d v="2026-03-26T00:00:00"/>
    <x v="11"/>
    <x v="1"/>
    <x v="12"/>
  </r>
  <r>
    <s v="TUQ2H91"/>
    <s v="60645800107558597"/>
    <s v="26/03/2026 06:02:22"/>
    <s v="70552"/>
    <s v="ARMANDO DA SILVA OLIVIEIRA NETO"/>
    <x v="66"/>
    <s v="Caminhonete"/>
    <s v="SAVEIRO CD RB MF"/>
    <s v="VOLKSWAGEN"/>
    <s v="75331003"/>
    <s v="SUPERVIA LAGOA"/>
    <s v="RIO VERDE"/>
    <s v="GO"/>
    <s v="ETANOL COMUM"/>
    <n v="351"/>
    <n v="9.5500000000000007"/>
    <s v=" Km/L"/>
    <n v="36539"/>
    <n v="36.75"/>
    <n v="4.8899999999999997"/>
    <n v="179.71"/>
    <s v="0"/>
    <s v="EXT - KSE LOCAÇOES"/>
    <s v="Planejamento Operaci"/>
    <s v="KSE LOCAÇOES"/>
    <m/>
    <d v="2026-03-26T00:00:00"/>
    <x v="11"/>
    <x v="1"/>
    <x v="12"/>
  </r>
  <r>
    <s v="TUW2D74"/>
    <s v="60645800105124310"/>
    <s v="26/03/2026 06:16:52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829"/>
    <n v="13.29"/>
    <s v=" Km/L"/>
    <n v="122413"/>
    <n v="62.37"/>
    <n v="7.74"/>
    <n v="482.77"/>
    <s v="0"/>
    <s v="Planejamento Operaci"/>
    <s v="Planejamento Operaci"/>
    <s v="Operacional"/>
    <m/>
    <d v="2026-03-26T00:00:00"/>
    <x v="11"/>
    <x v="1"/>
    <x v="12"/>
  </r>
  <r>
    <s v="TTT2H95"/>
    <s v="60645800106472477"/>
    <s v="26/03/2026 06:34:30"/>
    <s v="83047"/>
    <s v="WESLEY ROCHA FARIAS"/>
    <x v="63"/>
    <s v="Caminhonete"/>
    <s v="SAVEIRO CS RB MF"/>
    <s v="VW"/>
    <s v="45308900"/>
    <s v="POSTO LUPATINI"/>
    <s v="SANTO ANTONIO DA BARRA"/>
    <s v="GO"/>
    <s v="ETANOL COMUM"/>
    <n v="428"/>
    <n v="11.38"/>
    <s v=" Km/L"/>
    <n v="123574"/>
    <n v="37.6"/>
    <n v="4.99"/>
    <n v="187.62"/>
    <s v="0"/>
    <s v="EXT - KSE LOCAÇOES"/>
    <s v="Planejamento Operaci"/>
    <s v="KSE LOCAÇOES"/>
    <m/>
    <d v="2026-03-26T00:00:00"/>
    <x v="11"/>
    <x v="1"/>
    <x v="12"/>
  </r>
  <r>
    <s v="RCJ8I11"/>
    <s v="60645800106437710"/>
    <s v="26/03/2026 07:15:25"/>
    <s v="94989"/>
    <s v="THOMAS HARLLESSON CARNEIRO FARIAS"/>
    <x v="69"/>
    <s v="Caminhonete"/>
    <s v="STRADA"/>
    <s v="FIAT"/>
    <s v="13342911"/>
    <s v="SANTA HELENA DE GOIAS"/>
    <s v="SANTA HELENA DE GOIAS"/>
    <s v="GO"/>
    <s v="ETANOL COMUM"/>
    <n v="328"/>
    <n v="11.44"/>
    <s v=" Km/L"/>
    <n v="47525"/>
    <n v="28.68"/>
    <n v="4.992"/>
    <n v="143.16"/>
    <s v="1774520039"/>
    <s v="Planejamento Operaci"/>
    <s v="Planejamento Operaci"/>
    <s v="TI e Automação"/>
    <m/>
    <d v="2026-03-26T00:00:00"/>
    <x v="11"/>
    <x v="1"/>
    <x v="5"/>
  </r>
  <r>
    <s v="TUF2B45"/>
    <s v="60645800106472420"/>
    <s v="26/03/2026 07:40:38"/>
    <s v="01318"/>
    <s v="JOAO BATISTA REIS"/>
    <x v="37"/>
    <s v="Caminhonete"/>
    <s v="SAVEIRO CS RB MF"/>
    <s v="VW"/>
    <s v="85314604"/>
    <s v="MB POSTOS"/>
    <s v="GOIANIA"/>
    <s v="GO"/>
    <s v="ETANOL COMUM"/>
    <n v="409"/>
    <n v="9.4600000000000009"/>
    <s v=" Km/L"/>
    <n v="144161"/>
    <n v="43.24"/>
    <n v="4.99"/>
    <n v="215.77"/>
    <s v="1"/>
    <s v="EXT - KSE LOCAÇOES"/>
    <s v="Planejamento Operaci"/>
    <s v="KSE LOCAÇOES"/>
    <m/>
    <d v="2026-03-26T00:00:00"/>
    <x v="11"/>
    <x v="1"/>
    <x v="12"/>
  </r>
  <r>
    <s v="TFX8A49"/>
    <s v="60645800105143673"/>
    <s v="26/03/2026 08:14:30"/>
    <s v="17385"/>
    <s v="VICTOR DE SOUZA"/>
    <x v="12"/>
    <s v="Automóvel"/>
    <s v="ARGO"/>
    <s v="FIAT"/>
    <s v="36698902"/>
    <s v="POSTO AZET"/>
    <s v="ANAPOLIS"/>
    <s v="GO"/>
    <s v="ETANOL COMUM"/>
    <n v="347"/>
    <n v="9.08"/>
    <s v=" Km/L"/>
    <n v="21976"/>
    <n v="38.21"/>
    <n v="4.8899999999999997"/>
    <n v="186.85"/>
    <s v="437161"/>
    <s v="Planejamento Operaci"/>
    <s v="Planejamento Operaci"/>
    <s v="Operacional"/>
    <m/>
    <d v="2026-03-26T00:00:00"/>
    <x v="11"/>
    <x v="1"/>
    <x v="0"/>
  </r>
  <r>
    <s v="TTG6C15"/>
    <s v="60645800106437736"/>
    <s v="26/03/2026 08:14:31"/>
    <s v="71805"/>
    <s v="MURILO SOUZA BERNARDES"/>
    <x v="64"/>
    <s v="Utilitário"/>
    <s v="SAVEIRO"/>
    <s v="FIAT"/>
    <s v="36603412"/>
    <s v="POSTO DO RATINHO"/>
    <s v="GOIANIA"/>
    <s v="GO"/>
    <s v="ETANOL COMUM"/>
    <n v="208"/>
    <n v="4.72"/>
    <s v=" Km/L"/>
    <n v="43675"/>
    <n v="44.05"/>
    <n v="4.2910000000000004"/>
    <n v="189.01"/>
    <s v="1"/>
    <s v="EXT - KSE LOCAÇOES"/>
    <s v="Planejamento Operaci"/>
    <s v="KSE LOCAÇOES"/>
    <m/>
    <d v="2026-03-26T00:00:00"/>
    <x v="11"/>
    <x v="1"/>
    <x v="1"/>
  </r>
  <r>
    <s v="TTY2C25"/>
    <s v="60645800106472430"/>
    <s v="26/03/2026 08:20:41"/>
    <s v="53759"/>
    <s v="DHEIMERSON BRUNO MARINHO DE LIRA"/>
    <x v="38"/>
    <s v="Caminhonete"/>
    <s v="SAVEIRO CS RB MF"/>
    <s v="VW"/>
    <s v="46286315"/>
    <s v="POSTO CENTRAL"/>
    <s v="BOM JESUS"/>
    <s v="GO"/>
    <s v="ETANOL COMUM"/>
    <n v="343"/>
    <n v="10.58"/>
    <s v=" Km/L"/>
    <n v="122261"/>
    <n v="32.409999999999997"/>
    <n v="4.99"/>
    <n v="161.72999999999999"/>
    <s v="0"/>
    <s v="EXT - KSE LOCAÇOES"/>
    <s v="Planejamento Operaci"/>
    <s v="KSE LOCAÇOES"/>
    <m/>
    <d v="2026-03-26T00:00:00"/>
    <x v="11"/>
    <x v="1"/>
    <x v="12"/>
  </r>
  <r>
    <s v="TGM2I26"/>
    <s v="60645800106958050"/>
    <s v="26/03/2026 08:42:08"/>
    <s v="59226"/>
    <s v="PASCHOAL FAVORITTO DE QUEIROZ"/>
    <x v="52"/>
    <s v="Utilitário"/>
    <s v="FIORINO"/>
    <s v="FIAT"/>
    <s v="12667600"/>
    <s v="Z Z SAO JOSE"/>
    <s v="GOIANIA"/>
    <s v="GO"/>
    <s v="ETANOL COMUM"/>
    <n v="1329"/>
    <n v="25.95"/>
    <s v=" Km/L"/>
    <n v="23918"/>
    <n v="51.21"/>
    <n v="3.97"/>
    <n v="203.29"/>
    <s v="0"/>
    <s v="EXT - KSE LOCAÇOES"/>
    <s v="Planejamento Operaci"/>
    <s v="Operacional"/>
    <m/>
    <d v="2026-03-26T00:00:00"/>
    <x v="11"/>
    <x v="1"/>
    <x v="5"/>
  </r>
  <r>
    <s v="RBP0A22"/>
    <s v="60645800106437700"/>
    <s v="26/03/2026 09:18:03"/>
    <s v="70721"/>
    <s v="PAULO HENRIQUE SILVA COSTA"/>
    <x v="68"/>
    <s v="Utilitário"/>
    <s v="STRADA"/>
    <s v="FIAT"/>
    <s v="41826312"/>
    <s v="AUTO POSTO JACARE"/>
    <s v="ACREUNA"/>
    <s v="GO"/>
    <s v="ETANOL COMUM"/>
    <n v="362"/>
    <n v="8.18"/>
    <s v=" Km/L"/>
    <n v="53359"/>
    <n v="44.24"/>
    <n v="4.8600000000000003"/>
    <n v="215.01"/>
    <s v="260333384"/>
    <s v="Planejamento Operaci"/>
    <s v="Planejamento Operaci"/>
    <s v="TI e Automação"/>
    <m/>
    <d v="2026-03-26T00:00:00"/>
    <x v="11"/>
    <x v="1"/>
    <x v="5"/>
  </r>
  <r>
    <s v="TFV8C74"/>
    <s v="60645800106437299"/>
    <s v="26/03/2026 09:37:05"/>
    <s v="79612"/>
    <s v="GLEISON DUARTE BRITO"/>
    <x v="34"/>
    <s v="Automóvel"/>
    <s v="AMBULANCIA"/>
    <s v="VOLKSWAGEN"/>
    <s v="07674911"/>
    <s v="AUTO POSTO INDIARA"/>
    <s v="INDIARA"/>
    <s v="GO"/>
    <s v="DIESEL S-10"/>
    <n v="350"/>
    <n v="6.74"/>
    <s v=" Km/L"/>
    <n v="16098"/>
    <n v="51.93"/>
    <n v="7.99"/>
    <n v="414.92"/>
    <s v="2"/>
    <s v="Planejamento Operaci"/>
    <s v="Planejamento Operaci"/>
    <s v="RESGATE"/>
    <m/>
    <d v="2026-03-26T00:00:00"/>
    <x v="11"/>
    <x v="1"/>
    <x v="13"/>
  </r>
  <r>
    <s v="TFE9C14"/>
    <s v="60645800106437370"/>
    <s v="26/03/2026 09:38:25"/>
    <s v="52138"/>
    <s v="ROGERIO LEAO DE SOUZA"/>
    <x v="51"/>
    <s v="EQUIPAMENTOS"/>
    <s v="AMBULANCIA"/>
    <s v="OUTROS"/>
    <s v="46209914"/>
    <s v="DECIO RIO VERDE"/>
    <s v="RIO VERDE"/>
    <s v="GO"/>
    <s v="DIESEL S-10"/>
    <n v="206"/>
    <n v="4.58"/>
    <s v=" Km/L"/>
    <n v="10570"/>
    <n v="45.01"/>
    <n v="8.59"/>
    <n v="386.64"/>
    <s v="202603260937"/>
    <s v="Planejamento Operaci"/>
    <s v="Planejamento Operaci"/>
    <s v="Operacional"/>
    <m/>
    <d v="2026-03-26T00:00:00"/>
    <x v="11"/>
    <x v="1"/>
    <x v="13"/>
  </r>
  <r>
    <s v="TFW2H32"/>
    <s v="60645800105143835"/>
    <s v="26/03/2026 10:03:19"/>
    <s v="99638"/>
    <s v="LAFAIETE DE SOUZA SANTOS"/>
    <x v="10"/>
    <s v="Automóvel"/>
    <s v="ARGO"/>
    <s v="FIAT"/>
    <s v="75331801"/>
    <s v="DECIO CEZARINA"/>
    <s v="CEZARINA"/>
    <s v="GO"/>
    <s v="ETANOL COMUM"/>
    <n v="217"/>
    <n v="10.09"/>
    <s v=" Km/L"/>
    <n v="64973"/>
    <n v="21.5"/>
    <n v="4.6900000000000004"/>
    <n v="100.84"/>
    <s v="202603261002"/>
    <s v="Planejamento Operaci"/>
    <s v="Planejamento Operaci"/>
    <s v="Operacional"/>
    <m/>
    <d v="2026-03-26T00:00:00"/>
    <x v="11"/>
    <x v="1"/>
    <x v="3"/>
  </r>
  <r>
    <s v="NQT3I04"/>
    <s v="60645800106437610"/>
    <s v="26/03/2026 10:13:13"/>
    <s v="47987"/>
    <s v="RONIVALDO PEREIRA DE OLIVEIRA"/>
    <x v="19"/>
    <s v="Caminhão"/>
    <s v="TECTOR 240E25"/>
    <s v="IVECO - FIAT"/>
    <s v="46286315"/>
    <s v="POSTO CENTRAL"/>
    <s v="BOM JESUS"/>
    <s v="GO"/>
    <s v="DIESEL S-10"/>
    <n v="0"/>
    <n v="0"/>
    <s v=" Km/L"/>
    <n v="0"/>
    <n v="192.01"/>
    <n v="7.99"/>
    <n v="1534.16"/>
    <s v="1"/>
    <s v="EXT - SAO PEDRO"/>
    <s v="Planejamento Operaci"/>
    <s v="SAO PEDRO"/>
    <m/>
    <d v="2026-03-26T00:00:00"/>
    <x v="11"/>
    <x v="1"/>
    <x v="7"/>
  </r>
  <r>
    <s v="TBE3B75"/>
    <s v="60645800105124380"/>
    <s v="26/03/2026 10:36:18"/>
    <s v="21706"/>
    <s v="LUIZ MARCELO NEVES"/>
    <x v="19"/>
    <s v="Caminhão"/>
    <s v="CAMINHAO CARROCERIA"/>
    <s v="OUTROS"/>
    <s v="75331801"/>
    <s v="DECIO CEZARINA"/>
    <s v="CEZARINA"/>
    <s v="GO"/>
    <s v="DIESEL S-10"/>
    <n v="0"/>
    <n v="0"/>
    <s v=" Km/L"/>
    <n v="0"/>
    <n v="125.7"/>
    <n v="9.84"/>
    <n v="1236.8900000000001"/>
    <s v="202603261035"/>
    <s v="EXT - SAO PEDRO"/>
    <s v="Planejamento Operaci"/>
    <s v="SAO PEDRO"/>
    <m/>
    <d v="2026-03-26T00:00:00"/>
    <x v="11"/>
    <x v="1"/>
    <x v="7"/>
  </r>
  <r>
    <s v="TBE3B75"/>
    <m/>
    <s v="26/03/2026 10:36:18"/>
    <m/>
    <m/>
    <x v="20"/>
    <m/>
    <m/>
    <m/>
    <m/>
    <s v="DECIO CEZARINA"/>
    <m/>
    <m/>
    <s v="ARLA-32"/>
    <n v="0"/>
    <n v="0"/>
    <s v=" Km/L"/>
    <n v="0"/>
    <n v="13.76"/>
    <m/>
    <n v="52.15"/>
    <m/>
    <m/>
    <m/>
    <m/>
    <m/>
    <d v="2026-03-26T00:00:00"/>
    <x v="11"/>
    <x v="1"/>
    <x v="7"/>
  </r>
  <r>
    <s v="QSW6J59"/>
    <s v="60645800106460000"/>
    <s v="26/03/2026 10:58:25"/>
    <s v="02910"/>
    <s v="EMERSON CRISTIANO DA SILVEIRA"/>
    <x v="28"/>
    <s v="EQUIPAMENTOS"/>
    <s v="CAMINHÃO PIPA"/>
    <s v="OUTROS"/>
    <s v="41826312"/>
    <s v="AUTO POSTO JACARE"/>
    <s v="ACREUNA"/>
    <s v="GO"/>
    <s v="DIESEL S-10"/>
    <n v="330"/>
    <n v="3.57"/>
    <s v=" Km/L"/>
    <n v="24347"/>
    <n v="92.37"/>
    <n v="7.99"/>
    <n v="738.08"/>
    <s v="260339503"/>
    <s v="EXT - LUCCA JR"/>
    <s v="Planejamento Operaci"/>
    <s v="LUCCA JR"/>
    <m/>
    <d v="2026-03-26T00:00:00"/>
    <x v="11"/>
    <x v="1"/>
    <x v="11"/>
  </r>
  <r>
    <s v="QSW6J59"/>
    <m/>
    <s v="26/03/2026 10:58:25"/>
    <m/>
    <m/>
    <x v="28"/>
    <m/>
    <m/>
    <m/>
    <m/>
    <s v="AUTO POSTO JACARE"/>
    <m/>
    <m/>
    <s v="ARLA-32"/>
    <s v="-"/>
    <s v="-"/>
    <s v=" Km/L"/>
    <s v="-"/>
    <n v="20"/>
    <m/>
    <n v="66.010000000000005"/>
    <m/>
    <m/>
    <m/>
    <m/>
    <m/>
    <d v="2026-03-26T00:00:00"/>
    <x v="11"/>
    <x v="1"/>
    <x v="11"/>
  </r>
  <r>
    <s v="MCR1N11"/>
    <s v="60645800105124201"/>
    <s v="26/03/2026 11:29:38"/>
    <s v="13078"/>
    <s v="JOSE ROMARIO DOS ANJOS SOUSA"/>
    <x v="19"/>
    <s v="Automóvel"/>
    <s v="MINI CARREGADEIRA"/>
    <s v="OUTROS"/>
    <s v="81889412"/>
    <s v="POSTO ZERO UM"/>
    <s v="RIO VERDE"/>
    <s v="GO"/>
    <s v="DIESEL COMUM"/>
    <n v="0"/>
    <n v="0"/>
    <s v=" Km/L"/>
    <n v="0"/>
    <n v="20.34"/>
    <n v="8.0909999999999993"/>
    <n v="164.58"/>
    <s v="1"/>
    <s v="EXT - SAO PEDRO"/>
    <s v="Planejamento Operaci"/>
    <s v="SAO PEDRO"/>
    <m/>
    <d v="2026-03-26T00:00:00"/>
    <x v="11"/>
    <x v="1"/>
    <x v="7"/>
  </r>
  <r>
    <s v="TFX7J72"/>
    <s v="60645800105836505"/>
    <s v="26/03/2026 11:57:02"/>
    <s v="03126"/>
    <s v="PEDRO PAULO SILVA SANTOS"/>
    <x v="11"/>
    <s v="Automóvel"/>
    <s v="ARGO"/>
    <s v="FIAT"/>
    <s v="13308211"/>
    <s v="P. BANDEIRANTES"/>
    <s v="RIO VERDE"/>
    <s v="GO"/>
    <s v="ETANOL COMUM"/>
    <n v="295"/>
    <n v="8.9499999999999993"/>
    <s v=" Km/L"/>
    <n v="71150"/>
    <n v="32.97"/>
    <n v="4.7910000000000004"/>
    <n v="157.97"/>
    <s v="260342799"/>
    <s v="Planejamento Operaci"/>
    <s v="Planejamento Operaci"/>
    <s v="Operacional"/>
    <m/>
    <d v="2026-03-26T00:00:00"/>
    <x v="11"/>
    <x v="1"/>
    <x v="4"/>
  </r>
  <r>
    <s v="PQL3980"/>
    <s v="60645800105124428"/>
    <s v="26/03/2026 12:23:54"/>
    <s v="03608"/>
    <s v="WEIDER DA SILVA RODRIGUES"/>
    <x v="71"/>
    <s v="Automóvel"/>
    <s v="MARCH"/>
    <s v="NISSAN"/>
    <s v="94262208"/>
    <s v="AUTO POSTO RETRO"/>
    <s v="APARECIDA DE GOIANIA"/>
    <s v="GO"/>
    <s v="ETANOL COMUM"/>
    <n v="441"/>
    <n v="12.08"/>
    <s v=" Km/L"/>
    <n v="63377"/>
    <n v="36.51"/>
    <n v="4.7409999999999997"/>
    <n v="173.09"/>
    <s v="2"/>
    <s v="Planejamento Operaci"/>
    <s v="Planejamento Operaci"/>
    <s v="Operacional"/>
    <m/>
    <d v="2026-03-26T00:00:00"/>
    <x v="11"/>
    <x v="1"/>
    <x v="1"/>
  </r>
  <r>
    <s v="TTV4H65"/>
    <s v="60645800107557973"/>
    <s v="26/03/2026 12:32:20"/>
    <s v="70129"/>
    <s v="DIONILSON DE SOUZA SANTOS"/>
    <x v="65"/>
    <s v="Caminhonete"/>
    <s v="SAVEIRO CD RB MF"/>
    <s v="VOLKSWAGEN"/>
    <s v="07674909"/>
    <s v="AUTO POSTO INDIARA"/>
    <s v="INDIARA"/>
    <s v="GO"/>
    <s v="ETANOL COMUM"/>
    <n v="481"/>
    <n v="9.9600000000000009"/>
    <s v=" Km/L"/>
    <n v="30137"/>
    <n v="48.31"/>
    <n v="4.8899999999999997"/>
    <n v="236.24"/>
    <s v="13065"/>
    <s v="EXT - KSE LOCAÇOES"/>
    <s v="Planejamento Operaci"/>
    <s v="KSE LOCAÇOES"/>
    <m/>
    <d v="2026-03-26T00:00:00"/>
    <x v="11"/>
    <x v="1"/>
    <x v="12"/>
  </r>
  <r>
    <s v="TFN0D12"/>
    <s v="60645800105143746"/>
    <s v="26/03/2026 12:50:46"/>
    <s v="00390"/>
    <s v="SILVINO JOSE DE BRITO"/>
    <x v="5"/>
    <s v="Automóvel"/>
    <s v="ARGO"/>
    <s v="FIAT"/>
    <s v="75331801"/>
    <s v="DECIO CEZARINA"/>
    <s v="CEZARINA"/>
    <s v="GO"/>
    <s v="ETANOL COMUM"/>
    <n v="400"/>
    <n v="9.7899999999999991"/>
    <s v=" Km/L"/>
    <n v="42188"/>
    <n v="40.840000000000003"/>
    <n v="4.6900000000000004"/>
    <n v="191.54"/>
    <s v="202603261250"/>
    <s v="Planejamento Operaci"/>
    <s v="Planejamento Operaci"/>
    <s v="Operacional"/>
    <m/>
    <d v="2026-03-26T00:00:00"/>
    <x v="11"/>
    <x v="1"/>
    <x v="3"/>
  </r>
  <r>
    <s v="TFY6E09"/>
    <s v="60645800105143700"/>
    <s v="26/03/2026 13:22:18"/>
    <s v="04380"/>
    <s v="PAULO ROBERTO BATISTA DE MOURA JUNIOR"/>
    <x v="15"/>
    <s v="Automóvel"/>
    <s v="ARGO"/>
    <s v="FIAT"/>
    <s v="69494411"/>
    <s v="REDE MARAJO RIO VERD"/>
    <s v="RIO VERDE"/>
    <s v="GO"/>
    <s v="ETANOL COMUM"/>
    <n v="395"/>
    <n v="10.24"/>
    <s v=" Km/L"/>
    <n v="46340"/>
    <n v="38.57"/>
    <n v="4.79"/>
    <n v="184.75"/>
    <s v="4380647129"/>
    <s v="Planejamento Operaci"/>
    <s v="Planejamento Operaci"/>
    <s v="Operacional"/>
    <m/>
    <d v="2026-03-26T00:00:00"/>
    <x v="11"/>
    <x v="1"/>
    <x v="1"/>
  </r>
  <r>
    <s v="TFP3B22"/>
    <s v="60645800105143720"/>
    <s v="26/03/2026 13:37:27"/>
    <s v="02769"/>
    <s v="ANDRE LUIS PAULINO"/>
    <x v="6"/>
    <s v="Automóvel"/>
    <s v="ARGO"/>
    <s v="FIAT"/>
    <s v="41875311"/>
    <s v="POSTO SABOR DA TERRA"/>
    <s v="INDIARA"/>
    <s v="GO"/>
    <s v="ETANOL COMUM"/>
    <n v="332"/>
    <n v="10.14"/>
    <s v=" Km/L"/>
    <n v="55810"/>
    <n v="32.75"/>
    <n v="5.38"/>
    <n v="176.2"/>
    <s v="260348965"/>
    <s v="Planejamento Operaci"/>
    <s v="Planejamento Operaci"/>
    <s v="Operacional"/>
    <m/>
    <d v="2026-03-26T00:00:00"/>
    <x v="11"/>
    <x v="1"/>
    <x v="4"/>
  </r>
  <r>
    <s v="TFS3C72"/>
    <s v="60645800105143738"/>
    <s v="26/03/2026 13:42:25"/>
    <s v="00271"/>
    <s v="HEDER OLIVEIRA SANTANA"/>
    <x v="9"/>
    <s v="Automóvel"/>
    <s v="ARGO"/>
    <s v="FIAT"/>
    <s v="13308211"/>
    <s v="P. BANDEIRANTES"/>
    <s v="RIO VERDE"/>
    <s v="GO"/>
    <s v="ETANOL COMUM"/>
    <n v="195"/>
    <n v="6.08"/>
    <s v=" Km/L"/>
    <n v="90083"/>
    <n v="32.049999999999997"/>
    <n v="4.79"/>
    <n v="153.52000000000001"/>
    <s v="260349119"/>
    <s v="Planejamento Operaci"/>
    <s v="Planejamento Operaci"/>
    <s v="Operacional"/>
    <m/>
    <d v="2026-03-26T00:00:00"/>
    <x v="11"/>
    <x v="1"/>
    <x v="4"/>
  </r>
  <r>
    <s v="TTP5B47"/>
    <s v="60645800106472110"/>
    <s v="26/03/2026 14:23:10"/>
    <s v="02710"/>
    <s v="RAINON LOPES ALMEIDA"/>
    <x v="40"/>
    <s v="Caminhonete"/>
    <s v="SAVEIRO CS RB MF"/>
    <s v="VW"/>
    <s v="75331801"/>
    <s v="DECIO CEZARINA"/>
    <s v="CEZARINA"/>
    <s v="GO"/>
    <s v="ETANOL COMUM"/>
    <n v="418"/>
    <n v="10.220000000000001"/>
    <s v=" Km/L"/>
    <n v="142442"/>
    <n v="40.92"/>
    <n v="4.6900000000000004"/>
    <n v="191.91"/>
    <s v="202603261422"/>
    <s v="EXT - KSE LOCAÇOES"/>
    <s v="Planejamento Operaci"/>
    <s v="KSE LOCAÇOES"/>
    <m/>
    <d v="2026-03-26T00:00:00"/>
    <x v="11"/>
    <x v="1"/>
    <x v="12"/>
  </r>
  <r>
    <s v="TGA0B06"/>
    <s v="60645800106958060"/>
    <s v="26/03/2026 14:25:38"/>
    <s v="00933"/>
    <s v="GIULEY RIBEIRO DOS SANTOS"/>
    <x v="55"/>
    <s v="Caminhonete"/>
    <s v="FIORINO"/>
    <s v="FIAT"/>
    <s v="45308900"/>
    <s v="POSTO LUPATINI"/>
    <s v="SANTO ANTONIO DA BARRA"/>
    <s v="GO"/>
    <s v="ETANOL COMUM"/>
    <n v="410"/>
    <n v="9.5500000000000007"/>
    <s v=" Km/L"/>
    <n v="25256"/>
    <n v="42.94"/>
    <n v="4.99"/>
    <n v="214.27"/>
    <s v="0"/>
    <s v="Planejamento Operaci"/>
    <s v="Planejamento Operaci"/>
    <s v="TI e Automação"/>
    <m/>
    <d v="2026-03-26T00:00:00"/>
    <x v="11"/>
    <x v="1"/>
    <x v="5"/>
  </r>
  <r>
    <s v="TGK2G46"/>
    <s v="60645800106956305"/>
    <s v="26/03/2026 15:34:57"/>
    <s v="48710"/>
    <s v="GUSTAVO DA SILVA"/>
    <x v="59"/>
    <s v="Utilitário"/>
    <s v="FIORINO"/>
    <s v="FIAT"/>
    <s v="07674909"/>
    <s v="AUTO POSTO INDIARA"/>
    <s v="INDIARA"/>
    <s v="GO"/>
    <s v="ETANOL COMUM"/>
    <n v="491"/>
    <n v="8.9600000000000009"/>
    <s v=" Km/L"/>
    <n v="17559"/>
    <n v="54.81"/>
    <n v="4.8899999999999997"/>
    <n v="268.02"/>
    <s v="13073"/>
    <s v="Planejamento Operaci"/>
    <s v="Planejamento Operaci"/>
    <s v="Operacional"/>
    <m/>
    <d v="2026-03-26T00:00:00"/>
    <x v="11"/>
    <x v="1"/>
    <x v="5"/>
  </r>
  <r>
    <s v="TBE3B78"/>
    <s v="60645800105124169"/>
    <s v="26/03/2026 16:06:22"/>
    <s v="89049"/>
    <s v="VALDEIR JOSE CORREIA"/>
    <x v="19"/>
    <s v="Caminhão"/>
    <s v="9-180"/>
    <s v="VW"/>
    <s v="87183400"/>
    <s v="MARAJO GUAPO"/>
    <s v="GUAPO"/>
    <s v="GO"/>
    <s v="DIESEL S-10"/>
    <n v="0"/>
    <n v="0"/>
    <s v=" Km/L"/>
    <n v="0"/>
    <n v="107.51"/>
    <n v="7.59"/>
    <n v="816"/>
    <s v="0"/>
    <s v="EXT - SAO PEDRO"/>
    <s v="Planejamento Operaci"/>
    <s v="SAO PEDRO"/>
    <m/>
    <d v="2026-03-26T00:00:00"/>
    <x v="11"/>
    <x v="1"/>
    <x v="7"/>
  </r>
  <r>
    <s v="TBE3B78"/>
    <m/>
    <s v="26/03/2026 16:06:22"/>
    <m/>
    <m/>
    <x v="20"/>
    <m/>
    <m/>
    <m/>
    <m/>
    <s v="MARAJO GUAPO"/>
    <m/>
    <m/>
    <s v="ARLA-32"/>
    <n v="0"/>
    <n v="0"/>
    <s v=" Km/L"/>
    <n v="0"/>
    <n v="5.62"/>
    <m/>
    <n v="22.46"/>
    <m/>
    <m/>
    <m/>
    <m/>
    <m/>
    <d v="2026-03-26T00:00:00"/>
    <x v="11"/>
    <x v="1"/>
    <x v="7"/>
  </r>
  <r>
    <s v="TKC7D89"/>
    <s v="60645800106185260"/>
    <s v="26/03/2026 16:31:48"/>
    <s v="04495"/>
    <s v="LUIZ PAULO OLIVEIRA DE PAULA"/>
    <x v="39"/>
    <s v="Caminhão"/>
    <s v="FH 540 6X4R"/>
    <s v="VOLVO"/>
    <s v="75331801"/>
    <s v="DECIO CEZARINA"/>
    <s v="CEZARINA"/>
    <s v="GO"/>
    <s v="DIESEL S-10"/>
    <n v="1210"/>
    <n v="2.75"/>
    <s v=" Km/L"/>
    <n v="29817"/>
    <n v="440.57"/>
    <n v="8.59"/>
    <n v="3784.5"/>
    <s v="202603261631"/>
    <s v="EXT - LUCCA JR"/>
    <s v="Planejamento Operaci"/>
    <s v="LUCCA JR"/>
    <m/>
    <d v="2026-03-26T00:00:00"/>
    <x v="11"/>
    <x v="1"/>
    <x v="11"/>
  </r>
  <r>
    <s v="TER4970"/>
    <s v="60645800105124339"/>
    <s v="26/03/2026 17:14:28"/>
    <s v="52247"/>
    <s v="CARLOS ALBERTO DO ROSARIO"/>
    <x v="19"/>
    <s v="EQUIPAMENTOS"/>
    <s v="RETROESCAVADEIRA"/>
    <s v="CATERPILLAR"/>
    <s v="81870100"/>
    <s v="POSTO MILLENIUM DIMAG"/>
    <s v="APARECIDA DE GOIANIA"/>
    <s v="GO"/>
    <s v="DIESEL COMUM"/>
    <n v="0"/>
    <n v="0"/>
    <s v=" Km/L"/>
    <n v="0"/>
    <n v="213.1"/>
    <n v="7.25"/>
    <n v="1545.01"/>
    <s v="121567"/>
    <s v="EXT - SAO PEDRO"/>
    <s v="Planejamento Operaci"/>
    <s v="SAO PEDRO"/>
    <m/>
    <d v="2026-03-26T00:00:00"/>
    <x v="11"/>
    <x v="1"/>
    <x v="7"/>
  </r>
  <r>
    <s v="TJP1H27"/>
    <s v="60645800106439607"/>
    <s v="26/03/2026 17:16:36"/>
    <s v="04911"/>
    <s v="HYAGO GONÇALVES FERNANDES"/>
    <x v="58"/>
    <s v="EQUIPAMENTOS"/>
    <s v="GUINCHO LEVE"/>
    <s v="EQUIPAMENTO"/>
    <s v="87183400"/>
    <s v="MARAJO GUAPO"/>
    <s v="GUAPO"/>
    <s v="GO"/>
    <s v="DIESEL S-10"/>
    <n v="231"/>
    <n v="5.0199999999999996"/>
    <s v=" Km/L"/>
    <n v="23307"/>
    <n v="46"/>
    <n v="7.59"/>
    <n v="349.14"/>
    <s v="0"/>
    <s v="EXT - LUCCA JR"/>
    <s v="Planejamento Operaci"/>
    <s v="LUCCA JR"/>
    <m/>
    <d v="2026-03-26T00:00:00"/>
    <x v="11"/>
    <x v="1"/>
    <x v="11"/>
  </r>
  <r>
    <s v="TFA5I89"/>
    <s v="60645800109268980"/>
    <s v="26/03/2026 17:20:26"/>
    <s v="70093"/>
    <s v="CLAUDSTONE DOS REIS MENDES JUNIOR"/>
    <x v="21"/>
    <s v="Automóvel"/>
    <s v="ARGO"/>
    <s v="FIAT"/>
    <s v="36603412"/>
    <s v="POSTO DO RATINHO"/>
    <s v="GOIANIA"/>
    <s v="GO"/>
    <s v="ETANOL COMUM"/>
    <n v="282"/>
    <n v="6.12"/>
    <s v=" Km/L"/>
    <n v="20653"/>
    <n v="46.05"/>
    <n v="4.4909999999999997"/>
    <n v="206.79"/>
    <s v="1"/>
    <s v="Planejamento Operaci"/>
    <s v="Planejamento Operaci"/>
    <s v="Operacional"/>
    <m/>
    <d v="2026-03-26T00:00:00"/>
    <x v="11"/>
    <x v="1"/>
    <x v="2"/>
  </r>
  <r>
    <s v="TUQ2H91"/>
    <s v="60645800107558597"/>
    <s v="26/03/2026 17:21:01"/>
    <s v="00399"/>
    <s v="JULIANO FERNANDES DA SILVA"/>
    <x v="66"/>
    <s v="Caminhonete"/>
    <s v="SAVEIRO CD RB MF"/>
    <s v="VOLKSWAGEN"/>
    <s v="75331003"/>
    <s v="SUPERVIA LAGOA"/>
    <s v="RIO VERDE"/>
    <s v="GO"/>
    <s v="ETANOL COMUM"/>
    <n v="340"/>
    <n v="8.6999999999999993"/>
    <s v=" Km/L"/>
    <n v="36879"/>
    <n v="39.07"/>
    <n v="4.8890000000000002"/>
    <n v="191"/>
    <s v="0"/>
    <s v="EXT - KSE LOCAÇOES"/>
    <s v="Planejamento Operaci"/>
    <s v="KSE LOCAÇOES"/>
    <m/>
    <d v="2026-03-26T00:00:00"/>
    <x v="11"/>
    <x v="1"/>
    <x v="12"/>
  </r>
  <r>
    <s v="TFD2J89"/>
    <s v="60645800105143710"/>
    <s v="26/03/2026 17:45:23"/>
    <s v="70093"/>
    <s v="CLAUDSTONE DOS REIS MENDES JUNIOR"/>
    <x v="0"/>
    <s v="Automóvel"/>
    <s v="ARGO"/>
    <s v="FIAT"/>
    <s v="36603412"/>
    <s v="POSTO DO RATINHO"/>
    <s v="GOIANIA"/>
    <s v="GO"/>
    <s v="ETANOL COMUM"/>
    <n v="213"/>
    <n v="4.8099999999999996"/>
    <s v=" Km/L"/>
    <n v="25405"/>
    <n v="44.28"/>
    <n v="4.2910000000000004"/>
    <n v="190"/>
    <s v="1"/>
    <s v="Planejamento Operaci"/>
    <s v="Planejamento Operaci"/>
    <s v="Operacional"/>
    <m/>
    <d v="2026-03-26T00:00:00"/>
    <x v="11"/>
    <x v="1"/>
    <x v="0"/>
  </r>
  <r>
    <s v="TTR3A31"/>
    <s v="60645800106472404"/>
    <s v="26/03/2026 17:49:37"/>
    <s v="00386"/>
    <s v="RAFAEL SOUZA LIMA"/>
    <x v="53"/>
    <s v="Caminhonete"/>
    <s v="SAVEIRO CS RB MF"/>
    <s v="VW"/>
    <s v="24906505"/>
    <s v="AUTO POSTO BOM RETIR"/>
    <s v="RIO VERDE"/>
    <s v="GO"/>
    <s v="ETANOL COMUM"/>
    <n v="322"/>
    <n v="7.59"/>
    <s v=" Km/L"/>
    <n v="131153"/>
    <n v="42.45"/>
    <n v="4.79"/>
    <n v="203.34"/>
    <s v="260364"/>
    <s v="EXT - KSE LOCAÇOES"/>
    <s v="Planejamento Operaci"/>
    <s v="KSE LOCAÇOES"/>
    <m/>
    <d v="2026-03-26T00:00:00"/>
    <x v="11"/>
    <x v="1"/>
    <x v="12"/>
  </r>
  <r>
    <s v="PQL3980"/>
    <s v="60645800105124428"/>
    <s v="26/03/2026 18:01:39"/>
    <s v="03608"/>
    <s v="WEIDER DA SILVA RODRIGUES"/>
    <x v="71"/>
    <s v="Automóvel"/>
    <s v="MARCH"/>
    <s v="NISSAN"/>
    <s v="26482800"/>
    <s v="POSTO G3"/>
    <s v="PONTALINA"/>
    <s v="GO"/>
    <s v="ETANOL COMUM"/>
    <n v="305"/>
    <n v="10.26"/>
    <s v=" Km/L"/>
    <n v="63682"/>
    <n v="29.72"/>
    <n v="5.1909999999999998"/>
    <n v="154.28"/>
    <s v="66666"/>
    <s v="Planejamento Operaci"/>
    <s v="Planejamento Operaci"/>
    <s v="Operacional"/>
    <m/>
    <d v="2026-03-26T00:00:00"/>
    <x v="11"/>
    <x v="1"/>
    <x v="1"/>
  </r>
  <r>
    <s v="TFI3B19"/>
    <s v="60645800105926941"/>
    <s v="26/03/2026 18:18:14"/>
    <s v="73410"/>
    <s v="BRUNO SOUSA DIAS"/>
    <x v="4"/>
    <s v="Automóvel"/>
    <s v="ARGO"/>
    <s v="FIAT"/>
    <s v="13335016"/>
    <s v="POSTO TREVO"/>
    <s v="RIO VERDE"/>
    <s v="GO"/>
    <s v="ETANOL COMUM"/>
    <n v="416"/>
    <n v="11.28"/>
    <s v=" Km/L"/>
    <n v="85256"/>
    <n v="36.880000000000003"/>
    <n v="4.9909999999999997"/>
    <n v="184.06"/>
    <s v="260365830"/>
    <s v="Planejamento Operaci"/>
    <s v="Planejamento Operaci"/>
    <s v="Operacional"/>
    <m/>
    <d v="2026-03-26T00:00:00"/>
    <x v="11"/>
    <x v="1"/>
    <x v="0"/>
  </r>
  <r>
    <s v="TTY2C25"/>
    <s v="60645800106472430"/>
    <s v="26/03/2026 18:30:36"/>
    <s v="53759"/>
    <s v="DHEIMERSON BRUNO MARINHO DE LIRA"/>
    <x v="38"/>
    <s v="Caminhonete"/>
    <s v="SAVEIRO CS RB MF"/>
    <s v="VW"/>
    <s v="46286315"/>
    <s v="POSTO CENTRAL"/>
    <s v="BOM JESUS"/>
    <s v="GO"/>
    <s v="ETANOL COMUM"/>
    <n v="415"/>
    <n v="9.58"/>
    <s v=" Km/L"/>
    <n v="122676"/>
    <n v="43.34"/>
    <n v="4.99"/>
    <n v="216.28"/>
    <s v="1"/>
    <s v="EXT - KSE LOCAÇOES"/>
    <s v="Planejamento Operaci"/>
    <s v="KSE LOCAÇOES"/>
    <m/>
    <d v="2026-03-26T00:00:00"/>
    <x v="11"/>
    <x v="1"/>
    <x v="12"/>
  </r>
  <r>
    <s v="TFW2H32"/>
    <s v="60645800105143835"/>
    <s v="26/03/2026 18:35:09"/>
    <s v="99638"/>
    <s v="LAFAIETE DE SOUZA SANTOS"/>
    <x v="10"/>
    <s v="Automóvel"/>
    <s v="ARGO"/>
    <s v="FIAT"/>
    <s v="41891811"/>
    <s v="UBRASPETRO COM DE DERIVADOS DE"/>
    <s v="GOIANIA"/>
    <s v="GO"/>
    <s v="ETANOL COMUM"/>
    <n v="310"/>
    <n v="10.59"/>
    <s v=" Km/L"/>
    <n v="65283"/>
    <n v="29.28"/>
    <n v="4.99"/>
    <n v="146.11000000000001"/>
    <s v="586635"/>
    <s v="Planejamento Operaci"/>
    <s v="Planejamento Operaci"/>
    <s v="Operacional"/>
    <m/>
    <d v="2026-03-26T00:00:00"/>
    <x v="11"/>
    <x v="1"/>
    <x v="3"/>
  </r>
  <r>
    <s v="TUG2C45"/>
    <s v="60645800106437770"/>
    <s v="26/03/2026 18:38:12"/>
    <s v="02527"/>
    <s v="ALCIENE MARTINS PONTES"/>
    <x v="54"/>
    <s v="Utilitário"/>
    <s v="SAVEIRO"/>
    <s v="FIAT"/>
    <s v="81889412"/>
    <s v="POSTO ZERO UM"/>
    <s v="RIO VERDE"/>
    <s v="GO"/>
    <s v="ETANOL COMUM"/>
    <n v="490"/>
    <n v="10.220000000000001"/>
    <s v=" Km/L"/>
    <n v="136498"/>
    <n v="47.93"/>
    <n v="4.79"/>
    <n v="229.58"/>
    <s v="2"/>
    <s v="EXT - KSE LOCAÇOES"/>
    <s v="Planejamento Operaci"/>
    <s v="KSE LOCAÇOES"/>
    <m/>
    <d v="2026-03-26T00:00:00"/>
    <x v="11"/>
    <x v="1"/>
    <x v="12"/>
  </r>
  <r>
    <s v="TFM4H34"/>
    <s v="60645800106437340"/>
    <s v="26/03/2026 19:05:27"/>
    <s v="00035"/>
    <s v="GILSON TEIXEIRA DA SILVA"/>
    <x v="46"/>
    <s v="EQUIPAMENTOS"/>
    <s v="AMBULANCIA"/>
    <s v="OUTROS"/>
    <s v="46209914"/>
    <s v="DECIO RIO VERDE"/>
    <s v="RIO VERDE"/>
    <s v="GO"/>
    <s v="DIESEL S-10"/>
    <n v="229"/>
    <n v="6.63"/>
    <s v=" Km/L"/>
    <n v="11775"/>
    <n v="34.54"/>
    <n v="9.75"/>
    <n v="336.77"/>
    <s v="202603261904"/>
    <s v="Planejamento Operaci"/>
    <s v="Planejamento Operaci"/>
    <s v="Operacional"/>
    <m/>
    <d v="2026-03-26T00:00:00"/>
    <x v="11"/>
    <x v="1"/>
    <x v="13"/>
  </r>
  <r>
    <s v="TTV4H65"/>
    <s v="60645800107557973"/>
    <s v="26/03/2026 19:25:55"/>
    <s v="07583"/>
    <s v="DAVID BORGES DOS SANTOS"/>
    <x v="65"/>
    <s v="Caminhonete"/>
    <s v="SAVEIRO CD RB MF"/>
    <s v="VOLKSWAGEN"/>
    <s v="41826312"/>
    <s v="AUTO POSTO JACARE"/>
    <s v="ACREUNA"/>
    <s v="GO"/>
    <s v="ETANOL COMUM"/>
    <n v="434"/>
    <n v="9.2100000000000009"/>
    <s v=" Km/L"/>
    <n v="30571"/>
    <n v="47.12"/>
    <n v="4.8609999999999998"/>
    <n v="229.03"/>
    <s v="260369875"/>
    <s v="EXT - KSE LOCAÇOES"/>
    <s v="Planejamento Operaci"/>
    <s v="KSE LOCAÇOES"/>
    <m/>
    <d v="2026-03-26T00:00:00"/>
    <x v="11"/>
    <x v="1"/>
    <x v="12"/>
  </r>
  <r>
    <s v="TTT2H95"/>
    <s v="60645800106472477"/>
    <s v="26/03/2026 19:51:48"/>
    <s v="88512"/>
    <s v="JUAREZ NEVES"/>
    <x v="63"/>
    <s v="Caminhonete"/>
    <s v="SAVEIRO CS RB MF"/>
    <s v="VW"/>
    <s v="45308900"/>
    <s v="POSTO LUPATINI"/>
    <s v="SANTO ANTONIO DA BARRA"/>
    <s v="GO"/>
    <s v="ETANOL COMUM"/>
    <n v="489"/>
    <n v="10.16"/>
    <s v=" Km/L"/>
    <n v="124063"/>
    <n v="48.11"/>
    <n v="4.99"/>
    <n v="240.07"/>
    <s v="0"/>
    <s v="EXT - KSE LOCAÇOES"/>
    <s v="Planejamento Operaci"/>
    <s v="KSE LOCAÇOES"/>
    <m/>
    <d v="2026-03-26T00:00:00"/>
    <x v="11"/>
    <x v="1"/>
    <x v="12"/>
  </r>
  <r>
    <s v="TIV6G27"/>
    <s v="60645800106184069"/>
    <s v="26/03/2026 20:23:04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109"/>
    <n v="5.44"/>
    <s v=" Km/L"/>
    <n v="40494"/>
    <n v="20.03"/>
    <n v="7.99"/>
    <n v="160.04"/>
    <s v="260373301"/>
    <s v="EXT - LUCCA JR"/>
    <s v="Planejamento Operaci"/>
    <s v="LUCCA JR"/>
    <m/>
    <d v="2026-03-26T00:00:00"/>
    <x v="11"/>
    <x v="1"/>
    <x v="11"/>
  </r>
  <r>
    <s v="TFF5D72"/>
    <s v="60645800105143780"/>
    <s v="26/03/2026 20:24:45"/>
    <s v="95253"/>
    <s v="ANDRE AUGUSTO ARAUJO DE JESUS"/>
    <x v="2"/>
    <s v="Automóvel"/>
    <s v="ARGO"/>
    <s v="FIAT"/>
    <s v="41826312"/>
    <s v="AUTO POSTO JACARE"/>
    <s v="ACREUNA"/>
    <s v="GO"/>
    <s v="ETANOL COMUM"/>
    <n v="396"/>
    <n v="11.21"/>
    <s v=" Km/L"/>
    <n v="53510"/>
    <n v="35.33"/>
    <n v="4.8609999999999998"/>
    <n v="171.74"/>
    <s v="260373404"/>
    <s v="Planejamento Operaci"/>
    <s v="Planejamento Operaci"/>
    <s v="Operacional"/>
    <m/>
    <d v="2026-03-26T00:00:00"/>
    <x v="11"/>
    <x v="1"/>
    <x v="0"/>
  </r>
  <r>
    <s v="TLR1J91"/>
    <s v="60645800106043065"/>
    <s v="26/03/2026 20:28:00"/>
    <s v="02910"/>
    <s v="EMERSON CRISTIANO DA SILVEIRA"/>
    <x v="23"/>
    <s v="Caminhonete"/>
    <s v="SAVEIRO"/>
    <s v="VOLKSWAGEN"/>
    <s v="69494411"/>
    <s v="REDE MARAJO RIO VERD"/>
    <s v="RIO VERDE"/>
    <s v="GO"/>
    <s v="ETANOL COMUM"/>
    <n v="0"/>
    <n v="0"/>
    <s v=" Km/L"/>
    <s v="-"/>
    <n v="39.9"/>
    <n v="4.79"/>
    <n v="191.12"/>
    <s v="2910883922"/>
    <s v="Planejamento Operaci"/>
    <s v="Planejamento Operaci"/>
    <s v="Operacional"/>
    <m/>
    <d v="2026-03-26T00:00:00"/>
    <x v="11"/>
    <x v="1"/>
    <x v="9"/>
  </r>
  <r>
    <s v="TUF2B45"/>
    <s v="60645800106472420"/>
    <s v="26/03/2026 20:32:23"/>
    <s v="05369"/>
    <s v="FERNANDA HELLEN DEUFINO DA SILVA"/>
    <x v="37"/>
    <s v="Caminhonete"/>
    <s v="SAVEIRO CS RB MF"/>
    <s v="VW"/>
    <s v="85314604"/>
    <s v="MB POSTOS"/>
    <s v="GOIANIA"/>
    <s v="GO"/>
    <s v="ETANOL COMUM"/>
    <n v="415"/>
    <n v="8.6199999999999992"/>
    <s v=" Km/L"/>
    <n v="144576"/>
    <n v="48.13"/>
    <n v="4.99"/>
    <n v="240.17"/>
    <s v="0"/>
    <s v="EXT - KSE LOCAÇOES"/>
    <s v="Planejamento Operaci"/>
    <s v="KSE LOCAÇOES"/>
    <m/>
    <d v="2026-03-26T00:00:00"/>
    <x v="11"/>
    <x v="1"/>
    <x v="12"/>
  </r>
  <r>
    <s v="TTP5B47"/>
    <s v="60645800106472110"/>
    <s v="26/03/2026 23:23:09"/>
    <s v="01227"/>
    <s v="DAILTON FERREIRA CRUVINEL"/>
    <x v="40"/>
    <s v="Caminhonete"/>
    <s v="SAVEIRO CS RB MF"/>
    <s v="VW"/>
    <s v="75331801"/>
    <s v="DECIO CEZARINA"/>
    <s v="CEZARINA"/>
    <s v="GO"/>
    <s v="ETANOL COMUM"/>
    <n v="405"/>
    <n v="9.77"/>
    <s v=" Km/L"/>
    <n v="142847"/>
    <n v="41.45"/>
    <n v="4.6900000000000004"/>
    <n v="194.4"/>
    <s v="202603262322"/>
    <s v="EXT - KSE LOCAÇOES"/>
    <s v="Planejamento Operaci"/>
    <s v="KSE LOCAÇOES"/>
    <m/>
    <d v="2026-03-26T00:00:00"/>
    <x v="11"/>
    <x v="1"/>
    <x v="12"/>
  </r>
  <r>
    <s v="TJP1H27"/>
    <s v="60645800106439607"/>
    <s v="27/03/2026 00:28:31"/>
    <s v="99045"/>
    <s v="SIDNEY DA COSTA RODRIGUES_x0009__x0009__x0009__x0009_"/>
    <x v="58"/>
    <s v="EQUIPAMENTOS"/>
    <s v="GUINCHO LEVE"/>
    <s v="EQUIPAMENTO"/>
    <s v="26406711"/>
    <s v="POSTO ZANDONADI"/>
    <s v="GUAPO"/>
    <s v="GO"/>
    <s v="DIESEL S-10"/>
    <n v="244"/>
    <n v="6.95"/>
    <s v=" Km/L"/>
    <n v="23551"/>
    <n v="35.11"/>
    <n v="7.99"/>
    <n v="280.52999999999997"/>
    <s v="27031652"/>
    <s v="EXT - LUCCA JR"/>
    <s v="Planejamento Operaci"/>
    <s v="LUCCA JR"/>
    <m/>
    <d v="2026-03-27T00:00:00"/>
    <x v="11"/>
    <x v="1"/>
    <x v="11"/>
  </r>
  <r>
    <s v="TUQ2H91"/>
    <s v="60645800107558597"/>
    <s v="27/03/2026 02:22:57"/>
    <s v="70267"/>
    <s v="DOUGLAS VASCONCELOS MOURA"/>
    <x v="66"/>
    <s v="Caminhonete"/>
    <s v="SAVEIRO CD RB MF"/>
    <s v="VOLKSWAGEN"/>
    <s v="13342911"/>
    <s v="SANTA HELENA DE GOIAS"/>
    <s v="SANTA HELENA DE GOIAS"/>
    <s v="GO"/>
    <s v="ETANOL COMUM"/>
    <n v="404"/>
    <n v="11.09"/>
    <s v=" Km/L"/>
    <n v="37283"/>
    <n v="36.44"/>
    <n v="4.99"/>
    <n v="181.84"/>
    <s v="1774588881"/>
    <s v="EXT - KSE LOCAÇOES"/>
    <s v="Planejamento Operaci"/>
    <s v="KSE LOCAÇOES"/>
    <m/>
    <d v="2026-03-27T00:00:00"/>
    <x v="11"/>
    <x v="1"/>
    <x v="12"/>
  </r>
  <r>
    <s v="TTQ4C10"/>
    <s v="60645800106553930"/>
    <s v="27/03/2026 02:55:32"/>
    <s v="82380"/>
    <s v="ENILSON DE SOUSA CAETANO"/>
    <x v="31"/>
    <s v="Caminhonete"/>
    <s v="Caminhonete S10"/>
    <s v="CHEVROLET"/>
    <s v="53081700"/>
    <s v="POSTO Z   Z SANTA MA"/>
    <s v="GUAPO"/>
    <s v="GO"/>
    <s v="DIESEL S-10"/>
    <n v="843"/>
    <n v="13.33"/>
    <s v=" Km/L"/>
    <n v="155252"/>
    <n v="63.25"/>
    <n v="8.19"/>
    <n v="518.02"/>
    <s v="0"/>
    <s v="Planejamento Operaci"/>
    <s v="Planejamento Operaci"/>
    <s v="INSPECAO"/>
    <m/>
    <d v="2026-03-27T00:00:00"/>
    <x v="11"/>
    <x v="1"/>
    <x v="12"/>
  </r>
  <r>
    <s v="TUG2C45"/>
    <s v="60645800106437770"/>
    <s v="27/03/2026 03:14:27"/>
    <s v="80560"/>
    <s v="EDMAR PEREIRA COSTA"/>
    <x v="54"/>
    <s v="Utilitário"/>
    <s v="SAVEIRO"/>
    <s v="FIAT"/>
    <s v="81889412"/>
    <s v="POSTO ZERO UM"/>
    <s v="RIO VERDE"/>
    <s v="GO"/>
    <s v="ETANOL COMUM"/>
    <n v="408"/>
    <n v="11.03"/>
    <s v=" Km/L"/>
    <n v="136906"/>
    <n v="36.979999999999997"/>
    <n v="4.79"/>
    <n v="177.13"/>
    <s v="1"/>
    <s v="EXT - KSE LOCAÇOES"/>
    <s v="Planejamento Operaci"/>
    <s v="KSE LOCAÇOES"/>
    <m/>
    <d v="2026-03-27T00:00:00"/>
    <x v="11"/>
    <x v="1"/>
    <x v="12"/>
  </r>
  <r>
    <s v="TTV4H65"/>
    <s v="60645800107557973"/>
    <s v="27/03/2026 03:32:53"/>
    <s v="07583"/>
    <s v="DAVID BORGES DOS SANTOS"/>
    <x v="65"/>
    <s v="Caminhonete"/>
    <s v="SAVEIRO CD RB MF"/>
    <s v="VOLKSWAGEN"/>
    <s v="07674909"/>
    <s v="AUTO POSTO INDIARA"/>
    <s v="INDIARA"/>
    <s v="GO"/>
    <s v="ETANOL COMUM"/>
    <n v="363"/>
    <n v="9.5500000000000007"/>
    <s v=" Km/L"/>
    <n v="30934"/>
    <n v="38"/>
    <n v="4.8899999999999997"/>
    <n v="185.82"/>
    <s v="13093"/>
    <s v="EXT - KSE LOCAÇOES"/>
    <s v="Planejamento Operaci"/>
    <s v="KSE LOCAÇOES"/>
    <m/>
    <d v="2026-03-27T00:00:00"/>
    <x v="11"/>
    <x v="1"/>
    <x v="12"/>
  </r>
  <r>
    <s v="TTY2C25"/>
    <s v="60645800106472430"/>
    <s v="27/03/2026 05:20:15"/>
    <s v="36470"/>
    <s v="JOÃO BATISTA DA SILVA"/>
    <x v="38"/>
    <s v="Caminhonete"/>
    <s v="SAVEIRO CS RB MF"/>
    <s v="VW"/>
    <s v="45341508"/>
    <s v="POSTO ALTO DA SERRA"/>
    <s v="ITUMBIARA"/>
    <s v="GO"/>
    <s v="ETANOL COMUM"/>
    <n v="442"/>
    <n v="10.32"/>
    <s v=" Km/L"/>
    <n v="123118"/>
    <n v="42.81"/>
    <n v="4.9889999999999999"/>
    <n v="213.6"/>
    <s v="0"/>
    <s v="EXT - KSE LOCAÇOES"/>
    <s v="Planejamento Operaci"/>
    <s v="KSE LOCAÇOES"/>
    <m/>
    <d v="2026-03-27T00:00:00"/>
    <x v="11"/>
    <x v="1"/>
    <x v="12"/>
  </r>
  <r>
    <s v="TUW2D74"/>
    <s v="60645800105124310"/>
    <s v="27/03/2026 06:41:41"/>
    <s v="03339"/>
    <s v="MAYARA MARTINS DA SILVA SOUZA"/>
    <x v="35"/>
    <s v="Automóvel"/>
    <s v="CHEVROLET/S10 LS DD4"/>
    <s v="CHEVROLET"/>
    <s v="45341508"/>
    <s v="POSTO ALTO DA SERRA"/>
    <s v="ITUMBIARA"/>
    <s v="GO"/>
    <s v="DIESEL S-10"/>
    <n v="891"/>
    <n v="14.22"/>
    <s v=" Km/L"/>
    <n v="123304"/>
    <n v="62.67"/>
    <n v="7.74"/>
    <n v="485.04"/>
    <s v="0"/>
    <s v="Planejamento Operaci"/>
    <s v="Planejamento Operaci"/>
    <s v="Operacional"/>
    <m/>
    <d v="2026-03-27T00:00:00"/>
    <x v="11"/>
    <x v="1"/>
    <x v="12"/>
  </r>
  <r>
    <s v="TFP3B22"/>
    <s v="60645800105143720"/>
    <s v="27/03/2026 06:43:55"/>
    <s v="02769"/>
    <s v="ANDRE LUIS PAULINO"/>
    <x v="6"/>
    <s v="Automóvel"/>
    <s v="ARGO"/>
    <s v="FIAT"/>
    <s v="64191102"/>
    <s v="AUTO POSTO PIRETT"/>
    <s v="GOIATUBA"/>
    <s v="GO"/>
    <s v="ETANOL COMUM"/>
    <n v="290"/>
    <n v="10.02"/>
    <s v=" Km/L"/>
    <n v="56100"/>
    <n v="28.93"/>
    <n v="5.29"/>
    <n v="153.04"/>
    <s v="1"/>
    <s v="Planejamento Operaci"/>
    <s v="Planejamento Operaci"/>
    <s v="Operacional"/>
    <m/>
    <d v="2026-03-27T00:00:00"/>
    <x v="11"/>
    <x v="1"/>
    <x v="4"/>
  </r>
  <r>
    <s v="TTT2H95"/>
    <s v="60645800106472477"/>
    <s v="27/03/2026 06:56:14"/>
    <s v="05208"/>
    <s v="CHARLES ROSA"/>
    <x v="63"/>
    <s v="Caminhonete"/>
    <s v="SAVEIRO CS RB MF"/>
    <s v="VW"/>
    <s v="45308900"/>
    <s v="POSTO LUPATINI"/>
    <s v="SANTO ANTONIO DA BARRA"/>
    <s v="GO"/>
    <s v="ETANOL COMUM"/>
    <n v="408"/>
    <n v="10.84"/>
    <s v=" Km/L"/>
    <n v="124471"/>
    <n v="37.64"/>
    <n v="4.99"/>
    <n v="187.82"/>
    <s v="1"/>
    <s v="EXT - KSE LOCAÇOES"/>
    <s v="Planejamento Operaci"/>
    <s v="KSE LOCAÇOES"/>
    <m/>
    <d v="2026-03-27T00:00:00"/>
    <x v="11"/>
    <x v="1"/>
    <x v="12"/>
  </r>
  <r>
    <s v="TTR3A31"/>
    <s v="60645800106472404"/>
    <s v="27/03/2026 07:01:01"/>
    <s v="75150"/>
    <s v="PETTERSON PERIS BENJAMIN"/>
    <x v="53"/>
    <s v="Caminhonete"/>
    <s v="SAVEIRO CS RB MF"/>
    <s v="VW"/>
    <s v="46209914"/>
    <s v="DECIO RIO VERDE"/>
    <s v="RIO VERDE"/>
    <s v="GO"/>
    <s v="ETANOL COMUM"/>
    <n v="438"/>
    <n v="10.130000000000001"/>
    <s v=" Km/L"/>
    <n v="131591"/>
    <n v="43.22"/>
    <n v="4.79"/>
    <n v="207.02"/>
    <s v="202603270700"/>
    <s v="EXT - KSE LOCAÇOES"/>
    <s v="Planejamento Operaci"/>
    <s v="KSE LOCAÇOES"/>
    <m/>
    <d v="2026-03-27T00:00:00"/>
    <x v="11"/>
    <x v="1"/>
    <x v="12"/>
  </r>
  <r>
    <s v="TUF2B45"/>
    <s v="60645800106472420"/>
    <s v="27/03/2026 07:09:54"/>
    <s v="01318"/>
    <s v="JOAO BATISTA REIS"/>
    <x v="37"/>
    <s v="Caminhonete"/>
    <s v="SAVEIRO CS RB MF"/>
    <s v="VW"/>
    <s v="85314604"/>
    <s v="MB POSTOS"/>
    <s v="GOIANIA"/>
    <s v="GO"/>
    <s v="ETANOL COMUM"/>
    <n v="425"/>
    <n v="9.2200000000000006"/>
    <s v=" Km/L"/>
    <n v="145001"/>
    <n v="46.1"/>
    <n v="4.99"/>
    <n v="230.04"/>
    <s v="1"/>
    <s v="EXT - KSE LOCAÇOES"/>
    <s v="Planejamento Operaci"/>
    <s v="KSE LOCAÇOES"/>
    <m/>
    <d v="2026-03-27T00:00:00"/>
    <x v="11"/>
    <x v="1"/>
    <x v="12"/>
  </r>
  <r>
    <s v="RCJ8I11"/>
    <s v="60645800106437710"/>
    <s v="27/03/2026 07:17:28"/>
    <s v="94989"/>
    <s v="THOMAS HARLLESSON CARNEIRO FARIAS"/>
    <x v="69"/>
    <s v="Caminhonete"/>
    <s v="STRADA"/>
    <s v="FIAT"/>
    <s v="13342911"/>
    <s v="SANTA HELENA DE GOIAS"/>
    <s v="SANTA HELENA DE GOIAS"/>
    <s v="GO"/>
    <s v="ETANOL COMUM"/>
    <n v="499"/>
    <n v="10.69"/>
    <s v=" Km/L"/>
    <n v="48024"/>
    <n v="46.69"/>
    <n v="4.9909999999999997"/>
    <n v="233.03"/>
    <s v="1774606606"/>
    <s v="Planejamento Operaci"/>
    <s v="Planejamento Operaci"/>
    <s v="TI e Automação"/>
    <m/>
    <d v="2026-03-27T00:00:00"/>
    <x v="11"/>
    <x v="1"/>
    <x v="5"/>
  </r>
  <r>
    <s v="TER7374"/>
    <s v="60645800105124320"/>
    <s v="27/03/2026 07:57:27"/>
    <s v="13078"/>
    <s v="JOSE ROMARIO DOS ANJOS SOUSA"/>
    <x v="19"/>
    <s v="EQUIPAMENTOS"/>
    <s v="RETROESCAVADEIRA"/>
    <s v="JCB"/>
    <s v="81889412"/>
    <s v="POSTO ZERO UM"/>
    <s v="RIO VERDE"/>
    <s v="GO"/>
    <s v="DIESEL COMUM"/>
    <n v="0"/>
    <n v="0"/>
    <s v=" Km/L"/>
    <n v="0"/>
    <n v="122.64"/>
    <n v="8.09"/>
    <n v="992.21"/>
    <s v="1"/>
    <s v="EXT - SAO PEDRO"/>
    <s v="Planejamento Operaci"/>
    <s v="SAO PEDRO"/>
    <m/>
    <d v="2026-03-27T00:00:00"/>
    <x v="11"/>
    <x v="1"/>
    <x v="7"/>
  </r>
  <r>
    <s v="TGM4D76"/>
    <s v="60645800106437582"/>
    <s v="27/03/2026 08:04:33"/>
    <s v="33534"/>
    <s v="MARCOS ANTONIO MARCELINO DA SILVA"/>
    <x v="56"/>
    <s v="Caminhonete"/>
    <s v="FIORINO"/>
    <s v="FIAT"/>
    <s v="46286315"/>
    <s v="POSTO CENTRAL"/>
    <s v="BOM JESUS"/>
    <s v="GO"/>
    <s v="ETANOL COMUM"/>
    <n v="181"/>
    <n v="7.79"/>
    <s v=" Km/L"/>
    <n v="23494"/>
    <n v="23.24"/>
    <n v="4.9909999999999997"/>
    <n v="116"/>
    <s v="1"/>
    <s v="Planejamento Operaci"/>
    <s v="Planejamento Operaci"/>
    <s v="Operacional"/>
    <m/>
    <d v="2026-03-27T00:00:00"/>
    <x v="11"/>
    <x v="1"/>
    <x v="5"/>
  </r>
  <r>
    <s v="TFX8A49"/>
    <s v="60645800105143673"/>
    <s v="27/03/2026 08:29:22"/>
    <s v="71805"/>
    <s v="MURILO SOUZA BERNARDES"/>
    <x v="12"/>
    <s v="Automóvel"/>
    <s v="ARGO"/>
    <s v="FIAT"/>
    <s v="69497411"/>
    <s v="DECIO L5"/>
    <s v="RIO VERDE"/>
    <s v="GO"/>
    <s v="ETANOL COMUM"/>
    <n v="353"/>
    <n v="10.9"/>
    <s v=" Km/L"/>
    <n v="22329"/>
    <n v="32.380000000000003"/>
    <n v="4.6500000000000004"/>
    <n v="150.58000000000001"/>
    <s v="1"/>
    <s v="Planejamento Operaci"/>
    <s v="Planejamento Operaci"/>
    <s v="Operacional"/>
    <m/>
    <d v="2026-03-27T00:00:00"/>
    <x v="11"/>
    <x v="1"/>
    <x v="0"/>
  </r>
  <r>
    <s v="TKB0E17"/>
    <s v="60645800106185180"/>
    <s v="27/03/2026 08:39:19"/>
    <s v="89061"/>
    <s v="HIGOR MARTINS FERREIRA_x0009__x0009__x0009__x0009_"/>
    <x v="27"/>
    <s v="EQUIPAMENTOS"/>
    <s v="GUINCHO LEVE"/>
    <s v="EQUIPAMENTO"/>
    <s v="46286315"/>
    <s v="POSTO CENTRAL"/>
    <s v="BOM JESUS"/>
    <s v="GO"/>
    <s v="DIESEL S-10"/>
    <n v="363"/>
    <n v="5.39"/>
    <s v=" Km/L"/>
    <n v="29937"/>
    <n v="67.34"/>
    <n v="7.99"/>
    <n v="538.05999999999995"/>
    <s v="1"/>
    <s v="EXT - LUCCA JR"/>
    <s v="Planejamento Operaci"/>
    <s v="LUCCA JR"/>
    <m/>
    <d v="2026-03-27T00:00:00"/>
    <x v="11"/>
    <x v="1"/>
    <x v="11"/>
  </r>
  <r>
    <s v="TKB0E17"/>
    <m/>
    <s v="27/03/2026 08:39:19"/>
    <m/>
    <m/>
    <x v="27"/>
    <m/>
    <m/>
    <m/>
    <m/>
    <s v="POSTO CENTRAL"/>
    <m/>
    <m/>
    <s v="ARLA-32"/>
    <s v="-"/>
    <s v="-"/>
    <s v=" Km/L"/>
    <s v="-"/>
    <n v="20"/>
    <m/>
    <n v="126"/>
    <m/>
    <m/>
    <m/>
    <m/>
    <m/>
    <d v="2026-03-27T00:00:00"/>
    <x v="11"/>
    <x v="1"/>
    <x v="11"/>
  </r>
  <r>
    <s v="JHQ4B46"/>
    <s v="60645800105124177"/>
    <s v="27/03/2026 08:47:07"/>
    <s v="43356"/>
    <s v="JOSE ALECRIM DA SILVA"/>
    <x v="19"/>
    <s v="Caminhão"/>
    <s v="17-220/17-220"/>
    <s v="VW"/>
    <s v="41826312"/>
    <s v="AUTO POSTO JACARE"/>
    <s v="ACREUNA"/>
    <s v="GO"/>
    <s v="DIESEL COMUM"/>
    <n v="0"/>
    <n v="0"/>
    <s v=" Km/L"/>
    <n v="0"/>
    <n v="212.85"/>
    <n v="7.99"/>
    <n v="1700.69"/>
    <s v="270331608"/>
    <s v="EXT - SAO PEDRO"/>
    <s v="Planejamento Operaci"/>
    <s v="SAO PEDRO"/>
    <m/>
    <d v="2026-03-27T00:00:00"/>
    <x v="11"/>
    <x v="1"/>
    <x v="7"/>
  </r>
  <r>
    <s v="TJE5D27"/>
    <s v="60645800105124400"/>
    <s v="27/03/2026 09:31:31"/>
    <s v="00745"/>
    <s v="JOÃO LUIZ RODRIGUES PEREIRA_x0009__x0009__x0009__x0009_"/>
    <x v="60"/>
    <s v="EQUIPAMENTOS"/>
    <s v="GUINCHO LEVE"/>
    <s v="EQUIPAMENTO"/>
    <s v="46209914"/>
    <s v="DECIO RIO VERDE"/>
    <s v="RIO VERDE"/>
    <s v="GO"/>
    <s v="DIESEL S-10"/>
    <n v="265"/>
    <n v="4.08"/>
    <s v=" Km/L"/>
    <n v="28021"/>
    <n v="65"/>
    <n v="8.59"/>
    <n v="558.35"/>
    <s v="202603270930"/>
    <s v="EXT - LUCCA JR"/>
    <s v="Planejamento Operaci"/>
    <s v="LUCCA JR"/>
    <m/>
    <d v="2026-03-27T00:00:00"/>
    <x v="11"/>
    <x v="1"/>
    <x v="11"/>
  </r>
  <r>
    <s v="TJE5D27"/>
    <m/>
    <s v="27/03/2026 09:32:48"/>
    <m/>
    <m/>
    <x v="60"/>
    <m/>
    <m/>
    <m/>
    <m/>
    <s v="DECIO RIO VERDE"/>
    <m/>
    <m/>
    <s v="ARLA-32"/>
    <s v="-"/>
    <s v="-"/>
    <s v=" Km/L"/>
    <s v="-"/>
    <n v="1.64"/>
    <m/>
    <n v="6.23"/>
    <m/>
    <m/>
    <m/>
    <m/>
    <m/>
    <d v="2026-03-27T00:00:00"/>
    <x v="11"/>
    <x v="1"/>
    <x v="11"/>
  </r>
  <r>
    <s v="TIV6G27"/>
    <s v="60645800106184069"/>
    <s v="27/03/2026 09:34:12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176"/>
    <n v="5.52"/>
    <s v=" Km/L"/>
    <n v="40670"/>
    <n v="31.86"/>
    <n v="7.9909999999999997"/>
    <n v="254.6"/>
    <s v="270334370"/>
    <s v="EXT - LUCCA JR"/>
    <s v="Planejamento Operaci"/>
    <s v="LUCCA JR"/>
    <m/>
    <d v="2026-03-27T00:00:00"/>
    <x v="11"/>
    <x v="1"/>
    <x v="11"/>
  </r>
  <r>
    <s v="TFN0D12"/>
    <s v="60645800105143746"/>
    <s v="27/03/2026 10:06:32"/>
    <s v="00390"/>
    <s v="SILVINO JOSE DE BRITO"/>
    <x v="5"/>
    <s v="Automóvel"/>
    <s v="ARGO"/>
    <s v="FIAT"/>
    <s v="75331801"/>
    <s v="DECIO CEZARINA"/>
    <s v="CEZARINA"/>
    <s v="GO"/>
    <s v="ETANOL COMUM"/>
    <n v="268"/>
    <n v="10.93"/>
    <s v=" Km/L"/>
    <n v="42456"/>
    <n v="24.53"/>
    <n v="4.6900000000000004"/>
    <n v="115.05"/>
    <s v="202603271006"/>
    <s v="Planejamento Operaci"/>
    <s v="Planejamento Operaci"/>
    <s v="Operacional"/>
    <m/>
    <d v="2026-03-27T00:00:00"/>
    <x v="11"/>
    <x v="1"/>
    <x v="3"/>
  </r>
  <r>
    <s v="TTP5B47"/>
    <s v="60645800106472110"/>
    <s v="27/03/2026 10:25:46"/>
    <s v="02710"/>
    <s v="RAINON LOPES ALMEIDA"/>
    <x v="40"/>
    <s v="Caminhonete"/>
    <s v="SAVEIRO CS RB MF"/>
    <s v="VW"/>
    <s v="75331801"/>
    <s v="DECIO CEZARINA"/>
    <s v="CEZARINA"/>
    <s v="GO"/>
    <s v="ETANOL COMUM"/>
    <n v="510"/>
    <n v="11.49"/>
    <s v=" Km/L"/>
    <n v="143357"/>
    <n v="44.39"/>
    <n v="4.6900000000000004"/>
    <n v="208.19"/>
    <s v="202603271024"/>
    <s v="EXT - KSE LOCAÇOES"/>
    <s v="Planejamento Operaci"/>
    <s v="KSE LOCAÇOES"/>
    <m/>
    <d v="2026-03-27T00:00:00"/>
    <x v="11"/>
    <x v="1"/>
    <x v="12"/>
  </r>
  <r>
    <s v="TGL2B04"/>
    <s v="60645800106437315"/>
    <s v="27/03/2026 10:27:49"/>
    <s v="70145"/>
    <s v="LUCAS HENRIQUE MAGALHAES DE SOUZA "/>
    <x v="45"/>
    <s v="EQUIPAMENTOS"/>
    <s v="AMBULANCIA"/>
    <s v="OUTROS"/>
    <s v="41826312"/>
    <s v="AUTO POSTO JACARE"/>
    <s v="ACREUNA"/>
    <s v="GO"/>
    <s v="DIESEL S-10"/>
    <n v="164"/>
    <n v="4.63"/>
    <s v=" Km/L"/>
    <n v="9262"/>
    <n v="35.39"/>
    <n v="7.992"/>
    <n v="282.82"/>
    <s v="270337591"/>
    <s v="Planejamento Operaci"/>
    <s v="Planejamento Operaci"/>
    <s v="Operacional"/>
    <m/>
    <d v="2026-03-27T00:00:00"/>
    <x v="11"/>
    <x v="1"/>
    <x v="13"/>
  </r>
  <r>
    <s v="TTV4H65"/>
    <s v="60645800107557973"/>
    <s v="27/03/2026 11:39:45"/>
    <s v="70129"/>
    <s v="DIONILSON DE SOUZA SANTOS"/>
    <x v="65"/>
    <s v="Caminhonete"/>
    <s v="SAVEIRO CD RB MF"/>
    <s v="VOLKSWAGEN"/>
    <s v="07674909"/>
    <s v="AUTO POSTO INDIARA"/>
    <s v="INDIARA"/>
    <s v="GO"/>
    <s v="ETANOL COMUM"/>
    <n v="481"/>
    <n v="9.56"/>
    <s v=" Km/L"/>
    <n v="31415"/>
    <n v="50.31"/>
    <n v="4.8899999999999997"/>
    <n v="246.02"/>
    <s v="13100"/>
    <s v="EXT - KSE LOCAÇOES"/>
    <s v="Planejamento Operaci"/>
    <s v="KSE LOCAÇOES"/>
    <m/>
    <d v="2026-03-27T00:00:00"/>
    <x v="11"/>
    <x v="1"/>
    <x v="12"/>
  </r>
  <r>
    <s v="TFS3C72"/>
    <s v="60645800105143738"/>
    <s v="27/03/2026 11:45:14"/>
    <s v="00271"/>
    <s v="HEDER OLIVEIRA SANTANA"/>
    <x v="9"/>
    <s v="Automóvel"/>
    <s v="ARGO"/>
    <s v="FIAT"/>
    <s v="13308211"/>
    <s v="P. BANDEIRANTES"/>
    <s v="RIO VERDE"/>
    <s v="GO"/>
    <s v="ETANOL COMUM"/>
    <n v="206"/>
    <n v="7.25"/>
    <s v=" Km/L"/>
    <n v="90289"/>
    <n v="28.43"/>
    <n v="4.79"/>
    <n v="136.18"/>
    <s v="270342078"/>
    <s v="Planejamento Operaci"/>
    <s v="Planejamento Operaci"/>
    <s v="Operacional"/>
    <m/>
    <d v="2026-03-27T00:00:00"/>
    <x v="11"/>
    <x v="1"/>
    <x v="4"/>
  </r>
  <r>
    <s v="TUG2C45"/>
    <s v="60645800106437770"/>
    <s v="27/03/2026 12:55:43"/>
    <s v="02527"/>
    <s v="ALCIENE MARTINS PONTES"/>
    <x v="54"/>
    <s v="Utilitário"/>
    <s v="SAVEIRO"/>
    <s v="FIAT"/>
    <s v="81889412"/>
    <s v="POSTO ZERO UM"/>
    <s v="RIO VERDE"/>
    <s v="GO"/>
    <s v="ETANOL COMUM"/>
    <n v="362"/>
    <n v="9.64"/>
    <s v=" Km/L"/>
    <n v="137268"/>
    <n v="37.549999999999997"/>
    <n v="4.79"/>
    <n v="179.86"/>
    <s v="2"/>
    <s v="EXT - KSE LOCAÇOES"/>
    <s v="Planejamento Operaci"/>
    <s v="KSE LOCAÇOES"/>
    <m/>
    <d v="2026-03-27T00:00:00"/>
    <x v="11"/>
    <x v="1"/>
    <x v="12"/>
  </r>
  <r>
    <s v="TUQ2H91"/>
    <s v="60645800107558597"/>
    <s v="27/03/2026 13:25:25"/>
    <s v="00399"/>
    <s v="JULIANO FERNANDES DA SILVA"/>
    <x v="66"/>
    <s v="Caminhonete"/>
    <s v="SAVEIRO CD RB MF"/>
    <s v="VOLKSWAGEN"/>
    <s v="75331003"/>
    <s v="SUPERVIA LAGOA"/>
    <s v="RIO VERDE"/>
    <s v="GO"/>
    <s v="ETANOL COMUM"/>
    <n v="505"/>
    <n v="10.33"/>
    <s v=" Km/L"/>
    <n v="37788"/>
    <n v="48.87"/>
    <n v="4.8899999999999997"/>
    <n v="238.97"/>
    <s v="0"/>
    <s v="EXT - KSE LOCAÇOES"/>
    <s v="Planejamento Operaci"/>
    <s v="KSE LOCAÇOES"/>
    <m/>
    <d v="2026-03-27T00:00:00"/>
    <x v="11"/>
    <x v="1"/>
    <x v="12"/>
  </r>
  <r>
    <s v="TFA5I89"/>
    <s v="60645800109268980"/>
    <s v="27/03/2026 14:17:47"/>
    <s v="70093"/>
    <s v="CLAUDSTONE DOS REIS MENDES JUNIOR"/>
    <x v="21"/>
    <s v="Automóvel"/>
    <s v="ARGO"/>
    <s v="FIAT"/>
    <s v="75331003"/>
    <s v="SUPERVIA LAGOA"/>
    <s v="RIO VERDE"/>
    <s v="GO"/>
    <s v="ETANOL COMUM"/>
    <n v="312"/>
    <n v="8.42"/>
    <s v=" Km/L"/>
    <n v="20965"/>
    <n v="37.04"/>
    <n v="4.8899999999999997"/>
    <n v="181.13"/>
    <s v="0"/>
    <s v="Planejamento Operaci"/>
    <s v="Planejamento Operaci"/>
    <s v="Operacional"/>
    <m/>
    <d v="2026-03-27T00:00:00"/>
    <x v="11"/>
    <x v="1"/>
    <x v="2"/>
  </r>
  <r>
    <s v="TTY2C25"/>
    <s v="60645800106472430"/>
    <s v="27/03/2026 14:27:02"/>
    <s v="53759"/>
    <s v="DHEIMERSON BRUNO MARINHO DE LIRA"/>
    <x v="38"/>
    <s v="Caminhonete"/>
    <s v="SAVEIRO CS RB MF"/>
    <s v="VW"/>
    <s v="46286315"/>
    <s v="POSTO CENTRAL"/>
    <s v="BOM JESUS"/>
    <s v="GO"/>
    <s v="ETANOL COMUM"/>
    <n v="357"/>
    <n v="9.5500000000000007"/>
    <s v=" Km/L"/>
    <n v="123475"/>
    <n v="37.4"/>
    <n v="4.99"/>
    <n v="186.63"/>
    <s v="0"/>
    <s v="EXT - KSE LOCAÇOES"/>
    <s v="Planejamento Operaci"/>
    <s v="KSE LOCAÇOES"/>
    <m/>
    <d v="2026-03-27T00:00:00"/>
    <x v="11"/>
    <x v="1"/>
    <x v="12"/>
  </r>
  <r>
    <s v="TGK2G46"/>
    <s v="60645800106956305"/>
    <s v="27/03/2026 14:42:45"/>
    <s v="48710"/>
    <s v="GUSTAVO DA SILVA"/>
    <x v="59"/>
    <s v="Utilitário"/>
    <s v="FIORINO"/>
    <s v="FIAT"/>
    <s v="87183400"/>
    <s v="MARAJO GUAPO"/>
    <s v="GUAPO"/>
    <s v="GO"/>
    <s v="ETANOL COMUM"/>
    <n v="423"/>
    <n v="8.3699999999999992"/>
    <s v=" Km/L"/>
    <n v="17982"/>
    <n v="50.52"/>
    <n v="4.1900000000000004"/>
    <n v="211.68"/>
    <s v="0"/>
    <s v="Planejamento Operaci"/>
    <s v="Planejamento Operaci"/>
    <s v="Operacional"/>
    <m/>
    <d v="2026-03-27T00:00:00"/>
    <x v="11"/>
    <x v="1"/>
    <x v="5"/>
  </r>
  <r>
    <s v="TFW2H32"/>
    <s v="60645800105143835"/>
    <s v="27/03/2026 16:00:08"/>
    <s v="99638"/>
    <s v="LAFAIETE DE SOUZA SANTOS"/>
    <x v="10"/>
    <s v="Automóvel"/>
    <s v="ARGO"/>
    <s v="FIAT"/>
    <s v="12667600"/>
    <s v="Z Z SAO JOSE"/>
    <s v="GOIANIA"/>
    <s v="GO"/>
    <s v="ETANOL COMUM"/>
    <n v="196"/>
    <n v="10.16"/>
    <s v=" Km/L"/>
    <n v="65479"/>
    <n v="19.3"/>
    <n v="4.57"/>
    <n v="88.21"/>
    <s v="0"/>
    <s v="Planejamento Operaci"/>
    <s v="Planejamento Operaci"/>
    <s v="Operacional"/>
    <m/>
    <d v="2026-03-27T00:00:00"/>
    <x v="11"/>
    <x v="1"/>
    <x v="3"/>
  </r>
  <r>
    <s v="TFN3B64"/>
    <s v="60645800106437477"/>
    <s v="27/03/2026 16:49:42"/>
    <s v="10752"/>
    <s v="EDVALDO PEREIRA DE OLIVEIRA"/>
    <x v="47"/>
    <s v="EQUIPAMENTOS"/>
    <s v="AMBULANCIA"/>
    <s v="OUTROS"/>
    <s v="46286315"/>
    <s v="POSTO CENTRAL"/>
    <s v="BOM JESUS"/>
    <s v="GO"/>
    <s v="DIESEL S-10"/>
    <n v="123"/>
    <n v="5.33"/>
    <s v=" Km/L"/>
    <n v="7825"/>
    <n v="23.06"/>
    <n v="7.9909999999999997"/>
    <n v="184.27"/>
    <s v="1"/>
    <s v="Planejamento Operaci"/>
    <s v="Planejamento Operaci"/>
    <s v="Operacional"/>
    <m/>
    <d v="2026-03-27T00:00:00"/>
    <x v="11"/>
    <x v="1"/>
    <x v="13"/>
  </r>
  <r>
    <s v="TFP3B22"/>
    <s v="60645800105143720"/>
    <s v="27/03/2026 16:53:19"/>
    <s v="02769"/>
    <s v="ANDRE LUIS PAULINO"/>
    <x v="6"/>
    <s v="Automóvel"/>
    <s v="ARGO"/>
    <s v="FIAT"/>
    <s v="53030006"/>
    <s v="KR TREVO"/>
    <s v="SANTA HELENA DE GOIAS"/>
    <s v="GO"/>
    <s v="ETANOL COMUM"/>
    <n v="322"/>
    <n v="10.53"/>
    <s v=" Km/L"/>
    <n v="56422"/>
    <n v="30.59"/>
    <n v="4.992"/>
    <n v="152.69"/>
    <s v="270360759"/>
    <s v="Planejamento Operaci"/>
    <s v="Planejamento Operaci"/>
    <s v="Operacional"/>
    <m/>
    <d v="2026-03-27T00:00:00"/>
    <x v="11"/>
    <x v="1"/>
    <x v="4"/>
  </r>
  <r>
    <s v="TFI3B19"/>
    <s v="60645800105926941"/>
    <s v="27/03/2026 17:01:40"/>
    <s v="73410"/>
    <s v="BRUNO SOUSA DIAS"/>
    <x v="4"/>
    <s v="Automóvel"/>
    <s v="ARGO"/>
    <s v="FIAT"/>
    <s v="87183400"/>
    <s v="MARAJO GUAPO"/>
    <s v="GUAPO"/>
    <s v="GO"/>
    <s v="ETANOL COMUM"/>
    <n v="373"/>
    <n v="9.84"/>
    <s v=" Km/L"/>
    <n v="85629"/>
    <n v="37.9"/>
    <n v="4.1900000000000004"/>
    <n v="158.80000000000001"/>
    <s v="0"/>
    <s v="Planejamento Operaci"/>
    <s v="Planejamento Operaci"/>
    <s v="Operacional"/>
    <m/>
    <d v="2026-03-27T00:00:00"/>
    <x v="11"/>
    <x v="1"/>
    <x v="0"/>
  </r>
  <r>
    <s v="TBE3B78"/>
    <s v="60645800105124169"/>
    <s v="27/03/2026 17:02:29"/>
    <s v="89049"/>
    <s v="VALDEIR JOSE CORREIA"/>
    <x v="19"/>
    <s v="Caminhão"/>
    <s v="9-180"/>
    <s v="VW"/>
    <s v="07685404"/>
    <s v="POSTO ALVORADA"/>
    <s v="GOIATUBA"/>
    <s v="GO"/>
    <s v="DIESEL S-10"/>
    <n v="0"/>
    <n v="0"/>
    <s v=" Km/L"/>
    <n v="0"/>
    <n v="93.02"/>
    <n v="7.88"/>
    <n v="732.99"/>
    <s v="0"/>
    <s v="EXT - SAO PEDRO"/>
    <s v="Planejamento Operaci"/>
    <s v="SAO PEDRO"/>
    <m/>
    <d v="2026-03-27T00:00:00"/>
    <x v="11"/>
    <x v="1"/>
    <x v="7"/>
  </r>
  <r>
    <s v="TBE3B78"/>
    <m/>
    <s v="27/03/2026 17:03:37"/>
    <m/>
    <m/>
    <x v="20"/>
    <m/>
    <m/>
    <m/>
    <m/>
    <s v="POSTO ALVORADA"/>
    <m/>
    <m/>
    <s v="ARLA-32"/>
    <n v="0"/>
    <n v="0"/>
    <s v=" Km/L"/>
    <n v="0"/>
    <n v="6"/>
    <m/>
    <n v="22.16"/>
    <m/>
    <m/>
    <m/>
    <m/>
    <m/>
    <d v="2026-03-27T00:00:00"/>
    <x v="11"/>
    <x v="1"/>
    <x v="7"/>
  </r>
  <r>
    <s v="TFY3C02"/>
    <s v="60645800105143770"/>
    <s v="27/03/2026 17:27:04"/>
    <s v="93324"/>
    <s v="PAULO ROBERTO BALBINO FERREIRA"/>
    <x v="14"/>
    <s v="Automóvel"/>
    <s v="ARGO"/>
    <s v="FIAT"/>
    <s v="01848013"/>
    <s v="POSTO XODO"/>
    <s v="GOIANIA"/>
    <s v="GO"/>
    <s v="ETANOL COMUM"/>
    <n v="273"/>
    <n v="10"/>
    <s v=" Km/L"/>
    <n v="23132"/>
    <n v="27.29"/>
    <n v="4.67"/>
    <n v="127.44"/>
    <s v="0"/>
    <s v="Planejamento Operaci"/>
    <s v="Planejamento Operaci"/>
    <s v="Operacional"/>
    <m/>
    <d v="2026-03-27T00:00:00"/>
    <x v="11"/>
    <x v="1"/>
    <x v="0"/>
  </r>
  <r>
    <s v="TTQ4C10"/>
    <s v="60645800106553930"/>
    <s v="27/03/2026 17:40:57"/>
    <s v="04617"/>
    <s v="JESSICA MARIA ALVES LOPES"/>
    <x v="31"/>
    <s v="Caminhonete"/>
    <s v="Caminhonete S10"/>
    <s v="CHEVROLET"/>
    <s v="53081700"/>
    <s v="POSTO Z   Z SANTA MA"/>
    <s v="GUAPO"/>
    <s v="GO"/>
    <s v="DIESEL S-10"/>
    <n v="659"/>
    <n v="14.92"/>
    <s v=" Km/L"/>
    <n v="155911"/>
    <n v="44.18"/>
    <n v="8.1890000000000001"/>
    <n v="361.8"/>
    <s v="0"/>
    <s v="Planejamento Operaci"/>
    <s v="Planejamento Operaci"/>
    <s v="INSPECAO"/>
    <m/>
    <d v="2026-03-27T00:00:00"/>
    <x v="11"/>
    <x v="1"/>
    <x v="12"/>
  </r>
  <r>
    <s v="TTR3A31"/>
    <s v="60645800106472404"/>
    <s v="27/03/2026 17:45:23"/>
    <s v="00386"/>
    <s v="RAFAEL SOUZA LIMA"/>
    <x v="53"/>
    <s v="Caminhonete"/>
    <s v="SAVEIRO CS RB MF"/>
    <s v="VW"/>
    <s v="46209914"/>
    <s v="DECIO RIO VERDE"/>
    <s v="RIO VERDE"/>
    <s v="GO"/>
    <s v="ETANOL COMUM"/>
    <n v="383"/>
    <n v="8.93"/>
    <s v=" Km/L"/>
    <n v="131974"/>
    <n v="42.89"/>
    <n v="4.79"/>
    <n v="205.44"/>
    <s v="202603271744"/>
    <s v="EXT - KSE LOCAÇOES"/>
    <s v="Planejamento Operaci"/>
    <s v="KSE LOCAÇOES"/>
    <m/>
    <d v="2026-03-27T00:00:00"/>
    <x v="11"/>
    <x v="1"/>
    <x v="12"/>
  </r>
  <r>
    <s v="TJP1H27"/>
    <s v="60645800106439607"/>
    <s v="27/03/2026 18:00:08"/>
    <s v="04911"/>
    <s v="HYAGO GONÇALVES FERNANDES"/>
    <x v="58"/>
    <s v="EQUIPAMENTOS"/>
    <s v="GUINCHO LEVE"/>
    <s v="EQUIPAMENTO"/>
    <s v="92221200"/>
    <s v="POSTO AMERICA"/>
    <s v="GUAPO"/>
    <s v="GO"/>
    <s v="DIESEL S-10"/>
    <n v="291"/>
    <n v="6.11"/>
    <s v=" Km/L"/>
    <n v="23842"/>
    <n v="47.6"/>
    <n v="7.99"/>
    <n v="380.32"/>
    <s v="0"/>
    <s v="EXT - LUCCA JR"/>
    <s v="Planejamento Operaci"/>
    <s v="LUCCA JR"/>
    <m/>
    <d v="2026-03-27T00:00:00"/>
    <x v="11"/>
    <x v="1"/>
    <x v="11"/>
  </r>
  <r>
    <s v="TJP1H27"/>
    <m/>
    <s v="27/03/2026 18:00:08"/>
    <m/>
    <m/>
    <x v="58"/>
    <m/>
    <m/>
    <m/>
    <m/>
    <s v="POSTO AMERICA"/>
    <m/>
    <m/>
    <s v="ARLA-32"/>
    <s v="-"/>
    <s v="-"/>
    <s v=" Km/L"/>
    <s v="-"/>
    <n v="7"/>
    <m/>
    <n v="33.520000000000003"/>
    <m/>
    <m/>
    <m/>
    <m/>
    <m/>
    <d v="2026-03-27T00:00:00"/>
    <x v="11"/>
    <x v="1"/>
    <x v="11"/>
  </r>
  <r>
    <s v="TEQ8G33"/>
    <s v="60645800105124371"/>
    <s v="27/03/2026 18:03:55"/>
    <s v="80246"/>
    <s v="FRANCISCO DE ASSIS SOARES"/>
    <x v="19"/>
    <s v="Caminhão"/>
    <s v="9-180"/>
    <s v="VOLKSWAGEN"/>
    <s v="45307105"/>
    <s v="POSTO GIRASSOL"/>
    <s v="ITUMBIARA"/>
    <s v="GO"/>
    <s v="DIESEL S-10"/>
    <n v="0"/>
    <n v="0"/>
    <s v=" Km/L"/>
    <n v="0"/>
    <n v="84.11"/>
    <n v="7.79"/>
    <n v="655.22"/>
    <s v="270364"/>
    <s v="EXT - SAO PEDRO"/>
    <s v="Planejamento Operaci"/>
    <s v="SAO PEDRO"/>
    <m/>
    <d v="2026-03-27T00:00:00"/>
    <x v="11"/>
    <x v="1"/>
    <x v="7"/>
  </r>
  <r>
    <s v="TGL4J09"/>
    <s v="60645800105143360"/>
    <s v="27/03/2026 18:06:51"/>
    <s v="40379"/>
    <s v="JESTER LUCAS GOUVEIA SANTOS"/>
    <x v="17"/>
    <s v="Automóvel"/>
    <s v="ARGO"/>
    <s v="FIAT"/>
    <s v="88813408"/>
    <s v="POSTO ITALIA"/>
    <s v="SENADOR CANEDO"/>
    <s v="GO"/>
    <s v="ETANOL COMUM"/>
    <n v="239"/>
    <n v="5.73"/>
    <s v=" Km/L"/>
    <n v="24470"/>
    <n v="41.72"/>
    <n v="4.8899999999999997"/>
    <n v="204.02"/>
    <s v="4063"/>
    <s v="Planejamento Operaci"/>
    <s v="Planejamento Operaci"/>
    <s v="Operacional"/>
    <m/>
    <d v="2026-03-27T00:00:00"/>
    <x v="11"/>
    <x v="1"/>
    <x v="1"/>
  </r>
  <r>
    <s v="TEQ8G33"/>
    <m/>
    <s v="27/03/2026 18:07:49"/>
    <m/>
    <m/>
    <x v="20"/>
    <m/>
    <m/>
    <m/>
    <m/>
    <s v="POSTO GIRASSOL"/>
    <m/>
    <m/>
    <s v="ARLA-32"/>
    <n v="0"/>
    <n v="0"/>
    <s v=" Km/L"/>
    <n v="0"/>
    <n v="5.25"/>
    <m/>
    <n v="18.329999999999998"/>
    <m/>
    <m/>
    <m/>
    <m/>
    <m/>
    <d v="2026-03-27T00:00:00"/>
    <x v="11"/>
    <x v="1"/>
    <x v="7"/>
  </r>
  <r>
    <s v="TTP5B47"/>
    <s v="60645800106472110"/>
    <s v="27/03/2026 18:21:47"/>
    <s v="02710"/>
    <s v="RAINON LOPES ALMEIDA"/>
    <x v="40"/>
    <s v="Caminhonete"/>
    <s v="SAVEIRO CS RB MF"/>
    <s v="VW"/>
    <s v="75331801"/>
    <s v="DECIO CEZARINA"/>
    <s v="CEZARINA"/>
    <s v="GO"/>
    <s v="ETANOL COMUM"/>
    <n v="418"/>
    <n v="9.9"/>
    <s v=" Km/L"/>
    <n v="143775"/>
    <n v="42.24"/>
    <n v="4.6900000000000004"/>
    <n v="198.11"/>
    <s v="202603271821"/>
    <s v="EXT - KSE LOCAÇOES"/>
    <s v="Planejamento Operaci"/>
    <s v="KSE LOCAÇOES"/>
    <m/>
    <d v="2026-03-27T00:00:00"/>
    <x v="11"/>
    <x v="1"/>
    <x v="12"/>
  </r>
  <r>
    <s v="TFR8B59"/>
    <s v="60645800105143681"/>
    <s v="27/03/2026 18:26:56"/>
    <s v="92635"/>
    <s v="ADENILDO BARBOSA DUTRA"/>
    <x v="8"/>
    <s v="Automóvel"/>
    <s v="ARGO"/>
    <s v="FIAT"/>
    <s v="53081700"/>
    <s v="POSTO Z   Z SANTA MA"/>
    <s v="GUAPO"/>
    <s v="GO"/>
    <s v="ETANOL COMUM"/>
    <n v="261"/>
    <n v="7.77"/>
    <s v=" Km/L"/>
    <n v="25318"/>
    <n v="33.61"/>
    <n v="4.1900000000000004"/>
    <n v="140.83000000000001"/>
    <s v="0"/>
    <s v="Planejamento Operaci"/>
    <s v="Planejamento Operaci"/>
    <s v="Operacional"/>
    <m/>
    <d v="2026-03-27T00:00:00"/>
    <x v="11"/>
    <x v="1"/>
    <x v="5"/>
  </r>
  <r>
    <s v="TUF2B45"/>
    <s v="60645800106472420"/>
    <s v="27/03/2026 18:41:13"/>
    <s v="01318"/>
    <s v="JOAO BATISTA REIS"/>
    <x v="37"/>
    <s v="Caminhonete"/>
    <s v="SAVEIRO CS RB MF"/>
    <s v="VW"/>
    <s v="85314604"/>
    <s v="MB POSTOS"/>
    <s v="GOIANIA"/>
    <s v="GO"/>
    <s v="ETANOL COMUM"/>
    <n v="474"/>
    <n v="9.93"/>
    <s v=" Km/L"/>
    <n v="145475"/>
    <n v="47.75"/>
    <n v="4.99"/>
    <n v="238.27"/>
    <s v="0"/>
    <s v="EXT - KSE LOCAÇOES"/>
    <s v="Planejamento Operaci"/>
    <s v="KSE LOCAÇOES"/>
    <m/>
    <d v="2026-03-27T00:00:00"/>
    <x v="11"/>
    <x v="1"/>
    <x v="12"/>
  </r>
  <r>
    <s v="TGM4D76"/>
    <s v="60645800106437582"/>
    <s v="27/03/2026 19:29:54"/>
    <s v="33534"/>
    <s v="MARCOS ANTONIO MARCELINO DA SILVA"/>
    <x v="56"/>
    <s v="Caminhonete"/>
    <s v="FIORINO"/>
    <s v="FIAT"/>
    <s v="75331003"/>
    <s v="SUPERVIA LAGOA"/>
    <s v="RIO VERDE"/>
    <s v="GO"/>
    <s v="ETANOL COMUM"/>
    <n v="272"/>
    <n v="9.18"/>
    <s v=" Km/L"/>
    <n v="23766"/>
    <n v="29.64"/>
    <n v="4.8899999999999997"/>
    <n v="144.94"/>
    <s v="0"/>
    <s v="Planejamento Operaci"/>
    <s v="Planejamento Operaci"/>
    <s v="Operacional"/>
    <m/>
    <d v="2026-03-27T00:00:00"/>
    <x v="11"/>
    <x v="1"/>
    <x v="5"/>
  </r>
  <r>
    <s v="TTV4H65"/>
    <s v="60645800107557973"/>
    <s v="27/03/2026 19:31:16"/>
    <s v="07583"/>
    <s v="DAVID BORGES DOS SANTOS"/>
    <x v="65"/>
    <s v="Caminhonete"/>
    <s v="SAVEIRO CD RB MF"/>
    <s v="VOLKSWAGEN"/>
    <s v="41826312"/>
    <s v="AUTO POSTO JACARE"/>
    <s v="ACREUNA"/>
    <s v="GO"/>
    <s v="ETANOL COMUM"/>
    <n v="391"/>
    <n v="8.59"/>
    <s v=" Km/L"/>
    <n v="31806"/>
    <n v="45.54"/>
    <n v="4.8609999999999998"/>
    <n v="221.35"/>
    <s v="270370183"/>
    <s v="EXT - KSE LOCAÇOES"/>
    <s v="Planejamento Operaci"/>
    <s v="KSE LOCAÇOES"/>
    <m/>
    <d v="2026-03-27T00:00:00"/>
    <x v="11"/>
    <x v="1"/>
    <x v="12"/>
  </r>
  <r>
    <s v="TUQ2H91"/>
    <s v="60645800107558597"/>
    <s v="27/03/2026 19:37:04"/>
    <s v="70267"/>
    <s v="DOUGLAS VASCONCELOS MOURA"/>
    <x v="66"/>
    <s v="Caminhonete"/>
    <s v="SAVEIRO CD RB MF"/>
    <s v="VOLKSWAGEN"/>
    <s v="75331003"/>
    <s v="SUPERVIA LAGOA"/>
    <s v="RIO VERDE"/>
    <s v="GO"/>
    <s v="ETANOL COMUM"/>
    <n v="238"/>
    <n v="10.35"/>
    <s v=" Km/L"/>
    <n v="38026"/>
    <n v="22.99"/>
    <n v="4.8899999999999997"/>
    <n v="112.42"/>
    <s v="0"/>
    <s v="EXT - KSE LOCAÇOES"/>
    <s v="Planejamento Operaci"/>
    <s v="KSE LOCAÇOES"/>
    <m/>
    <d v="2026-03-27T00:00:00"/>
    <x v="11"/>
    <x v="1"/>
    <x v="12"/>
  </r>
  <r>
    <s v="TTT2H95"/>
    <s v="60645800106472477"/>
    <s v="27/03/2026 19:42:04"/>
    <s v="88512"/>
    <s v="JUAREZ NEVES"/>
    <x v="63"/>
    <s v="Caminhonete"/>
    <s v="SAVEIRO CS RB MF"/>
    <s v="VW"/>
    <s v="45308900"/>
    <s v="POSTO LUPATINI"/>
    <s v="SANTO ANTONIO DA BARRA"/>
    <s v="GO"/>
    <s v="ETANOL COMUM"/>
    <n v="422"/>
    <n v="8.89"/>
    <s v=" Km/L"/>
    <n v="124893"/>
    <n v="47.47"/>
    <n v="4.99"/>
    <n v="236.88"/>
    <s v="0"/>
    <s v="EXT - KSE LOCAÇOES"/>
    <s v="Planejamento Operaci"/>
    <s v="KSE LOCAÇOES"/>
    <m/>
    <d v="2026-03-27T00:00:00"/>
    <x v="11"/>
    <x v="1"/>
    <x v="12"/>
  </r>
  <r>
    <s v="TFI3B19"/>
    <s v="60645800105926941"/>
    <s v="27/03/2026 20:46:51"/>
    <s v="03102"/>
    <s v="EDES GONÇALVES DA SILVA"/>
    <x v="4"/>
    <s v="Automóvel"/>
    <s v="ARGO"/>
    <s v="FIAT"/>
    <s v="13308211"/>
    <s v="P. BANDEIRANTES"/>
    <s v="RIO VERDE"/>
    <s v="GO"/>
    <s v="ETANOL COMUM"/>
    <n v="217"/>
    <n v="9.2899999999999991"/>
    <s v=" Km/L"/>
    <n v="85846"/>
    <n v="23.35"/>
    <n v="4.7919999999999998"/>
    <n v="111.89"/>
    <s v="270374594"/>
    <s v="Planejamento Operaci"/>
    <s v="Planejamento Operaci"/>
    <s v="Operacional"/>
    <m/>
    <d v="2026-03-27T00:00:00"/>
    <x v="11"/>
    <x v="1"/>
    <x v="0"/>
  </r>
  <r>
    <s v="TFY2H52"/>
    <s v="60645800105143790"/>
    <s v="27/03/2026 20:53:21"/>
    <s v="70093"/>
    <s v="CLAUDSTONE DOS REIS MENDES JUNIOR"/>
    <x v="13"/>
    <s v="Automóvel"/>
    <s v="ARGO"/>
    <s v="FIAT"/>
    <s v="53016704"/>
    <s v="POSTO GATO PRETO"/>
    <s v="GOIANIA"/>
    <s v="GO"/>
    <s v="ETANOL COMUM"/>
    <n v="267"/>
    <n v="6.94"/>
    <s v=" Km/L"/>
    <n v="14166"/>
    <n v="38.47"/>
    <n v="4.09"/>
    <n v="157.35"/>
    <s v="852297"/>
    <s v="Planejamento Operaci"/>
    <s v="Planejamento Operaci"/>
    <s v="Operacional"/>
    <m/>
    <d v="2026-03-27T00:00:00"/>
    <x v="11"/>
    <x v="1"/>
    <x v="3"/>
  </r>
  <r>
    <s v="TGC9A34"/>
    <s v="60645800106437250"/>
    <s v="27/03/2026 21:29:55"/>
    <s v="70145"/>
    <s v="LUCAS HENRIQUE MAGALHAES DE SOUZA "/>
    <x v="48"/>
    <s v="EQUIPAMENTOS"/>
    <s v="AMBULANCIA"/>
    <s v="OUTROS"/>
    <s v="53081700"/>
    <s v="POSTO Z   Z SANTA MA"/>
    <s v="GUAPO"/>
    <s v="GO"/>
    <s v="DIESEL S-10"/>
    <n v="292"/>
    <n v="5.99"/>
    <s v=" Km/L"/>
    <n v="16742"/>
    <n v="48.72"/>
    <n v="8.19"/>
    <n v="399"/>
    <s v="0"/>
    <s v="Planejamento Operaci"/>
    <s v="Planejamento Operaci"/>
    <s v="Operacional"/>
    <m/>
    <d v="2026-03-27T00:00:00"/>
    <x v="11"/>
    <x v="1"/>
    <x v="13"/>
  </r>
  <r>
    <s v="TFA5I89"/>
    <s v="60645800109268980"/>
    <s v="27/03/2026 21:45:15"/>
    <s v="87954"/>
    <s v="DANIEL GONÇALVES"/>
    <x v="21"/>
    <s v="Automóvel"/>
    <s v="ARGO"/>
    <s v="FIAT"/>
    <s v="87183400"/>
    <s v="MARAJO GUAPO"/>
    <s v="GUAPO"/>
    <s v="GO"/>
    <s v="ETANOL COMUM"/>
    <n v="265"/>
    <n v="8.32"/>
    <s v=" Km/L"/>
    <n v="21230"/>
    <n v="31.85"/>
    <n v="4.1909999999999998"/>
    <n v="133.49"/>
    <s v="0"/>
    <s v="Planejamento Operaci"/>
    <s v="Planejamento Operaci"/>
    <s v="Operacional"/>
    <m/>
    <d v="2026-03-27T00:00:00"/>
    <x v="11"/>
    <x v="1"/>
    <x v="2"/>
  </r>
  <r>
    <s v="TFE9C14"/>
    <s v="60645800106437370"/>
    <s v="27/03/2026 21:52:57"/>
    <s v="01057"/>
    <s v="LUIZ HENRIQUE SOUZA RODRIGUES"/>
    <x v="51"/>
    <s v="EQUIPAMENTOS"/>
    <s v="AMBULANCIA"/>
    <s v="OUTROS"/>
    <s v="13308211"/>
    <s v="P. BANDEIRANTES"/>
    <s v="RIO VERDE"/>
    <s v="GO"/>
    <s v="DIESEL S-10"/>
    <n v="69"/>
    <n v="3.64"/>
    <s v=" Km/L"/>
    <n v="10639"/>
    <n v="18.95"/>
    <n v="7.9939999999999998"/>
    <n v="151.47999999999999"/>
    <s v="270378473"/>
    <s v="Planejamento Operaci"/>
    <s v="Planejamento Operaci"/>
    <s v="Operacional"/>
    <m/>
    <d v="2026-03-27T00:00:00"/>
    <x v="11"/>
    <x v="1"/>
    <x v="13"/>
  </r>
  <r>
    <s v="TTY2C25"/>
    <s v="60645800106472430"/>
    <s v="27/03/2026 22:55:06"/>
    <s v="36470"/>
    <s v="JOÃO BATISTA DA SILVA"/>
    <x v="38"/>
    <s v="Caminhonete"/>
    <s v="SAVEIRO CS RB MF"/>
    <s v="VW"/>
    <s v="45341508"/>
    <s v="POSTO ALTO DA SERRA"/>
    <s v="ITUMBIARA"/>
    <s v="GO"/>
    <s v="ETANOL COMUM"/>
    <n v="391"/>
    <n v="9.8699999999999992"/>
    <s v=" Km/L"/>
    <n v="123866"/>
    <n v="39.61"/>
    <n v="4.99"/>
    <n v="197.65"/>
    <s v="0"/>
    <s v="EXT - KSE LOCAÇOES"/>
    <s v="Planejamento Operaci"/>
    <s v="KSE LOCAÇOES"/>
    <m/>
    <d v="2026-03-27T00:00:00"/>
    <x v="11"/>
    <x v="1"/>
    <x v="12"/>
  </r>
  <r>
    <s v="TUG2C45"/>
    <s v="60645800106437770"/>
    <s v="27/03/2026 23:09:48"/>
    <s v="80560"/>
    <s v="EDMAR PEREIRA COSTA"/>
    <x v="54"/>
    <s v="Utilitário"/>
    <s v="SAVEIRO"/>
    <s v="FIAT"/>
    <s v="81889412"/>
    <s v="POSTO ZERO UM"/>
    <s v="RIO VERDE"/>
    <s v="GO"/>
    <s v="ETANOL COMUM"/>
    <n v="447"/>
    <n v="10.32"/>
    <s v=" Km/L"/>
    <n v="137715"/>
    <n v="43.32"/>
    <n v="4.7889999999999997"/>
    <n v="207.46"/>
    <s v="0"/>
    <s v="EXT - KSE LOCAÇOES"/>
    <s v="Planejamento Operaci"/>
    <s v="KSE LOCAÇOES"/>
    <m/>
    <d v="2026-03-27T00:00:00"/>
    <x v="11"/>
    <x v="1"/>
    <x v="12"/>
  </r>
  <r>
    <s v="TUF2B45"/>
    <s v="60645800106472420"/>
    <s v="27/03/2026 23:35:23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270"/>
    <n v="11.11"/>
    <s v=" Km/L"/>
    <n v="145745"/>
    <n v="24.31"/>
    <n v="4.8899999999999997"/>
    <n v="118.88"/>
    <s v="0"/>
    <s v="EXT - KSE LOCAÇOES"/>
    <s v="Planejamento Operaci"/>
    <s v="KSE LOCAÇOES"/>
    <m/>
    <d v="2026-03-27T00:00:00"/>
    <x v="11"/>
    <x v="1"/>
    <x v="12"/>
  </r>
  <r>
    <s v="TLO0E87"/>
    <s v="60645800106184255"/>
    <s v="28/03/2026 00:20:47"/>
    <s v="99045"/>
    <s v="SIDNEY DA COSTA RODRIGUES_x0009__x0009__x0009__x0009_"/>
    <x v="43"/>
    <s v="EQUIPAMENTOS"/>
    <s v="GUINCHO LEVE"/>
    <s v="EQUIPAMENTO"/>
    <s v="92221200"/>
    <s v="POSTO AMERICA"/>
    <s v="GUAPO"/>
    <s v="GO"/>
    <s v="DIESEL S-10"/>
    <n v="521"/>
    <n v="6.56"/>
    <s v=" Km/L"/>
    <n v="38754"/>
    <n v="79.400000000000006"/>
    <n v="7.99"/>
    <n v="634.4"/>
    <s v="0"/>
    <s v="EXT - LUCCA JR"/>
    <s v="Planejamento Operaci"/>
    <s v="LUCCA JR"/>
    <m/>
    <d v="2026-03-28T00:00:00"/>
    <x v="11"/>
    <x v="1"/>
    <x v="11"/>
  </r>
  <r>
    <s v="TTV4H65"/>
    <s v="60645800107557973"/>
    <s v="28/03/2026 03:16:54"/>
    <s v="07583"/>
    <s v="DAVID BORGES DOS SANTOS"/>
    <x v="65"/>
    <s v="Caminhonete"/>
    <s v="SAVEIRO CD RB MF"/>
    <s v="VOLKSWAGEN"/>
    <s v="07674909"/>
    <s v="AUTO POSTO INDIARA"/>
    <s v="INDIARA"/>
    <s v="GO"/>
    <s v="ETANOL COMUM"/>
    <n v="337"/>
    <n v="9.26"/>
    <s v=" Km/L"/>
    <n v="32143"/>
    <n v="36.39"/>
    <n v="4.8899999999999997"/>
    <n v="177.95"/>
    <s v="13128"/>
    <s v="EXT - KSE LOCAÇOES"/>
    <s v="Planejamento Operaci"/>
    <s v="KSE LOCAÇOES"/>
    <m/>
    <d v="2026-03-28T00:00:00"/>
    <x v="11"/>
    <x v="1"/>
    <x v="12"/>
  </r>
  <r>
    <s v="TFV8C74"/>
    <s v="60645800106437299"/>
    <s v="28/03/2026 03:30:29"/>
    <s v="32246"/>
    <s v="ROBSON HENRIQUE ROSA ESTEVES"/>
    <x v="34"/>
    <s v="Automóvel"/>
    <s v="AMBULANCIA"/>
    <s v="VOLKSWAGEN"/>
    <s v="75331801"/>
    <s v="DECIO CEZARINA"/>
    <s v="CEZARINA"/>
    <s v="GO"/>
    <s v="DIESEL S-10"/>
    <n v="198"/>
    <n v="4.3099999999999996"/>
    <s v=" Km/L"/>
    <n v="16096"/>
    <n v="45.94"/>
    <n v="8.59"/>
    <n v="394.62"/>
    <s v="202603280329"/>
    <s v="Planejamento Operaci"/>
    <s v="Planejamento Operaci"/>
    <s v="RESGATE"/>
    <m/>
    <d v="2026-03-28T00:00:00"/>
    <x v="11"/>
    <x v="1"/>
    <x v="13"/>
  </r>
  <r>
    <s v="TTP5B47"/>
    <s v="60645800106472110"/>
    <s v="28/03/2026 04:05:33"/>
    <s v="01227"/>
    <s v="DAILTON FERREIRA CRUVINEL"/>
    <x v="40"/>
    <s v="Caminhonete"/>
    <s v="SAVEIRO CS RB MF"/>
    <s v="VW"/>
    <s v="07674909"/>
    <s v="AUTO POSTO INDIARA"/>
    <s v="INDIARA"/>
    <s v="GO"/>
    <s v="ETANOL COMUM"/>
    <n v="470"/>
    <n v="12.06"/>
    <s v=" Km/L"/>
    <n v="144245"/>
    <n v="38.97"/>
    <n v="4.8899999999999997"/>
    <n v="190.56"/>
    <s v="13129"/>
    <s v="EXT - KSE LOCAÇOES"/>
    <s v="Planejamento Operaci"/>
    <s v="KSE LOCAÇOES"/>
    <m/>
    <d v="2026-03-28T00:00:00"/>
    <x v="11"/>
    <x v="1"/>
    <x v="12"/>
  </r>
  <r>
    <s v="TUQ2H91"/>
    <s v="60645800107558597"/>
    <s v="28/03/2026 05:52:51"/>
    <s v="70267"/>
    <s v="DOUGLAS VASCONCELOS MOURA"/>
    <x v="66"/>
    <s v="Caminhonete"/>
    <s v="SAVEIRO CD RB MF"/>
    <s v="VOLKSWAGEN"/>
    <s v="75331003"/>
    <s v="SUPERVIA LAGOA"/>
    <s v="RIO VERDE"/>
    <s v="GO"/>
    <s v="ETANOL COMUM"/>
    <n v="536"/>
    <n v="11.44"/>
    <s v=" Km/L"/>
    <n v="38562"/>
    <n v="46.84"/>
    <n v="4.8890000000000002"/>
    <n v="229"/>
    <s v="0"/>
    <s v="EXT - KSE LOCAÇOES"/>
    <s v="Planejamento Operaci"/>
    <s v="KSE LOCAÇOES"/>
    <m/>
    <d v="2026-03-28T00:00:00"/>
    <x v="11"/>
    <x v="1"/>
    <x v="12"/>
  </r>
  <r>
    <s v="TTR3A31"/>
    <s v="60645800106472404"/>
    <s v="28/03/2026 06:16:15"/>
    <s v="75150"/>
    <s v="PETTERSON PERIS BENJAMIN"/>
    <x v="53"/>
    <s v="Caminhonete"/>
    <s v="SAVEIRO CS RB MF"/>
    <s v="VW"/>
    <s v="46209914"/>
    <s v="DECIO RIO VERDE"/>
    <s v="RIO VERDE"/>
    <s v="GO"/>
    <s v="ETANOL COMUM"/>
    <n v="432"/>
    <n v="10.67"/>
    <s v=" Km/L"/>
    <n v="132406"/>
    <n v="40.479999999999997"/>
    <n v="4.79"/>
    <n v="193.9"/>
    <s v="202603280615"/>
    <s v="EXT - KSE LOCAÇOES"/>
    <s v="Planejamento Operaci"/>
    <s v="KSE LOCAÇOES"/>
    <m/>
    <d v="2026-03-28T00:00:00"/>
    <x v="11"/>
    <x v="1"/>
    <x v="12"/>
  </r>
  <r>
    <s v="TUG2C45"/>
    <s v="60645800106437770"/>
    <s v="28/03/2026 06:28:26"/>
    <s v="80560"/>
    <s v="EDMAR PEREIRA COSTA"/>
    <x v="54"/>
    <s v="Utilitário"/>
    <s v="SAVEIRO"/>
    <s v="FIAT"/>
    <s v="81889412"/>
    <s v="POSTO ZERO UM"/>
    <s v="RIO VERDE"/>
    <s v="GO"/>
    <s v="ETANOL COMUM"/>
    <n v="320"/>
    <n v="8.9499999999999993"/>
    <s v=" Km/L"/>
    <n v="138035"/>
    <n v="35.770000000000003"/>
    <n v="4.79"/>
    <n v="171.33"/>
    <s v="2"/>
    <s v="EXT - KSE LOCAÇOES"/>
    <s v="Planejamento Operaci"/>
    <s v="KSE LOCAÇOES"/>
    <m/>
    <d v="2026-03-28T00:00:00"/>
    <x v="11"/>
    <x v="1"/>
    <x v="12"/>
  </r>
  <r>
    <s v="TFI3B19"/>
    <s v="60645800105926941"/>
    <s v="28/03/2026 06:30:57"/>
    <s v="03102"/>
    <s v="EDES GONÇALVES DA SILVA"/>
    <x v="4"/>
    <s v="Automóvel"/>
    <s v="ARGO"/>
    <s v="FIAT"/>
    <s v="13308211"/>
    <s v="P. BANDEIRANTES"/>
    <s v="RIO VERDE"/>
    <s v="GO"/>
    <s v="ETANOL COMUM"/>
    <n v="394"/>
    <n v="12.38"/>
    <s v=" Km/L"/>
    <n v="86240"/>
    <n v="31.83"/>
    <n v="4.7910000000000004"/>
    <n v="152.51"/>
    <s v="280323179"/>
    <s v="Planejamento Operaci"/>
    <s v="Planejamento Operaci"/>
    <s v="Operacional"/>
    <m/>
    <d v="2026-03-28T00:00:00"/>
    <x v="11"/>
    <x v="1"/>
    <x v="0"/>
  </r>
  <r>
    <s v="TUW2D74"/>
    <s v="60645800105124310"/>
    <s v="28/03/2026 06:36:16"/>
    <s v="03339"/>
    <s v="MAYARA MARTINS DA SILVA SOUZA"/>
    <x v="35"/>
    <s v="Automóvel"/>
    <s v="CHEVROLET/S10 LS DD4"/>
    <s v="CHEVROLET"/>
    <s v="45341508"/>
    <s v="POSTO ALTO DA SERRA"/>
    <s v="ITUMBIARA"/>
    <s v="GO"/>
    <s v="DIESEL S-10"/>
    <n v="936"/>
    <n v="13.52"/>
    <s v=" Km/L"/>
    <n v="124240"/>
    <n v="69.209999999999994"/>
    <n v="7.74"/>
    <n v="535.67999999999995"/>
    <s v="0"/>
    <s v="Planejamento Operaci"/>
    <s v="Planejamento Operaci"/>
    <s v="Operacional"/>
    <m/>
    <d v="2026-03-28T00:00:00"/>
    <x v="11"/>
    <x v="1"/>
    <x v="12"/>
  </r>
  <r>
    <s v="TTT2H95"/>
    <s v="60645800106472477"/>
    <s v="28/03/2026 06:38:46"/>
    <s v="05208"/>
    <s v="CHARLES ROSA"/>
    <x v="63"/>
    <s v="Caminhonete"/>
    <s v="SAVEIRO CS RB MF"/>
    <s v="VW"/>
    <s v="45308900"/>
    <s v="POSTO LUPATINI"/>
    <s v="SANTO ANTONIO DA BARRA"/>
    <s v="GO"/>
    <s v="ETANOL COMUM"/>
    <n v="492"/>
    <n v="11.66"/>
    <s v=" Km/L"/>
    <n v="125385"/>
    <n v="42.21"/>
    <n v="4.99"/>
    <n v="210.63"/>
    <s v="1"/>
    <s v="EXT - KSE LOCAÇOES"/>
    <s v="Planejamento Operaci"/>
    <s v="KSE LOCAÇOES"/>
    <m/>
    <d v="2026-03-28T00:00:00"/>
    <x v="11"/>
    <x v="1"/>
    <x v="12"/>
  </r>
  <r>
    <s v="FKM6D96"/>
    <s v="60645800105124347"/>
    <s v="28/03/2026 06:46:15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103.83"/>
    <n v="7.9909999999999997"/>
    <n v="829.66"/>
    <s v="280324276"/>
    <s v="EXT - SAO PEDRO"/>
    <s v="Planejamento Operaci"/>
    <s v="SAO PEDRO"/>
    <m/>
    <d v="2026-03-28T00:00:00"/>
    <x v="11"/>
    <x v="1"/>
    <x v="7"/>
  </r>
  <r>
    <s v="TFF6I82"/>
    <s v="60645800105143800"/>
    <s v="28/03/2026 06:47:43"/>
    <s v="11093"/>
    <s v="MARCELO PAIXÃO FILHO"/>
    <x v="62"/>
    <s v="Automóvel"/>
    <s v="ARGO"/>
    <s v="FIAT"/>
    <s v="12667600"/>
    <s v="Z Z SAO JOSE"/>
    <s v="GOIANIA"/>
    <s v="GO"/>
    <s v="ETANOL COMUM"/>
    <n v="174"/>
    <n v="6.25"/>
    <s v=" Km/L"/>
    <n v="33129"/>
    <n v="27.82"/>
    <n v="4.57"/>
    <n v="127.13"/>
    <s v="0"/>
    <s v="Planejamento Operaci"/>
    <s v="Planejamento Operaci"/>
    <s v="Operacional"/>
    <m/>
    <d v="2026-03-28T00:00:00"/>
    <x v="11"/>
    <x v="1"/>
    <x v="2"/>
  </r>
  <r>
    <s v="RCS4P30"/>
    <s v="60645800105124185"/>
    <s v="28/03/2026 06:47:55"/>
    <s v="05615"/>
    <s v="HEVERTON MAGALHAES DE MELO"/>
    <x v="19"/>
    <s v="Utilitário"/>
    <s v="ROÇADEIRAS"/>
    <s v="FIAT"/>
    <s v="41826312"/>
    <s v="AUTO POSTO JACARE"/>
    <s v="ACREUNA"/>
    <s v="GO"/>
    <s v="GASOLINA COMUM"/>
    <n v="0"/>
    <n v="0"/>
    <s v=" Km/L"/>
    <n v="0"/>
    <n v="21.7"/>
    <n v="6.5910000000000002"/>
    <n v="143.02000000000001"/>
    <s v="280324397"/>
    <s v="EXT - SAO PEDRO"/>
    <s v="Planejamento Operaci"/>
    <s v="SAO PEDRO"/>
    <m/>
    <d v="2026-03-28T00:00:00"/>
    <x v="11"/>
    <x v="1"/>
    <x v="7"/>
  </r>
  <r>
    <s v="TUF2B45"/>
    <s v="60645800106472420"/>
    <s v="28/03/2026 07:28:07"/>
    <s v="00047"/>
    <s v="KARLA THAISE SILVA CARVALHO"/>
    <x v="37"/>
    <s v="Caminhonete"/>
    <s v="SAVEIRO CS RB MF"/>
    <s v="VW"/>
    <s v="85314604"/>
    <s v="MB POSTOS"/>
    <s v="GOIANIA"/>
    <s v="GO"/>
    <s v="ETANOL COMUM"/>
    <n v="337"/>
    <n v="10.82"/>
    <s v=" Km/L"/>
    <n v="146082"/>
    <n v="31.15"/>
    <n v="4.99"/>
    <n v="155.44"/>
    <s v="0"/>
    <s v="EXT - KSE LOCAÇOES"/>
    <s v="Planejamento Operaci"/>
    <s v="KSE LOCAÇOES"/>
    <m/>
    <d v="2026-03-28T00:00:00"/>
    <x v="11"/>
    <x v="1"/>
    <x v="12"/>
  </r>
  <r>
    <s v="TTY2C25"/>
    <s v="60645800106472430"/>
    <s v="28/03/2026 07:35:43"/>
    <s v="59829"/>
    <s v="AGDA GOMES DA SILVA RODRIGUES"/>
    <x v="38"/>
    <s v="Caminhonete"/>
    <s v="SAVEIRO CS RB MF"/>
    <s v="VW"/>
    <s v="46286315"/>
    <s v="POSTO CENTRAL"/>
    <s v="BOM JESUS"/>
    <s v="GO"/>
    <s v="ETANOL COMUM"/>
    <n v="402"/>
    <n v="11.45"/>
    <s v=" Km/L"/>
    <n v="124268"/>
    <n v="35.11"/>
    <n v="4.99"/>
    <n v="175.2"/>
    <s v="1"/>
    <s v="EXT - KSE LOCAÇOES"/>
    <s v="Planejamento Operaci"/>
    <s v="KSE LOCAÇOES"/>
    <m/>
    <d v="2026-03-28T00:00:00"/>
    <x v="11"/>
    <x v="1"/>
    <x v="12"/>
  </r>
  <r>
    <s v="TGK2G46"/>
    <s v="60645800106956305"/>
    <s v="28/03/2026 07:41:49"/>
    <s v="48710"/>
    <s v="GUSTAVO DA SILVA"/>
    <x v="59"/>
    <s v="Utilitário"/>
    <s v="FIORINO"/>
    <s v="FIAT"/>
    <s v="07674909"/>
    <s v="AUTO POSTO INDIARA"/>
    <s v="INDIARA"/>
    <s v="GO"/>
    <s v="ETANOL COMUM"/>
    <n v="361"/>
    <n v="8.5"/>
    <s v=" Km/L"/>
    <n v="18343"/>
    <n v="42.47"/>
    <n v="4.8899999999999997"/>
    <n v="207.68"/>
    <s v="13130"/>
    <s v="Planejamento Operaci"/>
    <s v="Planejamento Operaci"/>
    <s v="Operacional"/>
    <m/>
    <d v="2026-03-28T00:00:00"/>
    <x v="11"/>
    <x v="1"/>
    <x v="5"/>
  </r>
  <r>
    <s v="TGM2I26"/>
    <s v="60645800106958050"/>
    <s v="28/03/2026 07:57:56"/>
    <s v="59226"/>
    <s v="PASCHOAL FAVORITTO DE QUEIROZ"/>
    <x v="52"/>
    <s v="Utilitário"/>
    <s v="FIORINO"/>
    <s v="FIAT"/>
    <s v="36615306"/>
    <s v="AUTO POSTO DOS JARDINS"/>
    <s v="GOIANIA"/>
    <s v="GO"/>
    <s v="ETANOL COMUM"/>
    <n v="357"/>
    <n v="6.76"/>
    <s v=" Km/L"/>
    <n v="24275"/>
    <n v="52.84"/>
    <n v="4.49"/>
    <n v="237.26"/>
    <s v="0"/>
    <s v="EXT - KSE LOCAÇOES"/>
    <s v="Planejamento Operaci"/>
    <s v="Operacional"/>
    <m/>
    <d v="2026-03-28T00:00:00"/>
    <x v="11"/>
    <x v="1"/>
    <x v="5"/>
  </r>
  <r>
    <s v="TFP3B22"/>
    <s v="60645800105143720"/>
    <s v="28/03/2026 08:20:47"/>
    <s v="02769"/>
    <s v="ANDRE LUIS PAULINO"/>
    <x v="6"/>
    <s v="Automóvel"/>
    <s v="ARGO"/>
    <s v="FIAT"/>
    <s v="81889412"/>
    <s v="POSTO ZERO UM"/>
    <s v="RIO VERDE"/>
    <s v="GO"/>
    <s v="ETANOL COMUM"/>
    <n v="343"/>
    <n v="8.91"/>
    <s v=" Km/L"/>
    <n v="56765"/>
    <n v="38.5"/>
    <n v="4.79"/>
    <n v="184.41"/>
    <s v="2"/>
    <s v="Planejamento Operaci"/>
    <s v="Planejamento Operaci"/>
    <s v="Operacional"/>
    <m/>
    <d v="2026-03-28T00:00:00"/>
    <x v="11"/>
    <x v="1"/>
    <x v="4"/>
  </r>
  <r>
    <s v="RBP0A22"/>
    <s v="60645800106437700"/>
    <s v="28/03/2026 08:44:29"/>
    <s v="70721"/>
    <s v="PAULO HENRIQUE SILVA COSTA"/>
    <x v="68"/>
    <s v="Utilitário"/>
    <s v="STRADA"/>
    <s v="FIAT"/>
    <s v="41826312"/>
    <s v="AUTO POSTO JACARE"/>
    <s v="ACREUNA"/>
    <s v="GO"/>
    <s v="ETANOL COMUM"/>
    <n v="396"/>
    <n v="8.15"/>
    <s v=" Km/L"/>
    <n v="53755"/>
    <n v="48.56"/>
    <n v="4.8609999999999998"/>
    <n v="236.03"/>
    <s v="280331391"/>
    <s v="Planejamento Operaci"/>
    <s v="Planejamento Operaci"/>
    <s v="TI e Automação"/>
    <m/>
    <d v="2026-03-28T00:00:00"/>
    <x v="11"/>
    <x v="1"/>
    <x v="5"/>
  </r>
  <r>
    <s v="TJE5D27"/>
    <s v="60645800105124400"/>
    <s v="28/03/2026 08:49:13"/>
    <s v="09179"/>
    <s v="DANIEL NASCIMENTO DOS SANTOS_x0009__x0009__x0009__x0009_"/>
    <x v="60"/>
    <s v="EQUIPAMENTOS"/>
    <s v="GUINCHO LEVE"/>
    <s v="EQUIPAMENTO"/>
    <s v="46209914"/>
    <s v="DECIO RIO VERDE"/>
    <s v="RIO VERDE"/>
    <s v="GO"/>
    <s v="DIESEL S-10"/>
    <n v="369"/>
    <n v="5.89"/>
    <s v=" Km/L"/>
    <n v="28390"/>
    <n v="62.69"/>
    <n v="8.59"/>
    <n v="538.51"/>
    <s v="202603280848"/>
    <s v="EXT - LUCCA JR"/>
    <s v="Planejamento Operaci"/>
    <s v="LUCCA JR"/>
    <m/>
    <d v="2026-03-28T00:00:00"/>
    <x v="11"/>
    <x v="1"/>
    <x v="11"/>
  </r>
  <r>
    <s v="TJE5D27"/>
    <m/>
    <s v="28/03/2026 08:50:32"/>
    <m/>
    <m/>
    <x v="60"/>
    <m/>
    <m/>
    <m/>
    <m/>
    <s v="DECIO RIO VERDE"/>
    <m/>
    <m/>
    <s v="ARLA-32"/>
    <s v="-"/>
    <s v="-"/>
    <s v=" Km/L"/>
    <s v="-"/>
    <n v="3.58"/>
    <m/>
    <n v="13.59"/>
    <m/>
    <m/>
    <m/>
    <m/>
    <m/>
    <d v="2026-03-28T00:00:00"/>
    <x v="11"/>
    <x v="1"/>
    <x v="11"/>
  </r>
  <r>
    <s v="TGA0B06"/>
    <s v="60645800106958060"/>
    <s v="28/03/2026 09:53:43"/>
    <s v="00933"/>
    <s v="GIULEY RIBEIRO DOS SANTOS"/>
    <x v="55"/>
    <s v="Caminhonete"/>
    <s v="FIORINO"/>
    <s v="FIAT"/>
    <s v="53030006"/>
    <s v="KR TREVO"/>
    <s v="SANTA HELENA DE GOIAS"/>
    <s v="GO"/>
    <s v="ETANOL COMUM"/>
    <n v="260"/>
    <n v="6.46"/>
    <s v=" Km/L"/>
    <n v="25516"/>
    <n v="40.270000000000003"/>
    <n v="4.99"/>
    <n v="200.95"/>
    <s v="280335579"/>
    <s v="Planejamento Operaci"/>
    <s v="Planejamento Operaci"/>
    <s v="TI e Automação"/>
    <m/>
    <d v="2026-03-28T00:00:00"/>
    <x v="11"/>
    <x v="1"/>
    <x v="5"/>
  </r>
  <r>
    <s v="TFF5D72"/>
    <s v="60645800105143780"/>
    <s v="28/03/2026 09:59:10"/>
    <s v="95253"/>
    <s v="ANDRE AUGUSTO ARAUJO DE JESUS"/>
    <x v="2"/>
    <s v="Automóvel"/>
    <s v="ARGO"/>
    <s v="FIAT"/>
    <s v="53081711"/>
    <s v="POSTO Z   Z SANTA MA"/>
    <s v="GUAPO"/>
    <s v="GO"/>
    <s v="ETANOL COMUM"/>
    <n v="232"/>
    <n v="9.48"/>
    <s v=" Km/L"/>
    <n v="53742"/>
    <n v="24.48"/>
    <n v="4.1900000000000004"/>
    <n v="102.57"/>
    <s v="1"/>
    <s v="Planejamento Operaci"/>
    <s v="Planejamento Operaci"/>
    <s v="Operacional"/>
    <m/>
    <d v="2026-03-28T00:00:00"/>
    <x v="11"/>
    <x v="1"/>
    <x v="0"/>
  </r>
  <r>
    <s v="SQZ2J86"/>
    <s v="60645800106437760"/>
    <s v="28/03/2026 10:36:22"/>
    <s v="70093"/>
    <s v="CLAUDSTONE DOS REIS MENDES JUNIOR"/>
    <x v="72"/>
    <s v="Caminhonete"/>
    <s v="SAVEIRO"/>
    <s v="VOLKSWAGEN"/>
    <s v="87183400"/>
    <s v="MARAJO GUAPO"/>
    <s v="GUAPO"/>
    <s v="GO"/>
    <s v="ETANOL COMUM"/>
    <n v="0"/>
    <n v="0"/>
    <s v=" Km/L"/>
    <n v="169733"/>
    <n v="36.78"/>
    <n v="4.1900000000000004"/>
    <n v="154.11000000000001"/>
    <s v="0"/>
    <s v="EXT - KSE LOCAÇOES"/>
    <s v="Planejamento Operaci"/>
    <s v="INSPECAO"/>
    <m/>
    <d v="2026-03-28T00:00:00"/>
    <x v="11"/>
    <x v="1"/>
    <x v="12"/>
  </r>
  <r>
    <s v="TGE1F64"/>
    <s v="60645800106437404"/>
    <s v="28/03/2026 11:18:54"/>
    <s v="70145"/>
    <s v="LUCAS HENRIQUE MAGALHAES DE SOUZA "/>
    <x v="33"/>
    <s v="Caminhonete"/>
    <s v="AMBULANCIA DUCATO"/>
    <s v="FIAT"/>
    <s v="13342911"/>
    <s v="SANTA HELENA DE GOIAS"/>
    <s v="SANTA HELENA DE GOIAS"/>
    <s v="GO"/>
    <s v="DIESEL S-10"/>
    <n v="330"/>
    <n v="6.67"/>
    <s v=" Km/L"/>
    <n v="15467"/>
    <n v="49.44"/>
    <n v="8.1910000000000007"/>
    <n v="404.97"/>
    <s v="1774707476"/>
    <s v="Planejamento Operaci"/>
    <s v="Planejamento Operaci"/>
    <s v="Operacional"/>
    <m/>
    <d v="2026-03-28T00:00:00"/>
    <x v="11"/>
    <x v="1"/>
    <x v="13"/>
  </r>
  <r>
    <s v="TTV4H65"/>
    <s v="60645800107557973"/>
    <s v="28/03/2026 11:48:21"/>
    <s v="52982"/>
    <s v="ROBERTO ANTONIO DE MELO"/>
    <x v="65"/>
    <s v="Caminhonete"/>
    <s v="SAVEIRO CD RB MF"/>
    <s v="VOLKSWAGEN"/>
    <s v="41826312"/>
    <s v="AUTO POSTO JACARE"/>
    <s v="ACREUNA"/>
    <s v="GO"/>
    <s v="ETANOL COMUM"/>
    <n v="473"/>
    <n v="10.23"/>
    <s v=" Km/L"/>
    <n v="32616"/>
    <n v="46.24"/>
    <n v="4.8600000000000003"/>
    <n v="224.74"/>
    <s v="280342410"/>
    <s v="EXT - KSE LOCAÇOES"/>
    <s v="Planejamento Operaci"/>
    <s v="KSE LOCAÇOES"/>
    <m/>
    <d v="2026-03-28T00:00:00"/>
    <x v="11"/>
    <x v="1"/>
    <x v="12"/>
  </r>
  <r>
    <s v="TFU6C04"/>
    <s v="60645800106437493"/>
    <s v="28/03/2026 12:25:03"/>
    <s v="70145"/>
    <s v="LUCAS HENRIQUE MAGALHAES DE SOUZA "/>
    <x v="50"/>
    <s v="EQUIPAMENTOS"/>
    <s v="AMBULANCIA"/>
    <s v="OUTROS"/>
    <s v="45365601"/>
    <s v="AUTO POSTO CERRADO P"/>
    <s v="ITUMBIARA"/>
    <s v="GO"/>
    <s v="DIESEL S-10"/>
    <n v="283"/>
    <n v="6.73"/>
    <s v=" Km/L"/>
    <n v="11122"/>
    <n v="42.06"/>
    <n v="7.49"/>
    <n v="315.02999999999997"/>
    <s v="1"/>
    <s v="Planejamento Operaci"/>
    <s v="Planejamento Operaci"/>
    <s v="Operacional"/>
    <m/>
    <d v="2026-03-28T00:00:00"/>
    <x v="11"/>
    <x v="1"/>
    <x v="13"/>
  </r>
  <r>
    <s v="MCR1N11"/>
    <s v="60645800105124201"/>
    <s v="28/03/2026 12:40:14"/>
    <s v="13078"/>
    <s v="JOSE ROMARIO DOS ANJOS SOUSA"/>
    <x v="19"/>
    <s v="Automóvel"/>
    <s v="MINI CARREGADEIRA"/>
    <s v="OUTROS"/>
    <s v="81889412"/>
    <s v="POSTO ZERO UM"/>
    <s v="RIO VERDE"/>
    <s v="GO"/>
    <s v="DIESEL COMUM"/>
    <n v="0"/>
    <n v="0"/>
    <s v=" Km/L"/>
    <n v="0"/>
    <n v="41.67"/>
    <n v="7.992"/>
    <n v="333.01"/>
    <s v="3"/>
    <s v="EXT - SAO PEDRO"/>
    <s v="Planejamento Operaci"/>
    <s v="SAO PEDRO"/>
    <m/>
    <d v="2026-03-28T00:00:00"/>
    <x v="11"/>
    <x v="1"/>
    <x v="7"/>
  </r>
  <r>
    <s v="EJV0H01"/>
    <s v="60645800106437809"/>
    <s v="28/03/2026 12:49:06"/>
    <s v="85251"/>
    <s v="PAULO ROBERTO DE ALMEIDA"/>
    <x v="19"/>
    <s v="Caminhão"/>
    <s v="TECTOR"/>
    <s v="IVECO"/>
    <s v="81889412"/>
    <s v="POSTO ZERO UM"/>
    <s v="RIO VERDE"/>
    <s v="GO"/>
    <s v="DIESEL S-10"/>
    <n v="0"/>
    <n v="0"/>
    <s v=" Km/L"/>
    <n v="0"/>
    <n v="159.4"/>
    <n v="7.99"/>
    <n v="1273.6500000000001"/>
    <s v="11"/>
    <s v="EXT - SAO PEDRO"/>
    <s v="Planejamento Operaci"/>
    <s v="SAO PEDRO"/>
    <m/>
    <d v="2026-03-28T00:00:00"/>
    <x v="11"/>
    <x v="1"/>
    <x v="7"/>
  </r>
  <r>
    <s v="TFA5I89"/>
    <s v="60645800109268980"/>
    <s v="28/03/2026 13:59:35"/>
    <s v="70093"/>
    <s v="CLAUDSTONE DOS REIS MENDES JUNIOR"/>
    <x v="21"/>
    <s v="Automóvel"/>
    <s v="ARGO"/>
    <s v="FIAT"/>
    <s v="46209914"/>
    <s v="DECIO RIO VERDE"/>
    <s v="RIO VERDE"/>
    <s v="GO"/>
    <s v="ETANOL COMUM"/>
    <n v="339"/>
    <n v="10.96"/>
    <s v=" Km/L"/>
    <n v="21569"/>
    <n v="30.93"/>
    <n v="4.79"/>
    <n v="148.15"/>
    <s v="202603281358"/>
    <s v="Planejamento Operaci"/>
    <s v="Planejamento Operaci"/>
    <s v="Operacional"/>
    <m/>
    <d v="2026-03-28T00:00:00"/>
    <x v="11"/>
    <x v="1"/>
    <x v="2"/>
  </r>
  <r>
    <s v="TBE3B78"/>
    <s v="60645800105124169"/>
    <s v="28/03/2026 14:22:35"/>
    <s v="89049"/>
    <s v="VALDEIR JOSE CORREIA"/>
    <x v="19"/>
    <s v="Caminhão"/>
    <s v="9-180"/>
    <s v="VW"/>
    <s v="69494411"/>
    <s v="REDE MARAJO RIO VERD"/>
    <s v="RIO VERDE"/>
    <s v="GO"/>
    <s v="DIESEL S-10"/>
    <n v="0"/>
    <n v="0"/>
    <s v=" Km/L"/>
    <n v="0"/>
    <n v="96.79"/>
    <n v="7.84"/>
    <n v="758.83"/>
    <s v="89049357172"/>
    <s v="EXT - SAO PEDRO"/>
    <s v="Planejamento Operaci"/>
    <s v="SAO PEDRO"/>
    <m/>
    <d v="2026-03-28T00:00:00"/>
    <x v="11"/>
    <x v="1"/>
    <x v="7"/>
  </r>
  <r>
    <s v="TBE3B78"/>
    <m/>
    <s v="28/03/2026 14:22:35"/>
    <m/>
    <m/>
    <x v="20"/>
    <m/>
    <m/>
    <m/>
    <m/>
    <s v="REDE MARAJO RIO VERD"/>
    <m/>
    <m/>
    <s v="ARLA-32"/>
    <n v="0"/>
    <n v="0"/>
    <s v=" Km/L"/>
    <n v="0"/>
    <n v="10.199999999999999"/>
    <m/>
    <n v="40.700000000000003"/>
    <m/>
    <m/>
    <m/>
    <m/>
    <m/>
    <d v="2026-03-28T00:00:00"/>
    <x v="11"/>
    <x v="1"/>
    <x v="7"/>
  </r>
  <r>
    <s v="TFF6I82"/>
    <s v="60645800105143800"/>
    <s v="28/03/2026 14:25:02"/>
    <s v="11093"/>
    <s v="MARCELO PAIXÃO FILHO"/>
    <x v="62"/>
    <s v="Automóvel"/>
    <s v="ARGO"/>
    <s v="FIAT"/>
    <s v="69494411"/>
    <s v="REDE MARAJO RIO VERD"/>
    <s v="RIO VERDE"/>
    <s v="GO"/>
    <s v="ETANOL COMUM"/>
    <n v="263"/>
    <n v="9.49"/>
    <s v=" Km/L"/>
    <n v="33392"/>
    <n v="27.72"/>
    <n v="4.79"/>
    <n v="132.78"/>
    <s v="11093610609"/>
    <s v="Planejamento Operaci"/>
    <s v="Planejamento Operaci"/>
    <s v="Operacional"/>
    <m/>
    <d v="2026-03-28T00:00:00"/>
    <x v="11"/>
    <x v="1"/>
    <x v="2"/>
  </r>
  <r>
    <s v="TTR3A31"/>
    <s v="60645800106472404"/>
    <s v="28/03/2026 15:29:59"/>
    <s v="06404"/>
    <s v="FABIO BERNARDINO DA SILVA"/>
    <x v="53"/>
    <s v="Caminhonete"/>
    <s v="SAVEIRO CS RB MF"/>
    <s v="VW"/>
    <s v="46209914"/>
    <s v="DECIO RIO VERDE"/>
    <s v="RIO VERDE"/>
    <s v="GO"/>
    <s v="ETANOL COMUM"/>
    <n v="275"/>
    <n v="8.44"/>
    <s v=" Km/L"/>
    <n v="132681"/>
    <n v="32.57"/>
    <n v="4.79"/>
    <n v="156.01"/>
    <s v="202603281529"/>
    <s v="EXT - KSE LOCAÇOES"/>
    <s v="Planejamento Operaci"/>
    <s v="KSE LOCAÇOES"/>
    <m/>
    <d v="2026-03-28T00:00:00"/>
    <x v="11"/>
    <x v="1"/>
    <x v="12"/>
  </r>
  <r>
    <s v="TTP5B47"/>
    <s v="60645800106472110"/>
    <s v="28/03/2026 15:39:14"/>
    <s v="00149"/>
    <s v="MANOELITO METROVICH LIMA"/>
    <x v="40"/>
    <s v="Caminhonete"/>
    <s v="SAVEIRO CS RB MF"/>
    <s v="VW"/>
    <s v="75331801"/>
    <s v="DECIO CEZARINA"/>
    <s v="CEZARINA"/>
    <s v="GO"/>
    <s v="ETANOL COMUM"/>
    <n v="336"/>
    <n v="7.21"/>
    <s v=" Km/L"/>
    <n v="144581"/>
    <n v="46.6"/>
    <n v="4.6900000000000004"/>
    <n v="218.55"/>
    <s v="202603281538"/>
    <s v="EXT - KSE LOCAÇOES"/>
    <s v="Planejamento Operaci"/>
    <s v="KSE LOCAÇOES"/>
    <m/>
    <d v="2026-03-28T00:00:00"/>
    <x v="11"/>
    <x v="1"/>
    <x v="12"/>
  </r>
  <r>
    <s v="JHQ4B46"/>
    <s v="60645800105124177"/>
    <s v="28/03/2026 15:51:13"/>
    <s v="43356"/>
    <s v="JOSE ALECRIM DA SILVA"/>
    <x v="19"/>
    <s v="Caminhão"/>
    <s v="17-220/17-220"/>
    <s v="VW"/>
    <s v="87183400"/>
    <s v="MARAJO GUAPO"/>
    <s v="GUAPO"/>
    <s v="GO"/>
    <s v="DIESEL S-10"/>
    <n v="0"/>
    <n v="0"/>
    <s v=" Km/L"/>
    <n v="0"/>
    <n v="183.54"/>
    <n v="7.59"/>
    <n v="1393.07"/>
    <s v="0"/>
    <s v="EXT - SAO PEDRO"/>
    <s v="Planejamento Operaci"/>
    <s v="SAO PEDRO"/>
    <m/>
    <d v="2026-03-28T00:00:00"/>
    <x v="11"/>
    <x v="1"/>
    <x v="7"/>
  </r>
  <r>
    <s v="TTY2C25"/>
    <s v="60645800106472430"/>
    <s v="28/03/2026 16:22:17"/>
    <s v="59829"/>
    <s v="AGDA GOMES DA SILVA RODRIGUES"/>
    <x v="38"/>
    <s v="Caminhonete"/>
    <s v="SAVEIRO CS RB MF"/>
    <s v="VW"/>
    <s v="46286315"/>
    <s v="POSTO CENTRAL"/>
    <s v="BOM JESUS"/>
    <s v="GO"/>
    <s v="ETANOL COMUM"/>
    <n v="318"/>
    <n v="7.74"/>
    <s v=" Km/L"/>
    <n v="124586"/>
    <n v="41.08"/>
    <n v="4.9909999999999997"/>
    <n v="205.01"/>
    <s v="1"/>
    <s v="EXT - KSE LOCAÇOES"/>
    <s v="Planejamento Operaci"/>
    <s v="KSE LOCAÇOES"/>
    <m/>
    <d v="2026-03-28T00:00:00"/>
    <x v="11"/>
    <x v="1"/>
    <x v="12"/>
  </r>
  <r>
    <s v="NQT3I04"/>
    <s v="60645800106437610"/>
    <s v="28/03/2026 16:45:57"/>
    <s v="47987"/>
    <s v="RONIVALDO PEREIRA DE OLIVEIRA"/>
    <x v="19"/>
    <s v="Caminhão"/>
    <s v="TECTOR 240E25"/>
    <s v="IVECO - FIAT"/>
    <s v="87183400"/>
    <s v="MARAJO GUAPO"/>
    <s v="GUAPO"/>
    <s v="GO"/>
    <s v="DIESEL S-10"/>
    <n v="0"/>
    <n v="0"/>
    <s v=" Km/L"/>
    <n v="0"/>
    <n v="140"/>
    <n v="8.33"/>
    <n v="1166.2"/>
    <s v="0"/>
    <s v="EXT - SAO PEDRO"/>
    <s v="Planejamento Operaci"/>
    <s v="SAO PEDRO"/>
    <m/>
    <d v="2026-03-28T00:00:00"/>
    <x v="11"/>
    <x v="1"/>
    <x v="7"/>
  </r>
  <r>
    <s v="TTT2H95"/>
    <s v="60645800106472477"/>
    <s v="28/03/2026 16:47:30"/>
    <s v="46440"/>
    <s v="PAULO SOUSA DIAS"/>
    <x v="63"/>
    <s v="Caminhonete"/>
    <s v="SAVEIRO CS RB MF"/>
    <s v="VW"/>
    <s v="45308900"/>
    <s v="POSTO LUPATINI"/>
    <s v="SANTO ANTONIO DA BARRA"/>
    <s v="GO"/>
    <s v="ETANOL COMUM"/>
    <n v="486"/>
    <n v="11.1"/>
    <s v=" Km/L"/>
    <n v="125871"/>
    <n v="43.78"/>
    <n v="4.99"/>
    <n v="218.46"/>
    <s v="0"/>
    <s v="EXT - KSE LOCAÇOES"/>
    <s v="Planejamento Operaci"/>
    <s v="KSE LOCAÇOES"/>
    <m/>
    <d v="2026-03-28T00:00:00"/>
    <x v="11"/>
    <x v="1"/>
    <x v="12"/>
  </r>
  <r>
    <s v="TTQ4C10"/>
    <s v="60645800106553930"/>
    <s v="28/03/2026 16:52:14"/>
    <s v="93910"/>
    <s v="DIVINO AVELINO DOS SANTOS"/>
    <x v="31"/>
    <s v="Caminhonete"/>
    <s v="Caminhonete S10"/>
    <s v="CHEVROLET"/>
    <s v="87183400"/>
    <s v="MARAJO GUAPO"/>
    <s v="GUAPO"/>
    <s v="GO"/>
    <s v="DIESEL S-10"/>
    <n v="807"/>
    <n v="11.37"/>
    <s v=" Km/L"/>
    <n v="156718"/>
    <n v="71"/>
    <n v="7.59"/>
    <n v="538.89"/>
    <s v="0"/>
    <s v="Planejamento Operaci"/>
    <s v="Planejamento Operaci"/>
    <s v="INSPECAO"/>
    <m/>
    <d v="2026-03-28T00:00:00"/>
    <x v="11"/>
    <x v="1"/>
    <x v="12"/>
  </r>
  <r>
    <s v="TFF5D72"/>
    <s v="60645800105143780"/>
    <s v="28/03/2026 16:59:46"/>
    <s v="95253"/>
    <s v="ANDRE AUGUSTO ARAUJO DE JESUS"/>
    <x v="2"/>
    <s v="Automóvel"/>
    <s v="ARGO"/>
    <s v="FIAT"/>
    <s v="87183400"/>
    <s v="MARAJO GUAPO"/>
    <s v="GUAPO"/>
    <s v="GO"/>
    <s v="ETANOL COMUM"/>
    <n v="195"/>
    <n v="7.9"/>
    <s v=" Km/L"/>
    <n v="53937"/>
    <n v="24.68"/>
    <n v="4.1900000000000004"/>
    <n v="103.41"/>
    <s v="0"/>
    <s v="Planejamento Operaci"/>
    <s v="Planejamento Operaci"/>
    <s v="Operacional"/>
    <m/>
    <d v="2026-03-28T00:00:00"/>
    <x v="11"/>
    <x v="1"/>
    <x v="0"/>
  </r>
  <r>
    <s v="TFP3B22"/>
    <s v="60645800105143720"/>
    <s v="28/03/2026 17:10:29"/>
    <s v="02769"/>
    <s v="ANDRE LUIS PAULINO"/>
    <x v="6"/>
    <s v="Automóvel"/>
    <s v="ARGO"/>
    <s v="FIAT"/>
    <s v="64191102"/>
    <s v="AUTO POSTO PIRETT"/>
    <s v="GOIATUBA"/>
    <s v="GO"/>
    <s v="ETANOL COMUM"/>
    <n v="347"/>
    <n v="9.7200000000000006"/>
    <s v=" Km/L"/>
    <n v="57112"/>
    <n v="35.71"/>
    <n v="5.29"/>
    <n v="188.91"/>
    <s v="1"/>
    <s v="Planejamento Operaci"/>
    <s v="Planejamento Operaci"/>
    <s v="Operacional"/>
    <m/>
    <d v="2026-03-28T00:00:00"/>
    <x v="11"/>
    <x v="1"/>
    <x v="4"/>
  </r>
  <r>
    <s v="TUG2C45"/>
    <s v="60645800106437770"/>
    <s v="28/03/2026 17:11:29"/>
    <s v="03782"/>
    <s v="ELVIS MESSIAS FERNANDES"/>
    <x v="54"/>
    <s v="Utilitário"/>
    <s v="SAVEIRO"/>
    <s v="FIAT"/>
    <s v="13335016"/>
    <s v="POSTO TREVO"/>
    <s v="RIO VERDE"/>
    <s v="GO"/>
    <s v="ETANOL COMUM"/>
    <n v="441"/>
    <n v="9.64"/>
    <s v=" Km/L"/>
    <n v="138476"/>
    <n v="45.73"/>
    <n v="4.9909999999999997"/>
    <n v="228.22"/>
    <s v="280361829"/>
    <s v="EXT - KSE LOCAÇOES"/>
    <s v="Planejamento Operaci"/>
    <s v="KSE LOCAÇOES"/>
    <m/>
    <d v="2026-03-28T00:00:00"/>
    <x v="11"/>
    <x v="1"/>
    <x v="12"/>
  </r>
  <r>
    <s v="TLO0E87"/>
    <s v="60645800106184255"/>
    <s v="28/03/2026 17:16:39"/>
    <s v="01765"/>
    <s v="ELIAS JANUARIO DIMAS"/>
    <x v="43"/>
    <s v="EQUIPAMENTOS"/>
    <s v="GUINCHO LEVE"/>
    <s v="EQUIPAMENTO"/>
    <s v="87183400"/>
    <s v="MARAJO GUAPO"/>
    <s v="GUAPO"/>
    <s v="GO"/>
    <s v="DIESEL S-10"/>
    <n v="152"/>
    <n v="4.5999999999999996"/>
    <s v=" Km/L"/>
    <n v="38906"/>
    <n v="33.01"/>
    <n v="7.59"/>
    <n v="250.55"/>
    <s v="0"/>
    <s v="EXT - LUCCA JR"/>
    <s v="Planejamento Operaci"/>
    <s v="LUCCA JR"/>
    <m/>
    <d v="2026-03-28T00:00:00"/>
    <x v="11"/>
    <x v="1"/>
    <x v="11"/>
  </r>
  <r>
    <s v="TFI3B19"/>
    <s v="60645800105926941"/>
    <s v="28/03/2026 17:25:58"/>
    <s v="70214"/>
    <s v="IGOR LEMES FERNANDES"/>
    <x v="4"/>
    <s v="Automóvel"/>
    <s v="ARGO"/>
    <s v="FIAT"/>
    <s v="45308900"/>
    <s v="POSTO LUPATINI"/>
    <s v="SANTO ANTONIO DA BARRA"/>
    <s v="GO"/>
    <s v="ETANOL COMUM"/>
    <n v="398"/>
    <n v="9.82"/>
    <s v=" Km/L"/>
    <n v="86638"/>
    <n v="40.51"/>
    <n v="4.99"/>
    <n v="202.14"/>
    <s v="0"/>
    <s v="Planejamento Operaci"/>
    <s v="Planejamento Operaci"/>
    <s v="Operacional"/>
    <m/>
    <d v="2026-03-28T00:00:00"/>
    <x v="11"/>
    <x v="1"/>
    <x v="0"/>
  </r>
  <r>
    <s v="TFS3C72"/>
    <s v="60645800105143738"/>
    <s v="28/03/2026 18:01:34"/>
    <s v="00271"/>
    <s v="HEDER OLIVEIRA SANTANA"/>
    <x v="9"/>
    <s v="Automóvel"/>
    <s v="ARGO"/>
    <s v="FIAT"/>
    <s v="81820900"/>
    <s v="AUTO POSTO KR 06"/>
    <s v="RIO VERDE"/>
    <s v="GO"/>
    <s v="ETANOL COMUM"/>
    <n v="128"/>
    <n v="7.98"/>
    <s v=" Km/L"/>
    <n v="90417"/>
    <n v="16.05"/>
    <n v="4.9909999999999997"/>
    <n v="80.11"/>
    <s v="280364861"/>
    <s v="Planejamento Operaci"/>
    <s v="Planejamento Operaci"/>
    <s v="Operacional"/>
    <m/>
    <d v="2026-03-28T00:00:00"/>
    <x v="11"/>
    <x v="1"/>
    <x v="4"/>
  </r>
  <r>
    <s v="TUF2B45"/>
    <s v="60645800106472420"/>
    <s v="28/03/2026 18:30:08"/>
    <s v="00047"/>
    <s v="KARLA THAISE SILVA CARVALHO"/>
    <x v="37"/>
    <s v="Caminhonete"/>
    <s v="SAVEIRO CS RB MF"/>
    <s v="VW"/>
    <s v="85314604"/>
    <s v="MB POSTOS"/>
    <s v="GOIANIA"/>
    <s v="GO"/>
    <s v="ETANOL COMUM"/>
    <n v="320"/>
    <n v="7.46"/>
    <s v=" Km/L"/>
    <n v="146402"/>
    <n v="42.9"/>
    <n v="4.99"/>
    <n v="214.07"/>
    <s v="1"/>
    <s v="EXT - KSE LOCAÇOES"/>
    <s v="Planejamento Operaci"/>
    <s v="KSE LOCAÇOES"/>
    <m/>
    <d v="2026-03-28T00:00:00"/>
    <x v="11"/>
    <x v="1"/>
    <x v="12"/>
  </r>
  <r>
    <s v="TGM4D76"/>
    <s v="60645800106437582"/>
    <s v="28/03/2026 19:08:56"/>
    <s v="33534"/>
    <s v="MARCOS ANTONIO MARCELINO DA SILVA"/>
    <x v="56"/>
    <s v="Caminhonete"/>
    <s v="FIORINO"/>
    <s v="FIAT"/>
    <s v="46286315"/>
    <s v="POSTO CENTRAL"/>
    <s v="BOM JESUS"/>
    <s v="GO"/>
    <s v="ETANOL COMUM"/>
    <n v="232"/>
    <n v="8.02"/>
    <s v=" Km/L"/>
    <n v="23998"/>
    <n v="28.94"/>
    <n v="4.9909999999999997"/>
    <n v="144.44999999999999"/>
    <s v="1"/>
    <s v="Planejamento Operaci"/>
    <s v="Planejamento Operaci"/>
    <s v="Operacional"/>
    <m/>
    <d v="2026-03-28T00:00:00"/>
    <x v="11"/>
    <x v="1"/>
    <x v="5"/>
  </r>
  <r>
    <s v="TTV4H65"/>
    <s v="60645800107557973"/>
    <s v="28/03/2026 19:27:20"/>
    <s v="70129"/>
    <s v="DIONILSON DE SOUZA SANTOS"/>
    <x v="65"/>
    <s v="Caminhonete"/>
    <s v="SAVEIRO CD RB MF"/>
    <s v="VOLKSWAGEN"/>
    <s v="41826312"/>
    <s v="AUTO POSTO JACARE"/>
    <s v="ACREUNA"/>
    <s v="GO"/>
    <s v="ETANOL COMUM"/>
    <n v="397"/>
    <n v="9.0500000000000007"/>
    <s v=" Km/L"/>
    <n v="33013"/>
    <n v="43.86"/>
    <n v="4.8600000000000003"/>
    <n v="213.17"/>
    <s v="280369911"/>
    <s v="EXT - KSE LOCAÇOES"/>
    <s v="Planejamento Operaci"/>
    <s v="KSE LOCAÇOES"/>
    <m/>
    <d v="2026-03-28T00:00:00"/>
    <x v="11"/>
    <x v="1"/>
    <x v="12"/>
  </r>
  <r>
    <s v="TFF6I82"/>
    <s v="60645800105143800"/>
    <s v="28/03/2026 19:51:55"/>
    <s v="11093"/>
    <s v="MARCELO PAIXÃO FILHO"/>
    <x v="62"/>
    <s v="Automóvel"/>
    <s v="ARGO"/>
    <s v="FIAT"/>
    <s v="07660207"/>
    <s v="MARAJO APARECIDA DE GOIANIA"/>
    <s v="APARECIDA DE GOIANIA"/>
    <s v="GO"/>
    <s v="ETANOL COMUM"/>
    <n v="355"/>
    <n v="10.39"/>
    <s v=" Km/L"/>
    <n v="33747"/>
    <n v="34.159999999999997"/>
    <n v="4.1900000000000004"/>
    <n v="143.13"/>
    <s v="0"/>
    <s v="Planejamento Operaci"/>
    <s v="Planejamento Operaci"/>
    <s v="Operacional"/>
    <m/>
    <d v="2026-03-28T00:00:00"/>
    <x v="11"/>
    <x v="1"/>
    <x v="2"/>
  </r>
  <r>
    <s v="TTS4A16"/>
    <s v="60645800108788589"/>
    <s v="28/03/2026 19:56:40"/>
    <s v="70552"/>
    <s v="ARMANDO DA SILVA OLIVIEIRA NETO"/>
    <x v="32"/>
    <s v="Caminhonete"/>
    <s v="Caminhonete S10"/>
    <s v="CHEVROLET"/>
    <s v="85314604"/>
    <s v="MB POSTOS"/>
    <s v="GOIANIA"/>
    <s v="GO"/>
    <s v="DIESEL S-10"/>
    <n v="676"/>
    <n v="14.35"/>
    <s v=" Km/L"/>
    <n v="54079"/>
    <n v="47.12"/>
    <n v="8.49"/>
    <n v="400.05"/>
    <s v="0"/>
    <s v="Planejamento Operaci"/>
    <s v="Planejamento Operaci"/>
    <s v="INSPECAO"/>
    <m/>
    <d v="2026-03-28T00:00:00"/>
    <x v="11"/>
    <x v="1"/>
    <x v="12"/>
  </r>
  <r>
    <s v="TGC9A34"/>
    <s v="60645800106437250"/>
    <s v="28/03/2026 20:05:05"/>
    <s v="70145"/>
    <s v="LUCAS HENRIQUE MAGALHAES DE SOUZA "/>
    <x v="48"/>
    <s v="EQUIPAMENTOS"/>
    <s v="AMBULANCIA"/>
    <s v="OUTROS"/>
    <s v="53081700"/>
    <s v="POSTO Z   Z SANTA MA"/>
    <s v="GUAPO"/>
    <s v="GO"/>
    <s v="DIESEL S-10"/>
    <n v="285"/>
    <n v="5.08"/>
    <s v=" Km/L"/>
    <n v="17027"/>
    <n v="56.11"/>
    <n v="8.1910000000000007"/>
    <n v="459.57"/>
    <s v="0"/>
    <s v="Planejamento Operaci"/>
    <s v="Planejamento Operaci"/>
    <s v="Operacional"/>
    <m/>
    <d v="2026-03-28T00:00:00"/>
    <x v="11"/>
    <x v="1"/>
    <x v="13"/>
  </r>
  <r>
    <s v="TUF2B45"/>
    <s v="60645800106472420"/>
    <s v="28/03/2026 21:53:46"/>
    <s v="03398"/>
    <s v="JOSIMAR VENANCIO SANTOS SILVA"/>
    <x v="37"/>
    <s v="Caminhonete"/>
    <s v="SAVEIRO CS RB MF"/>
    <s v="VW"/>
    <s v="85314604"/>
    <s v="MB POSTOS"/>
    <s v="GOIANIA"/>
    <s v="GO"/>
    <s v="ETANOL COMUM"/>
    <n v="164"/>
    <n v="10.91"/>
    <s v=" Km/L"/>
    <n v="146566"/>
    <n v="15.03"/>
    <n v="4.99"/>
    <n v="75"/>
    <s v="0"/>
    <s v="EXT - KSE LOCAÇOES"/>
    <s v="Planejamento Operaci"/>
    <s v="KSE LOCAÇOES"/>
    <m/>
    <d v="2026-03-28T00:00:00"/>
    <x v="11"/>
    <x v="1"/>
    <x v="12"/>
  </r>
  <r>
    <s v="TTY2C25"/>
    <s v="60645800106472430"/>
    <s v="28/03/2026 22:12:12"/>
    <s v="48867"/>
    <s v="THAIS NADIA FERREIRA DOS SANTOS MARTINS"/>
    <x v="38"/>
    <s v="Caminhonete"/>
    <s v="SAVEIRO CS RB MF"/>
    <s v="VW"/>
    <s v="45307105"/>
    <s v="POSTO GIRASSOL"/>
    <s v="ITUMBIARA"/>
    <s v="GO"/>
    <s v="ETANOL COMUM"/>
    <n v="191"/>
    <n v="8.09"/>
    <s v=" Km/L"/>
    <n v="124777"/>
    <n v="23.62"/>
    <n v="4.6900000000000004"/>
    <n v="110.78"/>
    <s v="280379"/>
    <s v="EXT - KSE LOCAÇOES"/>
    <s v="Planejamento Operaci"/>
    <s v="KSE LOCAÇOES"/>
    <m/>
    <d v="2026-03-28T00:00:00"/>
    <x v="11"/>
    <x v="1"/>
    <x v="12"/>
  </r>
  <r>
    <s v="TUG2C45"/>
    <s v="60645800106437770"/>
    <s v="28/03/2026 23:47:15"/>
    <s v="32871"/>
    <s v="JOSE RICARDO SOUZA SILVA"/>
    <x v="54"/>
    <s v="Utilitário"/>
    <s v="SAVEIRO"/>
    <s v="FIAT"/>
    <s v="69494411"/>
    <s v="REDE MARAJO RIO VERD"/>
    <s v="RIO VERDE"/>
    <s v="GO"/>
    <s v="ETANOL COMUM"/>
    <n v="428"/>
    <n v="10.32"/>
    <s v=" Km/L"/>
    <n v="138904"/>
    <n v="41.46"/>
    <n v="4.79"/>
    <n v="198.59"/>
    <s v="32871485836"/>
    <s v="EXT - KSE LOCAÇOES"/>
    <s v="Planejamento Operaci"/>
    <s v="KSE LOCAÇOES"/>
    <m/>
    <d v="2026-03-28T00:00:00"/>
    <x v="11"/>
    <x v="1"/>
    <x v="12"/>
  </r>
  <r>
    <s v="TTP5B47"/>
    <s v="60645800106472110"/>
    <s v="28/03/2026 23:57:11"/>
    <s v="82380"/>
    <s v="ENILSON DE SOUSA CAETANO"/>
    <x v="40"/>
    <s v="Caminhonete"/>
    <s v="SAVEIRO CS RB MF"/>
    <s v="VW"/>
    <s v="07674909"/>
    <s v="AUTO POSTO INDIARA"/>
    <s v="INDIARA"/>
    <s v="GO"/>
    <s v="ETANOL COMUM"/>
    <n v="383"/>
    <n v="9.64"/>
    <s v=" Km/L"/>
    <n v="144964"/>
    <n v="39.71"/>
    <n v="4.8899999999999997"/>
    <n v="194.18"/>
    <s v="13147"/>
    <s v="EXT - KSE LOCAÇOES"/>
    <s v="Planejamento Operaci"/>
    <s v="KSE LOCAÇOES"/>
    <m/>
    <d v="2026-03-28T00:00:00"/>
    <x v="11"/>
    <x v="1"/>
    <x v="12"/>
  </r>
  <r>
    <s v="TTR3A31"/>
    <s v="60645800106472404"/>
    <s v="29/03/2026 02:58:17"/>
    <s v="01836"/>
    <s v="DANILLO ROSA CARDOSO"/>
    <x v="53"/>
    <s v="Caminhonete"/>
    <s v="SAVEIRO CS RB MF"/>
    <s v="VW"/>
    <s v="46209914"/>
    <s v="DECIO RIO VERDE"/>
    <s v="RIO VERDE"/>
    <s v="GO"/>
    <s v="ETANOL COMUM"/>
    <n v="429"/>
    <n v="9.5399999999999991"/>
    <s v=" Km/L"/>
    <n v="133110"/>
    <n v="44.99"/>
    <n v="4.79"/>
    <n v="215.5"/>
    <s v="202603290256"/>
    <s v="EXT - KSE LOCAÇOES"/>
    <s v="Planejamento Operaci"/>
    <s v="KSE LOCAÇOES"/>
    <m/>
    <d v="2026-03-29T00:00:00"/>
    <x v="11"/>
    <x v="1"/>
    <x v="12"/>
  </r>
  <r>
    <s v="TTV4H65"/>
    <s v="60645800107557973"/>
    <s v="29/03/2026 04:50:54"/>
    <s v="03095"/>
    <s v="MICHELL ALMEIDA SANTANA"/>
    <x v="65"/>
    <s v="Caminhonete"/>
    <s v="SAVEIRO CD RB MF"/>
    <s v="VOLKSWAGEN"/>
    <s v="07674909"/>
    <s v="AUTO POSTO INDIARA"/>
    <s v="INDIARA"/>
    <s v="GO"/>
    <s v="ETANOL COMUM"/>
    <n v="454"/>
    <n v="11.1"/>
    <s v=" Km/L"/>
    <n v="33467"/>
    <n v="40.9"/>
    <n v="4.8899999999999997"/>
    <n v="200"/>
    <s v="13148"/>
    <s v="EXT - KSE LOCAÇOES"/>
    <s v="Planejamento Operaci"/>
    <s v="KSE LOCAÇOES"/>
    <m/>
    <d v="2026-03-29T00:00:00"/>
    <x v="11"/>
    <x v="1"/>
    <x v="12"/>
  </r>
  <r>
    <s v="TTT2H95"/>
    <s v="60645800106472477"/>
    <s v="29/03/2026 05:04:59"/>
    <s v="83047"/>
    <s v="WESLEY ROCHA FARIAS"/>
    <x v="63"/>
    <s v="Caminhonete"/>
    <s v="SAVEIRO CS RB MF"/>
    <s v="VW"/>
    <s v="41826312"/>
    <s v="AUTO POSTO JACARE"/>
    <s v="ACREUNA"/>
    <s v="GO"/>
    <s v="ETANOL COMUM"/>
    <n v="547"/>
    <n v="11.91"/>
    <s v=" Km/L"/>
    <n v="126418"/>
    <n v="45.92"/>
    <n v="4.8600000000000003"/>
    <n v="223.18"/>
    <s v="290318181"/>
    <s v="EXT - KSE LOCAÇOES"/>
    <s v="Planejamento Operaci"/>
    <s v="KSE LOCAÇOES"/>
    <m/>
    <d v="2026-03-29T00:00:00"/>
    <x v="11"/>
    <x v="1"/>
    <x v="12"/>
  </r>
  <r>
    <s v="TFV8C74"/>
    <s v="60645800106437299"/>
    <s v="29/03/2026 05:44:11"/>
    <s v="72700"/>
    <s v="MARIO JESUS DE ALMEIDA DE OLIVEIRA"/>
    <x v="34"/>
    <s v="Automóvel"/>
    <s v="AMBULANCIA"/>
    <s v="VOLKSWAGEN"/>
    <s v="07674909"/>
    <s v="AUTO POSTO INDIARA"/>
    <s v="INDIARA"/>
    <s v="GO"/>
    <s v="DIESEL S-10"/>
    <n v="367"/>
    <n v="6.17"/>
    <s v=" Km/L"/>
    <n v="16463"/>
    <n v="59.46"/>
    <n v="7.99"/>
    <n v="475.09"/>
    <s v="13149"/>
    <s v="Planejamento Operaci"/>
    <s v="Planejamento Operaci"/>
    <s v="RESGATE"/>
    <m/>
    <d v="2026-03-29T00:00:00"/>
    <x v="11"/>
    <x v="1"/>
    <x v="13"/>
  </r>
  <r>
    <s v="TFI3B19"/>
    <s v="60645800105926941"/>
    <s v="29/03/2026 05:49:21"/>
    <s v="03102"/>
    <s v="EDES GONÇALVES DA SILVA"/>
    <x v="4"/>
    <s v="Automóvel"/>
    <s v="ARGO"/>
    <s v="FIAT"/>
    <s v="13308211"/>
    <s v="P. BANDEIRANTES"/>
    <s v="RIO VERDE"/>
    <s v="GO"/>
    <s v="ETANOL COMUM"/>
    <n v="449"/>
    <n v="12.19"/>
    <s v=" Km/L"/>
    <n v="87087"/>
    <n v="36.83"/>
    <n v="4.7910000000000004"/>
    <n v="176.46"/>
    <s v="290320669"/>
    <s v="Planejamento Operaci"/>
    <s v="Planejamento Operaci"/>
    <s v="Operacional"/>
    <m/>
    <d v="2026-03-29T00:00:00"/>
    <x v="11"/>
    <x v="1"/>
    <x v="0"/>
  </r>
  <r>
    <s v="TUG2C45"/>
    <s v="60645800106437770"/>
    <s v="29/03/2026 06:16:18"/>
    <s v="32871"/>
    <s v="JOSE RICARDO SOUZA SILVA"/>
    <x v="54"/>
    <s v="Utilitário"/>
    <s v="SAVEIRO"/>
    <s v="FIAT"/>
    <s v="69494411"/>
    <s v="REDE MARAJO RIO VERD"/>
    <s v="RIO VERDE"/>
    <s v="GO"/>
    <s v="ETANOL COMUM"/>
    <n v="363"/>
    <n v="12.1"/>
    <s v=" Km/L"/>
    <n v="139267"/>
    <n v="30"/>
    <n v="4.79"/>
    <n v="143.69999999999999"/>
    <s v="32871485836"/>
    <s v="EXT - KSE LOCAÇOES"/>
    <s v="Planejamento Operaci"/>
    <s v="KSE LOCAÇOES"/>
    <m/>
    <d v="2026-03-29T00:00:00"/>
    <x v="11"/>
    <x v="1"/>
    <x v="12"/>
  </r>
  <r>
    <s v="TUF2B45"/>
    <s v="60645800106472420"/>
    <s v="29/03/2026 06:30:58"/>
    <s v="03398"/>
    <s v="JOSIMAR VENANCIO SANTOS SILVA"/>
    <x v="37"/>
    <s v="Caminhonete"/>
    <s v="SAVEIRO CS RB MF"/>
    <s v="VW"/>
    <s v="85314604"/>
    <s v="MB POSTOS"/>
    <s v="GOIANIA"/>
    <s v="GO"/>
    <s v="ETANOL COMUM"/>
    <n v="399"/>
    <n v="10.93"/>
    <s v=" Km/L"/>
    <n v="146965"/>
    <n v="36.520000000000003"/>
    <n v="4.99"/>
    <n v="182.23"/>
    <s v="1"/>
    <s v="EXT - KSE LOCAÇOES"/>
    <s v="Planejamento Operaci"/>
    <s v="KSE LOCAÇOES"/>
    <m/>
    <d v="2026-03-29T00:00:00"/>
    <x v="11"/>
    <x v="1"/>
    <x v="12"/>
  </r>
  <r>
    <s v="TUW2D74"/>
    <s v="60645800105124310"/>
    <s v="29/03/2026 06:52:30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1089"/>
    <n v="16.010000000000002"/>
    <s v=" Km/L"/>
    <n v="125329"/>
    <n v="68.02"/>
    <n v="7.74"/>
    <n v="526.45000000000005"/>
    <s v="0"/>
    <s v="Planejamento Operaci"/>
    <s v="Planejamento Operaci"/>
    <s v="Operacional"/>
    <m/>
    <d v="2026-03-29T00:00:00"/>
    <x v="11"/>
    <x v="1"/>
    <x v="12"/>
  </r>
  <r>
    <s v="TGK2G46"/>
    <s v="60645800106956305"/>
    <s v="29/03/2026 07:25:32"/>
    <s v="48710"/>
    <s v="GUSTAVO DA SILVA"/>
    <x v="59"/>
    <s v="Utilitário"/>
    <s v="FIORINO"/>
    <s v="FIAT"/>
    <s v="92220505"/>
    <s v="AUTO POSTO ARAGUAIA"/>
    <s v="ACREUNA"/>
    <s v="GO"/>
    <s v="ETANOL COMUM"/>
    <n v="363"/>
    <n v="8.0299999999999994"/>
    <s v=" Km/L"/>
    <n v="18706"/>
    <n v="45.19"/>
    <n v="4.8609999999999998"/>
    <n v="219.65"/>
    <s v="0"/>
    <s v="Planejamento Operaci"/>
    <s v="Planejamento Operaci"/>
    <s v="Operacional"/>
    <m/>
    <d v="2026-03-29T00:00:00"/>
    <x v="11"/>
    <x v="1"/>
    <x v="5"/>
  </r>
  <r>
    <s v="TTY2C25"/>
    <s v="60645800106472430"/>
    <s v="29/03/2026 08:13:08"/>
    <s v="59829"/>
    <s v="AGDA GOMES DA SILVA RODRIGUES"/>
    <x v="38"/>
    <s v="Caminhonete"/>
    <s v="SAVEIRO CS RB MF"/>
    <s v="VW"/>
    <s v="45307105"/>
    <s v="POSTO GIRASSOL"/>
    <s v="ITUMBIARA"/>
    <s v="GO"/>
    <s v="ETANOL COMUM"/>
    <n v="418"/>
    <n v="10.74"/>
    <s v=" Km/L"/>
    <n v="125195"/>
    <n v="38.93"/>
    <n v="4.6900000000000004"/>
    <n v="182.58"/>
    <s v="290329"/>
    <s v="EXT - KSE LOCAÇOES"/>
    <s v="Planejamento Operaci"/>
    <s v="KSE LOCAÇOES"/>
    <m/>
    <d v="2026-03-29T00:00:00"/>
    <x v="11"/>
    <x v="1"/>
    <x v="12"/>
  </r>
  <r>
    <s v="TTS4A16"/>
    <s v="60645800108788589"/>
    <s v="29/03/2026 08:20:27"/>
    <s v="05369"/>
    <s v="FERNANDA HELLEN DEUFINO DA SILVA"/>
    <x v="32"/>
    <s v="Caminhonete"/>
    <s v="Caminhonete S10"/>
    <s v="CHEVROLET"/>
    <s v="85314604"/>
    <s v="MB POSTOS"/>
    <s v="GOIANIA"/>
    <s v="GO"/>
    <s v="DIESEL S-10"/>
    <n v="701"/>
    <n v="12.66"/>
    <s v=" Km/L"/>
    <n v="54780"/>
    <n v="55.36"/>
    <n v="8.49"/>
    <n v="470.01"/>
    <s v="0"/>
    <s v="Planejamento Operaci"/>
    <s v="Planejamento Operaci"/>
    <s v="INSPECAO"/>
    <m/>
    <d v="2026-03-29T00:00:00"/>
    <x v="11"/>
    <x v="1"/>
    <x v="12"/>
  </r>
  <r>
    <s v="TTR3A31"/>
    <s v="60645800106472404"/>
    <s v="29/03/2026 10:38:36"/>
    <s v="06404"/>
    <s v="FABIO BERNARDINO DA SILVA"/>
    <x v="53"/>
    <s v="Caminhonete"/>
    <s v="SAVEIRO CS RB MF"/>
    <s v="VW"/>
    <s v="46209914"/>
    <s v="DECIO RIO VERDE"/>
    <s v="RIO VERDE"/>
    <s v="GO"/>
    <s v="ETANOL COMUM"/>
    <n v="330"/>
    <n v="9.43"/>
    <s v=" Km/L"/>
    <n v="133440"/>
    <n v="35.01"/>
    <n v="4.79"/>
    <n v="167.7"/>
    <s v="202603291037"/>
    <s v="EXT - KSE LOCAÇOES"/>
    <s v="Planejamento Operaci"/>
    <s v="KSE LOCAÇOES"/>
    <m/>
    <d v="2026-03-29T00:00:00"/>
    <x v="11"/>
    <x v="1"/>
    <x v="12"/>
  </r>
  <r>
    <s v="TTV4H65"/>
    <s v="60645800107557973"/>
    <s v="29/03/2026 11:14:24"/>
    <s v="52982"/>
    <s v="ROBERTO ANTONIO DE MELO"/>
    <x v="65"/>
    <s v="Caminhonete"/>
    <s v="SAVEIRO CD RB MF"/>
    <s v="VOLKSWAGEN"/>
    <s v="41826312"/>
    <s v="AUTO POSTO JACARE"/>
    <s v="ACREUNA"/>
    <s v="GO"/>
    <s v="ETANOL COMUM"/>
    <n v="444"/>
    <n v="9.69"/>
    <s v=" Km/L"/>
    <n v="33911"/>
    <n v="45.8"/>
    <n v="4.8600000000000003"/>
    <n v="222.6"/>
    <s v="290340362"/>
    <s v="EXT - KSE LOCAÇOES"/>
    <s v="Planejamento Operaci"/>
    <s v="KSE LOCAÇOES"/>
    <m/>
    <d v="2026-03-29T00:00:00"/>
    <x v="11"/>
    <x v="1"/>
    <x v="12"/>
  </r>
  <r>
    <s v="TKB0E17"/>
    <s v="60645800106185180"/>
    <s v="29/03/2026 11:36:39"/>
    <s v="02910"/>
    <s v="EMERSON CRISTIANO DA SILVEIRA"/>
    <x v="27"/>
    <s v="EQUIPAMENTOS"/>
    <s v="GUINCHO LEVE"/>
    <s v="EQUIPAMENTO"/>
    <s v="45307105"/>
    <s v="POSTO GIRASSOL"/>
    <s v="ITUMBIARA"/>
    <s v="GO"/>
    <s v="DIESEL S-10"/>
    <n v="341"/>
    <n v="5.45"/>
    <s v=" Km/L"/>
    <n v="30278"/>
    <n v="62.55"/>
    <n v="7.79"/>
    <n v="487.26"/>
    <s v="290341"/>
    <s v="EXT - LUCCA JR"/>
    <s v="Planejamento Operaci"/>
    <s v="LUCCA JR"/>
    <m/>
    <d v="2026-03-29T00:00:00"/>
    <x v="11"/>
    <x v="1"/>
    <x v="11"/>
  </r>
  <r>
    <s v="TTQ4C10"/>
    <s v="60645800106553930"/>
    <s v="29/03/2026 12:12:52"/>
    <s v="70214"/>
    <s v="IGOR LEMES FERNANDES"/>
    <x v="31"/>
    <s v="Caminhonete"/>
    <s v="Caminhonete S10"/>
    <s v="CHEVROLET"/>
    <s v="87183400"/>
    <s v="MARAJO GUAPO"/>
    <s v="GUAPO"/>
    <s v="GO"/>
    <s v="DIESEL S-10"/>
    <n v="917"/>
    <n v="11.57"/>
    <s v=" Km/L"/>
    <n v="157635"/>
    <n v="79.239999999999995"/>
    <n v="7.59"/>
    <n v="601.42999999999995"/>
    <s v="0"/>
    <s v="Planejamento Operaci"/>
    <s v="Planejamento Operaci"/>
    <s v="INSPECAO"/>
    <m/>
    <d v="2026-03-29T00:00:00"/>
    <x v="11"/>
    <x v="1"/>
    <x v="12"/>
  </r>
  <r>
    <s v="TGM2I26"/>
    <s v="60645800106958050"/>
    <s v="29/03/2026 12:15:14"/>
    <s v="59226"/>
    <s v="PASCHOAL FAVORITTO DE QUEIROZ"/>
    <x v="52"/>
    <s v="Utilitário"/>
    <s v="FIORINO"/>
    <s v="FIAT"/>
    <s v="87183400"/>
    <s v="MARAJO GUAPO"/>
    <s v="GUAPO"/>
    <s v="GO"/>
    <s v="ETANOL COMUM"/>
    <n v="196"/>
    <n v="4.4800000000000004"/>
    <s v=" Km/L"/>
    <n v="24471"/>
    <n v="43.72"/>
    <n v="4.1900000000000004"/>
    <n v="183.19"/>
    <s v="0"/>
    <s v="EXT - KSE LOCAÇOES"/>
    <s v="Planejamento Operaci"/>
    <s v="Operacional"/>
    <m/>
    <d v="2026-03-29T00:00:00"/>
    <x v="11"/>
    <x v="1"/>
    <x v="5"/>
  </r>
  <r>
    <s v="TUQ2H91"/>
    <s v="60645800107558597"/>
    <s v="29/03/2026 12:29:27"/>
    <s v="87954"/>
    <s v="DANIEL GONÇALVES"/>
    <x v="66"/>
    <s v="Caminhonete"/>
    <s v="SAVEIRO CD RB MF"/>
    <s v="VOLKSWAGEN"/>
    <s v="75331003"/>
    <s v="SUPERVIA LAGOA"/>
    <s v="RIO VERDE"/>
    <s v="GO"/>
    <s v="ETANOL COMUM"/>
    <n v="445"/>
    <n v="10.06"/>
    <s v=" Km/L"/>
    <n v="39007"/>
    <n v="44.23"/>
    <n v="4.8899999999999997"/>
    <n v="216.29"/>
    <s v="0"/>
    <s v="EXT - KSE LOCAÇOES"/>
    <s v="Planejamento Operaci"/>
    <s v="KSE LOCAÇOES"/>
    <m/>
    <d v="2026-03-29T00:00:00"/>
    <x v="11"/>
    <x v="1"/>
    <x v="12"/>
  </r>
  <r>
    <s v="TTP5B47"/>
    <s v="60645800106472110"/>
    <s v="29/03/2026 12:39:03"/>
    <s v="00149"/>
    <s v="MANOELITO METROVICH LIMA"/>
    <x v="40"/>
    <s v="Caminhonete"/>
    <s v="SAVEIRO CS RB MF"/>
    <s v="VW"/>
    <s v="75331801"/>
    <s v="DECIO CEZARINA"/>
    <s v="CEZARINA"/>
    <s v="GO"/>
    <s v="ETANOL COMUM"/>
    <n v="419"/>
    <n v="8.68"/>
    <s v=" Km/L"/>
    <n v="145383"/>
    <n v="48.27"/>
    <n v="4.6900000000000004"/>
    <n v="226.39"/>
    <s v="202603291238"/>
    <s v="EXT - KSE LOCAÇOES"/>
    <s v="Planejamento Operaci"/>
    <s v="KSE LOCAÇOES"/>
    <m/>
    <d v="2026-03-29T00:00:00"/>
    <x v="11"/>
    <x v="1"/>
    <x v="12"/>
  </r>
  <r>
    <s v="TBE3B75"/>
    <s v="60645800105124380"/>
    <s v="29/03/2026 15:23:25"/>
    <s v="21706"/>
    <s v="LUIZ MARCELO NEVES"/>
    <x v="19"/>
    <s v="Caminhão"/>
    <s v="CAMINHAO CARROCERIA"/>
    <s v="OUTROS"/>
    <s v="75331801"/>
    <s v="DECIO CEZARINA"/>
    <s v="CEZARINA"/>
    <s v="GO"/>
    <s v="DIESEL S-10"/>
    <n v="0"/>
    <n v="0"/>
    <s v=" Km/L"/>
    <n v="0"/>
    <n v="112.68"/>
    <n v="8.59"/>
    <n v="967.92"/>
    <s v="202603291522"/>
    <s v="EXT - SAO PEDRO"/>
    <s v="Planejamento Operaci"/>
    <s v="SAO PEDRO"/>
    <m/>
    <d v="2026-03-29T00:00:00"/>
    <x v="11"/>
    <x v="1"/>
    <x v="7"/>
  </r>
  <r>
    <s v="TTT2H95"/>
    <s v="60645800106472477"/>
    <s v="29/03/2026 16:54:47"/>
    <s v="46440"/>
    <s v="PAULO SOUSA DIAS"/>
    <x v="63"/>
    <s v="Caminhonete"/>
    <s v="SAVEIRO CS RB MF"/>
    <s v="VW"/>
    <s v="45308900"/>
    <s v="POSTO LUPATINI"/>
    <s v="SANTO ANTONIO DA BARRA"/>
    <s v="GO"/>
    <s v="ETANOL COMUM"/>
    <n v="449"/>
    <n v="9.93"/>
    <s v=" Km/L"/>
    <n v="126867"/>
    <n v="45.22"/>
    <n v="4.99"/>
    <n v="225.65"/>
    <s v="0"/>
    <s v="EXT - KSE LOCAÇOES"/>
    <s v="Planejamento Operaci"/>
    <s v="KSE LOCAÇOES"/>
    <m/>
    <d v="2026-03-29T00:00:00"/>
    <x v="11"/>
    <x v="1"/>
    <x v="12"/>
  </r>
  <r>
    <s v="TER4970"/>
    <s v="60645800105124339"/>
    <s v="29/03/2026 17:03:31"/>
    <s v="52247"/>
    <s v="CARLOS ALBERTO DO ROSARIO"/>
    <x v="19"/>
    <s v="EQUIPAMENTOS"/>
    <s v="RETROESCAVADEIRA"/>
    <s v="CATERPILLAR"/>
    <s v="81870100"/>
    <s v="POSTO MILLENIUM DIMAG"/>
    <s v="APARECIDA DE GOIANIA"/>
    <s v="GO"/>
    <s v="DIESEL COMUM"/>
    <n v="0"/>
    <n v="0"/>
    <s v=" Km/L"/>
    <n v="0"/>
    <n v="198.36"/>
    <n v="7.25"/>
    <n v="1438.16"/>
    <s v="122459"/>
    <s v="EXT - SAO PEDRO"/>
    <s v="Planejamento Operaci"/>
    <s v="SAO PEDRO"/>
    <m/>
    <d v="2026-03-29T00:00:00"/>
    <x v="11"/>
    <x v="1"/>
    <x v="7"/>
  </r>
  <r>
    <s v="TER4970"/>
    <s v="60645800105124339"/>
    <s v="29/03/2026 17:05:50"/>
    <s v="52247"/>
    <s v="CARLOS ALBERTO DO ROSARIO"/>
    <x v="19"/>
    <s v="EQUIPAMENTOS"/>
    <s v="RETROESCAVADEIRA"/>
    <s v="CATERPILLAR"/>
    <s v="81870100"/>
    <s v="POSTO MILLENIUM DIMAG"/>
    <s v="APARECIDA DE GOIANIA"/>
    <s v="GO"/>
    <s v="DIESEL COMUM"/>
    <n v="0"/>
    <n v="0"/>
    <s v=" Km/L"/>
    <n v="0"/>
    <n v="70.75"/>
    <n v="7.25"/>
    <n v="512.95000000000005"/>
    <s v="122460"/>
    <s v="EXT - SAO PEDRO"/>
    <s v="Planejamento Operaci"/>
    <s v="SAO PEDRO"/>
    <m/>
    <d v="2026-03-29T00:00:00"/>
    <x v="11"/>
    <x v="1"/>
    <x v="7"/>
  </r>
  <r>
    <s v="TUG2C45"/>
    <s v="60645800106437770"/>
    <s v="29/03/2026 17:12:52"/>
    <s v="03782"/>
    <s v="ELVIS MESSIAS FERNANDES"/>
    <x v="54"/>
    <s v="Utilitário"/>
    <s v="SAVEIRO"/>
    <s v="FIAT"/>
    <s v="13335016"/>
    <s v="POSTO TREVO"/>
    <s v="RIO VERDE"/>
    <s v="GO"/>
    <s v="ETANOL COMUM"/>
    <n v="501"/>
    <n v="10.57"/>
    <s v=" Km/L"/>
    <n v="139768"/>
    <n v="47.41"/>
    <n v="4.9909999999999997"/>
    <n v="236.61"/>
    <s v="290361913"/>
    <s v="EXT - KSE LOCAÇOES"/>
    <s v="Planejamento Operaci"/>
    <s v="KSE LOCAÇOES"/>
    <m/>
    <d v="2026-03-29T00:00:00"/>
    <x v="11"/>
    <x v="1"/>
    <x v="12"/>
  </r>
  <r>
    <s v="TFI3B19"/>
    <s v="60645800105926941"/>
    <s v="29/03/2026 17:24:03"/>
    <s v="70214"/>
    <s v="IGOR LEMES FERNANDES"/>
    <x v="4"/>
    <s v="Automóvel"/>
    <s v="ARGO"/>
    <s v="FIAT"/>
    <s v="46209914"/>
    <s v="DECIO RIO VERDE"/>
    <s v="RIO VERDE"/>
    <s v="GO"/>
    <s v="ETANOL COMUM"/>
    <n v="418"/>
    <n v="10.59"/>
    <s v=" Km/L"/>
    <n v="87505"/>
    <n v="39.47"/>
    <n v="4.79"/>
    <n v="189.06"/>
    <s v="202603291723"/>
    <s v="Planejamento Operaci"/>
    <s v="Planejamento Operaci"/>
    <s v="Operacional"/>
    <m/>
    <d v="2026-03-29T00:00:00"/>
    <x v="11"/>
    <x v="1"/>
    <x v="0"/>
  </r>
  <r>
    <s v="TUF2B45"/>
    <s v="60645800106472420"/>
    <s v="29/03/2026 17:24:54"/>
    <s v="00047"/>
    <s v="KARLA THAISE SILVA CARVALHO"/>
    <x v="37"/>
    <s v="Caminhonete"/>
    <s v="SAVEIRO CS RB MF"/>
    <s v="VW"/>
    <s v="85314604"/>
    <s v="MB POSTOS"/>
    <s v="GOIANIA"/>
    <s v="GO"/>
    <s v="ETANOL COMUM"/>
    <n v="399"/>
    <n v="8.85"/>
    <s v=" Km/L"/>
    <n v="147364"/>
    <n v="45.09"/>
    <n v="4.99"/>
    <n v="225"/>
    <s v="0"/>
    <s v="EXT - KSE LOCAÇOES"/>
    <s v="Planejamento Operaci"/>
    <s v="KSE LOCAÇOES"/>
    <m/>
    <d v="2026-03-29T00:00:00"/>
    <x v="11"/>
    <x v="1"/>
    <x v="12"/>
  </r>
  <r>
    <s v="TGA0B06"/>
    <s v="60645800106958060"/>
    <s v="29/03/2026 17:47:18"/>
    <s v="00933"/>
    <s v="GIULEY RIBEIRO DOS SANTOS"/>
    <x v="55"/>
    <s v="Caminhonete"/>
    <s v="FIORINO"/>
    <s v="FIAT"/>
    <s v="45308900"/>
    <s v="POSTO LUPATINI"/>
    <s v="SANTO ANTONIO DA BARRA"/>
    <s v="GO"/>
    <s v="ETANOL COMUM"/>
    <n v="351"/>
    <n v="9.19"/>
    <s v=" Km/L"/>
    <n v="25867"/>
    <n v="38.18"/>
    <n v="4.99"/>
    <n v="190.52"/>
    <s v="0"/>
    <s v="Planejamento Operaci"/>
    <s v="Planejamento Operaci"/>
    <s v="TI e Automação"/>
    <m/>
    <d v="2026-03-29T00:00:00"/>
    <x v="11"/>
    <x v="1"/>
    <x v="5"/>
  </r>
  <r>
    <s v="TIV6G27"/>
    <s v="60645800106184069"/>
    <s v="29/03/2026 18:11:41"/>
    <s v="00831"/>
    <s v="TIAGO CALDEIRA DOS SANTOS SILVA_x0009__x0009__x0009__x0009_"/>
    <x v="30"/>
    <s v="EQUIPAMENTOS"/>
    <s v="GUINCHO LEVE"/>
    <s v="EQUIPAMENTO"/>
    <s v="41826312"/>
    <s v="AUTO POSTO JACARE"/>
    <s v="ACREUNA"/>
    <s v="GO"/>
    <s v="DIESEL S-10"/>
    <n v="545"/>
    <n v="6.22"/>
    <s v=" Km/L"/>
    <n v="41215"/>
    <n v="87.61"/>
    <n v="7.99"/>
    <n v="700"/>
    <s v="290365420"/>
    <s v="EXT - LUCCA JR"/>
    <s v="Planejamento Operaci"/>
    <s v="LUCCA JR"/>
    <m/>
    <d v="2026-03-29T00:00:00"/>
    <x v="11"/>
    <x v="1"/>
    <x v="11"/>
  </r>
  <r>
    <s v="TIV6G27"/>
    <m/>
    <s v="29/03/2026 18:11:41"/>
    <m/>
    <m/>
    <x v="30"/>
    <m/>
    <m/>
    <m/>
    <m/>
    <s v="AUTO POSTO JACARE"/>
    <m/>
    <m/>
    <s v="ARLA-32"/>
    <s v="-"/>
    <s v="-"/>
    <s v=" Km/L"/>
    <s v="-"/>
    <n v="5.68"/>
    <m/>
    <n v="18.77"/>
    <m/>
    <m/>
    <m/>
    <m/>
    <m/>
    <d v="2026-03-29T00:00:00"/>
    <x v="11"/>
    <x v="1"/>
    <x v="11"/>
  </r>
  <r>
    <s v="TLO0E87"/>
    <s v="60645800106184255"/>
    <s v="29/03/2026 18:35:49"/>
    <s v="01765"/>
    <s v="ELIAS JANUARIO DIMAS"/>
    <x v="43"/>
    <s v="EQUIPAMENTOS"/>
    <s v="GUINCHO LEVE"/>
    <s v="EQUIPAMENTO"/>
    <s v="87183400"/>
    <s v="MARAJO GUAPO"/>
    <s v="GUAPO"/>
    <s v="GO"/>
    <s v="DIESEL COMUM"/>
    <n v="403"/>
    <n v="6.59"/>
    <s v=" Km/L"/>
    <n v="39309"/>
    <n v="61.17"/>
    <n v="7.59"/>
    <n v="464.28"/>
    <s v="0"/>
    <s v="EXT - LUCCA JR"/>
    <s v="Planejamento Operaci"/>
    <s v="LUCCA JR"/>
    <m/>
    <d v="2026-03-29T00:00:00"/>
    <x v="11"/>
    <x v="1"/>
    <x v="11"/>
  </r>
  <r>
    <s v="TLO0E87"/>
    <m/>
    <s v="29/03/2026 18:35:49"/>
    <m/>
    <m/>
    <x v="43"/>
    <m/>
    <m/>
    <m/>
    <m/>
    <s v="MARAJO GUAPO"/>
    <m/>
    <m/>
    <s v="ARLA-32"/>
    <s v="-"/>
    <s v="-"/>
    <s v=" Km/L"/>
    <s v="-"/>
    <n v="4.9400000000000004"/>
    <m/>
    <n v="19.71"/>
    <m/>
    <m/>
    <m/>
    <m/>
    <m/>
    <d v="2026-03-29T00:00:00"/>
    <x v="11"/>
    <x v="1"/>
    <x v="11"/>
  </r>
  <r>
    <s v="TTY2C25"/>
    <s v="60645800106472430"/>
    <s v="29/03/2026 19:15:10"/>
    <s v="48867"/>
    <s v="THAIS NADIA FERREIRA DOS SANTOS MARTINS"/>
    <x v="38"/>
    <s v="Caminhonete"/>
    <s v="SAVEIRO CS RB MF"/>
    <s v="VW"/>
    <s v="46286315"/>
    <s v="POSTO CENTRAL"/>
    <s v="BOM JESUS"/>
    <s v="GO"/>
    <s v="ETANOL COMUM"/>
    <n v="387"/>
    <n v="8.25"/>
    <s v=" Km/L"/>
    <n v="125582"/>
    <n v="46.9"/>
    <n v="4.9909999999999997"/>
    <n v="234.07"/>
    <s v="0"/>
    <s v="EXT - KSE LOCAÇOES"/>
    <s v="Planejamento Operaci"/>
    <s v="KSE LOCAÇOES"/>
    <m/>
    <d v="2026-03-29T00:00:00"/>
    <x v="11"/>
    <x v="1"/>
    <x v="12"/>
  </r>
  <r>
    <s v="TFL8I14"/>
    <s v="60645800106437530"/>
    <s v="29/03/2026 19:52:19"/>
    <s v="14914"/>
    <s v="OBERDAN PEREIRA DE AZEVEDO"/>
    <x v="57"/>
    <s v="EQUIPAMENTOS"/>
    <s v="AMBULANCIA"/>
    <s v="OUTROS"/>
    <s v="46286315"/>
    <s v="POSTO CENTRAL"/>
    <s v="BOM JESUS"/>
    <s v="GO"/>
    <s v="DIESEL S-10"/>
    <n v="288"/>
    <n v="5.95"/>
    <s v=" Km/L"/>
    <n v="13116"/>
    <n v="48.39"/>
    <n v="7.99"/>
    <n v="386.65"/>
    <s v="0"/>
    <s v="Planejamento Operaci"/>
    <s v="Planejamento Operaci"/>
    <s v="Operacional"/>
    <m/>
    <d v="2026-03-29T00:00:00"/>
    <x v="11"/>
    <x v="1"/>
    <x v="13"/>
  </r>
  <r>
    <s v="TTV4H65"/>
    <s v="60645800107557973"/>
    <s v="29/03/2026 20:00:25"/>
    <s v="03095"/>
    <s v="MICHELL ALMEIDA SANTANA"/>
    <x v="65"/>
    <s v="Caminhonete"/>
    <s v="SAVEIRO CD RB MF"/>
    <s v="VOLKSWAGEN"/>
    <s v="41826312"/>
    <s v="AUTO POSTO JACARE"/>
    <s v="ACREUNA"/>
    <s v="GO"/>
    <s v="ETANOL COMUM"/>
    <n v="402"/>
    <n v="8.31"/>
    <s v=" Km/L"/>
    <n v="34313"/>
    <n v="48.37"/>
    <n v="4.8600000000000003"/>
    <n v="235.08"/>
    <s v="290371922"/>
    <s v="EXT - KSE LOCAÇOES"/>
    <s v="Planejamento Operaci"/>
    <s v="KSE LOCAÇOES"/>
    <m/>
    <d v="2026-03-29T00:00:00"/>
    <x v="11"/>
    <x v="1"/>
    <x v="12"/>
  </r>
  <r>
    <s v="TTP5B47"/>
    <s v="60645800106472110"/>
    <s v="29/03/2026 20:11:16"/>
    <s v="99531"/>
    <s v="RODRIGO RODRIGUES BARROS"/>
    <x v="40"/>
    <s v="Caminhonete"/>
    <s v="SAVEIRO CS RB MF"/>
    <s v="VW"/>
    <s v="75331801"/>
    <s v="DECIO CEZARINA"/>
    <s v="CEZARINA"/>
    <s v="GO"/>
    <s v="ETANOL COMUM"/>
    <n v="326"/>
    <n v="8.15"/>
    <s v=" Km/L"/>
    <n v="145709"/>
    <n v="40"/>
    <n v="4.6900000000000004"/>
    <n v="187.6"/>
    <s v="202603292010"/>
    <s v="EXT - KSE LOCAÇOES"/>
    <s v="Planejamento Operaci"/>
    <s v="KSE LOCAÇOES"/>
    <m/>
    <d v="2026-03-29T00:00:00"/>
    <x v="11"/>
    <x v="1"/>
    <x v="12"/>
  </r>
  <r>
    <s v="TTS4A16"/>
    <s v="60645800108788589"/>
    <s v="29/03/2026 20:27:18"/>
    <s v="70552"/>
    <s v="ARMANDO DA SILVA OLIVIEIRA NETO"/>
    <x v="32"/>
    <s v="Caminhonete"/>
    <s v="Caminhonete S10"/>
    <s v="CHEVROLET"/>
    <s v="85314604"/>
    <s v="MB POSTOS"/>
    <s v="GOIANIA"/>
    <s v="GO"/>
    <s v="DIESEL S-10"/>
    <n v="524"/>
    <n v="12.53"/>
    <s v=" Km/L"/>
    <n v="55304"/>
    <n v="41.82"/>
    <n v="8.49"/>
    <n v="355.05"/>
    <s v="0"/>
    <s v="Planejamento Operaci"/>
    <s v="Planejamento Operaci"/>
    <s v="INSPECAO"/>
    <m/>
    <d v="2026-03-29T00:00:00"/>
    <x v="11"/>
    <x v="1"/>
    <x v="12"/>
  </r>
  <r>
    <s v="TUF2B45"/>
    <s v="60645800106472420"/>
    <s v="29/03/2026 21:12:18"/>
    <s v="03398"/>
    <s v="JOSIMAR VENANCIO SANTOS SILVA"/>
    <x v="37"/>
    <s v="Caminhonete"/>
    <s v="SAVEIRO CS RB MF"/>
    <s v="VW"/>
    <s v="85314604"/>
    <s v="MB POSTOS"/>
    <s v="GOIANIA"/>
    <s v="GO"/>
    <s v="ETANOL COMUM"/>
    <n v="190"/>
    <n v="10.53"/>
    <s v=" Km/L"/>
    <n v="147554"/>
    <n v="18.04"/>
    <n v="4.99"/>
    <n v="90.02"/>
    <s v="0"/>
    <s v="EXT - KSE LOCAÇOES"/>
    <s v="Planejamento Operaci"/>
    <s v="KSE LOCAÇOES"/>
    <m/>
    <d v="2026-03-29T00:00:00"/>
    <x v="11"/>
    <x v="1"/>
    <x v="12"/>
  </r>
  <r>
    <s v="TTT2H95"/>
    <s v="60645800106472477"/>
    <s v="29/03/2026 21:45:55"/>
    <s v="83047"/>
    <s v="WESLEY ROCHA FARIAS"/>
    <x v="63"/>
    <s v="Caminhonete"/>
    <s v="SAVEIRO CS RB MF"/>
    <s v="VW"/>
    <s v="41826312"/>
    <s v="AUTO POSTO JACARE"/>
    <s v="ACREUNA"/>
    <s v="GO"/>
    <s v="ETANOL COMUM"/>
    <n v="234"/>
    <n v="10.039999999999999"/>
    <s v=" Km/L"/>
    <n v="127101"/>
    <n v="23.3"/>
    <n v="4.8609999999999998"/>
    <n v="113.26"/>
    <s v="290378272"/>
    <s v="EXT - KSE LOCAÇOES"/>
    <s v="Planejamento Operaci"/>
    <s v="KSE LOCAÇOES"/>
    <m/>
    <d v="2026-03-29T00:00:00"/>
    <x v="11"/>
    <x v="1"/>
    <x v="12"/>
  </r>
  <r>
    <s v="TTR3A31"/>
    <s v="60645800106472404"/>
    <s v="29/03/2026 22:51:42"/>
    <s v="01836"/>
    <s v="DANILLO ROSA CARDOSO"/>
    <x v="53"/>
    <s v="Caminhonete"/>
    <s v="SAVEIRO CS RB MF"/>
    <s v="VW"/>
    <s v="46209914"/>
    <s v="DECIO RIO VERDE"/>
    <s v="RIO VERDE"/>
    <s v="GO"/>
    <s v="ETANOL COMUM"/>
    <n v="424"/>
    <n v="8.81"/>
    <s v=" Km/L"/>
    <n v="133864"/>
    <n v="48.15"/>
    <n v="4.79"/>
    <n v="230.64"/>
    <s v="202603292250"/>
    <s v="EXT - KSE LOCAÇOES"/>
    <s v="Planejamento Operaci"/>
    <s v="KSE LOCAÇOES"/>
    <m/>
    <d v="2026-03-29T00:00:00"/>
    <x v="11"/>
    <x v="1"/>
    <x v="12"/>
  </r>
  <r>
    <s v="TUG2C45"/>
    <s v="60645800106437770"/>
    <s v="30/03/2026 00:35:20"/>
    <s v="32871"/>
    <s v="JOSE RICARDO SOUZA SILVA"/>
    <x v="54"/>
    <s v="Utilitário"/>
    <s v="SAVEIRO"/>
    <s v="FIAT"/>
    <s v="69494411"/>
    <s v="REDE MARAJO RIO VERD"/>
    <s v="RIO VERDE"/>
    <s v="GO"/>
    <s v="ETANOL COMUM"/>
    <n v="399"/>
    <n v="11.54"/>
    <s v=" Km/L"/>
    <n v="140167"/>
    <n v="34.590000000000003"/>
    <n v="4.79"/>
    <n v="165.69"/>
    <s v="32871485836"/>
    <s v="EXT - KSE LOCAÇOES"/>
    <s v="Planejamento Operaci"/>
    <s v="KSE LOCAÇOES"/>
    <m/>
    <d v="2026-03-30T00:00:00"/>
    <x v="11"/>
    <x v="1"/>
    <x v="12"/>
  </r>
  <r>
    <s v="TTV4H65"/>
    <s v="60645800107557973"/>
    <s v="30/03/2026 04:12:48"/>
    <s v="03095"/>
    <s v="MICHELL ALMEIDA SANTANA"/>
    <x v="65"/>
    <s v="Caminhonete"/>
    <s v="SAVEIRO CD RB MF"/>
    <s v="VOLKSWAGEN"/>
    <s v="07674909"/>
    <s v="AUTO POSTO INDIARA"/>
    <s v="INDIARA"/>
    <s v="GO"/>
    <s v="ETANOL COMUM"/>
    <n v="431"/>
    <n v="11.56"/>
    <s v=" Km/L"/>
    <n v="34744"/>
    <n v="37.29"/>
    <n v="4.8899999999999997"/>
    <n v="182.35"/>
    <s v="13165"/>
    <s v="EXT - KSE LOCAÇOES"/>
    <s v="Planejamento Operaci"/>
    <s v="KSE LOCAÇOES"/>
    <m/>
    <d v="2026-03-30T00:00:00"/>
    <x v="11"/>
    <x v="1"/>
    <x v="12"/>
  </r>
  <r>
    <s v="TTP5B47"/>
    <s v="60645800106472110"/>
    <s v="30/03/2026 05:31:38"/>
    <s v="99531"/>
    <s v="RODRIGO RODRIGUES BARROS"/>
    <x v="40"/>
    <s v="Caminhonete"/>
    <s v="SAVEIRO CS RB MF"/>
    <s v="VW"/>
    <s v="75331801"/>
    <s v="DECIO CEZARINA"/>
    <s v="CEZARINA"/>
    <s v="GO"/>
    <s v="ETANOL COMUM"/>
    <n v="361"/>
    <n v="11.61"/>
    <s v=" Km/L"/>
    <n v="146070"/>
    <n v="31.09"/>
    <n v="4.6900000000000004"/>
    <n v="145.81"/>
    <s v="202603300530"/>
    <s v="EXT - KSE LOCAÇOES"/>
    <s v="Planejamento Operaci"/>
    <s v="KSE LOCAÇOES"/>
    <m/>
    <d v="2026-03-30T00:00:00"/>
    <x v="11"/>
    <x v="1"/>
    <x v="12"/>
  </r>
  <r>
    <s v="TTS4A16"/>
    <s v="60645800108788589"/>
    <s v="30/03/2026 05:40:32"/>
    <s v="70552"/>
    <s v="ARMANDO DA SILVA OLIVIEIRA NETO"/>
    <x v="32"/>
    <s v="Caminhonete"/>
    <s v="Caminhonete S10"/>
    <s v="CHEVROLET"/>
    <s v="75331003"/>
    <s v="SUPERVIA LAGOA"/>
    <s v="RIO VERDE"/>
    <s v="GO"/>
    <s v="DIESEL S-10"/>
    <n v="466"/>
    <n v="11.52"/>
    <s v=" Km/L"/>
    <n v="55770"/>
    <n v="40.44"/>
    <n v="8.1679999999999993"/>
    <n v="330.31"/>
    <s v="0"/>
    <s v="Planejamento Operaci"/>
    <s v="Planejamento Operaci"/>
    <s v="INSPECAO"/>
    <m/>
    <d v="2026-03-30T00:00:00"/>
    <x v="11"/>
    <x v="1"/>
    <x v="12"/>
  </r>
  <r>
    <s v="TFI3B19"/>
    <s v="60645800105926941"/>
    <s v="30/03/2026 05:53:02"/>
    <s v="03102"/>
    <s v="EDES GONÇALVES DA SILVA"/>
    <x v="4"/>
    <s v="Automóvel"/>
    <s v="ARGO"/>
    <s v="FIAT"/>
    <s v="13308211"/>
    <s v="P. BANDEIRANTES"/>
    <s v="RIO VERDE"/>
    <s v="GO"/>
    <s v="ETANOL COMUM"/>
    <n v="401"/>
    <n v="11.36"/>
    <s v=" Km/L"/>
    <n v="87906"/>
    <n v="35.29"/>
    <n v="4.79"/>
    <n v="169.04"/>
    <s v="300320894"/>
    <s v="Planejamento Operaci"/>
    <s v="Planejamento Operaci"/>
    <s v="Operacional"/>
    <m/>
    <d v="2026-03-30T00:00:00"/>
    <x v="11"/>
    <x v="1"/>
    <x v="0"/>
  </r>
  <r>
    <s v="TUW2D74"/>
    <s v="60645800105124310"/>
    <s v="30/03/2026 06:33:30"/>
    <s v="89140"/>
    <s v="ROBSON BORGES FERREIRA"/>
    <x v="35"/>
    <s v="Automóvel"/>
    <s v="CHEVROLET/S10 LS DD4"/>
    <s v="CHEVROLET"/>
    <s v="45307105"/>
    <s v="POSTO GIRASSOL"/>
    <s v="ITUMBIARA"/>
    <s v="GO"/>
    <s v="DIESEL S-10"/>
    <n v="880"/>
    <n v="14.19"/>
    <s v=" Km/L"/>
    <n v="126209"/>
    <n v="62"/>
    <n v="7.79"/>
    <n v="482.98"/>
    <s v="300323"/>
    <s v="Planejamento Operaci"/>
    <s v="Planejamento Operaci"/>
    <s v="Operacional"/>
    <m/>
    <d v="2026-03-30T00:00:00"/>
    <x v="11"/>
    <x v="1"/>
    <x v="12"/>
  </r>
  <r>
    <s v="TUF2B45"/>
    <s v="60645800106472420"/>
    <s v="30/03/2026 06:49:35"/>
    <s v="03398"/>
    <s v="JOSIMAR VENANCIO SANTOS SILVA"/>
    <x v="37"/>
    <s v="Caminhonete"/>
    <s v="SAVEIRO CS RB MF"/>
    <s v="VW"/>
    <s v="85314604"/>
    <s v="MB POSTOS"/>
    <s v="GOIANIA"/>
    <s v="GO"/>
    <s v="ETANOL COMUM"/>
    <n v="402"/>
    <n v="10.56"/>
    <s v=" Km/L"/>
    <n v="147956"/>
    <n v="38.08"/>
    <n v="4.99"/>
    <n v="190.02"/>
    <s v="1"/>
    <s v="EXT - KSE LOCAÇOES"/>
    <s v="Planejamento Operaci"/>
    <s v="KSE LOCAÇOES"/>
    <m/>
    <d v="2026-03-30T00:00:00"/>
    <x v="11"/>
    <x v="1"/>
    <x v="12"/>
  </r>
  <r>
    <s v="RCJ8I11"/>
    <s v="60645800106437710"/>
    <s v="30/03/2026 07:14:02"/>
    <s v="94989"/>
    <s v="THOMAS HARLLESSON CARNEIRO FARIAS"/>
    <x v="69"/>
    <s v="Caminhonete"/>
    <s v="STRADA"/>
    <s v="FIAT"/>
    <s v="13342911"/>
    <s v="SANTA HELENA DE GOIAS"/>
    <s v="SANTA HELENA DE GOIAS"/>
    <s v="GO"/>
    <s v="ETANOL COMUM"/>
    <n v="433"/>
    <n v="8.86"/>
    <s v=" Km/L"/>
    <n v="48457"/>
    <n v="48.85"/>
    <n v="4.99"/>
    <n v="243.76"/>
    <s v="1774865585"/>
    <s v="Planejamento Operaci"/>
    <s v="Planejamento Operaci"/>
    <s v="TI e Automação"/>
    <m/>
    <d v="2026-03-30T00:00:00"/>
    <x v="11"/>
    <x v="1"/>
    <x v="5"/>
  </r>
  <r>
    <s v="BWS3689"/>
    <s v="60645800105124355"/>
    <s v="30/03/2026 07:25:51"/>
    <s v="46068"/>
    <s v="ONEIR MENEZES DA SILVA"/>
    <x v="19"/>
    <s v="Caminhão"/>
    <s v="1524"/>
    <s v="MERCEDES-BENZ"/>
    <s v="81889412"/>
    <s v="POSTO ZERO UM"/>
    <s v="RIO VERDE"/>
    <s v="GO"/>
    <s v="DIESEL COMUM"/>
    <n v="0"/>
    <n v="0"/>
    <s v=" Km/L"/>
    <n v="0"/>
    <n v="244.42"/>
    <n v="7.99"/>
    <n v="1952.93"/>
    <s v="3"/>
    <s v="EXT - SAO PEDRO"/>
    <s v="Planejamento Operaci"/>
    <s v="SAO PEDRO"/>
    <m/>
    <d v="2026-03-30T00:00:00"/>
    <x v="11"/>
    <x v="1"/>
    <x v="7"/>
  </r>
  <r>
    <s v="TTQ4C10"/>
    <s v="60645800106553930"/>
    <s v="30/03/2026 07:35:13"/>
    <s v="93910"/>
    <s v="DIVINO AVELINO DOS SANTOS"/>
    <x v="31"/>
    <s v="Caminhonete"/>
    <s v="Caminhonete S10"/>
    <s v="CHEVROLET"/>
    <s v="87183400"/>
    <s v="MARAJO GUAPO"/>
    <s v="GUAPO"/>
    <s v="GO"/>
    <s v="DIESEL S-10"/>
    <n v="770"/>
    <n v="12.03"/>
    <s v=" Km/L"/>
    <n v="158405"/>
    <n v="64"/>
    <n v="7.59"/>
    <n v="485.76"/>
    <s v="0"/>
    <s v="Planejamento Operaci"/>
    <s v="Planejamento Operaci"/>
    <s v="INSPECAO"/>
    <m/>
    <d v="2026-03-30T00:00:00"/>
    <x v="11"/>
    <x v="1"/>
    <x v="12"/>
  </r>
  <r>
    <s v="TTT2H95"/>
    <s v="60645800106472477"/>
    <s v="30/03/2026 07:38:54"/>
    <s v="83047"/>
    <s v="WESLEY ROCHA FARIAS"/>
    <x v="63"/>
    <s v="Caminhonete"/>
    <s v="SAVEIRO CS RB MF"/>
    <s v="VW"/>
    <s v="45308900"/>
    <s v="POSTO LUPATINI"/>
    <s v="SANTO ANTONIO DA BARRA"/>
    <s v="GO"/>
    <s v="ETANOL COMUM"/>
    <n v="349"/>
    <n v="9.74"/>
    <s v=" Km/L"/>
    <n v="127450"/>
    <n v="35.83"/>
    <n v="4.99"/>
    <n v="178.79"/>
    <s v="1"/>
    <s v="EXT - KSE LOCAÇOES"/>
    <s v="Planejamento Operaci"/>
    <s v="KSE LOCAÇOES"/>
    <m/>
    <d v="2026-03-30T00:00:00"/>
    <x v="11"/>
    <x v="1"/>
    <x v="12"/>
  </r>
  <r>
    <s v="TGM4D76"/>
    <s v="60645800106437582"/>
    <s v="30/03/2026 07:49:23"/>
    <s v="33534"/>
    <s v="MARCOS ANTONIO MARCELINO DA SILVA"/>
    <x v="56"/>
    <s v="Caminhonete"/>
    <s v="FIORINO"/>
    <s v="FIAT"/>
    <s v="46286315"/>
    <s v="POSTO CENTRAL"/>
    <s v="BOM JESUS"/>
    <s v="GO"/>
    <s v="ETANOL COMUM"/>
    <n v="299"/>
    <n v="8.07"/>
    <s v=" Km/L"/>
    <n v="24297"/>
    <n v="37.03"/>
    <n v="4.99"/>
    <n v="184.79"/>
    <s v="1"/>
    <s v="Planejamento Operaci"/>
    <s v="Planejamento Operaci"/>
    <s v="Operacional"/>
    <m/>
    <d v="2026-03-30T00:00:00"/>
    <x v="11"/>
    <x v="1"/>
    <x v="5"/>
  </r>
  <r>
    <s v="TGM2I26"/>
    <s v="60645800106958050"/>
    <s v="30/03/2026 07:51:43"/>
    <s v="59226"/>
    <s v="PASCHOAL FAVORITTO DE QUEIROZ"/>
    <x v="52"/>
    <s v="Utilitário"/>
    <s v="FIORINO"/>
    <s v="FIAT"/>
    <s v="36615306"/>
    <s v="AUTO POSTO DOS JARDINS"/>
    <s v="GOIANIA"/>
    <s v="GO"/>
    <s v="ETANOL COMUM"/>
    <n v="329"/>
    <n v="6.77"/>
    <s v=" Km/L"/>
    <n v="24800"/>
    <n v="48.58"/>
    <n v="4.4909999999999997"/>
    <n v="218.15"/>
    <s v="0"/>
    <s v="EXT - KSE LOCAÇOES"/>
    <s v="Planejamento Operaci"/>
    <s v="Operacional"/>
    <m/>
    <d v="2026-03-30T00:00:00"/>
    <x v="11"/>
    <x v="1"/>
    <x v="5"/>
  </r>
  <r>
    <s v="SDJ8D65"/>
    <s v="60645800105555897"/>
    <s v="30/03/2026 08:15:58"/>
    <s v="04126"/>
    <s v="LEONARDO ARAUJO LAPERCHE "/>
    <x v="22"/>
    <s v="Caminhonete"/>
    <s v="RAMPAGE"/>
    <s v="RAM"/>
    <s v="94278811"/>
    <s v="POSTO ALPHA"/>
    <s v="GOIANIA"/>
    <s v="GO"/>
    <s v="GASOLINA COMUM"/>
    <n v="354"/>
    <n v="6.59"/>
    <s v=" Km/L"/>
    <n v="32043"/>
    <n v="53.74"/>
    <n v="6.57"/>
    <n v="353.07"/>
    <s v="1"/>
    <s v="Planejamento Operaci"/>
    <s v="Planejamento Operaci"/>
    <s v="Operacional"/>
    <m/>
    <d v="2026-03-30T00:00:00"/>
    <x v="11"/>
    <x v="1"/>
    <x v="8"/>
  </r>
  <r>
    <s v="TFM4H34"/>
    <s v="60645800106437340"/>
    <s v="30/03/2026 08:29:53"/>
    <s v="00035"/>
    <s v="GILSON TEIXEIRA DA SILVA"/>
    <x v="46"/>
    <s v="EQUIPAMENTOS"/>
    <s v="AMBULANCIA"/>
    <s v="OUTROS"/>
    <s v="46209914"/>
    <s v="DECIO RIO VERDE"/>
    <s v="RIO VERDE"/>
    <s v="GO"/>
    <s v="DIESEL S-10"/>
    <n v="357"/>
    <n v="5.79"/>
    <s v=" Km/L"/>
    <n v="12132"/>
    <n v="61.67"/>
    <n v="8.59"/>
    <n v="529.75"/>
    <s v="202603300829"/>
    <s v="Planejamento Operaci"/>
    <s v="Planejamento Operaci"/>
    <s v="Operacional"/>
    <m/>
    <d v="2026-03-30T00:00:00"/>
    <x v="11"/>
    <x v="1"/>
    <x v="13"/>
  </r>
  <r>
    <s v="QSW6J59"/>
    <s v="60645800106460000"/>
    <s v="30/03/2026 08:33:36"/>
    <s v="02910"/>
    <s v="EMERSON CRISTIANO DA SILVEIRA"/>
    <x v="28"/>
    <s v="EQUIPAMENTOS"/>
    <s v="CAMINHÃO PIPA"/>
    <s v="OUTROS"/>
    <s v="41826312"/>
    <s v="AUTO POSTO JACARE"/>
    <s v="ACREUNA"/>
    <s v="GO"/>
    <s v="DIESEL S-10"/>
    <n v="432"/>
    <n v="3.98"/>
    <s v=" Km/L"/>
    <n v="24779"/>
    <n v="108.64"/>
    <n v="7.99"/>
    <n v="868.05"/>
    <s v="300330721"/>
    <s v="EXT - LUCCA JR"/>
    <s v="Planejamento Operaci"/>
    <s v="LUCCA JR"/>
    <m/>
    <d v="2026-03-30T00:00:00"/>
    <x v="11"/>
    <x v="1"/>
    <x v="11"/>
  </r>
  <r>
    <s v="QSW6J59"/>
    <m/>
    <s v="30/03/2026 08:33:36"/>
    <m/>
    <m/>
    <x v="28"/>
    <m/>
    <m/>
    <m/>
    <m/>
    <s v="AUTO POSTO JACARE"/>
    <m/>
    <m/>
    <s v="ARLA-32"/>
    <s v="-"/>
    <s v="-"/>
    <s v=" Km/L"/>
    <s v="-"/>
    <n v="2"/>
    <m/>
    <n v="6.62"/>
    <m/>
    <m/>
    <m/>
    <m/>
    <m/>
    <d v="2026-03-30T00:00:00"/>
    <x v="11"/>
    <x v="1"/>
    <x v="11"/>
  </r>
  <r>
    <s v="TIV6G27"/>
    <s v="60645800106184069"/>
    <s v="30/03/2026 08:35:03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204"/>
    <n v="6.94"/>
    <s v=" Km/L"/>
    <n v="41419"/>
    <n v="29.38"/>
    <n v="7.992"/>
    <n v="234.8"/>
    <s v="300330818"/>
    <s v="EXT - LUCCA JR"/>
    <s v="Planejamento Operaci"/>
    <s v="LUCCA JR"/>
    <m/>
    <d v="2026-03-30T00:00:00"/>
    <x v="11"/>
    <x v="1"/>
    <x v="11"/>
  </r>
  <r>
    <s v="TGK2G46"/>
    <s v="60645800106956305"/>
    <s v="30/03/2026 08:36:15"/>
    <s v="48710"/>
    <s v="GUSTAVO DA SILVA"/>
    <x v="59"/>
    <s v="Utilitário"/>
    <s v="FIORINO"/>
    <s v="FIAT"/>
    <s v="92220505"/>
    <s v="AUTO POSTO ARAGUAIA"/>
    <s v="ACREUNA"/>
    <s v="GO"/>
    <s v="ETANOL COMUM"/>
    <n v="404"/>
    <n v="8.4700000000000006"/>
    <s v=" Km/L"/>
    <n v="19110"/>
    <n v="47.68"/>
    <n v="4.8609999999999998"/>
    <n v="231.75"/>
    <s v="0"/>
    <s v="Planejamento Operaci"/>
    <s v="Planejamento Operaci"/>
    <s v="Operacional"/>
    <m/>
    <d v="2026-03-30T00:00:00"/>
    <x v="11"/>
    <x v="1"/>
    <x v="5"/>
  </r>
  <r>
    <s v="TFX7J72"/>
    <s v="60645800105836505"/>
    <s v="30/03/2026 08:36:29"/>
    <s v="03126"/>
    <s v="PEDRO PAULO SILVA SANTOS"/>
    <x v="11"/>
    <s v="Automóvel"/>
    <s v="ARGO"/>
    <s v="FIAT"/>
    <s v="41826312"/>
    <s v="AUTO POSTO JACARE"/>
    <s v="ACREUNA"/>
    <s v="GO"/>
    <s v="ETANOL COMUM"/>
    <n v="308"/>
    <n v="8.1300000000000008"/>
    <s v=" Km/L"/>
    <n v="71458"/>
    <n v="37.89"/>
    <n v="4.8600000000000003"/>
    <n v="184.15"/>
    <s v="300330910"/>
    <s v="Planejamento Operaci"/>
    <s v="Planejamento Operaci"/>
    <s v="Operacional"/>
    <m/>
    <d v="2026-03-30T00:00:00"/>
    <x v="11"/>
    <x v="1"/>
    <x v="4"/>
  </r>
  <r>
    <s v="TTY2C25"/>
    <s v="60645800106472430"/>
    <s v="30/03/2026 08:45:06"/>
    <s v="53759"/>
    <s v="DHEIMERSON BRUNO MARINHO DE LIRA"/>
    <x v="38"/>
    <s v="Caminhonete"/>
    <s v="SAVEIRO CS RB MF"/>
    <s v="VW"/>
    <s v="46286315"/>
    <s v="POSTO CENTRAL"/>
    <s v="BOM JESUS"/>
    <s v="GO"/>
    <s v="ETANOL COMUM"/>
    <n v="431"/>
    <n v="9.69"/>
    <s v=" Km/L"/>
    <n v="126013"/>
    <n v="44.5"/>
    <n v="4.9889999999999999"/>
    <n v="222"/>
    <s v="0"/>
    <s v="EXT - KSE LOCAÇOES"/>
    <s v="Planejamento Operaci"/>
    <s v="KSE LOCAÇOES"/>
    <m/>
    <d v="2026-03-30T00:00:00"/>
    <x v="11"/>
    <x v="1"/>
    <x v="12"/>
  </r>
  <r>
    <s v="TFY6E09"/>
    <s v="60645800105143700"/>
    <s v="30/03/2026 08:46:51"/>
    <s v="04380"/>
    <s v="PAULO ROBERTO BATISTA DE MOURA JUNIOR"/>
    <x v="15"/>
    <s v="Automóvel"/>
    <s v="ARGO"/>
    <s v="FIAT"/>
    <s v="34251011"/>
    <s v="DECIO ARAPORA"/>
    <s v="ARAPORA"/>
    <s v="MG"/>
    <s v="ETANOL COMUM"/>
    <n v="194"/>
    <n v="10.88"/>
    <s v=" Km/L"/>
    <n v="46534"/>
    <n v="17.829999999999998"/>
    <n v="4.6900000000000004"/>
    <n v="83.62"/>
    <s v="202603300846"/>
    <s v="Planejamento Operaci"/>
    <s v="Planejamento Operaci"/>
    <s v="Operacional"/>
    <m/>
    <d v="2026-03-30T00:00:00"/>
    <x v="11"/>
    <x v="1"/>
    <x v="1"/>
  </r>
  <r>
    <s v="TFN0D12"/>
    <s v="60645800105143746"/>
    <s v="30/03/2026 08:50:35"/>
    <s v="00390"/>
    <s v="SILVINO JOSE DE BRITO"/>
    <x v="5"/>
    <s v="Automóvel"/>
    <s v="ARGO"/>
    <s v="FIAT"/>
    <s v="75331801"/>
    <s v="DECIO CEZARINA"/>
    <s v="CEZARINA"/>
    <s v="GO"/>
    <s v="ETANOL COMUM"/>
    <n v="238"/>
    <n v="10.14"/>
    <s v=" Km/L"/>
    <n v="42694"/>
    <n v="23.47"/>
    <n v="4.6900000000000004"/>
    <n v="110.07"/>
    <s v="202603300849"/>
    <s v="Planejamento Operaci"/>
    <s v="Planejamento Operaci"/>
    <s v="Operacional"/>
    <m/>
    <d v="2026-03-30T00:00:00"/>
    <x v="11"/>
    <x v="1"/>
    <x v="3"/>
  </r>
  <r>
    <s v="TMG4A29"/>
    <s v="60645800106185397"/>
    <s v="30/03/2026 09:03:29"/>
    <s v="05009"/>
    <s v="JERBSON CARLOS RAMOS DE MELO_x0009__x0009__x0009__x0009_"/>
    <x v="25"/>
    <s v="Caminhão"/>
    <s v="FH 540 6X4R"/>
    <s v="VOLVO"/>
    <s v="46286315"/>
    <s v="POSTO CENTRAL"/>
    <s v="BOM JESUS"/>
    <s v="GO"/>
    <s v="DIESEL S-10"/>
    <n v="1319"/>
    <n v="2.2999999999999998"/>
    <s v=" Km/L"/>
    <n v="30295"/>
    <n v="574.53"/>
    <n v="7.99"/>
    <n v="4590.49"/>
    <s v="0"/>
    <s v="EXT - LUCCA JR"/>
    <s v="Planejamento Operaci"/>
    <s v="LUCCA JR"/>
    <m/>
    <d v="2026-03-30T00:00:00"/>
    <x v="11"/>
    <x v="1"/>
    <x v="11"/>
  </r>
  <r>
    <s v="TMG4A29"/>
    <m/>
    <s v="30/03/2026 09:03:29"/>
    <m/>
    <m/>
    <x v="25"/>
    <m/>
    <m/>
    <m/>
    <m/>
    <s v="POSTO CENTRAL"/>
    <m/>
    <m/>
    <s v="ARLA-32"/>
    <s v="-"/>
    <s v="-"/>
    <s v=" Km/L"/>
    <s v="-"/>
    <n v="40"/>
    <m/>
    <n v="252"/>
    <m/>
    <m/>
    <m/>
    <m/>
    <m/>
    <d v="2026-03-30T00:00:00"/>
    <x v="11"/>
    <x v="1"/>
    <x v="11"/>
  </r>
  <r>
    <s v="TFR8B59"/>
    <s v="60645800105143681"/>
    <s v="30/03/2026 10:54:37"/>
    <s v="92635"/>
    <s v="ADENILDO BARBOSA DUTRA"/>
    <x v="8"/>
    <s v="Automóvel"/>
    <s v="ARGO"/>
    <s v="FIAT"/>
    <s v="53081700"/>
    <s v="POSTO Z   Z SANTA MA"/>
    <s v="GUAPO"/>
    <s v="GO"/>
    <s v="ETANOL ADITIVADO"/>
    <n v="316"/>
    <n v="7.98"/>
    <s v=" Km/L"/>
    <n v="25634"/>
    <n v="39.619999999999997"/>
    <n v="4.8899999999999997"/>
    <n v="193.75"/>
    <s v="0"/>
    <s v="Planejamento Operaci"/>
    <s v="Planejamento Operaci"/>
    <s v="Operacional"/>
    <m/>
    <d v="2026-03-30T00:00:00"/>
    <x v="11"/>
    <x v="1"/>
    <x v="5"/>
  </r>
  <r>
    <s v="TTR3A31"/>
    <s v="60645800106472404"/>
    <s v="30/03/2026 11:18:40"/>
    <s v="00386"/>
    <s v="RAFAEL SOUZA LIMA"/>
    <x v="53"/>
    <s v="Caminhonete"/>
    <s v="SAVEIRO CS RB MF"/>
    <s v="VW"/>
    <s v="88866609"/>
    <s v="AUTO POSTO HUDSON RV"/>
    <s v="RIO VERDE"/>
    <s v="GO"/>
    <s v="ETANOL COMUM"/>
    <n v="462"/>
    <n v="9.7200000000000006"/>
    <s v=" Km/L"/>
    <n v="134326"/>
    <n v="47.54"/>
    <n v="4.7910000000000004"/>
    <n v="227.76"/>
    <s v="300340670"/>
    <s v="EXT - KSE LOCAÇOES"/>
    <s v="Planejamento Operaci"/>
    <s v="KSE LOCAÇOES"/>
    <m/>
    <d v="2026-03-30T00:00:00"/>
    <x v="11"/>
    <x v="1"/>
    <x v="12"/>
  </r>
  <r>
    <s v="TGL4J09"/>
    <s v="60645800105143360"/>
    <s v="30/03/2026 11:22:58"/>
    <s v="40379"/>
    <s v="JESTER LUCAS GOUVEIA SANTOS"/>
    <x v="17"/>
    <s v="Automóvel"/>
    <s v="ARGO"/>
    <s v="FIAT"/>
    <s v="13335016"/>
    <s v="POSTO TREVO"/>
    <s v="RIO VERDE"/>
    <s v="GO"/>
    <s v="ETANOL COMUM"/>
    <n v="273"/>
    <n v="10.1"/>
    <s v=" Km/L"/>
    <n v="24743"/>
    <n v="27.04"/>
    <n v="4.99"/>
    <n v="134.94"/>
    <s v="300340921"/>
    <s v="Planejamento Operaci"/>
    <s v="Planejamento Operaci"/>
    <s v="Operacional"/>
    <m/>
    <d v="2026-03-30T00:00:00"/>
    <x v="11"/>
    <x v="1"/>
    <x v="1"/>
  </r>
  <r>
    <s v="TFS3C72"/>
    <s v="60645800105143738"/>
    <s v="30/03/2026 11:23:33"/>
    <s v="00271"/>
    <s v="HEDER OLIVEIRA SANTANA"/>
    <x v="9"/>
    <s v="Automóvel"/>
    <s v="ARGO"/>
    <s v="FIAT"/>
    <s v="13308211"/>
    <s v="P. BANDEIRANTES"/>
    <s v="RIO VERDE"/>
    <s v="GO"/>
    <s v="ETANOL COMUM"/>
    <n v="353"/>
    <n v="8.94"/>
    <s v=" Km/L"/>
    <n v="90770"/>
    <n v="39.47"/>
    <n v="4.79"/>
    <n v="189.06"/>
    <s v="300340775"/>
    <s v="Planejamento Operaci"/>
    <s v="Planejamento Operaci"/>
    <s v="Operacional"/>
    <m/>
    <d v="2026-03-30T00:00:00"/>
    <x v="11"/>
    <x v="1"/>
    <x v="4"/>
  </r>
  <r>
    <s v="TKB0E17"/>
    <s v="60645800106185180"/>
    <s v="30/03/2026 11:46:55"/>
    <s v="89061"/>
    <s v="HIGOR MARTINS FERREIRA_x0009__x0009__x0009__x0009_"/>
    <x v="27"/>
    <s v="EQUIPAMENTOS"/>
    <s v="GUINCHO LEVE"/>
    <s v="EQUIPAMENTO"/>
    <s v="46286315"/>
    <s v="POSTO CENTRAL"/>
    <s v="BOM JESUS"/>
    <s v="GO"/>
    <s v="DIESEL S-10"/>
    <n v="251"/>
    <n v="5.26"/>
    <s v=" Km/L"/>
    <n v="30529"/>
    <n v="47.73"/>
    <n v="7.99"/>
    <n v="381.38"/>
    <s v="0"/>
    <s v="EXT - LUCCA JR"/>
    <s v="Planejamento Operaci"/>
    <s v="LUCCA JR"/>
    <m/>
    <d v="2026-03-30T00:00:00"/>
    <x v="11"/>
    <x v="1"/>
    <x v="11"/>
  </r>
  <r>
    <s v="TTV4H65"/>
    <s v="60645800107557973"/>
    <s v="30/03/2026 12:12:49"/>
    <s v="70129"/>
    <s v="DIONILSON DE SOUZA SANTOS"/>
    <x v="65"/>
    <s v="Caminhonete"/>
    <s v="SAVEIRO CD RB MF"/>
    <s v="VOLKSWAGEN"/>
    <s v="07674909"/>
    <s v="AUTO POSTO INDIARA"/>
    <s v="INDIARA"/>
    <s v="GO"/>
    <s v="ETANOL COMUM"/>
    <n v="500"/>
    <n v="10.27"/>
    <s v=" Km/L"/>
    <n v="35244"/>
    <n v="48.69"/>
    <n v="4.8899999999999997"/>
    <n v="238.09"/>
    <s v="13187"/>
    <s v="EXT - KSE LOCAÇOES"/>
    <s v="Planejamento Operaci"/>
    <s v="KSE LOCAÇOES"/>
    <m/>
    <d v="2026-03-30T00:00:00"/>
    <x v="11"/>
    <x v="1"/>
    <x v="12"/>
  </r>
  <r>
    <s v="TUG2C45"/>
    <s v="60645800106437770"/>
    <s v="30/03/2026 12:58:29"/>
    <s v="02527"/>
    <s v="ALCIENE MARTINS PONTES"/>
    <x v="54"/>
    <s v="Utilitário"/>
    <s v="SAVEIRO"/>
    <s v="FIAT"/>
    <s v="81889412"/>
    <s v="POSTO ZERO UM"/>
    <s v="RIO VERDE"/>
    <s v="GO"/>
    <s v="ETANOL COMUM"/>
    <n v="514"/>
    <n v="11.65"/>
    <s v=" Km/L"/>
    <n v="140681"/>
    <n v="44.12"/>
    <n v="4.6900000000000004"/>
    <n v="206.92"/>
    <s v="2"/>
    <s v="EXT - KSE LOCAÇOES"/>
    <s v="Planejamento Operaci"/>
    <s v="KSE LOCAÇOES"/>
    <m/>
    <d v="2026-03-30T00:00:00"/>
    <x v="11"/>
    <x v="1"/>
    <x v="12"/>
  </r>
  <r>
    <s v="UAT0I65"/>
    <s v="60645800106437639"/>
    <s v="30/03/2026 13:55:13"/>
    <s v="41967"/>
    <s v="DANIEL SEVERO AMARAL"/>
    <x v="70"/>
    <s v="Automóvel"/>
    <s v="VIRTUS"/>
    <s v="VOLKSWAGEN"/>
    <s v="31860311"/>
    <s v="POSTO CAPIM DOURADO"/>
    <s v="GOIANIA"/>
    <s v="GO"/>
    <s v="GASOLINA COMUM"/>
    <n v="407"/>
    <n v="10.23"/>
    <s v=" Km/L"/>
    <n v="12535"/>
    <n v="39.799999999999997"/>
    <n v="6.89"/>
    <n v="274.22000000000003"/>
    <s v="14134"/>
    <s v="Planejamento Operaci"/>
    <s v="Planejamento Operaci"/>
    <s v="Operacional"/>
    <m/>
    <d v="2026-03-30T00:00:00"/>
    <x v="11"/>
    <x v="1"/>
    <x v="8"/>
  </r>
  <r>
    <s v="TFX7J72"/>
    <s v="60645800105836505"/>
    <s v="30/03/2026 13:56:13"/>
    <s v="03126"/>
    <s v="PEDRO PAULO SILVA SANTOS"/>
    <x v="11"/>
    <s v="Automóvel"/>
    <s v="ARGO"/>
    <s v="FIAT"/>
    <s v="81889412"/>
    <s v="POSTO ZERO UM"/>
    <s v="RIO VERDE"/>
    <s v="GO"/>
    <s v="ETANOL COMUM"/>
    <n v="290"/>
    <n v="7.61"/>
    <s v=" Km/L"/>
    <n v="71748"/>
    <n v="38.119999999999997"/>
    <n v="4.6900000000000004"/>
    <n v="178.78"/>
    <s v="0"/>
    <s v="Planejamento Operaci"/>
    <s v="Planejamento Operaci"/>
    <s v="Operacional"/>
    <m/>
    <d v="2026-03-30T00:00:00"/>
    <x v="11"/>
    <x v="1"/>
    <x v="4"/>
  </r>
  <r>
    <s v="TBE3B78"/>
    <s v="60645800105124169"/>
    <s v="30/03/2026 15:33:38"/>
    <s v="89049"/>
    <s v="VALDEIR JOSE CORREIA"/>
    <x v="19"/>
    <s v="Caminhão"/>
    <s v="9-180"/>
    <s v="VW"/>
    <s v="87183400"/>
    <s v="MARAJO GUAPO"/>
    <s v="GUAPO"/>
    <s v="GO"/>
    <s v="DIESEL S-10"/>
    <n v="0"/>
    <n v="0"/>
    <s v=" Km/L"/>
    <n v="0"/>
    <n v="95.17"/>
    <n v="7.59"/>
    <n v="722.34"/>
    <s v="0"/>
    <s v="EXT - SAO PEDRO"/>
    <s v="Planejamento Operaci"/>
    <s v="SAO PEDRO"/>
    <m/>
    <d v="2026-03-30T00:00:00"/>
    <x v="11"/>
    <x v="1"/>
    <x v="7"/>
  </r>
  <r>
    <s v="TBE3B78"/>
    <m/>
    <s v="30/03/2026 15:33:38"/>
    <m/>
    <m/>
    <x v="20"/>
    <m/>
    <m/>
    <m/>
    <m/>
    <s v="MARAJO GUAPO"/>
    <m/>
    <m/>
    <s v="ARLA-32"/>
    <n v="0"/>
    <n v="0"/>
    <s v=" Km/L"/>
    <n v="0"/>
    <n v="3.46"/>
    <m/>
    <n v="13.81"/>
    <m/>
    <m/>
    <m/>
    <m/>
    <m/>
    <d v="2026-03-30T00:00:00"/>
    <x v="11"/>
    <x v="1"/>
    <x v="7"/>
  </r>
  <r>
    <s v="TTP5B47"/>
    <s v="60645800106472110"/>
    <s v="30/03/2026 15:51:09"/>
    <s v="02710"/>
    <s v="RAINON LOPES ALMEIDA"/>
    <x v="40"/>
    <s v="Caminhonete"/>
    <s v="SAVEIRO CS RB MF"/>
    <s v="VW"/>
    <s v="75331801"/>
    <s v="DECIO CEZARINA"/>
    <s v="CEZARINA"/>
    <s v="GO"/>
    <s v="ETANOL COMUM"/>
    <n v="444"/>
    <n v="9.76"/>
    <s v=" Km/L"/>
    <n v="146514"/>
    <n v="45.49"/>
    <n v="4.6900000000000004"/>
    <n v="213.35"/>
    <s v="202603301550"/>
    <s v="EXT - KSE LOCAÇOES"/>
    <s v="Planejamento Operaci"/>
    <s v="KSE LOCAÇOES"/>
    <m/>
    <d v="2026-03-30T00:00:00"/>
    <x v="11"/>
    <x v="1"/>
    <x v="12"/>
  </r>
  <r>
    <s v="TFI3B19"/>
    <s v="60645800105926941"/>
    <s v="30/03/2026 16:28:19"/>
    <s v="73410"/>
    <s v="BRUNO SOUSA DIAS"/>
    <x v="4"/>
    <s v="Automóvel"/>
    <s v="ARGO"/>
    <s v="FIAT"/>
    <s v="13308211"/>
    <s v="P. BANDEIRANTES"/>
    <s v="RIO VERDE"/>
    <s v="GO"/>
    <s v="ETANOL COMUM"/>
    <n v="397"/>
    <n v="12.15"/>
    <s v=" Km/L"/>
    <n v="88303"/>
    <n v="32.67"/>
    <n v="4.79"/>
    <n v="156.49"/>
    <s v="300359010"/>
    <s v="Planejamento Operaci"/>
    <s v="Planejamento Operaci"/>
    <s v="Operacional"/>
    <m/>
    <d v="2026-03-30T00:00:00"/>
    <x v="11"/>
    <x v="1"/>
    <x v="0"/>
  </r>
  <r>
    <s v="TGA0B06"/>
    <s v="60645800106958060"/>
    <s v="30/03/2026 16:34:29"/>
    <s v="00933"/>
    <s v="GIULEY RIBEIRO DOS SANTOS"/>
    <x v="55"/>
    <s v="Caminhonete"/>
    <s v="FIORINO"/>
    <s v="FIAT"/>
    <s v="45308900"/>
    <s v="POSTO LUPATINI"/>
    <s v="SANTO ANTONIO DA BARRA"/>
    <s v="GO"/>
    <s v="ETANOL COMUM"/>
    <n v="214"/>
    <n v="9.0399999999999991"/>
    <s v=" Km/L"/>
    <n v="26081"/>
    <n v="23.67"/>
    <n v="4.99"/>
    <n v="118.11"/>
    <s v="0"/>
    <s v="Planejamento Operaci"/>
    <s v="Planejamento Operaci"/>
    <s v="TI e Automação"/>
    <m/>
    <d v="2026-03-30T00:00:00"/>
    <x v="11"/>
    <x v="1"/>
    <x v="5"/>
  </r>
  <r>
    <s v="TTY2C25"/>
    <s v="60645800106472430"/>
    <s v="30/03/2026 18:36:13"/>
    <s v="53759"/>
    <s v="DHEIMERSON BRUNO MARINHO DE LIRA"/>
    <x v="38"/>
    <s v="Caminhonete"/>
    <s v="SAVEIRO CS RB MF"/>
    <s v="VW"/>
    <s v="46286315"/>
    <s v="POSTO CENTRAL"/>
    <s v="BOM JESUS"/>
    <s v="GO"/>
    <s v="ETANOL COMUM"/>
    <n v="307"/>
    <n v="19.149999999999999"/>
    <s v=" Km/L"/>
    <n v="126320"/>
    <n v="16.03"/>
    <n v="4.9909999999999997"/>
    <n v="80"/>
    <s v="0"/>
    <s v="EXT - KSE LOCAÇOES"/>
    <s v="Planejamento Operaci"/>
    <s v="KSE LOCAÇOES"/>
    <m/>
    <d v="2026-03-30T00:00:00"/>
    <x v="11"/>
    <x v="1"/>
    <x v="12"/>
  </r>
  <r>
    <s v="TGM4D76"/>
    <s v="60645800106437582"/>
    <s v="30/03/2026 19:13:00"/>
    <s v="33534"/>
    <s v="MARCOS ANTONIO MARCELINO DA SILVA"/>
    <x v="56"/>
    <s v="Caminhonete"/>
    <s v="FIORINO"/>
    <s v="FIAT"/>
    <s v="46286315"/>
    <s v="POSTO CENTRAL"/>
    <s v="BOM JESUS"/>
    <s v="GO"/>
    <s v="ETANOL COMUM"/>
    <n v="233"/>
    <n v="11.63"/>
    <s v=" Km/L"/>
    <n v="24530"/>
    <n v="20.04"/>
    <n v="4.99"/>
    <n v="100"/>
    <s v="1"/>
    <s v="Planejamento Operaci"/>
    <s v="Planejamento Operaci"/>
    <s v="Operacional"/>
    <m/>
    <d v="2026-03-30T00:00:00"/>
    <x v="11"/>
    <x v="1"/>
    <x v="5"/>
  </r>
  <r>
    <s v="TLR1J91"/>
    <s v="60645800106043065"/>
    <s v="30/03/2026 19:28:50"/>
    <s v="02910"/>
    <s v="EMERSON CRISTIANO DA SILVEIRA"/>
    <x v="23"/>
    <s v="Caminhonete"/>
    <s v="SAVEIRO"/>
    <s v="VOLKSWAGEN"/>
    <s v="87149902"/>
    <s v="AUTO POSTO SANTA FE INTERLAGOS"/>
    <s v="RIO VERDE"/>
    <s v="GO"/>
    <s v="ETANOL COMUM"/>
    <n v="0"/>
    <n v="0"/>
    <s v=" Km/L"/>
    <s v="-"/>
    <n v="53.01"/>
    <n v="4.9409999999999998"/>
    <n v="261.91000000000003"/>
    <s v="91928"/>
    <s v="Planejamento Operaci"/>
    <s v="Planejamento Operaci"/>
    <s v="Operacional"/>
    <m/>
    <d v="2026-03-30T00:00:00"/>
    <x v="11"/>
    <x v="1"/>
    <x v="9"/>
  </r>
  <r>
    <s v="TUF2B45"/>
    <s v="60645800106472420"/>
    <s v="30/03/2026 19:37:37"/>
    <s v="05369"/>
    <s v="FERNANDA HELLEN DEUFINO DA SILVA"/>
    <x v="37"/>
    <s v="Caminhonete"/>
    <s v="SAVEIRO CS RB MF"/>
    <s v="VW"/>
    <s v="85314604"/>
    <s v="MB POSTOS"/>
    <s v="GOIANIA"/>
    <s v="GO"/>
    <s v="ETANOL COMUM"/>
    <n v="418"/>
    <n v="9.41"/>
    <s v=" Km/L"/>
    <n v="148374"/>
    <n v="44.43"/>
    <n v="4.99"/>
    <n v="221.71"/>
    <s v="0"/>
    <s v="EXT - KSE LOCAÇOES"/>
    <s v="Planejamento Operaci"/>
    <s v="KSE LOCAÇOES"/>
    <m/>
    <d v="2026-03-30T00:00:00"/>
    <x v="11"/>
    <x v="1"/>
    <x v="12"/>
  </r>
  <r>
    <s v="TTV4H65"/>
    <s v="60645800107557973"/>
    <s v="30/03/2026 19:41:49"/>
    <s v="07583"/>
    <s v="DAVID BORGES DOS SANTOS"/>
    <x v="65"/>
    <s v="Caminhonete"/>
    <s v="SAVEIRO CD RB MF"/>
    <s v="VOLKSWAGEN"/>
    <s v="41826312"/>
    <s v="AUTO POSTO JACARE"/>
    <s v="ACREUNA"/>
    <s v="GO"/>
    <s v="ETANOL COMUM"/>
    <n v="436"/>
    <n v="9.41"/>
    <s v=" Km/L"/>
    <n v="35680"/>
    <n v="46.33"/>
    <n v="4.8609999999999998"/>
    <n v="225.2"/>
    <s v="300370918"/>
    <s v="EXT - KSE LOCAÇOES"/>
    <s v="Planejamento Operaci"/>
    <s v="KSE LOCAÇOES"/>
    <m/>
    <d v="2026-03-30T00:00:00"/>
    <x v="11"/>
    <x v="1"/>
    <x v="12"/>
  </r>
  <r>
    <s v="TTT2H95"/>
    <s v="60645800106472477"/>
    <s v="30/03/2026 19:56:00"/>
    <s v="05208"/>
    <s v="CHARLES ROSA"/>
    <x v="63"/>
    <s v="Caminhonete"/>
    <s v="SAVEIRO CS RB MF"/>
    <s v="VW"/>
    <s v="45308900"/>
    <s v="POSTO LUPATINI"/>
    <s v="SANTO ANTONIO DA BARRA"/>
    <s v="GO"/>
    <s v="ETANOL COMUM"/>
    <n v="517"/>
    <n v="10.36"/>
    <s v=" Km/L"/>
    <n v="127967"/>
    <n v="49.9"/>
    <n v="4.99"/>
    <n v="249"/>
    <s v="0"/>
    <s v="EXT - KSE LOCAÇOES"/>
    <s v="Planejamento Operaci"/>
    <s v="KSE LOCAÇOES"/>
    <m/>
    <d v="2026-03-30T00:00:00"/>
    <x v="11"/>
    <x v="1"/>
    <x v="12"/>
  </r>
  <r>
    <s v="TFX8A49"/>
    <s v="60645800105143673"/>
    <s v="30/03/2026 20:00:54"/>
    <s v="70093"/>
    <s v="CLAUDSTONE DOS REIS MENDES JUNIOR"/>
    <x v="12"/>
    <s v="Automóvel"/>
    <s v="ARGO"/>
    <s v="FIAT"/>
    <s v="36603412"/>
    <s v="POSTO DO RATINHO"/>
    <s v="GOIANIA"/>
    <s v="GO"/>
    <s v="ETANOL ADITIVADO"/>
    <n v="460"/>
    <n v="11.28"/>
    <s v=" Km/L"/>
    <n v="22789"/>
    <n v="40.78"/>
    <n v="4.99"/>
    <n v="203.49"/>
    <s v="1"/>
    <s v="Planejamento Operaci"/>
    <s v="Planejamento Operaci"/>
    <s v="Operacional"/>
    <m/>
    <d v="2026-03-30T00:00:00"/>
    <x v="11"/>
    <x v="1"/>
    <x v="0"/>
  </r>
  <r>
    <s v="RBP0A22"/>
    <s v="60645800106437700"/>
    <s v="30/03/2026 20:10:52"/>
    <s v="70721"/>
    <s v="PAULO HENRIQUE SILVA COSTA"/>
    <x v="68"/>
    <s v="Utilitário"/>
    <s v="STRADA"/>
    <s v="FIAT"/>
    <s v="41826312"/>
    <s v="AUTO POSTO JACARE"/>
    <s v="ACREUNA"/>
    <s v="GO"/>
    <s v="ETANOL COMUM"/>
    <n v="345"/>
    <n v="6.75"/>
    <s v=" Km/L"/>
    <n v="54100"/>
    <n v="51.13"/>
    <n v="4.8600000000000003"/>
    <n v="248.49"/>
    <s v="300372572"/>
    <s v="Planejamento Operaci"/>
    <s v="Planejamento Operaci"/>
    <s v="TI e Automação"/>
    <m/>
    <d v="2026-03-30T00:00:00"/>
    <x v="11"/>
    <x v="1"/>
    <x v="5"/>
  </r>
  <r>
    <s v="TKC7D89"/>
    <s v="60645800106185260"/>
    <s v="30/03/2026 22:06:39"/>
    <s v="04495"/>
    <s v="LUIZ PAULO OLIVEIRA DE PAULA"/>
    <x v="39"/>
    <s v="Caminhão"/>
    <s v="FH 540 6X4R"/>
    <s v="VOLVO"/>
    <s v="75331801"/>
    <s v="DECIO CEZARINA"/>
    <s v="CEZARINA"/>
    <s v="GO"/>
    <s v="DIESEL S-10"/>
    <n v="960"/>
    <n v="2.57"/>
    <s v=" Km/L"/>
    <n v="30777"/>
    <n v="372.84"/>
    <n v="8.59"/>
    <n v="3202.69"/>
    <s v="202603302206"/>
    <s v="EXT - LUCCA JR"/>
    <s v="Planejamento Operaci"/>
    <s v="LUCCA JR"/>
    <m/>
    <d v="2026-03-30T00:00:00"/>
    <x v="11"/>
    <x v="1"/>
    <x v="11"/>
  </r>
  <r>
    <s v="TKC7D89"/>
    <m/>
    <s v="30/03/2026 22:09:42"/>
    <m/>
    <m/>
    <x v="39"/>
    <m/>
    <m/>
    <m/>
    <m/>
    <s v="DECIO CEZARINA"/>
    <m/>
    <m/>
    <s v="ARLA-32"/>
    <s v="-"/>
    <s v="-"/>
    <s v=" Km/L"/>
    <s v="-"/>
    <n v="55.31"/>
    <m/>
    <n v="209.62"/>
    <m/>
    <m/>
    <m/>
    <m/>
    <m/>
    <d v="2026-03-30T00:00:00"/>
    <x v="11"/>
    <x v="1"/>
    <x v="11"/>
  </r>
  <r>
    <s v="TTR3A31"/>
    <s v="60645800106472404"/>
    <s v="31/03/2026 00:24:58"/>
    <s v="75150"/>
    <s v="PETTERSON PERIS BENJAMIN"/>
    <x v="53"/>
    <s v="Caminhonete"/>
    <s v="SAVEIRO CS RB MF"/>
    <s v="VW"/>
    <s v="46209914"/>
    <s v="DECIO RIO VERDE"/>
    <s v="RIO VERDE"/>
    <s v="GO"/>
    <s v="ETANOL COMUM"/>
    <n v="416"/>
    <n v="9.57"/>
    <s v=" Km/L"/>
    <n v="134742"/>
    <n v="43.49"/>
    <n v="4.7910000000000004"/>
    <n v="208.36"/>
    <s v="202603310024"/>
    <s v="EXT - KSE LOCAÇOES"/>
    <s v="Planejamento Operaci"/>
    <s v="KSE LOCAÇOES"/>
    <m/>
    <d v="2026-03-31T00:00:00"/>
    <x v="11"/>
    <x v="1"/>
    <x v="12"/>
  </r>
  <r>
    <s v="TTY2C25"/>
    <s v="60645800106472430"/>
    <s v="31/03/2026 00:37:34"/>
    <s v="36470"/>
    <s v="JOÃO BATISTA DA SILVA"/>
    <x v="38"/>
    <s v="Caminhonete"/>
    <s v="SAVEIRO CS RB MF"/>
    <s v="VW"/>
    <s v="45341508"/>
    <s v="POSTO ALTO DA SERRA"/>
    <s v="ITUMBIARA"/>
    <s v="GO"/>
    <s v="ETANOL COMUM"/>
    <n v="253"/>
    <n v="5.66"/>
    <s v=" Km/L"/>
    <n v="126573"/>
    <n v="44.73"/>
    <n v="4.99"/>
    <n v="223.21"/>
    <s v="0"/>
    <s v="EXT - KSE LOCAÇOES"/>
    <s v="Planejamento Operaci"/>
    <s v="KSE LOCAÇOES"/>
    <m/>
    <d v="2026-03-31T00:00:00"/>
    <x v="11"/>
    <x v="1"/>
    <x v="12"/>
  </r>
  <r>
    <s v="TTP5B47"/>
    <s v="60645800106472110"/>
    <s v="31/03/2026 00:46:35"/>
    <s v="01227"/>
    <s v="DAILTON FERREIRA CRUVINEL"/>
    <x v="40"/>
    <s v="Caminhonete"/>
    <s v="SAVEIRO CS RB MF"/>
    <s v="VW"/>
    <s v="07674909"/>
    <s v="AUTO POSTO INDIARA"/>
    <s v="INDIARA"/>
    <s v="GO"/>
    <s v="ETANOL COMUM"/>
    <n v="423"/>
    <n v="10.3"/>
    <s v=" Km/L"/>
    <n v="146937"/>
    <n v="41.08"/>
    <n v="4.8899999999999997"/>
    <n v="200.88"/>
    <s v="13203"/>
    <s v="EXT - KSE LOCAÇOES"/>
    <s v="Planejamento Operaci"/>
    <s v="KSE LOCAÇOES"/>
    <m/>
    <d v="2026-03-31T00:00:00"/>
    <x v="11"/>
    <x v="1"/>
    <x v="12"/>
  </r>
  <r>
    <s v="TTQ4C10"/>
    <s v="60645800106553930"/>
    <s v="31/03/2026 00:49:22"/>
    <s v="82380"/>
    <s v="ENILSON DE SOUSA CAETANO"/>
    <x v="31"/>
    <s v="Caminhonete"/>
    <s v="Caminhonete S10"/>
    <s v="CHEVROLET"/>
    <s v="53081700"/>
    <s v="POSTO Z   Z SANTA MA"/>
    <s v="GUAPO"/>
    <s v="GO"/>
    <s v="DIESEL S-10"/>
    <n v="864"/>
    <n v="13.54"/>
    <s v=" Km/L"/>
    <n v="159269"/>
    <n v="63.82"/>
    <n v="7.7889999999999997"/>
    <n v="497.12"/>
    <s v="0"/>
    <s v="Planejamento Operaci"/>
    <s v="Planejamento Operaci"/>
    <s v="INSPECAO"/>
    <m/>
    <d v="2026-03-31T00:00:00"/>
    <x v="11"/>
    <x v="1"/>
    <x v="12"/>
  </r>
  <r>
    <s v="TUG2C45"/>
    <s v="60645800106437770"/>
    <s v="31/03/2026 01:08:46"/>
    <s v="80560"/>
    <s v="EDMAR PEREIRA COSTA"/>
    <x v="54"/>
    <s v="Utilitário"/>
    <s v="SAVEIRO"/>
    <s v="FIAT"/>
    <s v="81889412"/>
    <s v="POSTO ZERO UM"/>
    <s v="RIO VERDE"/>
    <s v="GO"/>
    <s v="ETANOL COMUM"/>
    <n v="432"/>
    <n v="9.99"/>
    <s v=" Km/L"/>
    <n v="141113"/>
    <n v="43.26"/>
    <n v="4.6900000000000004"/>
    <n v="202.89"/>
    <s v="1"/>
    <s v="EXT - KSE LOCAÇOES"/>
    <s v="Planejamento Operaci"/>
    <s v="KSE LOCAÇOES"/>
    <m/>
    <d v="2026-03-31T00:00:00"/>
    <x v="11"/>
    <x v="1"/>
    <x v="12"/>
  </r>
  <r>
    <s v="TTS4A16"/>
    <s v="60645800108788589"/>
    <s v="31/03/2026 02:29:42"/>
    <s v="70267"/>
    <s v="DOUGLAS VASCONCELOS MOURA"/>
    <x v="32"/>
    <s v="Caminhonete"/>
    <s v="Caminhonete S10"/>
    <s v="CHEVROLET"/>
    <s v="13342911"/>
    <s v="SANTA HELENA DE GOIAS"/>
    <s v="SANTA HELENA DE GOIAS"/>
    <s v="GO"/>
    <s v="DIESEL S-10"/>
    <n v="895"/>
    <n v="14.93"/>
    <s v=" Km/L"/>
    <n v="56665"/>
    <n v="59.95"/>
    <n v="8.19"/>
    <n v="490.99"/>
    <s v="1774934926"/>
    <s v="Planejamento Operaci"/>
    <s v="Planejamento Operaci"/>
    <s v="INSPECAO"/>
    <m/>
    <d v="2026-03-31T00:00:00"/>
    <x v="11"/>
    <x v="1"/>
    <x v="12"/>
  </r>
  <r>
    <s v="TTV4H65"/>
    <s v="60645800107557973"/>
    <s v="31/03/2026 03:56:04"/>
    <s v="07583"/>
    <s v="DAVID BORGES DOS SANTOS"/>
    <x v="65"/>
    <s v="Caminhonete"/>
    <s v="SAVEIRO CD RB MF"/>
    <s v="VOLKSWAGEN"/>
    <s v="07674909"/>
    <s v="AUTO POSTO INDIARA"/>
    <s v="INDIARA"/>
    <s v="GO"/>
    <s v="ETANOL COMUM"/>
    <n v="353"/>
    <n v="9.7200000000000006"/>
    <s v=" Km/L"/>
    <n v="36033"/>
    <n v="36.31"/>
    <n v="4.8899999999999997"/>
    <n v="177.56"/>
    <s v="13204"/>
    <s v="EXT - KSE LOCAÇOES"/>
    <s v="Planejamento Operaci"/>
    <s v="KSE LOCAÇOES"/>
    <m/>
    <d v="2026-03-31T00:00:00"/>
    <x v="11"/>
    <x v="1"/>
    <x v="12"/>
  </r>
  <r>
    <s v="TFI3B19"/>
    <s v="60645800105926941"/>
    <s v="31/03/2026 04:42:41"/>
    <s v="70214"/>
    <s v="IGOR LEMES FERNANDES"/>
    <x v="4"/>
    <s v="Automóvel"/>
    <s v="ARGO"/>
    <s v="FIAT"/>
    <s v="46209914"/>
    <s v="DECIO RIO VERDE"/>
    <s v="RIO VERDE"/>
    <s v="GO"/>
    <s v="ETANOL COMUM"/>
    <n v="483"/>
    <n v="10.56"/>
    <s v=" Km/L"/>
    <n v="88786"/>
    <n v="45.72"/>
    <n v="4.79"/>
    <n v="219"/>
    <s v="202603310442"/>
    <s v="Planejamento Operaci"/>
    <s v="Planejamento Operaci"/>
    <s v="Operacional"/>
    <m/>
    <d v="2026-03-31T00:00:00"/>
    <x v="11"/>
    <x v="1"/>
    <x v="0"/>
  </r>
  <r>
    <s v="TUG2C45"/>
    <s v="60645800106437770"/>
    <s v="31/03/2026 06:24:57"/>
    <s v="80560"/>
    <s v="EDMAR PEREIRA COSTA"/>
    <x v="54"/>
    <s v="Utilitário"/>
    <s v="SAVEIRO"/>
    <s v="FIAT"/>
    <s v="81889412"/>
    <s v="POSTO ZERO UM"/>
    <s v="RIO VERDE"/>
    <s v="GO"/>
    <s v="ETANOL COMUM"/>
    <n v="322"/>
    <n v="9.99"/>
    <s v=" Km/L"/>
    <n v="141435"/>
    <n v="32.229999999999997"/>
    <n v="4.6900000000000004"/>
    <n v="151.15"/>
    <s v="1"/>
    <s v="EXT - KSE LOCAÇOES"/>
    <s v="Planejamento Operaci"/>
    <s v="KSE LOCAÇOES"/>
    <m/>
    <d v="2026-03-31T00:00:00"/>
    <x v="11"/>
    <x v="1"/>
    <x v="12"/>
  </r>
  <r>
    <s v="TTT2H95"/>
    <s v="60645800106472477"/>
    <s v="31/03/2026 06:38:09"/>
    <s v="05208"/>
    <s v="CHARLES ROSA"/>
    <x v="63"/>
    <s v="Caminhonete"/>
    <s v="SAVEIRO CS RB MF"/>
    <s v="VW"/>
    <s v="45308900"/>
    <s v="POSTO LUPATINI"/>
    <s v="SANTO ANTONIO DA BARRA"/>
    <s v="GO"/>
    <s v="ETANOL COMUM"/>
    <n v="409"/>
    <n v="11.25"/>
    <s v=" Km/L"/>
    <n v="128376"/>
    <n v="36.36"/>
    <n v="4.99"/>
    <n v="181.44"/>
    <s v="0"/>
    <s v="EXT - KSE LOCAÇOES"/>
    <s v="Planejamento Operaci"/>
    <s v="KSE LOCAÇOES"/>
    <m/>
    <d v="2026-03-31T00:00:00"/>
    <x v="11"/>
    <x v="1"/>
    <x v="12"/>
  </r>
  <r>
    <s v="TJE5D27"/>
    <s v="60645800105124400"/>
    <s v="31/03/2026 06:42:19"/>
    <s v="00745"/>
    <s v="JOÃO LUIZ RODRIGUES PEREIRA_x0009__x0009__x0009__x0009_"/>
    <x v="60"/>
    <s v="EQUIPAMENTOS"/>
    <s v="GUINCHO LEVE"/>
    <s v="EQUIPAMENTO"/>
    <s v="46209914"/>
    <s v="DECIO RIO VERDE"/>
    <s v="RIO VERDE"/>
    <s v="GO"/>
    <s v="DIESEL S-10"/>
    <n v="491"/>
    <n v="5.36"/>
    <s v=" Km/L"/>
    <n v="28881"/>
    <n v="91.55"/>
    <n v="8.59"/>
    <n v="786.41"/>
    <s v="202603310641"/>
    <s v="EXT - LUCCA JR"/>
    <s v="Planejamento Operaci"/>
    <s v="LUCCA JR"/>
    <m/>
    <d v="2026-03-31T00:00:00"/>
    <x v="11"/>
    <x v="1"/>
    <x v="11"/>
  </r>
  <r>
    <s v="TJE5D27"/>
    <m/>
    <s v="31/03/2026 06:44:24"/>
    <m/>
    <m/>
    <x v="60"/>
    <m/>
    <m/>
    <m/>
    <m/>
    <s v="DECIO RIO VERDE"/>
    <m/>
    <m/>
    <s v="ARLA-32"/>
    <s v="-"/>
    <s v="-"/>
    <s v=" Km/L"/>
    <s v="-"/>
    <n v="5.0999999999999996"/>
    <m/>
    <n v="19.350000000000001"/>
    <m/>
    <m/>
    <m/>
    <m/>
    <m/>
    <d v="2026-03-31T00:00:00"/>
    <x v="11"/>
    <x v="1"/>
    <x v="11"/>
  </r>
  <r>
    <s v="TUW2D74"/>
    <s v="60645800105124310"/>
    <s v="31/03/2026 06:47:21"/>
    <s v="32823"/>
    <s v="GEOVANE FELIX DA CRUZ "/>
    <x v="35"/>
    <s v="Automóvel"/>
    <s v="CHEVROLET/S10 LS DD4"/>
    <s v="CHEVROLET"/>
    <s v="45341508"/>
    <s v="POSTO ALTO DA SERRA"/>
    <s v="ITUMBIARA"/>
    <s v="GO"/>
    <s v="DIESEL S-10"/>
    <n v="953"/>
    <n v="14.18"/>
    <s v=" Km/L"/>
    <n v="127162"/>
    <n v="67.19"/>
    <n v="7.7389999999999999"/>
    <n v="520.01"/>
    <s v="0"/>
    <s v="Planejamento Operaci"/>
    <s v="Planejamento Operaci"/>
    <s v="Operacional"/>
    <m/>
    <d v="2026-03-31T00:00:00"/>
    <x v="11"/>
    <x v="1"/>
    <x v="12"/>
  </r>
  <r>
    <s v="TUF2B45"/>
    <s v="60645800106472420"/>
    <s v="31/03/2026 07:21:45"/>
    <s v="01318"/>
    <s v="JOAO BATISTA REIS"/>
    <x v="37"/>
    <s v="Caminhonete"/>
    <s v="SAVEIRO CS RB MF"/>
    <s v="VW"/>
    <s v="85314604"/>
    <s v="MB POSTOS"/>
    <s v="GOIANIA"/>
    <s v="GO"/>
    <s v="ETANOL COMUM"/>
    <n v="405"/>
    <n v="9.07"/>
    <s v=" Km/L"/>
    <n v="148779"/>
    <n v="44.63"/>
    <n v="4.99"/>
    <n v="222.7"/>
    <s v="0"/>
    <s v="EXT - KSE LOCAÇOES"/>
    <s v="Planejamento Operaci"/>
    <s v="KSE LOCAÇOES"/>
    <m/>
    <d v="2026-03-31T00:00:00"/>
    <x v="11"/>
    <x v="1"/>
    <x v="12"/>
  </r>
  <r>
    <s v="TKB0E17"/>
    <s v="60645800106185180"/>
    <s v="31/03/2026 07:52:25"/>
    <s v="89061"/>
    <s v="HIGOR MARTINS FERREIRA_x0009__x0009__x0009__x0009_"/>
    <x v="27"/>
    <s v="EQUIPAMENTOS"/>
    <s v="GUINCHO LEVE"/>
    <s v="EQUIPAMENTO"/>
    <s v="45307105"/>
    <s v="POSTO GIRASSOL"/>
    <s v="ITUMBIARA"/>
    <s v="GO"/>
    <s v="DIESEL S-10"/>
    <n v="200"/>
    <n v="5.71"/>
    <s v=" Km/L"/>
    <n v="30729"/>
    <n v="35"/>
    <n v="8.4009999999999998"/>
    <n v="294.04000000000002"/>
    <s v="310328"/>
    <s v="EXT - LUCCA JR"/>
    <s v="Planejamento Operaci"/>
    <s v="LUCCA JR"/>
    <m/>
    <d v="2026-03-31T00:00:00"/>
    <x v="11"/>
    <x v="1"/>
    <x v="11"/>
  </r>
  <r>
    <s v="TFP3B22"/>
    <s v="60645800105143720"/>
    <s v="31/03/2026 07:54:26"/>
    <s v="02769"/>
    <s v="ANDRE LUIS PAULINO"/>
    <x v="6"/>
    <s v="Automóvel"/>
    <s v="ARGO"/>
    <s v="FIAT"/>
    <s v="81820900"/>
    <s v="AUTO POSTO KR 06"/>
    <s v="RIO VERDE"/>
    <s v="GO"/>
    <s v="ETANOL COMUM"/>
    <n v="319"/>
    <n v="9.25"/>
    <s v=" Km/L"/>
    <n v="57431"/>
    <n v="34.47"/>
    <n v="4.99"/>
    <n v="172.02"/>
    <s v="310328402"/>
    <s v="Planejamento Operaci"/>
    <s v="Planejamento Operaci"/>
    <s v="Operacional"/>
    <m/>
    <d v="2026-03-31T00:00:00"/>
    <x v="11"/>
    <x v="1"/>
    <x v="4"/>
  </r>
  <r>
    <s v="TFW2H32"/>
    <s v="60645800105143835"/>
    <s v="31/03/2026 08:09:33"/>
    <s v="99638"/>
    <s v="LAFAIETE DE SOUZA SANTOS"/>
    <x v="10"/>
    <s v="Automóvel"/>
    <s v="ARGO"/>
    <s v="FIAT"/>
    <s v="41891812"/>
    <s v="UBRASPETRO COM DE DERIVADOS DE"/>
    <s v="GOIANIA"/>
    <s v="GO"/>
    <s v="ETANOL COMUM"/>
    <n v="264"/>
    <n v="9.2200000000000006"/>
    <s v=" Km/L"/>
    <n v="65743"/>
    <n v="28.64"/>
    <n v="4.99"/>
    <n v="142.91"/>
    <s v="123395652"/>
    <s v="Planejamento Operaci"/>
    <s v="Planejamento Operaci"/>
    <s v="Operacional"/>
    <m/>
    <d v="2026-03-31T00:00:00"/>
    <x v="11"/>
    <x v="1"/>
    <x v="3"/>
  </r>
  <r>
    <s v="TGC9A34"/>
    <s v="60645800106437250"/>
    <s v="31/03/2026 08:31:40"/>
    <s v="70145"/>
    <s v="LUCAS HENRIQUE MAGALHAES DE SOUZA "/>
    <x v="48"/>
    <s v="EQUIPAMENTOS"/>
    <s v="AMBULANCIA"/>
    <s v="OUTROS"/>
    <s v="53081700"/>
    <s v="POSTO Z   Z SANTA MA"/>
    <s v="GUAPO"/>
    <s v="GO"/>
    <s v="DIESEL S-10"/>
    <n v="260"/>
    <n v="5.46"/>
    <s v=" Km/L"/>
    <n v="17287"/>
    <n v="47.62"/>
    <n v="7.7889999999999997"/>
    <n v="370.93"/>
    <s v="0"/>
    <s v="Planejamento Operaci"/>
    <s v="Planejamento Operaci"/>
    <s v="Operacional"/>
    <m/>
    <d v="2026-03-31T00:00:00"/>
    <x v="11"/>
    <x v="1"/>
    <x v="13"/>
  </r>
  <r>
    <s v="TFF5D72"/>
    <s v="60645800105143780"/>
    <s v="31/03/2026 08:35:59"/>
    <s v="95253"/>
    <s v="ANDRE AUGUSTO ARAUJO DE JESUS"/>
    <x v="2"/>
    <s v="Automóvel"/>
    <s v="ARGO"/>
    <s v="FIAT"/>
    <s v="53081700"/>
    <s v="POSTO Z   Z SANTA MA"/>
    <s v="GUAPO"/>
    <s v="GO"/>
    <s v="ETANOL COMUM"/>
    <n v="139"/>
    <n v="7.48"/>
    <s v=" Km/L"/>
    <n v="54076"/>
    <n v="18.59"/>
    <n v="4.1909999999999998"/>
    <n v="77.91"/>
    <s v="0"/>
    <s v="Planejamento Operaci"/>
    <s v="Planejamento Operaci"/>
    <s v="Operacional"/>
    <m/>
    <d v="2026-03-31T00:00:00"/>
    <x v="11"/>
    <x v="1"/>
    <x v="0"/>
  </r>
  <r>
    <s v="TFN0D12"/>
    <s v="60645800105143746"/>
    <s v="31/03/2026 08:41:05"/>
    <s v="00390"/>
    <s v="SILVINO JOSE DE BRITO"/>
    <x v="5"/>
    <s v="Automóvel"/>
    <s v="ARGO"/>
    <s v="FIAT"/>
    <s v="87107509"/>
    <s v="AUTO POSTO OLIMPIO"/>
    <s v="APARECIDA DE GOIANIA"/>
    <s v="GO"/>
    <s v="ETANOL COMUM"/>
    <n v="262"/>
    <n v="10.039999999999999"/>
    <s v=" Km/L"/>
    <n v="42956"/>
    <n v="26.1"/>
    <n v="4.55"/>
    <n v="118.76"/>
    <s v="0"/>
    <s v="Planejamento Operaci"/>
    <s v="Planejamento Operaci"/>
    <s v="Operacional"/>
    <m/>
    <d v="2026-03-31T00:00:00"/>
    <x v="11"/>
    <x v="1"/>
    <x v="3"/>
  </r>
  <r>
    <s v="QSW6J59"/>
    <s v="60645800106460000"/>
    <s v="31/03/2026 08:49:43"/>
    <s v="02910"/>
    <s v="EMERSON CRISTIANO DA SILVEIRA"/>
    <x v="28"/>
    <s v="EQUIPAMENTOS"/>
    <s v="CAMINHÃO PIPA"/>
    <s v="OUTROS"/>
    <s v="41826312"/>
    <s v="AUTO POSTO JACARE"/>
    <s v="ACREUNA"/>
    <s v="GO"/>
    <s v="DIESEL S-10"/>
    <n v="333"/>
    <n v="4.16"/>
    <s v=" Km/L"/>
    <n v="25112"/>
    <n v="80"/>
    <n v="7.9909999999999997"/>
    <n v="639.26"/>
    <s v="310331682"/>
    <s v="EXT - LUCCA JR"/>
    <s v="Planejamento Operaci"/>
    <s v="LUCCA JR"/>
    <m/>
    <d v="2026-03-31T00:00:00"/>
    <x v="11"/>
    <x v="1"/>
    <x v="11"/>
  </r>
  <r>
    <s v="TFD2J89"/>
    <s v="60645800105143710"/>
    <s v="31/03/2026 08:53:43"/>
    <s v="17385"/>
    <s v="VICTOR DE SOUZA"/>
    <x v="0"/>
    <s v="Automóvel"/>
    <s v="ARGO"/>
    <s v="FIAT"/>
    <s v="36698902"/>
    <s v="POSTO AZET"/>
    <s v="ANAPOLIS"/>
    <s v="GO"/>
    <s v="ETANOL COMUM"/>
    <n v="305"/>
    <n v="8.8699999999999992"/>
    <s v=" Km/L"/>
    <n v="25710"/>
    <n v="34.380000000000003"/>
    <n v="4.8899999999999997"/>
    <n v="168.12"/>
    <s v="437639"/>
    <s v="Planejamento Operaci"/>
    <s v="Planejamento Operaci"/>
    <s v="Operacional"/>
    <m/>
    <d v="2026-03-31T00:00:00"/>
    <x v="11"/>
    <x v="1"/>
    <x v="0"/>
  </r>
  <r>
    <s v="TER4970"/>
    <s v="60645800105124339"/>
    <s v="31/03/2026 08:56:48"/>
    <s v="52247"/>
    <s v="CARLOS ALBERTO DO ROSARIO"/>
    <x v="19"/>
    <s v="EQUIPAMENTOS"/>
    <s v="RETROESCAVADEIRA"/>
    <s v="CATERPILLAR"/>
    <s v="07674909"/>
    <s v="AUTO POSTO INDIARA"/>
    <s v="INDIARA"/>
    <s v="GO"/>
    <s v="DIESEL COMUM"/>
    <n v="0"/>
    <n v="0"/>
    <s v=" Km/L"/>
    <n v="0"/>
    <n v="111.69"/>
    <n v="7.99"/>
    <n v="892.41"/>
    <s v="13219"/>
    <s v="EXT - SAO PEDRO"/>
    <s v="Planejamento Operaci"/>
    <s v="SAO PEDRO"/>
    <m/>
    <d v="2026-03-31T00:00:00"/>
    <x v="11"/>
    <x v="1"/>
    <x v="7"/>
  </r>
  <r>
    <s v="TFY3C02"/>
    <s v="60645800105143770"/>
    <s v="31/03/2026 09:18:00"/>
    <s v="93324"/>
    <s v="PAULO ROBERTO BALBINO FERREIRA"/>
    <x v="14"/>
    <s v="Automóvel"/>
    <s v="ARGO"/>
    <s v="FIAT"/>
    <s v="75331801"/>
    <s v="DECIO CEZARINA"/>
    <s v="CEZARINA"/>
    <s v="GO"/>
    <s v="ETANOL COMUM"/>
    <n v="162"/>
    <n v="7.37"/>
    <s v=" Km/L"/>
    <n v="23294"/>
    <n v="21.98"/>
    <n v="4.6900000000000004"/>
    <n v="103.09"/>
    <s v="202603310917"/>
    <s v="Planejamento Operaci"/>
    <s v="Planejamento Operaci"/>
    <s v="Operacional"/>
    <m/>
    <d v="2026-03-31T00:00:00"/>
    <x v="11"/>
    <x v="1"/>
    <x v="0"/>
  </r>
  <r>
    <s v="TGK2G46"/>
    <s v="60645800106956305"/>
    <s v="31/03/2026 09:29:34"/>
    <s v="48710"/>
    <s v="GUSTAVO DA SILVA"/>
    <x v="59"/>
    <s v="Utilitário"/>
    <s v="FIORINO"/>
    <s v="FIAT"/>
    <s v="53030006"/>
    <s v="KR TREVO"/>
    <s v="SANTA HELENA DE GOIAS"/>
    <s v="GO"/>
    <s v="ETANOL COMUM"/>
    <n v="541"/>
    <n v="10.76"/>
    <s v=" Km/L"/>
    <n v="19651"/>
    <n v="50.29"/>
    <n v="4.99"/>
    <n v="250.95"/>
    <s v="310334124"/>
    <s v="Planejamento Operaci"/>
    <s v="Planejamento Operaci"/>
    <s v="Operacional"/>
    <m/>
    <d v="2026-03-31T00:00:00"/>
    <x v="11"/>
    <x v="1"/>
    <x v="5"/>
  </r>
  <r>
    <s v="TGM2I26"/>
    <s v="60645800106958050"/>
    <s v="31/03/2026 09:57:17"/>
    <s v="59226"/>
    <s v="PASCHOAL FAVORITTO DE QUEIROZ"/>
    <x v="52"/>
    <s v="Utilitário"/>
    <s v="FIORINO"/>
    <s v="FIAT"/>
    <s v="69459415"/>
    <s v="PADDOCK CEZARINA"/>
    <s v="CEZARINA"/>
    <s v="GO"/>
    <s v="ETANOL COMUM"/>
    <n v="210"/>
    <n v="6.43"/>
    <s v=" Km/L"/>
    <n v="25010"/>
    <n v="32.67"/>
    <n v="4.3899999999999997"/>
    <n v="143.41999999999999"/>
    <s v="409967"/>
    <s v="EXT - KSE LOCAÇOES"/>
    <s v="Planejamento Operaci"/>
    <s v="Operacional"/>
    <m/>
    <d v="2026-03-31T00:00:00"/>
    <x v="11"/>
    <x v="1"/>
    <x v="5"/>
  </r>
  <r>
    <s v="TFS3C72"/>
    <s v="60645800105143738"/>
    <s v="31/03/2026 11:09:16"/>
    <s v="00271"/>
    <s v="HEDER OLIVEIRA SANTANA"/>
    <x v="9"/>
    <s v="Automóvel"/>
    <s v="ARGO"/>
    <s v="FIAT"/>
    <s v="41875311"/>
    <s v="POSTO SABOR DA TERRA"/>
    <s v="INDIARA"/>
    <s v="GO"/>
    <s v="ETANOL COMUM"/>
    <n v="258"/>
    <n v="7.78"/>
    <s v=" Km/L"/>
    <n v="91028"/>
    <n v="33.159999999999997"/>
    <n v="5.38"/>
    <n v="178.41"/>
    <s v="310340113"/>
    <s v="Planejamento Operaci"/>
    <s v="Planejamento Operaci"/>
    <s v="Operacional"/>
    <m/>
    <d v="2026-03-31T00:00:00"/>
    <x v="11"/>
    <x v="1"/>
    <x v="4"/>
  </r>
  <r>
    <s v="TTP5B47"/>
    <s v="60645800106472110"/>
    <s v="31/03/2026 11:16:16"/>
    <s v="02710"/>
    <s v="RAINON LOPES ALMEIDA"/>
    <x v="40"/>
    <s v="Caminhonete"/>
    <s v="SAVEIRO CS RB MF"/>
    <s v="VW"/>
    <s v="75331801"/>
    <s v="DECIO CEZARINA"/>
    <s v="CEZARINA"/>
    <s v="GO"/>
    <s v="ETANOL COMUM"/>
    <n v="526"/>
    <n v="11.15"/>
    <s v=" Km/L"/>
    <n v="147463"/>
    <n v="47.18"/>
    <n v="4.6900000000000004"/>
    <n v="221.27"/>
    <s v="202603311115"/>
    <s v="EXT - KSE LOCAÇOES"/>
    <s v="Planejamento Operaci"/>
    <s v="KSE LOCAÇOES"/>
    <m/>
    <d v="2026-03-31T00:00:00"/>
    <x v="11"/>
    <x v="1"/>
    <x v="12"/>
  </r>
  <r>
    <s v="MCR1N11"/>
    <s v="60645800105124201"/>
    <s v="31/03/2026 11:30:34"/>
    <s v="13078"/>
    <s v="JOSE ROMARIO DOS ANJOS SOUSA"/>
    <x v="19"/>
    <s v="Automóvel"/>
    <s v="MINI CARREGADEIRA"/>
    <s v="OUTROS"/>
    <s v="81889412"/>
    <s v="POSTO ZERO UM"/>
    <s v="RIO VERDE"/>
    <s v="GO"/>
    <s v="DIESEL COMUM"/>
    <n v="0"/>
    <n v="0"/>
    <s v=" Km/L"/>
    <n v="0"/>
    <n v="43.97"/>
    <n v="7.891"/>
    <n v="346.95"/>
    <s v="1"/>
    <s v="EXT - SAO PEDRO"/>
    <s v="Planejamento Operaci"/>
    <s v="SAO PEDRO"/>
    <m/>
    <d v="2026-03-31T00:00:00"/>
    <x v="11"/>
    <x v="1"/>
    <x v="7"/>
  </r>
  <r>
    <s v="TFX7J72"/>
    <s v="60645800105836505"/>
    <s v="31/03/2026 12:14:45"/>
    <s v="03126"/>
    <s v="PEDRO PAULO SILVA SANTOS"/>
    <x v="11"/>
    <s v="Automóvel"/>
    <s v="ARGO"/>
    <s v="FIAT"/>
    <s v="45307105"/>
    <s v="POSTO GIRASSOL"/>
    <s v="ITUMBIARA"/>
    <s v="GO"/>
    <s v="ETANOL COMUM"/>
    <n v="289"/>
    <n v="9.6300000000000008"/>
    <s v=" Km/L"/>
    <n v="72037"/>
    <n v="30"/>
    <n v="4.6900000000000004"/>
    <n v="140.69999999999999"/>
    <s v="310344"/>
    <s v="Planejamento Operaci"/>
    <s v="Planejamento Operaci"/>
    <s v="Operacional"/>
    <m/>
    <d v="2026-03-31T00:00:00"/>
    <x v="11"/>
    <x v="1"/>
    <x v="4"/>
  </r>
  <r>
    <s v="TLO0E87"/>
    <s v="60645800106184255"/>
    <s v="31/03/2026 12:15:18"/>
    <s v="04911"/>
    <s v="HYAGO GONÇALVES FERNANDES"/>
    <x v="43"/>
    <s v="EQUIPAMENTOS"/>
    <s v="GUINCHO LEVE"/>
    <s v="EQUIPAMENTO"/>
    <s v="53081700"/>
    <s v="POSTO Z   Z SANTA MA"/>
    <s v="GUAPO"/>
    <s v="GO"/>
    <s v="DIESEL S-10"/>
    <n v="254"/>
    <n v="5.48"/>
    <s v=" Km/L"/>
    <n v="39563"/>
    <n v="46.34"/>
    <n v="7.79"/>
    <n v="361.01"/>
    <s v="0"/>
    <s v="EXT - LUCCA JR"/>
    <s v="Planejamento Operaci"/>
    <s v="LUCCA JR"/>
    <m/>
    <d v="2026-03-31T00:00:00"/>
    <x v="11"/>
    <x v="1"/>
    <x v="11"/>
  </r>
  <r>
    <s v="TLO0E87"/>
    <m/>
    <s v="31/03/2026 12:15:18"/>
    <m/>
    <m/>
    <x v="43"/>
    <m/>
    <m/>
    <m/>
    <m/>
    <s v="POSTO Z   Z SANTA MA"/>
    <m/>
    <m/>
    <s v="ARLA-32"/>
    <s v="-"/>
    <s v="-"/>
    <s v=" Km/L"/>
    <s v="-"/>
    <n v="2.92"/>
    <m/>
    <n v="14.27"/>
    <m/>
    <m/>
    <m/>
    <m/>
    <m/>
    <d v="2026-03-31T00:00:00"/>
    <x v="11"/>
    <x v="1"/>
    <x v="11"/>
  </r>
  <r>
    <s v="TTV4H65"/>
    <s v="60645800107557973"/>
    <s v="31/03/2026 12:38:12"/>
    <s v="70129"/>
    <s v="DIONILSON DE SOUZA SANTOS"/>
    <x v="65"/>
    <s v="Caminhonete"/>
    <s v="SAVEIRO CD RB MF"/>
    <s v="VOLKSWAGEN"/>
    <s v="41826312"/>
    <s v="AUTO POSTO JACARE"/>
    <s v="ACREUNA"/>
    <s v="GO"/>
    <s v="ETANOL COMUM"/>
    <n v="534"/>
    <n v="10.54"/>
    <s v=" Km/L"/>
    <n v="36567"/>
    <n v="50.65"/>
    <n v="4.8600000000000003"/>
    <n v="246.17"/>
    <s v="310345404"/>
    <s v="EXT - KSE LOCAÇOES"/>
    <s v="Planejamento Operaci"/>
    <s v="KSE LOCAÇOES"/>
    <m/>
    <d v="2026-03-31T00:00:00"/>
    <x v="11"/>
    <x v="1"/>
    <x v="12"/>
  </r>
  <r>
    <s v="TTY2C25"/>
    <s v="60645800106472430"/>
    <s v="31/03/2026 13:14:39"/>
    <s v="53759"/>
    <s v="DHEIMERSON BRUNO MARINHO DE LIRA"/>
    <x v="38"/>
    <s v="Caminhonete"/>
    <s v="SAVEIRO CS RB MF"/>
    <s v="VW"/>
    <s v="46286315"/>
    <s v="POSTO CENTRAL"/>
    <s v="BOM JESUS"/>
    <s v="GO"/>
    <s v="ETANOL COMUM"/>
    <n v="438"/>
    <n v="10.1"/>
    <s v=" Km/L"/>
    <n v="127011"/>
    <n v="43.37"/>
    <n v="4.99"/>
    <n v="216.42"/>
    <s v="1"/>
    <s v="EXT - KSE LOCAÇOES"/>
    <s v="Planejamento Operaci"/>
    <s v="KSE LOCAÇOES"/>
    <m/>
    <d v="2026-03-31T00:00:00"/>
    <x v="11"/>
    <x v="1"/>
    <x v="12"/>
  </r>
  <r>
    <s v="TFN0D12"/>
    <s v="60645800105143746"/>
    <s v="31/03/2026 14:12:07"/>
    <s v="00390"/>
    <s v="SILVINO JOSE DE BRITO"/>
    <x v="5"/>
    <s v="Automóvel"/>
    <s v="ARGO"/>
    <s v="FIAT"/>
    <s v="46286315"/>
    <s v="POSTO CENTRAL"/>
    <s v="BOM JESUS"/>
    <s v="GO"/>
    <s v="ETANOL COMUM"/>
    <n v="257"/>
    <n v="11.26"/>
    <s v=" Km/L"/>
    <n v="43213"/>
    <n v="22.83"/>
    <n v="4.99"/>
    <n v="113.93"/>
    <s v="1"/>
    <s v="Planejamento Operaci"/>
    <s v="Planejamento Operaci"/>
    <s v="Operacional"/>
    <m/>
    <d v="2026-03-31T00:00:00"/>
    <x v="11"/>
    <x v="1"/>
    <x v="3"/>
  </r>
  <r>
    <s v="TTR3A31"/>
    <s v="60645800106472404"/>
    <s v="31/03/2026 15:10:19"/>
    <s v="00386"/>
    <s v="RAFAEL SOUZA LIMA"/>
    <x v="53"/>
    <s v="Caminhonete"/>
    <s v="SAVEIRO CS RB MF"/>
    <s v="VW"/>
    <s v="88866609"/>
    <s v="AUTO POSTO HUDSON RV"/>
    <s v="RIO VERDE"/>
    <s v="GO"/>
    <s v="ETANOL COMUM"/>
    <n v="515"/>
    <n v="10.3"/>
    <s v=" Km/L"/>
    <n v="135257"/>
    <n v="50"/>
    <n v="4.79"/>
    <n v="239.5"/>
    <s v="310354568"/>
    <s v="EXT - KSE LOCAÇOES"/>
    <s v="Planejamento Operaci"/>
    <s v="KSE LOCAÇOES"/>
    <m/>
    <d v="2026-03-31T00:00:00"/>
    <x v="11"/>
    <x v="1"/>
    <x v="12"/>
  </r>
  <r>
    <s v="SQZ2J86"/>
    <s v="60645800106437760"/>
    <s v="31/03/2026 16:16:13"/>
    <s v="93324"/>
    <s v="PAULO ROBERTO BALBINO FERREIRA"/>
    <x v="72"/>
    <s v="Caminhonete"/>
    <s v="SAVEIRO"/>
    <s v="VOLKSWAGEN"/>
    <s v="85314604"/>
    <s v="MB POSTOS"/>
    <s v="GOIANIA"/>
    <s v="GO"/>
    <s v="ETANOL COMUM"/>
    <n v="327"/>
    <n v="7.3"/>
    <s v=" Km/L"/>
    <n v="170060"/>
    <n v="44.8"/>
    <n v="4.99"/>
    <n v="223.55"/>
    <s v="0"/>
    <s v="EXT - KSE LOCAÇOES"/>
    <s v="Planejamento Operaci"/>
    <s v="INSPECAO"/>
    <m/>
    <d v="2026-03-31T00:00:00"/>
    <x v="11"/>
    <x v="1"/>
    <x v="12"/>
  </r>
  <r>
    <s v="TUQ2H91"/>
    <s v="60645800107558597"/>
    <s v="31/03/2026 16:20:06"/>
    <s v="87954"/>
    <s v="DANIEL GONÇALVES"/>
    <x v="66"/>
    <s v="Caminhonete"/>
    <s v="SAVEIRO CD RB MF"/>
    <s v="VOLKSWAGEN"/>
    <s v="81889412"/>
    <s v="POSTO ZERO UM"/>
    <s v="RIO VERDE"/>
    <s v="GO"/>
    <s v="ETANOL COMUM"/>
    <n v="325"/>
    <n v="7.75"/>
    <s v=" Km/L"/>
    <n v="39332"/>
    <n v="41.91"/>
    <n v="4.6900000000000004"/>
    <n v="196.55"/>
    <s v="0"/>
    <s v="EXT - KSE LOCAÇOES"/>
    <s v="Planejamento Operaci"/>
    <s v="KSE LOCAÇOES"/>
    <m/>
    <d v="2026-03-31T00:00:00"/>
    <x v="11"/>
    <x v="1"/>
    <x v="12"/>
  </r>
  <r>
    <s v="TFW2H32"/>
    <s v="60645800105143835"/>
    <s v="31/03/2026 16:20:57"/>
    <s v="99638"/>
    <s v="LAFAIETE DE SOUZA SANTOS"/>
    <x v="10"/>
    <s v="Automóvel"/>
    <s v="ARGO"/>
    <s v="FIAT"/>
    <s v="75331801"/>
    <s v="DECIO CEZARINA"/>
    <s v="CEZARINA"/>
    <s v="GO"/>
    <s v="ETANOL COMUM"/>
    <n v="282"/>
    <n v="8.83"/>
    <s v=" Km/L"/>
    <n v="66025"/>
    <n v="31.93"/>
    <n v="4.6900000000000004"/>
    <n v="149.75"/>
    <s v="202603311620"/>
    <s v="Planejamento Operaci"/>
    <s v="Planejamento Operaci"/>
    <s v="Operacional"/>
    <m/>
    <d v="2026-03-31T00:00:00"/>
    <x v="11"/>
    <x v="1"/>
    <x v="3"/>
  </r>
  <r>
    <s v="IMP5S22"/>
    <s v="60645800105124210"/>
    <s v="31/03/2026 16:46:41"/>
    <s v="13078"/>
    <s v="JOSE ROMARIO DOS ANJOS SOUSA"/>
    <x v="19"/>
    <s v="Utilitário"/>
    <s v="ROÇADEIRAS"/>
    <s v="FIAT"/>
    <s v="45307105"/>
    <s v="POSTO GIRASSOL"/>
    <s v="ITUMBIARA"/>
    <s v="GO"/>
    <s v="GASOLINA COMUM"/>
    <n v="0"/>
    <n v="0"/>
    <s v=" Km/L"/>
    <n v="0"/>
    <n v="20"/>
    <n v="6.49"/>
    <n v="129.80000000000001"/>
    <s v="310360"/>
    <s v="EXT - SAO PEDRO"/>
    <s v="Planejamento Operaci"/>
    <s v="SAO PEDRO"/>
    <m/>
    <d v="2026-03-31T00:00:00"/>
    <x v="11"/>
    <x v="1"/>
    <x v="7"/>
  </r>
  <r>
    <s v="TTT2H95"/>
    <s v="60645800106472477"/>
    <s v="31/03/2026 16:48:58"/>
    <s v="46440"/>
    <s v="PAULO SOUSA DIAS"/>
    <x v="63"/>
    <s v="Caminhonete"/>
    <s v="SAVEIRO CS RB MF"/>
    <s v="VW"/>
    <s v="45308900"/>
    <s v="POSTO LUPATINI"/>
    <s v="SANTO ANTONIO DA BARRA"/>
    <s v="GO"/>
    <s v="ETANOL COMUM"/>
    <n v="489"/>
    <n v="10.7"/>
    <s v=" Km/L"/>
    <n v="128865"/>
    <n v="45.7"/>
    <n v="4.99"/>
    <n v="228.04"/>
    <s v="0"/>
    <s v="EXT - KSE LOCAÇOES"/>
    <s v="Planejamento Operaci"/>
    <s v="KSE LOCAÇOES"/>
    <m/>
    <d v="2026-03-31T00:00:00"/>
    <x v="11"/>
    <x v="1"/>
    <x v="12"/>
  </r>
  <r>
    <s v="TTQ4C10"/>
    <s v="60645800106553930"/>
    <s v="31/03/2026 16:52:53"/>
    <s v="04617"/>
    <s v="JESSICA MARIA ALVES LOPES"/>
    <x v="31"/>
    <s v="Caminhonete"/>
    <s v="Caminhonete S10"/>
    <s v="CHEVROLET"/>
    <s v="53081700"/>
    <s v="POSTO Z   Z SANTA MA"/>
    <s v="GUAPO"/>
    <s v="GO"/>
    <s v="DIESEL S-10"/>
    <n v="682"/>
    <n v="15.18"/>
    <s v=" Km/L"/>
    <n v="159951"/>
    <n v="44.92"/>
    <n v="7.7889999999999997"/>
    <n v="349.89"/>
    <s v="0"/>
    <s v="Planejamento Operaci"/>
    <s v="Planejamento Operaci"/>
    <s v="INSPECAO"/>
    <m/>
    <d v="2026-03-31T00:00:00"/>
    <x v="11"/>
    <x v="1"/>
    <x v="12"/>
  </r>
  <r>
    <s v="TUG2C45"/>
    <s v="60645800106437770"/>
    <s v="31/03/2026 16:58:14"/>
    <s v="02527"/>
    <s v="ALCIENE MARTINS PONTES"/>
    <x v="54"/>
    <s v="Utilitário"/>
    <s v="SAVEIRO"/>
    <s v="FIAT"/>
    <s v="81889412"/>
    <s v="POSTO ZERO UM"/>
    <s v="RIO VERDE"/>
    <s v="GO"/>
    <s v="ETANOL COMUM"/>
    <n v="332"/>
    <n v="9.69"/>
    <s v=" Km/L"/>
    <n v="141767"/>
    <n v="34.270000000000003"/>
    <n v="4.6900000000000004"/>
    <n v="160.72"/>
    <s v="2"/>
    <s v="EXT - KSE LOCAÇOES"/>
    <s v="Planejamento Operaci"/>
    <s v="KSE LOCAÇOES"/>
    <m/>
    <d v="2026-03-31T00:00:00"/>
    <x v="11"/>
    <x v="1"/>
    <x v="12"/>
  </r>
  <r>
    <s v="TTS4A16"/>
    <s v="60645800108788589"/>
    <s v="31/03/2026 17:23:17"/>
    <s v="00399"/>
    <s v="JULIANO FERNANDES DA SILVA"/>
    <x v="32"/>
    <s v="Caminhonete"/>
    <s v="Caminhonete S10"/>
    <s v="CHEVROLET"/>
    <s v="75331003"/>
    <s v="SUPERVIA LAGOA"/>
    <s v="RIO VERDE"/>
    <s v="GO"/>
    <s v="DIESEL S-10"/>
    <n v="683"/>
    <n v="13.89"/>
    <s v=" Km/L"/>
    <n v="57348"/>
    <n v="49.16"/>
    <n v="7.89"/>
    <n v="387.87"/>
    <s v="0"/>
    <s v="Planejamento Operaci"/>
    <s v="Planejamento Operaci"/>
    <s v="INSPECAO"/>
    <m/>
    <d v="2026-03-31T00:00:00"/>
    <x v="11"/>
    <x v="1"/>
    <x v="12"/>
  </r>
  <r>
    <s v="TFY2H52"/>
    <s v="60645800105143790"/>
    <s v="31/03/2026 17:37:24"/>
    <s v="70093"/>
    <s v="CLAUDSTONE DOS REIS MENDES JUNIOR"/>
    <x v="13"/>
    <s v="Automóvel"/>
    <s v="ARGO"/>
    <s v="FIAT"/>
    <s v="46286315"/>
    <s v="POSTO CENTRAL"/>
    <s v="BOM JESUS"/>
    <s v="GO"/>
    <s v="ETANOL COMUM"/>
    <n v="325"/>
    <n v="8.3000000000000007"/>
    <s v=" Km/L"/>
    <n v="14491"/>
    <n v="39.17"/>
    <n v="4.9909999999999997"/>
    <n v="195.49"/>
    <s v="1"/>
    <s v="Planejamento Operaci"/>
    <s v="Planejamento Operaci"/>
    <s v="Operacional"/>
    <m/>
    <d v="2026-03-31T00:00:00"/>
    <x v="11"/>
    <x v="1"/>
    <x v="3"/>
  </r>
  <r>
    <s v="TFS3C72"/>
    <s v="60645800105143738"/>
    <s v="31/03/2026 18:06:05"/>
    <s v="00271"/>
    <s v="HEDER OLIVEIRA SANTANA"/>
    <x v="9"/>
    <s v="Automóvel"/>
    <s v="ARGO"/>
    <s v="FIAT"/>
    <s v="13308211"/>
    <s v="P. BANDEIRANTES"/>
    <s v="RIO VERDE"/>
    <s v="GO"/>
    <s v="ETANOL COMUM"/>
    <n v="172"/>
    <n v="7.35"/>
    <s v=" Km/L"/>
    <n v="91200"/>
    <n v="23.4"/>
    <n v="4.7919999999999998"/>
    <n v="112.13"/>
    <s v="310364950"/>
    <s v="Planejamento Operaci"/>
    <s v="Planejamento Operaci"/>
    <s v="Operacional"/>
    <m/>
    <d v="2026-03-31T00:00:00"/>
    <x v="11"/>
    <x v="1"/>
    <x v="4"/>
  </r>
  <r>
    <s v="TFN0D12"/>
    <s v="60645800105143746"/>
    <s v="31/03/2026 18:21:28"/>
    <s v="00390"/>
    <s v="SILVINO JOSE DE BRITO"/>
    <x v="5"/>
    <s v="Automóvel"/>
    <s v="ARGO"/>
    <s v="FIAT"/>
    <s v="75331801"/>
    <s v="DECIO CEZARINA"/>
    <s v="CEZARINA"/>
    <s v="GO"/>
    <s v="ETANOL COMUM"/>
    <n v="236"/>
    <n v="10.85"/>
    <s v=" Km/L"/>
    <n v="43449"/>
    <n v="21.75"/>
    <n v="4.6900000000000004"/>
    <n v="102.01"/>
    <s v="202603311820"/>
    <s v="Planejamento Operaci"/>
    <s v="Planejamento Operaci"/>
    <s v="Operacional"/>
    <m/>
    <d v="2026-03-31T00:00:00"/>
    <x v="11"/>
    <x v="1"/>
    <x v="3"/>
  </r>
  <r>
    <s v="TFF5D72"/>
    <s v="60645800105143780"/>
    <s v="31/03/2026 18:24:43"/>
    <s v="95253"/>
    <s v="ANDRE AUGUSTO ARAUJO DE JESUS"/>
    <x v="2"/>
    <s v="Automóvel"/>
    <s v="ARGO"/>
    <s v="FIAT"/>
    <s v="41826312"/>
    <s v="AUTO POSTO JACARE"/>
    <s v="ACREUNA"/>
    <s v="GO"/>
    <s v="ETANOL COMUM"/>
    <n v="288"/>
    <n v="8.99"/>
    <s v=" Km/L"/>
    <n v="54364"/>
    <n v="32.03"/>
    <n v="4.8600000000000003"/>
    <n v="155.66999999999999"/>
    <s v="310366204"/>
    <s v="Planejamento Operaci"/>
    <s v="Planejamento Operaci"/>
    <s v="Operacional"/>
    <m/>
    <d v="2026-03-31T00:00:00"/>
    <x v="11"/>
    <x v="1"/>
    <x v="0"/>
  </r>
  <r>
    <s v="TUF2B45"/>
    <s v="60645800106472420"/>
    <s v="31/03/2026 18:27:51"/>
    <s v="01318"/>
    <s v="JOAO BATISTA REIS"/>
    <x v="37"/>
    <s v="Caminhonete"/>
    <s v="SAVEIRO CS RB MF"/>
    <s v="VW"/>
    <s v="85314604"/>
    <s v="MB POSTOS"/>
    <s v="GOIANIA"/>
    <s v="GO"/>
    <s v="ETANOL COMUM"/>
    <n v="334"/>
    <n v="8.27"/>
    <s v=" Km/L"/>
    <n v="149113"/>
    <n v="40.380000000000003"/>
    <n v="4.99"/>
    <n v="201.5"/>
    <s v="0"/>
    <s v="EXT - KSE LOCAÇOES"/>
    <s v="Planejamento Operaci"/>
    <s v="KSE LOCAÇOES"/>
    <m/>
    <d v="2026-03-31T00:00:00"/>
    <x v="11"/>
    <x v="1"/>
    <x v="12"/>
  </r>
  <r>
    <s v="TGM4D76"/>
    <s v="60645800106437582"/>
    <s v="31/03/2026 18:37:59"/>
    <s v="33534"/>
    <s v="MARCOS ANTONIO MARCELINO DA SILVA"/>
    <x v="56"/>
    <s v="Caminhonete"/>
    <s v="FIORINO"/>
    <s v="FIAT"/>
    <s v="75331003"/>
    <s v="SUPERVIA LAGOA"/>
    <s v="RIO VERDE"/>
    <s v="GO"/>
    <s v="ETANOL COMUM"/>
    <n v="232"/>
    <n v="6.45"/>
    <s v=" Km/L"/>
    <n v="24762"/>
    <n v="35.99"/>
    <n v="4.8899999999999997"/>
    <n v="175.99"/>
    <s v="0"/>
    <s v="Planejamento Operaci"/>
    <s v="Planejamento Operaci"/>
    <s v="Operacional"/>
    <m/>
    <d v="2026-03-31T00:00:00"/>
    <x v="11"/>
    <x v="1"/>
    <x v="5"/>
  </r>
  <r>
    <s v="TFY3C02"/>
    <s v="60645800105143770"/>
    <s v="31/03/2026 18:53:02"/>
    <s v="93324"/>
    <s v="PAULO ROBERTO BALBINO FERREIRA"/>
    <x v="14"/>
    <s v="Automóvel"/>
    <s v="ARGO"/>
    <s v="FIAT"/>
    <s v="75331801"/>
    <s v="DECIO CEZARINA"/>
    <s v="CEZARINA"/>
    <s v="GO"/>
    <s v="ETANOL COMUM"/>
    <n v="316"/>
    <n v="10.18"/>
    <s v=" Km/L"/>
    <n v="23610"/>
    <n v="31.03"/>
    <n v="4.6900000000000004"/>
    <n v="145.53"/>
    <s v="202603311851"/>
    <s v="Planejamento Operaci"/>
    <s v="Planejamento Operaci"/>
    <s v="Operacional"/>
    <m/>
    <d v="2026-03-31T00:00:00"/>
    <x v="11"/>
    <x v="1"/>
    <x v="0"/>
  </r>
  <r>
    <s v="TGA0B06"/>
    <s v="60645800106958060"/>
    <s v="31/03/2026 19:17:21"/>
    <s v="00933"/>
    <s v="GIULEY RIBEIRO DOS SANTOS"/>
    <x v="55"/>
    <s v="Caminhonete"/>
    <s v="FIORINO"/>
    <s v="FIAT"/>
    <s v="45308900"/>
    <s v="POSTO LUPATINI"/>
    <s v="SANTO ANTONIO DA BARRA"/>
    <s v="GO"/>
    <s v="ETANOL COMUM"/>
    <n v="297"/>
    <n v="8.44"/>
    <s v=" Km/L"/>
    <n v="26378"/>
    <n v="35.18"/>
    <n v="4.99"/>
    <n v="175.55"/>
    <s v="0"/>
    <s v="Planejamento Operaci"/>
    <s v="Planejamento Operaci"/>
    <s v="TI e Automação"/>
    <m/>
    <d v="2026-03-31T00:00:00"/>
    <x v="11"/>
    <x v="1"/>
    <x v="5"/>
  </r>
  <r>
    <s v="TIV6G27"/>
    <s v="60645800106184069"/>
    <s v="31/03/2026 19:54:02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375"/>
    <n v="6.11"/>
    <s v=" Km/L"/>
    <n v="41794"/>
    <n v="61.41"/>
    <n v="7.8"/>
    <n v="479.01"/>
    <s v="310371562"/>
    <s v="EXT - LUCCA JR"/>
    <s v="Planejamento Operaci"/>
    <s v="LUCCA JR"/>
    <m/>
    <d v="2026-03-31T00:00:00"/>
    <x v="11"/>
    <x v="1"/>
    <x v="11"/>
  </r>
  <r>
    <s v="TIV6G27"/>
    <m/>
    <s v="31/03/2026 19:54:02"/>
    <m/>
    <m/>
    <x v="30"/>
    <m/>
    <m/>
    <m/>
    <m/>
    <s v="AUTO POSTO JACARE"/>
    <m/>
    <m/>
    <s v="ARLA-32"/>
    <s v="-"/>
    <s v="-"/>
    <s v=" Km/L"/>
    <s v="-"/>
    <n v="5.01"/>
    <m/>
    <n v="16.55"/>
    <m/>
    <m/>
    <m/>
    <m/>
    <m/>
    <d v="2026-03-31T00:00:00"/>
    <x v="11"/>
    <x v="1"/>
    <x v="11"/>
  </r>
  <r>
    <s v="TFI3B19"/>
    <s v="60645800105926941"/>
    <s v="31/03/2026 20:13:38"/>
    <s v="03102"/>
    <s v="EDES GONÇALVES DA SILVA"/>
    <x v="4"/>
    <s v="Automóvel"/>
    <s v="ARGO"/>
    <s v="FIAT"/>
    <s v="13308211"/>
    <s v="P. BANDEIRANTES"/>
    <s v="RIO VERDE"/>
    <s v="GO"/>
    <s v="ETANOL COMUM"/>
    <n v="283"/>
    <n v="9.0299999999999994"/>
    <s v=" Km/L"/>
    <n v="89069"/>
    <n v="31.33"/>
    <n v="4.79"/>
    <n v="150.07"/>
    <s v="310372541"/>
    <s v="Planejamento Operaci"/>
    <s v="Planejamento Operaci"/>
    <s v="Operacional"/>
    <m/>
    <d v="2026-03-31T00:00:00"/>
    <x v="11"/>
    <x v="1"/>
    <x v="0"/>
  </r>
  <r>
    <s v="TTP5B47"/>
    <s v="60645800106472110"/>
    <s v="31/03/2026 20:37:33"/>
    <s v="01227"/>
    <s v="DAILTON FERREIRA CRUVINEL"/>
    <x v="40"/>
    <s v="Caminhonete"/>
    <s v="SAVEIRO CS RB MF"/>
    <s v="VW"/>
    <s v="75331801"/>
    <s v="DECIO CEZARINA"/>
    <s v="CEZARINA"/>
    <s v="GO"/>
    <s v="ETANOL COMUM"/>
    <n v="376"/>
    <n v="9.42"/>
    <s v=" Km/L"/>
    <n v="147839"/>
    <n v="39.93"/>
    <n v="4.6900000000000004"/>
    <n v="187.27"/>
    <s v="202603312036"/>
    <s v="EXT - KSE LOCAÇOES"/>
    <s v="Planejamento Operaci"/>
    <s v="KSE LOCAÇOES"/>
    <m/>
    <d v="2026-03-31T00:00:00"/>
    <x v="11"/>
    <x v="1"/>
    <x v="12"/>
  </r>
  <r>
    <s v="TTV4H65"/>
    <s v="60645800107557973"/>
    <s v="31/03/2026 21:06:57"/>
    <s v="07583"/>
    <s v="DAVID BORGES DOS SANTOS"/>
    <x v="65"/>
    <s v="Caminhonete"/>
    <s v="SAVEIRO CD RB MF"/>
    <s v="VOLKSWAGEN"/>
    <s v="07674909"/>
    <s v="AUTO POSTO INDIARA"/>
    <s v="INDIARA"/>
    <s v="GO"/>
    <s v="ETANOL COMUM"/>
    <n v="353"/>
    <n v="10.52"/>
    <s v=" Km/L"/>
    <n v="36920"/>
    <n v="33.54"/>
    <n v="4.8899999999999997"/>
    <n v="164.01"/>
    <s v="13252"/>
    <s v="EXT - KSE LOCAÇOES"/>
    <s v="Planejamento Operaci"/>
    <s v="KSE LOCAÇOES"/>
    <m/>
    <d v="2026-03-31T00:00:00"/>
    <x v="11"/>
    <x v="1"/>
    <x v="12"/>
  </r>
  <r>
    <s v="TUF2B45"/>
    <s v="60645800106472420"/>
    <s v="31/03/2026 23:12:49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258"/>
    <n v="10.63"/>
    <s v=" Km/L"/>
    <n v="149371"/>
    <n v="24.28"/>
    <n v="4.8899999999999997"/>
    <n v="118.73"/>
    <s v="0"/>
    <s v="EXT - KSE LOCAÇOES"/>
    <s v="Planejamento Operaci"/>
    <s v="KSE LOCAÇOES"/>
    <m/>
    <d v="2026-03-31T00:00:00"/>
    <x v="11"/>
    <x v="1"/>
    <x v="12"/>
  </r>
  <r>
    <s v="TTY2C25"/>
    <s v="60645800106472430"/>
    <s v="01/04/2026 00:06:17"/>
    <s v="36470"/>
    <s v="JOÃO BATISTA DA SILVA"/>
    <x v="38"/>
    <s v="Caminhonete"/>
    <s v="SAVEIRO CS RB MF"/>
    <s v="VW"/>
    <s v="45341508"/>
    <s v="POSTO ALTO DA SERRA"/>
    <s v="ITUMBIARA"/>
    <s v="GO"/>
    <s v="ETANOL COMUM"/>
    <n v="433"/>
    <n v="9.7200000000000006"/>
    <s v=" Km/L"/>
    <n v="127444"/>
    <n v="44.57"/>
    <n v="4.99"/>
    <n v="222.4"/>
    <s v="0"/>
    <s v="EXT - KSE LOCAÇOES"/>
    <s v="Planejamento Operaci"/>
    <s v="KSE LOCAÇOES"/>
    <m/>
    <d v="2026-04-01T00:00:00"/>
    <x v="0"/>
    <x v="1"/>
    <x v="12"/>
  </r>
  <r>
    <s v="TUG2C45"/>
    <s v="60645800106437770"/>
    <s v="01/04/2026 01:25:18"/>
    <s v="80560"/>
    <s v="EDMAR PEREIRA COSTA"/>
    <x v="54"/>
    <s v="Utilitário"/>
    <s v="SAVEIRO"/>
    <s v="FIAT"/>
    <s v="81889412"/>
    <s v="POSTO ZERO UM"/>
    <s v="RIO VERDE"/>
    <s v="GO"/>
    <s v="ETANOL COMUM"/>
    <n v="424"/>
    <n v="10.56"/>
    <s v=" Km/L"/>
    <n v="142191"/>
    <n v="40.17"/>
    <n v="4.6900000000000004"/>
    <n v="188.39"/>
    <s v="1"/>
    <s v="EXT - KSE LOCAÇOES"/>
    <s v="Planejamento Operaci"/>
    <s v="KSE LOCAÇOES"/>
    <m/>
    <d v="2026-04-01T00:00:00"/>
    <x v="0"/>
    <x v="1"/>
    <x v="12"/>
  </r>
  <r>
    <s v="TTR3A31"/>
    <s v="60645800106472404"/>
    <s v="01/04/2026 02:45:02"/>
    <s v="75150"/>
    <s v="PETTERSON PERIS BENJAMIN"/>
    <x v="53"/>
    <s v="Caminhonete"/>
    <s v="SAVEIRO CS RB MF"/>
    <s v="VW"/>
    <s v="46209914"/>
    <s v="DECIO RIO VERDE"/>
    <s v="RIO VERDE"/>
    <s v="GO"/>
    <s v="ETANOL COMUM"/>
    <n v="406"/>
    <n v="10.86"/>
    <s v=" Km/L"/>
    <n v="135663"/>
    <n v="37.4"/>
    <n v="4.79"/>
    <n v="179.15"/>
    <s v="202604010244"/>
    <s v="EXT - KSE LOCAÇOES"/>
    <s v="Planejamento Operaci"/>
    <s v="KSE LOCAÇOES"/>
    <m/>
    <d v="2026-04-01T00:00:00"/>
    <x v="0"/>
    <x v="1"/>
    <x v="12"/>
  </r>
  <r>
    <s v="TTT2H95"/>
    <s v="60645800106472477"/>
    <s v="01/04/2026 03:54:40"/>
    <s v="05208"/>
    <s v="CHARLES ROSA"/>
    <x v="63"/>
    <s v="Caminhonete"/>
    <s v="SAVEIRO CS RB MF"/>
    <s v="VW"/>
    <s v="46209914"/>
    <s v="DECIO RIO VERDE"/>
    <s v="RIO VERDE"/>
    <s v="GO"/>
    <s v="ETANOL COMUM"/>
    <n v="457"/>
    <n v="10.53"/>
    <s v=" Km/L"/>
    <n v="129322"/>
    <n v="43.4"/>
    <n v="4.79"/>
    <n v="207.89"/>
    <s v="202604010353"/>
    <s v="EXT - KSE LOCAÇOES"/>
    <s v="Planejamento Operaci"/>
    <s v="KSE LOCAÇOES"/>
    <m/>
    <d v="2026-04-01T00:00:00"/>
    <x v="0"/>
    <x v="1"/>
    <x v="12"/>
  </r>
  <r>
    <s v="TFI3B19"/>
    <s v="60645800105926941"/>
    <s v="01/04/2026 05:48:22"/>
    <s v="03102"/>
    <s v="EDES GONÇALVES DA SILVA"/>
    <x v="4"/>
    <s v="Automóvel"/>
    <s v="ARGO"/>
    <s v="FIAT"/>
    <s v="13335016"/>
    <s v="POSTO TREVO"/>
    <s v="RIO VERDE"/>
    <s v="GO"/>
    <s v="ETANOL COMUM"/>
    <n v="340"/>
    <n v="12.76"/>
    <s v=" Km/L"/>
    <n v="89409"/>
    <n v="26.65"/>
    <n v="4.9909999999999997"/>
    <n v="133.01"/>
    <s v="10420840"/>
    <s v="Planejamento Operaci"/>
    <s v="Planejamento Operaci"/>
    <s v="Operacional"/>
    <m/>
    <d v="2026-04-01T00:00:00"/>
    <x v="0"/>
    <x v="1"/>
    <x v="0"/>
  </r>
  <r>
    <s v="TMF8H09"/>
    <s v="60645800106185413"/>
    <s v="01/04/2026 06:10:30"/>
    <s v="99189"/>
    <s v="WELTON DIONES DE SOUZA BARBOSA_x0009__x0009__x0009__x0009_"/>
    <x v="29"/>
    <s v="Caminhão"/>
    <s v="FH 540 6X4R"/>
    <s v="VOLVO"/>
    <s v="46209914"/>
    <s v="DECIO RIO VERDE"/>
    <s v="RIO VERDE"/>
    <s v="GO"/>
    <s v="DIESEL S-10"/>
    <n v="597"/>
    <n v="1.63"/>
    <s v=" Km/L"/>
    <n v="19411"/>
    <n v="366.01"/>
    <n v="8.59"/>
    <n v="3144.03"/>
    <s v="202604010609"/>
    <s v="EXT - LUCCA JR"/>
    <s v="Planejamento Operaci"/>
    <s v="LUCCA JR"/>
    <m/>
    <d v="2026-04-01T00:00:00"/>
    <x v="0"/>
    <x v="1"/>
    <x v="11"/>
  </r>
  <r>
    <s v="TMF8H09"/>
    <m/>
    <s v="01/04/2026 06:12:22"/>
    <m/>
    <m/>
    <x v="29"/>
    <m/>
    <m/>
    <m/>
    <m/>
    <s v="DECIO RIO VERDE"/>
    <m/>
    <m/>
    <s v="ARLA-32"/>
    <s v="-"/>
    <s v="-"/>
    <s v=" Km/L"/>
    <s v="-"/>
    <n v="19.61"/>
    <m/>
    <n v="74.33"/>
    <m/>
    <m/>
    <m/>
    <m/>
    <m/>
    <d v="2026-04-01T00:00:00"/>
    <x v="0"/>
    <x v="1"/>
    <x v="11"/>
  </r>
  <r>
    <s v="TTS4A16"/>
    <s v="60645800108788589"/>
    <s v="01/04/2026 06:23:34"/>
    <s v="70552"/>
    <s v="ARMANDO DA SILVA OLIVIEIRA NETO"/>
    <x v="32"/>
    <s v="Caminhonete"/>
    <s v="Caminhonete S10"/>
    <s v="CHEVROLET"/>
    <s v="53030006"/>
    <s v="KR TREVO"/>
    <s v="SANTA HELENA DE GOIAS"/>
    <s v="GO"/>
    <s v="DIESEL S-10"/>
    <n v="565"/>
    <n v="13.84"/>
    <s v=" Km/L"/>
    <n v="57913"/>
    <n v="40.81"/>
    <n v="8.19"/>
    <n v="334.23"/>
    <s v="10422962"/>
    <s v="Planejamento Operaci"/>
    <s v="Planejamento Operaci"/>
    <s v="INSPECAO"/>
    <m/>
    <d v="2026-04-01T00:00:00"/>
    <x v="0"/>
    <x v="1"/>
    <x v="12"/>
  </r>
  <r>
    <s v="TUF2B45"/>
    <s v="60645800106472420"/>
    <s v="01/04/2026 06:24:27"/>
    <s v="05369"/>
    <s v="FERNANDA HELLEN DEUFINO DA SILVA"/>
    <x v="37"/>
    <s v="Caminhonete"/>
    <s v="SAVEIRO CS RB MF"/>
    <s v="VW"/>
    <s v="75331003"/>
    <s v="SUPERVIA LAGOA"/>
    <s v="RIO VERDE"/>
    <s v="GO"/>
    <s v="ETANOL COMUM"/>
    <n v="359"/>
    <n v="9.86"/>
    <s v=" Km/L"/>
    <n v="149730"/>
    <n v="36.42"/>
    <n v="4.8899999999999997"/>
    <n v="178.09"/>
    <s v="0"/>
    <s v="EXT - KSE LOCAÇOES"/>
    <s v="Planejamento Operaci"/>
    <s v="KSE LOCAÇOES"/>
    <m/>
    <d v="2026-04-01T00:00:00"/>
    <x v="0"/>
    <x v="1"/>
    <x v="12"/>
  </r>
  <r>
    <s v="TTV4H65"/>
    <s v="60645800107557973"/>
    <s v="01/04/2026 06:37:26"/>
    <s v="07583"/>
    <s v="DAVID BORGES DOS SANTOS"/>
    <x v="65"/>
    <s v="Caminhonete"/>
    <s v="SAVEIRO CD RB MF"/>
    <s v="VOLKSWAGEN"/>
    <s v="41826312"/>
    <s v="AUTO POSTO JACARE"/>
    <s v="ACREUNA"/>
    <s v="GO"/>
    <s v="ETANOL COMUM"/>
    <n v="371"/>
    <n v="9.76"/>
    <s v=" Km/L"/>
    <n v="37291"/>
    <n v="38"/>
    <n v="4.8600000000000003"/>
    <n v="184.68"/>
    <s v="10423761"/>
    <s v="EXT - KSE LOCAÇOES"/>
    <s v="Planejamento Operaci"/>
    <s v="KSE LOCAÇOES"/>
    <m/>
    <d v="2026-04-01T00:00:00"/>
    <x v="0"/>
    <x v="1"/>
    <x v="12"/>
  </r>
  <r>
    <s v="TTP5B47"/>
    <s v="60645800106472110"/>
    <s v="01/04/2026 06:41:51"/>
    <s v="01227"/>
    <s v="DAILTON FERREIRA CRUVINEL"/>
    <x v="40"/>
    <s v="Caminhonete"/>
    <s v="SAVEIRO CS RB MF"/>
    <s v="VW"/>
    <s v="07674909"/>
    <s v="AUTO POSTO INDIARA"/>
    <s v="INDIARA"/>
    <s v="GO"/>
    <s v="ETANOL COMUM"/>
    <n v="447"/>
    <n v="11.62"/>
    <s v=" Km/L"/>
    <n v="148286"/>
    <n v="38.479999999999997"/>
    <n v="4.8899999999999997"/>
    <n v="188.17"/>
    <s v="13255"/>
    <s v="EXT - KSE LOCAÇOES"/>
    <s v="Planejamento Operaci"/>
    <s v="KSE LOCAÇOES"/>
    <m/>
    <d v="2026-04-01T00:00:00"/>
    <x v="0"/>
    <x v="1"/>
    <x v="12"/>
  </r>
  <r>
    <s v="FKM6D96"/>
    <s v="60645800105124347"/>
    <s v="01/04/2026 06:49:18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121.4"/>
    <n v="7.8"/>
    <n v="946.96"/>
    <s v="10424471"/>
    <s v="EXT - SAO PEDRO"/>
    <s v="Planejamento Operaci"/>
    <s v="SAO PEDRO"/>
    <m/>
    <d v="2026-04-01T00:00:00"/>
    <x v="0"/>
    <x v="1"/>
    <x v="7"/>
  </r>
  <r>
    <s v="RCS4P30"/>
    <s v="60645800105124185"/>
    <s v="01/04/2026 06:50:47"/>
    <s v="05615"/>
    <s v="HEVERTON MAGALHAES DE MELO"/>
    <x v="19"/>
    <s v="Utilitário"/>
    <s v="ROÇADEIRAS"/>
    <s v="FIAT"/>
    <s v="41826312"/>
    <s v="AUTO POSTO JACARE"/>
    <s v="ACREUNA"/>
    <s v="GO"/>
    <s v="GASOLINA COMUM"/>
    <n v="0"/>
    <n v="0"/>
    <s v=" Km/L"/>
    <n v="0"/>
    <n v="21"/>
    <n v="6.5919999999999996"/>
    <n v="138.44"/>
    <s v="10424560"/>
    <s v="EXT - SAO PEDRO"/>
    <s v="Planejamento Operaci"/>
    <s v="SAO PEDRO"/>
    <m/>
    <d v="2026-04-01T00:00:00"/>
    <x v="0"/>
    <x v="1"/>
    <x v="7"/>
  </r>
  <r>
    <s v="TUW2D74"/>
    <s v="60645800105124310"/>
    <s v="01/04/2026 06:51:56"/>
    <s v="32823"/>
    <s v="GEOVANE FELIX DA CRUZ "/>
    <x v="35"/>
    <s v="Automóvel"/>
    <s v="CHEVROLET/S10 LS DD4"/>
    <s v="CHEVROLET"/>
    <s v="45341508"/>
    <s v="POSTO ALTO DA SERRA"/>
    <s v="ITUMBIARA"/>
    <s v="GO"/>
    <s v="DIESEL S-10"/>
    <n v="982"/>
    <n v="13.47"/>
    <s v=" Km/L"/>
    <n v="128144"/>
    <n v="72.900000000000006"/>
    <n v="7.74"/>
    <n v="564.24"/>
    <s v="0"/>
    <s v="Planejamento Operaci"/>
    <s v="Planejamento Operaci"/>
    <s v="Operacional"/>
    <m/>
    <d v="2026-04-01T00:00:00"/>
    <x v="0"/>
    <x v="1"/>
    <x v="12"/>
  </r>
  <r>
    <s v="TFX7J72"/>
    <s v="60645800105836505"/>
    <s v="01/04/2026 07:14:38"/>
    <s v="03126"/>
    <s v="PEDRO PAULO SILVA SANTOS"/>
    <x v="11"/>
    <s v="Automóvel"/>
    <s v="ARGO"/>
    <s v="FIAT"/>
    <s v="81820900"/>
    <s v="AUTO POSTO KR 06"/>
    <s v="RIO VERDE"/>
    <s v="GO"/>
    <s v="ETANOL COMUM"/>
    <n v="273"/>
    <n v="9.67"/>
    <s v=" Km/L"/>
    <n v="72310"/>
    <n v="28.23"/>
    <n v="4.99"/>
    <n v="140.87"/>
    <s v="10426012"/>
    <s v="Planejamento Operaci"/>
    <s v="Planejamento Operaci"/>
    <s v="Operacional"/>
    <m/>
    <d v="2026-04-01T00:00:00"/>
    <x v="0"/>
    <x v="1"/>
    <x v="4"/>
  </r>
  <r>
    <s v="TFP3B22"/>
    <s v="60645800105143720"/>
    <s v="01/04/2026 07:36:59"/>
    <s v="02769"/>
    <s v="ANDRE LUIS PAULINO"/>
    <x v="6"/>
    <s v="Automóvel"/>
    <s v="ARGO"/>
    <s v="FIAT"/>
    <s v="45364511"/>
    <s v="AUTO POSTO CERRADO 4"/>
    <s v="ITUMBIARA"/>
    <s v="GO"/>
    <s v="ETANOL COMUM"/>
    <n v="313"/>
    <n v="8.1199999999999992"/>
    <s v=" Km/L"/>
    <n v="57744"/>
    <n v="38.57"/>
    <n v="4.28"/>
    <n v="165.08"/>
    <s v="386266"/>
    <s v="Planejamento Operaci"/>
    <s v="Planejamento Operaci"/>
    <s v="Operacional"/>
    <m/>
    <d v="2026-04-01T00:00:00"/>
    <x v="0"/>
    <x v="1"/>
    <x v="4"/>
  </r>
  <r>
    <s v="IMP0001"/>
    <s v="60645800105124150"/>
    <s v="01/04/2026 07:38:06"/>
    <s v="89049"/>
    <s v="VALDEIR JOSE CORREIA"/>
    <x v="19"/>
    <s v="EQUIPAMENTOS"/>
    <s v="IMPLEMENTOS"/>
    <s v="OUTROS"/>
    <s v="26466611"/>
    <s v="AUTO POSTO GLOBAL"/>
    <s v="APARECIDA DE GOIANIA"/>
    <s v="GO"/>
    <s v="GASOLINA COMUM"/>
    <n v="0"/>
    <n v="0"/>
    <s v=" Km/L"/>
    <n v="0"/>
    <n v="20"/>
    <n v="6.39"/>
    <n v="127.8"/>
    <s v="1"/>
    <s v="EXT - SAO PEDRO"/>
    <s v="Planejamento Operaci"/>
    <s v="SAO PEDRO"/>
    <m/>
    <d v="2026-04-01T00:00:00"/>
    <x v="0"/>
    <x v="1"/>
    <x v="7"/>
  </r>
  <r>
    <s v="PQL3980"/>
    <s v="60645800105124428"/>
    <s v="01/04/2026 07:43:29"/>
    <s v="03608"/>
    <s v="WEIDER DA SILVA RODRIGUES"/>
    <x v="71"/>
    <s v="Automóvel"/>
    <s v="MARCH"/>
    <s v="NISSAN"/>
    <s v="94262208"/>
    <s v="AUTO POSTO RETRO"/>
    <s v="APARECIDA DE GOIANIA"/>
    <s v="GO"/>
    <s v="ETANOL COMUM"/>
    <n v="267"/>
    <n v="7.92"/>
    <s v=" Km/L"/>
    <n v="63949"/>
    <n v="33.729999999999997"/>
    <n v="4.391"/>
    <n v="148.11000000000001"/>
    <s v="123"/>
    <s v="Planejamento Operaci"/>
    <s v="Planejamento Operaci"/>
    <s v="Operacional"/>
    <m/>
    <d v="2026-04-01T00:00:00"/>
    <x v="0"/>
    <x v="1"/>
    <x v="1"/>
  </r>
  <r>
    <s v="TFY6E09"/>
    <s v="60645800105143700"/>
    <s v="01/04/2026 08:21:04"/>
    <s v="04380"/>
    <s v="PAULO ROBERTO BATISTA DE MOURA JUNIOR"/>
    <x v="15"/>
    <s v="Automóvel"/>
    <s v="ARGO"/>
    <s v="FIAT"/>
    <s v="34251011"/>
    <s v="DECIO ARAPORA"/>
    <s v="ARAPORA"/>
    <s v="MG"/>
    <s v="ETANOL COMUM"/>
    <n v="422"/>
    <n v="10.119999999999999"/>
    <s v=" Km/L"/>
    <n v="46956"/>
    <n v="41.71"/>
    <n v="4.6900000000000004"/>
    <n v="195.62"/>
    <s v="202604010820"/>
    <s v="Planejamento Operaci"/>
    <s v="Planejamento Operaci"/>
    <s v="Operacional"/>
    <m/>
    <d v="2026-04-01T00:00:00"/>
    <x v="0"/>
    <x v="1"/>
    <x v="1"/>
  </r>
  <r>
    <s v="TGE1F64"/>
    <s v="60645800106437404"/>
    <s v="01/04/2026 08:44:09"/>
    <s v="70145"/>
    <s v="LUCAS HENRIQUE MAGALHAES DE SOUZA "/>
    <x v="33"/>
    <s v="Caminhonete"/>
    <s v="AMBULANCIA DUCATO"/>
    <s v="FIAT"/>
    <s v="13342911"/>
    <s v="SANTA HELENA DE GOIAS"/>
    <s v="SANTA HELENA DE GOIAS"/>
    <s v="GO"/>
    <s v="DIESEL S-10"/>
    <n v="327"/>
    <n v="8.11"/>
    <s v=" Km/L"/>
    <n v="15794"/>
    <n v="40.32"/>
    <n v="8.1910000000000007"/>
    <n v="330.26"/>
    <s v="1775043772"/>
    <s v="Planejamento Operaci"/>
    <s v="Planejamento Operaci"/>
    <s v="Operacional"/>
    <m/>
    <d v="2026-04-01T00:00:00"/>
    <x v="0"/>
    <x v="1"/>
    <x v="13"/>
  </r>
  <r>
    <s v="RBP0A22"/>
    <s v="60645800106437700"/>
    <s v="01/04/2026 08:48:28"/>
    <s v="70721"/>
    <s v="PAULO HENRIQUE SILVA COSTA"/>
    <x v="68"/>
    <s v="Utilitário"/>
    <s v="STRADA"/>
    <s v="FIAT"/>
    <s v="41875311"/>
    <s v="POSTO SABOR DA TERRA"/>
    <s v="INDIARA"/>
    <s v="GO"/>
    <s v="ETANOL COMUM"/>
    <n v="328"/>
    <n v="7.72"/>
    <s v=" Km/L"/>
    <n v="54428"/>
    <n v="42.51"/>
    <n v="5.3810000000000002"/>
    <n v="228.74"/>
    <s v="10431654"/>
    <s v="Planejamento Operaci"/>
    <s v="Planejamento Operaci"/>
    <s v="TI e Automação"/>
    <m/>
    <d v="2026-04-01T00:00:00"/>
    <x v="0"/>
    <x v="1"/>
    <x v="5"/>
  </r>
  <r>
    <s v="TTQ4C10"/>
    <s v="60645800106553930"/>
    <s v="01/04/2026 09:55:49"/>
    <s v="72216"/>
    <s v="ERIVALDO OLIVEIRA SOARES"/>
    <x v="31"/>
    <s v="Caminhonete"/>
    <s v="Caminhonete S10"/>
    <s v="CHEVROLET"/>
    <s v="53081700"/>
    <s v="POSTO Z   Z SANTA MA"/>
    <s v="GUAPO"/>
    <s v="GO"/>
    <s v="DIESEL S-10"/>
    <n v="761"/>
    <n v="13.97"/>
    <s v=" Km/L"/>
    <n v="160712"/>
    <n v="54.49"/>
    <n v="7.79"/>
    <n v="424.5"/>
    <s v="0"/>
    <s v="Planejamento Operaci"/>
    <s v="Planejamento Operaci"/>
    <s v="INSPECAO"/>
    <m/>
    <d v="2026-04-01T00:00:00"/>
    <x v="0"/>
    <x v="1"/>
    <x v="12"/>
  </r>
  <r>
    <s v="TFF5D72"/>
    <s v="60645800105143780"/>
    <s v="01/04/2026 10:20:25"/>
    <s v="95253"/>
    <s v="ANDRE AUGUSTO ARAUJO DE JESUS"/>
    <x v="2"/>
    <s v="Automóvel"/>
    <s v="ARGO"/>
    <s v="FIAT"/>
    <s v="53081700"/>
    <s v="POSTO Z   Z SANTA MA"/>
    <s v="GUAPO"/>
    <s v="GO"/>
    <s v="ETANOL COMUM"/>
    <n v="213"/>
    <n v="7.79"/>
    <s v=" Km/L"/>
    <n v="54577"/>
    <n v="27.33"/>
    <n v="4.1900000000000004"/>
    <n v="114.5"/>
    <s v="0"/>
    <s v="Planejamento Operaci"/>
    <s v="Planejamento Operaci"/>
    <s v="Operacional"/>
    <m/>
    <d v="2026-04-01T00:00:00"/>
    <x v="0"/>
    <x v="1"/>
    <x v="0"/>
  </r>
  <r>
    <s v="TGL2B04"/>
    <s v="60645800106437315"/>
    <s v="01/04/2026 10:34:33"/>
    <s v="00951"/>
    <s v="HUGO HENRIQUE OLIVEIRA ROSA"/>
    <x v="45"/>
    <s v="EQUIPAMENTOS"/>
    <s v="AMBULANCIA"/>
    <s v="OUTROS"/>
    <s v="41826312"/>
    <s v="AUTO POSTO JACARE"/>
    <s v="ACREUNA"/>
    <s v="GO"/>
    <s v="DIESEL S-10"/>
    <n v="152"/>
    <n v="5.08"/>
    <s v=" Km/L"/>
    <n v="9414"/>
    <n v="29.95"/>
    <n v="7.8010000000000002"/>
    <n v="233.63"/>
    <s v="10437970"/>
    <s v="Planejamento Operaci"/>
    <s v="Planejamento Operaci"/>
    <s v="Operacional"/>
    <m/>
    <d v="2026-04-01T00:00:00"/>
    <x v="0"/>
    <x v="1"/>
    <x v="13"/>
  </r>
  <r>
    <s v="TBE3B75"/>
    <s v="60645800105124380"/>
    <s v="01/04/2026 10:46:41"/>
    <s v="80246"/>
    <s v="FRANCISCO DE ASSIS SOARES"/>
    <x v="19"/>
    <s v="Caminhão"/>
    <s v="CAMINHAO CARROCERIA"/>
    <s v="OUTROS"/>
    <s v="45307105"/>
    <s v="POSTO GIRASSOL"/>
    <s v="ITUMBIARA"/>
    <s v="GO"/>
    <s v="DIESEL S-10"/>
    <n v="0"/>
    <n v="0"/>
    <s v=" Km/L"/>
    <n v="0"/>
    <n v="117.61"/>
    <n v="7.79"/>
    <n v="916.18"/>
    <s v="104386"/>
    <s v="EXT - SAO PEDRO"/>
    <s v="Planejamento Operaci"/>
    <s v="SAO PEDRO"/>
    <m/>
    <d v="2026-04-01T00:00:00"/>
    <x v="0"/>
    <x v="1"/>
    <x v="7"/>
  </r>
  <r>
    <s v="TJE5D27"/>
    <s v="60645800105124400"/>
    <s v="01/04/2026 10:55:23"/>
    <s v="09179"/>
    <s v="DANIEL NASCIMENTO DOS SANTOS_x0009__x0009__x0009__x0009_"/>
    <x v="60"/>
    <s v="EQUIPAMENTOS"/>
    <s v="GUINCHO LEVE"/>
    <s v="EQUIPAMENTO"/>
    <s v="81889412"/>
    <s v="POSTO ZERO UM"/>
    <s v="RIO VERDE"/>
    <s v="GO"/>
    <s v="DIESEL S-10"/>
    <n v="396"/>
    <n v="5.42"/>
    <s v=" Km/L"/>
    <n v="29277"/>
    <n v="73.06"/>
    <n v="7.7060000000000004"/>
    <n v="562.98"/>
    <s v="1"/>
    <s v="EXT - LUCCA JR"/>
    <s v="Planejamento Operaci"/>
    <s v="LUCCA JR"/>
    <m/>
    <d v="2026-04-01T00:00:00"/>
    <x v="0"/>
    <x v="1"/>
    <x v="11"/>
  </r>
  <r>
    <s v="TFN0D12"/>
    <s v="60645800105143746"/>
    <s v="01/04/2026 11:18:55"/>
    <s v="00390"/>
    <s v="SILVINO JOSE DE BRITO"/>
    <x v="5"/>
    <s v="Automóvel"/>
    <s v="ARGO"/>
    <s v="FIAT"/>
    <s v="75331801"/>
    <s v="DECIO CEZARINA"/>
    <s v="CEZARINA"/>
    <s v="GO"/>
    <s v="ETANOL COMUM"/>
    <n v="195"/>
    <n v="10.36"/>
    <s v=" Km/L"/>
    <n v="43644"/>
    <n v="18.829999999999998"/>
    <n v="4.6900000000000004"/>
    <n v="88.31"/>
    <s v="202604011118"/>
    <s v="Planejamento Operaci"/>
    <s v="Planejamento Operaci"/>
    <s v="Operacional"/>
    <m/>
    <d v="2026-04-01T00:00:00"/>
    <x v="0"/>
    <x v="1"/>
    <x v="3"/>
  </r>
  <r>
    <s v="TTY2C25"/>
    <s v="60645800106472430"/>
    <s v="01/04/2026 12:34:30"/>
    <s v="59829"/>
    <s v="AGDA GOMES DA SILVA RODRIGUES"/>
    <x v="38"/>
    <s v="Caminhonete"/>
    <s v="SAVEIRO CS RB MF"/>
    <s v="VW"/>
    <s v="46286315"/>
    <s v="POSTO CENTRAL"/>
    <s v="BOM JESUS"/>
    <s v="GO"/>
    <s v="ETANOL COMUM"/>
    <n v="416"/>
    <n v="9.1"/>
    <s v=" Km/L"/>
    <n v="127860"/>
    <n v="45.72"/>
    <n v="4.99"/>
    <n v="228.15"/>
    <s v="1"/>
    <s v="EXT - KSE LOCAÇOES"/>
    <s v="Planejamento Operaci"/>
    <s v="KSE LOCAÇOES"/>
    <m/>
    <d v="2026-04-01T00:00:00"/>
    <x v="0"/>
    <x v="1"/>
    <x v="12"/>
  </r>
  <r>
    <s v="TGK2G46"/>
    <s v="60645800106956305"/>
    <s v="01/04/2026 12:38:34"/>
    <s v="48710"/>
    <s v="GUSTAVO DA SILVA"/>
    <x v="59"/>
    <s v="Utilitário"/>
    <s v="FIORINO"/>
    <s v="FIAT"/>
    <s v="45308900"/>
    <s v="POSTO LUPATINI"/>
    <s v="SANTO ANTONIO DA BARRA"/>
    <s v="GO"/>
    <s v="ETANOL COMUM"/>
    <n v="416"/>
    <n v="8.4"/>
    <s v=" Km/L"/>
    <n v="20067"/>
    <n v="49.51"/>
    <n v="4.99"/>
    <n v="247.05"/>
    <s v="1"/>
    <s v="Planejamento Operaci"/>
    <s v="Planejamento Operaci"/>
    <s v="Operacional"/>
    <m/>
    <d v="2026-04-01T00:00:00"/>
    <x v="0"/>
    <x v="1"/>
    <x v="5"/>
  </r>
  <r>
    <s v="TUG2C45"/>
    <s v="60645800106437770"/>
    <s v="01/04/2026 12:58:02"/>
    <s v="03782"/>
    <s v="ELVIS MESSIAS FERNANDES"/>
    <x v="54"/>
    <s v="Utilitário"/>
    <s v="SAVEIRO"/>
    <s v="FIAT"/>
    <s v="13335016"/>
    <s v="POSTO TREVO"/>
    <s v="RIO VERDE"/>
    <s v="GO"/>
    <s v="ETANOL COMUM"/>
    <n v="452"/>
    <n v="9.67"/>
    <s v=" Km/L"/>
    <n v="142643"/>
    <n v="46.74"/>
    <n v="4.9909999999999997"/>
    <n v="233.27"/>
    <s v="10446614"/>
    <s v="EXT - KSE LOCAÇOES"/>
    <s v="Planejamento Operaci"/>
    <s v="KSE LOCAÇOES"/>
    <m/>
    <d v="2026-04-01T00:00:00"/>
    <x v="0"/>
    <x v="1"/>
    <x v="12"/>
  </r>
  <r>
    <s v="TFR8B59"/>
    <s v="60645800105143681"/>
    <s v="01/04/2026 12:58:17"/>
    <s v="92635"/>
    <s v="ADENILDO BARBOSA DUTRA"/>
    <x v="8"/>
    <s v="Automóvel"/>
    <s v="ARGO"/>
    <s v="FIAT"/>
    <s v="53081700"/>
    <s v="POSTO Z   Z SANTA MA"/>
    <s v="GUAPO"/>
    <s v="GO"/>
    <s v="ETANOL COMUM"/>
    <n v="240"/>
    <n v="7.4"/>
    <s v=" Km/L"/>
    <n v="25874"/>
    <n v="32.42"/>
    <n v="4.1909999999999998"/>
    <n v="135.86000000000001"/>
    <s v="0"/>
    <s v="Planejamento Operaci"/>
    <s v="Planejamento Operaci"/>
    <s v="Operacional"/>
    <m/>
    <d v="2026-04-01T00:00:00"/>
    <x v="0"/>
    <x v="1"/>
    <x v="5"/>
  </r>
  <r>
    <s v="RCJ8I11"/>
    <s v="60645800106437710"/>
    <s v="01/04/2026 13:36:10"/>
    <s v="94989"/>
    <s v="THOMAS HARLLESSON CARNEIRO FARIAS"/>
    <x v="69"/>
    <s v="Caminhonete"/>
    <s v="STRADA"/>
    <s v="FIAT"/>
    <s v="13342911"/>
    <s v="SANTA HELENA DE GOIAS"/>
    <s v="SANTA HELENA DE GOIAS"/>
    <s v="GO"/>
    <s v="ETANOL COMUM"/>
    <n v="508"/>
    <n v="10.99"/>
    <s v=" Km/L"/>
    <n v="48965"/>
    <n v="46.21"/>
    <n v="4.99"/>
    <n v="230.59"/>
    <s v="1775061329"/>
    <s v="Planejamento Operaci"/>
    <s v="Planejamento Operaci"/>
    <s v="TI e Automação"/>
    <m/>
    <d v="2026-04-01T00:00:00"/>
    <x v="0"/>
    <x v="1"/>
    <x v="5"/>
  </r>
  <r>
    <s v="TTP5B47"/>
    <s v="60645800106472110"/>
    <s v="01/04/2026 14:14:20"/>
    <s v="00149"/>
    <s v="MANOELITO METROVICH LIMA"/>
    <x v="40"/>
    <s v="Caminhonete"/>
    <s v="SAVEIRO CS RB MF"/>
    <s v="VW"/>
    <s v="75331801"/>
    <s v="DECIO CEZARINA"/>
    <s v="CEZARINA"/>
    <s v="GO"/>
    <s v="ETANOL COMUM"/>
    <n v="364"/>
    <n v="7.46"/>
    <s v=" Km/L"/>
    <n v="148650"/>
    <n v="48.82"/>
    <n v="4.6900000000000004"/>
    <n v="228.97"/>
    <s v="202604011413"/>
    <s v="EXT - KSE LOCAÇOES"/>
    <s v="Planejamento Operaci"/>
    <s v="KSE LOCAÇOES"/>
    <m/>
    <d v="2026-04-01T00:00:00"/>
    <x v="0"/>
    <x v="1"/>
    <x v="12"/>
  </r>
  <r>
    <s v="TTR3A31"/>
    <s v="60645800106472404"/>
    <s v="01/04/2026 14:34:00"/>
    <s v="06404"/>
    <s v="FABIO BERNARDINO DA SILVA"/>
    <x v="53"/>
    <s v="Caminhonete"/>
    <s v="SAVEIRO CS RB MF"/>
    <s v="VW"/>
    <s v="46209914"/>
    <s v="DECIO RIO VERDE"/>
    <s v="RIO VERDE"/>
    <s v="GO"/>
    <s v="ETANOL COMUM"/>
    <n v="334"/>
    <n v="9.19"/>
    <s v=" Km/L"/>
    <n v="135997"/>
    <n v="36.340000000000003"/>
    <n v="4.79"/>
    <n v="174.07"/>
    <s v="202604011433"/>
    <s v="EXT - KSE LOCAÇOES"/>
    <s v="Planejamento Operaci"/>
    <s v="KSE LOCAÇOES"/>
    <m/>
    <d v="2026-04-01T00:00:00"/>
    <x v="0"/>
    <x v="1"/>
    <x v="12"/>
  </r>
  <r>
    <s v="TTV4H65"/>
    <s v="60645800107557973"/>
    <s v="01/04/2026 14:39:21"/>
    <s v="52982"/>
    <s v="ROBERTO ANTONIO DE MELO"/>
    <x v="65"/>
    <s v="Caminhonete"/>
    <s v="SAVEIRO CD RB MF"/>
    <s v="VOLKSWAGEN"/>
    <s v="41826312"/>
    <s v="AUTO POSTO JACARE"/>
    <s v="ACREUNA"/>
    <s v="GO"/>
    <s v="ETANOL COMUM"/>
    <n v="392"/>
    <n v="9.16"/>
    <s v=" Km/L"/>
    <n v="37683"/>
    <n v="42.81"/>
    <n v="4.8609999999999998"/>
    <n v="208.09"/>
    <s v="10452660"/>
    <s v="EXT - KSE LOCAÇOES"/>
    <s v="Planejamento Operaci"/>
    <s v="KSE LOCAÇOES"/>
    <m/>
    <d v="2026-04-01T00:00:00"/>
    <x v="0"/>
    <x v="1"/>
    <x v="12"/>
  </r>
  <r>
    <s v="TTT2H95"/>
    <s v="60645800106472477"/>
    <s v="01/04/2026 15:04:02"/>
    <s v="88512"/>
    <s v="JUAREZ NEVES"/>
    <x v="63"/>
    <s v="Caminhonete"/>
    <s v="SAVEIRO CS RB MF"/>
    <s v="VW"/>
    <s v="41826312"/>
    <s v="AUTO POSTO JACARE"/>
    <s v="ACREUNA"/>
    <s v="GO"/>
    <s v="ETANOL COMUM"/>
    <n v="425"/>
    <n v="9.61"/>
    <s v=" Km/L"/>
    <n v="129747"/>
    <n v="44.24"/>
    <n v="4.8600000000000003"/>
    <n v="215.02"/>
    <s v="10454155"/>
    <s v="EXT - KSE LOCAÇOES"/>
    <s v="Planejamento Operaci"/>
    <s v="KSE LOCAÇOES"/>
    <m/>
    <d v="2026-04-01T00:00:00"/>
    <x v="0"/>
    <x v="1"/>
    <x v="12"/>
  </r>
  <r>
    <s v="TTG6C15"/>
    <s v="60645800106437736"/>
    <s v="01/04/2026 15:07:37"/>
    <s v="71805"/>
    <s v="MURILO SOUZA BERNARDES"/>
    <x v="64"/>
    <s v="Utilitário"/>
    <s v="SAVEIRO"/>
    <s v="FIAT"/>
    <s v="92936106"/>
    <s v="AUTO POSTO HM 2"/>
    <s v="GOIANIA"/>
    <s v="GO"/>
    <s v="ETANOL COMUM"/>
    <n v="289"/>
    <n v="6.49"/>
    <s v=" Km/L"/>
    <n v="43964"/>
    <n v="44.56"/>
    <n v="3.99"/>
    <n v="177.81"/>
    <s v="0"/>
    <s v="EXT - KSE LOCAÇOES"/>
    <s v="Planejamento Operaci"/>
    <s v="KSE LOCAÇOES"/>
    <m/>
    <d v="2026-04-01T00:00:00"/>
    <x v="0"/>
    <x v="1"/>
    <x v="1"/>
  </r>
  <r>
    <s v="TUQ2H91"/>
    <s v="60645800107558597"/>
    <s v="01/04/2026 15:20:59"/>
    <s v="87954"/>
    <s v="DANIEL GONÇALVES"/>
    <x v="66"/>
    <s v="Caminhonete"/>
    <s v="SAVEIRO CD RB MF"/>
    <s v="VOLKSWAGEN"/>
    <s v="45307105"/>
    <s v="POSTO GIRASSOL"/>
    <s v="ITUMBIARA"/>
    <s v="GO"/>
    <s v="ETANOL COMUM"/>
    <n v="347"/>
    <n v="7.79"/>
    <s v=" Km/L"/>
    <n v="39679"/>
    <n v="44.55"/>
    <n v="4.6900000000000004"/>
    <n v="208.94"/>
    <s v="104552"/>
    <s v="EXT - KSE LOCAÇOES"/>
    <s v="Planejamento Operaci"/>
    <s v="KSE LOCAÇOES"/>
    <m/>
    <d v="2026-04-01T00:00:00"/>
    <x v="0"/>
    <x v="1"/>
    <x v="12"/>
  </r>
  <r>
    <s v="TUF2B45"/>
    <s v="60645800106472420"/>
    <s v="01/04/2026 15:57:36"/>
    <s v="00047"/>
    <s v="KARLA THAISE SILVA CARVALHO"/>
    <x v="37"/>
    <s v="Caminhonete"/>
    <s v="SAVEIRO CS RB MF"/>
    <s v="VW"/>
    <s v="85314604"/>
    <s v="MB POSTOS"/>
    <s v="GOIANIA"/>
    <s v="GO"/>
    <s v="ETANOL COMUM"/>
    <n v="345"/>
    <n v="8.77"/>
    <s v=" Km/L"/>
    <n v="150075"/>
    <n v="39.36"/>
    <n v="4.99"/>
    <n v="196.41"/>
    <s v="0"/>
    <s v="EXT - KSE LOCAÇOES"/>
    <s v="Planejamento Operaci"/>
    <s v="KSE LOCAÇOES"/>
    <m/>
    <d v="2026-04-01T00:00:00"/>
    <x v="0"/>
    <x v="1"/>
    <x v="12"/>
  </r>
  <r>
    <s v="TFE9C14"/>
    <s v="60645800106437370"/>
    <s v="01/04/2026 16:03:51"/>
    <s v="02785"/>
    <s v="JOHNNY XAVIER SILVA"/>
    <x v="51"/>
    <s v="EQUIPAMENTOS"/>
    <s v="AMBULANCIA"/>
    <s v="OUTROS"/>
    <s v="13335016"/>
    <s v="POSTO TREVO"/>
    <s v="RIO VERDE"/>
    <s v="GO"/>
    <s v="DIESEL S-10"/>
    <n v="222"/>
    <n v="4.9800000000000004"/>
    <s v=" Km/L"/>
    <n v="10861"/>
    <n v="44.59"/>
    <n v="7.891"/>
    <n v="351.85"/>
    <s v="10457771"/>
    <s v="Planejamento Operaci"/>
    <s v="Planejamento Operaci"/>
    <s v="Operacional"/>
    <m/>
    <d v="2026-04-01T00:00:00"/>
    <x v="0"/>
    <x v="1"/>
    <x v="13"/>
  </r>
  <r>
    <s v="PQL3980"/>
    <s v="60645800105124428"/>
    <s v="01/04/2026 16:04:14"/>
    <s v="03608"/>
    <s v="WEIDER DA SILVA RODRIGUES"/>
    <x v="71"/>
    <s v="Automóvel"/>
    <s v="MARCH"/>
    <s v="NISSAN"/>
    <s v="46286315"/>
    <s v="POSTO CENTRAL"/>
    <s v="BOM JESUS"/>
    <s v="GO"/>
    <s v="ETANOL COMUM"/>
    <n v="208"/>
    <n v="9.5299999999999994"/>
    <s v=" Km/L"/>
    <n v="64157"/>
    <n v="21.83"/>
    <n v="4.99"/>
    <n v="108.93"/>
    <s v="1"/>
    <s v="Planejamento Operaci"/>
    <s v="Planejamento Operaci"/>
    <s v="Operacional"/>
    <m/>
    <d v="2026-04-01T00:00:00"/>
    <x v="0"/>
    <x v="1"/>
    <x v="1"/>
  </r>
  <r>
    <s v="TFS3C72"/>
    <s v="60645800105143738"/>
    <s v="01/04/2026 16:17:05"/>
    <s v="00271"/>
    <s v="HEDER OLIVEIRA SANTANA"/>
    <x v="9"/>
    <s v="Automóvel"/>
    <s v="ARGO"/>
    <s v="FIAT"/>
    <s v="53081700"/>
    <s v="POSTO Z   Z SANTA MA"/>
    <s v="GUAPO"/>
    <s v="GO"/>
    <s v="ETANOL COMUM"/>
    <n v="300"/>
    <n v="8.66"/>
    <s v=" Km/L"/>
    <n v="91500"/>
    <n v="34.64"/>
    <n v="4.8899999999999997"/>
    <n v="169.38"/>
    <s v="0"/>
    <s v="Planejamento Operaci"/>
    <s v="Planejamento Operaci"/>
    <s v="Operacional"/>
    <m/>
    <d v="2026-04-01T00:00:00"/>
    <x v="0"/>
    <x v="1"/>
    <x v="4"/>
  </r>
  <r>
    <s v="TER4970"/>
    <s v="60645800105124339"/>
    <s v="01/04/2026 16:17:26"/>
    <s v="52247"/>
    <s v="CARLOS ALBERTO DO ROSARIO"/>
    <x v="19"/>
    <s v="EQUIPAMENTOS"/>
    <s v="RETROESCAVADEIRA"/>
    <s v="CATERPILLAR"/>
    <s v="81870100"/>
    <s v="POSTO MILLENIUM DIMAG"/>
    <s v="APARECIDA DE GOIANIA"/>
    <s v="GO"/>
    <s v="DIESEL COMUM"/>
    <n v="0"/>
    <n v="0"/>
    <s v=" Km/L"/>
    <n v="0"/>
    <n v="202.2"/>
    <n v="7.25"/>
    <n v="1465.95"/>
    <s v="123470"/>
    <s v="EXT - SAO PEDRO"/>
    <s v="Planejamento Operaci"/>
    <s v="SAO PEDRO"/>
    <m/>
    <d v="2026-04-01T00:00:00"/>
    <x v="0"/>
    <x v="1"/>
    <x v="7"/>
  </r>
  <r>
    <s v="RBP0A22"/>
    <s v="60645800106437700"/>
    <s v="01/04/2026 16:49:42"/>
    <s v="70721"/>
    <s v="PAULO HENRIQUE SILVA COSTA"/>
    <x v="68"/>
    <s v="Utilitário"/>
    <s v="STRADA"/>
    <s v="FIAT"/>
    <s v="41875311"/>
    <s v="POSTO SABOR DA TERRA"/>
    <s v="INDIARA"/>
    <s v="GO"/>
    <s v="ETANOL COMUM"/>
    <n v="250"/>
    <n v="7.57"/>
    <s v=" Km/L"/>
    <n v="54678"/>
    <n v="33.03"/>
    <n v="5.3810000000000002"/>
    <n v="177.73"/>
    <s v="10460540"/>
    <s v="Planejamento Operaci"/>
    <s v="Planejamento Operaci"/>
    <s v="TI e Automação"/>
    <m/>
    <d v="2026-04-01T00:00:00"/>
    <x v="0"/>
    <x v="1"/>
    <x v="5"/>
  </r>
  <r>
    <s v="TFI3B19"/>
    <s v="60645800105926941"/>
    <s v="01/04/2026 16:50:56"/>
    <s v="70214"/>
    <s v="IGOR LEMES FERNANDES"/>
    <x v="4"/>
    <s v="Automóvel"/>
    <s v="ARGO"/>
    <s v="FIAT"/>
    <s v="41875311"/>
    <s v="POSTO SABOR DA TERRA"/>
    <s v="INDIARA"/>
    <s v="GO"/>
    <s v="ETANOL COMUM"/>
    <n v="201"/>
    <n v="9.7100000000000009"/>
    <s v=" Km/L"/>
    <n v="89610"/>
    <n v="20.71"/>
    <n v="5.3819999999999997"/>
    <n v="111.46"/>
    <s v="10460599"/>
    <s v="Planejamento Operaci"/>
    <s v="Planejamento Operaci"/>
    <s v="Operacional"/>
    <m/>
    <d v="2026-04-01T00:00:00"/>
    <x v="0"/>
    <x v="1"/>
    <x v="0"/>
  </r>
  <r>
    <s v="TGC9A34"/>
    <s v="60645800106437250"/>
    <s v="01/04/2026 16:57:35"/>
    <s v="70390"/>
    <s v="CLEITON ANTONIO TAVARES HENRIQUE"/>
    <x v="48"/>
    <s v="EQUIPAMENTOS"/>
    <s v="AMBULANCIA"/>
    <s v="OUTROS"/>
    <s v="53081700"/>
    <s v="POSTO Z   Z SANTA MA"/>
    <s v="GUAPO"/>
    <s v="GO"/>
    <s v="DIESEL S-10"/>
    <n v="129"/>
    <n v="5.22"/>
    <s v=" Km/L"/>
    <n v="17416"/>
    <n v="24.71"/>
    <n v="7.7910000000000004"/>
    <n v="192.52"/>
    <s v="0"/>
    <s v="Planejamento Operaci"/>
    <s v="Planejamento Operaci"/>
    <s v="Operacional"/>
    <m/>
    <d v="2026-04-01T00:00:00"/>
    <x v="0"/>
    <x v="1"/>
    <x v="13"/>
  </r>
  <r>
    <s v="TBE3B78"/>
    <s v="60645800105124169"/>
    <s v="01/04/2026 17:08:12"/>
    <s v="89049"/>
    <s v="VALDEIR JOSE CORREIA"/>
    <x v="19"/>
    <s v="Caminhão"/>
    <s v="9-180"/>
    <s v="VW"/>
    <s v="81870100"/>
    <s v="POSTO MILLENIUM DIMAG"/>
    <s v="APARECIDA DE GOIANIA"/>
    <s v="GO"/>
    <s v="DIESEL S-10"/>
    <n v="0"/>
    <n v="0"/>
    <s v=" Km/L"/>
    <n v="0"/>
    <n v="96.45"/>
    <n v="7.29"/>
    <n v="703.14"/>
    <s v="123487"/>
    <s v="EXT - SAO PEDRO"/>
    <s v="Planejamento Operaci"/>
    <s v="SAO PEDRO"/>
    <m/>
    <d v="2026-04-01T00:00:00"/>
    <x v="0"/>
    <x v="1"/>
    <x v="7"/>
  </r>
  <r>
    <s v="TFW2H32"/>
    <s v="60645800105143835"/>
    <s v="01/04/2026 17:46:35"/>
    <s v="99638"/>
    <s v="LAFAIETE DE SOUZA SANTOS"/>
    <x v="10"/>
    <s v="Automóvel"/>
    <s v="ARGO"/>
    <s v="FIAT"/>
    <s v="41891811"/>
    <s v="UBRASPETRO COM DE DERIVADOS DE"/>
    <s v="GOIANIA"/>
    <s v="GO"/>
    <s v="ETANOL COMUM"/>
    <n v="262"/>
    <n v="8.52"/>
    <s v=" Km/L"/>
    <n v="66287"/>
    <n v="30.76"/>
    <n v="4.99"/>
    <n v="153.49"/>
    <s v="586938"/>
    <s v="Planejamento Operaci"/>
    <s v="Planejamento Operaci"/>
    <s v="Operacional"/>
    <m/>
    <d v="2026-04-01T00:00:00"/>
    <x v="0"/>
    <x v="1"/>
    <x v="3"/>
  </r>
  <r>
    <s v="TFF5D72"/>
    <s v="60645800105143780"/>
    <s v="01/04/2026 18:45:47"/>
    <s v="95253"/>
    <s v="ANDRE AUGUSTO ARAUJO DE JESUS"/>
    <x v="2"/>
    <s v="Automóvel"/>
    <s v="ARGO"/>
    <s v="FIAT"/>
    <s v="41826312"/>
    <s v="AUTO POSTO JACARE"/>
    <s v="ACREUNA"/>
    <s v="GO"/>
    <s v="ETANOL COMUM"/>
    <n v="205"/>
    <n v="9.49"/>
    <s v=" Km/L"/>
    <n v="54782"/>
    <n v="21.61"/>
    <n v="4.8600000000000003"/>
    <n v="105.03"/>
    <s v="10467458"/>
    <s v="Planejamento Operaci"/>
    <s v="Planejamento Operaci"/>
    <s v="Operacional"/>
    <m/>
    <d v="2026-04-01T00:00:00"/>
    <x v="0"/>
    <x v="1"/>
    <x v="0"/>
  </r>
  <r>
    <s v="TGL4J09"/>
    <s v="60645800105143360"/>
    <s v="01/04/2026 18:48:34"/>
    <s v="40379"/>
    <s v="JESTER LUCAS GOUVEIA SANTOS"/>
    <x v="17"/>
    <s v="Automóvel"/>
    <s v="ARGO"/>
    <s v="FIAT"/>
    <s v="31830217"/>
    <s v="POSTO VILA RICA  1       24HS"/>
    <s v="GOIANIA"/>
    <s v="GO"/>
    <s v="ETANOL COMUM"/>
    <n v="515"/>
    <n v="11.18"/>
    <s v=" Km/L"/>
    <n v="25258"/>
    <n v="46.08"/>
    <n v="3.9910000000000001"/>
    <n v="183.89"/>
    <s v="0"/>
    <s v="Planejamento Operaci"/>
    <s v="Planejamento Operaci"/>
    <s v="Operacional"/>
    <m/>
    <d v="2026-04-01T00:00:00"/>
    <x v="0"/>
    <x v="1"/>
    <x v="1"/>
  </r>
  <r>
    <s v="TGM4D76"/>
    <s v="60645800106437582"/>
    <s v="01/04/2026 19:50:24"/>
    <s v="33534"/>
    <s v="MARCOS ANTONIO MARCELINO DA SILVA"/>
    <x v="56"/>
    <s v="Caminhonete"/>
    <s v="FIORINO"/>
    <s v="FIAT"/>
    <s v="46286315"/>
    <s v="POSTO CENTRAL"/>
    <s v="BOM JESUS"/>
    <s v="GO"/>
    <s v="ETANOL COMUM"/>
    <n v="310"/>
    <n v="8.4700000000000006"/>
    <s v=" Km/L"/>
    <n v="25072"/>
    <n v="36.590000000000003"/>
    <n v="4.99"/>
    <n v="182.58"/>
    <s v="1"/>
    <s v="Planejamento Operaci"/>
    <s v="Planejamento Operaci"/>
    <s v="Operacional"/>
    <m/>
    <d v="2026-04-01T00:00:00"/>
    <x v="0"/>
    <x v="1"/>
    <x v="5"/>
  </r>
  <r>
    <s v="TTT2H95"/>
    <s v="60645800106472477"/>
    <s v="01/04/2026 20:23:50"/>
    <s v="83047"/>
    <s v="WESLEY ROCHA FARIAS"/>
    <x v="63"/>
    <s v="Caminhonete"/>
    <s v="SAVEIRO CS RB MF"/>
    <s v="VW"/>
    <s v="41826312"/>
    <s v="AUTO POSTO JACARE"/>
    <s v="ACREUNA"/>
    <s v="GO"/>
    <s v="ETANOL COMUM"/>
    <n v="291"/>
    <n v="9.43"/>
    <s v=" Km/L"/>
    <n v="130038"/>
    <n v="30.86"/>
    <n v="4.8609999999999998"/>
    <n v="150"/>
    <s v="10473342"/>
    <s v="EXT - KSE LOCAÇOES"/>
    <s v="Planejamento Operaci"/>
    <s v="KSE LOCAÇOES"/>
    <m/>
    <d v="2026-04-01T00:00:00"/>
    <x v="0"/>
    <x v="1"/>
    <x v="12"/>
  </r>
  <r>
    <s v="TGM2I26"/>
    <s v="60645800106958050"/>
    <s v="01/04/2026 20:35:50"/>
    <s v="59226"/>
    <s v="PASCHOAL FAVORITTO DE QUEIROZ"/>
    <x v="52"/>
    <s v="Utilitário"/>
    <s v="FIORINO"/>
    <s v="FIAT"/>
    <s v="12667600"/>
    <s v="Z Z SAO JOSE"/>
    <s v="GOIANIA"/>
    <s v="GO"/>
    <s v="ETANOL COMUM"/>
    <n v="304"/>
    <n v="6.05"/>
    <s v=" Km/L"/>
    <n v="25314"/>
    <n v="50.28"/>
    <n v="3.97"/>
    <n v="199.59"/>
    <s v="0"/>
    <s v="EXT - KSE LOCAÇOES"/>
    <s v="Planejamento Operaci"/>
    <s v="Operacional"/>
    <m/>
    <d v="2026-04-01T00:00:00"/>
    <x v="0"/>
    <x v="1"/>
    <x v="5"/>
  </r>
  <r>
    <s v="TUF2B45"/>
    <s v="60645800106472420"/>
    <s v="01/04/2026 20:48:33"/>
    <s v="03398"/>
    <s v="JOSIMAR VENANCIO SANTOS SILVA"/>
    <x v="37"/>
    <s v="Caminhonete"/>
    <s v="SAVEIRO CS RB MF"/>
    <s v="VW"/>
    <s v="85314604"/>
    <s v="MB POSTOS"/>
    <s v="GOIANIA"/>
    <s v="GO"/>
    <s v="ETANOL COMUM"/>
    <n v="239"/>
    <n v="10.84"/>
    <s v=" Km/L"/>
    <n v="150314"/>
    <n v="22.05"/>
    <n v="4.99"/>
    <n v="110.03"/>
    <s v="0"/>
    <s v="EXT - KSE LOCAÇOES"/>
    <s v="Planejamento Operaci"/>
    <s v="KSE LOCAÇOES"/>
    <m/>
    <d v="2026-04-01T00:00:00"/>
    <x v="0"/>
    <x v="1"/>
    <x v="12"/>
  </r>
  <r>
    <s v="TTS4A16"/>
    <s v="60645800108788589"/>
    <s v="01/04/2026 21:03:41"/>
    <s v="70552"/>
    <s v="ARMANDO DA SILVA OLIVIEIRA NETO"/>
    <x v="32"/>
    <s v="Caminhonete"/>
    <s v="Caminhonete S10"/>
    <s v="CHEVROLET"/>
    <s v="85314604"/>
    <s v="MB POSTOS"/>
    <s v="GOIANIA"/>
    <s v="GO"/>
    <s v="DIESEL S-10"/>
    <n v="569"/>
    <n v="13.09"/>
    <s v=" Km/L"/>
    <n v="58482"/>
    <n v="43.48"/>
    <n v="8.49"/>
    <n v="369.15"/>
    <s v="0"/>
    <s v="Planejamento Operaci"/>
    <s v="Planejamento Operaci"/>
    <s v="INSPECAO"/>
    <m/>
    <d v="2026-04-01T00:00:00"/>
    <x v="0"/>
    <x v="1"/>
    <x v="12"/>
  </r>
  <r>
    <s v="TFI3B19"/>
    <s v="60645800105926941"/>
    <s v="01/04/2026 21:11:42"/>
    <s v="03102"/>
    <s v="EDES GONÇALVES DA SILVA"/>
    <x v="4"/>
    <s v="Automóvel"/>
    <s v="ARGO"/>
    <s v="FIAT"/>
    <s v="13308211"/>
    <s v="P. BANDEIRANTES"/>
    <s v="RIO VERDE"/>
    <s v="GO"/>
    <s v="ETANOL COMUM"/>
    <n v="153"/>
    <n v="7.65"/>
    <s v=" Km/L"/>
    <n v="89763"/>
    <n v="20"/>
    <n v="4.79"/>
    <n v="95.8"/>
    <s v="10476049"/>
    <s v="Planejamento Operaci"/>
    <s v="Planejamento Operaci"/>
    <s v="Operacional"/>
    <m/>
    <d v="2026-04-01T00:00:00"/>
    <x v="0"/>
    <x v="1"/>
    <x v="0"/>
  </r>
  <r>
    <s v="RBP0A22"/>
    <s v="60645800106437700"/>
    <s v="01/04/2026 21:12:12"/>
    <s v="70721"/>
    <s v="PAULO HENRIQUE SILVA COSTA"/>
    <x v="68"/>
    <s v="Utilitário"/>
    <s v="STRADA"/>
    <s v="FIAT"/>
    <s v="41826312"/>
    <s v="AUTO POSTO JACARE"/>
    <s v="ACREUNA"/>
    <s v="GO"/>
    <s v="ETANOL COMUM"/>
    <n v="169"/>
    <n v="7.99"/>
    <s v=" Km/L"/>
    <n v="54847"/>
    <n v="21.14"/>
    <n v="4.8609999999999998"/>
    <n v="102.76"/>
    <s v="10476242"/>
    <s v="Planejamento Operaci"/>
    <s v="Planejamento Operaci"/>
    <s v="TI e Automação"/>
    <m/>
    <d v="2026-04-01T00:00:00"/>
    <x v="0"/>
    <x v="1"/>
    <x v="5"/>
  </r>
  <r>
    <s v="TTY2C25"/>
    <s v="60645800106472430"/>
    <s v="01/04/2026 21:12:59"/>
    <s v="48867"/>
    <s v="THAIS NADIA FERREIRA DOS SANTOS MARTINS"/>
    <x v="38"/>
    <s v="Caminhonete"/>
    <s v="SAVEIRO CS RB MF"/>
    <s v="VW"/>
    <s v="45307105"/>
    <s v="POSTO GIRASSOL"/>
    <s v="ITUMBIARA"/>
    <s v="GO"/>
    <s v="ETANOL COMUM"/>
    <n v="311"/>
    <n v="8.32"/>
    <s v=" Km/L"/>
    <n v="128171"/>
    <n v="37.39"/>
    <n v="4.6900000000000004"/>
    <n v="175.36"/>
    <s v="104762"/>
    <s v="EXT - KSE LOCAÇOES"/>
    <s v="Planejamento Operaci"/>
    <s v="KSE LOCAÇOES"/>
    <m/>
    <d v="2026-04-01T00:00:00"/>
    <x v="0"/>
    <x v="1"/>
    <x v="12"/>
  </r>
  <r>
    <s v="TTV4H65"/>
    <s v="60645800107557973"/>
    <s v="01/04/2026 21:29:27"/>
    <s v="03102"/>
    <s v="EDES GONÇALVES DA SILVA"/>
    <x v="65"/>
    <s v="Caminhonete"/>
    <s v="SAVEIRO CD RB MF"/>
    <s v="VOLKSWAGEN"/>
    <s v="41826312"/>
    <s v="AUTO POSTO JACARE"/>
    <s v="ACREUNA"/>
    <s v="GO"/>
    <s v="ETANOL COMUM"/>
    <n v="193"/>
    <n v="8.16"/>
    <s v=" Km/L"/>
    <n v="37876"/>
    <n v="23.66"/>
    <n v="4.8609999999999998"/>
    <n v="115.01"/>
    <s v="10477278"/>
    <s v="EXT - KSE LOCAÇOES"/>
    <s v="Planejamento Operaci"/>
    <s v="KSE LOCAÇOES"/>
    <m/>
    <d v="2026-04-01T00:00:00"/>
    <x v="0"/>
    <x v="1"/>
    <x v="12"/>
  </r>
  <r>
    <s v="TLR1J91"/>
    <s v="60645800106043065"/>
    <s v="01/04/2026 21:34:43"/>
    <s v="02910"/>
    <s v="EMERSON CRISTIANO DA SILVEIRA"/>
    <x v="23"/>
    <s v="Caminhonete"/>
    <s v="SAVEIRO"/>
    <s v="VOLKSWAGEN"/>
    <s v="81889412"/>
    <s v="POSTO ZERO UM"/>
    <s v="RIO VERDE"/>
    <s v="GO"/>
    <s v="ETANOL COMUM"/>
    <n v="0"/>
    <n v="0"/>
    <s v=" Km/L"/>
    <s v="-"/>
    <n v="51.87"/>
    <n v="4.59"/>
    <n v="238.08"/>
    <s v="1"/>
    <s v="Planejamento Operaci"/>
    <s v="Planejamento Operaci"/>
    <s v="Operacional"/>
    <m/>
    <d v="2026-04-01T00:00:00"/>
    <x v="0"/>
    <x v="1"/>
    <x v="9"/>
  </r>
  <r>
    <s v="TTP5B47"/>
    <s v="60645800106472110"/>
    <s v="01/04/2026 22:08:07"/>
    <s v="99531"/>
    <s v="RODRIGO RODRIGUES BARROS"/>
    <x v="40"/>
    <s v="Caminhonete"/>
    <s v="SAVEIRO CS RB MF"/>
    <s v="VW"/>
    <s v="75331801"/>
    <s v="DECIO CEZARINA"/>
    <s v="CEZARINA"/>
    <s v="GO"/>
    <s v="ETANOL COMUM"/>
    <n v="359"/>
    <n v="9.18"/>
    <s v=" Km/L"/>
    <n v="149009"/>
    <n v="39.090000000000003"/>
    <n v="4.6900000000000004"/>
    <n v="183.33"/>
    <s v="202604012207"/>
    <s v="EXT - KSE LOCAÇOES"/>
    <s v="Planejamento Operaci"/>
    <s v="KSE LOCAÇOES"/>
    <m/>
    <d v="2026-04-01T00:00:00"/>
    <x v="0"/>
    <x v="1"/>
    <x v="12"/>
  </r>
  <r>
    <s v="TUG2C45"/>
    <s v="60645800106437770"/>
    <s v="01/04/2026 23:31:31"/>
    <s v="32871"/>
    <s v="JOSE RICARDO SOUZA SILVA"/>
    <x v="54"/>
    <s v="Utilitário"/>
    <s v="SAVEIRO"/>
    <s v="FIAT"/>
    <s v="69494411"/>
    <s v="REDE MARAJO RIO VERD"/>
    <s v="RIO VERDE"/>
    <s v="GO"/>
    <s v="ETANOL COMUM"/>
    <n v="371"/>
    <n v="9.36"/>
    <s v=" Km/L"/>
    <n v="143014"/>
    <n v="39.64"/>
    <n v="4.79"/>
    <n v="189.88"/>
    <s v="32871485836"/>
    <s v="EXT - KSE LOCAÇOES"/>
    <s v="Planejamento Operaci"/>
    <s v="KSE LOCAÇOES"/>
    <m/>
    <d v="2026-04-01T00:00:00"/>
    <x v="0"/>
    <x v="1"/>
    <x v="12"/>
  </r>
  <r>
    <s v="TTQ4C10"/>
    <s v="60645800106553930"/>
    <s v="02/04/2026 02:18:40"/>
    <s v="03095"/>
    <s v="MICHELL ALMEIDA SANTANA"/>
    <x v="31"/>
    <s v="Caminhonete"/>
    <s v="Caminhonete S10"/>
    <s v="CHEVROLET"/>
    <s v="92221200"/>
    <s v="POSTO AMERICA"/>
    <s v="GUAPO"/>
    <s v="GO"/>
    <s v="DIESEL S-10"/>
    <n v="641"/>
    <n v="12.57"/>
    <s v=" Km/L"/>
    <n v="161353"/>
    <n v="51"/>
    <n v="7.59"/>
    <n v="387.09"/>
    <s v="0"/>
    <s v="Planejamento Operaci"/>
    <s v="Planejamento Operaci"/>
    <s v="INSPECAO"/>
    <m/>
    <d v="2026-04-02T00:00:00"/>
    <x v="0"/>
    <x v="1"/>
    <x v="12"/>
  </r>
  <r>
    <s v="TTR3A31"/>
    <s v="60645800106472404"/>
    <s v="02/04/2026 03:16:18"/>
    <s v="01836"/>
    <s v="DANILLO ROSA CARDOSO"/>
    <x v="53"/>
    <s v="Caminhonete"/>
    <s v="SAVEIRO CS RB MF"/>
    <s v="VW"/>
    <s v="46209914"/>
    <s v="DECIO RIO VERDE"/>
    <s v="RIO VERDE"/>
    <s v="GO"/>
    <s v="ETANOL COMUM"/>
    <n v="473"/>
    <n v="10.25"/>
    <s v=" Km/L"/>
    <n v="136470"/>
    <n v="46.14"/>
    <n v="4.79"/>
    <n v="221.01"/>
    <s v="202604020315"/>
    <s v="EXT - KSE LOCAÇOES"/>
    <s v="Planejamento Operaci"/>
    <s v="KSE LOCAÇOES"/>
    <m/>
    <d v="2026-04-02T00:00:00"/>
    <x v="0"/>
    <x v="1"/>
    <x v="12"/>
  </r>
  <r>
    <s v="TTV4H65"/>
    <s v="60645800107557973"/>
    <s v="02/04/2026 03:34:19"/>
    <s v="03102"/>
    <s v="EDES GONÇALVES DA SILVA"/>
    <x v="65"/>
    <s v="Caminhonete"/>
    <s v="SAVEIRO CD RB MF"/>
    <s v="VOLKSWAGEN"/>
    <s v="07674909"/>
    <s v="AUTO POSTO INDIARA"/>
    <s v="INDIARA"/>
    <s v="GO"/>
    <s v="ETANOL COMUM"/>
    <n v="375"/>
    <n v="11.63"/>
    <s v=" Km/L"/>
    <n v="38251"/>
    <n v="32.25"/>
    <n v="4.8899999999999997"/>
    <n v="157.69999999999999"/>
    <s v="13289"/>
    <s v="EXT - KSE LOCAÇOES"/>
    <s v="Planejamento Operaci"/>
    <s v="KSE LOCAÇOES"/>
    <m/>
    <d v="2026-04-02T00:00:00"/>
    <x v="0"/>
    <x v="1"/>
    <x v="12"/>
  </r>
  <r>
    <s v="TTP5B47"/>
    <s v="60645800106472110"/>
    <s v="02/04/2026 06:03:54"/>
    <s v="99531"/>
    <s v="RODRIGO RODRIGUES BARROS"/>
    <x v="40"/>
    <s v="Caminhonete"/>
    <s v="SAVEIRO CS RB MF"/>
    <s v="VW"/>
    <s v="75331801"/>
    <s v="DECIO CEZARINA"/>
    <s v="CEZARINA"/>
    <s v="GO"/>
    <s v="ETANOL COMUM"/>
    <n v="233"/>
    <n v="8.93"/>
    <s v=" Km/L"/>
    <n v="149242"/>
    <n v="26.09"/>
    <n v="4.6900000000000004"/>
    <n v="122.36"/>
    <s v="202604020603"/>
    <s v="EXT - KSE LOCAÇOES"/>
    <s v="Planejamento Operaci"/>
    <s v="KSE LOCAÇOES"/>
    <m/>
    <d v="2026-04-02T00:00:00"/>
    <x v="0"/>
    <x v="1"/>
    <x v="12"/>
  </r>
  <r>
    <s v="TUG2C45"/>
    <s v="60645800106437770"/>
    <s v="02/04/2026 06:17:01"/>
    <s v="32871"/>
    <s v="JOSE RICARDO SOUZA SILVA"/>
    <x v="54"/>
    <s v="Utilitário"/>
    <s v="SAVEIRO"/>
    <s v="FIAT"/>
    <s v="69494411"/>
    <s v="REDE MARAJO RIO VERD"/>
    <s v="RIO VERDE"/>
    <s v="GO"/>
    <s v="ETANOL COMUM"/>
    <n v="321"/>
    <n v="13.18"/>
    <s v=" Km/L"/>
    <n v="143335"/>
    <n v="24.35"/>
    <n v="4.7919999999999998"/>
    <n v="116.68"/>
    <s v="1"/>
    <s v="EXT - KSE LOCAÇOES"/>
    <s v="Planejamento Operaci"/>
    <s v="KSE LOCAÇOES"/>
    <m/>
    <d v="2026-04-02T00:00:00"/>
    <x v="0"/>
    <x v="1"/>
    <x v="12"/>
  </r>
  <r>
    <s v="TUW2D74"/>
    <s v="60645800105124310"/>
    <s v="02/04/2026 06:20:51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658"/>
    <n v="14.23"/>
    <s v=" Km/L"/>
    <n v="128802"/>
    <n v="46.25"/>
    <n v="7.7389999999999999"/>
    <n v="357.95"/>
    <s v="0"/>
    <s v="Planejamento Operaci"/>
    <s v="Planejamento Operaci"/>
    <s v="Operacional"/>
    <m/>
    <d v="2026-04-02T00:00:00"/>
    <x v="0"/>
    <x v="1"/>
    <x v="12"/>
  </r>
  <r>
    <s v="TTT2H95"/>
    <s v="60645800106472477"/>
    <s v="02/04/2026 06:30:24"/>
    <s v="83047"/>
    <s v="WESLEY ROCHA FARIAS"/>
    <x v="63"/>
    <s v="Caminhonete"/>
    <s v="SAVEIRO CS RB MF"/>
    <s v="VW"/>
    <s v="45308900"/>
    <s v="POSTO LUPATINI"/>
    <s v="SANTO ANTONIO DA BARRA"/>
    <s v="GO"/>
    <s v="ETANOL COMUM"/>
    <n v="442"/>
    <n v="12.61"/>
    <s v=" Km/L"/>
    <n v="130480"/>
    <n v="35.04"/>
    <n v="4.99"/>
    <n v="174.85"/>
    <s v="1"/>
    <s v="EXT - KSE LOCAÇOES"/>
    <s v="Planejamento Operaci"/>
    <s v="KSE LOCAÇOES"/>
    <m/>
    <d v="2026-04-02T00:00:00"/>
    <x v="0"/>
    <x v="1"/>
    <x v="12"/>
  </r>
  <r>
    <s v="TUF2B45"/>
    <s v="60645800106472420"/>
    <s v="02/04/2026 06:33:11"/>
    <s v="03398"/>
    <s v="JOSIMAR VENANCIO SANTOS SILVA"/>
    <x v="37"/>
    <s v="Caminhonete"/>
    <s v="SAVEIRO CS RB MF"/>
    <s v="VW"/>
    <s v="85314604"/>
    <s v="MB POSTOS"/>
    <s v="GOIANIA"/>
    <s v="GO"/>
    <s v="ETANOL COMUM"/>
    <n v="394"/>
    <n v="9.83"/>
    <s v=" Km/L"/>
    <n v="150708"/>
    <n v="40.08"/>
    <n v="4.99"/>
    <n v="200"/>
    <s v="1"/>
    <s v="EXT - KSE LOCAÇOES"/>
    <s v="Planejamento Operaci"/>
    <s v="KSE LOCAÇOES"/>
    <m/>
    <d v="2026-04-02T00:00:00"/>
    <x v="0"/>
    <x v="1"/>
    <x v="12"/>
  </r>
  <r>
    <s v="QSW6J59"/>
    <s v="60645800106460000"/>
    <s v="02/04/2026 06:34:39"/>
    <s v="02763"/>
    <s v="JENIVALDO JESUS MATOS"/>
    <x v="28"/>
    <s v="EQUIPAMENTOS"/>
    <s v="CAMINHÃO PIPA"/>
    <s v="OUTROS"/>
    <s v="41826312"/>
    <s v="AUTO POSTO JACARE"/>
    <s v="ACREUNA"/>
    <s v="GO"/>
    <s v="DIESEL S-10"/>
    <n v="277"/>
    <n v="4.84"/>
    <s v=" Km/L"/>
    <n v="25389"/>
    <n v="57.21"/>
    <n v="7.8"/>
    <n v="446.24"/>
    <s v="20423592"/>
    <s v="EXT - LUCCA JR"/>
    <s v="Planejamento Operaci"/>
    <s v="LUCCA JR"/>
    <m/>
    <d v="2026-04-02T00:00:00"/>
    <x v="0"/>
    <x v="1"/>
    <x v="11"/>
  </r>
  <r>
    <s v="QSW6J59"/>
    <m/>
    <s v="02/04/2026 06:34:39"/>
    <m/>
    <m/>
    <x v="28"/>
    <m/>
    <m/>
    <m/>
    <m/>
    <s v="AUTO POSTO JACARE"/>
    <m/>
    <m/>
    <s v="ARLA-32"/>
    <s v="-"/>
    <s v="-"/>
    <s v=" Km/L"/>
    <s v="-"/>
    <n v="10"/>
    <m/>
    <n v="33.020000000000003"/>
    <m/>
    <m/>
    <m/>
    <m/>
    <m/>
    <d v="2026-04-02T00:00:00"/>
    <x v="0"/>
    <x v="1"/>
    <x v="11"/>
  </r>
  <r>
    <s v="TFI3B19"/>
    <s v="60645800105926941"/>
    <s v="02/04/2026 07:10:31"/>
    <s v="03102"/>
    <s v="EDES GONÇALVES DA SILVA"/>
    <x v="4"/>
    <s v="Automóvel"/>
    <s v="ARGO"/>
    <s v="FIAT"/>
    <s v="13308211"/>
    <s v="P. BANDEIRANTES"/>
    <s v="RIO VERDE"/>
    <s v="GO"/>
    <s v="ETANOL COMUM"/>
    <n v="398"/>
    <n v="12.14"/>
    <s v=" Km/L"/>
    <n v="90161"/>
    <n v="32.78"/>
    <n v="4.79"/>
    <n v="157.02000000000001"/>
    <s v="20425549"/>
    <s v="Planejamento Operaci"/>
    <s v="Planejamento Operaci"/>
    <s v="Operacional"/>
    <m/>
    <d v="2026-04-02T00:00:00"/>
    <x v="0"/>
    <x v="1"/>
    <x v="0"/>
  </r>
  <r>
    <s v="BWS3689"/>
    <s v="60645800105124355"/>
    <s v="02/04/2026 07:23:54"/>
    <s v="46068"/>
    <s v="ONEIR MENEZES DA SILVA"/>
    <x v="19"/>
    <s v="Caminhão"/>
    <s v="1524"/>
    <s v="MERCEDES-BENZ"/>
    <s v="81889412"/>
    <s v="POSTO ZERO UM"/>
    <s v="RIO VERDE"/>
    <s v="GO"/>
    <s v="DIESEL COMUM"/>
    <n v="0"/>
    <n v="0"/>
    <s v=" Km/L"/>
    <n v="0"/>
    <n v="71.33"/>
    <n v="7.79"/>
    <n v="555.66999999999996"/>
    <s v="3"/>
    <s v="EXT - SAO PEDRO"/>
    <s v="Planejamento Operaci"/>
    <s v="SAO PEDRO"/>
    <m/>
    <d v="2026-04-02T00:00:00"/>
    <x v="0"/>
    <x v="1"/>
    <x v="7"/>
  </r>
  <r>
    <s v="RBP0A22"/>
    <s v="60645800106437700"/>
    <s v="02/04/2026 07:31:31"/>
    <s v="70721"/>
    <s v="PAULO HENRIQUE SILVA COSTA"/>
    <x v="68"/>
    <s v="Utilitário"/>
    <s v="STRADA"/>
    <s v="FIAT"/>
    <s v="41875311"/>
    <s v="POSTO SABOR DA TERRA"/>
    <s v="INDIARA"/>
    <s v="GO"/>
    <s v="ETANOL COMUM"/>
    <n v="248"/>
    <n v="7.63"/>
    <s v=" Km/L"/>
    <n v="55095"/>
    <n v="32.5"/>
    <n v="5.3810000000000002"/>
    <n v="174.89"/>
    <s v="20426990"/>
    <s v="Planejamento Operaci"/>
    <s v="Planejamento Operaci"/>
    <s v="TI e Automação"/>
    <m/>
    <d v="2026-04-02T00:00:00"/>
    <x v="0"/>
    <x v="1"/>
    <x v="5"/>
  </r>
  <r>
    <s v="TEQ8G33"/>
    <s v="60645800105124371"/>
    <s v="02/04/2026 07:38:34"/>
    <s v="21706"/>
    <s v="LUIZ MARCELO NEVES"/>
    <x v="19"/>
    <s v="Caminhão"/>
    <s v="9-180"/>
    <s v="VOLKSWAGEN"/>
    <s v="69494411"/>
    <s v="REDE MARAJO RIO VERD"/>
    <s v="RIO VERDE"/>
    <s v="GO"/>
    <s v="DIESEL S-10"/>
    <n v="0"/>
    <n v="0"/>
    <s v=" Km/L"/>
    <n v="0"/>
    <n v="127.51"/>
    <n v="7.7409999999999997"/>
    <n v="987"/>
    <s v="21706273835"/>
    <s v="EXT - SAO PEDRO"/>
    <s v="Planejamento Operaci"/>
    <s v="SAO PEDRO"/>
    <m/>
    <d v="2026-04-02T00:00:00"/>
    <x v="0"/>
    <x v="1"/>
    <x v="7"/>
  </r>
  <r>
    <s v="TEQ8G33"/>
    <m/>
    <s v="02/04/2026 07:38:34"/>
    <m/>
    <m/>
    <x v="19"/>
    <m/>
    <m/>
    <m/>
    <m/>
    <s v="REDE MARAJO RIO VERD"/>
    <m/>
    <m/>
    <s v="ARLA-32"/>
    <n v="0"/>
    <n v="0"/>
    <s v=" Km/L"/>
    <n v="0"/>
    <n v="18.13"/>
    <m/>
    <n v="72.34"/>
    <m/>
    <m/>
    <m/>
    <m/>
    <m/>
    <d v="2026-04-02T00:00:00"/>
    <x v="0"/>
    <x v="1"/>
    <x v="7"/>
  </r>
  <r>
    <s v="TTY2C25"/>
    <s v="60645800106472430"/>
    <s v="02/04/2026 07:57:51"/>
    <s v="59829"/>
    <s v="AGDA GOMES DA SILVA RODRIGUES"/>
    <x v="38"/>
    <s v="Caminhonete"/>
    <s v="SAVEIRO CS RB MF"/>
    <s v="VW"/>
    <s v="46286315"/>
    <s v="POSTO CENTRAL"/>
    <s v="BOM JESUS"/>
    <s v="GO"/>
    <s v="ETANOL COMUM"/>
    <n v="496"/>
    <n v="10.83"/>
    <s v=" Km/L"/>
    <n v="128667"/>
    <n v="45.81"/>
    <n v="4.9909999999999997"/>
    <n v="228.62"/>
    <s v="1"/>
    <s v="EXT - KSE LOCAÇOES"/>
    <s v="Planejamento Operaci"/>
    <s v="KSE LOCAÇOES"/>
    <m/>
    <d v="2026-04-02T00:00:00"/>
    <x v="0"/>
    <x v="1"/>
    <x v="12"/>
  </r>
  <r>
    <s v="TFR8B59"/>
    <s v="60645800105143681"/>
    <s v="02/04/2026 08:24:52"/>
    <s v="92635"/>
    <s v="ADENILDO BARBOSA DUTRA"/>
    <x v="8"/>
    <s v="Automóvel"/>
    <s v="ARGO"/>
    <s v="FIAT"/>
    <s v="53081700"/>
    <s v="POSTO Z   Z SANTA MA"/>
    <s v="GUAPO"/>
    <s v="GO"/>
    <s v="ETANOL COMUM"/>
    <n v="318"/>
    <n v="7.71"/>
    <s v=" Km/L"/>
    <n v="26192"/>
    <n v="41.25"/>
    <n v="4.1900000000000004"/>
    <n v="172.84"/>
    <s v="0"/>
    <s v="Planejamento Operaci"/>
    <s v="Planejamento Operaci"/>
    <s v="Operacional"/>
    <m/>
    <d v="2026-04-02T00:00:00"/>
    <x v="0"/>
    <x v="1"/>
    <x v="5"/>
  </r>
  <r>
    <s v="MCR1N11"/>
    <s v="60645800105124201"/>
    <s v="02/04/2026 08:34:42"/>
    <s v="13078"/>
    <s v="JOSE ROMARIO DOS ANJOS SOUSA"/>
    <x v="19"/>
    <s v="Automóvel"/>
    <s v="MINI CARREGADEIRA"/>
    <s v="OUTROS"/>
    <s v="81889412"/>
    <s v="POSTO ZERO UM"/>
    <s v="RIO VERDE"/>
    <s v="GO"/>
    <s v="DIESEL COMUM"/>
    <n v="0"/>
    <n v="0"/>
    <s v=" Km/L"/>
    <n v="0"/>
    <n v="43.11"/>
    <n v="7.79"/>
    <n v="335.82"/>
    <s v="1"/>
    <s v="EXT - SAO PEDRO"/>
    <s v="Planejamento Operaci"/>
    <s v="SAO PEDRO"/>
    <m/>
    <d v="2026-04-02T00:00:00"/>
    <x v="0"/>
    <x v="1"/>
    <x v="7"/>
  </r>
  <r>
    <s v="TFS3C72"/>
    <s v="60645800105143738"/>
    <s v="02/04/2026 09:10:47"/>
    <s v="00271"/>
    <s v="HEDER OLIVEIRA SANTANA"/>
    <x v="9"/>
    <s v="Automóvel"/>
    <s v="ARGO"/>
    <s v="FIAT"/>
    <s v="41875311"/>
    <s v="POSTO SABOR DA TERRA"/>
    <s v="INDIARA"/>
    <s v="GO"/>
    <s v="ETANOL COMUM"/>
    <n v="332"/>
    <n v="7.95"/>
    <s v=" Km/L"/>
    <n v="91832"/>
    <n v="41.78"/>
    <n v="5.3810000000000002"/>
    <n v="224.81"/>
    <s v="20432993"/>
    <s v="Planejamento Operaci"/>
    <s v="Planejamento Operaci"/>
    <s v="Operacional"/>
    <m/>
    <d v="2026-04-02T00:00:00"/>
    <x v="0"/>
    <x v="1"/>
    <x v="4"/>
  </r>
  <r>
    <s v="TKB0E17"/>
    <s v="60645800106185180"/>
    <s v="02/04/2026 09:32:26"/>
    <s v="02910"/>
    <s v="EMERSON CRISTIANO DA SILVEIRA"/>
    <x v="27"/>
    <s v="EQUIPAMENTOS"/>
    <s v="GUINCHO LEVE"/>
    <s v="EQUIPAMENTO"/>
    <s v="46286315"/>
    <s v="POSTO CENTRAL"/>
    <s v="BOM JESUS"/>
    <s v="GO"/>
    <s v="DIESEL S-10"/>
    <n v="511"/>
    <n v="5.53"/>
    <s v=" Km/L"/>
    <n v="31240"/>
    <n v="92.33"/>
    <n v="7.9909999999999997"/>
    <n v="737.77"/>
    <s v="1"/>
    <s v="EXT - LUCCA JR"/>
    <s v="Planejamento Operaci"/>
    <s v="LUCCA JR"/>
    <m/>
    <d v="2026-04-02T00:00:00"/>
    <x v="0"/>
    <x v="1"/>
    <x v="11"/>
  </r>
  <r>
    <s v="TFD2J89"/>
    <s v="60645800105143710"/>
    <s v="02/04/2026 09:54:07"/>
    <s v="07868"/>
    <s v="LUIZ FELIPE ROMEIRO GODOY"/>
    <x v="0"/>
    <s v="Automóvel"/>
    <s v="ARGO"/>
    <s v="FIAT"/>
    <s v="75331801"/>
    <s v="DECIO CEZARINA"/>
    <s v="CEZARINA"/>
    <s v="GO"/>
    <s v="ETANOL COMUM"/>
    <n v="290"/>
    <n v="9.3800000000000008"/>
    <s v=" Km/L"/>
    <n v="26000"/>
    <n v="30.91"/>
    <n v="4.6900000000000004"/>
    <n v="144.97"/>
    <s v="202604020953"/>
    <s v="Planejamento Operaci"/>
    <s v="Planejamento Operaci"/>
    <s v="Operacional"/>
    <m/>
    <d v="2026-04-02T00:00:00"/>
    <x v="0"/>
    <x v="1"/>
    <x v="0"/>
  </r>
  <r>
    <s v="TFP3B22"/>
    <s v="60645800105143720"/>
    <s v="02/04/2026 10:03:01"/>
    <s v="02769"/>
    <s v="ANDRE LUIS PAULINO"/>
    <x v="6"/>
    <s v="Automóvel"/>
    <s v="ARGO"/>
    <s v="FIAT"/>
    <s v="13335016"/>
    <s v="POSTO TREVO"/>
    <s v="RIO VERDE"/>
    <s v="GO"/>
    <s v="ETANOL COMUM"/>
    <n v="354"/>
    <n v="10.29"/>
    <s v=" Km/L"/>
    <n v="58098"/>
    <n v="34.409999999999997"/>
    <n v="4.9909999999999997"/>
    <n v="171.73"/>
    <s v="20436130"/>
    <s v="Planejamento Operaci"/>
    <s v="Planejamento Operaci"/>
    <s v="Operacional"/>
    <m/>
    <d v="2026-04-02T00:00:00"/>
    <x v="0"/>
    <x v="1"/>
    <x v="4"/>
  </r>
  <r>
    <s v="TFN0D12"/>
    <s v="60645800105143746"/>
    <s v="02/04/2026 10:46:39"/>
    <s v="00390"/>
    <s v="SILVINO JOSE DE BRITO"/>
    <x v="5"/>
    <s v="Automóvel"/>
    <s v="ARGO"/>
    <s v="FIAT"/>
    <s v="75331801"/>
    <s v="DECIO CEZARINA"/>
    <s v="CEZARINA"/>
    <s v="GO"/>
    <s v="ETANOL COMUM"/>
    <n v="196"/>
    <n v="10.49"/>
    <s v=" Km/L"/>
    <n v="43840"/>
    <n v="18.690000000000001"/>
    <n v="4.6900000000000004"/>
    <n v="87.66"/>
    <s v="202604021046"/>
    <s v="Planejamento Operaci"/>
    <s v="Planejamento Operaci"/>
    <s v="Operacional"/>
    <m/>
    <d v="2026-04-02T00:00:00"/>
    <x v="0"/>
    <x v="1"/>
    <x v="3"/>
  </r>
  <r>
    <s v="RBP0A22"/>
    <s v="60645800106437700"/>
    <s v="02/04/2026 11:15:25"/>
    <s v="70721"/>
    <s v="PAULO HENRIQUE SILVA COSTA"/>
    <x v="68"/>
    <s v="Utilitário"/>
    <s v="STRADA"/>
    <s v="FIAT"/>
    <s v="41875311"/>
    <s v="POSTO SABOR DA TERRA"/>
    <s v="INDIARA"/>
    <s v="GO"/>
    <s v="ETANOL COMUM"/>
    <n v="218"/>
    <n v="7.99"/>
    <s v=" Km/L"/>
    <n v="55313"/>
    <n v="27.28"/>
    <n v="5.38"/>
    <n v="146.78"/>
    <s v="20440480"/>
    <s v="Planejamento Operaci"/>
    <s v="Planejamento Operaci"/>
    <s v="TI e Automação"/>
    <m/>
    <d v="2026-04-02T00:00:00"/>
    <x v="0"/>
    <x v="1"/>
    <x v="5"/>
  </r>
  <r>
    <s v="PQL3980"/>
    <s v="60645800105124428"/>
    <s v="02/04/2026 11:42:01"/>
    <s v="03608"/>
    <s v="WEIDER DA SILVA RODRIGUES"/>
    <x v="71"/>
    <s v="Automóvel"/>
    <s v="MARCH"/>
    <s v="NISSAN"/>
    <s v="31867006"/>
    <s v="CARRETEIRO 10"/>
    <s v="GOIANIA"/>
    <s v="GO"/>
    <s v="ETANOL COMUM"/>
    <n v="348"/>
    <n v="10.33"/>
    <s v=" Km/L"/>
    <n v="64505"/>
    <n v="33.700000000000003"/>
    <n v="4.47"/>
    <n v="150.63999999999999"/>
    <s v="321415"/>
    <s v="Planejamento Operaci"/>
    <s v="Planejamento Operaci"/>
    <s v="Operacional"/>
    <m/>
    <d v="2026-04-02T00:00:00"/>
    <x v="0"/>
    <x v="1"/>
    <x v="1"/>
  </r>
  <r>
    <s v="TFX8A49"/>
    <s v="60645800105143673"/>
    <s v="02/04/2026 12:25:48"/>
    <s v="46876"/>
    <s v="CARLOS HENRIQUE DA SILVA FURTADO"/>
    <x v="12"/>
    <s v="Automóvel"/>
    <s v="ARGO"/>
    <s v="FIAT"/>
    <s v="01848013"/>
    <s v="POSTO XODO"/>
    <s v="GOIANIA"/>
    <s v="GO"/>
    <s v="ETANOL COMUM"/>
    <n v="259"/>
    <n v="9.17"/>
    <s v=" Km/L"/>
    <n v="23048"/>
    <n v="28.24"/>
    <n v="4.67"/>
    <n v="131.88"/>
    <s v="0"/>
    <s v="Planejamento Operaci"/>
    <s v="Planejamento Operaci"/>
    <s v="Operacional"/>
    <m/>
    <d v="2026-04-02T00:00:00"/>
    <x v="0"/>
    <x v="1"/>
    <x v="0"/>
  </r>
  <r>
    <s v="TTS4A16"/>
    <s v="60645800108788589"/>
    <s v="02/04/2026 12:48:26"/>
    <s v="70198"/>
    <s v="LALESCA CRISTINA SOUZA DE OLIVEIRA"/>
    <x v="32"/>
    <s v="Caminhonete"/>
    <s v="Caminhonete S10"/>
    <s v="CHEVROLET"/>
    <s v="75331003"/>
    <s v="SUPERVIA LAGOA"/>
    <s v="RIO VERDE"/>
    <s v="GO"/>
    <s v="DIESEL S-10"/>
    <n v="806"/>
    <n v="14.27"/>
    <s v=" Km/L"/>
    <n v="59288"/>
    <n v="56.47"/>
    <n v="7.83"/>
    <n v="442.16"/>
    <s v="0"/>
    <s v="Planejamento Operaci"/>
    <s v="Planejamento Operaci"/>
    <s v="INSPECAO"/>
    <m/>
    <d v="2026-04-02T00:00:00"/>
    <x v="0"/>
    <x v="1"/>
    <x v="12"/>
  </r>
  <r>
    <s v="TUQ2H91"/>
    <s v="60645800107558597"/>
    <s v="02/04/2026 12:56:30"/>
    <s v="87954"/>
    <s v="DANIEL GONÇALVES"/>
    <x v="66"/>
    <s v="Caminhonete"/>
    <s v="SAVEIRO CD RB MF"/>
    <s v="VOLKSWAGEN"/>
    <s v="45307105"/>
    <s v="POSTO GIRASSOL"/>
    <s v="ITUMBIARA"/>
    <s v="GO"/>
    <s v="ETANOL COMUM"/>
    <n v="351"/>
    <n v="7.98"/>
    <s v=" Km/L"/>
    <n v="40030"/>
    <n v="44"/>
    <n v="4.6900000000000004"/>
    <n v="206.36"/>
    <s v="204465"/>
    <s v="EXT - KSE LOCAÇOES"/>
    <s v="Planejamento Operaci"/>
    <s v="KSE LOCAÇOES"/>
    <m/>
    <d v="2026-04-02T00:00:00"/>
    <x v="0"/>
    <x v="1"/>
    <x v="12"/>
  </r>
  <r>
    <s v="TFX7J72"/>
    <s v="60645800105836505"/>
    <s v="02/04/2026 13:19:51"/>
    <s v="03126"/>
    <s v="PEDRO PAULO SILVA SANTOS"/>
    <x v="11"/>
    <s v="Automóvel"/>
    <s v="ARGO"/>
    <s v="FIAT"/>
    <s v="13308211"/>
    <s v="P. BANDEIRANTES"/>
    <s v="RIO VERDE"/>
    <s v="GO"/>
    <s v="ETANOL COMUM"/>
    <n v="299"/>
    <n v="8.18"/>
    <s v=" Km/L"/>
    <n v="72609"/>
    <n v="36.56"/>
    <n v="4.79"/>
    <n v="175.14"/>
    <s v="20447702"/>
    <s v="Planejamento Operaci"/>
    <s v="Planejamento Operaci"/>
    <s v="Operacional"/>
    <m/>
    <d v="2026-04-02T00:00:00"/>
    <x v="0"/>
    <x v="1"/>
    <x v="4"/>
  </r>
  <r>
    <s v="TTV4H65"/>
    <s v="60645800107557973"/>
    <s v="02/04/2026 13:25:09"/>
    <s v="52982"/>
    <s v="ROBERTO ANTONIO DE MELO"/>
    <x v="65"/>
    <s v="Caminhonete"/>
    <s v="SAVEIRO CD RB MF"/>
    <s v="VOLKSWAGEN"/>
    <s v="41826312"/>
    <s v="AUTO POSTO JACARE"/>
    <s v="ACREUNA"/>
    <s v="GO"/>
    <s v="ETANOL COMUM"/>
    <n v="425"/>
    <n v="8.49"/>
    <s v=" Km/L"/>
    <n v="38676"/>
    <n v="50.08"/>
    <n v="4.8600000000000003"/>
    <n v="243.41"/>
    <s v="20448207"/>
    <s v="EXT - KSE LOCAÇOES"/>
    <s v="Planejamento Operaci"/>
    <s v="KSE LOCAÇOES"/>
    <m/>
    <d v="2026-04-02T00:00:00"/>
    <x v="0"/>
    <x v="1"/>
    <x v="12"/>
  </r>
  <r>
    <s v="TLO0E87"/>
    <s v="60645800106184255"/>
    <s v="02/04/2026 14:06:06"/>
    <s v="01765"/>
    <s v="ELIAS JANUARIO DIMAS"/>
    <x v="43"/>
    <s v="EQUIPAMENTOS"/>
    <s v="GUINCHO LEVE"/>
    <s v="EQUIPAMENTO"/>
    <s v="87183400"/>
    <s v="MARAJO GUAPO"/>
    <s v="GUAPO"/>
    <s v="GO"/>
    <s v="DIESEL S-10"/>
    <n v="596"/>
    <n v="6.17"/>
    <s v=" Km/L"/>
    <n v="40159"/>
    <n v="96.66"/>
    <n v="7.59"/>
    <n v="733.65"/>
    <s v="0"/>
    <s v="EXT - LUCCA JR"/>
    <s v="Planejamento Operaci"/>
    <s v="LUCCA JR"/>
    <m/>
    <d v="2026-04-02T00:00:00"/>
    <x v="0"/>
    <x v="1"/>
    <x v="11"/>
  </r>
  <r>
    <s v="TLO0E87"/>
    <m/>
    <s v="02/04/2026 14:06:06"/>
    <m/>
    <m/>
    <x v="43"/>
    <m/>
    <m/>
    <m/>
    <m/>
    <s v="MARAJO GUAPO"/>
    <m/>
    <m/>
    <s v="ARLA-32"/>
    <s v="-"/>
    <s v="-"/>
    <s v=" Km/L"/>
    <s v="-"/>
    <n v="4.3"/>
    <m/>
    <n v="17.16"/>
    <m/>
    <m/>
    <m/>
    <m/>
    <m/>
    <d v="2026-04-02T00:00:00"/>
    <x v="0"/>
    <x v="1"/>
    <x v="11"/>
  </r>
  <r>
    <s v="TFS3C72"/>
    <s v="60645800105143738"/>
    <s v="02/04/2026 15:24:13"/>
    <s v="00271"/>
    <s v="HEDER OLIVEIRA SANTANA"/>
    <x v="9"/>
    <s v="Automóvel"/>
    <s v="ARGO"/>
    <s v="FIAT"/>
    <s v="13308211"/>
    <s v="P. BANDEIRANTES"/>
    <s v="RIO VERDE"/>
    <s v="GO"/>
    <s v="ETANOL COMUM"/>
    <n v="269"/>
    <n v="7.68"/>
    <s v=" Km/L"/>
    <n v="92101"/>
    <n v="35.04"/>
    <n v="4.79"/>
    <n v="167.84"/>
    <s v="20455202"/>
    <s v="Planejamento Operaci"/>
    <s v="Planejamento Operaci"/>
    <s v="Operacional"/>
    <m/>
    <d v="2026-04-02T00:00:00"/>
    <x v="0"/>
    <x v="1"/>
    <x v="4"/>
  </r>
  <r>
    <s v="NQT3I04"/>
    <s v="60645800106437610"/>
    <s v="02/04/2026 15:38:52"/>
    <s v="47987"/>
    <s v="RONIVALDO PEREIRA DE OLIVEIRA"/>
    <x v="19"/>
    <s v="Caminhão"/>
    <s v="TECTOR 240E25"/>
    <s v="IVECO - FIAT"/>
    <s v="81870100"/>
    <s v="POSTO MILLENIUM DIMAG"/>
    <s v="APARECIDA DE GOIANIA"/>
    <s v="GO"/>
    <s v="DIESEL S-10"/>
    <n v="0"/>
    <n v="0"/>
    <s v=" Km/L"/>
    <n v="0"/>
    <n v="177"/>
    <n v="7.29"/>
    <n v="1290.33"/>
    <s v="123825"/>
    <s v="EXT - SAO PEDRO"/>
    <s v="Planejamento Operaci"/>
    <s v="SAO PEDRO"/>
    <m/>
    <d v="2026-04-02T00:00:00"/>
    <x v="0"/>
    <x v="1"/>
    <x v="7"/>
  </r>
  <r>
    <s v="TFN0D12"/>
    <s v="60645800105143746"/>
    <s v="02/04/2026 15:39:40"/>
    <s v="00390"/>
    <s v="SILVINO JOSE DE BRITO"/>
    <x v="5"/>
    <s v="Automóvel"/>
    <s v="ARGO"/>
    <s v="FIAT"/>
    <s v="75331801"/>
    <s v="DECIO CEZARINA"/>
    <s v="CEZARINA"/>
    <s v="GO"/>
    <s v="ETANOL COMUM"/>
    <n v="284"/>
    <n v="8.81"/>
    <s v=" Km/L"/>
    <n v="44124"/>
    <n v="32.24"/>
    <n v="4.6900000000000004"/>
    <n v="151.21"/>
    <s v="202604021538"/>
    <s v="Planejamento Operaci"/>
    <s v="Planejamento Operaci"/>
    <s v="Operacional"/>
    <m/>
    <d v="2026-04-02T00:00:00"/>
    <x v="0"/>
    <x v="1"/>
    <x v="3"/>
  </r>
  <r>
    <s v="TUF2B45"/>
    <s v="60645800106472420"/>
    <s v="02/04/2026 15:55:04"/>
    <s v="00047"/>
    <s v="KARLA THAISE SILVA CARVALHO"/>
    <x v="37"/>
    <s v="Caminhonete"/>
    <s v="SAVEIRO CS RB MF"/>
    <s v="VW"/>
    <s v="85314604"/>
    <s v="MB POSTOS"/>
    <s v="GOIANIA"/>
    <s v="GO"/>
    <s v="ETANOL COMUM"/>
    <n v="332"/>
    <n v="8.0399999999999991"/>
    <s v=" Km/L"/>
    <n v="151040"/>
    <n v="41.28"/>
    <n v="4.99"/>
    <n v="205.99"/>
    <s v="0"/>
    <s v="EXT - KSE LOCAÇOES"/>
    <s v="Planejamento Operaci"/>
    <s v="KSE LOCAÇOES"/>
    <m/>
    <d v="2026-04-02T00:00:00"/>
    <x v="0"/>
    <x v="1"/>
    <x v="12"/>
  </r>
  <r>
    <s v="TTP5B47"/>
    <s v="60645800106472110"/>
    <s v="02/04/2026 16:00:23"/>
    <s v="00149"/>
    <s v="MANOELITO METROVICH LIMA"/>
    <x v="40"/>
    <s v="Caminhonete"/>
    <s v="SAVEIRO CS RB MF"/>
    <s v="VW"/>
    <s v="75331801"/>
    <s v="DECIO CEZARINA"/>
    <s v="CEZARINA"/>
    <s v="GO"/>
    <s v="ETANOL COMUM"/>
    <n v="379"/>
    <n v="7.87"/>
    <s v=" Km/L"/>
    <n v="149621"/>
    <n v="48.13"/>
    <n v="4.6900000000000004"/>
    <n v="225.73"/>
    <s v="202604021559"/>
    <s v="EXT - KSE LOCAÇOES"/>
    <s v="Planejamento Operaci"/>
    <s v="KSE LOCAÇOES"/>
    <m/>
    <d v="2026-04-02T00:00:00"/>
    <x v="0"/>
    <x v="1"/>
    <x v="12"/>
  </r>
  <r>
    <s v="TFI3B19"/>
    <s v="60645800105926941"/>
    <s v="02/04/2026 16:03:36"/>
    <s v="70214"/>
    <s v="IGOR LEMES FERNANDES"/>
    <x v="4"/>
    <s v="Automóvel"/>
    <s v="ARGO"/>
    <s v="FIAT"/>
    <s v="87183400"/>
    <s v="MARAJO GUAPO"/>
    <s v="GUAPO"/>
    <s v="GO"/>
    <s v="ETANOL COMUM"/>
    <n v="270"/>
    <n v="7.77"/>
    <s v=" Km/L"/>
    <n v="90431"/>
    <n v="34.75"/>
    <n v="4.1909999999999998"/>
    <n v="145.63999999999999"/>
    <s v="0"/>
    <s v="Planejamento Operaci"/>
    <s v="Planejamento Operaci"/>
    <s v="Operacional"/>
    <m/>
    <d v="2026-04-02T00:00:00"/>
    <x v="0"/>
    <x v="1"/>
    <x v="0"/>
  </r>
  <r>
    <s v="TFF5D72"/>
    <s v="60645800105143780"/>
    <s v="02/04/2026 16:05:51"/>
    <s v="95253"/>
    <s v="ANDRE AUGUSTO ARAUJO DE JESUS"/>
    <x v="2"/>
    <s v="Automóvel"/>
    <s v="ARGO"/>
    <s v="FIAT"/>
    <s v="87183400"/>
    <s v="MARAJO GUAPO"/>
    <s v="GUAPO"/>
    <s v="GO"/>
    <s v="ETANOL COMUM"/>
    <n v="262"/>
    <n v="9.01"/>
    <s v=" Km/L"/>
    <n v="55044"/>
    <n v="29.09"/>
    <n v="4.1900000000000004"/>
    <n v="121.89"/>
    <s v="0"/>
    <s v="Planejamento Operaci"/>
    <s v="Planejamento Operaci"/>
    <s v="Operacional"/>
    <m/>
    <d v="2026-04-02T00:00:00"/>
    <x v="0"/>
    <x v="1"/>
    <x v="0"/>
  </r>
  <r>
    <s v="TFA5I89"/>
    <s v="60645800109268980"/>
    <s v="02/04/2026 16:07:34"/>
    <s v="70093"/>
    <s v="CLAUDSTONE DOS REIS MENDES JUNIOR"/>
    <x v="21"/>
    <s v="Automóvel"/>
    <s v="ARGO"/>
    <s v="FIAT"/>
    <s v="01848013"/>
    <s v="POSTO XODO"/>
    <s v="GOIANIA"/>
    <s v="GO"/>
    <s v="ETANOL COMUM"/>
    <n v="289"/>
    <n v="7.1"/>
    <s v=" Km/L"/>
    <n v="21858"/>
    <n v="40.72"/>
    <n v="4.67"/>
    <n v="190.16"/>
    <s v="0"/>
    <s v="Planejamento Operaci"/>
    <s v="Planejamento Operaci"/>
    <s v="Operacional"/>
    <m/>
    <d v="2026-04-02T00:00:00"/>
    <x v="0"/>
    <x v="1"/>
    <x v="2"/>
  </r>
  <r>
    <s v="TGK2G46"/>
    <s v="60645800106956305"/>
    <s v="02/04/2026 16:18:38"/>
    <s v="48710"/>
    <s v="GUSTAVO DA SILVA"/>
    <x v="59"/>
    <s v="Utilitário"/>
    <s v="FIORINO"/>
    <s v="FIAT"/>
    <s v="45308900"/>
    <s v="POSTO LUPATINI"/>
    <s v="SANTO ANTONIO DA BARRA"/>
    <s v="GO"/>
    <s v="ETANOL COMUM"/>
    <n v="239"/>
    <n v="7.72"/>
    <s v=" Km/L"/>
    <n v="20306"/>
    <n v="30.94"/>
    <n v="4.99"/>
    <n v="154.38999999999999"/>
    <s v="0"/>
    <s v="Planejamento Operaci"/>
    <s v="Planejamento Operaci"/>
    <s v="Operacional"/>
    <m/>
    <d v="2026-04-02T00:00:00"/>
    <x v="0"/>
    <x v="1"/>
    <x v="5"/>
  </r>
  <r>
    <s v="TFV8C74"/>
    <s v="60645800106437299"/>
    <s v="02/04/2026 16:30:41"/>
    <s v="02584"/>
    <s v="TATIANE PENA GOMES"/>
    <x v="34"/>
    <s v="Automóvel"/>
    <s v="AMBULANCIA"/>
    <s v="VOLKSWAGEN"/>
    <s v="07674909"/>
    <s v="AUTO POSTO INDIARA"/>
    <s v="INDIARA"/>
    <s v="GO"/>
    <s v="DIESEL S-10"/>
    <n v="120"/>
    <n v="4.41"/>
    <s v=" Km/L"/>
    <n v="16583"/>
    <n v="27.2"/>
    <n v="7.79"/>
    <n v="211.89"/>
    <s v="13319"/>
    <s v="Planejamento Operaci"/>
    <s v="Planejamento Operaci"/>
    <s v="RESGATE"/>
    <m/>
    <d v="2026-04-02T00:00:00"/>
    <x v="0"/>
    <x v="1"/>
    <x v="13"/>
  </r>
  <r>
    <s v="TFW2H32"/>
    <s v="60645800105143835"/>
    <s v="02/04/2026 16:30:51"/>
    <s v="99638"/>
    <s v="LAFAIETE DE SOUZA SANTOS"/>
    <x v="10"/>
    <s v="Automóvel"/>
    <s v="ARGO"/>
    <s v="FIAT"/>
    <s v="87183400"/>
    <s v="MARAJO GUAPO"/>
    <s v="GUAPO"/>
    <s v="GO"/>
    <s v="ETANOL COMUM"/>
    <n v="197"/>
    <n v="8.64"/>
    <s v=" Km/L"/>
    <n v="66484"/>
    <n v="22.79"/>
    <n v="4.1900000000000004"/>
    <n v="95.49"/>
    <s v="0"/>
    <s v="Planejamento Operaci"/>
    <s v="Planejamento Operaci"/>
    <s v="Operacional"/>
    <m/>
    <d v="2026-04-02T00:00:00"/>
    <x v="0"/>
    <x v="1"/>
    <x v="3"/>
  </r>
  <r>
    <s v="TTT2H95"/>
    <s v="60645800106472477"/>
    <s v="02/04/2026 16:53:22"/>
    <s v="46440"/>
    <s v="PAULO SOUSA DIAS"/>
    <x v="63"/>
    <s v="Caminhonete"/>
    <s v="SAVEIRO CS RB MF"/>
    <s v="VW"/>
    <s v="45308900"/>
    <s v="POSTO LUPATINI"/>
    <s v="SANTO ANTONIO DA BARRA"/>
    <s v="GO"/>
    <s v="ETANOL COMUM"/>
    <n v="393"/>
    <n v="9.1199999999999992"/>
    <s v=" Km/L"/>
    <n v="130873"/>
    <n v="43.07"/>
    <n v="4.99"/>
    <n v="214.92"/>
    <s v="0"/>
    <s v="EXT - KSE LOCAÇOES"/>
    <s v="Planejamento Operaci"/>
    <s v="KSE LOCAÇOES"/>
    <m/>
    <d v="2026-04-02T00:00:00"/>
    <x v="0"/>
    <x v="1"/>
    <x v="12"/>
  </r>
  <r>
    <s v="TTR3A31"/>
    <s v="60645800106472404"/>
    <s v="02/04/2026 17:02:50"/>
    <s v="06404"/>
    <s v="FABIO BERNARDINO DA SILVA"/>
    <x v="53"/>
    <s v="Caminhonete"/>
    <s v="SAVEIRO CS RB MF"/>
    <s v="VW"/>
    <s v="46209914"/>
    <s v="DECIO RIO VERDE"/>
    <s v="RIO VERDE"/>
    <s v="GO"/>
    <s v="ETANOL COMUM"/>
    <n v="384"/>
    <n v="9.08"/>
    <s v=" Km/L"/>
    <n v="136854"/>
    <n v="42.29"/>
    <n v="4.79"/>
    <n v="202.57"/>
    <s v="202604021701"/>
    <s v="EXT - KSE LOCAÇOES"/>
    <s v="Planejamento Operaci"/>
    <s v="KSE LOCAÇOES"/>
    <m/>
    <d v="2026-04-02T00:00:00"/>
    <x v="0"/>
    <x v="1"/>
    <x v="12"/>
  </r>
  <r>
    <s v="TFD2J89"/>
    <s v="60645800105143710"/>
    <s v="02/04/2026 17:22:34"/>
    <s v="07868"/>
    <s v="LUIZ FELIPE ROMEIRO GODOY"/>
    <x v="0"/>
    <s v="Automóvel"/>
    <s v="ARGO"/>
    <s v="FIAT"/>
    <s v="07685404"/>
    <s v="POSTO ALVORADA"/>
    <s v="GOIATUBA"/>
    <s v="GO"/>
    <s v="ETANOL COMUM"/>
    <n v="393"/>
    <n v="9.9700000000000006"/>
    <s v=" Km/L"/>
    <n v="26393"/>
    <n v="39.42"/>
    <n v="4.99"/>
    <n v="196.71"/>
    <s v="0"/>
    <s v="Planejamento Operaci"/>
    <s v="Planejamento Operaci"/>
    <s v="Operacional"/>
    <m/>
    <d v="2026-04-02T00:00:00"/>
    <x v="0"/>
    <x v="1"/>
    <x v="0"/>
  </r>
  <r>
    <s v="TFP9I32"/>
    <s v="60645800105143819"/>
    <s v="02/04/2026 17:46:33"/>
    <s v="33861"/>
    <s v="FERNANDO DOS REIS GONÇALVES"/>
    <x v="7"/>
    <s v="Automóvel"/>
    <s v="ARGO"/>
    <s v="FIAT"/>
    <s v="31803903"/>
    <s v="BOM SUCESSO AUTO POSTO  24 HS"/>
    <s v="GOIANIA"/>
    <s v="GO"/>
    <s v="ETANOL COMUM"/>
    <n v="293"/>
    <n v="7.47"/>
    <s v=" Km/L"/>
    <n v="27960"/>
    <n v="39.22"/>
    <n v="4.29"/>
    <n v="168.25"/>
    <s v="1263653"/>
    <s v="Planejamento Operaci"/>
    <s v="Planejamento Operaci"/>
    <s v="Operacional"/>
    <m/>
    <d v="2026-04-02T00:00:00"/>
    <x v="0"/>
    <x v="1"/>
    <x v="4"/>
  </r>
  <r>
    <s v="TUG2C45"/>
    <s v="60645800106437770"/>
    <s v="02/04/2026 18:12:33"/>
    <s v="03782"/>
    <s v="ELVIS MESSIAS FERNANDES"/>
    <x v="54"/>
    <s v="Utilitário"/>
    <s v="SAVEIRO"/>
    <s v="FIAT"/>
    <s v="81889412"/>
    <s v="POSTO ZERO UM"/>
    <s v="RIO VERDE"/>
    <s v="GO"/>
    <s v="ETANOL COMUM"/>
    <n v="436"/>
    <n v="9.2899999999999991"/>
    <s v=" Km/L"/>
    <n v="143771"/>
    <n v="46.95"/>
    <n v="4.59"/>
    <n v="215.5"/>
    <s v="0"/>
    <s v="EXT - KSE LOCAÇOES"/>
    <s v="Planejamento Operaci"/>
    <s v="KSE LOCAÇOES"/>
    <m/>
    <d v="2026-04-02T00:00:00"/>
    <x v="0"/>
    <x v="1"/>
    <x v="12"/>
  </r>
  <r>
    <s v="TIV6G27"/>
    <s v="60645800106184069"/>
    <s v="02/04/2026 18:41:49"/>
    <s v="85967"/>
    <s v="CRISTOVAO LOURENÇO DOS SANTOS"/>
    <x v="30"/>
    <s v="EQUIPAMENTOS"/>
    <s v="GUINCHO LEVE"/>
    <s v="EQUIPAMENTO"/>
    <s v="41826312"/>
    <s v="AUTO POSTO JACARE"/>
    <s v="ACREUNA"/>
    <s v="GO"/>
    <s v="DIESEL S-10"/>
    <n v="586"/>
    <n v="6.03"/>
    <s v=" Km/L"/>
    <n v="42380"/>
    <n v="97.23"/>
    <n v="7.8010000000000002"/>
    <n v="758.45"/>
    <s v="20467227"/>
    <s v="EXT - LUCCA JR"/>
    <s v="Planejamento Operaci"/>
    <s v="LUCCA JR"/>
    <m/>
    <d v="2026-04-02T00:00:00"/>
    <x v="0"/>
    <x v="1"/>
    <x v="11"/>
  </r>
  <r>
    <s v="TTY2C25"/>
    <s v="60645800106472430"/>
    <s v="02/04/2026 19:25:50"/>
    <s v="48867"/>
    <s v="THAIS NADIA FERREIRA DOS SANTOS MARTINS"/>
    <x v="38"/>
    <s v="Caminhonete"/>
    <s v="SAVEIRO CS RB MF"/>
    <s v="VW"/>
    <s v="46286315"/>
    <s v="POSTO CENTRAL"/>
    <s v="BOM JESUS"/>
    <s v="GO"/>
    <s v="ETANOL COMUM"/>
    <n v="322"/>
    <n v="7.15"/>
    <s v=" Km/L"/>
    <n v="128989"/>
    <n v="45.01"/>
    <n v="4.99"/>
    <n v="224.6"/>
    <s v="1"/>
    <s v="EXT - KSE LOCAÇOES"/>
    <s v="Planejamento Operaci"/>
    <s v="KSE LOCAÇOES"/>
    <m/>
    <d v="2026-04-02T00:00:00"/>
    <x v="0"/>
    <x v="1"/>
    <x v="12"/>
  </r>
  <r>
    <s v="TLR1J91"/>
    <s v="60645800106043065"/>
    <s v="02/04/2026 19:53:35"/>
    <s v="02910"/>
    <s v="EMERSON CRISTIANO DA SILVEIRA"/>
    <x v="23"/>
    <s v="Caminhonete"/>
    <s v="SAVEIRO"/>
    <s v="VOLKSWAGEN"/>
    <s v="46209914"/>
    <s v="DECIO RIO VERDE"/>
    <s v="RIO VERDE"/>
    <s v="GO"/>
    <s v="ETANOL COMUM"/>
    <n v="0"/>
    <n v="0"/>
    <s v=" Km/L"/>
    <s v="-"/>
    <n v="51.41"/>
    <n v="4.79"/>
    <n v="246.25"/>
    <s v="202604021953"/>
    <s v="Planejamento Operaci"/>
    <s v="Planejamento Operaci"/>
    <s v="Operacional"/>
    <m/>
    <d v="2026-04-02T00:00:00"/>
    <x v="0"/>
    <x v="1"/>
    <x v="9"/>
  </r>
  <r>
    <s v="TTQ4C10"/>
    <s v="60645800106553930"/>
    <s v="02/04/2026 20:08:07"/>
    <s v="03095"/>
    <s v="MICHELL ALMEIDA SANTANA"/>
    <x v="31"/>
    <s v="Caminhonete"/>
    <s v="Caminhonete S10"/>
    <s v="CHEVROLET"/>
    <s v="69442211"/>
    <s v="POSTO SUDOESTE"/>
    <s v="GUAPO"/>
    <s v="GO"/>
    <s v="DIESEL S-10"/>
    <n v="825"/>
    <n v="13.94"/>
    <s v=" Km/L"/>
    <n v="162178"/>
    <n v="59.2"/>
    <n v="7.69"/>
    <n v="455.24"/>
    <s v="0"/>
    <s v="Planejamento Operaci"/>
    <s v="Planejamento Operaci"/>
    <s v="INSPECAO"/>
    <m/>
    <d v="2026-04-02T00:00:00"/>
    <x v="0"/>
    <x v="1"/>
    <x v="12"/>
  </r>
  <r>
    <s v="TFL8I14"/>
    <s v="60645800106437530"/>
    <s v="02/04/2026 20:31:14"/>
    <s v="14914"/>
    <s v="OBERDAN PEREIRA DE AZEVEDO"/>
    <x v="57"/>
    <s v="EQUIPAMENTOS"/>
    <s v="AMBULANCIA"/>
    <s v="OUTROS"/>
    <s v="46286315"/>
    <s v="POSTO CENTRAL"/>
    <s v="BOM JESUS"/>
    <s v="GO"/>
    <s v="DIESEL S-10"/>
    <n v="243"/>
    <n v="6.06"/>
    <s v=" Km/L"/>
    <n v="13359"/>
    <n v="40.090000000000003"/>
    <n v="7.992"/>
    <n v="320.38"/>
    <s v="0"/>
    <s v="Planejamento Operaci"/>
    <s v="Planejamento Operaci"/>
    <s v="Operacional"/>
    <m/>
    <d v="2026-04-02T00:00:00"/>
    <x v="0"/>
    <x v="1"/>
    <x v="13"/>
  </r>
  <r>
    <s v="TTV4H65"/>
    <s v="60645800107557973"/>
    <s v="02/04/2026 20:31:17"/>
    <s v="03102"/>
    <s v="EDES GONÇALVES DA SILVA"/>
    <x v="65"/>
    <s v="Caminhonete"/>
    <s v="SAVEIRO CD RB MF"/>
    <s v="VOLKSWAGEN"/>
    <s v="07674909"/>
    <s v="AUTO POSTO INDIARA"/>
    <s v="INDIARA"/>
    <s v="GO"/>
    <s v="ETANOL COMUM"/>
    <n v="342"/>
    <n v="9.7100000000000009"/>
    <s v=" Km/L"/>
    <n v="39018"/>
    <n v="35.229999999999997"/>
    <n v="4.8899999999999997"/>
    <n v="172.27"/>
    <s v="13328"/>
    <s v="EXT - KSE LOCAÇOES"/>
    <s v="Planejamento Operaci"/>
    <s v="KSE LOCAÇOES"/>
    <m/>
    <d v="2026-04-02T00:00:00"/>
    <x v="0"/>
    <x v="1"/>
    <x v="12"/>
  </r>
  <r>
    <s v="TFI3B19"/>
    <s v="60645800105926941"/>
    <s v="02/04/2026 20:32:31"/>
    <s v="03102"/>
    <s v="EDES GONÇALVES DA SILVA"/>
    <x v="4"/>
    <s v="Automóvel"/>
    <s v="ARGO"/>
    <s v="FIAT"/>
    <s v="13308211"/>
    <s v="P. BANDEIRANTES"/>
    <s v="RIO VERDE"/>
    <s v="GO"/>
    <s v="ETANOL COMUM"/>
    <n v="218"/>
    <n v="10.71"/>
    <s v=" Km/L"/>
    <n v="90649"/>
    <n v="20.350000000000001"/>
    <n v="4.7919999999999998"/>
    <n v="97.52"/>
    <s v="20473729"/>
    <s v="Planejamento Operaci"/>
    <s v="Planejamento Operaci"/>
    <s v="Operacional"/>
    <m/>
    <d v="2026-04-02T00:00:00"/>
    <x v="0"/>
    <x v="1"/>
    <x v="0"/>
  </r>
  <r>
    <s v="TFF6I82"/>
    <s v="60645800105143800"/>
    <s v="02/04/2026 20:57:54"/>
    <s v="11093"/>
    <s v="MARCELO PAIXÃO FILHO"/>
    <x v="62"/>
    <s v="Automóvel"/>
    <s v="ARGO"/>
    <s v="FIAT"/>
    <s v="12667600"/>
    <s v="Z Z SAO JOSE"/>
    <s v="GOIANIA"/>
    <s v="GO"/>
    <s v="ETANOL COMUM"/>
    <n v="367"/>
    <n v="9.1"/>
    <s v=" Km/L"/>
    <n v="34114"/>
    <n v="40.340000000000003"/>
    <n v="3.97"/>
    <n v="160.13999999999999"/>
    <s v="0"/>
    <s v="Planejamento Operaci"/>
    <s v="Planejamento Operaci"/>
    <s v="Operacional"/>
    <m/>
    <d v="2026-04-02T00:00:00"/>
    <x v="0"/>
    <x v="1"/>
    <x v="2"/>
  </r>
  <r>
    <s v="TUF2B45"/>
    <s v="60645800106472420"/>
    <s v="02/04/2026 21:30:51"/>
    <s v="03398"/>
    <s v="JOSIMAR VENANCIO SANTOS SILVA"/>
    <x v="37"/>
    <s v="Caminhonete"/>
    <s v="SAVEIRO CS RB MF"/>
    <s v="VW"/>
    <s v="85314604"/>
    <s v="MB POSTOS"/>
    <s v="GOIANIA"/>
    <s v="GO"/>
    <s v="ETANOL COMUM"/>
    <n v="166"/>
    <n v="7.58"/>
    <s v=" Km/L"/>
    <n v="151206"/>
    <n v="21.89"/>
    <n v="4.99"/>
    <n v="109.23"/>
    <s v="0"/>
    <s v="EXT - KSE LOCAÇOES"/>
    <s v="Planejamento Operaci"/>
    <s v="KSE LOCAÇOES"/>
    <m/>
    <d v="2026-04-02T00:00:00"/>
    <x v="0"/>
    <x v="1"/>
    <x v="12"/>
  </r>
  <r>
    <s v="TTT2H95"/>
    <s v="60645800106472477"/>
    <s v="02/04/2026 21:48:02"/>
    <s v="83047"/>
    <s v="WESLEY ROCHA FARIAS"/>
    <x v="63"/>
    <s v="Caminhonete"/>
    <s v="SAVEIRO CS RB MF"/>
    <s v="VW"/>
    <s v="41826312"/>
    <s v="AUTO POSTO JACARE"/>
    <s v="ACREUNA"/>
    <s v="GO"/>
    <s v="ETANOL COMUM"/>
    <n v="252"/>
    <n v="10.56"/>
    <s v=" Km/L"/>
    <n v="131125"/>
    <n v="23.87"/>
    <n v="4.8600000000000003"/>
    <n v="116.02"/>
    <s v="20478398"/>
    <s v="EXT - KSE LOCAÇOES"/>
    <s v="Planejamento Operaci"/>
    <s v="KSE LOCAÇOES"/>
    <m/>
    <d v="2026-04-02T00:00:00"/>
    <x v="0"/>
    <x v="1"/>
    <x v="12"/>
  </r>
  <r>
    <s v="TKC7D89"/>
    <s v="60645800106185260"/>
    <s v="03/04/2026 00:42:58"/>
    <s v="04789"/>
    <s v="KASSIO RODRIGUES DE OLIVEIRA"/>
    <x v="39"/>
    <s v="Caminhão"/>
    <s v="FH 540 6X4R"/>
    <s v="VOLVO"/>
    <s v="75331801"/>
    <s v="DECIO CEZARINA"/>
    <s v="CEZARINA"/>
    <s v="GO"/>
    <s v="DIESEL S-10"/>
    <n v="951"/>
    <n v="2.82"/>
    <s v=" Km/L"/>
    <n v="31728"/>
    <n v="337.35"/>
    <n v="8.59"/>
    <n v="2897.84"/>
    <s v="202604030042"/>
    <s v="EXT - LUCCA JR"/>
    <s v="Planejamento Operaci"/>
    <s v="LUCCA JR"/>
    <m/>
    <d v="2026-04-03T00:00:00"/>
    <x v="0"/>
    <x v="1"/>
    <x v="11"/>
  </r>
  <r>
    <s v="TTP5B47"/>
    <s v="60645800106472110"/>
    <s v="03/04/2026 01:48:16"/>
    <s v="99531"/>
    <s v="RODRIGO RODRIGUES BARROS"/>
    <x v="40"/>
    <s v="Caminhonete"/>
    <s v="SAVEIRO CS RB MF"/>
    <s v="VW"/>
    <s v="75331801"/>
    <s v="DECIO CEZARINA"/>
    <s v="CEZARINA"/>
    <s v="GO"/>
    <s v="ETANOL COMUM"/>
    <n v="344"/>
    <n v="8.19"/>
    <s v=" Km/L"/>
    <n v="149965"/>
    <n v="42.01"/>
    <n v="4.6900000000000004"/>
    <n v="197.03"/>
    <s v="202604030147"/>
    <s v="EXT - KSE LOCAÇOES"/>
    <s v="Planejamento Operaci"/>
    <s v="KSE LOCAÇOES"/>
    <m/>
    <d v="2026-04-03T00:00:00"/>
    <x v="0"/>
    <x v="1"/>
    <x v="12"/>
  </r>
  <r>
    <s v="TUG2C45"/>
    <s v="60645800106437770"/>
    <s v="03/04/2026 03:04:05"/>
    <s v="32871"/>
    <s v="JOSE RICARDO SOUZA SILVA"/>
    <x v="54"/>
    <s v="Utilitário"/>
    <s v="SAVEIRO"/>
    <s v="FIAT"/>
    <s v="69494411"/>
    <s v="REDE MARAJO RIO VERD"/>
    <s v="RIO VERDE"/>
    <s v="GO"/>
    <s v="ETANOL COMUM"/>
    <n v="457"/>
    <n v="11.04"/>
    <s v=" Km/L"/>
    <n v="144228"/>
    <n v="41.41"/>
    <n v="4.79"/>
    <n v="198.35"/>
    <s v="32871485836"/>
    <s v="EXT - KSE LOCAÇOES"/>
    <s v="Planejamento Operaci"/>
    <s v="KSE LOCAÇOES"/>
    <m/>
    <d v="2026-04-03T00:00:00"/>
    <x v="0"/>
    <x v="1"/>
    <x v="12"/>
  </r>
  <r>
    <s v="TUQ2H91"/>
    <s v="60645800107558597"/>
    <s v="03/04/2026 03:11:33"/>
    <s v="87954"/>
    <s v="DANIEL GONÇALVES"/>
    <x v="66"/>
    <s v="Caminhonete"/>
    <s v="SAVEIRO CD RB MF"/>
    <s v="VOLKSWAGEN"/>
    <s v="69494411"/>
    <s v="REDE MARAJO RIO VERD"/>
    <s v="RIO VERDE"/>
    <s v="GO"/>
    <s v="ETANOL COMUM"/>
    <n v="374"/>
    <n v="7.78"/>
    <s v=" Km/L"/>
    <n v="40404"/>
    <n v="48.05"/>
    <n v="4.79"/>
    <n v="230.16"/>
    <s v="87954583368"/>
    <s v="EXT - KSE LOCAÇOES"/>
    <s v="Planejamento Operaci"/>
    <s v="KSE LOCAÇOES"/>
    <m/>
    <d v="2026-04-03T00:00:00"/>
    <x v="0"/>
    <x v="1"/>
    <x v="12"/>
  </r>
  <r>
    <s v="TTR3A31"/>
    <s v="60645800106472404"/>
    <s v="03/04/2026 05:20:28"/>
    <s v="01836"/>
    <s v="DANILLO ROSA CARDOSO"/>
    <x v="53"/>
    <s v="Caminhonete"/>
    <s v="SAVEIRO CS RB MF"/>
    <s v="VW"/>
    <s v="46209914"/>
    <s v="DECIO RIO VERDE"/>
    <s v="RIO VERDE"/>
    <s v="GO"/>
    <s v="ETANOL COMUM"/>
    <n v="507"/>
    <n v="10.36"/>
    <s v=" Km/L"/>
    <n v="137361"/>
    <n v="48.95"/>
    <n v="4.79"/>
    <n v="234.47"/>
    <s v="202604030519"/>
    <s v="EXT - KSE LOCAÇOES"/>
    <s v="Planejamento Operaci"/>
    <s v="KSE LOCAÇOES"/>
    <m/>
    <d v="2026-04-03T00:00:00"/>
    <x v="0"/>
    <x v="1"/>
    <x v="12"/>
  </r>
  <r>
    <s v="TTV4H65"/>
    <s v="60645800107557973"/>
    <s v="03/04/2026 06:09:23"/>
    <s v="03102"/>
    <s v="EDES GONÇALVES DA SILVA"/>
    <x v="65"/>
    <s v="Caminhonete"/>
    <s v="SAVEIRO CD RB MF"/>
    <s v="VOLKSWAGEN"/>
    <s v="07674909"/>
    <s v="AUTO POSTO INDIARA"/>
    <s v="INDIARA"/>
    <s v="GO"/>
    <s v="ETANOL COMUM"/>
    <n v="429"/>
    <n v="11.72"/>
    <s v=" Km/L"/>
    <n v="39447"/>
    <n v="36.61"/>
    <n v="5.09"/>
    <n v="186.34"/>
    <s v="13333"/>
    <s v="EXT - KSE LOCAÇOES"/>
    <s v="Planejamento Operaci"/>
    <s v="KSE LOCAÇOES"/>
    <m/>
    <d v="2026-04-03T00:00:00"/>
    <x v="0"/>
    <x v="1"/>
    <x v="12"/>
  </r>
  <r>
    <s v="TTT2H95"/>
    <s v="60645800106472477"/>
    <s v="03/04/2026 06:19:19"/>
    <s v="83047"/>
    <s v="WESLEY ROCHA FARIAS"/>
    <x v="63"/>
    <s v="Caminhonete"/>
    <s v="SAVEIRO CS RB MF"/>
    <s v="VW"/>
    <s v="45308900"/>
    <s v="POSTO LUPATINI"/>
    <s v="SANTO ANTONIO DA BARRA"/>
    <s v="GO"/>
    <s v="ETANOL COMUM"/>
    <n v="251"/>
    <n v="9.8699999999999992"/>
    <s v=" Km/L"/>
    <n v="131376"/>
    <n v="25.42"/>
    <n v="4.99"/>
    <n v="126.85"/>
    <s v="1"/>
    <s v="EXT - KSE LOCAÇOES"/>
    <s v="Planejamento Operaci"/>
    <s v="KSE LOCAÇOES"/>
    <m/>
    <d v="2026-04-03T00:00:00"/>
    <x v="0"/>
    <x v="1"/>
    <x v="12"/>
  </r>
  <r>
    <s v="TUF2B45"/>
    <s v="60645800106472420"/>
    <s v="03/04/2026 07:00:16"/>
    <s v="03398"/>
    <s v="JOSIMAR VENANCIO SANTOS SILVA"/>
    <x v="37"/>
    <s v="Caminhonete"/>
    <s v="SAVEIRO CS RB MF"/>
    <s v="VW"/>
    <s v="85314604"/>
    <s v="MB POSTOS"/>
    <s v="GOIANIA"/>
    <s v="GO"/>
    <s v="ETANOL COMUM"/>
    <n v="319"/>
    <n v="9.57"/>
    <s v=" Km/L"/>
    <n v="151525"/>
    <n v="33.35"/>
    <n v="4.99"/>
    <n v="166.42"/>
    <s v="0"/>
    <s v="EXT - KSE LOCAÇOES"/>
    <s v="Planejamento Operaci"/>
    <s v="KSE LOCAÇOES"/>
    <m/>
    <d v="2026-04-03T00:00:00"/>
    <x v="0"/>
    <x v="1"/>
    <x v="12"/>
  </r>
  <r>
    <s v="TJE5D27"/>
    <s v="60645800105124400"/>
    <s v="03/04/2026 07:53:06"/>
    <s v="00745"/>
    <s v="JOÃO LUIZ RODRIGUES PEREIRA_x0009__x0009__x0009__x0009_"/>
    <x v="60"/>
    <s v="EQUIPAMENTOS"/>
    <s v="GUINCHO LEVE"/>
    <s v="EQUIPAMENTO"/>
    <s v="46209914"/>
    <s v="DECIO RIO VERDE"/>
    <s v="RIO VERDE"/>
    <s v="GO"/>
    <s v="DIESEL S-10"/>
    <n v="330"/>
    <n v="5.44"/>
    <s v=" Km/L"/>
    <n v="29607"/>
    <n v="60.66"/>
    <n v="8.59"/>
    <n v="521.07000000000005"/>
    <s v="202604030752"/>
    <s v="EXT - LUCCA JR"/>
    <s v="Planejamento Operaci"/>
    <s v="LUCCA JR"/>
    <m/>
    <d v="2026-04-03T00:00:00"/>
    <x v="0"/>
    <x v="1"/>
    <x v="11"/>
  </r>
  <r>
    <s v="TIV6G27"/>
    <s v="60645800106184069"/>
    <s v="03/04/2026 07:58:36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281"/>
    <n v="7.09"/>
    <s v=" Km/L"/>
    <n v="42661"/>
    <n v="39.61"/>
    <n v="7.8010000000000002"/>
    <n v="309"/>
    <s v="30428629"/>
    <s v="EXT - LUCCA JR"/>
    <s v="Planejamento Operaci"/>
    <s v="LUCCA JR"/>
    <m/>
    <d v="2026-04-03T00:00:00"/>
    <x v="0"/>
    <x v="1"/>
    <x v="11"/>
  </r>
  <r>
    <s v="TIV6G27"/>
    <m/>
    <s v="03/04/2026 07:58:36"/>
    <m/>
    <m/>
    <x v="30"/>
    <m/>
    <m/>
    <m/>
    <m/>
    <s v="AUTO POSTO JACARE"/>
    <m/>
    <m/>
    <s v="ARLA-32"/>
    <s v="-"/>
    <s v="-"/>
    <s v=" Km/L"/>
    <s v="-"/>
    <n v="5.91"/>
    <m/>
    <n v="19.52"/>
    <m/>
    <m/>
    <m/>
    <m/>
    <m/>
    <d v="2026-04-03T00:00:00"/>
    <x v="0"/>
    <x v="1"/>
    <x v="11"/>
  </r>
  <r>
    <s v="QSW6J59"/>
    <s v="60645800106460000"/>
    <s v="03/04/2026 08:03:22"/>
    <s v="02910"/>
    <s v="EMERSON CRISTIANO DA SILVEIRA"/>
    <x v="28"/>
    <s v="EQUIPAMENTOS"/>
    <s v="CAMINHÃO PIPA"/>
    <s v="OUTROS"/>
    <s v="41826312"/>
    <s v="AUTO POSTO JACARE"/>
    <s v="ACREUNA"/>
    <s v="GO"/>
    <s v="DIESEL S-10"/>
    <n v="389"/>
    <n v="3.74"/>
    <s v=" Km/L"/>
    <n v="25778"/>
    <n v="104"/>
    <n v="7.8"/>
    <n v="811.22"/>
    <s v="30428901"/>
    <s v="EXT - LUCCA JR"/>
    <s v="Planejamento Operaci"/>
    <s v="LUCCA JR"/>
    <m/>
    <d v="2026-04-03T00:00:00"/>
    <x v="0"/>
    <x v="1"/>
    <x v="11"/>
  </r>
  <r>
    <s v="QSW6J59"/>
    <m/>
    <s v="03/04/2026 08:03:22"/>
    <m/>
    <m/>
    <x v="28"/>
    <m/>
    <m/>
    <m/>
    <m/>
    <s v="AUTO POSTO JACARE"/>
    <m/>
    <m/>
    <s v="ARLA-32"/>
    <s v="-"/>
    <s v="-"/>
    <s v=" Km/L"/>
    <s v="-"/>
    <n v="8.7100000000000009"/>
    <m/>
    <n v="28.77"/>
    <m/>
    <m/>
    <m/>
    <m/>
    <m/>
    <d v="2026-04-03T00:00:00"/>
    <x v="0"/>
    <x v="1"/>
    <x v="11"/>
  </r>
  <r>
    <s v="TUW2D74"/>
    <s v="60645800105124310"/>
    <s v="03/04/2026 08:06:31"/>
    <s v="07015"/>
    <s v="EDILEIA DE SOUSA ANTUNES"/>
    <x v="35"/>
    <s v="Automóvel"/>
    <s v="CHEVROLET/S10 LS DD4"/>
    <s v="CHEVROLET"/>
    <s v="45307105"/>
    <s v="POSTO GIRASSOL"/>
    <s v="ITUMBIARA"/>
    <s v="GO"/>
    <s v="DIESEL S-10"/>
    <n v="860"/>
    <n v="14.1"/>
    <s v=" Km/L"/>
    <n v="129662"/>
    <n v="61"/>
    <n v="7.79"/>
    <n v="475.21"/>
    <s v="304290"/>
    <s v="Planejamento Operaci"/>
    <s v="Planejamento Operaci"/>
    <s v="Operacional"/>
    <m/>
    <d v="2026-04-03T00:00:00"/>
    <x v="0"/>
    <x v="1"/>
    <x v="12"/>
  </r>
  <r>
    <s v="TFI3B19"/>
    <s v="60645800105926941"/>
    <s v="03/04/2026 08:08:24"/>
    <s v="73410"/>
    <s v="BRUNO SOUSA DIAS"/>
    <x v="4"/>
    <s v="Automóvel"/>
    <s v="ARGO"/>
    <s v="FIAT"/>
    <s v="85314604"/>
    <s v="MB POSTOS"/>
    <s v="GOIANIA"/>
    <s v="GO"/>
    <s v="ETANOL COMUM"/>
    <n v="316"/>
    <n v="10.51"/>
    <s v=" Km/L"/>
    <n v="90965"/>
    <n v="30.06"/>
    <n v="4.99"/>
    <n v="150"/>
    <s v="1"/>
    <s v="Planejamento Operaci"/>
    <s v="Planejamento Operaci"/>
    <s v="Operacional"/>
    <m/>
    <d v="2026-04-03T00:00:00"/>
    <x v="0"/>
    <x v="1"/>
    <x v="0"/>
  </r>
  <r>
    <s v="TTY2C25"/>
    <s v="60645800106472430"/>
    <s v="03/04/2026 08:10:32"/>
    <s v="53759"/>
    <s v="DHEIMERSON BRUNO MARINHO DE LIRA"/>
    <x v="38"/>
    <s v="Caminhonete"/>
    <s v="SAVEIRO CS RB MF"/>
    <s v="VW"/>
    <s v="45307105"/>
    <s v="POSTO GIRASSOL"/>
    <s v="ITUMBIARA"/>
    <s v="GO"/>
    <s v="ETANOL COMUM"/>
    <n v="425"/>
    <n v="10.11"/>
    <s v=" Km/L"/>
    <n v="129414"/>
    <n v="42.05"/>
    <n v="4.6900000000000004"/>
    <n v="197.21"/>
    <s v="304293"/>
    <s v="EXT - KSE LOCAÇOES"/>
    <s v="Planejamento Operaci"/>
    <s v="KSE LOCAÇOES"/>
    <m/>
    <d v="2026-04-03T00:00:00"/>
    <x v="0"/>
    <x v="1"/>
    <x v="12"/>
  </r>
  <r>
    <s v="TGM4D76"/>
    <s v="60645800106437582"/>
    <s v="03/04/2026 08:50:37"/>
    <s v="33534"/>
    <s v="MARCOS ANTONIO MARCELINO DA SILVA"/>
    <x v="56"/>
    <s v="Caminhonete"/>
    <s v="FIORINO"/>
    <s v="FIAT"/>
    <s v="45307105"/>
    <s v="POSTO GIRASSOL"/>
    <s v="ITUMBIARA"/>
    <s v="GO"/>
    <s v="ETANOL COMUM"/>
    <n v="304"/>
    <n v="7.97"/>
    <s v=" Km/L"/>
    <n v="25376"/>
    <n v="38.119999999999997"/>
    <n v="4.6900000000000004"/>
    <n v="178.78"/>
    <s v="304317"/>
    <s v="Planejamento Operaci"/>
    <s v="Planejamento Operaci"/>
    <s v="Operacional"/>
    <m/>
    <d v="2026-04-03T00:00:00"/>
    <x v="0"/>
    <x v="1"/>
    <x v="5"/>
  </r>
  <r>
    <s v="TGM2I26"/>
    <s v="60645800106958050"/>
    <s v="03/04/2026 09:22:36"/>
    <s v="59226"/>
    <s v="PASCHOAL FAVORITTO DE QUEIROZ"/>
    <x v="52"/>
    <s v="Utilitário"/>
    <s v="FIORINO"/>
    <s v="FIAT"/>
    <s v="36615306"/>
    <s v="AUTO POSTO DOS JARDINS"/>
    <s v="GOIANIA"/>
    <s v="GO"/>
    <s v="ETANOL COMUM"/>
    <n v="191"/>
    <n v="3.98"/>
    <s v=" Km/L"/>
    <n v="25505"/>
    <n v="48.01"/>
    <n v="4.1909999999999998"/>
    <n v="201.19"/>
    <s v="0"/>
    <s v="EXT - KSE LOCAÇOES"/>
    <s v="Planejamento Operaci"/>
    <s v="Operacional"/>
    <m/>
    <d v="2026-04-03T00:00:00"/>
    <x v="0"/>
    <x v="1"/>
    <x v="5"/>
  </r>
  <r>
    <s v="TGA0B06"/>
    <s v="60645800106958060"/>
    <s v="03/04/2026 09:59:49"/>
    <s v="00933"/>
    <s v="GIULEY RIBEIRO DOS SANTOS"/>
    <x v="55"/>
    <s v="Caminhonete"/>
    <s v="FIORINO"/>
    <s v="FIAT"/>
    <s v="13342911"/>
    <s v="SANTA HELENA DE GOIAS"/>
    <s v="SANTA HELENA DE GOIAS"/>
    <s v="GO"/>
    <s v="ETANOL COMUM"/>
    <n v="337"/>
    <n v="7.22"/>
    <s v=" Km/L"/>
    <n v="26715"/>
    <n v="46.68"/>
    <n v="4.9909999999999997"/>
    <n v="232.98"/>
    <s v="1775221140"/>
    <s v="Planejamento Operaci"/>
    <s v="Planejamento Operaci"/>
    <s v="TI e Automação"/>
    <m/>
    <d v="2026-04-03T00:00:00"/>
    <x v="0"/>
    <x v="1"/>
    <x v="5"/>
  </r>
  <r>
    <s v="RBP0A22"/>
    <s v="60645800106437700"/>
    <s v="03/04/2026 10:19:55"/>
    <s v="70721"/>
    <s v="PAULO HENRIQUE SILVA COSTA"/>
    <x v="68"/>
    <s v="Utilitário"/>
    <s v="STRADA"/>
    <s v="FIAT"/>
    <s v="45308900"/>
    <s v="POSTO LUPATINI"/>
    <s v="SANTO ANTONIO DA BARRA"/>
    <s v="GO"/>
    <s v="ETANOL COMUM"/>
    <n v="325"/>
    <n v="8.09"/>
    <s v=" Km/L"/>
    <n v="55638"/>
    <n v="40.15"/>
    <n v="4.99"/>
    <n v="200.35"/>
    <s v="1"/>
    <s v="Planejamento Operaci"/>
    <s v="Planejamento Operaci"/>
    <s v="TI e Automação"/>
    <m/>
    <d v="2026-04-03T00:00:00"/>
    <x v="0"/>
    <x v="1"/>
    <x v="5"/>
  </r>
  <r>
    <s v="TLO0E87"/>
    <s v="60645800106184255"/>
    <s v="03/04/2026 11:50:37"/>
    <s v="04911"/>
    <s v="HYAGO GONÇALVES FERNANDES"/>
    <x v="43"/>
    <s v="EQUIPAMENTOS"/>
    <s v="GUINCHO LEVE"/>
    <s v="EQUIPAMENTO"/>
    <s v="87183400"/>
    <s v="MARAJO GUAPO"/>
    <s v="GUAPO"/>
    <s v="GO"/>
    <s v="DIESEL S-10"/>
    <n v="308"/>
    <n v="5.4"/>
    <s v=" Km/L"/>
    <n v="40467"/>
    <n v="57"/>
    <n v="7.59"/>
    <n v="432.63"/>
    <s v="0"/>
    <s v="EXT - LUCCA JR"/>
    <s v="Planejamento Operaci"/>
    <s v="LUCCA JR"/>
    <m/>
    <d v="2026-04-03T00:00:00"/>
    <x v="0"/>
    <x v="1"/>
    <x v="11"/>
  </r>
  <r>
    <s v="TTV4H65"/>
    <s v="60645800107557973"/>
    <s v="03/04/2026 12:49:26"/>
    <s v="70129"/>
    <s v="DIONILSON DE SOUZA SANTOS"/>
    <x v="65"/>
    <s v="Caminhonete"/>
    <s v="SAVEIRO CD RB MF"/>
    <s v="VOLKSWAGEN"/>
    <s v="41826312"/>
    <s v="AUTO POSTO JACARE"/>
    <s v="ACREUNA"/>
    <s v="GO"/>
    <s v="ETANOL COMUM"/>
    <n v="432"/>
    <n v="9.49"/>
    <s v=" Km/L"/>
    <n v="39879"/>
    <n v="45.5"/>
    <n v="4.8600000000000003"/>
    <n v="221.13"/>
    <s v="30446078"/>
    <s v="EXT - KSE LOCAÇOES"/>
    <s v="Planejamento Operaci"/>
    <s v="KSE LOCAÇOES"/>
    <m/>
    <d v="2026-04-03T00:00:00"/>
    <x v="0"/>
    <x v="1"/>
    <x v="12"/>
  </r>
  <r>
    <s v="TUG2C45"/>
    <s v="60645800106437770"/>
    <s v="03/04/2026 13:12:03"/>
    <s v="02527"/>
    <s v="ALCIENE MARTINS PONTES"/>
    <x v="54"/>
    <s v="Utilitário"/>
    <s v="SAVEIRO"/>
    <s v="FIAT"/>
    <s v="81889412"/>
    <s v="POSTO ZERO UM"/>
    <s v="RIO VERDE"/>
    <s v="GO"/>
    <s v="ETANOL COMUM"/>
    <n v="435"/>
    <n v="10.84"/>
    <s v=" Km/L"/>
    <n v="144663"/>
    <n v="40.119999999999997"/>
    <n v="4.59"/>
    <n v="184.15"/>
    <s v="1"/>
    <s v="EXT - KSE LOCAÇOES"/>
    <s v="Planejamento Operaci"/>
    <s v="KSE LOCAÇOES"/>
    <m/>
    <d v="2026-04-03T00:00:00"/>
    <x v="0"/>
    <x v="1"/>
    <x v="12"/>
  </r>
  <r>
    <s v="TFV8C74"/>
    <s v="60645800106437299"/>
    <s v="03/04/2026 13:13:57"/>
    <s v="79612"/>
    <s v="GLEISON DUARTE BRITO"/>
    <x v="34"/>
    <s v="Automóvel"/>
    <s v="AMBULANCIA"/>
    <s v="VOLKSWAGEN"/>
    <s v="07674909"/>
    <s v="AUTO POSTO INDIARA"/>
    <s v="INDIARA"/>
    <s v="GO"/>
    <s v="DIESEL S-10"/>
    <n v="267"/>
    <n v="5.57"/>
    <s v=" Km/L"/>
    <n v="16850"/>
    <n v="47.97"/>
    <n v="7.79"/>
    <n v="373.69"/>
    <s v="13338"/>
    <s v="Planejamento Operaci"/>
    <s v="Planejamento Operaci"/>
    <s v="RESGATE"/>
    <m/>
    <d v="2026-04-03T00:00:00"/>
    <x v="0"/>
    <x v="1"/>
    <x v="13"/>
  </r>
  <r>
    <s v="TTP5B47"/>
    <s v="60645800106472110"/>
    <s v="03/04/2026 13:59:54"/>
    <s v="02710"/>
    <s v="RAINON LOPES ALMEIDA"/>
    <x v="40"/>
    <s v="Caminhonete"/>
    <s v="SAVEIRO CS RB MF"/>
    <s v="VW"/>
    <s v="75331801"/>
    <s v="DECIO CEZARINA"/>
    <s v="CEZARINA"/>
    <s v="GO"/>
    <s v="ETANOL COMUM"/>
    <n v="451"/>
    <n v="10.4"/>
    <s v=" Km/L"/>
    <n v="150416"/>
    <n v="43.37"/>
    <n v="4.6900000000000004"/>
    <n v="203.41"/>
    <s v="202604031359"/>
    <s v="EXT - KSE LOCAÇOES"/>
    <s v="Planejamento Operaci"/>
    <s v="KSE LOCAÇOES"/>
    <m/>
    <d v="2026-04-03T00:00:00"/>
    <x v="0"/>
    <x v="1"/>
    <x v="12"/>
  </r>
  <r>
    <s v="TTR3A31"/>
    <s v="60645800106472404"/>
    <s v="03/04/2026 15:04:23"/>
    <s v="00386"/>
    <s v="RAFAEL SOUZA LIMA"/>
    <x v="53"/>
    <s v="Caminhonete"/>
    <s v="SAVEIRO CS RB MF"/>
    <s v="VW"/>
    <s v="46209914"/>
    <s v="DECIO RIO VERDE"/>
    <s v="RIO VERDE"/>
    <s v="GO"/>
    <s v="ETANOL COMUM"/>
    <n v="426"/>
    <n v="9.39"/>
    <s v=" Km/L"/>
    <n v="137787"/>
    <n v="45.37"/>
    <n v="4.79"/>
    <n v="217.32"/>
    <s v="202604031503"/>
    <s v="EXT - KSE LOCAÇOES"/>
    <s v="Planejamento Operaci"/>
    <s v="KSE LOCAÇOES"/>
    <m/>
    <d v="2026-04-03T00:00:00"/>
    <x v="0"/>
    <x v="1"/>
    <x v="12"/>
  </r>
  <r>
    <s v="TTQ4C10"/>
    <s v="60645800106553930"/>
    <s v="03/04/2026 16:07:58"/>
    <s v="04617"/>
    <s v="JESSICA MARIA ALVES LOPES"/>
    <x v="31"/>
    <s v="Caminhonete"/>
    <s v="Caminhonete S10"/>
    <s v="CHEVROLET"/>
    <s v="53081700"/>
    <s v="POSTO Z   Z SANTA MA"/>
    <s v="GUAPO"/>
    <s v="GO"/>
    <s v="DIESEL S-10"/>
    <n v="821"/>
    <n v="14.48"/>
    <s v=" Km/L"/>
    <n v="162999"/>
    <n v="56.7"/>
    <n v="7.79"/>
    <n v="441.72"/>
    <s v="0"/>
    <s v="Planejamento Operaci"/>
    <s v="Planejamento Operaci"/>
    <s v="INSPECAO"/>
    <m/>
    <d v="2026-04-03T00:00:00"/>
    <x v="0"/>
    <x v="1"/>
    <x v="12"/>
  </r>
  <r>
    <s v="TGE1F64"/>
    <s v="60645800106437404"/>
    <s v="03/04/2026 16:30:56"/>
    <s v="70145"/>
    <s v="LUCAS HENRIQUE MAGALHAES DE SOUZA "/>
    <x v="33"/>
    <s v="Caminhonete"/>
    <s v="AMBULANCIA DUCATO"/>
    <s v="FIAT"/>
    <s v="13342911"/>
    <s v="SANTA HELENA DE GOIAS"/>
    <s v="SANTA HELENA DE GOIAS"/>
    <s v="GO"/>
    <s v="DIESEL S-10"/>
    <n v="266"/>
    <n v="5.08"/>
    <s v=" Km/L"/>
    <n v="16060"/>
    <n v="52.36"/>
    <n v="8.19"/>
    <n v="428.83"/>
    <s v="1775244601"/>
    <s v="Planejamento Operaci"/>
    <s v="Planejamento Operaci"/>
    <s v="Operacional"/>
    <m/>
    <d v="2026-04-03T00:00:00"/>
    <x v="0"/>
    <x v="1"/>
    <x v="13"/>
  </r>
  <r>
    <s v="TGM2I26"/>
    <s v="60645800106958050"/>
    <s v="03/04/2026 17:11:04"/>
    <s v="59226"/>
    <s v="PASCHOAL FAVORITTO DE QUEIROZ"/>
    <x v="52"/>
    <s v="Utilitário"/>
    <s v="FIORINO"/>
    <s v="FIAT"/>
    <s v="12667600"/>
    <s v="Z Z SAO JOSE"/>
    <s v="GOIANIA"/>
    <s v="GO"/>
    <s v="ETANOL COMUM"/>
    <n v="371"/>
    <n v="7.12"/>
    <s v=" Km/L"/>
    <n v="25876"/>
    <n v="52.09"/>
    <n v="3.97"/>
    <n v="206.8"/>
    <s v="0"/>
    <s v="EXT - KSE LOCAÇOES"/>
    <s v="Planejamento Operaci"/>
    <s v="Operacional"/>
    <m/>
    <d v="2026-04-03T00:00:00"/>
    <x v="0"/>
    <x v="1"/>
    <x v="5"/>
  </r>
  <r>
    <s v="TTS4A16"/>
    <s v="60645800108788589"/>
    <s v="03/04/2026 17:24:51"/>
    <s v="00399"/>
    <s v="JULIANO FERNANDES DA SILVA"/>
    <x v="32"/>
    <s v="Caminhonete"/>
    <s v="Caminhonete S10"/>
    <s v="CHEVROLET"/>
    <s v="75331003"/>
    <s v="SUPERVIA LAGOA"/>
    <s v="RIO VERDE"/>
    <s v="GO"/>
    <s v="DIESEL S-10"/>
    <n v="800"/>
    <n v="11.04"/>
    <s v=" Km/L"/>
    <n v="60088"/>
    <n v="72.459999999999994"/>
    <n v="7.83"/>
    <n v="567.36"/>
    <s v="0"/>
    <s v="Planejamento Operaci"/>
    <s v="Planejamento Operaci"/>
    <s v="INSPECAO"/>
    <m/>
    <d v="2026-04-03T00:00:00"/>
    <x v="0"/>
    <x v="1"/>
    <x v="12"/>
  </r>
  <r>
    <s v="TTT2H95"/>
    <s v="60645800106472477"/>
    <s v="03/04/2026 17:51:10"/>
    <s v="88512"/>
    <s v="JUAREZ NEVES"/>
    <x v="63"/>
    <s v="Caminhonete"/>
    <s v="SAVEIRO CS RB MF"/>
    <s v="VW"/>
    <s v="41826312"/>
    <s v="AUTO POSTO JACARE"/>
    <s v="ACREUNA"/>
    <s v="GO"/>
    <s v="ETANOL COMUM"/>
    <n v="350"/>
    <n v="8.41"/>
    <s v=" Km/L"/>
    <n v="131726"/>
    <n v="41.6"/>
    <n v="4.8600000000000003"/>
    <n v="202.19"/>
    <s v="30464174"/>
    <s v="EXT - KSE LOCAÇOES"/>
    <s v="Planejamento Operaci"/>
    <s v="KSE LOCAÇOES"/>
    <m/>
    <d v="2026-04-03T00:00:00"/>
    <x v="0"/>
    <x v="1"/>
    <x v="12"/>
  </r>
  <r>
    <s v="TUF2B45"/>
    <s v="60645800106472420"/>
    <s v="03/04/2026 18:03:00"/>
    <s v="01318"/>
    <s v="JOAO BATISTA REIS"/>
    <x v="37"/>
    <s v="Caminhonete"/>
    <s v="SAVEIRO CS RB MF"/>
    <s v="VW"/>
    <s v="85314604"/>
    <s v="MB POSTOS"/>
    <s v="GOIANIA"/>
    <s v="GO"/>
    <s v="ETANOL COMUM"/>
    <n v="434"/>
    <n v="9.4700000000000006"/>
    <s v=" Km/L"/>
    <n v="151959"/>
    <n v="45.83"/>
    <n v="4.99"/>
    <n v="228.69"/>
    <s v="0"/>
    <s v="EXT - KSE LOCAÇOES"/>
    <s v="Planejamento Operaci"/>
    <s v="KSE LOCAÇOES"/>
    <m/>
    <d v="2026-04-03T00:00:00"/>
    <x v="0"/>
    <x v="1"/>
    <x v="12"/>
  </r>
  <r>
    <s v="TTY2C25"/>
    <s v="60645800106472430"/>
    <s v="03/04/2026 18:27:12"/>
    <s v="53759"/>
    <s v="DHEIMERSON BRUNO MARINHO DE LIRA"/>
    <x v="38"/>
    <s v="Caminhonete"/>
    <s v="SAVEIRO CS RB MF"/>
    <s v="VW"/>
    <s v="46286315"/>
    <s v="POSTO CENTRAL"/>
    <s v="BOM JESUS"/>
    <s v="GO"/>
    <s v="ETANOL COMUM"/>
    <n v="442"/>
    <n v="9.8000000000000007"/>
    <s v=" Km/L"/>
    <n v="129856"/>
    <n v="45.12"/>
    <n v="4.9909999999999997"/>
    <n v="225.18"/>
    <s v="0"/>
    <s v="EXT - KSE LOCAÇOES"/>
    <s v="Planejamento Operaci"/>
    <s v="KSE LOCAÇOES"/>
    <m/>
    <d v="2026-04-03T00:00:00"/>
    <x v="0"/>
    <x v="1"/>
    <x v="12"/>
  </r>
  <r>
    <s v="TFI3B19"/>
    <s v="60645800105926941"/>
    <s v="03/04/2026 18:34:40"/>
    <s v="73410"/>
    <s v="BRUNO SOUSA DIAS"/>
    <x v="4"/>
    <s v="Automóvel"/>
    <s v="ARGO"/>
    <s v="FIAT"/>
    <s v="13308211"/>
    <s v="P. BANDEIRANTES"/>
    <s v="RIO VERDE"/>
    <s v="GO"/>
    <s v="ETANOL COMUM"/>
    <n v="340"/>
    <n v="9.92"/>
    <s v=" Km/L"/>
    <n v="91305"/>
    <n v="34.28"/>
    <n v="4.79"/>
    <n v="164.2"/>
    <s v="30466664"/>
    <s v="Planejamento Operaci"/>
    <s v="Planejamento Operaci"/>
    <s v="Operacional"/>
    <m/>
    <d v="2026-04-03T00:00:00"/>
    <x v="0"/>
    <x v="1"/>
    <x v="0"/>
  </r>
  <r>
    <s v="TIV6G27"/>
    <s v="60645800106184069"/>
    <s v="03/04/2026 19:16:57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148"/>
    <n v="5.52"/>
    <s v=" Km/L"/>
    <n v="42809"/>
    <n v="26.82"/>
    <n v="7.8019999999999996"/>
    <n v="209.24"/>
    <s v="30469331"/>
    <s v="EXT - LUCCA JR"/>
    <s v="Planejamento Operaci"/>
    <s v="LUCCA JR"/>
    <m/>
    <d v="2026-04-03T00:00:00"/>
    <x v="0"/>
    <x v="1"/>
    <x v="11"/>
  </r>
  <r>
    <s v="TTV4H65"/>
    <s v="60645800107557973"/>
    <s v="03/04/2026 20:05:47"/>
    <s v="07583"/>
    <s v="DAVID BORGES DOS SANTOS"/>
    <x v="65"/>
    <s v="Caminhonete"/>
    <s v="SAVEIRO CD RB MF"/>
    <s v="VOLKSWAGEN"/>
    <s v="07674909"/>
    <s v="AUTO POSTO INDIARA"/>
    <s v="INDIARA"/>
    <s v="GO"/>
    <s v="ETANOL COMUM"/>
    <n v="431"/>
    <n v="10.38"/>
    <s v=" Km/L"/>
    <n v="40310"/>
    <n v="41.52"/>
    <n v="4.8899999999999997"/>
    <n v="203.03"/>
    <s v="13344"/>
    <s v="EXT - KSE LOCAÇOES"/>
    <s v="Planejamento Operaci"/>
    <s v="KSE LOCAÇOES"/>
    <m/>
    <d v="2026-04-03T00:00:00"/>
    <x v="0"/>
    <x v="1"/>
    <x v="12"/>
  </r>
  <r>
    <s v="TTP5B47"/>
    <s v="60645800106472110"/>
    <s v="03/04/2026 20:32:34"/>
    <s v="01227"/>
    <s v="DAILTON FERREIRA CRUVINEL"/>
    <x v="40"/>
    <s v="Caminhonete"/>
    <s v="SAVEIRO CS RB MF"/>
    <s v="VW"/>
    <s v="07674909"/>
    <s v="AUTO POSTO INDIARA"/>
    <s v="INDIARA"/>
    <s v="GO"/>
    <s v="ETANOL COMUM"/>
    <n v="379"/>
    <n v="10.199999999999999"/>
    <s v=" Km/L"/>
    <n v="150795"/>
    <n v="37.14"/>
    <n v="4.8899999999999997"/>
    <n v="181.61"/>
    <s v="13347"/>
    <s v="EXT - KSE LOCAÇOES"/>
    <s v="Planejamento Operaci"/>
    <s v="KSE LOCAÇOES"/>
    <m/>
    <d v="2026-04-03T00:00:00"/>
    <x v="0"/>
    <x v="1"/>
    <x v="12"/>
  </r>
  <r>
    <s v="TUG2C45"/>
    <s v="60645800106437770"/>
    <s v="03/04/2026 21:53:57"/>
    <s v="70552"/>
    <s v="ARMANDO DA SILVA OLIVIEIRA NETO"/>
    <x v="54"/>
    <s v="Utilitário"/>
    <s v="SAVEIRO"/>
    <s v="FIAT"/>
    <s v="81889412"/>
    <s v="POSTO ZERO UM"/>
    <s v="RIO VERDE"/>
    <s v="GO"/>
    <s v="ETANOL COMUM"/>
    <n v="412"/>
    <n v="10.37"/>
    <s v=" Km/L"/>
    <n v="145075"/>
    <n v="39.72"/>
    <n v="4.59"/>
    <n v="182.31"/>
    <s v="1"/>
    <s v="EXT - KSE LOCAÇOES"/>
    <s v="Planejamento Operaci"/>
    <s v="KSE LOCAÇOES"/>
    <m/>
    <d v="2026-04-03T00:00:00"/>
    <x v="0"/>
    <x v="1"/>
    <x v="12"/>
  </r>
  <r>
    <s v="TTR3A31"/>
    <s v="60645800106472404"/>
    <s v="04/04/2026 02:37:26"/>
    <s v="75150"/>
    <s v="PETTERSON PERIS BENJAMIN"/>
    <x v="53"/>
    <s v="Caminhonete"/>
    <s v="SAVEIRO CS RB MF"/>
    <s v="VW"/>
    <s v="46209914"/>
    <s v="DECIO RIO VERDE"/>
    <s v="RIO VERDE"/>
    <s v="GO"/>
    <s v="ETANOL COMUM"/>
    <n v="442"/>
    <n v="10.69"/>
    <s v=" Km/L"/>
    <n v="138229"/>
    <n v="41.34"/>
    <n v="4.79"/>
    <n v="198.02"/>
    <s v="202604040236"/>
    <s v="EXT - KSE LOCAÇOES"/>
    <s v="Planejamento Operaci"/>
    <s v="KSE LOCAÇOES"/>
    <m/>
    <d v="2026-04-04T00:00:00"/>
    <x v="0"/>
    <x v="1"/>
    <x v="12"/>
  </r>
  <r>
    <s v="TTY2C25"/>
    <s v="60645800106472430"/>
    <s v="04/04/2026 04:51:36"/>
    <s v="36470"/>
    <s v="JOÃO BATISTA DA SILVA"/>
    <x v="38"/>
    <s v="Caminhonete"/>
    <s v="SAVEIRO CS RB MF"/>
    <s v="VW"/>
    <s v="45341508"/>
    <s v="POSTO ALTO DA SERRA"/>
    <s v="ITUMBIARA"/>
    <s v="GO"/>
    <s v="ETANOL COMUM"/>
    <n v="444"/>
    <n v="10.34"/>
    <s v=" Km/L"/>
    <n v="130300"/>
    <n v="42.96"/>
    <n v="4.99"/>
    <n v="214.35"/>
    <s v="0"/>
    <s v="EXT - KSE LOCAÇOES"/>
    <s v="Planejamento Operaci"/>
    <s v="KSE LOCAÇOES"/>
    <m/>
    <d v="2026-04-04T00:00:00"/>
    <x v="0"/>
    <x v="1"/>
    <x v="12"/>
  </r>
  <r>
    <s v="TUG2C45"/>
    <s v="60645800106437770"/>
    <s v="04/04/2026 05:16:13"/>
    <s v="70552"/>
    <s v="ARMANDO DA SILVA OLIVIEIRA NETO"/>
    <x v="54"/>
    <s v="Utilitário"/>
    <s v="SAVEIRO"/>
    <s v="FIAT"/>
    <s v="81889412"/>
    <s v="POSTO ZERO UM"/>
    <s v="RIO VERDE"/>
    <s v="GO"/>
    <s v="ETANOL COMUM"/>
    <n v="332"/>
    <n v="8.77"/>
    <s v=" Km/L"/>
    <n v="145407"/>
    <n v="37.840000000000003"/>
    <n v="4.59"/>
    <n v="173.69"/>
    <s v="1"/>
    <s v="EXT - KSE LOCAÇOES"/>
    <s v="Planejamento Operaci"/>
    <s v="KSE LOCAÇOES"/>
    <m/>
    <d v="2026-04-04T00:00:00"/>
    <x v="0"/>
    <x v="1"/>
    <x v="12"/>
  </r>
  <r>
    <s v="TTV4H65"/>
    <s v="60645800107557973"/>
    <s v="04/04/2026 05:30:01"/>
    <s v="07583"/>
    <s v="DAVID BORGES DOS SANTOS"/>
    <x v="65"/>
    <s v="Caminhonete"/>
    <s v="SAVEIRO CD RB MF"/>
    <s v="VOLKSWAGEN"/>
    <s v="07674909"/>
    <s v="AUTO POSTO INDIARA"/>
    <s v="INDIARA"/>
    <s v="GO"/>
    <s v="ETANOL COMUM"/>
    <n v="408"/>
    <n v="9.84"/>
    <s v=" Km/L"/>
    <n v="40718"/>
    <n v="41.46"/>
    <n v="5.09"/>
    <n v="211.03"/>
    <s v="13351"/>
    <s v="EXT - KSE LOCAÇOES"/>
    <s v="Planejamento Operaci"/>
    <s v="KSE LOCAÇOES"/>
    <m/>
    <d v="2026-04-04T00:00:00"/>
    <x v="0"/>
    <x v="1"/>
    <x v="12"/>
  </r>
  <r>
    <s v="TUF2B45"/>
    <s v="60645800106472420"/>
    <s v="04/04/2026 06:15:26"/>
    <s v="05369"/>
    <s v="FERNANDA HELLEN DEUFINO DA SILVA"/>
    <x v="37"/>
    <s v="Caminhonete"/>
    <s v="SAVEIRO CS RB MF"/>
    <s v="VW"/>
    <s v="53030006"/>
    <s v="KR TREVO"/>
    <s v="SANTA HELENA DE GOIAS"/>
    <s v="GO"/>
    <s v="ETANOL COMUM"/>
    <n v="466"/>
    <n v="9.3000000000000007"/>
    <s v=" Km/L"/>
    <n v="152425"/>
    <n v="50.13"/>
    <n v="4.99"/>
    <n v="250.15"/>
    <s v="40422477"/>
    <s v="EXT - KSE LOCAÇOES"/>
    <s v="Planejamento Operaci"/>
    <s v="KSE LOCAÇOES"/>
    <m/>
    <d v="2026-04-04T00:00:00"/>
    <x v="0"/>
    <x v="1"/>
    <x v="12"/>
  </r>
  <r>
    <s v="TTS4A16"/>
    <s v="60645800108788589"/>
    <s v="04/04/2026 06:16:58"/>
    <s v="70267"/>
    <s v="DOUGLAS VASCONCELOS MOURA"/>
    <x v="32"/>
    <s v="Caminhonete"/>
    <s v="Caminhonete S10"/>
    <s v="CHEVROLET"/>
    <s v="53030006"/>
    <s v="KR TREVO"/>
    <s v="SANTA HELENA DE GOIAS"/>
    <s v="GO"/>
    <s v="DIESEL S-10"/>
    <n v="727"/>
    <n v="14.37"/>
    <s v=" Km/L"/>
    <n v="60815"/>
    <n v="50.59"/>
    <n v="8.19"/>
    <n v="414.35"/>
    <s v="40422570"/>
    <s v="Planejamento Operaci"/>
    <s v="Planejamento Operaci"/>
    <s v="INSPECAO"/>
    <m/>
    <d v="2026-04-04T00:00:00"/>
    <x v="0"/>
    <x v="1"/>
    <x v="12"/>
  </r>
  <r>
    <s v="TUW2D74"/>
    <s v="60645800105124310"/>
    <s v="04/04/2026 06:36:33"/>
    <s v="32823"/>
    <s v="GEOVANE FELIX DA CRUZ "/>
    <x v="35"/>
    <s v="Automóvel"/>
    <s v="CHEVROLET/S10 LS DD4"/>
    <s v="CHEVROLET"/>
    <s v="45341508"/>
    <s v="POSTO ALTO DA SERRA"/>
    <s v="ITUMBIARA"/>
    <s v="GO"/>
    <s v="DIESEL S-10"/>
    <n v="945"/>
    <n v="14.36"/>
    <s v=" Km/L"/>
    <n v="130607"/>
    <n v="65.790000000000006"/>
    <n v="7.74"/>
    <n v="509.22"/>
    <s v="0"/>
    <s v="Planejamento Operaci"/>
    <s v="Planejamento Operaci"/>
    <s v="Operacional"/>
    <m/>
    <d v="2026-04-04T00:00:00"/>
    <x v="0"/>
    <x v="1"/>
    <x v="12"/>
  </r>
  <r>
    <s v="TTT2H95"/>
    <s v="60645800106472477"/>
    <s v="04/04/2026 06:40:02"/>
    <s v="05208"/>
    <s v="CHARLES ROSA"/>
    <x v="63"/>
    <s v="Caminhonete"/>
    <s v="SAVEIRO CS RB MF"/>
    <s v="VW"/>
    <s v="45308900"/>
    <s v="POSTO LUPATINI"/>
    <s v="SANTO ANTONIO DA BARRA"/>
    <s v="GO"/>
    <s v="ETANOL COMUM"/>
    <n v="433"/>
    <n v="9.52"/>
    <s v=" Km/L"/>
    <n v="132159"/>
    <n v="45.47"/>
    <n v="4.99"/>
    <n v="226.9"/>
    <s v="0"/>
    <s v="EXT - KSE LOCAÇOES"/>
    <s v="Planejamento Operaci"/>
    <s v="KSE LOCAÇOES"/>
    <m/>
    <d v="2026-04-04T00:00:00"/>
    <x v="0"/>
    <x v="1"/>
    <x v="12"/>
  </r>
  <r>
    <s v="TTP5B47"/>
    <s v="60645800106472110"/>
    <s v="04/04/2026 06:43:43"/>
    <s v="01227"/>
    <s v="DAILTON FERREIRA CRUVINEL"/>
    <x v="40"/>
    <s v="Caminhonete"/>
    <s v="SAVEIRO CS RB MF"/>
    <s v="VW"/>
    <s v="75331801"/>
    <s v="DECIO CEZARINA"/>
    <s v="CEZARINA"/>
    <s v="GO"/>
    <s v="ETANOL COMUM"/>
    <n v="460"/>
    <n v="11.23"/>
    <s v=" Km/L"/>
    <n v="151255"/>
    <n v="40.950000000000003"/>
    <n v="4.6900000000000004"/>
    <n v="192.06"/>
    <s v="202604040643"/>
    <s v="EXT - KSE LOCAÇOES"/>
    <s v="Planejamento Operaci"/>
    <s v="KSE LOCAÇOES"/>
    <m/>
    <d v="2026-04-04T00:00:00"/>
    <x v="0"/>
    <x v="1"/>
    <x v="12"/>
  </r>
  <r>
    <s v="TTQ4C10"/>
    <s v="60645800106553930"/>
    <s v="04/04/2026 06:44:44"/>
    <s v="82380"/>
    <s v="ENILSON DE SOUSA CAETANO"/>
    <x v="31"/>
    <s v="Caminhonete"/>
    <s v="Caminhonete S10"/>
    <s v="CHEVROLET"/>
    <s v="53081700"/>
    <s v="POSTO Z   Z SANTA MA"/>
    <s v="GUAPO"/>
    <s v="GO"/>
    <s v="DIESEL S-10"/>
    <n v="702"/>
    <n v="14.23"/>
    <s v=" Km/L"/>
    <n v="163701"/>
    <n v="49.34"/>
    <n v="7.79"/>
    <n v="384.37"/>
    <s v="0"/>
    <s v="Planejamento Operaci"/>
    <s v="Planejamento Operaci"/>
    <s v="INSPECAO"/>
    <m/>
    <d v="2026-04-04T00:00:00"/>
    <x v="0"/>
    <x v="1"/>
    <x v="12"/>
  </r>
  <r>
    <s v="TGM4D76"/>
    <s v="60645800106437582"/>
    <s v="04/04/2026 07:16:41"/>
    <s v="33534"/>
    <s v="MARCOS ANTONIO MARCELINO DA SILVA"/>
    <x v="56"/>
    <s v="Caminhonete"/>
    <s v="FIORINO"/>
    <s v="FIAT"/>
    <s v="46286315"/>
    <s v="POSTO CENTRAL"/>
    <s v="BOM JESUS"/>
    <s v="GO"/>
    <s v="ETANOL COMUM"/>
    <n v="229"/>
    <n v="8.56"/>
    <s v=" Km/L"/>
    <n v="25605"/>
    <n v="26.76"/>
    <n v="4.99"/>
    <n v="133.54"/>
    <s v="1"/>
    <s v="Planejamento Operaci"/>
    <s v="Planejamento Operaci"/>
    <s v="Operacional"/>
    <m/>
    <d v="2026-04-04T00:00:00"/>
    <x v="0"/>
    <x v="1"/>
    <x v="5"/>
  </r>
  <r>
    <s v="TFY3C02"/>
    <s v="60645800105143770"/>
    <s v="04/04/2026 08:31:22"/>
    <s v="93324"/>
    <s v="PAULO ROBERTO BALBINO FERREIRA"/>
    <x v="14"/>
    <s v="Automóvel"/>
    <s v="ARGO"/>
    <s v="FIAT"/>
    <s v="92242703"/>
    <s v="POSTO RODAO SUL"/>
    <s v="GOIANIA"/>
    <s v="GO"/>
    <s v="ETANOL COMUM"/>
    <n v="234"/>
    <n v="8.99"/>
    <s v=" Km/L"/>
    <n v="23844"/>
    <n v="26.02"/>
    <n v="3.97"/>
    <n v="103.3"/>
    <s v="1"/>
    <s v="Planejamento Operaci"/>
    <s v="Planejamento Operaci"/>
    <s v="Operacional"/>
    <m/>
    <d v="2026-04-04T00:00:00"/>
    <x v="0"/>
    <x v="1"/>
    <x v="0"/>
  </r>
  <r>
    <s v="TKB0E17"/>
    <s v="60645800106185180"/>
    <s v="04/04/2026 08:58:36"/>
    <s v="89061"/>
    <s v="HIGOR MARTINS FERREIRA_x0009__x0009__x0009__x0009_"/>
    <x v="27"/>
    <s v="EQUIPAMENTOS"/>
    <s v="GUINCHO LEVE"/>
    <s v="EQUIPAMENTO"/>
    <s v="46286315"/>
    <s v="POSTO CENTRAL"/>
    <s v="BOM JESUS"/>
    <s v="GO"/>
    <s v="DIESEL S-10"/>
    <n v="469"/>
    <n v="5.54"/>
    <s v=" Km/L"/>
    <n v="31709"/>
    <n v="84.6"/>
    <n v="7.99"/>
    <n v="675.95"/>
    <s v="1"/>
    <s v="EXT - LUCCA JR"/>
    <s v="Planejamento Operaci"/>
    <s v="LUCCA JR"/>
    <m/>
    <d v="2026-04-04T00:00:00"/>
    <x v="0"/>
    <x v="1"/>
    <x v="11"/>
  </r>
  <r>
    <s v="TGC9A34"/>
    <s v="60645800106437250"/>
    <s v="04/04/2026 10:36:29"/>
    <s v="05808"/>
    <s v="CARLOS EDUARDO ANTUNES OLIVEIRA"/>
    <x v="48"/>
    <s v="EQUIPAMENTOS"/>
    <s v="AMBULANCIA"/>
    <s v="OUTROS"/>
    <s v="53081700"/>
    <s v="POSTO Z   Z SANTA MA"/>
    <s v="GUAPO"/>
    <s v="GO"/>
    <s v="DIESEL S-10"/>
    <n v="209"/>
    <n v="4.8099999999999996"/>
    <s v=" Km/L"/>
    <n v="17625"/>
    <n v="43.47"/>
    <n v="7.7910000000000004"/>
    <n v="338.66"/>
    <s v="0"/>
    <s v="Planejamento Operaci"/>
    <s v="Planejamento Operaci"/>
    <s v="Operacional"/>
    <m/>
    <d v="2026-04-04T00:00:00"/>
    <x v="0"/>
    <x v="1"/>
    <x v="13"/>
  </r>
  <r>
    <s v="TFL8I14"/>
    <s v="60645800106437530"/>
    <s v="04/04/2026 11:23:38"/>
    <s v="70145"/>
    <s v="LUCAS HENRIQUE MAGALHAES DE SOUZA "/>
    <x v="57"/>
    <s v="EQUIPAMENTOS"/>
    <s v="AMBULANCIA"/>
    <s v="OUTROS"/>
    <s v="85314604"/>
    <s v="MB POSTOS"/>
    <s v="GOIANIA"/>
    <s v="GO"/>
    <s v="DIESEL S-10"/>
    <n v="257"/>
    <n v="5.13"/>
    <s v=" Km/L"/>
    <n v="13616"/>
    <n v="50.05"/>
    <n v="8.49"/>
    <n v="424.92"/>
    <s v="1"/>
    <s v="Planejamento Operaci"/>
    <s v="Planejamento Operaci"/>
    <s v="Operacional"/>
    <m/>
    <d v="2026-04-04T00:00:00"/>
    <x v="0"/>
    <x v="1"/>
    <x v="13"/>
  </r>
  <r>
    <s v="RCJ8I11"/>
    <s v="60645800106437710"/>
    <s v="04/04/2026 11:29:32"/>
    <s v="94989"/>
    <s v="THOMAS HARLLESSON CARNEIRO FARIAS"/>
    <x v="69"/>
    <s v="Caminhonete"/>
    <s v="STRADA"/>
    <s v="FIAT"/>
    <s v="13342911"/>
    <s v="SANTA HELENA DE GOIAS"/>
    <s v="SANTA HELENA DE GOIAS"/>
    <s v="GO"/>
    <s v="ETANOL COMUM"/>
    <n v="528"/>
    <n v="10.19"/>
    <s v=" Km/L"/>
    <n v="49493"/>
    <n v="51.83"/>
    <n v="4.99"/>
    <n v="258.63"/>
    <s v="1775312932"/>
    <s v="Planejamento Operaci"/>
    <s v="Planejamento Operaci"/>
    <s v="TI e Automação"/>
    <m/>
    <d v="2026-04-04T00:00:00"/>
    <x v="0"/>
    <x v="1"/>
    <x v="5"/>
  </r>
  <r>
    <s v="TTV4H65"/>
    <s v="60645800107557973"/>
    <s v="04/04/2026 13:03:55"/>
    <s v="70129"/>
    <s v="DIONILSON DE SOUZA SANTOS"/>
    <x v="65"/>
    <s v="Caminhonete"/>
    <s v="SAVEIRO CD RB MF"/>
    <s v="VOLKSWAGEN"/>
    <s v="41826312"/>
    <s v="AUTO POSTO JACARE"/>
    <s v="ACREUNA"/>
    <s v="GO"/>
    <s v="ETANOL COMUM"/>
    <n v="432"/>
    <n v="10.65"/>
    <s v=" Km/L"/>
    <n v="41150"/>
    <n v="40.56"/>
    <n v="4.8609999999999998"/>
    <n v="197.15"/>
    <s v="40446922"/>
    <s v="EXT - KSE LOCAÇOES"/>
    <s v="Planejamento Operaci"/>
    <s v="KSE LOCAÇOES"/>
    <m/>
    <d v="2026-04-04T00:00:00"/>
    <x v="0"/>
    <x v="1"/>
    <x v="12"/>
  </r>
  <r>
    <s v="TTY2C25"/>
    <s v="60645800106472430"/>
    <s v="04/04/2026 13:06:12"/>
    <s v="53759"/>
    <s v="DHEIMERSON BRUNO MARINHO DE LIRA"/>
    <x v="38"/>
    <s v="Caminhonete"/>
    <s v="SAVEIRO CS RB MF"/>
    <s v="VW"/>
    <s v="46286315"/>
    <s v="POSTO CENTRAL"/>
    <s v="BOM JESUS"/>
    <s v="GO"/>
    <s v="ETANOL COMUM"/>
    <n v="356"/>
    <n v="9.73"/>
    <s v=" Km/L"/>
    <n v="130656"/>
    <n v="36.590000000000003"/>
    <n v="4.9909999999999997"/>
    <n v="182.62"/>
    <s v="1"/>
    <s v="EXT - KSE LOCAÇOES"/>
    <s v="Planejamento Operaci"/>
    <s v="KSE LOCAÇOES"/>
    <m/>
    <d v="2026-04-04T00:00:00"/>
    <x v="0"/>
    <x v="1"/>
    <x v="12"/>
  </r>
  <r>
    <s v="TTR3A31"/>
    <s v="60645800106472404"/>
    <s v="04/04/2026 13:42:22"/>
    <s v="00386"/>
    <s v="RAFAEL SOUZA LIMA"/>
    <x v="53"/>
    <s v="Caminhonete"/>
    <s v="SAVEIRO CS RB MF"/>
    <s v="VW"/>
    <s v="46209914"/>
    <s v="DECIO RIO VERDE"/>
    <s v="RIO VERDE"/>
    <s v="GO"/>
    <s v="ETANOL COMUM"/>
    <n v="518"/>
    <n v="10.41"/>
    <s v=" Km/L"/>
    <n v="138747"/>
    <n v="49.74"/>
    <n v="4.79"/>
    <n v="238.25"/>
    <s v="202604041341"/>
    <s v="EXT - KSE LOCAÇOES"/>
    <s v="Planejamento Operaci"/>
    <s v="KSE LOCAÇOES"/>
    <m/>
    <d v="2026-04-04T00:00:00"/>
    <x v="0"/>
    <x v="1"/>
    <x v="12"/>
  </r>
  <r>
    <s v="TTP5B47"/>
    <s v="60645800106472110"/>
    <s v="04/04/2026 14:19:49"/>
    <s v="72216"/>
    <s v="ERIVALDO OLIVEIRA SOARES"/>
    <x v="40"/>
    <s v="Caminhonete"/>
    <s v="SAVEIRO CS RB MF"/>
    <s v="VW"/>
    <s v="75331801"/>
    <s v="DECIO CEZARINA"/>
    <s v="CEZARINA"/>
    <s v="GO"/>
    <s v="ETANOL COMUM"/>
    <n v="360"/>
    <n v="8.4"/>
    <s v=" Km/L"/>
    <n v="151615"/>
    <n v="42.84"/>
    <n v="4.6900000000000004"/>
    <n v="200.92"/>
    <s v="202604041419"/>
    <s v="EXT - KSE LOCAÇOES"/>
    <s v="Planejamento Operaci"/>
    <s v="KSE LOCAÇOES"/>
    <m/>
    <d v="2026-04-04T00:00:00"/>
    <x v="0"/>
    <x v="1"/>
    <x v="12"/>
  </r>
  <r>
    <s v="TBE3B75"/>
    <s v="60645800105124380"/>
    <s v="04/04/2026 14:44:25"/>
    <s v="80246"/>
    <s v="FRANCISCO DE ASSIS SOARES"/>
    <x v="19"/>
    <s v="Caminhão"/>
    <s v="CAMINHAO CARROCERIA"/>
    <s v="OUTROS"/>
    <s v="45307105"/>
    <s v="POSTO GIRASSOL"/>
    <s v="ITUMBIARA"/>
    <s v="GO"/>
    <s v="DIESEL S-10"/>
    <n v="0"/>
    <n v="0"/>
    <s v=" Km/L"/>
    <n v="0"/>
    <n v="73.5"/>
    <n v="7.79"/>
    <n v="572.57000000000005"/>
    <s v="404529"/>
    <s v="EXT - SAO PEDRO"/>
    <s v="Planejamento Operaci"/>
    <s v="SAO PEDRO"/>
    <m/>
    <d v="2026-04-04T00:00:00"/>
    <x v="0"/>
    <x v="1"/>
    <x v="7"/>
  </r>
  <r>
    <s v="TBE3B75"/>
    <m/>
    <s v="04/04/2026 14:56:28"/>
    <m/>
    <m/>
    <x v="19"/>
    <m/>
    <m/>
    <m/>
    <m/>
    <s v="POSTO GIRASSOL"/>
    <m/>
    <m/>
    <s v="ARLA-32"/>
    <n v="0"/>
    <n v="0"/>
    <s v=" Km/L"/>
    <n v="0"/>
    <n v="18.16"/>
    <m/>
    <n v="63.38"/>
    <m/>
    <m/>
    <m/>
    <m/>
    <m/>
    <d v="2026-04-04T00:00:00"/>
    <x v="0"/>
    <x v="1"/>
    <x v="7"/>
  </r>
  <r>
    <s v="TFI3B19"/>
    <s v="60645800105926941"/>
    <s v="04/04/2026 16:07:39"/>
    <s v="73410"/>
    <s v="BRUNO SOUSA DIAS"/>
    <x v="4"/>
    <s v="Automóvel"/>
    <s v="ARGO"/>
    <s v="FIAT"/>
    <s v="87183400"/>
    <s v="MARAJO GUAPO"/>
    <s v="GUAPO"/>
    <s v="GO"/>
    <s v="ETANOL COMUM"/>
    <n v="353"/>
    <n v="9.4700000000000006"/>
    <s v=" Km/L"/>
    <n v="91658"/>
    <n v="37.29"/>
    <n v="4.1900000000000004"/>
    <n v="156.25"/>
    <s v="0"/>
    <s v="Planejamento Operaci"/>
    <s v="Planejamento Operaci"/>
    <s v="Operacional"/>
    <m/>
    <d v="2026-04-04T00:00:00"/>
    <x v="0"/>
    <x v="1"/>
    <x v="0"/>
  </r>
  <r>
    <s v="TUG2C45"/>
    <s v="60645800106437770"/>
    <s v="04/04/2026 16:19:01"/>
    <s v="02527"/>
    <s v="ALCIENE MARTINS PONTES"/>
    <x v="54"/>
    <s v="Utilitário"/>
    <s v="SAVEIRO"/>
    <s v="FIAT"/>
    <s v="81889412"/>
    <s v="POSTO ZERO UM"/>
    <s v="RIO VERDE"/>
    <s v="GO"/>
    <s v="ETANOL COMUM"/>
    <n v="497"/>
    <n v="10.7"/>
    <s v=" Km/L"/>
    <n v="145904"/>
    <n v="46.47"/>
    <n v="4.59"/>
    <n v="213.29"/>
    <s v="2"/>
    <s v="EXT - KSE LOCAÇOES"/>
    <s v="Planejamento Operaci"/>
    <s v="KSE LOCAÇOES"/>
    <m/>
    <d v="2026-04-04T00:00:00"/>
    <x v="0"/>
    <x v="1"/>
    <x v="12"/>
  </r>
  <r>
    <s v="TTT2H95"/>
    <s v="60645800106472477"/>
    <s v="04/04/2026 17:14:11"/>
    <s v="88512"/>
    <s v="JUAREZ NEVES"/>
    <x v="63"/>
    <s v="Caminhonete"/>
    <s v="SAVEIRO CS RB MF"/>
    <s v="VW"/>
    <s v="41826312"/>
    <s v="AUTO POSTO JACARE"/>
    <s v="ACREUNA"/>
    <s v="GO"/>
    <s v="ETANOL COMUM"/>
    <n v="464"/>
    <n v="10.81"/>
    <s v=" Km/L"/>
    <n v="132623"/>
    <n v="42.93"/>
    <n v="4.8600000000000003"/>
    <n v="208.65"/>
    <s v="40461955"/>
    <s v="EXT - KSE LOCAÇOES"/>
    <s v="Planejamento Operaci"/>
    <s v="KSE LOCAÇOES"/>
    <m/>
    <d v="2026-04-04T00:00:00"/>
    <x v="0"/>
    <x v="1"/>
    <x v="12"/>
  </r>
  <r>
    <s v="TFS3C72"/>
    <s v="60645800105143738"/>
    <s v="04/04/2026 17:27:41"/>
    <s v="00271"/>
    <s v="HEDER OLIVEIRA SANTANA"/>
    <x v="9"/>
    <s v="Automóvel"/>
    <s v="ARGO"/>
    <s v="FIAT"/>
    <s v="13308211"/>
    <s v="P. BANDEIRANTES"/>
    <s v="RIO VERDE"/>
    <s v="GO"/>
    <s v="ETANOL COMUM"/>
    <n v="366"/>
    <n v="10.050000000000001"/>
    <s v=" Km/L"/>
    <n v="92467"/>
    <n v="36.4"/>
    <n v="4.79"/>
    <n v="174.36"/>
    <s v="40462628"/>
    <s v="Planejamento Operaci"/>
    <s v="Planejamento Operaci"/>
    <s v="Operacional"/>
    <m/>
    <d v="2026-04-04T00:00:00"/>
    <x v="0"/>
    <x v="1"/>
    <x v="4"/>
  </r>
  <r>
    <s v="TJE5D27"/>
    <s v="60645800105124400"/>
    <s v="04/04/2026 17:38:42"/>
    <s v="00745"/>
    <s v="JOÃO LUIZ RODRIGUES PEREIRA_x0009__x0009__x0009__x0009_"/>
    <x v="60"/>
    <s v="EQUIPAMENTOS"/>
    <s v="GUINCHO LEVE"/>
    <s v="EQUIPAMENTO"/>
    <s v="46209914"/>
    <s v="DECIO RIO VERDE"/>
    <s v="RIO VERDE"/>
    <s v="GO"/>
    <s v="DIESEL S-10"/>
    <n v="391"/>
    <n v="5.94"/>
    <s v=" Km/L"/>
    <n v="29998"/>
    <n v="65.819999999999993"/>
    <n v="8.59"/>
    <n v="565.39"/>
    <s v="202604041738"/>
    <s v="EXT - LUCCA JR"/>
    <s v="Planejamento Operaci"/>
    <s v="LUCCA JR"/>
    <m/>
    <d v="2026-04-04T00:00:00"/>
    <x v="0"/>
    <x v="1"/>
    <x v="11"/>
  </r>
  <r>
    <s v="TJE5D27"/>
    <m/>
    <s v="04/04/2026 17:40:05"/>
    <m/>
    <m/>
    <x v="60"/>
    <m/>
    <m/>
    <m/>
    <m/>
    <s v="DECIO RIO VERDE"/>
    <m/>
    <m/>
    <s v="ARLA-32"/>
    <s v="-"/>
    <s v="-"/>
    <s v=" Km/L"/>
    <s v="-"/>
    <n v="5.84"/>
    <m/>
    <n v="22.15"/>
    <m/>
    <m/>
    <m/>
    <m/>
    <m/>
    <d v="2026-04-04T00:00:00"/>
    <x v="0"/>
    <x v="1"/>
    <x v="11"/>
  </r>
  <r>
    <s v="TUF2B45"/>
    <s v="60645800106472420"/>
    <s v="04/04/2026 17:44:01"/>
    <s v="01318"/>
    <s v="JOAO BATISTA REIS"/>
    <x v="37"/>
    <s v="Caminhonete"/>
    <s v="SAVEIRO CS RB MF"/>
    <s v="VW"/>
    <s v="85314604"/>
    <s v="MB POSTOS"/>
    <s v="GOIANIA"/>
    <s v="GO"/>
    <s v="ETANOL COMUM"/>
    <n v="382"/>
    <n v="8.5500000000000007"/>
    <s v=" Km/L"/>
    <n v="152807"/>
    <n v="44.69"/>
    <n v="4.99"/>
    <n v="223"/>
    <s v="1"/>
    <s v="EXT - KSE LOCAÇOES"/>
    <s v="Planejamento Operaci"/>
    <s v="KSE LOCAÇOES"/>
    <m/>
    <d v="2026-04-04T00:00:00"/>
    <x v="0"/>
    <x v="1"/>
    <x v="12"/>
  </r>
  <r>
    <s v="TFU6C04"/>
    <s v="60645800106437493"/>
    <s v="04/04/2026 17:58:27"/>
    <s v="70145"/>
    <s v="LUCAS HENRIQUE MAGALHAES DE SOUZA "/>
    <x v="50"/>
    <s v="EQUIPAMENTOS"/>
    <s v="AMBULANCIA"/>
    <s v="OUTROS"/>
    <s v="45341508"/>
    <s v="POSTO ALTO DA SERRA"/>
    <s v="ITUMBIARA"/>
    <s v="GO"/>
    <s v="DIESEL S-10"/>
    <n v="319"/>
    <n v="5.23"/>
    <s v=" Km/L"/>
    <n v="11441"/>
    <n v="60.99"/>
    <n v="7.74"/>
    <n v="472.08"/>
    <s v="0"/>
    <s v="Planejamento Operaci"/>
    <s v="Planejamento Operaci"/>
    <s v="Operacional"/>
    <m/>
    <d v="2026-04-04T00:00:00"/>
    <x v="0"/>
    <x v="1"/>
    <x v="13"/>
  </r>
  <r>
    <s v="TFU6C04"/>
    <m/>
    <s v="04/04/2026 17:58:27"/>
    <m/>
    <m/>
    <x v="50"/>
    <m/>
    <m/>
    <m/>
    <m/>
    <s v="POSTO ALTO DA SERRA"/>
    <m/>
    <m/>
    <s v="ARLA-32"/>
    <s v="-"/>
    <s v="-"/>
    <s v=" Km/L"/>
    <s v="-"/>
    <n v="2.2999999999999998"/>
    <m/>
    <n v="11.24"/>
    <m/>
    <m/>
    <m/>
    <m/>
    <m/>
    <d v="2026-04-04T00:00:00"/>
    <x v="0"/>
    <x v="1"/>
    <x v="13"/>
  </r>
  <r>
    <s v="TLO0E87"/>
    <s v="60645800106184255"/>
    <s v="04/04/2026 18:19:41"/>
    <s v="04911"/>
    <s v="HYAGO GONÇALVES FERNANDES"/>
    <x v="43"/>
    <s v="EQUIPAMENTOS"/>
    <s v="GUINCHO LEVE"/>
    <s v="EQUIPAMENTO"/>
    <s v="75331801"/>
    <s v="DECIO CEZARINA"/>
    <s v="CEZARINA"/>
    <s v="GO"/>
    <s v="DIESEL S-10"/>
    <n v="401"/>
    <n v="6.04"/>
    <s v=" Km/L"/>
    <n v="40868"/>
    <n v="66.400000000000006"/>
    <n v="8.59"/>
    <n v="570.38"/>
    <s v="202604041819"/>
    <s v="EXT - LUCCA JR"/>
    <s v="Planejamento Operaci"/>
    <s v="LUCCA JR"/>
    <m/>
    <d v="2026-04-04T00:00:00"/>
    <x v="0"/>
    <x v="1"/>
    <x v="11"/>
  </r>
  <r>
    <s v="TLO0E87"/>
    <m/>
    <s v="04/04/2026 18:19:41"/>
    <m/>
    <m/>
    <x v="43"/>
    <m/>
    <m/>
    <m/>
    <m/>
    <s v="DECIO CEZARINA"/>
    <m/>
    <m/>
    <s v="ARLA-32"/>
    <s v="-"/>
    <s v="-"/>
    <s v=" Km/L"/>
    <s v="-"/>
    <n v="6.31"/>
    <m/>
    <n v="23.91"/>
    <m/>
    <m/>
    <m/>
    <m/>
    <m/>
    <d v="2026-04-04T00:00:00"/>
    <x v="0"/>
    <x v="1"/>
    <x v="11"/>
  </r>
  <r>
    <s v="TMF8H09"/>
    <s v="60645800106185413"/>
    <s v="04/04/2026 18:47:27"/>
    <s v="99189"/>
    <s v="WELTON DIONES DE SOUZA BARBOSA_x0009__x0009__x0009__x0009_"/>
    <x v="29"/>
    <s v="Caminhão"/>
    <s v="FH 540 6X4R"/>
    <s v="VOLVO"/>
    <s v="46209914"/>
    <s v="DECIO RIO VERDE"/>
    <s v="RIO VERDE"/>
    <s v="GO"/>
    <s v="DIESEL S-10"/>
    <n v="606"/>
    <n v="2.88"/>
    <s v=" Km/L"/>
    <n v="20017"/>
    <n v="210.52"/>
    <n v="8.59"/>
    <n v="1808.37"/>
    <s v="202604041845"/>
    <s v="EXT - LUCCA JR"/>
    <s v="Planejamento Operaci"/>
    <s v="LUCCA JR"/>
    <m/>
    <d v="2026-04-04T00:00:00"/>
    <x v="0"/>
    <x v="1"/>
    <x v="11"/>
  </r>
  <r>
    <s v="TFN3B64"/>
    <s v="60645800106437477"/>
    <s v="04/04/2026 19:02:56"/>
    <s v="10752"/>
    <s v="EDVALDO PEREIRA DE OLIVEIRA"/>
    <x v="47"/>
    <s v="EQUIPAMENTOS"/>
    <s v="AMBULANCIA"/>
    <s v="OUTROS"/>
    <s v="46286315"/>
    <s v="POSTO CENTRAL"/>
    <s v="BOM JESUS"/>
    <s v="GO"/>
    <s v="DIESEL S-10"/>
    <n v="125"/>
    <n v="4.74"/>
    <s v=" Km/L"/>
    <n v="7950"/>
    <n v="26.39"/>
    <n v="7.992"/>
    <n v="210.9"/>
    <s v="1"/>
    <s v="Planejamento Operaci"/>
    <s v="Planejamento Operaci"/>
    <s v="Operacional"/>
    <m/>
    <d v="2026-04-04T00:00:00"/>
    <x v="0"/>
    <x v="1"/>
    <x v="13"/>
  </r>
  <r>
    <s v="TTY2C25"/>
    <s v="60645800106472430"/>
    <s v="04/04/2026 19:20:49"/>
    <s v="36470"/>
    <s v="JOÃO BATISTA DA SILVA"/>
    <x v="38"/>
    <s v="Caminhonete"/>
    <s v="SAVEIRO CS RB MF"/>
    <s v="VW"/>
    <s v="46286315"/>
    <s v="POSTO CENTRAL"/>
    <s v="BOM JESUS"/>
    <s v="GO"/>
    <s v="ETANOL COMUM"/>
    <n v="195"/>
    <n v="8.3699999999999992"/>
    <s v=" Km/L"/>
    <n v="130851"/>
    <n v="23.31"/>
    <n v="4.9909999999999997"/>
    <n v="116.33"/>
    <s v="1"/>
    <s v="EXT - KSE LOCAÇOES"/>
    <s v="Planejamento Operaci"/>
    <s v="KSE LOCAÇOES"/>
    <m/>
    <d v="2026-04-04T00:00:00"/>
    <x v="0"/>
    <x v="1"/>
    <x v="12"/>
  </r>
  <r>
    <s v="TTV4H65"/>
    <s v="60645800107557973"/>
    <s v="04/04/2026 23:09:25"/>
    <s v="07583"/>
    <s v="DAVID BORGES DOS SANTOS"/>
    <x v="65"/>
    <s v="Caminhonete"/>
    <s v="SAVEIRO CD RB MF"/>
    <s v="VOLKSWAGEN"/>
    <s v="07674909"/>
    <s v="AUTO POSTO INDIARA"/>
    <s v="INDIARA"/>
    <s v="GO"/>
    <s v="ETANOL COMUM"/>
    <n v="439"/>
    <n v="10.220000000000001"/>
    <s v=" Km/L"/>
    <n v="41589"/>
    <n v="42.95"/>
    <n v="4.8899999999999997"/>
    <n v="210.03"/>
    <s v="13358"/>
    <s v="EXT - KSE LOCAÇOES"/>
    <s v="Planejamento Operaci"/>
    <s v="KSE LOCAÇOES"/>
    <m/>
    <d v="2026-04-04T00:00:00"/>
    <x v="0"/>
    <x v="1"/>
    <x v="12"/>
  </r>
  <r>
    <s v="TTR3A31"/>
    <s v="60645800106472404"/>
    <s v="05/04/2026 00:19:47"/>
    <s v="75150"/>
    <s v="PETTERSON PERIS BENJAMIN"/>
    <x v="53"/>
    <s v="Caminhonete"/>
    <s v="SAVEIRO CS RB MF"/>
    <s v="VW"/>
    <s v="46209914"/>
    <s v="DECIO RIO VERDE"/>
    <s v="RIO VERDE"/>
    <s v="GO"/>
    <s v="ETANOL COMUM"/>
    <n v="445"/>
    <n v="10.67"/>
    <s v=" Km/L"/>
    <n v="139192"/>
    <n v="41.72"/>
    <n v="4.79"/>
    <n v="199.84"/>
    <s v="202604050019"/>
    <s v="EXT - KSE LOCAÇOES"/>
    <s v="Planejamento Operaci"/>
    <s v="KSE LOCAÇOES"/>
    <m/>
    <d v="2026-04-05T00:00:00"/>
    <x v="0"/>
    <x v="1"/>
    <x v="12"/>
  </r>
  <r>
    <s v="TMG4A29"/>
    <s v="60645800106185397"/>
    <s v="05/04/2026 00:25:04"/>
    <s v="02792"/>
    <s v="ESDRAS MOABE DA SILVA SANTOS"/>
    <x v="25"/>
    <s v="Caminhão"/>
    <s v="FH 540 6X4R"/>
    <s v="VOLVO"/>
    <s v="45341508"/>
    <s v="POSTO ALTO DA SERRA"/>
    <s v="ITUMBIARA"/>
    <s v="GO"/>
    <s v="DIESEL S-10"/>
    <n v="243"/>
    <n v="0.43"/>
    <s v=" Km/L"/>
    <n v="30538"/>
    <n v="562.77"/>
    <n v="7.74"/>
    <n v="4355.83"/>
    <s v="0"/>
    <s v="EXT - LUCCA JR"/>
    <s v="Planejamento Operaci"/>
    <s v="LUCCA JR"/>
    <m/>
    <d v="2026-04-05T00:00:00"/>
    <x v="0"/>
    <x v="1"/>
    <x v="11"/>
  </r>
  <r>
    <s v="TMG4A29"/>
    <m/>
    <s v="05/04/2026 00:26:30"/>
    <m/>
    <m/>
    <x v="25"/>
    <m/>
    <m/>
    <m/>
    <m/>
    <s v="POSTO ALTO DA SERRA"/>
    <m/>
    <m/>
    <s v="ARLA-32"/>
    <s v="-"/>
    <s v="-"/>
    <s v=" Km/L"/>
    <s v="-"/>
    <n v="35.619999999999997"/>
    <m/>
    <n v="174.17"/>
    <m/>
    <m/>
    <m/>
    <m/>
    <m/>
    <d v="2026-04-05T00:00:00"/>
    <x v="0"/>
    <x v="1"/>
    <x v="11"/>
  </r>
  <r>
    <s v="TTS4A16"/>
    <s v="60645800108788589"/>
    <s v="05/04/2026 00:26:32"/>
    <s v="70267"/>
    <s v="DOUGLAS VASCONCELOS MOURA"/>
    <x v="32"/>
    <s v="Caminhonete"/>
    <s v="Caminhonete S10"/>
    <s v="CHEVROLET"/>
    <s v="13342911"/>
    <s v="SANTA HELENA DE GOIAS"/>
    <s v="SANTA HELENA DE GOIAS"/>
    <s v="GO"/>
    <s v="DIESEL S-10"/>
    <n v="958"/>
    <n v="16.100000000000001"/>
    <s v=" Km/L"/>
    <n v="61733"/>
    <n v="59.52"/>
    <n v="7.9909999999999997"/>
    <n v="475.64"/>
    <s v="1775359539"/>
    <s v="Planejamento Operaci"/>
    <s v="Planejamento Operaci"/>
    <s v="INSPECAO"/>
    <m/>
    <d v="2026-04-05T00:00:00"/>
    <x v="0"/>
    <x v="1"/>
    <x v="12"/>
  </r>
  <r>
    <s v="TTP5B47"/>
    <s v="60645800106472110"/>
    <s v="05/04/2026 00:38:55"/>
    <s v="01227"/>
    <s v="DAILTON FERREIRA CRUVINEL"/>
    <x v="40"/>
    <s v="Caminhonete"/>
    <s v="SAVEIRO CS RB MF"/>
    <s v="VW"/>
    <s v="07674909"/>
    <s v="AUTO POSTO INDIARA"/>
    <s v="INDIARA"/>
    <s v="GO"/>
    <s v="ETANOL COMUM"/>
    <n v="291"/>
    <n v="7.35"/>
    <s v=" Km/L"/>
    <n v="151906"/>
    <n v="39.57"/>
    <n v="4.8899999999999997"/>
    <n v="193.5"/>
    <s v="13359"/>
    <s v="EXT - KSE LOCAÇOES"/>
    <s v="Planejamento Operaci"/>
    <s v="KSE LOCAÇOES"/>
    <m/>
    <d v="2026-04-05T00:00:00"/>
    <x v="0"/>
    <x v="1"/>
    <x v="12"/>
  </r>
  <r>
    <s v="TUG2C45"/>
    <s v="60645800106437770"/>
    <s v="05/04/2026 00:44:48"/>
    <s v="80560"/>
    <s v="EDMAR PEREIRA COSTA"/>
    <x v="54"/>
    <s v="Utilitário"/>
    <s v="SAVEIRO"/>
    <s v="FIAT"/>
    <s v="81889412"/>
    <s v="POSTO ZERO UM"/>
    <s v="RIO VERDE"/>
    <s v="GO"/>
    <s v="ETANOL COMUM"/>
    <n v="447"/>
    <n v="9.9600000000000009"/>
    <s v=" Km/L"/>
    <n v="146351"/>
    <n v="44.87"/>
    <n v="4.59"/>
    <n v="205.95"/>
    <s v="1"/>
    <s v="EXT - KSE LOCAÇOES"/>
    <s v="Planejamento Operaci"/>
    <s v="KSE LOCAÇOES"/>
    <m/>
    <d v="2026-04-05T00:00:00"/>
    <x v="0"/>
    <x v="1"/>
    <x v="12"/>
  </r>
  <r>
    <s v="TUF2B45"/>
    <s v="60645800106472420"/>
    <s v="05/04/2026 00:50:15"/>
    <s v="48867"/>
    <s v="THAIS NADIA FERREIRA DOS SANTOS MARTINS"/>
    <x v="37"/>
    <s v="Caminhonete"/>
    <s v="SAVEIRO CS RB MF"/>
    <s v="VW"/>
    <s v="13342911"/>
    <s v="SANTA HELENA DE GOIAS"/>
    <s v="SANTA HELENA DE GOIAS"/>
    <s v="GO"/>
    <s v="ETANOL COMUM"/>
    <n v="369"/>
    <n v="10.64"/>
    <s v=" Km/L"/>
    <n v="153176"/>
    <n v="34.69"/>
    <n v="4.7910000000000004"/>
    <n v="166.21"/>
    <s v="1775360951"/>
    <s v="EXT - KSE LOCAÇOES"/>
    <s v="Planejamento Operaci"/>
    <s v="KSE LOCAÇOES"/>
    <m/>
    <d v="2026-04-05T00:00:00"/>
    <x v="0"/>
    <x v="1"/>
    <x v="12"/>
  </r>
  <r>
    <s v="TTT2H95"/>
    <s v="60645800106472477"/>
    <s v="05/04/2026 02:35:32"/>
    <s v="05208"/>
    <s v="CHARLES ROSA"/>
    <x v="63"/>
    <s v="Caminhonete"/>
    <s v="SAVEIRO CS RB MF"/>
    <s v="VW"/>
    <s v="46209914"/>
    <s v="DECIO RIO VERDE"/>
    <s v="RIO VERDE"/>
    <s v="GO"/>
    <s v="ETANOL COMUM"/>
    <n v="376"/>
    <n v="9.92"/>
    <s v=" Km/L"/>
    <n v="132999"/>
    <n v="37.9"/>
    <n v="4.79"/>
    <n v="181.54"/>
    <s v="202604050234"/>
    <s v="EXT - KSE LOCAÇOES"/>
    <s v="Planejamento Operaci"/>
    <s v="KSE LOCAÇOES"/>
    <m/>
    <d v="2026-04-05T00:00:00"/>
    <x v="0"/>
    <x v="1"/>
    <x v="12"/>
  </r>
  <r>
    <s v="TTQ4C10"/>
    <s v="60645800106553930"/>
    <s v="05/04/2026 04:06:17"/>
    <s v="82380"/>
    <s v="ENILSON DE SOUSA CAETANO"/>
    <x v="31"/>
    <s v="Caminhonete"/>
    <s v="Caminhonete S10"/>
    <s v="CHEVROLET"/>
    <s v="53081700"/>
    <s v="POSTO Z   Z SANTA MA"/>
    <s v="GUAPO"/>
    <s v="GO"/>
    <s v="DIESEL S-10"/>
    <n v="962"/>
    <n v="14.16"/>
    <s v=" Km/L"/>
    <n v="164663"/>
    <n v="67.959999999999994"/>
    <n v="7.79"/>
    <n v="529.42999999999995"/>
    <s v="0"/>
    <s v="Planejamento Operaci"/>
    <s v="Planejamento Operaci"/>
    <s v="INSPECAO"/>
    <m/>
    <d v="2026-04-05T00:00:00"/>
    <x v="0"/>
    <x v="1"/>
    <x v="12"/>
  </r>
  <r>
    <s v="TTY2C25"/>
    <s v="60645800106472430"/>
    <s v="05/04/2026 04:40:44"/>
    <s v="36470"/>
    <s v="JOÃO BATISTA DA SILVA"/>
    <x v="38"/>
    <s v="Caminhonete"/>
    <s v="SAVEIRO CS RB MF"/>
    <s v="VW"/>
    <s v="45341508"/>
    <s v="POSTO ALTO DA SERRA"/>
    <s v="ITUMBIARA"/>
    <s v="GO"/>
    <s v="ETANOL COMUM"/>
    <n v="364"/>
    <n v="10"/>
    <s v=" Km/L"/>
    <n v="131215"/>
    <n v="36.4"/>
    <n v="4.99"/>
    <n v="181.62"/>
    <s v="0"/>
    <s v="EXT - KSE LOCAÇOES"/>
    <s v="Planejamento Operaci"/>
    <s v="KSE LOCAÇOES"/>
    <m/>
    <d v="2026-04-05T00:00:00"/>
    <x v="0"/>
    <x v="1"/>
    <x v="12"/>
  </r>
  <r>
    <s v="TGA0B06"/>
    <s v="60645800106958060"/>
    <s v="05/04/2026 06:00:42"/>
    <s v="00933"/>
    <s v="GIULEY RIBEIRO DOS SANTOS"/>
    <x v="55"/>
    <s v="Caminhonete"/>
    <s v="FIORINO"/>
    <s v="FIAT"/>
    <s v="41826312"/>
    <s v="AUTO POSTO JACARE"/>
    <s v="ACREUNA"/>
    <s v="GO"/>
    <s v="ETANOL COMUM"/>
    <n v="249"/>
    <n v="8.17"/>
    <s v=" Km/L"/>
    <n v="26964"/>
    <n v="30.46"/>
    <n v="4.8609999999999998"/>
    <n v="148.07"/>
    <s v="50421537"/>
    <s v="Planejamento Operaci"/>
    <s v="Planejamento Operaci"/>
    <s v="TI e Automação"/>
    <m/>
    <d v="2026-04-05T00:00:00"/>
    <x v="0"/>
    <x v="1"/>
    <x v="5"/>
  </r>
  <r>
    <s v="TUW2D74"/>
    <s v="60645800105124310"/>
    <s v="05/04/2026 06:31:49"/>
    <s v="32823"/>
    <s v="GEOVANE FELIX DA CRUZ "/>
    <x v="35"/>
    <s v="Automóvel"/>
    <s v="CHEVROLET/S10 LS DD4"/>
    <s v="CHEVROLET"/>
    <s v="45341508"/>
    <s v="POSTO ALTO DA SERRA"/>
    <s v="ITUMBIARA"/>
    <s v="GO"/>
    <s v="DIESEL S-10"/>
    <n v="1007"/>
    <n v="13.25"/>
    <s v=" Km/L"/>
    <n v="131614"/>
    <n v="76"/>
    <n v="7.74"/>
    <n v="588.24"/>
    <s v="0"/>
    <s v="Planejamento Operaci"/>
    <s v="Planejamento Operaci"/>
    <s v="Operacional"/>
    <m/>
    <d v="2026-04-05T00:00:00"/>
    <x v="0"/>
    <x v="1"/>
    <x v="12"/>
  </r>
  <r>
    <s v="TFI3B19"/>
    <s v="60645800105926941"/>
    <s v="05/04/2026 06:37:48"/>
    <s v="03102"/>
    <s v="EDES GONÇALVES DA SILVA"/>
    <x v="4"/>
    <s v="Automóvel"/>
    <s v="ARGO"/>
    <s v="FIAT"/>
    <s v="13308211"/>
    <s v="P. BANDEIRANTES"/>
    <s v="RIO VERDE"/>
    <s v="GO"/>
    <s v="ETANOL COMUM"/>
    <n v="480"/>
    <n v="12"/>
    <s v=" Km/L"/>
    <n v="92138"/>
    <n v="39.99"/>
    <n v="4.79"/>
    <n v="191.55"/>
    <s v="50423631"/>
    <s v="Planejamento Operaci"/>
    <s v="Planejamento Operaci"/>
    <s v="Operacional"/>
    <m/>
    <d v="2026-04-05T00:00:00"/>
    <x v="0"/>
    <x v="1"/>
    <x v="0"/>
  </r>
  <r>
    <s v="TUF2B45"/>
    <s v="60645800106472420"/>
    <s v="05/04/2026 07:12:05"/>
    <s v="48867"/>
    <s v="THAIS NADIA FERREIRA DOS SANTOS MARTINS"/>
    <x v="37"/>
    <s v="Caminhonete"/>
    <s v="SAVEIRO CS RB MF"/>
    <s v="VW"/>
    <s v="85314604"/>
    <s v="MB POSTOS"/>
    <s v="GOIANIA"/>
    <s v="GO"/>
    <s v="ETANOL COMUM"/>
    <n v="305"/>
    <n v="10.38"/>
    <s v=" Km/L"/>
    <n v="153481"/>
    <n v="29.38"/>
    <n v="4.99"/>
    <n v="146.61000000000001"/>
    <s v="1"/>
    <s v="EXT - KSE LOCAÇOES"/>
    <s v="Planejamento Operaci"/>
    <s v="KSE LOCAÇOES"/>
    <m/>
    <d v="2026-04-05T00:00:00"/>
    <x v="0"/>
    <x v="1"/>
    <x v="12"/>
  </r>
  <r>
    <s v="TTR3A31"/>
    <s v="60645800106472404"/>
    <s v="05/04/2026 09:11:17"/>
    <s v="06404"/>
    <s v="FABIO BERNARDINO DA SILVA"/>
    <x v="53"/>
    <s v="Caminhonete"/>
    <s v="SAVEIRO CS RB MF"/>
    <s v="VW"/>
    <s v="46209914"/>
    <s v="DECIO RIO VERDE"/>
    <s v="RIO VERDE"/>
    <s v="GO"/>
    <s v="ETANOL COMUM"/>
    <n v="436"/>
    <n v="12.49"/>
    <s v=" Km/L"/>
    <n v="139628"/>
    <n v="34.909999999999997"/>
    <n v="4.79"/>
    <n v="167.22"/>
    <s v="202604050910"/>
    <s v="EXT - KSE LOCAÇOES"/>
    <s v="Planejamento Operaci"/>
    <s v="KSE LOCAÇOES"/>
    <m/>
    <d v="2026-04-05T00:00:00"/>
    <x v="0"/>
    <x v="1"/>
    <x v="12"/>
  </r>
  <r>
    <s v="TTP5B47"/>
    <s v="60645800106472110"/>
    <s v="05/04/2026 09:42:22"/>
    <s v="00149"/>
    <s v="MANOELITO METROVICH LIMA"/>
    <x v="40"/>
    <s v="Caminhonete"/>
    <s v="SAVEIRO CS RB MF"/>
    <s v="VW"/>
    <s v="75331801"/>
    <s v="DECIO CEZARINA"/>
    <s v="CEZARINA"/>
    <s v="GO"/>
    <s v="ETANOL COMUM"/>
    <n v="433"/>
    <n v="10.51"/>
    <s v=" Km/L"/>
    <n v="152339"/>
    <n v="41.18"/>
    <n v="4.6900000000000004"/>
    <n v="193.13"/>
    <s v="202604050941"/>
    <s v="EXT - KSE LOCAÇOES"/>
    <s v="Planejamento Operaci"/>
    <s v="KSE LOCAÇOES"/>
    <m/>
    <d v="2026-04-05T00:00:00"/>
    <x v="0"/>
    <x v="1"/>
    <x v="12"/>
  </r>
  <r>
    <s v="TTV4H65"/>
    <s v="60645800107557973"/>
    <s v="05/04/2026 10:11:24"/>
    <s v="52982"/>
    <s v="ROBERTO ANTONIO DE MELO"/>
    <x v="65"/>
    <s v="Caminhonete"/>
    <s v="SAVEIRO CD RB MF"/>
    <s v="VOLKSWAGEN"/>
    <s v="41826312"/>
    <s v="AUTO POSTO JACARE"/>
    <s v="ACREUNA"/>
    <s v="GO"/>
    <s v="ETANOL COMUM"/>
    <n v="484"/>
    <n v="9.2799999999999994"/>
    <s v=" Km/L"/>
    <n v="42073"/>
    <n v="52.14"/>
    <n v="4.8609999999999998"/>
    <n v="253.43"/>
    <s v="50436519"/>
    <s v="EXT - KSE LOCAÇOES"/>
    <s v="Planejamento Operaci"/>
    <s v="KSE LOCAÇOES"/>
    <m/>
    <d v="2026-04-05T00:00:00"/>
    <x v="0"/>
    <x v="1"/>
    <x v="12"/>
  </r>
  <r>
    <s v="TUG2C45"/>
    <s v="60645800106437770"/>
    <s v="05/04/2026 11:02:31"/>
    <s v="03782"/>
    <s v="ELVIS MESSIAS FERNANDES"/>
    <x v="54"/>
    <s v="Utilitário"/>
    <s v="SAVEIRO"/>
    <s v="FIAT"/>
    <s v="81889412"/>
    <s v="POSTO ZERO UM"/>
    <s v="RIO VERDE"/>
    <s v="GO"/>
    <s v="ETANOL COMUM"/>
    <n v="495"/>
    <n v="11.44"/>
    <s v=" Km/L"/>
    <n v="146846"/>
    <n v="43.26"/>
    <n v="4.59"/>
    <n v="198.56"/>
    <s v="2"/>
    <s v="EXT - KSE LOCAÇOES"/>
    <s v="Planejamento Operaci"/>
    <s v="KSE LOCAÇOES"/>
    <m/>
    <d v="2026-04-05T00:00:00"/>
    <x v="0"/>
    <x v="1"/>
    <x v="12"/>
  </r>
  <r>
    <s v="TFX8A49"/>
    <s v="60645800105143673"/>
    <s v="05/04/2026 12:21:25"/>
    <s v="17385"/>
    <s v="VICTOR DE SOUZA"/>
    <x v="12"/>
    <s v="Automóvel"/>
    <s v="ARGO"/>
    <s v="FIAT"/>
    <s v="36698902"/>
    <s v="POSTO AZET"/>
    <s v="ANAPOLIS"/>
    <s v="GO"/>
    <s v="ETANOL COMUM"/>
    <n v="289"/>
    <n v="9.41"/>
    <s v=" Km/L"/>
    <n v="23337"/>
    <n v="30.7"/>
    <n v="4.8899999999999997"/>
    <n v="150.12"/>
    <s v="438134"/>
    <s v="Planejamento Operaci"/>
    <s v="Planejamento Operaci"/>
    <s v="Operacional"/>
    <m/>
    <d v="2026-04-05T00:00:00"/>
    <x v="0"/>
    <x v="1"/>
    <x v="0"/>
  </r>
  <r>
    <s v="TKB0E17"/>
    <s v="60645800106185180"/>
    <s v="05/04/2026 12:24:29"/>
    <s v="02910"/>
    <s v="EMERSON CRISTIANO DA SILVEIRA"/>
    <x v="27"/>
    <s v="EQUIPAMENTOS"/>
    <s v="GUINCHO LEVE"/>
    <s v="EQUIPAMENTO"/>
    <s v="45307105"/>
    <s v="POSTO GIRASSOL"/>
    <s v="ITUMBIARA"/>
    <s v="GO"/>
    <s v="DIESEL S-10"/>
    <n v="319"/>
    <n v="5.0599999999999996"/>
    <s v=" Km/L"/>
    <n v="32028"/>
    <n v="63"/>
    <n v="7.79"/>
    <n v="490.77"/>
    <s v="504445"/>
    <s v="EXT - LUCCA JR"/>
    <s v="Planejamento Operaci"/>
    <s v="LUCCA JR"/>
    <m/>
    <d v="2026-04-05T00:00:00"/>
    <x v="0"/>
    <x v="1"/>
    <x v="11"/>
  </r>
  <r>
    <s v="TTS4A16"/>
    <s v="60645800108788589"/>
    <s v="05/04/2026 13:02:45"/>
    <s v="32871"/>
    <s v="JOSE RICARDO SOUZA SILVA"/>
    <x v="32"/>
    <s v="Caminhonete"/>
    <s v="Caminhonete S10"/>
    <s v="CHEVROLET"/>
    <s v="85314604"/>
    <s v="MB POSTOS"/>
    <s v="GOIANIA"/>
    <s v="GO"/>
    <s v="DIESEL S-10"/>
    <n v="666"/>
    <n v="13.79"/>
    <s v=" Km/L"/>
    <n v="62439"/>
    <n v="48.3"/>
    <n v="8.49"/>
    <n v="410.07"/>
    <s v="0"/>
    <s v="Planejamento Operaci"/>
    <s v="Planejamento Operaci"/>
    <s v="INSPECAO"/>
    <m/>
    <d v="2026-04-05T00:00:00"/>
    <x v="0"/>
    <x v="1"/>
    <x v="12"/>
  </r>
  <r>
    <s v="TTT2H95"/>
    <s v="60645800106472477"/>
    <s v="05/04/2026 14:18:04"/>
    <s v="46440"/>
    <s v="PAULO SOUSA DIAS"/>
    <x v="63"/>
    <s v="Caminhonete"/>
    <s v="SAVEIRO CS RB MF"/>
    <s v="VW"/>
    <s v="41826312"/>
    <s v="AUTO POSTO JACARE"/>
    <s v="ACREUNA"/>
    <s v="GO"/>
    <s v="ETANOL COMUM"/>
    <n v="463"/>
    <n v="9.8699999999999992"/>
    <s v=" Km/L"/>
    <n v="133462"/>
    <n v="46.92"/>
    <n v="4.8600000000000003"/>
    <n v="228.03"/>
    <s v="50451393"/>
    <s v="EXT - KSE LOCAÇOES"/>
    <s v="Planejamento Operaci"/>
    <s v="KSE LOCAÇOES"/>
    <m/>
    <d v="2026-04-05T00:00:00"/>
    <x v="0"/>
    <x v="1"/>
    <x v="12"/>
  </r>
  <r>
    <s v="TTY2C25"/>
    <s v="60645800106472430"/>
    <s v="05/04/2026 15:59:46"/>
    <s v="59829"/>
    <s v="AGDA GOMES DA SILVA RODRIGUES"/>
    <x v="38"/>
    <s v="Caminhonete"/>
    <s v="SAVEIRO CS RB MF"/>
    <s v="VW"/>
    <s v="46286315"/>
    <s v="POSTO CENTRAL"/>
    <s v="BOM JESUS"/>
    <s v="GO"/>
    <s v="ETANOL COMUM"/>
    <n v="365"/>
    <n v="8.2799999999999994"/>
    <s v=" Km/L"/>
    <n v="131580"/>
    <n v="44.1"/>
    <n v="4.99"/>
    <n v="220.08"/>
    <s v="0"/>
    <s v="EXT - KSE LOCAÇOES"/>
    <s v="Planejamento Operaci"/>
    <s v="KSE LOCAÇOES"/>
    <m/>
    <d v="2026-04-05T00:00:00"/>
    <x v="0"/>
    <x v="1"/>
    <x v="12"/>
  </r>
  <r>
    <s v="TUQ2H91"/>
    <s v="60645800107558597"/>
    <s v="05/04/2026 16:19:12"/>
    <s v="87954"/>
    <s v="DANIEL GONÇALVES"/>
    <x v="66"/>
    <s v="Caminhonete"/>
    <s v="SAVEIRO CD RB MF"/>
    <s v="VOLKSWAGEN"/>
    <s v="13335016"/>
    <s v="POSTO TREVO"/>
    <s v="RIO VERDE"/>
    <s v="GO"/>
    <s v="ETANOL COMUM"/>
    <n v="243"/>
    <n v="6.66"/>
    <s v=" Km/L"/>
    <n v="40647"/>
    <n v="36.49"/>
    <n v="4.99"/>
    <n v="182.1"/>
    <s v="50458692"/>
    <s v="EXT - KSE LOCAÇOES"/>
    <s v="Planejamento Operaci"/>
    <s v="KSE LOCAÇOES"/>
    <m/>
    <d v="2026-04-05T00:00:00"/>
    <x v="0"/>
    <x v="1"/>
    <x v="12"/>
  </r>
  <r>
    <s v="TGL2B04"/>
    <s v="60645800106437315"/>
    <s v="05/04/2026 17:08:00"/>
    <s v="00951"/>
    <s v="HUGO HENRIQUE OLIVEIRA ROSA"/>
    <x v="45"/>
    <s v="EQUIPAMENTOS"/>
    <s v="AMBULANCIA"/>
    <s v="OUTROS"/>
    <s v="41826312"/>
    <s v="AUTO POSTO JACARE"/>
    <s v="ACREUNA"/>
    <s v="GO"/>
    <s v="DIESEL S-10"/>
    <n v="77"/>
    <n v="5.27"/>
    <s v=" Km/L"/>
    <n v="9491"/>
    <n v="14.61"/>
    <n v="7.8010000000000002"/>
    <n v="113.97"/>
    <s v="50461580"/>
    <s v="Planejamento Operaci"/>
    <s v="Planejamento Operaci"/>
    <s v="Operacional"/>
    <m/>
    <d v="2026-04-05T00:00:00"/>
    <x v="0"/>
    <x v="1"/>
    <x v="13"/>
  </r>
  <r>
    <s v="TFF5D72"/>
    <s v="60645800105143780"/>
    <s v="05/04/2026 17:10:06"/>
    <s v="95253"/>
    <s v="ANDRE AUGUSTO ARAUJO DE JESUS"/>
    <x v="2"/>
    <s v="Automóvel"/>
    <s v="ARGO"/>
    <s v="FIAT"/>
    <s v="87183400"/>
    <s v="MARAJO GUAPO"/>
    <s v="GUAPO"/>
    <s v="GO"/>
    <s v="ETANOL COMUM"/>
    <n v="240"/>
    <n v="8.42"/>
    <s v=" Km/L"/>
    <n v="55284"/>
    <n v="28.52"/>
    <n v="4.1900000000000004"/>
    <n v="119.5"/>
    <s v="0"/>
    <s v="Planejamento Operaci"/>
    <s v="Planejamento Operaci"/>
    <s v="Operacional"/>
    <m/>
    <d v="2026-04-05T00:00:00"/>
    <x v="0"/>
    <x v="1"/>
    <x v="0"/>
  </r>
  <r>
    <s v="TIV6G27"/>
    <s v="60645800106184069"/>
    <s v="05/04/2026 17:15:45"/>
    <s v="00831"/>
    <s v="TIAGO CALDEIRA DOS SANTOS SILVA_x0009__x0009__x0009__x0009_"/>
    <x v="30"/>
    <s v="EQUIPAMENTOS"/>
    <s v="GUINCHO LEVE"/>
    <s v="EQUIPAMENTO"/>
    <s v="41826312"/>
    <s v="AUTO POSTO JACARE"/>
    <s v="ACREUNA"/>
    <s v="GO"/>
    <s v="DIESEL S-10"/>
    <n v="417"/>
    <n v="6.62"/>
    <s v=" Km/L"/>
    <n v="43226"/>
    <n v="63"/>
    <n v="7.8010000000000002"/>
    <n v="491.44"/>
    <s v="50462048"/>
    <s v="EXT - LUCCA JR"/>
    <s v="Planejamento Operaci"/>
    <s v="LUCCA JR"/>
    <m/>
    <d v="2026-04-05T00:00:00"/>
    <x v="0"/>
    <x v="1"/>
    <x v="11"/>
  </r>
  <r>
    <s v="TTQ4C10"/>
    <s v="60645800106553930"/>
    <s v="05/04/2026 17:23:10"/>
    <s v="93910"/>
    <s v="DIVINO AVELINO DOS SANTOS"/>
    <x v="31"/>
    <s v="Caminhonete"/>
    <s v="Caminhonete S10"/>
    <s v="CHEVROLET"/>
    <s v="87183400"/>
    <s v="MARAJO GUAPO"/>
    <s v="GUAPO"/>
    <s v="GO"/>
    <s v="DIESEL S-10"/>
    <n v="755"/>
    <n v="15.43"/>
    <s v=" Km/L"/>
    <n v="165418"/>
    <n v="48.94"/>
    <n v="7.59"/>
    <n v="371.45"/>
    <s v="0"/>
    <s v="Planejamento Operaci"/>
    <s v="Planejamento Operaci"/>
    <s v="INSPECAO"/>
    <m/>
    <d v="2026-04-05T00:00:00"/>
    <x v="0"/>
    <x v="1"/>
    <x v="12"/>
  </r>
  <r>
    <s v="TGC9A34"/>
    <s v="60645800106437250"/>
    <s v="05/04/2026 17:24:15"/>
    <s v="70390"/>
    <s v="CLEITON ANTONIO TAVARES HENRIQUE"/>
    <x v="48"/>
    <s v="EQUIPAMENTOS"/>
    <s v="AMBULANCIA"/>
    <s v="OUTROS"/>
    <s v="53081700"/>
    <s v="POSTO Z   Z SANTA MA"/>
    <s v="GUAPO"/>
    <s v="GO"/>
    <s v="DIESEL S-10"/>
    <n v="96"/>
    <n v="5.68"/>
    <s v=" Km/L"/>
    <n v="17721"/>
    <n v="16.899999999999999"/>
    <n v="7.7889999999999997"/>
    <n v="131.63999999999999"/>
    <s v="0"/>
    <s v="Planejamento Operaci"/>
    <s v="Planejamento Operaci"/>
    <s v="Operacional"/>
    <m/>
    <d v="2026-04-05T00:00:00"/>
    <x v="0"/>
    <x v="1"/>
    <x v="13"/>
  </r>
  <r>
    <s v="TGC9A34"/>
    <m/>
    <s v="05/04/2026 17:24:15"/>
    <m/>
    <m/>
    <x v="48"/>
    <m/>
    <m/>
    <m/>
    <m/>
    <s v="POSTO Z   Z SANTA MA"/>
    <m/>
    <m/>
    <s v="ARLA-32"/>
    <s v="-"/>
    <s v="-"/>
    <s v=" Km/L"/>
    <s v="-"/>
    <n v="0.33"/>
    <m/>
    <n v="1.63"/>
    <m/>
    <m/>
    <m/>
    <m/>
    <m/>
    <d v="2026-04-05T00:00:00"/>
    <x v="0"/>
    <x v="1"/>
    <x v="13"/>
  </r>
  <r>
    <s v="UAT0I65"/>
    <s v="60645800106437639"/>
    <s v="05/04/2026 18:07:19"/>
    <s v="41967"/>
    <s v="DANIEL SEVERO AMARAL"/>
    <x v="70"/>
    <s v="Automóvel"/>
    <s v="VIRTUS"/>
    <s v="VOLKSWAGEN"/>
    <s v="31860311"/>
    <s v="POSTO CAPIM DOURADO"/>
    <s v="GOIANIA"/>
    <s v="GO"/>
    <s v="GASOLINA COMUM"/>
    <n v="131"/>
    <n v="7.63"/>
    <s v=" Km/L"/>
    <n v="12666"/>
    <n v="17.16"/>
    <n v="6.89"/>
    <n v="118.23"/>
    <s v="198082"/>
    <s v="Planejamento Operaci"/>
    <s v="Planejamento Operaci"/>
    <s v="Operacional"/>
    <m/>
    <d v="2026-04-05T00:00:00"/>
    <x v="0"/>
    <x v="1"/>
    <x v="8"/>
  </r>
  <r>
    <s v="TLO0E87"/>
    <s v="60645800106184255"/>
    <s v="05/04/2026 18:09:30"/>
    <s v="01765"/>
    <s v="ELIAS JANUARIO DIMAS"/>
    <x v="43"/>
    <s v="EQUIPAMENTOS"/>
    <s v="GUINCHO LEVE"/>
    <s v="EQUIPAMENTO"/>
    <s v="87183400"/>
    <s v="MARAJO GUAPO"/>
    <s v="GUAPO"/>
    <s v="GO"/>
    <s v="DIESEL S-10"/>
    <n v="238"/>
    <n v="6.3"/>
    <s v=" Km/L"/>
    <n v="41106"/>
    <n v="37.75"/>
    <n v="7.59"/>
    <n v="286.52"/>
    <s v="0"/>
    <s v="EXT - LUCCA JR"/>
    <s v="Planejamento Operaci"/>
    <s v="LUCCA JR"/>
    <m/>
    <d v="2026-04-05T00:00:00"/>
    <x v="0"/>
    <x v="1"/>
    <x v="11"/>
  </r>
  <r>
    <s v="TUF2B45"/>
    <s v="60645800106472420"/>
    <s v="05/04/2026 18:27:30"/>
    <s v="01318"/>
    <s v="JOAO BATISTA REIS"/>
    <x v="37"/>
    <s v="Caminhonete"/>
    <s v="SAVEIRO CS RB MF"/>
    <s v="VW"/>
    <s v="85314604"/>
    <s v="MB POSTOS"/>
    <s v="GOIANIA"/>
    <s v="GO"/>
    <s v="ETANOL COMUM"/>
    <n v="440"/>
    <n v="9.5399999999999991"/>
    <s v=" Km/L"/>
    <n v="153921"/>
    <n v="46.1"/>
    <n v="4.99"/>
    <n v="230.04"/>
    <s v="1"/>
    <s v="EXT - KSE LOCAÇOES"/>
    <s v="Planejamento Operaci"/>
    <s v="KSE LOCAÇOES"/>
    <m/>
    <d v="2026-04-05T00:00:00"/>
    <x v="0"/>
    <x v="1"/>
    <x v="12"/>
  </r>
  <r>
    <s v="TTP5B47"/>
    <s v="60645800106472110"/>
    <s v="05/04/2026 18:35:07"/>
    <s v="00149"/>
    <s v="MANOELITO METROVICH LIMA"/>
    <x v="40"/>
    <s v="Caminhonete"/>
    <s v="SAVEIRO CS RB MF"/>
    <s v="VW"/>
    <s v="75331801"/>
    <s v="DECIO CEZARINA"/>
    <s v="CEZARINA"/>
    <s v="GO"/>
    <s v="ETANOL COMUM"/>
    <n v="371"/>
    <n v="7.61"/>
    <s v=" Km/L"/>
    <n v="152710"/>
    <n v="48.75"/>
    <n v="4.6900000000000004"/>
    <n v="228.64"/>
    <s v="202604051834"/>
    <s v="EXT - KSE LOCAÇOES"/>
    <s v="Planejamento Operaci"/>
    <s v="KSE LOCAÇOES"/>
    <m/>
    <d v="2026-04-05T00:00:00"/>
    <x v="0"/>
    <x v="1"/>
    <x v="12"/>
  </r>
  <r>
    <s v="TTV4H65"/>
    <s v="60645800107557973"/>
    <s v="05/04/2026 18:55:01"/>
    <s v="52982"/>
    <s v="ROBERTO ANTONIO DE MELO"/>
    <x v="65"/>
    <s v="Caminhonete"/>
    <s v="SAVEIRO CD RB MF"/>
    <s v="VOLKSWAGEN"/>
    <s v="41826312"/>
    <s v="AUTO POSTO JACARE"/>
    <s v="ACREUNA"/>
    <s v="GO"/>
    <s v="ETANOL COMUM"/>
    <n v="485"/>
    <n v="9.2799999999999994"/>
    <s v=" Km/L"/>
    <n v="42558"/>
    <n v="52.27"/>
    <n v="4.8600000000000003"/>
    <n v="254.04"/>
    <s v="50468003"/>
    <s v="EXT - KSE LOCAÇOES"/>
    <s v="Planejamento Operaci"/>
    <s v="KSE LOCAÇOES"/>
    <m/>
    <d v="2026-04-05T00:00:00"/>
    <x v="0"/>
    <x v="1"/>
    <x v="12"/>
  </r>
  <r>
    <s v="TTR3A31"/>
    <s v="60645800106472404"/>
    <s v="05/04/2026 19:22:51"/>
    <s v="06404"/>
    <s v="FABIO BERNARDINO DA SILVA"/>
    <x v="53"/>
    <s v="Caminhonete"/>
    <s v="SAVEIRO CS RB MF"/>
    <s v="VW"/>
    <s v="46209914"/>
    <s v="DECIO RIO VERDE"/>
    <s v="RIO VERDE"/>
    <s v="GO"/>
    <s v="ETANOL COMUM"/>
    <n v="406"/>
    <n v="8.4600000000000009"/>
    <s v=" Km/L"/>
    <n v="140034"/>
    <n v="48"/>
    <n v="4.79"/>
    <n v="229.92"/>
    <s v="202604051922"/>
    <s v="EXT - KSE LOCAÇOES"/>
    <s v="Planejamento Operaci"/>
    <s v="KSE LOCAÇOES"/>
    <m/>
    <d v="2026-04-05T00:00:00"/>
    <x v="0"/>
    <x v="1"/>
    <x v="12"/>
  </r>
  <r>
    <s v="TTT2H95"/>
    <s v="60645800106472477"/>
    <s v="05/04/2026 20:23:50"/>
    <s v="83047"/>
    <s v="WESLEY ROCHA FARIAS"/>
    <x v="63"/>
    <s v="Caminhonete"/>
    <s v="SAVEIRO CS RB MF"/>
    <s v="VW"/>
    <s v="41826312"/>
    <s v="AUTO POSTO JACARE"/>
    <s v="ACREUNA"/>
    <s v="GO"/>
    <s v="ETANOL COMUM"/>
    <n v="194"/>
    <n v="9.24"/>
    <s v=" Km/L"/>
    <n v="133656"/>
    <n v="20.99"/>
    <n v="4.8600000000000003"/>
    <n v="102.01"/>
    <s v="50473334"/>
    <s v="EXT - KSE LOCAÇOES"/>
    <s v="Planejamento Operaci"/>
    <s v="KSE LOCAÇOES"/>
    <m/>
    <d v="2026-04-05T00:00:00"/>
    <x v="0"/>
    <x v="1"/>
    <x v="12"/>
  </r>
  <r>
    <s v="TFX8A49"/>
    <s v="60645800105143673"/>
    <s v="05/04/2026 20:41:59"/>
    <s v="17385"/>
    <s v="VICTOR DE SOUZA"/>
    <x v="12"/>
    <s v="Automóvel"/>
    <s v="ARGO"/>
    <s v="FIAT"/>
    <s v="13335016"/>
    <s v="POSTO TREVO"/>
    <s v="RIO VERDE"/>
    <s v="GO"/>
    <s v="ETANOL COMUM"/>
    <n v="366"/>
    <n v="9.44"/>
    <s v=" Km/L"/>
    <n v="23703"/>
    <n v="38.79"/>
    <n v="4.99"/>
    <n v="193.56"/>
    <s v="50474482"/>
    <s v="Planejamento Operaci"/>
    <s v="Planejamento Operaci"/>
    <s v="Operacional"/>
    <m/>
    <d v="2026-04-05T00:00:00"/>
    <x v="0"/>
    <x v="1"/>
    <x v="0"/>
  </r>
  <r>
    <s v="TFF5D72"/>
    <s v="60645800105143780"/>
    <s v="05/04/2026 20:43:25"/>
    <s v="95253"/>
    <s v="ANDRE AUGUSTO ARAUJO DE JESUS"/>
    <x v="2"/>
    <s v="Automóvel"/>
    <s v="ARGO"/>
    <s v="FIAT"/>
    <s v="13335016"/>
    <s v="POSTO TREVO"/>
    <s v="RIO VERDE"/>
    <s v="GO"/>
    <s v="ETANOL COMUM"/>
    <n v="203"/>
    <n v="8.4700000000000006"/>
    <s v=" Km/L"/>
    <n v="55487"/>
    <n v="23.97"/>
    <n v="4.9909999999999997"/>
    <n v="119.64"/>
    <s v="50474565"/>
    <s v="Planejamento Operaci"/>
    <s v="Planejamento Operaci"/>
    <s v="Operacional"/>
    <m/>
    <d v="2026-04-05T00:00:00"/>
    <x v="0"/>
    <x v="1"/>
    <x v="0"/>
  </r>
  <r>
    <s v="TTS4A16"/>
    <s v="60645800108788589"/>
    <s v="05/04/2026 21:13:41"/>
    <s v="70552"/>
    <s v="ARMANDO DA SILVA OLIVIEIRA NETO"/>
    <x v="32"/>
    <s v="Caminhonete"/>
    <s v="Caminhonete S10"/>
    <s v="CHEVROLET"/>
    <s v="75331003"/>
    <s v="SUPERVIA LAGOA"/>
    <s v="RIO VERDE"/>
    <s v="GO"/>
    <s v="DIESEL S-10"/>
    <n v="442"/>
    <n v="12.11"/>
    <s v=" Km/L"/>
    <n v="62881"/>
    <n v="36.51"/>
    <n v="7.83"/>
    <n v="285.87"/>
    <s v="0"/>
    <s v="Planejamento Operaci"/>
    <s v="Planejamento Operaci"/>
    <s v="INSPECAO"/>
    <m/>
    <d v="2026-04-05T00:00:00"/>
    <x v="0"/>
    <x v="1"/>
    <x v="12"/>
  </r>
  <r>
    <s v="TUG2C45"/>
    <s v="60645800106437770"/>
    <s v="05/04/2026 22:01:27"/>
    <s v="02527"/>
    <s v="ALCIENE MARTINS PONTES"/>
    <x v="54"/>
    <s v="Utilitário"/>
    <s v="SAVEIRO"/>
    <s v="FIAT"/>
    <s v="81889412"/>
    <s v="POSTO ZERO UM"/>
    <s v="RIO VERDE"/>
    <s v="GO"/>
    <s v="ETANOL COMUM"/>
    <n v="394"/>
    <n v="9.42"/>
    <s v=" Km/L"/>
    <n v="147240"/>
    <n v="41.82"/>
    <n v="4.59"/>
    <n v="191.95"/>
    <s v="1"/>
    <s v="EXT - KSE LOCAÇOES"/>
    <s v="Planejamento Operaci"/>
    <s v="KSE LOCAÇOES"/>
    <m/>
    <d v="2026-04-05T00:00:00"/>
    <x v="0"/>
    <x v="1"/>
    <x v="12"/>
  </r>
  <r>
    <s v="TFI3B19"/>
    <s v="60645800105926941"/>
    <s v="05/04/2026 23:16:26"/>
    <s v="03102"/>
    <s v="EDES GONÇALVES DA SILVA"/>
    <x v="4"/>
    <s v="Automóvel"/>
    <s v="ARGO"/>
    <s v="FIAT"/>
    <s v="13308211"/>
    <s v="P. BANDEIRANTES"/>
    <s v="RIO VERDE"/>
    <s v="GO"/>
    <s v="ETANOL COMUM"/>
    <n v="329"/>
    <n v="9.84"/>
    <s v=" Km/L"/>
    <n v="92467"/>
    <n v="33.42"/>
    <n v="4.79"/>
    <n v="160.08000000000001"/>
    <s v="50483563"/>
    <s v="Planejamento Operaci"/>
    <s v="Planejamento Operaci"/>
    <s v="Operacional"/>
    <m/>
    <d v="2026-04-05T00:00:00"/>
    <x v="0"/>
    <x v="1"/>
    <x v="0"/>
  </r>
  <r>
    <s v="TUF2B45"/>
    <s v="60645800106472420"/>
    <s v="05/04/2026 23:55:39"/>
    <s v="03398"/>
    <s v="JOSIMAR VENANCIO SANTOS SILVA"/>
    <x v="37"/>
    <s v="Caminhonete"/>
    <s v="SAVEIRO CS RB MF"/>
    <s v="VW"/>
    <s v="75331003"/>
    <s v="SUPERVIA LAGOA"/>
    <s v="RIO VERDE"/>
    <s v="GO"/>
    <s v="ETANOL COMUM"/>
    <n v="265"/>
    <n v="10.49"/>
    <s v=" Km/L"/>
    <n v="154186"/>
    <n v="25.26"/>
    <n v="4.59"/>
    <n v="115.95"/>
    <s v="0"/>
    <s v="EXT - KSE LOCAÇOES"/>
    <s v="Planejamento Operaci"/>
    <s v="KSE LOCAÇOES"/>
    <m/>
    <d v="2026-04-05T00:00:00"/>
    <x v="0"/>
    <x v="1"/>
    <x v="12"/>
  </r>
  <r>
    <s v="TTY2C25"/>
    <s v="60645800106472430"/>
    <s v="06/04/2026 02:25:04"/>
    <s v="48867"/>
    <s v="THAIS NADIA FERREIRA DOS SANTOS MARTINS"/>
    <x v="38"/>
    <s v="Caminhonete"/>
    <s v="SAVEIRO CS RB MF"/>
    <s v="VW"/>
    <s v="45341508"/>
    <s v="POSTO ALTO DA SERRA"/>
    <s v="ITUMBIARA"/>
    <s v="GO"/>
    <s v="ETANOL COMUM"/>
    <n v="468"/>
    <n v="9.64"/>
    <s v=" Km/L"/>
    <n v="132048"/>
    <n v="48.55"/>
    <n v="4.99"/>
    <n v="242.28"/>
    <s v="0"/>
    <s v="EXT - KSE LOCAÇOES"/>
    <s v="Planejamento Operaci"/>
    <s v="KSE LOCAÇOES"/>
    <m/>
    <d v="2026-04-06T00:00:00"/>
    <x v="0"/>
    <x v="1"/>
    <x v="12"/>
  </r>
  <r>
    <s v="TTV4H65"/>
    <s v="60645800107557973"/>
    <s v="06/04/2026 05:02:18"/>
    <s v="03102"/>
    <s v="EDES GONÇALVES DA SILVA"/>
    <x v="65"/>
    <s v="Caminhonete"/>
    <s v="SAVEIRO CD RB MF"/>
    <s v="VOLKSWAGEN"/>
    <s v="07674909"/>
    <s v="AUTO POSTO INDIARA"/>
    <s v="INDIARA"/>
    <s v="GO"/>
    <s v="ETANOL COMUM"/>
    <n v="523"/>
    <n v="10.87"/>
    <s v=" Km/L"/>
    <n v="43081"/>
    <n v="48.12"/>
    <n v="4.8899999999999997"/>
    <n v="235.31"/>
    <s v="13368"/>
    <s v="EXT - KSE LOCAÇOES"/>
    <s v="Planejamento Operaci"/>
    <s v="KSE LOCAÇOES"/>
    <m/>
    <d v="2026-04-06T00:00:00"/>
    <x v="0"/>
    <x v="1"/>
    <x v="12"/>
  </r>
  <r>
    <s v="TTS4A16"/>
    <s v="60645800108788589"/>
    <s v="06/04/2026 05:35:49"/>
    <s v="70552"/>
    <s v="ARMANDO DA SILVA OLIVIEIRA NETO"/>
    <x v="32"/>
    <s v="Caminhonete"/>
    <s v="Caminhonete S10"/>
    <s v="CHEVROLET"/>
    <s v="75331003"/>
    <s v="SUPERVIA LAGOA"/>
    <s v="RIO VERDE"/>
    <s v="GO"/>
    <s v="DIESEL S-10"/>
    <n v="424"/>
    <n v="13.15"/>
    <s v=" Km/L"/>
    <n v="63305"/>
    <n v="32.25"/>
    <n v="7.83"/>
    <n v="252.52"/>
    <s v="1"/>
    <s v="Planejamento Operaci"/>
    <s v="Planejamento Operaci"/>
    <s v="INSPECAO"/>
    <m/>
    <d v="2026-04-06T00:00:00"/>
    <x v="0"/>
    <x v="1"/>
    <x v="12"/>
  </r>
  <r>
    <s v="TTR3A31"/>
    <s v="60645800106472404"/>
    <s v="06/04/2026 06:07:22"/>
    <s v="01836"/>
    <s v="DANILLO ROSA CARDOSO"/>
    <x v="53"/>
    <s v="Caminhonete"/>
    <s v="SAVEIRO CS RB MF"/>
    <s v="VW"/>
    <s v="46209914"/>
    <s v="DECIO RIO VERDE"/>
    <s v="RIO VERDE"/>
    <s v="GO"/>
    <s v="ETANOL COMUM"/>
    <n v="477"/>
    <n v="10.55"/>
    <s v=" Km/L"/>
    <n v="140511"/>
    <n v="45.2"/>
    <n v="4.79"/>
    <n v="216.51"/>
    <s v="202604060606"/>
    <s v="EXT - KSE LOCAÇOES"/>
    <s v="Planejamento Operaci"/>
    <s v="KSE LOCAÇOES"/>
    <m/>
    <d v="2026-04-06T00:00:00"/>
    <x v="0"/>
    <x v="1"/>
    <x v="12"/>
  </r>
  <r>
    <s v="TUW2D74"/>
    <s v="60645800105124310"/>
    <s v="06/04/2026 06:37:46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929"/>
    <n v="15.7"/>
    <s v=" Km/L"/>
    <n v="132543"/>
    <n v="59.17"/>
    <n v="7.74"/>
    <n v="458"/>
    <s v="0"/>
    <s v="Planejamento Operaci"/>
    <s v="Planejamento Operaci"/>
    <s v="Operacional"/>
    <m/>
    <d v="2026-04-06T00:00:00"/>
    <x v="0"/>
    <x v="1"/>
    <x v="12"/>
  </r>
  <r>
    <s v="TTQ4C10"/>
    <s v="60645800106553930"/>
    <s v="06/04/2026 06:39:13"/>
    <s v="72216"/>
    <s v="ERIVALDO OLIVEIRA SOARES"/>
    <x v="31"/>
    <s v="Caminhonete"/>
    <s v="Caminhonete S10"/>
    <s v="CHEVROLET"/>
    <s v="53081700"/>
    <s v="POSTO Z   Z SANTA MA"/>
    <s v="GUAPO"/>
    <s v="GO"/>
    <s v="DIESEL S-10"/>
    <n v="553"/>
    <n v="13.28"/>
    <s v=" Km/L"/>
    <n v="165971"/>
    <n v="41.65"/>
    <n v="7.7889999999999997"/>
    <n v="324.43"/>
    <s v="0"/>
    <s v="Planejamento Operaci"/>
    <s v="Planejamento Operaci"/>
    <s v="INSPECAO"/>
    <m/>
    <d v="2026-04-06T00:00:00"/>
    <x v="0"/>
    <x v="1"/>
    <x v="12"/>
  </r>
  <r>
    <s v="TGF2J32"/>
    <s v="60645800105143827"/>
    <s v="06/04/2026 06:49:24"/>
    <s v="29136"/>
    <s v="CLEITON INACIO DE MOURA"/>
    <x v="16"/>
    <s v="Automóvel"/>
    <s v="ARGO"/>
    <s v="FIAT"/>
    <s v="01848013"/>
    <s v="POSTO XODO"/>
    <s v="GOIANIA"/>
    <s v="GO"/>
    <s v="ETANOL COMUM"/>
    <n v="223"/>
    <n v="5.77"/>
    <s v=" Km/L"/>
    <n v="19116"/>
    <n v="38.64"/>
    <n v="4.67"/>
    <n v="180.45"/>
    <s v="0"/>
    <s v="Planejamento Operaci"/>
    <s v="Planejamento Operaci"/>
    <s v="Operacional"/>
    <m/>
    <d v="2026-04-06T00:00:00"/>
    <x v="0"/>
    <x v="1"/>
    <x v="5"/>
  </r>
  <r>
    <s v="TTT2H95"/>
    <s v="60645800106472477"/>
    <s v="06/04/2026 06:49:29"/>
    <s v="83047"/>
    <s v="WESLEY ROCHA FARIAS"/>
    <x v="63"/>
    <s v="Caminhonete"/>
    <s v="SAVEIRO CS RB MF"/>
    <s v="VW"/>
    <s v="45308900"/>
    <s v="POSTO LUPATINI"/>
    <s v="SANTO ANTONIO DA BARRA"/>
    <s v="GO"/>
    <s v="ETANOL COMUM"/>
    <n v="488"/>
    <n v="11.52"/>
    <s v=" Km/L"/>
    <n v="134144"/>
    <n v="42.36"/>
    <n v="4.99"/>
    <n v="211.38"/>
    <s v="1"/>
    <s v="EXT - KSE LOCAÇOES"/>
    <s v="Planejamento Operaci"/>
    <s v="KSE LOCAÇOES"/>
    <m/>
    <d v="2026-04-06T00:00:00"/>
    <x v="0"/>
    <x v="1"/>
    <x v="12"/>
  </r>
  <r>
    <s v="TFF6I82"/>
    <s v="60645800105143800"/>
    <s v="06/04/2026 07:08:51"/>
    <s v="11093"/>
    <s v="MARCELO PAIXÃO FILHO"/>
    <x v="62"/>
    <s v="Automóvel"/>
    <s v="ARGO"/>
    <s v="FIAT"/>
    <s v="12667600"/>
    <s v="Z Z SAO JOSE"/>
    <s v="GOIANIA"/>
    <s v="GO"/>
    <s v="ETANOL COMUM"/>
    <n v="413"/>
    <n v="10.15"/>
    <s v=" Km/L"/>
    <n v="34527"/>
    <n v="40.67"/>
    <n v="3.97"/>
    <n v="161.44999999999999"/>
    <s v="0"/>
    <s v="Planejamento Operaci"/>
    <s v="Planejamento Operaci"/>
    <s v="Operacional"/>
    <m/>
    <d v="2026-04-06T00:00:00"/>
    <x v="0"/>
    <x v="1"/>
    <x v="2"/>
  </r>
  <r>
    <s v="TGM2I26"/>
    <s v="60645800106958050"/>
    <s v="06/04/2026 07:09:30"/>
    <s v="59226"/>
    <s v="PASCHOAL FAVORITTO DE QUEIROZ"/>
    <x v="52"/>
    <s v="Utilitário"/>
    <s v="FIORINO"/>
    <s v="FIAT"/>
    <s v="69479601"/>
    <s v="REDE SANTA LUZIA X"/>
    <s v="GOIANIA"/>
    <s v="GO"/>
    <s v="ETANOL COMUM"/>
    <n v="326"/>
    <n v="7.3"/>
    <s v=" Km/L"/>
    <n v="26202"/>
    <n v="44.68"/>
    <n v="4.4909999999999997"/>
    <n v="200.65"/>
    <s v="206378"/>
    <s v="EXT - KSE LOCAÇOES"/>
    <s v="Planejamento Operaci"/>
    <s v="Operacional"/>
    <m/>
    <d v="2026-04-06T00:00:00"/>
    <x v="0"/>
    <x v="1"/>
    <x v="5"/>
  </r>
  <r>
    <s v="TFP3B22"/>
    <s v="60645800105143720"/>
    <s v="06/04/2026 07:41:32"/>
    <s v="02769"/>
    <s v="ANDRE LUIS PAULINO"/>
    <x v="6"/>
    <s v="Automóvel"/>
    <s v="ARGO"/>
    <s v="FIAT"/>
    <s v="45364511"/>
    <s v="AUTO POSTO CERRADO 4"/>
    <s v="ITUMBIARA"/>
    <s v="GO"/>
    <s v="ETANOL COMUM"/>
    <n v="355"/>
    <n v="9.15"/>
    <s v=" Km/L"/>
    <n v="58453"/>
    <n v="38.799999999999997"/>
    <n v="4.28"/>
    <n v="166.06"/>
    <s v="387029"/>
    <s v="Planejamento Operaci"/>
    <s v="Planejamento Operaci"/>
    <s v="Operacional"/>
    <m/>
    <d v="2026-04-06T00:00:00"/>
    <x v="0"/>
    <x v="1"/>
    <x v="4"/>
  </r>
  <r>
    <s v="TGM4D76"/>
    <s v="60645800106437582"/>
    <s v="06/04/2026 07:52:59"/>
    <s v="33534"/>
    <s v="MARCOS ANTONIO MARCELINO DA SILVA"/>
    <x v="56"/>
    <s v="Caminhonete"/>
    <s v="FIORINO"/>
    <s v="FIAT"/>
    <s v="46286315"/>
    <s v="POSTO CENTRAL"/>
    <s v="BOM JESUS"/>
    <s v="GO"/>
    <s v="ETANOL COMUM"/>
    <n v="311"/>
    <n v="8.61"/>
    <s v=" Km/L"/>
    <n v="25916"/>
    <n v="36.1"/>
    <n v="4.9909999999999997"/>
    <n v="180.17"/>
    <s v="0"/>
    <s v="Planejamento Operaci"/>
    <s v="Planejamento Operaci"/>
    <s v="Operacional"/>
    <m/>
    <d v="2026-04-06T00:00:00"/>
    <x v="0"/>
    <x v="1"/>
    <x v="5"/>
  </r>
  <r>
    <s v="SQZ2J86"/>
    <s v="60645800106437760"/>
    <s v="06/04/2026 07:54:59"/>
    <s v="00386"/>
    <s v="RAFAEL SOUZA LIMA"/>
    <x v="72"/>
    <s v="Caminhonete"/>
    <s v="SAVEIRO"/>
    <s v="VOLKSWAGEN"/>
    <s v="88866609"/>
    <s v="AUTO POSTO HUDSON RV"/>
    <s v="RIO VERDE"/>
    <s v="GO"/>
    <s v="ETANOL COMUM"/>
    <n v="236"/>
    <n v="5.66"/>
    <s v=" Km/L"/>
    <n v="170296"/>
    <n v="41.71"/>
    <n v="4.79"/>
    <n v="199.79"/>
    <s v="60428424"/>
    <s v="EXT - KSE LOCAÇOES"/>
    <s v="Planejamento Operaci"/>
    <s v="INSPECAO"/>
    <m/>
    <d v="2026-04-06T00:00:00"/>
    <x v="0"/>
    <x v="1"/>
    <x v="12"/>
  </r>
  <r>
    <s v="RBP0A22"/>
    <s v="60645800106437700"/>
    <s v="06/04/2026 07:55:56"/>
    <s v="70721"/>
    <s v="PAULO HENRIQUE SILVA COSTA"/>
    <x v="68"/>
    <s v="Utilitário"/>
    <s v="STRADA"/>
    <s v="FIAT"/>
    <s v="92220505"/>
    <s v="AUTO POSTO ARAGUAIA"/>
    <s v="ACREUNA"/>
    <s v="GO"/>
    <s v="ETANOL COMUM"/>
    <n v="251"/>
    <n v="7.49"/>
    <s v=" Km/L"/>
    <n v="55889"/>
    <n v="33.51"/>
    <n v="4.8600000000000003"/>
    <n v="162.86000000000001"/>
    <s v="0"/>
    <s v="Planejamento Operaci"/>
    <s v="Planejamento Operaci"/>
    <s v="TI e Automação"/>
    <m/>
    <d v="2026-04-06T00:00:00"/>
    <x v="0"/>
    <x v="1"/>
    <x v="5"/>
  </r>
  <r>
    <s v="TGA0B06"/>
    <s v="60645800106958060"/>
    <s v="06/04/2026 08:33:56"/>
    <s v="00933"/>
    <s v="GIULEY RIBEIRO DOS SANTOS"/>
    <x v="55"/>
    <s v="Caminhonete"/>
    <s v="FIORINO"/>
    <s v="FIAT"/>
    <s v="31878011"/>
    <s v="POSTO CAMPESTRE"/>
    <s v="RIO VERDE"/>
    <s v="GO"/>
    <s v="ETANOL COMUM"/>
    <n v="415"/>
    <n v="9.32"/>
    <s v=" Km/L"/>
    <n v="27379"/>
    <n v="44.51"/>
    <n v="4.6509999999999998"/>
    <n v="207"/>
    <s v="60430834"/>
    <s v="Planejamento Operaci"/>
    <s v="Planejamento Operaci"/>
    <s v="TI e Automação"/>
    <m/>
    <d v="2026-04-06T00:00:00"/>
    <x v="0"/>
    <x v="1"/>
    <x v="5"/>
  </r>
  <r>
    <s v="TFX7J72"/>
    <s v="60645800105836505"/>
    <s v="06/04/2026 08:40:28"/>
    <s v="03126"/>
    <s v="PEDRO PAULO SILVA SANTOS"/>
    <x v="11"/>
    <s v="Automóvel"/>
    <s v="ARGO"/>
    <s v="FIAT"/>
    <s v="81820900"/>
    <s v="AUTO POSTO KR 06"/>
    <s v="RIO VERDE"/>
    <s v="GO"/>
    <s v="ETANOL COMUM"/>
    <n v="171"/>
    <n v="6.67"/>
    <s v=" Km/L"/>
    <n v="72780"/>
    <n v="25.65"/>
    <n v="4.992"/>
    <n v="128.04"/>
    <s v="60431168"/>
    <s v="Planejamento Operaci"/>
    <s v="Planejamento Operaci"/>
    <s v="Operacional"/>
    <m/>
    <d v="2026-04-06T00:00:00"/>
    <x v="0"/>
    <x v="1"/>
    <x v="4"/>
  </r>
  <r>
    <s v="TFY6E09"/>
    <s v="60645800105143700"/>
    <s v="06/04/2026 09:16:43"/>
    <s v="04380"/>
    <s v="PAULO ROBERTO BATISTA DE MOURA JUNIOR"/>
    <x v="15"/>
    <s v="Automóvel"/>
    <s v="ARGO"/>
    <s v="FIAT"/>
    <s v="34251011"/>
    <s v="DECIO ARAPORA"/>
    <s v="ARAPORA"/>
    <s v="MG"/>
    <s v="ETANOL COMUM"/>
    <n v="475"/>
    <n v="11.03"/>
    <s v=" Km/L"/>
    <n v="47431"/>
    <n v="43.07"/>
    <n v="4.6900000000000004"/>
    <n v="202"/>
    <s v="202604060916"/>
    <s v="Planejamento Operaci"/>
    <s v="Planejamento Operaci"/>
    <s v="Operacional"/>
    <m/>
    <d v="2026-04-06T00:00:00"/>
    <x v="0"/>
    <x v="1"/>
    <x v="1"/>
  </r>
  <r>
    <s v="TUF2B45"/>
    <s v="60645800106472420"/>
    <s v="06/04/2026 09:36:32"/>
    <s v="00047"/>
    <s v="KARLA THAISE SILVA CARVALHO"/>
    <x v="37"/>
    <s v="Caminhonete"/>
    <s v="SAVEIRO CS RB MF"/>
    <s v="VW"/>
    <s v="85314604"/>
    <s v="MB POSTOS"/>
    <s v="GOIANIA"/>
    <s v="GO"/>
    <s v="ETANOL COMUM"/>
    <n v="426"/>
    <n v="9.89"/>
    <s v=" Km/L"/>
    <n v="154612"/>
    <n v="43.09"/>
    <n v="4.99"/>
    <n v="215.02"/>
    <s v="1"/>
    <s v="EXT - KSE LOCAÇOES"/>
    <s v="Planejamento Operaci"/>
    <s v="KSE LOCAÇOES"/>
    <m/>
    <d v="2026-04-06T00:00:00"/>
    <x v="0"/>
    <x v="1"/>
    <x v="12"/>
  </r>
  <r>
    <s v="TLR1J91"/>
    <s v="60645800106043065"/>
    <s v="06/04/2026 10:07:54"/>
    <s v="02910"/>
    <s v="EMERSON CRISTIANO DA SILVEIRA"/>
    <x v="23"/>
    <s v="Caminhonete"/>
    <s v="SAVEIRO"/>
    <s v="VOLKSWAGEN"/>
    <s v="46209914"/>
    <s v="DECIO RIO VERDE"/>
    <s v="RIO VERDE"/>
    <s v="GO"/>
    <s v="ETANOL COMUM"/>
    <n v="0"/>
    <n v="0"/>
    <s v=" Km/L"/>
    <s v="-"/>
    <n v="47.07"/>
    <n v="4.79"/>
    <n v="225.47"/>
    <s v="202604061007"/>
    <s v="Planejamento Operaci"/>
    <s v="Planejamento Operaci"/>
    <s v="Operacional"/>
    <m/>
    <d v="2026-04-06T00:00:00"/>
    <x v="0"/>
    <x v="1"/>
    <x v="9"/>
  </r>
  <r>
    <s v="SDJ8D65"/>
    <s v="60645800105555897"/>
    <s v="06/04/2026 10:28:48"/>
    <s v="04126"/>
    <s v="LEONARDO ARAUJO LAPERCHE "/>
    <x v="22"/>
    <s v="Caminhonete"/>
    <s v="RAMPAGE"/>
    <s v="RAM"/>
    <s v="26466212"/>
    <s v="AUTO POSTO GLOBAL AR"/>
    <s v="GOIANIA"/>
    <s v="GO"/>
    <s v="GASOLINA COMUM"/>
    <n v="297"/>
    <n v="7.04"/>
    <s v=" Km/L"/>
    <n v="32340"/>
    <n v="42.17"/>
    <n v="6.54"/>
    <n v="275.79000000000002"/>
    <s v="60437684"/>
    <s v="Planejamento Operaci"/>
    <s v="Planejamento Operaci"/>
    <s v="Operacional"/>
    <m/>
    <d v="2026-04-06T00:00:00"/>
    <x v="0"/>
    <x v="1"/>
    <x v="8"/>
  </r>
  <r>
    <s v="TGK2G46"/>
    <s v="60645800106956305"/>
    <s v="06/04/2026 11:23:22"/>
    <s v="48710"/>
    <s v="GUSTAVO DA SILVA"/>
    <x v="59"/>
    <s v="Utilitário"/>
    <s v="FIORINO"/>
    <s v="FIAT"/>
    <s v="45308900"/>
    <s v="POSTO LUPATINI"/>
    <s v="SANTO ANTONIO DA BARRA"/>
    <s v="GO"/>
    <s v="ETANOL COMUM"/>
    <n v="388"/>
    <n v="9.2899999999999991"/>
    <s v=" Km/L"/>
    <n v="20694"/>
    <n v="41.77"/>
    <n v="4.99"/>
    <n v="208.43"/>
    <s v="1"/>
    <s v="Planejamento Operaci"/>
    <s v="Planejamento Operaci"/>
    <s v="Operacional"/>
    <m/>
    <d v="2026-04-06T00:00:00"/>
    <x v="0"/>
    <x v="1"/>
    <x v="5"/>
  </r>
  <r>
    <s v="TTV4H65"/>
    <s v="60645800107557973"/>
    <s v="06/04/2026 11:55:51"/>
    <s v="52982"/>
    <s v="ROBERTO ANTONIO DE MELO"/>
    <x v="65"/>
    <s v="Caminhonete"/>
    <s v="SAVEIRO CD RB MF"/>
    <s v="VOLKSWAGEN"/>
    <s v="41826312"/>
    <s v="AUTO POSTO JACARE"/>
    <s v="ACREUNA"/>
    <s v="GO"/>
    <s v="ETANOL COMUM"/>
    <n v="390"/>
    <n v="9.41"/>
    <s v=" Km/L"/>
    <n v="43471"/>
    <n v="41.43"/>
    <n v="4.8600000000000003"/>
    <n v="201.35"/>
    <s v="60442840"/>
    <s v="EXT - KSE LOCAÇOES"/>
    <s v="Planejamento Operaci"/>
    <s v="KSE LOCAÇOES"/>
    <m/>
    <d v="2026-04-06T00:00:00"/>
    <x v="0"/>
    <x v="1"/>
    <x v="12"/>
  </r>
  <r>
    <s v="TJE5D27"/>
    <s v="60645800105124400"/>
    <s v="06/04/2026 12:45:36"/>
    <s v="09179"/>
    <s v="DANIEL NASCIMENTO DOS SANTOS_x0009__x0009__x0009__x0009_"/>
    <x v="60"/>
    <s v="EQUIPAMENTOS"/>
    <s v="GUINCHO LEVE"/>
    <s v="EQUIPAMENTO"/>
    <s v="46209914"/>
    <s v="DECIO RIO VERDE"/>
    <s v="RIO VERDE"/>
    <s v="GO"/>
    <s v="DIESEL S-10"/>
    <n v="556"/>
    <n v="6.04"/>
    <s v=" Km/L"/>
    <n v="30554"/>
    <n v="92"/>
    <n v="8.59"/>
    <n v="790.28"/>
    <s v="202604061244"/>
    <s v="EXT - LUCCA JR"/>
    <s v="Planejamento Operaci"/>
    <s v="LUCCA JR"/>
    <m/>
    <d v="2026-04-06T00:00:00"/>
    <x v="0"/>
    <x v="1"/>
    <x v="11"/>
  </r>
  <r>
    <s v="TJE5D27"/>
    <m/>
    <s v="06/04/2026 12:50:19"/>
    <m/>
    <m/>
    <x v="60"/>
    <m/>
    <m/>
    <m/>
    <m/>
    <s v="DECIO RIO VERDE"/>
    <m/>
    <m/>
    <s v="ARLA-32"/>
    <s v="-"/>
    <s v="-"/>
    <s v=" Km/L"/>
    <s v="-"/>
    <n v="5.0199999999999996"/>
    <m/>
    <n v="19.059999999999999"/>
    <m/>
    <m/>
    <m/>
    <m/>
    <m/>
    <d v="2026-04-06T00:00:00"/>
    <x v="0"/>
    <x v="1"/>
    <x v="11"/>
  </r>
  <r>
    <s v="TFW3J34"/>
    <s v="60645800106437440"/>
    <s v="06/04/2026 13:04:28"/>
    <s v="70145"/>
    <s v="LUCAS HENRIQUE MAGALHAES DE SOUZA "/>
    <x v="49"/>
    <s v="EQUIPAMENTOS"/>
    <s v="AMBULANCIA"/>
    <s v="OUTROS"/>
    <s v="81889412"/>
    <s v="POSTO ZERO UM"/>
    <s v="RIO VERDE"/>
    <s v="GO"/>
    <s v="DIESEL S-10"/>
    <n v="302"/>
    <n v="6.61"/>
    <s v=" Km/L"/>
    <n v="17442"/>
    <n v="45.69"/>
    <n v="7.7910000000000004"/>
    <n v="355.99"/>
    <s v="1"/>
    <s v="Planejamento Operaci"/>
    <s v="Planejamento Operaci"/>
    <s v="Operacional"/>
    <m/>
    <d v="2026-04-06T00:00:00"/>
    <x v="0"/>
    <x v="1"/>
    <x v="13"/>
  </r>
  <r>
    <s v="TTP5B47"/>
    <s v="60645800106472110"/>
    <s v="06/04/2026 13:13:08"/>
    <s v="00149"/>
    <s v="MANOELITO METROVICH LIMA"/>
    <x v="40"/>
    <s v="Caminhonete"/>
    <s v="SAVEIRO CS RB MF"/>
    <s v="VW"/>
    <s v="75331801"/>
    <s v="DECIO CEZARINA"/>
    <s v="CEZARINA"/>
    <s v="GO"/>
    <s v="ETANOL COMUM"/>
    <n v="319"/>
    <n v="7.05"/>
    <s v=" Km/L"/>
    <n v="153029"/>
    <n v="45.22"/>
    <n v="4.6900000000000004"/>
    <n v="212.08"/>
    <s v="202604061312"/>
    <s v="EXT - KSE LOCAÇOES"/>
    <s v="Planejamento Operaci"/>
    <s v="KSE LOCAÇOES"/>
    <m/>
    <d v="2026-04-06T00:00:00"/>
    <x v="0"/>
    <x v="1"/>
    <x v="12"/>
  </r>
  <r>
    <s v="TFM4H34"/>
    <s v="60645800106437340"/>
    <s v="06/04/2026 14:35:50"/>
    <s v="70145"/>
    <s v="LUCAS HENRIQUE MAGALHAES DE SOUZA "/>
    <x v="46"/>
    <s v="EQUIPAMENTOS"/>
    <s v="AMBULANCIA"/>
    <s v="OUTROS"/>
    <s v="45308900"/>
    <s v="POSTO LUPATINI"/>
    <s v="SANTO ANTONIO DA BARRA"/>
    <s v="GO"/>
    <s v="DIESEL S-10"/>
    <n v="292"/>
    <n v="6.44"/>
    <s v=" Km/L"/>
    <n v="12424"/>
    <n v="45.32"/>
    <n v="8.1910000000000007"/>
    <n v="371.21"/>
    <s v="0"/>
    <s v="Planejamento Operaci"/>
    <s v="Planejamento Operaci"/>
    <s v="Operacional"/>
    <m/>
    <d v="2026-04-06T00:00:00"/>
    <x v="0"/>
    <x v="1"/>
    <x v="13"/>
  </r>
  <r>
    <s v="TUG2C45"/>
    <s v="60645800106437770"/>
    <s v="06/04/2026 14:50:24"/>
    <s v="03782"/>
    <s v="ELVIS MESSIAS FERNANDES"/>
    <x v="54"/>
    <s v="Utilitário"/>
    <s v="SAVEIRO"/>
    <s v="FIAT"/>
    <s v="81889412"/>
    <s v="POSTO ZERO UM"/>
    <s v="RIO VERDE"/>
    <s v="GO"/>
    <s v="ETANOL COMUM"/>
    <n v="737"/>
    <n v="20.92"/>
    <s v=" Km/L"/>
    <n v="147977"/>
    <n v="35.229999999999997"/>
    <n v="4.59"/>
    <n v="161.69999999999999"/>
    <s v="2"/>
    <s v="EXT - KSE LOCAÇOES"/>
    <s v="Planejamento Operaci"/>
    <s v="KSE LOCAÇOES"/>
    <m/>
    <d v="2026-04-06T00:00:00"/>
    <x v="0"/>
    <x v="1"/>
    <x v="12"/>
  </r>
  <r>
    <s v="EJV0H01"/>
    <s v="60645800106437809"/>
    <s v="06/04/2026 15:07:28"/>
    <s v="85251"/>
    <s v="PAULO ROBERTO DE ALMEIDA"/>
    <x v="19"/>
    <s v="Caminhão"/>
    <s v="TECTOR"/>
    <s v="IVECO"/>
    <s v="81889412"/>
    <s v="POSTO ZERO UM"/>
    <s v="RIO VERDE"/>
    <s v="GO"/>
    <s v="DIESEL S-10"/>
    <n v="0"/>
    <n v="0"/>
    <s v=" Km/L"/>
    <n v="0"/>
    <n v="201.18"/>
    <n v="7.79"/>
    <n v="1567.2"/>
    <s v="11"/>
    <s v="EXT - SAO PEDRO"/>
    <s v="Planejamento Operaci"/>
    <s v="SAO PEDRO"/>
    <m/>
    <d v="2026-04-06T00:00:00"/>
    <x v="0"/>
    <x v="1"/>
    <x v="7"/>
  </r>
  <r>
    <s v="TTR3A31"/>
    <s v="60645800106472404"/>
    <s v="06/04/2026 15:40:16"/>
    <s v="06404"/>
    <s v="FABIO BERNARDINO DA SILVA"/>
    <x v="53"/>
    <s v="Caminhonete"/>
    <s v="SAVEIRO CS RB MF"/>
    <s v="VW"/>
    <s v="46209914"/>
    <s v="DECIO RIO VERDE"/>
    <s v="RIO VERDE"/>
    <s v="GO"/>
    <s v="ETANOL COMUM"/>
    <n v="328"/>
    <n v="8.7799999999999994"/>
    <s v=" Km/L"/>
    <n v="140839"/>
    <n v="37.36"/>
    <n v="4.79"/>
    <n v="178.95"/>
    <s v="202604061539"/>
    <s v="EXT - KSE LOCAÇOES"/>
    <s v="Planejamento Operaci"/>
    <s v="KSE LOCAÇOES"/>
    <m/>
    <d v="2026-04-06T00:00:00"/>
    <x v="0"/>
    <x v="1"/>
    <x v="12"/>
  </r>
  <r>
    <s v="TBE3B78"/>
    <s v="60645800105124169"/>
    <s v="06/04/2026 15:43:42"/>
    <s v="89049"/>
    <s v="VALDEIR JOSE CORREIA"/>
    <x v="19"/>
    <s v="Caminhão"/>
    <s v="9-180"/>
    <s v="VW"/>
    <s v="87183400"/>
    <s v="MARAJO GUAPO"/>
    <s v="GUAPO"/>
    <s v="GO"/>
    <s v="DIESEL S-10"/>
    <n v="0"/>
    <n v="0"/>
    <s v=" Km/L"/>
    <n v="0"/>
    <n v="90.42"/>
    <n v="7.59"/>
    <n v="686.29"/>
    <s v="0"/>
    <s v="EXT - SAO PEDRO"/>
    <s v="Planejamento Operaci"/>
    <s v="SAO PEDRO"/>
    <m/>
    <d v="2026-04-06T00:00:00"/>
    <x v="0"/>
    <x v="1"/>
    <x v="7"/>
  </r>
  <r>
    <s v="TBE3B78"/>
    <m/>
    <s v="06/04/2026 15:43:42"/>
    <m/>
    <m/>
    <x v="20"/>
    <m/>
    <m/>
    <m/>
    <m/>
    <s v="MARAJO GUAPO"/>
    <m/>
    <m/>
    <s v="ARLA-32"/>
    <n v="0"/>
    <n v="0"/>
    <s v=" Km/L"/>
    <n v="0"/>
    <n v="9.4499999999999993"/>
    <m/>
    <n v="37.71"/>
    <m/>
    <m/>
    <m/>
    <m/>
    <m/>
    <d v="2026-04-06T00:00:00"/>
    <x v="0"/>
    <x v="1"/>
    <x v="7"/>
  </r>
  <r>
    <s v="TFY3C02"/>
    <s v="60645800105143770"/>
    <s v="06/04/2026 15:47:54"/>
    <s v="93324"/>
    <s v="PAULO ROBERTO BALBINO FERREIRA"/>
    <x v="14"/>
    <s v="Automóvel"/>
    <s v="ARGO"/>
    <s v="FIAT"/>
    <s v="46209914"/>
    <s v="DECIO RIO VERDE"/>
    <s v="RIO VERDE"/>
    <s v="GO"/>
    <s v="ETANOL COMUM"/>
    <n v="321"/>
    <n v="9.3000000000000007"/>
    <s v=" Km/L"/>
    <n v="24165"/>
    <n v="34.5"/>
    <n v="4.79"/>
    <n v="165.26"/>
    <s v="202604061547"/>
    <s v="Planejamento Operaci"/>
    <s v="Planejamento Operaci"/>
    <s v="Operacional"/>
    <m/>
    <d v="2026-04-06T00:00:00"/>
    <x v="0"/>
    <x v="1"/>
    <x v="0"/>
  </r>
  <r>
    <s v="TTT2H95"/>
    <s v="60645800106472477"/>
    <s v="06/04/2026 15:55:35"/>
    <s v="46440"/>
    <s v="PAULO SOUSA DIAS"/>
    <x v="63"/>
    <s v="Caminhonete"/>
    <s v="SAVEIRO CS RB MF"/>
    <s v="VW"/>
    <s v="45308900"/>
    <s v="POSTO LUPATINI"/>
    <s v="SANTO ANTONIO DA BARRA"/>
    <s v="GO"/>
    <s v="ETANOL COMUM"/>
    <n v="394"/>
    <n v="9.33"/>
    <s v=" Km/L"/>
    <n v="134538"/>
    <n v="42.23"/>
    <n v="4.99"/>
    <n v="210.73"/>
    <s v="0"/>
    <s v="EXT - KSE LOCAÇOES"/>
    <s v="Planejamento Operaci"/>
    <s v="KSE LOCAÇOES"/>
    <m/>
    <d v="2026-04-06T00:00:00"/>
    <x v="0"/>
    <x v="1"/>
    <x v="12"/>
  </r>
  <r>
    <s v="TFR8B59"/>
    <s v="60645800105143681"/>
    <s v="06/04/2026 16:19:36"/>
    <s v="92635"/>
    <s v="ADENILDO BARBOSA DUTRA"/>
    <x v="8"/>
    <s v="Automóvel"/>
    <s v="ARGO"/>
    <s v="FIAT"/>
    <s v="53081700"/>
    <s v="POSTO Z   Z SANTA MA"/>
    <s v="GUAPO"/>
    <s v="GO"/>
    <s v="ETANOL COMUM"/>
    <n v="328"/>
    <n v="7.94"/>
    <s v=" Km/L"/>
    <n v="26520"/>
    <n v="41.29"/>
    <n v="4.1900000000000004"/>
    <n v="172.99"/>
    <s v="0"/>
    <s v="Planejamento Operaci"/>
    <s v="Planejamento Operaci"/>
    <s v="Operacional"/>
    <m/>
    <d v="2026-04-06T00:00:00"/>
    <x v="0"/>
    <x v="1"/>
    <x v="5"/>
  </r>
  <r>
    <s v="TTG6C15"/>
    <s v="60645800106437736"/>
    <s v="06/04/2026 16:26:58"/>
    <s v="71805"/>
    <s v="MURILO SOUZA BERNARDES"/>
    <x v="64"/>
    <s v="Utilitário"/>
    <s v="SAVEIRO"/>
    <s v="FIAT"/>
    <s v="36603412"/>
    <s v="POSTO DO RATINHO"/>
    <s v="GOIANIA"/>
    <s v="GO"/>
    <s v="ETANOL COMUM"/>
    <n v="308"/>
    <n v="5.27"/>
    <s v=" Km/L"/>
    <n v="44272"/>
    <n v="58.42"/>
    <n v="3.9910000000000001"/>
    <n v="233.13"/>
    <s v="1"/>
    <s v="EXT - KSE LOCAÇOES"/>
    <s v="Planejamento Operaci"/>
    <s v="KSE LOCAÇOES"/>
    <m/>
    <d v="2026-04-06T00:00:00"/>
    <x v="0"/>
    <x v="1"/>
    <x v="1"/>
  </r>
  <r>
    <s v="TFE9C14"/>
    <s v="60645800106437370"/>
    <s v="06/04/2026 17:12:56"/>
    <s v="02785"/>
    <s v="JOHNNY XAVIER SILVA"/>
    <x v="51"/>
    <s v="EQUIPAMENTOS"/>
    <s v="AMBULANCIA"/>
    <s v="OUTROS"/>
    <s v="13335016"/>
    <s v="POSTO TREVO"/>
    <s v="RIO VERDE"/>
    <s v="GO"/>
    <s v="DIESEL S-10"/>
    <n v="148"/>
    <n v="3.8"/>
    <s v=" Km/L"/>
    <n v="11009"/>
    <n v="38.9"/>
    <n v="7.89"/>
    <n v="306.92"/>
    <s v="60461916"/>
    <s v="Planejamento Operaci"/>
    <s v="Planejamento Operaci"/>
    <s v="Operacional"/>
    <m/>
    <d v="2026-04-06T00:00:00"/>
    <x v="0"/>
    <x v="1"/>
    <x v="13"/>
  </r>
  <r>
    <s v="TFW2H32"/>
    <s v="60645800105143835"/>
    <s v="06/04/2026 17:18:00"/>
    <s v="99638"/>
    <s v="LAFAIETE DE SOUZA SANTOS"/>
    <x v="10"/>
    <s v="Automóvel"/>
    <s v="ARGO"/>
    <s v="FIAT"/>
    <s v="87183400"/>
    <s v="MARAJO GUAPO"/>
    <s v="GUAPO"/>
    <s v="GO"/>
    <s v="ETANOL COMUM"/>
    <n v="355"/>
    <n v="10.37"/>
    <s v=" Km/L"/>
    <n v="66839"/>
    <n v="34.22"/>
    <n v="4.1909999999999998"/>
    <n v="143.41999999999999"/>
    <s v="0"/>
    <s v="Planejamento Operaci"/>
    <s v="Planejamento Operaci"/>
    <s v="Operacional"/>
    <m/>
    <d v="2026-04-06T00:00:00"/>
    <x v="0"/>
    <x v="1"/>
    <x v="3"/>
  </r>
  <r>
    <s v="TGM2I26"/>
    <s v="60645800106958050"/>
    <s v="06/04/2026 17:37:00"/>
    <s v="59226"/>
    <s v="PASCHOAL FAVORITTO DE QUEIROZ"/>
    <x v="52"/>
    <s v="Utilitário"/>
    <s v="FIORINO"/>
    <s v="FIAT"/>
    <s v="41826312"/>
    <s v="AUTO POSTO JACARE"/>
    <s v="ACREUNA"/>
    <s v="GO"/>
    <s v="ETANOL COMUM"/>
    <n v="387"/>
    <n v="8.32"/>
    <s v=" Km/L"/>
    <n v="26589"/>
    <n v="46.52"/>
    <n v="4.8600000000000003"/>
    <n v="226.09"/>
    <s v="60463335"/>
    <s v="EXT - KSE LOCAÇOES"/>
    <s v="Planejamento Operaci"/>
    <s v="Operacional"/>
    <m/>
    <d v="2026-04-06T00:00:00"/>
    <x v="0"/>
    <x v="1"/>
    <x v="5"/>
  </r>
  <r>
    <s v="TUG2C45"/>
    <s v="60645800106437770"/>
    <s v="06/04/2026 17:38:48"/>
    <s v="03782"/>
    <s v="ELVIS MESSIAS FERNANDES"/>
    <x v="54"/>
    <s v="Utilitário"/>
    <s v="SAVEIRO"/>
    <s v="FIAT"/>
    <s v="13335016"/>
    <s v="POSTO TREVO"/>
    <s v="RIO VERDE"/>
    <s v="GO"/>
    <s v="ETANOL COMUM"/>
    <n v="158"/>
    <n v="3.28"/>
    <s v=" Km/L"/>
    <n v="148135"/>
    <n v="48.17"/>
    <n v="4.99"/>
    <n v="240.39"/>
    <s v="60463476"/>
    <s v="EXT - KSE LOCAÇOES"/>
    <s v="Planejamento Operaci"/>
    <s v="KSE LOCAÇOES"/>
    <m/>
    <d v="2026-04-06T00:00:00"/>
    <x v="0"/>
    <x v="1"/>
    <x v="12"/>
  </r>
  <r>
    <s v="TTY2C25"/>
    <s v="60645800106472430"/>
    <s v="06/04/2026 17:52:59"/>
    <s v="59829"/>
    <s v="AGDA GOMES DA SILVA RODRIGUES"/>
    <x v="38"/>
    <s v="Caminhonete"/>
    <s v="SAVEIRO CS RB MF"/>
    <s v="VW"/>
    <s v="46286315"/>
    <s v="POSTO CENTRAL"/>
    <s v="BOM JESUS"/>
    <s v="GO"/>
    <s v="ETANOL COMUM"/>
    <n v="312"/>
    <n v="8.11"/>
    <s v=" Km/L"/>
    <n v="132360"/>
    <n v="38.49"/>
    <n v="4.9909999999999997"/>
    <n v="192.09"/>
    <s v="1"/>
    <s v="EXT - KSE LOCAÇOES"/>
    <s v="Planejamento Operaci"/>
    <s v="KSE LOCAÇOES"/>
    <m/>
    <d v="2026-04-06T00:00:00"/>
    <x v="0"/>
    <x v="1"/>
    <x v="12"/>
  </r>
  <r>
    <s v="TUF2B45"/>
    <s v="60645800106472420"/>
    <s v="06/04/2026 18:29:47"/>
    <s v="00047"/>
    <s v="KARLA THAISE SILVA CARVALHO"/>
    <x v="37"/>
    <s v="Caminhonete"/>
    <s v="SAVEIRO CS RB MF"/>
    <s v="VW"/>
    <s v="85314604"/>
    <s v="MB POSTOS"/>
    <s v="GOIANIA"/>
    <s v="GO"/>
    <s v="ETANOL COMUM"/>
    <n v="324"/>
    <n v="8.5"/>
    <s v=" Km/L"/>
    <n v="154936"/>
    <n v="38.14"/>
    <n v="4.99"/>
    <n v="190.32"/>
    <s v="1"/>
    <s v="EXT - KSE LOCAÇOES"/>
    <s v="Planejamento Operaci"/>
    <s v="KSE LOCAÇOES"/>
    <m/>
    <d v="2026-04-06T00:00:00"/>
    <x v="0"/>
    <x v="1"/>
    <x v="12"/>
  </r>
  <r>
    <s v="TGF2J32"/>
    <s v="60645800105143827"/>
    <s v="06/04/2026 18:38:25"/>
    <s v="29136"/>
    <s v="CLEITON INACIO DE MOURA"/>
    <x v="16"/>
    <s v="Automóvel"/>
    <s v="ARGO"/>
    <s v="FIAT"/>
    <s v="41826312"/>
    <s v="AUTO POSTO JACARE"/>
    <s v="ACREUNA"/>
    <s v="GO"/>
    <s v="ETANOL COMUM"/>
    <n v="343"/>
    <n v="10.65"/>
    <s v=" Km/L"/>
    <n v="19459"/>
    <n v="32.21"/>
    <n v="4.8600000000000003"/>
    <n v="156.55000000000001"/>
    <s v="60467018"/>
    <s v="Planejamento Operaci"/>
    <s v="Planejamento Operaci"/>
    <s v="Operacional"/>
    <m/>
    <d v="2026-04-06T00:00:00"/>
    <x v="0"/>
    <x v="1"/>
    <x v="5"/>
  </r>
  <r>
    <s v="TIV6G27"/>
    <s v="60645800106184069"/>
    <s v="06/04/2026 18:40:11"/>
    <s v="85967"/>
    <s v="CRISTOVAO LOURENÇO DOS SANTOS"/>
    <x v="30"/>
    <s v="EQUIPAMENTOS"/>
    <s v="GUINCHO LEVE"/>
    <s v="EQUIPAMENTO"/>
    <s v="41826312"/>
    <s v="AUTO POSTO JACARE"/>
    <s v="ACREUNA"/>
    <s v="GO"/>
    <s v="DIESEL S-10"/>
    <n v="546"/>
    <n v="6.6"/>
    <s v=" Km/L"/>
    <n v="43772"/>
    <n v="82.72"/>
    <n v="7.8010000000000002"/>
    <n v="645.27"/>
    <s v="60467127"/>
    <s v="EXT - LUCCA JR"/>
    <s v="Planejamento Operaci"/>
    <s v="LUCCA JR"/>
    <m/>
    <d v="2026-04-06T00:00:00"/>
    <x v="0"/>
    <x v="1"/>
    <x v="11"/>
  </r>
  <r>
    <s v="TIV6G27"/>
    <m/>
    <s v="06/04/2026 18:40:11"/>
    <m/>
    <m/>
    <x v="30"/>
    <m/>
    <m/>
    <m/>
    <m/>
    <s v="AUTO POSTO JACARE"/>
    <m/>
    <m/>
    <s v="ARLA-32"/>
    <s v="-"/>
    <s v="-"/>
    <s v=" Km/L"/>
    <s v="-"/>
    <n v="8.01"/>
    <m/>
    <n v="26.44"/>
    <m/>
    <m/>
    <m/>
    <m/>
    <m/>
    <d v="2026-04-06T00:00:00"/>
    <x v="0"/>
    <x v="1"/>
    <x v="11"/>
  </r>
  <r>
    <s v="TFA5I89"/>
    <s v="60645800109268980"/>
    <s v="06/04/2026 19:05:47"/>
    <s v="70093"/>
    <s v="CLAUDSTONE DOS REIS MENDES JUNIOR"/>
    <x v="21"/>
    <s v="Automóvel"/>
    <s v="ARGO"/>
    <s v="FIAT"/>
    <s v="46209914"/>
    <s v="DECIO RIO VERDE"/>
    <s v="RIO VERDE"/>
    <s v="GO"/>
    <s v="ETANOL COMUM"/>
    <n v="365"/>
    <n v="8.81"/>
    <s v=" Km/L"/>
    <n v="22223"/>
    <n v="41.41"/>
    <n v="4.79"/>
    <n v="198.35"/>
    <s v="202604061904"/>
    <s v="Planejamento Operaci"/>
    <s v="Planejamento Operaci"/>
    <s v="Operacional"/>
    <m/>
    <d v="2026-04-06T00:00:00"/>
    <x v="0"/>
    <x v="1"/>
    <x v="2"/>
  </r>
  <r>
    <s v="TER4970"/>
    <s v="60645800105124339"/>
    <s v="06/04/2026 19:35:55"/>
    <s v="52247"/>
    <s v="CARLOS ALBERTO DO ROSARIO"/>
    <x v="19"/>
    <s v="EQUIPAMENTOS"/>
    <s v="RETROESCAVADEIRA"/>
    <s v="CATERPILLAR"/>
    <s v="87183400"/>
    <s v="MARAJO GUAPO"/>
    <s v="GUAPO"/>
    <s v="GO"/>
    <s v="DIESEL S-10"/>
    <n v="0"/>
    <n v="0"/>
    <s v=" Km/L"/>
    <n v="0"/>
    <n v="218.41"/>
    <n v="7.59"/>
    <n v="1657.73"/>
    <s v="0"/>
    <s v="EXT - SAO PEDRO"/>
    <s v="Planejamento Operaci"/>
    <s v="SAO PEDRO"/>
    <m/>
    <d v="2026-04-06T00:00:00"/>
    <x v="0"/>
    <x v="1"/>
    <x v="7"/>
  </r>
  <r>
    <s v="TLO0E87"/>
    <s v="60645800106184255"/>
    <s v="06/04/2026 19:45:55"/>
    <s v="01258"/>
    <s v="PEDRO HENRIQUE RODRIGUES VIDAL"/>
    <x v="43"/>
    <s v="EQUIPAMENTOS"/>
    <s v="GUINCHO LEVE"/>
    <s v="EQUIPAMENTO"/>
    <s v="87183400"/>
    <s v="MARAJO GUAPO"/>
    <s v="GUAPO"/>
    <s v="GO"/>
    <s v="DIESEL S-10"/>
    <n v="419"/>
    <n v="6.03"/>
    <s v=" Km/L"/>
    <n v="41525"/>
    <n v="69.45"/>
    <n v="7.59"/>
    <n v="527.13"/>
    <s v="0"/>
    <s v="EXT - LUCCA JR"/>
    <s v="Planejamento Operaci"/>
    <s v="LUCCA JR"/>
    <m/>
    <d v="2026-04-06T00:00:00"/>
    <x v="0"/>
    <x v="1"/>
    <x v="11"/>
  </r>
  <r>
    <s v="TLO0E87"/>
    <m/>
    <s v="06/04/2026 19:45:55"/>
    <m/>
    <m/>
    <x v="43"/>
    <m/>
    <m/>
    <m/>
    <m/>
    <s v="MARAJO GUAPO"/>
    <m/>
    <m/>
    <s v="ARLA-32"/>
    <s v="-"/>
    <s v="-"/>
    <s v=" Km/L"/>
    <s v="-"/>
    <n v="4.1900000000000004"/>
    <m/>
    <n v="16.72"/>
    <m/>
    <m/>
    <m/>
    <m/>
    <m/>
    <d v="2026-04-06T00:00:00"/>
    <x v="0"/>
    <x v="1"/>
    <x v="11"/>
  </r>
  <r>
    <s v="TFI3B19"/>
    <s v="60645800105926941"/>
    <s v="06/04/2026 19:59:30"/>
    <s v="03102"/>
    <s v="EDES GONÇALVES DA SILVA"/>
    <x v="4"/>
    <s v="Automóvel"/>
    <s v="ARGO"/>
    <s v="FIAT"/>
    <s v="13308211"/>
    <s v="P. BANDEIRANTES"/>
    <s v="RIO VERDE"/>
    <s v="GO"/>
    <s v="ETANOL COMUM"/>
    <n v="304"/>
    <n v="9.44"/>
    <s v=" Km/L"/>
    <n v="92771"/>
    <n v="32.21"/>
    <n v="4.7910000000000004"/>
    <n v="154.33000000000001"/>
    <s v="60471739"/>
    <s v="Planejamento Operaci"/>
    <s v="Planejamento Operaci"/>
    <s v="Operacional"/>
    <m/>
    <d v="2026-04-06T00:00:00"/>
    <x v="0"/>
    <x v="1"/>
    <x v="0"/>
  </r>
  <r>
    <s v="TTV4H65"/>
    <s v="60645800107557973"/>
    <s v="06/04/2026 20:12:25"/>
    <s v="03102"/>
    <s v="EDES GONÇALVES DA SILVA"/>
    <x v="65"/>
    <s v="Caminhonete"/>
    <s v="SAVEIRO CD RB MF"/>
    <s v="VOLKSWAGEN"/>
    <s v="07674909"/>
    <s v="AUTO POSTO INDIARA"/>
    <s v="INDIARA"/>
    <s v="GO"/>
    <s v="ETANOL COMUM"/>
    <n v="436"/>
    <n v="9.5399999999999991"/>
    <s v=" Km/L"/>
    <n v="43907"/>
    <n v="45.72"/>
    <n v="4.8899999999999997"/>
    <n v="223.57"/>
    <s v="13406"/>
    <s v="EXT - KSE LOCAÇOES"/>
    <s v="Planejamento Operaci"/>
    <s v="KSE LOCAÇOES"/>
    <m/>
    <d v="2026-04-06T00:00:00"/>
    <x v="0"/>
    <x v="1"/>
    <x v="12"/>
  </r>
  <r>
    <s v="TTQ4C10"/>
    <s v="60645800106553930"/>
    <s v="06/04/2026 20:12:48"/>
    <s v="03095"/>
    <s v="MICHELL ALMEIDA SANTANA"/>
    <x v="31"/>
    <s v="Caminhonete"/>
    <s v="Caminhonete S10"/>
    <s v="CHEVROLET"/>
    <s v="69442211"/>
    <s v="POSTO SUDOESTE"/>
    <s v="GUAPO"/>
    <s v="GO"/>
    <s v="DIESEL S-10"/>
    <n v="712"/>
    <n v="15.31"/>
    <s v=" Km/L"/>
    <n v="166683"/>
    <n v="46.51"/>
    <n v="7.44"/>
    <n v="346.03"/>
    <s v="0"/>
    <s v="Planejamento Operaci"/>
    <s v="Planejamento Operaci"/>
    <s v="INSPECAO"/>
    <m/>
    <d v="2026-04-06T00:00:00"/>
    <x v="0"/>
    <x v="1"/>
    <x v="12"/>
  </r>
  <r>
    <s v="TTP5B47"/>
    <s v="60645800106472110"/>
    <s v="06/04/2026 20:33:34"/>
    <s v="82380"/>
    <s v="ENILSON DE SOUSA CAETANO"/>
    <x v="40"/>
    <s v="Caminhonete"/>
    <s v="SAVEIRO CS RB MF"/>
    <s v="VW"/>
    <s v="75331801"/>
    <s v="DECIO CEZARINA"/>
    <s v="CEZARINA"/>
    <s v="GO"/>
    <s v="ETANOL COMUM"/>
    <n v="181"/>
    <n v="6.45"/>
    <s v=" Km/L"/>
    <n v="153210"/>
    <n v="28.07"/>
    <n v="4.6900000000000004"/>
    <n v="131.65"/>
    <s v="202604062032"/>
    <s v="EXT - KSE LOCAÇOES"/>
    <s v="Planejamento Operaci"/>
    <s v="KSE LOCAÇOES"/>
    <m/>
    <d v="2026-04-06T00:00:00"/>
    <x v="0"/>
    <x v="1"/>
    <x v="12"/>
  </r>
  <r>
    <s v="TFD2J89"/>
    <s v="60645800105143710"/>
    <s v="06/04/2026 20:41:00"/>
    <s v="70093"/>
    <s v="CLAUDSTONE DOS REIS MENDES JUNIOR"/>
    <x v="0"/>
    <s v="Automóvel"/>
    <s v="ARGO"/>
    <s v="FIAT"/>
    <s v="63535702"/>
    <s v="POSTO KARAKA"/>
    <s v="GOIANIA"/>
    <s v="GO"/>
    <s v="ETANOL ADITIVADO"/>
    <n v="288"/>
    <n v="9.02"/>
    <s v=" Km/L"/>
    <n v="26681"/>
    <n v="31.93"/>
    <n v="4.3899999999999997"/>
    <n v="140.16999999999999"/>
    <s v="1"/>
    <s v="Planejamento Operaci"/>
    <s v="Planejamento Operaci"/>
    <s v="Operacional"/>
    <m/>
    <d v="2026-04-06T00:00:00"/>
    <x v="0"/>
    <x v="1"/>
    <x v="0"/>
  </r>
  <r>
    <s v="TGL2B04"/>
    <s v="60645800106437315"/>
    <s v="06/04/2026 20:51:10"/>
    <s v="32668"/>
    <s v="ALTAMIRO FERREIRA SANTOS"/>
    <x v="45"/>
    <s v="EQUIPAMENTOS"/>
    <s v="AMBULANCIA"/>
    <s v="OUTROS"/>
    <s v="41826312"/>
    <s v="AUTO POSTO JACARE"/>
    <s v="ACREUNA"/>
    <s v="GO"/>
    <s v="DIESEL S-10"/>
    <n v="230"/>
    <n v="5.03"/>
    <s v=" Km/L"/>
    <n v="9721"/>
    <n v="45.7"/>
    <n v="7.8"/>
    <n v="356.46"/>
    <s v="60474973"/>
    <s v="Planejamento Operaci"/>
    <s v="Planejamento Operaci"/>
    <s v="Operacional"/>
    <m/>
    <d v="2026-04-06T00:00:00"/>
    <x v="0"/>
    <x v="1"/>
    <x v="13"/>
  </r>
  <r>
    <s v="TTT2H95"/>
    <s v="60645800106472477"/>
    <s v="06/04/2026 21:38:02"/>
    <s v="83047"/>
    <s v="WESLEY ROCHA FARIAS"/>
    <x v="63"/>
    <s v="Caminhonete"/>
    <s v="SAVEIRO CS RB MF"/>
    <s v="VW"/>
    <s v="41826312"/>
    <s v="AUTO POSTO JACARE"/>
    <s v="ACREUNA"/>
    <s v="GO"/>
    <s v="ETANOL COMUM"/>
    <n v="168"/>
    <n v="8.3699999999999992"/>
    <s v=" Km/L"/>
    <n v="134706"/>
    <n v="20.07"/>
    <n v="4.8609999999999998"/>
    <n v="97.57"/>
    <s v="60477792"/>
    <s v="EXT - KSE LOCAÇOES"/>
    <s v="Planejamento Operaci"/>
    <s v="KSE LOCAÇOES"/>
    <m/>
    <d v="2026-04-06T00:00:00"/>
    <x v="0"/>
    <x v="1"/>
    <x v="12"/>
  </r>
  <r>
    <s v="TTS4A16"/>
    <s v="60645800108788589"/>
    <s v="06/04/2026 22:55:35"/>
    <s v="70552"/>
    <s v="ARMANDO DA SILVA OLIVIEIRA NETO"/>
    <x v="32"/>
    <s v="Caminhonete"/>
    <s v="Caminhonete S10"/>
    <s v="CHEVROLET"/>
    <s v="13342911"/>
    <s v="SANTA HELENA DE GOIAS"/>
    <s v="SANTA HELENA DE GOIAS"/>
    <s v="GO"/>
    <s v="DIESEL S-10"/>
    <n v="735"/>
    <n v="13.17"/>
    <s v=" Km/L"/>
    <n v="64040"/>
    <n v="55.82"/>
    <n v="8.1910000000000007"/>
    <n v="457.21"/>
    <s v="1775526871"/>
    <s v="Planejamento Operaci"/>
    <s v="Planejamento Operaci"/>
    <s v="INSPECAO"/>
    <m/>
    <d v="2026-04-06T00:00:00"/>
    <x v="0"/>
    <x v="1"/>
    <x v="12"/>
  </r>
  <r>
    <s v="TUG2C45"/>
    <s v="60645800106437770"/>
    <s v="07/04/2026 00:23:34"/>
    <s v="80560"/>
    <s v="EDMAR PEREIRA COSTA"/>
    <x v="54"/>
    <s v="Utilitário"/>
    <s v="SAVEIRO"/>
    <s v="FIAT"/>
    <s v="81889412"/>
    <s v="POSTO ZERO UM"/>
    <s v="RIO VERDE"/>
    <s v="GO"/>
    <s v="ETANOL COMUM"/>
    <n v="396"/>
    <n v="9.06"/>
    <s v=" Km/L"/>
    <n v="148531"/>
    <n v="43.72"/>
    <n v="4.59"/>
    <n v="200.67"/>
    <s v="0"/>
    <s v="EXT - KSE LOCAÇOES"/>
    <s v="Planejamento Operaci"/>
    <s v="KSE LOCAÇOES"/>
    <m/>
    <d v="2026-04-07T00:00:00"/>
    <x v="0"/>
    <x v="1"/>
    <x v="12"/>
  </r>
  <r>
    <s v="TUF2B45"/>
    <s v="60645800106472420"/>
    <s v="07/04/2026 00:34:18"/>
    <s v="03398"/>
    <s v="JOSIMAR VENANCIO SANTOS SILVA"/>
    <x v="37"/>
    <s v="Caminhonete"/>
    <s v="SAVEIRO CS RB MF"/>
    <s v="VW"/>
    <s v="13342911"/>
    <s v="SANTA HELENA DE GOIAS"/>
    <s v="SANTA HELENA DE GOIAS"/>
    <s v="GO"/>
    <s v="ETANOL COMUM"/>
    <n v="290"/>
    <n v="9.75"/>
    <s v=" Km/L"/>
    <n v="155226"/>
    <n v="29.73"/>
    <n v="4.79"/>
    <n v="142.41"/>
    <s v="1775532810"/>
    <s v="EXT - KSE LOCAÇOES"/>
    <s v="Planejamento Operaci"/>
    <s v="KSE LOCAÇOES"/>
    <m/>
    <d v="2026-04-07T00:00:00"/>
    <x v="0"/>
    <x v="1"/>
    <x v="12"/>
  </r>
  <r>
    <s v="TTY2C25"/>
    <s v="60645800106472430"/>
    <s v="07/04/2026 01:41:17"/>
    <s v="48867"/>
    <s v="THAIS NADIA FERREIRA DOS SANTOS MARTINS"/>
    <x v="38"/>
    <s v="Caminhonete"/>
    <s v="SAVEIRO CS RB MF"/>
    <s v="VW"/>
    <s v="45341508"/>
    <s v="POSTO ALTO DA SERRA"/>
    <s v="ITUMBIARA"/>
    <s v="GO"/>
    <s v="ETANOL COMUM"/>
    <n v="364"/>
    <n v="10.11"/>
    <s v=" Km/L"/>
    <n v="132724"/>
    <n v="36.01"/>
    <n v="4.99"/>
    <n v="179.68"/>
    <s v="0"/>
    <s v="EXT - KSE LOCAÇOES"/>
    <s v="Planejamento Operaci"/>
    <s v="KSE LOCAÇOES"/>
    <m/>
    <d v="2026-04-07T00:00:00"/>
    <x v="0"/>
    <x v="1"/>
    <x v="12"/>
  </r>
  <r>
    <s v="TTR3A31"/>
    <s v="60645800106472404"/>
    <s v="07/04/2026 02:21:41"/>
    <s v="01836"/>
    <s v="DANILLO ROSA CARDOSO"/>
    <x v="53"/>
    <s v="Caminhonete"/>
    <s v="SAVEIRO CS RB MF"/>
    <s v="VW"/>
    <s v="46209914"/>
    <s v="DECIO RIO VERDE"/>
    <s v="RIO VERDE"/>
    <s v="GO"/>
    <s v="ETANOL COMUM"/>
    <n v="501"/>
    <n v="10.220000000000001"/>
    <s v=" Km/L"/>
    <n v="141340"/>
    <n v="49.02"/>
    <n v="4.79"/>
    <n v="234.81"/>
    <s v="202604070220"/>
    <s v="EXT - KSE LOCAÇOES"/>
    <s v="Planejamento Operaci"/>
    <s v="KSE LOCAÇOES"/>
    <m/>
    <d v="2026-04-07T00:00:00"/>
    <x v="0"/>
    <x v="1"/>
    <x v="12"/>
  </r>
  <r>
    <s v="TTV4H65"/>
    <s v="60645800107557973"/>
    <s v="07/04/2026 03:16:07"/>
    <s v="03102"/>
    <s v="EDES GONÇALVES DA SILVA"/>
    <x v="65"/>
    <s v="Caminhonete"/>
    <s v="SAVEIRO CD RB MF"/>
    <s v="VOLKSWAGEN"/>
    <s v="07674909"/>
    <s v="AUTO POSTO INDIARA"/>
    <s v="INDIARA"/>
    <s v="GO"/>
    <s v="ETANOL COMUM"/>
    <n v="318"/>
    <n v="11.11"/>
    <s v=" Km/L"/>
    <n v="44225"/>
    <n v="28.61"/>
    <n v="4.8899999999999997"/>
    <n v="139.9"/>
    <s v="13407"/>
    <s v="EXT - KSE LOCAÇOES"/>
    <s v="Planejamento Operaci"/>
    <s v="KSE LOCAÇOES"/>
    <m/>
    <d v="2026-04-07T00:00:00"/>
    <x v="0"/>
    <x v="1"/>
    <x v="12"/>
  </r>
  <r>
    <s v="TTP5B47"/>
    <s v="60645800106472110"/>
    <s v="07/04/2026 05:41:11"/>
    <s v="82380"/>
    <s v="ENILSON DE SOUSA CAETANO"/>
    <x v="40"/>
    <s v="Caminhonete"/>
    <s v="SAVEIRO CS RB MF"/>
    <s v="VW"/>
    <s v="75331801"/>
    <s v="DECIO CEZARINA"/>
    <s v="CEZARINA"/>
    <s v="GO"/>
    <s v="ETANOL COMUM"/>
    <n v="373"/>
    <n v="11.54"/>
    <s v=" Km/L"/>
    <n v="153583"/>
    <n v="32.31"/>
    <n v="4.6900000000000004"/>
    <n v="151.53"/>
    <s v="202604070539"/>
    <s v="EXT - KSE LOCAÇOES"/>
    <s v="Planejamento Operaci"/>
    <s v="KSE LOCAÇOES"/>
    <m/>
    <d v="2026-04-07T00:00:00"/>
    <x v="0"/>
    <x v="1"/>
    <x v="12"/>
  </r>
  <r>
    <s v="TFI3B19"/>
    <s v="60645800105926941"/>
    <s v="07/04/2026 05:46:30"/>
    <s v="03102"/>
    <s v="EDES GONÇALVES DA SILVA"/>
    <x v="4"/>
    <s v="Automóvel"/>
    <s v="ARGO"/>
    <s v="FIAT"/>
    <s v="13308211"/>
    <s v="P. BANDEIRANTES"/>
    <s v="RIO VERDE"/>
    <s v="GO"/>
    <s v="ETANOL COMUM"/>
    <n v="413"/>
    <n v="12.18"/>
    <s v=" Km/L"/>
    <n v="93184"/>
    <n v="33.92"/>
    <n v="4.79"/>
    <n v="162.47999999999999"/>
    <s v="70420559"/>
    <s v="Planejamento Operaci"/>
    <s v="Planejamento Operaci"/>
    <s v="Operacional"/>
    <m/>
    <d v="2026-04-07T00:00:00"/>
    <x v="0"/>
    <x v="1"/>
    <x v="0"/>
  </r>
  <r>
    <s v="TUG2C45"/>
    <s v="60645800106437770"/>
    <s v="07/04/2026 06:31:41"/>
    <s v="80560"/>
    <s v="EDMAR PEREIRA COSTA"/>
    <x v="54"/>
    <s v="Utilitário"/>
    <s v="SAVEIRO"/>
    <s v="FIAT"/>
    <s v="81889412"/>
    <s v="POSTO ZERO UM"/>
    <s v="RIO VERDE"/>
    <s v="GO"/>
    <s v="ETANOL COMUM"/>
    <n v="319"/>
    <n v="8.08"/>
    <s v=" Km/L"/>
    <n v="148850"/>
    <n v="39.49"/>
    <n v="4.59"/>
    <n v="181.25"/>
    <s v="1"/>
    <s v="EXT - KSE LOCAÇOES"/>
    <s v="Planejamento Operaci"/>
    <s v="KSE LOCAÇOES"/>
    <m/>
    <d v="2026-04-07T00:00:00"/>
    <x v="0"/>
    <x v="1"/>
    <x v="12"/>
  </r>
  <r>
    <s v="TUF2B45"/>
    <s v="60645800106472420"/>
    <s v="07/04/2026 06:45:03"/>
    <s v="03398"/>
    <s v="JOSIMAR VENANCIO SANTOS SILVA"/>
    <x v="37"/>
    <s v="Caminhonete"/>
    <s v="SAVEIRO CS RB MF"/>
    <s v="VW"/>
    <s v="85314604"/>
    <s v="MB POSTOS"/>
    <s v="GOIANIA"/>
    <s v="GO"/>
    <s v="ETANOL COMUM"/>
    <n v="252"/>
    <n v="9.67"/>
    <s v=" Km/L"/>
    <n v="155478"/>
    <n v="26.06"/>
    <n v="4.99"/>
    <n v="130.04"/>
    <s v="0"/>
    <s v="EXT - KSE LOCAÇOES"/>
    <s v="Planejamento Operaci"/>
    <s v="KSE LOCAÇOES"/>
    <m/>
    <d v="2026-04-07T00:00:00"/>
    <x v="0"/>
    <x v="1"/>
    <x v="12"/>
  </r>
  <r>
    <s v="TTT2H95"/>
    <s v="60645800106472477"/>
    <s v="07/04/2026 06:50:24"/>
    <s v="83047"/>
    <s v="WESLEY ROCHA FARIAS"/>
    <x v="63"/>
    <s v="Caminhonete"/>
    <s v="SAVEIRO CS RB MF"/>
    <s v="VW"/>
    <s v="45308900"/>
    <s v="POSTO LUPATINI"/>
    <s v="SANTO ANTONIO DA BARRA"/>
    <s v="GO"/>
    <s v="ETANOL COMUM"/>
    <n v="337"/>
    <n v="10.89"/>
    <s v=" Km/L"/>
    <n v="135043"/>
    <n v="30.94"/>
    <n v="4.99"/>
    <n v="154.38999999999999"/>
    <s v="1"/>
    <s v="EXT - KSE LOCAÇOES"/>
    <s v="Planejamento Operaci"/>
    <s v="KSE LOCAÇOES"/>
    <m/>
    <d v="2026-04-07T00:00:00"/>
    <x v="0"/>
    <x v="1"/>
    <x v="12"/>
  </r>
  <r>
    <s v="FKM6D96"/>
    <s v="60645800105124347"/>
    <s v="07/04/2026 06:54:40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128.29"/>
    <n v="7.8"/>
    <n v="1000.72"/>
    <s v="70424782"/>
    <s v="EXT - SAO PEDRO"/>
    <s v="Planejamento Operaci"/>
    <s v="SAO PEDRO"/>
    <m/>
    <d v="2026-04-07T00:00:00"/>
    <x v="0"/>
    <x v="1"/>
    <x v="7"/>
  </r>
  <r>
    <s v="FKM6D96"/>
    <m/>
    <s v="07/04/2026 06:56:40"/>
    <m/>
    <m/>
    <x v="67"/>
    <m/>
    <m/>
    <m/>
    <m/>
    <s v="AUTO POSTO JACARE"/>
    <m/>
    <m/>
    <s v="ARLA-32"/>
    <n v="0"/>
    <n v="0"/>
    <s v=" Km/L"/>
    <n v="0"/>
    <n v="9"/>
    <m/>
    <n v="29.7"/>
    <m/>
    <m/>
    <m/>
    <m/>
    <m/>
    <d v="2026-04-07T00:00:00"/>
    <x v="0"/>
    <x v="1"/>
    <x v="7"/>
  </r>
  <r>
    <s v="RCS4P30"/>
    <s v="60645800105124185"/>
    <s v="07/04/2026 06:58:35"/>
    <s v="05615"/>
    <s v="HEVERTON MAGALHAES DE MELO"/>
    <x v="19"/>
    <s v="Utilitário"/>
    <s v="ROÇADEIRAS"/>
    <s v="FIAT"/>
    <s v="41826312"/>
    <s v="AUTO POSTO JACARE"/>
    <s v="ACREUNA"/>
    <s v="GO"/>
    <s v="GASOLINA COMUM"/>
    <n v="0"/>
    <n v="0"/>
    <s v=" Km/L"/>
    <n v="0"/>
    <n v="22.78"/>
    <n v="6.5910000000000002"/>
    <n v="150.15"/>
    <s v="70425025"/>
    <s v="EXT - SAO PEDRO"/>
    <s v="Planejamento Operaci"/>
    <s v="SAO PEDRO"/>
    <m/>
    <d v="2026-04-07T00:00:00"/>
    <x v="0"/>
    <x v="1"/>
    <x v="7"/>
  </r>
  <r>
    <s v="TUW2D74"/>
    <s v="60645800105124310"/>
    <s v="07/04/2026 07:00:14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1009"/>
    <n v="14.52"/>
    <s v=" Km/L"/>
    <n v="133552"/>
    <n v="69.489999999999995"/>
    <n v="7.3390000000000004"/>
    <n v="510.02"/>
    <s v="0"/>
    <s v="Planejamento Operaci"/>
    <s v="Planejamento Operaci"/>
    <s v="Operacional"/>
    <m/>
    <d v="2026-04-07T00:00:00"/>
    <x v="0"/>
    <x v="1"/>
    <x v="12"/>
  </r>
  <r>
    <s v="TFS3C72"/>
    <s v="60645800105143738"/>
    <s v="07/04/2026 07:05:52"/>
    <s v="00271"/>
    <s v="HEDER OLIVEIRA SANTANA"/>
    <x v="9"/>
    <s v="Automóvel"/>
    <s v="ARGO"/>
    <s v="FIAT"/>
    <s v="13308211"/>
    <s v="P. BANDEIRANTES"/>
    <s v="RIO VERDE"/>
    <s v="GO"/>
    <s v="ETANOL COMUM"/>
    <n v="208"/>
    <n v="7.32"/>
    <s v=" Km/L"/>
    <n v="92675"/>
    <n v="28.4"/>
    <n v="4.79"/>
    <n v="136.04"/>
    <s v="70425303"/>
    <s v="Planejamento Operaci"/>
    <s v="Planejamento Operaci"/>
    <s v="Operacional"/>
    <m/>
    <d v="2026-04-07T00:00:00"/>
    <x v="0"/>
    <x v="1"/>
    <x v="4"/>
  </r>
  <r>
    <s v="RCJ8I11"/>
    <s v="60645800106437710"/>
    <s v="07/04/2026 07:18:52"/>
    <s v="94989"/>
    <s v="THOMAS HARLLESSON CARNEIRO FARIAS"/>
    <x v="69"/>
    <s v="Caminhonete"/>
    <s v="STRADA"/>
    <s v="FIAT"/>
    <s v="13342911"/>
    <s v="SANTA HELENA DE GOIAS"/>
    <s v="SANTA HELENA DE GOIAS"/>
    <s v="GO"/>
    <s v="ETANOL COMUM"/>
    <n v="418"/>
    <n v="9.99"/>
    <s v=" Km/L"/>
    <n v="49911"/>
    <n v="41.84"/>
    <n v="4.99"/>
    <n v="208.78"/>
    <s v="1775557084"/>
    <s v="Planejamento Operaci"/>
    <s v="Planejamento Operaci"/>
    <s v="TI e Automação"/>
    <m/>
    <d v="2026-04-07T00:00:00"/>
    <x v="0"/>
    <x v="1"/>
    <x v="5"/>
  </r>
  <r>
    <s v="TFE6B22"/>
    <s v="60645800105124428"/>
    <s v="07/04/2026 07:25:54"/>
    <s v="03608"/>
    <s v="WEIDER DA SILVA RODRIGUES"/>
    <x v="1"/>
    <s v="Automóvel"/>
    <s v="ARGO"/>
    <s v="FIAT"/>
    <s v="94262208"/>
    <s v="AUTO POSTO RETRO"/>
    <s v="APARECIDA DE GOIANIA"/>
    <s v="GO"/>
    <s v="ETANOL COMUM"/>
    <n v="418"/>
    <n v="16.89"/>
    <s v=" Km/L"/>
    <n v="53455"/>
    <n v="24.75"/>
    <n v="4.391"/>
    <n v="108.68"/>
    <s v="123"/>
    <s v="Planejamento Operaci"/>
    <s v="Planejamento Operaci"/>
    <s v="Operacional"/>
    <m/>
    <d v="2026-04-07T00:00:00"/>
    <x v="0"/>
    <x v="1"/>
    <x v="1"/>
  </r>
  <r>
    <s v="TEQ8G33"/>
    <s v="60645800105124371"/>
    <s v="07/04/2026 07:44:24"/>
    <s v="21706"/>
    <s v="LUIZ MARCELO NEVES"/>
    <x v="19"/>
    <s v="Caminhão"/>
    <s v="9-180"/>
    <s v="VOLKSWAGEN"/>
    <s v="69494411"/>
    <s v="REDE MARAJO RIO VERD"/>
    <s v="RIO VERDE"/>
    <s v="GO"/>
    <s v="DIESEL S-10"/>
    <n v="0"/>
    <n v="0"/>
    <s v=" Km/L"/>
    <n v="0"/>
    <n v="120.11"/>
    <n v="7.74"/>
    <n v="929.65"/>
    <s v="21706273835"/>
    <s v="EXT - SAO PEDRO"/>
    <s v="Planejamento Operaci"/>
    <s v="SAO PEDRO"/>
    <m/>
    <d v="2026-04-07T00:00:00"/>
    <x v="0"/>
    <x v="1"/>
    <x v="7"/>
  </r>
  <r>
    <s v="TFY6E09"/>
    <s v="60645800105143700"/>
    <s v="07/04/2026 07:52:47"/>
    <s v="04380"/>
    <s v="PAULO ROBERTO BATISTA DE MOURA JUNIOR"/>
    <x v="15"/>
    <s v="Automóvel"/>
    <s v="ARGO"/>
    <s v="FIAT"/>
    <s v="75331801"/>
    <s v="DECIO CEZARINA"/>
    <s v="CEZARINA"/>
    <s v="GO"/>
    <s v="ETANOL COMUM"/>
    <n v="308"/>
    <n v="9.82"/>
    <s v=" Km/L"/>
    <n v="47739"/>
    <n v="31.37"/>
    <n v="4.6900000000000004"/>
    <n v="147.13"/>
    <s v="202604070752"/>
    <s v="Planejamento Operaci"/>
    <s v="Planejamento Operaci"/>
    <s v="Operacional"/>
    <m/>
    <d v="2026-04-07T00:00:00"/>
    <x v="0"/>
    <x v="1"/>
    <x v="1"/>
  </r>
  <r>
    <s v="MCR1N11"/>
    <s v="60645800105124201"/>
    <s v="07/04/2026 08:02:28"/>
    <s v="13078"/>
    <s v="JOSE ROMARIO DOS ANJOS SOUSA"/>
    <x v="19"/>
    <s v="Automóvel"/>
    <s v="MINI CARREGADEIRA"/>
    <s v="OUTROS"/>
    <s v="81889412"/>
    <s v="POSTO ZERO UM"/>
    <s v="RIO VERDE"/>
    <s v="GO"/>
    <s v="DIESEL COMUM"/>
    <n v="0"/>
    <n v="0"/>
    <s v=" Km/L"/>
    <n v="0"/>
    <n v="60"/>
    <n v="7.68"/>
    <n v="460.8"/>
    <s v="1"/>
    <s v="EXT - SAO PEDRO"/>
    <s v="Planejamento Operaci"/>
    <s v="SAO PEDRO"/>
    <m/>
    <d v="2026-04-07T00:00:00"/>
    <x v="0"/>
    <x v="1"/>
    <x v="7"/>
  </r>
  <r>
    <s v="TGM4D76"/>
    <s v="60645800106437582"/>
    <s v="07/04/2026 08:06:58"/>
    <s v="33534"/>
    <s v="MARCOS ANTONIO MARCELINO DA SILVA"/>
    <x v="56"/>
    <s v="Caminhonete"/>
    <s v="FIORINO"/>
    <s v="FIAT"/>
    <s v="46286315"/>
    <s v="POSTO CENTRAL"/>
    <s v="BOM JESUS"/>
    <s v="GO"/>
    <s v="ETANOL COMUM"/>
    <n v="267"/>
    <n v="7.86"/>
    <s v=" Km/L"/>
    <n v="26183"/>
    <n v="33.96"/>
    <n v="4.99"/>
    <n v="169.46"/>
    <s v="1"/>
    <s v="Planejamento Operaci"/>
    <s v="Planejamento Operaci"/>
    <s v="Operacional"/>
    <m/>
    <d v="2026-04-07T00:00:00"/>
    <x v="0"/>
    <x v="1"/>
    <x v="5"/>
  </r>
  <r>
    <s v="TGA0B06"/>
    <s v="60645800106958060"/>
    <s v="07/04/2026 08:17:06"/>
    <s v="00933"/>
    <s v="GIULEY RIBEIRO DOS SANTOS"/>
    <x v="55"/>
    <s v="Caminhonete"/>
    <s v="FIORINO"/>
    <s v="FIAT"/>
    <s v="13335016"/>
    <s v="POSTO TREVO"/>
    <s v="RIO VERDE"/>
    <s v="GO"/>
    <s v="ETANOL COMUM"/>
    <n v="301"/>
    <n v="8.06"/>
    <s v=" Km/L"/>
    <n v="27680"/>
    <n v="37.35"/>
    <n v="4.9909999999999997"/>
    <n v="186.4"/>
    <s v="70429768"/>
    <s v="Planejamento Operaci"/>
    <s v="Planejamento Operaci"/>
    <s v="TI e Automação"/>
    <m/>
    <d v="2026-04-07T00:00:00"/>
    <x v="0"/>
    <x v="1"/>
    <x v="5"/>
  </r>
  <r>
    <s v="TFY3C02"/>
    <s v="60645800105143770"/>
    <s v="07/04/2026 09:09:03"/>
    <s v="93324"/>
    <s v="PAULO ROBERTO BALBINO FERREIRA"/>
    <x v="14"/>
    <s v="Automóvel"/>
    <s v="ARGO"/>
    <s v="FIAT"/>
    <s v="75331801"/>
    <s v="DECIO CEZARINA"/>
    <s v="CEZARINA"/>
    <s v="GO"/>
    <s v="ETANOL COMUM"/>
    <n v="309"/>
    <n v="9.9"/>
    <s v=" Km/L"/>
    <n v="24474"/>
    <n v="31.2"/>
    <n v="4.6900000000000004"/>
    <n v="146.33000000000001"/>
    <s v="202604070908"/>
    <s v="Planejamento Operaci"/>
    <s v="Planejamento Operaci"/>
    <s v="Operacional"/>
    <m/>
    <d v="2026-04-07T00:00:00"/>
    <x v="0"/>
    <x v="1"/>
    <x v="0"/>
  </r>
  <r>
    <s v="TGM2I26"/>
    <s v="60645800106958050"/>
    <s v="07/04/2026 09:13:45"/>
    <s v="59226"/>
    <s v="PASCHOAL FAVORITTO DE QUEIROZ"/>
    <x v="52"/>
    <s v="Utilitário"/>
    <s v="FIORINO"/>
    <s v="FIAT"/>
    <s v="69479601"/>
    <s v="REDE SANTA LUZIA X"/>
    <s v="GOIANIA"/>
    <s v="GO"/>
    <s v="ETANOL COMUM"/>
    <n v="349"/>
    <n v="6.8"/>
    <s v=" Km/L"/>
    <n v="26938"/>
    <n v="51.3"/>
    <n v="4.49"/>
    <n v="230.36"/>
    <s v="207495"/>
    <s v="EXT - KSE LOCAÇOES"/>
    <s v="Planejamento Operaci"/>
    <s v="Operacional"/>
    <m/>
    <d v="2026-04-07T00:00:00"/>
    <x v="0"/>
    <x v="1"/>
    <x v="5"/>
  </r>
  <r>
    <s v="TGC9A34"/>
    <s v="60645800106437250"/>
    <s v="07/04/2026 10:01:27"/>
    <s v="79612"/>
    <s v="GLEISON DUARTE BRITO"/>
    <x v="48"/>
    <s v="EQUIPAMENTOS"/>
    <s v="AMBULANCIA"/>
    <s v="OUTROS"/>
    <s v="53081700"/>
    <s v="POSTO Z   Z SANTA MA"/>
    <s v="GUAPO"/>
    <s v="GO"/>
    <s v="DIESEL S-10"/>
    <n v="199"/>
    <n v="5.73"/>
    <s v=" Km/L"/>
    <n v="17920"/>
    <n v="34.72"/>
    <n v="7.44"/>
    <n v="258.3"/>
    <s v="0"/>
    <s v="Planejamento Operaci"/>
    <s v="Planejamento Operaci"/>
    <s v="Operacional"/>
    <m/>
    <d v="2026-04-07T00:00:00"/>
    <x v="0"/>
    <x v="1"/>
    <x v="13"/>
  </r>
  <r>
    <s v="TFP3B22"/>
    <s v="60645800105143720"/>
    <s v="07/04/2026 10:11:10"/>
    <s v="02769"/>
    <s v="ANDRE LUIS PAULINO"/>
    <x v="6"/>
    <s v="Automóvel"/>
    <s v="ARGO"/>
    <s v="FIAT"/>
    <s v="45364511"/>
    <s v="AUTO POSTO CERRADO 4"/>
    <s v="ITUMBIARA"/>
    <s v="GO"/>
    <s v="ETANOL COMUM"/>
    <n v="331"/>
    <n v="8.8800000000000008"/>
    <s v=" Km/L"/>
    <n v="58784"/>
    <n v="37.26"/>
    <n v="4.28"/>
    <n v="159.47"/>
    <s v="387235"/>
    <s v="Planejamento Operaci"/>
    <s v="Planejamento Operaci"/>
    <s v="Operacional"/>
    <m/>
    <d v="2026-04-07T00:00:00"/>
    <x v="0"/>
    <x v="1"/>
    <x v="4"/>
  </r>
  <r>
    <s v="SDJ8D65"/>
    <s v="60645800105555897"/>
    <s v="07/04/2026 10:22:21"/>
    <s v="04126"/>
    <s v="LEONARDO ARAUJO LAPERCHE "/>
    <x v="22"/>
    <s v="Caminhonete"/>
    <s v="RAMPAGE"/>
    <s v="RAM"/>
    <s v="13335016"/>
    <s v="POSTO TREVO"/>
    <s v="RIO VERDE"/>
    <s v="GO"/>
    <s v="GASOLINA COMUM"/>
    <n v="297"/>
    <n v="7.85"/>
    <s v=" Km/L"/>
    <n v="32637"/>
    <n v="37.83"/>
    <n v="6.79"/>
    <n v="256.87"/>
    <s v="70437293"/>
    <s v="Planejamento Operaci"/>
    <s v="Planejamento Operaci"/>
    <s v="Operacional"/>
    <m/>
    <d v="2026-04-07T00:00:00"/>
    <x v="0"/>
    <x v="1"/>
    <x v="8"/>
  </r>
  <r>
    <s v="TFX7J72"/>
    <s v="60645800105836505"/>
    <s v="07/04/2026 10:27:54"/>
    <s v="03126"/>
    <s v="PEDRO PAULO SILVA SANTOS"/>
    <x v="11"/>
    <s v="Automóvel"/>
    <s v="ARGO"/>
    <s v="FIAT"/>
    <s v="75331003"/>
    <s v="SUPERVIA LAGOA"/>
    <s v="RIO VERDE"/>
    <s v="GO"/>
    <s v="ETANOL COMUM"/>
    <n v="356"/>
    <n v="10.130000000000001"/>
    <s v=" Km/L"/>
    <n v="73136"/>
    <n v="35.15"/>
    <n v="4.5890000000000004"/>
    <n v="161.29"/>
    <s v="0"/>
    <s v="Planejamento Operaci"/>
    <s v="Planejamento Operaci"/>
    <s v="Operacional"/>
    <m/>
    <d v="2026-04-07T00:00:00"/>
    <x v="0"/>
    <x v="1"/>
    <x v="4"/>
  </r>
  <r>
    <s v="TTR3A31"/>
    <s v="60645800106472404"/>
    <s v="07/04/2026 11:02:07"/>
    <s v="06404"/>
    <s v="FABIO BERNARDINO DA SILVA"/>
    <x v="53"/>
    <s v="Caminhonete"/>
    <s v="SAVEIRO CS RB MF"/>
    <s v="VW"/>
    <s v="46209914"/>
    <s v="DECIO RIO VERDE"/>
    <s v="RIO VERDE"/>
    <s v="GO"/>
    <s v="ETANOL COMUM"/>
    <n v="378"/>
    <n v="9.77"/>
    <s v=" Km/L"/>
    <n v="141718"/>
    <n v="38.69"/>
    <n v="4.79"/>
    <n v="185.33"/>
    <s v="202604071059"/>
    <s v="EXT - KSE LOCAÇOES"/>
    <s v="Planejamento Operaci"/>
    <s v="KSE LOCAÇOES"/>
    <m/>
    <d v="2026-04-07T00:00:00"/>
    <x v="0"/>
    <x v="1"/>
    <x v="12"/>
  </r>
  <r>
    <s v="TTV4H65"/>
    <s v="60645800107557973"/>
    <s v="07/04/2026 11:19:38"/>
    <s v="70129"/>
    <s v="DIONILSON DE SOUZA SANTOS"/>
    <x v="65"/>
    <s v="Caminhonete"/>
    <s v="SAVEIRO CD RB MF"/>
    <s v="VOLKSWAGEN"/>
    <s v="41826312"/>
    <s v="AUTO POSTO JACARE"/>
    <s v="ACREUNA"/>
    <s v="GO"/>
    <s v="ETANOL COMUM"/>
    <n v="469"/>
    <n v="9.4600000000000009"/>
    <s v=" Km/L"/>
    <n v="44694"/>
    <n v="49.56"/>
    <n v="4.7910000000000004"/>
    <n v="237.43"/>
    <s v="70440683"/>
    <s v="EXT - KSE LOCAÇOES"/>
    <s v="Planejamento Operaci"/>
    <s v="KSE LOCAÇOES"/>
    <m/>
    <d v="2026-04-07T00:00:00"/>
    <x v="0"/>
    <x v="1"/>
    <x v="12"/>
  </r>
  <r>
    <s v="TFN0D12"/>
    <s v="60645800105143746"/>
    <s v="07/04/2026 11:37:19"/>
    <s v="00390"/>
    <s v="SILVINO JOSE DE BRITO"/>
    <x v="5"/>
    <s v="Automóvel"/>
    <s v="ARGO"/>
    <s v="FIAT"/>
    <s v="75331801"/>
    <s v="DECIO CEZARINA"/>
    <s v="CEZARINA"/>
    <s v="GO"/>
    <s v="ETANOL COMUM"/>
    <n v="346"/>
    <n v="10.220000000000001"/>
    <s v=" Km/L"/>
    <n v="44470"/>
    <n v="33.86"/>
    <n v="4.6900000000000004"/>
    <n v="158.80000000000001"/>
    <s v="202604071136"/>
    <s v="Planejamento Operaci"/>
    <s v="Planejamento Operaci"/>
    <s v="Operacional"/>
    <m/>
    <d v="2026-04-07T00:00:00"/>
    <x v="0"/>
    <x v="1"/>
    <x v="3"/>
  </r>
  <r>
    <s v="TFL8I14"/>
    <s v="60645800106437530"/>
    <s v="07/04/2026 12:13:57"/>
    <s v="14914"/>
    <s v="OBERDAN PEREIRA DE AZEVEDO"/>
    <x v="57"/>
    <s v="EQUIPAMENTOS"/>
    <s v="AMBULANCIA"/>
    <s v="OUTROS"/>
    <s v="46286315"/>
    <s v="POSTO CENTRAL"/>
    <s v="BOM JESUS"/>
    <s v="GO"/>
    <s v="DIESEL S-10"/>
    <n v="189"/>
    <n v="6.61"/>
    <s v=" Km/L"/>
    <n v="13805"/>
    <n v="28.59"/>
    <n v="7.9909999999999997"/>
    <n v="228.47"/>
    <s v="1"/>
    <s v="Planejamento Operaci"/>
    <s v="Planejamento Operaci"/>
    <s v="Operacional"/>
    <m/>
    <d v="2026-04-07T00:00:00"/>
    <x v="0"/>
    <x v="1"/>
    <x v="13"/>
  </r>
  <r>
    <s v="TTQ4C10"/>
    <s v="60645800106553930"/>
    <s v="07/04/2026 12:42:41"/>
    <s v="72216"/>
    <s v="ERIVALDO OLIVEIRA SOARES"/>
    <x v="31"/>
    <s v="Caminhonete"/>
    <s v="Caminhonete S10"/>
    <s v="CHEVROLET"/>
    <s v="53081700"/>
    <s v="POSTO Z   Z SANTA MA"/>
    <s v="GUAPO"/>
    <s v="GO"/>
    <s v="DIESEL S-10"/>
    <n v="809"/>
    <n v="14.52"/>
    <s v=" Km/L"/>
    <n v="167492"/>
    <n v="55.7"/>
    <n v="7.44"/>
    <n v="414.41"/>
    <s v="0"/>
    <s v="Planejamento Operaci"/>
    <s v="Planejamento Operaci"/>
    <s v="INSPECAO"/>
    <m/>
    <d v="2026-04-07T00:00:00"/>
    <x v="0"/>
    <x v="1"/>
    <x v="12"/>
  </r>
  <r>
    <s v="TFW2H32"/>
    <s v="60645800105143835"/>
    <s v="07/04/2026 13:11:56"/>
    <s v="99638"/>
    <s v="LAFAIETE DE SOUZA SANTOS"/>
    <x v="10"/>
    <s v="Automóvel"/>
    <s v="ARGO"/>
    <s v="FIAT"/>
    <s v="31888402"/>
    <s v=" AUTO POSTO IPANEMA II"/>
    <s v="ANAPOLIS"/>
    <s v="GO"/>
    <s v="ETANOL COMUM"/>
    <n v="376"/>
    <n v="9.09"/>
    <s v=" Km/L"/>
    <n v="67215"/>
    <n v="41.38"/>
    <n v="5.22"/>
    <n v="216"/>
    <s v="1"/>
    <s v="Planejamento Operaci"/>
    <s v="Planejamento Operaci"/>
    <s v="Operacional"/>
    <m/>
    <d v="2026-04-07T00:00:00"/>
    <x v="0"/>
    <x v="1"/>
    <x v="3"/>
  </r>
  <r>
    <s v="UAT0I65"/>
    <s v="60645800106437639"/>
    <s v="07/04/2026 13:41:37"/>
    <s v="41967"/>
    <s v="DANIEL SEVERO AMARAL"/>
    <x v="70"/>
    <s v="Automóvel"/>
    <s v="VIRTUS"/>
    <s v="VOLKSWAGEN"/>
    <s v="45307105"/>
    <s v="POSTO GIRASSOL"/>
    <s v="ITUMBIARA"/>
    <s v="GO"/>
    <s v="GASOLINA COMUM"/>
    <n v="465"/>
    <n v="11.77"/>
    <s v=" Km/L"/>
    <n v="13131"/>
    <n v="39.5"/>
    <n v="6.49"/>
    <n v="256.36"/>
    <s v="704492"/>
    <s v="Planejamento Operaci"/>
    <s v="Planejamento Operaci"/>
    <s v="Operacional"/>
    <m/>
    <d v="2026-04-07T00:00:00"/>
    <x v="0"/>
    <x v="1"/>
    <x v="8"/>
  </r>
  <r>
    <s v="TFY3C02"/>
    <s v="60645800105143770"/>
    <s v="07/04/2026 13:55:12"/>
    <s v="93324"/>
    <s v="PAULO ROBERTO BALBINO FERREIRA"/>
    <x v="14"/>
    <s v="Automóvel"/>
    <s v="ARGO"/>
    <s v="FIAT"/>
    <s v="45307105"/>
    <s v="POSTO GIRASSOL"/>
    <s v="ITUMBIARA"/>
    <s v="GO"/>
    <s v="ETANOL COMUM"/>
    <n v="316"/>
    <n v="10.53"/>
    <s v=" Km/L"/>
    <n v="24790"/>
    <n v="30"/>
    <n v="4.6900000000000004"/>
    <n v="140.69999999999999"/>
    <s v="704500"/>
    <s v="Planejamento Operaci"/>
    <s v="Planejamento Operaci"/>
    <s v="Operacional"/>
    <m/>
    <d v="2026-04-07T00:00:00"/>
    <x v="0"/>
    <x v="1"/>
    <x v="0"/>
  </r>
  <r>
    <s v="TLO0E87"/>
    <s v="60645800106184255"/>
    <s v="07/04/2026 14:00:12"/>
    <s v="04911"/>
    <s v="HYAGO GONÇALVES FERNANDES"/>
    <x v="43"/>
    <s v="EQUIPAMENTOS"/>
    <s v="GUINCHO LEVE"/>
    <s v="EQUIPAMENTO"/>
    <s v="87183400"/>
    <s v="MARAJO GUAPO"/>
    <s v="GUAPO"/>
    <s v="GO"/>
    <s v="DIESEL S-10"/>
    <n v="349"/>
    <n v="6.45"/>
    <s v=" Km/L"/>
    <n v="41874"/>
    <n v="54.15"/>
    <n v="7.59"/>
    <n v="411"/>
    <s v="0"/>
    <s v="EXT - LUCCA JR"/>
    <s v="Planejamento Operaci"/>
    <s v="LUCCA JR"/>
    <m/>
    <d v="2026-04-07T00:00:00"/>
    <x v="0"/>
    <x v="1"/>
    <x v="11"/>
  </r>
  <r>
    <s v="SQZ2J86"/>
    <s v="60645800106437760"/>
    <s v="07/04/2026 14:42:07"/>
    <s v="00386"/>
    <s v="RAFAEL SOUZA LIMA"/>
    <x v="72"/>
    <s v="Caminhonete"/>
    <s v="SAVEIRO"/>
    <s v="VOLKSWAGEN"/>
    <s v="88866609"/>
    <s v="AUTO POSTO HUDSON RV"/>
    <s v="RIO VERDE"/>
    <s v="GO"/>
    <s v="ETANOL COMUM"/>
    <n v="264"/>
    <n v="6.42"/>
    <s v=" Km/L"/>
    <n v="170560"/>
    <n v="41.11"/>
    <n v="4.79"/>
    <n v="196.92"/>
    <s v="70452853"/>
    <s v="EXT - KSE LOCAÇOES"/>
    <s v="Planejamento Operaci"/>
    <s v="INSPECAO"/>
    <m/>
    <d v="2026-04-07T00:00:00"/>
    <x v="0"/>
    <x v="1"/>
    <x v="12"/>
  </r>
  <r>
    <s v="RBP0A22"/>
    <s v="60645800106437700"/>
    <s v="07/04/2026 14:49:17"/>
    <s v="70721"/>
    <s v="PAULO HENRIQUE SILVA COSTA"/>
    <x v="68"/>
    <s v="Utilitário"/>
    <s v="STRADA"/>
    <s v="FIAT"/>
    <s v="41826312"/>
    <s v="AUTO POSTO JACARE"/>
    <s v="ACREUNA"/>
    <s v="GO"/>
    <s v="ETANOL COMUM"/>
    <n v="351"/>
    <n v="8.8000000000000007"/>
    <s v=" Km/L"/>
    <n v="56240"/>
    <n v="39.880000000000003"/>
    <n v="4.7910000000000004"/>
    <n v="191.06"/>
    <s v="70453266"/>
    <s v="Planejamento Operaci"/>
    <s v="Planejamento Operaci"/>
    <s v="TI e Automação"/>
    <m/>
    <d v="2026-04-07T00:00:00"/>
    <x v="0"/>
    <x v="1"/>
    <x v="5"/>
  </r>
  <r>
    <s v="TFF6I82"/>
    <s v="60645800105143800"/>
    <s v="07/04/2026 15:26:42"/>
    <s v="03714"/>
    <s v="RICARDO AUGUSTO GARCIA"/>
    <x v="62"/>
    <s v="Automóvel"/>
    <s v="ARGO"/>
    <s v="FIAT"/>
    <s v="46209914"/>
    <s v="DECIO RIO VERDE"/>
    <s v="RIO VERDE"/>
    <s v="GO"/>
    <s v="ETANOL COMUM"/>
    <n v="331"/>
    <n v="8.9600000000000009"/>
    <s v=" Km/L"/>
    <n v="34858"/>
    <n v="36.96"/>
    <n v="4.79"/>
    <n v="177.04"/>
    <s v="202604071525"/>
    <s v="Planejamento Operaci"/>
    <s v="Planejamento Operaci"/>
    <s v="Operacional"/>
    <m/>
    <d v="2026-04-07T00:00:00"/>
    <x v="0"/>
    <x v="1"/>
    <x v="2"/>
  </r>
  <r>
    <s v="TFS3C72"/>
    <s v="60645800105143738"/>
    <s v="07/04/2026 15:30:59"/>
    <s v="00271"/>
    <s v="HEDER OLIVEIRA SANTANA"/>
    <x v="9"/>
    <s v="Automóvel"/>
    <s v="ARGO"/>
    <s v="FIAT"/>
    <s v="75331801"/>
    <s v="DECIO CEZARINA"/>
    <s v="CEZARINA"/>
    <s v="GO"/>
    <s v="ETANOL COMUM"/>
    <n v="315"/>
    <n v="8.61"/>
    <s v=" Km/L"/>
    <n v="92990"/>
    <n v="36.57"/>
    <n v="4.6900000000000004"/>
    <n v="171.51"/>
    <s v="202604071530"/>
    <s v="Planejamento Operaci"/>
    <s v="Planejamento Operaci"/>
    <s v="Operacional"/>
    <m/>
    <d v="2026-04-07T00:00:00"/>
    <x v="0"/>
    <x v="1"/>
    <x v="4"/>
  </r>
  <r>
    <s v="TTY2C25"/>
    <s v="60645800106472430"/>
    <s v="07/04/2026 15:35:04"/>
    <s v="53759"/>
    <s v="DHEIMERSON BRUNO MARINHO DE LIRA"/>
    <x v="38"/>
    <s v="Caminhonete"/>
    <s v="SAVEIRO CS RB MF"/>
    <s v="VW"/>
    <s v="85314604"/>
    <s v="MB POSTOS"/>
    <s v="GOIANIA"/>
    <s v="GO"/>
    <s v="ETANOL COMUM"/>
    <n v="94"/>
    <n v="1.98"/>
    <s v=" Km/L"/>
    <n v="132818"/>
    <n v="47.46"/>
    <n v="4.99"/>
    <n v="236.83"/>
    <s v="0"/>
    <s v="EXT - KSE LOCAÇOES"/>
    <s v="Planejamento Operaci"/>
    <s v="KSE LOCAÇOES"/>
    <m/>
    <d v="2026-04-07T00:00:00"/>
    <x v="0"/>
    <x v="1"/>
    <x v="12"/>
  </r>
  <r>
    <s v="TTP5B47"/>
    <s v="60645800106472110"/>
    <s v="07/04/2026 15:50:03"/>
    <s v="02710"/>
    <s v="RAINON LOPES ALMEIDA"/>
    <x v="40"/>
    <s v="Caminhonete"/>
    <s v="SAVEIRO CS RB MF"/>
    <s v="VW"/>
    <s v="75331801"/>
    <s v="DECIO CEZARINA"/>
    <s v="CEZARINA"/>
    <s v="GO"/>
    <s v="ETANOL COMUM"/>
    <n v="393"/>
    <n v="9.17"/>
    <s v=" Km/L"/>
    <n v="153976"/>
    <n v="42.88"/>
    <n v="4.6900000000000004"/>
    <n v="201.11"/>
    <s v="202604071549"/>
    <s v="EXT - KSE LOCAÇOES"/>
    <s v="Planejamento Operaci"/>
    <s v="KSE LOCAÇOES"/>
    <m/>
    <d v="2026-04-07T00:00:00"/>
    <x v="0"/>
    <x v="1"/>
    <x v="12"/>
  </r>
  <r>
    <s v="TFE6B22"/>
    <s v="60645800105124428"/>
    <s v="07/04/2026 15:52:38"/>
    <s v="03608"/>
    <s v="WEIDER DA SILVA RODRIGUES"/>
    <x v="1"/>
    <s v="Automóvel"/>
    <s v="ARGO"/>
    <s v="FIAT"/>
    <s v="46286315"/>
    <s v="POSTO CENTRAL"/>
    <s v="BOM JESUS"/>
    <s v="GO"/>
    <s v="ETANOL COMUM"/>
    <n v="280"/>
    <n v="9.7899999999999991"/>
    <s v=" Km/L"/>
    <n v="53735"/>
    <n v="28.61"/>
    <n v="4.99"/>
    <n v="142.76"/>
    <s v="1"/>
    <s v="Planejamento Operaci"/>
    <s v="Planejamento Operaci"/>
    <s v="Operacional"/>
    <m/>
    <d v="2026-04-07T00:00:00"/>
    <x v="0"/>
    <x v="1"/>
    <x v="1"/>
  </r>
  <r>
    <s v="TBE3B78"/>
    <s v="60645800105124169"/>
    <s v="07/04/2026 16:04:13"/>
    <s v="89049"/>
    <s v="VALDEIR JOSE CORREIA"/>
    <x v="19"/>
    <s v="Caminhão"/>
    <s v="9-180"/>
    <s v="VW"/>
    <s v="87183400"/>
    <s v="MARAJO GUAPO"/>
    <s v="GUAPO"/>
    <s v="GO"/>
    <s v="DIESEL S-10"/>
    <n v="0"/>
    <n v="0"/>
    <s v=" Km/L"/>
    <n v="0"/>
    <n v="113.01"/>
    <n v="7.59"/>
    <n v="857.75"/>
    <s v="0"/>
    <s v="EXT - SAO PEDRO"/>
    <s v="Planejamento Operaci"/>
    <s v="SAO PEDRO"/>
    <m/>
    <d v="2026-04-07T00:00:00"/>
    <x v="0"/>
    <x v="1"/>
    <x v="7"/>
  </r>
  <r>
    <s v="TBE3B78"/>
    <m/>
    <s v="07/04/2026 16:04:13"/>
    <m/>
    <m/>
    <x v="20"/>
    <m/>
    <m/>
    <m/>
    <m/>
    <s v="MARAJO GUAPO"/>
    <m/>
    <m/>
    <s v="ARLA-32"/>
    <n v="0"/>
    <n v="0"/>
    <s v=" Km/L"/>
    <n v="0"/>
    <n v="8.0299999999999994"/>
    <m/>
    <n v="32.04"/>
    <m/>
    <m/>
    <m/>
    <m/>
    <m/>
    <d v="2026-04-07T00:00:00"/>
    <x v="0"/>
    <x v="1"/>
    <x v="7"/>
  </r>
  <r>
    <s v="TBE3B75"/>
    <s v="60645800105124380"/>
    <s v="07/04/2026 16:33:19"/>
    <s v="80246"/>
    <s v="FRANCISCO DE ASSIS SOARES"/>
    <x v="19"/>
    <s v="Caminhão"/>
    <s v="CAMINHAO CARROCERIA"/>
    <s v="OUTROS"/>
    <s v="45307105"/>
    <s v="POSTO GIRASSOL"/>
    <s v="ITUMBIARA"/>
    <s v="GO"/>
    <s v="DIESEL S-10"/>
    <n v="0"/>
    <n v="0"/>
    <s v=" Km/L"/>
    <n v="0"/>
    <n v="119.06"/>
    <n v="7.79"/>
    <n v="927.48"/>
    <s v="704595"/>
    <s v="EXT - SAO PEDRO"/>
    <s v="Planejamento Operaci"/>
    <s v="SAO PEDRO"/>
    <m/>
    <d v="2026-04-07T00:00:00"/>
    <x v="0"/>
    <x v="1"/>
    <x v="7"/>
  </r>
  <r>
    <s v="TUG2C45"/>
    <s v="60645800106437770"/>
    <s v="07/04/2026 16:34:39"/>
    <s v="02527"/>
    <s v="ALCIENE MARTINS PONTES"/>
    <x v="54"/>
    <s v="Utilitário"/>
    <s v="SAVEIRO"/>
    <s v="FIAT"/>
    <s v="88866609"/>
    <s v="AUTO POSTO HUDSON RV"/>
    <s v="RIO VERDE"/>
    <s v="GO"/>
    <s v="ETANOL COMUM"/>
    <n v="336"/>
    <n v="9.49"/>
    <s v=" Km/L"/>
    <n v="149186"/>
    <n v="35.4"/>
    <n v="4.79"/>
    <n v="169.57"/>
    <s v="70459602"/>
    <s v="EXT - KSE LOCAÇOES"/>
    <s v="Planejamento Operaci"/>
    <s v="KSE LOCAÇOES"/>
    <m/>
    <d v="2026-04-07T00:00:00"/>
    <x v="0"/>
    <x v="1"/>
    <x v="12"/>
  </r>
  <r>
    <s v="NQT3I04"/>
    <s v="60645800106437610"/>
    <s v="07/04/2026 16:39:04"/>
    <s v="47987"/>
    <s v="RONIVALDO PEREIRA DE OLIVEIRA"/>
    <x v="19"/>
    <s v="Caminhão"/>
    <s v="TECTOR 240E25"/>
    <s v="IVECO - FIAT"/>
    <s v="45307105"/>
    <s v="POSTO GIRASSOL"/>
    <s v="ITUMBIARA"/>
    <s v="GO"/>
    <s v="DIESEL S-10"/>
    <n v="0"/>
    <n v="0"/>
    <s v=" Km/L"/>
    <n v="0"/>
    <n v="210"/>
    <n v="7.79"/>
    <n v="1635.92"/>
    <s v="704598"/>
    <s v="EXT - SAO PEDRO"/>
    <s v="Planejamento Operaci"/>
    <s v="SAO PEDRO"/>
    <m/>
    <d v="2026-04-07T00:00:00"/>
    <x v="0"/>
    <x v="1"/>
    <x v="7"/>
  </r>
  <r>
    <s v="QSW6J59"/>
    <s v="60645800106460000"/>
    <s v="07/04/2026 16:47:47"/>
    <s v="02910"/>
    <s v="EMERSON CRISTIANO DA SILVEIRA"/>
    <x v="28"/>
    <s v="EQUIPAMENTOS"/>
    <s v="CAMINHÃO PIPA"/>
    <s v="OUTROS"/>
    <s v="41826312"/>
    <s v="AUTO POSTO JACARE"/>
    <s v="ACREUNA"/>
    <s v="GO"/>
    <s v="DIESEL S-10"/>
    <n v="363"/>
    <n v="4.33"/>
    <s v=" Km/L"/>
    <n v="26141"/>
    <n v="83.82"/>
    <n v="7.8010000000000002"/>
    <n v="653.84"/>
    <s v="70460378"/>
    <s v="EXT - LUCCA JR"/>
    <s v="Planejamento Operaci"/>
    <s v="LUCCA JR"/>
    <m/>
    <d v="2026-04-07T00:00:00"/>
    <x v="0"/>
    <x v="1"/>
    <x v="11"/>
  </r>
  <r>
    <s v="QSW6J59"/>
    <m/>
    <s v="07/04/2026 16:47:47"/>
    <m/>
    <m/>
    <x v="28"/>
    <m/>
    <m/>
    <m/>
    <m/>
    <s v="AUTO POSTO JACARE"/>
    <m/>
    <m/>
    <s v="ARLA-32"/>
    <s v="-"/>
    <s v="-"/>
    <s v=" Km/L"/>
    <s v="-"/>
    <n v="8.73"/>
    <m/>
    <n v="28.81"/>
    <m/>
    <m/>
    <m/>
    <m/>
    <m/>
    <d v="2026-04-07T00:00:00"/>
    <x v="0"/>
    <x v="1"/>
    <x v="11"/>
  </r>
  <r>
    <s v="TFV8C74"/>
    <s v="60645800106437299"/>
    <s v="07/04/2026 17:12:21"/>
    <s v="72700"/>
    <s v="MARIO JESUS DE ALMEIDA DE OLIVEIRA"/>
    <x v="34"/>
    <s v="Automóvel"/>
    <s v="AMBULANCIA"/>
    <s v="VOLKSWAGEN"/>
    <s v="07674909"/>
    <s v="AUTO POSTO INDIARA"/>
    <s v="INDIARA"/>
    <s v="GO"/>
    <s v="DIESEL S-10"/>
    <n v="318"/>
    <n v="5.56"/>
    <s v=" Km/L"/>
    <n v="17168"/>
    <n v="57.22"/>
    <n v="7.69"/>
    <n v="440.02"/>
    <s v="13432"/>
    <s v="Planejamento Operaci"/>
    <s v="Planejamento Operaci"/>
    <s v="RESGATE"/>
    <m/>
    <d v="2026-04-07T00:00:00"/>
    <x v="0"/>
    <x v="1"/>
    <x v="13"/>
  </r>
  <r>
    <s v="TFD2J89"/>
    <s v="60645800105143710"/>
    <s v="07/04/2026 17:25:28"/>
    <s v="03621"/>
    <s v="BRUNA SILVA RABELO"/>
    <x v="0"/>
    <s v="Automóvel"/>
    <s v="ARGO"/>
    <s v="FIAT"/>
    <s v="92220505"/>
    <s v="AUTO POSTO ARAGUAIA"/>
    <s v="ACREUNA"/>
    <s v="GO"/>
    <s v="ETANOL COMUM"/>
    <n v="386"/>
    <n v="9.85"/>
    <s v=" Km/L"/>
    <n v="27067"/>
    <n v="39.18"/>
    <n v="4.78"/>
    <n v="187.29"/>
    <s v="0"/>
    <s v="Planejamento Operaci"/>
    <s v="Planejamento Operaci"/>
    <s v="Operacional"/>
    <m/>
    <d v="2026-04-07T00:00:00"/>
    <x v="0"/>
    <x v="1"/>
    <x v="0"/>
  </r>
  <r>
    <s v="TFP3B22"/>
    <s v="60645800105143720"/>
    <s v="07/04/2026 17:32:28"/>
    <s v="02769"/>
    <s v="ANDRE LUIS PAULINO"/>
    <x v="6"/>
    <s v="Automóvel"/>
    <s v="ARGO"/>
    <s v="FIAT"/>
    <s v="53030006"/>
    <s v="KR TREVO"/>
    <s v="SANTA HELENA DE GOIAS"/>
    <s v="GO"/>
    <s v="ETANOL COMUM"/>
    <n v="279"/>
    <n v="9.76"/>
    <s v=" Km/L"/>
    <n v="59063"/>
    <n v="28.58"/>
    <n v="4.992"/>
    <n v="142.66"/>
    <s v="70463103"/>
    <s v="Planejamento Operaci"/>
    <s v="Planejamento Operaci"/>
    <s v="Operacional"/>
    <m/>
    <d v="2026-04-07T00:00:00"/>
    <x v="0"/>
    <x v="1"/>
    <x v="4"/>
  </r>
  <r>
    <s v="TTS4A16"/>
    <s v="60645800108788589"/>
    <s v="07/04/2026 17:49:55"/>
    <s v="00399"/>
    <s v="JULIANO FERNANDES DA SILVA"/>
    <x v="32"/>
    <s v="Caminhonete"/>
    <s v="Caminhonete S10"/>
    <s v="CHEVROLET"/>
    <s v="75331003"/>
    <s v="SUPERVIA LAGOA"/>
    <s v="RIO VERDE"/>
    <s v="GO"/>
    <s v="DIESEL S-10"/>
    <n v="803"/>
    <n v="11.1"/>
    <s v=" Km/L"/>
    <n v="64843"/>
    <n v="72.31"/>
    <n v="7.69"/>
    <n v="556.05999999999995"/>
    <s v="0"/>
    <s v="Planejamento Operaci"/>
    <s v="Planejamento Operaci"/>
    <s v="INSPECAO"/>
    <m/>
    <d v="2026-04-07T00:00:00"/>
    <x v="0"/>
    <x v="1"/>
    <x v="12"/>
  </r>
  <r>
    <s v="TGM4D76"/>
    <s v="60645800106437582"/>
    <s v="07/04/2026 18:32:49"/>
    <s v="33534"/>
    <s v="MARCOS ANTONIO MARCELINO DA SILVA"/>
    <x v="56"/>
    <s v="Caminhonete"/>
    <s v="FIORINO"/>
    <s v="FIAT"/>
    <s v="46286315"/>
    <s v="POSTO CENTRAL"/>
    <s v="BOM JESUS"/>
    <s v="GO"/>
    <s v="ETANOL COMUM"/>
    <n v="229"/>
    <n v="7.01"/>
    <s v=" Km/L"/>
    <n v="26412"/>
    <n v="32.659999999999997"/>
    <n v="4.9909999999999997"/>
    <n v="163.01"/>
    <s v="1"/>
    <s v="Planejamento Operaci"/>
    <s v="Planejamento Operaci"/>
    <s v="Operacional"/>
    <m/>
    <d v="2026-04-07T00:00:00"/>
    <x v="0"/>
    <x v="1"/>
    <x v="5"/>
  </r>
  <r>
    <s v="TUF2B45"/>
    <s v="60645800106472420"/>
    <s v="07/04/2026 18:35:08"/>
    <s v="01318"/>
    <s v="JOAO BATISTA REIS"/>
    <x v="37"/>
    <s v="Caminhonete"/>
    <s v="SAVEIRO CS RB MF"/>
    <s v="VW"/>
    <s v="85314604"/>
    <s v="MB POSTOS"/>
    <s v="GOIANIA"/>
    <s v="GO"/>
    <s v="ETANOL COMUM"/>
    <n v="426"/>
    <n v="9.0399999999999991"/>
    <s v=" Km/L"/>
    <n v="155904"/>
    <n v="47.11"/>
    <n v="4.99"/>
    <n v="235.08"/>
    <s v="0"/>
    <s v="EXT - KSE LOCAÇOES"/>
    <s v="Planejamento Operaci"/>
    <s v="KSE LOCAÇOES"/>
    <m/>
    <d v="2026-04-07T00:00:00"/>
    <x v="0"/>
    <x v="1"/>
    <x v="12"/>
  </r>
  <r>
    <s v="TGK2G46"/>
    <s v="60645800106956305"/>
    <s v="07/04/2026 18:36:13"/>
    <s v="48710"/>
    <s v="GUSTAVO DA SILVA"/>
    <x v="59"/>
    <s v="Utilitário"/>
    <s v="FIORINO"/>
    <s v="FIAT"/>
    <s v="53030006"/>
    <s v="KR TREVO"/>
    <s v="SANTA HELENA DE GOIAS"/>
    <s v="GO"/>
    <s v="ETANOL COMUM"/>
    <n v="316"/>
    <n v="9.98"/>
    <s v=" Km/L"/>
    <n v="21010"/>
    <n v="31.66"/>
    <n v="4.9909999999999997"/>
    <n v="158.03"/>
    <s v="70466935"/>
    <s v="Planejamento Operaci"/>
    <s v="Planejamento Operaci"/>
    <s v="Operacional"/>
    <m/>
    <d v="2026-04-07T00:00:00"/>
    <x v="0"/>
    <x v="1"/>
    <x v="5"/>
  </r>
  <r>
    <s v="TTT2H95"/>
    <s v="60645800106472477"/>
    <s v="07/04/2026 19:20:32"/>
    <s v="88512"/>
    <s v="JUAREZ NEVES"/>
    <x v="63"/>
    <s v="Caminhonete"/>
    <s v="SAVEIRO CS RB MF"/>
    <s v="VW"/>
    <s v="45308900"/>
    <s v="POSTO LUPATINI"/>
    <s v="SANTO ANTONIO DA BARRA"/>
    <s v="GO"/>
    <s v="ETANOL COMUM"/>
    <n v="278"/>
    <n v="6.47"/>
    <s v=" Km/L"/>
    <n v="135321"/>
    <n v="42.96"/>
    <n v="4.99"/>
    <n v="214.37"/>
    <s v="0"/>
    <s v="EXT - KSE LOCAÇOES"/>
    <s v="Planejamento Operaci"/>
    <s v="KSE LOCAÇOES"/>
    <m/>
    <d v="2026-04-07T00:00:00"/>
    <x v="0"/>
    <x v="1"/>
    <x v="12"/>
  </r>
  <r>
    <s v="TTV4H65"/>
    <s v="60645800107557973"/>
    <s v="07/04/2026 19:47:59"/>
    <s v="07583"/>
    <s v="DAVID BORGES DOS SANTOS"/>
    <x v="65"/>
    <s v="Caminhonete"/>
    <s v="SAVEIRO CD RB MF"/>
    <s v="VOLKSWAGEN"/>
    <s v="41826312"/>
    <s v="AUTO POSTO JACARE"/>
    <s v="ACREUNA"/>
    <s v="GO"/>
    <s v="ETANOL COMUM"/>
    <n v="476"/>
    <n v="9.91"/>
    <s v=" Km/L"/>
    <n v="45170"/>
    <n v="48.02"/>
    <n v="4.7910000000000004"/>
    <n v="230.04"/>
    <s v="70471193"/>
    <s v="EXT - KSE LOCAÇOES"/>
    <s v="Planejamento Operaci"/>
    <s v="KSE LOCAÇOES"/>
    <m/>
    <d v="2026-04-07T00:00:00"/>
    <x v="0"/>
    <x v="1"/>
    <x v="12"/>
  </r>
  <r>
    <s v="TIV6G27"/>
    <s v="60645800106184069"/>
    <s v="07/04/2026 20:34:47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467"/>
    <n v="6.15"/>
    <s v=" Km/L"/>
    <n v="44239"/>
    <n v="75.97"/>
    <n v="7.8"/>
    <n v="592.57000000000005"/>
    <s v="70474000"/>
    <s v="EXT - LUCCA JR"/>
    <s v="Planejamento Operaci"/>
    <s v="LUCCA JR"/>
    <m/>
    <d v="2026-04-07T00:00:00"/>
    <x v="0"/>
    <x v="1"/>
    <x v="11"/>
  </r>
  <r>
    <s v="TIV6G27"/>
    <m/>
    <s v="07/04/2026 20:34:47"/>
    <m/>
    <m/>
    <x v="30"/>
    <m/>
    <m/>
    <m/>
    <m/>
    <s v="AUTO POSTO JACARE"/>
    <m/>
    <m/>
    <s v="ARLA-32"/>
    <s v="-"/>
    <s v="-"/>
    <s v=" Km/L"/>
    <s v="-"/>
    <n v="4"/>
    <m/>
    <n v="13.2"/>
    <m/>
    <m/>
    <m/>
    <m/>
    <m/>
    <d v="2026-04-07T00:00:00"/>
    <x v="0"/>
    <x v="1"/>
    <x v="11"/>
  </r>
  <r>
    <s v="TFR8B59"/>
    <s v="60645800105143681"/>
    <s v="07/04/2026 20:48:19"/>
    <s v="92635"/>
    <s v="ADENILDO BARBOSA DUTRA"/>
    <x v="8"/>
    <s v="Automóvel"/>
    <s v="ARGO"/>
    <s v="FIAT"/>
    <s v="92220505"/>
    <s v="AUTO POSTO ARAGUAIA"/>
    <s v="ACREUNA"/>
    <s v="GO"/>
    <s v="ETANOL COMUM"/>
    <n v="236"/>
    <n v="7.18"/>
    <s v=" Km/L"/>
    <n v="26756"/>
    <n v="32.85"/>
    <n v="4.78"/>
    <n v="157.02000000000001"/>
    <s v="0"/>
    <s v="Planejamento Operaci"/>
    <s v="Planejamento Operaci"/>
    <s v="Operacional"/>
    <m/>
    <d v="2026-04-07T00:00:00"/>
    <x v="0"/>
    <x v="1"/>
    <x v="5"/>
  </r>
  <r>
    <s v="TFD2J89"/>
    <s v="60645800105143710"/>
    <s v="07/04/2026 20:55:26"/>
    <s v="70093"/>
    <s v="CLAUDSTONE DOS REIS MENDES JUNIOR"/>
    <x v="0"/>
    <s v="Automóvel"/>
    <s v="ARGO"/>
    <s v="FIAT"/>
    <s v="53016704"/>
    <s v="POSTO GATO PRETO"/>
    <s v="GOIANIA"/>
    <s v="GO"/>
    <s v="ETANOL COMUM"/>
    <n v="192"/>
    <n v="9.89"/>
    <s v=" Km/L"/>
    <n v="27259"/>
    <n v="19.41"/>
    <n v="4.0910000000000002"/>
    <n v="79.400000000000006"/>
    <s v="853059"/>
    <s v="Planejamento Operaci"/>
    <s v="Planejamento Operaci"/>
    <s v="Operacional"/>
    <m/>
    <d v="2026-04-07T00:00:00"/>
    <x v="0"/>
    <x v="1"/>
    <x v="0"/>
  </r>
  <r>
    <s v="TTR3A31"/>
    <s v="60645800106472404"/>
    <s v="07/04/2026 21:49:15"/>
    <s v="75150"/>
    <s v="PETTERSON PERIS BENJAMIN"/>
    <x v="53"/>
    <s v="Caminhonete"/>
    <s v="SAVEIRO CS RB MF"/>
    <s v="VW"/>
    <s v="46209914"/>
    <s v="DECIO RIO VERDE"/>
    <s v="RIO VERDE"/>
    <s v="GO"/>
    <s v="ETANOL COMUM"/>
    <n v="328"/>
    <n v="8.8699999999999992"/>
    <s v=" Km/L"/>
    <n v="142046"/>
    <n v="36.96"/>
    <n v="4.79"/>
    <n v="177.04"/>
    <s v="202604072148"/>
    <s v="EXT - KSE LOCAÇOES"/>
    <s v="Planejamento Operaci"/>
    <s v="KSE LOCAÇOES"/>
    <m/>
    <d v="2026-04-07T00:00:00"/>
    <x v="0"/>
    <x v="1"/>
    <x v="12"/>
  </r>
  <r>
    <s v="TLO0E87"/>
    <s v="60645800106184255"/>
    <s v="07/04/2026 22:59:01"/>
    <s v="99045"/>
    <s v="SIDNEY DA COSTA RODRIGUES_x0009__x0009__x0009__x0009_"/>
    <x v="43"/>
    <s v="EQUIPAMENTOS"/>
    <s v="GUINCHO LEVE"/>
    <s v="EQUIPAMENTO"/>
    <s v="92221200"/>
    <s v="POSTO AMERICA"/>
    <s v="GUAPO"/>
    <s v="GO"/>
    <s v="DIESEL S-10"/>
    <n v="331"/>
    <n v="64.900000000000006"/>
    <s v=" Km/L"/>
    <n v="42205"/>
    <n v="5.0999999999999996"/>
    <n v="4.79"/>
    <n v="24.43"/>
    <s v="0"/>
    <s v="EXT - LUCCA JR"/>
    <s v="Planejamento Operaci"/>
    <s v="LUCCA JR"/>
    <m/>
    <d v="2026-04-07T00:00:00"/>
    <x v="0"/>
    <x v="1"/>
    <x v="11"/>
  </r>
  <r>
    <s v="TLO0E87"/>
    <m/>
    <s v="07/04/2026 22:59:01"/>
    <m/>
    <m/>
    <x v="43"/>
    <m/>
    <m/>
    <m/>
    <m/>
    <s v="POSTO AMERICA"/>
    <m/>
    <m/>
    <s v="ARLA-32"/>
    <s v="-"/>
    <s v="-"/>
    <s v=" Km/L"/>
    <s v="-"/>
    <n v="49.84"/>
    <m/>
    <n v="360.84"/>
    <m/>
    <m/>
    <m/>
    <m/>
    <m/>
    <d v="2026-04-07T00:00:00"/>
    <x v="0"/>
    <x v="1"/>
    <x v="11"/>
  </r>
  <r>
    <s v="TMF8H09"/>
    <s v="60645800106185413"/>
    <s v="08/04/2026 00:19:33"/>
    <s v="99189"/>
    <s v="WELTON DIONES DE SOUZA BARBOSA_x0009__x0009__x0009__x0009_"/>
    <x v="29"/>
    <s v="Caminhão"/>
    <s v="FH 540 6X4R"/>
    <s v="VOLVO"/>
    <s v="46209914"/>
    <s v="DECIO RIO VERDE"/>
    <s v="RIO VERDE"/>
    <s v="GO"/>
    <s v="DIESEL S-10"/>
    <n v="900"/>
    <n v="2.42"/>
    <s v=" Km/L"/>
    <n v="20917"/>
    <n v="372"/>
    <n v="8.59"/>
    <n v="3195.48"/>
    <s v="202604080018"/>
    <s v="EXT - LUCCA JR"/>
    <s v="Planejamento Operaci"/>
    <s v="LUCCA JR"/>
    <m/>
    <d v="2026-04-08T00:00:00"/>
    <x v="0"/>
    <x v="1"/>
    <x v="11"/>
  </r>
  <r>
    <s v="TMF8H09"/>
    <m/>
    <s v="08/04/2026 00:21:11"/>
    <m/>
    <m/>
    <x v="29"/>
    <m/>
    <m/>
    <m/>
    <m/>
    <s v="DECIO RIO VERDE"/>
    <m/>
    <m/>
    <s v="ARLA-32"/>
    <s v="-"/>
    <s v="-"/>
    <s v=" Km/L"/>
    <s v="-"/>
    <n v="27.02"/>
    <m/>
    <n v="102.41"/>
    <m/>
    <m/>
    <m/>
    <m/>
    <m/>
    <d v="2026-04-08T00:00:00"/>
    <x v="0"/>
    <x v="1"/>
    <x v="11"/>
  </r>
  <r>
    <s v="TUG2C45"/>
    <s v="60645800106437770"/>
    <s v="08/04/2026 00:57:39"/>
    <s v="80560"/>
    <s v="EDMAR PEREIRA COSTA"/>
    <x v="54"/>
    <s v="Utilitário"/>
    <s v="SAVEIRO"/>
    <s v="FIAT"/>
    <s v="81889412"/>
    <s v="POSTO ZERO UM"/>
    <s v="RIO VERDE"/>
    <s v="GO"/>
    <s v="ETANOL COMUM"/>
    <n v="372"/>
    <n v="9.73"/>
    <s v=" Km/L"/>
    <n v="149558"/>
    <n v="38.22"/>
    <n v="4.59"/>
    <n v="175.43"/>
    <s v="1"/>
    <s v="EXT - KSE LOCAÇOES"/>
    <s v="Planejamento Operaci"/>
    <s v="KSE LOCAÇOES"/>
    <m/>
    <d v="2026-04-08T00:00:00"/>
    <x v="0"/>
    <x v="1"/>
    <x v="12"/>
  </r>
  <r>
    <s v="TTY2C25"/>
    <s v="60645800106472430"/>
    <s v="08/04/2026 00:58:19"/>
    <s v="36470"/>
    <s v="JOÃO BATISTA DA SILVA"/>
    <x v="38"/>
    <s v="Caminhonete"/>
    <s v="SAVEIRO CS RB MF"/>
    <s v="VW"/>
    <s v="45341508"/>
    <s v="POSTO ALTO DA SERRA"/>
    <s v="ITUMBIARA"/>
    <s v="GO"/>
    <s v="ETANOL COMUM"/>
    <n v="340"/>
    <n v="8.91"/>
    <s v=" Km/L"/>
    <n v="133158"/>
    <n v="38.14"/>
    <n v="4.2300000000000004"/>
    <n v="161.34"/>
    <s v="0"/>
    <s v="EXT - KSE LOCAÇOES"/>
    <s v="Planejamento Operaci"/>
    <s v="KSE LOCAÇOES"/>
    <m/>
    <d v="2026-04-08T00:00:00"/>
    <x v="0"/>
    <x v="1"/>
    <x v="12"/>
  </r>
  <r>
    <s v="TTP5B47"/>
    <s v="60645800106472110"/>
    <s v="08/04/2026 01:40:34"/>
    <s v="01227"/>
    <s v="DAILTON FERREIRA CRUVINEL"/>
    <x v="40"/>
    <s v="Caminhonete"/>
    <s v="SAVEIRO CS RB MF"/>
    <s v="VW"/>
    <s v="07674909"/>
    <s v="AUTO POSTO INDIARA"/>
    <s v="INDIARA"/>
    <s v="GO"/>
    <s v="ETANOL COMUM"/>
    <n v="397"/>
    <n v="9.7200000000000006"/>
    <s v=" Km/L"/>
    <n v="154373"/>
    <n v="40.840000000000003"/>
    <n v="4.6900000000000004"/>
    <n v="191.54"/>
    <s v="13443"/>
    <s v="EXT - KSE LOCAÇOES"/>
    <s v="Planejamento Operaci"/>
    <s v="KSE LOCAÇOES"/>
    <m/>
    <d v="2026-04-08T00:00:00"/>
    <x v="0"/>
    <x v="1"/>
    <x v="12"/>
  </r>
  <r>
    <s v="TTT2H95"/>
    <s v="60645800106472477"/>
    <s v="08/04/2026 01:57:44"/>
    <s v="70552"/>
    <s v="ARMANDO DA SILVA OLIVIEIRA NETO"/>
    <x v="63"/>
    <s v="Caminhonete"/>
    <s v="SAVEIRO CS RB MF"/>
    <s v="VW"/>
    <s v="46209914"/>
    <s v="DECIO RIO VERDE"/>
    <s v="RIO VERDE"/>
    <s v="GO"/>
    <s v="ETANOL COMUM"/>
    <n v="333"/>
    <n v="8.67"/>
    <s v=" Km/L"/>
    <n v="135654"/>
    <n v="38.42"/>
    <n v="4.79"/>
    <n v="184.03"/>
    <s v="202604080156"/>
    <s v="EXT - KSE LOCAÇOES"/>
    <s v="Planejamento Operaci"/>
    <s v="KSE LOCAÇOES"/>
    <m/>
    <d v="2026-04-08T00:00:00"/>
    <x v="0"/>
    <x v="1"/>
    <x v="12"/>
  </r>
  <r>
    <s v="TUF2B45"/>
    <s v="60645800106472420"/>
    <s v="08/04/2026 05:13:45"/>
    <s v="00047"/>
    <s v="KARLA THAISE SILVA CARVALHO"/>
    <x v="37"/>
    <s v="Caminhonete"/>
    <s v="SAVEIRO CS RB MF"/>
    <s v="VW"/>
    <s v="75331003"/>
    <s v="SUPERVIA LAGOA"/>
    <s v="RIO VERDE"/>
    <s v="GO"/>
    <s v="ETANOL COMUM"/>
    <n v="425"/>
    <n v="11.05"/>
    <s v=" Km/L"/>
    <n v="156329"/>
    <n v="38.47"/>
    <n v="4.59"/>
    <n v="176.58"/>
    <s v="1"/>
    <s v="EXT - KSE LOCAÇOES"/>
    <s v="Planejamento Operaci"/>
    <s v="KSE LOCAÇOES"/>
    <m/>
    <d v="2026-04-08T00:00:00"/>
    <x v="0"/>
    <x v="1"/>
    <x v="12"/>
  </r>
  <r>
    <s v="TTV4H65"/>
    <s v="60645800107557973"/>
    <s v="08/04/2026 05:29:42"/>
    <s v="07583"/>
    <s v="DAVID BORGES DOS SANTOS"/>
    <x v="65"/>
    <s v="Caminhonete"/>
    <s v="SAVEIRO CD RB MF"/>
    <s v="VOLKSWAGEN"/>
    <s v="07674909"/>
    <s v="AUTO POSTO INDIARA"/>
    <s v="INDIARA"/>
    <s v="GO"/>
    <s v="ETANOL COMUM"/>
    <n v="370"/>
    <n v="10.08"/>
    <s v=" Km/L"/>
    <n v="45540"/>
    <n v="36.71"/>
    <n v="4.6900000000000004"/>
    <n v="172.17"/>
    <s v="13444"/>
    <s v="EXT - KSE LOCAÇOES"/>
    <s v="Planejamento Operaci"/>
    <s v="KSE LOCAÇOES"/>
    <m/>
    <d v="2026-04-08T00:00:00"/>
    <x v="0"/>
    <x v="1"/>
    <x v="12"/>
  </r>
  <r>
    <s v="TTQ4C10"/>
    <s v="60645800106553930"/>
    <s v="08/04/2026 06:18:18"/>
    <s v="82380"/>
    <s v="ENILSON DE SOUSA CAETANO"/>
    <x v="31"/>
    <s v="Caminhonete"/>
    <s v="Caminhonete S10"/>
    <s v="CHEVROLET"/>
    <s v="53081700"/>
    <s v="POSTO Z   Z SANTA MA"/>
    <s v="GUAPO"/>
    <s v="GO"/>
    <s v="DIESEL S-10"/>
    <n v="775"/>
    <n v="12.88"/>
    <s v=" Km/L"/>
    <n v="168267"/>
    <n v="60.16"/>
    <n v="7.44"/>
    <n v="447.62"/>
    <s v="0"/>
    <s v="Planejamento Operaci"/>
    <s v="Planejamento Operaci"/>
    <s v="INSPECAO"/>
    <m/>
    <d v="2026-04-08T00:00:00"/>
    <x v="0"/>
    <x v="1"/>
    <x v="12"/>
  </r>
  <r>
    <s v="TTS4A16"/>
    <s v="60645800108788589"/>
    <s v="08/04/2026 06:20:20"/>
    <s v="70267"/>
    <s v="DOUGLAS VASCONCELOS MOURA"/>
    <x v="32"/>
    <s v="Caminhonete"/>
    <s v="Caminhonete S10"/>
    <s v="CHEVROLET"/>
    <s v="75331003"/>
    <s v="SUPERVIA LAGOA"/>
    <s v="RIO VERDE"/>
    <s v="GO"/>
    <s v="DIESEL S-10"/>
    <n v="721"/>
    <n v="13.96"/>
    <s v=" Km/L"/>
    <n v="65564"/>
    <n v="51.66"/>
    <n v="7.69"/>
    <n v="397.27"/>
    <s v="0"/>
    <s v="Planejamento Operaci"/>
    <s v="Planejamento Operaci"/>
    <s v="INSPECAO"/>
    <m/>
    <d v="2026-04-08T00:00:00"/>
    <x v="0"/>
    <x v="1"/>
    <x v="12"/>
  </r>
  <r>
    <s v="TFI3B19"/>
    <s v="60645800105926941"/>
    <s v="08/04/2026 06:38:09"/>
    <s v="70214"/>
    <s v="IGOR LEMES FERNANDES"/>
    <x v="4"/>
    <s v="Automóvel"/>
    <s v="ARGO"/>
    <s v="FIAT"/>
    <s v="88866609"/>
    <s v="AUTO POSTO HUDSON RV"/>
    <s v="RIO VERDE"/>
    <s v="GO"/>
    <s v="ETANOL COMUM"/>
    <n v="362"/>
    <n v="10.28"/>
    <s v=" Km/L"/>
    <n v="93546"/>
    <n v="35.21"/>
    <n v="4.7910000000000004"/>
    <n v="168.7"/>
    <s v="80423831"/>
    <s v="Planejamento Operaci"/>
    <s v="Planejamento Operaci"/>
    <s v="Operacional"/>
    <m/>
    <d v="2026-04-08T00:00:00"/>
    <x v="0"/>
    <x v="1"/>
    <x v="0"/>
  </r>
  <r>
    <s v="TUW2D74"/>
    <s v="60645800105124310"/>
    <s v="08/04/2026 06:55:51"/>
    <s v="32823"/>
    <s v="GEOVANE FELIX DA CRUZ "/>
    <x v="35"/>
    <s v="Automóvel"/>
    <s v="CHEVROLET/S10 LS DD4"/>
    <s v="CHEVROLET"/>
    <s v="45341508"/>
    <s v="POSTO ALTO DA SERRA"/>
    <s v="ITUMBIARA"/>
    <s v="GO"/>
    <s v="DIESEL S-10"/>
    <n v="1031"/>
    <n v="15.37"/>
    <s v=" Km/L"/>
    <n v="134583"/>
    <n v="67.08"/>
    <n v="7.34"/>
    <n v="492.35"/>
    <s v="0"/>
    <s v="Planejamento Operaci"/>
    <s v="Planejamento Operaci"/>
    <s v="Operacional"/>
    <m/>
    <d v="2026-04-08T00:00:00"/>
    <x v="0"/>
    <x v="1"/>
    <x v="12"/>
  </r>
  <r>
    <s v="TJP1H27"/>
    <s v="60645800106439607"/>
    <s v="08/04/2026 07:26:09"/>
    <s v="09179"/>
    <s v="DANIEL NASCIMENTO DOS SANTOS_x0009__x0009__x0009__x0009_"/>
    <x v="58"/>
    <s v="EQUIPAMENTOS"/>
    <s v="GUINCHO LEVE"/>
    <s v="EQUIPAMENTO"/>
    <s v="13335016"/>
    <s v="POSTO TREVO"/>
    <s v="RIO VERDE"/>
    <s v="GO"/>
    <s v="DIESEL S-10"/>
    <n v="389"/>
    <n v="5.38"/>
    <s v=" Km/L"/>
    <n v="24231"/>
    <n v="72.290000000000006"/>
    <n v="7.89"/>
    <n v="570.38"/>
    <s v="80426699"/>
    <s v="EXT - LUCCA JR"/>
    <s v="Planejamento Operaci"/>
    <s v="LUCCA JR"/>
    <m/>
    <d v="2026-04-08T00:00:00"/>
    <x v="0"/>
    <x v="1"/>
    <x v="11"/>
  </r>
  <r>
    <s v="TTR3A31"/>
    <s v="60645800106472404"/>
    <s v="08/04/2026 07:48:55"/>
    <s v="03782"/>
    <s v="ELVIS MESSIAS FERNANDES"/>
    <x v="53"/>
    <s v="Caminhonete"/>
    <s v="SAVEIRO CS RB MF"/>
    <s v="VW"/>
    <s v="46209914"/>
    <s v="DECIO RIO VERDE"/>
    <s v="RIO VERDE"/>
    <s v="GO"/>
    <s v="ETANOL COMUM"/>
    <n v="502"/>
    <n v="11.81"/>
    <s v=" Km/L"/>
    <n v="142548"/>
    <n v="42.52"/>
    <n v="4.79"/>
    <n v="203.67"/>
    <s v="202604080748"/>
    <s v="EXT - KSE LOCAÇOES"/>
    <s v="Planejamento Operaci"/>
    <s v="KSE LOCAÇOES"/>
    <m/>
    <d v="2026-04-08T00:00:00"/>
    <x v="0"/>
    <x v="1"/>
    <x v="12"/>
  </r>
  <r>
    <s v="TKC7D89"/>
    <s v="60645800106185260"/>
    <s v="08/04/2026 08:05:15"/>
    <s v="04495"/>
    <s v="LUIZ PAULO OLIVEIRA DE PAULA"/>
    <x v="39"/>
    <s v="Caminhão"/>
    <s v="FH 540 6X4R"/>
    <s v="VOLVO"/>
    <s v="75331801"/>
    <s v="DECIO CEZARINA"/>
    <s v="CEZARINA"/>
    <s v="GO"/>
    <s v="DIESEL S-10"/>
    <n v="1155"/>
    <n v="2.44"/>
    <s v=" Km/L"/>
    <n v="32883"/>
    <n v="473.01"/>
    <n v="8.59"/>
    <n v="4063.16"/>
    <s v="202604080804"/>
    <s v="EXT - LUCCA JR"/>
    <s v="Planejamento Operaci"/>
    <s v="LUCCA JR"/>
    <m/>
    <d v="2026-04-08T00:00:00"/>
    <x v="0"/>
    <x v="1"/>
    <x v="11"/>
  </r>
  <r>
    <s v="TKC7D89"/>
    <m/>
    <s v="08/04/2026 08:07:39"/>
    <m/>
    <m/>
    <x v="39"/>
    <m/>
    <m/>
    <m/>
    <m/>
    <s v="DECIO CEZARINA"/>
    <m/>
    <m/>
    <s v="ARLA-32"/>
    <s v="-"/>
    <s v="-"/>
    <s v=" Km/L"/>
    <s v="-"/>
    <n v="52.73"/>
    <m/>
    <n v="199.85"/>
    <m/>
    <m/>
    <m/>
    <m/>
    <m/>
    <d v="2026-04-08T00:00:00"/>
    <x v="0"/>
    <x v="1"/>
    <x v="11"/>
  </r>
  <r>
    <s v="TFX7J72"/>
    <s v="60645800105836505"/>
    <s v="08/04/2026 08:08:58"/>
    <s v="03126"/>
    <s v="PEDRO PAULO SILVA SANTOS"/>
    <x v="11"/>
    <s v="Automóvel"/>
    <s v="ARGO"/>
    <s v="FIAT"/>
    <s v="13308211"/>
    <s v="P. BANDEIRANTES"/>
    <s v="RIO VERDE"/>
    <s v="GO"/>
    <s v="ETANOL COMUM"/>
    <n v="358"/>
    <n v="9.1999999999999993"/>
    <s v=" Km/L"/>
    <n v="73494"/>
    <n v="38.92"/>
    <n v="4.7910000000000004"/>
    <n v="186.46"/>
    <s v="80429107"/>
    <s v="Planejamento Operaci"/>
    <s v="Planejamento Operaci"/>
    <s v="Operacional"/>
    <m/>
    <d v="2026-04-08T00:00:00"/>
    <x v="0"/>
    <x v="1"/>
    <x v="4"/>
  </r>
  <r>
    <s v="TTT2H95"/>
    <s v="60645800106472477"/>
    <s v="08/04/2026 08:16:52"/>
    <s v="88512"/>
    <s v="JUAREZ NEVES"/>
    <x v="63"/>
    <s v="Caminhonete"/>
    <s v="SAVEIRO CS RB MF"/>
    <s v="VW"/>
    <s v="41826312"/>
    <s v="AUTO POSTO JACARE"/>
    <s v="ACREUNA"/>
    <s v="GO"/>
    <s v="ETANOL COMUM"/>
    <n v="375"/>
    <n v="9.16"/>
    <s v=" Km/L"/>
    <n v="136029"/>
    <n v="40.950000000000003"/>
    <n v="4.79"/>
    <n v="196.15"/>
    <s v="80429718"/>
    <s v="EXT - KSE LOCAÇOES"/>
    <s v="Planejamento Operaci"/>
    <s v="KSE LOCAÇOES"/>
    <m/>
    <d v="2026-04-08T00:00:00"/>
    <x v="0"/>
    <x v="1"/>
    <x v="12"/>
  </r>
  <r>
    <s v="TFE6B22"/>
    <s v="60645800105124428"/>
    <s v="08/04/2026 08:36:42"/>
    <s v="03608"/>
    <s v="WEIDER DA SILVA RODRIGUES"/>
    <x v="1"/>
    <s v="Automóvel"/>
    <s v="ARGO"/>
    <s v="FIAT"/>
    <s v="07674909"/>
    <s v="AUTO POSTO INDIARA"/>
    <s v="INDIARA"/>
    <s v="GO"/>
    <s v="ETANOL COMUM"/>
    <n v="411"/>
    <n v="11.35"/>
    <s v=" Km/L"/>
    <n v="54146"/>
    <n v="36.200000000000003"/>
    <n v="4.6900000000000004"/>
    <n v="169.78"/>
    <s v="13453"/>
    <s v="Planejamento Operaci"/>
    <s v="Planejamento Operaci"/>
    <s v="Operacional"/>
    <m/>
    <d v="2026-04-08T00:00:00"/>
    <x v="0"/>
    <x v="1"/>
    <x v="1"/>
  </r>
  <r>
    <s v="TFN0D12"/>
    <s v="60645800105143746"/>
    <s v="08/04/2026 08:55:31"/>
    <s v="00390"/>
    <s v="SILVINO JOSE DE BRITO"/>
    <x v="5"/>
    <s v="Automóvel"/>
    <s v="ARGO"/>
    <s v="FIAT"/>
    <s v="75331801"/>
    <s v="DECIO CEZARINA"/>
    <s v="CEZARINA"/>
    <s v="GO"/>
    <s v="ETANOL COMUM"/>
    <n v="186"/>
    <n v="10.74"/>
    <s v=" Km/L"/>
    <n v="44656"/>
    <n v="17.32"/>
    <n v="4.6900000000000004"/>
    <n v="81.23"/>
    <s v="202604080854"/>
    <s v="Planejamento Operaci"/>
    <s v="Planejamento Operaci"/>
    <s v="Operacional"/>
    <m/>
    <d v="2026-04-08T00:00:00"/>
    <x v="0"/>
    <x v="1"/>
    <x v="3"/>
  </r>
  <r>
    <s v="TGC9A34"/>
    <s v="60645800106437250"/>
    <s v="08/04/2026 08:56:38"/>
    <s v="05808"/>
    <s v="CARLOS EDUARDO ANTUNES OLIVEIRA"/>
    <x v="48"/>
    <s v="EQUIPAMENTOS"/>
    <s v="AMBULANCIA"/>
    <s v="OUTROS"/>
    <s v="53081700"/>
    <s v="POSTO Z   Z SANTA MA"/>
    <s v="GUAPO"/>
    <s v="GO"/>
    <s v="DIESEL S-10"/>
    <n v="137"/>
    <n v="5.89"/>
    <s v=" Km/L"/>
    <n v="18057"/>
    <n v="23.26"/>
    <n v="7.4390000000000001"/>
    <n v="173.03"/>
    <s v="0"/>
    <s v="Planejamento Operaci"/>
    <s v="Planejamento Operaci"/>
    <s v="Operacional"/>
    <m/>
    <d v="2026-04-08T00:00:00"/>
    <x v="0"/>
    <x v="1"/>
    <x v="13"/>
  </r>
  <r>
    <s v="TLR1J91"/>
    <s v="60645800106043065"/>
    <s v="08/04/2026 09:40:19"/>
    <s v="02910"/>
    <s v="EMERSON CRISTIANO DA SILVEIRA"/>
    <x v="23"/>
    <s v="Caminhonete"/>
    <s v="SAVEIRO"/>
    <s v="VOLKSWAGEN"/>
    <s v="46209914"/>
    <s v="DECIO RIO VERDE"/>
    <s v="RIO VERDE"/>
    <s v="GO"/>
    <s v="ETANOL COMUM"/>
    <n v="0"/>
    <n v="0"/>
    <s v=" Km/L"/>
    <s v="-"/>
    <n v="32.72"/>
    <n v="4.79"/>
    <n v="156.72999999999999"/>
    <s v="202604080939"/>
    <s v="Planejamento Operaci"/>
    <s v="Planejamento Operaci"/>
    <s v="Operacional"/>
    <m/>
    <d v="2026-04-08T00:00:00"/>
    <x v="0"/>
    <x v="1"/>
    <x v="9"/>
  </r>
  <r>
    <s v="TGA0B06"/>
    <s v="60645800106958060"/>
    <s v="08/04/2026 10:01:29"/>
    <s v="00933"/>
    <s v="GIULEY RIBEIRO DOS SANTOS"/>
    <x v="55"/>
    <s v="Caminhonete"/>
    <s v="FIORINO"/>
    <s v="FIAT"/>
    <s v="13335016"/>
    <s v="POSTO TREVO"/>
    <s v="RIO VERDE"/>
    <s v="GO"/>
    <s v="ETANOL COMUM"/>
    <n v="296"/>
    <n v="8.31"/>
    <s v=" Km/L"/>
    <n v="27976"/>
    <n v="35.619999999999997"/>
    <n v="4.9909999999999997"/>
    <n v="177.78"/>
    <s v="80436039"/>
    <s v="Planejamento Operaci"/>
    <s v="Planejamento Operaci"/>
    <s v="TI e Automação"/>
    <m/>
    <d v="2026-04-08T00:00:00"/>
    <x v="0"/>
    <x v="1"/>
    <x v="5"/>
  </r>
  <r>
    <s v="TGM2I26"/>
    <s v="60645800106958050"/>
    <s v="08/04/2026 10:15:38"/>
    <s v="59226"/>
    <s v="PASCHOAL FAVORITTO DE QUEIROZ"/>
    <x v="52"/>
    <s v="Utilitário"/>
    <s v="FIORINO"/>
    <s v="FIAT"/>
    <s v="53081700"/>
    <s v="POSTO Z   Z SANTA MA"/>
    <s v="GUAPO"/>
    <s v="GO"/>
    <s v="ETANOL COMUM"/>
    <n v="333"/>
    <n v="8.39"/>
    <s v=" Km/L"/>
    <n v="27271"/>
    <n v="39.69"/>
    <n v="4.1900000000000004"/>
    <n v="166.31"/>
    <s v="0"/>
    <s v="EXT - KSE LOCAÇOES"/>
    <s v="Planejamento Operaci"/>
    <s v="Operacional"/>
    <m/>
    <d v="2026-04-08T00:00:00"/>
    <x v="0"/>
    <x v="1"/>
    <x v="5"/>
  </r>
  <r>
    <s v="TUQ2H91"/>
    <s v="60645800107558597"/>
    <s v="08/04/2026 10:47:19"/>
    <s v="87954"/>
    <s v="DANIEL GONÇALVES"/>
    <x v="66"/>
    <s v="Caminhonete"/>
    <s v="SAVEIRO CD RB MF"/>
    <s v="VOLKSWAGEN"/>
    <s v="13335016"/>
    <s v="POSTO TREVO"/>
    <s v="RIO VERDE"/>
    <s v="GO"/>
    <s v="ETANOL COMUM"/>
    <n v="195"/>
    <n v="5.64"/>
    <s v=" Km/L"/>
    <n v="40842"/>
    <n v="34.58"/>
    <n v="4.99"/>
    <n v="172.56"/>
    <s v="80438791"/>
    <s v="EXT - KSE LOCAÇOES"/>
    <s v="Planejamento Operaci"/>
    <s v="KSE LOCAÇOES"/>
    <m/>
    <d v="2026-04-08T00:00:00"/>
    <x v="0"/>
    <x v="1"/>
    <x v="12"/>
  </r>
  <r>
    <s v="TUG2C45"/>
    <s v="60645800106437770"/>
    <s v="08/04/2026 10:50:36"/>
    <s v="02527"/>
    <s v="ALCIENE MARTINS PONTES"/>
    <x v="54"/>
    <s v="Utilitário"/>
    <s v="SAVEIRO"/>
    <s v="FIAT"/>
    <s v="88866609"/>
    <s v="AUTO POSTO HUDSON RV"/>
    <s v="RIO VERDE"/>
    <s v="GO"/>
    <s v="ETANOL COMUM"/>
    <n v="395"/>
    <n v="9.43"/>
    <s v=" Km/L"/>
    <n v="149953"/>
    <n v="41.87"/>
    <n v="4.79"/>
    <n v="200.56"/>
    <s v="80438968"/>
    <s v="EXT - KSE LOCAÇOES"/>
    <s v="Planejamento Operaci"/>
    <s v="KSE LOCAÇOES"/>
    <m/>
    <d v="2026-04-08T00:00:00"/>
    <x v="0"/>
    <x v="1"/>
    <x v="12"/>
  </r>
  <r>
    <s v="TTY2C25"/>
    <s v="60645800106472430"/>
    <s v="08/04/2026 10:50:56"/>
    <s v="53759"/>
    <s v="DHEIMERSON BRUNO MARINHO DE LIRA"/>
    <x v="38"/>
    <s v="Caminhonete"/>
    <s v="SAVEIRO CS RB MF"/>
    <s v="VW"/>
    <s v="46286315"/>
    <s v="POSTO CENTRAL"/>
    <s v="BOM JESUS"/>
    <s v="GO"/>
    <s v="ETANOL COMUM"/>
    <n v="401"/>
    <n v="10.42"/>
    <s v=" Km/L"/>
    <n v="133559"/>
    <n v="38.479999999999997"/>
    <n v="4.9909999999999997"/>
    <n v="192.04"/>
    <s v="0"/>
    <s v="EXT - KSE LOCAÇOES"/>
    <s v="Planejamento Operaci"/>
    <s v="KSE LOCAÇOES"/>
    <m/>
    <d v="2026-04-08T00:00:00"/>
    <x v="0"/>
    <x v="1"/>
    <x v="12"/>
  </r>
  <r>
    <s v="MCR1N11"/>
    <s v="60645800105124201"/>
    <s v="08/04/2026 11:24:42"/>
    <s v="13078"/>
    <s v="JOSE ROMARIO DOS ANJOS SOUSA"/>
    <x v="19"/>
    <s v="Automóvel"/>
    <s v="MINI CARREGADEIRA"/>
    <s v="OUTROS"/>
    <s v="81889412"/>
    <s v="POSTO ZERO UM"/>
    <s v="RIO VERDE"/>
    <s v="GO"/>
    <s v="DIESEL COMUM"/>
    <n v="0"/>
    <n v="0"/>
    <s v=" Km/L"/>
    <n v="0"/>
    <n v="43.66"/>
    <n v="7.6"/>
    <n v="331.8"/>
    <s v="1"/>
    <s v="EXT - SAO PEDRO"/>
    <s v="Planejamento Operaci"/>
    <s v="SAO PEDRO"/>
    <m/>
    <d v="2026-04-08T00:00:00"/>
    <x v="0"/>
    <x v="1"/>
    <x v="7"/>
  </r>
  <r>
    <s v="TFA5I89"/>
    <s v="60645800109268980"/>
    <s v="08/04/2026 11:54:04"/>
    <s v="70093"/>
    <s v="CLAUDSTONE DOS REIS MENDES JUNIOR"/>
    <x v="21"/>
    <s v="Automóvel"/>
    <s v="ARGO"/>
    <s v="FIAT"/>
    <s v="53081700"/>
    <s v="POSTO Z   Z SANTA MA"/>
    <s v="GUAPO"/>
    <s v="GO"/>
    <s v="ETANOL COMUM"/>
    <n v="337"/>
    <n v="8.7100000000000009"/>
    <s v=" Km/L"/>
    <n v="22560"/>
    <n v="38.68"/>
    <n v="4.1900000000000004"/>
    <n v="162.05000000000001"/>
    <s v="0"/>
    <s v="Planejamento Operaci"/>
    <s v="Planejamento Operaci"/>
    <s v="Operacional"/>
    <m/>
    <d v="2026-04-08T00:00:00"/>
    <x v="0"/>
    <x v="1"/>
    <x v="2"/>
  </r>
  <r>
    <s v="TFS3C72"/>
    <s v="60645800105143738"/>
    <s v="08/04/2026 12:07:15"/>
    <s v="00271"/>
    <s v="HEDER OLIVEIRA SANTANA"/>
    <x v="9"/>
    <s v="Automóvel"/>
    <s v="ARGO"/>
    <s v="FIAT"/>
    <s v="41826312"/>
    <s v="AUTO POSTO JACARE"/>
    <s v="ACREUNA"/>
    <s v="GO"/>
    <s v="ETANOL COMUM"/>
    <n v="290"/>
    <n v="7.39"/>
    <s v=" Km/L"/>
    <n v="93280"/>
    <n v="39.229999999999997"/>
    <n v="4.79"/>
    <n v="187.91"/>
    <s v="80443543"/>
    <s v="Planejamento Operaci"/>
    <s v="Planejamento Operaci"/>
    <s v="Operacional"/>
    <m/>
    <d v="2026-04-08T00:00:00"/>
    <x v="0"/>
    <x v="1"/>
    <x v="4"/>
  </r>
  <r>
    <s v="TFX8A49"/>
    <s v="60645800105143673"/>
    <s v="08/04/2026 12:36:03"/>
    <s v="17385"/>
    <s v="VICTOR DE SOUZA"/>
    <x v="12"/>
    <s v="Automóvel"/>
    <s v="ARGO"/>
    <s v="FIAT"/>
    <s v="46209914"/>
    <s v="DECIO RIO VERDE"/>
    <s v="RIO VERDE"/>
    <s v="GO"/>
    <s v="ETANOL COMUM"/>
    <n v="321"/>
    <n v="8.2100000000000009"/>
    <s v=" Km/L"/>
    <n v="24024"/>
    <n v="39.08"/>
    <n v="4.79"/>
    <n v="187.19"/>
    <s v="202604081235"/>
    <s v="Planejamento Operaci"/>
    <s v="Planejamento Operaci"/>
    <s v="Operacional"/>
    <m/>
    <d v="2026-04-08T00:00:00"/>
    <x v="0"/>
    <x v="1"/>
    <x v="0"/>
  </r>
  <r>
    <s v="TFP3B22"/>
    <s v="60645800105143720"/>
    <s v="08/04/2026 13:13:22"/>
    <s v="02769"/>
    <s v="ANDRE LUIS PAULINO"/>
    <x v="6"/>
    <s v="Automóvel"/>
    <s v="ARGO"/>
    <s v="FIAT"/>
    <s v="13335016"/>
    <s v="POSTO TREVO"/>
    <s v="RIO VERDE"/>
    <s v="GO"/>
    <s v="ETANOL COMUM"/>
    <n v="383"/>
    <n v="9.27"/>
    <s v=" Km/L"/>
    <n v="59446"/>
    <n v="41.32"/>
    <n v="4.9909999999999997"/>
    <n v="206.21"/>
    <s v="80447555"/>
    <s v="Planejamento Operaci"/>
    <s v="Planejamento Operaci"/>
    <s v="Operacional"/>
    <m/>
    <d v="2026-04-08T00:00:00"/>
    <x v="0"/>
    <x v="1"/>
    <x v="4"/>
  </r>
  <r>
    <s v="TTP5B47"/>
    <s v="60645800106472110"/>
    <s v="08/04/2026 13:32:28"/>
    <s v="02710"/>
    <s v="RAINON LOPES ALMEIDA"/>
    <x v="40"/>
    <s v="Caminhonete"/>
    <s v="SAVEIRO CS RB MF"/>
    <s v="VW"/>
    <s v="75331801"/>
    <s v="DECIO CEZARINA"/>
    <s v="CEZARINA"/>
    <s v="GO"/>
    <s v="ETANOL COMUM"/>
    <n v="444"/>
    <n v="11.08"/>
    <s v=" Km/L"/>
    <n v="154817"/>
    <n v="40.08"/>
    <n v="4.6900000000000004"/>
    <n v="187.98"/>
    <s v="202604081331"/>
    <s v="EXT - KSE LOCAÇOES"/>
    <s v="Planejamento Operaci"/>
    <s v="KSE LOCAÇOES"/>
    <m/>
    <d v="2026-04-08T00:00:00"/>
    <x v="0"/>
    <x v="1"/>
    <x v="12"/>
  </r>
  <r>
    <s v="TTV4H65"/>
    <s v="60645800107557973"/>
    <s v="08/04/2026 13:44:42"/>
    <s v="70129"/>
    <s v="DIONILSON DE SOUZA SANTOS"/>
    <x v="65"/>
    <s v="Caminhonete"/>
    <s v="SAVEIRO CD RB MF"/>
    <s v="VOLKSWAGEN"/>
    <s v="07674909"/>
    <s v="AUTO POSTO INDIARA"/>
    <s v="INDIARA"/>
    <s v="GO"/>
    <s v="ETANOL COMUM"/>
    <n v="484"/>
    <n v="10.34"/>
    <s v=" Km/L"/>
    <n v="46024"/>
    <n v="46.82"/>
    <n v="4.6900000000000004"/>
    <n v="219.59"/>
    <s v="13463"/>
    <s v="EXT - KSE LOCAÇOES"/>
    <s v="Planejamento Operaci"/>
    <s v="KSE LOCAÇOES"/>
    <m/>
    <d v="2026-04-08T00:00:00"/>
    <x v="0"/>
    <x v="1"/>
    <x v="12"/>
  </r>
  <r>
    <s v="TUF2B45"/>
    <s v="60645800106472420"/>
    <s v="08/04/2026 14:50:18"/>
    <s v="01318"/>
    <s v="JOAO BATISTA REIS"/>
    <x v="37"/>
    <s v="Caminhonete"/>
    <s v="SAVEIRO CS RB MF"/>
    <s v="VW"/>
    <s v="85314604"/>
    <s v="MB POSTOS"/>
    <s v="GOIANIA"/>
    <s v="GO"/>
    <s v="ETANOL COMUM"/>
    <n v="474"/>
    <n v="10.039999999999999"/>
    <s v=" Km/L"/>
    <n v="156803"/>
    <n v="47.22"/>
    <n v="4.99"/>
    <n v="235.63"/>
    <s v="0"/>
    <s v="EXT - KSE LOCAÇOES"/>
    <s v="Planejamento Operaci"/>
    <s v="KSE LOCAÇOES"/>
    <m/>
    <d v="2026-04-08T00:00:00"/>
    <x v="0"/>
    <x v="1"/>
    <x v="12"/>
  </r>
  <r>
    <s v="TLR1J91"/>
    <s v="60645800106043065"/>
    <s v="08/04/2026 15:25:26"/>
    <s v="02910"/>
    <s v="EMERSON CRISTIANO DA SILVEIRA"/>
    <x v="23"/>
    <s v="Caminhonete"/>
    <s v="SAVEIRO"/>
    <s v="VOLKSWAGEN"/>
    <s v="53081700"/>
    <s v="POSTO Z   Z SANTA MA"/>
    <s v="GUAPO"/>
    <s v="GO"/>
    <s v="ETANOL COMUM"/>
    <n v="0"/>
    <n v="0"/>
    <s v=" Km/L"/>
    <s v="-"/>
    <n v="36.840000000000003"/>
    <n v="4.1900000000000004"/>
    <n v="154.37"/>
    <s v="0"/>
    <s v="Planejamento Operaci"/>
    <s v="Planejamento Operaci"/>
    <s v="Operacional"/>
    <m/>
    <d v="2026-04-08T00:00:00"/>
    <x v="0"/>
    <x v="1"/>
    <x v="9"/>
  </r>
  <r>
    <s v="TJE5D27"/>
    <s v="60645800105124400"/>
    <s v="08/04/2026 16:01:47"/>
    <s v="00745"/>
    <s v="JOÃO LUIZ RODRIGUES PEREIRA_x0009__x0009__x0009__x0009_"/>
    <x v="60"/>
    <s v="EQUIPAMENTOS"/>
    <s v="GUINCHO LEVE"/>
    <s v="EQUIPAMENTO"/>
    <s v="46209914"/>
    <s v="DECIO RIO VERDE"/>
    <s v="RIO VERDE"/>
    <s v="GO"/>
    <s v="DIESEL S-10"/>
    <n v="393"/>
    <n v="5.61"/>
    <s v=" Km/L"/>
    <n v="30947"/>
    <n v="70.010000000000005"/>
    <n v="9.75"/>
    <n v="682.6"/>
    <s v="202604081601"/>
    <s v="EXT - LUCCA JR"/>
    <s v="Planejamento Operaci"/>
    <s v="LUCCA JR"/>
    <m/>
    <d v="2026-04-08T00:00:00"/>
    <x v="0"/>
    <x v="1"/>
    <x v="11"/>
  </r>
  <r>
    <s v="TJE5D27"/>
    <m/>
    <s v="08/04/2026 16:03:15"/>
    <m/>
    <m/>
    <x v="60"/>
    <m/>
    <m/>
    <m/>
    <m/>
    <s v="DECIO RIO VERDE"/>
    <m/>
    <m/>
    <s v="ARLA-32"/>
    <s v="-"/>
    <s v="-"/>
    <s v=" Km/L"/>
    <s v="-"/>
    <n v="3.29"/>
    <m/>
    <n v="12.49"/>
    <m/>
    <m/>
    <m/>
    <m/>
    <m/>
    <d v="2026-04-08T00:00:00"/>
    <x v="0"/>
    <x v="1"/>
    <x v="11"/>
  </r>
  <r>
    <s v="BWS3689"/>
    <s v="60645800105124355"/>
    <s v="08/04/2026 16:11:44"/>
    <s v="46068"/>
    <s v="ONEIR MENEZES DA SILVA"/>
    <x v="19"/>
    <s v="Caminhão"/>
    <s v="1524"/>
    <s v="MERCEDES-BENZ"/>
    <s v="81889412"/>
    <s v="POSTO ZERO UM"/>
    <s v="RIO VERDE"/>
    <s v="GO"/>
    <s v="DIESEL COMUM"/>
    <n v="0"/>
    <n v="0"/>
    <s v=" Km/L"/>
    <n v="0"/>
    <n v="221.33"/>
    <n v="7.6"/>
    <n v="1682.1"/>
    <s v="3"/>
    <s v="EXT - SAO PEDRO"/>
    <s v="Planejamento Operaci"/>
    <s v="SAO PEDRO"/>
    <m/>
    <d v="2026-04-08T00:00:00"/>
    <x v="0"/>
    <x v="1"/>
    <x v="7"/>
  </r>
  <r>
    <s v="TFF6I82"/>
    <s v="60645800105143800"/>
    <s v="08/04/2026 16:22:46"/>
    <s v="11093"/>
    <s v="MARCELO PAIXÃO FILHO"/>
    <x v="62"/>
    <s v="Automóvel"/>
    <s v="ARGO"/>
    <s v="FIAT"/>
    <s v="65258106"/>
    <s v="POSTO 060"/>
    <s v="GOIANAPOLIS"/>
    <s v="GO"/>
    <s v="ETANOL COMUM"/>
    <n v="307"/>
    <n v="8.11"/>
    <s v=" Km/L"/>
    <n v="35165"/>
    <n v="37.840000000000003"/>
    <n v="4.79"/>
    <n v="181.25"/>
    <s v="325291"/>
    <s v="Planejamento Operaci"/>
    <s v="Planejamento Operaci"/>
    <s v="Operacional"/>
    <m/>
    <d v="2026-04-08T00:00:00"/>
    <x v="0"/>
    <x v="1"/>
    <x v="2"/>
  </r>
  <r>
    <s v="TFF5D72"/>
    <s v="60645800105143780"/>
    <s v="08/04/2026 16:38:49"/>
    <s v="95253"/>
    <s v="ANDRE AUGUSTO ARAUJO DE JESUS"/>
    <x v="2"/>
    <s v="Automóvel"/>
    <s v="ARGO"/>
    <s v="FIAT"/>
    <s v="46209914"/>
    <s v="DECIO RIO VERDE"/>
    <s v="RIO VERDE"/>
    <s v="GO"/>
    <s v="ETANOL COMUM"/>
    <n v="294"/>
    <n v="7.41"/>
    <s v=" Km/L"/>
    <n v="55781"/>
    <n v="39.69"/>
    <n v="4.79"/>
    <n v="190.12"/>
    <s v="202604081638"/>
    <s v="Planejamento Operaci"/>
    <s v="Planejamento Operaci"/>
    <s v="Operacional"/>
    <m/>
    <d v="2026-04-08T00:00:00"/>
    <x v="0"/>
    <x v="1"/>
    <x v="0"/>
  </r>
  <r>
    <s v="TFX7J72"/>
    <s v="60645800105836505"/>
    <s v="08/04/2026 16:55:35"/>
    <s v="03126"/>
    <s v="PEDRO PAULO SILVA SANTOS"/>
    <x v="11"/>
    <s v="Automóvel"/>
    <s v="ARGO"/>
    <s v="FIAT"/>
    <s v="81820900"/>
    <s v="AUTO POSTO KR 06"/>
    <s v="RIO VERDE"/>
    <s v="GO"/>
    <s v="ETANOL COMUM"/>
    <n v="395"/>
    <n v="9.73"/>
    <s v=" Km/L"/>
    <n v="73889"/>
    <n v="40.6"/>
    <n v="4.7910000000000004"/>
    <n v="194.5"/>
    <s v="80460859"/>
    <s v="Planejamento Operaci"/>
    <s v="Planejamento Operaci"/>
    <s v="Operacional"/>
    <m/>
    <d v="2026-04-08T00:00:00"/>
    <x v="0"/>
    <x v="1"/>
    <x v="4"/>
  </r>
  <r>
    <s v="TTR3A31"/>
    <s v="60645800106472404"/>
    <s v="08/04/2026 17:09:55"/>
    <s v="03782"/>
    <s v="ELVIS MESSIAS FERNANDES"/>
    <x v="53"/>
    <s v="Caminhonete"/>
    <s v="SAVEIRO CS RB MF"/>
    <s v="VW"/>
    <s v="13335016"/>
    <s v="POSTO TREVO"/>
    <s v="RIO VERDE"/>
    <s v="GO"/>
    <s v="ETANOL COMUM"/>
    <n v="411"/>
    <n v="9.9700000000000006"/>
    <s v=" Km/L"/>
    <n v="142959"/>
    <n v="41.24"/>
    <n v="4.99"/>
    <n v="205.79"/>
    <s v="80461713"/>
    <s v="EXT - KSE LOCAÇOES"/>
    <s v="Planejamento Operaci"/>
    <s v="KSE LOCAÇOES"/>
    <m/>
    <d v="2026-04-08T00:00:00"/>
    <x v="0"/>
    <x v="1"/>
    <x v="12"/>
  </r>
  <r>
    <s v="TFA5I89"/>
    <s v="60645800109268980"/>
    <s v="08/04/2026 17:20:07"/>
    <s v="70093"/>
    <s v="CLAUDSTONE DOS REIS MENDES JUNIOR"/>
    <x v="21"/>
    <s v="Automóvel"/>
    <s v="ARGO"/>
    <s v="FIAT"/>
    <s v="46209914"/>
    <s v="DECIO RIO VERDE"/>
    <s v="RIO VERDE"/>
    <s v="GO"/>
    <s v="ETANOL COMUM"/>
    <n v="259"/>
    <n v="7.9"/>
    <s v=" Km/L"/>
    <n v="22819"/>
    <n v="32.78"/>
    <n v="4.79"/>
    <n v="157.02000000000001"/>
    <s v="202604081719"/>
    <s v="Planejamento Operaci"/>
    <s v="Planejamento Operaci"/>
    <s v="Operacional"/>
    <m/>
    <d v="2026-04-08T00:00:00"/>
    <x v="0"/>
    <x v="1"/>
    <x v="2"/>
  </r>
  <r>
    <s v="TFW2H32"/>
    <s v="60645800105143835"/>
    <s v="08/04/2026 17:22:13"/>
    <s v="99638"/>
    <s v="LAFAIETE DE SOUZA SANTOS"/>
    <x v="10"/>
    <s v="Automóvel"/>
    <s v="ARGO"/>
    <s v="FIAT"/>
    <s v="07674909"/>
    <s v="AUTO POSTO INDIARA"/>
    <s v="INDIARA"/>
    <s v="GO"/>
    <s v="ETANOL COMUM"/>
    <n v="400"/>
    <n v="9.24"/>
    <s v=" Km/L"/>
    <n v="67615"/>
    <n v="43.31"/>
    <n v="4.6900000000000004"/>
    <n v="203.12"/>
    <s v="13475"/>
    <s v="Planejamento Operaci"/>
    <s v="Planejamento Operaci"/>
    <s v="Operacional"/>
    <m/>
    <d v="2026-04-08T00:00:00"/>
    <x v="0"/>
    <x v="1"/>
    <x v="3"/>
  </r>
  <r>
    <s v="TGK2G46"/>
    <s v="60645800106956305"/>
    <s v="08/04/2026 17:56:50"/>
    <s v="48710"/>
    <s v="GUSTAVO DA SILVA"/>
    <x v="59"/>
    <s v="Utilitário"/>
    <s v="FIORINO"/>
    <s v="FIAT"/>
    <s v="92220505"/>
    <s v="AUTO POSTO ARAGUAIA"/>
    <s v="ACREUNA"/>
    <s v="GO"/>
    <s v="ETANOL COMUM"/>
    <n v="269"/>
    <n v="7.93"/>
    <s v=" Km/L"/>
    <n v="21279"/>
    <n v="33.93"/>
    <n v="4.7809999999999997"/>
    <n v="162.22"/>
    <s v="0"/>
    <s v="Planejamento Operaci"/>
    <s v="Planejamento Operaci"/>
    <s v="Operacional"/>
    <m/>
    <d v="2026-04-08T00:00:00"/>
    <x v="0"/>
    <x v="1"/>
    <x v="5"/>
  </r>
  <r>
    <s v="TGA0B06"/>
    <s v="60645800106958060"/>
    <s v="08/04/2026 18:05:35"/>
    <s v="00933"/>
    <s v="GIULEY RIBEIRO DOS SANTOS"/>
    <x v="55"/>
    <s v="Caminhonete"/>
    <s v="FIORINO"/>
    <s v="FIAT"/>
    <s v="45308900"/>
    <s v="POSTO LUPATINI"/>
    <s v="SANTO ANTONIO DA BARRA"/>
    <s v="GO"/>
    <s v="ETANOL COMUM"/>
    <n v="293"/>
    <n v="10"/>
    <s v=" Km/L"/>
    <n v="28269"/>
    <n v="29.29"/>
    <n v="4.99"/>
    <n v="146.16"/>
    <s v="0"/>
    <s v="Planejamento Operaci"/>
    <s v="Planejamento Operaci"/>
    <s v="TI e Automação"/>
    <m/>
    <d v="2026-04-08T00:00:00"/>
    <x v="0"/>
    <x v="1"/>
    <x v="5"/>
  </r>
  <r>
    <s v="TUW2D74"/>
    <s v="60645800105124310"/>
    <s v="08/04/2026 18:29:44"/>
    <s v="03339"/>
    <s v="MAYARA MARTINS DA SILVA SOUZA"/>
    <x v="35"/>
    <s v="Automóvel"/>
    <s v="CHEVROLET/S10 LS DD4"/>
    <s v="CHEVROLET"/>
    <s v="45341508"/>
    <s v="POSTO ALTO DA SERRA"/>
    <s v="ITUMBIARA"/>
    <s v="GO"/>
    <s v="DIESEL S-10"/>
    <n v="412"/>
    <n v="12.26"/>
    <s v=" Km/L"/>
    <n v="134995"/>
    <n v="33.6"/>
    <n v="7.3390000000000004"/>
    <n v="246.59"/>
    <s v="0"/>
    <s v="Planejamento Operaci"/>
    <s v="Planejamento Operaci"/>
    <s v="Operacional"/>
    <m/>
    <d v="2026-04-08T00:00:00"/>
    <x v="0"/>
    <x v="1"/>
    <x v="12"/>
  </r>
  <r>
    <s v="TFD2J89"/>
    <s v="60645800105143710"/>
    <s v="08/04/2026 18:36:20"/>
    <s v="08579"/>
    <s v="ROSANE GUNTZEL OSORIO"/>
    <x v="0"/>
    <s v="Automóvel"/>
    <s v="ARGO"/>
    <s v="FIAT"/>
    <s v="75331801"/>
    <s v="DECIO CEZARINA"/>
    <s v="CEZARINA"/>
    <s v="GO"/>
    <s v="ETANOL COMUM"/>
    <n v="442"/>
    <n v="11.54"/>
    <s v=" Km/L"/>
    <n v="27701"/>
    <n v="38.31"/>
    <n v="4.6900000000000004"/>
    <n v="179.67"/>
    <s v="202604081835"/>
    <s v="Planejamento Operaci"/>
    <s v="Planejamento Operaci"/>
    <s v="Operacional"/>
    <m/>
    <d v="2026-04-08T00:00:00"/>
    <x v="0"/>
    <x v="1"/>
    <x v="0"/>
  </r>
  <r>
    <s v="TLO0E87"/>
    <s v="60645800106184255"/>
    <s v="08/04/2026 18:41:42"/>
    <s v="99045"/>
    <s v="SIDNEY DA COSTA RODRIGUES_x0009__x0009__x0009__x0009_"/>
    <x v="43"/>
    <s v="EQUIPAMENTOS"/>
    <s v="GUINCHO LEVE"/>
    <s v="EQUIPAMENTO"/>
    <s v="92221200"/>
    <s v="POSTO AMERICA"/>
    <s v="GUAPO"/>
    <s v="GO"/>
    <s v="DIESEL S-10"/>
    <n v="289"/>
    <n v="6.02"/>
    <s v=" Km/L"/>
    <n v="42494"/>
    <n v="48"/>
    <n v="7.24"/>
    <n v="347.52"/>
    <s v="0"/>
    <s v="EXT - LUCCA JR"/>
    <s v="Planejamento Operaci"/>
    <s v="LUCCA JR"/>
    <m/>
    <d v="2026-04-08T00:00:00"/>
    <x v="0"/>
    <x v="1"/>
    <x v="11"/>
  </r>
  <r>
    <s v="TTT2H95"/>
    <s v="60645800106472477"/>
    <s v="08/04/2026 18:49:07"/>
    <s v="88512"/>
    <s v="JUAREZ NEVES"/>
    <x v="63"/>
    <s v="Caminhonete"/>
    <s v="SAVEIRO CS RB MF"/>
    <s v="VW"/>
    <s v="45308900"/>
    <s v="POSTO LUPATINI"/>
    <s v="SANTO ANTONIO DA BARRA"/>
    <s v="GO"/>
    <s v="ETANOL COMUM"/>
    <n v="436"/>
    <n v="9.89"/>
    <s v=" Km/L"/>
    <n v="136465"/>
    <n v="44.08"/>
    <n v="4.99"/>
    <n v="219.96"/>
    <s v="0"/>
    <s v="EXT - KSE LOCAÇOES"/>
    <s v="Planejamento Operaci"/>
    <s v="KSE LOCAÇOES"/>
    <m/>
    <d v="2026-04-08T00:00:00"/>
    <x v="0"/>
    <x v="1"/>
    <x v="12"/>
  </r>
  <r>
    <s v="TIV6G27"/>
    <s v="60645800106184069"/>
    <s v="08/04/2026 19:00:23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276"/>
    <n v="6.33"/>
    <s v=" Km/L"/>
    <n v="44515"/>
    <n v="43.59"/>
    <n v="7.8"/>
    <n v="340.02"/>
    <s v="80468339"/>
    <s v="EXT - LUCCA JR"/>
    <s v="Planejamento Operaci"/>
    <s v="LUCCA JR"/>
    <m/>
    <d v="2026-04-08T00:00:00"/>
    <x v="0"/>
    <x v="1"/>
    <x v="11"/>
  </r>
  <r>
    <s v="TLO0E87"/>
    <m/>
    <s v="08/04/2026 19:00:34"/>
    <m/>
    <m/>
    <x v="43"/>
    <m/>
    <m/>
    <m/>
    <m/>
    <s v="POSTO AMERICA"/>
    <m/>
    <m/>
    <s v="ARLA-32"/>
    <s v="-"/>
    <s v="-"/>
    <s v=" Km/L"/>
    <s v="-"/>
    <n v="2.15"/>
    <m/>
    <n v="10.28"/>
    <m/>
    <m/>
    <m/>
    <m/>
    <m/>
    <d v="2026-04-08T00:00:00"/>
    <x v="0"/>
    <x v="1"/>
    <x v="11"/>
  </r>
  <r>
    <s v="TKB0E17"/>
    <s v="60645800106185180"/>
    <s v="08/04/2026 19:09:14"/>
    <s v="00061"/>
    <s v="CRISTIANO COSTA DA SILVA"/>
    <x v="27"/>
    <s v="EQUIPAMENTOS"/>
    <s v="GUINCHO LEVE"/>
    <s v="EQUIPAMENTO"/>
    <s v="46286315"/>
    <s v="POSTO CENTRAL"/>
    <s v="BOM JESUS"/>
    <s v="GO"/>
    <s v="DIESEL S-10"/>
    <n v="432"/>
    <n v="5.57"/>
    <s v=" Km/L"/>
    <n v="32460"/>
    <n v="77.56"/>
    <n v="7.99"/>
    <n v="619.74"/>
    <s v="1"/>
    <s v="EXT - LUCCA JR"/>
    <s v="Planejamento Operaci"/>
    <s v="LUCCA JR"/>
    <m/>
    <d v="2026-04-08T00:00:00"/>
    <x v="0"/>
    <x v="1"/>
    <x v="11"/>
  </r>
  <r>
    <s v="TTY2C25"/>
    <s v="60645800106472430"/>
    <s v="08/04/2026 19:14:59"/>
    <s v="36470"/>
    <s v="JOÃO BATISTA DA SILVA"/>
    <x v="38"/>
    <s v="Caminhonete"/>
    <s v="SAVEIRO CS RB MF"/>
    <s v="VW"/>
    <s v="46286315"/>
    <s v="POSTO CENTRAL"/>
    <s v="BOM JESUS"/>
    <s v="GO"/>
    <s v="ETANOL COMUM"/>
    <n v="315"/>
    <n v="9.0299999999999994"/>
    <s v=" Km/L"/>
    <n v="133874"/>
    <n v="34.880000000000003"/>
    <n v="4.9909999999999997"/>
    <n v="174.09"/>
    <s v="1"/>
    <s v="EXT - KSE LOCAÇOES"/>
    <s v="Planejamento Operaci"/>
    <s v="KSE LOCAÇOES"/>
    <m/>
    <d v="2026-04-08T00:00:00"/>
    <x v="0"/>
    <x v="1"/>
    <x v="12"/>
  </r>
  <r>
    <s v="TGL2B04"/>
    <s v="60645800106437315"/>
    <s v="08/04/2026 20:33:59"/>
    <s v="70145"/>
    <s v="LUCAS HENRIQUE MAGALHAES DE SOUZA "/>
    <x v="45"/>
    <s v="EQUIPAMENTOS"/>
    <s v="AMBULANCIA"/>
    <s v="OUTROS"/>
    <s v="41826312"/>
    <s v="AUTO POSTO JACARE"/>
    <s v="ACREUNA"/>
    <s v="GO"/>
    <s v="DIESEL S-10"/>
    <n v="241"/>
    <n v="5.29"/>
    <s v=" Km/L"/>
    <n v="9962"/>
    <n v="45.57"/>
    <n v="7.8010000000000002"/>
    <n v="355.5"/>
    <s v="80473920"/>
    <s v="Planejamento Operaci"/>
    <s v="Planejamento Operaci"/>
    <s v="Operacional"/>
    <m/>
    <d v="2026-04-08T00:00:00"/>
    <x v="0"/>
    <x v="1"/>
    <x v="13"/>
  </r>
  <r>
    <s v="TFP9I32"/>
    <s v="60645800105143819"/>
    <s v="08/04/2026 21:00:22"/>
    <s v="33861"/>
    <s v="FERNANDO DOS REIS GONÇALVES"/>
    <x v="7"/>
    <s v="Automóvel"/>
    <s v="ARGO"/>
    <s v="FIAT"/>
    <s v="31803903"/>
    <s v="BOM SUCESSO AUTO POSTO  24 HS"/>
    <s v="GOIANIA"/>
    <s v="GO"/>
    <s v="ETANOL COMUM"/>
    <n v="324"/>
    <n v="7.57"/>
    <s v=" Km/L"/>
    <n v="28284"/>
    <n v="42.81"/>
    <n v="5.57"/>
    <n v="238.45"/>
    <s v="1271532"/>
    <s v="Planejamento Operaci"/>
    <s v="Planejamento Operaci"/>
    <s v="Operacional"/>
    <m/>
    <d v="2026-04-08T00:00:00"/>
    <x v="0"/>
    <x v="1"/>
    <x v="4"/>
  </r>
  <r>
    <s v="TTP5B47"/>
    <s v="60645800106472110"/>
    <s v="08/04/2026 21:20:20"/>
    <s v="01227"/>
    <s v="DAILTON FERREIRA CRUVINEL"/>
    <x v="40"/>
    <s v="Caminhonete"/>
    <s v="SAVEIRO CS RB MF"/>
    <s v="VW"/>
    <s v="07674909"/>
    <s v="AUTO POSTO INDIARA"/>
    <s v="INDIARA"/>
    <s v="GO"/>
    <s v="ETANOL COMUM"/>
    <n v="380"/>
    <n v="9.51"/>
    <s v=" Km/L"/>
    <n v="155197"/>
    <n v="39.950000000000003"/>
    <n v="4.6900000000000004"/>
    <n v="187.37"/>
    <s v="13490"/>
    <s v="EXT - KSE LOCAÇOES"/>
    <s v="Planejamento Operaci"/>
    <s v="KSE LOCAÇOES"/>
    <m/>
    <d v="2026-04-08T00:00:00"/>
    <x v="0"/>
    <x v="1"/>
    <x v="12"/>
  </r>
  <r>
    <s v="TUF2B45"/>
    <s v="60645800106472420"/>
    <s v="08/04/2026 21:52:53"/>
    <s v="03398"/>
    <s v="JOSIMAR VENANCIO SANTOS SILVA"/>
    <x v="37"/>
    <s v="Caminhonete"/>
    <s v="SAVEIRO CS RB MF"/>
    <s v="VW"/>
    <s v="85314604"/>
    <s v="MB POSTOS"/>
    <s v="GOIANIA"/>
    <s v="GO"/>
    <s v="ETANOL COMUM"/>
    <n v="245"/>
    <n v="9.2200000000000006"/>
    <s v=" Km/L"/>
    <n v="157048"/>
    <n v="26.56"/>
    <n v="4.99"/>
    <n v="132.53"/>
    <s v="0"/>
    <s v="EXT - KSE LOCAÇOES"/>
    <s v="Planejamento Operaci"/>
    <s v="KSE LOCAÇOES"/>
    <m/>
    <d v="2026-04-08T00:00:00"/>
    <x v="0"/>
    <x v="1"/>
    <x v="12"/>
  </r>
  <r>
    <s v="TUG2C45"/>
    <s v="60645800106437770"/>
    <s v="08/04/2026 21:53:02"/>
    <s v="80560"/>
    <s v="EDMAR PEREIRA COSTA"/>
    <x v="54"/>
    <s v="Utilitário"/>
    <s v="SAVEIRO"/>
    <s v="FIAT"/>
    <s v="81889412"/>
    <s v="POSTO ZERO UM"/>
    <s v="RIO VERDE"/>
    <s v="GO"/>
    <s v="ETANOL COMUM"/>
    <n v="450"/>
    <n v="10.27"/>
    <s v=" Km/L"/>
    <n v="150403"/>
    <n v="43.82"/>
    <n v="4.59"/>
    <n v="201.13"/>
    <s v="1"/>
    <s v="EXT - KSE LOCAÇOES"/>
    <s v="Planejamento Operaci"/>
    <s v="KSE LOCAÇOES"/>
    <m/>
    <d v="2026-04-08T00:00:00"/>
    <x v="0"/>
    <x v="1"/>
    <x v="12"/>
  </r>
  <r>
    <s v="TFI3B19"/>
    <s v="60645800105926941"/>
    <s v="08/04/2026 21:57:46"/>
    <s v="03102"/>
    <s v="EDES GONÇALVES DA SILVA"/>
    <x v="4"/>
    <s v="Automóvel"/>
    <s v="ARGO"/>
    <s v="FIAT"/>
    <s v="85314604"/>
    <s v="MB POSTOS"/>
    <s v="GOIANIA"/>
    <s v="GO"/>
    <s v="ETANOL COMUM"/>
    <n v="195"/>
    <n v="7.9"/>
    <s v=" Km/L"/>
    <n v="93741"/>
    <n v="24.67"/>
    <n v="4.99"/>
    <n v="123.1"/>
    <s v="0"/>
    <s v="Planejamento Operaci"/>
    <s v="Planejamento Operaci"/>
    <s v="Operacional"/>
    <m/>
    <d v="2026-04-08T00:00:00"/>
    <x v="0"/>
    <x v="1"/>
    <x v="0"/>
  </r>
  <r>
    <s v="TTV4H65"/>
    <s v="60645800107557973"/>
    <s v="08/04/2026 22:52:48"/>
    <s v="07583"/>
    <s v="DAVID BORGES DOS SANTOS"/>
    <x v="65"/>
    <s v="Caminhonete"/>
    <s v="SAVEIRO CD RB MF"/>
    <s v="VOLKSWAGEN"/>
    <s v="07674909"/>
    <s v="AUTO POSTO INDIARA"/>
    <s v="INDIARA"/>
    <s v="GO"/>
    <s v="ETANOL COMUM"/>
    <n v="399"/>
    <n v="10.24"/>
    <s v=" Km/L"/>
    <n v="46423"/>
    <n v="38.950000000000003"/>
    <n v="4.6900000000000004"/>
    <n v="182.68"/>
    <s v="13492"/>
    <s v="EXT - KSE LOCAÇOES"/>
    <s v="Planejamento Operaci"/>
    <s v="KSE LOCAÇOES"/>
    <m/>
    <d v="2026-04-08T00:00:00"/>
    <x v="0"/>
    <x v="1"/>
    <x v="12"/>
  </r>
  <r>
    <s v="TTT2H95"/>
    <s v="60645800106472477"/>
    <s v="09/04/2026 04:09:28"/>
    <s v="74646"/>
    <s v="JUNIOR ALVES DOS SANTOS"/>
    <x v="63"/>
    <s v="Caminhonete"/>
    <s v="SAVEIRO CS RB MF"/>
    <s v="VW"/>
    <s v="46209914"/>
    <s v="DECIO RIO VERDE"/>
    <s v="RIO VERDE"/>
    <s v="GO"/>
    <s v="ETANOL COMUM"/>
    <n v="435"/>
    <n v="10.28"/>
    <s v=" Km/L"/>
    <n v="136900"/>
    <n v="42.32"/>
    <n v="4.79"/>
    <n v="202.71"/>
    <s v="202604090407"/>
    <s v="EXT - KSE LOCAÇOES"/>
    <s v="Planejamento Operaci"/>
    <s v="KSE LOCAÇOES"/>
    <m/>
    <d v="2026-04-09T00:00:00"/>
    <x v="0"/>
    <x v="1"/>
    <x v="12"/>
  </r>
  <r>
    <s v="TTR3A31"/>
    <s v="60645800106472404"/>
    <s v="09/04/2026 05:02:25"/>
    <s v="75150"/>
    <s v="PETTERSON PERIS BENJAMIN"/>
    <x v="53"/>
    <s v="Caminhonete"/>
    <s v="SAVEIRO CS RB MF"/>
    <s v="VW"/>
    <s v="46209914"/>
    <s v="DECIO RIO VERDE"/>
    <s v="RIO VERDE"/>
    <s v="GO"/>
    <s v="ETANOL COMUM"/>
    <n v="467"/>
    <n v="11.92"/>
    <s v=" Km/L"/>
    <n v="143426"/>
    <n v="39.18"/>
    <n v="4.79"/>
    <n v="187.67"/>
    <s v="202604090501"/>
    <s v="EXT - KSE LOCAÇOES"/>
    <s v="Planejamento Operaci"/>
    <s v="KSE LOCAÇOES"/>
    <m/>
    <d v="2026-04-09T00:00:00"/>
    <x v="0"/>
    <x v="1"/>
    <x v="12"/>
  </r>
  <r>
    <s v="TUG2C45"/>
    <s v="60645800106437770"/>
    <s v="09/04/2026 05:15:42"/>
    <s v="80560"/>
    <s v="EDMAR PEREIRA COSTA"/>
    <x v="54"/>
    <s v="Utilitário"/>
    <s v="SAVEIRO"/>
    <s v="FIAT"/>
    <s v="81889412"/>
    <s v="POSTO ZERO UM"/>
    <s v="RIO VERDE"/>
    <s v="GO"/>
    <s v="ETANOL COMUM"/>
    <n v="527"/>
    <n v="15.29"/>
    <s v=" Km/L"/>
    <n v="150930"/>
    <n v="34.46"/>
    <n v="4.59"/>
    <n v="158.16999999999999"/>
    <s v="2"/>
    <s v="EXT - KSE LOCAÇOES"/>
    <s v="Planejamento Operaci"/>
    <s v="KSE LOCAÇOES"/>
    <m/>
    <d v="2026-04-09T00:00:00"/>
    <x v="0"/>
    <x v="1"/>
    <x v="12"/>
  </r>
  <r>
    <s v="TTS4A16"/>
    <s v="60645800108788589"/>
    <s v="09/04/2026 05:21:00"/>
    <s v="70267"/>
    <s v="DOUGLAS VASCONCELOS MOURA"/>
    <x v="32"/>
    <s v="Caminhonete"/>
    <s v="Caminhonete S10"/>
    <s v="CHEVROLET"/>
    <s v="75331003"/>
    <s v="SUPERVIA LAGOA"/>
    <s v="RIO VERDE"/>
    <s v="GO"/>
    <s v="DIESEL S-10"/>
    <n v="778"/>
    <n v="13.7"/>
    <s v=" Km/L"/>
    <n v="66342"/>
    <n v="56.79"/>
    <n v="7.69"/>
    <n v="436.72"/>
    <s v="0"/>
    <s v="Planejamento Operaci"/>
    <s v="Planejamento Operaci"/>
    <s v="INSPECAO"/>
    <m/>
    <d v="2026-04-09T00:00:00"/>
    <x v="0"/>
    <x v="1"/>
    <x v="12"/>
  </r>
  <r>
    <s v="TTQ4C10"/>
    <s v="60645800106553930"/>
    <s v="09/04/2026 06:16:15"/>
    <s v="82380"/>
    <s v="ENILSON DE SOUSA CAETANO"/>
    <x v="31"/>
    <s v="Caminhonete"/>
    <s v="Caminhonete S10"/>
    <s v="CHEVROLET"/>
    <s v="53081700"/>
    <s v="POSTO Z   Z SANTA MA"/>
    <s v="GUAPO"/>
    <s v="GO"/>
    <s v="DIESEL S-10"/>
    <n v="879"/>
    <n v="13.08"/>
    <s v=" Km/L"/>
    <n v="169146"/>
    <n v="67.2"/>
    <n v="7.44"/>
    <n v="499.99"/>
    <s v="0"/>
    <s v="Planejamento Operaci"/>
    <s v="Planejamento Operaci"/>
    <s v="INSPECAO"/>
    <m/>
    <d v="2026-04-09T00:00:00"/>
    <x v="0"/>
    <x v="1"/>
    <x v="12"/>
  </r>
  <r>
    <s v="TUQ2H91"/>
    <s v="60645800107558597"/>
    <s v="09/04/2026 06:34:28"/>
    <s v="87954"/>
    <s v="DANIEL GONÇALVES"/>
    <x v="66"/>
    <s v="Caminhonete"/>
    <s v="SAVEIRO CD RB MF"/>
    <s v="VOLKSWAGEN"/>
    <s v="75331003"/>
    <s v="SUPERVIA LAGOA"/>
    <s v="RIO VERDE"/>
    <s v="GO"/>
    <s v="ETANOL COMUM"/>
    <n v="341"/>
    <n v="7.55"/>
    <s v=" Km/L"/>
    <n v="41183"/>
    <n v="45.15"/>
    <n v="4.59"/>
    <n v="207.24"/>
    <s v="0"/>
    <s v="EXT - KSE LOCAÇOES"/>
    <s v="Planejamento Operaci"/>
    <s v="KSE LOCAÇOES"/>
    <m/>
    <d v="2026-04-09T00:00:00"/>
    <x v="0"/>
    <x v="1"/>
    <x v="12"/>
  </r>
  <r>
    <s v="FKM6D96"/>
    <s v="60645800105124347"/>
    <s v="09/04/2026 06:45:55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112.25"/>
    <n v="7.8"/>
    <n v="875.57"/>
    <s v="90424251"/>
    <s v="EXT - SAO PEDRO"/>
    <s v="Planejamento Operaci"/>
    <s v="SAO PEDRO"/>
    <m/>
    <d v="2026-04-09T00:00:00"/>
    <x v="0"/>
    <x v="1"/>
    <x v="7"/>
  </r>
  <r>
    <s v="TFP3B22"/>
    <s v="60645800105143720"/>
    <s v="09/04/2026 07:13:24"/>
    <s v="02769"/>
    <s v="ANDRE LUIS PAULINO"/>
    <x v="6"/>
    <s v="Automóvel"/>
    <s v="ARGO"/>
    <s v="FIAT"/>
    <s v="64191102"/>
    <s v="AUTO POSTO PIRETT"/>
    <s v="GOIATUBA"/>
    <s v="GO"/>
    <s v="ETANOL COMUM"/>
    <n v="269"/>
    <n v="9.1300000000000008"/>
    <s v=" Km/L"/>
    <n v="59715"/>
    <n v="29.47"/>
    <n v="5.29"/>
    <n v="155.9"/>
    <s v="1"/>
    <s v="Planejamento Operaci"/>
    <s v="Planejamento Operaci"/>
    <s v="Operacional"/>
    <m/>
    <d v="2026-04-09T00:00:00"/>
    <x v="0"/>
    <x v="1"/>
    <x v="4"/>
  </r>
  <r>
    <s v="QSW6J59"/>
    <s v="60645800106460000"/>
    <s v="09/04/2026 07:13:49"/>
    <s v="02763"/>
    <s v="JENIVALDO JESUS MATOS"/>
    <x v="28"/>
    <s v="EQUIPAMENTOS"/>
    <s v="CAMINHÃO PIPA"/>
    <s v="OUTROS"/>
    <s v="41826312"/>
    <s v="AUTO POSTO JACARE"/>
    <s v="ACREUNA"/>
    <s v="GO"/>
    <s v="DIESEL S-10"/>
    <n v="453"/>
    <n v="3.82"/>
    <s v=" Km/L"/>
    <n v="26594"/>
    <n v="118.62"/>
    <n v="7.8"/>
    <n v="925.28"/>
    <s v="90425930"/>
    <s v="EXT - LUCCA JR"/>
    <s v="Planejamento Operaci"/>
    <s v="LUCCA JR"/>
    <m/>
    <d v="2026-04-09T00:00:00"/>
    <x v="0"/>
    <x v="1"/>
    <x v="11"/>
  </r>
  <r>
    <s v="TUF2B45"/>
    <s v="60645800106472420"/>
    <s v="09/04/2026 07:24:40"/>
    <s v="00047"/>
    <s v="KARLA THAISE SILVA CARVALHO"/>
    <x v="37"/>
    <s v="Caminhonete"/>
    <s v="SAVEIRO CS RB MF"/>
    <s v="VW"/>
    <s v="85314604"/>
    <s v="MB POSTOS"/>
    <s v="GOIANIA"/>
    <s v="GO"/>
    <s v="ETANOL COMUM"/>
    <n v="391"/>
    <n v="9.66"/>
    <s v=" Km/L"/>
    <n v="157439"/>
    <n v="40.479999999999997"/>
    <n v="4.99"/>
    <n v="202"/>
    <s v="1"/>
    <s v="EXT - KSE LOCAÇOES"/>
    <s v="Planejamento Operaci"/>
    <s v="KSE LOCAÇOES"/>
    <m/>
    <d v="2026-04-09T00:00:00"/>
    <x v="0"/>
    <x v="1"/>
    <x v="12"/>
  </r>
  <r>
    <s v="TFE6B22"/>
    <s v="60645800105124428"/>
    <s v="09/04/2026 07:45:02"/>
    <s v="03608"/>
    <s v="WEIDER DA SILVA RODRIGUES"/>
    <x v="1"/>
    <s v="Automóvel"/>
    <s v="ARGO"/>
    <s v="FIAT"/>
    <s v="53081700"/>
    <s v="POSTO Z   Z SANTA MA"/>
    <s v="GUAPO"/>
    <s v="GO"/>
    <s v="ETANOL COMUM"/>
    <n v="418"/>
    <n v="11.35"/>
    <s v=" Km/L"/>
    <n v="54564"/>
    <n v="36.82"/>
    <n v="4.1900000000000004"/>
    <n v="154.27000000000001"/>
    <s v="0"/>
    <s v="Planejamento Operaci"/>
    <s v="Planejamento Operaci"/>
    <s v="Operacional"/>
    <m/>
    <d v="2026-04-09T00:00:00"/>
    <x v="0"/>
    <x v="1"/>
    <x v="1"/>
  </r>
  <r>
    <s v="TFR8B59"/>
    <s v="60645800105143681"/>
    <s v="09/04/2026 07:53:25"/>
    <s v="92635"/>
    <s v="ADENILDO BARBOSA DUTRA"/>
    <x v="8"/>
    <s v="Automóvel"/>
    <s v="ARGO"/>
    <s v="FIAT"/>
    <s v="53081700"/>
    <s v="POSTO Z   Z SANTA MA"/>
    <s v="GUAPO"/>
    <s v="GO"/>
    <s v="ETANOL COMUM"/>
    <n v="327"/>
    <n v="8.85"/>
    <s v=" Km/L"/>
    <n v="27083"/>
    <n v="36.94"/>
    <n v="4.1900000000000004"/>
    <n v="154.78"/>
    <s v="0"/>
    <s v="Planejamento Operaci"/>
    <s v="Planejamento Operaci"/>
    <s v="Operacional"/>
    <m/>
    <d v="2026-04-09T00:00:00"/>
    <x v="0"/>
    <x v="1"/>
    <x v="5"/>
  </r>
  <r>
    <s v="TTY2C25"/>
    <s v="60645800106472430"/>
    <s v="09/04/2026 07:53:57"/>
    <s v="59829"/>
    <s v="AGDA GOMES DA SILVA RODRIGUES"/>
    <x v="38"/>
    <s v="Caminhonete"/>
    <s v="SAVEIRO CS RB MF"/>
    <s v="VW"/>
    <s v="46286315"/>
    <s v="POSTO CENTRAL"/>
    <s v="BOM JESUS"/>
    <s v="GO"/>
    <s v="ETANOL COMUM"/>
    <n v="437"/>
    <n v="22.84"/>
    <s v=" Km/L"/>
    <n v="134311"/>
    <n v="19.13"/>
    <n v="4.9909999999999997"/>
    <n v="95.48"/>
    <s v="1"/>
    <s v="EXT - KSE LOCAÇOES"/>
    <s v="Planejamento Operaci"/>
    <s v="KSE LOCAÇOES"/>
    <m/>
    <d v="2026-04-09T00:00:00"/>
    <x v="0"/>
    <x v="1"/>
    <x v="12"/>
  </r>
  <r>
    <s v="TGL4J09"/>
    <s v="60645800105143360"/>
    <s v="09/04/2026 07:57:59"/>
    <s v="40379"/>
    <s v="JESTER LUCAS GOUVEIA SANTOS"/>
    <x v="17"/>
    <s v="Automóvel"/>
    <s v="ARGO"/>
    <s v="FIAT"/>
    <s v="36603412"/>
    <s v="POSTO DO RATINHO"/>
    <s v="GOIANIA"/>
    <s v="GO"/>
    <s v="ETANOL COMUM"/>
    <n v="329"/>
    <n v="8.25"/>
    <s v=" Km/L"/>
    <n v="25587"/>
    <n v="39.869999999999997"/>
    <n v="5.67"/>
    <n v="226.06"/>
    <s v="1"/>
    <s v="Planejamento Operaci"/>
    <s v="Planejamento Operaci"/>
    <s v="Operacional"/>
    <m/>
    <d v="2026-04-09T00:00:00"/>
    <x v="0"/>
    <x v="1"/>
    <x v="1"/>
  </r>
  <r>
    <s v="TFY6E09"/>
    <s v="60645800105143700"/>
    <s v="09/04/2026 07:58:12"/>
    <s v="04380"/>
    <s v="PAULO ROBERTO BATISTA DE MOURA JUNIOR"/>
    <x v="15"/>
    <s v="Automóvel"/>
    <s v="ARGO"/>
    <s v="FIAT"/>
    <s v="34251011"/>
    <s v="DECIO ARAPORA"/>
    <s v="ARAPORA"/>
    <s v="MG"/>
    <s v="ETANOL COMUM"/>
    <n v="455"/>
    <n v="10.44"/>
    <s v=" Km/L"/>
    <n v="48194"/>
    <n v="43.59"/>
    <n v="4.6900000000000004"/>
    <n v="204.44"/>
    <s v="202604090757"/>
    <s v="Planejamento Operaci"/>
    <s v="Planejamento Operaci"/>
    <s v="Operacional"/>
    <m/>
    <d v="2026-04-09T00:00:00"/>
    <x v="0"/>
    <x v="1"/>
    <x v="1"/>
  </r>
  <r>
    <s v="TFS3C72"/>
    <s v="60645800105143738"/>
    <s v="09/04/2026 08:12:13"/>
    <s v="00271"/>
    <s v="HEDER OLIVEIRA SANTANA"/>
    <x v="9"/>
    <s v="Automóvel"/>
    <s v="ARGO"/>
    <s v="FIAT"/>
    <s v="41826312"/>
    <s v="AUTO POSTO JACARE"/>
    <s v="ACREUNA"/>
    <s v="GO"/>
    <s v="ETANOL COMUM"/>
    <n v="324"/>
    <n v="8.43"/>
    <s v=" Km/L"/>
    <n v="93604"/>
    <n v="38.44"/>
    <n v="4.79"/>
    <n v="184.13"/>
    <s v="90429437"/>
    <s v="Planejamento Operaci"/>
    <s v="Planejamento Operaci"/>
    <s v="Operacional"/>
    <m/>
    <d v="2026-04-09T00:00:00"/>
    <x v="0"/>
    <x v="1"/>
    <x v="4"/>
  </r>
  <r>
    <s v="TFT0E74"/>
    <s v="60645800106437639"/>
    <s v="09/04/2026 08:30:35"/>
    <s v="41967"/>
    <s v="DANIEL SEVERO AMARAL"/>
    <x v="73"/>
    <s v="Automóvel"/>
    <s v="COROLLA"/>
    <s v="TOYOTA"/>
    <s v="36603412"/>
    <s v="POSTO DO RATINHO"/>
    <s v="GOIANIA"/>
    <s v="GO"/>
    <s v="GASOLINA COMUM"/>
    <n v="0"/>
    <n v="0"/>
    <s v=" Km/L"/>
    <n v="37"/>
    <n v="42.49"/>
    <n v="6.97"/>
    <n v="296.16000000000003"/>
    <s v="1"/>
    <s v="Planejamento Operaci"/>
    <s v="Planejamento Operaci"/>
    <s v="Operacional"/>
    <m/>
    <d v="2026-04-09T00:00:00"/>
    <x v="0"/>
    <x v="1"/>
    <x v="8"/>
  </r>
  <r>
    <s v="TFX8A49"/>
    <s v="60645800105143673"/>
    <s v="09/04/2026 08:35:05"/>
    <s v="04326"/>
    <s v="RAYSSA MILHOMENS PEREIRA"/>
    <x v="12"/>
    <s v="Automóvel"/>
    <s v="ARGO"/>
    <s v="FIAT"/>
    <s v="75331801"/>
    <s v="DECIO CEZARINA"/>
    <s v="CEZARINA"/>
    <s v="GO"/>
    <s v="ETANOL COMUM"/>
    <n v="332"/>
    <n v="9"/>
    <s v=" Km/L"/>
    <n v="24356"/>
    <n v="36.880000000000003"/>
    <n v="4.6900000000000004"/>
    <n v="172.97"/>
    <s v="202604090834"/>
    <s v="Planejamento Operaci"/>
    <s v="Planejamento Operaci"/>
    <s v="Operacional"/>
    <m/>
    <d v="2026-04-09T00:00:00"/>
    <x v="0"/>
    <x v="1"/>
    <x v="0"/>
  </r>
  <r>
    <s v="TGE1F64"/>
    <s v="60645800106437404"/>
    <s v="09/04/2026 09:07:57"/>
    <s v="70145"/>
    <s v="LUCAS HENRIQUE MAGALHAES DE SOUZA "/>
    <x v="33"/>
    <s v="Caminhonete"/>
    <s v="AMBULANCIA DUCATO"/>
    <s v="FIAT"/>
    <s v="13342911"/>
    <s v="SANTA HELENA DE GOIAS"/>
    <s v="SANTA HELENA DE GOIAS"/>
    <s v="GO"/>
    <s v="DIESEL S-10"/>
    <n v="340"/>
    <n v="5.72"/>
    <s v=" Km/L"/>
    <n v="16400"/>
    <n v="59.42"/>
    <n v="8.09"/>
    <n v="480.72"/>
    <s v="1775736436"/>
    <s v="Planejamento Operaci"/>
    <s v="Planejamento Operaci"/>
    <s v="Operacional"/>
    <m/>
    <d v="2026-04-09T00:00:00"/>
    <x v="0"/>
    <x v="1"/>
    <x v="13"/>
  </r>
  <r>
    <s v="SQZ2J86"/>
    <s v="60645800106437760"/>
    <s v="09/04/2026 09:44:39"/>
    <s v="00386"/>
    <s v="RAFAEL SOUZA LIMA"/>
    <x v="72"/>
    <s v="Caminhonete"/>
    <s v="SAVEIRO"/>
    <s v="VOLKSWAGEN"/>
    <s v="88866609"/>
    <s v="AUTO POSTO HUDSON RV"/>
    <s v="RIO VERDE"/>
    <s v="GO"/>
    <s v="ETANOL COMUM"/>
    <n v="338"/>
    <n v="7.41"/>
    <s v=" Km/L"/>
    <n v="170898"/>
    <n v="45.64"/>
    <n v="4.7910000000000004"/>
    <n v="218.66"/>
    <s v="90435014"/>
    <s v="EXT - KSE LOCAÇOES"/>
    <s v="Planejamento Operaci"/>
    <s v="INSPECAO"/>
    <m/>
    <d v="2026-04-09T00:00:00"/>
    <x v="0"/>
    <x v="1"/>
    <x v="12"/>
  </r>
  <r>
    <s v="TFW2H32"/>
    <s v="60645800105143835"/>
    <s v="09/04/2026 10:08:13"/>
    <s v="99638"/>
    <s v="LAFAIETE DE SOUZA SANTOS"/>
    <x v="10"/>
    <s v="Automóvel"/>
    <s v="ARGO"/>
    <s v="FIAT"/>
    <s v="75331801"/>
    <s v="DECIO CEZARINA"/>
    <s v="CEZARINA"/>
    <s v="GO"/>
    <s v="ETANOL COMUM"/>
    <n v="315"/>
    <n v="9.6199999999999992"/>
    <s v=" Km/L"/>
    <n v="67930"/>
    <n v="32.729999999999997"/>
    <n v="4.6900000000000004"/>
    <n v="153.5"/>
    <s v="202604091007"/>
    <s v="Planejamento Operaci"/>
    <s v="Planejamento Operaci"/>
    <s v="Operacional"/>
    <m/>
    <d v="2026-04-09T00:00:00"/>
    <x v="0"/>
    <x v="1"/>
    <x v="3"/>
  </r>
  <r>
    <s v="TTV4H65"/>
    <s v="60645800107557973"/>
    <s v="09/04/2026 10:08:36"/>
    <s v="52982"/>
    <s v="ROBERTO ANTONIO DE MELO"/>
    <x v="65"/>
    <s v="Caminhonete"/>
    <s v="SAVEIRO CD RB MF"/>
    <s v="VOLKSWAGEN"/>
    <s v="41826312"/>
    <s v="AUTO POSTO JACARE"/>
    <s v="ACREUNA"/>
    <s v="GO"/>
    <s v="ETANOL COMUM"/>
    <n v="456"/>
    <n v="10.050000000000001"/>
    <s v=" Km/L"/>
    <n v="46879"/>
    <n v="45.38"/>
    <n v="4.7910000000000004"/>
    <n v="217.4"/>
    <s v="90436416"/>
    <s v="EXT - KSE LOCAÇOES"/>
    <s v="Planejamento Operaci"/>
    <s v="KSE LOCAÇOES"/>
    <m/>
    <d v="2026-04-09T00:00:00"/>
    <x v="0"/>
    <x v="1"/>
    <x v="12"/>
  </r>
  <r>
    <s v="TGM2I26"/>
    <s v="60645800106958050"/>
    <s v="09/04/2026 10:14:50"/>
    <s v="59226"/>
    <s v="PASCHOAL FAVORITTO DE QUEIROZ"/>
    <x v="52"/>
    <s v="Utilitário"/>
    <s v="FIORINO"/>
    <s v="FIAT"/>
    <s v="87183400"/>
    <s v="MARAJO GUAPO"/>
    <s v="GUAPO"/>
    <s v="GO"/>
    <s v="ETANOL COMUM"/>
    <n v="387"/>
    <n v="7.9"/>
    <s v=" Km/L"/>
    <n v="27658"/>
    <n v="49"/>
    <n v="4.1900000000000004"/>
    <n v="205.31"/>
    <s v="0"/>
    <s v="EXT - KSE LOCAÇOES"/>
    <s v="Planejamento Operaci"/>
    <s v="Operacional"/>
    <m/>
    <d v="2026-04-09T00:00:00"/>
    <x v="0"/>
    <x v="1"/>
    <x v="5"/>
  </r>
  <r>
    <s v="TTP5B47"/>
    <s v="60645800106472110"/>
    <s v="09/04/2026 10:26:15"/>
    <s v="00149"/>
    <s v="MANOELITO METROVICH LIMA"/>
    <x v="40"/>
    <s v="Caminhonete"/>
    <s v="SAVEIRO CS RB MF"/>
    <s v="VW"/>
    <s v="75331801"/>
    <s v="DECIO CEZARINA"/>
    <s v="CEZARINA"/>
    <s v="GO"/>
    <s v="ETANOL COMUM"/>
    <n v="522"/>
    <n v="10.89"/>
    <s v=" Km/L"/>
    <n v="155719"/>
    <n v="47.95"/>
    <n v="4.6900000000000004"/>
    <n v="224.89"/>
    <s v="202604091025"/>
    <s v="EXT - KSE LOCAÇOES"/>
    <s v="Planejamento Operaci"/>
    <s v="KSE LOCAÇOES"/>
    <m/>
    <d v="2026-04-09T00:00:00"/>
    <x v="0"/>
    <x v="1"/>
    <x v="12"/>
  </r>
  <r>
    <s v="JHQ4B46"/>
    <s v="60645800105124177"/>
    <s v="09/04/2026 10:53:24"/>
    <s v="43356"/>
    <s v="JOSE ALECRIM DA SILVA"/>
    <x v="19"/>
    <s v="Caminhão"/>
    <s v="17-220/17-220"/>
    <s v="VW"/>
    <s v="81870100"/>
    <s v="POSTO MILLENIUM DIMAG"/>
    <s v="APARECIDA DE GOIANIA"/>
    <s v="GO"/>
    <s v="DIESEL COMUM"/>
    <n v="0"/>
    <n v="0"/>
    <s v=" Km/L"/>
    <n v="0"/>
    <n v="231.4"/>
    <n v="7.25"/>
    <n v="1677.69"/>
    <s v="125543"/>
    <s v="EXT - SAO PEDRO"/>
    <s v="Planejamento Operaci"/>
    <s v="SAO PEDRO"/>
    <m/>
    <d v="2026-04-09T00:00:00"/>
    <x v="0"/>
    <x v="1"/>
    <x v="7"/>
  </r>
  <r>
    <s v="TFN0D12"/>
    <s v="60645800105143746"/>
    <s v="09/04/2026 11:10:15"/>
    <s v="00390"/>
    <s v="SILVINO JOSE DE BRITO"/>
    <x v="5"/>
    <s v="Automóvel"/>
    <s v="ARGO"/>
    <s v="FIAT"/>
    <s v="75331801"/>
    <s v="DECIO CEZARINA"/>
    <s v="CEZARINA"/>
    <s v="GO"/>
    <s v="ETANOL COMUM"/>
    <n v="215"/>
    <n v="9.51"/>
    <s v=" Km/L"/>
    <n v="44871"/>
    <n v="22.6"/>
    <n v="4.6900000000000004"/>
    <n v="105.99"/>
    <s v="202604091109"/>
    <s v="Planejamento Operaci"/>
    <s v="Planejamento Operaci"/>
    <s v="Operacional"/>
    <m/>
    <d v="2026-04-09T00:00:00"/>
    <x v="0"/>
    <x v="1"/>
    <x v="3"/>
  </r>
  <r>
    <s v="TFI3B19"/>
    <s v="60645800105926941"/>
    <s v="09/04/2026 11:34:20"/>
    <s v="70214"/>
    <s v="IGOR LEMES FERNANDES"/>
    <x v="4"/>
    <s v="Automóvel"/>
    <s v="ARGO"/>
    <s v="FIAT"/>
    <s v="88866609"/>
    <s v="AUTO POSTO HUDSON RV"/>
    <s v="RIO VERDE"/>
    <s v="GO"/>
    <s v="ETANOL COMUM"/>
    <n v="364"/>
    <n v="10.76"/>
    <s v=" Km/L"/>
    <n v="94105"/>
    <n v="33.83"/>
    <n v="4.7910000000000004"/>
    <n v="162.09"/>
    <s v="90441616"/>
    <s v="Planejamento Operaci"/>
    <s v="Planejamento Operaci"/>
    <s v="Operacional"/>
    <m/>
    <d v="2026-04-09T00:00:00"/>
    <x v="0"/>
    <x v="1"/>
    <x v="0"/>
  </r>
  <r>
    <s v="TFL8I14"/>
    <s v="60645800106437530"/>
    <s v="09/04/2026 12:24:22"/>
    <s v="14914"/>
    <s v="OBERDAN PEREIRA DE AZEVEDO"/>
    <x v="57"/>
    <s v="EQUIPAMENTOS"/>
    <s v="AMBULANCIA"/>
    <s v="OUTROS"/>
    <s v="46286315"/>
    <s v="POSTO CENTRAL"/>
    <s v="BOM JESUS"/>
    <s v="GO"/>
    <s v="DIESEL S-10"/>
    <n v="242"/>
    <n v="6.73"/>
    <s v=" Km/L"/>
    <n v="14047"/>
    <n v="35.950000000000003"/>
    <n v="7.992"/>
    <n v="287.3"/>
    <s v="1"/>
    <s v="Planejamento Operaci"/>
    <s v="Planejamento Operaci"/>
    <s v="Operacional"/>
    <m/>
    <d v="2026-04-09T00:00:00"/>
    <x v="0"/>
    <x v="1"/>
    <x v="13"/>
  </r>
  <r>
    <s v="TTT2H95"/>
    <s v="60645800106472477"/>
    <s v="09/04/2026 12:49:45"/>
    <s v="46440"/>
    <s v="PAULO SOUSA DIAS"/>
    <x v="63"/>
    <s v="Caminhonete"/>
    <s v="SAVEIRO CS RB MF"/>
    <s v="VW"/>
    <s v="45308900"/>
    <s v="POSTO LUPATINI"/>
    <s v="SANTO ANTONIO DA BARRA"/>
    <s v="GO"/>
    <s v="ETANOL COMUM"/>
    <n v="416"/>
    <n v="10.199999999999999"/>
    <s v=" Km/L"/>
    <n v="137316"/>
    <n v="40.79"/>
    <n v="4.99"/>
    <n v="203.54"/>
    <s v="1"/>
    <s v="EXT - KSE LOCAÇOES"/>
    <s v="Planejamento Operaci"/>
    <s v="KSE LOCAÇOES"/>
    <m/>
    <d v="2026-04-09T00:00:00"/>
    <x v="0"/>
    <x v="1"/>
    <x v="12"/>
  </r>
  <r>
    <s v="TFX7J72"/>
    <s v="60645800105836505"/>
    <s v="09/04/2026 13:16:03"/>
    <s v="03126"/>
    <s v="PEDRO PAULO SILVA SANTOS"/>
    <x v="11"/>
    <s v="Automóvel"/>
    <s v="ARGO"/>
    <s v="FIAT"/>
    <s v="45307105"/>
    <s v="POSTO GIRASSOL"/>
    <s v="ITUMBIARA"/>
    <s v="GO"/>
    <s v="ETANOL COMUM"/>
    <n v="263"/>
    <n v="8.75"/>
    <s v=" Km/L"/>
    <n v="74152"/>
    <n v="30.05"/>
    <n v="4.6900000000000004"/>
    <n v="140.93"/>
    <s v="904476"/>
    <s v="Planejamento Operaci"/>
    <s v="Planejamento Operaci"/>
    <s v="Operacional"/>
    <m/>
    <d v="2026-04-09T00:00:00"/>
    <x v="0"/>
    <x v="1"/>
    <x v="4"/>
  </r>
  <r>
    <s v="TTY2C25"/>
    <s v="60645800106472430"/>
    <s v="09/04/2026 13:29:33"/>
    <s v="59829"/>
    <s v="AGDA GOMES DA SILVA RODRIGUES"/>
    <x v="38"/>
    <s v="Caminhonete"/>
    <s v="SAVEIRO CS RB MF"/>
    <s v="VW"/>
    <s v="46286315"/>
    <s v="POSTO CENTRAL"/>
    <s v="BOM JESUS"/>
    <s v="GO"/>
    <s v="ETANOL COMUM"/>
    <n v="199"/>
    <n v="3.99"/>
    <s v=" Km/L"/>
    <n v="134510"/>
    <n v="49.87"/>
    <n v="4.99"/>
    <n v="248.85"/>
    <s v="1"/>
    <s v="EXT - KSE LOCAÇOES"/>
    <s v="Planejamento Operaci"/>
    <s v="KSE LOCAÇOES"/>
    <m/>
    <d v="2026-04-09T00:00:00"/>
    <x v="0"/>
    <x v="1"/>
    <x v="12"/>
  </r>
  <r>
    <s v="TFY3C02"/>
    <s v="60645800105143770"/>
    <s v="09/04/2026 14:11:05"/>
    <s v="93324"/>
    <s v="PAULO ROBERTO BALBINO FERREIRA"/>
    <x v="14"/>
    <s v="Automóvel"/>
    <s v="ARGO"/>
    <s v="FIAT"/>
    <s v="92242703"/>
    <s v="POSTO RODAO SUL"/>
    <s v="GOIANIA"/>
    <s v="GO"/>
    <s v="ETANOL COMUM"/>
    <n v="319"/>
    <n v="10.199999999999999"/>
    <s v=" Km/L"/>
    <n v="25109"/>
    <n v="31.26"/>
    <n v="3.97"/>
    <n v="124.1"/>
    <s v="1"/>
    <s v="Planejamento Operaci"/>
    <s v="Planejamento Operaci"/>
    <s v="Operacional"/>
    <m/>
    <d v="2026-04-09T00:00:00"/>
    <x v="0"/>
    <x v="1"/>
    <x v="0"/>
  </r>
  <r>
    <s v="RBP0A22"/>
    <s v="60645800106437700"/>
    <s v="09/04/2026 14:24:29"/>
    <s v="70721"/>
    <s v="PAULO HENRIQUE SILVA COSTA"/>
    <x v="68"/>
    <s v="Utilitário"/>
    <s v="STRADA"/>
    <s v="FIAT"/>
    <s v="41826312"/>
    <s v="AUTO POSTO JACARE"/>
    <s v="ACREUNA"/>
    <s v="GO"/>
    <s v="ETANOL COMUM"/>
    <n v="271"/>
    <n v="6.9"/>
    <s v=" Km/L"/>
    <n v="56511"/>
    <n v="39.25"/>
    <n v="4.79"/>
    <n v="188.01"/>
    <s v="90451770"/>
    <s v="Planejamento Operaci"/>
    <s v="Planejamento Operaci"/>
    <s v="TI e Automação"/>
    <m/>
    <d v="2026-04-09T00:00:00"/>
    <x v="0"/>
    <x v="1"/>
    <x v="5"/>
  </r>
  <r>
    <s v="TFP3B22"/>
    <s v="60645800105143720"/>
    <s v="09/04/2026 14:34:35"/>
    <s v="02769"/>
    <s v="ANDRE LUIS PAULINO"/>
    <x v="6"/>
    <s v="Automóvel"/>
    <s v="ARGO"/>
    <s v="FIAT"/>
    <s v="45308900"/>
    <s v="POSTO LUPATINI"/>
    <s v="SANTO ANTONIO DA BARRA"/>
    <s v="GO"/>
    <s v="ETANOL COMUM"/>
    <n v="373"/>
    <n v="9.61"/>
    <s v=" Km/L"/>
    <n v="60088"/>
    <n v="38.82"/>
    <n v="4.99"/>
    <n v="193.71"/>
    <s v="1"/>
    <s v="Planejamento Operaci"/>
    <s v="Planejamento Operaci"/>
    <s v="Operacional"/>
    <m/>
    <d v="2026-04-09T00:00:00"/>
    <x v="0"/>
    <x v="1"/>
    <x v="4"/>
  </r>
  <r>
    <s v="SDJ8D65"/>
    <s v="60645800105555897"/>
    <s v="09/04/2026 14:37:04"/>
    <s v="04126"/>
    <s v="LEONARDO ARAUJO LAPERCHE "/>
    <x v="22"/>
    <s v="Caminhonete"/>
    <s v="RAMPAGE"/>
    <s v="RAM"/>
    <s v="13335016"/>
    <s v="POSTO TREVO"/>
    <s v="RIO VERDE"/>
    <s v="GO"/>
    <s v="GASOLINA COMUM"/>
    <n v="433"/>
    <n v="8.0299999999999994"/>
    <s v=" Km/L"/>
    <n v="33070"/>
    <n v="53.9"/>
    <n v="6.79"/>
    <n v="365.98"/>
    <s v="90452562"/>
    <s v="Planejamento Operaci"/>
    <s v="Planejamento Operaci"/>
    <s v="Operacional"/>
    <m/>
    <d v="2026-04-09T00:00:00"/>
    <x v="0"/>
    <x v="1"/>
    <x v="8"/>
  </r>
  <r>
    <s v="TTR3A31"/>
    <s v="60645800106472404"/>
    <s v="09/04/2026 14:44:30"/>
    <s v="06404"/>
    <s v="FABIO BERNARDINO DA SILVA"/>
    <x v="53"/>
    <s v="Caminhonete"/>
    <s v="SAVEIRO CS RB MF"/>
    <s v="VW"/>
    <s v="46209914"/>
    <s v="DECIO RIO VERDE"/>
    <s v="RIO VERDE"/>
    <s v="GO"/>
    <s v="ETANOL COMUM"/>
    <n v="275"/>
    <n v="7.48"/>
    <s v=" Km/L"/>
    <n v="143701"/>
    <n v="36.76"/>
    <n v="4.79"/>
    <n v="176.08"/>
    <s v="202604091443"/>
    <s v="EXT - KSE LOCAÇOES"/>
    <s v="Planejamento Operaci"/>
    <s v="KSE LOCAÇOES"/>
    <m/>
    <d v="2026-04-09T00:00:00"/>
    <x v="0"/>
    <x v="1"/>
    <x v="12"/>
  </r>
  <r>
    <s v="TGK2G46"/>
    <s v="60645800106956305"/>
    <s v="09/04/2026 14:59:31"/>
    <s v="48710"/>
    <s v="GUSTAVO DA SILVA"/>
    <x v="59"/>
    <s v="Utilitário"/>
    <s v="FIORINO"/>
    <s v="FIAT"/>
    <s v="45308900"/>
    <s v="POSTO LUPATINI"/>
    <s v="SANTO ANTONIO DA BARRA"/>
    <s v="GO"/>
    <s v="ETANOL COMUM"/>
    <n v="270"/>
    <n v="9.19"/>
    <s v=" Km/L"/>
    <n v="21549"/>
    <n v="29.37"/>
    <n v="4.99"/>
    <n v="146.56"/>
    <s v="0"/>
    <s v="Planejamento Operaci"/>
    <s v="Planejamento Operaci"/>
    <s v="Operacional"/>
    <m/>
    <d v="2026-04-09T00:00:00"/>
    <x v="0"/>
    <x v="1"/>
    <x v="5"/>
  </r>
  <r>
    <s v="TUQ2H91"/>
    <s v="60645800107558597"/>
    <s v="09/04/2026 15:12:07"/>
    <s v="87954"/>
    <s v="DANIEL GONÇALVES"/>
    <x v="66"/>
    <s v="Caminhonete"/>
    <s v="SAVEIRO CD RB MF"/>
    <s v="VOLKSWAGEN"/>
    <s v="13335016"/>
    <s v="POSTO TREVO"/>
    <s v="RIO VERDE"/>
    <s v="GO"/>
    <s v="ETANOL COMUM"/>
    <n v="345"/>
    <n v="8.34"/>
    <s v=" Km/L"/>
    <n v="41528"/>
    <n v="41.38"/>
    <n v="4.99"/>
    <n v="206.5"/>
    <s v="90454651"/>
    <s v="EXT - KSE LOCAÇOES"/>
    <s v="Planejamento Operaci"/>
    <s v="KSE LOCAÇOES"/>
    <m/>
    <d v="2026-04-09T00:00:00"/>
    <x v="0"/>
    <x v="1"/>
    <x v="12"/>
  </r>
  <r>
    <s v="TUG2C45"/>
    <s v="60645800106437770"/>
    <s v="09/04/2026 15:19:06"/>
    <s v="03782"/>
    <s v="ELVIS MESSIAS FERNANDES"/>
    <x v="54"/>
    <s v="Utilitário"/>
    <s v="SAVEIRO"/>
    <s v="FIAT"/>
    <s v="13335016"/>
    <s v="POSTO TREVO"/>
    <s v="RIO VERDE"/>
    <s v="GO"/>
    <s v="ETANOL COMUM"/>
    <n v="209"/>
    <n v="4.79"/>
    <s v=" Km/L"/>
    <n v="151139"/>
    <n v="43.64"/>
    <n v="4.9909999999999997"/>
    <n v="217.81"/>
    <s v="90455069"/>
    <s v="EXT - KSE LOCAÇOES"/>
    <s v="Planejamento Operaci"/>
    <s v="KSE LOCAÇOES"/>
    <m/>
    <d v="2026-04-09T00:00:00"/>
    <x v="0"/>
    <x v="1"/>
    <x v="12"/>
  </r>
  <r>
    <s v="TTG6C15"/>
    <s v="60645800106437736"/>
    <s v="09/04/2026 15:54:47"/>
    <s v="71805"/>
    <s v="MURILO SOUZA BERNARDES"/>
    <x v="64"/>
    <s v="Utilitário"/>
    <s v="SAVEIRO"/>
    <s v="FIAT"/>
    <s v="69497411"/>
    <s v="DECIO L5"/>
    <s v="RIO VERDE"/>
    <s v="GO"/>
    <s v="ETANOL COMUM"/>
    <n v="378"/>
    <n v="7.82"/>
    <s v=" Km/L"/>
    <n v="44650"/>
    <n v="48.36"/>
    <n v="4.59"/>
    <n v="221.97"/>
    <s v="0"/>
    <s v="EXT - KSE LOCAÇOES"/>
    <s v="Planejamento Operaci"/>
    <s v="KSE LOCAÇOES"/>
    <m/>
    <d v="2026-04-09T00:00:00"/>
    <x v="0"/>
    <x v="1"/>
    <x v="1"/>
  </r>
  <r>
    <s v="TGC9A34"/>
    <s v="60645800106437250"/>
    <s v="09/04/2026 16:08:48"/>
    <s v="70390"/>
    <s v="CLEITON ANTONIO TAVARES HENRIQUE"/>
    <x v="48"/>
    <s v="EQUIPAMENTOS"/>
    <s v="AMBULANCIA"/>
    <s v="OUTROS"/>
    <s v="53081700"/>
    <s v="POSTO Z   Z SANTA MA"/>
    <s v="GUAPO"/>
    <s v="GO"/>
    <s v="DIESEL S-10"/>
    <n v="199"/>
    <n v="5.66"/>
    <s v=" Km/L"/>
    <n v="18256"/>
    <n v="35.18"/>
    <n v="7.44"/>
    <n v="261.74"/>
    <s v="0"/>
    <s v="Planejamento Operaci"/>
    <s v="Planejamento Operaci"/>
    <s v="Operacional"/>
    <m/>
    <d v="2026-04-09T00:00:00"/>
    <x v="0"/>
    <x v="1"/>
    <x v="13"/>
  </r>
  <r>
    <s v="TFS3C72"/>
    <s v="60645800105143738"/>
    <s v="09/04/2026 16:20:55"/>
    <s v="00271"/>
    <s v="HEDER OLIVEIRA SANTANA"/>
    <x v="9"/>
    <s v="Automóvel"/>
    <s v="ARGO"/>
    <s v="FIAT"/>
    <s v="41826312"/>
    <s v="AUTO POSTO JACARE"/>
    <s v="ACREUNA"/>
    <s v="GO"/>
    <s v="ETANOL COMUM"/>
    <n v="311"/>
    <n v="8.18"/>
    <s v=" Km/L"/>
    <n v="93915"/>
    <n v="38.020000000000003"/>
    <n v="4.79"/>
    <n v="182.12"/>
    <s v="90458817"/>
    <s v="Planejamento Operaci"/>
    <s v="Planejamento Operaci"/>
    <s v="Operacional"/>
    <m/>
    <d v="2026-04-09T00:00:00"/>
    <x v="0"/>
    <x v="1"/>
    <x v="4"/>
  </r>
  <r>
    <s v="TBE3B75"/>
    <s v="60645800105124380"/>
    <s v="09/04/2026 16:39:44"/>
    <s v="80246"/>
    <s v="FRANCISCO DE ASSIS SOARES"/>
    <x v="19"/>
    <s v="Caminhão"/>
    <s v="CAMINHAO CARROCERIA"/>
    <s v="OUTROS"/>
    <s v="45307105"/>
    <s v="POSTO GIRASSOL"/>
    <s v="ITUMBIARA"/>
    <s v="GO"/>
    <s v="DIESEL S-10"/>
    <n v="0"/>
    <n v="0"/>
    <s v=" Km/L"/>
    <n v="0"/>
    <n v="130.08000000000001"/>
    <n v="7.79"/>
    <n v="1013.32"/>
    <s v="904598"/>
    <s v="EXT - SAO PEDRO"/>
    <s v="Planejamento Operaci"/>
    <s v="SAO PEDRO"/>
    <m/>
    <d v="2026-04-09T00:00:00"/>
    <x v="0"/>
    <x v="1"/>
    <x v="7"/>
  </r>
  <r>
    <s v="TBE3B75"/>
    <m/>
    <s v="09/04/2026 16:44:53"/>
    <m/>
    <m/>
    <x v="19"/>
    <m/>
    <m/>
    <m/>
    <m/>
    <s v="POSTO GIRASSOL"/>
    <m/>
    <m/>
    <s v="ARLA-32"/>
    <n v="0"/>
    <n v="0"/>
    <s v=" Km/L"/>
    <n v="0"/>
    <n v="12.67"/>
    <m/>
    <n v="44.25"/>
    <m/>
    <m/>
    <m/>
    <m/>
    <m/>
    <d v="2026-04-09T00:00:00"/>
    <x v="0"/>
    <x v="1"/>
    <x v="7"/>
  </r>
  <r>
    <s v="TUW2D74"/>
    <s v="60645800105124310"/>
    <s v="09/04/2026 18:03:14"/>
    <s v="03339"/>
    <s v="MAYARA MARTINS DA SILVA SOUZA"/>
    <x v="35"/>
    <s v="Automóvel"/>
    <s v="CHEVROLET/S10 LS DD4"/>
    <s v="CHEVROLET"/>
    <s v="45307105"/>
    <s v="POSTO GIRASSOL"/>
    <s v="ITUMBIARA"/>
    <s v="GO"/>
    <s v="DIESEL S-10"/>
    <n v="945"/>
    <n v="14.83"/>
    <s v=" Km/L"/>
    <n v="135940"/>
    <n v="63.71"/>
    <n v="7.79"/>
    <n v="496.3"/>
    <s v="904649"/>
    <s v="Planejamento Operaci"/>
    <s v="Planejamento Operaci"/>
    <s v="Operacional"/>
    <m/>
    <d v="2026-04-09T00:00:00"/>
    <x v="0"/>
    <x v="1"/>
    <x v="12"/>
  </r>
  <r>
    <s v="TGL2B04"/>
    <s v="60645800106437315"/>
    <s v="09/04/2026 18:10:14"/>
    <s v="00951"/>
    <s v="HUGO HENRIQUE OLIVEIRA ROSA"/>
    <x v="45"/>
    <s v="EQUIPAMENTOS"/>
    <s v="AMBULANCIA"/>
    <s v="OUTROS"/>
    <s v="41826312"/>
    <s v="AUTO POSTO JACARE"/>
    <s v="ACREUNA"/>
    <s v="GO"/>
    <s v="DIESEL S-10"/>
    <n v="136"/>
    <n v="4.58"/>
    <s v=" Km/L"/>
    <n v="10098"/>
    <n v="29.72"/>
    <n v="7.8010000000000002"/>
    <n v="231.86"/>
    <s v="90465376"/>
    <s v="Planejamento Operaci"/>
    <s v="Planejamento Operaci"/>
    <s v="Operacional"/>
    <m/>
    <d v="2026-04-09T00:00:00"/>
    <x v="0"/>
    <x v="1"/>
    <x v="13"/>
  </r>
  <r>
    <s v="TUF2B45"/>
    <s v="60645800106472420"/>
    <s v="09/04/2026 18:11:32"/>
    <s v="00047"/>
    <s v="KARLA THAISE SILVA CARVALHO"/>
    <x v="37"/>
    <s v="Caminhonete"/>
    <s v="SAVEIRO CS RB MF"/>
    <s v="VW"/>
    <s v="85314604"/>
    <s v="MB POSTOS"/>
    <s v="GOIANIA"/>
    <s v="GO"/>
    <s v="ETANOL COMUM"/>
    <n v="393"/>
    <n v="8.61"/>
    <s v=" Km/L"/>
    <n v="157832"/>
    <n v="45.67"/>
    <n v="4.99"/>
    <n v="227.89"/>
    <s v="0"/>
    <s v="EXT - KSE LOCAÇOES"/>
    <s v="Planejamento Operaci"/>
    <s v="KSE LOCAÇOES"/>
    <m/>
    <d v="2026-04-09T00:00:00"/>
    <x v="0"/>
    <x v="1"/>
    <x v="12"/>
  </r>
  <r>
    <s v="TFX8A49"/>
    <s v="60645800105143673"/>
    <s v="09/04/2026 18:31:14"/>
    <s v="04326"/>
    <s v="RAYSSA MILHOMENS PEREIRA"/>
    <x v="12"/>
    <s v="Automóvel"/>
    <s v="ARGO"/>
    <s v="FIAT"/>
    <s v="75331801"/>
    <s v="DECIO CEZARINA"/>
    <s v="CEZARINA"/>
    <s v="GO"/>
    <s v="ETANOL COMUM"/>
    <n v="355"/>
    <n v="9.26"/>
    <s v=" Km/L"/>
    <n v="24711"/>
    <n v="38.32"/>
    <n v="4.6900000000000004"/>
    <n v="179.72"/>
    <s v="202604091830"/>
    <s v="Planejamento Operaci"/>
    <s v="Planejamento Operaci"/>
    <s v="Operacional"/>
    <m/>
    <d v="2026-04-09T00:00:00"/>
    <x v="0"/>
    <x v="1"/>
    <x v="0"/>
  </r>
  <r>
    <s v="TTQ4C10"/>
    <s v="60645800106553930"/>
    <s v="09/04/2026 18:36:43"/>
    <s v="93910"/>
    <s v="DIVINO AVELINO DOS SANTOS"/>
    <x v="31"/>
    <s v="Caminhonete"/>
    <s v="Caminhonete S10"/>
    <s v="CHEVROLET"/>
    <s v="87183400"/>
    <s v="MARAJO GUAPO"/>
    <s v="GUAPO"/>
    <s v="GO"/>
    <s v="DIESEL S-10"/>
    <n v="576"/>
    <n v="14.19"/>
    <s v=" Km/L"/>
    <n v="169722"/>
    <n v="40.6"/>
    <n v="7.49"/>
    <n v="304.08999999999997"/>
    <s v="0"/>
    <s v="Planejamento Operaci"/>
    <s v="Planejamento Operaci"/>
    <s v="INSPECAO"/>
    <m/>
    <d v="2026-04-09T00:00:00"/>
    <x v="0"/>
    <x v="1"/>
    <x v="12"/>
  </r>
  <r>
    <s v="TTT2H95"/>
    <s v="60645800106472477"/>
    <s v="09/04/2026 18:40:09"/>
    <s v="46440"/>
    <s v="PAULO SOUSA DIAS"/>
    <x v="63"/>
    <s v="Caminhonete"/>
    <s v="SAVEIRO CS RB MF"/>
    <s v="VW"/>
    <s v="45308900"/>
    <s v="POSTO LUPATINI"/>
    <s v="SANTO ANTONIO DA BARRA"/>
    <s v="GO"/>
    <s v="ETANOL COMUM"/>
    <n v="199"/>
    <n v="10.08"/>
    <s v=" Km/L"/>
    <n v="137515"/>
    <n v="19.739999999999998"/>
    <n v="4.99"/>
    <n v="98.5"/>
    <s v="0"/>
    <s v="EXT - KSE LOCAÇOES"/>
    <s v="Planejamento Operaci"/>
    <s v="KSE LOCAÇOES"/>
    <m/>
    <d v="2026-04-09T00:00:00"/>
    <x v="0"/>
    <x v="1"/>
    <x v="12"/>
  </r>
  <r>
    <s v="TEQ8G33"/>
    <s v="60645800105124371"/>
    <s v="09/04/2026 18:44:53"/>
    <s v="21706"/>
    <s v="LUIZ MARCELO NEVES"/>
    <x v="19"/>
    <s v="Caminhão"/>
    <s v="9-180"/>
    <s v="VOLKSWAGEN"/>
    <s v="81889412"/>
    <s v="POSTO ZERO UM"/>
    <s v="RIO VERDE"/>
    <s v="GO"/>
    <s v="DIESEL S-10"/>
    <n v="0"/>
    <n v="0"/>
    <s v=" Km/L"/>
    <n v="0"/>
    <n v="120"/>
    <n v="7.49"/>
    <n v="898.8"/>
    <s v="11"/>
    <s v="EXT - SAO PEDRO"/>
    <s v="Planejamento Operaci"/>
    <s v="SAO PEDRO"/>
    <m/>
    <d v="2026-04-09T00:00:00"/>
    <x v="0"/>
    <x v="1"/>
    <x v="7"/>
  </r>
  <r>
    <s v="TEQ8G33"/>
    <m/>
    <s v="09/04/2026 18:46:17"/>
    <m/>
    <m/>
    <x v="19"/>
    <m/>
    <m/>
    <m/>
    <m/>
    <s v="POSTO ZERO UM"/>
    <m/>
    <m/>
    <s v="ARLA-32"/>
    <n v="0"/>
    <n v="0"/>
    <s v=" Km/L"/>
    <n v="0"/>
    <n v="12.93"/>
    <m/>
    <n v="45.12"/>
    <m/>
    <m/>
    <m/>
    <m/>
    <m/>
    <d v="2026-04-09T00:00:00"/>
    <x v="0"/>
    <x v="1"/>
    <x v="7"/>
  </r>
  <r>
    <s v="TTP5B47"/>
    <s v="60645800106472110"/>
    <s v="09/04/2026 19:25:24"/>
    <s v="99531"/>
    <s v="RODRIGO RODRIGUES BARROS"/>
    <x v="40"/>
    <s v="Caminhonete"/>
    <s v="SAVEIRO CS RB MF"/>
    <s v="VW"/>
    <s v="75331801"/>
    <s v="DECIO CEZARINA"/>
    <s v="CEZARINA"/>
    <s v="GO"/>
    <s v="ETANOL COMUM"/>
    <n v="322"/>
    <n v="7.71"/>
    <s v=" Km/L"/>
    <n v="156041"/>
    <n v="41.79"/>
    <n v="4.6900000000000004"/>
    <n v="196"/>
    <s v="202604091924"/>
    <s v="EXT - KSE LOCAÇOES"/>
    <s v="Planejamento Operaci"/>
    <s v="KSE LOCAÇOES"/>
    <m/>
    <d v="2026-04-09T00:00:00"/>
    <x v="0"/>
    <x v="1"/>
    <x v="12"/>
  </r>
  <r>
    <s v="TTY2C25"/>
    <s v="60645800106472430"/>
    <s v="09/04/2026 19:31:21"/>
    <s v="48867"/>
    <s v="THAIS NADIA FERREIRA DOS SANTOS MARTINS"/>
    <x v="38"/>
    <s v="Caminhonete"/>
    <s v="SAVEIRO CS RB MF"/>
    <s v="VW"/>
    <s v="46286315"/>
    <s v="POSTO CENTRAL"/>
    <s v="BOM JESUS"/>
    <s v="GO"/>
    <s v="ETANOL COMUM"/>
    <n v="160"/>
    <n v="7.08"/>
    <s v=" Km/L"/>
    <n v="134670"/>
    <n v="22.6"/>
    <n v="4.99"/>
    <n v="112.77"/>
    <s v="1"/>
    <s v="EXT - KSE LOCAÇOES"/>
    <s v="Planejamento Operaci"/>
    <s v="KSE LOCAÇOES"/>
    <m/>
    <d v="2026-04-09T00:00:00"/>
    <x v="0"/>
    <x v="1"/>
    <x v="12"/>
  </r>
  <r>
    <s v="TTV4H65"/>
    <s v="60645800107557973"/>
    <s v="09/04/2026 19:33:26"/>
    <s v="74646"/>
    <s v="JUNIOR ALVES DOS SANTOS"/>
    <x v="65"/>
    <s v="Caminhonete"/>
    <s v="SAVEIRO CD RB MF"/>
    <s v="VOLKSWAGEN"/>
    <s v="41826312"/>
    <s v="AUTO POSTO JACARE"/>
    <s v="ACREUNA"/>
    <s v="GO"/>
    <s v="ETANOL COMUM"/>
    <n v="409"/>
    <n v="8.19"/>
    <s v=" Km/L"/>
    <n v="47288"/>
    <n v="49.93"/>
    <n v="4.7910000000000004"/>
    <n v="239.2"/>
    <s v="90470314"/>
    <s v="EXT - KSE LOCAÇOES"/>
    <s v="Planejamento Operaci"/>
    <s v="KSE LOCAÇOES"/>
    <m/>
    <d v="2026-04-09T00:00:00"/>
    <x v="0"/>
    <x v="1"/>
    <x v="12"/>
  </r>
  <r>
    <s v="TFM4H34"/>
    <s v="60645800106437340"/>
    <s v="09/04/2026 19:33:50"/>
    <s v="70145"/>
    <s v="LUCAS HENRIQUE MAGALHAES DE SOUZA "/>
    <x v="46"/>
    <s v="EQUIPAMENTOS"/>
    <s v="AMBULANCIA"/>
    <s v="OUTROS"/>
    <s v="45308900"/>
    <s v="POSTO LUPATINI"/>
    <s v="SANTO ANTONIO DA BARRA"/>
    <s v="GO"/>
    <s v="DIESEL S-10"/>
    <n v="279"/>
    <n v="5.63"/>
    <s v=" Km/L"/>
    <n v="12703"/>
    <n v="49.54"/>
    <n v="8.19"/>
    <n v="405.74"/>
    <s v="0"/>
    <s v="Planejamento Operaci"/>
    <s v="Planejamento Operaci"/>
    <s v="Operacional"/>
    <m/>
    <d v="2026-04-09T00:00:00"/>
    <x v="0"/>
    <x v="1"/>
    <x v="13"/>
  </r>
  <r>
    <s v="TGM4D76"/>
    <s v="60645800106437582"/>
    <s v="09/04/2026 19:39:49"/>
    <s v="33534"/>
    <s v="MARCOS ANTONIO MARCELINO DA SILVA"/>
    <x v="56"/>
    <s v="Caminhonete"/>
    <s v="FIORINO"/>
    <s v="FIAT"/>
    <s v="46286315"/>
    <s v="POSTO CENTRAL"/>
    <s v="BOM JESUS"/>
    <s v="GO"/>
    <s v="ETANOL COMUM"/>
    <n v="353"/>
    <n v="7.62"/>
    <s v=" Km/L"/>
    <n v="26765"/>
    <n v="46.3"/>
    <n v="4.99"/>
    <n v="231.06"/>
    <s v="1"/>
    <s v="Planejamento Operaci"/>
    <s v="Planejamento Operaci"/>
    <s v="Operacional"/>
    <m/>
    <d v="2026-04-09T00:00:00"/>
    <x v="0"/>
    <x v="1"/>
    <x v="5"/>
  </r>
  <r>
    <s v="TFP9I32"/>
    <s v="60645800105143819"/>
    <s v="09/04/2026 19:50:23"/>
    <s v="33861"/>
    <s v="FERNANDO DOS REIS GONÇALVES"/>
    <x v="7"/>
    <s v="Automóvel"/>
    <s v="ARGO"/>
    <s v="FIAT"/>
    <s v="31803903"/>
    <s v="BOM SUCESSO AUTO POSTO  24 HS"/>
    <s v="GOIANIA"/>
    <s v="GO"/>
    <s v="ETANOL COMUM"/>
    <n v="486"/>
    <n v="11.61"/>
    <s v=" Km/L"/>
    <n v="28770"/>
    <n v="41.86"/>
    <n v="5.27"/>
    <n v="220.6"/>
    <s v="1272526"/>
    <s v="Planejamento Operaci"/>
    <s v="Planejamento Operaci"/>
    <s v="Operacional"/>
    <m/>
    <d v="2026-04-09T00:00:00"/>
    <x v="0"/>
    <x v="1"/>
    <x v="4"/>
  </r>
  <r>
    <s v="TFE6B22"/>
    <s v="60645800105124428"/>
    <s v="09/04/2026 19:56:26"/>
    <s v="03608"/>
    <s v="WEIDER DA SILVA RODRIGUES"/>
    <x v="1"/>
    <s v="Automóvel"/>
    <s v="ARGO"/>
    <s v="FIAT"/>
    <s v="75331801"/>
    <s v="DECIO CEZARINA"/>
    <s v="CEZARINA"/>
    <s v="GO"/>
    <s v="ETANOL COMUM"/>
    <n v="384"/>
    <n v="11"/>
    <s v=" Km/L"/>
    <n v="54948"/>
    <n v="34.909999999999997"/>
    <n v="4.6900000000000004"/>
    <n v="163.72999999999999"/>
    <s v="202604091955"/>
    <s v="Planejamento Operaci"/>
    <s v="Planejamento Operaci"/>
    <s v="Operacional"/>
    <m/>
    <d v="2026-04-09T00:00:00"/>
    <x v="0"/>
    <x v="1"/>
    <x v="1"/>
  </r>
  <r>
    <s v="TTS4A16"/>
    <s v="60645800108788589"/>
    <s v="09/04/2026 20:10:40"/>
    <s v="70552"/>
    <s v="ARMANDO DA SILVA OLIVIEIRA NETO"/>
    <x v="32"/>
    <s v="Caminhonete"/>
    <s v="Caminhonete S10"/>
    <s v="CHEVROLET"/>
    <s v="53030006"/>
    <s v="KR TREVO"/>
    <s v="SANTA HELENA DE GOIAS"/>
    <s v="GO"/>
    <s v="DIESEL S-10"/>
    <n v="713"/>
    <n v="13.22"/>
    <s v=" Km/L"/>
    <n v="67055"/>
    <n v="53.95"/>
    <n v="7.99"/>
    <n v="431.06"/>
    <s v="90472590"/>
    <s v="Planejamento Operaci"/>
    <s v="Planejamento Operaci"/>
    <s v="INSPECAO"/>
    <m/>
    <d v="2026-04-09T00:00:00"/>
    <x v="0"/>
    <x v="1"/>
    <x v="12"/>
  </r>
  <r>
    <s v="TUF2B45"/>
    <s v="60645800106472420"/>
    <s v="09/04/2026 20:58:37"/>
    <s v="03398"/>
    <s v="JOSIMAR VENANCIO SANTOS SILVA"/>
    <x v="37"/>
    <s v="Caminhonete"/>
    <s v="SAVEIRO CS RB MF"/>
    <s v="VW"/>
    <s v="85314604"/>
    <s v="MB POSTOS"/>
    <s v="GOIANIA"/>
    <s v="GO"/>
    <s v="ETANOL COMUM"/>
    <n v="123"/>
    <n v="10.48"/>
    <s v=" Km/L"/>
    <n v="157955"/>
    <n v="11.74"/>
    <n v="4.99"/>
    <n v="58.58"/>
    <s v="0"/>
    <s v="EXT - KSE LOCAÇOES"/>
    <s v="Planejamento Operaci"/>
    <s v="KSE LOCAÇOES"/>
    <m/>
    <d v="2026-04-09T00:00:00"/>
    <x v="0"/>
    <x v="1"/>
    <x v="12"/>
  </r>
  <r>
    <s v="TFD2J89"/>
    <s v="60645800105143710"/>
    <s v="09/04/2026 21:20:06"/>
    <s v="07868"/>
    <s v="LUIZ FELIPE ROMEIRO GODOY"/>
    <x v="0"/>
    <s v="Automóvel"/>
    <s v="ARGO"/>
    <s v="FIAT"/>
    <s v="75331801"/>
    <s v="DECIO CEZARINA"/>
    <s v="CEZARINA"/>
    <s v="GO"/>
    <s v="ETANOL COMUM"/>
    <n v="534"/>
    <n v="15.63"/>
    <s v=" Km/L"/>
    <n v="28235"/>
    <n v="34.17"/>
    <n v="4.6900000000000004"/>
    <n v="160.26"/>
    <s v="202604092119"/>
    <s v="Planejamento Operaci"/>
    <s v="Planejamento Operaci"/>
    <s v="Operacional"/>
    <m/>
    <d v="2026-04-09T00:00:00"/>
    <x v="0"/>
    <x v="1"/>
    <x v="0"/>
  </r>
  <r>
    <s v="TTR3A31"/>
    <s v="60645800106472404"/>
    <s v="10/04/2026 01:29:09"/>
    <s v="01836"/>
    <s v="DANILLO ROSA CARDOSO"/>
    <x v="53"/>
    <s v="Caminhonete"/>
    <s v="SAVEIRO CS RB MF"/>
    <s v="VW"/>
    <s v="46209914"/>
    <s v="DECIO RIO VERDE"/>
    <s v="RIO VERDE"/>
    <s v="GO"/>
    <s v="ETANOL COMUM"/>
    <n v="418"/>
    <n v="9.31"/>
    <s v=" Km/L"/>
    <n v="144119"/>
    <n v="44.89"/>
    <n v="4.79"/>
    <n v="215.02"/>
    <s v="202604100128"/>
    <s v="EXT - KSE LOCAÇOES"/>
    <s v="Planejamento Operaci"/>
    <s v="KSE LOCAÇOES"/>
    <m/>
    <d v="2026-04-10T00:00:00"/>
    <x v="0"/>
    <x v="1"/>
    <x v="12"/>
  </r>
  <r>
    <s v="TUG2C45"/>
    <s v="60645800106437770"/>
    <s v="10/04/2026 03:31:14"/>
    <s v="02527"/>
    <s v="ALCIENE MARTINS PONTES"/>
    <x v="54"/>
    <s v="Utilitário"/>
    <s v="SAVEIRO"/>
    <s v="FIAT"/>
    <s v="81889412"/>
    <s v="POSTO ZERO UM"/>
    <s v="RIO VERDE"/>
    <s v="GO"/>
    <s v="ETANOL COMUM"/>
    <n v="433"/>
    <n v="10.09"/>
    <s v=" Km/L"/>
    <n v="151572"/>
    <n v="42.91"/>
    <n v="4.59"/>
    <n v="196.95"/>
    <s v="1"/>
    <s v="EXT - KSE LOCAÇOES"/>
    <s v="Planejamento Operaci"/>
    <s v="KSE LOCAÇOES"/>
    <m/>
    <d v="2026-04-10T00:00:00"/>
    <x v="0"/>
    <x v="1"/>
    <x v="12"/>
  </r>
  <r>
    <s v="TTV4H65"/>
    <s v="60645800107557973"/>
    <s v="10/04/2026 03:44:14"/>
    <s v="74646"/>
    <s v="JUNIOR ALVES DOS SANTOS"/>
    <x v="65"/>
    <s v="Caminhonete"/>
    <s v="SAVEIRO CD RB MF"/>
    <s v="VOLKSWAGEN"/>
    <s v="07674909"/>
    <s v="AUTO POSTO INDIARA"/>
    <s v="INDIARA"/>
    <s v="GO"/>
    <s v="ETANOL COMUM"/>
    <n v="359"/>
    <n v="10.17"/>
    <s v=" Km/L"/>
    <n v="47647"/>
    <n v="35.299999999999997"/>
    <n v="4.6900000000000004"/>
    <n v="165.56"/>
    <s v="13534"/>
    <s v="EXT - KSE LOCAÇOES"/>
    <s v="Planejamento Operaci"/>
    <s v="KSE LOCAÇOES"/>
    <m/>
    <d v="2026-04-10T00:00:00"/>
    <x v="0"/>
    <x v="1"/>
    <x v="12"/>
  </r>
  <r>
    <s v="RCJ8I11"/>
    <s v="60645800106437710"/>
    <s v="10/04/2026 05:11:38"/>
    <s v="94989"/>
    <s v="THOMAS HARLLESSON CARNEIRO FARIAS"/>
    <x v="69"/>
    <s v="Caminhonete"/>
    <s v="STRADA"/>
    <s v="FIAT"/>
    <s v="13342911"/>
    <s v="SANTA HELENA DE GOIAS"/>
    <s v="SANTA HELENA DE GOIAS"/>
    <s v="GO"/>
    <s v="ETANOL COMUM"/>
    <n v="420"/>
    <n v="10.46"/>
    <s v=" Km/L"/>
    <n v="50331"/>
    <n v="40.17"/>
    <n v="4.99"/>
    <n v="200.45"/>
    <s v="1775808646"/>
    <s v="Planejamento Operaci"/>
    <s v="Planejamento Operaci"/>
    <s v="TI e Automação"/>
    <m/>
    <d v="2026-04-10T00:00:00"/>
    <x v="0"/>
    <x v="1"/>
    <x v="5"/>
  </r>
  <r>
    <s v="TFI3B19"/>
    <s v="60645800105926941"/>
    <s v="10/04/2026 05:13:20"/>
    <s v="03102"/>
    <s v="EDES GONÇALVES DA SILVA"/>
    <x v="4"/>
    <s v="Automóvel"/>
    <s v="ARGO"/>
    <s v="FIAT"/>
    <s v="13308211"/>
    <s v="P. BANDEIRANTES"/>
    <s v="RIO VERDE"/>
    <s v="GO"/>
    <s v="ETANOL COMUM"/>
    <n v="319"/>
    <n v="9.5299999999999994"/>
    <s v=" Km/L"/>
    <n v="94424"/>
    <n v="33.47"/>
    <n v="4.79"/>
    <n v="160.32"/>
    <s v="100418501"/>
    <s v="Planejamento Operaci"/>
    <s v="Planejamento Operaci"/>
    <s v="Operacional"/>
    <m/>
    <d v="2026-04-10T00:00:00"/>
    <x v="0"/>
    <x v="1"/>
    <x v="0"/>
  </r>
  <r>
    <s v="TGA0B06"/>
    <s v="60645800106958060"/>
    <s v="10/04/2026 05:26:06"/>
    <s v="00933"/>
    <s v="GIULEY RIBEIRO DOS SANTOS"/>
    <x v="55"/>
    <s v="Caminhonete"/>
    <s v="FIORINO"/>
    <s v="FIAT"/>
    <s v="13335016"/>
    <s v="POSTO TREVO"/>
    <s v="RIO VERDE"/>
    <s v="GO"/>
    <s v="ETANOL COMUM"/>
    <n v="274"/>
    <n v="8.27"/>
    <s v=" Km/L"/>
    <n v="28543"/>
    <n v="33.130000000000003"/>
    <n v="4.9909999999999997"/>
    <n v="165.34"/>
    <s v="100419522"/>
    <s v="Planejamento Operaci"/>
    <s v="Planejamento Operaci"/>
    <s v="TI e Automação"/>
    <m/>
    <d v="2026-04-10T00:00:00"/>
    <x v="0"/>
    <x v="1"/>
    <x v="5"/>
  </r>
  <r>
    <s v="TTP5B47"/>
    <s v="60645800106472110"/>
    <s v="10/04/2026 06:10:13"/>
    <s v="99531"/>
    <s v="RODRIGO RODRIGUES BARROS"/>
    <x v="40"/>
    <s v="Caminhonete"/>
    <s v="SAVEIRO CS RB MF"/>
    <s v="VW"/>
    <s v="75331801"/>
    <s v="DECIO CEZARINA"/>
    <s v="CEZARINA"/>
    <s v="GO"/>
    <s v="ETANOL COMUM"/>
    <n v="316"/>
    <n v="9.19"/>
    <s v=" Km/L"/>
    <n v="156357"/>
    <n v="34.380000000000003"/>
    <n v="4.6900000000000004"/>
    <n v="161.24"/>
    <s v="202604100609"/>
    <s v="EXT - KSE LOCAÇOES"/>
    <s v="Planejamento Operaci"/>
    <s v="KSE LOCAÇOES"/>
    <m/>
    <d v="2026-04-10T00:00:00"/>
    <x v="0"/>
    <x v="1"/>
    <x v="12"/>
  </r>
  <r>
    <s v="TFY6E09"/>
    <s v="60645800105143700"/>
    <s v="10/04/2026 06:12:40"/>
    <s v="04380"/>
    <s v="PAULO ROBERTO BATISTA DE MOURA JUNIOR"/>
    <x v="15"/>
    <s v="Automóvel"/>
    <s v="ARGO"/>
    <s v="FIAT"/>
    <s v="34251011"/>
    <s v="DECIO ARAPORA"/>
    <s v="ARAPORA"/>
    <s v="MG"/>
    <s v="ETANOL COMUM"/>
    <n v="432"/>
    <n v="11.52"/>
    <s v=" Km/L"/>
    <n v="48626"/>
    <n v="37.51"/>
    <n v="4.6900000000000004"/>
    <n v="175.92"/>
    <s v="202604100612"/>
    <s v="Planejamento Operaci"/>
    <s v="Planejamento Operaci"/>
    <s v="Operacional"/>
    <m/>
    <d v="2026-04-10T00:00:00"/>
    <x v="0"/>
    <x v="1"/>
    <x v="1"/>
  </r>
  <r>
    <s v="TTG6C15"/>
    <s v="60645800106437736"/>
    <s v="10/04/2026 06:52:38"/>
    <s v="71805"/>
    <s v="MURILO SOUZA BERNARDES"/>
    <x v="64"/>
    <s v="Utilitário"/>
    <s v="SAVEIRO"/>
    <s v="FIAT"/>
    <s v="46209914"/>
    <s v="DECIO RIO VERDE"/>
    <s v="RIO VERDE"/>
    <s v="GO"/>
    <s v="ETANOL COMUM"/>
    <n v="382"/>
    <n v="9.5299999999999994"/>
    <s v=" Km/L"/>
    <n v="45032"/>
    <n v="40.090000000000003"/>
    <n v="4.79"/>
    <n v="192.03"/>
    <s v="202604100651"/>
    <s v="EXT - KSE LOCAÇOES"/>
    <s v="Planejamento Operaci"/>
    <s v="KSE LOCAÇOES"/>
    <m/>
    <d v="2026-04-10T00:00:00"/>
    <x v="0"/>
    <x v="1"/>
    <x v="1"/>
  </r>
  <r>
    <s v="TUF2B45"/>
    <s v="60645800106472420"/>
    <s v="10/04/2026 07:23:29"/>
    <s v="00047"/>
    <s v="KARLA THAISE SILVA CARVALHO"/>
    <x v="37"/>
    <s v="Caminhonete"/>
    <s v="SAVEIRO CS RB MF"/>
    <s v="VW"/>
    <s v="85314604"/>
    <s v="MB POSTOS"/>
    <s v="GOIANIA"/>
    <s v="GO"/>
    <s v="ETANOL COMUM"/>
    <n v="478"/>
    <n v="10.16"/>
    <s v=" Km/L"/>
    <n v="158433"/>
    <n v="47.07"/>
    <n v="4.99"/>
    <n v="234.88"/>
    <s v="1"/>
    <s v="EXT - KSE LOCAÇOES"/>
    <s v="Planejamento Operaci"/>
    <s v="KSE LOCAÇOES"/>
    <m/>
    <d v="2026-04-10T00:00:00"/>
    <x v="0"/>
    <x v="1"/>
    <x v="12"/>
  </r>
  <r>
    <s v="TTY2C25"/>
    <s v="60645800106472430"/>
    <s v="10/04/2026 07:42:12"/>
    <s v="59829"/>
    <s v="AGDA GOMES DA SILVA RODRIGUES"/>
    <x v="38"/>
    <s v="Caminhonete"/>
    <s v="SAVEIRO CS RB MF"/>
    <s v="VW"/>
    <s v="46286315"/>
    <s v="POSTO CENTRAL"/>
    <s v="BOM JESUS"/>
    <s v="GO"/>
    <s v="ETANOL COMUM"/>
    <n v="476"/>
    <n v="9.7200000000000006"/>
    <s v=" Km/L"/>
    <n v="135146"/>
    <n v="48.95"/>
    <n v="4.99"/>
    <n v="244.27"/>
    <s v="1"/>
    <s v="EXT - KSE LOCAÇOES"/>
    <s v="Planejamento Operaci"/>
    <s v="KSE LOCAÇOES"/>
    <m/>
    <d v="2026-04-10T00:00:00"/>
    <x v="0"/>
    <x v="1"/>
    <x v="12"/>
  </r>
  <r>
    <s v="TTT2H95"/>
    <s v="60645800106472477"/>
    <s v="10/04/2026 07:45:58"/>
    <s v="46440"/>
    <s v="PAULO SOUSA DIAS"/>
    <x v="63"/>
    <s v="Caminhonete"/>
    <s v="SAVEIRO CS RB MF"/>
    <s v="VW"/>
    <s v="45308900"/>
    <s v="POSTO LUPATINI"/>
    <s v="SANTO ANTONIO DA BARRA"/>
    <s v="GO"/>
    <s v="ETANOL COMUM"/>
    <n v="455"/>
    <n v="10.37"/>
    <s v=" Km/L"/>
    <n v="137970"/>
    <n v="43.87"/>
    <n v="4.99"/>
    <n v="218.91"/>
    <s v="1"/>
    <s v="EXT - KSE LOCAÇOES"/>
    <s v="Planejamento Operaci"/>
    <s v="KSE LOCAÇOES"/>
    <m/>
    <d v="2026-04-10T00:00:00"/>
    <x v="0"/>
    <x v="1"/>
    <x v="12"/>
  </r>
  <r>
    <s v="TFF6I82"/>
    <s v="60645800105143800"/>
    <s v="10/04/2026 07:49:13"/>
    <s v="11093"/>
    <s v="MARCELO PAIXÃO FILHO"/>
    <x v="62"/>
    <s v="Automóvel"/>
    <s v="ARGO"/>
    <s v="FIAT"/>
    <s v="12667600"/>
    <s v="Z Z SAO JOSE"/>
    <s v="GOIANIA"/>
    <s v="GO"/>
    <s v="ETANOL COMUM"/>
    <n v="354"/>
    <n v="10.56"/>
    <s v=" Km/L"/>
    <n v="35519"/>
    <n v="33.520000000000003"/>
    <n v="3.97"/>
    <n v="133.07"/>
    <s v="0"/>
    <s v="Planejamento Operaci"/>
    <s v="Planejamento Operaci"/>
    <s v="Operacional"/>
    <m/>
    <d v="2026-04-10T00:00:00"/>
    <x v="0"/>
    <x v="1"/>
    <x v="2"/>
  </r>
  <r>
    <s v="TFP3B22"/>
    <s v="60645800105143720"/>
    <s v="10/04/2026 08:21:29"/>
    <s v="02769"/>
    <s v="ANDRE LUIS PAULINO"/>
    <x v="6"/>
    <s v="Automóvel"/>
    <s v="ARGO"/>
    <s v="FIAT"/>
    <s v="53030006"/>
    <s v="KR TREVO"/>
    <s v="SANTA HELENA DE GOIAS"/>
    <s v="GO"/>
    <s v="ETANOL COMUM"/>
    <n v="427"/>
    <n v="10.06"/>
    <s v=" Km/L"/>
    <n v="60515"/>
    <n v="42.45"/>
    <n v="4.79"/>
    <n v="203.34"/>
    <s v="100430038"/>
    <s v="Planejamento Operaci"/>
    <s v="Planejamento Operaci"/>
    <s v="Operacional"/>
    <m/>
    <d v="2026-04-10T00:00:00"/>
    <x v="0"/>
    <x v="1"/>
    <x v="4"/>
  </r>
  <r>
    <s v="TFN0D12"/>
    <s v="60645800105143746"/>
    <s v="10/04/2026 09:37:02"/>
    <s v="00390"/>
    <s v="SILVINO JOSE DE BRITO"/>
    <x v="5"/>
    <s v="Automóvel"/>
    <s v="ARGO"/>
    <s v="FIAT"/>
    <s v="69494411"/>
    <s v="REDE MARAJO RIO VERD"/>
    <s v="RIO VERDE"/>
    <s v="GO"/>
    <s v="ETANOL COMUM"/>
    <n v="223"/>
    <n v="11.02"/>
    <s v=" Km/L"/>
    <n v="45094"/>
    <n v="20.23"/>
    <n v="4.79"/>
    <n v="96.9"/>
    <s v="139017129"/>
    <s v="Planejamento Operaci"/>
    <s v="Planejamento Operaci"/>
    <s v="Operacional"/>
    <m/>
    <d v="2026-04-10T00:00:00"/>
    <x v="0"/>
    <x v="1"/>
    <x v="3"/>
  </r>
  <r>
    <s v="TGF2J32"/>
    <s v="60645800105143827"/>
    <s v="10/04/2026 09:41:53"/>
    <s v="29136"/>
    <s v="CLEITON INACIO DE MOURA"/>
    <x v="16"/>
    <s v="Automóvel"/>
    <s v="ARGO"/>
    <s v="FIAT"/>
    <s v="01848013"/>
    <s v="POSTO XODO"/>
    <s v="GOIANIA"/>
    <s v="GO"/>
    <s v="ETANOL COMUM"/>
    <n v="320"/>
    <n v="8.4"/>
    <s v=" Km/L"/>
    <n v="19779"/>
    <n v="38.1"/>
    <n v="4.99"/>
    <n v="190.12"/>
    <s v="0"/>
    <s v="Planejamento Operaci"/>
    <s v="Planejamento Operaci"/>
    <s v="Operacional"/>
    <m/>
    <d v="2026-04-10T00:00:00"/>
    <x v="0"/>
    <x v="1"/>
    <x v="5"/>
  </r>
  <r>
    <s v="TFS3C72"/>
    <s v="60645800105143738"/>
    <s v="10/04/2026 10:17:33"/>
    <s v="00271"/>
    <s v="HEDER OLIVEIRA SANTANA"/>
    <x v="9"/>
    <s v="Automóvel"/>
    <s v="ARGO"/>
    <s v="FIAT"/>
    <s v="41875311"/>
    <s v="POSTO SABOR DA TERRA"/>
    <s v="INDIARA"/>
    <s v="GO"/>
    <s v="ETANOL COMUM"/>
    <n v="349"/>
    <n v="11.15"/>
    <s v=" Km/L"/>
    <n v="94264"/>
    <n v="31.31"/>
    <n v="5.16"/>
    <n v="161.57"/>
    <s v="100437007"/>
    <s v="Planejamento Operaci"/>
    <s v="Planejamento Operaci"/>
    <s v="Operacional"/>
    <m/>
    <d v="2026-04-10T00:00:00"/>
    <x v="0"/>
    <x v="1"/>
    <x v="4"/>
  </r>
  <r>
    <s v="TUQ2H91"/>
    <s v="60645800107558597"/>
    <s v="10/04/2026 10:59:20"/>
    <s v="87954"/>
    <s v="DANIEL GONÇALVES"/>
    <x v="66"/>
    <s v="Caminhonete"/>
    <s v="SAVEIRO CD RB MF"/>
    <s v="VOLKSWAGEN"/>
    <s v="75331003"/>
    <s v="SUPERVIA LAGOA"/>
    <s v="RIO VERDE"/>
    <s v="GO"/>
    <s v="ETANOL COMUM"/>
    <n v="328"/>
    <n v="7.5"/>
    <s v=" Km/L"/>
    <n v="41856"/>
    <n v="43.73"/>
    <n v="4.5910000000000002"/>
    <n v="200.76"/>
    <s v="0"/>
    <s v="EXT - KSE LOCAÇOES"/>
    <s v="Planejamento Operaci"/>
    <s v="KSE LOCAÇOES"/>
    <m/>
    <d v="2026-04-10T00:00:00"/>
    <x v="0"/>
    <x v="1"/>
    <x v="12"/>
  </r>
  <r>
    <s v="TFX7J72"/>
    <s v="60645800105836505"/>
    <s v="10/04/2026 11:01:23"/>
    <s v="03126"/>
    <s v="PEDRO PAULO SILVA SANTOS"/>
    <x v="11"/>
    <s v="Automóvel"/>
    <s v="ARGO"/>
    <s v="FIAT"/>
    <s v="46286315"/>
    <s v="POSTO CENTRAL"/>
    <s v="BOM JESUS"/>
    <s v="GO"/>
    <s v="ETANOL COMUM"/>
    <n v="339"/>
    <n v="10.19"/>
    <s v=" Km/L"/>
    <n v="74491"/>
    <n v="33.270000000000003"/>
    <n v="4.99"/>
    <n v="166.03"/>
    <s v="0"/>
    <s v="Planejamento Operaci"/>
    <s v="Planejamento Operaci"/>
    <s v="Operacional"/>
    <m/>
    <d v="2026-04-10T00:00:00"/>
    <x v="0"/>
    <x v="1"/>
    <x v="4"/>
  </r>
  <r>
    <s v="TTR3A31"/>
    <s v="60645800106472404"/>
    <s v="10/04/2026 11:29:24"/>
    <s v="06404"/>
    <s v="FABIO BERNARDINO DA SILVA"/>
    <x v="53"/>
    <s v="Caminhonete"/>
    <s v="SAVEIRO CS RB MF"/>
    <s v="VW"/>
    <s v="46209914"/>
    <s v="DECIO RIO VERDE"/>
    <s v="RIO VERDE"/>
    <s v="GO"/>
    <s v="ETANOL COMUM"/>
    <n v="323"/>
    <n v="8.7200000000000006"/>
    <s v=" Km/L"/>
    <n v="144442"/>
    <n v="37.04"/>
    <n v="4.79"/>
    <n v="177.42"/>
    <s v="202604101128"/>
    <s v="EXT - KSE LOCAÇOES"/>
    <s v="Planejamento Operaci"/>
    <s v="KSE LOCAÇOES"/>
    <m/>
    <d v="2026-04-10T00:00:00"/>
    <x v="0"/>
    <x v="1"/>
    <x v="12"/>
  </r>
  <r>
    <s v="TTS4A16"/>
    <s v="60645800108788589"/>
    <s v="10/04/2026 11:53:25"/>
    <s v="32871"/>
    <s v="JOSE RICARDO SOUZA SILVA"/>
    <x v="32"/>
    <s v="Caminhonete"/>
    <s v="Caminhonete S10"/>
    <s v="CHEVROLET"/>
    <s v="85314604"/>
    <s v="MB POSTOS"/>
    <s v="GOIANIA"/>
    <s v="GO"/>
    <s v="DIESEL S-10"/>
    <n v="633"/>
    <n v="11.57"/>
    <s v=" Km/L"/>
    <n v="67688"/>
    <n v="54.72"/>
    <n v="8.4930000000000003"/>
    <n v="464.72"/>
    <s v="0"/>
    <s v="Planejamento Operaci"/>
    <s v="Planejamento Operaci"/>
    <s v="INSPECAO"/>
    <m/>
    <d v="2026-04-10T00:00:00"/>
    <x v="0"/>
    <x v="1"/>
    <x v="12"/>
  </r>
  <r>
    <s v="TTV4H65"/>
    <s v="60645800107557973"/>
    <s v="10/04/2026 12:04:13"/>
    <s v="52982"/>
    <s v="ROBERTO ANTONIO DE MELO"/>
    <x v="65"/>
    <s v="Caminhonete"/>
    <s v="SAVEIRO CD RB MF"/>
    <s v="VOLKSWAGEN"/>
    <s v="07674909"/>
    <s v="AUTO POSTO INDIARA"/>
    <s v="INDIARA"/>
    <s v="GO"/>
    <s v="ETANOL COMUM"/>
    <n v="491"/>
    <n v="9.7200000000000006"/>
    <s v=" Km/L"/>
    <n v="48138"/>
    <n v="50.52"/>
    <n v="4.8899999999999997"/>
    <n v="247.04"/>
    <s v="13554"/>
    <s v="EXT - KSE LOCAÇOES"/>
    <s v="Planejamento Operaci"/>
    <s v="KSE LOCAÇOES"/>
    <m/>
    <d v="2026-04-10T00:00:00"/>
    <x v="0"/>
    <x v="1"/>
    <x v="12"/>
  </r>
  <r>
    <s v="TBE3B78"/>
    <s v="60645800105124169"/>
    <s v="10/04/2026 13:41:10"/>
    <s v="89049"/>
    <s v="VALDEIR JOSE CORREIA"/>
    <x v="19"/>
    <s v="Caminhão"/>
    <s v="9-180"/>
    <s v="VW"/>
    <s v="87183400"/>
    <s v="MARAJO GUAPO"/>
    <s v="GUAPO"/>
    <s v="GO"/>
    <s v="DIESEL S-10"/>
    <n v="0"/>
    <n v="0"/>
    <s v=" Km/L"/>
    <n v="0"/>
    <n v="99.61"/>
    <n v="7.29"/>
    <n v="726.16"/>
    <s v="0"/>
    <s v="EXT - SAO PEDRO"/>
    <s v="Planejamento Operaci"/>
    <s v="SAO PEDRO"/>
    <m/>
    <d v="2026-04-10T00:00:00"/>
    <x v="0"/>
    <x v="1"/>
    <x v="7"/>
  </r>
  <r>
    <s v="TBE3B78"/>
    <m/>
    <s v="10/04/2026 13:41:10"/>
    <m/>
    <m/>
    <x v="20"/>
    <m/>
    <m/>
    <m/>
    <m/>
    <s v="MARAJO GUAPO"/>
    <m/>
    <m/>
    <s v="ARLA-32"/>
    <n v="0"/>
    <n v="0"/>
    <s v=" Km/L"/>
    <n v="0"/>
    <n v="5.84"/>
    <m/>
    <n v="23.3"/>
    <m/>
    <m/>
    <m/>
    <m/>
    <m/>
    <d v="2026-04-10T00:00:00"/>
    <x v="0"/>
    <x v="1"/>
    <x v="7"/>
  </r>
  <r>
    <s v="TTP5B47"/>
    <s v="60645800106472110"/>
    <s v="10/04/2026 13:50:51"/>
    <s v="00149"/>
    <s v="MANOELITO METROVICH LIMA"/>
    <x v="40"/>
    <s v="Caminhonete"/>
    <s v="SAVEIRO CS RB MF"/>
    <s v="VW"/>
    <s v="75331801"/>
    <s v="DECIO CEZARINA"/>
    <s v="CEZARINA"/>
    <s v="GO"/>
    <s v="ETANOL COMUM"/>
    <n v="321"/>
    <n v="7.92"/>
    <s v=" Km/L"/>
    <n v="156678"/>
    <n v="40.53"/>
    <n v="4.6900000000000004"/>
    <n v="190.09"/>
    <s v="202604101350"/>
    <s v="EXT - KSE LOCAÇOES"/>
    <s v="Planejamento Operaci"/>
    <s v="KSE LOCAÇOES"/>
    <m/>
    <d v="2026-04-10T00:00:00"/>
    <x v="0"/>
    <x v="1"/>
    <x v="12"/>
  </r>
  <r>
    <s v="TMG4A29"/>
    <s v="60645800106185397"/>
    <s v="10/04/2026 13:58:09"/>
    <s v="12822"/>
    <s v="EDINILSON SILVA DE OLIVEIRA"/>
    <x v="25"/>
    <s v="Caminhão"/>
    <s v="FH 540 6X4R"/>
    <s v="VOLVO"/>
    <s v="45341508"/>
    <s v="POSTO ALTO DA SERRA"/>
    <s v="ITUMBIARA"/>
    <s v="GO"/>
    <s v="DIESEL S-10"/>
    <n v="1961"/>
    <n v="4.7300000000000004"/>
    <s v=" Km/L"/>
    <n v="32499"/>
    <n v="415.01"/>
    <n v="7.27"/>
    <n v="3017.12"/>
    <s v="0"/>
    <s v="EXT - LUCCA JR"/>
    <s v="Planejamento Operaci"/>
    <s v="LUCCA JR"/>
    <m/>
    <d v="2026-04-10T00:00:00"/>
    <x v="0"/>
    <x v="1"/>
    <x v="11"/>
  </r>
  <r>
    <s v="TFF5D72"/>
    <s v="60645800105143780"/>
    <s v="10/04/2026 14:30:42"/>
    <s v="95253"/>
    <s v="ANDRE AUGUSTO ARAUJO DE JESUS"/>
    <x v="2"/>
    <s v="Automóvel"/>
    <s v="ARGO"/>
    <s v="FIAT"/>
    <s v="41826312"/>
    <s v="AUTO POSTO JACARE"/>
    <s v="ACREUNA"/>
    <s v="GO"/>
    <s v="ETANOL COMUM"/>
    <n v="230"/>
    <n v="6.72"/>
    <s v=" Km/L"/>
    <n v="56011"/>
    <n v="34.25"/>
    <n v="4.79"/>
    <n v="164.07"/>
    <s v="100452154"/>
    <s v="Planejamento Operaci"/>
    <s v="Planejamento Operaci"/>
    <s v="Operacional"/>
    <m/>
    <d v="2026-04-10T00:00:00"/>
    <x v="0"/>
    <x v="1"/>
    <x v="0"/>
  </r>
  <r>
    <s v="TFY6E09"/>
    <s v="60645800105143700"/>
    <s v="10/04/2026 14:48:05"/>
    <s v="04380"/>
    <s v="PAULO ROBERTO BATISTA DE MOURA JUNIOR"/>
    <x v="15"/>
    <s v="Automóvel"/>
    <s v="ARGO"/>
    <s v="FIAT"/>
    <s v="26724611"/>
    <s v="MARAJO GRANDE GOIANI"/>
    <s v="HIDROLANDIA"/>
    <s v="GO"/>
    <s v="ETANOL COMUM"/>
    <n v="267"/>
    <n v="9.6300000000000008"/>
    <s v=" Km/L"/>
    <n v="48893"/>
    <n v="27.73"/>
    <n v="4.49"/>
    <n v="124.51"/>
    <s v="1"/>
    <s v="Planejamento Operaci"/>
    <s v="Planejamento Operaci"/>
    <s v="Operacional"/>
    <m/>
    <d v="2026-04-10T00:00:00"/>
    <x v="0"/>
    <x v="1"/>
    <x v="1"/>
  </r>
  <r>
    <s v="TFV8C74"/>
    <s v="60645800106437299"/>
    <s v="10/04/2026 15:04:24"/>
    <s v="02584"/>
    <s v="TATIANE PENA GOMES"/>
    <x v="34"/>
    <s v="Automóvel"/>
    <s v="AMBULANCIA"/>
    <s v="VOLKSWAGEN"/>
    <s v="07674909"/>
    <s v="AUTO POSTO INDIARA"/>
    <s v="INDIARA"/>
    <s v="GO"/>
    <s v="DIESEL S-10"/>
    <n v="320"/>
    <n v="5.37"/>
    <s v=" Km/L"/>
    <n v="17488"/>
    <n v="59.59"/>
    <n v="7.89"/>
    <n v="470.17"/>
    <s v="13571"/>
    <s v="Planejamento Operaci"/>
    <s v="Planejamento Operaci"/>
    <s v="RESGATE"/>
    <m/>
    <d v="2026-04-10T00:00:00"/>
    <x v="0"/>
    <x v="1"/>
    <x v="13"/>
  </r>
  <r>
    <s v="SQZ2J86"/>
    <s v="60645800106437760"/>
    <s v="10/04/2026 15:10:40"/>
    <s v="00386"/>
    <s v="RAFAEL SOUZA LIMA"/>
    <x v="72"/>
    <s v="Caminhonete"/>
    <s v="SAVEIRO"/>
    <s v="VOLKSWAGEN"/>
    <s v="88866609"/>
    <s v="AUTO POSTO HUDSON RV"/>
    <s v="RIO VERDE"/>
    <s v="GO"/>
    <s v="ETANOL COMUM"/>
    <n v="347"/>
    <n v="7.58"/>
    <s v=" Km/L"/>
    <n v="171245"/>
    <n v="45.77"/>
    <n v="4.79"/>
    <n v="219.24"/>
    <s v="100454577"/>
    <s v="EXT - KSE LOCAÇOES"/>
    <s v="Planejamento Operaci"/>
    <s v="INSPECAO"/>
    <m/>
    <d v="2026-04-10T00:00:00"/>
    <x v="0"/>
    <x v="1"/>
    <x v="12"/>
  </r>
  <r>
    <s v="TFN0D12"/>
    <s v="60645800105143746"/>
    <s v="10/04/2026 15:29:52"/>
    <s v="00390"/>
    <s v="SILVINO JOSE DE BRITO"/>
    <x v="5"/>
    <s v="Automóvel"/>
    <s v="ARGO"/>
    <s v="FIAT"/>
    <s v="46286315"/>
    <s v="POSTO CENTRAL"/>
    <s v="BOM JESUS"/>
    <s v="GO"/>
    <s v="ETANOL COMUM"/>
    <n v="231"/>
    <n v="11.05"/>
    <s v=" Km/L"/>
    <n v="45325"/>
    <n v="20.9"/>
    <n v="4.992"/>
    <n v="104.33"/>
    <s v="1"/>
    <s v="Planejamento Operaci"/>
    <s v="Planejamento Operaci"/>
    <s v="Operacional"/>
    <m/>
    <d v="2026-04-10T00:00:00"/>
    <x v="0"/>
    <x v="1"/>
    <x v="3"/>
  </r>
  <r>
    <s v="TFA5I89"/>
    <s v="60645800109268980"/>
    <s v="10/04/2026 15:30:14"/>
    <s v="03621"/>
    <s v="BRUNA SILVA RABELO"/>
    <x v="21"/>
    <s v="Automóvel"/>
    <s v="ARGO"/>
    <s v="FIAT"/>
    <s v="36603412"/>
    <s v="POSTO DO RATINHO"/>
    <s v="GOIANIA"/>
    <s v="GO"/>
    <s v="ETANOL COMUM"/>
    <n v="316"/>
    <n v="7.33"/>
    <s v=" Km/L"/>
    <n v="23135"/>
    <n v="43.11"/>
    <n v="5.27"/>
    <n v="227.2"/>
    <s v="1"/>
    <s v="Planejamento Operaci"/>
    <s v="Planejamento Operaci"/>
    <s v="Operacional"/>
    <m/>
    <d v="2026-04-10T00:00:00"/>
    <x v="0"/>
    <x v="1"/>
    <x v="2"/>
  </r>
  <r>
    <s v="SCX7I02"/>
    <s v="60645800106437671"/>
    <s v="10/04/2026 15:43:39"/>
    <s v="07373"/>
    <s v="RAFAEL SILVEIRA E SILVEIRA"/>
    <x v="74"/>
    <s v="Automóvel"/>
    <s v="ONIX"/>
    <s v="GM"/>
    <s v="46209914"/>
    <s v="DECIO RIO VERDE"/>
    <s v="RIO VERDE"/>
    <s v="GO"/>
    <s v="ETANOL COMUM"/>
    <n v="0"/>
    <n v="0"/>
    <s v=" Km/L"/>
    <n v="38913"/>
    <n v="26.36"/>
    <n v="4.79"/>
    <n v="126.26"/>
    <s v="202604101543"/>
    <s v="Planejamento Operaci"/>
    <s v="Planejamento Operaci"/>
    <s v="Operacional"/>
    <m/>
    <d v="2026-04-10T00:00:00"/>
    <x v="0"/>
    <x v="1"/>
    <x v="14"/>
  </r>
  <r>
    <s v="TFF6I82"/>
    <s v="60645800105143800"/>
    <s v="10/04/2026 15:54:50"/>
    <s v="11093"/>
    <s v="MARCELO PAIXÃO FILHO"/>
    <x v="62"/>
    <s v="Automóvel"/>
    <s v="ARGO"/>
    <s v="FIAT"/>
    <s v="13335016"/>
    <s v="POSTO TREVO"/>
    <s v="RIO VERDE"/>
    <s v="GO"/>
    <s v="ETANOL COMUM"/>
    <n v="276"/>
    <n v="8.68"/>
    <s v=" Km/L"/>
    <n v="35795"/>
    <n v="31.81"/>
    <n v="4.99"/>
    <n v="158.74"/>
    <s v="100457238"/>
    <s v="Planejamento Operaci"/>
    <s v="Planejamento Operaci"/>
    <s v="Operacional"/>
    <m/>
    <d v="2026-04-10T00:00:00"/>
    <x v="0"/>
    <x v="1"/>
    <x v="2"/>
  </r>
  <r>
    <s v="TFE6B22"/>
    <s v="60645800105124428"/>
    <s v="10/04/2026 16:00:48"/>
    <s v="03608"/>
    <s v="WEIDER DA SILVA RODRIGUES"/>
    <x v="1"/>
    <s v="Automóvel"/>
    <s v="ARGO"/>
    <s v="FIAT"/>
    <s v="46286315"/>
    <s v="POSTO CENTRAL"/>
    <s v="BOM JESUS"/>
    <s v="GO"/>
    <s v="ETANOL COMUM"/>
    <n v="449"/>
    <n v="11.74"/>
    <s v=" Km/L"/>
    <n v="55397"/>
    <n v="38.229999999999997"/>
    <n v="4.9909999999999997"/>
    <n v="190.8"/>
    <s v="1"/>
    <s v="Planejamento Operaci"/>
    <s v="Planejamento Operaci"/>
    <s v="Operacional"/>
    <m/>
    <d v="2026-04-10T00:00:00"/>
    <x v="0"/>
    <x v="1"/>
    <x v="1"/>
  </r>
  <r>
    <s v="TUF2B45"/>
    <s v="60645800106472420"/>
    <s v="10/04/2026 16:01:38"/>
    <s v="00047"/>
    <s v="KARLA THAISE SILVA CARVALHO"/>
    <x v="37"/>
    <s v="Caminhonete"/>
    <s v="SAVEIRO CS RB MF"/>
    <s v="VW"/>
    <s v="85314604"/>
    <s v="MB POSTOS"/>
    <s v="GOIANIA"/>
    <s v="GO"/>
    <s v="ETANOL COMUM"/>
    <n v="334"/>
    <n v="9.01"/>
    <s v=" Km/L"/>
    <n v="158767"/>
    <n v="37.08"/>
    <n v="4.99"/>
    <n v="185.03"/>
    <s v="0"/>
    <s v="EXT - KSE LOCAÇOES"/>
    <s v="Planejamento Operaci"/>
    <s v="KSE LOCAÇOES"/>
    <m/>
    <d v="2026-04-10T00:00:00"/>
    <x v="0"/>
    <x v="1"/>
    <x v="12"/>
  </r>
  <r>
    <s v="TUG2C45"/>
    <s v="60645800106437770"/>
    <s v="10/04/2026 16:14:04"/>
    <s v="03782"/>
    <s v="ELVIS MESSIAS FERNANDES"/>
    <x v="54"/>
    <s v="Utilitário"/>
    <s v="SAVEIRO"/>
    <s v="FIAT"/>
    <s v="13335016"/>
    <s v="POSTO TREVO"/>
    <s v="RIO VERDE"/>
    <s v="GO"/>
    <s v="ETANOL COMUM"/>
    <n v="411"/>
    <n v="8.69"/>
    <s v=" Km/L"/>
    <n v="151983"/>
    <n v="47.27"/>
    <n v="4.99"/>
    <n v="235.89"/>
    <s v="100458402"/>
    <s v="EXT - KSE LOCAÇOES"/>
    <s v="Planejamento Operaci"/>
    <s v="KSE LOCAÇOES"/>
    <m/>
    <d v="2026-04-10T00:00:00"/>
    <x v="0"/>
    <x v="1"/>
    <x v="12"/>
  </r>
  <r>
    <s v="TFW2H32"/>
    <s v="60645800105143835"/>
    <s v="10/04/2026 16:18:16"/>
    <s v="99638"/>
    <s v="LAFAIETE DE SOUZA SANTOS"/>
    <x v="10"/>
    <s v="Automóvel"/>
    <s v="ARGO"/>
    <s v="FIAT"/>
    <s v="41891811"/>
    <s v="UBRASPETRO COM DE DERIVADOS DE"/>
    <s v="GOIANIA"/>
    <s v="GO"/>
    <s v="ETANOL COMUM"/>
    <n v="288"/>
    <n v="8.85"/>
    <s v=" Km/L"/>
    <n v="68218"/>
    <n v="32.54"/>
    <n v="4.99"/>
    <n v="162.37"/>
    <s v="587341"/>
    <s v="Planejamento Operaci"/>
    <s v="Planejamento Operaci"/>
    <s v="Operacional"/>
    <m/>
    <d v="2026-04-10T00:00:00"/>
    <x v="0"/>
    <x v="1"/>
    <x v="3"/>
  </r>
  <r>
    <s v="TFP3B22"/>
    <s v="60645800105143720"/>
    <s v="10/04/2026 16:30:59"/>
    <s v="02769"/>
    <s v="ANDRE LUIS PAULINO"/>
    <x v="6"/>
    <s v="Automóvel"/>
    <s v="ARGO"/>
    <s v="FIAT"/>
    <s v="45308900"/>
    <s v="POSTO LUPATINI"/>
    <s v="SANTO ANTONIO DA BARRA"/>
    <s v="GO"/>
    <s v="ETANOL COMUM"/>
    <n v="423"/>
    <n v="10.94"/>
    <s v=" Km/L"/>
    <n v="60938"/>
    <n v="38.659999999999997"/>
    <n v="4.99"/>
    <n v="192.91"/>
    <s v="0"/>
    <s v="Planejamento Operaci"/>
    <s v="Planejamento Operaci"/>
    <s v="Operacional"/>
    <m/>
    <d v="2026-04-10T00:00:00"/>
    <x v="0"/>
    <x v="1"/>
    <x v="4"/>
  </r>
  <r>
    <s v="TTT2H95"/>
    <s v="60645800106472477"/>
    <s v="10/04/2026 17:00:57"/>
    <s v="46440"/>
    <s v="PAULO SOUSA DIAS"/>
    <x v="63"/>
    <s v="Caminhonete"/>
    <s v="SAVEIRO CS RB MF"/>
    <s v="VW"/>
    <s v="45308900"/>
    <s v="POSTO LUPATINI"/>
    <s v="SANTO ANTONIO DA BARRA"/>
    <s v="GO"/>
    <s v="ETANOL COMUM"/>
    <n v="384"/>
    <n v="9.26"/>
    <s v=" Km/L"/>
    <n v="138354"/>
    <n v="41.48"/>
    <n v="4.99"/>
    <n v="206.99"/>
    <s v="1"/>
    <s v="EXT - KSE LOCAÇOES"/>
    <s v="Planejamento Operaci"/>
    <s v="KSE LOCAÇOES"/>
    <m/>
    <d v="2026-04-10T00:00:00"/>
    <x v="0"/>
    <x v="1"/>
    <x v="12"/>
  </r>
  <r>
    <s v="TER4970"/>
    <s v="60645800105124339"/>
    <s v="10/04/2026 17:28:38"/>
    <s v="52247"/>
    <s v="CARLOS ALBERTO DO ROSARIO"/>
    <x v="19"/>
    <s v="EQUIPAMENTOS"/>
    <s v="RETROESCAVADEIRA"/>
    <s v="CATERPILLAR"/>
    <s v="87183400"/>
    <s v="MARAJO GUAPO"/>
    <s v="GUAPO"/>
    <s v="GO"/>
    <s v="DIESEL COMUM"/>
    <n v="0"/>
    <n v="0"/>
    <s v=" Km/L"/>
    <n v="0"/>
    <n v="224.44"/>
    <n v="7.49"/>
    <n v="1681.05"/>
    <s v="0"/>
    <s v="EXT - SAO PEDRO"/>
    <s v="Planejamento Operaci"/>
    <s v="SAO PEDRO"/>
    <m/>
    <d v="2026-04-10T00:00:00"/>
    <x v="0"/>
    <x v="1"/>
    <x v="7"/>
  </r>
  <r>
    <s v="TFP9I32"/>
    <s v="60645800105143819"/>
    <s v="10/04/2026 17:51:41"/>
    <s v="33861"/>
    <s v="FERNANDO DOS REIS GONÇALVES"/>
    <x v="7"/>
    <s v="Automóvel"/>
    <s v="ARGO"/>
    <s v="FIAT"/>
    <s v="41826312"/>
    <s v="AUTO POSTO JACARE"/>
    <s v="ACREUNA"/>
    <s v="GO"/>
    <s v="ETANOL COMUM"/>
    <n v="481"/>
    <n v="11.22"/>
    <s v=" Km/L"/>
    <n v="29251"/>
    <n v="42.86"/>
    <n v="4.7910000000000004"/>
    <n v="205.33"/>
    <s v="100464202"/>
    <s v="Planejamento Operaci"/>
    <s v="Planejamento Operaci"/>
    <s v="Operacional"/>
    <m/>
    <d v="2026-04-10T00:00:00"/>
    <x v="0"/>
    <x v="1"/>
    <x v="4"/>
  </r>
  <r>
    <s v="TLO0E87"/>
    <s v="60645800106184255"/>
    <s v="10/04/2026 18:12:22"/>
    <s v="01765"/>
    <s v="ELIAS JANUARIO DIMAS"/>
    <x v="43"/>
    <s v="EQUIPAMENTOS"/>
    <s v="GUINCHO LEVE"/>
    <s v="EQUIPAMENTO"/>
    <s v="87183400"/>
    <s v="MARAJO GUAPO"/>
    <s v="GUAPO"/>
    <s v="GO"/>
    <s v="DIESEL S-10"/>
    <n v="473"/>
    <n v="6.13"/>
    <s v=" Km/L"/>
    <n v="42967"/>
    <n v="77.13"/>
    <n v="7.29"/>
    <n v="562.28"/>
    <s v="0"/>
    <s v="EXT - LUCCA JR"/>
    <s v="Planejamento Operaci"/>
    <s v="LUCCA JR"/>
    <m/>
    <d v="2026-04-10T00:00:00"/>
    <x v="0"/>
    <x v="1"/>
    <x v="11"/>
  </r>
  <r>
    <s v="TFY3C02"/>
    <s v="60645800105143770"/>
    <s v="10/04/2026 18:15:04"/>
    <s v="93324"/>
    <s v="PAULO ROBERTO BALBINO FERREIRA"/>
    <x v="14"/>
    <s v="Automóvel"/>
    <s v="ARGO"/>
    <s v="FIAT"/>
    <s v="41826312"/>
    <s v="AUTO POSTO JACARE"/>
    <s v="ACREUNA"/>
    <s v="GO"/>
    <s v="ETANOL COMUM"/>
    <n v="329"/>
    <n v="9.6"/>
    <s v=" Km/L"/>
    <n v="25438"/>
    <n v="34.26"/>
    <n v="4.7910000000000004"/>
    <n v="164.15"/>
    <s v="100465664"/>
    <s v="Planejamento Operaci"/>
    <s v="Planejamento Operaci"/>
    <s v="Operacional"/>
    <m/>
    <d v="2026-04-10T00:00:00"/>
    <x v="0"/>
    <x v="1"/>
    <x v="0"/>
  </r>
  <r>
    <s v="TTQ4C10"/>
    <s v="60645800106553930"/>
    <s v="10/04/2026 18:32:04"/>
    <s v="93910"/>
    <s v="DIVINO AVELINO DOS SANTOS"/>
    <x v="31"/>
    <s v="Caminhonete"/>
    <s v="Caminhonete S10"/>
    <s v="CHEVROLET"/>
    <s v="87183400"/>
    <s v="MARAJO GUAPO"/>
    <s v="GUAPO"/>
    <s v="GO"/>
    <s v="DIESEL S-10"/>
    <n v="1115"/>
    <n v="14.87"/>
    <s v=" Km/L"/>
    <n v="170837"/>
    <n v="74.97"/>
    <n v="7.2910000000000004"/>
    <n v="546.6"/>
    <s v="0"/>
    <s v="Planejamento Operaci"/>
    <s v="Planejamento Operaci"/>
    <s v="INSPECAO"/>
    <m/>
    <d v="2026-04-10T00:00:00"/>
    <x v="0"/>
    <x v="1"/>
    <x v="12"/>
  </r>
  <r>
    <s v="TTY2C25"/>
    <s v="60645800106472430"/>
    <s v="10/04/2026 19:18:29"/>
    <s v="48867"/>
    <s v="THAIS NADIA FERREIRA DOS SANTOS MARTINS"/>
    <x v="38"/>
    <s v="Caminhonete"/>
    <s v="SAVEIRO CS RB MF"/>
    <s v="VW"/>
    <s v="46286315"/>
    <s v="POSTO CENTRAL"/>
    <s v="BOM JESUS"/>
    <s v="GO"/>
    <s v="ETANOL COMUM"/>
    <n v="322"/>
    <n v="7.62"/>
    <s v=" Km/L"/>
    <n v="135468"/>
    <n v="42.27"/>
    <n v="4.99"/>
    <n v="210.93"/>
    <s v="1"/>
    <s v="EXT - KSE LOCAÇOES"/>
    <s v="Planejamento Operaci"/>
    <s v="KSE LOCAÇOES"/>
    <m/>
    <d v="2026-04-10T00:00:00"/>
    <x v="0"/>
    <x v="1"/>
    <x v="12"/>
  </r>
  <r>
    <s v="TTV4H65"/>
    <s v="60645800107557973"/>
    <s v="10/04/2026 19:35:39"/>
    <s v="74646"/>
    <s v="JUNIOR ALVES DOS SANTOS"/>
    <x v="65"/>
    <s v="Caminhonete"/>
    <s v="SAVEIRO CD RB MF"/>
    <s v="VOLKSWAGEN"/>
    <s v="41826312"/>
    <s v="AUTO POSTO JACARE"/>
    <s v="ACREUNA"/>
    <s v="GO"/>
    <s v="ETANOL COMUM"/>
    <n v="441"/>
    <n v="9.26"/>
    <s v=" Km/L"/>
    <n v="48579"/>
    <n v="47.61"/>
    <n v="4.79"/>
    <n v="228.05"/>
    <s v="100470447"/>
    <s v="EXT - KSE LOCAÇOES"/>
    <s v="Planejamento Operaci"/>
    <s v="KSE LOCAÇOES"/>
    <m/>
    <d v="2026-04-10T00:00:00"/>
    <x v="0"/>
    <x v="1"/>
    <x v="12"/>
  </r>
  <r>
    <s v="TGM4D76"/>
    <s v="60645800106437582"/>
    <s v="10/04/2026 20:39:40"/>
    <s v="33534"/>
    <s v="MARCOS ANTONIO MARCELINO DA SILVA"/>
    <x v="56"/>
    <s v="Caminhonete"/>
    <s v="FIORINO"/>
    <s v="FIAT"/>
    <s v="04308411"/>
    <s v="POSTO KARAKA"/>
    <s v="APARECIDA DE GOIANIA"/>
    <s v="GO"/>
    <s v="ETANOL COMUM"/>
    <n v="264"/>
    <n v="8.01"/>
    <s v=" Km/L"/>
    <n v="27029"/>
    <n v="32.950000000000003"/>
    <n v="5.19"/>
    <n v="171.01"/>
    <s v="256669"/>
    <s v="Planejamento Operaci"/>
    <s v="Planejamento Operaci"/>
    <s v="Operacional"/>
    <m/>
    <d v="2026-04-10T00:00:00"/>
    <x v="0"/>
    <x v="1"/>
    <x v="5"/>
  </r>
  <r>
    <s v="TUF2B45"/>
    <s v="60645800106472420"/>
    <s v="10/04/2026 20:53:40"/>
    <s v="03398"/>
    <s v="JOSIMAR VENANCIO SANTOS SILVA"/>
    <x v="37"/>
    <s v="Caminhonete"/>
    <s v="SAVEIRO CS RB MF"/>
    <s v="VW"/>
    <s v="85314604"/>
    <s v="MB POSTOS"/>
    <s v="GOIANIA"/>
    <s v="GO"/>
    <s v="ETANOL COMUM"/>
    <n v="163"/>
    <n v="8.8699999999999992"/>
    <s v=" Km/L"/>
    <n v="158930"/>
    <n v="18.38"/>
    <n v="4.99"/>
    <n v="91.72"/>
    <s v="0"/>
    <s v="EXT - KSE LOCAÇOES"/>
    <s v="Planejamento Operaci"/>
    <s v="KSE LOCAÇOES"/>
    <m/>
    <d v="2026-04-10T00:00:00"/>
    <x v="0"/>
    <x v="1"/>
    <x v="12"/>
  </r>
  <r>
    <s v="TGK2G46"/>
    <s v="60645800106956305"/>
    <s v="10/04/2026 21:17:58"/>
    <s v="48710"/>
    <s v="GUSTAVO DA SILVA"/>
    <x v="59"/>
    <s v="Utilitário"/>
    <s v="FIORINO"/>
    <s v="FIAT"/>
    <s v="53081700"/>
    <s v="POSTO Z   Z SANTA MA"/>
    <s v="GUAPO"/>
    <s v="GO"/>
    <s v="ETANOL COMUM"/>
    <n v="415"/>
    <n v="9.69"/>
    <s v=" Km/L"/>
    <n v="21964"/>
    <n v="42.82"/>
    <n v="4.1900000000000004"/>
    <n v="179.4"/>
    <s v="0"/>
    <s v="Planejamento Operaci"/>
    <s v="Planejamento Operaci"/>
    <s v="Operacional"/>
    <m/>
    <d v="2026-04-10T00:00:00"/>
    <x v="0"/>
    <x v="1"/>
    <x v="5"/>
  </r>
  <r>
    <s v="TTT2H95"/>
    <s v="60645800106472477"/>
    <s v="10/04/2026 21:22:36"/>
    <s v="83047"/>
    <s v="WESLEY ROCHA FARIAS"/>
    <x v="63"/>
    <s v="Caminhonete"/>
    <s v="SAVEIRO CS RB MF"/>
    <s v="VW"/>
    <s v="41826312"/>
    <s v="AUTO POSTO JACARE"/>
    <s v="ACREUNA"/>
    <s v="GO"/>
    <s v="ETANOL COMUM"/>
    <n v="179"/>
    <n v="9.15"/>
    <s v=" Km/L"/>
    <n v="138533"/>
    <n v="19.559999999999999"/>
    <n v="4.7919999999999998"/>
    <n v="93.73"/>
    <s v="100476859"/>
    <s v="EXT - KSE LOCAÇOES"/>
    <s v="Planejamento Operaci"/>
    <s v="KSE LOCAÇOES"/>
    <m/>
    <d v="2026-04-10T00:00:00"/>
    <x v="0"/>
    <x v="1"/>
    <x v="12"/>
  </r>
  <r>
    <s v="TGA0B06"/>
    <s v="60645800106958060"/>
    <s v="10/04/2026 21:35:26"/>
    <s v="00933"/>
    <s v="GIULEY RIBEIRO DOS SANTOS"/>
    <x v="55"/>
    <s v="Caminhonete"/>
    <s v="FIORINO"/>
    <s v="FIAT"/>
    <s v="75331801"/>
    <s v="DECIO CEZARINA"/>
    <s v="CEZARINA"/>
    <s v="GO"/>
    <s v="ETANOL COMUM"/>
    <n v="344"/>
    <n v="8.92"/>
    <s v=" Km/L"/>
    <n v="28887"/>
    <n v="38.58"/>
    <n v="4.6900000000000004"/>
    <n v="180.94"/>
    <s v="202604102134"/>
    <s v="Planejamento Operaci"/>
    <s v="Planejamento Operaci"/>
    <s v="TI e Automação"/>
    <m/>
    <d v="2026-04-10T00:00:00"/>
    <x v="0"/>
    <x v="1"/>
    <x v="5"/>
  </r>
  <r>
    <s v="TKB0E17"/>
    <s v="60645800106185180"/>
    <s v="10/04/2026 21:35:45"/>
    <s v="02910"/>
    <s v="EMERSON CRISTIANO DA SILVEIRA"/>
    <x v="27"/>
    <s v="EQUIPAMENTOS"/>
    <s v="GUINCHO LEVE"/>
    <s v="EQUIPAMENTO"/>
    <s v="45341508"/>
    <s v="POSTO ALTO DA SERRA"/>
    <s v="ITUMBIARA"/>
    <s v="GO"/>
    <s v="DIESEL S-10"/>
    <n v="558"/>
    <n v="5.99"/>
    <s v=" Km/L"/>
    <n v="33018"/>
    <n v="93.11"/>
    <n v="7.27"/>
    <n v="676.93"/>
    <s v="0"/>
    <s v="EXT - LUCCA JR"/>
    <s v="Planejamento Operaci"/>
    <s v="LUCCA JR"/>
    <m/>
    <d v="2026-04-10T00:00:00"/>
    <x v="0"/>
    <x v="1"/>
    <x v="11"/>
  </r>
  <r>
    <s v="TTP5B47"/>
    <s v="60645800106472110"/>
    <s v="10/04/2026 22:06:30"/>
    <s v="99531"/>
    <s v="RODRIGO RODRIGUES BARROS"/>
    <x v="40"/>
    <s v="Caminhonete"/>
    <s v="SAVEIRO CS RB MF"/>
    <s v="VW"/>
    <s v="75331801"/>
    <s v="DECIO CEZARINA"/>
    <s v="CEZARINA"/>
    <s v="GO"/>
    <s v="ETANOL COMUM"/>
    <n v="371"/>
    <n v="8.75"/>
    <s v=" Km/L"/>
    <n v="157049"/>
    <n v="42.38"/>
    <n v="4.6900000000000004"/>
    <n v="198.76"/>
    <s v="202604102206"/>
    <s v="EXT - KSE LOCAÇOES"/>
    <s v="Planejamento Operaci"/>
    <s v="KSE LOCAÇOES"/>
    <m/>
    <d v="2026-04-10T00:00:00"/>
    <x v="0"/>
    <x v="1"/>
    <x v="12"/>
  </r>
  <r>
    <s v="TUW2D74"/>
    <s v="60645800105124310"/>
    <s v="10/04/2026 22:48:05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727"/>
    <n v="11.54"/>
    <s v=" Km/L"/>
    <n v="136667"/>
    <n v="63.02"/>
    <n v="7.2690000000000001"/>
    <n v="458.12"/>
    <s v="0"/>
    <s v="Planejamento Operaci"/>
    <s v="Planejamento Operaci"/>
    <s v="Operacional"/>
    <m/>
    <d v="2026-04-10T00:00:00"/>
    <x v="0"/>
    <x v="1"/>
    <x v="12"/>
  </r>
  <r>
    <s v="TUG2C45"/>
    <s v="60645800106437770"/>
    <s v="10/04/2026 23:15:35"/>
    <s v="80560"/>
    <s v="EDMAR PEREIRA COSTA"/>
    <x v="54"/>
    <s v="Utilitário"/>
    <s v="SAVEIRO"/>
    <s v="FIAT"/>
    <s v="81889412"/>
    <s v="POSTO ZERO UM"/>
    <s v="RIO VERDE"/>
    <s v="GO"/>
    <s v="ETANOL COMUM"/>
    <n v="350"/>
    <n v="9.68"/>
    <s v=" Km/L"/>
    <n v="152333"/>
    <n v="36.159999999999997"/>
    <n v="4.59"/>
    <n v="165.96"/>
    <s v="1"/>
    <s v="EXT - KSE LOCAÇOES"/>
    <s v="Planejamento Operaci"/>
    <s v="KSE LOCAÇOES"/>
    <m/>
    <d v="2026-04-10T00:00:00"/>
    <x v="0"/>
    <x v="1"/>
    <x v="12"/>
  </r>
  <r>
    <s v="TTR3A31"/>
    <s v="60645800106472404"/>
    <s v="11/04/2026 00:19:07"/>
    <s v="01836"/>
    <s v="DANILLO ROSA CARDOSO"/>
    <x v="53"/>
    <s v="Caminhonete"/>
    <s v="SAVEIRO CS RB MF"/>
    <s v="VW"/>
    <s v="46209914"/>
    <s v="DECIO RIO VERDE"/>
    <s v="RIO VERDE"/>
    <s v="GO"/>
    <s v="ETANOL COMUM"/>
    <n v="464"/>
    <n v="9.31"/>
    <s v=" Km/L"/>
    <n v="144906"/>
    <n v="49.84"/>
    <n v="4.79"/>
    <n v="238.73"/>
    <s v="202604110018"/>
    <s v="EXT - KSE LOCAÇOES"/>
    <s v="Planejamento Operaci"/>
    <s v="KSE LOCAÇOES"/>
    <m/>
    <d v="2026-04-11T00:00:00"/>
    <x v="0"/>
    <x v="1"/>
    <x v="12"/>
  </r>
  <r>
    <s v="TTV4H65"/>
    <s v="60645800107557973"/>
    <s v="11/04/2026 04:09:15"/>
    <s v="74646"/>
    <s v="JUNIOR ALVES DOS SANTOS"/>
    <x v="65"/>
    <s v="Caminhonete"/>
    <s v="SAVEIRO CD RB MF"/>
    <s v="VOLKSWAGEN"/>
    <s v="07674909"/>
    <s v="AUTO POSTO INDIARA"/>
    <s v="INDIARA"/>
    <s v="GO"/>
    <s v="ETANOL COMUM"/>
    <n v="444"/>
    <n v="11.39"/>
    <s v=" Km/L"/>
    <n v="49023"/>
    <n v="38.99"/>
    <n v="4.6900000000000004"/>
    <n v="182.86"/>
    <s v="13607"/>
    <s v="EXT - KSE LOCAÇOES"/>
    <s v="Planejamento Operaci"/>
    <s v="KSE LOCAÇOES"/>
    <m/>
    <d v="2026-04-11T00:00:00"/>
    <x v="0"/>
    <x v="1"/>
    <x v="12"/>
  </r>
  <r>
    <s v="TTP5B47"/>
    <s v="60645800106472110"/>
    <s v="11/04/2026 06:00:49"/>
    <s v="99531"/>
    <s v="RODRIGO RODRIGUES BARROS"/>
    <x v="40"/>
    <s v="Caminhonete"/>
    <s v="SAVEIRO CS RB MF"/>
    <s v="VW"/>
    <s v="75331801"/>
    <s v="DECIO CEZARINA"/>
    <s v="CEZARINA"/>
    <s v="GO"/>
    <s v="ETANOL COMUM"/>
    <n v="316"/>
    <n v="10.38"/>
    <s v=" Km/L"/>
    <n v="157365"/>
    <n v="30.43"/>
    <n v="4.6900000000000004"/>
    <n v="142.72"/>
    <s v="202604110600"/>
    <s v="EXT - KSE LOCAÇOES"/>
    <s v="Planejamento Operaci"/>
    <s v="KSE LOCAÇOES"/>
    <m/>
    <d v="2026-04-11T00:00:00"/>
    <x v="0"/>
    <x v="1"/>
    <x v="12"/>
  </r>
  <r>
    <s v="TUG2C45"/>
    <s v="60645800106437770"/>
    <s v="11/04/2026 06:06:10"/>
    <s v="80560"/>
    <s v="EDMAR PEREIRA COSTA"/>
    <x v="54"/>
    <s v="Utilitário"/>
    <s v="SAVEIRO"/>
    <s v="FIAT"/>
    <s v="81889412"/>
    <s v="POSTO ZERO UM"/>
    <s v="RIO VERDE"/>
    <s v="GO"/>
    <s v="ETANOL COMUM"/>
    <n v="318"/>
    <n v="8.75"/>
    <s v=" Km/L"/>
    <n v="152651"/>
    <n v="36.33"/>
    <n v="4.59"/>
    <n v="166.75"/>
    <s v="2"/>
    <s v="EXT - KSE LOCAÇOES"/>
    <s v="Planejamento Operaci"/>
    <s v="KSE LOCAÇOES"/>
    <m/>
    <d v="2026-04-11T00:00:00"/>
    <x v="0"/>
    <x v="1"/>
    <x v="12"/>
  </r>
  <r>
    <s v="TFI3B19"/>
    <s v="60645800105926941"/>
    <s v="11/04/2026 06:37:22"/>
    <s v="03102"/>
    <s v="EDES GONÇALVES DA SILVA"/>
    <x v="4"/>
    <s v="Automóvel"/>
    <s v="ARGO"/>
    <s v="FIAT"/>
    <s v="31878011"/>
    <s v="POSTO CAMPESTRE"/>
    <s v="RIO VERDE"/>
    <s v="GO"/>
    <s v="ETANOL COMUM"/>
    <n v="235"/>
    <n v="7.97"/>
    <s v=" Km/L"/>
    <n v="94659"/>
    <n v="29.49"/>
    <n v="4.6509999999999998"/>
    <n v="137.16"/>
    <s v="110423795"/>
    <s v="Planejamento Operaci"/>
    <s v="Planejamento Operaci"/>
    <s v="Operacional"/>
    <m/>
    <d v="2026-04-11T00:00:00"/>
    <x v="0"/>
    <x v="1"/>
    <x v="0"/>
  </r>
  <r>
    <s v="FKM6D96"/>
    <s v="60645800105124347"/>
    <s v="11/04/2026 06:46:14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93.92"/>
    <n v="7.5910000000000002"/>
    <n v="712.91"/>
    <s v="110424268"/>
    <s v="EXT - SAO PEDRO"/>
    <s v="Planejamento Operaci"/>
    <s v="SAO PEDRO"/>
    <m/>
    <d v="2026-04-11T00:00:00"/>
    <x v="0"/>
    <x v="1"/>
    <x v="7"/>
  </r>
  <r>
    <s v="TIV6G27"/>
    <s v="60645800106184069"/>
    <s v="11/04/2026 07:13:34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388"/>
    <n v="6.1"/>
    <s v=" Km/L"/>
    <n v="44903"/>
    <n v="63.62"/>
    <n v="7.59"/>
    <n v="482.88"/>
    <s v="110425917"/>
    <s v="EXT - LUCCA JR"/>
    <s v="Planejamento Operaci"/>
    <s v="LUCCA JR"/>
    <m/>
    <d v="2026-04-11T00:00:00"/>
    <x v="0"/>
    <x v="1"/>
    <x v="11"/>
  </r>
  <r>
    <s v="TIV6G27"/>
    <m/>
    <s v="11/04/2026 07:13:34"/>
    <m/>
    <m/>
    <x v="30"/>
    <m/>
    <m/>
    <m/>
    <m/>
    <s v="AUTO POSTO JACARE"/>
    <m/>
    <m/>
    <s v="ARLA-32"/>
    <s v="-"/>
    <s v="-"/>
    <s v=" Km/L"/>
    <s v="-"/>
    <n v="5.03"/>
    <m/>
    <n v="16.600000000000001"/>
    <m/>
    <m/>
    <m/>
    <m/>
    <m/>
    <d v="2026-04-11T00:00:00"/>
    <x v="0"/>
    <x v="1"/>
    <x v="11"/>
  </r>
  <r>
    <s v="TUF2B45"/>
    <s v="60645800106472420"/>
    <s v="11/04/2026 07:18:54"/>
    <s v="03398"/>
    <s v="JOSIMAR VENANCIO SANTOS SILVA"/>
    <x v="37"/>
    <s v="Caminhonete"/>
    <s v="SAVEIRO CS RB MF"/>
    <s v="VW"/>
    <s v="85314604"/>
    <s v="MB POSTOS"/>
    <s v="GOIANIA"/>
    <s v="GO"/>
    <s v="ETANOL COMUM"/>
    <n v="396"/>
    <n v="9.64"/>
    <s v=" Km/L"/>
    <n v="159326"/>
    <n v="41.1"/>
    <n v="4.9889999999999999"/>
    <n v="205.04"/>
    <s v="1"/>
    <s v="EXT - KSE LOCAÇOES"/>
    <s v="Planejamento Operaci"/>
    <s v="KSE LOCAÇOES"/>
    <m/>
    <d v="2026-04-11T00:00:00"/>
    <x v="0"/>
    <x v="1"/>
    <x v="12"/>
  </r>
  <r>
    <s v="TTY2C25"/>
    <s v="60645800106472430"/>
    <s v="11/04/2026 07:30:18"/>
    <s v="53759"/>
    <s v="DHEIMERSON BRUNO MARINHO DE LIRA"/>
    <x v="38"/>
    <s v="Caminhonete"/>
    <s v="SAVEIRO CS RB MF"/>
    <s v="VW"/>
    <s v="46286315"/>
    <s v="POSTO CENTRAL"/>
    <s v="BOM JESUS"/>
    <s v="GO"/>
    <s v="ETANOL COMUM"/>
    <n v="390"/>
    <n v="9.52"/>
    <s v=" Km/L"/>
    <n v="135858"/>
    <n v="40.97"/>
    <n v="4.99"/>
    <n v="204.45"/>
    <s v="1"/>
    <s v="EXT - KSE LOCAÇOES"/>
    <s v="Planejamento Operaci"/>
    <s v="KSE LOCAÇOES"/>
    <m/>
    <d v="2026-04-11T00:00:00"/>
    <x v="0"/>
    <x v="1"/>
    <x v="12"/>
  </r>
  <r>
    <s v="TFS3C72"/>
    <s v="60645800105143738"/>
    <s v="11/04/2026 07:32:25"/>
    <s v="00271"/>
    <s v="HEDER OLIVEIRA SANTANA"/>
    <x v="9"/>
    <s v="Automóvel"/>
    <s v="ARGO"/>
    <s v="FIAT"/>
    <s v="13308211"/>
    <s v="P. BANDEIRANTES"/>
    <s v="RIO VERDE"/>
    <s v="GO"/>
    <s v="ETANOL COMUM"/>
    <n v="260"/>
    <n v="6.29"/>
    <s v=" Km/L"/>
    <n v="94524"/>
    <n v="41.35"/>
    <n v="4.7910000000000004"/>
    <n v="198.11"/>
    <s v="110426909"/>
    <s v="Planejamento Operaci"/>
    <s v="Planejamento Operaci"/>
    <s v="Operacional"/>
    <m/>
    <d v="2026-04-11T00:00:00"/>
    <x v="0"/>
    <x v="1"/>
    <x v="4"/>
  </r>
  <r>
    <s v="TJE5D27"/>
    <s v="60645800105124400"/>
    <s v="11/04/2026 08:00:18"/>
    <s v="00745"/>
    <s v="JOÃO LUIZ RODRIGUES PEREIRA_x0009__x0009__x0009__x0009_"/>
    <x v="60"/>
    <s v="EQUIPAMENTOS"/>
    <s v="GUINCHO LEVE"/>
    <s v="EQUIPAMENTO"/>
    <s v="46209914"/>
    <s v="DECIO RIO VERDE"/>
    <s v="RIO VERDE"/>
    <s v="GO"/>
    <s v="DIESEL S-10"/>
    <n v="488"/>
    <n v="5.4"/>
    <s v=" Km/L"/>
    <n v="31435"/>
    <n v="90.41"/>
    <n v="7.49"/>
    <n v="677.17"/>
    <s v="202604110759"/>
    <s v="EXT - LUCCA JR"/>
    <s v="Planejamento Operaci"/>
    <s v="LUCCA JR"/>
    <m/>
    <d v="2026-04-11T00:00:00"/>
    <x v="0"/>
    <x v="1"/>
    <x v="11"/>
  </r>
  <r>
    <s v="TJE5D27"/>
    <m/>
    <s v="11/04/2026 08:02:51"/>
    <m/>
    <m/>
    <x v="60"/>
    <m/>
    <m/>
    <m/>
    <m/>
    <s v="DECIO RIO VERDE"/>
    <m/>
    <m/>
    <s v="ARLA-32"/>
    <s v="-"/>
    <s v="-"/>
    <s v=" Km/L"/>
    <s v="-"/>
    <n v="3.85"/>
    <m/>
    <n v="14.61"/>
    <m/>
    <m/>
    <m/>
    <m/>
    <m/>
    <d v="2026-04-11T00:00:00"/>
    <x v="0"/>
    <x v="1"/>
    <x v="11"/>
  </r>
  <r>
    <s v="TFX7J72"/>
    <s v="60645800105836505"/>
    <s v="11/04/2026 08:32:11"/>
    <s v="03126"/>
    <s v="PEDRO PAULO SILVA SANTOS"/>
    <x v="11"/>
    <s v="Automóvel"/>
    <s v="ARGO"/>
    <s v="FIAT"/>
    <s v="13335016"/>
    <s v="POSTO TREVO"/>
    <s v="RIO VERDE"/>
    <s v="GO"/>
    <s v="ETANOL COMUM"/>
    <n v="286"/>
    <n v="9.4499999999999993"/>
    <s v=" Km/L"/>
    <n v="74777"/>
    <n v="30.27"/>
    <n v="4.9909999999999997"/>
    <n v="151.07"/>
    <s v="110430651"/>
    <s v="Planejamento Operaci"/>
    <s v="Planejamento Operaci"/>
    <s v="Operacional"/>
    <m/>
    <d v="2026-04-11T00:00:00"/>
    <x v="0"/>
    <x v="1"/>
    <x v="4"/>
  </r>
  <r>
    <s v="TFY3C02"/>
    <s v="60645800105143770"/>
    <s v="11/04/2026 09:25:05"/>
    <s v="93324"/>
    <s v="PAULO ROBERTO BALBINO FERREIRA"/>
    <x v="14"/>
    <s v="Automóvel"/>
    <s v="ARGO"/>
    <s v="FIAT"/>
    <s v="92242703"/>
    <s v="POSTO RODAO SUL"/>
    <s v="GOIANIA"/>
    <s v="GO"/>
    <s v="ETANOL COMUM"/>
    <n v="160"/>
    <n v="9.5"/>
    <s v=" Km/L"/>
    <n v="25598"/>
    <n v="16.850000000000001"/>
    <n v="3.97"/>
    <n v="66.89"/>
    <s v="1"/>
    <s v="Planejamento Operaci"/>
    <s v="Planejamento Operaci"/>
    <s v="Operacional"/>
    <m/>
    <d v="2026-04-11T00:00:00"/>
    <x v="0"/>
    <x v="1"/>
    <x v="0"/>
  </r>
  <r>
    <s v="TTR3A31"/>
    <s v="60645800106472404"/>
    <s v="11/04/2026 10:07:41"/>
    <s v="06404"/>
    <s v="FABIO BERNARDINO DA SILVA"/>
    <x v="53"/>
    <s v="Caminhonete"/>
    <s v="SAVEIRO CS RB MF"/>
    <s v="VW"/>
    <s v="46209914"/>
    <s v="DECIO RIO VERDE"/>
    <s v="RIO VERDE"/>
    <s v="GO"/>
    <s v="ETANOL COMUM"/>
    <n v="367"/>
    <n v="9.94"/>
    <s v=" Km/L"/>
    <n v="145273"/>
    <n v="36.92"/>
    <n v="4.79"/>
    <n v="176.85"/>
    <s v="202604111006"/>
    <s v="EXT - KSE LOCAÇOES"/>
    <s v="Planejamento Operaci"/>
    <s v="KSE LOCAÇOES"/>
    <m/>
    <d v="2026-04-11T00:00:00"/>
    <x v="0"/>
    <x v="1"/>
    <x v="12"/>
  </r>
  <r>
    <s v="TGM2I26"/>
    <s v="60645800106958050"/>
    <s v="11/04/2026 10:11:34"/>
    <s v="59226"/>
    <s v="PASCHOAL FAVORITTO DE QUEIROZ"/>
    <x v="52"/>
    <s v="Utilitário"/>
    <s v="FIORINO"/>
    <s v="FIAT"/>
    <s v="69479601"/>
    <s v="REDE SANTA LUZIA X"/>
    <s v="GOIANIA"/>
    <s v="GO"/>
    <s v="ETANOL COMUM"/>
    <n v="254"/>
    <n v="5.12"/>
    <s v=" Km/L"/>
    <n v="27912"/>
    <n v="49.57"/>
    <n v="5.2709999999999999"/>
    <n v="261.27"/>
    <s v="211719"/>
    <s v="EXT - KSE LOCAÇOES"/>
    <s v="Planejamento Operaci"/>
    <s v="Operacional"/>
    <m/>
    <d v="2026-04-11T00:00:00"/>
    <x v="0"/>
    <x v="1"/>
    <x v="5"/>
  </r>
  <r>
    <s v="TTQ4C10"/>
    <s v="60645800106553930"/>
    <s v="11/04/2026 10:14:02"/>
    <s v="04617"/>
    <s v="JESSICA MARIA ALVES LOPES"/>
    <x v="31"/>
    <s v="Caminhonete"/>
    <s v="Caminhonete S10"/>
    <s v="CHEVROLET"/>
    <s v="53081700"/>
    <s v="POSTO Z   Z SANTA MA"/>
    <s v="GUAPO"/>
    <s v="GO"/>
    <s v="DIESEL S-10"/>
    <n v="763"/>
    <n v="14.18"/>
    <s v=" Km/L"/>
    <n v="171600"/>
    <n v="53.8"/>
    <n v="7.44"/>
    <n v="400.29"/>
    <s v="0"/>
    <s v="Planejamento Operaci"/>
    <s v="Planejamento Operaci"/>
    <s v="INSPECAO"/>
    <m/>
    <d v="2026-04-11T00:00:00"/>
    <x v="0"/>
    <x v="1"/>
    <x v="12"/>
  </r>
  <r>
    <s v="TTT2H95"/>
    <s v="60645800106472477"/>
    <s v="11/04/2026 10:19:58"/>
    <s v="88512"/>
    <s v="JUAREZ NEVES"/>
    <x v="63"/>
    <s v="Caminhonete"/>
    <s v="SAVEIRO CS RB MF"/>
    <s v="VW"/>
    <s v="41826312"/>
    <s v="AUTO POSTO JACARE"/>
    <s v="ACREUNA"/>
    <s v="GO"/>
    <s v="ETANOL COMUM"/>
    <n v="486"/>
    <n v="10.59"/>
    <s v=" Km/L"/>
    <n v="139019"/>
    <n v="45.9"/>
    <n v="4.7910000000000004"/>
    <n v="219.89"/>
    <s v="110437097"/>
    <s v="EXT - KSE LOCAÇOES"/>
    <s v="Planejamento Operaci"/>
    <s v="KSE LOCAÇOES"/>
    <m/>
    <d v="2026-04-11T00:00:00"/>
    <x v="0"/>
    <x v="1"/>
    <x v="12"/>
  </r>
  <r>
    <s v="QSW6J59"/>
    <s v="60645800106460000"/>
    <s v="11/04/2026 11:27:41"/>
    <s v="02763"/>
    <s v="JENIVALDO JESUS MATOS"/>
    <x v="28"/>
    <s v="EQUIPAMENTOS"/>
    <s v="CAMINHÃO PIPA"/>
    <s v="OUTROS"/>
    <s v="41826312"/>
    <s v="AUTO POSTO JACARE"/>
    <s v="ACREUNA"/>
    <s v="GO"/>
    <s v="DIESEL S-10"/>
    <n v="408"/>
    <n v="4.3"/>
    <s v=" Km/L"/>
    <n v="27002"/>
    <n v="94.86"/>
    <n v="7.59"/>
    <n v="719.99"/>
    <s v="110441157"/>
    <s v="EXT - LUCCA JR"/>
    <s v="Planejamento Operaci"/>
    <s v="LUCCA JR"/>
    <m/>
    <d v="2026-04-11T00:00:00"/>
    <x v="0"/>
    <x v="1"/>
    <x v="11"/>
  </r>
  <r>
    <s v="QSW6J59"/>
    <m/>
    <s v="11/04/2026 11:27:41"/>
    <m/>
    <m/>
    <x v="28"/>
    <m/>
    <m/>
    <m/>
    <m/>
    <s v="AUTO POSTO JACARE"/>
    <m/>
    <m/>
    <s v="ARLA-32"/>
    <s v="-"/>
    <s v="-"/>
    <s v=" Km/L"/>
    <s v="-"/>
    <n v="13.72"/>
    <m/>
    <n v="45.29"/>
    <m/>
    <m/>
    <m/>
    <m/>
    <m/>
    <d v="2026-04-11T00:00:00"/>
    <x v="0"/>
    <x v="1"/>
    <x v="11"/>
  </r>
  <r>
    <s v="TTS4A16"/>
    <s v="60645800108788589"/>
    <s v="11/04/2026 11:48:35"/>
    <s v="00399"/>
    <s v="JULIANO FERNANDES DA SILVA"/>
    <x v="32"/>
    <s v="Caminhonete"/>
    <s v="Caminhonete S10"/>
    <s v="CHEVROLET"/>
    <s v="75331003"/>
    <s v="SUPERVIA LAGOA"/>
    <s v="RIO VERDE"/>
    <s v="GO"/>
    <s v="DIESEL S-10"/>
    <n v="946"/>
    <n v="12.32"/>
    <s v=" Km/L"/>
    <n v="68634"/>
    <n v="76.790000000000006"/>
    <n v="7.69"/>
    <n v="590.52"/>
    <s v="0"/>
    <s v="Planejamento Operaci"/>
    <s v="Planejamento Operaci"/>
    <s v="INSPECAO"/>
    <m/>
    <d v="2026-04-11T00:00:00"/>
    <x v="0"/>
    <x v="1"/>
    <x v="12"/>
  </r>
  <r>
    <s v="TGM4D76"/>
    <s v="60645800106437582"/>
    <s v="11/04/2026 12:17:57"/>
    <s v="33534"/>
    <s v="MARCOS ANTONIO MARCELINO DA SILVA"/>
    <x v="56"/>
    <s v="Caminhonete"/>
    <s v="FIORINO"/>
    <s v="FIAT"/>
    <s v="75331003"/>
    <s v="SUPERVIA LAGOA"/>
    <s v="RIO VERDE"/>
    <s v="GO"/>
    <s v="ETANOL COMUM"/>
    <n v="320"/>
    <n v="9.0399999999999991"/>
    <s v=" Km/L"/>
    <n v="27349"/>
    <n v="35.409999999999997"/>
    <n v="4.59"/>
    <n v="162.53"/>
    <s v="0"/>
    <s v="Planejamento Operaci"/>
    <s v="Planejamento Operaci"/>
    <s v="Operacional"/>
    <m/>
    <d v="2026-04-11T00:00:00"/>
    <x v="0"/>
    <x v="1"/>
    <x v="5"/>
  </r>
  <r>
    <s v="TFF5D72"/>
    <s v="60645800105143780"/>
    <s v="11/04/2026 12:37:10"/>
    <s v="95253"/>
    <s v="ANDRE AUGUSTO ARAUJO DE JESUS"/>
    <x v="2"/>
    <s v="Automóvel"/>
    <s v="ARGO"/>
    <s v="FIAT"/>
    <s v="46209914"/>
    <s v="DECIO RIO VERDE"/>
    <s v="RIO VERDE"/>
    <s v="GO"/>
    <s v="ETANOL COMUM"/>
    <n v="167"/>
    <n v="7.14"/>
    <s v=" Km/L"/>
    <n v="56178"/>
    <n v="23.39"/>
    <n v="4.79"/>
    <n v="112.04"/>
    <s v="202604111236"/>
    <s v="Planejamento Operaci"/>
    <s v="Planejamento Operaci"/>
    <s v="Operacional"/>
    <m/>
    <d v="2026-04-11T00:00:00"/>
    <x v="0"/>
    <x v="1"/>
    <x v="0"/>
  </r>
  <r>
    <s v="TFL8I14"/>
    <s v="60645800106437530"/>
    <s v="11/04/2026 13:00:38"/>
    <s v="14914"/>
    <s v="OBERDAN PEREIRA DE AZEVEDO"/>
    <x v="57"/>
    <s v="EQUIPAMENTOS"/>
    <s v="AMBULANCIA"/>
    <s v="OUTROS"/>
    <s v="46286315"/>
    <s v="POSTO CENTRAL"/>
    <s v="BOM JESUS"/>
    <s v="GO"/>
    <s v="DIESEL S-10"/>
    <n v="202"/>
    <n v="5.48"/>
    <s v=" Km/L"/>
    <n v="14249"/>
    <n v="36.83"/>
    <n v="7.99"/>
    <n v="294.29000000000002"/>
    <s v="1"/>
    <s v="Planejamento Operaci"/>
    <s v="Planejamento Operaci"/>
    <s v="Operacional"/>
    <m/>
    <d v="2026-04-11T00:00:00"/>
    <x v="0"/>
    <x v="1"/>
    <x v="13"/>
  </r>
  <r>
    <s v="TTP5B47"/>
    <s v="60645800106472110"/>
    <s v="11/04/2026 13:30:07"/>
    <s v="72216"/>
    <s v="ERIVALDO OLIVEIRA SOARES"/>
    <x v="40"/>
    <s v="Caminhonete"/>
    <s v="SAVEIRO CS RB MF"/>
    <s v="VW"/>
    <s v="75331801"/>
    <s v="DECIO CEZARINA"/>
    <s v="CEZARINA"/>
    <s v="GO"/>
    <s v="ETANOL COMUM"/>
    <n v="191"/>
    <n v="6.72"/>
    <s v=" Km/L"/>
    <n v="157556"/>
    <n v="28.41"/>
    <n v="4.6900000000000004"/>
    <n v="133.24"/>
    <s v="202604111329"/>
    <s v="EXT - KSE LOCAÇOES"/>
    <s v="Planejamento Operaci"/>
    <s v="KSE LOCAÇOES"/>
    <m/>
    <d v="2026-04-11T00:00:00"/>
    <x v="0"/>
    <x v="1"/>
    <x v="12"/>
  </r>
  <r>
    <s v="NQT3I04"/>
    <s v="60645800106437610"/>
    <s v="11/04/2026 13:31:17"/>
    <s v="47987"/>
    <s v="RONIVALDO PEREIRA DE OLIVEIRA"/>
    <x v="19"/>
    <s v="Caminhão"/>
    <s v="TECTOR 240E25"/>
    <s v="IVECO - FIAT"/>
    <s v="87183400"/>
    <s v="MARAJO GUAPO"/>
    <s v="GUAPO"/>
    <s v="GO"/>
    <s v="DIESEL S-10"/>
    <n v="0"/>
    <n v="0"/>
    <s v=" Km/L"/>
    <n v="0"/>
    <n v="169.32"/>
    <n v="7.19"/>
    <n v="1217.4100000000001"/>
    <s v="0"/>
    <s v="EXT - SAO PEDRO"/>
    <s v="Planejamento Operaci"/>
    <s v="SAO PEDRO"/>
    <m/>
    <d v="2026-04-11T00:00:00"/>
    <x v="0"/>
    <x v="1"/>
    <x v="7"/>
  </r>
  <r>
    <s v="TTV4H65"/>
    <s v="60645800107557973"/>
    <s v="11/04/2026 13:52:34"/>
    <s v="70129"/>
    <s v="DIONILSON DE SOUZA SANTOS"/>
    <x v="65"/>
    <s v="Caminhonete"/>
    <s v="SAVEIRO CD RB MF"/>
    <s v="VOLKSWAGEN"/>
    <s v="41826312"/>
    <s v="AUTO POSTO JACARE"/>
    <s v="ACREUNA"/>
    <s v="GO"/>
    <s v="ETANOL COMUM"/>
    <n v="526"/>
    <n v="10.38"/>
    <s v=" Km/L"/>
    <n v="49549"/>
    <n v="50.69"/>
    <n v="4.7910000000000004"/>
    <n v="242.84"/>
    <s v="110449845"/>
    <s v="EXT - KSE LOCAÇOES"/>
    <s v="Planejamento Operaci"/>
    <s v="KSE LOCAÇOES"/>
    <m/>
    <d v="2026-04-11T00:00:00"/>
    <x v="0"/>
    <x v="1"/>
    <x v="12"/>
  </r>
  <r>
    <s v="TFS3C72"/>
    <s v="60645800105143738"/>
    <s v="11/04/2026 14:54:17"/>
    <s v="00271"/>
    <s v="HEDER OLIVEIRA SANTANA"/>
    <x v="9"/>
    <s v="Automóvel"/>
    <s v="ARGO"/>
    <s v="FIAT"/>
    <s v="45308900"/>
    <s v="POSTO LUPATINI"/>
    <s v="SANTO ANTONIO DA BARRA"/>
    <s v="GO"/>
    <s v="ETANOL COMUM"/>
    <n v="376"/>
    <n v="9.08"/>
    <s v=" Km/L"/>
    <n v="94900"/>
    <n v="41.41"/>
    <n v="4.99"/>
    <n v="206.64"/>
    <s v="0"/>
    <s v="Planejamento Operaci"/>
    <s v="Planejamento Operaci"/>
    <s v="Operacional"/>
    <m/>
    <d v="2026-04-11T00:00:00"/>
    <x v="0"/>
    <x v="1"/>
    <x v="4"/>
  </r>
  <r>
    <s v="TLO0E87"/>
    <s v="60645800106184255"/>
    <s v="11/04/2026 15:33:26"/>
    <s v="04911"/>
    <s v="HYAGO GONÇALVES FERNANDES"/>
    <x v="43"/>
    <s v="EQUIPAMENTOS"/>
    <s v="GUINCHO LEVE"/>
    <s v="EQUIPAMENTO"/>
    <s v="87183400"/>
    <s v="MARAJO GUAPO"/>
    <s v="GUAPO"/>
    <s v="GO"/>
    <s v="DIESEL S-10"/>
    <n v="253"/>
    <n v="5.77"/>
    <s v=" Km/L"/>
    <n v="43220"/>
    <n v="43.88"/>
    <n v="7.29"/>
    <n v="319.89"/>
    <s v="0"/>
    <s v="EXT - LUCCA JR"/>
    <s v="Planejamento Operaci"/>
    <s v="LUCCA JR"/>
    <m/>
    <d v="2026-04-11T00:00:00"/>
    <x v="0"/>
    <x v="1"/>
    <x v="11"/>
  </r>
  <r>
    <s v="TLO0E87"/>
    <m/>
    <s v="11/04/2026 15:33:26"/>
    <m/>
    <m/>
    <x v="43"/>
    <m/>
    <m/>
    <m/>
    <m/>
    <s v="MARAJO GUAPO"/>
    <m/>
    <m/>
    <s v="ARLA-32"/>
    <s v="-"/>
    <s v="-"/>
    <s v=" Km/L"/>
    <s v="-"/>
    <n v="6.9"/>
    <m/>
    <n v="27.53"/>
    <m/>
    <m/>
    <m/>
    <m/>
    <m/>
    <d v="2026-04-11T00:00:00"/>
    <x v="0"/>
    <x v="1"/>
    <x v="11"/>
  </r>
  <r>
    <s v="TGK2G46"/>
    <s v="60645800106956305"/>
    <s v="11/04/2026 16:56:27"/>
    <s v="48710"/>
    <s v="GUSTAVO DA SILVA"/>
    <x v="59"/>
    <s v="Utilitário"/>
    <s v="FIORINO"/>
    <s v="FIAT"/>
    <s v="13335016"/>
    <s v="POSTO TREVO"/>
    <s v="RIO VERDE"/>
    <s v="GO"/>
    <s v="ETANOL COMUM"/>
    <n v="376"/>
    <n v="8.44"/>
    <s v=" Km/L"/>
    <n v="22340"/>
    <n v="44.57"/>
    <n v="4.9909999999999997"/>
    <n v="222.45"/>
    <s v="110460930"/>
    <s v="Planejamento Operaci"/>
    <s v="Planejamento Operaci"/>
    <s v="Operacional"/>
    <m/>
    <d v="2026-04-11T00:00:00"/>
    <x v="0"/>
    <x v="1"/>
    <x v="5"/>
  </r>
  <r>
    <s v="TEQ8G33"/>
    <s v="60645800105124371"/>
    <s v="11/04/2026 17:12:13"/>
    <s v="21706"/>
    <s v="LUIZ MARCELO NEVES"/>
    <x v="19"/>
    <s v="Caminhão"/>
    <s v="9-180"/>
    <s v="VOLKSWAGEN"/>
    <s v="81889412"/>
    <s v="POSTO ZERO UM"/>
    <s v="RIO VERDE"/>
    <s v="GO"/>
    <s v="DIESEL S-10"/>
    <n v="0"/>
    <n v="0"/>
    <s v=" Km/L"/>
    <n v="0"/>
    <n v="91.78"/>
    <n v="7.39"/>
    <n v="678.26"/>
    <s v="1"/>
    <s v="EXT - SAO PEDRO"/>
    <s v="Planejamento Operaci"/>
    <s v="SAO PEDRO"/>
    <m/>
    <d v="2026-04-11T00:00:00"/>
    <x v="0"/>
    <x v="1"/>
    <x v="7"/>
  </r>
  <r>
    <s v="TFN0D12"/>
    <s v="60645800105143746"/>
    <s v="11/04/2026 17:16:21"/>
    <s v="00390"/>
    <s v="SILVINO JOSE DE BRITO"/>
    <x v="5"/>
    <s v="Automóvel"/>
    <s v="ARGO"/>
    <s v="FIAT"/>
    <s v="87107509"/>
    <s v="AUTO POSTO OLIMPIO"/>
    <s v="APARECIDA DE GOIANIA"/>
    <s v="GO"/>
    <s v="ETANOL COMUM"/>
    <n v="302"/>
    <n v="9.48"/>
    <s v=" Km/L"/>
    <n v="45627"/>
    <n v="31.85"/>
    <n v="5.34"/>
    <n v="170.08"/>
    <s v="1"/>
    <s v="Planejamento Operaci"/>
    <s v="Planejamento Operaci"/>
    <s v="Operacional"/>
    <m/>
    <d v="2026-04-11T00:00:00"/>
    <x v="0"/>
    <x v="1"/>
    <x v="3"/>
  </r>
  <r>
    <s v="TLR1J91"/>
    <s v="60645800106043065"/>
    <s v="11/04/2026 17:55:58"/>
    <s v="02910"/>
    <s v="EMERSON CRISTIANO DA SILVEIRA"/>
    <x v="23"/>
    <s v="Caminhonete"/>
    <s v="SAVEIRO"/>
    <s v="VOLKSWAGEN"/>
    <s v="69494411"/>
    <s v="REDE MARAJO RIO VERD"/>
    <s v="RIO VERDE"/>
    <s v="GO"/>
    <s v="ETANOL COMUM"/>
    <n v="0"/>
    <n v="0"/>
    <s v=" Km/L"/>
    <s v="-"/>
    <n v="36.28"/>
    <n v="4.79"/>
    <n v="173.78"/>
    <s v="2910883922"/>
    <s v="Planejamento Operaci"/>
    <s v="Planejamento Operaci"/>
    <s v="Operacional"/>
    <m/>
    <d v="2026-04-11T00:00:00"/>
    <x v="0"/>
    <x v="1"/>
    <x v="9"/>
  </r>
  <r>
    <s v="TTY2C25"/>
    <s v="60645800106472430"/>
    <s v="11/04/2026 18:00:58"/>
    <s v="53759"/>
    <s v="DHEIMERSON BRUNO MARINHO DE LIRA"/>
    <x v="38"/>
    <s v="Caminhonete"/>
    <s v="SAVEIRO CS RB MF"/>
    <s v="VW"/>
    <s v="46286315"/>
    <s v="POSTO CENTRAL"/>
    <s v="BOM JESUS"/>
    <s v="GO"/>
    <s v="ETANOL COMUM"/>
    <n v="386"/>
    <n v="8.91"/>
    <s v=" Km/L"/>
    <n v="136244"/>
    <n v="43.34"/>
    <n v="4.9909999999999997"/>
    <n v="216.3"/>
    <s v="1"/>
    <s v="EXT - KSE LOCAÇOES"/>
    <s v="Planejamento Operaci"/>
    <s v="KSE LOCAÇOES"/>
    <m/>
    <d v="2026-04-11T00:00:00"/>
    <x v="0"/>
    <x v="1"/>
    <x v="12"/>
  </r>
  <r>
    <s v="TGA0B06"/>
    <s v="60645800106958060"/>
    <s v="11/04/2026 18:03:48"/>
    <s v="00933"/>
    <s v="GIULEY RIBEIRO DOS SANTOS"/>
    <x v="55"/>
    <s v="Caminhonete"/>
    <s v="FIORINO"/>
    <s v="FIAT"/>
    <s v="75331003"/>
    <s v="SUPERVIA LAGOA"/>
    <s v="RIO VERDE"/>
    <s v="GO"/>
    <s v="ETANOL COMUM"/>
    <n v="426"/>
    <n v="8.6300000000000008"/>
    <s v=" Km/L"/>
    <n v="29313"/>
    <n v="49.38"/>
    <n v="4.59"/>
    <n v="226.65"/>
    <s v="0"/>
    <s v="Planejamento Operaci"/>
    <s v="Planejamento Operaci"/>
    <s v="TI e Automação"/>
    <m/>
    <d v="2026-04-11T00:00:00"/>
    <x v="0"/>
    <x v="1"/>
    <x v="5"/>
  </r>
  <r>
    <s v="TFY3C02"/>
    <s v="60645800105143770"/>
    <s v="11/04/2026 18:30:10"/>
    <s v="93324"/>
    <s v="PAULO ROBERTO BALBINO FERREIRA"/>
    <x v="14"/>
    <s v="Automóvel"/>
    <s v="ARGO"/>
    <s v="FIAT"/>
    <s v="92242703"/>
    <s v="POSTO RODAO SUL"/>
    <s v="GOIANIA"/>
    <s v="GO"/>
    <s v="ETANOL COMUM"/>
    <n v="415"/>
    <n v="11.86"/>
    <s v=" Km/L"/>
    <n v="26013"/>
    <n v="34.99"/>
    <n v="3.97"/>
    <n v="138.91"/>
    <s v="0"/>
    <s v="Planejamento Operaci"/>
    <s v="Planejamento Operaci"/>
    <s v="Operacional"/>
    <m/>
    <d v="2026-04-11T00:00:00"/>
    <x v="0"/>
    <x v="1"/>
    <x v="0"/>
  </r>
  <r>
    <s v="TFI3B19"/>
    <s v="60645800105926941"/>
    <s v="11/04/2026 18:48:57"/>
    <s v="73410"/>
    <s v="BRUNO SOUSA DIAS"/>
    <x v="4"/>
    <s v="Automóvel"/>
    <s v="ARGO"/>
    <s v="FIAT"/>
    <s v="46286315"/>
    <s v="POSTO CENTRAL"/>
    <s v="BOM JESUS"/>
    <s v="GO"/>
    <s v="ETANOL COMUM"/>
    <n v="318"/>
    <n v="8.6"/>
    <s v=" Km/L"/>
    <n v="94977"/>
    <n v="36.979999999999997"/>
    <n v="4.9909999999999997"/>
    <n v="184.56"/>
    <s v="1"/>
    <s v="Planejamento Operaci"/>
    <s v="Planejamento Operaci"/>
    <s v="Operacional"/>
    <m/>
    <d v="2026-04-11T00:00:00"/>
    <x v="0"/>
    <x v="1"/>
    <x v="0"/>
  </r>
  <r>
    <s v="TUF2B45"/>
    <s v="60645800106472420"/>
    <s v="11/04/2026 19:31:59"/>
    <s v="00047"/>
    <s v="KARLA THAISE SILVA CARVALHO"/>
    <x v="37"/>
    <s v="Caminhonete"/>
    <s v="SAVEIRO CS RB MF"/>
    <s v="VW"/>
    <s v="85314604"/>
    <s v="MB POSTOS"/>
    <s v="GOIANIA"/>
    <s v="GO"/>
    <s v="ETANOL COMUM"/>
    <n v="304"/>
    <n v="7.09"/>
    <s v=" Km/L"/>
    <n v="159630"/>
    <n v="42.87"/>
    <n v="4.99"/>
    <n v="213.92"/>
    <s v="0"/>
    <s v="EXT - KSE LOCAÇOES"/>
    <s v="Planejamento Operaci"/>
    <s v="KSE LOCAÇOES"/>
    <m/>
    <d v="2026-04-11T00:00:00"/>
    <x v="0"/>
    <x v="1"/>
    <x v="12"/>
  </r>
  <r>
    <s v="TUG2C45"/>
    <s v="60645800106437770"/>
    <s v="11/04/2026 19:37:51"/>
    <s v="80560"/>
    <s v="EDMAR PEREIRA COSTA"/>
    <x v="54"/>
    <s v="Utilitário"/>
    <s v="SAVEIRO"/>
    <s v="FIAT"/>
    <s v="88866609"/>
    <s v="AUTO POSTO HUDSON RV"/>
    <s v="RIO VERDE"/>
    <s v="GO"/>
    <s v="ETANOL COMUM"/>
    <n v="366"/>
    <n v="8.1300000000000008"/>
    <s v=" Km/L"/>
    <n v="153017"/>
    <n v="45"/>
    <n v="4.79"/>
    <n v="215.55"/>
    <s v="110470607"/>
    <s v="EXT - KSE LOCAÇOES"/>
    <s v="Planejamento Operaci"/>
    <s v="KSE LOCAÇOES"/>
    <m/>
    <d v="2026-04-11T00:00:00"/>
    <x v="0"/>
    <x v="1"/>
    <x v="12"/>
  </r>
  <r>
    <s v="TIV6G27"/>
    <s v="60645800106184069"/>
    <s v="11/04/2026 20:34:25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159"/>
    <n v="6.56"/>
    <s v=" Km/L"/>
    <n v="45062"/>
    <n v="24.24"/>
    <n v="7.5919999999999996"/>
    <n v="184.03"/>
    <s v="110473976"/>
    <s v="EXT - LUCCA JR"/>
    <s v="Planejamento Operaci"/>
    <s v="LUCCA JR"/>
    <m/>
    <d v="2026-04-11T00:00:00"/>
    <x v="0"/>
    <x v="1"/>
    <x v="11"/>
  </r>
  <r>
    <s v="TFE9C14"/>
    <s v="60645800106437370"/>
    <s v="11/04/2026 20:50:12"/>
    <s v="52138"/>
    <s v="ROGERIO LEAO DE SOUZA"/>
    <x v="51"/>
    <s v="EQUIPAMENTOS"/>
    <s v="AMBULANCIA"/>
    <s v="OUTROS"/>
    <s v="46209914"/>
    <s v="DECIO RIO VERDE"/>
    <s v="RIO VERDE"/>
    <s v="GO"/>
    <s v="DIESEL S-10"/>
    <n v="191"/>
    <n v="4.37"/>
    <s v=" Km/L"/>
    <n v="11200"/>
    <n v="43.7"/>
    <n v="7.49"/>
    <n v="327.31"/>
    <s v="202604112049"/>
    <s v="Planejamento Operaci"/>
    <s v="Planejamento Operaci"/>
    <s v="Operacional"/>
    <m/>
    <d v="2026-04-11T00:00:00"/>
    <x v="0"/>
    <x v="1"/>
    <x v="13"/>
  </r>
  <r>
    <s v="TFE9C14"/>
    <m/>
    <s v="11/04/2026 20:51:55"/>
    <m/>
    <m/>
    <x v="51"/>
    <m/>
    <m/>
    <m/>
    <m/>
    <s v="DECIO RIO VERDE"/>
    <m/>
    <m/>
    <s v="ARLA-32"/>
    <s v="-"/>
    <s v="-"/>
    <s v=" Km/L"/>
    <s v="-"/>
    <n v="13.49"/>
    <m/>
    <n v="51.13"/>
    <m/>
    <m/>
    <m/>
    <m/>
    <m/>
    <d v="2026-04-11T00:00:00"/>
    <x v="0"/>
    <x v="1"/>
    <x v="13"/>
  </r>
  <r>
    <s v="TUW2D74"/>
    <s v="60645800105124310"/>
    <s v="11/04/2026 21:21:11"/>
    <s v="32823"/>
    <s v="GEOVANE FELIX DA CRUZ "/>
    <x v="35"/>
    <s v="Automóvel"/>
    <s v="CHEVROLET/S10 LS DD4"/>
    <s v="CHEVROLET"/>
    <s v="45364511"/>
    <s v="AUTO POSTO CERRADO 4"/>
    <s v="ITUMBIARA"/>
    <s v="GO"/>
    <s v="DIESEL S-10"/>
    <n v="763"/>
    <n v="12.56"/>
    <s v=" Km/L"/>
    <n v="137430"/>
    <n v="60.75"/>
    <n v="6.99"/>
    <n v="424.64"/>
    <s v="387839"/>
    <s v="Planejamento Operaci"/>
    <s v="Planejamento Operaci"/>
    <s v="Operacional"/>
    <m/>
    <d v="2026-04-11T00:00:00"/>
    <x v="0"/>
    <x v="1"/>
    <x v="12"/>
  </r>
  <r>
    <s v="TTV4H65"/>
    <s v="60645800107557973"/>
    <s v="11/04/2026 21:24:03"/>
    <s v="07583"/>
    <s v="DAVID BORGES DOS SANTOS"/>
    <x v="65"/>
    <s v="Caminhonete"/>
    <s v="SAVEIRO CD RB MF"/>
    <s v="VOLKSWAGEN"/>
    <s v="07674909"/>
    <s v="AUTO POSTO INDIARA"/>
    <s v="INDIARA"/>
    <s v="GO"/>
    <s v="ETANOL COMUM"/>
    <n v="431"/>
    <n v="10.029999999999999"/>
    <s v=" Km/L"/>
    <n v="49980"/>
    <n v="42.99"/>
    <n v="4.6900000000000004"/>
    <n v="201.62"/>
    <s v="13616"/>
    <s v="EXT - KSE LOCAÇOES"/>
    <s v="Planejamento Operaci"/>
    <s v="KSE LOCAÇOES"/>
    <m/>
    <d v="2026-04-11T00:00:00"/>
    <x v="0"/>
    <x v="1"/>
    <x v="12"/>
  </r>
  <r>
    <s v="TTT2H95"/>
    <s v="60645800106472477"/>
    <s v="11/04/2026 22:02:53"/>
    <s v="05208"/>
    <s v="CHARLES ROSA"/>
    <x v="63"/>
    <s v="Caminhonete"/>
    <s v="SAVEIRO CS RB MF"/>
    <s v="VW"/>
    <s v="46209914"/>
    <s v="DECIO RIO VERDE"/>
    <s v="RIO VERDE"/>
    <s v="GO"/>
    <s v="ETANOL COMUM"/>
    <n v="449"/>
    <n v="9.6199999999999992"/>
    <s v=" Km/L"/>
    <n v="139468"/>
    <n v="46.69"/>
    <n v="4.79"/>
    <n v="223.65"/>
    <s v="202604112202"/>
    <s v="EXT - KSE LOCAÇOES"/>
    <s v="Planejamento Operaci"/>
    <s v="KSE LOCAÇOES"/>
    <m/>
    <d v="2026-04-11T00:00:00"/>
    <x v="0"/>
    <x v="1"/>
    <x v="12"/>
  </r>
  <r>
    <s v="TTR3A31"/>
    <s v="60645800106472404"/>
    <s v="11/04/2026 22:25:03"/>
    <s v="75150"/>
    <s v="PETTERSON PERIS BENJAMIN"/>
    <x v="53"/>
    <s v="Caminhonete"/>
    <s v="SAVEIRO CS RB MF"/>
    <s v="VW"/>
    <s v="46209914"/>
    <s v="DECIO RIO VERDE"/>
    <s v="RIO VERDE"/>
    <s v="GO"/>
    <s v="ETANOL COMUM"/>
    <n v="349"/>
    <n v="7.97"/>
    <s v=" Km/L"/>
    <n v="145622"/>
    <n v="43.8"/>
    <n v="4.79"/>
    <n v="209.8"/>
    <s v="202604112224"/>
    <s v="EXT - KSE LOCAÇOES"/>
    <s v="Planejamento Operaci"/>
    <s v="KSE LOCAÇOES"/>
    <m/>
    <d v="2026-04-11T00:00:00"/>
    <x v="0"/>
    <x v="1"/>
    <x v="12"/>
  </r>
  <r>
    <s v="TTP5B47"/>
    <s v="60645800106472110"/>
    <s v="11/04/2026 22:51:50"/>
    <s v="01227"/>
    <s v="DAILTON FERREIRA CRUVINEL"/>
    <x v="40"/>
    <s v="Caminhonete"/>
    <s v="SAVEIRO CS RB MF"/>
    <s v="VW"/>
    <s v="07674909"/>
    <s v="AUTO POSTO INDIARA"/>
    <s v="INDIARA"/>
    <s v="GO"/>
    <s v="ETANOL COMUM"/>
    <n v="293"/>
    <n v="7.9"/>
    <s v=" Km/L"/>
    <n v="157849"/>
    <n v="37.1"/>
    <n v="4.6900000000000004"/>
    <n v="174"/>
    <s v="13618"/>
    <s v="EXT - KSE LOCAÇOES"/>
    <s v="Planejamento Operaci"/>
    <s v="KSE LOCAÇOES"/>
    <m/>
    <d v="2026-04-11T00:00:00"/>
    <x v="0"/>
    <x v="1"/>
    <x v="12"/>
  </r>
  <r>
    <s v="TFI3B19"/>
    <s v="60645800105926941"/>
    <s v="12/04/2026 01:13:29"/>
    <s v="70214"/>
    <s v="IGOR LEMES FERNANDES"/>
    <x v="4"/>
    <s v="Automóvel"/>
    <s v="ARGO"/>
    <s v="FIAT"/>
    <s v="69494411"/>
    <s v="REDE MARAJO RIO VERD"/>
    <s v="RIO VERDE"/>
    <s v="GO"/>
    <s v="ETANOL COMUM"/>
    <n v="426"/>
    <n v="10.18"/>
    <s v=" Km/L"/>
    <n v="95403"/>
    <n v="41.86"/>
    <n v="4.79"/>
    <n v="200.51"/>
    <s v="70214744159"/>
    <s v="Planejamento Operaci"/>
    <s v="Planejamento Operaci"/>
    <s v="Operacional"/>
    <m/>
    <d v="2026-04-12T00:00:00"/>
    <x v="0"/>
    <x v="1"/>
    <x v="0"/>
  </r>
  <r>
    <s v="TFF5D72"/>
    <s v="60645800105143780"/>
    <s v="12/04/2026 01:42:04"/>
    <s v="95253"/>
    <s v="ANDRE AUGUSTO ARAUJO DE JESUS"/>
    <x v="2"/>
    <s v="Automóvel"/>
    <s v="ARGO"/>
    <s v="FIAT"/>
    <s v="87183400"/>
    <s v="MARAJO GUAPO"/>
    <s v="GUAPO"/>
    <s v="GO"/>
    <s v="ETANOL COMUM"/>
    <n v="238"/>
    <n v="7.94"/>
    <s v=" Km/L"/>
    <n v="56416"/>
    <n v="29.96"/>
    <n v="4.1909999999999998"/>
    <n v="125.57"/>
    <s v="0"/>
    <s v="Planejamento Operaci"/>
    <s v="Planejamento Operaci"/>
    <s v="Operacional"/>
    <m/>
    <d v="2026-04-12T00:00:00"/>
    <x v="0"/>
    <x v="1"/>
    <x v="0"/>
  </r>
  <r>
    <s v="TTS4A16"/>
    <s v="60645800108788589"/>
    <s v="12/04/2026 02:18:11"/>
    <s v="70267"/>
    <s v="DOUGLAS VASCONCELOS MOURA"/>
    <x v="32"/>
    <s v="Caminhonete"/>
    <s v="Caminhonete S10"/>
    <s v="CHEVROLET"/>
    <s v="13342911"/>
    <s v="SANTA HELENA DE GOIAS"/>
    <s v="SANTA HELENA DE GOIAS"/>
    <s v="GO"/>
    <s v="DIESEL S-10"/>
    <n v="669"/>
    <n v="15.09"/>
    <s v=" Km/L"/>
    <n v="69303"/>
    <n v="44.34"/>
    <n v="8.09"/>
    <n v="358.73"/>
    <s v="1775971023"/>
    <s v="Planejamento Operaci"/>
    <s v="Planejamento Operaci"/>
    <s v="INSPECAO"/>
    <m/>
    <d v="2026-04-12T00:00:00"/>
    <x v="0"/>
    <x v="1"/>
    <x v="12"/>
  </r>
  <r>
    <s v="TUG2C45"/>
    <s v="60645800106437770"/>
    <s v="12/04/2026 02:19:02"/>
    <s v="80560"/>
    <s v="EDMAR PEREIRA COSTA"/>
    <x v="54"/>
    <s v="Utilitário"/>
    <s v="SAVEIRO"/>
    <s v="FIAT"/>
    <s v="81889412"/>
    <s v="POSTO ZERO UM"/>
    <s v="RIO VERDE"/>
    <s v="GO"/>
    <s v="ETANOL COMUM"/>
    <n v="329"/>
    <n v="8.68"/>
    <s v=" Km/L"/>
    <n v="153346"/>
    <n v="37.9"/>
    <n v="4.59"/>
    <n v="173.96"/>
    <s v="0"/>
    <s v="EXT - KSE LOCAÇOES"/>
    <s v="Planejamento Operaci"/>
    <s v="KSE LOCAÇOES"/>
    <m/>
    <d v="2026-04-12T00:00:00"/>
    <x v="0"/>
    <x v="1"/>
    <x v="12"/>
  </r>
  <r>
    <s v="TTY2C25"/>
    <s v="60645800106472430"/>
    <s v="12/04/2026 02:27:41"/>
    <s v="36470"/>
    <s v="JOÃO BATISTA DA SILVA"/>
    <x v="38"/>
    <s v="Caminhonete"/>
    <s v="SAVEIRO CS RB MF"/>
    <s v="VW"/>
    <s v="45341508"/>
    <s v="POSTO ALTO DA SERRA"/>
    <s v="ITUMBIARA"/>
    <s v="GO"/>
    <s v="ETANOL COMUM"/>
    <n v="441"/>
    <n v="10.91"/>
    <s v=" Km/L"/>
    <n v="136685"/>
    <n v="40.44"/>
    <n v="4.2300000000000004"/>
    <n v="171.07"/>
    <s v="0"/>
    <s v="EXT - KSE LOCAÇOES"/>
    <s v="Planejamento Operaci"/>
    <s v="KSE LOCAÇOES"/>
    <m/>
    <d v="2026-04-12T00:00:00"/>
    <x v="0"/>
    <x v="1"/>
    <x v="12"/>
  </r>
  <r>
    <s v="TGC9A34"/>
    <s v="60645800106437250"/>
    <s v="12/04/2026 04:09:43"/>
    <s v="79612"/>
    <s v="GLEISON DUARTE BRITO"/>
    <x v="48"/>
    <s v="EQUIPAMENTOS"/>
    <s v="AMBULANCIA"/>
    <s v="OUTROS"/>
    <s v="26406711"/>
    <s v="POSTO ZANDONADI"/>
    <s v="GUAPO"/>
    <s v="GO"/>
    <s v="DIESEL S-10"/>
    <n v="132"/>
    <n v="4.4000000000000004"/>
    <s v=" Km/L"/>
    <n v="18388"/>
    <n v="30"/>
    <n v="7.49"/>
    <n v="224.7"/>
    <s v="120414932"/>
    <s v="Planejamento Operaci"/>
    <s v="Planejamento Operaci"/>
    <s v="Operacional"/>
    <m/>
    <d v="2026-04-12T00:00:00"/>
    <x v="0"/>
    <x v="1"/>
    <x v="13"/>
  </r>
  <r>
    <s v="TLO0E87"/>
    <s v="60645800106184255"/>
    <s v="12/04/2026 05:10:57"/>
    <s v="99045"/>
    <s v="SIDNEY DA COSTA RODRIGUES_x0009__x0009__x0009__x0009_"/>
    <x v="43"/>
    <s v="EQUIPAMENTOS"/>
    <s v="GUINCHO LEVE"/>
    <s v="EQUIPAMENTO"/>
    <s v="53081700"/>
    <s v="POSTO Z   Z SANTA MA"/>
    <s v="GUAPO"/>
    <s v="GO"/>
    <s v="DIESEL S-10"/>
    <n v="280"/>
    <n v="5.5"/>
    <s v=" Km/L"/>
    <n v="43500"/>
    <n v="50.92"/>
    <n v="7.19"/>
    <n v="366.1"/>
    <s v="0"/>
    <s v="EXT - LUCCA JR"/>
    <s v="Planejamento Operaci"/>
    <s v="LUCCA JR"/>
    <m/>
    <d v="2026-04-12T00:00:00"/>
    <x v="0"/>
    <x v="1"/>
    <x v="11"/>
  </r>
  <r>
    <s v="TLO0E87"/>
    <m/>
    <s v="12/04/2026 05:12:36"/>
    <m/>
    <m/>
    <x v="43"/>
    <m/>
    <m/>
    <m/>
    <m/>
    <s v="POSTO Z   Z SANTA MA"/>
    <m/>
    <m/>
    <s v="ARLA-32"/>
    <s v="-"/>
    <s v="-"/>
    <s v=" Km/L"/>
    <s v="-"/>
    <n v="2.19"/>
    <m/>
    <n v="10.69"/>
    <m/>
    <m/>
    <m/>
    <m/>
    <m/>
    <d v="2026-04-12T00:00:00"/>
    <x v="0"/>
    <x v="1"/>
    <x v="11"/>
  </r>
  <r>
    <s v="TTQ4C10"/>
    <s v="60645800106553930"/>
    <s v="12/04/2026 06:29:05"/>
    <s v="82380"/>
    <s v="ENILSON DE SOUSA CAETANO"/>
    <x v="31"/>
    <s v="Caminhonete"/>
    <s v="Caminhonete S10"/>
    <s v="CHEVROLET"/>
    <s v="53081700"/>
    <s v="POSTO Z   Z SANTA MA"/>
    <s v="GUAPO"/>
    <s v="GO"/>
    <s v="DIESEL S-10"/>
    <n v="756"/>
    <n v="12.05"/>
    <s v=" Km/L"/>
    <n v="172356"/>
    <n v="62.75"/>
    <n v="7.19"/>
    <n v="451.18"/>
    <s v="0"/>
    <s v="Planejamento Operaci"/>
    <s v="Planejamento Operaci"/>
    <s v="INSPECAO"/>
    <m/>
    <d v="2026-04-12T00:00:00"/>
    <x v="0"/>
    <x v="1"/>
    <x v="12"/>
  </r>
  <r>
    <s v="TUQ2H91"/>
    <s v="60645800107558597"/>
    <s v="12/04/2026 06:58:09"/>
    <s v="87954"/>
    <s v="DANIEL GONÇALVES"/>
    <x v="66"/>
    <s v="Caminhonete"/>
    <s v="SAVEIRO CD RB MF"/>
    <s v="VOLKSWAGEN"/>
    <s v="75331003"/>
    <s v="SUPERVIA LAGOA"/>
    <s v="RIO VERDE"/>
    <s v="GO"/>
    <s v="ETANOL COMUM"/>
    <n v="361"/>
    <n v="8.58"/>
    <s v=" Km/L"/>
    <n v="42217"/>
    <n v="42.08"/>
    <n v="4.59"/>
    <n v="193.15"/>
    <s v="0"/>
    <s v="EXT - KSE LOCAÇOES"/>
    <s v="Planejamento Operaci"/>
    <s v="KSE LOCAÇOES"/>
    <m/>
    <d v="2026-04-12T00:00:00"/>
    <x v="0"/>
    <x v="1"/>
    <x v="12"/>
  </r>
  <r>
    <s v="TBE3B75"/>
    <s v="60645800105124380"/>
    <s v="12/04/2026 07:48:48"/>
    <s v="80246"/>
    <s v="FRANCISCO DE ASSIS SOARES"/>
    <x v="19"/>
    <s v="Caminhão"/>
    <s v="CAMINHAO CARROCERIA"/>
    <s v="OUTROS"/>
    <s v="45307105"/>
    <s v="POSTO GIRASSOL"/>
    <s v="ITUMBIARA"/>
    <s v="GO"/>
    <s v="DIESEL S-10"/>
    <n v="0"/>
    <n v="0"/>
    <s v=" Km/L"/>
    <n v="0"/>
    <n v="98.57"/>
    <n v="7.79"/>
    <n v="767.86"/>
    <s v="120427"/>
    <s v="EXT - SAO PEDRO"/>
    <s v="Planejamento Operaci"/>
    <s v="SAO PEDRO"/>
    <m/>
    <d v="2026-04-12T00:00:00"/>
    <x v="0"/>
    <x v="1"/>
    <x v="7"/>
  </r>
  <r>
    <s v="TFX7J72"/>
    <s v="60645800105836505"/>
    <s v="12/04/2026 07:53:45"/>
    <s v="03126"/>
    <s v="PEDRO PAULO SILVA SANTOS"/>
    <x v="11"/>
    <s v="Automóvel"/>
    <s v="ARGO"/>
    <s v="FIAT"/>
    <s v="81820900"/>
    <s v="AUTO POSTO KR 06"/>
    <s v="RIO VERDE"/>
    <s v="GO"/>
    <s v="ETANOL COMUM"/>
    <n v="229"/>
    <n v="6.83"/>
    <s v=" Km/L"/>
    <n v="75006"/>
    <n v="33.54"/>
    <n v="4.7910000000000004"/>
    <n v="160.69999999999999"/>
    <s v="120428380"/>
    <s v="Planejamento Operaci"/>
    <s v="Planejamento Operaci"/>
    <s v="Operacional"/>
    <m/>
    <d v="2026-04-12T00:00:00"/>
    <x v="0"/>
    <x v="1"/>
    <x v="4"/>
  </r>
  <r>
    <s v="EJV0H01"/>
    <s v="60645800106437809"/>
    <s v="12/04/2026 07:54:58"/>
    <s v="46068"/>
    <s v="ONEIR MENEZES DA SILVA"/>
    <x v="19"/>
    <s v="Caminhão"/>
    <s v="TECTOR"/>
    <s v="IVECO"/>
    <s v="81889412"/>
    <s v="POSTO ZERO UM"/>
    <s v="RIO VERDE"/>
    <s v="GO"/>
    <s v="DIESEL S-10"/>
    <n v="0"/>
    <n v="0"/>
    <s v=" Km/L"/>
    <n v="0"/>
    <n v="196.72"/>
    <n v="7.39"/>
    <n v="1453.79"/>
    <s v="1"/>
    <s v="EXT - SAO PEDRO"/>
    <s v="Planejamento Operaci"/>
    <s v="SAO PEDRO"/>
    <m/>
    <d v="2026-04-12T00:00:00"/>
    <x v="0"/>
    <x v="1"/>
    <x v="7"/>
  </r>
  <r>
    <s v="TFP3B22"/>
    <s v="60645800105143720"/>
    <s v="12/04/2026 07:58:57"/>
    <s v="02769"/>
    <s v="ANDRE LUIS PAULINO"/>
    <x v="6"/>
    <s v="Automóvel"/>
    <s v="ARGO"/>
    <s v="FIAT"/>
    <s v="81820900"/>
    <s v="AUTO POSTO KR 06"/>
    <s v="RIO VERDE"/>
    <s v="GO"/>
    <s v="ETANOL COMUM"/>
    <n v="323"/>
    <n v="10.199999999999999"/>
    <s v=" Km/L"/>
    <n v="61261"/>
    <n v="31.66"/>
    <n v="4.9909999999999997"/>
    <n v="158.01"/>
    <s v="120428690"/>
    <s v="Planejamento Operaci"/>
    <s v="Planejamento Operaci"/>
    <s v="Operacional"/>
    <m/>
    <d v="2026-04-12T00:00:00"/>
    <x v="0"/>
    <x v="1"/>
    <x v="4"/>
  </r>
  <r>
    <s v="TUG2C45"/>
    <s v="60645800106437770"/>
    <s v="12/04/2026 08:00:12"/>
    <s v="02527"/>
    <s v="ALCIENE MARTINS PONTES"/>
    <x v="54"/>
    <s v="Utilitário"/>
    <s v="SAVEIRO"/>
    <s v="FIAT"/>
    <s v="88866609"/>
    <s v="AUTO POSTO HUDSON RV"/>
    <s v="RIO VERDE"/>
    <s v="GO"/>
    <s v="ETANOL COMUM"/>
    <n v="254"/>
    <n v="9.01"/>
    <s v=" Km/L"/>
    <n v="153600"/>
    <n v="28.19"/>
    <n v="4.79"/>
    <n v="135.03"/>
    <s v="120428742"/>
    <s v="EXT - KSE LOCAÇOES"/>
    <s v="Planejamento Operaci"/>
    <s v="KSE LOCAÇOES"/>
    <m/>
    <d v="2026-04-12T00:00:00"/>
    <x v="0"/>
    <x v="1"/>
    <x v="12"/>
  </r>
  <r>
    <s v="TJE5D27"/>
    <s v="60645800105124400"/>
    <s v="12/04/2026 08:08:48"/>
    <s v="00745"/>
    <s v="JOÃO LUIZ RODRIGUES PEREIRA_x0009__x0009__x0009__x0009_"/>
    <x v="60"/>
    <s v="EQUIPAMENTOS"/>
    <s v="GUINCHO LEVE"/>
    <s v="EQUIPAMENTO"/>
    <s v="46209914"/>
    <s v="DECIO RIO VERDE"/>
    <s v="RIO VERDE"/>
    <s v="GO"/>
    <s v="DIESEL S-10"/>
    <n v="389"/>
    <n v="5.81"/>
    <s v=" Km/L"/>
    <n v="31824"/>
    <n v="67"/>
    <n v="7.49"/>
    <n v="501.83"/>
    <s v="202604120808"/>
    <s v="EXT - LUCCA JR"/>
    <s v="Planejamento Operaci"/>
    <s v="LUCCA JR"/>
    <m/>
    <d v="2026-04-12T00:00:00"/>
    <x v="0"/>
    <x v="1"/>
    <x v="11"/>
  </r>
  <r>
    <s v="TFI3B19"/>
    <s v="60645800105926941"/>
    <s v="12/04/2026 08:13:05"/>
    <s v="73410"/>
    <s v="BRUNO SOUSA DIAS"/>
    <x v="4"/>
    <s v="Automóvel"/>
    <s v="ARGO"/>
    <s v="FIAT"/>
    <s v="85314604"/>
    <s v="MB POSTOS"/>
    <s v="GOIANIA"/>
    <s v="GO"/>
    <s v="ETANOL COMUM"/>
    <n v="211"/>
    <n v="10.14"/>
    <s v=" Km/L"/>
    <n v="95614"/>
    <n v="20.81"/>
    <n v="4.99"/>
    <n v="103.84"/>
    <s v="0"/>
    <s v="Planejamento Operaci"/>
    <s v="Planejamento Operaci"/>
    <s v="Operacional"/>
    <m/>
    <d v="2026-04-12T00:00:00"/>
    <x v="0"/>
    <x v="1"/>
    <x v="0"/>
  </r>
  <r>
    <s v="SQZ2J86"/>
    <s v="60645800106437760"/>
    <s v="12/04/2026 08:15:01"/>
    <s v="70214"/>
    <s v="IGOR LEMES FERNANDES"/>
    <x v="72"/>
    <s v="Caminhonete"/>
    <s v="SAVEIRO"/>
    <s v="VOLKSWAGEN"/>
    <s v="85314604"/>
    <s v="MB POSTOS"/>
    <s v="GOIANIA"/>
    <s v="GO"/>
    <s v="ETANOL COMUM"/>
    <n v="169"/>
    <n v="7.66"/>
    <s v=" Km/L"/>
    <n v="171414"/>
    <n v="22.06"/>
    <n v="4.99"/>
    <n v="110.08"/>
    <s v="1"/>
    <s v="EXT - KSE LOCAÇOES"/>
    <s v="Planejamento Operaci"/>
    <s v="INSPECAO"/>
    <m/>
    <d v="2026-04-12T00:00:00"/>
    <x v="0"/>
    <x v="1"/>
    <x v="12"/>
  </r>
  <r>
    <s v="TTT2H95"/>
    <s v="60645800106472477"/>
    <s v="12/04/2026 08:24:48"/>
    <s v="88512"/>
    <s v="JUAREZ NEVES"/>
    <x v="63"/>
    <s v="Caminhonete"/>
    <s v="SAVEIRO CS RB MF"/>
    <s v="VW"/>
    <s v="41826312"/>
    <s v="AUTO POSTO JACARE"/>
    <s v="ACREUNA"/>
    <s v="GO"/>
    <s v="ETANOL COMUM"/>
    <n v="465"/>
    <n v="11.34"/>
    <s v=" Km/L"/>
    <n v="139933"/>
    <n v="40.99"/>
    <n v="4.79"/>
    <n v="196.35"/>
    <s v="120430177"/>
    <s v="EXT - KSE LOCAÇOES"/>
    <s v="Planejamento Operaci"/>
    <s v="KSE LOCAÇOES"/>
    <m/>
    <d v="2026-04-12T00:00:00"/>
    <x v="0"/>
    <x v="1"/>
    <x v="12"/>
  </r>
  <r>
    <s v="TGE1F64"/>
    <s v="60645800106437404"/>
    <s v="12/04/2026 08:42:51"/>
    <s v="11742"/>
    <s v="WELLINGTON SOARES DA SILVA"/>
    <x v="33"/>
    <s v="Caminhonete"/>
    <s v="AMBULANCIA DUCATO"/>
    <s v="FIAT"/>
    <s v="45306400"/>
    <s v="POSTO KR 05"/>
    <s v="SANTA HELENA DE GOIAS"/>
    <s v="GO"/>
    <s v="DIESEL S-10"/>
    <n v="523"/>
    <n v="7.75"/>
    <s v=" Km/L"/>
    <n v="16923"/>
    <n v="67.510000000000005"/>
    <n v="7.7910000000000004"/>
    <n v="525.95000000000005"/>
    <s v="120431241"/>
    <s v="Planejamento Operaci"/>
    <s v="Planejamento Operaci"/>
    <s v="Operacional"/>
    <m/>
    <d v="2026-04-12T00:00:00"/>
    <x v="0"/>
    <x v="1"/>
    <x v="13"/>
  </r>
  <r>
    <s v="TIV6G27"/>
    <s v="60645800106184069"/>
    <s v="12/04/2026 08:43:36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378"/>
    <n v="7.66"/>
    <s v=" Km/L"/>
    <n v="45440"/>
    <n v="49.36"/>
    <n v="7.59"/>
    <n v="374.64"/>
    <s v="120431304"/>
    <s v="EXT - LUCCA JR"/>
    <s v="Planejamento Operaci"/>
    <s v="LUCCA JR"/>
    <m/>
    <d v="2026-04-12T00:00:00"/>
    <x v="0"/>
    <x v="1"/>
    <x v="11"/>
  </r>
  <r>
    <s v="TIV6G27"/>
    <m/>
    <s v="12/04/2026 08:45:00"/>
    <m/>
    <m/>
    <x v="30"/>
    <m/>
    <m/>
    <m/>
    <m/>
    <s v="AUTO POSTO JACARE"/>
    <m/>
    <m/>
    <s v="ARLA-32"/>
    <s v="-"/>
    <s v="-"/>
    <s v=" Km/L"/>
    <s v="-"/>
    <n v="4.3"/>
    <m/>
    <n v="14.22"/>
    <m/>
    <m/>
    <m/>
    <m/>
    <m/>
    <d v="2026-04-12T00:00:00"/>
    <x v="0"/>
    <x v="1"/>
    <x v="11"/>
  </r>
  <r>
    <s v="TFX8A49"/>
    <s v="60645800105143673"/>
    <s v="12/04/2026 08:47:57"/>
    <s v="46876"/>
    <s v="CARLOS HENRIQUE DA SILVA FURTADO"/>
    <x v="12"/>
    <s v="Automóvel"/>
    <s v="ARGO"/>
    <s v="FIAT"/>
    <s v="01848013"/>
    <s v="POSTO XODO"/>
    <s v="GOIANIA"/>
    <s v="GO"/>
    <s v="ETANOL COMUM"/>
    <n v="296"/>
    <n v="9.3800000000000008"/>
    <s v=" Km/L"/>
    <n v="25007"/>
    <n v="31.57"/>
    <n v="5.24"/>
    <n v="165.43"/>
    <s v="0"/>
    <s v="Planejamento Operaci"/>
    <s v="Planejamento Operaci"/>
    <s v="Operacional"/>
    <m/>
    <d v="2026-04-12T00:00:00"/>
    <x v="0"/>
    <x v="1"/>
    <x v="0"/>
  </r>
  <r>
    <s v="TTV4H65"/>
    <s v="60645800107557973"/>
    <s v="12/04/2026 09:20:07"/>
    <s v="70129"/>
    <s v="DIONILSON DE SOUZA SANTOS"/>
    <x v="65"/>
    <s v="Caminhonete"/>
    <s v="SAVEIRO CD RB MF"/>
    <s v="VOLKSWAGEN"/>
    <s v="41826312"/>
    <s v="AUTO POSTO JACARE"/>
    <s v="ACREUNA"/>
    <s v="GO"/>
    <s v="ETANOL COMUM"/>
    <n v="453"/>
    <n v="9.66"/>
    <s v=" Km/L"/>
    <n v="50433"/>
    <n v="46.91"/>
    <n v="4.79"/>
    <n v="224.72"/>
    <s v="120433503"/>
    <s v="EXT - KSE LOCAÇOES"/>
    <s v="Planejamento Operaci"/>
    <s v="KSE LOCAÇOES"/>
    <m/>
    <d v="2026-04-12T00:00:00"/>
    <x v="0"/>
    <x v="1"/>
    <x v="12"/>
  </r>
  <r>
    <s v="TTR3A31"/>
    <s v="60645800106472404"/>
    <s v="12/04/2026 10:03:43"/>
    <s v="03782"/>
    <s v="ELVIS MESSIAS FERNANDES"/>
    <x v="53"/>
    <s v="Caminhonete"/>
    <s v="SAVEIRO CS RB MF"/>
    <s v="VW"/>
    <s v="13335016"/>
    <s v="POSTO TREVO"/>
    <s v="RIO VERDE"/>
    <s v="GO"/>
    <s v="ETANOL COMUM"/>
    <n v="468"/>
    <n v="11.62"/>
    <s v=" Km/L"/>
    <n v="146090"/>
    <n v="40.28"/>
    <n v="4.9909999999999997"/>
    <n v="201.02"/>
    <s v="120436172"/>
    <s v="EXT - KSE LOCAÇOES"/>
    <s v="Planejamento Operaci"/>
    <s v="KSE LOCAÇOES"/>
    <m/>
    <d v="2026-04-12T00:00:00"/>
    <x v="0"/>
    <x v="1"/>
    <x v="12"/>
  </r>
  <r>
    <s v="QSW6J59"/>
    <s v="60645800106460000"/>
    <s v="12/04/2026 10:11:07"/>
    <s v="02763"/>
    <s v="JENIVALDO JESUS MATOS"/>
    <x v="28"/>
    <s v="EQUIPAMENTOS"/>
    <s v="CAMINHÃO PIPA"/>
    <s v="OUTROS"/>
    <s v="75331003"/>
    <s v="SUPERVIA LAGOA"/>
    <s v="RIO VERDE"/>
    <s v="GO"/>
    <s v="DIESEL S-10"/>
    <n v="419"/>
    <n v="3.54"/>
    <s v=" Km/L"/>
    <n v="27421"/>
    <n v="118.34"/>
    <n v="7.69"/>
    <n v="910.03"/>
    <s v="1"/>
    <s v="EXT - LUCCA JR"/>
    <s v="Planejamento Operaci"/>
    <s v="LUCCA JR"/>
    <m/>
    <d v="2026-04-12T00:00:00"/>
    <x v="0"/>
    <x v="1"/>
    <x v="11"/>
  </r>
  <r>
    <s v="TTP5B47"/>
    <s v="60645800106472110"/>
    <s v="12/04/2026 11:51:52"/>
    <s v="02710"/>
    <s v="RAINON LOPES ALMEIDA"/>
    <x v="40"/>
    <s v="Caminhonete"/>
    <s v="SAVEIRO CS RB MF"/>
    <s v="VW"/>
    <s v="75331801"/>
    <s v="DECIO CEZARINA"/>
    <s v="CEZARINA"/>
    <s v="GO"/>
    <s v="ETANOL COMUM"/>
    <n v="435"/>
    <n v="9.61"/>
    <s v=" Km/L"/>
    <n v="158284"/>
    <n v="45.27"/>
    <n v="4.6900000000000004"/>
    <n v="212.32"/>
    <s v="202604121151"/>
    <s v="EXT - KSE LOCAÇOES"/>
    <s v="Planejamento Operaci"/>
    <s v="KSE LOCAÇOES"/>
    <m/>
    <d v="2026-04-12T00:00:00"/>
    <x v="0"/>
    <x v="1"/>
    <x v="12"/>
  </r>
  <r>
    <s v="TLR1J91"/>
    <s v="60645800106043065"/>
    <s v="12/04/2026 12:06:51"/>
    <s v="02910"/>
    <s v="EMERSON CRISTIANO DA SILVEIRA"/>
    <x v="23"/>
    <s v="Caminhonete"/>
    <s v="SAVEIRO"/>
    <s v="VOLKSWAGEN"/>
    <s v="87183400"/>
    <s v="MARAJO GUAPO"/>
    <s v="GUAPO"/>
    <s v="GO"/>
    <s v="ETANOL COMUM"/>
    <n v="0"/>
    <n v="0"/>
    <s v=" Km/L"/>
    <s v="-"/>
    <n v="39.26"/>
    <n v="4.1900000000000004"/>
    <n v="164.5"/>
    <s v="1"/>
    <s v="Planejamento Operaci"/>
    <s v="Planejamento Operaci"/>
    <s v="Operacional"/>
    <m/>
    <d v="2026-04-12T00:00:00"/>
    <x v="0"/>
    <x v="1"/>
    <x v="9"/>
  </r>
  <r>
    <s v="TKB0E17"/>
    <s v="60645800106185180"/>
    <s v="12/04/2026 12:15:24"/>
    <s v="89061"/>
    <s v="HIGOR MARTINS FERREIRA_x0009__x0009__x0009__x0009_"/>
    <x v="27"/>
    <s v="EQUIPAMENTOS"/>
    <s v="GUINCHO LEVE"/>
    <s v="EQUIPAMENTO"/>
    <s v="75331003"/>
    <s v="SUPERVIA LAGOA"/>
    <s v="RIO VERDE"/>
    <s v="GO"/>
    <s v="DIESEL S-10"/>
    <n v="487"/>
    <n v="5.29"/>
    <s v=" Km/L"/>
    <n v="33505"/>
    <n v="91.99"/>
    <n v="7.69"/>
    <n v="707.41"/>
    <s v="1"/>
    <s v="EXT - LUCCA JR"/>
    <s v="Planejamento Operaci"/>
    <s v="LUCCA JR"/>
    <m/>
    <d v="2026-04-12T00:00:00"/>
    <x v="0"/>
    <x v="1"/>
    <x v="11"/>
  </r>
  <r>
    <s v="TKB0E17"/>
    <m/>
    <s v="12/04/2026 12:15:24"/>
    <m/>
    <m/>
    <x v="27"/>
    <m/>
    <m/>
    <m/>
    <m/>
    <s v="SUPERVIA LAGOA"/>
    <m/>
    <m/>
    <s v="ARLA-32"/>
    <s v="-"/>
    <s v="-"/>
    <s v=" Km/L"/>
    <s v="-"/>
    <n v="9.19"/>
    <m/>
    <n v="27.48"/>
    <m/>
    <m/>
    <m/>
    <m/>
    <m/>
    <d v="2026-04-12T00:00:00"/>
    <x v="0"/>
    <x v="1"/>
    <x v="11"/>
  </r>
  <r>
    <s v="TTY2C25"/>
    <s v="60645800106472430"/>
    <s v="12/04/2026 13:14:35"/>
    <s v="53759"/>
    <s v="DHEIMERSON BRUNO MARINHO DE LIRA"/>
    <x v="38"/>
    <s v="Caminhonete"/>
    <s v="SAVEIRO CS RB MF"/>
    <s v="VW"/>
    <s v="46286315"/>
    <s v="POSTO CENTRAL"/>
    <s v="BOM JESUS"/>
    <s v="GO"/>
    <s v="ETANOL COMUM"/>
    <n v="442"/>
    <n v="10.119999999999999"/>
    <s v=" Km/L"/>
    <n v="137127"/>
    <n v="43.69"/>
    <n v="4.99"/>
    <n v="218.01"/>
    <s v="0"/>
    <s v="EXT - KSE LOCAÇOES"/>
    <s v="Planejamento Operaci"/>
    <s v="KSE LOCAÇOES"/>
    <m/>
    <d v="2026-04-12T00:00:00"/>
    <x v="0"/>
    <x v="1"/>
    <x v="12"/>
  </r>
  <r>
    <s v="TFS3C72"/>
    <s v="60645800105143738"/>
    <s v="12/04/2026 13:35:39"/>
    <s v="00271"/>
    <s v="HEDER OLIVEIRA SANTANA"/>
    <x v="9"/>
    <s v="Automóvel"/>
    <s v="ARGO"/>
    <s v="FIAT"/>
    <s v="07674909"/>
    <s v="AUTO POSTO INDIARA"/>
    <s v="INDIARA"/>
    <s v="GO"/>
    <s v="ETANOL COMUM"/>
    <n v="314"/>
    <n v="7.67"/>
    <s v=" Km/L"/>
    <n v="95214"/>
    <n v="40.950000000000003"/>
    <n v="4.6900000000000004"/>
    <n v="192.06"/>
    <s v="13624"/>
    <s v="Planejamento Operaci"/>
    <s v="Planejamento Operaci"/>
    <s v="Operacional"/>
    <m/>
    <d v="2026-04-12T00:00:00"/>
    <x v="0"/>
    <x v="1"/>
    <x v="4"/>
  </r>
  <r>
    <s v="TFX7J72"/>
    <s v="60645800105836505"/>
    <s v="12/04/2026 13:44:50"/>
    <s v="03126"/>
    <s v="PEDRO PAULO SILVA SANTOS"/>
    <x v="11"/>
    <s v="Automóvel"/>
    <s v="ARGO"/>
    <s v="FIAT"/>
    <s v="45307105"/>
    <s v="POSTO GIRASSOL"/>
    <s v="ITUMBIARA"/>
    <s v="GO"/>
    <s v="ETANOL COMUM"/>
    <n v="246"/>
    <n v="8.75"/>
    <s v=" Km/L"/>
    <n v="75252"/>
    <n v="28.1"/>
    <n v="4.6900000000000004"/>
    <n v="131.79"/>
    <s v="120449"/>
    <s v="Planejamento Operaci"/>
    <s v="Planejamento Operaci"/>
    <s v="Operacional"/>
    <m/>
    <d v="2026-04-12T00:00:00"/>
    <x v="0"/>
    <x v="1"/>
    <x v="4"/>
  </r>
  <r>
    <s v="TFA5I89"/>
    <s v="60645800109268980"/>
    <s v="12/04/2026 13:51:33"/>
    <s v="70093"/>
    <s v="CLAUDSTONE DOS REIS MENDES JUNIOR"/>
    <x v="21"/>
    <s v="Automóvel"/>
    <s v="ARGO"/>
    <s v="FIAT"/>
    <s v="75331801"/>
    <s v="DECIO CEZARINA"/>
    <s v="CEZARINA"/>
    <s v="GO"/>
    <s v="ETANOL COMUM"/>
    <n v="305"/>
    <n v="8.18"/>
    <s v=" Km/L"/>
    <n v="23440"/>
    <n v="37.28"/>
    <n v="4.6900000000000004"/>
    <n v="174.84"/>
    <s v="202604121350"/>
    <s v="Planejamento Operaci"/>
    <s v="Planejamento Operaci"/>
    <s v="Operacional"/>
    <m/>
    <d v="2026-04-12T00:00:00"/>
    <x v="0"/>
    <x v="1"/>
    <x v="2"/>
  </r>
  <r>
    <s v="TER4970"/>
    <s v="60645800105124339"/>
    <s v="12/04/2026 14:35:08"/>
    <s v="52247"/>
    <s v="CARLOS ALBERTO DO ROSARIO"/>
    <x v="19"/>
    <s v="EQUIPAMENTOS"/>
    <s v="RETROESCAVADEIRA"/>
    <s v="CATERPILLAR"/>
    <s v="81870100"/>
    <s v="POSTO MILLENIUM DIMAG"/>
    <s v="APARECIDA DE GOIANIA"/>
    <s v="GO"/>
    <s v="DIESEL COMUM"/>
    <n v="0"/>
    <n v="0"/>
    <s v=" Km/L"/>
    <n v="0"/>
    <n v="119.38"/>
    <n v="7.25"/>
    <n v="865.56"/>
    <s v="126689"/>
    <s v="EXT - SAO PEDRO"/>
    <s v="Planejamento Operaci"/>
    <s v="SAO PEDRO"/>
    <m/>
    <d v="2026-04-12T00:00:00"/>
    <x v="0"/>
    <x v="1"/>
    <x v="7"/>
  </r>
  <r>
    <s v="TFP3B22"/>
    <s v="60645800105143720"/>
    <s v="12/04/2026 15:55:47"/>
    <s v="02769"/>
    <s v="ANDRE LUIS PAULINO"/>
    <x v="6"/>
    <s v="Automóvel"/>
    <s v="ARGO"/>
    <s v="FIAT"/>
    <s v="36698902"/>
    <s v="POSTO AZET"/>
    <s v="ANAPOLIS"/>
    <s v="GO"/>
    <s v="ETANOL COMUM"/>
    <n v="346"/>
    <n v="9.15"/>
    <s v=" Km/L"/>
    <n v="61607"/>
    <n v="37.83"/>
    <n v="4.8899999999999997"/>
    <n v="184.99"/>
    <s v="438837"/>
    <s v="Planejamento Operaci"/>
    <s v="Planejamento Operaci"/>
    <s v="Operacional"/>
    <m/>
    <d v="2026-04-12T00:00:00"/>
    <x v="0"/>
    <x v="1"/>
    <x v="4"/>
  </r>
  <r>
    <s v="TGA0B06"/>
    <s v="60645800106958060"/>
    <s v="12/04/2026 16:04:38"/>
    <s v="00933"/>
    <s v="GIULEY RIBEIRO DOS SANTOS"/>
    <x v="55"/>
    <s v="Caminhonete"/>
    <s v="FIORINO"/>
    <s v="FIAT"/>
    <s v="45308900"/>
    <s v="POSTO LUPATINI"/>
    <s v="SANTO ANTONIO DA BARRA"/>
    <s v="GO"/>
    <s v="ETANOL COMUM"/>
    <n v="175"/>
    <n v="8.19"/>
    <s v=" Km/L"/>
    <n v="29488"/>
    <n v="21.38"/>
    <n v="4.99"/>
    <n v="106.69"/>
    <s v="0"/>
    <s v="Planejamento Operaci"/>
    <s v="Planejamento Operaci"/>
    <s v="TI e Automação"/>
    <m/>
    <d v="2026-04-12T00:00:00"/>
    <x v="0"/>
    <x v="1"/>
    <x v="5"/>
  </r>
  <r>
    <s v="RBP0A22"/>
    <s v="60645800106437700"/>
    <s v="12/04/2026 16:46:31"/>
    <s v="70721"/>
    <s v="PAULO HENRIQUE SILVA COSTA"/>
    <x v="68"/>
    <s v="Utilitário"/>
    <s v="STRADA"/>
    <s v="FIAT"/>
    <s v="41826312"/>
    <s v="AUTO POSTO JACARE"/>
    <s v="ACREUNA"/>
    <s v="GO"/>
    <s v="ETANOL COMUM"/>
    <n v="386"/>
    <n v="8.25"/>
    <s v=" Km/L"/>
    <n v="56897"/>
    <n v="46.81"/>
    <n v="4.7910000000000004"/>
    <n v="224.25"/>
    <s v="120460301"/>
    <s v="Planejamento Operaci"/>
    <s v="Planejamento Operaci"/>
    <s v="TI e Automação"/>
    <m/>
    <d v="2026-04-12T00:00:00"/>
    <x v="0"/>
    <x v="1"/>
    <x v="5"/>
  </r>
  <r>
    <s v="TFI3B19"/>
    <s v="60645800105926941"/>
    <s v="12/04/2026 16:47:40"/>
    <s v="73410"/>
    <s v="BRUNO SOUSA DIAS"/>
    <x v="4"/>
    <s v="Automóvel"/>
    <s v="ARGO"/>
    <s v="FIAT"/>
    <s v="41826312"/>
    <s v="AUTO POSTO JACARE"/>
    <s v="ACREUNA"/>
    <s v="GO"/>
    <s v="ETANOL COMUM"/>
    <n v="311"/>
    <n v="8.43"/>
    <s v=" Km/L"/>
    <n v="95925"/>
    <n v="36.909999999999997"/>
    <n v="4.7910000000000004"/>
    <n v="176.83"/>
    <s v="120460368"/>
    <s v="Planejamento Operaci"/>
    <s v="Planejamento Operaci"/>
    <s v="Operacional"/>
    <m/>
    <d v="2026-04-12T00:00:00"/>
    <x v="0"/>
    <x v="1"/>
    <x v="0"/>
  </r>
  <r>
    <s v="TUQ2H91"/>
    <s v="60645800107558597"/>
    <s v="12/04/2026 17:12:08"/>
    <s v="87954"/>
    <s v="DANIEL GONÇALVES"/>
    <x v="66"/>
    <s v="Caminhonete"/>
    <s v="SAVEIRO CD RB MF"/>
    <s v="VOLKSWAGEN"/>
    <s v="75331003"/>
    <s v="SUPERVIA LAGOA"/>
    <s v="RIO VERDE"/>
    <s v="GO"/>
    <s v="ETANOL COMUM"/>
    <n v="287"/>
    <n v="6.8"/>
    <s v=" Km/L"/>
    <n v="42504"/>
    <n v="42.22"/>
    <n v="4.8070000000000004"/>
    <n v="202.97"/>
    <s v="0"/>
    <s v="EXT - KSE LOCAÇOES"/>
    <s v="Planejamento Operaci"/>
    <s v="KSE LOCAÇOES"/>
    <m/>
    <d v="2026-04-12T00:00:00"/>
    <x v="0"/>
    <x v="1"/>
    <x v="12"/>
  </r>
  <r>
    <s v="TGM2I26"/>
    <s v="60645800106958050"/>
    <s v="12/04/2026 18:04:57"/>
    <s v="59226"/>
    <s v="PASCHOAL FAVORITTO DE QUEIROZ"/>
    <x v="52"/>
    <s v="Utilitário"/>
    <s v="FIORINO"/>
    <s v="FIAT"/>
    <s v="87183400"/>
    <s v="MARAJO GUAPO"/>
    <s v="GUAPO"/>
    <s v="GO"/>
    <s v="ETANOL COMUM"/>
    <n v="414"/>
    <n v="8.7899999999999991"/>
    <s v=" Km/L"/>
    <n v="28326"/>
    <n v="47.08"/>
    <n v="4.1900000000000004"/>
    <n v="197.27"/>
    <s v="0"/>
    <s v="EXT - KSE LOCAÇOES"/>
    <s v="Planejamento Operaci"/>
    <s v="Operacional"/>
    <m/>
    <d v="2026-04-12T00:00:00"/>
    <x v="0"/>
    <x v="1"/>
    <x v="5"/>
  </r>
  <r>
    <s v="TGK2G46"/>
    <s v="60645800106956305"/>
    <s v="12/04/2026 18:08:53"/>
    <s v="48710"/>
    <s v="GUSTAVO DA SILVA"/>
    <x v="59"/>
    <s v="Utilitário"/>
    <s v="FIORINO"/>
    <s v="FIAT"/>
    <s v="45308900"/>
    <s v="POSTO LUPATINI"/>
    <s v="SANTO ANTONIO DA BARRA"/>
    <s v="GO"/>
    <s v="ETANOL COMUM"/>
    <n v="326"/>
    <n v="8.51"/>
    <s v=" Km/L"/>
    <n v="22666"/>
    <n v="38.33"/>
    <n v="4.99"/>
    <n v="191.27"/>
    <s v="0"/>
    <s v="Planejamento Operaci"/>
    <s v="Planejamento Operaci"/>
    <s v="Operacional"/>
    <m/>
    <d v="2026-04-12T00:00:00"/>
    <x v="0"/>
    <x v="1"/>
    <x v="5"/>
  </r>
  <r>
    <s v="TTV4H65"/>
    <s v="60645800107557973"/>
    <s v="12/04/2026 18:20:34"/>
    <s v="70129"/>
    <s v="DIONILSON DE SOUZA SANTOS"/>
    <x v="65"/>
    <s v="Caminhonete"/>
    <s v="SAVEIRO CD RB MF"/>
    <s v="VOLKSWAGEN"/>
    <s v="07674909"/>
    <s v="AUTO POSTO INDIARA"/>
    <s v="INDIARA"/>
    <s v="GO"/>
    <s v="ETANOL COMUM"/>
    <n v="540"/>
    <n v="11.04"/>
    <s v=" Km/L"/>
    <n v="50973"/>
    <n v="48.9"/>
    <n v="4.6900000000000004"/>
    <n v="229.34"/>
    <s v="13626"/>
    <s v="EXT - KSE LOCAÇOES"/>
    <s v="Planejamento Operaci"/>
    <s v="KSE LOCAÇOES"/>
    <m/>
    <d v="2026-04-12T00:00:00"/>
    <x v="0"/>
    <x v="1"/>
    <x v="12"/>
  </r>
  <r>
    <s v="TTY2C25"/>
    <s v="60645800106472430"/>
    <s v="12/04/2026 18:20:41"/>
    <s v="53759"/>
    <s v="DHEIMERSON BRUNO MARINHO DE LIRA"/>
    <x v="38"/>
    <s v="Caminhonete"/>
    <s v="SAVEIRO CS RB MF"/>
    <s v="VW"/>
    <s v="46286315"/>
    <s v="POSTO CENTRAL"/>
    <s v="BOM JESUS"/>
    <s v="GO"/>
    <s v="ETANOL COMUM"/>
    <n v="171"/>
    <n v="7.81"/>
    <s v=" Km/L"/>
    <n v="137298"/>
    <n v="21.9"/>
    <n v="4.9909999999999997"/>
    <n v="109.31"/>
    <s v="0"/>
    <s v="EXT - KSE LOCAÇOES"/>
    <s v="Planejamento Operaci"/>
    <s v="KSE LOCAÇOES"/>
    <m/>
    <d v="2026-04-12T00:00:00"/>
    <x v="0"/>
    <x v="1"/>
    <x v="12"/>
  </r>
  <r>
    <s v="TFY2H52"/>
    <s v="60645800105143790"/>
    <s v="12/04/2026 18:26:56"/>
    <s v="03927"/>
    <s v="ALEF RICARDO NOGUEIRA DINIZ"/>
    <x v="13"/>
    <s v="Automóvel"/>
    <s v="ARGO"/>
    <s v="FIAT"/>
    <s v="36693912"/>
    <s v="POSTO FAROL"/>
    <s v="GOIANIA"/>
    <s v="GO"/>
    <s v="ETANOL COMUM"/>
    <n v="312"/>
    <n v="8.18"/>
    <s v=" Km/L"/>
    <n v="14803"/>
    <n v="38.15"/>
    <n v="4.49"/>
    <n v="171.31"/>
    <s v="0"/>
    <s v="Planejamento Operaci"/>
    <s v="Planejamento Operaci"/>
    <s v="Operacional"/>
    <m/>
    <d v="2026-04-12T00:00:00"/>
    <x v="0"/>
    <x v="1"/>
    <x v="3"/>
  </r>
  <r>
    <s v="TUG2C45"/>
    <s v="60645800106437770"/>
    <s v="12/04/2026 18:32:11"/>
    <s v="02527"/>
    <s v="ALCIENE MARTINS PONTES"/>
    <x v="54"/>
    <s v="Utilitário"/>
    <s v="SAVEIRO"/>
    <s v="FIAT"/>
    <s v="88866609"/>
    <s v="AUTO POSTO HUDSON RV"/>
    <s v="RIO VERDE"/>
    <s v="GO"/>
    <s v="ETANOL COMUM"/>
    <n v="421"/>
    <n v="9.86"/>
    <s v=" Km/L"/>
    <n v="154021"/>
    <n v="42.69"/>
    <n v="4.79"/>
    <n v="204.49"/>
    <s v="120466692"/>
    <s v="EXT - KSE LOCAÇOES"/>
    <s v="Planejamento Operaci"/>
    <s v="KSE LOCAÇOES"/>
    <m/>
    <d v="2026-04-12T00:00:00"/>
    <x v="0"/>
    <x v="1"/>
    <x v="12"/>
  </r>
  <r>
    <s v="TFL8I14"/>
    <s v="60645800106437530"/>
    <s v="12/04/2026 18:40:45"/>
    <s v="70145"/>
    <s v="LUCAS HENRIQUE MAGALHAES DE SOUZA "/>
    <x v="57"/>
    <s v="EQUIPAMENTOS"/>
    <s v="AMBULANCIA"/>
    <s v="OUTROS"/>
    <s v="46286315"/>
    <s v="POSTO CENTRAL"/>
    <s v="BOM JESUS"/>
    <s v="GO"/>
    <s v="DIESEL S-10"/>
    <n v="254"/>
    <n v="4.76"/>
    <s v=" Km/L"/>
    <n v="14503"/>
    <n v="53.4"/>
    <n v="7.9909999999999997"/>
    <n v="426.71"/>
    <s v="0"/>
    <s v="Planejamento Operaci"/>
    <s v="Planejamento Operaci"/>
    <s v="Operacional"/>
    <m/>
    <d v="2026-04-12T00:00:00"/>
    <x v="0"/>
    <x v="1"/>
    <x v="13"/>
  </r>
  <r>
    <s v="TTT2H95"/>
    <s v="60645800106472477"/>
    <s v="12/04/2026 18:46:05"/>
    <s v="88512"/>
    <s v="JUAREZ NEVES"/>
    <x v="63"/>
    <s v="Caminhonete"/>
    <s v="SAVEIRO CS RB MF"/>
    <s v="VW"/>
    <s v="45308900"/>
    <s v="POSTO LUPATINI"/>
    <s v="SANTO ANTONIO DA BARRA"/>
    <s v="GO"/>
    <s v="ETANOL COMUM"/>
    <n v="436"/>
    <n v="9.69"/>
    <s v=" Km/L"/>
    <n v="140369"/>
    <n v="44.99"/>
    <n v="4.99"/>
    <n v="224.5"/>
    <s v="0"/>
    <s v="EXT - KSE LOCAÇOES"/>
    <s v="Planejamento Operaci"/>
    <s v="KSE LOCAÇOES"/>
    <m/>
    <d v="2026-04-12T00:00:00"/>
    <x v="0"/>
    <x v="1"/>
    <x v="12"/>
  </r>
  <r>
    <s v="TTR3A31"/>
    <s v="60645800106472404"/>
    <s v="12/04/2026 19:35:59"/>
    <s v="75150"/>
    <s v="PETTERSON PERIS BENJAMIN"/>
    <x v="53"/>
    <s v="Caminhonete"/>
    <s v="SAVEIRO CS RB MF"/>
    <s v="VW"/>
    <s v="46209914"/>
    <s v="DECIO RIO VERDE"/>
    <s v="RIO VERDE"/>
    <s v="GO"/>
    <s v="ETANOL COMUM"/>
    <n v="406"/>
    <n v="10.1"/>
    <s v=" Km/L"/>
    <n v="146496"/>
    <n v="40.19"/>
    <n v="4.79"/>
    <n v="192.51"/>
    <s v="202604121935"/>
    <s v="EXT - KSE LOCAÇOES"/>
    <s v="Planejamento Operaci"/>
    <s v="KSE LOCAÇOES"/>
    <m/>
    <d v="2026-04-12T00:00:00"/>
    <x v="0"/>
    <x v="1"/>
    <x v="12"/>
  </r>
  <r>
    <s v="SQZ2J86"/>
    <s v="60645800106437760"/>
    <s v="12/04/2026 19:58:11"/>
    <s v="70552"/>
    <s v="ARMANDO DA SILVA OLIVIEIRA NETO"/>
    <x v="72"/>
    <s v="Caminhonete"/>
    <s v="SAVEIRO"/>
    <s v="VOLKSWAGEN"/>
    <s v="85314604"/>
    <s v="MB POSTOS"/>
    <s v="GOIANIA"/>
    <s v="GO"/>
    <s v="ETANOL COMUM"/>
    <n v="291"/>
    <n v="7.25"/>
    <s v=" Km/L"/>
    <n v="171705"/>
    <n v="40.119999999999997"/>
    <n v="4.99"/>
    <n v="200.2"/>
    <s v="0"/>
    <s v="EXT - KSE LOCAÇOES"/>
    <s v="Planejamento Operaci"/>
    <s v="INSPECAO"/>
    <m/>
    <d v="2026-04-12T00:00:00"/>
    <x v="0"/>
    <x v="1"/>
    <x v="12"/>
  </r>
  <r>
    <s v="TTS4A16"/>
    <s v="60645800108788589"/>
    <s v="12/04/2026 20:02:34"/>
    <s v="70267"/>
    <s v="DOUGLAS VASCONCELOS MOURA"/>
    <x v="32"/>
    <s v="Caminhonete"/>
    <s v="Caminhonete S10"/>
    <s v="CHEVROLET"/>
    <s v="75331003"/>
    <s v="SUPERVIA LAGOA"/>
    <s v="RIO VERDE"/>
    <s v="GO"/>
    <s v="DIESEL S-10"/>
    <n v="829"/>
    <n v="14.45"/>
    <s v=" Km/L"/>
    <n v="70132"/>
    <n v="57.36"/>
    <n v="7.6909999999999998"/>
    <n v="441.17"/>
    <s v="0"/>
    <s v="Planejamento Operaci"/>
    <s v="Planejamento Operaci"/>
    <s v="INSPECAO"/>
    <m/>
    <d v="2026-04-12T00:00:00"/>
    <x v="0"/>
    <x v="1"/>
    <x v="12"/>
  </r>
  <r>
    <s v="QSW6J59"/>
    <s v="60645800106460000"/>
    <s v="12/04/2026 20:10:13"/>
    <s v="02763"/>
    <s v="JENIVALDO JESUS MATOS"/>
    <x v="28"/>
    <s v="EQUIPAMENTOS"/>
    <s v="CAMINHÃO PIPA"/>
    <s v="OUTROS"/>
    <s v="75331003"/>
    <s v="SUPERVIA LAGOA"/>
    <s v="RIO VERDE"/>
    <s v="GO"/>
    <s v="DIESEL S-10"/>
    <n v="273"/>
    <n v="3.79"/>
    <s v=" Km/L"/>
    <n v="27694"/>
    <n v="72.09"/>
    <n v="7.69"/>
    <n v="554.38"/>
    <s v="1"/>
    <s v="EXT - LUCCA JR"/>
    <s v="Planejamento Operaci"/>
    <s v="LUCCA JR"/>
    <m/>
    <d v="2026-04-12T00:00:00"/>
    <x v="0"/>
    <x v="1"/>
    <x v="11"/>
  </r>
  <r>
    <s v="TIV6G27"/>
    <s v="60645800106184069"/>
    <s v="12/04/2026 20:30:55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255"/>
    <n v="5.74"/>
    <s v=" Km/L"/>
    <n v="45695"/>
    <n v="44.4"/>
    <n v="7.59"/>
    <n v="337"/>
    <s v="120473764"/>
    <s v="EXT - LUCCA JR"/>
    <s v="Planejamento Operaci"/>
    <s v="LUCCA JR"/>
    <m/>
    <d v="2026-04-12T00:00:00"/>
    <x v="0"/>
    <x v="1"/>
    <x v="11"/>
  </r>
  <r>
    <s v="TTP5B47"/>
    <s v="60645800106472110"/>
    <s v="12/04/2026 21:17:20"/>
    <s v="01227"/>
    <s v="DAILTON FERREIRA CRUVINEL"/>
    <x v="40"/>
    <s v="Caminhonete"/>
    <s v="SAVEIRO CS RB MF"/>
    <s v="VW"/>
    <s v="07674909"/>
    <s v="AUTO POSTO INDIARA"/>
    <s v="INDIARA"/>
    <s v="GO"/>
    <s v="ETANOL COMUM"/>
    <n v="401"/>
    <n v="10.3"/>
    <s v=" Km/L"/>
    <n v="158685"/>
    <n v="38.93"/>
    <n v="4.6900000000000004"/>
    <n v="182.58"/>
    <s v="13629"/>
    <s v="EXT - KSE LOCAÇOES"/>
    <s v="Planejamento Operaci"/>
    <s v="KSE LOCAÇOES"/>
    <m/>
    <d v="2026-04-12T00:00:00"/>
    <x v="0"/>
    <x v="1"/>
    <x v="12"/>
  </r>
  <r>
    <s v="TUG2C45"/>
    <s v="60645800106437770"/>
    <s v="13/04/2026 00:38:58"/>
    <s v="80560"/>
    <s v="EDMAR PEREIRA COSTA"/>
    <x v="54"/>
    <s v="Utilitário"/>
    <s v="SAVEIRO"/>
    <s v="FIAT"/>
    <s v="81889412"/>
    <s v="POSTO ZERO UM"/>
    <s v="RIO VERDE"/>
    <s v="GO"/>
    <s v="ETANOL COMUM"/>
    <n v="280"/>
    <n v="7.76"/>
    <s v=" Km/L"/>
    <n v="154301"/>
    <n v="36.090000000000003"/>
    <n v="4.59"/>
    <n v="165.65"/>
    <s v="1"/>
    <s v="EXT - KSE LOCAÇOES"/>
    <s v="Planejamento Operaci"/>
    <s v="KSE LOCAÇOES"/>
    <m/>
    <d v="2026-04-13T00:00:00"/>
    <x v="0"/>
    <x v="1"/>
    <x v="12"/>
  </r>
  <r>
    <s v="TUW2D74"/>
    <s v="60645800105124310"/>
    <s v="13/04/2026 00:57:59"/>
    <s v="32823"/>
    <s v="GEOVANE FELIX DA CRUZ "/>
    <x v="35"/>
    <s v="Automóvel"/>
    <s v="CHEVROLET/S10 LS DD4"/>
    <s v="CHEVROLET"/>
    <s v="45341508"/>
    <s v="POSTO ALTO DA SERRA"/>
    <s v="ITUMBIARA"/>
    <s v="GO"/>
    <s v="DIESEL S-10"/>
    <n v="1005"/>
    <n v="13.97"/>
    <s v=" Km/L"/>
    <n v="138435"/>
    <n v="71.92"/>
    <n v="7.27"/>
    <n v="522.88"/>
    <s v="0"/>
    <s v="Planejamento Operaci"/>
    <s v="Planejamento Operaci"/>
    <s v="Operacional"/>
    <m/>
    <d v="2026-04-13T00:00:00"/>
    <x v="0"/>
    <x v="1"/>
    <x v="12"/>
  </r>
  <r>
    <s v="TTV4H65"/>
    <s v="60645800107557973"/>
    <s v="13/04/2026 01:29:38"/>
    <s v="07583"/>
    <s v="DAVID BORGES DOS SANTOS"/>
    <x v="65"/>
    <s v="Caminhonete"/>
    <s v="SAVEIRO CD RB MF"/>
    <s v="VOLKSWAGEN"/>
    <s v="07674909"/>
    <s v="AUTO POSTO INDIARA"/>
    <s v="INDIARA"/>
    <s v="GO"/>
    <s v="ETANOL COMUM"/>
    <n v="379"/>
    <n v="10.62"/>
    <s v=" Km/L"/>
    <n v="51352"/>
    <n v="35.700000000000003"/>
    <n v="4.6900000000000004"/>
    <n v="167.43"/>
    <s v="13630"/>
    <s v="EXT - KSE LOCAÇOES"/>
    <s v="Planejamento Operaci"/>
    <s v="KSE LOCAÇOES"/>
    <m/>
    <d v="2026-04-13T00:00:00"/>
    <x v="0"/>
    <x v="1"/>
    <x v="12"/>
  </r>
  <r>
    <s v="SQZ2J86"/>
    <s v="60645800106437760"/>
    <s v="13/04/2026 03:07:19"/>
    <s v="70552"/>
    <s v="ARMANDO DA SILVA OLIVIEIRA NETO"/>
    <x v="72"/>
    <s v="Caminhonete"/>
    <s v="SAVEIRO"/>
    <s v="VOLKSWAGEN"/>
    <s v="69494411"/>
    <s v="REDE MARAJO RIO VERD"/>
    <s v="RIO VERDE"/>
    <s v="GO"/>
    <s v="ETANOL COMUM"/>
    <n v="346"/>
    <n v="7.92"/>
    <s v=" Km/L"/>
    <n v="172051"/>
    <n v="43.67"/>
    <n v="4.79"/>
    <n v="209.18"/>
    <s v="70552166138"/>
    <s v="EXT - KSE LOCAÇOES"/>
    <s v="Planejamento Operaci"/>
    <s v="INSPECAO"/>
    <m/>
    <d v="2026-04-13T00:00:00"/>
    <x v="0"/>
    <x v="1"/>
    <x v="12"/>
  </r>
  <r>
    <s v="TFI3B19"/>
    <s v="60645800105926941"/>
    <s v="13/04/2026 04:39:51"/>
    <s v="03102"/>
    <s v="EDES GONÇALVES DA SILVA"/>
    <x v="4"/>
    <s v="Automóvel"/>
    <s v="ARGO"/>
    <s v="FIAT"/>
    <s v="13308211"/>
    <s v="P. BANDEIRANTES"/>
    <s v="RIO VERDE"/>
    <s v="GO"/>
    <s v="ETANOL COMUM"/>
    <n v="435"/>
    <n v="12.28"/>
    <s v=" Km/L"/>
    <n v="96360"/>
    <n v="35.42"/>
    <n v="4.79"/>
    <n v="169.66"/>
    <s v="130416536"/>
    <s v="Planejamento Operaci"/>
    <s v="Planejamento Operaci"/>
    <s v="Operacional"/>
    <m/>
    <d v="2026-04-13T00:00:00"/>
    <x v="0"/>
    <x v="1"/>
    <x v="0"/>
  </r>
  <r>
    <s v="TTT2H95"/>
    <s v="60645800106472477"/>
    <s v="13/04/2026 06:28:03"/>
    <s v="05208"/>
    <s v="CHARLES ROSA"/>
    <x v="63"/>
    <s v="Caminhonete"/>
    <s v="SAVEIRO CS RB MF"/>
    <s v="VW"/>
    <s v="45308900"/>
    <s v="POSTO LUPATINI"/>
    <s v="SANTO ANTONIO DA BARRA"/>
    <s v="GO"/>
    <s v="ETANOL COMUM"/>
    <n v="493"/>
    <n v="10.76"/>
    <s v=" Km/L"/>
    <n v="140862"/>
    <n v="45.82"/>
    <n v="4.99"/>
    <n v="228.64"/>
    <s v="1"/>
    <s v="EXT - KSE LOCAÇOES"/>
    <s v="Planejamento Operaci"/>
    <s v="KSE LOCAÇOES"/>
    <m/>
    <d v="2026-04-13T00:00:00"/>
    <x v="0"/>
    <x v="1"/>
    <x v="12"/>
  </r>
  <r>
    <s v="TUG2C45"/>
    <s v="60645800106437770"/>
    <s v="13/04/2026 06:30:57"/>
    <s v="80560"/>
    <s v="EDMAR PEREIRA COSTA"/>
    <x v="54"/>
    <s v="Utilitário"/>
    <s v="SAVEIRO"/>
    <s v="FIAT"/>
    <s v="88866609"/>
    <s v="AUTO POSTO HUDSON RV"/>
    <s v="RIO VERDE"/>
    <s v="GO"/>
    <s v="ETANOL COMUM"/>
    <n v="243"/>
    <n v="8.83"/>
    <s v=" Km/L"/>
    <n v="154544"/>
    <n v="27.53"/>
    <n v="4.79"/>
    <n v="131.87"/>
    <s v="130423390"/>
    <s v="EXT - KSE LOCAÇOES"/>
    <s v="Planejamento Operaci"/>
    <s v="KSE LOCAÇOES"/>
    <m/>
    <d v="2026-04-13T00:00:00"/>
    <x v="0"/>
    <x v="1"/>
    <x v="12"/>
  </r>
  <r>
    <s v="TTS4A16"/>
    <s v="60645800108788589"/>
    <s v="13/04/2026 06:34:07"/>
    <s v="70267"/>
    <s v="DOUGLAS VASCONCELOS MOURA"/>
    <x v="32"/>
    <s v="Caminhonete"/>
    <s v="Caminhonete S10"/>
    <s v="CHEVROLET"/>
    <s v="75331003"/>
    <s v="SUPERVIA LAGOA"/>
    <s v="RIO VERDE"/>
    <s v="GO"/>
    <s v="DIESEL S-10"/>
    <n v="544"/>
    <n v="13.39"/>
    <s v=" Km/L"/>
    <n v="70676"/>
    <n v="40.64"/>
    <n v="7.69"/>
    <n v="312.52"/>
    <s v="0"/>
    <s v="Planejamento Operaci"/>
    <s v="Planejamento Operaci"/>
    <s v="INSPECAO"/>
    <m/>
    <d v="2026-04-13T00:00:00"/>
    <x v="0"/>
    <x v="1"/>
    <x v="12"/>
  </r>
  <r>
    <s v="TFY6E09"/>
    <s v="60645800105143700"/>
    <s v="13/04/2026 06:53:19"/>
    <s v="04380"/>
    <s v="PAULO ROBERTO BATISTA DE MOURA JUNIOR"/>
    <x v="15"/>
    <s v="Automóvel"/>
    <s v="ARGO"/>
    <s v="FIAT"/>
    <s v="34251011"/>
    <s v="DECIO ARAPORA"/>
    <s v="ARAPORA"/>
    <s v="MG"/>
    <s v="ETANOL COMUM"/>
    <n v="178"/>
    <n v="9.1199999999999992"/>
    <s v=" Km/L"/>
    <n v="49071"/>
    <n v="19.52"/>
    <n v="4.6900000000000004"/>
    <n v="91.55"/>
    <s v="202604130652"/>
    <s v="Planejamento Operaci"/>
    <s v="Planejamento Operaci"/>
    <s v="Operacional"/>
    <m/>
    <d v="2026-04-13T00:00:00"/>
    <x v="0"/>
    <x v="1"/>
    <x v="1"/>
  </r>
  <r>
    <s v="TTR3A31"/>
    <s v="60645800106472404"/>
    <s v="13/04/2026 06:58:32"/>
    <s v="75150"/>
    <s v="PETTERSON PERIS BENJAMIN"/>
    <x v="53"/>
    <s v="Caminhonete"/>
    <s v="SAVEIRO CS RB MF"/>
    <s v="VW"/>
    <s v="24906505"/>
    <s v="AUTO POSTO BOM RETIR"/>
    <s v="RIO VERDE"/>
    <s v="GO"/>
    <s v="ETANOL COMUM"/>
    <n v="357"/>
    <n v="10.97"/>
    <s v=" Km/L"/>
    <n v="146853"/>
    <n v="32.54"/>
    <n v="4.7910000000000004"/>
    <n v="155.88999999999999"/>
    <s v="130425"/>
    <s v="EXT - KSE LOCAÇOES"/>
    <s v="Planejamento Operaci"/>
    <s v="KSE LOCAÇOES"/>
    <m/>
    <d v="2026-04-13T00:00:00"/>
    <x v="0"/>
    <x v="1"/>
    <x v="12"/>
  </r>
  <r>
    <s v="TTQ4C10"/>
    <s v="60645800106553930"/>
    <s v="13/04/2026 07:06:40"/>
    <s v="82380"/>
    <s v="ENILSON DE SOUSA CAETANO"/>
    <x v="31"/>
    <s v="Caminhonete"/>
    <s v="Caminhonete S10"/>
    <s v="CHEVROLET"/>
    <s v="87183400"/>
    <s v="MARAJO GUAPO"/>
    <s v="GUAPO"/>
    <s v="GO"/>
    <s v="DIESEL S-10"/>
    <n v="1066"/>
    <n v="13.99"/>
    <s v=" Km/L"/>
    <n v="173422"/>
    <n v="76.2"/>
    <n v="7.29"/>
    <n v="555.5"/>
    <s v="0"/>
    <s v="Planejamento Operaci"/>
    <s v="Planejamento Operaci"/>
    <s v="INSPECAO"/>
    <m/>
    <d v="2026-04-13T00:00:00"/>
    <x v="0"/>
    <x v="1"/>
    <x v="12"/>
  </r>
  <r>
    <s v="RCJ8I11"/>
    <s v="60645800106437710"/>
    <s v="13/04/2026 07:14:47"/>
    <s v="94989"/>
    <s v="THOMAS HARLLESSON CARNEIRO FARIAS"/>
    <x v="69"/>
    <s v="Caminhonete"/>
    <s v="STRADA"/>
    <s v="FIAT"/>
    <s v="13342911"/>
    <s v="SANTA HELENA DE GOIAS"/>
    <s v="SANTA HELENA DE GOIAS"/>
    <s v="GO"/>
    <s v="ETANOL COMUM"/>
    <n v="487"/>
    <n v="10.23"/>
    <s v=" Km/L"/>
    <n v="50818"/>
    <n v="47.59"/>
    <n v="4.9909999999999997"/>
    <n v="237.52"/>
    <s v="1776075245"/>
    <s v="Planejamento Operaci"/>
    <s v="Planejamento Operaci"/>
    <s v="TI e Automação"/>
    <m/>
    <d v="2026-04-13T00:00:00"/>
    <x v="0"/>
    <x v="1"/>
    <x v="5"/>
  </r>
  <r>
    <s v="TFE6B22"/>
    <s v="60645800105124428"/>
    <s v="13/04/2026 07:19:25"/>
    <s v="03608"/>
    <s v="WEIDER DA SILVA RODRIGUES"/>
    <x v="1"/>
    <s v="Automóvel"/>
    <s v="ARGO"/>
    <s v="FIAT"/>
    <s v="94262208"/>
    <s v="AUTO POSTO RETRO"/>
    <s v="APARECIDA DE GOIANIA"/>
    <s v="GO"/>
    <s v="ETANOL COMUM"/>
    <n v="388"/>
    <n v="10.23"/>
    <s v=" Km/L"/>
    <n v="55785"/>
    <n v="37.92"/>
    <n v="4.92"/>
    <n v="186.57"/>
    <s v="1"/>
    <s v="Planejamento Operaci"/>
    <s v="Planejamento Operaci"/>
    <s v="Operacional"/>
    <m/>
    <d v="2026-04-13T00:00:00"/>
    <x v="0"/>
    <x v="1"/>
    <x v="1"/>
  </r>
  <r>
    <s v="TTY2C25"/>
    <s v="60645800106472430"/>
    <s v="13/04/2026 07:42:01"/>
    <s v="59829"/>
    <s v="AGDA GOMES DA SILVA RODRIGUES"/>
    <x v="38"/>
    <s v="Caminhonete"/>
    <s v="SAVEIRO CS RB MF"/>
    <s v="VW"/>
    <s v="46286315"/>
    <s v="POSTO CENTRAL"/>
    <s v="BOM JESUS"/>
    <s v="GO"/>
    <s v="ETANOL COMUM"/>
    <n v="556"/>
    <n v="10.5"/>
    <s v=" Km/L"/>
    <n v="137854"/>
    <n v="52.97"/>
    <n v="4.99"/>
    <n v="264.32"/>
    <s v="1"/>
    <s v="EXT - KSE LOCAÇOES"/>
    <s v="Planejamento Operaci"/>
    <s v="KSE LOCAÇOES"/>
    <m/>
    <d v="2026-04-13T00:00:00"/>
    <x v="0"/>
    <x v="1"/>
    <x v="12"/>
  </r>
  <r>
    <s v="QSW6J59"/>
    <s v="60645800106460000"/>
    <s v="13/04/2026 07:46:34"/>
    <s v="02763"/>
    <s v="JENIVALDO JESUS MATOS"/>
    <x v="28"/>
    <s v="EQUIPAMENTOS"/>
    <s v="CAMINHÃO PIPA"/>
    <s v="OUTROS"/>
    <s v="41826312"/>
    <s v="AUTO POSTO JACARE"/>
    <s v="ACREUNA"/>
    <s v="GO"/>
    <s v="DIESEL S-10"/>
    <n v="325"/>
    <n v="4.37"/>
    <s v=" Km/L"/>
    <n v="28019"/>
    <n v="74.319999999999993"/>
    <n v="7.5910000000000002"/>
    <n v="564.14"/>
    <s v="130427900"/>
    <s v="EXT - LUCCA JR"/>
    <s v="Planejamento Operaci"/>
    <s v="LUCCA JR"/>
    <m/>
    <d v="2026-04-13T00:00:00"/>
    <x v="0"/>
    <x v="1"/>
    <x v="11"/>
  </r>
  <r>
    <s v="TGM4D76"/>
    <s v="60645800106437582"/>
    <s v="13/04/2026 07:51:37"/>
    <s v="33534"/>
    <s v="MARCOS ANTONIO MARCELINO DA SILVA"/>
    <x v="56"/>
    <s v="Caminhonete"/>
    <s v="FIORINO"/>
    <s v="FIAT"/>
    <s v="46286315"/>
    <s v="POSTO CENTRAL"/>
    <s v="BOM JESUS"/>
    <s v="GO"/>
    <s v="ETANOL COMUM"/>
    <n v="318"/>
    <n v="7.78"/>
    <s v=" Km/L"/>
    <n v="27667"/>
    <n v="40.89"/>
    <n v="4.99"/>
    <n v="204.04"/>
    <s v="1"/>
    <s v="Planejamento Operaci"/>
    <s v="Planejamento Operaci"/>
    <s v="Operacional"/>
    <m/>
    <d v="2026-04-13T00:00:00"/>
    <x v="0"/>
    <x v="1"/>
    <x v="5"/>
  </r>
  <r>
    <s v="SQZ2J86"/>
    <s v="60645800106437760"/>
    <s v="13/04/2026 08:17:22"/>
    <s v="07015"/>
    <s v="EDILEIA DE SOUSA ANTUNES"/>
    <x v="72"/>
    <s v="Caminhonete"/>
    <s v="SAVEIRO"/>
    <s v="VOLKSWAGEN"/>
    <s v="75331003"/>
    <s v="SUPERVIA LAGOA"/>
    <s v="RIO VERDE"/>
    <s v="GO"/>
    <s v="ETANOL COMUM"/>
    <n v="324"/>
    <n v="9.4600000000000009"/>
    <s v=" Km/L"/>
    <n v="172375"/>
    <n v="34.24"/>
    <n v="4.5890000000000004"/>
    <n v="157.12"/>
    <s v="0"/>
    <s v="EXT - KSE LOCAÇOES"/>
    <s v="Planejamento Operaci"/>
    <s v="INSPECAO"/>
    <m/>
    <d v="2026-04-13T00:00:00"/>
    <x v="0"/>
    <x v="1"/>
    <x v="12"/>
  </r>
  <r>
    <s v="TKB0E17"/>
    <s v="60645800106185180"/>
    <s v="13/04/2026 08:21:29"/>
    <s v="02910"/>
    <s v="EMERSON CRISTIANO DA SILVEIRA"/>
    <x v="27"/>
    <s v="EQUIPAMENTOS"/>
    <s v="GUINCHO LEVE"/>
    <s v="EQUIPAMENTO"/>
    <s v="46286315"/>
    <s v="POSTO CENTRAL"/>
    <s v="BOM JESUS"/>
    <s v="GO"/>
    <s v="DIESEL S-10"/>
    <n v="500"/>
    <n v="7.69"/>
    <s v=" Km/L"/>
    <n v="34005"/>
    <n v="65.040000000000006"/>
    <n v="7.99"/>
    <n v="519.66999999999996"/>
    <s v="0"/>
    <s v="EXT - LUCCA JR"/>
    <s v="Planejamento Operaci"/>
    <s v="LUCCA JR"/>
    <m/>
    <d v="2026-04-13T00:00:00"/>
    <x v="0"/>
    <x v="1"/>
    <x v="11"/>
  </r>
  <r>
    <s v="TFN3B64"/>
    <s v="60645800106437477"/>
    <s v="13/04/2026 08:24:03"/>
    <s v="00650"/>
    <s v="FLAVIO GONCALVES SILVA"/>
    <x v="47"/>
    <s v="EQUIPAMENTOS"/>
    <s v="AMBULANCIA"/>
    <s v="OUTROS"/>
    <s v="46286315"/>
    <s v="POSTO CENTRAL"/>
    <s v="BOM JESUS"/>
    <s v="GO"/>
    <s v="DIESEL S-10"/>
    <n v="247"/>
    <n v="5.35"/>
    <s v=" Km/L"/>
    <n v="8197"/>
    <n v="46.19"/>
    <n v="7.9909999999999997"/>
    <n v="369.1"/>
    <s v="1"/>
    <s v="Planejamento Operaci"/>
    <s v="Planejamento Operaci"/>
    <s v="Operacional"/>
    <m/>
    <d v="2026-04-13T00:00:00"/>
    <x v="0"/>
    <x v="1"/>
    <x v="13"/>
  </r>
  <r>
    <s v="TFN3B64"/>
    <m/>
    <s v="13/04/2026 08:24:03"/>
    <m/>
    <m/>
    <x v="47"/>
    <m/>
    <m/>
    <m/>
    <m/>
    <s v="POSTO CENTRAL"/>
    <m/>
    <m/>
    <s v="ARLA-32"/>
    <s v="-"/>
    <s v="-"/>
    <s v=" Km/L"/>
    <s v="-"/>
    <n v="14"/>
    <m/>
    <n v="77"/>
    <m/>
    <m/>
    <m/>
    <m/>
    <m/>
    <d v="2026-04-13T00:00:00"/>
    <x v="0"/>
    <x v="1"/>
    <x v="13"/>
  </r>
  <r>
    <s v="TTP5B47"/>
    <s v="60645800106472110"/>
    <s v="13/04/2026 08:40:34"/>
    <s v="00149"/>
    <s v="MANOELITO METROVICH LIMA"/>
    <x v="40"/>
    <s v="Caminhonete"/>
    <s v="SAVEIRO CS RB MF"/>
    <s v="VW"/>
    <s v="75331801"/>
    <s v="DECIO CEZARINA"/>
    <s v="CEZARINA"/>
    <s v="GO"/>
    <s v="ETANOL COMUM"/>
    <n v="524"/>
    <n v="11.67"/>
    <s v=" Km/L"/>
    <n v="159209"/>
    <n v="44.92"/>
    <n v="4.6900000000000004"/>
    <n v="210.67"/>
    <s v="202604130840"/>
    <s v="EXT - KSE LOCAÇOES"/>
    <s v="Planejamento Operaci"/>
    <s v="KSE LOCAÇOES"/>
    <m/>
    <d v="2026-04-13T00:00:00"/>
    <x v="0"/>
    <x v="1"/>
    <x v="12"/>
  </r>
  <r>
    <s v="TJE5D27"/>
    <s v="60645800105124400"/>
    <s v="13/04/2026 08:50:59"/>
    <s v="09179"/>
    <s v="DANIEL NASCIMENTO DOS SANTOS_x0009__x0009__x0009__x0009_"/>
    <x v="60"/>
    <s v="EQUIPAMENTOS"/>
    <s v="GUINCHO LEVE"/>
    <s v="EQUIPAMENTO"/>
    <s v="46209914"/>
    <s v="DECIO RIO VERDE"/>
    <s v="RIO VERDE"/>
    <s v="GO"/>
    <s v="DIESEL S-10"/>
    <n v="653"/>
    <n v="6.39"/>
    <s v=" Km/L"/>
    <n v="32477"/>
    <n v="102.27"/>
    <n v="7.49"/>
    <n v="766"/>
    <s v="202604130850"/>
    <s v="EXT - LUCCA JR"/>
    <s v="Planejamento Operaci"/>
    <s v="LUCCA JR"/>
    <m/>
    <d v="2026-04-13T00:00:00"/>
    <x v="0"/>
    <x v="1"/>
    <x v="11"/>
  </r>
  <r>
    <s v="TJE5D27"/>
    <m/>
    <s v="13/04/2026 08:52:17"/>
    <m/>
    <m/>
    <x v="60"/>
    <m/>
    <m/>
    <m/>
    <m/>
    <s v="DECIO RIO VERDE"/>
    <m/>
    <m/>
    <s v="ARLA-32"/>
    <s v="-"/>
    <s v="-"/>
    <s v=" Km/L"/>
    <s v="-"/>
    <n v="7.84"/>
    <m/>
    <n v="29.72"/>
    <m/>
    <m/>
    <m/>
    <m/>
    <m/>
    <d v="2026-04-13T00:00:00"/>
    <x v="0"/>
    <x v="1"/>
    <x v="11"/>
  </r>
  <r>
    <s v="TFR8B59"/>
    <s v="60645800105143681"/>
    <s v="13/04/2026 09:03:59"/>
    <s v="92635"/>
    <s v="ADENILDO BARBOSA DUTRA"/>
    <x v="8"/>
    <s v="Automóvel"/>
    <s v="ARGO"/>
    <s v="FIAT"/>
    <s v="12667600"/>
    <s v="Z Z SAO JOSE"/>
    <s v="GOIANIA"/>
    <s v="GO"/>
    <s v="ETANOL COMUM"/>
    <n v="323"/>
    <n v="7.92"/>
    <s v=" Km/L"/>
    <n v="27406"/>
    <n v="40.76"/>
    <n v="3.97"/>
    <n v="161.80000000000001"/>
    <s v="0"/>
    <s v="Planejamento Operaci"/>
    <s v="Planejamento Operaci"/>
    <s v="Operacional"/>
    <m/>
    <d v="2026-04-13T00:00:00"/>
    <x v="0"/>
    <x v="1"/>
    <x v="5"/>
  </r>
  <r>
    <s v="TGL2B04"/>
    <s v="60645800106437315"/>
    <s v="13/04/2026 09:58:28"/>
    <s v="00951"/>
    <s v="HUGO HENRIQUE OLIVEIRA ROSA"/>
    <x v="45"/>
    <s v="EQUIPAMENTOS"/>
    <s v="AMBULANCIA"/>
    <s v="OUTROS"/>
    <s v="41826312"/>
    <s v="AUTO POSTO JACARE"/>
    <s v="ACREUNA"/>
    <s v="GO"/>
    <s v="DIESEL S-10"/>
    <n v="87"/>
    <n v="4.07"/>
    <s v=" Km/L"/>
    <n v="10185"/>
    <n v="21.39"/>
    <n v="7.5919999999999996"/>
    <n v="162.38999999999999"/>
    <s v="130435810"/>
    <s v="Planejamento Operaci"/>
    <s v="Planejamento Operaci"/>
    <s v="Operacional"/>
    <m/>
    <d v="2026-04-13T00:00:00"/>
    <x v="0"/>
    <x v="1"/>
    <x v="13"/>
  </r>
  <r>
    <s v="TFS3C72"/>
    <s v="60645800105143738"/>
    <s v="13/04/2026 11:05:52"/>
    <s v="00271"/>
    <s v="HEDER OLIVEIRA SANTANA"/>
    <x v="9"/>
    <s v="Automóvel"/>
    <s v="ARGO"/>
    <s v="FIAT"/>
    <s v="41875311"/>
    <s v="POSTO SABOR DA TERRA"/>
    <s v="INDIARA"/>
    <s v="GO"/>
    <s v="ETANOL COMUM"/>
    <n v="288"/>
    <n v="9.51"/>
    <s v=" Km/L"/>
    <n v="95502"/>
    <n v="30.27"/>
    <n v="5.1609999999999996"/>
    <n v="156.22"/>
    <s v="130439905"/>
    <s v="Planejamento Operaci"/>
    <s v="Planejamento Operaci"/>
    <s v="Operacional"/>
    <m/>
    <d v="2026-04-13T00:00:00"/>
    <x v="0"/>
    <x v="1"/>
    <x v="4"/>
  </r>
  <r>
    <s v="TFF5D72"/>
    <s v="60645800105143780"/>
    <s v="13/04/2026 11:22:24"/>
    <s v="95253"/>
    <s v="ANDRE AUGUSTO ARAUJO DE JESUS"/>
    <x v="2"/>
    <s v="Automóvel"/>
    <s v="ARGO"/>
    <s v="FIAT"/>
    <s v="41875311"/>
    <s v="POSTO SABOR DA TERRA"/>
    <s v="INDIARA"/>
    <s v="GO"/>
    <s v="ETANOL COMUM"/>
    <n v="200"/>
    <n v="8.85"/>
    <s v=" Km/L"/>
    <n v="56616"/>
    <n v="22.61"/>
    <n v="5.1609999999999996"/>
    <n v="116.69"/>
    <s v="130440866"/>
    <s v="Planejamento Operaci"/>
    <s v="Planejamento Operaci"/>
    <s v="Operacional"/>
    <m/>
    <d v="2026-04-13T00:00:00"/>
    <x v="0"/>
    <x v="1"/>
    <x v="0"/>
  </r>
  <r>
    <s v="TFP3B22"/>
    <s v="60645800105143720"/>
    <s v="13/04/2026 11:40:32"/>
    <s v="02769"/>
    <s v="ANDRE LUIS PAULINO"/>
    <x v="6"/>
    <s v="Automóvel"/>
    <s v="ARGO"/>
    <s v="FIAT"/>
    <s v="46286315"/>
    <s v="POSTO CENTRAL"/>
    <s v="BOM JESUS"/>
    <s v="GO"/>
    <s v="ETANOL COMUM"/>
    <n v="419"/>
    <n v="10.35"/>
    <s v=" Km/L"/>
    <n v="62026"/>
    <n v="40.479999999999997"/>
    <n v="4.9909999999999997"/>
    <n v="202.03"/>
    <s v="0"/>
    <s v="Planejamento Operaci"/>
    <s v="Planejamento Operaci"/>
    <s v="Operacional"/>
    <m/>
    <d v="2026-04-13T00:00:00"/>
    <x v="0"/>
    <x v="1"/>
    <x v="4"/>
  </r>
  <r>
    <s v="TTV4H65"/>
    <s v="60645800107557973"/>
    <s v="13/04/2026 11:55:55"/>
    <s v="52982"/>
    <s v="ROBERTO ANTONIO DE MELO"/>
    <x v="65"/>
    <s v="Caminhonete"/>
    <s v="SAVEIRO CD RB MF"/>
    <s v="VOLKSWAGEN"/>
    <s v="41826312"/>
    <s v="AUTO POSTO JACARE"/>
    <s v="ACREUNA"/>
    <s v="GO"/>
    <s v="ETANOL COMUM"/>
    <n v="442"/>
    <n v="9.27"/>
    <s v=" Km/L"/>
    <n v="51794"/>
    <n v="47.68"/>
    <n v="4.7910000000000004"/>
    <n v="228.42"/>
    <s v="130442854"/>
    <s v="EXT - KSE LOCAÇOES"/>
    <s v="Planejamento Operaci"/>
    <s v="KSE LOCAÇOES"/>
    <m/>
    <d v="2026-04-13T00:00:00"/>
    <x v="0"/>
    <x v="1"/>
    <x v="12"/>
  </r>
  <r>
    <s v="TEQ8G33"/>
    <s v="60645800105124371"/>
    <s v="13/04/2026 12:56:31"/>
    <s v="21706"/>
    <s v="LUIZ MARCELO NEVES"/>
    <x v="19"/>
    <s v="Caminhão"/>
    <s v="9-180"/>
    <s v="VOLKSWAGEN"/>
    <s v="87183400"/>
    <s v="MARAJO GUAPO"/>
    <s v="GUAPO"/>
    <s v="GO"/>
    <s v="DIESEL S-10"/>
    <n v="0"/>
    <n v="0"/>
    <s v=" Km/L"/>
    <n v="0"/>
    <n v="112"/>
    <n v="7.29"/>
    <n v="816.48"/>
    <s v="0"/>
    <s v="EXT - SAO PEDRO"/>
    <s v="Planejamento Operaci"/>
    <s v="SAO PEDRO"/>
    <m/>
    <d v="2026-04-13T00:00:00"/>
    <x v="0"/>
    <x v="1"/>
    <x v="7"/>
  </r>
  <r>
    <s v="QSW6J59"/>
    <s v="60645800106460000"/>
    <s v="13/04/2026 13:02:49"/>
    <s v="02763"/>
    <s v="JENIVALDO JESUS MATOS"/>
    <x v="28"/>
    <s v="EQUIPAMENTOS"/>
    <s v="CAMINHÃO PIPA"/>
    <s v="OUTROS"/>
    <s v="75331003"/>
    <s v="SUPERVIA LAGOA"/>
    <s v="RIO VERDE"/>
    <s v="GO"/>
    <s v="DIESEL S-10"/>
    <n v="257"/>
    <n v="3.35"/>
    <s v=" Km/L"/>
    <n v="28276"/>
    <n v="76.77"/>
    <n v="7.6890000000000001"/>
    <n v="590.28"/>
    <s v="0"/>
    <s v="EXT - LUCCA JR"/>
    <s v="Planejamento Operaci"/>
    <s v="LUCCA JR"/>
    <m/>
    <d v="2026-04-13T00:00:00"/>
    <x v="0"/>
    <x v="1"/>
    <x v="11"/>
  </r>
  <r>
    <s v="TFX7J72"/>
    <s v="60645800105836505"/>
    <s v="13/04/2026 13:08:50"/>
    <s v="03126"/>
    <s v="PEDRO PAULO SILVA SANTOS"/>
    <x v="11"/>
    <s v="Automóvel"/>
    <s v="ARGO"/>
    <s v="FIAT"/>
    <s v="46286315"/>
    <s v="POSTO CENTRAL"/>
    <s v="BOM JESUS"/>
    <s v="GO"/>
    <s v="ETANOL COMUM"/>
    <n v="330"/>
    <n v="9.48"/>
    <s v=" Km/L"/>
    <n v="75582"/>
    <n v="34.799999999999997"/>
    <n v="4.99"/>
    <n v="173.65"/>
    <s v="0"/>
    <s v="Planejamento Operaci"/>
    <s v="Planejamento Operaci"/>
    <s v="Operacional"/>
    <m/>
    <d v="2026-04-13T00:00:00"/>
    <x v="0"/>
    <x v="1"/>
    <x v="4"/>
  </r>
  <r>
    <s v="TBE3B78"/>
    <s v="60645800105124169"/>
    <s v="13/04/2026 13:27:45"/>
    <s v="89049"/>
    <s v="VALDEIR JOSE CORREIA"/>
    <x v="19"/>
    <s v="Caminhão"/>
    <s v="9-180"/>
    <s v="VW"/>
    <s v="07674909"/>
    <s v="AUTO POSTO INDIARA"/>
    <s v="INDIARA"/>
    <s v="GO"/>
    <s v="DIESEL S-10"/>
    <n v="0"/>
    <n v="0"/>
    <s v=" Km/L"/>
    <n v="0"/>
    <n v="113.3"/>
    <n v="7.59"/>
    <n v="859.95"/>
    <s v="13650"/>
    <s v="EXT - SAO PEDRO"/>
    <s v="Planejamento Operaci"/>
    <s v="SAO PEDRO"/>
    <m/>
    <d v="2026-04-13T00:00:00"/>
    <x v="0"/>
    <x v="1"/>
    <x v="7"/>
  </r>
  <r>
    <s v="TBE3B78"/>
    <m/>
    <s v="13/04/2026 13:29:36"/>
    <m/>
    <m/>
    <x v="20"/>
    <m/>
    <m/>
    <m/>
    <m/>
    <s v="AUTO POSTO INDIARA"/>
    <m/>
    <m/>
    <s v="ARLA-32"/>
    <n v="0"/>
    <n v="0"/>
    <s v=" Km/L"/>
    <n v="0"/>
    <n v="6.49"/>
    <m/>
    <n v="22.65"/>
    <m/>
    <m/>
    <m/>
    <m/>
    <m/>
    <d v="2026-04-13T00:00:00"/>
    <x v="0"/>
    <x v="1"/>
    <x v="7"/>
  </r>
  <r>
    <s v="TFM4H34"/>
    <s v="60645800106437340"/>
    <s v="13/04/2026 14:07:20"/>
    <s v="70145"/>
    <s v="LUCAS HENRIQUE MAGALHAES DE SOUZA "/>
    <x v="46"/>
    <s v="EQUIPAMENTOS"/>
    <s v="AMBULANCIA"/>
    <s v="OUTROS"/>
    <s v="45308900"/>
    <s v="POSTO LUPATINI"/>
    <s v="SANTO ANTONIO DA BARRA"/>
    <s v="GO"/>
    <s v="DIESEL S-10"/>
    <n v="255"/>
    <n v="7.52"/>
    <s v=" Km/L"/>
    <n v="12958"/>
    <n v="33.909999999999997"/>
    <n v="7.8920000000000003"/>
    <n v="267.61"/>
    <s v="0"/>
    <s v="Planejamento Operaci"/>
    <s v="Planejamento Operaci"/>
    <s v="Operacional"/>
    <m/>
    <d v="2026-04-13T00:00:00"/>
    <x v="0"/>
    <x v="1"/>
    <x v="13"/>
  </r>
  <r>
    <s v="TFM4H34"/>
    <m/>
    <s v="13/04/2026 14:07:20"/>
    <m/>
    <m/>
    <x v="46"/>
    <m/>
    <m/>
    <m/>
    <m/>
    <s v="POSTO LUPATINI"/>
    <m/>
    <m/>
    <s v="ARLA-32"/>
    <s v="-"/>
    <s v="-"/>
    <s v=" Km/L"/>
    <s v="-"/>
    <n v="1.78"/>
    <m/>
    <n v="7.14"/>
    <m/>
    <m/>
    <m/>
    <m/>
    <m/>
    <d v="2026-04-13T00:00:00"/>
    <x v="0"/>
    <x v="1"/>
    <x v="13"/>
  </r>
  <r>
    <s v="TBE3B75"/>
    <s v="60645800105124380"/>
    <s v="13/04/2026 15:08:43"/>
    <s v="80246"/>
    <s v="FRANCISCO DE ASSIS SOARES"/>
    <x v="19"/>
    <s v="Caminhão"/>
    <s v="CAMINHAO CARROCERIA"/>
    <s v="OUTROS"/>
    <s v="45307105"/>
    <s v="POSTO GIRASSOL"/>
    <s v="ITUMBIARA"/>
    <s v="GO"/>
    <s v="DIESEL S-10"/>
    <n v="0"/>
    <n v="0"/>
    <s v=" Km/L"/>
    <n v="0"/>
    <n v="106"/>
    <n v="7.79"/>
    <n v="825.74"/>
    <s v="130454"/>
    <s v="EXT - SAO PEDRO"/>
    <s v="Planejamento Operaci"/>
    <s v="SAO PEDRO"/>
    <m/>
    <d v="2026-04-13T00:00:00"/>
    <x v="0"/>
    <x v="1"/>
    <x v="7"/>
  </r>
  <r>
    <s v="TGK2G46"/>
    <s v="60645800106956305"/>
    <s v="13/04/2026 15:27:08"/>
    <s v="48710"/>
    <s v="GUSTAVO DA SILVA"/>
    <x v="59"/>
    <s v="Utilitário"/>
    <s v="FIORINO"/>
    <s v="FIAT"/>
    <s v="87183400"/>
    <s v="MARAJO GUAPO"/>
    <s v="GUAPO"/>
    <s v="GO"/>
    <s v="ETANOL COMUM"/>
    <n v="463"/>
    <n v="9.91"/>
    <s v=" Km/L"/>
    <n v="23129"/>
    <n v="46.74"/>
    <n v="4.1909999999999998"/>
    <n v="195.88"/>
    <s v="0"/>
    <s v="Planejamento Operaci"/>
    <s v="Planejamento Operaci"/>
    <s v="Operacional"/>
    <m/>
    <d v="2026-04-13T00:00:00"/>
    <x v="0"/>
    <x v="1"/>
    <x v="5"/>
  </r>
  <r>
    <s v="TFW2H32"/>
    <s v="60645800105143835"/>
    <s v="13/04/2026 15:55:54"/>
    <s v="99638"/>
    <s v="LAFAIETE DE SOUZA SANTOS"/>
    <x v="10"/>
    <s v="Automóvel"/>
    <s v="ARGO"/>
    <s v="FIAT"/>
    <s v="41891811"/>
    <s v="UBRASPETRO COM DE DERIVADOS DE"/>
    <s v="GOIANIA"/>
    <s v="GO"/>
    <s v="ETANOL COMUM"/>
    <n v="213"/>
    <n v="8.41"/>
    <s v=" Km/L"/>
    <n v="68431"/>
    <n v="25.32"/>
    <n v="4.992"/>
    <n v="126.39"/>
    <s v="587445"/>
    <s v="Planejamento Operaci"/>
    <s v="Planejamento Operaci"/>
    <s v="Operacional"/>
    <m/>
    <d v="2026-04-13T00:00:00"/>
    <x v="0"/>
    <x v="1"/>
    <x v="3"/>
  </r>
  <r>
    <s v="TER4970"/>
    <s v="60645800105124339"/>
    <s v="13/04/2026 16:06:36"/>
    <s v="52247"/>
    <s v="CARLOS ALBERTO DO ROSARIO"/>
    <x v="19"/>
    <s v="EQUIPAMENTOS"/>
    <s v="RETROESCAVADEIRA"/>
    <s v="CATERPILLAR"/>
    <s v="87183400"/>
    <s v="MARAJO GUAPO"/>
    <s v="GUAPO"/>
    <s v="GO"/>
    <s v="DIESEL COMUM"/>
    <n v="0"/>
    <n v="0"/>
    <s v=" Km/L"/>
    <n v="0"/>
    <n v="123.06"/>
    <n v="7.1859999999999999"/>
    <n v="884.37"/>
    <s v="0"/>
    <s v="EXT - SAO PEDRO"/>
    <s v="Planejamento Operaci"/>
    <s v="SAO PEDRO"/>
    <m/>
    <d v="2026-04-13T00:00:00"/>
    <x v="0"/>
    <x v="1"/>
    <x v="7"/>
  </r>
  <r>
    <s v="TTT2H95"/>
    <s v="60645800106472477"/>
    <s v="13/04/2026 16:33:09"/>
    <s v="46440"/>
    <s v="PAULO SOUSA DIAS"/>
    <x v="63"/>
    <s v="Caminhonete"/>
    <s v="SAVEIRO CS RB MF"/>
    <s v="VW"/>
    <s v="45308900"/>
    <s v="POSTO LUPATINI"/>
    <s v="SANTO ANTONIO DA BARRA"/>
    <s v="GO"/>
    <s v="ETANOL COMUM"/>
    <n v="352"/>
    <n v="9.4600000000000009"/>
    <s v=" Km/L"/>
    <n v="141214"/>
    <n v="37.19"/>
    <n v="4.99"/>
    <n v="185.58"/>
    <s v="0"/>
    <s v="EXT - KSE LOCAÇOES"/>
    <s v="Planejamento Operaci"/>
    <s v="KSE LOCAÇOES"/>
    <m/>
    <d v="2026-04-13T00:00:00"/>
    <x v="0"/>
    <x v="1"/>
    <x v="12"/>
  </r>
  <r>
    <s v="TLO0E87"/>
    <s v="60645800106184255"/>
    <s v="13/04/2026 17:05:47"/>
    <s v="01765"/>
    <s v="ELIAS JANUARIO DIMAS"/>
    <x v="43"/>
    <s v="EQUIPAMENTOS"/>
    <s v="GUINCHO LEVE"/>
    <s v="EQUIPAMENTO"/>
    <s v="87183400"/>
    <s v="MARAJO GUAPO"/>
    <s v="GUAPO"/>
    <s v="GO"/>
    <s v="DIESEL S-10"/>
    <n v="406"/>
    <n v="6.49"/>
    <s v=" Km/L"/>
    <n v="43906"/>
    <n v="62.52"/>
    <n v="7.29"/>
    <n v="455.77"/>
    <s v="0"/>
    <s v="EXT - LUCCA JR"/>
    <s v="Planejamento Operaci"/>
    <s v="LUCCA JR"/>
    <m/>
    <d v="2026-04-13T00:00:00"/>
    <x v="0"/>
    <x v="1"/>
    <x v="11"/>
  </r>
  <r>
    <s v="TUG2C45"/>
    <s v="60645800106437770"/>
    <s v="13/04/2026 17:22:40"/>
    <s v="03782"/>
    <s v="ELVIS MESSIAS FERNANDES"/>
    <x v="54"/>
    <s v="Utilitário"/>
    <s v="SAVEIRO"/>
    <s v="FIAT"/>
    <s v="13335016"/>
    <s v="POSTO TREVO"/>
    <s v="RIO VERDE"/>
    <s v="GO"/>
    <s v="ETANOL COMUM"/>
    <n v="409"/>
    <n v="10.29"/>
    <s v=" Km/L"/>
    <n v="154953"/>
    <n v="39.75"/>
    <n v="4.99"/>
    <n v="198.36"/>
    <s v="130462495"/>
    <s v="EXT - KSE LOCAÇOES"/>
    <s v="Planejamento Operaci"/>
    <s v="KSE LOCAÇOES"/>
    <m/>
    <d v="2026-04-13T00:00:00"/>
    <x v="0"/>
    <x v="1"/>
    <x v="12"/>
  </r>
  <r>
    <s v="TUQ2H91"/>
    <s v="60645800107558597"/>
    <s v="13/04/2026 17:28:28"/>
    <s v="87954"/>
    <s v="DANIEL GONÇALVES"/>
    <x v="66"/>
    <s v="Caminhonete"/>
    <s v="SAVEIRO CD RB MF"/>
    <s v="VOLKSWAGEN"/>
    <s v="46286315"/>
    <s v="POSTO CENTRAL"/>
    <s v="BOM JESUS"/>
    <s v="GO"/>
    <s v="ETANOL COMUM"/>
    <n v="311"/>
    <n v="7.42"/>
    <s v=" Km/L"/>
    <n v="42815"/>
    <n v="41.91"/>
    <n v="4.9909999999999997"/>
    <n v="209.17"/>
    <s v="1"/>
    <s v="EXT - KSE LOCAÇOES"/>
    <s v="Planejamento Operaci"/>
    <s v="KSE LOCAÇOES"/>
    <m/>
    <d v="2026-04-13T00:00:00"/>
    <x v="0"/>
    <x v="1"/>
    <x v="12"/>
  </r>
  <r>
    <s v="TFZ6A74"/>
    <s v="60645800106437680"/>
    <s v="13/04/2026 18:05:29"/>
    <s v="51591"/>
    <s v="MARCUS ANTONIO GONÇALVES"/>
    <x v="75"/>
    <s v="Utilitário"/>
    <s v="FIORINO"/>
    <s v="FIAT"/>
    <s v="01893700"/>
    <s v="AUTO POSTO LESTE III    24 HS"/>
    <s v="GOIANIA"/>
    <s v="GO"/>
    <s v="ETANOL ADITIVADO"/>
    <n v="0"/>
    <n v="0"/>
    <s v=" Km/L"/>
    <n v="4"/>
    <n v="56.35"/>
    <n v="4.29"/>
    <n v="241.74"/>
    <s v="883247"/>
    <s v="Planejamento Operaci"/>
    <s v="Planejamento Operaci"/>
    <s v="Operacional"/>
    <m/>
    <d v="2026-04-13T00:00:00"/>
    <x v="0"/>
    <x v="1"/>
    <x v="2"/>
  </r>
  <r>
    <s v="TGM4D76"/>
    <s v="60645800106437582"/>
    <s v="13/04/2026 18:33:49"/>
    <s v="33534"/>
    <s v="MARCOS ANTONIO MARCELINO DA SILVA"/>
    <x v="56"/>
    <s v="Caminhonete"/>
    <s v="FIORINO"/>
    <s v="FIAT"/>
    <s v="46286315"/>
    <s v="POSTO CENTRAL"/>
    <s v="BOM JESUS"/>
    <s v="GO"/>
    <s v="ETANOL COMUM"/>
    <n v="311"/>
    <n v="8.65"/>
    <s v=" Km/L"/>
    <n v="27978"/>
    <n v="35.97"/>
    <n v="4.99"/>
    <n v="179.5"/>
    <s v="1"/>
    <s v="Planejamento Operaci"/>
    <s v="Planejamento Operaci"/>
    <s v="Operacional"/>
    <m/>
    <d v="2026-04-13T00:00:00"/>
    <x v="0"/>
    <x v="1"/>
    <x v="5"/>
  </r>
  <r>
    <s v="TFF6I82"/>
    <s v="60645800105143800"/>
    <s v="13/04/2026 18:50:40"/>
    <s v="11093"/>
    <s v="MARCELO PAIXÃO FILHO"/>
    <x v="62"/>
    <s v="Automóvel"/>
    <s v="ARGO"/>
    <s v="FIAT"/>
    <s v="12667600"/>
    <s v="Z Z SAO JOSE"/>
    <s v="GOIANIA"/>
    <s v="GO"/>
    <s v="ETANOL COMUM"/>
    <n v="474"/>
    <n v="12.53"/>
    <s v=" Km/L"/>
    <n v="36269"/>
    <n v="37.83"/>
    <n v="5.2389999999999999"/>
    <n v="198.21"/>
    <s v="0"/>
    <s v="Planejamento Operaci"/>
    <s v="Planejamento Operaci"/>
    <s v="Operacional"/>
    <m/>
    <d v="2026-04-13T00:00:00"/>
    <x v="0"/>
    <x v="1"/>
    <x v="2"/>
  </r>
  <r>
    <s v="TGC9A34"/>
    <s v="60645800106437250"/>
    <s v="13/04/2026 19:15:04"/>
    <s v="70145"/>
    <s v="LUCAS HENRIQUE MAGALHAES DE SOUZA "/>
    <x v="48"/>
    <s v="EQUIPAMENTOS"/>
    <s v="AMBULANCIA"/>
    <s v="OUTROS"/>
    <s v="53081700"/>
    <s v="POSTO Z   Z SANTA MA"/>
    <s v="GUAPO"/>
    <s v="GO"/>
    <s v="DIESEL S-10"/>
    <n v="177"/>
    <n v="5.1100000000000003"/>
    <s v=" Km/L"/>
    <n v="18565"/>
    <n v="34.67"/>
    <n v="7.19"/>
    <n v="249.27"/>
    <s v="0"/>
    <s v="Planejamento Operaci"/>
    <s v="Planejamento Operaci"/>
    <s v="Operacional"/>
    <m/>
    <d v="2026-04-13T00:00:00"/>
    <x v="0"/>
    <x v="1"/>
    <x v="13"/>
  </r>
  <r>
    <s v="TUW2D74"/>
    <s v="60645800105124310"/>
    <s v="13/04/2026 19:17:21"/>
    <s v="03339"/>
    <s v="MAYARA MARTINS DA SILVA SOUZA"/>
    <x v="35"/>
    <s v="Automóvel"/>
    <s v="CHEVROLET/S10 LS DD4"/>
    <s v="CHEVROLET"/>
    <s v="45341508"/>
    <s v="POSTO ALTO DA SERRA"/>
    <s v="ITUMBIARA"/>
    <s v="GO"/>
    <s v="DIESEL S-10"/>
    <n v="614"/>
    <n v="13.58"/>
    <s v=" Km/L"/>
    <n v="139049"/>
    <n v="45.22"/>
    <n v="7.27"/>
    <n v="328.73"/>
    <s v="0"/>
    <s v="Planejamento Operaci"/>
    <s v="Planejamento Operaci"/>
    <s v="Operacional"/>
    <m/>
    <d v="2026-04-13T00:00:00"/>
    <x v="0"/>
    <x v="1"/>
    <x v="12"/>
  </r>
  <r>
    <s v="TGC9A34"/>
    <m/>
    <s v="13/04/2026 19:17:26"/>
    <m/>
    <m/>
    <x v="48"/>
    <m/>
    <m/>
    <m/>
    <m/>
    <s v="POSTO Z   Z SANTA MA"/>
    <m/>
    <m/>
    <s v="ARLA-32"/>
    <s v="-"/>
    <s v="-"/>
    <s v=" Km/L"/>
    <s v="-"/>
    <n v="16.46"/>
    <m/>
    <n v="80.510000000000005"/>
    <m/>
    <m/>
    <m/>
    <m/>
    <m/>
    <d v="2026-04-13T00:00:00"/>
    <x v="0"/>
    <x v="1"/>
    <x v="13"/>
  </r>
  <r>
    <s v="TFI3B19"/>
    <s v="60645800105926941"/>
    <s v="13/04/2026 19:27:20"/>
    <s v="03102"/>
    <s v="EDES GONÇALVES DA SILVA"/>
    <x v="4"/>
    <s v="Automóvel"/>
    <s v="ARGO"/>
    <s v="FIAT"/>
    <s v="13308211"/>
    <s v="P. BANDEIRANTES"/>
    <s v="RIO VERDE"/>
    <s v="GO"/>
    <s v="ETANOL COMUM"/>
    <n v="228"/>
    <n v="8.59"/>
    <s v=" Km/L"/>
    <n v="96588"/>
    <n v="26.54"/>
    <n v="4.79"/>
    <n v="127.13"/>
    <s v="130469808"/>
    <s v="Planejamento Operaci"/>
    <s v="Planejamento Operaci"/>
    <s v="Operacional"/>
    <m/>
    <d v="2026-04-13T00:00:00"/>
    <x v="0"/>
    <x v="1"/>
    <x v="0"/>
  </r>
  <r>
    <s v="TTV4H65"/>
    <s v="60645800107557973"/>
    <s v="13/04/2026 19:28:31"/>
    <s v="74646"/>
    <s v="JUNIOR ALVES DOS SANTOS"/>
    <x v="65"/>
    <s v="Caminhonete"/>
    <s v="SAVEIRO CD RB MF"/>
    <s v="VOLKSWAGEN"/>
    <s v="41826312"/>
    <s v="AUTO POSTO JACARE"/>
    <s v="ACREUNA"/>
    <s v="GO"/>
    <s v="ETANOL COMUM"/>
    <n v="439"/>
    <n v="8.92"/>
    <s v=" Km/L"/>
    <n v="52233"/>
    <n v="49.19"/>
    <n v="4.79"/>
    <n v="235.62"/>
    <s v="130470006"/>
    <s v="EXT - KSE LOCAÇOES"/>
    <s v="Planejamento Operaci"/>
    <s v="KSE LOCAÇOES"/>
    <m/>
    <d v="2026-04-13T00:00:00"/>
    <x v="0"/>
    <x v="1"/>
    <x v="12"/>
  </r>
  <r>
    <s v="TTY2C25"/>
    <s v="60645800106472430"/>
    <s v="13/04/2026 19:43:04"/>
    <s v="48867"/>
    <s v="THAIS NADIA FERREIRA DOS SANTOS MARTINS"/>
    <x v="38"/>
    <s v="Caminhonete"/>
    <s v="SAVEIRO CS RB MF"/>
    <s v="VW"/>
    <s v="46286315"/>
    <s v="POSTO CENTRAL"/>
    <s v="BOM JESUS"/>
    <s v="GO"/>
    <s v="ETANOL COMUM"/>
    <n v="350"/>
    <n v="7.69"/>
    <s v=" Km/L"/>
    <n v="138204"/>
    <n v="45.53"/>
    <n v="4.9909999999999997"/>
    <n v="227.22"/>
    <s v="1"/>
    <s v="EXT - KSE LOCAÇOES"/>
    <s v="Planejamento Operaci"/>
    <s v="KSE LOCAÇOES"/>
    <m/>
    <d v="2026-04-13T00:00:00"/>
    <x v="0"/>
    <x v="1"/>
    <x v="12"/>
  </r>
  <r>
    <s v="SQZ2J86"/>
    <s v="60645800106437760"/>
    <s v="13/04/2026 19:50:39"/>
    <s v="03398"/>
    <s v="JOSIMAR VENANCIO SANTOS SILVA"/>
    <x v="72"/>
    <s v="Caminhonete"/>
    <s v="SAVEIRO"/>
    <s v="VOLKSWAGEN"/>
    <s v="85314604"/>
    <s v="MB POSTOS"/>
    <s v="GOIANIA"/>
    <s v="GO"/>
    <s v="ETANOL COMUM"/>
    <n v="294"/>
    <n v="6.37"/>
    <s v=" Km/L"/>
    <n v="172669"/>
    <n v="46.15"/>
    <n v="4.99"/>
    <n v="230.29"/>
    <s v="0"/>
    <s v="EXT - KSE LOCAÇOES"/>
    <s v="Planejamento Operaci"/>
    <s v="INSPECAO"/>
    <m/>
    <d v="2026-04-13T00:00:00"/>
    <x v="0"/>
    <x v="1"/>
    <x v="12"/>
  </r>
  <r>
    <s v="TTP5B47"/>
    <s v="60645800106472110"/>
    <s v="13/04/2026 20:08:32"/>
    <s v="99531"/>
    <s v="RODRIGO RODRIGUES BARROS"/>
    <x v="40"/>
    <s v="Caminhonete"/>
    <s v="SAVEIRO CS RB MF"/>
    <s v="VW"/>
    <s v="75331801"/>
    <s v="DECIO CEZARINA"/>
    <s v="CEZARINA"/>
    <s v="GO"/>
    <s v="ETANOL COMUM"/>
    <n v="331"/>
    <n v="7.41"/>
    <s v=" Km/L"/>
    <n v="159540"/>
    <n v="44.67"/>
    <n v="4.6900000000000004"/>
    <n v="209.5"/>
    <s v="202604132007"/>
    <s v="EXT - KSE LOCAÇOES"/>
    <s v="Planejamento Operaci"/>
    <s v="KSE LOCAÇOES"/>
    <m/>
    <d v="2026-04-13T00:00:00"/>
    <x v="0"/>
    <x v="1"/>
    <x v="12"/>
  </r>
  <r>
    <s v="TKC7D89"/>
    <s v="60645800106185260"/>
    <s v="13/04/2026 20:13:29"/>
    <s v="04789"/>
    <s v="KASSIO RODRIGUES DE OLIVEIRA"/>
    <x v="39"/>
    <s v="Caminhão"/>
    <s v="FH 540 6X4R"/>
    <s v="VOLVO"/>
    <s v="75331801"/>
    <s v="DECIO CEZARINA"/>
    <s v="CEZARINA"/>
    <s v="GO"/>
    <s v="DIESEL S-10"/>
    <n v="1074"/>
    <n v="2.68"/>
    <s v=" Km/L"/>
    <n v="33957"/>
    <n v="400.48"/>
    <n v="9.65"/>
    <n v="3864.63"/>
    <s v="202604132012"/>
    <s v="EXT - LUCCA JR"/>
    <s v="Planejamento Operaci"/>
    <s v="LUCCA JR"/>
    <m/>
    <d v="2026-04-13T00:00:00"/>
    <x v="0"/>
    <x v="1"/>
    <x v="11"/>
  </r>
  <r>
    <s v="TTS4A16"/>
    <s v="60645800108788589"/>
    <s v="13/04/2026 20:38:16"/>
    <s v="70552"/>
    <s v="ARMANDO DA SILVA OLIVIEIRA NETO"/>
    <x v="32"/>
    <s v="Caminhonete"/>
    <s v="Caminhonete S10"/>
    <s v="CHEVROLET"/>
    <s v="69494411"/>
    <s v="REDE MARAJO RIO VERD"/>
    <s v="RIO VERDE"/>
    <s v="GO"/>
    <s v="DIESEL S-10"/>
    <n v="685"/>
    <n v="13.82"/>
    <s v=" Km/L"/>
    <n v="71361"/>
    <n v="49.56"/>
    <n v="7.2910000000000004"/>
    <n v="361.36"/>
    <s v="1"/>
    <s v="Planejamento Operaci"/>
    <s v="Planejamento Operaci"/>
    <s v="INSPECAO"/>
    <m/>
    <d v="2026-04-13T00:00:00"/>
    <x v="0"/>
    <x v="1"/>
    <x v="12"/>
  </r>
  <r>
    <s v="TTR3A31"/>
    <s v="60645800106472404"/>
    <s v="13/04/2026 21:01:35"/>
    <s v="01836"/>
    <s v="DANILLO ROSA CARDOSO"/>
    <x v="53"/>
    <s v="Caminhonete"/>
    <s v="SAVEIRO CS RB MF"/>
    <s v="VW"/>
    <s v="46209914"/>
    <s v="DECIO RIO VERDE"/>
    <s v="RIO VERDE"/>
    <s v="GO"/>
    <s v="ETANOL COMUM"/>
    <n v="418"/>
    <n v="8.59"/>
    <s v=" Km/L"/>
    <n v="147271"/>
    <n v="48.64"/>
    <n v="4.79"/>
    <n v="232.99"/>
    <s v="202604132100"/>
    <s v="EXT - KSE LOCAÇOES"/>
    <s v="Planejamento Operaci"/>
    <s v="KSE LOCAÇOES"/>
    <m/>
    <d v="2026-04-13T00:00:00"/>
    <x v="0"/>
    <x v="1"/>
    <x v="12"/>
  </r>
  <r>
    <s v="TTT2H95"/>
    <s v="60645800106472477"/>
    <s v="13/04/2026 21:52:57"/>
    <s v="83047"/>
    <s v="WESLEY ROCHA FARIAS"/>
    <x v="63"/>
    <s v="Caminhonete"/>
    <s v="SAVEIRO CS RB MF"/>
    <s v="VW"/>
    <s v="41826312"/>
    <s v="AUTO POSTO JACARE"/>
    <s v="ACREUNA"/>
    <s v="GO"/>
    <s v="ETANOL COMUM"/>
    <n v="259"/>
    <n v="10.1"/>
    <s v=" Km/L"/>
    <n v="141473"/>
    <n v="25.64"/>
    <n v="4.79"/>
    <n v="122.82"/>
    <s v="130478678"/>
    <s v="EXT - KSE LOCAÇOES"/>
    <s v="Planejamento Operaci"/>
    <s v="KSE LOCAÇOES"/>
    <m/>
    <d v="2026-04-13T00:00:00"/>
    <x v="0"/>
    <x v="1"/>
    <x v="12"/>
  </r>
  <r>
    <s v="TFE6B22"/>
    <s v="60645800105124428"/>
    <s v="13/04/2026 22:01:54"/>
    <s v="03608"/>
    <s v="WEIDER DA SILVA RODRIGUES"/>
    <x v="1"/>
    <s v="Automóvel"/>
    <s v="ARGO"/>
    <s v="FIAT"/>
    <s v="45364511"/>
    <s v="AUTO POSTO CERRADO 4"/>
    <s v="ITUMBIARA"/>
    <s v="GO"/>
    <s v="ETANOL COMUM"/>
    <n v="331"/>
    <n v="9.9600000000000009"/>
    <s v=" Km/L"/>
    <n v="56116"/>
    <n v="33.24"/>
    <n v="4.28"/>
    <n v="142.27000000000001"/>
    <s v="388087"/>
    <s v="Planejamento Operaci"/>
    <s v="Planejamento Operaci"/>
    <s v="Operacional"/>
    <m/>
    <d v="2026-04-13T00:00:00"/>
    <x v="0"/>
    <x v="1"/>
    <x v="1"/>
  </r>
  <r>
    <s v="TFP9I32"/>
    <s v="60645800105143819"/>
    <s v="13/04/2026 22:52:33"/>
    <s v="33861"/>
    <s v="FERNANDO DOS REIS GONÇALVES"/>
    <x v="7"/>
    <s v="Automóvel"/>
    <s v="ARGO"/>
    <s v="FIAT"/>
    <s v="31803903"/>
    <s v="BOM SUCESSO AUTO POSTO  24 HS"/>
    <s v="GOIANIA"/>
    <s v="GO"/>
    <s v="ETANOL COMUM"/>
    <n v="290"/>
    <n v="9.6"/>
    <s v=" Km/L"/>
    <n v="29541"/>
    <n v="30.22"/>
    <n v="5.27"/>
    <n v="159.26"/>
    <s v="1276726"/>
    <s v="Planejamento Operaci"/>
    <s v="Planejamento Operaci"/>
    <s v="Operacional"/>
    <m/>
    <d v="2026-04-13T00:00:00"/>
    <x v="0"/>
    <x v="1"/>
    <x v="4"/>
  </r>
  <r>
    <s v="TFF5D72"/>
    <s v="60645800105143780"/>
    <s v="13/04/2026 23:07:27"/>
    <s v="95253"/>
    <s v="ANDRE AUGUSTO ARAUJO DE JESUS"/>
    <x v="2"/>
    <s v="Automóvel"/>
    <s v="ARGO"/>
    <s v="FIAT"/>
    <s v="07674909"/>
    <s v="AUTO POSTO INDIARA"/>
    <s v="INDIARA"/>
    <s v="GO"/>
    <s v="ETANOL COMUM"/>
    <n v="359"/>
    <n v="8.59"/>
    <s v=" Km/L"/>
    <n v="56975"/>
    <n v="41.77"/>
    <n v="4.6900000000000004"/>
    <n v="195.9"/>
    <s v="13675"/>
    <s v="Planejamento Operaci"/>
    <s v="Planejamento Operaci"/>
    <s v="Operacional"/>
    <m/>
    <d v="2026-04-13T00:00:00"/>
    <x v="0"/>
    <x v="1"/>
    <x v="0"/>
  </r>
  <r>
    <s v="TTQ4C10"/>
    <s v="60645800106553930"/>
    <s v="14/04/2026 00:51:23"/>
    <s v="03095"/>
    <s v="MICHELL ALMEIDA SANTANA"/>
    <x v="31"/>
    <s v="Caminhonete"/>
    <s v="Caminhonete S10"/>
    <s v="CHEVROLET"/>
    <s v="69442211"/>
    <s v="POSTO SUDOESTE"/>
    <s v="GUAPO"/>
    <s v="GO"/>
    <s v="DIESEL S-10"/>
    <n v="830"/>
    <n v="14.52"/>
    <s v=" Km/L"/>
    <n v="174252"/>
    <n v="57.17"/>
    <n v="7.19"/>
    <n v="411.05"/>
    <s v="0"/>
    <s v="Planejamento Operaci"/>
    <s v="Planejamento Operaci"/>
    <s v="INSPECAO"/>
    <m/>
    <d v="2026-04-14T00:00:00"/>
    <x v="0"/>
    <x v="1"/>
    <x v="12"/>
  </r>
  <r>
    <s v="TTV4H65"/>
    <s v="60645800107557973"/>
    <s v="14/04/2026 03:11:07"/>
    <s v="74646"/>
    <s v="JUNIOR ALVES DOS SANTOS"/>
    <x v="65"/>
    <s v="Caminhonete"/>
    <s v="SAVEIRO CD RB MF"/>
    <s v="VOLKSWAGEN"/>
    <s v="07674909"/>
    <s v="AUTO POSTO INDIARA"/>
    <s v="INDIARA"/>
    <s v="GO"/>
    <s v="ETANOL COMUM"/>
    <n v="347"/>
    <n v="11.41"/>
    <s v=" Km/L"/>
    <n v="52580"/>
    <n v="30.41"/>
    <n v="4.6900000000000004"/>
    <n v="142.62"/>
    <s v="13676"/>
    <s v="EXT - KSE LOCAÇOES"/>
    <s v="Planejamento Operaci"/>
    <s v="KSE LOCAÇOES"/>
    <m/>
    <d v="2026-04-14T00:00:00"/>
    <x v="0"/>
    <x v="1"/>
    <x v="12"/>
  </r>
  <r>
    <s v="TUG2C45"/>
    <s v="60645800106437770"/>
    <s v="14/04/2026 04:35:25"/>
    <s v="11505"/>
    <s v="JOABSON MYCVAEL DA SILVA"/>
    <x v="54"/>
    <s v="Utilitário"/>
    <s v="SAVEIRO"/>
    <s v="FIAT"/>
    <s v="13335016"/>
    <s v="POSTO TREVO"/>
    <s v="RIO VERDE"/>
    <s v="GO"/>
    <s v="ETANOL COMUM"/>
    <n v="412"/>
    <n v="10.44"/>
    <s v=" Km/L"/>
    <n v="155365"/>
    <n v="39.46"/>
    <n v="4.99"/>
    <n v="196.91"/>
    <s v="140416465"/>
    <s v="EXT - KSE LOCAÇOES"/>
    <s v="Planejamento Operaci"/>
    <s v="KSE LOCAÇOES"/>
    <m/>
    <d v="2026-04-14T00:00:00"/>
    <x v="0"/>
    <x v="1"/>
    <x v="12"/>
  </r>
  <r>
    <s v="TTP5B47"/>
    <s v="60645800106472110"/>
    <s v="14/04/2026 05:59:29"/>
    <s v="99531"/>
    <s v="RODRIGO RODRIGUES BARROS"/>
    <x v="40"/>
    <s v="Caminhonete"/>
    <s v="SAVEIRO CS RB MF"/>
    <s v="VW"/>
    <s v="75331801"/>
    <s v="DECIO CEZARINA"/>
    <s v="CEZARINA"/>
    <s v="GO"/>
    <s v="ETANOL COMUM"/>
    <n v="407"/>
    <n v="11.68"/>
    <s v=" Km/L"/>
    <n v="159947"/>
    <n v="34.840000000000003"/>
    <n v="4.6900000000000004"/>
    <n v="163.4"/>
    <s v="202604140558"/>
    <s v="EXT - KSE LOCAÇOES"/>
    <s v="Planejamento Operaci"/>
    <s v="KSE LOCAÇOES"/>
    <m/>
    <d v="2026-04-14T00:00:00"/>
    <x v="0"/>
    <x v="1"/>
    <x v="12"/>
  </r>
  <r>
    <s v="TFI3B19"/>
    <s v="60645800105926941"/>
    <s v="14/04/2026 06:00:49"/>
    <s v="03102"/>
    <s v="EDES GONÇALVES DA SILVA"/>
    <x v="4"/>
    <s v="Automóvel"/>
    <s v="ARGO"/>
    <s v="FIAT"/>
    <s v="13308211"/>
    <s v="P. BANDEIRANTES"/>
    <s v="RIO VERDE"/>
    <s v="GO"/>
    <s v="ETANOL COMUM"/>
    <n v="452"/>
    <n v="11.95"/>
    <s v=" Km/L"/>
    <n v="97040"/>
    <n v="37.83"/>
    <n v="4.7910000000000004"/>
    <n v="181.25"/>
    <s v="140421419"/>
    <s v="Planejamento Operaci"/>
    <s v="Planejamento Operaci"/>
    <s v="Operacional"/>
    <m/>
    <d v="2026-04-14T00:00:00"/>
    <x v="0"/>
    <x v="1"/>
    <x v="0"/>
  </r>
  <r>
    <s v="TTY2C25"/>
    <s v="60645800106472430"/>
    <s v="14/04/2026 06:16:04"/>
    <s v="48867"/>
    <s v="THAIS NADIA FERREIRA DOS SANTOS MARTINS"/>
    <x v="38"/>
    <s v="Caminhonete"/>
    <s v="SAVEIRO CS RB MF"/>
    <s v="VW"/>
    <s v="46286315"/>
    <s v="POSTO CENTRAL"/>
    <s v="BOM JESUS"/>
    <s v="GO"/>
    <s v="ETANOL COMUM"/>
    <n v="438"/>
    <n v="9.42"/>
    <s v=" Km/L"/>
    <n v="138642"/>
    <n v="46.51"/>
    <n v="4.99"/>
    <n v="232.08"/>
    <s v="1"/>
    <s v="EXT - KSE LOCAÇOES"/>
    <s v="Planejamento Operaci"/>
    <s v="KSE LOCAÇOES"/>
    <m/>
    <d v="2026-04-14T00:00:00"/>
    <x v="0"/>
    <x v="1"/>
    <x v="12"/>
  </r>
  <r>
    <s v="TTT2H95"/>
    <s v="60645800106472477"/>
    <s v="14/04/2026 06:39:13"/>
    <s v="83047"/>
    <s v="WESLEY ROCHA FARIAS"/>
    <x v="63"/>
    <s v="Caminhonete"/>
    <s v="SAVEIRO CS RB MF"/>
    <s v="VW"/>
    <s v="45308900"/>
    <s v="POSTO LUPATINI"/>
    <s v="SANTO ANTONIO DA BARRA"/>
    <s v="GO"/>
    <s v="ETANOL COMUM"/>
    <n v="337"/>
    <n v="11.84"/>
    <s v=" Km/L"/>
    <n v="141810"/>
    <n v="28.46"/>
    <n v="4.99"/>
    <n v="142.02000000000001"/>
    <s v="1"/>
    <s v="EXT - KSE LOCAÇOES"/>
    <s v="Planejamento Operaci"/>
    <s v="KSE LOCAÇOES"/>
    <m/>
    <d v="2026-04-14T00:00:00"/>
    <x v="0"/>
    <x v="1"/>
    <x v="12"/>
  </r>
  <r>
    <s v="FKM6D96"/>
    <s v="60645800105124347"/>
    <s v="14/04/2026 06:48:00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121.53"/>
    <n v="7.59"/>
    <n v="922.47"/>
    <s v="140424365"/>
    <s v="EXT - SAO PEDRO"/>
    <s v="Planejamento Operaci"/>
    <s v="SAO PEDRO"/>
    <m/>
    <d v="2026-04-14T00:00:00"/>
    <x v="0"/>
    <x v="1"/>
    <x v="7"/>
  </r>
  <r>
    <s v="FKM6D96"/>
    <m/>
    <s v="14/04/2026 06:49:29"/>
    <m/>
    <m/>
    <x v="67"/>
    <m/>
    <m/>
    <m/>
    <m/>
    <s v="AUTO POSTO JACARE"/>
    <m/>
    <m/>
    <s v="ARLA-32"/>
    <n v="0"/>
    <n v="0"/>
    <s v=" Km/L"/>
    <n v="0"/>
    <n v="11.7"/>
    <m/>
    <n v="38.61"/>
    <m/>
    <m/>
    <m/>
    <m/>
    <m/>
    <d v="2026-04-14T00:00:00"/>
    <x v="0"/>
    <x v="1"/>
    <x v="7"/>
  </r>
  <r>
    <s v="RCS4P30"/>
    <s v="60645800105124185"/>
    <s v="14/04/2026 06:51:47"/>
    <s v="05615"/>
    <s v="HEVERTON MAGALHAES DE MELO"/>
    <x v="19"/>
    <s v="Utilitário"/>
    <s v="ROÇADEIRAS"/>
    <s v="FIAT"/>
    <s v="41826312"/>
    <s v="AUTO POSTO JACARE"/>
    <s v="ACREUNA"/>
    <s v="GO"/>
    <s v="GASOLINA COMUM"/>
    <n v="0"/>
    <n v="0"/>
    <s v=" Km/L"/>
    <n v="0"/>
    <n v="23"/>
    <n v="6.6619999999999999"/>
    <n v="153.22999999999999"/>
    <s v="140424610"/>
    <s v="EXT - SAO PEDRO"/>
    <s v="Planejamento Operaci"/>
    <s v="SAO PEDRO"/>
    <m/>
    <d v="2026-04-14T00:00:00"/>
    <x v="0"/>
    <x v="1"/>
    <x v="7"/>
  </r>
  <r>
    <s v="SQZ2J86"/>
    <s v="60645800106437760"/>
    <s v="14/04/2026 07:03:26"/>
    <s v="03398"/>
    <s v="JOSIMAR VENANCIO SANTOS SILVA"/>
    <x v="72"/>
    <s v="Caminhonete"/>
    <s v="SAVEIRO"/>
    <s v="VOLKSWAGEN"/>
    <s v="85314604"/>
    <s v="MB POSTOS"/>
    <s v="GOIANIA"/>
    <s v="GO"/>
    <s v="ETANOL COMUM"/>
    <n v="436"/>
    <n v="9.4499999999999993"/>
    <s v=" Km/L"/>
    <n v="173105"/>
    <n v="46.13"/>
    <n v="4.99"/>
    <n v="230.19"/>
    <s v="1"/>
    <s v="EXT - KSE LOCAÇOES"/>
    <s v="Planejamento Operaci"/>
    <s v="INSPECAO"/>
    <m/>
    <d v="2026-04-14T00:00:00"/>
    <x v="0"/>
    <x v="1"/>
    <x v="12"/>
  </r>
  <r>
    <s v="TGK2G46"/>
    <s v="60645800106956305"/>
    <s v="14/04/2026 07:41:22"/>
    <s v="48710"/>
    <s v="GUSTAVO DA SILVA"/>
    <x v="59"/>
    <s v="Utilitário"/>
    <s v="FIORINO"/>
    <s v="FIAT"/>
    <s v="46286315"/>
    <s v="POSTO CENTRAL"/>
    <s v="BOM JESUS"/>
    <s v="GO"/>
    <s v="ETANOL COMUM"/>
    <n v="352"/>
    <n v="10.18"/>
    <s v=" Km/L"/>
    <n v="23481"/>
    <n v="34.58"/>
    <n v="4.99"/>
    <n v="172.56"/>
    <s v="1"/>
    <s v="Planejamento Operaci"/>
    <s v="Planejamento Operaci"/>
    <s v="Operacional"/>
    <m/>
    <d v="2026-04-14T00:00:00"/>
    <x v="0"/>
    <x v="1"/>
    <x v="5"/>
  </r>
  <r>
    <s v="TTR3A31"/>
    <s v="60645800106472404"/>
    <s v="14/04/2026 08:33:07"/>
    <s v="00386"/>
    <s v="RAFAEL SOUZA LIMA"/>
    <x v="53"/>
    <s v="Caminhonete"/>
    <s v="SAVEIRO CS RB MF"/>
    <s v="VW"/>
    <s v="88866609"/>
    <s v="AUTO POSTO HUDSON RV"/>
    <s v="RIO VERDE"/>
    <s v="GO"/>
    <s v="ETANOL COMUM"/>
    <n v="488"/>
    <n v="10.55"/>
    <s v=" Km/L"/>
    <n v="147759"/>
    <n v="46.24"/>
    <n v="4.79"/>
    <n v="221.49"/>
    <s v="140430724"/>
    <s v="EXT - KSE LOCAÇOES"/>
    <s v="Planejamento Operaci"/>
    <s v="KSE LOCAÇOES"/>
    <m/>
    <d v="2026-04-14T00:00:00"/>
    <x v="0"/>
    <x v="1"/>
    <x v="12"/>
  </r>
  <r>
    <s v="TFX7J72"/>
    <s v="60645800105836505"/>
    <s v="14/04/2026 08:51:49"/>
    <s v="03126"/>
    <s v="PEDRO PAULO SILVA SANTOS"/>
    <x v="11"/>
    <s v="Automóvel"/>
    <s v="ARGO"/>
    <s v="FIAT"/>
    <s v="13308211"/>
    <s v="P. BANDEIRANTES"/>
    <s v="RIO VERDE"/>
    <s v="GO"/>
    <s v="ETANOL COMUM"/>
    <n v="288"/>
    <n v="8.32"/>
    <s v=" Km/L"/>
    <n v="75870"/>
    <n v="34.630000000000003"/>
    <n v="4.79"/>
    <n v="165.88"/>
    <s v="140431657"/>
    <s v="Planejamento Operaci"/>
    <s v="Planejamento Operaci"/>
    <s v="Operacional"/>
    <m/>
    <d v="2026-04-14T00:00:00"/>
    <x v="0"/>
    <x v="1"/>
    <x v="4"/>
  </r>
  <r>
    <s v="TFN0D12"/>
    <s v="60645800105143746"/>
    <s v="14/04/2026 09:29:19"/>
    <s v="00390"/>
    <s v="SILVINO JOSE DE BRITO"/>
    <x v="5"/>
    <s v="Automóvel"/>
    <s v="ARGO"/>
    <s v="FIAT"/>
    <s v="75331801"/>
    <s v="DECIO CEZARINA"/>
    <s v="CEZARINA"/>
    <s v="GO"/>
    <s v="ETANOL COMUM"/>
    <n v="203"/>
    <n v="8.24"/>
    <s v=" Km/L"/>
    <n v="45830"/>
    <n v="24.65"/>
    <n v="4.6900000000000004"/>
    <n v="115.61"/>
    <s v="202604140928"/>
    <s v="Planejamento Operaci"/>
    <s v="Planejamento Operaci"/>
    <s v="Operacional"/>
    <m/>
    <d v="2026-04-14T00:00:00"/>
    <x v="0"/>
    <x v="1"/>
    <x v="3"/>
  </r>
  <r>
    <s v="TFF5D72"/>
    <s v="60645800105143780"/>
    <s v="14/04/2026 09:51:11"/>
    <s v="95253"/>
    <s v="ANDRE AUGUSTO ARAUJO DE JESUS"/>
    <x v="2"/>
    <s v="Automóvel"/>
    <s v="ARGO"/>
    <s v="FIAT"/>
    <s v="75331801"/>
    <s v="DECIO CEZARINA"/>
    <s v="CEZARINA"/>
    <s v="GO"/>
    <s v="ETANOL COMUM"/>
    <n v="195"/>
    <n v="11.05"/>
    <s v=" Km/L"/>
    <n v="57170"/>
    <n v="17.649999999999999"/>
    <n v="4.6900000000000004"/>
    <n v="82.78"/>
    <s v="202604140950"/>
    <s v="Planejamento Operaci"/>
    <s v="Planejamento Operaci"/>
    <s v="Operacional"/>
    <m/>
    <d v="2026-04-14T00:00:00"/>
    <x v="0"/>
    <x v="1"/>
    <x v="0"/>
  </r>
  <r>
    <s v="SCX7I02"/>
    <s v="60645800106437671"/>
    <s v="14/04/2026 09:59:40"/>
    <s v="03621"/>
    <s v="BRUNA SILVA RABELO"/>
    <x v="74"/>
    <s v="Automóvel"/>
    <s v="ONIX"/>
    <s v="GM"/>
    <s v="01893700"/>
    <s v="AUTO POSTO LESTE III    24 HS"/>
    <s v="GOIANIA"/>
    <s v="GO"/>
    <s v="ETANOL ADITIVADO"/>
    <n v="256"/>
    <n v="8.09"/>
    <s v=" Km/L"/>
    <n v="39169"/>
    <n v="31.65"/>
    <n v="4.29"/>
    <n v="135.78"/>
    <s v="883730"/>
    <s v="Planejamento Operaci"/>
    <s v="Planejamento Operaci"/>
    <s v="Operacional"/>
    <m/>
    <d v="2026-04-14T00:00:00"/>
    <x v="0"/>
    <x v="1"/>
    <x v="14"/>
  </r>
  <r>
    <s v="TFA5I89"/>
    <s v="60645800109268980"/>
    <s v="14/04/2026 10:26:41"/>
    <s v="70093"/>
    <s v="CLAUDSTONE DOS REIS MENDES JUNIOR"/>
    <x v="21"/>
    <s v="Automóvel"/>
    <s v="ARGO"/>
    <s v="FIAT"/>
    <s v="75331801"/>
    <s v="DECIO CEZARINA"/>
    <s v="CEZARINA"/>
    <s v="GO"/>
    <s v="ETANOL COMUM"/>
    <n v="269"/>
    <n v="8.25"/>
    <s v=" Km/L"/>
    <n v="23709"/>
    <n v="32.6"/>
    <n v="4.6900000000000004"/>
    <n v="152.88999999999999"/>
    <s v="202604141026"/>
    <s v="Planejamento Operaci"/>
    <s v="Planejamento Operaci"/>
    <s v="Operacional"/>
    <m/>
    <d v="2026-04-14T00:00:00"/>
    <x v="0"/>
    <x v="1"/>
    <x v="2"/>
  </r>
  <r>
    <s v="TTV4H65"/>
    <s v="60645800107557973"/>
    <s v="14/04/2026 10:33:51"/>
    <s v="52982"/>
    <s v="ROBERTO ANTONIO DE MELO"/>
    <x v="65"/>
    <s v="Caminhonete"/>
    <s v="SAVEIRO CD RB MF"/>
    <s v="VOLKSWAGEN"/>
    <s v="41826312"/>
    <s v="AUTO POSTO JACARE"/>
    <s v="ACREUNA"/>
    <s v="GO"/>
    <s v="ETANOL COMUM"/>
    <n v="441"/>
    <n v="10.16"/>
    <s v=" Km/L"/>
    <n v="53021"/>
    <n v="43.39"/>
    <n v="4.7910000000000004"/>
    <n v="207.86"/>
    <s v="140437893"/>
    <s v="EXT - KSE LOCAÇOES"/>
    <s v="Planejamento Operaci"/>
    <s v="KSE LOCAÇOES"/>
    <m/>
    <d v="2026-04-14T00:00:00"/>
    <x v="0"/>
    <x v="1"/>
    <x v="12"/>
  </r>
  <r>
    <s v="JHQ4B46"/>
    <s v="60645800105124177"/>
    <s v="14/04/2026 10:45:52"/>
    <s v="43356"/>
    <s v="JOSE ALECRIM DA SILVA"/>
    <x v="19"/>
    <s v="Caminhão"/>
    <s v="17-220/17-220"/>
    <s v="VW"/>
    <s v="87183400"/>
    <s v="MARAJO GUAPO"/>
    <s v="GUAPO"/>
    <s v="GO"/>
    <s v="DIESEL COMUM"/>
    <n v="0"/>
    <n v="0"/>
    <s v=" Km/L"/>
    <n v="0"/>
    <n v="187.42"/>
    <n v="7.29"/>
    <n v="1366.29"/>
    <s v="0"/>
    <s v="EXT - SAO PEDRO"/>
    <s v="Planejamento Operaci"/>
    <s v="SAO PEDRO"/>
    <m/>
    <d v="2026-04-14T00:00:00"/>
    <x v="0"/>
    <x v="1"/>
    <x v="7"/>
  </r>
  <r>
    <s v="TER4970"/>
    <s v="60645800105124339"/>
    <s v="14/04/2026 10:55:46"/>
    <s v="52247"/>
    <s v="CARLOS ALBERTO DO ROSARIO"/>
    <x v="19"/>
    <s v="EQUIPAMENTOS"/>
    <s v="RETROESCAVADEIRA"/>
    <s v="CATERPILLAR"/>
    <s v="07674909"/>
    <s v="AUTO POSTO INDIARA"/>
    <s v="INDIARA"/>
    <s v="GO"/>
    <s v="DIESEL COMUM"/>
    <n v="0"/>
    <n v="0"/>
    <s v=" Km/L"/>
    <n v="0"/>
    <n v="119.04"/>
    <n v="7.19"/>
    <n v="855.9"/>
    <s v="13684"/>
    <s v="EXT - SAO PEDRO"/>
    <s v="Planejamento Operaci"/>
    <s v="SAO PEDRO"/>
    <m/>
    <d v="2026-04-14T00:00:00"/>
    <x v="0"/>
    <x v="1"/>
    <x v="7"/>
  </r>
  <r>
    <s v="TTG6C15"/>
    <s v="60645800106437736"/>
    <s v="14/04/2026 11:08:55"/>
    <s v="71805"/>
    <s v="MURILO SOUZA BERNARDES"/>
    <x v="64"/>
    <s v="Utilitário"/>
    <s v="SAVEIRO"/>
    <s v="FIAT"/>
    <s v="92936106"/>
    <s v="AUTO POSTO HM 2"/>
    <s v="GOIANIA"/>
    <s v="GO"/>
    <s v="ETANOL COMUM"/>
    <n v="380"/>
    <n v="8.15"/>
    <s v=" Km/L"/>
    <n v="45412"/>
    <n v="46.6"/>
    <n v="5.2210000000000001"/>
    <n v="243.29"/>
    <s v="0"/>
    <s v="EXT - KSE LOCAÇOES"/>
    <s v="Planejamento Operaci"/>
    <s v="KSE LOCAÇOES"/>
    <m/>
    <d v="2026-04-14T00:00:00"/>
    <x v="0"/>
    <x v="1"/>
    <x v="1"/>
  </r>
  <r>
    <s v="TGA0B06"/>
    <s v="60645800106958060"/>
    <s v="14/04/2026 11:18:17"/>
    <s v="00933"/>
    <s v="GIULEY RIBEIRO DOS SANTOS"/>
    <x v="55"/>
    <s v="Caminhonete"/>
    <s v="FIORINO"/>
    <s v="FIAT"/>
    <s v="46209914"/>
    <s v="DECIO RIO VERDE"/>
    <s v="RIO VERDE"/>
    <s v="GO"/>
    <s v="ETANOL COMUM"/>
    <n v="262"/>
    <n v="6.82"/>
    <s v=" Km/L"/>
    <n v="29750"/>
    <n v="38.42"/>
    <n v="4.79"/>
    <n v="184.03"/>
    <s v="202604141117"/>
    <s v="Planejamento Operaci"/>
    <s v="Planejamento Operaci"/>
    <s v="TI e Automação"/>
    <m/>
    <d v="2026-04-14T00:00:00"/>
    <x v="0"/>
    <x v="1"/>
    <x v="5"/>
  </r>
  <r>
    <s v="TFY3C02"/>
    <s v="60645800105143770"/>
    <s v="14/04/2026 11:32:08"/>
    <s v="93324"/>
    <s v="PAULO ROBERTO BALBINO FERREIRA"/>
    <x v="14"/>
    <s v="Automóvel"/>
    <s v="ARGO"/>
    <s v="FIAT"/>
    <s v="75331801"/>
    <s v="DECIO CEZARINA"/>
    <s v="CEZARINA"/>
    <s v="GO"/>
    <s v="ETANOL COMUM"/>
    <n v="221"/>
    <n v="8.24"/>
    <s v=" Km/L"/>
    <n v="26234"/>
    <n v="26.81"/>
    <n v="4.6900000000000004"/>
    <n v="125.74"/>
    <s v="202604141131"/>
    <s v="Planejamento Operaci"/>
    <s v="Planejamento Operaci"/>
    <s v="Operacional"/>
    <m/>
    <d v="2026-04-14T00:00:00"/>
    <x v="0"/>
    <x v="1"/>
    <x v="0"/>
  </r>
  <r>
    <s v="TFE6B22"/>
    <s v="60645800105124428"/>
    <s v="14/04/2026 12:01:42"/>
    <s v="03608"/>
    <s v="WEIDER DA SILVA RODRIGUES"/>
    <x v="1"/>
    <s v="Automóvel"/>
    <s v="ARGO"/>
    <s v="FIAT"/>
    <s v="13308211"/>
    <s v="P. BANDEIRANTES"/>
    <s v="RIO VERDE"/>
    <s v="GO"/>
    <s v="ETANOL COMUM"/>
    <n v="421"/>
    <n v="10.62"/>
    <s v=" Km/L"/>
    <n v="56537"/>
    <n v="39.630000000000003"/>
    <n v="4.7910000000000004"/>
    <n v="189.85"/>
    <s v="140443065"/>
    <s v="Planejamento Operaci"/>
    <s v="Planejamento Operaci"/>
    <s v="Operacional"/>
    <m/>
    <d v="2026-04-14T00:00:00"/>
    <x v="0"/>
    <x v="1"/>
    <x v="1"/>
  </r>
  <r>
    <s v="RBP0A22"/>
    <s v="60645800106437700"/>
    <s v="14/04/2026 12:16:41"/>
    <s v="70721"/>
    <s v="PAULO HENRIQUE SILVA COSTA"/>
    <x v="68"/>
    <s v="Utilitário"/>
    <s v="STRADA"/>
    <s v="FIAT"/>
    <s v="41875311"/>
    <s v="POSTO SABOR DA TERRA"/>
    <s v="INDIARA"/>
    <s v="GO"/>
    <s v="ETANOL COMUM"/>
    <n v="334"/>
    <n v="7.66"/>
    <s v=" Km/L"/>
    <n v="57231"/>
    <n v="43.61"/>
    <n v="5.1609999999999996"/>
    <n v="225.05"/>
    <s v="140444135"/>
    <s v="Planejamento Operaci"/>
    <s v="Planejamento Operaci"/>
    <s v="TI e Automação"/>
    <m/>
    <d v="2026-04-14T00:00:00"/>
    <x v="0"/>
    <x v="1"/>
    <x v="5"/>
  </r>
  <r>
    <s v="TFA5I89"/>
    <s v="60645800109268980"/>
    <s v="14/04/2026 13:10:09"/>
    <s v="70093"/>
    <s v="CLAUDSTONE DOS REIS MENDES JUNIOR"/>
    <x v="21"/>
    <s v="Automóvel"/>
    <s v="ARGO"/>
    <s v="FIAT"/>
    <s v="45308900"/>
    <s v="POSTO LUPATINI"/>
    <s v="SANTO ANTONIO DA BARRA"/>
    <s v="GO"/>
    <s v="ETANOL COMUM"/>
    <n v="238"/>
    <n v="8.06"/>
    <s v=" Km/L"/>
    <n v="23947"/>
    <n v="29.53"/>
    <n v="4.8899999999999997"/>
    <n v="144.4"/>
    <s v="0"/>
    <s v="Planejamento Operaci"/>
    <s v="Planejamento Operaci"/>
    <s v="Operacional"/>
    <m/>
    <d v="2026-04-14T00:00:00"/>
    <x v="0"/>
    <x v="1"/>
    <x v="2"/>
  </r>
  <r>
    <s v="TFW2H32"/>
    <s v="60645800105143835"/>
    <s v="14/04/2026 13:42:03"/>
    <s v="99638"/>
    <s v="LAFAIETE DE SOUZA SANTOS"/>
    <x v="10"/>
    <s v="Automóvel"/>
    <s v="ARGO"/>
    <s v="FIAT"/>
    <s v="75331801"/>
    <s v="DECIO CEZARINA"/>
    <s v="CEZARINA"/>
    <s v="GO"/>
    <s v="ETANOL COMUM"/>
    <n v="203"/>
    <n v="10.07"/>
    <s v=" Km/L"/>
    <n v="68634"/>
    <n v="20.16"/>
    <n v="4.6900000000000004"/>
    <n v="94.55"/>
    <s v="202604141341"/>
    <s v="Planejamento Operaci"/>
    <s v="Planejamento Operaci"/>
    <s v="Operacional"/>
    <m/>
    <d v="2026-04-14T00:00:00"/>
    <x v="0"/>
    <x v="1"/>
    <x v="3"/>
  </r>
  <r>
    <s v="TTS4A16"/>
    <s v="60645800108788589"/>
    <s v="14/04/2026 14:19:53"/>
    <s v="32871"/>
    <s v="JOSE RICARDO SOUZA SILVA"/>
    <x v="32"/>
    <s v="Caminhonete"/>
    <s v="Caminhonete S10"/>
    <s v="CHEVROLET"/>
    <s v="75331003"/>
    <s v="SUPERVIA LAGOA"/>
    <s v="RIO VERDE"/>
    <s v="GO"/>
    <s v="DIESEL S-10"/>
    <n v="915"/>
    <n v="12.73"/>
    <s v=" Km/L"/>
    <n v="72276"/>
    <n v="71.87"/>
    <n v="7.39"/>
    <n v="531.12"/>
    <s v="0"/>
    <s v="Planejamento Operaci"/>
    <s v="Planejamento Operaci"/>
    <s v="INSPECAO"/>
    <m/>
    <d v="2026-04-14T00:00:00"/>
    <x v="0"/>
    <x v="1"/>
    <x v="12"/>
  </r>
  <r>
    <s v="TGM2I26"/>
    <s v="60645800106958050"/>
    <s v="14/04/2026 14:24:00"/>
    <s v="59226"/>
    <s v="PASCHOAL FAVORITTO DE QUEIROZ"/>
    <x v="52"/>
    <s v="Utilitário"/>
    <s v="FIORINO"/>
    <s v="FIAT"/>
    <s v="87183400"/>
    <s v="MARAJO GUAPO"/>
    <s v="GUAPO"/>
    <s v="GO"/>
    <s v="ETANOL COMUM"/>
    <n v="346"/>
    <n v="7.75"/>
    <s v=" Km/L"/>
    <n v="28672"/>
    <n v="44.64"/>
    <n v="4.1909999999999998"/>
    <n v="187.08"/>
    <s v="0"/>
    <s v="EXT - KSE LOCAÇOES"/>
    <s v="Planejamento Operaci"/>
    <s v="Operacional"/>
    <m/>
    <d v="2026-04-14T00:00:00"/>
    <x v="0"/>
    <x v="1"/>
    <x v="5"/>
  </r>
  <r>
    <s v="TFS3C72"/>
    <s v="60645800105143738"/>
    <s v="14/04/2026 14:41:38"/>
    <s v="00271"/>
    <s v="HEDER OLIVEIRA SANTANA"/>
    <x v="9"/>
    <s v="Automóvel"/>
    <s v="ARGO"/>
    <s v="FIAT"/>
    <s v="13308211"/>
    <s v="P. BANDEIRANTES"/>
    <s v="RIO VERDE"/>
    <s v="GO"/>
    <s v="ETANOL COMUM"/>
    <n v="232"/>
    <n v="6.41"/>
    <s v=" Km/L"/>
    <n v="95734"/>
    <n v="36.21"/>
    <n v="4.79"/>
    <n v="173.45"/>
    <s v="140452660"/>
    <s v="Planejamento Operaci"/>
    <s v="Planejamento Operaci"/>
    <s v="Operacional"/>
    <m/>
    <d v="2026-04-14T00:00:00"/>
    <x v="0"/>
    <x v="1"/>
    <x v="4"/>
  </r>
  <r>
    <s v="TFI3B19"/>
    <s v="60645800105926941"/>
    <s v="14/04/2026 15:17:17"/>
    <s v="70214"/>
    <s v="IGOR LEMES FERNANDES"/>
    <x v="4"/>
    <s v="Automóvel"/>
    <s v="ARGO"/>
    <s v="FIAT"/>
    <s v="46286315"/>
    <s v="POSTO CENTRAL"/>
    <s v="BOM JESUS"/>
    <s v="GO"/>
    <s v="ETANOL COMUM"/>
    <n v="288"/>
    <n v="10.51"/>
    <s v=" Km/L"/>
    <n v="97328"/>
    <n v="27.4"/>
    <n v="4.99"/>
    <n v="136.72999999999999"/>
    <s v="1"/>
    <s v="Planejamento Operaci"/>
    <s v="Planejamento Operaci"/>
    <s v="Operacional"/>
    <m/>
    <d v="2026-04-14T00:00:00"/>
    <x v="0"/>
    <x v="1"/>
    <x v="0"/>
  </r>
  <r>
    <s v="TTP5B47"/>
    <s v="60645800106472110"/>
    <s v="14/04/2026 15:23:30"/>
    <s v="00149"/>
    <s v="MANOELITO METROVICH LIMA"/>
    <x v="40"/>
    <s v="Caminhonete"/>
    <s v="SAVEIRO CS RB MF"/>
    <s v="VW"/>
    <s v="75331801"/>
    <s v="DECIO CEZARINA"/>
    <s v="CEZARINA"/>
    <s v="GO"/>
    <s v="ETANOL COMUM"/>
    <n v="378"/>
    <n v="7.95"/>
    <s v=" Km/L"/>
    <n v="160325"/>
    <n v="47.56"/>
    <n v="4.6900000000000004"/>
    <n v="223.06"/>
    <s v="202604141522"/>
    <s v="EXT - KSE LOCAÇOES"/>
    <s v="Planejamento Operaci"/>
    <s v="KSE LOCAÇOES"/>
    <m/>
    <d v="2026-04-14T00:00:00"/>
    <x v="0"/>
    <x v="1"/>
    <x v="12"/>
  </r>
  <r>
    <s v="TFP3B22"/>
    <s v="60645800105143720"/>
    <s v="14/04/2026 15:26:55"/>
    <s v="02769"/>
    <s v="ANDRE LUIS PAULINO"/>
    <x v="6"/>
    <s v="Automóvel"/>
    <s v="ARGO"/>
    <s v="FIAT"/>
    <s v="13335016"/>
    <s v="POSTO TREVO"/>
    <s v="RIO VERDE"/>
    <s v="GO"/>
    <s v="ETANOL COMUM"/>
    <n v="398"/>
    <n v="10.45"/>
    <s v=" Km/L"/>
    <n v="62424"/>
    <n v="38.08"/>
    <n v="4.9909999999999997"/>
    <n v="190.04"/>
    <s v="140455581"/>
    <s v="Planejamento Operaci"/>
    <s v="Planejamento Operaci"/>
    <s v="Operacional"/>
    <m/>
    <d v="2026-04-14T00:00:00"/>
    <x v="0"/>
    <x v="1"/>
    <x v="4"/>
  </r>
  <r>
    <s v="TUG2C45"/>
    <s v="60645800106437770"/>
    <s v="14/04/2026 15:53:28"/>
    <s v="03782"/>
    <s v="ELVIS MESSIAS FERNANDES"/>
    <x v="54"/>
    <s v="Utilitário"/>
    <s v="SAVEIRO"/>
    <s v="FIAT"/>
    <s v="13335016"/>
    <s v="POSTO TREVO"/>
    <s v="RIO VERDE"/>
    <s v="GO"/>
    <s v="ETANOL COMUM"/>
    <n v="420"/>
    <n v="10.039999999999999"/>
    <s v=" Km/L"/>
    <n v="155785"/>
    <n v="41.84"/>
    <n v="4.99"/>
    <n v="208.79"/>
    <s v="140457141"/>
    <s v="EXT - KSE LOCAÇOES"/>
    <s v="Planejamento Operaci"/>
    <s v="KSE LOCAÇOES"/>
    <m/>
    <d v="2026-04-14T00:00:00"/>
    <x v="0"/>
    <x v="1"/>
    <x v="12"/>
  </r>
  <r>
    <s v="TGK2G46"/>
    <s v="60645800106956305"/>
    <s v="14/04/2026 16:33:33"/>
    <s v="48710"/>
    <s v="GUSTAVO DA SILVA"/>
    <x v="59"/>
    <s v="Utilitário"/>
    <s v="FIORINO"/>
    <s v="FIAT"/>
    <s v="07674909"/>
    <s v="AUTO POSTO INDIARA"/>
    <s v="INDIARA"/>
    <s v="GO"/>
    <s v="ETANOL COMUM"/>
    <n v="289"/>
    <n v="8.4700000000000006"/>
    <s v=" Km/L"/>
    <n v="23770"/>
    <n v="34.14"/>
    <n v="4.8899999999999997"/>
    <n v="166.95"/>
    <s v="13693"/>
    <s v="Planejamento Operaci"/>
    <s v="Planejamento Operaci"/>
    <s v="Operacional"/>
    <m/>
    <d v="2026-04-14T00:00:00"/>
    <x v="0"/>
    <x v="1"/>
    <x v="5"/>
  </r>
  <r>
    <s v="TTT2H95"/>
    <s v="60645800106472477"/>
    <s v="14/04/2026 16:52:21"/>
    <s v="46440"/>
    <s v="PAULO SOUSA DIAS"/>
    <x v="63"/>
    <s v="Caminhonete"/>
    <s v="SAVEIRO CS RB MF"/>
    <s v="VW"/>
    <s v="45308900"/>
    <s v="POSTO LUPATINI"/>
    <s v="SANTO ANTONIO DA BARRA"/>
    <s v="GO"/>
    <s v="ETANOL COMUM"/>
    <n v="393"/>
    <n v="9.99"/>
    <s v=" Km/L"/>
    <n v="142203"/>
    <n v="39.35"/>
    <n v="4.8899999999999997"/>
    <n v="192.42"/>
    <s v="1"/>
    <s v="EXT - KSE LOCAÇOES"/>
    <s v="Planejamento Operaci"/>
    <s v="KSE LOCAÇOES"/>
    <m/>
    <d v="2026-04-14T00:00:00"/>
    <x v="0"/>
    <x v="1"/>
    <x v="12"/>
  </r>
  <r>
    <s v="TBE3B75"/>
    <s v="60645800105124380"/>
    <s v="14/04/2026 16:54:25"/>
    <s v="80246"/>
    <s v="FRANCISCO DE ASSIS SOARES"/>
    <x v="19"/>
    <s v="Caminhão"/>
    <s v="CAMINHAO CARROCERIA"/>
    <s v="OUTROS"/>
    <s v="45307105"/>
    <s v="POSTO GIRASSOL"/>
    <s v="ITUMBIARA"/>
    <s v="GO"/>
    <s v="DIESEL S-10"/>
    <n v="0"/>
    <n v="0"/>
    <s v=" Km/L"/>
    <n v="0"/>
    <n v="95.39"/>
    <n v="7.79"/>
    <n v="743.09"/>
    <s v="140460"/>
    <s v="EXT - SAO PEDRO"/>
    <s v="Planejamento Operaci"/>
    <s v="SAO PEDRO"/>
    <m/>
    <d v="2026-04-14T00:00:00"/>
    <x v="0"/>
    <x v="1"/>
    <x v="7"/>
  </r>
  <r>
    <s v="NQT3I04"/>
    <s v="60645800106437610"/>
    <s v="14/04/2026 17:22:16"/>
    <s v="47987"/>
    <s v="RONIVALDO PEREIRA DE OLIVEIRA"/>
    <x v="19"/>
    <s v="Caminhão"/>
    <s v="TECTOR 240E25"/>
    <s v="IVECO - FIAT"/>
    <s v="64191404"/>
    <s v="MARAJO HIDROLANDIA 2"/>
    <s v="HIDROLANDIA"/>
    <s v="GO"/>
    <s v="DIESEL S-10"/>
    <n v="0"/>
    <n v="0"/>
    <s v=" Km/L"/>
    <n v="0"/>
    <n v="164.56"/>
    <n v="7.39"/>
    <n v="1216.1600000000001"/>
    <s v="0"/>
    <s v="EXT - SAO PEDRO"/>
    <s v="Planejamento Operaci"/>
    <s v="SAO PEDRO"/>
    <m/>
    <d v="2026-04-14T00:00:00"/>
    <x v="0"/>
    <x v="1"/>
    <x v="7"/>
  </r>
  <r>
    <s v="TLO0E87"/>
    <s v="60645800106184255"/>
    <s v="14/04/2026 17:32:41"/>
    <s v="01765"/>
    <s v="ELIAS JANUARIO DIMAS"/>
    <x v="43"/>
    <s v="EQUIPAMENTOS"/>
    <s v="GUINCHO LEVE"/>
    <s v="EQUIPAMENTO"/>
    <s v="87183400"/>
    <s v="MARAJO GUAPO"/>
    <s v="GUAPO"/>
    <s v="GO"/>
    <s v="DIESEL S-10"/>
    <n v="389"/>
    <n v="6.73"/>
    <s v=" Km/L"/>
    <n v="44295"/>
    <n v="57.82"/>
    <n v="7.29"/>
    <n v="421.51"/>
    <s v="0"/>
    <s v="EXT - LUCCA JR"/>
    <s v="Planejamento Operaci"/>
    <s v="LUCCA JR"/>
    <m/>
    <d v="2026-04-14T00:00:00"/>
    <x v="0"/>
    <x v="1"/>
    <x v="11"/>
  </r>
  <r>
    <s v="TLO0E87"/>
    <m/>
    <s v="14/04/2026 17:32:41"/>
    <m/>
    <m/>
    <x v="43"/>
    <m/>
    <m/>
    <m/>
    <m/>
    <s v="MARAJO GUAPO"/>
    <m/>
    <m/>
    <s v="ARLA-32"/>
    <s v="-"/>
    <s v="-"/>
    <s v=" Km/L"/>
    <s v="-"/>
    <n v="5.48"/>
    <m/>
    <n v="23"/>
    <m/>
    <m/>
    <m/>
    <m/>
    <m/>
    <d v="2026-04-14T00:00:00"/>
    <x v="0"/>
    <x v="1"/>
    <x v="11"/>
  </r>
  <r>
    <s v="TTY2C25"/>
    <s v="60645800106472430"/>
    <s v="14/04/2026 17:41:51"/>
    <s v="53759"/>
    <s v="DHEIMERSON BRUNO MARINHO DE LIRA"/>
    <x v="38"/>
    <s v="Caminhonete"/>
    <s v="SAVEIRO CS RB MF"/>
    <s v="VW"/>
    <s v="46286315"/>
    <s v="POSTO CENTRAL"/>
    <s v="BOM JESUS"/>
    <s v="GO"/>
    <s v="ETANOL COMUM"/>
    <n v="420"/>
    <n v="9.4600000000000009"/>
    <s v=" Km/L"/>
    <n v="139062"/>
    <n v="44.38"/>
    <n v="4.99"/>
    <n v="221.46"/>
    <s v="1"/>
    <s v="EXT - KSE LOCAÇOES"/>
    <s v="Planejamento Operaci"/>
    <s v="KSE LOCAÇOES"/>
    <m/>
    <d v="2026-04-14T00:00:00"/>
    <x v="0"/>
    <x v="1"/>
    <x v="12"/>
  </r>
  <r>
    <s v="TIV6G27"/>
    <s v="60645800106184069"/>
    <s v="14/04/2026 17:46:53"/>
    <s v="00831"/>
    <s v="TIAGO CALDEIRA DOS SANTOS SILVA_x0009__x0009__x0009__x0009_"/>
    <x v="30"/>
    <s v="EQUIPAMENTOS"/>
    <s v="GUINCHO LEVE"/>
    <s v="EQUIPAMENTO"/>
    <s v="41826312"/>
    <s v="AUTO POSTO JACARE"/>
    <s v="ACREUNA"/>
    <s v="GO"/>
    <s v="DIESEL S-10"/>
    <n v="658"/>
    <n v="7.22"/>
    <s v=" Km/L"/>
    <n v="46353"/>
    <n v="91.08"/>
    <n v="7.59"/>
    <n v="691.34"/>
    <s v="140463914"/>
    <s v="EXT - LUCCA JR"/>
    <s v="Planejamento Operaci"/>
    <s v="LUCCA JR"/>
    <m/>
    <d v="2026-04-14T00:00:00"/>
    <x v="0"/>
    <x v="1"/>
    <x v="11"/>
  </r>
  <r>
    <s v="TFN0D12"/>
    <s v="60645800105143746"/>
    <s v="14/04/2026 17:50:18"/>
    <s v="00390"/>
    <s v="SILVINO JOSE DE BRITO"/>
    <x v="5"/>
    <s v="Automóvel"/>
    <s v="ARGO"/>
    <s v="FIAT"/>
    <s v="75331801"/>
    <s v="DECIO CEZARINA"/>
    <s v="CEZARINA"/>
    <s v="GO"/>
    <s v="ETANOL COMUM"/>
    <n v="370"/>
    <n v="11.59"/>
    <s v=" Km/L"/>
    <n v="46200"/>
    <n v="31.93"/>
    <n v="4.6900000000000004"/>
    <n v="149.75"/>
    <s v="202604141749"/>
    <s v="Planejamento Operaci"/>
    <s v="Planejamento Operaci"/>
    <s v="Operacional"/>
    <m/>
    <d v="2026-04-14T00:00:00"/>
    <x v="0"/>
    <x v="1"/>
    <x v="3"/>
  </r>
  <r>
    <s v="TTQ4C10"/>
    <s v="60645800106553930"/>
    <s v="14/04/2026 17:58:45"/>
    <s v="93910"/>
    <s v="DIVINO AVELINO DOS SANTOS"/>
    <x v="31"/>
    <s v="Caminhonete"/>
    <s v="Caminhonete S10"/>
    <s v="CHEVROLET"/>
    <s v="87183400"/>
    <s v="MARAJO GUAPO"/>
    <s v="GUAPO"/>
    <s v="GO"/>
    <s v="DIESEL S-10"/>
    <n v="879"/>
    <n v="15.52"/>
    <s v=" Km/L"/>
    <n v="175131"/>
    <n v="56.64"/>
    <n v="7.29"/>
    <n v="412.91"/>
    <s v="0"/>
    <s v="Planejamento Operaci"/>
    <s v="Planejamento Operaci"/>
    <s v="INSPECAO"/>
    <m/>
    <d v="2026-04-14T00:00:00"/>
    <x v="0"/>
    <x v="1"/>
    <x v="12"/>
  </r>
  <r>
    <s v="TFE9C14"/>
    <s v="60645800106437370"/>
    <s v="14/04/2026 18:13:48"/>
    <s v="02785"/>
    <s v="JOHNNY XAVIER SILVA"/>
    <x v="51"/>
    <s v="EQUIPAMENTOS"/>
    <s v="AMBULANCIA"/>
    <s v="OUTROS"/>
    <s v="13335016"/>
    <s v="POSTO TREVO"/>
    <s v="RIO VERDE"/>
    <s v="GO"/>
    <s v="DIESEL S-10"/>
    <n v="224"/>
    <n v="4.82"/>
    <s v=" Km/L"/>
    <n v="11424"/>
    <n v="46.51"/>
    <n v="7.5910000000000002"/>
    <n v="353.06"/>
    <s v="140465564"/>
    <s v="Planejamento Operaci"/>
    <s v="Planejamento Operaci"/>
    <s v="Operacional"/>
    <m/>
    <d v="2026-04-14T00:00:00"/>
    <x v="0"/>
    <x v="1"/>
    <x v="13"/>
  </r>
  <r>
    <s v="TLR1J91"/>
    <s v="60645800106043065"/>
    <s v="14/04/2026 18:20:05"/>
    <s v="02910"/>
    <s v="EMERSON CRISTIANO DA SILVEIRA"/>
    <x v="23"/>
    <s v="Caminhonete"/>
    <s v="SAVEIRO"/>
    <s v="VOLKSWAGEN"/>
    <s v="87183400"/>
    <s v="MARAJO GUAPO"/>
    <s v="GUAPO"/>
    <s v="GO"/>
    <s v="ETANOL COMUM"/>
    <n v="0"/>
    <n v="0"/>
    <s v=" Km/L"/>
    <s v="-"/>
    <n v="53.72"/>
    <n v="4.1900000000000004"/>
    <n v="225.09"/>
    <s v="0"/>
    <s v="Planejamento Operaci"/>
    <s v="Planejamento Operaci"/>
    <s v="Operacional"/>
    <m/>
    <d v="2026-04-14T00:00:00"/>
    <x v="0"/>
    <x v="1"/>
    <x v="9"/>
  </r>
  <r>
    <s v="TTV4H65"/>
    <s v="60645800107557973"/>
    <s v="14/04/2026 18:28:40"/>
    <s v="52982"/>
    <s v="ROBERTO ANTONIO DE MELO"/>
    <x v="65"/>
    <s v="Caminhonete"/>
    <s v="SAVEIRO CD RB MF"/>
    <s v="VOLKSWAGEN"/>
    <s v="41826312"/>
    <s v="AUTO POSTO JACARE"/>
    <s v="ACREUNA"/>
    <s v="GO"/>
    <s v="ETANOL COMUM"/>
    <n v="391"/>
    <n v="9.1999999999999993"/>
    <s v=" Km/L"/>
    <n v="53412"/>
    <n v="42.5"/>
    <n v="4.7910000000000004"/>
    <n v="203.62"/>
    <s v="140466427"/>
    <s v="EXT - KSE LOCAÇOES"/>
    <s v="Planejamento Operaci"/>
    <s v="KSE LOCAÇOES"/>
    <m/>
    <d v="2026-04-14T00:00:00"/>
    <x v="0"/>
    <x v="1"/>
    <x v="12"/>
  </r>
  <r>
    <s v="TUW2D74"/>
    <s v="60645800105124310"/>
    <s v="14/04/2026 19:11:13"/>
    <s v="03339"/>
    <s v="MAYARA MARTINS DA SILVA SOUZA"/>
    <x v="35"/>
    <s v="Automóvel"/>
    <s v="CHEVROLET/S10 LS DD4"/>
    <s v="CHEVROLET"/>
    <s v="45307105"/>
    <s v="POSTO GIRASSOL"/>
    <s v="ITUMBIARA"/>
    <s v="GO"/>
    <s v="DIESEL S-10"/>
    <n v="850"/>
    <n v="15.43"/>
    <s v=" Km/L"/>
    <n v="139899"/>
    <n v="55.09"/>
    <n v="7.79"/>
    <n v="429.16"/>
    <s v="140468"/>
    <s v="Planejamento Operaci"/>
    <s v="Planejamento Operaci"/>
    <s v="Operacional"/>
    <m/>
    <d v="2026-04-14T00:00:00"/>
    <x v="0"/>
    <x v="1"/>
    <x v="12"/>
  </r>
  <r>
    <s v="TGM4D76"/>
    <s v="60645800106437582"/>
    <s v="14/04/2026 19:34:01"/>
    <s v="33534"/>
    <s v="MARCOS ANTONIO MARCELINO DA SILVA"/>
    <x v="56"/>
    <s v="Caminhonete"/>
    <s v="FIORINO"/>
    <s v="FIAT"/>
    <s v="46286315"/>
    <s v="POSTO CENTRAL"/>
    <s v="BOM JESUS"/>
    <s v="GO"/>
    <s v="ETANOL COMUM"/>
    <n v="176"/>
    <n v="6.09"/>
    <s v=" Km/L"/>
    <n v="28154"/>
    <n v="28.89"/>
    <n v="4.9909999999999997"/>
    <n v="144.19"/>
    <s v="1"/>
    <s v="Planejamento Operaci"/>
    <s v="Planejamento Operaci"/>
    <s v="Operacional"/>
    <m/>
    <d v="2026-04-14T00:00:00"/>
    <x v="0"/>
    <x v="1"/>
    <x v="5"/>
  </r>
  <r>
    <s v="TGE1F64"/>
    <s v="60645800106437404"/>
    <s v="14/04/2026 19:35:36"/>
    <s v="54729"/>
    <s v="ADRIANO MACHADO DA SILVA"/>
    <x v="33"/>
    <s v="Caminhonete"/>
    <s v="AMBULANCIA DUCATO"/>
    <s v="FIAT"/>
    <s v="75331003"/>
    <s v="SUPERVIA LAGOA"/>
    <s v="RIO VERDE"/>
    <s v="GO"/>
    <s v="DIESEL S-10"/>
    <n v="299"/>
    <n v="5.01"/>
    <s v=" Km/L"/>
    <n v="17222"/>
    <n v="59.64"/>
    <n v="7.39"/>
    <n v="440.74"/>
    <s v="0"/>
    <s v="Planejamento Operaci"/>
    <s v="Planejamento Operaci"/>
    <s v="Operacional"/>
    <m/>
    <d v="2026-04-14T00:00:00"/>
    <x v="0"/>
    <x v="1"/>
    <x v="13"/>
  </r>
  <r>
    <s v="TFR8B59"/>
    <s v="60645800105143681"/>
    <s v="14/04/2026 19:39:09"/>
    <s v="92635"/>
    <s v="ADENILDO BARBOSA DUTRA"/>
    <x v="8"/>
    <s v="Automóvel"/>
    <s v="ARGO"/>
    <s v="FIAT"/>
    <s v="81889412"/>
    <s v="POSTO ZERO UM"/>
    <s v="RIO VERDE"/>
    <s v="GO"/>
    <s v="ETANOL COMUM"/>
    <n v="257"/>
    <n v="7.51"/>
    <s v=" Km/L"/>
    <n v="27663"/>
    <n v="34.24"/>
    <n v="4.59"/>
    <n v="157.16"/>
    <s v="2"/>
    <s v="Planejamento Operaci"/>
    <s v="Planejamento Operaci"/>
    <s v="Operacional"/>
    <m/>
    <d v="2026-04-14T00:00:00"/>
    <x v="0"/>
    <x v="1"/>
    <x v="5"/>
  </r>
  <r>
    <s v="TFW3J34"/>
    <s v="60645800106437440"/>
    <s v="14/04/2026 19:43:31"/>
    <s v="14914"/>
    <s v="OBERDAN PEREIRA DE AZEVEDO"/>
    <x v="49"/>
    <s v="EQUIPAMENTOS"/>
    <s v="AMBULANCIA"/>
    <s v="OUTROS"/>
    <s v="46286315"/>
    <s v="POSTO CENTRAL"/>
    <s v="BOM JESUS"/>
    <s v="GO"/>
    <s v="DIESEL S-10"/>
    <n v="377"/>
    <n v="4.71"/>
    <s v=" Km/L"/>
    <n v="17819"/>
    <n v="80"/>
    <n v="7.99"/>
    <n v="639.22"/>
    <s v="1"/>
    <s v="Planejamento Operaci"/>
    <s v="Planejamento Operaci"/>
    <s v="Operacional"/>
    <m/>
    <d v="2026-04-14T00:00:00"/>
    <x v="0"/>
    <x v="1"/>
    <x v="13"/>
  </r>
  <r>
    <s v="SQZ2J86"/>
    <s v="60645800106437760"/>
    <s v="14/04/2026 19:43:39"/>
    <s v="01318"/>
    <s v="JOAO BATISTA REIS"/>
    <x v="72"/>
    <s v="Caminhonete"/>
    <s v="SAVEIRO"/>
    <s v="VOLKSWAGEN"/>
    <s v="85314604"/>
    <s v="MB POSTOS"/>
    <s v="GOIANIA"/>
    <s v="GO"/>
    <s v="ETANOL COMUM"/>
    <n v="361"/>
    <n v="7.8"/>
    <s v=" Km/L"/>
    <n v="173466"/>
    <n v="46.3"/>
    <n v="4.99"/>
    <n v="231.04"/>
    <s v="1"/>
    <s v="EXT - KSE LOCAÇOES"/>
    <s v="Planejamento Operaci"/>
    <s v="INSPECAO"/>
    <m/>
    <d v="2026-04-14T00:00:00"/>
    <x v="0"/>
    <x v="1"/>
    <x v="12"/>
  </r>
  <r>
    <s v="TTR3A31"/>
    <s v="60645800106472404"/>
    <s v="14/04/2026 20:04:36"/>
    <s v="01836"/>
    <s v="DANILLO ROSA CARDOSO"/>
    <x v="53"/>
    <s v="Caminhonete"/>
    <s v="SAVEIRO CS RB MF"/>
    <s v="VW"/>
    <s v="31878011"/>
    <s v="POSTO CAMPESTRE"/>
    <s v="RIO VERDE"/>
    <s v="GO"/>
    <s v="ETANOL COMUM"/>
    <n v="443"/>
    <n v="14.72"/>
    <s v=" Km/L"/>
    <n v="148202"/>
    <n v="30.09"/>
    <n v="4.6310000000000002"/>
    <n v="139.34"/>
    <s v="140472234"/>
    <s v="EXT - KSE LOCAÇOES"/>
    <s v="Planejamento Operaci"/>
    <s v="KSE LOCAÇOES"/>
    <m/>
    <d v="2026-04-14T00:00:00"/>
    <x v="0"/>
    <x v="1"/>
    <x v="12"/>
  </r>
  <r>
    <s v="TFF5D72"/>
    <s v="60645800105143780"/>
    <s v="14/04/2026 20:14:54"/>
    <s v="95253"/>
    <s v="ANDRE AUGUSTO ARAUJO DE JESUS"/>
    <x v="2"/>
    <s v="Automóvel"/>
    <s v="ARGO"/>
    <s v="FIAT"/>
    <s v="46209914"/>
    <s v="DECIO RIO VERDE"/>
    <s v="RIO VERDE"/>
    <s v="GO"/>
    <s v="ETANOL COMUM"/>
    <n v="246"/>
    <n v="9.49"/>
    <s v=" Km/L"/>
    <n v="57416"/>
    <n v="25.91"/>
    <n v="4.79"/>
    <n v="124.11"/>
    <s v="202604142014"/>
    <s v="Planejamento Operaci"/>
    <s v="Planejamento Operaci"/>
    <s v="Operacional"/>
    <m/>
    <d v="2026-04-14T00:00:00"/>
    <x v="0"/>
    <x v="1"/>
    <x v="0"/>
  </r>
  <r>
    <s v="TFA5I89"/>
    <s v="60645800109268980"/>
    <s v="14/04/2026 20:23:26"/>
    <s v="70093"/>
    <s v="CLAUDSTONE DOS REIS MENDES JUNIOR"/>
    <x v="21"/>
    <s v="Automóvel"/>
    <s v="ARGO"/>
    <s v="FIAT"/>
    <s v="69494411"/>
    <s v="REDE MARAJO RIO VERD"/>
    <s v="RIO VERDE"/>
    <s v="GO"/>
    <s v="ETANOL COMUM"/>
    <n v="416"/>
    <n v="9.67"/>
    <s v=" Km/L"/>
    <n v="24363"/>
    <n v="43"/>
    <n v="4.79"/>
    <n v="205.97"/>
    <s v="70093181159"/>
    <s v="Planejamento Operaci"/>
    <s v="Planejamento Operaci"/>
    <s v="Operacional"/>
    <m/>
    <d v="2026-04-14T00:00:00"/>
    <x v="0"/>
    <x v="1"/>
    <x v="2"/>
  </r>
  <r>
    <s v="TUG2C45"/>
    <s v="60645800106437770"/>
    <s v="15/04/2026 00:43:08"/>
    <s v="80560"/>
    <s v="EDMAR PEREIRA COSTA"/>
    <x v="54"/>
    <s v="Utilitário"/>
    <s v="SAVEIRO"/>
    <s v="FIAT"/>
    <s v="81889412"/>
    <s v="POSTO ZERO UM"/>
    <s v="RIO VERDE"/>
    <s v="GO"/>
    <s v="ETANOL COMUM"/>
    <n v="358"/>
    <n v="8.7899999999999991"/>
    <s v=" Km/L"/>
    <n v="156143"/>
    <n v="40.74"/>
    <n v="4.59"/>
    <n v="187"/>
    <s v="1"/>
    <s v="EXT - KSE LOCAÇOES"/>
    <s v="Planejamento Operaci"/>
    <s v="KSE LOCAÇOES"/>
    <m/>
    <d v="2026-04-15T00:00:00"/>
    <x v="0"/>
    <x v="1"/>
    <x v="12"/>
  </r>
  <r>
    <s v="TFI3B19"/>
    <s v="60645800105926941"/>
    <s v="15/04/2026 00:48:11"/>
    <s v="03102"/>
    <s v="EDES GONÇALVES DA SILVA"/>
    <x v="4"/>
    <s v="Automóvel"/>
    <s v="ARGO"/>
    <s v="FIAT"/>
    <s v="13308211"/>
    <s v="P. BANDEIRANTES"/>
    <s v="RIO VERDE"/>
    <s v="GO"/>
    <s v="ETANOL COMUM"/>
    <n v="402"/>
    <n v="10.51"/>
    <s v=" Km/L"/>
    <n v="97730"/>
    <n v="38.25"/>
    <n v="4.79"/>
    <n v="183.22"/>
    <s v="15042627"/>
    <s v="Planejamento Operaci"/>
    <s v="Planejamento Operaci"/>
    <s v="Operacional"/>
    <m/>
    <d v="2026-04-15T00:00:00"/>
    <x v="0"/>
    <x v="1"/>
    <x v="0"/>
  </r>
  <r>
    <s v="TTP5B47"/>
    <s v="60645800106472110"/>
    <s v="15/04/2026 00:52:53"/>
    <s v="99531"/>
    <s v="RODRIGO RODRIGUES BARROS"/>
    <x v="40"/>
    <s v="Caminhonete"/>
    <s v="SAVEIRO CS RB MF"/>
    <s v="VW"/>
    <s v="75331801"/>
    <s v="DECIO CEZARINA"/>
    <s v="CEZARINA"/>
    <s v="GO"/>
    <s v="ETANOL COMUM"/>
    <n v="370"/>
    <n v="9.18"/>
    <s v=" Km/L"/>
    <n v="160695"/>
    <n v="40.299999999999997"/>
    <n v="4.6900000000000004"/>
    <n v="189.01"/>
    <s v="202604150052"/>
    <s v="EXT - KSE LOCAÇOES"/>
    <s v="Planejamento Operaci"/>
    <s v="KSE LOCAÇOES"/>
    <m/>
    <d v="2026-04-15T00:00:00"/>
    <x v="0"/>
    <x v="1"/>
    <x v="12"/>
  </r>
  <r>
    <s v="TTR3A31"/>
    <s v="60645800106472404"/>
    <s v="15/04/2026 03:01:06"/>
    <s v="01836"/>
    <s v="DANILLO ROSA CARDOSO"/>
    <x v="53"/>
    <s v="Caminhonete"/>
    <s v="SAVEIRO CS RB MF"/>
    <s v="VW"/>
    <s v="46209914"/>
    <s v="DECIO RIO VERDE"/>
    <s v="RIO VERDE"/>
    <s v="GO"/>
    <s v="ETANOL COMUM"/>
    <n v="286"/>
    <n v="6.52"/>
    <s v=" Km/L"/>
    <n v="148488"/>
    <n v="43.85"/>
    <n v="4.79"/>
    <n v="210.04"/>
    <s v="202604150300"/>
    <s v="EXT - KSE LOCAÇOES"/>
    <s v="Planejamento Operaci"/>
    <s v="KSE LOCAÇOES"/>
    <m/>
    <d v="2026-04-15T00:00:00"/>
    <x v="0"/>
    <x v="1"/>
    <x v="12"/>
  </r>
  <r>
    <s v="TTS4A16"/>
    <s v="60645800108788589"/>
    <s v="15/04/2026 03:41:22"/>
    <s v="70552"/>
    <s v="ARMANDO DA SILVA OLIVIEIRA NETO"/>
    <x v="32"/>
    <s v="Caminhonete"/>
    <s v="Caminhonete S10"/>
    <s v="CHEVROLET"/>
    <s v="69494411"/>
    <s v="REDE MARAJO RIO VERD"/>
    <s v="RIO VERDE"/>
    <s v="GO"/>
    <s v="DIESEL S-10"/>
    <n v="633"/>
    <n v="12"/>
    <s v=" Km/L"/>
    <n v="72909"/>
    <n v="52.77"/>
    <n v="7.19"/>
    <n v="379.42"/>
    <s v="70552166138"/>
    <s v="Planejamento Operaci"/>
    <s v="Planejamento Operaci"/>
    <s v="INSPECAO"/>
    <m/>
    <d v="2026-04-15T00:00:00"/>
    <x v="0"/>
    <x v="1"/>
    <x v="12"/>
  </r>
  <r>
    <s v="TTV4H65"/>
    <s v="60645800107557973"/>
    <s v="15/04/2026 04:09:54"/>
    <s v="74646"/>
    <s v="JUNIOR ALVES DOS SANTOS"/>
    <x v="65"/>
    <s v="Caminhonete"/>
    <s v="SAVEIRO CD RB MF"/>
    <s v="VOLKSWAGEN"/>
    <s v="07674909"/>
    <s v="AUTO POSTO INDIARA"/>
    <s v="INDIARA"/>
    <s v="GO"/>
    <s v="ETANOL COMUM"/>
    <n v="392"/>
    <n v="10.71"/>
    <s v=" Km/L"/>
    <n v="53804"/>
    <n v="36.6"/>
    <n v="4.6900000000000004"/>
    <n v="171.65"/>
    <s v="13701"/>
    <s v="EXT - KSE LOCAÇOES"/>
    <s v="Planejamento Operaci"/>
    <s v="KSE LOCAÇOES"/>
    <m/>
    <d v="2026-04-15T00:00:00"/>
    <x v="0"/>
    <x v="1"/>
    <x v="12"/>
  </r>
  <r>
    <s v="TUG2C45"/>
    <s v="60645800106437770"/>
    <s v="15/04/2026 06:13:47"/>
    <s v="80560"/>
    <s v="EDMAR PEREIRA COSTA"/>
    <x v="54"/>
    <s v="Utilitário"/>
    <s v="SAVEIRO"/>
    <s v="FIAT"/>
    <s v="81889412"/>
    <s v="POSTO ZERO UM"/>
    <s v="RIO VERDE"/>
    <s v="GO"/>
    <s v="ETANOL COMUM"/>
    <n v="393"/>
    <n v="13.77"/>
    <s v=" Km/L"/>
    <n v="156933"/>
    <n v="28.53"/>
    <n v="4.59"/>
    <n v="130.94999999999999"/>
    <s v="2"/>
    <s v="EXT - KSE LOCAÇOES"/>
    <s v="Planejamento Operaci"/>
    <s v="KSE LOCAÇOES"/>
    <m/>
    <d v="2026-04-15T00:00:00"/>
    <x v="0"/>
    <x v="1"/>
    <x v="12"/>
  </r>
  <r>
    <s v="SQZ2J86"/>
    <s v="60645800106437760"/>
    <s v="15/04/2026 06:59:25"/>
    <s v="03398"/>
    <s v="JOSIMAR VENANCIO SANTOS SILVA"/>
    <x v="72"/>
    <s v="Caminhonete"/>
    <s v="SAVEIRO"/>
    <s v="VOLKSWAGEN"/>
    <s v="85314604"/>
    <s v="MB POSTOS"/>
    <s v="GOIANIA"/>
    <s v="GO"/>
    <s v="ETANOL COMUM"/>
    <n v="402"/>
    <n v="9.5500000000000007"/>
    <s v=" Km/L"/>
    <n v="173868"/>
    <n v="42.09"/>
    <n v="4.99"/>
    <n v="210.03"/>
    <s v="0"/>
    <s v="EXT - KSE LOCAÇOES"/>
    <s v="Planejamento Operaci"/>
    <s v="INSPECAO"/>
    <m/>
    <d v="2026-04-15T00:00:00"/>
    <x v="0"/>
    <x v="1"/>
    <x v="12"/>
  </r>
  <r>
    <s v="TTY2C25"/>
    <s v="60645800106472430"/>
    <s v="15/04/2026 07:24:28"/>
    <s v="53759"/>
    <s v="DHEIMERSON BRUNO MARINHO DE LIRA"/>
    <x v="38"/>
    <s v="Caminhonete"/>
    <s v="SAVEIRO CS RB MF"/>
    <s v="VW"/>
    <s v="46286315"/>
    <s v="POSTO CENTRAL"/>
    <s v="BOM JESUS"/>
    <s v="GO"/>
    <s v="ETANOL COMUM"/>
    <n v="497"/>
    <n v="10.14"/>
    <s v=" Km/L"/>
    <n v="139559"/>
    <n v="49.01"/>
    <n v="4.99"/>
    <n v="244.58"/>
    <s v="1"/>
    <s v="EXT - KSE LOCAÇOES"/>
    <s v="Planejamento Operaci"/>
    <s v="KSE LOCAÇOES"/>
    <m/>
    <d v="2026-04-15T00:00:00"/>
    <x v="0"/>
    <x v="1"/>
    <x v="12"/>
  </r>
  <r>
    <s v="TJE5D27"/>
    <s v="60645800105124400"/>
    <s v="15/04/2026 07:36:36"/>
    <s v="00745"/>
    <s v="JOÃO LUIZ RODRIGUES PEREIRA_x0009__x0009__x0009__x0009_"/>
    <x v="60"/>
    <s v="EQUIPAMENTOS"/>
    <s v="GUINCHO LEVE"/>
    <s v="EQUIPAMENTO"/>
    <s v="46209914"/>
    <s v="DECIO RIO VERDE"/>
    <s v="RIO VERDE"/>
    <s v="GO"/>
    <s v="DIESEL S-10"/>
    <n v="364"/>
    <n v="5.0999999999999996"/>
    <s v=" Km/L"/>
    <n v="32841"/>
    <n v="71.33"/>
    <n v="7.49"/>
    <n v="534.26"/>
    <s v="202604150736"/>
    <s v="EXT - LUCCA JR"/>
    <s v="Planejamento Operaci"/>
    <s v="LUCCA JR"/>
    <m/>
    <d v="2026-04-15T00:00:00"/>
    <x v="0"/>
    <x v="1"/>
    <x v="11"/>
  </r>
  <r>
    <s v="TJE5D27"/>
    <m/>
    <s v="15/04/2026 07:37:41"/>
    <m/>
    <m/>
    <x v="60"/>
    <m/>
    <m/>
    <m/>
    <m/>
    <s v="DECIO RIO VERDE"/>
    <m/>
    <m/>
    <s v="ARLA-32"/>
    <s v="-"/>
    <s v="-"/>
    <s v=" Km/L"/>
    <s v="-"/>
    <n v="4"/>
    <m/>
    <n v="15.19"/>
    <m/>
    <m/>
    <m/>
    <m/>
    <m/>
    <d v="2026-04-15T00:00:00"/>
    <x v="0"/>
    <x v="1"/>
    <x v="11"/>
  </r>
  <r>
    <s v="TFE6B22"/>
    <s v="60645800105124428"/>
    <s v="15/04/2026 07:50:53"/>
    <s v="03608"/>
    <s v="WEIDER DA SILVA RODRIGUES"/>
    <x v="1"/>
    <s v="Automóvel"/>
    <s v="ARGO"/>
    <s v="FIAT"/>
    <s v="94262208"/>
    <s v="AUTO POSTO RETRO"/>
    <s v="APARECIDA DE GOIANIA"/>
    <s v="GO"/>
    <s v="ETANOL COMUM"/>
    <n v="364"/>
    <n v="10.36"/>
    <s v=" Km/L"/>
    <n v="56901"/>
    <n v="35.15"/>
    <n v="4.9409999999999998"/>
    <n v="173.68"/>
    <s v="2"/>
    <s v="Planejamento Operaci"/>
    <s v="Planejamento Operaci"/>
    <s v="Operacional"/>
    <m/>
    <d v="2026-04-15T00:00:00"/>
    <x v="0"/>
    <x v="1"/>
    <x v="1"/>
  </r>
  <r>
    <s v="TBE3B75"/>
    <s v="60645800105124380"/>
    <s v="15/04/2026 07:59:12"/>
    <s v="80246"/>
    <s v="FRANCISCO DE ASSIS SOARES"/>
    <x v="19"/>
    <s v="Caminhão"/>
    <s v="CAMINHAO CARROCERIA"/>
    <s v="OUTROS"/>
    <s v="45307105"/>
    <s v="POSTO GIRASSOL"/>
    <s v="ITUMBIARA"/>
    <s v="GO"/>
    <s v="DIESEL S-10"/>
    <n v="0"/>
    <n v="0"/>
    <s v=" Km/L"/>
    <n v="0"/>
    <n v="55.01"/>
    <n v="7.79"/>
    <n v="428.53"/>
    <s v="150428"/>
    <s v="EXT - SAO PEDRO"/>
    <s v="Planejamento Operaci"/>
    <s v="SAO PEDRO"/>
    <m/>
    <d v="2026-04-15T00:00:00"/>
    <x v="0"/>
    <x v="1"/>
    <x v="7"/>
  </r>
  <r>
    <s v="TFX7J72"/>
    <s v="60645800105836505"/>
    <s v="15/04/2026 08:00:24"/>
    <s v="03126"/>
    <s v="PEDRO PAULO SILVA SANTOS"/>
    <x v="11"/>
    <s v="Automóvel"/>
    <s v="ARGO"/>
    <s v="FIAT"/>
    <s v="81820900"/>
    <s v="AUTO POSTO KR 06"/>
    <s v="RIO VERDE"/>
    <s v="GO"/>
    <s v="ETANOL COMUM"/>
    <n v="182"/>
    <n v="8"/>
    <s v=" Km/L"/>
    <n v="76052"/>
    <n v="22.74"/>
    <n v="4.992"/>
    <n v="113.52"/>
    <s v="150428774"/>
    <s v="Planejamento Operaci"/>
    <s v="Planejamento Operaci"/>
    <s v="Operacional"/>
    <m/>
    <d v="2026-04-15T00:00:00"/>
    <x v="0"/>
    <x v="1"/>
    <x v="4"/>
  </r>
  <r>
    <s v="TBE3B75"/>
    <m/>
    <s v="15/04/2026 08:02:08"/>
    <m/>
    <m/>
    <x v="19"/>
    <m/>
    <m/>
    <m/>
    <m/>
    <s v="POSTO GIRASSOL"/>
    <m/>
    <m/>
    <s v="ARLA-32"/>
    <n v="0"/>
    <n v="0"/>
    <s v=" Km/L"/>
    <n v="0"/>
    <n v="22.54"/>
    <m/>
    <n v="78.680000000000007"/>
    <m/>
    <m/>
    <m/>
    <m/>
    <m/>
    <d v="2026-04-15T00:00:00"/>
    <x v="0"/>
    <x v="1"/>
    <x v="7"/>
  </r>
  <r>
    <s v="TFU6C04"/>
    <s v="60645800106437493"/>
    <s v="15/04/2026 08:33:16"/>
    <s v="70145"/>
    <s v="LUCAS HENRIQUE MAGALHAES DE SOUZA "/>
    <x v="50"/>
    <s v="EQUIPAMENTOS"/>
    <s v="AMBULANCIA"/>
    <s v="OUTROS"/>
    <s v="45341508"/>
    <s v="POSTO ALTO DA SERRA"/>
    <s v="ITUMBIARA"/>
    <s v="GO"/>
    <s v="DIESEL S-10"/>
    <n v="353"/>
    <n v="5.88"/>
    <s v=" Km/L"/>
    <n v="11794"/>
    <n v="60.01"/>
    <n v="7.27"/>
    <n v="436.25"/>
    <s v="0"/>
    <s v="Planejamento Operaci"/>
    <s v="Planejamento Operaci"/>
    <s v="Operacional"/>
    <m/>
    <d v="2026-04-15T00:00:00"/>
    <x v="0"/>
    <x v="1"/>
    <x v="13"/>
  </r>
  <r>
    <s v="TFW2H32"/>
    <s v="60645800105143835"/>
    <s v="15/04/2026 08:39:08"/>
    <s v="99638"/>
    <s v="LAFAIETE DE SOUZA SANTOS"/>
    <x v="10"/>
    <s v="Automóvel"/>
    <s v="ARGO"/>
    <s v="FIAT"/>
    <s v="26724611"/>
    <s v="MARAJO GRANDE GOIANI"/>
    <s v="HIDROLANDIA"/>
    <s v="GO"/>
    <s v="ETANOL COMUM"/>
    <n v="249"/>
    <n v="9.01"/>
    <s v=" Km/L"/>
    <n v="68883"/>
    <n v="27.65"/>
    <n v="4.49"/>
    <n v="124.15"/>
    <s v="1"/>
    <s v="Planejamento Operaci"/>
    <s v="Planejamento Operaci"/>
    <s v="Operacional"/>
    <m/>
    <d v="2026-04-15T00:00:00"/>
    <x v="0"/>
    <x v="1"/>
    <x v="3"/>
  </r>
  <r>
    <s v="TFS3C72"/>
    <s v="60645800105143738"/>
    <s v="15/04/2026 09:02:29"/>
    <s v="00271"/>
    <s v="HEDER OLIVEIRA SANTANA"/>
    <x v="9"/>
    <s v="Automóvel"/>
    <s v="ARGO"/>
    <s v="FIAT"/>
    <s v="41875311"/>
    <s v="POSTO SABOR DA TERRA"/>
    <s v="INDIARA"/>
    <s v="GO"/>
    <s v="ETANOL COMUM"/>
    <n v="196"/>
    <n v="7.91"/>
    <s v=" Km/L"/>
    <n v="95930"/>
    <n v="24.77"/>
    <n v="5.1609999999999996"/>
    <n v="127.84"/>
    <s v="150432503"/>
    <s v="Planejamento Operaci"/>
    <s v="Planejamento Operaci"/>
    <s v="Operacional"/>
    <m/>
    <d v="2026-04-15T00:00:00"/>
    <x v="0"/>
    <x v="1"/>
    <x v="4"/>
  </r>
  <r>
    <s v="TER4970"/>
    <s v="60645800105124339"/>
    <s v="15/04/2026 10:36:19"/>
    <s v="52247"/>
    <s v="CARLOS ALBERTO DO ROSARIO"/>
    <x v="19"/>
    <s v="EQUIPAMENTOS"/>
    <s v="RETROESCAVADEIRA"/>
    <s v="CATERPILLAR"/>
    <s v="07674909"/>
    <s v="AUTO POSTO INDIARA"/>
    <s v="INDIARA"/>
    <s v="GO"/>
    <s v="DIESEL COMUM"/>
    <n v="0"/>
    <n v="0"/>
    <s v=" Km/L"/>
    <n v="0"/>
    <n v="157.03"/>
    <n v="7.19"/>
    <n v="1129.05"/>
    <s v="13715"/>
    <s v="EXT - SAO PEDRO"/>
    <s v="Planejamento Operaci"/>
    <s v="SAO PEDRO"/>
    <m/>
    <d v="2026-04-15T00:00:00"/>
    <x v="0"/>
    <x v="1"/>
    <x v="7"/>
  </r>
  <r>
    <s v="TUQ2H91"/>
    <s v="60645800107558597"/>
    <s v="15/04/2026 10:37:20"/>
    <s v="87954"/>
    <s v="DANIEL GONÇALVES"/>
    <x v="66"/>
    <s v="Caminhonete"/>
    <s v="SAVEIRO CD RB MF"/>
    <s v="VOLKSWAGEN"/>
    <s v="75331003"/>
    <s v="SUPERVIA LAGOA"/>
    <s v="RIO VERDE"/>
    <s v="GO"/>
    <s v="ETANOL COMUM"/>
    <n v="315"/>
    <n v="7.33"/>
    <s v=" Km/L"/>
    <n v="43130"/>
    <n v="43"/>
    <n v="4.59"/>
    <n v="197.37"/>
    <s v="0"/>
    <s v="EXT - KSE LOCAÇOES"/>
    <s v="Planejamento Operaci"/>
    <s v="KSE LOCAÇOES"/>
    <m/>
    <d v="2026-04-15T00:00:00"/>
    <x v="0"/>
    <x v="1"/>
    <x v="12"/>
  </r>
  <r>
    <s v="TFF5D72"/>
    <s v="60645800105143780"/>
    <s v="15/04/2026 10:54:22"/>
    <s v="95253"/>
    <s v="ANDRE AUGUSTO ARAUJO DE JESUS"/>
    <x v="2"/>
    <s v="Automóvel"/>
    <s v="ARGO"/>
    <s v="FIAT"/>
    <s v="53081700"/>
    <s v="POSTO Z   Z SANTA MA"/>
    <s v="GUAPO"/>
    <s v="GO"/>
    <s v="ETANOL COMUM"/>
    <n v="275"/>
    <n v="9.65"/>
    <s v=" Km/L"/>
    <n v="57691"/>
    <n v="28.51"/>
    <n v="4.1900000000000004"/>
    <n v="119.45"/>
    <s v="0"/>
    <s v="Planejamento Operaci"/>
    <s v="Planejamento Operaci"/>
    <s v="Operacional"/>
    <m/>
    <d v="2026-04-15T00:00:00"/>
    <x v="0"/>
    <x v="1"/>
    <x v="0"/>
  </r>
  <r>
    <s v="TTQ4C10"/>
    <s v="60645800106553930"/>
    <s v="15/04/2026 11:22:54"/>
    <s v="04617"/>
    <s v="JESSICA MARIA ALVES LOPES"/>
    <x v="31"/>
    <s v="Caminhonete"/>
    <s v="Caminhonete S10"/>
    <s v="CHEVROLET"/>
    <s v="53081700"/>
    <s v="POSTO Z   Z SANTA MA"/>
    <s v="GUAPO"/>
    <s v="GO"/>
    <s v="DIESEL S-10"/>
    <n v="797"/>
    <n v="14.79"/>
    <s v=" Km/L"/>
    <n v="175928"/>
    <n v="53.9"/>
    <n v="7.19"/>
    <n v="387.54"/>
    <s v="0"/>
    <s v="Planejamento Operaci"/>
    <s v="Planejamento Operaci"/>
    <s v="INSPECAO"/>
    <m/>
    <d v="2026-04-15T00:00:00"/>
    <x v="0"/>
    <x v="1"/>
    <x v="12"/>
  </r>
  <r>
    <s v="TTP5B47"/>
    <s v="60645800106472110"/>
    <s v="15/04/2026 11:28:36"/>
    <s v="02710"/>
    <s v="RAINON LOPES ALMEIDA"/>
    <x v="40"/>
    <s v="Caminhonete"/>
    <s v="SAVEIRO CS RB MF"/>
    <s v="VW"/>
    <s v="75331801"/>
    <s v="DECIO CEZARINA"/>
    <s v="CEZARINA"/>
    <s v="GO"/>
    <s v="ETANOL COMUM"/>
    <n v="409"/>
    <n v="10.4"/>
    <s v=" Km/L"/>
    <n v="161104"/>
    <n v="39.340000000000003"/>
    <n v="4.6900000000000004"/>
    <n v="184.5"/>
    <s v="202604151128"/>
    <s v="EXT - KSE LOCAÇOES"/>
    <s v="Planejamento Operaci"/>
    <s v="KSE LOCAÇOES"/>
    <m/>
    <d v="2026-04-15T00:00:00"/>
    <x v="0"/>
    <x v="1"/>
    <x v="12"/>
  </r>
  <r>
    <s v="TTV4H65"/>
    <s v="60645800107557973"/>
    <s v="15/04/2026 12:13:53"/>
    <s v="70129"/>
    <s v="DIONILSON DE SOUZA SANTOS"/>
    <x v="65"/>
    <s v="Caminhonete"/>
    <s v="SAVEIRO CD RB MF"/>
    <s v="VOLKSWAGEN"/>
    <s v="41826312"/>
    <s v="AUTO POSTO JACARE"/>
    <s v="ACREUNA"/>
    <s v="GO"/>
    <s v="ETANOL COMUM"/>
    <n v="497"/>
    <n v="10.79"/>
    <s v=" Km/L"/>
    <n v="54301"/>
    <n v="46.06"/>
    <n v="4.79"/>
    <n v="220.63"/>
    <s v="150443929"/>
    <s v="EXT - KSE LOCAÇOES"/>
    <s v="Planejamento Operaci"/>
    <s v="KSE LOCAÇOES"/>
    <m/>
    <d v="2026-04-15T00:00:00"/>
    <x v="0"/>
    <x v="1"/>
    <x v="12"/>
  </r>
  <r>
    <s v="TGA0B06"/>
    <s v="60645800106958060"/>
    <s v="15/04/2026 12:14:45"/>
    <s v="00933"/>
    <s v="GIULEY RIBEIRO DOS SANTOS"/>
    <x v="55"/>
    <s v="Caminhonete"/>
    <s v="FIORINO"/>
    <s v="FIAT"/>
    <s v="45308900"/>
    <s v="POSTO LUPATINI"/>
    <s v="SANTO ANTONIO DA BARRA"/>
    <s v="GO"/>
    <s v="ETANOL COMUM"/>
    <n v="388"/>
    <n v="8.34"/>
    <s v=" Km/L"/>
    <n v="30138"/>
    <n v="46.55"/>
    <n v="4.8899999999999997"/>
    <n v="227.63"/>
    <s v="1"/>
    <s v="Planejamento Operaci"/>
    <s v="Planejamento Operaci"/>
    <s v="TI e Automação"/>
    <m/>
    <d v="2026-04-15T00:00:00"/>
    <x v="0"/>
    <x v="1"/>
    <x v="5"/>
  </r>
  <r>
    <s v="RBP0A22"/>
    <s v="60645800106437700"/>
    <s v="15/04/2026 12:22:04"/>
    <s v="70721"/>
    <s v="PAULO HENRIQUE SILVA COSTA"/>
    <x v="68"/>
    <s v="Utilitário"/>
    <s v="STRADA"/>
    <s v="FIAT"/>
    <s v="45308900"/>
    <s v="POSTO LUPATINI"/>
    <s v="SANTO ANTONIO DA BARRA"/>
    <s v="GO"/>
    <s v="ETANOL COMUM"/>
    <n v="219"/>
    <n v="8.43"/>
    <s v=" Km/L"/>
    <n v="57450"/>
    <n v="25.97"/>
    <n v="4.8899999999999997"/>
    <n v="126.99"/>
    <s v="1"/>
    <s v="Planejamento Operaci"/>
    <s v="Planejamento Operaci"/>
    <s v="TI e Automação"/>
    <m/>
    <d v="2026-04-15T00:00:00"/>
    <x v="0"/>
    <x v="1"/>
    <x v="5"/>
  </r>
  <r>
    <s v="TTT2H95"/>
    <s v="60645800106472477"/>
    <s v="15/04/2026 12:44:16"/>
    <s v="88512"/>
    <s v="JUAREZ NEVES"/>
    <x v="63"/>
    <s v="Caminhonete"/>
    <s v="SAVEIRO CS RB MF"/>
    <s v="VW"/>
    <s v="41826312"/>
    <s v="AUTO POSTO JACARE"/>
    <s v="ACREUNA"/>
    <s v="GO"/>
    <s v="ETANOL COMUM"/>
    <n v="488"/>
    <n v="10.14"/>
    <s v=" Km/L"/>
    <n v="142691"/>
    <n v="48.11"/>
    <n v="4.7910000000000004"/>
    <n v="230.48"/>
    <s v="150445745"/>
    <s v="EXT - KSE LOCAÇOES"/>
    <s v="Planejamento Operaci"/>
    <s v="KSE LOCAÇOES"/>
    <m/>
    <d v="2026-04-15T00:00:00"/>
    <x v="0"/>
    <x v="1"/>
    <x v="12"/>
  </r>
  <r>
    <s v="TTR3A31"/>
    <s v="60645800106472404"/>
    <s v="15/04/2026 12:56:34"/>
    <s v="00386"/>
    <s v="RAFAEL SOUZA LIMA"/>
    <x v="53"/>
    <s v="Caminhonete"/>
    <s v="SAVEIRO CS RB MF"/>
    <s v="VW"/>
    <s v="88866609"/>
    <s v="AUTO POSTO HUDSON RV"/>
    <s v="RIO VERDE"/>
    <s v="GO"/>
    <s v="ETANOL COMUM"/>
    <n v="405"/>
    <n v="8.82"/>
    <s v=" Km/L"/>
    <n v="148893"/>
    <n v="45.93"/>
    <n v="4.7910000000000004"/>
    <n v="220.05"/>
    <s v="150446523"/>
    <s v="EXT - KSE LOCAÇOES"/>
    <s v="Planejamento Operaci"/>
    <s v="KSE LOCAÇOES"/>
    <m/>
    <d v="2026-04-15T00:00:00"/>
    <x v="0"/>
    <x v="1"/>
    <x v="12"/>
  </r>
  <r>
    <s v="TFX7J72"/>
    <s v="60645800105836505"/>
    <s v="15/04/2026 13:43:52"/>
    <s v="03126"/>
    <s v="PEDRO PAULO SILVA SANTOS"/>
    <x v="11"/>
    <s v="Automóvel"/>
    <s v="ARGO"/>
    <s v="FIAT"/>
    <s v="46286315"/>
    <s v="POSTO CENTRAL"/>
    <s v="BOM JESUS"/>
    <s v="GO"/>
    <s v="ETANOL COMUM"/>
    <n v="256"/>
    <n v="9.52"/>
    <s v=" Km/L"/>
    <n v="76308"/>
    <n v="26.9"/>
    <n v="4.99"/>
    <n v="134.22999999999999"/>
    <s v="1"/>
    <s v="Planejamento Operaci"/>
    <s v="Planejamento Operaci"/>
    <s v="Operacional"/>
    <m/>
    <d v="2026-04-15T00:00:00"/>
    <x v="0"/>
    <x v="1"/>
    <x v="4"/>
  </r>
  <r>
    <s v="TMG4A29"/>
    <s v="60645800106185397"/>
    <s v="15/04/2026 15:47:46"/>
    <s v="05009"/>
    <s v="JERBSON CARLOS RAMOS DE MELO_x0009__x0009__x0009__x0009_"/>
    <x v="25"/>
    <s v="Caminhão"/>
    <s v="FH 540 6X4R"/>
    <s v="VOLVO"/>
    <s v="46286315"/>
    <s v="POSTO CENTRAL"/>
    <s v="BOM JESUS"/>
    <s v="GO"/>
    <s v="DIESEL S-10"/>
    <n v="330"/>
    <n v="0.71"/>
    <s v=" Km/L"/>
    <n v="32829"/>
    <n v="465.73"/>
    <n v="7.99"/>
    <n v="3721.18"/>
    <s v="0"/>
    <s v="EXT - LUCCA JR"/>
    <s v="Planejamento Operaci"/>
    <s v="LUCCA JR"/>
    <m/>
    <d v="2026-04-15T00:00:00"/>
    <x v="0"/>
    <x v="1"/>
    <x v="11"/>
  </r>
  <r>
    <s v="TMG4A29"/>
    <m/>
    <s v="15/04/2026 15:47:46"/>
    <m/>
    <m/>
    <x v="25"/>
    <m/>
    <m/>
    <m/>
    <m/>
    <s v="POSTO CENTRAL"/>
    <m/>
    <m/>
    <s v="ARLA-32"/>
    <s v="-"/>
    <s v="-"/>
    <s v=" Km/L"/>
    <s v="-"/>
    <n v="40"/>
    <m/>
    <n v="252"/>
    <m/>
    <m/>
    <m/>
    <m/>
    <m/>
    <d v="2026-04-15T00:00:00"/>
    <x v="0"/>
    <x v="1"/>
    <x v="11"/>
  </r>
  <r>
    <s v="TFI3B19"/>
    <s v="60645800105926941"/>
    <s v="15/04/2026 15:49:17"/>
    <s v="73410"/>
    <s v="BRUNO SOUSA DIAS"/>
    <x v="4"/>
    <s v="Automóvel"/>
    <s v="ARGO"/>
    <s v="FIAT"/>
    <s v="85314604"/>
    <s v="MB POSTOS"/>
    <s v="GOIANIA"/>
    <s v="GO"/>
    <s v="ETANOL COMUM"/>
    <n v="450"/>
    <n v="11.23"/>
    <s v=" Km/L"/>
    <n v="98180"/>
    <n v="40.08"/>
    <n v="4.99"/>
    <n v="200"/>
    <s v="0"/>
    <s v="Planejamento Operaci"/>
    <s v="Planejamento Operaci"/>
    <s v="Operacional"/>
    <m/>
    <d v="2026-04-15T00:00:00"/>
    <x v="0"/>
    <x v="1"/>
    <x v="0"/>
  </r>
  <r>
    <s v="TIV6G27"/>
    <s v="60645800106184069"/>
    <s v="15/04/2026 15:59:03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230"/>
    <n v="5.44"/>
    <s v=" Km/L"/>
    <n v="46583"/>
    <n v="42.26"/>
    <n v="7.59"/>
    <n v="320.75"/>
    <s v="150457430"/>
    <s v="EXT - LUCCA JR"/>
    <s v="Planejamento Operaci"/>
    <s v="LUCCA JR"/>
    <m/>
    <d v="2026-04-15T00:00:00"/>
    <x v="0"/>
    <x v="1"/>
    <x v="11"/>
  </r>
  <r>
    <s v="TIV6G27"/>
    <m/>
    <s v="15/04/2026 15:59:03"/>
    <m/>
    <m/>
    <x v="30"/>
    <m/>
    <m/>
    <m/>
    <m/>
    <s v="AUTO POSTO JACARE"/>
    <m/>
    <m/>
    <s v="ARLA-32"/>
    <s v="-"/>
    <s v="-"/>
    <s v=" Km/L"/>
    <s v="-"/>
    <n v="9.02"/>
    <m/>
    <n v="29.79"/>
    <m/>
    <m/>
    <m/>
    <m/>
    <m/>
    <d v="2026-04-15T00:00:00"/>
    <x v="0"/>
    <x v="1"/>
    <x v="11"/>
  </r>
  <r>
    <s v="TFS3C72"/>
    <s v="60645800105143738"/>
    <s v="15/04/2026 16:13:18"/>
    <s v="00271"/>
    <s v="HEDER OLIVEIRA SANTANA"/>
    <x v="9"/>
    <s v="Automóvel"/>
    <s v="ARGO"/>
    <s v="FIAT"/>
    <s v="45308900"/>
    <s v="POSTO LUPATINI"/>
    <s v="SANTO ANTONIO DA BARRA"/>
    <s v="GO"/>
    <s v="ETANOL COMUM"/>
    <n v="308"/>
    <n v="8.41"/>
    <s v=" Km/L"/>
    <n v="96238"/>
    <n v="36.619999999999997"/>
    <n v="4.8899999999999997"/>
    <n v="179.07"/>
    <s v="1"/>
    <s v="Planejamento Operaci"/>
    <s v="Planejamento Operaci"/>
    <s v="Operacional"/>
    <m/>
    <d v="2026-04-15T00:00:00"/>
    <x v="0"/>
    <x v="1"/>
    <x v="4"/>
  </r>
  <r>
    <s v="TTY2C25"/>
    <s v="60645800106472430"/>
    <s v="15/04/2026 16:21:36"/>
    <s v="53759"/>
    <s v="DHEIMERSON BRUNO MARINHO DE LIRA"/>
    <x v="38"/>
    <s v="Caminhonete"/>
    <s v="SAVEIRO CS RB MF"/>
    <s v="VW"/>
    <s v="46286315"/>
    <s v="POSTO CENTRAL"/>
    <s v="BOM JESUS"/>
    <s v="GO"/>
    <s v="ETANOL COMUM"/>
    <n v="348"/>
    <n v="9.7899999999999991"/>
    <s v=" Km/L"/>
    <n v="139907"/>
    <n v="35.56"/>
    <n v="4.9909999999999997"/>
    <n v="177.48"/>
    <s v="1"/>
    <s v="EXT - KSE LOCAÇOES"/>
    <s v="Planejamento Operaci"/>
    <s v="KSE LOCAÇOES"/>
    <m/>
    <d v="2026-04-15T00:00:00"/>
    <x v="0"/>
    <x v="1"/>
    <x v="12"/>
  </r>
  <r>
    <s v="TFR8B59"/>
    <s v="60645800105143681"/>
    <s v="15/04/2026 16:28:19"/>
    <s v="92635"/>
    <s v="ADENILDO BARBOSA DUTRA"/>
    <x v="8"/>
    <s v="Automóvel"/>
    <s v="ARGO"/>
    <s v="FIAT"/>
    <s v="46286315"/>
    <s v="POSTO CENTRAL"/>
    <s v="BOM JESUS"/>
    <s v="GO"/>
    <s v="ETANOL COMUM"/>
    <n v="313"/>
    <n v="7.21"/>
    <s v=" Km/L"/>
    <n v="27976"/>
    <n v="43.43"/>
    <n v="4.99"/>
    <n v="216.73"/>
    <s v="1"/>
    <s v="Planejamento Operaci"/>
    <s v="Planejamento Operaci"/>
    <s v="Operacional"/>
    <m/>
    <d v="2026-04-15T00:00:00"/>
    <x v="0"/>
    <x v="1"/>
    <x v="5"/>
  </r>
  <r>
    <s v="TFW2H32"/>
    <s v="60645800105143835"/>
    <s v="15/04/2026 16:41:07"/>
    <s v="99638"/>
    <s v="LAFAIETE DE SOUZA SANTOS"/>
    <x v="10"/>
    <s v="Automóvel"/>
    <s v="ARGO"/>
    <s v="FIAT"/>
    <s v="64191404"/>
    <s v="MARAJO HIDROLANDIA 2"/>
    <s v="HIDROLANDIA"/>
    <s v="GO"/>
    <s v="ETANOL COMUM"/>
    <n v="347"/>
    <n v="8.61"/>
    <s v=" Km/L"/>
    <n v="69230"/>
    <n v="40.31"/>
    <n v="4.49"/>
    <n v="180.99"/>
    <s v="0"/>
    <s v="Planejamento Operaci"/>
    <s v="Planejamento Operaci"/>
    <s v="Operacional"/>
    <m/>
    <d v="2026-04-15T00:00:00"/>
    <x v="0"/>
    <x v="1"/>
    <x v="3"/>
  </r>
  <r>
    <s v="TUW2D74"/>
    <s v="60645800105124310"/>
    <s v="15/04/2026 17:23:13"/>
    <s v="03339"/>
    <s v="MAYARA MARTINS DA SILVA SOUZA"/>
    <x v="35"/>
    <s v="Automóvel"/>
    <s v="CHEVROLET/S10 LS DD4"/>
    <s v="CHEVROLET"/>
    <s v="45307105"/>
    <s v="POSTO GIRASSOL"/>
    <s v="ITUMBIARA"/>
    <s v="GO"/>
    <s v="DIESEL S-10"/>
    <n v="791"/>
    <n v="14.15"/>
    <s v=" Km/L"/>
    <n v="140690"/>
    <n v="55.91"/>
    <n v="7.5910000000000002"/>
    <n v="424.4"/>
    <s v="150462"/>
    <s v="Planejamento Operaci"/>
    <s v="Planejamento Operaci"/>
    <s v="Operacional"/>
    <m/>
    <d v="2026-04-15T00:00:00"/>
    <x v="0"/>
    <x v="1"/>
    <x v="12"/>
  </r>
  <r>
    <s v="TLO0E87"/>
    <s v="60645800106184255"/>
    <s v="15/04/2026 17:37:44"/>
    <s v="04911"/>
    <s v="HYAGO GONÇALVES FERNANDES"/>
    <x v="43"/>
    <s v="EQUIPAMENTOS"/>
    <s v="GUINCHO LEVE"/>
    <s v="EQUIPAMENTO"/>
    <s v="92221200"/>
    <s v="POSTO AMERICA"/>
    <s v="GUAPO"/>
    <s v="GO"/>
    <s v="DIESEL S-10"/>
    <n v="269"/>
    <n v="5.38"/>
    <s v=" Km/L"/>
    <n v="44564"/>
    <n v="50"/>
    <n v="6.99"/>
    <n v="349.5"/>
    <s v="0"/>
    <s v="EXT - LUCCA JR"/>
    <s v="Planejamento Operaci"/>
    <s v="LUCCA JR"/>
    <m/>
    <d v="2026-04-15T00:00:00"/>
    <x v="0"/>
    <x v="1"/>
    <x v="11"/>
  </r>
  <r>
    <s v="TGK2G46"/>
    <s v="60645800106956305"/>
    <s v="15/04/2026 17:45:43"/>
    <s v="48710"/>
    <s v="GUSTAVO DA SILVA"/>
    <x v="59"/>
    <s v="Utilitário"/>
    <s v="FIORINO"/>
    <s v="FIAT"/>
    <s v="53081700"/>
    <s v="POSTO Z   Z SANTA MA"/>
    <s v="GUAPO"/>
    <s v="GO"/>
    <s v="ETANOL COMUM"/>
    <n v="399"/>
    <n v="8.6199999999999992"/>
    <s v=" Km/L"/>
    <n v="24169"/>
    <n v="46.31"/>
    <n v="4.1900000000000004"/>
    <n v="194.03"/>
    <s v="0"/>
    <s v="Planejamento Operaci"/>
    <s v="Planejamento Operaci"/>
    <s v="Operacional"/>
    <m/>
    <d v="2026-04-15T00:00:00"/>
    <x v="0"/>
    <x v="1"/>
    <x v="5"/>
  </r>
  <r>
    <s v="TTP5B47"/>
    <s v="60645800106472110"/>
    <s v="15/04/2026 18:18:13"/>
    <s v="02710"/>
    <s v="RAINON LOPES ALMEIDA"/>
    <x v="40"/>
    <s v="Caminhonete"/>
    <s v="SAVEIRO CS RB MF"/>
    <s v="VW"/>
    <s v="75331801"/>
    <s v="DECIO CEZARINA"/>
    <s v="CEZARINA"/>
    <s v="GO"/>
    <s v="ETANOL COMUM"/>
    <n v="325"/>
    <n v="10.26"/>
    <s v=" Km/L"/>
    <n v="161429"/>
    <n v="31.67"/>
    <n v="4.6900000000000004"/>
    <n v="148.53"/>
    <s v="202604151817"/>
    <s v="EXT - KSE LOCAÇOES"/>
    <s v="Planejamento Operaci"/>
    <s v="KSE LOCAÇOES"/>
    <m/>
    <d v="2026-04-15T00:00:00"/>
    <x v="0"/>
    <x v="1"/>
    <x v="12"/>
  </r>
  <r>
    <s v="TFE6B22"/>
    <s v="60645800105124428"/>
    <s v="15/04/2026 18:23:49"/>
    <s v="03608"/>
    <s v="WEIDER DA SILVA RODRIGUES"/>
    <x v="1"/>
    <s v="Automóvel"/>
    <s v="ARGO"/>
    <s v="FIAT"/>
    <s v="94269811"/>
    <s v="PIT STOP II"/>
    <s v="MORRINHOS"/>
    <s v="GO"/>
    <s v="ETANOL COMUM"/>
    <n v="360"/>
    <n v="9.51"/>
    <s v=" Km/L"/>
    <n v="57261"/>
    <n v="37.85"/>
    <n v="4.99"/>
    <n v="188.89"/>
    <s v="1"/>
    <s v="Planejamento Operaci"/>
    <s v="Planejamento Operaci"/>
    <s v="Operacional"/>
    <m/>
    <d v="2026-04-15T00:00:00"/>
    <x v="0"/>
    <x v="1"/>
    <x v="1"/>
  </r>
  <r>
    <s v="TGM4D76"/>
    <s v="60645800106437582"/>
    <s v="15/04/2026 18:36:57"/>
    <s v="33534"/>
    <s v="MARCOS ANTONIO MARCELINO DA SILVA"/>
    <x v="56"/>
    <s v="Caminhonete"/>
    <s v="FIORINO"/>
    <s v="FIAT"/>
    <s v="75331003"/>
    <s v="SUPERVIA LAGOA"/>
    <s v="RIO VERDE"/>
    <s v="GO"/>
    <s v="ETANOL COMUM"/>
    <n v="267"/>
    <n v="6.75"/>
    <s v=" Km/L"/>
    <n v="28421"/>
    <n v="39.54"/>
    <n v="4.59"/>
    <n v="181.49"/>
    <s v="0"/>
    <s v="Planejamento Operaci"/>
    <s v="Planejamento Operaci"/>
    <s v="Operacional"/>
    <m/>
    <d v="2026-04-15T00:00:00"/>
    <x v="0"/>
    <x v="1"/>
    <x v="5"/>
  </r>
  <r>
    <s v="QSW6J59"/>
    <s v="60645800106460000"/>
    <s v="15/04/2026 18:41:40"/>
    <s v="02910"/>
    <s v="EMERSON CRISTIANO DA SILVEIRA"/>
    <x v="28"/>
    <s v="EQUIPAMENTOS"/>
    <s v="CAMINHÃO PIPA"/>
    <s v="OUTROS"/>
    <s v="41826312"/>
    <s v="AUTO POSTO JACARE"/>
    <s v="ACREUNA"/>
    <s v="GO"/>
    <s v="DIESEL S-10"/>
    <n v="357"/>
    <n v="5.76"/>
    <s v=" Km/L"/>
    <n v="28633"/>
    <n v="62"/>
    <n v="7.5910000000000002"/>
    <n v="470.62"/>
    <s v="150467198"/>
    <s v="EXT - LUCCA JR"/>
    <s v="Planejamento Operaci"/>
    <s v="LUCCA JR"/>
    <m/>
    <d v="2026-04-15T00:00:00"/>
    <x v="0"/>
    <x v="1"/>
    <x v="11"/>
  </r>
  <r>
    <s v="TFF5D72"/>
    <s v="60645800105143780"/>
    <s v="15/04/2026 19:13:27"/>
    <s v="95253"/>
    <s v="ANDRE AUGUSTO ARAUJO DE JESUS"/>
    <x v="2"/>
    <s v="Automóvel"/>
    <s v="ARGO"/>
    <s v="FIAT"/>
    <s v="41826312"/>
    <s v="AUTO POSTO JACARE"/>
    <s v="ACREUNA"/>
    <s v="GO"/>
    <s v="ETANOL COMUM"/>
    <n v="212"/>
    <n v="8.32"/>
    <s v=" Km/L"/>
    <n v="57903"/>
    <n v="25.47"/>
    <n v="4.79"/>
    <n v="122"/>
    <s v="150469111"/>
    <s v="Planejamento Operaci"/>
    <s v="Planejamento Operaci"/>
    <s v="Operacional"/>
    <m/>
    <d v="2026-04-15T00:00:00"/>
    <x v="0"/>
    <x v="1"/>
    <x v="0"/>
  </r>
  <r>
    <s v="TGL2B04"/>
    <s v="60645800106437315"/>
    <s v="15/04/2026 19:14:33"/>
    <s v="04306"/>
    <s v="JOSE PAULO SANTOS AZEVEDO"/>
    <x v="45"/>
    <s v="EQUIPAMENTOS"/>
    <s v="AMBULANCIA"/>
    <s v="OUTROS"/>
    <s v="41826312"/>
    <s v="AUTO POSTO JACARE"/>
    <s v="ACREUNA"/>
    <s v="GO"/>
    <s v="DIESEL S-10"/>
    <n v="338"/>
    <n v="5.19"/>
    <s v=" Km/L"/>
    <n v="10523"/>
    <n v="65.099999999999994"/>
    <n v="7.5910000000000002"/>
    <n v="494.18"/>
    <s v="150469178"/>
    <s v="Planejamento Operaci"/>
    <s v="Planejamento Operaci"/>
    <s v="Operacional"/>
    <m/>
    <d v="2026-04-15T00:00:00"/>
    <x v="0"/>
    <x v="1"/>
    <x v="13"/>
  </r>
  <r>
    <s v="TUQ2H91"/>
    <s v="60645800107558597"/>
    <s v="15/04/2026 19:20:45"/>
    <s v="82380"/>
    <s v="ENILSON DE SOUSA CAETANO"/>
    <x v="66"/>
    <s v="Caminhonete"/>
    <s v="SAVEIRO CD RB MF"/>
    <s v="VOLKSWAGEN"/>
    <s v="87183400"/>
    <s v="MARAJO GUAPO"/>
    <s v="GUAPO"/>
    <s v="GO"/>
    <s v="ETANOL COMUM"/>
    <n v="371"/>
    <n v="8.07"/>
    <s v=" Km/L"/>
    <n v="43501"/>
    <n v="45.96"/>
    <n v="4.1909999999999998"/>
    <n v="192.61"/>
    <s v="0"/>
    <s v="EXT - KSE LOCAÇOES"/>
    <s v="Planejamento Operaci"/>
    <s v="KSE LOCAÇOES"/>
    <m/>
    <d v="2026-04-15T00:00:00"/>
    <x v="0"/>
    <x v="1"/>
    <x v="12"/>
  </r>
  <r>
    <s v="TFM4H34"/>
    <s v="60645800106437340"/>
    <s v="15/04/2026 19:29:33"/>
    <s v="00035"/>
    <s v="GILSON TEIXEIRA DA SILVA"/>
    <x v="46"/>
    <s v="EQUIPAMENTOS"/>
    <s v="AMBULANCIA"/>
    <s v="OUTROS"/>
    <s v="45308900"/>
    <s v="POSTO LUPATINI"/>
    <s v="SANTO ANTONIO DA BARRA"/>
    <s v="GO"/>
    <s v="DIESEL S-10"/>
    <n v="247"/>
    <n v="4.9400000000000004"/>
    <s v=" Km/L"/>
    <n v="13205"/>
    <n v="50.04"/>
    <n v="7.79"/>
    <n v="389.81"/>
    <s v="0"/>
    <s v="Planejamento Operaci"/>
    <s v="Planejamento Operaci"/>
    <s v="Operacional"/>
    <m/>
    <d v="2026-04-15T00:00:00"/>
    <x v="0"/>
    <x v="1"/>
    <x v="13"/>
  </r>
  <r>
    <s v="TFM4H34"/>
    <m/>
    <s v="15/04/2026 19:29:33"/>
    <m/>
    <m/>
    <x v="46"/>
    <m/>
    <m/>
    <m/>
    <m/>
    <s v="POSTO LUPATINI"/>
    <m/>
    <m/>
    <s v="ARLA-32"/>
    <s v="-"/>
    <s v="-"/>
    <s v=" Km/L"/>
    <s v="-"/>
    <n v="110.74"/>
    <m/>
    <n v="27.43"/>
    <m/>
    <m/>
    <m/>
    <m/>
    <m/>
    <d v="2026-04-15T00:00:00"/>
    <x v="0"/>
    <x v="1"/>
    <x v="13"/>
  </r>
  <r>
    <s v="TGM2I26"/>
    <s v="60645800106958050"/>
    <s v="15/04/2026 19:30:38"/>
    <s v="59226"/>
    <s v="PASCHOAL FAVORITTO DE QUEIROZ"/>
    <x v="52"/>
    <s v="Utilitário"/>
    <s v="FIORINO"/>
    <s v="FIAT"/>
    <s v="87183400"/>
    <s v="MARAJO GUAPO"/>
    <s v="GUAPO"/>
    <s v="GO"/>
    <s v="ETANOL COMUM"/>
    <n v="309"/>
    <n v="6.47"/>
    <s v=" Km/L"/>
    <n v="28981"/>
    <n v="47.78"/>
    <n v="4.1900000000000004"/>
    <n v="200.2"/>
    <s v="0"/>
    <s v="EXT - KSE LOCAÇOES"/>
    <s v="Planejamento Operaci"/>
    <s v="Operacional"/>
    <m/>
    <d v="2026-04-15T00:00:00"/>
    <x v="0"/>
    <x v="1"/>
    <x v="5"/>
  </r>
  <r>
    <s v="TJP1H27"/>
    <s v="60645800106439607"/>
    <s v="15/04/2026 19:37:53"/>
    <s v="02910"/>
    <s v="EMERSON CRISTIANO DA SILVEIRA"/>
    <x v="58"/>
    <s v="EQUIPAMENTOS"/>
    <s v="GUINCHO LEVE"/>
    <s v="EQUIPAMENTO"/>
    <s v="41826312"/>
    <s v="AUTO POSTO JACARE"/>
    <s v="ACREUNA"/>
    <s v="GO"/>
    <s v="DIESEL S-10"/>
    <n v="287"/>
    <n v="5.2"/>
    <s v=" Km/L"/>
    <n v="24518"/>
    <n v="55.15"/>
    <n v="7.5910000000000002"/>
    <n v="418.66"/>
    <s v="150470573"/>
    <s v="EXT - LUCCA JR"/>
    <s v="Planejamento Operaci"/>
    <s v="LUCCA JR"/>
    <m/>
    <d v="2026-04-15T00:00:00"/>
    <x v="0"/>
    <x v="1"/>
    <x v="11"/>
  </r>
  <r>
    <s v="TJP1H27"/>
    <m/>
    <s v="15/04/2026 19:37:53"/>
    <m/>
    <m/>
    <x v="58"/>
    <m/>
    <m/>
    <m/>
    <m/>
    <s v="AUTO POSTO JACARE"/>
    <m/>
    <m/>
    <s v="ARLA-32"/>
    <s v="-"/>
    <s v="-"/>
    <s v=" Km/L"/>
    <s v="-"/>
    <n v="5.51"/>
    <m/>
    <n v="18.2"/>
    <m/>
    <m/>
    <m/>
    <m/>
    <m/>
    <d v="2026-04-15T00:00:00"/>
    <x v="0"/>
    <x v="1"/>
    <x v="11"/>
  </r>
  <r>
    <s v="TUG2C45"/>
    <s v="60645800106437770"/>
    <s v="15/04/2026 19:38:24"/>
    <s v="80560"/>
    <s v="EDMAR PEREIRA COSTA"/>
    <x v="54"/>
    <s v="Utilitário"/>
    <s v="SAVEIRO"/>
    <s v="FIAT"/>
    <s v="88866609"/>
    <s v="AUTO POSTO HUDSON RV"/>
    <s v="RIO VERDE"/>
    <s v="GO"/>
    <s v="ETANOL COMUM"/>
    <n v="397"/>
    <n v="9.19"/>
    <s v=" Km/L"/>
    <n v="156737"/>
    <n v="43.21"/>
    <n v="4.79"/>
    <n v="206.98"/>
    <s v="150470670"/>
    <s v="EXT - KSE LOCAÇOES"/>
    <s v="Planejamento Operaci"/>
    <s v="KSE LOCAÇOES"/>
    <m/>
    <d v="2026-04-15T00:00:00"/>
    <x v="0"/>
    <x v="1"/>
    <x v="12"/>
  </r>
  <r>
    <s v="TFD2J89"/>
    <s v="60645800105143710"/>
    <s v="15/04/2026 20:00:43"/>
    <s v="87954"/>
    <s v="DANIEL GONÇALVES"/>
    <x v="0"/>
    <s v="Automóvel"/>
    <s v="ARGO"/>
    <s v="FIAT"/>
    <s v="87183400"/>
    <s v="MARAJO GUAPO"/>
    <s v="GUAPO"/>
    <s v="GO"/>
    <s v="ETANOL COMUM"/>
    <n v="206"/>
    <n v="8.07"/>
    <s v=" Km/L"/>
    <n v="28441"/>
    <n v="25.53"/>
    <n v="4.1900000000000004"/>
    <n v="106.97"/>
    <s v="0"/>
    <s v="Planejamento Operaci"/>
    <s v="Planejamento Operaci"/>
    <s v="Operacional"/>
    <m/>
    <d v="2026-04-15T00:00:00"/>
    <x v="0"/>
    <x v="1"/>
    <x v="0"/>
  </r>
  <r>
    <s v="TFI3B19"/>
    <s v="60645800105926941"/>
    <s v="15/04/2026 20:01:36"/>
    <s v="73410"/>
    <s v="BRUNO SOUSA DIAS"/>
    <x v="4"/>
    <s v="Automóvel"/>
    <s v="ARGO"/>
    <s v="FIAT"/>
    <s v="87183400"/>
    <s v="MARAJO GUAPO"/>
    <s v="GUAPO"/>
    <s v="GO"/>
    <s v="ETANOL COMUM"/>
    <n v="212"/>
    <n v="10.220000000000001"/>
    <s v=" Km/L"/>
    <n v="98392"/>
    <n v="20.74"/>
    <n v="4.1900000000000004"/>
    <n v="86.9"/>
    <s v="0"/>
    <s v="Planejamento Operaci"/>
    <s v="Planejamento Operaci"/>
    <s v="Operacional"/>
    <m/>
    <d v="2026-04-15T00:00:00"/>
    <x v="0"/>
    <x v="1"/>
    <x v="0"/>
  </r>
  <r>
    <s v="TLR1J91"/>
    <s v="60645800106043065"/>
    <s v="15/04/2026 20:11:40"/>
    <s v="02910"/>
    <s v="EMERSON CRISTIANO DA SILVEIRA"/>
    <x v="23"/>
    <s v="Caminhonete"/>
    <s v="SAVEIRO"/>
    <s v="VOLKSWAGEN"/>
    <s v="41826312"/>
    <s v="AUTO POSTO JACARE"/>
    <s v="ACREUNA"/>
    <s v="GO"/>
    <s v="ETANOL COMUM"/>
    <n v="0"/>
    <n v="0"/>
    <s v=" Km/L"/>
    <s v="-"/>
    <n v="47.56"/>
    <n v="4.7910000000000004"/>
    <n v="227.85"/>
    <s v="150472598"/>
    <s v="Planejamento Operaci"/>
    <s v="Planejamento Operaci"/>
    <s v="Operacional"/>
    <m/>
    <d v="2026-04-15T00:00:00"/>
    <x v="0"/>
    <x v="1"/>
    <x v="9"/>
  </r>
  <r>
    <s v="TTV4H65"/>
    <s v="60645800107557973"/>
    <s v="15/04/2026 20:54:17"/>
    <s v="07583"/>
    <s v="DAVID BORGES DOS SANTOS"/>
    <x v="65"/>
    <s v="Caminhonete"/>
    <s v="SAVEIRO CD RB MF"/>
    <s v="VOLKSWAGEN"/>
    <s v="07674909"/>
    <s v="AUTO POSTO INDIARA"/>
    <s v="INDIARA"/>
    <s v="GO"/>
    <s v="ETANOL COMUM"/>
    <n v="457"/>
    <n v="10.93"/>
    <s v=" Km/L"/>
    <n v="54758"/>
    <n v="41.83"/>
    <n v="4.6900000000000004"/>
    <n v="196.18"/>
    <s v="13728"/>
    <s v="EXT - KSE LOCAÇOES"/>
    <s v="Planejamento Operaci"/>
    <s v="KSE LOCAÇOES"/>
    <m/>
    <d v="2026-04-15T00:00:00"/>
    <x v="0"/>
    <x v="1"/>
    <x v="12"/>
  </r>
  <r>
    <s v="SQZ2J86"/>
    <s v="60645800106437760"/>
    <s v="15/04/2026 21:31:27"/>
    <s v="48867"/>
    <s v="THAIS NADIA FERREIRA DOS SANTOS MARTINS"/>
    <x v="72"/>
    <s v="Caminhonete"/>
    <s v="SAVEIRO"/>
    <s v="VOLKSWAGEN"/>
    <s v="85314604"/>
    <s v="MB POSTOS"/>
    <s v="GOIANIA"/>
    <s v="GO"/>
    <s v="ETANOL COMUM"/>
    <n v="380"/>
    <n v="8.17"/>
    <s v=" Km/L"/>
    <n v="174248"/>
    <n v="46.51"/>
    <n v="4.99"/>
    <n v="232.08"/>
    <s v="0"/>
    <s v="EXT - KSE LOCAÇOES"/>
    <s v="Planejamento Operaci"/>
    <s v="INSPECAO"/>
    <m/>
    <d v="2026-04-15T00:00:00"/>
    <x v="0"/>
    <x v="1"/>
    <x v="12"/>
  </r>
  <r>
    <s v="TKB0E17"/>
    <s v="60645800106185180"/>
    <s v="15/04/2026 22:20:06"/>
    <s v="00061"/>
    <s v="CRISTIANO COSTA DA SILVA"/>
    <x v="27"/>
    <s v="EQUIPAMENTOS"/>
    <s v="GUINCHO LEVE"/>
    <s v="EQUIPAMENTO"/>
    <s v="45341508"/>
    <s v="POSTO ALTO DA SERRA"/>
    <s v="ITUMBIARA"/>
    <s v="GO"/>
    <s v="DIESEL S-10"/>
    <n v="363"/>
    <n v="3.79"/>
    <s v=" Km/L"/>
    <n v="34368"/>
    <n v="95.67"/>
    <n v="7.27"/>
    <n v="695.52"/>
    <s v="0"/>
    <s v="EXT - LUCCA JR"/>
    <s v="Planejamento Operaci"/>
    <s v="LUCCA JR"/>
    <m/>
    <d v="2026-04-15T00:00:00"/>
    <x v="0"/>
    <x v="1"/>
    <x v="11"/>
  </r>
  <r>
    <s v="TKB0E17"/>
    <m/>
    <s v="15/04/2026 22:22:11"/>
    <m/>
    <m/>
    <x v="27"/>
    <m/>
    <m/>
    <m/>
    <m/>
    <s v="POSTO ALTO DA SERRA"/>
    <m/>
    <m/>
    <s v="ARLA-32"/>
    <s v="-"/>
    <s v="-"/>
    <s v=" Km/L"/>
    <s v="-"/>
    <n v="8.69"/>
    <m/>
    <n v="42.49"/>
    <m/>
    <m/>
    <m/>
    <m/>
    <m/>
    <d v="2026-04-15T00:00:00"/>
    <x v="0"/>
    <x v="1"/>
    <x v="11"/>
  </r>
  <r>
    <s v="TTT2H95"/>
    <s v="60645800106472477"/>
    <s v="16/04/2026 01:02:24"/>
    <s v="05208"/>
    <s v="CHARLES ROSA"/>
    <x v="63"/>
    <s v="Caminhonete"/>
    <s v="SAVEIRO CS RB MF"/>
    <s v="VW"/>
    <s v="46209914"/>
    <s v="DECIO RIO VERDE"/>
    <s v="RIO VERDE"/>
    <s v="GO"/>
    <s v="ETANOL COMUM"/>
    <n v="379"/>
    <n v="8.48"/>
    <s v=" Km/L"/>
    <n v="143070"/>
    <n v="44.68"/>
    <n v="4.79"/>
    <n v="214.02"/>
    <s v="202604160101"/>
    <s v="EXT - KSE LOCAÇOES"/>
    <s v="Planejamento Operaci"/>
    <s v="KSE LOCAÇOES"/>
    <m/>
    <d v="2026-04-16T00:00:00"/>
    <x v="0"/>
    <x v="1"/>
    <x v="12"/>
  </r>
  <r>
    <s v="TUG2C45"/>
    <s v="60645800106437770"/>
    <s v="16/04/2026 01:58:13"/>
    <s v="80560"/>
    <s v="EDMAR PEREIRA COSTA"/>
    <x v="54"/>
    <s v="Utilitário"/>
    <s v="SAVEIRO"/>
    <s v="FIAT"/>
    <s v="81889412"/>
    <s v="POSTO ZERO UM"/>
    <s v="RIO VERDE"/>
    <s v="GO"/>
    <s v="ETANOL COMUM"/>
    <n v="128"/>
    <n v="3.13"/>
    <s v=" Km/L"/>
    <n v="157061"/>
    <n v="40.89"/>
    <n v="4.59"/>
    <n v="187.68"/>
    <s v="1"/>
    <s v="EXT - KSE LOCAÇOES"/>
    <s v="Planejamento Operaci"/>
    <s v="KSE LOCAÇOES"/>
    <m/>
    <d v="2026-04-16T00:00:00"/>
    <x v="0"/>
    <x v="1"/>
    <x v="12"/>
  </r>
  <r>
    <s v="TTR3A31"/>
    <s v="60645800106472404"/>
    <s v="16/04/2026 02:11:51"/>
    <s v="75150"/>
    <s v="PETTERSON PERIS BENJAMIN"/>
    <x v="53"/>
    <s v="Caminhonete"/>
    <s v="SAVEIRO CS RB MF"/>
    <s v="VW"/>
    <s v="46209914"/>
    <s v="DECIO RIO VERDE"/>
    <s v="RIO VERDE"/>
    <s v="GO"/>
    <s v="ETANOL COMUM"/>
    <n v="464"/>
    <n v="11.4"/>
    <s v=" Km/L"/>
    <n v="149357"/>
    <n v="40.71"/>
    <n v="4.79"/>
    <n v="195"/>
    <s v="202604160211"/>
    <s v="EXT - KSE LOCAÇOES"/>
    <s v="Planejamento Operaci"/>
    <s v="KSE LOCAÇOES"/>
    <m/>
    <d v="2026-04-16T00:00:00"/>
    <x v="0"/>
    <x v="1"/>
    <x v="12"/>
  </r>
  <r>
    <s v="TTS4A16"/>
    <s v="60645800108788589"/>
    <s v="16/04/2026 02:46:59"/>
    <s v="70267"/>
    <s v="DOUGLAS VASCONCELOS MOURA"/>
    <x v="32"/>
    <s v="Caminhonete"/>
    <s v="Caminhonete S10"/>
    <s v="CHEVROLET"/>
    <s v="69494411"/>
    <s v="REDE MARAJO RIO VERD"/>
    <s v="RIO VERDE"/>
    <s v="GO"/>
    <s v="DIESEL S-10"/>
    <n v="1139"/>
    <n v="14.15"/>
    <s v=" Km/L"/>
    <n v="74048"/>
    <n v="80.47"/>
    <n v="7.19"/>
    <n v="578.58000000000004"/>
    <s v="70267346142"/>
    <s v="Planejamento Operaci"/>
    <s v="Planejamento Operaci"/>
    <s v="INSPECAO"/>
    <m/>
    <d v="2026-04-16T00:00:00"/>
    <x v="0"/>
    <x v="1"/>
    <x v="12"/>
  </r>
  <r>
    <s v="TTY2C25"/>
    <s v="60645800106472430"/>
    <s v="16/04/2026 03:17:30"/>
    <s v="36470"/>
    <s v="JOÃO BATISTA DA SILVA"/>
    <x v="38"/>
    <s v="Caminhonete"/>
    <s v="SAVEIRO CS RB MF"/>
    <s v="VW"/>
    <s v="45341508"/>
    <s v="POSTO ALTO DA SERRA"/>
    <s v="ITUMBIARA"/>
    <s v="GO"/>
    <s v="ETANOL COMUM"/>
    <n v="440"/>
    <n v="9.9"/>
    <s v=" Km/L"/>
    <n v="140347"/>
    <n v="44.45"/>
    <n v="4.2290000000000001"/>
    <n v="188"/>
    <s v="0"/>
    <s v="EXT - KSE LOCAÇOES"/>
    <s v="Planejamento Operaci"/>
    <s v="KSE LOCAÇOES"/>
    <m/>
    <d v="2026-04-16T00:00:00"/>
    <x v="0"/>
    <x v="1"/>
    <x v="12"/>
  </r>
  <r>
    <s v="TFI3B19"/>
    <s v="60645800105926941"/>
    <s v="16/04/2026 06:04:13"/>
    <s v="70214"/>
    <s v="IGOR LEMES FERNANDES"/>
    <x v="4"/>
    <s v="Automóvel"/>
    <s v="ARGO"/>
    <s v="FIAT"/>
    <s v="85314604"/>
    <s v="MB POSTOS"/>
    <s v="GOIANIA"/>
    <s v="GO"/>
    <s v="ETANOL COMUM"/>
    <n v="434"/>
    <n v="10.1"/>
    <s v=" Km/L"/>
    <n v="98826"/>
    <n v="42.97"/>
    <n v="4.99"/>
    <n v="214.42"/>
    <s v="1"/>
    <s v="Planejamento Operaci"/>
    <s v="Planejamento Operaci"/>
    <s v="Operacional"/>
    <m/>
    <d v="2026-04-16T00:00:00"/>
    <x v="0"/>
    <x v="1"/>
    <x v="0"/>
  </r>
  <r>
    <s v="TTV4H65"/>
    <s v="60645800107557973"/>
    <s v="16/04/2026 06:27:05"/>
    <s v="07583"/>
    <s v="DAVID BORGES DOS SANTOS"/>
    <x v="65"/>
    <s v="Caminhonete"/>
    <s v="SAVEIRO CD RB MF"/>
    <s v="VOLKSWAGEN"/>
    <s v="41826312"/>
    <s v="AUTO POSTO JACARE"/>
    <s v="ACREUNA"/>
    <s v="GO"/>
    <s v="ETANOL COMUM"/>
    <n v="429"/>
    <n v="10.64"/>
    <s v=" Km/L"/>
    <n v="55187"/>
    <n v="40.33"/>
    <n v="4.79"/>
    <n v="193.19"/>
    <s v="160423126"/>
    <s v="EXT - KSE LOCAÇOES"/>
    <s v="Planejamento Operaci"/>
    <s v="KSE LOCAÇOES"/>
    <m/>
    <d v="2026-04-16T00:00:00"/>
    <x v="0"/>
    <x v="1"/>
    <x v="12"/>
  </r>
  <r>
    <s v="FKM6D96"/>
    <s v="60645800105124347"/>
    <s v="16/04/2026 06:44:04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103.02"/>
    <n v="7.59"/>
    <n v="781.97"/>
    <s v="160424144"/>
    <s v="EXT - SAO PEDRO"/>
    <s v="Planejamento Operaci"/>
    <s v="SAO PEDRO"/>
    <m/>
    <d v="2026-04-16T00:00:00"/>
    <x v="0"/>
    <x v="1"/>
    <x v="7"/>
  </r>
  <r>
    <s v="TUQ2H91"/>
    <s v="60645800107558597"/>
    <s v="16/04/2026 06:47:13"/>
    <s v="82380"/>
    <s v="ENILSON DE SOUSA CAETANO"/>
    <x v="66"/>
    <s v="Caminhonete"/>
    <s v="SAVEIRO CD RB MF"/>
    <s v="VOLKSWAGEN"/>
    <s v="53081700"/>
    <s v="POSTO Z   Z SANTA MA"/>
    <s v="GUAPO"/>
    <s v="GO"/>
    <s v="ETANOL COMUM"/>
    <n v="475"/>
    <n v="10.35"/>
    <s v=" Km/L"/>
    <n v="43976"/>
    <n v="45.89"/>
    <n v="4.1900000000000004"/>
    <n v="192.27"/>
    <s v="0"/>
    <s v="EXT - KSE LOCAÇOES"/>
    <s v="Planejamento Operaci"/>
    <s v="KSE LOCAÇOES"/>
    <m/>
    <d v="2026-04-16T00:00:00"/>
    <x v="0"/>
    <x v="1"/>
    <x v="12"/>
  </r>
  <r>
    <s v="SQZ2J86"/>
    <s v="60645800106437760"/>
    <s v="16/04/2026 07:02:54"/>
    <s v="48867"/>
    <s v="THAIS NADIA FERREIRA DOS SANTOS MARTINS"/>
    <x v="72"/>
    <s v="Caminhonete"/>
    <s v="SAVEIRO"/>
    <s v="VOLKSWAGEN"/>
    <s v="85314604"/>
    <s v="MB POSTOS"/>
    <s v="GOIANIA"/>
    <s v="GO"/>
    <s v="ETANOL COMUM"/>
    <n v="388"/>
    <n v="9.92"/>
    <s v=" Km/L"/>
    <n v="174636"/>
    <n v="39.130000000000003"/>
    <n v="4.99"/>
    <n v="195.26"/>
    <s v="1"/>
    <s v="EXT - KSE LOCAÇOES"/>
    <s v="Planejamento Operaci"/>
    <s v="INSPECAO"/>
    <m/>
    <d v="2026-04-16T00:00:00"/>
    <x v="0"/>
    <x v="1"/>
    <x v="12"/>
  </r>
  <r>
    <s v="TFX8A49"/>
    <s v="60645800105143673"/>
    <s v="16/04/2026 07:54:31"/>
    <s v="04326"/>
    <s v="RAYSSA MILHOMENS PEREIRA"/>
    <x v="12"/>
    <s v="Automóvel"/>
    <s v="ARGO"/>
    <s v="FIAT"/>
    <s v="26724611"/>
    <s v="MARAJO GRANDE GOIANI"/>
    <s v="HIDROLANDIA"/>
    <s v="GO"/>
    <s v="ETANOL COMUM"/>
    <n v="340"/>
    <n v="9.32"/>
    <s v=" Km/L"/>
    <n v="25347"/>
    <n v="36.47"/>
    <n v="4.49"/>
    <n v="163.75"/>
    <s v="1"/>
    <s v="Planejamento Operaci"/>
    <s v="Planejamento Operaci"/>
    <s v="Operacional"/>
    <m/>
    <d v="2026-04-16T00:00:00"/>
    <x v="0"/>
    <x v="1"/>
    <x v="0"/>
  </r>
  <r>
    <s v="SDJ8D65"/>
    <s v="60645800105555897"/>
    <s v="16/04/2026 08:20:41"/>
    <s v="04126"/>
    <s v="LEONARDO ARAUJO LAPERCHE "/>
    <x v="22"/>
    <s v="Caminhonete"/>
    <s v="RAMPAGE"/>
    <s v="RAM"/>
    <s v="94278811"/>
    <s v="POSTO ALPHA"/>
    <s v="GOIANIA"/>
    <s v="GO"/>
    <s v="GASOLINA COMUM"/>
    <n v="342"/>
    <n v="6.68"/>
    <s v=" Km/L"/>
    <n v="33412"/>
    <n v="51.23"/>
    <n v="6.97"/>
    <n v="357.07"/>
    <s v="0"/>
    <s v="Planejamento Operaci"/>
    <s v="Planejamento Operaci"/>
    <s v="Operacional"/>
    <m/>
    <d v="2026-04-16T00:00:00"/>
    <x v="0"/>
    <x v="1"/>
    <x v="8"/>
  </r>
  <r>
    <s v="TFV8C74"/>
    <s v="60645800106437299"/>
    <s v="16/04/2026 08:39:56"/>
    <s v="70145"/>
    <s v="LUCAS HENRIQUE MAGALHAES DE SOUZA "/>
    <x v="34"/>
    <s v="Automóvel"/>
    <s v="AMBULANCIA"/>
    <s v="VOLKSWAGEN"/>
    <s v="07674909"/>
    <s v="AUTO POSTO INDIARA"/>
    <s v="INDIARA"/>
    <s v="GO"/>
    <s v="DIESEL S-10"/>
    <n v="211"/>
    <n v="4.5199999999999996"/>
    <s v=" Km/L"/>
    <n v="17699"/>
    <n v="46.69"/>
    <n v="7.49"/>
    <n v="349.71"/>
    <s v="13736"/>
    <s v="Planejamento Operaci"/>
    <s v="Planejamento Operaci"/>
    <s v="RESGATE"/>
    <m/>
    <d v="2026-04-16T00:00:00"/>
    <x v="0"/>
    <x v="1"/>
    <x v="13"/>
  </r>
  <r>
    <s v="TTP5B47"/>
    <s v="60645800106472110"/>
    <s v="16/04/2026 09:15:13"/>
    <s v="02710"/>
    <s v="RAINON LOPES ALMEIDA"/>
    <x v="40"/>
    <s v="Caminhonete"/>
    <s v="SAVEIRO CS RB MF"/>
    <s v="VW"/>
    <s v="75331801"/>
    <s v="DECIO CEZARINA"/>
    <s v="CEZARINA"/>
    <s v="GO"/>
    <s v="ETANOL COMUM"/>
    <n v="490"/>
    <n v="11.32"/>
    <s v=" Km/L"/>
    <n v="161919"/>
    <n v="43.3"/>
    <n v="4.6900000000000004"/>
    <n v="203.08"/>
    <s v="202604160914"/>
    <s v="EXT - KSE LOCAÇOES"/>
    <s v="Planejamento Operaci"/>
    <s v="KSE LOCAÇOES"/>
    <m/>
    <d v="2026-04-16T00:00:00"/>
    <x v="0"/>
    <x v="1"/>
    <x v="12"/>
  </r>
  <r>
    <s v="TGK2G46"/>
    <s v="60645800106956305"/>
    <s v="16/04/2026 10:29:27"/>
    <s v="48710"/>
    <s v="GUSTAVO DA SILVA"/>
    <x v="59"/>
    <s v="Utilitário"/>
    <s v="FIORINO"/>
    <s v="FIAT"/>
    <s v="45308900"/>
    <s v="POSTO LUPATINI"/>
    <s v="SANTO ANTONIO DA BARRA"/>
    <s v="GO"/>
    <s v="ETANOL COMUM"/>
    <n v="411"/>
    <n v="9.9"/>
    <s v=" Km/L"/>
    <n v="24580"/>
    <n v="41.5"/>
    <n v="4.8899999999999997"/>
    <n v="202.94"/>
    <s v="1"/>
    <s v="Planejamento Operaci"/>
    <s v="Planejamento Operaci"/>
    <s v="Operacional"/>
    <m/>
    <d v="2026-04-16T00:00:00"/>
    <x v="0"/>
    <x v="1"/>
    <x v="5"/>
  </r>
  <r>
    <s v="TEQ8G33"/>
    <s v="60645800105124371"/>
    <s v="16/04/2026 10:53:51"/>
    <s v="21706"/>
    <s v="LUIZ MARCELO NEVES"/>
    <x v="19"/>
    <s v="Caminhão"/>
    <s v="9-180"/>
    <s v="VOLKSWAGEN"/>
    <s v="41826312"/>
    <s v="AUTO POSTO JACARE"/>
    <s v="ACREUNA"/>
    <s v="GO"/>
    <s v="DIESEL S-10"/>
    <n v="0"/>
    <n v="0"/>
    <s v=" Km/L"/>
    <n v="0"/>
    <n v="125.52"/>
    <n v="7.2910000000000004"/>
    <n v="915.11"/>
    <s v="160439119"/>
    <s v="EXT - SAO PEDRO"/>
    <s v="Planejamento Operaci"/>
    <s v="SAO PEDRO"/>
    <m/>
    <d v="2026-04-16T00:00:00"/>
    <x v="0"/>
    <x v="1"/>
    <x v="7"/>
  </r>
  <r>
    <s v="TEQ8G33"/>
    <m/>
    <s v="16/04/2026 10:53:51"/>
    <m/>
    <m/>
    <x v="19"/>
    <m/>
    <m/>
    <m/>
    <m/>
    <s v="AUTO POSTO JACARE"/>
    <m/>
    <m/>
    <s v="ARLA-32"/>
    <n v="0"/>
    <n v="0"/>
    <s v=" Km/L"/>
    <n v="0"/>
    <n v="16"/>
    <m/>
    <n v="52.82"/>
    <m/>
    <m/>
    <m/>
    <m/>
    <m/>
    <d v="2026-04-16T00:00:00"/>
    <x v="0"/>
    <x v="1"/>
    <x v="7"/>
  </r>
  <r>
    <s v="TFS3C72"/>
    <s v="60645800105143738"/>
    <s v="16/04/2026 11:10:57"/>
    <s v="00271"/>
    <s v="HEDER OLIVEIRA SANTANA"/>
    <x v="9"/>
    <s v="Automóvel"/>
    <s v="ARGO"/>
    <s v="FIAT"/>
    <s v="31849912"/>
    <s v="POSTO RIO ARAGUAIA"/>
    <s v="GOIANIA"/>
    <s v="GO"/>
    <s v="ETANOL COMUM"/>
    <n v="310"/>
    <n v="7.91"/>
    <s v=" Km/L"/>
    <n v="96548"/>
    <n v="39.21"/>
    <n v="5.44"/>
    <n v="213.3"/>
    <s v="1"/>
    <s v="Planejamento Operaci"/>
    <s v="Planejamento Operaci"/>
    <s v="Operacional"/>
    <m/>
    <d v="2026-04-16T00:00:00"/>
    <x v="0"/>
    <x v="1"/>
    <x v="4"/>
  </r>
  <r>
    <s v="TFN0D12"/>
    <s v="60645800105143746"/>
    <s v="16/04/2026 11:52:11"/>
    <s v="00390"/>
    <s v="SILVINO JOSE DE BRITO"/>
    <x v="5"/>
    <s v="Automóvel"/>
    <s v="ARGO"/>
    <s v="FIAT"/>
    <s v="75331801"/>
    <s v="DECIO CEZARINA"/>
    <s v="CEZARINA"/>
    <s v="GO"/>
    <s v="ETANOL COMUM"/>
    <n v="293"/>
    <n v="10.63"/>
    <s v=" Km/L"/>
    <n v="46493"/>
    <n v="27.56"/>
    <n v="4.6900000000000004"/>
    <n v="129.26"/>
    <s v="202604161151"/>
    <s v="Planejamento Operaci"/>
    <s v="Planejamento Operaci"/>
    <s v="Operacional"/>
    <m/>
    <d v="2026-04-16T00:00:00"/>
    <x v="0"/>
    <x v="1"/>
    <x v="3"/>
  </r>
  <r>
    <s v="TFX7J72"/>
    <s v="60645800105836505"/>
    <s v="16/04/2026 12:06:15"/>
    <s v="03126"/>
    <s v="PEDRO PAULO SILVA SANTOS"/>
    <x v="11"/>
    <s v="Automóvel"/>
    <s v="ARGO"/>
    <s v="FIAT"/>
    <s v="46286315"/>
    <s v="POSTO CENTRAL"/>
    <s v="BOM JESUS"/>
    <s v="GO"/>
    <s v="ETANOL COMUM"/>
    <n v="307"/>
    <n v="8.24"/>
    <s v=" Km/L"/>
    <n v="76615"/>
    <n v="37.270000000000003"/>
    <n v="4.9909999999999997"/>
    <n v="186.01"/>
    <s v="0"/>
    <s v="Planejamento Operaci"/>
    <s v="Planejamento Operaci"/>
    <s v="Operacional"/>
    <m/>
    <d v="2026-04-16T00:00:00"/>
    <x v="0"/>
    <x v="1"/>
    <x v="4"/>
  </r>
  <r>
    <s v="TTT2H95"/>
    <s v="60645800106472477"/>
    <s v="16/04/2026 12:28:32"/>
    <s v="88512"/>
    <s v="JUAREZ NEVES"/>
    <x v="63"/>
    <s v="Caminhonete"/>
    <s v="SAVEIRO CS RB MF"/>
    <s v="VW"/>
    <s v="45308900"/>
    <s v="POSTO LUPATINI"/>
    <s v="SANTO ANTONIO DA BARRA"/>
    <s v="GO"/>
    <s v="ETANOL COMUM"/>
    <n v="412"/>
    <n v="10.1"/>
    <s v=" Km/L"/>
    <n v="143482"/>
    <n v="40.78"/>
    <n v="4.8899999999999997"/>
    <n v="199.41"/>
    <s v="1"/>
    <s v="EXT - KSE LOCAÇOES"/>
    <s v="Planejamento Operaci"/>
    <s v="KSE LOCAÇOES"/>
    <m/>
    <d v="2026-04-16T00:00:00"/>
    <x v="0"/>
    <x v="1"/>
    <x v="12"/>
  </r>
  <r>
    <s v="TTR3A31"/>
    <s v="60645800106472404"/>
    <s v="16/04/2026 13:10:20"/>
    <s v="00386"/>
    <s v="RAFAEL SOUZA LIMA"/>
    <x v="53"/>
    <s v="Caminhonete"/>
    <s v="SAVEIRO CS RB MF"/>
    <s v="VW"/>
    <s v="88866609"/>
    <s v="AUTO POSTO HUDSON RV"/>
    <s v="RIO VERDE"/>
    <s v="GO"/>
    <s v="ETANOL COMUM"/>
    <n v="498"/>
    <n v="10.68"/>
    <s v=" Km/L"/>
    <n v="149855"/>
    <n v="46.64"/>
    <n v="4.79"/>
    <n v="223.41"/>
    <s v="160447368"/>
    <s v="EXT - KSE LOCAÇOES"/>
    <s v="Planejamento Operaci"/>
    <s v="KSE LOCAÇOES"/>
    <m/>
    <d v="2026-04-16T00:00:00"/>
    <x v="0"/>
    <x v="1"/>
    <x v="12"/>
  </r>
  <r>
    <s v="TFD2J89"/>
    <s v="60645800105143710"/>
    <s v="16/04/2026 14:10:11"/>
    <s v="87954"/>
    <s v="DANIEL GONÇALVES"/>
    <x v="0"/>
    <s v="Automóvel"/>
    <s v="ARGO"/>
    <s v="FIAT"/>
    <s v="41875311"/>
    <s v="POSTO SABOR DA TERRA"/>
    <s v="INDIARA"/>
    <s v="GO"/>
    <s v="ETANOL COMUM"/>
    <n v="374"/>
    <n v="11.41"/>
    <s v=" Km/L"/>
    <n v="28815"/>
    <n v="32.79"/>
    <n v="5.16"/>
    <n v="169.21"/>
    <s v="160450957"/>
    <s v="Planejamento Operaci"/>
    <s v="Planejamento Operaci"/>
    <s v="Operacional"/>
    <m/>
    <d v="2026-04-16T00:00:00"/>
    <x v="0"/>
    <x v="1"/>
    <x v="0"/>
  </r>
  <r>
    <s v="TFP3B22"/>
    <s v="60645800105143720"/>
    <s v="16/04/2026 14:14:52"/>
    <s v="02769"/>
    <s v="ANDRE LUIS PAULINO"/>
    <x v="6"/>
    <s v="Automóvel"/>
    <s v="ARGO"/>
    <s v="FIAT"/>
    <s v="41826312"/>
    <s v="AUTO POSTO JACARE"/>
    <s v="ACREUNA"/>
    <s v="GO"/>
    <s v="ETANOL COMUM"/>
    <n v="332"/>
    <n v="8.34"/>
    <s v=" Km/L"/>
    <n v="62756"/>
    <n v="39.81"/>
    <n v="4.7910000000000004"/>
    <n v="190.71"/>
    <s v="160451184"/>
    <s v="Planejamento Operaci"/>
    <s v="Planejamento Operaci"/>
    <s v="Operacional"/>
    <m/>
    <d v="2026-04-16T00:00:00"/>
    <x v="0"/>
    <x v="1"/>
    <x v="4"/>
  </r>
  <r>
    <s v="TFO4A43"/>
    <s v="60645800106437671"/>
    <s v="16/04/2026 14:35:08"/>
    <s v="03621"/>
    <s v="BRUNA SILVA RABELO"/>
    <x v="76"/>
    <s v="Automóvel"/>
    <s v="POLO"/>
    <s v="VOLKSWAGEN"/>
    <s v="87183400"/>
    <s v="MARAJO GUAPO"/>
    <s v="GUAPO"/>
    <s v="GO"/>
    <s v="ETANOL COMUM"/>
    <n v="0"/>
    <n v="0"/>
    <s v=" Km/L"/>
    <n v="245"/>
    <n v="31.98"/>
    <n v="4.1900000000000004"/>
    <n v="134"/>
    <s v="0"/>
    <s v="Planejamento Operaci"/>
    <s v="Planejamento Operaci"/>
    <s v="Operacional"/>
    <m/>
    <d v="2026-04-16T00:00:00"/>
    <x v="0"/>
    <x v="1"/>
    <x v="14"/>
  </r>
  <r>
    <s v="TFX8A49"/>
    <s v="60645800105143673"/>
    <s v="16/04/2026 14:53:09"/>
    <s v="04326"/>
    <s v="RAYSSA MILHOMENS PEREIRA"/>
    <x v="12"/>
    <s v="Automóvel"/>
    <s v="ARGO"/>
    <s v="FIAT"/>
    <s v="46209914"/>
    <s v="DECIO RIO VERDE"/>
    <s v="RIO VERDE"/>
    <s v="GO"/>
    <s v="ETANOL COMUM"/>
    <n v="373"/>
    <n v="9.27"/>
    <s v=" Km/L"/>
    <n v="25720"/>
    <n v="40.24"/>
    <n v="4.79"/>
    <n v="192.75"/>
    <s v="202604161452"/>
    <s v="Planejamento Operaci"/>
    <s v="Planejamento Operaci"/>
    <s v="Operacional"/>
    <m/>
    <d v="2026-04-16T00:00:00"/>
    <x v="0"/>
    <x v="1"/>
    <x v="0"/>
  </r>
  <r>
    <s v="TFI3B19"/>
    <s v="60645800105926941"/>
    <s v="16/04/2026 15:12:37"/>
    <s v="73410"/>
    <s v="BRUNO SOUSA DIAS"/>
    <x v="4"/>
    <s v="Automóvel"/>
    <s v="ARGO"/>
    <s v="FIAT"/>
    <s v="45308900"/>
    <s v="POSTO LUPATINI"/>
    <s v="SANTO ANTONIO DA BARRA"/>
    <s v="GO"/>
    <s v="ETANOL COMUM"/>
    <n v="331"/>
    <n v="8.57"/>
    <s v=" Km/L"/>
    <n v="99157"/>
    <n v="38.64"/>
    <n v="4.8899999999999997"/>
    <n v="188.95"/>
    <s v="1"/>
    <s v="Planejamento Operaci"/>
    <s v="Planejamento Operaci"/>
    <s v="Operacional"/>
    <m/>
    <d v="2026-04-16T00:00:00"/>
    <x v="0"/>
    <x v="1"/>
    <x v="0"/>
  </r>
  <r>
    <s v="TUQ2H91"/>
    <s v="60645800107558597"/>
    <s v="16/04/2026 15:24:31"/>
    <s v="04617"/>
    <s v="JESSICA MARIA ALVES LOPES"/>
    <x v="66"/>
    <s v="Caminhonete"/>
    <s v="SAVEIRO CD RB MF"/>
    <s v="VOLKSWAGEN"/>
    <s v="53081700"/>
    <s v="POSTO Z   Z SANTA MA"/>
    <s v="GUAPO"/>
    <s v="GO"/>
    <s v="ETANOL COMUM"/>
    <n v="316"/>
    <n v="8.35"/>
    <s v=" Km/L"/>
    <n v="44292"/>
    <n v="37.86"/>
    <n v="4.1900000000000004"/>
    <n v="158.63"/>
    <s v="0"/>
    <s v="EXT - KSE LOCAÇOES"/>
    <s v="Planejamento Operaci"/>
    <s v="KSE LOCAÇOES"/>
    <m/>
    <d v="2026-04-16T00:00:00"/>
    <x v="0"/>
    <x v="1"/>
    <x v="12"/>
  </r>
  <r>
    <s v="TTY2C25"/>
    <s v="60645800106472430"/>
    <s v="16/04/2026 15:27:37"/>
    <s v="53759"/>
    <s v="DHEIMERSON BRUNO MARINHO DE LIRA"/>
    <x v="38"/>
    <s v="Caminhonete"/>
    <s v="SAVEIRO CS RB MF"/>
    <s v="VW"/>
    <s v="46286315"/>
    <s v="POSTO CENTRAL"/>
    <s v="BOM JESUS"/>
    <s v="GO"/>
    <s v="ETANOL COMUM"/>
    <n v="440"/>
    <n v="9.64"/>
    <s v=" Km/L"/>
    <n v="140787"/>
    <n v="45.66"/>
    <n v="4.9909999999999997"/>
    <n v="227.87"/>
    <s v="1"/>
    <s v="EXT - KSE LOCAÇOES"/>
    <s v="Planejamento Operaci"/>
    <s v="KSE LOCAÇOES"/>
    <m/>
    <d v="2026-04-16T00:00:00"/>
    <x v="0"/>
    <x v="1"/>
    <x v="12"/>
  </r>
  <r>
    <s v="TBE3B75"/>
    <s v="60645800105124380"/>
    <s v="16/04/2026 15:58:19"/>
    <s v="80246"/>
    <s v="FRANCISCO DE ASSIS SOARES"/>
    <x v="19"/>
    <s v="Caminhão"/>
    <s v="CAMINHAO CARROCERIA"/>
    <s v="OUTROS"/>
    <s v="45307105"/>
    <s v="POSTO GIRASSOL"/>
    <s v="ITUMBIARA"/>
    <s v="GO"/>
    <s v="DIESEL S-10"/>
    <n v="0"/>
    <n v="0"/>
    <s v=" Km/L"/>
    <n v="0"/>
    <n v="100.03"/>
    <n v="7.6050000000000004"/>
    <n v="760.75"/>
    <s v="160457"/>
    <s v="EXT - SAO PEDRO"/>
    <s v="Planejamento Operaci"/>
    <s v="SAO PEDRO"/>
    <m/>
    <d v="2026-04-16T00:00:00"/>
    <x v="0"/>
    <x v="1"/>
    <x v="7"/>
  </r>
  <r>
    <s v="TFW2H32"/>
    <s v="60645800105143835"/>
    <s v="16/04/2026 16:30:42"/>
    <s v="99638"/>
    <s v="LAFAIETE DE SOUZA SANTOS"/>
    <x v="10"/>
    <s v="Automóvel"/>
    <s v="ARGO"/>
    <s v="FIAT"/>
    <s v="87183400"/>
    <s v="MARAJO GUAPO"/>
    <s v="GUAPO"/>
    <s v="GO"/>
    <s v="ETANOL COMUM"/>
    <n v="185"/>
    <n v="8.7200000000000006"/>
    <s v=" Km/L"/>
    <n v="69415"/>
    <n v="21.22"/>
    <n v="4.1920000000000002"/>
    <n v="88.95"/>
    <s v="0"/>
    <s v="Planejamento Operaci"/>
    <s v="Planejamento Operaci"/>
    <s v="Operacional"/>
    <m/>
    <d v="2026-04-16T00:00:00"/>
    <x v="0"/>
    <x v="1"/>
    <x v="3"/>
  </r>
  <r>
    <s v="TUG2C45"/>
    <s v="60645800106437770"/>
    <s v="16/04/2026 16:57:33"/>
    <s v="02527"/>
    <s v="ALCIENE MARTINS PONTES"/>
    <x v="54"/>
    <s v="Utilitário"/>
    <s v="SAVEIRO"/>
    <s v="FIAT"/>
    <s v="69494411"/>
    <s v="REDE MARAJO RIO VERD"/>
    <s v="RIO VERDE"/>
    <s v="GO"/>
    <s v="ETANOL COMUM"/>
    <n v="351"/>
    <n v="7.38"/>
    <s v=" Km/L"/>
    <n v="157412"/>
    <n v="47.59"/>
    <n v="4.7910000000000004"/>
    <n v="228"/>
    <s v="2527011195"/>
    <s v="EXT - KSE LOCAÇOES"/>
    <s v="Planejamento Operaci"/>
    <s v="KSE LOCAÇOES"/>
    <m/>
    <d v="2026-04-16T00:00:00"/>
    <x v="0"/>
    <x v="1"/>
    <x v="12"/>
  </r>
  <r>
    <s v="TTV4H65"/>
    <s v="60645800107557973"/>
    <s v="16/04/2026 17:09:58"/>
    <s v="70129"/>
    <s v="DIONILSON DE SOUZA SANTOS"/>
    <x v="65"/>
    <s v="Caminhonete"/>
    <s v="SAVEIRO CD RB MF"/>
    <s v="VOLKSWAGEN"/>
    <s v="07674909"/>
    <s v="AUTO POSTO INDIARA"/>
    <s v="INDIARA"/>
    <s v="GO"/>
    <s v="ETANOL COMUM"/>
    <n v="539"/>
    <n v="10.85"/>
    <s v=" Km/L"/>
    <n v="55726"/>
    <n v="49.68"/>
    <n v="4.6900000000000004"/>
    <n v="233"/>
    <s v="13768"/>
    <s v="EXT - KSE LOCAÇOES"/>
    <s v="Planejamento Operaci"/>
    <s v="KSE LOCAÇOES"/>
    <m/>
    <d v="2026-04-16T00:00:00"/>
    <x v="0"/>
    <x v="1"/>
    <x v="12"/>
  </r>
  <r>
    <s v="QSW6J59"/>
    <s v="60645800106460000"/>
    <s v="16/04/2026 17:10:11"/>
    <s v="86287"/>
    <s v="SIDNEY GOMES SOUTO"/>
    <x v="28"/>
    <s v="EQUIPAMENTOS"/>
    <s v="CAMINHÃO PIPA"/>
    <s v="OUTROS"/>
    <s v="41826312"/>
    <s v="AUTO POSTO JACARE"/>
    <s v="ACREUNA"/>
    <s v="GO"/>
    <s v="DIESEL S-10"/>
    <n v="403"/>
    <n v="3.66"/>
    <s v=" Km/L"/>
    <n v="29036"/>
    <n v="110.01"/>
    <n v="7.29"/>
    <n v="802.02"/>
    <s v="160461716"/>
    <s v="EXT - LUCCA JR"/>
    <s v="Planejamento Operaci"/>
    <s v="LUCCA JR"/>
    <m/>
    <d v="2026-04-16T00:00:00"/>
    <x v="0"/>
    <x v="1"/>
    <x v="11"/>
  </r>
  <r>
    <s v="QSW6J59"/>
    <m/>
    <s v="16/04/2026 17:10:11"/>
    <m/>
    <m/>
    <x v="28"/>
    <m/>
    <m/>
    <m/>
    <m/>
    <s v="AUTO POSTO JACARE"/>
    <m/>
    <m/>
    <s v="ARLA-32"/>
    <s v="-"/>
    <s v="-"/>
    <s v=" Km/L"/>
    <s v="-"/>
    <n v="24"/>
    <m/>
    <n v="79.22"/>
    <m/>
    <m/>
    <m/>
    <m/>
    <m/>
    <d v="2026-04-16T00:00:00"/>
    <x v="0"/>
    <x v="1"/>
    <x v="11"/>
  </r>
  <r>
    <s v="TFF5D72"/>
    <s v="60645800105143780"/>
    <s v="16/04/2026 17:35:16"/>
    <s v="95253"/>
    <s v="ANDRE AUGUSTO ARAUJO DE JESUS"/>
    <x v="2"/>
    <s v="Automóvel"/>
    <s v="ARGO"/>
    <s v="FIAT"/>
    <s v="45341508"/>
    <s v="POSTO ALTO DA SERRA"/>
    <s v="ITUMBIARA"/>
    <s v="GO"/>
    <s v="ETANOL COMUM"/>
    <n v="279"/>
    <n v="11.45"/>
    <s v=" Km/L"/>
    <n v="58182"/>
    <n v="24.36"/>
    <n v="4.2300000000000004"/>
    <n v="103.05"/>
    <s v="0"/>
    <s v="Planejamento Operaci"/>
    <s v="Planejamento Operaci"/>
    <s v="Operacional"/>
    <m/>
    <d v="2026-04-16T00:00:00"/>
    <x v="0"/>
    <x v="1"/>
    <x v="0"/>
  </r>
  <r>
    <s v="TGM4D76"/>
    <s v="60645800106437582"/>
    <s v="16/04/2026 18:42:27"/>
    <s v="33534"/>
    <s v="MARCOS ANTONIO MARCELINO DA SILVA"/>
    <x v="56"/>
    <s v="Caminhonete"/>
    <s v="FIORINO"/>
    <s v="FIAT"/>
    <s v="46286315"/>
    <s v="POSTO CENTRAL"/>
    <s v="BOM JESUS"/>
    <s v="GO"/>
    <s v="ETANOL COMUM"/>
    <n v="305"/>
    <n v="7.14"/>
    <s v=" Km/L"/>
    <n v="28726"/>
    <n v="42.69"/>
    <n v="4.9909999999999997"/>
    <n v="213.06"/>
    <s v="0"/>
    <s v="Planejamento Operaci"/>
    <s v="Planejamento Operaci"/>
    <s v="Operacional"/>
    <m/>
    <d v="2026-04-16T00:00:00"/>
    <x v="0"/>
    <x v="1"/>
    <x v="5"/>
  </r>
  <r>
    <s v="TFN3B64"/>
    <s v="60645800106437477"/>
    <s v="16/04/2026 19:01:42"/>
    <s v="10752"/>
    <s v="EDVALDO PEREIRA DE OLIVEIRA"/>
    <x v="47"/>
    <s v="EQUIPAMENTOS"/>
    <s v="AMBULANCIA"/>
    <s v="OUTROS"/>
    <s v="46286315"/>
    <s v="POSTO CENTRAL"/>
    <s v="BOM JESUS"/>
    <s v="GO"/>
    <s v="DIESEL S-10"/>
    <n v="192"/>
    <n v="6.02"/>
    <s v=" Km/L"/>
    <n v="8389"/>
    <n v="31.92"/>
    <n v="7.99"/>
    <n v="255.04"/>
    <s v="1"/>
    <s v="Planejamento Operaci"/>
    <s v="Planejamento Operaci"/>
    <s v="Operacional"/>
    <m/>
    <d v="2026-04-16T00:00:00"/>
    <x v="0"/>
    <x v="1"/>
    <x v="13"/>
  </r>
  <r>
    <s v="TFA5I89"/>
    <s v="60645800109268980"/>
    <s v="16/04/2026 19:05:39"/>
    <s v="70093"/>
    <s v="CLAUDSTONE DOS REIS MENDES JUNIOR"/>
    <x v="21"/>
    <s v="Automóvel"/>
    <s v="ARGO"/>
    <s v="FIAT"/>
    <s v="53016704"/>
    <s v="POSTO GATO PRETO"/>
    <s v="GOIANIA"/>
    <s v="GO"/>
    <s v="ETANOL COMUM"/>
    <n v="339"/>
    <n v="8.1999999999999993"/>
    <s v=" Km/L"/>
    <n v="24702"/>
    <n v="41.34"/>
    <n v="5.2409999999999997"/>
    <n v="216.65"/>
    <s v="864728"/>
    <s v="Planejamento Operaci"/>
    <s v="Planejamento Operaci"/>
    <s v="Operacional"/>
    <m/>
    <d v="2026-04-16T00:00:00"/>
    <x v="0"/>
    <x v="1"/>
    <x v="2"/>
  </r>
  <r>
    <s v="SQZ2J86"/>
    <s v="60645800106437760"/>
    <s v="16/04/2026 19:24:35"/>
    <s v="01318"/>
    <s v="JOAO BATISTA REIS"/>
    <x v="72"/>
    <s v="Caminhonete"/>
    <s v="SAVEIRO"/>
    <s v="VOLKSWAGEN"/>
    <s v="85314604"/>
    <s v="MB POSTOS"/>
    <s v="GOIANIA"/>
    <s v="GO"/>
    <s v="ETANOL COMUM"/>
    <n v="402"/>
    <n v="9.11"/>
    <s v=" Km/L"/>
    <n v="175038"/>
    <n v="44.13"/>
    <n v="4.99"/>
    <n v="220.21"/>
    <s v="0"/>
    <s v="EXT - KSE LOCAÇOES"/>
    <s v="Planejamento Operaci"/>
    <s v="INSPECAO"/>
    <m/>
    <d v="2026-04-16T00:00:00"/>
    <x v="0"/>
    <x v="1"/>
    <x v="12"/>
  </r>
  <r>
    <s v="TUW2D74"/>
    <s v="60645800105124310"/>
    <s v="16/04/2026 19:37:42"/>
    <s v="32823"/>
    <s v="GEOVANE FELIX DA CRUZ "/>
    <x v="35"/>
    <s v="Automóvel"/>
    <s v="CHEVROLET/S10 LS DD4"/>
    <s v="CHEVROLET"/>
    <s v="45364511"/>
    <s v="AUTO POSTO CERRADO 4"/>
    <s v="ITUMBIARA"/>
    <s v="GO"/>
    <s v="DIESEL S-10"/>
    <n v="957"/>
    <n v="13.74"/>
    <s v=" Km/L"/>
    <n v="141647"/>
    <n v="69.66"/>
    <n v="6.87"/>
    <n v="478.56"/>
    <s v="388433"/>
    <s v="Planejamento Operaci"/>
    <s v="Planejamento Operaci"/>
    <s v="Operacional"/>
    <m/>
    <d v="2026-04-16T00:00:00"/>
    <x v="0"/>
    <x v="1"/>
    <x v="12"/>
  </r>
  <r>
    <s v="TGA0B06"/>
    <s v="60645800106958060"/>
    <s v="16/04/2026 19:47:12"/>
    <s v="00933"/>
    <s v="GIULEY RIBEIRO DOS SANTOS"/>
    <x v="55"/>
    <s v="Caminhonete"/>
    <s v="FIORINO"/>
    <s v="FIAT"/>
    <s v="07674909"/>
    <s v="AUTO POSTO INDIARA"/>
    <s v="INDIARA"/>
    <s v="GO"/>
    <s v="ETANOL COMUM"/>
    <n v="268"/>
    <n v="5.98"/>
    <s v=" Km/L"/>
    <n v="30406"/>
    <n v="44.81"/>
    <n v="4.6900000000000004"/>
    <n v="210.16"/>
    <s v="13770"/>
    <s v="Planejamento Operaci"/>
    <s v="Planejamento Operaci"/>
    <s v="TI e Automação"/>
    <m/>
    <d v="2026-04-16T00:00:00"/>
    <x v="0"/>
    <x v="1"/>
    <x v="5"/>
  </r>
  <r>
    <s v="TTP5B47"/>
    <s v="60645800106472110"/>
    <s v="16/04/2026 20:27:29"/>
    <s v="03095"/>
    <s v="MICHELL ALMEIDA SANTANA"/>
    <x v="40"/>
    <s v="Caminhonete"/>
    <s v="SAVEIRO CS RB MF"/>
    <s v="VW"/>
    <s v="07674909"/>
    <s v="AUTO POSTO INDIARA"/>
    <s v="INDIARA"/>
    <s v="GO"/>
    <s v="ETANOL COMUM"/>
    <n v="292"/>
    <n v="8.0500000000000007"/>
    <s v=" Km/L"/>
    <n v="162211"/>
    <n v="36.26"/>
    <n v="4.6900000000000004"/>
    <n v="170.06"/>
    <s v="13771"/>
    <s v="EXT - KSE LOCAÇOES"/>
    <s v="Planejamento Operaci"/>
    <s v="KSE LOCAÇOES"/>
    <m/>
    <d v="2026-04-16T00:00:00"/>
    <x v="0"/>
    <x v="1"/>
    <x v="12"/>
  </r>
  <r>
    <s v="TTT2H95"/>
    <s v="60645800106472477"/>
    <s v="16/04/2026 20:37:52"/>
    <s v="05208"/>
    <s v="CHARLES ROSA"/>
    <x v="63"/>
    <s v="Caminhonete"/>
    <s v="SAVEIRO CS RB MF"/>
    <s v="VW"/>
    <s v="45308900"/>
    <s v="POSTO LUPATINI"/>
    <s v="SANTO ANTONIO DA BARRA"/>
    <s v="GO"/>
    <s v="ETANOL COMUM"/>
    <n v="390"/>
    <n v="10.119999999999999"/>
    <s v=" Km/L"/>
    <n v="143872"/>
    <n v="38.53"/>
    <n v="4.8899999999999997"/>
    <n v="188.41"/>
    <s v="0"/>
    <s v="EXT - KSE LOCAÇOES"/>
    <s v="Planejamento Operaci"/>
    <s v="KSE LOCAÇOES"/>
    <m/>
    <d v="2026-04-16T00:00:00"/>
    <x v="0"/>
    <x v="1"/>
    <x v="12"/>
  </r>
  <r>
    <s v="TGC9A34"/>
    <s v="60645800106437250"/>
    <s v="16/04/2026 21:01:06"/>
    <s v="05808"/>
    <s v="CARLOS EDUARDO ANTUNES OLIVEIRA"/>
    <x v="48"/>
    <s v="EQUIPAMENTOS"/>
    <s v="AMBULANCIA"/>
    <s v="OUTROS"/>
    <s v="53081700"/>
    <s v="POSTO Z   Z SANTA MA"/>
    <s v="GUAPO"/>
    <s v="GO"/>
    <s v="DIESEL S-10"/>
    <n v="222"/>
    <n v="5.55"/>
    <s v=" Km/L"/>
    <n v="18787"/>
    <n v="39.99"/>
    <n v="7.09"/>
    <n v="283.52999999999997"/>
    <s v="0"/>
    <s v="Planejamento Operaci"/>
    <s v="Planejamento Operaci"/>
    <s v="Operacional"/>
    <m/>
    <d v="2026-04-16T00:00:00"/>
    <x v="0"/>
    <x v="1"/>
    <x v="13"/>
  </r>
  <r>
    <s v="TLO0E87"/>
    <s v="60645800106184255"/>
    <s v="16/04/2026 21:22:01"/>
    <s v="99045"/>
    <s v="SIDNEY DA COSTA RODRIGUES_x0009__x0009__x0009__x0009_"/>
    <x v="43"/>
    <s v="EQUIPAMENTOS"/>
    <s v="GUINCHO LEVE"/>
    <s v="EQUIPAMENTO"/>
    <s v="53081700"/>
    <s v="POSTO Z   Z SANTA MA"/>
    <s v="GUAPO"/>
    <s v="GO"/>
    <s v="DIESEL S-10"/>
    <n v="265"/>
    <n v="5.76"/>
    <s v=" Km/L"/>
    <n v="44829"/>
    <n v="46.03"/>
    <n v="7.09"/>
    <n v="326.37"/>
    <s v="0"/>
    <s v="EXT - LUCCA JR"/>
    <s v="Planejamento Operaci"/>
    <s v="LUCCA JR"/>
    <m/>
    <d v="2026-04-16T00:00:00"/>
    <x v="0"/>
    <x v="1"/>
    <x v="11"/>
  </r>
  <r>
    <s v="TLO0E87"/>
    <m/>
    <s v="16/04/2026 21:23:58"/>
    <m/>
    <m/>
    <x v="43"/>
    <m/>
    <m/>
    <m/>
    <m/>
    <s v="POSTO Z   Z SANTA MA"/>
    <m/>
    <m/>
    <s v="ARLA-32"/>
    <s v="-"/>
    <s v="-"/>
    <s v=" Km/L"/>
    <s v="-"/>
    <n v="4.33"/>
    <m/>
    <n v="21.15"/>
    <m/>
    <m/>
    <m/>
    <m/>
    <m/>
    <d v="2026-04-16T00:00:00"/>
    <x v="0"/>
    <x v="1"/>
    <x v="11"/>
  </r>
  <r>
    <s v="TJP1H27"/>
    <s v="60645800106439607"/>
    <s v="16/04/2026 21:46:45"/>
    <s v="02910"/>
    <s v="EMERSON CRISTIANO DA SILVEIRA"/>
    <x v="58"/>
    <s v="EQUIPAMENTOS"/>
    <s v="GUINCHO LEVE"/>
    <s v="EQUIPAMENTO"/>
    <s v="07674909"/>
    <s v="AUTO POSTO INDIARA"/>
    <s v="INDIARA"/>
    <s v="GO"/>
    <s v="DIESEL S-10"/>
    <n v="209"/>
    <n v="5.16"/>
    <s v=" Km/L"/>
    <n v="24727"/>
    <n v="40.479999999999997"/>
    <n v="7.29"/>
    <n v="295.10000000000002"/>
    <s v="13774"/>
    <s v="EXT - LUCCA JR"/>
    <s v="Planejamento Operaci"/>
    <s v="LUCCA JR"/>
    <m/>
    <d v="2026-04-16T00:00:00"/>
    <x v="0"/>
    <x v="1"/>
    <x v="11"/>
  </r>
  <r>
    <s v="TTS4A16"/>
    <s v="60645800108788589"/>
    <s v="16/04/2026 22:21:54"/>
    <s v="70267"/>
    <s v="DOUGLAS VASCONCELOS MOURA"/>
    <x v="32"/>
    <s v="Caminhonete"/>
    <s v="Caminhonete S10"/>
    <s v="CHEVROLET"/>
    <s v="69494411"/>
    <s v="REDE MARAJO RIO VERD"/>
    <s v="RIO VERDE"/>
    <s v="GO"/>
    <s v="DIESEL S-10"/>
    <n v="1015"/>
    <n v="14.51"/>
    <s v=" Km/L"/>
    <n v="75063"/>
    <n v="69.930000000000007"/>
    <n v="7.19"/>
    <n v="502.8"/>
    <s v="70267348142"/>
    <s v="Planejamento Operaci"/>
    <s v="Planejamento Operaci"/>
    <s v="INSPECAO"/>
    <m/>
    <d v="2026-04-16T00:00:00"/>
    <x v="0"/>
    <x v="1"/>
    <x v="12"/>
  </r>
  <r>
    <s v="TFV8C74"/>
    <s v="60645800106437299"/>
    <s v="16/04/2026 22:26:01"/>
    <s v="70145"/>
    <s v="LUCAS HENRIQUE MAGALHAES DE SOUZA "/>
    <x v="34"/>
    <s v="Automóvel"/>
    <s v="AMBULANCIA"/>
    <s v="VOLKSWAGEN"/>
    <s v="07674909"/>
    <s v="AUTO POSTO INDIARA"/>
    <s v="INDIARA"/>
    <s v="GO"/>
    <s v="DIESEL S-10"/>
    <n v="211"/>
    <n v="5.87"/>
    <s v=" Km/L"/>
    <n v="17910"/>
    <n v="35.950000000000003"/>
    <n v="7.29"/>
    <n v="262.08"/>
    <s v="13776"/>
    <s v="Planejamento Operaci"/>
    <s v="Planejamento Operaci"/>
    <s v="RESGATE"/>
    <m/>
    <d v="2026-04-16T00:00:00"/>
    <x v="0"/>
    <x v="1"/>
    <x v="13"/>
  </r>
  <r>
    <s v="TUQ2H91"/>
    <s v="60645800107558597"/>
    <s v="16/04/2026 23:50:17"/>
    <s v="82380"/>
    <s v="ENILSON DE SOUSA CAETANO"/>
    <x v="66"/>
    <s v="Caminhonete"/>
    <s v="SAVEIRO CD RB MF"/>
    <s v="VOLKSWAGEN"/>
    <s v="53081700"/>
    <s v="POSTO Z   Z SANTA MA"/>
    <s v="GUAPO"/>
    <s v="GO"/>
    <s v="ETANOL COMUM"/>
    <n v="397"/>
    <n v="9.34"/>
    <s v=" Km/L"/>
    <n v="44689"/>
    <n v="42.52"/>
    <n v="4.1900000000000004"/>
    <n v="178.17"/>
    <s v="0"/>
    <s v="EXT - KSE LOCAÇOES"/>
    <s v="Planejamento Operaci"/>
    <s v="KSE LOCAÇOES"/>
    <m/>
    <d v="2026-04-16T00:00:00"/>
    <x v="0"/>
    <x v="1"/>
    <x v="12"/>
  </r>
  <r>
    <s v="TUG2C45"/>
    <s v="60645800106437770"/>
    <s v="17/04/2026 00:27:18"/>
    <s v="80560"/>
    <s v="EDMAR PEREIRA COSTA"/>
    <x v="54"/>
    <s v="Utilitário"/>
    <s v="SAVEIRO"/>
    <s v="FIAT"/>
    <s v="81889412"/>
    <s v="POSTO ZERO UM"/>
    <s v="RIO VERDE"/>
    <s v="GO"/>
    <s v="ETANOL COMUM"/>
    <n v="382"/>
    <n v="10.17"/>
    <s v=" Km/L"/>
    <n v="157794"/>
    <n v="37.56"/>
    <n v="4.99"/>
    <n v="187.42"/>
    <s v="1"/>
    <s v="EXT - KSE LOCAÇOES"/>
    <s v="Planejamento Operaci"/>
    <s v="KSE LOCAÇOES"/>
    <m/>
    <d v="2026-04-17T00:00:00"/>
    <x v="0"/>
    <x v="1"/>
    <x v="12"/>
  </r>
  <r>
    <s v="TTY2C25"/>
    <s v="60645800106472430"/>
    <s v="17/04/2026 00:44:51"/>
    <s v="36470"/>
    <s v="JOÃO BATISTA DA SILVA"/>
    <x v="38"/>
    <s v="Caminhonete"/>
    <s v="SAVEIRO CS RB MF"/>
    <s v="VW"/>
    <s v="45341508"/>
    <s v="POSTO ALTO DA SERRA"/>
    <s v="ITUMBIARA"/>
    <s v="GO"/>
    <s v="ETANOL COMUM"/>
    <n v="443"/>
    <n v="10.59"/>
    <s v=" Km/L"/>
    <n v="141230"/>
    <n v="41.85"/>
    <n v="4.2300000000000004"/>
    <n v="177.03"/>
    <s v="0"/>
    <s v="EXT - KSE LOCAÇOES"/>
    <s v="Planejamento Operaci"/>
    <s v="KSE LOCAÇOES"/>
    <m/>
    <d v="2026-04-17T00:00:00"/>
    <x v="0"/>
    <x v="1"/>
    <x v="12"/>
  </r>
  <r>
    <s v="SQZ2J86"/>
    <s v="60645800106437760"/>
    <s v="17/04/2026 01:27:34"/>
    <s v="32871"/>
    <s v="JOSE RICARDO SOUZA SILVA"/>
    <x v="72"/>
    <s v="Caminhonete"/>
    <s v="SAVEIRO"/>
    <s v="VOLKSWAGEN"/>
    <s v="85314604"/>
    <s v="MB POSTOS"/>
    <s v="GOIANIA"/>
    <s v="GO"/>
    <s v="ETANOL COMUM"/>
    <n v="314"/>
    <n v="11.19"/>
    <s v=" Km/L"/>
    <n v="175352"/>
    <n v="28.07"/>
    <n v="4.99"/>
    <n v="140.07"/>
    <s v="0"/>
    <s v="EXT - KSE LOCAÇOES"/>
    <s v="Planejamento Operaci"/>
    <s v="INSPECAO"/>
    <m/>
    <d v="2026-04-17T00:00:00"/>
    <x v="0"/>
    <x v="1"/>
    <x v="12"/>
  </r>
  <r>
    <s v="TTR3A31"/>
    <s v="60645800106472404"/>
    <s v="17/04/2026 02:38:04"/>
    <s v="75150"/>
    <s v="PETTERSON PERIS BENJAMIN"/>
    <x v="53"/>
    <s v="Caminhonete"/>
    <s v="SAVEIRO CS RB MF"/>
    <s v="VW"/>
    <s v="46209914"/>
    <s v="DECIO RIO VERDE"/>
    <s v="RIO VERDE"/>
    <s v="GO"/>
    <s v="ETANOL COMUM"/>
    <n v="377"/>
    <n v="9.2799999999999994"/>
    <s v=" Km/L"/>
    <n v="150232"/>
    <n v="40.630000000000003"/>
    <n v="4.79"/>
    <n v="194.62"/>
    <s v="202604170237"/>
    <s v="EXT - KSE LOCAÇOES"/>
    <s v="Planejamento Operaci"/>
    <s v="KSE LOCAÇOES"/>
    <m/>
    <d v="2026-04-17T00:00:00"/>
    <x v="0"/>
    <x v="1"/>
    <x v="12"/>
  </r>
  <r>
    <s v="TTV4H65"/>
    <s v="60645800107557973"/>
    <s v="17/04/2026 04:48:31"/>
    <s v="07583"/>
    <s v="DAVID BORGES DOS SANTOS"/>
    <x v="65"/>
    <s v="Caminhonete"/>
    <s v="SAVEIRO CD RB MF"/>
    <s v="VOLKSWAGEN"/>
    <s v="07674909"/>
    <s v="AUTO POSTO INDIARA"/>
    <s v="INDIARA"/>
    <s v="GO"/>
    <s v="ETANOL COMUM"/>
    <n v="503"/>
    <n v="10.72"/>
    <s v=" Km/L"/>
    <n v="56229"/>
    <n v="46.91"/>
    <n v="4.6900000000000004"/>
    <n v="220.01"/>
    <s v="13778"/>
    <s v="EXT - KSE LOCAÇOES"/>
    <s v="Planejamento Operaci"/>
    <s v="KSE LOCAÇOES"/>
    <m/>
    <d v="2026-04-17T00:00:00"/>
    <x v="0"/>
    <x v="1"/>
    <x v="12"/>
  </r>
  <r>
    <s v="TTP5B47"/>
    <s v="60645800106472110"/>
    <s v="17/04/2026 06:06:28"/>
    <s v="03095"/>
    <s v="MICHELL ALMEIDA SANTANA"/>
    <x v="40"/>
    <s v="Caminhonete"/>
    <s v="SAVEIRO CS RB MF"/>
    <s v="VW"/>
    <s v="75331801"/>
    <s v="DECIO CEZARINA"/>
    <s v="CEZARINA"/>
    <s v="GO"/>
    <s v="ETANOL COMUM"/>
    <n v="425"/>
    <n v="11.01"/>
    <s v=" Km/L"/>
    <n v="162636"/>
    <n v="38.6"/>
    <n v="4.6900000000000004"/>
    <n v="181.03"/>
    <s v="202604170605"/>
    <s v="EXT - KSE LOCAÇOES"/>
    <s v="Planejamento Operaci"/>
    <s v="KSE LOCAÇOES"/>
    <m/>
    <d v="2026-04-17T00:00:00"/>
    <x v="0"/>
    <x v="1"/>
    <x v="12"/>
  </r>
  <r>
    <s v="TFD2J89"/>
    <s v="60645800105143710"/>
    <s v="17/04/2026 06:13:14"/>
    <s v="87954"/>
    <s v="DANIEL GONÇALVES"/>
    <x v="0"/>
    <s v="Automóvel"/>
    <s v="ARGO"/>
    <s v="FIAT"/>
    <s v="13335016"/>
    <s v="POSTO TREVO"/>
    <s v="RIO VERDE"/>
    <s v="GO"/>
    <s v="ETANOL COMUM"/>
    <n v="344"/>
    <n v="10.43"/>
    <s v=" Km/L"/>
    <n v="29159"/>
    <n v="32.979999999999997"/>
    <n v="4.9909999999999997"/>
    <n v="164.61"/>
    <s v="170422350"/>
    <s v="Planejamento Operaci"/>
    <s v="Planejamento Operaci"/>
    <s v="Operacional"/>
    <m/>
    <d v="2026-04-17T00:00:00"/>
    <x v="0"/>
    <x v="1"/>
    <x v="0"/>
  </r>
  <r>
    <s v="TUG2C45"/>
    <s v="60645800106437770"/>
    <s v="17/04/2026 06:24:26"/>
    <s v="80560"/>
    <s v="EDMAR PEREIRA COSTA"/>
    <x v="54"/>
    <s v="Utilitário"/>
    <s v="SAVEIRO"/>
    <s v="FIAT"/>
    <s v="81889412"/>
    <s v="POSTO ZERO UM"/>
    <s v="RIO VERDE"/>
    <s v="GO"/>
    <s v="ETANOL COMUM"/>
    <n v="281"/>
    <n v="7.9"/>
    <s v=" Km/L"/>
    <n v="158075"/>
    <n v="35.56"/>
    <n v="4.99"/>
    <n v="177.44"/>
    <s v="2"/>
    <s v="EXT - KSE LOCAÇOES"/>
    <s v="Planejamento Operaci"/>
    <s v="KSE LOCAÇOES"/>
    <m/>
    <d v="2026-04-17T00:00:00"/>
    <x v="0"/>
    <x v="1"/>
    <x v="12"/>
  </r>
  <r>
    <s v="TFI3B19"/>
    <s v="60645800105926941"/>
    <s v="17/04/2026 06:36:48"/>
    <s v="03102"/>
    <s v="EDES GONÇALVES DA SILVA"/>
    <x v="4"/>
    <s v="Automóvel"/>
    <s v="ARGO"/>
    <s v="FIAT"/>
    <s v="13308211"/>
    <s v="P. BANDEIRANTES"/>
    <s v="RIO VERDE"/>
    <s v="GO"/>
    <s v="ETANOL COMUM"/>
    <n v="346"/>
    <n v="12.13"/>
    <s v=" Km/L"/>
    <n v="99503"/>
    <n v="28.52"/>
    <n v="4.79"/>
    <n v="136.61000000000001"/>
    <s v="170423538"/>
    <s v="Planejamento Operaci"/>
    <s v="Planejamento Operaci"/>
    <s v="Operacional"/>
    <m/>
    <d v="2026-04-17T00:00:00"/>
    <x v="0"/>
    <x v="1"/>
    <x v="0"/>
  </r>
  <r>
    <s v="RCS4P30"/>
    <s v="60645800105124185"/>
    <s v="17/04/2026 06:51:30"/>
    <s v="05615"/>
    <s v="HEVERTON MAGALHAES DE MELO"/>
    <x v="19"/>
    <s v="Utilitário"/>
    <s v="ROÇADEIRAS"/>
    <s v="FIAT"/>
    <s v="41826312"/>
    <s v="AUTO POSTO JACARE"/>
    <s v="ACREUNA"/>
    <s v="GO"/>
    <s v="GASOLINA COMUM"/>
    <n v="0"/>
    <n v="0"/>
    <s v=" Km/L"/>
    <n v="0"/>
    <n v="21.03"/>
    <n v="6.66"/>
    <n v="140.07"/>
    <s v="170424585"/>
    <s v="EXT - SAO PEDRO"/>
    <s v="Planejamento Operaci"/>
    <s v="SAO PEDRO"/>
    <m/>
    <d v="2026-04-17T00:00:00"/>
    <x v="0"/>
    <x v="1"/>
    <x v="7"/>
  </r>
  <r>
    <s v="TFP3B22"/>
    <s v="60645800105143720"/>
    <s v="17/04/2026 07:00:36"/>
    <s v="02769"/>
    <s v="ANDRE LUIS PAULINO"/>
    <x v="6"/>
    <s v="Automóvel"/>
    <s v="ARGO"/>
    <s v="FIAT"/>
    <s v="64191102"/>
    <s v="AUTO POSTO PIRETT"/>
    <s v="GOIATUBA"/>
    <s v="GO"/>
    <s v="ETANOL COMUM"/>
    <n v="291"/>
    <n v="8.82"/>
    <s v=" Km/L"/>
    <n v="63047"/>
    <n v="33"/>
    <n v="5.09"/>
    <n v="167.97"/>
    <s v="1"/>
    <s v="Planejamento Operaci"/>
    <s v="Planejamento Operaci"/>
    <s v="Operacional"/>
    <m/>
    <d v="2026-04-17T00:00:00"/>
    <x v="0"/>
    <x v="1"/>
    <x v="4"/>
  </r>
  <r>
    <s v="RCJ8I11"/>
    <s v="60645800106437710"/>
    <s v="17/04/2026 07:13:19"/>
    <s v="94989"/>
    <s v="THOMAS HARLLESSON CARNEIRO FARIAS"/>
    <x v="69"/>
    <s v="Caminhonete"/>
    <s v="STRADA"/>
    <s v="FIAT"/>
    <s v="13342911"/>
    <s v="SANTA HELENA DE GOIAS"/>
    <s v="SANTA HELENA DE GOIAS"/>
    <s v="GO"/>
    <s v="ETANOL COMUM"/>
    <n v="483"/>
    <n v="11.24"/>
    <s v=" Km/L"/>
    <n v="51301"/>
    <n v="42.97"/>
    <n v="4.99"/>
    <n v="214.42"/>
    <s v="1776420753"/>
    <s v="Planejamento Operaci"/>
    <s v="Planejamento Operaci"/>
    <s v="TI e Automação"/>
    <m/>
    <d v="2026-04-17T00:00:00"/>
    <x v="0"/>
    <x v="1"/>
    <x v="5"/>
  </r>
  <r>
    <s v="TFX7J72"/>
    <s v="60645800105836505"/>
    <s v="17/04/2026 07:46:18"/>
    <s v="03126"/>
    <s v="PEDRO PAULO SILVA SANTOS"/>
    <x v="11"/>
    <s v="Automóvel"/>
    <s v="ARGO"/>
    <s v="FIAT"/>
    <s v="81820900"/>
    <s v="AUTO POSTO KR 06"/>
    <s v="RIO VERDE"/>
    <s v="GO"/>
    <s v="ETANOL COMUM"/>
    <n v="294"/>
    <n v="8.2899999999999991"/>
    <s v=" Km/L"/>
    <n v="76909"/>
    <n v="35.479999999999997"/>
    <n v="4.6909999999999998"/>
    <n v="166.43"/>
    <s v="170427932"/>
    <s v="Planejamento Operaci"/>
    <s v="Planejamento Operaci"/>
    <s v="Operacional"/>
    <m/>
    <d v="2026-04-17T00:00:00"/>
    <x v="0"/>
    <x v="1"/>
    <x v="4"/>
  </r>
  <r>
    <s v="TFS3C72"/>
    <s v="60645800105143738"/>
    <s v="17/04/2026 07:50:56"/>
    <s v="00271"/>
    <s v="HEDER OLIVEIRA SANTANA"/>
    <x v="9"/>
    <s v="Automóvel"/>
    <s v="ARGO"/>
    <s v="FIAT"/>
    <s v="13308211"/>
    <s v="P. BANDEIRANTES"/>
    <s v="RIO VERDE"/>
    <s v="GO"/>
    <s v="ETANOL COMUM"/>
    <n v="287"/>
    <n v="7.1"/>
    <s v=" Km/L"/>
    <n v="96835"/>
    <n v="40.42"/>
    <n v="4.79"/>
    <n v="193.61"/>
    <s v="170428037"/>
    <s v="Planejamento Operaci"/>
    <s v="Planejamento Operaci"/>
    <s v="Operacional"/>
    <m/>
    <d v="2026-04-17T00:00:00"/>
    <x v="0"/>
    <x v="1"/>
    <x v="4"/>
  </r>
  <r>
    <s v="RBP0A22"/>
    <s v="60645800106437700"/>
    <s v="17/04/2026 08:24:43"/>
    <s v="70721"/>
    <s v="PAULO HENRIQUE SILVA COSTA"/>
    <x v="68"/>
    <s v="Utilitário"/>
    <s v="STRADA"/>
    <s v="FIAT"/>
    <s v="92220505"/>
    <s v="AUTO POSTO ARAGUAIA"/>
    <s v="ACREUNA"/>
    <s v="GO"/>
    <s v="ETANOL COMUM"/>
    <n v="354"/>
    <n v="7.61"/>
    <s v=" Km/L"/>
    <n v="57804"/>
    <n v="46.53"/>
    <n v="4.7610000000000001"/>
    <n v="221.51"/>
    <s v="0"/>
    <s v="Planejamento Operaci"/>
    <s v="Planejamento Operaci"/>
    <s v="TI e Automação"/>
    <m/>
    <d v="2026-04-17T00:00:00"/>
    <x v="0"/>
    <x v="1"/>
    <x v="5"/>
  </r>
  <r>
    <s v="EJV0H01"/>
    <s v="60645800106437809"/>
    <s v="17/04/2026 08:29:01"/>
    <s v="21706"/>
    <s v="LUIZ MARCELO NEVES"/>
    <x v="19"/>
    <s v="Caminhão"/>
    <s v="TECTOR"/>
    <s v="IVECO"/>
    <s v="81889412"/>
    <s v="POSTO ZERO UM"/>
    <s v="RIO VERDE"/>
    <s v="GO"/>
    <s v="DIESEL S-10"/>
    <n v="0"/>
    <n v="0"/>
    <s v=" Km/L"/>
    <n v="0"/>
    <n v="227.7"/>
    <n v="7.29"/>
    <n v="1659.96"/>
    <s v="1"/>
    <s v="EXT - SAO PEDRO"/>
    <s v="Planejamento Operaci"/>
    <s v="SAO PEDRO"/>
    <m/>
    <d v="2026-04-17T00:00:00"/>
    <x v="0"/>
    <x v="1"/>
    <x v="7"/>
  </r>
  <r>
    <s v="TGL2B04"/>
    <s v="60645800106437315"/>
    <s v="17/04/2026 08:37:52"/>
    <s v="00951"/>
    <s v="HUGO HENRIQUE OLIVEIRA ROSA"/>
    <x v="45"/>
    <s v="EQUIPAMENTOS"/>
    <s v="AMBULANCIA"/>
    <s v="OUTROS"/>
    <s v="41826312"/>
    <s v="AUTO POSTO JACARE"/>
    <s v="ACREUNA"/>
    <s v="GO"/>
    <s v="DIESEL S-10"/>
    <n v="97"/>
    <n v="5.45"/>
    <s v=" Km/L"/>
    <n v="10620"/>
    <n v="17.809999999999999"/>
    <n v="7.2930000000000001"/>
    <n v="129.88999999999999"/>
    <s v="170430965"/>
    <s v="Planejamento Operaci"/>
    <s v="Planejamento Operaci"/>
    <s v="Operacional"/>
    <m/>
    <d v="2026-04-17T00:00:00"/>
    <x v="0"/>
    <x v="1"/>
    <x v="13"/>
  </r>
  <r>
    <s v="SDJ8D65"/>
    <s v="60645800105555897"/>
    <s v="17/04/2026 08:47:17"/>
    <s v="04126"/>
    <s v="LEONARDO ARAUJO LAPERCHE "/>
    <x v="22"/>
    <s v="Caminhonete"/>
    <s v="RAMPAGE"/>
    <s v="RAM"/>
    <s v="31860311"/>
    <s v="POSTO CAPIM DOURADO"/>
    <s v="GOIANIA"/>
    <s v="GO"/>
    <s v="GASOLINA COMUM"/>
    <n v="16"/>
    <n v="0.72"/>
    <s v=" Km/L"/>
    <n v="33428"/>
    <n v="22.09"/>
    <n v="7.0910000000000002"/>
    <n v="156.63"/>
    <s v="198127"/>
    <s v="Planejamento Operaci"/>
    <s v="Planejamento Operaci"/>
    <s v="Operacional"/>
    <m/>
    <d v="2026-04-17T00:00:00"/>
    <x v="0"/>
    <x v="1"/>
    <x v="8"/>
  </r>
  <r>
    <s v="JHQ4B46"/>
    <s v="60645800105124177"/>
    <s v="17/04/2026 08:56:04"/>
    <s v="43356"/>
    <s v="JOSE ALECRIM DA SILVA"/>
    <x v="19"/>
    <s v="Caminhão"/>
    <s v="17-220/17-220"/>
    <s v="VW"/>
    <s v="07660207"/>
    <s v="MARAJO APARECIDA DE GOIANIA"/>
    <s v="APARECIDA DE GOIANIA"/>
    <s v="GO"/>
    <s v="DIESEL COMUM"/>
    <n v="0"/>
    <n v="0"/>
    <s v=" Km/L"/>
    <n v="0"/>
    <n v="236.67"/>
    <n v="7.19"/>
    <n v="1701.66"/>
    <s v="0"/>
    <s v="EXT - SAO PEDRO"/>
    <s v="Planejamento Operaci"/>
    <s v="SAO PEDRO"/>
    <m/>
    <d v="2026-04-17T00:00:00"/>
    <x v="0"/>
    <x v="1"/>
    <x v="7"/>
  </r>
  <r>
    <s v="TER4970"/>
    <s v="60645800105124339"/>
    <s v="17/04/2026 09:16:37"/>
    <s v="52247"/>
    <s v="CARLOS ALBERTO DO ROSARIO"/>
    <x v="19"/>
    <s v="EQUIPAMENTOS"/>
    <s v="RETROESCAVADEIRA"/>
    <s v="CATERPILLAR"/>
    <s v="07674909"/>
    <s v="AUTO POSTO INDIARA"/>
    <s v="INDIARA"/>
    <s v="GO"/>
    <s v="DIESEL COMUM"/>
    <n v="0"/>
    <n v="0"/>
    <s v=" Km/L"/>
    <n v="0"/>
    <n v="200.09"/>
    <n v="7.39"/>
    <n v="1478.67"/>
    <s v="13782"/>
    <s v="EXT - SAO PEDRO"/>
    <s v="Planejamento Operaci"/>
    <s v="SAO PEDRO"/>
    <m/>
    <d v="2026-04-17T00:00:00"/>
    <x v="0"/>
    <x v="1"/>
    <x v="7"/>
  </r>
  <r>
    <s v="TTT2H95"/>
    <s v="60645800106472477"/>
    <s v="17/04/2026 09:41:07"/>
    <s v="46440"/>
    <s v="PAULO SOUSA DIAS"/>
    <x v="63"/>
    <s v="Caminhonete"/>
    <s v="SAVEIRO CS RB MF"/>
    <s v="VW"/>
    <s v="45308900"/>
    <s v="POSTO LUPATINI"/>
    <s v="SANTO ANTONIO DA BARRA"/>
    <s v="GO"/>
    <s v="ETANOL COMUM"/>
    <n v="466"/>
    <n v="10.02"/>
    <s v=" Km/L"/>
    <n v="144338"/>
    <n v="46.52"/>
    <n v="4.8899999999999997"/>
    <n v="227.48"/>
    <s v="0"/>
    <s v="EXT - KSE LOCAÇOES"/>
    <s v="Planejamento Operaci"/>
    <s v="KSE LOCAÇOES"/>
    <m/>
    <d v="2026-04-17T00:00:00"/>
    <x v="0"/>
    <x v="1"/>
    <x v="12"/>
  </r>
  <r>
    <s v="TTG6C15"/>
    <s v="60645800106437736"/>
    <s v="17/04/2026 10:28:04"/>
    <s v="71805"/>
    <s v="MURILO SOUZA BERNARDES"/>
    <x v="64"/>
    <s v="Utilitário"/>
    <s v="SAVEIRO"/>
    <s v="FIAT"/>
    <s v="31803903"/>
    <s v="BOM SUCESSO AUTO POSTO  24 HS"/>
    <s v="GOIANIA"/>
    <s v="GO"/>
    <s v="ETANOL COMUM"/>
    <n v="165"/>
    <n v="6"/>
    <s v=" Km/L"/>
    <n v="45577"/>
    <n v="27.48"/>
    <n v="5.57"/>
    <n v="153.06"/>
    <s v="1280754"/>
    <s v="EXT - KSE LOCAÇOES"/>
    <s v="Planejamento Operaci"/>
    <s v="KSE LOCAÇOES"/>
    <m/>
    <d v="2026-04-17T00:00:00"/>
    <x v="0"/>
    <x v="1"/>
    <x v="1"/>
  </r>
  <r>
    <s v="SQZ2J86"/>
    <s v="60645800106437760"/>
    <s v="17/04/2026 11:00:56"/>
    <s v="93324"/>
    <s v="PAULO ROBERTO BALBINO FERREIRA"/>
    <x v="72"/>
    <s v="Caminhonete"/>
    <s v="SAVEIRO"/>
    <s v="VOLKSWAGEN"/>
    <s v="85314604"/>
    <s v="MB POSTOS"/>
    <s v="GOIANIA"/>
    <s v="GO"/>
    <s v="GASOLINA COMUM"/>
    <n v="206"/>
    <n v="41.2"/>
    <s v=" Km/L"/>
    <n v="175558"/>
    <n v="5"/>
    <n v="6.99"/>
    <n v="34.950000000000003"/>
    <s v="1"/>
    <s v="EXT - KSE LOCAÇOES"/>
    <s v="Planejamento Operaci"/>
    <s v="INSPECAO"/>
    <m/>
    <d v="2026-04-17T00:00:00"/>
    <x v="0"/>
    <x v="1"/>
    <x v="12"/>
  </r>
  <r>
    <s v="TUQ2H91"/>
    <s v="60645800107558597"/>
    <s v="17/04/2026 11:01:03"/>
    <s v="93910"/>
    <s v="DIVINO AVELINO DOS SANTOS"/>
    <x v="66"/>
    <s v="Caminhonete"/>
    <s v="SAVEIRO CD RB MF"/>
    <s v="VOLKSWAGEN"/>
    <s v="69442211"/>
    <s v="POSTO SUDOESTE"/>
    <s v="GUAPO"/>
    <s v="GO"/>
    <s v="ETANOL COMUM"/>
    <n v="563"/>
    <n v="11.86"/>
    <s v=" Km/L"/>
    <n v="45252"/>
    <n v="47.48"/>
    <n v="4.1900000000000004"/>
    <n v="198.96"/>
    <s v="0"/>
    <s v="EXT - KSE LOCAÇOES"/>
    <s v="Planejamento Operaci"/>
    <s v="KSE LOCAÇOES"/>
    <m/>
    <d v="2026-04-17T00:00:00"/>
    <x v="0"/>
    <x v="1"/>
    <x v="12"/>
  </r>
  <r>
    <s v="TTR3A31"/>
    <s v="60645800106472404"/>
    <s v="17/04/2026 11:38:01"/>
    <s v="06404"/>
    <s v="FABIO BERNARDINO DA SILVA"/>
    <x v="53"/>
    <s v="Caminhonete"/>
    <s v="SAVEIRO CS RB MF"/>
    <s v="VW"/>
    <s v="46209914"/>
    <s v="DECIO RIO VERDE"/>
    <s v="RIO VERDE"/>
    <s v="GO"/>
    <s v="ETANOL COMUM"/>
    <n v="360"/>
    <n v="9.41"/>
    <s v=" Km/L"/>
    <n v="150592"/>
    <n v="38.24"/>
    <n v="4.79"/>
    <n v="183.17"/>
    <s v="202604171137"/>
    <s v="EXT - KSE LOCAÇOES"/>
    <s v="Planejamento Operaci"/>
    <s v="KSE LOCAÇOES"/>
    <m/>
    <d v="2026-04-17T00:00:00"/>
    <x v="0"/>
    <x v="1"/>
    <x v="12"/>
  </r>
  <r>
    <s v="SQZ2J86"/>
    <s v="60645800106437760"/>
    <s v="17/04/2026 11:44:15"/>
    <s v="93324"/>
    <s v="PAULO ROBERTO BALBINO FERREIRA"/>
    <x v="72"/>
    <s v="Caminhonete"/>
    <s v="SAVEIRO"/>
    <s v="VOLKSWAGEN"/>
    <s v="75331003"/>
    <s v="SUPERVIA LAGOA"/>
    <s v="RIO VERDE"/>
    <s v="GO"/>
    <s v="ETANOL COMUM"/>
    <n v="35"/>
    <n v="0.73"/>
    <s v=" Km/L"/>
    <n v="175593"/>
    <n v="47.86"/>
    <n v="4.59"/>
    <n v="219.68"/>
    <s v="0"/>
    <s v="EXT - KSE LOCAÇOES"/>
    <s v="Planejamento Operaci"/>
    <s v="INSPECAO"/>
    <m/>
    <d v="2026-04-17T00:00:00"/>
    <x v="0"/>
    <x v="1"/>
    <x v="12"/>
  </r>
  <r>
    <s v="TTV4H65"/>
    <s v="60645800107557973"/>
    <s v="17/04/2026 12:34:42"/>
    <s v="52982"/>
    <s v="ROBERTO ANTONIO DE MELO"/>
    <x v="65"/>
    <s v="Caminhonete"/>
    <s v="SAVEIRO CD RB MF"/>
    <s v="VOLKSWAGEN"/>
    <s v="41826312"/>
    <s v="AUTO POSTO JACARE"/>
    <s v="ACREUNA"/>
    <s v="GO"/>
    <s v="ETANOL COMUM"/>
    <n v="362"/>
    <n v="8.51"/>
    <s v=" Km/L"/>
    <n v="56591"/>
    <n v="42.54"/>
    <n v="4.7910000000000004"/>
    <n v="203.81"/>
    <s v="170445172"/>
    <s v="EXT - KSE LOCAÇOES"/>
    <s v="Planejamento Operaci"/>
    <s v="KSE LOCAÇOES"/>
    <m/>
    <d v="2026-04-17T00:00:00"/>
    <x v="0"/>
    <x v="1"/>
    <x v="12"/>
  </r>
  <r>
    <s v="TTY2C25"/>
    <s v="60645800106472430"/>
    <s v="17/04/2026 12:38:49"/>
    <s v="59829"/>
    <s v="AGDA GOMES DA SILVA RODRIGUES"/>
    <x v="38"/>
    <s v="Caminhonete"/>
    <s v="SAVEIRO CS RB MF"/>
    <s v="VW"/>
    <s v="46286315"/>
    <s v="POSTO CENTRAL"/>
    <s v="BOM JESUS"/>
    <s v="GO"/>
    <s v="ETANOL COMUM"/>
    <n v="442"/>
    <n v="9.59"/>
    <s v=" Km/L"/>
    <n v="141672"/>
    <n v="46.1"/>
    <n v="4.99"/>
    <n v="230.05"/>
    <s v="0"/>
    <s v="EXT - KSE LOCAÇOES"/>
    <s v="Planejamento Operaci"/>
    <s v="KSE LOCAÇOES"/>
    <m/>
    <d v="2026-04-17T00:00:00"/>
    <x v="0"/>
    <x v="1"/>
    <x v="12"/>
  </r>
  <r>
    <s v="TFR8B59"/>
    <s v="60645800105143681"/>
    <s v="17/04/2026 14:31:53"/>
    <s v="92635"/>
    <s v="ADENILDO BARBOSA DUTRA"/>
    <x v="8"/>
    <s v="Automóvel"/>
    <s v="ARGO"/>
    <s v="FIAT"/>
    <s v="92936106"/>
    <s v="AUTO POSTO HM 2"/>
    <s v="GOIANIA"/>
    <s v="GO"/>
    <s v="ETANOL COMUM"/>
    <n v="318"/>
    <n v="7.65"/>
    <s v=" Km/L"/>
    <n v="28294"/>
    <n v="41.55"/>
    <n v="5.1909999999999998"/>
    <n v="215.67"/>
    <s v="0"/>
    <s v="Planejamento Operaci"/>
    <s v="Planejamento Operaci"/>
    <s v="Operacional"/>
    <m/>
    <d v="2026-04-17T00:00:00"/>
    <x v="0"/>
    <x v="1"/>
    <x v="5"/>
  </r>
  <r>
    <s v="SDJ8D65"/>
    <s v="60645800105555897"/>
    <s v="17/04/2026 14:43:03"/>
    <s v="04126"/>
    <s v="LEONARDO ARAUJO LAPERCHE "/>
    <x v="22"/>
    <s v="Caminhonete"/>
    <s v="RAMPAGE"/>
    <s v="RAM"/>
    <s v="46294012"/>
    <s v="POSTO ARAGUAIA I"/>
    <s v="ARAGUAPAZ"/>
    <s v="GO"/>
    <s v="GASOLINA COMUM"/>
    <n v="271"/>
    <n v="12.27"/>
    <s v=" Km/L"/>
    <n v="33699"/>
    <n v="22.08"/>
    <n v="6.19"/>
    <n v="136.68"/>
    <s v="1"/>
    <s v="Planejamento Operaci"/>
    <s v="Planejamento Operaci"/>
    <s v="Operacional"/>
    <m/>
    <d v="2026-04-17T00:00:00"/>
    <x v="0"/>
    <x v="1"/>
    <x v="8"/>
  </r>
  <r>
    <s v="TFS3C72"/>
    <s v="60645800105143738"/>
    <s v="17/04/2026 14:49:27"/>
    <s v="00271"/>
    <s v="HEDER OLIVEIRA SANTANA"/>
    <x v="9"/>
    <s v="Automóvel"/>
    <s v="ARGO"/>
    <s v="FIAT"/>
    <s v="41826312"/>
    <s v="AUTO POSTO JACARE"/>
    <s v="ACREUNA"/>
    <s v="GO"/>
    <s v="ETANOL COMUM"/>
    <n v="352"/>
    <n v="8.3000000000000007"/>
    <s v=" Km/L"/>
    <n v="97187"/>
    <n v="42.39"/>
    <n v="4.79"/>
    <n v="203.05"/>
    <s v="170453267"/>
    <s v="Planejamento Operaci"/>
    <s v="Planejamento Operaci"/>
    <s v="Operacional"/>
    <m/>
    <d v="2026-04-17T00:00:00"/>
    <x v="0"/>
    <x v="1"/>
    <x v="4"/>
  </r>
  <r>
    <s v="TLR1J91"/>
    <s v="60645800106043065"/>
    <s v="17/04/2026 15:23:34"/>
    <s v="02910"/>
    <s v="EMERSON CRISTIANO DA SILVEIRA"/>
    <x v="23"/>
    <s v="Caminhonete"/>
    <s v="SAVEIRO"/>
    <s v="VOLKSWAGEN"/>
    <s v="46209914"/>
    <s v="DECIO RIO VERDE"/>
    <s v="RIO VERDE"/>
    <s v="GO"/>
    <s v="ETANOL COMUM"/>
    <n v="0"/>
    <n v="0"/>
    <s v=" Km/L"/>
    <s v="-"/>
    <n v="46.44"/>
    <n v="4.79"/>
    <n v="222.45"/>
    <s v="202604171523"/>
    <s v="Planejamento Operaci"/>
    <s v="Planejamento Operaci"/>
    <s v="Operacional"/>
    <m/>
    <d v="2026-04-17T00:00:00"/>
    <x v="0"/>
    <x v="1"/>
    <x v="9"/>
  </r>
  <r>
    <s v="TBE3B75"/>
    <s v="60645800105124380"/>
    <s v="17/04/2026 15:51:50"/>
    <s v="80246"/>
    <s v="FRANCISCO DE ASSIS SOARES"/>
    <x v="19"/>
    <s v="Caminhão"/>
    <s v="CAMINHAO CARROCERIA"/>
    <s v="OUTROS"/>
    <s v="45307105"/>
    <s v="POSTO GIRASSOL"/>
    <s v="ITUMBIARA"/>
    <s v="GO"/>
    <s v="DIESEL S-10"/>
    <n v="0"/>
    <n v="0"/>
    <s v=" Km/L"/>
    <n v="0"/>
    <n v="51.19"/>
    <n v="7.59"/>
    <n v="388.53"/>
    <s v="170457"/>
    <s v="EXT - SAO PEDRO"/>
    <s v="Planejamento Operaci"/>
    <s v="SAO PEDRO"/>
    <m/>
    <d v="2026-04-17T00:00:00"/>
    <x v="0"/>
    <x v="1"/>
    <x v="7"/>
  </r>
  <r>
    <s v="TFI3B19"/>
    <s v="60645800105926941"/>
    <s v="17/04/2026 16:06:14"/>
    <s v="70214"/>
    <s v="IGOR LEMES FERNANDES"/>
    <x v="4"/>
    <s v="Automóvel"/>
    <s v="ARGO"/>
    <s v="FIAT"/>
    <s v="45307105"/>
    <s v="POSTO GIRASSOL"/>
    <s v="ITUMBIARA"/>
    <s v="GO"/>
    <s v="ETANOL ADITIVADO"/>
    <n v="272"/>
    <n v="9.61"/>
    <s v=" Km/L"/>
    <n v="99775"/>
    <n v="28.3"/>
    <n v="4.6900000000000004"/>
    <n v="132.72999999999999"/>
    <s v="170457"/>
    <s v="Planejamento Operaci"/>
    <s v="Planejamento Operaci"/>
    <s v="Operacional"/>
    <m/>
    <d v="2026-04-17T00:00:00"/>
    <x v="0"/>
    <x v="1"/>
    <x v="0"/>
  </r>
  <r>
    <s v="TFX7J72"/>
    <s v="60645800105836505"/>
    <s v="17/04/2026 16:08:48"/>
    <s v="03126"/>
    <s v="PEDRO PAULO SILVA SANTOS"/>
    <x v="11"/>
    <s v="Automóvel"/>
    <s v="ARGO"/>
    <s v="FIAT"/>
    <s v="81820900"/>
    <s v="AUTO POSTO KR 06"/>
    <s v="RIO VERDE"/>
    <s v="GO"/>
    <s v="ETANOL COMUM"/>
    <n v="257"/>
    <n v="8.8800000000000008"/>
    <s v=" Km/L"/>
    <n v="77166"/>
    <n v="28.93"/>
    <n v="4.891"/>
    <n v="141.5"/>
    <s v="170458081"/>
    <s v="Planejamento Operaci"/>
    <s v="Planejamento Operaci"/>
    <s v="Operacional"/>
    <m/>
    <d v="2026-04-17T00:00:00"/>
    <x v="0"/>
    <x v="1"/>
    <x v="4"/>
  </r>
  <r>
    <s v="TFD2J89"/>
    <s v="60645800105143710"/>
    <s v="17/04/2026 16:11:29"/>
    <s v="87954"/>
    <s v="DANIEL GONÇALVES"/>
    <x v="0"/>
    <s v="Automóvel"/>
    <s v="ARGO"/>
    <s v="FIAT"/>
    <s v="45307105"/>
    <s v="POSTO GIRASSOL"/>
    <s v="ITUMBIARA"/>
    <s v="GO"/>
    <s v="ETANOL ADITIVADO"/>
    <n v="423"/>
    <n v="11.26"/>
    <s v=" Km/L"/>
    <n v="29582"/>
    <n v="37.58"/>
    <n v="4.6900000000000004"/>
    <n v="176.25"/>
    <s v="170458"/>
    <s v="Planejamento Operaci"/>
    <s v="Planejamento Operaci"/>
    <s v="Operacional"/>
    <m/>
    <d v="2026-04-17T00:00:00"/>
    <x v="0"/>
    <x v="1"/>
    <x v="0"/>
  </r>
  <r>
    <s v="TTP5B47"/>
    <s v="60645800106472110"/>
    <s v="17/04/2026 16:25:58"/>
    <s v="00149"/>
    <s v="MANOELITO METROVICH LIMA"/>
    <x v="40"/>
    <s v="Caminhonete"/>
    <s v="SAVEIRO CS RB MF"/>
    <s v="VW"/>
    <s v="75331801"/>
    <s v="DECIO CEZARINA"/>
    <s v="CEZARINA"/>
    <s v="GO"/>
    <s v="ETANOL COMUM"/>
    <n v="292"/>
    <n v="6.55"/>
    <s v=" Km/L"/>
    <n v="162928"/>
    <n v="44.6"/>
    <n v="4.6900000000000004"/>
    <n v="209.17"/>
    <s v="202604171625"/>
    <s v="EXT - KSE LOCAÇOES"/>
    <s v="Planejamento Operaci"/>
    <s v="KSE LOCAÇOES"/>
    <m/>
    <d v="2026-04-17T00:00:00"/>
    <x v="0"/>
    <x v="1"/>
    <x v="12"/>
  </r>
  <r>
    <s v="TGM2I26"/>
    <s v="60645800106958050"/>
    <s v="17/04/2026 16:58:59"/>
    <s v="59226"/>
    <s v="PASCHOAL FAVORITTO DE QUEIROZ"/>
    <x v="52"/>
    <s v="Utilitário"/>
    <s v="FIORINO"/>
    <s v="FIAT"/>
    <s v="87183400"/>
    <s v="MARAJO GUAPO"/>
    <s v="GUAPO"/>
    <s v="GO"/>
    <s v="ETANOL COMUM"/>
    <n v="331"/>
    <n v="6.58"/>
    <s v=" Km/L"/>
    <n v="29312"/>
    <n v="50.29"/>
    <n v="4.1900000000000004"/>
    <n v="210.72"/>
    <s v="0"/>
    <s v="EXT - KSE LOCAÇOES"/>
    <s v="Planejamento Operaci"/>
    <s v="Operacional"/>
    <m/>
    <d v="2026-04-17T00:00:00"/>
    <x v="0"/>
    <x v="1"/>
    <x v="5"/>
  </r>
  <r>
    <s v="TTQ4C10"/>
    <s v="60645800106553930"/>
    <s v="17/04/2026 17:18:27"/>
    <s v="93910"/>
    <s v="DIVINO AVELINO DOS SANTOS"/>
    <x v="31"/>
    <s v="Caminhonete"/>
    <s v="Caminhonete S10"/>
    <s v="CHEVROLET"/>
    <s v="87183400"/>
    <s v="MARAJO GUAPO"/>
    <s v="GUAPO"/>
    <s v="GO"/>
    <s v="DIESEL S-10"/>
    <n v="521"/>
    <n v="8.3000000000000007"/>
    <s v=" Km/L"/>
    <n v="176449"/>
    <n v="62.8"/>
    <n v="7.29"/>
    <n v="457.81"/>
    <s v="0"/>
    <s v="Planejamento Operaci"/>
    <s v="Planejamento Operaci"/>
    <s v="INSPECAO"/>
    <m/>
    <d v="2026-04-17T00:00:00"/>
    <x v="0"/>
    <x v="1"/>
    <x v="12"/>
  </r>
  <r>
    <s v="TFP3B22"/>
    <s v="60645800105143720"/>
    <s v="17/04/2026 17:28:15"/>
    <s v="02769"/>
    <s v="ANDRE LUIS PAULINO"/>
    <x v="6"/>
    <s v="Automóvel"/>
    <s v="ARGO"/>
    <s v="FIAT"/>
    <s v="46286315"/>
    <s v="POSTO CENTRAL"/>
    <s v="BOM JESUS"/>
    <s v="GO"/>
    <s v="ETANOL COMUM"/>
    <n v="336"/>
    <n v="9.02"/>
    <s v=" Km/L"/>
    <n v="63383"/>
    <n v="37.25"/>
    <n v="4.9930000000000003"/>
    <n v="186"/>
    <s v="1"/>
    <s v="Planejamento Operaci"/>
    <s v="Planejamento Operaci"/>
    <s v="Operacional"/>
    <m/>
    <d v="2026-04-17T00:00:00"/>
    <x v="0"/>
    <x v="1"/>
    <x v="4"/>
  </r>
  <r>
    <s v="TGC9A34"/>
    <s v="60645800106437250"/>
    <s v="17/04/2026 17:49:04"/>
    <s v="70390"/>
    <s v="CLEITON ANTONIO TAVARES HENRIQUE"/>
    <x v="48"/>
    <s v="EQUIPAMENTOS"/>
    <s v="AMBULANCIA"/>
    <s v="OUTROS"/>
    <s v="26406711"/>
    <s v="POSTO ZANDONADI"/>
    <s v="GUAPO"/>
    <s v="GO"/>
    <s v="DIESEL S-10"/>
    <n v="289"/>
    <n v="5.12"/>
    <s v=" Km/L"/>
    <n v="19076"/>
    <n v="56.48"/>
    <n v="7.49"/>
    <n v="423.04"/>
    <s v="170464085"/>
    <s v="Planejamento Operaci"/>
    <s v="Planejamento Operaci"/>
    <s v="Operacional"/>
    <m/>
    <d v="2026-04-17T00:00:00"/>
    <x v="0"/>
    <x v="1"/>
    <x v="13"/>
  </r>
  <r>
    <s v="TGC9A34"/>
    <m/>
    <s v="17/04/2026 17:49:04"/>
    <m/>
    <m/>
    <x v="48"/>
    <m/>
    <m/>
    <m/>
    <m/>
    <s v="POSTO ZANDONADI"/>
    <m/>
    <m/>
    <s v="ARLA-32"/>
    <s v="-"/>
    <s v="-"/>
    <s v=" Km/L"/>
    <s v="-"/>
    <n v="3.55"/>
    <m/>
    <n v="14.94"/>
    <m/>
    <m/>
    <m/>
    <m/>
    <m/>
    <d v="2026-04-17T00:00:00"/>
    <x v="0"/>
    <x v="1"/>
    <x v="13"/>
  </r>
  <r>
    <s v="TGL4J09"/>
    <s v="60645800105143360"/>
    <s v="17/04/2026 17:51:19"/>
    <s v="40379"/>
    <s v="JESTER LUCAS GOUVEIA SANTOS"/>
    <x v="17"/>
    <s v="Automóvel"/>
    <s v="ARGO"/>
    <s v="FIAT"/>
    <s v="26466212"/>
    <s v="AUTO POSTO GLOBAL AR"/>
    <s v="GOIANIA"/>
    <s v="GO"/>
    <s v="ETANOL COMUM"/>
    <n v="344"/>
    <n v="8.8000000000000007"/>
    <s v=" Km/L"/>
    <n v="25931"/>
    <n v="39.11"/>
    <n v="5.2409999999999997"/>
    <n v="204.98"/>
    <s v="170464236"/>
    <s v="Planejamento Operaci"/>
    <s v="Planejamento Operaci"/>
    <s v="Operacional"/>
    <m/>
    <d v="2026-04-17T00:00:00"/>
    <x v="0"/>
    <x v="1"/>
    <x v="1"/>
  </r>
  <r>
    <s v="TGK2G46"/>
    <s v="60645800106956305"/>
    <s v="17/04/2026 18:20:32"/>
    <s v="48710"/>
    <s v="GUSTAVO DA SILVA"/>
    <x v="59"/>
    <s v="Utilitário"/>
    <s v="FIORINO"/>
    <s v="FIAT"/>
    <s v="07674909"/>
    <s v="AUTO POSTO INDIARA"/>
    <s v="INDIARA"/>
    <s v="GO"/>
    <s v="ETANOL COMUM"/>
    <n v="418"/>
    <n v="8.67"/>
    <s v=" Km/L"/>
    <n v="24998"/>
    <n v="48.19"/>
    <n v="4.8899999999999997"/>
    <n v="235.65"/>
    <s v="13811"/>
    <s v="Planejamento Operaci"/>
    <s v="Planejamento Operaci"/>
    <s v="Operacional"/>
    <m/>
    <d v="2026-04-17T00:00:00"/>
    <x v="0"/>
    <x v="1"/>
    <x v="5"/>
  </r>
  <r>
    <s v="TGA0B06"/>
    <s v="60645800106958060"/>
    <s v="17/04/2026 18:23:06"/>
    <s v="00933"/>
    <s v="GIULEY RIBEIRO DOS SANTOS"/>
    <x v="55"/>
    <s v="Caminhonete"/>
    <s v="FIORINO"/>
    <s v="FIAT"/>
    <s v="07674909"/>
    <s v="AUTO POSTO INDIARA"/>
    <s v="INDIARA"/>
    <s v="GO"/>
    <s v="ETANOL COMUM"/>
    <n v="310"/>
    <n v="8.43"/>
    <s v=" Km/L"/>
    <n v="30716"/>
    <n v="36.79"/>
    <n v="4.6900000000000004"/>
    <n v="172.55"/>
    <s v="13812"/>
    <s v="Planejamento Operaci"/>
    <s v="Planejamento Operaci"/>
    <s v="TI e Automação"/>
    <m/>
    <d v="2026-04-17T00:00:00"/>
    <x v="0"/>
    <x v="1"/>
    <x v="5"/>
  </r>
  <r>
    <s v="TUW2D74"/>
    <s v="60645800105124310"/>
    <s v="17/04/2026 18:29:41"/>
    <s v="03339"/>
    <s v="MAYARA MARTINS DA SILVA SOUZA"/>
    <x v="35"/>
    <s v="Automóvel"/>
    <s v="CHEVROLET/S10 LS DD4"/>
    <s v="CHEVROLET"/>
    <s v="45307105"/>
    <s v="POSTO GIRASSOL"/>
    <s v="ITUMBIARA"/>
    <s v="GO"/>
    <s v="DIESEL S-10"/>
    <n v="942"/>
    <n v="15.11"/>
    <s v=" Km/L"/>
    <n v="142589"/>
    <n v="62.33"/>
    <n v="7.59"/>
    <n v="473.08"/>
    <s v="170466"/>
    <s v="Planejamento Operaci"/>
    <s v="Planejamento Operaci"/>
    <s v="Operacional"/>
    <m/>
    <d v="2026-04-17T00:00:00"/>
    <x v="0"/>
    <x v="1"/>
    <x v="12"/>
  </r>
  <r>
    <s v="TTT2H95"/>
    <s v="60645800106472477"/>
    <s v="17/04/2026 18:32:57"/>
    <s v="46440"/>
    <s v="PAULO SOUSA DIAS"/>
    <x v="63"/>
    <s v="Caminhonete"/>
    <s v="SAVEIRO CS RB MF"/>
    <s v="VW"/>
    <s v="45308900"/>
    <s v="POSTO LUPATINI"/>
    <s v="SANTO ANTONIO DA BARRA"/>
    <s v="GO"/>
    <s v="ETANOL COMUM"/>
    <n v="392"/>
    <n v="9.6"/>
    <s v=" Km/L"/>
    <n v="144730"/>
    <n v="40.85"/>
    <n v="4.8899999999999997"/>
    <n v="199.76"/>
    <s v="0"/>
    <s v="EXT - KSE LOCAÇOES"/>
    <s v="Planejamento Operaci"/>
    <s v="KSE LOCAÇOES"/>
    <m/>
    <d v="2026-04-17T00:00:00"/>
    <x v="0"/>
    <x v="1"/>
    <x v="12"/>
  </r>
  <r>
    <s v="RBP0A22"/>
    <s v="60645800106437700"/>
    <s v="17/04/2026 19:00:46"/>
    <s v="70721"/>
    <s v="PAULO HENRIQUE SILVA COSTA"/>
    <x v="68"/>
    <s v="Utilitário"/>
    <s v="STRADA"/>
    <s v="FIAT"/>
    <s v="41826312"/>
    <s v="AUTO POSTO JACARE"/>
    <s v="ACREUNA"/>
    <s v="GO"/>
    <s v="ETANOL COMUM"/>
    <n v="345"/>
    <n v="7.48"/>
    <s v=" Km/L"/>
    <n v="58149"/>
    <n v="46.1"/>
    <n v="4.79"/>
    <n v="220.84"/>
    <s v="170468346"/>
    <s v="Planejamento Operaci"/>
    <s v="Planejamento Operaci"/>
    <s v="TI e Automação"/>
    <m/>
    <d v="2026-04-17T00:00:00"/>
    <x v="0"/>
    <x v="1"/>
    <x v="5"/>
  </r>
  <r>
    <s v="TTS4A16"/>
    <s v="60645800108788589"/>
    <s v="17/04/2026 19:11:14"/>
    <s v="70552"/>
    <s v="ARMANDO DA SILVA OLIVIEIRA NETO"/>
    <x v="32"/>
    <s v="Caminhonete"/>
    <s v="Caminhonete S10"/>
    <s v="CHEVROLET"/>
    <s v="85314604"/>
    <s v="MB POSTOS"/>
    <s v="GOIANIA"/>
    <s v="GO"/>
    <s v="DIESEL S-10"/>
    <n v="1031"/>
    <n v="13.56"/>
    <s v=" Km/L"/>
    <n v="76094"/>
    <n v="76.03"/>
    <n v="8.49"/>
    <n v="645.49"/>
    <s v="0"/>
    <s v="Planejamento Operaci"/>
    <s v="Planejamento Operaci"/>
    <s v="INSPECAO"/>
    <m/>
    <d v="2026-04-17T00:00:00"/>
    <x v="0"/>
    <x v="1"/>
    <x v="12"/>
  </r>
  <r>
    <s v="TLO0E87"/>
    <s v="60645800106184255"/>
    <s v="17/04/2026 19:38:10"/>
    <s v="01258"/>
    <s v="PEDRO HENRIQUE RODRIGUES VIDAL"/>
    <x v="43"/>
    <s v="EQUIPAMENTOS"/>
    <s v="GUINCHO LEVE"/>
    <s v="EQUIPAMENTO"/>
    <s v="87183400"/>
    <s v="MARAJO GUAPO"/>
    <s v="GUAPO"/>
    <s v="GO"/>
    <s v="DIESEL S-10"/>
    <n v="251"/>
    <n v="5.96"/>
    <s v=" Km/L"/>
    <n v="45080"/>
    <n v="42.08"/>
    <n v="7.29"/>
    <n v="306.76"/>
    <s v="0"/>
    <s v="EXT - LUCCA JR"/>
    <s v="Planejamento Operaci"/>
    <s v="LUCCA JR"/>
    <m/>
    <d v="2026-04-17T00:00:00"/>
    <x v="0"/>
    <x v="1"/>
    <x v="11"/>
  </r>
  <r>
    <s v="TUG2C45"/>
    <s v="60645800106437770"/>
    <s v="17/04/2026 20:01:48"/>
    <s v="03782"/>
    <s v="ELVIS MESSIAS FERNANDES"/>
    <x v="54"/>
    <s v="Utilitário"/>
    <s v="SAVEIRO"/>
    <s v="FIAT"/>
    <s v="81889412"/>
    <s v="POSTO ZERO UM"/>
    <s v="RIO VERDE"/>
    <s v="GO"/>
    <s v="ETANOL COMUM"/>
    <n v="447"/>
    <n v="9.65"/>
    <s v=" Km/L"/>
    <n v="158522"/>
    <n v="46.3"/>
    <n v="4.99"/>
    <n v="231.04"/>
    <s v="1"/>
    <s v="EXT - KSE LOCAÇOES"/>
    <s v="Planejamento Operaci"/>
    <s v="KSE LOCAÇOES"/>
    <m/>
    <d v="2026-04-17T00:00:00"/>
    <x v="0"/>
    <x v="1"/>
    <x v="12"/>
  </r>
  <r>
    <s v="TFV8C74"/>
    <s v="60645800106437299"/>
    <s v="17/04/2026 20:05:18"/>
    <s v="72700"/>
    <s v="MARIO JESUS DE ALMEIDA DE OLIVEIRA"/>
    <x v="34"/>
    <s v="Automóvel"/>
    <s v="AMBULANCIA"/>
    <s v="VOLKSWAGEN"/>
    <s v="07674909"/>
    <s v="AUTO POSTO INDIARA"/>
    <s v="INDIARA"/>
    <s v="GO"/>
    <s v="DIESEL S-10"/>
    <n v="367"/>
    <n v="5.89"/>
    <s v=" Km/L"/>
    <n v="18277"/>
    <n v="62.3"/>
    <n v="7.29"/>
    <n v="454.17"/>
    <s v="13818"/>
    <s v="Planejamento Operaci"/>
    <s v="Planejamento Operaci"/>
    <s v="RESGATE"/>
    <m/>
    <d v="2026-04-17T00:00:00"/>
    <x v="0"/>
    <x v="1"/>
    <x v="13"/>
  </r>
  <r>
    <s v="TJE5D27"/>
    <s v="60645800105124400"/>
    <s v="17/04/2026 21:00:26"/>
    <s v="92864"/>
    <s v="MARCELO BUENO MACHADO DE LOS SANTOS"/>
    <x v="60"/>
    <s v="EQUIPAMENTOS"/>
    <s v="GUINCHO LEVE"/>
    <s v="EQUIPAMENTO"/>
    <s v="69494411"/>
    <s v="REDE MARAJO RIO VERD"/>
    <s v="RIO VERDE"/>
    <s v="GO"/>
    <s v="DIESEL S-10"/>
    <n v="552"/>
    <n v="5.54"/>
    <s v=" Km/L"/>
    <n v="33393"/>
    <n v="99.67"/>
    <n v="7.09"/>
    <n v="706.66"/>
    <s v="92864716100"/>
    <s v="EXT - LUCCA JR"/>
    <s v="Planejamento Operaci"/>
    <s v="LUCCA JR"/>
    <m/>
    <d v="2026-04-17T00:00:00"/>
    <x v="0"/>
    <x v="1"/>
    <x v="11"/>
  </r>
  <r>
    <s v="TTV4H65"/>
    <s v="60645800107557973"/>
    <s v="17/04/2026 21:06:25"/>
    <s v="74646"/>
    <s v="JUNIOR ALVES DOS SANTOS"/>
    <x v="65"/>
    <s v="Caminhonete"/>
    <s v="SAVEIRO CD RB MF"/>
    <s v="VOLKSWAGEN"/>
    <s v="41826312"/>
    <s v="AUTO POSTO JACARE"/>
    <s v="ACREUNA"/>
    <s v="GO"/>
    <s v="ETANOL COMUM"/>
    <n v="323"/>
    <n v="9.1"/>
    <s v=" Km/L"/>
    <n v="56914"/>
    <n v="35.49"/>
    <n v="4.79"/>
    <n v="170.01"/>
    <s v="170475852"/>
    <s v="EXT - KSE LOCAÇOES"/>
    <s v="Planejamento Operaci"/>
    <s v="KSE LOCAÇOES"/>
    <m/>
    <d v="2026-04-17T00:00:00"/>
    <x v="0"/>
    <x v="1"/>
    <x v="12"/>
  </r>
  <r>
    <s v="SQZ2J86"/>
    <s v="60645800109686555"/>
    <s v="17/04/2026 21:30:20"/>
    <s v="03398"/>
    <s v="JOSIMAR VENANCIO SANTOS SILVA"/>
    <x v="72"/>
    <s v="Caminhonete"/>
    <s v="SAVEIRO"/>
    <s v="VOLKSWAGEN"/>
    <s v="75331003"/>
    <s v="SUPERVIA LAGOA"/>
    <s v="RIO VERDE"/>
    <s v="GO"/>
    <s v="ETANOL COMUM"/>
    <n v="345"/>
    <n v="8.9700000000000006"/>
    <s v=" Km/L"/>
    <n v="175938"/>
    <n v="38.450000000000003"/>
    <n v="4.59"/>
    <n v="176.49"/>
    <s v="0"/>
    <s v="EXT - KSE LOCAÇOES"/>
    <s v="Planejamento Operaci"/>
    <s v="INSPECAO"/>
    <m/>
    <d v="2026-04-17T00:00:00"/>
    <x v="0"/>
    <x v="1"/>
    <x v="12"/>
  </r>
  <r>
    <s v="TKB0E17"/>
    <s v="60645800106185180"/>
    <s v="17/04/2026 22:34:18"/>
    <s v="02910"/>
    <s v="EMERSON CRISTIANO DA SILVEIRA"/>
    <x v="27"/>
    <s v="EQUIPAMENTOS"/>
    <s v="GUINCHO LEVE"/>
    <s v="EQUIPAMENTO"/>
    <s v="45341508"/>
    <s v="POSTO ALTO DA SERRA"/>
    <s v="ITUMBIARA"/>
    <s v="GO"/>
    <s v="DIESEL S-10"/>
    <n v="485"/>
    <n v="5.73"/>
    <s v=" Km/L"/>
    <n v="34853"/>
    <n v="84.6"/>
    <n v="6.87"/>
    <n v="581.22"/>
    <s v="0"/>
    <s v="EXT - LUCCA JR"/>
    <s v="Planejamento Operaci"/>
    <s v="LUCCA JR"/>
    <m/>
    <d v="2026-04-17T00:00:00"/>
    <x v="0"/>
    <x v="1"/>
    <x v="11"/>
  </r>
  <r>
    <s v="TTR3A31"/>
    <s v="60645800106472404"/>
    <s v="17/04/2026 23:45:36"/>
    <s v="01836"/>
    <s v="DANILLO ROSA CARDOSO"/>
    <x v="53"/>
    <s v="Caminhonete"/>
    <s v="SAVEIRO CS RB MF"/>
    <s v="VW"/>
    <s v="46209914"/>
    <s v="DECIO RIO VERDE"/>
    <s v="RIO VERDE"/>
    <s v="GO"/>
    <s v="ETANOL COMUM"/>
    <n v="481"/>
    <n v="9.76"/>
    <s v=" Km/L"/>
    <n v="151073"/>
    <n v="49.27"/>
    <n v="4.79"/>
    <n v="236"/>
    <s v="202604172344"/>
    <s v="EXT - KSE LOCAÇOES"/>
    <s v="Planejamento Operaci"/>
    <s v="KSE LOCAÇOES"/>
    <m/>
    <d v="2026-04-17T00:00:00"/>
    <x v="0"/>
    <x v="1"/>
    <x v="12"/>
  </r>
  <r>
    <s v="TTP5B47"/>
    <s v="60645800106472110"/>
    <s v="18/04/2026 01:31:50"/>
    <s v="99531"/>
    <s v="RODRIGO RODRIGUES BARROS"/>
    <x v="40"/>
    <s v="Caminhonete"/>
    <s v="SAVEIRO CS RB MF"/>
    <s v="VW"/>
    <s v="75331801"/>
    <s v="DECIO CEZARINA"/>
    <s v="CEZARINA"/>
    <s v="GO"/>
    <s v="ETANOL COMUM"/>
    <n v="412"/>
    <n v="9.6999999999999993"/>
    <s v=" Km/L"/>
    <n v="163340"/>
    <n v="42.48"/>
    <n v="4.6900000000000004"/>
    <n v="199.23"/>
    <s v="202604180131"/>
    <s v="EXT - KSE LOCAÇOES"/>
    <s v="Planejamento Operaci"/>
    <s v="KSE LOCAÇOES"/>
    <m/>
    <d v="2026-04-18T00:00:00"/>
    <x v="0"/>
    <x v="1"/>
    <x v="12"/>
  </r>
  <r>
    <s v="TTY2C25"/>
    <s v="60645800106472430"/>
    <s v="18/04/2026 02:38:51"/>
    <s v="48867"/>
    <s v="THAIS NADIA FERREIRA DOS SANTOS MARTINS"/>
    <x v="38"/>
    <s v="Caminhonete"/>
    <s v="SAVEIRO CS RB MF"/>
    <s v="VW"/>
    <s v="45341508"/>
    <s v="POSTO ALTO DA SERRA"/>
    <s v="ITUMBIARA"/>
    <s v="GO"/>
    <s v="ETANOL COMUM"/>
    <n v="425"/>
    <n v="8.9600000000000009"/>
    <s v=" Km/L"/>
    <n v="141997"/>
    <n v="47.42"/>
    <n v="4.2300000000000004"/>
    <n v="200.57"/>
    <s v="0"/>
    <s v="EXT - KSE LOCAÇOES"/>
    <s v="Planejamento Operaci"/>
    <s v="KSE LOCAÇOES"/>
    <m/>
    <d v="2026-04-18T00:00:00"/>
    <x v="0"/>
    <x v="1"/>
    <x v="12"/>
  </r>
  <r>
    <s v="TTV4H65"/>
    <s v="60645800107557973"/>
    <s v="18/04/2026 04:52:35"/>
    <s v="74646"/>
    <s v="JUNIOR ALVES DOS SANTOS"/>
    <x v="65"/>
    <s v="Caminhonete"/>
    <s v="SAVEIRO CD RB MF"/>
    <s v="VOLKSWAGEN"/>
    <s v="07674909"/>
    <s v="AUTO POSTO INDIARA"/>
    <s v="INDIARA"/>
    <s v="GO"/>
    <s v="ETANOL COMUM"/>
    <n v="371"/>
    <n v="11.68"/>
    <s v=" Km/L"/>
    <n v="57285"/>
    <n v="31.76"/>
    <n v="4.6900000000000004"/>
    <n v="148.94999999999999"/>
    <s v="13820"/>
    <s v="EXT - KSE LOCAÇOES"/>
    <s v="Planejamento Operaci"/>
    <s v="KSE LOCAÇOES"/>
    <m/>
    <d v="2026-04-18T00:00:00"/>
    <x v="0"/>
    <x v="1"/>
    <x v="12"/>
  </r>
  <r>
    <s v="TUG2C45"/>
    <s v="60645800106437770"/>
    <s v="18/04/2026 05:45:27"/>
    <s v="11505"/>
    <s v="JOABSON MYCVAEL DA SILVA"/>
    <x v="54"/>
    <s v="Utilitário"/>
    <s v="SAVEIRO"/>
    <s v="FIAT"/>
    <s v="81889412"/>
    <s v="POSTO ZERO UM"/>
    <s v="RIO VERDE"/>
    <s v="GO"/>
    <s v="ETANOL COMUM"/>
    <n v="416"/>
    <n v="10.16"/>
    <s v=" Km/L"/>
    <n v="158938"/>
    <n v="40.94"/>
    <n v="4.99"/>
    <n v="204.29"/>
    <s v="2"/>
    <s v="EXT - KSE LOCAÇOES"/>
    <s v="Planejamento Operaci"/>
    <s v="KSE LOCAÇOES"/>
    <m/>
    <d v="2026-04-18T00:00:00"/>
    <x v="0"/>
    <x v="1"/>
    <x v="12"/>
  </r>
  <r>
    <s v="TFD2J89"/>
    <s v="60645800105143710"/>
    <s v="18/04/2026 06:13:42"/>
    <s v="03102"/>
    <s v="EDES GONÇALVES DA SILVA"/>
    <x v="0"/>
    <s v="Automóvel"/>
    <s v="ARGO"/>
    <s v="FIAT"/>
    <s v="13308211"/>
    <s v="P. BANDEIRANTES"/>
    <s v="RIO VERDE"/>
    <s v="GO"/>
    <s v="ETANOL COMUM"/>
    <n v="312"/>
    <n v="11.17"/>
    <s v=" Km/L"/>
    <n v="29894"/>
    <n v="27.92"/>
    <n v="4.79"/>
    <n v="133.74"/>
    <s v="180422189"/>
    <s v="Planejamento Operaci"/>
    <s v="Planejamento Operaci"/>
    <s v="Operacional"/>
    <m/>
    <d v="2026-04-18T00:00:00"/>
    <x v="0"/>
    <x v="1"/>
    <x v="0"/>
  </r>
  <r>
    <s v="TTQ4C10"/>
    <s v="60645800106553930"/>
    <s v="18/04/2026 06:16:48"/>
    <s v="03095"/>
    <s v="MICHELL ALMEIDA SANTANA"/>
    <x v="31"/>
    <s v="Caminhonete"/>
    <s v="Caminhonete S10"/>
    <s v="CHEVROLET"/>
    <s v="69442211"/>
    <s v="POSTO SUDOESTE"/>
    <s v="GUAPO"/>
    <s v="GO"/>
    <s v="DIESEL S-10"/>
    <n v="616"/>
    <n v="13.6"/>
    <s v=" Km/L"/>
    <n v="177065"/>
    <n v="45.3"/>
    <n v="6.79"/>
    <n v="307.58"/>
    <s v="0"/>
    <s v="Planejamento Operaci"/>
    <s v="Planejamento Operaci"/>
    <s v="INSPECAO"/>
    <m/>
    <d v="2026-04-18T00:00:00"/>
    <x v="0"/>
    <x v="1"/>
    <x v="12"/>
  </r>
  <r>
    <s v="TJP1H27"/>
    <s v="60645800106439607"/>
    <s v="18/04/2026 06:30:30"/>
    <s v="02910"/>
    <s v="EMERSON CRISTIANO DA SILVEIRA"/>
    <x v="58"/>
    <s v="EQUIPAMENTOS"/>
    <s v="GUINCHO LEVE"/>
    <s v="EQUIPAMENTO"/>
    <s v="41826312"/>
    <s v="AUTO POSTO JACARE"/>
    <s v="ACREUNA"/>
    <s v="GO"/>
    <s v="DIESEL S-10"/>
    <n v="437"/>
    <n v="7.08"/>
    <s v=" Km/L"/>
    <n v="25164"/>
    <n v="61.7"/>
    <n v="7.2910000000000004"/>
    <n v="449.83"/>
    <s v="180423338"/>
    <s v="EXT - LUCCA JR"/>
    <s v="Planejamento Operaci"/>
    <s v="LUCCA JR"/>
    <m/>
    <d v="2026-04-18T00:00:00"/>
    <x v="0"/>
    <x v="1"/>
    <x v="11"/>
  </r>
  <r>
    <s v="TJP1H27"/>
    <m/>
    <s v="18/04/2026 06:30:30"/>
    <m/>
    <m/>
    <x v="58"/>
    <m/>
    <m/>
    <m/>
    <m/>
    <s v="AUTO POSTO JACARE"/>
    <m/>
    <m/>
    <s v="ARLA-32"/>
    <s v="-"/>
    <s v="-"/>
    <s v=" Km/L"/>
    <s v="-"/>
    <n v="3.72"/>
    <m/>
    <n v="12.29"/>
    <m/>
    <m/>
    <m/>
    <m/>
    <m/>
    <d v="2026-04-18T00:00:00"/>
    <x v="0"/>
    <x v="1"/>
    <x v="11"/>
  </r>
  <r>
    <s v="SQZ2J86"/>
    <s v="60645800109686555"/>
    <s v="18/04/2026 06:44:39"/>
    <s v="03398"/>
    <s v="JOSIMAR VENANCIO SANTOS SILVA"/>
    <x v="72"/>
    <s v="Caminhonete"/>
    <s v="SAVEIRO"/>
    <s v="VOLKSWAGEN"/>
    <s v="75331003"/>
    <s v="SUPERVIA LAGOA"/>
    <s v="RIO VERDE"/>
    <s v="GO"/>
    <s v="ETANOL COMUM"/>
    <n v="384"/>
    <n v="9.7799999999999994"/>
    <s v=" Km/L"/>
    <n v="176322"/>
    <n v="39.28"/>
    <n v="4.5890000000000004"/>
    <n v="180.25"/>
    <s v="0"/>
    <s v="EXT - KSE LOCAÇOES"/>
    <s v="Planejamento Operaci"/>
    <s v="INSPECAO"/>
    <m/>
    <d v="2026-04-18T00:00:00"/>
    <x v="0"/>
    <x v="1"/>
    <x v="12"/>
  </r>
  <r>
    <s v="TTT2H95"/>
    <s v="60645800106472477"/>
    <s v="18/04/2026 06:53:20"/>
    <s v="83047"/>
    <s v="WESLEY ROCHA FARIAS"/>
    <x v="63"/>
    <s v="Caminhonete"/>
    <s v="SAVEIRO CS RB MF"/>
    <s v="VW"/>
    <s v="45308900"/>
    <s v="POSTO LUPATINI"/>
    <s v="SANTO ANTONIO DA BARRA"/>
    <s v="GO"/>
    <s v="ETANOL COMUM"/>
    <n v="493"/>
    <n v="11.59"/>
    <s v=" Km/L"/>
    <n v="145223"/>
    <n v="42.54"/>
    <n v="4.8899999999999997"/>
    <n v="208.02"/>
    <s v="1"/>
    <s v="EXT - KSE LOCAÇOES"/>
    <s v="Planejamento Operaci"/>
    <s v="KSE LOCAÇOES"/>
    <m/>
    <d v="2026-04-18T00:00:00"/>
    <x v="0"/>
    <x v="1"/>
    <x v="12"/>
  </r>
  <r>
    <s v="TKC9B59"/>
    <s v="60645800106185324"/>
    <s v="18/04/2026 06:57:02"/>
    <s v="02910"/>
    <s v="EMERSON CRISTIANO DA SILVEIRA"/>
    <x v="26"/>
    <s v="Caminhão"/>
    <s v="FH 540 6X4R"/>
    <s v="VOLVO"/>
    <s v="46209914"/>
    <s v="DECIO RIO VERDE"/>
    <s v="RIO VERDE"/>
    <s v="GO"/>
    <s v="DIESEL S-10"/>
    <n v="1003"/>
    <n v="2.39"/>
    <s v=" Km/L"/>
    <n v="12909"/>
    <n v="420"/>
    <n v="7.49"/>
    <n v="3145.8"/>
    <s v="202604180656"/>
    <s v="EXT - LUCCA JR"/>
    <s v="Planejamento Operaci"/>
    <s v="LUCCA JR"/>
    <m/>
    <d v="2026-04-18T00:00:00"/>
    <x v="0"/>
    <x v="1"/>
    <x v="11"/>
  </r>
  <r>
    <s v="TKC9B59"/>
    <m/>
    <s v="18/04/2026 06:58:46"/>
    <m/>
    <m/>
    <x v="26"/>
    <m/>
    <m/>
    <m/>
    <m/>
    <s v="DECIO RIO VERDE"/>
    <m/>
    <m/>
    <s v="ARLA-32"/>
    <s v="-"/>
    <s v="-"/>
    <s v=" Km/L"/>
    <s v="-"/>
    <n v="25.99"/>
    <m/>
    <n v="98.52"/>
    <m/>
    <m/>
    <m/>
    <m/>
    <m/>
    <d v="2026-04-18T00:00:00"/>
    <x v="0"/>
    <x v="1"/>
    <x v="11"/>
  </r>
  <r>
    <s v="TGM4D76"/>
    <s v="60645800106437582"/>
    <s v="18/04/2026 07:08:02"/>
    <s v="33534"/>
    <s v="MARCOS ANTONIO MARCELINO DA SILVA"/>
    <x v="56"/>
    <s v="Caminhonete"/>
    <s v="FIORINO"/>
    <s v="FIAT"/>
    <s v="46286315"/>
    <s v="POSTO CENTRAL"/>
    <s v="BOM JESUS"/>
    <s v="GO"/>
    <s v="ETANOL COMUM"/>
    <n v="151"/>
    <n v="5.72"/>
    <s v=" Km/L"/>
    <n v="28877"/>
    <n v="26.41"/>
    <n v="4.9909999999999997"/>
    <n v="131.80000000000001"/>
    <s v="1"/>
    <s v="Planejamento Operaci"/>
    <s v="Planejamento Operaci"/>
    <s v="Operacional"/>
    <m/>
    <d v="2026-04-18T00:00:00"/>
    <x v="0"/>
    <x v="1"/>
    <x v="5"/>
  </r>
  <r>
    <s v="TTY2C25"/>
    <s v="60645800106472430"/>
    <s v="18/04/2026 07:47:02"/>
    <s v="59829"/>
    <s v="AGDA GOMES DA SILVA RODRIGUES"/>
    <x v="38"/>
    <s v="Caminhonete"/>
    <s v="SAVEIRO CS RB MF"/>
    <s v="VW"/>
    <s v="46286315"/>
    <s v="POSTO CENTRAL"/>
    <s v="BOM JESUS"/>
    <s v="GO"/>
    <s v="ETANOL COMUM"/>
    <n v="161"/>
    <n v="10.029999999999999"/>
    <s v=" Km/L"/>
    <n v="142258"/>
    <n v="16.05"/>
    <n v="4.99"/>
    <n v="80.09"/>
    <s v="1"/>
    <s v="EXT - KSE LOCAÇOES"/>
    <s v="Planejamento Operaci"/>
    <s v="KSE LOCAÇOES"/>
    <m/>
    <d v="2026-04-18T00:00:00"/>
    <x v="0"/>
    <x v="1"/>
    <x v="12"/>
  </r>
  <r>
    <s v="TTR3A31"/>
    <s v="60645800106472404"/>
    <s v="18/04/2026 09:04:30"/>
    <s v="06404"/>
    <s v="FABIO BERNARDINO DA SILVA"/>
    <x v="53"/>
    <s v="Caminhonete"/>
    <s v="SAVEIRO CS RB MF"/>
    <s v="VW"/>
    <s v="46209914"/>
    <s v="DECIO RIO VERDE"/>
    <s v="RIO VERDE"/>
    <s v="GO"/>
    <s v="ETANOL COMUM"/>
    <n v="389"/>
    <n v="10.23"/>
    <s v=" Km/L"/>
    <n v="151462"/>
    <n v="38.020000000000003"/>
    <n v="4.79"/>
    <n v="182.12"/>
    <s v="202604180903"/>
    <s v="EXT - KSE LOCAÇOES"/>
    <s v="Planejamento Operaci"/>
    <s v="KSE LOCAÇOES"/>
    <m/>
    <d v="2026-04-18T00:00:00"/>
    <x v="0"/>
    <x v="1"/>
    <x v="12"/>
  </r>
  <r>
    <s v="TFE9C14"/>
    <s v="60645800106437370"/>
    <s v="18/04/2026 09:05:31"/>
    <s v="02785"/>
    <s v="JOHNNY XAVIER SILVA"/>
    <x v="51"/>
    <s v="EQUIPAMENTOS"/>
    <s v="AMBULANCIA"/>
    <s v="OUTROS"/>
    <s v="13335016"/>
    <s v="POSTO TREVO"/>
    <s v="RIO VERDE"/>
    <s v="GO"/>
    <s v="DIESEL S-10"/>
    <n v="202"/>
    <n v="5.12"/>
    <s v=" Km/L"/>
    <n v="11626"/>
    <n v="39.479999999999997"/>
    <n v="7.59"/>
    <n v="299.64999999999998"/>
    <s v="180432675"/>
    <s v="Planejamento Operaci"/>
    <s v="Planejamento Operaci"/>
    <s v="Operacional"/>
    <m/>
    <d v="2026-04-18T00:00:00"/>
    <x v="0"/>
    <x v="1"/>
    <x v="13"/>
  </r>
  <r>
    <s v="TFY3C02"/>
    <s v="60645800105143770"/>
    <s v="18/04/2026 10:03:15"/>
    <s v="93324"/>
    <s v="PAULO ROBERTO BALBINO FERREIRA"/>
    <x v="14"/>
    <s v="Automóvel"/>
    <s v="ARGO"/>
    <s v="FIAT"/>
    <s v="92242703"/>
    <s v="POSTO RODAO SUL"/>
    <s v="GOIANIA"/>
    <s v="GO"/>
    <s v="ETANOL COMUM"/>
    <n v="225"/>
    <n v="9.1300000000000008"/>
    <s v=" Km/L"/>
    <n v="26459"/>
    <n v="24.64"/>
    <n v="5.24"/>
    <n v="129.11000000000001"/>
    <s v="1"/>
    <s v="Planejamento Operaci"/>
    <s v="Planejamento Operaci"/>
    <s v="Operacional"/>
    <m/>
    <d v="2026-04-18T00:00:00"/>
    <x v="0"/>
    <x v="1"/>
    <x v="0"/>
  </r>
  <r>
    <s v="TUQ2H91"/>
    <s v="60645800107558597"/>
    <s v="18/04/2026 10:32:08"/>
    <s v="70214"/>
    <s v="IGOR LEMES FERNANDES"/>
    <x v="66"/>
    <s v="Caminhonete"/>
    <s v="SAVEIRO CD RB MF"/>
    <s v="VOLKSWAGEN"/>
    <s v="41875311"/>
    <s v="POSTO SABOR DA TERRA"/>
    <s v="INDIARA"/>
    <s v="GO"/>
    <s v="ETANOL COMUM"/>
    <n v="244"/>
    <n v="10"/>
    <s v=" Km/L"/>
    <n v="45496"/>
    <n v="24.41"/>
    <n v="5.1609999999999996"/>
    <n v="125.97"/>
    <s v="180437830"/>
    <s v="EXT - KSE LOCAÇOES"/>
    <s v="Planejamento Operaci"/>
    <s v="KSE LOCAÇOES"/>
    <m/>
    <d v="2026-04-18T00:00:00"/>
    <x v="0"/>
    <x v="1"/>
    <x v="12"/>
  </r>
  <r>
    <s v="TFS3C72"/>
    <s v="60645800105143738"/>
    <s v="18/04/2026 10:59:10"/>
    <s v="00271"/>
    <s v="HEDER OLIVEIRA SANTANA"/>
    <x v="9"/>
    <s v="Automóvel"/>
    <s v="ARGO"/>
    <s v="FIAT"/>
    <s v="41875311"/>
    <s v="POSTO SABOR DA TERRA"/>
    <s v="INDIARA"/>
    <s v="GO"/>
    <s v="ETANOL COMUM"/>
    <n v="242"/>
    <n v="8.69"/>
    <s v=" Km/L"/>
    <n v="97429"/>
    <n v="27.85"/>
    <n v="5.16"/>
    <n v="143.71"/>
    <s v="180439511"/>
    <s v="Planejamento Operaci"/>
    <s v="Planejamento Operaci"/>
    <s v="Operacional"/>
    <m/>
    <d v="2026-04-18T00:00:00"/>
    <x v="0"/>
    <x v="1"/>
    <x v="4"/>
  </r>
  <r>
    <s v="TFF6I82"/>
    <s v="60645800105143800"/>
    <s v="18/04/2026 11:13:42"/>
    <s v="11093"/>
    <s v="MARCELO PAIXÃO FILHO"/>
    <x v="62"/>
    <s v="Automóvel"/>
    <s v="ARGO"/>
    <s v="FIAT"/>
    <s v="12667600"/>
    <s v="Z Z SAO JOSE"/>
    <s v="GOIANIA"/>
    <s v="GO"/>
    <s v="ETANOL COMUM"/>
    <n v="302"/>
    <n v="7.62"/>
    <s v=" Km/L"/>
    <n v="36571"/>
    <n v="39.64"/>
    <n v="5.74"/>
    <n v="227.53"/>
    <s v="0"/>
    <s v="Planejamento Operaci"/>
    <s v="Planejamento Operaci"/>
    <s v="Operacional"/>
    <m/>
    <d v="2026-04-18T00:00:00"/>
    <x v="0"/>
    <x v="1"/>
    <x v="2"/>
  </r>
  <r>
    <s v="TFF5D72"/>
    <s v="60645800105143780"/>
    <s v="18/04/2026 11:35:24"/>
    <s v="95253"/>
    <s v="ANDRE AUGUSTO ARAUJO DE JESUS"/>
    <x v="2"/>
    <s v="Automóvel"/>
    <s v="ARGO"/>
    <s v="FIAT"/>
    <s v="53081700"/>
    <s v="POSTO Z   Z SANTA MA"/>
    <s v="GUAPO"/>
    <s v="GO"/>
    <s v="ETANOL COMUM"/>
    <n v="384"/>
    <n v="9.92"/>
    <s v=" Km/L"/>
    <n v="58566"/>
    <n v="38.71"/>
    <n v="4.6900000000000004"/>
    <n v="181.55"/>
    <s v="0"/>
    <s v="Planejamento Operaci"/>
    <s v="Planejamento Operaci"/>
    <s v="Operacional"/>
    <m/>
    <d v="2026-04-18T00:00:00"/>
    <x v="0"/>
    <x v="1"/>
    <x v="0"/>
  </r>
  <r>
    <s v="TGK2G46"/>
    <s v="60645800106956305"/>
    <s v="18/04/2026 12:39:51"/>
    <s v="48710"/>
    <s v="GUSTAVO DA SILVA"/>
    <x v="59"/>
    <s v="Utilitário"/>
    <s v="FIORINO"/>
    <s v="FIAT"/>
    <s v="53030006"/>
    <s v="KR TREVO"/>
    <s v="SANTA HELENA DE GOIAS"/>
    <s v="GO"/>
    <s v="ETANOL COMUM"/>
    <n v="296"/>
    <n v="9.64"/>
    <s v=" Km/L"/>
    <n v="25294"/>
    <n v="30.72"/>
    <n v="4.992"/>
    <n v="153.34"/>
    <s v="180445534"/>
    <s v="Planejamento Operaci"/>
    <s v="Planejamento Operaci"/>
    <s v="Operacional"/>
    <m/>
    <d v="2026-04-18T00:00:00"/>
    <x v="0"/>
    <x v="1"/>
    <x v="5"/>
  </r>
  <r>
    <s v="TTV4H65"/>
    <s v="60645800107557973"/>
    <s v="18/04/2026 12:52:47"/>
    <s v="52982"/>
    <s v="ROBERTO ANTONIO DE MELO"/>
    <x v="65"/>
    <s v="Caminhonete"/>
    <s v="SAVEIRO CD RB MF"/>
    <s v="VOLKSWAGEN"/>
    <s v="41826312"/>
    <s v="AUTO POSTO JACARE"/>
    <s v="ACREUNA"/>
    <s v="GO"/>
    <s v="ETANOL COMUM"/>
    <n v="448"/>
    <n v="8.81"/>
    <s v=" Km/L"/>
    <n v="57733"/>
    <n v="50.83"/>
    <n v="4.7910000000000004"/>
    <n v="243.51"/>
    <s v="180446224"/>
    <s v="EXT - KSE LOCAÇOES"/>
    <s v="Planejamento Operaci"/>
    <s v="KSE LOCAÇOES"/>
    <m/>
    <d v="2026-04-18T00:00:00"/>
    <x v="0"/>
    <x v="1"/>
    <x v="12"/>
  </r>
  <r>
    <s v="TTS4A16"/>
    <s v="60645800108788589"/>
    <s v="18/04/2026 13:23:05"/>
    <s v="05369"/>
    <s v="FERNANDA HELLEN DEUFINO DA SILVA"/>
    <x v="32"/>
    <s v="Caminhonete"/>
    <s v="Caminhonete S10"/>
    <s v="CHEVROLET"/>
    <s v="85314604"/>
    <s v="MB POSTOS"/>
    <s v="GOIANIA"/>
    <s v="GO"/>
    <s v="DIESEL S-10"/>
    <n v="700"/>
    <n v="10.61"/>
    <s v=" Km/L"/>
    <n v="76794"/>
    <n v="65.98"/>
    <n v="7.99"/>
    <n v="527.17999999999995"/>
    <s v="0"/>
    <s v="Planejamento Operaci"/>
    <s v="Planejamento Operaci"/>
    <s v="INSPECAO"/>
    <m/>
    <d v="2026-04-18T00:00:00"/>
    <x v="0"/>
    <x v="1"/>
    <x v="12"/>
  </r>
  <r>
    <s v="TFF5D72"/>
    <s v="60645800105143780"/>
    <s v="18/04/2026 13:25:04"/>
    <s v="95253"/>
    <s v="ANDRE AUGUSTO ARAUJO DE JESUS"/>
    <x v="2"/>
    <s v="Automóvel"/>
    <s v="ARGO"/>
    <s v="FIAT"/>
    <s v="41826312"/>
    <s v="AUTO POSTO JACARE"/>
    <s v="ACREUNA"/>
    <s v="GO"/>
    <s v="ETANOL COMUM"/>
    <n v="186"/>
    <n v="7.29"/>
    <s v=" Km/L"/>
    <n v="58752"/>
    <n v="25.52"/>
    <n v="4.7910000000000004"/>
    <n v="122.26"/>
    <s v="180448214"/>
    <s v="Planejamento Operaci"/>
    <s v="Planejamento Operaci"/>
    <s v="Operacional"/>
    <m/>
    <d v="2026-04-18T00:00:00"/>
    <x v="0"/>
    <x v="1"/>
    <x v="0"/>
  </r>
  <r>
    <s v="TTP5B47"/>
    <s v="60645800106472110"/>
    <s v="18/04/2026 13:49:17"/>
    <s v="00149"/>
    <s v="MANOELITO METROVICH LIMA"/>
    <x v="40"/>
    <s v="Caminhonete"/>
    <s v="SAVEIRO CS RB MF"/>
    <s v="VW"/>
    <s v="75331801"/>
    <s v="DECIO CEZARINA"/>
    <s v="CEZARINA"/>
    <s v="GO"/>
    <s v="ETANOL COMUM"/>
    <n v="411"/>
    <n v="8.58"/>
    <s v=" Km/L"/>
    <n v="163751"/>
    <n v="47.92"/>
    <n v="4.6900000000000004"/>
    <n v="224.74"/>
    <s v="202604181348"/>
    <s v="EXT - KSE LOCAÇOES"/>
    <s v="Planejamento Operaci"/>
    <s v="KSE LOCAÇOES"/>
    <m/>
    <d v="2026-04-18T00:00:00"/>
    <x v="0"/>
    <x v="1"/>
    <x v="12"/>
  </r>
  <r>
    <s v="TFX7J72"/>
    <s v="60645800105836505"/>
    <s v="18/04/2026 14:30:35"/>
    <s v="03126"/>
    <s v="PEDRO PAULO SILVA SANTOS"/>
    <x v="11"/>
    <s v="Automóvel"/>
    <s v="ARGO"/>
    <s v="FIAT"/>
    <s v="75331003"/>
    <s v="SUPERVIA LAGOA"/>
    <s v="RIO VERDE"/>
    <s v="GO"/>
    <s v="ETANOL COMUM"/>
    <n v="253"/>
    <n v="7.37"/>
    <s v=" Km/L"/>
    <n v="77419"/>
    <n v="34.33"/>
    <n v="4.59"/>
    <n v="157.58000000000001"/>
    <s v="0"/>
    <s v="Planejamento Operaci"/>
    <s v="Planejamento Operaci"/>
    <s v="Operacional"/>
    <m/>
    <d v="2026-04-18T00:00:00"/>
    <x v="0"/>
    <x v="1"/>
    <x v="4"/>
  </r>
  <r>
    <s v="TLO0E87"/>
    <s v="60645800106184255"/>
    <s v="18/04/2026 15:33:17"/>
    <s v="99045"/>
    <s v="SIDNEY DA COSTA RODRIGUES_x0009__x0009__x0009__x0009_"/>
    <x v="43"/>
    <s v="EQUIPAMENTOS"/>
    <s v="GUINCHO LEVE"/>
    <s v="EQUIPAMENTO"/>
    <s v="92221200"/>
    <s v="POSTO AMERICA"/>
    <s v="GUAPO"/>
    <s v="GO"/>
    <s v="DIESEL S-10"/>
    <n v="202"/>
    <n v="6.56"/>
    <s v=" Km/L"/>
    <n v="45282"/>
    <n v="30.78"/>
    <n v="6.89"/>
    <n v="212.07"/>
    <s v="0"/>
    <s v="EXT - LUCCA JR"/>
    <s v="Planejamento Operaci"/>
    <s v="LUCCA JR"/>
    <m/>
    <d v="2026-04-18T00:00:00"/>
    <x v="0"/>
    <x v="1"/>
    <x v="11"/>
  </r>
  <r>
    <s v="TLO0E87"/>
    <m/>
    <s v="18/04/2026 15:34:49"/>
    <m/>
    <m/>
    <x v="43"/>
    <m/>
    <m/>
    <m/>
    <m/>
    <s v="POSTO AMERICA"/>
    <m/>
    <m/>
    <s v="ARLA-32"/>
    <s v="-"/>
    <s v="-"/>
    <s v=" Km/L"/>
    <s v="-"/>
    <n v="5"/>
    <m/>
    <n v="23.95"/>
    <m/>
    <m/>
    <m/>
    <m/>
    <m/>
    <d v="2026-04-18T00:00:00"/>
    <x v="0"/>
    <x v="1"/>
    <x v="11"/>
  </r>
  <r>
    <s v="TTY2C25"/>
    <s v="60645800106472430"/>
    <s v="18/04/2026 15:55:31"/>
    <s v="59829"/>
    <s v="AGDA GOMES DA SILVA RODRIGUES"/>
    <x v="38"/>
    <s v="Caminhonete"/>
    <s v="SAVEIRO CS RB MF"/>
    <s v="VW"/>
    <s v="46286315"/>
    <s v="POSTO CENTRAL"/>
    <s v="BOM JESUS"/>
    <s v="GO"/>
    <s v="ETANOL COMUM"/>
    <n v="237"/>
    <n v="7.88"/>
    <s v=" Km/L"/>
    <n v="142495"/>
    <n v="30.06"/>
    <n v="4.9909999999999997"/>
    <n v="150.03"/>
    <s v="0"/>
    <s v="EXT - KSE LOCAÇOES"/>
    <s v="Planejamento Operaci"/>
    <s v="KSE LOCAÇOES"/>
    <m/>
    <d v="2026-04-18T00:00:00"/>
    <x v="0"/>
    <x v="1"/>
    <x v="12"/>
  </r>
  <r>
    <s v="TFS3C72"/>
    <s v="60645800105143738"/>
    <s v="18/04/2026 16:02:17"/>
    <s v="00271"/>
    <s v="HEDER OLIVEIRA SANTANA"/>
    <x v="9"/>
    <s v="Automóvel"/>
    <s v="ARGO"/>
    <s v="FIAT"/>
    <s v="13308211"/>
    <s v="P. BANDEIRANTES"/>
    <s v="RIO VERDE"/>
    <s v="GO"/>
    <s v="ETANOL COMUM"/>
    <n v="173"/>
    <n v="7.14"/>
    <s v=" Km/L"/>
    <n v="97602"/>
    <n v="24.24"/>
    <n v="4.79"/>
    <n v="116.12"/>
    <s v="180457495"/>
    <s v="Planejamento Operaci"/>
    <s v="Planejamento Operaci"/>
    <s v="Operacional"/>
    <m/>
    <d v="2026-04-18T00:00:00"/>
    <x v="0"/>
    <x v="1"/>
    <x v="4"/>
  </r>
  <r>
    <s v="TTT2H95"/>
    <s v="60645800106472477"/>
    <s v="18/04/2026 16:03:38"/>
    <s v="46440"/>
    <s v="PAULO SOUSA DIAS"/>
    <x v="63"/>
    <s v="Caminhonete"/>
    <s v="SAVEIRO CS RB MF"/>
    <s v="VW"/>
    <s v="41826312"/>
    <s v="AUTO POSTO JACARE"/>
    <s v="ACREUNA"/>
    <s v="GO"/>
    <s v="ETANOL COMUM"/>
    <n v="447"/>
    <n v="10.11"/>
    <s v=" Km/L"/>
    <n v="145670"/>
    <n v="44.23"/>
    <n v="4.7910000000000004"/>
    <n v="211.89"/>
    <s v="180457707"/>
    <s v="EXT - KSE LOCAÇOES"/>
    <s v="Planejamento Operaci"/>
    <s v="KSE LOCAÇOES"/>
    <m/>
    <d v="2026-04-18T00:00:00"/>
    <x v="0"/>
    <x v="1"/>
    <x v="12"/>
  </r>
  <r>
    <s v="QSW6J59"/>
    <s v="60645800106460000"/>
    <s v="18/04/2026 16:52:55"/>
    <s v="02763"/>
    <s v="JENIVALDO JESUS MATOS"/>
    <x v="28"/>
    <s v="EQUIPAMENTOS"/>
    <s v="CAMINHÃO PIPA"/>
    <s v="OUTROS"/>
    <s v="69494411"/>
    <s v="REDE MARAJO RIO VERD"/>
    <s v="RIO VERDE"/>
    <s v="GO"/>
    <s v="DIESEL S-10"/>
    <n v="366"/>
    <n v="4.5199999999999996"/>
    <s v=" Km/L"/>
    <n v="29402"/>
    <n v="80.89"/>
    <n v="7.09"/>
    <n v="573.52"/>
    <s v="2763668593"/>
    <s v="EXT - LUCCA JR"/>
    <s v="Planejamento Operaci"/>
    <s v="LUCCA JR"/>
    <m/>
    <d v="2026-04-18T00:00:00"/>
    <x v="0"/>
    <x v="1"/>
    <x v="11"/>
  </r>
  <r>
    <s v="TFP3B22"/>
    <s v="60645800105143720"/>
    <s v="18/04/2026 17:08:34"/>
    <s v="02769"/>
    <s v="ANDRE LUIS PAULINO"/>
    <x v="6"/>
    <s v="Automóvel"/>
    <s v="ARGO"/>
    <s v="FIAT"/>
    <s v="64191102"/>
    <s v="AUTO POSTO PIRETT"/>
    <s v="GOIATUBA"/>
    <s v="GO"/>
    <s v="ETANOL COMUM"/>
    <n v="317"/>
    <n v="8.5500000000000007"/>
    <s v=" Km/L"/>
    <n v="63700"/>
    <n v="37.06"/>
    <n v="5.0910000000000002"/>
    <n v="188.67"/>
    <s v="1"/>
    <s v="Planejamento Operaci"/>
    <s v="Planejamento Operaci"/>
    <s v="Operacional"/>
    <m/>
    <d v="2026-04-18T00:00:00"/>
    <x v="0"/>
    <x v="1"/>
    <x v="4"/>
  </r>
  <r>
    <s v="TUW2D74"/>
    <s v="60645800105124310"/>
    <s v="18/04/2026 18:00:46"/>
    <s v="03339"/>
    <s v="MAYARA MARTINS DA SILVA SOUZA"/>
    <x v="35"/>
    <s v="Automóvel"/>
    <s v="CHEVROLET/S10 LS DD4"/>
    <s v="CHEVROLET"/>
    <s v="45307105"/>
    <s v="POSTO GIRASSOL"/>
    <s v="ITUMBIARA"/>
    <s v="GO"/>
    <s v="DIESEL S-10"/>
    <n v="640"/>
    <n v="10.82"/>
    <s v=" Km/L"/>
    <n v="143229"/>
    <n v="59.14"/>
    <n v="7.59"/>
    <n v="448.87"/>
    <s v="180464"/>
    <s v="Planejamento Operaci"/>
    <s v="Planejamento Operaci"/>
    <s v="Operacional"/>
    <m/>
    <d v="2026-04-18T00:00:00"/>
    <x v="0"/>
    <x v="1"/>
    <x v="12"/>
  </r>
  <r>
    <s v="TFY3C02"/>
    <s v="60645800105143770"/>
    <s v="18/04/2026 18:31:15"/>
    <s v="93324"/>
    <s v="PAULO ROBERTO BALBINO FERREIRA"/>
    <x v="14"/>
    <s v="Automóvel"/>
    <s v="ARGO"/>
    <s v="FIAT"/>
    <s v="69497511"/>
    <s v="DECIO L14"/>
    <s v="RIO VERDE"/>
    <s v="GO"/>
    <s v="ETANOL COMUM"/>
    <n v="282"/>
    <n v="10.19"/>
    <s v=" Km/L"/>
    <n v="26741"/>
    <n v="27.68"/>
    <n v="4.59"/>
    <n v="127.05"/>
    <s v="0"/>
    <s v="Planejamento Operaci"/>
    <s v="Planejamento Operaci"/>
    <s v="Operacional"/>
    <m/>
    <d v="2026-04-18T00:00:00"/>
    <x v="0"/>
    <x v="1"/>
    <x v="0"/>
  </r>
  <r>
    <s v="TTQ4C10"/>
    <s v="60645800106553930"/>
    <s v="18/04/2026 18:35:42"/>
    <s v="93910"/>
    <s v="DIVINO AVELINO DOS SANTOS"/>
    <x v="31"/>
    <s v="Caminhonete"/>
    <s v="Caminhonete S10"/>
    <s v="CHEVROLET"/>
    <s v="87183400"/>
    <s v="MARAJO GUAPO"/>
    <s v="GUAPO"/>
    <s v="GO"/>
    <s v="DIESEL S-10"/>
    <n v="750"/>
    <n v="15.25"/>
    <s v=" Km/L"/>
    <n v="177815"/>
    <n v="49.17"/>
    <n v="7.29"/>
    <n v="358.45"/>
    <s v="0"/>
    <s v="Planejamento Operaci"/>
    <s v="Planejamento Operaci"/>
    <s v="INSPECAO"/>
    <m/>
    <d v="2026-04-18T00:00:00"/>
    <x v="0"/>
    <x v="1"/>
    <x v="12"/>
  </r>
  <r>
    <s v="SQZ2J86"/>
    <s v="60645800109686555"/>
    <s v="18/04/2026 18:36:34"/>
    <s v="01318"/>
    <s v="JOAO BATISTA REIS"/>
    <x v="72"/>
    <s v="Caminhonete"/>
    <s v="SAVEIRO"/>
    <s v="VOLKSWAGEN"/>
    <s v="75331003"/>
    <s v="SUPERVIA LAGOA"/>
    <s v="RIO VERDE"/>
    <s v="GO"/>
    <s v="ETANOL COMUM"/>
    <n v="395"/>
    <n v="8.6"/>
    <s v=" Km/L"/>
    <n v="176717"/>
    <n v="45.92"/>
    <n v="4.59"/>
    <n v="210.78"/>
    <s v="0"/>
    <s v="EXT - KSE LOCAÇOES"/>
    <s v="Planejamento Operaci"/>
    <s v="INSPECAO"/>
    <m/>
    <d v="2026-04-18T00:00:00"/>
    <x v="0"/>
    <x v="1"/>
    <x v="12"/>
  </r>
  <r>
    <s v="RBP0A22"/>
    <s v="60645800106437700"/>
    <s v="18/04/2026 18:46:48"/>
    <s v="70721"/>
    <s v="PAULO HENRIQUE SILVA COSTA"/>
    <x v="68"/>
    <s v="Utilitário"/>
    <s v="STRADA"/>
    <s v="FIAT"/>
    <s v="92220505"/>
    <s v="AUTO POSTO ARAGUAIA"/>
    <s v="ACREUNA"/>
    <s v="GO"/>
    <s v="ETANOL COMUM"/>
    <n v="373"/>
    <n v="8.44"/>
    <s v=" Km/L"/>
    <n v="58522"/>
    <n v="44.19"/>
    <n v="4.76"/>
    <n v="210.34"/>
    <s v="0"/>
    <s v="Planejamento Operaci"/>
    <s v="Planejamento Operaci"/>
    <s v="TI e Automação"/>
    <m/>
    <d v="2026-04-18T00:00:00"/>
    <x v="0"/>
    <x v="1"/>
    <x v="5"/>
  </r>
  <r>
    <s v="TTV4H65"/>
    <s v="60645800107557973"/>
    <s v="18/04/2026 19:36:16"/>
    <s v="74646"/>
    <s v="JUNIOR ALVES DOS SANTOS"/>
    <x v="65"/>
    <s v="Caminhonete"/>
    <s v="SAVEIRO CD RB MF"/>
    <s v="VOLKSWAGEN"/>
    <s v="41826312"/>
    <s v="AUTO POSTO JACARE"/>
    <s v="ACREUNA"/>
    <s v="GO"/>
    <s v="ETANOL COMUM"/>
    <n v="217"/>
    <n v="8.52"/>
    <s v=" Km/L"/>
    <n v="57950"/>
    <n v="25.47"/>
    <n v="4.79"/>
    <n v="122.01"/>
    <s v="180470467"/>
    <s v="EXT - KSE LOCAÇOES"/>
    <s v="Planejamento Operaci"/>
    <s v="KSE LOCAÇOES"/>
    <m/>
    <d v="2026-04-18T00:00:00"/>
    <x v="0"/>
    <x v="1"/>
    <x v="12"/>
  </r>
  <r>
    <s v="TUG2C45"/>
    <s v="60645800106437770"/>
    <s v="18/04/2026 19:40:40"/>
    <s v="03782"/>
    <s v="ELVIS MESSIAS FERNANDES"/>
    <x v="54"/>
    <s v="Utilitário"/>
    <s v="SAVEIRO"/>
    <s v="FIAT"/>
    <s v="13335016"/>
    <s v="POSTO TREVO"/>
    <s v="RIO VERDE"/>
    <s v="GO"/>
    <s v="ETANOL COMUM"/>
    <n v="370"/>
    <n v="8.02"/>
    <s v=" Km/L"/>
    <n v="159308"/>
    <n v="46.14"/>
    <n v="4.99"/>
    <n v="230.24"/>
    <s v="180470796"/>
    <s v="EXT - KSE LOCAÇOES"/>
    <s v="Planejamento Operaci"/>
    <s v="KSE LOCAÇOES"/>
    <m/>
    <d v="2026-04-18T00:00:00"/>
    <x v="0"/>
    <x v="1"/>
    <x v="12"/>
  </r>
  <r>
    <s v="TGM4D76"/>
    <s v="60645800106437582"/>
    <s v="18/04/2026 19:53:03"/>
    <s v="33534"/>
    <s v="MARCOS ANTONIO MARCELINO DA SILVA"/>
    <x v="56"/>
    <s v="Caminhonete"/>
    <s v="FIORINO"/>
    <s v="FIAT"/>
    <s v="45307105"/>
    <s v="POSTO GIRASSOL"/>
    <s v="ITUMBIARA"/>
    <s v="GO"/>
    <s v="ETANOL COMUM"/>
    <n v="218"/>
    <n v="6.7"/>
    <s v=" Km/L"/>
    <n v="29095"/>
    <n v="32.53"/>
    <n v="5.0789999999999997"/>
    <n v="165.23"/>
    <s v="180471"/>
    <s v="Planejamento Operaci"/>
    <s v="Planejamento Operaci"/>
    <s v="Operacional"/>
    <m/>
    <d v="2026-04-18T00:00:00"/>
    <x v="0"/>
    <x v="1"/>
    <x v="5"/>
  </r>
  <r>
    <s v="TFW3J34"/>
    <s v="60645800106437440"/>
    <s v="18/04/2026 19:57:25"/>
    <s v="14914"/>
    <s v="OBERDAN PEREIRA DE AZEVEDO"/>
    <x v="49"/>
    <s v="EQUIPAMENTOS"/>
    <s v="AMBULANCIA"/>
    <s v="OUTROS"/>
    <s v="46286315"/>
    <s v="POSTO CENTRAL"/>
    <s v="BOM JESUS"/>
    <s v="GO"/>
    <s v="DIESEL S-10"/>
    <n v="219"/>
    <n v="6.99"/>
    <s v=" Km/L"/>
    <n v="18038"/>
    <n v="31.31"/>
    <n v="7.992"/>
    <n v="250.22"/>
    <s v="1"/>
    <s v="Planejamento Operaci"/>
    <s v="Planejamento Operaci"/>
    <s v="Operacional"/>
    <m/>
    <d v="2026-04-18T00:00:00"/>
    <x v="0"/>
    <x v="1"/>
    <x v="13"/>
  </r>
  <r>
    <s v="TTP5B47"/>
    <s v="60645800106472110"/>
    <s v="18/04/2026 20:20:03"/>
    <s v="99531"/>
    <s v="RODRIGO RODRIGUES BARROS"/>
    <x v="40"/>
    <s v="Caminhonete"/>
    <s v="SAVEIRO CS RB MF"/>
    <s v="VW"/>
    <s v="75331801"/>
    <s v="DECIO CEZARINA"/>
    <s v="CEZARINA"/>
    <s v="GO"/>
    <s v="ETANOL COMUM"/>
    <n v="308"/>
    <n v="8"/>
    <s v=" Km/L"/>
    <n v="164059"/>
    <n v="38.520000000000003"/>
    <n v="4.6900000000000004"/>
    <n v="180.66"/>
    <s v="202604182018"/>
    <s v="EXT - KSE LOCAÇOES"/>
    <s v="Planejamento Operaci"/>
    <s v="KSE LOCAÇOES"/>
    <m/>
    <d v="2026-04-18T00:00:00"/>
    <x v="0"/>
    <x v="1"/>
    <x v="12"/>
  </r>
  <r>
    <s v="TTR3A31"/>
    <s v="60645800106472404"/>
    <s v="18/04/2026 21:33:32"/>
    <s v="01836"/>
    <s v="DANILLO ROSA CARDOSO"/>
    <x v="53"/>
    <s v="Caminhonete"/>
    <s v="SAVEIRO CS RB MF"/>
    <s v="VW"/>
    <s v="46209914"/>
    <s v="DECIO RIO VERDE"/>
    <s v="RIO VERDE"/>
    <s v="GO"/>
    <s v="ETANOL COMUM"/>
    <n v="403"/>
    <n v="8.61"/>
    <s v=" Km/L"/>
    <n v="151865"/>
    <n v="46.81"/>
    <n v="4.79"/>
    <n v="224.22"/>
    <s v="202604182132"/>
    <s v="EXT - KSE LOCAÇOES"/>
    <s v="Planejamento Operaci"/>
    <s v="KSE LOCAÇOES"/>
    <m/>
    <d v="2026-04-18T00:00:00"/>
    <x v="0"/>
    <x v="1"/>
    <x v="12"/>
  </r>
  <r>
    <s v="TTT2H95"/>
    <s v="60645800106472477"/>
    <s v="18/04/2026 21:48:27"/>
    <s v="83047"/>
    <s v="WESLEY ROCHA FARIAS"/>
    <x v="63"/>
    <s v="Caminhonete"/>
    <s v="SAVEIRO CS RB MF"/>
    <s v="VW"/>
    <s v="41826312"/>
    <s v="AUTO POSTO JACARE"/>
    <s v="ACREUNA"/>
    <s v="GO"/>
    <s v="ETANOL COMUM"/>
    <n v="297"/>
    <n v="10.49"/>
    <s v=" Km/L"/>
    <n v="145967"/>
    <n v="28.3"/>
    <n v="4.7919999999999998"/>
    <n v="135.6"/>
    <s v="180478395"/>
    <s v="EXT - KSE LOCAÇOES"/>
    <s v="Planejamento Operaci"/>
    <s v="KSE LOCAÇOES"/>
    <m/>
    <d v="2026-04-18T00:00:00"/>
    <x v="0"/>
    <x v="1"/>
    <x v="12"/>
  </r>
  <r>
    <s v="SQZ2J86"/>
    <s v="60645800109686555"/>
    <s v="18/04/2026 23:20:24"/>
    <s v="03398"/>
    <s v="JOSIMAR VENANCIO SANTOS SILVA"/>
    <x v="72"/>
    <s v="Caminhonete"/>
    <s v="SAVEIRO"/>
    <s v="VOLKSWAGEN"/>
    <s v="75331003"/>
    <s v="SUPERVIA LAGOA"/>
    <s v="RIO VERDE"/>
    <s v="GO"/>
    <s v="ETANOL COMUM"/>
    <n v="283"/>
    <n v="9.68"/>
    <s v=" Km/L"/>
    <n v="177000"/>
    <n v="29.23"/>
    <n v="4.59"/>
    <n v="134.16999999999999"/>
    <s v="0"/>
    <s v="EXT - KSE LOCAÇOES"/>
    <s v="Planejamento Operaci"/>
    <s v="INSPECAO"/>
    <m/>
    <d v="2026-04-18T00:00:00"/>
    <x v="0"/>
    <x v="1"/>
    <x v="12"/>
  </r>
  <r>
    <s v="TTY2C25"/>
    <s v="60645800106472430"/>
    <s v="19/04/2026 00:21:26"/>
    <s v="48867"/>
    <s v="THAIS NADIA FERREIRA DOS SANTOS MARTINS"/>
    <x v="38"/>
    <s v="Caminhonete"/>
    <s v="SAVEIRO CS RB MF"/>
    <s v="VW"/>
    <s v="45341508"/>
    <s v="POSTO ALTO DA SERRA"/>
    <s v="ITUMBIARA"/>
    <s v="GO"/>
    <s v="ETANOL COMUM"/>
    <n v="359"/>
    <n v="10.029999999999999"/>
    <s v=" Km/L"/>
    <n v="142854"/>
    <n v="35.79"/>
    <n v="4.2300000000000004"/>
    <n v="151.38"/>
    <s v="0"/>
    <s v="EXT - KSE LOCAÇOES"/>
    <s v="Planejamento Operaci"/>
    <s v="KSE LOCAÇOES"/>
    <m/>
    <d v="2026-04-19T00:00:00"/>
    <x v="0"/>
    <x v="1"/>
    <x v="12"/>
  </r>
  <r>
    <s v="TTS4A16"/>
    <s v="60645800108788589"/>
    <s v="19/04/2026 00:22:08"/>
    <s v="70552"/>
    <s v="ARMANDO DA SILVA OLIVIEIRA NETO"/>
    <x v="32"/>
    <s v="Caminhonete"/>
    <s v="Caminhonete S10"/>
    <s v="CHEVROLET"/>
    <s v="69494411"/>
    <s v="REDE MARAJO RIO VERD"/>
    <s v="RIO VERDE"/>
    <s v="GO"/>
    <s v="DIESEL S-10"/>
    <n v="364"/>
    <n v="11.72"/>
    <s v=" Km/L"/>
    <n v="77158"/>
    <n v="31.06"/>
    <n v="7.0919999999999996"/>
    <n v="220.28"/>
    <s v="70552166138"/>
    <s v="Planejamento Operaci"/>
    <s v="Planejamento Operaci"/>
    <s v="INSPECAO"/>
    <m/>
    <d v="2026-04-19T00:00:00"/>
    <x v="0"/>
    <x v="1"/>
    <x v="12"/>
  </r>
  <r>
    <s v="TTY2C25"/>
    <s v="60645800106472430"/>
    <s v="19/04/2026 00:22:56"/>
    <s v="48867"/>
    <s v="THAIS NADIA FERREIRA DOS SANTOS MARTINS"/>
    <x v="38"/>
    <s v="Caminhonete"/>
    <s v="SAVEIRO CS RB MF"/>
    <s v="VW"/>
    <s v="45341508"/>
    <s v="POSTO ALTO DA SERRA"/>
    <s v="ITUMBIARA"/>
    <s v="GO"/>
    <s v="ETANOL COMUM"/>
    <n v="0"/>
    <n v="0"/>
    <s v=" Km/L"/>
    <n v="142854"/>
    <n v="1.39"/>
    <n v="4.2160000000000002"/>
    <n v="5.86"/>
    <s v="0"/>
    <s v="EXT - KSE LOCAÇOES"/>
    <s v="Planejamento Operaci"/>
    <s v="KSE LOCAÇOES"/>
    <m/>
    <d v="2026-04-19T00:00:00"/>
    <x v="0"/>
    <x v="1"/>
    <x v="12"/>
  </r>
  <r>
    <s v="TFI3B19"/>
    <s v="60645800105926941"/>
    <s v="19/04/2026 01:04:25"/>
    <s v="03102"/>
    <s v="EDES GONÇALVES DA SILVA"/>
    <x v="4"/>
    <s v="Automóvel"/>
    <s v="ARGO"/>
    <s v="FIAT"/>
    <s v="13308211"/>
    <s v="P. BANDEIRANTES"/>
    <s v="RIO VERDE"/>
    <s v="GO"/>
    <s v="ETANOL COMUM"/>
    <n v="285"/>
    <n v="9.49"/>
    <s v=" Km/L"/>
    <n v="100060"/>
    <n v="30.04"/>
    <n v="4.79"/>
    <n v="143.88999999999999"/>
    <s v="19043557"/>
    <s v="Planejamento Operaci"/>
    <s v="Planejamento Operaci"/>
    <s v="Operacional"/>
    <m/>
    <d v="2026-04-19T00:00:00"/>
    <x v="0"/>
    <x v="1"/>
    <x v="0"/>
  </r>
  <r>
    <s v="TTV4H65"/>
    <s v="60645800107557973"/>
    <s v="19/04/2026 01:18:52"/>
    <s v="74646"/>
    <s v="JUNIOR ALVES DOS SANTOS"/>
    <x v="65"/>
    <s v="Caminhonete"/>
    <s v="SAVEIRO CD RB MF"/>
    <s v="VOLKSWAGEN"/>
    <s v="07674909"/>
    <s v="AUTO POSTO INDIARA"/>
    <s v="INDIARA"/>
    <s v="GO"/>
    <s v="ETANOL COMUM"/>
    <n v="271"/>
    <n v="9.43"/>
    <s v=" Km/L"/>
    <n v="58221"/>
    <n v="28.74"/>
    <n v="4.6900000000000004"/>
    <n v="134.79"/>
    <s v="13834"/>
    <s v="EXT - KSE LOCAÇOES"/>
    <s v="Planejamento Operaci"/>
    <s v="KSE LOCAÇOES"/>
    <m/>
    <d v="2026-04-19T00:00:00"/>
    <x v="0"/>
    <x v="1"/>
    <x v="12"/>
  </r>
  <r>
    <s v="TUG2C45"/>
    <s v="60645800106437770"/>
    <s v="19/04/2026 05:44:41"/>
    <s v="11505"/>
    <s v="JOABSON MYCVAEL DA SILVA"/>
    <x v="54"/>
    <s v="Utilitário"/>
    <s v="SAVEIRO"/>
    <s v="FIAT"/>
    <s v="81889412"/>
    <s v="POSTO ZERO UM"/>
    <s v="RIO VERDE"/>
    <s v="GO"/>
    <s v="ETANOL COMUM"/>
    <n v="321"/>
    <n v="8.48"/>
    <s v=" Km/L"/>
    <n v="159629"/>
    <n v="37.869999999999997"/>
    <n v="4.99"/>
    <n v="188.97"/>
    <s v="1"/>
    <s v="EXT - KSE LOCAÇOES"/>
    <s v="Planejamento Operaci"/>
    <s v="KSE LOCAÇOES"/>
    <m/>
    <d v="2026-04-19T00:00:00"/>
    <x v="0"/>
    <x v="1"/>
    <x v="12"/>
  </r>
  <r>
    <s v="TKB0E17"/>
    <s v="60645800106185180"/>
    <s v="19/04/2026 05:45:38"/>
    <s v="02910"/>
    <s v="EMERSON CRISTIANO DA SILVEIRA"/>
    <x v="27"/>
    <s v="EQUIPAMENTOS"/>
    <s v="GUINCHO LEVE"/>
    <s v="EQUIPAMENTO"/>
    <s v="45341508"/>
    <s v="POSTO ALTO DA SERRA"/>
    <s v="ITUMBIARA"/>
    <s v="GO"/>
    <s v="DIESEL S-10"/>
    <n v="713"/>
    <n v="6.27"/>
    <s v=" Km/L"/>
    <n v="35566"/>
    <n v="113.78"/>
    <n v="6.87"/>
    <n v="781.66"/>
    <s v="0"/>
    <s v="EXT - LUCCA JR"/>
    <s v="Planejamento Operaci"/>
    <s v="LUCCA JR"/>
    <m/>
    <d v="2026-04-19T00:00:00"/>
    <x v="0"/>
    <x v="1"/>
    <x v="11"/>
  </r>
  <r>
    <s v="TTP5B47"/>
    <s v="60645800106472110"/>
    <s v="19/04/2026 06:27:31"/>
    <s v="99531"/>
    <s v="RODRIGO RODRIGUES BARROS"/>
    <x v="40"/>
    <s v="Caminhonete"/>
    <s v="SAVEIRO CS RB MF"/>
    <s v="VW"/>
    <s v="75331801"/>
    <s v="DECIO CEZARINA"/>
    <s v="CEZARINA"/>
    <s v="GO"/>
    <s v="ETANOL COMUM"/>
    <n v="455"/>
    <n v="11.48"/>
    <s v=" Km/L"/>
    <n v="164514"/>
    <n v="39.64"/>
    <n v="4.6900000000000004"/>
    <n v="185.91"/>
    <s v="202604190626"/>
    <s v="EXT - KSE LOCAÇOES"/>
    <s v="Planejamento Operaci"/>
    <s v="KSE LOCAÇOES"/>
    <m/>
    <d v="2026-04-19T00:00:00"/>
    <x v="0"/>
    <x v="1"/>
    <x v="12"/>
  </r>
  <r>
    <s v="TTT2H95"/>
    <s v="60645800106472477"/>
    <s v="19/04/2026 07:02:46"/>
    <s v="83047"/>
    <s v="WESLEY ROCHA FARIAS"/>
    <x v="63"/>
    <s v="Caminhonete"/>
    <s v="SAVEIRO CS RB MF"/>
    <s v="VW"/>
    <s v="45308900"/>
    <s v="POSTO LUPATINI"/>
    <s v="SANTO ANTONIO DA BARRA"/>
    <s v="GO"/>
    <s v="ETANOL COMUM"/>
    <n v="292"/>
    <n v="10.18"/>
    <s v=" Km/L"/>
    <n v="146259"/>
    <n v="28.67"/>
    <n v="4.8899999999999997"/>
    <n v="140.19999999999999"/>
    <s v="0"/>
    <s v="EXT - KSE LOCAÇOES"/>
    <s v="Planejamento Operaci"/>
    <s v="KSE LOCAÇOES"/>
    <m/>
    <d v="2026-04-19T00:00:00"/>
    <x v="0"/>
    <x v="1"/>
    <x v="12"/>
  </r>
  <r>
    <s v="TGE1F64"/>
    <s v="60645800106437404"/>
    <s v="19/04/2026 07:32:32"/>
    <s v="75032"/>
    <s v="JONATAN DE SOUSA CORCINO"/>
    <x v="33"/>
    <s v="Caminhonete"/>
    <s v="AMBULANCIA DUCATO"/>
    <s v="FIAT"/>
    <s v="13342911"/>
    <s v="SANTA HELENA DE GOIAS"/>
    <s v="SANTA HELENA DE GOIAS"/>
    <s v="GO"/>
    <s v="DIESEL S-10"/>
    <n v="335"/>
    <n v="5.99"/>
    <s v=" Km/L"/>
    <n v="17557"/>
    <n v="55.95"/>
    <n v="7.6909999999999998"/>
    <n v="430.29"/>
    <s v="1776594695"/>
    <s v="Planejamento Operaci"/>
    <s v="Planejamento Operaci"/>
    <s v="Operacional"/>
    <m/>
    <d v="2026-04-19T00:00:00"/>
    <x v="0"/>
    <x v="1"/>
    <x v="13"/>
  </r>
  <r>
    <s v="TTR3A31"/>
    <s v="60645800106472404"/>
    <s v="19/04/2026 07:39:12"/>
    <s v="06404"/>
    <s v="FABIO BERNARDINO DA SILVA"/>
    <x v="53"/>
    <s v="Caminhonete"/>
    <s v="SAVEIRO CS RB MF"/>
    <s v="VW"/>
    <s v="46209914"/>
    <s v="DECIO RIO VERDE"/>
    <s v="RIO VERDE"/>
    <s v="GO"/>
    <s v="ETANOL COMUM"/>
    <n v="439"/>
    <n v="10.75"/>
    <s v=" Km/L"/>
    <n v="152304"/>
    <n v="40.840000000000003"/>
    <n v="4.79"/>
    <n v="195.62"/>
    <s v="202604190738"/>
    <s v="EXT - KSE LOCAÇOES"/>
    <s v="Planejamento Operaci"/>
    <s v="KSE LOCAÇOES"/>
    <m/>
    <d v="2026-04-19T00:00:00"/>
    <x v="0"/>
    <x v="1"/>
    <x v="12"/>
  </r>
  <r>
    <s v="TFM4H34"/>
    <s v="60645800106437340"/>
    <s v="19/04/2026 08:16:08"/>
    <s v="00035"/>
    <s v="GILSON TEIXEIRA DA SILVA"/>
    <x v="46"/>
    <s v="EQUIPAMENTOS"/>
    <s v="AMBULANCIA"/>
    <s v="OUTROS"/>
    <s v="45308900"/>
    <s v="POSTO LUPATINI"/>
    <s v="SANTO ANTONIO DA BARRA"/>
    <s v="GO"/>
    <s v="DIESEL S-10"/>
    <n v="316"/>
    <n v="6.64"/>
    <s v=" Km/L"/>
    <n v="13521"/>
    <n v="47.59"/>
    <n v="7.7910000000000004"/>
    <n v="370.78"/>
    <s v="1"/>
    <s v="Planejamento Operaci"/>
    <s v="Planejamento Operaci"/>
    <s v="Operacional"/>
    <m/>
    <d v="2026-04-19T00:00:00"/>
    <x v="0"/>
    <x v="1"/>
    <x v="13"/>
  </r>
  <r>
    <s v="TFM4H34"/>
    <m/>
    <s v="19/04/2026 08:16:08"/>
    <m/>
    <m/>
    <x v="46"/>
    <m/>
    <m/>
    <m/>
    <m/>
    <s v="POSTO LUPATINI"/>
    <m/>
    <m/>
    <s v="ARLA-32"/>
    <s v="-"/>
    <s v="-"/>
    <s v=" Km/L"/>
    <s v="-"/>
    <n v="1.6"/>
    <m/>
    <n v="6.38"/>
    <m/>
    <m/>
    <m/>
    <m/>
    <m/>
    <d v="2026-04-19T00:00:00"/>
    <x v="0"/>
    <x v="1"/>
    <x v="13"/>
  </r>
  <r>
    <s v="TTQ4C10"/>
    <s v="60645800106553930"/>
    <s v="19/04/2026 10:22:22"/>
    <s v="72216"/>
    <s v="ERIVALDO OLIVEIRA SOARES"/>
    <x v="31"/>
    <s v="Caminhonete"/>
    <s v="Caminhonete S10"/>
    <s v="CHEVROLET"/>
    <s v="53081700"/>
    <s v="POSTO Z   Z SANTA MA"/>
    <s v="GUAPO"/>
    <s v="GO"/>
    <s v="DIESEL S-10"/>
    <n v="762"/>
    <n v="13.75"/>
    <s v=" Km/L"/>
    <n v="178577"/>
    <n v="55.43"/>
    <n v="7.09"/>
    <n v="393"/>
    <s v="0"/>
    <s v="Planejamento Operaci"/>
    <s v="Planejamento Operaci"/>
    <s v="INSPECAO"/>
    <m/>
    <d v="2026-04-19T00:00:00"/>
    <x v="0"/>
    <x v="1"/>
    <x v="12"/>
  </r>
  <r>
    <s v="TTV4H65"/>
    <s v="60645800107557973"/>
    <s v="19/04/2026 10:56:35"/>
    <s v="70129"/>
    <s v="DIONILSON DE SOUZA SANTOS"/>
    <x v="65"/>
    <s v="Caminhonete"/>
    <s v="SAVEIRO CD RB MF"/>
    <s v="VOLKSWAGEN"/>
    <s v="07674909"/>
    <s v="AUTO POSTO INDIARA"/>
    <s v="INDIARA"/>
    <s v="GO"/>
    <s v="ETANOL COMUM"/>
    <n v="472"/>
    <n v="10.199999999999999"/>
    <s v=" Km/L"/>
    <n v="58693"/>
    <n v="46.27"/>
    <n v="4.8899999999999997"/>
    <n v="226.27"/>
    <s v="13837"/>
    <s v="EXT - KSE LOCAÇOES"/>
    <s v="Planejamento Operaci"/>
    <s v="KSE LOCAÇOES"/>
    <m/>
    <d v="2026-04-19T00:00:00"/>
    <x v="0"/>
    <x v="1"/>
    <x v="12"/>
  </r>
  <r>
    <s v="SQZ2J86"/>
    <s v="60645800109686555"/>
    <s v="19/04/2026 11:07:54"/>
    <s v="01318"/>
    <s v="JOAO BATISTA REIS"/>
    <x v="72"/>
    <s v="Caminhonete"/>
    <s v="SAVEIRO"/>
    <s v="VOLKSWAGEN"/>
    <s v="46286315"/>
    <s v="POSTO CENTRAL"/>
    <s v="BOM JESUS"/>
    <s v="GO"/>
    <s v="ETANOL COMUM"/>
    <n v="440"/>
    <n v="9.6300000000000008"/>
    <s v=" Km/L"/>
    <n v="177440"/>
    <n v="45.7"/>
    <n v="4.99"/>
    <n v="228.04"/>
    <s v="0"/>
    <s v="EXT - KSE LOCAÇOES"/>
    <s v="Planejamento Operaci"/>
    <s v="INSPECAO"/>
    <m/>
    <d v="2026-04-19T00:00:00"/>
    <x v="0"/>
    <x v="1"/>
    <x v="12"/>
  </r>
  <r>
    <s v="TTG6C15"/>
    <s v="60645800106437736"/>
    <s v="19/04/2026 11:40:09"/>
    <s v="71805"/>
    <s v="MURILO SOUZA BERNARDES"/>
    <x v="64"/>
    <s v="Utilitário"/>
    <s v="SAVEIRO"/>
    <s v="FIAT"/>
    <s v="75323604"/>
    <s v="G2 AUTO POSTO"/>
    <s v="GOIANIRA"/>
    <s v="GO"/>
    <s v="ETANOL COMUM"/>
    <n v="362"/>
    <n v="6.88"/>
    <s v=" Km/L"/>
    <n v="45939"/>
    <n v="52.63"/>
    <n v="5.2409999999999997"/>
    <n v="275.81"/>
    <s v="2"/>
    <s v="EXT - KSE LOCAÇOES"/>
    <s v="Planejamento Operaci"/>
    <s v="KSE LOCAÇOES"/>
    <m/>
    <d v="2026-04-19T00:00:00"/>
    <x v="0"/>
    <x v="1"/>
    <x v="1"/>
  </r>
  <r>
    <s v="TTY2C25"/>
    <s v="60645800106472430"/>
    <s v="19/04/2026 11:44:57"/>
    <s v="59829"/>
    <s v="AGDA GOMES DA SILVA RODRIGUES"/>
    <x v="38"/>
    <s v="Caminhonete"/>
    <s v="SAVEIRO CS RB MF"/>
    <s v="VW"/>
    <s v="46286315"/>
    <s v="POSTO CENTRAL"/>
    <s v="BOM JESUS"/>
    <s v="GO"/>
    <s v="ETANOL COMUM"/>
    <n v="393"/>
    <n v="9.7799999999999994"/>
    <s v=" Km/L"/>
    <n v="143247"/>
    <n v="40.19"/>
    <n v="4.99"/>
    <n v="200.55"/>
    <s v="0"/>
    <s v="EXT - KSE LOCAÇOES"/>
    <s v="Planejamento Operaci"/>
    <s v="KSE LOCAÇOES"/>
    <m/>
    <d v="2026-04-19T00:00:00"/>
    <x v="0"/>
    <x v="1"/>
    <x v="12"/>
  </r>
  <r>
    <s v="QSW6J59"/>
    <s v="60645800106460000"/>
    <s v="19/04/2026 11:49:35"/>
    <s v="02763"/>
    <s v="JENIVALDO JESUS MATOS"/>
    <x v="28"/>
    <s v="EQUIPAMENTOS"/>
    <s v="CAMINHÃO PIPA"/>
    <s v="OUTROS"/>
    <s v="07674909"/>
    <s v="AUTO POSTO INDIARA"/>
    <s v="INDIARA"/>
    <s v="GO"/>
    <s v="DIESEL S-10"/>
    <n v="381"/>
    <n v="5.52"/>
    <s v=" Km/L"/>
    <n v="29783"/>
    <n v="68.98"/>
    <n v="7.29"/>
    <n v="502.86"/>
    <s v="13839"/>
    <s v="EXT - LUCCA JR"/>
    <s v="Planejamento Operaci"/>
    <s v="LUCCA JR"/>
    <m/>
    <d v="2026-04-19T00:00:00"/>
    <x v="0"/>
    <x v="1"/>
    <x v="11"/>
  </r>
  <r>
    <s v="QSW6J59"/>
    <m/>
    <s v="19/04/2026 11:51:53"/>
    <m/>
    <m/>
    <x v="28"/>
    <m/>
    <m/>
    <m/>
    <m/>
    <s v="AUTO POSTO INDIARA"/>
    <m/>
    <m/>
    <s v="ARLA-32"/>
    <s v="-"/>
    <s v="-"/>
    <s v=" Km/L"/>
    <s v="-"/>
    <n v="25.38"/>
    <m/>
    <n v="88.58"/>
    <m/>
    <m/>
    <m/>
    <m/>
    <m/>
    <d v="2026-04-19T00:00:00"/>
    <x v="0"/>
    <x v="1"/>
    <x v="11"/>
  </r>
  <r>
    <s v="TFP3B22"/>
    <s v="60645800105143720"/>
    <s v="19/04/2026 13:14:36"/>
    <s v="02769"/>
    <s v="ANDRE LUIS PAULINO"/>
    <x v="6"/>
    <s v="Automóvel"/>
    <s v="ARGO"/>
    <s v="FIAT"/>
    <s v="53081700"/>
    <s v="POSTO Z   Z SANTA MA"/>
    <s v="GUAPO"/>
    <s v="GO"/>
    <s v="ETANOL COMUM"/>
    <n v="225"/>
    <n v="8.3800000000000008"/>
    <s v=" Km/L"/>
    <n v="63925"/>
    <n v="26.85"/>
    <n v="4.6890000000000001"/>
    <n v="125.91"/>
    <s v="0"/>
    <s v="Planejamento Operaci"/>
    <s v="Planejamento Operaci"/>
    <s v="Operacional"/>
    <m/>
    <d v="2026-04-19T00:00:00"/>
    <x v="0"/>
    <x v="1"/>
    <x v="4"/>
  </r>
  <r>
    <s v="TTS4A16"/>
    <s v="60645800108788589"/>
    <s v="19/04/2026 14:29:50"/>
    <s v="00399"/>
    <s v="JULIANO FERNANDES DA SILVA"/>
    <x v="32"/>
    <s v="Caminhonete"/>
    <s v="Caminhonete S10"/>
    <s v="CHEVROLET"/>
    <s v="69494411"/>
    <s v="REDE MARAJO RIO VERD"/>
    <s v="RIO VERDE"/>
    <s v="GO"/>
    <s v="DIESEL S-10"/>
    <n v="693"/>
    <n v="12.54"/>
    <s v=" Km/L"/>
    <n v="77851"/>
    <n v="55.28"/>
    <n v="7.09"/>
    <n v="391.94"/>
    <s v="1"/>
    <s v="Planejamento Operaci"/>
    <s v="Planejamento Operaci"/>
    <s v="INSPECAO"/>
    <m/>
    <d v="2026-04-19T00:00:00"/>
    <x v="0"/>
    <x v="1"/>
    <x v="12"/>
  </r>
  <r>
    <s v="UAT0I65"/>
    <s v="60645800106437690"/>
    <s v="19/04/2026 14:38:42"/>
    <s v="11093"/>
    <s v="MARCELO PAIXÃO FILHO"/>
    <x v="70"/>
    <s v="Automóvel"/>
    <s v="VIRTUS"/>
    <s v="VOLKSWAGEN"/>
    <s v="12667600"/>
    <s v="Z Z SAO JOSE"/>
    <s v="GOIANIA"/>
    <s v="GO"/>
    <s v="ETANOL COMUM"/>
    <n v="519"/>
    <n v="10.67"/>
    <s v=" Km/L"/>
    <n v="13650"/>
    <n v="48.62"/>
    <n v="5.24"/>
    <n v="254.76"/>
    <s v="0"/>
    <s v="Planejamento Operaci"/>
    <s v="Planejamento Operaci"/>
    <s v="Operacional"/>
    <m/>
    <d v="2026-04-19T00:00:00"/>
    <x v="0"/>
    <x v="1"/>
    <x v="8"/>
  </r>
  <r>
    <s v="TUG2C45"/>
    <s v="60645800106437770"/>
    <s v="19/04/2026 15:01:01"/>
    <s v="02527"/>
    <s v="ALCIENE MARTINS PONTES"/>
    <x v="54"/>
    <s v="Utilitário"/>
    <s v="SAVEIRO"/>
    <s v="FIAT"/>
    <s v="88866609"/>
    <s v="AUTO POSTO HUDSON RV"/>
    <s v="RIO VERDE"/>
    <s v="GO"/>
    <s v="ETANOL COMUM"/>
    <n v="329"/>
    <n v="9.09"/>
    <s v=" Km/L"/>
    <n v="159958"/>
    <n v="36.21"/>
    <n v="4.7910000000000004"/>
    <n v="173.49"/>
    <s v="190454005"/>
    <s v="EXT - KSE LOCAÇOES"/>
    <s v="Planejamento Operaci"/>
    <s v="KSE LOCAÇOES"/>
    <m/>
    <d v="2026-04-19T00:00:00"/>
    <x v="0"/>
    <x v="1"/>
    <x v="12"/>
  </r>
  <r>
    <s v="TFX8A49"/>
    <s v="60645800105143673"/>
    <s v="19/04/2026 15:44:35"/>
    <s v="17385"/>
    <s v="VICTOR DE SOUZA"/>
    <x v="12"/>
    <s v="Automóvel"/>
    <s v="ARGO"/>
    <s v="FIAT"/>
    <s v="24906700"/>
    <s v="AUTO POSTO COSTA"/>
    <s v="ANAPOLIS"/>
    <s v="GO"/>
    <s v="ETANOL COMUM"/>
    <n v="367"/>
    <n v="9.32"/>
    <s v=" Km/L"/>
    <n v="26087"/>
    <n v="39.380000000000003"/>
    <n v="4.8899999999999997"/>
    <n v="192.57"/>
    <s v="0"/>
    <s v="Planejamento Operaci"/>
    <s v="Planejamento Operaci"/>
    <s v="Operacional"/>
    <m/>
    <d v="2026-04-19T00:00:00"/>
    <x v="0"/>
    <x v="1"/>
    <x v="0"/>
  </r>
  <r>
    <s v="TTR3A31"/>
    <s v="60645800106472404"/>
    <s v="19/04/2026 16:10:37"/>
    <s v="06404"/>
    <s v="FABIO BERNARDINO DA SILVA"/>
    <x v="53"/>
    <s v="Caminhonete"/>
    <s v="SAVEIRO CS RB MF"/>
    <s v="VW"/>
    <s v="46209914"/>
    <s v="DECIO RIO VERDE"/>
    <s v="RIO VERDE"/>
    <s v="GO"/>
    <s v="ETANOL COMUM"/>
    <n v="364"/>
    <n v="9.07"/>
    <s v=" Km/L"/>
    <n v="152668"/>
    <n v="40.119999999999997"/>
    <n v="4.79"/>
    <n v="192.17"/>
    <s v="202604191609"/>
    <s v="EXT - KSE LOCAÇOES"/>
    <s v="Planejamento Operaci"/>
    <s v="KSE LOCAÇOES"/>
    <m/>
    <d v="2026-04-19T00:00:00"/>
    <x v="0"/>
    <x v="1"/>
    <x v="12"/>
  </r>
  <r>
    <s v="TFI3B19"/>
    <s v="60645800105926941"/>
    <s v="19/04/2026 16:15:31"/>
    <s v="73410"/>
    <s v="BRUNO SOUSA DIAS"/>
    <x v="4"/>
    <s v="Automóvel"/>
    <s v="ARGO"/>
    <s v="FIAT"/>
    <s v="85314604"/>
    <s v="MB POSTOS"/>
    <s v="GOIANIA"/>
    <s v="GO"/>
    <s v="ETANOL COMUM"/>
    <n v="479"/>
    <n v="11.96"/>
    <s v=" Km/L"/>
    <n v="100539"/>
    <n v="40.06"/>
    <n v="4.99"/>
    <n v="199.9"/>
    <s v="0"/>
    <s v="Planejamento Operaci"/>
    <s v="Planejamento Operaci"/>
    <s v="Operacional"/>
    <m/>
    <d v="2026-04-19T00:00:00"/>
    <x v="0"/>
    <x v="1"/>
    <x v="0"/>
  </r>
  <r>
    <s v="TFR8B59"/>
    <s v="60645800105143681"/>
    <s v="19/04/2026 16:19:27"/>
    <s v="92635"/>
    <s v="ADENILDO BARBOSA DUTRA"/>
    <x v="8"/>
    <s v="Automóvel"/>
    <s v="ARGO"/>
    <s v="FIAT"/>
    <s v="75331801"/>
    <s v="DECIO CEZARINA"/>
    <s v="CEZARINA"/>
    <s v="GO"/>
    <s v="ETANOL COMUM"/>
    <n v="291"/>
    <n v="7.8"/>
    <s v=" Km/L"/>
    <n v="28585"/>
    <n v="37.29"/>
    <n v="4.6900000000000004"/>
    <n v="174.89"/>
    <s v="202604191618"/>
    <s v="Planejamento Operaci"/>
    <s v="Planejamento Operaci"/>
    <s v="Operacional"/>
    <m/>
    <d v="2026-04-19T00:00:00"/>
    <x v="0"/>
    <x v="1"/>
    <x v="5"/>
  </r>
  <r>
    <s v="TTP5B47"/>
    <s v="60645800106472110"/>
    <s v="19/04/2026 16:24:32"/>
    <s v="02710"/>
    <s v="RAINON LOPES ALMEIDA"/>
    <x v="40"/>
    <s v="Caminhonete"/>
    <s v="SAVEIRO CS RB MF"/>
    <s v="VW"/>
    <s v="75331801"/>
    <s v="DECIO CEZARINA"/>
    <s v="CEZARINA"/>
    <s v="GO"/>
    <s v="ETANOL COMUM"/>
    <n v="426"/>
    <n v="9.44"/>
    <s v=" Km/L"/>
    <n v="164940"/>
    <n v="45.11"/>
    <n v="4.6900000000000004"/>
    <n v="211.57"/>
    <s v="202604191623"/>
    <s v="EXT - KSE LOCAÇOES"/>
    <s v="Planejamento Operaci"/>
    <s v="KSE LOCAÇOES"/>
    <m/>
    <d v="2026-04-19T00:00:00"/>
    <x v="0"/>
    <x v="1"/>
    <x v="12"/>
  </r>
  <r>
    <s v="TJE5D27"/>
    <s v="60645800105124400"/>
    <s v="19/04/2026 16:51:00"/>
    <s v="00745"/>
    <s v="JOÃO LUIZ RODRIGUES PEREIRA_x0009__x0009__x0009__x0009_"/>
    <x v="60"/>
    <s v="EQUIPAMENTOS"/>
    <s v="GUINCHO LEVE"/>
    <s v="EQUIPAMENTO"/>
    <s v="46209914"/>
    <s v="DECIO RIO VERDE"/>
    <s v="RIO VERDE"/>
    <s v="GO"/>
    <s v="DIESEL S-10"/>
    <n v="245"/>
    <n v="4.9000000000000004"/>
    <s v=" Km/L"/>
    <n v="33638"/>
    <n v="50.01"/>
    <n v="7.49"/>
    <n v="374.57"/>
    <s v="202604191650"/>
    <s v="EXT - LUCCA JR"/>
    <s v="Planejamento Operaci"/>
    <s v="LUCCA JR"/>
    <m/>
    <d v="2026-04-19T00:00:00"/>
    <x v="0"/>
    <x v="1"/>
    <x v="11"/>
  </r>
  <r>
    <s v="TJE5D27"/>
    <m/>
    <s v="19/04/2026 16:53:14"/>
    <m/>
    <m/>
    <x v="60"/>
    <m/>
    <m/>
    <m/>
    <m/>
    <s v="DECIO RIO VERDE"/>
    <m/>
    <m/>
    <s v="ARLA-32"/>
    <s v="-"/>
    <s v="-"/>
    <s v=" Km/L"/>
    <s v="-"/>
    <n v="6.09"/>
    <m/>
    <n v="23.08"/>
    <m/>
    <m/>
    <m/>
    <m/>
    <m/>
    <d v="2026-04-19T00:00:00"/>
    <x v="0"/>
    <x v="1"/>
    <x v="11"/>
  </r>
  <r>
    <s v="TLO0E87"/>
    <s v="60645800106184255"/>
    <s v="19/04/2026 17:25:46"/>
    <s v="04911"/>
    <s v="HYAGO GONÇALVES FERNANDES"/>
    <x v="43"/>
    <s v="EQUIPAMENTOS"/>
    <s v="GUINCHO LEVE"/>
    <s v="EQUIPAMENTO"/>
    <s v="87183400"/>
    <s v="MARAJO GUAPO"/>
    <s v="GUAPO"/>
    <s v="GO"/>
    <s v="DIESEL S-10"/>
    <n v="428"/>
    <n v="5.63"/>
    <s v=" Km/L"/>
    <n v="45710"/>
    <n v="76"/>
    <n v="7.29"/>
    <n v="554.04"/>
    <s v="0"/>
    <s v="EXT - LUCCA JR"/>
    <s v="Planejamento Operaci"/>
    <s v="LUCCA JR"/>
    <m/>
    <d v="2026-04-19T00:00:00"/>
    <x v="0"/>
    <x v="1"/>
    <x v="11"/>
  </r>
  <r>
    <s v="TTT2H95"/>
    <s v="60645800106472477"/>
    <s v="19/04/2026 17:26:31"/>
    <s v="88512"/>
    <s v="JUAREZ NEVES"/>
    <x v="63"/>
    <s v="Caminhonete"/>
    <s v="SAVEIRO CS RB MF"/>
    <s v="VW"/>
    <s v="45308900"/>
    <s v="POSTO LUPATINI"/>
    <s v="SANTO ANTONIO DA BARRA"/>
    <s v="GO"/>
    <s v="ETANOL COMUM"/>
    <n v="407"/>
    <n v="9.35"/>
    <s v=" Km/L"/>
    <n v="146666"/>
    <n v="43.51"/>
    <n v="4.8899999999999997"/>
    <n v="212.76"/>
    <s v="0"/>
    <s v="EXT - KSE LOCAÇOES"/>
    <s v="Planejamento Operaci"/>
    <s v="KSE LOCAÇOES"/>
    <m/>
    <d v="2026-04-19T00:00:00"/>
    <x v="0"/>
    <x v="1"/>
    <x v="12"/>
  </r>
  <r>
    <s v="TJP1H27"/>
    <s v="60645800106439607"/>
    <s v="19/04/2026 18:34:02"/>
    <s v="02910"/>
    <s v="EMERSON CRISTIANO DA SILVEIRA"/>
    <x v="58"/>
    <s v="EQUIPAMENTOS"/>
    <s v="GUINCHO LEVE"/>
    <s v="EQUIPAMENTO"/>
    <s v="41826312"/>
    <s v="AUTO POSTO JACARE"/>
    <s v="ACREUNA"/>
    <s v="GO"/>
    <s v="DIESEL S-10"/>
    <n v="281"/>
    <n v="5.69"/>
    <s v=" Km/L"/>
    <n v="25445"/>
    <n v="49.38"/>
    <n v="7.2910000000000004"/>
    <n v="360.02"/>
    <s v="190466738"/>
    <s v="EXT - LUCCA JR"/>
    <s v="Planejamento Operaci"/>
    <s v="LUCCA JR"/>
    <m/>
    <d v="2026-04-19T00:00:00"/>
    <x v="0"/>
    <x v="1"/>
    <x v="11"/>
  </r>
  <r>
    <s v="SQZ2J86"/>
    <s v="60645800109686555"/>
    <s v="19/04/2026 19:40:41"/>
    <s v="32871"/>
    <s v="JOSE RICARDO SOUZA SILVA"/>
    <x v="72"/>
    <s v="Caminhonete"/>
    <s v="SAVEIRO"/>
    <s v="VOLKSWAGEN"/>
    <s v="75331003"/>
    <s v="SUPERVIA LAGOA"/>
    <s v="RIO VERDE"/>
    <s v="GO"/>
    <s v="ETANOL COMUM"/>
    <n v="326"/>
    <n v="9.44"/>
    <s v=" Km/L"/>
    <n v="177766"/>
    <n v="34.54"/>
    <n v="4.59"/>
    <n v="158.54"/>
    <s v="0"/>
    <s v="EXT - KSE LOCAÇOES"/>
    <s v="Planejamento Operaci"/>
    <s v="INSPECAO"/>
    <m/>
    <d v="2026-04-19T00:00:00"/>
    <x v="0"/>
    <x v="1"/>
    <x v="12"/>
  </r>
  <r>
    <s v="TTV4H65"/>
    <s v="60645800107557973"/>
    <s v="19/04/2026 19:41:29"/>
    <s v="07583"/>
    <s v="DAVID BORGES DOS SANTOS"/>
    <x v="65"/>
    <s v="Caminhonete"/>
    <s v="SAVEIRO CD RB MF"/>
    <s v="VOLKSWAGEN"/>
    <s v="41826312"/>
    <s v="AUTO POSTO JACARE"/>
    <s v="ACREUNA"/>
    <s v="GO"/>
    <s v="ETANOL COMUM"/>
    <n v="431"/>
    <n v="10.43"/>
    <s v=" Km/L"/>
    <n v="59124"/>
    <n v="41.34"/>
    <n v="4.79"/>
    <n v="198.03"/>
    <s v="190470793"/>
    <s v="EXT - KSE LOCAÇOES"/>
    <s v="Planejamento Operaci"/>
    <s v="KSE LOCAÇOES"/>
    <m/>
    <d v="2026-04-19T00:00:00"/>
    <x v="0"/>
    <x v="1"/>
    <x v="12"/>
  </r>
  <r>
    <s v="QSW6J59"/>
    <s v="60645800106460000"/>
    <s v="19/04/2026 21:09:11"/>
    <s v="02910"/>
    <s v="EMERSON CRISTIANO DA SILVEIRA"/>
    <x v="28"/>
    <s v="EQUIPAMENTOS"/>
    <s v="CAMINHÃO PIPA"/>
    <s v="OUTROS"/>
    <s v="41826312"/>
    <s v="AUTO POSTO JACARE"/>
    <s v="ACREUNA"/>
    <s v="GO"/>
    <s v="DIESEL S-10"/>
    <n v="288"/>
    <n v="4.26"/>
    <s v=" Km/L"/>
    <n v="30071"/>
    <n v="67.66"/>
    <n v="7.29"/>
    <n v="493.26"/>
    <s v="190476050"/>
    <s v="EXT - LUCCA JR"/>
    <s v="Planejamento Operaci"/>
    <s v="LUCCA JR"/>
    <m/>
    <d v="2026-04-19T00:00:00"/>
    <x v="0"/>
    <x v="1"/>
    <x v="11"/>
  </r>
  <r>
    <s v="QSW6J59"/>
    <m/>
    <s v="19/04/2026 21:09:11"/>
    <m/>
    <m/>
    <x v="28"/>
    <m/>
    <m/>
    <m/>
    <m/>
    <s v="AUTO POSTO JACARE"/>
    <m/>
    <m/>
    <s v="ARLA-32"/>
    <s v="-"/>
    <s v="-"/>
    <s v=" Km/L"/>
    <s v="-"/>
    <n v="2.38"/>
    <m/>
    <n v="7.87"/>
    <m/>
    <m/>
    <m/>
    <m/>
    <m/>
    <d v="2026-04-19T00:00:00"/>
    <x v="0"/>
    <x v="1"/>
    <x v="11"/>
  </r>
  <r>
    <s v="TTY2C25"/>
    <s v="60645800106472430"/>
    <s v="19/04/2026 21:55:29"/>
    <s v="36470"/>
    <s v="JOÃO BATISTA DA SILVA"/>
    <x v="38"/>
    <s v="Caminhonete"/>
    <s v="SAVEIRO CS RB MF"/>
    <s v="VW"/>
    <s v="45341508"/>
    <s v="POSTO ALTO DA SERRA"/>
    <s v="ITUMBIARA"/>
    <s v="GO"/>
    <s v="ETANOL COMUM"/>
    <n v="465"/>
    <n v="9.8800000000000008"/>
    <s v=" Km/L"/>
    <n v="143712"/>
    <n v="47.08"/>
    <n v="4.2300000000000004"/>
    <n v="199.16"/>
    <s v="0"/>
    <s v="EXT - KSE LOCAÇOES"/>
    <s v="Planejamento Operaci"/>
    <s v="KSE LOCAÇOES"/>
    <m/>
    <d v="2026-04-19T00:00:00"/>
    <x v="0"/>
    <x v="1"/>
    <x v="12"/>
  </r>
  <r>
    <s v="TKC7D89"/>
    <s v="60645800106185260"/>
    <s v="19/04/2026 23:28:32"/>
    <s v="02106"/>
    <s v="UÁRLES MILA ROSA NÉRES_x0009__x0009__x0009__x0009_"/>
    <x v="39"/>
    <s v="Caminhão"/>
    <s v="FH 540 6X4R"/>
    <s v="VOLVO"/>
    <s v="75331801"/>
    <s v="DECIO CEZARINA"/>
    <s v="CEZARINA"/>
    <s v="GO"/>
    <s v="DIESEL S-10"/>
    <n v="1227"/>
    <n v="2.58"/>
    <s v=" Km/L"/>
    <n v="35184"/>
    <n v="475.99"/>
    <n v="9.65"/>
    <n v="4593.3"/>
    <s v="202604192327"/>
    <s v="EXT - LUCCA JR"/>
    <s v="Planejamento Operaci"/>
    <s v="LUCCA JR"/>
    <m/>
    <d v="2026-04-19T00:00:00"/>
    <x v="0"/>
    <x v="1"/>
    <x v="11"/>
  </r>
  <r>
    <s v="TKC7D89"/>
    <m/>
    <s v="19/04/2026 23:29:49"/>
    <m/>
    <m/>
    <x v="39"/>
    <m/>
    <m/>
    <m/>
    <m/>
    <s v="DECIO CEZARINA"/>
    <m/>
    <m/>
    <s v="ARLA-32"/>
    <s v="-"/>
    <s v="-"/>
    <s v=" Km/L"/>
    <s v="-"/>
    <n v="58.66"/>
    <m/>
    <n v="222.32"/>
    <m/>
    <m/>
    <m/>
    <m/>
    <m/>
    <d v="2026-04-19T00:00:00"/>
    <x v="0"/>
    <x v="1"/>
    <x v="11"/>
  </r>
  <r>
    <s v="TUG2C45"/>
    <s v="60645800106437770"/>
    <s v="20/04/2026 00:31:26"/>
    <s v="80560"/>
    <s v="EDMAR PEREIRA COSTA"/>
    <x v="54"/>
    <s v="Utilitário"/>
    <s v="SAVEIRO"/>
    <s v="FIAT"/>
    <s v="81889412"/>
    <s v="POSTO ZERO UM"/>
    <s v="RIO VERDE"/>
    <s v="GO"/>
    <s v="ETANOL COMUM"/>
    <n v="323"/>
    <n v="7.03"/>
    <s v=" Km/L"/>
    <n v="160281"/>
    <n v="45.96"/>
    <n v="4.99"/>
    <n v="229.34"/>
    <s v="1"/>
    <s v="EXT - KSE LOCAÇOES"/>
    <s v="Planejamento Operaci"/>
    <s v="KSE LOCAÇOES"/>
    <m/>
    <d v="2026-04-20T00:00:00"/>
    <x v="0"/>
    <x v="1"/>
    <x v="12"/>
  </r>
  <r>
    <s v="TUW2D74"/>
    <s v="60645800105124310"/>
    <s v="20/04/2026 01:02:27"/>
    <s v="32823"/>
    <s v="GEOVANE FELIX DA CRUZ "/>
    <x v="35"/>
    <s v="Automóvel"/>
    <s v="CHEVROLET/S10 LS DD4"/>
    <s v="CHEVROLET"/>
    <s v="45341508"/>
    <s v="POSTO ALTO DA SERRA"/>
    <s v="ITUMBIARA"/>
    <s v="GO"/>
    <s v="DIESEL S-10"/>
    <n v="1281"/>
    <n v="16.440000000000001"/>
    <s v=" Km/L"/>
    <n v="144510"/>
    <n v="77.900000000000006"/>
    <n v="6.87"/>
    <n v="535.15"/>
    <s v="0"/>
    <s v="Planejamento Operaci"/>
    <s v="Planejamento Operaci"/>
    <s v="Operacional"/>
    <m/>
    <d v="2026-04-20T00:00:00"/>
    <x v="0"/>
    <x v="1"/>
    <x v="12"/>
  </r>
  <r>
    <s v="TTP5B47"/>
    <s v="60645800106472110"/>
    <s v="20/04/2026 02:25:58"/>
    <s v="01227"/>
    <s v="DAILTON FERREIRA CRUVINEL"/>
    <x v="40"/>
    <s v="Caminhonete"/>
    <s v="SAVEIRO CS RB MF"/>
    <s v="VW"/>
    <s v="07674909"/>
    <s v="AUTO POSTO INDIARA"/>
    <s v="INDIARA"/>
    <s v="GO"/>
    <s v="ETANOL COMUM"/>
    <n v="437"/>
    <n v="10.43"/>
    <s v=" Km/L"/>
    <n v="165377"/>
    <n v="41.89"/>
    <n v="4.6900000000000004"/>
    <n v="196.46"/>
    <s v="13844"/>
    <s v="EXT - KSE LOCAÇOES"/>
    <s v="Planejamento Operaci"/>
    <s v="KSE LOCAÇOES"/>
    <m/>
    <d v="2026-04-20T00:00:00"/>
    <x v="0"/>
    <x v="1"/>
    <x v="12"/>
  </r>
  <r>
    <s v="TTR3A31"/>
    <s v="60645800106472404"/>
    <s v="20/04/2026 05:18:54"/>
    <s v="75150"/>
    <s v="PETTERSON PERIS BENJAMIN"/>
    <x v="53"/>
    <s v="Caminhonete"/>
    <s v="SAVEIRO CS RB MF"/>
    <s v="VW"/>
    <s v="46209914"/>
    <s v="DECIO RIO VERDE"/>
    <s v="RIO VERDE"/>
    <s v="GO"/>
    <s v="ETANOL COMUM"/>
    <n v="375"/>
    <n v="9.64"/>
    <s v=" Km/L"/>
    <n v="153043"/>
    <n v="38.89"/>
    <n v="4.79"/>
    <n v="186.28"/>
    <s v="202604200517"/>
    <s v="EXT - KSE LOCAÇOES"/>
    <s v="Planejamento Operaci"/>
    <s v="KSE LOCAÇOES"/>
    <m/>
    <d v="2026-04-20T00:00:00"/>
    <x v="0"/>
    <x v="1"/>
    <x v="12"/>
  </r>
  <r>
    <s v="TTV4H65"/>
    <s v="60645800107557973"/>
    <s v="20/04/2026 05:26:29"/>
    <s v="07583"/>
    <s v="DAVID BORGES DOS SANTOS"/>
    <x v="65"/>
    <s v="Caminhonete"/>
    <s v="SAVEIRO CD RB MF"/>
    <s v="VOLKSWAGEN"/>
    <s v="07674909"/>
    <s v="AUTO POSTO INDIARA"/>
    <s v="INDIARA"/>
    <s v="GO"/>
    <s v="ETANOL COMUM"/>
    <n v="437"/>
    <n v="10.1"/>
    <s v=" Km/L"/>
    <n v="59561"/>
    <n v="43.27"/>
    <n v="4.6900000000000004"/>
    <n v="202.94"/>
    <s v="13845"/>
    <s v="EXT - KSE LOCAÇOES"/>
    <s v="Planejamento Operaci"/>
    <s v="KSE LOCAÇOES"/>
    <m/>
    <d v="2026-04-20T00:00:00"/>
    <x v="0"/>
    <x v="1"/>
    <x v="12"/>
  </r>
  <r>
    <s v="TFI3B19"/>
    <s v="60645800105926941"/>
    <s v="20/04/2026 05:51:44"/>
    <s v="70214"/>
    <s v="IGOR LEMES FERNANDES"/>
    <x v="4"/>
    <s v="Automóvel"/>
    <s v="ARGO"/>
    <s v="FIAT"/>
    <s v="46209914"/>
    <s v="DECIO RIO VERDE"/>
    <s v="RIO VERDE"/>
    <s v="GO"/>
    <s v="ETANOL COMUM"/>
    <n v="406"/>
    <n v="9.7100000000000009"/>
    <s v=" Km/L"/>
    <n v="100945"/>
    <n v="41.81"/>
    <n v="4.79"/>
    <n v="200.27"/>
    <s v="202604200551"/>
    <s v="Planejamento Operaci"/>
    <s v="Planejamento Operaci"/>
    <s v="Operacional"/>
    <m/>
    <d v="2026-04-20T00:00:00"/>
    <x v="0"/>
    <x v="1"/>
    <x v="0"/>
  </r>
  <r>
    <s v="TTQ4C10"/>
    <s v="60645800106553930"/>
    <s v="20/04/2026 06:23:21"/>
    <s v="82380"/>
    <s v="ENILSON DE SOUSA CAETANO"/>
    <x v="31"/>
    <s v="Caminhonete"/>
    <s v="Caminhonete S10"/>
    <s v="CHEVROLET"/>
    <s v="53081700"/>
    <s v="POSTO Z   Z SANTA MA"/>
    <s v="GUAPO"/>
    <s v="GO"/>
    <s v="DIESEL S-10"/>
    <n v="616"/>
    <n v="12.51"/>
    <s v=" Km/L"/>
    <n v="179193"/>
    <n v="49.23"/>
    <n v="7.09"/>
    <n v="349.06"/>
    <s v="0"/>
    <s v="Planejamento Operaci"/>
    <s v="Planejamento Operaci"/>
    <s v="INSPECAO"/>
    <m/>
    <d v="2026-04-20T00:00:00"/>
    <x v="0"/>
    <x v="1"/>
    <x v="12"/>
  </r>
  <r>
    <s v="SQZ2J86"/>
    <s v="60645800109686555"/>
    <s v="20/04/2026 06:24:21"/>
    <s v="32871"/>
    <s v="JOSE RICARDO SOUZA SILVA"/>
    <x v="72"/>
    <s v="Caminhonete"/>
    <s v="SAVEIRO"/>
    <s v="VOLKSWAGEN"/>
    <s v="75331003"/>
    <s v="SUPERVIA LAGOA"/>
    <s v="RIO VERDE"/>
    <s v="GO"/>
    <s v="ETANOL COMUM"/>
    <n v="517"/>
    <n v="10.98"/>
    <s v=" Km/L"/>
    <n v="178283"/>
    <n v="47.08"/>
    <n v="4.59"/>
    <n v="216.1"/>
    <s v="0"/>
    <s v="EXT - KSE LOCAÇOES"/>
    <s v="Planejamento Operaci"/>
    <s v="INSPECAO"/>
    <m/>
    <d v="2026-04-20T00:00:00"/>
    <x v="0"/>
    <x v="1"/>
    <x v="12"/>
  </r>
  <r>
    <s v="TTT2H95"/>
    <s v="60645800106472477"/>
    <s v="20/04/2026 06:28:11"/>
    <s v="05208"/>
    <s v="CHARLES ROSA"/>
    <x v="63"/>
    <s v="Caminhonete"/>
    <s v="SAVEIRO CS RB MF"/>
    <s v="VW"/>
    <s v="45308900"/>
    <s v="POSTO LUPATINI"/>
    <s v="SANTO ANTONIO DA BARRA"/>
    <s v="GO"/>
    <s v="ETANOL COMUM"/>
    <n v="420"/>
    <n v="9.76"/>
    <s v=" Km/L"/>
    <n v="147086"/>
    <n v="43.04"/>
    <n v="4.8899999999999997"/>
    <n v="210.46"/>
    <s v="1"/>
    <s v="EXT - KSE LOCAÇOES"/>
    <s v="Planejamento Operaci"/>
    <s v="KSE LOCAÇOES"/>
    <m/>
    <d v="2026-04-20T00:00:00"/>
    <x v="0"/>
    <x v="1"/>
    <x v="12"/>
  </r>
  <r>
    <s v="TUG2C45"/>
    <s v="60645800106437770"/>
    <s v="20/04/2026 06:31:31"/>
    <s v="80560"/>
    <s v="EDMAR PEREIRA COSTA"/>
    <x v="54"/>
    <s v="Utilitário"/>
    <s v="SAVEIRO"/>
    <s v="FIAT"/>
    <s v="81889412"/>
    <s v="POSTO ZERO UM"/>
    <s v="RIO VERDE"/>
    <s v="GO"/>
    <s v="ETANOL COMUM"/>
    <n v="238"/>
    <n v="8.82"/>
    <s v=" Km/L"/>
    <n v="160519"/>
    <n v="26.98"/>
    <n v="4.99"/>
    <n v="134.63"/>
    <s v="2"/>
    <s v="EXT - KSE LOCAÇOES"/>
    <s v="Planejamento Operaci"/>
    <s v="KSE LOCAÇOES"/>
    <m/>
    <d v="2026-04-20T00:00:00"/>
    <x v="0"/>
    <x v="1"/>
    <x v="12"/>
  </r>
  <r>
    <s v="TTS4A16"/>
    <s v="60645800108788589"/>
    <s v="20/04/2026 06:38:24"/>
    <s v="70267"/>
    <s v="DOUGLAS VASCONCELOS MOURA"/>
    <x v="32"/>
    <s v="Caminhonete"/>
    <s v="Caminhonete S10"/>
    <s v="CHEVROLET"/>
    <s v="69494411"/>
    <s v="REDE MARAJO RIO VERD"/>
    <s v="RIO VERDE"/>
    <s v="GO"/>
    <s v="DIESEL S-10"/>
    <n v="770"/>
    <n v="14"/>
    <s v=" Km/L"/>
    <n v="78621"/>
    <n v="55"/>
    <n v="7.09"/>
    <n v="389.95"/>
    <s v="1"/>
    <s v="Planejamento Operaci"/>
    <s v="Planejamento Operaci"/>
    <s v="INSPECAO"/>
    <m/>
    <d v="2026-04-20T00:00:00"/>
    <x v="0"/>
    <x v="1"/>
    <x v="12"/>
  </r>
  <r>
    <s v="TMG4A29"/>
    <s v="60645800106185397"/>
    <s v="20/04/2026 06:46:45"/>
    <s v="05009"/>
    <s v="JERBSON CARLOS RAMOS DE MELO_x0009__x0009__x0009__x0009_"/>
    <x v="25"/>
    <s v="Caminhão"/>
    <s v="FH 540 6X4R"/>
    <s v="VOLVO"/>
    <s v="46286315"/>
    <s v="POSTO CENTRAL"/>
    <s v="BOM JESUS"/>
    <s v="GO"/>
    <s v="DIESEL S-10"/>
    <n v="455"/>
    <n v="1.27"/>
    <s v=" Km/L"/>
    <n v="33409"/>
    <n v="455"/>
    <n v="7.99"/>
    <n v="3635.45"/>
    <s v="1"/>
    <s v="EXT - LUCCA JR"/>
    <s v="Planejamento Operaci"/>
    <s v="LUCCA JR"/>
    <m/>
    <d v="2026-04-20T00:00:00"/>
    <x v="0"/>
    <x v="1"/>
    <x v="11"/>
  </r>
  <r>
    <s v="TMG4A29"/>
    <m/>
    <s v="20/04/2026 06:46:45"/>
    <m/>
    <m/>
    <x v="25"/>
    <m/>
    <m/>
    <m/>
    <m/>
    <s v="POSTO CENTRAL"/>
    <m/>
    <m/>
    <s v="ARLA-32"/>
    <s v="-"/>
    <s v="-"/>
    <s v=" Km/L"/>
    <s v="-"/>
    <n v="40"/>
    <m/>
    <n v="252"/>
    <m/>
    <m/>
    <m/>
    <m/>
    <m/>
    <d v="2026-04-20T00:00:00"/>
    <x v="0"/>
    <x v="1"/>
    <x v="11"/>
  </r>
  <r>
    <s v="FKM6D96"/>
    <s v="60645800105124347"/>
    <s v="20/04/2026 07:04:59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109.74"/>
    <n v="7.29"/>
    <n v="800.04"/>
    <s v="200425398"/>
    <s v="EXT - SAO PEDRO"/>
    <s v="Planejamento Operaci"/>
    <s v="SAO PEDRO"/>
    <m/>
    <d v="2026-04-20T00:00:00"/>
    <x v="0"/>
    <x v="1"/>
    <x v="7"/>
  </r>
  <r>
    <s v="TGM4D76"/>
    <s v="60645800106437582"/>
    <s v="20/04/2026 07:52:47"/>
    <s v="33534"/>
    <s v="MARCOS ANTONIO MARCELINO DA SILVA"/>
    <x v="56"/>
    <s v="Caminhonete"/>
    <s v="FIORINO"/>
    <s v="FIAT"/>
    <s v="46286315"/>
    <s v="POSTO CENTRAL"/>
    <s v="BOM JESUS"/>
    <s v="GO"/>
    <s v="ETANOL COMUM"/>
    <n v="200"/>
    <n v="7.82"/>
    <s v=" Km/L"/>
    <n v="29295"/>
    <n v="25.56"/>
    <n v="4.99"/>
    <n v="127.54"/>
    <s v="1"/>
    <s v="Planejamento Operaci"/>
    <s v="Planejamento Operaci"/>
    <s v="Operacional"/>
    <m/>
    <d v="2026-04-20T00:00:00"/>
    <x v="0"/>
    <x v="1"/>
    <x v="5"/>
  </r>
  <r>
    <s v="TFW2H32"/>
    <s v="60645800105143835"/>
    <s v="20/04/2026 07:54:27"/>
    <s v="99638"/>
    <s v="LAFAIETE DE SOUZA SANTOS"/>
    <x v="10"/>
    <s v="Automóvel"/>
    <s v="ARGO"/>
    <s v="FIAT"/>
    <s v="36639216"/>
    <s v="POSTO ALDEIA"/>
    <s v="GOIANIA"/>
    <s v="GO"/>
    <s v="ETANOL COMUM"/>
    <n v="370"/>
    <n v="9.75"/>
    <s v=" Km/L"/>
    <n v="69785"/>
    <n v="37.950000000000003"/>
    <n v="5.2409999999999997"/>
    <n v="198.89"/>
    <s v="904761"/>
    <s v="Planejamento Operaci"/>
    <s v="Planejamento Operaci"/>
    <s v="Operacional"/>
    <m/>
    <d v="2026-04-20T00:00:00"/>
    <x v="0"/>
    <x v="1"/>
    <x v="3"/>
  </r>
  <r>
    <s v="TTY2C25"/>
    <s v="60645800106472430"/>
    <s v="20/04/2026 08:14:54"/>
    <s v="53759"/>
    <s v="DHEIMERSON BRUNO MARINHO DE LIRA"/>
    <x v="38"/>
    <s v="Caminhonete"/>
    <s v="SAVEIRO CS RB MF"/>
    <s v="VW"/>
    <s v="46286315"/>
    <s v="POSTO CENTRAL"/>
    <s v="BOM JESUS"/>
    <s v="GO"/>
    <s v="ETANOL COMUM"/>
    <n v="443"/>
    <n v="10.36"/>
    <s v=" Km/L"/>
    <n v="144155"/>
    <n v="42.78"/>
    <n v="4.99"/>
    <n v="213.48"/>
    <s v="1"/>
    <s v="EXT - KSE LOCAÇOES"/>
    <s v="Planejamento Operaci"/>
    <s v="KSE LOCAÇOES"/>
    <m/>
    <d v="2026-04-20T00:00:00"/>
    <x v="0"/>
    <x v="1"/>
    <x v="12"/>
  </r>
  <r>
    <s v="TFE6B22"/>
    <s v="60645800105124428"/>
    <s v="20/04/2026 08:36:31"/>
    <s v="03608"/>
    <s v="WEIDER DA SILVA RODRIGUES"/>
    <x v="1"/>
    <s v="Automóvel"/>
    <s v="ARGO"/>
    <s v="FIAT"/>
    <s v="94262208"/>
    <s v="AUTO POSTO RETRO"/>
    <s v="APARECIDA DE GOIANIA"/>
    <s v="GO"/>
    <s v="ETANOL COMUM"/>
    <n v="341"/>
    <n v="10.130000000000001"/>
    <s v=" Km/L"/>
    <n v="57602"/>
    <n v="33.67"/>
    <n v="5.24"/>
    <n v="176.43"/>
    <s v="1"/>
    <s v="Planejamento Operaci"/>
    <s v="Planejamento Operaci"/>
    <s v="Operacional"/>
    <m/>
    <d v="2026-04-20T00:00:00"/>
    <x v="0"/>
    <x v="1"/>
    <x v="1"/>
  </r>
  <r>
    <s v="TFE9C14"/>
    <s v="60645800106437370"/>
    <s v="20/04/2026 08:38:58"/>
    <s v="01057"/>
    <s v="LUIZ HENRIQUE SOUZA RODRIGUES"/>
    <x v="51"/>
    <s v="EQUIPAMENTOS"/>
    <s v="AMBULANCIA"/>
    <s v="OUTROS"/>
    <s v="13308211"/>
    <s v="P. BANDEIRANTES"/>
    <s v="RIO VERDE"/>
    <s v="GO"/>
    <s v="DIESEL S-10"/>
    <n v="126"/>
    <n v="4.29"/>
    <s v=" Km/L"/>
    <n v="11752"/>
    <n v="29.36"/>
    <n v="7.5919999999999996"/>
    <n v="222.89"/>
    <s v="200430867"/>
    <s v="Planejamento Operaci"/>
    <s v="Planejamento Operaci"/>
    <s v="Operacional"/>
    <m/>
    <d v="2026-04-20T00:00:00"/>
    <x v="0"/>
    <x v="1"/>
    <x v="13"/>
  </r>
  <r>
    <s v="TER4970"/>
    <s v="60645800105124339"/>
    <s v="20/04/2026 08:51:50"/>
    <s v="52247"/>
    <s v="CARLOS ALBERTO DO ROSARIO"/>
    <x v="19"/>
    <s v="EQUIPAMENTOS"/>
    <s v="RETROESCAVADEIRA"/>
    <s v="CATERPILLAR"/>
    <s v="07674909"/>
    <s v="AUTO POSTO INDIARA"/>
    <s v="INDIARA"/>
    <s v="GO"/>
    <s v="DIESEL COMUM"/>
    <n v="0"/>
    <n v="0"/>
    <s v=" Km/L"/>
    <n v="0"/>
    <n v="139.65"/>
    <n v="7.39"/>
    <n v="1032.01"/>
    <s v="13855"/>
    <s v="EXT - SAO PEDRO"/>
    <s v="Planejamento Operaci"/>
    <s v="SAO PEDRO"/>
    <m/>
    <d v="2026-04-20T00:00:00"/>
    <x v="0"/>
    <x v="1"/>
    <x v="7"/>
  </r>
  <r>
    <s v="TEQ8G33"/>
    <s v="60645800105124371"/>
    <s v="20/04/2026 09:02:16"/>
    <s v="21706"/>
    <s v="LUIZ MARCELO NEVES"/>
    <x v="19"/>
    <s v="Caminhão"/>
    <s v="9-180"/>
    <s v="VOLKSWAGEN"/>
    <s v="45308900"/>
    <s v="POSTO LUPATINI"/>
    <s v="SANTO ANTONIO DA BARRA"/>
    <s v="GO"/>
    <s v="DIESEL S-10"/>
    <n v="0"/>
    <n v="0"/>
    <s v=" Km/L"/>
    <n v="0"/>
    <n v="127.02"/>
    <n v="7.79"/>
    <n v="989.53"/>
    <s v="0"/>
    <s v="EXT - SAO PEDRO"/>
    <s v="Planejamento Operaci"/>
    <s v="SAO PEDRO"/>
    <m/>
    <d v="2026-04-20T00:00:00"/>
    <x v="0"/>
    <x v="1"/>
    <x v="7"/>
  </r>
  <r>
    <s v="TFP3B22"/>
    <s v="60645800105143720"/>
    <s v="20/04/2026 09:36:18"/>
    <s v="02769"/>
    <s v="ANDRE LUIS PAULINO"/>
    <x v="6"/>
    <s v="Automóvel"/>
    <s v="ARGO"/>
    <s v="FIAT"/>
    <s v="46286315"/>
    <s v="POSTO CENTRAL"/>
    <s v="BOM JESUS"/>
    <s v="GO"/>
    <s v="ETANOL COMUM"/>
    <n v="297"/>
    <n v="9.4600000000000009"/>
    <s v=" Km/L"/>
    <n v="64222"/>
    <n v="31.41"/>
    <n v="4.9909999999999997"/>
    <n v="156.76"/>
    <s v="1"/>
    <s v="Planejamento Operaci"/>
    <s v="Planejamento Operaci"/>
    <s v="Operacional"/>
    <m/>
    <d v="2026-04-20T00:00:00"/>
    <x v="0"/>
    <x v="1"/>
    <x v="4"/>
  </r>
  <r>
    <s v="TFF5D72"/>
    <s v="60645800105143780"/>
    <s v="20/04/2026 10:49:48"/>
    <s v="95253"/>
    <s v="ANDRE AUGUSTO ARAUJO DE JESUS"/>
    <x v="2"/>
    <s v="Automóvel"/>
    <s v="ARGO"/>
    <s v="FIAT"/>
    <s v="87183400"/>
    <s v="MARAJO GUAPO"/>
    <s v="GUAPO"/>
    <s v="GO"/>
    <s v="ETANOL COMUM"/>
    <n v="217"/>
    <n v="8.39"/>
    <s v=" Km/L"/>
    <n v="58969"/>
    <n v="25.85"/>
    <n v="4.6900000000000004"/>
    <n v="121.24"/>
    <s v="0"/>
    <s v="Planejamento Operaci"/>
    <s v="Planejamento Operaci"/>
    <s v="Operacional"/>
    <m/>
    <d v="2026-04-20T00:00:00"/>
    <x v="0"/>
    <x v="1"/>
    <x v="0"/>
  </r>
  <r>
    <s v="TFX7J72"/>
    <s v="60645800105836505"/>
    <s v="20/04/2026 10:57:15"/>
    <s v="03126"/>
    <s v="PEDRO PAULO SILVA SANTOS"/>
    <x v="11"/>
    <s v="Automóvel"/>
    <s v="ARGO"/>
    <s v="FIAT"/>
    <s v="46286315"/>
    <s v="POSTO CENTRAL"/>
    <s v="BOM JESUS"/>
    <s v="GO"/>
    <s v="ETANOL COMUM"/>
    <n v="238"/>
    <n v="8.41"/>
    <s v=" Km/L"/>
    <n v="77657"/>
    <n v="28.31"/>
    <n v="4.99"/>
    <n v="141.28"/>
    <s v="1"/>
    <s v="Planejamento Operaci"/>
    <s v="Planejamento Operaci"/>
    <s v="Operacional"/>
    <m/>
    <d v="2026-04-20T00:00:00"/>
    <x v="0"/>
    <x v="1"/>
    <x v="4"/>
  </r>
  <r>
    <s v="TGM2I26"/>
    <s v="60645800106958050"/>
    <s v="20/04/2026 14:10:05"/>
    <s v="59226"/>
    <s v="PASCHOAL FAVORITTO DE QUEIROZ"/>
    <x v="52"/>
    <s v="Utilitário"/>
    <s v="FIORINO"/>
    <s v="FIAT"/>
    <s v="87183400"/>
    <s v="MARAJO GUAPO"/>
    <s v="GUAPO"/>
    <s v="GO"/>
    <s v="ETANOL COMUM"/>
    <n v="345"/>
    <n v="7.6"/>
    <s v=" Km/L"/>
    <n v="29657"/>
    <n v="45.41"/>
    <n v="4.6890000000000001"/>
    <n v="212.93"/>
    <s v="0"/>
    <s v="EXT - KSE LOCAÇOES"/>
    <s v="Planejamento Operaci"/>
    <s v="Operacional"/>
    <m/>
    <d v="2026-04-20T00:00:00"/>
    <x v="0"/>
    <x v="1"/>
    <x v="5"/>
  </r>
  <r>
    <s v="TGA0B06"/>
    <s v="60645800106958060"/>
    <s v="20/04/2026 14:21:52"/>
    <s v="00933"/>
    <s v="GIULEY RIBEIRO DOS SANTOS"/>
    <x v="55"/>
    <s v="Caminhonete"/>
    <s v="FIORINO"/>
    <s v="FIAT"/>
    <s v="46209914"/>
    <s v="DECIO RIO VERDE"/>
    <s v="RIO VERDE"/>
    <s v="GO"/>
    <s v="ETANOL COMUM"/>
    <n v="350"/>
    <n v="8.48"/>
    <s v=" Km/L"/>
    <n v="31066"/>
    <n v="41.29"/>
    <n v="4.79"/>
    <n v="197.78"/>
    <s v="202604201421"/>
    <s v="Planejamento Operaci"/>
    <s v="Planejamento Operaci"/>
    <s v="TI e Automação"/>
    <m/>
    <d v="2026-04-20T00:00:00"/>
    <x v="0"/>
    <x v="1"/>
    <x v="5"/>
  </r>
  <r>
    <s v="TTR3A31"/>
    <s v="60645800106472404"/>
    <s v="20/04/2026 14:58:34"/>
    <s v="00386"/>
    <s v="RAFAEL SOUZA LIMA"/>
    <x v="53"/>
    <s v="Caminhonete"/>
    <s v="SAVEIRO CS RB MF"/>
    <s v="VW"/>
    <s v="46209914"/>
    <s v="DECIO RIO VERDE"/>
    <s v="RIO VERDE"/>
    <s v="GO"/>
    <s v="ETANOL COMUM"/>
    <n v="524"/>
    <n v="10.18"/>
    <s v=" Km/L"/>
    <n v="153567"/>
    <n v="51.48"/>
    <n v="4.79"/>
    <n v="246.59"/>
    <s v="202604201457"/>
    <s v="EXT - KSE LOCAÇOES"/>
    <s v="Planejamento Operaci"/>
    <s v="KSE LOCAÇOES"/>
    <m/>
    <d v="2026-04-20T00:00:00"/>
    <x v="0"/>
    <x v="1"/>
    <x v="12"/>
  </r>
  <r>
    <s v="TFR8B59"/>
    <s v="60645800105143681"/>
    <s v="20/04/2026 15:32:30"/>
    <s v="92635"/>
    <s v="ADENILDO BARBOSA DUTRA"/>
    <x v="8"/>
    <s v="Automóvel"/>
    <s v="ARGO"/>
    <s v="FIAT"/>
    <s v="87183400"/>
    <s v="MARAJO GUAPO"/>
    <s v="GUAPO"/>
    <s v="GO"/>
    <s v="ETANOL COMUM"/>
    <n v="285"/>
    <n v="7.37"/>
    <s v=" Km/L"/>
    <n v="28870"/>
    <n v="38.69"/>
    <n v="4.6909999999999998"/>
    <n v="181.5"/>
    <s v="0"/>
    <s v="Planejamento Operaci"/>
    <s v="Planejamento Operaci"/>
    <s v="Operacional"/>
    <m/>
    <d v="2026-04-20T00:00:00"/>
    <x v="0"/>
    <x v="1"/>
    <x v="5"/>
  </r>
  <r>
    <s v="TLO0E87"/>
    <s v="60645800106184255"/>
    <s v="20/04/2026 15:33:40"/>
    <s v="04911"/>
    <s v="HYAGO GONÇALVES FERNANDES"/>
    <x v="43"/>
    <s v="EQUIPAMENTOS"/>
    <s v="GUINCHO LEVE"/>
    <s v="EQUIPAMENTO"/>
    <s v="87183400"/>
    <s v="MARAJO GUAPO"/>
    <s v="GUAPO"/>
    <s v="GO"/>
    <s v="DIESEL S-10"/>
    <n v="359"/>
    <n v="5.7"/>
    <s v=" Km/L"/>
    <n v="46069"/>
    <n v="63"/>
    <n v="7.29"/>
    <n v="459.27"/>
    <s v="0"/>
    <s v="EXT - LUCCA JR"/>
    <s v="Planejamento Operaci"/>
    <s v="LUCCA JR"/>
    <m/>
    <d v="2026-04-20T00:00:00"/>
    <x v="0"/>
    <x v="1"/>
    <x v="11"/>
  </r>
  <r>
    <s v="TLO0E87"/>
    <m/>
    <s v="20/04/2026 15:33:40"/>
    <m/>
    <m/>
    <x v="43"/>
    <m/>
    <m/>
    <m/>
    <m/>
    <s v="MARAJO GUAPO"/>
    <m/>
    <m/>
    <s v="ARLA-32"/>
    <s v="-"/>
    <s v="-"/>
    <s v=" Km/L"/>
    <s v="-"/>
    <n v="6.56"/>
    <m/>
    <n v="27.49"/>
    <m/>
    <m/>
    <m/>
    <m/>
    <m/>
    <d v="2026-04-20T00:00:00"/>
    <x v="0"/>
    <x v="1"/>
    <x v="11"/>
  </r>
  <r>
    <s v="TTV4H65"/>
    <s v="60645800107557973"/>
    <s v="20/04/2026 15:33:50"/>
    <s v="70129"/>
    <s v="DIONILSON DE SOUZA SANTOS"/>
    <x v="65"/>
    <s v="Caminhonete"/>
    <s v="SAVEIRO CD RB MF"/>
    <s v="VOLKSWAGEN"/>
    <s v="41826312"/>
    <s v="AUTO POSTO JACARE"/>
    <s v="ACREUNA"/>
    <s v="GO"/>
    <s v="ETANOL COMUM"/>
    <n v="435"/>
    <n v="10.34"/>
    <s v=" Km/L"/>
    <n v="59996"/>
    <n v="42.05"/>
    <n v="4.7910000000000004"/>
    <n v="201.45"/>
    <s v="200455929"/>
    <s v="EXT - KSE LOCAÇOES"/>
    <s v="Planejamento Operaci"/>
    <s v="KSE LOCAÇOES"/>
    <m/>
    <d v="2026-04-20T00:00:00"/>
    <x v="0"/>
    <x v="1"/>
    <x v="12"/>
  </r>
  <r>
    <s v="TFN0D12"/>
    <s v="60645800105143746"/>
    <s v="20/04/2026 15:43:50"/>
    <s v="00390"/>
    <s v="SILVINO JOSE DE BRITO"/>
    <x v="5"/>
    <s v="Automóvel"/>
    <s v="ARGO"/>
    <s v="FIAT"/>
    <s v="87183400"/>
    <s v="MARAJO GUAPO"/>
    <s v="GUAPO"/>
    <s v="GO"/>
    <s v="ETANOL COMUM"/>
    <n v="296"/>
    <n v="8.67"/>
    <s v=" Km/L"/>
    <n v="46789"/>
    <n v="34.14"/>
    <n v="4.6900000000000004"/>
    <n v="160.12"/>
    <s v="0"/>
    <s v="Planejamento Operaci"/>
    <s v="Planejamento Operaci"/>
    <s v="Operacional"/>
    <m/>
    <d v="2026-04-20T00:00:00"/>
    <x v="0"/>
    <x v="1"/>
    <x v="3"/>
  </r>
  <r>
    <s v="TFS3C72"/>
    <s v="60645800105143738"/>
    <s v="20/04/2026 16:03:16"/>
    <s v="00271"/>
    <s v="HEDER OLIVEIRA SANTANA"/>
    <x v="9"/>
    <s v="Automóvel"/>
    <s v="ARGO"/>
    <s v="FIAT"/>
    <s v="13308211"/>
    <s v="P. BANDEIRANTES"/>
    <s v="RIO VERDE"/>
    <s v="GO"/>
    <s v="ETANOL COMUM"/>
    <n v="233"/>
    <n v="7.69"/>
    <s v=" Km/L"/>
    <n v="97835"/>
    <n v="30.28"/>
    <n v="4.79"/>
    <n v="145.04"/>
    <s v="200457562"/>
    <s v="Planejamento Operaci"/>
    <s v="Planejamento Operaci"/>
    <s v="Operacional"/>
    <m/>
    <d v="2026-04-20T00:00:00"/>
    <x v="0"/>
    <x v="1"/>
    <x v="4"/>
  </r>
  <r>
    <s v="TFI3B19"/>
    <s v="60645800105926941"/>
    <s v="20/04/2026 16:10:56"/>
    <s v="73410"/>
    <s v="BRUNO SOUSA DIAS"/>
    <x v="4"/>
    <s v="Automóvel"/>
    <s v="ARGO"/>
    <s v="FIAT"/>
    <s v="75331801"/>
    <s v="DECIO CEZARINA"/>
    <s v="CEZARINA"/>
    <s v="GO"/>
    <s v="ETANOL COMUM"/>
    <n v="365"/>
    <n v="9.36"/>
    <s v=" Km/L"/>
    <n v="101310"/>
    <n v="38.99"/>
    <n v="4.6900000000000004"/>
    <n v="182.86"/>
    <s v="202604201610"/>
    <s v="Planejamento Operaci"/>
    <s v="Planejamento Operaci"/>
    <s v="Operacional"/>
    <m/>
    <d v="2026-04-20T00:00:00"/>
    <x v="0"/>
    <x v="1"/>
    <x v="0"/>
  </r>
  <r>
    <s v="TLR1J91"/>
    <s v="60645800106043065"/>
    <s v="20/04/2026 16:13:11"/>
    <s v="02910"/>
    <s v="EMERSON CRISTIANO DA SILVEIRA"/>
    <x v="23"/>
    <s v="Caminhonete"/>
    <s v="SAVEIRO"/>
    <s v="VOLKSWAGEN"/>
    <s v="87149902"/>
    <s v="AUTO POSTO SANTA FE INTERLAGOS"/>
    <s v="RIO VERDE"/>
    <s v="GO"/>
    <s v="ETANOL COMUM"/>
    <n v="0"/>
    <n v="0"/>
    <s v=" Km/L"/>
    <s v="-"/>
    <n v="47.65"/>
    <n v="4.9400000000000004"/>
    <n v="235.39"/>
    <s v="95094"/>
    <s v="Planejamento Operaci"/>
    <s v="Planejamento Operaci"/>
    <s v="Operacional"/>
    <m/>
    <d v="2026-04-20T00:00:00"/>
    <x v="0"/>
    <x v="1"/>
    <x v="9"/>
  </r>
  <r>
    <s v="TFF5D72"/>
    <s v="60645800105143780"/>
    <s v="20/04/2026 16:20:03"/>
    <s v="95253"/>
    <s v="ANDRE AUGUSTO ARAUJO DE JESUS"/>
    <x v="2"/>
    <s v="Automóvel"/>
    <s v="ARGO"/>
    <s v="FIAT"/>
    <s v="87183400"/>
    <s v="MARAJO GUAPO"/>
    <s v="GUAPO"/>
    <s v="GO"/>
    <s v="ETANOL COMUM"/>
    <n v="133"/>
    <n v="8.61"/>
    <s v=" Km/L"/>
    <n v="59102"/>
    <n v="15.45"/>
    <n v="4.6900000000000004"/>
    <n v="72.459999999999994"/>
    <s v="0"/>
    <s v="Planejamento Operaci"/>
    <s v="Planejamento Operaci"/>
    <s v="Operacional"/>
    <m/>
    <d v="2026-04-20T00:00:00"/>
    <x v="0"/>
    <x v="1"/>
    <x v="0"/>
  </r>
  <r>
    <s v="TJE5D27"/>
    <s v="60645800105124400"/>
    <s v="20/04/2026 16:20:56"/>
    <s v="00745"/>
    <s v="JOÃO LUIZ RODRIGUES PEREIRA_x0009__x0009__x0009__x0009_"/>
    <x v="60"/>
    <s v="EQUIPAMENTOS"/>
    <s v="GUINCHO LEVE"/>
    <s v="EQUIPAMENTO"/>
    <s v="46209914"/>
    <s v="DECIO RIO VERDE"/>
    <s v="RIO VERDE"/>
    <s v="GO"/>
    <s v="DIESEL S-10"/>
    <n v="266"/>
    <n v="6.05"/>
    <s v=" Km/L"/>
    <n v="33904"/>
    <n v="44"/>
    <n v="7.49"/>
    <n v="329.56"/>
    <s v="202604201620"/>
    <s v="EXT - LUCCA JR"/>
    <s v="Planejamento Operaci"/>
    <s v="LUCCA JR"/>
    <m/>
    <d v="2026-04-20T00:00:00"/>
    <x v="0"/>
    <x v="1"/>
    <x v="11"/>
  </r>
  <r>
    <s v="TJE5D27"/>
    <m/>
    <s v="20/04/2026 16:23:01"/>
    <m/>
    <m/>
    <x v="60"/>
    <m/>
    <m/>
    <m/>
    <m/>
    <s v="DECIO RIO VERDE"/>
    <m/>
    <m/>
    <s v="ARLA-32"/>
    <s v="-"/>
    <s v="-"/>
    <s v=" Km/L"/>
    <s v="-"/>
    <n v="2"/>
    <m/>
    <n v="7.59"/>
    <m/>
    <m/>
    <m/>
    <m/>
    <m/>
    <d v="2026-04-20T00:00:00"/>
    <x v="0"/>
    <x v="1"/>
    <x v="11"/>
  </r>
  <r>
    <s v="TTP5B47"/>
    <s v="60645800106472110"/>
    <s v="20/04/2026 16:55:02"/>
    <s v="02710"/>
    <s v="RAINON LOPES ALMEIDA"/>
    <x v="40"/>
    <s v="Caminhonete"/>
    <s v="SAVEIRO CS RB MF"/>
    <s v="VW"/>
    <s v="75331801"/>
    <s v="DECIO CEZARINA"/>
    <s v="CEZARINA"/>
    <s v="GO"/>
    <s v="ETANOL COMUM"/>
    <n v="363"/>
    <n v="8.43"/>
    <s v=" Km/L"/>
    <n v="165740"/>
    <n v="43.07"/>
    <n v="4.6900000000000004"/>
    <n v="202"/>
    <s v="202604201654"/>
    <s v="EXT - KSE LOCAÇOES"/>
    <s v="Planejamento Operaci"/>
    <s v="KSE LOCAÇOES"/>
    <m/>
    <d v="2026-04-20T00:00:00"/>
    <x v="0"/>
    <x v="1"/>
    <x v="12"/>
  </r>
  <r>
    <s v="TUG2C45"/>
    <s v="60645800106437770"/>
    <s v="20/04/2026 17:04:27"/>
    <s v="02527"/>
    <s v="ALCIENE MARTINS PONTES"/>
    <x v="54"/>
    <s v="Utilitário"/>
    <s v="SAVEIRO"/>
    <s v="FIAT"/>
    <s v="88866609"/>
    <s v="AUTO POSTO HUDSON RV"/>
    <s v="RIO VERDE"/>
    <s v="GO"/>
    <s v="ETANOL COMUM"/>
    <n v="258"/>
    <n v="7.89"/>
    <s v=" Km/L"/>
    <n v="160777"/>
    <n v="32.68"/>
    <n v="4.79"/>
    <n v="156.54"/>
    <s v="200461406"/>
    <s v="EXT - KSE LOCAÇOES"/>
    <s v="Planejamento Operaci"/>
    <s v="KSE LOCAÇOES"/>
    <m/>
    <d v="2026-04-20T00:00:00"/>
    <x v="0"/>
    <x v="1"/>
    <x v="12"/>
  </r>
  <r>
    <s v="TFE6B22"/>
    <s v="60645800105124428"/>
    <s v="20/04/2026 17:18:10"/>
    <s v="03608"/>
    <s v="WEIDER DA SILVA RODRIGUES"/>
    <x v="1"/>
    <s v="Automóvel"/>
    <s v="ARGO"/>
    <s v="FIAT"/>
    <s v="46286315"/>
    <s v="POSTO CENTRAL"/>
    <s v="BOM JESUS"/>
    <s v="GO"/>
    <s v="ETANOL COMUM"/>
    <n v="251"/>
    <n v="9.2899999999999991"/>
    <s v=" Km/L"/>
    <n v="57853"/>
    <n v="27.03"/>
    <n v="4.9909999999999997"/>
    <n v="134.91"/>
    <s v="1"/>
    <s v="Planejamento Operaci"/>
    <s v="Planejamento Operaci"/>
    <s v="Operacional"/>
    <m/>
    <d v="2026-04-20T00:00:00"/>
    <x v="0"/>
    <x v="1"/>
    <x v="1"/>
  </r>
  <r>
    <s v="TTT2H95"/>
    <s v="60645800106472477"/>
    <s v="20/04/2026 17:21:04"/>
    <s v="88512"/>
    <s v="JUAREZ NEVES"/>
    <x v="63"/>
    <s v="Caminhonete"/>
    <s v="SAVEIRO CS RB MF"/>
    <s v="VW"/>
    <s v="41826312"/>
    <s v="AUTO POSTO JACARE"/>
    <s v="ACREUNA"/>
    <s v="GO"/>
    <s v="ETANOL COMUM"/>
    <n v="396"/>
    <n v="9.73"/>
    <s v=" Km/L"/>
    <n v="147482"/>
    <n v="40.71"/>
    <n v="4.6500000000000004"/>
    <n v="189.32"/>
    <s v="200462341"/>
    <s v="EXT - KSE LOCAÇOES"/>
    <s v="Planejamento Operaci"/>
    <s v="KSE LOCAÇOES"/>
    <m/>
    <d v="2026-04-20T00:00:00"/>
    <x v="0"/>
    <x v="1"/>
    <x v="12"/>
  </r>
  <r>
    <s v="TFD2J89"/>
    <s v="60645800105143710"/>
    <s v="20/04/2026 17:35:10"/>
    <s v="87954"/>
    <s v="DANIEL GONÇALVES"/>
    <x v="0"/>
    <s v="Automóvel"/>
    <s v="ARGO"/>
    <s v="FIAT"/>
    <s v="45308900"/>
    <s v="POSTO LUPATINI"/>
    <s v="SANTO ANTONIO DA BARRA"/>
    <s v="GO"/>
    <s v="ETANOL COMUM"/>
    <n v="306"/>
    <n v="8.51"/>
    <s v=" Km/L"/>
    <n v="30200"/>
    <n v="35.96"/>
    <n v="4.8899999999999997"/>
    <n v="175.84"/>
    <s v="0"/>
    <s v="Planejamento Operaci"/>
    <s v="Planejamento Operaci"/>
    <s v="Operacional"/>
    <m/>
    <d v="2026-04-20T00:00:00"/>
    <x v="0"/>
    <x v="1"/>
    <x v="0"/>
  </r>
  <r>
    <s v="TTQ4C10"/>
    <s v="60645800106553930"/>
    <s v="20/04/2026 17:40:35"/>
    <s v="72216"/>
    <s v="ERIVALDO OLIVEIRA SOARES"/>
    <x v="31"/>
    <s v="Caminhonete"/>
    <s v="Caminhonete S10"/>
    <s v="CHEVROLET"/>
    <s v="69442211"/>
    <s v="POSTO SUDOESTE"/>
    <s v="GUAPO"/>
    <s v="GO"/>
    <s v="DIESEL S-10"/>
    <n v="417"/>
    <n v="11.54"/>
    <s v=" Km/L"/>
    <n v="179610"/>
    <n v="36.15"/>
    <n v="6.89"/>
    <n v="249.07"/>
    <s v="0"/>
    <s v="Planejamento Operaci"/>
    <s v="Planejamento Operaci"/>
    <s v="INSPECAO"/>
    <m/>
    <d v="2026-04-20T00:00:00"/>
    <x v="0"/>
    <x v="1"/>
    <x v="12"/>
  </r>
  <r>
    <s v="SQZ2J86"/>
    <s v="60645800109686555"/>
    <s v="20/04/2026 18:06:51"/>
    <s v="01318"/>
    <s v="JOAO BATISTA REIS"/>
    <x v="72"/>
    <s v="Caminhonete"/>
    <s v="SAVEIRO"/>
    <s v="VOLKSWAGEN"/>
    <s v="85314604"/>
    <s v="MB POSTOS"/>
    <s v="GOIANIA"/>
    <s v="GO"/>
    <s v="ETANOL COMUM"/>
    <n v="435"/>
    <n v="8.68"/>
    <s v=" Km/L"/>
    <n v="178718"/>
    <n v="50.1"/>
    <n v="4.99"/>
    <n v="250"/>
    <s v="0"/>
    <s v="EXT - KSE LOCAÇOES"/>
    <s v="Planejamento Operaci"/>
    <s v="INSPECAO"/>
    <m/>
    <d v="2026-04-20T00:00:00"/>
    <x v="0"/>
    <x v="1"/>
    <x v="12"/>
  </r>
  <r>
    <s v="TFW3J34"/>
    <s v="60645800106437440"/>
    <s v="20/04/2026 18:19:53"/>
    <s v="70145"/>
    <s v="LUCAS HENRIQUE MAGALHAES DE SOUZA "/>
    <x v="49"/>
    <s v="EQUIPAMENTOS"/>
    <s v="AMBULANCIA"/>
    <s v="OUTROS"/>
    <s v="46286315"/>
    <s v="POSTO CENTRAL"/>
    <s v="BOM JESUS"/>
    <s v="GO"/>
    <s v="DIESEL S-10"/>
    <n v="176"/>
    <n v="7.04"/>
    <s v=" Km/L"/>
    <n v="18214"/>
    <n v="25.01"/>
    <n v="7.992"/>
    <n v="199.89"/>
    <s v="1"/>
    <s v="Planejamento Operaci"/>
    <s v="Planejamento Operaci"/>
    <s v="Operacional"/>
    <m/>
    <d v="2026-04-20T00:00:00"/>
    <x v="0"/>
    <x v="1"/>
    <x v="13"/>
  </r>
  <r>
    <s v="TGK2G46"/>
    <s v="60645800106956305"/>
    <s v="20/04/2026 18:44:28"/>
    <s v="48710"/>
    <s v="GUSTAVO DA SILVA"/>
    <x v="59"/>
    <s v="Utilitário"/>
    <s v="FIORINO"/>
    <s v="FIAT"/>
    <s v="53030006"/>
    <s v="KR TREVO"/>
    <s v="SANTA HELENA DE GOIAS"/>
    <s v="GO"/>
    <s v="ETANOL COMUM"/>
    <n v="328"/>
    <n v="8.2100000000000009"/>
    <s v=" Km/L"/>
    <n v="25622"/>
    <n v="39.97"/>
    <n v="4.99"/>
    <n v="199.45"/>
    <s v="200467408"/>
    <s v="Planejamento Operaci"/>
    <s v="Planejamento Operaci"/>
    <s v="Operacional"/>
    <m/>
    <d v="2026-04-20T00:00:00"/>
    <x v="0"/>
    <x v="1"/>
    <x v="5"/>
  </r>
  <r>
    <s v="TGM4D76"/>
    <s v="60645800106437582"/>
    <s v="20/04/2026 19:15:20"/>
    <s v="33534"/>
    <s v="MARCOS ANTONIO MARCELINO DA SILVA"/>
    <x v="56"/>
    <s v="Caminhonete"/>
    <s v="FIORINO"/>
    <s v="FIAT"/>
    <s v="46286315"/>
    <s v="POSTO CENTRAL"/>
    <s v="BOM JESUS"/>
    <s v="GO"/>
    <s v="ETANOL COMUM"/>
    <n v="222"/>
    <n v="8.0500000000000007"/>
    <s v=" Km/L"/>
    <n v="29517"/>
    <n v="27.58"/>
    <n v="4.9909999999999997"/>
    <n v="137.66"/>
    <s v="1"/>
    <s v="Planejamento Operaci"/>
    <s v="Planejamento Operaci"/>
    <s v="Operacional"/>
    <m/>
    <d v="2026-04-20T00:00:00"/>
    <x v="0"/>
    <x v="1"/>
    <x v="5"/>
  </r>
  <r>
    <s v="TFY3C02"/>
    <s v="60645800105143770"/>
    <s v="20/04/2026 19:20:02"/>
    <s v="93324"/>
    <s v="PAULO ROBERTO BALBINO FERREIRA"/>
    <x v="14"/>
    <s v="Automóvel"/>
    <s v="ARGO"/>
    <s v="FIAT"/>
    <s v="92242703"/>
    <s v="POSTO RODAO SUL"/>
    <s v="GOIANIA"/>
    <s v="GO"/>
    <s v="ETANOL COMUM"/>
    <n v="292"/>
    <n v="10.27"/>
    <s v=" Km/L"/>
    <n v="27033"/>
    <n v="28.44"/>
    <n v="5.24"/>
    <n v="149.03"/>
    <s v="1"/>
    <s v="Planejamento Operaci"/>
    <s v="Planejamento Operaci"/>
    <s v="Operacional"/>
    <m/>
    <d v="2026-04-20T00:00:00"/>
    <x v="0"/>
    <x v="1"/>
    <x v="0"/>
  </r>
  <r>
    <s v="TTY2C25"/>
    <s v="60645800106472430"/>
    <s v="20/04/2026 19:24:41"/>
    <s v="36470"/>
    <s v="JOÃO BATISTA DA SILVA"/>
    <x v="38"/>
    <s v="Caminhonete"/>
    <s v="SAVEIRO CS RB MF"/>
    <s v="VW"/>
    <s v="46286315"/>
    <s v="POSTO CENTRAL"/>
    <s v="BOM JESUS"/>
    <s v="GO"/>
    <s v="ETANOL COMUM"/>
    <n v="285"/>
    <n v="7.3"/>
    <s v=" Km/L"/>
    <n v="144440"/>
    <n v="39.04"/>
    <n v="4.99"/>
    <n v="194.81"/>
    <s v="1"/>
    <s v="EXT - KSE LOCAÇOES"/>
    <s v="Planejamento Operaci"/>
    <s v="KSE LOCAÇOES"/>
    <m/>
    <d v="2026-04-20T00:00:00"/>
    <x v="0"/>
    <x v="1"/>
    <x v="12"/>
  </r>
  <r>
    <s v="TJP1H27"/>
    <s v="60645800106439607"/>
    <s v="20/04/2026 19:56:57"/>
    <s v="02910"/>
    <s v="EMERSON CRISTIANO DA SILVEIRA"/>
    <x v="58"/>
    <s v="EQUIPAMENTOS"/>
    <s v="GUINCHO LEVE"/>
    <s v="EQUIPAMENTO"/>
    <s v="41826312"/>
    <s v="AUTO POSTO JACARE"/>
    <s v="ACREUNA"/>
    <s v="GO"/>
    <s v="DIESEL S-10"/>
    <n v="458"/>
    <n v="5.92"/>
    <s v=" Km/L"/>
    <n v="25903"/>
    <n v="77.33"/>
    <n v="7.29"/>
    <n v="563.75"/>
    <s v="200471717"/>
    <s v="EXT - LUCCA JR"/>
    <s v="Planejamento Operaci"/>
    <s v="LUCCA JR"/>
    <m/>
    <d v="2026-04-20T00:00:00"/>
    <x v="0"/>
    <x v="1"/>
    <x v="11"/>
  </r>
  <r>
    <s v="TJP1H27"/>
    <m/>
    <s v="20/04/2026 19:56:57"/>
    <m/>
    <m/>
    <x v="58"/>
    <m/>
    <m/>
    <m/>
    <m/>
    <s v="AUTO POSTO JACARE"/>
    <m/>
    <m/>
    <s v="ARLA-32"/>
    <s v="-"/>
    <s v="-"/>
    <s v=" Km/L"/>
    <s v="-"/>
    <n v="5.8"/>
    <m/>
    <n v="19.149999999999999"/>
    <m/>
    <m/>
    <m/>
    <m/>
    <m/>
    <d v="2026-04-20T00:00:00"/>
    <x v="0"/>
    <x v="1"/>
    <x v="11"/>
  </r>
  <r>
    <s v="TFV8C74"/>
    <s v="60645800106437299"/>
    <s v="20/04/2026 21:05:36"/>
    <s v="70145"/>
    <s v="LUCAS HENRIQUE MAGALHAES DE SOUZA "/>
    <x v="34"/>
    <s v="Automóvel"/>
    <s v="AMBULANCIA"/>
    <s v="VOLKSWAGEN"/>
    <s v="07674909"/>
    <s v="AUTO POSTO INDIARA"/>
    <s v="INDIARA"/>
    <s v="GO"/>
    <s v="DIESEL S-10"/>
    <n v="325"/>
    <n v="5.48"/>
    <s v=" Km/L"/>
    <n v="18602"/>
    <n v="59.26"/>
    <n v="7.29"/>
    <n v="432.01"/>
    <s v="13871"/>
    <s v="Planejamento Operaci"/>
    <s v="Planejamento Operaci"/>
    <s v="RESGATE"/>
    <m/>
    <d v="2026-04-20T00:00:00"/>
    <x v="0"/>
    <x v="1"/>
    <x v="13"/>
  </r>
  <r>
    <s v="TGC9A34"/>
    <s v="60645800106437250"/>
    <s v="20/04/2026 21:05:53"/>
    <s v="70145"/>
    <s v="LUCAS HENRIQUE MAGALHAES DE SOUZA "/>
    <x v="48"/>
    <s v="EQUIPAMENTOS"/>
    <s v="AMBULANCIA"/>
    <s v="OUTROS"/>
    <s v="53081700"/>
    <s v="POSTO Z   Z SANTA MA"/>
    <s v="GUAPO"/>
    <s v="GO"/>
    <s v="DIESEL S-10"/>
    <n v="299"/>
    <n v="5.28"/>
    <s v=" Km/L"/>
    <n v="19375"/>
    <n v="56.66"/>
    <n v="7.0890000000000004"/>
    <n v="401.69"/>
    <s v="0"/>
    <s v="Planejamento Operaci"/>
    <s v="Planejamento Operaci"/>
    <s v="Operacional"/>
    <m/>
    <d v="2026-04-20T00:00:00"/>
    <x v="0"/>
    <x v="1"/>
    <x v="13"/>
  </r>
  <r>
    <s v="TUG2C45"/>
    <s v="60645800106437770"/>
    <s v="20/04/2026 23:26:04"/>
    <s v="80560"/>
    <s v="EDMAR PEREIRA COSTA"/>
    <x v="54"/>
    <s v="Utilitário"/>
    <s v="SAVEIRO"/>
    <s v="FIAT"/>
    <s v="81889412"/>
    <s v="POSTO ZERO UM"/>
    <s v="RIO VERDE"/>
    <s v="GO"/>
    <s v="ETANOL COMUM"/>
    <n v="322"/>
    <n v="9.01"/>
    <s v=" Km/L"/>
    <n v="161099"/>
    <n v="35.75"/>
    <n v="4.99"/>
    <n v="178.39"/>
    <s v="1"/>
    <s v="EXT - KSE LOCAÇOES"/>
    <s v="Planejamento Operaci"/>
    <s v="KSE LOCAÇOES"/>
    <m/>
    <d v="2026-04-20T00:00:00"/>
    <x v="0"/>
    <x v="1"/>
    <x v="12"/>
  </r>
  <r>
    <s v="TKC9B59"/>
    <s v="60645800106185324"/>
    <s v="21/04/2026 00:23:47"/>
    <s v="99189"/>
    <s v="WELTON DIONES DE SOUZA BARBOSA_x0009__x0009__x0009__x0009_"/>
    <x v="26"/>
    <s v="Caminhão"/>
    <s v="FH 540 6X4R"/>
    <s v="VOLVO"/>
    <s v="46209914"/>
    <s v="DECIO RIO VERDE"/>
    <s v="RIO VERDE"/>
    <s v="GO"/>
    <s v="DIESEL S-10"/>
    <n v="678"/>
    <n v="2.59"/>
    <s v=" Km/L"/>
    <n v="13587"/>
    <n v="262.01"/>
    <n v="7.49"/>
    <n v="1962.45"/>
    <s v="202604210023"/>
    <s v="EXT - LUCCA JR"/>
    <s v="Planejamento Operaci"/>
    <s v="LUCCA JR"/>
    <m/>
    <d v="2026-04-21T00:00:00"/>
    <x v="0"/>
    <x v="1"/>
    <x v="11"/>
  </r>
  <r>
    <s v="TTV4H65"/>
    <s v="60645800107557973"/>
    <s v="21/04/2026 00:35:37"/>
    <s v="07583"/>
    <s v="DAVID BORGES DOS SANTOS"/>
    <x v="65"/>
    <s v="Caminhonete"/>
    <s v="SAVEIRO CD RB MF"/>
    <s v="VOLKSWAGEN"/>
    <s v="07674909"/>
    <s v="AUTO POSTO INDIARA"/>
    <s v="INDIARA"/>
    <s v="GO"/>
    <s v="ETANOL COMUM"/>
    <n v="439"/>
    <n v="9.77"/>
    <s v=" Km/L"/>
    <n v="60435"/>
    <n v="44.93"/>
    <n v="4.6900000000000004"/>
    <n v="210.72"/>
    <s v="13872"/>
    <s v="EXT - KSE LOCAÇOES"/>
    <s v="Planejamento Operaci"/>
    <s v="KSE LOCAÇOES"/>
    <m/>
    <d v="2026-04-21T00:00:00"/>
    <x v="0"/>
    <x v="1"/>
    <x v="12"/>
  </r>
  <r>
    <s v="TTS4A16"/>
    <s v="60645800108788589"/>
    <s v="21/04/2026 01:13:54"/>
    <s v="70267"/>
    <s v="DOUGLAS VASCONCELOS MOURA"/>
    <x v="32"/>
    <s v="Caminhonete"/>
    <s v="Caminhonete S10"/>
    <s v="CHEVROLET"/>
    <s v="69494411"/>
    <s v="REDE MARAJO RIO VERD"/>
    <s v="RIO VERDE"/>
    <s v="GO"/>
    <s v="DIESEL S-10"/>
    <n v="969"/>
    <n v="14.29"/>
    <s v=" Km/L"/>
    <n v="79590"/>
    <n v="67.83"/>
    <n v="7.09"/>
    <n v="480.92"/>
    <s v="70267348142"/>
    <s v="Planejamento Operaci"/>
    <s v="Planejamento Operaci"/>
    <s v="INSPECAO"/>
    <m/>
    <d v="2026-04-21T00:00:00"/>
    <x v="0"/>
    <x v="1"/>
    <x v="12"/>
  </r>
  <r>
    <s v="TTP5B47"/>
    <s v="60645800106472110"/>
    <s v="21/04/2026 02:52:03"/>
    <s v="01227"/>
    <s v="DAILTON FERREIRA CRUVINEL"/>
    <x v="40"/>
    <s v="Caminhonete"/>
    <s v="SAVEIRO CS RB MF"/>
    <s v="VW"/>
    <s v="07674909"/>
    <s v="AUTO POSTO INDIARA"/>
    <s v="INDIARA"/>
    <s v="GO"/>
    <s v="ETANOL COMUM"/>
    <n v="379"/>
    <n v="9.74"/>
    <s v=" Km/L"/>
    <n v="166119"/>
    <n v="38.909999999999997"/>
    <n v="4.6900000000000004"/>
    <n v="182.49"/>
    <s v="13873"/>
    <s v="EXT - KSE LOCAÇOES"/>
    <s v="Planejamento Operaci"/>
    <s v="KSE LOCAÇOES"/>
    <m/>
    <d v="2026-04-21T00:00:00"/>
    <x v="0"/>
    <x v="1"/>
    <x v="12"/>
  </r>
  <r>
    <s v="SQZ2J86"/>
    <s v="60645800109686555"/>
    <s v="21/04/2026 03:15:22"/>
    <s v="32871"/>
    <s v="JOSE RICARDO SOUZA SILVA"/>
    <x v="72"/>
    <s v="Caminhonete"/>
    <s v="SAVEIRO"/>
    <s v="VOLKSWAGEN"/>
    <s v="81889412"/>
    <s v="POSTO ZERO UM"/>
    <s v="RIO VERDE"/>
    <s v="GO"/>
    <s v="ETANOL COMUM"/>
    <n v="465"/>
    <n v="11.04"/>
    <s v=" Km/L"/>
    <n v="179183"/>
    <n v="42.11"/>
    <n v="4.99"/>
    <n v="210.12"/>
    <s v="1"/>
    <s v="EXT - KSE LOCAÇOES"/>
    <s v="Planejamento Operaci"/>
    <s v="INSPECAO"/>
    <m/>
    <d v="2026-04-21T00:00:00"/>
    <x v="0"/>
    <x v="1"/>
    <x v="12"/>
  </r>
  <r>
    <s v="TFI3B19"/>
    <s v="60645800105926941"/>
    <s v="21/04/2026 03:51:51"/>
    <s v="03102"/>
    <s v="EDES GONÇALVES DA SILVA"/>
    <x v="4"/>
    <s v="Automóvel"/>
    <s v="ARGO"/>
    <s v="FIAT"/>
    <s v="13308211"/>
    <s v="P. BANDEIRANTES"/>
    <s v="RIO VERDE"/>
    <s v="GO"/>
    <s v="ETANOL COMUM"/>
    <n v="466"/>
    <n v="11.13"/>
    <s v=" Km/L"/>
    <n v="101776"/>
    <n v="41.87"/>
    <n v="4.79"/>
    <n v="200.56"/>
    <s v="210413662"/>
    <s v="Planejamento Operaci"/>
    <s v="Planejamento Operaci"/>
    <s v="Operacional"/>
    <m/>
    <d v="2026-04-21T00:00:00"/>
    <x v="0"/>
    <x v="1"/>
    <x v="0"/>
  </r>
  <r>
    <s v="TUW2D74"/>
    <s v="60645800105124310"/>
    <s v="21/04/2026 05:07:18"/>
    <s v="32823"/>
    <s v="GEOVANE FELIX DA CRUZ "/>
    <x v="35"/>
    <s v="Automóvel"/>
    <s v="CHEVROLET/S10 LS DD4"/>
    <s v="CHEVROLET"/>
    <s v="45341508"/>
    <s v="POSTO ALTO DA SERRA"/>
    <s v="ITUMBIARA"/>
    <s v="GO"/>
    <s v="DIESEL S-10"/>
    <n v="1000"/>
    <n v="12.69"/>
    <s v=" Km/L"/>
    <n v="145510"/>
    <n v="78.78"/>
    <n v="6.87"/>
    <n v="541.19000000000005"/>
    <s v="0"/>
    <s v="Planejamento Operaci"/>
    <s v="Planejamento Operaci"/>
    <s v="Operacional"/>
    <m/>
    <d v="2026-04-21T00:00:00"/>
    <x v="0"/>
    <x v="1"/>
    <x v="12"/>
  </r>
  <r>
    <s v="TTR3A31"/>
    <s v="60645800106472404"/>
    <s v="21/04/2026 05:23:29"/>
    <s v="75150"/>
    <s v="PETTERSON PERIS BENJAMIN"/>
    <x v="53"/>
    <s v="Caminhonete"/>
    <s v="SAVEIRO CS RB MF"/>
    <s v="VW"/>
    <s v="13335016"/>
    <s v="POSTO TREVO"/>
    <s v="RIO VERDE"/>
    <s v="GO"/>
    <s v="ETANOL COMUM"/>
    <n v="514"/>
    <n v="11.5"/>
    <s v=" Km/L"/>
    <n v="154081"/>
    <n v="44.68"/>
    <n v="4.9909999999999997"/>
    <n v="222.98"/>
    <s v="210419358"/>
    <s v="EXT - KSE LOCAÇOES"/>
    <s v="Planejamento Operaci"/>
    <s v="KSE LOCAÇOES"/>
    <m/>
    <d v="2026-04-21T00:00:00"/>
    <x v="0"/>
    <x v="1"/>
    <x v="12"/>
  </r>
  <r>
    <s v="TTQ4C10"/>
    <s v="60645800106553930"/>
    <s v="21/04/2026 06:44:42"/>
    <s v="03095"/>
    <s v="MICHELL ALMEIDA SANTANA"/>
    <x v="31"/>
    <s v="Caminhonete"/>
    <s v="Caminhonete S10"/>
    <s v="CHEVROLET"/>
    <s v="53081700"/>
    <s v="POSTO Z   Z SANTA MA"/>
    <s v="GUAPO"/>
    <s v="GO"/>
    <s v="DIESEL S-10"/>
    <n v="610"/>
    <n v="14.7"/>
    <s v=" Km/L"/>
    <n v="180220"/>
    <n v="41.5"/>
    <n v="7.09"/>
    <n v="294.22000000000003"/>
    <s v="0"/>
    <s v="Planejamento Operaci"/>
    <s v="Planejamento Operaci"/>
    <s v="INSPECAO"/>
    <m/>
    <d v="2026-04-21T00:00:00"/>
    <x v="0"/>
    <x v="1"/>
    <x v="12"/>
  </r>
  <r>
    <s v="TTT2H95"/>
    <s v="60645800106472477"/>
    <s v="21/04/2026 07:02:46"/>
    <s v="05208"/>
    <s v="CHARLES ROSA"/>
    <x v="63"/>
    <s v="Caminhonete"/>
    <s v="SAVEIRO CS RB MF"/>
    <s v="VW"/>
    <s v="45308900"/>
    <s v="POSTO LUPATINI"/>
    <s v="SANTO ANTONIO DA BARRA"/>
    <s v="GO"/>
    <s v="ETANOL COMUM"/>
    <n v="533"/>
    <n v="11.24"/>
    <s v=" Km/L"/>
    <n v="148015"/>
    <n v="47.41"/>
    <n v="4.8899999999999997"/>
    <n v="231.83"/>
    <s v="1"/>
    <s v="EXT - KSE LOCAÇOES"/>
    <s v="Planejamento Operaci"/>
    <s v="KSE LOCAÇOES"/>
    <m/>
    <d v="2026-04-21T00:00:00"/>
    <x v="0"/>
    <x v="1"/>
    <x v="12"/>
  </r>
  <r>
    <s v="TJP1H27"/>
    <s v="60645800106439607"/>
    <s v="21/04/2026 07:14:30"/>
    <s v="02910"/>
    <s v="EMERSON CRISTIANO DA SILVEIRA"/>
    <x v="58"/>
    <s v="EQUIPAMENTOS"/>
    <s v="GUINCHO LEVE"/>
    <s v="EQUIPAMENTO"/>
    <s v="41826312"/>
    <s v="AUTO POSTO JACARE"/>
    <s v="ACREUNA"/>
    <s v="GO"/>
    <s v="DIESEL S-10"/>
    <n v="208"/>
    <n v="6.24"/>
    <s v=" Km/L"/>
    <n v="26111"/>
    <n v="33.35"/>
    <n v="7.29"/>
    <n v="243.12"/>
    <s v="210425965"/>
    <s v="EXT - LUCCA JR"/>
    <s v="Planejamento Operaci"/>
    <s v="LUCCA JR"/>
    <m/>
    <d v="2026-04-21T00:00:00"/>
    <x v="0"/>
    <x v="1"/>
    <x v="11"/>
  </r>
  <r>
    <s v="TTY2C25"/>
    <s v="60645800106472430"/>
    <s v="21/04/2026 07:24:43"/>
    <s v="59829"/>
    <s v="AGDA GOMES DA SILVA RODRIGUES"/>
    <x v="38"/>
    <s v="Caminhonete"/>
    <s v="SAVEIRO CS RB MF"/>
    <s v="VW"/>
    <s v="46286315"/>
    <s v="POSTO CENTRAL"/>
    <s v="BOM JESUS"/>
    <s v="GO"/>
    <s v="ETANOL COMUM"/>
    <n v="400"/>
    <n v="9.14"/>
    <s v=" Km/L"/>
    <n v="144840"/>
    <n v="43.76"/>
    <n v="4.99"/>
    <n v="218.37"/>
    <s v="1"/>
    <s v="EXT - KSE LOCAÇOES"/>
    <s v="Planejamento Operaci"/>
    <s v="KSE LOCAÇOES"/>
    <m/>
    <d v="2026-04-21T00:00:00"/>
    <x v="0"/>
    <x v="1"/>
    <x v="12"/>
  </r>
  <r>
    <s v="TGL2B04"/>
    <s v="60645800106437315"/>
    <s v="21/04/2026 09:01:38"/>
    <s v="04306"/>
    <s v="JOSE PAULO SANTOS AZEVEDO"/>
    <x v="45"/>
    <s v="EQUIPAMENTOS"/>
    <s v="AMBULANCIA"/>
    <s v="OUTROS"/>
    <s v="41826312"/>
    <s v="AUTO POSTO JACARE"/>
    <s v="ACREUNA"/>
    <s v="GO"/>
    <s v="DIESEL S-10"/>
    <n v="253"/>
    <n v="5.16"/>
    <s v=" Km/L"/>
    <n v="10873"/>
    <n v="49.01"/>
    <n v="7.29"/>
    <n v="357.3"/>
    <s v="210432391"/>
    <s v="Planejamento Operaci"/>
    <s v="Planejamento Operaci"/>
    <s v="Operacional"/>
    <m/>
    <d v="2026-04-21T00:00:00"/>
    <x v="0"/>
    <x v="1"/>
    <x v="13"/>
  </r>
  <r>
    <s v="TGF2J32"/>
    <s v="60645800105143827"/>
    <s v="21/04/2026 09:13:18"/>
    <s v="29136"/>
    <s v="CLEITON INACIO DE MOURA"/>
    <x v="16"/>
    <s v="Automóvel"/>
    <s v="ARGO"/>
    <s v="FIAT"/>
    <s v="01848013"/>
    <s v="POSTO XODO"/>
    <s v="GOIANIA"/>
    <s v="GO"/>
    <s v="ETANOL COMUM"/>
    <n v="310"/>
    <n v="7.89"/>
    <s v=" Km/L"/>
    <n v="20089"/>
    <n v="39.31"/>
    <n v="5.24"/>
    <n v="205.98"/>
    <s v="0"/>
    <s v="Planejamento Operaci"/>
    <s v="Planejamento Operaci"/>
    <s v="Operacional"/>
    <m/>
    <d v="2026-04-21T00:00:00"/>
    <x v="0"/>
    <x v="1"/>
    <x v="5"/>
  </r>
  <r>
    <s v="SQZ2J86"/>
    <s v="60645800109686555"/>
    <s v="21/04/2026 09:16:25"/>
    <s v="00047"/>
    <s v="KARLA THAISE SILVA CARVALHO"/>
    <x v="72"/>
    <s v="Caminhonete"/>
    <s v="SAVEIRO"/>
    <s v="VOLKSWAGEN"/>
    <s v="75331003"/>
    <s v="SUPERVIA LAGOA"/>
    <s v="RIO VERDE"/>
    <s v="GO"/>
    <s v="ETANOL COMUM"/>
    <n v="281"/>
    <n v="10.42"/>
    <s v=" Km/L"/>
    <n v="179464"/>
    <n v="26.97"/>
    <n v="4.6900000000000004"/>
    <n v="126.49"/>
    <s v="1"/>
    <s v="EXT - KSE LOCAÇOES"/>
    <s v="Planejamento Operaci"/>
    <s v="INSPECAO"/>
    <m/>
    <d v="2026-04-21T00:00:00"/>
    <x v="0"/>
    <x v="1"/>
    <x v="12"/>
  </r>
  <r>
    <s v="TTV4H65"/>
    <s v="60645800107557973"/>
    <s v="21/04/2026 09:59:48"/>
    <s v="52982"/>
    <s v="ROBERTO ANTONIO DE MELO"/>
    <x v="65"/>
    <s v="Caminhonete"/>
    <s v="SAVEIRO CD RB MF"/>
    <s v="VOLKSWAGEN"/>
    <s v="41826312"/>
    <s v="AUTO POSTO JACARE"/>
    <s v="ACREUNA"/>
    <s v="GO"/>
    <s v="ETANOL COMUM"/>
    <n v="449"/>
    <n v="9.26"/>
    <s v=" Km/L"/>
    <n v="60884"/>
    <n v="48.49"/>
    <n v="4.6509999999999998"/>
    <n v="225.51"/>
    <s v="210435881"/>
    <s v="EXT - KSE LOCAÇOES"/>
    <s v="Planejamento Operaci"/>
    <s v="KSE LOCAÇOES"/>
    <m/>
    <d v="2026-04-21T00:00:00"/>
    <x v="0"/>
    <x v="1"/>
    <x v="12"/>
  </r>
  <r>
    <s v="TKB0E17"/>
    <s v="60645800106185180"/>
    <s v="21/04/2026 10:16:13"/>
    <s v="02910"/>
    <s v="EMERSON CRISTIANO DA SILVEIRA"/>
    <x v="27"/>
    <s v="EQUIPAMENTOS"/>
    <s v="GUINCHO LEVE"/>
    <s v="EQUIPAMENTO"/>
    <s v="45307105"/>
    <s v="POSTO GIRASSOL"/>
    <s v="ITUMBIARA"/>
    <s v="GO"/>
    <s v="DIESEL S-10"/>
    <n v="436"/>
    <n v="5.82"/>
    <s v=" Km/L"/>
    <n v="36002"/>
    <n v="74.849999999999994"/>
    <n v="7.59"/>
    <n v="568.11"/>
    <s v="210436"/>
    <s v="EXT - LUCCA JR"/>
    <s v="Planejamento Operaci"/>
    <s v="LUCCA JR"/>
    <m/>
    <d v="2026-04-21T00:00:00"/>
    <x v="0"/>
    <x v="1"/>
    <x v="11"/>
  </r>
  <r>
    <s v="TFP3B22"/>
    <s v="60645800105143720"/>
    <s v="21/04/2026 10:18:00"/>
    <s v="02769"/>
    <s v="ANDRE LUIS PAULINO"/>
    <x v="6"/>
    <s v="Automóvel"/>
    <s v="ARGO"/>
    <s v="FIAT"/>
    <s v="41826312"/>
    <s v="AUTO POSTO JACARE"/>
    <s v="ACREUNA"/>
    <s v="GO"/>
    <s v="ETANOL COMUM"/>
    <n v="329"/>
    <n v="9.99"/>
    <s v=" Km/L"/>
    <n v="64551"/>
    <n v="32.94"/>
    <n v="4.6509999999999998"/>
    <n v="153.19"/>
    <s v="210436976"/>
    <s v="Planejamento Operaci"/>
    <s v="Planejamento Operaci"/>
    <s v="Operacional"/>
    <m/>
    <d v="2026-04-21T00:00:00"/>
    <x v="0"/>
    <x v="1"/>
    <x v="4"/>
  </r>
  <r>
    <s v="TUG2C45"/>
    <s v="60645800106437770"/>
    <s v="21/04/2026 11:06:17"/>
    <s v="03782"/>
    <s v="ELVIS MESSIAS FERNANDES"/>
    <x v="54"/>
    <s v="Utilitário"/>
    <s v="SAVEIRO"/>
    <s v="FIAT"/>
    <s v="13335016"/>
    <s v="POSTO TREVO"/>
    <s v="RIO VERDE"/>
    <s v="GO"/>
    <s v="ETANOL COMUM"/>
    <n v="423"/>
    <n v="8.73"/>
    <s v=" Km/L"/>
    <n v="161522"/>
    <n v="48.46"/>
    <n v="4.9909999999999997"/>
    <n v="241.85"/>
    <s v="210439912"/>
    <s v="EXT - KSE LOCAÇOES"/>
    <s v="Planejamento Operaci"/>
    <s v="KSE LOCAÇOES"/>
    <m/>
    <d v="2026-04-21T00:00:00"/>
    <x v="0"/>
    <x v="1"/>
    <x v="12"/>
  </r>
  <r>
    <s v="TTP5B47"/>
    <s v="60645800106472110"/>
    <s v="21/04/2026 12:52:17"/>
    <s v="00149"/>
    <s v="MANOELITO METROVICH LIMA"/>
    <x v="40"/>
    <s v="Caminhonete"/>
    <s v="SAVEIRO CS RB MF"/>
    <s v="VW"/>
    <s v="75331801"/>
    <s v="DECIO CEZARINA"/>
    <s v="CEZARINA"/>
    <s v="GO"/>
    <s v="ETANOL COMUM"/>
    <n v="339"/>
    <n v="8.27"/>
    <s v=" Km/L"/>
    <n v="166458"/>
    <n v="41"/>
    <n v="4.6900000000000004"/>
    <n v="192.29"/>
    <s v="202604211251"/>
    <s v="EXT - KSE LOCAÇOES"/>
    <s v="Planejamento Operaci"/>
    <s v="KSE LOCAÇOES"/>
    <m/>
    <d v="2026-04-21T00:00:00"/>
    <x v="0"/>
    <x v="1"/>
    <x v="12"/>
  </r>
  <r>
    <s v="TTR3A31"/>
    <s v="60645800106472404"/>
    <s v="21/04/2026 13:57:41"/>
    <s v="06404"/>
    <s v="FABIO BERNARDINO DA SILVA"/>
    <x v="53"/>
    <s v="Caminhonete"/>
    <s v="SAVEIRO CS RB MF"/>
    <s v="VW"/>
    <s v="46209914"/>
    <s v="DECIO RIO VERDE"/>
    <s v="RIO VERDE"/>
    <s v="GO"/>
    <s v="ETANOL COMUM"/>
    <n v="348"/>
    <n v="8.26"/>
    <s v=" Km/L"/>
    <n v="154429"/>
    <n v="42.15"/>
    <n v="4.79"/>
    <n v="201.9"/>
    <s v="202604211357"/>
    <s v="EXT - KSE LOCAÇOES"/>
    <s v="Planejamento Operaci"/>
    <s v="KSE LOCAÇOES"/>
    <m/>
    <d v="2026-04-21T00:00:00"/>
    <x v="0"/>
    <x v="1"/>
    <x v="12"/>
  </r>
  <r>
    <s v="RCJ8I11"/>
    <s v="60645800106437710"/>
    <s v="21/04/2026 14:33:35"/>
    <s v="94989"/>
    <s v="THOMAS HARLLESSON CARNEIRO FARIAS"/>
    <x v="69"/>
    <s v="Caminhonete"/>
    <s v="STRADA"/>
    <s v="FIAT"/>
    <s v="13342911"/>
    <s v="SANTA HELENA DE GOIAS"/>
    <s v="SANTA HELENA DE GOIAS"/>
    <s v="GO"/>
    <s v="ETANOL COMUM"/>
    <n v="459"/>
    <n v="10.65"/>
    <s v=" Km/L"/>
    <n v="51760"/>
    <n v="43.1"/>
    <n v="4.99"/>
    <n v="215.07"/>
    <s v="1776792771"/>
    <s v="Planejamento Operaci"/>
    <s v="Planejamento Operaci"/>
    <s v="TI e Automação"/>
    <m/>
    <d v="2026-04-21T00:00:00"/>
    <x v="0"/>
    <x v="1"/>
    <x v="5"/>
  </r>
  <r>
    <s v="TFF5D72"/>
    <s v="60645800105143780"/>
    <s v="21/04/2026 15:39:31"/>
    <s v="95253"/>
    <s v="ANDRE AUGUSTO ARAUJO DE JESUS"/>
    <x v="2"/>
    <s v="Automóvel"/>
    <s v="ARGO"/>
    <s v="FIAT"/>
    <s v="87183400"/>
    <s v="MARAJO GUAPO"/>
    <s v="GUAPO"/>
    <s v="GO"/>
    <s v="ETANOL COMUM"/>
    <n v="227"/>
    <n v="8.56"/>
    <s v=" Km/L"/>
    <n v="59329"/>
    <n v="26.51"/>
    <n v="4.6900000000000004"/>
    <n v="124.33"/>
    <s v="0"/>
    <s v="Planejamento Operaci"/>
    <s v="Planejamento Operaci"/>
    <s v="Operacional"/>
    <m/>
    <d v="2026-04-21T00:00:00"/>
    <x v="0"/>
    <x v="1"/>
    <x v="0"/>
  </r>
  <r>
    <s v="TLO0E87"/>
    <s v="60645800106184255"/>
    <s v="21/04/2026 16:48:15"/>
    <s v="01765"/>
    <s v="ELIAS JANUARIO DIMAS"/>
    <x v="43"/>
    <s v="EQUIPAMENTOS"/>
    <s v="GUINCHO LEVE"/>
    <s v="EQUIPAMENTO"/>
    <s v="87183400"/>
    <s v="MARAJO GUAPO"/>
    <s v="GUAPO"/>
    <s v="GO"/>
    <s v="DIESEL S-10"/>
    <n v="279"/>
    <n v="5.87"/>
    <s v=" Km/L"/>
    <n v="46348"/>
    <n v="47.52"/>
    <n v="7.29"/>
    <n v="346.42"/>
    <s v="0"/>
    <s v="EXT - LUCCA JR"/>
    <s v="Planejamento Operaci"/>
    <s v="LUCCA JR"/>
    <m/>
    <d v="2026-04-21T00:00:00"/>
    <x v="0"/>
    <x v="1"/>
    <x v="11"/>
  </r>
  <r>
    <s v="TTT2H95"/>
    <s v="60645800106472477"/>
    <s v="21/04/2026 16:50:36"/>
    <s v="46440"/>
    <s v="PAULO SOUSA DIAS"/>
    <x v="63"/>
    <s v="Caminhonete"/>
    <s v="SAVEIRO CS RB MF"/>
    <s v="VW"/>
    <s v="45308900"/>
    <s v="POSTO LUPATINI"/>
    <s v="SANTO ANTONIO DA BARRA"/>
    <s v="GO"/>
    <s v="ETANOL COMUM"/>
    <n v="393"/>
    <n v="10.79"/>
    <s v=" Km/L"/>
    <n v="148408"/>
    <n v="36.43"/>
    <n v="4.8899999999999997"/>
    <n v="178.14"/>
    <s v="0"/>
    <s v="EXT - KSE LOCAÇOES"/>
    <s v="Planejamento Operaci"/>
    <s v="KSE LOCAÇOES"/>
    <m/>
    <d v="2026-04-21T00:00:00"/>
    <x v="0"/>
    <x v="1"/>
    <x v="12"/>
  </r>
  <r>
    <s v="TTV4H65"/>
    <s v="60645800107557973"/>
    <s v="21/04/2026 17:24:24"/>
    <s v="52982"/>
    <s v="ROBERTO ANTONIO DE MELO"/>
    <x v="65"/>
    <s v="Caminhonete"/>
    <s v="SAVEIRO CD RB MF"/>
    <s v="VOLKSWAGEN"/>
    <s v="41826312"/>
    <s v="AUTO POSTO JACARE"/>
    <s v="ACREUNA"/>
    <s v="GO"/>
    <s v="ETANOL COMUM"/>
    <n v="399"/>
    <n v="8.84"/>
    <s v=" Km/L"/>
    <n v="61283"/>
    <n v="45.12"/>
    <n v="4.6500000000000004"/>
    <n v="209.82"/>
    <s v="210462560"/>
    <s v="EXT - KSE LOCAÇOES"/>
    <s v="Planejamento Operaci"/>
    <s v="KSE LOCAÇOES"/>
    <m/>
    <d v="2026-04-21T00:00:00"/>
    <x v="0"/>
    <x v="1"/>
    <x v="12"/>
  </r>
  <r>
    <s v="TTY2C25"/>
    <s v="60645800106472430"/>
    <s v="21/04/2026 17:27:38"/>
    <s v="59829"/>
    <s v="AGDA GOMES DA SILVA RODRIGUES"/>
    <x v="38"/>
    <s v="Caminhonete"/>
    <s v="SAVEIRO CS RB MF"/>
    <s v="VW"/>
    <s v="46286315"/>
    <s v="POSTO CENTRAL"/>
    <s v="BOM JESUS"/>
    <s v="GO"/>
    <s v="ETANOL COMUM"/>
    <n v="314"/>
    <n v="8.16"/>
    <s v=" Km/L"/>
    <n v="145154"/>
    <n v="38.49"/>
    <n v="4.99"/>
    <n v="192.08"/>
    <s v="0"/>
    <s v="EXT - KSE LOCAÇOES"/>
    <s v="Planejamento Operaci"/>
    <s v="KSE LOCAÇOES"/>
    <m/>
    <d v="2026-04-21T00:00:00"/>
    <x v="0"/>
    <x v="1"/>
    <x v="12"/>
  </r>
  <r>
    <s v="TFP3B22"/>
    <s v="60645800105143720"/>
    <s v="21/04/2026 17:34:24"/>
    <s v="02769"/>
    <s v="ANDRE LUIS PAULINO"/>
    <x v="6"/>
    <s v="Automóvel"/>
    <s v="ARGO"/>
    <s v="FIAT"/>
    <s v="64191102"/>
    <s v="AUTO POSTO PIRETT"/>
    <s v="GOIATUBA"/>
    <s v="GO"/>
    <s v="ETANOL COMUM"/>
    <n v="420"/>
    <n v="10.27"/>
    <s v=" Km/L"/>
    <n v="64971"/>
    <n v="40.880000000000003"/>
    <n v="5.09"/>
    <n v="208.08"/>
    <s v="1"/>
    <s v="Planejamento Operaci"/>
    <s v="Planejamento Operaci"/>
    <s v="Operacional"/>
    <m/>
    <d v="2026-04-21T00:00:00"/>
    <x v="0"/>
    <x v="1"/>
    <x v="4"/>
  </r>
  <r>
    <s v="SQZ2J86"/>
    <s v="60645800109686555"/>
    <s v="21/04/2026 18:24:39"/>
    <s v="00047"/>
    <s v="KARLA THAISE SILVA CARVALHO"/>
    <x v="72"/>
    <s v="Caminhonete"/>
    <s v="SAVEIRO"/>
    <s v="VOLKSWAGEN"/>
    <s v="75331003"/>
    <s v="SUPERVIA LAGOA"/>
    <s v="RIO VERDE"/>
    <s v="GO"/>
    <s v="ETANOL COMUM"/>
    <n v="373"/>
    <n v="8.51"/>
    <s v=" Km/L"/>
    <n v="179837"/>
    <n v="43.85"/>
    <n v="4.6900000000000004"/>
    <n v="205.66"/>
    <s v="0"/>
    <s v="EXT - KSE LOCAÇOES"/>
    <s v="Planejamento Operaci"/>
    <s v="INSPECAO"/>
    <m/>
    <d v="2026-04-21T00:00:00"/>
    <x v="0"/>
    <x v="1"/>
    <x v="12"/>
  </r>
  <r>
    <s v="TIV6G27"/>
    <s v="60645800106184069"/>
    <s v="21/04/2026 18:32:02"/>
    <s v="02910"/>
    <s v="EMERSON CRISTIANO DA SILVEIRA"/>
    <x v="30"/>
    <s v="EQUIPAMENTOS"/>
    <s v="GUINCHO LEVE"/>
    <s v="EQUIPAMENTO"/>
    <s v="46209914"/>
    <s v="DECIO RIO VERDE"/>
    <s v="RIO VERDE"/>
    <s v="GO"/>
    <s v="DIESEL S-10"/>
    <n v="535"/>
    <n v="6.52"/>
    <s v=" Km/L"/>
    <n v="47118"/>
    <n v="82"/>
    <n v="9.5500000000000007"/>
    <n v="783.1"/>
    <s v="202604211831"/>
    <s v="EXT - LUCCA JR"/>
    <s v="Planejamento Operaci"/>
    <s v="LUCCA JR"/>
    <m/>
    <d v="2026-04-21T00:00:00"/>
    <x v="0"/>
    <x v="1"/>
    <x v="11"/>
  </r>
  <r>
    <s v="TFI3B19"/>
    <s v="60645800105926941"/>
    <s v="21/04/2026 18:39:54"/>
    <s v="70214"/>
    <s v="IGOR LEMES FERNANDES"/>
    <x v="4"/>
    <s v="Automóvel"/>
    <s v="ARGO"/>
    <s v="FIAT"/>
    <s v="45308900"/>
    <s v="POSTO LUPATINI"/>
    <s v="SANTO ANTONIO DA BARRA"/>
    <s v="GO"/>
    <s v="ETANOL COMUM"/>
    <n v="344"/>
    <n v="8.66"/>
    <s v=" Km/L"/>
    <n v="102120"/>
    <n v="39.72"/>
    <n v="4.8899999999999997"/>
    <n v="194.23"/>
    <s v="0"/>
    <s v="Planejamento Operaci"/>
    <s v="Planejamento Operaci"/>
    <s v="Operacional"/>
    <m/>
    <d v="2026-04-21T00:00:00"/>
    <x v="0"/>
    <x v="1"/>
    <x v="0"/>
  </r>
  <r>
    <s v="TTQ4C10"/>
    <s v="60645800106553930"/>
    <s v="21/04/2026 18:47:55"/>
    <s v="93910"/>
    <s v="DIVINO AVELINO DOS SANTOS"/>
    <x v="31"/>
    <s v="Caminhonete"/>
    <s v="Caminhonete S10"/>
    <s v="CHEVROLET"/>
    <s v="87183400"/>
    <s v="MARAJO GUAPO"/>
    <s v="GUAPO"/>
    <s v="GO"/>
    <s v="DIESEL S-10"/>
    <n v="644"/>
    <n v="14.31"/>
    <s v=" Km/L"/>
    <n v="180864"/>
    <n v="45"/>
    <n v="7.29"/>
    <n v="328.05"/>
    <s v="0"/>
    <s v="Planejamento Operaci"/>
    <s v="Planejamento Operaci"/>
    <s v="INSPECAO"/>
    <m/>
    <d v="2026-04-21T00:00:00"/>
    <x v="0"/>
    <x v="1"/>
    <x v="12"/>
  </r>
  <r>
    <s v="TGC9A34"/>
    <s v="60645800106437250"/>
    <s v="21/04/2026 18:48:12"/>
    <s v="70390"/>
    <s v="CLEITON ANTONIO TAVARES HENRIQUE"/>
    <x v="48"/>
    <s v="EQUIPAMENTOS"/>
    <s v="AMBULANCIA"/>
    <s v="OUTROS"/>
    <s v="53081700"/>
    <s v="POSTO Z   Z SANTA MA"/>
    <s v="GUAPO"/>
    <s v="GO"/>
    <s v="DIESEL S-10"/>
    <n v="110"/>
    <n v="5.45"/>
    <s v=" Km/L"/>
    <n v="19485"/>
    <n v="20.190000000000001"/>
    <n v="7.0910000000000002"/>
    <n v="143.16"/>
    <s v="0"/>
    <s v="Planejamento Operaci"/>
    <s v="Planejamento Operaci"/>
    <s v="Operacional"/>
    <m/>
    <d v="2026-04-21T00:00:00"/>
    <x v="0"/>
    <x v="1"/>
    <x v="13"/>
  </r>
  <r>
    <s v="TTS4A16"/>
    <s v="60645800108788589"/>
    <s v="21/04/2026 19:43:42"/>
    <s v="70552"/>
    <s v="ARMANDO DA SILVA OLIVIEIRA NETO"/>
    <x v="32"/>
    <s v="Caminhonete"/>
    <s v="Caminhonete S10"/>
    <s v="CHEVROLET"/>
    <s v="69494411"/>
    <s v="REDE MARAJO RIO VERD"/>
    <s v="RIO VERDE"/>
    <s v="GO"/>
    <s v="DIESEL S-10"/>
    <n v="681"/>
    <n v="14.34"/>
    <s v=" Km/L"/>
    <n v="80271"/>
    <n v="47.48"/>
    <n v="7.09"/>
    <n v="336.64"/>
    <s v="70552166138"/>
    <s v="Planejamento Operaci"/>
    <s v="Planejamento Operaci"/>
    <s v="INSPECAO"/>
    <m/>
    <d v="2026-04-21T00:00:00"/>
    <x v="0"/>
    <x v="1"/>
    <x v="12"/>
  </r>
  <r>
    <s v="TTP5B47"/>
    <s v="60645800106472110"/>
    <s v="21/04/2026 20:31:20"/>
    <s v="99531"/>
    <s v="RODRIGO RODRIGUES BARROS"/>
    <x v="40"/>
    <s v="Caminhonete"/>
    <s v="SAVEIRO CS RB MF"/>
    <s v="VW"/>
    <s v="75331801"/>
    <s v="DECIO CEZARINA"/>
    <s v="CEZARINA"/>
    <s v="GO"/>
    <s v="ETANOL COMUM"/>
    <n v="296"/>
    <n v="7.68"/>
    <s v=" Km/L"/>
    <n v="166754"/>
    <n v="38.520000000000003"/>
    <n v="4.6900000000000004"/>
    <n v="180.66"/>
    <s v="202604212030"/>
    <s v="EXT - KSE LOCAÇOES"/>
    <s v="Planejamento Operaci"/>
    <s v="KSE LOCAÇOES"/>
    <m/>
    <d v="2026-04-21T00:00:00"/>
    <x v="0"/>
    <x v="1"/>
    <x v="12"/>
  </r>
  <r>
    <s v="TJP1H27"/>
    <s v="60645800106439607"/>
    <s v="21/04/2026 21:25:31"/>
    <s v="02910"/>
    <s v="EMERSON CRISTIANO DA SILVEIRA"/>
    <x v="58"/>
    <s v="EQUIPAMENTOS"/>
    <s v="GUINCHO LEVE"/>
    <s v="EQUIPAMENTO"/>
    <s v="75331801"/>
    <s v="DECIO CEZARINA"/>
    <s v="CEZARINA"/>
    <s v="GO"/>
    <s v="DIESEL S-10"/>
    <n v="288"/>
    <n v="6"/>
    <s v=" Km/L"/>
    <n v="26399"/>
    <n v="48.01"/>
    <n v="7.49"/>
    <n v="359.59"/>
    <s v="202604212124"/>
    <s v="EXT - LUCCA JR"/>
    <s v="Planejamento Operaci"/>
    <s v="LUCCA JR"/>
    <m/>
    <d v="2026-04-21T00:00:00"/>
    <x v="0"/>
    <x v="1"/>
    <x v="11"/>
  </r>
  <r>
    <s v="SQZ2J86"/>
    <s v="60645800109686555"/>
    <s v="21/04/2026 22:28:47"/>
    <s v="03398"/>
    <s v="JOSIMAR VENANCIO SANTOS SILVA"/>
    <x v="72"/>
    <s v="Caminhonete"/>
    <s v="SAVEIRO"/>
    <s v="VOLKSWAGEN"/>
    <s v="75331003"/>
    <s v="SUPERVIA LAGOA"/>
    <s v="RIO VERDE"/>
    <s v="GO"/>
    <s v="ETANOL COMUM"/>
    <n v="219"/>
    <n v="10.45"/>
    <s v=" Km/L"/>
    <n v="180056"/>
    <n v="20.96"/>
    <n v="4.6900000000000004"/>
    <n v="98.3"/>
    <s v="0"/>
    <s v="EXT - KSE LOCAÇOES"/>
    <s v="Planejamento Operaci"/>
    <s v="INSPECAO"/>
    <m/>
    <d v="2026-04-21T00:00:00"/>
    <x v="0"/>
    <x v="1"/>
    <x v="12"/>
  </r>
  <r>
    <s v="TUG2C45"/>
    <s v="60645800106437770"/>
    <s v="21/04/2026 22:58:11"/>
    <s v="11505"/>
    <s v="JOABSON MYCVAEL DA SILVA"/>
    <x v="54"/>
    <s v="Utilitário"/>
    <s v="SAVEIRO"/>
    <s v="FIAT"/>
    <s v="13335016"/>
    <s v="POSTO TREVO"/>
    <s v="RIO VERDE"/>
    <s v="GO"/>
    <s v="ETANOL COMUM"/>
    <n v="407"/>
    <n v="8.83"/>
    <s v=" Km/L"/>
    <n v="161929"/>
    <n v="46.09"/>
    <n v="4.99"/>
    <n v="230"/>
    <s v="210482642"/>
    <s v="EXT - KSE LOCAÇOES"/>
    <s v="Planejamento Operaci"/>
    <s v="KSE LOCAÇOES"/>
    <m/>
    <d v="2026-04-21T00:00:00"/>
    <x v="0"/>
    <x v="1"/>
    <x v="12"/>
  </r>
  <r>
    <s v="TTV4H65"/>
    <s v="60645800107557973"/>
    <s v="22/04/2026 01:34:36"/>
    <s v="74646"/>
    <s v="JUNIOR ALVES DOS SANTOS"/>
    <x v="65"/>
    <s v="Caminhonete"/>
    <s v="SAVEIRO CD RB MF"/>
    <s v="VOLKSWAGEN"/>
    <s v="07674909"/>
    <s v="AUTO POSTO INDIARA"/>
    <s v="INDIARA"/>
    <s v="GO"/>
    <s v="ETANOL COMUM"/>
    <n v="431"/>
    <n v="10.86"/>
    <s v=" Km/L"/>
    <n v="61714"/>
    <n v="39.700000000000003"/>
    <n v="4.6900000000000004"/>
    <n v="186.19"/>
    <s v="13883"/>
    <s v="EXT - KSE LOCAÇOES"/>
    <s v="Planejamento Operaci"/>
    <s v="KSE LOCAÇOES"/>
    <m/>
    <d v="2026-04-22T00:00:00"/>
    <x v="0"/>
    <x v="1"/>
    <x v="12"/>
  </r>
  <r>
    <s v="TFI3B19"/>
    <s v="60645800105926941"/>
    <s v="22/04/2026 04:05:41"/>
    <s v="03102"/>
    <s v="EDES GONÇALVES DA SILVA"/>
    <x v="4"/>
    <s v="Automóvel"/>
    <s v="ARGO"/>
    <s v="FIAT"/>
    <s v="07674909"/>
    <s v="AUTO POSTO INDIARA"/>
    <s v="INDIARA"/>
    <s v="GO"/>
    <s v="ETANOL COMUM"/>
    <n v="300"/>
    <n v="10.91"/>
    <s v=" Km/L"/>
    <n v="102420"/>
    <n v="27.49"/>
    <n v="4.6900000000000004"/>
    <n v="128.93"/>
    <s v="13884"/>
    <s v="Planejamento Operaci"/>
    <s v="Planejamento Operaci"/>
    <s v="Operacional"/>
    <m/>
    <d v="2026-04-22T00:00:00"/>
    <x v="0"/>
    <x v="1"/>
    <x v="0"/>
  </r>
  <r>
    <s v="TTR3A31"/>
    <s v="60645800106472404"/>
    <s v="22/04/2026 04:15:16"/>
    <s v="01836"/>
    <s v="DANILLO ROSA CARDOSO"/>
    <x v="53"/>
    <s v="Caminhonete"/>
    <s v="SAVEIRO CS RB MF"/>
    <s v="VW"/>
    <s v="46209914"/>
    <s v="DECIO RIO VERDE"/>
    <s v="RIO VERDE"/>
    <s v="GO"/>
    <s v="ETANOL COMUM"/>
    <n v="410"/>
    <n v="8.5399999999999991"/>
    <s v=" Km/L"/>
    <n v="154839"/>
    <n v="48.02"/>
    <n v="4.79"/>
    <n v="230.02"/>
    <s v="202604220414"/>
    <s v="EXT - KSE LOCAÇOES"/>
    <s v="Planejamento Operaci"/>
    <s v="KSE LOCAÇOES"/>
    <m/>
    <d v="2026-04-22T00:00:00"/>
    <x v="0"/>
    <x v="1"/>
    <x v="12"/>
  </r>
  <r>
    <s v="TJP1H27"/>
    <s v="60645800106439607"/>
    <s v="22/04/2026 04:30:31"/>
    <s v="99045"/>
    <s v="SIDNEY DA COSTA RODRIGUES_x0009__x0009__x0009__x0009_"/>
    <x v="58"/>
    <s v="EQUIPAMENTOS"/>
    <s v="GUINCHO LEVE"/>
    <s v="EQUIPAMENTO"/>
    <s v="53081700"/>
    <s v="POSTO Z   Z SANTA MA"/>
    <s v="GUAPO"/>
    <s v="GO"/>
    <s v="DIESEL S-10"/>
    <n v="182"/>
    <n v="8.01"/>
    <s v=" Km/L"/>
    <n v="26581"/>
    <n v="22.73"/>
    <n v="7.09"/>
    <n v="161.16"/>
    <s v="0"/>
    <s v="EXT - LUCCA JR"/>
    <s v="Planejamento Operaci"/>
    <s v="LUCCA JR"/>
    <m/>
    <d v="2026-04-22T00:00:00"/>
    <x v="0"/>
    <x v="1"/>
    <x v="11"/>
  </r>
  <r>
    <s v="TJP1H27"/>
    <m/>
    <s v="22/04/2026 04:32:50"/>
    <m/>
    <m/>
    <x v="58"/>
    <m/>
    <m/>
    <m/>
    <m/>
    <s v="POSTO Z   Z SANTA MA"/>
    <m/>
    <m/>
    <s v="ARLA-32"/>
    <s v="-"/>
    <s v="-"/>
    <s v=" Km/L"/>
    <s v="-"/>
    <n v="6.36"/>
    <m/>
    <n v="31.1"/>
    <m/>
    <m/>
    <m/>
    <m/>
    <m/>
    <d v="2026-04-22T00:00:00"/>
    <x v="0"/>
    <x v="1"/>
    <x v="11"/>
  </r>
  <r>
    <s v="TTP5B47"/>
    <s v="60645800106472110"/>
    <s v="22/04/2026 05:58:56"/>
    <s v="99531"/>
    <s v="RODRIGO RODRIGUES BARROS"/>
    <x v="40"/>
    <s v="Caminhonete"/>
    <s v="SAVEIRO CS RB MF"/>
    <s v="VW"/>
    <s v="75331801"/>
    <s v="DECIO CEZARINA"/>
    <s v="CEZARINA"/>
    <s v="GO"/>
    <s v="ETANOL COMUM"/>
    <n v="370"/>
    <n v="11.5"/>
    <s v=" Km/L"/>
    <n v="167124"/>
    <n v="32.17"/>
    <n v="4.6900000000000004"/>
    <n v="150.88"/>
    <s v="202604220557"/>
    <s v="EXT - KSE LOCAÇOES"/>
    <s v="Planejamento Operaci"/>
    <s v="KSE LOCAÇOES"/>
    <m/>
    <d v="2026-04-22T00:00:00"/>
    <x v="0"/>
    <x v="1"/>
    <x v="12"/>
  </r>
  <r>
    <s v="TTT2H95"/>
    <s v="60645800106472477"/>
    <s v="22/04/2026 06:09:04"/>
    <s v="83047"/>
    <s v="WESLEY ROCHA FARIAS"/>
    <x v="63"/>
    <s v="Caminhonete"/>
    <s v="SAVEIRO CS RB MF"/>
    <s v="VW"/>
    <s v="45308900"/>
    <s v="POSTO LUPATINI"/>
    <s v="SANTO ANTONIO DA BARRA"/>
    <s v="GO"/>
    <s v="ETANOL COMUM"/>
    <n v="497"/>
    <n v="11.44"/>
    <s v=" Km/L"/>
    <n v="148905"/>
    <n v="43.45"/>
    <n v="4.8899999999999997"/>
    <n v="212.47"/>
    <s v="1"/>
    <s v="EXT - KSE LOCAÇOES"/>
    <s v="Planejamento Operaci"/>
    <s v="KSE LOCAÇOES"/>
    <m/>
    <d v="2026-04-22T00:00:00"/>
    <x v="0"/>
    <x v="1"/>
    <x v="12"/>
  </r>
  <r>
    <s v="TUW2D74"/>
    <s v="60645800105124310"/>
    <s v="22/04/2026 06:37:13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842"/>
    <n v="14.83"/>
    <s v=" Km/L"/>
    <n v="146352"/>
    <n v="56.77"/>
    <n v="6.87"/>
    <n v="390"/>
    <s v="0"/>
    <s v="Planejamento Operaci"/>
    <s v="Planejamento Operaci"/>
    <s v="Operacional"/>
    <m/>
    <d v="2026-04-22T00:00:00"/>
    <x v="0"/>
    <x v="1"/>
    <x v="12"/>
  </r>
  <r>
    <s v="RCS4P30"/>
    <s v="60645800105124185"/>
    <s v="22/04/2026 06:51:04"/>
    <s v="05615"/>
    <s v="HEVERTON MAGALHAES DE MELO"/>
    <x v="19"/>
    <s v="Utilitário"/>
    <s v="ROÇADEIRAS"/>
    <s v="FIAT"/>
    <s v="41826312"/>
    <s v="AUTO POSTO JACARE"/>
    <s v="ACREUNA"/>
    <s v="GO"/>
    <s v="GASOLINA COMUM"/>
    <n v="0"/>
    <n v="0"/>
    <s v=" Km/L"/>
    <n v="0"/>
    <n v="21"/>
    <n v="6.66"/>
    <n v="139.86000000000001"/>
    <s v="220424565"/>
    <s v="EXT - SAO PEDRO"/>
    <s v="Planejamento Operaci"/>
    <s v="SAO PEDRO"/>
    <m/>
    <d v="2026-04-22T00:00:00"/>
    <x v="0"/>
    <x v="1"/>
    <x v="7"/>
  </r>
  <r>
    <s v="TUG2C45"/>
    <s v="60645800106437770"/>
    <s v="22/04/2026 06:53:00"/>
    <s v="11505"/>
    <s v="JOABSON MYCVAEL DA SILVA"/>
    <x v="54"/>
    <s v="Utilitário"/>
    <s v="SAVEIRO"/>
    <s v="FIAT"/>
    <s v="13335016"/>
    <s v="POSTO TREVO"/>
    <s v="RIO VERDE"/>
    <s v="GO"/>
    <s v="ETANOL COMUM"/>
    <n v="400"/>
    <n v="9.93"/>
    <s v=" Km/L"/>
    <n v="162329"/>
    <n v="40.270000000000003"/>
    <n v="4.99"/>
    <n v="200.96"/>
    <s v="220424725"/>
    <s v="EXT - KSE LOCAÇOES"/>
    <s v="Planejamento Operaci"/>
    <s v="KSE LOCAÇOES"/>
    <m/>
    <d v="2026-04-22T00:00:00"/>
    <x v="0"/>
    <x v="1"/>
    <x v="12"/>
  </r>
  <r>
    <s v="TGM2I26"/>
    <s v="60645800106958050"/>
    <s v="22/04/2026 07:26:45"/>
    <s v="59226"/>
    <s v="PASCHOAL FAVORITTO DE QUEIROZ"/>
    <x v="52"/>
    <s v="Utilitário"/>
    <s v="FIORINO"/>
    <s v="FIAT"/>
    <s v="69479601"/>
    <s v="REDE SANTA LUZIA X"/>
    <s v="GOIANIA"/>
    <s v="GO"/>
    <s v="ETANOL COMUM"/>
    <n v="328"/>
    <n v="6.81"/>
    <s v=" Km/L"/>
    <n v="29985"/>
    <n v="48.17"/>
    <n v="5.27"/>
    <n v="253.86"/>
    <s v="219821"/>
    <s v="EXT - KSE LOCAÇOES"/>
    <s v="Planejamento Operaci"/>
    <s v="Operacional"/>
    <m/>
    <d v="2026-04-22T00:00:00"/>
    <x v="0"/>
    <x v="1"/>
    <x v="5"/>
  </r>
  <r>
    <s v="TFS3C72"/>
    <s v="60645800105143738"/>
    <s v="22/04/2026 07:39:04"/>
    <s v="00271"/>
    <s v="HEDER OLIVEIRA SANTANA"/>
    <x v="9"/>
    <s v="Automóvel"/>
    <s v="ARGO"/>
    <s v="FIAT"/>
    <s v="13308211"/>
    <s v="P. BANDEIRANTES"/>
    <s v="RIO VERDE"/>
    <s v="GO"/>
    <s v="ETANOL COMUM"/>
    <n v="332"/>
    <n v="9.3699999999999992"/>
    <s v=" Km/L"/>
    <n v="98167"/>
    <n v="35.450000000000003"/>
    <n v="4.79"/>
    <n v="169.81"/>
    <s v="220427295"/>
    <s v="Planejamento Operaci"/>
    <s v="Planejamento Operaci"/>
    <s v="Operacional"/>
    <m/>
    <d v="2026-04-22T00:00:00"/>
    <x v="0"/>
    <x v="1"/>
    <x v="4"/>
  </r>
  <r>
    <s v="SQZ2J86"/>
    <s v="60645800109686555"/>
    <s v="22/04/2026 07:45:53"/>
    <s v="00047"/>
    <s v="KARLA THAISE SILVA CARVALHO"/>
    <x v="72"/>
    <s v="Caminhonete"/>
    <s v="SAVEIRO"/>
    <s v="VOLKSWAGEN"/>
    <s v="75331003"/>
    <s v="SUPERVIA LAGOA"/>
    <s v="RIO VERDE"/>
    <s v="GO"/>
    <s v="ETANOL COMUM"/>
    <n v="414"/>
    <n v="9.84"/>
    <s v=" Km/L"/>
    <n v="180470"/>
    <n v="42.07"/>
    <n v="4.6829999999999998"/>
    <n v="197.03"/>
    <s v="1"/>
    <s v="EXT - KSE LOCAÇOES"/>
    <s v="Planejamento Operaci"/>
    <s v="INSPECAO"/>
    <m/>
    <d v="2026-04-22T00:00:00"/>
    <x v="0"/>
    <x v="1"/>
    <x v="12"/>
  </r>
  <r>
    <s v="QSW6J59"/>
    <s v="60645800106460000"/>
    <s v="22/04/2026 07:53:13"/>
    <s v="02763"/>
    <s v="JENIVALDO JESUS MATOS"/>
    <x v="28"/>
    <s v="EQUIPAMENTOS"/>
    <s v="CAMINHÃO PIPA"/>
    <s v="OUTROS"/>
    <s v="41826312"/>
    <s v="AUTO POSTO JACARE"/>
    <s v="ACREUNA"/>
    <s v="GO"/>
    <s v="DIESEL S-10"/>
    <n v="493"/>
    <n v="4.07"/>
    <s v=" Km/L"/>
    <n v="30564"/>
    <n v="121"/>
    <n v="7.29"/>
    <n v="882.09"/>
    <s v="220428279"/>
    <s v="EXT - LUCCA JR"/>
    <s v="Planejamento Operaci"/>
    <s v="LUCCA JR"/>
    <m/>
    <d v="2026-04-22T00:00:00"/>
    <x v="0"/>
    <x v="1"/>
    <x v="11"/>
  </r>
  <r>
    <s v="RBP0A22"/>
    <s v="60645800106437700"/>
    <s v="22/04/2026 08:00:20"/>
    <s v="70721"/>
    <s v="PAULO HENRIQUE SILVA COSTA"/>
    <x v="68"/>
    <s v="Utilitário"/>
    <s v="STRADA"/>
    <s v="FIAT"/>
    <s v="92220505"/>
    <s v="AUTO POSTO ARAGUAIA"/>
    <s v="ACREUNA"/>
    <s v="GO"/>
    <s v="ETANOL COMUM"/>
    <n v="345"/>
    <n v="7.56"/>
    <s v=" Km/L"/>
    <n v="58867"/>
    <n v="45.64"/>
    <n v="4.6500000000000004"/>
    <n v="212.24"/>
    <s v="0"/>
    <s v="Planejamento Operaci"/>
    <s v="Planejamento Operaci"/>
    <s v="TI e Automação"/>
    <m/>
    <d v="2026-04-22T00:00:00"/>
    <x v="0"/>
    <x v="1"/>
    <x v="5"/>
  </r>
  <r>
    <s v="IMP5S22"/>
    <s v="60645800105124210"/>
    <s v="22/04/2026 08:10:04"/>
    <s v="13078"/>
    <s v="JOSE ROMARIO DOS ANJOS SOUSA"/>
    <x v="19"/>
    <s v="Utilitário"/>
    <s v="ROÇADEIRAS"/>
    <s v="FIAT"/>
    <s v="45307105"/>
    <s v="POSTO GIRASSOL"/>
    <s v="ITUMBIARA"/>
    <s v="GO"/>
    <s v="GASOLINA COMUM"/>
    <n v="0"/>
    <n v="0"/>
    <s v=" Km/L"/>
    <n v="0"/>
    <n v="20"/>
    <n v="6.49"/>
    <n v="129.80000000000001"/>
    <s v="220429"/>
    <s v="EXT - SAO PEDRO"/>
    <s v="Planejamento Operaci"/>
    <s v="SAO PEDRO"/>
    <m/>
    <d v="2026-04-22T00:00:00"/>
    <x v="0"/>
    <x v="1"/>
    <x v="7"/>
  </r>
  <r>
    <s v="TEQ8G33"/>
    <s v="60645800105124371"/>
    <s v="22/04/2026 08:21:12"/>
    <s v="21706"/>
    <s v="LUIZ MARCELO NEVES"/>
    <x v="19"/>
    <s v="Caminhão"/>
    <s v="9-180"/>
    <s v="VOLKSWAGEN"/>
    <s v="45308900"/>
    <s v="POSTO LUPATINI"/>
    <s v="SANTO ANTONIO DA BARRA"/>
    <s v="GO"/>
    <s v="DIESEL S-10"/>
    <n v="0"/>
    <n v="0"/>
    <s v=" Km/L"/>
    <n v="0"/>
    <n v="75.95"/>
    <n v="7.7910000000000004"/>
    <n v="591.71"/>
    <s v="0"/>
    <s v="EXT - SAO PEDRO"/>
    <s v="Planejamento Operaci"/>
    <s v="SAO PEDRO"/>
    <m/>
    <d v="2026-04-22T00:00:00"/>
    <x v="0"/>
    <x v="1"/>
    <x v="7"/>
  </r>
  <r>
    <s v="TFZ6A74"/>
    <s v="60645800106437680"/>
    <s v="22/04/2026 08:22:30"/>
    <s v="51591"/>
    <s v="MARCUS ANTONIO GONÇALVES"/>
    <x v="75"/>
    <s v="Utilitário"/>
    <s v="FIORINO"/>
    <s v="FIAT"/>
    <s v="12667600"/>
    <s v="Z Z SAO JOSE"/>
    <s v="GOIANIA"/>
    <s v="GO"/>
    <s v="ETANOL COMUM"/>
    <n v="255"/>
    <n v="8.02"/>
    <s v=" Km/L"/>
    <n v="259"/>
    <n v="31.8"/>
    <n v="5.24"/>
    <n v="166.64"/>
    <s v="0"/>
    <s v="Planejamento Operaci"/>
    <s v="Planejamento Operaci"/>
    <s v="Operacional"/>
    <m/>
    <d v="2026-04-22T00:00:00"/>
    <x v="0"/>
    <x v="1"/>
    <x v="2"/>
  </r>
  <r>
    <s v="TGM4D76"/>
    <s v="60645800106437582"/>
    <s v="22/04/2026 08:22:47"/>
    <s v="33534"/>
    <s v="MARCOS ANTONIO MARCELINO DA SILVA"/>
    <x v="56"/>
    <s v="Caminhonete"/>
    <s v="FIORINO"/>
    <s v="FIAT"/>
    <s v="46286315"/>
    <s v="POSTO CENTRAL"/>
    <s v="BOM JESUS"/>
    <s v="GO"/>
    <s v="ETANOL COMUM"/>
    <n v="205"/>
    <n v="8.31"/>
    <s v=" Km/L"/>
    <n v="29722"/>
    <n v="24.68"/>
    <n v="4.9909999999999997"/>
    <n v="123.19"/>
    <s v="1"/>
    <s v="Planejamento Operaci"/>
    <s v="Planejamento Operaci"/>
    <s v="Operacional"/>
    <m/>
    <d v="2026-04-22T00:00:00"/>
    <x v="0"/>
    <x v="1"/>
    <x v="5"/>
  </r>
  <r>
    <s v="TJE5D27"/>
    <s v="60645800105124400"/>
    <s v="22/04/2026 08:53:01"/>
    <s v="09179"/>
    <s v="DANIEL NASCIMENTO DOS SANTOS_x0009__x0009__x0009__x0009_"/>
    <x v="60"/>
    <s v="EQUIPAMENTOS"/>
    <s v="GUINCHO LEVE"/>
    <s v="EQUIPAMENTO"/>
    <s v="46209914"/>
    <s v="DECIO RIO VERDE"/>
    <s v="RIO VERDE"/>
    <s v="GO"/>
    <s v="DIESEL S-10"/>
    <n v="350"/>
    <n v="5.8"/>
    <s v=" Km/L"/>
    <n v="34254"/>
    <n v="60.3"/>
    <n v="7.49"/>
    <n v="451.65"/>
    <s v="202604220852"/>
    <s v="EXT - LUCCA JR"/>
    <s v="Planejamento Operaci"/>
    <s v="LUCCA JR"/>
    <m/>
    <d v="2026-04-22T00:00:00"/>
    <x v="0"/>
    <x v="1"/>
    <x v="11"/>
  </r>
  <r>
    <s v="TJE5D27"/>
    <m/>
    <s v="22/04/2026 08:54:19"/>
    <m/>
    <m/>
    <x v="60"/>
    <m/>
    <m/>
    <m/>
    <m/>
    <s v="DECIO RIO VERDE"/>
    <m/>
    <m/>
    <s v="ARLA-32"/>
    <s v="-"/>
    <s v="-"/>
    <s v=" Km/L"/>
    <s v="-"/>
    <n v="3"/>
    <m/>
    <n v="11.38"/>
    <m/>
    <m/>
    <m/>
    <m/>
    <m/>
    <d v="2026-04-22T00:00:00"/>
    <x v="0"/>
    <x v="1"/>
    <x v="11"/>
  </r>
  <r>
    <s v="TFW2H32"/>
    <s v="60645800105143835"/>
    <s v="22/04/2026 09:18:52"/>
    <s v="99638"/>
    <s v="LAFAIETE DE SOUZA SANTOS"/>
    <x v="10"/>
    <s v="Automóvel"/>
    <s v="ARGO"/>
    <s v="FIAT"/>
    <s v="75331801"/>
    <s v="DECIO CEZARINA"/>
    <s v="CEZARINA"/>
    <s v="GO"/>
    <s v="ETANOL COMUM"/>
    <n v="256"/>
    <n v="8.82"/>
    <s v=" Km/L"/>
    <n v="70041"/>
    <n v="29.04"/>
    <n v="4.6900000000000004"/>
    <n v="136.19999999999999"/>
    <s v="202604220918"/>
    <s v="Planejamento Operaci"/>
    <s v="Planejamento Operaci"/>
    <s v="Operacional"/>
    <m/>
    <d v="2026-04-22T00:00:00"/>
    <x v="0"/>
    <x v="1"/>
    <x v="3"/>
  </r>
  <r>
    <s v="TGL2B04"/>
    <m/>
    <s v="22/04/2026 09:47:45"/>
    <m/>
    <m/>
    <x v="45"/>
    <m/>
    <m/>
    <m/>
    <m/>
    <s v="AUTO POSTO JACARE"/>
    <m/>
    <m/>
    <s v="ARLA-32"/>
    <s v="-"/>
    <s v="-"/>
    <s v=" Km/L"/>
    <s v="-"/>
    <n v="19.87"/>
    <m/>
    <n v="65.569999999999993"/>
    <m/>
    <m/>
    <m/>
    <m/>
    <m/>
    <d v="2026-04-22T00:00:00"/>
    <x v="0"/>
    <x v="1"/>
    <x v="13"/>
  </r>
  <r>
    <s v="TTS4A16"/>
    <s v="60645800108788589"/>
    <s v="22/04/2026 09:48:21"/>
    <s v="01318"/>
    <s v="JOAO BATISTA REIS"/>
    <x v="32"/>
    <s v="Caminhonete"/>
    <s v="Caminhonete S10"/>
    <s v="CHEVROLET"/>
    <s v="69494411"/>
    <s v="REDE MARAJO RIO VERD"/>
    <s v="RIO VERDE"/>
    <s v="GO"/>
    <s v="DIESEL S-10"/>
    <n v="774"/>
    <n v="10.96"/>
    <s v=" Km/L"/>
    <n v="81045"/>
    <n v="70.599999999999994"/>
    <n v="7.09"/>
    <n v="500.55"/>
    <s v="1"/>
    <s v="Planejamento Operaci"/>
    <s v="Planejamento Operaci"/>
    <s v="INSPECAO"/>
    <m/>
    <d v="2026-04-22T00:00:00"/>
    <x v="0"/>
    <x v="1"/>
    <x v="12"/>
  </r>
  <r>
    <s v="BWS3689"/>
    <s v="60645800105124355"/>
    <s v="22/04/2026 09:52:53"/>
    <s v="46068"/>
    <s v="ONEIR MENEZES DA SILVA"/>
    <x v="19"/>
    <s v="Caminhão"/>
    <s v="1524"/>
    <s v="MERCEDES-BENZ"/>
    <s v="07685404"/>
    <s v="POSTO ALVORADA"/>
    <s v="GOIATUBA"/>
    <s v="GO"/>
    <s v="DIESEL ADITIVADO"/>
    <n v="0"/>
    <n v="0"/>
    <s v=" Km/L"/>
    <n v="0"/>
    <n v="184"/>
    <n v="7.16"/>
    <n v="1317.44"/>
    <s v="0"/>
    <s v="EXT - SAO PEDRO"/>
    <s v="Planejamento Operaci"/>
    <s v="SAO PEDRO"/>
    <m/>
    <d v="2026-04-22T00:00:00"/>
    <x v="0"/>
    <x v="1"/>
    <x v="7"/>
  </r>
  <r>
    <s v="TTV4H65"/>
    <s v="60645800107557973"/>
    <s v="22/04/2026 10:52:59"/>
    <s v="52982"/>
    <s v="ROBERTO ANTONIO DE MELO"/>
    <x v="65"/>
    <s v="Caminhonete"/>
    <s v="SAVEIRO CD RB MF"/>
    <s v="VOLKSWAGEN"/>
    <s v="41826312"/>
    <s v="AUTO POSTO JACARE"/>
    <s v="ACREUNA"/>
    <s v="GO"/>
    <s v="ETANOL COMUM"/>
    <n v="432"/>
    <n v="10.43"/>
    <s v=" Km/L"/>
    <n v="62146"/>
    <n v="41.42"/>
    <n v="4.6509999999999998"/>
    <n v="192.64"/>
    <s v="220439034"/>
    <s v="EXT - KSE LOCAÇOES"/>
    <s v="Planejamento Operaci"/>
    <s v="KSE LOCAÇOES"/>
    <m/>
    <d v="2026-04-22T00:00:00"/>
    <x v="0"/>
    <x v="1"/>
    <x v="12"/>
  </r>
  <r>
    <s v="TFX7J72"/>
    <s v="60645800105836505"/>
    <s v="22/04/2026 11:38:40"/>
    <s v="03126"/>
    <s v="PEDRO PAULO SILVA SANTOS"/>
    <x v="11"/>
    <s v="Automóvel"/>
    <s v="ARGO"/>
    <s v="FIAT"/>
    <s v="81820900"/>
    <s v="AUTO POSTO KR 06"/>
    <s v="RIO VERDE"/>
    <s v="GO"/>
    <s v="ETANOL COMUM"/>
    <n v="347"/>
    <n v="8.44"/>
    <s v=" Km/L"/>
    <n v="78004"/>
    <n v="41.13"/>
    <n v="4.8899999999999997"/>
    <n v="201.13"/>
    <s v="220441877"/>
    <s v="Planejamento Operaci"/>
    <s v="Planejamento Operaci"/>
    <s v="Operacional"/>
    <m/>
    <d v="2026-04-22T00:00:00"/>
    <x v="0"/>
    <x v="1"/>
    <x v="4"/>
  </r>
  <r>
    <s v="TFF5D72"/>
    <s v="60645800105143780"/>
    <s v="22/04/2026 11:54:03"/>
    <s v="95253"/>
    <s v="ANDRE AUGUSTO ARAUJO DE JESUS"/>
    <x v="2"/>
    <s v="Automóvel"/>
    <s v="ARGO"/>
    <s v="FIAT"/>
    <s v="45308900"/>
    <s v="POSTO LUPATINI"/>
    <s v="SANTO ANTONIO DA BARRA"/>
    <s v="GO"/>
    <s v="ETANOL COMUM"/>
    <n v="245"/>
    <n v="9.24"/>
    <s v=" Km/L"/>
    <n v="59574"/>
    <n v="26.51"/>
    <n v="4.8899999999999997"/>
    <n v="129.63"/>
    <s v="1"/>
    <s v="Planejamento Operaci"/>
    <s v="Planejamento Operaci"/>
    <s v="Operacional"/>
    <m/>
    <d v="2026-04-22T00:00:00"/>
    <x v="0"/>
    <x v="1"/>
    <x v="0"/>
  </r>
  <r>
    <s v="TFX8A49"/>
    <s v="60645800105143673"/>
    <s v="22/04/2026 12:09:29"/>
    <s v="46876"/>
    <s v="CARLOS HENRIQUE DA SILVA FURTADO"/>
    <x v="12"/>
    <s v="Automóvel"/>
    <s v="ARGO"/>
    <s v="FIAT"/>
    <s v="75331801"/>
    <s v="DECIO CEZARINA"/>
    <s v="CEZARINA"/>
    <s v="GO"/>
    <s v="ETANOL COMUM"/>
    <n v="192"/>
    <n v="8.58"/>
    <s v=" Km/L"/>
    <n v="26279"/>
    <n v="22.39"/>
    <n v="4.6900000000000004"/>
    <n v="105.01"/>
    <s v="202604221208"/>
    <s v="Planejamento Operaci"/>
    <s v="Planejamento Operaci"/>
    <s v="Operacional"/>
    <m/>
    <d v="2026-04-22T00:00:00"/>
    <x v="0"/>
    <x v="1"/>
    <x v="0"/>
  </r>
  <r>
    <s v="TBE3B75"/>
    <s v="60645800105124380"/>
    <s v="22/04/2026 12:51:19"/>
    <s v="80246"/>
    <s v="FRANCISCO DE ASSIS SOARES"/>
    <x v="19"/>
    <s v="Caminhão"/>
    <s v="CAMINHAO CARROCERIA"/>
    <s v="OUTROS"/>
    <s v="45307105"/>
    <s v="POSTO GIRASSOL"/>
    <s v="ITUMBIARA"/>
    <s v="GO"/>
    <s v="DIESEL S-10"/>
    <n v="0"/>
    <n v="0"/>
    <s v=" Km/L"/>
    <n v="0"/>
    <n v="100.66"/>
    <n v="7.59"/>
    <n v="764.01"/>
    <s v="220446"/>
    <s v="EXT - SAO PEDRO"/>
    <s v="Planejamento Operaci"/>
    <s v="SAO PEDRO"/>
    <m/>
    <d v="2026-04-22T00:00:00"/>
    <x v="0"/>
    <x v="1"/>
    <x v="7"/>
  </r>
  <r>
    <s v="TBE3B75"/>
    <m/>
    <s v="22/04/2026 12:53:48"/>
    <m/>
    <m/>
    <x v="19"/>
    <m/>
    <m/>
    <m/>
    <m/>
    <s v="POSTO GIRASSOL"/>
    <m/>
    <m/>
    <s v="ARLA-32"/>
    <n v="0"/>
    <n v="0"/>
    <s v=" Km/L"/>
    <n v="0"/>
    <n v="14.78"/>
    <m/>
    <n v="51.61"/>
    <m/>
    <m/>
    <m/>
    <m/>
    <m/>
    <d v="2026-04-22T00:00:00"/>
    <x v="0"/>
    <x v="1"/>
    <x v="7"/>
  </r>
  <r>
    <s v="TFP3B22"/>
    <s v="60645800105143720"/>
    <s v="22/04/2026 14:10:09"/>
    <s v="02769"/>
    <s v="ANDRE LUIS PAULINO"/>
    <x v="6"/>
    <s v="Automóvel"/>
    <s v="ARGO"/>
    <s v="FIAT"/>
    <s v="45308900"/>
    <s v="POSTO LUPATINI"/>
    <s v="SANTO ANTONIO DA BARRA"/>
    <s v="GO"/>
    <s v="ETANOL COMUM"/>
    <n v="257"/>
    <n v="8.32"/>
    <s v=" Km/L"/>
    <n v="65228"/>
    <n v="30.88"/>
    <n v="4.8899999999999997"/>
    <n v="151"/>
    <s v="0"/>
    <s v="Planejamento Operaci"/>
    <s v="Planejamento Operaci"/>
    <s v="Operacional"/>
    <m/>
    <d v="2026-04-22T00:00:00"/>
    <x v="0"/>
    <x v="1"/>
    <x v="4"/>
  </r>
  <r>
    <s v="TTR3A31"/>
    <s v="60645800106472404"/>
    <s v="22/04/2026 14:33:19"/>
    <s v="06404"/>
    <s v="FABIO BERNARDINO DA SILVA"/>
    <x v="53"/>
    <s v="Caminhonete"/>
    <s v="SAVEIRO CS RB MF"/>
    <s v="VW"/>
    <s v="46209914"/>
    <s v="DECIO RIO VERDE"/>
    <s v="RIO VERDE"/>
    <s v="GO"/>
    <s v="ETANOL COMUM"/>
    <n v="366"/>
    <n v="8.59"/>
    <s v=" Km/L"/>
    <n v="155205"/>
    <n v="42.59"/>
    <n v="4.79"/>
    <n v="204.01"/>
    <s v="202604221432"/>
    <s v="EXT - KSE LOCAÇOES"/>
    <s v="Planejamento Operaci"/>
    <s v="KSE LOCAÇOES"/>
    <m/>
    <d v="2026-04-22T00:00:00"/>
    <x v="0"/>
    <x v="1"/>
    <x v="12"/>
  </r>
  <r>
    <s v="TFU6C04"/>
    <s v="60645800106437493"/>
    <s v="22/04/2026 14:50:31"/>
    <s v="87351"/>
    <s v="CLEYTON GARCIA MOREIRA"/>
    <x v="50"/>
    <s v="EQUIPAMENTOS"/>
    <s v="AMBULANCIA"/>
    <s v="OUTROS"/>
    <s v="02205712"/>
    <s v="POSTO TEXACO SANTA M"/>
    <s v="ITUMBIARA"/>
    <s v="GO"/>
    <s v="DIESEL S-10"/>
    <n v="394"/>
    <n v="6.57"/>
    <s v=" Km/L"/>
    <n v="12188"/>
    <n v="59.95"/>
    <n v="7.37"/>
    <n v="441.83"/>
    <s v="5075"/>
    <s v="Planejamento Operaci"/>
    <s v="Planejamento Operaci"/>
    <s v="Operacional"/>
    <m/>
    <d v="2026-04-22T00:00:00"/>
    <x v="0"/>
    <x v="1"/>
    <x v="13"/>
  </r>
  <r>
    <s v="TTY2C25"/>
    <s v="60645800106472430"/>
    <s v="22/04/2026 14:53:44"/>
    <s v="59829"/>
    <s v="AGDA GOMES DA SILVA RODRIGUES"/>
    <x v="38"/>
    <s v="Caminhonete"/>
    <s v="SAVEIRO CS RB MF"/>
    <s v="VW"/>
    <s v="46286315"/>
    <s v="POSTO CENTRAL"/>
    <s v="BOM JESUS"/>
    <s v="GO"/>
    <s v="ETANOL COMUM"/>
    <n v="792"/>
    <n v="19.86"/>
    <s v=" Km/L"/>
    <n v="145946"/>
    <n v="39.880000000000003"/>
    <n v="4.99"/>
    <n v="199.01"/>
    <s v="1"/>
    <s v="EXT - KSE LOCAÇOES"/>
    <s v="Planejamento Operaci"/>
    <s v="KSE LOCAÇOES"/>
    <m/>
    <d v="2026-04-22T00:00:00"/>
    <x v="0"/>
    <x v="1"/>
    <x v="12"/>
  </r>
  <r>
    <s v="TFS3C72"/>
    <s v="60645800105143738"/>
    <s v="22/04/2026 15:06:34"/>
    <s v="00271"/>
    <s v="HEDER OLIVEIRA SANTANA"/>
    <x v="9"/>
    <s v="Automóvel"/>
    <s v="ARGO"/>
    <s v="FIAT"/>
    <s v="75331801"/>
    <s v="DECIO CEZARINA"/>
    <s v="CEZARINA"/>
    <s v="GO"/>
    <s v="ETANOL COMUM"/>
    <n v="290"/>
    <n v="8.5500000000000007"/>
    <s v=" Km/L"/>
    <n v="98457"/>
    <n v="33.92"/>
    <n v="4.6900000000000004"/>
    <n v="159.08000000000001"/>
    <s v="202604221506"/>
    <s v="Planejamento Operaci"/>
    <s v="Planejamento Operaci"/>
    <s v="Operacional"/>
    <m/>
    <d v="2026-04-22T00:00:00"/>
    <x v="0"/>
    <x v="1"/>
    <x v="4"/>
  </r>
  <r>
    <s v="TFI3B19"/>
    <s v="60645800105926941"/>
    <s v="22/04/2026 15:22:44"/>
    <s v="70214"/>
    <s v="IGOR LEMES FERNANDES"/>
    <x v="4"/>
    <s v="Automóvel"/>
    <s v="ARGO"/>
    <s v="FIAT"/>
    <s v="45307105"/>
    <s v="POSTO GIRASSOL"/>
    <s v="ITUMBIARA"/>
    <s v="GO"/>
    <s v="ETANOL COMUM"/>
    <n v="400"/>
    <n v="10.56"/>
    <s v=" Km/L"/>
    <n v="102820"/>
    <n v="37.869999999999997"/>
    <n v="4.6900000000000004"/>
    <n v="177.61"/>
    <s v="220455"/>
    <s v="Planejamento Operaci"/>
    <s v="Planejamento Operaci"/>
    <s v="Operacional"/>
    <m/>
    <d v="2026-04-22T00:00:00"/>
    <x v="0"/>
    <x v="1"/>
    <x v="0"/>
  </r>
  <r>
    <s v="TTP5B47"/>
    <s v="60645800106472110"/>
    <s v="22/04/2026 15:41:08"/>
    <s v="00149"/>
    <s v="MANOELITO METROVICH LIMA"/>
    <x v="40"/>
    <s v="Caminhonete"/>
    <s v="SAVEIRO CS RB MF"/>
    <s v="VW"/>
    <s v="75331801"/>
    <s v="DECIO CEZARINA"/>
    <s v="CEZARINA"/>
    <s v="GO"/>
    <s v="ETANOL COMUM"/>
    <n v="337"/>
    <n v="7"/>
    <s v=" Km/L"/>
    <n v="167461"/>
    <n v="48.14"/>
    <n v="4.6900000000000004"/>
    <n v="225.78"/>
    <s v="202604221540"/>
    <s v="EXT - KSE LOCAÇOES"/>
    <s v="Planejamento Operaci"/>
    <s v="KSE LOCAÇOES"/>
    <m/>
    <d v="2026-04-22T00:00:00"/>
    <x v="0"/>
    <x v="1"/>
    <x v="12"/>
  </r>
  <r>
    <s v="TBE3B78"/>
    <s v="60645800105124169"/>
    <s v="22/04/2026 15:44:47"/>
    <s v="89049"/>
    <s v="VALDEIR JOSE CORREIA"/>
    <x v="19"/>
    <s v="Caminhão"/>
    <s v="9-180"/>
    <s v="VW"/>
    <s v="81870100"/>
    <s v="POSTO MILLENIUM DIMAG"/>
    <s v="APARECIDA DE GOIANIA"/>
    <s v="GO"/>
    <s v="DIESEL S-10"/>
    <n v="0"/>
    <n v="0"/>
    <s v=" Km/L"/>
    <n v="0"/>
    <n v="40.51"/>
    <n v="7.0910000000000002"/>
    <n v="287.27"/>
    <s v="130721"/>
    <s v="EXT - SAO PEDRO"/>
    <s v="Planejamento Operaci"/>
    <s v="SAO PEDRO"/>
    <m/>
    <d v="2026-04-22T00:00:00"/>
    <x v="0"/>
    <x v="1"/>
    <x v="7"/>
  </r>
  <r>
    <s v="TTQ4C10"/>
    <s v="60645800106553930"/>
    <s v="22/04/2026 16:17:40"/>
    <s v="93910"/>
    <s v="DIVINO AVELINO DOS SANTOS"/>
    <x v="31"/>
    <s v="Caminhonete"/>
    <s v="Caminhonete S10"/>
    <s v="CHEVROLET"/>
    <s v="87183400"/>
    <s v="MARAJO GUAPO"/>
    <s v="GUAPO"/>
    <s v="GO"/>
    <s v="DIESEL S-10"/>
    <n v="1118"/>
    <n v="15.32"/>
    <s v=" Km/L"/>
    <n v="181982"/>
    <n v="73"/>
    <n v="7.29"/>
    <n v="532.16999999999996"/>
    <s v="0"/>
    <s v="Planejamento Operaci"/>
    <s v="Planejamento Operaci"/>
    <s v="INSPECAO"/>
    <m/>
    <d v="2026-04-22T00:00:00"/>
    <x v="0"/>
    <x v="1"/>
    <x v="12"/>
  </r>
  <r>
    <s v="SQZ2J86"/>
    <s v="60645800109686555"/>
    <s v="22/04/2026 16:33:00"/>
    <s v="00047"/>
    <s v="KARLA THAISE SILVA CARVALHO"/>
    <x v="72"/>
    <s v="Caminhonete"/>
    <s v="SAVEIRO"/>
    <s v="VOLKSWAGEN"/>
    <s v="75331003"/>
    <s v="SUPERVIA LAGOA"/>
    <s v="RIO VERDE"/>
    <s v="GO"/>
    <s v="ETANOL COMUM"/>
    <n v="304"/>
    <n v="8.49"/>
    <s v=" Km/L"/>
    <n v="180774"/>
    <n v="35.79"/>
    <n v="4.6900000000000004"/>
    <n v="167.86"/>
    <s v="1"/>
    <s v="EXT - KSE LOCAÇOES"/>
    <s v="Planejamento Operaci"/>
    <s v="INSPECAO"/>
    <m/>
    <d v="2026-04-22T00:00:00"/>
    <x v="0"/>
    <x v="1"/>
    <x v="12"/>
  </r>
  <r>
    <s v="TLR1J91"/>
    <s v="60645800106043065"/>
    <s v="22/04/2026 16:54:03"/>
    <s v="02910"/>
    <s v="EMERSON CRISTIANO DA SILVEIRA"/>
    <x v="23"/>
    <s v="Caminhonete"/>
    <s v="SAVEIRO"/>
    <s v="VOLKSWAGEN"/>
    <s v="69494411"/>
    <s v="REDE MARAJO RIO VERD"/>
    <s v="RIO VERDE"/>
    <s v="GO"/>
    <s v="ETANOL COMUM"/>
    <n v="0"/>
    <n v="0"/>
    <s v=" Km/L"/>
    <s v="-"/>
    <n v="37.090000000000003"/>
    <n v="4.79"/>
    <n v="177.66"/>
    <s v="2910883922"/>
    <s v="Planejamento Operaci"/>
    <s v="Planejamento Operaci"/>
    <s v="Operacional"/>
    <m/>
    <d v="2026-04-22T00:00:00"/>
    <x v="0"/>
    <x v="1"/>
    <x v="9"/>
  </r>
  <r>
    <s v="TTT2H95"/>
    <s v="60645800106472477"/>
    <s v="22/04/2026 17:01:56"/>
    <s v="46440"/>
    <s v="PAULO SOUSA DIAS"/>
    <x v="63"/>
    <s v="Caminhonete"/>
    <s v="SAVEIRO CS RB MF"/>
    <s v="VW"/>
    <s v="45308900"/>
    <s v="POSTO LUPATINI"/>
    <s v="SANTO ANTONIO DA BARRA"/>
    <s v="GO"/>
    <s v="ETANOL COMUM"/>
    <n v="402"/>
    <n v="10.3"/>
    <s v=" Km/L"/>
    <n v="149307"/>
    <n v="39.04"/>
    <n v="4.8899999999999997"/>
    <n v="190.91"/>
    <s v="0"/>
    <s v="EXT - KSE LOCAÇOES"/>
    <s v="Planejamento Operaci"/>
    <s v="KSE LOCAÇOES"/>
    <m/>
    <d v="2026-04-22T00:00:00"/>
    <x v="0"/>
    <x v="1"/>
    <x v="12"/>
  </r>
  <r>
    <s v="TBE3B78"/>
    <s v="60645800105124169"/>
    <s v="22/04/2026 17:13:08"/>
    <s v="89049"/>
    <s v="VALDEIR JOSE CORREIA"/>
    <x v="19"/>
    <s v="Caminhão"/>
    <s v="9-180"/>
    <s v="VW"/>
    <s v="81870100"/>
    <s v="POSTO MILLENIUM DIMAG"/>
    <s v="APARECIDA DE GOIANIA"/>
    <s v="GO"/>
    <s v="DIESEL S-10"/>
    <n v="0"/>
    <n v="0"/>
    <s v=" Km/L"/>
    <n v="0"/>
    <n v="125.21"/>
    <n v="7.09"/>
    <n v="887.75"/>
    <s v="130763"/>
    <s v="EXT - SAO PEDRO"/>
    <s v="Planejamento Operaci"/>
    <s v="SAO PEDRO"/>
    <m/>
    <d v="2026-04-22T00:00:00"/>
    <x v="0"/>
    <x v="1"/>
    <x v="7"/>
  </r>
  <r>
    <s v="TGM2I26"/>
    <s v="60645800106958050"/>
    <s v="22/04/2026 17:34:09"/>
    <s v="59226"/>
    <s v="PASCHOAL FAVORITTO DE QUEIROZ"/>
    <x v="52"/>
    <s v="Utilitário"/>
    <s v="FIORINO"/>
    <s v="FIAT"/>
    <s v="94271712"/>
    <s v="POSTO ALEXANIA"/>
    <s v="ALEXANIA"/>
    <s v="GO"/>
    <s v="ETANOL COMUM"/>
    <n v="411"/>
    <n v="9.09"/>
    <s v=" Km/L"/>
    <n v="30396"/>
    <n v="45.2"/>
    <n v="5.19"/>
    <n v="234.61"/>
    <s v="0"/>
    <s v="EXT - KSE LOCAÇOES"/>
    <s v="Planejamento Operaci"/>
    <s v="Operacional"/>
    <m/>
    <d v="2026-04-22T00:00:00"/>
    <x v="0"/>
    <x v="1"/>
    <x v="5"/>
  </r>
  <r>
    <s v="TGK2G46"/>
    <s v="60645800106956305"/>
    <s v="22/04/2026 17:47:21"/>
    <s v="48710"/>
    <s v="GUSTAVO DA SILVA"/>
    <x v="59"/>
    <s v="Utilitário"/>
    <s v="FIORINO"/>
    <s v="FIAT"/>
    <s v="92220505"/>
    <s v="AUTO POSTO ARAGUAIA"/>
    <s v="ACREUNA"/>
    <s v="GO"/>
    <s v="ETANOL COMUM"/>
    <n v="234"/>
    <n v="9.42"/>
    <s v=" Km/L"/>
    <n v="25856"/>
    <n v="24.83"/>
    <n v="4.6520000000000001"/>
    <n v="115.5"/>
    <s v="0"/>
    <s v="Planejamento Operaci"/>
    <s v="Planejamento Operaci"/>
    <s v="Operacional"/>
    <m/>
    <d v="2026-04-22T00:00:00"/>
    <x v="0"/>
    <x v="1"/>
    <x v="5"/>
  </r>
  <r>
    <s v="TGA0B06"/>
    <s v="60645800106958060"/>
    <s v="22/04/2026 18:25:22"/>
    <s v="00933"/>
    <s v="GIULEY RIBEIRO DOS SANTOS"/>
    <x v="55"/>
    <s v="Caminhonete"/>
    <s v="FIORINO"/>
    <s v="FIAT"/>
    <s v="45308900"/>
    <s v="POSTO LUPATINI"/>
    <s v="SANTO ANTONIO DA BARRA"/>
    <s v="GO"/>
    <s v="ETANOL COMUM"/>
    <n v="301"/>
    <n v="7.85"/>
    <s v=" Km/L"/>
    <n v="31367"/>
    <n v="38.340000000000003"/>
    <n v="4.8899999999999997"/>
    <n v="187.48"/>
    <s v="1"/>
    <s v="Planejamento Operaci"/>
    <s v="Planejamento Operaci"/>
    <s v="TI e Automação"/>
    <m/>
    <d v="2026-04-22T00:00:00"/>
    <x v="0"/>
    <x v="1"/>
    <x v="5"/>
  </r>
  <r>
    <s v="TFF5D72"/>
    <s v="60645800105143780"/>
    <s v="22/04/2026 18:33:37"/>
    <s v="95253"/>
    <s v="ANDRE AUGUSTO ARAUJO DE JESUS"/>
    <x v="2"/>
    <s v="Automóvel"/>
    <s v="ARGO"/>
    <s v="FIAT"/>
    <s v="46286315"/>
    <s v="POSTO CENTRAL"/>
    <s v="BOM JESUS"/>
    <s v="GO"/>
    <s v="ETANOL COMUM"/>
    <n v="302"/>
    <n v="9.42"/>
    <s v=" Km/L"/>
    <n v="59876"/>
    <n v="32.06"/>
    <n v="4.9909999999999997"/>
    <n v="160.01"/>
    <s v="1"/>
    <s v="Planejamento Operaci"/>
    <s v="Planejamento Operaci"/>
    <s v="Operacional"/>
    <m/>
    <d v="2026-04-22T00:00:00"/>
    <x v="0"/>
    <x v="1"/>
    <x v="0"/>
  </r>
  <r>
    <s v="TUG2C45"/>
    <s v="60645800106437770"/>
    <s v="22/04/2026 18:51:35"/>
    <s v="03782"/>
    <s v="ELVIS MESSIAS FERNANDES"/>
    <x v="54"/>
    <s v="Utilitário"/>
    <s v="SAVEIRO"/>
    <s v="FIAT"/>
    <s v="13335016"/>
    <s v="POSTO TREVO"/>
    <s v="RIO VERDE"/>
    <s v="GO"/>
    <s v="ETANOL COMUM"/>
    <n v="419"/>
    <n v="9.74"/>
    <s v=" Km/L"/>
    <n v="162748"/>
    <n v="43"/>
    <n v="4.8899999999999997"/>
    <n v="210.27"/>
    <s v="220467837"/>
    <s v="EXT - KSE LOCAÇOES"/>
    <s v="Planejamento Operaci"/>
    <s v="KSE LOCAÇOES"/>
    <m/>
    <d v="2026-04-22T00:00:00"/>
    <x v="0"/>
    <x v="1"/>
    <x v="12"/>
  </r>
  <r>
    <s v="TFN3B64"/>
    <s v="60645800106437477"/>
    <s v="22/04/2026 19:09:39"/>
    <s v="00316"/>
    <s v="MARCOS HENRIQUE SILVA"/>
    <x v="47"/>
    <s v="EQUIPAMENTOS"/>
    <s v="AMBULANCIA"/>
    <s v="OUTROS"/>
    <s v="46286315"/>
    <s v="POSTO CENTRAL"/>
    <s v="BOM JESUS"/>
    <s v="GO"/>
    <s v="DIESEL S-10"/>
    <n v="102"/>
    <n v="4.62"/>
    <s v=" Km/L"/>
    <n v="8491"/>
    <n v="22.08"/>
    <n v="7.992"/>
    <n v="176.46"/>
    <s v="1"/>
    <s v="Planejamento Operaci"/>
    <s v="Planejamento Operaci"/>
    <s v="Operacional"/>
    <m/>
    <d v="2026-04-22T00:00:00"/>
    <x v="0"/>
    <x v="1"/>
    <x v="13"/>
  </r>
  <r>
    <s v="TTY2C25"/>
    <s v="60645800106472430"/>
    <s v="22/04/2026 19:40:54"/>
    <s v="48867"/>
    <s v="THAIS NADIA FERREIRA DOS SANTOS MARTINS"/>
    <x v="38"/>
    <s v="Caminhonete"/>
    <s v="SAVEIRO CS RB MF"/>
    <s v="VW"/>
    <s v="46286315"/>
    <s v="POSTO CENTRAL"/>
    <s v="BOM JESUS"/>
    <s v="GO"/>
    <s v="ETANOL COMUM"/>
    <n v="194"/>
    <n v="9.11"/>
    <s v=" Km/L"/>
    <n v="146140"/>
    <n v="21.29"/>
    <n v="4.9909999999999997"/>
    <n v="106.25"/>
    <s v="1"/>
    <s v="EXT - KSE LOCAÇOES"/>
    <s v="Planejamento Operaci"/>
    <s v="KSE LOCAÇOES"/>
    <m/>
    <d v="2026-04-22T00:00:00"/>
    <x v="0"/>
    <x v="1"/>
    <x v="12"/>
  </r>
  <r>
    <s v="TFD2J89"/>
    <s v="60645800105143710"/>
    <s v="22/04/2026 20:03:37"/>
    <s v="87954"/>
    <s v="DANIEL GONÇALVES"/>
    <x v="0"/>
    <s v="Automóvel"/>
    <s v="ARGO"/>
    <s v="FIAT"/>
    <s v="45307105"/>
    <s v="POSTO GIRASSOL"/>
    <s v="ITUMBIARA"/>
    <s v="GO"/>
    <s v="ETANOL COMUM"/>
    <n v="357"/>
    <n v="10.93"/>
    <s v=" Km/L"/>
    <n v="30557"/>
    <n v="32.67"/>
    <n v="4.6900000000000004"/>
    <n v="153.22"/>
    <s v="220472"/>
    <s v="Planejamento Operaci"/>
    <s v="Planejamento Operaci"/>
    <s v="Operacional"/>
    <m/>
    <d v="2026-04-22T00:00:00"/>
    <x v="0"/>
    <x v="1"/>
    <x v="0"/>
  </r>
  <r>
    <s v="TTV4H65"/>
    <s v="60645800107557973"/>
    <s v="22/04/2026 20:27:55"/>
    <s v="74646"/>
    <s v="JUNIOR ALVES DOS SANTOS"/>
    <x v="65"/>
    <s v="Caminhonete"/>
    <s v="SAVEIRO CD RB MF"/>
    <s v="VOLKSWAGEN"/>
    <s v="07674909"/>
    <s v="AUTO POSTO INDIARA"/>
    <s v="INDIARA"/>
    <s v="GO"/>
    <s v="ETANOL COMUM"/>
    <n v="432"/>
    <n v="8.66"/>
    <s v=" Km/L"/>
    <n v="62578"/>
    <n v="49.87"/>
    <n v="4.6900000000000004"/>
    <n v="233.89"/>
    <s v="13920"/>
    <s v="EXT - KSE LOCAÇOES"/>
    <s v="Planejamento Operaci"/>
    <s v="KSE LOCAÇOES"/>
    <m/>
    <d v="2026-04-22T00:00:00"/>
    <x v="0"/>
    <x v="1"/>
    <x v="12"/>
  </r>
  <r>
    <s v="QSW6J59"/>
    <s v="60645800106460000"/>
    <s v="22/04/2026 20:38:02"/>
    <s v="88245"/>
    <s v="VALCREMAR GOMES DE SOUZA"/>
    <x v="28"/>
    <s v="EQUIPAMENTOS"/>
    <s v="CAMINHÃO PIPA"/>
    <s v="OUTROS"/>
    <s v="07674909"/>
    <s v="AUTO POSTO INDIARA"/>
    <s v="INDIARA"/>
    <s v="GO"/>
    <s v="DIESEL S-10"/>
    <n v="349"/>
    <n v="4.5999999999999996"/>
    <s v=" Km/L"/>
    <n v="30913"/>
    <n v="75.83"/>
    <n v="6.99"/>
    <n v="530.04999999999995"/>
    <s v="13921"/>
    <s v="EXT - LUCCA JR"/>
    <s v="Planejamento Operaci"/>
    <s v="LUCCA JR"/>
    <m/>
    <d v="2026-04-22T00:00:00"/>
    <x v="0"/>
    <x v="1"/>
    <x v="11"/>
  </r>
  <r>
    <s v="TTS4A16"/>
    <s v="60645800108788589"/>
    <s v="22/04/2026 20:57:23"/>
    <s v="70552"/>
    <s v="ARMANDO DA SILVA OLIVIEIRA NETO"/>
    <x v="32"/>
    <s v="Caminhonete"/>
    <s v="Caminhonete S10"/>
    <s v="CHEVROLET"/>
    <s v="69494411"/>
    <s v="REDE MARAJO RIO VERD"/>
    <s v="RIO VERDE"/>
    <s v="GO"/>
    <s v="DIESEL S-10"/>
    <n v="549"/>
    <n v="13.57"/>
    <s v=" Km/L"/>
    <n v="81594"/>
    <n v="40.47"/>
    <n v="6.94"/>
    <n v="280.86"/>
    <s v="70552166138"/>
    <s v="Planejamento Operaci"/>
    <s v="Planejamento Operaci"/>
    <s v="INSPECAO"/>
    <m/>
    <d v="2026-04-22T00:00:00"/>
    <x v="0"/>
    <x v="1"/>
    <x v="12"/>
  </r>
  <r>
    <s v="SQZ2J86"/>
    <s v="60645800109686555"/>
    <s v="22/04/2026 21:22:14"/>
    <s v="03398"/>
    <s v="JOSIMAR VENANCIO SANTOS SILVA"/>
    <x v="72"/>
    <s v="Caminhonete"/>
    <s v="SAVEIRO"/>
    <s v="VOLKSWAGEN"/>
    <s v="75331003"/>
    <s v="SUPERVIA LAGOA"/>
    <s v="RIO VERDE"/>
    <s v="GO"/>
    <s v="ETANOL COMUM"/>
    <n v="218"/>
    <n v="9.19"/>
    <s v=" Km/L"/>
    <n v="180992"/>
    <n v="23.72"/>
    <n v="4.6920000000000002"/>
    <n v="111.29"/>
    <s v="0"/>
    <s v="EXT - KSE LOCAÇOES"/>
    <s v="Planejamento Operaci"/>
    <s v="INSPECAO"/>
    <m/>
    <d v="2026-04-22T00:00:00"/>
    <x v="0"/>
    <x v="1"/>
    <x v="12"/>
  </r>
  <r>
    <s v="TTT2H95"/>
    <s v="60645800106472477"/>
    <s v="22/04/2026 22:04:38"/>
    <s v="83047"/>
    <s v="WESLEY ROCHA FARIAS"/>
    <x v="63"/>
    <s v="Caminhonete"/>
    <s v="SAVEIRO CS RB MF"/>
    <s v="VW"/>
    <s v="41826312"/>
    <s v="AUTO POSTO JACARE"/>
    <s v="ACREUNA"/>
    <s v="GO"/>
    <s v="ETANOL COMUM"/>
    <n v="252"/>
    <n v="10.26"/>
    <s v=" Km/L"/>
    <n v="149559"/>
    <n v="24.55"/>
    <n v="4.6509999999999998"/>
    <n v="114.17"/>
    <s v="220479358"/>
    <s v="EXT - KSE LOCAÇOES"/>
    <s v="Planejamento Operaci"/>
    <s v="KSE LOCAÇOES"/>
    <m/>
    <d v="2026-04-22T00:00:00"/>
    <x v="0"/>
    <x v="1"/>
    <x v="12"/>
  </r>
  <r>
    <s v="TTP5B47"/>
    <s v="60645800106472110"/>
    <s v="23/04/2026 01:12:55"/>
    <s v="99531"/>
    <s v="RODRIGO RODRIGUES BARROS"/>
    <x v="40"/>
    <s v="Caminhonete"/>
    <s v="SAVEIRO CS RB MF"/>
    <s v="VW"/>
    <s v="75331801"/>
    <s v="DECIO CEZARINA"/>
    <s v="CEZARINA"/>
    <s v="GO"/>
    <s v="ETANOL COMUM"/>
    <n v="375"/>
    <n v="8.3699999999999992"/>
    <s v=" Km/L"/>
    <n v="167836"/>
    <n v="44.8"/>
    <n v="4.6900000000000004"/>
    <n v="210.11"/>
    <s v="202604230112"/>
    <s v="EXT - KSE LOCAÇOES"/>
    <s v="Planejamento Operaci"/>
    <s v="KSE LOCAÇOES"/>
    <m/>
    <d v="2026-04-23T00:00:00"/>
    <x v="0"/>
    <x v="1"/>
    <x v="12"/>
  </r>
  <r>
    <s v="TTR3A31"/>
    <s v="60645800106472404"/>
    <s v="23/04/2026 01:47:19"/>
    <s v="01836"/>
    <s v="DANILLO ROSA CARDOSO"/>
    <x v="53"/>
    <s v="Caminhonete"/>
    <s v="SAVEIRO CS RB MF"/>
    <s v="VW"/>
    <s v="46209914"/>
    <s v="DECIO RIO VERDE"/>
    <s v="RIO VERDE"/>
    <s v="GO"/>
    <s v="ETANOL COMUM"/>
    <n v="494"/>
    <n v="10.17"/>
    <s v=" Km/L"/>
    <n v="155699"/>
    <n v="48.57"/>
    <n v="4.79"/>
    <n v="232.65"/>
    <s v="202604230146"/>
    <s v="EXT - KSE LOCAÇOES"/>
    <s v="Planejamento Operaci"/>
    <s v="KSE LOCAÇOES"/>
    <m/>
    <d v="2026-04-23T00:00:00"/>
    <x v="0"/>
    <x v="1"/>
    <x v="12"/>
  </r>
  <r>
    <s v="TTV4H65"/>
    <s v="60645800107557973"/>
    <s v="23/04/2026 05:13:06"/>
    <s v="74646"/>
    <s v="JUNIOR ALVES DOS SANTOS"/>
    <x v="65"/>
    <s v="Caminhonete"/>
    <s v="SAVEIRO CD RB MF"/>
    <s v="VOLKSWAGEN"/>
    <s v="07674909"/>
    <s v="AUTO POSTO INDIARA"/>
    <s v="INDIARA"/>
    <s v="GO"/>
    <s v="ETANOL COMUM"/>
    <n v="409"/>
    <n v="11.22"/>
    <s v=" Km/L"/>
    <n v="62987"/>
    <n v="36.46"/>
    <n v="4.8899999999999997"/>
    <n v="178.29"/>
    <s v="13926"/>
    <s v="EXT - KSE LOCAÇOES"/>
    <s v="Planejamento Operaci"/>
    <s v="KSE LOCAÇOES"/>
    <m/>
    <d v="2026-04-23T00:00:00"/>
    <x v="0"/>
    <x v="1"/>
    <x v="12"/>
  </r>
  <r>
    <s v="TKC7D89"/>
    <s v="60645800106185260"/>
    <s v="23/04/2026 05:15:23"/>
    <s v="04789"/>
    <s v="KASSIO RODRIGUES DE OLIVEIRA"/>
    <x v="39"/>
    <s v="Caminhão"/>
    <s v="FH 540 6X4R"/>
    <s v="VOLVO"/>
    <s v="75331801"/>
    <s v="DECIO CEZARINA"/>
    <s v="CEZARINA"/>
    <s v="GO"/>
    <s v="DIESEL S-10"/>
    <n v="636"/>
    <n v="2.4"/>
    <s v=" Km/L"/>
    <n v="35820"/>
    <n v="264.76"/>
    <n v="7.49"/>
    <n v="1983.05"/>
    <s v="202604230514"/>
    <s v="EXT - LUCCA JR"/>
    <s v="Planejamento Operaci"/>
    <s v="LUCCA JR"/>
    <m/>
    <d v="2026-04-23T00:00:00"/>
    <x v="0"/>
    <x v="1"/>
    <x v="11"/>
  </r>
  <r>
    <s v="TTQ4C10"/>
    <s v="60645800106553930"/>
    <s v="23/04/2026 05:46:49"/>
    <s v="03095"/>
    <s v="MICHELL ALMEIDA SANTANA"/>
    <x v="31"/>
    <s v="Caminhonete"/>
    <s v="Caminhonete S10"/>
    <s v="CHEVROLET"/>
    <s v="53081700"/>
    <s v="POSTO Z   Z SANTA MA"/>
    <s v="GUAPO"/>
    <s v="GO"/>
    <s v="DIESEL S-10"/>
    <n v="597"/>
    <n v="14.27"/>
    <s v=" Km/L"/>
    <n v="182579"/>
    <n v="41.84"/>
    <n v="7.09"/>
    <n v="296.63"/>
    <s v="0"/>
    <s v="Planejamento Operaci"/>
    <s v="Planejamento Operaci"/>
    <s v="INSPECAO"/>
    <m/>
    <d v="2026-04-23T00:00:00"/>
    <x v="0"/>
    <x v="1"/>
    <x v="12"/>
  </r>
  <r>
    <s v="TTY2C25"/>
    <s v="60645800106472430"/>
    <s v="23/04/2026 06:09:34"/>
    <s v="48867"/>
    <s v="THAIS NADIA FERREIRA DOS SANTOS MARTINS"/>
    <x v="38"/>
    <s v="Caminhonete"/>
    <s v="SAVEIRO CS RB MF"/>
    <s v="VW"/>
    <s v="45341508"/>
    <s v="POSTO ALTO DA SERRA"/>
    <s v="ITUMBIARA"/>
    <s v="GO"/>
    <s v="ETANOL COMUM"/>
    <n v="478"/>
    <n v="10.71"/>
    <s v=" Km/L"/>
    <n v="146618"/>
    <n v="44.62"/>
    <n v="4.2300000000000004"/>
    <n v="188.74"/>
    <s v="0"/>
    <s v="EXT - KSE LOCAÇOES"/>
    <s v="Planejamento Operaci"/>
    <s v="KSE LOCAÇOES"/>
    <m/>
    <d v="2026-04-23T00:00:00"/>
    <x v="0"/>
    <x v="1"/>
    <x v="12"/>
  </r>
  <r>
    <s v="TUG2C45"/>
    <s v="60645800106437770"/>
    <s v="23/04/2026 06:43:24"/>
    <s v="11505"/>
    <s v="JOABSON MYCVAEL DA SILVA"/>
    <x v="54"/>
    <s v="Utilitário"/>
    <s v="SAVEIRO"/>
    <s v="FIAT"/>
    <s v="13335016"/>
    <s v="POSTO TREVO"/>
    <s v="RIO VERDE"/>
    <s v="GO"/>
    <s v="ETANOL COMUM"/>
    <n v="411"/>
    <n v="8.7899999999999991"/>
    <s v=" Km/L"/>
    <n v="163159"/>
    <n v="46.77"/>
    <n v="4.891"/>
    <n v="228.75"/>
    <s v="230424166"/>
    <s v="EXT - KSE LOCAÇOES"/>
    <s v="Planejamento Operaci"/>
    <s v="KSE LOCAÇOES"/>
    <m/>
    <d v="2026-04-23T00:00:00"/>
    <x v="0"/>
    <x v="1"/>
    <x v="12"/>
  </r>
  <r>
    <s v="TFF5D72"/>
    <s v="60645800105143780"/>
    <s v="23/04/2026 06:46:16"/>
    <s v="95253"/>
    <s v="ANDRE AUGUSTO ARAUJO DE JESUS"/>
    <x v="2"/>
    <s v="Automóvel"/>
    <s v="ARGO"/>
    <s v="FIAT"/>
    <s v="53081700"/>
    <s v="POSTO Z   Z SANTA MA"/>
    <s v="GUAPO"/>
    <s v="GO"/>
    <s v="ETANOL COMUM"/>
    <n v="283"/>
    <n v="9.85"/>
    <s v=" Km/L"/>
    <n v="60159"/>
    <n v="28.74"/>
    <n v="5.391"/>
    <n v="154.93"/>
    <s v="0"/>
    <s v="Planejamento Operaci"/>
    <s v="Planejamento Operaci"/>
    <s v="Operacional"/>
    <m/>
    <d v="2026-04-23T00:00:00"/>
    <x v="0"/>
    <x v="1"/>
    <x v="0"/>
  </r>
  <r>
    <s v="FKM6D96"/>
    <s v="60645800105124347"/>
    <s v="23/04/2026 06:59:52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125.74"/>
    <n v="7.29"/>
    <n v="916.66"/>
    <s v="230425077"/>
    <s v="EXT - SAO PEDRO"/>
    <s v="Planejamento Operaci"/>
    <s v="SAO PEDRO"/>
    <m/>
    <d v="2026-04-23T00:00:00"/>
    <x v="0"/>
    <x v="1"/>
    <x v="7"/>
  </r>
  <r>
    <s v="TJP1H27"/>
    <s v="60645800106439607"/>
    <s v="23/04/2026 07:04:23"/>
    <s v="04911"/>
    <s v="HYAGO GONÇALVES FERNANDES"/>
    <x v="58"/>
    <s v="EQUIPAMENTOS"/>
    <s v="GUINCHO LEVE"/>
    <s v="EQUIPAMENTO"/>
    <s v="53081700"/>
    <s v="POSTO Z   Z SANTA MA"/>
    <s v="GUAPO"/>
    <s v="GO"/>
    <s v="DIESEL S-10"/>
    <n v="487"/>
    <n v="6.18"/>
    <s v=" Km/L"/>
    <n v="27068"/>
    <n v="78.739999999999995"/>
    <n v="7.09"/>
    <n v="558.28"/>
    <s v="0"/>
    <s v="EXT - LUCCA JR"/>
    <s v="Planejamento Operaci"/>
    <s v="LUCCA JR"/>
    <m/>
    <d v="2026-04-23T00:00:00"/>
    <x v="0"/>
    <x v="1"/>
    <x v="11"/>
  </r>
  <r>
    <s v="TJP1H27"/>
    <m/>
    <s v="23/04/2026 07:04:23"/>
    <m/>
    <m/>
    <x v="58"/>
    <m/>
    <m/>
    <m/>
    <m/>
    <s v="POSTO Z   Z SANTA MA"/>
    <m/>
    <m/>
    <s v="ARLA-32"/>
    <s v="-"/>
    <s v="-"/>
    <s v=" Km/L"/>
    <s v="-"/>
    <n v="2.95"/>
    <m/>
    <n v="14.44"/>
    <m/>
    <m/>
    <m/>
    <m/>
    <m/>
    <d v="2026-04-23T00:00:00"/>
    <x v="0"/>
    <x v="1"/>
    <x v="11"/>
  </r>
  <r>
    <s v="TIV6G27"/>
    <s v="60645800106184069"/>
    <s v="23/04/2026 07:12:44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466"/>
    <n v="7.14"/>
    <s v=" Km/L"/>
    <n v="47584"/>
    <n v="65.28"/>
    <n v="7.2910000000000004"/>
    <n v="475.94"/>
    <s v="230425856"/>
    <s v="EXT - LUCCA JR"/>
    <s v="Planejamento Operaci"/>
    <s v="LUCCA JR"/>
    <m/>
    <d v="2026-04-23T00:00:00"/>
    <x v="0"/>
    <x v="1"/>
    <x v="11"/>
  </r>
  <r>
    <s v="TIV6G27"/>
    <m/>
    <s v="23/04/2026 07:12:44"/>
    <m/>
    <m/>
    <x v="30"/>
    <m/>
    <m/>
    <m/>
    <m/>
    <s v="AUTO POSTO JACARE"/>
    <m/>
    <m/>
    <s v="ARLA-32"/>
    <s v="-"/>
    <s v="-"/>
    <s v=" Km/L"/>
    <s v="-"/>
    <n v="7.05"/>
    <m/>
    <n v="23.27"/>
    <m/>
    <m/>
    <m/>
    <m/>
    <m/>
    <d v="2026-04-23T00:00:00"/>
    <x v="0"/>
    <x v="1"/>
    <x v="11"/>
  </r>
  <r>
    <s v="SDJ8D65"/>
    <s v="60645800105555897"/>
    <s v="23/04/2026 07:56:58"/>
    <s v="04126"/>
    <s v="LEONARDO ARAUJO LAPERCHE "/>
    <x v="22"/>
    <s v="Caminhonete"/>
    <s v="RAMPAGE"/>
    <s v="RAM"/>
    <s v="94278811"/>
    <s v="POSTO ALPHA"/>
    <s v="GOIANIA"/>
    <s v="GO"/>
    <s v="GASOLINA COMUM"/>
    <n v="403"/>
    <n v="7.32"/>
    <s v=" Km/L"/>
    <n v="34102"/>
    <n v="55.09"/>
    <n v="6.97"/>
    <n v="383.98"/>
    <s v="0"/>
    <s v="Planejamento Operaci"/>
    <s v="Planejamento Operaci"/>
    <s v="Operacional"/>
    <m/>
    <d v="2026-04-23T00:00:00"/>
    <x v="0"/>
    <x v="1"/>
    <x v="8"/>
  </r>
  <r>
    <s v="TFX8A49"/>
    <s v="60645800105143673"/>
    <s v="23/04/2026 08:21:54"/>
    <s v="46876"/>
    <s v="CARLOS HENRIQUE DA SILVA FURTADO"/>
    <x v="12"/>
    <s v="Automóvel"/>
    <s v="ARGO"/>
    <s v="FIAT"/>
    <s v="75331801"/>
    <s v="DECIO CEZARINA"/>
    <s v="CEZARINA"/>
    <s v="GO"/>
    <s v="ETANOL COMUM"/>
    <n v="322"/>
    <n v="10.29"/>
    <s v=" Km/L"/>
    <n v="26601"/>
    <n v="31.28"/>
    <n v="4.6900000000000004"/>
    <n v="146.69999999999999"/>
    <s v="202604230821"/>
    <s v="Planejamento Operaci"/>
    <s v="Planejamento Operaci"/>
    <s v="Operacional"/>
    <m/>
    <d v="2026-04-23T00:00:00"/>
    <x v="0"/>
    <x v="1"/>
    <x v="0"/>
  </r>
  <r>
    <s v="TFI3B19"/>
    <s v="60645800105926941"/>
    <s v="23/04/2026 08:29:34"/>
    <s v="73410"/>
    <s v="BRUNO SOUSA DIAS"/>
    <x v="4"/>
    <s v="Automóvel"/>
    <s v="ARGO"/>
    <s v="FIAT"/>
    <s v="81889412"/>
    <s v="POSTO ZERO UM"/>
    <s v="RIO VERDE"/>
    <s v="GO"/>
    <s v="ETANOL COMUM"/>
    <n v="653"/>
    <n v="28.15"/>
    <s v=" Km/L"/>
    <n v="103473"/>
    <n v="23.2"/>
    <n v="4.99"/>
    <n v="115.77"/>
    <s v="2"/>
    <s v="Planejamento Operaci"/>
    <s v="Planejamento Operaci"/>
    <s v="Operacional"/>
    <m/>
    <d v="2026-04-23T00:00:00"/>
    <x v="0"/>
    <x v="1"/>
    <x v="0"/>
  </r>
  <r>
    <s v="TTT2H95"/>
    <s v="60645800106472477"/>
    <s v="23/04/2026 08:40:58"/>
    <s v="83047"/>
    <s v="WESLEY ROCHA FARIAS"/>
    <x v="63"/>
    <s v="Caminhonete"/>
    <s v="SAVEIRO CS RB MF"/>
    <s v="VW"/>
    <s v="45308900"/>
    <s v="POSTO LUPATINI"/>
    <s v="SANTO ANTONIO DA BARRA"/>
    <s v="GO"/>
    <s v="ETANOL COMUM"/>
    <n v="252"/>
    <n v="8.5399999999999991"/>
    <s v=" Km/L"/>
    <n v="149811"/>
    <n v="29.5"/>
    <n v="4.8899999999999997"/>
    <n v="144.26"/>
    <s v="1"/>
    <s v="EXT - KSE LOCAÇOES"/>
    <s v="Planejamento Operaci"/>
    <s v="KSE LOCAÇOES"/>
    <m/>
    <d v="2026-04-23T00:00:00"/>
    <x v="0"/>
    <x v="1"/>
    <x v="12"/>
  </r>
  <r>
    <s v="TFN0D12"/>
    <s v="60645800105143746"/>
    <s v="23/04/2026 08:52:16"/>
    <s v="00390"/>
    <s v="SILVINO JOSE DE BRITO"/>
    <x v="5"/>
    <s v="Automóvel"/>
    <s v="ARGO"/>
    <s v="FIAT"/>
    <s v="75331801"/>
    <s v="DECIO CEZARINA"/>
    <s v="CEZARINA"/>
    <s v="GO"/>
    <s v="ETANOL COMUM"/>
    <n v="301"/>
    <n v="10.27"/>
    <s v=" Km/L"/>
    <n v="47090"/>
    <n v="29.32"/>
    <n v="4.6900000000000004"/>
    <n v="137.51"/>
    <s v="202604230851"/>
    <s v="Planejamento Operaci"/>
    <s v="Planejamento Operaci"/>
    <s v="Operacional"/>
    <m/>
    <d v="2026-04-23T00:00:00"/>
    <x v="0"/>
    <x v="1"/>
    <x v="3"/>
  </r>
  <r>
    <s v="TTS4A16"/>
    <s v="60645800108788589"/>
    <s v="23/04/2026 09:08:50"/>
    <s v="00399"/>
    <s v="JULIANO FERNANDES DA SILVA"/>
    <x v="32"/>
    <s v="Caminhonete"/>
    <s v="Caminhonete S10"/>
    <s v="CHEVROLET"/>
    <s v="69494411"/>
    <s v="REDE MARAJO RIO VERD"/>
    <s v="RIO VERDE"/>
    <s v="GO"/>
    <s v="DIESEL S-10"/>
    <n v="691"/>
    <n v="11.25"/>
    <s v=" Km/L"/>
    <n v="82285"/>
    <n v="61.42"/>
    <n v="6.94"/>
    <n v="426.26"/>
    <s v="399194126"/>
    <s v="Planejamento Operaci"/>
    <s v="Planejamento Operaci"/>
    <s v="INSPECAO"/>
    <m/>
    <d v="2026-04-23T00:00:00"/>
    <x v="0"/>
    <x v="1"/>
    <x v="12"/>
  </r>
  <r>
    <s v="QSW6J59"/>
    <s v="60645800106460000"/>
    <s v="23/04/2026 09:27:15"/>
    <s v="02763"/>
    <s v="JENIVALDO JESUS MATOS"/>
    <x v="28"/>
    <s v="EQUIPAMENTOS"/>
    <s v="CAMINHÃO PIPA"/>
    <s v="OUTROS"/>
    <s v="45308900"/>
    <s v="POSTO LUPATINI"/>
    <s v="SANTO ANTONIO DA BARRA"/>
    <s v="GO"/>
    <s v="DIESEL S-10"/>
    <n v="280"/>
    <n v="4.32"/>
    <s v=" Km/L"/>
    <n v="31193"/>
    <n v="64.78"/>
    <n v="7.7910000000000004"/>
    <n v="504.68"/>
    <s v="1"/>
    <s v="EXT - LUCCA JR"/>
    <s v="Planejamento Operaci"/>
    <s v="LUCCA JR"/>
    <m/>
    <d v="2026-04-23T00:00:00"/>
    <x v="0"/>
    <x v="1"/>
    <x v="11"/>
  </r>
  <r>
    <s v="TFT0E74"/>
    <s v="60645800106437639"/>
    <s v="23/04/2026 09:34:56"/>
    <s v="41967"/>
    <s v="DANIEL SEVERO AMARAL"/>
    <x v="73"/>
    <s v="Automóvel"/>
    <s v="COROLLA"/>
    <s v="TOYOTA"/>
    <s v="31860311"/>
    <s v="POSTO CAPIM DOURADO"/>
    <s v="GOIANIA"/>
    <s v="GO"/>
    <s v="GASOLINA COMUM"/>
    <n v="347"/>
    <n v="9.23"/>
    <s v=" Km/L"/>
    <n v="384"/>
    <n v="37.61"/>
    <n v="7.09"/>
    <n v="266.64999999999998"/>
    <s v="198139"/>
    <s v="Planejamento Operaci"/>
    <s v="Planejamento Operaci"/>
    <s v="Operacional"/>
    <m/>
    <d v="2026-04-23T00:00:00"/>
    <x v="0"/>
    <x v="1"/>
    <x v="8"/>
  </r>
  <r>
    <s v="TGE1F64"/>
    <s v="60645800106437404"/>
    <s v="23/04/2026 10:15:06"/>
    <s v="75032"/>
    <s v="JONATAN DE SOUSA CORCINO"/>
    <x v="33"/>
    <s v="Caminhonete"/>
    <s v="AMBULANCIA DUCATO"/>
    <s v="FIAT"/>
    <s v="13342911"/>
    <s v="SANTA HELENA DE GOIAS"/>
    <s v="SANTA HELENA DE GOIAS"/>
    <s v="GO"/>
    <s v="DIESEL S-10"/>
    <n v="344"/>
    <n v="6.03"/>
    <s v=" Km/L"/>
    <n v="17901"/>
    <n v="57.06"/>
    <n v="7.69"/>
    <n v="438.81"/>
    <s v="1776950047"/>
    <s v="Planejamento Operaci"/>
    <s v="Planejamento Operaci"/>
    <s v="Operacional"/>
    <m/>
    <d v="2026-04-23T00:00:00"/>
    <x v="0"/>
    <x v="1"/>
    <x v="13"/>
  </r>
  <r>
    <s v="TFY6E09"/>
    <s v="60645800105143700"/>
    <s v="23/04/2026 10:35:32"/>
    <s v="04380"/>
    <s v="PAULO ROBERTO BATISTA DE MOURA JUNIOR"/>
    <x v="15"/>
    <s v="Automóvel"/>
    <s v="ARGO"/>
    <s v="FIAT"/>
    <s v="87183400"/>
    <s v="MARAJO GUAPO"/>
    <s v="GUAPO"/>
    <s v="GO"/>
    <s v="ETANOL COMUM"/>
    <n v="308"/>
    <n v="7.7"/>
    <s v=" Km/L"/>
    <n v="49379"/>
    <n v="40"/>
    <n v="4.6900000000000004"/>
    <n v="187.6"/>
    <s v="0"/>
    <s v="Planejamento Operaci"/>
    <s v="Planejamento Operaci"/>
    <s v="Operacional"/>
    <m/>
    <d v="2026-04-23T00:00:00"/>
    <x v="0"/>
    <x v="1"/>
    <x v="1"/>
  </r>
  <r>
    <s v="TTP5B47"/>
    <s v="60645800106472110"/>
    <s v="23/04/2026 11:21:07"/>
    <s v="72216"/>
    <s v="ERIVALDO OLIVEIRA SOARES"/>
    <x v="40"/>
    <s v="Caminhonete"/>
    <s v="SAVEIRO CS RB MF"/>
    <s v="VW"/>
    <s v="75331801"/>
    <s v="DECIO CEZARINA"/>
    <s v="CEZARINA"/>
    <s v="GO"/>
    <s v="ETANOL COMUM"/>
    <n v="289"/>
    <n v="9.0299999999999994"/>
    <s v=" Km/L"/>
    <n v="168125"/>
    <n v="32"/>
    <n v="4.6900000000000004"/>
    <n v="150.08000000000001"/>
    <s v="202604231120"/>
    <s v="EXT - KSE LOCAÇOES"/>
    <s v="Planejamento Operaci"/>
    <s v="KSE LOCAÇOES"/>
    <m/>
    <d v="2026-04-23T00:00:00"/>
    <x v="0"/>
    <x v="1"/>
    <x v="12"/>
  </r>
  <r>
    <s v="SQZ2J86"/>
    <s v="60645800109686555"/>
    <s v="23/04/2026 11:28:41"/>
    <s v="03398"/>
    <s v="JOSIMAR VENANCIO SANTOS SILVA"/>
    <x v="72"/>
    <s v="Caminhonete"/>
    <s v="SAVEIRO"/>
    <s v="VOLKSWAGEN"/>
    <s v="75331003"/>
    <s v="SUPERVIA LAGOA"/>
    <s v="RIO VERDE"/>
    <s v="GO"/>
    <s v="ETANOL COMUM"/>
    <n v="411"/>
    <n v="10.54"/>
    <s v=" Km/L"/>
    <n v="181403"/>
    <n v="39"/>
    <n v="4.6909999999999998"/>
    <n v="182.96"/>
    <s v="0"/>
    <s v="EXT - KSE LOCAÇOES"/>
    <s v="Planejamento Operaci"/>
    <s v="INSPECAO"/>
    <m/>
    <d v="2026-04-23T00:00:00"/>
    <x v="0"/>
    <x v="1"/>
    <x v="12"/>
  </r>
  <r>
    <s v="TFW3J34"/>
    <s v="60645800106437440"/>
    <s v="23/04/2026 12:08:51"/>
    <s v="70145"/>
    <s v="LUCAS HENRIQUE MAGALHAES DE SOUZA "/>
    <x v="49"/>
    <s v="EQUIPAMENTOS"/>
    <s v="AMBULANCIA"/>
    <s v="OUTROS"/>
    <s v="46286315"/>
    <s v="POSTO CENTRAL"/>
    <s v="BOM JESUS"/>
    <s v="GO"/>
    <s v="DIESEL S-10"/>
    <n v="210"/>
    <n v="6.05"/>
    <s v=" Km/L"/>
    <n v="18424"/>
    <n v="34.72"/>
    <n v="7.99"/>
    <n v="277.43"/>
    <s v="1"/>
    <s v="Planejamento Operaci"/>
    <s v="Planejamento Operaci"/>
    <s v="Operacional"/>
    <m/>
    <d v="2026-04-23T00:00:00"/>
    <x v="0"/>
    <x v="1"/>
    <x v="13"/>
  </r>
  <r>
    <s v="TFR8B59"/>
    <s v="60645800105143681"/>
    <s v="23/04/2026 13:06:19"/>
    <s v="92635"/>
    <s v="ADENILDO BARBOSA DUTRA"/>
    <x v="8"/>
    <s v="Automóvel"/>
    <s v="ARGO"/>
    <s v="FIAT"/>
    <s v="53081700"/>
    <s v="POSTO Z   Z SANTA MA"/>
    <s v="GUAPO"/>
    <s v="GO"/>
    <s v="ETANOL COMUM"/>
    <n v="285"/>
    <n v="6.82"/>
    <s v=" Km/L"/>
    <n v="29155"/>
    <n v="41.77"/>
    <n v="4.1900000000000004"/>
    <n v="175.01"/>
    <s v="0"/>
    <s v="Planejamento Operaci"/>
    <s v="Planejamento Operaci"/>
    <s v="Operacional"/>
    <m/>
    <d v="2026-04-23T00:00:00"/>
    <x v="0"/>
    <x v="1"/>
    <x v="5"/>
  </r>
  <r>
    <s v="TFS3C72"/>
    <s v="60645800105143738"/>
    <s v="23/04/2026 13:16:44"/>
    <s v="00271"/>
    <s v="HEDER OLIVEIRA SANTANA"/>
    <x v="9"/>
    <s v="Automóvel"/>
    <s v="ARGO"/>
    <s v="FIAT"/>
    <s v="41826312"/>
    <s v="AUTO POSTO JACARE"/>
    <s v="ACREUNA"/>
    <s v="GO"/>
    <s v="ETANOL COMUM"/>
    <n v="271"/>
    <n v="7.4"/>
    <s v=" Km/L"/>
    <n v="98728"/>
    <n v="36.6"/>
    <n v="4.6500000000000004"/>
    <n v="170.19"/>
    <s v="230447700"/>
    <s v="Planejamento Operaci"/>
    <s v="Planejamento Operaci"/>
    <s v="Operacional"/>
    <m/>
    <d v="2026-04-23T00:00:00"/>
    <x v="0"/>
    <x v="1"/>
    <x v="4"/>
  </r>
  <r>
    <s v="TTR3A31"/>
    <s v="60645800106472404"/>
    <s v="23/04/2026 13:16:55"/>
    <s v="00386"/>
    <s v="RAFAEL SOUZA LIMA"/>
    <x v="53"/>
    <s v="Caminhonete"/>
    <s v="SAVEIRO CS RB MF"/>
    <s v="VW"/>
    <s v="46209914"/>
    <s v="DECIO RIO VERDE"/>
    <s v="RIO VERDE"/>
    <s v="GO"/>
    <s v="ETANOL COMUM"/>
    <n v="483"/>
    <n v="10.119999999999999"/>
    <s v=" Km/L"/>
    <n v="156182"/>
    <n v="47.75"/>
    <n v="4.79"/>
    <n v="228.72"/>
    <s v="202604231316"/>
    <s v="EXT - KSE LOCAÇOES"/>
    <s v="Planejamento Operaci"/>
    <s v="KSE LOCAÇOES"/>
    <m/>
    <d v="2026-04-23T00:00:00"/>
    <x v="0"/>
    <x v="1"/>
    <x v="12"/>
  </r>
  <r>
    <s v="TFX8A49"/>
    <s v="60645800105143673"/>
    <s v="23/04/2026 13:20:54"/>
    <s v="46876"/>
    <s v="CARLOS HENRIQUE DA SILVA FURTADO"/>
    <x v="12"/>
    <s v="Automóvel"/>
    <s v="ARGO"/>
    <s v="FIAT"/>
    <s v="46209914"/>
    <s v="DECIO RIO VERDE"/>
    <s v="RIO VERDE"/>
    <s v="GO"/>
    <s v="ETANOL COMUM"/>
    <n v="282"/>
    <n v="13.8"/>
    <s v=" Km/L"/>
    <n v="26883"/>
    <n v="20.43"/>
    <n v="4.79"/>
    <n v="97.86"/>
    <s v="202604231320"/>
    <s v="Planejamento Operaci"/>
    <s v="Planejamento Operaci"/>
    <s v="Operacional"/>
    <m/>
    <d v="2026-04-23T00:00:00"/>
    <x v="0"/>
    <x v="1"/>
    <x v="0"/>
  </r>
  <r>
    <s v="EJV0H01"/>
    <s v="60645800106437809"/>
    <s v="23/04/2026 13:37:33"/>
    <s v="15467"/>
    <s v="JOAO ALVES DE ABREU"/>
    <x v="19"/>
    <s v="Caminhão"/>
    <s v="TECTOR"/>
    <s v="IVECO"/>
    <s v="41826312"/>
    <s v="AUTO POSTO JACARE"/>
    <s v="ACREUNA"/>
    <s v="GO"/>
    <s v="DIESEL S-10"/>
    <n v="0"/>
    <n v="0"/>
    <s v=" Km/L"/>
    <n v="0"/>
    <n v="244.72"/>
    <n v="7.29"/>
    <n v="1784.02"/>
    <s v="230448935"/>
    <s v="EXT - SAO PEDRO"/>
    <s v="Planejamento Operaci"/>
    <s v="SAO PEDRO"/>
    <m/>
    <d v="2026-04-23T00:00:00"/>
    <x v="0"/>
    <x v="1"/>
    <x v="7"/>
  </r>
  <r>
    <s v="TTV4H65"/>
    <s v="60645800107557973"/>
    <s v="23/04/2026 14:12:29"/>
    <s v="70129"/>
    <s v="DIONILSON DE SOUZA SANTOS"/>
    <x v="65"/>
    <s v="Caminhonete"/>
    <s v="SAVEIRO CD RB MF"/>
    <s v="VOLKSWAGEN"/>
    <s v="07674909"/>
    <s v="AUTO POSTO INDIARA"/>
    <s v="INDIARA"/>
    <s v="GO"/>
    <s v="ETANOL COMUM"/>
    <n v="480"/>
    <n v="10.18"/>
    <s v=" Km/L"/>
    <n v="63467"/>
    <n v="47.13"/>
    <n v="4.6900000000000004"/>
    <n v="221.04"/>
    <s v="13946"/>
    <s v="EXT - KSE LOCAÇOES"/>
    <s v="Planejamento Operaci"/>
    <s v="KSE LOCAÇOES"/>
    <m/>
    <d v="2026-04-23T00:00:00"/>
    <x v="0"/>
    <x v="1"/>
    <x v="12"/>
  </r>
  <r>
    <s v="TFD2J89"/>
    <s v="60645800105143710"/>
    <s v="23/04/2026 14:59:14"/>
    <s v="87954"/>
    <s v="DANIEL GONÇALVES"/>
    <x v="0"/>
    <s v="Automóvel"/>
    <s v="ARGO"/>
    <s v="FIAT"/>
    <s v="75331003"/>
    <s v="SUPERVIA LAGOA"/>
    <s v="RIO VERDE"/>
    <s v="GO"/>
    <s v="ETANOL COMUM"/>
    <n v="294"/>
    <n v="18.88"/>
    <s v=" Km/L"/>
    <n v="30851"/>
    <n v="15.57"/>
    <n v="4.6900000000000004"/>
    <n v="73.03"/>
    <s v="0"/>
    <s v="Planejamento Operaci"/>
    <s v="Planejamento Operaci"/>
    <s v="Operacional"/>
    <m/>
    <d v="2026-04-23T00:00:00"/>
    <x v="0"/>
    <x v="1"/>
    <x v="0"/>
  </r>
  <r>
    <s v="TFI3B19"/>
    <s v="60645800105926941"/>
    <s v="23/04/2026 15:01:24"/>
    <s v="73410"/>
    <s v="BRUNO SOUSA DIAS"/>
    <x v="4"/>
    <s v="Automóvel"/>
    <s v="ARGO"/>
    <s v="FIAT"/>
    <s v="75331003"/>
    <s v="SUPERVIA LAGOA"/>
    <s v="RIO VERDE"/>
    <s v="GO"/>
    <s v="ETANOL COMUM"/>
    <n v="314"/>
    <n v="8.92"/>
    <s v=" Km/L"/>
    <n v="103787"/>
    <n v="35.19"/>
    <n v="4.6900000000000004"/>
    <n v="165.04"/>
    <s v="0"/>
    <s v="Planejamento Operaci"/>
    <s v="Planejamento Operaci"/>
    <s v="Operacional"/>
    <m/>
    <d v="2026-04-23T00:00:00"/>
    <x v="0"/>
    <x v="1"/>
    <x v="0"/>
  </r>
  <r>
    <s v="TFZ6A74"/>
    <s v="60645800106437680"/>
    <s v="23/04/2026 15:37:30"/>
    <s v="51591"/>
    <s v="MARCUS ANTONIO GONÇALVES"/>
    <x v="75"/>
    <s v="Utilitário"/>
    <s v="FIORINO"/>
    <s v="FIAT"/>
    <s v="75331801"/>
    <s v="DECIO CEZARINA"/>
    <s v="CEZARINA"/>
    <s v="GO"/>
    <s v="ETANOL COMUM"/>
    <n v="407"/>
    <n v="11.2"/>
    <s v=" Km/L"/>
    <n v="666"/>
    <n v="36.33"/>
    <n v="4.6900000000000004"/>
    <n v="170.39"/>
    <s v="202604231536"/>
    <s v="Planejamento Operaci"/>
    <s v="Planejamento Operaci"/>
    <s v="Operacional"/>
    <m/>
    <d v="2026-04-23T00:00:00"/>
    <x v="0"/>
    <x v="1"/>
    <x v="2"/>
  </r>
  <r>
    <s v="TGL2B04"/>
    <s v="60645800106437315"/>
    <s v="23/04/2026 16:11:22"/>
    <s v="00951"/>
    <s v="HUGO HENRIQUE OLIVEIRA ROSA"/>
    <x v="45"/>
    <s v="EQUIPAMENTOS"/>
    <s v="AMBULANCIA"/>
    <s v="OUTROS"/>
    <s v="41826312"/>
    <s v="AUTO POSTO JACARE"/>
    <s v="ACREUNA"/>
    <s v="GO"/>
    <s v="DIESEL S-10"/>
    <n v="107"/>
    <n v="5.1100000000000003"/>
    <s v=" Km/L"/>
    <n v="10980"/>
    <n v="20.95"/>
    <n v="6.992"/>
    <n v="146.49"/>
    <s v="230458182"/>
    <s v="Planejamento Operaci"/>
    <s v="Planejamento Operaci"/>
    <s v="Operacional"/>
    <m/>
    <d v="2026-04-23T00:00:00"/>
    <x v="0"/>
    <x v="1"/>
    <x v="13"/>
  </r>
  <r>
    <s v="TUG2C45"/>
    <s v="60645800106437770"/>
    <s v="23/04/2026 16:20:07"/>
    <s v="02527"/>
    <s v="ALCIENE MARTINS PONTES"/>
    <x v="54"/>
    <s v="Utilitário"/>
    <s v="SAVEIRO"/>
    <s v="FIAT"/>
    <s v="88866609"/>
    <s v="AUTO POSTO HUDSON RV"/>
    <s v="RIO VERDE"/>
    <s v="GO"/>
    <s v="ETANOL COMUM"/>
    <n v="258"/>
    <n v="8.6"/>
    <s v=" Km/L"/>
    <n v="163417"/>
    <n v="30"/>
    <n v="4.79"/>
    <n v="143.69999999999999"/>
    <s v="230458759"/>
    <s v="EXT - KSE LOCAÇOES"/>
    <s v="Planejamento Operaci"/>
    <s v="KSE LOCAÇOES"/>
    <m/>
    <d v="2026-04-23T00:00:00"/>
    <x v="0"/>
    <x v="1"/>
    <x v="12"/>
  </r>
  <r>
    <s v="TGK2G46"/>
    <s v="60645800106956305"/>
    <s v="23/04/2026 16:37:31"/>
    <s v="48710"/>
    <s v="GUSTAVO DA SILVA"/>
    <x v="59"/>
    <s v="Utilitário"/>
    <s v="FIORINO"/>
    <s v="FIAT"/>
    <s v="92220505"/>
    <s v="AUTO POSTO ARAGUAIA"/>
    <s v="ACREUNA"/>
    <s v="GO"/>
    <s v="ETANOL COMUM"/>
    <n v="333"/>
    <n v="9.4499999999999993"/>
    <s v=" Km/L"/>
    <n v="26189"/>
    <n v="35.24"/>
    <n v="4.6500000000000004"/>
    <n v="163.86"/>
    <s v="0"/>
    <s v="Planejamento Operaci"/>
    <s v="Planejamento Operaci"/>
    <s v="Operacional"/>
    <m/>
    <d v="2026-04-23T00:00:00"/>
    <x v="0"/>
    <x v="1"/>
    <x v="5"/>
  </r>
  <r>
    <s v="TTQ4C10"/>
    <s v="60645800106553930"/>
    <s v="23/04/2026 16:41:11"/>
    <s v="04617"/>
    <s v="JESSICA MARIA ALVES LOPES"/>
    <x v="31"/>
    <s v="Caminhonete"/>
    <s v="Caminhonete S10"/>
    <s v="CHEVROLET"/>
    <s v="53081700"/>
    <s v="POSTO Z   Z SANTA MA"/>
    <s v="GUAPO"/>
    <s v="GO"/>
    <s v="DIESEL S-10"/>
    <n v="522"/>
    <n v="13.35"/>
    <s v=" Km/L"/>
    <n v="183101"/>
    <n v="39.11"/>
    <n v="6.99"/>
    <n v="273.37"/>
    <s v="0"/>
    <s v="Planejamento Operaci"/>
    <s v="Planejamento Operaci"/>
    <s v="INSPECAO"/>
    <m/>
    <d v="2026-04-23T00:00:00"/>
    <x v="0"/>
    <x v="1"/>
    <x v="12"/>
  </r>
  <r>
    <s v="SQZ2J86"/>
    <s v="60645800109686555"/>
    <s v="23/04/2026 16:42:46"/>
    <s v="01318"/>
    <s v="JOAO BATISTA REIS"/>
    <x v="72"/>
    <s v="Caminhonete"/>
    <s v="SAVEIRO"/>
    <s v="VOLKSWAGEN"/>
    <s v="53030006"/>
    <s v="KR TREVO"/>
    <s v="SANTA HELENA DE GOIAS"/>
    <s v="GO"/>
    <s v="ETANOL COMUM"/>
    <n v="459"/>
    <n v="9.16"/>
    <s v=" Km/L"/>
    <n v="181862"/>
    <n v="50.1"/>
    <n v="4.99"/>
    <n v="250"/>
    <s v="230460085"/>
    <s v="EXT - KSE LOCAÇOES"/>
    <s v="Planejamento Operaci"/>
    <s v="INSPECAO"/>
    <m/>
    <d v="2026-04-23T00:00:00"/>
    <x v="0"/>
    <x v="1"/>
    <x v="12"/>
  </r>
  <r>
    <s v="TFX8A49"/>
    <s v="60645800105143673"/>
    <s v="23/04/2026 16:49:47"/>
    <s v="46876"/>
    <s v="CARLOS HENRIQUE DA SILVA FURTADO"/>
    <x v="12"/>
    <s v="Automóvel"/>
    <s v="ARGO"/>
    <s v="FIAT"/>
    <s v="01848013"/>
    <s v="POSTO XODO"/>
    <s v="GOIANIA"/>
    <s v="GO"/>
    <s v="ETANOL COMUM"/>
    <n v="171"/>
    <n v="7.67"/>
    <s v=" Km/L"/>
    <n v="27054"/>
    <n v="22.3"/>
    <n v="5.24"/>
    <n v="116.85"/>
    <s v="0"/>
    <s v="Planejamento Operaci"/>
    <s v="Planejamento Operaci"/>
    <s v="Operacional"/>
    <m/>
    <d v="2026-04-23T00:00:00"/>
    <x v="0"/>
    <x v="1"/>
    <x v="0"/>
  </r>
  <r>
    <s v="TGM4D76"/>
    <s v="60645800106437582"/>
    <s v="23/04/2026 17:18:04"/>
    <s v="33534"/>
    <s v="MARCOS ANTONIO MARCELINO DA SILVA"/>
    <x v="56"/>
    <s v="Caminhonete"/>
    <s v="FIORINO"/>
    <s v="FIAT"/>
    <s v="46286315"/>
    <s v="POSTO CENTRAL"/>
    <s v="BOM JESUS"/>
    <s v="GO"/>
    <s v="ETANOL COMUM"/>
    <n v="164"/>
    <n v="7.05"/>
    <s v=" Km/L"/>
    <n v="29886"/>
    <n v="23.25"/>
    <n v="4.9909999999999997"/>
    <n v="116.03"/>
    <s v="0"/>
    <s v="Planejamento Operaci"/>
    <s v="Planejamento Operaci"/>
    <s v="Operacional"/>
    <m/>
    <d v="2026-04-23T00:00:00"/>
    <x v="0"/>
    <x v="1"/>
    <x v="5"/>
  </r>
  <r>
    <s v="TFW2H32"/>
    <s v="60645800105143835"/>
    <s v="23/04/2026 17:18:51"/>
    <s v="99638"/>
    <s v="LAFAIETE DE SOUZA SANTOS"/>
    <x v="10"/>
    <s v="Automóvel"/>
    <s v="ARGO"/>
    <s v="FIAT"/>
    <s v="41891811"/>
    <s v="UBRASPETRO COM DE DERIVADOS DE"/>
    <s v="GOIANIA"/>
    <s v="GO"/>
    <s v="ETANOL COMUM"/>
    <n v="302"/>
    <n v="9.4"/>
    <s v=" Km/L"/>
    <n v="70343"/>
    <n v="32.119999999999997"/>
    <n v="5.64"/>
    <n v="181.16"/>
    <s v="588149"/>
    <s v="Planejamento Operaci"/>
    <s v="Planejamento Operaci"/>
    <s v="Operacional"/>
    <m/>
    <d v="2026-04-23T00:00:00"/>
    <x v="0"/>
    <x v="1"/>
    <x v="3"/>
  </r>
  <r>
    <s v="TFF5D72"/>
    <s v="60645800105143780"/>
    <s v="23/04/2026 17:50:49"/>
    <s v="95253"/>
    <s v="ANDRE AUGUSTO ARAUJO DE JESUS"/>
    <x v="2"/>
    <s v="Automóvel"/>
    <s v="ARGO"/>
    <s v="FIAT"/>
    <s v="46209914"/>
    <s v="DECIO RIO VERDE"/>
    <s v="RIO VERDE"/>
    <s v="GO"/>
    <s v="ETANOL COMUM"/>
    <n v="210"/>
    <n v="7.33"/>
    <s v=" Km/L"/>
    <n v="60369"/>
    <n v="28.64"/>
    <n v="4.79"/>
    <n v="137.19"/>
    <s v="202604231750"/>
    <s v="Planejamento Operaci"/>
    <s v="Planejamento Operaci"/>
    <s v="Operacional"/>
    <m/>
    <d v="2026-04-23T00:00:00"/>
    <x v="0"/>
    <x v="1"/>
    <x v="0"/>
  </r>
  <r>
    <s v="TFP3B22"/>
    <s v="60645800105143720"/>
    <s v="23/04/2026 17:51:01"/>
    <s v="02769"/>
    <s v="ANDRE LUIS PAULINO"/>
    <x v="6"/>
    <s v="Automóvel"/>
    <s v="ARGO"/>
    <s v="FIAT"/>
    <s v="64191102"/>
    <s v="AUTO POSTO PIRETT"/>
    <s v="GOIATUBA"/>
    <s v="GO"/>
    <s v="ETANOL COMUM"/>
    <n v="331"/>
    <n v="9.11"/>
    <s v=" Km/L"/>
    <n v="65559"/>
    <n v="36.32"/>
    <n v="4.7910000000000004"/>
    <n v="174.01"/>
    <s v="1"/>
    <s v="Planejamento Operaci"/>
    <s v="Planejamento Operaci"/>
    <s v="Operacional"/>
    <m/>
    <d v="2026-04-23T00:00:00"/>
    <x v="0"/>
    <x v="1"/>
    <x v="4"/>
  </r>
  <r>
    <s v="NQT3I04"/>
    <s v="60645800106437610"/>
    <s v="23/04/2026 18:00:49"/>
    <s v="47987"/>
    <s v="RONIVALDO PEREIRA DE OLIVEIRA"/>
    <x v="19"/>
    <s v="Caminhão"/>
    <s v="TECTOR 240E25"/>
    <s v="IVECO - FIAT"/>
    <s v="26755105"/>
    <s v="POSTO Z+Z MOINHO DOS VENTOS"/>
    <s v="GOIANIA"/>
    <s v="GO"/>
    <s v="DIESEL S-10"/>
    <n v="0"/>
    <n v="0"/>
    <s v=" Km/L"/>
    <n v="0"/>
    <n v="169.62"/>
    <n v="6.89"/>
    <n v="1168.68"/>
    <s v="0"/>
    <s v="EXT - SAO PEDRO"/>
    <s v="Planejamento Operaci"/>
    <s v="SAO PEDRO"/>
    <m/>
    <d v="2026-04-23T00:00:00"/>
    <x v="0"/>
    <x v="1"/>
    <x v="7"/>
  </r>
  <r>
    <s v="TTP5B47"/>
    <s v="60645800106472110"/>
    <s v="23/04/2026 18:03:28"/>
    <s v="72216"/>
    <s v="ERIVALDO OLIVEIRA SOARES"/>
    <x v="40"/>
    <s v="Caminhonete"/>
    <s v="SAVEIRO CS RB MF"/>
    <s v="VW"/>
    <s v="75331801"/>
    <s v="DECIO CEZARINA"/>
    <s v="CEZARINA"/>
    <s v="GO"/>
    <s v="ETANOL COMUM"/>
    <n v="186"/>
    <n v="6.72"/>
    <s v=" Km/L"/>
    <n v="168311"/>
    <n v="27.67"/>
    <n v="4.6900000000000004"/>
    <n v="129.77000000000001"/>
    <s v="202604231802"/>
    <s v="EXT - KSE LOCAÇOES"/>
    <s v="Planejamento Operaci"/>
    <s v="KSE LOCAÇOES"/>
    <m/>
    <d v="2026-04-23T00:00:00"/>
    <x v="0"/>
    <x v="1"/>
    <x v="12"/>
  </r>
  <r>
    <s v="TTY2C25"/>
    <s v="60645800106472430"/>
    <s v="23/04/2026 18:09:53"/>
    <s v="53759"/>
    <s v="DHEIMERSON BRUNO MARINHO DE LIRA"/>
    <x v="38"/>
    <s v="Caminhonete"/>
    <s v="SAVEIRO CS RB MF"/>
    <s v="VW"/>
    <s v="46286315"/>
    <s v="POSTO CENTRAL"/>
    <s v="BOM JESUS"/>
    <s v="GO"/>
    <s v="ETANOL COMUM"/>
    <n v="425"/>
    <n v="11.34"/>
    <s v=" Km/L"/>
    <n v="147043"/>
    <n v="37.47"/>
    <n v="4.9909999999999997"/>
    <n v="187.01"/>
    <s v="0"/>
    <s v="EXT - KSE LOCAÇOES"/>
    <s v="Planejamento Operaci"/>
    <s v="KSE LOCAÇOES"/>
    <m/>
    <d v="2026-04-23T00:00:00"/>
    <x v="0"/>
    <x v="1"/>
    <x v="12"/>
  </r>
  <r>
    <s v="TFN0D12"/>
    <s v="60645800105143746"/>
    <s v="23/04/2026 18:27:37"/>
    <s v="00390"/>
    <s v="SILVINO JOSE DE BRITO"/>
    <x v="5"/>
    <s v="Automóvel"/>
    <s v="ARGO"/>
    <s v="FIAT"/>
    <s v="75331801"/>
    <s v="DECIO CEZARINA"/>
    <s v="CEZARINA"/>
    <s v="GO"/>
    <s v="ETANOL COMUM"/>
    <n v="196"/>
    <n v="8.2799999999999994"/>
    <s v=" Km/L"/>
    <n v="47286"/>
    <n v="23.67"/>
    <n v="4.6900000000000004"/>
    <n v="111.01"/>
    <s v="202604231827"/>
    <s v="Planejamento Operaci"/>
    <s v="Planejamento Operaci"/>
    <s v="Operacional"/>
    <m/>
    <d v="2026-04-23T00:00:00"/>
    <x v="0"/>
    <x v="1"/>
    <x v="3"/>
  </r>
  <r>
    <s v="TUW2D74"/>
    <s v="60645800105124310"/>
    <s v="23/04/2026 18:46:46"/>
    <s v="07015"/>
    <s v="EDILEIA DE SOUSA ANTUNES"/>
    <x v="35"/>
    <s v="Automóvel"/>
    <s v="CHEVROLET/S10 LS DD4"/>
    <s v="CHEVROLET"/>
    <s v="45307105"/>
    <s v="POSTO GIRASSOL"/>
    <s v="ITUMBIARA"/>
    <s v="GO"/>
    <s v="DIESEL S-10"/>
    <n v="1023"/>
    <n v="13.14"/>
    <s v=" Km/L"/>
    <n v="147375"/>
    <n v="77.849999999999994"/>
    <n v="7.59"/>
    <n v="590.88"/>
    <s v="230467"/>
    <s v="Planejamento Operaci"/>
    <s v="Planejamento Operaci"/>
    <s v="Operacional"/>
    <m/>
    <d v="2026-04-23T00:00:00"/>
    <x v="0"/>
    <x v="1"/>
    <x v="12"/>
  </r>
  <r>
    <s v="TTT2H95"/>
    <s v="60645800106472477"/>
    <s v="23/04/2026 18:59:12"/>
    <s v="88512"/>
    <s v="JUAREZ NEVES"/>
    <x v="63"/>
    <s v="Caminhonete"/>
    <s v="SAVEIRO CS RB MF"/>
    <s v="VW"/>
    <s v="45308900"/>
    <s v="POSTO LUPATINI"/>
    <s v="SANTO ANTONIO DA BARRA"/>
    <s v="GO"/>
    <s v="ETANOL COMUM"/>
    <n v="405"/>
    <n v="8.7899999999999991"/>
    <s v=" Km/L"/>
    <n v="150216"/>
    <n v="46.06"/>
    <n v="4.8899999999999997"/>
    <n v="225.23"/>
    <s v="0"/>
    <s v="EXT - KSE LOCAÇOES"/>
    <s v="Planejamento Operaci"/>
    <s v="KSE LOCAÇOES"/>
    <m/>
    <d v="2026-04-23T00:00:00"/>
    <x v="0"/>
    <x v="1"/>
    <x v="12"/>
  </r>
  <r>
    <s v="TIV6G27"/>
    <s v="60645800106184069"/>
    <s v="23/04/2026 19:34:13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174"/>
    <n v="6.87"/>
    <s v=" Km/L"/>
    <n v="47758"/>
    <n v="25.32"/>
    <n v="6.9909999999999997"/>
    <n v="177.02"/>
    <s v="230470355"/>
    <s v="EXT - LUCCA JR"/>
    <s v="Planejamento Operaci"/>
    <s v="LUCCA JR"/>
    <m/>
    <d v="2026-04-23T00:00:00"/>
    <x v="0"/>
    <x v="1"/>
    <x v="11"/>
  </r>
  <r>
    <s v="TLR1J91"/>
    <s v="60645800106043065"/>
    <s v="23/04/2026 20:16:31"/>
    <s v="02910"/>
    <s v="EMERSON CRISTIANO DA SILVEIRA"/>
    <x v="23"/>
    <s v="Caminhonete"/>
    <s v="SAVEIRO"/>
    <s v="VOLKSWAGEN"/>
    <s v="69494411"/>
    <s v="REDE MARAJO RIO VERD"/>
    <s v="RIO VERDE"/>
    <s v="GO"/>
    <s v="ETANOL COMUM"/>
    <n v="0"/>
    <n v="0"/>
    <s v=" Km/L"/>
    <s v="-"/>
    <n v="51.42"/>
    <n v="4.79"/>
    <n v="246.3"/>
    <s v="2910883922"/>
    <s v="Planejamento Operaci"/>
    <s v="Planejamento Operaci"/>
    <s v="Operacional"/>
    <m/>
    <d v="2026-04-23T00:00:00"/>
    <x v="0"/>
    <x v="1"/>
    <x v="9"/>
  </r>
  <r>
    <s v="TFP9I32"/>
    <s v="60645800105143819"/>
    <s v="23/04/2026 21:56:32"/>
    <s v="33861"/>
    <s v="FERNANDO DOS REIS GONÇALVES"/>
    <x v="7"/>
    <s v="Automóvel"/>
    <s v="ARGO"/>
    <s v="FIAT"/>
    <s v="31803903"/>
    <s v="BOM SUCESSO AUTO POSTO  24 HS"/>
    <s v="GOIANIA"/>
    <s v="GO"/>
    <s v="ETANOL COMUM"/>
    <n v="379"/>
    <n v="8.84"/>
    <s v=" Km/L"/>
    <n v="29920"/>
    <n v="42.86"/>
    <n v="5.27"/>
    <n v="225.87"/>
    <s v="1287962"/>
    <s v="Planejamento Operaci"/>
    <s v="Planejamento Operaci"/>
    <s v="Operacional"/>
    <m/>
    <d v="2026-04-23T00:00:00"/>
    <x v="0"/>
    <x v="1"/>
    <x v="4"/>
  </r>
  <r>
    <s v="TFI3B19"/>
    <s v="60645800105926941"/>
    <s v="23/04/2026 22:23:00"/>
    <s v="73410"/>
    <s v="BRUNO SOUSA DIAS"/>
    <x v="4"/>
    <s v="Automóvel"/>
    <s v="ARGO"/>
    <s v="FIAT"/>
    <s v="81889412"/>
    <s v="POSTO ZERO UM"/>
    <s v="RIO VERDE"/>
    <s v="GO"/>
    <s v="ETANOL COMUM"/>
    <n v="318"/>
    <n v="10.5"/>
    <s v=" Km/L"/>
    <n v="104105"/>
    <n v="30.28"/>
    <n v="4.99"/>
    <n v="151.1"/>
    <s v="1"/>
    <s v="Planejamento Operaci"/>
    <s v="Planejamento Operaci"/>
    <s v="Operacional"/>
    <m/>
    <d v="2026-04-23T00:00:00"/>
    <x v="0"/>
    <x v="1"/>
    <x v="0"/>
  </r>
  <r>
    <s v="TGC9A34"/>
    <s v="60645800106437250"/>
    <s v="23/04/2026 22:23:48"/>
    <s v="70145"/>
    <s v="LUCAS HENRIQUE MAGALHAES DE SOUZA "/>
    <x v="48"/>
    <s v="EQUIPAMENTOS"/>
    <s v="AMBULANCIA"/>
    <s v="OUTROS"/>
    <s v="53081700"/>
    <s v="POSTO Z   Z SANTA MA"/>
    <s v="GUAPO"/>
    <s v="GO"/>
    <s v="DIESEL S-10"/>
    <n v="215"/>
    <n v="3.94"/>
    <s v=" Km/L"/>
    <n v="19700"/>
    <n v="54.52"/>
    <n v="6.99"/>
    <n v="381.08"/>
    <s v="0"/>
    <s v="Planejamento Operaci"/>
    <s v="Planejamento Operaci"/>
    <s v="Operacional"/>
    <m/>
    <d v="2026-04-23T00:00:00"/>
    <x v="0"/>
    <x v="1"/>
    <x v="13"/>
  </r>
  <r>
    <s v="TTV4H65"/>
    <s v="60645800107557973"/>
    <s v="23/04/2026 23:02:56"/>
    <s v="07583"/>
    <s v="DAVID BORGES DOS SANTOS"/>
    <x v="65"/>
    <s v="Caminhonete"/>
    <s v="SAVEIRO CD RB MF"/>
    <s v="VOLKSWAGEN"/>
    <s v="07674909"/>
    <s v="AUTO POSTO INDIARA"/>
    <s v="INDIARA"/>
    <s v="GO"/>
    <s v="ETANOL COMUM"/>
    <n v="433"/>
    <n v="10.210000000000001"/>
    <s v=" Km/L"/>
    <n v="63900"/>
    <n v="42.43"/>
    <n v="4.6900000000000004"/>
    <n v="199"/>
    <s v="13965"/>
    <s v="EXT - KSE LOCAÇOES"/>
    <s v="Planejamento Operaci"/>
    <s v="KSE LOCAÇOES"/>
    <m/>
    <d v="2026-04-23T00:00:00"/>
    <x v="0"/>
    <x v="1"/>
    <x v="12"/>
  </r>
  <r>
    <s v="TUG2C45"/>
    <s v="60645800106437770"/>
    <s v="23/04/2026 23:36:42"/>
    <s v="80560"/>
    <s v="EDMAR PEREIRA COSTA"/>
    <x v="54"/>
    <s v="Utilitário"/>
    <s v="SAVEIRO"/>
    <s v="FIAT"/>
    <s v="81889412"/>
    <s v="POSTO ZERO UM"/>
    <s v="RIO VERDE"/>
    <s v="GO"/>
    <s v="ETANOL COMUM"/>
    <n v="322"/>
    <n v="8.83"/>
    <s v=" Km/L"/>
    <n v="163739"/>
    <n v="36.47"/>
    <n v="4.99"/>
    <n v="181.98"/>
    <s v="1"/>
    <s v="EXT - KSE LOCAÇOES"/>
    <s v="Planejamento Operaci"/>
    <s v="KSE LOCAÇOES"/>
    <m/>
    <d v="2026-04-23T00:00:00"/>
    <x v="0"/>
    <x v="1"/>
    <x v="12"/>
  </r>
  <r>
    <s v="TTR3A31"/>
    <s v="60645800106472404"/>
    <s v="24/04/2026 01:10:29"/>
    <s v="75150"/>
    <s v="PETTERSON PERIS BENJAMIN"/>
    <x v="53"/>
    <s v="Caminhonete"/>
    <s v="SAVEIRO CS RB MF"/>
    <s v="VW"/>
    <s v="46209914"/>
    <s v="DECIO RIO VERDE"/>
    <s v="RIO VERDE"/>
    <s v="GO"/>
    <s v="ETANOL COMUM"/>
    <n v="439"/>
    <n v="10.84"/>
    <s v=" Km/L"/>
    <n v="156621"/>
    <n v="40.5"/>
    <n v="4.79"/>
    <n v="194"/>
    <s v="202604240109"/>
    <s v="EXT - KSE LOCAÇOES"/>
    <s v="Planejamento Operaci"/>
    <s v="KSE LOCAÇOES"/>
    <m/>
    <d v="2026-04-24T00:00:00"/>
    <x v="0"/>
    <x v="1"/>
    <x v="12"/>
  </r>
  <r>
    <s v="TTY2C25"/>
    <s v="60645800106472430"/>
    <s v="24/04/2026 01:30:14"/>
    <s v="36470"/>
    <s v="JOÃO BATISTA DA SILVA"/>
    <x v="38"/>
    <s v="Caminhonete"/>
    <s v="SAVEIRO CS RB MF"/>
    <s v="VW"/>
    <s v="45341508"/>
    <s v="POSTO ALTO DA SERRA"/>
    <s v="ITUMBIARA"/>
    <s v="GO"/>
    <s v="ETANOL COMUM"/>
    <n v="396"/>
    <n v="8.59"/>
    <s v=" Km/L"/>
    <n v="147439"/>
    <n v="46.1"/>
    <n v="4.2300000000000004"/>
    <n v="195"/>
    <s v="0"/>
    <s v="EXT - KSE LOCAÇOES"/>
    <s v="Planejamento Operaci"/>
    <s v="KSE LOCAÇOES"/>
    <m/>
    <d v="2026-04-24T00:00:00"/>
    <x v="0"/>
    <x v="1"/>
    <x v="12"/>
  </r>
  <r>
    <s v="SQZ2J86"/>
    <s v="60645800109686555"/>
    <s v="24/04/2026 01:42:56"/>
    <s v="32871"/>
    <s v="JOSE RICARDO SOUZA SILVA"/>
    <x v="72"/>
    <s v="Caminhonete"/>
    <s v="SAVEIRO"/>
    <s v="VOLKSWAGEN"/>
    <s v="13342911"/>
    <s v="SANTA HELENA DE GOIAS"/>
    <s v="SANTA HELENA DE GOIAS"/>
    <s v="GO"/>
    <s v="ETANOL COMUM"/>
    <n v="416"/>
    <n v="10.38"/>
    <s v=" Km/L"/>
    <n v="182278"/>
    <n v="40.07"/>
    <n v="4.99"/>
    <n v="199.95"/>
    <s v="1777005709"/>
    <s v="EXT - KSE LOCAÇOES"/>
    <s v="Planejamento Operaci"/>
    <s v="INSPECAO"/>
    <m/>
    <d v="2026-04-24T00:00:00"/>
    <x v="0"/>
    <x v="1"/>
    <x v="12"/>
  </r>
  <r>
    <s v="TTP5B47"/>
    <s v="60645800106472110"/>
    <s v="24/04/2026 04:57:26"/>
    <s v="01227"/>
    <s v="DAILTON FERREIRA CRUVINEL"/>
    <x v="40"/>
    <s v="Caminhonete"/>
    <s v="SAVEIRO CS RB MF"/>
    <s v="VW"/>
    <s v="53081700"/>
    <s v="POSTO Z   Z SANTA MA"/>
    <s v="GUAPO"/>
    <s v="GO"/>
    <s v="ETANOL COMUM"/>
    <n v="453"/>
    <n v="11.39"/>
    <s v=" Km/L"/>
    <n v="168764"/>
    <n v="39.76"/>
    <n v="4.1900000000000004"/>
    <n v="166.6"/>
    <s v="0"/>
    <s v="EXT - KSE LOCAÇOES"/>
    <s v="Planejamento Operaci"/>
    <s v="KSE LOCAÇOES"/>
    <m/>
    <d v="2026-04-24T00:00:00"/>
    <x v="0"/>
    <x v="1"/>
    <x v="12"/>
  </r>
  <r>
    <s v="TTS4A16"/>
    <s v="60645800108788589"/>
    <s v="24/04/2026 05:19:17"/>
    <s v="70267"/>
    <s v="DOUGLAS VASCONCELOS MOURA"/>
    <x v="32"/>
    <s v="Caminhonete"/>
    <s v="Caminhonete S10"/>
    <s v="CHEVROLET"/>
    <s v="69494411"/>
    <s v="REDE MARAJO RIO VERD"/>
    <s v="RIO VERDE"/>
    <s v="GO"/>
    <s v="DIESEL S-10"/>
    <n v="929"/>
    <n v="15.12"/>
    <s v=" Km/L"/>
    <n v="83214"/>
    <n v="61.45"/>
    <n v="6.94"/>
    <n v="426.46"/>
    <s v="70267348142"/>
    <s v="Planejamento Operaci"/>
    <s v="Planejamento Operaci"/>
    <s v="INSPECAO"/>
    <m/>
    <d v="2026-04-24T00:00:00"/>
    <x v="0"/>
    <x v="1"/>
    <x v="12"/>
  </r>
  <r>
    <s v="TUG2C45"/>
    <s v="60645800106437770"/>
    <s v="24/04/2026 06:17:14"/>
    <s v="80560"/>
    <s v="EDMAR PEREIRA COSTA"/>
    <x v="54"/>
    <s v="Utilitário"/>
    <s v="SAVEIRO"/>
    <s v="FIAT"/>
    <s v="81889412"/>
    <s v="POSTO ZERO UM"/>
    <s v="RIO VERDE"/>
    <s v="GO"/>
    <s v="ETANOL COMUM"/>
    <n v="208"/>
    <n v="8.39"/>
    <s v=" Km/L"/>
    <n v="163947"/>
    <n v="24.79"/>
    <n v="4.99"/>
    <n v="123.7"/>
    <s v="2"/>
    <s v="EXT - KSE LOCAÇOES"/>
    <s v="Planejamento Operaci"/>
    <s v="KSE LOCAÇOES"/>
    <m/>
    <d v="2026-04-24T00:00:00"/>
    <x v="0"/>
    <x v="1"/>
    <x v="12"/>
  </r>
  <r>
    <s v="TTT2H95"/>
    <s v="60645800106472477"/>
    <s v="24/04/2026 07:02:52"/>
    <s v="05208"/>
    <s v="CHARLES ROSA"/>
    <x v="63"/>
    <s v="Caminhonete"/>
    <s v="SAVEIRO CS RB MF"/>
    <s v="VW"/>
    <s v="45308900"/>
    <s v="POSTO LUPATINI"/>
    <s v="SANTO ANTONIO DA BARRA"/>
    <s v="GO"/>
    <s v="ETANOL COMUM"/>
    <n v="469"/>
    <n v="10.15"/>
    <s v=" Km/L"/>
    <n v="150685"/>
    <n v="46.2"/>
    <n v="4.8899999999999997"/>
    <n v="225.92"/>
    <s v="1"/>
    <s v="EXT - KSE LOCAÇOES"/>
    <s v="Planejamento Operaci"/>
    <s v="KSE LOCAÇOES"/>
    <m/>
    <d v="2026-04-24T00:00:00"/>
    <x v="0"/>
    <x v="1"/>
    <x v="12"/>
  </r>
  <r>
    <s v="TFE6B22"/>
    <s v="60645800105124428"/>
    <s v="24/04/2026 07:49:02"/>
    <s v="03608"/>
    <s v="WEIDER DA SILVA RODRIGUES"/>
    <x v="1"/>
    <s v="Automóvel"/>
    <s v="ARGO"/>
    <s v="FIAT"/>
    <s v="94262208"/>
    <s v="AUTO POSTO RETRO"/>
    <s v="APARECIDA DE GOIANIA"/>
    <s v="GO"/>
    <s v="ETANOL COMUM"/>
    <n v="336"/>
    <n v="9.5"/>
    <s v=" Km/L"/>
    <n v="58189"/>
    <n v="35.380000000000003"/>
    <n v="4.92"/>
    <n v="174.08"/>
    <s v="1"/>
    <s v="Planejamento Operaci"/>
    <s v="Planejamento Operaci"/>
    <s v="Operacional"/>
    <m/>
    <d v="2026-04-24T00:00:00"/>
    <x v="0"/>
    <x v="1"/>
    <x v="1"/>
  </r>
  <r>
    <s v="TGA0B06"/>
    <s v="60645800106958060"/>
    <s v="24/04/2026 08:26:15"/>
    <s v="00933"/>
    <s v="GIULEY RIBEIRO DOS SANTOS"/>
    <x v="55"/>
    <s v="Caminhonete"/>
    <s v="FIORINO"/>
    <s v="FIAT"/>
    <s v="46209914"/>
    <s v="DECIO RIO VERDE"/>
    <s v="RIO VERDE"/>
    <s v="GO"/>
    <s v="ETANOL COMUM"/>
    <n v="372"/>
    <n v="8.08"/>
    <s v=" Km/L"/>
    <n v="31739"/>
    <n v="46.05"/>
    <n v="4.79"/>
    <n v="220.58"/>
    <s v="202604240825"/>
    <s v="Planejamento Operaci"/>
    <s v="Planejamento Operaci"/>
    <s v="TI e Automação"/>
    <m/>
    <d v="2026-04-24T00:00:00"/>
    <x v="0"/>
    <x v="1"/>
    <x v="5"/>
  </r>
  <r>
    <s v="TMG4A29"/>
    <s v="60645800106185397"/>
    <s v="24/04/2026 09:21:11"/>
    <s v="05009"/>
    <s v="JERBSON CARLOS RAMOS DE MELO_x0009__x0009__x0009__x0009_"/>
    <x v="25"/>
    <s v="Caminhão"/>
    <s v="FH 540 6X4R"/>
    <s v="VOLVO"/>
    <s v="46286315"/>
    <s v="POSTO CENTRAL"/>
    <s v="BOM JESUS"/>
    <s v="GO"/>
    <s v="DIESEL S-10"/>
    <n v="788"/>
    <n v="2.11"/>
    <s v=" Km/L"/>
    <n v="34197"/>
    <n v="373.05"/>
    <n v="7.99"/>
    <n v="2980.68"/>
    <s v="1"/>
    <s v="EXT - LUCCA JR"/>
    <s v="Planejamento Operaci"/>
    <s v="LUCCA JR"/>
    <m/>
    <d v="2026-04-24T00:00:00"/>
    <x v="0"/>
    <x v="1"/>
    <x v="11"/>
  </r>
  <r>
    <s v="TMG4A29"/>
    <m/>
    <s v="24/04/2026 09:21:11"/>
    <m/>
    <m/>
    <x v="25"/>
    <m/>
    <m/>
    <m/>
    <m/>
    <s v="POSTO CENTRAL"/>
    <m/>
    <m/>
    <s v="ARLA-32"/>
    <s v="-"/>
    <s v="-"/>
    <s v=" Km/L"/>
    <s v="-"/>
    <n v="20"/>
    <m/>
    <n v="126"/>
    <m/>
    <m/>
    <m/>
    <m/>
    <m/>
    <d v="2026-04-24T00:00:00"/>
    <x v="0"/>
    <x v="1"/>
    <x v="11"/>
  </r>
  <r>
    <s v="TTV4H65"/>
    <s v="60645800107557973"/>
    <s v="24/04/2026 09:29:24"/>
    <s v="70129"/>
    <s v="DIONILSON DE SOUZA SANTOS"/>
    <x v="65"/>
    <s v="Caminhonete"/>
    <s v="SAVEIRO CD RB MF"/>
    <s v="VOLKSWAGEN"/>
    <s v="41826312"/>
    <s v="AUTO POSTO JACARE"/>
    <s v="ACREUNA"/>
    <s v="GO"/>
    <s v="ETANOL COMUM"/>
    <n v="462"/>
    <n v="10.59"/>
    <s v=" Km/L"/>
    <n v="64362"/>
    <n v="43.61"/>
    <n v="4.6500000000000004"/>
    <n v="202.8"/>
    <s v="240434050"/>
    <s v="EXT - KSE LOCAÇOES"/>
    <s v="Planejamento Operaci"/>
    <s v="KSE LOCAÇOES"/>
    <m/>
    <d v="2026-04-24T00:00:00"/>
    <x v="0"/>
    <x v="1"/>
    <x v="12"/>
  </r>
  <r>
    <s v="TER4970"/>
    <s v="60645800105124339"/>
    <s v="24/04/2026 10:26:29"/>
    <s v="52247"/>
    <s v="CARLOS ALBERTO DO ROSARIO"/>
    <x v="19"/>
    <s v="EQUIPAMENTOS"/>
    <s v="RETROESCAVADEIRA"/>
    <s v="CATERPILLAR"/>
    <s v="07674909"/>
    <s v="AUTO POSTO INDIARA"/>
    <s v="INDIARA"/>
    <s v="GO"/>
    <s v="DIESEL COMUM"/>
    <n v="0"/>
    <n v="0"/>
    <s v=" Km/L"/>
    <n v="0"/>
    <n v="153.44999999999999"/>
    <n v="7.09"/>
    <n v="1087.96"/>
    <s v="13973"/>
    <s v="EXT - SAO PEDRO"/>
    <s v="Planejamento Operaci"/>
    <s v="SAO PEDRO"/>
    <m/>
    <d v="2026-04-24T00:00:00"/>
    <x v="0"/>
    <x v="1"/>
    <x v="7"/>
  </r>
  <r>
    <s v="TFF5D72"/>
    <s v="60645800105143780"/>
    <s v="24/04/2026 11:50:17"/>
    <s v="95253"/>
    <s v="ANDRE AUGUSTO ARAUJO DE JESUS"/>
    <x v="2"/>
    <s v="Automóvel"/>
    <s v="ARGO"/>
    <s v="FIAT"/>
    <s v="31801613"/>
    <s v="POSTO GERAR"/>
    <s v="GOIANIA"/>
    <s v="GO"/>
    <s v="ETANOL COMUM"/>
    <n v="331"/>
    <n v="10.29"/>
    <s v=" Km/L"/>
    <n v="60700"/>
    <n v="32.18"/>
    <n v="5.24"/>
    <n v="168.63"/>
    <s v="1"/>
    <s v="Planejamento Operaci"/>
    <s v="Planejamento Operaci"/>
    <s v="Operacional"/>
    <m/>
    <d v="2026-04-24T00:00:00"/>
    <x v="0"/>
    <x v="1"/>
    <x v="0"/>
  </r>
  <r>
    <s v="TTY2C25"/>
    <s v="60645800106472430"/>
    <s v="24/04/2026 11:57:40"/>
    <s v="53759"/>
    <s v="DHEIMERSON BRUNO MARINHO DE LIRA"/>
    <x v="38"/>
    <s v="Caminhonete"/>
    <s v="SAVEIRO CS RB MF"/>
    <s v="VW"/>
    <s v="46286315"/>
    <s v="POSTO CENTRAL"/>
    <s v="BOM JESUS"/>
    <s v="GO"/>
    <s v="ETANOL COMUM"/>
    <n v="471"/>
    <n v="10.63"/>
    <s v=" Km/L"/>
    <n v="147910"/>
    <n v="44.3"/>
    <n v="4.9889999999999999"/>
    <n v="221"/>
    <s v="0"/>
    <s v="EXT - KSE LOCAÇOES"/>
    <s v="Planejamento Operaci"/>
    <s v="KSE LOCAÇOES"/>
    <m/>
    <d v="2026-04-24T00:00:00"/>
    <x v="0"/>
    <x v="1"/>
    <x v="12"/>
  </r>
  <r>
    <s v="TTR3A31"/>
    <s v="60645800106472404"/>
    <s v="24/04/2026 12:01:29"/>
    <s v="00386"/>
    <s v="RAFAEL SOUZA LIMA"/>
    <x v="53"/>
    <s v="Caminhonete"/>
    <s v="SAVEIRO CS RB MF"/>
    <s v="VW"/>
    <s v="88866609"/>
    <s v="AUTO POSTO HUDSON RV"/>
    <s v="RIO VERDE"/>
    <s v="GO"/>
    <s v="ETANOL COMUM"/>
    <n v="517"/>
    <n v="10.53"/>
    <s v=" Km/L"/>
    <n v="157138"/>
    <n v="49.12"/>
    <n v="4.7910000000000004"/>
    <n v="235.33"/>
    <s v="240443209"/>
    <s v="EXT - KSE LOCAÇOES"/>
    <s v="Planejamento Operaci"/>
    <s v="KSE LOCAÇOES"/>
    <m/>
    <d v="2026-04-24T00:00:00"/>
    <x v="0"/>
    <x v="1"/>
    <x v="12"/>
  </r>
  <r>
    <s v="TTP5B47"/>
    <s v="60645800106472110"/>
    <s v="24/04/2026 12:05:19"/>
    <s v="72216"/>
    <s v="ERIVALDO OLIVEIRA SOARES"/>
    <x v="40"/>
    <s v="Caminhonete"/>
    <s v="SAVEIRO CS RB MF"/>
    <s v="VW"/>
    <s v="75331801"/>
    <s v="DECIO CEZARINA"/>
    <s v="CEZARINA"/>
    <s v="GO"/>
    <s v="ETANOL COMUM"/>
    <n v="310"/>
    <n v="8.99"/>
    <s v=" Km/L"/>
    <n v="169074"/>
    <n v="34.49"/>
    <n v="4.6900000000000004"/>
    <n v="161.76"/>
    <s v="202604241204"/>
    <s v="EXT - KSE LOCAÇOES"/>
    <s v="Planejamento Operaci"/>
    <s v="KSE LOCAÇOES"/>
    <m/>
    <d v="2026-04-24T00:00:00"/>
    <x v="0"/>
    <x v="1"/>
    <x v="12"/>
  </r>
  <r>
    <s v="SQZ2J86"/>
    <s v="60645800109686555"/>
    <s v="24/04/2026 12:06:57"/>
    <s v="01318"/>
    <s v="JOAO BATISTA REIS"/>
    <x v="72"/>
    <s v="Caminhonete"/>
    <s v="SAVEIRO"/>
    <s v="VOLKSWAGEN"/>
    <s v="75331003"/>
    <s v="SUPERVIA LAGOA"/>
    <s v="RIO VERDE"/>
    <s v="GO"/>
    <s v="ETANOL COMUM"/>
    <n v="472"/>
    <n v="9.52"/>
    <s v=" Km/L"/>
    <n v="182750"/>
    <n v="49.56"/>
    <n v="4.6900000000000004"/>
    <n v="232.44"/>
    <s v="0"/>
    <s v="EXT - KSE LOCAÇOES"/>
    <s v="Planejamento Operaci"/>
    <s v="INSPECAO"/>
    <m/>
    <d v="2026-04-24T00:00:00"/>
    <x v="0"/>
    <x v="1"/>
    <x v="12"/>
  </r>
  <r>
    <s v="TFI3B19"/>
    <s v="60645800105926941"/>
    <s v="24/04/2026 13:35:09"/>
    <s v="73410"/>
    <s v="BRUNO SOUSA DIAS"/>
    <x v="4"/>
    <s v="Automóvel"/>
    <s v="ARGO"/>
    <s v="FIAT"/>
    <s v="87183400"/>
    <s v="MARAJO GUAPO"/>
    <s v="GUAPO"/>
    <s v="GO"/>
    <s v="ETANOL COMUM"/>
    <n v="218"/>
    <n v="6.25"/>
    <s v=" Km/L"/>
    <n v="104323"/>
    <n v="34.880000000000003"/>
    <n v="4.6900000000000004"/>
    <n v="163.59"/>
    <s v="0"/>
    <s v="Planejamento Operaci"/>
    <s v="Planejamento Operaci"/>
    <s v="Operacional"/>
    <m/>
    <d v="2026-04-24T00:00:00"/>
    <x v="0"/>
    <x v="1"/>
    <x v="0"/>
  </r>
  <r>
    <s v="TFF6I82"/>
    <s v="60645800105143800"/>
    <s v="24/04/2026 14:08:29"/>
    <s v="11093"/>
    <s v="MARCELO PAIXÃO FILHO"/>
    <x v="62"/>
    <s v="Automóvel"/>
    <s v="ARGO"/>
    <s v="FIAT"/>
    <s v="01848013"/>
    <s v="POSTO XODO"/>
    <s v="GOIANIA"/>
    <s v="GO"/>
    <s v="ETANOL COMUM"/>
    <n v="287"/>
    <n v="7.01"/>
    <s v=" Km/L"/>
    <n v="36858"/>
    <n v="40.97"/>
    <n v="5.24"/>
    <n v="214.68"/>
    <s v="0"/>
    <s v="Planejamento Operaci"/>
    <s v="Planejamento Operaci"/>
    <s v="Operacional"/>
    <m/>
    <d v="2026-04-24T00:00:00"/>
    <x v="0"/>
    <x v="1"/>
    <x v="2"/>
  </r>
  <r>
    <s v="TFI3B19"/>
    <s v="60645800105926941"/>
    <s v="24/04/2026 14:14:43"/>
    <s v="73410"/>
    <s v="BRUNO SOUSA DIAS"/>
    <x v="4"/>
    <s v="Automóvel"/>
    <s v="ARGO"/>
    <s v="FIAT"/>
    <s v="75331801"/>
    <s v="DECIO CEZARINA"/>
    <s v="CEZARINA"/>
    <s v="GO"/>
    <s v="ETANOL COMUM"/>
    <n v="89"/>
    <n v="2.81"/>
    <s v=" Km/L"/>
    <n v="104412"/>
    <n v="31.67"/>
    <n v="4.6900000000000004"/>
    <n v="148.53"/>
    <s v="202604241414"/>
    <s v="Planejamento Operaci"/>
    <s v="Planejamento Operaci"/>
    <s v="Operacional"/>
    <m/>
    <d v="2026-04-24T00:00:00"/>
    <x v="0"/>
    <x v="1"/>
    <x v="0"/>
  </r>
  <r>
    <s v="TFS3C72"/>
    <s v="60645800105143738"/>
    <s v="24/04/2026 15:21:35"/>
    <s v="00271"/>
    <s v="HEDER OLIVEIRA SANTANA"/>
    <x v="9"/>
    <s v="Automóvel"/>
    <s v="ARGO"/>
    <s v="FIAT"/>
    <s v="45308900"/>
    <s v="POSTO LUPATINI"/>
    <s v="SANTO ANTONIO DA BARRA"/>
    <s v="GO"/>
    <s v="ETANOL COMUM"/>
    <n v="257"/>
    <n v="6.96"/>
    <s v=" Km/L"/>
    <n v="98985"/>
    <n v="36.94"/>
    <n v="4.8899999999999997"/>
    <n v="180.64"/>
    <s v="0"/>
    <s v="Planejamento Operaci"/>
    <s v="Planejamento Operaci"/>
    <s v="Operacional"/>
    <m/>
    <d v="2026-04-24T00:00:00"/>
    <x v="0"/>
    <x v="1"/>
    <x v="4"/>
  </r>
  <r>
    <s v="TFP3B22"/>
    <s v="60645800105143720"/>
    <s v="24/04/2026 15:53:59"/>
    <s v="02769"/>
    <s v="ANDRE LUIS PAULINO"/>
    <x v="6"/>
    <s v="Automóvel"/>
    <s v="ARGO"/>
    <s v="FIAT"/>
    <s v="13335016"/>
    <s v="POSTO TREVO"/>
    <s v="RIO VERDE"/>
    <s v="GO"/>
    <s v="ETANOL COMUM"/>
    <n v="270"/>
    <n v="9.39"/>
    <s v=" Km/L"/>
    <n v="65829"/>
    <n v="28.76"/>
    <n v="4.891"/>
    <n v="140.66999999999999"/>
    <s v="240457206"/>
    <s v="Planejamento Operaci"/>
    <s v="Planejamento Operaci"/>
    <s v="Operacional"/>
    <m/>
    <d v="2026-04-24T00:00:00"/>
    <x v="0"/>
    <x v="1"/>
    <x v="4"/>
  </r>
  <r>
    <s v="TBE3B78"/>
    <s v="60645800105124169"/>
    <s v="24/04/2026 15:59:05"/>
    <s v="89049"/>
    <s v="VALDEIR JOSE CORREIA"/>
    <x v="19"/>
    <s v="Caminhão"/>
    <s v="9-180"/>
    <s v="VW"/>
    <s v="87183400"/>
    <s v="MARAJO GUAPO"/>
    <s v="GUAPO"/>
    <s v="GO"/>
    <s v="DIESEL S-10"/>
    <n v="0"/>
    <n v="0"/>
    <s v=" Km/L"/>
    <n v="0"/>
    <n v="86.44"/>
    <n v="7.29"/>
    <n v="630.15"/>
    <s v="0"/>
    <s v="EXT - SAO PEDRO"/>
    <s v="Planejamento Operaci"/>
    <s v="SAO PEDRO"/>
    <m/>
    <d v="2026-04-24T00:00:00"/>
    <x v="0"/>
    <x v="1"/>
    <x v="7"/>
  </r>
  <r>
    <s v="TBE3B78"/>
    <m/>
    <s v="24/04/2026 15:59:05"/>
    <m/>
    <m/>
    <x v="20"/>
    <m/>
    <m/>
    <m/>
    <m/>
    <s v="MARAJO GUAPO"/>
    <m/>
    <m/>
    <s v="ARLA-32"/>
    <n v="0"/>
    <n v="0"/>
    <s v=" Km/L"/>
    <n v="0"/>
    <n v="7.98"/>
    <m/>
    <n v="33.44"/>
    <m/>
    <m/>
    <m/>
    <m/>
    <m/>
    <d v="2026-04-24T00:00:00"/>
    <x v="0"/>
    <x v="1"/>
    <x v="7"/>
  </r>
  <r>
    <s v="TFZ6A74"/>
    <s v="60645800106437680"/>
    <s v="24/04/2026 16:18:41"/>
    <s v="51591"/>
    <s v="MARCUS ANTONIO GONÇALVES"/>
    <x v="75"/>
    <s v="Utilitário"/>
    <s v="FIORINO"/>
    <s v="FIAT"/>
    <s v="41826312"/>
    <s v="AUTO POSTO JACARE"/>
    <s v="ACREUNA"/>
    <s v="GO"/>
    <s v="ETANOL COMUM"/>
    <n v="390"/>
    <n v="11.35"/>
    <s v=" Km/L"/>
    <n v="1056"/>
    <n v="34.35"/>
    <n v="4.6500000000000004"/>
    <n v="159.72999999999999"/>
    <s v="240458615"/>
    <s v="Planejamento Operaci"/>
    <s v="Planejamento Operaci"/>
    <s v="Operacional"/>
    <m/>
    <d v="2026-04-24T00:00:00"/>
    <x v="0"/>
    <x v="1"/>
    <x v="2"/>
  </r>
  <r>
    <s v="TJP1H27"/>
    <s v="60645800106439607"/>
    <s v="24/04/2026 16:44:24"/>
    <s v="04911"/>
    <s v="HYAGO GONÇALVES FERNANDES"/>
    <x v="58"/>
    <s v="EQUIPAMENTOS"/>
    <s v="GUINCHO LEVE"/>
    <s v="EQUIPAMENTO"/>
    <s v="87183400"/>
    <s v="MARAJO GUAPO"/>
    <s v="GUAPO"/>
    <s v="GO"/>
    <s v="DIESEL S-10"/>
    <n v="395"/>
    <n v="5.53"/>
    <s v=" Km/L"/>
    <n v="27463"/>
    <n v="71.45"/>
    <n v="7.29"/>
    <n v="520.87"/>
    <s v="0"/>
    <s v="EXT - LUCCA JR"/>
    <s v="Planejamento Operaci"/>
    <s v="LUCCA JR"/>
    <m/>
    <d v="2026-04-24T00:00:00"/>
    <x v="0"/>
    <x v="1"/>
    <x v="11"/>
  </r>
  <r>
    <s v="TJP1H27"/>
    <m/>
    <s v="24/04/2026 16:44:24"/>
    <m/>
    <m/>
    <x v="58"/>
    <m/>
    <m/>
    <m/>
    <m/>
    <s v="MARAJO GUAPO"/>
    <m/>
    <m/>
    <s v="ARLA-32"/>
    <s v="-"/>
    <s v="-"/>
    <s v=" Km/L"/>
    <s v="-"/>
    <n v="4.58"/>
    <m/>
    <n v="19.23"/>
    <m/>
    <m/>
    <m/>
    <m/>
    <m/>
    <d v="2026-04-24T00:00:00"/>
    <x v="0"/>
    <x v="1"/>
    <x v="11"/>
  </r>
  <r>
    <s v="TMF8H09"/>
    <s v="60645800106185413"/>
    <s v="24/04/2026 17:08:44"/>
    <s v="05009"/>
    <s v="JERBSON CARLOS RAMOS DE MELO_x0009__x0009__x0009__x0009_"/>
    <x v="29"/>
    <s v="Caminhão"/>
    <s v="FH 540 6X4R"/>
    <s v="VOLVO"/>
    <s v="46286315"/>
    <s v="POSTO CENTRAL"/>
    <s v="BOM JESUS"/>
    <s v="GO"/>
    <s v="DIESEL S-10"/>
    <n v="1087"/>
    <n v="2.76"/>
    <s v=" Km/L"/>
    <n v="22004"/>
    <n v="393.9"/>
    <n v="7.99"/>
    <n v="3147.26"/>
    <s v="1"/>
    <s v="EXT - LUCCA JR"/>
    <s v="Planejamento Operaci"/>
    <s v="LUCCA JR"/>
    <m/>
    <d v="2026-04-24T00:00:00"/>
    <x v="0"/>
    <x v="1"/>
    <x v="11"/>
  </r>
  <r>
    <s v="TMF8H09"/>
    <m/>
    <s v="24/04/2026 17:08:44"/>
    <m/>
    <m/>
    <x v="29"/>
    <m/>
    <m/>
    <m/>
    <m/>
    <s v="POSTO CENTRAL"/>
    <m/>
    <m/>
    <s v="ARLA-32"/>
    <s v="-"/>
    <s v="-"/>
    <s v=" Km/L"/>
    <s v="-"/>
    <n v="40"/>
    <m/>
    <n v="252"/>
    <m/>
    <m/>
    <m/>
    <m/>
    <m/>
    <d v="2026-04-24T00:00:00"/>
    <x v="0"/>
    <x v="1"/>
    <x v="11"/>
  </r>
  <r>
    <s v="TTT2H95"/>
    <s v="60645800106472477"/>
    <s v="24/04/2026 17:19:29"/>
    <s v="88512"/>
    <s v="JUAREZ NEVES"/>
    <x v="63"/>
    <s v="Caminhonete"/>
    <s v="SAVEIRO CS RB MF"/>
    <s v="VW"/>
    <s v="45308900"/>
    <s v="POSTO LUPATINI"/>
    <s v="SANTO ANTONIO DA BARRA"/>
    <s v="GO"/>
    <s v="ETANOL COMUM"/>
    <n v="397"/>
    <n v="9.41"/>
    <s v=" Km/L"/>
    <n v="151082"/>
    <n v="42.17"/>
    <n v="4.8899999999999997"/>
    <n v="206.21"/>
    <s v="0"/>
    <s v="EXT - KSE LOCAÇOES"/>
    <s v="Planejamento Operaci"/>
    <s v="KSE LOCAÇOES"/>
    <m/>
    <d v="2026-04-24T00:00:00"/>
    <x v="0"/>
    <x v="1"/>
    <x v="12"/>
  </r>
  <r>
    <s v="TFA5I89"/>
    <s v="60645800109268980"/>
    <s v="24/04/2026 17:32:26"/>
    <s v="70093"/>
    <s v="CLAUDSTONE DOS REIS MENDES JUNIOR"/>
    <x v="21"/>
    <s v="Automóvel"/>
    <s v="ARGO"/>
    <s v="FIAT"/>
    <s v="53016704"/>
    <s v="POSTO GATO PRETO"/>
    <s v="GOIANIA"/>
    <s v="GO"/>
    <s v="ETANOL COMUM"/>
    <n v="252"/>
    <n v="6.76"/>
    <s v=" Km/L"/>
    <n v="24954"/>
    <n v="37.299999999999997"/>
    <n v="5.24"/>
    <n v="195.45"/>
    <s v="878136"/>
    <s v="Planejamento Operaci"/>
    <s v="Planejamento Operaci"/>
    <s v="Operacional"/>
    <m/>
    <d v="2026-04-24T00:00:00"/>
    <x v="0"/>
    <x v="1"/>
    <x v="2"/>
  </r>
  <r>
    <s v="TFD2J89"/>
    <s v="60645800105143710"/>
    <s v="24/04/2026 17:32:56"/>
    <s v="87954"/>
    <s v="DANIEL GONÇALVES"/>
    <x v="0"/>
    <s v="Automóvel"/>
    <s v="ARGO"/>
    <s v="FIAT"/>
    <s v="45307105"/>
    <s v="POSTO GIRASSOL"/>
    <s v="ITUMBIARA"/>
    <s v="GO"/>
    <s v="ETANOL COMUM"/>
    <n v="145"/>
    <n v="5.12"/>
    <s v=" Km/L"/>
    <n v="30996"/>
    <n v="28.33"/>
    <n v="4.6900000000000004"/>
    <n v="132.87"/>
    <s v="240463"/>
    <s v="Planejamento Operaci"/>
    <s v="Planejamento Operaci"/>
    <s v="Operacional"/>
    <m/>
    <d v="2026-04-24T00:00:00"/>
    <x v="0"/>
    <x v="1"/>
    <x v="0"/>
  </r>
  <r>
    <s v="TFD2J89"/>
    <s v="60645800105143710"/>
    <s v="24/04/2026 17:39:19"/>
    <s v="87954"/>
    <s v="DANIEL GONÇALVES"/>
    <x v="0"/>
    <s v="Automóvel"/>
    <s v="ARGO"/>
    <s v="FIAT"/>
    <s v="45307105"/>
    <s v="POSTO GIRASSOL"/>
    <s v="ITUMBIARA"/>
    <s v="GO"/>
    <s v="ETANOL COMUM"/>
    <n v="0"/>
    <n v="0"/>
    <s v=" Km/L"/>
    <n v="30996"/>
    <n v="28.33"/>
    <n v="4.6900000000000004"/>
    <n v="132.87"/>
    <s v="240463"/>
    <s v="Planejamento Operaci"/>
    <s v="Planejamento Operaci"/>
    <s v="Operacional"/>
    <m/>
    <d v="2026-04-24T00:00:00"/>
    <x v="0"/>
    <x v="1"/>
    <x v="0"/>
  </r>
  <r>
    <s v="RCJ8I11"/>
    <s v="60645800106437710"/>
    <s v="24/04/2026 17:39:35"/>
    <s v="94989"/>
    <s v="THOMAS HARLLESSON CARNEIRO FARIAS"/>
    <x v="69"/>
    <s v="Caminhonete"/>
    <s v="STRADA"/>
    <s v="FIAT"/>
    <s v="13342911"/>
    <s v="SANTA HELENA DE GOIAS"/>
    <s v="SANTA HELENA DE GOIAS"/>
    <s v="GO"/>
    <s v="ETANOL COMUM"/>
    <n v="482"/>
    <n v="9.6300000000000008"/>
    <s v=" Km/L"/>
    <n v="52242"/>
    <n v="50.03"/>
    <n v="4.99"/>
    <n v="249.65"/>
    <s v="1777063126"/>
    <s v="Planejamento Operaci"/>
    <s v="Planejamento Operaci"/>
    <s v="TI e Automação"/>
    <m/>
    <d v="2026-04-24T00:00:00"/>
    <x v="0"/>
    <x v="1"/>
    <x v="5"/>
  </r>
  <r>
    <s v="QSW6J59"/>
    <s v="60645800106460000"/>
    <s v="24/04/2026 18:27:10"/>
    <s v="02910"/>
    <s v="EMERSON CRISTIANO DA SILVEIRA"/>
    <x v="28"/>
    <s v="EQUIPAMENTOS"/>
    <s v="CAMINHÃO PIPA"/>
    <s v="OUTROS"/>
    <s v="41826312"/>
    <s v="AUTO POSTO JACARE"/>
    <s v="ACREUNA"/>
    <s v="GO"/>
    <s v="DIESEL S-10"/>
    <n v="474"/>
    <n v="4.25"/>
    <s v=" Km/L"/>
    <n v="31667"/>
    <n v="111.41"/>
    <n v="6.99"/>
    <n v="778.8"/>
    <s v="240466327"/>
    <s v="EXT - LUCCA JR"/>
    <s v="Planejamento Operaci"/>
    <s v="LUCCA JR"/>
    <m/>
    <d v="2026-04-24T00:00:00"/>
    <x v="0"/>
    <x v="1"/>
    <x v="11"/>
  </r>
  <r>
    <s v="TKB0E17"/>
    <s v="60645800106185180"/>
    <s v="24/04/2026 18:36:40"/>
    <s v="00061"/>
    <s v="CRISTIANO COSTA DA SILVA"/>
    <x v="27"/>
    <s v="EQUIPAMENTOS"/>
    <s v="GUINCHO LEVE"/>
    <s v="EQUIPAMENTO"/>
    <s v="46286315"/>
    <s v="POSTO CENTRAL"/>
    <s v="BOM JESUS"/>
    <s v="GO"/>
    <s v="DIESEL S-10"/>
    <n v="348"/>
    <n v="5.43"/>
    <s v=" Km/L"/>
    <n v="36350"/>
    <n v="64.099999999999994"/>
    <n v="7.99"/>
    <n v="512.16"/>
    <s v="1"/>
    <s v="EXT - LUCCA JR"/>
    <s v="Planejamento Operaci"/>
    <s v="LUCCA JR"/>
    <m/>
    <d v="2026-04-24T00:00:00"/>
    <x v="0"/>
    <x v="1"/>
    <x v="11"/>
  </r>
  <r>
    <s v="TKB0E17"/>
    <m/>
    <s v="24/04/2026 18:36:40"/>
    <m/>
    <m/>
    <x v="27"/>
    <m/>
    <m/>
    <m/>
    <m/>
    <s v="POSTO CENTRAL"/>
    <m/>
    <m/>
    <s v="ARLA-32"/>
    <s v="-"/>
    <s v="-"/>
    <s v=" Km/L"/>
    <s v="-"/>
    <n v="20"/>
    <m/>
    <n v="126"/>
    <m/>
    <m/>
    <m/>
    <m/>
    <m/>
    <d v="2026-04-24T00:00:00"/>
    <x v="0"/>
    <x v="1"/>
    <x v="11"/>
  </r>
  <r>
    <s v="TIV6G27"/>
    <s v="60645800106184069"/>
    <s v="24/04/2026 18:41:05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419"/>
    <n v="6.45"/>
    <s v=" Km/L"/>
    <n v="48177"/>
    <n v="65"/>
    <n v="6.99"/>
    <n v="454.38"/>
    <s v="240467162"/>
    <s v="EXT - LUCCA JR"/>
    <s v="Planejamento Operaci"/>
    <s v="LUCCA JR"/>
    <m/>
    <d v="2026-04-24T00:00:00"/>
    <x v="0"/>
    <x v="1"/>
    <x v="11"/>
  </r>
  <r>
    <s v="TIV6G27"/>
    <m/>
    <s v="24/04/2026 18:41:05"/>
    <m/>
    <m/>
    <x v="30"/>
    <m/>
    <m/>
    <m/>
    <m/>
    <s v="AUTO POSTO JACARE"/>
    <m/>
    <m/>
    <s v="ARLA-32"/>
    <s v="-"/>
    <s v="-"/>
    <s v=" Km/L"/>
    <s v="-"/>
    <n v="5"/>
    <m/>
    <n v="16.5"/>
    <m/>
    <m/>
    <m/>
    <m/>
    <m/>
    <d v="2026-04-24T00:00:00"/>
    <x v="0"/>
    <x v="1"/>
    <x v="11"/>
  </r>
  <r>
    <s v="SQZ2J86"/>
    <s v="60645800109686555"/>
    <s v="24/04/2026 19:06:06"/>
    <s v="01318"/>
    <s v="JOAO BATISTA REIS"/>
    <x v="72"/>
    <s v="Caminhonete"/>
    <s v="SAVEIRO"/>
    <s v="VOLKSWAGEN"/>
    <s v="46286315"/>
    <s v="POSTO CENTRAL"/>
    <s v="BOM JESUS"/>
    <s v="GO"/>
    <s v="ETANOL COMUM"/>
    <n v="246"/>
    <n v="9.58"/>
    <s v=" Km/L"/>
    <n v="182996"/>
    <n v="25.69"/>
    <n v="4.99"/>
    <n v="128.19999999999999"/>
    <s v="1"/>
    <s v="EXT - KSE LOCAÇOES"/>
    <s v="Planejamento Operaci"/>
    <s v="INSPECAO"/>
    <m/>
    <d v="2026-04-24T00:00:00"/>
    <x v="0"/>
    <x v="1"/>
    <x v="12"/>
  </r>
  <r>
    <s v="TFL8I14"/>
    <s v="60645800106437530"/>
    <s v="24/04/2026 19:07:28"/>
    <s v="05808"/>
    <s v="CARLOS EDUARDO ANTUNES OLIVEIRA"/>
    <x v="57"/>
    <s v="EQUIPAMENTOS"/>
    <s v="AMBULANCIA"/>
    <s v="OUTROS"/>
    <s v="53081700"/>
    <s v="POSTO Z   Z SANTA MA"/>
    <s v="GUAPO"/>
    <s v="GO"/>
    <s v="DIESEL S-10"/>
    <n v="638"/>
    <n v="6.49"/>
    <s v=" Km/L"/>
    <n v="15141"/>
    <n v="98.35"/>
    <n v="6.89"/>
    <n v="677.6"/>
    <s v="0"/>
    <s v="Planejamento Operaci"/>
    <s v="Planejamento Operaci"/>
    <s v="Operacional"/>
    <m/>
    <d v="2026-04-24T00:00:00"/>
    <x v="0"/>
    <x v="1"/>
    <x v="13"/>
  </r>
  <r>
    <s v="TUG2C45"/>
    <s v="60645800106437770"/>
    <s v="24/04/2026 19:14:16"/>
    <s v="06404"/>
    <s v="FABIO BERNARDINO DA SILVA"/>
    <x v="54"/>
    <s v="Utilitário"/>
    <s v="SAVEIRO"/>
    <s v="FIAT"/>
    <s v="88866609"/>
    <s v="AUTO POSTO HUDSON RV"/>
    <s v="RIO VERDE"/>
    <s v="GO"/>
    <s v="ETANOL COMUM"/>
    <n v="328"/>
    <n v="7.99"/>
    <s v=" Km/L"/>
    <n v="164275"/>
    <n v="41.05"/>
    <n v="4.79"/>
    <n v="196.63"/>
    <s v="240469212"/>
    <s v="EXT - KSE LOCAÇOES"/>
    <s v="Planejamento Operaci"/>
    <s v="KSE LOCAÇOES"/>
    <m/>
    <d v="2026-04-24T00:00:00"/>
    <x v="0"/>
    <x v="1"/>
    <x v="12"/>
  </r>
  <r>
    <s v="TTV4H65"/>
    <s v="60645800107557973"/>
    <s v="24/04/2026 19:16:58"/>
    <s v="07583"/>
    <s v="DAVID BORGES DOS SANTOS"/>
    <x v="65"/>
    <s v="Caminhonete"/>
    <s v="SAVEIRO CD RB MF"/>
    <s v="VOLKSWAGEN"/>
    <s v="41826312"/>
    <s v="AUTO POSTO JACARE"/>
    <s v="ACREUNA"/>
    <s v="GO"/>
    <s v="ETANOL COMUM"/>
    <n v="397"/>
    <n v="8.5399999999999991"/>
    <s v=" Km/L"/>
    <n v="64759"/>
    <n v="46.46"/>
    <n v="4.6509999999999998"/>
    <n v="216.07"/>
    <s v="240469301"/>
    <s v="EXT - KSE LOCAÇOES"/>
    <s v="Planejamento Operaci"/>
    <s v="KSE LOCAÇOES"/>
    <m/>
    <d v="2026-04-24T00:00:00"/>
    <x v="0"/>
    <x v="1"/>
    <x v="12"/>
  </r>
  <r>
    <s v="TFE9C14"/>
    <s v="60645800106437370"/>
    <s v="24/04/2026 19:17:15"/>
    <s v="01057"/>
    <s v="LUIZ HENRIQUE SOUZA RODRIGUES"/>
    <x v="51"/>
    <s v="EQUIPAMENTOS"/>
    <s v="AMBULANCIA"/>
    <s v="OUTROS"/>
    <s v="13308211"/>
    <s v="P. BANDEIRANTES"/>
    <s v="RIO VERDE"/>
    <s v="GO"/>
    <s v="DIESEL S-10"/>
    <n v="132"/>
    <n v="4.6399999999999997"/>
    <s v=" Km/L"/>
    <n v="11884"/>
    <n v="28.47"/>
    <n v="7.5919999999999996"/>
    <n v="216.14"/>
    <s v="240469189"/>
    <s v="Planejamento Operaci"/>
    <s v="Planejamento Operaci"/>
    <s v="Operacional"/>
    <m/>
    <d v="2026-04-24T00:00:00"/>
    <x v="0"/>
    <x v="1"/>
    <x v="13"/>
  </r>
  <r>
    <s v="TTY2C25"/>
    <s v="60645800106472430"/>
    <s v="24/04/2026 19:20:22"/>
    <s v="36470"/>
    <s v="JOÃO BATISTA DA SILVA"/>
    <x v="38"/>
    <s v="Caminhonete"/>
    <s v="SAVEIRO CS RB MF"/>
    <s v="VW"/>
    <s v="46286315"/>
    <s v="POSTO CENTRAL"/>
    <s v="BOM JESUS"/>
    <s v="GO"/>
    <s v="ETANOL COMUM"/>
    <n v="310"/>
    <n v="9.68"/>
    <s v=" Km/L"/>
    <n v="148220"/>
    <n v="32.04"/>
    <n v="4.99"/>
    <n v="159.88"/>
    <s v="1"/>
    <s v="EXT - KSE LOCAÇOES"/>
    <s v="Planejamento Operaci"/>
    <s v="KSE LOCAÇOES"/>
    <m/>
    <d v="2026-04-24T00:00:00"/>
    <x v="0"/>
    <x v="1"/>
    <x v="12"/>
  </r>
  <r>
    <s v="TTQ4C10"/>
    <s v="60645800106553930"/>
    <s v="24/04/2026 19:25:38"/>
    <s v="04617"/>
    <s v="JESSICA MARIA ALVES LOPES"/>
    <x v="31"/>
    <s v="Caminhonete"/>
    <s v="Caminhonete S10"/>
    <s v="CHEVROLET"/>
    <s v="53081700"/>
    <s v="POSTO Z   Z SANTA MA"/>
    <s v="GUAPO"/>
    <s v="GO"/>
    <s v="DIESEL S-10"/>
    <n v="738"/>
    <n v="11.42"/>
    <s v=" Km/L"/>
    <n v="183839"/>
    <n v="64.599999999999994"/>
    <n v="6.89"/>
    <n v="445.07"/>
    <s v="0"/>
    <s v="Planejamento Operaci"/>
    <s v="Planejamento Operaci"/>
    <s v="INSPECAO"/>
    <m/>
    <d v="2026-04-24T00:00:00"/>
    <x v="0"/>
    <x v="1"/>
    <x v="12"/>
  </r>
  <r>
    <s v="TFE6B22"/>
    <s v="60645800105124428"/>
    <s v="24/04/2026 19:41:26"/>
    <s v="03608"/>
    <s v="WEIDER DA SILVA RODRIGUES"/>
    <x v="1"/>
    <s v="Automóvel"/>
    <s v="ARGO"/>
    <s v="FIAT"/>
    <s v="46286315"/>
    <s v="POSTO CENTRAL"/>
    <s v="BOM JESUS"/>
    <s v="GO"/>
    <s v="ETANOL COMUM"/>
    <n v="216"/>
    <n v="9.3000000000000007"/>
    <s v=" Km/L"/>
    <n v="58405"/>
    <n v="23.23"/>
    <n v="4.9909999999999997"/>
    <n v="115.93"/>
    <s v="1"/>
    <s v="Planejamento Operaci"/>
    <s v="Planejamento Operaci"/>
    <s v="Operacional"/>
    <m/>
    <d v="2026-04-24T00:00:00"/>
    <x v="0"/>
    <x v="1"/>
    <x v="1"/>
  </r>
  <r>
    <s v="TGA0B06"/>
    <s v="60645800106958060"/>
    <s v="24/04/2026 19:50:21"/>
    <s v="00933"/>
    <s v="GIULEY RIBEIRO DOS SANTOS"/>
    <x v="55"/>
    <s v="Caminhonete"/>
    <s v="FIORINO"/>
    <s v="FIAT"/>
    <s v="75331801"/>
    <s v="DECIO CEZARINA"/>
    <s v="CEZARINA"/>
    <s v="GO"/>
    <s v="ETANOL COMUM"/>
    <n v="281"/>
    <n v="8.42"/>
    <s v=" Km/L"/>
    <n v="32020"/>
    <n v="33.39"/>
    <n v="4.6900000000000004"/>
    <n v="156.6"/>
    <s v="202604241949"/>
    <s v="Planejamento Operaci"/>
    <s v="Planejamento Operaci"/>
    <s v="TI e Automação"/>
    <m/>
    <d v="2026-04-24T00:00:00"/>
    <x v="0"/>
    <x v="1"/>
    <x v="5"/>
  </r>
  <r>
    <s v="TFF5D72"/>
    <s v="60645800105143780"/>
    <s v="24/04/2026 21:22:54"/>
    <s v="95253"/>
    <s v="ANDRE AUGUSTO ARAUJO DE JESUS"/>
    <x v="2"/>
    <s v="Automóvel"/>
    <s v="ARGO"/>
    <s v="FIAT"/>
    <s v="41826312"/>
    <s v="AUTO POSTO JACARE"/>
    <s v="ACREUNA"/>
    <s v="GO"/>
    <s v="ETANOL COMUM"/>
    <n v="317"/>
    <n v="7.37"/>
    <s v=" Km/L"/>
    <n v="61017"/>
    <n v="43.01"/>
    <n v="4.6509999999999998"/>
    <n v="200.02"/>
    <s v="240476869"/>
    <s v="Planejamento Operaci"/>
    <s v="Planejamento Operaci"/>
    <s v="Operacional"/>
    <m/>
    <d v="2026-04-24T00:00:00"/>
    <x v="0"/>
    <x v="1"/>
    <x v="0"/>
  </r>
  <r>
    <s v="TTR3A31"/>
    <s v="60645800106472404"/>
    <s v="24/04/2026 21:40:16"/>
    <s v="75150"/>
    <s v="PETTERSON PERIS BENJAMIN"/>
    <x v="53"/>
    <s v="Caminhonete"/>
    <s v="SAVEIRO CS RB MF"/>
    <s v="VW"/>
    <s v="46209914"/>
    <s v="DECIO RIO VERDE"/>
    <s v="RIO VERDE"/>
    <s v="GO"/>
    <s v="ETANOL COMUM"/>
    <n v="437"/>
    <n v="9.77"/>
    <s v=" Km/L"/>
    <n v="157575"/>
    <n v="44.75"/>
    <n v="4.79"/>
    <n v="214.35"/>
    <s v="202604242139"/>
    <s v="EXT - KSE LOCAÇOES"/>
    <s v="Planejamento Operaci"/>
    <s v="KSE LOCAÇOES"/>
    <m/>
    <d v="2026-04-24T00:00:00"/>
    <x v="0"/>
    <x v="1"/>
    <x v="12"/>
  </r>
  <r>
    <s v="TFI3B19"/>
    <s v="60645800105926941"/>
    <s v="24/04/2026 22:21:05"/>
    <s v="03102"/>
    <s v="EDES GONÇALVES DA SILVA"/>
    <x v="4"/>
    <s v="Automóvel"/>
    <s v="ARGO"/>
    <s v="FIAT"/>
    <s v="13308211"/>
    <s v="P. BANDEIRANTES"/>
    <s v="RIO VERDE"/>
    <s v="GO"/>
    <s v="ETANOL COMUM"/>
    <n v="247"/>
    <n v="9.69"/>
    <s v=" Km/L"/>
    <n v="104659"/>
    <n v="25.49"/>
    <n v="4.79"/>
    <n v="122.1"/>
    <s v="240480216"/>
    <s v="Planejamento Operaci"/>
    <s v="Planejamento Operaci"/>
    <s v="Operacional"/>
    <m/>
    <d v="2026-04-24T00:00:00"/>
    <x v="0"/>
    <x v="1"/>
    <x v="0"/>
  </r>
  <r>
    <s v="TTP5B47"/>
    <s v="60645800106472110"/>
    <s v="24/04/2026 22:29:59"/>
    <s v="01227"/>
    <s v="DAILTON FERREIRA CRUVINEL"/>
    <x v="40"/>
    <s v="Caminhonete"/>
    <s v="SAVEIRO CS RB MF"/>
    <s v="VW"/>
    <s v="07674909"/>
    <s v="AUTO POSTO INDIARA"/>
    <s v="INDIARA"/>
    <s v="GO"/>
    <s v="ETANOL COMUM"/>
    <n v="372"/>
    <n v="8.65"/>
    <s v=" Km/L"/>
    <n v="169446"/>
    <n v="43"/>
    <n v="4.6900000000000004"/>
    <n v="201.67"/>
    <s v="14005"/>
    <s v="EXT - KSE LOCAÇOES"/>
    <s v="Planejamento Operaci"/>
    <s v="KSE LOCAÇOES"/>
    <m/>
    <d v="2026-04-24T00:00:00"/>
    <x v="0"/>
    <x v="1"/>
    <x v="12"/>
  </r>
  <r>
    <s v="TUW2D74"/>
    <s v="60645800105124310"/>
    <s v="24/04/2026 22:39:29"/>
    <s v="32823"/>
    <s v="GEOVANE FELIX DA CRUZ "/>
    <x v="35"/>
    <s v="Automóvel"/>
    <s v="CHEVROLET/S10 LS DD4"/>
    <s v="CHEVROLET"/>
    <s v="45341508"/>
    <s v="POSTO ALTO DA SERRA"/>
    <s v="ITUMBIARA"/>
    <s v="GO"/>
    <s v="DIESEL S-10"/>
    <n v="981"/>
    <n v="13.34"/>
    <s v=" Km/L"/>
    <n v="148356"/>
    <n v="73.53"/>
    <n v="6.87"/>
    <n v="505.15"/>
    <s v="0"/>
    <s v="Planejamento Operaci"/>
    <s v="Planejamento Operaci"/>
    <s v="Operacional"/>
    <m/>
    <d v="2026-04-24T00:00:00"/>
    <x v="0"/>
    <x v="1"/>
    <x v="12"/>
  </r>
  <r>
    <s v="SQZ2J86"/>
    <s v="60645800109686555"/>
    <s v="24/04/2026 23:30:08"/>
    <s v="32871"/>
    <s v="JOSE RICARDO SOUZA SILVA"/>
    <x v="72"/>
    <s v="Caminhonete"/>
    <s v="SAVEIRO"/>
    <s v="VOLKSWAGEN"/>
    <s v="75331003"/>
    <s v="SUPERVIA LAGOA"/>
    <s v="RIO VERDE"/>
    <s v="GO"/>
    <s v="ETANOL COMUM"/>
    <n v="239"/>
    <n v="9.93"/>
    <s v=" Km/L"/>
    <n v="183235"/>
    <n v="24.08"/>
    <n v="4.6900000000000004"/>
    <n v="112.94"/>
    <s v="0"/>
    <s v="EXT - KSE LOCAÇOES"/>
    <s v="Planejamento Operaci"/>
    <s v="INSPECAO"/>
    <m/>
    <d v="2026-04-24T00:00:00"/>
    <x v="0"/>
    <x v="1"/>
    <x v="12"/>
  </r>
  <r>
    <s v="TTS4A16"/>
    <s v="60645800108788589"/>
    <s v="25/04/2026 01:54:26"/>
    <s v="70267"/>
    <s v="DOUGLAS VASCONCELOS MOURA"/>
    <x v="32"/>
    <s v="Caminhonete"/>
    <s v="Caminhonete S10"/>
    <s v="CHEVROLET"/>
    <s v="69494411"/>
    <s v="REDE MARAJO RIO VERD"/>
    <s v="RIO VERDE"/>
    <s v="GO"/>
    <s v="DIESEL S-10"/>
    <n v="1100"/>
    <n v="15.52"/>
    <s v=" Km/L"/>
    <n v="84314"/>
    <n v="70.87"/>
    <n v="6.94"/>
    <n v="491.84"/>
    <s v="70267348142"/>
    <s v="Planejamento Operaci"/>
    <s v="Planejamento Operaci"/>
    <s v="INSPECAO"/>
    <m/>
    <d v="2026-04-25T00:00:00"/>
    <x v="0"/>
    <x v="1"/>
    <x v="12"/>
  </r>
  <r>
    <s v="TTV4H65"/>
    <s v="60645800107557973"/>
    <s v="25/04/2026 04:02:24"/>
    <s v="07583"/>
    <s v="DAVID BORGES DOS SANTOS"/>
    <x v="65"/>
    <s v="Caminhonete"/>
    <s v="SAVEIRO CD RB MF"/>
    <s v="VOLKSWAGEN"/>
    <s v="07674909"/>
    <s v="AUTO POSTO INDIARA"/>
    <s v="INDIARA"/>
    <s v="GO"/>
    <s v="ETANOL COMUM"/>
    <n v="481"/>
    <n v="11.51"/>
    <s v=" Km/L"/>
    <n v="65240"/>
    <n v="41.8"/>
    <n v="4.6900000000000004"/>
    <n v="196.04"/>
    <s v="14007"/>
    <s v="EXT - KSE LOCAÇOES"/>
    <s v="Planejamento Operaci"/>
    <s v="KSE LOCAÇOES"/>
    <m/>
    <d v="2026-04-25T00:00:00"/>
    <x v="0"/>
    <x v="1"/>
    <x v="12"/>
  </r>
  <r>
    <s v="TTT2H95"/>
    <s v="60645800106472477"/>
    <s v="25/04/2026 04:30:25"/>
    <s v="05208"/>
    <s v="CHARLES ROSA"/>
    <x v="63"/>
    <s v="Caminhonete"/>
    <s v="SAVEIRO CS RB MF"/>
    <s v="VW"/>
    <s v="46209914"/>
    <s v="DECIO RIO VERDE"/>
    <s v="RIO VERDE"/>
    <s v="GO"/>
    <s v="ETANOL COMUM"/>
    <n v="529"/>
    <n v="11.44"/>
    <s v=" Km/L"/>
    <n v="151611"/>
    <n v="46.26"/>
    <n v="4.79"/>
    <n v="221.59"/>
    <s v="202604250429"/>
    <s v="EXT - KSE LOCAÇOES"/>
    <s v="Planejamento Operaci"/>
    <s v="KSE LOCAÇOES"/>
    <m/>
    <d v="2026-04-25T00:00:00"/>
    <x v="0"/>
    <x v="1"/>
    <x v="12"/>
  </r>
  <r>
    <s v="TFV8C74"/>
    <s v="60645800106437299"/>
    <s v="25/04/2026 06:06:36"/>
    <s v="70145"/>
    <s v="LUCAS HENRIQUE MAGALHAES DE SOUZA "/>
    <x v="34"/>
    <s v="Automóvel"/>
    <s v="AMBULANCIA"/>
    <s v="VOLKSWAGEN"/>
    <s v="07674909"/>
    <s v="AUTO POSTO INDIARA"/>
    <s v="INDIARA"/>
    <s v="GO"/>
    <s v="DIESEL S-10"/>
    <n v="426"/>
    <n v="5.34"/>
    <s v=" Km/L"/>
    <n v="19028"/>
    <n v="79.8"/>
    <n v="6.99"/>
    <n v="557.79999999999995"/>
    <s v="14008"/>
    <s v="Planejamento Operaci"/>
    <s v="Planejamento Operaci"/>
    <s v="RESGATE"/>
    <m/>
    <d v="2026-04-25T00:00:00"/>
    <x v="0"/>
    <x v="1"/>
    <x v="13"/>
  </r>
  <r>
    <s v="TTY2C25"/>
    <s v="60645800106472430"/>
    <s v="25/04/2026 06:27:30"/>
    <s v="36470"/>
    <s v="JOÃO BATISTA DA SILVA"/>
    <x v="38"/>
    <s v="Caminhonete"/>
    <s v="SAVEIRO CS RB MF"/>
    <s v="VW"/>
    <s v="46286315"/>
    <s v="POSTO CENTRAL"/>
    <s v="BOM JESUS"/>
    <s v="GO"/>
    <s v="ETANOL COMUM"/>
    <n v="473"/>
    <n v="10.33"/>
    <s v=" Km/L"/>
    <n v="148693"/>
    <n v="45.79"/>
    <n v="4.9909999999999997"/>
    <n v="228.53"/>
    <s v="1"/>
    <s v="EXT - KSE LOCAÇOES"/>
    <s v="Planejamento Operaci"/>
    <s v="KSE LOCAÇOES"/>
    <m/>
    <d v="2026-04-25T00:00:00"/>
    <x v="0"/>
    <x v="1"/>
    <x v="12"/>
  </r>
  <r>
    <s v="TUG2C45"/>
    <s v="60645800106437770"/>
    <s v="25/04/2026 06:30:57"/>
    <s v="80560"/>
    <s v="EDMAR PEREIRA COSTA"/>
    <x v="54"/>
    <s v="Utilitário"/>
    <s v="SAVEIRO"/>
    <s v="FIAT"/>
    <s v="88866609"/>
    <s v="AUTO POSTO HUDSON RV"/>
    <s v="RIO VERDE"/>
    <s v="GO"/>
    <s v="ETANOL COMUM"/>
    <n v="302"/>
    <n v="7.16"/>
    <s v=" Km/L"/>
    <n v="164577"/>
    <n v="42.18"/>
    <n v="4.79"/>
    <n v="202.04"/>
    <s v="250423421"/>
    <s v="EXT - KSE LOCAÇOES"/>
    <s v="Planejamento Operaci"/>
    <s v="KSE LOCAÇOES"/>
    <m/>
    <d v="2026-04-25T00:00:00"/>
    <x v="0"/>
    <x v="1"/>
    <x v="12"/>
  </r>
  <r>
    <s v="SQZ2J86"/>
    <s v="60645800109686555"/>
    <s v="25/04/2026 07:24:44"/>
    <s v="00047"/>
    <s v="KARLA THAISE SILVA CARVALHO"/>
    <x v="72"/>
    <s v="Caminhonete"/>
    <s v="SAVEIRO"/>
    <s v="VOLKSWAGEN"/>
    <s v="75331003"/>
    <s v="SUPERVIA LAGOA"/>
    <s v="RIO VERDE"/>
    <s v="GO"/>
    <s v="ETANOL COMUM"/>
    <n v="290"/>
    <n v="10.38"/>
    <s v=" Km/L"/>
    <n v="183525"/>
    <n v="27.93"/>
    <n v="4.6900000000000004"/>
    <n v="130.99"/>
    <s v="0"/>
    <s v="EXT - KSE LOCAÇOES"/>
    <s v="Planejamento Operaci"/>
    <s v="INSPECAO"/>
    <m/>
    <d v="2026-04-25T00:00:00"/>
    <x v="0"/>
    <x v="1"/>
    <x v="12"/>
  </r>
  <r>
    <s v="TFX7J72"/>
    <s v="60645800105836505"/>
    <s v="25/04/2026 07:30:35"/>
    <s v="03126"/>
    <s v="PEDRO PAULO SILVA SANTOS"/>
    <x v="11"/>
    <s v="Automóvel"/>
    <s v="ARGO"/>
    <s v="FIAT"/>
    <s v="81820900"/>
    <s v="AUTO POSTO KR 06"/>
    <s v="RIO VERDE"/>
    <s v="GO"/>
    <s v="ETANOL COMUM"/>
    <n v="198"/>
    <n v="6.57"/>
    <s v=" Km/L"/>
    <n v="78202"/>
    <n v="30.15"/>
    <n v="4.891"/>
    <n v="147.46"/>
    <s v="250426981"/>
    <s v="Planejamento Operaci"/>
    <s v="Planejamento Operaci"/>
    <s v="Operacional"/>
    <m/>
    <d v="2026-04-25T00:00:00"/>
    <x v="0"/>
    <x v="1"/>
    <x v="4"/>
  </r>
  <r>
    <s v="TFI3B19"/>
    <s v="60645800105926941"/>
    <s v="25/04/2026 08:12:08"/>
    <s v="03102"/>
    <s v="EDES GONÇALVES DA SILVA"/>
    <x v="4"/>
    <s v="Automóvel"/>
    <s v="ARGO"/>
    <s v="FIAT"/>
    <s v="75331801"/>
    <s v="DECIO CEZARINA"/>
    <s v="CEZARINA"/>
    <s v="GO"/>
    <s v="ETANOL COMUM"/>
    <n v="446"/>
    <n v="11.44"/>
    <s v=" Km/L"/>
    <n v="105105"/>
    <n v="38.99"/>
    <n v="4.6900000000000004"/>
    <n v="182.86"/>
    <s v="202604250811"/>
    <s v="Planejamento Operaci"/>
    <s v="Planejamento Operaci"/>
    <s v="Operacional"/>
    <m/>
    <d v="2026-04-25T00:00:00"/>
    <x v="0"/>
    <x v="1"/>
    <x v="0"/>
  </r>
  <r>
    <s v="CVP4C84"/>
    <s v="60645800105124363"/>
    <s v="25/04/2026 09:01:26"/>
    <s v="15467"/>
    <s v="JOAO ALVES DE ABREU"/>
    <x v="19"/>
    <s v="Caminhão"/>
    <s v="24-250"/>
    <s v="VOLKSWAGEN"/>
    <s v="81889412"/>
    <s v="POSTO ZERO UM"/>
    <s v="RIO VERDE"/>
    <s v="GO"/>
    <s v="DIESEL S-10"/>
    <n v="0"/>
    <n v="0"/>
    <s v=" Km/L"/>
    <n v="0"/>
    <n v="96.29"/>
    <n v="7.09"/>
    <n v="682.7"/>
    <s v="1"/>
    <s v="EXT - SAO PEDRO"/>
    <s v="Planejamento Operaci"/>
    <s v="SAO PEDRO"/>
    <m/>
    <d v="2026-04-25T00:00:00"/>
    <x v="0"/>
    <x v="1"/>
    <x v="7"/>
  </r>
  <r>
    <s v="TGM2I26"/>
    <s v="60645800106958050"/>
    <s v="25/04/2026 10:19:46"/>
    <s v="59226"/>
    <s v="PASCHOAL FAVORITTO DE QUEIROZ"/>
    <x v="52"/>
    <s v="Utilitário"/>
    <s v="FIORINO"/>
    <s v="FIAT"/>
    <s v="36615306"/>
    <s v="AUTO POSTO DOS JARDINS"/>
    <s v="GOIANIA"/>
    <s v="GO"/>
    <s v="ETANOL COMUM"/>
    <n v="306"/>
    <n v="6.77"/>
    <s v=" Km/L"/>
    <n v="30702"/>
    <n v="45.19"/>
    <n v="5.27"/>
    <n v="238.15"/>
    <s v="0"/>
    <s v="EXT - KSE LOCAÇOES"/>
    <s v="Planejamento Operaci"/>
    <s v="Operacional"/>
    <m/>
    <d v="2026-04-25T00:00:00"/>
    <x v="0"/>
    <x v="1"/>
    <x v="5"/>
  </r>
  <r>
    <s v="TTP5B47"/>
    <s v="60645800106472110"/>
    <s v="25/04/2026 11:03:58"/>
    <s v="00149"/>
    <s v="MANOELITO METROVICH LIMA"/>
    <x v="40"/>
    <s v="Caminhonete"/>
    <s v="SAVEIRO CS RB MF"/>
    <s v="VW"/>
    <s v="75331801"/>
    <s v="DECIO CEZARINA"/>
    <s v="CEZARINA"/>
    <s v="GO"/>
    <s v="ETANOL COMUM"/>
    <n v="436"/>
    <n v="9.41"/>
    <s v=" Km/L"/>
    <n v="169882"/>
    <n v="46.33"/>
    <n v="4.6900000000000004"/>
    <n v="217.29"/>
    <s v="202604251102"/>
    <s v="EXT - KSE LOCAÇOES"/>
    <s v="Planejamento Operaci"/>
    <s v="KSE LOCAÇOES"/>
    <m/>
    <d v="2026-04-25T00:00:00"/>
    <x v="0"/>
    <x v="1"/>
    <x v="12"/>
  </r>
  <r>
    <s v="TUQ2H91"/>
    <s v="60645800107558597"/>
    <s v="25/04/2026 12:27:45"/>
    <s v="70214"/>
    <s v="IGOR LEMES FERNANDES"/>
    <x v="66"/>
    <s v="Caminhonete"/>
    <s v="SAVEIRO CD RB MF"/>
    <s v="VOLKSWAGEN"/>
    <s v="45308900"/>
    <s v="POSTO LUPATINI"/>
    <s v="SANTO ANTONIO DA BARRA"/>
    <s v="GO"/>
    <s v="ETANOL COMUM"/>
    <n v="254"/>
    <n v="6"/>
    <s v=" Km/L"/>
    <n v="45750"/>
    <n v="42.31"/>
    <n v="4.8899999999999997"/>
    <n v="206.9"/>
    <s v="0"/>
    <s v="EXT - KSE LOCAÇOES"/>
    <s v="Planejamento Operaci"/>
    <s v="KSE LOCAÇOES"/>
    <m/>
    <d v="2026-04-25T00:00:00"/>
    <x v="0"/>
    <x v="1"/>
    <x v="12"/>
  </r>
  <r>
    <s v="TFX7J72"/>
    <s v="60645800105836505"/>
    <s v="25/04/2026 12:29:25"/>
    <s v="03126"/>
    <s v="PEDRO PAULO SILVA SANTOS"/>
    <x v="11"/>
    <s v="Automóvel"/>
    <s v="ARGO"/>
    <s v="FIAT"/>
    <s v="45307105"/>
    <s v="POSTO GIRASSOL"/>
    <s v="ITUMBIARA"/>
    <s v="GO"/>
    <s v="ETANOL COMUM"/>
    <n v="207"/>
    <n v="8.9600000000000009"/>
    <s v=" Km/L"/>
    <n v="78409"/>
    <n v="23.1"/>
    <n v="4.6900000000000004"/>
    <n v="108.34"/>
    <s v="250444"/>
    <s v="Planejamento Operaci"/>
    <s v="Planejamento Operaci"/>
    <s v="Operacional"/>
    <m/>
    <d v="2026-04-25T00:00:00"/>
    <x v="0"/>
    <x v="1"/>
    <x v="4"/>
  </r>
  <r>
    <s v="SQZ2J86"/>
    <s v="60645800109686555"/>
    <s v="25/04/2026 13:57:05"/>
    <s v="00047"/>
    <s v="KARLA THAISE SILVA CARVALHO"/>
    <x v="72"/>
    <s v="Caminhonete"/>
    <s v="SAVEIRO"/>
    <s v="VOLKSWAGEN"/>
    <s v="46286315"/>
    <s v="POSTO CENTRAL"/>
    <s v="BOM JESUS"/>
    <s v="GO"/>
    <s v="ETANOL COMUM"/>
    <n v="255"/>
    <n v="7.81"/>
    <s v=" Km/L"/>
    <n v="183780"/>
    <n v="32.630000000000003"/>
    <n v="4.99"/>
    <n v="162.83000000000001"/>
    <s v="0"/>
    <s v="EXT - KSE LOCAÇOES"/>
    <s v="Planejamento Operaci"/>
    <s v="INSPECAO"/>
    <m/>
    <d v="2026-04-25T00:00:00"/>
    <x v="0"/>
    <x v="1"/>
    <x v="12"/>
  </r>
  <r>
    <s v="TTT2H95"/>
    <s v="60645800106472477"/>
    <s v="25/04/2026 13:58:28"/>
    <s v="46440"/>
    <s v="PAULO SOUSA DIAS"/>
    <x v="63"/>
    <s v="Caminhonete"/>
    <s v="SAVEIRO CS RB MF"/>
    <s v="VW"/>
    <s v="41826312"/>
    <s v="AUTO POSTO JACARE"/>
    <s v="ACREUNA"/>
    <s v="GO"/>
    <s v="ETANOL COMUM"/>
    <n v="368"/>
    <n v="10.72"/>
    <s v=" Km/L"/>
    <n v="151979"/>
    <n v="34.33"/>
    <n v="4.6509999999999998"/>
    <n v="159.66"/>
    <s v="250450204"/>
    <s v="EXT - KSE LOCAÇOES"/>
    <s v="Planejamento Operaci"/>
    <s v="KSE LOCAÇOES"/>
    <m/>
    <d v="2026-04-25T00:00:00"/>
    <x v="0"/>
    <x v="1"/>
    <x v="12"/>
  </r>
  <r>
    <s v="TBE3B75"/>
    <s v="60645800105124380"/>
    <s v="25/04/2026 14:36:39"/>
    <s v="80246"/>
    <s v="FRANCISCO DE ASSIS SOARES"/>
    <x v="19"/>
    <s v="Caminhão"/>
    <s v="CAMINHAO CARROCERIA"/>
    <s v="OUTROS"/>
    <s v="45307105"/>
    <s v="POSTO GIRASSOL"/>
    <s v="ITUMBIARA"/>
    <s v="GO"/>
    <s v="DIESEL S-10"/>
    <n v="0"/>
    <n v="0"/>
    <s v=" Km/L"/>
    <n v="0"/>
    <n v="95.85"/>
    <n v="7.59"/>
    <n v="727.5"/>
    <s v="250452"/>
    <s v="EXT - SAO PEDRO"/>
    <s v="Planejamento Operaci"/>
    <s v="SAO PEDRO"/>
    <m/>
    <d v="2026-04-25T00:00:00"/>
    <x v="0"/>
    <x v="1"/>
    <x v="7"/>
  </r>
  <r>
    <s v="TFM4H34"/>
    <s v="60645800106437340"/>
    <s v="25/04/2026 15:27:38"/>
    <s v="70145"/>
    <s v="LUCAS HENRIQUE MAGALHAES DE SOUZA "/>
    <x v="46"/>
    <s v="EQUIPAMENTOS"/>
    <s v="AMBULANCIA"/>
    <s v="OUTROS"/>
    <s v="45308900"/>
    <s v="POSTO LUPATINI"/>
    <s v="SANTO ANTONIO DA BARRA"/>
    <s v="GO"/>
    <s v="DIESEL S-10"/>
    <n v="188"/>
    <n v="3.77"/>
    <s v=" Km/L"/>
    <n v="13700"/>
    <n v="49.87"/>
    <n v="7.1909999999999998"/>
    <n v="358.63"/>
    <s v="0"/>
    <s v="Planejamento Operaci"/>
    <s v="Planejamento Operaci"/>
    <s v="Operacional"/>
    <m/>
    <d v="2026-04-25T00:00:00"/>
    <x v="0"/>
    <x v="1"/>
    <x v="13"/>
  </r>
  <r>
    <s v="TTV4H65"/>
    <s v="60645800107557973"/>
    <s v="25/04/2026 15:29:56"/>
    <s v="52982"/>
    <s v="ROBERTO ANTONIO DE MELO"/>
    <x v="65"/>
    <s v="Caminhonete"/>
    <s v="SAVEIRO CD RB MF"/>
    <s v="VOLKSWAGEN"/>
    <s v="41826312"/>
    <s v="AUTO POSTO JACARE"/>
    <s v="ACREUNA"/>
    <s v="GO"/>
    <s v="ETANOL COMUM"/>
    <n v="467"/>
    <n v="8.9499999999999993"/>
    <s v=" Km/L"/>
    <n v="65707"/>
    <n v="52.18"/>
    <n v="4.6500000000000004"/>
    <n v="242.66"/>
    <s v="250455693"/>
    <s v="EXT - KSE LOCAÇOES"/>
    <s v="Planejamento Operaci"/>
    <s v="KSE LOCAÇOES"/>
    <m/>
    <d v="2026-04-25T00:00:00"/>
    <x v="0"/>
    <x v="1"/>
    <x v="12"/>
  </r>
  <r>
    <s v="TTR3A31"/>
    <s v="60645800106472404"/>
    <s v="25/04/2026 15:39:43"/>
    <s v="06404"/>
    <s v="FABIO BERNARDINO DA SILVA"/>
    <x v="53"/>
    <s v="Caminhonete"/>
    <s v="SAVEIRO CS RB MF"/>
    <s v="VW"/>
    <s v="46209914"/>
    <s v="DECIO RIO VERDE"/>
    <s v="RIO VERDE"/>
    <s v="GO"/>
    <s v="ETANOL COMUM"/>
    <n v="161"/>
    <n v="4.76"/>
    <s v=" Km/L"/>
    <n v="157736"/>
    <n v="33.82"/>
    <n v="4.79"/>
    <n v="162"/>
    <s v="202604251538"/>
    <s v="EXT - KSE LOCAÇOES"/>
    <s v="Planejamento Operaci"/>
    <s v="KSE LOCAÇOES"/>
    <m/>
    <d v="2026-04-25T00:00:00"/>
    <x v="0"/>
    <x v="1"/>
    <x v="12"/>
  </r>
  <r>
    <s v="TFL8I14"/>
    <s v="60645800106437530"/>
    <s v="25/04/2026 16:21:35"/>
    <s v="70390"/>
    <s v="CLEITON ANTONIO TAVARES HENRIQUE"/>
    <x v="57"/>
    <s v="EQUIPAMENTOS"/>
    <s v="AMBULANCIA"/>
    <s v="OUTROS"/>
    <s v="53081700"/>
    <s v="POSTO Z   Z SANTA MA"/>
    <s v="GUAPO"/>
    <s v="GO"/>
    <s v="DIESEL S-10"/>
    <n v="133"/>
    <n v="5.4"/>
    <s v=" Km/L"/>
    <n v="15274"/>
    <n v="24.62"/>
    <n v="6.891"/>
    <n v="169.65"/>
    <s v="0"/>
    <s v="Planejamento Operaci"/>
    <s v="Planejamento Operaci"/>
    <s v="Operacional"/>
    <m/>
    <d v="2026-04-25T00:00:00"/>
    <x v="0"/>
    <x v="1"/>
    <x v="13"/>
  </r>
  <r>
    <s v="TFL8I14"/>
    <m/>
    <s v="25/04/2026 16:21:35"/>
    <m/>
    <m/>
    <x v="57"/>
    <m/>
    <m/>
    <m/>
    <m/>
    <s v="POSTO Z   Z SANTA MA"/>
    <m/>
    <m/>
    <s v="ARLA-32"/>
    <s v="-"/>
    <s v="-"/>
    <s v=" Km/L"/>
    <s v="-"/>
    <n v="3.27"/>
    <m/>
    <n v="15.98"/>
    <m/>
    <m/>
    <m/>
    <m/>
    <m/>
    <d v="2026-04-25T00:00:00"/>
    <x v="0"/>
    <x v="1"/>
    <x v="13"/>
  </r>
  <r>
    <s v="TGA0B06"/>
    <s v="60645800106958060"/>
    <s v="25/04/2026 16:28:29"/>
    <s v="00933"/>
    <s v="GIULEY RIBEIRO DOS SANTOS"/>
    <x v="55"/>
    <s v="Caminhonete"/>
    <s v="FIORINO"/>
    <s v="FIAT"/>
    <s v="53081700"/>
    <s v="POSTO Z   Z SANTA MA"/>
    <s v="GUAPO"/>
    <s v="GO"/>
    <s v="ETANOL COMUM"/>
    <n v="406"/>
    <n v="8.1999999999999993"/>
    <s v=" Km/L"/>
    <n v="32426"/>
    <n v="49.49"/>
    <n v="3.99"/>
    <n v="197.46"/>
    <s v="0"/>
    <s v="Planejamento Operaci"/>
    <s v="Planejamento Operaci"/>
    <s v="TI e Automação"/>
    <m/>
    <d v="2026-04-25T00:00:00"/>
    <x v="0"/>
    <x v="1"/>
    <x v="5"/>
  </r>
  <r>
    <s v="TJE5D27"/>
    <s v="60645800105124400"/>
    <s v="25/04/2026 16:30:02"/>
    <s v="09179"/>
    <s v="DANIEL NASCIMENTO DOS SANTOS_x0009__x0009__x0009__x0009_"/>
    <x v="60"/>
    <s v="EQUIPAMENTOS"/>
    <s v="GUINCHO LEVE"/>
    <s v="EQUIPAMENTO"/>
    <s v="46209914"/>
    <s v="DECIO RIO VERDE"/>
    <s v="RIO VERDE"/>
    <s v="GO"/>
    <s v="DIESEL S-10"/>
    <n v="454"/>
    <n v="5.41"/>
    <s v=" Km/L"/>
    <n v="34708"/>
    <n v="83.96"/>
    <n v="7.49"/>
    <n v="628.86"/>
    <s v="202604251629"/>
    <s v="EXT - LUCCA JR"/>
    <s v="Planejamento Operaci"/>
    <s v="LUCCA JR"/>
    <m/>
    <d v="2026-04-25T00:00:00"/>
    <x v="0"/>
    <x v="1"/>
    <x v="11"/>
  </r>
  <r>
    <s v="TJE5D27"/>
    <m/>
    <s v="25/04/2026 16:32:30"/>
    <m/>
    <m/>
    <x v="60"/>
    <m/>
    <m/>
    <m/>
    <m/>
    <s v="DECIO RIO VERDE"/>
    <m/>
    <m/>
    <s v="ARLA-32"/>
    <s v="-"/>
    <s v="-"/>
    <s v=" Km/L"/>
    <s v="-"/>
    <n v="4.2699999999999996"/>
    <m/>
    <n v="16.190000000000001"/>
    <m/>
    <m/>
    <m/>
    <m/>
    <m/>
    <d v="2026-04-25T00:00:00"/>
    <x v="0"/>
    <x v="1"/>
    <x v="11"/>
  </r>
  <r>
    <s v="TFF5D72"/>
    <s v="60645800105143780"/>
    <s v="25/04/2026 16:36:20"/>
    <s v="95253"/>
    <s v="ANDRE AUGUSTO ARAUJO DE JESUS"/>
    <x v="2"/>
    <s v="Automóvel"/>
    <s v="ARGO"/>
    <s v="FIAT"/>
    <s v="41826312"/>
    <s v="AUTO POSTO JACARE"/>
    <s v="ACREUNA"/>
    <s v="GO"/>
    <s v="ETANOL COMUM"/>
    <n v="322"/>
    <n v="8.7100000000000009"/>
    <s v=" Km/L"/>
    <n v="61339"/>
    <n v="36.96"/>
    <n v="4.6509999999999998"/>
    <n v="171.89"/>
    <s v="250459757"/>
    <s v="Planejamento Operaci"/>
    <s v="Planejamento Operaci"/>
    <s v="Operacional"/>
    <m/>
    <d v="2026-04-25T00:00:00"/>
    <x v="0"/>
    <x v="1"/>
    <x v="0"/>
  </r>
  <r>
    <s v="TIV6G27"/>
    <s v="60645800106184069"/>
    <s v="25/04/2026 16:58:08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426"/>
    <n v="6.55"/>
    <s v=" Km/L"/>
    <n v="48603"/>
    <n v="65.06"/>
    <n v="6.9909999999999997"/>
    <n v="454.82"/>
    <s v="250461063"/>
    <s v="EXT - LUCCA JR"/>
    <s v="Planejamento Operaci"/>
    <s v="LUCCA JR"/>
    <m/>
    <d v="2026-04-25T00:00:00"/>
    <x v="0"/>
    <x v="1"/>
    <x v="11"/>
  </r>
  <r>
    <s v="TIV6G27"/>
    <m/>
    <s v="25/04/2026 16:58:08"/>
    <m/>
    <m/>
    <x v="30"/>
    <m/>
    <m/>
    <m/>
    <m/>
    <s v="AUTO POSTO JACARE"/>
    <m/>
    <m/>
    <s v="ARLA-32"/>
    <s v="-"/>
    <s v="-"/>
    <s v=" Km/L"/>
    <s v="-"/>
    <n v="2.79"/>
    <m/>
    <n v="9.2200000000000006"/>
    <m/>
    <m/>
    <m/>
    <m/>
    <m/>
    <d v="2026-04-25T00:00:00"/>
    <x v="0"/>
    <x v="1"/>
    <x v="11"/>
  </r>
  <r>
    <s v="TTS4A16"/>
    <s v="60645800108788589"/>
    <s v="25/04/2026 17:19:36"/>
    <s v="02527"/>
    <s v="ALCIENE MARTINS PONTES"/>
    <x v="32"/>
    <s v="Caminhonete"/>
    <s v="Caminhonete S10"/>
    <s v="CHEVROLET"/>
    <s v="69494411"/>
    <s v="REDE MARAJO RIO VERD"/>
    <s v="RIO VERDE"/>
    <s v="GO"/>
    <s v="DIESEL S-10"/>
    <n v="698"/>
    <n v="13.6"/>
    <s v=" Km/L"/>
    <n v="85012"/>
    <n v="51.33"/>
    <n v="6.94"/>
    <n v="356.23"/>
    <s v="2527011195"/>
    <s v="Planejamento Operaci"/>
    <s v="Planejamento Operaci"/>
    <s v="INSPECAO"/>
    <m/>
    <d v="2026-04-25T00:00:00"/>
    <x v="0"/>
    <x v="1"/>
    <x v="12"/>
  </r>
  <r>
    <s v="TUG2C45"/>
    <s v="60645800106437770"/>
    <s v="25/04/2026 17:21:19"/>
    <s v="03782"/>
    <s v="ELVIS MESSIAS FERNANDES"/>
    <x v="54"/>
    <s v="Utilitário"/>
    <s v="SAVEIRO"/>
    <s v="FIAT"/>
    <s v="81889412"/>
    <s v="POSTO ZERO UM"/>
    <s v="RIO VERDE"/>
    <s v="GO"/>
    <s v="ETANOL COMUM"/>
    <n v="348"/>
    <n v="7.96"/>
    <s v=" Km/L"/>
    <n v="164925"/>
    <n v="43.7"/>
    <n v="4.93"/>
    <n v="215.44"/>
    <s v="0"/>
    <s v="EXT - KSE LOCAÇOES"/>
    <s v="Planejamento Operaci"/>
    <s v="KSE LOCAÇOES"/>
    <m/>
    <d v="2026-04-25T00:00:00"/>
    <x v="0"/>
    <x v="1"/>
    <x v="12"/>
  </r>
  <r>
    <s v="TTY2C25"/>
    <s v="60645800106472430"/>
    <s v="25/04/2026 17:38:08"/>
    <s v="59829"/>
    <s v="AGDA GOMES DA SILVA RODRIGUES"/>
    <x v="38"/>
    <s v="Caminhonete"/>
    <s v="SAVEIRO CS RB MF"/>
    <s v="VW"/>
    <s v="46286315"/>
    <s v="POSTO CENTRAL"/>
    <s v="BOM JESUS"/>
    <s v="GO"/>
    <s v="ETANOL COMUM"/>
    <n v="358"/>
    <n v="8.35"/>
    <s v=" Km/L"/>
    <n v="149051"/>
    <n v="42.86"/>
    <n v="4.9909999999999997"/>
    <n v="213.91"/>
    <s v="1"/>
    <s v="EXT - KSE LOCAÇOES"/>
    <s v="Planejamento Operaci"/>
    <s v="KSE LOCAÇOES"/>
    <m/>
    <d v="2026-04-25T00:00:00"/>
    <x v="0"/>
    <x v="1"/>
    <x v="12"/>
  </r>
  <r>
    <s v="TLR1J91"/>
    <s v="60645800106043065"/>
    <s v="25/04/2026 17:43:37"/>
    <s v="02910"/>
    <s v="EMERSON CRISTIANO DA SILVEIRA"/>
    <x v="23"/>
    <s v="Caminhonete"/>
    <s v="SAVEIRO"/>
    <s v="VOLKSWAGEN"/>
    <s v="87183400"/>
    <s v="MARAJO GUAPO"/>
    <s v="GUAPO"/>
    <s v="GO"/>
    <s v="ETANOL COMUM"/>
    <n v="0"/>
    <n v="0"/>
    <s v=" Km/L"/>
    <s v="-"/>
    <n v="49.83"/>
    <n v="4.29"/>
    <n v="213.77"/>
    <s v="0"/>
    <s v="Planejamento Operaci"/>
    <s v="Planejamento Operaci"/>
    <s v="Operacional"/>
    <m/>
    <d v="2026-04-25T00:00:00"/>
    <x v="0"/>
    <x v="1"/>
    <x v="9"/>
  </r>
  <r>
    <s v="TGM4D76"/>
    <s v="60645800106437582"/>
    <s v="25/04/2026 17:56:12"/>
    <s v="33534"/>
    <s v="MARCOS ANTONIO MARCELINO DA SILVA"/>
    <x v="56"/>
    <s v="Caminhonete"/>
    <s v="FIORINO"/>
    <s v="FIAT"/>
    <s v="46286315"/>
    <s v="POSTO CENTRAL"/>
    <s v="BOM JESUS"/>
    <s v="GO"/>
    <s v="ETANOL COMUM"/>
    <n v="224"/>
    <n v="7.64"/>
    <s v=" Km/L"/>
    <n v="30110"/>
    <n v="29.32"/>
    <n v="4.9909999999999997"/>
    <n v="146.33000000000001"/>
    <s v="1"/>
    <s v="Planejamento Operaci"/>
    <s v="Planejamento Operaci"/>
    <s v="Operacional"/>
    <m/>
    <d v="2026-04-25T00:00:00"/>
    <x v="0"/>
    <x v="1"/>
    <x v="5"/>
  </r>
  <r>
    <s v="TUW2D74"/>
    <s v="60645800105124310"/>
    <s v="25/04/2026 18:32:25"/>
    <s v="03339"/>
    <s v="MAYARA MARTINS DA SILVA SOUZA"/>
    <x v="35"/>
    <s v="Automóvel"/>
    <s v="CHEVROLET/S10 LS DD4"/>
    <s v="CHEVROLET"/>
    <s v="45307105"/>
    <s v="POSTO GIRASSOL"/>
    <s v="ITUMBIARA"/>
    <s v="GO"/>
    <s v="DIESEL S-10"/>
    <n v="890"/>
    <n v="14.82"/>
    <s v=" Km/L"/>
    <n v="149246"/>
    <n v="60.04"/>
    <n v="7.59"/>
    <n v="455.7"/>
    <s v="250466"/>
    <s v="Planejamento Operaci"/>
    <s v="Planejamento Operaci"/>
    <s v="Operacional"/>
    <m/>
    <d v="2026-04-25T00:00:00"/>
    <x v="0"/>
    <x v="1"/>
    <x v="12"/>
  </r>
  <r>
    <s v="TUQ2H91"/>
    <s v="60645800107558597"/>
    <s v="25/04/2026 18:34:22"/>
    <s v="93910"/>
    <s v="DIVINO AVELINO DOS SANTOS"/>
    <x v="66"/>
    <s v="Caminhonete"/>
    <s v="SAVEIRO CD RB MF"/>
    <s v="VOLKSWAGEN"/>
    <s v="87183400"/>
    <s v="MARAJO GUAPO"/>
    <s v="GUAPO"/>
    <s v="GO"/>
    <s v="ETANOL COMUM"/>
    <n v="385"/>
    <n v="8.25"/>
    <s v=" Km/L"/>
    <n v="46135"/>
    <n v="46.68"/>
    <n v="4.29"/>
    <n v="200.26"/>
    <s v="0"/>
    <s v="EXT - KSE LOCAÇOES"/>
    <s v="Planejamento Operaci"/>
    <s v="KSE LOCAÇOES"/>
    <m/>
    <d v="2026-04-25T00:00:00"/>
    <x v="0"/>
    <x v="1"/>
    <x v="12"/>
  </r>
  <r>
    <s v="TTT2H95"/>
    <s v="60645800106472477"/>
    <s v="25/04/2026 18:39:24"/>
    <s v="46440"/>
    <s v="PAULO SOUSA DIAS"/>
    <x v="63"/>
    <s v="Caminhonete"/>
    <s v="SAVEIRO CS RB MF"/>
    <s v="VW"/>
    <s v="45308900"/>
    <s v="POSTO LUPATINI"/>
    <s v="SANTO ANTONIO DA BARRA"/>
    <s v="GO"/>
    <s v="ETANOL COMUM"/>
    <n v="235"/>
    <n v="10.41"/>
    <s v=" Km/L"/>
    <n v="152214"/>
    <n v="22.58"/>
    <n v="4.8899999999999997"/>
    <n v="110.42"/>
    <s v="0"/>
    <s v="EXT - KSE LOCAÇOES"/>
    <s v="Planejamento Operaci"/>
    <s v="KSE LOCAÇOES"/>
    <m/>
    <d v="2026-04-25T00:00:00"/>
    <x v="0"/>
    <x v="1"/>
    <x v="12"/>
  </r>
  <r>
    <s v="TTV4H65"/>
    <s v="60645800107557973"/>
    <s v="25/04/2026 19:36:58"/>
    <s v="74646"/>
    <s v="JUNIOR ALVES DOS SANTOS"/>
    <x v="65"/>
    <s v="Caminhonete"/>
    <s v="SAVEIRO CD RB MF"/>
    <s v="VOLKSWAGEN"/>
    <s v="41826312"/>
    <s v="AUTO POSTO JACARE"/>
    <s v="ACREUNA"/>
    <s v="GO"/>
    <s v="ETANOL COMUM"/>
    <n v="194"/>
    <n v="8.5500000000000007"/>
    <s v=" Km/L"/>
    <n v="65901"/>
    <n v="22.69"/>
    <n v="4.6509999999999998"/>
    <n v="105.54"/>
    <s v="250470599"/>
    <s v="EXT - KSE LOCAÇOES"/>
    <s v="Planejamento Operaci"/>
    <s v="KSE LOCAÇOES"/>
    <m/>
    <d v="2026-04-25T00:00:00"/>
    <x v="0"/>
    <x v="1"/>
    <x v="12"/>
  </r>
  <r>
    <s v="TFI3B19"/>
    <s v="60645800105926941"/>
    <s v="25/04/2026 21:21:39"/>
    <s v="03102"/>
    <s v="EDES GONÇALVES DA SILVA"/>
    <x v="4"/>
    <s v="Automóvel"/>
    <s v="ARGO"/>
    <s v="FIAT"/>
    <s v="13308211"/>
    <s v="P. BANDEIRANTES"/>
    <s v="RIO VERDE"/>
    <s v="GO"/>
    <s v="ETANOL COMUM"/>
    <n v="212"/>
    <n v="9.84"/>
    <s v=" Km/L"/>
    <n v="105317"/>
    <n v="21.54"/>
    <n v="4.79"/>
    <n v="103.18"/>
    <s v="250476666"/>
    <s v="Planejamento Operaci"/>
    <s v="Planejamento Operaci"/>
    <s v="Operacional"/>
    <m/>
    <d v="2026-04-25T00:00:00"/>
    <x v="0"/>
    <x v="1"/>
    <x v="0"/>
  </r>
  <r>
    <s v="SQZ2J86"/>
    <s v="60645800109686555"/>
    <s v="25/04/2026 22:15:53"/>
    <s v="03398"/>
    <s v="JOSIMAR VENANCIO SANTOS SILVA"/>
    <x v="72"/>
    <s v="Caminhonete"/>
    <s v="SAVEIRO"/>
    <s v="VOLKSWAGEN"/>
    <s v="75331003"/>
    <s v="SUPERVIA LAGOA"/>
    <s v="RIO VERDE"/>
    <s v="GO"/>
    <s v="ETANOL COMUM"/>
    <n v="323"/>
    <n v="9.52"/>
    <s v=" Km/L"/>
    <n v="184103"/>
    <n v="33.94"/>
    <n v="4.6900000000000004"/>
    <n v="159.18"/>
    <s v="0"/>
    <s v="EXT - KSE LOCAÇOES"/>
    <s v="Planejamento Operaci"/>
    <s v="INSPECAO"/>
    <m/>
    <d v="2026-04-25T00:00:00"/>
    <x v="0"/>
    <x v="1"/>
    <x v="12"/>
  </r>
  <r>
    <s v="TTP5B47"/>
    <s v="60645800106472110"/>
    <s v="25/04/2026 23:02:56"/>
    <s v="99531"/>
    <s v="RODRIGO RODRIGUES BARROS"/>
    <x v="40"/>
    <s v="Caminhonete"/>
    <s v="SAVEIRO CS RB MF"/>
    <s v="VW"/>
    <s v="75331801"/>
    <s v="DECIO CEZARINA"/>
    <s v="CEZARINA"/>
    <s v="GO"/>
    <s v="ETANOL COMUM"/>
    <n v="454"/>
    <n v="10.67"/>
    <s v=" Km/L"/>
    <n v="170336"/>
    <n v="42.54"/>
    <n v="4.6900000000000004"/>
    <n v="199.51"/>
    <s v="202604252302"/>
    <s v="EXT - KSE LOCAÇOES"/>
    <s v="Planejamento Operaci"/>
    <s v="KSE LOCAÇOES"/>
    <m/>
    <d v="2026-04-25T00:00:00"/>
    <x v="0"/>
    <x v="1"/>
    <x v="12"/>
  </r>
  <r>
    <s v="TUG2C45"/>
    <s v="60645800106437770"/>
    <s v="26/04/2026 02:48:38"/>
    <s v="11505"/>
    <s v="JOABSON MYCVAEL DA SILVA"/>
    <x v="54"/>
    <s v="Utilitário"/>
    <s v="SAVEIRO"/>
    <s v="FIAT"/>
    <s v="13335016"/>
    <s v="POSTO TREVO"/>
    <s v="RIO VERDE"/>
    <s v="GO"/>
    <s v="ETANOL COMUM"/>
    <n v="399"/>
    <n v="9.18"/>
    <s v=" Km/L"/>
    <n v="165324"/>
    <n v="43.46"/>
    <n v="4.8899999999999997"/>
    <n v="212.53"/>
    <s v="260410080"/>
    <s v="EXT - KSE LOCAÇOES"/>
    <s v="Planejamento Operaci"/>
    <s v="KSE LOCAÇOES"/>
    <m/>
    <d v="2026-04-26T00:00:00"/>
    <x v="0"/>
    <x v="1"/>
    <x v="12"/>
  </r>
  <r>
    <s v="TTR3A31"/>
    <s v="60645800106472404"/>
    <s v="26/04/2026 03:18:50"/>
    <s v="01836"/>
    <s v="DANILLO ROSA CARDOSO"/>
    <x v="53"/>
    <s v="Caminhonete"/>
    <s v="SAVEIRO CS RB MF"/>
    <s v="VW"/>
    <s v="46209914"/>
    <s v="DECIO RIO VERDE"/>
    <s v="RIO VERDE"/>
    <s v="GO"/>
    <s v="ETANOL COMUM"/>
    <n v="391"/>
    <n v="8.92"/>
    <s v=" Km/L"/>
    <n v="158127"/>
    <n v="43.84"/>
    <n v="4.79"/>
    <n v="209.99"/>
    <s v="202604260317"/>
    <s v="EXT - KSE LOCAÇOES"/>
    <s v="Planejamento Operaci"/>
    <s v="KSE LOCAÇOES"/>
    <m/>
    <d v="2026-04-26T00:00:00"/>
    <x v="0"/>
    <x v="1"/>
    <x v="12"/>
  </r>
  <r>
    <s v="TTS4A16"/>
    <s v="60645800108788589"/>
    <s v="26/04/2026 03:38:21"/>
    <s v="70552"/>
    <s v="ARMANDO DA SILVA OLIVIEIRA NETO"/>
    <x v="32"/>
    <s v="Caminhonete"/>
    <s v="Caminhonete S10"/>
    <s v="CHEVROLET"/>
    <s v="81889412"/>
    <s v="POSTO ZERO UM"/>
    <s v="RIO VERDE"/>
    <s v="GO"/>
    <s v="DIESEL S-10"/>
    <n v="487"/>
    <n v="11.15"/>
    <s v=" Km/L"/>
    <n v="85499"/>
    <n v="43.67"/>
    <n v="7.0910000000000002"/>
    <n v="309.66000000000003"/>
    <s v="1"/>
    <s v="Planejamento Operaci"/>
    <s v="Planejamento Operaci"/>
    <s v="INSPECAO"/>
    <m/>
    <d v="2026-04-26T00:00:00"/>
    <x v="0"/>
    <x v="1"/>
    <x v="12"/>
  </r>
  <r>
    <s v="TTV4H65"/>
    <s v="60645800107557973"/>
    <s v="26/04/2026 04:43:37"/>
    <s v="74646"/>
    <s v="JUNIOR ALVES DOS SANTOS"/>
    <x v="65"/>
    <s v="Caminhonete"/>
    <s v="SAVEIRO CD RB MF"/>
    <s v="VOLKSWAGEN"/>
    <s v="07674909"/>
    <s v="AUTO POSTO INDIARA"/>
    <s v="INDIARA"/>
    <s v="GO"/>
    <s v="ETANOL COMUM"/>
    <n v="450"/>
    <n v="12.06"/>
    <s v=" Km/L"/>
    <n v="66351"/>
    <n v="37.32"/>
    <n v="4.6900000000000004"/>
    <n v="175.03"/>
    <s v="14028"/>
    <s v="EXT - KSE LOCAÇOES"/>
    <s v="Planejamento Operaci"/>
    <s v="KSE LOCAÇOES"/>
    <m/>
    <d v="2026-04-26T00:00:00"/>
    <x v="0"/>
    <x v="1"/>
    <x v="12"/>
  </r>
  <r>
    <s v="TUQ2H91"/>
    <s v="60645800107558597"/>
    <s v="26/04/2026 05:11:10"/>
    <s v="03095"/>
    <s v="MICHELL ALMEIDA SANTANA"/>
    <x v="66"/>
    <s v="Caminhonete"/>
    <s v="SAVEIRO CD RB MF"/>
    <s v="VOLKSWAGEN"/>
    <s v="53081700"/>
    <s v="POSTO Z   Z SANTA MA"/>
    <s v="GUAPO"/>
    <s v="GO"/>
    <s v="ETANOL COMUM"/>
    <n v="424"/>
    <n v="10.29"/>
    <s v=" Km/L"/>
    <n v="46559"/>
    <n v="41.22"/>
    <n v="3.99"/>
    <n v="164.47"/>
    <s v="0"/>
    <s v="EXT - KSE LOCAÇOES"/>
    <s v="Planejamento Operaci"/>
    <s v="KSE LOCAÇOES"/>
    <m/>
    <d v="2026-04-26T00:00:00"/>
    <x v="0"/>
    <x v="1"/>
    <x v="12"/>
  </r>
  <r>
    <s v="TTP5B47"/>
    <s v="60645800106472110"/>
    <s v="26/04/2026 05:58:22"/>
    <s v="99531"/>
    <s v="RODRIGO RODRIGUES BARROS"/>
    <x v="40"/>
    <s v="Caminhonete"/>
    <s v="SAVEIRO CS RB MF"/>
    <s v="VW"/>
    <s v="75331801"/>
    <s v="DECIO CEZARINA"/>
    <s v="CEZARINA"/>
    <s v="GO"/>
    <s v="ETANOL COMUM"/>
    <n v="301"/>
    <n v="11.4"/>
    <s v=" Km/L"/>
    <n v="170637"/>
    <n v="26.4"/>
    <n v="4.6900000000000004"/>
    <n v="123.82"/>
    <s v="202604260557"/>
    <s v="EXT - KSE LOCAÇOES"/>
    <s v="Planejamento Operaci"/>
    <s v="KSE LOCAÇOES"/>
    <m/>
    <d v="2026-04-26T00:00:00"/>
    <x v="0"/>
    <x v="1"/>
    <x v="12"/>
  </r>
  <r>
    <s v="TTT2H95"/>
    <s v="60645800106472477"/>
    <s v="26/04/2026 06:26:17"/>
    <s v="83047"/>
    <s v="WESLEY ROCHA FARIAS"/>
    <x v="63"/>
    <s v="Caminhonete"/>
    <s v="SAVEIRO CS RB MF"/>
    <s v="VW"/>
    <s v="45308900"/>
    <s v="POSTO LUPATINI"/>
    <s v="SANTO ANTONIO DA BARRA"/>
    <s v="GO"/>
    <s v="ETANOL COMUM"/>
    <n v="394"/>
    <n v="10.93"/>
    <s v=" Km/L"/>
    <n v="152608"/>
    <n v="36.06"/>
    <n v="4.8899999999999997"/>
    <n v="176.33"/>
    <s v="1"/>
    <s v="EXT - KSE LOCAÇOES"/>
    <s v="Planejamento Operaci"/>
    <s v="KSE LOCAÇOES"/>
    <m/>
    <d v="2026-04-26T00:00:00"/>
    <x v="0"/>
    <x v="1"/>
    <x v="12"/>
  </r>
  <r>
    <s v="SQZ2J86"/>
    <s v="60645800109686555"/>
    <s v="26/04/2026 06:39:02"/>
    <s v="03398"/>
    <s v="JOSIMAR VENANCIO SANTOS SILVA"/>
    <x v="72"/>
    <s v="Caminhonete"/>
    <s v="SAVEIRO"/>
    <s v="VOLKSWAGEN"/>
    <s v="75331003"/>
    <s v="SUPERVIA LAGOA"/>
    <s v="RIO VERDE"/>
    <s v="GO"/>
    <s v="ETANOL COMUM"/>
    <n v="375"/>
    <n v="9.7899999999999991"/>
    <s v=" Km/L"/>
    <n v="184478"/>
    <n v="38.29"/>
    <n v="4.6900000000000004"/>
    <n v="179.58"/>
    <s v="1"/>
    <s v="EXT - KSE LOCAÇOES"/>
    <s v="Planejamento Operaci"/>
    <s v="INSPECAO"/>
    <m/>
    <d v="2026-04-26T00:00:00"/>
    <x v="0"/>
    <x v="1"/>
    <x v="12"/>
  </r>
  <r>
    <s v="TFF6I82"/>
    <s v="60645800105143800"/>
    <s v="26/04/2026 08:14:01"/>
    <s v="11093"/>
    <s v="MARCELO PAIXÃO FILHO"/>
    <x v="62"/>
    <s v="Automóvel"/>
    <s v="ARGO"/>
    <s v="FIAT"/>
    <s v="12667600"/>
    <s v="Z Z SAO JOSE"/>
    <s v="GOIANIA"/>
    <s v="GO"/>
    <s v="ETANOL COMUM"/>
    <n v="264"/>
    <n v="7.77"/>
    <s v=" Km/L"/>
    <n v="37122"/>
    <n v="33.99"/>
    <n v="5.24"/>
    <n v="178.11"/>
    <s v="0"/>
    <s v="Planejamento Operaci"/>
    <s v="Planejamento Operaci"/>
    <s v="Operacional"/>
    <m/>
    <d v="2026-04-26T00:00:00"/>
    <x v="0"/>
    <x v="1"/>
    <x v="2"/>
  </r>
  <r>
    <s v="QSW6J59"/>
    <s v="60645800106460000"/>
    <s v="26/04/2026 09:44:45"/>
    <s v="02763"/>
    <s v="JENIVALDO JESUS MATOS"/>
    <x v="28"/>
    <s v="EQUIPAMENTOS"/>
    <s v="CAMINHÃO PIPA"/>
    <s v="OUTROS"/>
    <s v="75331003"/>
    <s v="SUPERVIA LAGOA"/>
    <s v="RIO VERDE"/>
    <s v="GO"/>
    <s v="DIESEL S-10"/>
    <n v="322"/>
    <n v="4.07"/>
    <s v=" Km/L"/>
    <n v="31989"/>
    <n v="79.209999999999994"/>
    <n v="6.84"/>
    <n v="541.79999999999995"/>
    <s v="1"/>
    <s v="EXT - LUCCA JR"/>
    <s v="Planejamento Operaci"/>
    <s v="LUCCA JR"/>
    <m/>
    <d v="2026-04-26T00:00:00"/>
    <x v="0"/>
    <x v="1"/>
    <x v="11"/>
  </r>
  <r>
    <s v="QSW6J59"/>
    <m/>
    <s v="26/04/2026 09:44:45"/>
    <m/>
    <m/>
    <x v="28"/>
    <m/>
    <m/>
    <m/>
    <m/>
    <s v="SUPERVIA LAGOA"/>
    <m/>
    <m/>
    <s v="ARLA-32"/>
    <s v="-"/>
    <s v="-"/>
    <s v=" Km/L"/>
    <s v="-"/>
    <n v="28.16"/>
    <m/>
    <n v="84.21"/>
    <m/>
    <m/>
    <m/>
    <m/>
    <m/>
    <d v="2026-04-26T00:00:00"/>
    <x v="0"/>
    <x v="1"/>
    <x v="11"/>
  </r>
  <r>
    <s v="TGF2J32"/>
    <s v="60645800105143827"/>
    <s v="26/04/2026 11:39:38"/>
    <s v="29136"/>
    <s v="CLEITON INACIO DE MOURA"/>
    <x v="16"/>
    <s v="Automóvel"/>
    <s v="ARGO"/>
    <s v="FIAT"/>
    <s v="92929509"/>
    <s v="POSTO DA BASE"/>
    <s v="SENADOR CANEDO"/>
    <s v="GO"/>
    <s v="ETANOL COMUM"/>
    <n v="345"/>
    <n v="9.33"/>
    <s v=" Km/L"/>
    <n v="20434"/>
    <n v="36.97"/>
    <n v="5.25"/>
    <n v="194.09"/>
    <s v="115550"/>
    <s v="Planejamento Operaci"/>
    <s v="Planejamento Operaci"/>
    <s v="Operacional"/>
    <m/>
    <d v="2026-04-26T00:00:00"/>
    <x v="0"/>
    <x v="1"/>
    <x v="5"/>
  </r>
  <r>
    <s v="TTV4H65"/>
    <s v="60645800107557973"/>
    <s v="26/04/2026 12:00:53"/>
    <s v="52982"/>
    <s v="ROBERTO ANTONIO DE MELO"/>
    <x v="65"/>
    <s v="Caminhonete"/>
    <s v="SAVEIRO CD RB MF"/>
    <s v="VOLKSWAGEN"/>
    <s v="41826312"/>
    <s v="AUTO POSTO JACARE"/>
    <s v="ACREUNA"/>
    <s v="GO"/>
    <s v="ETANOL COMUM"/>
    <n v="441"/>
    <n v="9.4600000000000009"/>
    <s v=" Km/L"/>
    <n v="66792"/>
    <n v="46.63"/>
    <n v="4.6500000000000004"/>
    <n v="216.85"/>
    <s v="260443234"/>
    <s v="EXT - KSE LOCAÇOES"/>
    <s v="Planejamento Operaci"/>
    <s v="KSE LOCAÇOES"/>
    <m/>
    <d v="2026-04-26T00:00:00"/>
    <x v="0"/>
    <x v="1"/>
    <x v="12"/>
  </r>
  <r>
    <s v="TKC7D89"/>
    <s v="60645800106185260"/>
    <s v="26/04/2026 12:21:07"/>
    <s v="86287"/>
    <s v="SIDNEY GOMES SOUTO"/>
    <x v="39"/>
    <s v="Caminhão"/>
    <s v="FH 540 6X4R"/>
    <s v="VOLVO"/>
    <s v="75331801"/>
    <s v="DECIO CEZARINA"/>
    <s v="CEZARINA"/>
    <s v="GO"/>
    <s v="DIESEL S-10"/>
    <n v="1333"/>
    <n v="2.66"/>
    <s v=" Km/L"/>
    <n v="37153"/>
    <n v="501.61"/>
    <n v="7.49"/>
    <n v="3757.06"/>
    <s v="202604261220"/>
    <s v="EXT - LUCCA JR"/>
    <s v="Planejamento Operaci"/>
    <s v="LUCCA JR"/>
    <m/>
    <d v="2026-04-26T00:00:00"/>
    <x v="0"/>
    <x v="1"/>
    <x v="11"/>
  </r>
  <r>
    <s v="TKC7D89"/>
    <m/>
    <s v="26/04/2026 12:22:50"/>
    <m/>
    <m/>
    <x v="39"/>
    <m/>
    <m/>
    <m/>
    <m/>
    <s v="DECIO CEZARINA"/>
    <m/>
    <m/>
    <s v="ARLA-32"/>
    <s v="-"/>
    <s v="-"/>
    <s v=" Km/L"/>
    <s v="-"/>
    <n v="52"/>
    <m/>
    <n v="197.08"/>
    <m/>
    <m/>
    <m/>
    <m/>
    <m/>
    <d v="2026-04-26T00:00:00"/>
    <x v="0"/>
    <x v="1"/>
    <x v="11"/>
  </r>
  <r>
    <s v="TTR3A31"/>
    <s v="60645800106472404"/>
    <s v="26/04/2026 12:23:19"/>
    <s v="80560"/>
    <s v="EDMAR PEREIRA COSTA"/>
    <x v="53"/>
    <s v="Caminhonete"/>
    <s v="SAVEIRO CS RB MF"/>
    <s v="VW"/>
    <s v="46209914"/>
    <s v="DECIO RIO VERDE"/>
    <s v="RIO VERDE"/>
    <s v="GO"/>
    <s v="ETANOL COMUM"/>
    <n v="376"/>
    <n v="9.08"/>
    <s v=" Km/L"/>
    <n v="158503"/>
    <n v="41.42"/>
    <n v="4.79"/>
    <n v="198.4"/>
    <s v="202604261222"/>
    <s v="EXT - KSE LOCAÇOES"/>
    <s v="Planejamento Operaci"/>
    <s v="KSE LOCAÇOES"/>
    <m/>
    <d v="2026-04-26T00:00:00"/>
    <x v="0"/>
    <x v="1"/>
    <x v="12"/>
  </r>
  <r>
    <s v="TFI3B19"/>
    <s v="60645800105926941"/>
    <s v="26/04/2026 12:48:26"/>
    <s v="70214"/>
    <s v="IGOR LEMES FERNANDES"/>
    <x v="4"/>
    <s v="Automóvel"/>
    <s v="ARGO"/>
    <s v="FIAT"/>
    <s v="45307105"/>
    <s v="POSTO GIRASSOL"/>
    <s v="ITUMBIARA"/>
    <s v="GO"/>
    <s v="ETANOL COMUM"/>
    <n v="413"/>
    <n v="10.07"/>
    <s v=" Km/L"/>
    <n v="105730"/>
    <n v="41"/>
    <n v="4.6900000000000004"/>
    <n v="192.29"/>
    <s v="260446"/>
    <s v="Planejamento Operaci"/>
    <s v="Planejamento Operaci"/>
    <s v="Operacional"/>
    <m/>
    <d v="2026-04-26T00:00:00"/>
    <x v="0"/>
    <x v="1"/>
    <x v="0"/>
  </r>
  <r>
    <s v="TTY2C25"/>
    <s v="60645800106472430"/>
    <s v="26/04/2026 13:45:28"/>
    <s v="59829"/>
    <s v="AGDA GOMES DA SILVA RODRIGUES"/>
    <x v="38"/>
    <s v="Caminhonete"/>
    <s v="SAVEIRO CS RB MF"/>
    <s v="VW"/>
    <s v="46286315"/>
    <s v="POSTO CENTRAL"/>
    <s v="BOM JESUS"/>
    <s v="GO"/>
    <s v="ETANOL COMUM"/>
    <n v="804"/>
    <n v="18.829999999999998"/>
    <s v=" Km/L"/>
    <n v="149855"/>
    <n v="42.69"/>
    <n v="4.99"/>
    <n v="213.02"/>
    <s v="0"/>
    <s v="EXT - KSE LOCAÇOES"/>
    <s v="Planejamento Operaci"/>
    <s v="KSE LOCAÇOES"/>
    <m/>
    <d v="2026-04-26T00:00:00"/>
    <x v="0"/>
    <x v="1"/>
    <x v="12"/>
  </r>
  <r>
    <s v="TUG2C45"/>
    <s v="60645800106437770"/>
    <s v="26/04/2026 14:15:11"/>
    <s v="03782"/>
    <s v="ELVIS MESSIAS FERNANDES"/>
    <x v="54"/>
    <s v="Utilitário"/>
    <s v="SAVEIRO"/>
    <s v="FIAT"/>
    <s v="13335016"/>
    <s v="POSTO TREVO"/>
    <s v="RIO VERDE"/>
    <s v="GO"/>
    <s v="ETANOL COMUM"/>
    <n v="373"/>
    <n v="8.92"/>
    <s v=" Km/L"/>
    <n v="165697"/>
    <n v="41.81"/>
    <n v="4.8899999999999997"/>
    <n v="204.45"/>
    <s v="260451266"/>
    <s v="EXT - KSE LOCAÇOES"/>
    <s v="Planejamento Operaci"/>
    <s v="KSE LOCAÇOES"/>
    <m/>
    <d v="2026-04-26T00:00:00"/>
    <x v="0"/>
    <x v="1"/>
    <x v="12"/>
  </r>
  <r>
    <s v="SQZ2J86"/>
    <s v="60645800109686555"/>
    <s v="26/04/2026 14:50:44"/>
    <s v="00047"/>
    <s v="KARLA THAISE SILVA CARVALHO"/>
    <x v="72"/>
    <s v="Caminhonete"/>
    <s v="SAVEIRO"/>
    <s v="VOLKSWAGEN"/>
    <s v="75331003"/>
    <s v="SUPERVIA LAGOA"/>
    <s v="RIO VERDE"/>
    <s v="GO"/>
    <s v="ETANOL COMUM"/>
    <n v="254"/>
    <n v="6.67"/>
    <s v=" Km/L"/>
    <n v="184732"/>
    <n v="38.1"/>
    <n v="4.6900000000000004"/>
    <n v="178.69"/>
    <s v="1"/>
    <s v="EXT - KSE LOCAÇOES"/>
    <s v="Planejamento Operaci"/>
    <s v="INSPECAO"/>
    <m/>
    <d v="2026-04-26T00:00:00"/>
    <x v="0"/>
    <x v="1"/>
    <x v="12"/>
  </r>
  <r>
    <s v="TUQ2H91"/>
    <s v="60645800107558597"/>
    <s v="26/04/2026 15:09:37"/>
    <s v="93910"/>
    <s v="DIVINO AVELINO DOS SANTOS"/>
    <x v="66"/>
    <s v="Caminhonete"/>
    <s v="SAVEIRO CD RB MF"/>
    <s v="VOLKSWAGEN"/>
    <s v="87183400"/>
    <s v="MARAJO GUAPO"/>
    <s v="GUAPO"/>
    <s v="GO"/>
    <s v="ETANOL COMUM"/>
    <n v="439"/>
    <n v="10.07"/>
    <s v=" Km/L"/>
    <n v="46998"/>
    <n v="43.59"/>
    <n v="4.29"/>
    <n v="187"/>
    <s v="0"/>
    <s v="EXT - KSE LOCAÇOES"/>
    <s v="Planejamento Operaci"/>
    <s v="KSE LOCAÇOES"/>
    <m/>
    <d v="2026-04-26T00:00:00"/>
    <x v="0"/>
    <x v="1"/>
    <x v="12"/>
  </r>
  <r>
    <s v="TTP5B47"/>
    <s v="60645800106472110"/>
    <s v="26/04/2026 15:38:45"/>
    <s v="70129"/>
    <s v="DIONILSON DE SOUZA SANTOS"/>
    <x v="40"/>
    <s v="Caminhonete"/>
    <s v="SAVEIRO CS RB MF"/>
    <s v="VW"/>
    <s v="07674909"/>
    <s v="AUTO POSTO INDIARA"/>
    <s v="INDIARA"/>
    <s v="GO"/>
    <s v="ETANOL COMUM"/>
    <n v="477"/>
    <n v="10.06"/>
    <s v=" Km/L"/>
    <n v="171114"/>
    <n v="47.43"/>
    <n v="4.6900000000000004"/>
    <n v="222.45"/>
    <s v="14031"/>
    <s v="EXT - KSE LOCAÇOES"/>
    <s v="Planejamento Operaci"/>
    <s v="KSE LOCAÇOES"/>
    <m/>
    <d v="2026-04-26T00:00:00"/>
    <x v="0"/>
    <x v="1"/>
    <x v="12"/>
  </r>
  <r>
    <s v="TFV8C74"/>
    <s v="60645800106437299"/>
    <s v="26/04/2026 16:32:31"/>
    <s v="02584"/>
    <s v="TATIANE PENA GOMES"/>
    <x v="34"/>
    <s v="Automóvel"/>
    <s v="AMBULANCIA"/>
    <s v="VOLKSWAGEN"/>
    <s v="75331801"/>
    <s v="DECIO CEZARINA"/>
    <s v="CEZARINA"/>
    <s v="GO"/>
    <s v="DIESEL S-10"/>
    <n v="177"/>
    <n v="5.03"/>
    <s v=" Km/L"/>
    <n v="19205"/>
    <n v="35.22"/>
    <n v="7.49"/>
    <n v="263.8"/>
    <s v="202604261632"/>
    <s v="Planejamento Operaci"/>
    <s v="Planejamento Operaci"/>
    <s v="RESGATE"/>
    <m/>
    <d v="2026-04-26T00:00:00"/>
    <x v="0"/>
    <x v="1"/>
    <x v="13"/>
  </r>
  <r>
    <s v="TIV6G27"/>
    <s v="60645800106184069"/>
    <s v="26/04/2026 16:39:27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487"/>
    <n v="6.37"/>
    <s v=" Km/L"/>
    <n v="49090"/>
    <n v="76.400000000000006"/>
    <n v="6.99"/>
    <n v="534.04999999999995"/>
    <s v="260459943"/>
    <s v="EXT - LUCCA JR"/>
    <s v="Planejamento Operaci"/>
    <s v="LUCCA JR"/>
    <m/>
    <d v="2026-04-26T00:00:00"/>
    <x v="0"/>
    <x v="1"/>
    <x v="11"/>
  </r>
  <r>
    <s v="TUW2D74"/>
    <s v="60645800105124310"/>
    <s v="26/04/2026 16:39:35"/>
    <s v="03339"/>
    <s v="MAYARA MARTINS DA SILVA SOUZA"/>
    <x v="35"/>
    <s v="Automóvel"/>
    <s v="CHEVROLET/S10 LS DD4"/>
    <s v="CHEVROLET"/>
    <s v="45307105"/>
    <s v="POSTO GIRASSOL"/>
    <s v="ITUMBIARA"/>
    <s v="GO"/>
    <s v="DIESEL S-10"/>
    <n v="909"/>
    <n v="14.16"/>
    <s v=" Km/L"/>
    <n v="150155"/>
    <n v="64.209999999999994"/>
    <n v="7.59"/>
    <n v="487.35"/>
    <s v="260459"/>
    <s v="Planejamento Operaci"/>
    <s v="Planejamento Operaci"/>
    <s v="Operacional"/>
    <m/>
    <d v="2026-04-26T00:00:00"/>
    <x v="0"/>
    <x v="1"/>
    <x v="12"/>
  </r>
  <r>
    <s v="TTT2H95"/>
    <s v="60645800106472477"/>
    <s v="26/04/2026 16:47:12"/>
    <s v="46440"/>
    <s v="PAULO SOUSA DIAS"/>
    <x v="63"/>
    <s v="Caminhonete"/>
    <s v="SAVEIRO CS RB MF"/>
    <s v="VW"/>
    <s v="45308900"/>
    <s v="POSTO LUPATINI"/>
    <s v="SANTO ANTONIO DA BARRA"/>
    <s v="GO"/>
    <s v="ETANOL COMUM"/>
    <n v="398"/>
    <n v="9.93"/>
    <s v=" Km/L"/>
    <n v="153006"/>
    <n v="40.090000000000003"/>
    <n v="4.8899999999999997"/>
    <n v="196.04"/>
    <s v="0"/>
    <s v="EXT - KSE LOCAÇOES"/>
    <s v="Planejamento Operaci"/>
    <s v="KSE LOCAÇOES"/>
    <m/>
    <d v="2026-04-26T00:00:00"/>
    <x v="0"/>
    <x v="1"/>
    <x v="12"/>
  </r>
  <r>
    <s v="TJP1H27"/>
    <s v="60645800106439607"/>
    <s v="26/04/2026 17:53:17"/>
    <s v="01765"/>
    <s v="ELIAS JANUARIO DIMAS"/>
    <x v="58"/>
    <s v="EQUIPAMENTOS"/>
    <s v="GUINCHO LEVE"/>
    <s v="EQUIPAMENTO"/>
    <s v="87183400"/>
    <s v="MARAJO GUAPO"/>
    <s v="GUAPO"/>
    <s v="GO"/>
    <s v="DIESEL S-10"/>
    <n v="556"/>
    <n v="5.91"/>
    <s v=" Km/L"/>
    <n v="28019"/>
    <n v="94"/>
    <n v="7.29"/>
    <n v="685.26"/>
    <s v="0"/>
    <s v="EXT - LUCCA JR"/>
    <s v="Planejamento Operaci"/>
    <s v="LUCCA JR"/>
    <m/>
    <d v="2026-04-26T00:00:00"/>
    <x v="0"/>
    <x v="1"/>
    <x v="11"/>
  </r>
  <r>
    <s v="TGK2G46"/>
    <s v="60645800106956305"/>
    <s v="26/04/2026 18:32:19"/>
    <s v="48710"/>
    <s v="GUSTAVO DA SILVA"/>
    <x v="59"/>
    <s v="Utilitário"/>
    <s v="FIORINO"/>
    <s v="FIAT"/>
    <s v="75331003"/>
    <s v="SUPERVIA LAGOA"/>
    <s v="RIO VERDE"/>
    <s v="GO"/>
    <s v="ETANOL COMUM"/>
    <n v="415"/>
    <n v="9.5399999999999991"/>
    <s v=" Km/L"/>
    <n v="26604"/>
    <n v="43.52"/>
    <n v="4.6900000000000004"/>
    <n v="204.11"/>
    <s v="0"/>
    <s v="Planejamento Operaci"/>
    <s v="Planejamento Operaci"/>
    <s v="Operacional"/>
    <m/>
    <d v="2026-04-26T00:00:00"/>
    <x v="0"/>
    <x v="1"/>
    <x v="5"/>
  </r>
  <r>
    <s v="TFF6I82"/>
    <s v="60645800105143800"/>
    <s v="26/04/2026 20:26:49"/>
    <s v="11093"/>
    <s v="MARCELO PAIXÃO FILHO"/>
    <x v="62"/>
    <s v="Automóvel"/>
    <s v="ARGO"/>
    <s v="FIAT"/>
    <s v="12667600"/>
    <s v="Z Z SAO JOSE"/>
    <s v="GOIANIA"/>
    <s v="GO"/>
    <s v="ETANOL COMUM"/>
    <n v="487"/>
    <n v="12.92"/>
    <s v=" Km/L"/>
    <n v="37609"/>
    <n v="37.700000000000003"/>
    <n v="5.74"/>
    <n v="216.39"/>
    <s v="0"/>
    <s v="Planejamento Operaci"/>
    <s v="Planejamento Operaci"/>
    <s v="Operacional"/>
    <m/>
    <d v="2026-04-26T00:00:00"/>
    <x v="0"/>
    <x v="1"/>
    <x v="2"/>
  </r>
  <r>
    <s v="TTS4A16"/>
    <s v="60645800108788589"/>
    <s v="26/04/2026 20:31:08"/>
    <s v="70552"/>
    <s v="ARMANDO DA SILVA OLIVIEIRA NETO"/>
    <x v="32"/>
    <s v="Caminhonete"/>
    <s v="Caminhonete S10"/>
    <s v="CHEVROLET"/>
    <s v="69494411"/>
    <s v="REDE MARAJO RIO VERD"/>
    <s v="RIO VERDE"/>
    <s v="GO"/>
    <s v="DIESEL S-10"/>
    <n v="686"/>
    <n v="12.36"/>
    <s v=" Km/L"/>
    <n v="86185"/>
    <n v="55.52"/>
    <n v="6.94"/>
    <n v="385.3"/>
    <s v="1"/>
    <s v="Planejamento Operaci"/>
    <s v="Planejamento Operaci"/>
    <s v="INSPECAO"/>
    <m/>
    <d v="2026-04-26T00:00:00"/>
    <x v="0"/>
    <x v="1"/>
    <x v="12"/>
  </r>
  <r>
    <s v="TFW3J34"/>
    <s v="60645800106437440"/>
    <s v="26/04/2026 20:35:27"/>
    <s v="14914"/>
    <s v="OBERDAN PEREIRA DE AZEVEDO"/>
    <x v="49"/>
    <s v="EQUIPAMENTOS"/>
    <s v="AMBULANCIA"/>
    <s v="OUTROS"/>
    <s v="46286315"/>
    <s v="POSTO CENTRAL"/>
    <s v="BOM JESUS"/>
    <s v="GO"/>
    <s v="DIESEL S-10"/>
    <n v="305"/>
    <n v="6.06"/>
    <s v=" Km/L"/>
    <n v="18729"/>
    <n v="50.33"/>
    <n v="7.99"/>
    <n v="402.14"/>
    <s v="0"/>
    <s v="Planejamento Operaci"/>
    <s v="Planejamento Operaci"/>
    <s v="Operacional"/>
    <m/>
    <d v="2026-04-26T00:00:00"/>
    <x v="0"/>
    <x v="1"/>
    <x v="13"/>
  </r>
  <r>
    <s v="TTV4H65"/>
    <s v="60645800107557973"/>
    <s v="26/04/2026 20:50:53"/>
    <s v="74646"/>
    <s v="JUNIOR ALVES DOS SANTOS"/>
    <x v="65"/>
    <s v="Caminhonete"/>
    <s v="SAVEIRO CD RB MF"/>
    <s v="VOLKSWAGEN"/>
    <s v="41826312"/>
    <s v="AUTO POSTO JACARE"/>
    <s v="ACREUNA"/>
    <s v="GO"/>
    <s v="ETANOL COMUM"/>
    <n v="406"/>
    <n v="8.68"/>
    <s v=" Km/L"/>
    <n v="67198"/>
    <n v="46.8"/>
    <n v="4.6509999999999998"/>
    <n v="217.65"/>
    <s v="260475037"/>
    <s v="EXT - KSE LOCAÇOES"/>
    <s v="Planejamento Operaci"/>
    <s v="KSE LOCAÇOES"/>
    <m/>
    <d v="2026-04-26T00:00:00"/>
    <x v="0"/>
    <x v="1"/>
    <x v="12"/>
  </r>
  <r>
    <s v="QSW6J59"/>
    <s v="60645800106460000"/>
    <s v="26/04/2026 21:31:58"/>
    <s v="88245"/>
    <s v="VALCREMAR GOMES DE SOUZA"/>
    <x v="28"/>
    <s v="EQUIPAMENTOS"/>
    <s v="CAMINHÃO PIPA"/>
    <s v="OUTROS"/>
    <s v="07674909"/>
    <s v="AUTO POSTO INDIARA"/>
    <s v="INDIARA"/>
    <s v="GO"/>
    <s v="DIESEL S-10"/>
    <n v="388"/>
    <n v="4.6500000000000004"/>
    <s v=" Km/L"/>
    <n v="32377"/>
    <n v="83.47"/>
    <n v="6.89"/>
    <n v="575.11"/>
    <s v="14039"/>
    <s v="EXT - LUCCA JR"/>
    <s v="Planejamento Operaci"/>
    <s v="LUCCA JR"/>
    <m/>
    <d v="2026-04-26T00:00:00"/>
    <x v="0"/>
    <x v="1"/>
    <x v="11"/>
  </r>
  <r>
    <s v="TTY2C25"/>
    <s v="60645800106472430"/>
    <s v="26/04/2026 22:49:10"/>
    <s v="48867"/>
    <s v="THAIS NADIA FERREIRA DOS SANTOS MARTINS"/>
    <x v="38"/>
    <s v="Caminhonete"/>
    <s v="SAVEIRO CS RB MF"/>
    <s v="VW"/>
    <s v="34251011"/>
    <s v="DECIO ARAPORA"/>
    <s v="ARAPORA"/>
    <s v="MG"/>
    <s v="ETANOL COMUM"/>
    <n v="381"/>
    <n v="10.11"/>
    <s v=" Km/L"/>
    <n v="150236"/>
    <n v="37.67"/>
    <n v="4.6900000000000004"/>
    <n v="176.67"/>
    <s v="202604262247"/>
    <s v="EXT - KSE LOCAÇOES"/>
    <s v="Planejamento Operaci"/>
    <s v="KSE LOCAÇOES"/>
    <m/>
    <d v="2026-04-26T00:00:00"/>
    <x v="0"/>
    <x v="1"/>
    <x v="12"/>
  </r>
  <r>
    <s v="TTR3A31"/>
    <s v="60645800106472404"/>
    <s v="26/04/2026 22:51:36"/>
    <s v="01836"/>
    <s v="DANILLO ROSA CARDOSO"/>
    <x v="53"/>
    <s v="Caminhonete"/>
    <s v="SAVEIRO CS RB MF"/>
    <s v="VW"/>
    <s v="46209914"/>
    <s v="DECIO RIO VERDE"/>
    <s v="RIO VERDE"/>
    <s v="GO"/>
    <s v="ETANOL COMUM"/>
    <n v="456"/>
    <n v="9.81"/>
    <s v=" Km/L"/>
    <n v="158959"/>
    <n v="46.5"/>
    <n v="4.79"/>
    <n v="222.74"/>
    <s v="202604262250"/>
    <s v="EXT - KSE LOCAÇOES"/>
    <s v="Planejamento Operaci"/>
    <s v="KSE LOCAÇOES"/>
    <m/>
    <d v="2026-04-26T00:00:00"/>
    <x v="0"/>
    <x v="1"/>
    <x v="12"/>
  </r>
  <r>
    <s v="TFI3B19"/>
    <s v="60645800105926941"/>
    <s v="26/04/2026 22:55:46"/>
    <s v="03102"/>
    <s v="EDES GONÇALVES DA SILVA"/>
    <x v="4"/>
    <s v="Automóvel"/>
    <s v="ARGO"/>
    <s v="FIAT"/>
    <s v="13308211"/>
    <s v="P. BANDEIRANTES"/>
    <s v="RIO VERDE"/>
    <s v="GO"/>
    <s v="ETANOL COMUM"/>
    <n v="312"/>
    <n v="11.06"/>
    <s v=" Km/L"/>
    <n v="106042"/>
    <n v="28.21"/>
    <n v="4.7919999999999998"/>
    <n v="135.16999999999999"/>
    <s v="260482298"/>
    <s v="Planejamento Operaci"/>
    <s v="Planejamento Operaci"/>
    <s v="Operacional"/>
    <m/>
    <d v="2026-04-26T00:00:00"/>
    <x v="0"/>
    <x v="1"/>
    <x v="0"/>
  </r>
  <r>
    <s v="SQZ2J86"/>
    <s v="60645800109686555"/>
    <s v="26/04/2026 23:15:52"/>
    <s v="03398"/>
    <s v="JOSIMAR VENANCIO SANTOS SILVA"/>
    <x v="72"/>
    <s v="Caminhonete"/>
    <s v="SAVEIRO"/>
    <s v="VOLKSWAGEN"/>
    <s v="75331003"/>
    <s v="SUPERVIA LAGOA"/>
    <s v="RIO VERDE"/>
    <s v="GO"/>
    <s v="ETANOL COMUM"/>
    <n v="185"/>
    <n v="6.69"/>
    <s v=" Km/L"/>
    <n v="184917"/>
    <n v="27.67"/>
    <n v="4.6900000000000004"/>
    <n v="129.77000000000001"/>
    <s v="0"/>
    <s v="EXT - KSE LOCAÇOES"/>
    <s v="Planejamento Operaci"/>
    <s v="INSPECAO"/>
    <m/>
    <d v="2026-04-26T00:00:00"/>
    <x v="0"/>
    <x v="1"/>
    <x v="12"/>
  </r>
  <r>
    <s v="TUG2C45"/>
    <s v="60645800106437770"/>
    <s v="26/04/2026 23:23:47"/>
    <s v="11505"/>
    <s v="JOABSON MYCVAEL DA SILVA"/>
    <x v="54"/>
    <s v="Utilitário"/>
    <s v="SAVEIRO"/>
    <s v="FIAT"/>
    <s v="81889412"/>
    <s v="POSTO ZERO UM"/>
    <s v="RIO VERDE"/>
    <s v="GO"/>
    <s v="ETANOL COMUM"/>
    <n v="402"/>
    <n v="9.18"/>
    <s v=" Km/L"/>
    <n v="166099"/>
    <n v="43.78"/>
    <n v="4.93"/>
    <n v="215.84"/>
    <s v="1"/>
    <s v="EXT - KSE LOCAÇOES"/>
    <s v="Planejamento Operaci"/>
    <s v="KSE LOCAÇOES"/>
    <m/>
    <d v="2026-04-26T00:00:00"/>
    <x v="0"/>
    <x v="1"/>
    <x v="12"/>
  </r>
  <r>
    <s v="TUQ2H91"/>
    <s v="60645800107558597"/>
    <s v="27/04/2026 00:55:44"/>
    <s v="03095"/>
    <s v="MICHELL ALMEIDA SANTANA"/>
    <x v="66"/>
    <s v="Caminhonete"/>
    <s v="SAVEIRO CD RB MF"/>
    <s v="VOLKSWAGEN"/>
    <s v="69442211"/>
    <s v="POSTO SUDOESTE"/>
    <s v="GUAPO"/>
    <s v="GO"/>
    <s v="ETANOL COMUM"/>
    <n v="435"/>
    <n v="10.58"/>
    <s v=" Km/L"/>
    <n v="47433"/>
    <n v="41.12"/>
    <n v="3.99"/>
    <n v="164.06"/>
    <s v="0"/>
    <s v="EXT - KSE LOCAÇOES"/>
    <s v="Planejamento Operaci"/>
    <s v="KSE LOCAÇOES"/>
    <m/>
    <d v="2026-04-27T00:00:00"/>
    <x v="0"/>
    <x v="1"/>
    <x v="12"/>
  </r>
  <r>
    <s v="TTP5B47"/>
    <s v="60645800106472110"/>
    <s v="27/04/2026 01:00:17"/>
    <s v="99531"/>
    <s v="RODRIGO RODRIGUES BARROS"/>
    <x v="40"/>
    <s v="Caminhonete"/>
    <s v="SAVEIRO CS RB MF"/>
    <s v="VW"/>
    <s v="75331801"/>
    <s v="DECIO CEZARINA"/>
    <s v="CEZARINA"/>
    <s v="GO"/>
    <s v="ETANOL COMUM"/>
    <n v="333"/>
    <n v="8.16"/>
    <s v=" Km/L"/>
    <n v="171447"/>
    <n v="40.82"/>
    <n v="4.6900000000000004"/>
    <n v="191.45"/>
    <s v="202604270059"/>
    <s v="EXT - KSE LOCAÇOES"/>
    <s v="Planejamento Operaci"/>
    <s v="KSE LOCAÇOES"/>
    <m/>
    <d v="2026-04-27T00:00:00"/>
    <x v="0"/>
    <x v="1"/>
    <x v="12"/>
  </r>
  <r>
    <s v="TTT2H95"/>
    <s v="60645800106472477"/>
    <s v="27/04/2026 05:14:41"/>
    <s v="83047"/>
    <s v="WESLEY ROCHA FARIAS"/>
    <x v="63"/>
    <s v="Caminhonete"/>
    <s v="SAVEIRO CS RB MF"/>
    <s v="VW"/>
    <s v="41826312"/>
    <s v="AUTO POSTO JACARE"/>
    <s v="ACREUNA"/>
    <s v="GO"/>
    <s v="ETANOL COMUM"/>
    <n v="450"/>
    <n v="11.17"/>
    <s v=" Km/L"/>
    <n v="153456"/>
    <n v="40.299999999999997"/>
    <n v="4.6509999999999998"/>
    <n v="187.43"/>
    <s v="270418792"/>
    <s v="EXT - KSE LOCAÇOES"/>
    <s v="Planejamento Operaci"/>
    <s v="KSE LOCAÇOES"/>
    <m/>
    <d v="2026-04-27T00:00:00"/>
    <x v="0"/>
    <x v="1"/>
    <x v="12"/>
  </r>
  <r>
    <s v="TFI3B19"/>
    <s v="60645800105926941"/>
    <s v="27/04/2026 05:30:31"/>
    <s v="03102"/>
    <s v="EDES GONÇALVES DA SILVA"/>
    <x v="4"/>
    <s v="Automóvel"/>
    <s v="ARGO"/>
    <s v="FIAT"/>
    <s v="13308211"/>
    <s v="P. BANDEIRANTES"/>
    <s v="RIO VERDE"/>
    <s v="GO"/>
    <s v="ETANOL COMUM"/>
    <n v="260"/>
    <n v="12.38"/>
    <s v=" Km/L"/>
    <n v="106302"/>
    <n v="21.01"/>
    <n v="4.7910000000000004"/>
    <n v="100.65"/>
    <s v="270419577"/>
    <s v="Planejamento Operaci"/>
    <s v="Planejamento Operaci"/>
    <s v="Operacional"/>
    <m/>
    <d v="2026-04-27T00:00:00"/>
    <x v="0"/>
    <x v="1"/>
    <x v="0"/>
  </r>
  <r>
    <s v="TTV4H65"/>
    <s v="60645800107557973"/>
    <s v="27/04/2026 06:00:28"/>
    <s v="74646"/>
    <s v="JUNIOR ALVES DOS SANTOS"/>
    <x v="65"/>
    <s v="Caminhonete"/>
    <s v="SAVEIRO CD RB MF"/>
    <s v="VOLKSWAGEN"/>
    <s v="07674909"/>
    <s v="AUTO POSTO INDIARA"/>
    <s v="INDIARA"/>
    <s v="GO"/>
    <s v="ETANOL COMUM"/>
    <n v="436"/>
    <n v="11.56"/>
    <s v=" Km/L"/>
    <n v="67634"/>
    <n v="37.72"/>
    <n v="4.6900000000000004"/>
    <n v="176.91"/>
    <s v="14041"/>
    <s v="EXT - KSE LOCAÇOES"/>
    <s v="Planejamento Operaci"/>
    <s v="KSE LOCAÇOES"/>
    <m/>
    <d v="2026-04-27T00:00:00"/>
    <x v="0"/>
    <x v="1"/>
    <x v="12"/>
  </r>
  <r>
    <s v="RCS4P30"/>
    <s v="60645800105124185"/>
    <s v="27/04/2026 06:48:43"/>
    <s v="05615"/>
    <s v="HEVERTON MAGALHAES DE MELO"/>
    <x v="19"/>
    <s v="Utilitário"/>
    <s v="ROÇADEIRAS"/>
    <s v="FIAT"/>
    <s v="41826312"/>
    <s v="AUTO POSTO JACARE"/>
    <s v="ACREUNA"/>
    <s v="GO"/>
    <s v="GASOLINA COMUM"/>
    <n v="0"/>
    <n v="0"/>
    <s v=" Km/L"/>
    <n v="0"/>
    <n v="22.35"/>
    <n v="6.66"/>
    <n v="148.86000000000001"/>
    <s v="270424508"/>
    <s v="EXT - SAO PEDRO"/>
    <s v="Planejamento Operaci"/>
    <s v="SAO PEDRO"/>
    <m/>
    <d v="2026-04-27T00:00:00"/>
    <x v="0"/>
    <x v="1"/>
    <x v="7"/>
  </r>
  <r>
    <s v="TFR8B59"/>
    <s v="60645800105143681"/>
    <s v="27/04/2026 06:59:19"/>
    <s v="92635"/>
    <s v="ADENILDO BARBOSA DUTRA"/>
    <x v="8"/>
    <s v="Automóvel"/>
    <s v="ARGO"/>
    <s v="FIAT"/>
    <s v="69479601"/>
    <s v="REDE SANTA LUZIA X"/>
    <s v="GOIANIA"/>
    <s v="GO"/>
    <s v="ETANOL COMUM"/>
    <n v="300"/>
    <n v="6.93"/>
    <s v=" Km/L"/>
    <n v="29455"/>
    <n v="43.31"/>
    <n v="5.2709999999999999"/>
    <n v="228.27"/>
    <s v="223560"/>
    <s v="Planejamento Operaci"/>
    <s v="Planejamento Operaci"/>
    <s v="Operacional"/>
    <m/>
    <d v="2026-04-27T00:00:00"/>
    <x v="0"/>
    <x v="1"/>
    <x v="5"/>
  </r>
  <r>
    <s v="CVP4C84"/>
    <s v="60645800105124363"/>
    <s v="27/04/2026 07:52:57"/>
    <s v="15467"/>
    <s v="JOAO ALVES DE ABREU"/>
    <x v="19"/>
    <s v="Caminhão"/>
    <s v="24-250"/>
    <s v="VOLKSWAGEN"/>
    <s v="69494411"/>
    <s v="REDE MARAJO RIO VERD"/>
    <s v="RIO VERDE"/>
    <s v="GO"/>
    <s v="DIESEL S-10"/>
    <n v="0"/>
    <n v="0"/>
    <s v=" Km/L"/>
    <n v="0"/>
    <n v="227.75"/>
    <n v="6.94"/>
    <n v="1580.59"/>
    <s v="1"/>
    <s v="EXT - SAO PEDRO"/>
    <s v="Planejamento Operaci"/>
    <s v="SAO PEDRO"/>
    <m/>
    <d v="2026-04-27T00:00:00"/>
    <x v="0"/>
    <x v="1"/>
    <x v="7"/>
  </r>
  <r>
    <s v="TFX7J72"/>
    <s v="60645800105836505"/>
    <s v="27/04/2026 08:09:48"/>
    <s v="03126"/>
    <s v="PEDRO PAULO SILVA SANTOS"/>
    <x v="11"/>
    <s v="Automóvel"/>
    <s v="ARGO"/>
    <s v="FIAT"/>
    <s v="81820900"/>
    <s v="AUTO POSTO KR 06"/>
    <s v="RIO VERDE"/>
    <s v="GO"/>
    <s v="ETANOL COMUM"/>
    <n v="204"/>
    <n v="8.6300000000000008"/>
    <s v=" Km/L"/>
    <n v="78613"/>
    <n v="23.63"/>
    <n v="4.891"/>
    <n v="115.58"/>
    <s v="270429330"/>
    <s v="Planejamento Operaci"/>
    <s v="Planejamento Operaci"/>
    <s v="Operacional"/>
    <m/>
    <d v="2026-04-27T00:00:00"/>
    <x v="0"/>
    <x v="1"/>
    <x v="4"/>
  </r>
  <r>
    <s v="TUQ2H91"/>
    <s v="60645800107558597"/>
    <s v="27/04/2026 08:42:39"/>
    <s v="04617"/>
    <s v="JESSICA MARIA ALVES LOPES"/>
    <x v="66"/>
    <s v="Caminhonete"/>
    <s v="SAVEIRO CD RB MF"/>
    <s v="VOLKSWAGEN"/>
    <s v="53081700"/>
    <s v="POSTO Z   Z SANTA MA"/>
    <s v="GUAPO"/>
    <s v="GO"/>
    <s v="ETANOL COMUM"/>
    <n v="378"/>
    <n v="10.62"/>
    <s v=" Km/L"/>
    <n v="47811"/>
    <n v="35.6"/>
    <n v="3.99"/>
    <n v="142.04"/>
    <s v="0"/>
    <s v="EXT - KSE LOCAÇOES"/>
    <s v="Planejamento Operaci"/>
    <s v="KSE LOCAÇOES"/>
    <m/>
    <d v="2026-04-27T00:00:00"/>
    <x v="0"/>
    <x v="1"/>
    <x v="12"/>
  </r>
  <r>
    <s v="TFE6B22"/>
    <s v="60645800105124428"/>
    <s v="27/04/2026 08:43:58"/>
    <s v="03608"/>
    <s v="WEIDER DA SILVA RODRIGUES"/>
    <x v="1"/>
    <s v="Automóvel"/>
    <s v="ARGO"/>
    <s v="FIAT"/>
    <s v="26482800"/>
    <s v="POSTO G3"/>
    <s v="PONTALINA"/>
    <s v="GO"/>
    <s v="ETANOL COMUM"/>
    <n v="307"/>
    <n v="10.47"/>
    <s v=" Km/L"/>
    <n v="58712"/>
    <n v="29.33"/>
    <n v="4.891"/>
    <n v="143.44999999999999"/>
    <s v="222"/>
    <s v="Planejamento Operaci"/>
    <s v="Planejamento Operaci"/>
    <s v="Operacional"/>
    <m/>
    <d v="2026-04-27T00:00:00"/>
    <x v="0"/>
    <x v="1"/>
    <x v="1"/>
  </r>
  <r>
    <s v="TUG2C45"/>
    <s v="60645800106437770"/>
    <s v="27/04/2026 08:57:46"/>
    <s v="02527"/>
    <s v="ALCIENE MARTINS PONTES"/>
    <x v="54"/>
    <s v="Utilitário"/>
    <s v="SAVEIRO"/>
    <s v="FIAT"/>
    <s v="88866609"/>
    <s v="AUTO POSTO HUDSON RV"/>
    <s v="RIO VERDE"/>
    <s v="GO"/>
    <s v="ETANOL COMUM"/>
    <n v="424"/>
    <n v="9.85"/>
    <s v=" Km/L"/>
    <n v="166523"/>
    <n v="43.05"/>
    <n v="4.79"/>
    <n v="206.21"/>
    <s v="270432165"/>
    <s v="EXT - KSE LOCAÇOES"/>
    <s v="Planejamento Operaci"/>
    <s v="KSE LOCAÇOES"/>
    <m/>
    <d v="2026-04-27T00:00:00"/>
    <x v="0"/>
    <x v="1"/>
    <x v="12"/>
  </r>
  <r>
    <s v="TFY6E09"/>
    <s v="60645800105143700"/>
    <s v="27/04/2026 09:07:52"/>
    <s v="04380"/>
    <s v="PAULO ROBERTO BATISTA DE MOURA JUNIOR"/>
    <x v="15"/>
    <s v="Automóvel"/>
    <s v="ARGO"/>
    <s v="FIAT"/>
    <s v="34251011"/>
    <s v="DECIO ARAPORA"/>
    <s v="ARAPORA"/>
    <s v="MG"/>
    <s v="ETANOL COMUM"/>
    <n v="412"/>
    <n v="9.93"/>
    <s v=" Km/L"/>
    <n v="49791"/>
    <n v="41.51"/>
    <n v="4.6900000000000004"/>
    <n v="194.68"/>
    <s v="202604270907"/>
    <s v="Planejamento Operaci"/>
    <s v="Planejamento Operaci"/>
    <s v="Operacional"/>
    <m/>
    <d v="2026-04-27T00:00:00"/>
    <x v="0"/>
    <x v="1"/>
    <x v="1"/>
  </r>
  <r>
    <s v="TFM4H34"/>
    <s v="60645800106437340"/>
    <s v="27/04/2026 09:11:20"/>
    <s v="00035"/>
    <s v="GILSON TEIXEIRA DA SILVA"/>
    <x v="46"/>
    <s v="EQUIPAMENTOS"/>
    <s v="AMBULANCIA"/>
    <s v="OUTROS"/>
    <s v="46209914"/>
    <s v="DECIO RIO VERDE"/>
    <s v="RIO VERDE"/>
    <s v="GO"/>
    <s v="DIESEL S-10"/>
    <n v="315"/>
    <n v="6.82"/>
    <s v=" Km/L"/>
    <n v="14024"/>
    <n v="46.21"/>
    <n v="7.49"/>
    <n v="346.11"/>
    <s v="202604270910"/>
    <s v="Planejamento Operaci"/>
    <s v="Planejamento Operaci"/>
    <s v="Operacional"/>
    <m/>
    <d v="2026-04-27T00:00:00"/>
    <x v="0"/>
    <x v="1"/>
    <x v="13"/>
  </r>
  <r>
    <s v="TFP3B22"/>
    <s v="60645800105143720"/>
    <s v="27/04/2026 09:12:49"/>
    <s v="02769"/>
    <s v="ANDRE LUIS PAULINO"/>
    <x v="6"/>
    <s v="Automóvel"/>
    <s v="ARGO"/>
    <s v="FIAT"/>
    <s v="46286315"/>
    <s v="POSTO CENTRAL"/>
    <s v="BOM JESUS"/>
    <s v="GO"/>
    <s v="ETANOL COMUM"/>
    <n v="335"/>
    <n v="9.9700000000000006"/>
    <s v=" Km/L"/>
    <n v="66164"/>
    <n v="33.590000000000003"/>
    <n v="4.99"/>
    <n v="167.62"/>
    <s v="1"/>
    <s v="Planejamento Operaci"/>
    <s v="Planejamento Operaci"/>
    <s v="Operacional"/>
    <m/>
    <d v="2026-04-27T00:00:00"/>
    <x v="0"/>
    <x v="1"/>
    <x v="4"/>
  </r>
  <r>
    <s v="TGE1F64"/>
    <s v="60645800106437404"/>
    <s v="27/04/2026 09:13:13"/>
    <s v="75032"/>
    <s v="JONATAN DE SOUSA CORCINO"/>
    <x v="33"/>
    <s v="Caminhonete"/>
    <s v="AMBULANCIA DUCATO"/>
    <s v="FIAT"/>
    <s v="69494411"/>
    <s v="REDE MARAJO RIO VERD"/>
    <s v="RIO VERDE"/>
    <s v="GO"/>
    <s v="DIESEL S-10"/>
    <n v="473"/>
    <n v="5.85"/>
    <s v=" Km/L"/>
    <n v="18374"/>
    <n v="80.81"/>
    <n v="6.94"/>
    <n v="560.82000000000005"/>
    <s v="75032"/>
    <s v="Planejamento Operaci"/>
    <s v="Planejamento Operaci"/>
    <s v="Operacional"/>
    <m/>
    <d v="2026-04-27T00:00:00"/>
    <x v="0"/>
    <x v="1"/>
    <x v="13"/>
  </r>
  <r>
    <s v="IMP0003"/>
    <s v="60645800105124282"/>
    <s v="27/04/2026 09:22:52"/>
    <s v="21706"/>
    <s v="LUIZ MARCELO NEVES"/>
    <x v="19"/>
    <s v="EQUIPAMENTOS"/>
    <s v="IMPLEMENTOS"/>
    <s v="OUTROS"/>
    <s v="81889412"/>
    <s v="POSTO ZERO UM"/>
    <s v="RIO VERDE"/>
    <s v="GO"/>
    <s v="GASOLINA COMUM"/>
    <n v="0"/>
    <n v="0"/>
    <s v=" Km/L"/>
    <n v="0"/>
    <n v="20.95"/>
    <n v="6.79"/>
    <n v="142.25"/>
    <s v="1"/>
    <s v="EXT - SAO PEDRO"/>
    <s v="Planejamento Operaci"/>
    <s v="SAO PEDRO"/>
    <m/>
    <d v="2026-04-27T00:00:00"/>
    <x v="0"/>
    <x v="1"/>
    <x v="7"/>
  </r>
  <r>
    <s v="TEQ8G33"/>
    <s v="60645800105124371"/>
    <s v="27/04/2026 09:45:42"/>
    <s v="21706"/>
    <s v="LUIZ MARCELO NEVES"/>
    <x v="19"/>
    <s v="Caminhão"/>
    <s v="9-180"/>
    <s v="VOLKSWAGEN"/>
    <s v="81889412"/>
    <s v="POSTO ZERO UM"/>
    <s v="RIO VERDE"/>
    <s v="GO"/>
    <s v="DIESEL S-10"/>
    <n v="0"/>
    <n v="0"/>
    <s v=" Km/L"/>
    <n v="0"/>
    <n v="119.48"/>
    <n v="7.09"/>
    <n v="847.16"/>
    <s v="1"/>
    <s v="EXT - SAO PEDRO"/>
    <s v="Planejamento Operaci"/>
    <s v="SAO PEDRO"/>
    <m/>
    <d v="2026-04-27T00:00:00"/>
    <x v="0"/>
    <x v="1"/>
    <x v="7"/>
  </r>
  <r>
    <s v="TFD2J89"/>
    <s v="60645800105143710"/>
    <s v="27/04/2026 10:10:25"/>
    <s v="87954"/>
    <s v="DANIEL GONÇALVES"/>
    <x v="0"/>
    <s v="Automóvel"/>
    <s v="ARGO"/>
    <s v="FIAT"/>
    <s v="13335016"/>
    <s v="POSTO TREVO"/>
    <s v="RIO VERDE"/>
    <s v="GO"/>
    <s v="ETANOL COMUM"/>
    <n v="335"/>
    <n v="8.9600000000000009"/>
    <s v=" Km/L"/>
    <n v="31331"/>
    <n v="37.369999999999997"/>
    <n v="4.891"/>
    <n v="182.76"/>
    <s v="270436584"/>
    <s v="Planejamento Operaci"/>
    <s v="Planejamento Operaci"/>
    <s v="Operacional"/>
    <m/>
    <d v="2026-04-27T00:00:00"/>
    <x v="0"/>
    <x v="1"/>
    <x v="0"/>
  </r>
  <r>
    <s v="TFA5I89"/>
    <s v="60645800109268980"/>
    <s v="27/04/2026 10:13:41"/>
    <s v="70093"/>
    <s v="CLAUDSTONE DOS REIS MENDES JUNIOR"/>
    <x v="21"/>
    <s v="Automóvel"/>
    <s v="ARGO"/>
    <s v="FIAT"/>
    <s v="75331801"/>
    <s v="DECIO CEZARINA"/>
    <s v="CEZARINA"/>
    <s v="GO"/>
    <s v="ETANOL COMUM"/>
    <n v="276"/>
    <n v="9.1199999999999992"/>
    <s v=" Km/L"/>
    <n v="25230"/>
    <n v="30.26"/>
    <n v="4.6900000000000004"/>
    <n v="141.91999999999999"/>
    <s v="202604271013"/>
    <s v="Planejamento Operaci"/>
    <s v="Planejamento Operaci"/>
    <s v="Operacional"/>
    <m/>
    <d v="2026-04-27T00:00:00"/>
    <x v="0"/>
    <x v="1"/>
    <x v="2"/>
  </r>
  <r>
    <s v="SQZ2J86"/>
    <s v="60645800109686555"/>
    <s v="27/04/2026 10:24:52"/>
    <s v="01318"/>
    <s v="JOAO BATISTA REIS"/>
    <x v="72"/>
    <s v="Caminhonete"/>
    <s v="SAVEIRO"/>
    <s v="VOLKSWAGEN"/>
    <s v="46286315"/>
    <s v="POSTO CENTRAL"/>
    <s v="BOM JESUS"/>
    <s v="GO"/>
    <s v="ETANOL COMUM"/>
    <n v="446"/>
    <n v="9.08"/>
    <s v=" Km/L"/>
    <n v="185363"/>
    <n v="49.1"/>
    <n v="4.99"/>
    <n v="245.01"/>
    <s v="1"/>
    <s v="EXT - KSE LOCAÇOES"/>
    <s v="Planejamento Operaci"/>
    <s v="INSPECAO"/>
    <m/>
    <d v="2026-04-27T00:00:00"/>
    <x v="0"/>
    <x v="1"/>
    <x v="12"/>
  </r>
  <r>
    <s v="TTR3A31"/>
    <s v="60645800106472404"/>
    <s v="27/04/2026 10:31:53"/>
    <s v="00386"/>
    <s v="RAFAEL SOUZA LIMA"/>
    <x v="53"/>
    <s v="Caminhonete"/>
    <s v="SAVEIRO CS RB MF"/>
    <s v="VW"/>
    <s v="69497411"/>
    <s v="DECIO L5"/>
    <s v="RIO VERDE"/>
    <s v="GO"/>
    <s v="ETANOL COMUM"/>
    <n v="437"/>
    <n v="9.6"/>
    <s v=" Km/L"/>
    <n v="159396"/>
    <n v="45.5"/>
    <n v="4.5910000000000002"/>
    <n v="208.88"/>
    <s v="1"/>
    <s v="EXT - KSE LOCAÇOES"/>
    <s v="Planejamento Operaci"/>
    <s v="KSE LOCAÇOES"/>
    <m/>
    <d v="2026-04-27T00:00:00"/>
    <x v="0"/>
    <x v="1"/>
    <x v="12"/>
  </r>
  <r>
    <s v="TTY2C25"/>
    <s v="60645800106472430"/>
    <s v="27/04/2026 10:45:51"/>
    <s v="53759"/>
    <s v="DHEIMERSON BRUNO MARINHO DE LIRA"/>
    <x v="38"/>
    <s v="Caminhonete"/>
    <s v="SAVEIRO CS RB MF"/>
    <s v="VW"/>
    <s v="46286315"/>
    <s v="POSTO CENTRAL"/>
    <s v="BOM JESUS"/>
    <s v="GO"/>
    <s v="ETANOL COMUM"/>
    <n v="486"/>
    <n v="10.54"/>
    <s v=" Km/L"/>
    <n v="150722"/>
    <n v="46.1"/>
    <n v="4.9909999999999997"/>
    <n v="230.07"/>
    <s v="1"/>
    <s v="EXT - KSE LOCAÇOES"/>
    <s v="Planejamento Operaci"/>
    <s v="KSE LOCAÇOES"/>
    <m/>
    <d v="2026-04-27T00:00:00"/>
    <x v="0"/>
    <x v="1"/>
    <x v="12"/>
  </r>
  <r>
    <s v="TKB0E17"/>
    <s v="60645800106185180"/>
    <s v="27/04/2026 11:08:16"/>
    <s v="89061"/>
    <s v="HIGOR MARTINS FERREIRA_x0009__x0009__x0009__x0009_"/>
    <x v="27"/>
    <s v="EQUIPAMENTOS"/>
    <s v="GUINCHO LEVE"/>
    <s v="EQUIPAMENTO"/>
    <s v="46286315"/>
    <s v="POSTO CENTRAL"/>
    <s v="BOM JESUS"/>
    <s v="GO"/>
    <s v="DIESEL S-10"/>
    <n v="503"/>
    <n v="5.52"/>
    <s v=" Km/L"/>
    <n v="36853"/>
    <n v="91.17"/>
    <n v="7.9909999999999997"/>
    <n v="728.5"/>
    <s v="0"/>
    <s v="EXT - LUCCA JR"/>
    <s v="Planejamento Operaci"/>
    <s v="LUCCA JR"/>
    <m/>
    <d v="2026-04-27T00:00:00"/>
    <x v="0"/>
    <x v="1"/>
    <x v="11"/>
  </r>
  <r>
    <s v="TTS4A16"/>
    <s v="60645800108788589"/>
    <s v="27/04/2026 11:12:22"/>
    <s v="00399"/>
    <s v="JULIANO FERNANDES DA SILVA"/>
    <x v="32"/>
    <s v="Caminhonete"/>
    <s v="Caminhonete S10"/>
    <s v="CHEVROLET"/>
    <s v="69494411"/>
    <s v="REDE MARAJO RIO VERD"/>
    <s v="RIO VERDE"/>
    <s v="GO"/>
    <s v="DIESEL S-10"/>
    <n v="713"/>
    <n v="11.51"/>
    <s v=" Km/L"/>
    <n v="86898"/>
    <n v="61.96"/>
    <n v="6.94"/>
    <n v="430"/>
    <s v="399194126"/>
    <s v="Planejamento Operaci"/>
    <s v="Planejamento Operaci"/>
    <s v="INSPECAO"/>
    <m/>
    <d v="2026-04-27T00:00:00"/>
    <x v="0"/>
    <x v="1"/>
    <x v="12"/>
  </r>
  <r>
    <s v="TTP5B47"/>
    <s v="60645800106472110"/>
    <s v="27/04/2026 11:32:02"/>
    <s v="02710"/>
    <s v="RAINON LOPES ALMEIDA"/>
    <x v="40"/>
    <s v="Caminhonete"/>
    <s v="SAVEIRO CS RB MF"/>
    <s v="VW"/>
    <s v="75331801"/>
    <s v="DECIO CEZARINA"/>
    <s v="CEZARINA"/>
    <s v="GO"/>
    <s v="ETANOL COMUM"/>
    <n v="451"/>
    <n v="10.81"/>
    <s v=" Km/L"/>
    <n v="171898"/>
    <n v="41.73"/>
    <n v="4.6900000000000004"/>
    <n v="195.71"/>
    <s v="202604271131"/>
    <s v="EXT - KSE LOCAÇOES"/>
    <s v="Planejamento Operaci"/>
    <s v="KSE LOCAÇOES"/>
    <m/>
    <d v="2026-04-27T00:00:00"/>
    <x v="0"/>
    <x v="1"/>
    <x v="12"/>
  </r>
  <r>
    <s v="IMP5S22"/>
    <s v="60645800105124210"/>
    <s v="27/04/2026 12:56:23"/>
    <s v="13078"/>
    <s v="JOSE ROMARIO DOS ANJOS SOUSA"/>
    <x v="19"/>
    <s v="Utilitário"/>
    <s v="ROÇADEIRAS"/>
    <s v="FIAT"/>
    <s v="45307105"/>
    <s v="POSTO GIRASSOL"/>
    <s v="ITUMBIARA"/>
    <s v="GO"/>
    <s v="GASOLINA COMUM"/>
    <n v="0"/>
    <n v="0"/>
    <s v=" Km/L"/>
    <n v="0"/>
    <n v="20"/>
    <n v="6.49"/>
    <n v="129.80000000000001"/>
    <s v="270446"/>
    <s v="EXT - SAO PEDRO"/>
    <s v="Planejamento Operaci"/>
    <s v="SAO PEDRO"/>
    <m/>
    <d v="2026-04-27T00:00:00"/>
    <x v="0"/>
    <x v="1"/>
    <x v="7"/>
  </r>
  <r>
    <s v="TFD2J89"/>
    <s v="60645800105143710"/>
    <s v="27/04/2026 14:30:40"/>
    <s v="87954"/>
    <s v="DANIEL GONÇALVES"/>
    <x v="0"/>
    <s v="Automóvel"/>
    <s v="ARGO"/>
    <s v="FIAT"/>
    <s v="45307105"/>
    <s v="POSTO GIRASSOL"/>
    <s v="ITUMBIARA"/>
    <s v="GO"/>
    <s v="ETANOL COMUM"/>
    <n v="-335"/>
    <n v="-11.82"/>
    <s v=" Km/L"/>
    <n v="30996"/>
    <n v="28.33"/>
    <n v="4.6900000000000004"/>
    <n v="132.87"/>
    <s v="270452"/>
    <s v="Planejamento Operaci"/>
    <s v="Planejamento Operaci"/>
    <s v="Operacional"/>
    <m/>
    <d v="2026-04-27T00:00:00"/>
    <x v="0"/>
    <x v="1"/>
    <x v="0"/>
  </r>
  <r>
    <s v="BWS3689"/>
    <s v="60645800105124355"/>
    <s v="27/04/2026 14:38:44"/>
    <s v="46068"/>
    <s v="ONEIR MENEZES DA SILVA"/>
    <x v="19"/>
    <s v="Caminhão"/>
    <s v="1524"/>
    <s v="MERCEDES-BENZ"/>
    <s v="69494411"/>
    <s v="REDE MARAJO RIO VERD"/>
    <s v="RIO VERDE"/>
    <s v="GO"/>
    <s v="DIESEL COMUM"/>
    <n v="0"/>
    <n v="0"/>
    <s v=" Km/L"/>
    <n v="0"/>
    <n v="230.01"/>
    <n v="6.84"/>
    <n v="1573.26"/>
    <s v="46068325687"/>
    <s v="EXT - SAO PEDRO"/>
    <s v="Planejamento Operaci"/>
    <s v="SAO PEDRO"/>
    <m/>
    <d v="2026-04-27T00:00:00"/>
    <x v="0"/>
    <x v="1"/>
    <x v="7"/>
  </r>
  <r>
    <s v="TTY2C25"/>
    <s v="60645800106472430"/>
    <s v="27/04/2026 14:46:54"/>
    <s v="87954"/>
    <s v="DANIEL GONÇALVES"/>
    <x v="38"/>
    <s v="Caminhonete"/>
    <s v="SAVEIRO CS RB MF"/>
    <s v="VW"/>
    <s v="45341508"/>
    <s v="POSTO ALTO DA SERRA"/>
    <s v="ITUMBIARA"/>
    <s v="GO"/>
    <s v="ETANOL COMUM"/>
    <n v="-1282"/>
    <n v="-33.32"/>
    <s v=" Km/L"/>
    <n v="149440"/>
    <n v="38.479999999999997"/>
    <n v="4.1399999999999997"/>
    <n v="159.32"/>
    <s v="0"/>
    <s v="EXT - KSE LOCAÇOES"/>
    <s v="Planejamento Operaci"/>
    <s v="KSE LOCAÇOES"/>
    <m/>
    <d v="2026-04-27T00:00:00"/>
    <x v="0"/>
    <x v="1"/>
    <x v="12"/>
  </r>
  <r>
    <s v="TFA5I89"/>
    <s v="60645800109268980"/>
    <s v="27/04/2026 14:55:01"/>
    <s v="70093"/>
    <s v="CLAUDSTONE DOS REIS MENDES JUNIOR"/>
    <x v="21"/>
    <s v="Automóvel"/>
    <s v="ARGO"/>
    <s v="FIAT"/>
    <s v="46209914"/>
    <s v="DECIO RIO VERDE"/>
    <s v="RIO VERDE"/>
    <s v="GO"/>
    <s v="ETANOL COMUM"/>
    <n v="156"/>
    <n v="8.25"/>
    <s v=" Km/L"/>
    <n v="25386"/>
    <n v="18.920000000000002"/>
    <n v="4.79"/>
    <n v="90.63"/>
    <s v="202604271454"/>
    <s v="Planejamento Operaci"/>
    <s v="Planejamento Operaci"/>
    <s v="Operacional"/>
    <m/>
    <d v="2026-04-27T00:00:00"/>
    <x v="0"/>
    <x v="1"/>
    <x v="2"/>
  </r>
  <r>
    <s v="TJE5D27"/>
    <s v="60645800105124400"/>
    <s v="27/04/2026 15:30:41"/>
    <s v="00745"/>
    <s v="JOÃO LUIZ RODRIGUES PEREIRA_x0009__x0009__x0009__x0009_"/>
    <x v="60"/>
    <s v="EQUIPAMENTOS"/>
    <s v="GUINCHO LEVE"/>
    <s v="EQUIPAMENTO"/>
    <s v="46209914"/>
    <s v="DECIO RIO VERDE"/>
    <s v="RIO VERDE"/>
    <s v="GO"/>
    <s v="DIESEL S-10"/>
    <n v="660"/>
    <n v="6.23"/>
    <s v=" Km/L"/>
    <n v="35368"/>
    <n v="106"/>
    <n v="7.49"/>
    <n v="793.94"/>
    <s v="202604271530"/>
    <s v="EXT - LUCCA JR"/>
    <s v="Planejamento Operaci"/>
    <s v="LUCCA JR"/>
    <m/>
    <d v="2026-04-27T00:00:00"/>
    <x v="0"/>
    <x v="1"/>
    <x v="11"/>
  </r>
  <r>
    <s v="TJE5D27"/>
    <m/>
    <s v="27/04/2026 15:32:52"/>
    <m/>
    <m/>
    <x v="60"/>
    <m/>
    <m/>
    <m/>
    <m/>
    <s v="DECIO RIO VERDE"/>
    <m/>
    <m/>
    <s v="ARLA-32"/>
    <s v="-"/>
    <s v="-"/>
    <s v=" Km/L"/>
    <s v="-"/>
    <n v="4.74"/>
    <m/>
    <n v="17.989999999999998"/>
    <m/>
    <m/>
    <m/>
    <m/>
    <m/>
    <d v="2026-04-27T00:00:00"/>
    <x v="0"/>
    <x v="1"/>
    <x v="11"/>
  </r>
  <r>
    <s v="TGM2I26"/>
    <s v="60645800106958050"/>
    <s v="27/04/2026 15:45:21"/>
    <s v="59226"/>
    <s v="PASCHOAL FAVORITTO DE QUEIROZ"/>
    <x v="52"/>
    <s v="Utilitário"/>
    <s v="FIORINO"/>
    <s v="FIAT"/>
    <s v="36615306"/>
    <s v="AUTO POSTO DOS JARDINS"/>
    <s v="GOIANIA"/>
    <s v="GO"/>
    <s v="ETANOL COMUM"/>
    <n v="369"/>
    <n v="7.24"/>
    <s v=" Km/L"/>
    <n v="31071"/>
    <n v="50.95"/>
    <n v="5.19"/>
    <n v="264.43"/>
    <s v="0"/>
    <s v="EXT - KSE LOCAÇOES"/>
    <s v="Planejamento Operaci"/>
    <s v="Operacional"/>
    <m/>
    <d v="2026-04-27T00:00:00"/>
    <x v="0"/>
    <x v="1"/>
    <x v="5"/>
  </r>
  <r>
    <s v="TBE3B78"/>
    <s v="60645800105124169"/>
    <s v="27/04/2026 16:00:38"/>
    <s v="89049"/>
    <s v="VALDEIR JOSE CORREIA"/>
    <x v="19"/>
    <s v="Caminhão"/>
    <s v="9-180"/>
    <s v="VW"/>
    <s v="87183400"/>
    <s v="MARAJO GUAPO"/>
    <s v="GUAPO"/>
    <s v="GO"/>
    <s v="DIESEL S-10"/>
    <n v="0"/>
    <n v="0"/>
    <s v=" Km/L"/>
    <n v="0"/>
    <n v="71.3"/>
    <n v="7.29"/>
    <n v="519.78"/>
    <s v="0"/>
    <s v="EXT - SAO PEDRO"/>
    <s v="Planejamento Operaci"/>
    <s v="SAO PEDRO"/>
    <m/>
    <d v="2026-04-27T00:00:00"/>
    <x v="0"/>
    <x v="1"/>
    <x v="7"/>
  </r>
  <r>
    <s v="TBE3B78"/>
    <m/>
    <s v="27/04/2026 16:00:38"/>
    <m/>
    <m/>
    <x v="20"/>
    <m/>
    <m/>
    <m/>
    <m/>
    <s v="MARAJO GUAPO"/>
    <m/>
    <m/>
    <s v="ARLA-32"/>
    <n v="0"/>
    <n v="0"/>
    <s v=" Km/L"/>
    <n v="0"/>
    <n v="6"/>
    <m/>
    <n v="25.14"/>
    <m/>
    <m/>
    <m/>
    <m/>
    <m/>
    <d v="2026-04-27T00:00:00"/>
    <x v="0"/>
    <x v="1"/>
    <x v="7"/>
  </r>
  <r>
    <s v="TGA0B06"/>
    <s v="60645800106958060"/>
    <s v="27/04/2026 16:11:22"/>
    <s v="00933"/>
    <s v="GIULEY RIBEIRO DOS SANTOS"/>
    <x v="55"/>
    <s v="Caminhonete"/>
    <s v="FIORINO"/>
    <s v="FIAT"/>
    <s v="45308900"/>
    <s v="POSTO LUPATINI"/>
    <s v="SANTO ANTONIO DA BARRA"/>
    <s v="GO"/>
    <s v="ETANOL COMUM"/>
    <n v="324"/>
    <n v="8.11"/>
    <s v=" Km/L"/>
    <n v="32750"/>
    <n v="39.97"/>
    <n v="4.8899999999999997"/>
    <n v="195.45"/>
    <s v="0"/>
    <s v="Planejamento Operaci"/>
    <s v="Planejamento Operaci"/>
    <s v="TI e Automação"/>
    <m/>
    <d v="2026-04-27T00:00:00"/>
    <x v="0"/>
    <x v="1"/>
    <x v="5"/>
  </r>
  <r>
    <s v="TTV4H65"/>
    <s v="60645800107557973"/>
    <s v="27/04/2026 16:35:38"/>
    <s v="70129"/>
    <s v="DIONILSON DE SOUZA SANTOS"/>
    <x v="65"/>
    <s v="Caminhonete"/>
    <s v="SAVEIRO CD RB MF"/>
    <s v="VOLKSWAGEN"/>
    <s v="07674909"/>
    <s v="AUTO POSTO INDIARA"/>
    <s v="INDIARA"/>
    <s v="GO"/>
    <s v="ETANOL COMUM"/>
    <n v="490"/>
    <n v="9.91"/>
    <s v=" Km/L"/>
    <n v="68124"/>
    <n v="49.46"/>
    <n v="4.6900000000000004"/>
    <n v="231.97"/>
    <s v="14098"/>
    <s v="EXT - KSE LOCAÇOES"/>
    <s v="Planejamento Operaci"/>
    <s v="KSE LOCAÇOES"/>
    <m/>
    <d v="2026-04-27T00:00:00"/>
    <x v="0"/>
    <x v="1"/>
    <x v="12"/>
  </r>
  <r>
    <s v="TFS3C72"/>
    <s v="60645800105143738"/>
    <s v="27/04/2026 16:46:01"/>
    <s v="00271"/>
    <s v="HEDER OLIVEIRA SANTANA"/>
    <x v="9"/>
    <s v="Automóvel"/>
    <s v="ARGO"/>
    <s v="FIAT"/>
    <s v="13308211"/>
    <s v="P. BANDEIRANTES"/>
    <s v="RIO VERDE"/>
    <s v="GO"/>
    <s v="ETANOL COMUM"/>
    <n v="222"/>
    <n v="6.85"/>
    <s v=" Km/L"/>
    <n v="99207"/>
    <n v="32.39"/>
    <n v="4.79"/>
    <n v="155.15"/>
    <s v="270460131"/>
    <s v="Planejamento Operaci"/>
    <s v="Planejamento Operaci"/>
    <s v="Operacional"/>
    <m/>
    <d v="2026-04-27T00:00:00"/>
    <x v="0"/>
    <x v="1"/>
    <x v="4"/>
  </r>
  <r>
    <s v="TFT0E74"/>
    <s v="60645800106437639"/>
    <s v="27/04/2026 16:58:24"/>
    <s v="41967"/>
    <s v="DANIEL SEVERO AMARAL"/>
    <x v="73"/>
    <s v="Automóvel"/>
    <s v="COROLLA"/>
    <s v="TOYOTA"/>
    <s v="01848013"/>
    <s v="POSTO XODO"/>
    <s v="GOIANIA"/>
    <s v="GO"/>
    <s v="GASOLINA COMUM"/>
    <n v="411"/>
    <n v="10.57"/>
    <s v=" Km/L"/>
    <n v="795"/>
    <n v="38.880000000000003"/>
    <n v="6.94"/>
    <n v="269.83"/>
    <s v="0"/>
    <s v="Planejamento Operaci"/>
    <s v="Planejamento Operaci"/>
    <s v="Operacional"/>
    <m/>
    <d v="2026-04-27T00:00:00"/>
    <x v="0"/>
    <x v="1"/>
    <x v="8"/>
  </r>
  <r>
    <s v="TLO0E87"/>
    <s v="60645800106184255"/>
    <s v="27/04/2026 16:59:58"/>
    <s v="00588"/>
    <s v="ALESSANDRO SILVA MIRANDA_x0009__x0009__x0009__x0009_"/>
    <x v="43"/>
    <s v="EQUIPAMENTOS"/>
    <s v="GUINCHO LEVE"/>
    <s v="EQUIPAMENTO"/>
    <s v="41826312"/>
    <s v="AUTO POSTO JACARE"/>
    <s v="ACREUNA"/>
    <s v="GO"/>
    <s v="DIESEL S-10"/>
    <n v="768"/>
    <n v="6.59"/>
    <s v=" Km/L"/>
    <n v="47116"/>
    <n v="116.6"/>
    <n v="6.99"/>
    <n v="815.07"/>
    <s v="270461151"/>
    <s v="EXT - LUCCA JR"/>
    <s v="Planejamento Operaci"/>
    <s v="LUCCA JR"/>
    <m/>
    <d v="2026-04-27T00:00:00"/>
    <x v="0"/>
    <x v="1"/>
    <x v="11"/>
  </r>
  <r>
    <s v="TLO0E87"/>
    <m/>
    <s v="27/04/2026 16:59:58"/>
    <m/>
    <m/>
    <x v="43"/>
    <m/>
    <m/>
    <m/>
    <m/>
    <s v="AUTO POSTO JACARE"/>
    <m/>
    <m/>
    <s v="ARLA-32"/>
    <s v="-"/>
    <s v="-"/>
    <s v=" Km/L"/>
    <s v="-"/>
    <n v="8.18"/>
    <m/>
    <n v="27"/>
    <m/>
    <m/>
    <m/>
    <m/>
    <m/>
    <d v="2026-04-27T00:00:00"/>
    <x v="0"/>
    <x v="1"/>
    <x v="11"/>
  </r>
  <r>
    <s v="TTT2H95"/>
    <s v="60645800106472477"/>
    <s v="27/04/2026 17:14:49"/>
    <s v="88512"/>
    <s v="JUAREZ NEVES"/>
    <x v="63"/>
    <s v="Caminhonete"/>
    <s v="SAVEIRO CS RB MF"/>
    <s v="VW"/>
    <s v="41826312"/>
    <s v="AUTO POSTO JACARE"/>
    <s v="ACREUNA"/>
    <s v="GO"/>
    <s v="ETANOL COMUM"/>
    <n v="442"/>
    <n v="9.7200000000000006"/>
    <s v=" Km/L"/>
    <n v="153898"/>
    <n v="45.46"/>
    <n v="4.6500000000000004"/>
    <n v="211.39"/>
    <s v="270462053"/>
    <s v="EXT - KSE LOCAÇOES"/>
    <s v="Planejamento Operaci"/>
    <s v="KSE LOCAÇOES"/>
    <m/>
    <d v="2026-04-27T00:00:00"/>
    <x v="0"/>
    <x v="1"/>
    <x v="12"/>
  </r>
  <r>
    <s v="TFF5D72"/>
    <s v="60645800105143780"/>
    <s v="27/04/2026 17:17:12"/>
    <s v="95253"/>
    <s v="ANDRE AUGUSTO ARAUJO DE JESUS"/>
    <x v="2"/>
    <s v="Automóvel"/>
    <s v="ARGO"/>
    <s v="FIAT"/>
    <s v="87183400"/>
    <s v="MARAJO GUAPO"/>
    <s v="GUAPO"/>
    <s v="GO"/>
    <s v="ETANOL COMUM"/>
    <n v="215"/>
    <n v="7.46"/>
    <s v=" Km/L"/>
    <n v="61554"/>
    <n v="28.83"/>
    <n v="4.2910000000000004"/>
    <n v="123.72"/>
    <s v="0"/>
    <s v="Planejamento Operaci"/>
    <s v="Planejamento Operaci"/>
    <s v="Operacional"/>
    <m/>
    <d v="2026-04-27T00:00:00"/>
    <x v="0"/>
    <x v="1"/>
    <x v="0"/>
  </r>
  <r>
    <s v="TGM4D76"/>
    <s v="60645800106437582"/>
    <s v="27/04/2026 17:20:56"/>
    <s v="33534"/>
    <s v="MARCOS ANTONIO MARCELINO DA SILVA"/>
    <x v="56"/>
    <s v="Caminhonete"/>
    <s v="FIORINO"/>
    <s v="FIAT"/>
    <s v="46286315"/>
    <s v="POSTO CENTRAL"/>
    <s v="BOM JESUS"/>
    <s v="GO"/>
    <s v="ETANOL COMUM"/>
    <n v="240"/>
    <n v="8.19"/>
    <s v=" Km/L"/>
    <n v="30350"/>
    <n v="29.31"/>
    <n v="4.99"/>
    <n v="146.26"/>
    <s v="1"/>
    <s v="Planejamento Operaci"/>
    <s v="Planejamento Operaci"/>
    <s v="Operacional"/>
    <m/>
    <d v="2026-04-27T00:00:00"/>
    <x v="0"/>
    <x v="1"/>
    <x v="5"/>
  </r>
  <r>
    <s v="TGL2B04"/>
    <s v="60645800106437315"/>
    <s v="27/04/2026 17:23:28"/>
    <s v="04306"/>
    <s v="JOSE PAULO SANTOS AZEVEDO"/>
    <x v="45"/>
    <s v="EQUIPAMENTOS"/>
    <s v="AMBULANCIA"/>
    <s v="OUTROS"/>
    <s v="41826312"/>
    <s v="AUTO POSTO JACARE"/>
    <s v="ACREUNA"/>
    <s v="GO"/>
    <s v="DIESEL S-10"/>
    <n v="145"/>
    <n v="3.66"/>
    <s v=" Km/L"/>
    <n v="11125"/>
    <n v="39.619999999999997"/>
    <n v="6.99"/>
    <n v="276.95999999999998"/>
    <s v="270462583"/>
    <s v="Planejamento Operaci"/>
    <s v="Planejamento Operaci"/>
    <s v="Operacional"/>
    <m/>
    <d v="2026-04-27T00:00:00"/>
    <x v="0"/>
    <x v="1"/>
    <x v="13"/>
  </r>
  <r>
    <s v="TFE6B22"/>
    <s v="60645800105124428"/>
    <s v="27/04/2026 17:24:57"/>
    <s v="03608"/>
    <s v="WEIDER DA SILVA RODRIGUES"/>
    <x v="1"/>
    <s v="Automóvel"/>
    <s v="ARGO"/>
    <s v="FIAT"/>
    <s v="46286315"/>
    <s v="POSTO CENTRAL"/>
    <s v="BOM JESUS"/>
    <s v="GO"/>
    <s v="ETANOL COMUM"/>
    <n v="289"/>
    <n v="9.5"/>
    <s v=" Km/L"/>
    <n v="59001"/>
    <n v="30.43"/>
    <n v="4.9909999999999997"/>
    <n v="151.87"/>
    <s v="1"/>
    <s v="Planejamento Operaci"/>
    <s v="Planejamento Operaci"/>
    <s v="Operacional"/>
    <m/>
    <d v="2026-04-27T00:00:00"/>
    <x v="0"/>
    <x v="1"/>
    <x v="1"/>
  </r>
  <r>
    <s v="TFW2H32"/>
    <s v="60645800105143835"/>
    <s v="27/04/2026 17:35:48"/>
    <s v="99638"/>
    <s v="LAFAIETE DE SOUZA SANTOS"/>
    <x v="10"/>
    <s v="Automóvel"/>
    <s v="ARGO"/>
    <s v="FIAT"/>
    <s v="21998701"/>
    <s v="POSTO CAPIM DOURADO"/>
    <s v="HIDROLANDIA"/>
    <s v="GO"/>
    <s v="ETANOL COMUM"/>
    <n v="319"/>
    <n v="7.72"/>
    <s v=" Km/L"/>
    <n v="70662"/>
    <n v="41.34"/>
    <n v="4.79"/>
    <n v="198.02"/>
    <s v="40188"/>
    <s v="Planejamento Operaci"/>
    <s v="Planejamento Operaci"/>
    <s v="Operacional"/>
    <m/>
    <d v="2026-04-27T00:00:00"/>
    <x v="0"/>
    <x v="1"/>
    <x v="3"/>
  </r>
  <r>
    <s v="TFI3B19"/>
    <s v="60645800105926941"/>
    <s v="27/04/2026 17:41:19"/>
    <s v="73410"/>
    <s v="BRUNO SOUSA DIAS"/>
    <x v="4"/>
    <s v="Automóvel"/>
    <s v="ARGO"/>
    <s v="FIAT"/>
    <s v="75331801"/>
    <s v="DECIO CEZARINA"/>
    <s v="CEZARINA"/>
    <s v="GO"/>
    <s v="ETANOL COMUM"/>
    <n v="324"/>
    <n v="8.85"/>
    <s v=" Km/L"/>
    <n v="106626"/>
    <n v="36.590000000000003"/>
    <n v="4.6900000000000004"/>
    <n v="171.61"/>
    <s v="202604271740"/>
    <s v="Planejamento Operaci"/>
    <s v="Planejamento Operaci"/>
    <s v="Operacional"/>
    <m/>
    <d v="2026-04-27T00:00:00"/>
    <x v="0"/>
    <x v="1"/>
    <x v="0"/>
  </r>
  <r>
    <s v="TFX7J72"/>
    <s v="60645800105836505"/>
    <s v="27/04/2026 17:51:28"/>
    <s v="03126"/>
    <s v="PEDRO PAULO SILVA SANTOS"/>
    <x v="11"/>
    <s v="Automóvel"/>
    <s v="ARGO"/>
    <s v="FIAT"/>
    <s v="81820900"/>
    <s v="AUTO POSTO KR 06"/>
    <s v="RIO VERDE"/>
    <s v="GO"/>
    <s v="ETANOL COMUM"/>
    <n v="362"/>
    <n v="9.17"/>
    <s v=" Km/L"/>
    <n v="78975"/>
    <n v="39.47"/>
    <n v="4.8899999999999997"/>
    <n v="193.02"/>
    <s v="270464247"/>
    <s v="Planejamento Operaci"/>
    <s v="Planejamento Operaci"/>
    <s v="Operacional"/>
    <m/>
    <d v="2026-04-27T00:00:00"/>
    <x v="0"/>
    <x v="1"/>
    <x v="4"/>
  </r>
  <r>
    <s v="QSW6J59"/>
    <s v="60645800106460000"/>
    <s v="27/04/2026 18:22:12"/>
    <s v="02910"/>
    <s v="EMERSON CRISTIANO DA SILVEIRA"/>
    <x v="28"/>
    <s v="EQUIPAMENTOS"/>
    <s v="CAMINHÃO PIPA"/>
    <s v="OUTROS"/>
    <s v="41826312"/>
    <s v="AUTO POSTO JACARE"/>
    <s v="ACREUNA"/>
    <s v="GO"/>
    <s v="DIESEL S-10"/>
    <n v="337"/>
    <n v="5.38"/>
    <s v=" Km/L"/>
    <n v="32714"/>
    <n v="62.66"/>
    <n v="6.9909999999999997"/>
    <n v="438.04"/>
    <s v="270466110"/>
    <s v="EXT - LUCCA JR"/>
    <s v="Planejamento Operaci"/>
    <s v="LUCCA JR"/>
    <m/>
    <d v="2026-04-27T00:00:00"/>
    <x v="0"/>
    <x v="1"/>
    <x v="11"/>
  </r>
  <r>
    <s v="TUQ2H91"/>
    <s v="60645800107558597"/>
    <s v="27/04/2026 18:35:35"/>
    <s v="04617"/>
    <s v="JESSICA MARIA ALVES LOPES"/>
    <x v="66"/>
    <s v="Caminhonete"/>
    <s v="SAVEIRO CD RB MF"/>
    <s v="VOLKSWAGEN"/>
    <s v="87183400"/>
    <s v="MARAJO GUAPO"/>
    <s v="GUAPO"/>
    <s v="GO"/>
    <s v="ETANOL COMUM"/>
    <n v="285"/>
    <n v="7.73"/>
    <s v=" Km/L"/>
    <n v="48096"/>
    <n v="36.86"/>
    <n v="4.29"/>
    <n v="158.13"/>
    <s v="0"/>
    <s v="EXT - KSE LOCAÇOES"/>
    <s v="Planejamento Operaci"/>
    <s v="KSE LOCAÇOES"/>
    <m/>
    <d v="2026-04-27T00:00:00"/>
    <x v="0"/>
    <x v="1"/>
    <x v="12"/>
  </r>
  <r>
    <s v="TFY3C02"/>
    <s v="60645800105143770"/>
    <s v="27/04/2026 18:48:58"/>
    <s v="93324"/>
    <s v="PAULO ROBERTO BALBINO FERREIRA"/>
    <x v="14"/>
    <s v="Automóvel"/>
    <s v="ARGO"/>
    <s v="FIAT"/>
    <s v="92242703"/>
    <s v="POSTO RODAO SUL"/>
    <s v="GOIANIA"/>
    <s v="GO"/>
    <s v="ETANOL COMUM"/>
    <n v="200"/>
    <n v="7.29"/>
    <s v=" Km/L"/>
    <n v="27233"/>
    <n v="27.43"/>
    <n v="4.9400000000000004"/>
    <n v="135.5"/>
    <s v="0"/>
    <s v="Planejamento Operaci"/>
    <s v="Planejamento Operaci"/>
    <s v="Operacional"/>
    <m/>
    <d v="2026-04-27T00:00:00"/>
    <x v="0"/>
    <x v="1"/>
    <x v="0"/>
  </r>
  <r>
    <s v="TIV6G27"/>
    <s v="60645800106184069"/>
    <s v="27/04/2026 18:53:42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506"/>
    <n v="7.23"/>
    <s v=" Km/L"/>
    <n v="49596"/>
    <n v="70"/>
    <n v="6.99"/>
    <n v="489.33"/>
    <s v="270468002"/>
    <s v="EXT - LUCCA JR"/>
    <s v="Planejamento Operaci"/>
    <s v="LUCCA JR"/>
    <m/>
    <d v="2026-04-27T00:00:00"/>
    <x v="0"/>
    <x v="1"/>
    <x v="11"/>
  </r>
  <r>
    <s v="TIV6G27"/>
    <m/>
    <s v="27/04/2026 18:53:42"/>
    <m/>
    <m/>
    <x v="30"/>
    <m/>
    <m/>
    <m/>
    <m/>
    <s v="AUTO POSTO JACARE"/>
    <m/>
    <m/>
    <s v="ARLA-32"/>
    <s v="-"/>
    <s v="-"/>
    <s v=" Km/L"/>
    <s v="-"/>
    <n v="8.0500000000000007"/>
    <m/>
    <n v="26.57"/>
    <m/>
    <m/>
    <m/>
    <m/>
    <m/>
    <d v="2026-04-27T00:00:00"/>
    <x v="0"/>
    <x v="1"/>
    <x v="11"/>
  </r>
  <r>
    <s v="TLR1J91"/>
    <s v="60645800106043065"/>
    <s v="27/04/2026 19:05:24"/>
    <s v="02910"/>
    <s v="EMERSON CRISTIANO DA SILVEIRA"/>
    <x v="23"/>
    <s v="Caminhonete"/>
    <s v="SAVEIRO"/>
    <s v="VOLKSWAGEN"/>
    <s v="75331801"/>
    <s v="DECIO CEZARINA"/>
    <s v="CEZARINA"/>
    <s v="GO"/>
    <s v="ETANOL COMUM"/>
    <n v="0"/>
    <n v="0"/>
    <s v=" Km/L"/>
    <s v="-"/>
    <n v="47.4"/>
    <n v="4.6900000000000004"/>
    <n v="222.31"/>
    <s v="202604271904"/>
    <s v="Planejamento Operaci"/>
    <s v="Planejamento Operaci"/>
    <s v="Operacional"/>
    <m/>
    <d v="2026-04-27T00:00:00"/>
    <x v="0"/>
    <x v="1"/>
    <x v="9"/>
  </r>
  <r>
    <s v="TTY2C25"/>
    <s v="60645800106472430"/>
    <s v="27/04/2026 19:18:30"/>
    <s v="36470"/>
    <s v="JOÃO BATISTA DA SILVA"/>
    <x v="38"/>
    <s v="Caminhonete"/>
    <s v="SAVEIRO CS RB MF"/>
    <s v="VW"/>
    <s v="46286315"/>
    <s v="POSTO CENTRAL"/>
    <s v="BOM JESUS"/>
    <s v="GO"/>
    <s v="ETANOL COMUM"/>
    <n v="1593"/>
    <n v="49.23"/>
    <s v=" Km/L"/>
    <n v="151033"/>
    <n v="32.36"/>
    <n v="4.9909999999999997"/>
    <n v="161.51"/>
    <s v="1"/>
    <s v="EXT - KSE LOCAÇOES"/>
    <s v="Planejamento Operaci"/>
    <s v="KSE LOCAÇOES"/>
    <m/>
    <d v="2026-04-27T00:00:00"/>
    <x v="0"/>
    <x v="1"/>
    <x v="12"/>
  </r>
  <r>
    <s v="TTR3A31"/>
    <s v="60645800106472404"/>
    <s v="27/04/2026 19:45:11"/>
    <s v="75150"/>
    <s v="PETTERSON PERIS BENJAMIN"/>
    <x v="53"/>
    <s v="Caminhonete"/>
    <s v="SAVEIRO CS RB MF"/>
    <s v="VW"/>
    <s v="46209914"/>
    <s v="DECIO RIO VERDE"/>
    <s v="RIO VERDE"/>
    <s v="GO"/>
    <s v="ETANOL COMUM"/>
    <n v="445"/>
    <n v="10"/>
    <s v=" Km/L"/>
    <n v="159841"/>
    <n v="44.48"/>
    <n v="4.79"/>
    <n v="213.06"/>
    <s v="202604271944"/>
    <s v="EXT - KSE LOCAÇOES"/>
    <s v="Planejamento Operaci"/>
    <s v="KSE LOCAÇOES"/>
    <m/>
    <d v="2026-04-27T00:00:00"/>
    <x v="0"/>
    <x v="1"/>
    <x v="12"/>
  </r>
  <r>
    <s v="SQZ2J86"/>
    <s v="60645800109686555"/>
    <s v="27/04/2026 19:48:55"/>
    <s v="32871"/>
    <s v="JOSE RICARDO SOUZA SILVA"/>
    <x v="72"/>
    <s v="Caminhonete"/>
    <s v="SAVEIRO"/>
    <s v="VOLKSWAGEN"/>
    <s v="75331003"/>
    <s v="SUPERVIA LAGOA"/>
    <s v="RIO VERDE"/>
    <s v="GO"/>
    <s v="ETANOL COMUM"/>
    <n v="332"/>
    <n v="8.3699999999999992"/>
    <s v=" Km/L"/>
    <n v="185695"/>
    <n v="39.65"/>
    <n v="4.6900000000000004"/>
    <n v="185.96"/>
    <s v="0"/>
    <s v="EXT - KSE LOCAÇOES"/>
    <s v="Planejamento Operaci"/>
    <s v="INSPECAO"/>
    <m/>
    <d v="2026-04-27T00:00:00"/>
    <x v="0"/>
    <x v="1"/>
    <x v="12"/>
  </r>
  <r>
    <s v="TTP5B47"/>
    <s v="60645800106472110"/>
    <s v="27/04/2026 20:34:50"/>
    <s v="01227"/>
    <s v="DAILTON FERREIRA CRUVINEL"/>
    <x v="40"/>
    <s v="Caminhonete"/>
    <s v="SAVEIRO CS RB MF"/>
    <s v="VW"/>
    <s v="07674909"/>
    <s v="AUTO POSTO INDIARA"/>
    <s v="INDIARA"/>
    <s v="GO"/>
    <s v="ETANOL COMUM"/>
    <n v="441"/>
    <n v="10.210000000000001"/>
    <s v=" Km/L"/>
    <n v="172339"/>
    <n v="43.18"/>
    <n v="4.6900000000000004"/>
    <n v="202.51"/>
    <s v="14111"/>
    <s v="EXT - KSE LOCAÇOES"/>
    <s v="Planejamento Operaci"/>
    <s v="KSE LOCAÇOES"/>
    <m/>
    <d v="2026-04-27T00:00:00"/>
    <x v="0"/>
    <x v="1"/>
    <x v="12"/>
  </r>
  <r>
    <s v="TKC9B59"/>
    <s v="60645800106185324"/>
    <s v="27/04/2026 20:38:40"/>
    <s v="99189"/>
    <s v="WELTON DIONES DE SOUZA BARBOSA_x0009__x0009__x0009__x0009_"/>
    <x v="26"/>
    <s v="Caminhão"/>
    <s v="FH 540 6X4R"/>
    <s v="VOLVO"/>
    <s v="46209914"/>
    <s v="DECIO RIO VERDE"/>
    <s v="RIO VERDE"/>
    <s v="GO"/>
    <s v="DIESEL S-10"/>
    <n v="1032"/>
    <n v="2.29"/>
    <s v=" Km/L"/>
    <n v="14619"/>
    <n v="451.62"/>
    <n v="7.49"/>
    <n v="3382.63"/>
    <s v="202604272037"/>
    <s v="EXT - LUCCA JR"/>
    <s v="Planejamento Operaci"/>
    <s v="LUCCA JR"/>
    <m/>
    <d v="2026-04-27T00:00:00"/>
    <x v="0"/>
    <x v="1"/>
    <x v="11"/>
  </r>
  <r>
    <s v="TKC9B59"/>
    <m/>
    <s v="27/04/2026 20:40:49"/>
    <m/>
    <m/>
    <x v="26"/>
    <m/>
    <m/>
    <m/>
    <m/>
    <s v="DECIO RIO VERDE"/>
    <m/>
    <m/>
    <s v="ARLA-32"/>
    <s v="-"/>
    <s v="-"/>
    <s v=" Km/L"/>
    <s v="-"/>
    <n v="44.39"/>
    <m/>
    <n v="168.27"/>
    <m/>
    <m/>
    <m/>
    <m/>
    <m/>
    <d v="2026-04-27T00:00:00"/>
    <x v="0"/>
    <x v="1"/>
    <x v="11"/>
  </r>
  <r>
    <s v="TUG2C45"/>
    <s v="60645800106437770"/>
    <s v="27/04/2026 21:28:06"/>
    <s v="80560"/>
    <s v="EDMAR PEREIRA COSTA"/>
    <x v="54"/>
    <s v="Utilitário"/>
    <s v="SAVEIRO"/>
    <s v="FIAT"/>
    <s v="81889412"/>
    <s v="POSTO ZERO UM"/>
    <s v="RIO VERDE"/>
    <s v="GO"/>
    <s v="ETANOL COMUM"/>
    <n v="412"/>
    <n v="8.7799999999999994"/>
    <s v=" Km/L"/>
    <n v="166935"/>
    <n v="46.91"/>
    <n v="4.79"/>
    <n v="224.69"/>
    <s v="1"/>
    <s v="EXT - KSE LOCAÇOES"/>
    <s v="Planejamento Operaci"/>
    <s v="KSE LOCAÇOES"/>
    <m/>
    <d v="2026-04-27T00:00:00"/>
    <x v="0"/>
    <x v="1"/>
    <x v="12"/>
  </r>
  <r>
    <s v="TUW2D74"/>
    <s v="60645800105124310"/>
    <s v="27/04/2026 21:38:00"/>
    <s v="89140"/>
    <s v="ROBSON BORGES FERREIRA"/>
    <x v="35"/>
    <s v="Automóvel"/>
    <s v="CHEVROLET/S10 LS DD4"/>
    <s v="CHEVROLET"/>
    <s v="45341508"/>
    <s v="POSTO ALTO DA SERRA"/>
    <s v="ITUMBIARA"/>
    <s v="GO"/>
    <s v="DIESEL S-10"/>
    <n v="849"/>
    <n v="13.57"/>
    <s v=" Km/L"/>
    <n v="151004"/>
    <n v="62.57"/>
    <n v="6.87"/>
    <n v="429.86"/>
    <s v="0"/>
    <s v="Planejamento Operaci"/>
    <s v="Planejamento Operaci"/>
    <s v="Operacional"/>
    <m/>
    <d v="2026-04-27T00:00:00"/>
    <x v="0"/>
    <x v="1"/>
    <x v="12"/>
  </r>
  <r>
    <s v="TFI3B19"/>
    <s v="60645800105926941"/>
    <s v="27/04/2026 23:02:13"/>
    <s v="70214"/>
    <s v="IGOR LEMES FERNANDES"/>
    <x v="4"/>
    <s v="Automóvel"/>
    <s v="ARGO"/>
    <s v="FIAT"/>
    <s v="75331801"/>
    <s v="DECIO CEZARINA"/>
    <s v="CEZARINA"/>
    <s v="GO"/>
    <s v="ETANOL COMUM"/>
    <n v="329"/>
    <n v="10.32"/>
    <s v=" Km/L"/>
    <n v="106955"/>
    <n v="31.88"/>
    <n v="4.6900000000000004"/>
    <n v="149.52000000000001"/>
    <s v="202604272301"/>
    <s v="Planejamento Operaci"/>
    <s v="Planejamento Operaci"/>
    <s v="Operacional"/>
    <m/>
    <d v="2026-04-27T00:00:00"/>
    <x v="0"/>
    <x v="1"/>
    <x v="0"/>
  </r>
  <r>
    <s v="TTV4H65"/>
    <s v="60645800107557973"/>
    <s v="28/04/2026 01:17:17"/>
    <s v="07583"/>
    <s v="DAVID BORGES DOS SANTOS"/>
    <x v="65"/>
    <s v="Caminhonete"/>
    <s v="SAVEIRO CD RB MF"/>
    <s v="VOLKSWAGEN"/>
    <s v="07674909"/>
    <s v="AUTO POSTO INDIARA"/>
    <s v="INDIARA"/>
    <s v="GO"/>
    <s v="ETANOL COMUM"/>
    <n v="426"/>
    <n v="10.58"/>
    <s v=" Km/L"/>
    <n v="68550"/>
    <n v="40.270000000000003"/>
    <n v="4.6900000000000004"/>
    <n v="188.87"/>
    <s v="14112"/>
    <s v="EXT - KSE LOCAÇOES"/>
    <s v="Planejamento Operaci"/>
    <s v="KSE LOCAÇOES"/>
    <m/>
    <d v="2026-04-28T00:00:00"/>
    <x v="0"/>
    <x v="1"/>
    <x v="12"/>
  </r>
  <r>
    <s v="TUQ2H91"/>
    <s v="60645800107558597"/>
    <s v="28/04/2026 02:15:46"/>
    <s v="72216"/>
    <s v="ERIVALDO OLIVEIRA SOARES"/>
    <x v="66"/>
    <s v="Caminhonete"/>
    <s v="SAVEIRO CD RB MF"/>
    <s v="VOLKSWAGEN"/>
    <s v="53081700"/>
    <s v="POSTO Z   Z SANTA MA"/>
    <s v="GUAPO"/>
    <s v="GO"/>
    <s v="ETANOL COMUM"/>
    <n v="249"/>
    <n v="7.93"/>
    <s v=" Km/L"/>
    <n v="48345"/>
    <n v="31.38"/>
    <n v="3.99"/>
    <n v="125.2"/>
    <s v="0"/>
    <s v="EXT - KSE LOCAÇOES"/>
    <s v="Planejamento Operaci"/>
    <s v="KSE LOCAÇOES"/>
    <m/>
    <d v="2026-04-28T00:00:00"/>
    <x v="0"/>
    <x v="1"/>
    <x v="12"/>
  </r>
  <r>
    <s v="TUG2C45"/>
    <s v="60645800106437770"/>
    <s v="28/04/2026 04:24:29"/>
    <s v="80560"/>
    <s v="EDMAR PEREIRA COSTA"/>
    <x v="54"/>
    <s v="Utilitário"/>
    <s v="SAVEIRO"/>
    <s v="FIAT"/>
    <s v="81889412"/>
    <s v="POSTO ZERO UM"/>
    <s v="RIO VERDE"/>
    <s v="GO"/>
    <s v="ETANOL COMUM"/>
    <n v="338"/>
    <n v="9.2200000000000006"/>
    <s v=" Km/L"/>
    <n v="167273"/>
    <n v="36.64"/>
    <n v="4.79"/>
    <n v="175.51"/>
    <s v="1"/>
    <s v="EXT - KSE LOCAÇOES"/>
    <s v="Planejamento Operaci"/>
    <s v="KSE LOCAÇOES"/>
    <m/>
    <d v="2026-04-28T00:00:00"/>
    <x v="0"/>
    <x v="1"/>
    <x v="12"/>
  </r>
  <r>
    <s v="TTT2H95"/>
    <s v="60645800106472477"/>
    <s v="28/04/2026 04:45:00"/>
    <s v="05208"/>
    <s v="CHARLES ROSA"/>
    <x v="63"/>
    <s v="Caminhonete"/>
    <s v="SAVEIRO CS RB MF"/>
    <s v="VW"/>
    <s v="46209914"/>
    <s v="DECIO RIO VERDE"/>
    <s v="RIO VERDE"/>
    <s v="GO"/>
    <s v="ETANOL COMUM"/>
    <n v="389"/>
    <n v="9.6999999999999993"/>
    <s v=" Km/L"/>
    <n v="154287"/>
    <n v="40.090000000000003"/>
    <n v="4.79"/>
    <n v="192.03"/>
    <s v="202604280443"/>
    <s v="EXT - KSE LOCAÇOES"/>
    <s v="Planejamento Operaci"/>
    <s v="KSE LOCAÇOES"/>
    <m/>
    <d v="2026-04-28T00:00:00"/>
    <x v="0"/>
    <x v="1"/>
    <x v="12"/>
  </r>
  <r>
    <s v="TFD2J89"/>
    <s v="60645800105143710"/>
    <s v="28/04/2026 05:06:00"/>
    <s v="87954"/>
    <s v="DANIEL GONÇALVES"/>
    <x v="0"/>
    <s v="Automóvel"/>
    <s v="ARGO"/>
    <s v="FIAT"/>
    <s v="46209914"/>
    <s v="DECIO RIO VERDE"/>
    <s v="RIO VERDE"/>
    <s v="GO"/>
    <s v="ETANOL COMUM"/>
    <n v="726"/>
    <n v="21.73"/>
    <s v=" Km/L"/>
    <n v="31722"/>
    <n v="33.409999999999997"/>
    <n v="4.79"/>
    <n v="160.03"/>
    <s v="202604280505"/>
    <s v="Planejamento Operaci"/>
    <s v="Planejamento Operaci"/>
    <s v="Operacional"/>
    <m/>
    <d v="2026-04-28T00:00:00"/>
    <x v="0"/>
    <x v="1"/>
    <x v="0"/>
  </r>
  <r>
    <s v="TTS4A16"/>
    <s v="60645800108788589"/>
    <s v="28/04/2026 05:15:41"/>
    <s v="70267"/>
    <s v="DOUGLAS VASCONCELOS MOURA"/>
    <x v="32"/>
    <s v="Caminhonete"/>
    <s v="Caminhonete S10"/>
    <s v="CHEVROLET"/>
    <s v="69494411"/>
    <s v="REDE MARAJO RIO VERD"/>
    <s v="RIO VERDE"/>
    <s v="GO"/>
    <s v="DIESEL S-10"/>
    <n v="704"/>
    <n v="13.65"/>
    <s v=" Km/L"/>
    <n v="87602"/>
    <n v="51.57"/>
    <n v="6.94"/>
    <n v="357.9"/>
    <s v="70267348142"/>
    <s v="Planejamento Operaci"/>
    <s v="Planejamento Operaci"/>
    <s v="INSPECAO"/>
    <m/>
    <d v="2026-04-28T00:00:00"/>
    <x v="0"/>
    <x v="1"/>
    <x v="12"/>
  </r>
  <r>
    <s v="SQZ2J86"/>
    <s v="60645800109686555"/>
    <s v="28/04/2026 06:06:34"/>
    <s v="32871"/>
    <s v="JOSE RICARDO SOUZA SILVA"/>
    <x v="72"/>
    <s v="Caminhonete"/>
    <s v="SAVEIRO"/>
    <s v="VOLKSWAGEN"/>
    <s v="75331003"/>
    <s v="SUPERVIA LAGOA"/>
    <s v="RIO VERDE"/>
    <s v="GO"/>
    <s v="ETANOL COMUM"/>
    <n v="368"/>
    <n v="9.1199999999999992"/>
    <s v=" Km/L"/>
    <n v="186063"/>
    <n v="40.36"/>
    <n v="4.6900000000000004"/>
    <n v="189.29"/>
    <s v="1"/>
    <s v="EXT - KSE LOCAÇOES"/>
    <s v="Planejamento Operaci"/>
    <s v="INSPECAO"/>
    <m/>
    <d v="2026-04-28T00:00:00"/>
    <x v="0"/>
    <x v="1"/>
    <x v="12"/>
  </r>
  <r>
    <s v="TFY6E09"/>
    <s v="60645800105143700"/>
    <s v="28/04/2026 06:20:41"/>
    <s v="04380"/>
    <s v="PAULO ROBERTO BATISTA DE MOURA JUNIOR"/>
    <x v="15"/>
    <s v="Automóvel"/>
    <s v="ARGO"/>
    <s v="FIAT"/>
    <s v="34251011"/>
    <s v="DECIO ARAPORA"/>
    <s v="ARAPORA"/>
    <s v="MG"/>
    <s v="ETANOL COMUM"/>
    <n v="334"/>
    <n v="10.77"/>
    <s v=" Km/L"/>
    <n v="50125"/>
    <n v="31"/>
    <n v="4.6900000000000004"/>
    <n v="145.38999999999999"/>
    <s v="202604280620"/>
    <s v="Planejamento Operaci"/>
    <s v="Planejamento Operaci"/>
    <s v="Operacional"/>
    <m/>
    <d v="2026-04-28T00:00:00"/>
    <x v="0"/>
    <x v="1"/>
    <x v="1"/>
  </r>
  <r>
    <s v="TTP5B47"/>
    <s v="60645800106472110"/>
    <s v="28/04/2026 06:42:13"/>
    <s v="01227"/>
    <s v="DAILTON FERREIRA CRUVINEL"/>
    <x v="40"/>
    <s v="Caminhonete"/>
    <s v="SAVEIRO CS RB MF"/>
    <s v="VW"/>
    <s v="07674909"/>
    <s v="AUTO POSTO INDIARA"/>
    <s v="INDIARA"/>
    <s v="GO"/>
    <s v="ETANOL COMUM"/>
    <n v="452"/>
    <n v="11.61"/>
    <s v=" Km/L"/>
    <n v="172791"/>
    <n v="38.94"/>
    <n v="4.6900000000000004"/>
    <n v="182.63"/>
    <s v="14114"/>
    <s v="EXT - KSE LOCAÇOES"/>
    <s v="Planejamento Operaci"/>
    <s v="KSE LOCAÇOES"/>
    <m/>
    <d v="2026-04-28T00:00:00"/>
    <x v="0"/>
    <x v="1"/>
    <x v="12"/>
  </r>
  <r>
    <s v="TGL4J09"/>
    <s v="60645800105143360"/>
    <s v="28/04/2026 06:56:25"/>
    <s v="40379"/>
    <s v="JESTER LUCAS GOUVEIA SANTOS"/>
    <x v="17"/>
    <s v="Automóvel"/>
    <s v="ARGO"/>
    <s v="FIAT"/>
    <s v="88813408"/>
    <s v="POSTO ITALIA"/>
    <s v="SENADOR CANEDO"/>
    <s v="GO"/>
    <s v="ETANOL COMUM"/>
    <n v="331"/>
    <n v="8.2200000000000006"/>
    <s v=" Km/L"/>
    <n v="26262"/>
    <n v="40.270000000000003"/>
    <n v="5.54"/>
    <n v="223.1"/>
    <s v="4306"/>
    <s v="Planejamento Operaci"/>
    <s v="Planejamento Operaci"/>
    <s v="Operacional"/>
    <m/>
    <d v="2026-04-28T00:00:00"/>
    <x v="0"/>
    <x v="1"/>
    <x v="1"/>
  </r>
  <r>
    <s v="TTR3A31"/>
    <s v="60645800106472404"/>
    <s v="28/04/2026 07:14:43"/>
    <s v="75150"/>
    <s v="PETTERSON PERIS BENJAMIN"/>
    <x v="53"/>
    <s v="Caminhonete"/>
    <s v="SAVEIRO CS RB MF"/>
    <s v="VW"/>
    <s v="13335016"/>
    <s v="POSTO TREVO"/>
    <s v="RIO VERDE"/>
    <s v="GO"/>
    <s v="ETANOL COMUM"/>
    <n v="494"/>
    <n v="12.21"/>
    <s v=" Km/L"/>
    <n v="160335"/>
    <n v="40.46"/>
    <n v="4.891"/>
    <n v="197.88"/>
    <s v="280426053"/>
    <s v="EXT - KSE LOCAÇOES"/>
    <s v="Planejamento Operaci"/>
    <s v="KSE LOCAÇOES"/>
    <m/>
    <d v="2026-04-28T00:00:00"/>
    <x v="0"/>
    <x v="1"/>
    <x v="12"/>
  </r>
  <r>
    <s v="QSW6J59"/>
    <s v="60645800106460000"/>
    <s v="28/04/2026 07:16:28"/>
    <s v="86287"/>
    <s v="SIDNEY GOMES SOUTO"/>
    <x v="28"/>
    <s v="EQUIPAMENTOS"/>
    <s v="CAMINHÃO PIPA"/>
    <s v="OUTROS"/>
    <s v="41826312"/>
    <s v="AUTO POSTO JACARE"/>
    <s v="ACREUNA"/>
    <s v="GO"/>
    <s v="DIESEL S-10"/>
    <n v="255"/>
    <n v="3.5"/>
    <s v=" Km/L"/>
    <n v="32969"/>
    <n v="72.77"/>
    <n v="6.99"/>
    <n v="508.68"/>
    <s v="280426162"/>
    <s v="EXT - LUCCA JR"/>
    <s v="Planejamento Operaci"/>
    <s v="LUCCA JR"/>
    <m/>
    <d v="2026-04-28T00:00:00"/>
    <x v="0"/>
    <x v="1"/>
    <x v="11"/>
  </r>
  <r>
    <s v="QSW6J59"/>
    <m/>
    <s v="28/04/2026 07:16:28"/>
    <m/>
    <m/>
    <x v="28"/>
    <m/>
    <m/>
    <m/>
    <m/>
    <s v="AUTO POSTO JACARE"/>
    <m/>
    <m/>
    <s v="ARLA-32"/>
    <s v="-"/>
    <s v="-"/>
    <s v=" Km/L"/>
    <s v="-"/>
    <n v="5.03"/>
    <m/>
    <n v="16.600000000000001"/>
    <m/>
    <m/>
    <m/>
    <m/>
    <m/>
    <d v="2026-04-28T00:00:00"/>
    <x v="0"/>
    <x v="1"/>
    <x v="11"/>
  </r>
  <r>
    <s v="TTY2C25"/>
    <s v="60645800106472430"/>
    <s v="28/04/2026 08:14:11"/>
    <s v="53759"/>
    <s v="DHEIMERSON BRUNO MARINHO DE LIRA"/>
    <x v="38"/>
    <s v="Caminhonete"/>
    <s v="SAVEIRO CS RB MF"/>
    <s v="VW"/>
    <s v="45307105"/>
    <s v="POSTO GIRASSOL"/>
    <s v="ITUMBIARA"/>
    <s v="GO"/>
    <s v="ETANOL COMUM"/>
    <n v="509"/>
    <n v="10.18"/>
    <s v=" Km/L"/>
    <n v="151542"/>
    <n v="49.98"/>
    <n v="4.6900000000000004"/>
    <n v="234.41"/>
    <s v="280429"/>
    <s v="EXT - KSE LOCAÇOES"/>
    <s v="Planejamento Operaci"/>
    <s v="KSE LOCAÇOES"/>
    <m/>
    <d v="2026-04-28T00:00:00"/>
    <x v="0"/>
    <x v="1"/>
    <x v="12"/>
  </r>
  <r>
    <s v="RBP0A22"/>
    <s v="60645800106437700"/>
    <s v="28/04/2026 08:33:48"/>
    <s v="70721"/>
    <s v="PAULO HENRIQUE SILVA COSTA"/>
    <x v="68"/>
    <s v="Utilitário"/>
    <s v="STRADA"/>
    <s v="FIAT"/>
    <s v="92220505"/>
    <s v="AUTO POSTO ARAGUAIA"/>
    <s v="ACREUNA"/>
    <s v="GO"/>
    <s v="ETANOL COMUM"/>
    <n v="363"/>
    <n v="8.08"/>
    <s v=" Km/L"/>
    <n v="59230"/>
    <n v="44.92"/>
    <n v="4.63"/>
    <n v="207.98"/>
    <s v="0"/>
    <s v="Planejamento Operaci"/>
    <s v="Planejamento Operaci"/>
    <s v="TI e Automação"/>
    <m/>
    <d v="2026-04-28T00:00:00"/>
    <x v="0"/>
    <x v="1"/>
    <x v="5"/>
  </r>
  <r>
    <s v="TFN0D12"/>
    <s v="60645800105143746"/>
    <s v="28/04/2026 08:35:04"/>
    <s v="00390"/>
    <s v="SILVINO JOSE DE BRITO"/>
    <x v="5"/>
    <s v="Automóvel"/>
    <s v="ARGO"/>
    <s v="FIAT"/>
    <s v="75331801"/>
    <s v="DECIO CEZARINA"/>
    <s v="CEZARINA"/>
    <s v="GO"/>
    <s v="ETANOL COMUM"/>
    <n v="365"/>
    <n v="8.7899999999999991"/>
    <s v=" Km/L"/>
    <n v="47651"/>
    <n v="41.53"/>
    <n v="4.6900000000000004"/>
    <n v="194.78"/>
    <s v="202604280834"/>
    <s v="Planejamento Operaci"/>
    <s v="Planejamento Operaci"/>
    <s v="Operacional"/>
    <m/>
    <d v="2026-04-28T00:00:00"/>
    <x v="0"/>
    <x v="1"/>
    <x v="3"/>
  </r>
  <r>
    <s v="TFE6B22"/>
    <s v="60645800105124428"/>
    <s v="28/04/2026 08:57:35"/>
    <s v="03608"/>
    <s v="WEIDER DA SILVA RODRIGUES"/>
    <x v="1"/>
    <s v="Automóvel"/>
    <s v="ARGO"/>
    <s v="FIAT"/>
    <s v="07674911"/>
    <s v="AUTO POSTO INDIARA"/>
    <s v="INDIARA"/>
    <s v="GO"/>
    <s v="ETANOL COMUM"/>
    <n v="-600"/>
    <n v="-14.73"/>
    <s v=" Km/L"/>
    <n v="58401"/>
    <n v="40.72"/>
    <n v="4.6900000000000004"/>
    <n v="190.98"/>
    <s v="0"/>
    <s v="Planejamento Operaci"/>
    <s v="Planejamento Operaci"/>
    <s v="Operacional"/>
    <m/>
    <d v="2026-04-28T00:00:00"/>
    <x v="0"/>
    <x v="1"/>
    <x v="1"/>
  </r>
  <r>
    <s v="TFE9C14"/>
    <s v="60645800106437370"/>
    <s v="28/04/2026 10:34:32"/>
    <s v="01057"/>
    <s v="LUIZ HENRIQUE SOUZA RODRIGUES"/>
    <x v="51"/>
    <s v="EQUIPAMENTOS"/>
    <s v="AMBULANCIA"/>
    <s v="OUTROS"/>
    <s v="13308211"/>
    <s v="P. BANDEIRANTES"/>
    <s v="RIO VERDE"/>
    <s v="GO"/>
    <s v="DIESEL S-10"/>
    <n v="136"/>
    <n v="3.77"/>
    <s v=" Km/L"/>
    <n v="12020"/>
    <n v="36.06"/>
    <n v="7.59"/>
    <n v="273.70999999999998"/>
    <s v="280437818"/>
    <s v="Planejamento Operaci"/>
    <s v="Planejamento Operaci"/>
    <s v="Operacional"/>
    <m/>
    <d v="2026-04-28T00:00:00"/>
    <x v="0"/>
    <x v="1"/>
    <x v="13"/>
  </r>
  <r>
    <s v="TFE9C14"/>
    <m/>
    <s v="28/04/2026 10:34:32"/>
    <m/>
    <m/>
    <x v="51"/>
    <m/>
    <m/>
    <m/>
    <m/>
    <s v="P. BANDEIRANTES"/>
    <m/>
    <m/>
    <s v="ARLA-32"/>
    <s v="-"/>
    <s v="-"/>
    <s v=" Km/L"/>
    <s v="-"/>
    <n v="2.1"/>
    <m/>
    <n v="8.39"/>
    <m/>
    <m/>
    <m/>
    <m/>
    <m/>
    <d v="2026-04-28T00:00:00"/>
    <x v="0"/>
    <x v="1"/>
    <x v="13"/>
  </r>
  <r>
    <s v="TGK2G46"/>
    <s v="60645800106956305"/>
    <s v="28/04/2026 11:15:04"/>
    <s v="48710"/>
    <s v="GUSTAVO DA SILVA"/>
    <x v="59"/>
    <s v="Utilitário"/>
    <s v="FIORINO"/>
    <s v="FIAT"/>
    <s v="75331003"/>
    <s v="SUPERVIA LAGOA"/>
    <s v="RIO VERDE"/>
    <s v="GO"/>
    <s v="ETANOL COMUM"/>
    <n v="357"/>
    <n v="10.130000000000001"/>
    <s v=" Km/L"/>
    <n v="26961"/>
    <n v="35.229999999999997"/>
    <n v="4.6900000000000004"/>
    <n v="165.23"/>
    <s v="1"/>
    <s v="Planejamento Operaci"/>
    <s v="Planejamento Operaci"/>
    <s v="Operacional"/>
    <m/>
    <d v="2026-04-28T00:00:00"/>
    <x v="0"/>
    <x v="1"/>
    <x v="5"/>
  </r>
  <r>
    <s v="TFX7J72"/>
    <s v="60645800105836505"/>
    <s v="28/04/2026 12:04:18"/>
    <s v="03126"/>
    <s v="PEDRO PAULO SILVA SANTOS"/>
    <x v="11"/>
    <s v="Automóvel"/>
    <s v="ARGO"/>
    <s v="FIAT"/>
    <s v="46286315"/>
    <s v="POSTO CENTRAL"/>
    <s v="BOM JESUS"/>
    <s v="GO"/>
    <s v="ETANOL COMUM"/>
    <n v="218"/>
    <n v="9.89"/>
    <s v=" Km/L"/>
    <n v="79193"/>
    <n v="22.05"/>
    <n v="4.99"/>
    <n v="110.04"/>
    <s v="1"/>
    <s v="Planejamento Operaci"/>
    <s v="Planejamento Operaci"/>
    <s v="Operacional"/>
    <m/>
    <d v="2026-04-28T00:00:00"/>
    <x v="0"/>
    <x v="1"/>
    <x v="4"/>
  </r>
  <r>
    <s v="TTV4H65"/>
    <s v="60645800107557973"/>
    <s v="28/04/2026 12:18:34"/>
    <s v="70129"/>
    <s v="DIONILSON DE SOUZA SANTOS"/>
    <x v="65"/>
    <s v="Caminhonete"/>
    <s v="SAVEIRO CD RB MF"/>
    <s v="VOLKSWAGEN"/>
    <s v="41826312"/>
    <s v="AUTO POSTO JACARE"/>
    <s v="ACREUNA"/>
    <s v="GO"/>
    <s v="ETANOL COMUM"/>
    <n v="533"/>
    <n v="10.81"/>
    <s v=" Km/L"/>
    <n v="69083"/>
    <n v="49.29"/>
    <n v="4.6500000000000004"/>
    <n v="229.22"/>
    <s v="280444138"/>
    <s v="EXT - KSE LOCAÇOES"/>
    <s v="Planejamento Operaci"/>
    <s v="KSE LOCAÇOES"/>
    <m/>
    <d v="2026-04-28T00:00:00"/>
    <x v="0"/>
    <x v="1"/>
    <x v="12"/>
  </r>
  <r>
    <s v="MCR1N11"/>
    <s v="60645800105124201"/>
    <s v="28/04/2026 13:15:32"/>
    <s v="15467"/>
    <s v="JOAO ALVES DE ABREU"/>
    <x v="19"/>
    <s v="Automóvel"/>
    <s v="MINI CARREGADEIRA"/>
    <s v="OUTROS"/>
    <s v="81889412"/>
    <s v="POSTO ZERO UM"/>
    <s v="RIO VERDE"/>
    <s v="GO"/>
    <s v="DIESEL COMUM"/>
    <n v="0"/>
    <n v="0"/>
    <s v=" Km/L"/>
    <n v="0"/>
    <n v="27.77"/>
    <n v="7.0410000000000004"/>
    <n v="195.54"/>
    <s v="1"/>
    <s v="EXT - SAO PEDRO"/>
    <s v="Planejamento Operaci"/>
    <s v="SAO PEDRO"/>
    <m/>
    <d v="2026-04-28T00:00:00"/>
    <x v="0"/>
    <x v="1"/>
    <x v="7"/>
  </r>
  <r>
    <s v="TTQ7B47"/>
    <s v="60645800106437690"/>
    <s v="28/04/2026 13:38:23"/>
    <s v="70470"/>
    <s v="EDSON FERREIRA DE OLIVEIRA NETO"/>
    <x v="77"/>
    <s v="CAMIONETA"/>
    <s v="SAVEIRO"/>
    <s v="VW"/>
    <s v="53081700"/>
    <s v="POSTO Z   Z SANTA MA"/>
    <s v="GUAPO"/>
    <s v="GO"/>
    <s v="ETANOL COMUM"/>
    <n v="0"/>
    <n v="0"/>
    <s v=" Km/L"/>
    <n v="34642"/>
    <n v="44.61"/>
    <n v="4.79"/>
    <n v="213.69"/>
    <s v="0"/>
    <s v="EXT - KSE LOCAÇOES"/>
    <s v="Planejamento Operaci"/>
    <s v="INSPECAO"/>
    <m/>
    <d v="2026-04-28T00:00:00"/>
    <x v="0"/>
    <x v="1"/>
    <x v="12"/>
  </r>
  <r>
    <s v="TFD2J89"/>
    <s v="60645800105143710"/>
    <s v="28/04/2026 14:09:30"/>
    <s v="87954"/>
    <s v="DANIEL GONÇALVES"/>
    <x v="0"/>
    <s v="Automóvel"/>
    <s v="ARGO"/>
    <s v="FIAT"/>
    <s v="75331801"/>
    <s v="DECIO CEZARINA"/>
    <s v="CEZARINA"/>
    <s v="GO"/>
    <s v="ETANOL COMUM"/>
    <n v="331"/>
    <n v="11.51"/>
    <s v=" Km/L"/>
    <n v="32053"/>
    <n v="28.77"/>
    <n v="4.6900000000000004"/>
    <n v="134.93"/>
    <s v="202604281408"/>
    <s v="Planejamento Operaci"/>
    <s v="Planejamento Operaci"/>
    <s v="Operacional"/>
    <m/>
    <d v="2026-04-28T00:00:00"/>
    <x v="0"/>
    <x v="1"/>
    <x v="0"/>
  </r>
  <r>
    <s v="TFZ6A74"/>
    <s v="60645800106437680"/>
    <s v="28/04/2026 14:12:31"/>
    <s v="51591"/>
    <s v="MARCUS ANTONIO GONÇALVES"/>
    <x v="75"/>
    <s v="Utilitário"/>
    <s v="FIORINO"/>
    <s v="FIAT"/>
    <s v="41875311"/>
    <s v="POSTO SABOR DA TERRA"/>
    <s v="INDIARA"/>
    <s v="GO"/>
    <s v="ETANOL COMUM"/>
    <n v="341"/>
    <n v="9.36"/>
    <s v=" Km/L"/>
    <n v="1397"/>
    <n v="36.42"/>
    <n v="5.16"/>
    <n v="187.94"/>
    <s v="280451084"/>
    <s v="Planejamento Operaci"/>
    <s v="Planejamento Operaci"/>
    <s v="Operacional"/>
    <m/>
    <d v="2026-04-28T00:00:00"/>
    <x v="0"/>
    <x v="1"/>
    <x v="2"/>
  </r>
  <r>
    <s v="TGL4J09"/>
    <s v="60645800105143360"/>
    <s v="28/04/2026 14:24:41"/>
    <s v="40379"/>
    <s v="JESTER LUCAS GOUVEIA SANTOS"/>
    <x v="17"/>
    <s v="Automóvel"/>
    <s v="ARGO"/>
    <s v="FIAT"/>
    <s v="41826312"/>
    <s v="AUTO POSTO JACARE"/>
    <s v="ACREUNA"/>
    <s v="GO"/>
    <s v="ETANOL COMUM"/>
    <n v="410"/>
    <n v="10.199999999999999"/>
    <s v=" Km/L"/>
    <n v="26672"/>
    <n v="40.19"/>
    <n v="4.6509999999999998"/>
    <n v="186.92"/>
    <s v="280451841"/>
    <s v="Planejamento Operaci"/>
    <s v="Planejamento Operaci"/>
    <s v="Operacional"/>
    <m/>
    <d v="2026-04-28T00:00:00"/>
    <x v="0"/>
    <x v="1"/>
    <x v="1"/>
  </r>
  <r>
    <s v="TUQ2H91"/>
    <s v="60645800107558597"/>
    <s v="28/04/2026 14:35:43"/>
    <s v="04617"/>
    <s v="JESSICA MARIA ALVES LOPES"/>
    <x v="66"/>
    <s v="Caminhonete"/>
    <s v="SAVEIRO CD RB MF"/>
    <s v="VOLKSWAGEN"/>
    <s v="53081700"/>
    <s v="POSTO Z   Z SANTA MA"/>
    <s v="GUAPO"/>
    <s v="GO"/>
    <s v="ETANOL COMUM"/>
    <n v="373"/>
    <n v="9.08"/>
    <s v=" Km/L"/>
    <n v="48718"/>
    <n v="41.08"/>
    <n v="3.99"/>
    <n v="163.92"/>
    <s v="0"/>
    <s v="EXT - KSE LOCAÇOES"/>
    <s v="Planejamento Operaci"/>
    <s v="KSE LOCAÇOES"/>
    <m/>
    <d v="2026-04-28T00:00:00"/>
    <x v="0"/>
    <x v="1"/>
    <x v="12"/>
  </r>
  <r>
    <s v="TGA0B06"/>
    <s v="60645800106958060"/>
    <s v="28/04/2026 15:16:39"/>
    <s v="00933"/>
    <s v="GIULEY RIBEIRO DOS SANTOS"/>
    <x v="55"/>
    <s v="Caminhonete"/>
    <s v="FIORINO"/>
    <s v="FIAT"/>
    <s v="45308900"/>
    <s v="POSTO LUPATINI"/>
    <s v="SANTO ANTONIO DA BARRA"/>
    <s v="GO"/>
    <s v="ETANOL COMUM"/>
    <n v="245"/>
    <n v="8.5500000000000007"/>
    <s v=" Km/L"/>
    <n v="32995"/>
    <n v="28.65"/>
    <n v="4.8899999999999997"/>
    <n v="140.1"/>
    <s v="0"/>
    <s v="Planejamento Operaci"/>
    <s v="Planejamento Operaci"/>
    <s v="TI e Automação"/>
    <m/>
    <d v="2026-04-28T00:00:00"/>
    <x v="0"/>
    <x v="1"/>
    <x v="5"/>
  </r>
  <r>
    <s v="TFS3C72"/>
    <s v="60645800105143738"/>
    <s v="28/04/2026 15:44:12"/>
    <s v="00271"/>
    <s v="HEDER OLIVEIRA SANTANA"/>
    <x v="9"/>
    <s v="Automóvel"/>
    <s v="ARGO"/>
    <s v="FIAT"/>
    <s v="13308211"/>
    <s v="P. BANDEIRANTES"/>
    <s v="RIO VERDE"/>
    <s v="GO"/>
    <s v="ETANOL COMUM"/>
    <n v="343"/>
    <n v="9.8800000000000008"/>
    <s v=" Km/L"/>
    <n v="99550"/>
    <n v="34.729999999999997"/>
    <n v="4.7910000000000004"/>
    <n v="166.4"/>
    <s v="280456425"/>
    <s v="Planejamento Operaci"/>
    <s v="Planejamento Operaci"/>
    <s v="Operacional"/>
    <m/>
    <d v="2026-04-28T00:00:00"/>
    <x v="0"/>
    <x v="1"/>
    <x v="4"/>
  </r>
  <r>
    <s v="TTR3A31"/>
    <s v="60645800106472404"/>
    <s v="28/04/2026 15:44:29"/>
    <s v="00386"/>
    <s v="RAFAEL SOUZA LIMA"/>
    <x v="53"/>
    <s v="Caminhonete"/>
    <s v="SAVEIRO CS RB MF"/>
    <s v="VW"/>
    <s v="46209914"/>
    <s v="DECIO RIO VERDE"/>
    <s v="RIO VERDE"/>
    <s v="GO"/>
    <s v="ETANOL COMUM"/>
    <n v="444"/>
    <n v="9.41"/>
    <s v=" Km/L"/>
    <n v="160779"/>
    <n v="47.16"/>
    <n v="4.79"/>
    <n v="225.9"/>
    <s v="202604281543"/>
    <s v="EXT - KSE LOCAÇOES"/>
    <s v="Planejamento Operaci"/>
    <s v="KSE LOCAÇOES"/>
    <m/>
    <d v="2026-04-28T00:00:00"/>
    <x v="0"/>
    <x v="1"/>
    <x v="12"/>
  </r>
  <r>
    <s v="TTT2H95"/>
    <s v="60645800106472477"/>
    <s v="28/04/2026 15:47:05"/>
    <s v="88512"/>
    <s v="JUAREZ NEVES"/>
    <x v="63"/>
    <s v="Caminhonete"/>
    <s v="SAVEIRO CS RB MF"/>
    <s v="VW"/>
    <s v="45308900"/>
    <s v="POSTO LUPATINI"/>
    <s v="SANTO ANTONIO DA BARRA"/>
    <s v="GO"/>
    <s v="ETANOL COMUM"/>
    <n v="412"/>
    <n v="9.2200000000000006"/>
    <s v=" Km/L"/>
    <n v="154699"/>
    <n v="44.68"/>
    <n v="4.8899999999999997"/>
    <n v="218.49"/>
    <s v="0"/>
    <s v="EXT - KSE LOCAÇOES"/>
    <s v="Planejamento Operaci"/>
    <s v="KSE LOCAÇOES"/>
    <m/>
    <d v="2026-04-28T00:00:00"/>
    <x v="0"/>
    <x v="1"/>
    <x v="12"/>
  </r>
  <r>
    <s v="TBE3B75"/>
    <s v="60645800105124380"/>
    <s v="28/04/2026 16:01:17"/>
    <s v="80246"/>
    <s v="FRANCISCO DE ASSIS SOARES"/>
    <x v="19"/>
    <s v="Caminhão"/>
    <s v="CAMINHAO CARROCERIA"/>
    <s v="OUTROS"/>
    <s v="45307105"/>
    <s v="POSTO GIRASSOL"/>
    <s v="ITUMBIARA"/>
    <s v="GO"/>
    <s v="DIESEL S-10"/>
    <n v="0"/>
    <n v="0"/>
    <s v=" Km/L"/>
    <n v="0"/>
    <n v="75.87"/>
    <n v="7.59"/>
    <n v="575.85"/>
    <s v="280457"/>
    <s v="EXT - SAO PEDRO"/>
    <s v="Planejamento Operaci"/>
    <s v="SAO PEDRO"/>
    <m/>
    <d v="2026-04-28T00:00:00"/>
    <x v="0"/>
    <x v="1"/>
    <x v="7"/>
  </r>
  <r>
    <s v="TFP3B22"/>
    <s v="60645800105143720"/>
    <s v="28/04/2026 16:29:08"/>
    <s v="02769"/>
    <s v="ANDRE LUIS PAULINO"/>
    <x v="6"/>
    <s v="Automóvel"/>
    <s v="ARGO"/>
    <s v="FIAT"/>
    <s v="53030006"/>
    <s v="KR TREVO"/>
    <s v="SANTA HELENA DE GOIAS"/>
    <s v="GO"/>
    <s v="ETANOL COMUM"/>
    <n v="258"/>
    <n v="8.33"/>
    <s v=" Km/L"/>
    <n v="66422"/>
    <n v="30.98"/>
    <n v="4.8899999999999997"/>
    <n v="151.49"/>
    <s v="280459282"/>
    <s v="Planejamento Operaci"/>
    <s v="Planejamento Operaci"/>
    <s v="Operacional"/>
    <m/>
    <d v="2026-04-28T00:00:00"/>
    <x v="0"/>
    <x v="1"/>
    <x v="4"/>
  </r>
  <r>
    <s v="TGC9A34"/>
    <s v="60645800106437250"/>
    <s v="28/04/2026 16:30:31"/>
    <s v="70470"/>
    <s v="EDSON FERREIRA DE OLIVEIRA NETO"/>
    <x v="48"/>
    <s v="EQUIPAMENTOS"/>
    <s v="AMBULANCIA"/>
    <s v="OUTROS"/>
    <s v="41826312"/>
    <s v="AUTO POSTO JACARE"/>
    <s v="ACREUNA"/>
    <s v="GO"/>
    <s v="DIESEL S-10"/>
    <n v="361"/>
    <n v="7.08"/>
    <s v=" Km/L"/>
    <n v="20061"/>
    <n v="51"/>
    <n v="6.99"/>
    <n v="356.5"/>
    <s v="280459411"/>
    <s v="Planejamento Operaci"/>
    <s v="Planejamento Operaci"/>
    <s v="Operacional"/>
    <m/>
    <d v="2026-04-28T00:00:00"/>
    <x v="0"/>
    <x v="1"/>
    <x v="13"/>
  </r>
  <r>
    <s v="NKD1J82"/>
    <s v="60645800105124230"/>
    <s v="28/04/2026 17:01:59"/>
    <s v="52247"/>
    <s v="CARLOS ALBERTO DO ROSARIO"/>
    <x v="19"/>
    <s v="Caminhão"/>
    <s v="24-250/24-250"/>
    <s v="VW"/>
    <s v="87183400"/>
    <s v="MARAJO GUAPO"/>
    <s v="GUAPO"/>
    <s v="GO"/>
    <s v="DIESEL S-10"/>
    <n v="0"/>
    <n v="0"/>
    <s v=" Km/L"/>
    <n v="0"/>
    <n v="232.07"/>
    <n v="7.29"/>
    <n v="1691.79"/>
    <s v="0"/>
    <s v="EXT - SAO PEDRO"/>
    <s v="Planejamento Operaci"/>
    <s v="SAO PEDRO"/>
    <m/>
    <d v="2026-04-28T00:00:00"/>
    <x v="0"/>
    <x v="1"/>
    <x v="7"/>
  </r>
  <r>
    <s v="TUG2C45"/>
    <s v="60645800106437770"/>
    <s v="28/04/2026 17:13:04"/>
    <s v="02527"/>
    <s v="ALCIENE MARTINS PONTES"/>
    <x v="54"/>
    <s v="Utilitário"/>
    <s v="SAVEIRO"/>
    <s v="FIAT"/>
    <s v="69494411"/>
    <s v="REDE MARAJO RIO VERD"/>
    <s v="RIO VERDE"/>
    <s v="GO"/>
    <s v="ETANOL COMUM"/>
    <n v="462"/>
    <n v="9.67"/>
    <s v=" Km/L"/>
    <n v="167735"/>
    <n v="47.76"/>
    <n v="4.79"/>
    <n v="228.77"/>
    <s v="2527011195"/>
    <s v="EXT - KSE LOCAÇOES"/>
    <s v="Planejamento Operaci"/>
    <s v="KSE LOCAÇOES"/>
    <m/>
    <d v="2026-04-28T00:00:00"/>
    <x v="0"/>
    <x v="1"/>
    <x v="12"/>
  </r>
  <r>
    <s v="SQZ2J86"/>
    <s v="60645800109686555"/>
    <s v="28/04/2026 17:40:33"/>
    <s v="01318"/>
    <s v="JOAO BATISTA REIS"/>
    <x v="72"/>
    <s v="Caminhonete"/>
    <s v="SAVEIRO"/>
    <s v="VOLKSWAGEN"/>
    <s v="46286315"/>
    <s v="POSTO CENTRAL"/>
    <s v="BOM JESUS"/>
    <s v="GO"/>
    <s v="ETANOL COMUM"/>
    <n v="409"/>
    <n v="8.8699999999999992"/>
    <s v=" Km/L"/>
    <n v="186472"/>
    <n v="46.09"/>
    <n v="4.9909999999999997"/>
    <n v="230.02"/>
    <s v="1"/>
    <s v="EXT - KSE LOCAÇOES"/>
    <s v="Planejamento Operaci"/>
    <s v="INSPECAO"/>
    <m/>
    <d v="2026-04-28T00:00:00"/>
    <x v="0"/>
    <x v="1"/>
    <x v="12"/>
  </r>
  <r>
    <s v="TTP5B47"/>
    <s v="60645800106472110"/>
    <s v="28/04/2026 18:22:12"/>
    <s v="02710"/>
    <s v="RAINON LOPES ALMEIDA"/>
    <x v="40"/>
    <s v="Caminhonete"/>
    <s v="SAVEIRO CS RB MF"/>
    <s v="VW"/>
    <s v="75331801"/>
    <s v="DECIO CEZARINA"/>
    <s v="CEZARINA"/>
    <s v="GO"/>
    <s v="ETANOL COMUM"/>
    <n v="416"/>
    <n v="9.56"/>
    <s v=" Km/L"/>
    <n v="173207"/>
    <n v="43.53"/>
    <n v="4.6900000000000004"/>
    <n v="204.16"/>
    <s v="202604281821"/>
    <s v="EXT - KSE LOCAÇOES"/>
    <s v="Planejamento Operaci"/>
    <s v="KSE LOCAÇOES"/>
    <m/>
    <d v="2026-04-28T00:00:00"/>
    <x v="0"/>
    <x v="1"/>
    <x v="12"/>
  </r>
  <r>
    <s v="TIV6G27"/>
    <s v="60645800106184069"/>
    <s v="28/04/2026 18:27:32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294"/>
    <n v="5.73"/>
    <s v=" Km/L"/>
    <n v="49890"/>
    <n v="51.35"/>
    <n v="6.99"/>
    <n v="358.95"/>
    <s v="280466437"/>
    <s v="EXT - LUCCA JR"/>
    <s v="Planejamento Operaci"/>
    <s v="LUCCA JR"/>
    <m/>
    <d v="2026-04-28T00:00:00"/>
    <x v="0"/>
    <x v="1"/>
    <x v="11"/>
  </r>
  <r>
    <s v="TTY2C25"/>
    <s v="60645800106472430"/>
    <s v="28/04/2026 18:36:41"/>
    <s v="53759"/>
    <s v="DHEIMERSON BRUNO MARINHO DE LIRA"/>
    <x v="38"/>
    <s v="Caminhonete"/>
    <s v="SAVEIRO CS RB MF"/>
    <s v="VW"/>
    <s v="46286315"/>
    <s v="POSTO CENTRAL"/>
    <s v="BOM JESUS"/>
    <s v="GO"/>
    <s v="ETANOL COMUM"/>
    <n v="454"/>
    <n v="9.7200000000000006"/>
    <s v=" Km/L"/>
    <n v="151996"/>
    <n v="46.7"/>
    <n v="4.99"/>
    <n v="233.03"/>
    <s v="1"/>
    <s v="EXT - KSE LOCAÇOES"/>
    <s v="Planejamento Operaci"/>
    <s v="KSE LOCAÇOES"/>
    <m/>
    <d v="2026-04-28T00:00:00"/>
    <x v="0"/>
    <x v="1"/>
    <x v="12"/>
  </r>
  <r>
    <s v="TFW3J34"/>
    <s v="60645800106437440"/>
    <s v="28/04/2026 18:49:49"/>
    <s v="70145"/>
    <s v="LUCAS HENRIQUE MAGALHAES DE SOUZA "/>
    <x v="49"/>
    <s v="EQUIPAMENTOS"/>
    <s v="AMBULANCIA"/>
    <s v="OUTROS"/>
    <s v="46286315"/>
    <s v="POSTO CENTRAL"/>
    <s v="BOM JESUS"/>
    <s v="GO"/>
    <s v="DIESEL S-10"/>
    <n v="217"/>
    <n v="6.98"/>
    <s v=" Km/L"/>
    <n v="18946"/>
    <n v="31.11"/>
    <n v="7.9909999999999997"/>
    <n v="248.61"/>
    <s v="1"/>
    <s v="Planejamento Operaci"/>
    <s v="Planejamento Operaci"/>
    <s v="Operacional"/>
    <m/>
    <d v="2026-04-28T00:00:00"/>
    <x v="0"/>
    <x v="1"/>
    <x v="13"/>
  </r>
  <r>
    <s v="TUW2D74"/>
    <s v="60645800105124310"/>
    <s v="28/04/2026 18:59:34"/>
    <s v="07015"/>
    <s v="EDILEIA DE SOUSA ANTUNES"/>
    <x v="35"/>
    <s v="Automóvel"/>
    <s v="CHEVROLET/S10 LS DD4"/>
    <s v="CHEVROLET"/>
    <s v="45307105"/>
    <s v="POSTO GIRASSOL"/>
    <s v="ITUMBIARA"/>
    <s v="GO"/>
    <s v="DIESEL S-10"/>
    <n v="771"/>
    <n v="14.8"/>
    <s v=" Km/L"/>
    <n v="151775"/>
    <n v="52.11"/>
    <n v="7.59"/>
    <n v="395.51"/>
    <s v="280468"/>
    <s v="Planejamento Operaci"/>
    <s v="Planejamento Operaci"/>
    <s v="Operacional"/>
    <m/>
    <d v="2026-04-28T00:00:00"/>
    <x v="0"/>
    <x v="1"/>
    <x v="12"/>
  </r>
  <r>
    <s v="TFL8I14"/>
    <s v="60645800106437530"/>
    <s v="28/04/2026 19:32:17"/>
    <s v="70470"/>
    <s v="EDSON FERREIRA DE OLIVEIRA NETO"/>
    <x v="57"/>
    <s v="EQUIPAMENTOS"/>
    <s v="AMBULANCIA"/>
    <s v="OUTROS"/>
    <s v="75331801"/>
    <s v="DECIO CEZARINA"/>
    <s v="CEZARINA"/>
    <s v="GO"/>
    <s v="DIESEL S-10"/>
    <n v="334"/>
    <n v="5.36"/>
    <s v=" Km/L"/>
    <n v="15608"/>
    <n v="62.36"/>
    <n v="9.65"/>
    <n v="601.77"/>
    <s v="202604281931"/>
    <s v="Planejamento Operaci"/>
    <s v="Planejamento Operaci"/>
    <s v="Operacional"/>
    <m/>
    <d v="2026-04-28T00:00:00"/>
    <x v="0"/>
    <x v="1"/>
    <x v="13"/>
  </r>
  <r>
    <s v="TFZ6A74"/>
    <s v="60645800106437680"/>
    <s v="28/04/2026 19:34:43"/>
    <s v="51591"/>
    <s v="MARCUS ANTONIO GONÇALVES"/>
    <x v="75"/>
    <s v="Utilitário"/>
    <s v="FIORINO"/>
    <s v="FIAT"/>
    <s v="26482800"/>
    <s v="POSTO G3"/>
    <s v="PONTALINA"/>
    <s v="GO"/>
    <s v="ETANOL COMUM"/>
    <n v="268"/>
    <n v="10.42"/>
    <s v=" Km/L"/>
    <n v="1665"/>
    <n v="25.71"/>
    <n v="4.891"/>
    <n v="125.75"/>
    <s v="114477"/>
    <s v="Planejamento Operaci"/>
    <s v="Planejamento Operaci"/>
    <s v="Operacional"/>
    <m/>
    <d v="2026-04-28T00:00:00"/>
    <x v="0"/>
    <x v="1"/>
    <x v="2"/>
  </r>
  <r>
    <s v="TTV4H65"/>
    <s v="60645800107557973"/>
    <s v="28/04/2026 20:04:15"/>
    <s v="07583"/>
    <s v="DAVID BORGES DOS SANTOS"/>
    <x v="65"/>
    <s v="Caminhonete"/>
    <s v="SAVEIRO CD RB MF"/>
    <s v="VOLKSWAGEN"/>
    <s v="07674909"/>
    <s v="AUTO POSTO INDIARA"/>
    <s v="INDIARA"/>
    <s v="GO"/>
    <s v="ETANOL COMUM"/>
    <n v="428"/>
    <n v="10.41"/>
    <s v=" Km/L"/>
    <n v="69511"/>
    <n v="41.11"/>
    <n v="4.6900000000000004"/>
    <n v="192.81"/>
    <s v="14135"/>
    <s v="EXT - KSE LOCAÇOES"/>
    <s v="Planejamento Operaci"/>
    <s v="KSE LOCAÇOES"/>
    <m/>
    <d v="2026-04-28T00:00:00"/>
    <x v="0"/>
    <x v="1"/>
    <x v="12"/>
  </r>
  <r>
    <s v="TFX8A49"/>
    <s v="60645800105143673"/>
    <s v="28/04/2026 21:17:00"/>
    <s v="70093"/>
    <s v="CLAUDSTONE DOS REIS MENDES JUNIOR"/>
    <x v="12"/>
    <s v="Automóvel"/>
    <s v="ARGO"/>
    <s v="FIAT"/>
    <s v="46209914"/>
    <s v="DECIO RIO VERDE"/>
    <s v="RIO VERDE"/>
    <s v="GO"/>
    <s v="ETANOL COMUM"/>
    <n v="323"/>
    <n v="8.26"/>
    <s v=" Km/L"/>
    <n v="27377"/>
    <n v="39.119999999999997"/>
    <n v="4.79"/>
    <n v="187.38"/>
    <s v="202604282116"/>
    <s v="Planejamento Operaci"/>
    <s v="Planejamento Operaci"/>
    <s v="Operacional"/>
    <m/>
    <d v="2026-04-28T00:00:00"/>
    <x v="0"/>
    <x v="1"/>
    <x v="0"/>
  </r>
  <r>
    <s v="TLO0E87"/>
    <s v="60645800106184255"/>
    <s v="28/04/2026 21:56:12"/>
    <s v="99045"/>
    <s v="SIDNEY DA COSTA RODRIGUES_x0009__x0009__x0009__x0009_"/>
    <x v="43"/>
    <s v="EQUIPAMENTOS"/>
    <s v="GUINCHO LEVE"/>
    <s v="EQUIPAMENTO"/>
    <s v="87183400"/>
    <s v="MARAJO GUAPO"/>
    <s v="GUAPO"/>
    <s v="GO"/>
    <s v="DIESEL S-10"/>
    <n v="449"/>
    <n v="5.99"/>
    <s v=" Km/L"/>
    <n v="47565"/>
    <n v="75"/>
    <n v="7.29"/>
    <n v="546.75"/>
    <s v="0"/>
    <s v="EXT - LUCCA JR"/>
    <s v="Planejamento Operaci"/>
    <s v="LUCCA JR"/>
    <m/>
    <d v="2026-04-28T00:00:00"/>
    <x v="0"/>
    <x v="1"/>
    <x v="11"/>
  </r>
  <r>
    <s v="TLO0E87"/>
    <m/>
    <s v="28/04/2026 21:56:12"/>
    <m/>
    <m/>
    <x v="43"/>
    <m/>
    <m/>
    <m/>
    <m/>
    <s v="MARAJO GUAPO"/>
    <m/>
    <m/>
    <s v="ARLA-32"/>
    <s v="-"/>
    <s v="-"/>
    <s v=" Km/L"/>
    <s v="-"/>
    <n v="4.58"/>
    <m/>
    <n v="19.190000000000001"/>
    <m/>
    <m/>
    <m/>
    <m/>
    <m/>
    <d v="2026-04-28T00:00:00"/>
    <x v="0"/>
    <x v="1"/>
    <x v="11"/>
  </r>
  <r>
    <s v="TFF5D72"/>
    <s v="60645800105143780"/>
    <s v="28/04/2026 22:17:41"/>
    <s v="95253"/>
    <s v="ANDRE AUGUSTO ARAUJO DE JESUS"/>
    <x v="2"/>
    <s v="Automóvel"/>
    <s v="ARGO"/>
    <s v="FIAT"/>
    <s v="46209914"/>
    <s v="DECIO RIO VERDE"/>
    <s v="RIO VERDE"/>
    <s v="GO"/>
    <s v="ETANOL COMUM"/>
    <n v="300"/>
    <n v="8.1999999999999993"/>
    <s v=" Km/L"/>
    <n v="61854"/>
    <n v="36.6"/>
    <n v="4.79"/>
    <n v="175.31"/>
    <s v="202604282217"/>
    <s v="Planejamento Operaci"/>
    <s v="Planejamento Operaci"/>
    <s v="Operacional"/>
    <m/>
    <d v="2026-04-28T00:00:00"/>
    <x v="0"/>
    <x v="1"/>
    <x v="0"/>
  </r>
  <r>
    <s v="TJE5D27"/>
    <s v="60645800105124400"/>
    <s v="28/04/2026 22:26:58"/>
    <s v="81743"/>
    <s v="JEFERSON LUIZ MARTINS_x0009__x0009__x0009__x0009_"/>
    <x v="60"/>
    <s v="EQUIPAMENTOS"/>
    <s v="GUINCHO LEVE"/>
    <s v="EQUIPAMENTO"/>
    <s v="46209914"/>
    <s v="DECIO RIO VERDE"/>
    <s v="RIO VERDE"/>
    <s v="GO"/>
    <s v="DIESEL S-10"/>
    <n v="314"/>
    <n v="5.41"/>
    <s v=" Km/L"/>
    <n v="35682"/>
    <n v="58.01"/>
    <n v="7.49"/>
    <n v="434.49"/>
    <s v="202604282226"/>
    <s v="EXT - LUCCA JR"/>
    <s v="Planejamento Operaci"/>
    <s v="LUCCA JR"/>
    <m/>
    <d v="2026-04-28T00:00:00"/>
    <x v="0"/>
    <x v="1"/>
    <x v="11"/>
  </r>
  <r>
    <s v="TGM2I26"/>
    <s v="60645800106958050"/>
    <s v="28/04/2026 22:33:39"/>
    <s v="59226"/>
    <s v="PASCHOAL FAVORITTO DE QUEIROZ"/>
    <x v="52"/>
    <s v="Utilitário"/>
    <s v="FIORINO"/>
    <s v="FIAT"/>
    <s v="31803903"/>
    <s v="BOM SUCESSO AUTO POSTO  24 HS"/>
    <s v="GOIANIA"/>
    <s v="GO"/>
    <s v="ETANOL COMUM"/>
    <n v="334"/>
    <n v="9.33"/>
    <s v=" Km/L"/>
    <n v="31405"/>
    <n v="35.79"/>
    <n v="4.9400000000000004"/>
    <n v="176.8"/>
    <s v="1294019"/>
    <s v="EXT - KSE LOCAÇOES"/>
    <s v="Planejamento Operaci"/>
    <s v="Operacional"/>
    <m/>
    <d v="2026-04-28T00:00:00"/>
    <x v="0"/>
    <x v="1"/>
    <x v="5"/>
  </r>
  <r>
    <s v="TFI3B19"/>
    <s v="60645800105926941"/>
    <s v="28/04/2026 23:17:51"/>
    <s v="03102"/>
    <s v="EDES GONÇALVES DA SILVA"/>
    <x v="4"/>
    <s v="Automóvel"/>
    <s v="ARGO"/>
    <s v="FIAT"/>
    <s v="13308211"/>
    <s v="P. BANDEIRANTES"/>
    <s v="RIO VERDE"/>
    <s v="GO"/>
    <s v="ETANOL COMUM"/>
    <n v="293"/>
    <n v="7.16"/>
    <s v=" Km/L"/>
    <n v="107248"/>
    <n v="40.950000000000003"/>
    <n v="4.79"/>
    <n v="196.15"/>
    <s v="280483613"/>
    <s v="Planejamento Operaci"/>
    <s v="Planejamento Operaci"/>
    <s v="Operacional"/>
    <m/>
    <d v="2026-04-28T00:00:00"/>
    <x v="0"/>
    <x v="1"/>
    <x v="0"/>
  </r>
  <r>
    <s v="TUG2C45"/>
    <s v="60645800106437770"/>
    <s v="29/04/2026 00:20:22"/>
    <s v="80560"/>
    <s v="EDMAR PEREIRA COSTA"/>
    <x v="54"/>
    <s v="Utilitário"/>
    <s v="SAVEIRO"/>
    <s v="FIAT"/>
    <s v="81889412"/>
    <s v="POSTO ZERO UM"/>
    <s v="RIO VERDE"/>
    <s v="GO"/>
    <s v="ETANOL COMUM"/>
    <n v="363"/>
    <n v="9.3000000000000007"/>
    <s v=" Km/L"/>
    <n v="168098"/>
    <n v="39.020000000000003"/>
    <n v="4.79"/>
    <n v="186.91"/>
    <s v="1"/>
    <s v="EXT - KSE LOCAÇOES"/>
    <s v="Planejamento Operaci"/>
    <s v="KSE LOCAÇOES"/>
    <m/>
    <d v="2026-04-29T00:00:00"/>
    <x v="0"/>
    <x v="1"/>
    <x v="12"/>
  </r>
  <r>
    <s v="TTS4A16"/>
    <s v="60645800108788589"/>
    <s v="29/04/2026 00:20:49"/>
    <s v="70267"/>
    <s v="DOUGLAS VASCONCELOS MOURA"/>
    <x v="32"/>
    <s v="Caminhonete"/>
    <s v="Caminhonete S10"/>
    <s v="CHEVROLET"/>
    <s v="69494411"/>
    <s v="REDE MARAJO RIO VERD"/>
    <s v="RIO VERDE"/>
    <s v="GO"/>
    <s v="DIESEL S-10"/>
    <n v="937"/>
    <n v="13.66"/>
    <s v=" Km/L"/>
    <n v="88539"/>
    <n v="68.61"/>
    <n v="6.9409999999999998"/>
    <n v="476.22"/>
    <s v="70267348142"/>
    <s v="Planejamento Operaci"/>
    <s v="Planejamento Operaci"/>
    <s v="INSPECAO"/>
    <m/>
    <d v="2026-04-29T00:00:00"/>
    <x v="0"/>
    <x v="1"/>
    <x v="12"/>
  </r>
  <r>
    <s v="TUQ2H91"/>
    <s v="60645800107558597"/>
    <s v="29/04/2026 00:26:36"/>
    <s v="72216"/>
    <s v="ERIVALDO OLIVEIRA SOARES"/>
    <x v="66"/>
    <s v="Caminhonete"/>
    <s v="SAVEIRO CD RB MF"/>
    <s v="VOLKSWAGEN"/>
    <s v="53081700"/>
    <s v="POSTO Z   Z SANTA MA"/>
    <s v="GUAPO"/>
    <s v="GO"/>
    <s v="ETANOL COMUM"/>
    <n v="246"/>
    <n v="6.52"/>
    <s v=" Km/L"/>
    <n v="48964"/>
    <n v="37.729999999999997"/>
    <n v="3.99"/>
    <n v="150.56"/>
    <s v="0"/>
    <s v="EXT - KSE LOCAÇOES"/>
    <s v="Planejamento Operaci"/>
    <s v="KSE LOCAÇOES"/>
    <m/>
    <d v="2026-04-29T00:00:00"/>
    <x v="0"/>
    <x v="1"/>
    <x v="12"/>
  </r>
  <r>
    <s v="TTT2H95"/>
    <s v="60645800106472477"/>
    <s v="29/04/2026 03:56:03"/>
    <s v="05208"/>
    <s v="CHARLES ROSA"/>
    <x v="63"/>
    <s v="Caminhonete"/>
    <s v="SAVEIRO CS RB MF"/>
    <s v="VW"/>
    <s v="46209914"/>
    <s v="DECIO RIO VERDE"/>
    <s v="RIO VERDE"/>
    <s v="GO"/>
    <s v="ETANOL COMUM"/>
    <n v="543"/>
    <n v="11.05"/>
    <s v=" Km/L"/>
    <n v="155242"/>
    <n v="49.15"/>
    <n v="4.79"/>
    <n v="235.43"/>
    <s v="202604290355"/>
    <s v="EXT - KSE LOCAÇOES"/>
    <s v="Planejamento Operaci"/>
    <s v="KSE LOCAÇOES"/>
    <m/>
    <d v="2026-04-29T00:00:00"/>
    <x v="0"/>
    <x v="1"/>
    <x v="12"/>
  </r>
  <r>
    <s v="TTP5B47"/>
    <s v="60645800106472110"/>
    <s v="29/04/2026 04:42:46"/>
    <s v="01227"/>
    <s v="DAILTON FERREIRA CRUVINEL"/>
    <x v="40"/>
    <s v="Caminhonete"/>
    <s v="SAVEIRO CS RB MF"/>
    <s v="VW"/>
    <s v="07674909"/>
    <s v="AUTO POSTO INDIARA"/>
    <s v="INDIARA"/>
    <s v="GO"/>
    <s v="ETANOL COMUM"/>
    <n v="466"/>
    <n v="11.9"/>
    <s v=" Km/L"/>
    <n v="173673"/>
    <n v="39.17"/>
    <n v="4.6900000000000004"/>
    <n v="183.71"/>
    <s v="14137"/>
    <s v="EXT - KSE LOCAÇOES"/>
    <s v="Planejamento Operaci"/>
    <s v="KSE LOCAÇOES"/>
    <m/>
    <d v="2026-04-29T00:00:00"/>
    <x v="0"/>
    <x v="1"/>
    <x v="12"/>
  </r>
  <r>
    <s v="SQZ2J86"/>
    <s v="60645800109686555"/>
    <s v="29/04/2026 05:33:07"/>
    <s v="32871"/>
    <s v="JOSE RICARDO SOUZA SILVA"/>
    <x v="72"/>
    <s v="Caminhonete"/>
    <s v="SAVEIRO"/>
    <s v="VOLKSWAGEN"/>
    <s v="75331003"/>
    <s v="SUPERVIA LAGOA"/>
    <s v="RIO VERDE"/>
    <s v="GO"/>
    <s v="ETANOL COMUM"/>
    <n v="469"/>
    <n v="10.83"/>
    <s v=" Km/L"/>
    <n v="186941"/>
    <n v="43.32"/>
    <n v="4.6890000000000001"/>
    <n v="203.12"/>
    <s v="0"/>
    <s v="EXT - KSE LOCAÇOES"/>
    <s v="Planejamento Operaci"/>
    <s v="INSPECAO"/>
    <m/>
    <d v="2026-04-29T00:00:00"/>
    <x v="0"/>
    <x v="1"/>
    <x v="12"/>
  </r>
  <r>
    <s v="TTV4H65"/>
    <s v="60645800107557973"/>
    <s v="29/04/2026 05:35:31"/>
    <s v="07583"/>
    <s v="DAVID BORGES DOS SANTOS"/>
    <x v="65"/>
    <s v="Caminhonete"/>
    <s v="SAVEIRO CD RB MF"/>
    <s v="VOLKSWAGEN"/>
    <s v="07674909"/>
    <s v="AUTO POSTO INDIARA"/>
    <s v="INDIARA"/>
    <s v="GO"/>
    <s v="ETANOL COMUM"/>
    <n v="480"/>
    <n v="11.59"/>
    <s v=" Km/L"/>
    <n v="69991"/>
    <n v="41.41"/>
    <n v="4.6900000000000004"/>
    <n v="194.21"/>
    <s v="14138"/>
    <s v="EXT - KSE LOCAÇOES"/>
    <s v="Planejamento Operaci"/>
    <s v="KSE LOCAÇOES"/>
    <m/>
    <d v="2026-04-29T00:00:00"/>
    <x v="0"/>
    <x v="1"/>
    <x v="12"/>
  </r>
  <r>
    <s v="TFI3B19"/>
    <s v="60645800105926941"/>
    <s v="29/04/2026 06:23:18"/>
    <s v="03102"/>
    <s v="EDES GONÇALVES DA SILVA"/>
    <x v="4"/>
    <s v="Automóvel"/>
    <s v="ARGO"/>
    <s v="FIAT"/>
    <s v="13308211"/>
    <s v="P. BANDEIRANTES"/>
    <s v="RIO VERDE"/>
    <s v="GO"/>
    <s v="ETANOL COMUM"/>
    <n v="287"/>
    <n v="11.98"/>
    <s v=" Km/L"/>
    <n v="107535"/>
    <n v="23.95"/>
    <n v="4.7910000000000004"/>
    <n v="114.74"/>
    <s v="290422755"/>
    <s v="Planejamento Operaci"/>
    <s v="Planejamento Operaci"/>
    <s v="Operacional"/>
    <m/>
    <d v="2026-04-29T00:00:00"/>
    <x v="0"/>
    <x v="1"/>
    <x v="0"/>
  </r>
  <r>
    <s v="TTY2C25"/>
    <s v="60645800106472430"/>
    <s v="29/04/2026 06:31:40"/>
    <s v="36470"/>
    <s v="JOÃO BATISTA DA SILVA"/>
    <x v="38"/>
    <s v="Caminhonete"/>
    <s v="SAVEIRO CS RB MF"/>
    <s v="VW"/>
    <s v="46286315"/>
    <s v="POSTO CENTRAL"/>
    <s v="BOM JESUS"/>
    <s v="GO"/>
    <s v="ETANOL COMUM"/>
    <n v="477"/>
    <n v="10.33"/>
    <s v=" Km/L"/>
    <n v="152473"/>
    <n v="46.18"/>
    <n v="4.9909999999999997"/>
    <n v="230.47"/>
    <s v="1"/>
    <s v="EXT - KSE LOCAÇOES"/>
    <s v="Planejamento Operaci"/>
    <s v="KSE LOCAÇOES"/>
    <m/>
    <d v="2026-04-29T00:00:00"/>
    <x v="0"/>
    <x v="1"/>
    <x v="12"/>
  </r>
  <r>
    <s v="TUG2C45"/>
    <s v="60645800106437770"/>
    <s v="29/04/2026 06:40:09"/>
    <s v="80560"/>
    <s v="EDMAR PEREIRA COSTA"/>
    <x v="54"/>
    <s v="Utilitário"/>
    <s v="SAVEIRO"/>
    <s v="FIAT"/>
    <s v="81889412"/>
    <s v="POSTO ZERO UM"/>
    <s v="RIO VERDE"/>
    <s v="GO"/>
    <s v="ETANOL COMUM"/>
    <n v="254"/>
    <n v="8.85"/>
    <s v=" Km/L"/>
    <n v="168352"/>
    <n v="28.69"/>
    <n v="4.79"/>
    <n v="137.41999999999999"/>
    <s v="2"/>
    <s v="EXT - KSE LOCAÇOES"/>
    <s v="Planejamento Operaci"/>
    <s v="KSE LOCAÇOES"/>
    <m/>
    <d v="2026-04-29T00:00:00"/>
    <x v="0"/>
    <x v="1"/>
    <x v="12"/>
  </r>
  <r>
    <s v="TTR3A31"/>
    <s v="60645800106472404"/>
    <s v="29/04/2026 06:41:44"/>
    <s v="75150"/>
    <s v="PETTERSON PERIS BENJAMIN"/>
    <x v="53"/>
    <s v="Caminhonete"/>
    <s v="SAVEIRO CS RB MF"/>
    <s v="VW"/>
    <s v="24906505"/>
    <s v="AUTO POSTO BOM RETIR"/>
    <s v="RIO VERDE"/>
    <s v="GO"/>
    <s v="ETANOL COMUM"/>
    <n v="474"/>
    <n v="10.52"/>
    <s v=" Km/L"/>
    <n v="161253"/>
    <n v="45.06"/>
    <n v="4.49"/>
    <n v="202.33"/>
    <s v="599571"/>
    <s v="EXT - KSE LOCAÇOES"/>
    <s v="Planejamento Operaci"/>
    <s v="KSE LOCAÇOES"/>
    <m/>
    <d v="2026-04-29T00:00:00"/>
    <x v="0"/>
    <x v="1"/>
    <x v="12"/>
  </r>
  <r>
    <s v="FKM6D96"/>
    <s v="60645800105124347"/>
    <s v="29/04/2026 06:49:56"/>
    <s v="05615"/>
    <s v="HEVERTON MAGALHAES DE MELO"/>
    <x v="19"/>
    <s v="Caminhão"/>
    <s v="11-180"/>
    <s v="VW"/>
    <s v="41826312"/>
    <s v="AUTO POSTO JACARE"/>
    <s v="ACREUNA"/>
    <s v="GO"/>
    <s v="DIESEL S-10"/>
    <n v="0"/>
    <n v="0"/>
    <s v=" Km/L"/>
    <n v="0"/>
    <n v="110.87"/>
    <n v="6.99"/>
    <n v="775.03"/>
    <s v="290424559"/>
    <s v="EXT - SAO PEDRO"/>
    <s v="Planejamento Operaci"/>
    <s v="SAO PEDRO"/>
    <m/>
    <d v="2026-04-29T00:00:00"/>
    <x v="0"/>
    <x v="1"/>
    <x v="7"/>
  </r>
  <r>
    <s v="FKM6D96"/>
    <m/>
    <s v="29/04/2026 06:51:54"/>
    <m/>
    <m/>
    <x v="67"/>
    <m/>
    <m/>
    <m/>
    <m/>
    <s v="AUTO POSTO JACARE"/>
    <m/>
    <m/>
    <s v="ARLA-32"/>
    <n v="0"/>
    <n v="0"/>
    <s v=" Km/L"/>
    <n v="0"/>
    <n v="10.98"/>
    <m/>
    <n v="36.25"/>
    <m/>
    <m/>
    <m/>
    <m/>
    <m/>
    <d v="2026-04-29T00:00:00"/>
    <x v="0"/>
    <x v="1"/>
    <x v="7"/>
  </r>
  <r>
    <s v="RCS4P30"/>
    <s v="60645800105124185"/>
    <s v="29/04/2026 06:55:00"/>
    <s v="05615"/>
    <s v="HEVERTON MAGALHAES DE MELO"/>
    <x v="19"/>
    <s v="Utilitário"/>
    <s v="ROÇADEIRAS"/>
    <s v="FIAT"/>
    <s v="41826312"/>
    <s v="AUTO POSTO JACARE"/>
    <s v="ACREUNA"/>
    <s v="GO"/>
    <s v="GASOLINA COMUM"/>
    <n v="0"/>
    <n v="0"/>
    <s v=" Km/L"/>
    <n v="0"/>
    <n v="20.010000000000002"/>
    <n v="6.66"/>
    <n v="133.27000000000001"/>
    <s v="290424874"/>
    <s v="EXT - SAO PEDRO"/>
    <s v="Planejamento Operaci"/>
    <s v="SAO PEDRO"/>
    <m/>
    <d v="2026-04-29T00:00:00"/>
    <x v="0"/>
    <x v="1"/>
    <x v="7"/>
  </r>
  <r>
    <s v="QSW6J59"/>
    <s v="60645800106460000"/>
    <s v="29/04/2026 07:47:15"/>
    <s v="02763"/>
    <s v="JENIVALDO JESUS MATOS"/>
    <x v="28"/>
    <s v="EQUIPAMENTOS"/>
    <s v="CAMINHÃO PIPA"/>
    <s v="OUTROS"/>
    <s v="41826312"/>
    <s v="AUTO POSTO JACARE"/>
    <s v="ACREUNA"/>
    <s v="GO"/>
    <s v="DIESEL S-10"/>
    <n v="667"/>
    <n v="3.68"/>
    <s v=" Km/L"/>
    <n v="33636"/>
    <n v="181.35"/>
    <n v="6.99"/>
    <n v="1267.6400000000001"/>
    <s v="290428011"/>
    <s v="EXT - LUCCA JR"/>
    <s v="Planejamento Operaci"/>
    <s v="LUCCA JR"/>
    <m/>
    <d v="2026-04-29T00:00:00"/>
    <x v="0"/>
    <x v="1"/>
    <x v="11"/>
  </r>
  <r>
    <s v="QSW6J59"/>
    <m/>
    <s v="29/04/2026 07:47:15"/>
    <m/>
    <m/>
    <x v="28"/>
    <m/>
    <m/>
    <m/>
    <m/>
    <s v="AUTO POSTO JACARE"/>
    <m/>
    <m/>
    <s v="ARLA-32"/>
    <s v="-"/>
    <s v="-"/>
    <s v=" Km/L"/>
    <s v="-"/>
    <n v="16.87"/>
    <m/>
    <n v="55.69"/>
    <m/>
    <m/>
    <m/>
    <m/>
    <m/>
    <d v="2026-04-29T00:00:00"/>
    <x v="0"/>
    <x v="1"/>
    <x v="11"/>
  </r>
  <r>
    <s v="TGM4D76"/>
    <s v="60645800106437582"/>
    <s v="29/04/2026 08:19:10"/>
    <s v="33534"/>
    <s v="MARCOS ANTONIO MARCELINO DA SILVA"/>
    <x v="56"/>
    <s v="Caminhonete"/>
    <s v="FIORINO"/>
    <s v="FIAT"/>
    <s v="46286315"/>
    <s v="POSTO CENTRAL"/>
    <s v="BOM JESUS"/>
    <s v="GO"/>
    <s v="ETANOL COMUM"/>
    <n v="163"/>
    <n v="7.74"/>
    <s v=" Km/L"/>
    <n v="30513"/>
    <n v="21.05"/>
    <n v="4.99"/>
    <n v="105.04"/>
    <s v="1"/>
    <s v="Planejamento Operaci"/>
    <s v="Planejamento Operaci"/>
    <s v="Operacional"/>
    <m/>
    <d v="2026-04-29T00:00:00"/>
    <x v="0"/>
    <x v="1"/>
    <x v="5"/>
  </r>
  <r>
    <s v="TBE3B78"/>
    <s v="60645800105124169"/>
    <s v="29/04/2026 08:36:26"/>
    <s v="89049"/>
    <s v="VALDEIR JOSE CORREIA"/>
    <x v="19"/>
    <s v="Caminhão"/>
    <s v="9-180"/>
    <s v="VW"/>
    <s v="87183400"/>
    <s v="MARAJO GUAPO"/>
    <s v="GUAPO"/>
    <s v="GO"/>
    <s v="DIESEL S-10"/>
    <n v="0"/>
    <n v="0"/>
    <s v=" Km/L"/>
    <n v="0"/>
    <n v="94.66"/>
    <n v="7.29"/>
    <n v="690.07"/>
    <s v="0"/>
    <s v="EXT - SAO PEDRO"/>
    <s v="Planejamento Operaci"/>
    <s v="SAO PEDRO"/>
    <m/>
    <d v="2026-04-29T00:00:00"/>
    <x v="0"/>
    <x v="1"/>
    <x v="7"/>
  </r>
  <r>
    <s v="TBE3B78"/>
    <m/>
    <s v="29/04/2026 08:36:26"/>
    <m/>
    <m/>
    <x v="20"/>
    <m/>
    <m/>
    <m/>
    <m/>
    <s v="MARAJO GUAPO"/>
    <m/>
    <m/>
    <s v="ARLA-32"/>
    <n v="0"/>
    <n v="0"/>
    <s v=" Km/L"/>
    <n v="0"/>
    <n v="4.1500000000000004"/>
    <m/>
    <n v="17.39"/>
    <m/>
    <m/>
    <m/>
    <m/>
    <m/>
    <d v="2026-04-29T00:00:00"/>
    <x v="0"/>
    <x v="1"/>
    <x v="7"/>
  </r>
  <r>
    <s v="TFP3B22"/>
    <s v="60645800105143720"/>
    <s v="29/04/2026 09:04:52"/>
    <s v="02769"/>
    <s v="ANDRE LUIS PAULINO"/>
    <x v="6"/>
    <s v="Automóvel"/>
    <s v="ARGO"/>
    <s v="FIAT"/>
    <s v="87183400"/>
    <s v="MARAJO GUAPO"/>
    <s v="GUAPO"/>
    <s v="GO"/>
    <s v="ETANOL COMUM"/>
    <n v="358"/>
    <n v="9.42"/>
    <s v=" Km/L"/>
    <n v="66780"/>
    <n v="38"/>
    <n v="3.99"/>
    <n v="151.62"/>
    <s v="0"/>
    <s v="Planejamento Operaci"/>
    <s v="Planejamento Operaci"/>
    <s v="Operacional"/>
    <m/>
    <d v="2026-04-29T00:00:00"/>
    <x v="0"/>
    <x v="1"/>
    <x v="4"/>
  </r>
  <r>
    <s v="TGC9A34"/>
    <s v="60645800106437250"/>
    <s v="29/04/2026 09:23:45"/>
    <s v="70390"/>
    <s v="CLEITON ANTONIO TAVARES HENRIQUE"/>
    <x v="48"/>
    <s v="EQUIPAMENTOS"/>
    <s v="AMBULANCIA"/>
    <s v="OUTROS"/>
    <s v="53081700"/>
    <s v="POSTO Z   Z SANTA MA"/>
    <s v="GUAPO"/>
    <s v="GO"/>
    <s v="DIESEL S-10"/>
    <n v="187"/>
    <n v="5.05"/>
    <s v=" Km/L"/>
    <n v="20248"/>
    <n v="37.06"/>
    <n v="6.7910000000000004"/>
    <n v="251.67"/>
    <s v="0"/>
    <s v="Planejamento Operaci"/>
    <s v="Planejamento Operaci"/>
    <s v="Operacional"/>
    <m/>
    <d v="2026-04-29T00:00:00"/>
    <x v="0"/>
    <x v="1"/>
    <x v="13"/>
  </r>
  <r>
    <s v="TGC9A34"/>
    <m/>
    <s v="29/04/2026 09:23:45"/>
    <m/>
    <m/>
    <x v="48"/>
    <m/>
    <m/>
    <m/>
    <m/>
    <s v="POSTO Z   Z SANTA MA"/>
    <m/>
    <m/>
    <s v="ARLA-32"/>
    <s v="-"/>
    <s v="-"/>
    <s v=" Km/L"/>
    <s v="-"/>
    <n v="2.23"/>
    <m/>
    <n v="10.88"/>
    <m/>
    <m/>
    <m/>
    <m/>
    <m/>
    <d v="2026-04-29T00:00:00"/>
    <x v="0"/>
    <x v="1"/>
    <x v="13"/>
  </r>
  <r>
    <s v="TFE6B22"/>
    <s v="60645800105124428"/>
    <s v="29/04/2026 09:25:23"/>
    <s v="03608"/>
    <s v="WEIDER DA SILVA RODRIGUES"/>
    <x v="1"/>
    <s v="Automóvel"/>
    <s v="ARGO"/>
    <s v="FIAT"/>
    <s v="63532207"/>
    <s v="AUTO POSTO SANTA RIT"/>
    <s v="ACREUNA"/>
    <s v="GO"/>
    <s v="ETANOL COMUM"/>
    <n v="1331"/>
    <n v="42.92"/>
    <s v=" Km/L"/>
    <n v="59732"/>
    <n v="31.01"/>
    <n v="4.6399999999999997"/>
    <n v="143.88999999999999"/>
    <s v="290433873"/>
    <s v="Planejamento Operaci"/>
    <s v="Planejamento Operaci"/>
    <s v="Operacional"/>
    <m/>
    <d v="2026-04-29T00:00:00"/>
    <x v="0"/>
    <x v="1"/>
    <x v="1"/>
  </r>
  <r>
    <s v="TFT0E74"/>
    <s v="60645800106437639"/>
    <s v="29/04/2026 09:26:56"/>
    <s v="41967"/>
    <s v="DANIEL SEVERO AMARAL"/>
    <x v="73"/>
    <s v="Automóvel"/>
    <s v="COROLLA"/>
    <s v="TOYOTA"/>
    <s v="69494411"/>
    <s v="REDE MARAJO RIO VERD"/>
    <s v="RIO VERDE"/>
    <s v="GO"/>
    <s v="GASOLINA COMUM"/>
    <n v="309"/>
    <n v="9.8800000000000008"/>
    <s v=" Km/L"/>
    <n v="1104"/>
    <n v="31.26"/>
    <n v="6.49"/>
    <n v="202.88"/>
    <s v="1"/>
    <s v="Planejamento Operaci"/>
    <s v="Planejamento Operaci"/>
    <s v="Operacional"/>
    <m/>
    <d v="2026-04-29T00:00:00"/>
    <x v="0"/>
    <x v="1"/>
    <x v="8"/>
  </r>
  <r>
    <s v="TFW2H32"/>
    <s v="60645800105143835"/>
    <s v="29/04/2026 09:33:39"/>
    <s v="99638"/>
    <s v="LAFAIETE DE SOUZA SANTOS"/>
    <x v="10"/>
    <s v="Automóvel"/>
    <s v="ARGO"/>
    <s v="FIAT"/>
    <s v="53081700"/>
    <s v="POSTO Z   Z SANTA MA"/>
    <s v="GUAPO"/>
    <s v="GO"/>
    <s v="ETANOL COMUM"/>
    <n v="407"/>
    <n v="9.64"/>
    <s v=" Km/L"/>
    <n v="71069"/>
    <n v="42.23"/>
    <n v="3.99"/>
    <n v="168.51"/>
    <s v="0"/>
    <s v="Planejamento Operaci"/>
    <s v="Planejamento Operaci"/>
    <s v="Operacional"/>
    <m/>
    <d v="2026-04-29T00:00:00"/>
    <x v="0"/>
    <x v="1"/>
    <x v="3"/>
  </r>
  <r>
    <s v="TFP9I32"/>
    <s v="60645800105143819"/>
    <s v="29/04/2026 10:08:42"/>
    <s v="33861"/>
    <s v="FERNANDO DOS REIS GONÇALVES"/>
    <x v="7"/>
    <s v="Automóvel"/>
    <s v="ARGO"/>
    <s v="FIAT"/>
    <s v="36603412"/>
    <s v="POSTO DO RATINHO"/>
    <s v="GOIANIA"/>
    <s v="GO"/>
    <s v="ETANOL COMUM"/>
    <n v="305"/>
    <n v="7.03"/>
    <s v=" Km/L"/>
    <n v="30225"/>
    <n v="43.36"/>
    <n v="5.27"/>
    <n v="228.5"/>
    <s v="1"/>
    <s v="Planejamento Operaci"/>
    <s v="Planejamento Operaci"/>
    <s v="Operacional"/>
    <m/>
    <d v="2026-04-29T00:00:00"/>
    <x v="0"/>
    <x v="1"/>
    <x v="4"/>
  </r>
  <r>
    <s v="TFX7J72"/>
    <s v="60645800105836505"/>
    <s v="29/04/2026 11:01:33"/>
    <s v="03126"/>
    <s v="PEDRO PAULO SILVA SANTOS"/>
    <x v="11"/>
    <s v="Automóvel"/>
    <s v="ARGO"/>
    <s v="FIAT"/>
    <s v="45307105"/>
    <s v="POSTO GIRASSOL"/>
    <s v="ITUMBIARA"/>
    <s v="GO"/>
    <s v="ETANOL COMUM"/>
    <n v="347"/>
    <n v="9.11"/>
    <s v=" Km/L"/>
    <n v="79540"/>
    <n v="38.11"/>
    <n v="4.6900000000000004"/>
    <n v="178.74"/>
    <s v="290439"/>
    <s v="Planejamento Operaci"/>
    <s v="Planejamento Operaci"/>
    <s v="Operacional"/>
    <m/>
    <d v="2026-04-29T00:00:00"/>
    <x v="0"/>
    <x v="1"/>
    <x v="4"/>
  </r>
  <r>
    <s v="TUQ2H91"/>
    <s v="60645800107558597"/>
    <s v="29/04/2026 12:13:17"/>
    <s v="93910"/>
    <s v="DIVINO AVELINO DOS SANTOS"/>
    <x v="66"/>
    <s v="Caminhonete"/>
    <s v="SAVEIRO CD RB MF"/>
    <s v="VOLKSWAGEN"/>
    <s v="69442211"/>
    <s v="POSTO SUDOESTE"/>
    <s v="GUAPO"/>
    <s v="GO"/>
    <s v="ETANOL COMUM"/>
    <n v="416"/>
    <n v="8.9"/>
    <s v=" Km/L"/>
    <n v="49380"/>
    <n v="46.75"/>
    <n v="3.99"/>
    <n v="186.53"/>
    <s v="0"/>
    <s v="EXT - KSE LOCAÇOES"/>
    <s v="Planejamento Operaci"/>
    <s v="KSE LOCAÇOES"/>
    <m/>
    <d v="2026-04-29T00:00:00"/>
    <x v="0"/>
    <x v="1"/>
    <x v="12"/>
  </r>
  <r>
    <s v="TGL4J09"/>
    <s v="60645800105143360"/>
    <s v="29/04/2026 12:36:14"/>
    <s v="07373"/>
    <s v="RAFAEL SILVEIRA E SILVEIRA"/>
    <x v="17"/>
    <s v="Automóvel"/>
    <s v="ARGO"/>
    <s v="FIAT"/>
    <s v="48941406"/>
    <s v="POSTO ESTACAO 23"/>
    <s v="BRASILIA"/>
    <s v="DF"/>
    <s v="ETANOL ADITIVADO"/>
    <n v="423"/>
    <n v="11.93"/>
    <s v=" Km/L"/>
    <n v="27095"/>
    <n v="35.46"/>
    <n v="4.74"/>
    <n v="168.08"/>
    <s v="0"/>
    <s v="Planejamento Operaci"/>
    <s v="Planejamento Operaci"/>
    <s v="Operacional"/>
    <m/>
    <d v="2026-04-29T00:00:00"/>
    <x v="0"/>
    <x v="1"/>
    <x v="1"/>
  </r>
  <r>
    <s v="SQZ2J86"/>
    <s v="60645800109686555"/>
    <s v="29/04/2026 12:46:48"/>
    <s v="00047"/>
    <s v="KARLA THAISE SILVA CARVALHO"/>
    <x v="72"/>
    <s v="Caminhonete"/>
    <s v="SAVEIRO"/>
    <s v="VOLKSWAGEN"/>
    <s v="75331003"/>
    <s v="SUPERVIA LAGOA"/>
    <s v="RIO VERDE"/>
    <s v="GO"/>
    <s v="ETANOL COMUM"/>
    <n v="320"/>
    <n v="8.7100000000000009"/>
    <s v=" Km/L"/>
    <n v="187261"/>
    <n v="36.75"/>
    <n v="4.6909999999999998"/>
    <n v="172.4"/>
    <s v="0"/>
    <s v="EXT - KSE LOCAÇOES"/>
    <s v="Planejamento Operaci"/>
    <s v="INSPECAO"/>
    <m/>
    <d v="2026-04-29T00:00:00"/>
    <x v="0"/>
    <x v="1"/>
    <x v="12"/>
  </r>
  <r>
    <s v="TFD2J89"/>
    <s v="60645800105143710"/>
    <s v="29/04/2026 12:52:21"/>
    <s v="87954"/>
    <s v="DANIEL GONÇALVES"/>
    <x v="0"/>
    <s v="Automóvel"/>
    <s v="ARGO"/>
    <s v="FIAT"/>
    <s v="46286315"/>
    <s v="POSTO CENTRAL"/>
    <s v="BOM JESUS"/>
    <s v="GO"/>
    <s v="ETANOL COMUM"/>
    <n v="347"/>
    <n v="9.74"/>
    <s v=" Km/L"/>
    <n v="32400"/>
    <n v="35.61"/>
    <n v="4.9909999999999997"/>
    <n v="177.72"/>
    <s v="0"/>
    <s v="Planejamento Operaci"/>
    <s v="Planejamento Operaci"/>
    <s v="Operacional"/>
    <m/>
    <d v="2026-04-29T00:00:00"/>
    <x v="0"/>
    <x v="1"/>
    <x v="0"/>
  </r>
  <r>
    <s v="TTT2H95"/>
    <s v="60645800106472477"/>
    <s v="29/04/2026 13:24:28"/>
    <s v="46440"/>
    <s v="PAULO SOUSA DIAS"/>
    <x v="63"/>
    <s v="Caminhonete"/>
    <s v="SAVEIRO CS RB MF"/>
    <s v="VW"/>
    <s v="45308900"/>
    <s v="POSTO LUPATINI"/>
    <s v="SANTO ANTONIO DA BARRA"/>
    <s v="GO"/>
    <s v="ETANOL COMUM"/>
    <n v="335"/>
    <n v="8.61"/>
    <s v=" Km/L"/>
    <n v="155577"/>
    <n v="38.9"/>
    <n v="4.8899999999999997"/>
    <n v="190.22"/>
    <s v="0"/>
    <s v="EXT - KSE LOCAÇOES"/>
    <s v="Planejamento Operaci"/>
    <s v="KSE LOCAÇOES"/>
    <m/>
    <d v="2026-04-29T00:00:00"/>
    <x v="0"/>
    <x v="1"/>
    <x v="12"/>
  </r>
  <r>
    <s v="RCJ8I11"/>
    <s v="60645800106437710"/>
    <s v="29/04/2026 13:34:15"/>
    <s v="94989"/>
    <s v="THOMAS HARLLESSON CARNEIRO FARIAS"/>
    <x v="69"/>
    <s v="Caminhonete"/>
    <s v="STRADA"/>
    <s v="FIAT"/>
    <s v="75331003"/>
    <s v="SUPERVIA LAGOA"/>
    <s v="RIO VERDE"/>
    <s v="GO"/>
    <s v="ETANOL COMUM"/>
    <n v="474"/>
    <n v="10.34"/>
    <s v=" Km/L"/>
    <n v="52716"/>
    <n v="45.86"/>
    <n v="4.6900000000000004"/>
    <n v="215.08"/>
    <s v="0"/>
    <s v="Planejamento Operaci"/>
    <s v="Planejamento Operaci"/>
    <s v="TI e Automação"/>
    <m/>
    <d v="2026-04-29T00:00:00"/>
    <x v="0"/>
    <x v="1"/>
    <x v="5"/>
  </r>
  <r>
    <s v="TFF5D72"/>
    <s v="60645800105143780"/>
    <s v="29/04/2026 13:49:18"/>
    <s v="95253"/>
    <s v="ANDRE AUGUSTO ARAUJO DE JESUS"/>
    <x v="2"/>
    <s v="Automóvel"/>
    <s v="ARGO"/>
    <s v="FIAT"/>
    <s v="53081700"/>
    <s v="POSTO Z   Z SANTA MA"/>
    <s v="GUAPO"/>
    <s v="GO"/>
    <s v="ETANOL ADITIVADO"/>
    <n v="299"/>
    <n v="10.33"/>
    <s v=" Km/L"/>
    <n v="62153"/>
    <n v="28.95"/>
    <n v="4.79"/>
    <n v="138.66"/>
    <s v="0"/>
    <s v="Planejamento Operaci"/>
    <s v="Planejamento Operaci"/>
    <s v="Operacional"/>
    <m/>
    <d v="2026-04-29T00:00:00"/>
    <x v="0"/>
    <x v="1"/>
    <x v="0"/>
  </r>
  <r>
    <s v="TTV4H65"/>
    <s v="60645800107557973"/>
    <s v="29/04/2026 14:10:49"/>
    <s v="52982"/>
    <s v="ROBERTO ANTONIO DE MELO"/>
    <x v="65"/>
    <s v="Caminhonete"/>
    <s v="SAVEIRO CD RB MF"/>
    <s v="VOLKSWAGEN"/>
    <s v="41826312"/>
    <s v="AUTO POSTO JACARE"/>
    <s v="ACREUNA"/>
    <s v="GO"/>
    <s v="ETANOL COMUM"/>
    <n v="427"/>
    <n v="9.5"/>
    <s v=" Km/L"/>
    <n v="70418"/>
    <n v="44.95"/>
    <n v="4.6500000000000004"/>
    <n v="209.02"/>
    <s v="290451009"/>
    <s v="EXT - KSE LOCAÇOES"/>
    <s v="Planejamento Operaci"/>
    <s v="KSE LOCAÇOES"/>
    <m/>
    <d v="2026-04-29T00:00:00"/>
    <x v="0"/>
    <x v="1"/>
    <x v="12"/>
  </r>
  <r>
    <s v="TFW2H32"/>
    <s v="60645800105143835"/>
    <s v="29/04/2026 14:19:49"/>
    <s v="99638"/>
    <s v="LAFAIETE DE SOUZA SANTOS"/>
    <x v="10"/>
    <s v="Automóvel"/>
    <s v="ARGO"/>
    <s v="FIAT"/>
    <s v="46209914"/>
    <s v="DECIO RIO VERDE"/>
    <s v="RIO VERDE"/>
    <s v="GO"/>
    <s v="ETANOL COMUM"/>
    <n v="193"/>
    <n v="9.09"/>
    <s v=" Km/L"/>
    <n v="71262"/>
    <n v="21.24"/>
    <n v="4.79"/>
    <n v="101.74"/>
    <s v="202604291419"/>
    <s v="Planejamento Operaci"/>
    <s v="Planejamento Operaci"/>
    <s v="Operacional"/>
    <m/>
    <d v="2026-04-29T00:00:00"/>
    <x v="0"/>
    <x v="1"/>
    <x v="3"/>
  </r>
  <r>
    <s v="TTP5B47"/>
    <s v="60645800106472110"/>
    <s v="29/04/2026 14:56:38"/>
    <s v="00149"/>
    <s v="MANOELITO METROVICH LIMA"/>
    <x v="40"/>
    <s v="Caminhonete"/>
    <s v="SAVEIRO CS RB MF"/>
    <s v="VW"/>
    <s v="75331801"/>
    <s v="DECIO CEZARINA"/>
    <s v="CEZARINA"/>
    <s v="GO"/>
    <s v="ETANOL COMUM"/>
    <n v="390"/>
    <n v="8.24"/>
    <s v=" Km/L"/>
    <n v="174063"/>
    <n v="47.34"/>
    <n v="4.6900000000000004"/>
    <n v="222.02"/>
    <s v="202604291456"/>
    <s v="EXT - KSE LOCAÇOES"/>
    <s v="Planejamento Operaci"/>
    <s v="KSE LOCAÇOES"/>
    <m/>
    <d v="2026-04-29T00:00:00"/>
    <x v="0"/>
    <x v="1"/>
    <x v="12"/>
  </r>
  <r>
    <s v="TTY2C25"/>
    <s v="60645800106472430"/>
    <s v="29/04/2026 15:33:05"/>
    <s v="59829"/>
    <s v="AGDA GOMES DA SILVA RODRIGUES"/>
    <x v="38"/>
    <s v="Caminhonete"/>
    <s v="SAVEIRO CS RB MF"/>
    <s v="VW"/>
    <s v="46286315"/>
    <s v="POSTO CENTRAL"/>
    <s v="BOM JESUS"/>
    <s v="GO"/>
    <s v="ETANOL COMUM"/>
    <n v="281"/>
    <n v="8.33"/>
    <s v=" Km/L"/>
    <n v="152754"/>
    <n v="33.75"/>
    <n v="4.99"/>
    <n v="168.41"/>
    <s v="1"/>
    <s v="EXT - KSE LOCAÇOES"/>
    <s v="Planejamento Operaci"/>
    <s v="KSE LOCAÇOES"/>
    <m/>
    <d v="2026-04-29T00:00:00"/>
    <x v="0"/>
    <x v="1"/>
    <x v="12"/>
  </r>
  <r>
    <s v="TFT0E74"/>
    <s v="60645800106437639"/>
    <s v="29/04/2026 15:35:59"/>
    <s v="41967"/>
    <s v="DANIEL SEVERO AMARAL"/>
    <x v="73"/>
    <s v="Automóvel"/>
    <s v="COROLLA"/>
    <s v="TOYOTA"/>
    <s v="64191411"/>
    <s v="MARAJO HIDROLANDIA 2"/>
    <s v="HIDROLANDIA"/>
    <s v="GO"/>
    <s v="GASOLINA COMUM"/>
    <n v="352"/>
    <n v="12.97"/>
    <s v=" Km/L"/>
    <n v="1456"/>
    <n v="27.13"/>
    <n v="6.59"/>
    <n v="178.79"/>
    <s v="0"/>
    <s v="Planejamento Operaci"/>
    <s v="Planejamento Operaci"/>
    <s v="Operacional"/>
    <m/>
    <d v="2026-04-29T00:00:00"/>
    <x v="0"/>
    <x v="1"/>
    <x v="8"/>
  </r>
  <r>
    <s v="TGA0B06"/>
    <s v="60645800106958060"/>
    <s v="29/04/2026 16:38:22"/>
    <s v="00933"/>
    <s v="GIULEY RIBEIRO DOS SANTOS"/>
    <x v="55"/>
    <s v="Caminhonete"/>
    <s v="FIORINO"/>
    <s v="FIAT"/>
    <s v="45308900"/>
    <s v="POSTO LUPATINI"/>
    <s v="SANTO ANTONIO DA BARRA"/>
    <s v="GO"/>
    <s v="ETANOL COMUM"/>
    <n v="266"/>
    <n v="7.48"/>
    <s v=" Km/L"/>
    <n v="33261"/>
    <n v="35.549999999999997"/>
    <n v="4.8899999999999997"/>
    <n v="173.84"/>
    <s v="0"/>
    <s v="Planejamento Operaci"/>
    <s v="Planejamento Operaci"/>
    <s v="TI e Automação"/>
    <m/>
    <d v="2026-04-29T00:00:00"/>
    <x v="0"/>
    <x v="1"/>
    <x v="5"/>
  </r>
  <r>
    <s v="TLO0E87"/>
    <s v="60645800106184255"/>
    <s v="29/04/2026 16:48:24"/>
    <s v="01765"/>
    <s v="ELIAS JANUARIO DIMAS"/>
    <x v="43"/>
    <s v="EQUIPAMENTOS"/>
    <s v="GUINCHO LEVE"/>
    <s v="EQUIPAMENTO"/>
    <s v="87183400"/>
    <s v="MARAJO GUAPO"/>
    <s v="GUAPO"/>
    <s v="GO"/>
    <s v="DIESEL S-10"/>
    <n v="335"/>
    <n v="6.73"/>
    <s v=" Km/L"/>
    <n v="47900"/>
    <n v="49.79"/>
    <n v="7.29"/>
    <n v="362.97"/>
    <s v="0"/>
    <s v="EXT - LUCCA JR"/>
    <s v="Planejamento Operaci"/>
    <s v="LUCCA JR"/>
    <m/>
    <d v="2026-04-29T00:00:00"/>
    <x v="0"/>
    <x v="1"/>
    <x v="11"/>
  </r>
  <r>
    <s v="TTR3A31"/>
    <s v="60645800106472404"/>
    <s v="29/04/2026 16:51:35"/>
    <s v="06404"/>
    <s v="FABIO BERNARDINO DA SILVA"/>
    <x v="53"/>
    <s v="Caminhonete"/>
    <s v="SAVEIRO CS RB MF"/>
    <s v="VW"/>
    <s v="46209914"/>
    <s v="DECIO RIO VERDE"/>
    <s v="RIO VERDE"/>
    <s v="GO"/>
    <s v="ETANOL COMUM"/>
    <n v="237"/>
    <n v="6.61"/>
    <s v=" Km/L"/>
    <n v="161490"/>
    <n v="35.869999999999997"/>
    <n v="4.79"/>
    <n v="171.82"/>
    <s v="202604291651"/>
    <s v="EXT - KSE LOCAÇOES"/>
    <s v="Planejamento Operaci"/>
    <s v="KSE LOCAÇOES"/>
    <m/>
    <d v="2026-04-29T00:00:00"/>
    <x v="0"/>
    <x v="1"/>
    <x v="12"/>
  </r>
  <r>
    <s v="TUG2C45"/>
    <s v="60645800106437770"/>
    <s v="29/04/2026 17:10:55"/>
    <s v="03782"/>
    <s v="ELVIS MESSIAS FERNANDES"/>
    <x v="54"/>
    <s v="Utilitário"/>
    <s v="SAVEIRO"/>
    <s v="FIAT"/>
    <s v="13335016"/>
    <s v="POSTO TREVO"/>
    <s v="RIO VERDE"/>
    <s v="GO"/>
    <s v="ETANOL COMUM"/>
    <n v="374"/>
    <n v="9.1199999999999992"/>
    <s v=" Km/L"/>
    <n v="168726"/>
    <n v="41.02"/>
    <n v="4.891"/>
    <n v="200.62"/>
    <s v="290461785"/>
    <s v="EXT - KSE LOCAÇOES"/>
    <s v="Planejamento Operaci"/>
    <s v="KSE LOCAÇOES"/>
    <m/>
    <d v="2026-04-29T00:00:00"/>
    <x v="0"/>
    <x v="1"/>
    <x v="12"/>
  </r>
  <r>
    <s v="TFN0D12"/>
    <s v="60645800105143746"/>
    <s v="29/04/2026 17:22:00"/>
    <s v="00390"/>
    <s v="SILVINO JOSE DE BRITO"/>
    <x v="5"/>
    <s v="Automóvel"/>
    <s v="ARGO"/>
    <s v="FIAT"/>
    <s v="75331801"/>
    <s v="DECIO CEZARINA"/>
    <s v="CEZARINA"/>
    <s v="GO"/>
    <s v="ETANOL COMUM"/>
    <n v="335"/>
    <n v="9.6"/>
    <s v=" Km/L"/>
    <n v="47986"/>
    <n v="34.89"/>
    <n v="4.6900000000000004"/>
    <n v="163.63"/>
    <s v="202604291721"/>
    <s v="Planejamento Operaci"/>
    <s v="Planejamento Operaci"/>
    <s v="Operacional"/>
    <m/>
    <d v="2026-04-29T00:00:00"/>
    <x v="0"/>
    <x v="1"/>
    <x v="3"/>
  </r>
  <r>
    <s v="TTQ7B47"/>
    <s v="60645800106437690"/>
    <s v="29/04/2026 17:24:29"/>
    <s v="00047"/>
    <s v="KARLA THAISE SILVA CARVALHO"/>
    <x v="77"/>
    <s v="CAMIONETA"/>
    <s v="SAVEIRO"/>
    <s v="VW"/>
    <s v="75331003"/>
    <s v="SUPERVIA LAGOA"/>
    <s v="RIO VERDE"/>
    <s v="GO"/>
    <s v="ETANOL COMUM"/>
    <n v="361"/>
    <n v="7.15"/>
    <s v=" Km/L"/>
    <n v="35003"/>
    <n v="50.46"/>
    <n v="4.6909999999999998"/>
    <n v="236.7"/>
    <s v="0"/>
    <s v="EXT - KSE LOCAÇOES"/>
    <s v="Planejamento Operaci"/>
    <s v="INSPECAO"/>
    <m/>
    <d v="2026-04-29T00:00:00"/>
    <x v="0"/>
    <x v="1"/>
    <x v="12"/>
  </r>
  <r>
    <s v="TER4970"/>
    <s v="60645800105124339"/>
    <s v="29/04/2026 17:28:40"/>
    <s v="52247"/>
    <s v="CARLOS ALBERTO DO ROSARIO"/>
    <x v="19"/>
    <s v="EQUIPAMENTOS"/>
    <s v="RETROESCAVADEIRA"/>
    <s v="CATERPILLAR"/>
    <s v="81870100"/>
    <s v="POSTO MILLENIUM DIMAG"/>
    <s v="APARECIDA DE GOIANIA"/>
    <s v="GO"/>
    <s v="DIESEL COMUM"/>
    <n v="0"/>
    <n v="0"/>
    <s v=" Km/L"/>
    <n v="0"/>
    <n v="89.81"/>
    <n v="6.59"/>
    <n v="591.88"/>
    <s v="133604"/>
    <s v="EXT - SAO PEDRO"/>
    <s v="Planejamento Operaci"/>
    <s v="SAO PEDRO"/>
    <m/>
    <d v="2026-04-29T00:00:00"/>
    <x v="0"/>
    <x v="1"/>
    <x v="7"/>
  </r>
  <r>
    <s v="TER4970"/>
    <s v="60645800105124339"/>
    <s v="29/04/2026 17:31:11"/>
    <s v="52247"/>
    <s v="CARLOS ALBERTO DO ROSARIO"/>
    <x v="19"/>
    <s v="EQUIPAMENTOS"/>
    <s v="RETROESCAVADEIRA"/>
    <s v="CATERPILLAR"/>
    <s v="81870100"/>
    <s v="POSTO MILLENIUM DIMAG"/>
    <s v="APARECIDA DE GOIANIA"/>
    <s v="GO"/>
    <s v="DIESEL COMUM"/>
    <n v="0"/>
    <n v="0"/>
    <s v=" Km/L"/>
    <n v="0"/>
    <n v="128.69"/>
    <n v="6.59"/>
    <n v="848.11"/>
    <s v="133608"/>
    <s v="EXT - SAO PEDRO"/>
    <s v="Planejamento Operaci"/>
    <s v="SAO PEDRO"/>
    <m/>
    <d v="2026-04-29T00:00:00"/>
    <x v="0"/>
    <x v="1"/>
    <x v="7"/>
  </r>
  <r>
    <s v="TKB0E17"/>
    <s v="60645800106185180"/>
    <s v="29/04/2026 18:11:50"/>
    <s v="02910"/>
    <s v="EMERSON CRISTIANO DA SILVEIRA"/>
    <x v="27"/>
    <s v="EQUIPAMENTOS"/>
    <s v="GUINCHO LEVE"/>
    <s v="EQUIPAMENTO"/>
    <s v="46286315"/>
    <s v="POSTO CENTRAL"/>
    <s v="BOM JESUS"/>
    <s v="GO"/>
    <s v="DIESEL S-10"/>
    <n v="466"/>
    <n v="5.41"/>
    <s v=" Km/L"/>
    <n v="37319"/>
    <n v="86.09"/>
    <n v="7.9909999999999997"/>
    <n v="687.92"/>
    <s v="1"/>
    <s v="EXT - LUCCA JR"/>
    <s v="Planejamento Operaci"/>
    <s v="LUCCA JR"/>
    <m/>
    <d v="2026-04-29T00:00:00"/>
    <x v="0"/>
    <x v="1"/>
    <x v="11"/>
  </r>
  <r>
    <s v="TUW2D74"/>
    <s v="60645800105124310"/>
    <s v="29/04/2026 18:34:58"/>
    <s v="03339"/>
    <s v="MAYARA MARTINS DA SILVA SOUZA"/>
    <x v="35"/>
    <s v="Automóvel"/>
    <s v="CHEVROLET/S10 LS DD4"/>
    <s v="CHEVROLET"/>
    <s v="45307105"/>
    <s v="POSTO GIRASSOL"/>
    <s v="ITUMBIARA"/>
    <s v="GO"/>
    <s v="DIESEL S-10"/>
    <n v="887"/>
    <n v="13.7"/>
    <s v=" Km/L"/>
    <n v="152662"/>
    <n v="64.75"/>
    <n v="7.59"/>
    <n v="491.45"/>
    <s v="290466"/>
    <s v="Planejamento Operaci"/>
    <s v="Planejamento Operaci"/>
    <s v="Operacional"/>
    <m/>
    <d v="2026-04-29T00:00:00"/>
    <x v="0"/>
    <x v="1"/>
    <x v="12"/>
  </r>
  <r>
    <s v="TTT2H95"/>
    <s v="60645800106472477"/>
    <s v="29/04/2026 18:44:39"/>
    <s v="46440"/>
    <s v="PAULO SOUSA DIAS"/>
    <x v="63"/>
    <s v="Caminhonete"/>
    <s v="SAVEIRO CS RB MF"/>
    <s v="VW"/>
    <s v="45308900"/>
    <s v="POSTO LUPATINI"/>
    <s v="SANTO ANTONIO DA BARRA"/>
    <s v="GO"/>
    <s v="ETANOL COMUM"/>
    <n v="274"/>
    <n v="9.8699999999999992"/>
    <s v=" Km/L"/>
    <n v="155851"/>
    <n v="27.75"/>
    <n v="4.8899999999999997"/>
    <n v="135.69999999999999"/>
    <s v="0"/>
    <s v="EXT - KSE LOCAÇOES"/>
    <s v="Planejamento Operaci"/>
    <s v="KSE LOCAÇOES"/>
    <m/>
    <d v="2026-04-29T00:00:00"/>
    <x v="0"/>
    <x v="1"/>
    <x v="12"/>
  </r>
  <r>
    <s v="TFZ6A74"/>
    <s v="60645800106437680"/>
    <s v="29/04/2026 19:15:16"/>
    <s v="51591"/>
    <s v="MARCUS ANTONIO GONÇALVES"/>
    <x v="75"/>
    <s v="Utilitário"/>
    <s v="FIORINO"/>
    <s v="FIAT"/>
    <s v="88866609"/>
    <s v="AUTO POSTO HUDSON RV"/>
    <s v="RIO VERDE"/>
    <s v="GO"/>
    <s v="ETANOL COMUM"/>
    <n v="353"/>
    <n v="10.7"/>
    <s v=" Km/L"/>
    <n v="2018"/>
    <n v="33"/>
    <n v="4.79"/>
    <n v="158.07"/>
    <s v="290469263"/>
    <s v="Planejamento Operaci"/>
    <s v="Planejamento Operaci"/>
    <s v="Operacional"/>
    <m/>
    <d v="2026-04-29T00:00:00"/>
    <x v="0"/>
    <x v="1"/>
    <x v="2"/>
  </r>
  <r>
    <s v="TFE9C14"/>
    <s v="60645800106437370"/>
    <s v="29/04/2026 20:04:48"/>
    <s v="02785"/>
    <s v="JOHNNY XAVIER SILVA"/>
    <x v="51"/>
    <s v="EQUIPAMENTOS"/>
    <s v="AMBULANCIA"/>
    <s v="OUTROS"/>
    <s v="13335016"/>
    <s v="POSTO TREVO"/>
    <s v="RIO VERDE"/>
    <s v="GO"/>
    <s v="GASOLINA COMUM"/>
    <s v="-"/>
    <s v="-"/>
    <s v=" Km/L"/>
    <s v="-"/>
    <n v="2.02"/>
    <n v="6.7969999999999997"/>
    <n v="13.73"/>
    <s v="290472223"/>
    <s v="Planejamento Operaci"/>
    <s v="Planejamento Operaci"/>
    <s v="Operacional"/>
    <m/>
    <d v="2026-04-29T00:00:00"/>
    <x v="0"/>
    <x v="1"/>
    <x v="13"/>
  </r>
  <r>
    <s v="TUQ2H91"/>
    <s v="60645800107558597"/>
    <s v="29/04/2026 20:19:51"/>
    <s v="03095"/>
    <s v="MICHELL ALMEIDA SANTANA"/>
    <x v="66"/>
    <s v="Caminhonete"/>
    <s v="SAVEIRO CD RB MF"/>
    <s v="VOLKSWAGEN"/>
    <s v="69442211"/>
    <s v="POSTO SUDOESTE"/>
    <s v="GUAPO"/>
    <s v="GO"/>
    <s v="ETANOL COMUM"/>
    <n v="370"/>
    <n v="9.8800000000000008"/>
    <s v=" Km/L"/>
    <n v="49750"/>
    <n v="37.44"/>
    <n v="3.99"/>
    <n v="149.4"/>
    <s v="0"/>
    <s v="EXT - KSE LOCAÇOES"/>
    <s v="Planejamento Operaci"/>
    <s v="KSE LOCAÇOES"/>
    <m/>
    <d v="2026-04-29T00:00:00"/>
    <x v="0"/>
    <x v="1"/>
    <x v="12"/>
  </r>
  <r>
    <s v="TFI3B19"/>
    <s v="60645800105926941"/>
    <s v="29/04/2026 20:25:17"/>
    <s v="03102"/>
    <s v="EDES GONÇALVES DA SILVA"/>
    <x v="4"/>
    <s v="Automóvel"/>
    <s v="ARGO"/>
    <s v="FIAT"/>
    <s v="13308211"/>
    <s v="P. BANDEIRANTES"/>
    <s v="RIO VERDE"/>
    <s v="GO"/>
    <s v="ETANOL COMUM"/>
    <n v="417"/>
    <n v="10.68"/>
    <s v=" Km/L"/>
    <n v="107952"/>
    <n v="39.049999999999997"/>
    <n v="4.79"/>
    <n v="187.05"/>
    <s v="290473282"/>
    <s v="Planejamento Operaci"/>
    <s v="Planejamento Operaci"/>
    <s v="Operacional"/>
    <m/>
    <d v="2026-04-29T00:00:00"/>
    <x v="0"/>
    <x v="1"/>
    <x v="0"/>
  </r>
  <r>
    <s v="TGE1F64"/>
    <s v="60645800106437404"/>
    <s v="29/04/2026 21:01:27"/>
    <s v="70145"/>
    <s v="LUCAS HENRIQUE MAGALHAES DE SOUZA "/>
    <x v="33"/>
    <s v="Caminhonete"/>
    <s v="AMBULANCIA DUCATO"/>
    <s v="FIAT"/>
    <s v="13342911"/>
    <s v="SANTA HELENA DE GOIAS"/>
    <s v="SANTA HELENA DE GOIAS"/>
    <s v="GO"/>
    <s v="DIESEL S-10"/>
    <n v="228"/>
    <n v="5.58"/>
    <s v=" Km/L"/>
    <n v="18602"/>
    <n v="40.880000000000003"/>
    <n v="7.19"/>
    <n v="293.93"/>
    <s v="1777507233"/>
    <s v="Planejamento Operaci"/>
    <s v="Planejamento Operaci"/>
    <s v="Operacional"/>
    <m/>
    <d v="2026-04-29T00:00:00"/>
    <x v="0"/>
    <x v="1"/>
    <x v="13"/>
  </r>
  <r>
    <s v="TTV4H65"/>
    <s v="60645800107557973"/>
    <s v="29/04/2026 21:15:05"/>
    <s v="74646"/>
    <s v="JUNIOR ALVES DOS SANTOS"/>
    <x v="65"/>
    <s v="Caminhonete"/>
    <s v="SAVEIRO CD RB MF"/>
    <s v="VOLKSWAGEN"/>
    <s v="75331801"/>
    <s v="DECIO CEZARINA"/>
    <s v="CEZARINA"/>
    <s v="GO"/>
    <s v="ETANOL COMUM"/>
    <n v="456"/>
    <n v="10.09"/>
    <s v=" Km/L"/>
    <n v="70874"/>
    <n v="45.21"/>
    <n v="4.6900000000000004"/>
    <n v="212.03"/>
    <s v="202604292114"/>
    <s v="EXT - KSE LOCAÇOES"/>
    <s v="Planejamento Operaci"/>
    <s v="KSE LOCAÇOES"/>
    <m/>
    <d v="2026-04-29T00:00:00"/>
    <x v="0"/>
    <x v="1"/>
    <x v="12"/>
  </r>
  <r>
    <s v="TTS4A16"/>
    <s v="60645800108788589"/>
    <s v="29/04/2026 21:53:24"/>
    <s v="70552"/>
    <s v="ARMANDO DA SILVA OLIVIEIRA NETO"/>
    <x v="32"/>
    <s v="Caminhonete"/>
    <s v="Caminhonete S10"/>
    <s v="CHEVROLET"/>
    <s v="69494411"/>
    <s v="REDE MARAJO RIO VERD"/>
    <s v="RIO VERDE"/>
    <s v="GO"/>
    <s v="DIESEL S-10"/>
    <n v="528"/>
    <n v="12.33"/>
    <s v=" Km/L"/>
    <n v="89067"/>
    <n v="42.83"/>
    <n v="6.94"/>
    <n v="297.24"/>
    <s v="70552166138"/>
    <s v="Planejamento Operaci"/>
    <s v="Planejamento Operaci"/>
    <s v="INSPECAO"/>
    <m/>
    <d v="2026-04-29T00:00:00"/>
    <x v="0"/>
    <x v="1"/>
    <x v="12"/>
  </r>
  <r>
    <s v="TTQ7B47"/>
    <s v="60645800106437690"/>
    <s v="29/04/2026 22:59:22"/>
    <s v="03398"/>
    <s v="JOSIMAR VENANCIO SANTOS SILVA"/>
    <x v="77"/>
    <s v="CAMIONETA"/>
    <s v="SAVEIRO"/>
    <s v="VW"/>
    <s v="75331003"/>
    <s v="SUPERVIA LAGOA"/>
    <s v="RIO VERDE"/>
    <s v="GO"/>
    <s v="ETANOL COMUM"/>
    <n v="231"/>
    <n v="9.1300000000000008"/>
    <s v=" Km/L"/>
    <n v="35234"/>
    <n v="25.29"/>
    <n v="4.6900000000000004"/>
    <n v="118.61"/>
    <s v="0"/>
    <s v="EXT - KSE LOCAÇOES"/>
    <s v="Planejamento Operaci"/>
    <s v="INSPECAO"/>
    <m/>
    <d v="2026-04-29T00:00:00"/>
    <x v="0"/>
    <x v="1"/>
    <x v="12"/>
  </r>
  <r>
    <s v="TKC7D89"/>
    <s v="60645800106185260"/>
    <s v="29/04/2026 23:12:46"/>
    <s v="04789"/>
    <s v="KASSIO RODRIGUES DE OLIVEIRA"/>
    <x v="39"/>
    <s v="Caminhão"/>
    <s v="FH 540 6X4R"/>
    <s v="VOLVO"/>
    <s v="75331801"/>
    <s v="DECIO CEZARINA"/>
    <s v="CEZARINA"/>
    <s v="GO"/>
    <s v="DIESEL S-10"/>
    <n v="415"/>
    <n v="2.5"/>
    <s v=" Km/L"/>
    <n v="38190"/>
    <n v="415"/>
    <n v="9.65"/>
    <n v="4004.75"/>
    <s v="202604292312"/>
    <s v="EXT - LUCCA JR"/>
    <s v="Planejamento Operaci"/>
    <s v="LUCCA JR"/>
    <m/>
    <d v="2026-04-29T00:00:00"/>
    <x v="0"/>
    <x v="1"/>
    <x v="11"/>
  </r>
  <r>
    <s v="TUG2C45"/>
    <s v="60645800106437770"/>
    <s v="30/04/2026 00:28:12"/>
    <s v="11505"/>
    <s v="JOABSON MYCVAEL DA SILVA"/>
    <x v="54"/>
    <s v="Utilitário"/>
    <s v="SAVEIRO"/>
    <s v="FIAT"/>
    <s v="13335016"/>
    <s v="POSTO TREVO"/>
    <s v="RIO VERDE"/>
    <s v="GO"/>
    <s v="ETANOL COMUM"/>
    <n v="329"/>
    <n v="9.73"/>
    <s v=" Km/L"/>
    <n v="169055"/>
    <n v="33.81"/>
    <n v="4.8899999999999997"/>
    <n v="165.33"/>
    <s v="30041651"/>
    <s v="EXT - KSE LOCAÇOES"/>
    <s v="Planejamento Operaci"/>
    <s v="KSE LOCAÇOES"/>
    <m/>
    <d v="2026-04-30T00:00:00"/>
    <x v="0"/>
    <x v="1"/>
    <x v="12"/>
  </r>
  <r>
    <s v="TTY2C25"/>
    <s v="60645800106472430"/>
    <s v="30/04/2026 00:48:31"/>
    <s v="48867"/>
    <s v="THAIS NADIA FERREIRA DOS SANTOS MARTINS"/>
    <x v="38"/>
    <s v="Caminhonete"/>
    <s v="SAVEIRO CS RB MF"/>
    <s v="VW"/>
    <s v="45341508"/>
    <s v="POSTO ALTO DA SERRA"/>
    <s v="ITUMBIARA"/>
    <s v="GO"/>
    <s v="ETANOL COMUM"/>
    <n v="390"/>
    <n v="9.52"/>
    <s v=" Km/L"/>
    <n v="153144"/>
    <n v="40.96"/>
    <n v="4.1399999999999997"/>
    <n v="169.56"/>
    <s v="0"/>
    <s v="EXT - KSE LOCAÇOES"/>
    <s v="Planejamento Operaci"/>
    <s v="KSE LOCAÇOES"/>
    <m/>
    <d v="2026-04-30T00:00:00"/>
    <x v="0"/>
    <x v="1"/>
    <x v="12"/>
  </r>
  <r>
    <s v="TTR3A31"/>
    <s v="60645800106472404"/>
    <s v="30/04/2026 04:35:44"/>
    <s v="01836"/>
    <s v="DANILLO ROSA CARDOSO"/>
    <x v="53"/>
    <s v="Caminhonete"/>
    <s v="SAVEIRO CS RB MF"/>
    <s v="VW"/>
    <s v="46209914"/>
    <s v="DECIO RIO VERDE"/>
    <s v="RIO VERDE"/>
    <s v="GO"/>
    <s v="ETANOL COMUM"/>
    <n v="527"/>
    <n v="11.47"/>
    <s v=" Km/L"/>
    <n v="162017"/>
    <n v="45.93"/>
    <n v="4.79"/>
    <n v="220"/>
    <s v="202604300434"/>
    <s v="EXT - KSE LOCAÇOES"/>
    <s v="Planejamento Operaci"/>
    <s v="KSE LOCAÇOES"/>
    <m/>
    <d v="2026-04-30T00:00:00"/>
    <x v="0"/>
    <x v="1"/>
    <x v="12"/>
  </r>
  <r>
    <s v="TUQ2H91"/>
    <s v="60645800107558597"/>
    <s v="30/04/2026 05:27:54"/>
    <s v="03095"/>
    <s v="MICHELL ALMEIDA SANTANA"/>
    <x v="66"/>
    <s v="Caminhonete"/>
    <s v="SAVEIRO CD RB MF"/>
    <s v="VOLKSWAGEN"/>
    <s v="75331801"/>
    <s v="DECIO CEZARINA"/>
    <s v="CEZARINA"/>
    <s v="GO"/>
    <s v="ETANOL COMUM"/>
    <n v="448"/>
    <n v="12.27"/>
    <s v=" Km/L"/>
    <n v="50198"/>
    <n v="36.51"/>
    <n v="4.6900000000000004"/>
    <n v="171.23"/>
    <s v="202604300526"/>
    <s v="EXT - KSE LOCAÇOES"/>
    <s v="Planejamento Operaci"/>
    <s v="KSE LOCAÇOES"/>
    <m/>
    <d v="2026-04-30T00:00:00"/>
    <x v="0"/>
    <x v="1"/>
    <x v="12"/>
  </r>
  <r>
    <s v="TTT2H95"/>
    <s v="60645800106472477"/>
    <s v="30/04/2026 06:44:21"/>
    <s v="83047"/>
    <s v="WESLEY ROCHA FARIAS"/>
    <x v="63"/>
    <s v="Caminhonete"/>
    <s v="SAVEIRO CS RB MF"/>
    <s v="VW"/>
    <s v="45308900"/>
    <s v="POSTO LUPATINI"/>
    <s v="SANTO ANTONIO DA BARRA"/>
    <s v="GO"/>
    <s v="ETANOL COMUM"/>
    <n v="395"/>
    <n v="11.29"/>
    <s v=" Km/L"/>
    <n v="156246"/>
    <n v="34.99"/>
    <n v="4.8899999999999997"/>
    <n v="171.1"/>
    <s v="1"/>
    <s v="EXT - KSE LOCAÇOES"/>
    <s v="Planejamento Operaci"/>
    <s v="KSE LOCAÇOES"/>
    <m/>
    <d v="2026-04-30T00:00:00"/>
    <x v="0"/>
    <x v="1"/>
    <x v="12"/>
  </r>
  <r>
    <s v="TFI3B19"/>
    <s v="60645800105926941"/>
    <s v="30/04/2026 07:08:12"/>
    <s v="03102"/>
    <s v="EDES GONÇALVES DA SILVA"/>
    <x v="4"/>
    <s v="Automóvel"/>
    <s v="ARGO"/>
    <s v="FIAT"/>
    <s v="13308211"/>
    <s v="P. BANDEIRANTES"/>
    <s v="RIO VERDE"/>
    <s v="GO"/>
    <s v="ETANOL COMUM"/>
    <n v="297"/>
    <n v="11.3"/>
    <s v=" Km/L"/>
    <n v="108249"/>
    <n v="26.29"/>
    <n v="4.79"/>
    <n v="125.93"/>
    <s v="300425436"/>
    <s v="Planejamento Operaci"/>
    <s v="Planejamento Operaci"/>
    <s v="Operacional"/>
    <m/>
    <d v="2026-04-30T00:00:00"/>
    <x v="0"/>
    <x v="1"/>
    <x v="0"/>
  </r>
  <r>
    <s v="TFW2H32"/>
    <s v="60645800105143835"/>
    <s v="30/04/2026 07:26:22"/>
    <s v="99638"/>
    <s v="LAFAIETE DE SOUZA SANTOS"/>
    <x v="10"/>
    <s v="Automóvel"/>
    <s v="ARGO"/>
    <s v="FIAT"/>
    <s v="36698914"/>
    <s v="POSTO AZET"/>
    <s v="ANAPOLIS"/>
    <s v="GO"/>
    <s v="ETANOL COMUM"/>
    <n v="322"/>
    <n v="9.27"/>
    <s v=" Km/L"/>
    <n v="71584"/>
    <n v="34.74"/>
    <n v="4.8520000000000003"/>
    <n v="168.56"/>
    <s v="1"/>
    <s v="Planejamento Operaci"/>
    <s v="Planejamento Operaci"/>
    <s v="Operacional"/>
    <m/>
    <d v="2026-04-30T00:00:00"/>
    <x v="0"/>
    <x v="1"/>
    <x v="3"/>
  </r>
  <r>
    <s v="TFP3B22"/>
    <s v="60645800105143720"/>
    <s v="30/04/2026 07:46:59"/>
    <s v="02769"/>
    <s v="ANDRE LUIS PAULINO"/>
    <x v="6"/>
    <s v="Automóvel"/>
    <s v="ARGO"/>
    <s v="FIAT"/>
    <s v="41826312"/>
    <s v="AUTO POSTO JACARE"/>
    <s v="ACREUNA"/>
    <s v="GO"/>
    <s v="ETANOL COMUM"/>
    <n v="380"/>
    <n v="11.11"/>
    <s v=" Km/L"/>
    <n v="67160"/>
    <n v="34.200000000000003"/>
    <n v="4.6509999999999998"/>
    <n v="159.05000000000001"/>
    <s v="300427987"/>
    <s v="Planejamento Operaci"/>
    <s v="Planejamento Operaci"/>
    <s v="Operacional"/>
    <m/>
    <d v="2026-04-30T00:00:00"/>
    <x v="0"/>
    <x v="1"/>
    <x v="4"/>
  </r>
  <r>
    <s v="TGM4D76"/>
    <s v="60645800106437582"/>
    <s v="30/04/2026 08:04:55"/>
    <s v="33534"/>
    <s v="MARCOS ANTONIO MARCELINO DA SILVA"/>
    <x v="56"/>
    <s v="Caminhonete"/>
    <s v="FIORINO"/>
    <s v="FIAT"/>
    <s v="46286315"/>
    <s v="POSTO CENTRAL"/>
    <s v="BOM JESUS"/>
    <s v="GO"/>
    <s v="ETANOL COMUM"/>
    <n v="206"/>
    <n v="7.14"/>
    <s v=" Km/L"/>
    <n v="30719"/>
    <n v="28.87"/>
    <n v="4.9909999999999997"/>
    <n v="144.09"/>
    <s v="1"/>
    <s v="Planejamento Operaci"/>
    <s v="Planejamento Operaci"/>
    <s v="Operacional"/>
    <m/>
    <d v="2026-04-30T00:00:00"/>
    <x v="0"/>
    <x v="1"/>
    <x v="5"/>
  </r>
  <r>
    <s v="TFE6B22"/>
    <s v="60645800105124428"/>
    <s v="30/04/2026 08:09:22"/>
    <s v="03608"/>
    <s v="WEIDER DA SILVA RODRIGUES"/>
    <x v="1"/>
    <s v="Automóvel"/>
    <s v="ARGO"/>
    <s v="FIAT"/>
    <s v="94262208"/>
    <s v="AUTO POSTO RETRO"/>
    <s v="APARECIDA DE GOIANIA"/>
    <s v="GO"/>
    <s v="ETANOL COMUM"/>
    <n v="353"/>
    <n v="11.97"/>
    <s v=" Km/L"/>
    <n v="60085"/>
    <n v="29.49"/>
    <n v="4.92"/>
    <n v="145.1"/>
    <s v="2"/>
    <s v="Planejamento Operaci"/>
    <s v="Planejamento Operaci"/>
    <s v="Operacional"/>
    <m/>
    <d v="2026-04-30T00:00:00"/>
    <x v="0"/>
    <x v="1"/>
    <x v="1"/>
  </r>
  <r>
    <s v="TTQ7B47"/>
    <s v="60645800106437690"/>
    <s v="30/04/2026 08:13:45"/>
    <s v="00047"/>
    <s v="KARLA THAISE SILVA CARVALHO"/>
    <x v="77"/>
    <s v="CAMIONETA"/>
    <s v="SAVEIRO"/>
    <s v="VW"/>
    <s v="46286315"/>
    <s v="POSTO CENTRAL"/>
    <s v="BOM JESUS"/>
    <s v="GO"/>
    <s v="ETANOL COMUM"/>
    <n v="408"/>
    <n v="10.31"/>
    <s v=" Km/L"/>
    <n v="35642"/>
    <n v="39.57"/>
    <n v="4.9909999999999997"/>
    <n v="197.48"/>
    <s v="1"/>
    <s v="EXT - KSE LOCAÇOES"/>
    <s v="Planejamento Operaci"/>
    <s v="INSPECAO"/>
    <m/>
    <d v="2026-04-30T00:00:00"/>
    <x v="0"/>
    <x v="1"/>
    <x v="12"/>
  </r>
  <r>
    <s v="TTV4H65"/>
    <s v="60645800107557973"/>
    <s v="30/04/2026 08:24:11"/>
    <s v="52982"/>
    <s v="ROBERTO ANTONIO DE MELO"/>
    <x v="65"/>
    <s v="Caminhonete"/>
    <s v="SAVEIRO CD RB MF"/>
    <s v="VOLKSWAGEN"/>
    <s v="07674909"/>
    <s v="AUTO POSTO INDIARA"/>
    <s v="INDIARA"/>
    <s v="GO"/>
    <s v="ETANOL COMUM"/>
    <n v="549"/>
    <n v="10.93"/>
    <s v=" Km/L"/>
    <n v="71423"/>
    <n v="50.23"/>
    <n v="4.8899999999999997"/>
    <n v="245.62"/>
    <s v="14170"/>
    <s v="EXT - KSE LOCAÇOES"/>
    <s v="Planejamento Operaci"/>
    <s v="KSE LOCAÇOES"/>
    <m/>
    <d v="2026-04-30T00:00:00"/>
    <x v="0"/>
    <x v="1"/>
    <x v="12"/>
  </r>
  <r>
    <s v="TTG6C15"/>
    <s v="60645800106437736"/>
    <s v="30/04/2026 08:25:22"/>
    <s v="71805"/>
    <s v="MURILO SOUZA BERNARDES"/>
    <x v="64"/>
    <s v="Utilitário"/>
    <s v="SAVEIRO"/>
    <s v="FIAT"/>
    <s v="36603412"/>
    <s v="POSTO DO RATINHO"/>
    <s v="GOIANIA"/>
    <s v="GO"/>
    <s v="ETANOL COMUM"/>
    <n v="320"/>
    <n v="6.56"/>
    <s v=" Km/L"/>
    <n v="46259"/>
    <n v="48.78"/>
    <n v="5.27"/>
    <n v="257.08"/>
    <s v="1"/>
    <s v="EXT - KSE LOCAÇOES"/>
    <s v="Planejamento Operaci"/>
    <s v="KSE LOCAÇOES"/>
    <m/>
    <d v="2026-04-30T00:00:00"/>
    <x v="0"/>
    <x v="1"/>
    <x v="1"/>
  </r>
  <r>
    <s v="TBE3B78"/>
    <m/>
    <s v="30/04/2026 08:31:26"/>
    <m/>
    <m/>
    <x v="20"/>
    <m/>
    <m/>
    <m/>
    <m/>
    <s v="MARAJO GUAPO"/>
    <m/>
    <m/>
    <s v="ARLA-32"/>
    <n v="0"/>
    <n v="0"/>
    <s v=" Km/L"/>
    <n v="0"/>
    <n v="6.22"/>
    <m/>
    <n v="26.1"/>
    <m/>
    <m/>
    <m/>
    <m/>
    <m/>
    <d v="2026-04-30T00:00:00"/>
    <x v="0"/>
    <x v="1"/>
    <x v="7"/>
  </r>
  <r>
    <s v="TBE3B78"/>
    <s v="60645800105124169"/>
    <s v="30/04/2026 08:31:26"/>
    <s v="89049"/>
    <s v="VALDEIR JOSE CORREIA"/>
    <x v="20"/>
    <s v="Caminhão"/>
    <s v="9-180"/>
    <s v="VW"/>
    <s v="87183400"/>
    <s v="MARAJO GUAPO"/>
    <s v="GUAPO"/>
    <s v="GO"/>
    <s v="DIESEL S-10"/>
    <n v="0"/>
    <n v="0"/>
    <s v=" Km/L"/>
    <n v="0"/>
    <n v="79"/>
    <n v="7.29"/>
    <n v="575.91"/>
    <s v="0"/>
    <s v="EXT - SAO PEDRO"/>
    <s v="Planejamento Operaci"/>
    <s v="SAO PEDRO"/>
    <m/>
    <d v="2026-04-30T00:00:00"/>
    <x v="0"/>
    <x v="1"/>
    <x v="7"/>
  </r>
  <r>
    <s v="JHQ4B46"/>
    <s v="60645800105124177"/>
    <s v="30/04/2026 09:07:02"/>
    <s v="43356"/>
    <s v="JOSE ALECRIM DA SILVA"/>
    <x v="78"/>
    <s v="Caminhão"/>
    <s v="17-220/17-220"/>
    <s v="VW"/>
    <s v="41826312"/>
    <s v="AUTO POSTO JACARE"/>
    <s v="ACREUNA"/>
    <s v="GO"/>
    <s v="DIESEL COMUM"/>
    <n v="0"/>
    <n v="0"/>
    <s v=" Km/L"/>
    <n v="0"/>
    <n v="161.02000000000001"/>
    <n v="6.89"/>
    <n v="1109.44"/>
    <s v="300432780"/>
    <s v="EXT - SAO PEDRO"/>
    <s v="Planejamento Operaci"/>
    <s v="SAO PEDRO"/>
    <m/>
    <d v="2026-04-30T00:00:00"/>
    <x v="0"/>
    <x v="1"/>
    <x v="7"/>
  </r>
  <r>
    <s v="MCR1N11"/>
    <s v="60645800105124201"/>
    <s v="30/04/2026 09:17:53"/>
    <s v="15467"/>
    <s v="JOAO ALVES DE ABREU"/>
    <x v="19"/>
    <s v="Automóvel"/>
    <s v="MINI CARREGADEIRA"/>
    <s v="OUTROS"/>
    <s v="81889412"/>
    <s v="POSTO ZERO UM"/>
    <s v="RIO VERDE"/>
    <s v="GO"/>
    <s v="DIESEL COMUM"/>
    <n v="0"/>
    <n v="0"/>
    <s v=" Km/L"/>
    <n v="0"/>
    <n v="32.25"/>
    <n v="6.8209999999999997"/>
    <n v="219.97"/>
    <s v="11"/>
    <s v="EXT - SAO PEDRO"/>
    <s v="Planejamento Operaci"/>
    <s v="SAO PEDRO"/>
    <m/>
    <d v="2026-04-30T00:00:00"/>
    <x v="0"/>
    <x v="1"/>
    <x v="7"/>
  </r>
  <r>
    <s v="TTY2C25"/>
    <s v="60645800106472430"/>
    <s v="30/04/2026 09:32:33"/>
    <s v="59829"/>
    <s v="AGDA GOMES DA SILVA RODRIGUES"/>
    <x v="38"/>
    <s v="Caminhonete"/>
    <s v="SAVEIRO CS RB MF"/>
    <s v="VW"/>
    <s v="46286315"/>
    <s v="POSTO CENTRAL"/>
    <s v="BOM JESUS"/>
    <s v="GO"/>
    <s v="ETANOL COMUM"/>
    <n v="313"/>
    <n v="10.119999999999999"/>
    <s v=" Km/L"/>
    <n v="153457"/>
    <n v="30.94"/>
    <n v="4.99"/>
    <n v="154.4"/>
    <s v="1"/>
    <s v="EXT - KSE LOCAÇOES"/>
    <s v="Planejamento Operaci"/>
    <s v="KSE LOCAÇOES"/>
    <m/>
    <d v="2026-04-30T00:00:00"/>
    <x v="0"/>
    <x v="1"/>
    <x v="12"/>
  </r>
  <r>
    <s v="TFF5D72"/>
    <s v="60645800105143780"/>
    <s v="30/04/2026 09:49:45"/>
    <s v="95253"/>
    <s v="ANDRE AUGUSTO ARAUJO DE JESUS"/>
    <x v="2"/>
    <s v="Automóvel"/>
    <s v="ARGO"/>
    <s v="FIAT"/>
    <s v="53081700"/>
    <s v="POSTO Z   Z SANTA MA"/>
    <s v="GUAPO"/>
    <s v="GO"/>
    <s v="ETANOL COMUM"/>
    <n v="229"/>
    <n v="8.92"/>
    <s v=" Km/L"/>
    <n v="62382"/>
    <n v="25.66"/>
    <n v="3.9889999999999999"/>
    <n v="102.36"/>
    <s v="0"/>
    <s v="Planejamento Operaci"/>
    <s v="Planejamento Operaci"/>
    <s v="Operacional"/>
    <m/>
    <d v="2026-04-30T00:00:00"/>
    <x v="0"/>
    <x v="1"/>
    <x v="0"/>
  </r>
  <r>
    <s v="TFZ6A74"/>
    <s v="60645800106437680"/>
    <s v="30/04/2026 10:01:48"/>
    <s v="51591"/>
    <s v="MARCUS ANTONIO GONÇALVES"/>
    <x v="75"/>
    <s v="Utilitário"/>
    <s v="FIORINO"/>
    <s v="FIAT"/>
    <s v="07674909"/>
    <s v="AUTO POSTO INDIARA"/>
    <s v="INDIARA"/>
    <s v="GO"/>
    <s v="ETANOL COMUM"/>
    <n v="316"/>
    <n v="10.39"/>
    <s v=" Km/L"/>
    <n v="2334"/>
    <n v="30.41"/>
    <n v="4.8899999999999997"/>
    <n v="148.69999999999999"/>
    <s v="14178"/>
    <s v="Planejamento Operaci"/>
    <s v="Planejamento Operaci"/>
    <s v="Operacional"/>
    <m/>
    <d v="2026-04-30T00:00:00"/>
    <x v="0"/>
    <x v="1"/>
    <x v="2"/>
  </r>
  <r>
    <s v="TTS4A16"/>
    <s v="60645800108788589"/>
    <s v="30/04/2026 10:48:25"/>
    <s v="02527"/>
    <s v="ALCIENE MARTINS PONTES"/>
    <x v="32"/>
    <s v="Caminhonete"/>
    <s v="Caminhonete S10"/>
    <s v="CHEVROLET"/>
    <s v="69494411"/>
    <s v="REDE MARAJO RIO VERD"/>
    <s v="RIO VERDE"/>
    <s v="GO"/>
    <s v="DIESEL S-10"/>
    <n v="652"/>
    <n v="10.65"/>
    <s v=" Km/L"/>
    <n v="89719"/>
    <n v="61.22"/>
    <n v="6.94"/>
    <n v="424.87"/>
    <s v="1"/>
    <s v="Planejamento Operaci"/>
    <s v="Planejamento Operaci"/>
    <s v="INSPECAO"/>
    <m/>
    <d v="2026-04-30T00:00:00"/>
    <x v="0"/>
    <x v="1"/>
    <x v="12"/>
  </r>
  <r>
    <s v="TUG2C45"/>
    <s v="60645800106437770"/>
    <s v="30/04/2026 11:20:52"/>
    <s v="03782"/>
    <s v="ELVIS MESSIAS FERNANDES"/>
    <x v="54"/>
    <s v="Utilitário"/>
    <s v="SAVEIRO"/>
    <s v="FIAT"/>
    <s v="81889412"/>
    <s v="POSTO ZERO UM"/>
    <s v="RIO VERDE"/>
    <s v="GO"/>
    <s v="ETANOL COMUM"/>
    <n v="326"/>
    <n v="8.24"/>
    <s v=" Km/L"/>
    <n v="169381"/>
    <n v="39.56"/>
    <n v="4.79"/>
    <n v="189.49"/>
    <s v="2"/>
    <s v="EXT - KSE LOCAÇOES"/>
    <s v="Planejamento Operaci"/>
    <s v="KSE LOCAÇOES"/>
    <m/>
    <d v="2026-04-30T00:00:00"/>
    <x v="0"/>
    <x v="1"/>
    <x v="12"/>
  </r>
  <r>
    <s v="TIV6G27"/>
    <m/>
    <s v="30/04/2026 11:40:18"/>
    <m/>
    <m/>
    <x v="30"/>
    <m/>
    <m/>
    <m/>
    <m/>
    <s v="AUTO POSTO JACARE"/>
    <m/>
    <m/>
    <s v="ARLA-32"/>
    <s v="-"/>
    <s v="-"/>
    <s v=" Km/L"/>
    <s v="-"/>
    <n v="3.94"/>
    <m/>
    <n v="13.01"/>
    <m/>
    <m/>
    <m/>
    <m/>
    <m/>
    <d v="2026-04-30T00:00:00"/>
    <x v="0"/>
    <x v="1"/>
    <x v="11"/>
  </r>
  <r>
    <s v="TIV6G27"/>
    <s v="60645800106184069"/>
    <s v="30/04/2026 11:40:18"/>
    <s v="02910"/>
    <s v="EMERSON CRISTIANO DA SILVEIRA"/>
    <x v="30"/>
    <s v="EQUIPAMENTOS"/>
    <s v="GUINCHO LEVE"/>
    <s v="EQUIPAMENTO"/>
    <s v="41826312"/>
    <s v="AUTO POSTO JACARE"/>
    <s v="ACREUNA"/>
    <s v="GO"/>
    <s v="DIESEL S-10"/>
    <n v="225"/>
    <n v="5.31"/>
    <s v=" Km/L"/>
    <n v="50115"/>
    <n v="42.35"/>
    <n v="6.9909999999999997"/>
    <n v="296.06"/>
    <s v="300441987"/>
    <s v="EXT - LUCCA JR"/>
    <s v="Planejamento Operaci"/>
    <s v="LUCCA JR"/>
    <m/>
    <d v="2026-04-30T00:00:00"/>
    <x v="0"/>
    <x v="1"/>
    <x v="11"/>
  </r>
  <r>
    <s v="TTP5B47"/>
    <s v="60645800106472110"/>
    <s v="30/04/2026 11:45:45"/>
    <s v="00149"/>
    <s v="MANOELITO METROVICH LIMA"/>
    <x v="40"/>
    <s v="Caminhonete"/>
    <s v="SAVEIRO CS RB MF"/>
    <s v="VW"/>
    <s v="75331801"/>
    <s v="DECIO CEZARINA"/>
    <s v="CEZARINA"/>
    <s v="GO"/>
    <s v="ETANOL COMUM"/>
    <n v="379"/>
    <n v="8.07"/>
    <s v=" Km/L"/>
    <n v="174442"/>
    <n v="46.96"/>
    <n v="4.6900000000000004"/>
    <n v="220.24"/>
    <s v="202604301144"/>
    <s v="EXT - KSE LOCAÇOES"/>
    <s v="Planejamento Operaci"/>
    <s v="KSE LOCAÇOES"/>
    <m/>
    <d v="2026-04-30T00:00:00"/>
    <x v="0"/>
    <x v="1"/>
    <x v="12"/>
  </r>
  <r>
    <s v="TTR3A31"/>
    <s v="60645800106472404"/>
    <s v="30/04/2026 11:47:48"/>
    <s v="06404"/>
    <s v="FABIO BERNARDINO DA SILVA"/>
    <x v="53"/>
    <s v="Caminhonete"/>
    <s v="SAVEIRO CS RB MF"/>
    <s v="VW"/>
    <s v="46209914"/>
    <s v="DECIO RIO VERDE"/>
    <s v="RIO VERDE"/>
    <s v="GO"/>
    <s v="ETANOL COMUM"/>
    <n v="302"/>
    <n v="8.91"/>
    <s v=" Km/L"/>
    <n v="162319"/>
    <n v="33.89"/>
    <n v="4.79"/>
    <n v="162.33000000000001"/>
    <s v="202604301147"/>
    <s v="EXT - KSE LOCAÇOES"/>
    <s v="Planejamento Operaci"/>
    <s v="KSE LOCAÇOES"/>
    <m/>
    <d v="2026-04-30T00:00:00"/>
    <x v="0"/>
    <x v="1"/>
    <x v="12"/>
  </r>
  <r>
    <s v="TFO4A43"/>
    <s v="60645800106437671"/>
    <s v="30/04/2026 12:07:46"/>
    <s v="07373"/>
    <s v="RAFAEL SILVEIRA E SILVEIRA"/>
    <x v="76"/>
    <s v="Automóvel"/>
    <s v="POLO"/>
    <s v="VOLKSWAGEN"/>
    <s v="31830217"/>
    <s v="POSTO VILA RICA  1       24HS"/>
    <s v="GOIANIA"/>
    <s v="GO"/>
    <s v="ETANOL COMUM"/>
    <n v="199"/>
    <n v="4.88"/>
    <s v=" Km/L"/>
    <n v="444"/>
    <n v="40.78"/>
    <n v="5.14"/>
    <n v="209.62"/>
    <s v="1"/>
    <s v="Planejamento Operaci"/>
    <s v="Planejamento Operaci"/>
    <s v="Operacional"/>
    <m/>
    <d v="2026-04-30T00:00:00"/>
    <x v="0"/>
    <x v="1"/>
    <x v="14"/>
  </r>
  <r>
    <s v="TFF5D72"/>
    <s v="60645800105143780"/>
    <s v="30/04/2026 13:50:28"/>
    <s v="95253"/>
    <s v="ANDRE AUGUSTO ARAUJO DE JESUS"/>
    <x v="2"/>
    <s v="Automóvel"/>
    <s v="ARGO"/>
    <s v="FIAT"/>
    <s v="46209914"/>
    <s v="DECIO RIO VERDE"/>
    <s v="RIO VERDE"/>
    <s v="GO"/>
    <s v="ETANOL COMUM"/>
    <n v="199"/>
    <n v="8.9"/>
    <s v=" Km/L"/>
    <n v="62581"/>
    <n v="22.36"/>
    <n v="4.79"/>
    <n v="107.1"/>
    <s v="202604301349"/>
    <s v="Planejamento Operaci"/>
    <s v="Planejamento Operaci"/>
    <s v="Operacional"/>
    <m/>
    <d v="2026-04-30T00:00:00"/>
    <x v="0"/>
    <x v="1"/>
    <x v="0"/>
  </r>
  <r>
    <s v="SQZ2J86"/>
    <s v="60645800109686555"/>
    <s v="30/04/2026 14:40:22"/>
    <s v="59829"/>
    <s v="AGDA GOMES DA SILVA RODRIGUES"/>
    <x v="72"/>
    <s v="Caminhonete"/>
    <s v="SAVEIRO"/>
    <s v="VOLKSWAGEN"/>
    <s v="46286315"/>
    <s v="POSTO CENTRAL"/>
    <s v="BOM JESUS"/>
    <s v="GO"/>
    <s v="ETANOL COMUM"/>
    <n v="176"/>
    <n v="6.97"/>
    <s v=" Km/L"/>
    <n v="187437"/>
    <n v="25.25"/>
    <n v="4.99"/>
    <n v="126"/>
    <s v="1"/>
    <s v="EXT - KSE LOCAÇOES"/>
    <s v="Planejamento Operaci"/>
    <s v="INSPECAO"/>
    <m/>
    <d v="2026-04-30T00:00:00"/>
    <x v="0"/>
    <x v="1"/>
    <x v="12"/>
  </r>
  <r>
    <s v="TFD2J89"/>
    <s v="60645800105143710"/>
    <s v="30/04/2026 14:51:09"/>
    <s v="87954"/>
    <s v="DANIEL GONÇALVES"/>
    <x v="0"/>
    <s v="Automóvel"/>
    <s v="ARGO"/>
    <s v="FIAT"/>
    <s v="46286315"/>
    <s v="POSTO CENTRAL"/>
    <s v="BOM JESUS"/>
    <s v="GO"/>
    <s v="ETANOL COMUM"/>
    <n v="363"/>
    <n v="11.53"/>
    <s v=" Km/L"/>
    <n v="32763"/>
    <n v="31.47"/>
    <n v="4.99"/>
    <n v="157.04"/>
    <s v="1"/>
    <s v="Planejamento Operaci"/>
    <s v="Planejamento Operaci"/>
    <s v="Operacional"/>
    <m/>
    <d v="2026-04-30T00:00:00"/>
    <x v="0"/>
    <x v="1"/>
    <x v="0"/>
  </r>
  <r>
    <s v="QSW6J59"/>
    <s v="60645800106460000"/>
    <s v="30/04/2026 14:51:18"/>
    <s v="02763"/>
    <s v="JENIVALDO JESUS MATOS"/>
    <x v="28"/>
    <s v="EQUIPAMENTOS"/>
    <s v="CAMINHÃO PIPA"/>
    <s v="OUTROS"/>
    <s v="41826312"/>
    <s v="AUTO POSTO JACARE"/>
    <s v="ACREUNA"/>
    <s v="GO"/>
    <s v="DIESEL S-10"/>
    <n v="396"/>
    <n v="4.92"/>
    <s v=" Km/L"/>
    <n v="34032"/>
    <n v="80.55"/>
    <n v="6.9909999999999997"/>
    <n v="563.09"/>
    <s v="300453457"/>
    <s v="EXT - LUCCA JR"/>
    <s v="Planejamento Operaci"/>
    <s v="LUCCA JR"/>
    <m/>
    <d v="2026-04-30T00:00:00"/>
    <x v="0"/>
    <x v="1"/>
    <x v="11"/>
  </r>
  <r>
    <s v="TTT2H95"/>
    <s v="60645800106472477"/>
    <s v="30/04/2026 15:13:22"/>
    <s v="46440"/>
    <s v="PAULO SOUSA DIAS"/>
    <x v="63"/>
    <s v="Caminhonete"/>
    <s v="SAVEIRO CS RB MF"/>
    <s v="VW"/>
    <s v="45308900"/>
    <s v="POSTO LUPATINI"/>
    <s v="SANTO ANTONIO DA BARRA"/>
    <s v="GO"/>
    <s v="ETANOL COMUM"/>
    <n v="392"/>
    <n v="9.23"/>
    <s v=" Km/L"/>
    <n v="156638"/>
    <n v="42.45"/>
    <n v="4.8899999999999997"/>
    <n v="207.58"/>
    <s v="0"/>
    <s v="EXT - KSE LOCAÇOES"/>
    <s v="Planejamento Operaci"/>
    <s v="KSE LOCAÇOES"/>
    <m/>
    <d v="2026-04-30T00:00:00"/>
    <x v="0"/>
    <x v="1"/>
    <x v="12"/>
  </r>
  <r>
    <s v="TJE5D27"/>
    <s v="60645800105124400"/>
    <s v="30/04/2026 16:31:53"/>
    <s v="09179"/>
    <s v="DANIEL NASCIMENTO DOS SANTOS_x0009__x0009__x0009__x0009_"/>
    <x v="60"/>
    <s v="EQUIPAMENTOS"/>
    <s v="GUINCHO LEVE"/>
    <s v="EQUIPAMENTO"/>
    <s v="13335016"/>
    <s v="POSTO TREVO"/>
    <s v="RIO VERDE"/>
    <s v="GO"/>
    <s v="DIESEL S-10"/>
    <n v="503"/>
    <n v="6.23"/>
    <s v=" Km/L"/>
    <n v="36185"/>
    <n v="80.8"/>
    <n v="7.1909999999999998"/>
    <n v="581"/>
    <s v="300459453"/>
    <s v="EXT - LUCCA JR"/>
    <s v="Planejamento Operaci"/>
    <s v="LUCCA JR"/>
    <m/>
    <d v="2026-04-30T00:00:00"/>
    <x v="0"/>
    <x v="1"/>
    <x v="11"/>
  </r>
  <r>
    <s v="TFP3B22"/>
    <s v="60645800105143720"/>
    <s v="30/04/2026 16:33:37"/>
    <s v="02769"/>
    <s v="ANDRE LUIS PAULINO"/>
    <x v="6"/>
    <s v="Automóvel"/>
    <s v="ARGO"/>
    <s v="FIAT"/>
    <s v="45308900"/>
    <s v="POSTO LUPATINI"/>
    <s v="SANTO ANTONIO DA BARRA"/>
    <s v="GO"/>
    <s v="ETANOL COMUM"/>
    <n v="340"/>
    <n v="9.4499999999999993"/>
    <s v=" Km/L"/>
    <n v="67500"/>
    <n v="35.99"/>
    <n v="4.8899999999999997"/>
    <n v="175.99"/>
    <s v="0"/>
    <s v="Planejamento Operaci"/>
    <s v="Planejamento Operaci"/>
    <s v="Operacional"/>
    <m/>
    <d v="2026-04-30T00:00:00"/>
    <x v="0"/>
    <x v="1"/>
    <x v="4"/>
  </r>
  <r>
    <s v="TJE5D27"/>
    <m/>
    <s v="30/04/2026 16:33:40"/>
    <m/>
    <m/>
    <x v="60"/>
    <m/>
    <m/>
    <m/>
    <m/>
    <s v="POSTO TREVO"/>
    <m/>
    <m/>
    <s v="ARLA-32"/>
    <s v="-"/>
    <s v="-"/>
    <s v=" Km/L"/>
    <s v="-"/>
    <n v="7.16"/>
    <m/>
    <n v="28.6"/>
    <m/>
    <m/>
    <m/>
    <m/>
    <m/>
    <d v="2026-04-30T00:00:00"/>
    <x v="0"/>
    <x v="1"/>
    <x v="11"/>
  </r>
  <r>
    <s v="TUQ2H91"/>
    <s v="60645800107558597"/>
    <s v="30/04/2026 16:36:34"/>
    <s v="93910"/>
    <s v="DIVINO AVELINO DOS SANTOS"/>
    <x v="66"/>
    <s v="Caminhonete"/>
    <s v="SAVEIRO CD RB MF"/>
    <s v="VOLKSWAGEN"/>
    <s v="69442211"/>
    <s v="POSTO SUDOESTE"/>
    <s v="GUAPO"/>
    <s v="GO"/>
    <s v="ETANOL COMUM"/>
    <n v="472"/>
    <n v="12.27"/>
    <s v=" Km/L"/>
    <n v="50670"/>
    <n v="47.11"/>
    <n v="3.99"/>
    <n v="187.98"/>
    <s v="0"/>
    <s v="EXT - KSE LOCAÇOES"/>
    <s v="Planejamento Operaci"/>
    <s v="KSE LOCAÇOES"/>
    <m/>
    <d v="2026-04-30T00:00:00"/>
    <x v="0"/>
    <x v="1"/>
    <x v="12"/>
  </r>
  <r>
    <s v="TTV4H65"/>
    <s v="60645800107557973"/>
    <s v="30/04/2026 16:45:52"/>
    <s v="52982"/>
    <s v="ROBERTO ANTONIO DE MELO"/>
    <x v="65"/>
    <s v="Caminhonete"/>
    <s v="SAVEIRO CD RB MF"/>
    <s v="VOLKSWAGEN"/>
    <s v="41826312"/>
    <s v="AUTO POSTO JACARE"/>
    <s v="ACREUNA"/>
    <s v="GO"/>
    <s v="ETANOL COMUM"/>
    <n v="430"/>
    <n v="9.35"/>
    <s v=" Km/L"/>
    <n v="71853"/>
    <n v="46"/>
    <n v="4.6500000000000004"/>
    <n v="213.92"/>
    <s v="300460329"/>
    <s v="EXT - KSE LOCAÇOES"/>
    <s v="Planejamento Operaci"/>
    <s v="KSE LOCAÇOES"/>
    <m/>
    <d v="2026-04-30T00:00:00"/>
    <x v="0"/>
    <x v="1"/>
    <x v="12"/>
  </r>
  <r>
    <s v="TFI3B19"/>
    <s v="60645800105926941"/>
    <s v="30/04/2026 16:49:19"/>
    <s v="70214"/>
    <s v="IGOR LEMES FERNANDES"/>
    <x v="4"/>
    <s v="Automóvel"/>
    <s v="ARGO"/>
    <s v="FIAT"/>
    <s v="41875311"/>
    <s v="POSTO SABOR DA TERRA"/>
    <s v="INDIARA"/>
    <s v="GO"/>
    <s v="ETANOL COMUM"/>
    <n v="348"/>
    <n v="9.01"/>
    <s v=" Km/L"/>
    <n v="108597"/>
    <n v="38.64"/>
    <n v="5.1609999999999996"/>
    <n v="199.41"/>
    <s v="300460481"/>
    <s v="Planejamento Operaci"/>
    <s v="Planejamento Operaci"/>
    <s v="Operacional"/>
    <m/>
    <d v="2026-04-30T00:00:00"/>
    <x v="0"/>
    <x v="1"/>
    <x v="0"/>
  </r>
  <r>
    <s v="TLO0E87"/>
    <m/>
    <s v="30/04/2026 17:45:22"/>
    <m/>
    <m/>
    <x v="43"/>
    <m/>
    <m/>
    <m/>
    <m/>
    <s v="MARAJO GUAPO"/>
    <m/>
    <m/>
    <s v="ARLA-32"/>
    <s v="-"/>
    <s v="-"/>
    <s v=" Km/L"/>
    <s v="-"/>
    <n v="3.58"/>
    <m/>
    <n v="15.04"/>
    <m/>
    <m/>
    <m/>
    <m/>
    <m/>
    <d v="2026-04-30T00:00:00"/>
    <x v="0"/>
    <x v="1"/>
    <x v="11"/>
  </r>
  <r>
    <s v="TLO0E87"/>
    <s v="60645800106184255"/>
    <s v="30/04/2026 17:45:22"/>
    <s v="01765"/>
    <s v="ELIAS JANUARIO DIMAS"/>
    <x v="43"/>
    <s v="EQUIPAMENTOS"/>
    <s v="GUINCHO LEVE"/>
    <s v="EQUIPAMENTO"/>
    <s v="87183400"/>
    <s v="MARAJO GUAPO"/>
    <s v="GUAPO"/>
    <s v="GO"/>
    <s v="DIESEL S-10"/>
    <n v="189"/>
    <n v="5.98"/>
    <s v=" Km/L"/>
    <n v="48089"/>
    <n v="31.59"/>
    <n v="6.99"/>
    <n v="220.82"/>
    <s v="0"/>
    <s v="EXT - LUCCA JR"/>
    <s v="Planejamento Operaci"/>
    <s v="LUCCA JR"/>
    <m/>
    <d v="2026-04-30T00:00:00"/>
    <x v="0"/>
    <x v="1"/>
    <x v="11"/>
  </r>
  <r>
    <s v="TFE6B22"/>
    <s v="60645800105124428"/>
    <s v="30/04/2026 17:52:32"/>
    <s v="03608"/>
    <s v="WEIDER DA SILVA RODRIGUES"/>
    <x v="1"/>
    <s v="Automóvel"/>
    <s v="ARGO"/>
    <s v="FIAT"/>
    <s v="46286315"/>
    <s v="POSTO CENTRAL"/>
    <s v="BOM JESUS"/>
    <s v="GO"/>
    <s v="ETANOL COMUM"/>
    <n v="365"/>
    <n v="10.91"/>
    <s v=" Km/L"/>
    <n v="60450"/>
    <n v="33.46"/>
    <n v="4.9909999999999997"/>
    <n v="167"/>
    <s v="1"/>
    <s v="Planejamento Operaci"/>
    <s v="Planejamento Operaci"/>
    <s v="Operacional"/>
    <m/>
    <d v="2026-04-30T00:00:00"/>
    <x v="0"/>
    <x v="1"/>
    <x v="1"/>
  </r>
  <r>
    <s v="TFS3C72"/>
    <s v="60645800105143738"/>
    <s v="30/04/2026 18:18:38"/>
    <s v="00271"/>
    <s v="HEDER OLIVEIRA SANTANA"/>
    <x v="9"/>
    <s v="Automóvel"/>
    <s v="ARGO"/>
    <s v="FIAT"/>
    <s v="13308211"/>
    <s v="P. BANDEIRANTES"/>
    <s v="RIO VERDE"/>
    <s v="GO"/>
    <s v="ETANOL COMUM"/>
    <n v="170"/>
    <n v="6.05"/>
    <s v=" Km/L"/>
    <n v="99720"/>
    <n v="28.1"/>
    <n v="4.79"/>
    <n v="134.6"/>
    <s v="300465674"/>
    <s v="Planejamento Operaci"/>
    <s v="Planejamento Operaci"/>
    <s v="Operacional"/>
    <m/>
    <d v="2026-04-30T00:00:00"/>
    <x v="0"/>
    <x v="1"/>
    <x v="4"/>
  </r>
  <r>
    <s v="TUW2D74"/>
    <s v="60645800105124310"/>
    <s v="30/04/2026 18:33:50"/>
    <s v="03339"/>
    <s v="MAYARA MARTINS DA SILVA SOUZA"/>
    <x v="35"/>
    <s v="Automóvel"/>
    <s v="CHEVROLET/S10 LS DD4"/>
    <s v="CHEVROLET"/>
    <s v="45307105"/>
    <s v="POSTO GIRASSOL"/>
    <s v="ITUMBIARA"/>
    <s v="GO"/>
    <s v="DIESEL S-10"/>
    <n v="742"/>
    <n v="14.44"/>
    <s v=" Km/L"/>
    <n v="153404"/>
    <n v="51.39"/>
    <n v="6.99"/>
    <n v="359.22"/>
    <s v="300466"/>
    <s v="Planejamento Operaci"/>
    <s v="Planejamento Operaci"/>
    <s v="Operacional"/>
    <m/>
    <d v="2026-04-30T00:00:00"/>
    <x v="0"/>
    <x v="1"/>
    <x v="12"/>
  </r>
  <r>
    <s v="TGM2I26"/>
    <s v="60645800106958050"/>
    <s v="30/04/2026 19:02:34"/>
    <s v="04880"/>
    <s v="LEONNARDO FERREIRA DE MOURA ALVES "/>
    <x v="52"/>
    <s v="Utilitário"/>
    <s v="FIORINO"/>
    <s v="FIAT"/>
    <s v="26406711"/>
    <s v="POSTO ZANDONADI"/>
    <s v="GUAPO"/>
    <s v="GO"/>
    <s v="ETANOL COMUM"/>
    <n v="446"/>
    <n v="9.09"/>
    <s v=" Km/L"/>
    <n v="31851"/>
    <n v="49.06"/>
    <n v="4.99"/>
    <n v="244.81"/>
    <s v="300468510"/>
    <s v="EXT - KSE LOCAÇOES"/>
    <s v="Planejamento Operaci"/>
    <s v="Operacional"/>
    <m/>
    <d v="2026-04-30T00:00:00"/>
    <x v="0"/>
    <x v="1"/>
    <x v="5"/>
  </r>
  <r>
    <s v="TFY6E09"/>
    <s v="60645800105143700"/>
    <s v="30/04/2026 19:05:02"/>
    <s v="04380"/>
    <s v="PAULO ROBERTO BATISTA DE MOURA JUNIOR"/>
    <x v="15"/>
    <s v="Automóvel"/>
    <s v="ARGO"/>
    <s v="FIAT"/>
    <s v="41890600"/>
    <s v="POSTO BANDEIRANTE"/>
    <s v="APARECIDA DE GOIANIA"/>
    <s v="GO"/>
    <s v="ETANOL COMUM"/>
    <n v="354"/>
    <n v="9.26"/>
    <s v=" Km/L"/>
    <n v="50479"/>
    <n v="38.22"/>
    <n v="4.99"/>
    <n v="190.71"/>
    <s v="0"/>
    <s v="Planejamento Operaci"/>
    <s v="Planejamento Operaci"/>
    <s v="Operacional"/>
    <m/>
    <d v="2026-04-30T00:00:00"/>
    <x v="0"/>
    <x v="1"/>
    <x v="1"/>
  </r>
  <r>
    <s v="TGM4D76"/>
    <s v="60645800106437582"/>
    <s v="30/04/2026 19:21:55"/>
    <s v="33534"/>
    <s v="MARCOS ANTONIO MARCELINO DA SILVA"/>
    <x v="56"/>
    <s v="Caminhonete"/>
    <s v="FIORINO"/>
    <s v="FIAT"/>
    <s v="46286315"/>
    <s v="POSTO CENTRAL"/>
    <s v="BOM JESUS"/>
    <s v="GO"/>
    <s v="ETANOL COMUM"/>
    <n v="220"/>
    <n v="7.37"/>
    <s v=" Km/L"/>
    <n v="30939"/>
    <n v="29.86"/>
    <n v="4.99"/>
    <n v="149.01"/>
    <s v="1"/>
    <s v="Planejamento Operaci"/>
    <s v="Planejamento Operaci"/>
    <s v="Operacional"/>
    <m/>
    <d v="2026-04-30T00:00:00"/>
    <x v="0"/>
    <x v="1"/>
    <x v="5"/>
  </r>
  <r>
    <s v="TGK2G46"/>
    <s v="60645800106956305"/>
    <s v="30/04/2026 19:38:05"/>
    <s v="48710"/>
    <s v="GUSTAVO DA SILVA"/>
    <x v="59"/>
    <s v="Utilitário"/>
    <s v="FIORINO"/>
    <s v="FIAT"/>
    <s v="75331003"/>
    <s v="SUPERVIA LAGOA"/>
    <s v="RIO VERDE"/>
    <s v="GO"/>
    <s v="ETANOL COMUM"/>
    <n v="471"/>
    <n v="9.74"/>
    <s v=" Km/L"/>
    <n v="27432"/>
    <n v="48.38"/>
    <n v="4.6900000000000004"/>
    <n v="226.9"/>
    <s v="0"/>
    <s v="Planejamento Operaci"/>
    <s v="Planejamento Operaci"/>
    <s v="Operacional"/>
    <m/>
    <d v="2026-04-30T00:00:00"/>
    <x v="0"/>
    <x v="1"/>
    <x v="5"/>
  </r>
  <r>
    <s v="TTP5B47"/>
    <s v="60645800106472110"/>
    <s v="30/04/2026 19:38:37"/>
    <s v="99531"/>
    <s v="RODRIGO RODRIGUES BARROS"/>
    <x v="40"/>
    <s v="Caminhonete"/>
    <s v="SAVEIRO CS RB MF"/>
    <s v="VW"/>
    <s v="75331801"/>
    <s v="DECIO CEZARINA"/>
    <s v="CEZARINA"/>
    <s v="GO"/>
    <s v="ETANOL COMUM"/>
    <n v="317"/>
    <n v="7.01"/>
    <s v=" Km/L"/>
    <n v="174759"/>
    <n v="45.21"/>
    <n v="4.6900000000000004"/>
    <n v="212.03"/>
    <s v="202604301938"/>
    <s v="EXT - KSE LOCAÇOES"/>
    <s v="Planejamento Operaci"/>
    <s v="KSE LOCAÇOES"/>
    <m/>
    <d v="2026-04-30T00:00:00"/>
    <x v="0"/>
    <x v="1"/>
    <x v="12"/>
  </r>
  <r>
    <s v="TFW3J34"/>
    <s v="60645800106437440"/>
    <s v="30/04/2026 19:42:58"/>
    <s v="14914"/>
    <s v="OBERDAN PEREIRA DE AZEVEDO"/>
    <x v="49"/>
    <s v="EQUIPAMENTOS"/>
    <s v="AMBULANCIA"/>
    <s v="OUTROS"/>
    <s v="46286315"/>
    <s v="POSTO CENTRAL"/>
    <s v="BOM JESUS"/>
    <s v="GO"/>
    <s v="DIESEL S-10"/>
    <n v="202"/>
    <n v="5.77"/>
    <s v=" Km/L"/>
    <n v="19148"/>
    <n v="35.01"/>
    <n v="7.9909999999999997"/>
    <n v="279.77"/>
    <s v="1"/>
    <s v="Planejamento Operaci"/>
    <s v="Planejamento Operaci"/>
    <s v="Operacional"/>
    <m/>
    <d v="2026-04-30T00:00:00"/>
    <x v="0"/>
    <x v="1"/>
    <x v="13"/>
  </r>
  <r>
    <s v="RBP0A22"/>
    <s v="60645800106437700"/>
    <s v="30/04/2026 20:15:22"/>
    <s v="70721"/>
    <s v="PAULO HENRIQUE SILVA COSTA"/>
    <x v="68"/>
    <s v="Utilitário"/>
    <s v="STRADA"/>
    <s v="FIAT"/>
    <s v="92220505"/>
    <s v="AUTO POSTO ARAGUAIA"/>
    <s v="ACREUNA"/>
    <s v="GO"/>
    <s v="ETANOL COMUM"/>
    <n v="435"/>
    <n v="8.58"/>
    <s v=" Km/L"/>
    <n v="59665"/>
    <n v="50.72"/>
    <n v="4.63"/>
    <n v="234.84"/>
    <s v="0"/>
    <s v="Planejamento Operaci"/>
    <s v="Planejamento Operaci"/>
    <s v="TI e Automação"/>
    <m/>
    <d v="2026-04-30T00:00:00"/>
    <x v="0"/>
    <x v="1"/>
    <x v="5"/>
  </r>
  <r>
    <s v="TUG2C45"/>
    <s v="60645800106437770"/>
    <s v="30/04/2026 20:51:07"/>
    <s v="11505"/>
    <s v="JOABSON MYCVAEL DA SILVA"/>
    <x v="54"/>
    <s v="Utilitário"/>
    <s v="SAVEIRO"/>
    <s v="FIAT"/>
    <s v="13335016"/>
    <s v="POSTO TREVO"/>
    <s v="RIO VERDE"/>
    <s v="GO"/>
    <s v="ETANOL COMUM"/>
    <n v="295"/>
    <n v="8.58"/>
    <s v=" Km/L"/>
    <n v="169676"/>
    <n v="34.369999999999997"/>
    <n v="4.891"/>
    <n v="168.09"/>
    <s v="300475027"/>
    <s v="EXT - KSE LOCAÇOES"/>
    <s v="Planejamento Operaci"/>
    <s v="KSE LOCAÇOES"/>
    <m/>
    <d v="2026-04-30T00:00:00"/>
    <x v="0"/>
    <x v="1"/>
    <x v="12"/>
  </r>
  <r>
    <s v="SQZ2J86"/>
    <s v="60645800109686555"/>
    <s v="30/04/2026 21:29:01"/>
    <s v="48867"/>
    <s v="THAIS NADIA FERREIRA DOS SANTOS MARTINS"/>
    <x v="72"/>
    <s v="Caminhonete"/>
    <s v="SAVEIRO"/>
    <s v="VOLKSWAGEN"/>
    <s v="45307105"/>
    <s v="POSTO GIRASSOL"/>
    <s v="ITUMBIARA"/>
    <s v="GO"/>
    <s v="ETANOL COMUM"/>
    <n v="274"/>
    <n v="9.6300000000000008"/>
    <s v=" Km/L"/>
    <n v="187711"/>
    <n v="28.44"/>
    <n v="4.29"/>
    <n v="122.01"/>
    <s v="300477"/>
    <s v="EXT - KSE LOCAÇOES"/>
    <s v="Planejamento Operaci"/>
    <s v="INSPECAO"/>
    <m/>
    <d v="2026-04-30T00:00:00"/>
    <x v="0"/>
    <x v="1"/>
    <x v="12"/>
  </r>
  <r>
    <s v="TTR3A31"/>
    <s v="60645800106472404"/>
    <s v="30/04/2026 22:43:23"/>
    <s v="01836"/>
    <s v="DANILLO ROSA CARDOSO"/>
    <x v="53"/>
    <s v="Caminhonete"/>
    <s v="SAVEIRO CS RB MF"/>
    <s v="VW"/>
    <s v="46209914"/>
    <s v="DECIO RIO VERDE"/>
    <s v="RIO VERDE"/>
    <s v="GO"/>
    <s v="ETANOL COMUM"/>
    <n v="437"/>
    <n v="9.42"/>
    <s v=" Km/L"/>
    <n v="162756"/>
    <n v="46.38"/>
    <n v="4.79"/>
    <n v="222.16"/>
    <s v="202604302242"/>
    <s v="EXT - KSE LOCAÇOES"/>
    <s v="Planejamento Operaci"/>
    <s v="KSE LOCAÇOES"/>
    <m/>
    <d v="2026-04-30T00:00:00"/>
    <x v="0"/>
    <x v="1"/>
    <x v="12"/>
  </r>
  <r>
    <s v="TTV4H65"/>
    <s v="60645800107557973"/>
    <s v="01/05/2026 00:25:23"/>
    <s v="74646"/>
    <s v="JUNIOR ALVES DOS SANTOS"/>
    <x v="65"/>
    <s v="Caminhonete"/>
    <s v="SAVEIRO CD RB MF"/>
    <s v="VOLKSWAGEN"/>
    <s v="07674909"/>
    <s v="AUTO POSTO INDIARA"/>
    <s v="INDIARA"/>
    <s v="GO"/>
    <s v="ETANOL COMUM"/>
    <n v="454"/>
    <n v="10.28"/>
    <s v=" Km/L"/>
    <n v="72307"/>
    <n v="44.17"/>
    <n v="4.6900000000000004"/>
    <n v="207.16"/>
    <s v="14258"/>
    <s v="EXT - KSE LOCAÇOES"/>
    <s v="Planejamento Operaci"/>
    <s v="KSE LOCAÇOES"/>
    <m/>
    <d v="2026-05-01T00:00:00"/>
    <x v="1"/>
    <x v="1"/>
    <x v="12"/>
  </r>
  <r>
    <s v="TTQ7B47"/>
    <s v="60645800106437690"/>
    <s v="01/05/2026 01:38:59"/>
    <s v="03398"/>
    <s v="JOSIMAR VENANCIO SANTOS SILVA"/>
    <x v="77"/>
    <s v="CAMIONETA"/>
    <s v="SAVEIRO"/>
    <s v="VW"/>
    <s v="81889412"/>
    <s v="POSTO ZERO UM"/>
    <s v="RIO VERDE"/>
    <s v="GO"/>
    <s v="ETANOL COMUM"/>
    <n v="767"/>
    <n v="20.7"/>
    <s v=" Km/L"/>
    <n v="36409"/>
    <n v="37.049999999999997"/>
    <n v="4.79"/>
    <n v="177.46"/>
    <s v="1"/>
    <s v="EXT - KSE LOCAÇOES"/>
    <s v="Planejamento Operaci"/>
    <s v="INSPECAO"/>
    <m/>
    <d v="2026-05-01T00:00:00"/>
    <x v="1"/>
    <x v="1"/>
    <x v="12"/>
  </r>
  <r>
    <s v="TTT2H95"/>
    <s v="60645800106472477"/>
    <s v="01/05/2026 02:29:05"/>
    <s v="83047"/>
    <s v="WESLEY ROCHA FARIAS"/>
    <x v="63"/>
    <s v="Caminhonete"/>
    <s v="SAVEIRO CS RB MF"/>
    <s v="VW"/>
    <s v="46209914"/>
    <s v="DECIO RIO VERDE"/>
    <s v="RIO VERDE"/>
    <s v="GO"/>
    <s v="ETANOL COMUM"/>
    <n v="527"/>
    <n v="10.99"/>
    <s v=" Km/L"/>
    <n v="157165"/>
    <n v="47.95"/>
    <n v="4.79"/>
    <n v="229.68"/>
    <s v="202605010228"/>
    <s v="EXT - KSE LOCAÇOES"/>
    <s v="Planejamento Operaci"/>
    <s v="KSE LOCAÇOES"/>
    <m/>
    <d v="2026-05-01T00:00:00"/>
    <x v="1"/>
    <x v="1"/>
    <x v="12"/>
  </r>
  <r>
    <s v="TUQ2H91"/>
    <s v="60645800107558597"/>
    <s v="01/05/2026 03:06:44"/>
    <s v="03095"/>
    <s v="MICHELL ALMEIDA SANTANA"/>
    <x v="66"/>
    <s v="Caminhonete"/>
    <s v="SAVEIRO CD RB MF"/>
    <s v="VOLKSWAGEN"/>
    <s v="69442211"/>
    <s v="POSTO SUDOESTE"/>
    <s v="GUAPO"/>
    <s v="GO"/>
    <s v="ETANOL COMUM"/>
    <n v="464"/>
    <n v="10.02"/>
    <s v=" Km/L"/>
    <n v="51134"/>
    <n v="43.37"/>
    <n v="3.9889999999999999"/>
    <n v="173.02"/>
    <s v="0"/>
    <s v="EXT - KSE LOCAÇOES"/>
    <s v="Planejamento Operaci"/>
    <s v="KSE LOCAÇOES"/>
    <m/>
    <d v="2026-05-01T00:00:00"/>
    <x v="1"/>
    <x v="1"/>
    <x v="12"/>
  </r>
  <r>
    <s v="TFI3B19"/>
    <s v="60645800105926941"/>
    <s v="01/05/2026 05:17:43"/>
    <s v="03102"/>
    <s v="EDES GONÇALVES DA SILVA"/>
    <x v="4"/>
    <s v="Automóvel"/>
    <s v="ARGO"/>
    <s v="FIAT"/>
    <s v="46209914"/>
    <s v="DECIO RIO VERDE"/>
    <s v="RIO VERDE"/>
    <s v="GO"/>
    <s v="ETANOL COMUM"/>
    <n v="448"/>
    <n v="10.92"/>
    <s v=" Km/L"/>
    <n v="109045"/>
    <n v="41.04"/>
    <n v="4.79"/>
    <n v="196.58"/>
    <s v="202605010517"/>
    <s v="Planejamento Operaci"/>
    <s v="Planejamento Operaci"/>
    <s v="Operacional"/>
    <m/>
    <d v="2026-05-01T00:00:00"/>
    <x v="1"/>
    <x v="1"/>
    <x v="0"/>
  </r>
  <r>
    <s v="TUG2C45"/>
    <s v="60645800106437770"/>
    <s v="01/05/2026 05:43:07"/>
    <s v="11505"/>
    <s v="JOABSON MYCVAEL DA SILVA"/>
    <x v="54"/>
    <s v="Utilitário"/>
    <s v="SAVEIRO"/>
    <s v="FIAT"/>
    <s v="81889412"/>
    <s v="POSTO ZERO UM"/>
    <s v="RIO VERDE"/>
    <s v="GO"/>
    <s v="ETANOL COMUM"/>
    <n v="325"/>
    <n v="8.91"/>
    <s v=" Km/L"/>
    <n v="170001"/>
    <n v="36.49"/>
    <n v="4.79"/>
    <n v="174.78"/>
    <s v="1"/>
    <s v="EXT - KSE LOCAÇOES"/>
    <s v="Planejamento Operaci"/>
    <s v="KSE LOCAÇOES"/>
    <m/>
    <d v="2026-05-01T00:00:00"/>
    <x v="1"/>
    <x v="1"/>
    <x v="12"/>
  </r>
  <r>
    <s v="TTP5B47"/>
    <s v="60645800106472110"/>
    <s v="01/05/2026 06:14:52"/>
    <s v="99531"/>
    <s v="RODRIGO RODRIGUES BARROS"/>
    <x v="40"/>
    <s v="Caminhonete"/>
    <s v="SAVEIRO CS RB MF"/>
    <s v="VW"/>
    <s v="75331801"/>
    <s v="DECIO CEZARINA"/>
    <s v="CEZARINA"/>
    <s v="GO"/>
    <s v="ETANOL COMUM"/>
    <n v="423"/>
    <n v="10.72"/>
    <s v=" Km/L"/>
    <n v="175182"/>
    <n v="39.46"/>
    <n v="4.6900000000000004"/>
    <n v="185.07"/>
    <s v="202605010613"/>
    <s v="EXT - KSE LOCAÇOES"/>
    <s v="Planejamento Operaci"/>
    <s v="KSE LOCAÇOES"/>
    <m/>
    <d v="2026-05-01T00:00:00"/>
    <x v="1"/>
    <x v="1"/>
    <x v="12"/>
  </r>
  <r>
    <s v="TTS4A16"/>
    <s v="60645800108788589"/>
    <s v="01/05/2026 06:46:31"/>
    <s v="70552"/>
    <s v="ARMANDO DA SILVA OLIVIEIRA NETO"/>
    <x v="32"/>
    <s v="Caminhonete"/>
    <s v="Caminhonete S10"/>
    <s v="CHEVROLET"/>
    <s v="69494411"/>
    <s v="REDE MARAJO RIO VERD"/>
    <s v="RIO VERDE"/>
    <s v="GO"/>
    <s v="DIESEL S-10"/>
    <n v="570"/>
    <n v="11.47"/>
    <s v=" Km/L"/>
    <n v="90289"/>
    <n v="49.69"/>
    <n v="6.94"/>
    <n v="344.85"/>
    <s v="70552166138"/>
    <s v="Planejamento Operaci"/>
    <s v="Planejamento Operaci"/>
    <s v="INSPECAO"/>
    <m/>
    <d v="2026-05-01T00:00:00"/>
    <x v="1"/>
    <x v="1"/>
    <x v="12"/>
  </r>
  <r>
    <s v="SQZ2J86"/>
    <s v="60645800109686555"/>
    <s v="01/05/2026 07:40:20"/>
    <s v="53759"/>
    <s v="DHEIMERSON BRUNO MARINHO DE LIRA"/>
    <x v="72"/>
    <s v="Caminhonete"/>
    <s v="SAVEIRO"/>
    <s v="VOLKSWAGEN"/>
    <s v="46286315"/>
    <s v="POSTO CENTRAL"/>
    <s v="BOM JESUS"/>
    <s v="GO"/>
    <s v="ETANOL COMUM"/>
    <n v="383"/>
    <n v="10.99"/>
    <s v=" Km/L"/>
    <n v="188094"/>
    <n v="34.86"/>
    <n v="4.9909999999999997"/>
    <n v="173.99"/>
    <s v="1"/>
    <s v="EXT - KSE LOCAÇOES"/>
    <s v="Planejamento Operaci"/>
    <s v="INSPECAO"/>
    <m/>
    <d v="2026-05-01T00:00:00"/>
    <x v="1"/>
    <x v="1"/>
    <x v="12"/>
  </r>
  <r>
    <s v="TTR3A31"/>
    <s v="60645800106472404"/>
    <s v="01/05/2026 09:02:40"/>
    <s v="06404"/>
    <s v="FABIO BERNARDINO DA SILVA"/>
    <x v="53"/>
    <s v="Caminhonete"/>
    <s v="SAVEIRO CS RB MF"/>
    <s v="VW"/>
    <s v="46209914"/>
    <s v="DECIO RIO VERDE"/>
    <s v="RIO VERDE"/>
    <s v="GO"/>
    <s v="ETANOL COMUM"/>
    <n v="420"/>
    <n v="11.48"/>
    <s v=" Km/L"/>
    <n v="163176"/>
    <n v="36.590000000000003"/>
    <n v="4.79"/>
    <n v="175.27"/>
    <s v="202605010902"/>
    <s v="EXT - KSE LOCAÇOES"/>
    <s v="Planejamento Operaci"/>
    <s v="KSE LOCAÇOES"/>
    <m/>
    <d v="2026-05-01T00:00:00"/>
    <x v="1"/>
    <x v="1"/>
    <x v="12"/>
  </r>
  <r>
    <s v="TFF5D72"/>
    <s v="60645800105143780"/>
    <s v="01/05/2026 09:15:35"/>
    <s v="95253"/>
    <s v="ANDRE AUGUSTO ARAUJO DE JESUS"/>
    <x v="2"/>
    <s v="Automóvel"/>
    <s v="ARGO"/>
    <s v="FIAT"/>
    <s v="53081700"/>
    <s v="POSTO Z   Z SANTA MA"/>
    <s v="GUAPO"/>
    <s v="GO"/>
    <s v="ETANOL COMUM"/>
    <n v="285"/>
    <n v="7.84"/>
    <s v=" Km/L"/>
    <n v="2866"/>
    <n v="36.36"/>
    <n v="3.99"/>
    <n v="145.09"/>
    <s v="0"/>
    <s v="Planejamento Operaci"/>
    <s v="Planejamento Operaci"/>
    <s v="Operacional"/>
    <m/>
    <d v="2026-05-01T00:00:00"/>
    <x v="1"/>
    <x v="1"/>
    <x v="0"/>
  </r>
  <r>
    <s v="CVP4C84"/>
    <s v="60645800105124363"/>
    <s v="01/05/2026 09:16:14"/>
    <s v="15467"/>
    <s v="JOAO ALVES DE ABREU"/>
    <x v="79"/>
    <s v="Caminhão"/>
    <s v="24-250"/>
    <s v="VOLKSWAGEN"/>
    <s v="69494411"/>
    <s v="REDE MARAJO RIO VERD"/>
    <s v="RIO VERDE"/>
    <s v="GO"/>
    <s v="DIESEL S-10"/>
    <n v="0"/>
    <n v="0"/>
    <s v=" Km/L"/>
    <n v="0"/>
    <n v="175.56"/>
    <n v="6.94"/>
    <n v="1218.3900000000001"/>
    <s v="15467597198"/>
    <s v="EXT - SAO PEDRO"/>
    <s v="Planejamento Operaci"/>
    <s v="SAO PEDRO"/>
    <m/>
    <d v="2026-05-01T00:00:00"/>
    <x v="1"/>
    <x v="1"/>
    <x v="7"/>
  </r>
  <r>
    <s v="TUK2D26"/>
    <s v="60645800106553790"/>
    <s v="01/05/2026 09:26:27"/>
    <s v="73410"/>
    <s v="BRUNO SOUSA DIAS"/>
    <x v="42"/>
    <s v="Caminhonete"/>
    <s v="Caminhonete S10"/>
    <s v="CHEVROLET"/>
    <s v="07674909"/>
    <s v="AUTO POSTO INDIARA"/>
    <s v="INDIARA"/>
    <s v="GO"/>
    <s v="DIESEL S-10"/>
    <n v="924"/>
    <n v="12.41"/>
    <s v=" Km/L"/>
    <n v="98636"/>
    <n v="74.45"/>
    <n v="6.89"/>
    <n v="512.96"/>
    <s v="14262"/>
    <s v="Planejamento Operaci"/>
    <s v="Planejamento Operaci"/>
    <s v="INSPECAO"/>
    <m/>
    <d v="2026-05-01T00:00:00"/>
    <x v="1"/>
    <x v="1"/>
    <x v="12"/>
  </r>
  <r>
    <s v="TMF8H09"/>
    <s v="60645800106185413"/>
    <s v="01/05/2026 09:26:49"/>
    <s v="05009"/>
    <s v="JERBSON CARLOS RAMOS DE MELO_x0009__x0009__x0009__x0009_"/>
    <x v="29"/>
    <s v="Caminhão"/>
    <s v="FH 540 6X4R"/>
    <s v="VOLVO"/>
    <s v="46286315"/>
    <s v="POSTO CENTRAL"/>
    <s v="BOM JESUS"/>
    <s v="GO"/>
    <s v="DIESEL S-10"/>
    <n v="700"/>
    <n v="1.87"/>
    <s v=" Km/L"/>
    <n v="22704"/>
    <n v="374.01"/>
    <n v="7.99"/>
    <n v="2988.36"/>
    <s v="1"/>
    <s v="EXT - LUCCA JR"/>
    <s v="Planejamento Operaci"/>
    <s v="LUCCA JR"/>
    <m/>
    <d v="2026-05-01T00:00:00"/>
    <x v="1"/>
    <x v="1"/>
    <x v="11"/>
  </r>
  <r>
    <s v="TTV4H65"/>
    <s v="60645800107557973"/>
    <s v="01/05/2026 11:20:08"/>
    <s v="70129"/>
    <s v="DIONILSON DE SOUZA SANTOS"/>
    <x v="65"/>
    <s v="Caminhonete"/>
    <s v="SAVEIRO CD RB MF"/>
    <s v="VOLKSWAGEN"/>
    <s v="92220505"/>
    <s v="AUTO POSTO ARAGUAIA"/>
    <s v="ACREUNA"/>
    <s v="GO"/>
    <s v="ETANOL COMUM"/>
    <n v="476"/>
    <n v="10.25"/>
    <s v=" Km/L"/>
    <n v="72783"/>
    <n v="46.43"/>
    <n v="4.6310000000000002"/>
    <n v="215"/>
    <s v="0"/>
    <s v="EXT - KSE LOCAÇOES"/>
    <s v="Planejamento Operaci"/>
    <s v="KSE LOCAÇOES"/>
    <m/>
    <d v="2026-05-01T00:00:00"/>
    <x v="1"/>
    <x v="1"/>
    <x v="12"/>
  </r>
  <r>
    <s v="TFD2J89"/>
    <s v="60645800105143710"/>
    <s v="01/05/2026 11:22:10"/>
    <s v="87954"/>
    <s v="DANIEL GONÇALVES"/>
    <x v="0"/>
    <s v="Automóvel"/>
    <s v="ARGO"/>
    <s v="FIAT"/>
    <s v="75331003"/>
    <s v="SUPERVIA LAGOA"/>
    <s v="RIO VERDE"/>
    <s v="GO"/>
    <s v="ETANOL COMUM"/>
    <n v="391"/>
    <n v="11.75"/>
    <s v=" Km/L"/>
    <n v="33154"/>
    <n v="33.28"/>
    <n v="4.6900000000000004"/>
    <n v="156.08000000000001"/>
    <s v="0"/>
    <s v="Planejamento Operaci"/>
    <s v="Planejamento Operaci"/>
    <s v="Operacional"/>
    <m/>
    <d v="2026-05-01T00:00:00"/>
    <x v="1"/>
    <x v="1"/>
    <x v="0"/>
  </r>
  <r>
    <s v="TFF5D72"/>
    <s v="60645800105143780"/>
    <s v="01/05/2026 12:43:08"/>
    <s v="95253"/>
    <s v="ANDRE AUGUSTO ARAUJO DE JESUS"/>
    <x v="2"/>
    <s v="Automóvel"/>
    <s v="ARGO"/>
    <s v="FIAT"/>
    <s v="75331801"/>
    <s v="DECIO CEZARINA"/>
    <s v="CEZARINA"/>
    <s v="GO"/>
    <s v="ETANOL COMUM"/>
    <n v="282"/>
    <n v="7.92"/>
    <s v=" Km/L"/>
    <n v="63148"/>
    <n v="35.590000000000003"/>
    <n v="4.6900000000000004"/>
    <n v="166.92"/>
    <s v="202605011242"/>
    <s v="Planejamento Operaci"/>
    <s v="Planejamento Operaci"/>
    <s v="Operacional"/>
    <m/>
    <d v="2026-05-01T00:00:00"/>
    <x v="1"/>
    <x v="1"/>
    <x v="0"/>
  </r>
  <r>
    <s v="TUG2C45"/>
    <s v="60645800106437770"/>
    <s v="01/05/2026 13:34:22"/>
    <s v="02527"/>
    <s v="ALCIENE MARTINS PONTES"/>
    <x v="54"/>
    <s v="Utilitário"/>
    <s v="SAVEIRO"/>
    <s v="FIAT"/>
    <s v="88866609"/>
    <s v="AUTO POSTO HUDSON RV"/>
    <s v="RIO VERDE"/>
    <s v="GO"/>
    <s v="ETANOL COMUM"/>
    <n v="337"/>
    <n v="9.74"/>
    <s v=" Km/L"/>
    <n v="170338"/>
    <n v="34.61"/>
    <n v="4.79"/>
    <n v="165.78"/>
    <s v="10548798"/>
    <s v="EXT - KSE LOCAÇOES"/>
    <s v="Planejamento Operaci"/>
    <s v="KSE LOCAÇOES"/>
    <m/>
    <d v="2026-05-01T00:00:00"/>
    <x v="1"/>
    <x v="1"/>
    <x v="12"/>
  </r>
  <r>
    <s v="TUQ2H91"/>
    <s v="60645800107558597"/>
    <s v="01/05/2026 14:24:07"/>
    <s v="73410"/>
    <s v="BRUNO SOUSA DIAS"/>
    <x v="66"/>
    <s v="Caminhonete"/>
    <s v="SAVEIRO CD RB MF"/>
    <s v="VOLKSWAGEN"/>
    <s v="85314604"/>
    <s v="MB POSTOS"/>
    <s v="GOIANIA"/>
    <s v="GO"/>
    <s v="ETANOL COMUM"/>
    <n v="361"/>
    <n v="8.24"/>
    <s v=" Km/L"/>
    <n v="51495"/>
    <n v="43.79"/>
    <n v="4.99"/>
    <n v="218.51"/>
    <s v="0"/>
    <s v="EXT - KSE LOCAÇOES"/>
    <s v="Planejamento Operaci"/>
    <s v="KSE LOCAÇOES"/>
    <m/>
    <d v="2026-05-01T00:00:00"/>
    <x v="1"/>
    <x v="1"/>
    <x v="12"/>
  </r>
  <r>
    <s v="TGL2B04"/>
    <s v="60645800106437315"/>
    <s v="01/05/2026 14:24:45"/>
    <s v="00951"/>
    <s v="HUGO HENRIQUE OLIVEIRA ROSA"/>
    <x v="45"/>
    <s v="EQUIPAMENTOS"/>
    <s v="AMBULANCIA"/>
    <s v="OUTROS"/>
    <s v="92220505"/>
    <s v="AUTO POSTO ARAGUAIA"/>
    <s v="ACREUNA"/>
    <s v="GO"/>
    <s v="DIESEL S-10"/>
    <n v="158"/>
    <n v="6.48"/>
    <s v=" Km/L"/>
    <n v="11283"/>
    <n v="24.4"/>
    <n v="6.992"/>
    <n v="170.61"/>
    <s v="0"/>
    <s v="Planejamento Operaci"/>
    <s v="Planejamento Operaci"/>
    <s v="Operacional"/>
    <m/>
    <d v="2026-05-01T00:00:00"/>
    <x v="1"/>
    <x v="1"/>
    <x v="13"/>
  </r>
  <r>
    <s v="TLO0E87"/>
    <s v="60645800106184255"/>
    <s v="01/05/2026 15:09:46"/>
    <s v="04911"/>
    <s v="HYAGO GONÇALVES FERNANDES"/>
    <x v="43"/>
    <s v="EQUIPAMENTOS"/>
    <s v="GUINCHO LEVE"/>
    <s v="EQUIPAMENTO"/>
    <s v="87183400"/>
    <s v="MARAJO GUAPO"/>
    <s v="GUAPO"/>
    <s v="GO"/>
    <s v="DIESEL S-10"/>
    <n v="285"/>
    <n v="5.7"/>
    <s v=" Km/L"/>
    <n v="48374"/>
    <n v="50"/>
    <n v="6.99"/>
    <n v="349.5"/>
    <s v="0"/>
    <s v="EXT - LUCCA JR"/>
    <s v="Planejamento Operaci"/>
    <s v="LUCCA JR"/>
    <m/>
    <d v="2026-05-01T00:00:00"/>
    <x v="1"/>
    <x v="1"/>
    <x v="11"/>
  </r>
  <r>
    <s v="TTT2H95"/>
    <s v="60645800106472477"/>
    <s v="01/05/2026 16:31:41"/>
    <s v="88512"/>
    <s v="JUAREZ NEVES"/>
    <x v="63"/>
    <s v="Caminhonete"/>
    <s v="SAVEIRO CS RB MF"/>
    <s v="VW"/>
    <s v="45308900"/>
    <s v="POSTO LUPATINI"/>
    <s v="SANTO ANTONIO DA BARRA"/>
    <s v="GO"/>
    <s v="ETANOL COMUM"/>
    <n v="504"/>
    <n v="10.78"/>
    <s v=" Km/L"/>
    <n v="157669"/>
    <n v="46.76"/>
    <n v="4.8899999999999997"/>
    <n v="228.66"/>
    <s v="0"/>
    <s v="EXT - KSE LOCAÇOES"/>
    <s v="Planejamento Operaci"/>
    <s v="KSE LOCAÇOES"/>
    <m/>
    <d v="2026-05-01T00:00:00"/>
    <x v="1"/>
    <x v="1"/>
    <x v="12"/>
  </r>
  <r>
    <s v="TUW2D74"/>
    <s v="60645800105124310"/>
    <s v="01/05/2026 17:04:13"/>
    <s v="07015"/>
    <s v="EDILEIA DE SOUSA ANTUNES"/>
    <x v="35"/>
    <s v="Automóvel"/>
    <s v="CHEVROLET/S10 LS DD4"/>
    <s v="CHEVROLET"/>
    <s v="45307105"/>
    <s v="POSTO GIRASSOL"/>
    <s v="ITUMBIARA"/>
    <s v="GO"/>
    <s v="DIESEL S-10"/>
    <n v="791"/>
    <n v="13.54"/>
    <s v=" Km/L"/>
    <n v="154195"/>
    <n v="58.43"/>
    <n v="6.9909999999999997"/>
    <n v="408.47"/>
    <s v="105613"/>
    <s v="Planejamento Operaci"/>
    <s v="Planejamento Operaci"/>
    <s v="Operacional"/>
    <m/>
    <d v="2026-05-01T00:00:00"/>
    <x v="1"/>
    <x v="1"/>
    <x v="12"/>
  </r>
  <r>
    <s v="TTR3A31"/>
    <s v="60645800106472404"/>
    <s v="01/05/2026 18:14:40"/>
    <s v="06404"/>
    <s v="FABIO BERNARDINO DA SILVA"/>
    <x v="53"/>
    <s v="Caminhonete"/>
    <s v="SAVEIRO CS RB MF"/>
    <s v="VW"/>
    <s v="46209914"/>
    <s v="DECIO RIO VERDE"/>
    <s v="RIO VERDE"/>
    <s v="GO"/>
    <s v="ETANOL COMUM"/>
    <n v="275"/>
    <n v="8.1199999999999992"/>
    <s v=" Km/L"/>
    <n v="163451"/>
    <n v="33.869999999999997"/>
    <n v="4.79"/>
    <n v="162.24"/>
    <s v="202605011813"/>
    <s v="EXT - KSE LOCAÇOES"/>
    <s v="Planejamento Operaci"/>
    <s v="KSE LOCAÇOES"/>
    <m/>
    <d v="2026-05-01T00:00:00"/>
    <x v="1"/>
    <x v="1"/>
    <x v="12"/>
  </r>
  <r>
    <s v="SQZ2J86"/>
    <s v="60645800109686555"/>
    <s v="01/05/2026 18:15:25"/>
    <s v="01318"/>
    <s v="JOAO BATISTA REIS"/>
    <x v="72"/>
    <s v="Caminhonete"/>
    <s v="SAVEIRO"/>
    <s v="VOLKSWAGEN"/>
    <s v="46286315"/>
    <s v="POSTO CENTRAL"/>
    <s v="BOM JESUS"/>
    <s v="GO"/>
    <s v="ETANOL COMUM"/>
    <n v="397"/>
    <n v="9.0399999999999991"/>
    <s v=" Km/L"/>
    <n v="188491"/>
    <n v="43.9"/>
    <n v="4.9909999999999997"/>
    <n v="219.1"/>
    <s v="0"/>
    <s v="EXT - KSE LOCAÇOES"/>
    <s v="Planejamento Operaci"/>
    <s v="INSPECAO"/>
    <m/>
    <d v="2026-05-01T00:00:00"/>
    <x v="1"/>
    <x v="1"/>
    <x v="12"/>
  </r>
  <r>
    <s v="TUQ2H91"/>
    <s v="60645800107558597"/>
    <s v="01/05/2026 19:50:06"/>
    <s v="36470"/>
    <s v="JOÃO BATISTA DA SILVA"/>
    <x v="66"/>
    <s v="Caminhonete"/>
    <s v="SAVEIRO CD RB MF"/>
    <s v="VOLKSWAGEN"/>
    <s v="45307105"/>
    <s v="POSTO GIRASSOL"/>
    <s v="ITUMBIARA"/>
    <s v="GO"/>
    <s v="ETANOL COMUM"/>
    <n v="255"/>
    <n v="9.5500000000000007"/>
    <s v=" Km/L"/>
    <n v="51750"/>
    <n v="26.7"/>
    <n v="4.29"/>
    <n v="114.54"/>
    <s v="105713"/>
    <s v="EXT - KSE LOCAÇOES"/>
    <s v="Planejamento Operaci"/>
    <s v="KSE LOCAÇOES"/>
    <m/>
    <d v="2026-05-01T00:00:00"/>
    <x v="1"/>
    <x v="1"/>
    <x v="12"/>
  </r>
  <r>
    <s v="TFM4H34"/>
    <s v="60645800106437340"/>
    <s v="01/05/2026 20:01:08"/>
    <s v="00035"/>
    <s v="GILSON TEIXEIRA DA SILVA"/>
    <x v="46"/>
    <s v="EQUIPAMENTOS"/>
    <s v="AMBULANCIA"/>
    <s v="OUTROS"/>
    <s v="45308900"/>
    <s v="POSTO LUPATINI"/>
    <s v="SANTO ANTONIO DA BARRA"/>
    <s v="GO"/>
    <s v="DIESEL S-10"/>
    <n v="388"/>
    <n v="6.19"/>
    <s v=" Km/L"/>
    <n v="14412"/>
    <n v="62.7"/>
    <n v="7.2770000000000001"/>
    <n v="456.27"/>
    <s v="0"/>
    <s v="Planejamento Operaci"/>
    <s v="Planejamento Operaci"/>
    <s v="Operacional"/>
    <m/>
    <d v="2026-05-01T00:00:00"/>
    <x v="1"/>
    <x v="1"/>
    <x v="13"/>
  </r>
  <r>
    <s v="TFL8I14"/>
    <s v="60645800106437530"/>
    <s v="01/05/2026 21:24:52"/>
    <s v="72700"/>
    <s v="MARIO JESUS DE ALMEIDA DE OLIVEIRA"/>
    <x v="57"/>
    <s v="EQUIPAMENTOS"/>
    <s v="AMBULANCIA"/>
    <s v="OUTROS"/>
    <s v="07674909"/>
    <s v="AUTO POSTO INDIARA"/>
    <s v="INDIARA"/>
    <s v="GO"/>
    <s v="DIESEL S-10"/>
    <n v="130"/>
    <n v="4.79"/>
    <s v=" Km/L"/>
    <n v="15738"/>
    <n v="27.16"/>
    <n v="6.89"/>
    <n v="187.13"/>
    <s v="14275"/>
    <s v="Planejamento Operaci"/>
    <s v="Planejamento Operaci"/>
    <s v="Operacional"/>
    <m/>
    <d v="2026-05-01T00:00:00"/>
    <x v="1"/>
    <x v="1"/>
    <x v="13"/>
  </r>
  <r>
    <s v="TUG2C45"/>
    <s v="60645800106437770"/>
    <s v="01/05/2026 21:28:12"/>
    <s v="80560"/>
    <s v="EDMAR PEREIRA COSTA"/>
    <x v="54"/>
    <s v="Utilitário"/>
    <s v="SAVEIRO"/>
    <s v="FIAT"/>
    <s v="81889412"/>
    <s v="POSTO ZERO UM"/>
    <s v="RIO VERDE"/>
    <s v="GO"/>
    <s v="ETANOL COMUM"/>
    <n v="338"/>
    <n v="9.23"/>
    <s v=" Km/L"/>
    <n v="170676"/>
    <n v="36.630000000000003"/>
    <n v="4.79"/>
    <n v="175.45"/>
    <s v="1"/>
    <s v="EXT - KSE LOCAÇOES"/>
    <s v="Planejamento Operaci"/>
    <s v="KSE LOCAÇOES"/>
    <m/>
    <d v="2026-05-01T00:00:00"/>
    <x v="1"/>
    <x v="1"/>
    <x v="12"/>
  </r>
  <r>
    <s v="TGC9A34"/>
    <s v="60645800106437250"/>
    <s v="01/05/2026 21:37:28"/>
    <s v="70145"/>
    <s v="LUCAS HENRIQUE MAGALHAES DE SOUZA "/>
    <x v="48"/>
    <s v="EQUIPAMENTOS"/>
    <s v="AMBULANCIA"/>
    <s v="OUTROS"/>
    <s v="53081700"/>
    <s v="POSTO Z   Z SANTA MA"/>
    <s v="GUAPO"/>
    <s v="GO"/>
    <s v="DIESEL S-10"/>
    <n v="225"/>
    <n v="5.52"/>
    <s v=" Km/L"/>
    <n v="20473"/>
    <n v="40.78"/>
    <n v="6.79"/>
    <n v="276.88"/>
    <s v="0"/>
    <s v="Planejamento Operaci"/>
    <s v="Planejamento Operaci"/>
    <s v="Operacional"/>
    <m/>
    <d v="2026-05-01T00:00:00"/>
    <x v="1"/>
    <x v="1"/>
    <x v="13"/>
  </r>
  <r>
    <s v="TTS4A16"/>
    <s v="60645800108788589"/>
    <s v="01/05/2026 22:45:23"/>
    <s v="70267"/>
    <s v="DOUGLAS VASCONCELOS MOURA"/>
    <x v="32"/>
    <s v="Caminhonete"/>
    <s v="Caminhonete S10"/>
    <s v="CHEVROLET"/>
    <s v="69494411"/>
    <s v="REDE MARAJO RIO VERD"/>
    <s v="RIO VERDE"/>
    <s v="GO"/>
    <s v="DIESEL S-10"/>
    <n v="777"/>
    <n v="14.46"/>
    <s v=" Km/L"/>
    <n v="91066"/>
    <n v="53.75"/>
    <n v="6.94"/>
    <n v="373.03"/>
    <s v="1"/>
    <s v="Planejamento Operaci"/>
    <s v="Planejamento Operaci"/>
    <s v="INSPECAO"/>
    <m/>
    <d v="2026-05-01T00:00:00"/>
    <x v="1"/>
    <x v="1"/>
    <x v="12"/>
  </r>
  <r>
    <s v="TKC9B59"/>
    <s v="60645800106185324"/>
    <s v="02/05/2026 01:26:25"/>
    <s v="99189"/>
    <s v="WELTON DIONES DE SOUZA BARBOSA_x0009__x0009__x0009__x0009_"/>
    <x v="26"/>
    <s v="Caminhão"/>
    <s v="FH 540 6X4R"/>
    <s v="VOLVO"/>
    <s v="46209914"/>
    <s v="DECIO RIO VERDE"/>
    <s v="RIO VERDE"/>
    <s v="GO"/>
    <s v="DIESEL S-10"/>
    <n v="961"/>
    <n v="2.69"/>
    <s v=" Km/L"/>
    <n v="15580"/>
    <n v="356.73"/>
    <n v="7.49"/>
    <n v="2671.91"/>
    <s v="202605020125"/>
    <s v="EXT - LUCCA JR"/>
    <s v="Planejamento Operaci"/>
    <s v="LUCCA JR"/>
    <m/>
    <d v="2026-05-02T00:00:00"/>
    <x v="1"/>
    <x v="1"/>
    <x v="11"/>
  </r>
  <r>
    <s v="TKC9B59"/>
    <m/>
    <s v="02/05/2026 01:27:47"/>
    <m/>
    <m/>
    <x v="26"/>
    <m/>
    <m/>
    <m/>
    <m/>
    <s v="DECIO RIO VERDE"/>
    <m/>
    <m/>
    <s v="ARLA-32"/>
    <s v="-"/>
    <s v="-"/>
    <s v=" Km/L"/>
    <s v="-"/>
    <n v="24.52"/>
    <m/>
    <n v="92.94"/>
    <m/>
    <m/>
    <m/>
    <m/>
    <m/>
    <d v="2026-05-02T00:00:00"/>
    <x v="1"/>
    <x v="1"/>
    <x v="11"/>
  </r>
  <r>
    <s v="TKB0E17"/>
    <s v="60645800106185180"/>
    <s v="02/05/2026 02:20:42"/>
    <s v="00061"/>
    <s v="CRISTIANO COSTA DA SILVA"/>
    <x v="27"/>
    <s v="EQUIPAMENTOS"/>
    <s v="GUINCHO LEVE"/>
    <s v="EQUIPAMENTO"/>
    <s v="45341508"/>
    <s v="POSTO ALTO DA SERRA"/>
    <s v="ITUMBIARA"/>
    <s v="GO"/>
    <s v="DIESEL S-10"/>
    <n v="608"/>
    <n v="5.66"/>
    <s v=" Km/L"/>
    <n v="37927"/>
    <n v="107.41"/>
    <n v="6.87"/>
    <n v="737.93"/>
    <s v="0"/>
    <s v="EXT - LUCCA JR"/>
    <s v="Planejamento Operaci"/>
    <s v="LUCCA JR"/>
    <m/>
    <d v="2026-05-02T00:00:00"/>
    <x v="1"/>
    <x v="1"/>
    <x v="11"/>
  </r>
  <r>
    <s v="TTP5B47"/>
    <s v="60645800106472110"/>
    <s v="02/05/2026 04:32:39"/>
    <s v="01227"/>
    <s v="DAILTON FERREIRA CRUVINEL"/>
    <x v="40"/>
    <s v="Caminhonete"/>
    <s v="SAVEIRO CS RB MF"/>
    <s v="VW"/>
    <s v="53081700"/>
    <s v="POSTO Z   Z SANTA MA"/>
    <s v="GUAPO"/>
    <s v="GO"/>
    <s v="ETANOL COMUM"/>
    <n v="446"/>
    <n v="10.94"/>
    <s v=" Km/L"/>
    <n v="175628"/>
    <n v="40.770000000000003"/>
    <n v="3.9889999999999999"/>
    <n v="162.65"/>
    <s v="0"/>
    <s v="EXT - KSE LOCAÇOES"/>
    <s v="Planejamento Operaci"/>
    <s v="KSE LOCAÇOES"/>
    <m/>
    <d v="2026-05-02T00:00:00"/>
    <x v="1"/>
    <x v="1"/>
    <x v="12"/>
  </r>
  <r>
    <s v="TUK2D26"/>
    <s v="60645800106553790"/>
    <s v="02/05/2026 04:34:53"/>
    <s v="72216"/>
    <s v="ERIVALDO OLIVEIRA SOARES"/>
    <x v="42"/>
    <s v="Caminhonete"/>
    <s v="Caminhonete S10"/>
    <s v="CHEVROLET"/>
    <s v="53081700"/>
    <s v="POSTO Z   Z SANTA MA"/>
    <s v="GUAPO"/>
    <s v="GO"/>
    <s v="DIESEL S-10"/>
    <n v="626"/>
    <n v="11.08"/>
    <s v=" Km/L"/>
    <n v="99262"/>
    <n v="56.5"/>
    <n v="6.79"/>
    <n v="383.63"/>
    <s v="0"/>
    <s v="Planejamento Operaci"/>
    <s v="Planejamento Operaci"/>
    <s v="INSPECAO"/>
    <m/>
    <d v="2026-05-02T00:00:00"/>
    <x v="1"/>
    <x v="1"/>
    <x v="12"/>
  </r>
  <r>
    <s v="SQZ2J86"/>
    <s v="60645800109686555"/>
    <s v="02/05/2026 06:02:21"/>
    <s v="32871"/>
    <s v="JOSE RICARDO SOUZA SILVA"/>
    <x v="72"/>
    <s v="Caminhonete"/>
    <s v="SAVEIRO"/>
    <s v="VOLKSWAGEN"/>
    <s v="75331003"/>
    <s v="SUPERVIA LAGOA"/>
    <s v="RIO VERDE"/>
    <s v="GO"/>
    <s v="ETANOL COMUM"/>
    <n v="386"/>
    <n v="9.35"/>
    <s v=" Km/L"/>
    <n v="188877"/>
    <n v="41.29"/>
    <n v="4.6900000000000004"/>
    <n v="193.65"/>
    <s v="1"/>
    <s v="EXT - KSE LOCAÇOES"/>
    <s v="Planejamento Operaci"/>
    <s v="INSPECAO"/>
    <m/>
    <d v="2026-05-02T00:00:00"/>
    <x v="1"/>
    <x v="1"/>
    <x v="12"/>
  </r>
  <r>
    <s v="TTR3A31"/>
    <s v="60645800106472404"/>
    <s v="02/05/2026 06:47:45"/>
    <s v="75150"/>
    <s v="PETTERSON PERIS BENJAMIN"/>
    <x v="53"/>
    <s v="Caminhonete"/>
    <s v="SAVEIRO CS RB MF"/>
    <s v="VW"/>
    <s v="24906505"/>
    <s v="AUTO POSTO BOM RETIR"/>
    <s v="RIO VERDE"/>
    <s v="GO"/>
    <s v="ETANOL COMUM"/>
    <n v="552"/>
    <n v="12.21"/>
    <s v=" Km/L"/>
    <n v="164003"/>
    <n v="45.2"/>
    <n v="4.49"/>
    <n v="202.96"/>
    <s v="269144"/>
    <s v="EXT - KSE LOCAÇOES"/>
    <s v="Planejamento Operaci"/>
    <s v="KSE LOCAÇOES"/>
    <m/>
    <d v="2026-05-02T00:00:00"/>
    <x v="1"/>
    <x v="1"/>
    <x v="12"/>
  </r>
  <r>
    <s v="TTT2H95"/>
    <s v="60645800106472477"/>
    <s v="02/05/2026 06:50:12"/>
    <s v="05208"/>
    <s v="CHARLES ROSA"/>
    <x v="63"/>
    <s v="Caminhonete"/>
    <s v="SAVEIRO CS RB MF"/>
    <s v="VW"/>
    <s v="45308900"/>
    <s v="POSTO LUPATINI"/>
    <s v="SANTO ANTONIO DA BARRA"/>
    <s v="GO"/>
    <s v="ETANOL COMUM"/>
    <n v="394"/>
    <n v="9.64"/>
    <s v=" Km/L"/>
    <n v="158063"/>
    <n v="40.86"/>
    <n v="4.8899999999999997"/>
    <n v="199.81"/>
    <s v="0"/>
    <s v="EXT - KSE LOCAÇOES"/>
    <s v="Planejamento Operaci"/>
    <s v="KSE LOCAÇOES"/>
    <m/>
    <d v="2026-05-02T00:00:00"/>
    <x v="1"/>
    <x v="1"/>
    <x v="12"/>
  </r>
  <r>
    <s v="TUQ2H91"/>
    <s v="60645800107558597"/>
    <s v="02/05/2026 07:32:57"/>
    <s v="53759"/>
    <s v="DHEIMERSON BRUNO MARINHO DE LIRA"/>
    <x v="66"/>
    <s v="Caminhonete"/>
    <s v="SAVEIRO CD RB MF"/>
    <s v="VOLKSWAGEN"/>
    <s v="46286315"/>
    <s v="POSTO CENTRAL"/>
    <s v="BOM JESUS"/>
    <s v="GO"/>
    <s v="ETANOL COMUM"/>
    <n v="466"/>
    <n v="10.09"/>
    <s v=" Km/L"/>
    <n v="52216"/>
    <n v="46.2"/>
    <n v="4.99"/>
    <n v="230.56"/>
    <s v="1"/>
    <s v="EXT - KSE LOCAÇOES"/>
    <s v="Planejamento Operaci"/>
    <s v="KSE LOCAÇOES"/>
    <m/>
    <d v="2026-05-02T00:00:00"/>
    <x v="1"/>
    <x v="1"/>
    <x v="12"/>
  </r>
  <r>
    <s v="TUG2C45"/>
    <s v="60645800106437770"/>
    <s v="02/05/2026 07:59:07"/>
    <s v="02527"/>
    <s v="ALCIENE MARTINS PONTES"/>
    <x v="54"/>
    <s v="Utilitário"/>
    <s v="SAVEIRO"/>
    <s v="FIAT"/>
    <s v="69494411"/>
    <s v="REDE MARAJO RIO VERD"/>
    <s v="RIO VERDE"/>
    <s v="GO"/>
    <s v="ETANOL COMUM"/>
    <n v="338"/>
    <n v="9.3800000000000008"/>
    <s v=" Km/L"/>
    <n v="171014"/>
    <n v="36.020000000000003"/>
    <n v="4.79"/>
    <n v="172.52"/>
    <s v="2517011195"/>
    <s v="EXT - KSE LOCAÇOES"/>
    <s v="Planejamento Operaci"/>
    <s v="KSE LOCAÇOES"/>
    <m/>
    <d v="2026-05-02T00:00:00"/>
    <x v="1"/>
    <x v="1"/>
    <x v="12"/>
  </r>
  <r>
    <s v="TFA5I89"/>
    <s v="60645800109268980"/>
    <s v="02/05/2026 08:22:34"/>
    <s v="03714"/>
    <s v="RICARDO AUGUSTO GARCIA"/>
    <x v="21"/>
    <s v="Automóvel"/>
    <s v="ARGO"/>
    <s v="FIAT"/>
    <s v="36603412"/>
    <s v="POSTO DO RATINHO"/>
    <s v="GOIANIA"/>
    <s v="GO"/>
    <s v="ETANOL COMUM"/>
    <n v="303"/>
    <n v="7.36"/>
    <s v=" Km/L"/>
    <n v="25689"/>
    <n v="41.17"/>
    <n v="5.2729999999999997"/>
    <n v="217.1"/>
    <s v="1"/>
    <s v="Planejamento Operaci"/>
    <s v="Planejamento Operaci"/>
    <s v="Operacional"/>
    <m/>
    <d v="2026-05-02T00:00:00"/>
    <x v="1"/>
    <x v="1"/>
    <x v="2"/>
  </r>
  <r>
    <s v="TFI3B19"/>
    <s v="60645800105926941"/>
    <s v="02/05/2026 08:45:20"/>
    <s v="73410"/>
    <s v="BRUNO SOUSA DIAS"/>
    <x v="4"/>
    <s v="Automóvel"/>
    <s v="ARGO"/>
    <s v="FIAT"/>
    <s v="69497411"/>
    <s v="DECIO L5"/>
    <s v="RIO VERDE"/>
    <s v="GO"/>
    <s v="ETANOL COMUM"/>
    <n v="323"/>
    <n v="8.3699999999999992"/>
    <s v=" Km/L"/>
    <n v="109368"/>
    <n v="38.61"/>
    <n v="4.59"/>
    <n v="177.22"/>
    <s v="1"/>
    <s v="Planejamento Operaci"/>
    <s v="Planejamento Operaci"/>
    <s v="Operacional"/>
    <m/>
    <d v="2026-05-02T00:00:00"/>
    <x v="1"/>
    <x v="1"/>
    <x v="0"/>
  </r>
  <r>
    <s v="TTV4H65"/>
    <s v="60645800107557973"/>
    <s v="02/05/2026 08:52:33"/>
    <s v="70129"/>
    <s v="DIONILSON DE SOUZA SANTOS"/>
    <x v="65"/>
    <s v="Caminhonete"/>
    <s v="SAVEIRO CD RB MF"/>
    <s v="VOLKSWAGEN"/>
    <s v="92220505"/>
    <s v="AUTO POSTO ARAGUAIA"/>
    <s v="ACREUNA"/>
    <s v="GO"/>
    <s v="ETANOL COMUM"/>
    <n v="1066"/>
    <n v="20.46"/>
    <s v=" Km/L"/>
    <n v="73849"/>
    <n v="52.09"/>
    <n v="4.6310000000000002"/>
    <n v="241.21"/>
    <s v="0"/>
    <s v="EXT - KSE LOCAÇOES"/>
    <s v="Planejamento Operaci"/>
    <s v="KSE LOCAÇOES"/>
    <m/>
    <d v="2026-05-02T00:00:00"/>
    <x v="1"/>
    <x v="1"/>
    <x v="12"/>
  </r>
  <r>
    <s v="TLO0E87"/>
    <m/>
    <s v="02/05/2026 10:40:22"/>
    <m/>
    <m/>
    <x v="43"/>
    <m/>
    <m/>
    <m/>
    <m/>
    <s v="MARAJO GUAPO"/>
    <m/>
    <m/>
    <s v="ARLA-32"/>
    <s v="-"/>
    <s v="-"/>
    <s v=" Km/L"/>
    <s v="-"/>
    <n v="6.01"/>
    <m/>
    <n v="25.18"/>
    <m/>
    <m/>
    <m/>
    <m/>
    <m/>
    <d v="2026-05-02T00:00:00"/>
    <x v="1"/>
    <x v="1"/>
    <x v="11"/>
  </r>
  <r>
    <s v="TLO0E87"/>
    <s v="60645800106184255"/>
    <s v="02/05/2026 10:40:22"/>
    <s v="04911"/>
    <s v="HYAGO GONÇALVES FERNANDES"/>
    <x v="43"/>
    <s v="EQUIPAMENTOS"/>
    <s v="GUINCHO LEVE"/>
    <s v="EQUIPAMENTO"/>
    <s v="87183400"/>
    <s v="MARAJO GUAPO"/>
    <s v="GUAPO"/>
    <s v="GO"/>
    <s v="DIESEL S-10"/>
    <n v="325"/>
    <n v="5.16"/>
    <s v=" Km/L"/>
    <n v="48699"/>
    <n v="63"/>
    <n v="6.99"/>
    <n v="440.37"/>
    <s v="0"/>
    <s v="EXT - LUCCA JR"/>
    <s v="Planejamento Operaci"/>
    <s v="LUCCA JR"/>
    <m/>
    <d v="2026-05-02T00:00:00"/>
    <x v="1"/>
    <x v="1"/>
    <x v="11"/>
  </r>
  <r>
    <s v="TFF5D72"/>
    <s v="60645800105143780"/>
    <s v="02/05/2026 10:48:04"/>
    <s v="95253"/>
    <s v="ANDRE AUGUSTO ARAUJO DE JESUS"/>
    <x v="2"/>
    <s v="Automóvel"/>
    <s v="ARGO"/>
    <s v="FIAT"/>
    <s v="45308900"/>
    <s v="POSTO LUPATINI"/>
    <s v="SANTO ANTONIO DA BARRA"/>
    <s v="GO"/>
    <s v="ETANOL COMUM"/>
    <n v="310"/>
    <n v="7.87"/>
    <s v=" Km/L"/>
    <n v="63458"/>
    <n v="39.39"/>
    <n v="4.8899999999999997"/>
    <n v="192.62"/>
    <s v="0"/>
    <s v="Planejamento Operaci"/>
    <s v="Planejamento Operaci"/>
    <s v="Operacional"/>
    <m/>
    <d v="2026-05-02T00:00:00"/>
    <x v="1"/>
    <x v="1"/>
    <x v="0"/>
  </r>
  <r>
    <s v="TFD2J89"/>
    <s v="60645800105143710"/>
    <s v="02/05/2026 12:21:39"/>
    <s v="87954"/>
    <s v="DANIEL GONÇALVES"/>
    <x v="0"/>
    <s v="Automóvel"/>
    <s v="ARGO"/>
    <s v="FIAT"/>
    <s v="81889412"/>
    <s v="POSTO ZERO UM"/>
    <s v="RIO VERDE"/>
    <s v="GO"/>
    <s v="ETANOL COMUM"/>
    <n v="419"/>
    <n v="10.74"/>
    <s v=" Km/L"/>
    <n v="33573"/>
    <n v="39"/>
    <n v="4.79"/>
    <n v="186.81"/>
    <s v="2"/>
    <s v="Planejamento Operaci"/>
    <s v="Planejamento Operaci"/>
    <s v="Operacional"/>
    <m/>
    <d v="2026-05-02T00:00:00"/>
    <x v="1"/>
    <x v="1"/>
    <x v="0"/>
  </r>
  <r>
    <s v="TFS3C72"/>
    <s v="60645800105143738"/>
    <s v="02/05/2026 13:24:38"/>
    <s v="00271"/>
    <s v="HEDER OLIVEIRA SANTANA"/>
    <x v="9"/>
    <s v="Automóvel"/>
    <s v="ARGO"/>
    <s v="FIAT"/>
    <s v="13308211"/>
    <s v="P. BANDEIRANTES"/>
    <s v="RIO VERDE"/>
    <s v="GO"/>
    <s v="ETANOL COMUM"/>
    <n v="286"/>
    <n v="8.6"/>
    <s v=" Km/L"/>
    <n v="100006"/>
    <n v="33.24"/>
    <n v="4.79"/>
    <n v="159.22"/>
    <s v="20548010"/>
    <s v="Planejamento Operaci"/>
    <s v="Planejamento Operaci"/>
    <s v="Operacional"/>
    <m/>
    <d v="2026-05-02T00:00:00"/>
    <x v="1"/>
    <x v="1"/>
    <x v="4"/>
  </r>
  <r>
    <s v="TJE5D27"/>
    <s v="60645800105124400"/>
    <s v="02/05/2026 13:57:29"/>
    <s v="09179"/>
    <s v="DANIEL NASCIMENTO DOS SANTOS_x0009__x0009__x0009__x0009_"/>
    <x v="60"/>
    <s v="EQUIPAMENTOS"/>
    <s v="GUINCHO LEVE"/>
    <s v="EQUIPAMENTO"/>
    <s v="46209914"/>
    <s v="DECIO RIO VERDE"/>
    <s v="RIO VERDE"/>
    <s v="GO"/>
    <s v="DIESEL S-10"/>
    <n v="592"/>
    <n v="6.3"/>
    <s v=" Km/L"/>
    <n v="36777"/>
    <n v="94"/>
    <n v="7.49"/>
    <n v="704.06"/>
    <s v="202605021356"/>
    <s v="EXT - LUCCA JR"/>
    <s v="Planejamento Operaci"/>
    <s v="LUCCA JR"/>
    <m/>
    <d v="2026-05-02T00:00:00"/>
    <x v="1"/>
    <x v="1"/>
    <x v="11"/>
  </r>
  <r>
    <s v="TJE5D27"/>
    <m/>
    <s v="02/05/2026 13:59:47"/>
    <m/>
    <m/>
    <x v="60"/>
    <m/>
    <m/>
    <m/>
    <m/>
    <s v="DECIO RIO VERDE"/>
    <m/>
    <m/>
    <s v="ARLA-32"/>
    <s v="-"/>
    <s v="-"/>
    <s v=" Km/L"/>
    <s v="-"/>
    <n v="4.63"/>
    <m/>
    <n v="17.57"/>
    <m/>
    <m/>
    <m/>
    <m/>
    <m/>
    <d v="2026-05-02T00:00:00"/>
    <x v="1"/>
    <x v="1"/>
    <x v="11"/>
  </r>
  <r>
    <s v="TTP5B47"/>
    <s v="60645800106472110"/>
    <s v="02/05/2026 14:28:38"/>
    <s v="99531"/>
    <s v="RODRIGO RODRIGUES BARROS"/>
    <x v="40"/>
    <s v="Caminhonete"/>
    <s v="SAVEIRO CS RB MF"/>
    <s v="VW"/>
    <s v="75331801"/>
    <s v="DECIO CEZARINA"/>
    <s v="CEZARINA"/>
    <s v="GO"/>
    <s v="ETANOL COMUM"/>
    <n v="493"/>
    <n v="10.68"/>
    <s v=" Km/L"/>
    <n v="176121"/>
    <n v="46.18"/>
    <n v="4.6900000000000004"/>
    <n v="216.58"/>
    <s v="202605021428"/>
    <s v="EXT - KSE LOCAÇOES"/>
    <s v="Planejamento Operaci"/>
    <s v="KSE LOCAÇOES"/>
    <m/>
    <d v="2026-05-02T00:00:00"/>
    <x v="1"/>
    <x v="1"/>
    <x v="12"/>
  </r>
  <r>
    <s v="TUQ2H91"/>
    <s v="60645800107558597"/>
    <s v="02/05/2026 14:58:14"/>
    <s v="53759"/>
    <s v="DHEIMERSON BRUNO MARINHO DE LIRA"/>
    <x v="66"/>
    <s v="Caminhonete"/>
    <s v="SAVEIRO CD RB MF"/>
    <s v="VOLKSWAGEN"/>
    <s v="46286315"/>
    <s v="POSTO CENTRAL"/>
    <s v="BOM JESUS"/>
    <s v="GO"/>
    <s v="ETANOL COMUM"/>
    <n v="306"/>
    <n v="10.06"/>
    <s v=" Km/L"/>
    <n v="52522"/>
    <n v="30.43"/>
    <n v="4.99"/>
    <n v="151.85"/>
    <s v="1"/>
    <s v="EXT - KSE LOCAÇOES"/>
    <s v="Planejamento Operaci"/>
    <s v="KSE LOCAÇOES"/>
    <m/>
    <d v="2026-05-02T00:00:00"/>
    <x v="1"/>
    <x v="1"/>
    <x v="12"/>
  </r>
  <r>
    <s v="TFF5D72"/>
    <s v="60645800105143780"/>
    <s v="02/05/2026 15:22:22"/>
    <s v="95253"/>
    <s v="ANDRE AUGUSTO ARAUJO DE JESUS"/>
    <x v="2"/>
    <s v="Automóvel"/>
    <s v="ARGO"/>
    <s v="FIAT"/>
    <s v="87183400"/>
    <s v="MARAJO GUAPO"/>
    <s v="GUAPO"/>
    <s v="GO"/>
    <s v="ETANOL COMUM"/>
    <n v="191"/>
    <n v="8.6999999999999993"/>
    <s v=" Km/L"/>
    <n v="63649"/>
    <n v="21.95"/>
    <n v="4.09"/>
    <n v="89.78"/>
    <s v="0"/>
    <s v="Planejamento Operaci"/>
    <s v="Planejamento Operaci"/>
    <s v="Operacional"/>
    <m/>
    <d v="2026-05-02T00:00:00"/>
    <x v="1"/>
    <x v="1"/>
    <x v="0"/>
  </r>
  <r>
    <s v="TKB0E17"/>
    <m/>
    <s v="02/05/2026 15:25:32"/>
    <m/>
    <m/>
    <x v="27"/>
    <m/>
    <m/>
    <m/>
    <m/>
    <s v="POSTO CENTRAL"/>
    <m/>
    <m/>
    <s v="ARLA-32"/>
    <s v="-"/>
    <s v="-"/>
    <s v=" Km/L"/>
    <s v="-"/>
    <n v="20"/>
    <m/>
    <n v="126"/>
    <m/>
    <m/>
    <m/>
    <m/>
    <m/>
    <d v="2026-05-02T00:00:00"/>
    <x v="1"/>
    <x v="1"/>
    <x v="11"/>
  </r>
  <r>
    <s v="TKB0E17"/>
    <s v="60645800106185180"/>
    <s v="02/05/2026 15:25:32"/>
    <s v="02910"/>
    <s v="EMERSON CRISTIANO DA SILVEIRA"/>
    <x v="27"/>
    <s v="EQUIPAMENTOS"/>
    <s v="GUINCHO LEVE"/>
    <s v="EQUIPAMENTO"/>
    <s v="46286315"/>
    <s v="POSTO CENTRAL"/>
    <s v="BOM JESUS"/>
    <s v="GO"/>
    <s v="DIESEL S-10"/>
    <n v="285"/>
    <n v="5.94"/>
    <s v=" Km/L"/>
    <n v="38212"/>
    <n v="47.95"/>
    <n v="7.99"/>
    <n v="383.14"/>
    <s v="1"/>
    <s v="EXT - LUCCA JR"/>
    <s v="Planejamento Operaci"/>
    <s v="LUCCA JR"/>
    <m/>
    <d v="2026-05-02T00:00:00"/>
    <x v="1"/>
    <x v="1"/>
    <x v="11"/>
  </r>
  <r>
    <s v="TTV4H65"/>
    <s v="60645800107557973"/>
    <s v="02/05/2026 16:12:46"/>
    <s v="70129"/>
    <s v="DIONILSON DE SOUZA SANTOS"/>
    <x v="65"/>
    <s v="Caminhonete"/>
    <s v="SAVEIRO CD RB MF"/>
    <s v="VOLKSWAGEN"/>
    <s v="07674909"/>
    <s v="AUTO POSTO INDIARA"/>
    <s v="INDIARA"/>
    <s v="GO"/>
    <s v="ETANOL COMUM"/>
    <n v="438"/>
    <n v="9.59"/>
    <s v=" Km/L"/>
    <n v="74287"/>
    <n v="45.67"/>
    <n v="4.6900000000000004"/>
    <n v="214.19"/>
    <s v="14283"/>
    <s v="EXT - KSE LOCAÇOES"/>
    <s v="Planejamento Operaci"/>
    <s v="KSE LOCAÇOES"/>
    <m/>
    <d v="2026-05-02T00:00:00"/>
    <x v="1"/>
    <x v="1"/>
    <x v="12"/>
  </r>
  <r>
    <s v="TFN3B64"/>
    <s v="60645800106437477"/>
    <s v="02/05/2026 16:30:51"/>
    <s v="10752"/>
    <s v="EDVALDO PEREIRA DE OLIVEIRA"/>
    <x v="47"/>
    <s v="EQUIPAMENTOS"/>
    <s v="AMBULANCIA"/>
    <s v="OUTROS"/>
    <s v="46286315"/>
    <s v="POSTO CENTRAL"/>
    <s v="BOM JESUS"/>
    <s v="GO"/>
    <s v="DIESEL S-10"/>
    <n v="130"/>
    <n v="4.76"/>
    <s v=" Km/L"/>
    <n v="8621"/>
    <n v="27.33"/>
    <n v="7.992"/>
    <n v="218.42"/>
    <s v="1"/>
    <s v="Planejamento Operaci"/>
    <s v="Planejamento Operaci"/>
    <s v="Operacional"/>
    <m/>
    <d v="2026-05-02T00:00:00"/>
    <x v="1"/>
    <x v="1"/>
    <x v="13"/>
  </r>
  <r>
    <s v="TTS4A16"/>
    <s v="60645800108788589"/>
    <s v="02/05/2026 16:41:48"/>
    <s v="00399"/>
    <s v="JULIANO FERNANDES DA SILVA"/>
    <x v="32"/>
    <s v="Caminhonete"/>
    <s v="Caminhonete S10"/>
    <s v="CHEVROLET"/>
    <s v="69494411"/>
    <s v="REDE MARAJO RIO VERD"/>
    <s v="RIO VERDE"/>
    <s v="GO"/>
    <s v="DIESEL S-10"/>
    <n v="854"/>
    <n v="14.15"/>
    <s v=" Km/L"/>
    <n v="91920"/>
    <n v="60.35"/>
    <n v="6.94"/>
    <n v="418.83"/>
    <s v="399194126"/>
    <s v="Planejamento Operaci"/>
    <s v="Planejamento Operaci"/>
    <s v="INSPECAO"/>
    <m/>
    <d v="2026-05-02T00:00:00"/>
    <x v="1"/>
    <x v="1"/>
    <x v="12"/>
  </r>
  <r>
    <s v="TIV6G27"/>
    <s v="60645800106184069"/>
    <s v="02/05/2026 16:43:58"/>
    <s v="02910"/>
    <s v="EMERSON CRISTIANO DA SILVEIRA"/>
    <x v="30"/>
    <s v="EQUIPAMENTOS"/>
    <s v="GUINCHO LEVE"/>
    <s v="EQUIPAMENTO"/>
    <s v="07674911"/>
    <s v="AUTO POSTO INDIARA"/>
    <s v="INDIARA"/>
    <s v="GO"/>
    <s v="DIESEL S-10"/>
    <n v="795"/>
    <n v="11.78"/>
    <s v=" Km/L"/>
    <n v="50910"/>
    <n v="67.459999999999994"/>
    <n v="6.89"/>
    <n v="464.8"/>
    <s v="0"/>
    <s v="EXT - LUCCA JR"/>
    <s v="Planejamento Operaci"/>
    <s v="LUCCA JR"/>
    <m/>
    <d v="2026-05-02T00:00:00"/>
    <x v="1"/>
    <x v="1"/>
    <x v="11"/>
  </r>
  <r>
    <s v="TTR3A31"/>
    <s v="60645800106472404"/>
    <s v="02/05/2026 16:56:48"/>
    <s v="03782"/>
    <s v="ELVIS MESSIAS FERNANDES"/>
    <x v="53"/>
    <s v="Caminhonete"/>
    <s v="SAVEIRO CS RB MF"/>
    <s v="VW"/>
    <s v="13335016"/>
    <s v="POSTO TREVO"/>
    <s v="RIO VERDE"/>
    <s v="GO"/>
    <s v="ETANOL COMUM"/>
    <n v="412"/>
    <n v="10.050000000000001"/>
    <s v=" Km/L"/>
    <n v="164415"/>
    <n v="40.99"/>
    <n v="4.8899999999999997"/>
    <n v="200.45"/>
    <s v="20560957"/>
    <s v="EXT - KSE LOCAÇOES"/>
    <s v="Planejamento Operaci"/>
    <s v="KSE LOCAÇOES"/>
    <m/>
    <d v="2026-05-02T00:00:00"/>
    <x v="1"/>
    <x v="1"/>
    <x v="12"/>
  </r>
  <r>
    <s v="SQZ2J86"/>
    <s v="60645800109686555"/>
    <s v="02/05/2026 17:10:37"/>
    <s v="01318"/>
    <s v="JOAO BATISTA REIS"/>
    <x v="72"/>
    <s v="Caminhonete"/>
    <s v="SAVEIRO"/>
    <s v="VOLKSWAGEN"/>
    <s v="46286315"/>
    <s v="POSTO CENTRAL"/>
    <s v="BOM JESUS"/>
    <s v="GO"/>
    <s v="ETANOL COMUM"/>
    <n v="401"/>
    <n v="9.5299999999999994"/>
    <s v=" Km/L"/>
    <n v="189278"/>
    <n v="42.08"/>
    <n v="4.99"/>
    <n v="210"/>
    <s v="1"/>
    <s v="EXT - KSE LOCAÇOES"/>
    <s v="Planejamento Operaci"/>
    <s v="INSPECAO"/>
    <m/>
    <d v="2026-05-02T00:00:00"/>
    <x v="1"/>
    <x v="1"/>
    <x v="12"/>
  </r>
  <r>
    <s v="TTY2C25"/>
    <s v="60645800106472430"/>
    <s v="02/05/2026 17:11:57"/>
    <s v="53759"/>
    <s v="DHEIMERSON BRUNO MARINHO DE LIRA"/>
    <x v="38"/>
    <s v="Caminhonete"/>
    <s v="SAVEIRO CS RB MF"/>
    <s v="VW"/>
    <s v="46286315"/>
    <s v="POSTO CENTRAL"/>
    <s v="BOM JESUS"/>
    <s v="GO"/>
    <s v="ETANOL COMUM"/>
    <n v="343"/>
    <n v="7.29"/>
    <s v=" Km/L"/>
    <n v="153800"/>
    <n v="47.05"/>
    <n v="4.99"/>
    <n v="234.78"/>
    <s v="1"/>
    <s v="EXT - KSE LOCAÇOES"/>
    <s v="Planejamento Operaci"/>
    <s v="KSE LOCAÇOES"/>
    <m/>
    <d v="2026-05-02T00:00:00"/>
    <x v="1"/>
    <x v="1"/>
    <x v="12"/>
  </r>
  <r>
    <s v="TUG2C45"/>
    <s v="60645800106437770"/>
    <s v="02/05/2026 17:25:11"/>
    <s v="02527"/>
    <s v="ALCIENE MARTINS PONTES"/>
    <x v="54"/>
    <s v="Utilitário"/>
    <s v="SAVEIRO"/>
    <s v="FIAT"/>
    <s v="69494411"/>
    <s v="REDE MARAJO RIO VERD"/>
    <s v="RIO VERDE"/>
    <s v="GO"/>
    <s v="ETANOL COMUM"/>
    <n v="371"/>
    <n v="9.8699999999999992"/>
    <s v=" Km/L"/>
    <n v="171385"/>
    <n v="37.58"/>
    <n v="4.79"/>
    <n v="180.01"/>
    <s v="1"/>
    <s v="EXT - KSE LOCAÇOES"/>
    <s v="Planejamento Operaci"/>
    <s v="KSE LOCAÇOES"/>
    <m/>
    <d v="2026-05-02T00:00:00"/>
    <x v="1"/>
    <x v="1"/>
    <x v="12"/>
  </r>
  <r>
    <s v="TFI3B19"/>
    <s v="60645800105926941"/>
    <s v="02/05/2026 17:46:28"/>
    <s v="73410"/>
    <s v="BRUNO SOUSA DIAS"/>
    <x v="4"/>
    <s v="Automóvel"/>
    <s v="ARGO"/>
    <s v="FIAT"/>
    <s v="46209914"/>
    <s v="DECIO RIO VERDE"/>
    <s v="RIO VERDE"/>
    <s v="GO"/>
    <s v="ETANOL COMUM"/>
    <n v="379"/>
    <n v="10.25"/>
    <s v=" Km/L"/>
    <n v="109747"/>
    <n v="36.979999999999997"/>
    <n v="4.79"/>
    <n v="177.13"/>
    <s v="202605021745"/>
    <s v="Planejamento Operaci"/>
    <s v="Planejamento Operaci"/>
    <s v="Operacional"/>
    <m/>
    <d v="2026-05-02T00:00:00"/>
    <x v="1"/>
    <x v="1"/>
    <x v="0"/>
  </r>
  <r>
    <s v="TTT2H95"/>
    <s v="60645800106472477"/>
    <s v="02/05/2026 18:14:47"/>
    <s v="88512"/>
    <s v="JUAREZ NEVES"/>
    <x v="63"/>
    <s v="Caminhonete"/>
    <s v="SAVEIRO CS RB MF"/>
    <s v="VW"/>
    <s v="92220505"/>
    <s v="AUTO POSTO ARAGUAIA"/>
    <s v="ACREUNA"/>
    <s v="GO"/>
    <s v="ETANOL COMUM"/>
    <n v="453"/>
    <n v="9.93"/>
    <s v=" Km/L"/>
    <n v="158516"/>
    <n v="45.64"/>
    <n v="4.63"/>
    <n v="211.32"/>
    <s v="0"/>
    <s v="EXT - KSE LOCAÇOES"/>
    <s v="Planejamento Operaci"/>
    <s v="KSE LOCAÇOES"/>
    <m/>
    <d v="2026-05-02T00:00:00"/>
    <x v="1"/>
    <x v="1"/>
    <x v="12"/>
  </r>
  <r>
    <s v="TFY3C02"/>
    <s v="60645800105143770"/>
    <s v="02/05/2026 18:17:53"/>
    <s v="93324"/>
    <s v="PAULO ROBERTO BALBINO FERREIRA"/>
    <x v="14"/>
    <s v="Automóvel"/>
    <s v="ARGO"/>
    <s v="FIAT"/>
    <s v="69497511"/>
    <s v="DECIO L14"/>
    <s v="RIO VERDE"/>
    <s v="GO"/>
    <s v="ETANOL COMUM"/>
    <n v="284"/>
    <n v="8.77"/>
    <s v=" Km/L"/>
    <n v="27517"/>
    <n v="32.369999999999997"/>
    <n v="4.2910000000000004"/>
    <n v="138.9"/>
    <s v="1"/>
    <s v="Planejamento Operaci"/>
    <s v="Planejamento Operaci"/>
    <s v="Operacional"/>
    <m/>
    <d v="2026-05-02T00:00:00"/>
    <x v="1"/>
    <x v="1"/>
    <x v="0"/>
  </r>
  <r>
    <s v="TUK2D26"/>
    <s v="60645800106553790"/>
    <s v="02/05/2026 18:17:53"/>
    <s v="04617"/>
    <s v="JESSICA MARIA ALVES LOPES"/>
    <x v="42"/>
    <s v="Caminhonete"/>
    <s v="Caminhonete S10"/>
    <s v="CHEVROLET"/>
    <s v="26406711"/>
    <s v="POSTO ZANDONADI"/>
    <s v="GUAPO"/>
    <s v="GO"/>
    <s v="DIESEL S-10"/>
    <n v="440"/>
    <n v="11.69"/>
    <s v=" Km/L"/>
    <n v="99702"/>
    <n v="37.630000000000003"/>
    <n v="7.19"/>
    <n v="270.56"/>
    <s v="20565838"/>
    <s v="Planejamento Operaci"/>
    <s v="Planejamento Operaci"/>
    <s v="INSPECAO"/>
    <m/>
    <d v="2026-05-02T00:00:00"/>
    <x v="1"/>
    <x v="1"/>
    <x v="12"/>
  </r>
  <r>
    <s v="TKC7D89"/>
    <s v="60645800106185260"/>
    <s v="02/05/2026 18:20:23"/>
    <s v="04495"/>
    <s v="LUIZ PAULO OLIVEIRA DE PAULA"/>
    <x v="39"/>
    <s v="Caminhão"/>
    <s v="FH 540 6X4R"/>
    <s v="VOLVO"/>
    <s v="75331801"/>
    <s v="DECIO CEZARINA"/>
    <s v="CEZARINA"/>
    <s v="GO"/>
    <s v="DIESEL S-10"/>
    <n v="418"/>
    <n v="1.78"/>
    <s v=" Km/L"/>
    <n v="38608"/>
    <n v="234.44"/>
    <n v="7.49"/>
    <n v="1755.96"/>
    <s v="202605021819"/>
    <s v="EXT - LUCCA JR"/>
    <s v="Planejamento Operaci"/>
    <s v="LUCCA JR"/>
    <m/>
    <d v="2026-05-02T00:00:00"/>
    <x v="1"/>
    <x v="1"/>
    <x v="11"/>
  </r>
  <r>
    <s v="TKC7D89"/>
    <m/>
    <s v="02/05/2026 18:21:52"/>
    <m/>
    <m/>
    <x v="39"/>
    <m/>
    <m/>
    <m/>
    <m/>
    <s v="DECIO CEZARINA"/>
    <m/>
    <m/>
    <s v="ARLA-32"/>
    <s v="-"/>
    <s v="-"/>
    <s v=" Km/L"/>
    <s v="-"/>
    <n v="38.46"/>
    <m/>
    <n v="145.76"/>
    <m/>
    <m/>
    <m/>
    <m/>
    <m/>
    <d v="2026-05-02T00:00:00"/>
    <x v="1"/>
    <x v="1"/>
    <x v="11"/>
  </r>
  <r>
    <s v="TFW3J34"/>
    <s v="60645800106437440"/>
    <s v="02/05/2026 18:25:51"/>
    <s v="70145"/>
    <s v="LUCAS HENRIQUE MAGALHAES DE SOUZA "/>
    <x v="49"/>
    <s v="EQUIPAMENTOS"/>
    <s v="AMBULANCIA"/>
    <s v="OUTROS"/>
    <s v="46286315"/>
    <s v="POSTO CENTRAL"/>
    <s v="BOM JESUS"/>
    <s v="GO"/>
    <s v="DIESEL S-10"/>
    <n v="212"/>
    <n v="6.83"/>
    <s v=" Km/L"/>
    <n v="19360"/>
    <n v="31.05"/>
    <n v="7.992"/>
    <n v="248.15"/>
    <s v="1"/>
    <s v="Planejamento Operaci"/>
    <s v="Planejamento Operaci"/>
    <s v="Operacional"/>
    <m/>
    <d v="2026-05-02T00:00:00"/>
    <x v="1"/>
    <x v="1"/>
    <x v="13"/>
  </r>
  <r>
    <s v="TUW2D74"/>
    <s v="60645800105124310"/>
    <s v="02/05/2026 18:35:24"/>
    <s v="03339"/>
    <s v="MAYARA MARTINS DA SILVA SOUZA"/>
    <x v="35"/>
    <s v="Automóvel"/>
    <s v="CHEVROLET/S10 LS DD4"/>
    <s v="CHEVROLET"/>
    <s v="45307105"/>
    <s v="POSTO GIRASSOL"/>
    <s v="ITUMBIARA"/>
    <s v="GO"/>
    <s v="DIESEL S-10"/>
    <n v="985"/>
    <n v="14.12"/>
    <s v=" Km/L"/>
    <n v="155180"/>
    <n v="69.77"/>
    <n v="6.99"/>
    <n v="487.69"/>
    <s v="205668"/>
    <s v="Planejamento Operaci"/>
    <s v="Planejamento Operaci"/>
    <s v="Operacional"/>
    <m/>
    <d v="2026-05-02T00:00:00"/>
    <x v="1"/>
    <x v="1"/>
    <x v="12"/>
  </r>
  <r>
    <s v="QSW6J59"/>
    <m/>
    <s v="02/05/2026 19:11:49"/>
    <m/>
    <m/>
    <x v="28"/>
    <m/>
    <m/>
    <m/>
    <m/>
    <s v="POSTO SABOR DA TERRA"/>
    <m/>
    <m/>
    <s v="ARLA-32"/>
    <s v="-"/>
    <s v="-"/>
    <s v=" Km/L"/>
    <s v="-"/>
    <n v="22.29"/>
    <m/>
    <n v="75.8"/>
    <m/>
    <m/>
    <m/>
    <m/>
    <m/>
    <d v="2026-05-02T00:00:00"/>
    <x v="1"/>
    <x v="1"/>
    <x v="11"/>
  </r>
  <r>
    <s v="QSW6J59"/>
    <s v="60645800106460000"/>
    <s v="02/05/2026 19:11:49"/>
    <s v="02910"/>
    <s v="EMERSON CRISTIANO DA SILVEIRA"/>
    <x v="28"/>
    <s v="EQUIPAMENTOS"/>
    <s v="CAMINHÃO PIPA"/>
    <s v="OUTROS"/>
    <s v="41875311"/>
    <s v="POSTO SABOR DA TERRA"/>
    <s v="INDIARA"/>
    <s v="GO"/>
    <s v="DIESEL S-10"/>
    <n v="579"/>
    <n v="4.18"/>
    <s v=" Km/L"/>
    <n v="34611"/>
    <n v="138.54"/>
    <n v="6.89"/>
    <n v="954.56"/>
    <s v="20569026"/>
    <s v="EXT - LUCCA JR"/>
    <s v="Planejamento Operaci"/>
    <s v="LUCCA JR"/>
    <m/>
    <d v="2026-05-02T00:00:00"/>
    <x v="1"/>
    <x v="1"/>
    <x v="11"/>
  </r>
  <r>
    <s v="TLO0E87"/>
    <s v="60645800106184255"/>
    <s v="02/05/2026 21:32:17"/>
    <s v="99045"/>
    <s v="SIDNEY DA COSTA RODRIGUES_x0009__x0009__x0009__x0009_"/>
    <x v="43"/>
    <s v="EQUIPAMENTOS"/>
    <s v="GUINCHO LEVE"/>
    <s v="EQUIPAMENTO"/>
    <s v="53081700"/>
    <s v="POSTO Z   Z SANTA MA"/>
    <s v="GUAPO"/>
    <s v="GO"/>
    <s v="DIESEL S-10"/>
    <n v="285"/>
    <n v="6.28"/>
    <s v=" Km/L"/>
    <n v="48984"/>
    <n v="45.41"/>
    <n v="6.7889999999999997"/>
    <n v="308.3"/>
    <s v="0"/>
    <s v="EXT - LUCCA JR"/>
    <s v="Planejamento Operaci"/>
    <s v="LUCCA JR"/>
    <m/>
    <d v="2026-05-02T00:00:00"/>
    <x v="1"/>
    <x v="1"/>
    <x v="11"/>
  </r>
  <r>
    <s v="TLO0E87"/>
    <m/>
    <s v="02/05/2026 21:33:45"/>
    <m/>
    <m/>
    <x v="43"/>
    <m/>
    <m/>
    <m/>
    <m/>
    <s v="POSTO Z   Z SANTA MA"/>
    <m/>
    <m/>
    <s v="ARLA-32"/>
    <s v="-"/>
    <s v="-"/>
    <s v=" Km/L"/>
    <s v="-"/>
    <n v="2.0699999999999998"/>
    <m/>
    <n v="10.1"/>
    <m/>
    <m/>
    <m/>
    <m/>
    <m/>
    <d v="2026-05-02T00:00:00"/>
    <x v="1"/>
    <x v="1"/>
    <x v="11"/>
  </r>
  <r>
    <s v="TIV6G27"/>
    <s v="60645800106184069"/>
    <s v="02/05/2026 22:29:35"/>
    <s v="02910"/>
    <s v="EMERSON CRISTIANO DA SILVEIRA"/>
    <x v="30"/>
    <s v="EQUIPAMENTOS"/>
    <s v="GUINCHO LEVE"/>
    <s v="EQUIPAMENTO"/>
    <s v="07674909"/>
    <s v="AUTO POSTO INDIARA"/>
    <s v="INDIARA"/>
    <s v="GO"/>
    <s v="DIESEL S-10"/>
    <n v="626"/>
    <n v="6.54"/>
    <s v=" Km/L"/>
    <n v="51536"/>
    <n v="95.65"/>
    <n v="6.89"/>
    <n v="659.03"/>
    <s v="14285"/>
    <s v="EXT - LUCCA JR"/>
    <s v="Planejamento Operaci"/>
    <s v="LUCCA JR"/>
    <m/>
    <d v="2026-05-02T00:00:00"/>
    <x v="1"/>
    <x v="1"/>
    <x v="11"/>
  </r>
  <r>
    <s v="TIV6G27"/>
    <m/>
    <s v="02/05/2026 22:32:10"/>
    <m/>
    <m/>
    <x v="30"/>
    <m/>
    <m/>
    <m/>
    <m/>
    <s v="AUTO POSTO INDIARA"/>
    <m/>
    <m/>
    <s v="ARLA-32"/>
    <s v="-"/>
    <s v="-"/>
    <s v=" Km/L"/>
    <s v="-"/>
    <n v="8.6199999999999992"/>
    <m/>
    <n v="30.07"/>
    <m/>
    <m/>
    <m/>
    <m/>
    <m/>
    <d v="2026-05-02T00:00:00"/>
    <x v="1"/>
    <x v="1"/>
    <x v="11"/>
  </r>
  <r>
    <s v="SQZ2J86"/>
    <s v="60645800109686555"/>
    <s v="02/05/2026 23:48:33"/>
    <s v="32871"/>
    <s v="JOSE RICARDO SOUZA SILVA"/>
    <x v="72"/>
    <s v="Caminhonete"/>
    <s v="SAVEIRO"/>
    <s v="VOLKSWAGEN"/>
    <s v="75331003"/>
    <s v="SUPERVIA LAGOA"/>
    <s v="RIO VERDE"/>
    <s v="GO"/>
    <s v="ETANOL COMUM"/>
    <n v="315"/>
    <n v="10.56"/>
    <s v=" Km/L"/>
    <n v="189593"/>
    <n v="29.83"/>
    <n v="4.6900000000000004"/>
    <n v="139.9"/>
    <s v="0"/>
    <s v="EXT - KSE LOCAÇOES"/>
    <s v="Planejamento Operaci"/>
    <s v="INSPECAO"/>
    <m/>
    <d v="2026-05-02T00:00:00"/>
    <x v="1"/>
    <x v="1"/>
    <x v="12"/>
  </r>
  <r>
    <s v="TTV4H65"/>
    <s v="60645800107557973"/>
    <s v="03/05/2026 01:47:11"/>
    <s v="07583"/>
    <s v="DAVID BORGES DOS SANTOS"/>
    <x v="65"/>
    <s v="Caminhonete"/>
    <s v="SAVEIRO CD RB MF"/>
    <s v="VOLKSWAGEN"/>
    <s v="07674909"/>
    <s v="AUTO POSTO INDIARA"/>
    <s v="INDIARA"/>
    <s v="GO"/>
    <s v="ETANOL COMUM"/>
    <n v="417"/>
    <n v="10.5"/>
    <s v=" Km/L"/>
    <n v="74704"/>
    <n v="39.700000000000003"/>
    <n v="4.6900000000000004"/>
    <n v="186.19"/>
    <s v="14288"/>
    <s v="EXT - KSE LOCAÇOES"/>
    <s v="Planejamento Operaci"/>
    <s v="KSE LOCAÇOES"/>
    <m/>
    <d v="2026-05-03T00:00:00"/>
    <x v="1"/>
    <x v="1"/>
    <x v="12"/>
  </r>
  <r>
    <s v="TUG2C45"/>
    <s v="60645800106437770"/>
    <s v="03/05/2026 02:02:56"/>
    <s v="80560"/>
    <s v="EDMAR PEREIRA COSTA"/>
    <x v="54"/>
    <s v="Utilitário"/>
    <s v="SAVEIRO"/>
    <s v="FIAT"/>
    <s v="81889412"/>
    <s v="POSTO ZERO UM"/>
    <s v="RIO VERDE"/>
    <s v="GO"/>
    <s v="ETANOL COMUM"/>
    <n v="424"/>
    <n v="10.37"/>
    <s v=" Km/L"/>
    <n v="171809"/>
    <n v="40.9"/>
    <n v="4.79"/>
    <n v="195.91"/>
    <s v="0"/>
    <s v="EXT - KSE LOCAÇOES"/>
    <s v="Planejamento Operaci"/>
    <s v="KSE LOCAÇOES"/>
    <m/>
    <d v="2026-05-03T00:00:00"/>
    <x v="1"/>
    <x v="1"/>
    <x v="12"/>
  </r>
  <r>
    <s v="TTY2C25"/>
    <s v="60645800106472430"/>
    <s v="03/05/2026 02:06:52"/>
    <s v="36470"/>
    <s v="JOÃO BATISTA DA SILVA"/>
    <x v="38"/>
    <s v="Caminhonete"/>
    <s v="SAVEIRO CS RB MF"/>
    <s v="VW"/>
    <s v="45341508"/>
    <s v="POSTO ALTO DA SERRA"/>
    <s v="ITUMBIARA"/>
    <s v="GO"/>
    <s v="ETANOL COMUM"/>
    <n v="600439"/>
    <n v="14357.7"/>
    <s v=" Km/L"/>
    <n v="754239"/>
    <n v="41.82"/>
    <n v="4.1399999999999997"/>
    <n v="173.13"/>
    <s v="0"/>
    <s v="EXT - KSE LOCAÇOES"/>
    <s v="Planejamento Operaci"/>
    <s v="KSE LOCAÇOES"/>
    <m/>
    <d v="2026-05-03T00:00:00"/>
    <x v="1"/>
    <x v="1"/>
    <x v="12"/>
  </r>
  <r>
    <s v="TTP5B47"/>
    <s v="60645800106472110"/>
    <s v="03/05/2026 03:08:16"/>
    <s v="01227"/>
    <s v="DAILTON FERREIRA CRUVINEL"/>
    <x v="40"/>
    <s v="Caminhonete"/>
    <s v="SAVEIRO CS RB MF"/>
    <s v="VW"/>
    <s v="07674909"/>
    <s v="AUTO POSTO INDIARA"/>
    <s v="INDIARA"/>
    <s v="GO"/>
    <s v="ETANOL COMUM"/>
    <n v="416"/>
    <n v="10.53"/>
    <s v=" Km/L"/>
    <n v="176537"/>
    <n v="39.520000000000003"/>
    <n v="4.6900000000000004"/>
    <n v="185.35"/>
    <s v="14289"/>
    <s v="EXT - KSE LOCAÇOES"/>
    <s v="Planejamento Operaci"/>
    <s v="KSE LOCAÇOES"/>
    <m/>
    <d v="2026-05-03T00:00:00"/>
    <x v="1"/>
    <x v="1"/>
    <x v="12"/>
  </r>
  <r>
    <s v="TTR3A31"/>
    <s v="60645800106472404"/>
    <s v="03/05/2026 05:01:30"/>
    <s v="75150"/>
    <s v="PETTERSON PERIS BENJAMIN"/>
    <x v="53"/>
    <s v="Caminhonete"/>
    <s v="SAVEIRO CS RB MF"/>
    <s v="VW"/>
    <s v="46209914"/>
    <s v="DECIO RIO VERDE"/>
    <s v="RIO VERDE"/>
    <s v="GO"/>
    <s v="ETANOL COMUM"/>
    <n v="456"/>
    <n v="11.39"/>
    <s v=" Km/L"/>
    <n v="164871"/>
    <n v="40.020000000000003"/>
    <n v="4.79"/>
    <n v="191.7"/>
    <s v="202605030500"/>
    <s v="EXT - KSE LOCAÇOES"/>
    <s v="Planejamento Operaci"/>
    <s v="KSE LOCAÇOES"/>
    <m/>
    <d v="2026-05-03T00:00:00"/>
    <x v="1"/>
    <x v="1"/>
    <x v="12"/>
  </r>
  <r>
    <s v="TTS4A16"/>
    <s v="60645800108788589"/>
    <s v="03/05/2026 05:42:49"/>
    <s v="70267"/>
    <s v="DOUGLAS VASCONCELOS MOURA"/>
    <x v="32"/>
    <s v="Caminhonete"/>
    <s v="Caminhonete S10"/>
    <s v="CHEVROLET"/>
    <s v="69494411"/>
    <s v="REDE MARAJO RIO VERD"/>
    <s v="RIO VERDE"/>
    <s v="GO"/>
    <s v="DIESEL S-10"/>
    <n v="-9312"/>
    <n v="-210.54"/>
    <s v=" Km/L"/>
    <n v="82608"/>
    <n v="44.23"/>
    <n v="6.94"/>
    <n v="306.95999999999998"/>
    <s v="70267348142"/>
    <s v="Planejamento Operaci"/>
    <s v="Planejamento Operaci"/>
    <s v="INSPECAO"/>
    <m/>
    <d v="2026-05-03T00:00:00"/>
    <x v="1"/>
    <x v="1"/>
    <x v="12"/>
  </r>
  <r>
    <s v="TFI3B19"/>
    <s v="60645800105926941"/>
    <s v="03/05/2026 06:00:34"/>
    <s v="03102"/>
    <s v="EDES GONÇALVES DA SILVA"/>
    <x v="4"/>
    <s v="Automóvel"/>
    <s v="ARGO"/>
    <s v="FIAT"/>
    <s v="13308211"/>
    <s v="P. BANDEIRANTES"/>
    <s v="RIO VERDE"/>
    <s v="GO"/>
    <s v="ETANOL COMUM"/>
    <n v="398"/>
    <n v="11.2"/>
    <s v=" Km/L"/>
    <n v="110145"/>
    <n v="35.520000000000003"/>
    <n v="4.79"/>
    <n v="170.14"/>
    <s v="30521381"/>
    <s v="Planejamento Operaci"/>
    <s v="Planejamento Operaci"/>
    <s v="Operacional"/>
    <m/>
    <d v="2026-05-03T00:00:00"/>
    <x v="1"/>
    <x v="1"/>
    <x v="0"/>
  </r>
  <r>
    <s v="TTT2H95"/>
    <s v="60645800106472477"/>
    <s v="03/05/2026 06:22:40"/>
    <s v="05208"/>
    <s v="CHARLES ROSA"/>
    <x v="63"/>
    <s v="Caminhonete"/>
    <s v="SAVEIRO CS RB MF"/>
    <s v="VW"/>
    <s v="45308900"/>
    <s v="POSTO LUPATINI"/>
    <s v="SANTO ANTONIO DA BARRA"/>
    <s v="GO"/>
    <s v="ETANOL COMUM"/>
    <n v="475"/>
    <n v="10.56"/>
    <s v=" Km/L"/>
    <n v="158991"/>
    <n v="44.99"/>
    <n v="4.8899999999999997"/>
    <n v="220"/>
    <s v="0"/>
    <s v="EXT - KSE LOCAÇOES"/>
    <s v="Planejamento Operaci"/>
    <s v="KSE LOCAÇOES"/>
    <m/>
    <d v="2026-05-03T00:00:00"/>
    <x v="1"/>
    <x v="1"/>
    <x v="12"/>
  </r>
  <r>
    <s v="SQZ2J86"/>
    <s v="60645800109686555"/>
    <s v="03/05/2026 09:01:44"/>
    <s v="00047"/>
    <s v="KARLA THAISE SILVA CARVALHO"/>
    <x v="72"/>
    <s v="Caminhonete"/>
    <s v="SAVEIRO"/>
    <s v="VOLKSWAGEN"/>
    <s v="75331003"/>
    <s v="SUPERVIA LAGOA"/>
    <s v="RIO VERDE"/>
    <s v="GO"/>
    <s v="ETANOL COMUM"/>
    <n v="368"/>
    <n v="11.29"/>
    <s v=" Km/L"/>
    <n v="189961"/>
    <n v="32.6"/>
    <n v="4.6890000000000001"/>
    <n v="152.85"/>
    <s v="0"/>
    <s v="EXT - KSE LOCAÇOES"/>
    <s v="Planejamento Operaci"/>
    <s v="INSPECAO"/>
    <m/>
    <d v="2026-05-03T00:00:00"/>
    <x v="1"/>
    <x v="1"/>
    <x v="12"/>
  </r>
  <r>
    <s v="SQZ2J86"/>
    <s v="60645800109686555"/>
    <s v="03/05/2026 09:04:08"/>
    <s v="00047"/>
    <s v="KARLA THAISE SILVA CARVALHO"/>
    <x v="72"/>
    <s v="Caminhonete"/>
    <s v="SAVEIRO"/>
    <s v="VOLKSWAGEN"/>
    <s v="75331003"/>
    <s v="SUPERVIA LAGOA"/>
    <s v="RIO VERDE"/>
    <s v="GO"/>
    <s v="ETANOL COMUM"/>
    <n v="-153907"/>
    <n v="-3440.8"/>
    <s v=" Km/L"/>
    <n v="36054"/>
    <n v="44.73"/>
    <n v="4.6900000000000004"/>
    <n v="209.78"/>
    <s v="0"/>
    <s v="EXT - KSE LOCAÇOES"/>
    <s v="Planejamento Operaci"/>
    <s v="INSPECAO"/>
    <m/>
    <d v="2026-05-03T00:00:00"/>
    <x v="1"/>
    <x v="1"/>
    <x v="12"/>
  </r>
  <r>
    <s v="TUG2C45"/>
    <s v="60645800106437770"/>
    <s v="03/05/2026 09:22:05"/>
    <s v="03782"/>
    <s v="ELVIS MESSIAS FERNANDES"/>
    <x v="54"/>
    <s v="Utilitário"/>
    <s v="SAVEIRO"/>
    <s v="FIAT"/>
    <s v="81889412"/>
    <s v="POSTO ZERO UM"/>
    <s v="RIO VERDE"/>
    <s v="GO"/>
    <s v="ETANOL COMUM"/>
    <n v="341"/>
    <n v="8"/>
    <s v=" Km/L"/>
    <n v="172150"/>
    <n v="42.63"/>
    <n v="4.79"/>
    <n v="204.19"/>
    <s v="2"/>
    <s v="EXT - KSE LOCAÇOES"/>
    <s v="Planejamento Operaci"/>
    <s v="KSE LOCAÇOES"/>
    <m/>
    <d v="2026-05-03T00:00:00"/>
    <x v="1"/>
    <x v="1"/>
    <x v="12"/>
  </r>
  <r>
    <s v="TTY2C25"/>
    <s v="60645800106472430"/>
    <s v="03/05/2026 09:49:09"/>
    <s v="59829"/>
    <s v="AGDA GOMES DA SILVA RODRIGUES"/>
    <x v="38"/>
    <s v="Caminhonete"/>
    <s v="SAVEIRO CS RB MF"/>
    <s v="VW"/>
    <s v="45307105"/>
    <s v="POSTO GIRASSOL"/>
    <s v="ITUMBIARA"/>
    <s v="GO"/>
    <s v="ETANOL COMUM"/>
    <n v="-599647"/>
    <n v="-18165.62"/>
    <s v=" Km/L"/>
    <n v="154592"/>
    <n v="33.01"/>
    <n v="4.29"/>
    <n v="141.61000000000001"/>
    <s v="305352"/>
    <s v="EXT - KSE LOCAÇOES"/>
    <s v="Planejamento Operaci"/>
    <s v="KSE LOCAÇOES"/>
    <m/>
    <d v="2026-05-03T00:00:00"/>
    <x v="1"/>
    <x v="1"/>
    <x v="12"/>
  </r>
  <r>
    <s v="TGC9A34"/>
    <s v="60645800106437250"/>
    <s v="03/05/2026 10:46:06"/>
    <s v="70390"/>
    <s v="CLEITON ANTONIO TAVARES HENRIQUE"/>
    <x v="48"/>
    <s v="EQUIPAMENTOS"/>
    <s v="AMBULANCIA"/>
    <s v="OUTROS"/>
    <s v="53081700"/>
    <s v="POSTO Z   Z SANTA MA"/>
    <s v="GUAPO"/>
    <s v="GO"/>
    <s v="DIESEL S-10"/>
    <n v="215"/>
    <n v="5.07"/>
    <s v=" Km/L"/>
    <n v="20688"/>
    <n v="42.41"/>
    <n v="6.7910000000000004"/>
    <n v="287.99"/>
    <s v="0"/>
    <s v="Planejamento Operaci"/>
    <s v="Planejamento Operaci"/>
    <s v="Operacional"/>
    <m/>
    <d v="2026-05-03T00:00:00"/>
    <x v="1"/>
    <x v="1"/>
    <x v="13"/>
  </r>
  <r>
    <s v="TGC9A34"/>
    <m/>
    <s v="03/05/2026 10:47:58"/>
    <m/>
    <m/>
    <x v="48"/>
    <m/>
    <m/>
    <m/>
    <m/>
    <s v="POSTO Z   Z SANTA MA"/>
    <m/>
    <m/>
    <s v="ARLA-32"/>
    <s v="-"/>
    <s v="-"/>
    <s v=" Km/L"/>
    <s v="-"/>
    <n v="4.7300000000000004"/>
    <m/>
    <n v="23.14"/>
    <m/>
    <m/>
    <m/>
    <m/>
    <m/>
    <d v="2026-05-03T00:00:00"/>
    <x v="1"/>
    <x v="1"/>
    <x v="13"/>
  </r>
  <r>
    <s v="TTP5B47"/>
    <s v="60645800106472110"/>
    <s v="03/05/2026 11:47:19"/>
    <s v="00149"/>
    <s v="MANOELITO METROVICH LIMA"/>
    <x v="40"/>
    <s v="Caminhonete"/>
    <s v="SAVEIRO CS RB MF"/>
    <s v="VW"/>
    <s v="75331801"/>
    <s v="DECIO CEZARINA"/>
    <s v="CEZARINA"/>
    <s v="GO"/>
    <s v="ETANOL COMUM"/>
    <n v="415"/>
    <n v="9.18"/>
    <s v=" Km/L"/>
    <n v="176952"/>
    <n v="45.21"/>
    <n v="4.6900000000000004"/>
    <n v="212.03"/>
    <s v="202605031146"/>
    <s v="EXT - KSE LOCAÇOES"/>
    <s v="Planejamento Operaci"/>
    <s v="KSE LOCAÇOES"/>
    <m/>
    <d v="2026-05-03T00:00:00"/>
    <x v="1"/>
    <x v="1"/>
    <x v="12"/>
  </r>
  <r>
    <s v="TTV4H65"/>
    <s v="60645800107557973"/>
    <s v="03/05/2026 11:49:44"/>
    <s v="52982"/>
    <s v="ROBERTO ANTONIO DE MELO"/>
    <x v="65"/>
    <s v="Caminhonete"/>
    <s v="SAVEIRO CD RB MF"/>
    <s v="VOLKSWAGEN"/>
    <s v="41826309"/>
    <s v="AUTO POSTO JACARE"/>
    <s v="ACREUNA"/>
    <s v="GO"/>
    <s v="ETANOL COMUM"/>
    <n v="440"/>
    <n v="10.11"/>
    <s v=" Km/L"/>
    <n v="75144"/>
    <n v="43.52"/>
    <n v="4.6500000000000004"/>
    <n v="202.38"/>
    <s v="30542522"/>
    <s v="EXT - KSE LOCAÇOES"/>
    <s v="Planejamento Operaci"/>
    <s v="KSE LOCAÇOES"/>
    <m/>
    <d v="2026-05-03T00:00:00"/>
    <x v="1"/>
    <x v="1"/>
    <x v="12"/>
  </r>
  <r>
    <s v="TGE1F64"/>
    <s v="60645800106437404"/>
    <s v="03/05/2026 13:08:40"/>
    <s v="70145"/>
    <s v="LUCAS HENRIQUE MAGALHAES DE SOUZA "/>
    <x v="33"/>
    <s v="Caminhonete"/>
    <s v="AMBULANCIA DUCATO"/>
    <s v="FIAT"/>
    <s v="69494411"/>
    <s v="REDE MARAJO RIO VERD"/>
    <s v="RIO VERDE"/>
    <s v="GO"/>
    <s v="DIESEL S-10"/>
    <n v="506"/>
    <n v="7.19"/>
    <s v=" Km/L"/>
    <n v="19108"/>
    <n v="70.37"/>
    <n v="6.94"/>
    <n v="488.37"/>
    <s v="1"/>
    <s v="Planejamento Operaci"/>
    <s v="Planejamento Operaci"/>
    <s v="Operacional"/>
    <m/>
    <d v="2026-05-03T00:00:00"/>
    <x v="1"/>
    <x v="1"/>
    <x v="13"/>
  </r>
  <r>
    <s v="TTR3A31"/>
    <s v="60645800106472404"/>
    <s v="03/05/2026 15:07:34"/>
    <s v="06404"/>
    <s v="FABIO BERNARDINO DA SILVA"/>
    <x v="53"/>
    <s v="Caminhonete"/>
    <s v="SAVEIRO CS RB MF"/>
    <s v="VW"/>
    <s v="46209914"/>
    <s v="DECIO RIO VERDE"/>
    <s v="RIO VERDE"/>
    <s v="GO"/>
    <s v="ETANOL COMUM"/>
    <n v="350"/>
    <n v="9.43"/>
    <s v=" Km/L"/>
    <n v="165221"/>
    <n v="37.119999999999997"/>
    <n v="4.79"/>
    <n v="177.8"/>
    <s v="202605031506"/>
    <s v="EXT - KSE LOCAÇOES"/>
    <s v="Planejamento Operaci"/>
    <s v="KSE LOCAÇOES"/>
    <m/>
    <d v="2026-05-03T00:00:00"/>
    <x v="1"/>
    <x v="1"/>
    <x v="12"/>
  </r>
  <r>
    <s v="TTS4A16"/>
    <s v="60645800108788589"/>
    <s v="03/05/2026 16:33:18"/>
    <s v="11505"/>
    <s v="JOABSON MYCVAEL DA SILVA"/>
    <x v="32"/>
    <s v="Caminhonete"/>
    <s v="Caminhonete S10"/>
    <s v="CHEVROLET"/>
    <s v="69494411"/>
    <s v="REDE MARAJO RIO VERD"/>
    <s v="RIO VERDE"/>
    <s v="GO"/>
    <s v="DIESEL S-10"/>
    <n v="10533"/>
    <n v="227.05"/>
    <s v=" Km/L"/>
    <n v="93141"/>
    <n v="46.39"/>
    <n v="6.94"/>
    <n v="321.95"/>
    <s v="11505681430"/>
    <s v="Planejamento Operaci"/>
    <s v="Planejamento Operaci"/>
    <s v="INSPECAO"/>
    <m/>
    <d v="2026-05-03T00:00:00"/>
    <x v="1"/>
    <x v="1"/>
    <x v="12"/>
  </r>
  <r>
    <s v="TIV6G27"/>
    <s v="60645800106184069"/>
    <s v="03/05/2026 16:42:29"/>
    <s v="02910"/>
    <s v="EMERSON CRISTIANO DA SILVEIRA"/>
    <x v="30"/>
    <s v="EQUIPAMENTOS"/>
    <s v="GUINCHO LEVE"/>
    <s v="EQUIPAMENTO"/>
    <s v="41826309"/>
    <s v="AUTO POSTO JACARE"/>
    <s v="ACREUNA"/>
    <s v="GO"/>
    <s v="DIESEL S-10"/>
    <n v="322"/>
    <n v="6.4"/>
    <s v=" Km/L"/>
    <n v="50458"/>
    <n v="50.28"/>
    <n v="6.99"/>
    <n v="351.46"/>
    <s v="0"/>
    <s v="EXT - LUCCA JR"/>
    <s v="Planejamento Operaci"/>
    <s v="LUCCA JR"/>
    <m/>
    <d v="2026-05-03T00:00:00"/>
    <x v="1"/>
    <x v="1"/>
    <x v="11"/>
  </r>
  <r>
    <s v="TTT2H95"/>
    <s v="60645800106472477"/>
    <s v="03/05/2026 16:52:23"/>
    <s v="46440"/>
    <s v="PAULO SOUSA DIAS"/>
    <x v="63"/>
    <s v="Caminhonete"/>
    <s v="SAVEIRO CS RB MF"/>
    <s v="VW"/>
    <s v="45308900"/>
    <s v="POSTO LUPATINI"/>
    <s v="SANTO ANTONIO DA BARRA"/>
    <s v="GO"/>
    <s v="ETANOL COMUM"/>
    <n v="417"/>
    <n v="9.75"/>
    <s v=" Km/L"/>
    <n v="159408"/>
    <n v="42.79"/>
    <n v="4.8899999999999997"/>
    <n v="209.24"/>
    <s v="0"/>
    <s v="EXT - KSE LOCAÇOES"/>
    <s v="Planejamento Operaci"/>
    <s v="KSE LOCAÇOES"/>
    <m/>
    <d v="2026-05-03T00:00:00"/>
    <x v="1"/>
    <x v="1"/>
    <x v="12"/>
  </r>
  <r>
    <s v="TTY2C25"/>
    <s v="60645800106472430"/>
    <s v="03/05/2026 16:53:13"/>
    <s v="59829"/>
    <s v="AGDA GOMES DA SILVA RODRIGUES"/>
    <x v="38"/>
    <s v="Caminhonete"/>
    <s v="SAVEIRO CS RB MF"/>
    <s v="VW"/>
    <s v="46286315"/>
    <s v="POSTO CENTRAL"/>
    <s v="BOM JESUS"/>
    <s v="GO"/>
    <s v="ETANOL COMUM"/>
    <n v="271"/>
    <n v="10.09"/>
    <s v=" Km/L"/>
    <n v="154863"/>
    <n v="26.86"/>
    <n v="4.99"/>
    <n v="134.04"/>
    <s v="0"/>
    <s v="EXT - KSE LOCAÇOES"/>
    <s v="Planejamento Operaci"/>
    <s v="KSE LOCAÇOES"/>
    <m/>
    <d v="2026-05-03T00:00:00"/>
    <x v="1"/>
    <x v="1"/>
    <x v="12"/>
  </r>
  <r>
    <s v="TGL2B04"/>
    <s v="60645800106437315"/>
    <s v="03/05/2026 16:57:48"/>
    <s v="00951"/>
    <s v="HUGO HENRIQUE OLIVEIRA ROSA"/>
    <x v="45"/>
    <s v="EQUIPAMENTOS"/>
    <s v="AMBULANCIA"/>
    <s v="OUTROS"/>
    <s v="92220505"/>
    <s v="AUTO POSTO ARAGUAIA"/>
    <s v="ACREUNA"/>
    <s v="GO"/>
    <s v="DIESEL S-10"/>
    <n v="140"/>
    <n v="4.88"/>
    <s v=" Km/L"/>
    <n v="11423"/>
    <n v="28.69"/>
    <n v="6.9909999999999997"/>
    <n v="200.57"/>
    <s v="0"/>
    <s v="Planejamento Operaci"/>
    <s v="Planejamento Operaci"/>
    <s v="Operacional"/>
    <m/>
    <d v="2026-05-03T00:00:00"/>
    <x v="1"/>
    <x v="1"/>
    <x v="13"/>
  </r>
  <r>
    <s v="TLO0E87"/>
    <s v="60645800106184255"/>
    <s v="03/05/2026 17:17:59"/>
    <s v="01765"/>
    <s v="ELIAS JANUARIO DIMAS"/>
    <x v="43"/>
    <s v="EQUIPAMENTOS"/>
    <s v="GUINCHO LEVE"/>
    <s v="EQUIPAMENTO"/>
    <s v="87183400"/>
    <s v="MARAJO GUAPO"/>
    <s v="GUAPO"/>
    <s v="GO"/>
    <s v="DIESEL S-10"/>
    <n v="399"/>
    <n v="6.65"/>
    <s v=" Km/L"/>
    <n v="49383"/>
    <n v="60"/>
    <n v="6.99"/>
    <n v="419.4"/>
    <s v="0"/>
    <s v="EXT - LUCCA JR"/>
    <s v="Planejamento Operaci"/>
    <s v="LUCCA JR"/>
    <m/>
    <d v="2026-05-03T00:00:00"/>
    <x v="1"/>
    <x v="1"/>
    <x v="11"/>
  </r>
  <r>
    <s v="TFY3C02"/>
    <s v="60645800105143770"/>
    <s v="03/05/2026 17:23:30"/>
    <s v="93324"/>
    <s v="PAULO ROBERTO BALBINO FERREIRA"/>
    <x v="14"/>
    <s v="Automóvel"/>
    <s v="ARGO"/>
    <s v="FIAT"/>
    <s v="64191404"/>
    <s v="MARAJO HIDROLANDIA 2"/>
    <s v="HIDROLANDIA"/>
    <s v="GO"/>
    <s v="ETANOL COMUM"/>
    <n v="372"/>
    <n v="11.25"/>
    <s v=" Km/L"/>
    <n v="27889"/>
    <n v="33.08"/>
    <n v="4.59"/>
    <n v="151.84"/>
    <s v="0"/>
    <s v="Planejamento Operaci"/>
    <s v="Planejamento Operaci"/>
    <s v="Operacional"/>
    <m/>
    <d v="2026-05-03T00:00:00"/>
    <x v="1"/>
    <x v="1"/>
    <x v="0"/>
  </r>
  <r>
    <s v="TUK2D26"/>
    <s v="60645800106553790"/>
    <s v="03/05/2026 17:51:58"/>
    <s v="93910"/>
    <s v="DIVINO AVELINO DOS SANTOS"/>
    <x v="42"/>
    <s v="Caminhonete"/>
    <s v="Caminhonete S10"/>
    <s v="CHEVROLET"/>
    <s v="87183400"/>
    <s v="MARAJO GUAPO"/>
    <s v="GUAPO"/>
    <s v="GO"/>
    <s v="DIESEL S-10"/>
    <n v="838"/>
    <n v="12.9"/>
    <s v=" Km/L"/>
    <n v="100540"/>
    <n v="64.95"/>
    <n v="6.99"/>
    <n v="454.01"/>
    <s v="0"/>
    <s v="Planejamento Operaci"/>
    <s v="Planejamento Operaci"/>
    <s v="INSPECAO"/>
    <m/>
    <d v="2026-05-03T00:00:00"/>
    <x v="1"/>
    <x v="1"/>
    <x v="12"/>
  </r>
  <r>
    <s v="SQZ2J86"/>
    <s v="60645800109686555"/>
    <s v="03/05/2026 18:07:40"/>
    <s v="00047"/>
    <s v="KARLA THAISE SILVA CARVALHO"/>
    <x v="72"/>
    <s v="Caminhonete"/>
    <s v="SAVEIRO"/>
    <s v="VOLKSWAGEN"/>
    <s v="75331003"/>
    <s v="SUPERVIA LAGOA"/>
    <s v="RIO VERDE"/>
    <s v="GO"/>
    <s v="ETANOL COMUM"/>
    <n v="154284"/>
    <n v="3663.83"/>
    <s v=" Km/L"/>
    <n v="190338"/>
    <n v="42.11"/>
    <n v="4.6900000000000004"/>
    <n v="197.5"/>
    <s v="0"/>
    <s v="EXT - KSE LOCAÇOES"/>
    <s v="Planejamento Operaci"/>
    <s v="INSPECAO"/>
    <m/>
    <d v="2026-05-03T00:00:00"/>
    <x v="1"/>
    <x v="1"/>
    <x v="12"/>
  </r>
  <r>
    <s v="TUW2D74"/>
    <s v="60645800105124310"/>
    <s v="03/05/2026 18:43:35"/>
    <s v="03339"/>
    <s v="MAYARA MARTINS DA SILVA SOUZA"/>
    <x v="35"/>
    <s v="Automóvel"/>
    <s v="CHEVROLET/S10 LS DD4"/>
    <s v="CHEVROLET"/>
    <s v="45307105"/>
    <s v="POSTO GIRASSOL"/>
    <s v="ITUMBIARA"/>
    <s v="GO"/>
    <s v="DIESEL S-10"/>
    <n v="1001"/>
    <n v="14.22"/>
    <s v=" Km/L"/>
    <n v="156181"/>
    <n v="70.400000000000006"/>
    <n v="6.99"/>
    <n v="492.1"/>
    <s v="305673"/>
    <s v="Planejamento Operaci"/>
    <s v="Planejamento Operaci"/>
    <s v="Operacional"/>
    <m/>
    <d v="2026-05-03T00:00:00"/>
    <x v="1"/>
    <x v="1"/>
    <x v="12"/>
  </r>
  <r>
    <s v="TEQ8G33"/>
    <s v="60645800105124371"/>
    <s v="03/05/2026 18:51:02"/>
    <s v="21706"/>
    <s v="LUIZ MARCELO NEVES"/>
    <x v="19"/>
    <s v="Caminhão"/>
    <s v="9-180"/>
    <s v="VOLKSWAGEN"/>
    <s v="81889412"/>
    <s v="POSTO ZERO UM"/>
    <s v="RIO VERDE"/>
    <s v="GO"/>
    <s v="DIESEL S-10"/>
    <n v="0"/>
    <n v="0"/>
    <s v=" Km/L"/>
    <n v="0"/>
    <n v="122.31"/>
    <n v="7.09"/>
    <n v="867.17"/>
    <s v="1"/>
    <s v="EXT - SAO PEDRO"/>
    <s v="Planejamento Operaci"/>
    <s v="SAO PEDRO"/>
    <m/>
    <d v="2026-05-03T00:00:00"/>
    <x v="1"/>
    <x v="1"/>
    <x v="7"/>
  </r>
  <r>
    <s v="TUG2C45"/>
    <s v="60645800106437770"/>
    <s v="03/05/2026 19:44:58"/>
    <s v="02025"/>
    <s v="TIAGO PEREIRA SANTOS"/>
    <x v="54"/>
    <s v="Utilitário"/>
    <s v="SAVEIRO"/>
    <s v="FIAT"/>
    <s v="13335016"/>
    <s v="POSTO TREVO"/>
    <s v="RIO VERDE"/>
    <s v="GO"/>
    <s v="ETANOL COMUM"/>
    <n v="419"/>
    <n v="9.49"/>
    <s v=" Km/L"/>
    <n v="172569"/>
    <n v="44.13"/>
    <n v="4.8899999999999997"/>
    <n v="215.81"/>
    <s v="30571055"/>
    <s v="EXT - KSE LOCAÇOES"/>
    <s v="Planejamento Operaci"/>
    <s v="KSE LOCAÇOES"/>
    <m/>
    <d v="2026-05-03T00:00:00"/>
    <x v="1"/>
    <x v="1"/>
    <x v="12"/>
  </r>
  <r>
    <s v="TFU6C04"/>
    <s v="60645800106437493"/>
    <s v="03/05/2026 20:18:34"/>
    <s v="70145"/>
    <s v="LUCAS HENRIQUE MAGALHAES DE SOUZA "/>
    <x v="50"/>
    <s v="EQUIPAMENTOS"/>
    <s v="AMBULANCIA"/>
    <s v="OUTROS"/>
    <s v="53078602"/>
    <s v="AUTO POSTO PETRONAVE"/>
    <s v="ITUMBIARA"/>
    <s v="GO"/>
    <s v="DIESEL S-10"/>
    <n v="439"/>
    <n v="6.4"/>
    <s v=" Km/L"/>
    <n v="12627"/>
    <n v="68.59"/>
    <n v="6.68"/>
    <n v="458.18"/>
    <s v="30573052"/>
    <s v="Planejamento Operaci"/>
    <s v="Planejamento Operaci"/>
    <s v="Operacional"/>
    <m/>
    <d v="2026-05-03T00:00:00"/>
    <x v="1"/>
    <x v="1"/>
    <x v="13"/>
  </r>
  <r>
    <s v="TTV4H65"/>
    <s v="60645800107557973"/>
    <s v="03/05/2026 20:21:01"/>
    <s v="74646"/>
    <s v="JUNIOR ALVES DOS SANTOS"/>
    <x v="65"/>
    <s v="Caminhonete"/>
    <s v="SAVEIRO CD RB MF"/>
    <s v="VOLKSWAGEN"/>
    <s v="07674909"/>
    <s v="AUTO POSTO INDIARA"/>
    <s v="INDIARA"/>
    <s v="GO"/>
    <s v="ETANOL COMUM"/>
    <n v="445"/>
    <n v="9.5"/>
    <s v=" Km/L"/>
    <n v="75589"/>
    <n v="46.85"/>
    <n v="4.6900000000000004"/>
    <n v="219.73"/>
    <s v="14300"/>
    <s v="EXT - KSE LOCAÇOES"/>
    <s v="Planejamento Operaci"/>
    <s v="KSE LOCAÇOES"/>
    <m/>
    <d v="2026-05-03T00:00:00"/>
    <x v="1"/>
    <x v="1"/>
    <x v="12"/>
  </r>
  <r>
    <s v="TFL8I14"/>
    <s v="60645800106437530"/>
    <s v="03/05/2026 20:49:38"/>
    <s v="02584"/>
    <s v="TATIANE PENA GOMES"/>
    <x v="57"/>
    <s v="EQUIPAMENTOS"/>
    <s v="AMBULANCIA"/>
    <s v="OUTROS"/>
    <s v="75331801"/>
    <s v="DECIO CEZARINA"/>
    <s v="CEZARINA"/>
    <s v="GO"/>
    <s v="DIESEL S-10"/>
    <n v="360"/>
    <n v="5.72"/>
    <s v=" Km/L"/>
    <n v="16098"/>
    <n v="62.96"/>
    <n v="7.49"/>
    <n v="471.57"/>
    <s v="202605032049"/>
    <s v="Planejamento Operaci"/>
    <s v="Planejamento Operaci"/>
    <s v="Operacional"/>
    <m/>
    <d v="2026-05-03T00:00:00"/>
    <x v="1"/>
    <x v="1"/>
    <x v="13"/>
  </r>
  <r>
    <s v="TFI3B19"/>
    <s v="60645800105926941"/>
    <s v="03/05/2026 21:40:23"/>
    <s v="03102"/>
    <s v="EDES GONÇALVES DA SILVA"/>
    <x v="4"/>
    <s v="Automóvel"/>
    <s v="ARGO"/>
    <s v="FIAT"/>
    <s v="13308211"/>
    <s v="P. BANDEIRANTES"/>
    <s v="RIO VERDE"/>
    <s v="GO"/>
    <s v="ETANOL COMUM"/>
    <n v="224"/>
    <n v="11.41"/>
    <s v=" Km/L"/>
    <n v="110369"/>
    <n v="19.63"/>
    <n v="4.79"/>
    <n v="94.03"/>
    <s v="30577754"/>
    <s v="Planejamento Operaci"/>
    <s v="Planejamento Operaci"/>
    <s v="Operacional"/>
    <m/>
    <d v="2026-05-03T00:00:00"/>
    <x v="1"/>
    <x v="1"/>
    <x v="0"/>
  </r>
  <r>
    <s v="TTY2C25"/>
    <s v="60645800106472430"/>
    <s v="03/05/2026 21:49:30"/>
    <s v="48867"/>
    <s v="THAIS NADIA FERREIRA DOS SANTOS MARTINS"/>
    <x v="38"/>
    <s v="Caminhonete"/>
    <s v="SAVEIRO CS RB MF"/>
    <s v="VW"/>
    <s v="45341508"/>
    <s v="POSTO ALTO DA SERRA"/>
    <s v="ITUMBIARA"/>
    <s v="GO"/>
    <s v="ETANOL COMUM"/>
    <n v="235"/>
    <n v="10.15"/>
    <s v=" Km/L"/>
    <n v="155098"/>
    <n v="23.15"/>
    <n v="4.1399999999999997"/>
    <n v="95.83"/>
    <s v="0"/>
    <s v="EXT - KSE LOCAÇOES"/>
    <s v="Planejamento Operaci"/>
    <s v="KSE LOCAÇOES"/>
    <m/>
    <d v="2026-05-03T00:00:00"/>
    <x v="1"/>
    <x v="1"/>
    <x v="12"/>
  </r>
  <r>
    <s v="TTT2H95"/>
    <s v="60645800106472477"/>
    <s v="03/05/2026 21:57:14"/>
    <s v="83047"/>
    <s v="WESLEY ROCHA FARIAS"/>
    <x v="63"/>
    <s v="Caminhonete"/>
    <s v="SAVEIRO CS RB MF"/>
    <s v="VW"/>
    <s v="41826309"/>
    <s v="AUTO POSTO JACARE"/>
    <s v="ACREUNA"/>
    <s v="GO"/>
    <s v="ETANOL COMUM"/>
    <n v="257"/>
    <n v="11.09"/>
    <s v=" Km/L"/>
    <n v="159665"/>
    <n v="23.17"/>
    <n v="4.6500000000000004"/>
    <n v="107.75"/>
    <s v="30579025"/>
    <s v="EXT - KSE LOCAÇOES"/>
    <s v="Planejamento Operaci"/>
    <s v="KSE LOCAÇOES"/>
    <m/>
    <d v="2026-05-03T00:00:00"/>
    <x v="1"/>
    <x v="1"/>
    <x v="12"/>
  </r>
  <r>
    <s v="SQZ2J86"/>
    <s v="60645800109686555"/>
    <s v="03/05/2026 22:55:26"/>
    <s v="36470"/>
    <s v="JOÃO BATISTA DA SILVA"/>
    <x v="72"/>
    <s v="Caminhonete"/>
    <s v="SAVEIRO"/>
    <s v="VOLKSWAGEN"/>
    <s v="75331003"/>
    <s v="SUPERVIA LAGOA"/>
    <s v="RIO VERDE"/>
    <s v="GO"/>
    <s v="ETANOL COMUM"/>
    <n v="138"/>
    <n v="9.24"/>
    <s v=" Km/L"/>
    <n v="190476"/>
    <n v="14.93"/>
    <n v="4.6900000000000004"/>
    <n v="70.02"/>
    <s v="0"/>
    <s v="EXT - KSE LOCAÇOES"/>
    <s v="Planejamento Operaci"/>
    <s v="INSPECAO"/>
    <m/>
    <d v="2026-05-03T00:00:00"/>
    <x v="1"/>
    <x v="1"/>
    <x v="12"/>
  </r>
  <r>
    <s v="QSW6J59"/>
    <s v="60645800106460000"/>
    <s v="03/05/2026 23:28:11"/>
    <s v="88245"/>
    <s v="VALCREMAR GOMES DE SOUZA"/>
    <x v="28"/>
    <s v="EQUIPAMENTOS"/>
    <s v="CAMINHÃO PIPA"/>
    <s v="OUTROS"/>
    <s v="46209914"/>
    <s v="DECIO RIO VERDE"/>
    <s v="RIO VERDE"/>
    <s v="GO"/>
    <s v="DIESEL S-10"/>
    <n v="353"/>
    <n v="4.3"/>
    <s v=" Km/L"/>
    <n v="34964"/>
    <n v="82"/>
    <n v="7.49"/>
    <n v="614.17999999999995"/>
    <s v="202605032327"/>
    <s v="EXT - LUCCA JR"/>
    <s v="Planejamento Operaci"/>
    <s v="LUCCA JR"/>
    <m/>
    <d v="2026-05-03T00:00:00"/>
    <x v="1"/>
    <x v="1"/>
    <x v="11"/>
  </r>
  <r>
    <s v="TTP5B47"/>
    <s v="60645800106472110"/>
    <s v="03/05/2026 23:39:40"/>
    <s v="72216"/>
    <s v="ERIVALDO OLIVEIRA SOARES"/>
    <x v="40"/>
    <s v="Caminhonete"/>
    <s v="SAVEIRO CS RB MF"/>
    <s v="VW"/>
    <s v="75331801"/>
    <s v="DECIO CEZARINA"/>
    <s v="CEZARINA"/>
    <s v="GO"/>
    <s v="ETANOL COMUM"/>
    <n v="292"/>
    <n v="6.83"/>
    <s v=" Km/L"/>
    <n v="177244"/>
    <n v="42.74"/>
    <n v="4.6900000000000004"/>
    <n v="200.45"/>
    <s v="202605032339"/>
    <s v="EXT - KSE LOCAÇOES"/>
    <s v="Planejamento Operaci"/>
    <s v="KSE LOCAÇOES"/>
    <m/>
    <d v="2026-05-03T00:00:00"/>
    <x v="1"/>
    <x v="1"/>
    <x v="12"/>
  </r>
  <r>
    <m/>
    <m/>
    <m/>
    <m/>
    <m/>
    <x v="80"/>
    <m/>
    <m/>
    <m/>
    <m/>
    <m/>
    <m/>
    <m/>
    <m/>
    <m/>
    <m/>
    <m/>
    <m/>
    <m/>
    <m/>
    <m/>
    <m/>
    <m/>
    <m/>
    <m/>
    <m/>
    <m/>
    <x v="12"/>
    <x v="2"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84B60D-6968-47D5-9129-89539836979B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Viaturas">
  <location ref="C7:G89" firstHeaderRow="0" firstDataRow="1" firstDataCol="1" rowPageCount="3" colPageCount="1"/>
  <pivotFields count="30">
    <pivotField showAll="0"/>
    <pivotField showAll="0"/>
    <pivotField showAll="0"/>
    <pivotField showAll="0"/>
    <pivotField showAll="0"/>
    <pivotField axis="axisRow" showAll="0" sortType="ascending">
      <items count="82">
        <item x="34"/>
        <item x="46"/>
        <item x="24"/>
        <item x="28"/>
        <item x="30"/>
        <item x="43"/>
        <item x="60"/>
        <item x="27"/>
        <item x="58"/>
        <item x="39"/>
        <item x="26"/>
        <item x="25"/>
        <item x="29"/>
        <item x="40"/>
        <item x="41"/>
        <item x="36"/>
        <item x="72"/>
        <item x="53"/>
        <item x="54"/>
        <item x="37"/>
        <item x="77"/>
        <item x="38"/>
        <item x="44"/>
        <item x="63"/>
        <item x="66"/>
        <item x="65"/>
        <item x="75"/>
        <item x="12"/>
        <item x="0"/>
        <item x="3"/>
        <item x="48"/>
        <item x="45"/>
        <item x="51"/>
        <item x="33"/>
        <item x="49"/>
        <item x="47"/>
        <item x="50"/>
        <item x="57"/>
        <item x="19"/>
        <item x="74"/>
        <item x="22"/>
        <item x="18"/>
        <item x="78"/>
        <item x="20"/>
        <item x="67"/>
        <item x="79"/>
        <item x="23"/>
        <item x="76"/>
        <item x="73"/>
        <item x="61"/>
        <item x="52"/>
        <item x="59"/>
        <item x="55"/>
        <item x="56"/>
        <item x="68"/>
        <item x="69"/>
        <item x="70"/>
        <item x="17"/>
        <item x="8"/>
        <item x="4"/>
        <item x="15"/>
        <item x="6"/>
        <item x="9"/>
        <item x="5"/>
        <item x="11"/>
        <item x="1"/>
        <item x="71"/>
        <item x="14"/>
        <item x="2"/>
        <item x="13"/>
        <item x="7"/>
        <item x="16"/>
        <item x="10"/>
        <item x="21"/>
        <item x="62"/>
        <item x="64"/>
        <item x="31"/>
        <item x="32"/>
        <item x="35"/>
        <item x="42"/>
        <item x="8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numFmtId="14" showAll="0"/>
    <pivotField name="Mês" axis="axisPage" multipleItemSelectionAllowed="1" showAll="0">
      <items count="14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x="12"/>
        <item t="default"/>
      </items>
    </pivotField>
    <pivotField name="Ano" axis="axisPage" multipleItemSelectionAllowed="1" showAll="0">
      <items count="4">
        <item x="0"/>
        <item x="1"/>
        <item x="2"/>
        <item t="default"/>
      </items>
    </pivotField>
    <pivotField axis="axisPage" multipleItemSelectionAllowed="1" showAll="0">
      <items count="17">
        <item x="10"/>
        <item x="13"/>
        <item x="4"/>
        <item x="8"/>
        <item x="1"/>
        <item x="2"/>
        <item x="12"/>
        <item x="14"/>
        <item x="9"/>
        <item x="0"/>
        <item x="3"/>
        <item x="7"/>
        <item x="6"/>
        <item x="5"/>
        <item x="11"/>
        <item x="15"/>
        <item t="default"/>
      </items>
    </pivotField>
  </pivotFields>
  <rowFields count="1">
    <field x="5"/>
  </rowFields>
  <rowItems count="8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28" hier="-1"/>
    <pageField fld="27" hier="-1"/>
    <pageField fld="29" hier="-1"/>
  </pageFields>
  <dataFields count="4">
    <dataField name="Distância" fld="14" baseField="0" baseItem="0"/>
    <dataField name="Litros" fld="18" baseField="0" baseItem="0" numFmtId="2"/>
    <dataField name="Valor abastecido" fld="20" baseField="0" baseItem="0" numFmtId="44"/>
    <dataField name="Média" fld="15" subtotal="average" baseField="5" baseItem="0" numFmtId="2"/>
  </dataFields>
  <formats count="17">
    <format dxfId="40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3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5" type="button" dataOnly="0" labelOnly="1" outline="0" axis="axisRow" fieldPosition="0"/>
    </format>
    <format dxfId="34">
      <pivotArea dataOnly="0" labelOnly="1" fieldPosition="0">
        <references count="1">
          <reference field="5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6"/>
            <x v="47"/>
            <x v="48"/>
            <x v="49"/>
            <x v="50"/>
            <x v="51"/>
            <x v="52"/>
            <x v="53"/>
            <x v="54"/>
          </reference>
        </references>
      </pivotArea>
    </format>
    <format dxfId="33">
      <pivotArea dataOnly="0" labelOnly="1" fieldPosition="0">
        <references count="1">
          <reference field="5" count="25"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</reference>
        </references>
      </pivotArea>
    </format>
    <format dxfId="32">
      <pivotArea dataOnly="0" labelOnly="1" grandRow="1" outline="0" fieldPosition="0"/>
    </format>
    <format dxfId="3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0">
      <pivotArea collapsedLevelsAreSubtotals="1" fieldPosition="0">
        <references count="2">
          <reference field="4294967294" count="1" selected="0">
            <x v="0"/>
          </reference>
          <reference field="5" count="0"/>
        </references>
      </pivotArea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5" type="button" dataOnly="0" labelOnly="1" outline="0" axis="axisRow" fieldPosition="0"/>
    </format>
    <format dxfId="26">
      <pivotArea dataOnly="0" labelOnly="1" fieldPosition="0">
        <references count="1">
          <reference field="5" count="12">
            <x v="13"/>
            <x v="17"/>
            <x v="18"/>
            <x v="19"/>
            <x v="21"/>
            <x v="22"/>
            <x v="23"/>
            <x v="24"/>
            <x v="25"/>
            <x v="76"/>
            <x v="78"/>
            <x v="79"/>
          </reference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ux_Mês" xr10:uid="{30FD017D-3DC9-4354-9D5B-617A47DE7E29}" sourceName="Aux Mês">
  <pivotTables>
    <pivotTable tabId="7" name="Tabela dinâmica1"/>
  </pivotTables>
  <data>
    <tabular pivotCacheId="1959902523">
      <items count="13">
        <i x="9" s="1"/>
        <i x="10" s="1"/>
        <i x="11" s="1"/>
        <i x="0" s="1"/>
        <i x="1" s="1"/>
        <i x="2" s="1"/>
        <i x="3" s="1"/>
        <i x="4" s="1"/>
        <i x="5" s="1"/>
        <i x="6" s="1"/>
        <i x="7" s="1"/>
        <i x="8" s="1"/>
        <i x="12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ux_Ano" xr10:uid="{39AFF53A-5BD1-43CE-8CC7-01BD9EDCD141}" sourceName="Aux Ano">
  <pivotTables>
    <pivotTable tabId="7" name="Tabela dinâmica1"/>
  </pivotTables>
  <data>
    <tabular pivotCacheId="1959902523">
      <items count="3">
        <i x="0" s="1"/>
        <i x="1" s="1"/>
        <i x="2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1" xr10:uid="{E23F2980-95A3-4582-9ACB-E34B59D38F72}" cache="SegmentaçãodeDados_Aux_Mês" caption="Mês" rowHeight="260350"/>
  <slicer name="Ano 1" xr10:uid="{0041C722-3F6C-4F7D-9C6F-DA767DF105D8}" cache="SegmentaçãodeDados_Aux_Ano" caption="Ano" rowHeight="2603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2" xr10:uid="{244F29A3-E6DA-4CB2-BC2D-9DF2FB40867A}" cache="SegmentaçãodeDados_Aux_Mês" caption="Mês" rowHeight="260350"/>
  <slicer name="Ano 2" xr10:uid="{5FD79CDA-4834-4ED6-B5C3-11F61F5E74A3}" cache="SegmentaçãodeDados_Aux_Ano" caption="Ano" rowHeight="2603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" xr10:uid="{D2DDF069-CC1F-4E4C-A127-B371483ED64A}" cache="SegmentaçãodeDados_Aux_Mês" caption="Mês" startItem="2" rowHeight="260350"/>
  <slicer name="Ano" xr10:uid="{40C10B48-9A6B-4652-BAF6-B4EAC9FB03B9}" cache="SegmentaçãodeDados_Aux_Ano" caption="Ano" rowHeight="26035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3" xr10:uid="{728EA9E5-D993-41CC-B290-A13E7CFC0F1D}" cache="SegmentaçãodeDados_Aux_Mês" caption="Mês" rowHeight="260350"/>
  <slicer name="Ano 3" xr10:uid="{D9772612-D6F7-4820-92F8-B7FFDB8BE21A}" cache="SegmentaçãodeDados_Aux_Ano" caption="Ano" rowHeight="260350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4" xr10:uid="{2F0329A5-7B15-44A5-B626-F6D9CC17C966}" cache="SegmentaçãodeDados_Aux_Mês" caption="Mês" startItem="2" rowHeight="260350"/>
  <slicer name="Ano 4" xr10:uid="{350F8ECF-B80F-4DDC-8AD2-282CE93FC74F}" cache="SegmentaçãodeDados_Aux_Ano" caption="Ano" rowHeight="2603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83D41D-E9CE-4F25-927B-202A97495879}" name="Tabela204" displayName="Tabela204" ref="A2:H20" totalsRowShown="0" headerRowDxfId="102" dataDxfId="100" headerRowBorderDxfId="101" tableBorderDxfId="99" totalsRowBorderDxfId="98">
  <autoFilter ref="A2:H20" xr:uid="{00000000-000C-0000-FFFF-FFFF00000000}"/>
  <sortState xmlns:xlrd2="http://schemas.microsoft.com/office/spreadsheetml/2017/richdata2" ref="A3:H20">
    <sortCondition ref="B2:B20"/>
  </sortState>
  <tableColumns count="8">
    <tableColumn id="1" xr3:uid="{00000000-0010-0000-0000-000001000000}" name="PLACA" dataDxfId="97"/>
    <tableColumn id="2" xr3:uid="{00000000-0010-0000-0000-000002000000}" name="PREFIXO" dataDxfId="96"/>
    <tableColumn id="9" xr3:uid="{AA09060D-DCFD-4258-8583-095C44796401}" name="KM RODADO" dataDxfId="95"/>
    <tableColumn id="3" xr3:uid="{00000000-0010-0000-0000-000003000000}" name="TOTAL DE LITROS" dataDxfId="94"/>
    <tableColumn id="4" xr3:uid="{00000000-0010-0000-0000-000004000000}" name="GASTO TOTAL" dataDxfId="93"/>
    <tableColumn id="5" xr3:uid="{00000000-0010-0000-0000-000005000000}" name="PREÇO MÉDIO" dataDxfId="92">
      <calculatedColumnFormula>IFERROR(E3/D3,"-")</calculatedColumnFormula>
    </tableColumn>
    <tableColumn id="10" xr3:uid="{0C7754FC-4300-458D-A096-3B44434EBEB0}" name="CUSTO/KM" dataDxfId="91">
      <calculatedColumnFormula>IFERROR(Tabela204[[#This Row],[GASTO TOTAL]]/Tabela204[[#This Row],[KM RODADO]],"-")</calculatedColumnFormula>
    </tableColumn>
    <tableColumn id="8" xr3:uid="{00000000-0010-0000-0000-000008000000}" name="MÉDIA" dataDxfId="90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F24D0D-EA7B-4225-B36F-A094B3F26BFD}" name="Tabela205" displayName="Tabela205" ref="A2:H12" totalsRowShown="0" dataDxfId="88" headerRowBorderDxfId="89" tableBorderDxfId="87" totalsRowBorderDxfId="86">
  <autoFilter ref="A2:H12" xr:uid="{00000000-000C-0000-FFFF-FFFF00000000}"/>
  <sortState xmlns:xlrd2="http://schemas.microsoft.com/office/spreadsheetml/2017/richdata2" ref="A3:H12">
    <sortCondition ref="B2:B12"/>
  </sortState>
  <tableColumns count="8">
    <tableColumn id="1" xr3:uid="{00000000-0010-0000-0000-000001000000}" name="PLACA" dataDxfId="85"/>
    <tableColumn id="2" xr3:uid="{00000000-0010-0000-0000-000002000000}" name="PREFIXO" dataDxfId="84"/>
    <tableColumn id="9" xr3:uid="{AA09060D-DCFD-4258-8583-095C44796401}" name="KM RODADO" dataDxfId="83">
      <calculatedColumnFormula>IFERROR(VLOOKUP(Tabela205[[#This Row],[PLACA]],Resultados!$B$7:$H$121,3,0),"-")</calculatedColumnFormula>
    </tableColumn>
    <tableColumn id="3" xr3:uid="{00000000-0010-0000-0000-000003000000}" name="TOTAL DE LITROS" dataDxfId="82">
      <calculatedColumnFormula>IFERROR(VLOOKUP(Tabela205[[#This Row],[PLACA]],Resultados!$B$7:$H$121,4,0),"-")</calculatedColumnFormula>
    </tableColumn>
    <tableColumn id="4" xr3:uid="{00000000-0010-0000-0000-000004000000}" name="GASTO TOTAL" dataDxfId="81" dataCellStyle="Moeda">
      <calculatedColumnFormula>IFERROR(VLOOKUP(Tabela205[[#This Row],[PLACA]],Resultados!$B$7:$H$121,5,0),"-")</calculatedColumnFormula>
    </tableColumn>
    <tableColumn id="5" xr3:uid="{00000000-0010-0000-0000-000005000000}" name="PREÇO MÉDIO" dataDxfId="80">
      <calculatedColumnFormula>IFERROR(E3/D3,"-")</calculatedColumnFormula>
    </tableColumn>
    <tableColumn id="10" xr3:uid="{0C7754FC-4300-458D-A096-3B44434EBEB0}" name="CUSTO/KM" dataDxfId="79">
      <calculatedColumnFormula>IFERROR(Tabela205[[#This Row],[GASTO TOTAL]]/Tabela205[[#This Row],[KM RODADO]],"-")</calculatedColumnFormula>
    </tableColumn>
    <tableColumn id="8" xr3:uid="{00000000-0010-0000-0000-000008000000}" name="MÉDIA" dataDxfId="78">
      <calculatedColumnFormula>IFERROR(Tabela205[[#This Row],[KM RODADO]]/Tabela205[[#This Row],[TOTAL DE LITROS]],"-")</calculatedColumnFormula>
    </tableColumn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85D06A-A67D-4076-A7C4-CEFBDB058E31}" name="Tabela20" displayName="Tabela20" ref="A2:H12" totalsRowShown="0" dataDxfId="76" headerRowBorderDxfId="77" tableBorderDxfId="75" totalsRowBorderDxfId="74">
  <autoFilter ref="A2:H12" xr:uid="{00000000-000C-0000-FFFF-FFFF00000000}"/>
  <sortState xmlns:xlrd2="http://schemas.microsoft.com/office/spreadsheetml/2017/richdata2" ref="A3:H12">
    <sortCondition ref="A2:A12"/>
  </sortState>
  <tableColumns count="8">
    <tableColumn id="1" xr3:uid="{00000000-0010-0000-0000-000001000000}" name="PLACA" dataDxfId="73"/>
    <tableColumn id="2" xr3:uid="{00000000-0010-0000-0000-000002000000}" name="PRÉ-FIXO" dataDxfId="72"/>
    <tableColumn id="9" xr3:uid="{AA09060D-DCFD-4258-8583-095C44796401}" name="KM RODADO" dataDxfId="71">
      <calculatedColumnFormula>IFERROR(VLOOKUP(Tabela20[[#This Row],[PLACA]],Resultados!$B$7:$H$121,3,0),"-")</calculatedColumnFormula>
    </tableColumn>
    <tableColumn id="3" xr3:uid="{00000000-0010-0000-0000-000003000000}" name="TOTAL DE LITROS" dataDxfId="70">
      <calculatedColumnFormula>IFERROR(VLOOKUP(Tabela20[[#This Row],[PLACA]],Resultados!$B$7:$H$121,4,0),"-")</calculatedColumnFormula>
    </tableColumn>
    <tableColumn id="4" xr3:uid="{00000000-0010-0000-0000-000004000000}" name="GASTO TOTAL" dataDxfId="69" dataCellStyle="Moeda">
      <calculatedColumnFormula>IFERROR(VLOOKUP(Tabela20[[#This Row],[PLACA]],Resultados!$B$7:$H$121,5,0),"-")</calculatedColumnFormula>
    </tableColumn>
    <tableColumn id="5" xr3:uid="{00000000-0010-0000-0000-000005000000}" name="PREÇO MÉDIO" dataDxfId="68">
      <calculatedColumnFormula>IFERROR(E3/D3,"-")</calculatedColumnFormula>
    </tableColumn>
    <tableColumn id="10" xr3:uid="{0C7754FC-4300-458D-A096-3B44434EBEB0}" name="CUSTO/KM" dataDxfId="67">
      <calculatedColumnFormula>IFERROR(Tabela20[[#This Row],[GASTO TOTAL]]/Tabela20[[#This Row],[KM RODADO]],"-")</calculatedColumnFormula>
    </tableColumn>
    <tableColumn id="8" xr3:uid="{00000000-0010-0000-0000-000008000000}" name="MÉDIA" dataDxfId="66">
      <calculatedColumnFormula>IFERROR(Tabela20[[#This Row],[KM RODADO]]/Tabela20[[#This Row],[TOTAL DE LITROS]],"-")</calculatedColumnFormula>
    </tableColumn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6813BE7-C929-4C43-9077-E30BEF118BD1}" name="Tabela206" displayName="Tabela206" ref="A2:I25" totalsRowShown="0" dataDxfId="64" headerRowBorderDxfId="65" tableBorderDxfId="63" totalsRowBorderDxfId="62">
  <autoFilter ref="A2:I25" xr:uid="{00000000-000C-0000-FFFF-FFFF00000000}"/>
  <sortState xmlns:xlrd2="http://schemas.microsoft.com/office/spreadsheetml/2017/richdata2" ref="A3:I24">
    <sortCondition ref="A2:A24"/>
  </sortState>
  <tableColumns count="9">
    <tableColumn id="1" xr3:uid="{00000000-0010-0000-0000-000001000000}" name="PLACA" dataDxfId="61"/>
    <tableColumn id="6" xr3:uid="{B40E4CF4-F5AB-4B60-B6FB-029D3FC37087}" name="PRÉ-FIXO" dataDxfId="60" dataCellStyle="Normal 2"/>
    <tableColumn id="2" xr3:uid="{00000000-0010-0000-0000-000002000000}" name="MOTORISTAS" dataDxfId="59"/>
    <tableColumn id="9" xr3:uid="{AA09060D-DCFD-4258-8583-095C44796401}" name="KM RODADO" dataDxfId="58">
      <calculatedColumnFormula>IFERROR(VLOOKUP(Tabela206[[#This Row],[PLACA]],Resultados!$B$7:$H$121,3,0),"-")</calculatedColumnFormula>
    </tableColumn>
    <tableColumn id="3" xr3:uid="{00000000-0010-0000-0000-000003000000}" name="TOTAL DE LITROS" dataDxfId="57">
      <calculatedColumnFormula>IFERROR(VLOOKUP(Tabela206[[#This Row],[PLACA]],Resultados!$B$7:$H$121,4,0),"-")</calculatedColumnFormula>
    </tableColumn>
    <tableColumn id="4" xr3:uid="{00000000-0010-0000-0000-000004000000}" name="GASTO TOTAL" dataDxfId="56" dataCellStyle="Moeda">
      <calculatedColumnFormula>IFERROR(VLOOKUP(Tabela206[[#This Row],[PLACA]],Resultados!$B$7:$H$121,5,0),"-")</calculatedColumnFormula>
    </tableColumn>
    <tableColumn id="5" xr3:uid="{00000000-0010-0000-0000-000005000000}" name="PREÇO MÉDIO" dataDxfId="55">
      <calculatedColumnFormula>IFERROR(F3/E3,"-")</calculatedColumnFormula>
    </tableColumn>
    <tableColumn id="10" xr3:uid="{0C7754FC-4300-458D-A096-3B44434EBEB0}" name="CUSTO/KM" dataDxfId="54">
      <calculatedColumnFormula>IFERROR(Tabela206[[#This Row],[GASTO TOTAL]]/Tabela206[[#This Row],[KM RODADO]],"-")</calculatedColumnFormula>
    </tableColumn>
    <tableColumn id="8" xr3:uid="{00000000-0010-0000-0000-000008000000}" name="MÉDIA" dataDxfId="53">
      <calculatedColumnFormula>IFERROR(Tabela206[[#This Row],[KM RODADO]]/Tabela206[[#This Row],[TOTAL DE LITROS]],"-")</calculatedColumnFormula>
    </tableColumn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3D8BEE3-1FB6-43C4-9F71-B673E2EA332B}" name="Tabela207" displayName="Tabela207" ref="A2:H10" totalsRowShown="0" dataDxfId="51" headerRowBorderDxfId="52" tableBorderDxfId="50" totalsRowBorderDxfId="49">
  <autoFilter ref="A2:H10" xr:uid="{00000000-000C-0000-FFFF-FFFF00000000}"/>
  <sortState xmlns:xlrd2="http://schemas.microsoft.com/office/spreadsheetml/2017/richdata2" ref="A3:H10">
    <sortCondition ref="B2:B10"/>
  </sortState>
  <tableColumns count="8">
    <tableColumn id="1" xr3:uid="{00000000-0010-0000-0000-000001000000}" name="PLACA" dataDxfId="48"/>
    <tableColumn id="2" xr3:uid="{00000000-0010-0000-0000-000002000000}" name="PRÉ-FIXO" dataDxfId="47"/>
    <tableColumn id="9" xr3:uid="{AA09060D-DCFD-4258-8583-095C44796401}" name="KM RODADO" dataDxfId="46"/>
    <tableColumn id="3" xr3:uid="{00000000-0010-0000-0000-000003000000}" name="TOTAL DE LITROS" dataDxfId="45"/>
    <tableColumn id="4" xr3:uid="{00000000-0010-0000-0000-000004000000}" name="GASTO TOTAL" dataDxfId="44"/>
    <tableColumn id="5" xr3:uid="{00000000-0010-0000-0000-000005000000}" name="PREÇO MÉDIO" dataDxfId="43">
      <calculatedColumnFormula>IFERROR(E3/D3,"-")</calculatedColumnFormula>
    </tableColumn>
    <tableColumn id="10" xr3:uid="{0C7754FC-4300-458D-A096-3B44434EBEB0}" name="CUSTO/KM" dataDxfId="42">
      <calculatedColumnFormula>IFERROR(#REF!/Tabela207[[#This Row],[KM RODADO]],"-")</calculatedColumnFormula>
    </tableColumn>
    <tableColumn id="8" xr3:uid="{00000000-0010-0000-0000-000008000000}" name="MÉDIA" dataDxfId="41"/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E800A7-707F-45B4-A436-0D9B0DB32A62}" name="Tabela2" displayName="Tabela2" ref="A1:AD10292" totalsRowShown="0" headerRowDxfId="23" dataDxfId="22">
  <autoFilter ref="A1:AD10292" xr:uid="{00000000-0001-0000-0000-000000000000}"/>
  <tableColumns count="30">
    <tableColumn id="1" xr3:uid="{E8AB2BAC-74DA-48A5-91E9-DD1365ACCA2E}" name="PLACA"/>
    <tableColumn id="2" xr3:uid="{F382D8A2-198E-460C-9B37-353FA3BB660C}" name="NUMERO CARTAO"/>
    <tableColumn id="3" xr3:uid="{A71F6C47-9A7B-41A4-B2E4-DF6BF251180C}" name="DATA"/>
    <tableColumn id="4" xr3:uid="{A31D3350-873A-4CB9-8D8C-F16DB9265526}" name="MATRICULA"/>
    <tableColumn id="5" xr3:uid="{02E6AA82-7598-4463-A54C-C0B959CC4F37}" name="MOTORISTA"/>
    <tableColumn id="6" xr3:uid="{CF70D455-A773-4D72-AA3B-A87856879D5C}" name="NUMERO FROTA"/>
    <tableColumn id="7" xr3:uid="{DCF60DFD-2453-47B2-A28B-70094701A6E2}" name="TIPO FROTA"/>
    <tableColumn id="8" xr3:uid="{5879226C-B214-46A3-BB34-62CC3AB8704D}" name="MODELO"/>
    <tableColumn id="9" xr3:uid="{24AB68BE-A5C1-410E-B089-E22D58B60231}" name="FABRICANTE"/>
    <tableColumn id="10" xr3:uid="{FE196909-51ED-4CD8-BB4F-48F62F81720B}" name="TERMINAL"/>
    <tableColumn id="11" xr3:uid="{23B3B326-915A-421E-B73A-5546785D9B1E}" name="ESTABELECIMENTO"/>
    <tableColumn id="12" xr3:uid="{3CC27CCE-FA87-432E-85A7-953E089177B5}" name="CIDADE"/>
    <tableColumn id="13" xr3:uid="{910E575E-38C6-47CB-B616-40E1558888D4}" name="UF"/>
    <tableColumn id="14" xr3:uid="{8C140DA7-4620-4EAF-9A56-51CCB771634B}" name="PRODUTO"/>
    <tableColumn id="15" xr3:uid="{632D9113-563D-4CC3-83DC-72514BC8F13C}" name="DISTANCIA"/>
    <tableColumn id="16" xr3:uid="{728CCE4E-7C69-4EC9-ABD1-B07FE12CC789}" name="CONSUMO" dataDxfId="21"/>
    <tableColumn id="17" xr3:uid="{043A87EC-ACEA-45A4-B4DD-EDD0879859FF}" name="UNIDADE"/>
    <tableColumn id="18" xr3:uid="{78611FB1-5114-44A8-AC4B-F5A3D3E4A2FC}" name="HODOMETRO"/>
    <tableColumn id="19" xr3:uid="{5A004A83-816A-4145-BE5D-A6346E8EB2E2}" name="QUANTIDADE"/>
    <tableColumn id="20" xr3:uid="{8D8909C7-F9C6-4455-B2E3-9E5333F746A4}" name="VALOR UNITARIO"/>
    <tableColumn id="21" xr3:uid="{4AD40AEC-B66B-4909-8295-D24F9A1F0F48}" name="VALOR TOTAL" dataCellStyle="Moeda"/>
    <tableColumn id="22" xr3:uid="{E915A6EF-FEEB-421C-95BD-5A14B77A5842}" name="CUPOM FISCAL"/>
    <tableColumn id="23" xr3:uid="{582B7D5A-F3BE-4132-95BF-D61FC6DA2300}" name="CENTRO RESULTADO"/>
    <tableColumn id="24" xr3:uid="{0DB63D0E-8109-47C5-BF16-9AF966877380}" name="FILIAL"/>
    <tableColumn id="25" xr3:uid="{BEB3C9CB-BA75-47A7-A343-90B3B7596C12}" name="CENTRO CUSTO"/>
    <tableColumn id="26" xr3:uid="{3E3BA7B6-B450-4FA3-AF71-43F41A1ACF1F}" name="NUMERO TAG NFC"/>
    <tableColumn id="27" xr3:uid="{7E448168-DB3D-4F5A-8870-1DF091D7B23F}" name="aux data" dataDxfId="20">
      <calculatedColumnFormula>IFERROR(DATEVALUE(C2),"-")</calculatedColumnFormula>
    </tableColumn>
    <tableColumn id="28" xr3:uid="{B44CFAE5-7728-4539-B655-FF8532967703}" name="Aux Mês" dataDxfId="19">
      <calculatedColumnFormula>IFERROR(MONTH(AA2),"-")</calculatedColumnFormula>
    </tableColumn>
    <tableColumn id="29" xr3:uid="{FDB902C7-2BEF-4EDF-AD0C-6A086FCB7BB0}" name="Aux Ano" dataDxfId="18">
      <calculatedColumnFormula>IFERROR(YEAR(AA2),"-")</calculatedColumnFormula>
    </tableColumn>
    <tableColumn id="30" xr3:uid="{C3DD3558-73B9-46D2-B69B-B548BB374526}" name="ÁREA" dataDxfId="17">
      <calculatedColumnFormula>IFERROR(VLOOKUP(A2,'Aux Área'!$A$4:$B$123,2,0),"-")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7124" dT="2026-03-19T18:43:49.70" personId="{0C86E333-2F1A-48F1-BC59-C4302650A17C}" id="{DC2E9DB2-40AF-4935-AA93-7B4550FD0964}">
    <text>Odômetro incorreto</text>
  </threadedComment>
  <threadedComment ref="R7361" dT="2026-03-19T18:47:07.17" personId="{0C86E333-2F1A-48F1-BC59-C4302650A17C}" id="{BD340C51-08C4-4562-BA24-EDE1E20E5788}">
    <text>Odômetro incorreto - 741412</text>
  </threadedComment>
  <threadedComment ref="A7367" dT="2026-04-23T16:24:14.86" personId="{0C86E333-2F1A-48F1-BC59-C4302650A17C}" id="{D8633433-9615-4D52-86A0-EC0674499367}">
    <text>Abastecimento estornado</text>
  </threadedComment>
  <threadedComment ref="R7477" dT="2026-03-19T19:01:42.08" personId="{0C86E333-2F1A-48F1-BC59-C4302650A17C}" id="{F24F9BBB-024C-45B5-8CD7-9681A93138AE}">
    <text>Odômetro incorreto - 58940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microsoft.com/office/2007/relationships/slicer" Target="../slicers/slicer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microsoft.com/office/2007/relationships/slicer" Target="../slicers/slicer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microsoft.com/office/2007/relationships/slicer" Target="../slicers/slicer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microsoft.com/office/2007/relationships/slicer" Target="../slicers/slicer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67973-21EB-4CE3-9F6B-126EE186F4A2}">
  <sheetPr>
    <pageSetUpPr fitToPage="1"/>
  </sheetPr>
  <dimension ref="A1:H42"/>
  <sheetViews>
    <sheetView showGridLines="0" zoomScale="65" zoomScaleNormal="80" workbookViewId="0">
      <selection activeCell="K14" sqref="K14"/>
    </sheetView>
  </sheetViews>
  <sheetFormatPr defaultColWidth="8.19921875" defaultRowHeight="20.100000000000001" customHeight="1" x14ac:dyDescent="0.3"/>
  <cols>
    <col min="1" max="4" width="30.69921875" style="64" customWidth="1"/>
    <col min="5" max="5" width="30.69921875" style="84" customWidth="1"/>
    <col min="6" max="8" width="30.69921875" style="64" customWidth="1"/>
    <col min="9" max="9" width="8.19921875" style="64"/>
    <col min="10" max="10" width="10.59765625" style="64" bestFit="1" customWidth="1"/>
    <col min="11" max="16384" width="8.19921875" style="64"/>
  </cols>
  <sheetData>
    <row r="1" spans="1:8" ht="80.099999999999994" customHeight="1" x14ac:dyDescent="0.3">
      <c r="A1" s="85" t="s">
        <v>15530</v>
      </c>
      <c r="B1" s="86"/>
      <c r="C1" s="86"/>
      <c r="D1" s="86"/>
      <c r="E1" s="86"/>
      <c r="F1" s="86"/>
      <c r="G1" s="86"/>
      <c r="H1" s="87"/>
    </row>
    <row r="2" spans="1:8" ht="50.1" customHeight="1" x14ac:dyDescent="0.3">
      <c r="A2" s="65" t="s">
        <v>0</v>
      </c>
      <c r="B2" s="66" t="s">
        <v>15535</v>
      </c>
      <c r="C2" s="66" t="s">
        <v>15528</v>
      </c>
      <c r="D2" s="66" t="s">
        <v>15527</v>
      </c>
      <c r="E2" s="67" t="s">
        <v>15525</v>
      </c>
      <c r="F2" s="66" t="s">
        <v>15526</v>
      </c>
      <c r="G2" s="68" t="s">
        <v>15524</v>
      </c>
      <c r="H2" s="69" t="s">
        <v>15523</v>
      </c>
    </row>
    <row r="3" spans="1:8" ht="21" customHeight="1" x14ac:dyDescent="0.4">
      <c r="A3" s="70" t="s">
        <v>2306</v>
      </c>
      <c r="B3" s="71" t="s">
        <v>2309</v>
      </c>
      <c r="C3" s="72">
        <f>IFERROR(VLOOKUP(Tabela204[[#This Row],[PLACA]],Resultados!$B$7:$H$121,3,0),"-")</f>
        <v>178151</v>
      </c>
      <c r="D3" s="73">
        <f>IFERROR(VLOOKUP(Tabela204[[#This Row],[PLACA]],Resultados!$B$7:$H$121,4,0),"-")</f>
        <v>17876.349999999991</v>
      </c>
      <c r="E3" s="74">
        <f>IFERROR(VLOOKUP(Tabela204[[#This Row],[PLACA]],Resultados!$B$7:$H$121,5,0),"-")</f>
        <v>83465.000000000029</v>
      </c>
      <c r="F3" s="75">
        <f>IFERROR(Tabela204[[#This Row],[GASTO TOTAL]]/Tabela204[[#This Row],[TOTAL DE LITROS]],"-")</f>
        <v>4.6690180042346494</v>
      </c>
      <c r="G3" s="76">
        <f>IFERROR(Tabela204[[#This Row],[GASTO TOTAL]]/Tabela204[[#This Row],[KM RODADO]],"-")</f>
        <v>0.46850705300559653</v>
      </c>
      <c r="H3" s="77">
        <f>IFERROR(Tabela204[[#This Row],[KM RODADO]]/Tabela204[[#This Row],[TOTAL DE LITROS]],"-")</f>
        <v>9.9657368534404451</v>
      </c>
    </row>
    <row r="4" spans="1:8" ht="21" customHeight="1" x14ac:dyDescent="0.4">
      <c r="A4" s="78" t="s">
        <v>2314</v>
      </c>
      <c r="B4" s="71" t="s">
        <v>2317</v>
      </c>
      <c r="C4" s="72">
        <f>IFERROR(VLOOKUP(Tabela204[[#This Row],[PLACA]],Resultados!$B$7:$H$121,3,0),"-")</f>
        <v>80365</v>
      </c>
      <c r="D4" s="73">
        <f>IFERROR(VLOOKUP(Tabela204[[#This Row],[PLACA]],Resultados!$B$7:$H$121,4,0),"-")</f>
        <v>8075.4000000000033</v>
      </c>
      <c r="E4" s="74">
        <f>IFERROR(VLOOKUP(Tabela204[[#This Row],[PLACA]],Resultados!$B$7:$H$121,5,0),"-")</f>
        <v>37087.560000000027</v>
      </c>
      <c r="F4" s="75">
        <f>IFERROR(Tabela204[[#This Row],[GASTO TOTAL]]/Tabela204[[#This Row],[TOTAL DE LITROS]],"-")</f>
        <v>4.5926591871610087</v>
      </c>
      <c r="G4" s="76">
        <f>IFERROR(Tabela204[[#This Row],[GASTO TOTAL]]/Tabela204[[#This Row],[KM RODADO]],"-")</f>
        <v>0.46148895663535155</v>
      </c>
      <c r="H4" s="77">
        <f>IFERROR(Tabela204[[#This Row],[KM RODADO]]/Tabela204[[#This Row],[TOTAL DE LITROS]],"-")</f>
        <v>9.9518290115659873</v>
      </c>
    </row>
    <row r="5" spans="1:8" ht="21" customHeight="1" x14ac:dyDescent="0.4">
      <c r="A5" s="78" t="s">
        <v>2271</v>
      </c>
      <c r="B5" s="71" t="s">
        <v>2274</v>
      </c>
      <c r="C5" s="72">
        <f>IFERROR(VLOOKUP(Tabela204[[#This Row],[PLACA]],Resultados!$B$7:$H$121,3,0),"-")</f>
        <v>26096</v>
      </c>
      <c r="D5" s="73">
        <f>IFERROR(VLOOKUP(Tabela204[[#This Row],[PLACA]],Resultados!$B$7:$H$121,4,0),"-")</f>
        <v>2688.63</v>
      </c>
      <c r="E5" s="74">
        <f>IFERROR(VLOOKUP(Tabela204[[#This Row],[PLACA]],Resultados!$B$7:$H$121,5,0),"-")</f>
        <v>11697.98</v>
      </c>
      <c r="F5" s="75">
        <f>IFERROR(Tabela204[[#This Row],[GASTO TOTAL]]/Tabela204[[#This Row],[TOTAL DE LITROS]],"-")</f>
        <v>4.350907339425655</v>
      </c>
      <c r="G5" s="76">
        <f>IFERROR(Tabela204[[#This Row],[GASTO TOTAL]]/Tabela204[[#This Row],[KM RODADO]],"-")</f>
        <v>0.44826716738197425</v>
      </c>
      <c r="H5" s="77">
        <f>IFERROR(Tabela204[[#This Row],[KM RODADO]]/Tabela204[[#This Row],[TOTAL DE LITROS]],"-")</f>
        <v>9.7060584758780486</v>
      </c>
    </row>
    <row r="6" spans="1:8" ht="21" customHeight="1" x14ac:dyDescent="0.4">
      <c r="A6" s="78" t="s">
        <v>12958</v>
      </c>
      <c r="B6" s="71" t="s">
        <v>12960</v>
      </c>
      <c r="C6" s="72">
        <f>IFERROR(VLOOKUP(Tabela204[[#This Row],[PLACA]],Resultados!$B$7:$H$121,3,0),"-")</f>
        <v>20743</v>
      </c>
      <c r="D6" s="73">
        <f>IFERROR(VLOOKUP(Tabela204[[#This Row],[PLACA]],Resultados!$B$7:$H$121,4,0),"-")</f>
        <v>2415.3899999999994</v>
      </c>
      <c r="E6" s="74">
        <f>IFERROR(VLOOKUP(Tabela204[[#This Row],[PLACA]],Resultados!$B$7:$H$121,5,0),"-")</f>
        <v>11591.900000000001</v>
      </c>
      <c r="F6" s="75">
        <f>IFERROR(Tabela204[[#This Row],[GASTO TOTAL]]/Tabela204[[#This Row],[TOTAL DE LITROS]],"-")</f>
        <v>4.7991835686990525</v>
      </c>
      <c r="G6" s="76">
        <f>IFERROR(Tabela204[[#This Row],[GASTO TOTAL]]/Tabela204[[#This Row],[KM RODADO]],"-")</f>
        <v>0.55883430554885993</v>
      </c>
      <c r="H6" s="77">
        <f>IFERROR(Tabela204[[#This Row],[KM RODADO]]/Tabela204[[#This Row],[TOTAL DE LITROS]],"-")</f>
        <v>8.5878470971561551</v>
      </c>
    </row>
    <row r="7" spans="1:8" ht="21" customHeight="1" x14ac:dyDescent="0.4">
      <c r="A7" s="78" t="s">
        <v>2638</v>
      </c>
      <c r="B7" s="71" t="s">
        <v>2641</v>
      </c>
      <c r="C7" s="72">
        <f>IFERROR(VLOOKUP(Tabela204[[#This Row],[PLACA]],Resultados!$B$7:$H$121,3,0),"-")</f>
        <v>165129</v>
      </c>
      <c r="D7" s="73">
        <f>IFERROR(VLOOKUP(Tabela204[[#This Row],[PLACA]],Resultados!$B$7:$H$121,4,0),"-")</f>
        <v>16829.179999999997</v>
      </c>
      <c r="E7" s="74">
        <f>IFERROR(VLOOKUP(Tabela204[[#This Row],[PLACA]],Resultados!$B$7:$H$121,5,0),"-")</f>
        <v>78302.720000000016</v>
      </c>
      <c r="F7" s="75">
        <f>IFERROR(Tabela204[[#This Row],[GASTO TOTAL]]/Tabela204[[#This Row],[TOTAL DE LITROS]],"-")</f>
        <v>4.6527947291549578</v>
      </c>
      <c r="G7" s="76">
        <f>IFERROR(Tabela204[[#This Row],[GASTO TOTAL]]/Tabela204[[#This Row],[KM RODADO]],"-")</f>
        <v>0.47419120808579968</v>
      </c>
      <c r="H7" s="77">
        <f>IFERROR(Tabela204[[#This Row],[KM RODADO]]/Tabela204[[#This Row],[TOTAL DE LITROS]],"-")</f>
        <v>9.8120645212660413</v>
      </c>
    </row>
    <row r="8" spans="1:8" ht="21" customHeight="1" x14ac:dyDescent="0.4">
      <c r="A8" s="78" t="s">
        <v>2643</v>
      </c>
      <c r="B8" s="71" t="s">
        <v>2646</v>
      </c>
      <c r="C8" s="72">
        <f>IFERROR(VLOOKUP(Tabela204[[#This Row],[PLACA]],Resultados!$B$7:$H$121,3,0),"-")</f>
        <v>172506</v>
      </c>
      <c r="D8" s="73">
        <f>IFERROR(VLOOKUP(Tabela204[[#This Row],[PLACA]],Resultados!$B$7:$H$121,4,0),"-")</f>
        <v>17542.439999999999</v>
      </c>
      <c r="E8" s="74">
        <f>IFERROR(VLOOKUP(Tabela204[[#This Row],[PLACA]],Resultados!$B$7:$H$121,5,0),"-")</f>
        <v>83130.989999999947</v>
      </c>
      <c r="F8" s="75">
        <f>IFERROR(Tabela204[[#This Row],[GASTO TOTAL]]/Tabela204[[#This Row],[TOTAL DE LITROS]],"-")</f>
        <v>4.7388498977337221</v>
      </c>
      <c r="G8" s="76">
        <f>IFERROR(Tabela204[[#This Row],[GASTO TOTAL]]/Tabela204[[#This Row],[KM RODADO]],"-")</f>
        <v>0.48190202079927624</v>
      </c>
      <c r="H8" s="77">
        <f>IFERROR(Tabela204[[#This Row],[KM RODADO]]/Tabela204[[#This Row],[TOTAL DE LITROS]],"-")</f>
        <v>9.8336377379657574</v>
      </c>
    </row>
    <row r="9" spans="1:8" ht="21" customHeight="1" x14ac:dyDescent="0.4">
      <c r="A9" s="78" t="s">
        <v>2278</v>
      </c>
      <c r="B9" s="71" t="s">
        <v>2281</v>
      </c>
      <c r="C9" s="72">
        <f>IFERROR(VLOOKUP(Tabela204[[#This Row],[PLACA]],Resultados!$B$7:$H$121,3,0),"-")</f>
        <v>159547</v>
      </c>
      <c r="D9" s="73">
        <f>IFERROR(VLOOKUP(Tabela204[[#This Row],[PLACA]],Resultados!$B$7:$H$121,4,0),"-")</f>
        <v>16920.520000000004</v>
      </c>
      <c r="E9" s="74">
        <f>IFERROR(VLOOKUP(Tabela204[[#This Row],[PLACA]],Resultados!$B$7:$H$121,5,0),"-")</f>
        <v>78466.470000000045</v>
      </c>
      <c r="F9" s="75">
        <f>IFERROR(Tabela204[[#This Row],[GASTO TOTAL]]/Tabela204[[#This Row],[TOTAL DE LITROS]],"-")</f>
        <v>4.6373557077442076</v>
      </c>
      <c r="G9" s="76">
        <f>IFERROR(Tabela204[[#This Row],[GASTO TOTAL]]/Tabela204[[#This Row],[KM RODADO]],"-")</f>
        <v>0.49180786852776953</v>
      </c>
      <c r="H9" s="77">
        <f>IFERROR(Tabela204[[#This Row],[KM RODADO]]/Tabela204[[#This Row],[TOTAL DE LITROS]],"-")</f>
        <v>9.4292019394202988</v>
      </c>
    </row>
    <row r="10" spans="1:8" ht="21" customHeight="1" x14ac:dyDescent="0.4">
      <c r="A10" s="78" t="s">
        <v>15371</v>
      </c>
      <c r="B10" s="71" t="s">
        <v>15375</v>
      </c>
      <c r="C10" s="72">
        <f>IFERROR(VLOOKUP(Tabela204[[#This Row],[PLACA]],Resultados!$B$7:$H$121,3,0),"-")</f>
        <v>1767</v>
      </c>
      <c r="D10" s="73">
        <f>IFERROR(VLOOKUP(Tabela204[[#This Row],[PLACA]],Resultados!$B$7:$H$121,4,0),"-")</f>
        <v>196.97999999999996</v>
      </c>
      <c r="E10" s="74">
        <f>IFERROR(VLOOKUP(Tabela204[[#This Row],[PLACA]],Resultados!$B$7:$H$121,5,0),"-")</f>
        <v>943.94</v>
      </c>
      <c r="F10" s="75">
        <f>IFERROR(Tabela204[[#This Row],[GASTO TOTAL]]/Tabela204[[#This Row],[TOTAL DE LITROS]],"-")</f>
        <v>4.792060107625141</v>
      </c>
      <c r="G10" s="76">
        <f>IFERROR(Tabela204[[#This Row],[GASTO TOTAL]]/Tabela204[[#This Row],[KM RODADO]],"-")</f>
        <v>0.53420486700622527</v>
      </c>
      <c r="H10" s="77">
        <f>IFERROR(Tabela204[[#This Row],[KM RODADO]]/Tabela204[[#This Row],[TOTAL DE LITROS]],"-")</f>
        <v>8.9704538531830664</v>
      </c>
    </row>
    <row r="11" spans="1:8" ht="21" customHeight="1" x14ac:dyDescent="0.4">
      <c r="A11" s="78" t="s">
        <v>2282</v>
      </c>
      <c r="B11" s="71" t="s">
        <v>2285</v>
      </c>
      <c r="C11" s="72">
        <f>IFERROR(VLOOKUP(Tabela204[[#This Row],[PLACA]],Resultados!$B$7:$H$121,3,0),"-")</f>
        <v>155011</v>
      </c>
      <c r="D11" s="73">
        <f>IFERROR(VLOOKUP(Tabela204[[#This Row],[PLACA]],Resultados!$B$7:$H$121,4,0),"-")</f>
        <v>16588.599999999995</v>
      </c>
      <c r="E11" s="74">
        <f>IFERROR(VLOOKUP(Tabela204[[#This Row],[PLACA]],Resultados!$B$7:$H$121,5,0),"-")</f>
        <v>78350.780000000013</v>
      </c>
      <c r="F11" s="75">
        <f>IFERROR(Tabela204[[#This Row],[GASTO TOTAL]]/Tabela204[[#This Row],[TOTAL DE LITROS]],"-")</f>
        <v>4.7231701288836936</v>
      </c>
      <c r="G11" s="76">
        <f>IFERROR(Tabela204[[#This Row],[GASTO TOTAL]]/Tabela204[[#This Row],[KM RODADO]],"-")</f>
        <v>0.50545303236544514</v>
      </c>
      <c r="H11" s="77">
        <f>IFERROR(Tabela204[[#This Row],[KM RODADO]]/Tabela204[[#This Row],[TOTAL DE LITROS]],"-")</f>
        <v>9.3444293068733977</v>
      </c>
    </row>
    <row r="12" spans="1:8" ht="21" customHeight="1" x14ac:dyDescent="0.4">
      <c r="A12" s="78" t="s">
        <v>2461</v>
      </c>
      <c r="B12" s="71" t="s">
        <v>2464</v>
      </c>
      <c r="C12" s="72">
        <f>IFERROR(VLOOKUP(Tabela204[[#This Row],[PLACA]],Resultados!$B$7:$H$121,3,0),"-")</f>
        <v>66958</v>
      </c>
      <c r="D12" s="73">
        <f>IFERROR(VLOOKUP(Tabela204[[#This Row],[PLACA]],Resultados!$B$7:$H$121,4,0),"-")</f>
        <v>6473.8200000000006</v>
      </c>
      <c r="E12" s="74">
        <f>IFERROR(VLOOKUP(Tabela204[[#This Row],[PLACA]],Resultados!$B$7:$H$121,5,0),"-")</f>
        <v>29782.349999999991</v>
      </c>
      <c r="F12" s="75">
        <f>IFERROR(Tabela204[[#This Row],[GASTO TOTAL]]/Tabela204[[#This Row],[TOTAL DE LITROS]],"-")</f>
        <v>4.6004291129503123</v>
      </c>
      <c r="G12" s="76">
        <f>IFERROR(Tabela204[[#This Row],[GASTO TOTAL]]/Tabela204[[#This Row],[KM RODADO]],"-")</f>
        <v>0.44479151109650811</v>
      </c>
      <c r="H12" s="77">
        <f>IFERROR(Tabela204[[#This Row],[KM RODADO]]/Tabela204[[#This Row],[TOTAL DE LITROS]],"-")</f>
        <v>10.342888742658893</v>
      </c>
    </row>
    <row r="13" spans="1:8" ht="21" customHeight="1" x14ac:dyDescent="0.4">
      <c r="A13" s="78" t="s">
        <v>3092</v>
      </c>
      <c r="B13" s="71" t="s">
        <v>3095</v>
      </c>
      <c r="C13" s="72">
        <f>IFERROR(VLOOKUP(Tabela204[[#This Row],[PLACA]],Resultados!$B$7:$H$121,3,0),"-")</f>
        <v>159620</v>
      </c>
      <c r="D13" s="73">
        <f>IFERROR(VLOOKUP(Tabela204[[#This Row],[PLACA]],Resultados!$B$7:$H$121,4,0),"-")</f>
        <v>15718.960000000006</v>
      </c>
      <c r="E13" s="74">
        <f>IFERROR(VLOOKUP(Tabela204[[#This Row],[PLACA]],Resultados!$B$7:$H$121,5,0),"-")</f>
        <v>74928.189999999988</v>
      </c>
      <c r="F13" s="75">
        <f>IFERROR(Tabela204[[#This Row],[GASTO TOTAL]]/Tabela204[[#This Row],[TOTAL DE LITROS]],"-")</f>
        <v>4.7667396570765472</v>
      </c>
      <c r="G13" s="76">
        <f>IFERROR(Tabela204[[#This Row],[GASTO TOTAL]]/Tabela204[[#This Row],[KM RODADO]],"-")</f>
        <v>0.46941605062022296</v>
      </c>
      <c r="H13" s="77">
        <f>IFERROR(Tabela204[[#This Row],[KM RODADO]]/Tabela204[[#This Row],[TOTAL DE LITROS]],"-")</f>
        <v>10.154615827001273</v>
      </c>
    </row>
    <row r="14" spans="1:8" ht="21" customHeight="1" x14ac:dyDescent="0.4">
      <c r="A14" s="78" t="s">
        <v>5620</v>
      </c>
      <c r="B14" s="71" t="s">
        <v>6208</v>
      </c>
      <c r="C14" s="72">
        <f>IFERROR(VLOOKUP(Tabela204[[#This Row],[PLACA]],Resultados!$B$7:$H$121,3,0),"-")</f>
        <v>50898</v>
      </c>
      <c r="D14" s="73">
        <f>IFERROR(VLOOKUP(Tabela204[[#This Row],[PLACA]],Resultados!$B$7:$H$121,4,0),"-")</f>
        <v>5814.3999999999987</v>
      </c>
      <c r="E14" s="74">
        <f>IFERROR(VLOOKUP(Tabela204[[#This Row],[PLACA]],Resultados!$B$7:$H$121,5,0),"-")</f>
        <v>27498.960000000003</v>
      </c>
      <c r="F14" s="75">
        <f>IFERROR(Tabela204[[#This Row],[GASTO TOTAL]]/Tabela204[[#This Row],[TOTAL DE LITROS]],"-")</f>
        <v>4.7294578976334636</v>
      </c>
      <c r="G14" s="76">
        <f>IFERROR(Tabela204[[#This Row],[GASTO TOTAL]]/Tabela204[[#This Row],[KM RODADO]],"-")</f>
        <v>0.54027584580926569</v>
      </c>
      <c r="H14" s="77">
        <f>IFERROR(Tabela204[[#This Row],[KM RODADO]]/Tabela204[[#This Row],[TOTAL DE LITROS]],"-")</f>
        <v>8.7537837094111186</v>
      </c>
    </row>
    <row r="15" spans="1:8" ht="21" customHeight="1" x14ac:dyDescent="0.4">
      <c r="A15" s="78" t="s">
        <v>5543</v>
      </c>
      <c r="B15" s="71" t="s">
        <v>6207</v>
      </c>
      <c r="C15" s="72">
        <f>IFERROR(VLOOKUP(Tabela204[[#This Row],[PLACA]],Resultados!$B$7:$H$121,3,0),"-")</f>
        <v>73938</v>
      </c>
      <c r="D15" s="73">
        <f>IFERROR(VLOOKUP(Tabela204[[#This Row],[PLACA]],Resultados!$B$7:$H$121,4,0),"-")</f>
        <v>7919.0400000000027</v>
      </c>
      <c r="E15" s="74">
        <f>IFERROR(VLOOKUP(Tabela204[[#This Row],[PLACA]],Resultados!$B$7:$H$121,5,0),"-")</f>
        <v>38020.03</v>
      </c>
      <c r="F15" s="75">
        <f>IFERROR(Tabela204[[#This Row],[GASTO TOTAL]]/Tabela204[[#This Row],[TOTAL DE LITROS]],"-")</f>
        <v>4.801090788782477</v>
      </c>
      <c r="G15" s="76">
        <f>IFERROR(Tabela204[[#This Row],[GASTO TOTAL]]/Tabela204[[#This Row],[KM RODADO]],"-")</f>
        <v>0.51421501798804403</v>
      </c>
      <c r="H15" s="77">
        <f>IFERROR(Tabela204[[#This Row],[KM RODADO]]/Tabela204[[#This Row],[TOTAL DE LITROS]],"-")</f>
        <v>9.3367377863983485</v>
      </c>
    </row>
    <row r="16" spans="1:8" ht="21" customHeight="1" x14ac:dyDescent="0.4">
      <c r="A16" s="78" t="s">
        <v>2181</v>
      </c>
      <c r="B16" s="71" t="s">
        <v>2184</v>
      </c>
      <c r="C16" s="72">
        <f>IFERROR(VLOOKUP(Tabela204[[#This Row],[PLACA]],Resultados!$B$7:$H$121,3,0),"-")</f>
        <v>183794</v>
      </c>
      <c r="D16" s="73">
        <f>IFERROR(VLOOKUP(Tabela204[[#This Row],[PLACA]],Resultados!$B$7:$H$121,4,0),"-")</f>
        <v>13062.340000000006</v>
      </c>
      <c r="E16" s="74">
        <f>IFERROR(VLOOKUP(Tabela204[[#This Row],[PLACA]],Resultados!$B$7:$H$121,5,0),"-")</f>
        <v>84854.749999999956</v>
      </c>
      <c r="F16" s="75">
        <f>IFERROR(Tabela204[[#This Row],[GASTO TOTAL]]/Tabela204[[#This Row],[TOTAL DE LITROS]],"-")</f>
        <v>6.496136986175518</v>
      </c>
      <c r="G16" s="76">
        <f>IFERROR(Tabela204[[#This Row],[GASTO TOTAL]]/Tabela204[[#This Row],[KM RODADO]],"-")</f>
        <v>0.46168400491854988</v>
      </c>
      <c r="H16" s="77">
        <f>IFERROR(Tabela204[[#This Row],[KM RODADO]]/Tabela204[[#This Row],[TOTAL DE LITROS]],"-")</f>
        <v>14.070526414103439</v>
      </c>
    </row>
    <row r="17" spans="1:8" ht="21" customHeight="1" x14ac:dyDescent="0.4">
      <c r="A17" s="78" t="s">
        <v>2189</v>
      </c>
      <c r="B17" s="71" t="s">
        <v>2192</v>
      </c>
      <c r="C17" s="72">
        <f>IFERROR(VLOOKUP(Tabela204[[#This Row],[PLACA]],Resultados!$B$7:$H$121,3,0),"-")</f>
        <v>93092</v>
      </c>
      <c r="D17" s="73">
        <f>IFERROR(VLOOKUP(Tabela204[[#This Row],[PLACA]],Resultados!$B$7:$H$121,4,0),"-")</f>
        <v>6974.5800000000017</v>
      </c>
      <c r="E17" s="74">
        <f>IFERROR(VLOOKUP(Tabela204[[#This Row],[PLACA]],Resultados!$B$7:$H$121,5,0),"-")</f>
        <v>49449.320000000007</v>
      </c>
      <c r="F17" s="75">
        <f>IFERROR(Tabela204[[#This Row],[GASTO TOTAL]]/Tabela204[[#This Row],[TOTAL DE LITROS]],"-")</f>
        <v>7.0899351645547108</v>
      </c>
      <c r="G17" s="76">
        <f>IFERROR(Tabela204[[#This Row],[GASTO TOTAL]]/Tabela204[[#This Row],[KM RODADO]],"-")</f>
        <v>0.53118764233231652</v>
      </c>
      <c r="H17" s="77">
        <f>IFERROR(Tabela204[[#This Row],[KM RODADO]]/Tabela204[[#This Row],[TOTAL DE LITROS]],"-")</f>
        <v>13.347327007504392</v>
      </c>
    </row>
    <row r="18" spans="1:8" ht="21" customHeight="1" x14ac:dyDescent="0.4">
      <c r="A18" s="78" t="s">
        <v>2260</v>
      </c>
      <c r="B18" s="71" t="s">
        <v>2262</v>
      </c>
      <c r="C18" s="72">
        <f>IFERROR(VLOOKUP(Tabela204[[#This Row],[PLACA]],Resultados!$B$7:$H$121,3,0),"-")</f>
        <v>154850</v>
      </c>
      <c r="D18" s="73">
        <f>IFERROR(VLOOKUP(Tabela204[[#This Row],[PLACA]],Resultados!$B$7:$H$121,4,0),"-")</f>
        <v>10842.640000000001</v>
      </c>
      <c r="E18" s="74">
        <f>IFERROR(VLOOKUP(Tabela204[[#This Row],[PLACA]],Resultados!$B$7:$H$121,5,0),"-")</f>
        <v>71111.960000000006</v>
      </c>
      <c r="F18" s="75">
        <f>IFERROR(Tabela204[[#This Row],[GASTO TOTAL]]/Tabela204[[#This Row],[TOTAL DE LITROS]],"-")</f>
        <v>6.5585466270207258</v>
      </c>
      <c r="G18" s="76">
        <f>IFERROR(Tabela204[[#This Row],[GASTO TOTAL]]/Tabela204[[#This Row],[KM RODADO]],"-")</f>
        <v>0.45923125605424608</v>
      </c>
      <c r="H18" s="77">
        <f>IFERROR(Tabela204[[#This Row],[KM RODADO]]/Tabela204[[#This Row],[TOTAL DE LITROS]],"-")</f>
        <v>14.281577180465273</v>
      </c>
    </row>
    <row r="19" spans="1:8" ht="21" customHeight="1" x14ac:dyDescent="0.4">
      <c r="A19" s="78" t="s">
        <v>2318</v>
      </c>
      <c r="B19" s="71" t="s">
        <v>2321</v>
      </c>
      <c r="C19" s="72">
        <f>IFERROR(VLOOKUP(Tabela204[[#This Row],[PLACA]],Resultados!$B$7:$H$121,3,0),"-")</f>
        <v>99085</v>
      </c>
      <c r="D19" s="73">
        <f>IFERROR(VLOOKUP(Tabela204[[#This Row],[PLACA]],Resultados!$B$7:$H$121,4,0),"-")</f>
        <v>7310.91</v>
      </c>
      <c r="E19" s="74">
        <f>IFERROR(VLOOKUP(Tabela204[[#This Row],[PLACA]],Resultados!$B$7:$H$121,5,0),"-")</f>
        <v>44741.679999999978</v>
      </c>
      <c r="F19" s="75">
        <f>IFERROR(Tabela204[[#This Row],[GASTO TOTAL]]/Tabela204[[#This Row],[TOTAL DE LITROS]],"-")</f>
        <v>6.1198510171784335</v>
      </c>
      <c r="G19" s="76">
        <f>IFERROR(Tabela204[[#This Row],[GASTO TOTAL]]/Tabela204[[#This Row],[KM RODADO]],"-")</f>
        <v>0.45154846848665264</v>
      </c>
      <c r="H19" s="77">
        <f>IFERROR(Tabela204[[#This Row],[KM RODADO]]/Tabela204[[#This Row],[TOTAL DE LITROS]],"-")</f>
        <v>13.553032385845265</v>
      </c>
    </row>
    <row r="20" spans="1:8" ht="21" customHeight="1" x14ac:dyDescent="0.4">
      <c r="A20" s="78"/>
      <c r="B20" s="71"/>
      <c r="C20" s="72"/>
      <c r="D20" s="79"/>
      <c r="E20" s="74"/>
      <c r="F20" s="75"/>
      <c r="G20" s="76"/>
      <c r="H20" s="77"/>
    </row>
    <row r="21" spans="1:8" ht="21" customHeight="1" x14ac:dyDescent="0.3">
      <c r="A21" s="80"/>
      <c r="B21" s="81"/>
      <c r="C21" s="81"/>
      <c r="D21" s="79"/>
      <c r="E21" s="82"/>
      <c r="F21" s="81"/>
      <c r="G21" s="81"/>
      <c r="H21" s="75"/>
    </row>
    <row r="22" spans="1:8" ht="21" customHeight="1" x14ac:dyDescent="0.3">
      <c r="A22" s="80"/>
      <c r="B22" s="81"/>
      <c r="C22" s="81"/>
      <c r="D22" s="88">
        <f>SUBTOTAL(109,D3:D20)</f>
        <v>173250.18000000002</v>
      </c>
      <c r="E22" s="82">
        <f>SUBTOTAL(109,E3:E20)</f>
        <v>883424.57999999984</v>
      </c>
      <c r="F22" s="81"/>
      <c r="G22" s="82">
        <f>SUBTOTAL(1,Tabela204[[#All],[CUSTO/KM]])</f>
        <v>0.48805919274482956</v>
      </c>
      <c r="H22" s="73">
        <f>SUBTOTAL(1,Tabela204[MÉDIA])</f>
        <v>10.555396932361008</v>
      </c>
    </row>
    <row r="23" spans="1:8" ht="25.05" customHeight="1" x14ac:dyDescent="0.3">
      <c r="A23" s="80"/>
      <c r="B23" s="81"/>
      <c r="C23" s="81"/>
      <c r="D23" s="79"/>
      <c r="E23" s="82"/>
      <c r="F23" s="81"/>
      <c r="G23" s="81"/>
      <c r="H23" s="75"/>
    </row>
    <row r="24" spans="1:8" ht="25.05" customHeight="1" x14ac:dyDescent="0.3">
      <c r="A24" s="79"/>
      <c r="B24" s="82"/>
      <c r="C24" s="81"/>
      <c r="D24" s="79" t="s">
        <v>15534</v>
      </c>
      <c r="E24" s="82">
        <f>E22/D22</f>
        <v>5.0991264770980305</v>
      </c>
      <c r="F24" s="82"/>
      <c r="G24" s="81"/>
      <c r="H24" s="75"/>
    </row>
    <row r="25" spans="1:8" ht="20.100000000000001" customHeight="1" x14ac:dyDescent="0.3">
      <c r="A25" s="83"/>
      <c r="B25" s="81"/>
      <c r="C25" s="81"/>
      <c r="D25" s="81"/>
      <c r="E25" s="82"/>
      <c r="F25" s="81"/>
      <c r="G25" s="81"/>
      <c r="H25" s="75"/>
    </row>
    <row r="26" spans="1:8" ht="20.100000000000001" customHeight="1" x14ac:dyDescent="0.3">
      <c r="A26" s="83"/>
      <c r="B26" s="81"/>
      <c r="C26" s="81"/>
      <c r="D26" s="81"/>
      <c r="E26" s="82"/>
      <c r="F26" s="81"/>
      <c r="G26" s="81"/>
      <c r="H26" s="75"/>
    </row>
    <row r="27" spans="1:8" ht="20.100000000000001" customHeight="1" x14ac:dyDescent="0.3">
      <c r="A27" s="83"/>
      <c r="B27" s="81"/>
      <c r="C27" s="81"/>
      <c r="D27" s="81"/>
      <c r="E27" s="82"/>
      <c r="F27" s="81"/>
      <c r="G27" s="81"/>
      <c r="H27" s="75"/>
    </row>
    <row r="28" spans="1:8" ht="20.100000000000001" customHeight="1" x14ac:dyDescent="0.3">
      <c r="A28" s="83"/>
      <c r="B28" s="81"/>
      <c r="C28" s="81"/>
      <c r="D28" s="81"/>
      <c r="E28" s="82"/>
      <c r="F28" s="81"/>
      <c r="G28" s="81"/>
      <c r="H28" s="75"/>
    </row>
    <row r="29" spans="1:8" ht="20.100000000000001" customHeight="1" x14ac:dyDescent="0.3">
      <c r="A29" s="83"/>
      <c r="B29" s="81"/>
      <c r="C29" s="81"/>
      <c r="D29" s="81"/>
      <c r="E29" s="82"/>
      <c r="F29" s="81"/>
      <c r="G29" s="81"/>
      <c r="H29" s="75"/>
    </row>
    <row r="30" spans="1:8" ht="20.100000000000001" customHeight="1" x14ac:dyDescent="0.3">
      <c r="A30" s="83"/>
      <c r="B30" s="81"/>
      <c r="C30" s="81"/>
      <c r="D30" s="81"/>
      <c r="E30" s="82"/>
      <c r="F30" s="81"/>
      <c r="G30" s="81"/>
      <c r="H30" s="75"/>
    </row>
    <row r="31" spans="1:8" ht="20.100000000000001" customHeight="1" x14ac:dyDescent="0.3">
      <c r="A31" s="83"/>
      <c r="B31" s="81"/>
      <c r="C31" s="81"/>
      <c r="D31" s="81"/>
      <c r="E31" s="82"/>
      <c r="F31" s="81"/>
      <c r="G31" s="81"/>
      <c r="H31" s="75"/>
    </row>
    <row r="32" spans="1:8" ht="20.100000000000001" customHeight="1" x14ac:dyDescent="0.3">
      <c r="A32" s="83"/>
      <c r="B32" s="81"/>
      <c r="C32" s="81"/>
      <c r="D32" s="81"/>
      <c r="E32" s="82"/>
      <c r="F32" s="81"/>
      <c r="G32" s="81"/>
      <c r="H32" s="75"/>
    </row>
    <row r="33" spans="1:8" ht="20.100000000000001" customHeight="1" x14ac:dyDescent="0.3">
      <c r="A33" s="83"/>
      <c r="B33" s="81"/>
      <c r="C33" s="81"/>
      <c r="D33" s="81"/>
      <c r="E33" s="82"/>
      <c r="F33" s="81"/>
      <c r="G33" s="81"/>
      <c r="H33" s="75"/>
    </row>
    <row r="34" spans="1:8" ht="20.100000000000001" customHeight="1" x14ac:dyDescent="0.3">
      <c r="A34" s="83"/>
      <c r="B34" s="81"/>
      <c r="C34" s="81"/>
      <c r="D34" s="81"/>
      <c r="E34" s="82"/>
      <c r="F34" s="81"/>
      <c r="G34" s="81"/>
      <c r="H34" s="75"/>
    </row>
    <row r="35" spans="1:8" ht="20.100000000000001" customHeight="1" x14ac:dyDescent="0.3">
      <c r="A35" s="83"/>
      <c r="B35" s="81"/>
      <c r="C35" s="81"/>
      <c r="D35" s="81"/>
      <c r="E35" s="82"/>
      <c r="F35" s="81"/>
      <c r="G35" s="81"/>
      <c r="H35" s="75"/>
    </row>
    <row r="36" spans="1:8" ht="20.100000000000001" customHeight="1" x14ac:dyDescent="0.3">
      <c r="A36" s="83"/>
      <c r="B36" s="81"/>
      <c r="C36" s="81"/>
      <c r="D36" s="81"/>
      <c r="E36" s="82"/>
      <c r="F36" s="81"/>
      <c r="G36" s="81"/>
      <c r="H36" s="75"/>
    </row>
    <row r="37" spans="1:8" ht="20.100000000000001" customHeight="1" x14ac:dyDescent="0.3">
      <c r="A37" s="83"/>
      <c r="B37" s="81"/>
      <c r="C37" s="81"/>
      <c r="D37" s="81"/>
      <c r="E37" s="82"/>
      <c r="F37" s="81"/>
      <c r="G37" s="81"/>
      <c r="H37" s="75"/>
    </row>
    <row r="38" spans="1:8" ht="20.100000000000001" customHeight="1" x14ac:dyDescent="0.3">
      <c r="A38" s="83"/>
      <c r="B38" s="81"/>
      <c r="C38" s="81"/>
      <c r="D38" s="81"/>
      <c r="E38" s="82"/>
      <c r="F38" s="81"/>
      <c r="G38" s="81"/>
      <c r="H38" s="75"/>
    </row>
    <row r="39" spans="1:8" ht="20.100000000000001" customHeight="1" x14ac:dyDescent="0.3">
      <c r="A39" s="83"/>
      <c r="B39" s="81"/>
      <c r="C39" s="81"/>
      <c r="D39" s="81"/>
      <c r="E39" s="82"/>
      <c r="F39" s="81"/>
      <c r="G39" s="81"/>
      <c r="H39" s="75"/>
    </row>
    <row r="40" spans="1:8" ht="20.100000000000001" customHeight="1" x14ac:dyDescent="0.3">
      <c r="A40" s="83"/>
      <c r="B40" s="81"/>
      <c r="C40" s="81"/>
      <c r="D40" s="81"/>
      <c r="E40" s="82"/>
      <c r="F40" s="81"/>
      <c r="G40" s="81"/>
      <c r="H40" s="75"/>
    </row>
    <row r="41" spans="1:8" ht="20.100000000000001" customHeight="1" x14ac:dyDescent="0.3">
      <c r="A41" s="83"/>
      <c r="B41" s="81"/>
      <c r="C41" s="81"/>
      <c r="D41" s="81"/>
      <c r="E41" s="82"/>
      <c r="F41" s="81"/>
      <c r="G41" s="81"/>
      <c r="H41" s="75"/>
    </row>
    <row r="42" spans="1:8" ht="20.100000000000001" customHeight="1" x14ac:dyDescent="0.3">
      <c r="A42" s="83"/>
      <c r="B42" s="81"/>
      <c r="C42" s="81"/>
      <c r="D42" s="81"/>
      <c r="E42" s="82"/>
      <c r="F42" s="81"/>
      <c r="G42" s="81"/>
      <c r="H42" s="75"/>
    </row>
  </sheetData>
  <conditionalFormatting sqref="H3:H15">
    <cfRule type="iconSet" priority="1">
      <iconSet iconSet="3Symbols">
        <cfvo type="percent" val="0"/>
        <cfvo type="num" val="9"/>
        <cfvo type="num" val="10" gte="0"/>
      </iconSet>
    </cfRule>
  </conditionalFormatting>
  <conditionalFormatting sqref="H16:H19">
    <cfRule type="iconSet" priority="5">
      <iconSet iconSet="3Symbols">
        <cfvo type="percent" val="0"/>
        <cfvo type="num" val="12.5"/>
        <cfvo type="num" val="13.5" gte="0"/>
      </iconSet>
    </cfRule>
  </conditionalFormatting>
  <pageMargins left="0" right="3.937007874015748E-2" top="0" bottom="0" header="0" footer="0"/>
  <pageSetup paperSize="9" scale="38" orientation="landscape" r:id="rId1"/>
  <drawing r:id="rId2"/>
  <tableParts count="1">
    <tablePart r:id="rId3"/>
  </tableParts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A651C-DED3-43C4-A2A1-B872F56A1BA2}">
  <sheetPr>
    <pageSetUpPr fitToPage="1"/>
  </sheetPr>
  <dimension ref="A1:H35"/>
  <sheetViews>
    <sheetView showGridLines="0" zoomScale="85" zoomScaleNormal="85" workbookViewId="0">
      <selection activeCell="E3" sqref="E3"/>
    </sheetView>
  </sheetViews>
  <sheetFormatPr defaultColWidth="8.19921875" defaultRowHeight="20.100000000000001" customHeight="1" x14ac:dyDescent="0.3"/>
  <cols>
    <col min="1" max="1" width="15.3984375" style="31" bestFit="1" customWidth="1"/>
    <col min="2" max="2" width="20.3984375" style="31" customWidth="1"/>
    <col min="3" max="3" width="17.59765625" style="31" bestFit="1" customWidth="1"/>
    <col min="4" max="4" width="24.19921875" style="31" customWidth="1"/>
    <col min="5" max="5" width="23.69921875" style="32" customWidth="1"/>
    <col min="6" max="6" width="19.19921875" style="31" customWidth="1"/>
    <col min="7" max="7" width="17.09765625" style="31" customWidth="1"/>
    <col min="8" max="8" width="13.3984375" style="31" customWidth="1"/>
    <col min="9" max="16384" width="8.19921875" style="31"/>
  </cols>
  <sheetData>
    <row r="1" spans="1:8" ht="94.8" customHeight="1" x14ac:dyDescent="0.3">
      <c r="A1" s="54" t="s">
        <v>15530</v>
      </c>
      <c r="B1" s="53"/>
      <c r="C1" s="53"/>
      <c r="D1" s="53"/>
      <c r="E1" s="53"/>
      <c r="F1" s="53"/>
      <c r="G1" s="53"/>
      <c r="H1" s="52"/>
    </row>
    <row r="2" spans="1:8" s="46" customFormat="1" ht="50.1" customHeight="1" x14ac:dyDescent="0.3">
      <c r="A2" s="51" t="s">
        <v>0</v>
      </c>
      <c r="B2" s="49" t="s">
        <v>15535</v>
      </c>
      <c r="C2" s="49" t="s">
        <v>15528</v>
      </c>
      <c r="D2" s="49" t="s">
        <v>15527</v>
      </c>
      <c r="E2" s="50" t="s">
        <v>15525</v>
      </c>
      <c r="F2" s="49" t="s">
        <v>15526</v>
      </c>
      <c r="G2" s="48" t="s">
        <v>15524</v>
      </c>
      <c r="H2" s="47" t="s">
        <v>15523</v>
      </c>
    </row>
    <row r="3" spans="1:8" ht="20.100000000000001" customHeight="1" x14ac:dyDescent="0.3">
      <c r="A3" s="45" t="s">
        <v>2212</v>
      </c>
      <c r="B3" s="43" t="s">
        <v>15544</v>
      </c>
      <c r="C3" s="60">
        <f>IFERROR(VLOOKUP(Tabela205[[#This Row],[PLACA]],Resultados!$B$7:$H$121,3,0),"-")</f>
        <v>19232</v>
      </c>
      <c r="D3" s="42">
        <f>IFERROR(VLOOKUP(Tabela205[[#This Row],[PLACA]],Resultados!$B$7:$H$121,4,0),"-")</f>
        <v>3505.549999999997</v>
      </c>
      <c r="E3" s="61">
        <f>IFERROR(VLOOKUP(Tabela205[[#This Row],[PLACA]],Resultados!$B$7:$H$121,5,0),"-")</f>
        <v>23526.059999999987</v>
      </c>
      <c r="F3" s="33">
        <f t="shared" ref="F3:F12" si="0">IFERROR(E3/D3,"-")</f>
        <v>6.7110895579866234</v>
      </c>
      <c r="G3" s="41">
        <f>IFERROR(Tabela205[[#This Row],[GASTO TOTAL]]/Tabela205[[#This Row],[KM RODADO]],"-")</f>
        <v>1.2232768302828612</v>
      </c>
      <c r="H3" s="40">
        <f>IFERROR(Tabela205[[#This Row],[KM RODADO]]/Tabela205[[#This Row],[TOTAL DE LITROS]],"-")</f>
        <v>5.4861576642752254</v>
      </c>
    </row>
    <row r="4" spans="1:8" ht="20.100000000000001" customHeight="1" x14ac:dyDescent="0.3">
      <c r="A4" s="44" t="s">
        <v>2477</v>
      </c>
      <c r="B4" s="43" t="s">
        <v>15543</v>
      </c>
      <c r="C4" s="60">
        <f>IFERROR(VLOOKUP(Tabela205[[#This Row],[PLACA]],Resultados!$B$7:$H$121,3,0),"-")</f>
        <v>14412</v>
      </c>
      <c r="D4" s="42">
        <f>IFERROR(VLOOKUP(Tabela205[[#This Row],[PLACA]],Resultados!$B$7:$H$121,4,0),"-")</f>
        <v>2465.4300000000003</v>
      </c>
      <c r="E4" s="61">
        <f>IFERROR(VLOOKUP(Tabela205[[#This Row],[PLACA]],Resultados!$B$7:$H$121,5,0),"-")</f>
        <v>16410.419999999998</v>
      </c>
      <c r="F4" s="33">
        <f t="shared" si="0"/>
        <v>6.6562100728878919</v>
      </c>
      <c r="G4" s="41">
        <f>IFERROR(Tabela205[[#This Row],[GASTO TOTAL]]/Tabela205[[#This Row],[KM RODADO]],"-")</f>
        <v>1.1386636136552872</v>
      </c>
      <c r="H4" s="40">
        <f>IFERROR(Tabela205[[#This Row],[KM RODADO]]/Tabela205[[#This Row],[TOTAL DE LITROS]],"-")</f>
        <v>5.8456334189167807</v>
      </c>
    </row>
    <row r="5" spans="1:8" ht="20.100000000000001" customHeight="1" x14ac:dyDescent="0.3">
      <c r="A5" s="44" t="s">
        <v>2494</v>
      </c>
      <c r="B5" s="43" t="s">
        <v>15542</v>
      </c>
      <c r="C5" s="60">
        <f>IFERROR(VLOOKUP(Tabela205[[#This Row],[PLACA]],Resultados!$B$7:$H$121,3,0),"-")</f>
        <v>20688</v>
      </c>
      <c r="D5" s="42">
        <f>IFERROR(VLOOKUP(Tabela205[[#This Row],[PLACA]],Resultados!$B$7:$H$121,4,0),"-")</f>
        <v>3840.8300000000004</v>
      </c>
      <c r="E5" s="61">
        <f>IFERROR(VLOOKUP(Tabela205[[#This Row],[PLACA]],Resultados!$B$7:$H$121,5,0),"-")</f>
        <v>24633.620000000003</v>
      </c>
      <c r="F5" s="33">
        <f t="shared" si="0"/>
        <v>6.4136189313247396</v>
      </c>
      <c r="G5" s="41">
        <f>IFERROR(Tabela205[[#This Row],[GASTO TOTAL]]/Tabela205[[#This Row],[KM RODADO]],"-")</f>
        <v>1.1907202242846096</v>
      </c>
      <c r="H5" s="40">
        <f>IFERROR(Tabela205[[#This Row],[KM RODADO]]/Tabela205[[#This Row],[TOTAL DE LITROS]],"-")</f>
        <v>5.3863357659672513</v>
      </c>
    </row>
    <row r="6" spans="1:8" ht="20.100000000000001" customHeight="1" x14ac:dyDescent="0.3">
      <c r="A6" s="44" t="s">
        <v>2472</v>
      </c>
      <c r="B6" s="43" t="s">
        <v>15541</v>
      </c>
      <c r="C6" s="60">
        <f>IFERROR(VLOOKUP(Tabela205[[#This Row],[PLACA]],Resultados!$B$7:$H$121,3,0),"-")</f>
        <v>11757</v>
      </c>
      <c r="D6" s="42">
        <f>IFERROR(VLOOKUP(Tabela205[[#This Row],[PLACA]],Resultados!$B$7:$H$121,4,0),"-")</f>
        <v>2291.0500000000002</v>
      </c>
      <c r="E6" s="61">
        <f>IFERROR(VLOOKUP(Tabela205[[#This Row],[PLACA]],Resultados!$B$7:$H$121,5,0),"-")</f>
        <v>15081.579999999994</v>
      </c>
      <c r="F6" s="33">
        <f t="shared" si="0"/>
        <v>6.5828244691298723</v>
      </c>
      <c r="G6" s="41">
        <f>IFERROR(Tabela205[[#This Row],[GASTO TOTAL]]/Tabela205[[#This Row],[KM RODADO]],"-")</f>
        <v>1.2827745173088367</v>
      </c>
      <c r="H6" s="40">
        <f>IFERROR(Tabela205[[#This Row],[KM RODADO]]/Tabela205[[#This Row],[TOTAL DE LITROS]],"-")</f>
        <v>5.1317081687435886</v>
      </c>
    </row>
    <row r="7" spans="1:8" ht="20.100000000000001" customHeight="1" x14ac:dyDescent="0.3">
      <c r="A7" s="44" t="s">
        <v>2574</v>
      </c>
      <c r="B7" s="43" t="s">
        <v>15540</v>
      </c>
      <c r="C7" s="60">
        <f>IFERROR(VLOOKUP(Tabela205[[#This Row],[PLACA]],Resultados!$B$7:$H$121,3,0),"-")</f>
        <v>11769</v>
      </c>
      <c r="D7" s="42">
        <f>IFERROR(VLOOKUP(Tabela205[[#This Row],[PLACA]],Resultados!$B$7:$H$121,4,0),"-")</f>
        <v>2419.4899999999998</v>
      </c>
      <c r="E7" s="61">
        <f>IFERROR(VLOOKUP(Tabela205[[#This Row],[PLACA]],Resultados!$B$7:$H$121,5,0),"-")</f>
        <v>15924.479999999994</v>
      </c>
      <c r="F7" s="33">
        <f t="shared" si="0"/>
        <v>6.5817506995275847</v>
      </c>
      <c r="G7" s="41">
        <f>IFERROR(Tabela205[[#This Row],[GASTO TOTAL]]/Tabela205[[#This Row],[KM RODADO]],"-")</f>
        <v>1.3530869232730049</v>
      </c>
      <c r="H7" s="40">
        <f>IFERROR(Tabela205[[#This Row],[KM RODADO]]/Tabela205[[#This Row],[TOTAL DE LITROS]],"-")</f>
        <v>4.8642482506643967</v>
      </c>
    </row>
    <row r="8" spans="1:8" ht="20.100000000000001" customHeight="1" x14ac:dyDescent="0.3">
      <c r="A8" s="44" t="s">
        <v>2208</v>
      </c>
      <c r="B8" s="43" t="s">
        <v>15539</v>
      </c>
      <c r="C8" s="60">
        <f>IFERROR(VLOOKUP(Tabela205[[#This Row],[PLACA]],Resultados!$B$7:$H$121,3,0),"-")</f>
        <v>18762</v>
      </c>
      <c r="D8" s="42">
        <f>IFERROR(VLOOKUP(Tabela205[[#This Row],[PLACA]],Resultados!$B$7:$H$121,4,0),"-")</f>
        <v>2995.47</v>
      </c>
      <c r="E8" s="61">
        <f>IFERROR(VLOOKUP(Tabela205[[#This Row],[PLACA]],Resultados!$B$7:$H$121,5,0),"-")</f>
        <v>19967.060000000001</v>
      </c>
      <c r="F8" s="33">
        <f t="shared" si="0"/>
        <v>6.66575195211436</v>
      </c>
      <c r="G8" s="41">
        <f>IFERROR(Tabela205[[#This Row],[GASTO TOTAL]]/Tabela205[[#This Row],[KM RODADO]],"-")</f>
        <v>1.0642287602601004</v>
      </c>
      <c r="H8" s="40">
        <f>IFERROR(Tabela205[[#This Row],[KM RODADO]]/Tabela205[[#This Row],[TOTAL DE LITROS]],"-")</f>
        <v>6.2634578213101788</v>
      </c>
    </row>
    <row r="9" spans="1:8" ht="20.100000000000001" customHeight="1" x14ac:dyDescent="0.3">
      <c r="A9" s="44" t="s">
        <v>2547</v>
      </c>
      <c r="B9" s="43" t="s">
        <v>15538</v>
      </c>
      <c r="C9" s="60">
        <f>IFERROR(VLOOKUP(Tabela205[[#This Row],[PLACA]],Resultados!$B$7:$H$121,3,0),"-")</f>
        <v>19360</v>
      </c>
      <c r="D9" s="42">
        <f>IFERROR(VLOOKUP(Tabela205[[#This Row],[PLACA]],Resultados!$B$7:$H$121,4,0),"-")</f>
        <v>3092.59</v>
      </c>
      <c r="E9" s="61">
        <f>IFERROR(VLOOKUP(Tabela205[[#This Row],[PLACA]],Resultados!$B$7:$H$121,5,0),"-")</f>
        <v>19931.270000000008</v>
      </c>
      <c r="F9" s="33">
        <f t="shared" si="0"/>
        <v>6.4448471992731031</v>
      </c>
      <c r="G9" s="41">
        <f>IFERROR(Tabela205[[#This Row],[GASTO TOTAL]]/Tabela205[[#This Row],[KM RODADO]],"-")</f>
        <v>1.0295077479338848</v>
      </c>
      <c r="H9" s="40">
        <f>IFERROR(Tabela205[[#This Row],[KM RODADO]]/Tabela205[[#This Row],[TOTAL DE LITROS]],"-")</f>
        <v>6.2601250084880311</v>
      </c>
    </row>
    <row r="10" spans="1:8" ht="20.100000000000001" customHeight="1" x14ac:dyDescent="0.3">
      <c r="A10" s="44" t="s">
        <v>2488</v>
      </c>
      <c r="B10" s="43" t="s">
        <v>15537</v>
      </c>
      <c r="C10" s="60">
        <f>IFERROR(VLOOKUP(Tabela205[[#This Row],[PLACA]],Resultados!$B$7:$H$121,3,0),"-")</f>
        <v>8621</v>
      </c>
      <c r="D10" s="42">
        <f>IFERROR(VLOOKUP(Tabela205[[#This Row],[PLACA]],Resultados!$B$7:$H$121,4,0),"-")</f>
        <v>1565.4099999999999</v>
      </c>
      <c r="E10" s="61">
        <f>IFERROR(VLOOKUP(Tabela205[[#This Row],[PLACA]],Resultados!$B$7:$H$121,5,0),"-")</f>
        <v>10276.970000000001</v>
      </c>
      <c r="F10" s="33">
        <f t="shared" si="0"/>
        <v>6.5650340805284255</v>
      </c>
      <c r="G10" s="41">
        <f>IFERROR(Tabela205[[#This Row],[GASTO TOTAL]]/Tabela205[[#This Row],[KM RODADO]],"-")</f>
        <v>1.1920856049182231</v>
      </c>
      <c r="H10" s="40">
        <f>IFERROR(Tabela205[[#This Row],[KM RODADO]]/Tabela205[[#This Row],[TOTAL DE LITROS]],"-")</f>
        <v>5.507183421595621</v>
      </c>
    </row>
    <row r="11" spans="1:8" ht="20.100000000000001" customHeight="1" x14ac:dyDescent="0.3">
      <c r="A11" s="44" t="s">
        <v>2552</v>
      </c>
      <c r="B11" s="43" t="s">
        <v>15536</v>
      </c>
      <c r="C11" s="60">
        <f>IFERROR(VLOOKUP(Tabela205[[#This Row],[PLACA]],Resultados!$B$7:$H$121,3,0),"-")</f>
        <v>12627</v>
      </c>
      <c r="D11" s="42">
        <f>IFERROR(VLOOKUP(Tabela205[[#This Row],[PLACA]],Resultados!$B$7:$H$121,4,0),"-")</f>
        <v>3149.96</v>
      </c>
      <c r="E11" s="61">
        <f>IFERROR(VLOOKUP(Tabela205[[#This Row],[PLACA]],Resultados!$B$7:$H$121,5,0),"-")</f>
        <v>20448.410000000003</v>
      </c>
      <c r="F11" s="33">
        <f t="shared" si="0"/>
        <v>6.4916411636973175</v>
      </c>
      <c r="G11" s="41">
        <f>IFERROR(Tabela205[[#This Row],[GASTO TOTAL]]/Tabela205[[#This Row],[KM RODADO]],"-")</f>
        <v>1.6194194979013228</v>
      </c>
      <c r="H11" s="40">
        <f>IFERROR(Tabela205[[#This Row],[KM RODADO]]/Tabela205[[#This Row],[TOTAL DE LITROS]],"-")</f>
        <v>4.0086223317121483</v>
      </c>
    </row>
    <row r="12" spans="1:8" ht="20.100000000000001" customHeight="1" x14ac:dyDescent="0.3">
      <c r="A12" s="44" t="s">
        <v>2664</v>
      </c>
      <c r="B12" s="43" t="s">
        <v>2667</v>
      </c>
      <c r="C12" s="60">
        <f>IFERROR(VLOOKUP(Tabela205[[#This Row],[PLACA]],Resultados!$B$7:$H$121,3,0),"-")</f>
        <v>16098</v>
      </c>
      <c r="D12" s="42">
        <f>IFERROR(VLOOKUP(Tabela205[[#This Row],[PLACA]],Resultados!$B$7:$H$121,4,0),"-")</f>
        <v>2699.5000000000005</v>
      </c>
      <c r="E12" s="61">
        <f>IFERROR(VLOOKUP(Tabela205[[#This Row],[PLACA]],Resultados!$B$7:$H$121,5,0),"-")</f>
        <v>17853.009999999998</v>
      </c>
      <c r="F12" s="33">
        <f t="shared" si="0"/>
        <v>6.6134506390072216</v>
      </c>
      <c r="G12" s="41">
        <f>IFERROR(Tabela205[[#This Row],[GASTO TOTAL]]/Tabela205[[#This Row],[KM RODADO]],"-")</f>
        <v>1.1090203752018883</v>
      </c>
      <c r="H12" s="40">
        <f>IFERROR(Tabela205[[#This Row],[KM RODADO]]/Tabela205[[#This Row],[TOTAL DE LITROS]],"-")</f>
        <v>5.9633265419522123</v>
      </c>
    </row>
    <row r="13" spans="1:8" ht="20.100000000000001" customHeight="1" x14ac:dyDescent="0.3">
      <c r="A13" s="38"/>
      <c r="B13" s="34"/>
      <c r="C13" s="34"/>
      <c r="D13" s="37"/>
      <c r="E13" s="35"/>
      <c r="F13" s="34"/>
      <c r="G13" s="34"/>
      <c r="H13" s="33"/>
    </row>
    <row r="14" spans="1:8" ht="20.100000000000001" hidden="1" customHeight="1" x14ac:dyDescent="0.3">
      <c r="A14" s="38"/>
      <c r="B14" s="34"/>
      <c r="C14" s="34"/>
      <c r="D14" s="37"/>
      <c r="E14" s="35"/>
      <c r="F14" s="34"/>
      <c r="G14" s="34"/>
      <c r="H14" s="33"/>
    </row>
    <row r="15" spans="1:8" ht="20.100000000000001" customHeight="1" x14ac:dyDescent="0.3">
      <c r="A15" s="38"/>
      <c r="B15" s="34"/>
      <c r="C15" s="34"/>
      <c r="D15" s="89">
        <f>SUBTOTAL(109,D3:D12)</f>
        <v>28025.279999999995</v>
      </c>
      <c r="E15" s="35">
        <f>SUBTOTAL(109,E3:E12)</f>
        <v>184052.88</v>
      </c>
      <c r="F15" s="34"/>
      <c r="G15" s="35">
        <f>SUBTOTAL(1,Tabela205[[#All],[CUSTO/KM]])</f>
        <v>1.2202784095020018</v>
      </c>
      <c r="H15" s="39">
        <f>SUBTOTAL(1,Tabela205[MÉDIA])</f>
        <v>5.471679839362543</v>
      </c>
    </row>
    <row r="16" spans="1:8" ht="20.100000000000001" customHeight="1" x14ac:dyDescent="0.3">
      <c r="A16" s="38"/>
      <c r="B16" s="34"/>
      <c r="C16" s="34"/>
      <c r="D16" s="37"/>
      <c r="E16" s="35"/>
      <c r="F16" s="34"/>
      <c r="G16" s="34"/>
      <c r="H16" s="33"/>
    </row>
    <row r="17" spans="1:8" ht="20.100000000000001" customHeight="1" x14ac:dyDescent="0.3">
      <c r="A17" s="37"/>
      <c r="B17" s="35"/>
      <c r="C17" s="34"/>
      <c r="D17" s="37" t="s">
        <v>15511</v>
      </c>
      <c r="E17" s="35">
        <f>E15/D15</f>
        <v>6.5673877299352599</v>
      </c>
      <c r="F17" s="35"/>
      <c r="G17" s="34"/>
      <c r="H17" s="33"/>
    </row>
    <row r="18" spans="1:8" ht="20.100000000000001" customHeight="1" x14ac:dyDescent="0.3">
      <c r="A18" s="36"/>
      <c r="B18" s="34"/>
      <c r="C18" s="34"/>
      <c r="D18" s="34"/>
      <c r="E18" s="35"/>
      <c r="F18" s="34"/>
      <c r="G18" s="34"/>
      <c r="H18" s="33"/>
    </row>
    <row r="19" spans="1:8" ht="20.100000000000001" customHeight="1" x14ac:dyDescent="0.3">
      <c r="A19" s="36"/>
      <c r="B19" s="34"/>
      <c r="C19" s="34"/>
      <c r="D19" s="34"/>
      <c r="E19" s="35"/>
      <c r="F19" s="34"/>
      <c r="G19" s="34"/>
      <c r="H19" s="33"/>
    </row>
    <row r="20" spans="1:8" ht="20.100000000000001" customHeight="1" x14ac:dyDescent="0.3">
      <c r="A20" s="36"/>
      <c r="B20" s="34"/>
      <c r="C20" s="34"/>
      <c r="D20" s="34"/>
      <c r="E20" s="35"/>
      <c r="F20" s="34"/>
      <c r="G20" s="34"/>
      <c r="H20" s="33"/>
    </row>
    <row r="21" spans="1:8" ht="20.100000000000001" customHeight="1" x14ac:dyDescent="0.3">
      <c r="A21" s="36"/>
      <c r="B21" s="34"/>
      <c r="C21" s="34"/>
      <c r="D21" s="34"/>
      <c r="E21" s="35"/>
      <c r="F21" s="34"/>
      <c r="G21" s="34"/>
      <c r="H21" s="33"/>
    </row>
    <row r="22" spans="1:8" ht="20.100000000000001" customHeight="1" x14ac:dyDescent="0.3">
      <c r="A22" s="36"/>
      <c r="B22" s="34"/>
      <c r="C22" s="34"/>
      <c r="D22" s="34"/>
      <c r="E22" s="35"/>
      <c r="F22" s="34"/>
      <c r="G22" s="34"/>
      <c r="H22" s="33"/>
    </row>
    <row r="23" spans="1:8" ht="20.100000000000001" customHeight="1" x14ac:dyDescent="0.3">
      <c r="A23" s="36"/>
      <c r="B23" s="34"/>
      <c r="C23" s="34"/>
      <c r="D23" s="34"/>
      <c r="E23" s="35"/>
      <c r="F23" s="34"/>
      <c r="G23" s="34"/>
      <c r="H23" s="33"/>
    </row>
    <row r="24" spans="1:8" ht="20.100000000000001" customHeight="1" x14ac:dyDescent="0.3">
      <c r="A24" s="36"/>
      <c r="B24" s="34"/>
      <c r="C24" s="34"/>
      <c r="D24" s="34"/>
      <c r="E24" s="35"/>
      <c r="F24" s="34"/>
      <c r="G24" s="34"/>
      <c r="H24" s="33"/>
    </row>
    <row r="25" spans="1:8" ht="20.100000000000001" customHeight="1" x14ac:dyDescent="0.3">
      <c r="A25" s="36"/>
      <c r="B25" s="34"/>
      <c r="C25" s="34"/>
      <c r="D25" s="34"/>
      <c r="E25" s="35"/>
      <c r="F25" s="34"/>
      <c r="G25" s="34"/>
      <c r="H25" s="33"/>
    </row>
    <row r="26" spans="1:8" ht="20.100000000000001" customHeight="1" x14ac:dyDescent="0.3">
      <c r="A26" s="36"/>
      <c r="B26" s="34"/>
      <c r="C26" s="34"/>
      <c r="D26" s="34"/>
      <c r="E26" s="35"/>
      <c r="F26" s="34"/>
      <c r="G26" s="34"/>
      <c r="H26" s="33"/>
    </row>
    <row r="27" spans="1:8" ht="20.100000000000001" customHeight="1" x14ac:dyDescent="0.3">
      <c r="A27" s="36"/>
      <c r="B27" s="34"/>
      <c r="C27" s="34"/>
      <c r="D27" s="34"/>
      <c r="E27" s="35"/>
      <c r="F27" s="34"/>
      <c r="G27" s="34"/>
      <c r="H27" s="33"/>
    </row>
    <row r="28" spans="1:8" ht="20.100000000000001" customHeight="1" x14ac:dyDescent="0.3">
      <c r="A28" s="36"/>
      <c r="B28" s="34"/>
      <c r="C28" s="34"/>
      <c r="D28" s="34"/>
      <c r="E28" s="35"/>
      <c r="F28" s="34"/>
      <c r="G28" s="34"/>
      <c r="H28" s="33"/>
    </row>
    <row r="29" spans="1:8" ht="20.100000000000001" customHeight="1" x14ac:dyDescent="0.3">
      <c r="A29" s="36"/>
      <c r="B29" s="34"/>
      <c r="C29" s="34"/>
      <c r="D29" s="34"/>
      <c r="E29" s="35"/>
      <c r="F29" s="34"/>
      <c r="G29" s="34"/>
      <c r="H29" s="33"/>
    </row>
    <row r="30" spans="1:8" ht="20.100000000000001" customHeight="1" x14ac:dyDescent="0.3">
      <c r="A30" s="36"/>
      <c r="B30" s="34"/>
      <c r="C30" s="34"/>
      <c r="D30" s="34"/>
      <c r="E30" s="35"/>
      <c r="F30" s="34"/>
      <c r="G30" s="34"/>
      <c r="H30" s="33"/>
    </row>
    <row r="31" spans="1:8" ht="20.100000000000001" customHeight="1" x14ac:dyDescent="0.3">
      <c r="A31" s="36"/>
      <c r="B31" s="34"/>
      <c r="C31" s="34"/>
      <c r="D31" s="34"/>
      <c r="E31" s="35"/>
      <c r="F31" s="34"/>
      <c r="G31" s="34"/>
      <c r="H31" s="33"/>
    </row>
    <row r="32" spans="1:8" ht="20.100000000000001" customHeight="1" x14ac:dyDescent="0.3">
      <c r="A32" s="36"/>
      <c r="B32" s="34"/>
      <c r="C32" s="34"/>
      <c r="D32" s="34"/>
      <c r="E32" s="35"/>
      <c r="F32" s="34"/>
      <c r="G32" s="34"/>
      <c r="H32" s="33"/>
    </row>
    <row r="33" spans="1:8" ht="20.100000000000001" customHeight="1" x14ac:dyDescent="0.3">
      <c r="A33" s="36"/>
      <c r="B33" s="34"/>
      <c r="C33" s="34"/>
      <c r="D33" s="34"/>
      <c r="E33" s="35"/>
      <c r="F33" s="34"/>
      <c r="G33" s="34"/>
      <c r="H33" s="33"/>
    </row>
    <row r="34" spans="1:8" ht="20.100000000000001" customHeight="1" x14ac:dyDescent="0.3">
      <c r="A34" s="36"/>
      <c r="B34" s="34"/>
      <c r="C34" s="34"/>
      <c r="D34" s="34"/>
      <c r="E34" s="35"/>
      <c r="F34" s="34"/>
      <c r="G34" s="34"/>
      <c r="H34" s="33"/>
    </row>
    <row r="35" spans="1:8" ht="20.100000000000001" customHeight="1" x14ac:dyDescent="0.3">
      <c r="A35" s="36"/>
      <c r="B35" s="34"/>
      <c r="C35" s="34"/>
      <c r="D35" s="34"/>
      <c r="E35" s="35"/>
      <c r="F35" s="34"/>
      <c r="G35" s="34"/>
      <c r="H35" s="33"/>
    </row>
  </sheetData>
  <conditionalFormatting sqref="H3:H12">
    <cfRule type="iconSet" priority="1">
      <iconSet iconSet="3Symbols">
        <cfvo type="percent" val="0"/>
        <cfvo type="num" val="5"/>
        <cfvo type="num" val="5.8"/>
      </iconSet>
    </cfRule>
  </conditionalFormatting>
  <pageMargins left="0" right="3.937007874015748E-2" top="0" bottom="0" header="0" footer="0"/>
  <pageSetup paperSize="9" scale="38" orientation="landscape" r:id="rId1"/>
  <drawing r:id="rId2"/>
  <tableParts count="1">
    <tablePart r:id="rId3"/>
  </tableParts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783C6-80C2-4C83-8AB4-281EE8B04552}">
  <sheetPr>
    <pageSetUpPr fitToPage="1"/>
  </sheetPr>
  <dimension ref="A1:H35"/>
  <sheetViews>
    <sheetView showGridLines="0" zoomScale="85" zoomScaleNormal="85" workbookViewId="0">
      <selection activeCell="E3" sqref="E3"/>
    </sheetView>
  </sheetViews>
  <sheetFormatPr defaultColWidth="8.19921875" defaultRowHeight="20.100000000000001" customHeight="1" x14ac:dyDescent="0.3"/>
  <cols>
    <col min="1" max="1" width="15.3984375" style="31" bestFit="1" customWidth="1"/>
    <col min="2" max="2" width="20.3984375" style="31" customWidth="1"/>
    <col min="3" max="3" width="17.59765625" style="31" bestFit="1" customWidth="1"/>
    <col min="4" max="4" width="24.19921875" style="31" customWidth="1"/>
    <col min="5" max="5" width="23.69921875" style="32" customWidth="1"/>
    <col min="6" max="6" width="19.19921875" style="31" customWidth="1"/>
    <col min="7" max="7" width="17.09765625" style="31" customWidth="1"/>
    <col min="8" max="8" width="13.3984375" style="31" customWidth="1"/>
    <col min="9" max="16384" width="8.19921875" style="31"/>
  </cols>
  <sheetData>
    <row r="1" spans="1:8" ht="80.099999999999994" customHeight="1" x14ac:dyDescent="0.3">
      <c r="A1" s="54" t="s">
        <v>15530</v>
      </c>
      <c r="B1" s="53"/>
      <c r="C1" s="53"/>
      <c r="D1" s="53"/>
      <c r="E1" s="53"/>
      <c r="F1" s="53"/>
      <c r="G1" s="53"/>
      <c r="H1" s="52"/>
    </row>
    <row r="2" spans="1:8" s="46" customFormat="1" ht="50.1" customHeight="1" x14ac:dyDescent="0.3">
      <c r="A2" s="51" t="s">
        <v>0</v>
      </c>
      <c r="B2" s="49" t="s">
        <v>15533</v>
      </c>
      <c r="C2" s="49" t="s">
        <v>15528</v>
      </c>
      <c r="D2" s="49" t="s">
        <v>15527</v>
      </c>
      <c r="E2" s="50" t="s">
        <v>15525</v>
      </c>
      <c r="F2" s="49" t="s">
        <v>15526</v>
      </c>
      <c r="G2" s="48" t="s">
        <v>15524</v>
      </c>
      <c r="H2" s="47" t="s">
        <v>15523</v>
      </c>
    </row>
    <row r="3" spans="1:8" ht="20.100000000000001" customHeight="1" x14ac:dyDescent="0.3">
      <c r="A3" s="45" t="s">
        <v>1999</v>
      </c>
      <c r="B3" s="43" t="s">
        <v>15522</v>
      </c>
      <c r="C3" s="60">
        <f>IFERROR(VLOOKUP(Tabela20[[#This Row],[PLACA]],Resultados!$B$7:$H$121,3,0),"-")</f>
        <v>33304</v>
      </c>
      <c r="D3" s="42">
        <f>IFERROR(VLOOKUP(Tabela20[[#This Row],[PLACA]],Resultados!$B$7:$H$121,4,0),"-")</f>
        <v>8783.6200000000026</v>
      </c>
      <c r="E3" s="61">
        <f>IFERROR(VLOOKUP(Tabela20[[#This Row],[PLACA]],Resultados!$B$7:$H$121,5,0),"-")</f>
        <v>56791.659999999996</v>
      </c>
      <c r="F3" s="33">
        <f t="shared" ref="F3:F12" si="0">IFERROR(E3/D3,"-")</f>
        <v>6.4656326207190178</v>
      </c>
      <c r="G3" s="41">
        <f>IFERROR(Tabela20[[#This Row],[GASTO TOTAL]]/Tabela20[[#This Row],[KM RODADO]],"-")</f>
        <v>1.7052504203699255</v>
      </c>
      <c r="H3" s="40">
        <f>IFERROR(Tabela20[[#This Row],[KM RODADO]]/Tabela20[[#This Row],[TOTAL DE LITROS]],"-")</f>
        <v>3.7916030065052895</v>
      </c>
    </row>
    <row r="4" spans="1:8" ht="20.100000000000001" customHeight="1" x14ac:dyDescent="0.3">
      <c r="A4" s="44" t="s">
        <v>2041</v>
      </c>
      <c r="B4" s="43" t="s">
        <v>15521</v>
      </c>
      <c r="C4" s="60">
        <f>IFERROR(VLOOKUP(Tabela20[[#This Row],[PLACA]],Resultados!$B$7:$H$121,3,0),"-")</f>
        <v>49256</v>
      </c>
      <c r="D4" s="42">
        <f>IFERROR(VLOOKUP(Tabela20[[#This Row],[PLACA]],Resultados!$B$7:$H$121,4,0),"-")</f>
        <v>8494.4300000000021</v>
      </c>
      <c r="E4" s="61">
        <f>IFERROR(VLOOKUP(Tabela20[[#This Row],[PLACA]],Resultados!$B$7:$H$121,5,0),"-")</f>
        <v>54928.299999999974</v>
      </c>
      <c r="F4" s="33">
        <f t="shared" si="0"/>
        <v>6.4663903287212872</v>
      </c>
      <c r="G4" s="41">
        <f>IFERROR(Tabela20[[#This Row],[GASTO TOTAL]]/Tabela20[[#This Row],[KM RODADO]],"-")</f>
        <v>1.1151595744680847</v>
      </c>
      <c r="H4" s="40">
        <f>IFERROR(Tabela20[[#This Row],[KM RODADO]]/Tabela20[[#This Row],[TOTAL DE LITROS]],"-")</f>
        <v>5.7986233331724417</v>
      </c>
    </row>
    <row r="5" spans="1:8" ht="20.100000000000001" customHeight="1" x14ac:dyDescent="0.3">
      <c r="A5" s="44" t="s">
        <v>2347</v>
      </c>
      <c r="B5" s="43" t="s">
        <v>15520</v>
      </c>
      <c r="C5" s="60">
        <f>IFERROR(VLOOKUP(Tabela20[[#This Row],[PLACA]],Resultados!$B$7:$H$121,3,0),"-")</f>
        <v>47060</v>
      </c>
      <c r="D5" s="42">
        <f>IFERROR(VLOOKUP(Tabela20[[#This Row],[PLACA]],Resultados!$B$7:$H$121,4,0),"-")</f>
        <v>8519.3600000000024</v>
      </c>
      <c r="E5" s="61">
        <f>IFERROR(VLOOKUP(Tabela20[[#This Row],[PLACA]],Resultados!$B$7:$H$121,5,0),"-")</f>
        <v>54770.840000000018</v>
      </c>
      <c r="F5" s="33">
        <f t="shared" si="0"/>
        <v>6.4289852758892687</v>
      </c>
      <c r="G5" s="41">
        <f>IFERROR(Tabela20[[#This Row],[GASTO TOTAL]]/Tabela20[[#This Row],[KM RODADO]],"-")</f>
        <v>1.1638512537186574</v>
      </c>
      <c r="H5" s="40">
        <f>IFERROR(Tabela20[[#This Row],[KM RODADO]]/Tabela20[[#This Row],[TOTAL DE LITROS]],"-")</f>
        <v>5.5238891184314296</v>
      </c>
    </row>
    <row r="6" spans="1:8" ht="20.100000000000001" customHeight="1" x14ac:dyDescent="0.3">
      <c r="A6" s="44" t="s">
        <v>2700</v>
      </c>
      <c r="B6" s="43" t="s">
        <v>15519</v>
      </c>
      <c r="C6" s="60">
        <f>IFERROR(VLOOKUP(Tabela20[[#This Row],[PLACA]],Resultados!$B$7:$H$121,3,0),"-")</f>
        <v>34377</v>
      </c>
      <c r="D6" s="42">
        <f>IFERROR(VLOOKUP(Tabela20[[#This Row],[PLACA]],Resultados!$B$7:$H$121,4,0),"-")</f>
        <v>6713.7900000000036</v>
      </c>
      <c r="E6" s="61">
        <f>IFERROR(VLOOKUP(Tabela20[[#This Row],[PLACA]],Resultados!$B$7:$H$121,5,0),"-")</f>
        <v>46525.26999999999</v>
      </c>
      <c r="F6" s="33">
        <f t="shared" si="0"/>
        <v>6.9298071581029443</v>
      </c>
      <c r="G6" s="41">
        <f>IFERROR(Tabela20[[#This Row],[GASTO TOTAL]]/Tabela20[[#This Row],[KM RODADO]],"-")</f>
        <v>1.3533836576780984</v>
      </c>
      <c r="H6" s="40">
        <f>IFERROR(Tabela20[[#This Row],[KM RODADO]]/Tabela20[[#This Row],[TOTAL DE LITROS]],"-")</f>
        <v>5.1203567582542773</v>
      </c>
    </row>
    <row r="7" spans="1:8" ht="20.100000000000001" customHeight="1" x14ac:dyDescent="0.3">
      <c r="A7" s="44" t="s">
        <v>1992</v>
      </c>
      <c r="B7" s="43" t="s">
        <v>15518</v>
      </c>
      <c r="C7" s="60">
        <f>IFERROR(VLOOKUP(Tabela20[[#This Row],[PLACA]],Resultados!$B$7:$H$121,3,0),"-")</f>
        <v>35913</v>
      </c>
      <c r="D7" s="42">
        <f>IFERROR(VLOOKUP(Tabela20[[#This Row],[PLACA]],Resultados!$B$7:$H$121,4,0),"-")</f>
        <v>8078.5700000000015</v>
      </c>
      <c r="E7" s="61">
        <f>IFERROR(VLOOKUP(Tabela20[[#This Row],[PLACA]],Resultados!$B$7:$H$121,5,0),"-")</f>
        <v>50441.029999999992</v>
      </c>
      <c r="F7" s="33">
        <f t="shared" si="0"/>
        <v>6.2438067628305483</v>
      </c>
      <c r="G7" s="41">
        <f>IFERROR(Tabela20[[#This Row],[GASTO TOTAL]]/Tabela20[[#This Row],[KM RODADO]],"-")</f>
        <v>1.4045340127530419</v>
      </c>
      <c r="H7" s="40">
        <f>IFERROR(Tabela20[[#This Row],[KM RODADO]]/Tabela20[[#This Row],[TOTAL DE LITROS]],"-")</f>
        <v>4.4454649770937174</v>
      </c>
    </row>
    <row r="8" spans="1:8" ht="20.100000000000001" customHeight="1" x14ac:dyDescent="0.3">
      <c r="A8" s="44" t="s">
        <v>2679</v>
      </c>
      <c r="B8" s="43" t="s">
        <v>15517</v>
      </c>
      <c r="C8" s="60">
        <f>IFERROR(VLOOKUP(Tabela20[[#This Row],[PLACA]],Resultados!$B$7:$H$121,3,0),"-")</f>
        <v>25090</v>
      </c>
      <c r="D8" s="42">
        <f>IFERROR(VLOOKUP(Tabela20[[#This Row],[PLACA]],Resultados!$B$7:$H$121,4,0),"-")</f>
        <v>4686.25</v>
      </c>
      <c r="E8" s="61">
        <f>IFERROR(VLOOKUP(Tabela20[[#This Row],[PLACA]],Resultados!$B$7:$H$121,5,0),"-")</f>
        <v>29913.049999999988</v>
      </c>
      <c r="F8" s="33">
        <f t="shared" si="0"/>
        <v>6.3831528407575329</v>
      </c>
      <c r="G8" s="41">
        <f>IFERROR(Tabela20[[#This Row],[GASTO TOTAL]]/Tabela20[[#This Row],[KM RODADO]],"-")</f>
        <v>1.1922299721004379</v>
      </c>
      <c r="H8" s="40">
        <f>IFERROR(Tabela20[[#This Row],[KM RODADO]]/Tabela20[[#This Row],[TOTAL DE LITROS]],"-")</f>
        <v>5.3539610562816753</v>
      </c>
    </row>
    <row r="9" spans="1:8" ht="20.100000000000001" customHeight="1" x14ac:dyDescent="0.3">
      <c r="A9" s="44" t="s">
        <v>2286</v>
      </c>
      <c r="B9" s="43" t="s">
        <v>15516</v>
      </c>
      <c r="C9" s="60">
        <f>IFERROR(VLOOKUP(Tabela20[[#This Row],[PLACA]],Resultados!$B$7:$H$121,3,0),"-")</f>
        <v>35709</v>
      </c>
      <c r="D9" s="42">
        <f>IFERROR(VLOOKUP(Tabela20[[#This Row],[PLACA]],Resultados!$B$7:$H$121,4,0),"-")</f>
        <v>15771.919999999996</v>
      </c>
      <c r="E9" s="61">
        <f>IFERROR(VLOOKUP(Tabela20[[#This Row],[PLACA]],Resultados!$B$7:$H$121,5,0),"-")</f>
        <v>113131.33000000003</v>
      </c>
      <c r="F9" s="33">
        <f t="shared" si="0"/>
        <v>7.1729586505637908</v>
      </c>
      <c r="G9" s="41">
        <f>IFERROR(Tabela20[[#This Row],[GASTO TOTAL]]/Tabela20[[#This Row],[KM RODADO]],"-")</f>
        <v>3.1681461256265937</v>
      </c>
      <c r="H9" s="40">
        <f>IFERROR(Tabela20[[#This Row],[KM RODADO]]/Tabela20[[#This Row],[TOTAL DE LITROS]],"-")</f>
        <v>2.2640870610553443</v>
      </c>
    </row>
    <row r="10" spans="1:8" ht="20.100000000000001" customHeight="1" x14ac:dyDescent="0.3">
      <c r="A10" s="44" t="s">
        <v>1987</v>
      </c>
      <c r="B10" s="43" t="s">
        <v>15515</v>
      </c>
      <c r="C10" s="60">
        <f>IFERROR(VLOOKUP(Tabela20[[#This Row],[PLACA]],Resultados!$B$7:$H$121,3,0),"-")</f>
        <v>13289</v>
      </c>
      <c r="D10" s="42">
        <f>IFERROR(VLOOKUP(Tabela20[[#This Row],[PLACA]],Resultados!$B$7:$H$121,4,0),"-")</f>
        <v>7555.7899999999991</v>
      </c>
      <c r="E10" s="61">
        <f>IFERROR(VLOOKUP(Tabela20[[#This Row],[PLACA]],Resultados!$B$7:$H$121,5,0),"-")</f>
        <v>54240.25</v>
      </c>
      <c r="F10" s="33">
        <f t="shared" si="0"/>
        <v>7.1786338688608344</v>
      </c>
      <c r="G10" s="41">
        <f>IFERROR(Tabela20[[#This Row],[GASTO TOTAL]]/Tabela20[[#This Row],[KM RODADO]],"-")</f>
        <v>4.0815900368726012</v>
      </c>
      <c r="H10" s="40">
        <f>IFERROR(Tabela20[[#This Row],[KM RODADO]]/Tabela20[[#This Row],[TOTAL DE LITROS]],"-")</f>
        <v>1.7587836612716872</v>
      </c>
    </row>
    <row r="11" spans="1:8" ht="20.100000000000001" customHeight="1" x14ac:dyDescent="0.3">
      <c r="A11" s="44" t="s">
        <v>1979</v>
      </c>
      <c r="B11" s="43" t="s">
        <v>15514</v>
      </c>
      <c r="C11" s="60">
        <f>IFERROR(VLOOKUP(Tabela20[[#This Row],[PLACA]],Resultados!$B$7:$H$121,3,0),"-")</f>
        <v>31779</v>
      </c>
      <c r="D11" s="42">
        <f>IFERROR(VLOOKUP(Tabela20[[#This Row],[PLACA]],Resultados!$B$7:$H$121,4,0),"-")</f>
        <v>16791.28</v>
      </c>
      <c r="E11" s="61">
        <f>IFERROR(VLOOKUP(Tabela20[[#This Row],[PLACA]],Resultados!$B$7:$H$121,5,0),"-")</f>
        <v>112390.05</v>
      </c>
      <c r="F11" s="33">
        <f t="shared" si="0"/>
        <v>6.6933581001567486</v>
      </c>
      <c r="G11" s="41">
        <f>IFERROR(Tabela20[[#This Row],[GASTO TOTAL]]/Tabela20[[#This Row],[KM RODADO]],"-")</f>
        <v>3.5366138015670727</v>
      </c>
      <c r="H11" s="40">
        <f>IFERROR(Tabela20[[#This Row],[KM RODADO]]/Tabela20[[#This Row],[TOTAL DE LITROS]],"-")</f>
        <v>1.8925894869241655</v>
      </c>
    </row>
    <row r="12" spans="1:8" ht="20.100000000000001" customHeight="1" x14ac:dyDescent="0.3">
      <c r="A12" s="44" t="s">
        <v>2016</v>
      </c>
      <c r="B12" s="43" t="s">
        <v>15513</v>
      </c>
      <c r="C12" s="60">
        <f>IFERROR(VLOOKUP(Tabela20[[#This Row],[PLACA]],Resultados!$B$7:$H$121,3,0),"-")</f>
        <v>19878</v>
      </c>
      <c r="D12" s="42">
        <f>IFERROR(VLOOKUP(Tabela20[[#This Row],[PLACA]],Resultados!$B$7:$H$121,4,0),"-")</f>
        <v>10323.460000000003</v>
      </c>
      <c r="E12" s="61">
        <f>IFERROR(VLOOKUP(Tabela20[[#This Row],[PLACA]],Resultados!$B$7:$H$121,5,0),"-")</f>
        <v>71712.87000000001</v>
      </c>
      <c r="F12" s="33">
        <f t="shared" si="0"/>
        <v>6.9465925183998376</v>
      </c>
      <c r="G12" s="41">
        <f>IFERROR(Tabela20[[#This Row],[GASTO TOTAL]]/Tabela20[[#This Row],[KM RODADO]],"-")</f>
        <v>3.6076501660126779</v>
      </c>
      <c r="H12" s="40">
        <f>IFERROR(Tabela20[[#This Row],[KM RODADO]]/Tabela20[[#This Row],[TOTAL DE LITROS]],"-")</f>
        <v>1.9255172200018207</v>
      </c>
    </row>
    <row r="13" spans="1:8" ht="20.100000000000001" customHeight="1" x14ac:dyDescent="0.3">
      <c r="A13" s="38"/>
      <c r="B13" s="34"/>
      <c r="C13" s="34"/>
      <c r="D13" s="37"/>
      <c r="E13" s="35"/>
      <c r="F13" s="34"/>
      <c r="G13" s="34"/>
      <c r="H13" s="33"/>
    </row>
    <row r="14" spans="1:8" ht="20.100000000000001" hidden="1" customHeight="1" x14ac:dyDescent="0.3">
      <c r="A14" s="38"/>
      <c r="B14" s="34"/>
      <c r="C14" s="34"/>
      <c r="D14" s="37"/>
      <c r="E14" s="35"/>
      <c r="F14" s="34"/>
      <c r="G14" s="34"/>
      <c r="H14" s="33"/>
    </row>
    <row r="15" spans="1:8" ht="20.100000000000001" customHeight="1" x14ac:dyDescent="0.3">
      <c r="A15" s="38"/>
      <c r="B15" s="34"/>
      <c r="C15" s="34"/>
      <c r="D15" s="89">
        <f>SUBTOTAL(109,D3:D12)</f>
        <v>95718.470000000016</v>
      </c>
      <c r="E15" s="35">
        <f>SUBTOTAL(109,E3:E12)</f>
        <v>644844.65</v>
      </c>
      <c r="F15" s="34"/>
      <c r="G15" s="35">
        <f>SUBTOTAL(1,Tabela20[[#All],[CUSTO/KM]])</f>
        <v>2.232840902116719</v>
      </c>
      <c r="H15" s="39">
        <f>SUBTOTAL(1,Tabela20[MÉDIA])</f>
        <v>3.7874875678991851</v>
      </c>
    </row>
    <row r="16" spans="1:8" ht="20.100000000000001" customHeight="1" x14ac:dyDescent="0.3">
      <c r="A16" s="38"/>
      <c r="B16" s="34"/>
      <c r="C16" s="34"/>
      <c r="D16" s="37"/>
      <c r="E16" s="35"/>
      <c r="F16" s="34"/>
      <c r="G16" s="34"/>
      <c r="H16" s="33"/>
    </row>
    <row r="17" spans="1:8" ht="20.100000000000001" customHeight="1" x14ac:dyDescent="0.3">
      <c r="A17" s="37"/>
      <c r="B17" s="35"/>
      <c r="C17" s="34"/>
      <c r="D17" s="37" t="s">
        <v>15511</v>
      </c>
      <c r="E17" s="35">
        <f>E15/D15</f>
        <v>6.7368883978191452</v>
      </c>
      <c r="F17" s="35"/>
      <c r="G17" s="34"/>
      <c r="H17" s="33"/>
    </row>
    <row r="18" spans="1:8" ht="20.100000000000001" customHeight="1" x14ac:dyDescent="0.3">
      <c r="A18" s="36"/>
      <c r="B18" s="34"/>
      <c r="C18" s="34"/>
      <c r="D18" s="34"/>
      <c r="E18" s="35"/>
      <c r="F18" s="34"/>
      <c r="G18" s="34"/>
      <c r="H18" s="33"/>
    </row>
    <row r="19" spans="1:8" ht="20.100000000000001" customHeight="1" x14ac:dyDescent="0.3">
      <c r="A19" s="36"/>
      <c r="B19" s="34"/>
      <c r="C19" s="34"/>
      <c r="D19" s="34"/>
      <c r="E19" s="35"/>
      <c r="F19" s="34"/>
      <c r="G19" s="34"/>
      <c r="H19" s="33"/>
    </row>
    <row r="20" spans="1:8" ht="20.100000000000001" customHeight="1" x14ac:dyDescent="0.3">
      <c r="A20" s="36"/>
      <c r="B20" s="34"/>
      <c r="C20" s="34"/>
      <c r="D20" s="34"/>
      <c r="E20" s="35"/>
      <c r="F20" s="34"/>
      <c r="G20" s="34"/>
      <c r="H20" s="33"/>
    </row>
    <row r="21" spans="1:8" ht="20.100000000000001" customHeight="1" x14ac:dyDescent="0.3">
      <c r="A21" s="36"/>
      <c r="B21" s="34"/>
      <c r="C21" s="34"/>
      <c r="D21" s="34"/>
      <c r="E21" s="35"/>
      <c r="F21" s="34"/>
      <c r="G21" s="34"/>
      <c r="H21" s="33"/>
    </row>
    <row r="22" spans="1:8" ht="20.100000000000001" customHeight="1" x14ac:dyDescent="0.3">
      <c r="A22" s="36"/>
      <c r="B22" s="34"/>
      <c r="C22" s="34"/>
      <c r="D22" s="34"/>
      <c r="E22" s="35"/>
      <c r="F22" s="34"/>
      <c r="G22" s="34"/>
      <c r="H22" s="33"/>
    </row>
    <row r="23" spans="1:8" ht="20.100000000000001" customHeight="1" x14ac:dyDescent="0.3">
      <c r="A23" s="36"/>
      <c r="B23" s="34"/>
      <c r="C23" s="34"/>
      <c r="D23" s="34"/>
      <c r="E23" s="35"/>
      <c r="F23" s="34"/>
      <c r="G23" s="34"/>
      <c r="H23" s="33"/>
    </row>
    <row r="24" spans="1:8" ht="20.100000000000001" customHeight="1" x14ac:dyDescent="0.3">
      <c r="A24" s="36"/>
      <c r="B24" s="34"/>
      <c r="C24" s="34"/>
      <c r="D24" s="34"/>
      <c r="E24" s="35"/>
      <c r="F24" s="34"/>
      <c r="G24" s="34"/>
      <c r="H24" s="33"/>
    </row>
    <row r="25" spans="1:8" ht="20.100000000000001" customHeight="1" x14ac:dyDescent="0.3">
      <c r="A25" s="36"/>
      <c r="B25" s="34"/>
      <c r="C25" s="34"/>
      <c r="D25" s="34"/>
      <c r="E25" s="35"/>
      <c r="F25" s="34"/>
      <c r="G25" s="34"/>
      <c r="H25" s="33"/>
    </row>
    <row r="26" spans="1:8" ht="20.100000000000001" customHeight="1" x14ac:dyDescent="0.3">
      <c r="A26" s="36"/>
      <c r="B26" s="34"/>
      <c r="C26" s="34"/>
      <c r="D26" s="34"/>
      <c r="E26" s="35"/>
      <c r="F26" s="34"/>
      <c r="G26" s="34"/>
      <c r="H26" s="33"/>
    </row>
    <row r="27" spans="1:8" ht="20.100000000000001" customHeight="1" x14ac:dyDescent="0.3">
      <c r="A27" s="36"/>
      <c r="B27" s="34"/>
      <c r="C27" s="34"/>
      <c r="D27" s="34"/>
      <c r="E27" s="35"/>
      <c r="F27" s="34"/>
      <c r="G27" s="34"/>
      <c r="H27" s="33"/>
    </row>
    <row r="28" spans="1:8" ht="20.100000000000001" customHeight="1" x14ac:dyDescent="0.3">
      <c r="A28" s="36"/>
      <c r="B28" s="34"/>
      <c r="C28" s="34"/>
      <c r="D28" s="34"/>
      <c r="E28" s="35"/>
      <c r="F28" s="34"/>
      <c r="G28" s="34"/>
      <c r="H28" s="33"/>
    </row>
    <row r="29" spans="1:8" ht="20.100000000000001" customHeight="1" x14ac:dyDescent="0.3">
      <c r="A29" s="36"/>
      <c r="B29" s="34"/>
      <c r="C29" s="34"/>
      <c r="D29" s="34"/>
      <c r="E29" s="35"/>
      <c r="F29" s="34"/>
      <c r="G29" s="34"/>
      <c r="H29" s="33"/>
    </row>
    <row r="30" spans="1:8" ht="20.100000000000001" customHeight="1" x14ac:dyDescent="0.3">
      <c r="A30" s="36"/>
      <c r="B30" s="34"/>
      <c r="C30" s="34"/>
      <c r="D30" s="34"/>
      <c r="E30" s="35"/>
      <c r="F30" s="34"/>
      <c r="G30" s="34"/>
      <c r="H30" s="33"/>
    </row>
    <row r="31" spans="1:8" ht="20.100000000000001" customHeight="1" x14ac:dyDescent="0.3">
      <c r="A31" s="36"/>
      <c r="B31" s="34"/>
      <c r="C31" s="34"/>
      <c r="D31" s="34"/>
      <c r="E31" s="35"/>
      <c r="F31" s="34"/>
      <c r="G31" s="34"/>
      <c r="H31" s="33"/>
    </row>
    <row r="32" spans="1:8" ht="20.100000000000001" customHeight="1" x14ac:dyDescent="0.3">
      <c r="A32" s="36"/>
      <c r="B32" s="34"/>
      <c r="C32" s="34"/>
      <c r="D32" s="34"/>
      <c r="E32" s="35"/>
      <c r="F32" s="34"/>
      <c r="G32" s="34"/>
      <c r="H32" s="33"/>
    </row>
    <row r="33" spans="1:8" ht="20.100000000000001" customHeight="1" x14ac:dyDescent="0.3">
      <c r="A33" s="36"/>
      <c r="B33" s="34"/>
      <c r="C33" s="34"/>
      <c r="D33" s="34"/>
      <c r="E33" s="35"/>
      <c r="F33" s="34"/>
      <c r="G33" s="34"/>
      <c r="H33" s="33"/>
    </row>
    <row r="34" spans="1:8" ht="20.100000000000001" customHeight="1" x14ac:dyDescent="0.3">
      <c r="A34" s="36"/>
      <c r="B34" s="34"/>
      <c r="C34" s="34"/>
      <c r="D34" s="34"/>
      <c r="E34" s="35"/>
      <c r="F34" s="34"/>
      <c r="G34" s="34"/>
      <c r="H34" s="33"/>
    </row>
    <row r="35" spans="1:8" ht="20.100000000000001" customHeight="1" x14ac:dyDescent="0.3">
      <c r="A35" s="36"/>
      <c r="B35" s="34"/>
      <c r="C35" s="34"/>
      <c r="D35" s="34"/>
      <c r="E35" s="35"/>
      <c r="F35" s="34"/>
      <c r="G35" s="34"/>
      <c r="H35" s="33"/>
    </row>
  </sheetData>
  <conditionalFormatting sqref="H3:H8">
    <cfRule type="iconSet" priority="1">
      <iconSet iconSet="3Symbols">
        <cfvo type="percent" val="0"/>
        <cfvo type="num" val="4.5"/>
        <cfvo type="num" val="5.5"/>
      </iconSet>
    </cfRule>
  </conditionalFormatting>
  <conditionalFormatting sqref="H9:H12">
    <cfRule type="iconSet" priority="3">
      <iconSet iconSet="3Symbols">
        <cfvo type="percent" val="0"/>
        <cfvo type="num" val="1.8"/>
        <cfvo type="num" val="2"/>
      </iconSet>
    </cfRule>
  </conditionalFormatting>
  <pageMargins left="0" right="3.937007874015748E-2" top="0" bottom="0" header="0" footer="0"/>
  <pageSetup paperSize="9" scale="38" orientation="landscape" r:id="rId1"/>
  <drawing r:id="rId2"/>
  <tableParts count="1">
    <tablePart r:id="rId3"/>
  </tableParts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AE18E-C94B-435B-9ADE-B72451343296}">
  <sheetPr>
    <pageSetUpPr fitToPage="1"/>
  </sheetPr>
  <dimension ref="A1:I48"/>
  <sheetViews>
    <sheetView showGridLines="0" zoomScale="85" zoomScaleNormal="85" workbookViewId="0">
      <selection activeCell="M22" sqref="M22"/>
    </sheetView>
  </sheetViews>
  <sheetFormatPr defaultColWidth="8.19921875" defaultRowHeight="20.100000000000001" customHeight="1" x14ac:dyDescent="0.3"/>
  <cols>
    <col min="1" max="1" width="15.3984375" style="31" bestFit="1" customWidth="1"/>
    <col min="2" max="2" width="15.3984375" style="31" customWidth="1"/>
    <col min="3" max="3" width="20.3984375" style="31" customWidth="1"/>
    <col min="4" max="4" width="17.59765625" style="31" bestFit="1" customWidth="1"/>
    <col min="5" max="5" width="24.19921875" style="31" customWidth="1"/>
    <col min="6" max="6" width="36.5" style="32" bestFit="1" customWidth="1"/>
    <col min="7" max="7" width="19.19921875" style="31" customWidth="1"/>
    <col min="8" max="8" width="17.09765625" style="31" customWidth="1"/>
    <col min="9" max="9" width="13.3984375" style="31" customWidth="1"/>
    <col min="10" max="16384" width="8.19921875" style="31"/>
  </cols>
  <sheetData>
    <row r="1" spans="1:9" ht="80.099999999999994" customHeight="1" x14ac:dyDescent="0.3">
      <c r="A1" s="54" t="s">
        <v>15530</v>
      </c>
      <c r="B1" s="53"/>
      <c r="C1" s="53"/>
      <c r="D1" s="53"/>
      <c r="E1" s="53"/>
      <c r="F1" s="53"/>
      <c r="G1" s="53"/>
      <c r="H1" s="53"/>
      <c r="I1" s="52"/>
    </row>
    <row r="2" spans="1:9" s="46" customFormat="1" ht="50.1" customHeight="1" x14ac:dyDescent="0.3">
      <c r="A2" s="51" t="s">
        <v>0</v>
      </c>
      <c r="B2" s="51" t="s">
        <v>15533</v>
      </c>
      <c r="C2" s="49" t="s">
        <v>15529</v>
      </c>
      <c r="D2" s="49" t="s">
        <v>15528</v>
      </c>
      <c r="E2" s="49" t="s">
        <v>15527</v>
      </c>
      <c r="F2" s="50" t="s">
        <v>15525</v>
      </c>
      <c r="G2" s="49" t="s">
        <v>15526</v>
      </c>
      <c r="H2" s="48" t="s">
        <v>15524</v>
      </c>
      <c r="I2" s="47" t="s">
        <v>15523</v>
      </c>
    </row>
    <row r="3" spans="1:9" ht="20.100000000000001" customHeight="1" x14ac:dyDescent="0.3">
      <c r="A3" s="45" t="s">
        <v>30</v>
      </c>
      <c r="B3" s="45" t="s">
        <v>14532</v>
      </c>
      <c r="C3" s="43" t="s">
        <v>15558</v>
      </c>
      <c r="D3" s="60">
        <f>IFERROR(VLOOKUP(Tabela206[[#This Row],[PLACA]],Resultados!$B$7:$H$121,3,0),"-")</f>
        <v>31113.030699999999</v>
      </c>
      <c r="E3" s="42">
        <f>IFERROR(VLOOKUP(Tabela206[[#This Row],[PLACA]],Resultados!$B$7:$H$121,4,0),"-")</f>
        <v>3337.5056325023088</v>
      </c>
      <c r="F3" s="61">
        <f>IFERROR(VLOOKUP(Tabela206[[#This Row],[PLACA]],Resultados!$B$7:$H$121,5,0),"-")</f>
        <v>15553.222853185594</v>
      </c>
      <c r="G3" s="33">
        <f t="shared" ref="G3:G25" si="0">IFERROR(F3/E3,"-")</f>
        <v>4.6601338142235589</v>
      </c>
      <c r="H3" s="41">
        <f>IFERROR(Tabela206[[#This Row],[GASTO TOTAL]]/Tabela206[[#This Row],[KM RODADO]],"-")</f>
        <v>0.49989417627468852</v>
      </c>
      <c r="I3" s="40">
        <f>IFERROR(Tabela206[[#This Row],[KM RODADO]]/Tabela206[[#This Row],[TOTAL DE LITROS]],"-")</f>
        <v>9.3222406569162484</v>
      </c>
    </row>
    <row r="4" spans="1:9" ht="20.100000000000001" customHeight="1" x14ac:dyDescent="0.3">
      <c r="A4" s="44" t="s">
        <v>44</v>
      </c>
      <c r="B4" s="44" t="s">
        <v>14533</v>
      </c>
      <c r="C4" s="43" t="s">
        <v>15558</v>
      </c>
      <c r="D4" s="60">
        <f>IFERROR(VLOOKUP(Tabela206[[#This Row],[PLACA]],Resultados!$B$7:$H$121,3,0),"-")</f>
        <v>32580.606</v>
      </c>
      <c r="E4" s="42">
        <f>IFERROR(VLOOKUP(Tabela206[[#This Row],[PLACA]],Resultados!$B$7:$H$121,4,0),"-")</f>
        <v>3463.0299999999997</v>
      </c>
      <c r="F4" s="61">
        <f>IFERROR(VLOOKUP(Tabela206[[#This Row],[PLACA]],Resultados!$B$7:$H$121,5,0),"-")</f>
        <v>16129.690000000002</v>
      </c>
      <c r="G4" s="33">
        <f t="shared" si="0"/>
        <v>4.6576812791110687</v>
      </c>
      <c r="H4" s="41">
        <f>IFERROR(Tabela206[[#This Row],[GASTO TOTAL]]/Tabela206[[#This Row],[KM RODADO]],"-")</f>
        <v>0.49507028813398996</v>
      </c>
      <c r="I4" s="40">
        <f>IFERROR(Tabela206[[#This Row],[KM RODADO]]/Tabela206[[#This Row],[TOTAL DE LITROS]],"-")</f>
        <v>9.4081212117711956</v>
      </c>
    </row>
    <row r="5" spans="1:9" ht="20.100000000000001" customHeight="1" x14ac:dyDescent="0.3">
      <c r="A5" s="101" t="s">
        <v>46</v>
      </c>
      <c r="B5" s="44" t="s">
        <v>47</v>
      </c>
      <c r="C5" s="90" t="s">
        <v>15558</v>
      </c>
      <c r="D5" s="60">
        <f>IFERROR(VLOOKUP(Tabela206[[#This Row],[PLACA]],Resultados!$B$7:$H$121,3,0),"-")</f>
        <v>23654.442999999999</v>
      </c>
      <c r="E5" s="105">
        <f>IFERROR(VLOOKUP(Tabela206[[#This Row],[PLACA]],Resultados!$B$7:$H$121,4,0),"-")</f>
        <v>2413.0474502712486</v>
      </c>
      <c r="F5" s="91">
        <f>IFERROR(VLOOKUP(Tabela206[[#This Row],[PLACA]],Resultados!$B$7:$H$121,5,0),"-")</f>
        <v>10620.04059674503</v>
      </c>
      <c r="G5" s="92">
        <f t="shared" si="0"/>
        <v>4.4010906605053455</v>
      </c>
      <c r="H5" s="41">
        <f>IFERROR(Tabela206[[#This Row],[GASTO TOTAL]]/Tabela206[[#This Row],[KM RODADO]],"-")</f>
        <v>0.44896599749759614</v>
      </c>
      <c r="I5" s="93">
        <f>IFERROR(Tabela206[[#This Row],[KM RODADO]]/Tabela206[[#This Row],[TOTAL DE LITROS]],"-")</f>
        <v>9.8027260082850933</v>
      </c>
    </row>
    <row r="6" spans="1:9" ht="20.100000000000001" customHeight="1" x14ac:dyDescent="0.3">
      <c r="A6" s="44" t="s">
        <v>48</v>
      </c>
      <c r="B6" s="45" t="s">
        <v>15561</v>
      </c>
      <c r="C6" s="43" t="s">
        <v>15557</v>
      </c>
      <c r="D6" s="60">
        <f>IFERROR(VLOOKUP(Tabela206[[#This Row],[PLACA]],Resultados!$B$7:$H$121,3,0),"-")</f>
        <v>25413.002500000002</v>
      </c>
      <c r="E6" s="42">
        <f>IFERROR(VLOOKUP(Tabela206[[#This Row],[PLACA]],Resultados!$B$7:$H$121,4,0),"-")</f>
        <v>2844.2112182061583</v>
      </c>
      <c r="F6" s="61">
        <f>IFERROR(VLOOKUP(Tabela206[[#This Row],[PLACA]],Resultados!$B$7:$H$121,5,0),"-")</f>
        <v>13325.862891566267</v>
      </c>
      <c r="G6" s="33">
        <f t="shared" si="0"/>
        <v>4.6852578339701783</v>
      </c>
      <c r="H6" s="41">
        <f>IFERROR(Tabela206[[#This Row],[GASTO TOTAL]]/Tabela206[[#This Row],[KM RODADO]],"-")</f>
        <v>0.52437184042170004</v>
      </c>
      <c r="I6" s="40">
        <f>IFERROR(Tabela206[[#This Row],[KM RODADO]]/Tabela206[[#This Row],[TOTAL DE LITROS]],"-")</f>
        <v>8.9349913035038107</v>
      </c>
    </row>
    <row r="7" spans="1:9" ht="20.100000000000001" customHeight="1" x14ac:dyDescent="0.3">
      <c r="A7" s="44" t="s">
        <v>50</v>
      </c>
      <c r="B7" s="44" t="s">
        <v>15562</v>
      </c>
      <c r="C7" s="43" t="s">
        <v>15556</v>
      </c>
      <c r="D7" s="60">
        <f>IFERROR(VLOOKUP(Tabela206[[#This Row],[PLACA]],Resultados!$B$7:$H$121,3,0),"-")</f>
        <v>30527.1512</v>
      </c>
      <c r="E7" s="42">
        <f>IFERROR(VLOOKUP(Tabela206[[#This Row],[PLACA]],Resultados!$B$7:$H$121,4,0),"-")</f>
        <v>3923.3235097813576</v>
      </c>
      <c r="F7" s="61">
        <f>IFERROR(VLOOKUP(Tabela206[[#This Row],[PLACA]],Resultados!$B$7:$H$121,5,0),"-")</f>
        <v>18199.160609896433</v>
      </c>
      <c r="G7" s="33">
        <f t="shared" si="0"/>
        <v>4.6387101559490445</v>
      </c>
      <c r="H7" s="41">
        <f>IFERROR(Tabela206[[#This Row],[GASTO TOTAL]]/Tabela206[[#This Row],[KM RODADO]],"-")</f>
        <v>0.59616308415625863</v>
      </c>
      <c r="I7" s="40">
        <f>IFERROR(Tabela206[[#This Row],[KM RODADO]]/Tabela206[[#This Row],[TOTAL DE LITROS]],"-")</f>
        <v>7.7809416235729296</v>
      </c>
    </row>
    <row r="8" spans="1:9" ht="20.100000000000001" customHeight="1" x14ac:dyDescent="0.3">
      <c r="A8" s="44" t="s">
        <v>52</v>
      </c>
      <c r="B8" s="44" t="s">
        <v>14534</v>
      </c>
      <c r="C8" s="43" t="s">
        <v>15579</v>
      </c>
      <c r="D8" s="60">
        <f>IFERROR(VLOOKUP(Tabela206[[#This Row],[PLACA]],Resultados!$B$7:$H$121,3,0),"-")</f>
        <v>116144.2064</v>
      </c>
      <c r="E8" s="42">
        <f>IFERROR(VLOOKUP(Tabela206[[#This Row],[PLACA]],Resultados!$B$7:$H$121,4,0),"-")</f>
        <v>12053.30470588235</v>
      </c>
      <c r="F8" s="61">
        <f>IFERROR(VLOOKUP(Tabela206[[#This Row],[PLACA]],Resultados!$B$7:$H$121,5,0),"-")</f>
        <v>53627.690000000024</v>
      </c>
      <c r="G8" s="33">
        <f t="shared" si="0"/>
        <v>4.4492105118547451</v>
      </c>
      <c r="H8" s="41">
        <f>IFERROR(Tabela206[[#This Row],[GASTO TOTAL]]/Tabela206[[#This Row],[KM RODADO]],"-")</f>
        <v>0.46173366422864487</v>
      </c>
      <c r="I8" s="40">
        <f>IFERROR(Tabela206[[#This Row],[KM RODADO]]/Tabela206[[#This Row],[TOTAL DE LITROS]],"-")</f>
        <v>9.635880717702122</v>
      </c>
    </row>
    <row r="9" spans="1:9" ht="20.100000000000001" customHeight="1" x14ac:dyDescent="0.3">
      <c r="A9" s="44" t="s">
        <v>54</v>
      </c>
      <c r="B9" s="44" t="s">
        <v>15563</v>
      </c>
      <c r="C9" s="43" t="s">
        <v>15559</v>
      </c>
      <c r="D9" s="60">
        <f>IFERROR(VLOOKUP(Tabela206[[#This Row],[PLACA]],Resultados!$B$7:$H$121,3,0),"-")</f>
        <v>52099.445800000001</v>
      </c>
      <c r="E9" s="42">
        <f>IFERROR(VLOOKUP(Tabela206[[#This Row],[PLACA]],Resultados!$B$7:$H$121,4,0),"-")</f>
        <v>5288.1009436133481</v>
      </c>
      <c r="F9" s="61">
        <f>IFERROR(VLOOKUP(Tabela206[[#This Row],[PLACA]],Resultados!$B$7:$H$121,5,0),"-")</f>
        <v>23757.551331185263</v>
      </c>
      <c r="G9" s="33">
        <f t="shared" si="0"/>
        <v>4.492643310804838</v>
      </c>
      <c r="H9" s="41">
        <f>IFERROR(Tabela206[[#This Row],[GASTO TOTAL]]/Tabela206[[#This Row],[KM RODADO]],"-")</f>
        <v>0.45600391647899757</v>
      </c>
      <c r="I9" s="40">
        <f>IFERROR(Tabela206[[#This Row],[KM RODADO]]/Tabela206[[#This Row],[TOTAL DE LITROS]],"-")</f>
        <v>9.8522033439854422</v>
      </c>
    </row>
    <row r="10" spans="1:9" ht="20.100000000000001" customHeight="1" x14ac:dyDescent="0.3">
      <c r="A10" s="44" t="s">
        <v>56</v>
      </c>
      <c r="B10" s="44" t="s">
        <v>15564</v>
      </c>
      <c r="C10" s="43" t="s">
        <v>15577</v>
      </c>
      <c r="D10" s="60">
        <f>IFERROR(VLOOKUP(Tabela206[[#This Row],[PLACA]],Resultados!$B$7:$H$121,3,0),"-")</f>
        <v>65592.737099999998</v>
      </c>
      <c r="E10" s="42">
        <f>IFERROR(VLOOKUP(Tabela206[[#This Row],[PLACA]],Resultados!$B$7:$H$121,4,0),"-")</f>
        <v>6896.3434719334718</v>
      </c>
      <c r="F10" s="61">
        <f>IFERROR(VLOOKUP(Tabela206[[#This Row],[PLACA]],Resultados!$B$7:$H$121,5,0),"-")</f>
        <v>31932.962436174639</v>
      </c>
      <c r="G10" s="33">
        <f t="shared" si="0"/>
        <v>4.630419376026504</v>
      </c>
      <c r="H10" s="41">
        <f>IFERROR(Tabela206[[#This Row],[GASTO TOTAL]]/Tabela206[[#This Row],[KM RODADO]],"-")</f>
        <v>0.48683686407979826</v>
      </c>
      <c r="I10" s="40">
        <f>IFERROR(Tabela206[[#This Row],[KM RODADO]]/Tabela206[[#This Row],[TOTAL DE LITROS]],"-")</f>
        <v>9.5112340861425064</v>
      </c>
    </row>
    <row r="11" spans="1:9" ht="20.100000000000001" customHeight="1" x14ac:dyDescent="0.3">
      <c r="A11" s="44" t="s">
        <v>58</v>
      </c>
      <c r="B11" s="44" t="s">
        <v>15565</v>
      </c>
      <c r="C11" s="43" t="s">
        <v>15555</v>
      </c>
      <c r="D11" s="60">
        <f>IFERROR(VLOOKUP(Tabela206[[#This Row],[PLACA]],Resultados!$B$7:$H$121,3,0),"-")</f>
        <v>98627.209000000003</v>
      </c>
      <c r="E11" s="42">
        <f>IFERROR(VLOOKUP(Tabela206[[#This Row],[PLACA]],Resultados!$B$7:$H$121,4,0),"-")</f>
        <v>12300.154943820226</v>
      </c>
      <c r="F11" s="61">
        <f>IFERROR(VLOOKUP(Tabela206[[#This Row],[PLACA]],Resultados!$B$7:$H$121,5,0),"-")</f>
        <v>55914.270692134807</v>
      </c>
      <c r="G11" s="33">
        <f t="shared" si="0"/>
        <v>4.5458184020866286</v>
      </c>
      <c r="H11" s="41">
        <f>IFERROR(Tabela206[[#This Row],[GASTO TOTAL]]/Tabela206[[#This Row],[KM RODADO]],"-")</f>
        <v>0.56692540789768076</v>
      </c>
      <c r="I11" s="40">
        <f>IFERROR(Tabela206[[#This Row],[KM RODADO]]/Tabela206[[#This Row],[TOTAL DE LITROS]],"-")</f>
        <v>8.0183712685303803</v>
      </c>
    </row>
    <row r="12" spans="1:9" ht="20.100000000000001" customHeight="1" x14ac:dyDescent="0.3">
      <c r="A12" s="44" t="s">
        <v>60</v>
      </c>
      <c r="B12" s="44" t="s">
        <v>15566</v>
      </c>
      <c r="C12" s="43" t="s">
        <v>15554</v>
      </c>
      <c r="D12" s="60">
        <f>IFERROR(VLOOKUP(Tabela206[[#This Row],[PLACA]],Resultados!$B$7:$H$121,3,0),"-")</f>
        <v>53850.955399999999</v>
      </c>
      <c r="E12" s="42">
        <f>IFERROR(VLOOKUP(Tabela206[[#This Row],[PLACA]],Resultados!$B$7:$H$121,4,0),"-")</f>
        <v>5763.153105756357</v>
      </c>
      <c r="F12" s="61">
        <f>IFERROR(VLOOKUP(Tabela206[[#This Row],[PLACA]],Resultados!$B$7:$H$121,5,0),"-")</f>
        <v>26576.253855421692</v>
      </c>
      <c r="G12" s="33">
        <f t="shared" si="0"/>
        <v>4.6114086104838643</v>
      </c>
      <c r="H12" s="41">
        <f>IFERROR(Tabela206[[#This Row],[GASTO TOTAL]]/Tabela206[[#This Row],[KM RODADO]],"-")</f>
        <v>0.49351499259420184</v>
      </c>
      <c r="I12" s="40">
        <f>IFERROR(Tabela206[[#This Row],[KM RODADO]]/Tabela206[[#This Row],[TOTAL DE LITROS]],"-")</f>
        <v>9.3440091581486087</v>
      </c>
    </row>
    <row r="13" spans="1:9" ht="20.100000000000001" customHeight="1" x14ac:dyDescent="0.3">
      <c r="A13" s="44" t="s">
        <v>62</v>
      </c>
      <c r="B13" s="44" t="s">
        <v>15567</v>
      </c>
      <c r="C13" s="43" t="s">
        <v>15553</v>
      </c>
      <c r="D13" s="60">
        <f>IFERROR(VLOOKUP(Tabela206[[#This Row],[PLACA]],Resultados!$B$7:$H$121,3,0),"-")</f>
        <v>79386.3848</v>
      </c>
      <c r="E13" s="42">
        <f>IFERROR(VLOOKUP(Tabela206[[#This Row],[PLACA]],Resultados!$B$7:$H$121,4,0),"-")</f>
        <v>9045.8611764705838</v>
      </c>
      <c r="F13" s="61">
        <f>IFERROR(VLOOKUP(Tabela206[[#This Row],[PLACA]],Resultados!$B$7:$H$121,5,0),"-")</f>
        <v>40929.839999999975</v>
      </c>
      <c r="G13" s="33">
        <f t="shared" si="0"/>
        <v>4.5247035303242997</v>
      </c>
      <c r="H13" s="41">
        <f>IFERROR(Tabela206[[#This Row],[GASTO TOTAL]]/Tabela206[[#This Row],[KM RODADO]],"-")</f>
        <v>0.51557757798286807</v>
      </c>
      <c r="I13" s="40">
        <f>IFERROR(Tabela206[[#This Row],[KM RODADO]]/Tabela206[[#This Row],[TOTAL DE LITROS]],"-")</f>
        <v>8.7759897318006512</v>
      </c>
    </row>
    <row r="14" spans="1:9" ht="20.100000000000001" customHeight="1" x14ac:dyDescent="0.3">
      <c r="A14" s="44" t="s">
        <v>11823</v>
      </c>
      <c r="B14" s="44" t="s">
        <v>15239</v>
      </c>
      <c r="C14" s="43" t="s">
        <v>15552</v>
      </c>
      <c r="D14" s="60">
        <f>IFERROR(VLOOKUP(Tabela206[[#This Row],[PLACA]],Resultados!$B$7:$H$121,3,0),"-")</f>
        <v>5569</v>
      </c>
      <c r="E14" s="39">
        <f>IFERROR(VLOOKUP(Tabela206[[#This Row],[PLACA]],Resultados!$B$7:$H$121,4,0),"-")</f>
        <v>579.86000000000013</v>
      </c>
      <c r="F14" s="104">
        <f>IFERROR(VLOOKUP(Tabela206[[#This Row],[PLACA]],Resultados!$B$7:$H$121,5,0),"-")</f>
        <v>2838.84</v>
      </c>
      <c r="G14" s="33">
        <f>IFERROR(F14/E14,"-")</f>
        <v>4.8957334529024239</v>
      </c>
      <c r="H14" s="41">
        <f>IFERROR(Tabela206[[#This Row],[GASTO TOTAL]]/Tabela206[[#This Row],[KM RODADO]],"-")</f>
        <v>0.50975758664033044</v>
      </c>
      <c r="I14" s="40">
        <f>IFERROR(Tabela206[[#This Row],[KM RODADO]]/Tabela206[[#This Row],[TOTAL DE LITROS]],"-")</f>
        <v>9.6040423550512166</v>
      </c>
    </row>
    <row r="15" spans="1:9" ht="20.100000000000001" customHeight="1" x14ac:dyDescent="0.3">
      <c r="A15" s="44" t="s">
        <v>64</v>
      </c>
      <c r="B15" s="44" t="s">
        <v>15568</v>
      </c>
      <c r="C15" s="43" t="s">
        <v>15552</v>
      </c>
      <c r="D15" s="60">
        <f>IFERROR(VLOOKUP(Tabela206[[#This Row],[PLACA]],Resultados!$B$7:$H$121,3,0),"-")</f>
        <v>60331.72</v>
      </c>
      <c r="E15" s="42">
        <f>IFERROR(VLOOKUP(Tabela206[[#This Row],[PLACA]],Resultados!$B$7:$H$121,4,0),"-")</f>
        <v>5918.55</v>
      </c>
      <c r="F15" s="61">
        <f>IFERROR(VLOOKUP(Tabela206[[#This Row],[PLACA]],Resultados!$B$7:$H$121,5,0),"-")</f>
        <v>27438.55</v>
      </c>
      <c r="G15" s="33">
        <f t="shared" si="0"/>
        <v>4.6360257157580822</v>
      </c>
      <c r="H15" s="41">
        <f>IFERROR(Tabela206[[#This Row],[GASTO TOTAL]]/Tabela206[[#This Row],[KM RODADO]],"-")</f>
        <v>0.45479475804767372</v>
      </c>
      <c r="I15" s="40">
        <f>IFERROR(Tabela206[[#This Row],[KM RODADO]]/Tabela206[[#This Row],[TOTAL DE LITROS]],"-")</f>
        <v>10.193665678248895</v>
      </c>
    </row>
    <row r="16" spans="1:9" ht="20.100000000000001" customHeight="1" x14ac:dyDescent="0.3">
      <c r="A16" s="44" t="s">
        <v>66</v>
      </c>
      <c r="B16" s="44" t="s">
        <v>14536</v>
      </c>
      <c r="C16" s="43" t="s">
        <v>15551</v>
      </c>
      <c r="D16" s="60">
        <f>IFERROR(VLOOKUP(Tabela206[[#This Row],[PLACA]],Resultados!$B$7:$H$121,3,0),"-")</f>
        <v>28720.892100000001</v>
      </c>
      <c r="E16" s="42">
        <f>IFERROR(VLOOKUP(Tabela206[[#This Row],[PLACA]],Resultados!$B$7:$H$121,4,0),"-")</f>
        <v>3092.1517938420352</v>
      </c>
      <c r="F16" s="61">
        <f>IFERROR(VLOOKUP(Tabela206[[#This Row],[PLACA]],Resultados!$B$7:$H$121,5,0),"-")</f>
        <v>14653.048433734941</v>
      </c>
      <c r="G16" s="33">
        <f t="shared" si="0"/>
        <v>4.7387869065536252</v>
      </c>
      <c r="H16" s="41">
        <f>IFERROR(Tabela206[[#This Row],[GASTO TOTAL]]/Tabela206[[#This Row],[KM RODADO]],"-")</f>
        <v>0.51018778883038041</v>
      </c>
      <c r="I16" s="40">
        <f>IFERROR(Tabela206[[#This Row],[KM RODADO]]/Tabela206[[#This Row],[TOTAL DE LITROS]],"-")</f>
        <v>9.2883189490235054</v>
      </c>
    </row>
    <row r="17" spans="1:9" ht="20.100000000000001" customHeight="1" x14ac:dyDescent="0.3">
      <c r="A17" s="44" t="s">
        <v>68</v>
      </c>
      <c r="B17" s="44" t="s">
        <v>14535</v>
      </c>
      <c r="C17" s="43" t="s">
        <v>15578</v>
      </c>
      <c r="D17" s="60">
        <f>IFERROR(VLOOKUP(Tabela206[[#This Row],[PLACA]],Resultados!$B$7:$H$121,3,0),"-")</f>
        <v>63761.488700000002</v>
      </c>
      <c r="E17" s="42">
        <f>IFERROR(VLOOKUP(Tabela206[[#This Row],[PLACA]],Resultados!$B$7:$H$121,4,0),"-")</f>
        <v>6516.3600000000024</v>
      </c>
      <c r="F17" s="61">
        <f>IFERROR(VLOOKUP(Tabela206[[#This Row],[PLACA]],Resultados!$B$7:$H$121,5,0),"-")</f>
        <v>30495.109999999986</v>
      </c>
      <c r="G17" s="33">
        <f t="shared" si="0"/>
        <v>4.6797767465271987</v>
      </c>
      <c r="H17" s="41">
        <f>IFERROR(Tabela206[[#This Row],[GASTO TOTAL]]/Tabela206[[#This Row],[KM RODADO]],"-")</f>
        <v>0.47826847556023239</v>
      </c>
      <c r="I17" s="40">
        <f>IFERROR(Tabela206[[#This Row],[KM RODADO]]/Tabela206[[#This Row],[TOTAL DE LITROS]],"-")</f>
        <v>9.7848321302076577</v>
      </c>
    </row>
    <row r="18" spans="1:9" ht="20.100000000000001" customHeight="1" x14ac:dyDescent="0.3">
      <c r="A18" s="44" t="s">
        <v>70</v>
      </c>
      <c r="B18" s="44" t="s">
        <v>15569</v>
      </c>
      <c r="C18" s="43" t="s">
        <v>15576</v>
      </c>
      <c r="D18" s="60">
        <f>IFERROR(VLOOKUP(Tabela206[[#This Row],[PLACA]],Resultados!$B$7:$H$121,3,0),"-")</f>
        <v>16442.254799999999</v>
      </c>
      <c r="E18" s="42">
        <f>IFERROR(VLOOKUP(Tabela206[[#This Row],[PLACA]],Resultados!$B$7:$H$121,4,0),"-")</f>
        <v>1868.7475903614463</v>
      </c>
      <c r="F18" s="61">
        <f>IFERROR(VLOOKUP(Tabela206[[#This Row],[PLACA]],Resultados!$B$7:$H$121,5,0),"-")</f>
        <v>8751.5149397590358</v>
      </c>
      <c r="G18" s="33">
        <f t="shared" si="0"/>
        <v>4.6830909561554801</v>
      </c>
      <c r="H18" s="41">
        <f>IFERROR(Tabela206[[#This Row],[GASTO TOTAL]]/Tabela206[[#This Row],[KM RODADO]],"-")</f>
        <v>0.53225759156578911</v>
      </c>
      <c r="I18" s="40">
        <f>IFERROR(Tabela206[[#This Row],[KM RODADO]]/Tabela206[[#This Row],[TOTAL DE LITROS]],"-")</f>
        <v>8.7985423418364377</v>
      </c>
    </row>
    <row r="19" spans="1:9" ht="20.100000000000001" customHeight="1" x14ac:dyDescent="0.3">
      <c r="A19" s="44" t="s">
        <v>72</v>
      </c>
      <c r="B19" s="44" t="s">
        <v>15570</v>
      </c>
      <c r="C19" s="43" t="s">
        <v>15550</v>
      </c>
      <c r="D19" s="60">
        <f>IFERROR(VLOOKUP(Tabela206[[#This Row],[PLACA]],Resultados!$B$7:$H$121,3,0),"-")</f>
        <v>29579.675999999999</v>
      </c>
      <c r="E19" s="42">
        <f>IFERROR(VLOOKUP(Tabela206[[#This Row],[PLACA]],Resultados!$B$7:$H$121,4,0),"-")</f>
        <v>3253.4900000000002</v>
      </c>
      <c r="F19" s="61">
        <f>IFERROR(VLOOKUP(Tabela206[[#This Row],[PLACA]],Resultados!$B$7:$H$121,5,0),"-")</f>
        <v>15586.390000000007</v>
      </c>
      <c r="G19" s="33">
        <f t="shared" si="0"/>
        <v>4.7906678674285166</v>
      </c>
      <c r="H19" s="41">
        <f>IFERROR(Tabela206[[#This Row],[GASTO TOTAL]]/Tabela206[[#This Row],[KM RODADO]],"-")</f>
        <v>0.5269290305951968</v>
      </c>
      <c r="I19" s="40">
        <f>IFERROR(Tabela206[[#This Row],[KM RODADO]]/Tabela206[[#This Row],[TOTAL DE LITROS]],"-")</f>
        <v>9.0916757082394586</v>
      </c>
    </row>
    <row r="20" spans="1:9" ht="20.100000000000001" customHeight="1" x14ac:dyDescent="0.3">
      <c r="A20" s="44" t="s">
        <v>74</v>
      </c>
      <c r="B20" s="44" t="s">
        <v>15571</v>
      </c>
      <c r="C20" s="43" t="s">
        <v>15549</v>
      </c>
      <c r="D20" s="60">
        <f>IFERROR(VLOOKUP(Tabela206[[#This Row],[PLACA]],Resultados!$B$7:$H$121,3,0),"-")</f>
        <v>20434</v>
      </c>
      <c r="E20" s="42">
        <f>IFERROR(VLOOKUP(Tabela206[[#This Row],[PLACA]],Resultados!$B$7:$H$121,4,0),"-")</f>
        <v>2175.2522891566264</v>
      </c>
      <c r="F20" s="61">
        <f>IFERROR(VLOOKUP(Tabela206[[#This Row],[PLACA]],Resultados!$B$7:$H$121,5,0),"-")</f>
        <v>10100.270607228917</v>
      </c>
      <c r="G20" s="33">
        <f t="shared" si="0"/>
        <v>4.6432639825631092</v>
      </c>
      <c r="H20" s="41">
        <f>IFERROR(Tabela206[[#This Row],[GASTO TOTAL]]/Tabela206[[#This Row],[KM RODADO]],"-")</f>
        <v>0.49428749178961129</v>
      </c>
      <c r="I20" s="40">
        <f>IFERROR(Tabela206[[#This Row],[KM RODADO]]/Tabela206[[#This Row],[TOTAL DE LITROS]],"-")</f>
        <v>9.3938528886332211</v>
      </c>
    </row>
    <row r="21" spans="1:9" ht="20.100000000000001" customHeight="1" x14ac:dyDescent="0.3">
      <c r="A21" s="44" t="s">
        <v>76</v>
      </c>
      <c r="B21" s="44" t="s">
        <v>15572</v>
      </c>
      <c r="C21" s="43" t="s">
        <v>15548</v>
      </c>
      <c r="D21" s="60">
        <f>IFERROR(VLOOKUP(Tabela206[[#This Row],[PLACA]],Resultados!$B$7:$H$121,3,0),"-")</f>
        <v>79959.253499999992</v>
      </c>
      <c r="E21" s="42">
        <f>IFERROR(VLOOKUP(Tabela206[[#This Row],[PLACA]],Resultados!$B$7:$H$121,4,0),"-")</f>
        <v>8706.6783534136539</v>
      </c>
      <c r="F21" s="61">
        <f>IFERROR(VLOOKUP(Tabela206[[#This Row],[PLACA]],Resultados!$B$7:$H$121,5,0),"-")</f>
        <v>37920.055542168673</v>
      </c>
      <c r="G21" s="33">
        <f t="shared" si="0"/>
        <v>4.3552838410874841</v>
      </c>
      <c r="H21" s="41">
        <f>IFERROR(Tabela206[[#This Row],[GASTO TOTAL]]/Tabela206[[#This Row],[KM RODADO]],"-")</f>
        <v>0.47424224067035192</v>
      </c>
      <c r="I21" s="40">
        <f>IFERROR(Tabela206[[#This Row],[KM RODADO]]/Tabela206[[#This Row],[TOTAL DE LITROS]],"-")</f>
        <v>9.1836691622644047</v>
      </c>
    </row>
    <row r="22" spans="1:9" ht="20.100000000000001" customHeight="1" x14ac:dyDescent="0.3">
      <c r="A22" s="44" t="s">
        <v>1069</v>
      </c>
      <c r="B22" s="44" t="s">
        <v>15573</v>
      </c>
      <c r="C22" s="43" t="s">
        <v>15560</v>
      </c>
      <c r="D22" s="60">
        <f>IFERROR(VLOOKUP(Tabela206[[#This Row],[PLACA]],Resultados!$B$7:$H$121,3,0),"-")</f>
        <v>21669</v>
      </c>
      <c r="E22" s="42">
        <f>IFERROR(VLOOKUP(Tabela206[[#This Row],[PLACA]],Resultados!$B$7:$H$121,4,0),"-")</f>
        <v>2595.8799999999997</v>
      </c>
      <c r="F22" s="61">
        <f>IFERROR(VLOOKUP(Tabela206[[#This Row],[PLACA]],Resultados!$B$7:$H$121,5,0),"-")</f>
        <v>12457.220000000001</v>
      </c>
      <c r="G22" s="33">
        <f t="shared" si="0"/>
        <v>4.7988427816385979</v>
      </c>
      <c r="H22" s="41">
        <f>IFERROR(Tabela206[[#This Row],[GASTO TOTAL]]/Tabela206[[#This Row],[KM RODADO]],"-")</f>
        <v>0.57488670450874524</v>
      </c>
      <c r="I22" s="40">
        <f>IFERROR(Tabela206[[#This Row],[KM RODADO]]/Tabela206[[#This Row],[TOTAL DE LITROS]],"-")</f>
        <v>8.347458280043762</v>
      </c>
    </row>
    <row r="23" spans="1:9" ht="20.100000000000001" customHeight="1" x14ac:dyDescent="0.3">
      <c r="A23" s="44" t="s">
        <v>46</v>
      </c>
      <c r="B23" s="44" t="s">
        <v>15574</v>
      </c>
      <c r="C23" s="43" t="s">
        <v>15547</v>
      </c>
      <c r="D23" s="60">
        <f>IFERROR(VLOOKUP(Tabela206[[#This Row],[PLACA]],Resultados!$B$7:$H$121,3,0),"-")</f>
        <v>23654.442999999999</v>
      </c>
      <c r="E23" s="42">
        <f>IFERROR(VLOOKUP(Tabela206[[#This Row],[PLACA]],Resultados!$B$7:$H$121,4,0),"-")</f>
        <v>2413.0474502712486</v>
      </c>
      <c r="F23" s="61">
        <f>IFERROR(VLOOKUP(Tabela206[[#This Row],[PLACA]],Resultados!$B$7:$H$121,5,0),"-")</f>
        <v>10620.04059674503</v>
      </c>
      <c r="G23" s="33">
        <f t="shared" si="0"/>
        <v>4.4010906605053455</v>
      </c>
      <c r="H23" s="41">
        <f>IFERROR(Tabela206[[#This Row],[GASTO TOTAL]]/Tabela206[[#This Row],[KM RODADO]],"-")</f>
        <v>0.44896599749759614</v>
      </c>
      <c r="I23" s="40">
        <f>IFERROR(Tabela206[[#This Row],[KM RODADO]]/Tabela206[[#This Row],[TOTAL DE LITROS]],"-")</f>
        <v>9.8027260082850933</v>
      </c>
    </row>
    <row r="24" spans="1:9" ht="20.100000000000001" customHeight="1" x14ac:dyDescent="0.3">
      <c r="A24" s="63" t="s">
        <v>5182</v>
      </c>
      <c r="B24" s="44" t="s">
        <v>15575</v>
      </c>
      <c r="C24" s="62" t="s">
        <v>15546</v>
      </c>
      <c r="D24" s="60">
        <f>IFERROR(VLOOKUP(Tabela206[[#This Row],[PLACA]],Resultados!$B$7:$H$121,3,0),"-")</f>
        <v>13539</v>
      </c>
      <c r="E24" s="42">
        <f>IFERROR(VLOOKUP(Tabela206[[#This Row],[PLACA]],Resultados!$B$7:$H$121,4,0),"-")</f>
        <v>1997.78</v>
      </c>
      <c r="F24" s="61">
        <f>IFERROR(VLOOKUP(Tabela206[[#This Row],[PLACA]],Resultados!$B$7:$H$121,5,0),"-")</f>
        <v>9377.6300000000028</v>
      </c>
      <c r="G24" s="33">
        <f t="shared" si="0"/>
        <v>4.6940253681586572</v>
      </c>
      <c r="H24" s="41">
        <f>IFERROR(Tabela206[[#This Row],[GASTO TOTAL]]/Tabela206[[#This Row],[KM RODADO]],"-")</f>
        <v>0.69263830415835759</v>
      </c>
      <c r="I24" s="40">
        <f>IFERROR(Tabela206[[#This Row],[KM RODADO]]/Tabela206[[#This Row],[TOTAL DE LITROS]],"-")</f>
        <v>6.7770224949694162</v>
      </c>
    </row>
    <row r="25" spans="1:9" ht="20.100000000000001" customHeight="1" x14ac:dyDescent="0.3">
      <c r="A25" s="94" t="s">
        <v>14247</v>
      </c>
      <c r="B25" s="63" t="s">
        <v>14252</v>
      </c>
      <c r="C25" s="95" t="s">
        <v>15580</v>
      </c>
      <c r="D25" s="100">
        <f>IFERROR(VLOOKUP(Tabela206[[#This Row],[PLACA]],Resultados!$B$7:$H$121,3,0),"-")</f>
        <v>2330</v>
      </c>
      <c r="E25" s="106">
        <f>IFERROR(VLOOKUP(Tabela206[[#This Row],[PLACA]],Resultados!$B$7:$H$121,4,0),"-")</f>
        <v>284.37</v>
      </c>
      <c r="F25" s="96">
        <f>IFERROR(VLOOKUP(Tabela206[[#This Row],[PLACA]],Resultados!$B$7:$H$121,5,0),"-")</f>
        <v>1358.96</v>
      </c>
      <c r="G25" s="97">
        <f t="shared" si="0"/>
        <v>4.778844463199353</v>
      </c>
      <c r="H25" s="98">
        <f>IFERROR(Tabela206[[#This Row],[GASTO TOTAL]]/Tabela206[[#This Row],[KM RODADO]],"-")</f>
        <v>0.58324463519313308</v>
      </c>
      <c r="I25" s="99">
        <f>IFERROR(Tabela206[[#This Row],[KM RODADO]]/Tabela206[[#This Row],[TOTAL DE LITROS]],"-")</f>
        <v>8.1935506558357076</v>
      </c>
    </row>
    <row r="26" spans="1:9" ht="20.100000000000001" hidden="1" customHeight="1" x14ac:dyDescent="0.3">
      <c r="A26" s="38"/>
      <c r="B26" s="38"/>
      <c r="C26" s="34"/>
      <c r="D26" s="34"/>
      <c r="E26" s="37"/>
      <c r="F26" s="35"/>
      <c r="G26" s="34"/>
      <c r="H26" s="34"/>
      <c r="I26" s="33"/>
    </row>
    <row r="27" spans="1:9" ht="20.100000000000001" customHeight="1" x14ac:dyDescent="0.3">
      <c r="A27" s="38"/>
      <c r="B27" s="38"/>
      <c r="C27" s="34"/>
      <c r="D27" s="34"/>
      <c r="E27" s="37"/>
      <c r="F27" s="35"/>
      <c r="G27" s="34"/>
      <c r="H27" s="34"/>
      <c r="I27" s="33"/>
    </row>
    <row r="28" spans="1:9" ht="20.100000000000001" customHeight="1" x14ac:dyDescent="0.3">
      <c r="A28" s="38"/>
      <c r="B28" s="38"/>
      <c r="C28" s="34" t="s">
        <v>15512</v>
      </c>
      <c r="D28" s="34"/>
      <c r="E28" s="89">
        <f>SUBTOTAL(109,E16:E25)</f>
        <v>32903.757477045016</v>
      </c>
      <c r="F28" s="35">
        <f>SUBTOTAL(109,F3:F25)</f>
        <v>488164.17538594629</v>
      </c>
      <c r="G28" s="34"/>
      <c r="H28" s="35">
        <f>SUBTOTAL(1,Tabela206[[#All],[CUSTO/KM]])</f>
        <v>0.51415297455668796</v>
      </c>
      <c r="I28" s="39">
        <f>SUBTOTAL(1,Tabela206[MÉDIA])</f>
        <v>9.0802637288259902</v>
      </c>
    </row>
    <row r="29" spans="1:9" ht="20.100000000000001" customHeight="1" x14ac:dyDescent="0.3">
      <c r="A29" s="38"/>
      <c r="B29" s="38"/>
      <c r="C29" s="34"/>
      <c r="D29" s="34"/>
      <c r="E29" s="37"/>
      <c r="F29" s="35"/>
      <c r="G29" s="34"/>
      <c r="H29" s="34"/>
      <c r="I29" s="33"/>
    </row>
    <row r="30" spans="1:9" ht="20.100000000000001" customHeight="1" x14ac:dyDescent="0.3">
      <c r="A30" s="37"/>
      <c r="B30" s="37"/>
      <c r="C30" s="35"/>
      <c r="D30" s="34"/>
      <c r="E30" s="37" t="s">
        <v>15545</v>
      </c>
      <c r="F30" s="35">
        <f>F28/E28</f>
        <v>14.8361224618954</v>
      </c>
      <c r="G30" s="35"/>
      <c r="H30" s="34"/>
      <c r="I30" s="33"/>
    </row>
    <row r="31" spans="1:9" ht="20.100000000000001" customHeight="1" x14ac:dyDescent="0.3">
      <c r="A31" s="36"/>
      <c r="B31" s="36"/>
      <c r="C31" s="34"/>
      <c r="D31" s="34"/>
      <c r="E31" s="34"/>
      <c r="F31" s="35"/>
      <c r="G31" s="34"/>
      <c r="H31" s="34"/>
      <c r="I31" s="33"/>
    </row>
    <row r="32" spans="1:9" ht="20.100000000000001" customHeight="1" x14ac:dyDescent="0.3">
      <c r="A32" s="36"/>
      <c r="B32" s="36"/>
      <c r="C32" s="34"/>
      <c r="D32" s="34"/>
      <c r="E32" s="34"/>
      <c r="F32" s="35"/>
      <c r="G32" s="34"/>
      <c r="H32" s="34"/>
      <c r="I32" s="33"/>
    </row>
    <row r="33" spans="1:9" ht="20.100000000000001" customHeight="1" x14ac:dyDescent="0.3">
      <c r="A33" s="36"/>
      <c r="B33" s="36"/>
      <c r="C33" s="34"/>
      <c r="D33" s="34"/>
      <c r="E33" s="34"/>
      <c r="F33" s="35"/>
      <c r="G33" s="34"/>
      <c r="H33" s="34"/>
      <c r="I33" s="33"/>
    </row>
    <row r="34" spans="1:9" ht="20.100000000000001" customHeight="1" x14ac:dyDescent="0.3">
      <c r="A34" s="36"/>
      <c r="B34" s="36"/>
      <c r="C34" s="34"/>
      <c r="D34" s="34"/>
      <c r="E34" s="34"/>
      <c r="F34" s="35"/>
      <c r="G34" s="34"/>
      <c r="H34" s="34"/>
      <c r="I34" s="33"/>
    </row>
    <row r="35" spans="1:9" ht="20.100000000000001" customHeight="1" x14ac:dyDescent="0.3">
      <c r="A35" s="36"/>
      <c r="B35" s="36"/>
      <c r="C35" s="34"/>
      <c r="D35" s="34"/>
      <c r="E35" s="34"/>
      <c r="F35" s="35"/>
      <c r="G35" s="34"/>
      <c r="H35" s="34"/>
      <c r="I35" s="33"/>
    </row>
    <row r="36" spans="1:9" ht="20.100000000000001" customHeight="1" x14ac:dyDescent="0.3">
      <c r="A36" s="36"/>
      <c r="B36" s="36"/>
      <c r="C36" s="34"/>
      <c r="D36" s="34"/>
      <c r="E36" s="34"/>
      <c r="F36" s="35"/>
      <c r="G36" s="34"/>
      <c r="H36" s="34"/>
      <c r="I36" s="33"/>
    </row>
    <row r="37" spans="1:9" ht="20.100000000000001" customHeight="1" x14ac:dyDescent="0.3">
      <c r="A37" s="36"/>
      <c r="B37" s="36"/>
      <c r="C37" s="34"/>
      <c r="D37" s="34"/>
      <c r="E37" s="34"/>
      <c r="F37" s="35"/>
      <c r="G37" s="34"/>
      <c r="H37" s="34"/>
      <c r="I37" s="33"/>
    </row>
    <row r="38" spans="1:9" ht="20.100000000000001" customHeight="1" x14ac:dyDescent="0.3">
      <c r="A38" s="36"/>
      <c r="B38" s="36"/>
      <c r="C38" s="34"/>
      <c r="D38" s="34"/>
      <c r="E38" s="34"/>
      <c r="F38" s="35"/>
      <c r="G38" s="34"/>
      <c r="H38" s="34"/>
      <c r="I38" s="33"/>
    </row>
    <row r="39" spans="1:9" ht="20.100000000000001" customHeight="1" x14ac:dyDescent="0.3">
      <c r="A39" s="36"/>
      <c r="B39" s="36"/>
      <c r="C39" s="34"/>
      <c r="D39" s="34"/>
      <c r="E39" s="34"/>
      <c r="F39" s="35"/>
      <c r="G39" s="34"/>
      <c r="H39" s="34"/>
      <c r="I39" s="33"/>
    </row>
    <row r="40" spans="1:9" ht="20.100000000000001" customHeight="1" x14ac:dyDescent="0.3">
      <c r="A40" s="36"/>
      <c r="B40" s="36"/>
      <c r="C40" s="34"/>
      <c r="D40" s="34"/>
      <c r="E40" s="34"/>
      <c r="F40" s="35"/>
      <c r="G40" s="34"/>
      <c r="H40" s="34"/>
      <c r="I40" s="33"/>
    </row>
    <row r="41" spans="1:9" ht="20.100000000000001" customHeight="1" x14ac:dyDescent="0.3">
      <c r="A41" s="36"/>
      <c r="B41" s="36"/>
      <c r="C41" s="34"/>
      <c r="D41" s="34"/>
      <c r="E41" s="34"/>
      <c r="F41" s="35"/>
      <c r="G41" s="34"/>
      <c r="H41" s="34"/>
      <c r="I41" s="33"/>
    </row>
    <row r="42" spans="1:9" ht="20.100000000000001" customHeight="1" x14ac:dyDescent="0.3">
      <c r="A42" s="36"/>
      <c r="B42" s="36"/>
      <c r="C42" s="34"/>
      <c r="D42" s="34"/>
      <c r="E42" s="34"/>
      <c r="F42" s="35"/>
      <c r="G42" s="34"/>
      <c r="H42" s="34"/>
      <c r="I42" s="33"/>
    </row>
    <row r="43" spans="1:9" ht="20.100000000000001" customHeight="1" x14ac:dyDescent="0.3">
      <c r="A43" s="36"/>
      <c r="B43" s="36"/>
      <c r="C43" s="34"/>
      <c r="D43" s="34"/>
      <c r="E43" s="34"/>
      <c r="F43" s="35"/>
      <c r="G43" s="34"/>
      <c r="H43" s="34"/>
      <c r="I43" s="33"/>
    </row>
    <row r="44" spans="1:9" ht="20.100000000000001" customHeight="1" x14ac:dyDescent="0.3">
      <c r="A44" s="36"/>
      <c r="B44" s="36"/>
      <c r="C44" s="34"/>
      <c r="D44" s="34"/>
      <c r="E44" s="34"/>
      <c r="F44" s="35"/>
      <c r="G44" s="34"/>
      <c r="H44" s="34"/>
      <c r="I44" s="33"/>
    </row>
    <row r="45" spans="1:9" ht="20.100000000000001" customHeight="1" x14ac:dyDescent="0.3">
      <c r="A45" s="36"/>
      <c r="B45" s="36"/>
      <c r="C45" s="34"/>
      <c r="D45" s="34"/>
      <c r="E45" s="34"/>
      <c r="F45" s="35"/>
      <c r="G45" s="34"/>
      <c r="H45" s="34"/>
      <c r="I45" s="33"/>
    </row>
    <row r="46" spans="1:9" ht="20.100000000000001" customHeight="1" x14ac:dyDescent="0.3">
      <c r="A46" s="36"/>
      <c r="B46" s="36"/>
      <c r="C46" s="34"/>
      <c r="D46" s="34"/>
      <c r="E46" s="34"/>
      <c r="F46" s="35"/>
      <c r="G46" s="34"/>
      <c r="H46" s="34"/>
      <c r="I46" s="33"/>
    </row>
    <row r="47" spans="1:9" ht="20.100000000000001" customHeight="1" x14ac:dyDescent="0.3">
      <c r="A47" s="36"/>
      <c r="B47" s="36"/>
      <c r="C47" s="34"/>
      <c r="D47" s="34"/>
      <c r="E47" s="34"/>
      <c r="F47" s="35"/>
      <c r="G47" s="34"/>
      <c r="H47" s="34"/>
      <c r="I47" s="33"/>
    </row>
    <row r="48" spans="1:9" ht="20.100000000000001" customHeight="1" x14ac:dyDescent="0.3">
      <c r="A48" s="36"/>
      <c r="B48" s="36"/>
      <c r="C48" s="34"/>
      <c r="D48" s="34"/>
      <c r="E48" s="34"/>
      <c r="F48" s="35"/>
      <c r="G48" s="34"/>
      <c r="H48" s="34"/>
      <c r="I48" s="33"/>
    </row>
  </sheetData>
  <conditionalFormatting sqref="I3:I25">
    <cfRule type="iconSet" priority="1">
      <iconSet iconSet="3Symbols">
        <cfvo type="percent" val="0"/>
        <cfvo type="num" val="8"/>
        <cfvo type="num" val="9" gte="0"/>
      </iconSet>
    </cfRule>
  </conditionalFormatting>
  <pageMargins left="0" right="3.937007874015748E-2" top="0" bottom="0" header="0" footer="0"/>
  <pageSetup paperSize="9" scale="38" orientation="landscape" r:id="rId1"/>
  <drawing r:id="rId2"/>
  <tableParts count="1">
    <tablePart r:id="rId3"/>
  </tableParts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7B045-8A82-4264-9B73-208A2DEE9A85}">
  <sheetPr>
    <pageSetUpPr fitToPage="1"/>
  </sheetPr>
  <dimension ref="A1:H33"/>
  <sheetViews>
    <sheetView showGridLines="0" zoomScale="95" zoomScaleNormal="85" workbookViewId="0">
      <selection activeCell="C3" sqref="C3:C10"/>
    </sheetView>
  </sheetViews>
  <sheetFormatPr defaultColWidth="8.19921875" defaultRowHeight="20.100000000000001" customHeight="1" x14ac:dyDescent="0.3"/>
  <cols>
    <col min="1" max="1" width="15.3984375" style="31" bestFit="1" customWidth="1"/>
    <col min="2" max="2" width="20.3984375" style="31" customWidth="1"/>
    <col min="3" max="3" width="17.59765625" style="31" bestFit="1" customWidth="1"/>
    <col min="4" max="4" width="24.19921875" style="31" customWidth="1"/>
    <col min="5" max="5" width="23.69921875" style="32" customWidth="1"/>
    <col min="6" max="6" width="19.19921875" style="31" customWidth="1"/>
    <col min="7" max="7" width="17.09765625" style="31" customWidth="1"/>
    <col min="8" max="8" width="13.3984375" style="31" customWidth="1"/>
    <col min="9" max="16384" width="8.19921875" style="31"/>
  </cols>
  <sheetData>
    <row r="1" spans="1:8" ht="80.099999999999994" customHeight="1" x14ac:dyDescent="0.3">
      <c r="A1" s="54" t="s">
        <v>15530</v>
      </c>
      <c r="B1" s="53"/>
      <c r="C1" s="53"/>
      <c r="D1" s="53"/>
      <c r="E1" s="53"/>
      <c r="F1" s="53"/>
      <c r="G1" s="53"/>
      <c r="H1" s="52"/>
    </row>
    <row r="2" spans="1:8" s="46" customFormat="1" ht="50.1" customHeight="1" x14ac:dyDescent="0.3">
      <c r="A2" s="51" t="s">
        <v>0</v>
      </c>
      <c r="B2" s="49" t="s">
        <v>15533</v>
      </c>
      <c r="C2" s="49" t="s">
        <v>15528</v>
      </c>
      <c r="D2" s="49" t="s">
        <v>15527</v>
      </c>
      <c r="E2" s="50" t="s">
        <v>15525</v>
      </c>
      <c r="F2" s="49" t="s">
        <v>15526</v>
      </c>
      <c r="G2" s="48" t="s">
        <v>15524</v>
      </c>
      <c r="H2" s="47" t="s">
        <v>15523</v>
      </c>
    </row>
    <row r="3" spans="1:8" ht="20.100000000000001" customHeight="1" x14ac:dyDescent="0.3">
      <c r="A3" s="44" t="s">
        <v>2650</v>
      </c>
      <c r="B3" s="43" t="s">
        <v>3615</v>
      </c>
      <c r="C3" s="60">
        <f>IFERROR(VLOOKUP(Tabela207[[#This Row],[PLACA]],Resultados!$B$7:$H$121,3,0),"-")</f>
        <v>30507</v>
      </c>
      <c r="D3" s="42">
        <f>IFERROR(VLOOKUP(Tabela207[[#This Row],[PLACA]],Resultados!$B$7:$H$121,4,0),"-")</f>
        <v>3771.42</v>
      </c>
      <c r="E3" s="61">
        <f>IFERROR(VLOOKUP(Tabela207[[#This Row],[PLACA]],Resultados!$B$7:$H$121,5,0),"-")</f>
        <v>18130.5</v>
      </c>
      <c r="F3" s="33">
        <f>IFERROR(Tabela207[[#This Row],[GASTO TOTAL]]/Tabela207[[#This Row],[KM RODADO]],"-")</f>
        <v>0.59430622480086537</v>
      </c>
      <c r="G3" s="41">
        <f>IFERROR(Tabela207[[#This Row],[KM RODADO]]/Tabela207[[#This Row],[GASTO TOTAL]],"-")</f>
        <v>1.6826342351286505</v>
      </c>
      <c r="H3" s="40">
        <f>IFERROR(Tabela207[[#This Row],[KM RODADO]]/Tabela207[[#This Row],[TOTAL DE LITROS]],"-")</f>
        <v>8.0889956568083115</v>
      </c>
    </row>
    <row r="4" spans="1:8" ht="20.100000000000001" customHeight="1" x14ac:dyDescent="0.3">
      <c r="A4" s="44" t="s">
        <v>2632</v>
      </c>
      <c r="B4" s="43" t="s">
        <v>3712</v>
      </c>
      <c r="C4" s="60">
        <f>IFERROR(VLOOKUP(Tabela207[[#This Row],[PLACA]],Resultados!$B$7:$H$121,3,0),"-")</f>
        <v>30680</v>
      </c>
      <c r="D4" s="42">
        <f>IFERROR(VLOOKUP(Tabela207[[#This Row],[PLACA]],Resultados!$B$7:$H$121,4,0),"-")</f>
        <v>4810.7599999999993</v>
      </c>
      <c r="E4" s="61">
        <f>IFERROR(VLOOKUP(Tabela207[[#This Row],[PLACA]],Resultados!$B$7:$H$121,5,0),"-")</f>
        <v>23351.570000000014</v>
      </c>
      <c r="F4" s="33">
        <f>IFERROR(Tabela207[[#This Row],[GASTO TOTAL]]/Tabela207[[#This Row],[KM RODADO]],"-")</f>
        <v>0.76113331160365105</v>
      </c>
      <c r="G4" s="41">
        <f>IFERROR(Tabela207[[#This Row],[KM RODADO]]/Tabela207[[#This Row],[GASTO TOTAL]],"-")</f>
        <v>1.3138302906399861</v>
      </c>
      <c r="H4" s="40">
        <f>IFERROR(Tabela207[[#This Row],[KM RODADO]]/Tabela207[[#This Row],[TOTAL DE LITROS]],"-")</f>
        <v>6.3773707272863343</v>
      </c>
    </row>
    <row r="5" spans="1:8" ht="20.100000000000001" customHeight="1" x14ac:dyDescent="0.3">
      <c r="A5" s="44" t="s">
        <v>2655</v>
      </c>
      <c r="B5" s="43" t="s">
        <v>3605</v>
      </c>
      <c r="C5" s="60">
        <f>IFERROR(VLOOKUP(Tabela207[[#This Row],[PLACA]],Resultados!$B$7:$H$121,3,0),"-")</f>
        <v>25701</v>
      </c>
      <c r="D5" s="42">
        <f>IFERROR(VLOOKUP(Tabela207[[#This Row],[PLACA]],Resultados!$B$7:$H$121,4,0),"-")</f>
        <v>3257.1299999999987</v>
      </c>
      <c r="E5" s="61">
        <f>IFERROR(VLOOKUP(Tabela207[[#This Row],[PLACA]],Resultados!$B$7:$H$121,5,0),"-")</f>
        <v>15859.650000000007</v>
      </c>
      <c r="F5" s="33">
        <f>IFERROR(Tabela207[[#This Row],[GASTO TOTAL]]/Tabela207[[#This Row],[KM RODADO]],"-")</f>
        <v>0.61708299287965473</v>
      </c>
      <c r="G5" s="41">
        <f>IFERROR(Tabela207[[#This Row],[KM RODADO]]/Tabela207[[#This Row],[GASTO TOTAL]],"-")</f>
        <v>1.6205275652363065</v>
      </c>
      <c r="H5" s="40">
        <f>IFERROR(Tabela207[[#This Row],[KM RODADO]]/Tabela207[[#This Row],[TOTAL DE LITROS]],"-")</f>
        <v>7.8906890421935909</v>
      </c>
    </row>
    <row r="6" spans="1:8" ht="20.100000000000001" customHeight="1" x14ac:dyDescent="0.3">
      <c r="A6" s="44" t="s">
        <v>2691</v>
      </c>
      <c r="B6" s="43" t="s">
        <v>5979</v>
      </c>
      <c r="C6" s="60">
        <f>IFERROR(VLOOKUP(Tabela207[[#This Row],[PLACA]],Resultados!$B$7:$H$121,3,0),"-")</f>
        <v>36151</v>
      </c>
      <c r="D6" s="42">
        <f>IFERROR(VLOOKUP(Tabela207[[#This Row],[PLACA]],Resultados!$B$7:$H$121,4,0),"-")</f>
        <v>4555.8900000000012</v>
      </c>
      <c r="E6" s="61">
        <f>IFERROR(VLOOKUP(Tabela207[[#This Row],[PLACA]],Resultados!$B$7:$H$121,5,0),"-")</f>
        <v>21668.830000000013</v>
      </c>
      <c r="F6" s="33">
        <f>IFERROR(Tabela207[[#This Row],[GASTO TOTAL]]/Tabela207[[#This Row],[KM RODADO]],"-")</f>
        <v>0.599397803656884</v>
      </c>
      <c r="G6" s="41">
        <f>IFERROR(Tabela207[[#This Row],[KM RODADO]]/Tabela207[[#This Row],[GASTO TOTAL]],"-")</f>
        <v>1.6683411148640688</v>
      </c>
      <c r="H6" s="40">
        <f>IFERROR(Tabela207[[#This Row],[KM RODADO]]/Tabela207[[#This Row],[TOTAL DE LITROS]],"-")</f>
        <v>7.9350028205246375</v>
      </c>
    </row>
    <row r="7" spans="1:8" ht="20.100000000000001" customHeight="1" x14ac:dyDescent="0.3">
      <c r="A7" s="45" t="s">
        <v>9674</v>
      </c>
      <c r="B7" s="43" t="s">
        <v>15506</v>
      </c>
      <c r="C7" s="60">
        <f>IFERROR(VLOOKUP(Tabela207[[#This Row],[PLACA]],Resultados!$B$7:$H$121,3,0),"-")</f>
        <v>16396</v>
      </c>
      <c r="D7" s="42">
        <f>IFERROR(VLOOKUP(Tabela207[[#This Row],[PLACA]],Resultados!$B$7:$H$121,4,0),"-")</f>
        <v>1933.0200000000007</v>
      </c>
      <c r="E7" s="61">
        <f>IFERROR(VLOOKUP(Tabela207[[#This Row],[PLACA]],Resultados!$B$7:$H$121,5,0),"-")</f>
        <v>9292.66</v>
      </c>
      <c r="F7" s="33">
        <f>IFERROR(Tabela207[[#This Row],[GASTO TOTAL]]/Tabela207[[#This Row],[KM RODADO]],"-")</f>
        <v>0.56676384484020492</v>
      </c>
      <c r="G7" s="41">
        <f>IFERROR(Tabela207[[#This Row],[KM RODADO]]/Tabela207[[#This Row],[GASTO TOTAL]],"-")</f>
        <v>1.7644033032522444</v>
      </c>
      <c r="H7" s="40">
        <f>IFERROR(Tabela207[[#This Row],[KM RODADO]]/Tabela207[[#This Row],[TOTAL DE LITROS]],"-")</f>
        <v>8.4820643345645639</v>
      </c>
    </row>
    <row r="8" spans="1:8" ht="20.100000000000001" customHeight="1" x14ac:dyDescent="0.3">
      <c r="A8" s="44" t="s">
        <v>9677</v>
      </c>
      <c r="B8" s="43" t="s">
        <v>15507</v>
      </c>
      <c r="C8" s="60">
        <f>IFERROR(VLOOKUP(Tabela207[[#This Row],[PLACA]],Resultados!$B$7:$H$121,3,0),"-")</f>
        <v>10914</v>
      </c>
      <c r="D8" s="42">
        <f>IFERROR(VLOOKUP(Tabela207[[#This Row],[PLACA]],Resultados!$B$7:$H$121,4,0),"-")</f>
        <v>1070.52</v>
      </c>
      <c r="E8" s="61">
        <f>IFERROR(VLOOKUP(Tabela207[[#This Row],[PLACA]],Resultados!$B$7:$H$121,5,0),"-")</f>
        <v>5268.5400000000009</v>
      </c>
      <c r="F8" s="33">
        <f>IFERROR(Tabela207[[#This Row],[GASTO TOTAL]]/Tabela207[[#This Row],[KM RODADO]],"-")</f>
        <v>0.48273227047828488</v>
      </c>
      <c r="G8" s="41">
        <f>IFERROR(Tabela207[[#This Row],[KM RODADO]]/Tabela207[[#This Row],[GASTO TOTAL]],"-")</f>
        <v>2.071541641517384</v>
      </c>
      <c r="H8" s="40">
        <f>IFERROR(Tabela207[[#This Row],[KM RODADO]]/Tabela207[[#This Row],[TOTAL DE LITROS]],"-")</f>
        <v>10.195045398497927</v>
      </c>
    </row>
    <row r="9" spans="1:8" ht="20.100000000000001" customHeight="1" x14ac:dyDescent="0.3">
      <c r="A9" s="44"/>
      <c r="B9" s="43"/>
      <c r="C9" s="42"/>
      <c r="D9" s="37"/>
      <c r="E9" s="35"/>
      <c r="F9" s="33"/>
      <c r="G9" s="41"/>
      <c r="H9" s="40"/>
    </row>
    <row r="10" spans="1:8" ht="20.100000000000001" customHeight="1" x14ac:dyDescent="0.3">
      <c r="A10" s="44"/>
      <c r="B10" s="43"/>
      <c r="C10" s="42"/>
      <c r="D10" s="37"/>
      <c r="E10" s="35"/>
      <c r="F10" s="33"/>
      <c r="G10" s="41"/>
      <c r="H10" s="40"/>
    </row>
    <row r="11" spans="1:8" ht="20.100000000000001" customHeight="1" x14ac:dyDescent="0.3">
      <c r="A11" s="38"/>
      <c r="B11" s="34"/>
      <c r="C11" s="34"/>
      <c r="D11" s="37"/>
      <c r="E11" s="35"/>
      <c r="F11" s="34"/>
      <c r="G11" s="34"/>
      <c r="H11" s="33"/>
    </row>
    <row r="12" spans="1:8" ht="20.100000000000001" hidden="1" customHeight="1" x14ac:dyDescent="0.3">
      <c r="A12" s="38"/>
      <c r="B12" s="34"/>
      <c r="C12" s="34"/>
      <c r="D12" s="37"/>
      <c r="E12" s="35"/>
      <c r="F12" s="34"/>
      <c r="G12" s="34"/>
      <c r="H12" s="33"/>
    </row>
    <row r="13" spans="1:8" ht="20.100000000000001" customHeight="1" x14ac:dyDescent="0.3">
      <c r="A13" s="38"/>
      <c r="B13" s="34" t="s">
        <v>15512</v>
      </c>
      <c r="C13" s="34"/>
      <c r="D13" s="89">
        <f>SUBTOTAL(109,D3:D9)</f>
        <v>19398.740000000002</v>
      </c>
      <c r="E13" s="35">
        <f>SUBTOTAL(109,E3:E10)</f>
        <v>93571.750000000029</v>
      </c>
      <c r="F13" s="34"/>
      <c r="G13" s="35">
        <f>SUBTOTAL(1,Tabela207[[#All],[CUSTO/KM]])</f>
        <v>1.6868796917731068</v>
      </c>
      <c r="H13" s="39">
        <f>SUBTOTAL(1,Tabela207[MÉDIA])</f>
        <v>8.1615279966458925</v>
      </c>
    </row>
    <row r="14" spans="1:8" ht="20.100000000000001" customHeight="1" x14ac:dyDescent="0.3">
      <c r="A14" s="38"/>
      <c r="B14" s="34"/>
      <c r="C14" s="34"/>
      <c r="D14" s="37"/>
      <c r="E14" s="35"/>
      <c r="F14" s="34"/>
      <c r="G14" s="34"/>
      <c r="H14" s="33"/>
    </row>
    <row r="15" spans="1:8" ht="20.100000000000001" customHeight="1" x14ac:dyDescent="0.3">
      <c r="A15" s="37"/>
      <c r="B15" s="35"/>
      <c r="C15" s="34"/>
      <c r="D15" s="37" t="s">
        <v>15511</v>
      </c>
      <c r="E15" s="35">
        <f>E13/D13</f>
        <v>4.8235993677939915</v>
      </c>
      <c r="F15" s="35"/>
      <c r="G15" s="34"/>
      <c r="H15" s="33"/>
    </row>
    <row r="16" spans="1:8" ht="20.100000000000001" customHeight="1" x14ac:dyDescent="0.3">
      <c r="A16" s="36"/>
      <c r="B16" s="34"/>
      <c r="C16" s="34"/>
      <c r="D16" s="34"/>
      <c r="E16" s="35"/>
      <c r="F16" s="34"/>
      <c r="G16" s="34"/>
      <c r="H16" s="33"/>
    </row>
    <row r="17" spans="1:8" ht="20.100000000000001" customHeight="1" x14ac:dyDescent="0.3">
      <c r="A17" s="36"/>
      <c r="B17" s="34"/>
      <c r="C17" s="34"/>
      <c r="D17" s="34"/>
      <c r="E17" s="35"/>
      <c r="F17" s="34"/>
      <c r="G17" s="34"/>
      <c r="H17" s="33"/>
    </row>
    <row r="18" spans="1:8" ht="20.100000000000001" customHeight="1" x14ac:dyDescent="0.3">
      <c r="A18" s="36"/>
      <c r="B18" s="34"/>
      <c r="C18" s="34"/>
      <c r="D18" s="34"/>
      <c r="E18" s="35"/>
      <c r="F18" s="34"/>
      <c r="G18" s="34"/>
      <c r="H18" s="33"/>
    </row>
    <row r="19" spans="1:8" ht="20.100000000000001" customHeight="1" x14ac:dyDescent="0.3">
      <c r="A19" s="36"/>
      <c r="B19" s="34"/>
      <c r="C19" s="34"/>
      <c r="D19" s="34"/>
      <c r="E19" s="35"/>
      <c r="F19" s="34"/>
      <c r="G19" s="34"/>
      <c r="H19" s="33"/>
    </row>
    <row r="20" spans="1:8" ht="20.100000000000001" customHeight="1" x14ac:dyDescent="0.3">
      <c r="A20" s="36"/>
      <c r="B20" s="34"/>
      <c r="C20" s="34"/>
      <c r="D20" s="34"/>
      <c r="E20" s="35"/>
      <c r="F20" s="34"/>
      <c r="G20" s="34"/>
      <c r="H20" s="33"/>
    </row>
    <row r="21" spans="1:8" ht="20.100000000000001" customHeight="1" x14ac:dyDescent="0.3">
      <c r="A21" s="36"/>
      <c r="B21" s="34"/>
      <c r="C21" s="34"/>
      <c r="D21" s="34"/>
      <c r="E21" s="35"/>
      <c r="F21" s="34"/>
      <c r="G21" s="34"/>
      <c r="H21" s="33"/>
    </row>
    <row r="22" spans="1:8" ht="20.100000000000001" customHeight="1" x14ac:dyDescent="0.3">
      <c r="A22" s="36"/>
      <c r="B22" s="34"/>
      <c r="C22" s="34"/>
      <c r="D22" s="34"/>
      <c r="E22" s="35"/>
      <c r="F22" s="34"/>
      <c r="G22" s="34"/>
      <c r="H22" s="33"/>
    </row>
    <row r="23" spans="1:8" ht="20.100000000000001" customHeight="1" x14ac:dyDescent="0.3">
      <c r="A23" s="36"/>
      <c r="B23" s="34"/>
      <c r="C23" s="34"/>
      <c r="D23" s="34"/>
      <c r="E23" s="35"/>
      <c r="F23" s="34"/>
      <c r="G23" s="34"/>
      <c r="H23" s="33"/>
    </row>
    <row r="24" spans="1:8" ht="20.100000000000001" customHeight="1" x14ac:dyDescent="0.3">
      <c r="A24" s="36"/>
      <c r="B24" s="34"/>
      <c r="C24" s="34"/>
      <c r="D24" s="34"/>
      <c r="E24" s="35"/>
      <c r="F24" s="34"/>
      <c r="G24" s="34"/>
      <c r="H24" s="33"/>
    </row>
    <row r="25" spans="1:8" ht="20.100000000000001" customHeight="1" x14ac:dyDescent="0.3">
      <c r="A25" s="36"/>
      <c r="B25" s="34"/>
      <c r="C25" s="34"/>
      <c r="D25" s="34"/>
      <c r="E25" s="35"/>
      <c r="F25" s="34"/>
      <c r="G25" s="34"/>
      <c r="H25" s="33"/>
    </row>
    <row r="26" spans="1:8" ht="20.100000000000001" customHeight="1" x14ac:dyDescent="0.3">
      <c r="A26" s="36"/>
      <c r="B26" s="34"/>
      <c r="C26" s="34"/>
      <c r="D26" s="34"/>
      <c r="E26" s="35"/>
      <c r="F26" s="34"/>
      <c r="G26" s="34"/>
      <c r="H26" s="33"/>
    </row>
    <row r="27" spans="1:8" ht="20.100000000000001" customHeight="1" x14ac:dyDescent="0.3">
      <c r="A27" s="36"/>
      <c r="B27" s="34"/>
      <c r="C27" s="34"/>
      <c r="D27" s="34"/>
      <c r="E27" s="35"/>
      <c r="F27" s="34"/>
      <c r="G27" s="34"/>
      <c r="H27" s="33"/>
    </row>
    <row r="28" spans="1:8" ht="20.100000000000001" customHeight="1" x14ac:dyDescent="0.3">
      <c r="A28" s="36"/>
      <c r="B28" s="34"/>
      <c r="C28" s="34"/>
      <c r="D28" s="34"/>
      <c r="E28" s="35"/>
      <c r="F28" s="34"/>
      <c r="G28" s="34"/>
      <c r="H28" s="33"/>
    </row>
    <row r="29" spans="1:8" ht="20.100000000000001" customHeight="1" x14ac:dyDescent="0.3">
      <c r="A29" s="36"/>
      <c r="B29" s="34"/>
      <c r="C29" s="34"/>
      <c r="D29" s="34"/>
      <c r="E29" s="35"/>
      <c r="F29" s="34"/>
      <c r="G29" s="34"/>
      <c r="H29" s="33"/>
    </row>
    <row r="30" spans="1:8" ht="20.100000000000001" customHeight="1" x14ac:dyDescent="0.3">
      <c r="A30" s="36"/>
      <c r="B30" s="34"/>
      <c r="C30" s="34"/>
      <c r="D30" s="34"/>
      <c r="E30" s="35"/>
      <c r="F30" s="34"/>
      <c r="G30" s="34"/>
      <c r="H30" s="33"/>
    </row>
    <row r="31" spans="1:8" ht="20.100000000000001" customHeight="1" x14ac:dyDescent="0.3">
      <c r="A31" s="36"/>
      <c r="B31" s="34"/>
      <c r="C31" s="34"/>
      <c r="D31" s="34"/>
      <c r="E31" s="35"/>
      <c r="F31" s="34"/>
      <c r="G31" s="34"/>
      <c r="H31" s="33"/>
    </row>
    <row r="32" spans="1:8" ht="20.100000000000001" customHeight="1" x14ac:dyDescent="0.3">
      <c r="A32" s="36"/>
      <c r="B32" s="34"/>
      <c r="C32" s="34"/>
      <c r="D32" s="34"/>
      <c r="E32" s="35"/>
      <c r="F32" s="34"/>
      <c r="G32" s="34"/>
      <c r="H32" s="33"/>
    </row>
    <row r="33" spans="1:8" ht="20.100000000000001" customHeight="1" x14ac:dyDescent="0.3">
      <c r="A33" s="36"/>
      <c r="B33" s="34"/>
      <c r="C33" s="34"/>
      <c r="D33" s="34"/>
      <c r="E33" s="35"/>
      <c r="F33" s="34"/>
      <c r="G33" s="34"/>
      <c r="H33" s="33"/>
    </row>
  </sheetData>
  <conditionalFormatting sqref="H3:H8">
    <cfRule type="iconSet" priority="2">
      <iconSet iconSet="3Symbols">
        <cfvo type="percent" val="0"/>
        <cfvo type="num" val="1.7"/>
        <cfvo type="num" val="1.8"/>
      </iconSet>
    </cfRule>
  </conditionalFormatting>
  <conditionalFormatting sqref="H9">
    <cfRule type="iconSet" priority="6">
      <iconSet iconSet="3Symbols">
        <cfvo type="percent" val="0"/>
        <cfvo type="num" val="1.8"/>
        <cfvo type="num" val="1.9"/>
      </iconSet>
    </cfRule>
  </conditionalFormatting>
  <conditionalFormatting sqref="H10">
    <cfRule type="iconSet" priority="7">
      <iconSet iconSet="3Symbols">
        <cfvo type="percent" val="0"/>
        <cfvo type="num" val="1.6"/>
        <cfvo type="num" val="1.7"/>
      </iconSet>
    </cfRule>
  </conditionalFormatting>
  <pageMargins left="0" right="3.937007874015748E-2" top="0" bottom="0" header="0" footer="0"/>
  <pageSetup paperSize="9" scale="38" orientation="landscape" r:id="rId1"/>
  <drawing r:id="rId2"/>
  <tableParts count="1">
    <tablePart r:id="rId3"/>
  </tableParts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0ED5C-7883-498E-B4FE-C17FD4B561B5}">
  <dimension ref="B2:H89"/>
  <sheetViews>
    <sheetView showGridLines="0" topLeftCell="A34" zoomScale="90" zoomScaleNormal="90" workbookViewId="0">
      <selection activeCell="C17" sqref="C17"/>
    </sheetView>
  </sheetViews>
  <sheetFormatPr defaultRowHeight="15.6" x14ac:dyDescent="0.3"/>
  <cols>
    <col min="1" max="1" width="5.69921875" customWidth="1"/>
    <col min="2" max="2" width="10.69921875" customWidth="1"/>
    <col min="3" max="3" width="15.8984375" style="6" bestFit="1" customWidth="1"/>
    <col min="4" max="4" width="13.3984375" style="6" bestFit="1" customWidth="1"/>
    <col min="5" max="5" width="10.3984375" style="6" bestFit="1" customWidth="1"/>
    <col min="6" max="6" width="17.3984375" style="6" bestFit="1" customWidth="1"/>
    <col min="7" max="7" width="6.296875" style="6" bestFit="1" customWidth="1"/>
    <col min="8" max="8" width="15" style="6" customWidth="1"/>
  </cols>
  <sheetData>
    <row r="2" spans="2:8" x14ac:dyDescent="0.3">
      <c r="C2" s="30"/>
      <c r="D2" s="30"/>
      <c r="E2" s="30"/>
      <c r="F2" s="30"/>
      <c r="G2" s="30"/>
      <c r="H2" s="30"/>
    </row>
    <row r="3" spans="2:8" x14ac:dyDescent="0.3">
      <c r="C3" s="107" t="s">
        <v>3563</v>
      </c>
      <c r="D3" s="108" t="s">
        <v>15532</v>
      </c>
      <c r="E3" s="30"/>
      <c r="F3" s="30"/>
      <c r="G3" s="30"/>
      <c r="H3" s="30"/>
    </row>
    <row r="4" spans="2:8" x14ac:dyDescent="0.3">
      <c r="C4" s="107" t="s">
        <v>3566</v>
      </c>
      <c r="D4" s="108" t="s">
        <v>15532</v>
      </c>
      <c r="E4" s="30"/>
      <c r="F4" s="30"/>
      <c r="G4" s="30"/>
      <c r="H4" s="30"/>
    </row>
    <row r="5" spans="2:8" x14ac:dyDescent="0.3">
      <c r="C5" s="107" t="s">
        <v>29</v>
      </c>
      <c r="D5" s="108" t="s">
        <v>15532</v>
      </c>
      <c r="E5" s="30"/>
      <c r="F5" s="30"/>
      <c r="G5" s="30"/>
      <c r="H5" s="30"/>
    </row>
    <row r="6" spans="2:8" x14ac:dyDescent="0.3">
      <c r="C6" s="30"/>
      <c r="D6" s="30"/>
      <c r="E6" s="30"/>
      <c r="F6" s="30"/>
      <c r="G6" s="30"/>
      <c r="H6" s="30"/>
    </row>
    <row r="7" spans="2:8" x14ac:dyDescent="0.3">
      <c r="B7" s="55" t="s">
        <v>15531</v>
      </c>
      <c r="C7" s="107" t="s">
        <v>15240</v>
      </c>
      <c r="D7" s="108" t="s">
        <v>15241</v>
      </c>
      <c r="E7" s="108" t="s">
        <v>15242</v>
      </c>
      <c r="F7" s="108" t="s">
        <v>15243</v>
      </c>
      <c r="G7" s="108" t="s">
        <v>15509</v>
      </c>
      <c r="H7" s="30"/>
    </row>
    <row r="8" spans="2:8" x14ac:dyDescent="0.3">
      <c r="B8" s="56" t="str">
        <f>_xlfn.XLOOKUP(C8,Combustivel!F:F,Combustivel!A:A)</f>
        <v>TFV8C74</v>
      </c>
      <c r="C8" s="108" t="s">
        <v>2214</v>
      </c>
      <c r="D8" s="109">
        <v>19232</v>
      </c>
      <c r="E8" s="110">
        <v>3505.549999999997</v>
      </c>
      <c r="F8" s="111">
        <v>23526.059999999987</v>
      </c>
      <c r="G8" s="110">
        <v>5.5240845070422528</v>
      </c>
      <c r="H8" s="30"/>
    </row>
    <row r="9" spans="2:8" x14ac:dyDescent="0.3">
      <c r="B9" s="56" t="str">
        <f>_xlfn.XLOOKUP(C9,Combustivel!F:F,Combustivel!A:A)</f>
        <v>TFM4H34</v>
      </c>
      <c r="C9" s="108" t="s">
        <v>2480</v>
      </c>
      <c r="D9" s="109">
        <v>14412</v>
      </c>
      <c r="E9" s="110">
        <v>2465.4300000000003</v>
      </c>
      <c r="F9" s="111">
        <v>16410.419999999998</v>
      </c>
      <c r="G9" s="110">
        <v>5.9719999999999986</v>
      </c>
      <c r="H9" s="57"/>
    </row>
    <row r="10" spans="2:8" x14ac:dyDescent="0.3">
      <c r="B10" s="56" t="str">
        <f>_xlfn.XLOOKUP(C10,Combustivel!F:F,Combustivel!A:A)</f>
        <v>TFB0B52</v>
      </c>
      <c r="C10" s="108" t="s">
        <v>1942</v>
      </c>
      <c r="D10" s="109">
        <v>0</v>
      </c>
      <c r="E10" s="110">
        <v>133.44</v>
      </c>
      <c r="F10" s="111">
        <v>862.40000000000009</v>
      </c>
      <c r="G10" s="110">
        <v>0</v>
      </c>
      <c r="H10" s="57"/>
    </row>
    <row r="11" spans="2:8" x14ac:dyDescent="0.3">
      <c r="B11" s="56" t="str">
        <f>_xlfn.XLOOKUP(C11,Combustivel!F:F,Combustivel!A:A)</f>
        <v>QSW6J59</v>
      </c>
      <c r="C11" s="108" t="s">
        <v>2002</v>
      </c>
      <c r="D11" s="109">
        <v>33304</v>
      </c>
      <c r="E11" s="110">
        <v>8783.6200000000026</v>
      </c>
      <c r="F11" s="111">
        <v>56791.659999999996</v>
      </c>
      <c r="G11" s="110">
        <v>4.1773493975903628</v>
      </c>
      <c r="H11" s="57"/>
    </row>
    <row r="12" spans="2:8" x14ac:dyDescent="0.3">
      <c r="B12" s="56" t="str">
        <f>_xlfn.XLOOKUP(C12,Combustivel!F:F,Combustivel!A:A)</f>
        <v>TIV6G27</v>
      </c>
      <c r="C12" s="108" t="s">
        <v>2044</v>
      </c>
      <c r="D12" s="109">
        <v>49256</v>
      </c>
      <c r="E12" s="110">
        <v>8494.4300000000021</v>
      </c>
      <c r="F12" s="111">
        <v>54928.299999999974</v>
      </c>
      <c r="G12" s="110">
        <v>6.0957446808510642</v>
      </c>
      <c r="H12" s="57"/>
    </row>
    <row r="13" spans="2:8" x14ac:dyDescent="0.3">
      <c r="B13" s="56" t="str">
        <f>_xlfn.XLOOKUP(C13,Combustivel!F:F,Combustivel!A:A)</f>
        <v>TLO0E87</v>
      </c>
      <c r="C13" s="108" t="s">
        <v>2350</v>
      </c>
      <c r="D13" s="109">
        <v>47060</v>
      </c>
      <c r="E13" s="110">
        <v>8519.3600000000024</v>
      </c>
      <c r="F13" s="111">
        <v>54770.840000000018</v>
      </c>
      <c r="G13" s="110">
        <v>6.2819847328244265</v>
      </c>
      <c r="H13" s="57"/>
    </row>
    <row r="14" spans="2:8" x14ac:dyDescent="0.3">
      <c r="B14" s="56" t="str">
        <f>_xlfn.XLOOKUP(C14,Combustivel!F:F,Combustivel!A:A)</f>
        <v>TJE5D27</v>
      </c>
      <c r="C14" s="108" t="s">
        <v>2703</v>
      </c>
      <c r="D14" s="109">
        <v>34377</v>
      </c>
      <c r="E14" s="110">
        <v>6713.7900000000036</v>
      </c>
      <c r="F14" s="111">
        <v>46525.26999999999</v>
      </c>
      <c r="G14" s="110">
        <v>5.3782051282051286</v>
      </c>
      <c r="H14" s="57"/>
    </row>
    <row r="15" spans="2:8" x14ac:dyDescent="0.3">
      <c r="B15" s="56" t="str">
        <f>_xlfn.XLOOKUP(C15,Combustivel!F:F,Combustivel!A:A)</f>
        <v>TKB0E17</v>
      </c>
      <c r="C15" s="108" t="s">
        <v>1995</v>
      </c>
      <c r="D15" s="109">
        <v>35913</v>
      </c>
      <c r="E15" s="110">
        <v>8078.5700000000015</v>
      </c>
      <c r="F15" s="111">
        <v>50441.029999999992</v>
      </c>
      <c r="G15" s="110">
        <v>5.0619780219780228</v>
      </c>
      <c r="H15" s="57"/>
    </row>
    <row r="16" spans="2:8" x14ac:dyDescent="0.3">
      <c r="B16" s="56" t="str">
        <f>_xlfn.XLOOKUP(C16,Combustivel!F:F,Combustivel!A:A)</f>
        <v>TJP1H27</v>
      </c>
      <c r="C16" s="108" t="s">
        <v>2682</v>
      </c>
      <c r="D16" s="109">
        <v>25090</v>
      </c>
      <c r="E16" s="110">
        <v>4686.25</v>
      </c>
      <c r="F16" s="111">
        <v>29913.049999999988</v>
      </c>
      <c r="G16" s="110">
        <v>5.7120895522388047</v>
      </c>
      <c r="H16" s="57"/>
    </row>
    <row r="17" spans="2:8" x14ac:dyDescent="0.3">
      <c r="B17" s="56" t="str">
        <f>_xlfn.XLOOKUP(C17,Combustivel!F:F,Combustivel!A:A)</f>
        <v>TKC7D89</v>
      </c>
      <c r="C17" s="108" t="s">
        <v>2289</v>
      </c>
      <c r="D17" s="109">
        <v>35709</v>
      </c>
      <c r="E17" s="110">
        <v>15771.919999999996</v>
      </c>
      <c r="F17" s="111">
        <v>113131.33000000003</v>
      </c>
      <c r="G17" s="110">
        <v>2.5096666666666669</v>
      </c>
      <c r="H17" s="57"/>
    </row>
    <row r="18" spans="2:8" x14ac:dyDescent="0.3">
      <c r="B18" s="56" t="str">
        <f>_xlfn.XLOOKUP(C18,Combustivel!F:F,Combustivel!A:A)</f>
        <v>TKC9B59</v>
      </c>
      <c r="C18" s="108" t="s">
        <v>1990</v>
      </c>
      <c r="D18" s="109">
        <v>13289</v>
      </c>
      <c r="E18" s="110">
        <v>7555.7899999999991</v>
      </c>
      <c r="F18" s="111">
        <v>54240.25</v>
      </c>
      <c r="G18" s="110">
        <v>1.997058823529412</v>
      </c>
      <c r="H18" s="57"/>
    </row>
    <row r="19" spans="2:8" x14ac:dyDescent="0.3">
      <c r="B19" s="56" t="str">
        <f>_xlfn.XLOOKUP(C19,Combustivel!F:F,Combustivel!A:A)</f>
        <v>TMG4A29</v>
      </c>
      <c r="C19" s="108" t="s">
        <v>1982</v>
      </c>
      <c r="D19" s="109">
        <v>31779</v>
      </c>
      <c r="E19" s="110">
        <v>16791.28</v>
      </c>
      <c r="F19" s="111">
        <v>112390.05</v>
      </c>
      <c r="G19" s="110">
        <v>2.1196551724137929</v>
      </c>
      <c r="H19" s="57"/>
    </row>
    <row r="20" spans="2:8" x14ac:dyDescent="0.3">
      <c r="B20" s="56" t="str">
        <f>_xlfn.XLOOKUP(C20,Combustivel!F:F,Combustivel!A:A)</f>
        <v>TMF8H09</v>
      </c>
      <c r="C20" s="108" t="s">
        <v>2019</v>
      </c>
      <c r="D20" s="109">
        <v>19878</v>
      </c>
      <c r="E20" s="110">
        <v>10323.460000000003</v>
      </c>
      <c r="F20" s="111">
        <v>71712.87000000001</v>
      </c>
      <c r="G20" s="110">
        <v>3.1575000000000002</v>
      </c>
      <c r="H20" s="57"/>
    </row>
    <row r="21" spans="2:8" x14ac:dyDescent="0.3">
      <c r="B21" s="56" t="str">
        <f>_xlfn.XLOOKUP(C21,Combustivel!F:F,Combustivel!A:A)</f>
        <v>TTP5B47</v>
      </c>
      <c r="C21" s="108" t="s">
        <v>2309</v>
      </c>
      <c r="D21" s="109">
        <v>178151</v>
      </c>
      <c r="E21" s="110">
        <v>17876.349999999991</v>
      </c>
      <c r="F21" s="111">
        <v>83465.000000000029</v>
      </c>
      <c r="G21" s="110">
        <v>10.009467849223942</v>
      </c>
      <c r="H21" s="57"/>
    </row>
    <row r="22" spans="2:8" x14ac:dyDescent="0.3">
      <c r="B22" s="56" t="str">
        <f>_xlfn.XLOOKUP(C22,Combustivel!F:F,Combustivel!A:A)</f>
        <v>TTT2H93</v>
      </c>
      <c r="C22" s="108" t="s">
        <v>2317</v>
      </c>
      <c r="D22" s="109">
        <v>80365</v>
      </c>
      <c r="E22" s="110">
        <v>8075.4000000000033</v>
      </c>
      <c r="F22" s="111">
        <v>37087.560000000027</v>
      </c>
      <c r="G22" s="110">
        <v>9.986487804878049</v>
      </c>
      <c r="H22" s="57"/>
    </row>
    <row r="23" spans="2:8" x14ac:dyDescent="0.3">
      <c r="B23" s="56" t="str">
        <f>_xlfn.XLOOKUP(C23,Combustivel!F:F,Combustivel!A:A)</f>
        <v>TUB2B84</v>
      </c>
      <c r="C23" s="108" t="s">
        <v>2274</v>
      </c>
      <c r="D23" s="109">
        <v>26096</v>
      </c>
      <c r="E23" s="110">
        <v>2688.63</v>
      </c>
      <c r="F23" s="111">
        <v>11697.98</v>
      </c>
      <c r="G23" s="110">
        <v>9.8128169014084499</v>
      </c>
      <c r="H23" s="57"/>
    </row>
    <row r="24" spans="2:8" x14ac:dyDescent="0.3">
      <c r="B24" s="56" t="str">
        <f>_xlfn.XLOOKUP(C24,Combustivel!F:F,Combustivel!A:A)</f>
        <v>SQZ2J86</v>
      </c>
      <c r="C24" s="108" t="s">
        <v>12960</v>
      </c>
      <c r="D24" s="109">
        <v>20743</v>
      </c>
      <c r="E24" s="110">
        <v>2415.3899999999994</v>
      </c>
      <c r="F24" s="111">
        <v>11591.900000000001</v>
      </c>
      <c r="G24" s="110">
        <v>12.475468749999994</v>
      </c>
      <c r="H24" s="57"/>
    </row>
    <row r="25" spans="2:8" x14ac:dyDescent="0.3">
      <c r="B25" s="56" t="str">
        <f>_xlfn.XLOOKUP(C25,Combustivel!F:F,Combustivel!A:A)</f>
        <v>TTR3A31</v>
      </c>
      <c r="C25" s="108" t="s">
        <v>2641</v>
      </c>
      <c r="D25" s="109">
        <v>165129</v>
      </c>
      <c r="E25" s="110">
        <v>16829.179999999997</v>
      </c>
      <c r="F25" s="111">
        <v>78302.720000000016</v>
      </c>
      <c r="G25" s="110">
        <v>9.7926700251889205</v>
      </c>
      <c r="H25" s="57"/>
    </row>
    <row r="26" spans="2:8" x14ac:dyDescent="0.3">
      <c r="B26" s="56" t="str">
        <f>_xlfn.XLOOKUP(C26,Combustivel!F:F,Combustivel!A:A)</f>
        <v>TUG2C45</v>
      </c>
      <c r="C26" s="108" t="s">
        <v>2646</v>
      </c>
      <c r="D26" s="109">
        <v>172506</v>
      </c>
      <c r="E26" s="110">
        <v>17542.439999999999</v>
      </c>
      <c r="F26" s="111">
        <v>83130.989999999947</v>
      </c>
      <c r="G26" s="110">
        <v>9.9158636363636372</v>
      </c>
      <c r="H26" s="57"/>
    </row>
    <row r="27" spans="2:8" x14ac:dyDescent="0.3">
      <c r="B27" s="56" t="str">
        <f>_xlfn.XLOOKUP(C27,Combustivel!F:F,Combustivel!A:A)</f>
        <v>TUF2B45</v>
      </c>
      <c r="C27" s="108" t="s">
        <v>2281</v>
      </c>
      <c r="D27" s="109">
        <v>159547</v>
      </c>
      <c r="E27" s="110">
        <v>16920.520000000004</v>
      </c>
      <c r="F27" s="111">
        <v>78466.470000000045</v>
      </c>
      <c r="G27" s="110">
        <v>9.579024943310662</v>
      </c>
      <c r="H27" s="57"/>
    </row>
    <row r="28" spans="2:8" x14ac:dyDescent="0.3">
      <c r="B28" s="56" t="str">
        <f>_xlfn.XLOOKUP(C28,Combustivel!F:F,Combustivel!A:A)</f>
        <v>TTQ7B47</v>
      </c>
      <c r="C28" s="108" t="s">
        <v>15375</v>
      </c>
      <c r="D28" s="109">
        <v>1767</v>
      </c>
      <c r="E28" s="110">
        <v>196.97999999999996</v>
      </c>
      <c r="F28" s="111">
        <v>943.94</v>
      </c>
      <c r="G28" s="110">
        <v>9.458000000000002</v>
      </c>
      <c r="H28" s="57"/>
    </row>
    <row r="29" spans="2:8" x14ac:dyDescent="0.3">
      <c r="B29" s="56" t="str">
        <f>_xlfn.XLOOKUP(C29,Combustivel!F:F,Combustivel!A:A)</f>
        <v>TTY2C25</v>
      </c>
      <c r="C29" s="108" t="s">
        <v>2285</v>
      </c>
      <c r="D29" s="109">
        <v>155011</v>
      </c>
      <c r="E29" s="110">
        <v>16588.599999999995</v>
      </c>
      <c r="F29" s="111">
        <v>78350.780000000013</v>
      </c>
      <c r="G29" s="110">
        <v>0.51921113689096177</v>
      </c>
      <c r="H29" s="57"/>
    </row>
    <row r="30" spans="2:8" x14ac:dyDescent="0.3">
      <c r="B30" s="56" t="str">
        <f>_xlfn.XLOOKUP(C30,Combustivel!F:F,Combustivel!A:A)</f>
        <v>TTQ3C61</v>
      </c>
      <c r="C30" s="108" t="s">
        <v>3574</v>
      </c>
      <c r="D30" s="109">
        <v>66958</v>
      </c>
      <c r="E30" s="110">
        <v>6473.8200000000006</v>
      </c>
      <c r="F30" s="111">
        <v>29782.349999999991</v>
      </c>
      <c r="G30" s="110">
        <v>10.397256097560977</v>
      </c>
      <c r="H30" s="57"/>
    </row>
    <row r="31" spans="2:8" x14ac:dyDescent="0.3">
      <c r="B31" s="56" t="str">
        <f>_xlfn.XLOOKUP(C31,Combustivel!F:F,Combustivel!A:A)</f>
        <v>TTT2H95</v>
      </c>
      <c r="C31" s="108" t="s">
        <v>3594</v>
      </c>
      <c r="D31" s="109">
        <v>159620</v>
      </c>
      <c r="E31" s="110">
        <v>15718.960000000006</v>
      </c>
      <c r="F31" s="111">
        <v>74928.189999999988</v>
      </c>
      <c r="G31" s="110">
        <v>10.171305483028709</v>
      </c>
      <c r="H31" s="57"/>
    </row>
    <row r="32" spans="2:8" x14ac:dyDescent="0.3">
      <c r="B32" s="56" t="str">
        <f>_xlfn.XLOOKUP(C32,Combustivel!F:F,Combustivel!A:A)</f>
        <v>TUQ2H91</v>
      </c>
      <c r="C32" s="108" t="s">
        <v>6208</v>
      </c>
      <c r="D32" s="109">
        <v>50898</v>
      </c>
      <c r="E32" s="110">
        <v>5814.3999999999987</v>
      </c>
      <c r="F32" s="111">
        <v>27498.960000000003</v>
      </c>
      <c r="G32" s="110">
        <v>8.7928472222222158</v>
      </c>
      <c r="H32" s="57"/>
    </row>
    <row r="33" spans="2:8" x14ac:dyDescent="0.3">
      <c r="B33" s="56" t="str">
        <f>_xlfn.XLOOKUP(C33,Combustivel!F:F,Combustivel!A:A)</f>
        <v>TTV4H65</v>
      </c>
      <c r="C33" s="108" t="s">
        <v>6207</v>
      </c>
      <c r="D33" s="109">
        <v>73938</v>
      </c>
      <c r="E33" s="110">
        <v>7919.0400000000027</v>
      </c>
      <c r="F33" s="111">
        <v>38020.03</v>
      </c>
      <c r="G33" s="110">
        <v>9.3412365591397837</v>
      </c>
      <c r="H33" s="57"/>
    </row>
    <row r="34" spans="2:8" x14ac:dyDescent="0.3">
      <c r="B34" s="56" t="str">
        <f>_xlfn.XLOOKUP(C34,Combustivel!F:F,Combustivel!A:A)</f>
        <v>TFZ6A74</v>
      </c>
      <c r="C34" s="108" t="s">
        <v>14252</v>
      </c>
      <c r="D34" s="109">
        <v>2330</v>
      </c>
      <c r="E34" s="110">
        <v>284.37</v>
      </c>
      <c r="F34" s="111">
        <v>1358.96</v>
      </c>
      <c r="G34" s="110">
        <v>8.93</v>
      </c>
      <c r="H34" s="57"/>
    </row>
    <row r="35" spans="2:8" x14ac:dyDescent="0.3">
      <c r="B35" s="56" t="str">
        <f>_xlfn.XLOOKUP(C35,Combustivel!F:F,Combustivel!A:A)</f>
        <v>TFX8A49</v>
      </c>
      <c r="C35" s="108" t="s">
        <v>34</v>
      </c>
      <c r="D35" s="109">
        <v>31113.030699999999</v>
      </c>
      <c r="E35" s="110">
        <v>3337.5056325023088</v>
      </c>
      <c r="F35" s="111">
        <v>15553.222853185594</v>
      </c>
      <c r="G35" s="110">
        <v>9.2190361445783147</v>
      </c>
      <c r="H35" s="57"/>
    </row>
    <row r="36" spans="2:8" x14ac:dyDescent="0.3">
      <c r="B36" s="56" t="str">
        <f>_xlfn.XLOOKUP(C36,Combustivel!F:F,Combustivel!A:A)</f>
        <v>TFD2J89</v>
      </c>
      <c r="C36" s="108" t="s">
        <v>45</v>
      </c>
      <c r="D36" s="109">
        <v>32580.606</v>
      </c>
      <c r="E36" s="110">
        <v>3463.0299999999997</v>
      </c>
      <c r="F36" s="111">
        <v>16129.690000000002</v>
      </c>
      <c r="G36" s="110">
        <v>9.4551485148514836</v>
      </c>
      <c r="H36" s="57"/>
    </row>
    <row r="37" spans="2:8" x14ac:dyDescent="0.3">
      <c r="B37" s="56" t="str">
        <f>_xlfn.XLOOKUP(C37,Combustivel!F:F,Combustivel!A:A)</f>
        <v>TFF6I82</v>
      </c>
      <c r="C37" s="108" t="s">
        <v>47</v>
      </c>
      <c r="D37" s="109">
        <v>23654.442999999999</v>
      </c>
      <c r="E37" s="110">
        <v>2413.0474502712486</v>
      </c>
      <c r="F37" s="111">
        <v>10620.04059674503</v>
      </c>
      <c r="G37" s="110">
        <v>9.8924242424242426</v>
      </c>
      <c r="H37" s="57"/>
    </row>
    <row r="38" spans="2:8" x14ac:dyDescent="0.3">
      <c r="B38" s="56" t="str">
        <f>_xlfn.XLOOKUP(C38,Combustivel!F:F,Combustivel!A:A)</f>
        <v>TGC9A34</v>
      </c>
      <c r="C38" s="108" t="s">
        <v>2497</v>
      </c>
      <c r="D38" s="109">
        <v>20688</v>
      </c>
      <c r="E38" s="110">
        <v>3840.8300000000004</v>
      </c>
      <c r="F38" s="111">
        <v>24633.620000000003</v>
      </c>
      <c r="G38" s="110">
        <v>5.3301190476190481</v>
      </c>
      <c r="H38" s="57"/>
    </row>
    <row r="39" spans="2:8" x14ac:dyDescent="0.3">
      <c r="B39" s="56" t="str">
        <f>_xlfn.XLOOKUP(C39,Combustivel!F:F,Combustivel!A:A)</f>
        <v>TGL2B04</v>
      </c>
      <c r="C39" s="108" t="s">
        <v>2475</v>
      </c>
      <c r="D39" s="109">
        <v>11757</v>
      </c>
      <c r="E39" s="110">
        <v>2291.0500000000002</v>
      </c>
      <c r="F39" s="111">
        <v>15081.579999999994</v>
      </c>
      <c r="G39" s="110">
        <v>5.1051785714285725</v>
      </c>
      <c r="H39" s="57"/>
    </row>
    <row r="40" spans="2:8" x14ac:dyDescent="0.3">
      <c r="B40" s="56" t="str">
        <f>_xlfn.XLOOKUP(C40,Combustivel!F:F,Combustivel!A:A)</f>
        <v>TFE9C14</v>
      </c>
      <c r="C40" s="108" t="s">
        <v>2577</v>
      </c>
      <c r="D40" s="109">
        <v>11769</v>
      </c>
      <c r="E40" s="110">
        <v>2419.4899999999998</v>
      </c>
      <c r="F40" s="111">
        <v>15924.479999999994</v>
      </c>
      <c r="G40" s="110">
        <v>4.5535714285714288</v>
      </c>
      <c r="H40" s="57"/>
    </row>
    <row r="41" spans="2:8" x14ac:dyDescent="0.3">
      <c r="B41" s="56" t="str">
        <f>_xlfn.XLOOKUP(C41,Combustivel!F:F,Combustivel!A:A)</f>
        <v>TGE1F64</v>
      </c>
      <c r="C41" s="108" t="s">
        <v>2210</v>
      </c>
      <c r="D41" s="109">
        <v>18762</v>
      </c>
      <c r="E41" s="110">
        <v>2995.47</v>
      </c>
      <c r="F41" s="111">
        <v>19967.060000000001</v>
      </c>
      <c r="G41" s="110">
        <v>6.1858490566037734</v>
      </c>
      <c r="H41" s="57"/>
    </row>
    <row r="42" spans="2:8" x14ac:dyDescent="0.3">
      <c r="B42" s="56" t="str">
        <f>_xlfn.XLOOKUP(C42,Combustivel!F:F,Combustivel!A:A)</f>
        <v>TFW3J34</v>
      </c>
      <c r="C42" s="108" t="s">
        <v>2550</v>
      </c>
      <c r="D42" s="109">
        <v>19360</v>
      </c>
      <c r="E42" s="110">
        <v>3092.59</v>
      </c>
      <c r="F42" s="111">
        <v>19931.270000000008</v>
      </c>
      <c r="G42" s="110">
        <v>6.2101754385964911</v>
      </c>
      <c r="H42" s="57"/>
    </row>
    <row r="43" spans="2:8" x14ac:dyDescent="0.3">
      <c r="B43" s="56" t="str">
        <f>_xlfn.XLOOKUP(C43,Combustivel!F:F,Combustivel!A:A)</f>
        <v>TFN3B64</v>
      </c>
      <c r="C43" s="108" t="s">
        <v>2491</v>
      </c>
      <c r="D43" s="109">
        <v>8621</v>
      </c>
      <c r="E43" s="110">
        <v>1565.4099999999999</v>
      </c>
      <c r="F43" s="111">
        <v>10276.970000000001</v>
      </c>
      <c r="G43" s="110">
        <v>5.0704255319148928</v>
      </c>
      <c r="H43" s="57"/>
    </row>
    <row r="44" spans="2:8" x14ac:dyDescent="0.3">
      <c r="B44" s="56" t="str">
        <f>_xlfn.XLOOKUP(C44,Combustivel!F:F,Combustivel!A:A)</f>
        <v>TFU6C04</v>
      </c>
      <c r="C44" s="108" t="s">
        <v>2555</v>
      </c>
      <c r="D44" s="109">
        <v>12627</v>
      </c>
      <c r="E44" s="110">
        <v>3149.96</v>
      </c>
      <c r="F44" s="111">
        <v>20448.410000000003</v>
      </c>
      <c r="G44" s="110">
        <v>3.7508510638297889</v>
      </c>
      <c r="H44" s="57"/>
    </row>
    <row r="45" spans="2:8" x14ac:dyDescent="0.3">
      <c r="B45" s="56" t="str">
        <f>_xlfn.XLOOKUP(C45,Combustivel!F:F,Combustivel!A:A)</f>
        <v>TFL8I14</v>
      </c>
      <c r="C45" s="108" t="s">
        <v>2667</v>
      </c>
      <c r="D45" s="109">
        <v>16098</v>
      </c>
      <c r="E45" s="110">
        <v>2699.5000000000005</v>
      </c>
      <c r="F45" s="111">
        <v>17853.009999999998</v>
      </c>
      <c r="G45" s="110">
        <v>5.666666666666667</v>
      </c>
      <c r="H45" s="57"/>
    </row>
    <row r="46" spans="2:8" x14ac:dyDescent="0.3">
      <c r="B46" s="56" t="str">
        <f>_xlfn.XLOOKUP(C46,Combustivel!F:F,Combustivel!A:A)</f>
        <v>ERK4C90</v>
      </c>
      <c r="C46" s="108" t="s">
        <v>653</v>
      </c>
      <c r="D46" s="109">
        <v>0</v>
      </c>
      <c r="E46" s="110">
        <v>74483.689999999944</v>
      </c>
      <c r="F46" s="111">
        <v>477598.26999999949</v>
      </c>
      <c r="G46" s="110">
        <v>0</v>
      </c>
      <c r="H46" s="57"/>
    </row>
    <row r="47" spans="2:8" x14ac:dyDescent="0.3">
      <c r="B47" s="56" t="str">
        <f>_xlfn.XLOOKUP(C47,Combustivel!F:F,Combustivel!A:A)</f>
        <v>SCX7I02</v>
      </c>
      <c r="C47" s="108" t="s">
        <v>14003</v>
      </c>
      <c r="D47" s="109">
        <v>256</v>
      </c>
      <c r="E47" s="110">
        <v>58.01</v>
      </c>
      <c r="F47" s="111">
        <v>262.04000000000002</v>
      </c>
      <c r="G47" s="110">
        <v>4.0449999999999999</v>
      </c>
      <c r="H47" s="57"/>
    </row>
    <row r="48" spans="2:8" x14ac:dyDescent="0.3">
      <c r="B48" s="56" t="str">
        <f>_xlfn.XLOOKUP(C48,Combustivel!F:F,Combustivel!A:A)</f>
        <v>SDJ8D65</v>
      </c>
      <c r="C48" s="108" t="s">
        <v>1130</v>
      </c>
      <c r="D48" s="109">
        <v>12647</v>
      </c>
      <c r="E48" s="110">
        <v>1764.66</v>
      </c>
      <c r="F48" s="111">
        <v>11536.399999999998</v>
      </c>
      <c r="G48" s="110">
        <v>7.1236842105263154</v>
      </c>
      <c r="H48" s="57"/>
    </row>
    <row r="49" spans="2:8" x14ac:dyDescent="0.3">
      <c r="B49" s="56" t="str">
        <f>_xlfn.XLOOKUP(C49,Combustivel!F:F,Combustivel!A:A)</f>
        <v>KBM9G47</v>
      </c>
      <c r="C49" s="108" t="s">
        <v>641</v>
      </c>
      <c r="D49" s="109">
        <v>0</v>
      </c>
      <c r="E49" s="110">
        <v>5076.5600000000004</v>
      </c>
      <c r="F49" s="111">
        <v>29809.25</v>
      </c>
      <c r="G49" s="110">
        <v>0</v>
      </c>
      <c r="H49" s="57"/>
    </row>
    <row r="50" spans="2:8" x14ac:dyDescent="0.3">
      <c r="B50" s="56" t="str">
        <f>_xlfn.XLOOKUP(C50,Combustivel!F:F,Combustivel!A:A)</f>
        <v>JHQ4B46</v>
      </c>
      <c r="C50" s="108" t="s">
        <v>15890</v>
      </c>
      <c r="D50" s="109">
        <v>0</v>
      </c>
      <c r="E50" s="110">
        <v>161.02000000000001</v>
      </c>
      <c r="F50" s="111">
        <v>1109.44</v>
      </c>
      <c r="G50" s="110">
        <v>0</v>
      </c>
      <c r="H50" s="57"/>
    </row>
    <row r="51" spans="2:8" x14ac:dyDescent="0.3">
      <c r="B51" s="56" t="str">
        <f>_xlfn.XLOOKUP(C51,Combustivel!F:F,Combustivel!A:A)</f>
        <v>TBE3B78</v>
      </c>
      <c r="C51" s="108" t="s">
        <v>15689</v>
      </c>
      <c r="D51" s="109">
        <v>0</v>
      </c>
      <c r="E51" s="110">
        <v>1016.5599999999998</v>
      </c>
      <c r="F51" s="111">
        <v>4222.9800000000014</v>
      </c>
      <c r="G51" s="110">
        <v>0</v>
      </c>
      <c r="H51" s="57"/>
    </row>
    <row r="52" spans="2:8" x14ac:dyDescent="0.3">
      <c r="B52" s="56" t="str">
        <f>_xlfn.XLOOKUP(C52,Combustivel!F:F,Combustivel!A:A)</f>
        <v>FKM6D96</v>
      </c>
      <c r="C52" s="108" t="s">
        <v>15691</v>
      </c>
      <c r="D52" s="109">
        <v>0</v>
      </c>
      <c r="E52" s="110">
        <v>60.510000000000005</v>
      </c>
      <c r="F52" s="111">
        <v>199.73000000000002</v>
      </c>
      <c r="G52" s="110">
        <v>0</v>
      </c>
      <c r="H52" s="57"/>
    </row>
    <row r="53" spans="2:8" x14ac:dyDescent="0.3">
      <c r="B53" s="56" t="str">
        <f>_xlfn.XLOOKUP(C53,Combustivel!F:F,Combustivel!A:A)</f>
        <v>CVP4C84</v>
      </c>
      <c r="C53" s="108" t="s">
        <v>15957</v>
      </c>
      <c r="D53" s="109">
        <v>0</v>
      </c>
      <c r="E53" s="110">
        <v>175.56</v>
      </c>
      <c r="F53" s="111">
        <v>1218.3900000000001</v>
      </c>
      <c r="G53" s="110">
        <v>0</v>
      </c>
      <c r="H53" s="57"/>
    </row>
    <row r="54" spans="2:8" x14ac:dyDescent="0.3">
      <c r="B54" s="56" t="str">
        <f>_xlfn.XLOOKUP(C54,Combustivel!F:F,Combustivel!A:A)</f>
        <v>TLR1J91</v>
      </c>
      <c r="C54" s="108" t="s">
        <v>1299</v>
      </c>
      <c r="D54" s="109">
        <v>0</v>
      </c>
      <c r="E54" s="110">
        <v>5143.7699999999977</v>
      </c>
      <c r="F54" s="111">
        <v>23105.919999999987</v>
      </c>
      <c r="G54" s="110">
        <v>0</v>
      </c>
      <c r="H54" s="57"/>
    </row>
    <row r="55" spans="2:8" x14ac:dyDescent="0.3">
      <c r="B55" s="56" t="str">
        <f>_xlfn.XLOOKUP(C55,Combustivel!F:F,Combustivel!A:A)</f>
        <v>TFO4A43</v>
      </c>
      <c r="C55" s="108" t="s">
        <v>14484</v>
      </c>
      <c r="D55" s="109">
        <v>199</v>
      </c>
      <c r="E55" s="110">
        <v>72.760000000000005</v>
      </c>
      <c r="F55" s="111">
        <v>343.62</v>
      </c>
      <c r="G55" s="110">
        <v>2.44</v>
      </c>
      <c r="H55" s="57"/>
    </row>
    <row r="56" spans="2:8" x14ac:dyDescent="0.3">
      <c r="B56" s="56" t="str">
        <f>_xlfn.XLOOKUP(C56,Combustivel!F:F,Combustivel!A:A)</f>
        <v>TFT0E74</v>
      </c>
      <c r="C56" s="108" t="s">
        <v>13880</v>
      </c>
      <c r="D56" s="109">
        <v>1419</v>
      </c>
      <c r="E56" s="110">
        <v>177.36999999999998</v>
      </c>
      <c r="F56" s="111">
        <v>1214.31</v>
      </c>
      <c r="G56" s="110">
        <v>8.5299999999999994</v>
      </c>
      <c r="H56" s="57"/>
    </row>
    <row r="57" spans="2:8" x14ac:dyDescent="0.3">
      <c r="B57" s="56" t="str">
        <f>_xlfn.XLOOKUP(C57,Combustivel!F:F,Combustivel!A:A)</f>
        <v>NLO0I43</v>
      </c>
      <c r="C57" s="108" t="s">
        <v>15508</v>
      </c>
      <c r="D57" s="109">
        <v>0</v>
      </c>
      <c r="E57" s="110">
        <v>1427.7700000000002</v>
      </c>
      <c r="F57" s="111">
        <v>8678.369999999999</v>
      </c>
      <c r="G57" s="110">
        <v>0</v>
      </c>
      <c r="H57" s="57"/>
    </row>
    <row r="58" spans="2:8" x14ac:dyDescent="0.3">
      <c r="B58" s="56" t="str">
        <f>_xlfn.XLOOKUP(C58,Combustivel!F:F,Combustivel!A:A)</f>
        <v>TGK2G46</v>
      </c>
      <c r="C58" s="108" t="s">
        <v>3615</v>
      </c>
      <c r="D58" s="109">
        <v>30680</v>
      </c>
      <c r="E58" s="110">
        <v>4810.7599999999993</v>
      </c>
      <c r="F58" s="111">
        <v>23351.570000000014</v>
      </c>
      <c r="G58" s="110">
        <v>6.4397169811320749</v>
      </c>
      <c r="H58" s="57"/>
    </row>
    <row r="59" spans="2:8" x14ac:dyDescent="0.3">
      <c r="B59" s="56" t="str">
        <f>_xlfn.XLOOKUP(C59,Combustivel!F:F,Combustivel!A:A)</f>
        <v>TGM4D76</v>
      </c>
      <c r="C59" s="108" t="s">
        <v>3712</v>
      </c>
      <c r="D59" s="109">
        <v>36151</v>
      </c>
      <c r="E59" s="110">
        <v>4555.8900000000012</v>
      </c>
      <c r="F59" s="111">
        <v>21668.830000000013</v>
      </c>
      <c r="G59" s="110">
        <v>8.0111607142857117</v>
      </c>
      <c r="H59" s="57"/>
    </row>
    <row r="60" spans="2:8" x14ac:dyDescent="0.3">
      <c r="B60" s="56" t="str">
        <f>_xlfn.XLOOKUP(C60,Combustivel!F:F,Combustivel!A:A)</f>
        <v>TGM2I26</v>
      </c>
      <c r="C60" s="108" t="s">
        <v>3605</v>
      </c>
      <c r="D60" s="109">
        <v>30507</v>
      </c>
      <c r="E60" s="110">
        <v>3771.42</v>
      </c>
      <c r="F60" s="111">
        <v>18130.5</v>
      </c>
      <c r="G60" s="110">
        <v>10.35663551401869</v>
      </c>
      <c r="H60" s="57"/>
    </row>
    <row r="61" spans="2:8" x14ac:dyDescent="0.3">
      <c r="B61" s="56" t="str">
        <f>_xlfn.XLOOKUP(C61,Combustivel!F:F,Combustivel!A:A)</f>
        <v>TGA0B06</v>
      </c>
      <c r="C61" s="108" t="s">
        <v>5979</v>
      </c>
      <c r="D61" s="109">
        <v>25701</v>
      </c>
      <c r="E61" s="110">
        <v>3257.1299999999987</v>
      </c>
      <c r="F61" s="111">
        <v>15859.650000000007</v>
      </c>
      <c r="G61" s="110">
        <v>7.9976000000000003</v>
      </c>
      <c r="H61" s="57"/>
    </row>
    <row r="62" spans="2:8" x14ac:dyDescent="0.3">
      <c r="B62" s="56" t="str">
        <f>_xlfn.XLOOKUP(C62,Combustivel!F:F,Combustivel!A:A)</f>
        <v>RBP0A22</v>
      </c>
      <c r="C62" s="108" t="s">
        <v>15506</v>
      </c>
      <c r="D62" s="109">
        <v>16396</v>
      </c>
      <c r="E62" s="110">
        <v>1933.0200000000007</v>
      </c>
      <c r="F62" s="111">
        <v>9292.66</v>
      </c>
      <c r="G62" s="110">
        <v>8.5508510638297874</v>
      </c>
      <c r="H62" s="57"/>
    </row>
    <row r="63" spans="2:8" x14ac:dyDescent="0.3">
      <c r="B63" s="56" t="str">
        <f>_xlfn.XLOOKUP(C63,Combustivel!F:F,Combustivel!A:A)</f>
        <v>RCJ8I11</v>
      </c>
      <c r="C63" s="108" t="s">
        <v>15507</v>
      </c>
      <c r="D63" s="109">
        <v>10914</v>
      </c>
      <c r="E63" s="110">
        <v>1070.52</v>
      </c>
      <c r="F63" s="111">
        <v>5268.5400000000009</v>
      </c>
      <c r="G63" s="110">
        <v>10.2148</v>
      </c>
      <c r="H63" s="57"/>
    </row>
    <row r="64" spans="2:8" x14ac:dyDescent="0.3">
      <c r="B64" s="56" t="str">
        <f>_xlfn.XLOOKUP(C64,Combustivel!F:F,Combustivel!A:A)</f>
        <v>UAT0I65</v>
      </c>
      <c r="C64" s="108" t="s">
        <v>11227</v>
      </c>
      <c r="D64" s="109">
        <v>3566</v>
      </c>
      <c r="E64" s="110">
        <v>303.23999999999995</v>
      </c>
      <c r="F64" s="111">
        <v>1935.4799999999998</v>
      </c>
      <c r="G64" s="110">
        <v>11.568</v>
      </c>
      <c r="H64" s="57"/>
    </row>
    <row r="65" spans="2:8" x14ac:dyDescent="0.3">
      <c r="B65" s="56" t="str">
        <f>_xlfn.XLOOKUP(C65,Combustivel!F:F,Combustivel!A:A)</f>
        <v>TGL4J09</v>
      </c>
      <c r="C65" s="108" t="s">
        <v>49</v>
      </c>
      <c r="D65" s="109">
        <v>25413.002500000002</v>
      </c>
      <c r="E65" s="110">
        <v>2844.2112182061583</v>
      </c>
      <c r="F65" s="111">
        <v>13325.862891566267</v>
      </c>
      <c r="G65" s="110">
        <v>9.0339691119691103</v>
      </c>
      <c r="H65" s="57"/>
    </row>
    <row r="66" spans="2:8" x14ac:dyDescent="0.3">
      <c r="B66" s="56" t="str">
        <f>_xlfn.XLOOKUP(C66,Combustivel!F:F,Combustivel!A:A)</f>
        <v>TFR8B59</v>
      </c>
      <c r="C66" s="108" t="s">
        <v>51</v>
      </c>
      <c r="D66" s="109">
        <v>30527.1512</v>
      </c>
      <c r="E66" s="110">
        <v>3923.3235097813576</v>
      </c>
      <c r="F66" s="111">
        <v>18199.160609896433</v>
      </c>
      <c r="G66" s="110">
        <v>7.7312499999999993</v>
      </c>
      <c r="H66" s="57"/>
    </row>
    <row r="67" spans="2:8" x14ac:dyDescent="0.3">
      <c r="B67" s="56" t="str">
        <f>_xlfn.XLOOKUP(C67,Combustivel!F:F,Combustivel!A:A)</f>
        <v>TFI3B19</v>
      </c>
      <c r="C67" s="108" t="s">
        <v>53</v>
      </c>
      <c r="D67" s="109">
        <v>116144.2064</v>
      </c>
      <c r="E67" s="110">
        <v>12053.30470588235</v>
      </c>
      <c r="F67" s="111">
        <v>53627.690000000024</v>
      </c>
      <c r="G67" s="110">
        <v>10.088839655365335</v>
      </c>
      <c r="H67" s="57"/>
    </row>
    <row r="68" spans="2:8" x14ac:dyDescent="0.3">
      <c r="B68" s="56" t="str">
        <f>_xlfn.XLOOKUP(C68,Combustivel!F:F,Combustivel!A:A)</f>
        <v>TFY6E09</v>
      </c>
      <c r="C68" s="108" t="s">
        <v>55</v>
      </c>
      <c r="D68" s="109">
        <v>52099.445800000001</v>
      </c>
      <c r="E68" s="110">
        <v>5288.1009436133481</v>
      </c>
      <c r="F68" s="111">
        <v>23757.551331185263</v>
      </c>
      <c r="G68" s="110">
        <v>9.9187586206896547</v>
      </c>
      <c r="H68" s="57"/>
    </row>
    <row r="69" spans="2:8" x14ac:dyDescent="0.3">
      <c r="B69" s="56" t="str">
        <f>_xlfn.XLOOKUP(C69,Combustivel!F:F,Combustivel!A:A)</f>
        <v>TFP3B22</v>
      </c>
      <c r="C69" s="108" t="s">
        <v>57</v>
      </c>
      <c r="D69" s="109">
        <v>65592.737099999998</v>
      </c>
      <c r="E69" s="110">
        <v>6896.3434719334718</v>
      </c>
      <c r="F69" s="111">
        <v>31932.962436174639</v>
      </c>
      <c r="G69" s="110">
        <v>9.4913174128449747</v>
      </c>
      <c r="H69" s="57"/>
    </row>
    <row r="70" spans="2:8" x14ac:dyDescent="0.3">
      <c r="B70" s="56" t="str">
        <f>_xlfn.XLOOKUP(C70,Combustivel!F:F,Combustivel!A:A)</f>
        <v>TFS3C72</v>
      </c>
      <c r="C70" s="108" t="s">
        <v>59</v>
      </c>
      <c r="D70" s="109">
        <v>98627.209000000003</v>
      </c>
      <c r="E70" s="110">
        <v>12300.154943820226</v>
      </c>
      <c r="F70" s="111">
        <v>55914.270692134807</v>
      </c>
      <c r="G70" s="110">
        <v>8.029475218658888</v>
      </c>
      <c r="H70" s="57"/>
    </row>
    <row r="71" spans="2:8" x14ac:dyDescent="0.3">
      <c r="B71" s="56" t="str">
        <f>_xlfn.XLOOKUP(C71,Combustivel!F:F,Combustivel!A:A)</f>
        <v>TFN0D12</v>
      </c>
      <c r="C71" s="108" t="s">
        <v>61</v>
      </c>
      <c r="D71" s="109">
        <v>53850.955399999999</v>
      </c>
      <c r="E71" s="110">
        <v>5763.153105756357</v>
      </c>
      <c r="F71" s="111">
        <v>26576.253855421692</v>
      </c>
      <c r="G71" s="110">
        <v>9.962716763005778</v>
      </c>
      <c r="H71" s="57"/>
    </row>
    <row r="72" spans="2:8" x14ac:dyDescent="0.3">
      <c r="B72" s="56" t="str">
        <f>_xlfn.XLOOKUP(C72,Combustivel!F:F,Combustivel!A:A)</f>
        <v>TFX7J72</v>
      </c>
      <c r="C72" s="108" t="s">
        <v>63</v>
      </c>
      <c r="D72" s="109">
        <v>79386.3848</v>
      </c>
      <c r="E72" s="110">
        <v>9045.8611764705838</v>
      </c>
      <c r="F72" s="111">
        <v>40929.839999999975</v>
      </c>
      <c r="G72" s="110">
        <v>8.7804580152671807</v>
      </c>
      <c r="H72" s="57"/>
    </row>
    <row r="73" spans="2:8" x14ac:dyDescent="0.3">
      <c r="B73" s="56" t="str">
        <f>_xlfn.XLOOKUP(C73,Combustivel!F:F,Combustivel!A:A)</f>
        <v>TFE6B22</v>
      </c>
      <c r="C73" s="108" t="s">
        <v>65</v>
      </c>
      <c r="D73" s="109">
        <v>60331.72</v>
      </c>
      <c r="E73" s="110">
        <v>5918.55</v>
      </c>
      <c r="F73" s="111">
        <v>27438.55</v>
      </c>
      <c r="G73" s="110">
        <v>10.663888888888891</v>
      </c>
      <c r="H73" s="57"/>
    </row>
    <row r="74" spans="2:8" x14ac:dyDescent="0.3">
      <c r="B74" s="56" t="str">
        <f>_xlfn.XLOOKUP(C74,Combustivel!F:F,Combustivel!A:A)</f>
        <v>PQL3980</v>
      </c>
      <c r="C74" s="108" t="s">
        <v>15239</v>
      </c>
      <c r="D74" s="109">
        <v>5569</v>
      </c>
      <c r="E74" s="110">
        <v>579.86000000000013</v>
      </c>
      <c r="F74" s="111">
        <v>2838.84</v>
      </c>
      <c r="G74" s="110">
        <v>9.7852941176470605</v>
      </c>
      <c r="H74" s="57"/>
    </row>
    <row r="75" spans="2:8" x14ac:dyDescent="0.3">
      <c r="B75" s="56" t="str">
        <f>_xlfn.XLOOKUP(C75,Combustivel!F:F,Combustivel!A:A)</f>
        <v>TFY3C02</v>
      </c>
      <c r="C75" s="108" t="s">
        <v>67</v>
      </c>
      <c r="D75" s="109">
        <v>28720.892100000001</v>
      </c>
      <c r="E75" s="110">
        <v>3092.1517938420352</v>
      </c>
      <c r="F75" s="111">
        <v>14653.048433734941</v>
      </c>
      <c r="G75" s="110">
        <v>9.4637804878048755</v>
      </c>
      <c r="H75" s="57"/>
    </row>
    <row r="76" spans="2:8" x14ac:dyDescent="0.3">
      <c r="B76" s="56" t="str">
        <f>_xlfn.XLOOKUP(C76,Combustivel!F:F,Combustivel!A:A)</f>
        <v>TFF5D72</v>
      </c>
      <c r="C76" s="108" t="s">
        <v>69</v>
      </c>
      <c r="D76" s="109">
        <v>63761.488700000002</v>
      </c>
      <c r="E76" s="110">
        <v>6516.3600000000024</v>
      </c>
      <c r="F76" s="111">
        <v>30495.109999999986</v>
      </c>
      <c r="G76" s="110">
        <v>9.8236409190255323</v>
      </c>
      <c r="H76" s="57"/>
    </row>
    <row r="77" spans="2:8" x14ac:dyDescent="0.3">
      <c r="B77" s="56" t="str">
        <f>_xlfn.XLOOKUP(C77,Combustivel!F:F,Combustivel!A:A)</f>
        <v>TFY2H52</v>
      </c>
      <c r="C77" s="108" t="s">
        <v>71</v>
      </c>
      <c r="D77" s="109">
        <v>16442.254799999999</v>
      </c>
      <c r="E77" s="110">
        <v>1868.7475903614463</v>
      </c>
      <c r="F77" s="111">
        <v>8751.5149397590358</v>
      </c>
      <c r="G77" s="110">
        <v>8.9948718745146774</v>
      </c>
    </row>
    <row r="78" spans="2:8" x14ac:dyDescent="0.3">
      <c r="B78" s="56" t="str">
        <f>_xlfn.XLOOKUP(C78,Combustivel!F:F,Combustivel!A:A)</f>
        <v>TFP9I32</v>
      </c>
      <c r="C78" s="108" t="s">
        <v>73</v>
      </c>
      <c r="D78" s="109">
        <v>29579.675999999999</v>
      </c>
      <c r="E78" s="110">
        <v>3253.4900000000002</v>
      </c>
      <c r="F78" s="111">
        <v>15586.390000000007</v>
      </c>
      <c r="G78" s="110">
        <v>9.1112643678160961</v>
      </c>
    </row>
    <row r="79" spans="2:8" x14ac:dyDescent="0.3">
      <c r="B79" s="56" t="str">
        <f>_xlfn.XLOOKUP(C79,Combustivel!F:F,Combustivel!A:A)</f>
        <v>TGF2J32</v>
      </c>
      <c r="C79" s="108" t="s">
        <v>75</v>
      </c>
      <c r="D79" s="109">
        <v>20434</v>
      </c>
      <c r="E79" s="110">
        <v>2175.2522891566264</v>
      </c>
      <c r="F79" s="111">
        <v>10100.270607228917</v>
      </c>
      <c r="G79" s="110">
        <v>9.3986666666666636</v>
      </c>
    </row>
    <row r="80" spans="2:8" x14ac:dyDescent="0.3">
      <c r="B80" s="56" t="str">
        <f>_xlfn.XLOOKUP(C80,Combustivel!F:F,Combustivel!A:A)</f>
        <v>TFW2H32</v>
      </c>
      <c r="C80" s="108" t="s">
        <v>77</v>
      </c>
      <c r="D80" s="109">
        <v>79959.253499999992</v>
      </c>
      <c r="E80" s="110">
        <v>8706.6783534136539</v>
      </c>
      <c r="F80" s="111">
        <v>37920.055542168673</v>
      </c>
      <c r="G80" s="110">
        <v>9.7361553372943632</v>
      </c>
    </row>
    <row r="81" spans="2:7" x14ac:dyDescent="0.3">
      <c r="B81" s="56" t="str">
        <f>_xlfn.XLOOKUP(C81,Combustivel!F:F,Combustivel!A:A)</f>
        <v>TFA5I89</v>
      </c>
      <c r="C81" s="108" t="s">
        <v>1071</v>
      </c>
      <c r="D81" s="109">
        <v>21669</v>
      </c>
      <c r="E81" s="110">
        <v>2595.8799999999997</v>
      </c>
      <c r="F81" s="111">
        <v>12457.220000000001</v>
      </c>
      <c r="G81" s="110">
        <v>8.3929870129870139</v>
      </c>
    </row>
    <row r="82" spans="2:7" x14ac:dyDescent="0.3">
      <c r="B82" s="56" t="str">
        <f>_xlfn.XLOOKUP(C82,Combustivel!F:F,Combustivel!A:A)</f>
        <v>TFF6I82</v>
      </c>
      <c r="C82" s="108" t="s">
        <v>5185</v>
      </c>
      <c r="D82" s="109">
        <v>16803</v>
      </c>
      <c r="E82" s="110">
        <v>1991.1599999999999</v>
      </c>
      <c r="F82" s="111">
        <v>9900.1</v>
      </c>
      <c r="G82" s="110">
        <v>8.5098214285714295</v>
      </c>
    </row>
    <row r="83" spans="2:7" x14ac:dyDescent="0.3">
      <c r="B83" s="56" t="str">
        <f>_xlfn.XLOOKUP(C83,Combustivel!F:F,Combustivel!A:A)</f>
        <v>TTG6C15</v>
      </c>
      <c r="C83" s="108" t="s">
        <v>15238</v>
      </c>
      <c r="D83" s="109">
        <v>13539</v>
      </c>
      <c r="E83" s="110">
        <v>1997.78</v>
      </c>
      <c r="F83" s="111">
        <v>9377.6300000000028</v>
      </c>
      <c r="G83" s="110">
        <v>6.7800000000000011</v>
      </c>
    </row>
    <row r="84" spans="2:7" x14ac:dyDescent="0.3">
      <c r="B84" s="56" t="str">
        <f>_xlfn.XLOOKUP(C84,Combustivel!F:F,Combustivel!A:A)</f>
        <v>TTQ4C10</v>
      </c>
      <c r="C84" s="108" t="s">
        <v>2184</v>
      </c>
      <c r="D84" s="109">
        <v>183794</v>
      </c>
      <c r="E84" s="110">
        <v>13062.340000000006</v>
      </c>
      <c r="F84" s="111">
        <v>84854.749999999956</v>
      </c>
      <c r="G84" s="110">
        <v>14.101818181818178</v>
      </c>
    </row>
    <row r="85" spans="2:7" x14ac:dyDescent="0.3">
      <c r="B85" s="56" t="str">
        <f>_xlfn.XLOOKUP(C85,Combustivel!F:F,Combustivel!A:A)</f>
        <v>TTS4A16</v>
      </c>
      <c r="C85" s="108" t="s">
        <v>2192</v>
      </c>
      <c r="D85" s="109">
        <v>93092</v>
      </c>
      <c r="E85" s="110">
        <v>6974.5800000000017</v>
      </c>
      <c r="F85" s="111">
        <v>49449.320000000007</v>
      </c>
      <c r="G85" s="110">
        <v>13.301044776119396</v>
      </c>
    </row>
    <row r="86" spans="2:7" x14ac:dyDescent="0.3">
      <c r="B86" s="56" t="str">
        <f>_xlfn.XLOOKUP(C86,Combustivel!F:F,Combustivel!A:A)</f>
        <v>TUW2D74</v>
      </c>
      <c r="C86" s="108" t="s">
        <v>2262</v>
      </c>
      <c r="D86" s="109">
        <v>154850</v>
      </c>
      <c r="E86" s="110">
        <v>10842.640000000001</v>
      </c>
      <c r="F86" s="111">
        <v>71111.960000000006</v>
      </c>
      <c r="G86" s="110">
        <v>14.296684210526308</v>
      </c>
    </row>
    <row r="87" spans="2:7" x14ac:dyDescent="0.3">
      <c r="B87" s="56" t="str">
        <f>_xlfn.XLOOKUP(C87,Combustivel!F:F,Combustivel!A:A)</f>
        <v>TUK2D26</v>
      </c>
      <c r="C87" s="108" t="s">
        <v>4203</v>
      </c>
      <c r="D87" s="109">
        <v>99085</v>
      </c>
      <c r="E87" s="110">
        <v>7310.91</v>
      </c>
      <c r="F87" s="111">
        <v>44741.679999999978</v>
      </c>
      <c r="G87" s="110">
        <v>13.557557251908397</v>
      </c>
    </row>
    <row r="88" spans="2:7" x14ac:dyDescent="0.3">
      <c r="B88" s="56" t="e">
        <f>_xlfn.XLOOKUP(C88,Combustivel!F:F,Combustivel!A:A)</f>
        <v>#N/A</v>
      </c>
      <c r="C88" s="108" t="s">
        <v>16094</v>
      </c>
      <c r="D88" s="109"/>
      <c r="E88" s="110"/>
      <c r="F88" s="111"/>
      <c r="G88" s="110"/>
    </row>
    <row r="89" spans="2:7" x14ac:dyDescent="0.3">
      <c r="B89" s="56" t="e">
        <f>_xlfn.XLOOKUP(C89,Combustivel!F:F,Combustivel!A:A)</f>
        <v>#N/A</v>
      </c>
      <c r="C89" s="108" t="s">
        <v>15237</v>
      </c>
      <c r="D89" s="114">
        <v>3457095.4569999999</v>
      </c>
      <c r="E89" s="110">
        <v>512755.90618501225</v>
      </c>
      <c r="F89" s="111">
        <v>2855434.6947891884</v>
      </c>
      <c r="G89" s="110">
        <v>7.8955512946332895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319"/>
  <sheetViews>
    <sheetView tabSelected="1" zoomScale="70" zoomScaleNormal="70" workbookViewId="0">
      <pane ySplit="1" topLeftCell="A2931" activePane="bottomLeft" state="frozen"/>
      <selection pane="bottomLeft" activeCell="B2937" sqref="B2937"/>
    </sheetView>
  </sheetViews>
  <sheetFormatPr defaultRowHeight="15.6" x14ac:dyDescent="0.3"/>
  <cols>
    <col min="1" max="1" width="10.19921875" bestFit="1" customWidth="1"/>
    <col min="2" max="2" width="21.796875" bestFit="1" customWidth="1"/>
    <col min="3" max="3" width="18.19921875" bestFit="1" customWidth="1"/>
    <col min="4" max="4" width="15.3984375" bestFit="1" customWidth="1"/>
    <col min="5" max="5" width="41" bestFit="1" customWidth="1"/>
    <col min="6" max="6" width="20.3984375" bestFit="1" customWidth="1"/>
    <col min="7" max="7" width="15.69921875" bestFit="1" customWidth="1"/>
    <col min="8" max="8" width="28.296875" bestFit="1" customWidth="1"/>
    <col min="9" max="9" width="16.5" bestFit="1" customWidth="1"/>
    <col min="10" max="10" width="14" bestFit="1" customWidth="1"/>
    <col min="11" max="11" width="32.69921875" bestFit="1" customWidth="1"/>
    <col min="12" max="12" width="24.3984375" bestFit="1" customWidth="1"/>
    <col min="13" max="13" width="20.59765625" customWidth="1"/>
    <col min="14" max="14" width="17.69921875" bestFit="1" customWidth="1"/>
    <col min="15" max="15" width="14.19921875" customWidth="1"/>
    <col min="16" max="16" width="14.3984375" style="9" bestFit="1" customWidth="1"/>
    <col min="17" max="17" width="12.69921875" bestFit="1" customWidth="1"/>
    <col min="18" max="18" width="17.19921875" bestFit="1" customWidth="1"/>
    <col min="19" max="19" width="16.796875" style="9" bestFit="1" customWidth="1"/>
    <col min="20" max="20" width="20.796875" style="26" bestFit="1" customWidth="1"/>
    <col min="21" max="21" width="17.5" style="8" bestFit="1" customWidth="1"/>
    <col min="22" max="22" width="19.09765625" bestFit="1" customWidth="1"/>
    <col min="23" max="23" width="25.09765625" bestFit="1" customWidth="1"/>
    <col min="24" max="24" width="19.59765625" bestFit="1" customWidth="1"/>
    <col min="25" max="25" width="19.69921875" bestFit="1" customWidth="1"/>
    <col min="26" max="26" width="22.3984375" bestFit="1" customWidth="1"/>
    <col min="27" max="28" width="12.19921875" bestFit="1" customWidth="1"/>
    <col min="29" max="29" width="12" bestFit="1" customWidth="1"/>
    <col min="30" max="30" width="12.5" bestFit="1" customWidth="1"/>
  </cols>
  <sheetData>
    <row r="1" spans="1:30" x14ac:dyDescent="0.3">
      <c r="A1" s="58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8" t="s">
        <v>5</v>
      </c>
      <c r="G1" s="58" t="s">
        <v>6</v>
      </c>
      <c r="H1" s="58" t="s">
        <v>7</v>
      </c>
      <c r="I1" s="58" t="s">
        <v>8</v>
      </c>
      <c r="J1" s="58" t="s">
        <v>9</v>
      </c>
      <c r="K1" s="58" t="s">
        <v>10</v>
      </c>
      <c r="L1" s="58" t="s">
        <v>11</v>
      </c>
      <c r="M1" s="58" t="s">
        <v>12</v>
      </c>
      <c r="N1" s="58" t="s">
        <v>13</v>
      </c>
      <c r="O1" s="58" t="s">
        <v>14</v>
      </c>
      <c r="P1" s="58" t="s">
        <v>15</v>
      </c>
      <c r="Q1" s="58" t="s">
        <v>16</v>
      </c>
      <c r="R1" s="58" t="s">
        <v>17</v>
      </c>
      <c r="S1" s="58" t="s">
        <v>18</v>
      </c>
      <c r="T1" s="58" t="s">
        <v>19</v>
      </c>
      <c r="U1" s="102" t="s">
        <v>20</v>
      </c>
      <c r="V1" s="58" t="s">
        <v>21</v>
      </c>
      <c r="W1" s="58" t="s">
        <v>22</v>
      </c>
      <c r="X1" s="58" t="s">
        <v>23</v>
      </c>
      <c r="Y1" s="58" t="s">
        <v>24</v>
      </c>
      <c r="Z1" s="58" t="s">
        <v>25</v>
      </c>
      <c r="AA1" s="59" t="s">
        <v>26</v>
      </c>
      <c r="AB1" s="59" t="s">
        <v>27</v>
      </c>
      <c r="AC1" s="59" t="s">
        <v>28</v>
      </c>
      <c r="AD1" s="59" t="s">
        <v>29</v>
      </c>
    </row>
    <row r="2" spans="1:30" s="2" customFormat="1" x14ac:dyDescent="0.3">
      <c r="A2" s="2" t="s">
        <v>44</v>
      </c>
      <c r="B2" s="2" t="s">
        <v>31</v>
      </c>
      <c r="C2" s="4">
        <v>45748</v>
      </c>
      <c r="D2" s="2" t="s">
        <v>32</v>
      </c>
      <c r="E2" s="2" t="s">
        <v>33</v>
      </c>
      <c r="F2" s="2" t="s">
        <v>45</v>
      </c>
      <c r="G2" s="2" t="s">
        <v>35</v>
      </c>
      <c r="H2" s="2" t="s">
        <v>36</v>
      </c>
      <c r="I2" s="2" t="s">
        <v>37</v>
      </c>
      <c r="J2" s="2" t="s">
        <v>32</v>
      </c>
      <c r="K2" s="2" t="s">
        <v>32</v>
      </c>
      <c r="L2" s="2" t="s">
        <v>32</v>
      </c>
      <c r="M2" s="2" t="s">
        <v>38</v>
      </c>
      <c r="N2" s="2" t="s">
        <v>39</v>
      </c>
      <c r="O2" s="10">
        <v>0</v>
      </c>
      <c r="P2" s="24">
        <f>P51</f>
        <v>10.83</v>
      </c>
      <c r="Q2" s="2" t="s">
        <v>40</v>
      </c>
      <c r="R2" s="2">
        <v>0</v>
      </c>
      <c r="S2" s="24">
        <v>0</v>
      </c>
      <c r="T2" s="25">
        <v>4.59</v>
      </c>
      <c r="U2" s="103">
        <f t="shared" ref="U2:U19" si="0">S2*T2</f>
        <v>0</v>
      </c>
      <c r="V2" s="2" t="s">
        <v>41</v>
      </c>
      <c r="W2" s="2" t="s">
        <v>42</v>
      </c>
      <c r="X2" s="2" t="s">
        <v>42</v>
      </c>
      <c r="Y2" s="2" t="s">
        <v>43</v>
      </c>
      <c r="AA2" s="3">
        <v>45748</v>
      </c>
      <c r="AB2" s="2">
        <f t="shared" ref="AB2:AB65" si="1">MONTH(AA2)</f>
        <v>4</v>
      </c>
      <c r="AC2" s="2">
        <f t="shared" ref="AC2:AC65" si="2">YEAR(AA2)</f>
        <v>2025</v>
      </c>
      <c r="AD2" s="2" t="str">
        <f>IFERROR(VLOOKUP(A2,'Aux Área'!$A$4:$B$123,2,0),"-")</f>
        <v>OPERAÇÃO</v>
      </c>
    </row>
    <row r="3" spans="1:30" s="2" customFormat="1" x14ac:dyDescent="0.3">
      <c r="A3" s="2" t="s">
        <v>64</v>
      </c>
      <c r="B3" s="2" t="s">
        <v>31</v>
      </c>
      <c r="C3" s="112">
        <v>45748</v>
      </c>
      <c r="D3" s="2" t="s">
        <v>32</v>
      </c>
      <c r="E3" s="2" t="s">
        <v>33</v>
      </c>
      <c r="F3" s="2" t="s">
        <v>65</v>
      </c>
      <c r="G3" s="2" t="s">
        <v>35</v>
      </c>
      <c r="H3" s="2" t="s">
        <v>36</v>
      </c>
      <c r="I3" s="2" t="s">
        <v>37</v>
      </c>
      <c r="J3" s="2" t="s">
        <v>32</v>
      </c>
      <c r="K3" s="2" t="s">
        <v>32</v>
      </c>
      <c r="L3" s="2" t="s">
        <v>32</v>
      </c>
      <c r="M3" s="2" t="s">
        <v>38</v>
      </c>
      <c r="N3" s="2" t="s">
        <v>39</v>
      </c>
      <c r="O3" s="10">
        <f>R17-O17</f>
        <v>0</v>
      </c>
      <c r="P3" s="24">
        <f>P17</f>
        <v>8.69</v>
      </c>
      <c r="Q3" s="2" t="s">
        <v>40</v>
      </c>
      <c r="R3" s="2">
        <f t="shared" ref="R3:R19" si="3">O3</f>
        <v>0</v>
      </c>
      <c r="S3" s="24">
        <f t="shared" ref="S3:S19" si="4">O3/P3</f>
        <v>0</v>
      </c>
      <c r="T3" s="25">
        <v>4.59</v>
      </c>
      <c r="U3" s="103">
        <f t="shared" si="0"/>
        <v>0</v>
      </c>
      <c r="V3" s="2" t="s">
        <v>41</v>
      </c>
      <c r="W3" s="2" t="s">
        <v>42</v>
      </c>
      <c r="X3" s="2" t="s">
        <v>42</v>
      </c>
      <c r="Y3" s="2" t="s">
        <v>43</v>
      </c>
      <c r="AA3" s="3">
        <v>45748</v>
      </c>
      <c r="AB3" s="2">
        <f t="shared" si="1"/>
        <v>4</v>
      </c>
      <c r="AC3" s="2">
        <f t="shared" si="2"/>
        <v>2025</v>
      </c>
      <c r="AD3" s="2" t="str">
        <f>IFERROR(VLOOKUP(A3,'Aux Área'!$A$4:$B$123,2,0),"-")</f>
        <v>ENGENHARIA</v>
      </c>
    </row>
    <row r="4" spans="1:30" s="2" customFormat="1" x14ac:dyDescent="0.3">
      <c r="A4" s="2" t="s">
        <v>68</v>
      </c>
      <c r="B4" s="2" t="s">
        <v>31</v>
      </c>
      <c r="C4" s="4">
        <v>45748</v>
      </c>
      <c r="D4" s="2" t="s">
        <v>32</v>
      </c>
      <c r="E4" s="2" t="s">
        <v>33</v>
      </c>
      <c r="F4" s="2" t="s">
        <v>69</v>
      </c>
      <c r="G4" s="2" t="s">
        <v>35</v>
      </c>
      <c r="H4" s="2" t="s">
        <v>36</v>
      </c>
      <c r="I4" s="2" t="s">
        <v>37</v>
      </c>
      <c r="J4" s="2" t="s">
        <v>32</v>
      </c>
      <c r="K4" s="2" t="s">
        <v>32</v>
      </c>
      <c r="L4" s="2" t="s">
        <v>32</v>
      </c>
      <c r="M4" s="2" t="s">
        <v>38</v>
      </c>
      <c r="N4" s="2" t="s">
        <v>39</v>
      </c>
      <c r="O4" s="10">
        <f>R9-O9</f>
        <v>0</v>
      </c>
      <c r="P4" s="24">
        <v>7.47</v>
      </c>
      <c r="Q4" s="2" t="s">
        <v>40</v>
      </c>
      <c r="R4" s="2">
        <f t="shared" si="3"/>
        <v>0</v>
      </c>
      <c r="S4" s="24">
        <f t="shared" si="4"/>
        <v>0</v>
      </c>
      <c r="T4" s="25">
        <v>4.59</v>
      </c>
      <c r="U4" s="103">
        <f t="shared" si="0"/>
        <v>0</v>
      </c>
      <c r="V4" s="2" t="s">
        <v>41</v>
      </c>
      <c r="W4" s="2" t="s">
        <v>42</v>
      </c>
      <c r="X4" s="2" t="s">
        <v>42</v>
      </c>
      <c r="Y4" s="2" t="s">
        <v>43</v>
      </c>
      <c r="AA4" s="3">
        <v>45748</v>
      </c>
      <c r="AB4" s="2">
        <f t="shared" si="1"/>
        <v>4</v>
      </c>
      <c r="AC4" s="2">
        <f t="shared" si="2"/>
        <v>2025</v>
      </c>
      <c r="AD4" s="2" t="str">
        <f>IFERROR(VLOOKUP(A4,'Aux Área'!$A$4:$B$123,2,0),"-")</f>
        <v>OPERAÇÃO</v>
      </c>
    </row>
    <row r="5" spans="1:30" s="2" customFormat="1" x14ac:dyDescent="0.3">
      <c r="A5" s="2" t="s">
        <v>46</v>
      </c>
      <c r="B5" s="2" t="s">
        <v>31</v>
      </c>
      <c r="C5" s="4">
        <v>45748</v>
      </c>
      <c r="D5" s="2" t="s">
        <v>32</v>
      </c>
      <c r="E5" s="2" t="s">
        <v>33</v>
      </c>
      <c r="F5" s="2" t="s">
        <v>47</v>
      </c>
      <c r="G5" s="2" t="s">
        <v>35</v>
      </c>
      <c r="H5" s="2" t="s">
        <v>36</v>
      </c>
      <c r="I5" s="2" t="s">
        <v>37</v>
      </c>
      <c r="J5" s="2" t="s">
        <v>32</v>
      </c>
      <c r="K5" s="2" t="s">
        <v>32</v>
      </c>
      <c r="L5" s="2" t="s">
        <v>32</v>
      </c>
      <c r="M5" s="2" t="s">
        <v>38</v>
      </c>
      <c r="N5" s="2" t="s">
        <v>39</v>
      </c>
      <c r="O5" s="10">
        <f>R158-O158</f>
        <v>4490</v>
      </c>
      <c r="P5" s="24">
        <f>P158</f>
        <v>11.06</v>
      </c>
      <c r="Q5" s="2" t="s">
        <v>40</v>
      </c>
      <c r="R5" s="2">
        <f t="shared" si="3"/>
        <v>4490</v>
      </c>
      <c r="S5" s="24">
        <f t="shared" si="4"/>
        <v>405.96745027124774</v>
      </c>
      <c r="T5" s="25">
        <v>4.59</v>
      </c>
      <c r="U5" s="103">
        <f t="shared" si="0"/>
        <v>1863.3905967450271</v>
      </c>
      <c r="V5" s="2" t="s">
        <v>41</v>
      </c>
      <c r="W5" s="2" t="s">
        <v>42</v>
      </c>
      <c r="X5" s="2" t="s">
        <v>42</v>
      </c>
      <c r="Y5" s="2" t="s">
        <v>43</v>
      </c>
      <c r="AA5" s="3">
        <v>45748</v>
      </c>
      <c r="AB5" s="2">
        <f t="shared" si="1"/>
        <v>4</v>
      </c>
      <c r="AC5" s="2">
        <f t="shared" si="2"/>
        <v>2025</v>
      </c>
      <c r="AD5" s="2" t="str">
        <f>IFERROR(VLOOKUP(A5,'Aux Área'!$A$4:$B$123,2,0),"-")</f>
        <v>FACILITIES</v>
      </c>
    </row>
    <row r="6" spans="1:30" s="2" customFormat="1" x14ac:dyDescent="0.3">
      <c r="A6" s="2" t="s">
        <v>52</v>
      </c>
      <c r="B6" s="2" t="s">
        <v>31</v>
      </c>
      <c r="C6" s="4">
        <v>45748</v>
      </c>
      <c r="D6" s="2" t="s">
        <v>32</v>
      </c>
      <c r="E6" s="2" t="s">
        <v>33</v>
      </c>
      <c r="F6" s="2" t="s">
        <v>53</v>
      </c>
      <c r="G6" s="2" t="s">
        <v>35</v>
      </c>
      <c r="H6" s="2" t="s">
        <v>36</v>
      </c>
      <c r="I6" s="2" t="s">
        <v>37</v>
      </c>
      <c r="J6" s="2" t="s">
        <v>32</v>
      </c>
      <c r="K6" s="2" t="s">
        <v>32</v>
      </c>
      <c r="L6" s="2" t="s">
        <v>32</v>
      </c>
      <c r="M6" s="2" t="s">
        <v>38</v>
      </c>
      <c r="N6" s="2" t="s">
        <v>39</v>
      </c>
      <c r="O6" s="10">
        <f>R123-O123</f>
        <v>6305</v>
      </c>
      <c r="P6" s="24">
        <f>P123</f>
        <v>8.5</v>
      </c>
      <c r="Q6" s="2" t="s">
        <v>40</v>
      </c>
      <c r="R6" s="2">
        <f t="shared" si="3"/>
        <v>6305</v>
      </c>
      <c r="S6" s="24">
        <f t="shared" si="4"/>
        <v>741.76470588235293</v>
      </c>
      <c r="T6" s="25">
        <v>4.59</v>
      </c>
      <c r="U6" s="103">
        <f t="shared" si="0"/>
        <v>3404.7</v>
      </c>
      <c r="V6" s="2" t="s">
        <v>41</v>
      </c>
      <c r="W6" s="2" t="s">
        <v>42</v>
      </c>
      <c r="X6" s="2" t="s">
        <v>42</v>
      </c>
      <c r="Y6" s="2" t="s">
        <v>43</v>
      </c>
      <c r="AA6" s="3">
        <v>45748</v>
      </c>
      <c r="AB6" s="2">
        <f t="shared" si="1"/>
        <v>4</v>
      </c>
      <c r="AC6" s="2">
        <f t="shared" si="2"/>
        <v>2025</v>
      </c>
      <c r="AD6" s="2" t="str">
        <f>IFERROR(VLOOKUP(A6,'Aux Área'!$A$4:$B$123,2,0),"-")</f>
        <v>OPERAÇÃO</v>
      </c>
    </row>
    <row r="7" spans="1:30" s="2" customFormat="1" x14ac:dyDescent="0.3">
      <c r="A7" s="2" t="s">
        <v>60</v>
      </c>
      <c r="B7" s="2" t="s">
        <v>31</v>
      </c>
      <c r="C7" s="4">
        <v>45748</v>
      </c>
      <c r="D7" s="2" t="s">
        <v>32</v>
      </c>
      <c r="E7" s="2" t="s">
        <v>33</v>
      </c>
      <c r="F7" s="2" t="s">
        <v>61</v>
      </c>
      <c r="G7" s="2" t="s">
        <v>35</v>
      </c>
      <c r="H7" s="2" t="s">
        <v>36</v>
      </c>
      <c r="I7" s="2" t="s">
        <v>37</v>
      </c>
      <c r="J7" s="2" t="s">
        <v>32</v>
      </c>
      <c r="K7" s="2" t="s">
        <v>32</v>
      </c>
      <c r="L7" s="2" t="s">
        <v>32</v>
      </c>
      <c r="M7" s="2" t="s">
        <v>38</v>
      </c>
      <c r="N7" s="2" t="s">
        <v>39</v>
      </c>
      <c r="O7" s="10">
        <f>R245-O245</f>
        <v>6181</v>
      </c>
      <c r="P7" s="24">
        <v>7.47</v>
      </c>
      <c r="Q7" s="2" t="s">
        <v>40</v>
      </c>
      <c r="R7" s="2">
        <f t="shared" si="3"/>
        <v>6181</v>
      </c>
      <c r="S7" s="24">
        <f t="shared" si="4"/>
        <v>827.44310575635882</v>
      </c>
      <c r="T7" s="25">
        <v>4.59</v>
      </c>
      <c r="U7" s="103">
        <f t="shared" si="0"/>
        <v>3797.9638554216867</v>
      </c>
      <c r="V7" s="2" t="s">
        <v>41</v>
      </c>
      <c r="W7" s="2" t="s">
        <v>42</v>
      </c>
      <c r="X7" s="2" t="s">
        <v>42</v>
      </c>
      <c r="Y7" s="2" t="s">
        <v>43</v>
      </c>
      <c r="AA7" s="3">
        <v>45748</v>
      </c>
      <c r="AB7" s="2">
        <f t="shared" si="1"/>
        <v>4</v>
      </c>
      <c r="AC7" s="2">
        <f t="shared" si="2"/>
        <v>2025</v>
      </c>
      <c r="AD7" s="2" t="str">
        <f>IFERROR(VLOOKUP(A7,'Aux Área'!$A$4:$B$123,2,0),"-")</f>
        <v>QSMS</v>
      </c>
    </row>
    <row r="8" spans="1:30" s="2" customFormat="1" x14ac:dyDescent="0.3">
      <c r="A8" s="2" t="s">
        <v>56</v>
      </c>
      <c r="B8" s="2" t="s">
        <v>31</v>
      </c>
      <c r="C8" s="4">
        <v>45748</v>
      </c>
      <c r="D8" s="2" t="s">
        <v>32</v>
      </c>
      <c r="E8" s="2" t="s">
        <v>33</v>
      </c>
      <c r="F8" s="2" t="s">
        <v>57</v>
      </c>
      <c r="G8" s="2" t="s">
        <v>35</v>
      </c>
      <c r="H8" s="2" t="s">
        <v>36</v>
      </c>
      <c r="I8" s="2" t="s">
        <v>37</v>
      </c>
      <c r="J8" s="2" t="s">
        <v>32</v>
      </c>
      <c r="K8" s="2" t="s">
        <v>32</v>
      </c>
      <c r="L8" s="2" t="s">
        <v>32</v>
      </c>
      <c r="M8" s="2" t="s">
        <v>38</v>
      </c>
      <c r="N8" s="2" t="s">
        <v>39</v>
      </c>
      <c r="O8" s="10">
        <f>R25-O25</f>
        <v>368.96040000000005</v>
      </c>
      <c r="P8" s="24">
        <f>P25</f>
        <v>9.6199999999999992</v>
      </c>
      <c r="Q8" s="2" t="s">
        <v>40</v>
      </c>
      <c r="R8" s="2">
        <f t="shared" si="3"/>
        <v>368.96040000000005</v>
      </c>
      <c r="S8" s="24">
        <f t="shared" si="4"/>
        <v>38.353471933471944</v>
      </c>
      <c r="T8" s="25">
        <v>4.59</v>
      </c>
      <c r="U8" s="103">
        <f t="shared" si="0"/>
        <v>176.04243617463621</v>
      </c>
      <c r="V8" s="2" t="s">
        <v>41</v>
      </c>
      <c r="W8" s="2" t="s">
        <v>42</v>
      </c>
      <c r="X8" s="2" t="s">
        <v>42</v>
      </c>
      <c r="Y8" s="2" t="s">
        <v>43</v>
      </c>
      <c r="AA8" s="3">
        <v>45748</v>
      </c>
      <c r="AB8" s="2">
        <f t="shared" si="1"/>
        <v>4</v>
      </c>
      <c r="AC8" s="2">
        <f t="shared" si="2"/>
        <v>2025</v>
      </c>
      <c r="AD8" s="2" t="str">
        <f>IFERROR(VLOOKUP(A8,'Aux Área'!$A$4:$B$123,2,0),"-")</f>
        <v>CONSERVA</v>
      </c>
    </row>
    <row r="9" spans="1:30" s="2" customFormat="1" x14ac:dyDescent="0.3">
      <c r="A9" s="2" t="s">
        <v>72</v>
      </c>
      <c r="B9" s="2" t="s">
        <v>31</v>
      </c>
      <c r="C9" s="4">
        <v>45748</v>
      </c>
      <c r="D9" s="2" t="s">
        <v>32</v>
      </c>
      <c r="E9" s="2" t="s">
        <v>33</v>
      </c>
      <c r="F9" s="2" t="s">
        <v>73</v>
      </c>
      <c r="G9" s="2" t="s">
        <v>35</v>
      </c>
      <c r="H9" s="2" t="s">
        <v>36</v>
      </c>
      <c r="I9" s="2" t="s">
        <v>37</v>
      </c>
      <c r="J9" s="2" t="s">
        <v>32</v>
      </c>
      <c r="K9" s="2" t="s">
        <v>32</v>
      </c>
      <c r="L9" s="2" t="s">
        <v>32</v>
      </c>
      <c r="M9" s="2" t="s">
        <v>38</v>
      </c>
      <c r="N9" s="2" t="s">
        <v>39</v>
      </c>
      <c r="O9" s="10">
        <f>R14-O14</f>
        <v>0</v>
      </c>
      <c r="P9" s="24">
        <v>7.47</v>
      </c>
      <c r="Q9" s="2" t="s">
        <v>40</v>
      </c>
      <c r="R9" s="2">
        <f t="shared" si="3"/>
        <v>0</v>
      </c>
      <c r="S9" s="24">
        <f t="shared" si="4"/>
        <v>0</v>
      </c>
      <c r="T9" s="25">
        <v>4.59</v>
      </c>
      <c r="U9" s="103">
        <f t="shared" si="0"/>
        <v>0</v>
      </c>
      <c r="V9" s="2" t="s">
        <v>41</v>
      </c>
      <c r="W9" s="2" t="s">
        <v>42</v>
      </c>
      <c r="X9" s="2" t="s">
        <v>42</v>
      </c>
      <c r="Y9" s="2" t="s">
        <v>43</v>
      </c>
      <c r="AA9" s="3">
        <v>45748</v>
      </c>
      <c r="AB9" s="2">
        <f t="shared" si="1"/>
        <v>4</v>
      </c>
      <c r="AC9" s="2">
        <f t="shared" si="2"/>
        <v>2025</v>
      </c>
      <c r="AD9" s="2" t="str">
        <f>IFERROR(VLOOKUP(A9,'Aux Área'!$A$4:$B$123,2,0),"-")</f>
        <v>CONSERVA</v>
      </c>
    </row>
    <row r="10" spans="1:30" s="2" customFormat="1" x14ac:dyDescent="0.3">
      <c r="A10" s="2" t="s">
        <v>50</v>
      </c>
      <c r="B10" s="2" t="s">
        <v>31</v>
      </c>
      <c r="C10" s="4">
        <v>45748</v>
      </c>
      <c r="D10" s="2" t="s">
        <v>32</v>
      </c>
      <c r="E10" s="2" t="s">
        <v>33</v>
      </c>
      <c r="F10" s="2" t="s">
        <v>51</v>
      </c>
      <c r="G10" s="2" t="s">
        <v>35</v>
      </c>
      <c r="H10" s="2" t="s">
        <v>36</v>
      </c>
      <c r="I10" s="2" t="s">
        <v>37</v>
      </c>
      <c r="J10" s="2" t="s">
        <v>32</v>
      </c>
      <c r="K10" s="2" t="s">
        <v>32</v>
      </c>
      <c r="L10" s="2" t="s">
        <v>32</v>
      </c>
      <c r="M10" s="2" t="s">
        <v>38</v>
      </c>
      <c r="N10" s="2" t="s">
        <v>39</v>
      </c>
      <c r="O10" s="10">
        <f>R50-O50</f>
        <v>3055</v>
      </c>
      <c r="P10" s="24">
        <f>P50</f>
        <v>8.69</v>
      </c>
      <c r="Q10" s="2" t="s">
        <v>40</v>
      </c>
      <c r="R10" s="2">
        <f t="shared" si="3"/>
        <v>3055</v>
      </c>
      <c r="S10" s="24">
        <f t="shared" si="4"/>
        <v>351.55350978135789</v>
      </c>
      <c r="T10" s="25">
        <v>4.59</v>
      </c>
      <c r="U10" s="103">
        <f t="shared" si="0"/>
        <v>1613.6306098964326</v>
      </c>
      <c r="V10" s="2" t="s">
        <v>41</v>
      </c>
      <c r="W10" s="2" t="s">
        <v>42</v>
      </c>
      <c r="X10" s="2" t="s">
        <v>42</v>
      </c>
      <c r="Y10" s="2" t="s">
        <v>43</v>
      </c>
      <c r="AA10" s="3">
        <v>45748</v>
      </c>
      <c r="AB10" s="2">
        <f t="shared" si="1"/>
        <v>4</v>
      </c>
      <c r="AC10" s="2">
        <f t="shared" si="2"/>
        <v>2025</v>
      </c>
      <c r="AD10" s="2" t="str">
        <f>IFERROR(VLOOKUP(A10,'Aux Área'!$A$4:$B$123,2,0),"-")</f>
        <v>TI</v>
      </c>
    </row>
    <row r="11" spans="1:30" s="2" customFormat="1" x14ac:dyDescent="0.3">
      <c r="A11" s="2" t="s">
        <v>58</v>
      </c>
      <c r="B11" s="2" t="s">
        <v>31</v>
      </c>
      <c r="C11" s="4">
        <v>45748</v>
      </c>
      <c r="D11" s="2" t="s">
        <v>32</v>
      </c>
      <c r="E11" s="2" t="s">
        <v>33</v>
      </c>
      <c r="F11" s="2" t="s">
        <v>59</v>
      </c>
      <c r="G11" s="2" t="s">
        <v>35</v>
      </c>
      <c r="H11" s="2" t="s">
        <v>36</v>
      </c>
      <c r="I11" s="2" t="s">
        <v>37</v>
      </c>
      <c r="J11" s="2" t="s">
        <v>32</v>
      </c>
      <c r="K11" s="2" t="s">
        <v>32</v>
      </c>
      <c r="L11" s="2" t="s">
        <v>32</v>
      </c>
      <c r="M11" s="2" t="s">
        <v>38</v>
      </c>
      <c r="N11" s="2" t="s">
        <v>39</v>
      </c>
      <c r="O11" s="10">
        <f>R22-O22</f>
        <v>402.32399999999996</v>
      </c>
      <c r="P11" s="24">
        <f>P22</f>
        <v>8.9</v>
      </c>
      <c r="Q11" s="2" t="s">
        <v>40</v>
      </c>
      <c r="R11" s="2">
        <f t="shared" si="3"/>
        <v>402.32399999999996</v>
      </c>
      <c r="S11" s="24">
        <f t="shared" si="4"/>
        <v>45.204943820224713</v>
      </c>
      <c r="T11" s="25">
        <v>4.59</v>
      </c>
      <c r="U11" s="103">
        <f t="shared" si="0"/>
        <v>207.49069213483142</v>
      </c>
      <c r="V11" s="2" t="s">
        <v>41</v>
      </c>
      <c r="W11" s="2" t="s">
        <v>42</v>
      </c>
      <c r="X11" s="2" t="s">
        <v>42</v>
      </c>
      <c r="Y11" s="2" t="s">
        <v>43</v>
      </c>
      <c r="AA11" s="3">
        <v>45748</v>
      </c>
      <c r="AB11" s="2">
        <f t="shared" si="1"/>
        <v>4</v>
      </c>
      <c r="AC11" s="2">
        <f t="shared" si="2"/>
        <v>2025</v>
      </c>
      <c r="AD11" s="2" t="str">
        <f>IFERROR(VLOOKUP(A11,'Aux Área'!$A$4:$B$123,2,0),"-")</f>
        <v>CONSERVA</v>
      </c>
    </row>
    <row r="12" spans="1:30" s="2" customFormat="1" x14ac:dyDescent="0.3">
      <c r="A12" s="2" t="s">
        <v>76</v>
      </c>
      <c r="B12" s="2" t="s">
        <v>31</v>
      </c>
      <c r="C12" s="4">
        <v>45748</v>
      </c>
      <c r="D12" s="2" t="s">
        <v>32</v>
      </c>
      <c r="E12" s="2" t="s">
        <v>33</v>
      </c>
      <c r="F12" s="2" t="s">
        <v>77</v>
      </c>
      <c r="G12" s="2" t="s">
        <v>35</v>
      </c>
      <c r="H12" s="2" t="s">
        <v>36</v>
      </c>
      <c r="I12" s="2" t="s">
        <v>37</v>
      </c>
      <c r="J12" s="2" t="s">
        <v>32</v>
      </c>
      <c r="K12" s="2" t="s">
        <v>32</v>
      </c>
      <c r="L12" s="2" t="s">
        <v>32</v>
      </c>
      <c r="M12" s="2" t="s">
        <v>38</v>
      </c>
      <c r="N12" s="2" t="s">
        <v>39</v>
      </c>
      <c r="O12" s="10">
        <f>R113-O113</f>
        <v>7635</v>
      </c>
      <c r="P12" s="24">
        <v>7.47</v>
      </c>
      <c r="Q12" s="2" t="s">
        <v>40</v>
      </c>
      <c r="R12" s="2">
        <f t="shared" si="3"/>
        <v>7635</v>
      </c>
      <c r="S12" s="24">
        <f t="shared" si="4"/>
        <v>1022.0883534136547</v>
      </c>
      <c r="T12" s="25">
        <v>4.59</v>
      </c>
      <c r="U12" s="103">
        <f t="shared" si="0"/>
        <v>4691.3855421686749</v>
      </c>
      <c r="V12" s="2" t="s">
        <v>41</v>
      </c>
      <c r="W12" s="2" t="s">
        <v>42</v>
      </c>
      <c r="X12" s="2" t="s">
        <v>42</v>
      </c>
      <c r="Y12" s="2" t="s">
        <v>43</v>
      </c>
      <c r="AA12" s="3">
        <v>45748</v>
      </c>
      <c r="AB12" s="2">
        <f t="shared" si="1"/>
        <v>4</v>
      </c>
      <c r="AC12" s="2">
        <f t="shared" si="2"/>
        <v>2025</v>
      </c>
      <c r="AD12" s="2" t="str">
        <f>IFERROR(VLOOKUP(A12,'Aux Área'!$A$4:$B$123,2,0),"-")</f>
        <v>QSMS</v>
      </c>
    </row>
    <row r="13" spans="1:30" s="2" customFormat="1" x14ac:dyDescent="0.3">
      <c r="A13" s="2" t="s">
        <v>62</v>
      </c>
      <c r="B13" s="2" t="s">
        <v>31</v>
      </c>
      <c r="C13" s="4">
        <v>45748</v>
      </c>
      <c r="D13" s="2" t="s">
        <v>32</v>
      </c>
      <c r="E13" s="2" t="s">
        <v>33</v>
      </c>
      <c r="F13" s="2" t="s">
        <v>63</v>
      </c>
      <c r="G13" s="2" t="s">
        <v>35</v>
      </c>
      <c r="H13" s="2" t="s">
        <v>36</v>
      </c>
      <c r="I13" s="2" t="s">
        <v>37</v>
      </c>
      <c r="J13" s="2" t="s">
        <v>32</v>
      </c>
      <c r="K13" s="2" t="s">
        <v>32</v>
      </c>
      <c r="L13" s="2" t="s">
        <v>32</v>
      </c>
      <c r="M13" s="2" t="s">
        <v>38</v>
      </c>
      <c r="N13" s="2" t="s">
        <v>39</v>
      </c>
      <c r="O13" s="10">
        <f>R33-O33</f>
        <v>2456</v>
      </c>
      <c r="P13" s="24">
        <f>P33</f>
        <v>8.5</v>
      </c>
      <c r="Q13" s="2" t="s">
        <v>40</v>
      </c>
      <c r="R13" s="2">
        <f t="shared" si="3"/>
        <v>2456</v>
      </c>
      <c r="S13" s="24">
        <f t="shared" si="4"/>
        <v>288.94117647058823</v>
      </c>
      <c r="T13" s="25">
        <v>4.59</v>
      </c>
      <c r="U13" s="103">
        <f t="shared" si="0"/>
        <v>1326.24</v>
      </c>
      <c r="V13" s="2" t="s">
        <v>41</v>
      </c>
      <c r="W13" s="2" t="s">
        <v>42</v>
      </c>
      <c r="X13" s="2" t="s">
        <v>42</v>
      </c>
      <c r="Y13" s="2" t="s">
        <v>43</v>
      </c>
      <c r="AA13" s="3">
        <v>45748</v>
      </c>
      <c r="AB13" s="2">
        <f t="shared" si="1"/>
        <v>4</v>
      </c>
      <c r="AC13" s="2">
        <f t="shared" si="2"/>
        <v>2025</v>
      </c>
      <c r="AD13" s="2" t="str">
        <f>IFERROR(VLOOKUP(A13,'Aux Área'!$A$4:$B$123,2,0),"-")</f>
        <v>CONSERVA</v>
      </c>
    </row>
    <row r="14" spans="1:30" s="2" customFormat="1" x14ac:dyDescent="0.3">
      <c r="A14" s="2" t="s">
        <v>30</v>
      </c>
      <c r="B14" s="2" t="s">
        <v>31</v>
      </c>
      <c r="C14" s="4">
        <v>45748</v>
      </c>
      <c r="D14" s="2" t="s">
        <v>32</v>
      </c>
      <c r="E14" s="2" t="s">
        <v>33</v>
      </c>
      <c r="F14" s="2" t="s">
        <v>34</v>
      </c>
      <c r="G14" s="2" t="s">
        <v>35</v>
      </c>
      <c r="H14" s="2" t="s">
        <v>36</v>
      </c>
      <c r="I14" s="2" t="s">
        <v>37</v>
      </c>
      <c r="J14" s="2" t="s">
        <v>32</v>
      </c>
      <c r="K14" s="2" t="s">
        <v>32</v>
      </c>
      <c r="L14" s="2" t="s">
        <v>32</v>
      </c>
      <c r="M14" s="2" t="s">
        <v>38</v>
      </c>
      <c r="N14" s="2" t="s">
        <v>39</v>
      </c>
      <c r="O14" s="10">
        <f>R51-O51</f>
        <v>4801</v>
      </c>
      <c r="P14" s="24">
        <f>P51</f>
        <v>10.83</v>
      </c>
      <c r="Q14" s="2" t="s">
        <v>40</v>
      </c>
      <c r="R14" s="2">
        <f t="shared" si="3"/>
        <v>4801</v>
      </c>
      <c r="S14" s="24">
        <f t="shared" si="4"/>
        <v>443.30563250230841</v>
      </c>
      <c r="T14" s="25">
        <v>4.59</v>
      </c>
      <c r="U14" s="103">
        <f t="shared" si="0"/>
        <v>2034.7728531855955</v>
      </c>
      <c r="V14" s="2" t="s">
        <v>41</v>
      </c>
      <c r="W14" s="2" t="s">
        <v>42</v>
      </c>
      <c r="X14" s="2" t="s">
        <v>42</v>
      </c>
      <c r="Y14" s="2" t="s">
        <v>43</v>
      </c>
      <c r="AA14" s="3">
        <v>45748</v>
      </c>
      <c r="AB14" s="2">
        <f t="shared" si="1"/>
        <v>4</v>
      </c>
      <c r="AC14" s="2">
        <f t="shared" si="2"/>
        <v>2025</v>
      </c>
      <c r="AD14" s="2" t="str">
        <f>IFERROR(VLOOKUP(A14,'Aux Área'!$A$4:$B$123,2,0),"-")</f>
        <v>OPERAÇÃO</v>
      </c>
    </row>
    <row r="15" spans="1:30" s="2" customFormat="1" x14ac:dyDescent="0.3">
      <c r="A15" s="2" t="s">
        <v>70</v>
      </c>
      <c r="B15" s="2" t="s">
        <v>31</v>
      </c>
      <c r="C15" s="4">
        <v>45748</v>
      </c>
      <c r="D15" s="2" t="s">
        <v>32</v>
      </c>
      <c r="E15" s="2" t="s">
        <v>33</v>
      </c>
      <c r="F15" s="2" t="s">
        <v>71</v>
      </c>
      <c r="G15" s="2" t="s">
        <v>35</v>
      </c>
      <c r="H15" s="2" t="s">
        <v>36</v>
      </c>
      <c r="I15" s="2" t="s">
        <v>37</v>
      </c>
      <c r="J15" s="2" t="s">
        <v>32</v>
      </c>
      <c r="K15" s="2" t="s">
        <v>32</v>
      </c>
      <c r="L15" s="2" t="s">
        <v>32</v>
      </c>
      <c r="M15" s="2" t="s">
        <v>38</v>
      </c>
      <c r="N15" s="2" t="s">
        <v>39</v>
      </c>
      <c r="O15" s="10">
        <f>R29-O29</f>
        <v>2610</v>
      </c>
      <c r="P15" s="24">
        <v>7.47</v>
      </c>
      <c r="Q15" s="2" t="s">
        <v>40</v>
      </c>
      <c r="R15" s="2">
        <f t="shared" si="3"/>
        <v>2610</v>
      </c>
      <c r="S15" s="24">
        <f t="shared" si="4"/>
        <v>349.39759036144579</v>
      </c>
      <c r="T15" s="25">
        <v>4.59</v>
      </c>
      <c r="U15" s="103">
        <f t="shared" si="0"/>
        <v>1603.7349397590363</v>
      </c>
      <c r="V15" s="2" t="s">
        <v>41</v>
      </c>
      <c r="W15" s="2" t="s">
        <v>42</v>
      </c>
      <c r="X15" s="2" t="s">
        <v>42</v>
      </c>
      <c r="Y15" s="2" t="s">
        <v>43</v>
      </c>
      <c r="AA15" s="3">
        <v>45748</v>
      </c>
      <c r="AB15" s="2">
        <f t="shared" si="1"/>
        <v>4</v>
      </c>
      <c r="AC15" s="2">
        <f t="shared" si="2"/>
        <v>2025</v>
      </c>
      <c r="AD15" s="2" t="str">
        <f>IFERROR(VLOOKUP(A15,'Aux Área'!$A$4:$B$123,2,0),"-")</f>
        <v>QSMS</v>
      </c>
    </row>
    <row r="16" spans="1:30" s="2" customFormat="1" x14ac:dyDescent="0.3">
      <c r="A16" s="2" t="s">
        <v>66</v>
      </c>
      <c r="B16" s="2" t="s">
        <v>31</v>
      </c>
      <c r="C16" s="4">
        <v>45748</v>
      </c>
      <c r="D16" s="2" t="s">
        <v>32</v>
      </c>
      <c r="E16" s="2" t="s">
        <v>33</v>
      </c>
      <c r="F16" s="2" t="s">
        <v>67</v>
      </c>
      <c r="G16" s="2" t="s">
        <v>35</v>
      </c>
      <c r="H16" s="2" t="s">
        <v>36</v>
      </c>
      <c r="I16" s="2" t="s">
        <v>37</v>
      </c>
      <c r="J16" s="2" t="s">
        <v>32</v>
      </c>
      <c r="K16" s="2" t="s">
        <v>32</v>
      </c>
      <c r="L16" s="2" t="s">
        <v>32</v>
      </c>
      <c r="M16" s="2" t="s">
        <v>38</v>
      </c>
      <c r="N16" s="2" t="s">
        <v>39</v>
      </c>
      <c r="O16" s="10">
        <f>R33-O33</f>
        <v>2456</v>
      </c>
      <c r="P16" s="24">
        <v>7.47</v>
      </c>
      <c r="Q16" s="2" t="s">
        <v>40</v>
      </c>
      <c r="R16" s="2">
        <f t="shared" si="3"/>
        <v>2456</v>
      </c>
      <c r="S16" s="24">
        <f t="shared" si="4"/>
        <v>328.7817938420348</v>
      </c>
      <c r="T16" s="25">
        <v>4.59</v>
      </c>
      <c r="U16" s="103">
        <f t="shared" si="0"/>
        <v>1509.1084337349396</v>
      </c>
      <c r="V16" s="2" t="s">
        <v>41</v>
      </c>
      <c r="W16" s="2" t="s">
        <v>42</v>
      </c>
      <c r="X16" s="2" t="s">
        <v>42</v>
      </c>
      <c r="Y16" s="2" t="s">
        <v>43</v>
      </c>
      <c r="AA16" s="3">
        <v>45748</v>
      </c>
      <c r="AB16" s="2">
        <f t="shared" si="1"/>
        <v>4</v>
      </c>
      <c r="AC16" s="2">
        <f t="shared" si="2"/>
        <v>2025</v>
      </c>
      <c r="AD16" s="2" t="str">
        <f>IFERROR(VLOOKUP(A16,'Aux Área'!$A$4:$B$123,2,0),"-")</f>
        <v>OPERAÇÃO</v>
      </c>
    </row>
    <row r="17" spans="1:30" s="2" customFormat="1" x14ac:dyDescent="0.3">
      <c r="A17" s="2" t="s">
        <v>54</v>
      </c>
      <c r="B17" s="2" t="s">
        <v>31</v>
      </c>
      <c r="C17" s="4">
        <v>45748</v>
      </c>
      <c r="D17" s="2" t="s">
        <v>32</v>
      </c>
      <c r="E17" s="2" t="s">
        <v>33</v>
      </c>
      <c r="F17" s="2" t="s">
        <v>55</v>
      </c>
      <c r="G17" s="2" t="s">
        <v>35</v>
      </c>
      <c r="H17" s="2" t="s">
        <v>36</v>
      </c>
      <c r="I17" s="2" t="s">
        <v>37</v>
      </c>
      <c r="J17" s="2" t="s">
        <v>32</v>
      </c>
      <c r="K17" s="2" t="s">
        <v>32</v>
      </c>
      <c r="L17" s="2" t="s">
        <v>32</v>
      </c>
      <c r="M17" s="2" t="s">
        <v>38</v>
      </c>
      <c r="N17" s="2" t="s">
        <v>39</v>
      </c>
      <c r="O17" s="10">
        <f>R32-O32</f>
        <v>2609.6152000000002</v>
      </c>
      <c r="P17" s="24">
        <f>P32</f>
        <v>8.69</v>
      </c>
      <c r="Q17" s="2" t="s">
        <v>40</v>
      </c>
      <c r="R17" s="2">
        <f t="shared" si="3"/>
        <v>2609.6152000000002</v>
      </c>
      <c r="S17" s="24">
        <f t="shared" si="4"/>
        <v>300.30094361334869</v>
      </c>
      <c r="T17" s="25">
        <v>4.59</v>
      </c>
      <c r="U17" s="103">
        <f t="shared" si="0"/>
        <v>1378.3813311852705</v>
      </c>
      <c r="V17" s="2" t="s">
        <v>41</v>
      </c>
      <c r="W17" s="2" t="s">
        <v>42</v>
      </c>
      <c r="X17" s="2" t="s">
        <v>42</v>
      </c>
      <c r="Y17" s="2" t="s">
        <v>43</v>
      </c>
      <c r="AA17" s="3">
        <v>45748</v>
      </c>
      <c r="AB17" s="2">
        <f t="shared" si="1"/>
        <v>4</v>
      </c>
      <c r="AC17" s="2">
        <f t="shared" si="2"/>
        <v>2025</v>
      </c>
      <c r="AD17" s="2" t="str">
        <f>IFERROR(VLOOKUP(A17,'Aux Área'!$A$4:$B$123,2,0),"-")</f>
        <v>ENGENHARIA</v>
      </c>
    </row>
    <row r="18" spans="1:30" s="2" customFormat="1" x14ac:dyDescent="0.3">
      <c r="A18" s="2" t="s">
        <v>74</v>
      </c>
      <c r="B18" s="2" t="s">
        <v>31</v>
      </c>
      <c r="C18" s="4">
        <v>45748</v>
      </c>
      <c r="D18" s="2" t="s">
        <v>32</v>
      </c>
      <c r="E18" s="2" t="s">
        <v>33</v>
      </c>
      <c r="F18" s="2" t="s">
        <v>75</v>
      </c>
      <c r="G18" s="2" t="s">
        <v>35</v>
      </c>
      <c r="H18" s="2" t="s">
        <v>36</v>
      </c>
      <c r="I18" s="2" t="s">
        <v>37</v>
      </c>
      <c r="J18" s="2" t="s">
        <v>32</v>
      </c>
      <c r="K18" s="2" t="s">
        <v>32</v>
      </c>
      <c r="L18" s="2" t="s">
        <v>32</v>
      </c>
      <c r="M18" s="2" t="s">
        <v>38</v>
      </c>
      <c r="N18" s="2" t="s">
        <v>39</v>
      </c>
      <c r="O18" s="10">
        <f>R25-O25</f>
        <v>368.96040000000005</v>
      </c>
      <c r="P18" s="24">
        <v>7.47</v>
      </c>
      <c r="Q18" s="2" t="s">
        <v>40</v>
      </c>
      <c r="R18" s="2">
        <f t="shared" si="3"/>
        <v>368.96040000000005</v>
      </c>
      <c r="S18" s="24">
        <f t="shared" si="4"/>
        <v>49.392289156626518</v>
      </c>
      <c r="T18" s="25">
        <v>4.59</v>
      </c>
      <c r="U18" s="103">
        <f t="shared" si="0"/>
        <v>226.71060722891571</v>
      </c>
      <c r="V18" s="2" t="s">
        <v>41</v>
      </c>
      <c r="W18" s="2" t="s">
        <v>42</v>
      </c>
      <c r="X18" s="2" t="s">
        <v>42</v>
      </c>
      <c r="Y18" s="2" t="s">
        <v>43</v>
      </c>
      <c r="AA18" s="3">
        <v>45748</v>
      </c>
      <c r="AB18" s="2">
        <f t="shared" si="1"/>
        <v>4</v>
      </c>
      <c r="AC18" s="2">
        <f t="shared" si="2"/>
        <v>2025</v>
      </c>
      <c r="AD18" s="2" t="str">
        <f>IFERROR(VLOOKUP(A18,'Aux Área'!$A$4:$B$123,2,0),"-")</f>
        <v>TI</v>
      </c>
    </row>
    <row r="19" spans="1:30" s="2" customFormat="1" ht="15" customHeight="1" x14ac:dyDescent="0.3">
      <c r="A19" s="2" t="s">
        <v>48</v>
      </c>
      <c r="B19" s="2" t="s">
        <v>31</v>
      </c>
      <c r="C19" s="4">
        <v>45748</v>
      </c>
      <c r="D19" s="2" t="s">
        <v>32</v>
      </c>
      <c r="E19" s="2" t="s">
        <v>33</v>
      </c>
      <c r="F19" s="2" t="s">
        <v>49</v>
      </c>
      <c r="G19" s="2" t="s">
        <v>35</v>
      </c>
      <c r="H19" s="2" t="s">
        <v>36</v>
      </c>
      <c r="I19" s="2" t="s">
        <v>37</v>
      </c>
      <c r="J19" s="2" t="s">
        <v>32</v>
      </c>
      <c r="K19" s="2" t="s">
        <v>32</v>
      </c>
      <c r="L19" s="2" t="s">
        <v>32</v>
      </c>
      <c r="M19" s="2" t="s">
        <v>38</v>
      </c>
      <c r="N19" s="2" t="s">
        <v>39</v>
      </c>
      <c r="O19" s="10">
        <f>R42-O42</f>
        <v>1378</v>
      </c>
      <c r="P19" s="24">
        <v>7.47</v>
      </c>
      <c r="Q19" s="2" t="s">
        <v>40</v>
      </c>
      <c r="R19" s="2">
        <f t="shared" si="3"/>
        <v>1378</v>
      </c>
      <c r="S19" s="24">
        <f t="shared" si="4"/>
        <v>184.47121820615797</v>
      </c>
      <c r="T19" s="25">
        <v>4.59</v>
      </c>
      <c r="U19" s="103">
        <f t="shared" si="0"/>
        <v>846.72289156626505</v>
      </c>
      <c r="V19" s="2" t="s">
        <v>41</v>
      </c>
      <c r="W19" s="2" t="s">
        <v>42</v>
      </c>
      <c r="X19" s="2" t="s">
        <v>42</v>
      </c>
      <c r="Y19" s="2" t="s">
        <v>43</v>
      </c>
      <c r="AA19" s="3">
        <v>45748</v>
      </c>
      <c r="AB19" s="2">
        <f t="shared" si="1"/>
        <v>4</v>
      </c>
      <c r="AC19" s="2">
        <f t="shared" si="2"/>
        <v>2025</v>
      </c>
      <c r="AD19" s="2" t="str">
        <f>IFERROR(VLOOKUP(A19,'Aux Área'!$A$4:$B$123,2,0),"-")</f>
        <v>ENGENHARIA</v>
      </c>
    </row>
    <row r="20" spans="1:30" x14ac:dyDescent="0.3">
      <c r="A20" t="s">
        <v>68</v>
      </c>
      <c r="B20" t="s">
        <v>78</v>
      </c>
      <c r="C20" t="s">
        <v>79</v>
      </c>
      <c r="D20" t="s">
        <v>80</v>
      </c>
      <c r="E20" t="s">
        <v>81</v>
      </c>
      <c r="F20" t="s">
        <v>69</v>
      </c>
      <c r="G20" t="s">
        <v>35</v>
      </c>
      <c r="H20" t="s">
        <v>36</v>
      </c>
      <c r="I20" t="s">
        <v>37</v>
      </c>
      <c r="J20" t="s">
        <v>82</v>
      </c>
      <c r="K20" t="s">
        <v>83</v>
      </c>
      <c r="L20" t="s">
        <v>84</v>
      </c>
      <c r="M20" t="s">
        <v>38</v>
      </c>
      <c r="N20" t="s">
        <v>39</v>
      </c>
      <c r="O20" s="10">
        <f>P20*S20</f>
        <v>178.48869999999999</v>
      </c>
      <c r="P20" s="24">
        <f>P258</f>
        <v>5.59</v>
      </c>
      <c r="Q20" t="s">
        <v>40</v>
      </c>
      <c r="R20">
        <v>184</v>
      </c>
      <c r="S20" s="9">
        <v>31.93</v>
      </c>
      <c r="T20" s="26">
        <v>4.84</v>
      </c>
      <c r="U20" s="8">
        <v>154.54</v>
      </c>
      <c r="V20" t="s">
        <v>41</v>
      </c>
      <c r="W20" t="s">
        <v>42</v>
      </c>
      <c r="X20" t="s">
        <v>42</v>
      </c>
      <c r="Y20" t="s">
        <v>43</v>
      </c>
      <c r="AA20" s="1">
        <f t="shared" ref="AA20:AA83" si="5">DATEVALUE(C20)</f>
        <v>45789</v>
      </c>
      <c r="AB20" s="2">
        <f t="shared" si="1"/>
        <v>5</v>
      </c>
      <c r="AC20" s="2">
        <f t="shared" si="2"/>
        <v>2025</v>
      </c>
      <c r="AD20" s="2" t="str">
        <f>IFERROR(VLOOKUP(A20,'Aux Área'!$A$4:$B$123,2,0),"-")</f>
        <v>OPERAÇÃO</v>
      </c>
    </row>
    <row r="21" spans="1:30" x14ac:dyDescent="0.3">
      <c r="A21" t="s">
        <v>58</v>
      </c>
      <c r="B21" t="s">
        <v>85</v>
      </c>
      <c r="C21" t="s">
        <v>86</v>
      </c>
      <c r="D21" t="s">
        <v>87</v>
      </c>
      <c r="E21" t="s">
        <v>88</v>
      </c>
      <c r="F21" t="s">
        <v>59</v>
      </c>
      <c r="G21" t="s">
        <v>35</v>
      </c>
      <c r="H21" t="s">
        <v>36</v>
      </c>
      <c r="I21" t="s">
        <v>37</v>
      </c>
      <c r="J21" t="s">
        <v>89</v>
      </c>
      <c r="K21" t="s">
        <v>90</v>
      </c>
      <c r="L21" t="s">
        <v>91</v>
      </c>
      <c r="M21" t="s">
        <v>38</v>
      </c>
      <c r="N21" t="s">
        <v>39</v>
      </c>
      <c r="O21" s="10">
        <f>P21*S21</f>
        <v>340.88500000000005</v>
      </c>
      <c r="P21" s="24">
        <f>P24</f>
        <v>8.6300000000000008</v>
      </c>
      <c r="Q21" t="s">
        <v>40</v>
      </c>
      <c r="R21">
        <v>2108</v>
      </c>
      <c r="S21" s="9">
        <v>39.5</v>
      </c>
      <c r="T21" s="26">
        <v>4.55</v>
      </c>
      <c r="U21" s="8">
        <v>179.72</v>
      </c>
      <c r="V21" t="s">
        <v>92</v>
      </c>
      <c r="W21" t="s">
        <v>42</v>
      </c>
      <c r="X21" t="s">
        <v>42</v>
      </c>
      <c r="Y21" t="s">
        <v>43</v>
      </c>
      <c r="AA21" s="1">
        <f t="shared" si="5"/>
        <v>45789</v>
      </c>
      <c r="AB21" s="2">
        <f t="shared" si="1"/>
        <v>5</v>
      </c>
      <c r="AC21" s="2">
        <f t="shared" si="2"/>
        <v>2025</v>
      </c>
      <c r="AD21" s="2" t="str">
        <f>IFERROR(VLOOKUP(A21,'Aux Área'!$A$4:$B$123,2,0),"-")</f>
        <v>CONSERVA</v>
      </c>
    </row>
    <row r="22" spans="1:30" x14ac:dyDescent="0.3">
      <c r="A22" t="s">
        <v>72</v>
      </c>
      <c r="B22" t="s">
        <v>93</v>
      </c>
      <c r="C22" t="s">
        <v>94</v>
      </c>
      <c r="D22" t="s">
        <v>95</v>
      </c>
      <c r="E22" t="s">
        <v>96</v>
      </c>
      <c r="F22" t="s">
        <v>73</v>
      </c>
      <c r="G22" t="s">
        <v>35</v>
      </c>
      <c r="H22" t="s">
        <v>36</v>
      </c>
      <c r="I22" t="s">
        <v>37</v>
      </c>
      <c r="J22" t="s">
        <v>97</v>
      </c>
      <c r="K22" t="s">
        <v>98</v>
      </c>
      <c r="L22" t="s">
        <v>84</v>
      </c>
      <c r="M22" t="s">
        <v>38</v>
      </c>
      <c r="N22" t="s">
        <v>39</v>
      </c>
      <c r="O22" s="10">
        <f>P22*S22</f>
        <v>345.67600000000004</v>
      </c>
      <c r="P22" s="24">
        <f>P36</f>
        <v>8.9</v>
      </c>
      <c r="Q22" t="s">
        <v>40</v>
      </c>
      <c r="R22">
        <v>748</v>
      </c>
      <c r="S22" s="9">
        <v>38.840000000000003</v>
      </c>
      <c r="T22" s="26">
        <v>4.84</v>
      </c>
      <c r="U22" s="8">
        <v>187.99</v>
      </c>
      <c r="V22" t="s">
        <v>99</v>
      </c>
      <c r="W22" t="s">
        <v>42</v>
      </c>
      <c r="X22" t="s">
        <v>42</v>
      </c>
      <c r="Y22" t="s">
        <v>43</v>
      </c>
      <c r="AA22" s="1">
        <f t="shared" si="5"/>
        <v>45789</v>
      </c>
      <c r="AB22" s="2">
        <f t="shared" si="1"/>
        <v>5</v>
      </c>
      <c r="AC22" s="2">
        <f t="shared" si="2"/>
        <v>2025</v>
      </c>
      <c r="AD22" s="2" t="str">
        <f>IFERROR(VLOOKUP(A22,'Aux Área'!$A$4:$B$123,2,0),"-")</f>
        <v>CONSERVA</v>
      </c>
    </row>
    <row r="23" spans="1:30" x14ac:dyDescent="0.3">
      <c r="A23" t="s">
        <v>54</v>
      </c>
      <c r="B23" t="s">
        <v>100</v>
      </c>
      <c r="C23" t="s">
        <v>101</v>
      </c>
      <c r="D23" t="s">
        <v>102</v>
      </c>
      <c r="E23" t="s">
        <v>103</v>
      </c>
      <c r="F23" t="s">
        <v>55</v>
      </c>
      <c r="G23" t="s">
        <v>35</v>
      </c>
      <c r="H23" t="s">
        <v>36</v>
      </c>
      <c r="I23" t="s">
        <v>37</v>
      </c>
      <c r="J23" t="s">
        <v>104</v>
      </c>
      <c r="K23" t="s">
        <v>105</v>
      </c>
      <c r="L23" t="s">
        <v>84</v>
      </c>
      <c r="M23" t="s">
        <v>38</v>
      </c>
      <c r="N23" t="s">
        <v>39</v>
      </c>
      <c r="O23" s="10">
        <f>P23*S23</f>
        <v>388.8306</v>
      </c>
      <c r="P23" s="24">
        <f>P42</f>
        <v>10.11</v>
      </c>
      <c r="Q23" t="s">
        <v>40</v>
      </c>
      <c r="R23">
        <v>1378</v>
      </c>
      <c r="S23" s="9">
        <v>38.46</v>
      </c>
      <c r="T23" s="26">
        <v>4.79</v>
      </c>
      <c r="U23" s="8">
        <v>184.22</v>
      </c>
      <c r="V23" t="s">
        <v>106</v>
      </c>
      <c r="W23" t="s">
        <v>42</v>
      </c>
      <c r="X23" t="s">
        <v>42</v>
      </c>
      <c r="Y23" t="s">
        <v>43</v>
      </c>
      <c r="AA23" s="1">
        <f t="shared" si="5"/>
        <v>45789</v>
      </c>
      <c r="AB23" s="2">
        <f t="shared" si="1"/>
        <v>5</v>
      </c>
      <c r="AC23" s="2">
        <f t="shared" si="2"/>
        <v>2025</v>
      </c>
      <c r="AD23" s="2" t="str">
        <f>IFERROR(VLOOKUP(A23,'Aux Área'!$A$4:$B$123,2,0),"-")</f>
        <v>ENGENHARIA</v>
      </c>
    </row>
    <row r="24" spans="1:30" x14ac:dyDescent="0.3">
      <c r="A24" t="s">
        <v>58</v>
      </c>
      <c r="B24" t="s">
        <v>85</v>
      </c>
      <c r="C24" t="s">
        <v>107</v>
      </c>
      <c r="D24" t="s">
        <v>87</v>
      </c>
      <c r="E24" t="s">
        <v>88</v>
      </c>
      <c r="F24" t="s">
        <v>59</v>
      </c>
      <c r="G24" t="s">
        <v>35</v>
      </c>
      <c r="H24" t="s">
        <v>36</v>
      </c>
      <c r="I24" t="s">
        <v>37</v>
      </c>
      <c r="J24" t="s">
        <v>108</v>
      </c>
      <c r="K24" t="s">
        <v>109</v>
      </c>
      <c r="L24" t="s">
        <v>110</v>
      </c>
      <c r="M24" t="s">
        <v>38</v>
      </c>
      <c r="N24" t="s">
        <v>111</v>
      </c>
      <c r="O24" s="23">
        <v>348</v>
      </c>
      <c r="P24" s="9">
        <v>8.6300000000000008</v>
      </c>
      <c r="Q24" t="s">
        <v>40</v>
      </c>
      <c r="R24">
        <v>2456</v>
      </c>
      <c r="S24" s="9">
        <v>40.33</v>
      </c>
      <c r="T24" s="26">
        <v>4.59</v>
      </c>
      <c r="U24" s="8">
        <v>185.11</v>
      </c>
      <c r="V24" t="s">
        <v>112</v>
      </c>
      <c r="W24" t="s">
        <v>42</v>
      </c>
      <c r="X24" t="s">
        <v>42</v>
      </c>
      <c r="Y24" t="s">
        <v>43</v>
      </c>
      <c r="AA24" s="1">
        <f t="shared" si="5"/>
        <v>45790</v>
      </c>
      <c r="AB24" s="2">
        <f t="shared" si="1"/>
        <v>5</v>
      </c>
      <c r="AC24" s="2">
        <f t="shared" si="2"/>
        <v>2025</v>
      </c>
      <c r="AD24" s="2" t="str">
        <f>IFERROR(VLOOKUP(A24,'Aux Área'!$A$4:$B$123,2,0),"-")</f>
        <v>CONSERVA</v>
      </c>
    </row>
    <row r="25" spans="1:30" x14ac:dyDescent="0.3">
      <c r="A25" t="s">
        <v>74</v>
      </c>
      <c r="B25" t="s">
        <v>113</v>
      </c>
      <c r="C25" t="s">
        <v>114</v>
      </c>
      <c r="D25" t="s">
        <v>115</v>
      </c>
      <c r="E25" t="s">
        <v>116</v>
      </c>
      <c r="F25" t="s">
        <v>75</v>
      </c>
      <c r="G25" t="s">
        <v>35</v>
      </c>
      <c r="H25" t="s">
        <v>36</v>
      </c>
      <c r="I25" t="s">
        <v>37</v>
      </c>
      <c r="J25" t="s">
        <v>104</v>
      </c>
      <c r="K25" t="s">
        <v>105</v>
      </c>
      <c r="L25" t="s">
        <v>84</v>
      </c>
      <c r="M25" t="s">
        <v>38</v>
      </c>
      <c r="N25" t="s">
        <v>39</v>
      </c>
      <c r="O25" s="10">
        <f>P25*S25</f>
        <v>323.03959999999995</v>
      </c>
      <c r="P25" s="24">
        <f>P64</f>
        <v>9.6199999999999992</v>
      </c>
      <c r="Q25" t="s">
        <v>40</v>
      </c>
      <c r="R25">
        <v>692</v>
      </c>
      <c r="S25" s="9">
        <v>33.58</v>
      </c>
      <c r="T25" s="26">
        <v>4.79</v>
      </c>
      <c r="U25" s="8">
        <v>160.84</v>
      </c>
      <c r="V25" t="s">
        <v>117</v>
      </c>
      <c r="W25" t="s">
        <v>42</v>
      </c>
      <c r="X25" t="s">
        <v>42</v>
      </c>
      <c r="Y25" t="s">
        <v>43</v>
      </c>
      <c r="AA25" s="1">
        <f t="shared" si="5"/>
        <v>45790</v>
      </c>
      <c r="AB25" s="2">
        <f t="shared" si="1"/>
        <v>5</v>
      </c>
      <c r="AC25" s="2">
        <f t="shared" si="2"/>
        <v>2025</v>
      </c>
      <c r="AD25" s="2" t="str">
        <f>IFERROR(VLOOKUP(A25,'Aux Área'!$A$4:$B$123,2,0),"-")</f>
        <v>TI</v>
      </c>
    </row>
    <row r="26" spans="1:30" x14ac:dyDescent="0.3">
      <c r="A26" t="s">
        <v>56</v>
      </c>
      <c r="B26" t="s">
        <v>118</v>
      </c>
      <c r="C26" t="s">
        <v>119</v>
      </c>
      <c r="D26" t="s">
        <v>120</v>
      </c>
      <c r="E26" t="s">
        <v>121</v>
      </c>
      <c r="F26" t="s">
        <v>57</v>
      </c>
      <c r="G26" t="s">
        <v>35</v>
      </c>
      <c r="H26" t="s">
        <v>36</v>
      </c>
      <c r="I26" t="s">
        <v>37</v>
      </c>
      <c r="J26" t="s">
        <v>122</v>
      </c>
      <c r="K26" t="s">
        <v>123</v>
      </c>
      <c r="L26" t="s">
        <v>124</v>
      </c>
      <c r="M26" t="s">
        <v>38</v>
      </c>
      <c r="N26" t="s">
        <v>39</v>
      </c>
      <c r="O26" s="10">
        <f>P26*S26</f>
        <v>363.77670000000001</v>
      </c>
      <c r="P26" s="24">
        <f>P29</f>
        <v>9.33</v>
      </c>
      <c r="Q26" t="s">
        <v>40</v>
      </c>
      <c r="R26">
        <v>2610</v>
      </c>
      <c r="S26" s="9">
        <v>38.99</v>
      </c>
      <c r="T26" s="26">
        <v>4.09</v>
      </c>
      <c r="U26" s="8">
        <v>159.46</v>
      </c>
      <c r="V26" t="s">
        <v>41</v>
      </c>
      <c r="W26" t="s">
        <v>42</v>
      </c>
      <c r="X26" t="s">
        <v>42</v>
      </c>
      <c r="Y26" t="s">
        <v>43</v>
      </c>
      <c r="AA26" s="1">
        <f t="shared" si="5"/>
        <v>45790</v>
      </c>
      <c r="AB26" s="2">
        <f t="shared" si="1"/>
        <v>5</v>
      </c>
      <c r="AC26" s="2">
        <f t="shared" si="2"/>
        <v>2025</v>
      </c>
      <c r="AD26" s="2" t="str">
        <f>IFERROR(VLOOKUP(A26,'Aux Área'!$A$4:$B$123,2,0),"-")</f>
        <v>CONSERVA</v>
      </c>
    </row>
    <row r="27" spans="1:30" x14ac:dyDescent="0.3">
      <c r="A27" t="s">
        <v>64</v>
      </c>
      <c r="B27" t="s">
        <v>125</v>
      </c>
      <c r="C27" t="s">
        <v>126</v>
      </c>
      <c r="D27" t="s">
        <v>127</v>
      </c>
      <c r="E27" t="s">
        <v>128</v>
      </c>
      <c r="F27" t="s">
        <v>65</v>
      </c>
      <c r="G27" t="s">
        <v>35</v>
      </c>
      <c r="H27" t="s">
        <v>36</v>
      </c>
      <c r="I27" t="s">
        <v>37</v>
      </c>
      <c r="J27" t="s">
        <v>97</v>
      </c>
      <c r="K27" t="s">
        <v>98</v>
      </c>
      <c r="L27" t="s">
        <v>84</v>
      </c>
      <c r="M27" t="s">
        <v>38</v>
      </c>
      <c r="N27" t="s">
        <v>39</v>
      </c>
      <c r="O27" s="10">
        <f>P27*S27</f>
        <v>339.71999999999997</v>
      </c>
      <c r="P27" s="24">
        <f>P84</f>
        <v>8.94</v>
      </c>
      <c r="Q27" t="s">
        <v>40</v>
      </c>
      <c r="R27">
        <v>370</v>
      </c>
      <c r="S27" s="9">
        <v>38</v>
      </c>
      <c r="T27" s="26">
        <v>4.8410000000000002</v>
      </c>
      <c r="U27" s="8">
        <v>183.96</v>
      </c>
      <c r="V27" t="s">
        <v>129</v>
      </c>
      <c r="W27" t="s">
        <v>42</v>
      </c>
      <c r="X27" t="s">
        <v>42</v>
      </c>
      <c r="Y27" t="s">
        <v>43</v>
      </c>
      <c r="AA27" s="1">
        <f t="shared" si="5"/>
        <v>45790</v>
      </c>
      <c r="AB27" s="2">
        <f t="shared" si="1"/>
        <v>5</v>
      </c>
      <c r="AC27" s="2">
        <f t="shared" si="2"/>
        <v>2025</v>
      </c>
      <c r="AD27" s="2" t="str">
        <f>IFERROR(VLOOKUP(A27,'Aux Área'!$A$4:$B$123,2,0),"-")</f>
        <v>ENGENHARIA</v>
      </c>
    </row>
    <row r="28" spans="1:30" x14ac:dyDescent="0.3">
      <c r="A28" t="s">
        <v>48</v>
      </c>
      <c r="B28" t="s">
        <v>130</v>
      </c>
      <c r="C28" t="s">
        <v>131</v>
      </c>
      <c r="D28" t="s">
        <v>132</v>
      </c>
      <c r="E28" t="s">
        <v>133</v>
      </c>
      <c r="F28" t="s">
        <v>49</v>
      </c>
      <c r="G28" t="s">
        <v>35</v>
      </c>
      <c r="H28" t="s">
        <v>36</v>
      </c>
      <c r="I28" t="s">
        <v>37</v>
      </c>
      <c r="J28" t="s">
        <v>134</v>
      </c>
      <c r="K28" t="s">
        <v>135</v>
      </c>
      <c r="L28" t="s">
        <v>136</v>
      </c>
      <c r="M28" t="s">
        <v>38</v>
      </c>
      <c r="N28" t="s">
        <v>39</v>
      </c>
      <c r="O28" s="10">
        <f>P28*S28</f>
        <v>389.0025</v>
      </c>
      <c r="P28" s="24">
        <f>P80</f>
        <v>10.17</v>
      </c>
      <c r="Q28" t="s">
        <v>40</v>
      </c>
      <c r="R28">
        <v>3329</v>
      </c>
      <c r="S28" s="9">
        <v>38.25</v>
      </c>
      <c r="T28" s="26">
        <v>4.79</v>
      </c>
      <c r="U28" s="8">
        <v>183.22</v>
      </c>
      <c r="V28" t="s">
        <v>137</v>
      </c>
      <c r="W28" t="s">
        <v>42</v>
      </c>
      <c r="X28" t="s">
        <v>42</v>
      </c>
      <c r="Y28" t="s">
        <v>43</v>
      </c>
      <c r="AA28" s="1">
        <f t="shared" si="5"/>
        <v>45790</v>
      </c>
      <c r="AB28" s="2">
        <f t="shared" si="1"/>
        <v>5</v>
      </c>
      <c r="AC28" s="2">
        <f t="shared" si="2"/>
        <v>2025</v>
      </c>
      <c r="AD28" s="2" t="str">
        <f>IFERROR(VLOOKUP(A28,'Aux Área'!$A$4:$B$123,2,0),"-")</f>
        <v>ENGENHARIA</v>
      </c>
    </row>
    <row r="29" spans="1:30" x14ac:dyDescent="0.3">
      <c r="A29" t="s">
        <v>56</v>
      </c>
      <c r="B29" t="s">
        <v>118</v>
      </c>
      <c r="C29" t="s">
        <v>138</v>
      </c>
      <c r="D29" t="s">
        <v>120</v>
      </c>
      <c r="E29" t="s">
        <v>121</v>
      </c>
      <c r="F29" t="s">
        <v>57</v>
      </c>
      <c r="G29" t="s">
        <v>35</v>
      </c>
      <c r="H29" t="s">
        <v>36</v>
      </c>
      <c r="I29" t="s">
        <v>37</v>
      </c>
      <c r="J29" t="s">
        <v>139</v>
      </c>
      <c r="K29" t="s">
        <v>140</v>
      </c>
      <c r="L29" t="s">
        <v>141</v>
      </c>
      <c r="M29" t="s">
        <v>38</v>
      </c>
      <c r="N29" t="s">
        <v>39</v>
      </c>
      <c r="O29" s="23">
        <v>320</v>
      </c>
      <c r="P29" s="9">
        <v>9.33</v>
      </c>
      <c r="Q29" t="s">
        <v>40</v>
      </c>
      <c r="R29">
        <v>2930</v>
      </c>
      <c r="S29" s="9">
        <v>34.29</v>
      </c>
      <c r="T29" s="26">
        <v>3.99</v>
      </c>
      <c r="U29" s="8">
        <v>136.82</v>
      </c>
      <c r="V29" t="s">
        <v>142</v>
      </c>
      <c r="W29" t="s">
        <v>42</v>
      </c>
      <c r="X29" t="s">
        <v>42</v>
      </c>
      <c r="Y29" t="s">
        <v>43</v>
      </c>
      <c r="AA29" s="1">
        <f t="shared" si="5"/>
        <v>45791</v>
      </c>
      <c r="AB29" s="2">
        <f t="shared" si="1"/>
        <v>5</v>
      </c>
      <c r="AC29" s="2">
        <f t="shared" si="2"/>
        <v>2025</v>
      </c>
      <c r="AD29" s="2" t="str">
        <f>IFERROR(VLOOKUP(A29,'Aux Área'!$A$4:$B$123,2,0),"-")</f>
        <v>CONSERVA</v>
      </c>
    </row>
    <row r="30" spans="1:30" x14ac:dyDescent="0.3">
      <c r="A30" t="s">
        <v>70</v>
      </c>
      <c r="B30" t="s">
        <v>143</v>
      </c>
      <c r="C30" t="s">
        <v>144</v>
      </c>
      <c r="D30" t="s">
        <v>145</v>
      </c>
      <c r="E30" t="s">
        <v>146</v>
      </c>
      <c r="F30" t="s">
        <v>71</v>
      </c>
      <c r="G30" t="s">
        <v>35</v>
      </c>
      <c r="H30" t="s">
        <v>36</v>
      </c>
      <c r="I30" t="s">
        <v>37</v>
      </c>
      <c r="J30" t="s">
        <v>147</v>
      </c>
      <c r="K30" t="s">
        <v>148</v>
      </c>
      <c r="L30" t="s">
        <v>84</v>
      </c>
      <c r="M30" t="s">
        <v>38</v>
      </c>
      <c r="N30" t="s">
        <v>39</v>
      </c>
      <c r="O30" s="10">
        <f>P30*S30</f>
        <v>455.25479999999993</v>
      </c>
      <c r="P30" s="24">
        <f>P43</f>
        <v>11.37</v>
      </c>
      <c r="Q30" t="s">
        <v>40</v>
      </c>
      <c r="R30">
        <v>1214</v>
      </c>
      <c r="S30" s="9">
        <v>40.04</v>
      </c>
      <c r="T30" s="26">
        <v>5.0830000000000002</v>
      </c>
      <c r="U30" s="8">
        <v>203.52</v>
      </c>
      <c r="V30" t="s">
        <v>41</v>
      </c>
      <c r="W30" t="s">
        <v>42</v>
      </c>
      <c r="X30" t="s">
        <v>42</v>
      </c>
      <c r="Y30" t="s">
        <v>43</v>
      </c>
      <c r="AA30" s="1">
        <f t="shared" si="5"/>
        <v>45791</v>
      </c>
      <c r="AB30" s="2">
        <f t="shared" si="1"/>
        <v>5</v>
      </c>
      <c r="AC30" s="2">
        <f t="shared" si="2"/>
        <v>2025</v>
      </c>
      <c r="AD30" s="2" t="str">
        <f>IFERROR(VLOOKUP(A30,'Aux Área'!$A$4:$B$123,2,0),"-")</f>
        <v>QSMS</v>
      </c>
    </row>
    <row r="31" spans="1:30" x14ac:dyDescent="0.3">
      <c r="A31" t="s">
        <v>66</v>
      </c>
      <c r="B31" t="s">
        <v>149</v>
      </c>
      <c r="C31" t="s">
        <v>150</v>
      </c>
      <c r="D31" t="s">
        <v>151</v>
      </c>
      <c r="E31" t="s">
        <v>152</v>
      </c>
      <c r="F31" t="s">
        <v>67</v>
      </c>
      <c r="G31" t="s">
        <v>35</v>
      </c>
      <c r="H31" t="s">
        <v>36</v>
      </c>
      <c r="I31" t="s">
        <v>37</v>
      </c>
      <c r="J31" t="s">
        <v>153</v>
      </c>
      <c r="K31" t="s">
        <v>154</v>
      </c>
      <c r="L31" t="s">
        <v>155</v>
      </c>
      <c r="M31" t="s">
        <v>38</v>
      </c>
      <c r="N31" t="s">
        <v>39</v>
      </c>
      <c r="O31" s="10">
        <f>P31*S31</f>
        <v>377.89209999999997</v>
      </c>
      <c r="P31" s="24">
        <f>P53</f>
        <v>9.3699999999999992</v>
      </c>
      <c r="Q31" t="s">
        <v>40</v>
      </c>
      <c r="R31">
        <v>2002</v>
      </c>
      <c r="S31" s="9">
        <v>40.33</v>
      </c>
      <c r="T31" s="26">
        <v>4.29</v>
      </c>
      <c r="U31" s="8">
        <v>173.02</v>
      </c>
      <c r="V31" t="s">
        <v>112</v>
      </c>
      <c r="W31" t="s">
        <v>42</v>
      </c>
      <c r="X31" t="s">
        <v>42</v>
      </c>
      <c r="Y31" t="s">
        <v>43</v>
      </c>
      <c r="AA31" s="1">
        <f t="shared" si="5"/>
        <v>45791</v>
      </c>
      <c r="AB31" s="2">
        <f t="shared" si="1"/>
        <v>5</v>
      </c>
      <c r="AC31" s="2">
        <f t="shared" si="2"/>
        <v>2025</v>
      </c>
      <c r="AD31" s="2" t="str">
        <f>IFERROR(VLOOKUP(A31,'Aux Área'!$A$4:$B$123,2,0),"-")</f>
        <v>OPERAÇÃO</v>
      </c>
    </row>
    <row r="32" spans="1:30" x14ac:dyDescent="0.3">
      <c r="A32" t="s">
        <v>62</v>
      </c>
      <c r="B32" t="s">
        <v>156</v>
      </c>
      <c r="C32" t="s">
        <v>157</v>
      </c>
      <c r="D32" t="s">
        <v>158</v>
      </c>
      <c r="E32" t="s">
        <v>159</v>
      </c>
      <c r="F32" t="s">
        <v>63</v>
      </c>
      <c r="G32" t="s">
        <v>35</v>
      </c>
      <c r="H32" t="s">
        <v>36</v>
      </c>
      <c r="I32" t="s">
        <v>37</v>
      </c>
      <c r="J32" t="s">
        <v>160</v>
      </c>
      <c r="K32" t="s">
        <v>161</v>
      </c>
      <c r="L32" t="s">
        <v>124</v>
      </c>
      <c r="M32" t="s">
        <v>38</v>
      </c>
      <c r="N32" t="s">
        <v>39</v>
      </c>
      <c r="O32" s="10">
        <f>P32*S32</f>
        <v>277.38479999999998</v>
      </c>
      <c r="P32" s="24">
        <f>P50</f>
        <v>8.69</v>
      </c>
      <c r="Q32" t="s">
        <v>40</v>
      </c>
      <c r="R32">
        <v>2887</v>
      </c>
      <c r="S32" s="9">
        <v>31.92</v>
      </c>
      <c r="T32" s="26">
        <v>4.3410000000000002</v>
      </c>
      <c r="U32" s="8">
        <v>138.55000000000001</v>
      </c>
      <c r="V32" t="s">
        <v>162</v>
      </c>
      <c r="W32" t="s">
        <v>42</v>
      </c>
      <c r="X32" t="s">
        <v>42</v>
      </c>
      <c r="Y32" t="s">
        <v>43</v>
      </c>
      <c r="AA32" s="1">
        <f t="shared" si="5"/>
        <v>45792</v>
      </c>
      <c r="AB32" s="2">
        <f t="shared" si="1"/>
        <v>5</v>
      </c>
      <c r="AC32" s="2">
        <f t="shared" si="2"/>
        <v>2025</v>
      </c>
      <c r="AD32" s="2" t="str">
        <f>IFERROR(VLOOKUP(A32,'Aux Área'!$A$4:$B$123,2,0),"-")</f>
        <v>CONSERVA</v>
      </c>
    </row>
    <row r="33" spans="1:30" x14ac:dyDescent="0.3">
      <c r="A33" t="s">
        <v>58</v>
      </c>
      <c r="B33" t="s">
        <v>85</v>
      </c>
      <c r="C33" t="s">
        <v>163</v>
      </c>
      <c r="D33" t="s">
        <v>87</v>
      </c>
      <c r="E33" t="s">
        <v>88</v>
      </c>
      <c r="F33" t="s">
        <v>59</v>
      </c>
      <c r="G33" t="s">
        <v>35</v>
      </c>
      <c r="H33" t="s">
        <v>36</v>
      </c>
      <c r="I33" t="s">
        <v>37</v>
      </c>
      <c r="J33" t="s">
        <v>122</v>
      </c>
      <c r="K33" t="s">
        <v>123</v>
      </c>
      <c r="L33" t="s">
        <v>124</v>
      </c>
      <c r="M33" t="s">
        <v>38</v>
      </c>
      <c r="N33" t="s">
        <v>39</v>
      </c>
      <c r="O33" s="23">
        <v>335</v>
      </c>
      <c r="P33" s="9">
        <v>8.5</v>
      </c>
      <c r="Q33" t="s">
        <v>40</v>
      </c>
      <c r="R33">
        <v>2791</v>
      </c>
      <c r="S33" s="9">
        <v>39.4</v>
      </c>
      <c r="T33" s="26">
        <v>4.0990000000000002</v>
      </c>
      <c r="U33" s="8">
        <v>161.5</v>
      </c>
      <c r="V33" t="s">
        <v>112</v>
      </c>
      <c r="W33" t="s">
        <v>42</v>
      </c>
      <c r="X33" t="s">
        <v>42</v>
      </c>
      <c r="Y33" t="s">
        <v>43</v>
      </c>
      <c r="AA33" s="1">
        <f t="shared" si="5"/>
        <v>45792</v>
      </c>
      <c r="AB33" s="2">
        <f t="shared" si="1"/>
        <v>5</v>
      </c>
      <c r="AC33" s="2">
        <f t="shared" si="2"/>
        <v>2025</v>
      </c>
      <c r="AD33" s="2" t="str">
        <f>IFERROR(VLOOKUP(A33,'Aux Área'!$A$4:$B$123,2,0),"-")</f>
        <v>CONSERVA</v>
      </c>
    </row>
    <row r="34" spans="1:30" x14ac:dyDescent="0.3">
      <c r="A34" t="s">
        <v>56</v>
      </c>
      <c r="B34" t="s">
        <v>118</v>
      </c>
      <c r="C34" t="s">
        <v>164</v>
      </c>
      <c r="D34" t="s">
        <v>120</v>
      </c>
      <c r="E34" t="s">
        <v>121</v>
      </c>
      <c r="F34" t="s">
        <v>57</v>
      </c>
      <c r="G34" t="s">
        <v>35</v>
      </c>
      <c r="H34" t="s">
        <v>36</v>
      </c>
      <c r="I34" t="s">
        <v>37</v>
      </c>
      <c r="J34" t="s">
        <v>165</v>
      </c>
      <c r="K34" t="s">
        <v>166</v>
      </c>
      <c r="L34" t="s">
        <v>167</v>
      </c>
      <c r="M34" t="s">
        <v>38</v>
      </c>
      <c r="N34" t="s">
        <v>39</v>
      </c>
      <c r="O34" s="23">
        <v>325</v>
      </c>
      <c r="P34" s="9">
        <v>9.67</v>
      </c>
      <c r="Q34" t="s">
        <v>40</v>
      </c>
      <c r="R34">
        <v>3255</v>
      </c>
      <c r="S34" s="9">
        <v>33.619999999999997</v>
      </c>
      <c r="T34" s="26">
        <v>4.4610000000000003</v>
      </c>
      <c r="U34" s="8">
        <v>149.97999999999999</v>
      </c>
      <c r="V34" t="s">
        <v>112</v>
      </c>
      <c r="W34" t="s">
        <v>42</v>
      </c>
      <c r="X34" t="s">
        <v>42</v>
      </c>
      <c r="Y34" t="s">
        <v>43</v>
      </c>
      <c r="AA34" s="1">
        <f t="shared" si="5"/>
        <v>45792</v>
      </c>
      <c r="AB34" s="2">
        <f t="shared" si="1"/>
        <v>5</v>
      </c>
      <c r="AC34" s="2">
        <f t="shared" si="2"/>
        <v>2025</v>
      </c>
      <c r="AD34" s="2" t="str">
        <f>IFERROR(VLOOKUP(A34,'Aux Área'!$A$4:$B$123,2,0),"-")</f>
        <v>CONSERVA</v>
      </c>
    </row>
    <row r="35" spans="1:30" x14ac:dyDescent="0.3">
      <c r="A35" t="s">
        <v>58</v>
      </c>
      <c r="B35" t="s">
        <v>85</v>
      </c>
      <c r="C35" t="s">
        <v>168</v>
      </c>
      <c r="D35" t="s">
        <v>87</v>
      </c>
      <c r="E35" t="s">
        <v>88</v>
      </c>
      <c r="F35" t="s">
        <v>59</v>
      </c>
      <c r="G35" t="s">
        <v>35</v>
      </c>
      <c r="H35" t="s">
        <v>36</v>
      </c>
      <c r="I35" t="s">
        <v>37</v>
      </c>
      <c r="J35" t="s">
        <v>169</v>
      </c>
      <c r="K35" t="s">
        <v>170</v>
      </c>
      <c r="L35" t="s">
        <v>124</v>
      </c>
      <c r="M35" t="s">
        <v>38</v>
      </c>
      <c r="N35" t="s">
        <v>39</v>
      </c>
      <c r="O35" s="23">
        <v>352</v>
      </c>
      <c r="P35" s="9">
        <v>8.59</v>
      </c>
      <c r="Q35" t="s">
        <v>40</v>
      </c>
      <c r="R35">
        <v>3143</v>
      </c>
      <c r="S35" s="9">
        <v>40.96</v>
      </c>
      <c r="T35" s="26">
        <v>3.79</v>
      </c>
      <c r="U35" s="8">
        <v>155.24</v>
      </c>
      <c r="V35" t="s">
        <v>41</v>
      </c>
      <c r="W35" t="s">
        <v>42</v>
      </c>
      <c r="X35" t="s">
        <v>42</v>
      </c>
      <c r="Y35" t="s">
        <v>43</v>
      </c>
      <c r="AA35" s="1">
        <f t="shared" si="5"/>
        <v>45792</v>
      </c>
      <c r="AB35" s="2">
        <f t="shared" si="1"/>
        <v>5</v>
      </c>
      <c r="AC35" s="2">
        <f t="shared" si="2"/>
        <v>2025</v>
      </c>
      <c r="AD35" s="2" t="str">
        <f>IFERROR(VLOOKUP(A35,'Aux Área'!$A$4:$B$123,2,0),"-")</f>
        <v>CONSERVA</v>
      </c>
    </row>
    <row r="36" spans="1:30" x14ac:dyDescent="0.3">
      <c r="A36" t="s">
        <v>72</v>
      </c>
      <c r="B36" t="s">
        <v>93</v>
      </c>
      <c r="C36" t="s">
        <v>171</v>
      </c>
      <c r="D36" t="s">
        <v>95</v>
      </c>
      <c r="E36" t="s">
        <v>96</v>
      </c>
      <c r="F36" t="s">
        <v>73</v>
      </c>
      <c r="G36" t="s">
        <v>35</v>
      </c>
      <c r="H36" t="s">
        <v>36</v>
      </c>
      <c r="I36" t="s">
        <v>37</v>
      </c>
      <c r="J36" t="s">
        <v>172</v>
      </c>
      <c r="K36" t="s">
        <v>173</v>
      </c>
      <c r="L36" t="s">
        <v>124</v>
      </c>
      <c r="M36" t="s">
        <v>38</v>
      </c>
      <c r="N36" t="s">
        <v>39</v>
      </c>
      <c r="O36" s="23">
        <v>365</v>
      </c>
      <c r="P36" s="9">
        <v>8.9</v>
      </c>
      <c r="Q36" t="s">
        <v>40</v>
      </c>
      <c r="R36">
        <v>1113</v>
      </c>
      <c r="S36" s="9">
        <v>41</v>
      </c>
      <c r="T36" s="26">
        <v>4.1900000000000004</v>
      </c>
      <c r="U36" s="8">
        <v>171.79</v>
      </c>
      <c r="V36" t="s">
        <v>112</v>
      </c>
      <c r="W36" t="s">
        <v>42</v>
      </c>
      <c r="X36" t="s">
        <v>42</v>
      </c>
      <c r="Y36" t="s">
        <v>43</v>
      </c>
      <c r="AA36" s="1">
        <f t="shared" si="5"/>
        <v>45792</v>
      </c>
      <c r="AB36" s="2">
        <f t="shared" si="1"/>
        <v>5</v>
      </c>
      <c r="AC36" s="2">
        <f t="shared" si="2"/>
        <v>2025</v>
      </c>
      <c r="AD36" s="2" t="str">
        <f>IFERROR(VLOOKUP(A36,'Aux Área'!$A$4:$B$123,2,0),"-")</f>
        <v>CONSERVA</v>
      </c>
    </row>
    <row r="37" spans="1:30" x14ac:dyDescent="0.3">
      <c r="A37" t="s">
        <v>56</v>
      </c>
      <c r="B37" t="s">
        <v>118</v>
      </c>
      <c r="C37" t="s">
        <v>174</v>
      </c>
      <c r="D37" t="s">
        <v>120</v>
      </c>
      <c r="E37" t="s">
        <v>121</v>
      </c>
      <c r="F37" t="s">
        <v>57</v>
      </c>
      <c r="G37" t="s">
        <v>35</v>
      </c>
      <c r="H37" t="s">
        <v>36</v>
      </c>
      <c r="I37" t="s">
        <v>37</v>
      </c>
      <c r="J37" t="s">
        <v>175</v>
      </c>
      <c r="K37" t="s">
        <v>176</v>
      </c>
      <c r="L37" t="s">
        <v>177</v>
      </c>
      <c r="M37" t="s">
        <v>38</v>
      </c>
      <c r="N37" t="s">
        <v>39</v>
      </c>
      <c r="O37" s="23">
        <v>383</v>
      </c>
      <c r="P37" s="9">
        <v>9.85</v>
      </c>
      <c r="Q37" t="s">
        <v>40</v>
      </c>
      <c r="R37">
        <v>3638</v>
      </c>
      <c r="S37" s="9">
        <v>38.869999999999997</v>
      </c>
      <c r="T37" s="26">
        <v>4.29</v>
      </c>
      <c r="U37" s="8">
        <v>166.75</v>
      </c>
      <c r="V37" t="s">
        <v>112</v>
      </c>
      <c r="W37" t="s">
        <v>42</v>
      </c>
      <c r="X37" t="s">
        <v>42</v>
      </c>
      <c r="Y37" t="s">
        <v>43</v>
      </c>
      <c r="AA37" s="1">
        <f t="shared" si="5"/>
        <v>45793</v>
      </c>
      <c r="AB37" s="2">
        <f t="shared" si="1"/>
        <v>5</v>
      </c>
      <c r="AC37" s="2">
        <f t="shared" si="2"/>
        <v>2025</v>
      </c>
      <c r="AD37" s="2" t="str">
        <f>IFERROR(VLOOKUP(A37,'Aux Área'!$A$4:$B$123,2,0),"-")</f>
        <v>CONSERVA</v>
      </c>
    </row>
    <row r="38" spans="1:30" x14ac:dyDescent="0.3">
      <c r="A38" t="s">
        <v>64</v>
      </c>
      <c r="B38" t="s">
        <v>125</v>
      </c>
      <c r="C38" t="s">
        <v>178</v>
      </c>
      <c r="D38" t="s">
        <v>127</v>
      </c>
      <c r="E38" t="s">
        <v>128</v>
      </c>
      <c r="F38" t="s">
        <v>65</v>
      </c>
      <c r="G38" t="s">
        <v>35</v>
      </c>
      <c r="H38" t="s">
        <v>36</v>
      </c>
      <c r="I38" t="s">
        <v>37</v>
      </c>
      <c r="J38" t="s">
        <v>179</v>
      </c>
      <c r="K38" t="s">
        <v>180</v>
      </c>
      <c r="L38" t="s">
        <v>181</v>
      </c>
      <c r="M38" t="s">
        <v>38</v>
      </c>
      <c r="N38" t="s">
        <v>39</v>
      </c>
      <c r="O38" s="23">
        <v>444</v>
      </c>
      <c r="P38" s="9">
        <v>11.58</v>
      </c>
      <c r="Q38" t="s">
        <v>40</v>
      </c>
      <c r="R38">
        <v>814</v>
      </c>
      <c r="S38" s="9">
        <v>38.35</v>
      </c>
      <c r="T38" s="26">
        <v>4.7409999999999997</v>
      </c>
      <c r="U38" s="8">
        <v>181.81</v>
      </c>
      <c r="V38" t="s">
        <v>182</v>
      </c>
      <c r="W38" t="s">
        <v>42</v>
      </c>
      <c r="X38" t="s">
        <v>42</v>
      </c>
      <c r="Y38" t="s">
        <v>43</v>
      </c>
      <c r="AA38" s="1">
        <f t="shared" si="5"/>
        <v>45793</v>
      </c>
      <c r="AB38" s="2">
        <f t="shared" si="1"/>
        <v>5</v>
      </c>
      <c r="AC38" s="2">
        <f t="shared" si="2"/>
        <v>2025</v>
      </c>
      <c r="AD38" s="2" t="str">
        <f>IFERROR(VLOOKUP(A38,'Aux Área'!$A$4:$B$123,2,0),"-")</f>
        <v>ENGENHARIA</v>
      </c>
    </row>
    <row r="39" spans="1:30" x14ac:dyDescent="0.3">
      <c r="A39" t="s">
        <v>30</v>
      </c>
      <c r="B39" t="s">
        <v>183</v>
      </c>
      <c r="C39" t="s">
        <v>184</v>
      </c>
      <c r="D39" t="s">
        <v>185</v>
      </c>
      <c r="E39" t="s">
        <v>33</v>
      </c>
      <c r="F39" t="s">
        <v>34</v>
      </c>
      <c r="G39" t="s">
        <v>35</v>
      </c>
      <c r="H39" t="s">
        <v>36</v>
      </c>
      <c r="I39" t="s">
        <v>37</v>
      </c>
      <c r="J39" t="s">
        <v>97</v>
      </c>
      <c r="K39" t="s">
        <v>98</v>
      </c>
      <c r="L39" t="s">
        <v>84</v>
      </c>
      <c r="M39" t="s">
        <v>38</v>
      </c>
      <c r="N39" t="s">
        <v>39</v>
      </c>
      <c r="O39" s="10">
        <f>P39*S39</f>
        <v>260.03070000000002</v>
      </c>
      <c r="P39" s="24">
        <f>P155</f>
        <v>7.47</v>
      </c>
      <c r="Q39" t="s">
        <v>40</v>
      </c>
      <c r="R39">
        <v>1325</v>
      </c>
      <c r="S39" s="9">
        <v>34.81</v>
      </c>
      <c r="T39" s="26">
        <v>4.84</v>
      </c>
      <c r="U39" s="8">
        <v>168.48</v>
      </c>
      <c r="V39" t="s">
        <v>186</v>
      </c>
      <c r="W39" t="s">
        <v>42</v>
      </c>
      <c r="X39" t="s">
        <v>42</v>
      </c>
      <c r="Y39" t="s">
        <v>43</v>
      </c>
      <c r="AA39" s="1">
        <f t="shared" si="5"/>
        <v>45793</v>
      </c>
      <c r="AB39" s="2">
        <f t="shared" si="1"/>
        <v>5</v>
      </c>
      <c r="AC39" s="2">
        <f t="shared" si="2"/>
        <v>2025</v>
      </c>
      <c r="AD39" s="2" t="str">
        <f>IFERROR(VLOOKUP(A39,'Aux Área'!$A$4:$B$123,2,0),"-")</f>
        <v>OPERAÇÃO</v>
      </c>
    </row>
    <row r="40" spans="1:30" x14ac:dyDescent="0.3">
      <c r="A40" t="s">
        <v>58</v>
      </c>
      <c r="B40" t="s">
        <v>85</v>
      </c>
      <c r="C40" t="s">
        <v>187</v>
      </c>
      <c r="D40" t="s">
        <v>87</v>
      </c>
      <c r="E40" t="s">
        <v>88</v>
      </c>
      <c r="F40" t="s">
        <v>59</v>
      </c>
      <c r="G40" t="s">
        <v>35</v>
      </c>
      <c r="H40" t="s">
        <v>36</v>
      </c>
      <c r="I40" t="s">
        <v>37</v>
      </c>
      <c r="J40" t="s">
        <v>188</v>
      </c>
      <c r="K40" t="s">
        <v>189</v>
      </c>
      <c r="L40" t="s">
        <v>190</v>
      </c>
      <c r="M40" t="s">
        <v>38</v>
      </c>
      <c r="N40" t="s">
        <v>39</v>
      </c>
      <c r="O40" s="23">
        <v>268</v>
      </c>
      <c r="P40" s="9">
        <v>8.9</v>
      </c>
      <c r="Q40" t="s">
        <v>40</v>
      </c>
      <c r="R40">
        <v>3411</v>
      </c>
      <c r="S40" s="9">
        <v>30.11</v>
      </c>
      <c r="T40" s="26">
        <v>4.3899999999999997</v>
      </c>
      <c r="U40" s="8">
        <v>132.18</v>
      </c>
      <c r="V40" t="s">
        <v>41</v>
      </c>
      <c r="W40" t="s">
        <v>42</v>
      </c>
      <c r="X40" t="s">
        <v>42</v>
      </c>
      <c r="Y40" t="s">
        <v>43</v>
      </c>
      <c r="AA40" s="1">
        <f t="shared" si="5"/>
        <v>45793</v>
      </c>
      <c r="AB40" s="2">
        <f t="shared" si="1"/>
        <v>5</v>
      </c>
      <c r="AC40" s="2">
        <f t="shared" si="2"/>
        <v>2025</v>
      </c>
      <c r="AD40" s="2" t="str">
        <f>IFERROR(VLOOKUP(A40,'Aux Área'!$A$4:$B$123,2,0),"-")</f>
        <v>CONSERVA</v>
      </c>
    </row>
    <row r="41" spans="1:30" x14ac:dyDescent="0.3">
      <c r="A41" t="s">
        <v>56</v>
      </c>
      <c r="B41" t="s">
        <v>118</v>
      </c>
      <c r="C41" t="s">
        <v>191</v>
      </c>
      <c r="D41" t="s">
        <v>120</v>
      </c>
      <c r="E41" t="s">
        <v>121</v>
      </c>
      <c r="F41" t="s">
        <v>57</v>
      </c>
      <c r="G41" t="s">
        <v>35</v>
      </c>
      <c r="H41" t="s">
        <v>36</v>
      </c>
      <c r="I41" t="s">
        <v>37</v>
      </c>
      <c r="J41" t="s">
        <v>192</v>
      </c>
      <c r="K41" t="s">
        <v>193</v>
      </c>
      <c r="L41" t="s">
        <v>194</v>
      </c>
      <c r="M41" t="s">
        <v>38</v>
      </c>
      <c r="N41" t="s">
        <v>39</v>
      </c>
      <c r="O41" s="23">
        <v>259</v>
      </c>
      <c r="P41" s="9">
        <v>8.9499999999999993</v>
      </c>
      <c r="Q41" t="s">
        <v>40</v>
      </c>
      <c r="R41">
        <v>3897</v>
      </c>
      <c r="S41" s="9">
        <v>28.95</v>
      </c>
      <c r="T41" s="26">
        <v>4.4009999999999998</v>
      </c>
      <c r="U41" s="8">
        <v>127.4</v>
      </c>
      <c r="V41" t="s">
        <v>41</v>
      </c>
      <c r="W41" t="s">
        <v>42</v>
      </c>
      <c r="X41" t="s">
        <v>42</v>
      </c>
      <c r="Y41" t="s">
        <v>43</v>
      </c>
      <c r="AA41" s="1">
        <f t="shared" si="5"/>
        <v>45793</v>
      </c>
      <c r="AB41" s="2">
        <f t="shared" si="1"/>
        <v>5</v>
      </c>
      <c r="AC41" s="2">
        <f t="shared" si="2"/>
        <v>2025</v>
      </c>
      <c r="AD41" s="2" t="str">
        <f>IFERROR(VLOOKUP(A41,'Aux Área'!$A$4:$B$123,2,0),"-")</f>
        <v>CONSERVA</v>
      </c>
    </row>
    <row r="42" spans="1:30" x14ac:dyDescent="0.3">
      <c r="A42" t="s">
        <v>54</v>
      </c>
      <c r="B42" t="s">
        <v>100</v>
      </c>
      <c r="C42" t="s">
        <v>195</v>
      </c>
      <c r="D42" t="s">
        <v>102</v>
      </c>
      <c r="E42" t="s">
        <v>103</v>
      </c>
      <c r="F42" t="s">
        <v>55</v>
      </c>
      <c r="G42" t="s">
        <v>35</v>
      </c>
      <c r="H42" t="s">
        <v>36</v>
      </c>
      <c r="I42" t="s">
        <v>37</v>
      </c>
      <c r="J42" t="s">
        <v>196</v>
      </c>
      <c r="K42" t="s">
        <v>197</v>
      </c>
      <c r="L42" t="s">
        <v>84</v>
      </c>
      <c r="M42" t="s">
        <v>38</v>
      </c>
      <c r="N42" t="s">
        <v>39</v>
      </c>
      <c r="O42" s="23">
        <v>313</v>
      </c>
      <c r="P42" s="9">
        <v>10.11</v>
      </c>
      <c r="Q42" t="s">
        <v>40</v>
      </c>
      <c r="R42">
        <v>1691</v>
      </c>
      <c r="S42" s="9">
        <v>30.96</v>
      </c>
      <c r="T42" s="26">
        <v>4.87</v>
      </c>
      <c r="U42" s="8">
        <v>150.78</v>
      </c>
      <c r="V42" t="s">
        <v>41</v>
      </c>
      <c r="W42" t="s">
        <v>42</v>
      </c>
      <c r="X42" t="s">
        <v>42</v>
      </c>
      <c r="Y42" t="s">
        <v>43</v>
      </c>
      <c r="AA42" s="1">
        <f t="shared" si="5"/>
        <v>45793</v>
      </c>
      <c r="AB42" s="2">
        <f t="shared" si="1"/>
        <v>5</v>
      </c>
      <c r="AC42" s="2">
        <f t="shared" si="2"/>
        <v>2025</v>
      </c>
      <c r="AD42" s="2" t="str">
        <f>IFERROR(VLOOKUP(A42,'Aux Área'!$A$4:$B$123,2,0),"-")</f>
        <v>ENGENHARIA</v>
      </c>
    </row>
    <row r="43" spans="1:30" x14ac:dyDescent="0.3">
      <c r="A43" t="s">
        <v>70</v>
      </c>
      <c r="B43" t="s">
        <v>143</v>
      </c>
      <c r="C43" t="s">
        <v>198</v>
      </c>
      <c r="D43" t="s">
        <v>145</v>
      </c>
      <c r="E43" t="s">
        <v>146</v>
      </c>
      <c r="F43" t="s">
        <v>71</v>
      </c>
      <c r="G43" t="s">
        <v>35</v>
      </c>
      <c r="H43" t="s">
        <v>36</v>
      </c>
      <c r="I43" t="s">
        <v>37</v>
      </c>
      <c r="J43" t="s">
        <v>199</v>
      </c>
      <c r="K43" t="s">
        <v>200</v>
      </c>
      <c r="L43" t="s">
        <v>84</v>
      </c>
      <c r="M43" t="s">
        <v>38</v>
      </c>
      <c r="N43" t="s">
        <v>39</v>
      </c>
      <c r="O43" s="23">
        <v>434</v>
      </c>
      <c r="P43" s="9">
        <v>11.37</v>
      </c>
      <c r="Q43" t="s">
        <v>40</v>
      </c>
      <c r="R43">
        <v>1648</v>
      </c>
      <c r="S43" s="9">
        <v>38.17</v>
      </c>
      <c r="T43" s="26">
        <v>4.87</v>
      </c>
      <c r="U43" s="8">
        <v>185.89</v>
      </c>
      <c r="V43" t="s">
        <v>41</v>
      </c>
      <c r="W43" t="s">
        <v>42</v>
      </c>
      <c r="X43" t="s">
        <v>42</v>
      </c>
      <c r="Y43" t="s">
        <v>43</v>
      </c>
      <c r="AA43" s="1">
        <f t="shared" si="5"/>
        <v>45793</v>
      </c>
      <c r="AB43" s="2">
        <f t="shared" si="1"/>
        <v>5</v>
      </c>
      <c r="AC43" s="2">
        <f t="shared" si="2"/>
        <v>2025</v>
      </c>
      <c r="AD43" s="2" t="str">
        <f>IFERROR(VLOOKUP(A43,'Aux Área'!$A$4:$B$123,2,0),"-")</f>
        <v>QSMS</v>
      </c>
    </row>
    <row r="44" spans="1:30" x14ac:dyDescent="0.3">
      <c r="A44" t="s">
        <v>56</v>
      </c>
      <c r="B44" t="s">
        <v>118</v>
      </c>
      <c r="C44" t="s">
        <v>201</v>
      </c>
      <c r="D44" t="s">
        <v>120</v>
      </c>
      <c r="E44" t="s">
        <v>121</v>
      </c>
      <c r="F44" t="s">
        <v>57</v>
      </c>
      <c r="G44" t="s">
        <v>35</v>
      </c>
      <c r="H44" t="s">
        <v>36</v>
      </c>
      <c r="I44" t="s">
        <v>37</v>
      </c>
      <c r="J44" t="s">
        <v>202</v>
      </c>
      <c r="K44" t="s">
        <v>203</v>
      </c>
      <c r="L44" t="s">
        <v>124</v>
      </c>
      <c r="M44" t="s">
        <v>38</v>
      </c>
      <c r="N44" t="s">
        <v>39</v>
      </c>
      <c r="O44" s="23">
        <v>350</v>
      </c>
      <c r="P44" s="9">
        <v>9.16</v>
      </c>
      <c r="Q44" t="s">
        <v>40</v>
      </c>
      <c r="R44">
        <v>4247</v>
      </c>
      <c r="S44" s="9">
        <v>38.200000000000003</v>
      </c>
      <c r="T44" s="26">
        <v>3.9910000000000001</v>
      </c>
      <c r="U44" s="8">
        <v>152.44</v>
      </c>
      <c r="V44" t="s">
        <v>112</v>
      </c>
      <c r="W44" t="s">
        <v>42</v>
      </c>
      <c r="X44" t="s">
        <v>42</v>
      </c>
      <c r="Y44" t="s">
        <v>43</v>
      </c>
      <c r="AA44" s="1">
        <f t="shared" si="5"/>
        <v>45794</v>
      </c>
      <c r="AB44" s="2">
        <f t="shared" si="1"/>
        <v>5</v>
      </c>
      <c r="AC44" s="2">
        <f t="shared" si="2"/>
        <v>2025</v>
      </c>
      <c r="AD44" s="2" t="str">
        <f>IFERROR(VLOOKUP(A44,'Aux Área'!$A$4:$B$123,2,0),"-")</f>
        <v>CONSERVA</v>
      </c>
    </row>
    <row r="45" spans="1:30" x14ac:dyDescent="0.3">
      <c r="A45" t="s">
        <v>56</v>
      </c>
      <c r="B45" t="s">
        <v>118</v>
      </c>
      <c r="C45" t="s">
        <v>204</v>
      </c>
      <c r="D45" t="s">
        <v>120</v>
      </c>
      <c r="E45" t="s">
        <v>121</v>
      </c>
      <c r="F45" t="s">
        <v>57</v>
      </c>
      <c r="G45" t="s">
        <v>35</v>
      </c>
      <c r="H45" t="s">
        <v>36</v>
      </c>
      <c r="I45" t="s">
        <v>37</v>
      </c>
      <c r="J45" t="s">
        <v>205</v>
      </c>
      <c r="K45" t="s">
        <v>206</v>
      </c>
      <c r="L45" t="s">
        <v>207</v>
      </c>
      <c r="M45" t="s">
        <v>38</v>
      </c>
      <c r="N45" t="s">
        <v>39</v>
      </c>
      <c r="O45" s="23">
        <v>276</v>
      </c>
      <c r="P45" s="9">
        <v>9.0299999999999994</v>
      </c>
      <c r="Q45" t="s">
        <v>40</v>
      </c>
      <c r="R45">
        <v>4523</v>
      </c>
      <c r="S45" s="9">
        <v>30.56</v>
      </c>
      <c r="T45" s="26">
        <v>3.891</v>
      </c>
      <c r="U45" s="8">
        <v>118.91</v>
      </c>
      <c r="V45" t="s">
        <v>208</v>
      </c>
      <c r="W45" t="s">
        <v>42</v>
      </c>
      <c r="X45" t="s">
        <v>42</v>
      </c>
      <c r="Y45" t="s">
        <v>43</v>
      </c>
      <c r="AA45" s="1">
        <f t="shared" si="5"/>
        <v>45796</v>
      </c>
      <c r="AB45" s="2">
        <f t="shared" si="1"/>
        <v>5</v>
      </c>
      <c r="AC45" s="2">
        <f t="shared" si="2"/>
        <v>2025</v>
      </c>
      <c r="AD45" s="2" t="str">
        <f>IFERROR(VLOOKUP(A45,'Aux Área'!$A$4:$B$123,2,0),"-")</f>
        <v>CONSERVA</v>
      </c>
    </row>
    <row r="46" spans="1:30" x14ac:dyDescent="0.3">
      <c r="A46" t="s">
        <v>50</v>
      </c>
      <c r="B46" t="s">
        <v>209</v>
      </c>
      <c r="C46" t="s">
        <v>210</v>
      </c>
      <c r="D46" t="s">
        <v>211</v>
      </c>
      <c r="E46" t="s">
        <v>212</v>
      </c>
      <c r="F46" t="s">
        <v>51</v>
      </c>
      <c r="G46" t="s">
        <v>35</v>
      </c>
      <c r="H46" t="s">
        <v>36</v>
      </c>
      <c r="I46" t="s">
        <v>37</v>
      </c>
      <c r="J46" t="s">
        <v>82</v>
      </c>
      <c r="K46" t="s">
        <v>83</v>
      </c>
      <c r="L46" t="s">
        <v>84</v>
      </c>
      <c r="M46" t="s">
        <v>38</v>
      </c>
      <c r="N46" t="s">
        <v>39</v>
      </c>
      <c r="O46" s="10">
        <f>P46*S46</f>
        <v>270.15120000000002</v>
      </c>
      <c r="P46" s="24">
        <f>P96</f>
        <v>7.58</v>
      </c>
      <c r="Q46" t="s">
        <v>40</v>
      </c>
      <c r="R46">
        <v>2253</v>
      </c>
      <c r="S46" s="9">
        <v>35.64</v>
      </c>
      <c r="T46" s="26">
        <v>4.84</v>
      </c>
      <c r="U46" s="8">
        <v>172.5</v>
      </c>
      <c r="V46" t="s">
        <v>41</v>
      </c>
      <c r="W46" t="s">
        <v>42</v>
      </c>
      <c r="X46" t="s">
        <v>42</v>
      </c>
      <c r="Y46" t="s">
        <v>43</v>
      </c>
      <c r="AA46" s="1">
        <f t="shared" si="5"/>
        <v>45796</v>
      </c>
      <c r="AB46" s="2">
        <f t="shared" si="1"/>
        <v>5</v>
      </c>
      <c r="AC46" s="2">
        <f t="shared" si="2"/>
        <v>2025</v>
      </c>
      <c r="AD46" s="2" t="str">
        <f>IFERROR(VLOOKUP(A46,'Aux Área'!$A$4:$B$123,2,0),"-")</f>
        <v>TI</v>
      </c>
    </row>
    <row r="47" spans="1:30" x14ac:dyDescent="0.3">
      <c r="A47" t="s">
        <v>62</v>
      </c>
      <c r="B47" t="s">
        <v>156</v>
      </c>
      <c r="C47" t="s">
        <v>213</v>
      </c>
      <c r="D47" t="s">
        <v>158</v>
      </c>
      <c r="E47" t="s">
        <v>159</v>
      </c>
      <c r="F47" t="s">
        <v>63</v>
      </c>
      <c r="G47" t="s">
        <v>35</v>
      </c>
      <c r="H47" t="s">
        <v>36</v>
      </c>
      <c r="I47" t="s">
        <v>37</v>
      </c>
      <c r="J47" t="s">
        <v>122</v>
      </c>
      <c r="K47" t="s">
        <v>123</v>
      </c>
      <c r="L47" t="s">
        <v>124</v>
      </c>
      <c r="M47" t="s">
        <v>38</v>
      </c>
      <c r="N47" t="s">
        <v>39</v>
      </c>
      <c r="O47" s="23">
        <v>168</v>
      </c>
      <c r="P47" s="9">
        <v>5.54</v>
      </c>
      <c r="Q47" t="s">
        <v>40</v>
      </c>
      <c r="R47">
        <v>3055</v>
      </c>
      <c r="S47" s="9">
        <v>30.3</v>
      </c>
      <c r="T47" s="26">
        <v>4.0919999999999996</v>
      </c>
      <c r="U47" s="8">
        <v>124</v>
      </c>
      <c r="V47" t="s">
        <v>112</v>
      </c>
      <c r="W47" t="s">
        <v>42</v>
      </c>
      <c r="X47" t="s">
        <v>42</v>
      </c>
      <c r="Y47" t="s">
        <v>43</v>
      </c>
      <c r="AA47" s="1">
        <f t="shared" si="5"/>
        <v>45796</v>
      </c>
      <c r="AB47" s="2">
        <f t="shared" si="1"/>
        <v>5</v>
      </c>
      <c r="AC47" s="2">
        <f t="shared" si="2"/>
        <v>2025</v>
      </c>
      <c r="AD47" s="2" t="str">
        <f>IFERROR(VLOOKUP(A47,'Aux Área'!$A$4:$B$123,2,0),"-")</f>
        <v>CONSERVA</v>
      </c>
    </row>
    <row r="48" spans="1:30" x14ac:dyDescent="0.3">
      <c r="A48" t="s">
        <v>58</v>
      </c>
      <c r="B48" t="s">
        <v>85</v>
      </c>
      <c r="C48" t="s">
        <v>214</v>
      </c>
      <c r="D48" t="s">
        <v>87</v>
      </c>
      <c r="E48" t="s">
        <v>88</v>
      </c>
      <c r="F48" t="s">
        <v>59</v>
      </c>
      <c r="G48" t="s">
        <v>35</v>
      </c>
      <c r="H48" t="s">
        <v>36</v>
      </c>
      <c r="I48" t="s">
        <v>37</v>
      </c>
      <c r="J48" t="s">
        <v>215</v>
      </c>
      <c r="K48" t="s">
        <v>216</v>
      </c>
      <c r="L48" t="s">
        <v>217</v>
      </c>
      <c r="M48" t="s">
        <v>38</v>
      </c>
      <c r="N48" t="s">
        <v>39</v>
      </c>
      <c r="O48" s="23">
        <v>286</v>
      </c>
      <c r="P48" s="9">
        <v>7.39</v>
      </c>
      <c r="Q48" t="s">
        <v>40</v>
      </c>
      <c r="R48">
        <v>3697</v>
      </c>
      <c r="S48" s="9">
        <v>38.69</v>
      </c>
      <c r="T48" s="26">
        <v>4.5910000000000002</v>
      </c>
      <c r="U48" s="8">
        <v>177.61</v>
      </c>
      <c r="V48" t="s">
        <v>41</v>
      </c>
      <c r="W48" t="s">
        <v>42</v>
      </c>
      <c r="X48" t="s">
        <v>42</v>
      </c>
      <c r="Y48" t="s">
        <v>43</v>
      </c>
      <c r="AA48" s="1">
        <f t="shared" si="5"/>
        <v>45796</v>
      </c>
      <c r="AB48" s="2">
        <f t="shared" si="1"/>
        <v>5</v>
      </c>
      <c r="AC48" s="2">
        <f t="shared" si="2"/>
        <v>2025</v>
      </c>
      <c r="AD48" s="2" t="str">
        <f>IFERROR(VLOOKUP(A48,'Aux Área'!$A$4:$B$123,2,0),"-")</f>
        <v>CONSERVA</v>
      </c>
    </row>
    <row r="49" spans="1:30" x14ac:dyDescent="0.3">
      <c r="A49" t="s">
        <v>56</v>
      </c>
      <c r="B49" t="s">
        <v>118</v>
      </c>
      <c r="C49" t="s">
        <v>218</v>
      </c>
      <c r="D49" t="s">
        <v>120</v>
      </c>
      <c r="E49" t="s">
        <v>121</v>
      </c>
      <c r="F49" t="s">
        <v>57</v>
      </c>
      <c r="G49" t="s">
        <v>35</v>
      </c>
      <c r="H49" t="s">
        <v>36</v>
      </c>
      <c r="I49" t="s">
        <v>37</v>
      </c>
      <c r="J49" t="s">
        <v>219</v>
      </c>
      <c r="K49" t="s">
        <v>177</v>
      </c>
      <c r="L49" t="s">
        <v>177</v>
      </c>
      <c r="M49" t="s">
        <v>38</v>
      </c>
      <c r="N49" t="s">
        <v>39</v>
      </c>
      <c r="O49" s="23">
        <v>278</v>
      </c>
      <c r="P49" s="9">
        <v>7.75</v>
      </c>
      <c r="Q49" t="s">
        <v>40</v>
      </c>
      <c r="R49">
        <v>4801</v>
      </c>
      <c r="S49" s="9">
        <v>35.86</v>
      </c>
      <c r="T49" s="26">
        <v>4.29</v>
      </c>
      <c r="U49" s="8">
        <v>153.84</v>
      </c>
      <c r="V49" t="s">
        <v>112</v>
      </c>
      <c r="W49" t="s">
        <v>42</v>
      </c>
      <c r="X49" t="s">
        <v>42</v>
      </c>
      <c r="Y49" t="s">
        <v>43</v>
      </c>
      <c r="AA49" s="1">
        <f t="shared" si="5"/>
        <v>45796</v>
      </c>
      <c r="AB49" s="2">
        <f t="shared" si="1"/>
        <v>5</v>
      </c>
      <c r="AC49" s="2">
        <f t="shared" si="2"/>
        <v>2025</v>
      </c>
      <c r="AD49" s="2" t="str">
        <f>IFERROR(VLOOKUP(A49,'Aux Área'!$A$4:$B$123,2,0),"-")</f>
        <v>CONSERVA</v>
      </c>
    </row>
    <row r="50" spans="1:30" x14ac:dyDescent="0.3">
      <c r="A50" t="s">
        <v>62</v>
      </c>
      <c r="B50" t="s">
        <v>156</v>
      </c>
      <c r="C50" t="s">
        <v>220</v>
      </c>
      <c r="D50" t="s">
        <v>158</v>
      </c>
      <c r="E50" t="s">
        <v>159</v>
      </c>
      <c r="F50" t="s">
        <v>63</v>
      </c>
      <c r="G50" t="s">
        <v>35</v>
      </c>
      <c r="H50" t="s">
        <v>36</v>
      </c>
      <c r="I50" t="s">
        <v>37</v>
      </c>
      <c r="J50" t="s">
        <v>122</v>
      </c>
      <c r="K50" t="s">
        <v>123</v>
      </c>
      <c r="L50" t="s">
        <v>124</v>
      </c>
      <c r="M50" t="s">
        <v>38</v>
      </c>
      <c r="N50" t="s">
        <v>39</v>
      </c>
      <c r="O50" s="23">
        <v>292</v>
      </c>
      <c r="P50" s="9">
        <v>8.69</v>
      </c>
      <c r="Q50" t="s">
        <v>40</v>
      </c>
      <c r="R50">
        <v>3347</v>
      </c>
      <c r="S50" s="9">
        <v>33.590000000000003</v>
      </c>
      <c r="T50" s="26">
        <v>4.0910000000000002</v>
      </c>
      <c r="U50" s="8">
        <v>137.41</v>
      </c>
      <c r="V50" t="s">
        <v>112</v>
      </c>
      <c r="W50" t="s">
        <v>42</v>
      </c>
      <c r="X50" t="s">
        <v>42</v>
      </c>
      <c r="Y50" t="s">
        <v>43</v>
      </c>
      <c r="AA50" s="1">
        <f t="shared" si="5"/>
        <v>45797</v>
      </c>
      <c r="AB50" s="2">
        <f t="shared" si="1"/>
        <v>5</v>
      </c>
      <c r="AC50" s="2">
        <f t="shared" si="2"/>
        <v>2025</v>
      </c>
      <c r="AD50" s="2" t="str">
        <f>IFERROR(VLOOKUP(A50,'Aux Área'!$A$4:$B$123,2,0),"-")</f>
        <v>CONSERVA</v>
      </c>
    </row>
    <row r="51" spans="1:30" x14ac:dyDescent="0.3">
      <c r="A51" t="s">
        <v>56</v>
      </c>
      <c r="B51" t="s">
        <v>118</v>
      </c>
      <c r="C51" t="s">
        <v>221</v>
      </c>
      <c r="D51" t="s">
        <v>120</v>
      </c>
      <c r="E51" t="s">
        <v>121</v>
      </c>
      <c r="F51" t="s">
        <v>57</v>
      </c>
      <c r="G51" t="s">
        <v>35</v>
      </c>
      <c r="H51" t="s">
        <v>36</v>
      </c>
      <c r="I51" t="s">
        <v>37</v>
      </c>
      <c r="J51" t="s">
        <v>122</v>
      </c>
      <c r="K51" t="s">
        <v>123</v>
      </c>
      <c r="L51" t="s">
        <v>124</v>
      </c>
      <c r="M51" t="s">
        <v>38</v>
      </c>
      <c r="N51" t="s">
        <v>39</v>
      </c>
      <c r="O51" s="23">
        <v>354</v>
      </c>
      <c r="P51" s="9">
        <v>10.83</v>
      </c>
      <c r="Q51" t="s">
        <v>40</v>
      </c>
      <c r="R51">
        <v>5155</v>
      </c>
      <c r="S51" s="9">
        <v>32.68</v>
      </c>
      <c r="T51" s="26">
        <v>4.09</v>
      </c>
      <c r="U51" s="8">
        <v>133.66</v>
      </c>
      <c r="V51" t="s">
        <v>112</v>
      </c>
      <c r="W51" t="s">
        <v>42</v>
      </c>
      <c r="X51" t="s">
        <v>42</v>
      </c>
      <c r="Y51" t="s">
        <v>43</v>
      </c>
      <c r="AA51" s="1">
        <f t="shared" si="5"/>
        <v>45797</v>
      </c>
      <c r="AB51" s="2">
        <f t="shared" si="1"/>
        <v>5</v>
      </c>
      <c r="AC51" s="2">
        <f t="shared" si="2"/>
        <v>2025</v>
      </c>
      <c r="AD51" s="2" t="str">
        <f>IFERROR(VLOOKUP(A51,'Aux Área'!$A$4:$B$123,2,0),"-")</f>
        <v>CONSERVA</v>
      </c>
    </row>
    <row r="52" spans="1:30" x14ac:dyDescent="0.3">
      <c r="A52" t="s">
        <v>44</v>
      </c>
      <c r="B52" t="s">
        <v>222</v>
      </c>
      <c r="C52" t="s">
        <v>223</v>
      </c>
      <c r="D52" t="s">
        <v>224</v>
      </c>
      <c r="E52" t="s">
        <v>225</v>
      </c>
      <c r="F52" t="s">
        <v>45</v>
      </c>
      <c r="G52" t="s">
        <v>35</v>
      </c>
      <c r="H52" t="s">
        <v>36</v>
      </c>
      <c r="I52" t="s">
        <v>37</v>
      </c>
      <c r="J52" t="s">
        <v>82</v>
      </c>
      <c r="K52" t="s">
        <v>83</v>
      </c>
      <c r="L52" t="s">
        <v>84</v>
      </c>
      <c r="M52" t="s">
        <v>38</v>
      </c>
      <c r="N52" t="s">
        <v>39</v>
      </c>
      <c r="O52" s="10">
        <f>P52*S52</f>
        <v>263.60599999999999</v>
      </c>
      <c r="P52" s="24">
        <f>P92</f>
        <v>6.65</v>
      </c>
      <c r="Q52" t="s">
        <v>40</v>
      </c>
      <c r="R52">
        <v>1256</v>
      </c>
      <c r="S52" s="9">
        <v>39.64</v>
      </c>
      <c r="T52" s="26">
        <v>4.84</v>
      </c>
      <c r="U52" s="8">
        <v>191.86</v>
      </c>
      <c r="V52" t="s">
        <v>226</v>
      </c>
      <c r="W52" t="s">
        <v>42</v>
      </c>
      <c r="X52" t="s">
        <v>42</v>
      </c>
      <c r="Y52" t="s">
        <v>43</v>
      </c>
      <c r="AA52" s="1">
        <f t="shared" si="5"/>
        <v>45797</v>
      </c>
      <c r="AB52" s="2">
        <f t="shared" si="1"/>
        <v>5</v>
      </c>
      <c r="AC52" s="2">
        <f t="shared" si="2"/>
        <v>2025</v>
      </c>
      <c r="AD52" s="2" t="str">
        <f>IFERROR(VLOOKUP(A52,'Aux Área'!$A$4:$B$123,2,0),"-")</f>
        <v>OPERAÇÃO</v>
      </c>
    </row>
    <row r="53" spans="1:30" x14ac:dyDescent="0.3">
      <c r="A53" t="s">
        <v>66</v>
      </c>
      <c r="B53" t="s">
        <v>149</v>
      </c>
      <c r="C53" t="s">
        <v>227</v>
      </c>
      <c r="D53" t="s">
        <v>151</v>
      </c>
      <c r="E53" t="s">
        <v>152</v>
      </c>
      <c r="F53" t="s">
        <v>67</v>
      </c>
      <c r="G53" t="s">
        <v>35</v>
      </c>
      <c r="H53" t="s">
        <v>36</v>
      </c>
      <c r="I53" t="s">
        <v>37</v>
      </c>
      <c r="J53" t="s">
        <v>228</v>
      </c>
      <c r="K53" t="s">
        <v>229</v>
      </c>
      <c r="L53" t="s">
        <v>207</v>
      </c>
      <c r="M53" t="s">
        <v>38</v>
      </c>
      <c r="N53" t="s">
        <v>39</v>
      </c>
      <c r="O53" s="23">
        <v>320</v>
      </c>
      <c r="P53" s="9">
        <v>9.3699999999999992</v>
      </c>
      <c r="Q53" t="s">
        <v>40</v>
      </c>
      <c r="R53">
        <v>2322</v>
      </c>
      <c r="S53" s="9">
        <v>34.15</v>
      </c>
      <c r="T53" s="26">
        <v>4.59</v>
      </c>
      <c r="U53" s="8">
        <v>156.75</v>
      </c>
      <c r="V53" t="s">
        <v>41</v>
      </c>
      <c r="W53" t="s">
        <v>42</v>
      </c>
      <c r="X53" t="s">
        <v>42</v>
      </c>
      <c r="Y53" t="s">
        <v>43</v>
      </c>
      <c r="AA53" s="1">
        <f t="shared" si="5"/>
        <v>45797</v>
      </c>
      <c r="AB53" s="2">
        <f t="shared" si="1"/>
        <v>5</v>
      </c>
      <c r="AC53" s="2">
        <f t="shared" si="2"/>
        <v>2025</v>
      </c>
      <c r="AD53" s="2" t="str">
        <f>IFERROR(VLOOKUP(A53,'Aux Área'!$A$4:$B$123,2,0),"-")</f>
        <v>OPERAÇÃO</v>
      </c>
    </row>
    <row r="54" spans="1:30" x14ac:dyDescent="0.3">
      <c r="A54" t="s">
        <v>58</v>
      </c>
      <c r="B54" t="s">
        <v>85</v>
      </c>
      <c r="C54" t="s">
        <v>230</v>
      </c>
      <c r="D54" t="s">
        <v>87</v>
      </c>
      <c r="E54" t="s">
        <v>88</v>
      </c>
      <c r="F54" t="s">
        <v>59</v>
      </c>
      <c r="G54" t="s">
        <v>35</v>
      </c>
      <c r="H54" t="s">
        <v>36</v>
      </c>
      <c r="I54" t="s">
        <v>37</v>
      </c>
      <c r="J54" t="s">
        <v>231</v>
      </c>
      <c r="K54" t="s">
        <v>232</v>
      </c>
      <c r="L54" t="s">
        <v>217</v>
      </c>
      <c r="M54" t="s">
        <v>38</v>
      </c>
      <c r="N54" t="s">
        <v>39</v>
      </c>
      <c r="O54" s="23">
        <v>348</v>
      </c>
      <c r="P54" s="9">
        <v>8.93</v>
      </c>
      <c r="Q54" t="s">
        <v>40</v>
      </c>
      <c r="R54">
        <v>4045</v>
      </c>
      <c r="S54" s="9">
        <v>38.96</v>
      </c>
      <c r="T54" s="26">
        <v>4.25</v>
      </c>
      <c r="U54" s="8">
        <v>165.58</v>
      </c>
      <c r="V54" t="s">
        <v>233</v>
      </c>
      <c r="W54" t="s">
        <v>42</v>
      </c>
      <c r="X54" t="s">
        <v>42</v>
      </c>
      <c r="Y54" t="s">
        <v>43</v>
      </c>
      <c r="AA54" s="1">
        <f t="shared" si="5"/>
        <v>45797</v>
      </c>
      <c r="AB54" s="2">
        <f t="shared" si="1"/>
        <v>5</v>
      </c>
      <c r="AC54" s="2">
        <f t="shared" si="2"/>
        <v>2025</v>
      </c>
      <c r="AD54" s="2" t="str">
        <f>IFERROR(VLOOKUP(A54,'Aux Área'!$A$4:$B$123,2,0),"-")</f>
        <v>CONSERVA</v>
      </c>
    </row>
    <row r="55" spans="1:30" x14ac:dyDescent="0.3">
      <c r="A55" t="s">
        <v>58</v>
      </c>
      <c r="B55" t="s">
        <v>85</v>
      </c>
      <c r="C55" t="s">
        <v>234</v>
      </c>
      <c r="D55" t="s">
        <v>87</v>
      </c>
      <c r="E55" t="s">
        <v>88</v>
      </c>
      <c r="F55" t="s">
        <v>59</v>
      </c>
      <c r="G55" t="s">
        <v>35</v>
      </c>
      <c r="H55" t="s">
        <v>36</v>
      </c>
      <c r="I55" t="s">
        <v>37</v>
      </c>
      <c r="J55" t="s">
        <v>188</v>
      </c>
      <c r="K55" t="s">
        <v>189</v>
      </c>
      <c r="L55" t="s">
        <v>190</v>
      </c>
      <c r="M55" t="s">
        <v>38</v>
      </c>
      <c r="N55" t="s">
        <v>39</v>
      </c>
      <c r="O55" s="23">
        <v>295</v>
      </c>
      <c r="P55" s="9">
        <v>8.3800000000000008</v>
      </c>
      <c r="Q55" t="s">
        <v>40</v>
      </c>
      <c r="R55">
        <v>4340</v>
      </c>
      <c r="S55" s="9">
        <v>35.22</v>
      </c>
      <c r="T55" s="26">
        <v>4.09</v>
      </c>
      <c r="U55" s="8">
        <v>144.05000000000001</v>
      </c>
      <c r="V55" t="s">
        <v>41</v>
      </c>
      <c r="W55" t="s">
        <v>42</v>
      </c>
      <c r="X55" t="s">
        <v>42</v>
      </c>
      <c r="Y55" t="s">
        <v>43</v>
      </c>
      <c r="AA55" s="1">
        <f t="shared" si="5"/>
        <v>45797</v>
      </c>
      <c r="AB55" s="2">
        <f t="shared" si="1"/>
        <v>5</v>
      </c>
      <c r="AC55" s="2">
        <f t="shared" si="2"/>
        <v>2025</v>
      </c>
      <c r="AD55" s="2" t="str">
        <f>IFERROR(VLOOKUP(A55,'Aux Área'!$A$4:$B$123,2,0),"-")</f>
        <v>CONSERVA</v>
      </c>
    </row>
    <row r="56" spans="1:30" x14ac:dyDescent="0.3">
      <c r="A56" t="s">
        <v>56</v>
      </c>
      <c r="B56" t="s">
        <v>118</v>
      </c>
      <c r="C56" t="s">
        <v>235</v>
      </c>
      <c r="D56" t="s">
        <v>120</v>
      </c>
      <c r="E56" t="s">
        <v>121</v>
      </c>
      <c r="F56" t="s">
        <v>57</v>
      </c>
      <c r="G56" t="s">
        <v>35</v>
      </c>
      <c r="H56" t="s">
        <v>36</v>
      </c>
      <c r="I56" t="s">
        <v>37</v>
      </c>
      <c r="J56" t="s">
        <v>165</v>
      </c>
      <c r="K56" t="s">
        <v>166</v>
      </c>
      <c r="L56" t="s">
        <v>167</v>
      </c>
      <c r="M56" t="s">
        <v>38</v>
      </c>
      <c r="N56" t="s">
        <v>39</v>
      </c>
      <c r="O56" s="23">
        <v>264</v>
      </c>
      <c r="P56" s="9">
        <v>9.4499999999999993</v>
      </c>
      <c r="Q56" t="s">
        <v>40</v>
      </c>
      <c r="R56">
        <v>5419</v>
      </c>
      <c r="S56" s="9">
        <v>27.94</v>
      </c>
      <c r="T56" s="26">
        <v>4.46</v>
      </c>
      <c r="U56" s="8">
        <v>124.62</v>
      </c>
      <c r="V56" t="s">
        <v>41</v>
      </c>
      <c r="W56" t="s">
        <v>42</v>
      </c>
      <c r="X56" t="s">
        <v>42</v>
      </c>
      <c r="Y56" t="s">
        <v>43</v>
      </c>
      <c r="AA56" s="1">
        <f t="shared" si="5"/>
        <v>45797</v>
      </c>
      <c r="AB56" s="2">
        <f t="shared" si="1"/>
        <v>5</v>
      </c>
      <c r="AC56" s="2">
        <f t="shared" si="2"/>
        <v>2025</v>
      </c>
      <c r="AD56" s="2" t="str">
        <f>IFERROR(VLOOKUP(A56,'Aux Área'!$A$4:$B$123,2,0),"-")</f>
        <v>CONSERVA</v>
      </c>
    </row>
    <row r="57" spans="1:30" x14ac:dyDescent="0.3">
      <c r="A57" t="s">
        <v>66</v>
      </c>
      <c r="B57" t="s">
        <v>149</v>
      </c>
      <c r="C57" t="s">
        <v>236</v>
      </c>
      <c r="D57" t="s">
        <v>151</v>
      </c>
      <c r="E57" t="s">
        <v>152</v>
      </c>
      <c r="F57" t="s">
        <v>67</v>
      </c>
      <c r="G57" t="s">
        <v>35</v>
      </c>
      <c r="H57" t="s">
        <v>36</v>
      </c>
      <c r="I57" t="s">
        <v>37</v>
      </c>
      <c r="J57" t="s">
        <v>237</v>
      </c>
      <c r="K57" t="s">
        <v>238</v>
      </c>
      <c r="L57" t="s">
        <v>110</v>
      </c>
      <c r="M57" t="s">
        <v>38</v>
      </c>
      <c r="N57" t="s">
        <v>39</v>
      </c>
      <c r="O57" s="23">
        <v>424</v>
      </c>
      <c r="P57" s="9">
        <v>10.59</v>
      </c>
      <c r="Q57" t="s">
        <v>40</v>
      </c>
      <c r="R57">
        <v>2746</v>
      </c>
      <c r="S57" s="9">
        <v>40.04</v>
      </c>
      <c r="T57" s="26">
        <v>4.3899999999999997</v>
      </c>
      <c r="U57" s="8">
        <v>175.78</v>
      </c>
      <c r="V57" t="s">
        <v>41</v>
      </c>
      <c r="W57" t="s">
        <v>42</v>
      </c>
      <c r="X57" t="s">
        <v>42</v>
      </c>
      <c r="Y57" t="s">
        <v>43</v>
      </c>
      <c r="AA57" s="1">
        <f t="shared" si="5"/>
        <v>45797</v>
      </c>
      <c r="AB57" s="2">
        <f t="shared" si="1"/>
        <v>5</v>
      </c>
      <c r="AC57" s="2">
        <f t="shared" si="2"/>
        <v>2025</v>
      </c>
      <c r="AD57" s="2" t="str">
        <f>IFERROR(VLOOKUP(A57,'Aux Área'!$A$4:$B$123,2,0),"-")</f>
        <v>OPERAÇÃO</v>
      </c>
    </row>
    <row r="58" spans="1:30" x14ac:dyDescent="0.3">
      <c r="A58" t="s">
        <v>62</v>
      </c>
      <c r="B58" t="s">
        <v>156</v>
      </c>
      <c r="C58" t="s">
        <v>239</v>
      </c>
      <c r="D58" t="s">
        <v>158</v>
      </c>
      <c r="E58" t="s">
        <v>159</v>
      </c>
      <c r="F58" t="s">
        <v>63</v>
      </c>
      <c r="G58" t="s">
        <v>35</v>
      </c>
      <c r="H58" t="s">
        <v>36</v>
      </c>
      <c r="I58" t="s">
        <v>37</v>
      </c>
      <c r="J58" t="s">
        <v>122</v>
      </c>
      <c r="K58" t="s">
        <v>123</v>
      </c>
      <c r="L58" t="s">
        <v>124</v>
      </c>
      <c r="M58" t="s">
        <v>38</v>
      </c>
      <c r="N58" t="s">
        <v>39</v>
      </c>
      <c r="O58" s="23">
        <v>313</v>
      </c>
      <c r="P58" s="9">
        <v>8.67</v>
      </c>
      <c r="Q58" t="s">
        <v>40</v>
      </c>
      <c r="R58">
        <v>3660</v>
      </c>
      <c r="S58" s="9">
        <v>36.090000000000003</v>
      </c>
      <c r="T58" s="26">
        <v>4.09</v>
      </c>
      <c r="U58" s="8">
        <v>147.6</v>
      </c>
      <c r="V58" t="s">
        <v>112</v>
      </c>
      <c r="W58" t="s">
        <v>42</v>
      </c>
      <c r="X58" t="s">
        <v>42</v>
      </c>
      <c r="Y58" t="s">
        <v>43</v>
      </c>
      <c r="AA58" s="1">
        <f t="shared" si="5"/>
        <v>45798</v>
      </c>
      <c r="AB58" s="2">
        <f t="shared" si="1"/>
        <v>5</v>
      </c>
      <c r="AC58" s="2">
        <f t="shared" si="2"/>
        <v>2025</v>
      </c>
      <c r="AD58" s="2" t="str">
        <f>IFERROR(VLOOKUP(A58,'Aux Área'!$A$4:$B$123,2,0),"-")</f>
        <v>CONSERVA</v>
      </c>
    </row>
    <row r="59" spans="1:30" x14ac:dyDescent="0.3">
      <c r="A59" t="s">
        <v>58</v>
      </c>
      <c r="B59" t="s">
        <v>85</v>
      </c>
      <c r="C59" t="s">
        <v>240</v>
      </c>
      <c r="D59" t="s">
        <v>87</v>
      </c>
      <c r="E59" t="s">
        <v>88</v>
      </c>
      <c r="F59" t="s">
        <v>59</v>
      </c>
      <c r="G59" t="s">
        <v>35</v>
      </c>
      <c r="H59" t="s">
        <v>36</v>
      </c>
      <c r="I59" t="s">
        <v>37</v>
      </c>
      <c r="J59" t="s">
        <v>241</v>
      </c>
      <c r="K59" t="s">
        <v>242</v>
      </c>
      <c r="L59" t="s">
        <v>110</v>
      </c>
      <c r="M59" t="s">
        <v>38</v>
      </c>
      <c r="N59" t="s">
        <v>39</v>
      </c>
      <c r="O59" s="23">
        <v>292</v>
      </c>
      <c r="P59" s="9">
        <v>7.83</v>
      </c>
      <c r="Q59" t="s">
        <v>40</v>
      </c>
      <c r="R59">
        <v>4632</v>
      </c>
      <c r="S59" s="9">
        <v>37.270000000000003</v>
      </c>
      <c r="T59" s="26">
        <v>4.3890000000000002</v>
      </c>
      <c r="U59" s="8">
        <v>163.59</v>
      </c>
      <c r="V59" t="s">
        <v>41</v>
      </c>
      <c r="W59" t="s">
        <v>42</v>
      </c>
      <c r="X59" t="s">
        <v>42</v>
      </c>
      <c r="Y59" t="s">
        <v>43</v>
      </c>
      <c r="AA59" s="1">
        <f t="shared" si="5"/>
        <v>45798</v>
      </c>
      <c r="AB59" s="2">
        <f t="shared" si="1"/>
        <v>5</v>
      </c>
      <c r="AC59" s="2">
        <f t="shared" si="2"/>
        <v>2025</v>
      </c>
      <c r="AD59" s="2" t="str">
        <f>IFERROR(VLOOKUP(A59,'Aux Área'!$A$4:$B$123,2,0),"-")</f>
        <v>CONSERVA</v>
      </c>
    </row>
    <row r="60" spans="1:30" x14ac:dyDescent="0.3">
      <c r="A60" t="s">
        <v>72</v>
      </c>
      <c r="B60" t="s">
        <v>243</v>
      </c>
      <c r="C60" t="s">
        <v>244</v>
      </c>
      <c r="D60" t="s">
        <v>95</v>
      </c>
      <c r="E60" t="s">
        <v>96</v>
      </c>
      <c r="F60" t="s">
        <v>73</v>
      </c>
      <c r="G60" t="s">
        <v>35</v>
      </c>
      <c r="H60" t="s">
        <v>36</v>
      </c>
      <c r="I60" t="s">
        <v>37</v>
      </c>
      <c r="J60" t="s">
        <v>241</v>
      </c>
      <c r="K60" t="s">
        <v>242</v>
      </c>
      <c r="L60" t="s">
        <v>110</v>
      </c>
      <c r="M60" t="s">
        <v>38</v>
      </c>
      <c r="N60" t="s">
        <v>39</v>
      </c>
      <c r="O60" s="23">
        <v>377</v>
      </c>
      <c r="P60" s="9">
        <v>9.61</v>
      </c>
      <c r="Q60" t="s">
        <v>40</v>
      </c>
      <c r="R60">
        <v>1490</v>
      </c>
      <c r="S60" s="9">
        <v>39.21</v>
      </c>
      <c r="T60" s="26">
        <v>4.3890000000000002</v>
      </c>
      <c r="U60" s="8">
        <v>172.11</v>
      </c>
      <c r="V60" t="s">
        <v>41</v>
      </c>
      <c r="W60" t="s">
        <v>42</v>
      </c>
      <c r="X60" t="s">
        <v>42</v>
      </c>
      <c r="Y60" t="s">
        <v>43</v>
      </c>
      <c r="AA60" s="1">
        <f t="shared" si="5"/>
        <v>45798</v>
      </c>
      <c r="AB60" s="2">
        <f t="shared" si="1"/>
        <v>5</v>
      </c>
      <c r="AC60" s="2">
        <f t="shared" si="2"/>
        <v>2025</v>
      </c>
      <c r="AD60" s="2" t="str">
        <f>IFERROR(VLOOKUP(A60,'Aux Área'!$A$4:$B$123,2,0),"-")</f>
        <v>CONSERVA</v>
      </c>
    </row>
    <row r="61" spans="1:30" x14ac:dyDescent="0.3">
      <c r="A61" t="s">
        <v>62</v>
      </c>
      <c r="B61" t="s">
        <v>156</v>
      </c>
      <c r="C61" t="s">
        <v>245</v>
      </c>
      <c r="D61" t="s">
        <v>158</v>
      </c>
      <c r="E61" t="s">
        <v>159</v>
      </c>
      <c r="F61" t="s">
        <v>63</v>
      </c>
      <c r="G61" t="s">
        <v>35</v>
      </c>
      <c r="H61" t="s">
        <v>36</v>
      </c>
      <c r="I61" t="s">
        <v>37</v>
      </c>
      <c r="J61" t="s">
        <v>122</v>
      </c>
      <c r="K61" t="s">
        <v>123</v>
      </c>
      <c r="L61" t="s">
        <v>124</v>
      </c>
      <c r="M61" t="s">
        <v>38</v>
      </c>
      <c r="N61" t="s">
        <v>39</v>
      </c>
      <c r="O61" s="23">
        <v>356</v>
      </c>
      <c r="P61" s="9">
        <v>8.94</v>
      </c>
      <c r="Q61" t="s">
        <v>40</v>
      </c>
      <c r="R61">
        <v>4016</v>
      </c>
      <c r="S61" s="9">
        <v>39.82</v>
      </c>
      <c r="T61" s="26">
        <v>4.0890000000000004</v>
      </c>
      <c r="U61" s="8">
        <v>162.82</v>
      </c>
      <c r="V61" t="s">
        <v>246</v>
      </c>
      <c r="W61" t="s">
        <v>42</v>
      </c>
      <c r="X61" t="s">
        <v>42</v>
      </c>
      <c r="Y61" t="s">
        <v>43</v>
      </c>
      <c r="AA61" s="1">
        <f t="shared" si="5"/>
        <v>45798</v>
      </c>
      <c r="AB61" s="2">
        <f t="shared" si="1"/>
        <v>5</v>
      </c>
      <c r="AC61" s="2">
        <f t="shared" si="2"/>
        <v>2025</v>
      </c>
      <c r="AD61" s="2" t="str">
        <f>IFERROR(VLOOKUP(A61,'Aux Área'!$A$4:$B$123,2,0),"-")</f>
        <v>CONSERVA</v>
      </c>
    </row>
    <row r="62" spans="1:30" x14ac:dyDescent="0.3">
      <c r="A62" t="s">
        <v>56</v>
      </c>
      <c r="B62" t="s">
        <v>118</v>
      </c>
      <c r="C62" t="s">
        <v>247</v>
      </c>
      <c r="D62" t="s">
        <v>120</v>
      </c>
      <c r="E62" t="s">
        <v>121</v>
      </c>
      <c r="F62" t="s">
        <v>57</v>
      </c>
      <c r="G62" t="s">
        <v>35</v>
      </c>
      <c r="H62" t="s">
        <v>36</v>
      </c>
      <c r="I62" t="s">
        <v>37</v>
      </c>
      <c r="J62" t="s">
        <v>248</v>
      </c>
      <c r="K62" t="s">
        <v>249</v>
      </c>
      <c r="L62" t="s">
        <v>207</v>
      </c>
      <c r="M62" t="s">
        <v>38</v>
      </c>
      <c r="N62" t="s">
        <v>39</v>
      </c>
      <c r="O62" s="23">
        <v>306</v>
      </c>
      <c r="P62" s="9">
        <v>7.94</v>
      </c>
      <c r="Q62" t="s">
        <v>40</v>
      </c>
      <c r="R62">
        <v>5725</v>
      </c>
      <c r="S62" s="9">
        <v>38.54</v>
      </c>
      <c r="T62" s="26">
        <v>4.4909999999999997</v>
      </c>
      <c r="U62" s="8">
        <v>173.07</v>
      </c>
      <c r="V62" t="s">
        <v>112</v>
      </c>
      <c r="W62" t="s">
        <v>42</v>
      </c>
      <c r="X62" t="s">
        <v>42</v>
      </c>
      <c r="Y62" t="s">
        <v>43</v>
      </c>
      <c r="AA62" s="1">
        <f t="shared" si="5"/>
        <v>45798</v>
      </c>
      <c r="AB62" s="2">
        <f t="shared" si="1"/>
        <v>5</v>
      </c>
      <c r="AC62" s="2">
        <f t="shared" si="2"/>
        <v>2025</v>
      </c>
      <c r="AD62" s="2" t="str">
        <f>IFERROR(VLOOKUP(A62,'Aux Área'!$A$4:$B$123,2,0),"-")</f>
        <v>CONSERVA</v>
      </c>
    </row>
    <row r="63" spans="1:30" x14ac:dyDescent="0.3">
      <c r="A63" t="s">
        <v>58</v>
      </c>
      <c r="B63" t="s">
        <v>250</v>
      </c>
      <c r="C63" t="s">
        <v>251</v>
      </c>
      <c r="D63" t="s">
        <v>87</v>
      </c>
      <c r="E63" t="s">
        <v>88</v>
      </c>
      <c r="F63" t="s">
        <v>59</v>
      </c>
      <c r="G63" t="s">
        <v>35</v>
      </c>
      <c r="H63" t="s">
        <v>36</v>
      </c>
      <c r="I63" t="s">
        <v>37</v>
      </c>
      <c r="J63" t="s">
        <v>252</v>
      </c>
      <c r="K63" t="s">
        <v>253</v>
      </c>
      <c r="L63" t="s">
        <v>124</v>
      </c>
      <c r="M63" t="s">
        <v>38</v>
      </c>
      <c r="N63" t="s">
        <v>39</v>
      </c>
      <c r="O63" s="23">
        <v>262</v>
      </c>
      <c r="P63" s="9">
        <v>7.32</v>
      </c>
      <c r="Q63" t="s">
        <v>40</v>
      </c>
      <c r="R63">
        <v>4894</v>
      </c>
      <c r="S63" s="9">
        <v>35.79</v>
      </c>
      <c r="T63" s="26">
        <v>4.2409999999999997</v>
      </c>
      <c r="U63" s="8">
        <v>151.78</v>
      </c>
      <c r="V63" t="s">
        <v>254</v>
      </c>
      <c r="W63" t="s">
        <v>42</v>
      </c>
      <c r="X63" t="s">
        <v>42</v>
      </c>
      <c r="Y63" t="s">
        <v>43</v>
      </c>
      <c r="AA63" s="1">
        <f t="shared" si="5"/>
        <v>45799</v>
      </c>
      <c r="AB63" s="2">
        <f t="shared" si="1"/>
        <v>5</v>
      </c>
      <c r="AC63" s="2">
        <f t="shared" si="2"/>
        <v>2025</v>
      </c>
      <c r="AD63" s="2" t="str">
        <f>IFERROR(VLOOKUP(A63,'Aux Área'!$A$4:$B$123,2,0),"-")</f>
        <v>CONSERVA</v>
      </c>
    </row>
    <row r="64" spans="1:30" x14ac:dyDescent="0.3">
      <c r="A64" t="s">
        <v>74</v>
      </c>
      <c r="B64" t="s">
        <v>255</v>
      </c>
      <c r="C64" t="s">
        <v>256</v>
      </c>
      <c r="D64" t="s">
        <v>115</v>
      </c>
      <c r="E64" t="s">
        <v>116</v>
      </c>
      <c r="F64" t="s">
        <v>75</v>
      </c>
      <c r="G64" t="s">
        <v>35</v>
      </c>
      <c r="H64" t="s">
        <v>36</v>
      </c>
      <c r="I64" t="s">
        <v>37</v>
      </c>
      <c r="J64" t="s">
        <v>104</v>
      </c>
      <c r="K64" t="s">
        <v>105</v>
      </c>
      <c r="L64" t="s">
        <v>84</v>
      </c>
      <c r="M64" t="s">
        <v>38</v>
      </c>
      <c r="N64" t="s">
        <v>39</v>
      </c>
      <c r="O64" s="23">
        <v>360</v>
      </c>
      <c r="P64" s="9">
        <v>9.6199999999999992</v>
      </c>
      <c r="Q64" t="s">
        <v>40</v>
      </c>
      <c r="R64">
        <v>1052</v>
      </c>
      <c r="S64" s="9">
        <v>37.43</v>
      </c>
      <c r="T64" s="26">
        <v>4.79</v>
      </c>
      <c r="U64" s="8">
        <v>179.29</v>
      </c>
      <c r="V64" t="s">
        <v>257</v>
      </c>
      <c r="W64" t="s">
        <v>42</v>
      </c>
      <c r="X64" t="s">
        <v>42</v>
      </c>
      <c r="Y64" t="s">
        <v>43</v>
      </c>
      <c r="AA64" s="1">
        <f t="shared" si="5"/>
        <v>45799</v>
      </c>
      <c r="AB64" s="2">
        <f t="shared" si="1"/>
        <v>5</v>
      </c>
      <c r="AC64" s="2">
        <f t="shared" si="2"/>
        <v>2025</v>
      </c>
      <c r="AD64" s="2" t="str">
        <f>IFERROR(VLOOKUP(A64,'Aux Área'!$A$4:$B$123,2,0),"-")</f>
        <v>TI</v>
      </c>
    </row>
    <row r="65" spans="1:30" x14ac:dyDescent="0.3">
      <c r="A65" t="s">
        <v>64</v>
      </c>
      <c r="B65" t="s">
        <v>125</v>
      </c>
      <c r="C65" t="s">
        <v>258</v>
      </c>
      <c r="D65" t="s">
        <v>127</v>
      </c>
      <c r="E65" t="s">
        <v>128</v>
      </c>
      <c r="F65" t="s">
        <v>65</v>
      </c>
      <c r="G65" t="s">
        <v>35</v>
      </c>
      <c r="H65" t="s">
        <v>36</v>
      </c>
      <c r="I65" t="s">
        <v>37</v>
      </c>
      <c r="J65" t="s">
        <v>259</v>
      </c>
      <c r="K65" t="s">
        <v>260</v>
      </c>
      <c r="L65" t="s">
        <v>261</v>
      </c>
      <c r="M65" t="s">
        <v>38</v>
      </c>
      <c r="N65" t="s">
        <v>39</v>
      </c>
      <c r="O65" s="23">
        <v>380</v>
      </c>
      <c r="P65" s="9">
        <v>9.9</v>
      </c>
      <c r="Q65" t="s">
        <v>40</v>
      </c>
      <c r="R65">
        <v>1194</v>
      </c>
      <c r="S65" s="9">
        <v>38.380000000000003</v>
      </c>
      <c r="T65" s="26">
        <v>4.2699999999999996</v>
      </c>
      <c r="U65" s="8">
        <v>163.88</v>
      </c>
      <c r="V65" t="s">
        <v>41</v>
      </c>
      <c r="W65" t="s">
        <v>42</v>
      </c>
      <c r="X65" t="s">
        <v>42</v>
      </c>
      <c r="Y65" t="s">
        <v>43</v>
      </c>
      <c r="AA65" s="1">
        <f t="shared" si="5"/>
        <v>45799</v>
      </c>
      <c r="AB65" s="2">
        <f t="shared" si="1"/>
        <v>5</v>
      </c>
      <c r="AC65" s="2">
        <f t="shared" si="2"/>
        <v>2025</v>
      </c>
      <c r="AD65" s="2" t="str">
        <f>IFERROR(VLOOKUP(A65,'Aux Área'!$A$4:$B$123,2,0),"-")</f>
        <v>ENGENHARIA</v>
      </c>
    </row>
    <row r="66" spans="1:30" x14ac:dyDescent="0.3">
      <c r="A66" t="s">
        <v>72</v>
      </c>
      <c r="B66" t="s">
        <v>243</v>
      </c>
      <c r="C66" t="s">
        <v>262</v>
      </c>
      <c r="D66" t="s">
        <v>95</v>
      </c>
      <c r="E66" t="s">
        <v>96</v>
      </c>
      <c r="F66" t="s">
        <v>73</v>
      </c>
      <c r="G66" t="s">
        <v>35</v>
      </c>
      <c r="H66" t="s">
        <v>36</v>
      </c>
      <c r="I66" t="s">
        <v>37</v>
      </c>
      <c r="J66" t="s">
        <v>237</v>
      </c>
      <c r="K66" t="s">
        <v>238</v>
      </c>
      <c r="L66" t="s">
        <v>110</v>
      </c>
      <c r="M66" t="s">
        <v>38</v>
      </c>
      <c r="N66" t="s">
        <v>39</v>
      </c>
      <c r="O66" s="23">
        <v>361</v>
      </c>
      <c r="P66" s="9">
        <v>9.43</v>
      </c>
      <c r="Q66" t="s">
        <v>40</v>
      </c>
      <c r="R66">
        <v>1851</v>
      </c>
      <c r="S66" s="9">
        <v>38.28</v>
      </c>
      <c r="T66" s="26">
        <v>4.3899999999999997</v>
      </c>
      <c r="U66" s="8">
        <v>168.05</v>
      </c>
      <c r="V66" t="s">
        <v>41</v>
      </c>
      <c r="W66" t="s">
        <v>42</v>
      </c>
      <c r="X66" t="s">
        <v>42</v>
      </c>
      <c r="Y66" t="s">
        <v>43</v>
      </c>
      <c r="AA66" s="1">
        <f t="shared" si="5"/>
        <v>45799</v>
      </c>
      <c r="AB66" s="2">
        <f t="shared" ref="AB66:AB129" si="6">MONTH(AA66)</f>
        <v>5</v>
      </c>
      <c r="AC66" s="2">
        <f t="shared" ref="AC66:AC129" si="7">YEAR(AA66)</f>
        <v>2025</v>
      </c>
      <c r="AD66" s="2" t="str">
        <f>IFERROR(VLOOKUP(A66,'Aux Área'!$A$4:$B$123,2,0),"-")</f>
        <v>CONSERVA</v>
      </c>
    </row>
    <row r="67" spans="1:30" x14ac:dyDescent="0.3">
      <c r="A67" t="s">
        <v>62</v>
      </c>
      <c r="B67" t="s">
        <v>263</v>
      </c>
      <c r="C67" t="s">
        <v>264</v>
      </c>
      <c r="D67" t="s">
        <v>158</v>
      </c>
      <c r="E67" t="s">
        <v>159</v>
      </c>
      <c r="F67" t="s">
        <v>63</v>
      </c>
      <c r="G67" t="s">
        <v>35</v>
      </c>
      <c r="H67" t="s">
        <v>36</v>
      </c>
      <c r="I67" t="s">
        <v>37</v>
      </c>
      <c r="J67" t="s">
        <v>139</v>
      </c>
      <c r="K67" t="s">
        <v>140</v>
      </c>
      <c r="L67" t="s">
        <v>141</v>
      </c>
      <c r="M67" t="s">
        <v>38</v>
      </c>
      <c r="N67" t="s">
        <v>39</v>
      </c>
      <c r="O67" s="23">
        <v>246</v>
      </c>
      <c r="P67" s="9">
        <v>8.11</v>
      </c>
      <c r="Q67" t="s">
        <v>40</v>
      </c>
      <c r="R67">
        <v>4262</v>
      </c>
      <c r="S67" s="9">
        <v>30.34</v>
      </c>
      <c r="T67" s="26">
        <v>3.99</v>
      </c>
      <c r="U67" s="8">
        <v>121.06</v>
      </c>
      <c r="V67" t="s">
        <v>265</v>
      </c>
      <c r="W67" t="s">
        <v>42</v>
      </c>
      <c r="X67" t="s">
        <v>42</v>
      </c>
      <c r="Y67" t="s">
        <v>43</v>
      </c>
      <c r="AA67" s="1">
        <f t="shared" si="5"/>
        <v>45799</v>
      </c>
      <c r="AB67" s="2">
        <f t="shared" si="6"/>
        <v>5</v>
      </c>
      <c r="AC67" s="2">
        <f t="shared" si="7"/>
        <v>2025</v>
      </c>
      <c r="AD67" s="2" t="str">
        <f>IFERROR(VLOOKUP(A67,'Aux Área'!$A$4:$B$123,2,0),"-")</f>
        <v>CONSERVA</v>
      </c>
    </row>
    <row r="68" spans="1:30" x14ac:dyDescent="0.3">
      <c r="A68" t="s">
        <v>56</v>
      </c>
      <c r="B68" t="s">
        <v>266</v>
      </c>
      <c r="C68" t="s">
        <v>267</v>
      </c>
      <c r="D68" t="s">
        <v>120</v>
      </c>
      <c r="E68" t="s">
        <v>121</v>
      </c>
      <c r="F68" t="s">
        <v>57</v>
      </c>
      <c r="G68" t="s">
        <v>35</v>
      </c>
      <c r="H68" t="s">
        <v>36</v>
      </c>
      <c r="I68" t="s">
        <v>37</v>
      </c>
      <c r="J68" t="s">
        <v>165</v>
      </c>
      <c r="K68" t="s">
        <v>166</v>
      </c>
      <c r="L68" t="s">
        <v>167</v>
      </c>
      <c r="M68" t="s">
        <v>38</v>
      </c>
      <c r="N68" t="s">
        <v>39</v>
      </c>
      <c r="O68" s="23">
        <v>387</v>
      </c>
      <c r="P68" s="9">
        <v>10.89</v>
      </c>
      <c r="Q68" t="s">
        <v>40</v>
      </c>
      <c r="R68">
        <v>6112</v>
      </c>
      <c r="S68" s="9">
        <v>35.53</v>
      </c>
      <c r="T68" s="26">
        <v>4.4619999999999997</v>
      </c>
      <c r="U68" s="8">
        <v>158.53</v>
      </c>
      <c r="V68" t="s">
        <v>112</v>
      </c>
      <c r="W68" t="s">
        <v>42</v>
      </c>
      <c r="X68" t="s">
        <v>42</v>
      </c>
      <c r="Y68" t="s">
        <v>43</v>
      </c>
      <c r="AA68" s="1">
        <f t="shared" si="5"/>
        <v>45799</v>
      </c>
      <c r="AB68" s="2">
        <f t="shared" si="6"/>
        <v>5</v>
      </c>
      <c r="AC68" s="2">
        <f t="shared" si="7"/>
        <v>2025</v>
      </c>
      <c r="AD68" s="2" t="str">
        <f>IFERROR(VLOOKUP(A68,'Aux Área'!$A$4:$B$123,2,0),"-")</f>
        <v>CONSERVA</v>
      </c>
    </row>
    <row r="69" spans="1:30" x14ac:dyDescent="0.3">
      <c r="A69" t="s">
        <v>64</v>
      </c>
      <c r="B69" t="s">
        <v>125</v>
      </c>
      <c r="C69" t="s">
        <v>268</v>
      </c>
      <c r="D69" t="s">
        <v>127</v>
      </c>
      <c r="E69" t="s">
        <v>128</v>
      </c>
      <c r="F69" t="s">
        <v>65</v>
      </c>
      <c r="G69" t="s">
        <v>35</v>
      </c>
      <c r="H69" t="s">
        <v>36</v>
      </c>
      <c r="I69" t="s">
        <v>37</v>
      </c>
      <c r="J69" t="s">
        <v>179</v>
      </c>
      <c r="K69" t="s">
        <v>180</v>
      </c>
      <c r="L69" t="s">
        <v>181</v>
      </c>
      <c r="M69" t="s">
        <v>38</v>
      </c>
      <c r="N69" t="s">
        <v>39</v>
      </c>
      <c r="O69" s="23">
        <v>418</v>
      </c>
      <c r="P69" s="9">
        <v>11.04</v>
      </c>
      <c r="Q69" t="s">
        <v>40</v>
      </c>
      <c r="R69">
        <v>1612</v>
      </c>
      <c r="S69" s="9">
        <v>37.869999999999997</v>
      </c>
      <c r="T69" s="26">
        <v>4.7409999999999997</v>
      </c>
      <c r="U69" s="8">
        <v>179.54</v>
      </c>
      <c r="V69" t="s">
        <v>182</v>
      </c>
      <c r="W69" t="s">
        <v>42</v>
      </c>
      <c r="X69" t="s">
        <v>42</v>
      </c>
      <c r="Y69" t="s">
        <v>43</v>
      </c>
      <c r="AA69" s="1">
        <f t="shared" si="5"/>
        <v>45800</v>
      </c>
      <c r="AB69" s="2">
        <f t="shared" si="6"/>
        <v>5</v>
      </c>
      <c r="AC69" s="2">
        <f t="shared" si="7"/>
        <v>2025</v>
      </c>
      <c r="AD69" s="2" t="str">
        <f>IFERROR(VLOOKUP(A69,'Aux Área'!$A$4:$B$123,2,0),"-")</f>
        <v>ENGENHARIA</v>
      </c>
    </row>
    <row r="70" spans="1:30" x14ac:dyDescent="0.3">
      <c r="A70" t="s">
        <v>58</v>
      </c>
      <c r="B70" t="s">
        <v>250</v>
      </c>
      <c r="C70" t="s">
        <v>269</v>
      </c>
      <c r="D70" t="s">
        <v>87</v>
      </c>
      <c r="E70" t="s">
        <v>88</v>
      </c>
      <c r="F70" t="s">
        <v>59</v>
      </c>
      <c r="G70" t="s">
        <v>35</v>
      </c>
      <c r="H70" t="s">
        <v>36</v>
      </c>
      <c r="I70" t="s">
        <v>37</v>
      </c>
      <c r="J70" t="s">
        <v>122</v>
      </c>
      <c r="K70" t="s">
        <v>123</v>
      </c>
      <c r="L70" t="s">
        <v>124</v>
      </c>
      <c r="M70" t="s">
        <v>38</v>
      </c>
      <c r="N70" t="s">
        <v>39</v>
      </c>
      <c r="O70" s="23">
        <v>299</v>
      </c>
      <c r="P70" s="9">
        <v>7.64</v>
      </c>
      <c r="Q70" t="s">
        <v>40</v>
      </c>
      <c r="R70">
        <v>5193</v>
      </c>
      <c r="S70" s="9">
        <v>39.130000000000003</v>
      </c>
      <c r="T70" s="26">
        <v>4.09</v>
      </c>
      <c r="U70" s="8">
        <v>160.05000000000001</v>
      </c>
      <c r="V70" t="s">
        <v>112</v>
      </c>
      <c r="W70" t="s">
        <v>42</v>
      </c>
      <c r="X70" t="s">
        <v>42</v>
      </c>
      <c r="Y70" t="s">
        <v>43</v>
      </c>
      <c r="AA70" s="1">
        <f t="shared" si="5"/>
        <v>45800</v>
      </c>
      <c r="AB70" s="2">
        <f t="shared" si="6"/>
        <v>5</v>
      </c>
      <c r="AC70" s="2">
        <f t="shared" si="7"/>
        <v>2025</v>
      </c>
      <c r="AD70" s="2" t="str">
        <f>IFERROR(VLOOKUP(A70,'Aux Área'!$A$4:$B$123,2,0),"-")</f>
        <v>CONSERVA</v>
      </c>
    </row>
    <row r="71" spans="1:30" x14ac:dyDescent="0.3">
      <c r="A71" t="s">
        <v>62</v>
      </c>
      <c r="B71" t="s">
        <v>263</v>
      </c>
      <c r="C71" t="s">
        <v>270</v>
      </c>
      <c r="D71" t="s">
        <v>158</v>
      </c>
      <c r="E71" t="s">
        <v>159</v>
      </c>
      <c r="F71" t="s">
        <v>63</v>
      </c>
      <c r="G71" t="s">
        <v>35</v>
      </c>
      <c r="H71" t="s">
        <v>36</v>
      </c>
      <c r="I71" t="s">
        <v>37</v>
      </c>
      <c r="J71" t="s">
        <v>169</v>
      </c>
      <c r="K71" t="s">
        <v>170</v>
      </c>
      <c r="L71" t="s">
        <v>124</v>
      </c>
      <c r="M71" t="s">
        <v>38</v>
      </c>
      <c r="N71" t="s">
        <v>39</v>
      </c>
      <c r="O71" s="23">
        <v>260</v>
      </c>
      <c r="P71" s="9">
        <v>7.88</v>
      </c>
      <c r="Q71" t="s">
        <v>40</v>
      </c>
      <c r="R71">
        <v>4522</v>
      </c>
      <c r="S71" s="9">
        <v>33</v>
      </c>
      <c r="T71" s="26">
        <v>4.0910000000000002</v>
      </c>
      <c r="U71" s="8">
        <v>135.01</v>
      </c>
      <c r="V71" t="s">
        <v>112</v>
      </c>
      <c r="W71" t="s">
        <v>42</v>
      </c>
      <c r="X71" t="s">
        <v>42</v>
      </c>
      <c r="Y71" t="s">
        <v>43</v>
      </c>
      <c r="AA71" s="1">
        <f t="shared" si="5"/>
        <v>45800</v>
      </c>
      <c r="AB71" s="2">
        <f t="shared" si="6"/>
        <v>5</v>
      </c>
      <c r="AC71" s="2">
        <f t="shared" si="7"/>
        <v>2025</v>
      </c>
      <c r="AD71" s="2" t="str">
        <f>IFERROR(VLOOKUP(A71,'Aux Área'!$A$4:$B$123,2,0),"-")</f>
        <v>CONSERVA</v>
      </c>
    </row>
    <row r="72" spans="1:30" x14ac:dyDescent="0.3">
      <c r="A72" t="s">
        <v>58</v>
      </c>
      <c r="B72" t="s">
        <v>250</v>
      </c>
      <c r="C72" t="s">
        <v>271</v>
      </c>
      <c r="D72" t="s">
        <v>87</v>
      </c>
      <c r="E72" t="s">
        <v>88</v>
      </c>
      <c r="F72" t="s">
        <v>59</v>
      </c>
      <c r="G72" t="s">
        <v>35</v>
      </c>
      <c r="H72" t="s">
        <v>36</v>
      </c>
      <c r="I72" t="s">
        <v>37</v>
      </c>
      <c r="J72" t="s">
        <v>122</v>
      </c>
      <c r="K72" t="s">
        <v>123</v>
      </c>
      <c r="L72" t="s">
        <v>124</v>
      </c>
      <c r="M72" t="s">
        <v>38</v>
      </c>
      <c r="N72" t="s">
        <v>39</v>
      </c>
      <c r="O72" s="23">
        <v>279</v>
      </c>
      <c r="P72" s="9">
        <v>7.89</v>
      </c>
      <c r="Q72" t="s">
        <v>40</v>
      </c>
      <c r="R72">
        <v>5472</v>
      </c>
      <c r="S72" s="9">
        <v>35.380000000000003</v>
      </c>
      <c r="T72" s="26">
        <v>4.09</v>
      </c>
      <c r="U72" s="8">
        <v>144.69999999999999</v>
      </c>
      <c r="V72" t="s">
        <v>246</v>
      </c>
      <c r="W72" t="s">
        <v>42</v>
      </c>
      <c r="X72" t="s">
        <v>42</v>
      </c>
      <c r="Y72" t="s">
        <v>43</v>
      </c>
      <c r="AA72" s="1">
        <f t="shared" si="5"/>
        <v>45800</v>
      </c>
      <c r="AB72" s="2">
        <f t="shared" si="6"/>
        <v>5</v>
      </c>
      <c r="AC72" s="2">
        <f t="shared" si="7"/>
        <v>2025</v>
      </c>
      <c r="AD72" s="2" t="str">
        <f>IFERROR(VLOOKUP(A72,'Aux Área'!$A$4:$B$123,2,0),"-")</f>
        <v>CONSERVA</v>
      </c>
    </row>
    <row r="73" spans="1:30" x14ac:dyDescent="0.3">
      <c r="A73" t="s">
        <v>70</v>
      </c>
      <c r="B73" t="s">
        <v>272</v>
      </c>
      <c r="C73" t="s">
        <v>273</v>
      </c>
      <c r="D73" t="s">
        <v>145</v>
      </c>
      <c r="E73" t="s">
        <v>146</v>
      </c>
      <c r="F73" t="s">
        <v>71</v>
      </c>
      <c r="G73" t="s">
        <v>35</v>
      </c>
      <c r="H73" t="s">
        <v>36</v>
      </c>
      <c r="I73" t="s">
        <v>37</v>
      </c>
      <c r="J73" t="s">
        <v>147</v>
      </c>
      <c r="K73" t="s">
        <v>148</v>
      </c>
      <c r="L73" t="s">
        <v>84</v>
      </c>
      <c r="M73" t="s">
        <v>38</v>
      </c>
      <c r="N73" t="s">
        <v>39</v>
      </c>
      <c r="O73" s="23">
        <v>178</v>
      </c>
      <c r="P73" s="9">
        <v>6.31</v>
      </c>
      <c r="Q73" t="s">
        <v>40</v>
      </c>
      <c r="R73">
        <v>1826</v>
      </c>
      <c r="S73" s="9">
        <v>28.22</v>
      </c>
      <c r="T73" s="26">
        <v>5.24</v>
      </c>
      <c r="U73" s="8">
        <v>147.87</v>
      </c>
      <c r="V73" t="s">
        <v>41</v>
      </c>
      <c r="W73" t="s">
        <v>42</v>
      </c>
      <c r="X73" t="s">
        <v>42</v>
      </c>
      <c r="Y73" t="s">
        <v>43</v>
      </c>
      <c r="AA73" s="1">
        <f t="shared" si="5"/>
        <v>45800</v>
      </c>
      <c r="AB73" s="2">
        <f t="shared" si="6"/>
        <v>5</v>
      </c>
      <c r="AC73" s="2">
        <f t="shared" si="7"/>
        <v>2025</v>
      </c>
      <c r="AD73" s="2" t="str">
        <f>IFERROR(VLOOKUP(A73,'Aux Área'!$A$4:$B$123,2,0),"-")</f>
        <v>QSMS</v>
      </c>
    </row>
    <row r="74" spans="1:30" x14ac:dyDescent="0.3">
      <c r="A74" t="s">
        <v>72</v>
      </c>
      <c r="B74" t="s">
        <v>243</v>
      </c>
      <c r="C74" t="s">
        <v>274</v>
      </c>
      <c r="D74" t="s">
        <v>95</v>
      </c>
      <c r="E74" t="s">
        <v>96</v>
      </c>
      <c r="F74" t="s">
        <v>73</v>
      </c>
      <c r="G74" t="s">
        <v>35</v>
      </c>
      <c r="H74" t="s">
        <v>36</v>
      </c>
      <c r="I74" t="s">
        <v>37</v>
      </c>
      <c r="J74" t="s">
        <v>275</v>
      </c>
      <c r="K74" t="s">
        <v>276</v>
      </c>
      <c r="L74" t="s">
        <v>124</v>
      </c>
      <c r="M74" t="s">
        <v>38</v>
      </c>
      <c r="N74" t="s">
        <v>39</v>
      </c>
      <c r="O74" s="23">
        <v>378</v>
      </c>
      <c r="P74" s="9">
        <v>9.5399999999999991</v>
      </c>
      <c r="Q74" t="s">
        <v>40</v>
      </c>
      <c r="R74">
        <v>2229</v>
      </c>
      <c r="S74" s="9">
        <v>39.630000000000003</v>
      </c>
      <c r="T74" s="26">
        <v>4.1900000000000004</v>
      </c>
      <c r="U74" s="8">
        <v>166.05</v>
      </c>
      <c r="V74" t="s">
        <v>277</v>
      </c>
      <c r="W74" t="s">
        <v>42</v>
      </c>
      <c r="X74" t="s">
        <v>42</v>
      </c>
      <c r="Y74" t="s">
        <v>43</v>
      </c>
      <c r="AA74" s="1">
        <f t="shared" si="5"/>
        <v>45801</v>
      </c>
      <c r="AB74" s="2">
        <f t="shared" si="6"/>
        <v>5</v>
      </c>
      <c r="AC74" s="2">
        <f t="shared" si="7"/>
        <v>2025</v>
      </c>
      <c r="AD74" s="2" t="str">
        <f>IFERROR(VLOOKUP(A74,'Aux Área'!$A$4:$B$123,2,0),"-")</f>
        <v>CONSERVA</v>
      </c>
    </row>
    <row r="75" spans="1:30" x14ac:dyDescent="0.3">
      <c r="A75" t="s">
        <v>56</v>
      </c>
      <c r="B75" t="s">
        <v>266</v>
      </c>
      <c r="C75" t="s">
        <v>278</v>
      </c>
      <c r="D75" t="s">
        <v>120</v>
      </c>
      <c r="E75" t="s">
        <v>121</v>
      </c>
      <c r="F75" t="s">
        <v>57</v>
      </c>
      <c r="G75" t="s">
        <v>35</v>
      </c>
      <c r="H75" t="s">
        <v>36</v>
      </c>
      <c r="I75" t="s">
        <v>37</v>
      </c>
      <c r="J75" t="s">
        <v>248</v>
      </c>
      <c r="K75" t="s">
        <v>249</v>
      </c>
      <c r="L75" t="s">
        <v>207</v>
      </c>
      <c r="M75" t="s">
        <v>38</v>
      </c>
      <c r="N75" t="s">
        <v>39</v>
      </c>
      <c r="O75" s="23">
        <v>268</v>
      </c>
      <c r="P75" s="9">
        <v>8.4499999999999993</v>
      </c>
      <c r="Q75" t="s">
        <v>40</v>
      </c>
      <c r="R75">
        <v>6380</v>
      </c>
      <c r="S75" s="9">
        <v>31.7</v>
      </c>
      <c r="T75" s="26">
        <v>4.49</v>
      </c>
      <c r="U75" s="8">
        <v>142.33000000000001</v>
      </c>
      <c r="V75" t="s">
        <v>41</v>
      </c>
      <c r="W75" t="s">
        <v>42</v>
      </c>
      <c r="X75" t="s">
        <v>42</v>
      </c>
      <c r="Y75" t="s">
        <v>43</v>
      </c>
      <c r="AA75" s="1">
        <f t="shared" si="5"/>
        <v>45803</v>
      </c>
      <c r="AB75" s="2">
        <f t="shared" si="6"/>
        <v>5</v>
      </c>
      <c r="AC75" s="2">
        <f t="shared" si="7"/>
        <v>2025</v>
      </c>
      <c r="AD75" s="2" t="str">
        <f>IFERROR(VLOOKUP(A75,'Aux Área'!$A$4:$B$123,2,0),"-")</f>
        <v>CONSERVA</v>
      </c>
    </row>
    <row r="76" spans="1:30" x14ac:dyDescent="0.3">
      <c r="A76" t="s">
        <v>62</v>
      </c>
      <c r="C76" t="s">
        <v>279</v>
      </c>
      <c r="D76" t="s">
        <v>158</v>
      </c>
      <c r="E76" t="s">
        <v>159</v>
      </c>
      <c r="F76" t="s">
        <v>63</v>
      </c>
      <c r="G76" t="s">
        <v>35</v>
      </c>
      <c r="H76" t="s">
        <v>36</v>
      </c>
      <c r="I76" t="s">
        <v>37</v>
      </c>
      <c r="J76" t="s">
        <v>280</v>
      </c>
      <c r="K76" t="s">
        <v>281</v>
      </c>
      <c r="L76" t="s">
        <v>281</v>
      </c>
      <c r="M76" t="s">
        <v>281</v>
      </c>
      <c r="N76" t="s">
        <v>39</v>
      </c>
      <c r="O76" s="23">
        <v>334</v>
      </c>
      <c r="P76" s="9">
        <v>7.99</v>
      </c>
      <c r="Q76" t="s">
        <v>40</v>
      </c>
      <c r="R76">
        <v>4856</v>
      </c>
      <c r="S76" s="9">
        <v>41.79</v>
      </c>
      <c r="T76" s="26">
        <v>4.59</v>
      </c>
      <c r="U76" s="8">
        <v>191.82</v>
      </c>
      <c r="W76" t="s">
        <v>42</v>
      </c>
      <c r="X76" t="s">
        <v>42</v>
      </c>
      <c r="Y76" t="s">
        <v>43</v>
      </c>
      <c r="AA76" s="1">
        <f t="shared" si="5"/>
        <v>45803</v>
      </c>
      <c r="AB76" s="2">
        <f t="shared" si="6"/>
        <v>5</v>
      </c>
      <c r="AC76" s="2">
        <f t="shared" si="7"/>
        <v>2025</v>
      </c>
      <c r="AD76" s="2" t="str">
        <f>IFERROR(VLOOKUP(A76,'Aux Área'!$A$4:$B$123,2,0),"-")</f>
        <v>CONSERVA</v>
      </c>
    </row>
    <row r="77" spans="1:30" x14ac:dyDescent="0.3">
      <c r="A77" t="s">
        <v>70</v>
      </c>
      <c r="B77" t="s">
        <v>272</v>
      </c>
      <c r="C77" t="s">
        <v>282</v>
      </c>
      <c r="D77" t="s">
        <v>145</v>
      </c>
      <c r="E77" t="s">
        <v>146</v>
      </c>
      <c r="F77" t="s">
        <v>71</v>
      </c>
      <c r="G77" t="s">
        <v>35</v>
      </c>
      <c r="H77" t="s">
        <v>36</v>
      </c>
      <c r="I77" t="s">
        <v>37</v>
      </c>
      <c r="J77" t="s">
        <v>82</v>
      </c>
      <c r="K77" t="s">
        <v>83</v>
      </c>
      <c r="L77" t="s">
        <v>84</v>
      </c>
      <c r="M77" t="s">
        <v>38</v>
      </c>
      <c r="N77" t="s">
        <v>39</v>
      </c>
      <c r="O77" s="23">
        <v>381</v>
      </c>
      <c r="P77" s="9">
        <v>9.59</v>
      </c>
      <c r="Q77" t="s">
        <v>40</v>
      </c>
      <c r="R77">
        <v>2207</v>
      </c>
      <c r="S77" s="9">
        <v>39.71</v>
      </c>
      <c r="T77" s="26">
        <v>4.49</v>
      </c>
      <c r="U77" s="8">
        <v>178.3</v>
      </c>
      <c r="V77" t="s">
        <v>41</v>
      </c>
      <c r="W77" t="s">
        <v>42</v>
      </c>
      <c r="X77" t="s">
        <v>42</v>
      </c>
      <c r="Y77" t="s">
        <v>43</v>
      </c>
      <c r="AA77" s="1">
        <f t="shared" si="5"/>
        <v>45803</v>
      </c>
      <c r="AB77" s="2">
        <f t="shared" si="6"/>
        <v>5</v>
      </c>
      <c r="AC77" s="2">
        <f t="shared" si="7"/>
        <v>2025</v>
      </c>
      <c r="AD77" s="2" t="str">
        <f>IFERROR(VLOOKUP(A77,'Aux Área'!$A$4:$B$123,2,0),"-")</f>
        <v>QSMS</v>
      </c>
    </row>
    <row r="78" spans="1:30" x14ac:dyDescent="0.3">
      <c r="A78" t="s">
        <v>56</v>
      </c>
      <c r="B78" t="s">
        <v>266</v>
      </c>
      <c r="C78" t="s">
        <v>283</v>
      </c>
      <c r="D78" t="s">
        <v>120</v>
      </c>
      <c r="E78" t="s">
        <v>121</v>
      </c>
      <c r="F78" t="s">
        <v>57</v>
      </c>
      <c r="G78" t="s">
        <v>35</v>
      </c>
      <c r="H78" t="s">
        <v>36</v>
      </c>
      <c r="I78" t="s">
        <v>37</v>
      </c>
      <c r="J78" t="s">
        <v>108</v>
      </c>
      <c r="K78" t="s">
        <v>109</v>
      </c>
      <c r="L78" t="s">
        <v>110</v>
      </c>
      <c r="M78" t="s">
        <v>38</v>
      </c>
      <c r="N78" t="s">
        <v>111</v>
      </c>
      <c r="O78" s="23">
        <v>378</v>
      </c>
      <c r="P78" s="9">
        <v>9.34</v>
      </c>
      <c r="Q78" t="s">
        <v>40</v>
      </c>
      <c r="R78">
        <v>6758</v>
      </c>
      <c r="S78" s="9">
        <v>40.479999999999997</v>
      </c>
      <c r="T78" s="26">
        <v>4.6900000000000004</v>
      </c>
      <c r="U78" s="8">
        <v>189.85</v>
      </c>
      <c r="V78" t="s">
        <v>112</v>
      </c>
      <c r="W78" t="s">
        <v>42</v>
      </c>
      <c r="X78" t="s">
        <v>42</v>
      </c>
      <c r="Y78" t="s">
        <v>43</v>
      </c>
      <c r="AA78" s="1">
        <f t="shared" si="5"/>
        <v>45803</v>
      </c>
      <c r="AB78" s="2">
        <f t="shared" si="6"/>
        <v>5</v>
      </c>
      <c r="AC78" s="2">
        <f t="shared" si="7"/>
        <v>2025</v>
      </c>
      <c r="AD78" s="2" t="str">
        <f>IFERROR(VLOOKUP(A78,'Aux Área'!$A$4:$B$123,2,0),"-")</f>
        <v>CONSERVA</v>
      </c>
    </row>
    <row r="79" spans="1:30" x14ac:dyDescent="0.3">
      <c r="A79" t="s">
        <v>58</v>
      </c>
      <c r="B79" t="s">
        <v>250</v>
      </c>
      <c r="C79" t="s">
        <v>284</v>
      </c>
      <c r="D79" t="s">
        <v>87</v>
      </c>
      <c r="E79" t="s">
        <v>88</v>
      </c>
      <c r="F79" t="s">
        <v>59</v>
      </c>
      <c r="G79" t="s">
        <v>35</v>
      </c>
      <c r="H79" t="s">
        <v>36</v>
      </c>
      <c r="I79" t="s">
        <v>37</v>
      </c>
      <c r="J79" t="s">
        <v>285</v>
      </c>
      <c r="K79" t="s">
        <v>286</v>
      </c>
      <c r="L79" t="s">
        <v>91</v>
      </c>
      <c r="M79" t="s">
        <v>38</v>
      </c>
      <c r="N79" t="s">
        <v>39</v>
      </c>
      <c r="O79" s="23">
        <v>321</v>
      </c>
      <c r="P79" s="9">
        <v>8.17</v>
      </c>
      <c r="Q79" t="s">
        <v>40</v>
      </c>
      <c r="R79">
        <v>5793</v>
      </c>
      <c r="S79" s="9">
        <v>39.270000000000003</v>
      </c>
      <c r="T79" s="26">
        <v>4.34</v>
      </c>
      <c r="U79" s="8">
        <v>170.43</v>
      </c>
      <c r="V79" t="s">
        <v>287</v>
      </c>
      <c r="W79" t="s">
        <v>42</v>
      </c>
      <c r="X79" t="s">
        <v>42</v>
      </c>
      <c r="Y79" t="s">
        <v>43</v>
      </c>
      <c r="AA79" s="1">
        <f t="shared" si="5"/>
        <v>45803</v>
      </c>
      <c r="AB79" s="2">
        <f t="shared" si="6"/>
        <v>5</v>
      </c>
      <c r="AC79" s="2">
        <f t="shared" si="7"/>
        <v>2025</v>
      </c>
      <c r="AD79" s="2" t="str">
        <f>IFERROR(VLOOKUP(A79,'Aux Área'!$A$4:$B$123,2,0),"-")</f>
        <v>CONSERVA</v>
      </c>
    </row>
    <row r="80" spans="1:30" x14ac:dyDescent="0.3">
      <c r="A80" t="s">
        <v>48</v>
      </c>
      <c r="B80" t="s">
        <v>288</v>
      </c>
      <c r="C80" t="s">
        <v>289</v>
      </c>
      <c r="D80" t="s">
        <v>132</v>
      </c>
      <c r="E80" t="s">
        <v>133</v>
      </c>
      <c r="F80" t="s">
        <v>49</v>
      </c>
      <c r="G80" t="s">
        <v>35</v>
      </c>
      <c r="H80" t="s">
        <v>36</v>
      </c>
      <c r="I80" t="s">
        <v>37</v>
      </c>
      <c r="J80" t="s">
        <v>134</v>
      </c>
      <c r="K80" t="s">
        <v>135</v>
      </c>
      <c r="L80" t="s">
        <v>136</v>
      </c>
      <c r="M80" t="s">
        <v>38</v>
      </c>
      <c r="N80" t="s">
        <v>39</v>
      </c>
      <c r="O80" s="23">
        <v>402</v>
      </c>
      <c r="P80" s="9">
        <v>10.17</v>
      </c>
      <c r="Q80" t="s">
        <v>40</v>
      </c>
      <c r="R80">
        <v>3731</v>
      </c>
      <c r="S80" s="9">
        <v>39.53</v>
      </c>
      <c r="T80" s="26">
        <v>4.79</v>
      </c>
      <c r="U80" s="8">
        <v>189.33</v>
      </c>
      <c r="V80" t="s">
        <v>290</v>
      </c>
      <c r="W80" t="s">
        <v>42</v>
      </c>
      <c r="X80" t="s">
        <v>42</v>
      </c>
      <c r="Y80" t="s">
        <v>43</v>
      </c>
      <c r="AA80" s="1">
        <f t="shared" si="5"/>
        <v>45803</v>
      </c>
      <c r="AB80" s="2">
        <f t="shared" si="6"/>
        <v>5</v>
      </c>
      <c r="AC80" s="2">
        <f t="shared" si="7"/>
        <v>2025</v>
      </c>
      <c r="AD80" s="2" t="str">
        <f>IFERROR(VLOOKUP(A80,'Aux Área'!$A$4:$B$123,2,0),"-")</f>
        <v>ENGENHARIA</v>
      </c>
    </row>
    <row r="81" spans="1:30" x14ac:dyDescent="0.3">
      <c r="A81" t="s">
        <v>72</v>
      </c>
      <c r="B81" t="s">
        <v>243</v>
      </c>
      <c r="C81" t="s">
        <v>291</v>
      </c>
      <c r="D81" t="s">
        <v>95</v>
      </c>
      <c r="E81" t="s">
        <v>96</v>
      </c>
      <c r="F81" t="s">
        <v>73</v>
      </c>
      <c r="G81" t="s">
        <v>35</v>
      </c>
      <c r="H81" t="s">
        <v>36</v>
      </c>
      <c r="I81" t="s">
        <v>37</v>
      </c>
      <c r="J81" t="s">
        <v>292</v>
      </c>
      <c r="K81" t="s">
        <v>293</v>
      </c>
      <c r="L81" t="s">
        <v>84</v>
      </c>
      <c r="M81" t="s">
        <v>38</v>
      </c>
      <c r="N81" t="s">
        <v>39</v>
      </c>
      <c r="O81" s="23">
        <v>396</v>
      </c>
      <c r="P81" s="9">
        <v>9.92</v>
      </c>
      <c r="Q81" t="s">
        <v>40</v>
      </c>
      <c r="R81">
        <v>2625</v>
      </c>
      <c r="S81" s="9">
        <v>39.909999999999997</v>
      </c>
      <c r="T81" s="26">
        <v>5.14</v>
      </c>
      <c r="U81" s="8">
        <v>205.14</v>
      </c>
      <c r="V81" t="s">
        <v>294</v>
      </c>
      <c r="W81" t="s">
        <v>42</v>
      </c>
      <c r="X81" t="s">
        <v>42</v>
      </c>
      <c r="Y81" t="s">
        <v>43</v>
      </c>
      <c r="AA81" s="1">
        <f t="shared" si="5"/>
        <v>45803</v>
      </c>
      <c r="AB81" s="2">
        <f t="shared" si="6"/>
        <v>5</v>
      </c>
      <c r="AC81" s="2">
        <f t="shared" si="7"/>
        <v>2025</v>
      </c>
      <c r="AD81" s="2" t="str">
        <f>IFERROR(VLOOKUP(A81,'Aux Área'!$A$4:$B$123,2,0),"-")</f>
        <v>CONSERVA</v>
      </c>
    </row>
    <row r="82" spans="1:30" x14ac:dyDescent="0.3">
      <c r="A82" t="s">
        <v>56</v>
      </c>
      <c r="B82" t="s">
        <v>266</v>
      </c>
      <c r="C82" t="s">
        <v>295</v>
      </c>
      <c r="D82" t="s">
        <v>120</v>
      </c>
      <c r="E82" t="s">
        <v>121</v>
      </c>
      <c r="F82" t="s">
        <v>57</v>
      </c>
      <c r="G82" t="s">
        <v>35</v>
      </c>
      <c r="H82" t="s">
        <v>36</v>
      </c>
      <c r="I82" t="s">
        <v>37</v>
      </c>
      <c r="J82" t="s">
        <v>248</v>
      </c>
      <c r="K82" t="s">
        <v>249</v>
      </c>
      <c r="L82" t="s">
        <v>207</v>
      </c>
      <c r="M82" t="s">
        <v>38</v>
      </c>
      <c r="N82" t="s">
        <v>39</v>
      </c>
      <c r="O82" s="23">
        <v>319</v>
      </c>
      <c r="P82" s="9">
        <v>9.6199999999999992</v>
      </c>
      <c r="Q82" t="s">
        <v>40</v>
      </c>
      <c r="R82">
        <v>7077</v>
      </c>
      <c r="S82" s="9">
        <v>33.17</v>
      </c>
      <c r="T82" s="26">
        <v>4.49</v>
      </c>
      <c r="U82" s="8">
        <v>148.93</v>
      </c>
      <c r="V82" t="s">
        <v>41</v>
      </c>
      <c r="W82" t="s">
        <v>42</v>
      </c>
      <c r="X82" t="s">
        <v>42</v>
      </c>
      <c r="Y82" t="s">
        <v>43</v>
      </c>
      <c r="AA82" s="1">
        <f t="shared" si="5"/>
        <v>45804</v>
      </c>
      <c r="AB82" s="2">
        <f t="shared" si="6"/>
        <v>5</v>
      </c>
      <c r="AC82" s="2">
        <f t="shared" si="7"/>
        <v>2025</v>
      </c>
      <c r="AD82" s="2" t="str">
        <f>IFERROR(VLOOKUP(A82,'Aux Área'!$A$4:$B$123,2,0),"-")</f>
        <v>CONSERVA</v>
      </c>
    </row>
    <row r="83" spans="1:30" x14ac:dyDescent="0.3">
      <c r="A83" t="s">
        <v>68</v>
      </c>
      <c r="B83" t="s">
        <v>296</v>
      </c>
      <c r="C83" t="s">
        <v>297</v>
      </c>
      <c r="D83" t="s">
        <v>80</v>
      </c>
      <c r="E83" t="s">
        <v>81</v>
      </c>
      <c r="F83" t="s">
        <v>69</v>
      </c>
      <c r="G83" t="s">
        <v>35</v>
      </c>
      <c r="H83" t="s">
        <v>36</v>
      </c>
      <c r="I83" t="s">
        <v>37</v>
      </c>
      <c r="J83" t="s">
        <v>82</v>
      </c>
      <c r="K83" t="s">
        <v>83</v>
      </c>
      <c r="L83" t="s">
        <v>84</v>
      </c>
      <c r="M83" t="s">
        <v>38</v>
      </c>
      <c r="N83" t="s">
        <v>39</v>
      </c>
      <c r="O83" s="23">
        <v>232</v>
      </c>
      <c r="P83" s="9">
        <v>5.99</v>
      </c>
      <c r="Q83" t="s">
        <v>40</v>
      </c>
      <c r="R83">
        <v>416</v>
      </c>
      <c r="S83" s="9">
        <v>38.75</v>
      </c>
      <c r="T83" s="26">
        <v>4.49</v>
      </c>
      <c r="U83" s="8">
        <v>173.99</v>
      </c>
      <c r="V83" t="s">
        <v>41</v>
      </c>
      <c r="W83" t="s">
        <v>42</v>
      </c>
      <c r="X83" t="s">
        <v>42</v>
      </c>
      <c r="Y83" t="s">
        <v>43</v>
      </c>
      <c r="AA83" s="1">
        <f t="shared" si="5"/>
        <v>45804</v>
      </c>
      <c r="AB83" s="2">
        <f t="shared" si="6"/>
        <v>5</v>
      </c>
      <c r="AC83" s="2">
        <f t="shared" si="7"/>
        <v>2025</v>
      </c>
      <c r="AD83" s="2" t="str">
        <f>IFERROR(VLOOKUP(A83,'Aux Área'!$A$4:$B$123,2,0),"-")</f>
        <v>OPERAÇÃO</v>
      </c>
    </row>
    <row r="84" spans="1:30" x14ac:dyDescent="0.3">
      <c r="A84" t="s">
        <v>64</v>
      </c>
      <c r="B84" t="s">
        <v>125</v>
      </c>
      <c r="C84" t="s">
        <v>298</v>
      </c>
      <c r="D84" t="s">
        <v>127</v>
      </c>
      <c r="E84" t="s">
        <v>128</v>
      </c>
      <c r="F84" t="s">
        <v>65</v>
      </c>
      <c r="G84" t="s">
        <v>35</v>
      </c>
      <c r="H84" t="s">
        <v>36</v>
      </c>
      <c r="I84" t="s">
        <v>37</v>
      </c>
      <c r="J84" t="s">
        <v>299</v>
      </c>
      <c r="K84" t="s">
        <v>300</v>
      </c>
      <c r="L84" t="s">
        <v>301</v>
      </c>
      <c r="M84" t="s">
        <v>38</v>
      </c>
      <c r="N84" t="s">
        <v>39</v>
      </c>
      <c r="O84" s="23">
        <v>315</v>
      </c>
      <c r="P84" s="9">
        <v>8.94</v>
      </c>
      <c r="Q84" t="s">
        <v>40</v>
      </c>
      <c r="R84">
        <v>1927</v>
      </c>
      <c r="S84" s="9">
        <v>35.229999999999997</v>
      </c>
      <c r="T84" s="26">
        <v>4.351</v>
      </c>
      <c r="U84" s="8">
        <v>153.29</v>
      </c>
      <c r="V84" t="s">
        <v>302</v>
      </c>
      <c r="W84" t="s">
        <v>42</v>
      </c>
      <c r="X84" t="s">
        <v>42</v>
      </c>
      <c r="Y84" t="s">
        <v>43</v>
      </c>
      <c r="AA84" s="1">
        <f t="shared" ref="AA84:AA147" si="8">DATEVALUE(C84)</f>
        <v>45804</v>
      </c>
      <c r="AB84" s="2">
        <f t="shared" si="6"/>
        <v>5</v>
      </c>
      <c r="AC84" s="2">
        <f t="shared" si="7"/>
        <v>2025</v>
      </c>
      <c r="AD84" s="2" t="str">
        <f>IFERROR(VLOOKUP(A84,'Aux Área'!$A$4:$B$123,2,0),"-")</f>
        <v>ENGENHARIA</v>
      </c>
    </row>
    <row r="85" spans="1:30" x14ac:dyDescent="0.3">
      <c r="A85" t="s">
        <v>58</v>
      </c>
      <c r="B85" t="s">
        <v>250</v>
      </c>
      <c r="C85" t="s">
        <v>303</v>
      </c>
      <c r="D85" t="s">
        <v>87</v>
      </c>
      <c r="E85" t="s">
        <v>88</v>
      </c>
      <c r="F85" t="s">
        <v>59</v>
      </c>
      <c r="G85" t="s">
        <v>35</v>
      </c>
      <c r="H85" t="s">
        <v>36</v>
      </c>
      <c r="I85" t="s">
        <v>37</v>
      </c>
      <c r="J85" t="s">
        <v>304</v>
      </c>
      <c r="K85" t="s">
        <v>305</v>
      </c>
      <c r="L85" t="s">
        <v>301</v>
      </c>
      <c r="M85" t="s">
        <v>38</v>
      </c>
      <c r="N85" t="s">
        <v>39</v>
      </c>
      <c r="O85" s="23">
        <v>316</v>
      </c>
      <c r="P85" s="9">
        <v>8.35</v>
      </c>
      <c r="Q85" t="s">
        <v>40</v>
      </c>
      <c r="R85">
        <v>6109</v>
      </c>
      <c r="S85" s="9">
        <v>37.83</v>
      </c>
      <c r="T85" s="26">
        <v>4.3899999999999997</v>
      </c>
      <c r="U85" s="8">
        <v>166.07</v>
      </c>
      <c r="V85" t="s">
        <v>306</v>
      </c>
      <c r="W85" t="s">
        <v>42</v>
      </c>
      <c r="X85" t="s">
        <v>42</v>
      </c>
      <c r="Y85" t="s">
        <v>43</v>
      </c>
      <c r="AA85" s="1">
        <f t="shared" si="8"/>
        <v>45804</v>
      </c>
      <c r="AB85" s="2">
        <f t="shared" si="6"/>
        <v>5</v>
      </c>
      <c r="AC85" s="2">
        <f t="shared" si="7"/>
        <v>2025</v>
      </c>
      <c r="AD85" s="2" t="str">
        <f>IFERROR(VLOOKUP(A85,'Aux Área'!$A$4:$B$123,2,0),"-")</f>
        <v>CONSERVA</v>
      </c>
    </row>
    <row r="86" spans="1:30" x14ac:dyDescent="0.3">
      <c r="A86" t="s">
        <v>56</v>
      </c>
      <c r="B86" t="s">
        <v>266</v>
      </c>
      <c r="C86" t="s">
        <v>307</v>
      </c>
      <c r="D86" t="s">
        <v>120</v>
      </c>
      <c r="E86" t="s">
        <v>121</v>
      </c>
      <c r="F86" t="s">
        <v>57</v>
      </c>
      <c r="G86" t="s">
        <v>35</v>
      </c>
      <c r="H86" t="s">
        <v>36</v>
      </c>
      <c r="I86" t="s">
        <v>37</v>
      </c>
      <c r="J86" t="s">
        <v>308</v>
      </c>
      <c r="K86" t="s">
        <v>309</v>
      </c>
      <c r="L86" t="s">
        <v>177</v>
      </c>
      <c r="M86" t="s">
        <v>38</v>
      </c>
      <c r="N86" t="s">
        <v>39</v>
      </c>
      <c r="O86" s="23">
        <v>272</v>
      </c>
      <c r="P86" s="9">
        <v>8.92</v>
      </c>
      <c r="Q86" t="s">
        <v>40</v>
      </c>
      <c r="R86">
        <v>7349</v>
      </c>
      <c r="S86" s="9">
        <v>30.51</v>
      </c>
      <c r="T86" s="26">
        <v>4.1900000000000004</v>
      </c>
      <c r="U86" s="8">
        <v>127.83</v>
      </c>
      <c r="V86" t="s">
        <v>112</v>
      </c>
      <c r="W86" t="s">
        <v>42</v>
      </c>
      <c r="X86" t="s">
        <v>42</v>
      </c>
      <c r="Y86" t="s">
        <v>43</v>
      </c>
      <c r="AA86" s="1">
        <f t="shared" si="8"/>
        <v>45804</v>
      </c>
      <c r="AB86" s="2">
        <f t="shared" si="6"/>
        <v>5</v>
      </c>
      <c r="AC86" s="2">
        <f t="shared" si="7"/>
        <v>2025</v>
      </c>
      <c r="AD86" s="2" t="str">
        <f>IFERROR(VLOOKUP(A86,'Aux Área'!$A$4:$B$123,2,0),"-")</f>
        <v>CONSERVA</v>
      </c>
    </row>
    <row r="87" spans="1:30" x14ac:dyDescent="0.3">
      <c r="A87" t="s">
        <v>58</v>
      </c>
      <c r="B87" t="s">
        <v>250</v>
      </c>
      <c r="C87" t="s">
        <v>310</v>
      </c>
      <c r="D87" t="s">
        <v>87</v>
      </c>
      <c r="E87" t="s">
        <v>88</v>
      </c>
      <c r="F87" t="s">
        <v>59</v>
      </c>
      <c r="G87" t="s">
        <v>35</v>
      </c>
      <c r="H87" t="s">
        <v>36</v>
      </c>
      <c r="I87" t="s">
        <v>37</v>
      </c>
      <c r="J87" t="s">
        <v>231</v>
      </c>
      <c r="K87" t="s">
        <v>232</v>
      </c>
      <c r="L87" t="s">
        <v>217</v>
      </c>
      <c r="M87" t="s">
        <v>38</v>
      </c>
      <c r="N87" t="s">
        <v>39</v>
      </c>
      <c r="O87" s="23">
        <v>305</v>
      </c>
      <c r="P87" s="9">
        <v>7.72</v>
      </c>
      <c r="Q87" t="s">
        <v>40</v>
      </c>
      <c r="R87">
        <v>6414</v>
      </c>
      <c r="S87" s="9">
        <v>39.49</v>
      </c>
      <c r="T87" s="26">
        <v>4.2510000000000003</v>
      </c>
      <c r="U87" s="8">
        <v>167.86</v>
      </c>
      <c r="V87" t="s">
        <v>311</v>
      </c>
      <c r="W87" t="s">
        <v>42</v>
      </c>
      <c r="X87" t="s">
        <v>42</v>
      </c>
      <c r="Y87" t="s">
        <v>43</v>
      </c>
      <c r="AA87" s="1">
        <f t="shared" si="8"/>
        <v>45805</v>
      </c>
      <c r="AB87" s="2">
        <f t="shared" si="6"/>
        <v>5</v>
      </c>
      <c r="AC87" s="2">
        <f t="shared" si="7"/>
        <v>2025</v>
      </c>
      <c r="AD87" s="2" t="str">
        <f>IFERROR(VLOOKUP(A87,'Aux Área'!$A$4:$B$123,2,0),"-")</f>
        <v>CONSERVA</v>
      </c>
    </row>
    <row r="88" spans="1:30" x14ac:dyDescent="0.3">
      <c r="A88" t="s">
        <v>56</v>
      </c>
      <c r="B88" t="s">
        <v>266</v>
      </c>
      <c r="C88" t="s">
        <v>312</v>
      </c>
      <c r="D88" t="s">
        <v>120</v>
      </c>
      <c r="E88" t="s">
        <v>121</v>
      </c>
      <c r="F88" t="s">
        <v>57</v>
      </c>
      <c r="G88" t="s">
        <v>35</v>
      </c>
      <c r="H88" t="s">
        <v>36</v>
      </c>
      <c r="I88" t="s">
        <v>37</v>
      </c>
      <c r="J88" t="s">
        <v>122</v>
      </c>
      <c r="K88" t="s">
        <v>123</v>
      </c>
      <c r="L88" t="s">
        <v>124</v>
      </c>
      <c r="M88" t="s">
        <v>38</v>
      </c>
      <c r="N88" t="s">
        <v>39</v>
      </c>
      <c r="O88" s="23">
        <v>353</v>
      </c>
      <c r="P88" s="9">
        <v>11.39</v>
      </c>
      <c r="Q88" t="s">
        <v>40</v>
      </c>
      <c r="R88">
        <v>7702</v>
      </c>
      <c r="S88" s="9">
        <v>31</v>
      </c>
      <c r="T88" s="26">
        <v>3.99</v>
      </c>
      <c r="U88" s="8">
        <v>123.69</v>
      </c>
      <c r="V88" t="s">
        <v>246</v>
      </c>
      <c r="W88" t="s">
        <v>42</v>
      </c>
      <c r="X88" t="s">
        <v>42</v>
      </c>
      <c r="Y88" t="s">
        <v>43</v>
      </c>
      <c r="AA88" s="1">
        <f t="shared" si="8"/>
        <v>45805</v>
      </c>
      <c r="AB88" s="2">
        <f t="shared" si="6"/>
        <v>5</v>
      </c>
      <c r="AC88" s="2">
        <f t="shared" si="7"/>
        <v>2025</v>
      </c>
      <c r="AD88" s="2" t="str">
        <f>IFERROR(VLOOKUP(A88,'Aux Área'!$A$4:$B$123,2,0),"-")</f>
        <v>CONSERVA</v>
      </c>
    </row>
    <row r="89" spans="1:30" x14ac:dyDescent="0.3">
      <c r="A89" t="s">
        <v>68</v>
      </c>
      <c r="B89" t="s">
        <v>296</v>
      </c>
      <c r="C89" t="s">
        <v>313</v>
      </c>
      <c r="D89" t="s">
        <v>80</v>
      </c>
      <c r="E89" t="s">
        <v>81</v>
      </c>
      <c r="F89" t="s">
        <v>69</v>
      </c>
      <c r="G89" t="s">
        <v>35</v>
      </c>
      <c r="H89" t="s">
        <v>36</v>
      </c>
      <c r="I89" t="s">
        <v>37</v>
      </c>
      <c r="J89" t="s">
        <v>231</v>
      </c>
      <c r="K89" t="s">
        <v>232</v>
      </c>
      <c r="L89" t="s">
        <v>217</v>
      </c>
      <c r="M89" t="s">
        <v>38</v>
      </c>
      <c r="N89" t="s">
        <v>39</v>
      </c>
      <c r="O89" s="23">
        <v>427</v>
      </c>
      <c r="P89" s="9">
        <v>10.46</v>
      </c>
      <c r="Q89" t="s">
        <v>40</v>
      </c>
      <c r="R89">
        <v>843</v>
      </c>
      <c r="S89" s="9">
        <v>40.83</v>
      </c>
      <c r="T89" s="26">
        <v>4.2510000000000003</v>
      </c>
      <c r="U89" s="8">
        <v>173.55</v>
      </c>
      <c r="V89" t="s">
        <v>314</v>
      </c>
      <c r="W89" t="s">
        <v>42</v>
      </c>
      <c r="X89" t="s">
        <v>42</v>
      </c>
      <c r="Y89" t="s">
        <v>43</v>
      </c>
      <c r="AA89" s="1">
        <f t="shared" si="8"/>
        <v>45805</v>
      </c>
      <c r="AB89" s="2">
        <f t="shared" si="6"/>
        <v>5</v>
      </c>
      <c r="AC89" s="2">
        <f t="shared" si="7"/>
        <v>2025</v>
      </c>
      <c r="AD89" s="2" t="str">
        <f>IFERROR(VLOOKUP(A89,'Aux Área'!$A$4:$B$123,2,0),"-")</f>
        <v>OPERAÇÃO</v>
      </c>
    </row>
    <row r="90" spans="1:30" x14ac:dyDescent="0.3">
      <c r="A90" t="s">
        <v>62</v>
      </c>
      <c r="B90" t="s">
        <v>263</v>
      </c>
      <c r="C90" t="s">
        <v>315</v>
      </c>
      <c r="D90" t="s">
        <v>158</v>
      </c>
      <c r="E90" t="s">
        <v>159</v>
      </c>
      <c r="F90" t="s">
        <v>63</v>
      </c>
      <c r="G90" t="s">
        <v>35</v>
      </c>
      <c r="H90" t="s">
        <v>36</v>
      </c>
      <c r="I90" t="s">
        <v>37</v>
      </c>
      <c r="J90" t="s">
        <v>165</v>
      </c>
      <c r="K90" t="s">
        <v>166</v>
      </c>
      <c r="L90" t="s">
        <v>167</v>
      </c>
      <c r="M90" t="s">
        <v>38</v>
      </c>
      <c r="N90" t="s">
        <v>39</v>
      </c>
      <c r="O90" s="23">
        <v>284</v>
      </c>
      <c r="P90" s="9">
        <v>7.45</v>
      </c>
      <c r="Q90" t="s">
        <v>40</v>
      </c>
      <c r="R90">
        <v>5140</v>
      </c>
      <c r="S90" s="9">
        <v>38.11</v>
      </c>
      <c r="T90" s="26">
        <v>4.4610000000000003</v>
      </c>
      <c r="U90" s="8">
        <v>170</v>
      </c>
      <c r="V90" t="s">
        <v>41</v>
      </c>
      <c r="W90" t="s">
        <v>42</v>
      </c>
      <c r="X90" t="s">
        <v>42</v>
      </c>
      <c r="Y90" t="s">
        <v>43</v>
      </c>
      <c r="AA90" s="1">
        <f t="shared" si="8"/>
        <v>45805</v>
      </c>
      <c r="AB90" s="2">
        <f t="shared" si="6"/>
        <v>5</v>
      </c>
      <c r="AC90" s="2">
        <f t="shared" si="7"/>
        <v>2025</v>
      </c>
      <c r="AD90" s="2" t="str">
        <f>IFERROR(VLOOKUP(A90,'Aux Área'!$A$4:$B$123,2,0),"-")</f>
        <v>CONSERVA</v>
      </c>
    </row>
    <row r="91" spans="1:30" x14ac:dyDescent="0.3">
      <c r="A91" t="s">
        <v>56</v>
      </c>
      <c r="B91" t="s">
        <v>266</v>
      </c>
      <c r="C91" t="s">
        <v>316</v>
      </c>
      <c r="D91" t="s">
        <v>120</v>
      </c>
      <c r="E91" t="s">
        <v>121</v>
      </c>
      <c r="F91" t="s">
        <v>57</v>
      </c>
      <c r="G91" t="s">
        <v>35</v>
      </c>
      <c r="H91" t="s">
        <v>36</v>
      </c>
      <c r="I91" t="s">
        <v>37</v>
      </c>
      <c r="J91" t="s">
        <v>219</v>
      </c>
      <c r="K91" t="s">
        <v>177</v>
      </c>
      <c r="L91" t="s">
        <v>177</v>
      </c>
      <c r="M91" t="s">
        <v>38</v>
      </c>
      <c r="N91" t="s">
        <v>39</v>
      </c>
      <c r="O91" s="23">
        <v>337</v>
      </c>
      <c r="P91" s="9">
        <v>8.43</v>
      </c>
      <c r="Q91" t="s">
        <v>40</v>
      </c>
      <c r="R91">
        <v>8039</v>
      </c>
      <c r="S91" s="9">
        <v>40</v>
      </c>
      <c r="T91" s="26">
        <v>4.29</v>
      </c>
      <c r="U91" s="8">
        <v>171.6</v>
      </c>
      <c r="V91" t="s">
        <v>112</v>
      </c>
      <c r="W91" t="s">
        <v>42</v>
      </c>
      <c r="X91" t="s">
        <v>42</v>
      </c>
      <c r="Y91" t="s">
        <v>43</v>
      </c>
      <c r="AA91" s="1">
        <f t="shared" si="8"/>
        <v>45805</v>
      </c>
      <c r="AB91" s="2">
        <f t="shared" si="6"/>
        <v>5</v>
      </c>
      <c r="AC91" s="2">
        <f t="shared" si="7"/>
        <v>2025</v>
      </c>
      <c r="AD91" s="2" t="str">
        <f>IFERROR(VLOOKUP(A91,'Aux Área'!$A$4:$B$123,2,0),"-")</f>
        <v>CONSERVA</v>
      </c>
    </row>
    <row r="92" spans="1:30" x14ac:dyDescent="0.3">
      <c r="A92" t="s">
        <v>44</v>
      </c>
      <c r="B92" t="s">
        <v>222</v>
      </c>
      <c r="C92" t="s">
        <v>317</v>
      </c>
      <c r="D92" t="s">
        <v>224</v>
      </c>
      <c r="E92" t="s">
        <v>225</v>
      </c>
      <c r="F92" t="s">
        <v>45</v>
      </c>
      <c r="G92" t="s">
        <v>35</v>
      </c>
      <c r="H92" t="s">
        <v>36</v>
      </c>
      <c r="I92" t="s">
        <v>37</v>
      </c>
      <c r="J92" t="s">
        <v>147</v>
      </c>
      <c r="K92" t="s">
        <v>148</v>
      </c>
      <c r="L92" t="s">
        <v>84</v>
      </c>
      <c r="M92" t="s">
        <v>38</v>
      </c>
      <c r="N92" t="s">
        <v>39</v>
      </c>
      <c r="O92" s="23">
        <v>263</v>
      </c>
      <c r="P92" s="9">
        <v>6.65</v>
      </c>
      <c r="Q92" t="s">
        <v>40</v>
      </c>
      <c r="R92">
        <v>1519</v>
      </c>
      <c r="S92" s="9">
        <v>39.57</v>
      </c>
      <c r="T92" s="26">
        <v>5.24</v>
      </c>
      <c r="U92" s="8">
        <v>207.35</v>
      </c>
      <c r="V92" t="s">
        <v>112</v>
      </c>
      <c r="W92" t="s">
        <v>42</v>
      </c>
      <c r="X92" t="s">
        <v>42</v>
      </c>
      <c r="Y92" t="s">
        <v>43</v>
      </c>
      <c r="AA92" s="1">
        <f t="shared" si="8"/>
        <v>45805</v>
      </c>
      <c r="AB92" s="2">
        <f t="shared" si="6"/>
        <v>5</v>
      </c>
      <c r="AC92" s="2">
        <f t="shared" si="7"/>
        <v>2025</v>
      </c>
      <c r="AD92" s="2" t="str">
        <f>IFERROR(VLOOKUP(A92,'Aux Área'!$A$4:$B$123,2,0),"-")</f>
        <v>OPERAÇÃO</v>
      </c>
    </row>
    <row r="93" spans="1:30" x14ac:dyDescent="0.3">
      <c r="A93" t="s">
        <v>56</v>
      </c>
      <c r="B93" t="s">
        <v>266</v>
      </c>
      <c r="C93" t="s">
        <v>318</v>
      </c>
      <c r="D93" t="s">
        <v>120</v>
      </c>
      <c r="E93" t="s">
        <v>121</v>
      </c>
      <c r="F93" t="s">
        <v>57</v>
      </c>
      <c r="G93" t="s">
        <v>35</v>
      </c>
      <c r="H93" t="s">
        <v>36</v>
      </c>
      <c r="I93" t="s">
        <v>37</v>
      </c>
      <c r="J93" t="s">
        <v>122</v>
      </c>
      <c r="K93" t="s">
        <v>123</v>
      </c>
      <c r="L93" t="s">
        <v>124</v>
      </c>
      <c r="M93" t="s">
        <v>38</v>
      </c>
      <c r="N93" t="s">
        <v>39</v>
      </c>
      <c r="O93" s="23">
        <v>360</v>
      </c>
      <c r="P93" s="9">
        <v>9.74</v>
      </c>
      <c r="Q93" t="s">
        <v>40</v>
      </c>
      <c r="R93">
        <v>8399</v>
      </c>
      <c r="S93" s="9">
        <v>36.96</v>
      </c>
      <c r="T93" s="26">
        <v>3.99</v>
      </c>
      <c r="U93" s="8">
        <v>147.47</v>
      </c>
      <c r="V93" t="s">
        <v>112</v>
      </c>
      <c r="W93" t="s">
        <v>42</v>
      </c>
      <c r="X93" t="s">
        <v>42</v>
      </c>
      <c r="Y93" t="s">
        <v>43</v>
      </c>
      <c r="AA93" s="1">
        <f t="shared" si="8"/>
        <v>45806</v>
      </c>
      <c r="AB93" s="2">
        <f t="shared" si="6"/>
        <v>5</v>
      </c>
      <c r="AC93" s="2">
        <f t="shared" si="7"/>
        <v>2025</v>
      </c>
      <c r="AD93" s="2" t="str">
        <f>IFERROR(VLOOKUP(A93,'Aux Área'!$A$4:$B$123,2,0),"-")</f>
        <v>CONSERVA</v>
      </c>
    </row>
    <row r="94" spans="1:30" x14ac:dyDescent="0.3">
      <c r="A94" t="s">
        <v>54</v>
      </c>
      <c r="B94" t="s">
        <v>319</v>
      </c>
      <c r="C94" t="s">
        <v>320</v>
      </c>
      <c r="D94" t="s">
        <v>102</v>
      </c>
      <c r="E94" t="s">
        <v>103</v>
      </c>
      <c r="F94" t="s">
        <v>55</v>
      </c>
      <c r="G94" t="s">
        <v>35</v>
      </c>
      <c r="H94" t="s">
        <v>36</v>
      </c>
      <c r="I94" t="s">
        <v>37</v>
      </c>
      <c r="J94" t="s">
        <v>104</v>
      </c>
      <c r="K94" t="s">
        <v>105</v>
      </c>
      <c r="L94" t="s">
        <v>84</v>
      </c>
      <c r="M94" t="s">
        <v>38</v>
      </c>
      <c r="N94" t="s">
        <v>39</v>
      </c>
      <c r="O94" s="23">
        <v>326</v>
      </c>
      <c r="P94" s="9">
        <v>8.69</v>
      </c>
      <c r="Q94" t="s">
        <v>40</v>
      </c>
      <c r="R94">
        <v>2017</v>
      </c>
      <c r="S94" s="9">
        <v>37.5</v>
      </c>
      <c r="T94" s="26">
        <v>4.79</v>
      </c>
      <c r="U94" s="8">
        <v>179.63</v>
      </c>
      <c r="V94" t="s">
        <v>321</v>
      </c>
      <c r="W94" t="s">
        <v>42</v>
      </c>
      <c r="X94" t="s">
        <v>42</v>
      </c>
      <c r="Y94" t="s">
        <v>43</v>
      </c>
      <c r="AA94" s="1">
        <f t="shared" si="8"/>
        <v>45806</v>
      </c>
      <c r="AB94" s="2">
        <f t="shared" si="6"/>
        <v>5</v>
      </c>
      <c r="AC94" s="2">
        <f t="shared" si="7"/>
        <v>2025</v>
      </c>
      <c r="AD94" s="2" t="str">
        <f>IFERROR(VLOOKUP(A94,'Aux Área'!$A$4:$B$123,2,0),"-")</f>
        <v>ENGENHARIA</v>
      </c>
    </row>
    <row r="95" spans="1:30" x14ac:dyDescent="0.3">
      <c r="A95" t="s">
        <v>62</v>
      </c>
      <c r="B95" t="s">
        <v>263</v>
      </c>
      <c r="C95" t="s">
        <v>322</v>
      </c>
      <c r="D95" t="s">
        <v>158</v>
      </c>
      <c r="E95" t="s">
        <v>159</v>
      </c>
      <c r="F95" t="s">
        <v>63</v>
      </c>
      <c r="G95" t="s">
        <v>35</v>
      </c>
      <c r="H95" t="s">
        <v>36</v>
      </c>
      <c r="I95" t="s">
        <v>37</v>
      </c>
      <c r="J95" t="s">
        <v>231</v>
      </c>
      <c r="K95" t="s">
        <v>232</v>
      </c>
      <c r="L95" t="s">
        <v>217</v>
      </c>
      <c r="M95" t="s">
        <v>38</v>
      </c>
      <c r="N95" t="s">
        <v>39</v>
      </c>
      <c r="O95" s="23">
        <v>272</v>
      </c>
      <c r="P95" s="9">
        <v>8.0399999999999991</v>
      </c>
      <c r="Q95" t="s">
        <v>40</v>
      </c>
      <c r="R95">
        <v>5412</v>
      </c>
      <c r="S95" s="9">
        <v>33.82</v>
      </c>
      <c r="T95" s="26">
        <v>4.2510000000000003</v>
      </c>
      <c r="U95" s="8">
        <v>143.76</v>
      </c>
      <c r="V95" t="s">
        <v>323</v>
      </c>
      <c r="W95" t="s">
        <v>42</v>
      </c>
      <c r="X95" t="s">
        <v>42</v>
      </c>
      <c r="Y95" t="s">
        <v>43</v>
      </c>
      <c r="AA95" s="1">
        <f t="shared" si="8"/>
        <v>45806</v>
      </c>
      <c r="AB95" s="2">
        <f t="shared" si="6"/>
        <v>5</v>
      </c>
      <c r="AC95" s="2">
        <f t="shared" si="7"/>
        <v>2025</v>
      </c>
      <c r="AD95" s="2" t="str">
        <f>IFERROR(VLOOKUP(A95,'Aux Área'!$A$4:$B$123,2,0),"-")</f>
        <v>CONSERVA</v>
      </c>
    </row>
    <row r="96" spans="1:30" x14ac:dyDescent="0.3">
      <c r="A96" t="s">
        <v>50</v>
      </c>
      <c r="B96" t="s">
        <v>324</v>
      </c>
      <c r="C96" t="s">
        <v>325</v>
      </c>
      <c r="D96" t="s">
        <v>326</v>
      </c>
      <c r="E96" t="s">
        <v>327</v>
      </c>
      <c r="F96" t="s">
        <v>51</v>
      </c>
      <c r="G96" t="s">
        <v>35</v>
      </c>
      <c r="H96" t="s">
        <v>36</v>
      </c>
      <c r="I96" t="s">
        <v>37</v>
      </c>
      <c r="J96" t="s">
        <v>328</v>
      </c>
      <c r="K96" t="s">
        <v>329</v>
      </c>
      <c r="L96" t="s">
        <v>84</v>
      </c>
      <c r="M96" t="s">
        <v>38</v>
      </c>
      <c r="N96" t="s">
        <v>39</v>
      </c>
      <c r="O96" s="23">
        <v>272</v>
      </c>
      <c r="P96" s="9">
        <v>7.58</v>
      </c>
      <c r="Q96" t="s">
        <v>40</v>
      </c>
      <c r="R96">
        <v>2525</v>
      </c>
      <c r="S96" s="9">
        <v>35.880000000000003</v>
      </c>
      <c r="T96" s="26">
        <v>5.2690000000000001</v>
      </c>
      <c r="U96" s="8">
        <v>189.06</v>
      </c>
      <c r="V96" t="s">
        <v>41</v>
      </c>
      <c r="W96" t="s">
        <v>42</v>
      </c>
      <c r="X96" t="s">
        <v>42</v>
      </c>
      <c r="Y96" t="s">
        <v>43</v>
      </c>
      <c r="AA96" s="1">
        <f t="shared" si="8"/>
        <v>45806</v>
      </c>
      <c r="AB96" s="2">
        <f t="shared" si="6"/>
        <v>5</v>
      </c>
      <c r="AC96" s="2">
        <f t="shared" si="7"/>
        <v>2025</v>
      </c>
      <c r="AD96" s="2" t="str">
        <f>IFERROR(VLOOKUP(A96,'Aux Área'!$A$4:$B$123,2,0),"-")</f>
        <v>TI</v>
      </c>
    </row>
    <row r="97" spans="1:30" x14ac:dyDescent="0.3">
      <c r="A97" t="s">
        <v>58</v>
      </c>
      <c r="B97" t="s">
        <v>250</v>
      </c>
      <c r="C97" t="s">
        <v>330</v>
      </c>
      <c r="D97" t="s">
        <v>87</v>
      </c>
      <c r="E97" t="s">
        <v>88</v>
      </c>
      <c r="F97" t="s">
        <v>59</v>
      </c>
      <c r="G97" t="s">
        <v>35</v>
      </c>
      <c r="H97" t="s">
        <v>36</v>
      </c>
      <c r="I97" t="s">
        <v>37</v>
      </c>
      <c r="J97" t="s">
        <v>122</v>
      </c>
      <c r="K97" t="s">
        <v>123</v>
      </c>
      <c r="L97" t="s">
        <v>124</v>
      </c>
      <c r="M97" t="s">
        <v>38</v>
      </c>
      <c r="N97" t="s">
        <v>39</v>
      </c>
      <c r="O97" s="23">
        <v>346</v>
      </c>
      <c r="P97" s="9">
        <v>8.41</v>
      </c>
      <c r="Q97" t="s">
        <v>40</v>
      </c>
      <c r="R97">
        <v>6760</v>
      </c>
      <c r="S97" s="9">
        <v>41.13</v>
      </c>
      <c r="T97" s="26">
        <v>3.99</v>
      </c>
      <c r="U97" s="8">
        <v>164.11</v>
      </c>
      <c r="V97" t="s">
        <v>246</v>
      </c>
      <c r="W97" t="s">
        <v>42</v>
      </c>
      <c r="X97" t="s">
        <v>42</v>
      </c>
      <c r="Y97" t="s">
        <v>43</v>
      </c>
      <c r="AA97" s="1">
        <f t="shared" si="8"/>
        <v>45806</v>
      </c>
      <c r="AB97" s="2">
        <f t="shared" si="6"/>
        <v>5</v>
      </c>
      <c r="AC97" s="2">
        <f t="shared" si="7"/>
        <v>2025</v>
      </c>
      <c r="AD97" s="2" t="str">
        <f>IFERROR(VLOOKUP(A97,'Aux Área'!$A$4:$B$123,2,0),"-")</f>
        <v>CONSERVA</v>
      </c>
    </row>
    <row r="98" spans="1:30" x14ac:dyDescent="0.3">
      <c r="A98" t="s">
        <v>56</v>
      </c>
      <c r="B98" t="s">
        <v>266</v>
      </c>
      <c r="C98" t="s">
        <v>331</v>
      </c>
      <c r="D98" t="s">
        <v>120</v>
      </c>
      <c r="E98" t="s">
        <v>121</v>
      </c>
      <c r="F98" t="s">
        <v>57</v>
      </c>
      <c r="G98" t="s">
        <v>35</v>
      </c>
      <c r="H98" t="s">
        <v>36</v>
      </c>
      <c r="I98" t="s">
        <v>37</v>
      </c>
      <c r="J98" t="s">
        <v>248</v>
      </c>
      <c r="K98" t="s">
        <v>249</v>
      </c>
      <c r="L98" t="s">
        <v>207</v>
      </c>
      <c r="M98" t="s">
        <v>38</v>
      </c>
      <c r="N98" t="s">
        <v>39</v>
      </c>
      <c r="O98" s="23">
        <v>339</v>
      </c>
      <c r="P98" s="9">
        <v>10.67</v>
      </c>
      <c r="Q98" t="s">
        <v>40</v>
      </c>
      <c r="R98">
        <v>8738</v>
      </c>
      <c r="S98" s="9">
        <v>31.77</v>
      </c>
      <c r="T98" s="26">
        <v>4.4909999999999997</v>
      </c>
      <c r="U98" s="8">
        <v>142.66999999999999</v>
      </c>
      <c r="V98" t="s">
        <v>112</v>
      </c>
      <c r="W98" t="s">
        <v>42</v>
      </c>
      <c r="X98" t="s">
        <v>42</v>
      </c>
      <c r="Y98" t="s">
        <v>43</v>
      </c>
      <c r="AA98" s="1">
        <f t="shared" si="8"/>
        <v>45807</v>
      </c>
      <c r="AB98" s="2">
        <f t="shared" si="6"/>
        <v>5</v>
      </c>
      <c r="AC98" s="2">
        <f t="shared" si="7"/>
        <v>2025</v>
      </c>
      <c r="AD98" s="2" t="str">
        <f>IFERROR(VLOOKUP(A98,'Aux Área'!$A$4:$B$123,2,0),"-")</f>
        <v>CONSERVA</v>
      </c>
    </row>
    <row r="99" spans="1:30" x14ac:dyDescent="0.3">
      <c r="A99" t="s">
        <v>64</v>
      </c>
      <c r="B99" t="s">
        <v>332</v>
      </c>
      <c r="C99" t="s">
        <v>333</v>
      </c>
      <c r="D99" t="s">
        <v>127</v>
      </c>
      <c r="E99" t="s">
        <v>128</v>
      </c>
      <c r="F99" t="s">
        <v>65</v>
      </c>
      <c r="G99" t="s">
        <v>35</v>
      </c>
      <c r="H99" t="s">
        <v>36</v>
      </c>
      <c r="I99" t="s">
        <v>37</v>
      </c>
      <c r="J99" t="s">
        <v>334</v>
      </c>
      <c r="K99" t="s">
        <v>335</v>
      </c>
      <c r="L99" t="s">
        <v>84</v>
      </c>
      <c r="M99" t="s">
        <v>38</v>
      </c>
      <c r="N99" t="s">
        <v>39</v>
      </c>
      <c r="O99" s="23">
        <v>367</v>
      </c>
      <c r="P99" s="9">
        <v>9.44</v>
      </c>
      <c r="Q99" t="s">
        <v>40</v>
      </c>
      <c r="R99">
        <v>2294</v>
      </c>
      <c r="S99" s="9">
        <v>38.86</v>
      </c>
      <c r="T99" s="26">
        <v>4.84</v>
      </c>
      <c r="U99" s="8">
        <v>188.08</v>
      </c>
      <c r="V99" t="s">
        <v>112</v>
      </c>
      <c r="W99" t="s">
        <v>42</v>
      </c>
      <c r="X99" t="s">
        <v>42</v>
      </c>
      <c r="Y99" t="s">
        <v>43</v>
      </c>
      <c r="AA99" s="1">
        <f t="shared" si="8"/>
        <v>45807</v>
      </c>
      <c r="AB99" s="2">
        <f t="shared" si="6"/>
        <v>5</v>
      </c>
      <c r="AC99" s="2">
        <f t="shared" si="7"/>
        <v>2025</v>
      </c>
      <c r="AD99" s="2" t="str">
        <f>IFERROR(VLOOKUP(A99,'Aux Área'!$A$4:$B$123,2,0),"-")</f>
        <v>ENGENHARIA</v>
      </c>
    </row>
    <row r="100" spans="1:30" x14ac:dyDescent="0.3">
      <c r="A100" t="s">
        <v>62</v>
      </c>
      <c r="B100" t="s">
        <v>263</v>
      </c>
      <c r="C100" t="s">
        <v>336</v>
      </c>
      <c r="D100" t="s">
        <v>158</v>
      </c>
      <c r="E100" t="s">
        <v>159</v>
      </c>
      <c r="F100" t="s">
        <v>63</v>
      </c>
      <c r="G100" t="s">
        <v>35</v>
      </c>
      <c r="H100" t="s">
        <v>36</v>
      </c>
      <c r="I100" t="s">
        <v>37</v>
      </c>
      <c r="J100" t="s">
        <v>165</v>
      </c>
      <c r="K100" t="s">
        <v>166</v>
      </c>
      <c r="L100" t="s">
        <v>167</v>
      </c>
      <c r="M100" t="s">
        <v>38</v>
      </c>
      <c r="N100" t="s">
        <v>39</v>
      </c>
      <c r="O100" s="23">
        <v>323</v>
      </c>
      <c r="P100" s="9">
        <v>8.23</v>
      </c>
      <c r="Q100" t="s">
        <v>40</v>
      </c>
      <c r="R100">
        <v>5735</v>
      </c>
      <c r="S100" s="9">
        <v>39.24</v>
      </c>
      <c r="T100" s="26">
        <v>4.46</v>
      </c>
      <c r="U100" s="8">
        <v>175.01</v>
      </c>
      <c r="V100" t="s">
        <v>112</v>
      </c>
      <c r="W100" t="s">
        <v>42</v>
      </c>
      <c r="X100" t="s">
        <v>42</v>
      </c>
      <c r="Y100" t="s">
        <v>43</v>
      </c>
      <c r="AA100" s="1">
        <f t="shared" si="8"/>
        <v>45807</v>
      </c>
      <c r="AB100" s="2">
        <f t="shared" si="6"/>
        <v>5</v>
      </c>
      <c r="AC100" s="2">
        <f t="shared" si="7"/>
        <v>2025</v>
      </c>
      <c r="AD100" s="2" t="str">
        <f>IFERROR(VLOOKUP(A100,'Aux Área'!$A$4:$B$123,2,0),"-")</f>
        <v>CONSERVA</v>
      </c>
    </row>
    <row r="101" spans="1:30" x14ac:dyDescent="0.3">
      <c r="A101" t="s">
        <v>58</v>
      </c>
      <c r="B101" t="s">
        <v>250</v>
      </c>
      <c r="C101" t="s">
        <v>337</v>
      </c>
      <c r="D101" t="s">
        <v>87</v>
      </c>
      <c r="E101" t="s">
        <v>88</v>
      </c>
      <c r="F101" t="s">
        <v>59</v>
      </c>
      <c r="G101" t="s">
        <v>35</v>
      </c>
      <c r="H101" t="s">
        <v>36</v>
      </c>
      <c r="I101" t="s">
        <v>37</v>
      </c>
      <c r="J101" t="s">
        <v>338</v>
      </c>
      <c r="K101" t="s">
        <v>339</v>
      </c>
      <c r="L101" t="s">
        <v>84</v>
      </c>
      <c r="M101" t="s">
        <v>38</v>
      </c>
      <c r="N101" t="s">
        <v>39</v>
      </c>
      <c r="O101" s="23">
        <v>277</v>
      </c>
      <c r="P101" s="9">
        <v>7.14</v>
      </c>
      <c r="Q101" t="s">
        <v>40</v>
      </c>
      <c r="R101">
        <v>7037</v>
      </c>
      <c r="S101" s="9">
        <v>38.770000000000003</v>
      </c>
      <c r="T101" s="26">
        <v>4.84</v>
      </c>
      <c r="U101" s="8">
        <v>187.65</v>
      </c>
      <c r="V101" t="s">
        <v>340</v>
      </c>
      <c r="W101" t="s">
        <v>42</v>
      </c>
      <c r="X101" t="s">
        <v>42</v>
      </c>
      <c r="Y101" t="s">
        <v>43</v>
      </c>
      <c r="AA101" s="1">
        <f t="shared" si="8"/>
        <v>45807</v>
      </c>
      <c r="AB101" s="2">
        <f t="shared" si="6"/>
        <v>5</v>
      </c>
      <c r="AC101" s="2">
        <f t="shared" si="7"/>
        <v>2025</v>
      </c>
      <c r="AD101" s="2" t="str">
        <f>IFERROR(VLOOKUP(A101,'Aux Área'!$A$4:$B$123,2,0),"-")</f>
        <v>CONSERVA</v>
      </c>
    </row>
    <row r="102" spans="1:30" x14ac:dyDescent="0.3">
      <c r="A102" t="s">
        <v>72</v>
      </c>
      <c r="B102" t="s">
        <v>243</v>
      </c>
      <c r="C102" t="s">
        <v>341</v>
      </c>
      <c r="D102" t="s">
        <v>95</v>
      </c>
      <c r="E102" t="s">
        <v>96</v>
      </c>
      <c r="F102" t="s">
        <v>73</v>
      </c>
      <c r="G102" t="s">
        <v>35</v>
      </c>
      <c r="H102" t="s">
        <v>36</v>
      </c>
      <c r="I102" t="s">
        <v>37</v>
      </c>
      <c r="J102" t="s">
        <v>147</v>
      </c>
      <c r="K102" t="s">
        <v>148</v>
      </c>
      <c r="L102" t="s">
        <v>84</v>
      </c>
      <c r="M102" t="s">
        <v>38</v>
      </c>
      <c r="N102" t="s">
        <v>39</v>
      </c>
      <c r="O102" s="23">
        <v>266</v>
      </c>
      <c r="P102" s="9">
        <v>8.94</v>
      </c>
      <c r="Q102" t="s">
        <v>40</v>
      </c>
      <c r="R102">
        <v>2891</v>
      </c>
      <c r="S102" s="9">
        <v>29.77</v>
      </c>
      <c r="T102" s="26">
        <v>4.84</v>
      </c>
      <c r="U102" s="8">
        <v>144.09</v>
      </c>
      <c r="V102" t="s">
        <v>112</v>
      </c>
      <c r="W102" t="s">
        <v>42</v>
      </c>
      <c r="X102" t="s">
        <v>42</v>
      </c>
      <c r="Y102" t="s">
        <v>43</v>
      </c>
      <c r="AA102" s="1">
        <f t="shared" si="8"/>
        <v>45807</v>
      </c>
      <c r="AB102" s="2">
        <f t="shared" si="6"/>
        <v>5</v>
      </c>
      <c r="AC102" s="2">
        <f t="shared" si="7"/>
        <v>2025</v>
      </c>
      <c r="AD102" s="2" t="str">
        <f>IFERROR(VLOOKUP(A102,'Aux Área'!$A$4:$B$123,2,0),"-")</f>
        <v>CONSERVA</v>
      </c>
    </row>
    <row r="103" spans="1:30" x14ac:dyDescent="0.3">
      <c r="A103" t="s">
        <v>50</v>
      </c>
      <c r="B103" t="s">
        <v>324</v>
      </c>
      <c r="C103" t="s">
        <v>342</v>
      </c>
      <c r="D103" t="s">
        <v>326</v>
      </c>
      <c r="E103" t="s">
        <v>327</v>
      </c>
      <c r="F103" t="s">
        <v>51</v>
      </c>
      <c r="G103" t="s">
        <v>35</v>
      </c>
      <c r="H103" t="s">
        <v>36</v>
      </c>
      <c r="I103" t="s">
        <v>37</v>
      </c>
      <c r="J103" t="s">
        <v>175</v>
      </c>
      <c r="K103" t="s">
        <v>176</v>
      </c>
      <c r="L103" t="s">
        <v>177</v>
      </c>
      <c r="M103" t="s">
        <v>38</v>
      </c>
      <c r="N103" t="s">
        <v>39</v>
      </c>
      <c r="O103" s="23">
        <v>329</v>
      </c>
      <c r="P103" s="9">
        <v>7.75</v>
      </c>
      <c r="Q103" t="s">
        <v>40</v>
      </c>
      <c r="R103">
        <v>2854</v>
      </c>
      <c r="S103" s="9">
        <v>42.43</v>
      </c>
      <c r="T103" s="26">
        <v>4.29</v>
      </c>
      <c r="U103" s="8">
        <v>182.02</v>
      </c>
      <c r="V103" t="s">
        <v>112</v>
      </c>
      <c r="W103" t="s">
        <v>42</v>
      </c>
      <c r="X103" t="s">
        <v>42</v>
      </c>
      <c r="Y103" t="s">
        <v>43</v>
      </c>
      <c r="AA103" s="1">
        <f t="shared" si="8"/>
        <v>45808</v>
      </c>
      <c r="AB103" s="2">
        <f t="shared" si="6"/>
        <v>5</v>
      </c>
      <c r="AC103" s="2">
        <f t="shared" si="7"/>
        <v>2025</v>
      </c>
      <c r="AD103" s="2" t="str">
        <f>IFERROR(VLOOKUP(A103,'Aux Área'!$A$4:$B$123,2,0),"-")</f>
        <v>TI</v>
      </c>
    </row>
    <row r="104" spans="1:30" x14ac:dyDescent="0.3">
      <c r="A104" t="s">
        <v>58</v>
      </c>
      <c r="B104" t="s">
        <v>250</v>
      </c>
      <c r="C104" t="s">
        <v>343</v>
      </c>
      <c r="D104" t="s">
        <v>87</v>
      </c>
      <c r="E104" t="s">
        <v>88</v>
      </c>
      <c r="F104" t="s">
        <v>59</v>
      </c>
      <c r="G104" t="s">
        <v>35</v>
      </c>
      <c r="H104" t="s">
        <v>36</v>
      </c>
      <c r="I104" t="s">
        <v>37</v>
      </c>
      <c r="J104" t="s">
        <v>344</v>
      </c>
      <c r="K104" t="s">
        <v>345</v>
      </c>
      <c r="L104" t="s">
        <v>217</v>
      </c>
      <c r="M104" t="s">
        <v>38</v>
      </c>
      <c r="N104" t="s">
        <v>39</v>
      </c>
      <c r="O104" s="23">
        <v>315</v>
      </c>
      <c r="P104" s="9">
        <v>8.19</v>
      </c>
      <c r="Q104" t="s">
        <v>40</v>
      </c>
      <c r="R104">
        <v>7352</v>
      </c>
      <c r="S104" s="9">
        <v>38.46</v>
      </c>
      <c r="T104" s="26">
        <v>4.29</v>
      </c>
      <c r="U104" s="8">
        <v>165</v>
      </c>
      <c r="V104" t="s">
        <v>346</v>
      </c>
      <c r="W104" t="s">
        <v>42</v>
      </c>
      <c r="X104" t="s">
        <v>42</v>
      </c>
      <c r="Y104" t="s">
        <v>43</v>
      </c>
      <c r="AA104" s="1">
        <f t="shared" si="8"/>
        <v>45808</v>
      </c>
      <c r="AB104" s="2">
        <f t="shared" si="6"/>
        <v>5</v>
      </c>
      <c r="AC104" s="2">
        <f t="shared" si="7"/>
        <v>2025</v>
      </c>
      <c r="AD104" s="2" t="str">
        <f>IFERROR(VLOOKUP(A104,'Aux Área'!$A$4:$B$123,2,0),"-")</f>
        <v>CONSERVA</v>
      </c>
    </row>
    <row r="105" spans="1:30" x14ac:dyDescent="0.3">
      <c r="A105" t="s">
        <v>74</v>
      </c>
      <c r="B105" t="s">
        <v>255</v>
      </c>
      <c r="C105" t="s">
        <v>347</v>
      </c>
      <c r="D105" t="s">
        <v>211</v>
      </c>
      <c r="E105" t="s">
        <v>212</v>
      </c>
      <c r="F105" t="s">
        <v>75</v>
      </c>
      <c r="G105" t="s">
        <v>35</v>
      </c>
      <c r="H105" t="s">
        <v>36</v>
      </c>
      <c r="I105" t="s">
        <v>37</v>
      </c>
      <c r="J105" t="s">
        <v>348</v>
      </c>
      <c r="K105" t="s">
        <v>349</v>
      </c>
      <c r="L105" t="s">
        <v>84</v>
      </c>
      <c r="M105" t="s">
        <v>38</v>
      </c>
      <c r="N105" t="s">
        <v>39</v>
      </c>
      <c r="O105" s="23">
        <v>335</v>
      </c>
      <c r="P105" s="9">
        <v>8.67</v>
      </c>
      <c r="Q105" t="s">
        <v>40</v>
      </c>
      <c r="R105">
        <v>1387</v>
      </c>
      <c r="S105" s="9">
        <v>38.659999999999997</v>
      </c>
      <c r="T105" s="26">
        <v>4.3899999999999997</v>
      </c>
      <c r="U105" s="8">
        <v>169.73</v>
      </c>
      <c r="V105" t="s">
        <v>112</v>
      </c>
      <c r="W105" t="s">
        <v>42</v>
      </c>
      <c r="X105" t="s">
        <v>42</v>
      </c>
      <c r="Y105" t="s">
        <v>43</v>
      </c>
      <c r="AA105" s="1">
        <f t="shared" si="8"/>
        <v>45808</v>
      </c>
      <c r="AB105" s="2">
        <f t="shared" si="6"/>
        <v>5</v>
      </c>
      <c r="AC105" s="2">
        <f t="shared" si="7"/>
        <v>2025</v>
      </c>
      <c r="AD105" s="2" t="str">
        <f>IFERROR(VLOOKUP(A105,'Aux Área'!$A$4:$B$123,2,0),"-")</f>
        <v>TI</v>
      </c>
    </row>
    <row r="106" spans="1:30" x14ac:dyDescent="0.3">
      <c r="A106" t="s">
        <v>72</v>
      </c>
      <c r="B106" t="s">
        <v>243</v>
      </c>
      <c r="C106" t="s">
        <v>350</v>
      </c>
      <c r="D106" t="s">
        <v>95</v>
      </c>
      <c r="E106" t="s">
        <v>96</v>
      </c>
      <c r="F106" t="s">
        <v>73</v>
      </c>
      <c r="G106" t="s">
        <v>35</v>
      </c>
      <c r="H106" t="s">
        <v>36</v>
      </c>
      <c r="I106" t="s">
        <v>37</v>
      </c>
      <c r="J106" t="s">
        <v>351</v>
      </c>
      <c r="K106" t="s">
        <v>352</v>
      </c>
      <c r="L106" t="s">
        <v>353</v>
      </c>
      <c r="M106" t="s">
        <v>38</v>
      </c>
      <c r="N106" t="s">
        <v>39</v>
      </c>
      <c r="O106" s="23">
        <v>447</v>
      </c>
      <c r="P106" s="9">
        <v>11</v>
      </c>
      <c r="Q106" t="s">
        <v>40</v>
      </c>
      <c r="R106">
        <v>3338</v>
      </c>
      <c r="S106" s="9">
        <v>40.64</v>
      </c>
      <c r="T106" s="26">
        <v>4.1909999999999998</v>
      </c>
      <c r="U106" s="8">
        <v>170.31</v>
      </c>
      <c r="V106" t="s">
        <v>354</v>
      </c>
      <c r="W106" t="s">
        <v>42</v>
      </c>
      <c r="X106" t="s">
        <v>42</v>
      </c>
      <c r="Y106" t="s">
        <v>43</v>
      </c>
      <c r="AA106" s="1">
        <f t="shared" si="8"/>
        <v>45808</v>
      </c>
      <c r="AB106" s="2">
        <f t="shared" si="6"/>
        <v>5</v>
      </c>
      <c r="AC106" s="2">
        <f t="shared" si="7"/>
        <v>2025</v>
      </c>
      <c r="AD106" s="2" t="str">
        <f>IFERROR(VLOOKUP(A106,'Aux Área'!$A$4:$B$123,2,0),"-")</f>
        <v>CONSERVA</v>
      </c>
    </row>
    <row r="107" spans="1:30" x14ac:dyDescent="0.3">
      <c r="A107" t="s">
        <v>58</v>
      </c>
      <c r="B107" t="s">
        <v>250</v>
      </c>
      <c r="C107" t="s">
        <v>355</v>
      </c>
      <c r="D107" t="s">
        <v>87</v>
      </c>
      <c r="E107" t="s">
        <v>88</v>
      </c>
      <c r="F107" t="s">
        <v>59</v>
      </c>
      <c r="G107" t="s">
        <v>35</v>
      </c>
      <c r="H107" t="s">
        <v>36</v>
      </c>
      <c r="I107" t="s">
        <v>37</v>
      </c>
      <c r="J107" t="s">
        <v>356</v>
      </c>
      <c r="K107" t="s">
        <v>357</v>
      </c>
      <c r="L107" t="s">
        <v>124</v>
      </c>
      <c r="M107" t="s">
        <v>38</v>
      </c>
      <c r="N107" t="s">
        <v>39</v>
      </c>
      <c r="O107" s="23">
        <v>283</v>
      </c>
      <c r="P107" s="9">
        <v>7.66</v>
      </c>
      <c r="Q107" t="s">
        <v>40</v>
      </c>
      <c r="R107">
        <v>7635</v>
      </c>
      <c r="S107" s="9">
        <v>36.93</v>
      </c>
      <c r="T107" s="26">
        <v>4.3899999999999997</v>
      </c>
      <c r="U107" s="8">
        <v>162.12</v>
      </c>
      <c r="V107" t="s">
        <v>358</v>
      </c>
      <c r="W107" t="s">
        <v>42</v>
      </c>
      <c r="X107" t="s">
        <v>42</v>
      </c>
      <c r="Y107" t="s">
        <v>43</v>
      </c>
      <c r="AA107" s="1">
        <f t="shared" si="8"/>
        <v>45808</v>
      </c>
      <c r="AB107" s="2">
        <f t="shared" si="6"/>
        <v>5</v>
      </c>
      <c r="AC107" s="2">
        <f t="shared" si="7"/>
        <v>2025</v>
      </c>
      <c r="AD107" s="2" t="str">
        <f>IFERROR(VLOOKUP(A107,'Aux Área'!$A$4:$B$123,2,0),"-")</f>
        <v>CONSERVA</v>
      </c>
    </row>
    <row r="108" spans="1:30" x14ac:dyDescent="0.3">
      <c r="A108" t="s">
        <v>50</v>
      </c>
      <c r="B108" t="s">
        <v>324</v>
      </c>
      <c r="C108" t="s">
        <v>359</v>
      </c>
      <c r="D108" t="s">
        <v>326</v>
      </c>
      <c r="E108" t="s">
        <v>327</v>
      </c>
      <c r="F108" t="s">
        <v>51</v>
      </c>
      <c r="G108" t="s">
        <v>35</v>
      </c>
      <c r="H108" t="s">
        <v>36</v>
      </c>
      <c r="I108" t="s">
        <v>37</v>
      </c>
      <c r="J108" t="s">
        <v>360</v>
      </c>
      <c r="K108" t="s">
        <v>361</v>
      </c>
      <c r="L108" t="s">
        <v>181</v>
      </c>
      <c r="M108" t="s">
        <v>38</v>
      </c>
      <c r="N108" t="s">
        <v>39</v>
      </c>
      <c r="O108" s="23">
        <v>359</v>
      </c>
      <c r="P108" s="9">
        <v>9.1999999999999993</v>
      </c>
      <c r="Q108" t="s">
        <v>40</v>
      </c>
      <c r="R108">
        <v>3213</v>
      </c>
      <c r="S108" s="9">
        <v>39.01</v>
      </c>
      <c r="T108" s="26">
        <v>4.3899999999999997</v>
      </c>
      <c r="U108" s="8">
        <v>171.25</v>
      </c>
      <c r="V108" t="s">
        <v>112</v>
      </c>
      <c r="W108" t="s">
        <v>42</v>
      </c>
      <c r="X108" t="s">
        <v>42</v>
      </c>
      <c r="Y108" t="s">
        <v>43</v>
      </c>
      <c r="AA108" s="1">
        <f t="shared" si="8"/>
        <v>45808</v>
      </c>
      <c r="AB108" s="2">
        <f t="shared" si="6"/>
        <v>5</v>
      </c>
      <c r="AC108" s="2">
        <f t="shared" si="7"/>
        <v>2025</v>
      </c>
      <c r="AD108" s="2" t="str">
        <f>IFERROR(VLOOKUP(A108,'Aux Área'!$A$4:$B$123,2,0),"-")</f>
        <v>TI</v>
      </c>
    </row>
    <row r="109" spans="1:30" x14ac:dyDescent="0.3">
      <c r="A109" t="s">
        <v>72</v>
      </c>
      <c r="C109" t="s">
        <v>362</v>
      </c>
      <c r="D109" t="s">
        <v>95</v>
      </c>
      <c r="E109" t="s">
        <v>96</v>
      </c>
      <c r="F109" t="s">
        <v>73</v>
      </c>
      <c r="G109" t="s">
        <v>35</v>
      </c>
      <c r="H109" t="s">
        <v>36</v>
      </c>
      <c r="I109" t="s">
        <v>37</v>
      </c>
      <c r="J109" t="s">
        <v>280</v>
      </c>
      <c r="K109" t="s">
        <v>281</v>
      </c>
      <c r="L109" t="s">
        <v>281</v>
      </c>
      <c r="M109" t="s">
        <v>281</v>
      </c>
      <c r="N109" t="s">
        <v>39</v>
      </c>
      <c r="O109" s="23">
        <v>309</v>
      </c>
      <c r="P109" s="9">
        <v>12.89</v>
      </c>
      <c r="Q109" t="s">
        <v>40</v>
      </c>
      <c r="R109">
        <v>3647</v>
      </c>
      <c r="S109" s="9">
        <v>23.98</v>
      </c>
      <c r="T109" s="26">
        <v>4.09</v>
      </c>
      <c r="U109" s="8">
        <v>98.08</v>
      </c>
      <c r="W109" t="s">
        <v>42</v>
      </c>
      <c r="X109" t="s">
        <v>42</v>
      </c>
      <c r="Y109" t="s">
        <v>43</v>
      </c>
      <c r="AA109" s="1">
        <f t="shared" si="8"/>
        <v>45809</v>
      </c>
      <c r="AB109" s="2">
        <f t="shared" si="6"/>
        <v>6</v>
      </c>
      <c r="AC109" s="2">
        <f t="shared" si="7"/>
        <v>2025</v>
      </c>
      <c r="AD109" s="2" t="str">
        <f>IFERROR(VLOOKUP(A109,'Aux Área'!$A$4:$B$123,2,0),"-")</f>
        <v>CONSERVA</v>
      </c>
    </row>
    <row r="110" spans="1:30" x14ac:dyDescent="0.3">
      <c r="A110" t="s">
        <v>72</v>
      </c>
      <c r="C110" t="s">
        <v>363</v>
      </c>
      <c r="D110" t="s">
        <v>95</v>
      </c>
      <c r="E110" t="s">
        <v>96</v>
      </c>
      <c r="F110" t="s">
        <v>73</v>
      </c>
      <c r="G110" t="s">
        <v>35</v>
      </c>
      <c r="H110" t="s">
        <v>36</v>
      </c>
      <c r="I110" t="s">
        <v>37</v>
      </c>
      <c r="J110" t="s">
        <v>280</v>
      </c>
      <c r="K110" t="s">
        <v>281</v>
      </c>
      <c r="L110" t="s">
        <v>281</v>
      </c>
      <c r="M110" t="s">
        <v>281</v>
      </c>
      <c r="N110" t="s">
        <v>39</v>
      </c>
      <c r="O110" s="23">
        <v>498</v>
      </c>
      <c r="P110" s="9">
        <v>12.16</v>
      </c>
      <c r="Q110" t="s">
        <v>40</v>
      </c>
      <c r="R110">
        <v>4145</v>
      </c>
      <c r="S110" s="9">
        <v>40.94</v>
      </c>
      <c r="T110" s="26">
        <v>4.1900000000000004</v>
      </c>
      <c r="U110" s="8">
        <v>171.54</v>
      </c>
      <c r="W110" t="s">
        <v>42</v>
      </c>
      <c r="X110" t="s">
        <v>42</v>
      </c>
      <c r="Y110" t="s">
        <v>43</v>
      </c>
      <c r="AA110" s="1">
        <f t="shared" si="8"/>
        <v>45810</v>
      </c>
      <c r="AB110" s="2">
        <f t="shared" si="6"/>
        <v>6</v>
      </c>
      <c r="AC110" s="2">
        <f t="shared" si="7"/>
        <v>2025</v>
      </c>
      <c r="AD110" s="2" t="str">
        <f>IFERROR(VLOOKUP(A110,'Aux Área'!$A$4:$B$123,2,0),"-")</f>
        <v>CONSERVA</v>
      </c>
    </row>
    <row r="111" spans="1:30" x14ac:dyDescent="0.3">
      <c r="A111" t="s">
        <v>56</v>
      </c>
      <c r="B111" t="s">
        <v>266</v>
      </c>
      <c r="C111" t="s">
        <v>364</v>
      </c>
      <c r="D111" t="s">
        <v>120</v>
      </c>
      <c r="E111" t="s">
        <v>121</v>
      </c>
      <c r="F111" t="s">
        <v>57</v>
      </c>
      <c r="G111" t="s">
        <v>35</v>
      </c>
      <c r="H111" t="s">
        <v>36</v>
      </c>
      <c r="I111" t="s">
        <v>37</v>
      </c>
      <c r="J111" t="s">
        <v>122</v>
      </c>
      <c r="K111" t="s">
        <v>123</v>
      </c>
      <c r="L111" t="s">
        <v>124</v>
      </c>
      <c r="M111" t="s">
        <v>38</v>
      </c>
      <c r="N111" t="s">
        <v>39</v>
      </c>
      <c r="O111" s="23">
        <v>345</v>
      </c>
      <c r="P111" s="9">
        <v>8.9600000000000009</v>
      </c>
      <c r="Q111" t="s">
        <v>40</v>
      </c>
      <c r="R111">
        <v>9083</v>
      </c>
      <c r="S111" s="9">
        <v>38.51</v>
      </c>
      <c r="T111" s="26">
        <v>3.99</v>
      </c>
      <c r="U111" s="8">
        <v>153.65</v>
      </c>
      <c r="V111" t="s">
        <v>112</v>
      </c>
      <c r="W111" t="s">
        <v>42</v>
      </c>
      <c r="X111" t="s">
        <v>42</v>
      </c>
      <c r="Y111" t="s">
        <v>43</v>
      </c>
      <c r="AA111" s="1">
        <f t="shared" si="8"/>
        <v>45810</v>
      </c>
      <c r="AB111" s="2">
        <f t="shared" si="6"/>
        <v>6</v>
      </c>
      <c r="AC111" s="2">
        <f t="shared" si="7"/>
        <v>2025</v>
      </c>
      <c r="AD111" s="2" t="str">
        <f>IFERROR(VLOOKUP(A111,'Aux Área'!$A$4:$B$123,2,0),"-")</f>
        <v>CONSERVA</v>
      </c>
    </row>
    <row r="112" spans="1:30" x14ac:dyDescent="0.3">
      <c r="A112" t="s">
        <v>64</v>
      </c>
      <c r="B112" t="s">
        <v>332</v>
      </c>
      <c r="C112" t="s">
        <v>365</v>
      </c>
      <c r="D112" t="s">
        <v>127</v>
      </c>
      <c r="E112" t="s">
        <v>128</v>
      </c>
      <c r="F112" t="s">
        <v>65</v>
      </c>
      <c r="G112" t="s">
        <v>35</v>
      </c>
      <c r="H112" t="s">
        <v>36</v>
      </c>
      <c r="I112" t="s">
        <v>37</v>
      </c>
      <c r="J112" t="s">
        <v>241</v>
      </c>
      <c r="K112" t="s">
        <v>242</v>
      </c>
      <c r="L112" t="s">
        <v>110</v>
      </c>
      <c r="M112" t="s">
        <v>38</v>
      </c>
      <c r="N112" t="s">
        <v>39</v>
      </c>
      <c r="O112" s="23">
        <v>355</v>
      </c>
      <c r="P112" s="9">
        <v>9.8800000000000008</v>
      </c>
      <c r="Q112" t="s">
        <v>40</v>
      </c>
      <c r="R112">
        <v>2649</v>
      </c>
      <c r="S112" s="9">
        <v>35.93</v>
      </c>
      <c r="T112" s="26">
        <v>4.26</v>
      </c>
      <c r="U112" s="8">
        <v>153.07</v>
      </c>
      <c r="V112" t="s">
        <v>41</v>
      </c>
      <c r="W112" t="s">
        <v>42</v>
      </c>
      <c r="X112" t="s">
        <v>42</v>
      </c>
      <c r="Y112" t="s">
        <v>43</v>
      </c>
      <c r="AA112" s="1">
        <f t="shared" si="8"/>
        <v>45810</v>
      </c>
      <c r="AB112" s="2">
        <f t="shared" si="6"/>
        <v>6</v>
      </c>
      <c r="AC112" s="2">
        <f t="shared" si="7"/>
        <v>2025</v>
      </c>
      <c r="AD112" s="2" t="str">
        <f>IFERROR(VLOOKUP(A112,'Aux Área'!$A$4:$B$123,2,0),"-")</f>
        <v>ENGENHARIA</v>
      </c>
    </row>
    <row r="113" spans="1:30" x14ac:dyDescent="0.3">
      <c r="A113" t="s">
        <v>58</v>
      </c>
      <c r="B113" t="s">
        <v>250</v>
      </c>
      <c r="C113" t="s">
        <v>366</v>
      </c>
      <c r="D113" t="s">
        <v>87</v>
      </c>
      <c r="E113" t="s">
        <v>88</v>
      </c>
      <c r="F113" t="s">
        <v>59</v>
      </c>
      <c r="G113" t="s">
        <v>35</v>
      </c>
      <c r="H113" t="s">
        <v>36</v>
      </c>
      <c r="I113" t="s">
        <v>37</v>
      </c>
      <c r="J113" t="s">
        <v>304</v>
      </c>
      <c r="K113" t="s">
        <v>305</v>
      </c>
      <c r="L113" t="s">
        <v>301</v>
      </c>
      <c r="M113" t="s">
        <v>38</v>
      </c>
      <c r="N113" t="s">
        <v>39</v>
      </c>
      <c r="O113" s="23">
        <v>306</v>
      </c>
      <c r="P113" s="9">
        <v>7.89</v>
      </c>
      <c r="Q113" t="s">
        <v>40</v>
      </c>
      <c r="R113">
        <v>7941</v>
      </c>
      <c r="S113" s="9">
        <v>38.799999999999997</v>
      </c>
      <c r="T113" s="26">
        <v>4.3899999999999997</v>
      </c>
      <c r="U113" s="8">
        <v>170.33</v>
      </c>
      <c r="V113" t="s">
        <v>367</v>
      </c>
      <c r="W113" t="s">
        <v>42</v>
      </c>
      <c r="X113" t="s">
        <v>42</v>
      </c>
      <c r="Y113" t="s">
        <v>43</v>
      </c>
      <c r="AA113" s="1">
        <f t="shared" si="8"/>
        <v>45810</v>
      </c>
      <c r="AB113" s="2">
        <f t="shared" si="6"/>
        <v>6</v>
      </c>
      <c r="AC113" s="2">
        <f t="shared" si="7"/>
        <v>2025</v>
      </c>
      <c r="AD113" s="2" t="str">
        <f>IFERROR(VLOOKUP(A113,'Aux Área'!$A$4:$B$123,2,0),"-")</f>
        <v>CONSERVA</v>
      </c>
    </row>
    <row r="114" spans="1:30" x14ac:dyDescent="0.3">
      <c r="A114" t="s">
        <v>56</v>
      </c>
      <c r="B114" t="s">
        <v>266</v>
      </c>
      <c r="C114" t="s">
        <v>368</v>
      </c>
      <c r="D114" t="s">
        <v>120</v>
      </c>
      <c r="E114" t="s">
        <v>121</v>
      </c>
      <c r="F114" t="s">
        <v>57</v>
      </c>
      <c r="G114" t="s">
        <v>35</v>
      </c>
      <c r="H114" t="s">
        <v>36</v>
      </c>
      <c r="I114" t="s">
        <v>37</v>
      </c>
      <c r="J114" t="s">
        <v>192</v>
      </c>
      <c r="K114" t="s">
        <v>193</v>
      </c>
      <c r="L114" t="s">
        <v>194</v>
      </c>
      <c r="M114" t="s">
        <v>38</v>
      </c>
      <c r="N114" t="s">
        <v>39</v>
      </c>
      <c r="O114" s="23">
        <v>350</v>
      </c>
      <c r="P114" s="9">
        <v>10.32</v>
      </c>
      <c r="Q114" t="s">
        <v>40</v>
      </c>
      <c r="R114">
        <v>9433</v>
      </c>
      <c r="S114" s="9">
        <v>33.909999999999997</v>
      </c>
      <c r="T114" s="26">
        <v>4.4000000000000004</v>
      </c>
      <c r="U114" s="8">
        <v>149.19999999999999</v>
      </c>
      <c r="V114" t="s">
        <v>41</v>
      </c>
      <c r="W114" t="s">
        <v>42</v>
      </c>
      <c r="X114" t="s">
        <v>42</v>
      </c>
      <c r="Y114" t="s">
        <v>43</v>
      </c>
      <c r="AA114" s="1">
        <f t="shared" si="8"/>
        <v>45811</v>
      </c>
      <c r="AB114" s="2">
        <f t="shared" si="6"/>
        <v>6</v>
      </c>
      <c r="AC114" s="2">
        <f t="shared" si="7"/>
        <v>2025</v>
      </c>
      <c r="AD114" s="2" t="str">
        <f>IFERROR(VLOOKUP(A114,'Aux Área'!$A$4:$B$123,2,0),"-")</f>
        <v>CONSERVA</v>
      </c>
    </row>
    <row r="115" spans="1:30" x14ac:dyDescent="0.3">
      <c r="A115" t="s">
        <v>62</v>
      </c>
      <c r="B115" t="s">
        <v>263</v>
      </c>
      <c r="C115" t="s">
        <v>369</v>
      </c>
      <c r="D115" t="s">
        <v>158</v>
      </c>
      <c r="E115" t="s">
        <v>159</v>
      </c>
      <c r="F115" t="s">
        <v>63</v>
      </c>
      <c r="G115" t="s">
        <v>35</v>
      </c>
      <c r="H115" t="s">
        <v>36</v>
      </c>
      <c r="I115" t="s">
        <v>37</v>
      </c>
      <c r="J115" t="s">
        <v>370</v>
      </c>
      <c r="K115" t="s">
        <v>371</v>
      </c>
      <c r="L115" t="s">
        <v>124</v>
      </c>
      <c r="M115" t="s">
        <v>38</v>
      </c>
      <c r="N115" t="s">
        <v>39</v>
      </c>
      <c r="O115" s="23">
        <v>248</v>
      </c>
      <c r="P115" s="9">
        <v>7.99</v>
      </c>
      <c r="Q115" t="s">
        <v>40</v>
      </c>
      <c r="R115">
        <v>5983</v>
      </c>
      <c r="S115" s="9">
        <v>31.03</v>
      </c>
      <c r="T115" s="26">
        <v>4.391</v>
      </c>
      <c r="U115" s="8">
        <v>136.24</v>
      </c>
      <c r="V115" t="s">
        <v>372</v>
      </c>
      <c r="W115" t="s">
        <v>42</v>
      </c>
      <c r="X115" t="s">
        <v>42</v>
      </c>
      <c r="Y115" t="s">
        <v>43</v>
      </c>
      <c r="AA115" s="1">
        <f t="shared" si="8"/>
        <v>45811</v>
      </c>
      <c r="AB115" s="2">
        <f t="shared" si="6"/>
        <v>6</v>
      </c>
      <c r="AC115" s="2">
        <f t="shared" si="7"/>
        <v>2025</v>
      </c>
      <c r="AD115" s="2" t="str">
        <f>IFERROR(VLOOKUP(A115,'Aux Área'!$A$4:$B$123,2,0),"-")</f>
        <v>CONSERVA</v>
      </c>
    </row>
    <row r="116" spans="1:30" x14ac:dyDescent="0.3">
      <c r="A116" t="s">
        <v>58</v>
      </c>
      <c r="B116" t="s">
        <v>250</v>
      </c>
      <c r="C116" t="s">
        <v>373</v>
      </c>
      <c r="D116" t="s">
        <v>87</v>
      </c>
      <c r="E116" t="s">
        <v>88</v>
      </c>
      <c r="F116" t="s">
        <v>59</v>
      </c>
      <c r="G116" t="s">
        <v>35</v>
      </c>
      <c r="H116" t="s">
        <v>36</v>
      </c>
      <c r="I116" t="s">
        <v>37</v>
      </c>
      <c r="J116" t="s">
        <v>285</v>
      </c>
      <c r="K116" t="s">
        <v>286</v>
      </c>
      <c r="L116" t="s">
        <v>91</v>
      </c>
      <c r="M116" t="s">
        <v>38</v>
      </c>
      <c r="N116" t="s">
        <v>39</v>
      </c>
      <c r="O116" s="23">
        <v>316</v>
      </c>
      <c r="P116" s="9">
        <v>10.11</v>
      </c>
      <c r="Q116" t="s">
        <v>40</v>
      </c>
      <c r="R116">
        <v>8257</v>
      </c>
      <c r="S116" s="9">
        <v>31.27</v>
      </c>
      <c r="T116" s="26">
        <v>4.1909999999999998</v>
      </c>
      <c r="U116" s="8">
        <v>131.05000000000001</v>
      </c>
      <c r="V116" t="s">
        <v>374</v>
      </c>
      <c r="W116" t="s">
        <v>42</v>
      </c>
      <c r="X116" t="s">
        <v>42</v>
      </c>
      <c r="Y116" t="s">
        <v>43</v>
      </c>
      <c r="AA116" s="1">
        <f t="shared" si="8"/>
        <v>45811</v>
      </c>
      <c r="AB116" s="2">
        <f t="shared" si="6"/>
        <v>6</v>
      </c>
      <c r="AC116" s="2">
        <f t="shared" si="7"/>
        <v>2025</v>
      </c>
      <c r="AD116" s="2" t="str">
        <f>IFERROR(VLOOKUP(A116,'Aux Área'!$A$4:$B$123,2,0),"-")</f>
        <v>CONSERVA</v>
      </c>
    </row>
    <row r="117" spans="1:30" x14ac:dyDescent="0.3">
      <c r="A117" t="s">
        <v>56</v>
      </c>
      <c r="B117" t="s">
        <v>266</v>
      </c>
      <c r="C117" t="s">
        <v>375</v>
      </c>
      <c r="D117" t="s">
        <v>120</v>
      </c>
      <c r="E117" t="s">
        <v>121</v>
      </c>
      <c r="F117" t="s">
        <v>57</v>
      </c>
      <c r="G117" t="s">
        <v>35</v>
      </c>
      <c r="H117" t="s">
        <v>36</v>
      </c>
      <c r="I117" t="s">
        <v>37</v>
      </c>
      <c r="J117" t="s">
        <v>376</v>
      </c>
      <c r="K117" t="s">
        <v>105</v>
      </c>
      <c r="L117" t="s">
        <v>377</v>
      </c>
      <c r="M117" t="s">
        <v>38</v>
      </c>
      <c r="N117" t="s">
        <v>39</v>
      </c>
      <c r="O117" s="23">
        <v>352</v>
      </c>
      <c r="P117" s="9">
        <v>8.93</v>
      </c>
      <c r="Q117" t="s">
        <v>40</v>
      </c>
      <c r="R117">
        <v>9785</v>
      </c>
      <c r="S117" s="9">
        <v>39.409999999999997</v>
      </c>
      <c r="T117" s="26">
        <v>4.34</v>
      </c>
      <c r="U117" s="8">
        <v>171.04</v>
      </c>
      <c r="V117" t="s">
        <v>41</v>
      </c>
      <c r="W117" t="s">
        <v>42</v>
      </c>
      <c r="X117" t="s">
        <v>42</v>
      </c>
      <c r="Y117" t="s">
        <v>43</v>
      </c>
      <c r="AA117" s="1">
        <f t="shared" si="8"/>
        <v>45811</v>
      </c>
      <c r="AB117" s="2">
        <f t="shared" si="6"/>
        <v>6</v>
      </c>
      <c r="AC117" s="2">
        <f t="shared" si="7"/>
        <v>2025</v>
      </c>
      <c r="AD117" s="2" t="str">
        <f>IFERROR(VLOOKUP(A117,'Aux Área'!$A$4:$B$123,2,0),"-")</f>
        <v>CONSERVA</v>
      </c>
    </row>
    <row r="118" spans="1:30" x14ac:dyDescent="0.3">
      <c r="A118" t="s">
        <v>62</v>
      </c>
      <c r="B118" t="s">
        <v>263</v>
      </c>
      <c r="C118" t="s">
        <v>378</v>
      </c>
      <c r="D118" t="s">
        <v>158</v>
      </c>
      <c r="E118" t="s">
        <v>159</v>
      </c>
      <c r="F118" t="s">
        <v>63</v>
      </c>
      <c r="G118" t="s">
        <v>35</v>
      </c>
      <c r="H118" t="s">
        <v>36</v>
      </c>
      <c r="I118" t="s">
        <v>37</v>
      </c>
      <c r="J118" t="s">
        <v>169</v>
      </c>
      <c r="K118" t="s">
        <v>170</v>
      </c>
      <c r="L118" t="s">
        <v>124</v>
      </c>
      <c r="M118" t="s">
        <v>38</v>
      </c>
      <c r="N118" t="s">
        <v>39</v>
      </c>
      <c r="O118" s="23">
        <v>322</v>
      </c>
      <c r="P118" s="9">
        <v>8.23</v>
      </c>
      <c r="Q118" t="s">
        <v>40</v>
      </c>
      <c r="R118">
        <v>6305</v>
      </c>
      <c r="S118" s="9">
        <v>39.130000000000003</v>
      </c>
      <c r="T118" s="26">
        <v>4.09</v>
      </c>
      <c r="U118" s="8">
        <v>160.04</v>
      </c>
      <c r="V118" t="s">
        <v>41</v>
      </c>
      <c r="W118" t="s">
        <v>42</v>
      </c>
      <c r="X118" t="s">
        <v>42</v>
      </c>
      <c r="Y118" t="s">
        <v>43</v>
      </c>
      <c r="AA118" s="1">
        <f t="shared" si="8"/>
        <v>45811</v>
      </c>
      <c r="AB118" s="2">
        <f t="shared" si="6"/>
        <v>6</v>
      </c>
      <c r="AC118" s="2">
        <f t="shared" si="7"/>
        <v>2025</v>
      </c>
      <c r="AD118" s="2" t="str">
        <f>IFERROR(VLOOKUP(A118,'Aux Área'!$A$4:$B$123,2,0),"-")</f>
        <v>CONSERVA</v>
      </c>
    </row>
    <row r="119" spans="1:30" x14ac:dyDescent="0.3">
      <c r="A119" t="s">
        <v>58</v>
      </c>
      <c r="B119" t="s">
        <v>250</v>
      </c>
      <c r="C119" t="s">
        <v>379</v>
      </c>
      <c r="D119" t="s">
        <v>87</v>
      </c>
      <c r="E119" t="s">
        <v>88</v>
      </c>
      <c r="F119" t="s">
        <v>59</v>
      </c>
      <c r="G119" t="s">
        <v>35</v>
      </c>
      <c r="H119" t="s">
        <v>36</v>
      </c>
      <c r="I119" t="s">
        <v>37</v>
      </c>
      <c r="J119" t="s">
        <v>188</v>
      </c>
      <c r="K119" t="s">
        <v>189</v>
      </c>
      <c r="L119" t="s">
        <v>190</v>
      </c>
      <c r="M119" t="s">
        <v>38</v>
      </c>
      <c r="N119" t="s">
        <v>39</v>
      </c>
      <c r="O119" s="23">
        <v>253</v>
      </c>
      <c r="P119" s="9">
        <v>7.38</v>
      </c>
      <c r="Q119" t="s">
        <v>40</v>
      </c>
      <c r="R119">
        <v>8510</v>
      </c>
      <c r="S119" s="9">
        <v>34.29</v>
      </c>
      <c r="T119" s="26">
        <v>4.29</v>
      </c>
      <c r="U119" s="8">
        <v>147.1</v>
      </c>
      <c r="V119" t="s">
        <v>112</v>
      </c>
      <c r="W119" t="s">
        <v>42</v>
      </c>
      <c r="X119" t="s">
        <v>42</v>
      </c>
      <c r="Y119" t="s">
        <v>43</v>
      </c>
      <c r="AA119" s="1">
        <f t="shared" si="8"/>
        <v>45811</v>
      </c>
      <c r="AB119" s="2">
        <f t="shared" si="6"/>
        <v>6</v>
      </c>
      <c r="AC119" s="2">
        <f t="shared" si="7"/>
        <v>2025</v>
      </c>
      <c r="AD119" s="2" t="str">
        <f>IFERROR(VLOOKUP(A119,'Aux Área'!$A$4:$B$123,2,0),"-")</f>
        <v>CONSERVA</v>
      </c>
    </row>
    <row r="120" spans="1:30" x14ac:dyDescent="0.3">
      <c r="A120" t="s">
        <v>76</v>
      </c>
      <c r="B120" t="s">
        <v>380</v>
      </c>
      <c r="C120" t="s">
        <v>381</v>
      </c>
      <c r="D120" t="s">
        <v>382</v>
      </c>
      <c r="E120" t="s">
        <v>383</v>
      </c>
      <c r="F120" t="s">
        <v>77</v>
      </c>
      <c r="G120" t="s">
        <v>35</v>
      </c>
      <c r="H120" t="s">
        <v>36</v>
      </c>
      <c r="I120" t="s">
        <v>37</v>
      </c>
      <c r="J120" t="s">
        <v>104</v>
      </c>
      <c r="K120" t="s">
        <v>105</v>
      </c>
      <c r="L120" t="s">
        <v>84</v>
      </c>
      <c r="M120" t="s">
        <v>38</v>
      </c>
      <c r="N120" t="s">
        <v>39</v>
      </c>
      <c r="O120" s="10">
        <f>P120*S120</f>
        <v>179.2535</v>
      </c>
      <c r="P120" s="24">
        <f>P122</f>
        <v>9.5500000000000007</v>
      </c>
      <c r="Q120" t="s">
        <v>40</v>
      </c>
      <c r="R120">
        <v>195</v>
      </c>
      <c r="S120" s="9">
        <v>18.77</v>
      </c>
      <c r="T120" s="26">
        <v>4.79</v>
      </c>
      <c r="U120" s="8">
        <v>89.9</v>
      </c>
      <c r="V120" t="s">
        <v>384</v>
      </c>
      <c r="W120" t="s">
        <v>42</v>
      </c>
      <c r="X120" t="s">
        <v>42</v>
      </c>
      <c r="Y120" t="s">
        <v>43</v>
      </c>
      <c r="AA120" s="1">
        <f t="shared" si="8"/>
        <v>45812</v>
      </c>
      <c r="AB120" s="2">
        <f t="shared" si="6"/>
        <v>6</v>
      </c>
      <c r="AC120" s="2">
        <f t="shared" si="7"/>
        <v>2025</v>
      </c>
      <c r="AD120" s="2" t="str">
        <f>IFERROR(VLOOKUP(A120,'Aux Área'!$A$4:$B$123,2,0),"-")</f>
        <v>QSMS</v>
      </c>
    </row>
    <row r="121" spans="1:30" x14ac:dyDescent="0.3">
      <c r="A121" t="s">
        <v>58</v>
      </c>
      <c r="B121" t="s">
        <v>250</v>
      </c>
      <c r="C121" t="s">
        <v>385</v>
      </c>
      <c r="D121" t="s">
        <v>87</v>
      </c>
      <c r="E121" t="s">
        <v>88</v>
      </c>
      <c r="F121" t="s">
        <v>59</v>
      </c>
      <c r="G121" t="s">
        <v>35</v>
      </c>
      <c r="H121" t="s">
        <v>36</v>
      </c>
      <c r="I121" t="s">
        <v>37</v>
      </c>
      <c r="J121" t="s">
        <v>338</v>
      </c>
      <c r="K121" t="s">
        <v>339</v>
      </c>
      <c r="L121" t="s">
        <v>84</v>
      </c>
      <c r="M121" t="s">
        <v>38</v>
      </c>
      <c r="N121" t="s">
        <v>39</v>
      </c>
      <c r="O121" s="23">
        <v>308</v>
      </c>
      <c r="P121" s="9">
        <v>8.44</v>
      </c>
      <c r="Q121" t="s">
        <v>40</v>
      </c>
      <c r="R121">
        <v>8818</v>
      </c>
      <c r="S121" s="9">
        <v>36.5</v>
      </c>
      <c r="T121" s="26">
        <v>4.84</v>
      </c>
      <c r="U121" s="8">
        <v>176.66</v>
      </c>
      <c r="V121" t="s">
        <v>386</v>
      </c>
      <c r="W121" t="s">
        <v>42</v>
      </c>
      <c r="X121" t="s">
        <v>42</v>
      </c>
      <c r="Y121" t="s">
        <v>43</v>
      </c>
      <c r="AA121" s="1">
        <f t="shared" si="8"/>
        <v>45812</v>
      </c>
      <c r="AB121" s="2">
        <f t="shared" si="6"/>
        <v>6</v>
      </c>
      <c r="AC121" s="2">
        <f t="shared" si="7"/>
        <v>2025</v>
      </c>
      <c r="AD121" s="2" t="str">
        <f>IFERROR(VLOOKUP(A121,'Aux Área'!$A$4:$B$123,2,0),"-")</f>
        <v>CONSERVA</v>
      </c>
    </row>
    <row r="122" spans="1:30" x14ac:dyDescent="0.3">
      <c r="A122" t="s">
        <v>76</v>
      </c>
      <c r="B122" t="s">
        <v>380</v>
      </c>
      <c r="C122" t="s">
        <v>387</v>
      </c>
      <c r="D122" t="s">
        <v>382</v>
      </c>
      <c r="E122" t="s">
        <v>383</v>
      </c>
      <c r="F122" t="s">
        <v>77</v>
      </c>
      <c r="G122" t="s">
        <v>35</v>
      </c>
      <c r="H122" t="s">
        <v>36</v>
      </c>
      <c r="I122" t="s">
        <v>37</v>
      </c>
      <c r="J122" t="s">
        <v>165</v>
      </c>
      <c r="K122" t="s">
        <v>166</v>
      </c>
      <c r="L122" t="s">
        <v>167</v>
      </c>
      <c r="M122" t="s">
        <v>38</v>
      </c>
      <c r="N122" t="s">
        <v>39</v>
      </c>
      <c r="O122" s="23">
        <v>382</v>
      </c>
      <c r="P122" s="9">
        <v>9.5500000000000007</v>
      </c>
      <c r="Q122" t="s">
        <v>40</v>
      </c>
      <c r="R122">
        <v>577</v>
      </c>
      <c r="S122" s="9">
        <v>40</v>
      </c>
      <c r="T122" s="26">
        <v>4.46</v>
      </c>
      <c r="U122" s="8">
        <v>178.4</v>
      </c>
      <c r="V122" t="s">
        <v>41</v>
      </c>
      <c r="W122" t="s">
        <v>42</v>
      </c>
      <c r="X122" t="s">
        <v>42</v>
      </c>
      <c r="Y122" t="s">
        <v>43</v>
      </c>
      <c r="AA122" s="1">
        <f t="shared" si="8"/>
        <v>45812</v>
      </c>
      <c r="AB122" s="2">
        <f t="shared" si="6"/>
        <v>6</v>
      </c>
      <c r="AC122" s="2">
        <f t="shared" si="7"/>
        <v>2025</v>
      </c>
      <c r="AD122" s="2" t="str">
        <f>IFERROR(VLOOKUP(A122,'Aux Área'!$A$4:$B$123,2,0),"-")</f>
        <v>QSMS</v>
      </c>
    </row>
    <row r="123" spans="1:30" x14ac:dyDescent="0.3">
      <c r="A123" t="s">
        <v>62</v>
      </c>
      <c r="B123" t="s">
        <v>263</v>
      </c>
      <c r="C123" t="s">
        <v>388</v>
      </c>
      <c r="D123" t="s">
        <v>158</v>
      </c>
      <c r="E123" t="s">
        <v>159</v>
      </c>
      <c r="F123" t="s">
        <v>63</v>
      </c>
      <c r="G123" t="s">
        <v>35</v>
      </c>
      <c r="H123" t="s">
        <v>36</v>
      </c>
      <c r="I123" t="s">
        <v>37</v>
      </c>
      <c r="J123" t="s">
        <v>165</v>
      </c>
      <c r="K123" t="s">
        <v>166</v>
      </c>
      <c r="L123" t="s">
        <v>167</v>
      </c>
      <c r="M123" t="s">
        <v>38</v>
      </c>
      <c r="N123" t="s">
        <v>39</v>
      </c>
      <c r="O123" s="23">
        <v>272</v>
      </c>
      <c r="P123" s="9">
        <v>8.5</v>
      </c>
      <c r="Q123" t="s">
        <v>40</v>
      </c>
      <c r="R123">
        <v>6577</v>
      </c>
      <c r="S123" s="9">
        <v>32</v>
      </c>
      <c r="T123" s="26">
        <v>4.4610000000000003</v>
      </c>
      <c r="U123" s="8">
        <v>142.74</v>
      </c>
      <c r="V123" t="s">
        <v>41</v>
      </c>
      <c r="W123" t="s">
        <v>42</v>
      </c>
      <c r="X123" t="s">
        <v>42</v>
      </c>
      <c r="Y123" t="s">
        <v>43</v>
      </c>
      <c r="AA123" s="1">
        <f t="shared" si="8"/>
        <v>45812</v>
      </c>
      <c r="AB123" s="2">
        <f t="shared" si="6"/>
        <v>6</v>
      </c>
      <c r="AC123" s="2">
        <f t="shared" si="7"/>
        <v>2025</v>
      </c>
      <c r="AD123" s="2" t="str">
        <f>IFERROR(VLOOKUP(A123,'Aux Área'!$A$4:$B$123,2,0),"-")</f>
        <v>CONSERVA</v>
      </c>
    </row>
    <row r="124" spans="1:30" x14ac:dyDescent="0.3">
      <c r="A124" t="s">
        <v>52</v>
      </c>
      <c r="B124" t="s">
        <v>389</v>
      </c>
      <c r="C124" t="s">
        <v>390</v>
      </c>
      <c r="D124" t="s">
        <v>391</v>
      </c>
      <c r="E124" t="s">
        <v>392</v>
      </c>
      <c r="F124" t="s">
        <v>53</v>
      </c>
      <c r="G124" t="s">
        <v>35</v>
      </c>
      <c r="H124" t="s">
        <v>36</v>
      </c>
      <c r="I124" t="s">
        <v>37</v>
      </c>
      <c r="J124" t="s">
        <v>393</v>
      </c>
      <c r="K124" t="s">
        <v>394</v>
      </c>
      <c r="L124" t="s">
        <v>84</v>
      </c>
      <c r="M124" t="s">
        <v>38</v>
      </c>
      <c r="N124" t="s">
        <v>39</v>
      </c>
      <c r="O124" s="10">
        <f>P124*S124</f>
        <v>513.20640000000003</v>
      </c>
      <c r="P124" s="24">
        <f>P129</f>
        <v>11.76</v>
      </c>
      <c r="Q124" t="s">
        <v>40</v>
      </c>
      <c r="R124">
        <v>960</v>
      </c>
      <c r="S124" s="9">
        <v>43.64</v>
      </c>
      <c r="T124" s="26">
        <v>4.8410000000000002</v>
      </c>
      <c r="U124" s="8">
        <v>211.26</v>
      </c>
      <c r="V124" t="s">
        <v>395</v>
      </c>
      <c r="W124" t="s">
        <v>42</v>
      </c>
      <c r="X124" t="s">
        <v>42</v>
      </c>
      <c r="Y124" t="s">
        <v>43</v>
      </c>
      <c r="AA124" s="1">
        <f t="shared" si="8"/>
        <v>45812</v>
      </c>
      <c r="AB124" s="2">
        <f t="shared" si="6"/>
        <v>6</v>
      </c>
      <c r="AC124" s="2">
        <f t="shared" si="7"/>
        <v>2025</v>
      </c>
      <c r="AD124" s="2" t="str">
        <f>IFERROR(VLOOKUP(A124,'Aux Área'!$A$4:$B$123,2,0),"-")</f>
        <v>OPERAÇÃO</v>
      </c>
    </row>
    <row r="125" spans="1:30" x14ac:dyDescent="0.3">
      <c r="A125" t="s">
        <v>56</v>
      </c>
      <c r="B125" t="s">
        <v>266</v>
      </c>
      <c r="C125" t="s">
        <v>396</v>
      </c>
      <c r="D125" t="s">
        <v>120</v>
      </c>
      <c r="E125" t="s">
        <v>121</v>
      </c>
      <c r="F125" t="s">
        <v>57</v>
      </c>
      <c r="G125" t="s">
        <v>35</v>
      </c>
      <c r="H125" t="s">
        <v>36</v>
      </c>
      <c r="I125" t="s">
        <v>37</v>
      </c>
      <c r="J125" t="s">
        <v>104</v>
      </c>
      <c r="K125" t="s">
        <v>105</v>
      </c>
      <c r="L125" t="s">
        <v>84</v>
      </c>
      <c r="M125" t="s">
        <v>38</v>
      </c>
      <c r="N125" t="s">
        <v>39</v>
      </c>
      <c r="O125" s="23">
        <v>329</v>
      </c>
      <c r="P125" s="9">
        <v>10.06</v>
      </c>
      <c r="Q125" t="s">
        <v>40</v>
      </c>
      <c r="R125">
        <v>10114</v>
      </c>
      <c r="S125" s="9">
        <v>32.72</v>
      </c>
      <c r="T125" s="26">
        <v>4.79</v>
      </c>
      <c r="U125" s="8">
        <v>156.72999999999999</v>
      </c>
      <c r="V125" t="s">
        <v>397</v>
      </c>
      <c r="W125" t="s">
        <v>42</v>
      </c>
      <c r="X125" t="s">
        <v>42</v>
      </c>
      <c r="Y125" t="s">
        <v>43</v>
      </c>
      <c r="AA125" s="1">
        <f t="shared" si="8"/>
        <v>45812</v>
      </c>
      <c r="AB125" s="2">
        <f t="shared" si="6"/>
        <v>6</v>
      </c>
      <c r="AC125" s="2">
        <f t="shared" si="7"/>
        <v>2025</v>
      </c>
      <c r="AD125" s="2" t="str">
        <f>IFERROR(VLOOKUP(A125,'Aux Área'!$A$4:$B$123,2,0),"-")</f>
        <v>CONSERVA</v>
      </c>
    </row>
    <row r="126" spans="1:30" x14ac:dyDescent="0.3">
      <c r="A126" t="s">
        <v>72</v>
      </c>
      <c r="B126" t="s">
        <v>243</v>
      </c>
      <c r="C126" t="s">
        <v>398</v>
      </c>
      <c r="D126" t="s">
        <v>95</v>
      </c>
      <c r="E126" t="s">
        <v>96</v>
      </c>
      <c r="F126" t="s">
        <v>73</v>
      </c>
      <c r="G126" t="s">
        <v>35</v>
      </c>
      <c r="H126" t="s">
        <v>36</v>
      </c>
      <c r="I126" t="s">
        <v>37</v>
      </c>
      <c r="J126" t="s">
        <v>399</v>
      </c>
      <c r="K126" t="s">
        <v>400</v>
      </c>
      <c r="L126" t="s">
        <v>181</v>
      </c>
      <c r="M126" t="s">
        <v>38</v>
      </c>
      <c r="N126" t="s">
        <v>39</v>
      </c>
      <c r="O126" s="23">
        <v>347</v>
      </c>
      <c r="P126" s="9">
        <v>8.7899999999999991</v>
      </c>
      <c r="Q126" t="s">
        <v>40</v>
      </c>
      <c r="R126">
        <v>4492</v>
      </c>
      <c r="S126" s="9">
        <v>39.46</v>
      </c>
      <c r="T126" s="26">
        <v>4.7169999999999996</v>
      </c>
      <c r="U126" s="8">
        <v>186.15</v>
      </c>
      <c r="V126" t="s">
        <v>112</v>
      </c>
      <c r="W126" t="s">
        <v>42</v>
      </c>
      <c r="X126" t="s">
        <v>42</v>
      </c>
      <c r="Y126" t="s">
        <v>43</v>
      </c>
      <c r="AA126" s="1">
        <f t="shared" si="8"/>
        <v>45813</v>
      </c>
      <c r="AB126" s="2">
        <f t="shared" si="6"/>
        <v>6</v>
      </c>
      <c r="AC126" s="2">
        <f t="shared" si="7"/>
        <v>2025</v>
      </c>
      <c r="AD126" s="2" t="str">
        <f>IFERROR(VLOOKUP(A126,'Aux Área'!$A$4:$B$123,2,0),"-")</f>
        <v>CONSERVA</v>
      </c>
    </row>
    <row r="127" spans="1:30" x14ac:dyDescent="0.3">
      <c r="A127" t="s">
        <v>58</v>
      </c>
      <c r="B127" t="s">
        <v>250</v>
      </c>
      <c r="C127" t="s">
        <v>401</v>
      </c>
      <c r="D127" t="s">
        <v>87</v>
      </c>
      <c r="E127" t="s">
        <v>88</v>
      </c>
      <c r="F127" t="s">
        <v>59</v>
      </c>
      <c r="G127" t="s">
        <v>35</v>
      </c>
      <c r="H127" t="s">
        <v>36</v>
      </c>
      <c r="I127" t="s">
        <v>37</v>
      </c>
      <c r="J127" t="s">
        <v>285</v>
      </c>
      <c r="K127" t="s">
        <v>286</v>
      </c>
      <c r="L127" t="s">
        <v>91</v>
      </c>
      <c r="M127" t="s">
        <v>38</v>
      </c>
      <c r="N127" t="s">
        <v>39</v>
      </c>
      <c r="O127" s="23">
        <v>374</v>
      </c>
      <c r="P127" s="9">
        <v>8.85</v>
      </c>
      <c r="Q127" t="s">
        <v>40</v>
      </c>
      <c r="R127">
        <v>9192</v>
      </c>
      <c r="S127" s="9">
        <v>42.24</v>
      </c>
      <c r="T127" s="26">
        <v>4.29</v>
      </c>
      <c r="U127" s="8">
        <v>181.21</v>
      </c>
      <c r="V127" t="s">
        <v>402</v>
      </c>
      <c r="W127" t="s">
        <v>42</v>
      </c>
      <c r="X127" t="s">
        <v>42</v>
      </c>
      <c r="Y127" t="s">
        <v>43</v>
      </c>
      <c r="AA127" s="1">
        <f t="shared" si="8"/>
        <v>45813</v>
      </c>
      <c r="AB127" s="2">
        <f t="shared" si="6"/>
        <v>6</v>
      </c>
      <c r="AC127" s="2">
        <f t="shared" si="7"/>
        <v>2025</v>
      </c>
      <c r="AD127" s="2" t="str">
        <f>IFERROR(VLOOKUP(A127,'Aux Área'!$A$4:$B$123,2,0),"-")</f>
        <v>CONSERVA</v>
      </c>
    </row>
    <row r="128" spans="1:30" x14ac:dyDescent="0.3">
      <c r="A128" t="s">
        <v>64</v>
      </c>
      <c r="B128" t="s">
        <v>332</v>
      </c>
      <c r="C128" t="s">
        <v>403</v>
      </c>
      <c r="D128" t="s">
        <v>127</v>
      </c>
      <c r="E128" t="s">
        <v>128</v>
      </c>
      <c r="F128" t="s">
        <v>65</v>
      </c>
      <c r="G128" t="s">
        <v>35</v>
      </c>
      <c r="H128" t="s">
        <v>36</v>
      </c>
      <c r="I128" t="s">
        <v>37</v>
      </c>
      <c r="J128" t="s">
        <v>404</v>
      </c>
      <c r="K128" t="s">
        <v>405</v>
      </c>
      <c r="L128" t="s">
        <v>181</v>
      </c>
      <c r="M128" t="s">
        <v>38</v>
      </c>
      <c r="N128" t="s">
        <v>39</v>
      </c>
      <c r="O128" s="23">
        <v>401</v>
      </c>
      <c r="P128" s="9">
        <v>10.25</v>
      </c>
      <c r="Q128" t="s">
        <v>40</v>
      </c>
      <c r="R128">
        <v>3050</v>
      </c>
      <c r="S128" s="9">
        <v>39.119999999999997</v>
      </c>
      <c r="T128" s="26">
        <v>4.79</v>
      </c>
      <c r="U128" s="8">
        <v>187.38</v>
      </c>
      <c r="V128" t="s">
        <v>41</v>
      </c>
      <c r="W128" t="s">
        <v>42</v>
      </c>
      <c r="X128" t="s">
        <v>42</v>
      </c>
      <c r="Y128" t="s">
        <v>43</v>
      </c>
      <c r="AA128" s="1">
        <f t="shared" si="8"/>
        <v>45813</v>
      </c>
      <c r="AB128" s="2">
        <f t="shared" si="6"/>
        <v>6</v>
      </c>
      <c r="AC128" s="2">
        <f t="shared" si="7"/>
        <v>2025</v>
      </c>
      <c r="AD128" s="2" t="str">
        <f>IFERROR(VLOOKUP(A128,'Aux Área'!$A$4:$B$123,2,0),"-")</f>
        <v>ENGENHARIA</v>
      </c>
    </row>
    <row r="129" spans="1:30" x14ac:dyDescent="0.3">
      <c r="A129" t="s">
        <v>52</v>
      </c>
      <c r="B129" t="s">
        <v>389</v>
      </c>
      <c r="C129" t="s">
        <v>406</v>
      </c>
      <c r="D129" t="s">
        <v>391</v>
      </c>
      <c r="E129" t="s">
        <v>392</v>
      </c>
      <c r="F129" t="s">
        <v>53</v>
      </c>
      <c r="G129" t="s">
        <v>35</v>
      </c>
      <c r="H129" t="s">
        <v>36</v>
      </c>
      <c r="I129" t="s">
        <v>37</v>
      </c>
      <c r="J129" t="s">
        <v>139</v>
      </c>
      <c r="K129" t="s">
        <v>140</v>
      </c>
      <c r="L129" t="s">
        <v>141</v>
      </c>
      <c r="M129" t="s">
        <v>38</v>
      </c>
      <c r="N129" t="s">
        <v>39</v>
      </c>
      <c r="O129" s="23">
        <v>488</v>
      </c>
      <c r="P129" s="9">
        <v>11.76</v>
      </c>
      <c r="Q129" t="s">
        <v>40</v>
      </c>
      <c r="R129">
        <v>1448</v>
      </c>
      <c r="S129" s="9">
        <v>41.51</v>
      </c>
      <c r="T129" s="26">
        <v>3.99</v>
      </c>
      <c r="U129" s="8">
        <v>165.62</v>
      </c>
      <c r="V129" t="s">
        <v>407</v>
      </c>
      <c r="W129" t="s">
        <v>42</v>
      </c>
      <c r="X129" t="s">
        <v>42</v>
      </c>
      <c r="Y129" t="s">
        <v>43</v>
      </c>
      <c r="AA129" s="1">
        <f t="shared" si="8"/>
        <v>45813</v>
      </c>
      <c r="AB129" s="2">
        <f t="shared" si="6"/>
        <v>6</v>
      </c>
      <c r="AC129" s="2">
        <f t="shared" si="7"/>
        <v>2025</v>
      </c>
      <c r="AD129" s="2" t="str">
        <f>IFERROR(VLOOKUP(A129,'Aux Área'!$A$4:$B$123,2,0),"-")</f>
        <v>OPERAÇÃO</v>
      </c>
    </row>
    <row r="130" spans="1:30" x14ac:dyDescent="0.3">
      <c r="A130" t="s">
        <v>72</v>
      </c>
      <c r="B130" t="s">
        <v>243</v>
      </c>
      <c r="C130" t="s">
        <v>408</v>
      </c>
      <c r="D130" t="s">
        <v>95</v>
      </c>
      <c r="E130" t="s">
        <v>96</v>
      </c>
      <c r="F130" t="s">
        <v>73</v>
      </c>
      <c r="G130" t="s">
        <v>35</v>
      </c>
      <c r="H130" t="s">
        <v>36</v>
      </c>
      <c r="I130" t="s">
        <v>37</v>
      </c>
      <c r="J130" t="s">
        <v>409</v>
      </c>
      <c r="K130" t="s">
        <v>410</v>
      </c>
      <c r="L130" t="s">
        <v>141</v>
      </c>
      <c r="M130" t="s">
        <v>38</v>
      </c>
      <c r="N130" t="s">
        <v>39</v>
      </c>
      <c r="O130" s="23">
        <v>408</v>
      </c>
      <c r="P130" s="9">
        <v>9.6999999999999993</v>
      </c>
      <c r="Q130" t="s">
        <v>40</v>
      </c>
      <c r="R130">
        <v>4900</v>
      </c>
      <c r="S130" s="9">
        <v>42.06</v>
      </c>
      <c r="T130" s="26">
        <v>4.29</v>
      </c>
      <c r="U130" s="8">
        <v>180.44</v>
      </c>
      <c r="V130" t="s">
        <v>411</v>
      </c>
      <c r="W130" t="s">
        <v>42</v>
      </c>
      <c r="X130" t="s">
        <v>42</v>
      </c>
      <c r="Y130" t="s">
        <v>43</v>
      </c>
      <c r="AA130" s="1">
        <f t="shared" si="8"/>
        <v>45813</v>
      </c>
      <c r="AB130" s="2">
        <f t="shared" ref="AB130:AB193" si="9">MONTH(AA130)</f>
        <v>6</v>
      </c>
      <c r="AC130" s="2">
        <f t="shared" ref="AC130:AC193" si="10">YEAR(AA130)</f>
        <v>2025</v>
      </c>
      <c r="AD130" s="2" t="str">
        <f>IFERROR(VLOOKUP(A130,'Aux Área'!$A$4:$B$123,2,0),"-")</f>
        <v>CONSERVA</v>
      </c>
    </row>
    <row r="131" spans="1:30" x14ac:dyDescent="0.3">
      <c r="A131" t="s">
        <v>62</v>
      </c>
      <c r="B131" t="s">
        <v>263</v>
      </c>
      <c r="C131" t="s">
        <v>412</v>
      </c>
      <c r="D131" t="s">
        <v>158</v>
      </c>
      <c r="E131" t="s">
        <v>159</v>
      </c>
      <c r="F131" t="s">
        <v>63</v>
      </c>
      <c r="G131" t="s">
        <v>35</v>
      </c>
      <c r="H131" t="s">
        <v>36</v>
      </c>
      <c r="I131" t="s">
        <v>37</v>
      </c>
      <c r="J131" t="s">
        <v>165</v>
      </c>
      <c r="K131" t="s">
        <v>166</v>
      </c>
      <c r="L131" t="s">
        <v>167</v>
      </c>
      <c r="M131" t="s">
        <v>38</v>
      </c>
      <c r="N131" t="s">
        <v>39</v>
      </c>
      <c r="O131" s="23">
        <v>314</v>
      </c>
      <c r="P131" s="9">
        <v>8.9499999999999993</v>
      </c>
      <c r="Q131" t="s">
        <v>40</v>
      </c>
      <c r="R131">
        <v>6891</v>
      </c>
      <c r="S131" s="9">
        <v>35.1</v>
      </c>
      <c r="T131" s="26">
        <v>4.46</v>
      </c>
      <c r="U131" s="8">
        <v>156.55000000000001</v>
      </c>
      <c r="V131" t="s">
        <v>41</v>
      </c>
      <c r="W131" t="s">
        <v>42</v>
      </c>
      <c r="X131" t="s">
        <v>42</v>
      </c>
      <c r="Y131" t="s">
        <v>43</v>
      </c>
      <c r="AA131" s="1">
        <f t="shared" si="8"/>
        <v>45813</v>
      </c>
      <c r="AB131" s="2">
        <f t="shared" si="9"/>
        <v>6</v>
      </c>
      <c r="AC131" s="2">
        <f t="shared" si="10"/>
        <v>2025</v>
      </c>
      <c r="AD131" s="2" t="str">
        <f>IFERROR(VLOOKUP(A131,'Aux Área'!$A$4:$B$123,2,0),"-")</f>
        <v>CONSERVA</v>
      </c>
    </row>
    <row r="132" spans="1:30" x14ac:dyDescent="0.3">
      <c r="A132" t="s">
        <v>56</v>
      </c>
      <c r="B132" t="s">
        <v>266</v>
      </c>
      <c r="C132" t="s">
        <v>413</v>
      </c>
      <c r="D132" t="s">
        <v>120</v>
      </c>
      <c r="E132" t="s">
        <v>121</v>
      </c>
      <c r="F132" t="s">
        <v>57</v>
      </c>
      <c r="G132" t="s">
        <v>35</v>
      </c>
      <c r="H132" t="s">
        <v>36</v>
      </c>
      <c r="I132" t="s">
        <v>37</v>
      </c>
      <c r="J132" t="s">
        <v>248</v>
      </c>
      <c r="K132" t="s">
        <v>249</v>
      </c>
      <c r="L132" t="s">
        <v>207</v>
      </c>
      <c r="M132" t="s">
        <v>38</v>
      </c>
      <c r="N132" t="s">
        <v>39</v>
      </c>
      <c r="O132" s="23">
        <v>410</v>
      </c>
      <c r="P132" s="9">
        <v>11.02</v>
      </c>
      <c r="Q132" t="s">
        <v>40</v>
      </c>
      <c r="R132">
        <v>10524</v>
      </c>
      <c r="S132" s="9">
        <v>37.200000000000003</v>
      </c>
      <c r="T132" s="26">
        <v>4.49</v>
      </c>
      <c r="U132" s="8">
        <v>167.03</v>
      </c>
      <c r="V132" t="s">
        <v>112</v>
      </c>
      <c r="W132" t="s">
        <v>42</v>
      </c>
      <c r="X132" t="s">
        <v>42</v>
      </c>
      <c r="Y132" t="s">
        <v>43</v>
      </c>
      <c r="AA132" s="1">
        <f t="shared" si="8"/>
        <v>45813</v>
      </c>
      <c r="AB132" s="2">
        <f t="shared" si="9"/>
        <v>6</v>
      </c>
      <c r="AC132" s="2">
        <f t="shared" si="10"/>
        <v>2025</v>
      </c>
      <c r="AD132" s="2" t="str">
        <f>IFERROR(VLOOKUP(A132,'Aux Área'!$A$4:$B$123,2,0),"-")</f>
        <v>CONSERVA</v>
      </c>
    </row>
    <row r="133" spans="1:30" x14ac:dyDescent="0.3">
      <c r="A133" t="s">
        <v>76</v>
      </c>
      <c r="B133" t="s">
        <v>380</v>
      </c>
      <c r="C133" t="s">
        <v>414</v>
      </c>
      <c r="D133" t="s">
        <v>382</v>
      </c>
      <c r="E133" t="s">
        <v>383</v>
      </c>
      <c r="F133" t="s">
        <v>77</v>
      </c>
      <c r="G133" t="s">
        <v>35</v>
      </c>
      <c r="H133" t="s">
        <v>36</v>
      </c>
      <c r="I133" t="s">
        <v>37</v>
      </c>
      <c r="J133" t="s">
        <v>97</v>
      </c>
      <c r="K133" t="s">
        <v>98</v>
      </c>
      <c r="L133" t="s">
        <v>84</v>
      </c>
      <c r="M133" t="s">
        <v>38</v>
      </c>
      <c r="N133" t="s">
        <v>39</v>
      </c>
      <c r="O133" s="23">
        <v>375</v>
      </c>
      <c r="P133" s="9">
        <v>10.5</v>
      </c>
      <c r="Q133" t="s">
        <v>40</v>
      </c>
      <c r="R133">
        <v>952</v>
      </c>
      <c r="S133" s="9">
        <v>35.700000000000003</v>
      </c>
      <c r="T133" s="26">
        <v>4.8410000000000002</v>
      </c>
      <c r="U133" s="8">
        <v>172.83</v>
      </c>
      <c r="V133" t="s">
        <v>415</v>
      </c>
      <c r="W133" t="s">
        <v>42</v>
      </c>
      <c r="X133" t="s">
        <v>42</v>
      </c>
      <c r="Y133" t="s">
        <v>43</v>
      </c>
      <c r="AA133" s="1">
        <f t="shared" si="8"/>
        <v>45813</v>
      </c>
      <c r="AB133" s="2">
        <f t="shared" si="9"/>
        <v>6</v>
      </c>
      <c r="AC133" s="2">
        <f t="shared" si="10"/>
        <v>2025</v>
      </c>
      <c r="AD133" s="2" t="str">
        <f>IFERROR(VLOOKUP(A133,'Aux Área'!$A$4:$B$123,2,0),"-")</f>
        <v>QSMS</v>
      </c>
    </row>
    <row r="134" spans="1:30" x14ac:dyDescent="0.3">
      <c r="A134" t="s">
        <v>48</v>
      </c>
      <c r="B134" t="s">
        <v>288</v>
      </c>
      <c r="C134" t="s">
        <v>416</v>
      </c>
      <c r="D134" t="s">
        <v>132</v>
      </c>
      <c r="E134" t="s">
        <v>133</v>
      </c>
      <c r="F134" t="s">
        <v>49</v>
      </c>
      <c r="G134" t="s">
        <v>35</v>
      </c>
      <c r="H134" t="s">
        <v>36</v>
      </c>
      <c r="I134" t="s">
        <v>37</v>
      </c>
      <c r="J134" t="s">
        <v>97</v>
      </c>
      <c r="K134" t="s">
        <v>98</v>
      </c>
      <c r="L134" t="s">
        <v>84</v>
      </c>
      <c r="M134" t="s">
        <v>38</v>
      </c>
      <c r="N134" t="s">
        <v>39</v>
      </c>
      <c r="O134" s="23">
        <v>378</v>
      </c>
      <c r="P134" s="9">
        <v>10.31</v>
      </c>
      <c r="Q134" t="s">
        <v>40</v>
      </c>
      <c r="R134">
        <v>4109</v>
      </c>
      <c r="S134" s="9">
        <v>36.65</v>
      </c>
      <c r="T134" s="26">
        <v>4.84</v>
      </c>
      <c r="U134" s="8">
        <v>177.39</v>
      </c>
      <c r="V134" t="s">
        <v>417</v>
      </c>
      <c r="W134" t="s">
        <v>42</v>
      </c>
      <c r="X134" t="s">
        <v>42</v>
      </c>
      <c r="Y134" t="s">
        <v>43</v>
      </c>
      <c r="AA134" s="1">
        <f t="shared" si="8"/>
        <v>45813</v>
      </c>
      <c r="AB134" s="2">
        <f t="shared" si="9"/>
        <v>6</v>
      </c>
      <c r="AC134" s="2">
        <f t="shared" si="10"/>
        <v>2025</v>
      </c>
      <c r="AD134" s="2" t="str">
        <f>IFERROR(VLOOKUP(A134,'Aux Área'!$A$4:$B$123,2,0),"-")</f>
        <v>ENGENHARIA</v>
      </c>
    </row>
    <row r="135" spans="1:30" x14ac:dyDescent="0.3">
      <c r="A135" t="s">
        <v>58</v>
      </c>
      <c r="B135" t="s">
        <v>250</v>
      </c>
      <c r="C135" t="s">
        <v>418</v>
      </c>
      <c r="D135" t="s">
        <v>87</v>
      </c>
      <c r="E135" t="s">
        <v>88</v>
      </c>
      <c r="F135" t="s">
        <v>59</v>
      </c>
      <c r="G135" t="s">
        <v>35</v>
      </c>
      <c r="H135" t="s">
        <v>36</v>
      </c>
      <c r="I135" t="s">
        <v>37</v>
      </c>
      <c r="J135" t="s">
        <v>344</v>
      </c>
      <c r="K135" t="s">
        <v>345</v>
      </c>
      <c r="L135" t="s">
        <v>217</v>
      </c>
      <c r="M135" t="s">
        <v>38</v>
      </c>
      <c r="N135" t="s">
        <v>39</v>
      </c>
      <c r="O135" s="23">
        <v>399</v>
      </c>
      <c r="P135" s="9">
        <v>9.92</v>
      </c>
      <c r="Q135" t="s">
        <v>40</v>
      </c>
      <c r="R135">
        <v>9591</v>
      </c>
      <c r="S135" s="9">
        <v>40.24</v>
      </c>
      <c r="T135" s="26">
        <v>4.1500000000000004</v>
      </c>
      <c r="U135" s="8">
        <v>167</v>
      </c>
      <c r="V135" t="s">
        <v>419</v>
      </c>
      <c r="W135" t="s">
        <v>42</v>
      </c>
      <c r="X135" t="s">
        <v>42</v>
      </c>
      <c r="Y135" t="s">
        <v>43</v>
      </c>
      <c r="AA135" s="1">
        <f t="shared" si="8"/>
        <v>45814</v>
      </c>
      <c r="AB135" s="2">
        <f t="shared" si="9"/>
        <v>6</v>
      </c>
      <c r="AC135" s="2">
        <f t="shared" si="10"/>
        <v>2025</v>
      </c>
      <c r="AD135" s="2" t="str">
        <f>IFERROR(VLOOKUP(A135,'Aux Área'!$A$4:$B$123,2,0),"-")</f>
        <v>CONSERVA</v>
      </c>
    </row>
    <row r="136" spans="1:30" x14ac:dyDescent="0.3">
      <c r="A136" t="s">
        <v>52</v>
      </c>
      <c r="B136" t="s">
        <v>389</v>
      </c>
      <c r="C136" t="s">
        <v>420</v>
      </c>
      <c r="D136" t="s">
        <v>391</v>
      </c>
      <c r="E136" t="s">
        <v>392</v>
      </c>
      <c r="F136" t="s">
        <v>53</v>
      </c>
      <c r="G136" t="s">
        <v>35</v>
      </c>
      <c r="H136" t="s">
        <v>36</v>
      </c>
      <c r="I136" t="s">
        <v>37</v>
      </c>
      <c r="J136" t="s">
        <v>421</v>
      </c>
      <c r="K136" t="s">
        <v>422</v>
      </c>
      <c r="L136" t="s">
        <v>84</v>
      </c>
      <c r="M136" t="s">
        <v>38</v>
      </c>
      <c r="N136" t="s">
        <v>39</v>
      </c>
      <c r="O136" s="23">
        <v>440</v>
      </c>
      <c r="P136" s="9">
        <v>11.5</v>
      </c>
      <c r="Q136" t="s">
        <v>40</v>
      </c>
      <c r="R136">
        <v>1888</v>
      </c>
      <c r="S136" s="9">
        <v>38.270000000000003</v>
      </c>
      <c r="T136" s="26">
        <v>4.84</v>
      </c>
      <c r="U136" s="8">
        <v>185.23</v>
      </c>
      <c r="V136" t="s">
        <v>41</v>
      </c>
      <c r="W136" t="s">
        <v>42</v>
      </c>
      <c r="X136" t="s">
        <v>42</v>
      </c>
      <c r="Y136" t="s">
        <v>43</v>
      </c>
      <c r="AA136" s="1">
        <f t="shared" si="8"/>
        <v>45814</v>
      </c>
      <c r="AB136" s="2">
        <f t="shared" si="9"/>
        <v>6</v>
      </c>
      <c r="AC136" s="2">
        <f t="shared" si="10"/>
        <v>2025</v>
      </c>
      <c r="AD136" s="2" t="str">
        <f>IFERROR(VLOOKUP(A136,'Aux Área'!$A$4:$B$123,2,0),"-")</f>
        <v>OPERAÇÃO</v>
      </c>
    </row>
    <row r="137" spans="1:30" x14ac:dyDescent="0.3">
      <c r="A137" t="s">
        <v>68</v>
      </c>
      <c r="B137" t="s">
        <v>296</v>
      </c>
      <c r="C137" t="s">
        <v>423</v>
      </c>
      <c r="D137" t="s">
        <v>80</v>
      </c>
      <c r="E137" t="s">
        <v>81</v>
      </c>
      <c r="F137" t="s">
        <v>69</v>
      </c>
      <c r="G137" t="s">
        <v>35</v>
      </c>
      <c r="H137" t="s">
        <v>36</v>
      </c>
      <c r="I137" t="s">
        <v>37</v>
      </c>
      <c r="J137" t="s">
        <v>82</v>
      </c>
      <c r="K137" t="s">
        <v>83</v>
      </c>
      <c r="L137" t="s">
        <v>84</v>
      </c>
      <c r="M137" t="s">
        <v>38</v>
      </c>
      <c r="N137" t="s">
        <v>39</v>
      </c>
      <c r="O137" s="23">
        <v>302</v>
      </c>
      <c r="P137" s="9">
        <v>7.91</v>
      </c>
      <c r="Q137" t="s">
        <v>40</v>
      </c>
      <c r="R137">
        <v>1145</v>
      </c>
      <c r="S137" s="9">
        <v>38.17</v>
      </c>
      <c r="T137" s="26">
        <v>4.49</v>
      </c>
      <c r="U137" s="8">
        <v>171.38</v>
      </c>
      <c r="V137" t="s">
        <v>112</v>
      </c>
      <c r="W137" t="s">
        <v>42</v>
      </c>
      <c r="X137" t="s">
        <v>42</v>
      </c>
      <c r="Y137" t="s">
        <v>43</v>
      </c>
      <c r="AA137" s="1">
        <f t="shared" si="8"/>
        <v>45814</v>
      </c>
      <c r="AB137" s="2">
        <f t="shared" si="9"/>
        <v>6</v>
      </c>
      <c r="AC137" s="2">
        <f t="shared" si="10"/>
        <v>2025</v>
      </c>
      <c r="AD137" s="2" t="str">
        <f>IFERROR(VLOOKUP(A137,'Aux Área'!$A$4:$B$123,2,0),"-")</f>
        <v>OPERAÇÃO</v>
      </c>
    </row>
    <row r="138" spans="1:30" x14ac:dyDescent="0.3">
      <c r="A138" t="s">
        <v>62</v>
      </c>
      <c r="B138" t="s">
        <v>263</v>
      </c>
      <c r="C138" t="s">
        <v>424</v>
      </c>
      <c r="D138" t="s">
        <v>158</v>
      </c>
      <c r="E138" t="s">
        <v>159</v>
      </c>
      <c r="F138" t="s">
        <v>63</v>
      </c>
      <c r="G138" t="s">
        <v>35</v>
      </c>
      <c r="H138" t="s">
        <v>36</v>
      </c>
      <c r="I138" t="s">
        <v>37</v>
      </c>
      <c r="J138" t="s">
        <v>165</v>
      </c>
      <c r="K138" t="s">
        <v>166</v>
      </c>
      <c r="L138" t="s">
        <v>167</v>
      </c>
      <c r="M138" t="s">
        <v>38</v>
      </c>
      <c r="N138" t="s">
        <v>39</v>
      </c>
      <c r="O138" s="23">
        <v>310</v>
      </c>
      <c r="P138" s="9">
        <v>7.99</v>
      </c>
      <c r="Q138" t="s">
        <v>40</v>
      </c>
      <c r="R138">
        <v>7201</v>
      </c>
      <c r="S138" s="9">
        <v>38.79</v>
      </c>
      <c r="T138" s="26">
        <v>4.4610000000000003</v>
      </c>
      <c r="U138" s="8">
        <v>173.03</v>
      </c>
      <c r="V138" t="s">
        <v>112</v>
      </c>
      <c r="W138" t="s">
        <v>42</v>
      </c>
      <c r="X138" t="s">
        <v>42</v>
      </c>
      <c r="Y138" t="s">
        <v>43</v>
      </c>
      <c r="AA138" s="1">
        <f t="shared" si="8"/>
        <v>45814</v>
      </c>
      <c r="AB138" s="2">
        <f t="shared" si="9"/>
        <v>6</v>
      </c>
      <c r="AC138" s="2">
        <f t="shared" si="10"/>
        <v>2025</v>
      </c>
      <c r="AD138" s="2" t="str">
        <f>IFERROR(VLOOKUP(A138,'Aux Área'!$A$4:$B$123,2,0),"-")</f>
        <v>CONSERVA</v>
      </c>
    </row>
    <row r="139" spans="1:30" x14ac:dyDescent="0.3">
      <c r="A139" t="s">
        <v>58</v>
      </c>
      <c r="B139" t="s">
        <v>250</v>
      </c>
      <c r="C139" t="s">
        <v>425</v>
      </c>
      <c r="D139" t="s">
        <v>87</v>
      </c>
      <c r="E139" t="s">
        <v>88</v>
      </c>
      <c r="F139" t="s">
        <v>59</v>
      </c>
      <c r="G139" t="s">
        <v>35</v>
      </c>
      <c r="H139" t="s">
        <v>36</v>
      </c>
      <c r="I139" t="s">
        <v>37</v>
      </c>
      <c r="J139" t="s">
        <v>188</v>
      </c>
      <c r="K139" t="s">
        <v>189</v>
      </c>
      <c r="L139" t="s">
        <v>190</v>
      </c>
      <c r="M139" t="s">
        <v>38</v>
      </c>
      <c r="N139" t="s">
        <v>39</v>
      </c>
      <c r="O139" s="23">
        <v>358</v>
      </c>
      <c r="P139" s="9">
        <v>8.8699999999999992</v>
      </c>
      <c r="Q139" t="s">
        <v>40</v>
      </c>
      <c r="R139">
        <v>9949</v>
      </c>
      <c r="S139" s="9">
        <v>40.36</v>
      </c>
      <c r="T139" s="26">
        <v>4.29</v>
      </c>
      <c r="U139" s="8">
        <v>173.14</v>
      </c>
      <c r="V139" t="s">
        <v>41</v>
      </c>
      <c r="W139" t="s">
        <v>42</v>
      </c>
      <c r="X139" t="s">
        <v>42</v>
      </c>
      <c r="Y139" t="s">
        <v>43</v>
      </c>
      <c r="AA139" s="1">
        <f t="shared" si="8"/>
        <v>45814</v>
      </c>
      <c r="AB139" s="2">
        <f t="shared" si="9"/>
        <v>6</v>
      </c>
      <c r="AC139" s="2">
        <f t="shared" si="10"/>
        <v>2025</v>
      </c>
      <c r="AD139" s="2" t="str">
        <f>IFERROR(VLOOKUP(A139,'Aux Área'!$A$4:$B$123,2,0),"-")</f>
        <v>CONSERVA</v>
      </c>
    </row>
    <row r="140" spans="1:30" x14ac:dyDescent="0.3">
      <c r="A140" t="s">
        <v>56</v>
      </c>
      <c r="B140" t="s">
        <v>266</v>
      </c>
      <c r="C140" t="s">
        <v>426</v>
      </c>
      <c r="D140" t="s">
        <v>120</v>
      </c>
      <c r="E140" t="s">
        <v>121</v>
      </c>
      <c r="F140" t="s">
        <v>57</v>
      </c>
      <c r="G140" t="s">
        <v>35</v>
      </c>
      <c r="H140" t="s">
        <v>36</v>
      </c>
      <c r="I140" t="s">
        <v>37</v>
      </c>
      <c r="J140" t="s">
        <v>165</v>
      </c>
      <c r="K140" t="s">
        <v>166</v>
      </c>
      <c r="L140" t="s">
        <v>167</v>
      </c>
      <c r="M140" t="s">
        <v>38</v>
      </c>
      <c r="N140" t="s">
        <v>39</v>
      </c>
      <c r="O140" s="23">
        <v>341</v>
      </c>
      <c r="P140" s="9">
        <v>9.1999999999999993</v>
      </c>
      <c r="Q140" t="s">
        <v>40</v>
      </c>
      <c r="R140">
        <v>10865</v>
      </c>
      <c r="S140" s="9">
        <v>37.049999999999997</v>
      </c>
      <c r="T140" s="26">
        <v>4.46</v>
      </c>
      <c r="U140" s="8">
        <v>165.25</v>
      </c>
      <c r="V140" t="s">
        <v>112</v>
      </c>
      <c r="W140" t="s">
        <v>42</v>
      </c>
      <c r="X140" t="s">
        <v>42</v>
      </c>
      <c r="Y140" t="s">
        <v>43</v>
      </c>
      <c r="AA140" s="1">
        <f t="shared" si="8"/>
        <v>45814</v>
      </c>
      <c r="AB140" s="2">
        <f t="shared" si="9"/>
        <v>6</v>
      </c>
      <c r="AC140" s="2">
        <f t="shared" si="10"/>
        <v>2025</v>
      </c>
      <c r="AD140" s="2" t="str">
        <f>IFERROR(VLOOKUP(A140,'Aux Área'!$A$4:$B$123,2,0),"-")</f>
        <v>CONSERVA</v>
      </c>
    </row>
    <row r="141" spans="1:30" x14ac:dyDescent="0.3">
      <c r="A141" t="s">
        <v>50</v>
      </c>
      <c r="B141" t="s">
        <v>324</v>
      </c>
      <c r="C141" t="s">
        <v>427</v>
      </c>
      <c r="D141" t="s">
        <v>326</v>
      </c>
      <c r="E141" t="s">
        <v>327</v>
      </c>
      <c r="F141" t="s">
        <v>51</v>
      </c>
      <c r="G141" t="s">
        <v>35</v>
      </c>
      <c r="H141" t="s">
        <v>36</v>
      </c>
      <c r="I141" t="s">
        <v>37</v>
      </c>
      <c r="J141" t="s">
        <v>428</v>
      </c>
      <c r="K141" t="s">
        <v>429</v>
      </c>
      <c r="L141" t="s">
        <v>84</v>
      </c>
      <c r="M141" t="s">
        <v>38</v>
      </c>
      <c r="N141" t="s">
        <v>39</v>
      </c>
      <c r="O141" s="23">
        <v>270</v>
      </c>
      <c r="P141" s="9">
        <v>6.55</v>
      </c>
      <c r="Q141" t="s">
        <v>40</v>
      </c>
      <c r="R141">
        <v>3483</v>
      </c>
      <c r="S141" s="9">
        <v>41.19</v>
      </c>
      <c r="T141" s="26">
        <v>4.6900000000000004</v>
      </c>
      <c r="U141" s="8">
        <v>193.18</v>
      </c>
      <c r="V141" t="s">
        <v>430</v>
      </c>
      <c r="W141" t="s">
        <v>42</v>
      </c>
      <c r="X141" t="s">
        <v>42</v>
      </c>
      <c r="Y141" t="s">
        <v>43</v>
      </c>
      <c r="AA141" s="1">
        <f t="shared" si="8"/>
        <v>45814</v>
      </c>
      <c r="AB141" s="2">
        <f t="shared" si="9"/>
        <v>6</v>
      </c>
      <c r="AC141" s="2">
        <f t="shared" si="10"/>
        <v>2025</v>
      </c>
      <c r="AD141" s="2" t="str">
        <f>IFERROR(VLOOKUP(A141,'Aux Área'!$A$4:$B$123,2,0),"-")</f>
        <v>TI</v>
      </c>
    </row>
    <row r="142" spans="1:30" x14ac:dyDescent="0.3">
      <c r="A142" t="s">
        <v>62</v>
      </c>
      <c r="B142" t="s">
        <v>263</v>
      </c>
      <c r="C142" t="s">
        <v>431</v>
      </c>
      <c r="D142" t="s">
        <v>158</v>
      </c>
      <c r="E142" t="s">
        <v>159</v>
      </c>
      <c r="F142" t="s">
        <v>63</v>
      </c>
      <c r="G142" t="s">
        <v>35</v>
      </c>
      <c r="H142" t="s">
        <v>36</v>
      </c>
      <c r="I142" t="s">
        <v>37</v>
      </c>
      <c r="J142" t="s">
        <v>231</v>
      </c>
      <c r="K142" t="s">
        <v>232</v>
      </c>
      <c r="L142" t="s">
        <v>217</v>
      </c>
      <c r="M142" t="s">
        <v>38</v>
      </c>
      <c r="N142" t="s">
        <v>39</v>
      </c>
      <c r="O142" s="23">
        <v>234</v>
      </c>
      <c r="P142" s="9">
        <v>8.85</v>
      </c>
      <c r="Q142" t="s">
        <v>40</v>
      </c>
      <c r="R142">
        <v>7435</v>
      </c>
      <c r="S142" s="9">
        <v>26.45</v>
      </c>
      <c r="T142" s="26">
        <v>4.1900000000000004</v>
      </c>
      <c r="U142" s="8">
        <v>110.83</v>
      </c>
      <c r="V142" t="s">
        <v>432</v>
      </c>
      <c r="W142" t="s">
        <v>42</v>
      </c>
      <c r="X142" t="s">
        <v>42</v>
      </c>
      <c r="Y142" t="s">
        <v>43</v>
      </c>
      <c r="AA142" s="1">
        <f t="shared" si="8"/>
        <v>45814</v>
      </c>
      <c r="AB142" s="2">
        <f t="shared" si="9"/>
        <v>6</v>
      </c>
      <c r="AC142" s="2">
        <f t="shared" si="10"/>
        <v>2025</v>
      </c>
      <c r="AD142" s="2" t="str">
        <f>IFERROR(VLOOKUP(A142,'Aux Área'!$A$4:$B$123,2,0),"-")</f>
        <v>CONSERVA</v>
      </c>
    </row>
    <row r="143" spans="1:30" x14ac:dyDescent="0.3">
      <c r="A143" t="s">
        <v>56</v>
      </c>
      <c r="B143" t="s">
        <v>266</v>
      </c>
      <c r="C143" t="s">
        <v>433</v>
      </c>
      <c r="D143" t="s">
        <v>120</v>
      </c>
      <c r="E143" t="s">
        <v>121</v>
      </c>
      <c r="F143" t="s">
        <v>57</v>
      </c>
      <c r="G143" t="s">
        <v>35</v>
      </c>
      <c r="H143" t="s">
        <v>36</v>
      </c>
      <c r="I143" t="s">
        <v>37</v>
      </c>
      <c r="J143" t="s">
        <v>231</v>
      </c>
      <c r="K143" t="s">
        <v>232</v>
      </c>
      <c r="L143" t="s">
        <v>217</v>
      </c>
      <c r="M143" t="s">
        <v>38</v>
      </c>
      <c r="N143" t="s">
        <v>39</v>
      </c>
      <c r="O143" s="23">
        <v>402</v>
      </c>
      <c r="P143" s="9">
        <v>10.56</v>
      </c>
      <c r="Q143" t="s">
        <v>40</v>
      </c>
      <c r="R143">
        <v>11267</v>
      </c>
      <c r="S143" s="9">
        <v>38.07</v>
      </c>
      <c r="T143" s="26">
        <v>4.1399999999999997</v>
      </c>
      <c r="U143" s="8">
        <v>157.61000000000001</v>
      </c>
      <c r="V143" t="s">
        <v>434</v>
      </c>
      <c r="W143" t="s">
        <v>42</v>
      </c>
      <c r="X143" t="s">
        <v>42</v>
      </c>
      <c r="Y143" t="s">
        <v>43</v>
      </c>
      <c r="AA143" s="1">
        <f t="shared" si="8"/>
        <v>45817</v>
      </c>
      <c r="AB143" s="2">
        <f t="shared" si="9"/>
        <v>6</v>
      </c>
      <c r="AC143" s="2">
        <f t="shared" si="10"/>
        <v>2025</v>
      </c>
      <c r="AD143" s="2" t="str">
        <f>IFERROR(VLOOKUP(A143,'Aux Área'!$A$4:$B$123,2,0),"-")</f>
        <v>CONSERVA</v>
      </c>
    </row>
    <row r="144" spans="1:30" x14ac:dyDescent="0.3">
      <c r="A144" t="s">
        <v>62</v>
      </c>
      <c r="B144" t="s">
        <v>263</v>
      </c>
      <c r="C144" t="s">
        <v>435</v>
      </c>
      <c r="D144" t="s">
        <v>158</v>
      </c>
      <c r="E144" t="s">
        <v>159</v>
      </c>
      <c r="F144" t="s">
        <v>63</v>
      </c>
      <c r="G144" t="s">
        <v>35</v>
      </c>
      <c r="H144" t="s">
        <v>36</v>
      </c>
      <c r="I144" t="s">
        <v>37</v>
      </c>
      <c r="J144" t="s">
        <v>370</v>
      </c>
      <c r="K144" t="s">
        <v>371</v>
      </c>
      <c r="L144" t="s">
        <v>124</v>
      </c>
      <c r="M144" t="s">
        <v>38</v>
      </c>
      <c r="N144" t="s">
        <v>39</v>
      </c>
      <c r="O144" s="23">
        <v>174</v>
      </c>
      <c r="P144" s="9">
        <v>6.29</v>
      </c>
      <c r="Q144" t="s">
        <v>40</v>
      </c>
      <c r="R144">
        <v>7609</v>
      </c>
      <c r="S144" s="9">
        <v>27.67</v>
      </c>
      <c r="T144" s="26">
        <v>4.2910000000000004</v>
      </c>
      <c r="U144" s="8">
        <v>118.73</v>
      </c>
      <c r="V144" t="s">
        <v>436</v>
      </c>
      <c r="W144" t="s">
        <v>42</v>
      </c>
      <c r="X144" t="s">
        <v>42</v>
      </c>
      <c r="Y144" t="s">
        <v>43</v>
      </c>
      <c r="AA144" s="1">
        <f t="shared" si="8"/>
        <v>45817</v>
      </c>
      <c r="AB144" s="2">
        <f t="shared" si="9"/>
        <v>6</v>
      </c>
      <c r="AC144" s="2">
        <f t="shared" si="10"/>
        <v>2025</v>
      </c>
      <c r="AD144" s="2" t="str">
        <f>IFERROR(VLOOKUP(A144,'Aux Área'!$A$4:$B$123,2,0),"-")</f>
        <v>CONSERVA</v>
      </c>
    </row>
    <row r="145" spans="1:30" x14ac:dyDescent="0.3">
      <c r="A145" t="s">
        <v>76</v>
      </c>
      <c r="B145" t="s">
        <v>380</v>
      </c>
      <c r="C145" t="s">
        <v>437</v>
      </c>
      <c r="D145" t="s">
        <v>382</v>
      </c>
      <c r="E145" t="s">
        <v>383</v>
      </c>
      <c r="F145" t="s">
        <v>77</v>
      </c>
      <c r="G145" t="s">
        <v>35</v>
      </c>
      <c r="H145" t="s">
        <v>36</v>
      </c>
      <c r="I145" t="s">
        <v>37</v>
      </c>
      <c r="J145" t="s">
        <v>438</v>
      </c>
      <c r="K145" t="s">
        <v>439</v>
      </c>
      <c r="L145" t="s">
        <v>84</v>
      </c>
      <c r="M145" t="s">
        <v>38</v>
      </c>
      <c r="N145" t="s">
        <v>39</v>
      </c>
      <c r="O145" s="23">
        <v>338</v>
      </c>
      <c r="P145" s="9">
        <v>9.92</v>
      </c>
      <c r="Q145" t="s">
        <v>40</v>
      </c>
      <c r="R145">
        <v>1290</v>
      </c>
      <c r="S145" s="9">
        <v>34.06</v>
      </c>
      <c r="T145" s="26">
        <v>4.3899999999999997</v>
      </c>
      <c r="U145" s="8">
        <v>149.54</v>
      </c>
      <c r="V145" t="s">
        <v>41</v>
      </c>
      <c r="W145" t="s">
        <v>42</v>
      </c>
      <c r="X145" t="s">
        <v>42</v>
      </c>
      <c r="Y145" t="s">
        <v>43</v>
      </c>
      <c r="AA145" s="1">
        <f t="shared" si="8"/>
        <v>45817</v>
      </c>
      <c r="AB145" s="2">
        <f t="shared" si="9"/>
        <v>6</v>
      </c>
      <c r="AC145" s="2">
        <f t="shared" si="10"/>
        <v>2025</v>
      </c>
      <c r="AD145" s="2" t="str">
        <f>IFERROR(VLOOKUP(A145,'Aux Área'!$A$4:$B$123,2,0),"-")</f>
        <v>QSMS</v>
      </c>
    </row>
    <row r="146" spans="1:30" x14ac:dyDescent="0.3">
      <c r="A146" t="s">
        <v>56</v>
      </c>
      <c r="B146" t="s">
        <v>266</v>
      </c>
      <c r="C146" t="s">
        <v>440</v>
      </c>
      <c r="D146" t="s">
        <v>120</v>
      </c>
      <c r="E146" t="s">
        <v>121</v>
      </c>
      <c r="F146" t="s">
        <v>57</v>
      </c>
      <c r="G146" t="s">
        <v>35</v>
      </c>
      <c r="H146" t="s">
        <v>36</v>
      </c>
      <c r="I146" t="s">
        <v>37</v>
      </c>
      <c r="J146" t="s">
        <v>192</v>
      </c>
      <c r="K146" t="s">
        <v>193</v>
      </c>
      <c r="L146" t="s">
        <v>194</v>
      </c>
      <c r="M146" t="s">
        <v>38</v>
      </c>
      <c r="N146" t="s">
        <v>39</v>
      </c>
      <c r="O146" s="23">
        <v>333</v>
      </c>
      <c r="P146" s="9">
        <v>9.7899999999999991</v>
      </c>
      <c r="Q146" t="s">
        <v>40</v>
      </c>
      <c r="R146">
        <v>11600</v>
      </c>
      <c r="S146" s="9">
        <v>34.020000000000003</v>
      </c>
      <c r="T146" s="26">
        <v>4.4000000000000004</v>
      </c>
      <c r="U146" s="8">
        <v>149.68</v>
      </c>
      <c r="V146" t="s">
        <v>41</v>
      </c>
      <c r="W146" t="s">
        <v>42</v>
      </c>
      <c r="X146" t="s">
        <v>42</v>
      </c>
      <c r="Y146" t="s">
        <v>43</v>
      </c>
      <c r="AA146" s="1">
        <f t="shared" si="8"/>
        <v>45817</v>
      </c>
      <c r="AB146" s="2">
        <f t="shared" si="9"/>
        <v>6</v>
      </c>
      <c r="AC146" s="2">
        <f t="shared" si="10"/>
        <v>2025</v>
      </c>
      <c r="AD146" s="2" t="str">
        <f>IFERROR(VLOOKUP(A146,'Aux Área'!$A$4:$B$123,2,0),"-")</f>
        <v>CONSERVA</v>
      </c>
    </row>
    <row r="147" spans="1:30" x14ac:dyDescent="0.3">
      <c r="A147" t="s">
        <v>72</v>
      </c>
      <c r="B147" t="s">
        <v>243</v>
      </c>
      <c r="C147" t="s">
        <v>441</v>
      </c>
      <c r="D147" t="s">
        <v>95</v>
      </c>
      <c r="E147" t="s">
        <v>96</v>
      </c>
      <c r="F147" t="s">
        <v>73</v>
      </c>
      <c r="G147" t="s">
        <v>35</v>
      </c>
      <c r="H147" t="s">
        <v>36</v>
      </c>
      <c r="I147" t="s">
        <v>37</v>
      </c>
      <c r="J147" t="s">
        <v>292</v>
      </c>
      <c r="K147" t="s">
        <v>293</v>
      </c>
      <c r="L147" t="s">
        <v>84</v>
      </c>
      <c r="M147" t="s">
        <v>38</v>
      </c>
      <c r="N147" t="s">
        <v>39</v>
      </c>
      <c r="O147" s="23">
        <v>403</v>
      </c>
      <c r="P147" s="9">
        <v>9.68</v>
      </c>
      <c r="Q147" t="s">
        <v>40</v>
      </c>
      <c r="R147">
        <v>5303</v>
      </c>
      <c r="S147" s="9">
        <v>41.63</v>
      </c>
      <c r="T147" s="26">
        <v>5.14</v>
      </c>
      <c r="U147" s="8">
        <v>213.98</v>
      </c>
      <c r="V147" t="s">
        <v>41</v>
      </c>
      <c r="W147" t="s">
        <v>42</v>
      </c>
      <c r="X147" t="s">
        <v>42</v>
      </c>
      <c r="Y147" t="s">
        <v>43</v>
      </c>
      <c r="AA147" s="1">
        <f t="shared" si="8"/>
        <v>45817</v>
      </c>
      <c r="AB147" s="2">
        <f t="shared" si="9"/>
        <v>6</v>
      </c>
      <c r="AC147" s="2">
        <f t="shared" si="10"/>
        <v>2025</v>
      </c>
      <c r="AD147" s="2" t="str">
        <f>IFERROR(VLOOKUP(A147,'Aux Área'!$A$4:$B$123,2,0),"-")</f>
        <v>CONSERVA</v>
      </c>
    </row>
    <row r="148" spans="1:30" x14ac:dyDescent="0.3">
      <c r="A148" t="s">
        <v>70</v>
      </c>
      <c r="B148" t="s">
        <v>272</v>
      </c>
      <c r="C148" t="s">
        <v>442</v>
      </c>
      <c r="D148" t="s">
        <v>145</v>
      </c>
      <c r="E148" t="s">
        <v>146</v>
      </c>
      <c r="F148" t="s">
        <v>71</v>
      </c>
      <c r="G148" t="s">
        <v>35</v>
      </c>
      <c r="H148" t="s">
        <v>36</v>
      </c>
      <c r="I148" t="s">
        <v>37</v>
      </c>
      <c r="J148" t="s">
        <v>147</v>
      </c>
      <c r="K148" t="s">
        <v>148</v>
      </c>
      <c r="L148" t="s">
        <v>84</v>
      </c>
      <c r="M148" t="s">
        <v>38</v>
      </c>
      <c r="N148" t="s">
        <v>39</v>
      </c>
      <c r="O148" s="23">
        <v>267</v>
      </c>
      <c r="P148" s="9">
        <v>7.04</v>
      </c>
      <c r="Q148" t="s">
        <v>40</v>
      </c>
      <c r="R148">
        <v>2474</v>
      </c>
      <c r="S148" s="9">
        <v>37.92</v>
      </c>
      <c r="T148" s="26">
        <v>5.24</v>
      </c>
      <c r="U148" s="8">
        <v>198.7</v>
      </c>
      <c r="V148" t="s">
        <v>112</v>
      </c>
      <c r="W148" t="s">
        <v>42</v>
      </c>
      <c r="X148" t="s">
        <v>42</v>
      </c>
      <c r="Y148" t="s">
        <v>43</v>
      </c>
      <c r="AA148" s="1">
        <f t="shared" ref="AA148:AA211" si="11">DATEVALUE(C148)</f>
        <v>45817</v>
      </c>
      <c r="AB148" s="2">
        <f t="shared" si="9"/>
        <v>6</v>
      </c>
      <c r="AC148" s="2">
        <f t="shared" si="10"/>
        <v>2025</v>
      </c>
      <c r="AD148" s="2" t="str">
        <f>IFERROR(VLOOKUP(A148,'Aux Área'!$A$4:$B$123,2,0),"-")</f>
        <v>QSMS</v>
      </c>
    </row>
    <row r="149" spans="1:30" x14ac:dyDescent="0.3">
      <c r="A149" t="s">
        <v>58</v>
      </c>
      <c r="B149" t="s">
        <v>250</v>
      </c>
      <c r="C149" t="s">
        <v>443</v>
      </c>
      <c r="D149" t="s">
        <v>87</v>
      </c>
      <c r="E149" t="s">
        <v>88</v>
      </c>
      <c r="F149" t="s">
        <v>59</v>
      </c>
      <c r="G149" t="s">
        <v>35</v>
      </c>
      <c r="H149" t="s">
        <v>36</v>
      </c>
      <c r="I149" t="s">
        <v>37</v>
      </c>
      <c r="J149" t="s">
        <v>344</v>
      </c>
      <c r="K149" t="s">
        <v>345</v>
      </c>
      <c r="L149" t="s">
        <v>217</v>
      </c>
      <c r="M149" t="s">
        <v>38</v>
      </c>
      <c r="N149" t="s">
        <v>39</v>
      </c>
      <c r="O149" s="23">
        <v>286</v>
      </c>
      <c r="P149" s="9">
        <v>8.07</v>
      </c>
      <c r="Q149" t="s">
        <v>40</v>
      </c>
      <c r="R149">
        <v>10235</v>
      </c>
      <c r="S149" s="9">
        <v>35.42</v>
      </c>
      <c r="T149" s="26">
        <v>4.1500000000000004</v>
      </c>
      <c r="U149" s="8">
        <v>147.01</v>
      </c>
      <c r="V149" t="s">
        <v>444</v>
      </c>
      <c r="W149" t="s">
        <v>42</v>
      </c>
      <c r="X149" t="s">
        <v>42</v>
      </c>
      <c r="Y149" t="s">
        <v>43</v>
      </c>
      <c r="AA149" s="1">
        <f t="shared" si="11"/>
        <v>45818</v>
      </c>
      <c r="AB149" s="2">
        <f t="shared" si="9"/>
        <v>6</v>
      </c>
      <c r="AC149" s="2">
        <f t="shared" si="10"/>
        <v>2025</v>
      </c>
      <c r="AD149" s="2" t="str">
        <f>IFERROR(VLOOKUP(A149,'Aux Área'!$A$4:$B$123,2,0),"-")</f>
        <v>CONSERVA</v>
      </c>
    </row>
    <row r="150" spans="1:30" x14ac:dyDescent="0.3">
      <c r="A150" t="s">
        <v>52</v>
      </c>
      <c r="B150" t="s">
        <v>389</v>
      </c>
      <c r="C150" t="s">
        <v>445</v>
      </c>
      <c r="D150" t="s">
        <v>446</v>
      </c>
      <c r="E150" t="s">
        <v>447</v>
      </c>
      <c r="F150" t="s">
        <v>53</v>
      </c>
      <c r="G150" t="s">
        <v>35</v>
      </c>
      <c r="H150" t="s">
        <v>36</v>
      </c>
      <c r="I150" t="s">
        <v>37</v>
      </c>
      <c r="J150" t="s">
        <v>122</v>
      </c>
      <c r="K150" t="s">
        <v>123</v>
      </c>
      <c r="L150" t="s">
        <v>124</v>
      </c>
      <c r="M150" t="s">
        <v>38</v>
      </c>
      <c r="N150" t="s">
        <v>39</v>
      </c>
      <c r="O150" s="23">
        <v>330</v>
      </c>
      <c r="P150" s="9">
        <v>10.85</v>
      </c>
      <c r="Q150" t="s">
        <v>40</v>
      </c>
      <c r="R150">
        <v>2218</v>
      </c>
      <c r="S150" s="9">
        <v>30.42</v>
      </c>
      <c r="T150" s="26">
        <v>3.99</v>
      </c>
      <c r="U150" s="8">
        <v>121.37</v>
      </c>
      <c r="V150" t="s">
        <v>112</v>
      </c>
      <c r="W150" t="s">
        <v>42</v>
      </c>
      <c r="X150" t="s">
        <v>42</v>
      </c>
      <c r="Y150" t="s">
        <v>43</v>
      </c>
      <c r="AA150" s="1">
        <f t="shared" si="11"/>
        <v>45818</v>
      </c>
      <c r="AB150" s="2">
        <f t="shared" si="9"/>
        <v>6</v>
      </c>
      <c r="AC150" s="2">
        <f t="shared" si="10"/>
        <v>2025</v>
      </c>
      <c r="AD150" s="2" t="str">
        <f>IFERROR(VLOOKUP(A150,'Aux Área'!$A$4:$B$123,2,0),"-")</f>
        <v>OPERAÇÃO</v>
      </c>
    </row>
    <row r="151" spans="1:30" x14ac:dyDescent="0.3">
      <c r="A151" t="s">
        <v>76</v>
      </c>
      <c r="B151" t="s">
        <v>380</v>
      </c>
      <c r="C151" t="s">
        <v>448</v>
      </c>
      <c r="D151" t="s">
        <v>382</v>
      </c>
      <c r="E151" t="s">
        <v>383</v>
      </c>
      <c r="F151" t="s">
        <v>77</v>
      </c>
      <c r="G151" t="s">
        <v>35</v>
      </c>
      <c r="H151" t="s">
        <v>36</v>
      </c>
      <c r="I151" t="s">
        <v>37</v>
      </c>
      <c r="J151" t="s">
        <v>356</v>
      </c>
      <c r="K151" t="s">
        <v>357</v>
      </c>
      <c r="L151" t="s">
        <v>124</v>
      </c>
      <c r="M151" t="s">
        <v>38</v>
      </c>
      <c r="N151" t="s">
        <v>39</v>
      </c>
      <c r="O151" s="23">
        <v>387</v>
      </c>
      <c r="P151" s="9">
        <v>8.83</v>
      </c>
      <c r="Q151" t="s">
        <v>40</v>
      </c>
      <c r="R151">
        <v>1677</v>
      </c>
      <c r="S151" s="9">
        <v>43.83</v>
      </c>
      <c r="T151" s="26">
        <v>4.3899999999999997</v>
      </c>
      <c r="U151" s="8">
        <v>192.41</v>
      </c>
      <c r="V151" t="s">
        <v>449</v>
      </c>
      <c r="W151" t="s">
        <v>42</v>
      </c>
      <c r="X151" t="s">
        <v>42</v>
      </c>
      <c r="Y151" t="s">
        <v>43</v>
      </c>
      <c r="AA151" s="1">
        <f t="shared" si="11"/>
        <v>45818</v>
      </c>
      <c r="AB151" s="2">
        <f t="shared" si="9"/>
        <v>6</v>
      </c>
      <c r="AC151" s="2">
        <f t="shared" si="10"/>
        <v>2025</v>
      </c>
      <c r="AD151" s="2" t="str">
        <f>IFERROR(VLOOKUP(A151,'Aux Área'!$A$4:$B$123,2,0),"-")</f>
        <v>QSMS</v>
      </c>
    </row>
    <row r="152" spans="1:30" x14ac:dyDescent="0.3">
      <c r="A152" t="s">
        <v>48</v>
      </c>
      <c r="B152" t="s">
        <v>288</v>
      </c>
      <c r="C152" t="s">
        <v>450</v>
      </c>
      <c r="D152" t="s">
        <v>132</v>
      </c>
      <c r="E152" t="s">
        <v>133</v>
      </c>
      <c r="F152" t="s">
        <v>49</v>
      </c>
      <c r="G152" t="s">
        <v>35</v>
      </c>
      <c r="H152" t="s">
        <v>36</v>
      </c>
      <c r="I152" t="s">
        <v>37</v>
      </c>
      <c r="J152" t="s">
        <v>356</v>
      </c>
      <c r="K152" t="s">
        <v>357</v>
      </c>
      <c r="L152" t="s">
        <v>124</v>
      </c>
      <c r="M152" t="s">
        <v>38</v>
      </c>
      <c r="N152" t="s">
        <v>39</v>
      </c>
      <c r="O152" s="23">
        <v>381</v>
      </c>
      <c r="P152" s="9">
        <v>9.85</v>
      </c>
      <c r="Q152" t="s">
        <v>40</v>
      </c>
      <c r="R152">
        <v>4490</v>
      </c>
      <c r="S152" s="9">
        <v>38.69</v>
      </c>
      <c r="T152" s="26">
        <v>4.4710000000000001</v>
      </c>
      <c r="U152" s="8">
        <v>173</v>
      </c>
      <c r="V152" t="s">
        <v>449</v>
      </c>
      <c r="W152" t="s">
        <v>42</v>
      </c>
      <c r="X152" t="s">
        <v>42</v>
      </c>
      <c r="Y152" t="s">
        <v>43</v>
      </c>
      <c r="AA152" s="1">
        <f t="shared" si="11"/>
        <v>45818</v>
      </c>
      <c r="AB152" s="2">
        <f t="shared" si="9"/>
        <v>6</v>
      </c>
      <c r="AC152" s="2">
        <f t="shared" si="10"/>
        <v>2025</v>
      </c>
      <c r="AD152" s="2" t="str">
        <f>IFERROR(VLOOKUP(A152,'Aux Área'!$A$4:$B$123,2,0),"-")</f>
        <v>ENGENHARIA</v>
      </c>
    </row>
    <row r="153" spans="1:30" x14ac:dyDescent="0.3">
      <c r="A153" t="s">
        <v>56</v>
      </c>
      <c r="B153" t="s">
        <v>266</v>
      </c>
      <c r="C153" t="s">
        <v>451</v>
      </c>
      <c r="D153" t="s">
        <v>120</v>
      </c>
      <c r="E153" t="s">
        <v>121</v>
      </c>
      <c r="F153" t="s">
        <v>57</v>
      </c>
      <c r="G153" t="s">
        <v>35</v>
      </c>
      <c r="H153" t="s">
        <v>36</v>
      </c>
      <c r="I153" t="s">
        <v>37</v>
      </c>
      <c r="J153" t="s">
        <v>122</v>
      </c>
      <c r="K153" t="s">
        <v>123</v>
      </c>
      <c r="L153" t="s">
        <v>124</v>
      </c>
      <c r="M153" t="s">
        <v>38</v>
      </c>
      <c r="N153" t="s">
        <v>39</v>
      </c>
      <c r="O153" s="23">
        <v>330</v>
      </c>
      <c r="P153" s="9">
        <v>10.18</v>
      </c>
      <c r="Q153" t="s">
        <v>40</v>
      </c>
      <c r="R153">
        <v>11930</v>
      </c>
      <c r="S153" s="9">
        <v>32.43</v>
      </c>
      <c r="T153" s="26">
        <v>3.99</v>
      </c>
      <c r="U153" s="8">
        <v>129.38999999999999</v>
      </c>
      <c r="V153" t="s">
        <v>246</v>
      </c>
      <c r="W153" t="s">
        <v>42</v>
      </c>
      <c r="X153" t="s">
        <v>42</v>
      </c>
      <c r="Y153" t="s">
        <v>43</v>
      </c>
      <c r="AA153" s="1">
        <f t="shared" si="11"/>
        <v>45818</v>
      </c>
      <c r="AB153" s="2">
        <f t="shared" si="9"/>
        <v>6</v>
      </c>
      <c r="AC153" s="2">
        <f t="shared" si="10"/>
        <v>2025</v>
      </c>
      <c r="AD153" s="2" t="str">
        <f>IFERROR(VLOOKUP(A153,'Aux Área'!$A$4:$B$123,2,0),"-")</f>
        <v>CONSERVA</v>
      </c>
    </row>
    <row r="154" spans="1:30" x14ac:dyDescent="0.3">
      <c r="A154" t="s">
        <v>58</v>
      </c>
      <c r="B154" t="s">
        <v>250</v>
      </c>
      <c r="C154" t="s">
        <v>452</v>
      </c>
      <c r="D154" t="s">
        <v>87</v>
      </c>
      <c r="E154" t="s">
        <v>88</v>
      </c>
      <c r="F154" t="s">
        <v>59</v>
      </c>
      <c r="G154" t="s">
        <v>35</v>
      </c>
      <c r="H154" t="s">
        <v>36</v>
      </c>
      <c r="I154" t="s">
        <v>37</v>
      </c>
      <c r="J154" t="s">
        <v>188</v>
      </c>
      <c r="K154" t="s">
        <v>189</v>
      </c>
      <c r="L154" t="s">
        <v>190</v>
      </c>
      <c r="M154" t="s">
        <v>38</v>
      </c>
      <c r="N154" t="s">
        <v>39</v>
      </c>
      <c r="O154" s="23">
        <v>326</v>
      </c>
      <c r="P154" s="9">
        <v>9.32</v>
      </c>
      <c r="Q154" t="s">
        <v>40</v>
      </c>
      <c r="R154">
        <v>10561</v>
      </c>
      <c r="S154" s="9">
        <v>34.97</v>
      </c>
      <c r="T154" s="26">
        <v>4.29</v>
      </c>
      <c r="U154" s="8">
        <v>150.02000000000001</v>
      </c>
      <c r="V154" t="s">
        <v>41</v>
      </c>
      <c r="W154" t="s">
        <v>42</v>
      </c>
      <c r="X154" t="s">
        <v>42</v>
      </c>
      <c r="Y154" t="s">
        <v>43</v>
      </c>
      <c r="AA154" s="1">
        <f t="shared" si="11"/>
        <v>45818</v>
      </c>
      <c r="AB154" s="2">
        <f t="shared" si="9"/>
        <v>6</v>
      </c>
      <c r="AC154" s="2">
        <f t="shared" si="10"/>
        <v>2025</v>
      </c>
      <c r="AD154" s="2" t="str">
        <f>IFERROR(VLOOKUP(A154,'Aux Área'!$A$4:$B$123,2,0),"-")</f>
        <v>CONSERVA</v>
      </c>
    </row>
    <row r="155" spans="1:30" x14ac:dyDescent="0.3">
      <c r="A155" t="s">
        <v>30</v>
      </c>
      <c r="B155" t="s">
        <v>453</v>
      </c>
      <c r="C155" t="s">
        <v>454</v>
      </c>
      <c r="D155" t="s">
        <v>185</v>
      </c>
      <c r="E155" t="s">
        <v>33</v>
      </c>
      <c r="F155" t="s">
        <v>34</v>
      </c>
      <c r="G155" t="s">
        <v>35</v>
      </c>
      <c r="H155" t="s">
        <v>36</v>
      </c>
      <c r="I155" t="s">
        <v>37</v>
      </c>
      <c r="J155" t="s">
        <v>82</v>
      </c>
      <c r="K155" t="s">
        <v>83</v>
      </c>
      <c r="L155" t="s">
        <v>84</v>
      </c>
      <c r="M155" t="s">
        <v>38</v>
      </c>
      <c r="N155" t="s">
        <v>39</v>
      </c>
      <c r="O155" s="23">
        <v>254</v>
      </c>
      <c r="P155" s="9">
        <v>7.47</v>
      </c>
      <c r="Q155" t="s">
        <v>40</v>
      </c>
      <c r="R155">
        <v>1579</v>
      </c>
      <c r="S155" s="9">
        <v>34.01</v>
      </c>
      <c r="T155" s="26">
        <v>4.49</v>
      </c>
      <c r="U155" s="8">
        <v>152.69999999999999</v>
      </c>
      <c r="V155" t="s">
        <v>41</v>
      </c>
      <c r="W155" t="s">
        <v>42</v>
      </c>
      <c r="X155" t="s">
        <v>42</v>
      </c>
      <c r="Y155" t="s">
        <v>43</v>
      </c>
      <c r="AA155" s="1">
        <f t="shared" si="11"/>
        <v>45818</v>
      </c>
      <c r="AB155" s="2">
        <f t="shared" si="9"/>
        <v>6</v>
      </c>
      <c r="AC155" s="2">
        <f t="shared" si="10"/>
        <v>2025</v>
      </c>
      <c r="AD155" s="2" t="str">
        <f>IFERROR(VLOOKUP(A155,'Aux Área'!$A$4:$B$123,2,0),"-")</f>
        <v>OPERAÇÃO</v>
      </c>
    </row>
    <row r="156" spans="1:30" x14ac:dyDescent="0.3">
      <c r="A156" t="s">
        <v>76</v>
      </c>
      <c r="B156" t="s">
        <v>380</v>
      </c>
      <c r="C156" t="s">
        <v>455</v>
      </c>
      <c r="D156" t="s">
        <v>382</v>
      </c>
      <c r="E156" t="s">
        <v>383</v>
      </c>
      <c r="F156" t="s">
        <v>77</v>
      </c>
      <c r="G156" t="s">
        <v>35</v>
      </c>
      <c r="H156" t="s">
        <v>36</v>
      </c>
      <c r="I156" t="s">
        <v>37</v>
      </c>
      <c r="J156" t="s">
        <v>456</v>
      </c>
      <c r="K156" t="s">
        <v>457</v>
      </c>
      <c r="L156" t="s">
        <v>84</v>
      </c>
      <c r="M156" t="s">
        <v>38</v>
      </c>
      <c r="N156" t="s">
        <v>39</v>
      </c>
      <c r="O156" s="23">
        <v>350</v>
      </c>
      <c r="P156" s="9">
        <v>11.02</v>
      </c>
      <c r="Q156" t="s">
        <v>40</v>
      </c>
      <c r="R156">
        <v>2027</v>
      </c>
      <c r="S156" s="9">
        <v>31.77</v>
      </c>
      <c r="T156" s="26">
        <v>4.3899999999999997</v>
      </c>
      <c r="U156" s="8">
        <v>139.47999999999999</v>
      </c>
      <c r="V156" t="s">
        <v>41</v>
      </c>
      <c r="W156" t="s">
        <v>42</v>
      </c>
      <c r="X156" t="s">
        <v>42</v>
      </c>
      <c r="Y156" t="s">
        <v>43</v>
      </c>
      <c r="AA156" s="1">
        <f t="shared" si="11"/>
        <v>45819</v>
      </c>
      <c r="AB156" s="2">
        <f t="shared" si="9"/>
        <v>6</v>
      </c>
      <c r="AC156" s="2">
        <f t="shared" si="10"/>
        <v>2025</v>
      </c>
      <c r="AD156" s="2" t="str">
        <f>IFERROR(VLOOKUP(A156,'Aux Área'!$A$4:$B$123,2,0),"-")</f>
        <v>QSMS</v>
      </c>
    </row>
    <row r="157" spans="1:30" x14ac:dyDescent="0.3">
      <c r="A157" t="s">
        <v>46</v>
      </c>
      <c r="B157" t="s">
        <v>458</v>
      </c>
      <c r="C157" t="s">
        <v>459</v>
      </c>
      <c r="D157" t="s">
        <v>460</v>
      </c>
      <c r="E157" t="s">
        <v>461</v>
      </c>
      <c r="F157" t="s">
        <v>47</v>
      </c>
      <c r="G157" t="s">
        <v>35</v>
      </c>
      <c r="H157" t="s">
        <v>36</v>
      </c>
      <c r="I157" t="s">
        <v>37</v>
      </c>
      <c r="J157" t="s">
        <v>241</v>
      </c>
      <c r="K157" t="s">
        <v>242</v>
      </c>
      <c r="L157" t="s">
        <v>110</v>
      </c>
      <c r="M157" t="s">
        <v>38</v>
      </c>
      <c r="N157" t="s">
        <v>39</v>
      </c>
      <c r="O157" s="10">
        <f>P157*S157</f>
        <v>361.44300000000004</v>
      </c>
      <c r="P157" s="24">
        <f>P174</f>
        <v>12.66</v>
      </c>
      <c r="Q157" t="s">
        <v>40</v>
      </c>
      <c r="R157">
        <v>2003</v>
      </c>
      <c r="S157" s="9">
        <v>28.55</v>
      </c>
      <c r="T157" s="26">
        <v>3.9710000000000001</v>
      </c>
      <c r="U157" s="8">
        <v>113.36</v>
      </c>
      <c r="V157" t="s">
        <v>41</v>
      </c>
      <c r="W157" t="s">
        <v>42</v>
      </c>
      <c r="X157" t="s">
        <v>42</v>
      </c>
      <c r="Y157" t="s">
        <v>43</v>
      </c>
      <c r="AA157" s="1">
        <f t="shared" si="11"/>
        <v>45819</v>
      </c>
      <c r="AB157" s="2">
        <f t="shared" si="9"/>
        <v>6</v>
      </c>
      <c r="AC157" s="2">
        <f t="shared" si="10"/>
        <v>2025</v>
      </c>
      <c r="AD157" s="2" t="str">
        <f>IFERROR(VLOOKUP(A157,'Aux Área'!$A$4:$B$123,2,0),"-")</f>
        <v>FACILITIES</v>
      </c>
    </row>
    <row r="158" spans="1:30" x14ac:dyDescent="0.3">
      <c r="A158" t="s">
        <v>48</v>
      </c>
      <c r="B158" t="s">
        <v>288</v>
      </c>
      <c r="C158" t="s">
        <v>462</v>
      </c>
      <c r="D158" t="s">
        <v>132</v>
      </c>
      <c r="E158" t="s">
        <v>133</v>
      </c>
      <c r="F158" t="s">
        <v>49</v>
      </c>
      <c r="G158" t="s">
        <v>35</v>
      </c>
      <c r="H158" t="s">
        <v>36</v>
      </c>
      <c r="I158" t="s">
        <v>37</v>
      </c>
      <c r="J158" t="s">
        <v>344</v>
      </c>
      <c r="K158" t="s">
        <v>345</v>
      </c>
      <c r="L158" t="s">
        <v>217</v>
      </c>
      <c r="M158" t="s">
        <v>38</v>
      </c>
      <c r="N158" t="s">
        <v>39</v>
      </c>
      <c r="O158" s="23">
        <v>445</v>
      </c>
      <c r="P158" s="9">
        <v>11.06</v>
      </c>
      <c r="Q158" t="s">
        <v>40</v>
      </c>
      <c r="R158">
        <v>4935</v>
      </c>
      <c r="S158" s="9">
        <v>40.24</v>
      </c>
      <c r="T158" s="26">
        <v>4.1500000000000004</v>
      </c>
      <c r="U158" s="8">
        <v>167</v>
      </c>
      <c r="V158" t="s">
        <v>463</v>
      </c>
      <c r="W158" t="s">
        <v>42</v>
      </c>
      <c r="X158" t="s">
        <v>42</v>
      </c>
      <c r="Y158" t="s">
        <v>43</v>
      </c>
      <c r="AA158" s="1">
        <f t="shared" si="11"/>
        <v>45819</v>
      </c>
      <c r="AB158" s="2">
        <f t="shared" si="9"/>
        <v>6</v>
      </c>
      <c r="AC158" s="2">
        <f t="shared" si="10"/>
        <v>2025</v>
      </c>
      <c r="AD158" s="2" t="str">
        <f>IFERROR(VLOOKUP(A158,'Aux Área'!$A$4:$B$123,2,0),"-")</f>
        <v>ENGENHARIA</v>
      </c>
    </row>
    <row r="159" spans="1:30" x14ac:dyDescent="0.3">
      <c r="A159" t="s">
        <v>66</v>
      </c>
      <c r="B159" t="s">
        <v>464</v>
      </c>
      <c r="C159" t="s">
        <v>465</v>
      </c>
      <c r="D159" t="s">
        <v>151</v>
      </c>
      <c r="E159" t="s">
        <v>152</v>
      </c>
      <c r="F159" t="s">
        <v>67</v>
      </c>
      <c r="G159" t="s">
        <v>35</v>
      </c>
      <c r="H159" t="s">
        <v>36</v>
      </c>
      <c r="I159" t="s">
        <v>37</v>
      </c>
      <c r="J159" t="s">
        <v>237</v>
      </c>
      <c r="K159" t="s">
        <v>238</v>
      </c>
      <c r="L159" t="s">
        <v>110</v>
      </c>
      <c r="M159" t="s">
        <v>38</v>
      </c>
      <c r="N159" t="s">
        <v>39</v>
      </c>
      <c r="O159" s="23">
        <v>303</v>
      </c>
      <c r="P159" s="9">
        <v>7.87</v>
      </c>
      <c r="Q159" t="s">
        <v>40</v>
      </c>
      <c r="R159">
        <v>3049</v>
      </c>
      <c r="S159" s="9">
        <v>38.520000000000003</v>
      </c>
      <c r="T159" s="26">
        <v>4.29</v>
      </c>
      <c r="U159" s="8">
        <v>165.25</v>
      </c>
      <c r="V159" t="s">
        <v>41</v>
      </c>
      <c r="W159" t="s">
        <v>42</v>
      </c>
      <c r="X159" t="s">
        <v>42</v>
      </c>
      <c r="Y159" t="s">
        <v>43</v>
      </c>
      <c r="AA159" s="1">
        <f t="shared" si="11"/>
        <v>45819</v>
      </c>
      <c r="AB159" s="2">
        <f t="shared" si="9"/>
        <v>6</v>
      </c>
      <c r="AC159" s="2">
        <f t="shared" si="10"/>
        <v>2025</v>
      </c>
      <c r="AD159" s="2" t="str">
        <f>IFERROR(VLOOKUP(A159,'Aux Área'!$A$4:$B$123,2,0),"-")</f>
        <v>OPERAÇÃO</v>
      </c>
    </row>
    <row r="160" spans="1:30" x14ac:dyDescent="0.3">
      <c r="A160" t="s">
        <v>58</v>
      </c>
      <c r="B160" t="s">
        <v>250</v>
      </c>
      <c r="C160" t="s">
        <v>466</v>
      </c>
      <c r="D160" t="s">
        <v>87</v>
      </c>
      <c r="E160" t="s">
        <v>88</v>
      </c>
      <c r="F160" t="s">
        <v>59</v>
      </c>
      <c r="G160" t="s">
        <v>35</v>
      </c>
      <c r="H160" t="s">
        <v>36</v>
      </c>
      <c r="I160" t="s">
        <v>37</v>
      </c>
      <c r="J160" t="s">
        <v>304</v>
      </c>
      <c r="K160" t="s">
        <v>305</v>
      </c>
      <c r="L160" t="s">
        <v>301</v>
      </c>
      <c r="M160" t="s">
        <v>38</v>
      </c>
      <c r="N160" t="s">
        <v>39</v>
      </c>
      <c r="O160" s="23">
        <v>338</v>
      </c>
      <c r="P160" s="9">
        <v>7.92</v>
      </c>
      <c r="Q160" t="s">
        <v>40</v>
      </c>
      <c r="R160">
        <v>10899</v>
      </c>
      <c r="S160" s="9">
        <v>42.65</v>
      </c>
      <c r="T160" s="26">
        <v>4.3899999999999997</v>
      </c>
      <c r="U160" s="8">
        <v>187.23</v>
      </c>
      <c r="V160" t="s">
        <v>467</v>
      </c>
      <c r="W160" t="s">
        <v>42</v>
      </c>
      <c r="X160" t="s">
        <v>42</v>
      </c>
      <c r="Y160" t="s">
        <v>43</v>
      </c>
      <c r="AA160" s="1">
        <f t="shared" si="11"/>
        <v>45819</v>
      </c>
      <c r="AB160" s="2">
        <f t="shared" si="9"/>
        <v>6</v>
      </c>
      <c r="AC160" s="2">
        <f t="shared" si="10"/>
        <v>2025</v>
      </c>
      <c r="AD160" s="2" t="str">
        <f>IFERROR(VLOOKUP(A160,'Aux Área'!$A$4:$B$123,2,0),"-")</f>
        <v>CONSERVA</v>
      </c>
    </row>
    <row r="161" spans="1:30" x14ac:dyDescent="0.3">
      <c r="A161" t="s">
        <v>30</v>
      </c>
      <c r="B161" t="s">
        <v>453</v>
      </c>
      <c r="C161" t="s">
        <v>468</v>
      </c>
      <c r="D161" t="s">
        <v>391</v>
      </c>
      <c r="E161" t="s">
        <v>392</v>
      </c>
      <c r="F161" t="s">
        <v>34</v>
      </c>
      <c r="G161" t="s">
        <v>35</v>
      </c>
      <c r="H161" t="s">
        <v>36</v>
      </c>
      <c r="I161" t="s">
        <v>37</v>
      </c>
      <c r="J161" t="s">
        <v>108</v>
      </c>
      <c r="K161" t="s">
        <v>109</v>
      </c>
      <c r="L161" t="s">
        <v>110</v>
      </c>
      <c r="M161" t="s">
        <v>38</v>
      </c>
      <c r="N161" t="s">
        <v>111</v>
      </c>
      <c r="O161" s="23">
        <v>434</v>
      </c>
      <c r="P161" s="9">
        <v>11.16</v>
      </c>
      <c r="Q161" t="s">
        <v>40</v>
      </c>
      <c r="R161">
        <v>2013</v>
      </c>
      <c r="S161" s="9">
        <v>38.89</v>
      </c>
      <c r="T161" s="26">
        <v>4.6900000000000004</v>
      </c>
      <c r="U161" s="8">
        <v>182.39</v>
      </c>
      <c r="V161" t="s">
        <v>112</v>
      </c>
      <c r="W161" t="s">
        <v>42</v>
      </c>
      <c r="X161" t="s">
        <v>42</v>
      </c>
      <c r="Y161" t="s">
        <v>43</v>
      </c>
      <c r="AA161" s="1">
        <f t="shared" si="11"/>
        <v>45819</v>
      </c>
      <c r="AB161" s="2">
        <f t="shared" si="9"/>
        <v>6</v>
      </c>
      <c r="AC161" s="2">
        <f t="shared" si="10"/>
        <v>2025</v>
      </c>
      <c r="AD161" s="2" t="str">
        <f>IFERROR(VLOOKUP(A161,'Aux Área'!$A$4:$B$123,2,0),"-")</f>
        <v>OPERAÇÃO</v>
      </c>
    </row>
    <row r="162" spans="1:30" x14ac:dyDescent="0.3">
      <c r="A162" t="s">
        <v>56</v>
      </c>
      <c r="B162" t="s">
        <v>266</v>
      </c>
      <c r="C162" t="s">
        <v>469</v>
      </c>
      <c r="D162" t="s">
        <v>120</v>
      </c>
      <c r="E162" t="s">
        <v>121</v>
      </c>
      <c r="F162" t="s">
        <v>57</v>
      </c>
      <c r="G162" t="s">
        <v>35</v>
      </c>
      <c r="H162" t="s">
        <v>36</v>
      </c>
      <c r="I162" t="s">
        <v>37</v>
      </c>
      <c r="J162" t="s">
        <v>165</v>
      </c>
      <c r="K162" t="s">
        <v>166</v>
      </c>
      <c r="L162" t="s">
        <v>167</v>
      </c>
      <c r="M162" t="s">
        <v>38</v>
      </c>
      <c r="N162" t="s">
        <v>39</v>
      </c>
      <c r="O162" s="23">
        <v>284</v>
      </c>
      <c r="P162" s="9">
        <v>8.16</v>
      </c>
      <c r="Q162" t="s">
        <v>40</v>
      </c>
      <c r="R162">
        <v>12214</v>
      </c>
      <c r="S162" s="9">
        <v>34.799999999999997</v>
      </c>
      <c r="T162" s="26">
        <v>4.46</v>
      </c>
      <c r="U162" s="8">
        <v>155.21</v>
      </c>
      <c r="V162" t="s">
        <v>41</v>
      </c>
      <c r="W162" t="s">
        <v>42</v>
      </c>
      <c r="X162" t="s">
        <v>42</v>
      </c>
      <c r="Y162" t="s">
        <v>43</v>
      </c>
      <c r="AA162" s="1">
        <f t="shared" si="11"/>
        <v>45819</v>
      </c>
      <c r="AB162" s="2">
        <f t="shared" si="9"/>
        <v>6</v>
      </c>
      <c r="AC162" s="2">
        <f t="shared" si="10"/>
        <v>2025</v>
      </c>
      <c r="AD162" s="2" t="str">
        <f>IFERROR(VLOOKUP(A162,'Aux Área'!$A$4:$B$123,2,0),"-")</f>
        <v>CONSERVA</v>
      </c>
    </row>
    <row r="163" spans="1:30" x14ac:dyDescent="0.3">
      <c r="A163" t="s">
        <v>76</v>
      </c>
      <c r="B163" t="s">
        <v>380</v>
      </c>
      <c r="C163" t="s">
        <v>470</v>
      </c>
      <c r="D163" t="s">
        <v>382</v>
      </c>
      <c r="E163" t="s">
        <v>383</v>
      </c>
      <c r="F163" t="s">
        <v>77</v>
      </c>
      <c r="G163" t="s">
        <v>35</v>
      </c>
      <c r="H163" t="s">
        <v>36</v>
      </c>
      <c r="I163" t="s">
        <v>37</v>
      </c>
      <c r="J163" t="s">
        <v>471</v>
      </c>
      <c r="K163" t="s">
        <v>472</v>
      </c>
      <c r="L163" t="s">
        <v>84</v>
      </c>
      <c r="M163" t="s">
        <v>38</v>
      </c>
      <c r="N163" t="s">
        <v>39</v>
      </c>
      <c r="O163" s="23">
        <v>226</v>
      </c>
      <c r="P163" s="9">
        <v>8.57</v>
      </c>
      <c r="Q163" t="s">
        <v>40</v>
      </c>
      <c r="R163">
        <v>2253</v>
      </c>
      <c r="S163" s="9">
        <v>26.36</v>
      </c>
      <c r="T163" s="26">
        <v>4.4400000000000004</v>
      </c>
      <c r="U163" s="8">
        <v>117.04</v>
      </c>
      <c r="V163" t="s">
        <v>112</v>
      </c>
      <c r="W163" t="s">
        <v>42</v>
      </c>
      <c r="X163" t="s">
        <v>42</v>
      </c>
      <c r="Y163" t="s">
        <v>43</v>
      </c>
      <c r="AA163" s="1">
        <f t="shared" si="11"/>
        <v>45819</v>
      </c>
      <c r="AB163" s="2">
        <f t="shared" si="9"/>
        <v>6</v>
      </c>
      <c r="AC163" s="2">
        <f t="shared" si="10"/>
        <v>2025</v>
      </c>
      <c r="AD163" s="2" t="str">
        <f>IFERROR(VLOOKUP(A163,'Aux Área'!$A$4:$B$123,2,0),"-")</f>
        <v>QSMS</v>
      </c>
    </row>
    <row r="164" spans="1:30" x14ac:dyDescent="0.3">
      <c r="A164" t="s">
        <v>66</v>
      </c>
      <c r="B164" t="s">
        <v>464</v>
      </c>
      <c r="C164" t="s">
        <v>473</v>
      </c>
      <c r="D164" t="s">
        <v>151</v>
      </c>
      <c r="E164" t="s">
        <v>152</v>
      </c>
      <c r="F164" t="s">
        <v>67</v>
      </c>
      <c r="G164" t="s">
        <v>35</v>
      </c>
      <c r="H164" t="s">
        <v>36</v>
      </c>
      <c r="I164" t="s">
        <v>37</v>
      </c>
      <c r="J164" t="s">
        <v>474</v>
      </c>
      <c r="K164" t="s">
        <v>475</v>
      </c>
      <c r="L164" t="s">
        <v>84</v>
      </c>
      <c r="M164" t="s">
        <v>38</v>
      </c>
      <c r="N164" t="s">
        <v>39</v>
      </c>
      <c r="O164" s="23">
        <v>437</v>
      </c>
      <c r="P164" s="9">
        <v>11.03</v>
      </c>
      <c r="Q164" t="s">
        <v>40</v>
      </c>
      <c r="R164">
        <v>3486</v>
      </c>
      <c r="S164" s="9">
        <v>39.61</v>
      </c>
      <c r="T164" s="26">
        <v>4.45</v>
      </c>
      <c r="U164" s="8">
        <v>176.26</v>
      </c>
      <c r="V164" t="s">
        <v>41</v>
      </c>
      <c r="W164" t="s">
        <v>42</v>
      </c>
      <c r="X164" t="s">
        <v>42</v>
      </c>
      <c r="Y164" t="s">
        <v>43</v>
      </c>
      <c r="AA164" s="1">
        <f t="shared" si="11"/>
        <v>45819</v>
      </c>
      <c r="AB164" s="2">
        <f t="shared" si="9"/>
        <v>6</v>
      </c>
      <c r="AC164" s="2">
        <f t="shared" si="10"/>
        <v>2025</v>
      </c>
      <c r="AD164" s="2" t="str">
        <f>IFERROR(VLOOKUP(A164,'Aux Área'!$A$4:$B$123,2,0),"-")</f>
        <v>OPERAÇÃO</v>
      </c>
    </row>
    <row r="165" spans="1:30" x14ac:dyDescent="0.3">
      <c r="A165" t="s">
        <v>48</v>
      </c>
      <c r="B165" t="s">
        <v>288</v>
      </c>
      <c r="C165" t="s">
        <v>476</v>
      </c>
      <c r="D165" t="s">
        <v>132</v>
      </c>
      <c r="E165" t="s">
        <v>133</v>
      </c>
      <c r="F165" t="s">
        <v>49</v>
      </c>
      <c r="G165" t="s">
        <v>35</v>
      </c>
      <c r="H165" t="s">
        <v>36</v>
      </c>
      <c r="I165" t="s">
        <v>37</v>
      </c>
      <c r="J165" t="s">
        <v>97</v>
      </c>
      <c r="K165" t="s">
        <v>98</v>
      </c>
      <c r="L165" t="s">
        <v>84</v>
      </c>
      <c r="M165" t="s">
        <v>38</v>
      </c>
      <c r="N165" t="s">
        <v>39</v>
      </c>
      <c r="O165" s="23">
        <v>411</v>
      </c>
      <c r="P165" s="9">
        <v>10.26</v>
      </c>
      <c r="Q165" t="s">
        <v>40</v>
      </c>
      <c r="R165">
        <v>5346</v>
      </c>
      <c r="S165" s="9">
        <v>40.06</v>
      </c>
      <c r="T165" s="26">
        <v>4.6399999999999997</v>
      </c>
      <c r="U165" s="8">
        <v>185.88</v>
      </c>
      <c r="V165" t="s">
        <v>477</v>
      </c>
      <c r="W165" t="s">
        <v>42</v>
      </c>
      <c r="X165" t="s">
        <v>42</v>
      </c>
      <c r="Y165" t="s">
        <v>43</v>
      </c>
      <c r="AA165" s="1">
        <f t="shared" si="11"/>
        <v>45819</v>
      </c>
      <c r="AB165" s="2">
        <f t="shared" si="9"/>
        <v>6</v>
      </c>
      <c r="AC165" s="2">
        <f t="shared" si="10"/>
        <v>2025</v>
      </c>
      <c r="AD165" s="2" t="str">
        <f>IFERROR(VLOOKUP(A165,'Aux Área'!$A$4:$B$123,2,0),"-")</f>
        <v>ENGENHARIA</v>
      </c>
    </row>
    <row r="166" spans="1:30" x14ac:dyDescent="0.3">
      <c r="A166" t="s">
        <v>44</v>
      </c>
      <c r="B166" t="s">
        <v>478</v>
      </c>
      <c r="C166" t="s">
        <v>479</v>
      </c>
      <c r="D166" t="s">
        <v>224</v>
      </c>
      <c r="E166" t="s">
        <v>225</v>
      </c>
      <c r="F166" t="s">
        <v>45</v>
      </c>
      <c r="G166" t="s">
        <v>35</v>
      </c>
      <c r="H166" t="s">
        <v>36</v>
      </c>
      <c r="I166" t="s">
        <v>37</v>
      </c>
      <c r="J166" t="s">
        <v>147</v>
      </c>
      <c r="K166" t="s">
        <v>148</v>
      </c>
      <c r="L166" t="s">
        <v>84</v>
      </c>
      <c r="M166" t="s">
        <v>38</v>
      </c>
      <c r="N166" t="s">
        <v>39</v>
      </c>
      <c r="O166" s="23">
        <v>244</v>
      </c>
      <c r="P166" s="9">
        <v>5.85</v>
      </c>
      <c r="Q166" t="s">
        <v>40</v>
      </c>
      <c r="R166">
        <v>1763</v>
      </c>
      <c r="S166" s="9">
        <v>41.74</v>
      </c>
      <c r="T166" s="26">
        <v>4.8410000000000002</v>
      </c>
      <c r="U166" s="8">
        <v>202.05</v>
      </c>
      <c r="V166" t="s">
        <v>41</v>
      </c>
      <c r="W166" t="s">
        <v>42</v>
      </c>
      <c r="X166" t="s">
        <v>42</v>
      </c>
      <c r="Y166" t="s">
        <v>43</v>
      </c>
      <c r="AA166" s="1">
        <f t="shared" si="11"/>
        <v>45819</v>
      </c>
      <c r="AB166" s="2">
        <f t="shared" si="9"/>
        <v>6</v>
      </c>
      <c r="AC166" s="2">
        <f t="shared" si="10"/>
        <v>2025</v>
      </c>
      <c r="AD166" s="2" t="str">
        <f>IFERROR(VLOOKUP(A166,'Aux Área'!$A$4:$B$123,2,0),"-")</f>
        <v>OPERAÇÃO</v>
      </c>
    </row>
    <row r="167" spans="1:30" x14ac:dyDescent="0.3">
      <c r="A167" t="s">
        <v>64</v>
      </c>
      <c r="B167" t="s">
        <v>332</v>
      </c>
      <c r="C167" t="s">
        <v>480</v>
      </c>
      <c r="D167" t="s">
        <v>127</v>
      </c>
      <c r="E167" t="s">
        <v>128</v>
      </c>
      <c r="F167" t="s">
        <v>65</v>
      </c>
      <c r="G167" t="s">
        <v>35</v>
      </c>
      <c r="H167" t="s">
        <v>36</v>
      </c>
      <c r="I167" t="s">
        <v>37</v>
      </c>
      <c r="J167" t="s">
        <v>179</v>
      </c>
      <c r="K167" t="s">
        <v>180</v>
      </c>
      <c r="L167" t="s">
        <v>181</v>
      </c>
      <c r="M167" t="s">
        <v>38</v>
      </c>
      <c r="N167" t="s">
        <v>39</v>
      </c>
      <c r="O167" s="23">
        <v>372</v>
      </c>
      <c r="P167" s="9">
        <v>10.039999999999999</v>
      </c>
      <c r="Q167" t="s">
        <v>40</v>
      </c>
      <c r="R167">
        <v>3422</v>
      </c>
      <c r="S167" s="9">
        <v>37.04</v>
      </c>
      <c r="T167" s="26">
        <v>4.74</v>
      </c>
      <c r="U167" s="8">
        <v>175.57</v>
      </c>
      <c r="V167" t="s">
        <v>481</v>
      </c>
      <c r="W167" t="s">
        <v>42</v>
      </c>
      <c r="X167" t="s">
        <v>42</v>
      </c>
      <c r="Y167" t="s">
        <v>43</v>
      </c>
      <c r="AA167" s="1">
        <f t="shared" si="11"/>
        <v>45820</v>
      </c>
      <c r="AB167" s="2">
        <f t="shared" si="9"/>
        <v>6</v>
      </c>
      <c r="AC167" s="2">
        <f t="shared" si="10"/>
        <v>2025</v>
      </c>
      <c r="AD167" s="2" t="str">
        <f>IFERROR(VLOOKUP(A167,'Aux Área'!$A$4:$B$123,2,0),"-")</f>
        <v>ENGENHARIA</v>
      </c>
    </row>
    <row r="168" spans="1:30" x14ac:dyDescent="0.3">
      <c r="A168" t="s">
        <v>46</v>
      </c>
      <c r="B168" t="s">
        <v>458</v>
      </c>
      <c r="C168" t="s">
        <v>482</v>
      </c>
      <c r="D168" t="s">
        <v>460</v>
      </c>
      <c r="E168" t="s">
        <v>461</v>
      </c>
      <c r="F168" t="s">
        <v>47</v>
      </c>
      <c r="G168" t="s">
        <v>35</v>
      </c>
      <c r="H168" t="s">
        <v>36</v>
      </c>
      <c r="I168" t="s">
        <v>37</v>
      </c>
      <c r="J168" t="s">
        <v>215</v>
      </c>
      <c r="K168" t="s">
        <v>216</v>
      </c>
      <c r="L168" t="s">
        <v>217</v>
      </c>
      <c r="M168" t="s">
        <v>38</v>
      </c>
      <c r="N168" t="s">
        <v>39</v>
      </c>
      <c r="O168" s="23">
        <v>359</v>
      </c>
      <c r="P168" s="9">
        <v>11.12</v>
      </c>
      <c r="Q168" t="s">
        <v>40</v>
      </c>
      <c r="R168">
        <v>2362</v>
      </c>
      <c r="S168" s="9">
        <v>32.29</v>
      </c>
      <c r="T168" s="26">
        <v>4.45</v>
      </c>
      <c r="U168" s="8">
        <v>143.69</v>
      </c>
      <c r="V168" t="s">
        <v>41</v>
      </c>
      <c r="W168" t="s">
        <v>42</v>
      </c>
      <c r="X168" t="s">
        <v>42</v>
      </c>
      <c r="Y168" t="s">
        <v>43</v>
      </c>
      <c r="AA168" s="1">
        <f t="shared" si="11"/>
        <v>45820</v>
      </c>
      <c r="AB168" s="2">
        <f t="shared" si="9"/>
        <v>6</v>
      </c>
      <c r="AC168" s="2">
        <f t="shared" si="10"/>
        <v>2025</v>
      </c>
      <c r="AD168" s="2" t="str">
        <f>IFERROR(VLOOKUP(A168,'Aux Área'!$A$4:$B$123,2,0),"-")</f>
        <v>FACILITIES</v>
      </c>
    </row>
    <row r="169" spans="1:30" x14ac:dyDescent="0.3">
      <c r="A169" t="s">
        <v>58</v>
      </c>
      <c r="B169" t="s">
        <v>250</v>
      </c>
      <c r="C169" t="s">
        <v>483</v>
      </c>
      <c r="D169" t="s">
        <v>87</v>
      </c>
      <c r="E169" t="s">
        <v>88</v>
      </c>
      <c r="F169" t="s">
        <v>59</v>
      </c>
      <c r="G169" t="s">
        <v>35</v>
      </c>
      <c r="H169" t="s">
        <v>36</v>
      </c>
      <c r="I169" t="s">
        <v>37</v>
      </c>
      <c r="J169" t="s">
        <v>285</v>
      </c>
      <c r="K169" t="s">
        <v>286</v>
      </c>
      <c r="L169" t="s">
        <v>91</v>
      </c>
      <c r="M169" t="s">
        <v>38</v>
      </c>
      <c r="N169" t="s">
        <v>39</v>
      </c>
      <c r="O169" s="23">
        <v>338</v>
      </c>
      <c r="P169" s="9">
        <v>8.67</v>
      </c>
      <c r="Q169" t="s">
        <v>40</v>
      </c>
      <c r="R169">
        <v>11237</v>
      </c>
      <c r="S169" s="9">
        <v>39</v>
      </c>
      <c r="T169" s="26">
        <v>4.2910000000000004</v>
      </c>
      <c r="U169" s="8">
        <v>167.33</v>
      </c>
      <c r="V169" t="s">
        <v>484</v>
      </c>
      <c r="W169" t="s">
        <v>42</v>
      </c>
      <c r="X169" t="s">
        <v>42</v>
      </c>
      <c r="Y169" t="s">
        <v>43</v>
      </c>
      <c r="AA169" s="1">
        <f t="shared" si="11"/>
        <v>45820</v>
      </c>
      <c r="AB169" s="2">
        <f t="shared" si="9"/>
        <v>6</v>
      </c>
      <c r="AC169" s="2">
        <f t="shared" si="10"/>
        <v>2025</v>
      </c>
      <c r="AD169" s="2" t="str">
        <f>IFERROR(VLOOKUP(A169,'Aux Área'!$A$4:$B$123,2,0),"-")</f>
        <v>CONSERVA</v>
      </c>
    </row>
    <row r="170" spans="1:30" x14ac:dyDescent="0.3">
      <c r="A170" t="s">
        <v>76</v>
      </c>
      <c r="B170" t="s">
        <v>380</v>
      </c>
      <c r="C170" t="s">
        <v>485</v>
      </c>
      <c r="D170" t="s">
        <v>382</v>
      </c>
      <c r="E170" t="s">
        <v>383</v>
      </c>
      <c r="F170" t="s">
        <v>77</v>
      </c>
      <c r="G170" t="s">
        <v>35</v>
      </c>
      <c r="H170" t="s">
        <v>36</v>
      </c>
      <c r="I170" t="s">
        <v>37</v>
      </c>
      <c r="J170" t="s">
        <v>486</v>
      </c>
      <c r="K170" t="s">
        <v>487</v>
      </c>
      <c r="L170" t="s">
        <v>84</v>
      </c>
      <c r="M170" t="s">
        <v>38</v>
      </c>
      <c r="N170" t="s">
        <v>39</v>
      </c>
      <c r="O170" s="23">
        <v>364</v>
      </c>
      <c r="P170" s="9">
        <v>10.56</v>
      </c>
      <c r="Q170" t="s">
        <v>40</v>
      </c>
      <c r="R170">
        <v>2617</v>
      </c>
      <c r="S170" s="9">
        <v>34.46</v>
      </c>
      <c r="T170" s="26">
        <v>4.28</v>
      </c>
      <c r="U170" s="8">
        <v>147.49</v>
      </c>
      <c r="V170" t="s">
        <v>112</v>
      </c>
      <c r="W170" t="s">
        <v>42</v>
      </c>
      <c r="X170" t="s">
        <v>42</v>
      </c>
      <c r="Y170" t="s">
        <v>43</v>
      </c>
      <c r="AA170" s="1">
        <f t="shared" si="11"/>
        <v>45820</v>
      </c>
      <c r="AB170" s="2">
        <f t="shared" si="9"/>
        <v>6</v>
      </c>
      <c r="AC170" s="2">
        <f t="shared" si="10"/>
        <v>2025</v>
      </c>
      <c r="AD170" s="2" t="str">
        <f>IFERROR(VLOOKUP(A170,'Aux Área'!$A$4:$B$123,2,0),"-")</f>
        <v>QSMS</v>
      </c>
    </row>
    <row r="171" spans="1:30" x14ac:dyDescent="0.3">
      <c r="A171" t="s">
        <v>56</v>
      </c>
      <c r="B171" t="s">
        <v>266</v>
      </c>
      <c r="C171" t="s">
        <v>488</v>
      </c>
      <c r="D171" t="s">
        <v>120</v>
      </c>
      <c r="E171" t="s">
        <v>121</v>
      </c>
      <c r="F171" t="s">
        <v>57</v>
      </c>
      <c r="G171" t="s">
        <v>35</v>
      </c>
      <c r="H171" t="s">
        <v>36</v>
      </c>
      <c r="I171" t="s">
        <v>37</v>
      </c>
      <c r="J171" t="s">
        <v>248</v>
      </c>
      <c r="K171" t="s">
        <v>249</v>
      </c>
      <c r="L171" t="s">
        <v>207</v>
      </c>
      <c r="M171" t="s">
        <v>38</v>
      </c>
      <c r="N171" t="s">
        <v>39</v>
      </c>
      <c r="O171" s="23">
        <v>347</v>
      </c>
      <c r="P171" s="9">
        <v>9.11</v>
      </c>
      <c r="Q171" t="s">
        <v>40</v>
      </c>
      <c r="R171">
        <v>12561</v>
      </c>
      <c r="S171" s="9">
        <v>38.090000000000003</v>
      </c>
      <c r="T171" s="26">
        <v>4.49</v>
      </c>
      <c r="U171" s="8">
        <v>171.02</v>
      </c>
      <c r="V171" t="s">
        <v>112</v>
      </c>
      <c r="W171" t="s">
        <v>42</v>
      </c>
      <c r="X171" t="s">
        <v>42</v>
      </c>
      <c r="Y171" t="s">
        <v>43</v>
      </c>
      <c r="AA171" s="1">
        <f t="shared" si="11"/>
        <v>45820</v>
      </c>
      <c r="AB171" s="2">
        <f t="shared" si="9"/>
        <v>6</v>
      </c>
      <c r="AC171" s="2">
        <f t="shared" si="10"/>
        <v>2025</v>
      </c>
      <c r="AD171" s="2" t="str">
        <f>IFERROR(VLOOKUP(A171,'Aux Área'!$A$4:$B$123,2,0),"-")</f>
        <v>CONSERVA</v>
      </c>
    </row>
    <row r="172" spans="1:30" x14ac:dyDescent="0.3">
      <c r="A172" t="s">
        <v>62</v>
      </c>
      <c r="B172" t="s">
        <v>263</v>
      </c>
      <c r="C172" t="s">
        <v>489</v>
      </c>
      <c r="D172" t="s">
        <v>158</v>
      </c>
      <c r="E172" t="s">
        <v>159</v>
      </c>
      <c r="F172" t="s">
        <v>63</v>
      </c>
      <c r="G172" t="s">
        <v>35</v>
      </c>
      <c r="H172" t="s">
        <v>36</v>
      </c>
      <c r="I172" t="s">
        <v>37</v>
      </c>
      <c r="J172" t="s">
        <v>160</v>
      </c>
      <c r="K172" t="s">
        <v>161</v>
      </c>
      <c r="L172" t="s">
        <v>124</v>
      </c>
      <c r="M172" t="s">
        <v>38</v>
      </c>
      <c r="N172" t="s">
        <v>39</v>
      </c>
      <c r="O172" s="23">
        <v>264</v>
      </c>
      <c r="P172" s="9">
        <v>6.47</v>
      </c>
      <c r="Q172" t="s">
        <v>40</v>
      </c>
      <c r="R172">
        <v>7873</v>
      </c>
      <c r="S172" s="9">
        <v>40.78</v>
      </c>
      <c r="T172" s="26">
        <v>4.24</v>
      </c>
      <c r="U172" s="8">
        <v>172.92</v>
      </c>
      <c r="V172" t="s">
        <v>162</v>
      </c>
      <c r="W172" t="s">
        <v>42</v>
      </c>
      <c r="X172" t="s">
        <v>42</v>
      </c>
      <c r="Y172" t="s">
        <v>43</v>
      </c>
      <c r="AA172" s="1">
        <f t="shared" si="11"/>
        <v>45820</v>
      </c>
      <c r="AB172" s="2">
        <f t="shared" si="9"/>
        <v>6</v>
      </c>
      <c r="AC172" s="2">
        <f t="shared" si="10"/>
        <v>2025</v>
      </c>
      <c r="AD172" s="2" t="str">
        <f>IFERROR(VLOOKUP(A172,'Aux Área'!$A$4:$B$123,2,0),"-")</f>
        <v>CONSERVA</v>
      </c>
    </row>
    <row r="173" spans="1:30" x14ac:dyDescent="0.3">
      <c r="A173" t="s">
        <v>64</v>
      </c>
      <c r="B173" t="s">
        <v>332</v>
      </c>
      <c r="C173" t="s">
        <v>490</v>
      </c>
      <c r="D173" t="s">
        <v>127</v>
      </c>
      <c r="E173" t="s">
        <v>128</v>
      </c>
      <c r="F173" t="s">
        <v>65</v>
      </c>
      <c r="G173" t="s">
        <v>35</v>
      </c>
      <c r="H173" t="s">
        <v>36</v>
      </c>
      <c r="I173" t="s">
        <v>37</v>
      </c>
      <c r="J173" t="s">
        <v>202</v>
      </c>
      <c r="K173" t="s">
        <v>203</v>
      </c>
      <c r="L173" t="s">
        <v>124</v>
      </c>
      <c r="M173" t="s">
        <v>38</v>
      </c>
      <c r="N173" t="s">
        <v>39</v>
      </c>
      <c r="O173" s="23">
        <v>298</v>
      </c>
      <c r="P173" s="9">
        <v>8.74</v>
      </c>
      <c r="Q173" t="s">
        <v>40</v>
      </c>
      <c r="R173">
        <v>3720</v>
      </c>
      <c r="S173" s="9">
        <v>34.1</v>
      </c>
      <c r="T173" s="26">
        <v>3.9910000000000001</v>
      </c>
      <c r="U173" s="8">
        <v>136.09</v>
      </c>
      <c r="V173" t="s">
        <v>41</v>
      </c>
      <c r="W173" t="s">
        <v>42</v>
      </c>
      <c r="X173" t="s">
        <v>42</v>
      </c>
      <c r="Y173" t="s">
        <v>43</v>
      </c>
      <c r="AA173" s="1">
        <f t="shared" si="11"/>
        <v>45820</v>
      </c>
      <c r="AB173" s="2">
        <f t="shared" si="9"/>
        <v>6</v>
      </c>
      <c r="AC173" s="2">
        <f t="shared" si="10"/>
        <v>2025</v>
      </c>
      <c r="AD173" s="2" t="str">
        <f>IFERROR(VLOOKUP(A173,'Aux Área'!$A$4:$B$123,2,0),"-")</f>
        <v>ENGENHARIA</v>
      </c>
    </row>
    <row r="174" spans="1:30" x14ac:dyDescent="0.3">
      <c r="A174" t="s">
        <v>46</v>
      </c>
      <c r="B174" t="s">
        <v>458</v>
      </c>
      <c r="C174" t="s">
        <v>491</v>
      </c>
      <c r="D174" t="s">
        <v>460</v>
      </c>
      <c r="E174" t="s">
        <v>461</v>
      </c>
      <c r="F174" t="s">
        <v>47</v>
      </c>
      <c r="G174" t="s">
        <v>35</v>
      </c>
      <c r="H174" t="s">
        <v>36</v>
      </c>
      <c r="I174" t="s">
        <v>37</v>
      </c>
      <c r="J174" t="s">
        <v>492</v>
      </c>
      <c r="K174" t="s">
        <v>493</v>
      </c>
      <c r="L174" t="s">
        <v>110</v>
      </c>
      <c r="M174" t="s">
        <v>38</v>
      </c>
      <c r="N174" t="s">
        <v>39</v>
      </c>
      <c r="O174" s="23">
        <v>283</v>
      </c>
      <c r="P174" s="9">
        <v>12.66</v>
      </c>
      <c r="Q174" t="s">
        <v>40</v>
      </c>
      <c r="R174">
        <v>2645</v>
      </c>
      <c r="S174" s="9">
        <v>22.35</v>
      </c>
      <c r="T174" s="26">
        <v>4.3710000000000004</v>
      </c>
      <c r="U174" s="8">
        <v>97.69</v>
      </c>
      <c r="V174" t="s">
        <v>112</v>
      </c>
      <c r="W174" t="s">
        <v>42</v>
      </c>
      <c r="X174" t="s">
        <v>42</v>
      </c>
      <c r="Y174" t="s">
        <v>43</v>
      </c>
      <c r="AA174" s="1">
        <f t="shared" si="11"/>
        <v>45820</v>
      </c>
      <c r="AB174" s="2">
        <f t="shared" si="9"/>
        <v>6</v>
      </c>
      <c r="AC174" s="2">
        <f t="shared" si="10"/>
        <v>2025</v>
      </c>
      <c r="AD174" s="2" t="str">
        <f>IFERROR(VLOOKUP(A174,'Aux Área'!$A$4:$B$123,2,0),"-")</f>
        <v>FACILITIES</v>
      </c>
    </row>
    <row r="175" spans="1:30" ht="16.5" customHeight="1" x14ac:dyDescent="0.3">
      <c r="A175" t="s">
        <v>52</v>
      </c>
      <c r="B175" t="s">
        <v>389</v>
      </c>
      <c r="C175" t="s">
        <v>494</v>
      </c>
      <c r="D175" t="s">
        <v>446</v>
      </c>
      <c r="E175" t="s">
        <v>447</v>
      </c>
      <c r="F175" t="s">
        <v>53</v>
      </c>
      <c r="G175" t="s">
        <v>35</v>
      </c>
      <c r="H175" t="s">
        <v>36</v>
      </c>
      <c r="I175" t="s">
        <v>37</v>
      </c>
      <c r="J175" t="s">
        <v>495</v>
      </c>
      <c r="K175" t="s">
        <v>496</v>
      </c>
      <c r="L175" t="s">
        <v>84</v>
      </c>
      <c r="M175" t="s">
        <v>38</v>
      </c>
      <c r="N175" t="s">
        <v>39</v>
      </c>
      <c r="O175" s="23">
        <v>373</v>
      </c>
      <c r="P175" s="9">
        <v>9.84</v>
      </c>
      <c r="Q175" t="s">
        <v>40</v>
      </c>
      <c r="R175">
        <v>2591</v>
      </c>
      <c r="S175" s="9">
        <v>37.909999999999997</v>
      </c>
      <c r="T175" s="26">
        <v>4.8899999999999997</v>
      </c>
      <c r="U175" s="8">
        <v>185.38</v>
      </c>
      <c r="V175" t="s">
        <v>41</v>
      </c>
      <c r="W175" t="s">
        <v>42</v>
      </c>
      <c r="X175" t="s">
        <v>42</v>
      </c>
      <c r="Y175" t="s">
        <v>43</v>
      </c>
      <c r="AA175" s="1">
        <f t="shared" si="11"/>
        <v>45820</v>
      </c>
      <c r="AB175" s="2">
        <f t="shared" si="9"/>
        <v>6</v>
      </c>
      <c r="AC175" s="2">
        <f t="shared" si="10"/>
        <v>2025</v>
      </c>
      <c r="AD175" s="2" t="str">
        <f>IFERROR(VLOOKUP(A175,'Aux Área'!$A$4:$B$123,2,0),"-")</f>
        <v>OPERAÇÃO</v>
      </c>
    </row>
    <row r="176" spans="1:30" x14ac:dyDescent="0.3">
      <c r="A176" t="s">
        <v>72</v>
      </c>
      <c r="B176" t="s">
        <v>243</v>
      </c>
      <c r="C176" t="s">
        <v>497</v>
      </c>
      <c r="D176" t="s">
        <v>95</v>
      </c>
      <c r="E176" t="s">
        <v>96</v>
      </c>
      <c r="F176" t="s">
        <v>73</v>
      </c>
      <c r="G176" t="s">
        <v>35</v>
      </c>
      <c r="H176" t="s">
        <v>36</v>
      </c>
      <c r="I176" t="s">
        <v>37</v>
      </c>
      <c r="J176" t="s">
        <v>292</v>
      </c>
      <c r="K176" t="s">
        <v>293</v>
      </c>
      <c r="L176" t="s">
        <v>84</v>
      </c>
      <c r="M176" t="s">
        <v>38</v>
      </c>
      <c r="N176" t="s">
        <v>39</v>
      </c>
      <c r="O176" s="23">
        <v>375</v>
      </c>
      <c r="P176" s="9">
        <v>9.56</v>
      </c>
      <c r="Q176" t="s">
        <v>40</v>
      </c>
      <c r="R176">
        <v>5678</v>
      </c>
      <c r="S176" s="9">
        <v>39.22</v>
      </c>
      <c r="T176" s="26">
        <v>4.9400000000000004</v>
      </c>
      <c r="U176" s="8">
        <v>193.75</v>
      </c>
      <c r="V176" t="s">
        <v>41</v>
      </c>
      <c r="W176" t="s">
        <v>42</v>
      </c>
      <c r="X176" t="s">
        <v>42</v>
      </c>
      <c r="Y176" t="s">
        <v>43</v>
      </c>
      <c r="AA176" s="1">
        <f t="shared" si="11"/>
        <v>45820</v>
      </c>
      <c r="AB176" s="2">
        <f t="shared" si="9"/>
        <v>6</v>
      </c>
      <c r="AC176" s="2">
        <f t="shared" si="10"/>
        <v>2025</v>
      </c>
      <c r="AD176" s="2" t="str">
        <f>IFERROR(VLOOKUP(A176,'Aux Área'!$A$4:$B$123,2,0),"-")</f>
        <v>CONSERVA</v>
      </c>
    </row>
    <row r="177" spans="1:30" x14ac:dyDescent="0.3">
      <c r="A177" t="s">
        <v>58</v>
      </c>
      <c r="B177" t="s">
        <v>250</v>
      </c>
      <c r="C177" t="s">
        <v>498</v>
      </c>
      <c r="D177" t="s">
        <v>87</v>
      </c>
      <c r="E177" t="s">
        <v>88</v>
      </c>
      <c r="F177" t="s">
        <v>59</v>
      </c>
      <c r="G177" t="s">
        <v>35</v>
      </c>
      <c r="H177" t="s">
        <v>36</v>
      </c>
      <c r="I177" t="s">
        <v>37</v>
      </c>
      <c r="J177" t="s">
        <v>356</v>
      </c>
      <c r="K177" t="s">
        <v>357</v>
      </c>
      <c r="L177" t="s">
        <v>124</v>
      </c>
      <c r="M177" t="s">
        <v>38</v>
      </c>
      <c r="N177" t="s">
        <v>39</v>
      </c>
      <c r="O177" s="23">
        <v>314</v>
      </c>
      <c r="P177" s="9">
        <v>9.0299999999999994</v>
      </c>
      <c r="Q177" t="s">
        <v>40</v>
      </c>
      <c r="R177">
        <v>11551</v>
      </c>
      <c r="S177" s="9">
        <v>34.770000000000003</v>
      </c>
      <c r="T177" s="26">
        <v>4.2910000000000004</v>
      </c>
      <c r="U177" s="8">
        <v>149.19999999999999</v>
      </c>
      <c r="V177" t="s">
        <v>499</v>
      </c>
      <c r="W177" t="s">
        <v>42</v>
      </c>
      <c r="X177" t="s">
        <v>42</v>
      </c>
      <c r="Y177" t="s">
        <v>43</v>
      </c>
      <c r="AA177" s="1">
        <f t="shared" si="11"/>
        <v>45821</v>
      </c>
      <c r="AB177" s="2">
        <f t="shared" si="9"/>
        <v>6</v>
      </c>
      <c r="AC177" s="2">
        <f t="shared" si="10"/>
        <v>2025</v>
      </c>
      <c r="AD177" s="2" t="str">
        <f>IFERROR(VLOOKUP(A177,'Aux Área'!$A$4:$B$123,2,0),"-")</f>
        <v>CONSERVA</v>
      </c>
    </row>
    <row r="178" spans="1:30" x14ac:dyDescent="0.3">
      <c r="A178" t="s">
        <v>76</v>
      </c>
      <c r="B178" t="s">
        <v>380</v>
      </c>
      <c r="C178" t="s">
        <v>500</v>
      </c>
      <c r="D178" t="s">
        <v>382</v>
      </c>
      <c r="E178" t="s">
        <v>383</v>
      </c>
      <c r="F178" t="s">
        <v>77</v>
      </c>
      <c r="G178" t="s">
        <v>35</v>
      </c>
      <c r="H178" t="s">
        <v>36</v>
      </c>
      <c r="I178" t="s">
        <v>37</v>
      </c>
      <c r="J178" t="s">
        <v>304</v>
      </c>
      <c r="K178" t="s">
        <v>305</v>
      </c>
      <c r="L178" t="s">
        <v>301</v>
      </c>
      <c r="M178" t="s">
        <v>38</v>
      </c>
      <c r="N178" t="s">
        <v>39</v>
      </c>
      <c r="O178" s="23">
        <v>246</v>
      </c>
      <c r="P178" s="9">
        <v>9.83</v>
      </c>
      <c r="Q178" t="s">
        <v>40</v>
      </c>
      <c r="R178">
        <v>2863</v>
      </c>
      <c r="S178" s="9">
        <v>25.03</v>
      </c>
      <c r="T178" s="26">
        <v>4.3899999999999997</v>
      </c>
      <c r="U178" s="8">
        <v>109.88</v>
      </c>
      <c r="V178" t="s">
        <v>501</v>
      </c>
      <c r="W178" t="s">
        <v>42</v>
      </c>
      <c r="X178" t="s">
        <v>42</v>
      </c>
      <c r="Y178" t="s">
        <v>43</v>
      </c>
      <c r="AA178" s="1">
        <f t="shared" si="11"/>
        <v>45821</v>
      </c>
      <c r="AB178" s="2">
        <f t="shared" si="9"/>
        <v>6</v>
      </c>
      <c r="AC178" s="2">
        <f t="shared" si="10"/>
        <v>2025</v>
      </c>
      <c r="AD178" s="2" t="str">
        <f>IFERROR(VLOOKUP(A178,'Aux Área'!$A$4:$B$123,2,0),"-")</f>
        <v>QSMS</v>
      </c>
    </row>
    <row r="179" spans="1:30" x14ac:dyDescent="0.3">
      <c r="A179" t="s">
        <v>76</v>
      </c>
      <c r="B179" t="s">
        <v>380</v>
      </c>
      <c r="C179" t="s">
        <v>502</v>
      </c>
      <c r="D179" t="s">
        <v>382</v>
      </c>
      <c r="E179" t="s">
        <v>383</v>
      </c>
      <c r="F179" t="s">
        <v>77</v>
      </c>
      <c r="G179" t="s">
        <v>35</v>
      </c>
      <c r="H179" t="s">
        <v>36</v>
      </c>
      <c r="I179" t="s">
        <v>37</v>
      </c>
      <c r="J179" t="s">
        <v>165</v>
      </c>
      <c r="K179" t="s">
        <v>166</v>
      </c>
      <c r="L179" t="s">
        <v>167</v>
      </c>
      <c r="M179" t="s">
        <v>38</v>
      </c>
      <c r="N179" t="s">
        <v>39</v>
      </c>
      <c r="O179" s="23">
        <v>292</v>
      </c>
      <c r="P179" s="9">
        <v>10.33</v>
      </c>
      <c r="Q179" t="s">
        <v>40</v>
      </c>
      <c r="R179">
        <v>3155</v>
      </c>
      <c r="S179" s="9">
        <v>28.26</v>
      </c>
      <c r="T179" s="26">
        <v>4.46</v>
      </c>
      <c r="U179" s="8">
        <v>126.05</v>
      </c>
      <c r="V179" t="s">
        <v>41</v>
      </c>
      <c r="W179" t="s">
        <v>42</v>
      </c>
      <c r="X179" t="s">
        <v>42</v>
      </c>
      <c r="Y179" t="s">
        <v>43</v>
      </c>
      <c r="AA179" s="1">
        <f t="shared" si="11"/>
        <v>45821</v>
      </c>
      <c r="AB179" s="2">
        <f t="shared" si="9"/>
        <v>6</v>
      </c>
      <c r="AC179" s="2">
        <f t="shared" si="10"/>
        <v>2025</v>
      </c>
      <c r="AD179" s="2" t="str">
        <f>IFERROR(VLOOKUP(A179,'Aux Área'!$A$4:$B$123,2,0),"-")</f>
        <v>QSMS</v>
      </c>
    </row>
    <row r="180" spans="1:30" x14ac:dyDescent="0.3">
      <c r="A180" t="s">
        <v>64</v>
      </c>
      <c r="B180" t="s">
        <v>332</v>
      </c>
      <c r="C180" t="s">
        <v>503</v>
      </c>
      <c r="D180" t="s">
        <v>127</v>
      </c>
      <c r="E180" t="s">
        <v>128</v>
      </c>
      <c r="F180" t="s">
        <v>65</v>
      </c>
      <c r="G180" t="s">
        <v>35</v>
      </c>
      <c r="H180" t="s">
        <v>36</v>
      </c>
      <c r="I180" t="s">
        <v>37</v>
      </c>
      <c r="J180" t="s">
        <v>205</v>
      </c>
      <c r="K180" t="s">
        <v>206</v>
      </c>
      <c r="L180" t="s">
        <v>207</v>
      </c>
      <c r="M180" t="s">
        <v>38</v>
      </c>
      <c r="N180" t="s">
        <v>39</v>
      </c>
      <c r="O180" s="23">
        <v>456</v>
      </c>
      <c r="P180" s="9">
        <v>11.64</v>
      </c>
      <c r="Q180" t="s">
        <v>40</v>
      </c>
      <c r="R180">
        <v>4176</v>
      </c>
      <c r="S180" s="9">
        <v>39.18</v>
      </c>
      <c r="T180" s="26">
        <v>3.891</v>
      </c>
      <c r="U180" s="8">
        <v>152.44</v>
      </c>
      <c r="V180" t="s">
        <v>504</v>
      </c>
      <c r="W180" t="s">
        <v>42</v>
      </c>
      <c r="X180" t="s">
        <v>42</v>
      </c>
      <c r="Y180" t="s">
        <v>43</v>
      </c>
      <c r="AA180" s="1">
        <f t="shared" si="11"/>
        <v>45821</v>
      </c>
      <c r="AB180" s="2">
        <f t="shared" si="9"/>
        <v>6</v>
      </c>
      <c r="AC180" s="2">
        <f t="shared" si="10"/>
        <v>2025</v>
      </c>
      <c r="AD180" s="2" t="str">
        <f>IFERROR(VLOOKUP(A180,'Aux Área'!$A$4:$B$123,2,0),"-")</f>
        <v>ENGENHARIA</v>
      </c>
    </row>
    <row r="181" spans="1:30" x14ac:dyDescent="0.3">
      <c r="A181" t="s">
        <v>58</v>
      </c>
      <c r="B181" t="s">
        <v>250</v>
      </c>
      <c r="C181" t="s">
        <v>505</v>
      </c>
      <c r="D181" t="s">
        <v>87</v>
      </c>
      <c r="E181" t="s">
        <v>88</v>
      </c>
      <c r="F181" t="s">
        <v>59</v>
      </c>
      <c r="G181" t="s">
        <v>35</v>
      </c>
      <c r="H181" t="s">
        <v>36</v>
      </c>
      <c r="I181" t="s">
        <v>37</v>
      </c>
      <c r="J181" t="s">
        <v>215</v>
      </c>
      <c r="K181" t="s">
        <v>216</v>
      </c>
      <c r="L181" t="s">
        <v>217</v>
      </c>
      <c r="M181" t="s">
        <v>38</v>
      </c>
      <c r="N181" t="s">
        <v>39</v>
      </c>
      <c r="O181" s="23">
        <v>325</v>
      </c>
      <c r="P181" s="9">
        <v>7.85</v>
      </c>
      <c r="Q181" t="s">
        <v>40</v>
      </c>
      <c r="R181">
        <v>11876</v>
      </c>
      <c r="S181" s="9">
        <v>41.4</v>
      </c>
      <c r="T181" s="26">
        <v>4.45</v>
      </c>
      <c r="U181" s="8">
        <v>184.23</v>
      </c>
      <c r="V181" t="s">
        <v>41</v>
      </c>
      <c r="W181" t="s">
        <v>42</v>
      </c>
      <c r="X181" t="s">
        <v>42</v>
      </c>
      <c r="Y181" t="s">
        <v>43</v>
      </c>
      <c r="AA181" s="1">
        <f t="shared" si="11"/>
        <v>45821</v>
      </c>
      <c r="AB181" s="2">
        <f t="shared" si="9"/>
        <v>6</v>
      </c>
      <c r="AC181" s="2">
        <f t="shared" si="10"/>
        <v>2025</v>
      </c>
      <c r="AD181" s="2" t="str">
        <f>IFERROR(VLOOKUP(A181,'Aux Área'!$A$4:$B$123,2,0),"-")</f>
        <v>CONSERVA</v>
      </c>
    </row>
    <row r="182" spans="1:30" x14ac:dyDescent="0.3">
      <c r="A182" t="s">
        <v>56</v>
      </c>
      <c r="B182" t="s">
        <v>266</v>
      </c>
      <c r="C182" t="s">
        <v>506</v>
      </c>
      <c r="D182" t="s">
        <v>120</v>
      </c>
      <c r="E182" t="s">
        <v>121</v>
      </c>
      <c r="F182" t="s">
        <v>57</v>
      </c>
      <c r="G182" t="s">
        <v>35</v>
      </c>
      <c r="H182" t="s">
        <v>36</v>
      </c>
      <c r="I182" t="s">
        <v>37</v>
      </c>
      <c r="J182" t="s">
        <v>248</v>
      </c>
      <c r="K182" t="s">
        <v>249</v>
      </c>
      <c r="L182" t="s">
        <v>207</v>
      </c>
      <c r="M182" t="s">
        <v>38</v>
      </c>
      <c r="N182" t="s">
        <v>39</v>
      </c>
      <c r="O182" s="23">
        <v>403</v>
      </c>
      <c r="P182" s="9">
        <v>10.210000000000001</v>
      </c>
      <c r="Q182" t="s">
        <v>40</v>
      </c>
      <c r="R182">
        <v>12964</v>
      </c>
      <c r="S182" s="9">
        <v>39.47</v>
      </c>
      <c r="T182" s="26">
        <v>4.49</v>
      </c>
      <c r="U182" s="8">
        <v>177.22</v>
      </c>
      <c r="V182" t="s">
        <v>112</v>
      </c>
      <c r="W182" t="s">
        <v>42</v>
      </c>
      <c r="X182" t="s">
        <v>42</v>
      </c>
      <c r="Y182" t="s">
        <v>43</v>
      </c>
      <c r="AA182" s="1">
        <f t="shared" si="11"/>
        <v>45821</v>
      </c>
      <c r="AB182" s="2">
        <f t="shared" si="9"/>
        <v>6</v>
      </c>
      <c r="AC182" s="2">
        <f t="shared" si="10"/>
        <v>2025</v>
      </c>
      <c r="AD182" s="2" t="str">
        <f>IFERROR(VLOOKUP(A182,'Aux Área'!$A$4:$B$123,2,0),"-")</f>
        <v>CONSERVA</v>
      </c>
    </row>
    <row r="183" spans="1:30" x14ac:dyDescent="0.3">
      <c r="A183" t="s">
        <v>76</v>
      </c>
      <c r="B183" t="s">
        <v>380</v>
      </c>
      <c r="C183" t="s">
        <v>507</v>
      </c>
      <c r="D183" t="s">
        <v>382</v>
      </c>
      <c r="E183" t="s">
        <v>383</v>
      </c>
      <c r="F183" t="s">
        <v>77</v>
      </c>
      <c r="G183" t="s">
        <v>35</v>
      </c>
      <c r="H183" t="s">
        <v>36</v>
      </c>
      <c r="I183" t="s">
        <v>37</v>
      </c>
      <c r="J183" t="s">
        <v>438</v>
      </c>
      <c r="K183" t="s">
        <v>439</v>
      </c>
      <c r="L183" t="s">
        <v>84</v>
      </c>
      <c r="M183" t="s">
        <v>38</v>
      </c>
      <c r="N183" t="s">
        <v>39</v>
      </c>
      <c r="O183" s="23">
        <v>275</v>
      </c>
      <c r="P183" s="9">
        <v>9.09</v>
      </c>
      <c r="Q183" t="s">
        <v>40</v>
      </c>
      <c r="R183">
        <v>3430</v>
      </c>
      <c r="S183" s="9">
        <v>30.25</v>
      </c>
      <c r="T183" s="26">
        <v>4.1900000000000004</v>
      </c>
      <c r="U183" s="8">
        <v>126.75</v>
      </c>
      <c r="V183" t="s">
        <v>112</v>
      </c>
      <c r="W183" t="s">
        <v>42</v>
      </c>
      <c r="X183" t="s">
        <v>42</v>
      </c>
      <c r="Y183" t="s">
        <v>43</v>
      </c>
      <c r="AA183" s="1">
        <f t="shared" si="11"/>
        <v>45821</v>
      </c>
      <c r="AB183" s="2">
        <f t="shared" si="9"/>
        <v>6</v>
      </c>
      <c r="AC183" s="2">
        <f t="shared" si="10"/>
        <v>2025</v>
      </c>
      <c r="AD183" s="2" t="str">
        <f>IFERROR(VLOOKUP(A183,'Aux Área'!$A$4:$B$123,2,0),"-")</f>
        <v>QSMS</v>
      </c>
    </row>
    <row r="184" spans="1:30" x14ac:dyDescent="0.3">
      <c r="A184" t="s">
        <v>76</v>
      </c>
      <c r="B184" t="s">
        <v>380</v>
      </c>
      <c r="C184" t="s">
        <v>508</v>
      </c>
      <c r="D184" t="s">
        <v>382</v>
      </c>
      <c r="E184" t="s">
        <v>383</v>
      </c>
      <c r="F184" t="s">
        <v>77</v>
      </c>
      <c r="G184" t="s">
        <v>35</v>
      </c>
      <c r="H184" t="s">
        <v>36</v>
      </c>
      <c r="I184" t="s">
        <v>37</v>
      </c>
      <c r="J184" t="s">
        <v>237</v>
      </c>
      <c r="K184" t="s">
        <v>238</v>
      </c>
      <c r="L184" t="s">
        <v>110</v>
      </c>
      <c r="M184" t="s">
        <v>38</v>
      </c>
      <c r="N184" t="s">
        <v>39</v>
      </c>
      <c r="O184" s="23">
        <v>259</v>
      </c>
      <c r="P184" s="9">
        <v>11.16</v>
      </c>
      <c r="Q184" t="s">
        <v>40</v>
      </c>
      <c r="R184">
        <v>3689</v>
      </c>
      <c r="S184" s="9">
        <v>23.21</v>
      </c>
      <c r="T184" s="26">
        <v>3.97</v>
      </c>
      <c r="U184" s="8">
        <v>92.14</v>
      </c>
      <c r="V184" t="s">
        <v>41</v>
      </c>
      <c r="W184" t="s">
        <v>42</v>
      </c>
      <c r="X184" t="s">
        <v>42</v>
      </c>
      <c r="Y184" t="s">
        <v>43</v>
      </c>
      <c r="AA184" s="1">
        <f t="shared" si="11"/>
        <v>45822</v>
      </c>
      <c r="AB184" s="2">
        <f t="shared" si="9"/>
        <v>6</v>
      </c>
      <c r="AC184" s="2">
        <f t="shared" si="10"/>
        <v>2025</v>
      </c>
      <c r="AD184" s="2" t="str">
        <f>IFERROR(VLOOKUP(A184,'Aux Área'!$A$4:$B$123,2,0),"-")</f>
        <v>QSMS</v>
      </c>
    </row>
    <row r="185" spans="1:30" x14ac:dyDescent="0.3">
      <c r="A185" t="s">
        <v>74</v>
      </c>
      <c r="B185" t="s">
        <v>255</v>
      </c>
      <c r="C185" t="s">
        <v>509</v>
      </c>
      <c r="D185" t="s">
        <v>115</v>
      </c>
      <c r="E185" t="s">
        <v>116</v>
      </c>
      <c r="F185" t="s">
        <v>75</v>
      </c>
      <c r="G185" t="s">
        <v>35</v>
      </c>
      <c r="H185" t="s">
        <v>36</v>
      </c>
      <c r="I185" t="s">
        <v>37</v>
      </c>
      <c r="J185" t="s">
        <v>510</v>
      </c>
      <c r="K185" t="s">
        <v>511</v>
      </c>
      <c r="L185" t="s">
        <v>136</v>
      </c>
      <c r="M185" t="s">
        <v>38</v>
      </c>
      <c r="N185" t="s">
        <v>39</v>
      </c>
      <c r="O185" s="23">
        <v>363</v>
      </c>
      <c r="P185" s="9">
        <v>9.1199999999999992</v>
      </c>
      <c r="Q185" t="s">
        <v>40</v>
      </c>
      <c r="R185">
        <v>1750</v>
      </c>
      <c r="S185" s="9">
        <v>39.82</v>
      </c>
      <c r="T185" s="26">
        <v>4.5910000000000002</v>
      </c>
      <c r="U185" s="8">
        <v>182.81</v>
      </c>
      <c r="V185" t="s">
        <v>512</v>
      </c>
      <c r="W185" t="s">
        <v>42</v>
      </c>
      <c r="X185" t="s">
        <v>42</v>
      </c>
      <c r="Y185" t="s">
        <v>43</v>
      </c>
      <c r="AA185" s="1">
        <f t="shared" si="11"/>
        <v>45822</v>
      </c>
      <c r="AB185" s="2">
        <f t="shared" si="9"/>
        <v>6</v>
      </c>
      <c r="AC185" s="2">
        <f t="shared" si="10"/>
        <v>2025</v>
      </c>
      <c r="AD185" s="2" t="str">
        <f>IFERROR(VLOOKUP(A185,'Aux Área'!$A$4:$B$123,2,0),"-")</f>
        <v>TI</v>
      </c>
    </row>
    <row r="186" spans="1:30" x14ac:dyDescent="0.3">
      <c r="A186" t="s">
        <v>56</v>
      </c>
      <c r="B186" t="s">
        <v>266</v>
      </c>
      <c r="C186" t="s">
        <v>513</v>
      </c>
      <c r="D186" t="s">
        <v>120</v>
      </c>
      <c r="E186" t="s">
        <v>121</v>
      </c>
      <c r="F186" t="s">
        <v>57</v>
      </c>
      <c r="G186" t="s">
        <v>35</v>
      </c>
      <c r="H186" t="s">
        <v>36</v>
      </c>
      <c r="I186" t="s">
        <v>37</v>
      </c>
      <c r="J186" t="s">
        <v>241</v>
      </c>
      <c r="K186" t="s">
        <v>242</v>
      </c>
      <c r="L186" t="s">
        <v>110</v>
      </c>
      <c r="M186" t="s">
        <v>38</v>
      </c>
      <c r="N186" t="s">
        <v>39</v>
      </c>
      <c r="O186" s="23">
        <v>365</v>
      </c>
      <c r="P186" s="9">
        <v>9.3699999999999992</v>
      </c>
      <c r="Q186" t="s">
        <v>40</v>
      </c>
      <c r="R186">
        <v>13329</v>
      </c>
      <c r="S186" s="9">
        <v>38.950000000000003</v>
      </c>
      <c r="T186" s="26">
        <v>3.97</v>
      </c>
      <c r="U186" s="8">
        <v>154.65</v>
      </c>
      <c r="V186" t="s">
        <v>41</v>
      </c>
      <c r="W186" t="s">
        <v>42</v>
      </c>
      <c r="X186" t="s">
        <v>42</v>
      </c>
      <c r="Y186" t="s">
        <v>43</v>
      </c>
      <c r="AA186" s="1">
        <f t="shared" si="11"/>
        <v>45822</v>
      </c>
      <c r="AB186" s="2">
        <f t="shared" si="9"/>
        <v>6</v>
      </c>
      <c r="AC186" s="2">
        <f t="shared" si="10"/>
        <v>2025</v>
      </c>
      <c r="AD186" s="2" t="str">
        <f>IFERROR(VLOOKUP(A186,'Aux Área'!$A$4:$B$123,2,0),"-")</f>
        <v>CONSERVA</v>
      </c>
    </row>
    <row r="187" spans="1:30" x14ac:dyDescent="0.3">
      <c r="A187" t="s">
        <v>56</v>
      </c>
      <c r="B187" t="s">
        <v>266</v>
      </c>
      <c r="C187" t="s">
        <v>514</v>
      </c>
      <c r="D187" t="s">
        <v>120</v>
      </c>
      <c r="E187" t="s">
        <v>121</v>
      </c>
      <c r="F187" t="s">
        <v>57</v>
      </c>
      <c r="G187" t="s">
        <v>35</v>
      </c>
      <c r="H187" t="s">
        <v>36</v>
      </c>
      <c r="I187" t="s">
        <v>37</v>
      </c>
      <c r="J187" t="s">
        <v>192</v>
      </c>
      <c r="K187" t="s">
        <v>193</v>
      </c>
      <c r="L187" t="s">
        <v>194</v>
      </c>
      <c r="M187" t="s">
        <v>38</v>
      </c>
      <c r="N187" t="s">
        <v>39</v>
      </c>
      <c r="O187" s="23">
        <v>348</v>
      </c>
      <c r="P187" s="9">
        <v>9.64</v>
      </c>
      <c r="Q187" t="s">
        <v>40</v>
      </c>
      <c r="R187">
        <v>13677</v>
      </c>
      <c r="S187" s="9">
        <v>36.1</v>
      </c>
      <c r="T187" s="26">
        <v>4.4000000000000004</v>
      </c>
      <c r="U187" s="8">
        <v>158.84</v>
      </c>
      <c r="V187" t="s">
        <v>41</v>
      </c>
      <c r="W187" t="s">
        <v>42</v>
      </c>
      <c r="X187" t="s">
        <v>42</v>
      </c>
      <c r="Y187" t="s">
        <v>43</v>
      </c>
      <c r="AA187" s="1">
        <f t="shared" si="11"/>
        <v>45822</v>
      </c>
      <c r="AB187" s="2">
        <f t="shared" si="9"/>
        <v>6</v>
      </c>
      <c r="AC187" s="2">
        <f t="shared" si="10"/>
        <v>2025</v>
      </c>
      <c r="AD187" s="2" t="str">
        <f>IFERROR(VLOOKUP(A187,'Aux Área'!$A$4:$B$123,2,0),"-")</f>
        <v>CONSERVA</v>
      </c>
    </row>
    <row r="188" spans="1:30" x14ac:dyDescent="0.3">
      <c r="A188" t="s">
        <v>50</v>
      </c>
      <c r="B188" t="s">
        <v>324</v>
      </c>
      <c r="C188" t="s">
        <v>515</v>
      </c>
      <c r="D188" t="s">
        <v>326</v>
      </c>
      <c r="E188" t="s">
        <v>327</v>
      </c>
      <c r="F188" t="s">
        <v>51</v>
      </c>
      <c r="G188" t="s">
        <v>35</v>
      </c>
      <c r="H188" t="s">
        <v>36</v>
      </c>
      <c r="I188" t="s">
        <v>37</v>
      </c>
      <c r="J188" t="s">
        <v>516</v>
      </c>
      <c r="K188" t="s">
        <v>517</v>
      </c>
      <c r="L188" t="s">
        <v>84</v>
      </c>
      <c r="M188" t="s">
        <v>38</v>
      </c>
      <c r="N188" t="s">
        <v>39</v>
      </c>
      <c r="O188" s="23">
        <v>297</v>
      </c>
      <c r="P188" s="9">
        <v>7.35</v>
      </c>
      <c r="Q188" t="s">
        <v>40</v>
      </c>
      <c r="R188">
        <v>3780</v>
      </c>
      <c r="S188" s="9">
        <v>40.42</v>
      </c>
      <c r="T188" s="26">
        <v>4.641</v>
      </c>
      <c r="U188" s="8">
        <v>187.59</v>
      </c>
      <c r="V188" t="s">
        <v>41</v>
      </c>
      <c r="W188" t="s">
        <v>42</v>
      </c>
      <c r="X188" t="s">
        <v>42</v>
      </c>
      <c r="Y188" t="s">
        <v>43</v>
      </c>
      <c r="AA188" s="1">
        <f t="shared" si="11"/>
        <v>45824</v>
      </c>
      <c r="AB188" s="2">
        <f t="shared" si="9"/>
        <v>6</v>
      </c>
      <c r="AC188" s="2">
        <f t="shared" si="10"/>
        <v>2025</v>
      </c>
      <c r="AD188" s="2" t="str">
        <f>IFERROR(VLOOKUP(A188,'Aux Área'!$A$4:$B$123,2,0),"-")</f>
        <v>TI</v>
      </c>
    </row>
    <row r="189" spans="1:30" x14ac:dyDescent="0.3">
      <c r="A189" t="s">
        <v>58</v>
      </c>
      <c r="B189" t="s">
        <v>250</v>
      </c>
      <c r="C189" t="s">
        <v>518</v>
      </c>
      <c r="D189" t="s">
        <v>87</v>
      </c>
      <c r="E189" t="s">
        <v>88</v>
      </c>
      <c r="F189" t="s">
        <v>59</v>
      </c>
      <c r="G189" t="s">
        <v>35</v>
      </c>
      <c r="H189" t="s">
        <v>36</v>
      </c>
      <c r="I189" t="s">
        <v>37</v>
      </c>
      <c r="J189" t="s">
        <v>215</v>
      </c>
      <c r="K189" t="s">
        <v>216</v>
      </c>
      <c r="L189" t="s">
        <v>217</v>
      </c>
      <c r="M189" t="s">
        <v>38</v>
      </c>
      <c r="N189" t="s">
        <v>39</v>
      </c>
      <c r="O189" s="23">
        <v>367</v>
      </c>
      <c r="P189" s="9">
        <v>9.2899999999999991</v>
      </c>
      <c r="Q189" t="s">
        <v>40</v>
      </c>
      <c r="R189">
        <v>12243</v>
      </c>
      <c r="S189" s="9">
        <v>39.49</v>
      </c>
      <c r="T189" s="26">
        <v>4.45</v>
      </c>
      <c r="U189" s="8">
        <v>175.73</v>
      </c>
      <c r="V189" t="s">
        <v>41</v>
      </c>
      <c r="W189" t="s">
        <v>42</v>
      </c>
      <c r="X189" t="s">
        <v>42</v>
      </c>
      <c r="Y189" t="s">
        <v>43</v>
      </c>
      <c r="AA189" s="1">
        <f t="shared" si="11"/>
        <v>45824</v>
      </c>
      <c r="AB189" s="2">
        <f t="shared" si="9"/>
        <v>6</v>
      </c>
      <c r="AC189" s="2">
        <f t="shared" si="10"/>
        <v>2025</v>
      </c>
      <c r="AD189" s="2" t="str">
        <f>IFERROR(VLOOKUP(A189,'Aux Área'!$A$4:$B$123,2,0),"-")</f>
        <v>CONSERVA</v>
      </c>
    </row>
    <row r="190" spans="1:30" x14ac:dyDescent="0.3">
      <c r="A190" t="s">
        <v>54</v>
      </c>
      <c r="B190" t="s">
        <v>319</v>
      </c>
      <c r="C190" t="s">
        <v>519</v>
      </c>
      <c r="D190" t="s">
        <v>102</v>
      </c>
      <c r="E190" t="s">
        <v>103</v>
      </c>
      <c r="F190" t="s">
        <v>55</v>
      </c>
      <c r="G190" t="s">
        <v>35</v>
      </c>
      <c r="H190" t="s">
        <v>36</v>
      </c>
      <c r="I190" t="s">
        <v>37</v>
      </c>
      <c r="J190" t="s">
        <v>520</v>
      </c>
      <c r="K190" t="s">
        <v>521</v>
      </c>
      <c r="L190" t="s">
        <v>181</v>
      </c>
      <c r="M190" t="s">
        <v>38</v>
      </c>
      <c r="N190" t="s">
        <v>39</v>
      </c>
      <c r="O190" s="23">
        <v>758</v>
      </c>
      <c r="P190" s="9">
        <v>18.95</v>
      </c>
      <c r="Q190" t="s">
        <v>40</v>
      </c>
      <c r="R190">
        <v>2775</v>
      </c>
      <c r="S190" s="9">
        <v>40</v>
      </c>
      <c r="T190" s="26">
        <v>4.67</v>
      </c>
      <c r="U190" s="8">
        <v>186.8</v>
      </c>
      <c r="V190" t="s">
        <v>112</v>
      </c>
      <c r="W190" t="s">
        <v>42</v>
      </c>
      <c r="X190" t="s">
        <v>42</v>
      </c>
      <c r="Y190" t="s">
        <v>43</v>
      </c>
      <c r="AA190" s="1">
        <f t="shared" si="11"/>
        <v>45824</v>
      </c>
      <c r="AB190" s="2">
        <f t="shared" si="9"/>
        <v>6</v>
      </c>
      <c r="AC190" s="2">
        <f t="shared" si="10"/>
        <v>2025</v>
      </c>
      <c r="AD190" s="2" t="str">
        <f>IFERROR(VLOOKUP(A190,'Aux Área'!$A$4:$B$123,2,0),"-")</f>
        <v>ENGENHARIA</v>
      </c>
    </row>
    <row r="191" spans="1:30" x14ac:dyDescent="0.3">
      <c r="A191" t="s">
        <v>56</v>
      </c>
      <c r="B191" t="s">
        <v>266</v>
      </c>
      <c r="C191" t="s">
        <v>522</v>
      </c>
      <c r="D191" t="s">
        <v>120</v>
      </c>
      <c r="E191" t="s">
        <v>121</v>
      </c>
      <c r="F191" t="s">
        <v>57</v>
      </c>
      <c r="G191" t="s">
        <v>35</v>
      </c>
      <c r="H191" t="s">
        <v>36</v>
      </c>
      <c r="I191" t="s">
        <v>37</v>
      </c>
      <c r="J191" t="s">
        <v>122</v>
      </c>
      <c r="K191" t="s">
        <v>123</v>
      </c>
      <c r="L191" t="s">
        <v>124</v>
      </c>
      <c r="M191" t="s">
        <v>38</v>
      </c>
      <c r="N191" t="s">
        <v>39</v>
      </c>
      <c r="O191" s="23">
        <v>307</v>
      </c>
      <c r="P191" s="9">
        <v>10.14</v>
      </c>
      <c r="Q191" t="s">
        <v>40</v>
      </c>
      <c r="R191">
        <v>13984</v>
      </c>
      <c r="S191" s="9">
        <v>30.27</v>
      </c>
      <c r="T191" s="26">
        <v>3.99</v>
      </c>
      <c r="U191" s="8">
        <v>120.78</v>
      </c>
      <c r="V191" t="s">
        <v>112</v>
      </c>
      <c r="W191" t="s">
        <v>42</v>
      </c>
      <c r="X191" t="s">
        <v>42</v>
      </c>
      <c r="Y191" t="s">
        <v>43</v>
      </c>
      <c r="AA191" s="1">
        <f t="shared" si="11"/>
        <v>45824</v>
      </c>
      <c r="AB191" s="2">
        <f t="shared" si="9"/>
        <v>6</v>
      </c>
      <c r="AC191" s="2">
        <f t="shared" si="10"/>
        <v>2025</v>
      </c>
      <c r="AD191" s="2" t="str">
        <f>IFERROR(VLOOKUP(A191,'Aux Área'!$A$4:$B$123,2,0),"-")</f>
        <v>CONSERVA</v>
      </c>
    </row>
    <row r="192" spans="1:30" x14ac:dyDescent="0.3">
      <c r="A192" t="s">
        <v>58</v>
      </c>
      <c r="B192" t="s">
        <v>250</v>
      </c>
      <c r="C192" t="s">
        <v>523</v>
      </c>
      <c r="D192" t="s">
        <v>87</v>
      </c>
      <c r="E192" t="s">
        <v>88</v>
      </c>
      <c r="F192" t="s">
        <v>59</v>
      </c>
      <c r="G192" t="s">
        <v>35</v>
      </c>
      <c r="H192" t="s">
        <v>36</v>
      </c>
      <c r="I192" t="s">
        <v>37</v>
      </c>
      <c r="J192" t="s">
        <v>356</v>
      </c>
      <c r="K192" t="s">
        <v>357</v>
      </c>
      <c r="L192" t="s">
        <v>124</v>
      </c>
      <c r="M192" t="s">
        <v>38</v>
      </c>
      <c r="N192" t="s">
        <v>39</v>
      </c>
      <c r="O192" s="23">
        <v>329</v>
      </c>
      <c r="P192" s="9">
        <v>8.1300000000000008</v>
      </c>
      <c r="Q192" t="s">
        <v>40</v>
      </c>
      <c r="R192">
        <v>12572</v>
      </c>
      <c r="S192" s="9">
        <v>40.450000000000003</v>
      </c>
      <c r="T192" s="26">
        <v>4.29</v>
      </c>
      <c r="U192" s="8">
        <v>173.54</v>
      </c>
      <c r="V192" t="s">
        <v>524</v>
      </c>
      <c r="W192" t="s">
        <v>42</v>
      </c>
      <c r="X192" t="s">
        <v>42</v>
      </c>
      <c r="Y192" t="s">
        <v>43</v>
      </c>
      <c r="AA192" s="1">
        <f t="shared" si="11"/>
        <v>45824</v>
      </c>
      <c r="AB192" s="2">
        <f t="shared" si="9"/>
        <v>6</v>
      </c>
      <c r="AC192" s="2">
        <f t="shared" si="10"/>
        <v>2025</v>
      </c>
      <c r="AD192" s="2" t="str">
        <f>IFERROR(VLOOKUP(A192,'Aux Área'!$A$4:$B$123,2,0),"-")</f>
        <v>CONSERVA</v>
      </c>
    </row>
    <row r="193" spans="1:30" x14ac:dyDescent="0.3">
      <c r="A193" t="s">
        <v>62</v>
      </c>
      <c r="B193" t="s">
        <v>263</v>
      </c>
      <c r="C193" t="s">
        <v>525</v>
      </c>
      <c r="D193" t="s">
        <v>158</v>
      </c>
      <c r="E193" t="s">
        <v>159</v>
      </c>
      <c r="F193" t="s">
        <v>63</v>
      </c>
      <c r="G193" t="s">
        <v>35</v>
      </c>
      <c r="H193" t="s">
        <v>36</v>
      </c>
      <c r="I193" t="s">
        <v>37</v>
      </c>
      <c r="J193" t="s">
        <v>526</v>
      </c>
      <c r="K193" t="s">
        <v>527</v>
      </c>
      <c r="L193" t="s">
        <v>124</v>
      </c>
      <c r="M193" t="s">
        <v>38</v>
      </c>
      <c r="N193" t="s">
        <v>39</v>
      </c>
      <c r="O193" s="23">
        <v>286</v>
      </c>
      <c r="P193" s="9">
        <v>8.09</v>
      </c>
      <c r="Q193" t="s">
        <v>40</v>
      </c>
      <c r="R193">
        <v>8159</v>
      </c>
      <c r="S193" s="9">
        <v>35.340000000000003</v>
      </c>
      <c r="T193" s="26">
        <v>4.29</v>
      </c>
      <c r="U193" s="8">
        <v>151.61000000000001</v>
      </c>
      <c r="V193" t="s">
        <v>41</v>
      </c>
      <c r="W193" t="s">
        <v>42</v>
      </c>
      <c r="X193" t="s">
        <v>42</v>
      </c>
      <c r="Y193" t="s">
        <v>43</v>
      </c>
      <c r="AA193" s="1">
        <f t="shared" si="11"/>
        <v>45825</v>
      </c>
      <c r="AB193" s="2">
        <f t="shared" si="9"/>
        <v>6</v>
      </c>
      <c r="AC193" s="2">
        <f t="shared" si="10"/>
        <v>2025</v>
      </c>
      <c r="AD193" s="2" t="str">
        <f>IFERROR(VLOOKUP(A193,'Aux Área'!$A$4:$B$123,2,0),"-")</f>
        <v>CONSERVA</v>
      </c>
    </row>
    <row r="194" spans="1:30" x14ac:dyDescent="0.3">
      <c r="A194" t="s">
        <v>56</v>
      </c>
      <c r="B194" t="s">
        <v>266</v>
      </c>
      <c r="C194" t="s">
        <v>528</v>
      </c>
      <c r="D194" t="s">
        <v>120</v>
      </c>
      <c r="E194" t="s">
        <v>121</v>
      </c>
      <c r="F194" t="s">
        <v>57</v>
      </c>
      <c r="G194" t="s">
        <v>35</v>
      </c>
      <c r="H194" t="s">
        <v>36</v>
      </c>
      <c r="I194" t="s">
        <v>37</v>
      </c>
      <c r="J194" t="s">
        <v>175</v>
      </c>
      <c r="K194" t="s">
        <v>176</v>
      </c>
      <c r="L194" t="s">
        <v>177</v>
      </c>
      <c r="M194" t="s">
        <v>38</v>
      </c>
      <c r="N194" t="s">
        <v>39</v>
      </c>
      <c r="O194" s="23">
        <v>361</v>
      </c>
      <c r="P194" s="9">
        <v>10.31</v>
      </c>
      <c r="Q194" t="s">
        <v>40</v>
      </c>
      <c r="R194">
        <v>14345</v>
      </c>
      <c r="S194" s="9">
        <v>35</v>
      </c>
      <c r="T194" s="26">
        <v>4.29</v>
      </c>
      <c r="U194" s="8">
        <v>150.15</v>
      </c>
      <c r="V194" t="s">
        <v>112</v>
      </c>
      <c r="W194" t="s">
        <v>42</v>
      </c>
      <c r="X194" t="s">
        <v>42</v>
      </c>
      <c r="Y194" t="s">
        <v>43</v>
      </c>
      <c r="AA194" s="1">
        <f t="shared" si="11"/>
        <v>45825</v>
      </c>
      <c r="AB194" s="2">
        <f t="shared" ref="AB194:AB257" si="12">MONTH(AA194)</f>
        <v>6</v>
      </c>
      <c r="AC194" s="2">
        <f t="shared" ref="AC194:AC257" si="13">YEAR(AA194)</f>
        <v>2025</v>
      </c>
      <c r="AD194" s="2" t="str">
        <f>IFERROR(VLOOKUP(A194,'Aux Área'!$A$4:$B$123,2,0),"-")</f>
        <v>CONSERVA</v>
      </c>
    </row>
    <row r="195" spans="1:30" x14ac:dyDescent="0.3">
      <c r="A195" t="s">
        <v>76</v>
      </c>
      <c r="B195" t="s">
        <v>380</v>
      </c>
      <c r="C195" t="s">
        <v>529</v>
      </c>
      <c r="D195" t="s">
        <v>382</v>
      </c>
      <c r="E195" t="s">
        <v>383</v>
      </c>
      <c r="F195" t="s">
        <v>77</v>
      </c>
      <c r="G195" t="s">
        <v>35</v>
      </c>
      <c r="H195" t="s">
        <v>36</v>
      </c>
      <c r="I195" t="s">
        <v>37</v>
      </c>
      <c r="J195" t="s">
        <v>237</v>
      </c>
      <c r="K195" t="s">
        <v>238</v>
      </c>
      <c r="L195" t="s">
        <v>110</v>
      </c>
      <c r="M195" t="s">
        <v>38</v>
      </c>
      <c r="N195" t="s">
        <v>39</v>
      </c>
      <c r="O195" s="23">
        <v>380</v>
      </c>
      <c r="P195" s="9">
        <v>10.42</v>
      </c>
      <c r="Q195" t="s">
        <v>40</v>
      </c>
      <c r="R195">
        <v>4069</v>
      </c>
      <c r="S195" s="9">
        <v>36.47</v>
      </c>
      <c r="T195" s="26">
        <v>3.97</v>
      </c>
      <c r="U195" s="8">
        <v>144.79</v>
      </c>
      <c r="V195" t="s">
        <v>41</v>
      </c>
      <c r="W195" t="s">
        <v>42</v>
      </c>
      <c r="X195" t="s">
        <v>42</v>
      </c>
      <c r="Y195" t="s">
        <v>43</v>
      </c>
      <c r="AA195" s="1">
        <f t="shared" si="11"/>
        <v>45825</v>
      </c>
      <c r="AB195" s="2">
        <f t="shared" si="12"/>
        <v>6</v>
      </c>
      <c r="AC195" s="2">
        <f t="shared" si="13"/>
        <v>2025</v>
      </c>
      <c r="AD195" s="2" t="str">
        <f>IFERROR(VLOOKUP(A195,'Aux Área'!$A$4:$B$123,2,0),"-")</f>
        <v>QSMS</v>
      </c>
    </row>
    <row r="196" spans="1:30" x14ac:dyDescent="0.3">
      <c r="A196" t="s">
        <v>54</v>
      </c>
      <c r="B196" t="s">
        <v>319</v>
      </c>
      <c r="C196" t="s">
        <v>530</v>
      </c>
      <c r="D196" t="s">
        <v>102</v>
      </c>
      <c r="E196" t="s">
        <v>103</v>
      </c>
      <c r="F196" t="s">
        <v>55</v>
      </c>
      <c r="G196" t="s">
        <v>35</v>
      </c>
      <c r="H196" t="s">
        <v>36</v>
      </c>
      <c r="I196" t="s">
        <v>37</v>
      </c>
      <c r="J196" t="s">
        <v>165</v>
      </c>
      <c r="K196" t="s">
        <v>166</v>
      </c>
      <c r="L196" t="s">
        <v>167</v>
      </c>
      <c r="M196" t="s">
        <v>38</v>
      </c>
      <c r="N196" t="s">
        <v>39</v>
      </c>
      <c r="O196" s="23">
        <v>408</v>
      </c>
      <c r="P196" s="9">
        <v>10.77</v>
      </c>
      <c r="Q196" t="s">
        <v>40</v>
      </c>
      <c r="R196">
        <v>3183</v>
      </c>
      <c r="S196" s="9">
        <v>37.89</v>
      </c>
      <c r="T196" s="26">
        <v>4.4610000000000003</v>
      </c>
      <c r="U196" s="8">
        <v>169.01</v>
      </c>
      <c r="V196" t="s">
        <v>41</v>
      </c>
      <c r="W196" t="s">
        <v>42</v>
      </c>
      <c r="X196" t="s">
        <v>42</v>
      </c>
      <c r="Y196" t="s">
        <v>43</v>
      </c>
      <c r="AA196" s="1">
        <f t="shared" si="11"/>
        <v>45825</v>
      </c>
      <c r="AB196" s="2">
        <f t="shared" si="12"/>
        <v>6</v>
      </c>
      <c r="AC196" s="2">
        <f t="shared" si="13"/>
        <v>2025</v>
      </c>
      <c r="AD196" s="2" t="str">
        <f>IFERROR(VLOOKUP(A196,'Aux Área'!$A$4:$B$123,2,0),"-")</f>
        <v>ENGENHARIA</v>
      </c>
    </row>
    <row r="197" spans="1:30" x14ac:dyDescent="0.3">
      <c r="A197" t="s">
        <v>44</v>
      </c>
      <c r="B197" t="s">
        <v>478</v>
      </c>
      <c r="C197" t="s">
        <v>531</v>
      </c>
      <c r="D197" t="s">
        <v>224</v>
      </c>
      <c r="E197" t="s">
        <v>225</v>
      </c>
      <c r="F197" t="s">
        <v>45</v>
      </c>
      <c r="G197" t="s">
        <v>35</v>
      </c>
      <c r="H197" t="s">
        <v>36</v>
      </c>
      <c r="I197" t="s">
        <v>37</v>
      </c>
      <c r="J197" t="s">
        <v>275</v>
      </c>
      <c r="K197" t="s">
        <v>276</v>
      </c>
      <c r="L197" t="s">
        <v>124</v>
      </c>
      <c r="M197" t="s">
        <v>38</v>
      </c>
      <c r="N197" t="s">
        <v>39</v>
      </c>
      <c r="O197" s="23">
        <v>401</v>
      </c>
      <c r="P197" s="9">
        <v>11.05</v>
      </c>
      <c r="Q197" t="s">
        <v>40</v>
      </c>
      <c r="R197">
        <v>2164</v>
      </c>
      <c r="S197" s="9">
        <v>36.28</v>
      </c>
      <c r="T197" s="26">
        <v>4.1900000000000004</v>
      </c>
      <c r="U197" s="8">
        <v>152.01</v>
      </c>
      <c r="V197" t="s">
        <v>532</v>
      </c>
      <c r="W197" t="s">
        <v>42</v>
      </c>
      <c r="X197" t="s">
        <v>42</v>
      </c>
      <c r="Y197" t="s">
        <v>43</v>
      </c>
      <c r="AA197" s="1">
        <f t="shared" si="11"/>
        <v>45825</v>
      </c>
      <c r="AB197" s="2">
        <f t="shared" si="12"/>
        <v>6</v>
      </c>
      <c r="AC197" s="2">
        <f t="shared" si="13"/>
        <v>2025</v>
      </c>
      <c r="AD197" s="2" t="str">
        <f>IFERROR(VLOOKUP(A197,'Aux Área'!$A$4:$B$123,2,0),"-")</f>
        <v>OPERAÇÃO</v>
      </c>
    </row>
    <row r="198" spans="1:30" x14ac:dyDescent="0.3">
      <c r="A198" t="s">
        <v>52</v>
      </c>
      <c r="B198" t="s">
        <v>389</v>
      </c>
      <c r="C198" t="s">
        <v>533</v>
      </c>
      <c r="D198" t="s">
        <v>446</v>
      </c>
      <c r="E198" t="s">
        <v>447</v>
      </c>
      <c r="F198" t="s">
        <v>53</v>
      </c>
      <c r="G198" t="s">
        <v>35</v>
      </c>
      <c r="H198" t="s">
        <v>36</v>
      </c>
      <c r="I198" t="s">
        <v>37</v>
      </c>
      <c r="J198" t="s">
        <v>122</v>
      </c>
      <c r="K198" t="s">
        <v>123</v>
      </c>
      <c r="L198" t="s">
        <v>124</v>
      </c>
      <c r="M198" t="s">
        <v>38</v>
      </c>
      <c r="N198" t="s">
        <v>39</v>
      </c>
      <c r="O198" s="23">
        <v>406</v>
      </c>
      <c r="P198" s="9">
        <v>10.4</v>
      </c>
      <c r="Q198" t="s">
        <v>40</v>
      </c>
      <c r="R198">
        <v>2997</v>
      </c>
      <c r="S198" s="9">
        <v>39.04</v>
      </c>
      <c r="T198" s="26">
        <v>3.99</v>
      </c>
      <c r="U198" s="8">
        <v>155.77000000000001</v>
      </c>
      <c r="V198" t="s">
        <v>112</v>
      </c>
      <c r="W198" t="s">
        <v>42</v>
      </c>
      <c r="X198" t="s">
        <v>42</v>
      </c>
      <c r="Y198" t="s">
        <v>43</v>
      </c>
      <c r="AA198" s="1">
        <f t="shared" si="11"/>
        <v>45825</v>
      </c>
      <c r="AB198" s="2">
        <f t="shared" si="12"/>
        <v>6</v>
      </c>
      <c r="AC198" s="2">
        <f t="shared" si="13"/>
        <v>2025</v>
      </c>
      <c r="AD198" s="2" t="str">
        <f>IFERROR(VLOOKUP(A198,'Aux Área'!$A$4:$B$123,2,0),"-")</f>
        <v>OPERAÇÃO</v>
      </c>
    </row>
    <row r="199" spans="1:30" x14ac:dyDescent="0.3">
      <c r="A199" t="s">
        <v>62</v>
      </c>
      <c r="B199" t="s">
        <v>263</v>
      </c>
      <c r="C199" t="s">
        <v>534</v>
      </c>
      <c r="D199" t="s">
        <v>158</v>
      </c>
      <c r="E199" t="s">
        <v>159</v>
      </c>
      <c r="F199" t="s">
        <v>63</v>
      </c>
      <c r="G199" t="s">
        <v>35</v>
      </c>
      <c r="H199" t="s">
        <v>36</v>
      </c>
      <c r="I199" t="s">
        <v>37</v>
      </c>
      <c r="J199" t="s">
        <v>241</v>
      </c>
      <c r="K199" t="s">
        <v>242</v>
      </c>
      <c r="L199" t="s">
        <v>110</v>
      </c>
      <c r="M199" t="s">
        <v>38</v>
      </c>
      <c r="N199" t="s">
        <v>39</v>
      </c>
      <c r="O199" s="23">
        <v>257</v>
      </c>
      <c r="P199" s="9">
        <v>6.8</v>
      </c>
      <c r="Q199" t="s">
        <v>40</v>
      </c>
      <c r="R199">
        <v>8416</v>
      </c>
      <c r="S199" s="9">
        <v>37.79</v>
      </c>
      <c r="T199" s="26">
        <v>3.97</v>
      </c>
      <c r="U199" s="8">
        <v>150.01</v>
      </c>
      <c r="V199" t="s">
        <v>41</v>
      </c>
      <c r="W199" t="s">
        <v>42</v>
      </c>
      <c r="X199" t="s">
        <v>42</v>
      </c>
      <c r="Y199" t="s">
        <v>43</v>
      </c>
      <c r="AA199" s="1">
        <f t="shared" si="11"/>
        <v>45825</v>
      </c>
      <c r="AB199" s="2">
        <f t="shared" si="12"/>
        <v>6</v>
      </c>
      <c r="AC199" s="2">
        <f t="shared" si="13"/>
        <v>2025</v>
      </c>
      <c r="AD199" s="2" t="str">
        <f>IFERROR(VLOOKUP(A199,'Aux Área'!$A$4:$B$123,2,0),"-")</f>
        <v>CONSERVA</v>
      </c>
    </row>
    <row r="200" spans="1:30" x14ac:dyDescent="0.3">
      <c r="A200" t="s">
        <v>74</v>
      </c>
      <c r="B200" t="s">
        <v>255</v>
      </c>
      <c r="C200" t="s">
        <v>535</v>
      </c>
      <c r="D200" t="s">
        <v>115</v>
      </c>
      <c r="E200" t="s">
        <v>116</v>
      </c>
      <c r="F200" t="s">
        <v>75</v>
      </c>
      <c r="G200" t="s">
        <v>35</v>
      </c>
      <c r="H200" t="s">
        <v>36</v>
      </c>
      <c r="I200" t="s">
        <v>37</v>
      </c>
      <c r="J200" t="s">
        <v>510</v>
      </c>
      <c r="K200" t="s">
        <v>511</v>
      </c>
      <c r="L200" t="s">
        <v>136</v>
      </c>
      <c r="M200" t="s">
        <v>38</v>
      </c>
      <c r="N200" t="s">
        <v>39</v>
      </c>
      <c r="O200" s="23">
        <v>293</v>
      </c>
      <c r="P200" s="9">
        <v>9.89</v>
      </c>
      <c r="Q200" t="s">
        <v>40</v>
      </c>
      <c r="R200">
        <v>2043</v>
      </c>
      <c r="S200" s="9">
        <v>29.64</v>
      </c>
      <c r="T200" s="26">
        <v>4.5910000000000002</v>
      </c>
      <c r="U200" s="8">
        <v>136.07</v>
      </c>
      <c r="V200" t="s">
        <v>536</v>
      </c>
      <c r="W200" t="s">
        <v>42</v>
      </c>
      <c r="X200" t="s">
        <v>42</v>
      </c>
      <c r="Y200" t="s">
        <v>43</v>
      </c>
      <c r="AA200" s="1">
        <f t="shared" si="11"/>
        <v>45825</v>
      </c>
      <c r="AB200" s="2">
        <f t="shared" si="12"/>
        <v>6</v>
      </c>
      <c r="AC200" s="2">
        <f t="shared" si="13"/>
        <v>2025</v>
      </c>
      <c r="AD200" s="2" t="str">
        <f>IFERROR(VLOOKUP(A200,'Aux Área'!$A$4:$B$123,2,0),"-")</f>
        <v>TI</v>
      </c>
    </row>
    <row r="201" spans="1:30" x14ac:dyDescent="0.3">
      <c r="A201" t="s">
        <v>72</v>
      </c>
      <c r="B201" t="s">
        <v>243</v>
      </c>
      <c r="C201" t="s">
        <v>537</v>
      </c>
      <c r="D201" t="s">
        <v>95</v>
      </c>
      <c r="E201" t="s">
        <v>96</v>
      </c>
      <c r="F201" t="s">
        <v>73</v>
      </c>
      <c r="G201" t="s">
        <v>35</v>
      </c>
      <c r="H201" t="s">
        <v>36</v>
      </c>
      <c r="I201" t="s">
        <v>37</v>
      </c>
      <c r="J201" t="s">
        <v>292</v>
      </c>
      <c r="K201" t="s">
        <v>293</v>
      </c>
      <c r="L201" t="s">
        <v>84</v>
      </c>
      <c r="M201" t="s">
        <v>38</v>
      </c>
      <c r="N201" t="s">
        <v>39</v>
      </c>
      <c r="O201" s="23">
        <v>316</v>
      </c>
      <c r="P201" s="9">
        <v>9.01</v>
      </c>
      <c r="Q201" t="s">
        <v>40</v>
      </c>
      <c r="R201">
        <v>5994</v>
      </c>
      <c r="S201" s="9">
        <v>35.08</v>
      </c>
      <c r="T201" s="26">
        <v>4.9400000000000004</v>
      </c>
      <c r="U201" s="8">
        <v>173.3</v>
      </c>
      <c r="V201" t="s">
        <v>538</v>
      </c>
      <c r="W201" t="s">
        <v>42</v>
      </c>
      <c r="X201" t="s">
        <v>42</v>
      </c>
      <c r="Y201" t="s">
        <v>43</v>
      </c>
      <c r="AA201" s="1">
        <f t="shared" si="11"/>
        <v>45825</v>
      </c>
      <c r="AB201" s="2">
        <f t="shared" si="12"/>
        <v>6</v>
      </c>
      <c r="AC201" s="2">
        <f t="shared" si="13"/>
        <v>2025</v>
      </c>
      <c r="AD201" s="2" t="str">
        <f>IFERROR(VLOOKUP(A201,'Aux Área'!$A$4:$B$123,2,0),"-")</f>
        <v>CONSERVA</v>
      </c>
    </row>
    <row r="202" spans="1:30" x14ac:dyDescent="0.3">
      <c r="A202" t="s">
        <v>62</v>
      </c>
      <c r="B202" t="s">
        <v>263</v>
      </c>
      <c r="C202" t="s">
        <v>539</v>
      </c>
      <c r="D202" t="s">
        <v>158</v>
      </c>
      <c r="E202" t="s">
        <v>159</v>
      </c>
      <c r="F202" t="s">
        <v>63</v>
      </c>
      <c r="G202" t="s">
        <v>35</v>
      </c>
      <c r="H202" t="s">
        <v>36</v>
      </c>
      <c r="I202" t="s">
        <v>37</v>
      </c>
      <c r="J202" t="s">
        <v>526</v>
      </c>
      <c r="K202" t="s">
        <v>527</v>
      </c>
      <c r="L202" t="s">
        <v>124</v>
      </c>
      <c r="M202" t="s">
        <v>38</v>
      </c>
      <c r="N202" t="s">
        <v>39</v>
      </c>
      <c r="O202" s="23">
        <v>202</v>
      </c>
      <c r="P202" s="9">
        <v>7.48</v>
      </c>
      <c r="Q202" t="s">
        <v>40</v>
      </c>
      <c r="R202">
        <v>8618</v>
      </c>
      <c r="S202" s="9">
        <v>27.02</v>
      </c>
      <c r="T202" s="26">
        <v>4.0910000000000002</v>
      </c>
      <c r="U202" s="8">
        <v>110.54</v>
      </c>
      <c r="V202" t="s">
        <v>41</v>
      </c>
      <c r="W202" t="s">
        <v>42</v>
      </c>
      <c r="X202" t="s">
        <v>42</v>
      </c>
      <c r="Y202" t="s">
        <v>43</v>
      </c>
      <c r="AA202" s="1">
        <f t="shared" si="11"/>
        <v>45826</v>
      </c>
      <c r="AB202" s="2">
        <f t="shared" si="12"/>
        <v>6</v>
      </c>
      <c r="AC202" s="2">
        <f t="shared" si="13"/>
        <v>2025</v>
      </c>
      <c r="AD202" s="2" t="str">
        <f>IFERROR(VLOOKUP(A202,'Aux Área'!$A$4:$B$123,2,0),"-")</f>
        <v>CONSERVA</v>
      </c>
    </row>
    <row r="203" spans="1:30" x14ac:dyDescent="0.3">
      <c r="A203" t="s">
        <v>76</v>
      </c>
      <c r="B203" t="s">
        <v>380</v>
      </c>
      <c r="C203" t="s">
        <v>540</v>
      </c>
      <c r="D203" t="s">
        <v>382</v>
      </c>
      <c r="E203" t="s">
        <v>383</v>
      </c>
      <c r="F203" t="s">
        <v>77</v>
      </c>
      <c r="G203" t="s">
        <v>35</v>
      </c>
      <c r="H203" t="s">
        <v>36</v>
      </c>
      <c r="I203" t="s">
        <v>37</v>
      </c>
      <c r="J203" t="s">
        <v>541</v>
      </c>
      <c r="K203" t="s">
        <v>276</v>
      </c>
      <c r="L203" t="s">
        <v>124</v>
      </c>
      <c r="M203" t="s">
        <v>38</v>
      </c>
      <c r="N203" t="s">
        <v>39</v>
      </c>
      <c r="O203" s="23">
        <v>218</v>
      </c>
      <c r="P203" s="9">
        <v>9.6999999999999993</v>
      </c>
      <c r="Q203" t="s">
        <v>40</v>
      </c>
      <c r="R203">
        <v>4287</v>
      </c>
      <c r="S203" s="9">
        <v>22.47</v>
      </c>
      <c r="T203" s="26">
        <v>4.1900000000000004</v>
      </c>
      <c r="U203" s="8">
        <v>94.15</v>
      </c>
      <c r="V203" t="s">
        <v>112</v>
      </c>
      <c r="W203" t="s">
        <v>42</v>
      </c>
      <c r="X203" t="s">
        <v>42</v>
      </c>
      <c r="Y203" t="s">
        <v>43</v>
      </c>
      <c r="AA203" s="1">
        <f t="shared" si="11"/>
        <v>45826</v>
      </c>
      <c r="AB203" s="2">
        <f t="shared" si="12"/>
        <v>6</v>
      </c>
      <c r="AC203" s="2">
        <f t="shared" si="13"/>
        <v>2025</v>
      </c>
      <c r="AD203" s="2" t="str">
        <f>IFERROR(VLOOKUP(A203,'Aux Área'!$A$4:$B$123,2,0),"-")</f>
        <v>QSMS</v>
      </c>
    </row>
    <row r="204" spans="1:30" x14ac:dyDescent="0.3">
      <c r="A204" t="s">
        <v>64</v>
      </c>
      <c r="B204" t="s">
        <v>332</v>
      </c>
      <c r="C204" t="s">
        <v>542</v>
      </c>
      <c r="D204" t="s">
        <v>127</v>
      </c>
      <c r="E204" t="s">
        <v>128</v>
      </c>
      <c r="F204" t="s">
        <v>65</v>
      </c>
      <c r="G204" t="s">
        <v>35</v>
      </c>
      <c r="H204" t="s">
        <v>36</v>
      </c>
      <c r="I204" t="s">
        <v>37</v>
      </c>
      <c r="J204" t="s">
        <v>179</v>
      </c>
      <c r="K204" t="s">
        <v>180</v>
      </c>
      <c r="L204" t="s">
        <v>181</v>
      </c>
      <c r="M204" t="s">
        <v>38</v>
      </c>
      <c r="N204" t="s">
        <v>39</v>
      </c>
      <c r="O204" s="23">
        <v>373</v>
      </c>
      <c r="P204" s="9">
        <v>10.24</v>
      </c>
      <c r="Q204" t="s">
        <v>40</v>
      </c>
      <c r="R204">
        <v>4549</v>
      </c>
      <c r="S204" s="9">
        <v>36.42</v>
      </c>
      <c r="T204" s="26">
        <v>4.6399999999999997</v>
      </c>
      <c r="U204" s="8">
        <v>169</v>
      </c>
      <c r="V204" t="s">
        <v>41</v>
      </c>
      <c r="W204" t="s">
        <v>42</v>
      </c>
      <c r="X204" t="s">
        <v>42</v>
      </c>
      <c r="Y204" t="s">
        <v>43</v>
      </c>
      <c r="AA204" s="1">
        <f t="shared" si="11"/>
        <v>45826</v>
      </c>
      <c r="AB204" s="2">
        <f t="shared" si="12"/>
        <v>6</v>
      </c>
      <c r="AC204" s="2">
        <f t="shared" si="13"/>
        <v>2025</v>
      </c>
      <c r="AD204" s="2" t="str">
        <f>IFERROR(VLOOKUP(A204,'Aux Área'!$A$4:$B$123,2,0),"-")</f>
        <v>ENGENHARIA</v>
      </c>
    </row>
    <row r="205" spans="1:30" x14ac:dyDescent="0.3">
      <c r="A205" t="s">
        <v>58</v>
      </c>
      <c r="B205" t="s">
        <v>250</v>
      </c>
      <c r="C205" t="s">
        <v>543</v>
      </c>
      <c r="D205" t="s">
        <v>87</v>
      </c>
      <c r="E205" t="s">
        <v>88</v>
      </c>
      <c r="F205" t="s">
        <v>59</v>
      </c>
      <c r="G205" t="s">
        <v>35</v>
      </c>
      <c r="H205" t="s">
        <v>36</v>
      </c>
      <c r="I205" t="s">
        <v>37</v>
      </c>
      <c r="J205" t="s">
        <v>241</v>
      </c>
      <c r="K205" t="s">
        <v>242</v>
      </c>
      <c r="L205" t="s">
        <v>110</v>
      </c>
      <c r="M205" t="s">
        <v>38</v>
      </c>
      <c r="N205" t="s">
        <v>39</v>
      </c>
      <c r="O205" s="23">
        <v>363</v>
      </c>
      <c r="P205" s="9">
        <v>9.1199999999999992</v>
      </c>
      <c r="Q205" t="s">
        <v>40</v>
      </c>
      <c r="R205">
        <v>12935</v>
      </c>
      <c r="S205" s="9">
        <v>39.82</v>
      </c>
      <c r="T205" s="26">
        <v>3.97</v>
      </c>
      <c r="U205" s="8">
        <v>158.09</v>
      </c>
      <c r="V205" t="s">
        <v>41</v>
      </c>
      <c r="W205" t="s">
        <v>42</v>
      </c>
      <c r="X205" t="s">
        <v>42</v>
      </c>
      <c r="Y205" t="s">
        <v>43</v>
      </c>
      <c r="AA205" s="1">
        <f t="shared" si="11"/>
        <v>45826</v>
      </c>
      <c r="AB205" s="2">
        <f t="shared" si="12"/>
        <v>6</v>
      </c>
      <c r="AC205" s="2">
        <f t="shared" si="13"/>
        <v>2025</v>
      </c>
      <c r="AD205" s="2" t="str">
        <f>IFERROR(VLOOKUP(A205,'Aux Área'!$A$4:$B$123,2,0),"-")</f>
        <v>CONSERVA</v>
      </c>
    </row>
    <row r="206" spans="1:30" x14ac:dyDescent="0.3">
      <c r="A206" t="s">
        <v>46</v>
      </c>
      <c r="B206" t="s">
        <v>458</v>
      </c>
      <c r="C206" t="s">
        <v>544</v>
      </c>
      <c r="D206" t="s">
        <v>391</v>
      </c>
      <c r="E206" t="s">
        <v>392</v>
      </c>
      <c r="F206" t="s">
        <v>47</v>
      </c>
      <c r="G206" t="s">
        <v>35</v>
      </c>
      <c r="H206" t="s">
        <v>36</v>
      </c>
      <c r="I206" t="s">
        <v>37</v>
      </c>
      <c r="J206" t="s">
        <v>169</v>
      </c>
      <c r="K206" t="s">
        <v>170</v>
      </c>
      <c r="L206" t="s">
        <v>124</v>
      </c>
      <c r="M206" t="s">
        <v>38</v>
      </c>
      <c r="N206" t="s">
        <v>39</v>
      </c>
      <c r="O206" s="23">
        <v>375</v>
      </c>
      <c r="P206" s="9">
        <v>10.76</v>
      </c>
      <c r="Q206" t="s">
        <v>40</v>
      </c>
      <c r="R206">
        <v>3020</v>
      </c>
      <c r="S206" s="9">
        <v>34.840000000000003</v>
      </c>
      <c r="T206" s="26">
        <v>3.99</v>
      </c>
      <c r="U206" s="8">
        <v>139.01</v>
      </c>
      <c r="V206" t="s">
        <v>41</v>
      </c>
      <c r="W206" t="s">
        <v>42</v>
      </c>
      <c r="X206" t="s">
        <v>42</v>
      </c>
      <c r="Y206" t="s">
        <v>43</v>
      </c>
      <c r="AA206" s="1">
        <f t="shared" si="11"/>
        <v>45826</v>
      </c>
      <c r="AB206" s="2">
        <f t="shared" si="12"/>
        <v>6</v>
      </c>
      <c r="AC206" s="2">
        <f t="shared" si="13"/>
        <v>2025</v>
      </c>
      <c r="AD206" s="2" t="str">
        <f>IFERROR(VLOOKUP(A206,'Aux Área'!$A$4:$B$123,2,0),"-")</f>
        <v>FACILITIES</v>
      </c>
    </row>
    <row r="207" spans="1:30" x14ac:dyDescent="0.3">
      <c r="A207" t="s">
        <v>62</v>
      </c>
      <c r="B207" t="s">
        <v>263</v>
      </c>
      <c r="C207" t="s">
        <v>545</v>
      </c>
      <c r="D207" t="s">
        <v>158</v>
      </c>
      <c r="E207" t="s">
        <v>159</v>
      </c>
      <c r="F207" t="s">
        <v>63</v>
      </c>
      <c r="G207" t="s">
        <v>35</v>
      </c>
      <c r="H207" t="s">
        <v>36</v>
      </c>
      <c r="I207" t="s">
        <v>37</v>
      </c>
      <c r="J207" t="s">
        <v>241</v>
      </c>
      <c r="K207" t="s">
        <v>242</v>
      </c>
      <c r="L207" t="s">
        <v>110</v>
      </c>
      <c r="M207" t="s">
        <v>38</v>
      </c>
      <c r="N207" t="s">
        <v>39</v>
      </c>
      <c r="O207" s="23">
        <v>270</v>
      </c>
      <c r="P207" s="9">
        <v>7.07</v>
      </c>
      <c r="Q207" t="s">
        <v>40</v>
      </c>
      <c r="R207">
        <v>8888</v>
      </c>
      <c r="S207" s="9">
        <v>38.18</v>
      </c>
      <c r="T207" s="26">
        <v>3.97</v>
      </c>
      <c r="U207" s="8">
        <v>151.57</v>
      </c>
      <c r="V207" t="s">
        <v>41</v>
      </c>
      <c r="W207" t="s">
        <v>42</v>
      </c>
      <c r="X207" t="s">
        <v>42</v>
      </c>
      <c r="Y207" t="s">
        <v>43</v>
      </c>
      <c r="AA207" s="1">
        <f t="shared" si="11"/>
        <v>45826</v>
      </c>
      <c r="AB207" s="2">
        <f t="shared" si="12"/>
        <v>6</v>
      </c>
      <c r="AC207" s="2">
        <f t="shared" si="13"/>
        <v>2025</v>
      </c>
      <c r="AD207" s="2" t="str">
        <f>IFERROR(VLOOKUP(A207,'Aux Área'!$A$4:$B$123,2,0),"-")</f>
        <v>CONSERVA</v>
      </c>
    </row>
    <row r="208" spans="1:30" x14ac:dyDescent="0.3">
      <c r="A208" t="s">
        <v>64</v>
      </c>
      <c r="B208" t="s">
        <v>332</v>
      </c>
      <c r="C208" t="s">
        <v>546</v>
      </c>
      <c r="D208" t="s">
        <v>127</v>
      </c>
      <c r="E208" t="s">
        <v>128</v>
      </c>
      <c r="F208" t="s">
        <v>65</v>
      </c>
      <c r="G208" t="s">
        <v>35</v>
      </c>
      <c r="H208" t="s">
        <v>36</v>
      </c>
      <c r="I208" t="s">
        <v>37</v>
      </c>
      <c r="J208" t="s">
        <v>165</v>
      </c>
      <c r="K208" t="s">
        <v>166</v>
      </c>
      <c r="L208" t="s">
        <v>167</v>
      </c>
      <c r="M208" t="s">
        <v>38</v>
      </c>
      <c r="N208" t="s">
        <v>39</v>
      </c>
      <c r="O208" s="23">
        <v>406</v>
      </c>
      <c r="P208" s="9">
        <v>9.7899999999999991</v>
      </c>
      <c r="Q208" t="s">
        <v>40</v>
      </c>
      <c r="R208">
        <v>4955</v>
      </c>
      <c r="S208" s="9">
        <v>41.48</v>
      </c>
      <c r="T208" s="26">
        <v>4.46</v>
      </c>
      <c r="U208" s="8">
        <v>185.01</v>
      </c>
      <c r="V208" t="s">
        <v>41</v>
      </c>
      <c r="W208" t="s">
        <v>42</v>
      </c>
      <c r="X208" t="s">
        <v>42</v>
      </c>
      <c r="Y208" t="s">
        <v>43</v>
      </c>
      <c r="AA208" s="1">
        <f t="shared" si="11"/>
        <v>45826</v>
      </c>
      <c r="AB208" s="2">
        <f t="shared" si="12"/>
        <v>6</v>
      </c>
      <c r="AC208" s="2">
        <f t="shared" si="13"/>
        <v>2025</v>
      </c>
      <c r="AD208" s="2" t="str">
        <f>IFERROR(VLOOKUP(A208,'Aux Área'!$A$4:$B$123,2,0),"-")</f>
        <v>ENGENHARIA</v>
      </c>
    </row>
    <row r="209" spans="1:30" x14ac:dyDescent="0.3">
      <c r="A209" t="s">
        <v>46</v>
      </c>
      <c r="B209" t="s">
        <v>458</v>
      </c>
      <c r="C209" t="s">
        <v>547</v>
      </c>
      <c r="D209" t="s">
        <v>185</v>
      </c>
      <c r="E209" t="s">
        <v>33</v>
      </c>
      <c r="F209" t="s">
        <v>47</v>
      </c>
      <c r="G209" t="s">
        <v>35</v>
      </c>
      <c r="H209" t="s">
        <v>36</v>
      </c>
      <c r="I209" t="s">
        <v>37</v>
      </c>
      <c r="J209" t="s">
        <v>275</v>
      </c>
      <c r="K209" t="s">
        <v>276</v>
      </c>
      <c r="L209" t="s">
        <v>124</v>
      </c>
      <c r="M209" t="s">
        <v>38</v>
      </c>
      <c r="N209" t="s">
        <v>39</v>
      </c>
      <c r="O209" s="23">
        <v>360</v>
      </c>
      <c r="P209" s="9">
        <v>10.5</v>
      </c>
      <c r="Q209" t="s">
        <v>40</v>
      </c>
      <c r="R209">
        <v>3380</v>
      </c>
      <c r="S209" s="9">
        <v>34.28</v>
      </c>
      <c r="T209" s="26">
        <v>4.1900000000000004</v>
      </c>
      <c r="U209" s="8">
        <v>143.63</v>
      </c>
      <c r="V209" t="s">
        <v>548</v>
      </c>
      <c r="W209" t="s">
        <v>42</v>
      </c>
      <c r="X209" t="s">
        <v>42</v>
      </c>
      <c r="Y209" t="s">
        <v>43</v>
      </c>
      <c r="AA209" s="1">
        <f t="shared" si="11"/>
        <v>45826</v>
      </c>
      <c r="AB209" s="2">
        <f t="shared" si="12"/>
        <v>6</v>
      </c>
      <c r="AC209" s="2">
        <f t="shared" si="13"/>
        <v>2025</v>
      </c>
      <c r="AD209" s="2" t="str">
        <f>IFERROR(VLOOKUP(A209,'Aux Área'!$A$4:$B$123,2,0),"-")</f>
        <v>FACILITIES</v>
      </c>
    </row>
    <row r="210" spans="1:30" x14ac:dyDescent="0.3">
      <c r="A210" t="s">
        <v>56</v>
      </c>
      <c r="B210" t="s">
        <v>266</v>
      </c>
      <c r="C210" t="s">
        <v>549</v>
      </c>
      <c r="D210" t="s">
        <v>120</v>
      </c>
      <c r="E210" t="s">
        <v>121</v>
      </c>
      <c r="F210" t="s">
        <v>57</v>
      </c>
      <c r="G210" t="s">
        <v>35</v>
      </c>
      <c r="H210" t="s">
        <v>36</v>
      </c>
      <c r="I210" t="s">
        <v>37</v>
      </c>
      <c r="J210" t="s">
        <v>165</v>
      </c>
      <c r="K210" t="s">
        <v>166</v>
      </c>
      <c r="L210" t="s">
        <v>167</v>
      </c>
      <c r="M210" t="s">
        <v>38</v>
      </c>
      <c r="N210" t="s">
        <v>39</v>
      </c>
      <c r="O210" s="23">
        <v>347</v>
      </c>
      <c r="P210" s="9">
        <v>9.09</v>
      </c>
      <c r="Q210" t="s">
        <v>40</v>
      </c>
      <c r="R210">
        <v>14692</v>
      </c>
      <c r="S210" s="9">
        <v>38.17</v>
      </c>
      <c r="T210" s="26">
        <v>4.4610000000000003</v>
      </c>
      <c r="U210" s="8">
        <v>170.26</v>
      </c>
      <c r="V210" t="s">
        <v>112</v>
      </c>
      <c r="W210" t="s">
        <v>42</v>
      </c>
      <c r="X210" t="s">
        <v>42</v>
      </c>
      <c r="Y210" t="s">
        <v>43</v>
      </c>
      <c r="AA210" s="1">
        <f t="shared" si="11"/>
        <v>45826</v>
      </c>
      <c r="AB210" s="2">
        <f t="shared" si="12"/>
        <v>6</v>
      </c>
      <c r="AC210" s="2">
        <f t="shared" si="13"/>
        <v>2025</v>
      </c>
      <c r="AD210" s="2" t="str">
        <f>IFERROR(VLOOKUP(A210,'Aux Área'!$A$4:$B$123,2,0),"-")</f>
        <v>CONSERVA</v>
      </c>
    </row>
    <row r="211" spans="1:30" x14ac:dyDescent="0.3">
      <c r="A211" t="s">
        <v>52</v>
      </c>
      <c r="B211" t="s">
        <v>389</v>
      </c>
      <c r="C211" t="s">
        <v>550</v>
      </c>
      <c r="D211" t="s">
        <v>446</v>
      </c>
      <c r="E211" t="s">
        <v>447</v>
      </c>
      <c r="F211" t="s">
        <v>53</v>
      </c>
      <c r="G211" t="s">
        <v>35</v>
      </c>
      <c r="H211" t="s">
        <v>36</v>
      </c>
      <c r="I211" t="s">
        <v>37</v>
      </c>
      <c r="J211" t="s">
        <v>122</v>
      </c>
      <c r="K211" t="s">
        <v>123</v>
      </c>
      <c r="L211" t="s">
        <v>124</v>
      </c>
      <c r="M211" t="s">
        <v>38</v>
      </c>
      <c r="N211" t="s">
        <v>39</v>
      </c>
      <c r="O211" s="23">
        <v>447</v>
      </c>
      <c r="P211" s="9">
        <v>11.95</v>
      </c>
      <c r="Q211" t="s">
        <v>40</v>
      </c>
      <c r="R211">
        <v>3444</v>
      </c>
      <c r="S211" s="9">
        <v>37.409999999999997</v>
      </c>
      <c r="T211" s="26">
        <v>3.99</v>
      </c>
      <c r="U211" s="8">
        <v>149.26</v>
      </c>
      <c r="V211" t="s">
        <v>246</v>
      </c>
      <c r="W211" t="s">
        <v>42</v>
      </c>
      <c r="X211" t="s">
        <v>42</v>
      </c>
      <c r="Y211" t="s">
        <v>43</v>
      </c>
      <c r="AA211" s="1">
        <f t="shared" si="11"/>
        <v>45826</v>
      </c>
      <c r="AB211" s="2">
        <f t="shared" si="12"/>
        <v>6</v>
      </c>
      <c r="AC211" s="2">
        <f t="shared" si="13"/>
        <v>2025</v>
      </c>
      <c r="AD211" s="2" t="str">
        <f>IFERROR(VLOOKUP(A211,'Aux Área'!$A$4:$B$123,2,0),"-")</f>
        <v>OPERAÇÃO</v>
      </c>
    </row>
    <row r="212" spans="1:30" x14ac:dyDescent="0.3">
      <c r="A212" t="s">
        <v>76</v>
      </c>
      <c r="B212" t="s">
        <v>380</v>
      </c>
      <c r="C212" t="s">
        <v>551</v>
      </c>
      <c r="D212" t="s">
        <v>382</v>
      </c>
      <c r="E212" t="s">
        <v>383</v>
      </c>
      <c r="F212" t="s">
        <v>77</v>
      </c>
      <c r="G212" t="s">
        <v>35</v>
      </c>
      <c r="H212" t="s">
        <v>36</v>
      </c>
      <c r="I212" t="s">
        <v>37</v>
      </c>
      <c r="J212" t="s">
        <v>552</v>
      </c>
      <c r="K212" t="s">
        <v>553</v>
      </c>
      <c r="L212" t="s">
        <v>155</v>
      </c>
      <c r="M212" t="s">
        <v>38</v>
      </c>
      <c r="N212" t="s">
        <v>39</v>
      </c>
      <c r="O212" s="23">
        <v>314</v>
      </c>
      <c r="P212" s="9">
        <v>10.45</v>
      </c>
      <c r="Q212" t="s">
        <v>40</v>
      </c>
      <c r="R212">
        <v>4601</v>
      </c>
      <c r="S212" s="9">
        <v>30.05</v>
      </c>
      <c r="T212" s="26">
        <v>4.101</v>
      </c>
      <c r="U212" s="8">
        <v>123.24</v>
      </c>
      <c r="V212" t="s">
        <v>41</v>
      </c>
      <c r="W212" t="s">
        <v>42</v>
      </c>
      <c r="X212" t="s">
        <v>42</v>
      </c>
      <c r="Y212" t="s">
        <v>43</v>
      </c>
      <c r="AA212" s="1">
        <f t="shared" ref="AA212:AA263" si="14">DATEVALUE(C212)</f>
        <v>45827</v>
      </c>
      <c r="AB212" s="2">
        <f t="shared" si="12"/>
        <v>6</v>
      </c>
      <c r="AC212" s="2">
        <f t="shared" si="13"/>
        <v>2025</v>
      </c>
      <c r="AD212" s="2" t="str">
        <f>IFERROR(VLOOKUP(A212,'Aux Área'!$A$4:$B$123,2,0),"-")</f>
        <v>QSMS</v>
      </c>
    </row>
    <row r="213" spans="1:30" x14ac:dyDescent="0.3">
      <c r="A213" t="s">
        <v>58</v>
      </c>
      <c r="B213" t="s">
        <v>250</v>
      </c>
      <c r="C213" t="s">
        <v>554</v>
      </c>
      <c r="D213" t="s">
        <v>87</v>
      </c>
      <c r="E213" t="s">
        <v>88</v>
      </c>
      <c r="F213" t="s">
        <v>59</v>
      </c>
      <c r="G213" t="s">
        <v>35</v>
      </c>
      <c r="H213" t="s">
        <v>36</v>
      </c>
      <c r="I213" t="s">
        <v>37</v>
      </c>
      <c r="J213" t="s">
        <v>252</v>
      </c>
      <c r="K213" t="s">
        <v>253</v>
      </c>
      <c r="L213" t="s">
        <v>124</v>
      </c>
      <c r="M213" t="s">
        <v>38</v>
      </c>
      <c r="N213" t="s">
        <v>111</v>
      </c>
      <c r="O213" s="23">
        <v>264</v>
      </c>
      <c r="P213" s="9">
        <v>10.75</v>
      </c>
      <c r="Q213" t="s">
        <v>40</v>
      </c>
      <c r="R213">
        <v>13199</v>
      </c>
      <c r="S213" s="9">
        <v>24.56</v>
      </c>
      <c r="T213" s="26">
        <v>4.2409999999999997</v>
      </c>
      <c r="U213" s="8">
        <v>104.15</v>
      </c>
      <c r="V213" t="s">
        <v>555</v>
      </c>
      <c r="W213" t="s">
        <v>42</v>
      </c>
      <c r="X213" t="s">
        <v>42</v>
      </c>
      <c r="Y213" t="s">
        <v>43</v>
      </c>
      <c r="AA213" s="1">
        <f t="shared" si="14"/>
        <v>45827</v>
      </c>
      <c r="AB213" s="2">
        <f t="shared" si="12"/>
        <v>6</v>
      </c>
      <c r="AC213" s="2">
        <f t="shared" si="13"/>
        <v>2025</v>
      </c>
      <c r="AD213" s="2" t="str">
        <f>IFERROR(VLOOKUP(A213,'Aux Área'!$A$4:$B$123,2,0),"-")</f>
        <v>CONSERVA</v>
      </c>
    </row>
    <row r="214" spans="1:30" x14ac:dyDescent="0.3">
      <c r="A214" t="s">
        <v>58</v>
      </c>
      <c r="B214" t="s">
        <v>250</v>
      </c>
      <c r="C214" t="s">
        <v>556</v>
      </c>
      <c r="D214" t="s">
        <v>87</v>
      </c>
      <c r="E214" t="s">
        <v>88</v>
      </c>
      <c r="F214" t="s">
        <v>59</v>
      </c>
      <c r="G214" t="s">
        <v>35</v>
      </c>
      <c r="H214" t="s">
        <v>36</v>
      </c>
      <c r="I214" t="s">
        <v>37</v>
      </c>
      <c r="J214" t="s">
        <v>231</v>
      </c>
      <c r="K214" t="s">
        <v>232</v>
      </c>
      <c r="L214" t="s">
        <v>217</v>
      </c>
      <c r="M214" t="s">
        <v>38</v>
      </c>
      <c r="N214" t="s">
        <v>39</v>
      </c>
      <c r="O214" s="23">
        <v>362</v>
      </c>
      <c r="P214" s="9">
        <v>9.34</v>
      </c>
      <c r="Q214" t="s">
        <v>40</v>
      </c>
      <c r="R214">
        <v>13561</v>
      </c>
      <c r="S214" s="9">
        <v>38.76</v>
      </c>
      <c r="T214" s="26">
        <v>4.1399999999999997</v>
      </c>
      <c r="U214" s="8">
        <v>160.47</v>
      </c>
      <c r="V214" t="s">
        <v>557</v>
      </c>
      <c r="W214" t="s">
        <v>42</v>
      </c>
      <c r="X214" t="s">
        <v>42</v>
      </c>
      <c r="Y214" t="s">
        <v>43</v>
      </c>
      <c r="AA214" s="1">
        <f t="shared" si="14"/>
        <v>45828</v>
      </c>
      <c r="AB214" s="2">
        <f t="shared" si="12"/>
        <v>6</v>
      </c>
      <c r="AC214" s="2">
        <f t="shared" si="13"/>
        <v>2025</v>
      </c>
      <c r="AD214" s="2" t="str">
        <f>IFERROR(VLOOKUP(A214,'Aux Área'!$A$4:$B$123,2,0),"-")</f>
        <v>CONSERVA</v>
      </c>
    </row>
    <row r="215" spans="1:30" x14ac:dyDescent="0.3">
      <c r="A215" t="s">
        <v>62</v>
      </c>
      <c r="B215" t="s">
        <v>263</v>
      </c>
      <c r="C215" t="s">
        <v>558</v>
      </c>
      <c r="D215" t="s">
        <v>158</v>
      </c>
      <c r="E215" t="s">
        <v>159</v>
      </c>
      <c r="F215" t="s">
        <v>63</v>
      </c>
      <c r="G215" t="s">
        <v>35</v>
      </c>
      <c r="H215" t="s">
        <v>36</v>
      </c>
      <c r="I215" t="s">
        <v>37</v>
      </c>
      <c r="J215" t="s">
        <v>231</v>
      </c>
      <c r="K215" t="s">
        <v>232</v>
      </c>
      <c r="L215" t="s">
        <v>217</v>
      </c>
      <c r="M215" t="s">
        <v>38</v>
      </c>
      <c r="N215" t="s">
        <v>39</v>
      </c>
      <c r="O215" s="23">
        <v>301</v>
      </c>
      <c r="P215" s="9">
        <v>8.5399999999999991</v>
      </c>
      <c r="Q215" t="s">
        <v>40</v>
      </c>
      <c r="R215">
        <v>9189</v>
      </c>
      <c r="S215" s="9">
        <v>35.24</v>
      </c>
      <c r="T215" s="26">
        <v>4.1399999999999997</v>
      </c>
      <c r="U215" s="8">
        <v>145.91</v>
      </c>
      <c r="V215" t="s">
        <v>559</v>
      </c>
      <c r="W215" t="s">
        <v>42</v>
      </c>
      <c r="X215" t="s">
        <v>42</v>
      </c>
      <c r="Y215" t="s">
        <v>43</v>
      </c>
      <c r="AA215" s="1">
        <f t="shared" si="14"/>
        <v>45828</v>
      </c>
      <c r="AB215" s="2">
        <f t="shared" si="12"/>
        <v>6</v>
      </c>
      <c r="AC215" s="2">
        <f t="shared" si="13"/>
        <v>2025</v>
      </c>
      <c r="AD215" s="2" t="str">
        <f>IFERROR(VLOOKUP(A215,'Aux Área'!$A$4:$B$123,2,0),"-")</f>
        <v>CONSERVA</v>
      </c>
    </row>
    <row r="216" spans="1:30" x14ac:dyDescent="0.3">
      <c r="A216" t="s">
        <v>76</v>
      </c>
      <c r="B216" t="s">
        <v>380</v>
      </c>
      <c r="C216" t="s">
        <v>560</v>
      </c>
      <c r="D216" t="s">
        <v>382</v>
      </c>
      <c r="E216" t="s">
        <v>383</v>
      </c>
      <c r="F216" t="s">
        <v>77</v>
      </c>
      <c r="G216" t="s">
        <v>35</v>
      </c>
      <c r="H216" t="s">
        <v>36</v>
      </c>
      <c r="I216" t="s">
        <v>37</v>
      </c>
      <c r="J216" t="s">
        <v>237</v>
      </c>
      <c r="K216" t="s">
        <v>238</v>
      </c>
      <c r="L216" t="s">
        <v>110</v>
      </c>
      <c r="M216" t="s">
        <v>38</v>
      </c>
      <c r="N216" t="s">
        <v>39</v>
      </c>
      <c r="O216" s="23">
        <v>449</v>
      </c>
      <c r="P216" s="9">
        <v>11.16</v>
      </c>
      <c r="Q216" t="s">
        <v>40</v>
      </c>
      <c r="R216">
        <v>5050</v>
      </c>
      <c r="S216" s="9">
        <v>40.22</v>
      </c>
      <c r="T216" s="26">
        <v>3.97</v>
      </c>
      <c r="U216" s="8">
        <v>159.66999999999999</v>
      </c>
      <c r="V216" t="s">
        <v>41</v>
      </c>
      <c r="W216" t="s">
        <v>42</v>
      </c>
      <c r="X216" t="s">
        <v>42</v>
      </c>
      <c r="Y216" t="s">
        <v>43</v>
      </c>
      <c r="AA216" s="1">
        <f t="shared" si="14"/>
        <v>45828</v>
      </c>
      <c r="AB216" s="2">
        <f t="shared" si="12"/>
        <v>6</v>
      </c>
      <c r="AC216" s="2">
        <f t="shared" si="13"/>
        <v>2025</v>
      </c>
      <c r="AD216" s="2" t="str">
        <f>IFERROR(VLOOKUP(A216,'Aux Área'!$A$4:$B$123,2,0),"-")</f>
        <v>QSMS</v>
      </c>
    </row>
    <row r="217" spans="1:30" x14ac:dyDescent="0.3">
      <c r="A217" t="s">
        <v>30</v>
      </c>
      <c r="B217" t="s">
        <v>453</v>
      </c>
      <c r="C217" t="s">
        <v>561</v>
      </c>
      <c r="D217" t="s">
        <v>185</v>
      </c>
      <c r="E217" t="s">
        <v>33</v>
      </c>
      <c r="F217" t="s">
        <v>34</v>
      </c>
      <c r="G217" t="s">
        <v>35</v>
      </c>
      <c r="H217" t="s">
        <v>36</v>
      </c>
      <c r="I217" t="s">
        <v>37</v>
      </c>
      <c r="J217" t="s">
        <v>147</v>
      </c>
      <c r="K217" t="s">
        <v>148</v>
      </c>
      <c r="L217" t="s">
        <v>84</v>
      </c>
      <c r="M217" t="s">
        <v>38</v>
      </c>
      <c r="N217" t="s">
        <v>39</v>
      </c>
      <c r="O217" s="23">
        <v>306</v>
      </c>
      <c r="P217" s="9">
        <v>7.85</v>
      </c>
      <c r="Q217" t="s">
        <v>40</v>
      </c>
      <c r="R217">
        <v>2319</v>
      </c>
      <c r="S217" s="9">
        <v>38.97</v>
      </c>
      <c r="T217" s="26">
        <v>5.04</v>
      </c>
      <c r="U217" s="8">
        <v>196.41</v>
      </c>
      <c r="V217" t="s">
        <v>112</v>
      </c>
      <c r="W217" t="s">
        <v>42</v>
      </c>
      <c r="X217" t="s">
        <v>42</v>
      </c>
      <c r="Y217" t="s">
        <v>43</v>
      </c>
      <c r="AA217" s="1">
        <f t="shared" si="14"/>
        <v>45828</v>
      </c>
      <c r="AB217" s="2">
        <f t="shared" si="12"/>
        <v>6</v>
      </c>
      <c r="AC217" s="2">
        <f t="shared" si="13"/>
        <v>2025</v>
      </c>
      <c r="AD217" s="2" t="str">
        <f>IFERROR(VLOOKUP(A217,'Aux Área'!$A$4:$B$123,2,0),"-")</f>
        <v>OPERAÇÃO</v>
      </c>
    </row>
    <row r="218" spans="1:30" x14ac:dyDescent="0.3">
      <c r="A218" t="s">
        <v>64</v>
      </c>
      <c r="B218" t="s">
        <v>332</v>
      </c>
      <c r="C218" t="s">
        <v>562</v>
      </c>
      <c r="D218" t="s">
        <v>127</v>
      </c>
      <c r="E218" t="s">
        <v>128</v>
      </c>
      <c r="F218" t="s">
        <v>65</v>
      </c>
      <c r="G218" t="s">
        <v>35</v>
      </c>
      <c r="H218" t="s">
        <v>36</v>
      </c>
      <c r="I218" t="s">
        <v>37</v>
      </c>
      <c r="J218" t="s">
        <v>179</v>
      </c>
      <c r="K218" t="s">
        <v>180</v>
      </c>
      <c r="L218" t="s">
        <v>181</v>
      </c>
      <c r="M218" t="s">
        <v>38</v>
      </c>
      <c r="N218" t="s">
        <v>39</v>
      </c>
      <c r="O218" s="23">
        <v>375</v>
      </c>
      <c r="P218" s="9">
        <v>9.99</v>
      </c>
      <c r="Q218" t="s">
        <v>40</v>
      </c>
      <c r="R218">
        <v>5330</v>
      </c>
      <c r="S218" s="9">
        <v>37.549999999999997</v>
      </c>
      <c r="T218" s="26">
        <v>4.641</v>
      </c>
      <c r="U218" s="8">
        <v>174.26</v>
      </c>
      <c r="V218" t="s">
        <v>182</v>
      </c>
      <c r="W218" t="s">
        <v>42</v>
      </c>
      <c r="X218" t="s">
        <v>42</v>
      </c>
      <c r="Y218" t="s">
        <v>43</v>
      </c>
      <c r="AA218" s="1">
        <f t="shared" si="14"/>
        <v>45828</v>
      </c>
      <c r="AB218" s="2">
        <f t="shared" si="12"/>
        <v>6</v>
      </c>
      <c r="AC218" s="2">
        <f t="shared" si="13"/>
        <v>2025</v>
      </c>
      <c r="AD218" s="2" t="str">
        <f>IFERROR(VLOOKUP(A218,'Aux Área'!$A$4:$B$123,2,0),"-")</f>
        <v>ENGENHARIA</v>
      </c>
    </row>
    <row r="219" spans="1:30" x14ac:dyDescent="0.3">
      <c r="A219" t="s">
        <v>56</v>
      </c>
      <c r="B219" t="s">
        <v>266</v>
      </c>
      <c r="C219" t="s">
        <v>563</v>
      </c>
      <c r="D219" t="s">
        <v>120</v>
      </c>
      <c r="E219" t="s">
        <v>121</v>
      </c>
      <c r="F219" t="s">
        <v>57</v>
      </c>
      <c r="G219" t="s">
        <v>35</v>
      </c>
      <c r="H219" t="s">
        <v>36</v>
      </c>
      <c r="I219" t="s">
        <v>37</v>
      </c>
      <c r="J219" t="s">
        <v>248</v>
      </c>
      <c r="K219" t="s">
        <v>249</v>
      </c>
      <c r="L219" t="s">
        <v>207</v>
      </c>
      <c r="M219" t="s">
        <v>38</v>
      </c>
      <c r="N219" t="s">
        <v>39</v>
      </c>
      <c r="O219" s="23">
        <v>423</v>
      </c>
      <c r="P219" s="9">
        <v>10.73</v>
      </c>
      <c r="Q219" t="s">
        <v>40</v>
      </c>
      <c r="R219">
        <v>15115</v>
      </c>
      <c r="S219" s="9">
        <v>39.42</v>
      </c>
      <c r="T219" s="26">
        <v>4.49</v>
      </c>
      <c r="U219" s="8">
        <v>177</v>
      </c>
      <c r="V219" t="s">
        <v>112</v>
      </c>
      <c r="W219" t="s">
        <v>42</v>
      </c>
      <c r="X219" t="s">
        <v>42</v>
      </c>
      <c r="Y219" t="s">
        <v>43</v>
      </c>
      <c r="AA219" s="1">
        <f t="shared" si="14"/>
        <v>45828</v>
      </c>
      <c r="AB219" s="2">
        <f t="shared" si="12"/>
        <v>6</v>
      </c>
      <c r="AC219" s="2">
        <f t="shared" si="13"/>
        <v>2025</v>
      </c>
      <c r="AD219" s="2" t="str">
        <f>IFERROR(VLOOKUP(A219,'Aux Área'!$A$4:$B$123,2,0),"-")</f>
        <v>CONSERVA</v>
      </c>
    </row>
    <row r="220" spans="1:30" x14ac:dyDescent="0.3">
      <c r="A220" t="s">
        <v>58</v>
      </c>
      <c r="B220" t="s">
        <v>250</v>
      </c>
      <c r="C220" t="s">
        <v>564</v>
      </c>
      <c r="D220" t="s">
        <v>87</v>
      </c>
      <c r="E220" t="s">
        <v>88</v>
      </c>
      <c r="F220" t="s">
        <v>59</v>
      </c>
      <c r="G220" t="s">
        <v>35</v>
      </c>
      <c r="H220" t="s">
        <v>36</v>
      </c>
      <c r="I220" t="s">
        <v>37</v>
      </c>
      <c r="J220" t="s">
        <v>188</v>
      </c>
      <c r="K220" t="s">
        <v>189</v>
      </c>
      <c r="L220" t="s">
        <v>190</v>
      </c>
      <c r="M220" t="s">
        <v>38</v>
      </c>
      <c r="N220" t="s">
        <v>39</v>
      </c>
      <c r="O220" s="23">
        <v>341</v>
      </c>
      <c r="P220" s="9">
        <v>8.75</v>
      </c>
      <c r="Q220" t="s">
        <v>40</v>
      </c>
      <c r="R220">
        <v>13902</v>
      </c>
      <c r="S220" s="9">
        <v>38.96</v>
      </c>
      <c r="T220" s="26">
        <v>4.29</v>
      </c>
      <c r="U220" s="8">
        <v>167.14</v>
      </c>
      <c r="V220" t="s">
        <v>41</v>
      </c>
      <c r="W220" t="s">
        <v>42</v>
      </c>
      <c r="X220" t="s">
        <v>42</v>
      </c>
      <c r="Y220" t="s">
        <v>43</v>
      </c>
      <c r="AA220" s="1">
        <f t="shared" si="14"/>
        <v>45828</v>
      </c>
      <c r="AB220" s="2">
        <f t="shared" si="12"/>
        <v>6</v>
      </c>
      <c r="AC220" s="2">
        <f t="shared" si="13"/>
        <v>2025</v>
      </c>
      <c r="AD220" s="2" t="str">
        <f>IFERROR(VLOOKUP(A220,'Aux Área'!$A$4:$B$123,2,0),"-")</f>
        <v>CONSERVA</v>
      </c>
    </row>
    <row r="221" spans="1:30" x14ac:dyDescent="0.3">
      <c r="A221" t="s">
        <v>62</v>
      </c>
      <c r="B221" t="s">
        <v>263</v>
      </c>
      <c r="C221" t="s">
        <v>565</v>
      </c>
      <c r="D221" t="s">
        <v>158</v>
      </c>
      <c r="E221" t="s">
        <v>159</v>
      </c>
      <c r="F221" t="s">
        <v>63</v>
      </c>
      <c r="G221" t="s">
        <v>35</v>
      </c>
      <c r="H221" t="s">
        <v>36</v>
      </c>
      <c r="I221" t="s">
        <v>37</v>
      </c>
      <c r="J221" t="s">
        <v>188</v>
      </c>
      <c r="K221" t="s">
        <v>189</v>
      </c>
      <c r="L221" t="s">
        <v>190</v>
      </c>
      <c r="M221" t="s">
        <v>38</v>
      </c>
      <c r="N221" t="s">
        <v>39</v>
      </c>
      <c r="O221" s="23">
        <v>342</v>
      </c>
      <c r="P221" s="9">
        <v>8.86</v>
      </c>
      <c r="Q221" t="s">
        <v>40</v>
      </c>
      <c r="R221">
        <v>9531</v>
      </c>
      <c r="S221" s="9">
        <v>38.61</v>
      </c>
      <c r="T221" s="26">
        <v>4.29</v>
      </c>
      <c r="U221" s="8">
        <v>165.64</v>
      </c>
      <c r="V221" t="s">
        <v>41</v>
      </c>
      <c r="W221" t="s">
        <v>42</v>
      </c>
      <c r="X221" t="s">
        <v>42</v>
      </c>
      <c r="Y221" t="s">
        <v>43</v>
      </c>
      <c r="AA221" s="1">
        <f t="shared" si="14"/>
        <v>45828</v>
      </c>
      <c r="AB221" s="2">
        <f t="shared" si="12"/>
        <v>6</v>
      </c>
      <c r="AC221" s="2">
        <f t="shared" si="13"/>
        <v>2025</v>
      </c>
      <c r="AD221" s="2" t="str">
        <f>IFERROR(VLOOKUP(A221,'Aux Área'!$A$4:$B$123,2,0),"-")</f>
        <v>CONSERVA</v>
      </c>
    </row>
    <row r="222" spans="1:30" x14ac:dyDescent="0.3">
      <c r="A222" t="s">
        <v>48</v>
      </c>
      <c r="B222" t="s">
        <v>288</v>
      </c>
      <c r="C222" t="s">
        <v>566</v>
      </c>
      <c r="D222" t="s">
        <v>132</v>
      </c>
      <c r="E222" t="s">
        <v>133</v>
      </c>
      <c r="F222" t="s">
        <v>49</v>
      </c>
      <c r="G222" t="s">
        <v>35</v>
      </c>
      <c r="H222" t="s">
        <v>36</v>
      </c>
      <c r="I222" t="s">
        <v>37</v>
      </c>
      <c r="J222" t="s">
        <v>147</v>
      </c>
      <c r="K222" t="s">
        <v>148</v>
      </c>
      <c r="L222" t="s">
        <v>84</v>
      </c>
      <c r="M222" t="s">
        <v>38</v>
      </c>
      <c r="N222" t="s">
        <v>39</v>
      </c>
      <c r="O222" s="23">
        <v>369</v>
      </c>
      <c r="P222" s="9">
        <v>8.25</v>
      </c>
      <c r="Q222" t="s">
        <v>40</v>
      </c>
      <c r="R222">
        <v>5715</v>
      </c>
      <c r="S222" s="9">
        <v>44.73</v>
      </c>
      <c r="T222" s="26">
        <v>4.6399999999999997</v>
      </c>
      <c r="U222" s="8">
        <v>207.55</v>
      </c>
      <c r="V222" t="s">
        <v>112</v>
      </c>
      <c r="W222" t="s">
        <v>42</v>
      </c>
      <c r="X222" t="s">
        <v>42</v>
      </c>
      <c r="Y222" t="s">
        <v>43</v>
      </c>
      <c r="AA222" s="1">
        <f t="shared" si="14"/>
        <v>45831</v>
      </c>
      <c r="AB222" s="2">
        <f t="shared" si="12"/>
        <v>6</v>
      </c>
      <c r="AC222" s="2">
        <f t="shared" si="13"/>
        <v>2025</v>
      </c>
      <c r="AD222" s="2" t="str">
        <f>IFERROR(VLOOKUP(A222,'Aux Área'!$A$4:$B$123,2,0),"-")</f>
        <v>ENGENHARIA</v>
      </c>
    </row>
    <row r="223" spans="1:30" x14ac:dyDescent="0.3">
      <c r="A223" t="s">
        <v>54</v>
      </c>
      <c r="B223" t="s">
        <v>319</v>
      </c>
      <c r="C223" t="s">
        <v>567</v>
      </c>
      <c r="D223" t="s">
        <v>102</v>
      </c>
      <c r="E223" t="s">
        <v>103</v>
      </c>
      <c r="F223" t="s">
        <v>55</v>
      </c>
      <c r="G223" t="s">
        <v>35</v>
      </c>
      <c r="H223" t="s">
        <v>36</v>
      </c>
      <c r="I223" t="s">
        <v>37</v>
      </c>
      <c r="J223" t="s">
        <v>199</v>
      </c>
      <c r="K223" t="s">
        <v>200</v>
      </c>
      <c r="L223" t="s">
        <v>84</v>
      </c>
      <c r="M223" t="s">
        <v>38</v>
      </c>
      <c r="N223" t="s">
        <v>39</v>
      </c>
      <c r="O223" s="23">
        <v>386</v>
      </c>
      <c r="P223" s="9">
        <v>9.39</v>
      </c>
      <c r="Q223" t="s">
        <v>40</v>
      </c>
      <c r="R223">
        <v>3569</v>
      </c>
      <c r="S223" s="9">
        <v>41.11</v>
      </c>
      <c r="T223" s="26">
        <v>4.6399999999999997</v>
      </c>
      <c r="U223" s="8">
        <v>190.75</v>
      </c>
      <c r="V223" t="s">
        <v>112</v>
      </c>
      <c r="W223" t="s">
        <v>42</v>
      </c>
      <c r="X223" t="s">
        <v>42</v>
      </c>
      <c r="Y223" t="s">
        <v>43</v>
      </c>
      <c r="AA223" s="1">
        <f t="shared" si="14"/>
        <v>45831</v>
      </c>
      <c r="AB223" s="2">
        <f t="shared" si="12"/>
        <v>6</v>
      </c>
      <c r="AC223" s="2">
        <f t="shared" si="13"/>
        <v>2025</v>
      </c>
      <c r="AD223" s="2" t="str">
        <f>IFERROR(VLOOKUP(A223,'Aux Área'!$A$4:$B$123,2,0),"-")</f>
        <v>ENGENHARIA</v>
      </c>
    </row>
    <row r="224" spans="1:30" x14ac:dyDescent="0.3">
      <c r="A224" t="s">
        <v>64</v>
      </c>
      <c r="B224" t="s">
        <v>332</v>
      </c>
      <c r="C224" t="s">
        <v>568</v>
      </c>
      <c r="D224" t="s">
        <v>127</v>
      </c>
      <c r="E224" t="s">
        <v>128</v>
      </c>
      <c r="F224" t="s">
        <v>65</v>
      </c>
      <c r="G224" t="s">
        <v>35</v>
      </c>
      <c r="H224" t="s">
        <v>36</v>
      </c>
      <c r="I224" t="s">
        <v>37</v>
      </c>
      <c r="J224" t="s">
        <v>569</v>
      </c>
      <c r="K224" t="s">
        <v>570</v>
      </c>
      <c r="L224" t="s">
        <v>181</v>
      </c>
      <c r="M224" t="s">
        <v>38</v>
      </c>
      <c r="N224" t="s">
        <v>39</v>
      </c>
      <c r="O224" s="23">
        <v>24</v>
      </c>
      <c r="P224" s="9">
        <v>5.56</v>
      </c>
      <c r="Q224" t="s">
        <v>40</v>
      </c>
      <c r="R224">
        <v>5354</v>
      </c>
      <c r="S224" s="9">
        <v>4.32</v>
      </c>
      <c r="T224" s="26">
        <v>4.6390000000000002</v>
      </c>
      <c r="U224" s="8">
        <v>20.04</v>
      </c>
      <c r="V224" t="s">
        <v>571</v>
      </c>
      <c r="W224" t="s">
        <v>42</v>
      </c>
      <c r="X224" t="s">
        <v>42</v>
      </c>
      <c r="Y224" t="s">
        <v>43</v>
      </c>
      <c r="AA224" s="1">
        <f t="shared" si="14"/>
        <v>45831</v>
      </c>
      <c r="AB224" s="2">
        <f t="shared" si="12"/>
        <v>6</v>
      </c>
      <c r="AC224" s="2">
        <f t="shared" si="13"/>
        <v>2025</v>
      </c>
      <c r="AD224" s="2" t="str">
        <f>IFERROR(VLOOKUP(A224,'Aux Área'!$A$4:$B$123,2,0),"-")</f>
        <v>ENGENHARIA</v>
      </c>
    </row>
    <row r="225" spans="1:30" x14ac:dyDescent="0.3">
      <c r="A225" t="s">
        <v>76</v>
      </c>
      <c r="B225" t="s">
        <v>380</v>
      </c>
      <c r="C225" t="s">
        <v>572</v>
      </c>
      <c r="D225" t="s">
        <v>382</v>
      </c>
      <c r="E225" t="s">
        <v>383</v>
      </c>
      <c r="F225" t="s">
        <v>77</v>
      </c>
      <c r="G225" t="s">
        <v>35</v>
      </c>
      <c r="H225" t="s">
        <v>36</v>
      </c>
      <c r="I225" t="s">
        <v>37</v>
      </c>
      <c r="J225" t="s">
        <v>573</v>
      </c>
      <c r="K225" t="s">
        <v>574</v>
      </c>
      <c r="L225" t="s">
        <v>575</v>
      </c>
      <c r="M225" t="s">
        <v>38</v>
      </c>
      <c r="N225" t="s">
        <v>39</v>
      </c>
      <c r="O225" s="23">
        <v>367</v>
      </c>
      <c r="P225" s="9">
        <v>11.05</v>
      </c>
      <c r="Q225" t="s">
        <v>40</v>
      </c>
      <c r="R225">
        <v>5417</v>
      </c>
      <c r="S225" s="9">
        <v>33.200000000000003</v>
      </c>
      <c r="T225" s="26">
        <v>4.5880000000000001</v>
      </c>
      <c r="U225" s="8">
        <v>152.31</v>
      </c>
      <c r="V225" t="s">
        <v>41</v>
      </c>
      <c r="W225" t="s">
        <v>42</v>
      </c>
      <c r="X225" t="s">
        <v>42</v>
      </c>
      <c r="Y225" t="s">
        <v>43</v>
      </c>
      <c r="AA225" s="1">
        <f t="shared" si="14"/>
        <v>45831</v>
      </c>
      <c r="AB225" s="2">
        <f t="shared" si="12"/>
        <v>6</v>
      </c>
      <c r="AC225" s="2">
        <f t="shared" si="13"/>
        <v>2025</v>
      </c>
      <c r="AD225" s="2" t="str">
        <f>IFERROR(VLOOKUP(A225,'Aux Área'!$A$4:$B$123,2,0),"-")</f>
        <v>QSMS</v>
      </c>
    </row>
    <row r="226" spans="1:30" x14ac:dyDescent="0.3">
      <c r="A226" t="s">
        <v>52</v>
      </c>
      <c r="B226" t="s">
        <v>389</v>
      </c>
      <c r="C226" t="s">
        <v>576</v>
      </c>
      <c r="D226" t="s">
        <v>446</v>
      </c>
      <c r="E226" t="s">
        <v>447</v>
      </c>
      <c r="F226" t="s">
        <v>53</v>
      </c>
      <c r="G226" t="s">
        <v>35</v>
      </c>
      <c r="H226" t="s">
        <v>36</v>
      </c>
      <c r="I226" t="s">
        <v>37</v>
      </c>
      <c r="J226" t="s">
        <v>231</v>
      </c>
      <c r="K226" t="s">
        <v>232</v>
      </c>
      <c r="L226" t="s">
        <v>217</v>
      </c>
      <c r="M226" t="s">
        <v>38</v>
      </c>
      <c r="N226" t="s">
        <v>39</v>
      </c>
      <c r="O226" s="23">
        <v>416</v>
      </c>
      <c r="P226" s="9">
        <v>10.52</v>
      </c>
      <c r="Q226" t="s">
        <v>40</v>
      </c>
      <c r="R226">
        <v>3860</v>
      </c>
      <c r="S226" s="9">
        <v>39.53</v>
      </c>
      <c r="T226" s="26">
        <v>4.141</v>
      </c>
      <c r="U226" s="8">
        <v>163.68</v>
      </c>
      <c r="V226" t="s">
        <v>577</v>
      </c>
      <c r="W226" t="s">
        <v>42</v>
      </c>
      <c r="X226" t="s">
        <v>42</v>
      </c>
      <c r="Y226" t="s">
        <v>43</v>
      </c>
      <c r="AA226" s="1">
        <f t="shared" si="14"/>
        <v>45831</v>
      </c>
      <c r="AB226" s="2">
        <f t="shared" si="12"/>
        <v>6</v>
      </c>
      <c r="AC226" s="2">
        <f t="shared" si="13"/>
        <v>2025</v>
      </c>
      <c r="AD226" s="2" t="str">
        <f>IFERROR(VLOOKUP(A226,'Aux Área'!$A$4:$B$123,2,0),"-")</f>
        <v>OPERAÇÃO</v>
      </c>
    </row>
    <row r="227" spans="1:30" x14ac:dyDescent="0.3">
      <c r="A227" t="s">
        <v>58</v>
      </c>
      <c r="B227" t="s">
        <v>250</v>
      </c>
      <c r="C227" t="s">
        <v>578</v>
      </c>
      <c r="D227" t="s">
        <v>87</v>
      </c>
      <c r="E227" t="s">
        <v>88</v>
      </c>
      <c r="F227" t="s">
        <v>59</v>
      </c>
      <c r="G227" t="s">
        <v>35</v>
      </c>
      <c r="H227" t="s">
        <v>36</v>
      </c>
      <c r="I227" t="s">
        <v>37</v>
      </c>
      <c r="J227" t="s">
        <v>215</v>
      </c>
      <c r="K227" t="s">
        <v>216</v>
      </c>
      <c r="L227" t="s">
        <v>217</v>
      </c>
      <c r="M227" t="s">
        <v>38</v>
      </c>
      <c r="N227" t="s">
        <v>111</v>
      </c>
      <c r="O227" s="23">
        <v>265</v>
      </c>
      <c r="P227" s="9">
        <v>7.33</v>
      </c>
      <c r="Q227" t="s">
        <v>40</v>
      </c>
      <c r="R227">
        <v>14167</v>
      </c>
      <c r="S227" s="9">
        <v>36.15</v>
      </c>
      <c r="T227" s="26">
        <v>4.45</v>
      </c>
      <c r="U227" s="8">
        <v>160.88</v>
      </c>
      <c r="V227" t="s">
        <v>41</v>
      </c>
      <c r="W227" t="s">
        <v>42</v>
      </c>
      <c r="X227" t="s">
        <v>42</v>
      </c>
      <c r="Y227" t="s">
        <v>43</v>
      </c>
      <c r="AA227" s="1">
        <f t="shared" si="14"/>
        <v>45831</v>
      </c>
      <c r="AB227" s="2">
        <f t="shared" si="12"/>
        <v>6</v>
      </c>
      <c r="AC227" s="2">
        <f t="shared" si="13"/>
        <v>2025</v>
      </c>
      <c r="AD227" s="2" t="str">
        <f>IFERROR(VLOOKUP(A227,'Aux Área'!$A$4:$B$123,2,0),"-")</f>
        <v>CONSERVA</v>
      </c>
    </row>
    <row r="228" spans="1:30" x14ac:dyDescent="0.3">
      <c r="A228" t="s">
        <v>56</v>
      </c>
      <c r="B228" t="s">
        <v>266</v>
      </c>
      <c r="C228" t="s">
        <v>579</v>
      </c>
      <c r="D228" t="s">
        <v>120</v>
      </c>
      <c r="E228" t="s">
        <v>121</v>
      </c>
      <c r="F228" t="s">
        <v>57</v>
      </c>
      <c r="G228" t="s">
        <v>35</v>
      </c>
      <c r="H228" t="s">
        <v>36</v>
      </c>
      <c r="I228" t="s">
        <v>37</v>
      </c>
      <c r="J228" t="s">
        <v>285</v>
      </c>
      <c r="K228" t="s">
        <v>286</v>
      </c>
      <c r="L228" t="s">
        <v>91</v>
      </c>
      <c r="M228" t="s">
        <v>38</v>
      </c>
      <c r="N228" t="s">
        <v>39</v>
      </c>
      <c r="O228" s="23">
        <v>389</v>
      </c>
      <c r="P228" s="9">
        <v>10.1</v>
      </c>
      <c r="Q228" t="s">
        <v>40</v>
      </c>
      <c r="R228">
        <v>15504</v>
      </c>
      <c r="S228" s="9">
        <v>38.520000000000003</v>
      </c>
      <c r="T228" s="26">
        <v>4.29</v>
      </c>
      <c r="U228" s="8">
        <v>165.27</v>
      </c>
      <c r="V228" t="s">
        <v>580</v>
      </c>
      <c r="W228" t="s">
        <v>42</v>
      </c>
      <c r="X228" t="s">
        <v>42</v>
      </c>
      <c r="Y228" t="s">
        <v>43</v>
      </c>
      <c r="AA228" s="1">
        <f t="shared" si="14"/>
        <v>45831</v>
      </c>
      <c r="AB228" s="2">
        <f t="shared" si="12"/>
        <v>6</v>
      </c>
      <c r="AC228" s="2">
        <f t="shared" si="13"/>
        <v>2025</v>
      </c>
      <c r="AD228" s="2" t="str">
        <f>IFERROR(VLOOKUP(A228,'Aux Área'!$A$4:$B$123,2,0),"-")</f>
        <v>CONSERVA</v>
      </c>
    </row>
    <row r="229" spans="1:30" x14ac:dyDescent="0.3">
      <c r="A229" t="s">
        <v>44</v>
      </c>
      <c r="B229" t="s">
        <v>478</v>
      </c>
      <c r="C229" t="s">
        <v>581</v>
      </c>
      <c r="D229" t="s">
        <v>582</v>
      </c>
      <c r="E229" t="s">
        <v>583</v>
      </c>
      <c r="F229" t="s">
        <v>45</v>
      </c>
      <c r="G229" t="s">
        <v>35</v>
      </c>
      <c r="H229" t="s">
        <v>36</v>
      </c>
      <c r="I229" t="s">
        <v>37</v>
      </c>
      <c r="J229" t="s">
        <v>147</v>
      </c>
      <c r="K229" t="s">
        <v>148</v>
      </c>
      <c r="L229" t="s">
        <v>84</v>
      </c>
      <c r="M229" t="s">
        <v>38</v>
      </c>
      <c r="N229" t="s">
        <v>39</v>
      </c>
      <c r="O229" s="23">
        <v>371</v>
      </c>
      <c r="P229" s="9">
        <v>8.92</v>
      </c>
      <c r="Q229" t="s">
        <v>40</v>
      </c>
      <c r="R229">
        <v>2535</v>
      </c>
      <c r="S229" s="9">
        <v>41.57</v>
      </c>
      <c r="T229" s="26">
        <v>4.593</v>
      </c>
      <c r="U229" s="8">
        <v>190.92</v>
      </c>
      <c r="V229" t="s">
        <v>112</v>
      </c>
      <c r="W229" t="s">
        <v>42</v>
      </c>
      <c r="X229" t="s">
        <v>42</v>
      </c>
      <c r="Y229" t="s">
        <v>43</v>
      </c>
      <c r="AA229" s="1">
        <f t="shared" si="14"/>
        <v>45831</v>
      </c>
      <c r="AB229" s="2">
        <f t="shared" si="12"/>
        <v>6</v>
      </c>
      <c r="AC229" s="2">
        <f t="shared" si="13"/>
        <v>2025</v>
      </c>
      <c r="AD229" s="2" t="str">
        <f>IFERROR(VLOOKUP(A229,'Aux Área'!$A$4:$B$123,2,0),"-")</f>
        <v>OPERAÇÃO</v>
      </c>
    </row>
    <row r="230" spans="1:30" x14ac:dyDescent="0.3">
      <c r="A230" t="s">
        <v>72</v>
      </c>
      <c r="B230" t="s">
        <v>243</v>
      </c>
      <c r="C230" t="s">
        <v>584</v>
      </c>
      <c r="D230" t="s">
        <v>95</v>
      </c>
      <c r="E230" t="s">
        <v>96</v>
      </c>
      <c r="F230" t="s">
        <v>73</v>
      </c>
      <c r="G230" t="s">
        <v>35</v>
      </c>
      <c r="H230" t="s">
        <v>36</v>
      </c>
      <c r="I230" t="s">
        <v>37</v>
      </c>
      <c r="J230" t="s">
        <v>292</v>
      </c>
      <c r="K230" t="s">
        <v>293</v>
      </c>
      <c r="L230" t="s">
        <v>84</v>
      </c>
      <c r="M230" t="s">
        <v>38</v>
      </c>
      <c r="N230" t="s">
        <v>39</v>
      </c>
      <c r="O230" s="23">
        <v>392</v>
      </c>
      <c r="P230" s="9">
        <v>9.8000000000000007</v>
      </c>
      <c r="Q230" t="s">
        <v>40</v>
      </c>
      <c r="R230">
        <v>6386</v>
      </c>
      <c r="S230" s="9">
        <v>40</v>
      </c>
      <c r="T230" s="26">
        <v>4.6399999999999997</v>
      </c>
      <c r="U230" s="8">
        <v>185.6</v>
      </c>
      <c r="V230" t="s">
        <v>41</v>
      </c>
      <c r="W230" t="s">
        <v>42</v>
      </c>
      <c r="X230" t="s">
        <v>42</v>
      </c>
      <c r="Y230" t="s">
        <v>43</v>
      </c>
      <c r="AA230" s="1">
        <f t="shared" si="14"/>
        <v>45831</v>
      </c>
      <c r="AB230" s="2">
        <f t="shared" si="12"/>
        <v>6</v>
      </c>
      <c r="AC230" s="2">
        <f t="shared" si="13"/>
        <v>2025</v>
      </c>
      <c r="AD230" s="2" t="str">
        <f>IFERROR(VLOOKUP(A230,'Aux Área'!$A$4:$B$123,2,0),"-")</f>
        <v>CONSERVA</v>
      </c>
    </row>
    <row r="231" spans="1:30" x14ac:dyDescent="0.3">
      <c r="A231" t="s">
        <v>46</v>
      </c>
      <c r="B231" t="s">
        <v>458</v>
      </c>
      <c r="C231" t="s">
        <v>585</v>
      </c>
      <c r="D231" t="s">
        <v>460</v>
      </c>
      <c r="E231" t="s">
        <v>461</v>
      </c>
      <c r="F231" t="s">
        <v>47</v>
      </c>
      <c r="G231" t="s">
        <v>35</v>
      </c>
      <c r="H231" t="s">
        <v>36</v>
      </c>
      <c r="I231" t="s">
        <v>37</v>
      </c>
      <c r="J231" t="s">
        <v>241</v>
      </c>
      <c r="K231" t="s">
        <v>242</v>
      </c>
      <c r="L231" t="s">
        <v>110</v>
      </c>
      <c r="M231" t="s">
        <v>38</v>
      </c>
      <c r="N231" t="s">
        <v>39</v>
      </c>
      <c r="O231" s="23">
        <v>268</v>
      </c>
      <c r="P231" s="9">
        <v>9.2100000000000009</v>
      </c>
      <c r="Q231" t="s">
        <v>40</v>
      </c>
      <c r="R231">
        <v>3648</v>
      </c>
      <c r="S231" s="9">
        <v>29.09</v>
      </c>
      <c r="T231" s="26">
        <v>3.99</v>
      </c>
      <c r="U231" s="8">
        <v>116.06</v>
      </c>
      <c r="V231" t="s">
        <v>41</v>
      </c>
      <c r="W231" t="s">
        <v>42</v>
      </c>
      <c r="X231" t="s">
        <v>42</v>
      </c>
      <c r="Y231" t="s">
        <v>43</v>
      </c>
      <c r="AA231" s="1">
        <f t="shared" si="14"/>
        <v>45832</v>
      </c>
      <c r="AB231" s="2">
        <f t="shared" si="12"/>
        <v>6</v>
      </c>
      <c r="AC231" s="2">
        <f t="shared" si="13"/>
        <v>2025</v>
      </c>
      <c r="AD231" s="2" t="str">
        <f>IFERROR(VLOOKUP(A231,'Aux Área'!$A$4:$B$123,2,0),"-")</f>
        <v>FACILITIES</v>
      </c>
    </row>
    <row r="232" spans="1:30" x14ac:dyDescent="0.3">
      <c r="A232" t="s">
        <v>76</v>
      </c>
      <c r="B232" t="s">
        <v>380</v>
      </c>
      <c r="C232" t="s">
        <v>586</v>
      </c>
      <c r="D232" t="s">
        <v>382</v>
      </c>
      <c r="E232" t="s">
        <v>383</v>
      </c>
      <c r="F232" t="s">
        <v>77</v>
      </c>
      <c r="G232" t="s">
        <v>35</v>
      </c>
      <c r="H232" t="s">
        <v>36</v>
      </c>
      <c r="I232" t="s">
        <v>37</v>
      </c>
      <c r="J232" t="s">
        <v>89</v>
      </c>
      <c r="K232" t="s">
        <v>90</v>
      </c>
      <c r="L232" t="s">
        <v>91</v>
      </c>
      <c r="M232" t="s">
        <v>38</v>
      </c>
      <c r="N232" t="s">
        <v>39</v>
      </c>
      <c r="O232" s="23">
        <v>300</v>
      </c>
      <c r="P232" s="9">
        <v>8.25</v>
      </c>
      <c r="Q232" t="s">
        <v>40</v>
      </c>
      <c r="R232">
        <v>5717</v>
      </c>
      <c r="S232" s="9">
        <v>36.380000000000003</v>
      </c>
      <c r="T232" s="26">
        <v>4.49</v>
      </c>
      <c r="U232" s="8">
        <v>163.35</v>
      </c>
      <c r="V232" t="s">
        <v>587</v>
      </c>
      <c r="W232" t="s">
        <v>42</v>
      </c>
      <c r="X232" t="s">
        <v>42</v>
      </c>
      <c r="Y232" t="s">
        <v>43</v>
      </c>
      <c r="AA232" s="1">
        <f t="shared" si="14"/>
        <v>45832</v>
      </c>
      <c r="AB232" s="2">
        <f t="shared" si="12"/>
        <v>6</v>
      </c>
      <c r="AC232" s="2">
        <f t="shared" si="13"/>
        <v>2025</v>
      </c>
      <c r="AD232" s="2" t="str">
        <f>IFERROR(VLOOKUP(A232,'Aux Área'!$A$4:$B$123,2,0),"-")</f>
        <v>QSMS</v>
      </c>
    </row>
    <row r="233" spans="1:30" x14ac:dyDescent="0.3">
      <c r="A233" t="s">
        <v>62</v>
      </c>
      <c r="B233" t="s">
        <v>263</v>
      </c>
      <c r="C233" t="s">
        <v>588</v>
      </c>
      <c r="D233" t="s">
        <v>158</v>
      </c>
      <c r="E233" t="s">
        <v>159</v>
      </c>
      <c r="F233" t="s">
        <v>63</v>
      </c>
      <c r="G233" t="s">
        <v>35</v>
      </c>
      <c r="H233" t="s">
        <v>36</v>
      </c>
      <c r="I233" t="s">
        <v>37</v>
      </c>
      <c r="J233" t="s">
        <v>122</v>
      </c>
      <c r="K233" t="s">
        <v>123</v>
      </c>
      <c r="L233" t="s">
        <v>124</v>
      </c>
      <c r="M233" t="s">
        <v>38</v>
      </c>
      <c r="N233" t="s">
        <v>39</v>
      </c>
      <c r="O233" s="23">
        <v>242</v>
      </c>
      <c r="P233" s="9">
        <v>6.89</v>
      </c>
      <c r="Q233" t="s">
        <v>40</v>
      </c>
      <c r="R233">
        <v>9773</v>
      </c>
      <c r="S233" s="9">
        <v>35.14</v>
      </c>
      <c r="T233" s="26">
        <v>3.99</v>
      </c>
      <c r="U233" s="8">
        <v>140.21</v>
      </c>
      <c r="V233" t="s">
        <v>112</v>
      </c>
      <c r="W233" t="s">
        <v>42</v>
      </c>
      <c r="X233" t="s">
        <v>42</v>
      </c>
      <c r="Y233" t="s">
        <v>43</v>
      </c>
      <c r="AA233" s="1">
        <f t="shared" si="14"/>
        <v>45832</v>
      </c>
      <c r="AB233" s="2">
        <f t="shared" si="12"/>
        <v>6</v>
      </c>
      <c r="AC233" s="2">
        <f t="shared" si="13"/>
        <v>2025</v>
      </c>
      <c r="AD233" s="2" t="str">
        <f>IFERROR(VLOOKUP(A233,'Aux Área'!$A$4:$B$123,2,0),"-")</f>
        <v>CONSERVA</v>
      </c>
    </row>
    <row r="234" spans="1:30" x14ac:dyDescent="0.3">
      <c r="A234" t="s">
        <v>76</v>
      </c>
      <c r="B234" t="s">
        <v>380</v>
      </c>
      <c r="C234" t="s">
        <v>589</v>
      </c>
      <c r="D234" t="s">
        <v>382</v>
      </c>
      <c r="E234" t="s">
        <v>383</v>
      </c>
      <c r="F234" t="s">
        <v>77</v>
      </c>
      <c r="G234" t="s">
        <v>35</v>
      </c>
      <c r="H234" t="s">
        <v>36</v>
      </c>
      <c r="I234" t="s">
        <v>37</v>
      </c>
      <c r="J234" t="s">
        <v>275</v>
      </c>
      <c r="K234" t="s">
        <v>276</v>
      </c>
      <c r="L234" t="s">
        <v>124</v>
      </c>
      <c r="M234" t="s">
        <v>38</v>
      </c>
      <c r="N234" t="s">
        <v>39</v>
      </c>
      <c r="O234" s="23">
        <v>144</v>
      </c>
      <c r="P234" s="9">
        <v>7.93</v>
      </c>
      <c r="Q234" t="s">
        <v>40</v>
      </c>
      <c r="R234">
        <v>5861</v>
      </c>
      <c r="S234" s="9">
        <v>18.16</v>
      </c>
      <c r="T234" s="26">
        <v>4.1900000000000004</v>
      </c>
      <c r="U234" s="8">
        <v>76.09</v>
      </c>
      <c r="V234" t="s">
        <v>590</v>
      </c>
      <c r="W234" t="s">
        <v>42</v>
      </c>
      <c r="X234" t="s">
        <v>42</v>
      </c>
      <c r="Y234" t="s">
        <v>43</v>
      </c>
      <c r="AA234" s="1">
        <f t="shared" si="14"/>
        <v>45832</v>
      </c>
      <c r="AB234" s="2">
        <f t="shared" si="12"/>
        <v>6</v>
      </c>
      <c r="AC234" s="2">
        <f t="shared" si="13"/>
        <v>2025</v>
      </c>
      <c r="AD234" s="2" t="str">
        <f>IFERROR(VLOOKUP(A234,'Aux Área'!$A$4:$B$123,2,0),"-")</f>
        <v>QSMS</v>
      </c>
    </row>
    <row r="235" spans="1:30" x14ac:dyDescent="0.3">
      <c r="A235" t="s">
        <v>46</v>
      </c>
      <c r="B235" t="s">
        <v>458</v>
      </c>
      <c r="C235" t="s">
        <v>591</v>
      </c>
      <c r="D235" t="s">
        <v>460</v>
      </c>
      <c r="E235" t="s">
        <v>461</v>
      </c>
      <c r="F235" t="s">
        <v>47</v>
      </c>
      <c r="G235" t="s">
        <v>35</v>
      </c>
      <c r="H235" t="s">
        <v>36</v>
      </c>
      <c r="I235" t="s">
        <v>37</v>
      </c>
      <c r="J235" t="s">
        <v>492</v>
      </c>
      <c r="K235" t="s">
        <v>493</v>
      </c>
      <c r="L235" t="s">
        <v>110</v>
      </c>
      <c r="M235" t="s">
        <v>38</v>
      </c>
      <c r="N235" t="s">
        <v>39</v>
      </c>
      <c r="O235" s="23">
        <v>212</v>
      </c>
      <c r="P235" s="9">
        <v>11.96</v>
      </c>
      <c r="Q235" t="s">
        <v>40</v>
      </c>
      <c r="R235">
        <v>3860</v>
      </c>
      <c r="S235" s="9">
        <v>17.72</v>
      </c>
      <c r="T235" s="26">
        <v>4.492</v>
      </c>
      <c r="U235" s="8">
        <v>79.59</v>
      </c>
      <c r="V235" t="s">
        <v>112</v>
      </c>
      <c r="W235" t="s">
        <v>42</v>
      </c>
      <c r="X235" t="s">
        <v>42</v>
      </c>
      <c r="Y235" t="s">
        <v>43</v>
      </c>
      <c r="AA235" s="1">
        <f t="shared" si="14"/>
        <v>45832</v>
      </c>
      <c r="AB235" s="2">
        <f t="shared" si="12"/>
        <v>6</v>
      </c>
      <c r="AC235" s="2">
        <f t="shared" si="13"/>
        <v>2025</v>
      </c>
      <c r="AD235" s="2" t="str">
        <f>IFERROR(VLOOKUP(A235,'Aux Área'!$A$4:$B$123,2,0),"-")</f>
        <v>FACILITIES</v>
      </c>
    </row>
    <row r="236" spans="1:30" x14ac:dyDescent="0.3">
      <c r="A236" t="s">
        <v>58</v>
      </c>
      <c r="B236" t="s">
        <v>250</v>
      </c>
      <c r="C236" t="s">
        <v>592</v>
      </c>
      <c r="D236" t="s">
        <v>87</v>
      </c>
      <c r="E236" t="s">
        <v>88</v>
      </c>
      <c r="F236" t="s">
        <v>59</v>
      </c>
      <c r="G236" t="s">
        <v>35</v>
      </c>
      <c r="H236" t="s">
        <v>36</v>
      </c>
      <c r="I236" t="s">
        <v>37</v>
      </c>
      <c r="J236" t="s">
        <v>188</v>
      </c>
      <c r="K236" t="s">
        <v>189</v>
      </c>
      <c r="L236" t="s">
        <v>190</v>
      </c>
      <c r="M236" t="s">
        <v>38</v>
      </c>
      <c r="N236" t="s">
        <v>39</v>
      </c>
      <c r="O236" s="23">
        <v>317</v>
      </c>
      <c r="P236" s="9">
        <v>8.7100000000000009</v>
      </c>
      <c r="Q236" t="s">
        <v>40</v>
      </c>
      <c r="R236">
        <v>14484</v>
      </c>
      <c r="S236" s="9">
        <v>36.380000000000003</v>
      </c>
      <c r="T236" s="26">
        <v>4.29</v>
      </c>
      <c r="U236" s="8">
        <v>156.07</v>
      </c>
      <c r="V236" t="s">
        <v>41</v>
      </c>
      <c r="W236" t="s">
        <v>42</v>
      </c>
      <c r="X236" t="s">
        <v>42</v>
      </c>
      <c r="Y236" t="s">
        <v>43</v>
      </c>
      <c r="AA236" s="1">
        <f t="shared" si="14"/>
        <v>45832</v>
      </c>
      <c r="AB236" s="2">
        <f t="shared" si="12"/>
        <v>6</v>
      </c>
      <c r="AC236" s="2">
        <f t="shared" si="13"/>
        <v>2025</v>
      </c>
      <c r="AD236" s="2" t="str">
        <f>IFERROR(VLOOKUP(A236,'Aux Área'!$A$4:$B$123,2,0),"-")</f>
        <v>CONSERVA</v>
      </c>
    </row>
    <row r="237" spans="1:30" x14ac:dyDescent="0.3">
      <c r="A237" t="s">
        <v>56</v>
      </c>
      <c r="B237" t="s">
        <v>266</v>
      </c>
      <c r="C237" t="s">
        <v>593</v>
      </c>
      <c r="D237" t="s">
        <v>120</v>
      </c>
      <c r="E237" t="s">
        <v>121</v>
      </c>
      <c r="F237" t="s">
        <v>57</v>
      </c>
      <c r="G237" t="s">
        <v>35</v>
      </c>
      <c r="H237" t="s">
        <v>36</v>
      </c>
      <c r="I237" t="s">
        <v>37</v>
      </c>
      <c r="J237" t="s">
        <v>248</v>
      </c>
      <c r="K237" t="s">
        <v>249</v>
      </c>
      <c r="L237" t="s">
        <v>207</v>
      </c>
      <c r="M237" t="s">
        <v>38</v>
      </c>
      <c r="N237" t="s">
        <v>39</v>
      </c>
      <c r="O237" s="23">
        <v>391</v>
      </c>
      <c r="P237" s="9">
        <v>10.66</v>
      </c>
      <c r="Q237" t="s">
        <v>40</v>
      </c>
      <c r="R237">
        <v>15895</v>
      </c>
      <c r="S237" s="9">
        <v>36.68</v>
      </c>
      <c r="T237" s="26">
        <v>4.49</v>
      </c>
      <c r="U237" s="8">
        <v>164.71</v>
      </c>
      <c r="V237" t="s">
        <v>112</v>
      </c>
      <c r="W237" t="s">
        <v>42</v>
      </c>
      <c r="X237" t="s">
        <v>42</v>
      </c>
      <c r="Y237" t="s">
        <v>43</v>
      </c>
      <c r="AA237" s="1">
        <f t="shared" si="14"/>
        <v>45832</v>
      </c>
      <c r="AB237" s="2">
        <f t="shared" si="12"/>
        <v>6</v>
      </c>
      <c r="AC237" s="2">
        <f t="shared" si="13"/>
        <v>2025</v>
      </c>
      <c r="AD237" s="2" t="str">
        <f>IFERROR(VLOOKUP(A237,'Aux Área'!$A$4:$B$123,2,0),"-")</f>
        <v>CONSERVA</v>
      </c>
    </row>
    <row r="238" spans="1:30" x14ac:dyDescent="0.3">
      <c r="A238" t="s">
        <v>64</v>
      </c>
      <c r="B238" t="s">
        <v>332</v>
      </c>
      <c r="C238" t="s">
        <v>594</v>
      </c>
      <c r="D238" t="s">
        <v>127</v>
      </c>
      <c r="E238" t="s">
        <v>128</v>
      </c>
      <c r="F238" t="s">
        <v>65</v>
      </c>
      <c r="G238" t="s">
        <v>35</v>
      </c>
      <c r="H238" t="s">
        <v>36</v>
      </c>
      <c r="I238" t="s">
        <v>37</v>
      </c>
      <c r="J238" t="s">
        <v>205</v>
      </c>
      <c r="K238" t="s">
        <v>206</v>
      </c>
      <c r="L238" t="s">
        <v>207</v>
      </c>
      <c r="M238" t="s">
        <v>38</v>
      </c>
      <c r="N238" t="s">
        <v>39</v>
      </c>
      <c r="O238" s="23">
        <v>396</v>
      </c>
      <c r="P238" s="9">
        <v>9.85</v>
      </c>
      <c r="Q238" t="s">
        <v>40</v>
      </c>
      <c r="R238">
        <v>5750</v>
      </c>
      <c r="S238" s="9">
        <v>40.19</v>
      </c>
      <c r="T238" s="26">
        <v>3.891</v>
      </c>
      <c r="U238" s="8">
        <v>156.37</v>
      </c>
      <c r="V238" t="s">
        <v>595</v>
      </c>
      <c r="W238" t="s">
        <v>42</v>
      </c>
      <c r="X238" t="s">
        <v>42</v>
      </c>
      <c r="Y238" t="s">
        <v>43</v>
      </c>
      <c r="AA238" s="1">
        <f t="shared" si="14"/>
        <v>45832</v>
      </c>
      <c r="AB238" s="2">
        <f t="shared" si="12"/>
        <v>6</v>
      </c>
      <c r="AC238" s="2">
        <f t="shared" si="13"/>
        <v>2025</v>
      </c>
      <c r="AD238" s="2" t="str">
        <f>IFERROR(VLOOKUP(A238,'Aux Área'!$A$4:$B$123,2,0),"-")</f>
        <v>ENGENHARIA</v>
      </c>
    </row>
    <row r="239" spans="1:30" x14ac:dyDescent="0.3">
      <c r="A239" t="s">
        <v>70</v>
      </c>
      <c r="B239" t="s">
        <v>272</v>
      </c>
      <c r="C239" t="s">
        <v>596</v>
      </c>
      <c r="D239" t="s">
        <v>145</v>
      </c>
      <c r="E239" t="s">
        <v>146</v>
      </c>
      <c r="F239" t="s">
        <v>71</v>
      </c>
      <c r="G239" t="s">
        <v>35</v>
      </c>
      <c r="H239" t="s">
        <v>36</v>
      </c>
      <c r="I239" t="s">
        <v>37</v>
      </c>
      <c r="J239" t="s">
        <v>147</v>
      </c>
      <c r="K239" t="s">
        <v>148</v>
      </c>
      <c r="L239" t="s">
        <v>84</v>
      </c>
      <c r="M239" t="s">
        <v>38</v>
      </c>
      <c r="N239" t="s">
        <v>39</v>
      </c>
      <c r="O239" s="23">
        <v>317</v>
      </c>
      <c r="P239" s="9">
        <v>8.18</v>
      </c>
      <c r="Q239" t="s">
        <v>40</v>
      </c>
      <c r="R239">
        <v>2791</v>
      </c>
      <c r="S239" s="9">
        <v>38.75</v>
      </c>
      <c r="T239" s="26">
        <v>5.04</v>
      </c>
      <c r="U239" s="8">
        <v>195.3</v>
      </c>
      <c r="V239" t="s">
        <v>41</v>
      </c>
      <c r="W239" t="s">
        <v>42</v>
      </c>
      <c r="X239" t="s">
        <v>42</v>
      </c>
      <c r="Y239" t="s">
        <v>43</v>
      </c>
      <c r="AA239" s="1">
        <f t="shared" si="14"/>
        <v>45832</v>
      </c>
      <c r="AB239" s="2">
        <f t="shared" si="12"/>
        <v>6</v>
      </c>
      <c r="AC239" s="2">
        <f t="shared" si="13"/>
        <v>2025</v>
      </c>
      <c r="AD239" s="2" t="str">
        <f>IFERROR(VLOOKUP(A239,'Aux Área'!$A$4:$B$123,2,0),"-")</f>
        <v>QSMS</v>
      </c>
    </row>
    <row r="240" spans="1:30" x14ac:dyDescent="0.3">
      <c r="A240" t="s">
        <v>76</v>
      </c>
      <c r="B240" t="s">
        <v>380</v>
      </c>
      <c r="C240" t="s">
        <v>597</v>
      </c>
      <c r="D240" t="s">
        <v>382</v>
      </c>
      <c r="E240" t="s">
        <v>383</v>
      </c>
      <c r="F240" t="s">
        <v>77</v>
      </c>
      <c r="G240" t="s">
        <v>35</v>
      </c>
      <c r="H240" t="s">
        <v>36</v>
      </c>
      <c r="I240" t="s">
        <v>37</v>
      </c>
      <c r="J240" t="s">
        <v>552</v>
      </c>
      <c r="K240" t="s">
        <v>553</v>
      </c>
      <c r="L240" t="s">
        <v>155</v>
      </c>
      <c r="M240" t="s">
        <v>38</v>
      </c>
      <c r="N240" t="s">
        <v>39</v>
      </c>
      <c r="O240" s="23">
        <v>320</v>
      </c>
      <c r="P240" s="9">
        <v>10.14</v>
      </c>
      <c r="Q240" t="s">
        <v>40</v>
      </c>
      <c r="R240">
        <v>6181</v>
      </c>
      <c r="S240" s="9">
        <v>31.57</v>
      </c>
      <c r="T240" s="26">
        <v>4.0999999999999996</v>
      </c>
      <c r="U240" s="8">
        <v>129.44</v>
      </c>
      <c r="V240" t="s">
        <v>41</v>
      </c>
      <c r="W240" t="s">
        <v>42</v>
      </c>
      <c r="X240" t="s">
        <v>42</v>
      </c>
      <c r="Y240" t="s">
        <v>43</v>
      </c>
      <c r="AA240" s="1">
        <f t="shared" si="14"/>
        <v>45833</v>
      </c>
      <c r="AB240" s="2">
        <f t="shared" si="12"/>
        <v>6</v>
      </c>
      <c r="AC240" s="2">
        <f t="shared" si="13"/>
        <v>2025</v>
      </c>
      <c r="AD240" s="2" t="str">
        <f>IFERROR(VLOOKUP(A240,'Aux Área'!$A$4:$B$123,2,0),"-")</f>
        <v>QSMS</v>
      </c>
    </row>
    <row r="241" spans="1:30" x14ac:dyDescent="0.3">
      <c r="A241" t="s">
        <v>50</v>
      </c>
      <c r="B241" t="s">
        <v>324</v>
      </c>
      <c r="C241" t="s">
        <v>598</v>
      </c>
      <c r="D241" t="s">
        <v>326</v>
      </c>
      <c r="E241" t="s">
        <v>327</v>
      </c>
      <c r="F241" t="s">
        <v>51</v>
      </c>
      <c r="G241" t="s">
        <v>35</v>
      </c>
      <c r="H241" t="s">
        <v>36</v>
      </c>
      <c r="I241" t="s">
        <v>37</v>
      </c>
      <c r="J241" t="s">
        <v>599</v>
      </c>
      <c r="K241" t="s">
        <v>600</v>
      </c>
      <c r="L241" t="s">
        <v>84</v>
      </c>
      <c r="M241" t="s">
        <v>38</v>
      </c>
      <c r="N241" t="s">
        <v>39</v>
      </c>
      <c r="O241" s="23">
        <v>184</v>
      </c>
      <c r="P241" s="9">
        <v>5.85</v>
      </c>
      <c r="Q241" t="s">
        <v>40</v>
      </c>
      <c r="R241">
        <v>3964</v>
      </c>
      <c r="S241" s="9">
        <v>31.43</v>
      </c>
      <c r="T241" s="26">
        <v>4.62</v>
      </c>
      <c r="U241" s="8">
        <v>145.19999999999999</v>
      </c>
      <c r="V241" t="s">
        <v>41</v>
      </c>
      <c r="W241" t="s">
        <v>42</v>
      </c>
      <c r="X241" t="s">
        <v>42</v>
      </c>
      <c r="Y241" t="s">
        <v>43</v>
      </c>
      <c r="AA241" s="1">
        <f t="shared" si="14"/>
        <v>45833</v>
      </c>
      <c r="AB241" s="2">
        <f t="shared" si="12"/>
        <v>6</v>
      </c>
      <c r="AC241" s="2">
        <f t="shared" si="13"/>
        <v>2025</v>
      </c>
      <c r="AD241" s="2" t="str">
        <f>IFERROR(VLOOKUP(A241,'Aux Área'!$A$4:$B$123,2,0),"-")</f>
        <v>TI</v>
      </c>
    </row>
    <row r="242" spans="1:30" x14ac:dyDescent="0.3">
      <c r="A242" t="s">
        <v>54</v>
      </c>
      <c r="B242" t="s">
        <v>319</v>
      </c>
      <c r="C242" t="s">
        <v>601</v>
      </c>
      <c r="D242" t="s">
        <v>102</v>
      </c>
      <c r="E242" t="s">
        <v>103</v>
      </c>
      <c r="F242" t="s">
        <v>55</v>
      </c>
      <c r="G242" t="s">
        <v>35</v>
      </c>
      <c r="H242" t="s">
        <v>36</v>
      </c>
      <c r="I242" t="s">
        <v>37</v>
      </c>
      <c r="J242" t="s">
        <v>602</v>
      </c>
      <c r="K242" t="s">
        <v>603</v>
      </c>
      <c r="L242" t="s">
        <v>181</v>
      </c>
      <c r="M242" t="s">
        <v>38</v>
      </c>
      <c r="N242" t="s">
        <v>39</v>
      </c>
      <c r="O242" s="23">
        <v>98</v>
      </c>
      <c r="P242" s="9">
        <v>7.67</v>
      </c>
      <c r="Q242" t="s">
        <v>40</v>
      </c>
      <c r="R242">
        <v>3667</v>
      </c>
      <c r="S242" s="9">
        <v>12.78</v>
      </c>
      <c r="T242" s="26">
        <v>4.92</v>
      </c>
      <c r="U242" s="8">
        <v>62.88</v>
      </c>
      <c r="V242" t="s">
        <v>604</v>
      </c>
      <c r="W242" t="s">
        <v>42</v>
      </c>
      <c r="X242" t="s">
        <v>42</v>
      </c>
      <c r="Y242" t="s">
        <v>43</v>
      </c>
      <c r="AA242" s="1">
        <f t="shared" si="14"/>
        <v>45833</v>
      </c>
      <c r="AB242" s="2">
        <f t="shared" si="12"/>
        <v>6</v>
      </c>
      <c r="AC242" s="2">
        <f t="shared" si="13"/>
        <v>2025</v>
      </c>
      <c r="AD242" s="2" t="str">
        <f>IFERROR(VLOOKUP(A242,'Aux Área'!$A$4:$B$123,2,0),"-")</f>
        <v>ENGENHARIA</v>
      </c>
    </row>
    <row r="243" spans="1:30" x14ac:dyDescent="0.3">
      <c r="A243" t="s">
        <v>58</v>
      </c>
      <c r="B243" t="s">
        <v>250</v>
      </c>
      <c r="C243" t="s">
        <v>605</v>
      </c>
      <c r="D243" t="s">
        <v>87</v>
      </c>
      <c r="E243" t="s">
        <v>88</v>
      </c>
      <c r="F243" t="s">
        <v>59</v>
      </c>
      <c r="G243" t="s">
        <v>35</v>
      </c>
      <c r="H243" t="s">
        <v>36</v>
      </c>
      <c r="I243" t="s">
        <v>37</v>
      </c>
      <c r="J243" t="s">
        <v>304</v>
      </c>
      <c r="K243" t="s">
        <v>305</v>
      </c>
      <c r="L243" t="s">
        <v>301</v>
      </c>
      <c r="M243" t="s">
        <v>38</v>
      </c>
      <c r="N243" t="s">
        <v>39</v>
      </c>
      <c r="O243" s="23">
        <v>320</v>
      </c>
      <c r="P243" s="9">
        <v>8.51</v>
      </c>
      <c r="Q243" t="s">
        <v>40</v>
      </c>
      <c r="R243">
        <v>14804</v>
      </c>
      <c r="S243" s="9">
        <v>37.590000000000003</v>
      </c>
      <c r="T243" s="26">
        <v>4.391</v>
      </c>
      <c r="U243" s="8">
        <v>165.05</v>
      </c>
      <c r="V243" t="s">
        <v>606</v>
      </c>
      <c r="W243" t="s">
        <v>42</v>
      </c>
      <c r="X243" t="s">
        <v>42</v>
      </c>
      <c r="Y243" t="s">
        <v>43</v>
      </c>
      <c r="AA243" s="1">
        <f t="shared" si="14"/>
        <v>45833</v>
      </c>
      <c r="AB243" s="2">
        <f t="shared" si="12"/>
        <v>6</v>
      </c>
      <c r="AC243" s="2">
        <f t="shared" si="13"/>
        <v>2025</v>
      </c>
      <c r="AD243" s="2" t="str">
        <f>IFERROR(VLOOKUP(A243,'Aux Área'!$A$4:$B$123,2,0),"-")</f>
        <v>CONSERVA</v>
      </c>
    </row>
    <row r="244" spans="1:30" x14ac:dyDescent="0.3">
      <c r="A244" t="s">
        <v>46</v>
      </c>
      <c r="B244" t="s">
        <v>458</v>
      </c>
      <c r="C244" t="s">
        <v>607</v>
      </c>
      <c r="D244" t="s">
        <v>391</v>
      </c>
      <c r="E244" t="s">
        <v>392</v>
      </c>
      <c r="F244" t="s">
        <v>47</v>
      </c>
      <c r="G244" t="s">
        <v>35</v>
      </c>
      <c r="H244" t="s">
        <v>36</v>
      </c>
      <c r="I244" t="s">
        <v>37</v>
      </c>
      <c r="J244" t="s">
        <v>275</v>
      </c>
      <c r="K244" t="s">
        <v>276</v>
      </c>
      <c r="L244" t="s">
        <v>124</v>
      </c>
      <c r="M244" t="s">
        <v>38</v>
      </c>
      <c r="N244" t="s">
        <v>39</v>
      </c>
      <c r="O244" s="23">
        <v>359</v>
      </c>
      <c r="P244" s="9">
        <v>11.92</v>
      </c>
      <c r="Q244" t="s">
        <v>40</v>
      </c>
      <c r="R244">
        <v>4219</v>
      </c>
      <c r="S244" s="9">
        <v>30.11</v>
      </c>
      <c r="T244" s="26">
        <v>4.1900000000000004</v>
      </c>
      <c r="U244" s="8">
        <v>126.16</v>
      </c>
      <c r="V244" t="s">
        <v>608</v>
      </c>
      <c r="W244" t="s">
        <v>42</v>
      </c>
      <c r="X244" t="s">
        <v>42</v>
      </c>
      <c r="Y244" t="s">
        <v>43</v>
      </c>
      <c r="AA244" s="1">
        <f t="shared" si="14"/>
        <v>45833</v>
      </c>
      <c r="AB244" s="2">
        <f t="shared" si="12"/>
        <v>6</v>
      </c>
      <c r="AC244" s="2">
        <f t="shared" si="13"/>
        <v>2025</v>
      </c>
      <c r="AD244" s="2" t="str">
        <f>IFERROR(VLOOKUP(A244,'Aux Área'!$A$4:$B$123,2,0),"-")</f>
        <v>FACILITIES</v>
      </c>
    </row>
    <row r="245" spans="1:30" x14ac:dyDescent="0.3">
      <c r="A245" t="s">
        <v>76</v>
      </c>
      <c r="B245" t="s">
        <v>380</v>
      </c>
      <c r="C245" t="s">
        <v>609</v>
      </c>
      <c r="D245" t="s">
        <v>382</v>
      </c>
      <c r="E245" t="s">
        <v>383</v>
      </c>
      <c r="F245" t="s">
        <v>77</v>
      </c>
      <c r="G245" t="s">
        <v>35</v>
      </c>
      <c r="H245" t="s">
        <v>36</v>
      </c>
      <c r="I245" t="s">
        <v>37</v>
      </c>
      <c r="J245" t="s">
        <v>275</v>
      </c>
      <c r="K245" t="s">
        <v>276</v>
      </c>
      <c r="L245" t="s">
        <v>124</v>
      </c>
      <c r="M245" t="s">
        <v>38</v>
      </c>
      <c r="N245" t="s">
        <v>39</v>
      </c>
      <c r="O245" s="23">
        <v>338</v>
      </c>
      <c r="P245" s="9">
        <v>9.9700000000000006</v>
      </c>
      <c r="Q245" t="s">
        <v>40</v>
      </c>
      <c r="R245">
        <v>6519</v>
      </c>
      <c r="S245" s="9">
        <v>33.9</v>
      </c>
      <c r="T245" s="26">
        <v>4.1900000000000004</v>
      </c>
      <c r="U245" s="8">
        <v>142.04</v>
      </c>
      <c r="V245" t="s">
        <v>610</v>
      </c>
      <c r="W245" t="s">
        <v>42</v>
      </c>
      <c r="X245" t="s">
        <v>42</v>
      </c>
      <c r="Y245" t="s">
        <v>43</v>
      </c>
      <c r="AA245" s="1">
        <f t="shared" si="14"/>
        <v>45833</v>
      </c>
      <c r="AB245" s="2">
        <f t="shared" si="12"/>
        <v>6</v>
      </c>
      <c r="AC245" s="2">
        <f t="shared" si="13"/>
        <v>2025</v>
      </c>
      <c r="AD245" s="2" t="str">
        <f>IFERROR(VLOOKUP(A245,'Aux Área'!$A$4:$B$123,2,0),"-")</f>
        <v>QSMS</v>
      </c>
    </row>
    <row r="246" spans="1:30" x14ac:dyDescent="0.3">
      <c r="A246" t="s">
        <v>52</v>
      </c>
      <c r="B246" t="s">
        <v>389</v>
      </c>
      <c r="C246" t="s">
        <v>611</v>
      </c>
      <c r="D246" t="s">
        <v>446</v>
      </c>
      <c r="E246" t="s">
        <v>447</v>
      </c>
      <c r="F246" t="s">
        <v>53</v>
      </c>
      <c r="G246" t="s">
        <v>35</v>
      </c>
      <c r="H246" t="s">
        <v>36</v>
      </c>
      <c r="I246" t="s">
        <v>37</v>
      </c>
      <c r="J246" t="s">
        <v>122</v>
      </c>
      <c r="K246" t="s">
        <v>123</v>
      </c>
      <c r="L246" t="s">
        <v>124</v>
      </c>
      <c r="M246" t="s">
        <v>38</v>
      </c>
      <c r="N246" t="s">
        <v>39</v>
      </c>
      <c r="O246" s="23">
        <v>259</v>
      </c>
      <c r="P246" s="9">
        <v>10.14</v>
      </c>
      <c r="Q246" t="s">
        <v>40</v>
      </c>
      <c r="R246">
        <v>4119</v>
      </c>
      <c r="S246" s="9">
        <v>25.53</v>
      </c>
      <c r="T246" s="26">
        <v>3.99</v>
      </c>
      <c r="U246" s="8">
        <v>101.87</v>
      </c>
      <c r="V246" t="s">
        <v>246</v>
      </c>
      <c r="W246" t="s">
        <v>42</v>
      </c>
      <c r="X246" t="s">
        <v>42</v>
      </c>
      <c r="Y246" t="s">
        <v>43</v>
      </c>
      <c r="AA246" s="1">
        <f t="shared" si="14"/>
        <v>45833</v>
      </c>
      <c r="AB246" s="2">
        <f t="shared" si="12"/>
        <v>6</v>
      </c>
      <c r="AC246" s="2">
        <f t="shared" si="13"/>
        <v>2025</v>
      </c>
      <c r="AD246" s="2" t="str">
        <f>IFERROR(VLOOKUP(A246,'Aux Área'!$A$4:$B$123,2,0),"-")</f>
        <v>OPERAÇÃO</v>
      </c>
    </row>
    <row r="247" spans="1:30" x14ac:dyDescent="0.3">
      <c r="A247" t="s">
        <v>76</v>
      </c>
      <c r="B247" t="s">
        <v>380</v>
      </c>
      <c r="C247" t="s">
        <v>612</v>
      </c>
      <c r="D247" t="s">
        <v>382</v>
      </c>
      <c r="E247" t="s">
        <v>383</v>
      </c>
      <c r="F247" t="s">
        <v>77</v>
      </c>
      <c r="G247" t="s">
        <v>35</v>
      </c>
      <c r="H247" t="s">
        <v>36</v>
      </c>
      <c r="I247" t="s">
        <v>37</v>
      </c>
      <c r="J247" t="s">
        <v>552</v>
      </c>
      <c r="K247" t="s">
        <v>553</v>
      </c>
      <c r="L247" t="s">
        <v>155</v>
      </c>
      <c r="M247" t="s">
        <v>38</v>
      </c>
      <c r="N247" t="s">
        <v>39</v>
      </c>
      <c r="O247" s="23">
        <v>298</v>
      </c>
      <c r="P247" s="9">
        <v>8.8800000000000008</v>
      </c>
      <c r="Q247" t="s">
        <v>40</v>
      </c>
      <c r="R247">
        <v>6817</v>
      </c>
      <c r="S247" s="9">
        <v>33.549999999999997</v>
      </c>
      <c r="T247" s="26">
        <v>4.101</v>
      </c>
      <c r="U247" s="8">
        <v>137.59</v>
      </c>
      <c r="V247" t="s">
        <v>41</v>
      </c>
      <c r="W247" t="s">
        <v>42</v>
      </c>
      <c r="X247" t="s">
        <v>42</v>
      </c>
      <c r="Y247" t="s">
        <v>43</v>
      </c>
      <c r="AA247" s="1">
        <f t="shared" si="14"/>
        <v>45834</v>
      </c>
      <c r="AB247" s="2">
        <f t="shared" si="12"/>
        <v>6</v>
      </c>
      <c r="AC247" s="2">
        <f t="shared" si="13"/>
        <v>2025</v>
      </c>
      <c r="AD247" s="2" t="str">
        <f>IFERROR(VLOOKUP(A247,'Aux Área'!$A$4:$B$123,2,0),"-")</f>
        <v>QSMS</v>
      </c>
    </row>
    <row r="248" spans="1:30" x14ac:dyDescent="0.3">
      <c r="A248" t="s">
        <v>62</v>
      </c>
      <c r="B248" t="s">
        <v>263</v>
      </c>
      <c r="C248" t="s">
        <v>613</v>
      </c>
      <c r="D248" t="s">
        <v>158</v>
      </c>
      <c r="E248" t="s">
        <v>159</v>
      </c>
      <c r="F248" t="s">
        <v>63</v>
      </c>
      <c r="G248" t="s">
        <v>35</v>
      </c>
      <c r="H248" t="s">
        <v>36</v>
      </c>
      <c r="I248" t="s">
        <v>37</v>
      </c>
      <c r="J248" t="s">
        <v>122</v>
      </c>
      <c r="K248" t="s">
        <v>123</v>
      </c>
      <c r="L248" t="s">
        <v>124</v>
      </c>
      <c r="M248" t="s">
        <v>38</v>
      </c>
      <c r="N248" t="s">
        <v>39</v>
      </c>
      <c r="O248" s="23">
        <v>151</v>
      </c>
      <c r="P248" s="9">
        <v>6.67</v>
      </c>
      <c r="Q248" t="s">
        <v>40</v>
      </c>
      <c r="R248">
        <v>9924</v>
      </c>
      <c r="S248" s="9">
        <v>22.64</v>
      </c>
      <c r="T248" s="26">
        <v>3.99</v>
      </c>
      <c r="U248" s="8">
        <v>90.33</v>
      </c>
      <c r="V248" t="s">
        <v>112</v>
      </c>
      <c r="W248" t="s">
        <v>42</v>
      </c>
      <c r="X248" t="s">
        <v>42</v>
      </c>
      <c r="Y248" t="s">
        <v>43</v>
      </c>
      <c r="AA248" s="1">
        <f t="shared" si="14"/>
        <v>45834</v>
      </c>
      <c r="AB248" s="2">
        <f t="shared" si="12"/>
        <v>6</v>
      </c>
      <c r="AC248" s="2">
        <f t="shared" si="13"/>
        <v>2025</v>
      </c>
      <c r="AD248" s="2" t="str">
        <f>IFERROR(VLOOKUP(A248,'Aux Área'!$A$4:$B$123,2,0),"-")</f>
        <v>CONSERVA</v>
      </c>
    </row>
    <row r="249" spans="1:30" x14ac:dyDescent="0.3">
      <c r="A249" t="s">
        <v>60</v>
      </c>
      <c r="B249" t="s">
        <v>614</v>
      </c>
      <c r="C249" t="s">
        <v>615</v>
      </c>
      <c r="D249" t="s">
        <v>185</v>
      </c>
      <c r="E249" t="s">
        <v>33</v>
      </c>
      <c r="F249" t="s">
        <v>61</v>
      </c>
      <c r="G249" t="s">
        <v>35</v>
      </c>
      <c r="H249" t="s">
        <v>36</v>
      </c>
      <c r="I249" t="s">
        <v>37</v>
      </c>
      <c r="J249" t="s">
        <v>147</v>
      </c>
      <c r="K249" t="s">
        <v>148</v>
      </c>
      <c r="L249" t="s">
        <v>84</v>
      </c>
      <c r="M249" t="s">
        <v>38</v>
      </c>
      <c r="N249" t="s">
        <v>39</v>
      </c>
      <c r="O249" s="10">
        <f>P249*S249</f>
        <v>370.9554</v>
      </c>
      <c r="P249" s="24">
        <f>P269</f>
        <v>9.7799999999999994</v>
      </c>
      <c r="Q249" t="s">
        <v>40</v>
      </c>
      <c r="R249">
        <v>1118</v>
      </c>
      <c r="S249" s="9">
        <v>37.93</v>
      </c>
      <c r="T249" s="26">
        <v>4.6399999999999997</v>
      </c>
      <c r="U249" s="8">
        <v>176</v>
      </c>
      <c r="V249" t="s">
        <v>112</v>
      </c>
      <c r="W249" t="s">
        <v>42</v>
      </c>
      <c r="X249" t="s">
        <v>42</v>
      </c>
      <c r="Y249" t="s">
        <v>43</v>
      </c>
      <c r="AA249" s="1">
        <f t="shared" si="14"/>
        <v>45834</v>
      </c>
      <c r="AB249" s="2">
        <f t="shared" si="12"/>
        <v>6</v>
      </c>
      <c r="AC249" s="2">
        <f t="shared" si="13"/>
        <v>2025</v>
      </c>
      <c r="AD249" s="2" t="str">
        <f>IFERROR(VLOOKUP(A249,'Aux Área'!$A$4:$B$123,2,0),"-")</f>
        <v>QSMS</v>
      </c>
    </row>
    <row r="250" spans="1:30" x14ac:dyDescent="0.3">
      <c r="A250" t="s">
        <v>54</v>
      </c>
      <c r="B250" t="s">
        <v>319</v>
      </c>
      <c r="C250" t="s">
        <v>616</v>
      </c>
      <c r="D250" t="s">
        <v>102</v>
      </c>
      <c r="E250" t="s">
        <v>103</v>
      </c>
      <c r="F250" t="s">
        <v>55</v>
      </c>
      <c r="G250" t="s">
        <v>35</v>
      </c>
      <c r="H250" t="s">
        <v>36</v>
      </c>
      <c r="I250" t="s">
        <v>37</v>
      </c>
      <c r="J250" t="s">
        <v>202</v>
      </c>
      <c r="K250" t="s">
        <v>203</v>
      </c>
      <c r="L250" t="s">
        <v>124</v>
      </c>
      <c r="M250" t="s">
        <v>38</v>
      </c>
      <c r="N250" t="s">
        <v>39</v>
      </c>
      <c r="O250" s="23">
        <v>302</v>
      </c>
      <c r="P250" s="9">
        <v>10.06</v>
      </c>
      <c r="Q250" t="s">
        <v>40</v>
      </c>
      <c r="R250">
        <v>3969</v>
      </c>
      <c r="S250" s="9">
        <v>30.01</v>
      </c>
      <c r="T250" s="26">
        <v>3.99</v>
      </c>
      <c r="U250" s="8">
        <v>119.74</v>
      </c>
      <c r="V250" t="s">
        <v>112</v>
      </c>
      <c r="W250" t="s">
        <v>42</v>
      </c>
      <c r="X250" t="s">
        <v>42</v>
      </c>
      <c r="Y250" t="s">
        <v>43</v>
      </c>
      <c r="AA250" s="1">
        <f t="shared" si="14"/>
        <v>45834</v>
      </c>
      <c r="AB250" s="2">
        <f t="shared" si="12"/>
        <v>6</v>
      </c>
      <c r="AC250" s="2">
        <f t="shared" si="13"/>
        <v>2025</v>
      </c>
      <c r="AD250" s="2" t="str">
        <f>IFERROR(VLOOKUP(A250,'Aux Área'!$A$4:$B$123,2,0),"-")</f>
        <v>ENGENHARIA</v>
      </c>
    </row>
    <row r="251" spans="1:30" x14ac:dyDescent="0.3">
      <c r="A251" t="s">
        <v>76</v>
      </c>
      <c r="B251" t="s">
        <v>380</v>
      </c>
      <c r="C251" t="s">
        <v>617</v>
      </c>
      <c r="D251" t="s">
        <v>382</v>
      </c>
      <c r="E251" t="s">
        <v>383</v>
      </c>
      <c r="F251" t="s">
        <v>77</v>
      </c>
      <c r="G251" t="s">
        <v>35</v>
      </c>
      <c r="H251" t="s">
        <v>36</v>
      </c>
      <c r="I251" t="s">
        <v>37</v>
      </c>
      <c r="J251" t="s">
        <v>172</v>
      </c>
      <c r="K251" t="s">
        <v>173</v>
      </c>
      <c r="L251" t="s">
        <v>124</v>
      </c>
      <c r="M251" t="s">
        <v>38</v>
      </c>
      <c r="N251" t="s">
        <v>39</v>
      </c>
      <c r="O251" s="23">
        <v>327</v>
      </c>
      <c r="P251" s="9">
        <v>10.02</v>
      </c>
      <c r="Q251" t="s">
        <v>40</v>
      </c>
      <c r="R251">
        <v>7144</v>
      </c>
      <c r="S251" s="9">
        <v>32.64</v>
      </c>
      <c r="T251" s="26">
        <v>3.99</v>
      </c>
      <c r="U251" s="8">
        <v>130.22999999999999</v>
      </c>
      <c r="V251" t="s">
        <v>112</v>
      </c>
      <c r="W251" t="s">
        <v>42</v>
      </c>
      <c r="X251" t="s">
        <v>42</v>
      </c>
      <c r="Y251" t="s">
        <v>43</v>
      </c>
      <c r="AA251" s="1">
        <f t="shared" si="14"/>
        <v>45834</v>
      </c>
      <c r="AB251" s="2">
        <f t="shared" si="12"/>
        <v>6</v>
      </c>
      <c r="AC251" s="2">
        <f t="shared" si="13"/>
        <v>2025</v>
      </c>
      <c r="AD251" s="2" t="str">
        <f>IFERROR(VLOOKUP(A251,'Aux Área'!$A$4:$B$123,2,0),"-")</f>
        <v>QSMS</v>
      </c>
    </row>
    <row r="252" spans="1:30" x14ac:dyDescent="0.3">
      <c r="A252" t="s">
        <v>56</v>
      </c>
      <c r="B252" t="s">
        <v>266</v>
      </c>
      <c r="C252" t="s">
        <v>618</v>
      </c>
      <c r="D252" t="s">
        <v>120</v>
      </c>
      <c r="E252" t="s">
        <v>121</v>
      </c>
      <c r="F252" t="s">
        <v>57</v>
      </c>
      <c r="G252" t="s">
        <v>35</v>
      </c>
      <c r="H252" t="s">
        <v>36</v>
      </c>
      <c r="I252" t="s">
        <v>37</v>
      </c>
      <c r="J252" t="s">
        <v>370</v>
      </c>
      <c r="K252" t="s">
        <v>371</v>
      </c>
      <c r="L252" t="s">
        <v>124</v>
      </c>
      <c r="M252" t="s">
        <v>38</v>
      </c>
      <c r="N252" t="s">
        <v>39</v>
      </c>
      <c r="O252" s="23">
        <v>338</v>
      </c>
      <c r="P252" s="9">
        <v>8.49</v>
      </c>
      <c r="Q252" t="s">
        <v>40</v>
      </c>
      <c r="R252">
        <v>16233</v>
      </c>
      <c r="S252" s="9">
        <v>39.799999999999997</v>
      </c>
      <c r="T252" s="26">
        <v>4.29</v>
      </c>
      <c r="U252" s="8">
        <v>170.76</v>
      </c>
      <c r="V252" t="s">
        <v>619</v>
      </c>
      <c r="W252" t="s">
        <v>42</v>
      </c>
      <c r="X252" t="s">
        <v>42</v>
      </c>
      <c r="Y252" t="s">
        <v>43</v>
      </c>
      <c r="AA252" s="1">
        <f t="shared" si="14"/>
        <v>45834</v>
      </c>
      <c r="AB252" s="2">
        <f t="shared" si="12"/>
        <v>6</v>
      </c>
      <c r="AC252" s="2">
        <f t="shared" si="13"/>
        <v>2025</v>
      </c>
      <c r="AD252" s="2" t="str">
        <f>IFERROR(VLOOKUP(A252,'Aux Área'!$A$4:$B$123,2,0),"-")</f>
        <v>CONSERVA</v>
      </c>
    </row>
    <row r="253" spans="1:30" x14ac:dyDescent="0.3">
      <c r="A253" t="s">
        <v>64</v>
      </c>
      <c r="B253" t="s">
        <v>332</v>
      </c>
      <c r="C253" t="s">
        <v>620</v>
      </c>
      <c r="D253" t="s">
        <v>127</v>
      </c>
      <c r="E253" t="s">
        <v>128</v>
      </c>
      <c r="F253" t="s">
        <v>65</v>
      </c>
      <c r="G253" t="s">
        <v>35</v>
      </c>
      <c r="H253" t="s">
        <v>36</v>
      </c>
      <c r="I253" t="s">
        <v>37</v>
      </c>
      <c r="J253" t="s">
        <v>179</v>
      </c>
      <c r="K253" t="s">
        <v>180</v>
      </c>
      <c r="L253" t="s">
        <v>181</v>
      </c>
      <c r="M253" t="s">
        <v>38</v>
      </c>
      <c r="N253" t="s">
        <v>39</v>
      </c>
      <c r="O253" s="23">
        <v>395</v>
      </c>
      <c r="P253" s="9">
        <v>10.52</v>
      </c>
      <c r="Q253" t="s">
        <v>40</v>
      </c>
      <c r="R253">
        <v>6145</v>
      </c>
      <c r="S253" s="9">
        <v>37.549999999999997</v>
      </c>
      <c r="T253" s="26">
        <v>4.54</v>
      </c>
      <c r="U253" s="8">
        <v>170.48</v>
      </c>
      <c r="V253" t="s">
        <v>182</v>
      </c>
      <c r="W253" t="s">
        <v>42</v>
      </c>
      <c r="X253" t="s">
        <v>42</v>
      </c>
      <c r="Y253" t="s">
        <v>43</v>
      </c>
      <c r="AA253" s="1">
        <f t="shared" si="14"/>
        <v>45834</v>
      </c>
      <c r="AB253" s="2">
        <f t="shared" si="12"/>
        <v>6</v>
      </c>
      <c r="AC253" s="2">
        <f t="shared" si="13"/>
        <v>2025</v>
      </c>
      <c r="AD253" s="2" t="str">
        <f>IFERROR(VLOOKUP(A253,'Aux Área'!$A$4:$B$123,2,0),"-")</f>
        <v>ENGENHARIA</v>
      </c>
    </row>
    <row r="254" spans="1:30" x14ac:dyDescent="0.3">
      <c r="A254" t="s">
        <v>62</v>
      </c>
      <c r="B254" t="s">
        <v>263</v>
      </c>
      <c r="C254" t="s">
        <v>621</v>
      </c>
      <c r="D254" t="s">
        <v>158</v>
      </c>
      <c r="E254" t="s">
        <v>159</v>
      </c>
      <c r="F254" t="s">
        <v>63</v>
      </c>
      <c r="G254" t="s">
        <v>35</v>
      </c>
      <c r="H254" t="s">
        <v>36</v>
      </c>
      <c r="I254" t="s">
        <v>37</v>
      </c>
      <c r="J254" t="s">
        <v>165</v>
      </c>
      <c r="K254" t="s">
        <v>166</v>
      </c>
      <c r="L254" t="s">
        <v>167</v>
      </c>
      <c r="M254" t="s">
        <v>38</v>
      </c>
      <c r="N254" t="s">
        <v>39</v>
      </c>
      <c r="O254" s="23">
        <v>267</v>
      </c>
      <c r="P254" s="9">
        <v>9.6</v>
      </c>
      <c r="Q254" t="s">
        <v>40</v>
      </c>
      <c r="R254">
        <v>10191</v>
      </c>
      <c r="S254" s="9">
        <v>27.8</v>
      </c>
      <c r="T254" s="26">
        <v>4.4610000000000003</v>
      </c>
      <c r="U254" s="8">
        <v>124.02</v>
      </c>
      <c r="V254" t="s">
        <v>112</v>
      </c>
      <c r="W254" t="s">
        <v>42</v>
      </c>
      <c r="X254" t="s">
        <v>42</v>
      </c>
      <c r="Y254" t="s">
        <v>43</v>
      </c>
      <c r="AA254" s="1">
        <f t="shared" si="14"/>
        <v>45834</v>
      </c>
      <c r="AB254" s="2">
        <f t="shared" si="12"/>
        <v>6</v>
      </c>
      <c r="AC254" s="2">
        <f t="shared" si="13"/>
        <v>2025</v>
      </c>
      <c r="AD254" s="2" t="str">
        <f>IFERROR(VLOOKUP(A254,'Aux Área'!$A$4:$B$123,2,0),"-")</f>
        <v>CONSERVA</v>
      </c>
    </row>
    <row r="255" spans="1:30" x14ac:dyDescent="0.3">
      <c r="A255" t="s">
        <v>54</v>
      </c>
      <c r="B255" t="s">
        <v>319</v>
      </c>
      <c r="C255" t="s">
        <v>622</v>
      </c>
      <c r="D255" t="s">
        <v>102</v>
      </c>
      <c r="E255" t="s">
        <v>103</v>
      </c>
      <c r="F255" t="s">
        <v>55</v>
      </c>
      <c r="G255" t="s">
        <v>35</v>
      </c>
      <c r="H255" t="s">
        <v>36</v>
      </c>
      <c r="I255" t="s">
        <v>37</v>
      </c>
      <c r="J255" t="s">
        <v>623</v>
      </c>
      <c r="K255" t="s">
        <v>624</v>
      </c>
      <c r="L255" t="s">
        <v>181</v>
      </c>
      <c r="M255" t="s">
        <v>38</v>
      </c>
      <c r="N255" t="s">
        <v>39</v>
      </c>
      <c r="O255" s="23">
        <v>409</v>
      </c>
      <c r="P255" s="9">
        <v>10.33</v>
      </c>
      <c r="Q255" t="s">
        <v>40</v>
      </c>
      <c r="R255">
        <v>4378</v>
      </c>
      <c r="S255" s="9">
        <v>39.6</v>
      </c>
      <c r="T255" s="26">
        <v>4.59</v>
      </c>
      <c r="U255" s="8">
        <v>181.78</v>
      </c>
      <c r="V255" t="s">
        <v>41</v>
      </c>
      <c r="W255" t="s">
        <v>42</v>
      </c>
      <c r="X255" t="s">
        <v>42</v>
      </c>
      <c r="Y255" t="s">
        <v>43</v>
      </c>
      <c r="AA255" s="1">
        <f t="shared" si="14"/>
        <v>45834</v>
      </c>
      <c r="AB255" s="2">
        <f t="shared" si="12"/>
        <v>6</v>
      </c>
      <c r="AC255" s="2">
        <f t="shared" si="13"/>
        <v>2025</v>
      </c>
      <c r="AD255" s="2" t="str">
        <f>IFERROR(VLOOKUP(A255,'Aux Área'!$A$4:$B$123,2,0),"-")</f>
        <v>ENGENHARIA</v>
      </c>
    </row>
    <row r="256" spans="1:30" x14ac:dyDescent="0.3">
      <c r="A256" t="s">
        <v>52</v>
      </c>
      <c r="B256" t="s">
        <v>389</v>
      </c>
      <c r="C256" t="s">
        <v>625</v>
      </c>
      <c r="D256" t="s">
        <v>446</v>
      </c>
      <c r="E256" t="s">
        <v>447</v>
      </c>
      <c r="F256" t="s">
        <v>53</v>
      </c>
      <c r="G256" t="s">
        <v>35</v>
      </c>
      <c r="H256" t="s">
        <v>36</v>
      </c>
      <c r="I256" t="s">
        <v>37</v>
      </c>
      <c r="J256" t="s">
        <v>122</v>
      </c>
      <c r="K256" t="s">
        <v>123</v>
      </c>
      <c r="L256" t="s">
        <v>124</v>
      </c>
      <c r="M256" t="s">
        <v>38</v>
      </c>
      <c r="N256" t="s">
        <v>39</v>
      </c>
      <c r="O256" s="23">
        <v>431</v>
      </c>
      <c r="P256" s="9">
        <v>12.83</v>
      </c>
      <c r="Q256" t="s">
        <v>40</v>
      </c>
      <c r="R256">
        <v>4550</v>
      </c>
      <c r="S256" s="9">
        <v>33.6</v>
      </c>
      <c r="T256" s="26">
        <v>3.99</v>
      </c>
      <c r="U256" s="8">
        <v>134.06</v>
      </c>
      <c r="V256" t="s">
        <v>246</v>
      </c>
      <c r="W256" t="s">
        <v>42</v>
      </c>
      <c r="X256" t="s">
        <v>42</v>
      </c>
      <c r="Y256" t="s">
        <v>43</v>
      </c>
      <c r="AA256" s="1">
        <f t="shared" si="14"/>
        <v>45834</v>
      </c>
      <c r="AB256" s="2">
        <f t="shared" si="12"/>
        <v>6</v>
      </c>
      <c r="AC256" s="2">
        <f t="shared" si="13"/>
        <v>2025</v>
      </c>
      <c r="AD256" s="2" t="str">
        <f>IFERROR(VLOOKUP(A256,'Aux Área'!$A$4:$B$123,2,0),"-")</f>
        <v>OPERAÇÃO</v>
      </c>
    </row>
    <row r="257" spans="1:30" x14ac:dyDescent="0.3">
      <c r="A257" t="s">
        <v>76</v>
      </c>
      <c r="B257" t="s">
        <v>380</v>
      </c>
      <c r="C257" t="s">
        <v>626</v>
      </c>
      <c r="D257" t="s">
        <v>382</v>
      </c>
      <c r="E257" t="s">
        <v>383</v>
      </c>
      <c r="F257" t="s">
        <v>77</v>
      </c>
      <c r="G257" t="s">
        <v>35</v>
      </c>
      <c r="H257" t="s">
        <v>36</v>
      </c>
      <c r="I257" t="s">
        <v>37</v>
      </c>
      <c r="J257" t="s">
        <v>627</v>
      </c>
      <c r="K257" t="s">
        <v>628</v>
      </c>
      <c r="L257" t="s">
        <v>84</v>
      </c>
      <c r="M257" t="s">
        <v>38</v>
      </c>
      <c r="N257" t="s">
        <v>39</v>
      </c>
      <c r="O257" s="23">
        <v>393</v>
      </c>
      <c r="P257" s="9">
        <v>10.16</v>
      </c>
      <c r="Q257" t="s">
        <v>40</v>
      </c>
      <c r="R257">
        <v>7537</v>
      </c>
      <c r="S257" s="9">
        <v>38.700000000000003</v>
      </c>
      <c r="T257" s="26">
        <v>4.7300000000000004</v>
      </c>
      <c r="U257" s="8">
        <v>183.05</v>
      </c>
      <c r="V257" t="s">
        <v>629</v>
      </c>
      <c r="W257" t="s">
        <v>42</v>
      </c>
      <c r="X257" t="s">
        <v>42</v>
      </c>
      <c r="Y257" t="s">
        <v>43</v>
      </c>
      <c r="AA257" s="1">
        <f t="shared" si="14"/>
        <v>45834</v>
      </c>
      <c r="AB257" s="2">
        <f t="shared" si="12"/>
        <v>6</v>
      </c>
      <c r="AC257" s="2">
        <f t="shared" si="13"/>
        <v>2025</v>
      </c>
      <c r="AD257" s="2" t="str">
        <f>IFERROR(VLOOKUP(A257,'Aux Área'!$A$4:$B$123,2,0),"-")</f>
        <v>QSMS</v>
      </c>
    </row>
    <row r="258" spans="1:30" x14ac:dyDescent="0.3">
      <c r="A258" t="s">
        <v>68</v>
      </c>
      <c r="B258" t="s">
        <v>296</v>
      </c>
      <c r="C258" t="s">
        <v>630</v>
      </c>
      <c r="D258" t="s">
        <v>80</v>
      </c>
      <c r="E258" t="s">
        <v>81</v>
      </c>
      <c r="F258" t="s">
        <v>69</v>
      </c>
      <c r="G258" t="s">
        <v>35</v>
      </c>
      <c r="H258" t="s">
        <v>36</v>
      </c>
      <c r="I258" t="s">
        <v>37</v>
      </c>
      <c r="J258" t="s">
        <v>147</v>
      </c>
      <c r="K258" t="s">
        <v>148</v>
      </c>
      <c r="L258" t="s">
        <v>84</v>
      </c>
      <c r="M258" t="s">
        <v>38</v>
      </c>
      <c r="N258" t="s">
        <v>39</v>
      </c>
      <c r="O258" s="23">
        <v>237</v>
      </c>
      <c r="P258" s="9">
        <v>5.59</v>
      </c>
      <c r="Q258" t="s">
        <v>40</v>
      </c>
      <c r="R258">
        <v>1382</v>
      </c>
      <c r="S258" s="9">
        <v>42.38</v>
      </c>
      <c r="T258" s="26">
        <v>4.6399999999999997</v>
      </c>
      <c r="U258" s="8">
        <v>196.66</v>
      </c>
      <c r="V258" t="s">
        <v>112</v>
      </c>
      <c r="W258" t="s">
        <v>42</v>
      </c>
      <c r="X258" t="s">
        <v>42</v>
      </c>
      <c r="Y258" t="s">
        <v>43</v>
      </c>
      <c r="AA258" s="1">
        <f t="shared" si="14"/>
        <v>45835</v>
      </c>
      <c r="AB258" s="2">
        <f t="shared" ref="AB258:AB263" si="15">MONTH(AA258)</f>
        <v>6</v>
      </c>
      <c r="AC258" s="2">
        <f t="shared" ref="AC258:AC263" si="16">YEAR(AA258)</f>
        <v>2025</v>
      </c>
      <c r="AD258" s="2" t="str">
        <f>IFERROR(VLOOKUP(A258,'Aux Área'!$A$4:$B$123,2,0),"-")</f>
        <v>OPERAÇÃO</v>
      </c>
    </row>
    <row r="259" spans="1:30" x14ac:dyDescent="0.3">
      <c r="A259" t="s">
        <v>631</v>
      </c>
      <c r="B259" t="s">
        <v>125</v>
      </c>
      <c r="C259" t="s">
        <v>632</v>
      </c>
      <c r="D259" t="s">
        <v>633</v>
      </c>
      <c r="E259" t="s">
        <v>634</v>
      </c>
      <c r="F259" t="s">
        <v>641</v>
      </c>
      <c r="G259" t="s">
        <v>635</v>
      </c>
      <c r="H259" t="s">
        <v>636</v>
      </c>
      <c r="I259" t="s">
        <v>637</v>
      </c>
      <c r="J259" t="s">
        <v>285</v>
      </c>
      <c r="K259" t="s">
        <v>286</v>
      </c>
      <c r="L259" t="s">
        <v>91</v>
      </c>
      <c r="M259" t="s">
        <v>38</v>
      </c>
      <c r="N259" t="s">
        <v>638</v>
      </c>
      <c r="O259" s="23">
        <v>0</v>
      </c>
      <c r="P259" s="9">
        <v>0</v>
      </c>
      <c r="Q259" t="s">
        <v>40</v>
      </c>
      <c r="R259">
        <v>0</v>
      </c>
      <c r="S259" s="9">
        <v>80.31</v>
      </c>
      <c r="T259" s="26">
        <v>5.79</v>
      </c>
      <c r="U259" s="8">
        <v>465.01</v>
      </c>
      <c r="V259" t="s">
        <v>639</v>
      </c>
      <c r="W259" t="s">
        <v>640</v>
      </c>
      <c r="X259" t="s">
        <v>42</v>
      </c>
      <c r="Y259" t="s">
        <v>641</v>
      </c>
      <c r="AA259" s="1">
        <f t="shared" si="14"/>
        <v>45835</v>
      </c>
      <c r="AB259" s="2">
        <f t="shared" si="15"/>
        <v>6</v>
      </c>
      <c r="AC259" s="2">
        <f t="shared" si="16"/>
        <v>2025</v>
      </c>
      <c r="AD259" s="2" t="str">
        <f>IFERROR(VLOOKUP(A259,'Aux Área'!$A$4:$B$123,2,0),"-")</f>
        <v>TECPAV</v>
      </c>
    </row>
    <row r="260" spans="1:30" x14ac:dyDescent="0.3">
      <c r="A260" t="s">
        <v>62</v>
      </c>
      <c r="B260" t="s">
        <v>263</v>
      </c>
      <c r="C260" t="s">
        <v>642</v>
      </c>
      <c r="D260" t="s">
        <v>158</v>
      </c>
      <c r="E260" t="s">
        <v>159</v>
      </c>
      <c r="F260" t="s">
        <v>63</v>
      </c>
      <c r="G260" t="s">
        <v>35</v>
      </c>
      <c r="H260" t="s">
        <v>36</v>
      </c>
      <c r="I260" t="s">
        <v>37</v>
      </c>
      <c r="J260" t="s">
        <v>231</v>
      </c>
      <c r="K260" t="s">
        <v>232</v>
      </c>
      <c r="L260" t="s">
        <v>217</v>
      </c>
      <c r="M260" t="s">
        <v>38</v>
      </c>
      <c r="N260" t="s">
        <v>39</v>
      </c>
      <c r="O260" s="23">
        <v>261</v>
      </c>
      <c r="P260" s="9">
        <v>9.3000000000000007</v>
      </c>
      <c r="Q260" t="s">
        <v>40</v>
      </c>
      <c r="R260">
        <v>10452</v>
      </c>
      <c r="S260" s="9">
        <v>28.05</v>
      </c>
      <c r="T260" s="26">
        <v>4.1399999999999997</v>
      </c>
      <c r="U260" s="8">
        <v>116.13</v>
      </c>
      <c r="V260" t="s">
        <v>643</v>
      </c>
      <c r="W260" t="s">
        <v>42</v>
      </c>
      <c r="X260" t="s">
        <v>42</v>
      </c>
      <c r="Y260" t="s">
        <v>43</v>
      </c>
      <c r="AA260" s="1">
        <f t="shared" si="14"/>
        <v>45835</v>
      </c>
      <c r="AB260" s="2">
        <f t="shared" si="15"/>
        <v>6</v>
      </c>
      <c r="AC260" s="2">
        <f t="shared" si="16"/>
        <v>2025</v>
      </c>
      <c r="AD260" s="2" t="str">
        <f>IFERROR(VLOOKUP(A260,'Aux Área'!$A$4:$B$123,2,0),"-")</f>
        <v>CONSERVA</v>
      </c>
    </row>
    <row r="261" spans="1:30" x14ac:dyDescent="0.3">
      <c r="A261" t="s">
        <v>644</v>
      </c>
      <c r="B261" t="s">
        <v>209</v>
      </c>
      <c r="C261" t="s">
        <v>645</v>
      </c>
      <c r="D261" t="s">
        <v>646</v>
      </c>
      <c r="E261" t="s">
        <v>647</v>
      </c>
      <c r="F261" t="s">
        <v>653</v>
      </c>
      <c r="G261" t="s">
        <v>635</v>
      </c>
      <c r="H261" t="s">
        <v>648</v>
      </c>
      <c r="I261" t="s">
        <v>649</v>
      </c>
      <c r="J261" t="s">
        <v>650</v>
      </c>
      <c r="K261" t="s">
        <v>651</v>
      </c>
      <c r="L261" t="s">
        <v>124</v>
      </c>
      <c r="M261" t="s">
        <v>38</v>
      </c>
      <c r="N261" t="s">
        <v>638</v>
      </c>
      <c r="O261" s="23">
        <v>0</v>
      </c>
      <c r="P261" s="9">
        <v>0</v>
      </c>
      <c r="Q261" t="s">
        <v>40</v>
      </c>
      <c r="R261">
        <v>0</v>
      </c>
      <c r="S261" s="9">
        <v>149.83000000000001</v>
      </c>
      <c r="T261" s="26">
        <v>5.94</v>
      </c>
      <c r="U261" s="8">
        <v>890</v>
      </c>
      <c r="V261" t="s">
        <v>112</v>
      </c>
      <c r="W261" t="s">
        <v>652</v>
      </c>
      <c r="X261" t="s">
        <v>42</v>
      </c>
      <c r="Y261" t="s">
        <v>653</v>
      </c>
      <c r="AA261" s="1">
        <f t="shared" si="14"/>
        <v>45835</v>
      </c>
      <c r="AB261" s="2">
        <f t="shared" si="15"/>
        <v>6</v>
      </c>
      <c r="AC261" s="2">
        <f t="shared" si="16"/>
        <v>2025</v>
      </c>
      <c r="AD261" s="2" t="str">
        <f>IFERROR(VLOOKUP(A261,'Aux Área'!$A$4:$B$123,2,0),"-")</f>
        <v>SÃO PEDRO</v>
      </c>
    </row>
    <row r="262" spans="1:30" x14ac:dyDescent="0.3">
      <c r="A262" t="s">
        <v>654</v>
      </c>
      <c r="B262" t="s">
        <v>655</v>
      </c>
      <c r="C262" t="s">
        <v>656</v>
      </c>
      <c r="D262" t="s">
        <v>657</v>
      </c>
      <c r="E262" t="s">
        <v>658</v>
      </c>
      <c r="F262" t="s">
        <v>653</v>
      </c>
      <c r="G262" t="s">
        <v>659</v>
      </c>
      <c r="H262" t="s">
        <v>660</v>
      </c>
      <c r="I262" t="s">
        <v>661</v>
      </c>
      <c r="J262" t="s">
        <v>650</v>
      </c>
      <c r="K262" t="s">
        <v>651</v>
      </c>
      <c r="L262" t="s">
        <v>124</v>
      </c>
      <c r="M262" t="s">
        <v>38</v>
      </c>
      <c r="N262" t="s">
        <v>638</v>
      </c>
      <c r="O262" s="23">
        <v>0</v>
      </c>
      <c r="P262" s="9">
        <v>0</v>
      </c>
      <c r="Q262" t="s">
        <v>40</v>
      </c>
      <c r="R262">
        <v>0</v>
      </c>
      <c r="S262" s="9">
        <v>92.53</v>
      </c>
      <c r="T262" s="26">
        <v>5.94</v>
      </c>
      <c r="U262" s="8">
        <v>549.65</v>
      </c>
      <c r="V262" t="s">
        <v>112</v>
      </c>
      <c r="W262" t="s">
        <v>652</v>
      </c>
      <c r="X262" t="s">
        <v>42</v>
      </c>
      <c r="Y262" t="s">
        <v>653</v>
      </c>
      <c r="AA262" s="1">
        <f t="shared" si="14"/>
        <v>45835</v>
      </c>
      <c r="AB262" s="2">
        <f t="shared" si="15"/>
        <v>6</v>
      </c>
      <c r="AC262" s="2">
        <f t="shared" si="16"/>
        <v>2025</v>
      </c>
      <c r="AD262" s="2" t="str">
        <f>IFERROR(VLOOKUP(A262,'Aux Área'!$A$4:$B$123,2,0),"-")</f>
        <v>SÃO PEDRO</v>
      </c>
    </row>
    <row r="263" spans="1:30" x14ac:dyDescent="0.3">
      <c r="A263" t="s">
        <v>662</v>
      </c>
      <c r="B263" t="s">
        <v>183</v>
      </c>
      <c r="C263" t="s">
        <v>663</v>
      </c>
      <c r="D263" t="s">
        <v>664</v>
      </c>
      <c r="E263" t="s">
        <v>665</v>
      </c>
      <c r="F263" t="s">
        <v>653</v>
      </c>
      <c r="G263" t="s">
        <v>635</v>
      </c>
      <c r="H263" t="s">
        <v>666</v>
      </c>
      <c r="I263" t="s">
        <v>667</v>
      </c>
      <c r="J263" t="s">
        <v>650</v>
      </c>
      <c r="K263" t="s">
        <v>651</v>
      </c>
      <c r="L263" t="s">
        <v>124</v>
      </c>
      <c r="M263" t="s">
        <v>38</v>
      </c>
      <c r="N263" t="s">
        <v>668</v>
      </c>
      <c r="O263" s="23">
        <v>0</v>
      </c>
      <c r="P263" s="9">
        <v>0</v>
      </c>
      <c r="Q263" t="s">
        <v>40</v>
      </c>
      <c r="R263">
        <v>0</v>
      </c>
      <c r="S263" s="9">
        <v>103.44</v>
      </c>
      <c r="T263" s="26">
        <v>5.99</v>
      </c>
      <c r="U263" s="8">
        <v>619.65</v>
      </c>
      <c r="V263" t="s">
        <v>112</v>
      </c>
      <c r="W263" t="s">
        <v>652</v>
      </c>
      <c r="X263" t="s">
        <v>42</v>
      </c>
      <c r="Y263" t="s">
        <v>653</v>
      </c>
      <c r="AA263" s="1">
        <f t="shared" si="14"/>
        <v>45835</v>
      </c>
      <c r="AB263" s="2">
        <f t="shared" si="15"/>
        <v>6</v>
      </c>
      <c r="AC263" s="2">
        <f t="shared" si="16"/>
        <v>2025</v>
      </c>
      <c r="AD263" s="2" t="str">
        <f>IFERROR(VLOOKUP(A263,'Aux Área'!$A$4:$B$123,2,0),"-")</f>
        <v>SÃO PEDRO</v>
      </c>
    </row>
    <row r="264" spans="1:30" x14ac:dyDescent="0.3">
      <c r="A264" t="s">
        <v>662</v>
      </c>
      <c r="C264" t="s">
        <v>663</v>
      </c>
      <c r="F264" t="s">
        <v>15689</v>
      </c>
      <c r="K264" t="s">
        <v>651</v>
      </c>
      <c r="N264" t="s">
        <v>15690</v>
      </c>
      <c r="O264" s="23">
        <v>0</v>
      </c>
      <c r="P264" s="23">
        <v>0</v>
      </c>
      <c r="Q264" t="s">
        <v>40</v>
      </c>
      <c r="R264">
        <v>0</v>
      </c>
      <c r="S264">
        <v>4.88</v>
      </c>
      <c r="T264"/>
      <c r="U264" s="8">
        <v>17.579999999999998</v>
      </c>
      <c r="W264" t="s">
        <v>652</v>
      </c>
      <c r="X264" t="s">
        <v>42</v>
      </c>
      <c r="Y264" t="s">
        <v>653</v>
      </c>
      <c r="AA264" s="1">
        <f>IFERROR(DATEVALUE(C264),"-")</f>
        <v>45835</v>
      </c>
      <c r="AB264" s="2">
        <f>IFERROR(MONTH(AA264),"-")</f>
        <v>6</v>
      </c>
      <c r="AC264" s="2">
        <f>IFERROR(YEAR(AA264),"-")</f>
        <v>2025</v>
      </c>
      <c r="AD264" s="2" t="str">
        <f>IFERROR(VLOOKUP(A264,'Aux Área'!$A$4:$B$123,2,0),"-")</f>
        <v>SÃO PEDRO</v>
      </c>
    </row>
    <row r="265" spans="1:30" x14ac:dyDescent="0.3">
      <c r="A265" t="s">
        <v>669</v>
      </c>
      <c r="B265" t="s">
        <v>118</v>
      </c>
      <c r="C265" t="s">
        <v>670</v>
      </c>
      <c r="D265" t="s">
        <v>633</v>
      </c>
      <c r="E265" t="s">
        <v>634</v>
      </c>
      <c r="F265" t="s">
        <v>641</v>
      </c>
      <c r="G265" t="s">
        <v>671</v>
      </c>
      <c r="H265" t="s">
        <v>672</v>
      </c>
      <c r="I265" t="s">
        <v>673</v>
      </c>
      <c r="J265" t="s">
        <v>188</v>
      </c>
      <c r="K265" t="s">
        <v>189</v>
      </c>
      <c r="L265" t="s">
        <v>190</v>
      </c>
      <c r="M265" t="s">
        <v>38</v>
      </c>
      <c r="N265" t="s">
        <v>638</v>
      </c>
      <c r="O265" s="23">
        <v>0</v>
      </c>
      <c r="P265" s="9">
        <v>0</v>
      </c>
      <c r="Q265" t="s">
        <v>674</v>
      </c>
      <c r="R265">
        <v>0</v>
      </c>
      <c r="S265" s="9">
        <v>64.62</v>
      </c>
      <c r="T265" s="26">
        <v>6.1909999999999998</v>
      </c>
      <c r="U265" s="8">
        <v>400.04</v>
      </c>
      <c r="V265" t="s">
        <v>112</v>
      </c>
      <c r="W265" t="s">
        <v>640</v>
      </c>
      <c r="X265" t="s">
        <v>42</v>
      </c>
      <c r="Y265" t="s">
        <v>641</v>
      </c>
      <c r="AA265" s="1">
        <f t="shared" ref="AA265:AA296" si="17">DATEVALUE(C265)</f>
        <v>45835</v>
      </c>
      <c r="AB265" s="2">
        <f t="shared" ref="AB265:AB296" si="18">MONTH(AA265)</f>
        <v>6</v>
      </c>
      <c r="AC265" s="2">
        <f t="shared" ref="AC265:AC296" si="19">YEAR(AA265)</f>
        <v>2025</v>
      </c>
      <c r="AD265" s="2" t="str">
        <f>IFERROR(VLOOKUP(A265,'Aux Área'!$A$4:$B$123,2,0),"-")</f>
        <v>TECPAV</v>
      </c>
    </row>
    <row r="266" spans="1:30" x14ac:dyDescent="0.3">
      <c r="A266" t="s">
        <v>76</v>
      </c>
      <c r="B266" t="s">
        <v>380</v>
      </c>
      <c r="C266" t="s">
        <v>675</v>
      </c>
      <c r="D266" t="s">
        <v>382</v>
      </c>
      <c r="E266" t="s">
        <v>383</v>
      </c>
      <c r="F266" t="s">
        <v>77</v>
      </c>
      <c r="G266" t="s">
        <v>35</v>
      </c>
      <c r="H266" t="s">
        <v>36</v>
      </c>
      <c r="I266" t="s">
        <v>37</v>
      </c>
      <c r="J266" t="s">
        <v>237</v>
      </c>
      <c r="K266" t="s">
        <v>238</v>
      </c>
      <c r="L266" t="s">
        <v>110</v>
      </c>
      <c r="M266" t="s">
        <v>38</v>
      </c>
      <c r="N266" t="s">
        <v>39</v>
      </c>
      <c r="O266" s="23">
        <v>249</v>
      </c>
      <c r="P266" s="9">
        <v>9.57</v>
      </c>
      <c r="Q266" t="s">
        <v>40</v>
      </c>
      <c r="R266">
        <v>7786</v>
      </c>
      <c r="S266" s="9">
        <v>26.02</v>
      </c>
      <c r="T266" s="26">
        <v>4.09</v>
      </c>
      <c r="U266" s="8">
        <v>106.42</v>
      </c>
      <c r="V266" t="s">
        <v>41</v>
      </c>
      <c r="W266" t="s">
        <v>42</v>
      </c>
      <c r="X266" t="s">
        <v>42</v>
      </c>
      <c r="Y266" t="s">
        <v>43</v>
      </c>
      <c r="AA266" s="1">
        <f t="shared" si="17"/>
        <v>45835</v>
      </c>
      <c r="AB266" s="2">
        <f t="shared" si="18"/>
        <v>6</v>
      </c>
      <c r="AC266" s="2">
        <f t="shared" si="19"/>
        <v>2025</v>
      </c>
      <c r="AD266" s="2" t="str">
        <f>IFERROR(VLOOKUP(A266,'Aux Área'!$A$4:$B$123,2,0),"-")</f>
        <v>QSMS</v>
      </c>
    </row>
    <row r="267" spans="1:30" x14ac:dyDescent="0.3">
      <c r="A267" t="s">
        <v>56</v>
      </c>
      <c r="B267" t="s">
        <v>266</v>
      </c>
      <c r="C267" t="s">
        <v>676</v>
      </c>
      <c r="D267" t="s">
        <v>120</v>
      </c>
      <c r="E267" t="s">
        <v>121</v>
      </c>
      <c r="F267" t="s">
        <v>57</v>
      </c>
      <c r="G267" t="s">
        <v>35</v>
      </c>
      <c r="H267" t="s">
        <v>36</v>
      </c>
      <c r="I267" t="s">
        <v>37</v>
      </c>
      <c r="J267" t="s">
        <v>192</v>
      </c>
      <c r="K267" t="s">
        <v>193</v>
      </c>
      <c r="L267" t="s">
        <v>194</v>
      </c>
      <c r="M267" t="s">
        <v>38</v>
      </c>
      <c r="N267" t="s">
        <v>39</v>
      </c>
      <c r="O267" s="23">
        <v>282</v>
      </c>
      <c r="P267" s="9">
        <v>8.6999999999999993</v>
      </c>
      <c r="Q267" t="s">
        <v>40</v>
      </c>
      <c r="R267">
        <v>16515</v>
      </c>
      <c r="S267" s="9">
        <v>32.409999999999997</v>
      </c>
      <c r="T267" s="26">
        <v>4.4000000000000004</v>
      </c>
      <c r="U267" s="8">
        <v>142.6</v>
      </c>
      <c r="V267" t="s">
        <v>41</v>
      </c>
      <c r="W267" t="s">
        <v>42</v>
      </c>
      <c r="X267" t="s">
        <v>42</v>
      </c>
      <c r="Y267" t="s">
        <v>43</v>
      </c>
      <c r="AA267" s="1">
        <f t="shared" si="17"/>
        <v>45835</v>
      </c>
      <c r="AB267" s="2">
        <f t="shared" si="18"/>
        <v>6</v>
      </c>
      <c r="AC267" s="2">
        <f t="shared" si="19"/>
        <v>2025</v>
      </c>
      <c r="AD267" s="2" t="str">
        <f>IFERROR(VLOOKUP(A267,'Aux Área'!$A$4:$B$123,2,0),"-")</f>
        <v>CONSERVA</v>
      </c>
    </row>
    <row r="268" spans="1:30" x14ac:dyDescent="0.3">
      <c r="A268" t="s">
        <v>58</v>
      </c>
      <c r="B268" t="s">
        <v>250</v>
      </c>
      <c r="C268" t="s">
        <v>677</v>
      </c>
      <c r="D268" t="s">
        <v>87</v>
      </c>
      <c r="E268" t="s">
        <v>88</v>
      </c>
      <c r="F268" t="s">
        <v>59</v>
      </c>
      <c r="G268" t="s">
        <v>35</v>
      </c>
      <c r="H268" t="s">
        <v>36</v>
      </c>
      <c r="I268" t="s">
        <v>37</v>
      </c>
      <c r="J268" t="s">
        <v>356</v>
      </c>
      <c r="K268" t="s">
        <v>357</v>
      </c>
      <c r="L268" t="s">
        <v>124</v>
      </c>
      <c r="M268" t="s">
        <v>38</v>
      </c>
      <c r="N268" t="s">
        <v>39</v>
      </c>
      <c r="O268" s="23">
        <v>324</v>
      </c>
      <c r="P268" s="9">
        <v>7.63</v>
      </c>
      <c r="Q268" t="s">
        <v>40</v>
      </c>
      <c r="R268">
        <v>15128</v>
      </c>
      <c r="S268" s="9">
        <v>42.47</v>
      </c>
      <c r="T268" s="26">
        <v>4.29</v>
      </c>
      <c r="U268" s="8">
        <v>182.2</v>
      </c>
      <c r="V268" t="s">
        <v>678</v>
      </c>
      <c r="W268" t="s">
        <v>42</v>
      </c>
      <c r="X268" t="s">
        <v>42</v>
      </c>
      <c r="Y268" t="s">
        <v>43</v>
      </c>
      <c r="AA268" s="1">
        <f t="shared" si="17"/>
        <v>45835</v>
      </c>
      <c r="AB268" s="2">
        <f t="shared" si="18"/>
        <v>6</v>
      </c>
      <c r="AC268" s="2">
        <f t="shared" si="19"/>
        <v>2025</v>
      </c>
      <c r="AD268" s="2" t="str">
        <f>IFERROR(VLOOKUP(A268,'Aux Área'!$A$4:$B$123,2,0),"-")</f>
        <v>CONSERVA</v>
      </c>
    </row>
    <row r="269" spans="1:30" x14ac:dyDescent="0.3">
      <c r="A269" t="s">
        <v>56</v>
      </c>
      <c r="B269" t="s">
        <v>266</v>
      </c>
      <c r="C269" t="s">
        <v>679</v>
      </c>
      <c r="D269" t="s">
        <v>120</v>
      </c>
      <c r="E269" t="s">
        <v>121</v>
      </c>
      <c r="F269" t="s">
        <v>57</v>
      </c>
      <c r="G269" t="s">
        <v>35</v>
      </c>
      <c r="H269" t="s">
        <v>36</v>
      </c>
      <c r="I269" t="s">
        <v>37</v>
      </c>
      <c r="J269" t="s">
        <v>370</v>
      </c>
      <c r="K269" t="s">
        <v>371</v>
      </c>
      <c r="L269" t="s">
        <v>124</v>
      </c>
      <c r="M269" t="s">
        <v>38</v>
      </c>
      <c r="N269" t="s">
        <v>39</v>
      </c>
      <c r="O269" s="23">
        <v>379</v>
      </c>
      <c r="P269" s="9">
        <v>9.7799999999999994</v>
      </c>
      <c r="Q269" t="s">
        <v>40</v>
      </c>
      <c r="R269">
        <v>16894</v>
      </c>
      <c r="S269" s="9">
        <v>38.74</v>
      </c>
      <c r="T269" s="26">
        <v>4.2910000000000004</v>
      </c>
      <c r="U269" s="8">
        <v>166.22</v>
      </c>
      <c r="V269" t="s">
        <v>680</v>
      </c>
      <c r="W269" t="s">
        <v>42</v>
      </c>
      <c r="X269" t="s">
        <v>42</v>
      </c>
      <c r="Y269" t="s">
        <v>43</v>
      </c>
      <c r="AA269" s="1">
        <f t="shared" si="17"/>
        <v>45836</v>
      </c>
      <c r="AB269" s="2">
        <f t="shared" si="18"/>
        <v>6</v>
      </c>
      <c r="AC269" s="2">
        <f t="shared" si="19"/>
        <v>2025</v>
      </c>
      <c r="AD269" s="2" t="str">
        <f>IFERROR(VLOOKUP(A269,'Aux Área'!$A$4:$B$123,2,0),"-")</f>
        <v>CONSERVA</v>
      </c>
    </row>
    <row r="270" spans="1:30" x14ac:dyDescent="0.3">
      <c r="A270" t="s">
        <v>30</v>
      </c>
      <c r="B270" t="s">
        <v>453</v>
      </c>
      <c r="C270" t="s">
        <v>681</v>
      </c>
      <c r="D270" t="s">
        <v>185</v>
      </c>
      <c r="E270" t="s">
        <v>33</v>
      </c>
      <c r="F270" t="s">
        <v>34</v>
      </c>
      <c r="G270" t="s">
        <v>35</v>
      </c>
      <c r="H270" t="s">
        <v>36</v>
      </c>
      <c r="I270" t="s">
        <v>37</v>
      </c>
      <c r="J270" t="s">
        <v>623</v>
      </c>
      <c r="K270" t="s">
        <v>624</v>
      </c>
      <c r="L270" t="s">
        <v>181</v>
      </c>
      <c r="M270" t="s">
        <v>38</v>
      </c>
      <c r="N270" t="s">
        <v>39</v>
      </c>
      <c r="O270" s="23">
        <v>289</v>
      </c>
      <c r="P270" s="9">
        <v>7.39</v>
      </c>
      <c r="Q270" t="s">
        <v>40</v>
      </c>
      <c r="R270">
        <v>2608</v>
      </c>
      <c r="S270" s="9">
        <v>39.130000000000003</v>
      </c>
      <c r="T270" s="26">
        <v>4.59</v>
      </c>
      <c r="U270" s="8">
        <v>179.61</v>
      </c>
      <c r="V270" t="s">
        <v>41</v>
      </c>
      <c r="W270" t="s">
        <v>42</v>
      </c>
      <c r="X270" t="s">
        <v>42</v>
      </c>
      <c r="Y270" t="s">
        <v>43</v>
      </c>
      <c r="AA270" s="1">
        <f t="shared" si="17"/>
        <v>45837</v>
      </c>
      <c r="AB270" s="2">
        <f t="shared" si="18"/>
        <v>6</v>
      </c>
      <c r="AC270" s="2">
        <f t="shared" si="19"/>
        <v>2025</v>
      </c>
      <c r="AD270" s="2" t="str">
        <f>IFERROR(VLOOKUP(A270,'Aux Área'!$A$4:$B$123,2,0),"-")</f>
        <v>OPERAÇÃO</v>
      </c>
    </row>
    <row r="271" spans="1:30" x14ac:dyDescent="0.3">
      <c r="A271" t="s">
        <v>56</v>
      </c>
      <c r="B271" t="s">
        <v>266</v>
      </c>
      <c r="C271" t="s">
        <v>682</v>
      </c>
      <c r="D271" t="s">
        <v>120</v>
      </c>
      <c r="E271" t="s">
        <v>121</v>
      </c>
      <c r="F271" t="s">
        <v>57</v>
      </c>
      <c r="G271" t="s">
        <v>35</v>
      </c>
      <c r="H271" t="s">
        <v>36</v>
      </c>
      <c r="I271" t="s">
        <v>37</v>
      </c>
      <c r="J271" t="s">
        <v>139</v>
      </c>
      <c r="K271" t="s">
        <v>140</v>
      </c>
      <c r="L271" t="s">
        <v>141</v>
      </c>
      <c r="M271" t="s">
        <v>38</v>
      </c>
      <c r="N271" t="s">
        <v>39</v>
      </c>
      <c r="O271" s="23">
        <v>348</v>
      </c>
      <c r="P271" s="9">
        <v>9.2100000000000009</v>
      </c>
      <c r="Q271" t="s">
        <v>40</v>
      </c>
      <c r="R271">
        <v>17242</v>
      </c>
      <c r="S271" s="9">
        <v>37.79</v>
      </c>
      <c r="T271" s="26">
        <v>3.99</v>
      </c>
      <c r="U271" s="8">
        <v>150.78</v>
      </c>
      <c r="V271" t="s">
        <v>683</v>
      </c>
      <c r="W271" t="s">
        <v>42</v>
      </c>
      <c r="X271" t="s">
        <v>42</v>
      </c>
      <c r="Y271" t="s">
        <v>43</v>
      </c>
      <c r="AA271" s="1">
        <f t="shared" si="17"/>
        <v>45838</v>
      </c>
      <c r="AB271" s="2">
        <f t="shared" si="18"/>
        <v>6</v>
      </c>
      <c r="AC271" s="2">
        <f t="shared" si="19"/>
        <v>2025</v>
      </c>
      <c r="AD271" s="2" t="str">
        <f>IFERROR(VLOOKUP(A271,'Aux Área'!$A$4:$B$123,2,0),"-")</f>
        <v>CONSERVA</v>
      </c>
    </row>
    <row r="272" spans="1:30" x14ac:dyDescent="0.3">
      <c r="A272" t="s">
        <v>62</v>
      </c>
      <c r="B272" t="s">
        <v>263</v>
      </c>
      <c r="C272" t="s">
        <v>684</v>
      </c>
      <c r="D272" t="s">
        <v>158</v>
      </c>
      <c r="E272" t="s">
        <v>159</v>
      </c>
      <c r="F272" t="s">
        <v>63</v>
      </c>
      <c r="G272" t="s">
        <v>35</v>
      </c>
      <c r="H272" t="s">
        <v>36</v>
      </c>
      <c r="I272" t="s">
        <v>37</v>
      </c>
      <c r="J272" t="s">
        <v>252</v>
      </c>
      <c r="K272" t="s">
        <v>253</v>
      </c>
      <c r="L272" t="s">
        <v>124</v>
      </c>
      <c r="M272" t="s">
        <v>38</v>
      </c>
      <c r="N272" t="s">
        <v>39</v>
      </c>
      <c r="O272" s="23">
        <v>250</v>
      </c>
      <c r="P272" s="9">
        <v>7.37</v>
      </c>
      <c r="Q272" t="s">
        <v>40</v>
      </c>
      <c r="R272">
        <v>10702</v>
      </c>
      <c r="S272" s="9">
        <v>33.93</v>
      </c>
      <c r="T272" s="26">
        <v>4.2409999999999997</v>
      </c>
      <c r="U272" s="8">
        <v>143.9</v>
      </c>
      <c r="V272" t="s">
        <v>685</v>
      </c>
      <c r="W272" t="s">
        <v>42</v>
      </c>
      <c r="X272" t="s">
        <v>42</v>
      </c>
      <c r="Y272" t="s">
        <v>43</v>
      </c>
      <c r="AA272" s="1">
        <f t="shared" si="17"/>
        <v>45838</v>
      </c>
      <c r="AB272" s="2">
        <f t="shared" si="18"/>
        <v>6</v>
      </c>
      <c r="AC272" s="2">
        <f t="shared" si="19"/>
        <v>2025</v>
      </c>
      <c r="AD272" s="2" t="str">
        <f>IFERROR(VLOOKUP(A272,'Aux Área'!$A$4:$B$123,2,0),"-")</f>
        <v>CONSERVA</v>
      </c>
    </row>
    <row r="273" spans="1:30" x14ac:dyDescent="0.3">
      <c r="A273" t="s">
        <v>76</v>
      </c>
      <c r="B273" t="s">
        <v>380</v>
      </c>
      <c r="C273" t="s">
        <v>686</v>
      </c>
      <c r="D273" t="s">
        <v>382</v>
      </c>
      <c r="E273" t="s">
        <v>383</v>
      </c>
      <c r="F273" t="s">
        <v>77</v>
      </c>
      <c r="G273" t="s">
        <v>35</v>
      </c>
      <c r="H273" t="s">
        <v>36</v>
      </c>
      <c r="I273" t="s">
        <v>37</v>
      </c>
      <c r="J273" t="s">
        <v>241</v>
      </c>
      <c r="K273" t="s">
        <v>242</v>
      </c>
      <c r="L273" t="s">
        <v>110</v>
      </c>
      <c r="M273" t="s">
        <v>38</v>
      </c>
      <c r="N273" t="s">
        <v>39</v>
      </c>
      <c r="O273" s="23">
        <v>280</v>
      </c>
      <c r="P273" s="9">
        <v>9.9600000000000009</v>
      </c>
      <c r="Q273" t="s">
        <v>40</v>
      </c>
      <c r="R273">
        <v>8066</v>
      </c>
      <c r="S273" s="9">
        <v>28.1</v>
      </c>
      <c r="T273" s="26">
        <v>3.99</v>
      </c>
      <c r="U273" s="8">
        <v>112.13</v>
      </c>
      <c r="V273" t="s">
        <v>41</v>
      </c>
      <c r="W273" t="s">
        <v>42</v>
      </c>
      <c r="X273" t="s">
        <v>42</v>
      </c>
      <c r="Y273" t="s">
        <v>43</v>
      </c>
      <c r="AA273" s="1">
        <f t="shared" si="17"/>
        <v>45838</v>
      </c>
      <c r="AB273" s="2">
        <f t="shared" si="18"/>
        <v>6</v>
      </c>
      <c r="AC273" s="2">
        <f t="shared" si="19"/>
        <v>2025</v>
      </c>
      <c r="AD273" s="2" t="str">
        <f>IFERROR(VLOOKUP(A273,'Aux Área'!$A$4:$B$123,2,0),"-")</f>
        <v>QSMS</v>
      </c>
    </row>
    <row r="274" spans="1:30" x14ac:dyDescent="0.3">
      <c r="A274" t="s">
        <v>687</v>
      </c>
      <c r="B274" t="s">
        <v>85</v>
      </c>
      <c r="C274" t="s">
        <v>688</v>
      </c>
      <c r="D274" t="s">
        <v>633</v>
      </c>
      <c r="E274" t="s">
        <v>634</v>
      </c>
      <c r="F274" t="s">
        <v>641</v>
      </c>
      <c r="G274" s="2" t="s">
        <v>659</v>
      </c>
      <c r="H274" t="s">
        <v>689</v>
      </c>
      <c r="I274" t="s">
        <v>667</v>
      </c>
      <c r="J274" t="s">
        <v>188</v>
      </c>
      <c r="K274" t="s">
        <v>189</v>
      </c>
      <c r="L274" t="s">
        <v>190</v>
      </c>
      <c r="M274" t="s">
        <v>38</v>
      </c>
      <c r="N274" t="s">
        <v>638</v>
      </c>
      <c r="O274" s="23">
        <v>0</v>
      </c>
      <c r="P274" s="9">
        <v>0</v>
      </c>
      <c r="Q274" t="s">
        <v>40</v>
      </c>
      <c r="R274">
        <v>0</v>
      </c>
      <c r="S274" s="9">
        <v>114.84</v>
      </c>
      <c r="T274" s="26">
        <v>6.19</v>
      </c>
      <c r="U274" s="8">
        <v>710.91</v>
      </c>
      <c r="V274" t="s">
        <v>41</v>
      </c>
      <c r="W274" t="s">
        <v>640</v>
      </c>
      <c r="X274" t="s">
        <v>42</v>
      </c>
      <c r="Y274" t="s">
        <v>641</v>
      </c>
      <c r="AA274" s="1">
        <f t="shared" si="17"/>
        <v>45838</v>
      </c>
      <c r="AB274" s="2">
        <f t="shared" si="18"/>
        <v>6</v>
      </c>
      <c r="AC274" s="2">
        <f t="shared" si="19"/>
        <v>2025</v>
      </c>
      <c r="AD274" s="2" t="str">
        <f>IFERROR(VLOOKUP(A274,'Aux Área'!$A$4:$B$123,2,0),"-")</f>
        <v>TECPAV</v>
      </c>
    </row>
    <row r="275" spans="1:30" x14ac:dyDescent="0.3">
      <c r="A275" t="s">
        <v>662</v>
      </c>
      <c r="B275" t="s">
        <v>183</v>
      </c>
      <c r="C275" t="s">
        <v>690</v>
      </c>
      <c r="D275" t="s">
        <v>664</v>
      </c>
      <c r="E275" t="s">
        <v>665</v>
      </c>
      <c r="F275" t="s">
        <v>653</v>
      </c>
      <c r="G275" t="s">
        <v>635</v>
      </c>
      <c r="H275" t="s">
        <v>666</v>
      </c>
      <c r="I275" t="s">
        <v>667</v>
      </c>
      <c r="J275" t="s">
        <v>650</v>
      </c>
      <c r="K275" t="s">
        <v>651</v>
      </c>
      <c r="L275" t="s">
        <v>124</v>
      </c>
      <c r="M275" t="s">
        <v>38</v>
      </c>
      <c r="N275" t="s">
        <v>668</v>
      </c>
      <c r="O275" s="23">
        <v>0</v>
      </c>
      <c r="P275" s="9">
        <v>0</v>
      </c>
      <c r="Q275" t="s">
        <v>40</v>
      </c>
      <c r="R275">
        <v>0</v>
      </c>
      <c r="S275" s="9">
        <v>123.54</v>
      </c>
      <c r="T275" s="26">
        <v>5.99</v>
      </c>
      <c r="U275" s="8">
        <v>740.01</v>
      </c>
      <c r="V275" t="s">
        <v>112</v>
      </c>
      <c r="W275" t="s">
        <v>652</v>
      </c>
      <c r="X275" t="s">
        <v>42</v>
      </c>
      <c r="Y275" t="s">
        <v>653</v>
      </c>
      <c r="AA275" s="1">
        <f t="shared" si="17"/>
        <v>45838</v>
      </c>
      <c r="AB275" s="2">
        <f t="shared" si="18"/>
        <v>6</v>
      </c>
      <c r="AC275" s="2">
        <f t="shared" si="19"/>
        <v>2025</v>
      </c>
      <c r="AD275" s="2" t="str">
        <f>IFERROR(VLOOKUP(A275,'Aux Área'!$A$4:$B$123,2,0),"-")</f>
        <v>SÃO PEDRO</v>
      </c>
    </row>
    <row r="276" spans="1:30" x14ac:dyDescent="0.3">
      <c r="A276" t="s">
        <v>691</v>
      </c>
      <c r="B276" t="s">
        <v>149</v>
      </c>
      <c r="C276" t="s">
        <v>692</v>
      </c>
      <c r="D276" t="s">
        <v>693</v>
      </c>
      <c r="E276" t="s">
        <v>694</v>
      </c>
      <c r="F276" t="s">
        <v>641</v>
      </c>
      <c r="G276" t="s">
        <v>659</v>
      </c>
      <c r="H276" t="s">
        <v>660</v>
      </c>
      <c r="I276" t="s">
        <v>661</v>
      </c>
      <c r="J276" t="s">
        <v>285</v>
      </c>
      <c r="K276" t="s">
        <v>286</v>
      </c>
      <c r="L276" t="s">
        <v>91</v>
      </c>
      <c r="M276" t="s">
        <v>38</v>
      </c>
      <c r="N276" t="s">
        <v>668</v>
      </c>
      <c r="O276" s="23">
        <v>0</v>
      </c>
      <c r="P276" s="9">
        <v>0</v>
      </c>
      <c r="Q276" t="s">
        <v>40</v>
      </c>
      <c r="R276">
        <v>0</v>
      </c>
      <c r="S276" s="9">
        <v>42.12</v>
      </c>
      <c r="T276" s="26">
        <v>5.851</v>
      </c>
      <c r="U276" s="8">
        <v>246.43</v>
      </c>
      <c r="V276" t="s">
        <v>695</v>
      </c>
      <c r="W276" t="s">
        <v>640</v>
      </c>
      <c r="X276" t="s">
        <v>42</v>
      </c>
      <c r="Y276" t="s">
        <v>641</v>
      </c>
      <c r="AA276" s="1">
        <f t="shared" si="17"/>
        <v>45838</v>
      </c>
      <c r="AB276" s="2">
        <f t="shared" si="18"/>
        <v>6</v>
      </c>
      <c r="AC276" s="2">
        <f t="shared" si="19"/>
        <v>2025</v>
      </c>
      <c r="AD276" s="2" t="str">
        <f>IFERROR(VLOOKUP(A276,'Aux Área'!$A$4:$B$123,2,0),"-")</f>
        <v>TECPAV</v>
      </c>
    </row>
    <row r="277" spans="1:30" x14ac:dyDescent="0.3">
      <c r="A277" t="s">
        <v>696</v>
      </c>
      <c r="B277" t="s">
        <v>222</v>
      </c>
      <c r="C277" t="s">
        <v>697</v>
      </c>
      <c r="D277" t="s">
        <v>633</v>
      </c>
      <c r="E277" t="s">
        <v>634</v>
      </c>
      <c r="F277" t="s">
        <v>641</v>
      </c>
      <c r="G277" t="s">
        <v>635</v>
      </c>
      <c r="H277" t="s">
        <v>698</v>
      </c>
      <c r="I277" t="s">
        <v>699</v>
      </c>
      <c r="J277" t="s">
        <v>231</v>
      </c>
      <c r="K277" t="s">
        <v>232</v>
      </c>
      <c r="L277" t="s">
        <v>217</v>
      </c>
      <c r="M277" t="s">
        <v>38</v>
      </c>
      <c r="N277" t="s">
        <v>638</v>
      </c>
      <c r="O277" s="23">
        <v>0</v>
      </c>
      <c r="P277" s="9">
        <v>0</v>
      </c>
      <c r="Q277" t="s">
        <v>40</v>
      </c>
      <c r="R277">
        <v>0</v>
      </c>
      <c r="S277" s="9">
        <v>125.28</v>
      </c>
      <c r="T277" s="26">
        <v>5.84</v>
      </c>
      <c r="U277" s="8">
        <v>731.64</v>
      </c>
      <c r="V277" t="s">
        <v>700</v>
      </c>
      <c r="W277" t="s">
        <v>640</v>
      </c>
      <c r="X277" t="s">
        <v>42</v>
      </c>
      <c r="Y277" t="s">
        <v>641</v>
      </c>
      <c r="AA277" s="1">
        <f t="shared" si="17"/>
        <v>45838</v>
      </c>
      <c r="AB277" s="2">
        <f t="shared" si="18"/>
        <v>6</v>
      </c>
      <c r="AC277" s="2">
        <f t="shared" si="19"/>
        <v>2025</v>
      </c>
      <c r="AD277" s="2" t="str">
        <f>IFERROR(VLOOKUP(A277,'Aux Área'!$A$4:$B$123,2,0),"-")</f>
        <v>TECPAV</v>
      </c>
    </row>
    <row r="278" spans="1:30" x14ac:dyDescent="0.3">
      <c r="A278" t="s">
        <v>58</v>
      </c>
      <c r="B278" t="s">
        <v>250</v>
      </c>
      <c r="C278" t="s">
        <v>701</v>
      </c>
      <c r="D278" t="s">
        <v>87</v>
      </c>
      <c r="E278" t="s">
        <v>88</v>
      </c>
      <c r="F278" t="s">
        <v>59</v>
      </c>
      <c r="G278" t="s">
        <v>35</v>
      </c>
      <c r="H278" t="s">
        <v>36</v>
      </c>
      <c r="I278" t="s">
        <v>37</v>
      </c>
      <c r="J278" t="s">
        <v>188</v>
      </c>
      <c r="K278" t="s">
        <v>189</v>
      </c>
      <c r="L278" t="s">
        <v>190</v>
      </c>
      <c r="M278" t="s">
        <v>38</v>
      </c>
      <c r="N278" t="s">
        <v>39</v>
      </c>
      <c r="O278" s="23">
        <v>326</v>
      </c>
      <c r="P278" s="9">
        <v>8.1300000000000008</v>
      </c>
      <c r="Q278" t="s">
        <v>40</v>
      </c>
      <c r="R278">
        <v>15454</v>
      </c>
      <c r="S278" s="9">
        <v>40.1</v>
      </c>
      <c r="T278" s="26">
        <v>4.29</v>
      </c>
      <c r="U278" s="8">
        <v>172.03</v>
      </c>
      <c r="V278" t="s">
        <v>41</v>
      </c>
      <c r="W278" t="s">
        <v>42</v>
      </c>
      <c r="X278" t="s">
        <v>42</v>
      </c>
      <c r="Y278" t="s">
        <v>43</v>
      </c>
      <c r="AA278" s="1">
        <f t="shared" si="17"/>
        <v>45838</v>
      </c>
      <c r="AB278" s="2">
        <f t="shared" si="18"/>
        <v>6</v>
      </c>
      <c r="AC278" s="2">
        <f t="shared" si="19"/>
        <v>2025</v>
      </c>
      <c r="AD278" s="2" t="str">
        <f>IFERROR(VLOOKUP(A278,'Aux Área'!$A$4:$B$123,2,0),"-")</f>
        <v>CONSERVA</v>
      </c>
    </row>
    <row r="279" spans="1:30" x14ac:dyDescent="0.3">
      <c r="A279" t="s">
        <v>50</v>
      </c>
      <c r="B279" t="s">
        <v>324</v>
      </c>
      <c r="C279" t="s">
        <v>702</v>
      </c>
      <c r="D279" t="s">
        <v>326</v>
      </c>
      <c r="E279" t="s">
        <v>327</v>
      </c>
      <c r="F279" t="s">
        <v>51</v>
      </c>
      <c r="G279" t="s">
        <v>35</v>
      </c>
      <c r="H279" t="s">
        <v>36</v>
      </c>
      <c r="I279" t="s">
        <v>37</v>
      </c>
      <c r="J279" t="s">
        <v>147</v>
      </c>
      <c r="K279" t="s">
        <v>148</v>
      </c>
      <c r="L279" t="s">
        <v>84</v>
      </c>
      <c r="M279" t="s">
        <v>38</v>
      </c>
      <c r="N279" t="s">
        <v>39</v>
      </c>
      <c r="O279" s="23">
        <v>319</v>
      </c>
      <c r="P279" s="9">
        <v>8.09</v>
      </c>
      <c r="Q279" t="s">
        <v>40</v>
      </c>
      <c r="R279">
        <v>4283</v>
      </c>
      <c r="S279" s="9">
        <v>39.409999999999997</v>
      </c>
      <c r="T279" s="26">
        <v>5.04</v>
      </c>
      <c r="U279" s="8">
        <v>198.63</v>
      </c>
      <c r="V279" t="s">
        <v>41</v>
      </c>
      <c r="W279" t="s">
        <v>42</v>
      </c>
      <c r="X279" t="s">
        <v>42</v>
      </c>
      <c r="Y279" t="s">
        <v>43</v>
      </c>
      <c r="AA279" s="1">
        <f t="shared" si="17"/>
        <v>45838</v>
      </c>
      <c r="AB279" s="2">
        <f t="shared" si="18"/>
        <v>6</v>
      </c>
      <c r="AC279" s="2">
        <f t="shared" si="19"/>
        <v>2025</v>
      </c>
      <c r="AD279" s="2" t="str">
        <f>IFERROR(VLOOKUP(A279,'Aux Área'!$A$4:$B$123,2,0),"-")</f>
        <v>TI</v>
      </c>
    </row>
    <row r="280" spans="1:30" x14ac:dyDescent="0.3">
      <c r="A280" t="s">
        <v>48</v>
      </c>
      <c r="B280" t="s">
        <v>288</v>
      </c>
      <c r="C280" t="s">
        <v>703</v>
      </c>
      <c r="D280" t="s">
        <v>132</v>
      </c>
      <c r="E280" t="s">
        <v>133</v>
      </c>
      <c r="F280" t="s">
        <v>49</v>
      </c>
      <c r="G280" t="s">
        <v>35</v>
      </c>
      <c r="H280" t="s">
        <v>36</v>
      </c>
      <c r="I280" t="s">
        <v>37</v>
      </c>
      <c r="J280" t="s">
        <v>147</v>
      </c>
      <c r="K280" t="s">
        <v>148</v>
      </c>
      <c r="L280" t="s">
        <v>84</v>
      </c>
      <c r="M280" t="s">
        <v>38</v>
      </c>
      <c r="N280" t="s">
        <v>39</v>
      </c>
      <c r="O280" s="23">
        <v>350</v>
      </c>
      <c r="P280" s="9">
        <v>9</v>
      </c>
      <c r="Q280" t="s">
        <v>40</v>
      </c>
      <c r="R280">
        <v>6065</v>
      </c>
      <c r="S280" s="9">
        <v>38.9</v>
      </c>
      <c r="T280" s="26">
        <v>4.6399999999999997</v>
      </c>
      <c r="U280" s="8">
        <v>180.5</v>
      </c>
      <c r="V280" t="s">
        <v>112</v>
      </c>
      <c r="W280" t="s">
        <v>42</v>
      </c>
      <c r="X280" t="s">
        <v>42</v>
      </c>
      <c r="Y280" t="s">
        <v>43</v>
      </c>
      <c r="AA280" s="1">
        <f t="shared" si="17"/>
        <v>45839</v>
      </c>
      <c r="AB280" s="2">
        <f t="shared" si="18"/>
        <v>7</v>
      </c>
      <c r="AC280" s="2">
        <f t="shared" si="19"/>
        <v>2025</v>
      </c>
      <c r="AD280" s="2" t="str">
        <f>IFERROR(VLOOKUP(A280,'Aux Área'!$A$4:$B$123,2,0),"-")</f>
        <v>ENGENHARIA</v>
      </c>
    </row>
    <row r="281" spans="1:30" x14ac:dyDescent="0.3">
      <c r="A281" t="s">
        <v>704</v>
      </c>
      <c r="B281" t="s">
        <v>100</v>
      </c>
      <c r="C281" t="s">
        <v>705</v>
      </c>
      <c r="D281" t="s">
        <v>633</v>
      </c>
      <c r="E281" t="s">
        <v>634</v>
      </c>
      <c r="F281" t="s">
        <v>641</v>
      </c>
      <c r="G281" t="s">
        <v>659</v>
      </c>
      <c r="H281" t="s">
        <v>706</v>
      </c>
      <c r="I281" t="s">
        <v>667</v>
      </c>
      <c r="J281" t="s">
        <v>285</v>
      </c>
      <c r="K281" t="s">
        <v>286</v>
      </c>
      <c r="L281" t="s">
        <v>91</v>
      </c>
      <c r="M281" t="s">
        <v>38</v>
      </c>
      <c r="N281" t="s">
        <v>707</v>
      </c>
      <c r="O281" s="23">
        <v>0</v>
      </c>
      <c r="P281" s="9">
        <v>0</v>
      </c>
      <c r="Q281" t="s">
        <v>40</v>
      </c>
      <c r="R281">
        <v>0</v>
      </c>
      <c r="S281" s="9">
        <v>20</v>
      </c>
      <c r="T281" s="26">
        <v>6.29</v>
      </c>
      <c r="U281" s="8">
        <v>125.8</v>
      </c>
      <c r="V281" t="s">
        <v>708</v>
      </c>
      <c r="W281" t="s">
        <v>640</v>
      </c>
      <c r="X281" t="s">
        <v>42</v>
      </c>
      <c r="Y281" t="s">
        <v>641</v>
      </c>
      <c r="AA281" s="1">
        <f t="shared" si="17"/>
        <v>45839</v>
      </c>
      <c r="AB281" s="2">
        <f t="shared" si="18"/>
        <v>7</v>
      </c>
      <c r="AC281" s="2">
        <f t="shared" si="19"/>
        <v>2025</v>
      </c>
      <c r="AD281" s="2" t="str">
        <f>IFERROR(VLOOKUP(A281,'Aux Área'!$A$4:$B$123,2,0),"-")</f>
        <v>TECPAV</v>
      </c>
    </row>
    <row r="282" spans="1:30" x14ac:dyDescent="0.3">
      <c r="A282" t="s">
        <v>44</v>
      </c>
      <c r="B282" t="s">
        <v>478</v>
      </c>
      <c r="C282" t="s">
        <v>709</v>
      </c>
      <c r="D282" t="s">
        <v>224</v>
      </c>
      <c r="E282" t="s">
        <v>225</v>
      </c>
      <c r="F282" t="s">
        <v>45</v>
      </c>
      <c r="G282" t="s">
        <v>35</v>
      </c>
      <c r="H282" t="s">
        <v>36</v>
      </c>
      <c r="I282" t="s">
        <v>37</v>
      </c>
      <c r="J282" t="s">
        <v>516</v>
      </c>
      <c r="K282" t="s">
        <v>517</v>
      </c>
      <c r="L282" t="s">
        <v>84</v>
      </c>
      <c r="M282" t="s">
        <v>38</v>
      </c>
      <c r="N282" t="s">
        <v>39</v>
      </c>
      <c r="O282" s="23">
        <v>450</v>
      </c>
      <c r="P282" s="9">
        <v>12.3</v>
      </c>
      <c r="Q282" t="s">
        <v>40</v>
      </c>
      <c r="R282">
        <v>2985</v>
      </c>
      <c r="S282" s="9">
        <v>36.58</v>
      </c>
      <c r="T282" s="26">
        <v>5.04</v>
      </c>
      <c r="U282" s="8">
        <v>184.36</v>
      </c>
      <c r="V282" t="s">
        <v>41</v>
      </c>
      <c r="W282" t="s">
        <v>42</v>
      </c>
      <c r="X282" t="s">
        <v>42</v>
      </c>
      <c r="Y282" t="s">
        <v>43</v>
      </c>
      <c r="AA282" s="1">
        <f t="shared" si="17"/>
        <v>45839</v>
      </c>
      <c r="AB282" s="2">
        <f t="shared" si="18"/>
        <v>7</v>
      </c>
      <c r="AC282" s="2">
        <f t="shared" si="19"/>
        <v>2025</v>
      </c>
      <c r="AD282" s="2" t="str">
        <f>IFERROR(VLOOKUP(A282,'Aux Área'!$A$4:$B$123,2,0),"-")</f>
        <v>OPERAÇÃO</v>
      </c>
    </row>
    <row r="283" spans="1:30" x14ac:dyDescent="0.3">
      <c r="A283" t="s">
        <v>76</v>
      </c>
      <c r="B283" t="s">
        <v>380</v>
      </c>
      <c r="C283" t="s">
        <v>710</v>
      </c>
      <c r="D283" t="s">
        <v>382</v>
      </c>
      <c r="E283" t="s">
        <v>383</v>
      </c>
      <c r="F283" t="s">
        <v>77</v>
      </c>
      <c r="G283" t="s">
        <v>35</v>
      </c>
      <c r="H283" t="s">
        <v>36</v>
      </c>
      <c r="I283" t="s">
        <v>37</v>
      </c>
      <c r="J283" t="s">
        <v>241</v>
      </c>
      <c r="K283" t="s">
        <v>242</v>
      </c>
      <c r="L283" t="s">
        <v>110</v>
      </c>
      <c r="M283" t="s">
        <v>38</v>
      </c>
      <c r="N283" t="s">
        <v>39</v>
      </c>
      <c r="O283" s="23">
        <v>327</v>
      </c>
      <c r="P283" s="9">
        <v>9.99</v>
      </c>
      <c r="Q283" t="s">
        <v>40</v>
      </c>
      <c r="R283">
        <v>8393</v>
      </c>
      <c r="S283" s="9">
        <v>32.72</v>
      </c>
      <c r="T283" s="26">
        <v>3.99</v>
      </c>
      <c r="U283" s="8">
        <v>130.54</v>
      </c>
      <c r="V283" t="s">
        <v>41</v>
      </c>
      <c r="W283" t="s">
        <v>42</v>
      </c>
      <c r="X283" t="s">
        <v>42</v>
      </c>
      <c r="Y283" t="s">
        <v>43</v>
      </c>
      <c r="AA283" s="1">
        <f t="shared" si="17"/>
        <v>45839</v>
      </c>
      <c r="AB283" s="2">
        <f t="shared" si="18"/>
        <v>7</v>
      </c>
      <c r="AC283" s="2">
        <f t="shared" si="19"/>
        <v>2025</v>
      </c>
      <c r="AD283" s="2" t="str">
        <f>IFERROR(VLOOKUP(A283,'Aux Área'!$A$4:$B$123,2,0),"-")</f>
        <v>QSMS</v>
      </c>
    </row>
    <row r="284" spans="1:30" x14ac:dyDescent="0.3">
      <c r="A284" t="s">
        <v>56</v>
      </c>
      <c r="B284" t="s">
        <v>266</v>
      </c>
      <c r="C284" t="s">
        <v>711</v>
      </c>
      <c r="D284" t="s">
        <v>120</v>
      </c>
      <c r="E284" t="s">
        <v>121</v>
      </c>
      <c r="F284" t="s">
        <v>57</v>
      </c>
      <c r="G284" t="s">
        <v>35</v>
      </c>
      <c r="H284" t="s">
        <v>36</v>
      </c>
      <c r="I284" t="s">
        <v>37</v>
      </c>
      <c r="J284" t="s">
        <v>308</v>
      </c>
      <c r="K284" t="s">
        <v>309</v>
      </c>
      <c r="L284" t="s">
        <v>177</v>
      </c>
      <c r="M284" t="s">
        <v>38</v>
      </c>
      <c r="N284" t="s">
        <v>39</v>
      </c>
      <c r="O284" s="23">
        <v>374</v>
      </c>
      <c r="P284" s="9">
        <v>10.75</v>
      </c>
      <c r="Q284" t="s">
        <v>40</v>
      </c>
      <c r="R284">
        <v>17616</v>
      </c>
      <c r="S284" s="9">
        <v>34.79</v>
      </c>
      <c r="T284" s="26">
        <v>4.1900000000000004</v>
      </c>
      <c r="U284" s="8">
        <v>145.77000000000001</v>
      </c>
      <c r="V284" t="s">
        <v>41</v>
      </c>
      <c r="W284" t="s">
        <v>42</v>
      </c>
      <c r="X284" t="s">
        <v>42</v>
      </c>
      <c r="Y284" t="s">
        <v>43</v>
      </c>
      <c r="AA284" s="1">
        <f t="shared" si="17"/>
        <v>45839</v>
      </c>
      <c r="AB284" s="2">
        <f t="shared" si="18"/>
        <v>7</v>
      </c>
      <c r="AC284" s="2">
        <f t="shared" si="19"/>
        <v>2025</v>
      </c>
      <c r="AD284" s="2" t="str">
        <f>IFERROR(VLOOKUP(A284,'Aux Área'!$A$4:$B$123,2,0),"-")</f>
        <v>CONSERVA</v>
      </c>
    </row>
    <row r="285" spans="1:30" x14ac:dyDescent="0.3">
      <c r="A285" t="s">
        <v>52</v>
      </c>
      <c r="B285" t="s">
        <v>389</v>
      </c>
      <c r="C285" t="s">
        <v>712</v>
      </c>
      <c r="D285" t="s">
        <v>446</v>
      </c>
      <c r="E285" t="s">
        <v>447</v>
      </c>
      <c r="F285" t="s">
        <v>53</v>
      </c>
      <c r="G285" t="s">
        <v>35</v>
      </c>
      <c r="H285" t="s">
        <v>36</v>
      </c>
      <c r="I285" t="s">
        <v>37</v>
      </c>
      <c r="J285" t="s">
        <v>122</v>
      </c>
      <c r="K285" t="s">
        <v>123</v>
      </c>
      <c r="L285" t="s">
        <v>124</v>
      </c>
      <c r="M285" t="s">
        <v>38</v>
      </c>
      <c r="N285" t="s">
        <v>39</v>
      </c>
      <c r="O285" s="23">
        <v>394</v>
      </c>
      <c r="P285" s="9">
        <v>10.02</v>
      </c>
      <c r="Q285" t="s">
        <v>40</v>
      </c>
      <c r="R285">
        <v>4944</v>
      </c>
      <c r="S285" s="9">
        <v>39.31</v>
      </c>
      <c r="T285" s="26">
        <v>3.99</v>
      </c>
      <c r="U285" s="8">
        <v>156.84</v>
      </c>
      <c r="V285" t="s">
        <v>246</v>
      </c>
      <c r="W285" t="s">
        <v>42</v>
      </c>
      <c r="X285" t="s">
        <v>42</v>
      </c>
      <c r="Y285" t="s">
        <v>43</v>
      </c>
      <c r="AA285" s="1">
        <f t="shared" si="17"/>
        <v>45839</v>
      </c>
      <c r="AB285" s="2">
        <f t="shared" si="18"/>
        <v>7</v>
      </c>
      <c r="AC285" s="2">
        <f t="shared" si="19"/>
        <v>2025</v>
      </c>
      <c r="AD285" s="2" t="str">
        <f>IFERROR(VLOOKUP(A285,'Aux Área'!$A$4:$B$123,2,0),"-")</f>
        <v>OPERAÇÃO</v>
      </c>
    </row>
    <row r="286" spans="1:30" x14ac:dyDescent="0.3">
      <c r="A286" t="s">
        <v>46</v>
      </c>
      <c r="B286" t="s">
        <v>458</v>
      </c>
      <c r="C286" t="s">
        <v>713</v>
      </c>
      <c r="D286" t="s">
        <v>391</v>
      </c>
      <c r="E286" t="s">
        <v>392</v>
      </c>
      <c r="F286" t="s">
        <v>47</v>
      </c>
      <c r="G286" t="s">
        <v>35</v>
      </c>
      <c r="H286" t="s">
        <v>36</v>
      </c>
      <c r="I286" t="s">
        <v>37</v>
      </c>
      <c r="J286" t="s">
        <v>215</v>
      </c>
      <c r="K286" t="s">
        <v>216</v>
      </c>
      <c r="L286" t="s">
        <v>217</v>
      </c>
      <c r="M286" t="s">
        <v>38</v>
      </c>
      <c r="N286" t="s">
        <v>39</v>
      </c>
      <c r="O286" s="23">
        <v>380</v>
      </c>
      <c r="P286" s="9">
        <v>9.86</v>
      </c>
      <c r="Q286" t="s">
        <v>40</v>
      </c>
      <c r="R286">
        <v>4599</v>
      </c>
      <c r="S286" s="9">
        <v>38.549999999999997</v>
      </c>
      <c r="T286" s="26">
        <v>4.4509999999999996</v>
      </c>
      <c r="U286" s="8">
        <v>171.57</v>
      </c>
      <c r="V286" t="s">
        <v>41</v>
      </c>
      <c r="W286" t="s">
        <v>42</v>
      </c>
      <c r="X286" t="s">
        <v>42</v>
      </c>
      <c r="Y286" t="s">
        <v>43</v>
      </c>
      <c r="AA286" s="1">
        <f t="shared" si="17"/>
        <v>45839</v>
      </c>
      <c r="AB286" s="2">
        <f t="shared" si="18"/>
        <v>7</v>
      </c>
      <c r="AC286" s="2">
        <f t="shared" si="19"/>
        <v>2025</v>
      </c>
      <c r="AD286" s="2" t="str">
        <f>IFERROR(VLOOKUP(A286,'Aux Área'!$A$4:$B$123,2,0),"-")</f>
        <v>FACILITIES</v>
      </c>
    </row>
    <row r="287" spans="1:30" x14ac:dyDescent="0.3">
      <c r="A287" t="s">
        <v>74</v>
      </c>
      <c r="B287" t="s">
        <v>255</v>
      </c>
      <c r="C287" t="s">
        <v>714</v>
      </c>
      <c r="D287" t="s">
        <v>115</v>
      </c>
      <c r="E287" t="s">
        <v>116</v>
      </c>
      <c r="F287" t="s">
        <v>75</v>
      </c>
      <c r="G287" t="s">
        <v>35</v>
      </c>
      <c r="H287" t="s">
        <v>36</v>
      </c>
      <c r="I287" t="s">
        <v>37</v>
      </c>
      <c r="J287" t="s">
        <v>510</v>
      </c>
      <c r="K287" t="s">
        <v>511</v>
      </c>
      <c r="L287" t="s">
        <v>136</v>
      </c>
      <c r="M287" t="s">
        <v>38</v>
      </c>
      <c r="N287" t="s">
        <v>39</v>
      </c>
      <c r="O287" s="23">
        <v>390</v>
      </c>
      <c r="P287" s="9">
        <v>10.11</v>
      </c>
      <c r="Q287" t="s">
        <v>40</v>
      </c>
      <c r="R287">
        <v>2433</v>
      </c>
      <c r="S287" s="9">
        <v>38.56</v>
      </c>
      <c r="T287" s="26">
        <v>3.99</v>
      </c>
      <c r="U287" s="8">
        <v>153.87</v>
      </c>
      <c r="V287" t="s">
        <v>715</v>
      </c>
      <c r="W287" t="s">
        <v>42</v>
      </c>
      <c r="X287" t="s">
        <v>42</v>
      </c>
      <c r="Y287" t="s">
        <v>43</v>
      </c>
      <c r="AA287" s="1">
        <f t="shared" si="17"/>
        <v>45839</v>
      </c>
      <c r="AB287" s="2">
        <f t="shared" si="18"/>
        <v>7</v>
      </c>
      <c r="AC287" s="2">
        <f t="shared" si="19"/>
        <v>2025</v>
      </c>
      <c r="AD287" s="2" t="str">
        <f>IFERROR(VLOOKUP(A287,'Aux Área'!$A$4:$B$123,2,0),"-")</f>
        <v>TI</v>
      </c>
    </row>
    <row r="288" spans="1:30" x14ac:dyDescent="0.3">
      <c r="A288" t="s">
        <v>654</v>
      </c>
      <c r="B288" t="s">
        <v>655</v>
      </c>
      <c r="C288" t="s">
        <v>716</v>
      </c>
      <c r="D288" t="s">
        <v>657</v>
      </c>
      <c r="E288" t="s">
        <v>658</v>
      </c>
      <c r="F288" t="s">
        <v>653</v>
      </c>
      <c r="G288" t="s">
        <v>659</v>
      </c>
      <c r="H288" t="s">
        <v>660</v>
      </c>
      <c r="I288" t="s">
        <v>661</v>
      </c>
      <c r="J288" t="s">
        <v>650</v>
      </c>
      <c r="K288" t="s">
        <v>651</v>
      </c>
      <c r="L288" t="s">
        <v>124</v>
      </c>
      <c r="M288" t="s">
        <v>38</v>
      </c>
      <c r="N288" t="s">
        <v>638</v>
      </c>
      <c r="O288" s="23">
        <v>0</v>
      </c>
      <c r="P288" s="9">
        <v>0</v>
      </c>
      <c r="Q288" t="s">
        <v>40</v>
      </c>
      <c r="R288">
        <v>0</v>
      </c>
      <c r="S288" s="9">
        <v>76.790000000000006</v>
      </c>
      <c r="T288" s="26">
        <v>5.94</v>
      </c>
      <c r="U288" s="8">
        <v>456.14</v>
      </c>
      <c r="V288" t="s">
        <v>112</v>
      </c>
      <c r="W288" t="s">
        <v>652</v>
      </c>
      <c r="X288" t="s">
        <v>42</v>
      </c>
      <c r="Y288" t="s">
        <v>653</v>
      </c>
      <c r="AA288" s="1">
        <f t="shared" si="17"/>
        <v>45840</v>
      </c>
      <c r="AB288" s="2">
        <f t="shared" si="18"/>
        <v>7</v>
      </c>
      <c r="AC288" s="2">
        <f t="shared" si="19"/>
        <v>2025</v>
      </c>
      <c r="AD288" s="2" t="str">
        <f>IFERROR(VLOOKUP(A288,'Aux Área'!$A$4:$B$123,2,0),"-")</f>
        <v>SÃO PEDRO</v>
      </c>
    </row>
    <row r="289" spans="1:30" x14ac:dyDescent="0.3">
      <c r="A289" t="s">
        <v>70</v>
      </c>
      <c r="B289" t="s">
        <v>272</v>
      </c>
      <c r="C289" t="s">
        <v>717</v>
      </c>
      <c r="D289" t="s">
        <v>145</v>
      </c>
      <c r="E289" t="s">
        <v>146</v>
      </c>
      <c r="F289" t="s">
        <v>71</v>
      </c>
      <c r="G289" t="s">
        <v>35</v>
      </c>
      <c r="H289" t="s">
        <v>36</v>
      </c>
      <c r="I289" t="s">
        <v>37</v>
      </c>
      <c r="J289" t="s">
        <v>147</v>
      </c>
      <c r="K289" t="s">
        <v>148</v>
      </c>
      <c r="L289" t="s">
        <v>84</v>
      </c>
      <c r="M289" t="s">
        <v>38</v>
      </c>
      <c r="N289" t="s">
        <v>39</v>
      </c>
      <c r="O289" s="23">
        <v>238</v>
      </c>
      <c r="P289" s="9">
        <v>7.58</v>
      </c>
      <c r="Q289" t="s">
        <v>40</v>
      </c>
      <c r="R289">
        <v>3029</v>
      </c>
      <c r="S289" s="9">
        <v>31.41</v>
      </c>
      <c r="T289" s="26">
        <v>4.641</v>
      </c>
      <c r="U289" s="8">
        <v>145.76</v>
      </c>
      <c r="V289" t="s">
        <v>112</v>
      </c>
      <c r="W289" t="s">
        <v>42</v>
      </c>
      <c r="X289" t="s">
        <v>42</v>
      </c>
      <c r="Y289" t="s">
        <v>43</v>
      </c>
      <c r="AA289" s="1">
        <f t="shared" si="17"/>
        <v>45840</v>
      </c>
      <c r="AB289" s="2">
        <f t="shared" si="18"/>
        <v>7</v>
      </c>
      <c r="AC289" s="2">
        <f t="shared" si="19"/>
        <v>2025</v>
      </c>
      <c r="AD289" s="2" t="str">
        <f>IFERROR(VLOOKUP(A289,'Aux Área'!$A$4:$B$123,2,0),"-")</f>
        <v>QSMS</v>
      </c>
    </row>
    <row r="290" spans="1:30" x14ac:dyDescent="0.3">
      <c r="A290" t="s">
        <v>62</v>
      </c>
      <c r="B290" t="s">
        <v>263</v>
      </c>
      <c r="C290" t="s">
        <v>718</v>
      </c>
      <c r="D290" t="s">
        <v>158</v>
      </c>
      <c r="E290" t="s">
        <v>159</v>
      </c>
      <c r="F290" t="s">
        <v>63</v>
      </c>
      <c r="G290" t="s">
        <v>35</v>
      </c>
      <c r="H290" t="s">
        <v>36</v>
      </c>
      <c r="I290" t="s">
        <v>37</v>
      </c>
      <c r="J290" t="s">
        <v>122</v>
      </c>
      <c r="K290" t="s">
        <v>123</v>
      </c>
      <c r="L290" t="s">
        <v>124</v>
      </c>
      <c r="M290" t="s">
        <v>38</v>
      </c>
      <c r="N290" t="s">
        <v>39</v>
      </c>
      <c r="O290" s="23">
        <v>314</v>
      </c>
      <c r="P290" s="9">
        <v>8.56</v>
      </c>
      <c r="Q290" t="s">
        <v>40</v>
      </c>
      <c r="R290">
        <v>11016</v>
      </c>
      <c r="S290" s="9">
        <v>36.67</v>
      </c>
      <c r="T290" s="26">
        <v>3.99</v>
      </c>
      <c r="U290" s="8">
        <v>146.31</v>
      </c>
      <c r="V290" t="s">
        <v>112</v>
      </c>
      <c r="W290" t="s">
        <v>42</v>
      </c>
      <c r="X290" t="s">
        <v>42</v>
      </c>
      <c r="Y290" t="s">
        <v>43</v>
      </c>
      <c r="AA290" s="1">
        <f t="shared" si="17"/>
        <v>45840</v>
      </c>
      <c r="AB290" s="2">
        <f t="shared" si="18"/>
        <v>7</v>
      </c>
      <c r="AC290" s="2">
        <f t="shared" si="19"/>
        <v>2025</v>
      </c>
      <c r="AD290" s="2" t="str">
        <f>IFERROR(VLOOKUP(A290,'Aux Área'!$A$4:$B$123,2,0),"-")</f>
        <v>CONSERVA</v>
      </c>
    </row>
    <row r="291" spans="1:30" x14ac:dyDescent="0.3">
      <c r="A291" t="s">
        <v>56</v>
      </c>
      <c r="B291" t="s">
        <v>266</v>
      </c>
      <c r="C291" t="s">
        <v>719</v>
      </c>
      <c r="D291" t="s">
        <v>120</v>
      </c>
      <c r="E291" t="s">
        <v>121</v>
      </c>
      <c r="F291" t="s">
        <v>57</v>
      </c>
      <c r="G291" t="s">
        <v>35</v>
      </c>
      <c r="H291" t="s">
        <v>36</v>
      </c>
      <c r="I291" t="s">
        <v>37</v>
      </c>
      <c r="J291" t="s">
        <v>172</v>
      </c>
      <c r="K291" t="s">
        <v>173</v>
      </c>
      <c r="L291" t="s">
        <v>124</v>
      </c>
      <c r="M291" t="s">
        <v>38</v>
      </c>
      <c r="N291" t="s">
        <v>39</v>
      </c>
      <c r="O291" s="23">
        <v>375</v>
      </c>
      <c r="P291" s="9">
        <v>10.23</v>
      </c>
      <c r="Q291" t="s">
        <v>40</v>
      </c>
      <c r="R291">
        <v>17991</v>
      </c>
      <c r="S291" s="9">
        <v>36.65</v>
      </c>
      <c r="T291" s="26">
        <v>3.99</v>
      </c>
      <c r="U291" s="8">
        <v>146.22999999999999</v>
      </c>
      <c r="V291" t="s">
        <v>112</v>
      </c>
      <c r="W291" t="s">
        <v>42</v>
      </c>
      <c r="X291" t="s">
        <v>42</v>
      </c>
      <c r="Y291" t="s">
        <v>43</v>
      </c>
      <c r="AA291" s="1">
        <f t="shared" si="17"/>
        <v>45840</v>
      </c>
      <c r="AB291" s="2">
        <f t="shared" si="18"/>
        <v>7</v>
      </c>
      <c r="AC291" s="2">
        <f t="shared" si="19"/>
        <v>2025</v>
      </c>
      <c r="AD291" s="2" t="str">
        <f>IFERROR(VLOOKUP(A291,'Aux Área'!$A$4:$B$123,2,0),"-")</f>
        <v>CONSERVA</v>
      </c>
    </row>
    <row r="292" spans="1:30" x14ac:dyDescent="0.3">
      <c r="A292" t="s">
        <v>669</v>
      </c>
      <c r="B292" t="s">
        <v>118</v>
      </c>
      <c r="C292" t="s">
        <v>720</v>
      </c>
      <c r="D292" t="s">
        <v>721</v>
      </c>
      <c r="E292" t="s">
        <v>722</v>
      </c>
      <c r="F292" t="s">
        <v>641</v>
      </c>
      <c r="G292" t="s">
        <v>671</v>
      </c>
      <c r="H292" t="s">
        <v>672</v>
      </c>
      <c r="I292" t="s">
        <v>673</v>
      </c>
      <c r="J292" t="s">
        <v>188</v>
      </c>
      <c r="K292" t="s">
        <v>189</v>
      </c>
      <c r="L292" t="s">
        <v>190</v>
      </c>
      <c r="M292" t="s">
        <v>38</v>
      </c>
      <c r="N292" t="s">
        <v>638</v>
      </c>
      <c r="O292" s="23">
        <v>0</v>
      </c>
      <c r="P292" s="9">
        <v>0</v>
      </c>
      <c r="Q292" t="s">
        <v>40</v>
      </c>
      <c r="R292">
        <v>0</v>
      </c>
      <c r="S292" s="9">
        <v>25.32</v>
      </c>
      <c r="T292" s="26">
        <v>6.1909999999999998</v>
      </c>
      <c r="U292" s="8">
        <v>156.75</v>
      </c>
      <c r="V292" t="s">
        <v>112</v>
      </c>
      <c r="W292" t="s">
        <v>640</v>
      </c>
      <c r="X292" t="s">
        <v>42</v>
      </c>
      <c r="Y292" t="s">
        <v>641</v>
      </c>
      <c r="AA292" s="1">
        <f t="shared" si="17"/>
        <v>45840</v>
      </c>
      <c r="AB292" s="2">
        <f t="shared" si="18"/>
        <v>7</v>
      </c>
      <c r="AC292" s="2">
        <f t="shared" si="19"/>
        <v>2025</v>
      </c>
      <c r="AD292" s="2" t="str">
        <f>IFERROR(VLOOKUP(A292,'Aux Área'!$A$4:$B$123,2,0),"-")</f>
        <v>TECPAV</v>
      </c>
    </row>
    <row r="293" spans="1:30" x14ac:dyDescent="0.3">
      <c r="A293" t="s">
        <v>691</v>
      </c>
      <c r="B293" t="s">
        <v>149</v>
      </c>
      <c r="C293" t="s">
        <v>723</v>
      </c>
      <c r="D293" t="s">
        <v>693</v>
      </c>
      <c r="E293" t="s">
        <v>694</v>
      </c>
      <c r="F293" t="s">
        <v>641</v>
      </c>
      <c r="G293" t="s">
        <v>659</v>
      </c>
      <c r="H293" t="s">
        <v>660</v>
      </c>
      <c r="I293" t="s">
        <v>661</v>
      </c>
      <c r="J293" t="s">
        <v>285</v>
      </c>
      <c r="K293" t="s">
        <v>286</v>
      </c>
      <c r="L293" t="s">
        <v>91</v>
      </c>
      <c r="M293" t="s">
        <v>38</v>
      </c>
      <c r="N293" t="s">
        <v>668</v>
      </c>
      <c r="O293" s="23">
        <v>0</v>
      </c>
      <c r="P293" s="9">
        <v>0</v>
      </c>
      <c r="Q293" t="s">
        <v>40</v>
      </c>
      <c r="R293">
        <v>0</v>
      </c>
      <c r="S293" s="9">
        <v>41.81</v>
      </c>
      <c r="T293" s="26">
        <v>5.74</v>
      </c>
      <c r="U293" s="8">
        <v>240</v>
      </c>
      <c r="V293" t="s">
        <v>724</v>
      </c>
      <c r="W293" t="s">
        <v>640</v>
      </c>
      <c r="X293" t="s">
        <v>42</v>
      </c>
      <c r="Y293" t="s">
        <v>641</v>
      </c>
      <c r="AA293" s="1">
        <f t="shared" si="17"/>
        <v>45840</v>
      </c>
      <c r="AB293" s="2">
        <f t="shared" si="18"/>
        <v>7</v>
      </c>
      <c r="AC293" s="2">
        <f t="shared" si="19"/>
        <v>2025</v>
      </c>
      <c r="AD293" s="2" t="str">
        <f>IFERROR(VLOOKUP(A293,'Aux Área'!$A$4:$B$123,2,0),"-")</f>
        <v>TECPAV</v>
      </c>
    </row>
    <row r="294" spans="1:30" x14ac:dyDescent="0.3">
      <c r="A294" t="s">
        <v>76</v>
      </c>
      <c r="B294" t="s">
        <v>380</v>
      </c>
      <c r="C294" t="s">
        <v>725</v>
      </c>
      <c r="D294" t="s">
        <v>382</v>
      </c>
      <c r="E294" t="s">
        <v>383</v>
      </c>
      <c r="F294" t="s">
        <v>77</v>
      </c>
      <c r="G294" t="s">
        <v>35</v>
      </c>
      <c r="H294" t="s">
        <v>36</v>
      </c>
      <c r="I294" t="s">
        <v>37</v>
      </c>
      <c r="J294" t="s">
        <v>275</v>
      </c>
      <c r="K294" t="s">
        <v>276</v>
      </c>
      <c r="L294" t="s">
        <v>124</v>
      </c>
      <c r="M294" t="s">
        <v>38</v>
      </c>
      <c r="N294" t="s">
        <v>39</v>
      </c>
      <c r="O294" s="23">
        <v>214</v>
      </c>
      <c r="P294" s="9">
        <v>10.220000000000001</v>
      </c>
      <c r="Q294" t="s">
        <v>40</v>
      </c>
      <c r="R294">
        <v>8607</v>
      </c>
      <c r="S294" s="9">
        <v>20.94</v>
      </c>
      <c r="T294" s="26">
        <v>4.1900000000000004</v>
      </c>
      <c r="U294" s="8">
        <v>87.74</v>
      </c>
      <c r="V294" t="s">
        <v>726</v>
      </c>
      <c r="W294" t="s">
        <v>42</v>
      </c>
      <c r="X294" t="s">
        <v>42</v>
      </c>
      <c r="Y294" t="s">
        <v>43</v>
      </c>
      <c r="AA294" s="1">
        <f t="shared" si="17"/>
        <v>45840</v>
      </c>
      <c r="AB294" s="2">
        <f t="shared" si="18"/>
        <v>7</v>
      </c>
      <c r="AC294" s="2">
        <f t="shared" si="19"/>
        <v>2025</v>
      </c>
      <c r="AD294" s="2" t="str">
        <f>IFERROR(VLOOKUP(A294,'Aux Área'!$A$4:$B$123,2,0),"-")</f>
        <v>QSMS</v>
      </c>
    </row>
    <row r="295" spans="1:30" x14ac:dyDescent="0.3">
      <c r="A295" t="s">
        <v>46</v>
      </c>
      <c r="B295" t="s">
        <v>458</v>
      </c>
      <c r="C295" t="s">
        <v>727</v>
      </c>
      <c r="D295" t="s">
        <v>391</v>
      </c>
      <c r="E295" t="s">
        <v>392</v>
      </c>
      <c r="F295" t="s">
        <v>47</v>
      </c>
      <c r="G295" t="s">
        <v>35</v>
      </c>
      <c r="H295" t="s">
        <v>36</v>
      </c>
      <c r="I295" t="s">
        <v>37</v>
      </c>
      <c r="J295" t="s">
        <v>108</v>
      </c>
      <c r="K295" t="s">
        <v>109</v>
      </c>
      <c r="L295" t="s">
        <v>110</v>
      </c>
      <c r="M295" t="s">
        <v>38</v>
      </c>
      <c r="N295" t="s">
        <v>111</v>
      </c>
      <c r="O295" s="23">
        <v>271</v>
      </c>
      <c r="P295" s="9">
        <v>9.68</v>
      </c>
      <c r="Q295" t="s">
        <v>40</v>
      </c>
      <c r="R295">
        <v>4870</v>
      </c>
      <c r="S295" s="9">
        <v>28.01</v>
      </c>
      <c r="T295" s="26">
        <v>4.3899999999999997</v>
      </c>
      <c r="U295" s="8">
        <v>122.96</v>
      </c>
      <c r="V295" t="s">
        <v>112</v>
      </c>
      <c r="W295" t="s">
        <v>42</v>
      </c>
      <c r="X295" t="s">
        <v>42</v>
      </c>
      <c r="Y295" t="s">
        <v>43</v>
      </c>
      <c r="AA295" s="1">
        <f t="shared" si="17"/>
        <v>45840</v>
      </c>
      <c r="AB295" s="2">
        <f t="shared" si="18"/>
        <v>7</v>
      </c>
      <c r="AC295" s="2">
        <f t="shared" si="19"/>
        <v>2025</v>
      </c>
      <c r="AD295" s="2" t="str">
        <f>IFERROR(VLOOKUP(A295,'Aux Área'!$A$4:$B$123,2,0),"-")</f>
        <v>FACILITIES</v>
      </c>
    </row>
    <row r="296" spans="1:30" x14ac:dyDescent="0.3">
      <c r="A296" t="s">
        <v>60</v>
      </c>
      <c r="B296" t="s">
        <v>614</v>
      </c>
      <c r="C296" t="s">
        <v>728</v>
      </c>
      <c r="D296" t="s">
        <v>729</v>
      </c>
      <c r="E296" t="s">
        <v>730</v>
      </c>
      <c r="F296" t="s">
        <v>61</v>
      </c>
      <c r="G296" t="s">
        <v>35</v>
      </c>
      <c r="H296" t="s">
        <v>36</v>
      </c>
      <c r="I296" t="s">
        <v>37</v>
      </c>
      <c r="J296" t="s">
        <v>196</v>
      </c>
      <c r="K296" t="s">
        <v>197</v>
      </c>
      <c r="L296" t="s">
        <v>84</v>
      </c>
      <c r="M296" t="s">
        <v>38</v>
      </c>
      <c r="N296" t="s">
        <v>39</v>
      </c>
      <c r="O296" s="23">
        <v>284</v>
      </c>
      <c r="P296" s="9">
        <v>7.32</v>
      </c>
      <c r="Q296" t="s">
        <v>40</v>
      </c>
      <c r="R296">
        <v>1402</v>
      </c>
      <c r="S296" s="9">
        <v>38.81</v>
      </c>
      <c r="T296" s="26">
        <v>4.67</v>
      </c>
      <c r="U296" s="8">
        <v>181.24</v>
      </c>
      <c r="V296" t="s">
        <v>41</v>
      </c>
      <c r="W296" t="s">
        <v>42</v>
      </c>
      <c r="X296" t="s">
        <v>42</v>
      </c>
      <c r="Y296" t="s">
        <v>43</v>
      </c>
      <c r="AA296" s="1">
        <f t="shared" si="17"/>
        <v>45840</v>
      </c>
      <c r="AB296" s="2">
        <f t="shared" si="18"/>
        <v>7</v>
      </c>
      <c r="AC296" s="2">
        <f t="shared" si="19"/>
        <v>2025</v>
      </c>
      <c r="AD296" s="2" t="str">
        <f>IFERROR(VLOOKUP(A296,'Aux Área'!$A$4:$B$123,2,0),"-")</f>
        <v>QSMS</v>
      </c>
    </row>
    <row r="297" spans="1:30" x14ac:dyDescent="0.3">
      <c r="A297" t="s">
        <v>70</v>
      </c>
      <c r="B297" t="s">
        <v>272</v>
      </c>
      <c r="C297" t="s">
        <v>731</v>
      </c>
      <c r="D297" t="s">
        <v>145</v>
      </c>
      <c r="E297" t="s">
        <v>146</v>
      </c>
      <c r="F297" t="s">
        <v>71</v>
      </c>
      <c r="G297" t="s">
        <v>35</v>
      </c>
      <c r="H297" t="s">
        <v>36</v>
      </c>
      <c r="I297" t="s">
        <v>37</v>
      </c>
      <c r="J297" t="s">
        <v>108</v>
      </c>
      <c r="K297" t="s">
        <v>109</v>
      </c>
      <c r="L297" t="s">
        <v>110</v>
      </c>
      <c r="M297" t="s">
        <v>38</v>
      </c>
      <c r="N297" t="s">
        <v>111</v>
      </c>
      <c r="O297" s="23">
        <v>412</v>
      </c>
      <c r="P297" s="9">
        <v>11.14</v>
      </c>
      <c r="Q297" t="s">
        <v>40</v>
      </c>
      <c r="R297">
        <v>3441</v>
      </c>
      <c r="S297" s="9">
        <v>37</v>
      </c>
      <c r="T297" s="26">
        <v>4.3899999999999997</v>
      </c>
      <c r="U297" s="8">
        <v>162.43</v>
      </c>
      <c r="V297" t="s">
        <v>112</v>
      </c>
      <c r="W297" t="s">
        <v>42</v>
      </c>
      <c r="X297" t="s">
        <v>42</v>
      </c>
      <c r="Y297" t="s">
        <v>43</v>
      </c>
      <c r="AA297" s="1">
        <f t="shared" ref="AA297:AA328" si="20">DATEVALUE(C297)</f>
        <v>45840</v>
      </c>
      <c r="AB297" s="2">
        <f t="shared" ref="AB297:AB328" si="21">MONTH(AA297)</f>
        <v>7</v>
      </c>
      <c r="AC297" s="2">
        <f t="shared" ref="AC297:AC328" si="22">YEAR(AA297)</f>
        <v>2025</v>
      </c>
      <c r="AD297" s="2" t="str">
        <f>IFERROR(VLOOKUP(A297,'Aux Área'!$A$4:$B$123,2,0),"-")</f>
        <v>QSMS</v>
      </c>
    </row>
    <row r="298" spans="1:30" x14ac:dyDescent="0.3">
      <c r="A298" t="s">
        <v>56</v>
      </c>
      <c r="B298" t="s">
        <v>266</v>
      </c>
      <c r="C298" t="s">
        <v>732</v>
      </c>
      <c r="D298" t="s">
        <v>120</v>
      </c>
      <c r="E298" t="s">
        <v>121</v>
      </c>
      <c r="F298" t="s">
        <v>57</v>
      </c>
      <c r="G298" t="s">
        <v>35</v>
      </c>
      <c r="H298" t="s">
        <v>36</v>
      </c>
      <c r="I298" t="s">
        <v>37</v>
      </c>
      <c r="J298" t="s">
        <v>215</v>
      </c>
      <c r="K298" t="s">
        <v>216</v>
      </c>
      <c r="L298" t="s">
        <v>217</v>
      </c>
      <c r="M298" t="s">
        <v>38</v>
      </c>
      <c r="N298" t="s">
        <v>39</v>
      </c>
      <c r="O298" s="23">
        <v>407</v>
      </c>
      <c r="P298" s="9">
        <v>10.38</v>
      </c>
      <c r="Q298" t="s">
        <v>40</v>
      </c>
      <c r="R298">
        <v>18398</v>
      </c>
      <c r="S298" s="9">
        <v>39.22</v>
      </c>
      <c r="T298" s="26">
        <v>4.45</v>
      </c>
      <c r="U298" s="8">
        <v>174.52</v>
      </c>
      <c r="V298" t="s">
        <v>41</v>
      </c>
      <c r="W298" t="s">
        <v>42</v>
      </c>
      <c r="X298" t="s">
        <v>42</v>
      </c>
      <c r="Y298" t="s">
        <v>43</v>
      </c>
      <c r="AA298" s="1">
        <f t="shared" si="20"/>
        <v>45840</v>
      </c>
      <c r="AB298" s="2">
        <f t="shared" si="21"/>
        <v>7</v>
      </c>
      <c r="AC298" s="2">
        <f t="shared" si="22"/>
        <v>2025</v>
      </c>
      <c r="AD298" s="2" t="str">
        <f>IFERROR(VLOOKUP(A298,'Aux Área'!$A$4:$B$123,2,0),"-")</f>
        <v>CONSERVA</v>
      </c>
    </row>
    <row r="299" spans="1:30" x14ac:dyDescent="0.3">
      <c r="A299" t="s">
        <v>76</v>
      </c>
      <c r="B299" t="s">
        <v>380</v>
      </c>
      <c r="C299" t="s">
        <v>733</v>
      </c>
      <c r="D299" t="s">
        <v>382</v>
      </c>
      <c r="E299" t="s">
        <v>383</v>
      </c>
      <c r="F299" t="s">
        <v>77</v>
      </c>
      <c r="G299" t="s">
        <v>35</v>
      </c>
      <c r="H299" t="s">
        <v>36</v>
      </c>
      <c r="I299" t="s">
        <v>37</v>
      </c>
      <c r="J299" t="s">
        <v>734</v>
      </c>
      <c r="K299" t="s">
        <v>735</v>
      </c>
      <c r="L299" t="s">
        <v>736</v>
      </c>
      <c r="M299" t="s">
        <v>38</v>
      </c>
      <c r="N299" t="s">
        <v>39</v>
      </c>
      <c r="O299" s="23">
        <v>361</v>
      </c>
      <c r="P299" s="9">
        <v>10.36</v>
      </c>
      <c r="Q299" t="s">
        <v>40</v>
      </c>
      <c r="R299">
        <v>8968</v>
      </c>
      <c r="S299" s="9">
        <v>34.840000000000003</v>
      </c>
      <c r="T299" s="26">
        <v>3.99</v>
      </c>
      <c r="U299" s="8">
        <v>139.01</v>
      </c>
      <c r="V299" t="s">
        <v>41</v>
      </c>
      <c r="W299" t="s">
        <v>42</v>
      </c>
      <c r="X299" t="s">
        <v>42</v>
      </c>
      <c r="Y299" t="s">
        <v>43</v>
      </c>
      <c r="AA299" s="1">
        <f t="shared" si="20"/>
        <v>45841</v>
      </c>
      <c r="AB299" s="2">
        <f t="shared" si="21"/>
        <v>7</v>
      </c>
      <c r="AC299" s="2">
        <f t="shared" si="22"/>
        <v>2025</v>
      </c>
      <c r="AD299" s="2" t="str">
        <f>IFERROR(VLOOKUP(A299,'Aux Área'!$A$4:$B$123,2,0),"-")</f>
        <v>QSMS</v>
      </c>
    </row>
    <row r="300" spans="1:30" x14ac:dyDescent="0.3">
      <c r="A300" t="s">
        <v>696</v>
      </c>
      <c r="B300" t="s">
        <v>222</v>
      </c>
      <c r="C300" t="s">
        <v>737</v>
      </c>
      <c r="D300" t="s">
        <v>633</v>
      </c>
      <c r="E300" t="s">
        <v>634</v>
      </c>
      <c r="F300" t="s">
        <v>641</v>
      </c>
      <c r="G300" t="s">
        <v>635</v>
      </c>
      <c r="H300" t="s">
        <v>698</v>
      </c>
      <c r="I300" t="s">
        <v>699</v>
      </c>
      <c r="J300" t="s">
        <v>285</v>
      </c>
      <c r="K300" t="s">
        <v>286</v>
      </c>
      <c r="L300" t="s">
        <v>91</v>
      </c>
      <c r="M300" t="s">
        <v>38</v>
      </c>
      <c r="N300" t="s">
        <v>638</v>
      </c>
      <c r="O300" s="23">
        <v>0</v>
      </c>
      <c r="P300" s="9">
        <v>0</v>
      </c>
      <c r="Q300" t="s">
        <v>40</v>
      </c>
      <c r="R300">
        <v>0</v>
      </c>
      <c r="S300" s="9">
        <v>96.13</v>
      </c>
      <c r="T300" s="26">
        <v>5.69</v>
      </c>
      <c r="U300" s="8">
        <v>546.99</v>
      </c>
      <c r="V300" t="s">
        <v>738</v>
      </c>
      <c r="W300" t="s">
        <v>640</v>
      </c>
      <c r="X300" t="s">
        <v>42</v>
      </c>
      <c r="Y300" t="s">
        <v>641</v>
      </c>
      <c r="AA300" s="1">
        <f t="shared" si="20"/>
        <v>45841</v>
      </c>
      <c r="AB300" s="2">
        <f t="shared" si="21"/>
        <v>7</v>
      </c>
      <c r="AC300" s="2">
        <f t="shared" si="22"/>
        <v>2025</v>
      </c>
      <c r="AD300" s="2" t="str">
        <f>IFERROR(VLOOKUP(A300,'Aux Área'!$A$4:$B$123,2,0),"-")</f>
        <v>TECPAV</v>
      </c>
    </row>
    <row r="301" spans="1:30" x14ac:dyDescent="0.3">
      <c r="A301" t="s">
        <v>62</v>
      </c>
      <c r="B301" t="s">
        <v>263</v>
      </c>
      <c r="C301" t="s">
        <v>739</v>
      </c>
      <c r="D301" t="s">
        <v>158</v>
      </c>
      <c r="E301" t="s">
        <v>159</v>
      </c>
      <c r="F301" t="s">
        <v>63</v>
      </c>
      <c r="G301" t="s">
        <v>35</v>
      </c>
      <c r="H301" t="s">
        <v>36</v>
      </c>
      <c r="I301" t="s">
        <v>37</v>
      </c>
      <c r="J301" t="s">
        <v>370</v>
      </c>
      <c r="K301" t="s">
        <v>371</v>
      </c>
      <c r="L301" t="s">
        <v>124</v>
      </c>
      <c r="M301" t="s">
        <v>38</v>
      </c>
      <c r="N301" t="s">
        <v>39</v>
      </c>
      <c r="O301" s="23">
        <v>325</v>
      </c>
      <c r="P301" s="9">
        <v>8.73</v>
      </c>
      <c r="Q301" t="s">
        <v>40</v>
      </c>
      <c r="R301">
        <v>11341</v>
      </c>
      <c r="S301" s="9">
        <v>37.24</v>
      </c>
      <c r="T301" s="26">
        <v>4.2910000000000004</v>
      </c>
      <c r="U301" s="8">
        <v>159.80000000000001</v>
      </c>
      <c r="V301" t="s">
        <v>740</v>
      </c>
      <c r="W301" t="s">
        <v>42</v>
      </c>
      <c r="X301" t="s">
        <v>42</v>
      </c>
      <c r="Y301" t="s">
        <v>43</v>
      </c>
      <c r="AA301" s="1">
        <f t="shared" si="20"/>
        <v>45841</v>
      </c>
      <c r="AB301" s="2">
        <f t="shared" si="21"/>
        <v>7</v>
      </c>
      <c r="AC301" s="2">
        <f t="shared" si="22"/>
        <v>2025</v>
      </c>
      <c r="AD301" s="2" t="str">
        <f>IFERROR(VLOOKUP(A301,'Aux Área'!$A$4:$B$123,2,0),"-")</f>
        <v>CONSERVA</v>
      </c>
    </row>
    <row r="302" spans="1:30" x14ac:dyDescent="0.3">
      <c r="A302" t="s">
        <v>56</v>
      </c>
      <c r="B302" t="s">
        <v>266</v>
      </c>
      <c r="C302" t="s">
        <v>741</v>
      </c>
      <c r="D302" t="s">
        <v>120</v>
      </c>
      <c r="E302" t="s">
        <v>121</v>
      </c>
      <c r="F302" t="s">
        <v>57</v>
      </c>
      <c r="G302" t="s">
        <v>35</v>
      </c>
      <c r="H302" t="s">
        <v>36</v>
      </c>
      <c r="I302" t="s">
        <v>37</v>
      </c>
      <c r="J302" t="s">
        <v>165</v>
      </c>
      <c r="K302" t="s">
        <v>166</v>
      </c>
      <c r="L302" t="s">
        <v>167</v>
      </c>
      <c r="M302" t="s">
        <v>38</v>
      </c>
      <c r="N302" t="s">
        <v>39</v>
      </c>
      <c r="O302" s="23">
        <v>405</v>
      </c>
      <c r="P302" s="9">
        <v>10.63</v>
      </c>
      <c r="Q302" t="s">
        <v>40</v>
      </c>
      <c r="R302">
        <v>18803</v>
      </c>
      <c r="S302" s="9">
        <v>38.11</v>
      </c>
      <c r="T302" s="26">
        <v>4.4610000000000003</v>
      </c>
      <c r="U302" s="8">
        <v>170</v>
      </c>
      <c r="V302" t="s">
        <v>41</v>
      </c>
      <c r="W302" t="s">
        <v>42</v>
      </c>
      <c r="X302" t="s">
        <v>42</v>
      </c>
      <c r="Y302" t="s">
        <v>43</v>
      </c>
      <c r="AA302" s="1">
        <f t="shared" si="20"/>
        <v>45841</v>
      </c>
      <c r="AB302" s="2">
        <f t="shared" si="21"/>
        <v>7</v>
      </c>
      <c r="AC302" s="2">
        <f t="shared" si="22"/>
        <v>2025</v>
      </c>
      <c r="AD302" s="2" t="str">
        <f>IFERROR(VLOOKUP(A302,'Aux Área'!$A$4:$B$123,2,0),"-")</f>
        <v>CONSERVA</v>
      </c>
    </row>
    <row r="303" spans="1:30" x14ac:dyDescent="0.3">
      <c r="A303" t="s">
        <v>52</v>
      </c>
      <c r="B303" t="s">
        <v>389</v>
      </c>
      <c r="C303" t="s">
        <v>742</v>
      </c>
      <c r="D303" t="s">
        <v>446</v>
      </c>
      <c r="E303" t="s">
        <v>447</v>
      </c>
      <c r="F303" t="s">
        <v>53</v>
      </c>
      <c r="G303" t="s">
        <v>35</v>
      </c>
      <c r="H303" t="s">
        <v>36</v>
      </c>
      <c r="I303" t="s">
        <v>37</v>
      </c>
      <c r="J303" t="s">
        <v>122</v>
      </c>
      <c r="K303" t="s">
        <v>123</v>
      </c>
      <c r="L303" t="s">
        <v>124</v>
      </c>
      <c r="M303" t="s">
        <v>38</v>
      </c>
      <c r="N303" t="s">
        <v>39</v>
      </c>
      <c r="O303" s="23">
        <v>299</v>
      </c>
      <c r="P303" s="9">
        <v>11.27</v>
      </c>
      <c r="Q303" t="s">
        <v>40</v>
      </c>
      <c r="R303">
        <v>5243</v>
      </c>
      <c r="S303" s="9">
        <v>26.54</v>
      </c>
      <c r="T303" s="26">
        <v>3.99</v>
      </c>
      <c r="U303" s="8">
        <v>105.89</v>
      </c>
      <c r="V303" t="s">
        <v>41</v>
      </c>
      <c r="W303" t="s">
        <v>42</v>
      </c>
      <c r="X303" t="s">
        <v>42</v>
      </c>
      <c r="Y303" t="s">
        <v>43</v>
      </c>
      <c r="AA303" s="1">
        <f t="shared" si="20"/>
        <v>45841</v>
      </c>
      <c r="AB303" s="2">
        <f t="shared" si="21"/>
        <v>7</v>
      </c>
      <c r="AC303" s="2">
        <f t="shared" si="22"/>
        <v>2025</v>
      </c>
      <c r="AD303" s="2" t="str">
        <f>IFERROR(VLOOKUP(A303,'Aux Área'!$A$4:$B$123,2,0),"-")</f>
        <v>OPERAÇÃO</v>
      </c>
    </row>
    <row r="304" spans="1:30" x14ac:dyDescent="0.3">
      <c r="A304" t="s">
        <v>66</v>
      </c>
      <c r="B304" t="s">
        <v>464</v>
      </c>
      <c r="C304" t="s">
        <v>743</v>
      </c>
      <c r="D304" t="s">
        <v>151</v>
      </c>
      <c r="E304" t="s">
        <v>152</v>
      </c>
      <c r="F304" t="s">
        <v>67</v>
      </c>
      <c r="G304" t="s">
        <v>35</v>
      </c>
      <c r="H304" t="s">
        <v>36</v>
      </c>
      <c r="I304" t="s">
        <v>37</v>
      </c>
      <c r="J304" t="s">
        <v>744</v>
      </c>
      <c r="K304" t="s">
        <v>745</v>
      </c>
      <c r="L304" t="s">
        <v>746</v>
      </c>
      <c r="M304" t="s">
        <v>747</v>
      </c>
      <c r="N304" t="s">
        <v>39</v>
      </c>
      <c r="O304" s="23">
        <v>345</v>
      </c>
      <c r="P304" s="9">
        <v>9.18</v>
      </c>
      <c r="Q304" t="s">
        <v>40</v>
      </c>
      <c r="R304">
        <v>3831</v>
      </c>
      <c r="S304" s="9">
        <v>37.57</v>
      </c>
      <c r="T304" s="26">
        <v>4.8499999999999996</v>
      </c>
      <c r="U304" s="8">
        <v>182.23</v>
      </c>
      <c r="V304" t="s">
        <v>41</v>
      </c>
      <c r="W304" t="s">
        <v>42</v>
      </c>
      <c r="X304" t="s">
        <v>42</v>
      </c>
      <c r="Y304" t="s">
        <v>43</v>
      </c>
      <c r="AA304" s="1">
        <f t="shared" si="20"/>
        <v>45841</v>
      </c>
      <c r="AB304" s="2">
        <f t="shared" si="21"/>
        <v>7</v>
      </c>
      <c r="AC304" s="2">
        <f t="shared" si="22"/>
        <v>2025</v>
      </c>
      <c r="AD304" s="2" t="str">
        <f>IFERROR(VLOOKUP(A304,'Aux Área'!$A$4:$B$123,2,0),"-")</f>
        <v>OPERAÇÃO</v>
      </c>
    </row>
    <row r="305" spans="1:30" x14ac:dyDescent="0.3">
      <c r="A305" t="s">
        <v>704</v>
      </c>
      <c r="B305" t="s">
        <v>100</v>
      </c>
      <c r="C305" t="s">
        <v>748</v>
      </c>
      <c r="D305" t="s">
        <v>633</v>
      </c>
      <c r="E305" t="s">
        <v>634</v>
      </c>
      <c r="F305" t="s">
        <v>641</v>
      </c>
      <c r="G305" t="s">
        <v>659</v>
      </c>
      <c r="H305" t="s">
        <v>706</v>
      </c>
      <c r="I305" t="s">
        <v>667</v>
      </c>
      <c r="J305" t="s">
        <v>285</v>
      </c>
      <c r="K305" t="s">
        <v>286</v>
      </c>
      <c r="L305" t="s">
        <v>91</v>
      </c>
      <c r="M305" t="s">
        <v>38</v>
      </c>
      <c r="N305" t="s">
        <v>707</v>
      </c>
      <c r="O305" s="23">
        <v>0</v>
      </c>
      <c r="P305" s="9">
        <v>0</v>
      </c>
      <c r="Q305" t="s">
        <v>40</v>
      </c>
      <c r="R305">
        <v>0</v>
      </c>
      <c r="S305" s="9">
        <v>20</v>
      </c>
      <c r="T305" s="26">
        <v>6.2919999999999998</v>
      </c>
      <c r="U305" s="8">
        <v>125.83</v>
      </c>
      <c r="V305" t="s">
        <v>749</v>
      </c>
      <c r="W305" t="s">
        <v>640</v>
      </c>
      <c r="X305" t="s">
        <v>42</v>
      </c>
      <c r="Y305" t="s">
        <v>641</v>
      </c>
      <c r="AA305" s="1">
        <f t="shared" si="20"/>
        <v>45842</v>
      </c>
      <c r="AB305" s="2">
        <f t="shared" si="21"/>
        <v>7</v>
      </c>
      <c r="AC305" s="2">
        <f t="shared" si="22"/>
        <v>2025</v>
      </c>
      <c r="AD305" s="2" t="str">
        <f>IFERROR(VLOOKUP(A305,'Aux Área'!$A$4:$B$123,2,0),"-")</f>
        <v>TECPAV</v>
      </c>
    </row>
    <row r="306" spans="1:30" x14ac:dyDescent="0.3">
      <c r="A306" t="s">
        <v>58</v>
      </c>
      <c r="B306" t="s">
        <v>250</v>
      </c>
      <c r="C306" t="s">
        <v>750</v>
      </c>
      <c r="D306" t="s">
        <v>87</v>
      </c>
      <c r="E306" t="s">
        <v>88</v>
      </c>
      <c r="F306" t="s">
        <v>59</v>
      </c>
      <c r="G306" t="s">
        <v>35</v>
      </c>
      <c r="H306" t="s">
        <v>36</v>
      </c>
      <c r="I306" t="s">
        <v>37</v>
      </c>
      <c r="J306" t="s">
        <v>122</v>
      </c>
      <c r="K306" t="s">
        <v>123</v>
      </c>
      <c r="L306" t="s">
        <v>124</v>
      </c>
      <c r="M306" t="s">
        <v>38</v>
      </c>
      <c r="N306" t="s">
        <v>39</v>
      </c>
      <c r="O306" s="23">
        <v>176</v>
      </c>
      <c r="P306" s="9">
        <v>4.7699999999999996</v>
      </c>
      <c r="Q306" t="s">
        <v>40</v>
      </c>
      <c r="R306">
        <v>15630</v>
      </c>
      <c r="S306" s="9">
        <v>36.92</v>
      </c>
      <c r="T306" s="26">
        <v>3.99</v>
      </c>
      <c r="U306" s="8">
        <v>147.31</v>
      </c>
      <c r="V306" t="s">
        <v>112</v>
      </c>
      <c r="W306" t="s">
        <v>42</v>
      </c>
      <c r="X306" t="s">
        <v>42</v>
      </c>
      <c r="Y306" t="s">
        <v>43</v>
      </c>
      <c r="AA306" s="1">
        <f t="shared" si="20"/>
        <v>45842</v>
      </c>
      <c r="AB306" s="2">
        <f t="shared" si="21"/>
        <v>7</v>
      </c>
      <c r="AC306" s="2">
        <f t="shared" si="22"/>
        <v>2025</v>
      </c>
      <c r="AD306" s="2" t="str">
        <f>IFERROR(VLOOKUP(A306,'Aux Área'!$A$4:$B$123,2,0),"-")</f>
        <v>CONSERVA</v>
      </c>
    </row>
    <row r="307" spans="1:30" x14ac:dyDescent="0.3">
      <c r="A307" t="s">
        <v>654</v>
      </c>
      <c r="B307" t="s">
        <v>655</v>
      </c>
      <c r="C307" t="s">
        <v>751</v>
      </c>
      <c r="D307" t="s">
        <v>657</v>
      </c>
      <c r="E307" t="s">
        <v>658</v>
      </c>
      <c r="F307" t="s">
        <v>653</v>
      </c>
      <c r="G307" t="s">
        <v>659</v>
      </c>
      <c r="H307" t="s">
        <v>660</v>
      </c>
      <c r="I307" t="s">
        <v>661</v>
      </c>
      <c r="J307" t="s">
        <v>122</v>
      </c>
      <c r="K307" t="s">
        <v>123</v>
      </c>
      <c r="L307" t="s">
        <v>124</v>
      </c>
      <c r="M307" t="s">
        <v>38</v>
      </c>
      <c r="N307" t="s">
        <v>638</v>
      </c>
      <c r="O307" s="23">
        <v>0</v>
      </c>
      <c r="P307" s="9">
        <v>0</v>
      </c>
      <c r="Q307" t="s">
        <v>40</v>
      </c>
      <c r="R307">
        <v>0</v>
      </c>
      <c r="S307" s="9">
        <v>77.5</v>
      </c>
      <c r="T307" s="26">
        <v>5.79</v>
      </c>
      <c r="U307" s="8">
        <v>448.75</v>
      </c>
      <c r="V307" t="s">
        <v>112</v>
      </c>
      <c r="W307" t="s">
        <v>652</v>
      </c>
      <c r="X307" t="s">
        <v>42</v>
      </c>
      <c r="Y307" t="s">
        <v>653</v>
      </c>
      <c r="AA307" s="1">
        <f t="shared" si="20"/>
        <v>45842</v>
      </c>
      <c r="AB307" s="2">
        <f t="shared" si="21"/>
        <v>7</v>
      </c>
      <c r="AC307" s="2">
        <f t="shared" si="22"/>
        <v>2025</v>
      </c>
      <c r="AD307" s="2" t="str">
        <f>IFERROR(VLOOKUP(A307,'Aux Área'!$A$4:$B$123,2,0),"-")</f>
        <v>SÃO PEDRO</v>
      </c>
    </row>
    <row r="308" spans="1:30" x14ac:dyDescent="0.3">
      <c r="A308" t="s">
        <v>662</v>
      </c>
      <c r="B308" t="s">
        <v>183</v>
      </c>
      <c r="C308" t="s">
        <v>752</v>
      </c>
      <c r="D308" t="s">
        <v>664</v>
      </c>
      <c r="E308" t="s">
        <v>665</v>
      </c>
      <c r="F308" t="s">
        <v>653</v>
      </c>
      <c r="G308" t="s">
        <v>635</v>
      </c>
      <c r="H308" t="s">
        <v>666</v>
      </c>
      <c r="I308" t="s">
        <v>667</v>
      </c>
      <c r="J308" t="s">
        <v>122</v>
      </c>
      <c r="K308" t="s">
        <v>123</v>
      </c>
      <c r="L308" t="s">
        <v>124</v>
      </c>
      <c r="M308" t="s">
        <v>38</v>
      </c>
      <c r="N308" t="s">
        <v>668</v>
      </c>
      <c r="O308" s="23">
        <v>0</v>
      </c>
      <c r="P308" s="9">
        <v>0</v>
      </c>
      <c r="Q308" t="s">
        <v>40</v>
      </c>
      <c r="R308">
        <v>0</v>
      </c>
      <c r="S308" s="9">
        <v>49.15</v>
      </c>
      <c r="T308" s="26">
        <v>5.891</v>
      </c>
      <c r="U308" s="8">
        <v>289.55</v>
      </c>
      <c r="V308" t="s">
        <v>112</v>
      </c>
      <c r="W308" t="s">
        <v>652</v>
      </c>
      <c r="X308" t="s">
        <v>42</v>
      </c>
      <c r="Y308" t="s">
        <v>653</v>
      </c>
      <c r="AA308" s="1">
        <f t="shared" si="20"/>
        <v>45842</v>
      </c>
      <c r="AB308" s="2">
        <f t="shared" si="21"/>
        <v>7</v>
      </c>
      <c r="AC308" s="2">
        <f t="shared" si="22"/>
        <v>2025</v>
      </c>
      <c r="AD308" s="2" t="str">
        <f>IFERROR(VLOOKUP(A308,'Aux Área'!$A$4:$B$123,2,0),"-")</f>
        <v>SÃO PEDRO</v>
      </c>
    </row>
    <row r="309" spans="1:30" x14ac:dyDescent="0.3">
      <c r="A309" t="s">
        <v>631</v>
      </c>
      <c r="B309" t="s">
        <v>125</v>
      </c>
      <c r="C309" t="s">
        <v>753</v>
      </c>
      <c r="D309" t="s">
        <v>633</v>
      </c>
      <c r="E309" t="s">
        <v>634</v>
      </c>
      <c r="F309" t="s">
        <v>641</v>
      </c>
      <c r="G309" t="s">
        <v>635</v>
      </c>
      <c r="H309" t="s">
        <v>636</v>
      </c>
      <c r="I309" t="s">
        <v>637</v>
      </c>
      <c r="J309" t="s">
        <v>285</v>
      </c>
      <c r="K309" t="s">
        <v>286</v>
      </c>
      <c r="L309" t="s">
        <v>91</v>
      </c>
      <c r="M309" t="s">
        <v>38</v>
      </c>
      <c r="N309" t="s">
        <v>638</v>
      </c>
      <c r="O309" s="23">
        <v>0</v>
      </c>
      <c r="P309" s="9">
        <v>0</v>
      </c>
      <c r="Q309" t="s">
        <v>40</v>
      </c>
      <c r="R309">
        <v>0</v>
      </c>
      <c r="S309" s="9">
        <v>73.290000000000006</v>
      </c>
      <c r="T309" s="26">
        <v>5.69</v>
      </c>
      <c r="U309" s="8">
        <v>417.03</v>
      </c>
      <c r="V309" t="s">
        <v>754</v>
      </c>
      <c r="W309" t="s">
        <v>640</v>
      </c>
      <c r="X309" t="s">
        <v>42</v>
      </c>
      <c r="Y309" t="s">
        <v>641</v>
      </c>
      <c r="AA309" s="1">
        <f t="shared" si="20"/>
        <v>45842</v>
      </c>
      <c r="AB309" s="2">
        <f t="shared" si="21"/>
        <v>7</v>
      </c>
      <c r="AC309" s="2">
        <f t="shared" si="22"/>
        <v>2025</v>
      </c>
      <c r="AD309" s="2" t="str">
        <f>IFERROR(VLOOKUP(A309,'Aux Área'!$A$4:$B$123,2,0),"-")</f>
        <v>TECPAV</v>
      </c>
    </row>
    <row r="310" spans="1:30" x14ac:dyDescent="0.3">
      <c r="A310" t="s">
        <v>687</v>
      </c>
      <c r="B310" t="s">
        <v>85</v>
      </c>
      <c r="C310" t="s">
        <v>755</v>
      </c>
      <c r="D310" t="s">
        <v>633</v>
      </c>
      <c r="E310" t="s">
        <v>634</v>
      </c>
      <c r="F310" t="s">
        <v>641</v>
      </c>
      <c r="G310" t="s">
        <v>671</v>
      </c>
      <c r="H310" t="s">
        <v>689</v>
      </c>
      <c r="I310" t="s">
        <v>667</v>
      </c>
      <c r="J310" t="s">
        <v>188</v>
      </c>
      <c r="K310" t="s">
        <v>189</v>
      </c>
      <c r="L310" t="s">
        <v>190</v>
      </c>
      <c r="M310" t="s">
        <v>38</v>
      </c>
      <c r="N310" t="s">
        <v>638</v>
      </c>
      <c r="O310" s="23">
        <v>0</v>
      </c>
      <c r="P310" s="9">
        <v>0</v>
      </c>
      <c r="Q310" t="s">
        <v>40</v>
      </c>
      <c r="R310">
        <v>0</v>
      </c>
      <c r="S310" s="9">
        <v>129.1</v>
      </c>
      <c r="T310" s="26">
        <v>6.19</v>
      </c>
      <c r="U310" s="8">
        <v>799.14</v>
      </c>
      <c r="V310" t="s">
        <v>112</v>
      </c>
      <c r="W310" t="s">
        <v>640</v>
      </c>
      <c r="X310" t="s">
        <v>42</v>
      </c>
      <c r="Y310" t="s">
        <v>641</v>
      </c>
      <c r="AA310" s="1">
        <f t="shared" si="20"/>
        <v>45842</v>
      </c>
      <c r="AB310" s="2">
        <f t="shared" si="21"/>
        <v>7</v>
      </c>
      <c r="AC310" s="2">
        <f t="shared" si="22"/>
        <v>2025</v>
      </c>
      <c r="AD310" s="2" t="str">
        <f>IFERROR(VLOOKUP(A310,'Aux Área'!$A$4:$B$123,2,0),"-")</f>
        <v>TECPAV</v>
      </c>
    </row>
    <row r="311" spans="1:30" x14ac:dyDescent="0.3">
      <c r="A311" t="s">
        <v>64</v>
      </c>
      <c r="B311" t="s">
        <v>332</v>
      </c>
      <c r="C311" t="s">
        <v>756</v>
      </c>
      <c r="D311" t="s">
        <v>127</v>
      </c>
      <c r="E311" t="s">
        <v>128</v>
      </c>
      <c r="F311" t="s">
        <v>65</v>
      </c>
      <c r="G311" t="s">
        <v>35</v>
      </c>
      <c r="H311" t="s">
        <v>36</v>
      </c>
      <c r="I311" t="s">
        <v>37</v>
      </c>
      <c r="J311" t="s">
        <v>165</v>
      </c>
      <c r="K311" t="s">
        <v>166</v>
      </c>
      <c r="L311" t="s">
        <v>167</v>
      </c>
      <c r="M311" t="s">
        <v>38</v>
      </c>
      <c r="N311" t="s">
        <v>39</v>
      </c>
      <c r="O311" s="23">
        <v>370</v>
      </c>
      <c r="P311" s="9">
        <v>9.17</v>
      </c>
      <c r="Q311" t="s">
        <v>40</v>
      </c>
      <c r="R311">
        <v>6515</v>
      </c>
      <c r="S311" s="9">
        <v>40.36</v>
      </c>
      <c r="T311" s="26">
        <v>4.46</v>
      </c>
      <c r="U311" s="8">
        <v>180.01</v>
      </c>
      <c r="V311" t="s">
        <v>41</v>
      </c>
      <c r="W311" t="s">
        <v>42</v>
      </c>
      <c r="X311" t="s">
        <v>42</v>
      </c>
      <c r="Y311" t="s">
        <v>43</v>
      </c>
      <c r="AA311" s="1">
        <f t="shared" si="20"/>
        <v>45842</v>
      </c>
      <c r="AB311" s="2">
        <f t="shared" si="21"/>
        <v>7</v>
      </c>
      <c r="AC311" s="2">
        <f t="shared" si="22"/>
        <v>2025</v>
      </c>
      <c r="AD311" s="2" t="str">
        <f>IFERROR(VLOOKUP(A311,'Aux Área'!$A$4:$B$123,2,0),"-")</f>
        <v>ENGENHARIA</v>
      </c>
    </row>
    <row r="312" spans="1:30" x14ac:dyDescent="0.3">
      <c r="A312" t="s">
        <v>56</v>
      </c>
      <c r="B312" t="s">
        <v>266</v>
      </c>
      <c r="C312" t="s">
        <v>757</v>
      </c>
      <c r="D312" t="s">
        <v>120</v>
      </c>
      <c r="E312" t="s">
        <v>121</v>
      </c>
      <c r="F312" t="s">
        <v>57</v>
      </c>
      <c r="G312" t="s">
        <v>35</v>
      </c>
      <c r="H312" t="s">
        <v>36</v>
      </c>
      <c r="I312" t="s">
        <v>37</v>
      </c>
      <c r="J312" t="s">
        <v>573</v>
      </c>
      <c r="K312" t="s">
        <v>574</v>
      </c>
      <c r="L312" t="s">
        <v>575</v>
      </c>
      <c r="M312" t="s">
        <v>38</v>
      </c>
      <c r="N312" t="s">
        <v>39</v>
      </c>
      <c r="O312" s="23">
        <v>402</v>
      </c>
      <c r="P312" s="9">
        <v>10.31</v>
      </c>
      <c r="Q312" t="s">
        <v>40</v>
      </c>
      <c r="R312">
        <v>19205</v>
      </c>
      <c r="S312" s="9">
        <v>39</v>
      </c>
      <c r="T312" s="26">
        <v>4.6619999999999999</v>
      </c>
      <c r="U312" s="8">
        <v>181.81</v>
      </c>
      <c r="V312" t="s">
        <v>41</v>
      </c>
      <c r="W312" t="s">
        <v>42</v>
      </c>
      <c r="X312" t="s">
        <v>42</v>
      </c>
      <c r="Y312" t="s">
        <v>43</v>
      </c>
      <c r="AA312" s="1">
        <f t="shared" si="20"/>
        <v>45842</v>
      </c>
      <c r="AB312" s="2">
        <f t="shared" si="21"/>
        <v>7</v>
      </c>
      <c r="AC312" s="2">
        <f t="shared" si="22"/>
        <v>2025</v>
      </c>
      <c r="AD312" s="2" t="str">
        <f>IFERROR(VLOOKUP(A312,'Aux Área'!$A$4:$B$123,2,0),"-")</f>
        <v>CONSERVA</v>
      </c>
    </row>
    <row r="313" spans="1:30" x14ac:dyDescent="0.3">
      <c r="A313" t="s">
        <v>644</v>
      </c>
      <c r="B313" t="s">
        <v>209</v>
      </c>
      <c r="C313" t="s">
        <v>758</v>
      </c>
      <c r="D313" t="s">
        <v>646</v>
      </c>
      <c r="E313" t="s">
        <v>647</v>
      </c>
      <c r="F313" t="s">
        <v>653</v>
      </c>
      <c r="G313" t="s">
        <v>635</v>
      </c>
      <c r="H313" t="s">
        <v>648</v>
      </c>
      <c r="I313" t="s">
        <v>649</v>
      </c>
      <c r="J313" t="s">
        <v>650</v>
      </c>
      <c r="K313" t="s">
        <v>651</v>
      </c>
      <c r="L313" t="s">
        <v>124</v>
      </c>
      <c r="M313" t="s">
        <v>38</v>
      </c>
      <c r="N313" t="s">
        <v>638</v>
      </c>
      <c r="O313" s="23">
        <v>0</v>
      </c>
      <c r="P313" s="9">
        <v>0</v>
      </c>
      <c r="Q313" t="s">
        <v>40</v>
      </c>
      <c r="R313">
        <v>0</v>
      </c>
      <c r="S313" s="9">
        <v>127.24</v>
      </c>
      <c r="T313" s="26">
        <v>5.94</v>
      </c>
      <c r="U313" s="8">
        <v>755.81</v>
      </c>
      <c r="V313" t="s">
        <v>112</v>
      </c>
      <c r="W313" t="s">
        <v>652</v>
      </c>
      <c r="X313" t="s">
        <v>42</v>
      </c>
      <c r="Y313" t="s">
        <v>653</v>
      </c>
      <c r="AA313" s="1">
        <f t="shared" si="20"/>
        <v>45842</v>
      </c>
      <c r="AB313" s="2">
        <f t="shared" si="21"/>
        <v>7</v>
      </c>
      <c r="AC313" s="2">
        <f t="shared" si="22"/>
        <v>2025</v>
      </c>
      <c r="AD313" s="2" t="str">
        <f>IFERROR(VLOOKUP(A313,'Aux Área'!$A$4:$B$123,2,0),"-")</f>
        <v>SÃO PEDRO</v>
      </c>
    </row>
    <row r="314" spans="1:30" x14ac:dyDescent="0.3">
      <c r="A314" t="s">
        <v>76</v>
      </c>
      <c r="B314" t="s">
        <v>380</v>
      </c>
      <c r="C314" t="s">
        <v>759</v>
      </c>
      <c r="D314" t="s">
        <v>382</v>
      </c>
      <c r="E314" t="s">
        <v>383</v>
      </c>
      <c r="F314" t="s">
        <v>77</v>
      </c>
      <c r="G314" t="s">
        <v>35</v>
      </c>
      <c r="H314" t="s">
        <v>36</v>
      </c>
      <c r="I314" t="s">
        <v>37</v>
      </c>
      <c r="J314" t="s">
        <v>627</v>
      </c>
      <c r="K314" t="s">
        <v>628</v>
      </c>
      <c r="L314" t="s">
        <v>84</v>
      </c>
      <c r="M314" t="s">
        <v>38</v>
      </c>
      <c r="N314" t="s">
        <v>39</v>
      </c>
      <c r="O314" s="23">
        <v>259</v>
      </c>
      <c r="P314" s="9">
        <v>7.8</v>
      </c>
      <c r="Q314" t="s">
        <v>40</v>
      </c>
      <c r="R314">
        <v>9227</v>
      </c>
      <c r="S314" s="9">
        <v>33.22</v>
      </c>
      <c r="T314" s="26">
        <v>4.7300000000000004</v>
      </c>
      <c r="U314" s="8">
        <v>157.12</v>
      </c>
      <c r="V314" t="s">
        <v>760</v>
      </c>
      <c r="W314" t="s">
        <v>42</v>
      </c>
      <c r="X314" t="s">
        <v>42</v>
      </c>
      <c r="Y314" t="s">
        <v>43</v>
      </c>
      <c r="AA314" s="1">
        <f t="shared" si="20"/>
        <v>45842</v>
      </c>
      <c r="AB314" s="2">
        <f t="shared" si="21"/>
        <v>7</v>
      </c>
      <c r="AC314" s="2">
        <f t="shared" si="22"/>
        <v>2025</v>
      </c>
      <c r="AD314" s="2" t="str">
        <f>IFERROR(VLOOKUP(A314,'Aux Área'!$A$4:$B$123,2,0),"-")</f>
        <v>QSMS</v>
      </c>
    </row>
    <row r="315" spans="1:30" x14ac:dyDescent="0.3">
      <c r="A315" t="s">
        <v>72</v>
      </c>
      <c r="B315" t="s">
        <v>243</v>
      </c>
      <c r="C315" t="s">
        <v>761</v>
      </c>
      <c r="D315" t="s">
        <v>95</v>
      </c>
      <c r="E315" t="s">
        <v>96</v>
      </c>
      <c r="F315" t="s">
        <v>73</v>
      </c>
      <c r="G315" t="s">
        <v>35</v>
      </c>
      <c r="H315" t="s">
        <v>36</v>
      </c>
      <c r="I315" t="s">
        <v>37</v>
      </c>
      <c r="J315" t="s">
        <v>292</v>
      </c>
      <c r="K315" t="s">
        <v>293</v>
      </c>
      <c r="L315" t="s">
        <v>84</v>
      </c>
      <c r="M315" t="s">
        <v>38</v>
      </c>
      <c r="N315" t="s">
        <v>39</v>
      </c>
      <c r="O315" s="23">
        <v>270</v>
      </c>
      <c r="P315" s="9">
        <v>8.3699999999999992</v>
      </c>
      <c r="Q315" t="s">
        <v>40</v>
      </c>
      <c r="R315">
        <v>6656</v>
      </c>
      <c r="S315" s="9">
        <v>32.24</v>
      </c>
      <c r="T315" s="26">
        <v>4.9400000000000004</v>
      </c>
      <c r="U315" s="8">
        <v>159.27000000000001</v>
      </c>
      <c r="V315" t="s">
        <v>112</v>
      </c>
      <c r="W315" t="s">
        <v>42</v>
      </c>
      <c r="X315" t="s">
        <v>42</v>
      </c>
      <c r="Y315" t="s">
        <v>43</v>
      </c>
      <c r="AA315" s="1">
        <f t="shared" si="20"/>
        <v>45843</v>
      </c>
      <c r="AB315" s="2">
        <f t="shared" si="21"/>
        <v>7</v>
      </c>
      <c r="AC315" s="2">
        <f t="shared" si="22"/>
        <v>2025</v>
      </c>
      <c r="AD315" s="2" t="str">
        <f>IFERROR(VLOOKUP(A315,'Aux Área'!$A$4:$B$123,2,0),"-")</f>
        <v>CONSERVA</v>
      </c>
    </row>
    <row r="316" spans="1:30" x14ac:dyDescent="0.3">
      <c r="A316" t="s">
        <v>58</v>
      </c>
      <c r="B316" t="s">
        <v>250</v>
      </c>
      <c r="C316" t="s">
        <v>762</v>
      </c>
      <c r="D316" t="s">
        <v>87</v>
      </c>
      <c r="E316" t="s">
        <v>88</v>
      </c>
      <c r="F316" t="s">
        <v>59</v>
      </c>
      <c r="G316" t="s">
        <v>35</v>
      </c>
      <c r="H316" t="s">
        <v>36</v>
      </c>
      <c r="I316" t="s">
        <v>37</v>
      </c>
      <c r="J316" t="s">
        <v>252</v>
      </c>
      <c r="K316" t="s">
        <v>253</v>
      </c>
      <c r="L316" t="s">
        <v>124</v>
      </c>
      <c r="M316" t="s">
        <v>38</v>
      </c>
      <c r="N316" t="s">
        <v>39</v>
      </c>
      <c r="O316" s="23">
        <v>256</v>
      </c>
      <c r="P316" s="9">
        <v>10.96</v>
      </c>
      <c r="Q316" t="s">
        <v>40</v>
      </c>
      <c r="R316">
        <v>15886</v>
      </c>
      <c r="S316" s="9">
        <v>23.35</v>
      </c>
      <c r="T316" s="26">
        <v>4.2409999999999997</v>
      </c>
      <c r="U316" s="8">
        <v>99.02</v>
      </c>
      <c r="V316" t="s">
        <v>763</v>
      </c>
      <c r="W316" t="s">
        <v>42</v>
      </c>
      <c r="X316" t="s">
        <v>42</v>
      </c>
      <c r="Y316" t="s">
        <v>43</v>
      </c>
      <c r="AA316" s="1">
        <f t="shared" si="20"/>
        <v>45843</v>
      </c>
      <c r="AB316" s="2">
        <f t="shared" si="21"/>
        <v>7</v>
      </c>
      <c r="AC316" s="2">
        <f t="shared" si="22"/>
        <v>2025</v>
      </c>
      <c r="AD316" s="2" t="str">
        <f>IFERROR(VLOOKUP(A316,'Aux Área'!$A$4:$B$123,2,0),"-")</f>
        <v>CONSERVA</v>
      </c>
    </row>
    <row r="317" spans="1:30" x14ac:dyDescent="0.3">
      <c r="A317" t="s">
        <v>62</v>
      </c>
      <c r="B317" t="s">
        <v>263</v>
      </c>
      <c r="C317" t="s">
        <v>764</v>
      </c>
      <c r="D317" t="s">
        <v>158</v>
      </c>
      <c r="E317" t="s">
        <v>159</v>
      </c>
      <c r="F317" t="s">
        <v>63</v>
      </c>
      <c r="G317" t="s">
        <v>35</v>
      </c>
      <c r="H317" t="s">
        <v>36</v>
      </c>
      <c r="I317" t="s">
        <v>37</v>
      </c>
      <c r="J317" t="s">
        <v>526</v>
      </c>
      <c r="K317" t="s">
        <v>527</v>
      </c>
      <c r="L317" t="s">
        <v>124</v>
      </c>
      <c r="M317" t="s">
        <v>38</v>
      </c>
      <c r="N317" t="s">
        <v>39</v>
      </c>
      <c r="O317" s="23">
        <v>268</v>
      </c>
      <c r="P317" s="9">
        <v>7.42</v>
      </c>
      <c r="Q317" t="s">
        <v>40</v>
      </c>
      <c r="R317">
        <v>11609</v>
      </c>
      <c r="S317" s="9">
        <v>36.119999999999997</v>
      </c>
      <c r="T317" s="26">
        <v>4.0910000000000002</v>
      </c>
      <c r="U317" s="8">
        <v>147.76</v>
      </c>
      <c r="V317" t="s">
        <v>41</v>
      </c>
      <c r="W317" t="s">
        <v>42</v>
      </c>
      <c r="X317" t="s">
        <v>42</v>
      </c>
      <c r="Y317" t="s">
        <v>43</v>
      </c>
      <c r="AA317" s="1">
        <f t="shared" si="20"/>
        <v>45845</v>
      </c>
      <c r="AB317" s="2">
        <f t="shared" si="21"/>
        <v>7</v>
      </c>
      <c r="AC317" s="2">
        <f t="shared" si="22"/>
        <v>2025</v>
      </c>
      <c r="AD317" s="2" t="str">
        <f>IFERROR(VLOOKUP(A317,'Aux Área'!$A$4:$B$123,2,0),"-")</f>
        <v>CONSERVA</v>
      </c>
    </row>
    <row r="318" spans="1:30" x14ac:dyDescent="0.3">
      <c r="A318" t="s">
        <v>56</v>
      </c>
      <c r="B318" t="s">
        <v>266</v>
      </c>
      <c r="C318" t="s">
        <v>765</v>
      </c>
      <c r="D318" t="s">
        <v>120</v>
      </c>
      <c r="E318" t="s">
        <v>121</v>
      </c>
      <c r="F318" t="s">
        <v>57</v>
      </c>
      <c r="G318" t="s">
        <v>35</v>
      </c>
      <c r="H318" t="s">
        <v>36</v>
      </c>
      <c r="I318" t="s">
        <v>37</v>
      </c>
      <c r="J318" t="s">
        <v>248</v>
      </c>
      <c r="K318" t="s">
        <v>249</v>
      </c>
      <c r="L318" t="s">
        <v>207</v>
      </c>
      <c r="M318" t="s">
        <v>38</v>
      </c>
      <c r="N318" t="s">
        <v>39</v>
      </c>
      <c r="O318" s="23">
        <v>404</v>
      </c>
      <c r="P318" s="9">
        <v>10.16</v>
      </c>
      <c r="Q318" t="s">
        <v>40</v>
      </c>
      <c r="R318">
        <v>19609</v>
      </c>
      <c r="S318" s="9">
        <v>39.76</v>
      </c>
      <c r="T318" s="26">
        <v>4.79</v>
      </c>
      <c r="U318" s="8">
        <v>190.45</v>
      </c>
      <c r="V318" t="s">
        <v>112</v>
      </c>
      <c r="W318" t="s">
        <v>42</v>
      </c>
      <c r="X318" t="s">
        <v>42</v>
      </c>
      <c r="Y318" t="s">
        <v>43</v>
      </c>
      <c r="AA318" s="1">
        <f t="shared" si="20"/>
        <v>45845</v>
      </c>
      <c r="AB318" s="2">
        <f t="shared" si="21"/>
        <v>7</v>
      </c>
      <c r="AC318" s="2">
        <f t="shared" si="22"/>
        <v>2025</v>
      </c>
      <c r="AD318" s="2" t="str">
        <f>IFERROR(VLOOKUP(A318,'Aux Área'!$A$4:$B$123,2,0),"-")</f>
        <v>CONSERVA</v>
      </c>
    </row>
    <row r="319" spans="1:30" x14ac:dyDescent="0.3">
      <c r="A319" t="s">
        <v>691</v>
      </c>
      <c r="B319" t="s">
        <v>149</v>
      </c>
      <c r="C319" t="s">
        <v>766</v>
      </c>
      <c r="D319" t="s">
        <v>693</v>
      </c>
      <c r="E319" t="s">
        <v>694</v>
      </c>
      <c r="F319" t="s">
        <v>641</v>
      </c>
      <c r="G319" t="s">
        <v>659</v>
      </c>
      <c r="H319" t="s">
        <v>660</v>
      </c>
      <c r="I319" t="s">
        <v>661</v>
      </c>
      <c r="J319" t="s">
        <v>285</v>
      </c>
      <c r="K319" t="s">
        <v>286</v>
      </c>
      <c r="L319" t="s">
        <v>91</v>
      </c>
      <c r="M319" t="s">
        <v>38</v>
      </c>
      <c r="N319" t="s">
        <v>668</v>
      </c>
      <c r="O319" s="23">
        <v>0</v>
      </c>
      <c r="P319" s="9">
        <v>0</v>
      </c>
      <c r="Q319" t="s">
        <v>40</v>
      </c>
      <c r="R319">
        <v>0</v>
      </c>
      <c r="S319" s="9">
        <v>57.17</v>
      </c>
      <c r="T319" s="26">
        <v>5.74</v>
      </c>
      <c r="U319" s="8">
        <v>328.17</v>
      </c>
      <c r="V319" t="s">
        <v>767</v>
      </c>
      <c r="W319" t="s">
        <v>640</v>
      </c>
      <c r="X319" t="s">
        <v>42</v>
      </c>
      <c r="Y319" t="s">
        <v>641</v>
      </c>
      <c r="AA319" s="1">
        <f t="shared" si="20"/>
        <v>45845</v>
      </c>
      <c r="AB319" s="2">
        <f t="shared" si="21"/>
        <v>7</v>
      </c>
      <c r="AC319" s="2">
        <f t="shared" si="22"/>
        <v>2025</v>
      </c>
      <c r="AD319" s="2" t="str">
        <f>IFERROR(VLOOKUP(A319,'Aux Área'!$A$4:$B$123,2,0),"-")</f>
        <v>TECPAV</v>
      </c>
    </row>
    <row r="320" spans="1:30" x14ac:dyDescent="0.3">
      <c r="A320" t="s">
        <v>74</v>
      </c>
      <c r="B320" t="s">
        <v>255</v>
      </c>
      <c r="C320" t="s">
        <v>768</v>
      </c>
      <c r="D320" t="s">
        <v>115</v>
      </c>
      <c r="E320" t="s">
        <v>116</v>
      </c>
      <c r="F320" t="s">
        <v>75</v>
      </c>
      <c r="G320" t="s">
        <v>35</v>
      </c>
      <c r="H320" t="s">
        <v>36</v>
      </c>
      <c r="I320" t="s">
        <v>37</v>
      </c>
      <c r="J320" t="s">
        <v>510</v>
      </c>
      <c r="K320" t="s">
        <v>511</v>
      </c>
      <c r="L320" t="s">
        <v>136</v>
      </c>
      <c r="M320" t="s">
        <v>38</v>
      </c>
      <c r="N320" t="s">
        <v>39</v>
      </c>
      <c r="O320" s="23">
        <v>375</v>
      </c>
      <c r="P320" s="9">
        <v>10.66</v>
      </c>
      <c r="Q320" t="s">
        <v>40</v>
      </c>
      <c r="R320">
        <v>2808</v>
      </c>
      <c r="S320" s="9">
        <v>35.17</v>
      </c>
      <c r="T320" s="26">
        <v>3.99</v>
      </c>
      <c r="U320" s="8">
        <v>140.34</v>
      </c>
      <c r="V320" t="s">
        <v>769</v>
      </c>
      <c r="W320" t="s">
        <v>42</v>
      </c>
      <c r="X320" t="s">
        <v>42</v>
      </c>
      <c r="Y320" t="s">
        <v>43</v>
      </c>
      <c r="AA320" s="1">
        <f t="shared" si="20"/>
        <v>45845</v>
      </c>
      <c r="AB320" s="2">
        <f t="shared" si="21"/>
        <v>7</v>
      </c>
      <c r="AC320" s="2">
        <f t="shared" si="22"/>
        <v>2025</v>
      </c>
      <c r="AD320" s="2" t="str">
        <f>IFERROR(VLOOKUP(A320,'Aux Área'!$A$4:$B$123,2,0),"-")</f>
        <v>TI</v>
      </c>
    </row>
    <row r="321" spans="1:30" x14ac:dyDescent="0.3">
      <c r="A321" t="s">
        <v>691</v>
      </c>
      <c r="B321" t="s">
        <v>149</v>
      </c>
      <c r="C321" t="s">
        <v>770</v>
      </c>
      <c r="D321" t="s">
        <v>693</v>
      </c>
      <c r="E321" t="s">
        <v>694</v>
      </c>
      <c r="F321" t="s">
        <v>641</v>
      </c>
      <c r="G321" t="s">
        <v>659</v>
      </c>
      <c r="H321" t="s">
        <v>660</v>
      </c>
      <c r="I321" t="s">
        <v>661</v>
      </c>
      <c r="J321" t="s">
        <v>285</v>
      </c>
      <c r="K321" t="s">
        <v>286</v>
      </c>
      <c r="L321" t="s">
        <v>91</v>
      </c>
      <c r="M321" t="s">
        <v>38</v>
      </c>
      <c r="N321" t="s">
        <v>668</v>
      </c>
      <c r="O321" s="23">
        <v>0</v>
      </c>
      <c r="P321" s="9">
        <v>0</v>
      </c>
      <c r="Q321" t="s">
        <v>40</v>
      </c>
      <c r="R321">
        <v>0</v>
      </c>
      <c r="S321" s="9">
        <v>57.17</v>
      </c>
      <c r="T321" s="26">
        <v>5.74</v>
      </c>
      <c r="U321" s="8">
        <v>328.17</v>
      </c>
      <c r="V321" t="s">
        <v>771</v>
      </c>
      <c r="W321" t="s">
        <v>640</v>
      </c>
      <c r="X321" t="s">
        <v>42</v>
      </c>
      <c r="Y321" t="s">
        <v>641</v>
      </c>
      <c r="AA321" s="1">
        <f t="shared" si="20"/>
        <v>45845</v>
      </c>
      <c r="AB321" s="2">
        <f t="shared" si="21"/>
        <v>7</v>
      </c>
      <c r="AC321" s="2">
        <f t="shared" si="22"/>
        <v>2025</v>
      </c>
      <c r="AD321" s="2" t="str">
        <f>IFERROR(VLOOKUP(A321,'Aux Área'!$A$4:$B$123,2,0),"-")</f>
        <v>TECPAV</v>
      </c>
    </row>
    <row r="322" spans="1:30" x14ac:dyDescent="0.3">
      <c r="A322" t="s">
        <v>76</v>
      </c>
      <c r="B322" t="s">
        <v>380</v>
      </c>
      <c r="C322" t="s">
        <v>772</v>
      </c>
      <c r="D322" t="s">
        <v>382</v>
      </c>
      <c r="E322" t="s">
        <v>383</v>
      </c>
      <c r="F322" t="s">
        <v>77</v>
      </c>
      <c r="G322" t="s">
        <v>35</v>
      </c>
      <c r="H322" t="s">
        <v>36</v>
      </c>
      <c r="I322" t="s">
        <v>37</v>
      </c>
      <c r="J322" t="s">
        <v>241</v>
      </c>
      <c r="K322" t="s">
        <v>242</v>
      </c>
      <c r="L322" t="s">
        <v>110</v>
      </c>
      <c r="M322" t="s">
        <v>38</v>
      </c>
      <c r="N322" t="s">
        <v>39</v>
      </c>
      <c r="O322" s="23">
        <v>179</v>
      </c>
      <c r="P322" s="9">
        <v>8.93</v>
      </c>
      <c r="Q322" t="s">
        <v>40</v>
      </c>
      <c r="R322">
        <v>9406</v>
      </c>
      <c r="S322" s="9">
        <v>20.05</v>
      </c>
      <c r="T322" s="26">
        <v>3.9910000000000001</v>
      </c>
      <c r="U322" s="8">
        <v>80.010000000000005</v>
      </c>
      <c r="V322" t="s">
        <v>41</v>
      </c>
      <c r="W322" t="s">
        <v>42</v>
      </c>
      <c r="X322" t="s">
        <v>42</v>
      </c>
      <c r="Y322" t="s">
        <v>43</v>
      </c>
      <c r="AA322" s="1">
        <f t="shared" si="20"/>
        <v>45845</v>
      </c>
      <c r="AB322" s="2">
        <f t="shared" si="21"/>
        <v>7</v>
      </c>
      <c r="AC322" s="2">
        <f t="shared" si="22"/>
        <v>2025</v>
      </c>
      <c r="AD322" s="2" t="str">
        <f>IFERROR(VLOOKUP(A322,'Aux Área'!$A$4:$B$123,2,0),"-")</f>
        <v>QSMS</v>
      </c>
    </row>
    <row r="323" spans="1:30" x14ac:dyDescent="0.3">
      <c r="A323" t="s">
        <v>58</v>
      </c>
      <c r="B323" t="s">
        <v>250</v>
      </c>
      <c r="C323" t="s">
        <v>773</v>
      </c>
      <c r="D323" t="s">
        <v>87</v>
      </c>
      <c r="E323" t="s">
        <v>88</v>
      </c>
      <c r="F323" t="s">
        <v>59</v>
      </c>
      <c r="G323" t="s">
        <v>35</v>
      </c>
      <c r="H323" t="s">
        <v>36</v>
      </c>
      <c r="I323" t="s">
        <v>37</v>
      </c>
      <c r="J323" t="s">
        <v>285</v>
      </c>
      <c r="K323" t="s">
        <v>286</v>
      </c>
      <c r="L323" t="s">
        <v>91</v>
      </c>
      <c r="M323" t="s">
        <v>38</v>
      </c>
      <c r="N323" t="s">
        <v>39</v>
      </c>
      <c r="O323" s="23">
        <v>350</v>
      </c>
      <c r="P323" s="9">
        <v>9.36</v>
      </c>
      <c r="Q323" t="s">
        <v>40</v>
      </c>
      <c r="R323">
        <v>16236</v>
      </c>
      <c r="S323" s="9">
        <v>37.380000000000003</v>
      </c>
      <c r="T323" s="26">
        <v>4.29</v>
      </c>
      <c r="U323" s="8">
        <v>160.36000000000001</v>
      </c>
      <c r="V323" t="s">
        <v>774</v>
      </c>
      <c r="W323" t="s">
        <v>42</v>
      </c>
      <c r="X323" t="s">
        <v>42</v>
      </c>
      <c r="Y323" t="s">
        <v>43</v>
      </c>
      <c r="AA323" s="1">
        <f t="shared" si="20"/>
        <v>45845</v>
      </c>
      <c r="AB323" s="2">
        <f t="shared" si="21"/>
        <v>7</v>
      </c>
      <c r="AC323" s="2">
        <f t="shared" si="22"/>
        <v>2025</v>
      </c>
      <c r="AD323" s="2" t="str">
        <f>IFERROR(VLOOKUP(A323,'Aux Área'!$A$4:$B$123,2,0),"-")</f>
        <v>CONSERVA</v>
      </c>
    </row>
    <row r="324" spans="1:30" x14ac:dyDescent="0.3">
      <c r="A324" t="s">
        <v>64</v>
      </c>
      <c r="B324" t="s">
        <v>332</v>
      </c>
      <c r="C324" t="s">
        <v>775</v>
      </c>
      <c r="D324" t="s">
        <v>127</v>
      </c>
      <c r="E324" t="s">
        <v>128</v>
      </c>
      <c r="F324" t="s">
        <v>65</v>
      </c>
      <c r="G324" t="s">
        <v>35</v>
      </c>
      <c r="H324" t="s">
        <v>36</v>
      </c>
      <c r="I324" t="s">
        <v>37</v>
      </c>
      <c r="J324" t="s">
        <v>776</v>
      </c>
      <c r="K324" t="s">
        <v>777</v>
      </c>
      <c r="L324" t="s">
        <v>207</v>
      </c>
      <c r="M324" t="s">
        <v>38</v>
      </c>
      <c r="N324" t="s">
        <v>39</v>
      </c>
      <c r="O324" s="23">
        <v>417</v>
      </c>
      <c r="P324" s="9">
        <v>11.03</v>
      </c>
      <c r="Q324" t="s">
        <v>40</v>
      </c>
      <c r="R324">
        <v>6932</v>
      </c>
      <c r="S324" s="9">
        <v>37.82</v>
      </c>
      <c r="T324" s="26">
        <v>4.3890000000000002</v>
      </c>
      <c r="U324" s="8">
        <v>165.99</v>
      </c>
      <c r="V324" t="s">
        <v>41</v>
      </c>
      <c r="W324" t="s">
        <v>42</v>
      </c>
      <c r="X324" t="s">
        <v>42</v>
      </c>
      <c r="Y324" t="s">
        <v>43</v>
      </c>
      <c r="AA324" s="1">
        <f t="shared" si="20"/>
        <v>45845</v>
      </c>
      <c r="AB324" s="2">
        <f t="shared" si="21"/>
        <v>7</v>
      </c>
      <c r="AC324" s="2">
        <f t="shared" si="22"/>
        <v>2025</v>
      </c>
      <c r="AD324" s="2" t="str">
        <f>IFERROR(VLOOKUP(A324,'Aux Área'!$A$4:$B$123,2,0),"-")</f>
        <v>ENGENHARIA</v>
      </c>
    </row>
    <row r="325" spans="1:30" x14ac:dyDescent="0.3">
      <c r="A325" t="s">
        <v>52</v>
      </c>
      <c r="B325" t="s">
        <v>389</v>
      </c>
      <c r="C325" t="s">
        <v>778</v>
      </c>
      <c r="D325" t="s">
        <v>391</v>
      </c>
      <c r="E325" t="s">
        <v>392</v>
      </c>
      <c r="F325" t="s">
        <v>53</v>
      </c>
      <c r="G325" t="s">
        <v>35</v>
      </c>
      <c r="H325" t="s">
        <v>36</v>
      </c>
      <c r="I325" t="s">
        <v>37</v>
      </c>
      <c r="J325" t="s">
        <v>231</v>
      </c>
      <c r="K325" t="s">
        <v>232</v>
      </c>
      <c r="L325" t="s">
        <v>217</v>
      </c>
      <c r="M325" t="s">
        <v>38</v>
      </c>
      <c r="N325" t="s">
        <v>39</v>
      </c>
      <c r="O325" s="23">
        <v>404</v>
      </c>
      <c r="P325" s="9">
        <v>10.46</v>
      </c>
      <c r="Q325" t="s">
        <v>40</v>
      </c>
      <c r="R325">
        <v>5647</v>
      </c>
      <c r="S325" s="9">
        <v>38.64</v>
      </c>
      <c r="T325" s="26">
        <v>4.1399999999999997</v>
      </c>
      <c r="U325" s="8">
        <v>159.97999999999999</v>
      </c>
      <c r="V325" t="s">
        <v>779</v>
      </c>
      <c r="W325" t="s">
        <v>42</v>
      </c>
      <c r="X325" t="s">
        <v>42</v>
      </c>
      <c r="Y325" t="s">
        <v>43</v>
      </c>
      <c r="AA325" s="1">
        <f t="shared" si="20"/>
        <v>45845</v>
      </c>
      <c r="AB325" s="2">
        <f t="shared" si="21"/>
        <v>7</v>
      </c>
      <c r="AC325" s="2">
        <f t="shared" si="22"/>
        <v>2025</v>
      </c>
      <c r="AD325" s="2" t="str">
        <f>IFERROR(VLOOKUP(A325,'Aux Área'!$A$4:$B$123,2,0),"-")</f>
        <v>OPERAÇÃO</v>
      </c>
    </row>
    <row r="326" spans="1:30" x14ac:dyDescent="0.3">
      <c r="A326" t="s">
        <v>76</v>
      </c>
      <c r="B326" t="s">
        <v>380</v>
      </c>
      <c r="C326" t="s">
        <v>780</v>
      </c>
      <c r="D326" t="s">
        <v>382</v>
      </c>
      <c r="E326" t="s">
        <v>383</v>
      </c>
      <c r="F326" t="s">
        <v>77</v>
      </c>
      <c r="G326" t="s">
        <v>35</v>
      </c>
      <c r="H326" t="s">
        <v>36</v>
      </c>
      <c r="I326" t="s">
        <v>37</v>
      </c>
      <c r="J326" t="s">
        <v>122</v>
      </c>
      <c r="K326" t="s">
        <v>123</v>
      </c>
      <c r="L326" t="s">
        <v>124</v>
      </c>
      <c r="M326" t="s">
        <v>38</v>
      </c>
      <c r="N326" t="s">
        <v>39</v>
      </c>
      <c r="O326" s="23">
        <v>200</v>
      </c>
      <c r="P326" s="9">
        <v>8.4</v>
      </c>
      <c r="Q326" t="s">
        <v>40</v>
      </c>
      <c r="R326">
        <v>9606</v>
      </c>
      <c r="S326" s="9">
        <v>23.81</v>
      </c>
      <c r="T326" s="26">
        <v>3.99</v>
      </c>
      <c r="U326" s="8">
        <v>95</v>
      </c>
      <c r="V326" t="s">
        <v>112</v>
      </c>
      <c r="W326" t="s">
        <v>42</v>
      </c>
      <c r="X326" t="s">
        <v>42</v>
      </c>
      <c r="Y326" t="s">
        <v>43</v>
      </c>
      <c r="AA326" s="1">
        <f t="shared" si="20"/>
        <v>45845</v>
      </c>
      <c r="AB326" s="2">
        <f t="shared" si="21"/>
        <v>7</v>
      </c>
      <c r="AC326" s="2">
        <f t="shared" si="22"/>
        <v>2025</v>
      </c>
      <c r="AD326" s="2" t="str">
        <f>IFERROR(VLOOKUP(A326,'Aux Área'!$A$4:$B$123,2,0),"-")</f>
        <v>QSMS</v>
      </c>
    </row>
    <row r="327" spans="1:30" x14ac:dyDescent="0.3">
      <c r="A327" t="s">
        <v>781</v>
      </c>
      <c r="B327" t="s">
        <v>130</v>
      </c>
      <c r="C327" t="s">
        <v>782</v>
      </c>
      <c r="D327" t="s">
        <v>664</v>
      </c>
      <c r="E327" t="s">
        <v>665</v>
      </c>
      <c r="F327" t="s">
        <v>653</v>
      </c>
      <c r="G327" t="s">
        <v>659</v>
      </c>
      <c r="H327" t="s">
        <v>706</v>
      </c>
      <c r="I327" t="s">
        <v>667</v>
      </c>
      <c r="J327" t="s">
        <v>122</v>
      </c>
      <c r="K327" t="s">
        <v>123</v>
      </c>
      <c r="L327" t="s">
        <v>124</v>
      </c>
      <c r="M327" t="s">
        <v>38</v>
      </c>
      <c r="N327" t="s">
        <v>707</v>
      </c>
      <c r="O327" s="23">
        <v>0</v>
      </c>
      <c r="P327" s="9">
        <v>0</v>
      </c>
      <c r="Q327" t="s">
        <v>40</v>
      </c>
      <c r="R327">
        <v>0</v>
      </c>
      <c r="S327" s="9">
        <v>20.51</v>
      </c>
      <c r="T327" s="26">
        <v>5.99</v>
      </c>
      <c r="U327" s="8">
        <v>122.85</v>
      </c>
      <c r="V327" t="s">
        <v>112</v>
      </c>
      <c r="W327" t="s">
        <v>652</v>
      </c>
      <c r="X327" t="s">
        <v>42</v>
      </c>
      <c r="Y327" t="s">
        <v>653</v>
      </c>
      <c r="AA327" s="1">
        <f t="shared" si="20"/>
        <v>45845</v>
      </c>
      <c r="AB327" s="2">
        <f t="shared" si="21"/>
        <v>7</v>
      </c>
      <c r="AC327" s="2">
        <f t="shared" si="22"/>
        <v>2025</v>
      </c>
      <c r="AD327" s="2" t="str">
        <f>IFERROR(VLOOKUP(A327,'Aux Área'!$A$4:$B$123,2,0),"-")</f>
        <v>SÃO PEDRO</v>
      </c>
    </row>
    <row r="328" spans="1:30" x14ac:dyDescent="0.3">
      <c r="A328" t="s">
        <v>662</v>
      </c>
      <c r="B328" t="s">
        <v>183</v>
      </c>
      <c r="C328" t="s">
        <v>783</v>
      </c>
      <c r="D328" t="s">
        <v>664</v>
      </c>
      <c r="E328" t="s">
        <v>665</v>
      </c>
      <c r="F328" t="s">
        <v>653</v>
      </c>
      <c r="G328" t="s">
        <v>635</v>
      </c>
      <c r="H328" t="s">
        <v>666</v>
      </c>
      <c r="I328" t="s">
        <v>667</v>
      </c>
      <c r="J328" t="s">
        <v>122</v>
      </c>
      <c r="K328" t="s">
        <v>123</v>
      </c>
      <c r="L328" t="s">
        <v>124</v>
      </c>
      <c r="M328" t="s">
        <v>38</v>
      </c>
      <c r="N328" t="s">
        <v>668</v>
      </c>
      <c r="O328" s="23">
        <v>0</v>
      </c>
      <c r="P328" s="9">
        <v>0</v>
      </c>
      <c r="Q328" t="s">
        <v>40</v>
      </c>
      <c r="R328">
        <v>0</v>
      </c>
      <c r="S328" s="9">
        <v>125.14</v>
      </c>
      <c r="T328" s="26">
        <v>5.9210000000000003</v>
      </c>
      <c r="U328" s="8">
        <v>740.9</v>
      </c>
      <c r="V328" t="s">
        <v>112</v>
      </c>
      <c r="W328" t="s">
        <v>652</v>
      </c>
      <c r="X328" t="s">
        <v>42</v>
      </c>
      <c r="Y328" t="s">
        <v>653</v>
      </c>
      <c r="AA328" s="1">
        <f t="shared" si="20"/>
        <v>45845</v>
      </c>
      <c r="AB328" s="2">
        <f t="shared" si="21"/>
        <v>7</v>
      </c>
      <c r="AC328" s="2">
        <f t="shared" si="22"/>
        <v>2025</v>
      </c>
      <c r="AD328" s="2" t="str">
        <f>IFERROR(VLOOKUP(A328,'Aux Área'!$A$4:$B$123,2,0),"-")</f>
        <v>SÃO PEDRO</v>
      </c>
    </row>
    <row r="329" spans="1:30" x14ac:dyDescent="0.3">
      <c r="A329" t="s">
        <v>662</v>
      </c>
      <c r="B329" t="s">
        <v>183</v>
      </c>
      <c r="C329" t="s">
        <v>784</v>
      </c>
      <c r="D329" t="s">
        <v>664</v>
      </c>
      <c r="E329" t="s">
        <v>665</v>
      </c>
      <c r="F329" t="s">
        <v>653</v>
      </c>
      <c r="G329" t="s">
        <v>635</v>
      </c>
      <c r="H329" t="s">
        <v>666</v>
      </c>
      <c r="I329" t="s">
        <v>667</v>
      </c>
      <c r="J329" t="s">
        <v>122</v>
      </c>
      <c r="K329" t="s">
        <v>123</v>
      </c>
      <c r="L329" t="s">
        <v>124</v>
      </c>
      <c r="M329" t="s">
        <v>38</v>
      </c>
      <c r="N329" t="s">
        <v>668</v>
      </c>
      <c r="O329" s="23">
        <v>0</v>
      </c>
      <c r="P329" s="9">
        <v>0</v>
      </c>
      <c r="Q329" t="s">
        <v>40</v>
      </c>
      <c r="R329">
        <v>0</v>
      </c>
      <c r="S329" s="9">
        <v>5.37</v>
      </c>
      <c r="T329" s="26">
        <v>5.5940000000000003</v>
      </c>
      <c r="U329" s="8">
        <v>30.04</v>
      </c>
      <c r="V329" t="s">
        <v>112</v>
      </c>
      <c r="W329" t="s">
        <v>652</v>
      </c>
      <c r="X329" t="s">
        <v>42</v>
      </c>
      <c r="Y329" t="s">
        <v>653</v>
      </c>
      <c r="AA329" s="1">
        <f t="shared" ref="AA329:AA360" si="23">DATEVALUE(C329)</f>
        <v>45845</v>
      </c>
      <c r="AB329" s="2">
        <f t="shared" ref="AB329:AB360" si="24">MONTH(AA329)</f>
        <v>7</v>
      </c>
      <c r="AC329" s="2">
        <f t="shared" ref="AC329:AC360" si="25">YEAR(AA329)</f>
        <v>2025</v>
      </c>
      <c r="AD329" s="2" t="str">
        <f>IFERROR(VLOOKUP(A329,'Aux Área'!$A$4:$B$123,2,0),"-")</f>
        <v>SÃO PEDRO</v>
      </c>
    </row>
    <row r="330" spans="1:30" x14ac:dyDescent="0.3">
      <c r="A330" t="s">
        <v>52</v>
      </c>
      <c r="B330" t="s">
        <v>389</v>
      </c>
      <c r="C330" t="s">
        <v>785</v>
      </c>
      <c r="D330" t="s">
        <v>391</v>
      </c>
      <c r="E330" t="s">
        <v>392</v>
      </c>
      <c r="F330" t="s">
        <v>53</v>
      </c>
      <c r="G330" t="s">
        <v>35</v>
      </c>
      <c r="H330" t="s">
        <v>36</v>
      </c>
      <c r="I330" t="s">
        <v>37</v>
      </c>
      <c r="J330" t="s">
        <v>139</v>
      </c>
      <c r="K330" t="s">
        <v>140</v>
      </c>
      <c r="L330" t="s">
        <v>141</v>
      </c>
      <c r="M330" t="s">
        <v>38</v>
      </c>
      <c r="N330" t="s">
        <v>39</v>
      </c>
      <c r="O330" s="23">
        <v>286</v>
      </c>
      <c r="P330" s="9">
        <v>11.07</v>
      </c>
      <c r="Q330" t="s">
        <v>40</v>
      </c>
      <c r="R330">
        <v>5933</v>
      </c>
      <c r="S330" s="9">
        <v>25.83</v>
      </c>
      <c r="T330" s="26">
        <v>3.99</v>
      </c>
      <c r="U330" s="8">
        <v>103.06</v>
      </c>
      <c r="V330" t="s">
        <v>786</v>
      </c>
      <c r="W330" t="s">
        <v>42</v>
      </c>
      <c r="X330" t="s">
        <v>42</v>
      </c>
      <c r="Y330" t="s">
        <v>43</v>
      </c>
      <c r="AA330" s="1">
        <f t="shared" si="23"/>
        <v>45845</v>
      </c>
      <c r="AB330" s="2">
        <f t="shared" si="24"/>
        <v>7</v>
      </c>
      <c r="AC330" s="2">
        <f t="shared" si="25"/>
        <v>2025</v>
      </c>
      <c r="AD330" s="2" t="str">
        <f>IFERROR(VLOOKUP(A330,'Aux Área'!$A$4:$B$123,2,0),"-")</f>
        <v>OPERAÇÃO</v>
      </c>
    </row>
    <row r="331" spans="1:30" x14ac:dyDescent="0.3">
      <c r="A331" t="s">
        <v>76</v>
      </c>
      <c r="B331" t="s">
        <v>380</v>
      </c>
      <c r="C331" t="s">
        <v>787</v>
      </c>
      <c r="D331" t="s">
        <v>382</v>
      </c>
      <c r="E331" t="s">
        <v>383</v>
      </c>
      <c r="F331" t="s">
        <v>77</v>
      </c>
      <c r="G331" t="s">
        <v>35</v>
      </c>
      <c r="H331" t="s">
        <v>36</v>
      </c>
      <c r="I331" t="s">
        <v>37</v>
      </c>
      <c r="J331" t="s">
        <v>788</v>
      </c>
      <c r="K331" t="s">
        <v>789</v>
      </c>
      <c r="L331" t="s">
        <v>377</v>
      </c>
      <c r="M331" t="s">
        <v>38</v>
      </c>
      <c r="N331" t="s">
        <v>39</v>
      </c>
      <c r="O331" s="23">
        <v>339</v>
      </c>
      <c r="P331" s="9">
        <v>9.32</v>
      </c>
      <c r="Q331" t="s">
        <v>40</v>
      </c>
      <c r="R331">
        <v>9945</v>
      </c>
      <c r="S331" s="9">
        <v>36.380000000000003</v>
      </c>
      <c r="T331" s="26">
        <v>3.99</v>
      </c>
      <c r="U331" s="8">
        <v>145.16</v>
      </c>
      <c r="V331" t="s">
        <v>41</v>
      </c>
      <c r="W331" t="s">
        <v>42</v>
      </c>
      <c r="X331" t="s">
        <v>42</v>
      </c>
      <c r="Y331" t="s">
        <v>43</v>
      </c>
      <c r="AA331" s="1">
        <f t="shared" si="23"/>
        <v>45845</v>
      </c>
      <c r="AB331" s="2">
        <f t="shared" si="24"/>
        <v>7</v>
      </c>
      <c r="AC331" s="2">
        <f t="shared" si="25"/>
        <v>2025</v>
      </c>
      <c r="AD331" s="2" t="str">
        <f>IFERROR(VLOOKUP(A331,'Aux Área'!$A$4:$B$123,2,0),"-")</f>
        <v>QSMS</v>
      </c>
    </row>
    <row r="332" spans="1:30" x14ac:dyDescent="0.3">
      <c r="A332" t="s">
        <v>50</v>
      </c>
      <c r="B332" t="s">
        <v>324</v>
      </c>
      <c r="C332" t="s">
        <v>790</v>
      </c>
      <c r="D332" t="s">
        <v>326</v>
      </c>
      <c r="E332" t="s">
        <v>327</v>
      </c>
      <c r="F332" t="s">
        <v>51</v>
      </c>
      <c r="G332" t="s">
        <v>35</v>
      </c>
      <c r="H332" t="s">
        <v>36</v>
      </c>
      <c r="I332" t="s">
        <v>37</v>
      </c>
      <c r="J332" t="s">
        <v>108</v>
      </c>
      <c r="K332" t="s">
        <v>109</v>
      </c>
      <c r="L332" t="s">
        <v>110</v>
      </c>
      <c r="M332" t="s">
        <v>38</v>
      </c>
      <c r="N332" t="s">
        <v>111</v>
      </c>
      <c r="O332" s="23">
        <v>323</v>
      </c>
      <c r="P332" s="9">
        <v>7.77</v>
      </c>
      <c r="Q332" t="s">
        <v>40</v>
      </c>
      <c r="R332">
        <v>4606</v>
      </c>
      <c r="S332" s="9">
        <v>41.57</v>
      </c>
      <c r="T332" s="26">
        <v>4.3899999999999997</v>
      </c>
      <c r="U332" s="8">
        <v>182.49</v>
      </c>
      <c r="V332" t="s">
        <v>112</v>
      </c>
      <c r="W332" t="s">
        <v>42</v>
      </c>
      <c r="X332" t="s">
        <v>42</v>
      </c>
      <c r="Y332" t="s">
        <v>43</v>
      </c>
      <c r="AA332" s="1">
        <f t="shared" si="23"/>
        <v>45845</v>
      </c>
      <c r="AB332" s="2">
        <f t="shared" si="24"/>
        <v>7</v>
      </c>
      <c r="AC332" s="2">
        <f t="shared" si="25"/>
        <v>2025</v>
      </c>
      <c r="AD332" s="2" t="str">
        <f>IFERROR(VLOOKUP(A332,'Aux Área'!$A$4:$B$123,2,0),"-")</f>
        <v>TI</v>
      </c>
    </row>
    <row r="333" spans="1:30" x14ac:dyDescent="0.3">
      <c r="A333" t="s">
        <v>696</v>
      </c>
      <c r="B333" t="s">
        <v>222</v>
      </c>
      <c r="C333" t="s">
        <v>791</v>
      </c>
      <c r="D333" t="s">
        <v>633</v>
      </c>
      <c r="E333" t="s">
        <v>634</v>
      </c>
      <c r="F333" t="s">
        <v>641</v>
      </c>
      <c r="G333" t="s">
        <v>635</v>
      </c>
      <c r="H333" t="s">
        <v>698</v>
      </c>
      <c r="I333" t="s">
        <v>699</v>
      </c>
      <c r="J333" t="s">
        <v>285</v>
      </c>
      <c r="K333" t="s">
        <v>286</v>
      </c>
      <c r="L333" t="s">
        <v>91</v>
      </c>
      <c r="M333" t="s">
        <v>38</v>
      </c>
      <c r="N333" t="s">
        <v>638</v>
      </c>
      <c r="O333" s="23">
        <v>0</v>
      </c>
      <c r="P333" s="9">
        <v>0</v>
      </c>
      <c r="Q333" t="s">
        <v>40</v>
      </c>
      <c r="R333">
        <v>0</v>
      </c>
      <c r="S333" s="9">
        <v>129.09</v>
      </c>
      <c r="T333" s="26">
        <v>5.69</v>
      </c>
      <c r="U333" s="8">
        <v>734.52</v>
      </c>
      <c r="V333" t="s">
        <v>792</v>
      </c>
      <c r="W333" t="s">
        <v>640</v>
      </c>
      <c r="X333" t="s">
        <v>42</v>
      </c>
      <c r="Y333" t="s">
        <v>641</v>
      </c>
      <c r="AA333" s="1">
        <f t="shared" si="23"/>
        <v>45846</v>
      </c>
      <c r="AB333" s="2">
        <f t="shared" si="24"/>
        <v>7</v>
      </c>
      <c r="AC333" s="2">
        <f t="shared" si="25"/>
        <v>2025</v>
      </c>
      <c r="AD333" s="2" t="str">
        <f>IFERROR(VLOOKUP(A333,'Aux Área'!$A$4:$B$123,2,0),"-")</f>
        <v>TECPAV</v>
      </c>
    </row>
    <row r="334" spans="1:30" x14ac:dyDescent="0.3">
      <c r="A334" t="s">
        <v>704</v>
      </c>
      <c r="B334" t="s">
        <v>100</v>
      </c>
      <c r="C334" t="s">
        <v>793</v>
      </c>
      <c r="D334" t="s">
        <v>633</v>
      </c>
      <c r="E334" t="s">
        <v>634</v>
      </c>
      <c r="F334" t="s">
        <v>641</v>
      </c>
      <c r="G334" t="s">
        <v>659</v>
      </c>
      <c r="H334" t="s">
        <v>706</v>
      </c>
      <c r="I334" t="s">
        <v>667</v>
      </c>
      <c r="J334" t="s">
        <v>285</v>
      </c>
      <c r="K334" t="s">
        <v>286</v>
      </c>
      <c r="L334" t="s">
        <v>91</v>
      </c>
      <c r="M334" t="s">
        <v>38</v>
      </c>
      <c r="N334" t="s">
        <v>707</v>
      </c>
      <c r="O334" s="23">
        <v>0</v>
      </c>
      <c r="P334" s="9">
        <v>0</v>
      </c>
      <c r="Q334" t="s">
        <v>40</v>
      </c>
      <c r="R334">
        <v>0</v>
      </c>
      <c r="S334" s="9">
        <v>20</v>
      </c>
      <c r="T334" s="26">
        <v>6.2919999999999998</v>
      </c>
      <c r="U334" s="8">
        <v>125.84</v>
      </c>
      <c r="V334" t="s">
        <v>794</v>
      </c>
      <c r="W334" t="s">
        <v>640</v>
      </c>
      <c r="X334" t="s">
        <v>42</v>
      </c>
      <c r="Y334" t="s">
        <v>641</v>
      </c>
      <c r="AA334" s="1">
        <f t="shared" si="23"/>
        <v>45846</v>
      </c>
      <c r="AB334" s="2">
        <f t="shared" si="24"/>
        <v>7</v>
      </c>
      <c r="AC334" s="2">
        <f t="shared" si="25"/>
        <v>2025</v>
      </c>
      <c r="AD334" s="2" t="str">
        <f>IFERROR(VLOOKUP(A334,'Aux Área'!$A$4:$B$123,2,0),"-")</f>
        <v>TECPAV</v>
      </c>
    </row>
    <row r="335" spans="1:30" x14ac:dyDescent="0.3">
      <c r="A335" t="s">
        <v>62</v>
      </c>
      <c r="B335" t="s">
        <v>263</v>
      </c>
      <c r="C335" t="s">
        <v>795</v>
      </c>
      <c r="D335" t="s">
        <v>158</v>
      </c>
      <c r="E335" t="s">
        <v>159</v>
      </c>
      <c r="F335" t="s">
        <v>63</v>
      </c>
      <c r="G335" t="s">
        <v>35</v>
      </c>
      <c r="H335" t="s">
        <v>36</v>
      </c>
      <c r="I335" t="s">
        <v>37</v>
      </c>
      <c r="J335" t="s">
        <v>122</v>
      </c>
      <c r="K335" t="s">
        <v>123</v>
      </c>
      <c r="L335" t="s">
        <v>124</v>
      </c>
      <c r="M335" t="s">
        <v>38</v>
      </c>
      <c r="N335" t="s">
        <v>39</v>
      </c>
      <c r="O335" s="23">
        <v>197</v>
      </c>
      <c r="P335" s="9">
        <v>6.85</v>
      </c>
      <c r="Q335" t="s">
        <v>40</v>
      </c>
      <c r="R335">
        <v>11806</v>
      </c>
      <c r="S335" s="9">
        <v>28.74</v>
      </c>
      <c r="T335" s="26">
        <v>3.99</v>
      </c>
      <c r="U335" s="8">
        <v>114.67</v>
      </c>
      <c r="V335" t="s">
        <v>112</v>
      </c>
      <c r="W335" t="s">
        <v>42</v>
      </c>
      <c r="X335" t="s">
        <v>42</v>
      </c>
      <c r="Y335" t="s">
        <v>43</v>
      </c>
      <c r="AA335" s="1">
        <f t="shared" si="23"/>
        <v>45846</v>
      </c>
      <c r="AB335" s="2">
        <f t="shared" si="24"/>
        <v>7</v>
      </c>
      <c r="AC335" s="2">
        <f t="shared" si="25"/>
        <v>2025</v>
      </c>
      <c r="AD335" s="2" t="str">
        <f>IFERROR(VLOOKUP(A335,'Aux Área'!$A$4:$B$123,2,0),"-")</f>
        <v>CONSERVA</v>
      </c>
    </row>
    <row r="336" spans="1:30" x14ac:dyDescent="0.3">
      <c r="A336" t="s">
        <v>58</v>
      </c>
      <c r="B336" t="s">
        <v>250</v>
      </c>
      <c r="C336" t="s">
        <v>796</v>
      </c>
      <c r="D336" t="s">
        <v>87</v>
      </c>
      <c r="E336" t="s">
        <v>88</v>
      </c>
      <c r="F336" t="s">
        <v>59</v>
      </c>
      <c r="G336" t="s">
        <v>35</v>
      </c>
      <c r="H336" t="s">
        <v>36</v>
      </c>
      <c r="I336" t="s">
        <v>37</v>
      </c>
      <c r="J336" t="s">
        <v>122</v>
      </c>
      <c r="K336" t="s">
        <v>123</v>
      </c>
      <c r="L336" t="s">
        <v>124</v>
      </c>
      <c r="M336" t="s">
        <v>38</v>
      </c>
      <c r="N336" t="s">
        <v>39</v>
      </c>
      <c r="O336" s="23">
        <v>320</v>
      </c>
      <c r="P336" s="9">
        <v>9.65</v>
      </c>
      <c r="Q336" t="s">
        <v>40</v>
      </c>
      <c r="R336">
        <v>16556</v>
      </c>
      <c r="S336" s="9">
        <v>33.17</v>
      </c>
      <c r="T336" s="26">
        <v>3.99</v>
      </c>
      <c r="U336" s="8">
        <v>132.34</v>
      </c>
      <c r="V336" t="s">
        <v>112</v>
      </c>
      <c r="W336" t="s">
        <v>42</v>
      </c>
      <c r="X336" t="s">
        <v>42</v>
      </c>
      <c r="Y336" t="s">
        <v>43</v>
      </c>
      <c r="AA336" s="1">
        <f t="shared" si="23"/>
        <v>45846</v>
      </c>
      <c r="AB336" s="2">
        <f t="shared" si="24"/>
        <v>7</v>
      </c>
      <c r="AC336" s="2">
        <f t="shared" si="25"/>
        <v>2025</v>
      </c>
      <c r="AD336" s="2" t="str">
        <f>IFERROR(VLOOKUP(A336,'Aux Área'!$A$4:$B$123,2,0),"-")</f>
        <v>CONSERVA</v>
      </c>
    </row>
    <row r="337" spans="1:30" x14ac:dyDescent="0.3">
      <c r="A337" t="s">
        <v>687</v>
      </c>
      <c r="B337" t="s">
        <v>85</v>
      </c>
      <c r="C337" t="s">
        <v>797</v>
      </c>
      <c r="D337" t="s">
        <v>633</v>
      </c>
      <c r="E337" t="s">
        <v>634</v>
      </c>
      <c r="F337" t="s">
        <v>641</v>
      </c>
      <c r="G337" t="s">
        <v>671</v>
      </c>
      <c r="H337" t="s">
        <v>689</v>
      </c>
      <c r="I337" t="s">
        <v>667</v>
      </c>
      <c r="J337" t="s">
        <v>188</v>
      </c>
      <c r="K337" t="s">
        <v>189</v>
      </c>
      <c r="L337" t="s">
        <v>190</v>
      </c>
      <c r="M337" t="s">
        <v>38</v>
      </c>
      <c r="N337" t="s">
        <v>638</v>
      </c>
      <c r="O337" s="23">
        <v>0</v>
      </c>
      <c r="P337" s="9">
        <v>0</v>
      </c>
      <c r="Q337" t="s">
        <v>40</v>
      </c>
      <c r="R337">
        <v>0</v>
      </c>
      <c r="S337" s="9">
        <v>85.42</v>
      </c>
      <c r="T337" s="26">
        <v>6.19</v>
      </c>
      <c r="U337" s="8">
        <v>528.78</v>
      </c>
      <c r="V337" t="s">
        <v>41</v>
      </c>
      <c r="W337" t="s">
        <v>640</v>
      </c>
      <c r="X337" t="s">
        <v>42</v>
      </c>
      <c r="Y337" t="s">
        <v>641</v>
      </c>
      <c r="AA337" s="1">
        <f t="shared" si="23"/>
        <v>45846</v>
      </c>
      <c r="AB337" s="2">
        <f t="shared" si="24"/>
        <v>7</v>
      </c>
      <c r="AC337" s="2">
        <f t="shared" si="25"/>
        <v>2025</v>
      </c>
      <c r="AD337" s="2" t="str">
        <f>IFERROR(VLOOKUP(A337,'Aux Área'!$A$4:$B$123,2,0),"-")</f>
        <v>TECPAV</v>
      </c>
    </row>
    <row r="338" spans="1:30" x14ac:dyDescent="0.3">
      <c r="A338" t="s">
        <v>58</v>
      </c>
      <c r="B338" t="s">
        <v>250</v>
      </c>
      <c r="C338" t="s">
        <v>798</v>
      </c>
      <c r="D338" t="s">
        <v>87</v>
      </c>
      <c r="E338" t="s">
        <v>88</v>
      </c>
      <c r="F338" t="s">
        <v>59</v>
      </c>
      <c r="G338" t="s">
        <v>35</v>
      </c>
      <c r="H338" t="s">
        <v>36</v>
      </c>
      <c r="I338" t="s">
        <v>37</v>
      </c>
      <c r="J338" t="s">
        <v>89</v>
      </c>
      <c r="K338" t="s">
        <v>90</v>
      </c>
      <c r="L338" t="s">
        <v>91</v>
      </c>
      <c r="M338" t="s">
        <v>38</v>
      </c>
      <c r="N338" t="s">
        <v>39</v>
      </c>
      <c r="O338" s="23">
        <v>277</v>
      </c>
      <c r="P338" s="9">
        <v>7.55</v>
      </c>
      <c r="Q338" t="s">
        <v>40</v>
      </c>
      <c r="R338">
        <v>16833</v>
      </c>
      <c r="S338" s="9">
        <v>36.68</v>
      </c>
      <c r="T338" s="26">
        <v>4.49</v>
      </c>
      <c r="U338" s="8">
        <v>164.7</v>
      </c>
      <c r="V338" t="s">
        <v>799</v>
      </c>
      <c r="W338" t="s">
        <v>42</v>
      </c>
      <c r="X338" t="s">
        <v>42</v>
      </c>
      <c r="Y338" t="s">
        <v>43</v>
      </c>
      <c r="AA338" s="1">
        <f t="shared" si="23"/>
        <v>45846</v>
      </c>
      <c r="AB338" s="2">
        <f t="shared" si="24"/>
        <v>7</v>
      </c>
      <c r="AC338" s="2">
        <f t="shared" si="25"/>
        <v>2025</v>
      </c>
      <c r="AD338" s="2" t="str">
        <f>IFERROR(VLOOKUP(A338,'Aux Área'!$A$4:$B$123,2,0),"-")</f>
        <v>CONSERVA</v>
      </c>
    </row>
    <row r="339" spans="1:30" x14ac:dyDescent="0.3">
      <c r="A339" t="s">
        <v>654</v>
      </c>
      <c r="B339" t="s">
        <v>655</v>
      </c>
      <c r="C339" t="s">
        <v>800</v>
      </c>
      <c r="D339" t="s">
        <v>657</v>
      </c>
      <c r="E339" t="s">
        <v>658</v>
      </c>
      <c r="F339" t="s">
        <v>653</v>
      </c>
      <c r="G339" t="s">
        <v>659</v>
      </c>
      <c r="H339" t="s">
        <v>660</v>
      </c>
      <c r="I339" t="s">
        <v>661</v>
      </c>
      <c r="J339" t="s">
        <v>122</v>
      </c>
      <c r="K339" t="s">
        <v>123</v>
      </c>
      <c r="L339" t="s">
        <v>124</v>
      </c>
      <c r="M339" t="s">
        <v>38</v>
      </c>
      <c r="N339" t="s">
        <v>638</v>
      </c>
      <c r="O339" s="23">
        <v>0</v>
      </c>
      <c r="P339" s="9">
        <v>0</v>
      </c>
      <c r="Q339" t="s">
        <v>40</v>
      </c>
      <c r="R339">
        <v>0</v>
      </c>
      <c r="S339" s="9">
        <v>67.23</v>
      </c>
      <c r="T339" s="26">
        <v>5.79</v>
      </c>
      <c r="U339" s="8">
        <v>389.26</v>
      </c>
      <c r="V339" t="s">
        <v>112</v>
      </c>
      <c r="W339" t="s">
        <v>652</v>
      </c>
      <c r="X339" t="s">
        <v>42</v>
      </c>
      <c r="Y339" t="s">
        <v>653</v>
      </c>
      <c r="AA339" s="1">
        <f t="shared" si="23"/>
        <v>45847</v>
      </c>
      <c r="AB339" s="2">
        <f t="shared" si="24"/>
        <v>7</v>
      </c>
      <c r="AC339" s="2">
        <f t="shared" si="25"/>
        <v>2025</v>
      </c>
      <c r="AD339" s="2" t="str">
        <f>IFERROR(VLOOKUP(A339,'Aux Área'!$A$4:$B$123,2,0),"-")</f>
        <v>SÃO PEDRO</v>
      </c>
    </row>
    <row r="340" spans="1:30" x14ac:dyDescent="0.3">
      <c r="A340" t="s">
        <v>48</v>
      </c>
      <c r="B340" t="s">
        <v>288</v>
      </c>
      <c r="C340" t="s">
        <v>801</v>
      </c>
      <c r="D340" t="s">
        <v>132</v>
      </c>
      <c r="E340" t="s">
        <v>133</v>
      </c>
      <c r="F340" t="s">
        <v>49</v>
      </c>
      <c r="G340" t="s">
        <v>35</v>
      </c>
      <c r="H340" t="s">
        <v>36</v>
      </c>
      <c r="I340" t="s">
        <v>37</v>
      </c>
      <c r="J340" t="s">
        <v>147</v>
      </c>
      <c r="K340" t="s">
        <v>148</v>
      </c>
      <c r="L340" t="s">
        <v>84</v>
      </c>
      <c r="M340" t="s">
        <v>38</v>
      </c>
      <c r="N340" t="s">
        <v>39</v>
      </c>
      <c r="O340" s="23">
        <v>337</v>
      </c>
      <c r="P340" s="9">
        <v>8.7799999999999994</v>
      </c>
      <c r="Q340" t="s">
        <v>40</v>
      </c>
      <c r="R340">
        <v>6402</v>
      </c>
      <c r="S340" s="9">
        <v>38.380000000000003</v>
      </c>
      <c r="T340" s="26">
        <v>4.641</v>
      </c>
      <c r="U340" s="8">
        <v>178.11</v>
      </c>
      <c r="V340" t="s">
        <v>112</v>
      </c>
      <c r="W340" t="s">
        <v>42</v>
      </c>
      <c r="X340" t="s">
        <v>42</v>
      </c>
      <c r="Y340" t="s">
        <v>43</v>
      </c>
      <c r="AA340" s="1">
        <f t="shared" si="23"/>
        <v>45847</v>
      </c>
      <c r="AB340" s="2">
        <f t="shared" si="24"/>
        <v>7</v>
      </c>
      <c r="AC340" s="2">
        <f t="shared" si="25"/>
        <v>2025</v>
      </c>
      <c r="AD340" s="2" t="str">
        <f>IFERROR(VLOOKUP(A340,'Aux Área'!$A$4:$B$123,2,0),"-")</f>
        <v>ENGENHARIA</v>
      </c>
    </row>
    <row r="341" spans="1:30" x14ac:dyDescent="0.3">
      <c r="A341" t="s">
        <v>76</v>
      </c>
      <c r="B341" t="s">
        <v>380</v>
      </c>
      <c r="C341" t="s">
        <v>802</v>
      </c>
      <c r="D341" t="s">
        <v>382</v>
      </c>
      <c r="E341" t="s">
        <v>383</v>
      </c>
      <c r="F341" t="s">
        <v>77</v>
      </c>
      <c r="G341" t="s">
        <v>35</v>
      </c>
      <c r="H341" t="s">
        <v>36</v>
      </c>
      <c r="I341" t="s">
        <v>37</v>
      </c>
      <c r="J341" t="s">
        <v>803</v>
      </c>
      <c r="K341" t="s">
        <v>804</v>
      </c>
      <c r="L341" t="s">
        <v>84</v>
      </c>
      <c r="M341" t="s">
        <v>38</v>
      </c>
      <c r="N341" t="s">
        <v>39</v>
      </c>
      <c r="O341" s="23">
        <v>348</v>
      </c>
      <c r="P341" s="9">
        <v>8.93</v>
      </c>
      <c r="Q341" t="s">
        <v>40</v>
      </c>
      <c r="R341">
        <v>10293</v>
      </c>
      <c r="S341" s="9">
        <v>38.99</v>
      </c>
      <c r="T341" s="26">
        <v>4.8899999999999997</v>
      </c>
      <c r="U341" s="8">
        <v>190.66</v>
      </c>
      <c r="V341" t="s">
        <v>805</v>
      </c>
      <c r="W341" t="s">
        <v>42</v>
      </c>
      <c r="X341" t="s">
        <v>42</v>
      </c>
      <c r="Y341" t="s">
        <v>43</v>
      </c>
      <c r="AA341" s="1">
        <f t="shared" si="23"/>
        <v>45847</v>
      </c>
      <c r="AB341" s="2">
        <f t="shared" si="24"/>
        <v>7</v>
      </c>
      <c r="AC341" s="2">
        <f t="shared" si="25"/>
        <v>2025</v>
      </c>
      <c r="AD341" s="2" t="str">
        <f>IFERROR(VLOOKUP(A341,'Aux Área'!$A$4:$B$123,2,0),"-")</f>
        <v>QSMS</v>
      </c>
    </row>
    <row r="342" spans="1:30" x14ac:dyDescent="0.3">
      <c r="A342" t="s">
        <v>56</v>
      </c>
      <c r="B342" t="s">
        <v>266</v>
      </c>
      <c r="C342" t="s">
        <v>806</v>
      </c>
      <c r="D342" t="s">
        <v>120</v>
      </c>
      <c r="E342" t="s">
        <v>121</v>
      </c>
      <c r="F342" t="s">
        <v>57</v>
      </c>
      <c r="G342" t="s">
        <v>35</v>
      </c>
      <c r="H342" t="s">
        <v>36</v>
      </c>
      <c r="I342" t="s">
        <v>37</v>
      </c>
      <c r="J342" t="s">
        <v>172</v>
      </c>
      <c r="K342" t="s">
        <v>173</v>
      </c>
      <c r="L342" t="s">
        <v>124</v>
      </c>
      <c r="M342" t="s">
        <v>38</v>
      </c>
      <c r="N342" t="s">
        <v>39</v>
      </c>
      <c r="O342" s="23">
        <v>379</v>
      </c>
      <c r="P342" s="9">
        <v>10.97</v>
      </c>
      <c r="Q342" t="s">
        <v>40</v>
      </c>
      <c r="R342">
        <v>19988</v>
      </c>
      <c r="S342" s="9">
        <v>34.56</v>
      </c>
      <c r="T342" s="26">
        <v>3.9910000000000001</v>
      </c>
      <c r="U342" s="8">
        <v>137.93</v>
      </c>
      <c r="V342" t="s">
        <v>112</v>
      </c>
      <c r="W342" t="s">
        <v>42</v>
      </c>
      <c r="X342" t="s">
        <v>42</v>
      </c>
      <c r="Y342" t="s">
        <v>43</v>
      </c>
      <c r="AA342" s="1">
        <f t="shared" si="23"/>
        <v>45847</v>
      </c>
      <c r="AB342" s="2">
        <f t="shared" si="24"/>
        <v>7</v>
      </c>
      <c r="AC342" s="2">
        <f t="shared" si="25"/>
        <v>2025</v>
      </c>
      <c r="AD342" s="2" t="str">
        <f>IFERROR(VLOOKUP(A342,'Aux Área'!$A$4:$B$123,2,0),"-")</f>
        <v>CONSERVA</v>
      </c>
    </row>
    <row r="343" spans="1:30" x14ac:dyDescent="0.3">
      <c r="A343" t="s">
        <v>631</v>
      </c>
      <c r="B343" t="s">
        <v>125</v>
      </c>
      <c r="C343" t="s">
        <v>807</v>
      </c>
      <c r="D343" t="s">
        <v>808</v>
      </c>
      <c r="E343" t="s">
        <v>809</v>
      </c>
      <c r="F343" t="s">
        <v>641</v>
      </c>
      <c r="G343" t="s">
        <v>635</v>
      </c>
      <c r="H343" t="s">
        <v>636</v>
      </c>
      <c r="I343" t="s">
        <v>637</v>
      </c>
      <c r="J343" t="s">
        <v>285</v>
      </c>
      <c r="K343" t="s">
        <v>286</v>
      </c>
      <c r="L343" t="s">
        <v>91</v>
      </c>
      <c r="M343" t="s">
        <v>38</v>
      </c>
      <c r="N343" t="s">
        <v>638</v>
      </c>
      <c r="O343" s="23">
        <v>0</v>
      </c>
      <c r="P343" s="9">
        <v>0</v>
      </c>
      <c r="Q343" t="s">
        <v>40</v>
      </c>
      <c r="R343">
        <v>0</v>
      </c>
      <c r="S343" s="9">
        <v>141.62</v>
      </c>
      <c r="T343" s="26">
        <v>5.69</v>
      </c>
      <c r="U343" s="8">
        <v>805.86</v>
      </c>
      <c r="V343" t="s">
        <v>810</v>
      </c>
      <c r="W343" t="s">
        <v>640</v>
      </c>
      <c r="X343" t="s">
        <v>42</v>
      </c>
      <c r="Y343" t="s">
        <v>641</v>
      </c>
      <c r="AA343" s="1">
        <f t="shared" si="23"/>
        <v>45847</v>
      </c>
      <c r="AB343" s="2">
        <f t="shared" si="24"/>
        <v>7</v>
      </c>
      <c r="AC343" s="2">
        <f t="shared" si="25"/>
        <v>2025</v>
      </c>
      <c r="AD343" s="2" t="str">
        <f>IFERROR(VLOOKUP(A343,'Aux Área'!$A$4:$B$123,2,0),"-")</f>
        <v>TECPAV</v>
      </c>
    </row>
    <row r="344" spans="1:30" x14ac:dyDescent="0.3">
      <c r="A344" t="s">
        <v>669</v>
      </c>
      <c r="B344" t="s">
        <v>118</v>
      </c>
      <c r="C344" t="s">
        <v>811</v>
      </c>
      <c r="D344" t="s">
        <v>721</v>
      </c>
      <c r="E344" t="s">
        <v>722</v>
      </c>
      <c r="F344" t="s">
        <v>641</v>
      </c>
      <c r="G344" t="s">
        <v>671</v>
      </c>
      <c r="H344" t="s">
        <v>672</v>
      </c>
      <c r="I344" t="s">
        <v>673</v>
      </c>
      <c r="J344" t="s">
        <v>188</v>
      </c>
      <c r="K344" t="s">
        <v>189</v>
      </c>
      <c r="L344" t="s">
        <v>190</v>
      </c>
      <c r="M344" t="s">
        <v>38</v>
      </c>
      <c r="N344" t="s">
        <v>638</v>
      </c>
      <c r="O344" s="23">
        <v>0</v>
      </c>
      <c r="P344" s="9">
        <v>0</v>
      </c>
      <c r="Q344" t="s">
        <v>40</v>
      </c>
      <c r="R344">
        <v>0</v>
      </c>
      <c r="S344" s="9">
        <v>45.26</v>
      </c>
      <c r="T344" s="26">
        <v>6.1909999999999998</v>
      </c>
      <c r="U344" s="8">
        <v>280.2</v>
      </c>
      <c r="V344" t="s">
        <v>112</v>
      </c>
      <c r="W344" t="s">
        <v>640</v>
      </c>
      <c r="X344" t="s">
        <v>42</v>
      </c>
      <c r="Y344" t="s">
        <v>641</v>
      </c>
      <c r="AA344" s="1">
        <f t="shared" si="23"/>
        <v>45847</v>
      </c>
      <c r="AB344" s="2">
        <f t="shared" si="24"/>
        <v>7</v>
      </c>
      <c r="AC344" s="2">
        <f t="shared" si="25"/>
        <v>2025</v>
      </c>
      <c r="AD344" s="2" t="str">
        <f>IFERROR(VLOOKUP(A344,'Aux Área'!$A$4:$B$123,2,0),"-")</f>
        <v>TECPAV</v>
      </c>
    </row>
    <row r="345" spans="1:30" x14ac:dyDescent="0.3">
      <c r="A345" t="s">
        <v>62</v>
      </c>
      <c r="B345" t="s">
        <v>263</v>
      </c>
      <c r="C345" t="s">
        <v>812</v>
      </c>
      <c r="D345" t="s">
        <v>158</v>
      </c>
      <c r="E345" t="s">
        <v>159</v>
      </c>
      <c r="F345" t="s">
        <v>63</v>
      </c>
      <c r="G345" t="s">
        <v>35</v>
      </c>
      <c r="H345" t="s">
        <v>36</v>
      </c>
      <c r="I345" t="s">
        <v>37</v>
      </c>
      <c r="J345" t="s">
        <v>370</v>
      </c>
      <c r="K345" t="s">
        <v>371</v>
      </c>
      <c r="L345" t="s">
        <v>124</v>
      </c>
      <c r="M345" t="s">
        <v>38</v>
      </c>
      <c r="N345" t="s">
        <v>39</v>
      </c>
      <c r="O345" s="23">
        <v>308</v>
      </c>
      <c r="P345" s="9">
        <v>9.01</v>
      </c>
      <c r="Q345" t="s">
        <v>40</v>
      </c>
      <c r="R345">
        <v>12114</v>
      </c>
      <c r="S345" s="9">
        <v>34.17</v>
      </c>
      <c r="T345" s="26">
        <v>4.29</v>
      </c>
      <c r="U345" s="8">
        <v>146.59</v>
      </c>
      <c r="V345" t="s">
        <v>813</v>
      </c>
      <c r="W345" t="s">
        <v>42</v>
      </c>
      <c r="X345" t="s">
        <v>42</v>
      </c>
      <c r="Y345" t="s">
        <v>43</v>
      </c>
      <c r="AA345" s="1">
        <f t="shared" si="23"/>
        <v>45847</v>
      </c>
      <c r="AB345" s="2">
        <f t="shared" si="24"/>
        <v>7</v>
      </c>
      <c r="AC345" s="2">
        <f t="shared" si="25"/>
        <v>2025</v>
      </c>
      <c r="AD345" s="2" t="str">
        <f>IFERROR(VLOOKUP(A345,'Aux Área'!$A$4:$B$123,2,0),"-")</f>
        <v>CONSERVA</v>
      </c>
    </row>
    <row r="346" spans="1:30" x14ac:dyDescent="0.3">
      <c r="A346" t="s">
        <v>52</v>
      </c>
      <c r="B346" t="s">
        <v>389</v>
      </c>
      <c r="C346" t="s">
        <v>814</v>
      </c>
      <c r="D346" t="s">
        <v>391</v>
      </c>
      <c r="E346" t="s">
        <v>392</v>
      </c>
      <c r="F346" t="s">
        <v>53</v>
      </c>
      <c r="G346" t="s">
        <v>35</v>
      </c>
      <c r="H346" t="s">
        <v>36</v>
      </c>
      <c r="I346" t="s">
        <v>37</v>
      </c>
      <c r="J346" t="s">
        <v>169</v>
      </c>
      <c r="K346" t="s">
        <v>170</v>
      </c>
      <c r="L346" t="s">
        <v>124</v>
      </c>
      <c r="M346" t="s">
        <v>38</v>
      </c>
      <c r="N346" t="s">
        <v>39</v>
      </c>
      <c r="O346" s="23">
        <v>368</v>
      </c>
      <c r="P346" s="9">
        <v>11.15</v>
      </c>
      <c r="Q346" t="s">
        <v>40</v>
      </c>
      <c r="R346">
        <v>6301</v>
      </c>
      <c r="S346" s="9">
        <v>33.01</v>
      </c>
      <c r="T346" s="26">
        <v>4.09</v>
      </c>
      <c r="U346" s="8">
        <v>135.01</v>
      </c>
      <c r="V346" t="s">
        <v>41</v>
      </c>
      <c r="W346" t="s">
        <v>42</v>
      </c>
      <c r="X346" t="s">
        <v>42</v>
      </c>
      <c r="Y346" t="s">
        <v>43</v>
      </c>
      <c r="AA346" s="1">
        <f t="shared" si="23"/>
        <v>45847</v>
      </c>
      <c r="AB346" s="2">
        <f t="shared" si="24"/>
        <v>7</v>
      </c>
      <c r="AC346" s="2">
        <f t="shared" si="25"/>
        <v>2025</v>
      </c>
      <c r="AD346" s="2" t="str">
        <f>IFERROR(VLOOKUP(A346,'Aux Área'!$A$4:$B$123,2,0),"-")</f>
        <v>OPERAÇÃO</v>
      </c>
    </row>
    <row r="347" spans="1:30" x14ac:dyDescent="0.3">
      <c r="A347" t="s">
        <v>54</v>
      </c>
      <c r="B347" t="s">
        <v>319</v>
      </c>
      <c r="C347" t="s">
        <v>815</v>
      </c>
      <c r="D347" t="s">
        <v>102</v>
      </c>
      <c r="E347" t="s">
        <v>816</v>
      </c>
      <c r="F347" t="s">
        <v>55</v>
      </c>
      <c r="G347" t="s">
        <v>35</v>
      </c>
      <c r="H347" t="s">
        <v>36</v>
      </c>
      <c r="I347" t="s">
        <v>37</v>
      </c>
      <c r="J347" t="s">
        <v>104</v>
      </c>
      <c r="K347" t="s">
        <v>105</v>
      </c>
      <c r="L347" t="s">
        <v>84</v>
      </c>
      <c r="M347" t="s">
        <v>38</v>
      </c>
      <c r="N347" t="s">
        <v>39</v>
      </c>
      <c r="O347" s="23">
        <v>308</v>
      </c>
      <c r="P347" s="9">
        <v>7.96</v>
      </c>
      <c r="Q347" t="s">
        <v>40</v>
      </c>
      <c r="R347">
        <v>4686</v>
      </c>
      <c r="S347" s="9">
        <v>38.67</v>
      </c>
      <c r="T347" s="26">
        <v>4.59</v>
      </c>
      <c r="U347" s="8">
        <v>177.49</v>
      </c>
      <c r="V347" t="s">
        <v>817</v>
      </c>
      <c r="W347" t="s">
        <v>42</v>
      </c>
      <c r="X347" t="s">
        <v>42</v>
      </c>
      <c r="Y347" t="s">
        <v>43</v>
      </c>
      <c r="AA347" s="1">
        <f t="shared" si="23"/>
        <v>45847</v>
      </c>
      <c r="AB347" s="2">
        <f t="shared" si="24"/>
        <v>7</v>
      </c>
      <c r="AC347" s="2">
        <f t="shared" si="25"/>
        <v>2025</v>
      </c>
      <c r="AD347" s="2" t="str">
        <f>IFERROR(VLOOKUP(A347,'Aux Área'!$A$4:$B$123,2,0),"-")</f>
        <v>ENGENHARIA</v>
      </c>
    </row>
    <row r="348" spans="1:30" x14ac:dyDescent="0.3">
      <c r="A348" t="s">
        <v>58</v>
      </c>
      <c r="B348" t="s">
        <v>250</v>
      </c>
      <c r="C348" t="s">
        <v>818</v>
      </c>
      <c r="D348" t="s">
        <v>87</v>
      </c>
      <c r="E348" t="s">
        <v>88</v>
      </c>
      <c r="F348" t="s">
        <v>59</v>
      </c>
      <c r="G348" t="s">
        <v>35</v>
      </c>
      <c r="H348" t="s">
        <v>36</v>
      </c>
      <c r="I348" t="s">
        <v>37</v>
      </c>
      <c r="J348" t="s">
        <v>188</v>
      </c>
      <c r="K348" t="s">
        <v>189</v>
      </c>
      <c r="L348" t="s">
        <v>190</v>
      </c>
      <c r="M348" t="s">
        <v>38</v>
      </c>
      <c r="N348" t="s">
        <v>39</v>
      </c>
      <c r="O348" s="23">
        <v>347</v>
      </c>
      <c r="P348" s="9">
        <v>8.5</v>
      </c>
      <c r="Q348" t="s">
        <v>40</v>
      </c>
      <c r="R348">
        <v>17180</v>
      </c>
      <c r="S348" s="9">
        <v>40.799999999999997</v>
      </c>
      <c r="T348" s="26">
        <v>4.29</v>
      </c>
      <c r="U348" s="8">
        <v>175.03</v>
      </c>
      <c r="V348" t="s">
        <v>112</v>
      </c>
      <c r="W348" t="s">
        <v>42</v>
      </c>
      <c r="X348" t="s">
        <v>42</v>
      </c>
      <c r="Y348" t="s">
        <v>43</v>
      </c>
      <c r="AA348" s="1">
        <f t="shared" si="23"/>
        <v>45847</v>
      </c>
      <c r="AB348" s="2">
        <f t="shared" si="24"/>
        <v>7</v>
      </c>
      <c r="AC348" s="2">
        <f t="shared" si="25"/>
        <v>2025</v>
      </c>
      <c r="AD348" s="2" t="str">
        <f>IFERROR(VLOOKUP(A348,'Aux Área'!$A$4:$B$123,2,0),"-")</f>
        <v>CONSERVA</v>
      </c>
    </row>
    <row r="349" spans="1:30" x14ac:dyDescent="0.3">
      <c r="A349" t="s">
        <v>50</v>
      </c>
      <c r="B349" t="s">
        <v>324</v>
      </c>
      <c r="C349" t="s">
        <v>819</v>
      </c>
      <c r="D349" t="s">
        <v>326</v>
      </c>
      <c r="E349" t="s">
        <v>327</v>
      </c>
      <c r="F349" t="s">
        <v>51</v>
      </c>
      <c r="G349" t="s">
        <v>35</v>
      </c>
      <c r="H349" t="s">
        <v>36</v>
      </c>
      <c r="I349" t="s">
        <v>37</v>
      </c>
      <c r="J349" t="s">
        <v>241</v>
      </c>
      <c r="K349" t="s">
        <v>242</v>
      </c>
      <c r="L349" t="s">
        <v>110</v>
      </c>
      <c r="M349" t="s">
        <v>38</v>
      </c>
      <c r="N349" t="s">
        <v>39</v>
      </c>
      <c r="O349" s="23">
        <v>339</v>
      </c>
      <c r="P349" s="9">
        <v>8.26</v>
      </c>
      <c r="Q349" t="s">
        <v>40</v>
      </c>
      <c r="R349">
        <v>4945</v>
      </c>
      <c r="S349" s="9">
        <v>41.05</v>
      </c>
      <c r="T349" s="26">
        <v>3.99</v>
      </c>
      <c r="U349" s="8">
        <v>163.80000000000001</v>
      </c>
      <c r="V349" t="s">
        <v>41</v>
      </c>
      <c r="W349" t="s">
        <v>42</v>
      </c>
      <c r="X349" t="s">
        <v>42</v>
      </c>
      <c r="Y349" t="s">
        <v>43</v>
      </c>
      <c r="AA349" s="1">
        <f t="shared" si="23"/>
        <v>45847</v>
      </c>
      <c r="AB349" s="2">
        <f t="shared" si="24"/>
        <v>7</v>
      </c>
      <c r="AC349" s="2">
        <f t="shared" si="25"/>
        <v>2025</v>
      </c>
      <c r="AD349" s="2" t="str">
        <f>IFERROR(VLOOKUP(A349,'Aux Área'!$A$4:$B$123,2,0),"-")</f>
        <v>TI</v>
      </c>
    </row>
    <row r="350" spans="1:30" x14ac:dyDescent="0.3">
      <c r="A350" t="s">
        <v>60</v>
      </c>
      <c r="B350" t="s">
        <v>614</v>
      </c>
      <c r="C350" t="s">
        <v>820</v>
      </c>
      <c r="D350" t="s">
        <v>729</v>
      </c>
      <c r="E350" t="s">
        <v>730</v>
      </c>
      <c r="F350" t="s">
        <v>61</v>
      </c>
      <c r="G350" t="s">
        <v>35</v>
      </c>
      <c r="H350" t="s">
        <v>36</v>
      </c>
      <c r="I350" t="s">
        <v>37</v>
      </c>
      <c r="J350" t="s">
        <v>196</v>
      </c>
      <c r="K350" t="s">
        <v>197</v>
      </c>
      <c r="L350" t="s">
        <v>84</v>
      </c>
      <c r="M350" t="s">
        <v>38</v>
      </c>
      <c r="N350" t="s">
        <v>39</v>
      </c>
      <c r="O350" s="23">
        <v>287</v>
      </c>
      <c r="P350" s="9">
        <v>7.96</v>
      </c>
      <c r="Q350" t="s">
        <v>40</v>
      </c>
      <c r="R350">
        <v>1689</v>
      </c>
      <c r="S350" s="9">
        <v>36.04</v>
      </c>
      <c r="T350" s="26">
        <v>4.67</v>
      </c>
      <c r="U350" s="8">
        <v>168.31</v>
      </c>
      <c r="V350" t="s">
        <v>41</v>
      </c>
      <c r="W350" t="s">
        <v>42</v>
      </c>
      <c r="X350" t="s">
        <v>42</v>
      </c>
      <c r="Y350" t="s">
        <v>43</v>
      </c>
      <c r="AA350" s="1">
        <f t="shared" si="23"/>
        <v>45847</v>
      </c>
      <c r="AB350" s="2">
        <f t="shared" si="24"/>
        <v>7</v>
      </c>
      <c r="AC350" s="2">
        <f t="shared" si="25"/>
        <v>2025</v>
      </c>
      <c r="AD350" s="2" t="str">
        <f>IFERROR(VLOOKUP(A350,'Aux Área'!$A$4:$B$123,2,0),"-")</f>
        <v>QSMS</v>
      </c>
    </row>
    <row r="351" spans="1:30" x14ac:dyDescent="0.3">
      <c r="A351" t="s">
        <v>72</v>
      </c>
      <c r="B351" t="s">
        <v>243</v>
      </c>
      <c r="C351" t="s">
        <v>821</v>
      </c>
      <c r="D351" t="s">
        <v>95</v>
      </c>
      <c r="E351" t="s">
        <v>96</v>
      </c>
      <c r="F351" t="s">
        <v>73</v>
      </c>
      <c r="G351" t="s">
        <v>35</v>
      </c>
      <c r="H351" t="s">
        <v>36</v>
      </c>
      <c r="I351" t="s">
        <v>37</v>
      </c>
      <c r="J351" t="s">
        <v>292</v>
      </c>
      <c r="K351" t="s">
        <v>293</v>
      </c>
      <c r="L351" t="s">
        <v>84</v>
      </c>
      <c r="M351" t="s">
        <v>38</v>
      </c>
      <c r="N351" t="s">
        <v>39</v>
      </c>
      <c r="O351" s="23">
        <v>387</v>
      </c>
      <c r="P351" s="9">
        <v>10.91</v>
      </c>
      <c r="Q351" t="s">
        <v>40</v>
      </c>
      <c r="R351">
        <v>7043</v>
      </c>
      <c r="S351" s="9">
        <v>35.46</v>
      </c>
      <c r="T351" s="26">
        <v>4.6399999999999997</v>
      </c>
      <c r="U351" s="8">
        <v>164.53</v>
      </c>
      <c r="V351" t="s">
        <v>41</v>
      </c>
      <c r="W351" t="s">
        <v>42</v>
      </c>
      <c r="X351" t="s">
        <v>42</v>
      </c>
      <c r="Y351" t="s">
        <v>43</v>
      </c>
      <c r="AA351" s="1">
        <f t="shared" si="23"/>
        <v>45847</v>
      </c>
      <c r="AB351" s="2">
        <f t="shared" si="24"/>
        <v>7</v>
      </c>
      <c r="AC351" s="2">
        <f t="shared" si="25"/>
        <v>2025</v>
      </c>
      <c r="AD351" s="2" t="str">
        <f>IFERROR(VLOOKUP(A351,'Aux Área'!$A$4:$B$123,2,0),"-")</f>
        <v>CONSERVA</v>
      </c>
    </row>
    <row r="352" spans="1:30" x14ac:dyDescent="0.3">
      <c r="A352" t="s">
        <v>44</v>
      </c>
      <c r="B352" t="s">
        <v>478</v>
      </c>
      <c r="C352" t="s">
        <v>822</v>
      </c>
      <c r="D352" t="s">
        <v>224</v>
      </c>
      <c r="E352" t="s">
        <v>225</v>
      </c>
      <c r="F352" t="s">
        <v>45</v>
      </c>
      <c r="G352" t="s">
        <v>35</v>
      </c>
      <c r="H352" t="s">
        <v>36</v>
      </c>
      <c r="I352" t="s">
        <v>37</v>
      </c>
      <c r="J352" t="s">
        <v>275</v>
      </c>
      <c r="K352" t="s">
        <v>276</v>
      </c>
      <c r="L352" t="s">
        <v>124</v>
      </c>
      <c r="M352" t="s">
        <v>38</v>
      </c>
      <c r="N352" t="s">
        <v>39</v>
      </c>
      <c r="O352" s="23">
        <v>311</v>
      </c>
      <c r="P352" s="9">
        <v>9.4</v>
      </c>
      <c r="Q352" t="s">
        <v>40</v>
      </c>
      <c r="R352">
        <v>3296</v>
      </c>
      <c r="S352" s="9">
        <v>33.1</v>
      </c>
      <c r="T352" s="26">
        <v>4.1900000000000004</v>
      </c>
      <c r="U352" s="8">
        <v>138.69</v>
      </c>
      <c r="V352" t="s">
        <v>823</v>
      </c>
      <c r="W352" t="s">
        <v>42</v>
      </c>
      <c r="X352" t="s">
        <v>42</v>
      </c>
      <c r="Y352" t="s">
        <v>43</v>
      </c>
      <c r="AA352" s="1">
        <f t="shared" si="23"/>
        <v>45847</v>
      </c>
      <c r="AB352" s="2">
        <f t="shared" si="24"/>
        <v>7</v>
      </c>
      <c r="AC352" s="2">
        <f t="shared" si="25"/>
        <v>2025</v>
      </c>
      <c r="AD352" s="2" t="str">
        <f>IFERROR(VLOOKUP(A352,'Aux Área'!$A$4:$B$123,2,0),"-")</f>
        <v>OPERAÇÃO</v>
      </c>
    </row>
    <row r="353" spans="1:30" x14ac:dyDescent="0.3">
      <c r="A353" t="s">
        <v>62</v>
      </c>
      <c r="B353" t="s">
        <v>263</v>
      </c>
      <c r="C353" t="s">
        <v>824</v>
      </c>
      <c r="D353" t="s">
        <v>158</v>
      </c>
      <c r="E353" t="s">
        <v>159</v>
      </c>
      <c r="F353" t="s">
        <v>63</v>
      </c>
      <c r="G353" t="s">
        <v>35</v>
      </c>
      <c r="H353" t="s">
        <v>36</v>
      </c>
      <c r="I353" t="s">
        <v>37</v>
      </c>
      <c r="J353" t="s">
        <v>122</v>
      </c>
      <c r="K353" t="s">
        <v>123</v>
      </c>
      <c r="L353" t="s">
        <v>124</v>
      </c>
      <c r="M353" t="s">
        <v>38</v>
      </c>
      <c r="N353" t="s">
        <v>39</v>
      </c>
      <c r="O353" s="23">
        <v>201</v>
      </c>
      <c r="P353" s="9">
        <v>7.33</v>
      </c>
      <c r="Q353" t="s">
        <v>40</v>
      </c>
      <c r="R353">
        <v>12315</v>
      </c>
      <c r="S353" s="9">
        <v>27.43</v>
      </c>
      <c r="T353" s="26">
        <v>4.01</v>
      </c>
      <c r="U353" s="8">
        <v>110</v>
      </c>
      <c r="V353" t="s">
        <v>112</v>
      </c>
      <c r="W353" t="s">
        <v>42</v>
      </c>
      <c r="X353" t="s">
        <v>42</v>
      </c>
      <c r="Y353" t="s">
        <v>43</v>
      </c>
      <c r="AA353" s="1">
        <f t="shared" si="23"/>
        <v>45848</v>
      </c>
      <c r="AB353" s="2">
        <f t="shared" si="24"/>
        <v>7</v>
      </c>
      <c r="AC353" s="2">
        <f t="shared" si="25"/>
        <v>2025</v>
      </c>
      <c r="AD353" s="2" t="str">
        <f>IFERROR(VLOOKUP(A353,'Aux Área'!$A$4:$B$123,2,0),"-")</f>
        <v>CONSERVA</v>
      </c>
    </row>
    <row r="354" spans="1:30" x14ac:dyDescent="0.3">
      <c r="A354" t="s">
        <v>76</v>
      </c>
      <c r="B354" t="s">
        <v>380</v>
      </c>
      <c r="C354" t="s">
        <v>825</v>
      </c>
      <c r="D354" t="s">
        <v>382</v>
      </c>
      <c r="E354" t="s">
        <v>383</v>
      </c>
      <c r="F354" t="s">
        <v>77</v>
      </c>
      <c r="G354" t="s">
        <v>35</v>
      </c>
      <c r="H354" t="s">
        <v>36</v>
      </c>
      <c r="I354" t="s">
        <v>37</v>
      </c>
      <c r="J354" t="s">
        <v>627</v>
      </c>
      <c r="K354" t="s">
        <v>628</v>
      </c>
      <c r="L354" t="s">
        <v>84</v>
      </c>
      <c r="M354" t="s">
        <v>38</v>
      </c>
      <c r="N354" t="s">
        <v>39</v>
      </c>
      <c r="O354" s="23">
        <v>368</v>
      </c>
      <c r="P354" s="9">
        <v>9.8699999999999992</v>
      </c>
      <c r="Q354" t="s">
        <v>40</v>
      </c>
      <c r="R354">
        <v>10661</v>
      </c>
      <c r="S354" s="9">
        <v>37.28</v>
      </c>
      <c r="T354" s="26">
        <v>4.7300000000000004</v>
      </c>
      <c r="U354" s="8">
        <v>176.34</v>
      </c>
      <c r="V354" t="s">
        <v>826</v>
      </c>
      <c r="W354" t="s">
        <v>42</v>
      </c>
      <c r="X354" t="s">
        <v>42</v>
      </c>
      <c r="Y354" t="s">
        <v>43</v>
      </c>
      <c r="AA354" s="1">
        <f t="shared" si="23"/>
        <v>45848</v>
      </c>
      <c r="AB354" s="2">
        <f t="shared" si="24"/>
        <v>7</v>
      </c>
      <c r="AC354" s="2">
        <f t="shared" si="25"/>
        <v>2025</v>
      </c>
      <c r="AD354" s="2" t="str">
        <f>IFERROR(VLOOKUP(A354,'Aux Área'!$A$4:$B$123,2,0),"-")</f>
        <v>QSMS</v>
      </c>
    </row>
    <row r="355" spans="1:30" x14ac:dyDescent="0.3">
      <c r="A355" t="s">
        <v>76</v>
      </c>
      <c r="B355" t="s">
        <v>380</v>
      </c>
      <c r="C355" t="s">
        <v>827</v>
      </c>
      <c r="D355" t="s">
        <v>382</v>
      </c>
      <c r="E355" t="s">
        <v>383</v>
      </c>
      <c r="F355" t="s">
        <v>77</v>
      </c>
      <c r="G355" t="s">
        <v>35</v>
      </c>
      <c r="H355" t="s">
        <v>36</v>
      </c>
      <c r="I355" t="s">
        <v>37</v>
      </c>
      <c r="J355" t="s">
        <v>828</v>
      </c>
      <c r="K355" t="s">
        <v>628</v>
      </c>
      <c r="L355" t="s">
        <v>84</v>
      </c>
      <c r="M355" t="s">
        <v>38</v>
      </c>
      <c r="N355" t="s">
        <v>39</v>
      </c>
      <c r="O355" s="23">
        <v>0</v>
      </c>
      <c r="P355" s="9">
        <v>0</v>
      </c>
      <c r="Q355" t="s">
        <v>40</v>
      </c>
      <c r="R355">
        <v>10661</v>
      </c>
      <c r="S355" s="9">
        <v>37.28</v>
      </c>
      <c r="T355" s="26">
        <v>4.6849999999999996</v>
      </c>
      <c r="U355" s="8">
        <v>174.65</v>
      </c>
      <c r="V355" t="s">
        <v>112</v>
      </c>
      <c r="W355" t="s">
        <v>42</v>
      </c>
      <c r="X355" t="s">
        <v>42</v>
      </c>
      <c r="Y355" t="s">
        <v>43</v>
      </c>
      <c r="AA355" s="1">
        <f t="shared" si="23"/>
        <v>45848</v>
      </c>
      <c r="AB355" s="2">
        <f t="shared" si="24"/>
        <v>7</v>
      </c>
      <c r="AC355" s="2">
        <f t="shared" si="25"/>
        <v>2025</v>
      </c>
      <c r="AD355" s="2" t="str">
        <f>IFERROR(VLOOKUP(A355,'Aux Área'!$A$4:$B$123,2,0),"-")</f>
        <v>QSMS</v>
      </c>
    </row>
    <row r="356" spans="1:30" x14ac:dyDescent="0.3">
      <c r="A356" t="s">
        <v>64</v>
      </c>
      <c r="B356" t="s">
        <v>332</v>
      </c>
      <c r="C356" t="s">
        <v>829</v>
      </c>
      <c r="D356" t="s">
        <v>127</v>
      </c>
      <c r="E356" t="s">
        <v>128</v>
      </c>
      <c r="F356" t="s">
        <v>65</v>
      </c>
      <c r="G356" t="s">
        <v>35</v>
      </c>
      <c r="H356" t="s">
        <v>36</v>
      </c>
      <c r="I356" t="s">
        <v>37</v>
      </c>
      <c r="J356" t="s">
        <v>179</v>
      </c>
      <c r="K356" t="s">
        <v>180</v>
      </c>
      <c r="L356" t="s">
        <v>181</v>
      </c>
      <c r="M356" t="s">
        <v>38</v>
      </c>
      <c r="N356" t="s">
        <v>39</v>
      </c>
      <c r="O356" s="23">
        <v>402</v>
      </c>
      <c r="P356" s="9">
        <v>10.25</v>
      </c>
      <c r="Q356" t="s">
        <v>40</v>
      </c>
      <c r="R356">
        <v>7334</v>
      </c>
      <c r="S356" s="9">
        <v>39.21</v>
      </c>
      <c r="T356" s="26">
        <v>4.54</v>
      </c>
      <c r="U356" s="8">
        <v>178.01</v>
      </c>
      <c r="V356" t="s">
        <v>41</v>
      </c>
      <c r="W356" t="s">
        <v>42</v>
      </c>
      <c r="X356" t="s">
        <v>42</v>
      </c>
      <c r="Y356" t="s">
        <v>43</v>
      </c>
      <c r="AA356" s="1">
        <f t="shared" si="23"/>
        <v>45848</v>
      </c>
      <c r="AB356" s="2">
        <f t="shared" si="24"/>
        <v>7</v>
      </c>
      <c r="AC356" s="2">
        <f t="shared" si="25"/>
        <v>2025</v>
      </c>
      <c r="AD356" s="2" t="str">
        <f>IFERROR(VLOOKUP(A356,'Aux Área'!$A$4:$B$123,2,0),"-")</f>
        <v>ENGENHARIA</v>
      </c>
    </row>
    <row r="357" spans="1:30" x14ac:dyDescent="0.3">
      <c r="A357" t="s">
        <v>56</v>
      </c>
      <c r="B357" t="s">
        <v>266</v>
      </c>
      <c r="C357" t="s">
        <v>830</v>
      </c>
      <c r="D357" t="s">
        <v>120</v>
      </c>
      <c r="E357" t="s">
        <v>121</v>
      </c>
      <c r="F357" t="s">
        <v>57</v>
      </c>
      <c r="G357" t="s">
        <v>35</v>
      </c>
      <c r="H357" t="s">
        <v>36</v>
      </c>
      <c r="I357" t="s">
        <v>37</v>
      </c>
      <c r="J357" t="s">
        <v>165</v>
      </c>
      <c r="K357" t="s">
        <v>166</v>
      </c>
      <c r="L357" t="s">
        <v>167</v>
      </c>
      <c r="M357" t="s">
        <v>38</v>
      </c>
      <c r="N357" t="s">
        <v>39</v>
      </c>
      <c r="O357" s="23">
        <v>364</v>
      </c>
      <c r="P357" s="9">
        <v>9.9</v>
      </c>
      <c r="Q357" t="s">
        <v>40</v>
      </c>
      <c r="R357">
        <v>20352</v>
      </c>
      <c r="S357" s="9">
        <v>36.770000000000003</v>
      </c>
      <c r="T357" s="26">
        <v>4.46</v>
      </c>
      <c r="U357" s="8">
        <v>164</v>
      </c>
      <c r="V357" t="s">
        <v>41</v>
      </c>
      <c r="W357" t="s">
        <v>42</v>
      </c>
      <c r="X357" t="s">
        <v>42</v>
      </c>
      <c r="Y357" t="s">
        <v>43</v>
      </c>
      <c r="AA357" s="1">
        <f t="shared" si="23"/>
        <v>45848</v>
      </c>
      <c r="AB357" s="2">
        <f t="shared" si="24"/>
        <v>7</v>
      </c>
      <c r="AC357" s="2">
        <f t="shared" si="25"/>
        <v>2025</v>
      </c>
      <c r="AD357" s="2" t="str">
        <f>IFERROR(VLOOKUP(A357,'Aux Área'!$A$4:$B$123,2,0),"-")</f>
        <v>CONSERVA</v>
      </c>
    </row>
    <row r="358" spans="1:30" x14ac:dyDescent="0.3">
      <c r="A358" t="s">
        <v>72</v>
      </c>
      <c r="B358" t="s">
        <v>243</v>
      </c>
      <c r="C358" t="s">
        <v>831</v>
      </c>
      <c r="D358" t="s">
        <v>95</v>
      </c>
      <c r="E358" t="s">
        <v>96</v>
      </c>
      <c r="F358" t="s">
        <v>73</v>
      </c>
      <c r="G358" t="s">
        <v>35</v>
      </c>
      <c r="H358" t="s">
        <v>36</v>
      </c>
      <c r="I358" t="s">
        <v>37</v>
      </c>
      <c r="J358" t="s">
        <v>172</v>
      </c>
      <c r="K358" t="s">
        <v>173</v>
      </c>
      <c r="L358" t="s">
        <v>124</v>
      </c>
      <c r="M358" t="s">
        <v>38</v>
      </c>
      <c r="N358" t="s">
        <v>39</v>
      </c>
      <c r="O358" s="23">
        <v>293</v>
      </c>
      <c r="P358" s="9">
        <v>9.68</v>
      </c>
      <c r="Q358" t="s">
        <v>40</v>
      </c>
      <c r="R358">
        <v>7336</v>
      </c>
      <c r="S358" s="9">
        <v>30.26</v>
      </c>
      <c r="T358" s="26">
        <v>3.99</v>
      </c>
      <c r="U358" s="8">
        <v>120.74</v>
      </c>
      <c r="V358" t="s">
        <v>112</v>
      </c>
      <c r="W358" t="s">
        <v>42</v>
      </c>
      <c r="X358" t="s">
        <v>42</v>
      </c>
      <c r="Y358" t="s">
        <v>43</v>
      </c>
      <c r="AA358" s="1">
        <f t="shared" si="23"/>
        <v>45848</v>
      </c>
      <c r="AB358" s="2">
        <f t="shared" si="24"/>
        <v>7</v>
      </c>
      <c r="AC358" s="2">
        <f t="shared" si="25"/>
        <v>2025</v>
      </c>
      <c r="AD358" s="2" t="str">
        <f>IFERROR(VLOOKUP(A358,'Aux Área'!$A$4:$B$123,2,0),"-")</f>
        <v>CONSERVA</v>
      </c>
    </row>
    <row r="359" spans="1:30" x14ac:dyDescent="0.3">
      <c r="A359" t="s">
        <v>76</v>
      </c>
      <c r="B359" t="s">
        <v>380</v>
      </c>
      <c r="C359" t="s">
        <v>832</v>
      </c>
      <c r="D359" t="s">
        <v>382</v>
      </c>
      <c r="E359" t="s">
        <v>383</v>
      </c>
      <c r="F359" t="s">
        <v>77</v>
      </c>
      <c r="G359" t="s">
        <v>35</v>
      </c>
      <c r="H359" t="s">
        <v>36</v>
      </c>
      <c r="I359" t="s">
        <v>37</v>
      </c>
      <c r="J359" t="s">
        <v>275</v>
      </c>
      <c r="K359" t="s">
        <v>276</v>
      </c>
      <c r="L359" t="s">
        <v>124</v>
      </c>
      <c r="M359" t="s">
        <v>38</v>
      </c>
      <c r="N359" t="s">
        <v>39</v>
      </c>
      <c r="O359" s="23">
        <v>245</v>
      </c>
      <c r="P359" s="9">
        <v>10.7</v>
      </c>
      <c r="Q359" t="s">
        <v>40</v>
      </c>
      <c r="R359">
        <v>10906</v>
      </c>
      <c r="S359" s="9">
        <v>22.9</v>
      </c>
      <c r="T359" s="26">
        <v>4.1900000000000004</v>
      </c>
      <c r="U359" s="8">
        <v>95.95</v>
      </c>
      <c r="V359" t="s">
        <v>833</v>
      </c>
      <c r="W359" t="s">
        <v>42</v>
      </c>
      <c r="X359" t="s">
        <v>42</v>
      </c>
      <c r="Y359" t="s">
        <v>43</v>
      </c>
      <c r="AA359" s="1">
        <f t="shared" si="23"/>
        <v>45848</v>
      </c>
      <c r="AB359" s="2">
        <f t="shared" si="24"/>
        <v>7</v>
      </c>
      <c r="AC359" s="2">
        <f t="shared" si="25"/>
        <v>2025</v>
      </c>
      <c r="AD359" s="2" t="str">
        <f>IFERROR(VLOOKUP(A359,'Aux Área'!$A$4:$B$123,2,0),"-")</f>
        <v>QSMS</v>
      </c>
    </row>
    <row r="360" spans="1:30" x14ac:dyDescent="0.3">
      <c r="A360" t="s">
        <v>52</v>
      </c>
      <c r="B360" t="s">
        <v>389</v>
      </c>
      <c r="C360" t="s">
        <v>834</v>
      </c>
      <c r="D360" t="s">
        <v>446</v>
      </c>
      <c r="E360" t="s">
        <v>447</v>
      </c>
      <c r="F360" t="s">
        <v>53</v>
      </c>
      <c r="G360" t="s">
        <v>35</v>
      </c>
      <c r="H360" t="s">
        <v>36</v>
      </c>
      <c r="I360" t="s">
        <v>37</v>
      </c>
      <c r="J360" t="s">
        <v>139</v>
      </c>
      <c r="K360" t="s">
        <v>140</v>
      </c>
      <c r="L360" t="s">
        <v>141</v>
      </c>
      <c r="M360" t="s">
        <v>38</v>
      </c>
      <c r="N360" t="s">
        <v>39</v>
      </c>
      <c r="O360" s="23">
        <v>300</v>
      </c>
      <c r="P360" s="9">
        <v>9.3800000000000008</v>
      </c>
      <c r="Q360" t="s">
        <v>40</v>
      </c>
      <c r="R360">
        <v>6601</v>
      </c>
      <c r="S360" s="9">
        <v>31.99</v>
      </c>
      <c r="T360" s="26">
        <v>3.99</v>
      </c>
      <c r="U360" s="8">
        <v>127.64</v>
      </c>
      <c r="V360" t="s">
        <v>835</v>
      </c>
      <c r="W360" t="s">
        <v>42</v>
      </c>
      <c r="X360" t="s">
        <v>42</v>
      </c>
      <c r="Y360" t="s">
        <v>43</v>
      </c>
      <c r="AA360" s="1">
        <f t="shared" si="23"/>
        <v>45848</v>
      </c>
      <c r="AB360" s="2">
        <f t="shared" si="24"/>
        <v>7</v>
      </c>
      <c r="AC360" s="2">
        <f t="shared" si="25"/>
        <v>2025</v>
      </c>
      <c r="AD360" s="2" t="str">
        <f>IFERROR(VLOOKUP(A360,'Aux Área'!$A$4:$B$123,2,0),"-")</f>
        <v>OPERAÇÃO</v>
      </c>
    </row>
    <row r="361" spans="1:30" x14ac:dyDescent="0.3">
      <c r="A361" t="s">
        <v>836</v>
      </c>
      <c r="B361" t="s">
        <v>209</v>
      </c>
      <c r="C361" t="s">
        <v>837</v>
      </c>
      <c r="D361" t="s">
        <v>646</v>
      </c>
      <c r="E361" t="s">
        <v>647</v>
      </c>
      <c r="F361" t="s">
        <v>653</v>
      </c>
      <c r="G361" t="s">
        <v>635</v>
      </c>
      <c r="H361" t="s">
        <v>838</v>
      </c>
      <c r="I361" t="s">
        <v>839</v>
      </c>
      <c r="J361" t="s">
        <v>650</v>
      </c>
      <c r="K361" t="s">
        <v>651</v>
      </c>
      <c r="L361" t="s">
        <v>124</v>
      </c>
      <c r="M361" t="s">
        <v>38</v>
      </c>
      <c r="N361" t="s">
        <v>638</v>
      </c>
      <c r="O361" s="23">
        <v>0</v>
      </c>
      <c r="P361" s="9">
        <v>0</v>
      </c>
      <c r="Q361" t="s">
        <v>40</v>
      </c>
      <c r="R361">
        <v>0</v>
      </c>
      <c r="S361" s="9">
        <v>129.93</v>
      </c>
      <c r="T361" s="26">
        <v>5.94</v>
      </c>
      <c r="U361" s="8">
        <v>771.81</v>
      </c>
      <c r="V361" t="s">
        <v>112</v>
      </c>
      <c r="W361" t="s">
        <v>652</v>
      </c>
      <c r="X361" t="s">
        <v>42</v>
      </c>
      <c r="Y361" t="s">
        <v>653</v>
      </c>
      <c r="AA361" s="1">
        <f t="shared" ref="AA361:AA393" si="26">DATEVALUE(C361)</f>
        <v>45848</v>
      </c>
      <c r="AB361" s="2">
        <f t="shared" ref="AB361:AB392" si="27">MONTH(AA361)</f>
        <v>7</v>
      </c>
      <c r="AC361" s="2">
        <f t="shared" ref="AC361:AC393" si="28">YEAR(AA361)</f>
        <v>2025</v>
      </c>
      <c r="AD361" s="2" t="str">
        <f>IFERROR(VLOOKUP(A361,'Aux Área'!$A$4:$B$123,2,0),"-")</f>
        <v>SÃO PEDRO</v>
      </c>
    </row>
    <row r="362" spans="1:30" x14ac:dyDescent="0.3">
      <c r="A362" t="s">
        <v>72</v>
      </c>
      <c r="B362" t="s">
        <v>243</v>
      </c>
      <c r="C362" t="s">
        <v>840</v>
      </c>
      <c r="D362" t="s">
        <v>95</v>
      </c>
      <c r="E362" t="s">
        <v>96</v>
      </c>
      <c r="F362" t="s">
        <v>73</v>
      </c>
      <c r="G362" t="s">
        <v>35</v>
      </c>
      <c r="H362" t="s">
        <v>36</v>
      </c>
      <c r="I362" t="s">
        <v>37</v>
      </c>
      <c r="J362" t="s">
        <v>108</v>
      </c>
      <c r="K362" t="s">
        <v>109</v>
      </c>
      <c r="L362" t="s">
        <v>110</v>
      </c>
      <c r="M362" t="s">
        <v>38</v>
      </c>
      <c r="N362" t="s">
        <v>111</v>
      </c>
      <c r="O362" s="23">
        <v>429</v>
      </c>
      <c r="P362" s="9">
        <v>10.67</v>
      </c>
      <c r="Q362" t="s">
        <v>40</v>
      </c>
      <c r="R362">
        <v>7765</v>
      </c>
      <c r="S362" s="9">
        <v>40.21</v>
      </c>
      <c r="T362" s="26">
        <v>4.3899999999999997</v>
      </c>
      <c r="U362" s="8">
        <v>176.52</v>
      </c>
      <c r="V362" t="s">
        <v>112</v>
      </c>
      <c r="W362" t="s">
        <v>42</v>
      </c>
      <c r="X362" t="s">
        <v>42</v>
      </c>
      <c r="Y362" t="s">
        <v>43</v>
      </c>
      <c r="AA362" s="1">
        <f t="shared" si="26"/>
        <v>45848</v>
      </c>
      <c r="AB362" s="2">
        <f t="shared" si="27"/>
        <v>7</v>
      </c>
      <c r="AC362" s="2">
        <f t="shared" si="28"/>
        <v>2025</v>
      </c>
      <c r="AD362" s="2" t="str">
        <f>IFERROR(VLOOKUP(A362,'Aux Área'!$A$4:$B$123,2,0),"-")</f>
        <v>CONSERVA</v>
      </c>
    </row>
    <row r="363" spans="1:30" x14ac:dyDescent="0.3">
      <c r="A363" t="s">
        <v>696</v>
      </c>
      <c r="B363" t="s">
        <v>222</v>
      </c>
      <c r="C363" t="s">
        <v>841</v>
      </c>
      <c r="D363" t="s">
        <v>633</v>
      </c>
      <c r="E363" t="s">
        <v>634</v>
      </c>
      <c r="F363" t="s">
        <v>641</v>
      </c>
      <c r="G363" t="s">
        <v>635</v>
      </c>
      <c r="H363" t="s">
        <v>698</v>
      </c>
      <c r="I363" t="s">
        <v>699</v>
      </c>
      <c r="J363" t="s">
        <v>285</v>
      </c>
      <c r="K363" t="s">
        <v>286</v>
      </c>
      <c r="L363" t="s">
        <v>91</v>
      </c>
      <c r="M363" t="s">
        <v>38</v>
      </c>
      <c r="N363" t="s">
        <v>638</v>
      </c>
      <c r="O363" s="23">
        <v>0</v>
      </c>
      <c r="P363" s="9">
        <v>0</v>
      </c>
      <c r="Q363" t="s">
        <v>40</v>
      </c>
      <c r="R363">
        <v>0</v>
      </c>
      <c r="S363" s="9">
        <v>129.38</v>
      </c>
      <c r="T363" s="26">
        <v>5.69</v>
      </c>
      <c r="U363" s="8">
        <v>736.21</v>
      </c>
      <c r="V363" t="s">
        <v>842</v>
      </c>
      <c r="W363" t="s">
        <v>640</v>
      </c>
      <c r="X363" t="s">
        <v>42</v>
      </c>
      <c r="Y363" t="s">
        <v>641</v>
      </c>
      <c r="AA363" s="1">
        <f t="shared" si="26"/>
        <v>45849</v>
      </c>
      <c r="AB363" s="2">
        <f t="shared" si="27"/>
        <v>7</v>
      </c>
      <c r="AC363" s="2">
        <f t="shared" si="28"/>
        <v>2025</v>
      </c>
      <c r="AD363" s="2" t="str">
        <f>IFERROR(VLOOKUP(A363,'Aux Área'!$A$4:$B$123,2,0),"-")</f>
        <v>TECPAV</v>
      </c>
    </row>
    <row r="364" spans="1:30" x14ac:dyDescent="0.3">
      <c r="A364" t="s">
        <v>62</v>
      </c>
      <c r="B364" t="s">
        <v>263</v>
      </c>
      <c r="C364" t="s">
        <v>843</v>
      </c>
      <c r="D364" t="s">
        <v>158</v>
      </c>
      <c r="E364" t="s">
        <v>159</v>
      </c>
      <c r="F364" t="s">
        <v>63</v>
      </c>
      <c r="G364" t="s">
        <v>35</v>
      </c>
      <c r="H364" t="s">
        <v>36</v>
      </c>
      <c r="I364" t="s">
        <v>37</v>
      </c>
      <c r="J364" t="s">
        <v>526</v>
      </c>
      <c r="K364" t="s">
        <v>527</v>
      </c>
      <c r="L364" t="s">
        <v>124</v>
      </c>
      <c r="M364" t="s">
        <v>38</v>
      </c>
      <c r="N364" t="s">
        <v>39</v>
      </c>
      <c r="O364" s="23">
        <v>359</v>
      </c>
      <c r="P364" s="9">
        <v>8.85</v>
      </c>
      <c r="Q364" t="s">
        <v>40</v>
      </c>
      <c r="R364">
        <v>12674</v>
      </c>
      <c r="S364" s="9">
        <v>40.549999999999997</v>
      </c>
      <c r="T364" s="26">
        <v>4.29</v>
      </c>
      <c r="U364" s="8">
        <v>173.96</v>
      </c>
      <c r="V364" t="s">
        <v>41</v>
      </c>
      <c r="W364" t="s">
        <v>42</v>
      </c>
      <c r="X364" t="s">
        <v>42</v>
      </c>
      <c r="Y364" t="s">
        <v>43</v>
      </c>
      <c r="AA364" s="1">
        <f t="shared" si="26"/>
        <v>45849</v>
      </c>
      <c r="AB364" s="2">
        <f t="shared" si="27"/>
        <v>7</v>
      </c>
      <c r="AC364" s="2">
        <f t="shared" si="28"/>
        <v>2025</v>
      </c>
      <c r="AD364" s="2" t="str">
        <f>IFERROR(VLOOKUP(A364,'Aux Área'!$A$4:$B$123,2,0),"-")</f>
        <v>CONSERVA</v>
      </c>
    </row>
    <row r="365" spans="1:30" x14ac:dyDescent="0.3">
      <c r="A365" t="s">
        <v>691</v>
      </c>
      <c r="B365" t="s">
        <v>149</v>
      </c>
      <c r="C365" t="s">
        <v>844</v>
      </c>
      <c r="D365" t="s">
        <v>693</v>
      </c>
      <c r="E365" t="s">
        <v>694</v>
      </c>
      <c r="F365" t="s">
        <v>641</v>
      </c>
      <c r="G365" t="s">
        <v>659</v>
      </c>
      <c r="H365" t="s">
        <v>660</v>
      </c>
      <c r="I365" t="s">
        <v>661</v>
      </c>
      <c r="J365" t="s">
        <v>188</v>
      </c>
      <c r="K365" t="s">
        <v>189</v>
      </c>
      <c r="L365" t="s">
        <v>190</v>
      </c>
      <c r="M365" t="s">
        <v>38</v>
      </c>
      <c r="N365" t="s">
        <v>668</v>
      </c>
      <c r="O365" s="23">
        <v>0</v>
      </c>
      <c r="P365" s="9">
        <v>0</v>
      </c>
      <c r="Q365" t="s">
        <v>40</v>
      </c>
      <c r="R365">
        <v>0</v>
      </c>
      <c r="S365" s="9">
        <v>49.68</v>
      </c>
      <c r="T365" s="26">
        <v>6.29</v>
      </c>
      <c r="U365" s="8">
        <v>312.49</v>
      </c>
      <c r="V365" t="s">
        <v>112</v>
      </c>
      <c r="W365" t="s">
        <v>640</v>
      </c>
      <c r="X365" t="s">
        <v>42</v>
      </c>
      <c r="Y365" t="s">
        <v>641</v>
      </c>
      <c r="AA365" s="1">
        <f t="shared" si="26"/>
        <v>45849</v>
      </c>
      <c r="AB365" s="2">
        <f t="shared" si="27"/>
        <v>7</v>
      </c>
      <c r="AC365" s="2">
        <f t="shared" si="28"/>
        <v>2025</v>
      </c>
      <c r="AD365" s="2" t="str">
        <f>IFERROR(VLOOKUP(A365,'Aux Área'!$A$4:$B$123,2,0),"-")</f>
        <v>TECPAV</v>
      </c>
    </row>
    <row r="366" spans="1:30" x14ac:dyDescent="0.3">
      <c r="A366" t="s">
        <v>58</v>
      </c>
      <c r="B366" t="s">
        <v>250</v>
      </c>
      <c r="C366" t="s">
        <v>845</v>
      </c>
      <c r="D366" t="s">
        <v>87</v>
      </c>
      <c r="E366" t="s">
        <v>88</v>
      </c>
      <c r="F366" t="s">
        <v>59</v>
      </c>
      <c r="G366" t="s">
        <v>35</v>
      </c>
      <c r="H366" t="s">
        <v>36</v>
      </c>
      <c r="I366" t="s">
        <v>37</v>
      </c>
      <c r="J366" t="s">
        <v>122</v>
      </c>
      <c r="K366" t="s">
        <v>123</v>
      </c>
      <c r="L366" t="s">
        <v>124</v>
      </c>
      <c r="M366" t="s">
        <v>38</v>
      </c>
      <c r="N366" t="s">
        <v>39</v>
      </c>
      <c r="O366" s="23">
        <v>250</v>
      </c>
      <c r="P366" s="9">
        <v>7.23</v>
      </c>
      <c r="Q366" t="s">
        <v>40</v>
      </c>
      <c r="R366">
        <v>17430</v>
      </c>
      <c r="S366" s="9">
        <v>34.590000000000003</v>
      </c>
      <c r="T366" s="26">
        <v>3.99</v>
      </c>
      <c r="U366" s="8">
        <v>138.01</v>
      </c>
      <c r="V366" t="s">
        <v>112</v>
      </c>
      <c r="W366" t="s">
        <v>42</v>
      </c>
      <c r="X366" t="s">
        <v>42</v>
      </c>
      <c r="Y366" t="s">
        <v>43</v>
      </c>
      <c r="AA366" s="1">
        <f t="shared" si="26"/>
        <v>45849</v>
      </c>
      <c r="AB366" s="2">
        <f t="shared" si="27"/>
        <v>7</v>
      </c>
      <c r="AC366" s="2">
        <f t="shared" si="28"/>
        <v>2025</v>
      </c>
      <c r="AD366" s="2" t="str">
        <f>IFERROR(VLOOKUP(A366,'Aux Área'!$A$4:$B$123,2,0),"-")</f>
        <v>CONSERVA</v>
      </c>
    </row>
    <row r="367" spans="1:30" x14ac:dyDescent="0.3">
      <c r="A367" t="s">
        <v>68</v>
      </c>
      <c r="B367" t="s">
        <v>296</v>
      </c>
      <c r="C367" t="s">
        <v>846</v>
      </c>
      <c r="D367" t="s">
        <v>80</v>
      </c>
      <c r="E367" t="s">
        <v>81</v>
      </c>
      <c r="F367" t="s">
        <v>69</v>
      </c>
      <c r="G367" t="s">
        <v>35</v>
      </c>
      <c r="H367" t="s">
        <v>36</v>
      </c>
      <c r="I367" t="s">
        <v>37</v>
      </c>
      <c r="J367" t="s">
        <v>650</v>
      </c>
      <c r="K367" t="s">
        <v>651</v>
      </c>
      <c r="L367" t="s">
        <v>124</v>
      </c>
      <c r="M367" t="s">
        <v>38</v>
      </c>
      <c r="N367" t="s">
        <v>39</v>
      </c>
      <c r="O367" s="23">
        <v>364</v>
      </c>
      <c r="P367" s="9">
        <v>8.81</v>
      </c>
      <c r="Q367" t="s">
        <v>40</v>
      </c>
      <c r="R367">
        <v>1746</v>
      </c>
      <c r="S367" s="9">
        <v>41.3</v>
      </c>
      <c r="T367" s="26">
        <v>4.2610000000000001</v>
      </c>
      <c r="U367" s="8">
        <v>175.96</v>
      </c>
      <c r="V367" t="s">
        <v>112</v>
      </c>
      <c r="W367" t="s">
        <v>42</v>
      </c>
      <c r="X367" t="s">
        <v>42</v>
      </c>
      <c r="Y367" t="s">
        <v>43</v>
      </c>
      <c r="AA367" s="1">
        <f t="shared" si="26"/>
        <v>45849</v>
      </c>
      <c r="AB367" s="2">
        <f t="shared" si="27"/>
        <v>7</v>
      </c>
      <c r="AC367" s="2">
        <f t="shared" si="28"/>
        <v>2025</v>
      </c>
      <c r="AD367" s="2" t="str">
        <f>IFERROR(VLOOKUP(A367,'Aux Área'!$A$4:$B$123,2,0),"-")</f>
        <v>OPERAÇÃO</v>
      </c>
    </row>
    <row r="368" spans="1:30" x14ac:dyDescent="0.3">
      <c r="A368" t="s">
        <v>662</v>
      </c>
      <c r="B368" t="s">
        <v>183</v>
      </c>
      <c r="C368" t="s">
        <v>847</v>
      </c>
      <c r="D368" t="s">
        <v>664</v>
      </c>
      <c r="E368" t="s">
        <v>665</v>
      </c>
      <c r="F368" t="s">
        <v>653</v>
      </c>
      <c r="G368" t="s">
        <v>635</v>
      </c>
      <c r="H368" t="s">
        <v>666</v>
      </c>
      <c r="I368" t="s">
        <v>667</v>
      </c>
      <c r="J368" t="s">
        <v>172</v>
      </c>
      <c r="K368" t="s">
        <v>173</v>
      </c>
      <c r="L368" t="s">
        <v>124</v>
      </c>
      <c r="M368" t="s">
        <v>38</v>
      </c>
      <c r="N368" t="s">
        <v>668</v>
      </c>
      <c r="O368" s="23">
        <v>0</v>
      </c>
      <c r="P368" s="9">
        <v>0</v>
      </c>
      <c r="Q368" t="s">
        <v>40</v>
      </c>
      <c r="R368">
        <v>0</v>
      </c>
      <c r="S368" s="9">
        <v>66</v>
      </c>
      <c r="T368" s="26">
        <v>5.99</v>
      </c>
      <c r="U368" s="8">
        <v>395.34</v>
      </c>
      <c r="V368" t="s">
        <v>848</v>
      </c>
      <c r="W368" t="s">
        <v>652</v>
      </c>
      <c r="X368" t="s">
        <v>42</v>
      </c>
      <c r="Y368" t="s">
        <v>653</v>
      </c>
      <c r="AA368" s="1">
        <f t="shared" si="26"/>
        <v>45849</v>
      </c>
      <c r="AB368" s="2">
        <f t="shared" si="27"/>
        <v>7</v>
      </c>
      <c r="AC368" s="2">
        <f t="shared" si="28"/>
        <v>2025</v>
      </c>
      <c r="AD368" s="2" t="str">
        <f>IFERROR(VLOOKUP(A368,'Aux Área'!$A$4:$B$123,2,0),"-")</f>
        <v>SÃO PEDRO</v>
      </c>
    </row>
    <row r="369" spans="1:30" x14ac:dyDescent="0.3">
      <c r="A369" t="s">
        <v>56</v>
      </c>
      <c r="B369" t="s">
        <v>266</v>
      </c>
      <c r="C369" t="s">
        <v>849</v>
      </c>
      <c r="D369" t="s">
        <v>120</v>
      </c>
      <c r="E369" t="s">
        <v>121</v>
      </c>
      <c r="F369" t="s">
        <v>57</v>
      </c>
      <c r="G369" t="s">
        <v>35</v>
      </c>
      <c r="H369" t="s">
        <v>36</v>
      </c>
      <c r="I369" t="s">
        <v>37</v>
      </c>
      <c r="J369" t="s">
        <v>237</v>
      </c>
      <c r="K369" t="s">
        <v>238</v>
      </c>
      <c r="L369" t="s">
        <v>110</v>
      </c>
      <c r="M369" t="s">
        <v>38</v>
      </c>
      <c r="N369" t="s">
        <v>39</v>
      </c>
      <c r="O369" s="23">
        <v>356</v>
      </c>
      <c r="P369" s="9">
        <v>9.3000000000000007</v>
      </c>
      <c r="Q369" t="s">
        <v>40</v>
      </c>
      <c r="R369">
        <v>20708</v>
      </c>
      <c r="S369" s="9">
        <v>38.299999999999997</v>
      </c>
      <c r="T369" s="26">
        <v>3.99</v>
      </c>
      <c r="U369" s="8">
        <v>152.82</v>
      </c>
      <c r="V369" t="s">
        <v>41</v>
      </c>
      <c r="W369" t="s">
        <v>42</v>
      </c>
      <c r="X369" t="s">
        <v>42</v>
      </c>
      <c r="Y369" t="s">
        <v>43</v>
      </c>
      <c r="AA369" s="1">
        <f t="shared" si="26"/>
        <v>45849</v>
      </c>
      <c r="AB369" s="2">
        <f t="shared" si="27"/>
        <v>7</v>
      </c>
      <c r="AC369" s="2">
        <f t="shared" si="28"/>
        <v>2025</v>
      </c>
      <c r="AD369" s="2" t="str">
        <f>IFERROR(VLOOKUP(A369,'Aux Área'!$A$4:$B$123,2,0),"-")</f>
        <v>CONSERVA</v>
      </c>
    </row>
    <row r="370" spans="1:30" x14ac:dyDescent="0.3">
      <c r="A370" t="s">
        <v>687</v>
      </c>
      <c r="B370" t="s">
        <v>85</v>
      </c>
      <c r="C370" t="s">
        <v>850</v>
      </c>
      <c r="D370" t="s">
        <v>633</v>
      </c>
      <c r="E370" t="s">
        <v>634</v>
      </c>
      <c r="F370" t="s">
        <v>641</v>
      </c>
      <c r="G370" t="s">
        <v>671</v>
      </c>
      <c r="H370" t="s">
        <v>689</v>
      </c>
      <c r="I370" t="s">
        <v>667</v>
      </c>
      <c r="J370" t="s">
        <v>188</v>
      </c>
      <c r="K370" t="s">
        <v>189</v>
      </c>
      <c r="L370" t="s">
        <v>190</v>
      </c>
      <c r="M370" t="s">
        <v>38</v>
      </c>
      <c r="N370" t="s">
        <v>638</v>
      </c>
      <c r="O370" s="23">
        <v>0</v>
      </c>
      <c r="P370" s="9">
        <v>0</v>
      </c>
      <c r="Q370" t="s">
        <v>40</v>
      </c>
      <c r="R370">
        <v>0</v>
      </c>
      <c r="S370" s="9">
        <v>81.099999999999994</v>
      </c>
      <c r="T370" s="26">
        <v>6.19</v>
      </c>
      <c r="U370" s="8">
        <v>502.03</v>
      </c>
      <c r="V370" t="s">
        <v>112</v>
      </c>
      <c r="W370" t="s">
        <v>640</v>
      </c>
      <c r="X370" t="s">
        <v>42</v>
      </c>
      <c r="Y370" t="s">
        <v>641</v>
      </c>
      <c r="AA370" s="1">
        <f t="shared" si="26"/>
        <v>45849</v>
      </c>
      <c r="AB370" s="2">
        <f t="shared" si="27"/>
        <v>7</v>
      </c>
      <c r="AC370" s="2">
        <f t="shared" si="28"/>
        <v>2025</v>
      </c>
      <c r="AD370" s="2" t="str">
        <f>IFERROR(VLOOKUP(A370,'Aux Área'!$A$4:$B$123,2,0),"-")</f>
        <v>TECPAV</v>
      </c>
    </row>
    <row r="371" spans="1:30" x14ac:dyDescent="0.3">
      <c r="A371" t="s">
        <v>52</v>
      </c>
      <c r="B371" t="s">
        <v>389</v>
      </c>
      <c r="C371" t="s">
        <v>851</v>
      </c>
      <c r="D371" t="s">
        <v>391</v>
      </c>
      <c r="E371" t="s">
        <v>392</v>
      </c>
      <c r="F371" t="s">
        <v>53</v>
      </c>
      <c r="G371" t="s">
        <v>35</v>
      </c>
      <c r="H371" t="s">
        <v>36</v>
      </c>
      <c r="I371" t="s">
        <v>37</v>
      </c>
      <c r="J371" t="s">
        <v>492</v>
      </c>
      <c r="K371" t="s">
        <v>493</v>
      </c>
      <c r="L371" t="s">
        <v>110</v>
      </c>
      <c r="M371" t="s">
        <v>38</v>
      </c>
      <c r="N371" t="s">
        <v>39</v>
      </c>
      <c r="O371" s="23">
        <v>389</v>
      </c>
      <c r="P371" s="9">
        <v>10.45</v>
      </c>
      <c r="Q371" t="s">
        <v>40</v>
      </c>
      <c r="R371">
        <v>6990</v>
      </c>
      <c r="S371" s="9">
        <v>37.22</v>
      </c>
      <c r="T371" s="26">
        <v>3.99</v>
      </c>
      <c r="U371" s="8">
        <v>148.51</v>
      </c>
      <c r="V371" t="s">
        <v>41</v>
      </c>
      <c r="W371" t="s">
        <v>42</v>
      </c>
      <c r="X371" t="s">
        <v>42</v>
      </c>
      <c r="Y371" t="s">
        <v>43</v>
      </c>
      <c r="AA371" s="1">
        <f t="shared" si="26"/>
        <v>45849</v>
      </c>
      <c r="AB371" s="2">
        <f t="shared" si="27"/>
        <v>7</v>
      </c>
      <c r="AC371" s="2">
        <f t="shared" si="28"/>
        <v>2025</v>
      </c>
      <c r="AD371" s="2" t="str">
        <f>IFERROR(VLOOKUP(A371,'Aux Área'!$A$4:$B$123,2,0),"-")</f>
        <v>OPERAÇÃO</v>
      </c>
    </row>
    <row r="372" spans="1:30" x14ac:dyDescent="0.3">
      <c r="A372" t="s">
        <v>54</v>
      </c>
      <c r="B372" t="s">
        <v>319</v>
      </c>
      <c r="C372" t="s">
        <v>852</v>
      </c>
      <c r="D372" t="s">
        <v>102</v>
      </c>
      <c r="E372" t="s">
        <v>816</v>
      </c>
      <c r="F372" t="s">
        <v>55</v>
      </c>
      <c r="G372" t="s">
        <v>35</v>
      </c>
      <c r="H372" t="s">
        <v>36</v>
      </c>
      <c r="I372" t="s">
        <v>37</v>
      </c>
      <c r="J372" t="s">
        <v>147</v>
      </c>
      <c r="K372" t="s">
        <v>148</v>
      </c>
      <c r="L372" t="s">
        <v>84</v>
      </c>
      <c r="M372" t="s">
        <v>38</v>
      </c>
      <c r="N372" t="s">
        <v>39</v>
      </c>
      <c r="O372" s="23">
        <v>441</v>
      </c>
      <c r="P372" s="9">
        <v>10.65</v>
      </c>
      <c r="Q372" t="s">
        <v>40</v>
      </c>
      <c r="R372">
        <v>5127</v>
      </c>
      <c r="S372" s="9">
        <v>41.39</v>
      </c>
      <c r="T372" s="26">
        <v>5.04</v>
      </c>
      <c r="U372" s="8">
        <v>208.61</v>
      </c>
      <c r="V372" t="s">
        <v>112</v>
      </c>
      <c r="W372" t="s">
        <v>42</v>
      </c>
      <c r="X372" t="s">
        <v>42</v>
      </c>
      <c r="Y372" t="s">
        <v>43</v>
      </c>
      <c r="AA372" s="1">
        <f t="shared" si="26"/>
        <v>45849</v>
      </c>
      <c r="AB372" s="2">
        <f t="shared" si="27"/>
        <v>7</v>
      </c>
      <c r="AC372" s="2">
        <f t="shared" si="28"/>
        <v>2025</v>
      </c>
      <c r="AD372" s="2" t="str">
        <f>IFERROR(VLOOKUP(A372,'Aux Área'!$A$4:$B$123,2,0),"-")</f>
        <v>ENGENHARIA</v>
      </c>
    </row>
    <row r="373" spans="1:30" x14ac:dyDescent="0.3">
      <c r="A373" t="s">
        <v>76</v>
      </c>
      <c r="B373" t="s">
        <v>380</v>
      </c>
      <c r="C373" t="s">
        <v>853</v>
      </c>
      <c r="D373" t="s">
        <v>382</v>
      </c>
      <c r="E373" t="s">
        <v>383</v>
      </c>
      <c r="F373" t="s">
        <v>77</v>
      </c>
      <c r="G373" t="s">
        <v>35</v>
      </c>
      <c r="H373" t="s">
        <v>36</v>
      </c>
      <c r="I373" t="s">
        <v>37</v>
      </c>
      <c r="J373" t="s">
        <v>237</v>
      </c>
      <c r="K373" t="s">
        <v>238</v>
      </c>
      <c r="L373" t="s">
        <v>110</v>
      </c>
      <c r="M373" t="s">
        <v>38</v>
      </c>
      <c r="N373" t="s">
        <v>39</v>
      </c>
      <c r="O373" s="23">
        <v>264</v>
      </c>
      <c r="P373" s="9">
        <v>9.43</v>
      </c>
      <c r="Q373" t="s">
        <v>40</v>
      </c>
      <c r="R373">
        <v>11170</v>
      </c>
      <c r="S373" s="9">
        <v>28</v>
      </c>
      <c r="T373" s="26">
        <v>3.99</v>
      </c>
      <c r="U373" s="8">
        <v>111.72</v>
      </c>
      <c r="V373" t="s">
        <v>112</v>
      </c>
      <c r="W373" t="s">
        <v>42</v>
      </c>
      <c r="X373" t="s">
        <v>42</v>
      </c>
      <c r="Y373" t="s">
        <v>43</v>
      </c>
      <c r="AA373" s="1">
        <f t="shared" si="26"/>
        <v>45849</v>
      </c>
      <c r="AB373" s="2">
        <f t="shared" si="27"/>
        <v>7</v>
      </c>
      <c r="AC373" s="2">
        <f t="shared" si="28"/>
        <v>2025</v>
      </c>
      <c r="AD373" s="2" t="str">
        <f>IFERROR(VLOOKUP(A373,'Aux Área'!$A$4:$B$123,2,0),"-")</f>
        <v>QSMS</v>
      </c>
    </row>
    <row r="374" spans="1:30" x14ac:dyDescent="0.3">
      <c r="A374" t="s">
        <v>56</v>
      </c>
      <c r="B374" t="s">
        <v>266</v>
      </c>
      <c r="C374" t="s">
        <v>854</v>
      </c>
      <c r="D374" t="s">
        <v>120</v>
      </c>
      <c r="E374" t="s">
        <v>121</v>
      </c>
      <c r="F374" t="s">
        <v>57</v>
      </c>
      <c r="G374" t="s">
        <v>35</v>
      </c>
      <c r="H374" t="s">
        <v>36</v>
      </c>
      <c r="I374" t="s">
        <v>37</v>
      </c>
      <c r="J374" t="s">
        <v>169</v>
      </c>
      <c r="K374" t="s">
        <v>170</v>
      </c>
      <c r="L374" t="s">
        <v>124</v>
      </c>
      <c r="M374" t="s">
        <v>38</v>
      </c>
      <c r="N374" t="s">
        <v>39</v>
      </c>
      <c r="O374" s="23">
        <v>360</v>
      </c>
      <c r="P374" s="9">
        <v>9.81</v>
      </c>
      <c r="Q374" t="s">
        <v>40</v>
      </c>
      <c r="R374">
        <v>21068</v>
      </c>
      <c r="S374" s="9">
        <v>36.69</v>
      </c>
      <c r="T374" s="26">
        <v>4.09</v>
      </c>
      <c r="U374" s="8">
        <v>150.06</v>
      </c>
      <c r="V374" t="s">
        <v>41</v>
      </c>
      <c r="W374" t="s">
        <v>42</v>
      </c>
      <c r="X374" t="s">
        <v>42</v>
      </c>
      <c r="Y374" t="s">
        <v>43</v>
      </c>
      <c r="AA374" s="1">
        <f t="shared" si="26"/>
        <v>45850</v>
      </c>
      <c r="AB374" s="2">
        <f t="shared" si="27"/>
        <v>7</v>
      </c>
      <c r="AC374" s="2">
        <f t="shared" si="28"/>
        <v>2025</v>
      </c>
      <c r="AD374" s="2" t="str">
        <f>IFERROR(VLOOKUP(A374,'Aux Área'!$A$4:$B$123,2,0),"-")</f>
        <v>CONSERVA</v>
      </c>
    </row>
    <row r="375" spans="1:30" x14ac:dyDescent="0.3">
      <c r="A375" t="s">
        <v>70</v>
      </c>
      <c r="B375" t="s">
        <v>272</v>
      </c>
      <c r="C375" t="s">
        <v>855</v>
      </c>
      <c r="D375" t="s">
        <v>145</v>
      </c>
      <c r="E375" t="s">
        <v>146</v>
      </c>
      <c r="F375" t="s">
        <v>71</v>
      </c>
      <c r="G375" t="s">
        <v>35</v>
      </c>
      <c r="H375" t="s">
        <v>36</v>
      </c>
      <c r="I375" t="s">
        <v>37</v>
      </c>
      <c r="J375" t="s">
        <v>147</v>
      </c>
      <c r="K375" t="s">
        <v>148</v>
      </c>
      <c r="L375" t="s">
        <v>84</v>
      </c>
      <c r="M375" t="s">
        <v>38</v>
      </c>
      <c r="N375" t="s">
        <v>39</v>
      </c>
      <c r="O375" s="23">
        <v>265</v>
      </c>
      <c r="P375" s="9">
        <v>8.2200000000000006</v>
      </c>
      <c r="Q375" t="s">
        <v>40</v>
      </c>
      <c r="R375">
        <v>3706</v>
      </c>
      <c r="S375" s="9">
        <v>32.229999999999997</v>
      </c>
      <c r="T375" s="26">
        <v>5.04</v>
      </c>
      <c r="U375" s="8">
        <v>162.44</v>
      </c>
      <c r="V375" t="s">
        <v>112</v>
      </c>
      <c r="W375" t="s">
        <v>42</v>
      </c>
      <c r="X375" t="s">
        <v>42</v>
      </c>
      <c r="Y375" t="s">
        <v>43</v>
      </c>
      <c r="AA375" s="1">
        <f t="shared" si="26"/>
        <v>45850</v>
      </c>
      <c r="AB375" s="2">
        <f t="shared" si="27"/>
        <v>7</v>
      </c>
      <c r="AC375" s="2">
        <f t="shared" si="28"/>
        <v>2025</v>
      </c>
      <c r="AD375" s="2" t="str">
        <f>IFERROR(VLOOKUP(A375,'Aux Área'!$A$4:$B$123,2,0),"-")</f>
        <v>QSMS</v>
      </c>
    </row>
    <row r="376" spans="1:30" x14ac:dyDescent="0.3">
      <c r="A376" t="s">
        <v>74</v>
      </c>
      <c r="B376" t="s">
        <v>255</v>
      </c>
      <c r="C376" t="s">
        <v>856</v>
      </c>
      <c r="D376" t="s">
        <v>115</v>
      </c>
      <c r="E376" t="s">
        <v>116</v>
      </c>
      <c r="F376" t="s">
        <v>75</v>
      </c>
      <c r="G376" t="s">
        <v>35</v>
      </c>
      <c r="H376" t="s">
        <v>36</v>
      </c>
      <c r="I376" t="s">
        <v>37</v>
      </c>
      <c r="J376" t="s">
        <v>510</v>
      </c>
      <c r="K376" t="s">
        <v>511</v>
      </c>
      <c r="L376" t="s">
        <v>136</v>
      </c>
      <c r="M376" t="s">
        <v>38</v>
      </c>
      <c r="N376" t="s">
        <v>39</v>
      </c>
      <c r="O376" s="23">
        <v>366</v>
      </c>
      <c r="P376" s="9">
        <v>10.029999999999999</v>
      </c>
      <c r="Q376" t="s">
        <v>40</v>
      </c>
      <c r="R376">
        <v>3174</v>
      </c>
      <c r="S376" s="9">
        <v>36.49</v>
      </c>
      <c r="T376" s="26">
        <v>3.99</v>
      </c>
      <c r="U376" s="8">
        <v>145.61000000000001</v>
      </c>
      <c r="V376" t="s">
        <v>857</v>
      </c>
      <c r="W376" t="s">
        <v>42</v>
      </c>
      <c r="X376" t="s">
        <v>42</v>
      </c>
      <c r="Y376" t="s">
        <v>43</v>
      </c>
      <c r="AA376" s="1">
        <f t="shared" si="26"/>
        <v>45850</v>
      </c>
      <c r="AB376" s="2">
        <f t="shared" si="27"/>
        <v>7</v>
      </c>
      <c r="AC376" s="2">
        <f t="shared" si="28"/>
        <v>2025</v>
      </c>
      <c r="AD376" s="2" t="str">
        <f>IFERROR(VLOOKUP(A376,'Aux Área'!$A$4:$B$123,2,0),"-")</f>
        <v>TI</v>
      </c>
    </row>
    <row r="377" spans="1:30" x14ac:dyDescent="0.3">
      <c r="A377" t="s">
        <v>76</v>
      </c>
      <c r="B377" t="s">
        <v>380</v>
      </c>
      <c r="C377" t="s">
        <v>858</v>
      </c>
      <c r="D377" t="s">
        <v>382</v>
      </c>
      <c r="E377" t="s">
        <v>383</v>
      </c>
      <c r="F377" t="s">
        <v>77</v>
      </c>
      <c r="G377" t="s">
        <v>35</v>
      </c>
      <c r="H377" t="s">
        <v>36</v>
      </c>
      <c r="I377" t="s">
        <v>37</v>
      </c>
      <c r="J377" t="s">
        <v>552</v>
      </c>
      <c r="K377" t="s">
        <v>553</v>
      </c>
      <c r="L377" t="s">
        <v>155</v>
      </c>
      <c r="M377" t="s">
        <v>38</v>
      </c>
      <c r="N377" t="s">
        <v>39</v>
      </c>
      <c r="O377" s="23">
        <v>302</v>
      </c>
      <c r="P377" s="9">
        <v>9.89</v>
      </c>
      <c r="Q377" t="s">
        <v>40</v>
      </c>
      <c r="R377">
        <v>11472</v>
      </c>
      <c r="S377" s="9">
        <v>30.53</v>
      </c>
      <c r="T377" s="26">
        <v>4.1399999999999997</v>
      </c>
      <c r="U377" s="8">
        <v>126.4</v>
      </c>
      <c r="V377" t="s">
        <v>41</v>
      </c>
      <c r="W377" t="s">
        <v>42</v>
      </c>
      <c r="X377" t="s">
        <v>42</v>
      </c>
      <c r="Y377" t="s">
        <v>43</v>
      </c>
      <c r="AA377" s="1">
        <f t="shared" si="26"/>
        <v>45852</v>
      </c>
      <c r="AB377" s="2">
        <f t="shared" si="27"/>
        <v>7</v>
      </c>
      <c r="AC377" s="2">
        <f t="shared" si="28"/>
        <v>2025</v>
      </c>
      <c r="AD377" s="2" t="str">
        <f>IFERROR(VLOOKUP(A377,'Aux Área'!$A$4:$B$123,2,0),"-")</f>
        <v>QSMS</v>
      </c>
    </row>
    <row r="378" spans="1:30" x14ac:dyDescent="0.3">
      <c r="A378" t="s">
        <v>62</v>
      </c>
      <c r="B378" t="s">
        <v>263</v>
      </c>
      <c r="C378" t="s">
        <v>859</v>
      </c>
      <c r="D378" t="s">
        <v>158</v>
      </c>
      <c r="E378" t="s">
        <v>159</v>
      </c>
      <c r="F378" t="s">
        <v>63</v>
      </c>
      <c r="G378" t="s">
        <v>35</v>
      </c>
      <c r="H378" t="s">
        <v>36</v>
      </c>
      <c r="I378" t="s">
        <v>37</v>
      </c>
      <c r="J378" t="s">
        <v>526</v>
      </c>
      <c r="K378" t="s">
        <v>527</v>
      </c>
      <c r="L378" t="s">
        <v>124</v>
      </c>
      <c r="M378" t="s">
        <v>38</v>
      </c>
      <c r="N378" t="s">
        <v>39</v>
      </c>
      <c r="O378" s="23">
        <v>265</v>
      </c>
      <c r="P378" s="9">
        <v>7.82</v>
      </c>
      <c r="Q378" t="s">
        <v>40</v>
      </c>
      <c r="R378">
        <v>12939</v>
      </c>
      <c r="S378" s="9">
        <v>33.880000000000003</v>
      </c>
      <c r="T378" s="26">
        <v>4.0910000000000002</v>
      </c>
      <c r="U378" s="8">
        <v>138.6</v>
      </c>
      <c r="V378" t="s">
        <v>41</v>
      </c>
      <c r="W378" t="s">
        <v>42</v>
      </c>
      <c r="X378" t="s">
        <v>42</v>
      </c>
      <c r="Y378" t="s">
        <v>43</v>
      </c>
      <c r="AA378" s="1">
        <f t="shared" si="26"/>
        <v>45852</v>
      </c>
      <c r="AB378" s="2">
        <f t="shared" si="27"/>
        <v>7</v>
      </c>
      <c r="AC378" s="2">
        <f t="shared" si="28"/>
        <v>2025</v>
      </c>
      <c r="AD378" s="2" t="str">
        <f>IFERROR(VLOOKUP(A378,'Aux Área'!$A$4:$B$123,2,0),"-")</f>
        <v>CONSERVA</v>
      </c>
    </row>
    <row r="379" spans="1:30" x14ac:dyDescent="0.3">
      <c r="A379" t="s">
        <v>696</v>
      </c>
      <c r="B379" t="s">
        <v>222</v>
      </c>
      <c r="C379" t="s">
        <v>860</v>
      </c>
      <c r="D379" t="s">
        <v>633</v>
      </c>
      <c r="E379" t="s">
        <v>634</v>
      </c>
      <c r="F379" t="s">
        <v>641</v>
      </c>
      <c r="G379" t="s">
        <v>635</v>
      </c>
      <c r="H379" t="s">
        <v>698</v>
      </c>
      <c r="I379" t="s">
        <v>699</v>
      </c>
      <c r="J379" t="s">
        <v>285</v>
      </c>
      <c r="K379" t="s">
        <v>286</v>
      </c>
      <c r="L379" t="s">
        <v>91</v>
      </c>
      <c r="M379" t="s">
        <v>38</v>
      </c>
      <c r="N379" t="s">
        <v>638</v>
      </c>
      <c r="O379" s="23">
        <v>0</v>
      </c>
      <c r="P379" s="9">
        <v>0</v>
      </c>
      <c r="Q379" t="s">
        <v>40</v>
      </c>
      <c r="R379">
        <v>0</v>
      </c>
      <c r="S379" s="9">
        <v>83.46</v>
      </c>
      <c r="T379" s="26">
        <v>5.59</v>
      </c>
      <c r="U379" s="8">
        <v>466.54</v>
      </c>
      <c r="V379" t="s">
        <v>861</v>
      </c>
      <c r="W379" t="s">
        <v>640</v>
      </c>
      <c r="X379" t="s">
        <v>42</v>
      </c>
      <c r="Y379" t="s">
        <v>641</v>
      </c>
      <c r="AA379" s="1">
        <f t="shared" si="26"/>
        <v>45852</v>
      </c>
      <c r="AB379" s="2">
        <f t="shared" si="27"/>
        <v>7</v>
      </c>
      <c r="AC379" s="2">
        <f t="shared" si="28"/>
        <v>2025</v>
      </c>
      <c r="AD379" s="2" t="str">
        <f>IFERROR(VLOOKUP(A379,'Aux Área'!$A$4:$B$123,2,0),"-")</f>
        <v>TECPAV</v>
      </c>
    </row>
    <row r="380" spans="1:30" x14ac:dyDescent="0.3">
      <c r="A380" t="s">
        <v>704</v>
      </c>
      <c r="B380" t="s">
        <v>100</v>
      </c>
      <c r="C380" t="s">
        <v>862</v>
      </c>
      <c r="D380" t="s">
        <v>633</v>
      </c>
      <c r="E380" t="s">
        <v>634</v>
      </c>
      <c r="F380" t="s">
        <v>641</v>
      </c>
      <c r="G380" t="s">
        <v>659</v>
      </c>
      <c r="H380" t="s">
        <v>706</v>
      </c>
      <c r="I380" t="s">
        <v>667</v>
      </c>
      <c r="J380" t="s">
        <v>285</v>
      </c>
      <c r="K380" t="s">
        <v>286</v>
      </c>
      <c r="L380" t="s">
        <v>91</v>
      </c>
      <c r="M380" t="s">
        <v>38</v>
      </c>
      <c r="N380" t="s">
        <v>707</v>
      </c>
      <c r="O380" s="23">
        <v>0</v>
      </c>
      <c r="P380" s="9">
        <v>0</v>
      </c>
      <c r="Q380" t="s">
        <v>40</v>
      </c>
      <c r="R380">
        <v>0</v>
      </c>
      <c r="S380" s="9">
        <v>20.04</v>
      </c>
      <c r="T380" s="26">
        <v>6.29</v>
      </c>
      <c r="U380" s="8">
        <v>126.06</v>
      </c>
      <c r="V380" t="s">
        <v>863</v>
      </c>
      <c r="W380" t="s">
        <v>640</v>
      </c>
      <c r="X380" t="s">
        <v>42</v>
      </c>
      <c r="Y380" t="s">
        <v>641</v>
      </c>
      <c r="AA380" s="1">
        <f t="shared" si="26"/>
        <v>45852</v>
      </c>
      <c r="AB380" s="2">
        <f t="shared" si="27"/>
        <v>7</v>
      </c>
      <c r="AC380" s="2">
        <f t="shared" si="28"/>
        <v>2025</v>
      </c>
      <c r="AD380" s="2" t="str">
        <f>IFERROR(VLOOKUP(A380,'Aux Área'!$A$4:$B$123,2,0),"-")</f>
        <v>TECPAV</v>
      </c>
    </row>
    <row r="381" spans="1:30" x14ac:dyDescent="0.3">
      <c r="A381" t="s">
        <v>631</v>
      </c>
      <c r="B381" t="s">
        <v>125</v>
      </c>
      <c r="C381" t="s">
        <v>864</v>
      </c>
      <c r="D381" t="s">
        <v>808</v>
      </c>
      <c r="E381" t="s">
        <v>809</v>
      </c>
      <c r="F381" t="s">
        <v>641</v>
      </c>
      <c r="G381" t="s">
        <v>635</v>
      </c>
      <c r="H381" t="s">
        <v>636</v>
      </c>
      <c r="I381" t="s">
        <v>637</v>
      </c>
      <c r="J381" t="s">
        <v>285</v>
      </c>
      <c r="K381" t="s">
        <v>286</v>
      </c>
      <c r="L381" t="s">
        <v>91</v>
      </c>
      <c r="M381" t="s">
        <v>38</v>
      </c>
      <c r="N381" t="s">
        <v>638</v>
      </c>
      <c r="O381" s="23">
        <v>0</v>
      </c>
      <c r="P381" s="9">
        <v>0</v>
      </c>
      <c r="Q381" t="s">
        <v>40</v>
      </c>
      <c r="R381">
        <v>0</v>
      </c>
      <c r="S381" s="9">
        <v>78.44</v>
      </c>
      <c r="T381" s="26">
        <v>5.59</v>
      </c>
      <c r="U381" s="8">
        <v>438.51</v>
      </c>
      <c r="V381" t="s">
        <v>865</v>
      </c>
      <c r="W381" t="s">
        <v>640</v>
      </c>
      <c r="X381" t="s">
        <v>42</v>
      </c>
      <c r="Y381" t="s">
        <v>641</v>
      </c>
      <c r="AA381" s="1">
        <f t="shared" si="26"/>
        <v>45852</v>
      </c>
      <c r="AB381" s="2">
        <f t="shared" si="27"/>
        <v>7</v>
      </c>
      <c r="AC381" s="2">
        <f t="shared" si="28"/>
        <v>2025</v>
      </c>
      <c r="AD381" s="2" t="str">
        <f>IFERROR(VLOOKUP(A381,'Aux Área'!$A$4:$B$123,2,0),"-")</f>
        <v>TECPAV</v>
      </c>
    </row>
    <row r="382" spans="1:30" x14ac:dyDescent="0.3">
      <c r="A382" t="s">
        <v>50</v>
      </c>
      <c r="B382" t="s">
        <v>324</v>
      </c>
      <c r="C382" t="s">
        <v>866</v>
      </c>
      <c r="D382" t="s">
        <v>326</v>
      </c>
      <c r="E382" t="s">
        <v>327</v>
      </c>
      <c r="F382" t="s">
        <v>51</v>
      </c>
      <c r="G382" t="s">
        <v>35</v>
      </c>
      <c r="H382" t="s">
        <v>36</v>
      </c>
      <c r="I382" t="s">
        <v>37</v>
      </c>
      <c r="J382" t="s">
        <v>474</v>
      </c>
      <c r="K382" t="s">
        <v>475</v>
      </c>
      <c r="L382" t="s">
        <v>84</v>
      </c>
      <c r="M382" t="s">
        <v>38</v>
      </c>
      <c r="N382" t="s">
        <v>39</v>
      </c>
      <c r="O382" s="23">
        <v>458</v>
      </c>
      <c r="P382" s="9">
        <v>11.18</v>
      </c>
      <c r="Q382" t="s">
        <v>40</v>
      </c>
      <c r="R382">
        <v>5403</v>
      </c>
      <c r="S382" s="9">
        <v>40.98</v>
      </c>
      <c r="T382" s="26">
        <v>4.17</v>
      </c>
      <c r="U382" s="8">
        <v>170.88</v>
      </c>
      <c r="V382" t="s">
        <v>112</v>
      </c>
      <c r="W382" t="s">
        <v>42</v>
      </c>
      <c r="X382" t="s">
        <v>42</v>
      </c>
      <c r="Y382" t="s">
        <v>43</v>
      </c>
      <c r="AA382" s="1">
        <f t="shared" si="26"/>
        <v>45852</v>
      </c>
      <c r="AB382" s="2">
        <f t="shared" si="27"/>
        <v>7</v>
      </c>
      <c r="AC382" s="2">
        <f t="shared" si="28"/>
        <v>2025</v>
      </c>
      <c r="AD382" s="2" t="str">
        <f>IFERROR(VLOOKUP(A382,'Aux Área'!$A$4:$B$123,2,0),"-")</f>
        <v>TI</v>
      </c>
    </row>
    <row r="383" spans="1:30" x14ac:dyDescent="0.3">
      <c r="A383" t="s">
        <v>662</v>
      </c>
      <c r="B383" t="s">
        <v>183</v>
      </c>
      <c r="C383" t="s">
        <v>867</v>
      </c>
      <c r="D383" t="s">
        <v>664</v>
      </c>
      <c r="E383" t="s">
        <v>665</v>
      </c>
      <c r="F383" t="s">
        <v>653</v>
      </c>
      <c r="G383" t="s">
        <v>635</v>
      </c>
      <c r="H383" t="s">
        <v>666</v>
      </c>
      <c r="I383" t="s">
        <v>667</v>
      </c>
      <c r="J383" t="s">
        <v>868</v>
      </c>
      <c r="K383" t="s">
        <v>869</v>
      </c>
      <c r="L383" t="s">
        <v>870</v>
      </c>
      <c r="M383" t="s">
        <v>38</v>
      </c>
      <c r="N383" t="s">
        <v>668</v>
      </c>
      <c r="O383" s="23">
        <v>0</v>
      </c>
      <c r="P383" s="9">
        <v>0</v>
      </c>
      <c r="Q383" t="s">
        <v>40</v>
      </c>
      <c r="R383">
        <v>0</v>
      </c>
      <c r="S383" s="9">
        <v>112.13</v>
      </c>
      <c r="T383" s="26">
        <v>6.19</v>
      </c>
      <c r="U383" s="8">
        <v>694.1</v>
      </c>
      <c r="V383" t="s">
        <v>112</v>
      </c>
      <c r="W383" t="s">
        <v>652</v>
      </c>
      <c r="X383" t="s">
        <v>42</v>
      </c>
      <c r="Y383" t="s">
        <v>653</v>
      </c>
      <c r="AA383" s="1">
        <f t="shared" si="26"/>
        <v>45852</v>
      </c>
      <c r="AB383" s="2">
        <f t="shared" si="27"/>
        <v>7</v>
      </c>
      <c r="AC383" s="2">
        <f t="shared" si="28"/>
        <v>2025</v>
      </c>
      <c r="AD383" s="2" t="str">
        <f>IFERROR(VLOOKUP(A383,'Aux Área'!$A$4:$B$123,2,0),"-")</f>
        <v>SÃO PEDRO</v>
      </c>
    </row>
    <row r="384" spans="1:30" x14ac:dyDescent="0.3">
      <c r="A384" t="s">
        <v>56</v>
      </c>
      <c r="B384" t="s">
        <v>266</v>
      </c>
      <c r="C384" t="s">
        <v>871</v>
      </c>
      <c r="D384" t="s">
        <v>120</v>
      </c>
      <c r="E384" t="s">
        <v>121</v>
      </c>
      <c r="F384" t="s">
        <v>57</v>
      </c>
      <c r="G384" t="s">
        <v>35</v>
      </c>
      <c r="H384" t="s">
        <v>36</v>
      </c>
      <c r="I384" t="s">
        <v>37</v>
      </c>
      <c r="J384" t="s">
        <v>169</v>
      </c>
      <c r="K384" t="s">
        <v>170</v>
      </c>
      <c r="L384" t="s">
        <v>124</v>
      </c>
      <c r="M384" t="s">
        <v>38</v>
      </c>
      <c r="N384" t="s">
        <v>39</v>
      </c>
      <c r="O384" s="23">
        <v>365</v>
      </c>
      <c r="P384" s="9">
        <v>9.3000000000000007</v>
      </c>
      <c r="Q384" t="s">
        <v>40</v>
      </c>
      <c r="R384">
        <v>21433</v>
      </c>
      <c r="S384" s="9">
        <v>39.26</v>
      </c>
      <c r="T384" s="26">
        <v>4.09</v>
      </c>
      <c r="U384" s="8">
        <v>160.57</v>
      </c>
      <c r="V384" t="s">
        <v>112</v>
      </c>
      <c r="W384" t="s">
        <v>42</v>
      </c>
      <c r="X384" t="s">
        <v>42</v>
      </c>
      <c r="Y384" t="s">
        <v>43</v>
      </c>
      <c r="AA384" s="1">
        <f t="shared" si="26"/>
        <v>45852</v>
      </c>
      <c r="AB384" s="2">
        <f t="shared" si="27"/>
        <v>7</v>
      </c>
      <c r="AC384" s="2">
        <f t="shared" si="28"/>
        <v>2025</v>
      </c>
      <c r="AD384" s="2" t="str">
        <f>IFERROR(VLOOKUP(A384,'Aux Área'!$A$4:$B$123,2,0),"-")</f>
        <v>CONSERVA</v>
      </c>
    </row>
    <row r="385" spans="1:30" x14ac:dyDescent="0.3">
      <c r="A385" t="s">
        <v>781</v>
      </c>
      <c r="B385" t="s">
        <v>130</v>
      </c>
      <c r="C385" t="s">
        <v>872</v>
      </c>
      <c r="D385" t="s">
        <v>664</v>
      </c>
      <c r="E385" t="s">
        <v>665</v>
      </c>
      <c r="F385" t="s">
        <v>653</v>
      </c>
      <c r="G385" t="s">
        <v>659</v>
      </c>
      <c r="H385" t="s">
        <v>706</v>
      </c>
      <c r="I385" t="s">
        <v>667</v>
      </c>
      <c r="J385" t="s">
        <v>172</v>
      </c>
      <c r="K385" t="s">
        <v>173</v>
      </c>
      <c r="L385" t="s">
        <v>124</v>
      </c>
      <c r="M385" t="s">
        <v>38</v>
      </c>
      <c r="N385" t="s">
        <v>707</v>
      </c>
      <c r="O385" s="23">
        <v>0</v>
      </c>
      <c r="P385" s="9">
        <v>0</v>
      </c>
      <c r="Q385" t="s">
        <v>40</v>
      </c>
      <c r="R385">
        <v>0</v>
      </c>
      <c r="S385" s="9">
        <v>20</v>
      </c>
      <c r="T385" s="26">
        <v>5.99</v>
      </c>
      <c r="U385" s="8">
        <v>119.8</v>
      </c>
      <c r="V385" t="s">
        <v>112</v>
      </c>
      <c r="W385" t="s">
        <v>652</v>
      </c>
      <c r="X385" t="s">
        <v>42</v>
      </c>
      <c r="Y385" t="s">
        <v>653</v>
      </c>
      <c r="AA385" s="1">
        <f t="shared" si="26"/>
        <v>45852</v>
      </c>
      <c r="AB385" s="2">
        <f t="shared" si="27"/>
        <v>7</v>
      </c>
      <c r="AC385" s="2">
        <f t="shared" si="28"/>
        <v>2025</v>
      </c>
      <c r="AD385" s="2" t="str">
        <f>IFERROR(VLOOKUP(A385,'Aux Área'!$A$4:$B$123,2,0),"-")</f>
        <v>SÃO PEDRO</v>
      </c>
    </row>
    <row r="386" spans="1:30" x14ac:dyDescent="0.3">
      <c r="A386" t="s">
        <v>62</v>
      </c>
      <c r="B386" t="s">
        <v>263</v>
      </c>
      <c r="C386" t="s">
        <v>873</v>
      </c>
      <c r="D386" t="s">
        <v>158</v>
      </c>
      <c r="E386" t="s">
        <v>159</v>
      </c>
      <c r="F386" t="s">
        <v>63</v>
      </c>
      <c r="G386" t="s">
        <v>35</v>
      </c>
      <c r="H386" t="s">
        <v>36</v>
      </c>
      <c r="I386" t="s">
        <v>37</v>
      </c>
      <c r="J386" t="s">
        <v>165</v>
      </c>
      <c r="K386" t="s">
        <v>166</v>
      </c>
      <c r="L386" t="s">
        <v>167</v>
      </c>
      <c r="M386" t="s">
        <v>38</v>
      </c>
      <c r="N386" t="s">
        <v>39</v>
      </c>
      <c r="O386" s="23">
        <v>173</v>
      </c>
      <c r="P386" s="9">
        <v>7.08</v>
      </c>
      <c r="Q386" t="s">
        <v>40</v>
      </c>
      <c r="R386">
        <v>13112</v>
      </c>
      <c r="S386" s="9">
        <v>24.44</v>
      </c>
      <c r="T386" s="26">
        <v>4.46</v>
      </c>
      <c r="U386" s="8">
        <v>109</v>
      </c>
      <c r="V386" t="s">
        <v>41</v>
      </c>
      <c r="W386" t="s">
        <v>42</v>
      </c>
      <c r="X386" t="s">
        <v>42</v>
      </c>
      <c r="Y386" t="s">
        <v>43</v>
      </c>
      <c r="AA386" s="1">
        <f t="shared" si="26"/>
        <v>45852</v>
      </c>
      <c r="AB386" s="2">
        <f t="shared" si="27"/>
        <v>7</v>
      </c>
      <c r="AC386" s="2">
        <f t="shared" si="28"/>
        <v>2025</v>
      </c>
      <c r="AD386" s="2" t="str">
        <f>IFERROR(VLOOKUP(A386,'Aux Área'!$A$4:$B$123,2,0),"-")</f>
        <v>CONSERVA</v>
      </c>
    </row>
    <row r="387" spans="1:30" x14ac:dyDescent="0.3">
      <c r="A387" t="s">
        <v>72</v>
      </c>
      <c r="B387" t="s">
        <v>243</v>
      </c>
      <c r="C387" t="s">
        <v>874</v>
      </c>
      <c r="D387" t="s">
        <v>95</v>
      </c>
      <c r="E387" t="s">
        <v>96</v>
      </c>
      <c r="F387" t="s">
        <v>73</v>
      </c>
      <c r="G387" t="s">
        <v>35</v>
      </c>
      <c r="H387" t="s">
        <v>36</v>
      </c>
      <c r="I387" t="s">
        <v>37</v>
      </c>
      <c r="J387" t="s">
        <v>292</v>
      </c>
      <c r="K387" t="s">
        <v>293</v>
      </c>
      <c r="L387" t="s">
        <v>84</v>
      </c>
      <c r="M387" t="s">
        <v>38</v>
      </c>
      <c r="N387" t="s">
        <v>39</v>
      </c>
      <c r="O387" s="23">
        <v>442</v>
      </c>
      <c r="P387" s="9">
        <v>10.42</v>
      </c>
      <c r="Q387" t="s">
        <v>40</v>
      </c>
      <c r="R387">
        <v>8207</v>
      </c>
      <c r="S387" s="9">
        <v>42.4</v>
      </c>
      <c r="T387" s="26">
        <v>4.6399999999999997</v>
      </c>
      <c r="U387" s="8">
        <v>196.74</v>
      </c>
      <c r="V387" t="s">
        <v>875</v>
      </c>
      <c r="W387" t="s">
        <v>42</v>
      </c>
      <c r="X387" t="s">
        <v>42</v>
      </c>
      <c r="Y387" t="s">
        <v>43</v>
      </c>
      <c r="AA387" s="1">
        <f t="shared" si="26"/>
        <v>45852</v>
      </c>
      <c r="AB387" s="2">
        <f t="shared" si="27"/>
        <v>7</v>
      </c>
      <c r="AC387" s="2">
        <f t="shared" si="28"/>
        <v>2025</v>
      </c>
      <c r="AD387" s="2" t="str">
        <f>IFERROR(VLOOKUP(A387,'Aux Área'!$A$4:$B$123,2,0),"-")</f>
        <v>CONSERVA</v>
      </c>
    </row>
    <row r="388" spans="1:30" x14ac:dyDescent="0.3">
      <c r="A388" t="s">
        <v>56</v>
      </c>
      <c r="B388" t="s">
        <v>266</v>
      </c>
      <c r="C388" t="s">
        <v>876</v>
      </c>
      <c r="D388" t="s">
        <v>120</v>
      </c>
      <c r="E388" t="s">
        <v>121</v>
      </c>
      <c r="F388" t="s">
        <v>57</v>
      </c>
      <c r="G388" t="s">
        <v>35</v>
      </c>
      <c r="H388" t="s">
        <v>36</v>
      </c>
      <c r="I388" t="s">
        <v>37</v>
      </c>
      <c r="J388" t="s">
        <v>370</v>
      </c>
      <c r="K388" t="s">
        <v>371</v>
      </c>
      <c r="L388" t="s">
        <v>124</v>
      </c>
      <c r="M388" t="s">
        <v>38</v>
      </c>
      <c r="N388" t="s">
        <v>39</v>
      </c>
      <c r="O388" s="23">
        <v>339</v>
      </c>
      <c r="P388" s="9">
        <v>9.65</v>
      </c>
      <c r="Q388" t="s">
        <v>40</v>
      </c>
      <c r="R388">
        <v>21772</v>
      </c>
      <c r="S388" s="9">
        <v>35.14</v>
      </c>
      <c r="T388" s="26">
        <v>4.29</v>
      </c>
      <c r="U388" s="8">
        <v>150.76</v>
      </c>
      <c r="V388" t="s">
        <v>877</v>
      </c>
      <c r="W388" t="s">
        <v>42</v>
      </c>
      <c r="X388" t="s">
        <v>42</v>
      </c>
      <c r="Y388" t="s">
        <v>43</v>
      </c>
      <c r="AA388" s="1">
        <f t="shared" si="26"/>
        <v>45853</v>
      </c>
      <c r="AB388" s="2">
        <f t="shared" si="27"/>
        <v>7</v>
      </c>
      <c r="AC388" s="2">
        <f t="shared" si="28"/>
        <v>2025</v>
      </c>
      <c r="AD388" s="2" t="str">
        <f>IFERROR(VLOOKUP(A388,'Aux Área'!$A$4:$B$123,2,0),"-")</f>
        <v>CONSERVA</v>
      </c>
    </row>
    <row r="389" spans="1:30" x14ac:dyDescent="0.3">
      <c r="A389" t="s">
        <v>52</v>
      </c>
      <c r="B389" t="s">
        <v>389</v>
      </c>
      <c r="C389" t="s">
        <v>878</v>
      </c>
      <c r="D389" t="s">
        <v>391</v>
      </c>
      <c r="E389" t="s">
        <v>392</v>
      </c>
      <c r="F389" t="s">
        <v>53</v>
      </c>
      <c r="G389" t="s">
        <v>35</v>
      </c>
      <c r="H389" t="s">
        <v>36</v>
      </c>
      <c r="I389" t="s">
        <v>37</v>
      </c>
      <c r="J389" t="s">
        <v>275</v>
      </c>
      <c r="K389" t="s">
        <v>276</v>
      </c>
      <c r="L389" t="s">
        <v>124</v>
      </c>
      <c r="M389" t="s">
        <v>38</v>
      </c>
      <c r="N389" t="s">
        <v>39</v>
      </c>
      <c r="O389" s="23">
        <v>302</v>
      </c>
      <c r="P389" s="9">
        <v>10.4</v>
      </c>
      <c r="Q389" t="s">
        <v>40</v>
      </c>
      <c r="R389">
        <v>7292</v>
      </c>
      <c r="S389" s="9">
        <v>29.05</v>
      </c>
      <c r="T389" s="26">
        <v>4.1900000000000004</v>
      </c>
      <c r="U389" s="8">
        <v>121.72</v>
      </c>
      <c r="V389" t="s">
        <v>879</v>
      </c>
      <c r="W389" t="s">
        <v>42</v>
      </c>
      <c r="X389" t="s">
        <v>42</v>
      </c>
      <c r="Y389" t="s">
        <v>43</v>
      </c>
      <c r="AA389" s="1">
        <f t="shared" si="26"/>
        <v>45853</v>
      </c>
      <c r="AB389" s="2">
        <f t="shared" si="27"/>
        <v>7</v>
      </c>
      <c r="AC389" s="2">
        <f t="shared" si="28"/>
        <v>2025</v>
      </c>
      <c r="AD389" s="2" t="str">
        <f>IFERROR(VLOOKUP(A389,'Aux Área'!$A$4:$B$123,2,0),"-")</f>
        <v>OPERAÇÃO</v>
      </c>
    </row>
    <row r="390" spans="1:30" x14ac:dyDescent="0.3">
      <c r="A390" t="s">
        <v>669</v>
      </c>
      <c r="B390" t="s">
        <v>118</v>
      </c>
      <c r="C390" t="s">
        <v>880</v>
      </c>
      <c r="D390" t="s">
        <v>721</v>
      </c>
      <c r="E390" t="s">
        <v>722</v>
      </c>
      <c r="F390" t="s">
        <v>641</v>
      </c>
      <c r="G390" t="s">
        <v>671</v>
      </c>
      <c r="H390" t="s">
        <v>672</v>
      </c>
      <c r="I390" t="s">
        <v>673</v>
      </c>
      <c r="J390" t="s">
        <v>188</v>
      </c>
      <c r="K390" t="s">
        <v>189</v>
      </c>
      <c r="L390" t="s">
        <v>190</v>
      </c>
      <c r="M390" t="s">
        <v>38</v>
      </c>
      <c r="N390" t="s">
        <v>638</v>
      </c>
      <c r="O390" s="23">
        <v>0</v>
      </c>
      <c r="P390" s="9">
        <v>0</v>
      </c>
      <c r="Q390" t="s">
        <v>40</v>
      </c>
      <c r="R390">
        <v>0</v>
      </c>
      <c r="S390" s="9">
        <v>33.92</v>
      </c>
      <c r="T390" s="26">
        <v>6.1909999999999998</v>
      </c>
      <c r="U390" s="8">
        <v>210.01</v>
      </c>
      <c r="V390" t="s">
        <v>112</v>
      </c>
      <c r="W390" t="s">
        <v>640</v>
      </c>
      <c r="X390" t="s">
        <v>42</v>
      </c>
      <c r="Y390" t="s">
        <v>641</v>
      </c>
      <c r="AA390" s="1">
        <f t="shared" si="26"/>
        <v>45853</v>
      </c>
      <c r="AB390" s="2">
        <f t="shared" si="27"/>
        <v>7</v>
      </c>
      <c r="AC390" s="2">
        <f t="shared" si="28"/>
        <v>2025</v>
      </c>
      <c r="AD390" s="2" t="str">
        <f>IFERROR(VLOOKUP(A390,'Aux Área'!$A$4:$B$123,2,0),"-")</f>
        <v>TECPAV</v>
      </c>
    </row>
    <row r="391" spans="1:30" x14ac:dyDescent="0.3">
      <c r="A391" t="s">
        <v>76</v>
      </c>
      <c r="B391" t="s">
        <v>380</v>
      </c>
      <c r="C391" t="s">
        <v>881</v>
      </c>
      <c r="D391" t="s">
        <v>382</v>
      </c>
      <c r="E391" t="s">
        <v>383</v>
      </c>
      <c r="F391" t="s">
        <v>77</v>
      </c>
      <c r="G391" t="s">
        <v>35</v>
      </c>
      <c r="H391" t="s">
        <v>36</v>
      </c>
      <c r="I391" t="s">
        <v>37</v>
      </c>
      <c r="J391" t="s">
        <v>241</v>
      </c>
      <c r="K391" t="s">
        <v>242</v>
      </c>
      <c r="L391" t="s">
        <v>110</v>
      </c>
      <c r="M391" t="s">
        <v>38</v>
      </c>
      <c r="N391" t="s">
        <v>39</v>
      </c>
      <c r="O391" s="23">
        <v>250</v>
      </c>
      <c r="P391" s="9">
        <v>11.4</v>
      </c>
      <c r="Q391" t="s">
        <v>40</v>
      </c>
      <c r="R391">
        <v>11722</v>
      </c>
      <c r="S391" s="9">
        <v>21.93</v>
      </c>
      <c r="T391" s="26">
        <v>3.89</v>
      </c>
      <c r="U391" s="8">
        <v>85.3</v>
      </c>
      <c r="V391" t="s">
        <v>41</v>
      </c>
      <c r="W391" t="s">
        <v>42</v>
      </c>
      <c r="X391" t="s">
        <v>42</v>
      </c>
      <c r="Y391" t="s">
        <v>43</v>
      </c>
      <c r="AA391" s="1">
        <f t="shared" si="26"/>
        <v>45853</v>
      </c>
      <c r="AB391" s="2">
        <f t="shared" si="27"/>
        <v>7</v>
      </c>
      <c r="AC391" s="2">
        <f t="shared" si="28"/>
        <v>2025</v>
      </c>
      <c r="AD391" s="2" t="str">
        <f>IFERROR(VLOOKUP(A391,'Aux Área'!$A$4:$B$123,2,0),"-")</f>
        <v>QSMS</v>
      </c>
    </row>
    <row r="392" spans="1:30" x14ac:dyDescent="0.3">
      <c r="A392" t="s">
        <v>62</v>
      </c>
      <c r="B392" t="s">
        <v>263</v>
      </c>
      <c r="C392" t="s">
        <v>882</v>
      </c>
      <c r="D392" t="s">
        <v>158</v>
      </c>
      <c r="E392" t="s">
        <v>159</v>
      </c>
      <c r="F392" t="s">
        <v>63</v>
      </c>
      <c r="G392" t="s">
        <v>35</v>
      </c>
      <c r="H392" t="s">
        <v>36</v>
      </c>
      <c r="I392" t="s">
        <v>37</v>
      </c>
      <c r="J392" t="s">
        <v>165</v>
      </c>
      <c r="K392" t="s">
        <v>166</v>
      </c>
      <c r="L392" t="s">
        <v>167</v>
      </c>
      <c r="M392" t="s">
        <v>38</v>
      </c>
      <c r="N392" t="s">
        <v>39</v>
      </c>
      <c r="O392" s="23">
        <v>307</v>
      </c>
      <c r="P392" s="9">
        <v>9.25</v>
      </c>
      <c r="Q392" t="s">
        <v>40</v>
      </c>
      <c r="R392">
        <v>13419</v>
      </c>
      <c r="S392" s="9">
        <v>33.200000000000003</v>
      </c>
      <c r="T392" s="26">
        <v>4.46</v>
      </c>
      <c r="U392" s="8">
        <v>148.07</v>
      </c>
      <c r="V392" t="s">
        <v>112</v>
      </c>
      <c r="W392" t="s">
        <v>42</v>
      </c>
      <c r="X392" t="s">
        <v>42</v>
      </c>
      <c r="Y392" t="s">
        <v>43</v>
      </c>
      <c r="AA392" s="1">
        <f t="shared" si="26"/>
        <v>45853</v>
      </c>
      <c r="AB392" s="2">
        <f t="shared" si="27"/>
        <v>7</v>
      </c>
      <c r="AC392" s="2">
        <f t="shared" si="28"/>
        <v>2025</v>
      </c>
      <c r="AD392" s="2" t="str">
        <f>IFERROR(VLOOKUP(A392,'Aux Área'!$A$4:$B$123,2,0),"-")</f>
        <v>CONSERVA</v>
      </c>
    </row>
    <row r="393" spans="1:30" x14ac:dyDescent="0.3">
      <c r="A393" t="s">
        <v>662</v>
      </c>
      <c r="B393" t="s">
        <v>183</v>
      </c>
      <c r="C393" t="s">
        <v>883</v>
      </c>
      <c r="D393" t="s">
        <v>664</v>
      </c>
      <c r="E393" t="s">
        <v>665</v>
      </c>
      <c r="F393" t="s">
        <v>653</v>
      </c>
      <c r="G393" t="s">
        <v>635</v>
      </c>
      <c r="H393" t="s">
        <v>666</v>
      </c>
      <c r="I393" t="s">
        <v>667</v>
      </c>
      <c r="J393" t="s">
        <v>172</v>
      </c>
      <c r="K393" t="s">
        <v>173</v>
      </c>
      <c r="L393" t="s">
        <v>124</v>
      </c>
      <c r="M393" t="s">
        <v>38</v>
      </c>
      <c r="N393" t="s">
        <v>668</v>
      </c>
      <c r="O393" s="23">
        <v>0</v>
      </c>
      <c r="P393" s="9">
        <v>0</v>
      </c>
      <c r="Q393" t="s">
        <v>40</v>
      </c>
      <c r="R393">
        <v>0</v>
      </c>
      <c r="S393" s="9">
        <v>100.02</v>
      </c>
      <c r="T393" s="26">
        <v>5.99</v>
      </c>
      <c r="U393" s="8">
        <v>599.12</v>
      </c>
      <c r="V393" t="s">
        <v>112</v>
      </c>
      <c r="W393" t="s">
        <v>652</v>
      </c>
      <c r="X393" t="s">
        <v>42</v>
      </c>
      <c r="Y393" t="s">
        <v>653</v>
      </c>
      <c r="AA393" s="1">
        <f t="shared" si="26"/>
        <v>45853</v>
      </c>
      <c r="AB393" s="2">
        <f t="shared" ref="AB393" si="29">MONTH(AA393)</f>
        <v>7</v>
      </c>
      <c r="AC393" s="2">
        <f t="shared" si="28"/>
        <v>2025</v>
      </c>
      <c r="AD393" s="2" t="str">
        <f>IFERROR(VLOOKUP(A393,'Aux Área'!$A$4:$B$123,2,0),"-")</f>
        <v>SÃO PEDRO</v>
      </c>
    </row>
    <row r="394" spans="1:30" x14ac:dyDescent="0.3">
      <c r="A394" t="s">
        <v>662</v>
      </c>
      <c r="C394" t="s">
        <v>883</v>
      </c>
      <c r="F394" t="s">
        <v>15689</v>
      </c>
      <c r="K394" t="s">
        <v>173</v>
      </c>
      <c r="N394" t="s">
        <v>15690</v>
      </c>
      <c r="O394" s="23">
        <v>0</v>
      </c>
      <c r="P394" s="23">
        <v>0</v>
      </c>
      <c r="Q394" t="s">
        <v>40</v>
      </c>
      <c r="R394">
        <v>0</v>
      </c>
      <c r="S394">
        <v>15.98</v>
      </c>
      <c r="U394" s="8">
        <v>60.56</v>
      </c>
      <c r="W394" t="s">
        <v>652</v>
      </c>
      <c r="X394" t="s">
        <v>42</v>
      </c>
      <c r="Y394" t="s">
        <v>653</v>
      </c>
      <c r="AA394" s="1">
        <f>IFERROR(DATEVALUE(C394),"-")</f>
        <v>45853</v>
      </c>
      <c r="AB394" s="2">
        <f>IFERROR(MONTH(AA394),"-")</f>
        <v>7</v>
      </c>
      <c r="AC394" s="2">
        <f>IFERROR(YEAR(AA394),"-")</f>
        <v>2025</v>
      </c>
      <c r="AD394" s="2" t="str">
        <f>IFERROR(VLOOKUP(A394,'Aux Área'!$A$4:$B$123,2,0),"-")</f>
        <v>SÃO PEDRO</v>
      </c>
    </row>
    <row r="395" spans="1:30" x14ac:dyDescent="0.3">
      <c r="A395" t="s">
        <v>654</v>
      </c>
      <c r="B395" t="s">
        <v>655</v>
      </c>
      <c r="C395" t="s">
        <v>884</v>
      </c>
      <c r="D395" t="s">
        <v>657</v>
      </c>
      <c r="E395" t="s">
        <v>658</v>
      </c>
      <c r="F395" t="s">
        <v>653</v>
      </c>
      <c r="G395" t="s">
        <v>659</v>
      </c>
      <c r="H395" t="s">
        <v>660</v>
      </c>
      <c r="I395" t="s">
        <v>661</v>
      </c>
      <c r="J395" t="s">
        <v>122</v>
      </c>
      <c r="K395" t="s">
        <v>123</v>
      </c>
      <c r="L395" t="s">
        <v>124</v>
      </c>
      <c r="M395" t="s">
        <v>38</v>
      </c>
      <c r="N395" t="s">
        <v>668</v>
      </c>
      <c r="O395" s="23">
        <v>0</v>
      </c>
      <c r="P395" s="9">
        <v>0</v>
      </c>
      <c r="Q395" t="s">
        <v>40</v>
      </c>
      <c r="R395">
        <v>0</v>
      </c>
      <c r="S395" s="9">
        <v>81.87</v>
      </c>
      <c r="T395" s="26">
        <v>5.7910000000000004</v>
      </c>
      <c r="U395" s="8">
        <v>474.07</v>
      </c>
      <c r="V395" t="s">
        <v>112</v>
      </c>
      <c r="W395" t="s">
        <v>652</v>
      </c>
      <c r="X395" t="s">
        <v>42</v>
      </c>
      <c r="Y395" t="s">
        <v>653</v>
      </c>
      <c r="AA395" s="1">
        <f t="shared" ref="AA395:AA442" si="30">DATEVALUE(C395)</f>
        <v>45853</v>
      </c>
      <c r="AB395" s="2">
        <f t="shared" ref="AB395:AB442" si="31">MONTH(AA395)</f>
        <v>7</v>
      </c>
      <c r="AC395" s="2">
        <f t="shared" ref="AC395:AC442" si="32">YEAR(AA395)</f>
        <v>2025</v>
      </c>
      <c r="AD395" s="2" t="str">
        <f>IFERROR(VLOOKUP(A395,'Aux Área'!$A$4:$B$123,2,0),"-")</f>
        <v>SÃO PEDRO</v>
      </c>
    </row>
    <row r="396" spans="1:30" x14ac:dyDescent="0.3">
      <c r="A396" t="s">
        <v>56</v>
      </c>
      <c r="B396" t="s">
        <v>266</v>
      </c>
      <c r="C396" t="s">
        <v>885</v>
      </c>
      <c r="D396" t="s">
        <v>120</v>
      </c>
      <c r="E396" t="s">
        <v>121</v>
      </c>
      <c r="F396" t="s">
        <v>57</v>
      </c>
      <c r="G396" t="s">
        <v>35</v>
      </c>
      <c r="H396" t="s">
        <v>36</v>
      </c>
      <c r="I396" t="s">
        <v>37</v>
      </c>
      <c r="J396" t="s">
        <v>188</v>
      </c>
      <c r="K396" t="s">
        <v>189</v>
      </c>
      <c r="L396" t="s">
        <v>190</v>
      </c>
      <c r="M396" t="s">
        <v>38</v>
      </c>
      <c r="N396" t="s">
        <v>39</v>
      </c>
      <c r="O396" s="23">
        <v>350</v>
      </c>
      <c r="P396" s="9">
        <v>9.43</v>
      </c>
      <c r="Q396" t="s">
        <v>40</v>
      </c>
      <c r="R396">
        <v>22122</v>
      </c>
      <c r="S396" s="9">
        <v>37.1</v>
      </c>
      <c r="T396" s="26">
        <v>4.29</v>
      </c>
      <c r="U396" s="8">
        <v>159.16</v>
      </c>
      <c r="V396" t="s">
        <v>41</v>
      </c>
      <c r="W396" t="s">
        <v>42</v>
      </c>
      <c r="X396" t="s">
        <v>42</v>
      </c>
      <c r="Y396" t="s">
        <v>43</v>
      </c>
      <c r="AA396" s="1">
        <f t="shared" si="30"/>
        <v>45853</v>
      </c>
      <c r="AB396" s="2">
        <f t="shared" si="31"/>
        <v>7</v>
      </c>
      <c r="AC396" s="2">
        <f t="shared" si="32"/>
        <v>2025</v>
      </c>
      <c r="AD396" s="2" t="str">
        <f>IFERROR(VLOOKUP(A396,'Aux Área'!$A$4:$B$123,2,0),"-")</f>
        <v>CONSERVA</v>
      </c>
    </row>
    <row r="397" spans="1:30" x14ac:dyDescent="0.3">
      <c r="A397" t="s">
        <v>52</v>
      </c>
      <c r="B397" t="s">
        <v>389</v>
      </c>
      <c r="C397" t="s">
        <v>886</v>
      </c>
      <c r="D397" t="s">
        <v>391</v>
      </c>
      <c r="E397" t="s">
        <v>392</v>
      </c>
      <c r="F397" t="s">
        <v>53</v>
      </c>
      <c r="G397" t="s">
        <v>35</v>
      </c>
      <c r="H397" t="s">
        <v>36</v>
      </c>
      <c r="I397" t="s">
        <v>37</v>
      </c>
      <c r="J397" t="s">
        <v>215</v>
      </c>
      <c r="K397" t="s">
        <v>216</v>
      </c>
      <c r="L397" t="s">
        <v>217</v>
      </c>
      <c r="M397" t="s">
        <v>38</v>
      </c>
      <c r="N397" t="s">
        <v>39</v>
      </c>
      <c r="O397" s="23">
        <v>393</v>
      </c>
      <c r="P397" s="9">
        <v>9.99</v>
      </c>
      <c r="Q397" t="s">
        <v>40</v>
      </c>
      <c r="R397">
        <v>7685</v>
      </c>
      <c r="S397" s="9">
        <v>39.32</v>
      </c>
      <c r="T397" s="26">
        <v>4.45</v>
      </c>
      <c r="U397" s="8">
        <v>174.98</v>
      </c>
      <c r="V397" t="s">
        <v>41</v>
      </c>
      <c r="W397" t="s">
        <v>42</v>
      </c>
      <c r="X397" t="s">
        <v>42</v>
      </c>
      <c r="Y397" t="s">
        <v>43</v>
      </c>
      <c r="AA397" s="1">
        <f t="shared" si="30"/>
        <v>45853</v>
      </c>
      <c r="AB397" s="2">
        <f t="shared" si="31"/>
        <v>7</v>
      </c>
      <c r="AC397" s="2">
        <f t="shared" si="32"/>
        <v>2025</v>
      </c>
      <c r="AD397" s="2" t="str">
        <f>IFERROR(VLOOKUP(A397,'Aux Área'!$A$4:$B$123,2,0),"-")</f>
        <v>OPERAÇÃO</v>
      </c>
    </row>
    <row r="398" spans="1:30" x14ac:dyDescent="0.3">
      <c r="A398" t="s">
        <v>76</v>
      </c>
      <c r="B398" t="s">
        <v>380</v>
      </c>
      <c r="C398" t="s">
        <v>887</v>
      </c>
      <c r="D398" t="s">
        <v>382</v>
      </c>
      <c r="E398" t="s">
        <v>383</v>
      </c>
      <c r="F398" t="s">
        <v>77</v>
      </c>
      <c r="G398" t="s">
        <v>35</v>
      </c>
      <c r="H398" t="s">
        <v>36</v>
      </c>
      <c r="I398" t="s">
        <v>37</v>
      </c>
      <c r="J398" t="s">
        <v>552</v>
      </c>
      <c r="K398" t="s">
        <v>553</v>
      </c>
      <c r="L398" t="s">
        <v>155</v>
      </c>
      <c r="M398" t="s">
        <v>38</v>
      </c>
      <c r="N398" t="s">
        <v>39</v>
      </c>
      <c r="O398" s="23">
        <v>380</v>
      </c>
      <c r="P398" s="9">
        <v>10.6</v>
      </c>
      <c r="Q398" t="s">
        <v>40</v>
      </c>
      <c r="R398">
        <v>12102</v>
      </c>
      <c r="S398" s="9">
        <v>35.85</v>
      </c>
      <c r="T398" s="26">
        <v>4.1399999999999997</v>
      </c>
      <c r="U398" s="8">
        <v>148.41</v>
      </c>
      <c r="V398" t="s">
        <v>41</v>
      </c>
      <c r="W398" t="s">
        <v>42</v>
      </c>
      <c r="X398" t="s">
        <v>42</v>
      </c>
      <c r="Y398" t="s">
        <v>43</v>
      </c>
      <c r="AA398" s="1">
        <f t="shared" si="30"/>
        <v>45854</v>
      </c>
      <c r="AB398" s="2">
        <f t="shared" si="31"/>
        <v>7</v>
      </c>
      <c r="AC398" s="2">
        <f t="shared" si="32"/>
        <v>2025</v>
      </c>
      <c r="AD398" s="2" t="str">
        <f>IFERROR(VLOOKUP(A398,'Aux Área'!$A$4:$B$123,2,0),"-")</f>
        <v>QSMS</v>
      </c>
    </row>
    <row r="399" spans="1:30" x14ac:dyDescent="0.3">
      <c r="A399" t="s">
        <v>62</v>
      </c>
      <c r="B399" t="s">
        <v>263</v>
      </c>
      <c r="C399" t="s">
        <v>888</v>
      </c>
      <c r="D399" t="s">
        <v>158</v>
      </c>
      <c r="E399" t="s">
        <v>159</v>
      </c>
      <c r="F399" t="s">
        <v>63</v>
      </c>
      <c r="G399" t="s">
        <v>35</v>
      </c>
      <c r="H399" t="s">
        <v>36</v>
      </c>
      <c r="I399" t="s">
        <v>37</v>
      </c>
      <c r="J399" t="s">
        <v>526</v>
      </c>
      <c r="K399" t="s">
        <v>527</v>
      </c>
      <c r="L399" t="s">
        <v>124</v>
      </c>
      <c r="M399" t="s">
        <v>38</v>
      </c>
      <c r="N399" t="s">
        <v>39</v>
      </c>
      <c r="O399" s="23">
        <v>303</v>
      </c>
      <c r="P399" s="9">
        <v>8.7100000000000009</v>
      </c>
      <c r="Q399" t="s">
        <v>40</v>
      </c>
      <c r="R399">
        <v>13722</v>
      </c>
      <c r="S399" s="9">
        <v>34.78</v>
      </c>
      <c r="T399" s="26">
        <v>4.0910000000000002</v>
      </c>
      <c r="U399" s="8">
        <v>142.28</v>
      </c>
      <c r="V399" t="s">
        <v>41</v>
      </c>
      <c r="W399" t="s">
        <v>42</v>
      </c>
      <c r="X399" t="s">
        <v>42</v>
      </c>
      <c r="Y399" t="s">
        <v>43</v>
      </c>
      <c r="AA399" s="1">
        <f t="shared" si="30"/>
        <v>45854</v>
      </c>
      <c r="AB399" s="2">
        <f t="shared" si="31"/>
        <v>7</v>
      </c>
      <c r="AC399" s="2">
        <f t="shared" si="32"/>
        <v>2025</v>
      </c>
      <c r="AD399" s="2" t="str">
        <f>IFERROR(VLOOKUP(A399,'Aux Área'!$A$4:$B$123,2,0),"-")</f>
        <v>CONSERVA</v>
      </c>
    </row>
    <row r="400" spans="1:30" x14ac:dyDescent="0.3">
      <c r="A400" t="s">
        <v>836</v>
      </c>
      <c r="B400" t="s">
        <v>209</v>
      </c>
      <c r="C400" t="s">
        <v>889</v>
      </c>
      <c r="D400" t="s">
        <v>890</v>
      </c>
      <c r="E400" t="s">
        <v>891</v>
      </c>
      <c r="F400" t="s">
        <v>653</v>
      </c>
      <c r="G400" t="s">
        <v>635</v>
      </c>
      <c r="H400" t="s">
        <v>838</v>
      </c>
      <c r="I400" t="s">
        <v>839</v>
      </c>
      <c r="J400" t="s">
        <v>172</v>
      </c>
      <c r="K400" t="s">
        <v>173</v>
      </c>
      <c r="L400" t="s">
        <v>124</v>
      </c>
      <c r="M400" t="s">
        <v>38</v>
      </c>
      <c r="N400" t="s">
        <v>638</v>
      </c>
      <c r="O400" s="23">
        <v>0</v>
      </c>
      <c r="P400" s="9">
        <v>0</v>
      </c>
      <c r="Q400" t="s">
        <v>40</v>
      </c>
      <c r="R400">
        <v>0</v>
      </c>
      <c r="S400" s="9">
        <v>184.75</v>
      </c>
      <c r="T400" s="26">
        <v>5.99</v>
      </c>
      <c r="U400" s="8">
        <v>1106.6500000000001</v>
      </c>
      <c r="V400" t="s">
        <v>892</v>
      </c>
      <c r="W400" t="s">
        <v>652</v>
      </c>
      <c r="X400" t="s">
        <v>42</v>
      </c>
      <c r="Y400" t="s">
        <v>653</v>
      </c>
      <c r="AA400" s="1">
        <f t="shared" si="30"/>
        <v>45854</v>
      </c>
      <c r="AB400" s="2">
        <f t="shared" si="31"/>
        <v>7</v>
      </c>
      <c r="AC400" s="2">
        <f t="shared" si="32"/>
        <v>2025</v>
      </c>
      <c r="AD400" s="2" t="str">
        <f>IFERROR(VLOOKUP(A400,'Aux Área'!$A$4:$B$123,2,0),"-")</f>
        <v>SÃO PEDRO</v>
      </c>
    </row>
    <row r="401" spans="1:30" x14ac:dyDescent="0.3">
      <c r="A401" t="s">
        <v>46</v>
      </c>
      <c r="B401" t="s">
        <v>458</v>
      </c>
      <c r="C401" t="s">
        <v>893</v>
      </c>
      <c r="D401" t="s">
        <v>80</v>
      </c>
      <c r="E401" t="s">
        <v>81</v>
      </c>
      <c r="F401" t="s">
        <v>47</v>
      </c>
      <c r="G401" t="s">
        <v>35</v>
      </c>
      <c r="H401" t="s">
        <v>36</v>
      </c>
      <c r="I401" t="s">
        <v>37</v>
      </c>
      <c r="J401" t="s">
        <v>894</v>
      </c>
      <c r="K401" t="s">
        <v>895</v>
      </c>
      <c r="L401" t="s">
        <v>181</v>
      </c>
      <c r="M401" t="s">
        <v>38</v>
      </c>
      <c r="N401" t="s">
        <v>111</v>
      </c>
      <c r="O401" s="23">
        <v>163</v>
      </c>
      <c r="P401" s="9">
        <v>8.0299999999999994</v>
      </c>
      <c r="Q401" t="s">
        <v>40</v>
      </c>
      <c r="R401">
        <v>5033</v>
      </c>
      <c r="S401" s="9">
        <v>20.309999999999999</v>
      </c>
      <c r="T401" s="26">
        <v>3.9390000000000001</v>
      </c>
      <c r="U401" s="8">
        <v>80.010000000000005</v>
      </c>
      <c r="V401" t="s">
        <v>112</v>
      </c>
      <c r="W401" t="s">
        <v>42</v>
      </c>
      <c r="X401" t="s">
        <v>42</v>
      </c>
      <c r="Y401" t="s">
        <v>43</v>
      </c>
      <c r="AA401" s="1">
        <f t="shared" si="30"/>
        <v>45854</v>
      </c>
      <c r="AB401" s="2">
        <f t="shared" si="31"/>
        <v>7</v>
      </c>
      <c r="AC401" s="2">
        <f t="shared" si="32"/>
        <v>2025</v>
      </c>
      <c r="AD401" s="2" t="str">
        <f>IFERROR(VLOOKUP(A401,'Aux Área'!$A$4:$B$123,2,0),"-")</f>
        <v>FACILITIES</v>
      </c>
    </row>
    <row r="402" spans="1:30" x14ac:dyDescent="0.3">
      <c r="A402" t="s">
        <v>64</v>
      </c>
      <c r="B402" t="s">
        <v>332</v>
      </c>
      <c r="C402" t="s">
        <v>896</v>
      </c>
      <c r="D402" t="s">
        <v>127</v>
      </c>
      <c r="E402" t="s">
        <v>128</v>
      </c>
      <c r="F402" t="s">
        <v>65</v>
      </c>
      <c r="G402" t="s">
        <v>35</v>
      </c>
      <c r="H402" t="s">
        <v>36</v>
      </c>
      <c r="I402" t="s">
        <v>37</v>
      </c>
      <c r="J402" t="s">
        <v>165</v>
      </c>
      <c r="K402" t="s">
        <v>166</v>
      </c>
      <c r="L402" t="s">
        <v>167</v>
      </c>
      <c r="M402" t="s">
        <v>38</v>
      </c>
      <c r="N402" t="s">
        <v>39</v>
      </c>
      <c r="O402" s="23">
        <v>394</v>
      </c>
      <c r="P402" s="9">
        <v>10.220000000000001</v>
      </c>
      <c r="Q402" t="s">
        <v>40</v>
      </c>
      <c r="R402">
        <v>7728</v>
      </c>
      <c r="S402" s="9">
        <v>38.57</v>
      </c>
      <c r="T402" s="26">
        <v>4.46</v>
      </c>
      <c r="U402" s="8">
        <v>172.02</v>
      </c>
      <c r="V402" t="s">
        <v>41</v>
      </c>
      <c r="W402" t="s">
        <v>42</v>
      </c>
      <c r="X402" t="s">
        <v>42</v>
      </c>
      <c r="Y402" t="s">
        <v>43</v>
      </c>
      <c r="AA402" s="1">
        <f t="shared" si="30"/>
        <v>45854</v>
      </c>
      <c r="AB402" s="2">
        <f t="shared" si="31"/>
        <v>7</v>
      </c>
      <c r="AC402" s="2">
        <f t="shared" si="32"/>
        <v>2025</v>
      </c>
      <c r="AD402" s="2" t="str">
        <f>IFERROR(VLOOKUP(A402,'Aux Área'!$A$4:$B$123,2,0),"-")</f>
        <v>ENGENHARIA</v>
      </c>
    </row>
    <row r="403" spans="1:30" x14ac:dyDescent="0.3">
      <c r="A403" t="s">
        <v>60</v>
      </c>
      <c r="B403" t="s">
        <v>614</v>
      </c>
      <c r="C403" t="s">
        <v>897</v>
      </c>
      <c r="D403" t="s">
        <v>729</v>
      </c>
      <c r="E403" t="s">
        <v>730</v>
      </c>
      <c r="F403" t="s">
        <v>61</v>
      </c>
      <c r="G403" t="s">
        <v>35</v>
      </c>
      <c r="H403" t="s">
        <v>36</v>
      </c>
      <c r="I403" t="s">
        <v>37</v>
      </c>
      <c r="J403" t="s">
        <v>196</v>
      </c>
      <c r="K403" t="s">
        <v>197</v>
      </c>
      <c r="L403" t="s">
        <v>84</v>
      </c>
      <c r="M403" t="s">
        <v>38</v>
      </c>
      <c r="N403" t="s">
        <v>39</v>
      </c>
      <c r="O403" s="23">
        <v>311</v>
      </c>
      <c r="P403" s="9">
        <v>7.55</v>
      </c>
      <c r="Q403" t="s">
        <v>40</v>
      </c>
      <c r="R403">
        <v>2000</v>
      </c>
      <c r="S403" s="9">
        <v>41.21</v>
      </c>
      <c r="T403" s="26">
        <v>4.34</v>
      </c>
      <c r="U403" s="8">
        <v>178.85</v>
      </c>
      <c r="V403" t="s">
        <v>41</v>
      </c>
      <c r="W403" t="s">
        <v>42</v>
      </c>
      <c r="X403" t="s">
        <v>42</v>
      </c>
      <c r="Y403" t="s">
        <v>43</v>
      </c>
      <c r="AA403" s="1">
        <f t="shared" si="30"/>
        <v>45854</v>
      </c>
      <c r="AB403" s="2">
        <f t="shared" si="31"/>
        <v>7</v>
      </c>
      <c r="AC403" s="2">
        <f t="shared" si="32"/>
        <v>2025</v>
      </c>
      <c r="AD403" s="2" t="str">
        <f>IFERROR(VLOOKUP(A403,'Aux Área'!$A$4:$B$123,2,0),"-")</f>
        <v>QSMS</v>
      </c>
    </row>
    <row r="404" spans="1:30" x14ac:dyDescent="0.3">
      <c r="A404" t="s">
        <v>46</v>
      </c>
      <c r="B404" t="s">
        <v>458</v>
      </c>
      <c r="C404" t="s">
        <v>898</v>
      </c>
      <c r="D404" t="s">
        <v>80</v>
      </c>
      <c r="E404" t="s">
        <v>81</v>
      </c>
      <c r="F404" t="s">
        <v>47</v>
      </c>
      <c r="G404" t="s">
        <v>35</v>
      </c>
      <c r="H404" t="s">
        <v>36</v>
      </c>
      <c r="I404" t="s">
        <v>37</v>
      </c>
      <c r="J404" t="s">
        <v>231</v>
      </c>
      <c r="K404" t="s">
        <v>232</v>
      </c>
      <c r="L404" t="s">
        <v>217</v>
      </c>
      <c r="M404" t="s">
        <v>38</v>
      </c>
      <c r="N404" t="s">
        <v>39</v>
      </c>
      <c r="O404" s="23">
        <v>502</v>
      </c>
      <c r="P404" s="9">
        <v>12.09</v>
      </c>
      <c r="Q404" t="s">
        <v>40</v>
      </c>
      <c r="R404">
        <v>5535</v>
      </c>
      <c r="S404" s="9">
        <v>41.51</v>
      </c>
      <c r="T404" s="26">
        <v>4.1399999999999997</v>
      </c>
      <c r="U404" s="8">
        <v>171.86</v>
      </c>
      <c r="V404" t="s">
        <v>899</v>
      </c>
      <c r="W404" t="s">
        <v>42</v>
      </c>
      <c r="X404" t="s">
        <v>42</v>
      </c>
      <c r="Y404" t="s">
        <v>43</v>
      </c>
      <c r="AA404" s="1">
        <f t="shared" si="30"/>
        <v>45854</v>
      </c>
      <c r="AB404" s="2">
        <f t="shared" si="31"/>
        <v>7</v>
      </c>
      <c r="AC404" s="2">
        <f t="shared" si="32"/>
        <v>2025</v>
      </c>
      <c r="AD404" s="2" t="str">
        <f>IFERROR(VLOOKUP(A404,'Aux Área'!$A$4:$B$123,2,0),"-")</f>
        <v>FACILITIES</v>
      </c>
    </row>
    <row r="405" spans="1:30" x14ac:dyDescent="0.3">
      <c r="A405" t="s">
        <v>76</v>
      </c>
      <c r="B405" t="s">
        <v>380</v>
      </c>
      <c r="C405" t="s">
        <v>900</v>
      </c>
      <c r="D405" t="s">
        <v>382</v>
      </c>
      <c r="E405" t="s">
        <v>383</v>
      </c>
      <c r="F405" t="s">
        <v>77</v>
      </c>
      <c r="G405" t="s">
        <v>35</v>
      </c>
      <c r="H405" t="s">
        <v>36</v>
      </c>
      <c r="I405" t="s">
        <v>37</v>
      </c>
      <c r="J405" t="s">
        <v>552</v>
      </c>
      <c r="K405" t="s">
        <v>553</v>
      </c>
      <c r="L405" t="s">
        <v>155</v>
      </c>
      <c r="M405" t="s">
        <v>38</v>
      </c>
      <c r="N405" t="s">
        <v>39</v>
      </c>
      <c r="O405" s="23">
        <v>393</v>
      </c>
      <c r="P405" s="9">
        <v>10.16</v>
      </c>
      <c r="Q405" t="s">
        <v>40</v>
      </c>
      <c r="R405">
        <v>12495</v>
      </c>
      <c r="S405" s="9">
        <v>38.700000000000003</v>
      </c>
      <c r="T405" s="26">
        <v>4.141</v>
      </c>
      <c r="U405" s="8">
        <v>160.25</v>
      </c>
      <c r="V405" t="s">
        <v>41</v>
      </c>
      <c r="W405" t="s">
        <v>42</v>
      </c>
      <c r="X405" t="s">
        <v>42</v>
      </c>
      <c r="Y405" t="s">
        <v>43</v>
      </c>
      <c r="AA405" s="1">
        <f t="shared" si="30"/>
        <v>45855</v>
      </c>
      <c r="AB405" s="2">
        <f t="shared" si="31"/>
        <v>7</v>
      </c>
      <c r="AC405" s="2">
        <f t="shared" si="32"/>
        <v>2025</v>
      </c>
      <c r="AD405" s="2" t="str">
        <f>IFERROR(VLOOKUP(A405,'Aux Área'!$A$4:$B$123,2,0),"-")</f>
        <v>QSMS</v>
      </c>
    </row>
    <row r="406" spans="1:30" x14ac:dyDescent="0.3">
      <c r="A406" t="s">
        <v>56</v>
      </c>
      <c r="B406" t="s">
        <v>266</v>
      </c>
      <c r="C406" t="s">
        <v>901</v>
      </c>
      <c r="D406" t="s">
        <v>120</v>
      </c>
      <c r="E406" t="s">
        <v>121</v>
      </c>
      <c r="F406" t="s">
        <v>57</v>
      </c>
      <c r="G406" t="s">
        <v>35</v>
      </c>
      <c r="H406" t="s">
        <v>36</v>
      </c>
      <c r="I406" t="s">
        <v>37</v>
      </c>
      <c r="J406" t="s">
        <v>248</v>
      </c>
      <c r="K406" t="s">
        <v>249</v>
      </c>
      <c r="L406" t="s">
        <v>207</v>
      </c>
      <c r="M406" t="s">
        <v>38</v>
      </c>
      <c r="N406" t="s">
        <v>39</v>
      </c>
      <c r="O406" s="23">
        <v>332</v>
      </c>
      <c r="P406" s="9">
        <v>9</v>
      </c>
      <c r="Q406" t="s">
        <v>40</v>
      </c>
      <c r="R406">
        <v>22454</v>
      </c>
      <c r="S406" s="9">
        <v>36.880000000000003</v>
      </c>
      <c r="T406" s="26">
        <v>4.7910000000000004</v>
      </c>
      <c r="U406" s="8">
        <v>176.7</v>
      </c>
      <c r="V406" t="s">
        <v>112</v>
      </c>
      <c r="W406" t="s">
        <v>42</v>
      </c>
      <c r="X406" t="s">
        <v>42</v>
      </c>
      <c r="Y406" t="s">
        <v>43</v>
      </c>
      <c r="AA406" s="1">
        <f t="shared" si="30"/>
        <v>45855</v>
      </c>
      <c r="AB406" s="2">
        <f t="shared" si="31"/>
        <v>7</v>
      </c>
      <c r="AC406" s="2">
        <f t="shared" si="32"/>
        <v>2025</v>
      </c>
      <c r="AD406" s="2" t="str">
        <f>IFERROR(VLOOKUP(A406,'Aux Área'!$A$4:$B$123,2,0),"-")</f>
        <v>CONSERVA</v>
      </c>
    </row>
    <row r="407" spans="1:30" x14ac:dyDescent="0.3">
      <c r="A407" t="s">
        <v>696</v>
      </c>
      <c r="B407" t="s">
        <v>222</v>
      </c>
      <c r="C407" t="s">
        <v>902</v>
      </c>
      <c r="D407" t="s">
        <v>633</v>
      </c>
      <c r="E407" t="s">
        <v>634</v>
      </c>
      <c r="F407" t="s">
        <v>641</v>
      </c>
      <c r="G407" t="s">
        <v>635</v>
      </c>
      <c r="H407" t="s">
        <v>698</v>
      </c>
      <c r="I407" t="s">
        <v>699</v>
      </c>
      <c r="J407" t="s">
        <v>285</v>
      </c>
      <c r="K407" t="s">
        <v>286</v>
      </c>
      <c r="L407" t="s">
        <v>91</v>
      </c>
      <c r="M407" t="s">
        <v>38</v>
      </c>
      <c r="N407" t="s">
        <v>638</v>
      </c>
      <c r="O407" s="23">
        <v>0</v>
      </c>
      <c r="P407" s="9">
        <v>0</v>
      </c>
      <c r="Q407" t="s">
        <v>40</v>
      </c>
      <c r="R407">
        <v>0</v>
      </c>
      <c r="S407" s="9">
        <v>110.91</v>
      </c>
      <c r="T407" s="26">
        <v>5.59</v>
      </c>
      <c r="U407" s="8">
        <v>619.99</v>
      </c>
      <c r="V407" t="s">
        <v>903</v>
      </c>
      <c r="W407" t="s">
        <v>640</v>
      </c>
      <c r="X407" t="s">
        <v>42</v>
      </c>
      <c r="Y407" t="s">
        <v>641</v>
      </c>
      <c r="AA407" s="1">
        <f t="shared" si="30"/>
        <v>45855</v>
      </c>
      <c r="AB407" s="2">
        <f t="shared" si="31"/>
        <v>7</v>
      </c>
      <c r="AC407" s="2">
        <f t="shared" si="32"/>
        <v>2025</v>
      </c>
      <c r="AD407" s="2" t="str">
        <f>IFERROR(VLOOKUP(A407,'Aux Área'!$A$4:$B$123,2,0),"-")</f>
        <v>TECPAV</v>
      </c>
    </row>
    <row r="408" spans="1:30" x14ac:dyDescent="0.3">
      <c r="A408" t="s">
        <v>48</v>
      </c>
      <c r="B408" t="s">
        <v>288</v>
      </c>
      <c r="C408" t="s">
        <v>904</v>
      </c>
      <c r="D408" t="s">
        <v>132</v>
      </c>
      <c r="E408" t="s">
        <v>133</v>
      </c>
      <c r="F408" t="s">
        <v>49</v>
      </c>
      <c r="G408" t="s">
        <v>35</v>
      </c>
      <c r="H408" t="s">
        <v>36</v>
      </c>
      <c r="I408" t="s">
        <v>37</v>
      </c>
      <c r="J408" t="s">
        <v>147</v>
      </c>
      <c r="K408" t="s">
        <v>148</v>
      </c>
      <c r="L408" t="s">
        <v>84</v>
      </c>
      <c r="M408" t="s">
        <v>38</v>
      </c>
      <c r="N408" t="s">
        <v>39</v>
      </c>
      <c r="O408" s="23">
        <v>302</v>
      </c>
      <c r="P408" s="9">
        <v>8.27</v>
      </c>
      <c r="Q408" t="s">
        <v>40</v>
      </c>
      <c r="R408">
        <v>6704</v>
      </c>
      <c r="S408" s="9">
        <v>36.53</v>
      </c>
      <c r="T408" s="26">
        <v>3.9910000000000001</v>
      </c>
      <c r="U408" s="8">
        <v>145.79</v>
      </c>
      <c r="V408" t="s">
        <v>112</v>
      </c>
      <c r="W408" t="s">
        <v>42</v>
      </c>
      <c r="X408" t="s">
        <v>42</v>
      </c>
      <c r="Y408" t="s">
        <v>43</v>
      </c>
      <c r="AA408" s="1">
        <f t="shared" si="30"/>
        <v>45855</v>
      </c>
      <c r="AB408" s="2">
        <f t="shared" si="31"/>
        <v>7</v>
      </c>
      <c r="AC408" s="2">
        <f t="shared" si="32"/>
        <v>2025</v>
      </c>
      <c r="AD408" s="2" t="str">
        <f>IFERROR(VLOOKUP(A408,'Aux Área'!$A$4:$B$123,2,0),"-")</f>
        <v>ENGENHARIA</v>
      </c>
    </row>
    <row r="409" spans="1:30" x14ac:dyDescent="0.3">
      <c r="A409" t="s">
        <v>62</v>
      </c>
      <c r="B409" t="s">
        <v>263</v>
      </c>
      <c r="C409" t="s">
        <v>905</v>
      </c>
      <c r="D409" t="s">
        <v>158</v>
      </c>
      <c r="E409" t="s">
        <v>159</v>
      </c>
      <c r="F409" t="s">
        <v>63</v>
      </c>
      <c r="G409" t="s">
        <v>35</v>
      </c>
      <c r="H409" t="s">
        <v>36</v>
      </c>
      <c r="I409" t="s">
        <v>37</v>
      </c>
      <c r="J409" t="s">
        <v>122</v>
      </c>
      <c r="K409" t="s">
        <v>123</v>
      </c>
      <c r="L409" t="s">
        <v>124</v>
      </c>
      <c r="M409" t="s">
        <v>38</v>
      </c>
      <c r="N409" t="s">
        <v>39</v>
      </c>
      <c r="O409" s="23">
        <v>240</v>
      </c>
      <c r="P409" s="9">
        <v>7.97</v>
      </c>
      <c r="Q409" t="s">
        <v>40</v>
      </c>
      <c r="R409">
        <v>13962</v>
      </c>
      <c r="S409" s="9">
        <v>30.12</v>
      </c>
      <c r="T409" s="26">
        <v>3.99</v>
      </c>
      <c r="U409" s="8">
        <v>120.17</v>
      </c>
      <c r="V409" t="s">
        <v>112</v>
      </c>
      <c r="W409" t="s">
        <v>42</v>
      </c>
      <c r="X409" t="s">
        <v>42</v>
      </c>
      <c r="Y409" t="s">
        <v>43</v>
      </c>
      <c r="AA409" s="1">
        <f t="shared" si="30"/>
        <v>45855</v>
      </c>
      <c r="AB409" s="2">
        <f t="shared" si="31"/>
        <v>7</v>
      </c>
      <c r="AC409" s="2">
        <f t="shared" si="32"/>
        <v>2025</v>
      </c>
      <c r="AD409" s="2" t="str">
        <f>IFERROR(VLOOKUP(A409,'Aux Área'!$A$4:$B$123,2,0),"-")</f>
        <v>CONSERVA</v>
      </c>
    </row>
    <row r="410" spans="1:30" x14ac:dyDescent="0.3">
      <c r="A410" t="s">
        <v>691</v>
      </c>
      <c r="B410" t="s">
        <v>149</v>
      </c>
      <c r="C410" t="s">
        <v>906</v>
      </c>
      <c r="D410" t="s">
        <v>693</v>
      </c>
      <c r="E410" t="s">
        <v>694</v>
      </c>
      <c r="F410" t="s">
        <v>641</v>
      </c>
      <c r="G410" t="s">
        <v>659</v>
      </c>
      <c r="H410" t="s">
        <v>660</v>
      </c>
      <c r="I410" t="s">
        <v>661</v>
      </c>
      <c r="J410" t="s">
        <v>188</v>
      </c>
      <c r="K410" t="s">
        <v>189</v>
      </c>
      <c r="L410" t="s">
        <v>190</v>
      </c>
      <c r="M410" t="s">
        <v>38</v>
      </c>
      <c r="N410" t="s">
        <v>668</v>
      </c>
      <c r="O410" s="23">
        <v>0</v>
      </c>
      <c r="P410" s="9">
        <v>0</v>
      </c>
      <c r="Q410" t="s">
        <v>40</v>
      </c>
      <c r="R410">
        <v>0</v>
      </c>
      <c r="S410" s="9">
        <v>65.819999999999993</v>
      </c>
      <c r="T410" s="26">
        <v>6.29</v>
      </c>
      <c r="U410" s="8">
        <v>414.02</v>
      </c>
      <c r="V410" t="s">
        <v>112</v>
      </c>
      <c r="W410" t="s">
        <v>640</v>
      </c>
      <c r="X410" t="s">
        <v>42</v>
      </c>
      <c r="Y410" t="s">
        <v>641</v>
      </c>
      <c r="AA410" s="1">
        <f t="shared" si="30"/>
        <v>45855</v>
      </c>
      <c r="AB410" s="2">
        <f t="shared" si="31"/>
        <v>7</v>
      </c>
      <c r="AC410" s="2">
        <f t="shared" si="32"/>
        <v>2025</v>
      </c>
      <c r="AD410" s="2" t="str">
        <f>IFERROR(VLOOKUP(A410,'Aux Área'!$A$4:$B$123,2,0),"-")</f>
        <v>TECPAV</v>
      </c>
    </row>
    <row r="411" spans="1:30" x14ac:dyDescent="0.3">
      <c r="A411" t="s">
        <v>56</v>
      </c>
      <c r="B411" t="s">
        <v>266</v>
      </c>
      <c r="C411" t="s">
        <v>907</v>
      </c>
      <c r="D411" t="s">
        <v>120</v>
      </c>
      <c r="E411" t="s">
        <v>121</v>
      </c>
      <c r="F411" t="s">
        <v>57</v>
      </c>
      <c r="G411" t="s">
        <v>35</v>
      </c>
      <c r="H411" t="s">
        <v>36</v>
      </c>
      <c r="I411" t="s">
        <v>37</v>
      </c>
      <c r="J411" t="s">
        <v>492</v>
      </c>
      <c r="K411" t="s">
        <v>493</v>
      </c>
      <c r="L411" t="s">
        <v>110</v>
      </c>
      <c r="M411" t="s">
        <v>38</v>
      </c>
      <c r="N411" t="s">
        <v>39</v>
      </c>
      <c r="O411" s="23">
        <v>365</v>
      </c>
      <c r="P411" s="9">
        <v>9.7100000000000009</v>
      </c>
      <c r="Q411" t="s">
        <v>40</v>
      </c>
      <c r="R411">
        <v>22819</v>
      </c>
      <c r="S411" s="9">
        <v>37.6</v>
      </c>
      <c r="T411" s="26">
        <v>3.99</v>
      </c>
      <c r="U411" s="8">
        <v>150.02000000000001</v>
      </c>
      <c r="V411" t="s">
        <v>41</v>
      </c>
      <c r="W411" t="s">
        <v>42</v>
      </c>
      <c r="X411" t="s">
        <v>42</v>
      </c>
      <c r="Y411" t="s">
        <v>43</v>
      </c>
      <c r="AA411" s="1">
        <f t="shared" si="30"/>
        <v>45855</v>
      </c>
      <c r="AB411" s="2">
        <f t="shared" si="31"/>
        <v>7</v>
      </c>
      <c r="AC411" s="2">
        <f t="shared" si="32"/>
        <v>2025</v>
      </c>
      <c r="AD411" s="2" t="str">
        <f>IFERROR(VLOOKUP(A411,'Aux Área'!$A$4:$B$123,2,0),"-")</f>
        <v>CONSERVA</v>
      </c>
    </row>
    <row r="412" spans="1:30" x14ac:dyDescent="0.3">
      <c r="A412" t="s">
        <v>781</v>
      </c>
      <c r="B412" t="s">
        <v>130</v>
      </c>
      <c r="C412" t="s">
        <v>908</v>
      </c>
      <c r="D412" t="s">
        <v>664</v>
      </c>
      <c r="E412" t="s">
        <v>665</v>
      </c>
      <c r="F412" t="s">
        <v>653</v>
      </c>
      <c r="G412" t="s">
        <v>659</v>
      </c>
      <c r="H412" t="s">
        <v>706</v>
      </c>
      <c r="I412" t="s">
        <v>667</v>
      </c>
      <c r="J412" t="s">
        <v>172</v>
      </c>
      <c r="K412" t="s">
        <v>173</v>
      </c>
      <c r="L412" t="s">
        <v>124</v>
      </c>
      <c r="M412" t="s">
        <v>38</v>
      </c>
      <c r="N412" t="s">
        <v>707</v>
      </c>
      <c r="O412" s="23">
        <v>0</v>
      </c>
      <c r="P412" s="9">
        <v>0</v>
      </c>
      <c r="Q412" t="s">
        <v>40</v>
      </c>
      <c r="R412">
        <v>0</v>
      </c>
      <c r="S412" s="9">
        <v>43.36</v>
      </c>
      <c r="T412" s="26">
        <v>5.9909999999999997</v>
      </c>
      <c r="U412" s="8">
        <v>259.77999999999997</v>
      </c>
      <c r="V412" t="s">
        <v>112</v>
      </c>
      <c r="W412" t="s">
        <v>652</v>
      </c>
      <c r="X412" t="s">
        <v>42</v>
      </c>
      <c r="Y412" t="s">
        <v>653</v>
      </c>
      <c r="AA412" s="1">
        <f t="shared" si="30"/>
        <v>45855</v>
      </c>
      <c r="AB412" s="2">
        <f t="shared" si="31"/>
        <v>7</v>
      </c>
      <c r="AC412" s="2">
        <f t="shared" si="32"/>
        <v>2025</v>
      </c>
      <c r="AD412" s="2" t="str">
        <f>IFERROR(VLOOKUP(A412,'Aux Área'!$A$4:$B$123,2,0),"-")</f>
        <v>SÃO PEDRO</v>
      </c>
    </row>
    <row r="413" spans="1:30" x14ac:dyDescent="0.3">
      <c r="A413" t="s">
        <v>654</v>
      </c>
      <c r="B413" t="s">
        <v>655</v>
      </c>
      <c r="C413" t="s">
        <v>909</v>
      </c>
      <c r="D413" t="s">
        <v>657</v>
      </c>
      <c r="E413" t="s">
        <v>658</v>
      </c>
      <c r="F413" t="s">
        <v>653</v>
      </c>
      <c r="G413" t="s">
        <v>659</v>
      </c>
      <c r="H413" t="s">
        <v>660</v>
      </c>
      <c r="I413" t="s">
        <v>661</v>
      </c>
      <c r="J413" t="s">
        <v>172</v>
      </c>
      <c r="K413" t="s">
        <v>173</v>
      </c>
      <c r="L413" t="s">
        <v>124</v>
      </c>
      <c r="M413" t="s">
        <v>38</v>
      </c>
      <c r="N413" t="s">
        <v>638</v>
      </c>
      <c r="O413" s="23">
        <v>0</v>
      </c>
      <c r="P413" s="9">
        <v>0</v>
      </c>
      <c r="Q413" t="s">
        <v>40</v>
      </c>
      <c r="R413">
        <v>0</v>
      </c>
      <c r="S413" s="9">
        <v>84.13</v>
      </c>
      <c r="T413" s="26">
        <v>5.9909999999999997</v>
      </c>
      <c r="U413" s="8">
        <v>503.99</v>
      </c>
      <c r="V413" t="s">
        <v>112</v>
      </c>
      <c r="W413" t="s">
        <v>652</v>
      </c>
      <c r="X413" t="s">
        <v>42</v>
      </c>
      <c r="Y413" t="s">
        <v>653</v>
      </c>
      <c r="AA413" s="1">
        <f t="shared" si="30"/>
        <v>45855</v>
      </c>
      <c r="AB413" s="2">
        <f t="shared" si="31"/>
        <v>7</v>
      </c>
      <c r="AC413" s="2">
        <f t="shared" si="32"/>
        <v>2025</v>
      </c>
      <c r="AD413" s="2" t="str">
        <f>IFERROR(VLOOKUP(A413,'Aux Área'!$A$4:$B$123,2,0),"-")</f>
        <v>SÃO PEDRO</v>
      </c>
    </row>
    <row r="414" spans="1:30" x14ac:dyDescent="0.3">
      <c r="A414" t="s">
        <v>62</v>
      </c>
      <c r="B414" t="s">
        <v>263</v>
      </c>
      <c r="C414" t="s">
        <v>910</v>
      </c>
      <c r="D414" t="s">
        <v>158</v>
      </c>
      <c r="E414" t="s">
        <v>159</v>
      </c>
      <c r="F414" t="s">
        <v>63</v>
      </c>
      <c r="G414" t="s">
        <v>35</v>
      </c>
      <c r="H414" t="s">
        <v>36</v>
      </c>
      <c r="I414" t="s">
        <v>37</v>
      </c>
      <c r="J414" t="s">
        <v>165</v>
      </c>
      <c r="K414" t="s">
        <v>166</v>
      </c>
      <c r="L414" t="s">
        <v>167</v>
      </c>
      <c r="M414" t="s">
        <v>38</v>
      </c>
      <c r="N414" t="s">
        <v>39</v>
      </c>
      <c r="O414" s="23">
        <v>195</v>
      </c>
      <c r="P414" s="9">
        <v>7.31</v>
      </c>
      <c r="Q414" t="s">
        <v>40</v>
      </c>
      <c r="R414">
        <v>14157</v>
      </c>
      <c r="S414" s="9">
        <v>26.68</v>
      </c>
      <c r="T414" s="26">
        <v>4.46</v>
      </c>
      <c r="U414" s="8">
        <v>119</v>
      </c>
      <c r="V414" t="s">
        <v>41</v>
      </c>
      <c r="W414" t="s">
        <v>42</v>
      </c>
      <c r="X414" t="s">
        <v>42</v>
      </c>
      <c r="Y414" t="s">
        <v>43</v>
      </c>
      <c r="AA414" s="1">
        <f t="shared" si="30"/>
        <v>45855</v>
      </c>
      <c r="AB414" s="2">
        <f t="shared" si="31"/>
        <v>7</v>
      </c>
      <c r="AC414" s="2">
        <f t="shared" si="32"/>
        <v>2025</v>
      </c>
      <c r="AD414" s="2" t="str">
        <f>IFERROR(VLOOKUP(A414,'Aux Área'!$A$4:$B$123,2,0),"-")</f>
        <v>CONSERVA</v>
      </c>
    </row>
    <row r="415" spans="1:30" x14ac:dyDescent="0.3">
      <c r="A415" t="s">
        <v>60</v>
      </c>
      <c r="B415" t="s">
        <v>614</v>
      </c>
      <c r="C415" t="s">
        <v>911</v>
      </c>
      <c r="D415" t="s">
        <v>729</v>
      </c>
      <c r="E415" t="s">
        <v>730</v>
      </c>
      <c r="F415" t="s">
        <v>61</v>
      </c>
      <c r="G415" t="s">
        <v>35</v>
      </c>
      <c r="H415" t="s">
        <v>36</v>
      </c>
      <c r="I415" t="s">
        <v>37</v>
      </c>
      <c r="J415" t="s">
        <v>370</v>
      </c>
      <c r="K415" t="s">
        <v>371</v>
      </c>
      <c r="L415" t="s">
        <v>124</v>
      </c>
      <c r="M415" t="s">
        <v>38</v>
      </c>
      <c r="N415" t="s">
        <v>39</v>
      </c>
      <c r="O415" s="23">
        <v>308</v>
      </c>
      <c r="P415" s="9">
        <v>11.45</v>
      </c>
      <c r="Q415" t="s">
        <v>40</v>
      </c>
      <c r="R415">
        <v>2308</v>
      </c>
      <c r="S415" s="9">
        <v>26.89</v>
      </c>
      <c r="T415" s="26">
        <v>4.29</v>
      </c>
      <c r="U415" s="8">
        <v>115.37</v>
      </c>
      <c r="V415" t="s">
        <v>912</v>
      </c>
      <c r="W415" t="s">
        <v>42</v>
      </c>
      <c r="X415" t="s">
        <v>42</v>
      </c>
      <c r="Y415" t="s">
        <v>43</v>
      </c>
      <c r="AA415" s="1">
        <f t="shared" si="30"/>
        <v>45855</v>
      </c>
      <c r="AB415" s="2">
        <f t="shared" si="31"/>
        <v>7</v>
      </c>
      <c r="AC415" s="2">
        <f t="shared" si="32"/>
        <v>2025</v>
      </c>
      <c r="AD415" s="2" t="str">
        <f>IFERROR(VLOOKUP(A415,'Aux Área'!$A$4:$B$123,2,0),"-")</f>
        <v>QSMS</v>
      </c>
    </row>
    <row r="416" spans="1:30" x14ac:dyDescent="0.3">
      <c r="A416" t="s">
        <v>30</v>
      </c>
      <c r="B416" t="s">
        <v>453</v>
      </c>
      <c r="C416" t="s">
        <v>913</v>
      </c>
      <c r="D416" t="s">
        <v>185</v>
      </c>
      <c r="E416" t="s">
        <v>33</v>
      </c>
      <c r="F416" t="s">
        <v>34</v>
      </c>
      <c r="G416" t="s">
        <v>35</v>
      </c>
      <c r="H416" t="s">
        <v>36</v>
      </c>
      <c r="I416" t="s">
        <v>37</v>
      </c>
      <c r="J416" t="s">
        <v>147</v>
      </c>
      <c r="K416" t="s">
        <v>148</v>
      </c>
      <c r="L416" t="s">
        <v>84</v>
      </c>
      <c r="M416" t="s">
        <v>38</v>
      </c>
      <c r="N416" t="s">
        <v>39</v>
      </c>
      <c r="O416" s="23">
        <v>299</v>
      </c>
      <c r="P416" s="9">
        <v>5.72</v>
      </c>
      <c r="Q416" t="s">
        <v>40</v>
      </c>
      <c r="R416">
        <v>2907</v>
      </c>
      <c r="S416" s="9">
        <v>52.26</v>
      </c>
      <c r="T416" s="26">
        <v>4.0659999999999998</v>
      </c>
      <c r="U416" s="8">
        <v>212.5</v>
      </c>
      <c r="V416" t="s">
        <v>112</v>
      </c>
      <c r="W416" t="s">
        <v>42</v>
      </c>
      <c r="X416" t="s">
        <v>42</v>
      </c>
      <c r="Y416" t="s">
        <v>43</v>
      </c>
      <c r="AA416" s="1">
        <f t="shared" si="30"/>
        <v>45855</v>
      </c>
      <c r="AB416" s="2">
        <f t="shared" si="31"/>
        <v>7</v>
      </c>
      <c r="AC416" s="2">
        <f t="shared" si="32"/>
        <v>2025</v>
      </c>
      <c r="AD416" s="2" t="str">
        <f>IFERROR(VLOOKUP(A416,'Aux Área'!$A$4:$B$123,2,0),"-")</f>
        <v>OPERAÇÃO</v>
      </c>
    </row>
    <row r="417" spans="1:30" x14ac:dyDescent="0.3">
      <c r="A417" t="s">
        <v>66</v>
      </c>
      <c r="B417" t="s">
        <v>464</v>
      </c>
      <c r="C417" t="s">
        <v>914</v>
      </c>
      <c r="D417" t="s">
        <v>151</v>
      </c>
      <c r="E417" t="s">
        <v>152</v>
      </c>
      <c r="F417" t="s">
        <v>67</v>
      </c>
      <c r="G417" t="s">
        <v>35</v>
      </c>
      <c r="H417" t="s">
        <v>36</v>
      </c>
      <c r="I417" t="s">
        <v>37</v>
      </c>
      <c r="J417" t="s">
        <v>147</v>
      </c>
      <c r="K417" t="s">
        <v>148</v>
      </c>
      <c r="L417" t="s">
        <v>84</v>
      </c>
      <c r="M417" t="s">
        <v>38</v>
      </c>
      <c r="N417" t="s">
        <v>39</v>
      </c>
      <c r="O417" s="23">
        <v>378</v>
      </c>
      <c r="P417" s="9">
        <v>9.7200000000000006</v>
      </c>
      <c r="Q417" t="s">
        <v>40</v>
      </c>
      <c r="R417">
        <v>4209</v>
      </c>
      <c r="S417" s="9">
        <v>38.89</v>
      </c>
      <c r="T417" s="26">
        <v>4.3899999999999997</v>
      </c>
      <c r="U417" s="8">
        <v>170.73</v>
      </c>
      <c r="V417" t="s">
        <v>112</v>
      </c>
      <c r="W417" t="s">
        <v>42</v>
      </c>
      <c r="X417" t="s">
        <v>42</v>
      </c>
      <c r="Y417" t="s">
        <v>43</v>
      </c>
      <c r="AA417" s="1">
        <f t="shared" si="30"/>
        <v>45855</v>
      </c>
      <c r="AB417" s="2">
        <f t="shared" si="31"/>
        <v>7</v>
      </c>
      <c r="AC417" s="2">
        <f t="shared" si="32"/>
        <v>2025</v>
      </c>
      <c r="AD417" s="2" t="str">
        <f>IFERROR(VLOOKUP(A417,'Aux Área'!$A$4:$B$123,2,0),"-")</f>
        <v>OPERAÇÃO</v>
      </c>
    </row>
    <row r="418" spans="1:30" x14ac:dyDescent="0.3">
      <c r="A418" t="s">
        <v>56</v>
      </c>
      <c r="B418" t="s">
        <v>266</v>
      </c>
      <c r="C418" t="s">
        <v>915</v>
      </c>
      <c r="D418" t="s">
        <v>120</v>
      </c>
      <c r="E418" t="s">
        <v>121</v>
      </c>
      <c r="F418" t="s">
        <v>57</v>
      </c>
      <c r="G418" t="s">
        <v>35</v>
      </c>
      <c r="H418" t="s">
        <v>36</v>
      </c>
      <c r="I418" t="s">
        <v>37</v>
      </c>
      <c r="J418" t="s">
        <v>370</v>
      </c>
      <c r="K418" t="s">
        <v>371</v>
      </c>
      <c r="L418" t="s">
        <v>124</v>
      </c>
      <c r="M418" t="s">
        <v>38</v>
      </c>
      <c r="N418" t="s">
        <v>39</v>
      </c>
      <c r="O418" s="23">
        <v>331</v>
      </c>
      <c r="P418" s="9">
        <v>9.09</v>
      </c>
      <c r="Q418" t="s">
        <v>40</v>
      </c>
      <c r="R418">
        <v>23150</v>
      </c>
      <c r="S418" s="9">
        <v>36.409999999999997</v>
      </c>
      <c r="T418" s="26">
        <v>4.2910000000000004</v>
      </c>
      <c r="U418" s="8">
        <v>156.22</v>
      </c>
      <c r="V418" t="s">
        <v>916</v>
      </c>
      <c r="W418" t="s">
        <v>42</v>
      </c>
      <c r="X418" t="s">
        <v>42</v>
      </c>
      <c r="Y418" t="s">
        <v>43</v>
      </c>
      <c r="AA418" s="1">
        <f t="shared" si="30"/>
        <v>45856</v>
      </c>
      <c r="AB418" s="2">
        <f t="shared" si="31"/>
        <v>7</v>
      </c>
      <c r="AC418" s="2">
        <f t="shared" si="32"/>
        <v>2025</v>
      </c>
      <c r="AD418" s="2" t="str">
        <f>IFERROR(VLOOKUP(A418,'Aux Área'!$A$4:$B$123,2,0),"-")</f>
        <v>CONSERVA</v>
      </c>
    </row>
    <row r="419" spans="1:30" x14ac:dyDescent="0.3">
      <c r="A419" t="s">
        <v>58</v>
      </c>
      <c r="B419" t="s">
        <v>250</v>
      </c>
      <c r="C419" t="s">
        <v>917</v>
      </c>
      <c r="D419" t="s">
        <v>87</v>
      </c>
      <c r="E419" t="s">
        <v>88</v>
      </c>
      <c r="F419" t="s">
        <v>59</v>
      </c>
      <c r="G419" t="s">
        <v>35</v>
      </c>
      <c r="H419" t="s">
        <v>36</v>
      </c>
      <c r="I419" t="s">
        <v>37</v>
      </c>
      <c r="J419" t="s">
        <v>172</v>
      </c>
      <c r="K419" t="s">
        <v>173</v>
      </c>
      <c r="L419" t="s">
        <v>124</v>
      </c>
      <c r="M419" t="s">
        <v>38</v>
      </c>
      <c r="N419" t="s">
        <v>39</v>
      </c>
      <c r="O419" s="23">
        <v>270</v>
      </c>
      <c r="P419" s="9">
        <v>7.65</v>
      </c>
      <c r="Q419" t="s">
        <v>40</v>
      </c>
      <c r="R419">
        <v>17700</v>
      </c>
      <c r="S419" s="9">
        <v>35.28</v>
      </c>
      <c r="T419" s="26">
        <v>3.99</v>
      </c>
      <c r="U419" s="8">
        <v>140.77000000000001</v>
      </c>
      <c r="V419" t="s">
        <v>918</v>
      </c>
      <c r="W419" t="s">
        <v>42</v>
      </c>
      <c r="X419" t="s">
        <v>42</v>
      </c>
      <c r="Y419" t="s">
        <v>43</v>
      </c>
      <c r="AA419" s="1">
        <f t="shared" si="30"/>
        <v>45856</v>
      </c>
      <c r="AB419" s="2">
        <f t="shared" si="31"/>
        <v>7</v>
      </c>
      <c r="AC419" s="2">
        <f t="shared" si="32"/>
        <v>2025</v>
      </c>
      <c r="AD419" s="2" t="str">
        <f>IFERROR(VLOOKUP(A419,'Aux Área'!$A$4:$B$123,2,0),"-")</f>
        <v>CONSERVA</v>
      </c>
    </row>
    <row r="420" spans="1:30" x14ac:dyDescent="0.3">
      <c r="A420" t="s">
        <v>836</v>
      </c>
      <c r="B420" t="s">
        <v>209</v>
      </c>
      <c r="C420" t="s">
        <v>919</v>
      </c>
      <c r="D420" t="s">
        <v>890</v>
      </c>
      <c r="E420" t="s">
        <v>891</v>
      </c>
      <c r="F420" t="s">
        <v>653</v>
      </c>
      <c r="G420" t="s">
        <v>635</v>
      </c>
      <c r="H420" t="s">
        <v>838</v>
      </c>
      <c r="I420" t="s">
        <v>839</v>
      </c>
      <c r="J420" t="s">
        <v>172</v>
      </c>
      <c r="K420" t="s">
        <v>173</v>
      </c>
      <c r="L420" t="s">
        <v>124</v>
      </c>
      <c r="M420" t="s">
        <v>38</v>
      </c>
      <c r="N420" t="s">
        <v>638</v>
      </c>
      <c r="O420" s="23">
        <v>0</v>
      </c>
      <c r="P420" s="9">
        <v>0</v>
      </c>
      <c r="Q420" t="s">
        <v>40</v>
      </c>
      <c r="R420">
        <v>0</v>
      </c>
      <c r="S420" s="9">
        <v>45.36</v>
      </c>
      <c r="T420" s="26">
        <v>5.99</v>
      </c>
      <c r="U420" s="8">
        <v>271.70999999999998</v>
      </c>
      <c r="V420" t="s">
        <v>892</v>
      </c>
      <c r="W420" t="s">
        <v>652</v>
      </c>
      <c r="X420" t="s">
        <v>42</v>
      </c>
      <c r="Y420" t="s">
        <v>653</v>
      </c>
      <c r="AA420" s="1">
        <f t="shared" si="30"/>
        <v>45856</v>
      </c>
      <c r="AB420" s="2">
        <f t="shared" si="31"/>
        <v>7</v>
      </c>
      <c r="AC420" s="2">
        <f t="shared" si="32"/>
        <v>2025</v>
      </c>
      <c r="AD420" s="2" t="str">
        <f>IFERROR(VLOOKUP(A420,'Aux Área'!$A$4:$B$123,2,0),"-")</f>
        <v>SÃO PEDRO</v>
      </c>
    </row>
    <row r="421" spans="1:30" x14ac:dyDescent="0.3">
      <c r="A421" t="s">
        <v>64</v>
      </c>
      <c r="B421" t="s">
        <v>332</v>
      </c>
      <c r="C421" t="s">
        <v>920</v>
      </c>
      <c r="D421" t="s">
        <v>127</v>
      </c>
      <c r="E421" t="s">
        <v>128</v>
      </c>
      <c r="F421" t="s">
        <v>65</v>
      </c>
      <c r="G421" t="s">
        <v>35</v>
      </c>
      <c r="H421" t="s">
        <v>36</v>
      </c>
      <c r="I421" t="s">
        <v>37</v>
      </c>
      <c r="J421" t="s">
        <v>179</v>
      </c>
      <c r="K421" t="s">
        <v>180</v>
      </c>
      <c r="L421" t="s">
        <v>181</v>
      </c>
      <c r="M421" t="s">
        <v>38</v>
      </c>
      <c r="N421" t="s">
        <v>39</v>
      </c>
      <c r="O421" s="23">
        <v>366</v>
      </c>
      <c r="P421" s="9">
        <v>9.75</v>
      </c>
      <c r="Q421" t="s">
        <v>40</v>
      </c>
      <c r="R421">
        <v>8094</v>
      </c>
      <c r="S421" s="9">
        <v>37.53</v>
      </c>
      <c r="T421" s="26">
        <v>3.89</v>
      </c>
      <c r="U421" s="8">
        <v>146.01</v>
      </c>
      <c r="V421" t="s">
        <v>41</v>
      </c>
      <c r="W421" t="s">
        <v>42</v>
      </c>
      <c r="X421" t="s">
        <v>42</v>
      </c>
      <c r="Y421" t="s">
        <v>43</v>
      </c>
      <c r="AA421" s="1">
        <f t="shared" si="30"/>
        <v>45856</v>
      </c>
      <c r="AB421" s="2">
        <f t="shared" si="31"/>
        <v>7</v>
      </c>
      <c r="AC421" s="2">
        <f t="shared" si="32"/>
        <v>2025</v>
      </c>
      <c r="AD421" s="2" t="str">
        <f>IFERROR(VLOOKUP(A421,'Aux Área'!$A$4:$B$123,2,0),"-")</f>
        <v>ENGENHARIA</v>
      </c>
    </row>
    <row r="422" spans="1:30" x14ac:dyDescent="0.3">
      <c r="A422" t="s">
        <v>669</v>
      </c>
      <c r="B422" t="s">
        <v>118</v>
      </c>
      <c r="C422" t="s">
        <v>921</v>
      </c>
      <c r="D422" t="s">
        <v>721</v>
      </c>
      <c r="E422" t="s">
        <v>722</v>
      </c>
      <c r="F422" t="s">
        <v>641</v>
      </c>
      <c r="G422" t="s">
        <v>671</v>
      </c>
      <c r="H422" t="s">
        <v>672</v>
      </c>
      <c r="I422" t="s">
        <v>673</v>
      </c>
      <c r="J422" t="s">
        <v>285</v>
      </c>
      <c r="K422" t="s">
        <v>286</v>
      </c>
      <c r="L422" t="s">
        <v>91</v>
      </c>
      <c r="M422" t="s">
        <v>38</v>
      </c>
      <c r="N422" t="s">
        <v>638</v>
      </c>
      <c r="O422" s="23">
        <v>0</v>
      </c>
      <c r="P422" s="9">
        <v>0</v>
      </c>
      <c r="Q422" t="s">
        <v>40</v>
      </c>
      <c r="R422">
        <v>0</v>
      </c>
      <c r="S422" s="9">
        <v>30</v>
      </c>
      <c r="T422" s="26">
        <v>5.59</v>
      </c>
      <c r="U422" s="8">
        <v>167.7</v>
      </c>
      <c r="V422" t="s">
        <v>922</v>
      </c>
      <c r="W422" t="s">
        <v>640</v>
      </c>
      <c r="X422" t="s">
        <v>42</v>
      </c>
      <c r="Y422" t="s">
        <v>641</v>
      </c>
      <c r="AA422" s="1">
        <f t="shared" si="30"/>
        <v>45856</v>
      </c>
      <c r="AB422" s="2">
        <f t="shared" si="31"/>
        <v>7</v>
      </c>
      <c r="AC422" s="2">
        <f t="shared" si="32"/>
        <v>2025</v>
      </c>
      <c r="AD422" s="2" t="str">
        <f>IFERROR(VLOOKUP(A422,'Aux Área'!$A$4:$B$123,2,0),"-")</f>
        <v>TECPAV</v>
      </c>
    </row>
    <row r="423" spans="1:30" x14ac:dyDescent="0.3">
      <c r="A423" t="s">
        <v>662</v>
      </c>
      <c r="B423" t="s">
        <v>183</v>
      </c>
      <c r="C423" t="s">
        <v>923</v>
      </c>
      <c r="D423" t="s">
        <v>664</v>
      </c>
      <c r="E423" t="s">
        <v>665</v>
      </c>
      <c r="F423" t="s">
        <v>653</v>
      </c>
      <c r="G423" t="s">
        <v>635</v>
      </c>
      <c r="H423" t="s">
        <v>666</v>
      </c>
      <c r="I423" t="s">
        <v>667</v>
      </c>
      <c r="J423" t="s">
        <v>172</v>
      </c>
      <c r="K423" t="s">
        <v>173</v>
      </c>
      <c r="L423" t="s">
        <v>124</v>
      </c>
      <c r="M423" t="s">
        <v>38</v>
      </c>
      <c r="N423" t="s">
        <v>668</v>
      </c>
      <c r="O423" s="23">
        <v>0</v>
      </c>
      <c r="P423" s="9">
        <v>0</v>
      </c>
      <c r="Q423" t="s">
        <v>40</v>
      </c>
      <c r="R423">
        <v>0</v>
      </c>
      <c r="S423" s="9">
        <v>91.32</v>
      </c>
      <c r="T423" s="26">
        <v>5.99</v>
      </c>
      <c r="U423" s="8">
        <v>547.01</v>
      </c>
      <c r="V423" t="s">
        <v>848</v>
      </c>
      <c r="W423" t="s">
        <v>652</v>
      </c>
      <c r="X423" t="s">
        <v>42</v>
      </c>
      <c r="Y423" t="s">
        <v>653</v>
      </c>
      <c r="AA423" s="1">
        <f t="shared" si="30"/>
        <v>45856</v>
      </c>
      <c r="AB423" s="2">
        <f t="shared" si="31"/>
        <v>7</v>
      </c>
      <c r="AC423" s="2">
        <f t="shared" si="32"/>
        <v>2025</v>
      </c>
      <c r="AD423" s="2" t="str">
        <f>IFERROR(VLOOKUP(A423,'Aux Área'!$A$4:$B$123,2,0),"-")</f>
        <v>SÃO PEDRO</v>
      </c>
    </row>
    <row r="424" spans="1:30" x14ac:dyDescent="0.3">
      <c r="A424" t="s">
        <v>58</v>
      </c>
      <c r="B424" t="s">
        <v>250</v>
      </c>
      <c r="C424" t="s">
        <v>924</v>
      </c>
      <c r="D424" t="s">
        <v>87</v>
      </c>
      <c r="E424" t="s">
        <v>88</v>
      </c>
      <c r="F424" t="s">
        <v>59</v>
      </c>
      <c r="G424" t="s">
        <v>35</v>
      </c>
      <c r="H424" t="s">
        <v>36</v>
      </c>
      <c r="I424" t="s">
        <v>37</v>
      </c>
      <c r="J424" t="s">
        <v>165</v>
      </c>
      <c r="K424" t="s">
        <v>166</v>
      </c>
      <c r="L424" t="s">
        <v>167</v>
      </c>
      <c r="M424" t="s">
        <v>38</v>
      </c>
      <c r="N424" t="s">
        <v>39</v>
      </c>
      <c r="O424" s="23">
        <v>225</v>
      </c>
      <c r="P424" s="9">
        <v>7.5</v>
      </c>
      <c r="Q424" t="s">
        <v>40</v>
      </c>
      <c r="R424">
        <v>17925</v>
      </c>
      <c r="S424" s="9">
        <v>30</v>
      </c>
      <c r="T424" s="26">
        <v>4.46</v>
      </c>
      <c r="U424" s="8">
        <v>133.81</v>
      </c>
      <c r="V424" t="s">
        <v>112</v>
      </c>
      <c r="W424" t="s">
        <v>42</v>
      </c>
      <c r="X424" t="s">
        <v>42</v>
      </c>
      <c r="Y424" t="s">
        <v>43</v>
      </c>
      <c r="AA424" s="1">
        <f t="shared" si="30"/>
        <v>45856</v>
      </c>
      <c r="AB424" s="2">
        <f t="shared" si="31"/>
        <v>7</v>
      </c>
      <c r="AC424" s="2">
        <f t="shared" si="32"/>
        <v>2025</v>
      </c>
      <c r="AD424" s="2" t="str">
        <f>IFERROR(VLOOKUP(A424,'Aux Área'!$A$4:$B$123,2,0),"-")</f>
        <v>CONSERVA</v>
      </c>
    </row>
    <row r="425" spans="1:30" x14ac:dyDescent="0.3">
      <c r="A425" t="s">
        <v>76</v>
      </c>
      <c r="B425" t="s">
        <v>380</v>
      </c>
      <c r="C425" t="s">
        <v>925</v>
      </c>
      <c r="D425" t="s">
        <v>382</v>
      </c>
      <c r="E425" t="s">
        <v>383</v>
      </c>
      <c r="F425" t="s">
        <v>77</v>
      </c>
      <c r="G425" t="s">
        <v>35</v>
      </c>
      <c r="H425" t="s">
        <v>36</v>
      </c>
      <c r="I425" t="s">
        <v>37</v>
      </c>
      <c r="J425" t="s">
        <v>275</v>
      </c>
      <c r="K425" t="s">
        <v>276</v>
      </c>
      <c r="L425" t="s">
        <v>124</v>
      </c>
      <c r="M425" t="s">
        <v>38</v>
      </c>
      <c r="N425" t="s">
        <v>39</v>
      </c>
      <c r="O425" s="23">
        <v>345</v>
      </c>
      <c r="P425" s="9">
        <v>10.199999999999999</v>
      </c>
      <c r="Q425" t="s">
        <v>40</v>
      </c>
      <c r="R425">
        <v>12840</v>
      </c>
      <c r="S425" s="9">
        <v>33.81</v>
      </c>
      <c r="T425" s="26">
        <v>3.99</v>
      </c>
      <c r="U425" s="8">
        <v>134.9</v>
      </c>
      <c r="V425" t="s">
        <v>926</v>
      </c>
      <c r="W425" t="s">
        <v>42</v>
      </c>
      <c r="X425" t="s">
        <v>42</v>
      </c>
      <c r="Y425" t="s">
        <v>43</v>
      </c>
      <c r="AA425" s="1">
        <f t="shared" si="30"/>
        <v>45856</v>
      </c>
      <c r="AB425" s="2">
        <f t="shared" si="31"/>
        <v>7</v>
      </c>
      <c r="AC425" s="2">
        <f t="shared" si="32"/>
        <v>2025</v>
      </c>
      <c r="AD425" s="2" t="str">
        <f>IFERROR(VLOOKUP(A425,'Aux Área'!$A$4:$B$123,2,0),"-")</f>
        <v>QSMS</v>
      </c>
    </row>
    <row r="426" spans="1:30" x14ac:dyDescent="0.3">
      <c r="A426" t="s">
        <v>74</v>
      </c>
      <c r="B426" t="s">
        <v>255</v>
      </c>
      <c r="C426" t="s">
        <v>927</v>
      </c>
      <c r="D426" t="s">
        <v>115</v>
      </c>
      <c r="E426" t="s">
        <v>116</v>
      </c>
      <c r="F426" t="s">
        <v>75</v>
      </c>
      <c r="G426" t="s">
        <v>35</v>
      </c>
      <c r="H426" t="s">
        <v>36</v>
      </c>
      <c r="I426" t="s">
        <v>37</v>
      </c>
      <c r="J426" t="s">
        <v>510</v>
      </c>
      <c r="K426" t="s">
        <v>511</v>
      </c>
      <c r="L426" t="s">
        <v>136</v>
      </c>
      <c r="M426" t="s">
        <v>38</v>
      </c>
      <c r="N426" t="s">
        <v>39</v>
      </c>
      <c r="O426" s="23">
        <v>360</v>
      </c>
      <c r="P426" s="9">
        <v>9.7200000000000006</v>
      </c>
      <c r="Q426" t="s">
        <v>40</v>
      </c>
      <c r="R426">
        <v>3534</v>
      </c>
      <c r="S426" s="9">
        <v>37.049999999999997</v>
      </c>
      <c r="T426" s="26">
        <v>3.89</v>
      </c>
      <c r="U426" s="8">
        <v>144.13999999999999</v>
      </c>
      <c r="V426" t="s">
        <v>928</v>
      </c>
      <c r="W426" t="s">
        <v>42</v>
      </c>
      <c r="X426" t="s">
        <v>42</v>
      </c>
      <c r="Y426" t="s">
        <v>43</v>
      </c>
      <c r="AA426" s="1">
        <f t="shared" si="30"/>
        <v>45856</v>
      </c>
      <c r="AB426" s="2">
        <f t="shared" si="31"/>
        <v>7</v>
      </c>
      <c r="AC426" s="2">
        <f t="shared" si="32"/>
        <v>2025</v>
      </c>
      <c r="AD426" s="2" t="str">
        <f>IFERROR(VLOOKUP(A426,'Aux Área'!$A$4:$B$123,2,0),"-")</f>
        <v>TI</v>
      </c>
    </row>
    <row r="427" spans="1:30" x14ac:dyDescent="0.3">
      <c r="A427" t="s">
        <v>56</v>
      </c>
      <c r="B427" t="s">
        <v>266</v>
      </c>
      <c r="C427" t="s">
        <v>929</v>
      </c>
      <c r="D427" t="s">
        <v>120</v>
      </c>
      <c r="E427" t="s">
        <v>121</v>
      </c>
      <c r="F427" t="s">
        <v>57</v>
      </c>
      <c r="G427" t="s">
        <v>35</v>
      </c>
      <c r="H427" t="s">
        <v>36</v>
      </c>
      <c r="I427" t="s">
        <v>37</v>
      </c>
      <c r="J427" t="s">
        <v>248</v>
      </c>
      <c r="K427" t="s">
        <v>249</v>
      </c>
      <c r="L427" t="s">
        <v>207</v>
      </c>
      <c r="M427" t="s">
        <v>38</v>
      </c>
      <c r="N427" t="s">
        <v>39</v>
      </c>
      <c r="O427" s="23">
        <v>382</v>
      </c>
      <c r="P427" s="9">
        <v>9.36</v>
      </c>
      <c r="Q427" t="s">
        <v>40</v>
      </c>
      <c r="R427">
        <v>23532</v>
      </c>
      <c r="S427" s="9">
        <v>40.83</v>
      </c>
      <c r="T427" s="26">
        <v>4.79</v>
      </c>
      <c r="U427" s="8">
        <v>195.58</v>
      </c>
      <c r="V427" t="s">
        <v>112</v>
      </c>
      <c r="W427" t="s">
        <v>42</v>
      </c>
      <c r="X427" t="s">
        <v>42</v>
      </c>
      <c r="Y427" t="s">
        <v>43</v>
      </c>
      <c r="AA427" s="1">
        <f t="shared" si="30"/>
        <v>45856</v>
      </c>
      <c r="AB427" s="2">
        <f t="shared" si="31"/>
        <v>7</v>
      </c>
      <c r="AC427" s="2">
        <f t="shared" si="32"/>
        <v>2025</v>
      </c>
      <c r="AD427" s="2" t="str">
        <f>IFERROR(VLOOKUP(A427,'Aux Área'!$A$4:$B$123,2,0),"-")</f>
        <v>CONSERVA</v>
      </c>
    </row>
    <row r="428" spans="1:30" x14ac:dyDescent="0.3">
      <c r="A428" t="s">
        <v>52</v>
      </c>
      <c r="B428" t="s">
        <v>389</v>
      </c>
      <c r="C428" t="s">
        <v>930</v>
      </c>
      <c r="D428" t="s">
        <v>391</v>
      </c>
      <c r="E428" t="s">
        <v>392</v>
      </c>
      <c r="F428" t="s">
        <v>53</v>
      </c>
      <c r="G428" t="s">
        <v>35</v>
      </c>
      <c r="H428" t="s">
        <v>36</v>
      </c>
      <c r="I428" t="s">
        <v>37</v>
      </c>
      <c r="J428" t="s">
        <v>139</v>
      </c>
      <c r="K428" t="s">
        <v>140</v>
      </c>
      <c r="L428" t="s">
        <v>141</v>
      </c>
      <c r="M428" t="s">
        <v>38</v>
      </c>
      <c r="N428" t="s">
        <v>39</v>
      </c>
      <c r="O428" s="23">
        <v>378</v>
      </c>
      <c r="P428" s="9">
        <v>11.92</v>
      </c>
      <c r="Q428" t="s">
        <v>40</v>
      </c>
      <c r="R428">
        <v>8063</v>
      </c>
      <c r="S428" s="9">
        <v>31.7</v>
      </c>
      <c r="T428" s="26">
        <v>3.94</v>
      </c>
      <c r="U428" s="8">
        <v>124.9</v>
      </c>
      <c r="V428" t="s">
        <v>931</v>
      </c>
      <c r="W428" t="s">
        <v>42</v>
      </c>
      <c r="X428" t="s">
        <v>42</v>
      </c>
      <c r="Y428" t="s">
        <v>43</v>
      </c>
      <c r="AA428" s="1">
        <f t="shared" si="30"/>
        <v>45856</v>
      </c>
      <c r="AB428" s="2">
        <f t="shared" si="31"/>
        <v>7</v>
      </c>
      <c r="AC428" s="2">
        <f t="shared" si="32"/>
        <v>2025</v>
      </c>
      <c r="AD428" s="2" t="str">
        <f>IFERROR(VLOOKUP(A428,'Aux Área'!$A$4:$B$123,2,0),"-")</f>
        <v>OPERAÇÃO</v>
      </c>
    </row>
    <row r="429" spans="1:30" x14ac:dyDescent="0.3">
      <c r="A429" t="s">
        <v>62</v>
      </c>
      <c r="B429" t="s">
        <v>263</v>
      </c>
      <c r="C429" t="s">
        <v>932</v>
      </c>
      <c r="D429" t="s">
        <v>158</v>
      </c>
      <c r="E429" t="s">
        <v>159</v>
      </c>
      <c r="F429" t="s">
        <v>63</v>
      </c>
      <c r="G429" t="s">
        <v>35</v>
      </c>
      <c r="H429" t="s">
        <v>36</v>
      </c>
      <c r="I429" t="s">
        <v>37</v>
      </c>
      <c r="J429" t="s">
        <v>122</v>
      </c>
      <c r="K429" t="s">
        <v>123</v>
      </c>
      <c r="L429" t="s">
        <v>124</v>
      </c>
      <c r="M429" t="s">
        <v>38</v>
      </c>
      <c r="N429" t="s">
        <v>39</v>
      </c>
      <c r="O429" s="23">
        <v>238</v>
      </c>
      <c r="P429" s="9">
        <v>10.34</v>
      </c>
      <c r="Q429" t="s">
        <v>40</v>
      </c>
      <c r="R429">
        <v>14395</v>
      </c>
      <c r="S429" s="9">
        <v>23.02</v>
      </c>
      <c r="T429" s="26">
        <v>3.99</v>
      </c>
      <c r="U429" s="8">
        <v>91.84</v>
      </c>
      <c r="V429" t="s">
        <v>41</v>
      </c>
      <c r="W429" t="s">
        <v>42</v>
      </c>
      <c r="X429" t="s">
        <v>42</v>
      </c>
      <c r="Y429" t="s">
        <v>43</v>
      </c>
      <c r="AA429" s="1">
        <f t="shared" si="30"/>
        <v>45857</v>
      </c>
      <c r="AB429" s="2">
        <f t="shared" si="31"/>
        <v>7</v>
      </c>
      <c r="AC429" s="2">
        <f t="shared" si="32"/>
        <v>2025</v>
      </c>
      <c r="AD429" s="2" t="str">
        <f>IFERROR(VLOOKUP(A429,'Aux Área'!$A$4:$B$123,2,0),"-")</f>
        <v>CONSERVA</v>
      </c>
    </row>
    <row r="430" spans="1:30" x14ac:dyDescent="0.3">
      <c r="A430" t="s">
        <v>62</v>
      </c>
      <c r="B430" t="s">
        <v>263</v>
      </c>
      <c r="C430" t="s">
        <v>933</v>
      </c>
      <c r="D430" t="s">
        <v>158</v>
      </c>
      <c r="E430" t="s">
        <v>159</v>
      </c>
      <c r="F430" t="s">
        <v>63</v>
      </c>
      <c r="G430" t="s">
        <v>35</v>
      </c>
      <c r="H430" t="s">
        <v>36</v>
      </c>
      <c r="I430" t="s">
        <v>37</v>
      </c>
      <c r="J430" t="s">
        <v>165</v>
      </c>
      <c r="K430" t="s">
        <v>166</v>
      </c>
      <c r="L430" t="s">
        <v>167</v>
      </c>
      <c r="M430" t="s">
        <v>38</v>
      </c>
      <c r="N430" t="s">
        <v>39</v>
      </c>
      <c r="O430" s="23">
        <v>196</v>
      </c>
      <c r="P430" s="9">
        <v>8.02</v>
      </c>
      <c r="Q430" t="s">
        <v>40</v>
      </c>
      <c r="R430">
        <v>14591</v>
      </c>
      <c r="S430" s="9">
        <v>24.44</v>
      </c>
      <c r="T430" s="26">
        <v>4.46</v>
      </c>
      <c r="U430" s="8">
        <v>109</v>
      </c>
      <c r="V430" t="s">
        <v>41</v>
      </c>
      <c r="W430" t="s">
        <v>42</v>
      </c>
      <c r="X430" t="s">
        <v>42</v>
      </c>
      <c r="Y430" t="s">
        <v>43</v>
      </c>
      <c r="AA430" s="1">
        <f t="shared" si="30"/>
        <v>45857</v>
      </c>
      <c r="AB430" s="2">
        <f t="shared" si="31"/>
        <v>7</v>
      </c>
      <c r="AC430" s="2">
        <f t="shared" si="32"/>
        <v>2025</v>
      </c>
      <c r="AD430" s="2" t="str">
        <f>IFERROR(VLOOKUP(A430,'Aux Área'!$A$4:$B$123,2,0),"-")</f>
        <v>CONSERVA</v>
      </c>
    </row>
    <row r="431" spans="1:30" x14ac:dyDescent="0.3">
      <c r="A431" t="s">
        <v>62</v>
      </c>
      <c r="B431" t="s">
        <v>263</v>
      </c>
      <c r="C431" t="s">
        <v>934</v>
      </c>
      <c r="D431" t="s">
        <v>158</v>
      </c>
      <c r="E431" t="s">
        <v>159</v>
      </c>
      <c r="F431" t="s">
        <v>63</v>
      </c>
      <c r="G431" t="s">
        <v>35</v>
      </c>
      <c r="H431" t="s">
        <v>36</v>
      </c>
      <c r="I431" t="s">
        <v>37</v>
      </c>
      <c r="J431" t="s">
        <v>122</v>
      </c>
      <c r="K431" t="s">
        <v>123</v>
      </c>
      <c r="L431" t="s">
        <v>124</v>
      </c>
      <c r="M431" t="s">
        <v>38</v>
      </c>
      <c r="N431" t="s">
        <v>39</v>
      </c>
      <c r="O431" s="23">
        <v>178</v>
      </c>
      <c r="P431" s="9">
        <v>8.99</v>
      </c>
      <c r="Q431" t="s">
        <v>40</v>
      </c>
      <c r="R431">
        <v>14769</v>
      </c>
      <c r="S431" s="9">
        <v>19.79</v>
      </c>
      <c r="T431" s="26">
        <v>3.99</v>
      </c>
      <c r="U431" s="8">
        <v>78.97</v>
      </c>
      <c r="V431" t="s">
        <v>246</v>
      </c>
      <c r="W431" t="s">
        <v>42</v>
      </c>
      <c r="X431" t="s">
        <v>42</v>
      </c>
      <c r="Y431" t="s">
        <v>43</v>
      </c>
      <c r="AA431" s="1">
        <f t="shared" si="30"/>
        <v>45857</v>
      </c>
      <c r="AB431" s="2">
        <f t="shared" si="31"/>
        <v>7</v>
      </c>
      <c r="AC431" s="2">
        <f t="shared" si="32"/>
        <v>2025</v>
      </c>
      <c r="AD431" s="2" t="str">
        <f>IFERROR(VLOOKUP(A431,'Aux Área'!$A$4:$B$123,2,0),"-")</f>
        <v>CONSERVA</v>
      </c>
    </row>
    <row r="432" spans="1:30" x14ac:dyDescent="0.3">
      <c r="A432" t="s">
        <v>60</v>
      </c>
      <c r="B432" t="s">
        <v>614</v>
      </c>
      <c r="C432" t="s">
        <v>935</v>
      </c>
      <c r="D432" t="s">
        <v>729</v>
      </c>
      <c r="E432" t="s">
        <v>730</v>
      </c>
      <c r="F432" t="s">
        <v>61</v>
      </c>
      <c r="G432" t="s">
        <v>35</v>
      </c>
      <c r="H432" t="s">
        <v>36</v>
      </c>
      <c r="I432" t="s">
        <v>37</v>
      </c>
      <c r="J432" t="s">
        <v>936</v>
      </c>
      <c r="K432" t="s">
        <v>335</v>
      </c>
      <c r="L432" t="s">
        <v>84</v>
      </c>
      <c r="M432" t="s">
        <v>38</v>
      </c>
      <c r="N432" t="s">
        <v>39</v>
      </c>
      <c r="O432" s="23">
        <v>389</v>
      </c>
      <c r="P432" s="9">
        <v>9.92</v>
      </c>
      <c r="Q432" t="s">
        <v>40</v>
      </c>
      <c r="R432">
        <v>2697</v>
      </c>
      <c r="S432" s="9">
        <v>39.21</v>
      </c>
      <c r="T432" s="26">
        <v>3.7909999999999999</v>
      </c>
      <c r="U432" s="8">
        <v>148.63999999999999</v>
      </c>
      <c r="V432" t="s">
        <v>937</v>
      </c>
      <c r="W432" t="s">
        <v>42</v>
      </c>
      <c r="X432" t="s">
        <v>42</v>
      </c>
      <c r="Y432" t="s">
        <v>43</v>
      </c>
      <c r="AA432" s="1">
        <f t="shared" si="30"/>
        <v>45858</v>
      </c>
      <c r="AB432" s="2">
        <f t="shared" si="31"/>
        <v>7</v>
      </c>
      <c r="AC432" s="2">
        <f t="shared" si="32"/>
        <v>2025</v>
      </c>
      <c r="AD432" s="2" t="str">
        <f>IFERROR(VLOOKUP(A432,'Aux Área'!$A$4:$B$123,2,0),"-")</f>
        <v>QSMS</v>
      </c>
    </row>
    <row r="433" spans="1:30" x14ac:dyDescent="0.3">
      <c r="A433" t="s">
        <v>44</v>
      </c>
      <c r="B433" t="s">
        <v>478</v>
      </c>
      <c r="C433" t="s">
        <v>938</v>
      </c>
      <c r="D433" t="s">
        <v>582</v>
      </c>
      <c r="E433" t="s">
        <v>583</v>
      </c>
      <c r="F433" t="s">
        <v>45</v>
      </c>
      <c r="G433" t="s">
        <v>35</v>
      </c>
      <c r="H433" t="s">
        <v>36</v>
      </c>
      <c r="I433" t="s">
        <v>37</v>
      </c>
      <c r="J433" t="s">
        <v>147</v>
      </c>
      <c r="K433" t="s">
        <v>148</v>
      </c>
      <c r="L433" t="s">
        <v>84</v>
      </c>
      <c r="M433" t="s">
        <v>38</v>
      </c>
      <c r="N433" t="s">
        <v>39</v>
      </c>
      <c r="O433" s="23">
        <v>355</v>
      </c>
      <c r="P433" s="9">
        <v>9.85</v>
      </c>
      <c r="Q433" t="s">
        <v>40</v>
      </c>
      <c r="R433">
        <v>3651</v>
      </c>
      <c r="S433" s="9">
        <v>36.03</v>
      </c>
      <c r="T433" s="26">
        <v>4.641</v>
      </c>
      <c r="U433" s="8">
        <v>167.22</v>
      </c>
      <c r="V433" t="s">
        <v>112</v>
      </c>
      <c r="W433" t="s">
        <v>42</v>
      </c>
      <c r="X433" t="s">
        <v>42</v>
      </c>
      <c r="Y433" t="s">
        <v>43</v>
      </c>
      <c r="AA433" s="1">
        <f t="shared" si="30"/>
        <v>45858</v>
      </c>
      <c r="AB433" s="2">
        <f t="shared" si="31"/>
        <v>7</v>
      </c>
      <c r="AC433" s="2">
        <f t="shared" si="32"/>
        <v>2025</v>
      </c>
      <c r="AD433" s="2" t="str">
        <f>IFERROR(VLOOKUP(A433,'Aux Área'!$A$4:$B$123,2,0),"-")</f>
        <v>OPERAÇÃO</v>
      </c>
    </row>
    <row r="434" spans="1:30" x14ac:dyDescent="0.3">
      <c r="A434" t="s">
        <v>74</v>
      </c>
      <c r="B434" t="s">
        <v>255</v>
      </c>
      <c r="C434" t="s">
        <v>939</v>
      </c>
      <c r="D434" t="s">
        <v>115</v>
      </c>
      <c r="E434" t="s">
        <v>116</v>
      </c>
      <c r="F434" t="s">
        <v>75</v>
      </c>
      <c r="G434" t="s">
        <v>35</v>
      </c>
      <c r="H434" t="s">
        <v>36</v>
      </c>
      <c r="I434" t="s">
        <v>37</v>
      </c>
      <c r="J434" t="s">
        <v>510</v>
      </c>
      <c r="K434" t="s">
        <v>511</v>
      </c>
      <c r="L434" t="s">
        <v>136</v>
      </c>
      <c r="M434" t="s">
        <v>38</v>
      </c>
      <c r="N434" t="s">
        <v>39</v>
      </c>
      <c r="O434" s="23">
        <v>360</v>
      </c>
      <c r="P434" s="9">
        <v>9.36</v>
      </c>
      <c r="Q434" t="s">
        <v>40</v>
      </c>
      <c r="R434">
        <v>3894</v>
      </c>
      <c r="S434" s="9">
        <v>38.450000000000003</v>
      </c>
      <c r="T434" s="26">
        <v>3.89</v>
      </c>
      <c r="U434" s="8">
        <v>149.58000000000001</v>
      </c>
      <c r="V434" t="s">
        <v>940</v>
      </c>
      <c r="W434" t="s">
        <v>42</v>
      </c>
      <c r="X434" t="s">
        <v>42</v>
      </c>
      <c r="Y434" t="s">
        <v>43</v>
      </c>
      <c r="AA434" s="1">
        <f t="shared" si="30"/>
        <v>45858</v>
      </c>
      <c r="AB434" s="2">
        <f t="shared" si="31"/>
        <v>7</v>
      </c>
      <c r="AC434" s="2">
        <f t="shared" si="32"/>
        <v>2025</v>
      </c>
      <c r="AD434" s="2" t="str">
        <f>IFERROR(VLOOKUP(A434,'Aux Área'!$A$4:$B$123,2,0),"-")</f>
        <v>TI</v>
      </c>
    </row>
    <row r="435" spans="1:30" x14ac:dyDescent="0.3">
      <c r="A435" t="s">
        <v>704</v>
      </c>
      <c r="B435" t="s">
        <v>100</v>
      </c>
      <c r="C435" t="s">
        <v>941</v>
      </c>
      <c r="D435" t="s">
        <v>633</v>
      </c>
      <c r="E435" t="s">
        <v>634</v>
      </c>
      <c r="F435" t="s">
        <v>641</v>
      </c>
      <c r="G435" t="s">
        <v>659</v>
      </c>
      <c r="H435" t="s">
        <v>706</v>
      </c>
      <c r="I435" t="s">
        <v>667</v>
      </c>
      <c r="J435" t="s">
        <v>285</v>
      </c>
      <c r="K435" t="s">
        <v>286</v>
      </c>
      <c r="L435" t="s">
        <v>91</v>
      </c>
      <c r="M435" t="s">
        <v>38</v>
      </c>
      <c r="N435" t="s">
        <v>707</v>
      </c>
      <c r="O435" s="23">
        <v>0</v>
      </c>
      <c r="P435" s="9">
        <v>0</v>
      </c>
      <c r="Q435" t="s">
        <v>40</v>
      </c>
      <c r="R435">
        <v>0</v>
      </c>
      <c r="S435" s="9">
        <v>20</v>
      </c>
      <c r="T435" s="26">
        <v>6.29</v>
      </c>
      <c r="U435" s="8">
        <v>125.8</v>
      </c>
      <c r="V435" t="s">
        <v>942</v>
      </c>
      <c r="W435" t="s">
        <v>640</v>
      </c>
      <c r="X435" t="s">
        <v>42</v>
      </c>
      <c r="Y435" t="s">
        <v>641</v>
      </c>
      <c r="AA435" s="1">
        <f t="shared" si="30"/>
        <v>45859</v>
      </c>
      <c r="AB435" s="2">
        <f t="shared" si="31"/>
        <v>7</v>
      </c>
      <c r="AC435" s="2">
        <f t="shared" si="32"/>
        <v>2025</v>
      </c>
      <c r="AD435" s="2" t="str">
        <f>IFERROR(VLOOKUP(A435,'Aux Área'!$A$4:$B$123,2,0),"-")</f>
        <v>TECPAV</v>
      </c>
    </row>
    <row r="436" spans="1:30" x14ac:dyDescent="0.3">
      <c r="A436" t="s">
        <v>54</v>
      </c>
      <c r="B436" t="s">
        <v>319</v>
      </c>
      <c r="C436" t="s">
        <v>943</v>
      </c>
      <c r="D436" t="s">
        <v>102</v>
      </c>
      <c r="E436" t="s">
        <v>816</v>
      </c>
      <c r="F436" t="s">
        <v>55</v>
      </c>
      <c r="G436" t="s">
        <v>35</v>
      </c>
      <c r="H436" t="s">
        <v>36</v>
      </c>
      <c r="I436" t="s">
        <v>37</v>
      </c>
      <c r="J436" t="s">
        <v>147</v>
      </c>
      <c r="K436" t="s">
        <v>148</v>
      </c>
      <c r="L436" t="s">
        <v>84</v>
      </c>
      <c r="M436" t="s">
        <v>38</v>
      </c>
      <c r="N436" t="s">
        <v>39</v>
      </c>
      <c r="O436" s="23">
        <v>358</v>
      </c>
      <c r="P436" s="9">
        <v>7.97</v>
      </c>
      <c r="Q436" t="s">
        <v>40</v>
      </c>
      <c r="R436">
        <v>5485</v>
      </c>
      <c r="S436" s="9">
        <v>44.92</v>
      </c>
      <c r="T436" s="26">
        <v>3.871</v>
      </c>
      <c r="U436" s="8">
        <v>173.87</v>
      </c>
      <c r="V436" t="s">
        <v>112</v>
      </c>
      <c r="W436" t="s">
        <v>42</v>
      </c>
      <c r="X436" t="s">
        <v>42</v>
      </c>
      <c r="Y436" t="s">
        <v>43</v>
      </c>
      <c r="AA436" s="1">
        <f t="shared" si="30"/>
        <v>45859</v>
      </c>
      <c r="AB436" s="2">
        <f t="shared" si="31"/>
        <v>7</v>
      </c>
      <c r="AC436" s="2">
        <f t="shared" si="32"/>
        <v>2025</v>
      </c>
      <c r="AD436" s="2" t="str">
        <f>IFERROR(VLOOKUP(A436,'Aux Área'!$A$4:$B$123,2,0),"-")</f>
        <v>ENGENHARIA</v>
      </c>
    </row>
    <row r="437" spans="1:30" x14ac:dyDescent="0.3">
      <c r="A437" t="s">
        <v>58</v>
      </c>
      <c r="B437" t="s">
        <v>250</v>
      </c>
      <c r="C437" t="s">
        <v>944</v>
      </c>
      <c r="D437" t="s">
        <v>87</v>
      </c>
      <c r="E437" t="s">
        <v>88</v>
      </c>
      <c r="F437" t="s">
        <v>59</v>
      </c>
      <c r="G437" t="s">
        <v>35</v>
      </c>
      <c r="H437" t="s">
        <v>36</v>
      </c>
      <c r="I437" t="s">
        <v>37</v>
      </c>
      <c r="J437" t="s">
        <v>252</v>
      </c>
      <c r="K437" t="s">
        <v>253</v>
      </c>
      <c r="L437" t="s">
        <v>124</v>
      </c>
      <c r="M437" t="s">
        <v>38</v>
      </c>
      <c r="N437" t="s">
        <v>39</v>
      </c>
      <c r="O437" s="23">
        <v>335</v>
      </c>
      <c r="P437" s="9">
        <v>9.33</v>
      </c>
      <c r="Q437" t="s">
        <v>40</v>
      </c>
      <c r="R437">
        <v>18260</v>
      </c>
      <c r="S437" s="9">
        <v>35.89</v>
      </c>
      <c r="T437" s="26">
        <v>4.2409999999999997</v>
      </c>
      <c r="U437" s="8">
        <v>152.21</v>
      </c>
      <c r="V437" t="s">
        <v>945</v>
      </c>
      <c r="W437" t="s">
        <v>42</v>
      </c>
      <c r="X437" t="s">
        <v>42</v>
      </c>
      <c r="Y437" t="s">
        <v>43</v>
      </c>
      <c r="AA437" s="1">
        <f t="shared" si="30"/>
        <v>45859</v>
      </c>
      <c r="AB437" s="2">
        <f t="shared" si="31"/>
        <v>7</v>
      </c>
      <c r="AC437" s="2">
        <f t="shared" si="32"/>
        <v>2025</v>
      </c>
      <c r="AD437" s="2" t="str">
        <f>IFERROR(VLOOKUP(A437,'Aux Área'!$A$4:$B$123,2,0),"-")</f>
        <v>CONSERVA</v>
      </c>
    </row>
    <row r="438" spans="1:30" x14ac:dyDescent="0.3">
      <c r="A438" t="s">
        <v>72</v>
      </c>
      <c r="B438" t="s">
        <v>243</v>
      </c>
      <c r="C438" t="s">
        <v>946</v>
      </c>
      <c r="D438" t="s">
        <v>95</v>
      </c>
      <c r="E438" t="s">
        <v>96</v>
      </c>
      <c r="F438" t="s">
        <v>73</v>
      </c>
      <c r="G438" t="s">
        <v>35</v>
      </c>
      <c r="H438" t="s">
        <v>36</v>
      </c>
      <c r="I438" t="s">
        <v>37</v>
      </c>
      <c r="J438" t="s">
        <v>228</v>
      </c>
      <c r="K438" t="s">
        <v>229</v>
      </c>
      <c r="L438" t="s">
        <v>207</v>
      </c>
      <c r="M438" t="s">
        <v>38</v>
      </c>
      <c r="N438" t="s">
        <v>39</v>
      </c>
      <c r="O438" s="23">
        <v>292</v>
      </c>
      <c r="P438" s="9">
        <v>8.9700000000000006</v>
      </c>
      <c r="Q438" t="s">
        <v>40</v>
      </c>
      <c r="R438">
        <v>8499</v>
      </c>
      <c r="S438" s="9">
        <v>32.549999999999997</v>
      </c>
      <c r="T438" s="26">
        <v>4.59</v>
      </c>
      <c r="U438" s="8">
        <v>149.4</v>
      </c>
      <c r="V438" t="s">
        <v>41</v>
      </c>
      <c r="W438" t="s">
        <v>42</v>
      </c>
      <c r="X438" t="s">
        <v>42</v>
      </c>
      <c r="Y438" t="s">
        <v>43</v>
      </c>
      <c r="AA438" s="1">
        <f t="shared" si="30"/>
        <v>45859</v>
      </c>
      <c r="AB438" s="2">
        <f t="shared" si="31"/>
        <v>7</v>
      </c>
      <c r="AC438" s="2">
        <f t="shared" si="32"/>
        <v>2025</v>
      </c>
      <c r="AD438" s="2" t="str">
        <f>IFERROR(VLOOKUP(A438,'Aux Área'!$A$4:$B$123,2,0),"-")</f>
        <v>CONSERVA</v>
      </c>
    </row>
    <row r="439" spans="1:30" x14ac:dyDescent="0.3">
      <c r="A439" t="s">
        <v>52</v>
      </c>
      <c r="B439" t="s">
        <v>389</v>
      </c>
      <c r="C439" t="s">
        <v>947</v>
      </c>
      <c r="D439" t="s">
        <v>391</v>
      </c>
      <c r="E439" t="s">
        <v>392</v>
      </c>
      <c r="F439" t="s">
        <v>53</v>
      </c>
      <c r="G439" t="s">
        <v>35</v>
      </c>
      <c r="H439" t="s">
        <v>36</v>
      </c>
      <c r="I439" t="s">
        <v>37</v>
      </c>
      <c r="J439" t="s">
        <v>122</v>
      </c>
      <c r="K439" t="s">
        <v>123</v>
      </c>
      <c r="L439" t="s">
        <v>124</v>
      </c>
      <c r="M439" t="s">
        <v>38</v>
      </c>
      <c r="N439" t="s">
        <v>39</v>
      </c>
      <c r="O439" s="23">
        <v>363</v>
      </c>
      <c r="P439" s="9">
        <v>11.11</v>
      </c>
      <c r="Q439" t="s">
        <v>40</v>
      </c>
      <c r="R439">
        <v>8426</v>
      </c>
      <c r="S439" s="9">
        <v>32.659999999999997</v>
      </c>
      <c r="T439" s="26">
        <v>3.99</v>
      </c>
      <c r="U439" s="8">
        <v>130.32</v>
      </c>
      <c r="V439" t="s">
        <v>112</v>
      </c>
      <c r="W439" t="s">
        <v>42</v>
      </c>
      <c r="X439" t="s">
        <v>42</v>
      </c>
      <c r="Y439" t="s">
        <v>43</v>
      </c>
      <c r="AA439" s="1">
        <f t="shared" si="30"/>
        <v>45859</v>
      </c>
      <c r="AB439" s="2">
        <f t="shared" si="31"/>
        <v>7</v>
      </c>
      <c r="AC439" s="2">
        <f t="shared" si="32"/>
        <v>2025</v>
      </c>
      <c r="AD439" s="2" t="str">
        <f>IFERROR(VLOOKUP(A439,'Aux Área'!$A$4:$B$123,2,0),"-")</f>
        <v>OPERAÇÃO</v>
      </c>
    </row>
    <row r="440" spans="1:30" x14ac:dyDescent="0.3">
      <c r="A440" t="s">
        <v>654</v>
      </c>
      <c r="B440" t="s">
        <v>655</v>
      </c>
      <c r="C440" t="s">
        <v>948</v>
      </c>
      <c r="D440" t="s">
        <v>657</v>
      </c>
      <c r="E440" t="s">
        <v>658</v>
      </c>
      <c r="F440" t="s">
        <v>653</v>
      </c>
      <c r="G440" t="s">
        <v>659</v>
      </c>
      <c r="H440" t="s">
        <v>660</v>
      </c>
      <c r="I440" t="s">
        <v>661</v>
      </c>
      <c r="J440" t="s">
        <v>122</v>
      </c>
      <c r="K440" t="s">
        <v>123</v>
      </c>
      <c r="L440" t="s">
        <v>124</v>
      </c>
      <c r="M440" t="s">
        <v>38</v>
      </c>
      <c r="N440" t="s">
        <v>638</v>
      </c>
      <c r="O440" s="23">
        <v>0</v>
      </c>
      <c r="P440" s="9">
        <v>0</v>
      </c>
      <c r="Q440" t="s">
        <v>40</v>
      </c>
      <c r="R440">
        <v>0</v>
      </c>
      <c r="S440" s="9">
        <v>66.540000000000006</v>
      </c>
      <c r="T440" s="26">
        <v>5.79</v>
      </c>
      <c r="U440" s="8">
        <v>385.28</v>
      </c>
      <c r="V440" t="s">
        <v>112</v>
      </c>
      <c r="W440" t="s">
        <v>652</v>
      </c>
      <c r="X440" t="s">
        <v>42</v>
      </c>
      <c r="Y440" t="s">
        <v>653</v>
      </c>
      <c r="AA440" s="1">
        <f t="shared" si="30"/>
        <v>45859</v>
      </c>
      <c r="AB440" s="2">
        <f t="shared" si="31"/>
        <v>7</v>
      </c>
      <c r="AC440" s="2">
        <f t="shared" si="32"/>
        <v>2025</v>
      </c>
      <c r="AD440" s="2" t="str">
        <f>IFERROR(VLOOKUP(A440,'Aux Área'!$A$4:$B$123,2,0),"-")</f>
        <v>SÃO PEDRO</v>
      </c>
    </row>
    <row r="441" spans="1:30" x14ac:dyDescent="0.3">
      <c r="A441" t="s">
        <v>687</v>
      </c>
      <c r="B441" t="s">
        <v>85</v>
      </c>
      <c r="C441" t="s">
        <v>949</v>
      </c>
      <c r="D441" t="s">
        <v>633</v>
      </c>
      <c r="E441" t="s">
        <v>634</v>
      </c>
      <c r="F441" t="s">
        <v>641</v>
      </c>
      <c r="G441" t="s">
        <v>671</v>
      </c>
      <c r="H441" t="s">
        <v>689</v>
      </c>
      <c r="I441" t="s">
        <v>667</v>
      </c>
      <c r="J441" t="s">
        <v>172</v>
      </c>
      <c r="K441" t="s">
        <v>173</v>
      </c>
      <c r="L441" t="s">
        <v>124</v>
      </c>
      <c r="M441" t="s">
        <v>38</v>
      </c>
      <c r="N441" t="s">
        <v>638</v>
      </c>
      <c r="O441" s="23">
        <v>0</v>
      </c>
      <c r="P441" s="9">
        <v>0</v>
      </c>
      <c r="Q441" t="s">
        <v>40</v>
      </c>
      <c r="R441">
        <v>0</v>
      </c>
      <c r="S441" s="9">
        <v>111.14</v>
      </c>
      <c r="T441" s="26">
        <v>5.99</v>
      </c>
      <c r="U441" s="8">
        <v>665.72</v>
      </c>
      <c r="V441" t="s">
        <v>950</v>
      </c>
      <c r="W441" t="s">
        <v>640</v>
      </c>
      <c r="X441" t="s">
        <v>42</v>
      </c>
      <c r="Y441" t="s">
        <v>641</v>
      </c>
      <c r="AA441" s="1">
        <f t="shared" si="30"/>
        <v>45859</v>
      </c>
      <c r="AB441" s="2">
        <f t="shared" si="31"/>
        <v>7</v>
      </c>
      <c r="AC441" s="2">
        <f t="shared" si="32"/>
        <v>2025</v>
      </c>
      <c r="AD441" s="2" t="str">
        <f>IFERROR(VLOOKUP(A441,'Aux Área'!$A$4:$B$123,2,0),"-")</f>
        <v>TECPAV</v>
      </c>
    </row>
    <row r="442" spans="1:30" x14ac:dyDescent="0.3">
      <c r="A442" t="s">
        <v>662</v>
      </c>
      <c r="B442" t="s">
        <v>183</v>
      </c>
      <c r="C442" t="s">
        <v>951</v>
      </c>
      <c r="D442" t="s">
        <v>664</v>
      </c>
      <c r="E442" t="s">
        <v>665</v>
      </c>
      <c r="F442" t="s">
        <v>653</v>
      </c>
      <c r="G442" t="s">
        <v>635</v>
      </c>
      <c r="H442" t="s">
        <v>666</v>
      </c>
      <c r="I442" t="s">
        <v>667</v>
      </c>
      <c r="J442" t="s">
        <v>172</v>
      </c>
      <c r="K442" t="s">
        <v>173</v>
      </c>
      <c r="L442" t="s">
        <v>124</v>
      </c>
      <c r="M442" t="s">
        <v>38</v>
      </c>
      <c r="N442" t="s">
        <v>668</v>
      </c>
      <c r="O442" s="23">
        <v>0</v>
      </c>
      <c r="P442" s="9">
        <v>0</v>
      </c>
      <c r="Q442" t="s">
        <v>40</v>
      </c>
      <c r="R442">
        <v>0</v>
      </c>
      <c r="S442" s="9">
        <v>116.57</v>
      </c>
      <c r="T442" s="26">
        <v>5.99</v>
      </c>
      <c r="U442" s="8">
        <v>698.25</v>
      </c>
      <c r="V442" t="s">
        <v>848</v>
      </c>
      <c r="W442" t="s">
        <v>652</v>
      </c>
      <c r="X442" t="s">
        <v>42</v>
      </c>
      <c r="Y442" t="s">
        <v>653</v>
      </c>
      <c r="AA442" s="1">
        <f t="shared" si="30"/>
        <v>45859</v>
      </c>
      <c r="AB442" s="2">
        <f t="shared" si="31"/>
        <v>7</v>
      </c>
      <c r="AC442" s="2">
        <f t="shared" si="32"/>
        <v>2025</v>
      </c>
      <c r="AD442" s="2" t="str">
        <f>IFERROR(VLOOKUP(A442,'Aux Área'!$A$4:$B$123,2,0),"-")</f>
        <v>SÃO PEDRO</v>
      </c>
    </row>
    <row r="443" spans="1:30" x14ac:dyDescent="0.3">
      <c r="A443" t="s">
        <v>662</v>
      </c>
      <c r="C443" t="s">
        <v>15583</v>
      </c>
      <c r="F443" t="s">
        <v>15689</v>
      </c>
      <c r="K443" t="s">
        <v>173</v>
      </c>
      <c r="N443" t="s">
        <v>15690</v>
      </c>
      <c r="O443" s="23">
        <v>0</v>
      </c>
      <c r="P443" s="23">
        <v>0</v>
      </c>
      <c r="Q443" t="s">
        <v>40</v>
      </c>
      <c r="R443">
        <v>0</v>
      </c>
      <c r="S443">
        <v>14.33</v>
      </c>
      <c r="U443" s="8">
        <v>54.31</v>
      </c>
      <c r="W443" t="s">
        <v>652</v>
      </c>
      <c r="X443" t="s">
        <v>42</v>
      </c>
      <c r="Y443" t="s">
        <v>653</v>
      </c>
      <c r="AA443" s="1">
        <f>IFERROR(DATEVALUE(C443),"-")</f>
        <v>45859</v>
      </c>
      <c r="AB443" s="2">
        <f>IFERROR(MONTH(AA443),"-")</f>
        <v>7</v>
      </c>
      <c r="AC443" s="2">
        <f>IFERROR(YEAR(AA443),"-")</f>
        <v>2025</v>
      </c>
      <c r="AD443" s="2" t="str">
        <f>IFERROR(VLOOKUP(A443,'Aux Área'!$A$4:$B$123,2,0),"-")</f>
        <v>SÃO PEDRO</v>
      </c>
    </row>
    <row r="444" spans="1:30" x14ac:dyDescent="0.3">
      <c r="A444" t="s">
        <v>62</v>
      </c>
      <c r="B444" t="s">
        <v>263</v>
      </c>
      <c r="C444" t="s">
        <v>952</v>
      </c>
      <c r="D444" t="s">
        <v>158</v>
      </c>
      <c r="E444" t="s">
        <v>159</v>
      </c>
      <c r="F444" t="s">
        <v>63</v>
      </c>
      <c r="G444" t="s">
        <v>35</v>
      </c>
      <c r="H444" t="s">
        <v>36</v>
      </c>
      <c r="I444" t="s">
        <v>37</v>
      </c>
      <c r="J444" t="s">
        <v>370</v>
      </c>
      <c r="K444" t="s">
        <v>371</v>
      </c>
      <c r="L444" t="s">
        <v>124</v>
      </c>
      <c r="M444" t="s">
        <v>38</v>
      </c>
      <c r="N444" t="s">
        <v>39</v>
      </c>
      <c r="O444" s="23">
        <v>258</v>
      </c>
      <c r="P444" s="9">
        <v>7.87</v>
      </c>
      <c r="Q444" t="s">
        <v>40</v>
      </c>
      <c r="R444">
        <v>15027</v>
      </c>
      <c r="S444" s="9">
        <v>32.770000000000003</v>
      </c>
      <c r="T444" s="26">
        <v>4.29</v>
      </c>
      <c r="U444" s="8">
        <v>140.59</v>
      </c>
      <c r="V444" t="s">
        <v>953</v>
      </c>
      <c r="W444" t="s">
        <v>42</v>
      </c>
      <c r="X444" t="s">
        <v>42</v>
      </c>
      <c r="Y444" t="s">
        <v>43</v>
      </c>
      <c r="AA444" s="1">
        <f t="shared" ref="AA444:AA483" si="33">DATEVALUE(C444)</f>
        <v>45859</v>
      </c>
      <c r="AB444" s="2">
        <f t="shared" ref="AB444:AB483" si="34">MONTH(AA444)</f>
        <v>7</v>
      </c>
      <c r="AC444" s="2">
        <f t="shared" ref="AC444:AC483" si="35">YEAR(AA444)</f>
        <v>2025</v>
      </c>
      <c r="AD444" s="2" t="str">
        <f>IFERROR(VLOOKUP(A444,'Aux Área'!$A$4:$B$123,2,0),"-")</f>
        <v>CONSERVA</v>
      </c>
    </row>
    <row r="445" spans="1:30" x14ac:dyDescent="0.3">
      <c r="A445" t="s">
        <v>64</v>
      </c>
      <c r="B445" t="s">
        <v>332</v>
      </c>
      <c r="C445" t="s">
        <v>954</v>
      </c>
      <c r="D445" t="s">
        <v>127</v>
      </c>
      <c r="E445" t="s">
        <v>128</v>
      </c>
      <c r="F445" t="s">
        <v>65</v>
      </c>
      <c r="G445" t="s">
        <v>35</v>
      </c>
      <c r="H445" t="s">
        <v>36</v>
      </c>
      <c r="I445" t="s">
        <v>37</v>
      </c>
      <c r="J445" t="s">
        <v>179</v>
      </c>
      <c r="K445" t="s">
        <v>180</v>
      </c>
      <c r="L445" t="s">
        <v>181</v>
      </c>
      <c r="M445" t="s">
        <v>38</v>
      </c>
      <c r="N445" t="s">
        <v>39</v>
      </c>
      <c r="O445" s="23">
        <v>401</v>
      </c>
      <c r="P445" s="9">
        <v>10.1</v>
      </c>
      <c r="Q445" t="s">
        <v>40</v>
      </c>
      <c r="R445">
        <v>8495</v>
      </c>
      <c r="S445" s="9">
        <v>39.71</v>
      </c>
      <c r="T445" s="26">
        <v>3.89</v>
      </c>
      <c r="U445" s="8">
        <v>154.47999999999999</v>
      </c>
      <c r="V445" t="s">
        <v>955</v>
      </c>
      <c r="W445" t="s">
        <v>42</v>
      </c>
      <c r="X445" t="s">
        <v>42</v>
      </c>
      <c r="Y445" t="s">
        <v>43</v>
      </c>
      <c r="AA445" s="1">
        <f t="shared" si="33"/>
        <v>45859</v>
      </c>
      <c r="AB445" s="2">
        <f t="shared" si="34"/>
        <v>7</v>
      </c>
      <c r="AC445" s="2">
        <f t="shared" si="35"/>
        <v>2025</v>
      </c>
      <c r="AD445" s="2" t="str">
        <f>IFERROR(VLOOKUP(A445,'Aux Área'!$A$4:$B$123,2,0),"-")</f>
        <v>ENGENHARIA</v>
      </c>
    </row>
    <row r="446" spans="1:30" x14ac:dyDescent="0.3">
      <c r="A446" t="s">
        <v>58</v>
      </c>
      <c r="B446" t="s">
        <v>250</v>
      </c>
      <c r="C446" t="s">
        <v>956</v>
      </c>
      <c r="D446" t="s">
        <v>87</v>
      </c>
      <c r="E446" t="s">
        <v>88</v>
      </c>
      <c r="F446" t="s">
        <v>59</v>
      </c>
      <c r="G446" t="s">
        <v>35</v>
      </c>
      <c r="H446" t="s">
        <v>36</v>
      </c>
      <c r="I446" t="s">
        <v>37</v>
      </c>
      <c r="J446" t="s">
        <v>215</v>
      </c>
      <c r="K446" t="s">
        <v>216</v>
      </c>
      <c r="L446" t="s">
        <v>217</v>
      </c>
      <c r="M446" t="s">
        <v>38</v>
      </c>
      <c r="N446" t="s">
        <v>39</v>
      </c>
      <c r="O446" s="23">
        <v>379</v>
      </c>
      <c r="P446" s="9">
        <v>9.6199999999999992</v>
      </c>
      <c r="Q446" t="s">
        <v>40</v>
      </c>
      <c r="R446">
        <v>18639</v>
      </c>
      <c r="S446" s="9">
        <v>39.409999999999997</v>
      </c>
      <c r="T446" s="26">
        <v>4.45</v>
      </c>
      <c r="U446" s="8">
        <v>175.37</v>
      </c>
      <c r="V446" t="s">
        <v>41</v>
      </c>
      <c r="W446" t="s">
        <v>42</v>
      </c>
      <c r="X446" t="s">
        <v>42</v>
      </c>
      <c r="Y446" t="s">
        <v>43</v>
      </c>
      <c r="AA446" s="1">
        <f t="shared" si="33"/>
        <v>45859</v>
      </c>
      <c r="AB446" s="2">
        <f t="shared" si="34"/>
        <v>7</v>
      </c>
      <c r="AC446" s="2">
        <f t="shared" si="35"/>
        <v>2025</v>
      </c>
      <c r="AD446" s="2" t="str">
        <f>IFERROR(VLOOKUP(A446,'Aux Área'!$A$4:$B$123,2,0),"-")</f>
        <v>CONSERVA</v>
      </c>
    </row>
    <row r="447" spans="1:30" x14ac:dyDescent="0.3">
      <c r="A447" t="s">
        <v>46</v>
      </c>
      <c r="B447" t="s">
        <v>458</v>
      </c>
      <c r="C447" t="s">
        <v>957</v>
      </c>
      <c r="D447" t="s">
        <v>958</v>
      </c>
      <c r="E447" t="s">
        <v>959</v>
      </c>
      <c r="F447" t="s">
        <v>47</v>
      </c>
      <c r="G447" t="s">
        <v>35</v>
      </c>
      <c r="H447" t="s">
        <v>36</v>
      </c>
      <c r="I447" t="s">
        <v>37</v>
      </c>
      <c r="J447" t="s">
        <v>108</v>
      </c>
      <c r="K447" t="s">
        <v>109</v>
      </c>
      <c r="L447" t="s">
        <v>110</v>
      </c>
      <c r="M447" t="s">
        <v>38</v>
      </c>
      <c r="N447" t="s">
        <v>111</v>
      </c>
      <c r="O447" s="23">
        <v>379</v>
      </c>
      <c r="P447" s="9">
        <v>9.6999999999999993</v>
      </c>
      <c r="Q447" t="s">
        <v>40</v>
      </c>
      <c r="R447">
        <v>5914</v>
      </c>
      <c r="S447" s="9">
        <v>39.090000000000003</v>
      </c>
      <c r="T447" s="26">
        <v>4.1900000000000004</v>
      </c>
      <c r="U447" s="8">
        <v>163.79</v>
      </c>
      <c r="V447" t="s">
        <v>112</v>
      </c>
      <c r="W447" t="s">
        <v>42</v>
      </c>
      <c r="X447" t="s">
        <v>42</v>
      </c>
      <c r="Y447" t="s">
        <v>43</v>
      </c>
      <c r="AA447" s="1">
        <f t="shared" si="33"/>
        <v>45859</v>
      </c>
      <c r="AB447" s="2">
        <f t="shared" si="34"/>
        <v>7</v>
      </c>
      <c r="AC447" s="2">
        <f t="shared" si="35"/>
        <v>2025</v>
      </c>
      <c r="AD447" s="2" t="str">
        <f>IFERROR(VLOOKUP(A447,'Aux Área'!$A$4:$B$123,2,0),"-")</f>
        <v>FACILITIES</v>
      </c>
    </row>
    <row r="448" spans="1:30" x14ac:dyDescent="0.3">
      <c r="A448" t="s">
        <v>56</v>
      </c>
      <c r="B448" t="s">
        <v>266</v>
      </c>
      <c r="C448" t="s">
        <v>960</v>
      </c>
      <c r="D448" t="s">
        <v>120</v>
      </c>
      <c r="E448" t="s">
        <v>121</v>
      </c>
      <c r="F448" t="s">
        <v>57</v>
      </c>
      <c r="G448" t="s">
        <v>35</v>
      </c>
      <c r="H448" t="s">
        <v>36</v>
      </c>
      <c r="I448" t="s">
        <v>37</v>
      </c>
      <c r="J448" t="s">
        <v>285</v>
      </c>
      <c r="K448" t="s">
        <v>286</v>
      </c>
      <c r="L448" t="s">
        <v>91</v>
      </c>
      <c r="M448" t="s">
        <v>38</v>
      </c>
      <c r="N448" t="s">
        <v>39</v>
      </c>
      <c r="O448" s="23">
        <v>396</v>
      </c>
      <c r="P448" s="9">
        <v>10.23</v>
      </c>
      <c r="Q448" t="s">
        <v>40</v>
      </c>
      <c r="R448">
        <v>23928</v>
      </c>
      <c r="S448" s="9">
        <v>38.72</v>
      </c>
      <c r="T448" s="26">
        <v>4.29</v>
      </c>
      <c r="U448" s="8">
        <v>166.12</v>
      </c>
      <c r="V448" t="s">
        <v>961</v>
      </c>
      <c r="W448" t="s">
        <v>42</v>
      </c>
      <c r="X448" t="s">
        <v>42</v>
      </c>
      <c r="Y448" t="s">
        <v>43</v>
      </c>
      <c r="AA448" s="1">
        <f t="shared" si="33"/>
        <v>45859</v>
      </c>
      <c r="AB448" s="2">
        <f t="shared" si="34"/>
        <v>7</v>
      </c>
      <c r="AC448" s="2">
        <f t="shared" si="35"/>
        <v>2025</v>
      </c>
      <c r="AD448" s="2" t="str">
        <f>IFERROR(VLOOKUP(A448,'Aux Área'!$A$4:$B$123,2,0),"-")</f>
        <v>CONSERVA</v>
      </c>
    </row>
    <row r="449" spans="1:30" x14ac:dyDescent="0.3">
      <c r="A449" t="s">
        <v>72</v>
      </c>
      <c r="B449" t="s">
        <v>243</v>
      </c>
      <c r="C449" t="s">
        <v>962</v>
      </c>
      <c r="D449" t="s">
        <v>95</v>
      </c>
      <c r="E449" t="s">
        <v>96</v>
      </c>
      <c r="F449" t="s">
        <v>73</v>
      </c>
      <c r="G449" t="s">
        <v>35</v>
      </c>
      <c r="H449" t="s">
        <v>36</v>
      </c>
      <c r="I449" t="s">
        <v>37</v>
      </c>
      <c r="J449" t="s">
        <v>275</v>
      </c>
      <c r="K449" t="s">
        <v>276</v>
      </c>
      <c r="L449" t="s">
        <v>124</v>
      </c>
      <c r="M449" t="s">
        <v>38</v>
      </c>
      <c r="N449" t="s">
        <v>39</v>
      </c>
      <c r="O449" s="23">
        <v>245</v>
      </c>
      <c r="P449" s="9">
        <v>9.9700000000000006</v>
      </c>
      <c r="Q449" t="s">
        <v>40</v>
      </c>
      <c r="R449">
        <v>8744</v>
      </c>
      <c r="S449" s="9">
        <v>24.58</v>
      </c>
      <c r="T449" s="26">
        <v>3.99</v>
      </c>
      <c r="U449" s="8">
        <v>98.07</v>
      </c>
      <c r="V449" t="s">
        <v>963</v>
      </c>
      <c r="W449" t="s">
        <v>42</v>
      </c>
      <c r="X449" t="s">
        <v>42</v>
      </c>
      <c r="Y449" t="s">
        <v>43</v>
      </c>
      <c r="AA449" s="1">
        <f t="shared" si="33"/>
        <v>45859</v>
      </c>
      <c r="AB449" s="2">
        <f t="shared" si="34"/>
        <v>7</v>
      </c>
      <c r="AC449" s="2">
        <f t="shared" si="35"/>
        <v>2025</v>
      </c>
      <c r="AD449" s="2" t="str">
        <f>IFERROR(VLOOKUP(A449,'Aux Área'!$A$4:$B$123,2,0),"-")</f>
        <v>CONSERVA</v>
      </c>
    </row>
    <row r="450" spans="1:30" x14ac:dyDescent="0.3">
      <c r="A450" t="s">
        <v>76</v>
      </c>
      <c r="B450" t="s">
        <v>380</v>
      </c>
      <c r="C450" t="s">
        <v>964</v>
      </c>
      <c r="D450" t="s">
        <v>382</v>
      </c>
      <c r="E450" t="s">
        <v>383</v>
      </c>
      <c r="F450" t="s">
        <v>77</v>
      </c>
      <c r="G450" t="s">
        <v>35</v>
      </c>
      <c r="H450" t="s">
        <v>36</v>
      </c>
      <c r="I450" t="s">
        <v>37</v>
      </c>
      <c r="J450" t="s">
        <v>828</v>
      </c>
      <c r="K450" t="s">
        <v>628</v>
      </c>
      <c r="L450" t="s">
        <v>84</v>
      </c>
      <c r="M450" t="s">
        <v>38</v>
      </c>
      <c r="N450" t="s">
        <v>39</v>
      </c>
      <c r="O450" s="23">
        <v>650</v>
      </c>
      <c r="P450" s="9">
        <v>19.57</v>
      </c>
      <c r="Q450" t="s">
        <v>40</v>
      </c>
      <c r="R450">
        <v>13490</v>
      </c>
      <c r="S450" s="9">
        <v>33.22</v>
      </c>
      <c r="T450" s="26">
        <v>4.1900000000000004</v>
      </c>
      <c r="U450" s="8">
        <v>139.19</v>
      </c>
      <c r="V450" t="s">
        <v>41</v>
      </c>
      <c r="W450" t="s">
        <v>42</v>
      </c>
      <c r="X450" t="s">
        <v>42</v>
      </c>
      <c r="Y450" t="s">
        <v>43</v>
      </c>
      <c r="AA450" s="1">
        <f t="shared" si="33"/>
        <v>45859</v>
      </c>
      <c r="AB450" s="2">
        <f t="shared" si="34"/>
        <v>7</v>
      </c>
      <c r="AC450" s="2">
        <f t="shared" si="35"/>
        <v>2025</v>
      </c>
      <c r="AD450" s="2" t="str">
        <f>IFERROR(VLOOKUP(A450,'Aux Área'!$A$4:$B$123,2,0),"-")</f>
        <v>QSMS</v>
      </c>
    </row>
    <row r="451" spans="1:30" x14ac:dyDescent="0.3">
      <c r="A451" t="s">
        <v>58</v>
      </c>
      <c r="B451" t="s">
        <v>250</v>
      </c>
      <c r="C451" t="s">
        <v>965</v>
      </c>
      <c r="D451" t="s">
        <v>87</v>
      </c>
      <c r="E451" t="s">
        <v>88</v>
      </c>
      <c r="F451" t="s">
        <v>59</v>
      </c>
      <c r="G451" t="s">
        <v>35</v>
      </c>
      <c r="H451" t="s">
        <v>36</v>
      </c>
      <c r="I451" t="s">
        <v>37</v>
      </c>
      <c r="J451" t="s">
        <v>285</v>
      </c>
      <c r="K451" t="s">
        <v>286</v>
      </c>
      <c r="L451" t="s">
        <v>91</v>
      </c>
      <c r="M451" t="s">
        <v>38</v>
      </c>
      <c r="N451" t="s">
        <v>39</v>
      </c>
      <c r="O451" s="23">
        <v>229</v>
      </c>
      <c r="P451" s="9">
        <v>7.86</v>
      </c>
      <c r="Q451" t="s">
        <v>40</v>
      </c>
      <c r="R451">
        <v>18868</v>
      </c>
      <c r="S451" s="9">
        <v>29.12</v>
      </c>
      <c r="T451" s="26">
        <v>4.2910000000000004</v>
      </c>
      <c r="U451" s="8">
        <v>124.95</v>
      </c>
      <c r="V451" t="s">
        <v>966</v>
      </c>
      <c r="W451" t="s">
        <v>42</v>
      </c>
      <c r="X451" t="s">
        <v>42</v>
      </c>
      <c r="Y451" t="s">
        <v>43</v>
      </c>
      <c r="AA451" s="1">
        <f t="shared" si="33"/>
        <v>45860</v>
      </c>
      <c r="AB451" s="2">
        <f t="shared" si="34"/>
        <v>7</v>
      </c>
      <c r="AC451" s="2">
        <f t="shared" si="35"/>
        <v>2025</v>
      </c>
      <c r="AD451" s="2" t="str">
        <f>IFERROR(VLOOKUP(A451,'Aux Área'!$A$4:$B$123,2,0),"-")</f>
        <v>CONSERVA</v>
      </c>
    </row>
    <row r="452" spans="1:30" x14ac:dyDescent="0.3">
      <c r="A452" t="s">
        <v>62</v>
      </c>
      <c r="C452" t="s">
        <v>967</v>
      </c>
      <c r="D452" t="s">
        <v>158</v>
      </c>
      <c r="E452" t="s">
        <v>159</v>
      </c>
      <c r="F452" t="s">
        <v>63</v>
      </c>
      <c r="G452" t="s">
        <v>35</v>
      </c>
      <c r="H452" t="s">
        <v>36</v>
      </c>
      <c r="I452" t="s">
        <v>37</v>
      </c>
      <c r="J452" t="s">
        <v>280</v>
      </c>
      <c r="K452" t="s">
        <v>281</v>
      </c>
      <c r="L452" t="s">
        <v>281</v>
      </c>
      <c r="M452" t="s">
        <v>281</v>
      </c>
      <c r="N452" t="s">
        <v>39</v>
      </c>
      <c r="O452" s="23">
        <v>259</v>
      </c>
      <c r="P452" s="9">
        <v>7.41</v>
      </c>
      <c r="Q452" t="s">
        <v>40</v>
      </c>
      <c r="R452">
        <v>15286</v>
      </c>
      <c r="S452" s="9">
        <v>34.97</v>
      </c>
      <c r="T452" s="26">
        <v>4.2910000000000004</v>
      </c>
      <c r="U452" s="8">
        <v>150.04</v>
      </c>
      <c r="W452" t="s">
        <v>42</v>
      </c>
      <c r="X452" t="s">
        <v>42</v>
      </c>
      <c r="Y452" t="s">
        <v>43</v>
      </c>
      <c r="AA452" s="1">
        <f t="shared" si="33"/>
        <v>45860</v>
      </c>
      <c r="AB452" s="2">
        <f t="shared" si="34"/>
        <v>7</v>
      </c>
      <c r="AC452" s="2">
        <f t="shared" si="35"/>
        <v>2025</v>
      </c>
      <c r="AD452" s="2" t="str">
        <f>IFERROR(VLOOKUP(A452,'Aux Área'!$A$4:$B$123,2,0),"-")</f>
        <v>CONSERVA</v>
      </c>
    </row>
    <row r="453" spans="1:30" x14ac:dyDescent="0.3">
      <c r="A453" t="s">
        <v>669</v>
      </c>
      <c r="B453" t="s">
        <v>118</v>
      </c>
      <c r="C453" t="s">
        <v>968</v>
      </c>
      <c r="D453" t="s">
        <v>721</v>
      </c>
      <c r="E453" t="s">
        <v>722</v>
      </c>
      <c r="F453" t="s">
        <v>641</v>
      </c>
      <c r="G453" t="s">
        <v>671</v>
      </c>
      <c r="H453" t="s">
        <v>672</v>
      </c>
      <c r="I453" t="s">
        <v>673</v>
      </c>
      <c r="J453" t="s">
        <v>285</v>
      </c>
      <c r="K453" t="s">
        <v>286</v>
      </c>
      <c r="L453" t="s">
        <v>91</v>
      </c>
      <c r="M453" t="s">
        <v>38</v>
      </c>
      <c r="N453" t="s">
        <v>638</v>
      </c>
      <c r="O453" s="23">
        <v>0</v>
      </c>
      <c r="P453" s="9">
        <v>0</v>
      </c>
      <c r="Q453" t="s">
        <v>40</v>
      </c>
      <c r="R453">
        <v>0</v>
      </c>
      <c r="S453" s="9">
        <v>40</v>
      </c>
      <c r="T453" s="26">
        <v>5.69</v>
      </c>
      <c r="U453" s="8">
        <v>227.6</v>
      </c>
      <c r="V453" t="s">
        <v>969</v>
      </c>
      <c r="W453" t="s">
        <v>640</v>
      </c>
      <c r="X453" t="s">
        <v>42</v>
      </c>
      <c r="Y453" t="s">
        <v>641</v>
      </c>
      <c r="AA453" s="1">
        <f t="shared" si="33"/>
        <v>45860</v>
      </c>
      <c r="AB453" s="2">
        <f t="shared" si="34"/>
        <v>7</v>
      </c>
      <c r="AC453" s="2">
        <f t="shared" si="35"/>
        <v>2025</v>
      </c>
      <c r="AD453" s="2" t="str">
        <f>IFERROR(VLOOKUP(A453,'Aux Área'!$A$4:$B$123,2,0),"-")</f>
        <v>TECPAV</v>
      </c>
    </row>
    <row r="454" spans="1:30" x14ac:dyDescent="0.3">
      <c r="A454" t="s">
        <v>56</v>
      </c>
      <c r="B454" t="s">
        <v>266</v>
      </c>
      <c r="C454" t="s">
        <v>970</v>
      </c>
      <c r="D454" t="s">
        <v>120</v>
      </c>
      <c r="E454" t="s">
        <v>121</v>
      </c>
      <c r="F454" t="s">
        <v>57</v>
      </c>
      <c r="G454" t="s">
        <v>35</v>
      </c>
      <c r="H454" t="s">
        <v>36</v>
      </c>
      <c r="I454" t="s">
        <v>37</v>
      </c>
      <c r="J454" t="s">
        <v>172</v>
      </c>
      <c r="K454" t="s">
        <v>173</v>
      </c>
      <c r="L454" t="s">
        <v>124</v>
      </c>
      <c r="M454" t="s">
        <v>38</v>
      </c>
      <c r="N454" t="s">
        <v>39</v>
      </c>
      <c r="O454" s="23">
        <v>397</v>
      </c>
      <c r="P454" s="9">
        <v>10.42</v>
      </c>
      <c r="Q454" t="s">
        <v>40</v>
      </c>
      <c r="R454">
        <v>24325</v>
      </c>
      <c r="S454" s="9">
        <v>38.11</v>
      </c>
      <c r="T454" s="26">
        <v>3.99</v>
      </c>
      <c r="U454" s="8">
        <v>152.06</v>
      </c>
      <c r="V454" t="s">
        <v>971</v>
      </c>
      <c r="W454" t="s">
        <v>42</v>
      </c>
      <c r="X454" t="s">
        <v>42</v>
      </c>
      <c r="Y454" t="s">
        <v>43</v>
      </c>
      <c r="AA454" s="1">
        <f t="shared" si="33"/>
        <v>45860</v>
      </c>
      <c r="AB454" s="2">
        <f t="shared" si="34"/>
        <v>7</v>
      </c>
      <c r="AC454" s="2">
        <f t="shared" si="35"/>
        <v>2025</v>
      </c>
      <c r="AD454" s="2" t="str">
        <f>IFERROR(VLOOKUP(A454,'Aux Área'!$A$4:$B$123,2,0),"-")</f>
        <v>CONSERVA</v>
      </c>
    </row>
    <row r="455" spans="1:30" x14ac:dyDescent="0.3">
      <c r="A455" t="s">
        <v>46</v>
      </c>
      <c r="B455" t="s">
        <v>458</v>
      </c>
      <c r="C455" t="s">
        <v>972</v>
      </c>
      <c r="D455" t="s">
        <v>958</v>
      </c>
      <c r="E455" t="s">
        <v>959</v>
      </c>
      <c r="F455" t="s">
        <v>47</v>
      </c>
      <c r="G455" t="s">
        <v>35</v>
      </c>
      <c r="H455" t="s">
        <v>36</v>
      </c>
      <c r="I455" t="s">
        <v>37</v>
      </c>
      <c r="J455" t="s">
        <v>241</v>
      </c>
      <c r="K455" t="s">
        <v>242</v>
      </c>
      <c r="L455" t="s">
        <v>110</v>
      </c>
      <c r="M455" t="s">
        <v>38</v>
      </c>
      <c r="N455" t="s">
        <v>39</v>
      </c>
      <c r="O455" s="23">
        <v>221</v>
      </c>
      <c r="P455" s="9">
        <v>9.51</v>
      </c>
      <c r="Q455" t="s">
        <v>40</v>
      </c>
      <c r="R455">
        <v>6135</v>
      </c>
      <c r="S455" s="9">
        <v>23.24</v>
      </c>
      <c r="T455" s="26">
        <v>3.79</v>
      </c>
      <c r="U455" s="8">
        <v>88.07</v>
      </c>
      <c r="V455" t="s">
        <v>41</v>
      </c>
      <c r="W455" t="s">
        <v>42</v>
      </c>
      <c r="X455" t="s">
        <v>42</v>
      </c>
      <c r="Y455" t="s">
        <v>43</v>
      </c>
      <c r="AA455" s="1">
        <f t="shared" si="33"/>
        <v>45860</v>
      </c>
      <c r="AB455" s="2">
        <f t="shared" si="34"/>
        <v>7</v>
      </c>
      <c r="AC455" s="2">
        <f t="shared" si="35"/>
        <v>2025</v>
      </c>
      <c r="AD455" s="2" t="str">
        <f>IFERROR(VLOOKUP(A455,'Aux Área'!$A$4:$B$123,2,0),"-")</f>
        <v>FACILITIES</v>
      </c>
    </row>
    <row r="456" spans="1:30" x14ac:dyDescent="0.3">
      <c r="A456" t="s">
        <v>46</v>
      </c>
      <c r="B456" t="s">
        <v>458</v>
      </c>
      <c r="C456" t="s">
        <v>973</v>
      </c>
      <c r="D456" t="s">
        <v>958</v>
      </c>
      <c r="E456" t="s">
        <v>959</v>
      </c>
      <c r="F456" t="s">
        <v>47</v>
      </c>
      <c r="G456" t="s">
        <v>35</v>
      </c>
      <c r="H456" t="s">
        <v>36</v>
      </c>
      <c r="I456" t="s">
        <v>37</v>
      </c>
      <c r="J456" t="s">
        <v>237</v>
      </c>
      <c r="K456" t="s">
        <v>238</v>
      </c>
      <c r="L456" t="s">
        <v>110</v>
      </c>
      <c r="M456" t="s">
        <v>38</v>
      </c>
      <c r="N456" t="s">
        <v>39</v>
      </c>
      <c r="O456" s="23">
        <v>230</v>
      </c>
      <c r="P456" s="9">
        <v>8.9</v>
      </c>
      <c r="Q456" t="s">
        <v>40</v>
      </c>
      <c r="R456">
        <v>6365</v>
      </c>
      <c r="S456" s="9">
        <v>25.84</v>
      </c>
      <c r="T456" s="26">
        <v>3.89</v>
      </c>
      <c r="U456" s="8">
        <v>100.52</v>
      </c>
      <c r="V456" t="s">
        <v>112</v>
      </c>
      <c r="W456" t="s">
        <v>42</v>
      </c>
      <c r="X456" t="s">
        <v>42</v>
      </c>
      <c r="Y456" t="s">
        <v>43</v>
      </c>
      <c r="AA456" s="1">
        <f t="shared" si="33"/>
        <v>45860</v>
      </c>
      <c r="AB456" s="2">
        <f t="shared" si="34"/>
        <v>7</v>
      </c>
      <c r="AC456" s="2">
        <f t="shared" si="35"/>
        <v>2025</v>
      </c>
      <c r="AD456" s="2" t="str">
        <f>IFERROR(VLOOKUP(A456,'Aux Área'!$A$4:$B$123,2,0),"-")</f>
        <v>FACILITIES</v>
      </c>
    </row>
    <row r="457" spans="1:30" x14ac:dyDescent="0.3">
      <c r="A457" t="s">
        <v>696</v>
      </c>
      <c r="B457" t="s">
        <v>222</v>
      </c>
      <c r="C457" t="s">
        <v>974</v>
      </c>
      <c r="D457" t="s">
        <v>633</v>
      </c>
      <c r="E457" t="s">
        <v>634</v>
      </c>
      <c r="F457" t="s">
        <v>641</v>
      </c>
      <c r="G457" t="s">
        <v>635</v>
      </c>
      <c r="H457" t="s">
        <v>698</v>
      </c>
      <c r="I457" t="s">
        <v>699</v>
      </c>
      <c r="J457" t="s">
        <v>285</v>
      </c>
      <c r="K457" t="s">
        <v>286</v>
      </c>
      <c r="L457" t="s">
        <v>91</v>
      </c>
      <c r="M457" t="s">
        <v>38</v>
      </c>
      <c r="N457" t="s">
        <v>638</v>
      </c>
      <c r="O457" s="23">
        <v>0</v>
      </c>
      <c r="P457" s="9">
        <v>0</v>
      </c>
      <c r="Q457" t="s">
        <v>40</v>
      </c>
      <c r="R457">
        <v>0</v>
      </c>
      <c r="S457" s="9">
        <v>123.04</v>
      </c>
      <c r="T457" s="26">
        <v>5.69</v>
      </c>
      <c r="U457" s="8">
        <v>700.1</v>
      </c>
      <c r="V457" t="s">
        <v>975</v>
      </c>
      <c r="W457" t="s">
        <v>640</v>
      </c>
      <c r="X457" t="s">
        <v>42</v>
      </c>
      <c r="Y457" t="s">
        <v>641</v>
      </c>
      <c r="AA457" s="1">
        <f t="shared" si="33"/>
        <v>45861</v>
      </c>
      <c r="AB457" s="2">
        <f t="shared" si="34"/>
        <v>7</v>
      </c>
      <c r="AC457" s="2">
        <f t="shared" si="35"/>
        <v>2025</v>
      </c>
      <c r="AD457" s="2" t="str">
        <f>IFERROR(VLOOKUP(A457,'Aux Área'!$A$4:$B$123,2,0),"-")</f>
        <v>TECPAV</v>
      </c>
    </row>
    <row r="458" spans="1:30" x14ac:dyDescent="0.3">
      <c r="A458" t="s">
        <v>704</v>
      </c>
      <c r="B458" t="s">
        <v>100</v>
      </c>
      <c r="C458" t="s">
        <v>976</v>
      </c>
      <c r="D458" t="s">
        <v>633</v>
      </c>
      <c r="E458" t="s">
        <v>634</v>
      </c>
      <c r="F458" t="s">
        <v>641</v>
      </c>
      <c r="G458" t="s">
        <v>659</v>
      </c>
      <c r="H458" t="s">
        <v>706</v>
      </c>
      <c r="I458" t="s">
        <v>667</v>
      </c>
      <c r="J458" t="s">
        <v>285</v>
      </c>
      <c r="K458" t="s">
        <v>286</v>
      </c>
      <c r="L458" t="s">
        <v>91</v>
      </c>
      <c r="M458" t="s">
        <v>38</v>
      </c>
      <c r="N458" t="s">
        <v>707</v>
      </c>
      <c r="O458" s="23">
        <v>0</v>
      </c>
      <c r="P458" s="9">
        <v>0</v>
      </c>
      <c r="Q458" t="s">
        <v>40</v>
      </c>
      <c r="R458">
        <v>0</v>
      </c>
      <c r="S458" s="9">
        <v>20.03</v>
      </c>
      <c r="T458" s="26">
        <v>6.2919999999999998</v>
      </c>
      <c r="U458" s="8">
        <v>126.02</v>
      </c>
      <c r="V458" t="s">
        <v>977</v>
      </c>
      <c r="W458" t="s">
        <v>640</v>
      </c>
      <c r="X458" t="s">
        <v>42</v>
      </c>
      <c r="Y458" t="s">
        <v>641</v>
      </c>
      <c r="AA458" s="1">
        <f t="shared" si="33"/>
        <v>45861</v>
      </c>
      <c r="AB458" s="2">
        <f t="shared" si="34"/>
        <v>7</v>
      </c>
      <c r="AC458" s="2">
        <f t="shared" si="35"/>
        <v>2025</v>
      </c>
      <c r="AD458" s="2" t="str">
        <f>IFERROR(VLOOKUP(A458,'Aux Área'!$A$4:$B$123,2,0),"-")</f>
        <v>TECPAV</v>
      </c>
    </row>
    <row r="459" spans="1:30" x14ac:dyDescent="0.3">
      <c r="A459" t="s">
        <v>691</v>
      </c>
      <c r="B459" t="s">
        <v>149</v>
      </c>
      <c r="C459" t="s">
        <v>978</v>
      </c>
      <c r="D459" t="s">
        <v>693</v>
      </c>
      <c r="E459" t="s">
        <v>694</v>
      </c>
      <c r="F459" t="s">
        <v>641</v>
      </c>
      <c r="G459" t="s">
        <v>659</v>
      </c>
      <c r="H459" t="s">
        <v>660</v>
      </c>
      <c r="I459" t="s">
        <v>661</v>
      </c>
      <c r="J459" t="s">
        <v>285</v>
      </c>
      <c r="K459" t="s">
        <v>286</v>
      </c>
      <c r="L459" t="s">
        <v>91</v>
      </c>
      <c r="M459" t="s">
        <v>38</v>
      </c>
      <c r="N459" t="s">
        <v>668</v>
      </c>
      <c r="O459" s="23">
        <v>0</v>
      </c>
      <c r="P459" s="9">
        <v>0</v>
      </c>
      <c r="Q459" t="s">
        <v>40</v>
      </c>
      <c r="R459">
        <v>0</v>
      </c>
      <c r="S459" s="9">
        <v>68.150000000000006</v>
      </c>
      <c r="T459" s="26">
        <v>5.74</v>
      </c>
      <c r="U459" s="8">
        <v>391.18</v>
      </c>
      <c r="V459" t="s">
        <v>979</v>
      </c>
      <c r="W459" t="s">
        <v>640</v>
      </c>
      <c r="X459" t="s">
        <v>42</v>
      </c>
      <c r="Y459" t="s">
        <v>641</v>
      </c>
      <c r="AA459" s="1">
        <f t="shared" si="33"/>
        <v>45861</v>
      </c>
      <c r="AB459" s="2">
        <f t="shared" si="34"/>
        <v>7</v>
      </c>
      <c r="AC459" s="2">
        <f t="shared" si="35"/>
        <v>2025</v>
      </c>
      <c r="AD459" s="2" t="str">
        <f>IFERROR(VLOOKUP(A459,'Aux Área'!$A$4:$B$123,2,0),"-")</f>
        <v>TECPAV</v>
      </c>
    </row>
    <row r="460" spans="1:30" x14ac:dyDescent="0.3">
      <c r="A460" t="s">
        <v>781</v>
      </c>
      <c r="B460" t="s">
        <v>130</v>
      </c>
      <c r="C460" t="s">
        <v>980</v>
      </c>
      <c r="D460" t="s">
        <v>664</v>
      </c>
      <c r="E460" t="s">
        <v>665</v>
      </c>
      <c r="F460" t="s">
        <v>653</v>
      </c>
      <c r="G460" t="s">
        <v>659</v>
      </c>
      <c r="H460" t="s">
        <v>706</v>
      </c>
      <c r="I460" t="s">
        <v>667</v>
      </c>
      <c r="J460" t="s">
        <v>172</v>
      </c>
      <c r="K460" t="s">
        <v>173</v>
      </c>
      <c r="L460" t="s">
        <v>124</v>
      </c>
      <c r="M460" t="s">
        <v>38</v>
      </c>
      <c r="N460" t="s">
        <v>707</v>
      </c>
      <c r="O460" s="23">
        <v>0</v>
      </c>
      <c r="P460" s="9">
        <v>0</v>
      </c>
      <c r="Q460" t="s">
        <v>40</v>
      </c>
      <c r="R460">
        <v>0</v>
      </c>
      <c r="S460" s="9">
        <v>20</v>
      </c>
      <c r="T460" s="26">
        <v>6.49</v>
      </c>
      <c r="U460" s="8">
        <v>129.80000000000001</v>
      </c>
      <c r="V460" t="s">
        <v>848</v>
      </c>
      <c r="W460" t="s">
        <v>652</v>
      </c>
      <c r="X460" t="s">
        <v>42</v>
      </c>
      <c r="Y460" t="s">
        <v>653</v>
      </c>
      <c r="AA460" s="1">
        <f t="shared" si="33"/>
        <v>45861</v>
      </c>
      <c r="AB460" s="2">
        <f t="shared" si="34"/>
        <v>7</v>
      </c>
      <c r="AC460" s="2">
        <f t="shared" si="35"/>
        <v>2025</v>
      </c>
      <c r="AD460" s="2" t="str">
        <f>IFERROR(VLOOKUP(A460,'Aux Área'!$A$4:$B$123,2,0),"-")</f>
        <v>SÃO PEDRO</v>
      </c>
    </row>
    <row r="461" spans="1:30" x14ac:dyDescent="0.3">
      <c r="A461" t="s">
        <v>76</v>
      </c>
      <c r="B461" t="s">
        <v>380</v>
      </c>
      <c r="C461" t="s">
        <v>981</v>
      </c>
      <c r="D461" t="s">
        <v>382</v>
      </c>
      <c r="E461" t="s">
        <v>383</v>
      </c>
      <c r="F461" t="s">
        <v>77</v>
      </c>
      <c r="G461" t="s">
        <v>35</v>
      </c>
      <c r="H461" t="s">
        <v>36</v>
      </c>
      <c r="I461" t="s">
        <v>37</v>
      </c>
      <c r="J461" t="s">
        <v>370</v>
      </c>
      <c r="K461" t="s">
        <v>371</v>
      </c>
      <c r="L461" t="s">
        <v>124</v>
      </c>
      <c r="M461" t="s">
        <v>38</v>
      </c>
      <c r="N461" t="s">
        <v>39</v>
      </c>
      <c r="O461" s="23">
        <v>388</v>
      </c>
      <c r="P461" s="9">
        <v>10.18</v>
      </c>
      <c r="Q461" t="s">
        <v>40</v>
      </c>
      <c r="R461">
        <v>13878</v>
      </c>
      <c r="S461" s="9">
        <v>38.119999999999997</v>
      </c>
      <c r="T461" s="26">
        <v>4.4909999999999997</v>
      </c>
      <c r="U461" s="8">
        <v>171.19</v>
      </c>
      <c r="V461" t="s">
        <v>982</v>
      </c>
      <c r="W461" t="s">
        <v>42</v>
      </c>
      <c r="X461" t="s">
        <v>42</v>
      </c>
      <c r="Y461" t="s">
        <v>43</v>
      </c>
      <c r="AA461" s="1">
        <f t="shared" si="33"/>
        <v>45861</v>
      </c>
      <c r="AB461" s="2">
        <f t="shared" si="34"/>
        <v>7</v>
      </c>
      <c r="AC461" s="2">
        <f t="shared" si="35"/>
        <v>2025</v>
      </c>
      <c r="AD461" s="2" t="str">
        <f>IFERROR(VLOOKUP(A461,'Aux Área'!$A$4:$B$123,2,0),"-")</f>
        <v>QSMS</v>
      </c>
    </row>
    <row r="462" spans="1:30" x14ac:dyDescent="0.3">
      <c r="A462" t="s">
        <v>52</v>
      </c>
      <c r="B462" t="s">
        <v>389</v>
      </c>
      <c r="C462" t="s">
        <v>983</v>
      </c>
      <c r="D462" t="s">
        <v>391</v>
      </c>
      <c r="E462" t="s">
        <v>392</v>
      </c>
      <c r="F462" t="s">
        <v>53</v>
      </c>
      <c r="G462" t="s">
        <v>35</v>
      </c>
      <c r="H462" t="s">
        <v>36</v>
      </c>
      <c r="I462" t="s">
        <v>37</v>
      </c>
      <c r="J462" t="s">
        <v>139</v>
      </c>
      <c r="K462" t="s">
        <v>140</v>
      </c>
      <c r="L462" t="s">
        <v>141</v>
      </c>
      <c r="M462" t="s">
        <v>38</v>
      </c>
      <c r="N462" t="s">
        <v>39</v>
      </c>
      <c r="O462" s="23">
        <v>227</v>
      </c>
      <c r="P462" s="9">
        <v>10.119999999999999</v>
      </c>
      <c r="Q462" t="s">
        <v>40</v>
      </c>
      <c r="R462">
        <v>8653</v>
      </c>
      <c r="S462" s="9">
        <v>22.43</v>
      </c>
      <c r="T462" s="26">
        <v>3.94</v>
      </c>
      <c r="U462" s="8">
        <v>88.37</v>
      </c>
      <c r="V462" t="s">
        <v>984</v>
      </c>
      <c r="W462" t="s">
        <v>42</v>
      </c>
      <c r="X462" t="s">
        <v>42</v>
      </c>
      <c r="Y462" t="s">
        <v>43</v>
      </c>
      <c r="AA462" s="1">
        <f t="shared" si="33"/>
        <v>45861</v>
      </c>
      <c r="AB462" s="2">
        <f t="shared" si="34"/>
        <v>7</v>
      </c>
      <c r="AC462" s="2">
        <f t="shared" si="35"/>
        <v>2025</v>
      </c>
      <c r="AD462" s="2" t="str">
        <f>IFERROR(VLOOKUP(A462,'Aux Área'!$A$4:$B$123,2,0),"-")</f>
        <v>OPERAÇÃO</v>
      </c>
    </row>
    <row r="463" spans="1:30" x14ac:dyDescent="0.3">
      <c r="A463" t="s">
        <v>62</v>
      </c>
      <c r="C463" t="s">
        <v>985</v>
      </c>
      <c r="D463" t="s">
        <v>158</v>
      </c>
      <c r="E463" t="s">
        <v>159</v>
      </c>
      <c r="F463" t="s">
        <v>63</v>
      </c>
      <c r="G463" t="s">
        <v>35</v>
      </c>
      <c r="H463" t="s">
        <v>36</v>
      </c>
      <c r="I463" t="s">
        <v>37</v>
      </c>
      <c r="J463" t="s">
        <v>280</v>
      </c>
      <c r="K463" t="s">
        <v>281</v>
      </c>
      <c r="L463" t="s">
        <v>281</v>
      </c>
      <c r="M463" t="s">
        <v>281</v>
      </c>
      <c r="N463" t="s">
        <v>39</v>
      </c>
      <c r="O463" s="23">
        <v>357</v>
      </c>
      <c r="P463" s="9">
        <v>9.74</v>
      </c>
      <c r="Q463" t="s">
        <v>40</v>
      </c>
      <c r="R463">
        <v>15643</v>
      </c>
      <c r="S463" s="9">
        <v>36.67</v>
      </c>
      <c r="T463" s="26">
        <v>4.0910000000000002</v>
      </c>
      <c r="U463" s="8">
        <v>150</v>
      </c>
      <c r="W463" t="s">
        <v>42</v>
      </c>
      <c r="X463" t="s">
        <v>42</v>
      </c>
      <c r="Y463" t="s">
        <v>43</v>
      </c>
      <c r="AA463" s="1">
        <f t="shared" si="33"/>
        <v>45861</v>
      </c>
      <c r="AB463" s="2">
        <f t="shared" si="34"/>
        <v>7</v>
      </c>
      <c r="AC463" s="2">
        <f t="shared" si="35"/>
        <v>2025</v>
      </c>
      <c r="AD463" s="2" t="str">
        <f>IFERROR(VLOOKUP(A463,'Aux Área'!$A$4:$B$123,2,0),"-")</f>
        <v>CONSERVA</v>
      </c>
    </row>
    <row r="464" spans="1:30" x14ac:dyDescent="0.3">
      <c r="A464" t="s">
        <v>654</v>
      </c>
      <c r="B464" t="s">
        <v>655</v>
      </c>
      <c r="C464" t="s">
        <v>986</v>
      </c>
      <c r="D464" t="s">
        <v>657</v>
      </c>
      <c r="E464" t="s">
        <v>658</v>
      </c>
      <c r="F464" t="s">
        <v>653</v>
      </c>
      <c r="G464" t="s">
        <v>659</v>
      </c>
      <c r="H464" t="s">
        <v>660</v>
      </c>
      <c r="I464" t="s">
        <v>661</v>
      </c>
      <c r="J464" t="s">
        <v>172</v>
      </c>
      <c r="K464" t="s">
        <v>173</v>
      </c>
      <c r="L464" t="s">
        <v>124</v>
      </c>
      <c r="M464" t="s">
        <v>38</v>
      </c>
      <c r="N464" t="s">
        <v>638</v>
      </c>
      <c r="O464" s="23">
        <v>0</v>
      </c>
      <c r="P464" s="9">
        <v>0</v>
      </c>
      <c r="Q464" t="s">
        <v>40</v>
      </c>
      <c r="R464">
        <v>0</v>
      </c>
      <c r="S464" s="9">
        <v>84.05</v>
      </c>
      <c r="T464" s="26">
        <v>5.99</v>
      </c>
      <c r="U464" s="8">
        <v>503.45</v>
      </c>
      <c r="V464" t="s">
        <v>987</v>
      </c>
      <c r="W464" t="s">
        <v>652</v>
      </c>
      <c r="X464" t="s">
        <v>42</v>
      </c>
      <c r="Y464" t="s">
        <v>653</v>
      </c>
      <c r="AA464" s="1">
        <f t="shared" si="33"/>
        <v>45861</v>
      </c>
      <c r="AB464" s="2">
        <f t="shared" si="34"/>
        <v>7</v>
      </c>
      <c r="AC464" s="2">
        <f t="shared" si="35"/>
        <v>2025</v>
      </c>
      <c r="AD464" s="2" t="str">
        <f>IFERROR(VLOOKUP(A464,'Aux Área'!$A$4:$B$123,2,0),"-")</f>
        <v>SÃO PEDRO</v>
      </c>
    </row>
    <row r="465" spans="1:30" x14ac:dyDescent="0.3">
      <c r="A465" t="s">
        <v>58</v>
      </c>
      <c r="B465" t="s">
        <v>250</v>
      </c>
      <c r="C465" t="s">
        <v>988</v>
      </c>
      <c r="D465" t="s">
        <v>87</v>
      </c>
      <c r="E465" t="s">
        <v>88</v>
      </c>
      <c r="F465" t="s">
        <v>59</v>
      </c>
      <c r="G465" t="s">
        <v>35</v>
      </c>
      <c r="H465" t="s">
        <v>36</v>
      </c>
      <c r="I465" t="s">
        <v>37</v>
      </c>
      <c r="J465" t="s">
        <v>188</v>
      </c>
      <c r="K465" t="s">
        <v>189</v>
      </c>
      <c r="L465" t="s">
        <v>190</v>
      </c>
      <c r="M465" t="s">
        <v>38</v>
      </c>
      <c r="N465" t="s">
        <v>39</v>
      </c>
      <c r="O465" s="23">
        <v>302</v>
      </c>
      <c r="P465" s="9">
        <v>9.09</v>
      </c>
      <c r="Q465" t="s">
        <v>40</v>
      </c>
      <c r="R465">
        <v>19170</v>
      </c>
      <c r="S465" s="9">
        <v>33.24</v>
      </c>
      <c r="T465" s="26">
        <v>4.29</v>
      </c>
      <c r="U465" s="8">
        <v>142.6</v>
      </c>
      <c r="V465" t="s">
        <v>41</v>
      </c>
      <c r="W465" t="s">
        <v>42</v>
      </c>
      <c r="X465" t="s">
        <v>42</v>
      </c>
      <c r="Y465" t="s">
        <v>43</v>
      </c>
      <c r="AA465" s="1">
        <f t="shared" si="33"/>
        <v>45861</v>
      </c>
      <c r="AB465" s="2">
        <f t="shared" si="34"/>
        <v>7</v>
      </c>
      <c r="AC465" s="2">
        <f t="shared" si="35"/>
        <v>2025</v>
      </c>
      <c r="AD465" s="2" t="str">
        <f>IFERROR(VLOOKUP(A465,'Aux Área'!$A$4:$B$123,2,0),"-")</f>
        <v>CONSERVA</v>
      </c>
    </row>
    <row r="466" spans="1:30" x14ac:dyDescent="0.3">
      <c r="A466" t="s">
        <v>50</v>
      </c>
      <c r="B466" t="s">
        <v>324</v>
      </c>
      <c r="C466" t="s">
        <v>989</v>
      </c>
      <c r="D466" t="s">
        <v>326</v>
      </c>
      <c r="E466" t="s">
        <v>327</v>
      </c>
      <c r="F466" t="s">
        <v>51</v>
      </c>
      <c r="G466" t="s">
        <v>35</v>
      </c>
      <c r="H466" t="s">
        <v>36</v>
      </c>
      <c r="I466" t="s">
        <v>37</v>
      </c>
      <c r="J466" t="s">
        <v>990</v>
      </c>
      <c r="K466" t="s">
        <v>991</v>
      </c>
      <c r="L466" t="s">
        <v>84</v>
      </c>
      <c r="M466" t="s">
        <v>38</v>
      </c>
      <c r="N466" t="s">
        <v>39</v>
      </c>
      <c r="O466" s="23">
        <v>277</v>
      </c>
      <c r="P466" s="9">
        <v>6.89</v>
      </c>
      <c r="Q466" t="s">
        <v>40</v>
      </c>
      <c r="R466">
        <v>5680</v>
      </c>
      <c r="S466" s="9">
        <v>40.21</v>
      </c>
      <c r="T466" s="26">
        <v>4.649</v>
      </c>
      <c r="U466" s="8">
        <v>186.94</v>
      </c>
      <c r="V466" t="s">
        <v>41</v>
      </c>
      <c r="W466" t="s">
        <v>42</v>
      </c>
      <c r="X466" t="s">
        <v>42</v>
      </c>
      <c r="Y466" t="s">
        <v>43</v>
      </c>
      <c r="AA466" s="1">
        <f t="shared" si="33"/>
        <v>45861</v>
      </c>
      <c r="AB466" s="2">
        <f t="shared" si="34"/>
        <v>7</v>
      </c>
      <c r="AC466" s="2">
        <f t="shared" si="35"/>
        <v>2025</v>
      </c>
      <c r="AD466" s="2" t="str">
        <f>IFERROR(VLOOKUP(A466,'Aux Área'!$A$4:$B$123,2,0),"-")</f>
        <v>TI</v>
      </c>
    </row>
    <row r="467" spans="1:30" x14ac:dyDescent="0.3">
      <c r="A467" t="s">
        <v>68</v>
      </c>
      <c r="B467" t="s">
        <v>296</v>
      </c>
      <c r="C467" t="s">
        <v>992</v>
      </c>
      <c r="D467" t="s">
        <v>80</v>
      </c>
      <c r="E467" t="s">
        <v>81</v>
      </c>
      <c r="F467" t="s">
        <v>69</v>
      </c>
      <c r="G467" t="s">
        <v>35</v>
      </c>
      <c r="H467" t="s">
        <v>36</v>
      </c>
      <c r="I467" t="s">
        <v>37</v>
      </c>
      <c r="J467" t="s">
        <v>993</v>
      </c>
      <c r="K467" t="s">
        <v>994</v>
      </c>
      <c r="L467" t="s">
        <v>181</v>
      </c>
      <c r="M467" t="s">
        <v>38</v>
      </c>
      <c r="N467" t="s">
        <v>39</v>
      </c>
      <c r="O467" s="23">
        <v>370</v>
      </c>
      <c r="P467" s="9">
        <v>9.1199999999999992</v>
      </c>
      <c r="Q467" t="s">
        <v>40</v>
      </c>
      <c r="R467">
        <v>2116</v>
      </c>
      <c r="S467" s="9">
        <v>40.56</v>
      </c>
      <c r="T467" s="26">
        <v>4.29</v>
      </c>
      <c r="U467" s="8">
        <v>173.99</v>
      </c>
      <c r="V467" t="s">
        <v>995</v>
      </c>
      <c r="W467" t="s">
        <v>42</v>
      </c>
      <c r="X467" t="s">
        <v>42</v>
      </c>
      <c r="Y467" t="s">
        <v>43</v>
      </c>
      <c r="AA467" s="1">
        <f t="shared" si="33"/>
        <v>45861</v>
      </c>
      <c r="AB467" s="2">
        <f t="shared" si="34"/>
        <v>7</v>
      </c>
      <c r="AC467" s="2">
        <f t="shared" si="35"/>
        <v>2025</v>
      </c>
      <c r="AD467" s="2" t="str">
        <f>IFERROR(VLOOKUP(A467,'Aux Área'!$A$4:$B$123,2,0),"-")</f>
        <v>OPERAÇÃO</v>
      </c>
    </row>
    <row r="468" spans="1:30" x14ac:dyDescent="0.3">
      <c r="A468" t="s">
        <v>56</v>
      </c>
      <c r="B468" t="s">
        <v>266</v>
      </c>
      <c r="C468" t="s">
        <v>996</v>
      </c>
      <c r="D468" t="s">
        <v>120</v>
      </c>
      <c r="E468" t="s">
        <v>121</v>
      </c>
      <c r="F468" t="s">
        <v>57</v>
      </c>
      <c r="G468" t="s">
        <v>35</v>
      </c>
      <c r="H468" t="s">
        <v>36</v>
      </c>
      <c r="I468" t="s">
        <v>37</v>
      </c>
      <c r="J468" t="s">
        <v>370</v>
      </c>
      <c r="K468" t="s">
        <v>371</v>
      </c>
      <c r="L468" t="s">
        <v>124</v>
      </c>
      <c r="M468" t="s">
        <v>38</v>
      </c>
      <c r="N468" t="s">
        <v>39</v>
      </c>
      <c r="O468" s="23">
        <v>382</v>
      </c>
      <c r="P468" s="9">
        <v>9.7200000000000006</v>
      </c>
      <c r="Q468" t="s">
        <v>40</v>
      </c>
      <c r="R468">
        <v>24707</v>
      </c>
      <c r="S468" s="9">
        <v>39.29</v>
      </c>
      <c r="T468" s="26">
        <v>4.49</v>
      </c>
      <c r="U468" s="8">
        <v>176.43</v>
      </c>
      <c r="V468" t="s">
        <v>997</v>
      </c>
      <c r="W468" t="s">
        <v>42</v>
      </c>
      <c r="X468" t="s">
        <v>42</v>
      </c>
      <c r="Y468" t="s">
        <v>43</v>
      </c>
      <c r="AA468" s="1">
        <f t="shared" si="33"/>
        <v>45862</v>
      </c>
      <c r="AB468" s="2">
        <f t="shared" si="34"/>
        <v>7</v>
      </c>
      <c r="AC468" s="2">
        <f t="shared" si="35"/>
        <v>2025</v>
      </c>
      <c r="AD468" s="2" t="str">
        <f>IFERROR(VLOOKUP(A468,'Aux Área'!$A$4:$B$123,2,0),"-")</f>
        <v>CONSERVA</v>
      </c>
    </row>
    <row r="469" spans="1:30" x14ac:dyDescent="0.3">
      <c r="A469" t="s">
        <v>64</v>
      </c>
      <c r="B469" t="s">
        <v>332</v>
      </c>
      <c r="C469" t="s">
        <v>998</v>
      </c>
      <c r="D469" t="s">
        <v>127</v>
      </c>
      <c r="E469" t="s">
        <v>128</v>
      </c>
      <c r="F469" t="s">
        <v>65</v>
      </c>
      <c r="G469" t="s">
        <v>35</v>
      </c>
      <c r="H469" t="s">
        <v>36</v>
      </c>
      <c r="I469" t="s">
        <v>37</v>
      </c>
      <c r="J469" t="s">
        <v>89</v>
      </c>
      <c r="K469" t="s">
        <v>90</v>
      </c>
      <c r="L469" t="s">
        <v>91</v>
      </c>
      <c r="M469" t="s">
        <v>38</v>
      </c>
      <c r="N469" t="s">
        <v>39</v>
      </c>
      <c r="O469" s="23">
        <v>429</v>
      </c>
      <c r="P469" s="9">
        <v>11.13</v>
      </c>
      <c r="Q469" t="s">
        <v>40</v>
      </c>
      <c r="R469">
        <v>8924</v>
      </c>
      <c r="S469" s="9">
        <v>38.549999999999997</v>
      </c>
      <c r="T469" s="26">
        <v>4.49</v>
      </c>
      <c r="U469" s="8">
        <v>173.09</v>
      </c>
      <c r="V469" t="s">
        <v>999</v>
      </c>
      <c r="W469" t="s">
        <v>42</v>
      </c>
      <c r="X469" t="s">
        <v>42</v>
      </c>
      <c r="Y469" t="s">
        <v>43</v>
      </c>
      <c r="AA469" s="1">
        <f t="shared" si="33"/>
        <v>45862</v>
      </c>
      <c r="AB469" s="2">
        <f t="shared" si="34"/>
        <v>7</v>
      </c>
      <c r="AC469" s="2">
        <f t="shared" si="35"/>
        <v>2025</v>
      </c>
      <c r="AD469" s="2" t="str">
        <f>IFERROR(VLOOKUP(A469,'Aux Área'!$A$4:$B$123,2,0),"-")</f>
        <v>ENGENHARIA</v>
      </c>
    </row>
    <row r="470" spans="1:30" x14ac:dyDescent="0.3">
      <c r="A470" t="s">
        <v>76</v>
      </c>
      <c r="B470" t="s">
        <v>380</v>
      </c>
      <c r="C470" t="s">
        <v>1000</v>
      </c>
      <c r="D470" t="s">
        <v>382</v>
      </c>
      <c r="E470" t="s">
        <v>383</v>
      </c>
      <c r="F470" t="s">
        <v>77</v>
      </c>
      <c r="G470" t="s">
        <v>35</v>
      </c>
      <c r="H470" t="s">
        <v>36</v>
      </c>
      <c r="I470" t="s">
        <v>37</v>
      </c>
      <c r="J470" t="s">
        <v>275</v>
      </c>
      <c r="K470" t="s">
        <v>276</v>
      </c>
      <c r="L470" t="s">
        <v>124</v>
      </c>
      <c r="M470" t="s">
        <v>38</v>
      </c>
      <c r="N470" t="s">
        <v>39</v>
      </c>
      <c r="O470" s="23">
        <v>318</v>
      </c>
      <c r="P470" s="9">
        <v>10.4</v>
      </c>
      <c r="Q470" t="s">
        <v>40</v>
      </c>
      <c r="R470">
        <v>14196</v>
      </c>
      <c r="S470" s="9">
        <v>30.59</v>
      </c>
      <c r="T470" s="26">
        <v>3.99</v>
      </c>
      <c r="U470" s="8">
        <v>122.05</v>
      </c>
      <c r="V470" t="s">
        <v>1001</v>
      </c>
      <c r="W470" t="s">
        <v>42</v>
      </c>
      <c r="X470" t="s">
        <v>42</v>
      </c>
      <c r="Y470" t="s">
        <v>43</v>
      </c>
      <c r="AA470" s="1">
        <f t="shared" si="33"/>
        <v>45862</v>
      </c>
      <c r="AB470" s="2">
        <f t="shared" si="34"/>
        <v>7</v>
      </c>
      <c r="AC470" s="2">
        <f t="shared" si="35"/>
        <v>2025</v>
      </c>
      <c r="AD470" s="2" t="str">
        <f>IFERROR(VLOOKUP(A470,'Aux Área'!$A$4:$B$123,2,0),"-")</f>
        <v>QSMS</v>
      </c>
    </row>
    <row r="471" spans="1:30" x14ac:dyDescent="0.3">
      <c r="A471" t="s">
        <v>62</v>
      </c>
      <c r="B471" t="s">
        <v>78</v>
      </c>
      <c r="C471" t="s">
        <v>1002</v>
      </c>
      <c r="D471" t="s">
        <v>158</v>
      </c>
      <c r="E471" t="s">
        <v>159</v>
      </c>
      <c r="F471" t="s">
        <v>63</v>
      </c>
      <c r="G471" t="s">
        <v>35</v>
      </c>
      <c r="H471" t="s">
        <v>36</v>
      </c>
      <c r="I471" t="s">
        <v>37</v>
      </c>
      <c r="J471" t="s">
        <v>1003</v>
      </c>
      <c r="K471" t="s">
        <v>1004</v>
      </c>
      <c r="L471" t="s">
        <v>84</v>
      </c>
      <c r="M471" t="s">
        <v>38</v>
      </c>
      <c r="N471" t="s">
        <v>39</v>
      </c>
      <c r="O471" s="23">
        <v>250</v>
      </c>
      <c r="P471" s="9">
        <v>7.28</v>
      </c>
      <c r="Q471" t="s">
        <v>40</v>
      </c>
      <c r="R471">
        <v>15893</v>
      </c>
      <c r="S471" s="9">
        <v>34.36</v>
      </c>
      <c r="T471" s="26">
        <v>3.83</v>
      </c>
      <c r="U471" s="8">
        <v>131.6</v>
      </c>
      <c r="V471" t="s">
        <v>1005</v>
      </c>
      <c r="W471" t="s">
        <v>42</v>
      </c>
      <c r="X471" t="s">
        <v>42</v>
      </c>
      <c r="Y471" t="s">
        <v>43</v>
      </c>
      <c r="AA471" s="1">
        <f t="shared" si="33"/>
        <v>45862</v>
      </c>
      <c r="AB471" s="2">
        <f t="shared" si="34"/>
        <v>7</v>
      </c>
      <c r="AC471" s="2">
        <f t="shared" si="35"/>
        <v>2025</v>
      </c>
      <c r="AD471" s="2" t="str">
        <f>IFERROR(VLOOKUP(A471,'Aux Área'!$A$4:$B$123,2,0),"-")</f>
        <v>CONSERVA</v>
      </c>
    </row>
    <row r="472" spans="1:30" x14ac:dyDescent="0.3">
      <c r="A472" t="s">
        <v>687</v>
      </c>
      <c r="B472" t="s">
        <v>85</v>
      </c>
      <c r="C472" t="s">
        <v>1006</v>
      </c>
      <c r="D472" t="s">
        <v>633</v>
      </c>
      <c r="E472" t="s">
        <v>634</v>
      </c>
      <c r="F472" t="s">
        <v>641</v>
      </c>
      <c r="G472" t="s">
        <v>671</v>
      </c>
      <c r="H472" t="s">
        <v>689</v>
      </c>
      <c r="I472" t="s">
        <v>667</v>
      </c>
      <c r="J472" t="s">
        <v>285</v>
      </c>
      <c r="K472" t="s">
        <v>286</v>
      </c>
      <c r="L472" t="s">
        <v>91</v>
      </c>
      <c r="M472" t="s">
        <v>38</v>
      </c>
      <c r="N472" t="s">
        <v>638</v>
      </c>
      <c r="O472" s="23">
        <v>0</v>
      </c>
      <c r="P472" s="9">
        <v>0</v>
      </c>
      <c r="Q472" t="s">
        <v>40</v>
      </c>
      <c r="R472">
        <v>0</v>
      </c>
      <c r="S472" s="9">
        <v>40</v>
      </c>
      <c r="T472" s="26">
        <v>5.69</v>
      </c>
      <c r="U472" s="8">
        <v>227.6</v>
      </c>
      <c r="V472" t="s">
        <v>1007</v>
      </c>
      <c r="W472" t="s">
        <v>640</v>
      </c>
      <c r="X472" t="s">
        <v>42</v>
      </c>
      <c r="Y472" t="s">
        <v>641</v>
      </c>
      <c r="AA472" s="1">
        <f t="shared" si="33"/>
        <v>45862</v>
      </c>
      <c r="AB472" s="2">
        <f t="shared" si="34"/>
        <v>7</v>
      </c>
      <c r="AC472" s="2">
        <f t="shared" si="35"/>
        <v>2025</v>
      </c>
      <c r="AD472" s="2" t="str">
        <f>IFERROR(VLOOKUP(A472,'Aux Área'!$A$4:$B$123,2,0),"-")</f>
        <v>TECPAV</v>
      </c>
    </row>
    <row r="473" spans="1:30" x14ac:dyDescent="0.3">
      <c r="A473" t="s">
        <v>631</v>
      </c>
      <c r="B473" t="s">
        <v>125</v>
      </c>
      <c r="C473" t="s">
        <v>1008</v>
      </c>
      <c r="D473" t="s">
        <v>808</v>
      </c>
      <c r="E473" t="s">
        <v>809</v>
      </c>
      <c r="F473" t="s">
        <v>641</v>
      </c>
      <c r="G473" t="s">
        <v>635</v>
      </c>
      <c r="H473" t="s">
        <v>636</v>
      </c>
      <c r="I473" t="s">
        <v>637</v>
      </c>
      <c r="J473" t="s">
        <v>285</v>
      </c>
      <c r="K473" t="s">
        <v>286</v>
      </c>
      <c r="L473" t="s">
        <v>91</v>
      </c>
      <c r="M473" t="s">
        <v>38</v>
      </c>
      <c r="N473" t="s">
        <v>638</v>
      </c>
      <c r="O473" s="23">
        <v>0</v>
      </c>
      <c r="P473" s="9">
        <v>0</v>
      </c>
      <c r="Q473" t="s">
        <v>40</v>
      </c>
      <c r="R473">
        <v>0</v>
      </c>
      <c r="S473" s="9">
        <v>119.24</v>
      </c>
      <c r="T473" s="26">
        <v>5.69</v>
      </c>
      <c r="U473" s="8">
        <v>678.52</v>
      </c>
      <c r="V473" t="s">
        <v>1009</v>
      </c>
      <c r="W473" t="s">
        <v>640</v>
      </c>
      <c r="X473" t="s">
        <v>42</v>
      </c>
      <c r="Y473" t="s">
        <v>641</v>
      </c>
      <c r="AA473" s="1">
        <f t="shared" si="33"/>
        <v>45862</v>
      </c>
      <c r="AB473" s="2">
        <f t="shared" si="34"/>
        <v>7</v>
      </c>
      <c r="AC473" s="2">
        <f t="shared" si="35"/>
        <v>2025</v>
      </c>
      <c r="AD473" s="2" t="str">
        <f>IFERROR(VLOOKUP(A473,'Aux Área'!$A$4:$B$123,2,0),"-")</f>
        <v>TECPAV</v>
      </c>
    </row>
    <row r="474" spans="1:30" x14ac:dyDescent="0.3">
      <c r="A474" t="s">
        <v>58</v>
      </c>
      <c r="B474" t="s">
        <v>250</v>
      </c>
      <c r="C474" t="s">
        <v>1010</v>
      </c>
      <c r="D474" t="s">
        <v>87</v>
      </c>
      <c r="E474" t="s">
        <v>88</v>
      </c>
      <c r="F474" t="s">
        <v>59</v>
      </c>
      <c r="G474" t="s">
        <v>35</v>
      </c>
      <c r="H474" t="s">
        <v>36</v>
      </c>
      <c r="I474" t="s">
        <v>37</v>
      </c>
      <c r="J474" t="s">
        <v>252</v>
      </c>
      <c r="K474" t="s">
        <v>253</v>
      </c>
      <c r="L474" t="s">
        <v>124</v>
      </c>
      <c r="M474" t="s">
        <v>38</v>
      </c>
      <c r="N474" t="s">
        <v>39</v>
      </c>
      <c r="O474" s="23">
        <v>210</v>
      </c>
      <c r="P474" s="9">
        <v>8.2100000000000009</v>
      </c>
      <c r="Q474" t="s">
        <v>40</v>
      </c>
      <c r="R474">
        <v>19380</v>
      </c>
      <c r="S474" s="9">
        <v>25.58</v>
      </c>
      <c r="T474" s="26">
        <v>4.4909999999999997</v>
      </c>
      <c r="U474" s="8">
        <v>114.88</v>
      </c>
      <c r="V474" t="s">
        <v>1011</v>
      </c>
      <c r="W474" t="s">
        <v>42</v>
      </c>
      <c r="X474" t="s">
        <v>42</v>
      </c>
      <c r="Y474" t="s">
        <v>43</v>
      </c>
      <c r="AA474" s="1">
        <f t="shared" si="33"/>
        <v>45862</v>
      </c>
      <c r="AB474" s="2">
        <f t="shared" si="34"/>
        <v>7</v>
      </c>
      <c r="AC474" s="2">
        <f t="shared" si="35"/>
        <v>2025</v>
      </c>
      <c r="AD474" s="2" t="str">
        <f>IFERROR(VLOOKUP(A474,'Aux Área'!$A$4:$B$123,2,0),"-")</f>
        <v>CONSERVA</v>
      </c>
    </row>
    <row r="475" spans="1:30" x14ac:dyDescent="0.3">
      <c r="A475" t="s">
        <v>52</v>
      </c>
      <c r="B475" t="s">
        <v>389</v>
      </c>
      <c r="C475" t="s">
        <v>1012</v>
      </c>
      <c r="D475" t="s">
        <v>391</v>
      </c>
      <c r="E475" t="s">
        <v>392</v>
      </c>
      <c r="F475" t="s">
        <v>53</v>
      </c>
      <c r="G475" t="s">
        <v>35</v>
      </c>
      <c r="H475" t="s">
        <v>36</v>
      </c>
      <c r="I475" t="s">
        <v>37</v>
      </c>
      <c r="J475" t="s">
        <v>165</v>
      </c>
      <c r="K475" t="s">
        <v>166</v>
      </c>
      <c r="L475" t="s">
        <v>167</v>
      </c>
      <c r="M475" t="s">
        <v>38</v>
      </c>
      <c r="N475" t="s">
        <v>39</v>
      </c>
      <c r="O475" s="23">
        <v>430</v>
      </c>
      <c r="P475" s="9">
        <v>10.65</v>
      </c>
      <c r="Q475" t="s">
        <v>40</v>
      </c>
      <c r="R475">
        <v>9083</v>
      </c>
      <c r="S475" s="9">
        <v>40.36</v>
      </c>
      <c r="T475" s="26">
        <v>4.46</v>
      </c>
      <c r="U475" s="8">
        <v>180.01</v>
      </c>
      <c r="V475" t="s">
        <v>41</v>
      </c>
      <c r="W475" t="s">
        <v>42</v>
      </c>
      <c r="X475" t="s">
        <v>42</v>
      </c>
      <c r="Y475" t="s">
        <v>43</v>
      </c>
      <c r="AA475" s="1">
        <f t="shared" si="33"/>
        <v>45862</v>
      </c>
      <c r="AB475" s="2">
        <f t="shared" si="34"/>
        <v>7</v>
      </c>
      <c r="AC475" s="2">
        <f t="shared" si="35"/>
        <v>2025</v>
      </c>
      <c r="AD475" s="2" t="str">
        <f>IFERROR(VLOOKUP(A475,'Aux Área'!$A$4:$B$123,2,0),"-")</f>
        <v>OPERAÇÃO</v>
      </c>
    </row>
    <row r="476" spans="1:30" x14ac:dyDescent="0.3">
      <c r="A476" t="s">
        <v>46</v>
      </c>
      <c r="B476" t="s">
        <v>458</v>
      </c>
      <c r="C476" t="s">
        <v>1013</v>
      </c>
      <c r="D476" t="s">
        <v>958</v>
      </c>
      <c r="E476" t="s">
        <v>959</v>
      </c>
      <c r="F476" t="s">
        <v>47</v>
      </c>
      <c r="G476" t="s">
        <v>35</v>
      </c>
      <c r="H476" t="s">
        <v>36</v>
      </c>
      <c r="I476" t="s">
        <v>37</v>
      </c>
      <c r="J476" t="s">
        <v>1014</v>
      </c>
      <c r="K476" t="s">
        <v>1015</v>
      </c>
      <c r="L476" t="s">
        <v>84</v>
      </c>
      <c r="M476" t="s">
        <v>38</v>
      </c>
      <c r="N476" t="s">
        <v>39</v>
      </c>
      <c r="O476" s="23">
        <v>304</v>
      </c>
      <c r="P476" s="9">
        <v>10.51</v>
      </c>
      <c r="Q476" t="s">
        <v>40</v>
      </c>
      <c r="R476">
        <v>6669</v>
      </c>
      <c r="S476" s="9">
        <v>28.93</v>
      </c>
      <c r="T476" s="26">
        <v>4.4240000000000004</v>
      </c>
      <c r="U476" s="8">
        <v>128</v>
      </c>
      <c r="V476" t="s">
        <v>41</v>
      </c>
      <c r="W476" t="s">
        <v>42</v>
      </c>
      <c r="X476" t="s">
        <v>42</v>
      </c>
      <c r="Y476" t="s">
        <v>43</v>
      </c>
      <c r="AA476" s="1">
        <f t="shared" si="33"/>
        <v>45862</v>
      </c>
      <c r="AB476" s="2">
        <f t="shared" si="34"/>
        <v>7</v>
      </c>
      <c r="AC476" s="2">
        <f t="shared" si="35"/>
        <v>2025</v>
      </c>
      <c r="AD476" s="2" t="str">
        <f>IFERROR(VLOOKUP(A476,'Aux Área'!$A$4:$B$123,2,0),"-")</f>
        <v>FACILITIES</v>
      </c>
    </row>
    <row r="477" spans="1:30" x14ac:dyDescent="0.3">
      <c r="A477" t="s">
        <v>704</v>
      </c>
      <c r="B477" t="s">
        <v>100</v>
      </c>
      <c r="C477" t="s">
        <v>1016</v>
      </c>
      <c r="D477" t="s">
        <v>633</v>
      </c>
      <c r="E477" t="s">
        <v>634</v>
      </c>
      <c r="F477" t="s">
        <v>641</v>
      </c>
      <c r="G477" t="s">
        <v>659</v>
      </c>
      <c r="H477" t="s">
        <v>706</v>
      </c>
      <c r="I477" t="s">
        <v>667</v>
      </c>
      <c r="J477" t="s">
        <v>285</v>
      </c>
      <c r="K477" t="s">
        <v>286</v>
      </c>
      <c r="L477" t="s">
        <v>91</v>
      </c>
      <c r="M477" t="s">
        <v>38</v>
      </c>
      <c r="N477" t="s">
        <v>707</v>
      </c>
      <c r="O477" s="23">
        <v>0</v>
      </c>
      <c r="P477" s="9">
        <v>0</v>
      </c>
      <c r="Q477" t="s">
        <v>40</v>
      </c>
      <c r="R477">
        <v>0</v>
      </c>
      <c r="S477" s="9">
        <v>20</v>
      </c>
      <c r="T477" s="26">
        <v>5.9909999999999997</v>
      </c>
      <c r="U477" s="8">
        <v>119.81</v>
      </c>
      <c r="V477" t="s">
        <v>1017</v>
      </c>
      <c r="W477" t="s">
        <v>640</v>
      </c>
      <c r="X477" t="s">
        <v>42</v>
      </c>
      <c r="Y477" t="s">
        <v>641</v>
      </c>
      <c r="AA477" s="1">
        <f t="shared" si="33"/>
        <v>45863</v>
      </c>
      <c r="AB477" s="2">
        <f t="shared" si="34"/>
        <v>7</v>
      </c>
      <c r="AC477" s="2">
        <f t="shared" si="35"/>
        <v>2025</v>
      </c>
      <c r="AD477" s="2" t="str">
        <f>IFERROR(VLOOKUP(A477,'Aux Área'!$A$4:$B$123,2,0),"-")</f>
        <v>TECPAV</v>
      </c>
    </row>
    <row r="478" spans="1:30" x14ac:dyDescent="0.3">
      <c r="A478" t="s">
        <v>52</v>
      </c>
      <c r="B478" t="s">
        <v>389</v>
      </c>
      <c r="C478" t="s">
        <v>1018</v>
      </c>
      <c r="D478" t="s">
        <v>391</v>
      </c>
      <c r="E478" t="s">
        <v>392</v>
      </c>
      <c r="F478" t="s">
        <v>53</v>
      </c>
      <c r="G478" t="s">
        <v>35</v>
      </c>
      <c r="H478" t="s">
        <v>36</v>
      </c>
      <c r="I478" t="s">
        <v>37</v>
      </c>
      <c r="J478" t="s">
        <v>492</v>
      </c>
      <c r="K478" t="s">
        <v>493</v>
      </c>
      <c r="L478" t="s">
        <v>110</v>
      </c>
      <c r="M478" t="s">
        <v>38</v>
      </c>
      <c r="N478" t="s">
        <v>39</v>
      </c>
      <c r="O478" s="23">
        <v>331</v>
      </c>
      <c r="P478" s="9">
        <v>10.73</v>
      </c>
      <c r="Q478" t="s">
        <v>40</v>
      </c>
      <c r="R478">
        <v>9414</v>
      </c>
      <c r="S478" s="9">
        <v>30.84</v>
      </c>
      <c r="T478" s="26">
        <v>3.9910000000000001</v>
      </c>
      <c r="U478" s="8">
        <v>123.07</v>
      </c>
      <c r="V478" t="s">
        <v>41</v>
      </c>
      <c r="W478" t="s">
        <v>42</v>
      </c>
      <c r="X478" t="s">
        <v>42</v>
      </c>
      <c r="Y478" t="s">
        <v>43</v>
      </c>
      <c r="AA478" s="1">
        <f t="shared" si="33"/>
        <v>45863</v>
      </c>
      <c r="AB478" s="2">
        <f t="shared" si="34"/>
        <v>7</v>
      </c>
      <c r="AC478" s="2">
        <f t="shared" si="35"/>
        <v>2025</v>
      </c>
      <c r="AD478" s="2" t="str">
        <f>IFERROR(VLOOKUP(A478,'Aux Área'!$A$4:$B$123,2,0),"-")</f>
        <v>OPERAÇÃO</v>
      </c>
    </row>
    <row r="479" spans="1:30" x14ac:dyDescent="0.3">
      <c r="A479" t="s">
        <v>687</v>
      </c>
      <c r="B479" t="s">
        <v>85</v>
      </c>
      <c r="C479" t="s">
        <v>1019</v>
      </c>
      <c r="D479" t="s">
        <v>633</v>
      </c>
      <c r="E479" t="s">
        <v>634</v>
      </c>
      <c r="F479" t="s">
        <v>641</v>
      </c>
      <c r="G479" t="s">
        <v>671</v>
      </c>
      <c r="H479" t="s">
        <v>689</v>
      </c>
      <c r="I479" t="s">
        <v>667</v>
      </c>
      <c r="J479" t="s">
        <v>285</v>
      </c>
      <c r="K479" t="s">
        <v>286</v>
      </c>
      <c r="L479" t="s">
        <v>91</v>
      </c>
      <c r="M479" t="s">
        <v>38</v>
      </c>
      <c r="N479" t="s">
        <v>638</v>
      </c>
      <c r="O479" s="23">
        <v>0</v>
      </c>
      <c r="P479" s="9">
        <v>0</v>
      </c>
      <c r="Q479" t="s">
        <v>40</v>
      </c>
      <c r="R479">
        <v>0</v>
      </c>
      <c r="S479" s="9">
        <v>40</v>
      </c>
      <c r="T479" s="26">
        <v>5.69</v>
      </c>
      <c r="U479" s="8">
        <v>227.6</v>
      </c>
      <c r="V479" t="s">
        <v>1020</v>
      </c>
      <c r="W479" t="s">
        <v>640</v>
      </c>
      <c r="X479" t="s">
        <v>42</v>
      </c>
      <c r="Y479" t="s">
        <v>641</v>
      </c>
      <c r="AA479" s="1">
        <f t="shared" si="33"/>
        <v>45863</v>
      </c>
      <c r="AB479" s="2">
        <f t="shared" si="34"/>
        <v>7</v>
      </c>
      <c r="AC479" s="2">
        <f t="shared" si="35"/>
        <v>2025</v>
      </c>
      <c r="AD479" s="2" t="str">
        <f>IFERROR(VLOOKUP(A479,'Aux Área'!$A$4:$B$123,2,0),"-")</f>
        <v>TECPAV</v>
      </c>
    </row>
    <row r="480" spans="1:30" x14ac:dyDescent="0.3">
      <c r="A480" t="s">
        <v>62</v>
      </c>
      <c r="B480" t="s">
        <v>78</v>
      </c>
      <c r="C480" t="s">
        <v>1021</v>
      </c>
      <c r="D480" t="s">
        <v>158</v>
      </c>
      <c r="E480" t="s">
        <v>159</v>
      </c>
      <c r="F480" t="s">
        <v>63</v>
      </c>
      <c r="G480" t="s">
        <v>35</v>
      </c>
      <c r="H480" t="s">
        <v>36</v>
      </c>
      <c r="I480" t="s">
        <v>37</v>
      </c>
      <c r="J480" t="s">
        <v>285</v>
      </c>
      <c r="K480" t="s">
        <v>286</v>
      </c>
      <c r="L480" t="s">
        <v>91</v>
      </c>
      <c r="M480" t="s">
        <v>38</v>
      </c>
      <c r="N480" t="s">
        <v>39</v>
      </c>
      <c r="O480" s="23">
        <v>409</v>
      </c>
      <c r="P480" s="9">
        <v>10.63</v>
      </c>
      <c r="Q480" t="s">
        <v>40</v>
      </c>
      <c r="R480">
        <v>16302</v>
      </c>
      <c r="S480" s="9">
        <v>38.46</v>
      </c>
      <c r="T480" s="26">
        <v>3.9910000000000001</v>
      </c>
      <c r="U480" s="8">
        <v>153.47999999999999</v>
      </c>
      <c r="V480" t="s">
        <v>1022</v>
      </c>
      <c r="W480" t="s">
        <v>42</v>
      </c>
      <c r="X480" t="s">
        <v>42</v>
      </c>
      <c r="Y480" t="s">
        <v>43</v>
      </c>
      <c r="AA480" s="1">
        <f t="shared" si="33"/>
        <v>45863</v>
      </c>
      <c r="AB480" s="2">
        <f t="shared" si="34"/>
        <v>7</v>
      </c>
      <c r="AC480" s="2">
        <f t="shared" si="35"/>
        <v>2025</v>
      </c>
      <c r="AD480" s="2" t="str">
        <f>IFERROR(VLOOKUP(A480,'Aux Área'!$A$4:$B$123,2,0),"-")</f>
        <v>CONSERVA</v>
      </c>
    </row>
    <row r="481" spans="1:30" x14ac:dyDescent="0.3">
      <c r="A481" t="s">
        <v>64</v>
      </c>
      <c r="B481" t="s">
        <v>332</v>
      </c>
      <c r="C481" t="s">
        <v>1023</v>
      </c>
      <c r="D481" t="s">
        <v>127</v>
      </c>
      <c r="E481" t="s">
        <v>128</v>
      </c>
      <c r="F481" t="s">
        <v>65</v>
      </c>
      <c r="G481" t="s">
        <v>35</v>
      </c>
      <c r="H481" t="s">
        <v>36</v>
      </c>
      <c r="I481" t="s">
        <v>37</v>
      </c>
      <c r="J481" t="s">
        <v>89</v>
      </c>
      <c r="K481" t="s">
        <v>90</v>
      </c>
      <c r="L481" t="s">
        <v>91</v>
      </c>
      <c r="M481" t="s">
        <v>38</v>
      </c>
      <c r="N481" t="s">
        <v>39</v>
      </c>
      <c r="O481" s="23">
        <v>406</v>
      </c>
      <c r="P481" s="9">
        <v>10.94</v>
      </c>
      <c r="Q481" t="s">
        <v>40</v>
      </c>
      <c r="R481">
        <v>9330</v>
      </c>
      <c r="S481" s="9">
        <v>37.1</v>
      </c>
      <c r="T481" s="26">
        <v>4.1900000000000004</v>
      </c>
      <c r="U481" s="8">
        <v>155.44999999999999</v>
      </c>
      <c r="V481" t="s">
        <v>1024</v>
      </c>
      <c r="W481" t="s">
        <v>42</v>
      </c>
      <c r="X481" t="s">
        <v>42</v>
      </c>
      <c r="Y481" t="s">
        <v>43</v>
      </c>
      <c r="AA481" s="1">
        <f t="shared" si="33"/>
        <v>45863</v>
      </c>
      <c r="AB481" s="2">
        <f t="shared" si="34"/>
        <v>7</v>
      </c>
      <c r="AC481" s="2">
        <f t="shared" si="35"/>
        <v>2025</v>
      </c>
      <c r="AD481" s="2" t="str">
        <f>IFERROR(VLOOKUP(A481,'Aux Área'!$A$4:$B$123,2,0),"-")</f>
        <v>ENGENHARIA</v>
      </c>
    </row>
    <row r="482" spans="1:30" x14ac:dyDescent="0.3">
      <c r="A482" t="s">
        <v>76</v>
      </c>
      <c r="B482" t="s">
        <v>380</v>
      </c>
      <c r="C482" t="s">
        <v>1025</v>
      </c>
      <c r="D482" t="s">
        <v>382</v>
      </c>
      <c r="E482" t="s">
        <v>383</v>
      </c>
      <c r="F482" t="s">
        <v>77</v>
      </c>
      <c r="G482" t="s">
        <v>35</v>
      </c>
      <c r="H482" t="s">
        <v>36</v>
      </c>
      <c r="I482" t="s">
        <v>37</v>
      </c>
      <c r="J482" t="s">
        <v>1026</v>
      </c>
      <c r="K482" t="s">
        <v>1027</v>
      </c>
      <c r="L482" t="s">
        <v>84</v>
      </c>
      <c r="M482" t="s">
        <v>38</v>
      </c>
      <c r="N482" t="s">
        <v>39</v>
      </c>
      <c r="O482" s="23">
        <v>428</v>
      </c>
      <c r="P482" s="9">
        <v>10.81</v>
      </c>
      <c r="Q482" t="s">
        <v>40</v>
      </c>
      <c r="R482">
        <v>14624</v>
      </c>
      <c r="S482" s="9">
        <v>39.590000000000003</v>
      </c>
      <c r="T482" s="26">
        <v>4.6399999999999997</v>
      </c>
      <c r="U482" s="8">
        <v>183.7</v>
      </c>
      <c r="V482" t="s">
        <v>41</v>
      </c>
      <c r="W482" t="s">
        <v>42</v>
      </c>
      <c r="X482" t="s">
        <v>42</v>
      </c>
      <c r="Y482" t="s">
        <v>43</v>
      </c>
      <c r="AA482" s="1">
        <f t="shared" si="33"/>
        <v>45863</v>
      </c>
      <c r="AB482" s="2">
        <f t="shared" si="34"/>
        <v>7</v>
      </c>
      <c r="AC482" s="2">
        <f t="shared" si="35"/>
        <v>2025</v>
      </c>
      <c r="AD482" s="2" t="str">
        <f>IFERROR(VLOOKUP(A482,'Aux Área'!$A$4:$B$123,2,0),"-")</f>
        <v>QSMS</v>
      </c>
    </row>
    <row r="483" spans="1:30" x14ac:dyDescent="0.3">
      <c r="A483" t="s">
        <v>662</v>
      </c>
      <c r="B483" t="s">
        <v>183</v>
      </c>
      <c r="C483" t="s">
        <v>1028</v>
      </c>
      <c r="D483" t="s">
        <v>664</v>
      </c>
      <c r="E483" t="s">
        <v>665</v>
      </c>
      <c r="F483" t="s">
        <v>653</v>
      </c>
      <c r="G483" t="s">
        <v>635</v>
      </c>
      <c r="H483" t="s">
        <v>666</v>
      </c>
      <c r="I483" t="s">
        <v>667</v>
      </c>
      <c r="J483" t="s">
        <v>172</v>
      </c>
      <c r="K483" t="s">
        <v>173</v>
      </c>
      <c r="L483" t="s">
        <v>124</v>
      </c>
      <c r="M483" t="s">
        <v>38</v>
      </c>
      <c r="N483" t="s">
        <v>668</v>
      </c>
      <c r="O483" s="23">
        <v>0</v>
      </c>
      <c r="P483" s="9">
        <v>0</v>
      </c>
      <c r="Q483" t="s">
        <v>40</v>
      </c>
      <c r="R483">
        <v>0</v>
      </c>
      <c r="S483" s="9">
        <v>116.38</v>
      </c>
      <c r="T483" s="26">
        <v>5.9859999999999998</v>
      </c>
      <c r="U483" s="8">
        <v>696.64</v>
      </c>
      <c r="V483" t="s">
        <v>848</v>
      </c>
      <c r="W483" t="s">
        <v>652</v>
      </c>
      <c r="X483" t="s">
        <v>42</v>
      </c>
      <c r="Y483" t="s">
        <v>653</v>
      </c>
      <c r="AA483" s="1">
        <f t="shared" si="33"/>
        <v>45863</v>
      </c>
      <c r="AB483" s="2">
        <f t="shared" si="34"/>
        <v>7</v>
      </c>
      <c r="AC483" s="2">
        <f t="shared" si="35"/>
        <v>2025</v>
      </c>
      <c r="AD483" s="2" t="str">
        <f>IFERROR(VLOOKUP(A483,'Aux Área'!$A$4:$B$123,2,0),"-")</f>
        <v>SÃO PEDRO</v>
      </c>
    </row>
    <row r="484" spans="1:30" x14ac:dyDescent="0.3">
      <c r="A484" t="s">
        <v>662</v>
      </c>
      <c r="C484" t="s">
        <v>15584</v>
      </c>
      <c r="F484" t="s">
        <v>15689</v>
      </c>
      <c r="K484" t="s">
        <v>173</v>
      </c>
      <c r="N484" t="s">
        <v>15690</v>
      </c>
      <c r="O484" s="23">
        <v>0</v>
      </c>
      <c r="P484" s="23">
        <v>0</v>
      </c>
      <c r="Q484" t="s">
        <v>40</v>
      </c>
      <c r="R484">
        <v>0</v>
      </c>
      <c r="S484">
        <v>8.6999999999999993</v>
      </c>
      <c r="U484" s="8">
        <v>32.97</v>
      </c>
      <c r="W484" t="s">
        <v>652</v>
      </c>
      <c r="X484" t="s">
        <v>42</v>
      </c>
      <c r="Y484" t="s">
        <v>653</v>
      </c>
      <c r="AA484" s="1">
        <f>IFERROR(DATEVALUE(C484),"-")</f>
        <v>45863</v>
      </c>
      <c r="AB484" s="2">
        <f>IFERROR(MONTH(AA484),"-")</f>
        <v>7</v>
      </c>
      <c r="AC484" s="2">
        <f>IFERROR(YEAR(AA484),"-")</f>
        <v>2025</v>
      </c>
      <c r="AD484" s="2" t="str">
        <f>IFERROR(VLOOKUP(A484,'Aux Área'!$A$4:$B$123,2,0),"-")</f>
        <v>SÃO PEDRO</v>
      </c>
    </row>
    <row r="485" spans="1:30" x14ac:dyDescent="0.3">
      <c r="A485" t="s">
        <v>669</v>
      </c>
      <c r="B485" t="s">
        <v>118</v>
      </c>
      <c r="C485" t="s">
        <v>1029</v>
      </c>
      <c r="D485" t="s">
        <v>721</v>
      </c>
      <c r="E485" t="s">
        <v>722</v>
      </c>
      <c r="F485" t="s">
        <v>641</v>
      </c>
      <c r="G485" t="s">
        <v>671</v>
      </c>
      <c r="H485" t="s">
        <v>672</v>
      </c>
      <c r="I485" t="s">
        <v>673</v>
      </c>
      <c r="J485" t="s">
        <v>285</v>
      </c>
      <c r="K485" t="s">
        <v>286</v>
      </c>
      <c r="L485" t="s">
        <v>91</v>
      </c>
      <c r="M485" t="s">
        <v>38</v>
      </c>
      <c r="N485" t="s">
        <v>638</v>
      </c>
      <c r="O485" s="23">
        <v>0</v>
      </c>
      <c r="P485" s="9">
        <v>0</v>
      </c>
      <c r="Q485" t="s">
        <v>40</v>
      </c>
      <c r="R485">
        <v>0</v>
      </c>
      <c r="S485" s="9">
        <v>41.35</v>
      </c>
      <c r="T485" s="26">
        <v>5.6909999999999998</v>
      </c>
      <c r="U485" s="8">
        <v>235.32</v>
      </c>
      <c r="V485" t="s">
        <v>1030</v>
      </c>
      <c r="W485" t="s">
        <v>640</v>
      </c>
      <c r="X485" t="s">
        <v>42</v>
      </c>
      <c r="Y485" t="s">
        <v>641</v>
      </c>
      <c r="AA485" s="1">
        <f t="shared" ref="AA485:AA523" si="36">DATEVALUE(C485)</f>
        <v>45863</v>
      </c>
      <c r="AB485" s="2">
        <f t="shared" ref="AB485:AB523" si="37">MONTH(AA485)</f>
        <v>7</v>
      </c>
      <c r="AC485" s="2">
        <f t="shared" ref="AC485:AC523" si="38">YEAR(AA485)</f>
        <v>2025</v>
      </c>
      <c r="AD485" s="2" t="str">
        <f>IFERROR(VLOOKUP(A485,'Aux Área'!$A$4:$B$123,2,0),"-")</f>
        <v>TECPAV</v>
      </c>
    </row>
    <row r="486" spans="1:30" x14ac:dyDescent="0.3">
      <c r="A486" t="s">
        <v>56</v>
      </c>
      <c r="B486" t="s">
        <v>266</v>
      </c>
      <c r="C486" t="s">
        <v>1031</v>
      </c>
      <c r="D486" t="s">
        <v>120</v>
      </c>
      <c r="E486" t="s">
        <v>121</v>
      </c>
      <c r="F486" t="s">
        <v>57</v>
      </c>
      <c r="G486" t="s">
        <v>35</v>
      </c>
      <c r="H486" t="s">
        <v>36</v>
      </c>
      <c r="I486" t="s">
        <v>37</v>
      </c>
      <c r="J486" t="s">
        <v>215</v>
      </c>
      <c r="K486" t="s">
        <v>216</v>
      </c>
      <c r="L486" t="s">
        <v>217</v>
      </c>
      <c r="M486" t="s">
        <v>38</v>
      </c>
      <c r="N486" t="s">
        <v>39</v>
      </c>
      <c r="O486" s="23">
        <v>386</v>
      </c>
      <c r="P486" s="9">
        <v>10.27</v>
      </c>
      <c r="Q486" t="s">
        <v>40</v>
      </c>
      <c r="R486">
        <v>25093</v>
      </c>
      <c r="S486" s="9">
        <v>37.6</v>
      </c>
      <c r="T486" s="26">
        <v>4.2409999999999997</v>
      </c>
      <c r="U486" s="8">
        <v>159.44999999999999</v>
      </c>
      <c r="V486" t="s">
        <v>41</v>
      </c>
      <c r="W486" t="s">
        <v>42</v>
      </c>
      <c r="X486" t="s">
        <v>42</v>
      </c>
      <c r="Y486" t="s">
        <v>43</v>
      </c>
      <c r="AA486" s="1">
        <f t="shared" si="36"/>
        <v>45863</v>
      </c>
      <c r="AB486" s="2">
        <f t="shared" si="37"/>
        <v>7</v>
      </c>
      <c r="AC486" s="2">
        <f t="shared" si="38"/>
        <v>2025</v>
      </c>
      <c r="AD486" s="2" t="str">
        <f>IFERROR(VLOOKUP(A486,'Aux Área'!$A$4:$B$123,2,0),"-")</f>
        <v>CONSERVA</v>
      </c>
    </row>
    <row r="487" spans="1:30" x14ac:dyDescent="0.3">
      <c r="A487" t="s">
        <v>46</v>
      </c>
      <c r="B487" t="s">
        <v>458</v>
      </c>
      <c r="C487" t="s">
        <v>1032</v>
      </c>
      <c r="D487" t="s">
        <v>185</v>
      </c>
      <c r="E487" t="s">
        <v>33</v>
      </c>
      <c r="F487" t="s">
        <v>47</v>
      </c>
      <c r="G487" t="s">
        <v>35</v>
      </c>
      <c r="H487" t="s">
        <v>36</v>
      </c>
      <c r="I487" t="s">
        <v>37</v>
      </c>
      <c r="J487" t="s">
        <v>82</v>
      </c>
      <c r="K487" t="s">
        <v>83</v>
      </c>
      <c r="L487" t="s">
        <v>84</v>
      </c>
      <c r="M487" t="s">
        <v>38</v>
      </c>
      <c r="N487" t="s">
        <v>39</v>
      </c>
      <c r="O487" s="23">
        <v>133</v>
      </c>
      <c r="P487" s="9">
        <v>8.1999999999999993</v>
      </c>
      <c r="Q487" t="s">
        <v>40</v>
      </c>
      <c r="R487">
        <v>6802</v>
      </c>
      <c r="S487" s="9">
        <v>16.22</v>
      </c>
      <c r="T487" s="26">
        <v>4.29</v>
      </c>
      <c r="U487" s="8">
        <v>69.59</v>
      </c>
      <c r="V487" t="s">
        <v>41</v>
      </c>
      <c r="W487" t="s">
        <v>42</v>
      </c>
      <c r="X487" t="s">
        <v>42</v>
      </c>
      <c r="Y487" t="s">
        <v>43</v>
      </c>
      <c r="AA487" s="1">
        <f t="shared" si="36"/>
        <v>45863</v>
      </c>
      <c r="AB487" s="2">
        <f t="shared" si="37"/>
        <v>7</v>
      </c>
      <c r="AC487" s="2">
        <f t="shared" si="38"/>
        <v>2025</v>
      </c>
      <c r="AD487" s="2" t="str">
        <f>IFERROR(VLOOKUP(A487,'Aux Área'!$A$4:$B$123,2,0),"-")</f>
        <v>FACILITIES</v>
      </c>
    </row>
    <row r="488" spans="1:30" x14ac:dyDescent="0.3">
      <c r="A488" t="s">
        <v>62</v>
      </c>
      <c r="B488" t="s">
        <v>78</v>
      </c>
      <c r="C488" t="s">
        <v>1033</v>
      </c>
      <c r="D488" t="s">
        <v>158</v>
      </c>
      <c r="E488" t="s">
        <v>159</v>
      </c>
      <c r="F488" t="s">
        <v>63</v>
      </c>
      <c r="G488" t="s">
        <v>35</v>
      </c>
      <c r="H488" t="s">
        <v>36</v>
      </c>
      <c r="I488" t="s">
        <v>37</v>
      </c>
      <c r="J488" t="s">
        <v>188</v>
      </c>
      <c r="K488" t="s">
        <v>189</v>
      </c>
      <c r="L488" t="s">
        <v>190</v>
      </c>
      <c r="M488" t="s">
        <v>38</v>
      </c>
      <c r="N488" t="s">
        <v>39</v>
      </c>
      <c r="O488" s="23">
        <v>295</v>
      </c>
      <c r="P488" s="9">
        <v>9.4700000000000006</v>
      </c>
      <c r="Q488" t="s">
        <v>40</v>
      </c>
      <c r="R488">
        <v>16597</v>
      </c>
      <c r="S488" s="9">
        <v>31.16</v>
      </c>
      <c r="T488" s="26">
        <v>4.3899999999999997</v>
      </c>
      <c r="U488" s="8">
        <v>136.79</v>
      </c>
      <c r="V488" t="s">
        <v>41</v>
      </c>
      <c r="W488" t="s">
        <v>42</v>
      </c>
      <c r="X488" t="s">
        <v>42</v>
      </c>
      <c r="Y488" t="s">
        <v>43</v>
      </c>
      <c r="AA488" s="1">
        <f t="shared" si="36"/>
        <v>45863</v>
      </c>
      <c r="AB488" s="2">
        <f t="shared" si="37"/>
        <v>7</v>
      </c>
      <c r="AC488" s="2">
        <f t="shared" si="38"/>
        <v>2025</v>
      </c>
      <c r="AD488" s="2" t="str">
        <f>IFERROR(VLOOKUP(A488,'Aux Área'!$A$4:$B$123,2,0),"-")</f>
        <v>CONSERVA</v>
      </c>
    </row>
    <row r="489" spans="1:30" x14ac:dyDescent="0.3">
      <c r="A489" t="s">
        <v>70</v>
      </c>
      <c r="B489" t="s">
        <v>272</v>
      </c>
      <c r="C489" t="s">
        <v>1034</v>
      </c>
      <c r="D489" t="s">
        <v>145</v>
      </c>
      <c r="E489" t="s">
        <v>146</v>
      </c>
      <c r="F489" t="s">
        <v>71</v>
      </c>
      <c r="G489" t="s">
        <v>35</v>
      </c>
      <c r="H489" t="s">
        <v>36</v>
      </c>
      <c r="I489" t="s">
        <v>37</v>
      </c>
      <c r="J489" t="s">
        <v>147</v>
      </c>
      <c r="K489" t="s">
        <v>148</v>
      </c>
      <c r="L489" t="s">
        <v>84</v>
      </c>
      <c r="M489" t="s">
        <v>38</v>
      </c>
      <c r="N489" t="s">
        <v>39</v>
      </c>
      <c r="O489" s="23">
        <v>213</v>
      </c>
      <c r="P489" s="9">
        <v>6.68</v>
      </c>
      <c r="Q489" t="s">
        <v>40</v>
      </c>
      <c r="R489">
        <v>3919</v>
      </c>
      <c r="S489" s="9">
        <v>31.87</v>
      </c>
      <c r="T489" s="26">
        <v>4.641</v>
      </c>
      <c r="U489" s="8">
        <v>147.91999999999999</v>
      </c>
      <c r="V489" t="s">
        <v>112</v>
      </c>
      <c r="W489" t="s">
        <v>42</v>
      </c>
      <c r="X489" t="s">
        <v>42</v>
      </c>
      <c r="Y489" t="s">
        <v>43</v>
      </c>
      <c r="AA489" s="1">
        <f t="shared" si="36"/>
        <v>45863</v>
      </c>
      <c r="AB489" s="2">
        <f t="shared" si="37"/>
        <v>7</v>
      </c>
      <c r="AC489" s="2">
        <f t="shared" si="38"/>
        <v>2025</v>
      </c>
      <c r="AD489" s="2" t="str">
        <f>IFERROR(VLOOKUP(A489,'Aux Área'!$A$4:$B$123,2,0),"-")</f>
        <v>QSMS</v>
      </c>
    </row>
    <row r="490" spans="1:30" x14ac:dyDescent="0.3">
      <c r="A490" t="s">
        <v>60</v>
      </c>
      <c r="B490" t="s">
        <v>614</v>
      </c>
      <c r="C490" t="s">
        <v>1035</v>
      </c>
      <c r="D490" t="s">
        <v>729</v>
      </c>
      <c r="E490" t="s">
        <v>730</v>
      </c>
      <c r="F490" t="s">
        <v>61</v>
      </c>
      <c r="G490" t="s">
        <v>35</v>
      </c>
      <c r="H490" t="s">
        <v>36</v>
      </c>
      <c r="I490" t="s">
        <v>37</v>
      </c>
      <c r="J490" t="s">
        <v>196</v>
      </c>
      <c r="K490" t="s">
        <v>197</v>
      </c>
      <c r="L490" t="s">
        <v>84</v>
      </c>
      <c r="M490" t="s">
        <v>38</v>
      </c>
      <c r="N490" t="s">
        <v>39</v>
      </c>
      <c r="O490" s="23">
        <v>324</v>
      </c>
      <c r="P490" s="9">
        <v>7.94</v>
      </c>
      <c r="Q490" t="s">
        <v>40</v>
      </c>
      <c r="R490">
        <v>3021</v>
      </c>
      <c r="S490" s="9">
        <v>40.82</v>
      </c>
      <c r="T490" s="26">
        <v>4.6500000000000004</v>
      </c>
      <c r="U490" s="8">
        <v>189.81</v>
      </c>
      <c r="V490" t="s">
        <v>41</v>
      </c>
      <c r="W490" t="s">
        <v>42</v>
      </c>
      <c r="X490" t="s">
        <v>42</v>
      </c>
      <c r="Y490" t="s">
        <v>43</v>
      </c>
      <c r="AA490" s="1">
        <f t="shared" si="36"/>
        <v>45864</v>
      </c>
      <c r="AB490" s="2">
        <f t="shared" si="37"/>
        <v>7</v>
      </c>
      <c r="AC490" s="2">
        <f t="shared" si="38"/>
        <v>2025</v>
      </c>
      <c r="AD490" s="2" t="str">
        <f>IFERROR(VLOOKUP(A490,'Aux Área'!$A$4:$B$123,2,0),"-")</f>
        <v>QSMS</v>
      </c>
    </row>
    <row r="491" spans="1:30" x14ac:dyDescent="0.3">
      <c r="A491" t="s">
        <v>76</v>
      </c>
      <c r="B491" t="s">
        <v>380</v>
      </c>
      <c r="C491" t="s">
        <v>1036</v>
      </c>
      <c r="D491" t="s">
        <v>382</v>
      </c>
      <c r="E491" t="s">
        <v>383</v>
      </c>
      <c r="F491" t="s">
        <v>77</v>
      </c>
      <c r="G491" t="s">
        <v>35</v>
      </c>
      <c r="H491" t="s">
        <v>36</v>
      </c>
      <c r="I491" t="s">
        <v>37</v>
      </c>
      <c r="J491" t="s">
        <v>237</v>
      </c>
      <c r="K491" t="s">
        <v>238</v>
      </c>
      <c r="L491" t="s">
        <v>110</v>
      </c>
      <c r="M491" t="s">
        <v>38</v>
      </c>
      <c r="N491" t="s">
        <v>39</v>
      </c>
      <c r="O491" s="23">
        <v>345</v>
      </c>
      <c r="P491" s="9">
        <v>10</v>
      </c>
      <c r="Q491" t="s">
        <v>40</v>
      </c>
      <c r="R491">
        <v>14969</v>
      </c>
      <c r="S491" s="9">
        <v>34.49</v>
      </c>
      <c r="T491" s="26">
        <v>3.89</v>
      </c>
      <c r="U491" s="8">
        <v>134.16999999999999</v>
      </c>
      <c r="V491" t="s">
        <v>41</v>
      </c>
      <c r="W491" t="s">
        <v>42</v>
      </c>
      <c r="X491" t="s">
        <v>42</v>
      </c>
      <c r="Y491" t="s">
        <v>43</v>
      </c>
      <c r="AA491" s="1">
        <f t="shared" si="36"/>
        <v>45864</v>
      </c>
      <c r="AB491" s="2">
        <f t="shared" si="37"/>
        <v>7</v>
      </c>
      <c r="AC491" s="2">
        <f t="shared" si="38"/>
        <v>2025</v>
      </c>
      <c r="AD491" s="2" t="str">
        <f>IFERROR(VLOOKUP(A491,'Aux Área'!$A$4:$B$123,2,0),"-")</f>
        <v>QSMS</v>
      </c>
    </row>
    <row r="492" spans="1:30" x14ac:dyDescent="0.3">
      <c r="A492" t="s">
        <v>58</v>
      </c>
      <c r="B492" t="s">
        <v>250</v>
      </c>
      <c r="C492" t="s">
        <v>1037</v>
      </c>
      <c r="D492" t="s">
        <v>87</v>
      </c>
      <c r="E492" t="s">
        <v>88</v>
      </c>
      <c r="F492" t="s">
        <v>59</v>
      </c>
      <c r="G492" t="s">
        <v>35</v>
      </c>
      <c r="H492" t="s">
        <v>36</v>
      </c>
      <c r="I492" t="s">
        <v>37</v>
      </c>
      <c r="J492" t="s">
        <v>370</v>
      </c>
      <c r="K492" t="s">
        <v>371</v>
      </c>
      <c r="L492" t="s">
        <v>124</v>
      </c>
      <c r="M492" t="s">
        <v>38</v>
      </c>
      <c r="N492" t="s">
        <v>39</v>
      </c>
      <c r="O492" s="23">
        <v>295</v>
      </c>
      <c r="P492" s="9">
        <v>9.23</v>
      </c>
      <c r="Q492" t="s">
        <v>40</v>
      </c>
      <c r="R492">
        <v>19675</v>
      </c>
      <c r="S492" s="9">
        <v>31.96</v>
      </c>
      <c r="T492" s="26">
        <v>4.4909999999999997</v>
      </c>
      <c r="U492" s="8">
        <v>143.53</v>
      </c>
      <c r="V492" t="s">
        <v>1038</v>
      </c>
      <c r="W492" t="s">
        <v>42</v>
      </c>
      <c r="X492" t="s">
        <v>42</v>
      </c>
      <c r="Y492" t="s">
        <v>43</v>
      </c>
      <c r="AA492" s="1">
        <f t="shared" si="36"/>
        <v>45864</v>
      </c>
      <c r="AB492" s="2">
        <f t="shared" si="37"/>
        <v>7</v>
      </c>
      <c r="AC492" s="2">
        <f t="shared" si="38"/>
        <v>2025</v>
      </c>
      <c r="AD492" s="2" t="str">
        <f>IFERROR(VLOOKUP(A492,'Aux Área'!$A$4:$B$123,2,0),"-")</f>
        <v>CONSERVA</v>
      </c>
    </row>
    <row r="493" spans="1:30" x14ac:dyDescent="0.3">
      <c r="A493" t="s">
        <v>72</v>
      </c>
      <c r="B493" t="s">
        <v>243</v>
      </c>
      <c r="C493" t="s">
        <v>1039</v>
      </c>
      <c r="D493" t="s">
        <v>95</v>
      </c>
      <c r="E493" t="s">
        <v>96</v>
      </c>
      <c r="F493" t="s">
        <v>73</v>
      </c>
      <c r="G493" t="s">
        <v>35</v>
      </c>
      <c r="H493" t="s">
        <v>36</v>
      </c>
      <c r="I493" t="s">
        <v>37</v>
      </c>
      <c r="J493" t="s">
        <v>292</v>
      </c>
      <c r="K493" t="s">
        <v>293</v>
      </c>
      <c r="L493" t="s">
        <v>84</v>
      </c>
      <c r="M493" t="s">
        <v>38</v>
      </c>
      <c r="N493" t="s">
        <v>39</v>
      </c>
      <c r="O493" s="23">
        <v>364</v>
      </c>
      <c r="P493" s="9">
        <v>9.08</v>
      </c>
      <c r="Q493" t="s">
        <v>40</v>
      </c>
      <c r="R493">
        <v>9108</v>
      </c>
      <c r="S493" s="9">
        <v>40.07</v>
      </c>
      <c r="T493" s="26">
        <v>4.9400000000000004</v>
      </c>
      <c r="U493" s="8">
        <v>197.95</v>
      </c>
      <c r="V493" t="s">
        <v>41</v>
      </c>
      <c r="W493" t="s">
        <v>42</v>
      </c>
      <c r="X493" t="s">
        <v>42</v>
      </c>
      <c r="Y493" t="s">
        <v>43</v>
      </c>
      <c r="AA493" s="1">
        <f t="shared" si="36"/>
        <v>45864</v>
      </c>
      <c r="AB493" s="2">
        <f t="shared" si="37"/>
        <v>7</v>
      </c>
      <c r="AC493" s="2">
        <f t="shared" si="38"/>
        <v>2025</v>
      </c>
      <c r="AD493" s="2" t="str">
        <f>IFERROR(VLOOKUP(A493,'Aux Área'!$A$4:$B$123,2,0),"-")</f>
        <v>CONSERVA</v>
      </c>
    </row>
    <row r="494" spans="1:30" x14ac:dyDescent="0.3">
      <c r="A494" t="s">
        <v>64</v>
      </c>
      <c r="B494" t="s">
        <v>332</v>
      </c>
      <c r="C494" t="s">
        <v>1040</v>
      </c>
      <c r="D494" t="s">
        <v>127</v>
      </c>
      <c r="E494" t="s">
        <v>128</v>
      </c>
      <c r="F494" t="s">
        <v>65</v>
      </c>
      <c r="G494" t="s">
        <v>35</v>
      </c>
      <c r="H494" t="s">
        <v>36</v>
      </c>
      <c r="I494" t="s">
        <v>37</v>
      </c>
      <c r="J494" t="s">
        <v>241</v>
      </c>
      <c r="K494" t="s">
        <v>242</v>
      </c>
      <c r="L494" t="s">
        <v>110</v>
      </c>
      <c r="M494" t="s">
        <v>38</v>
      </c>
      <c r="N494" t="s">
        <v>39</v>
      </c>
      <c r="O494" s="23">
        <v>417</v>
      </c>
      <c r="P494" s="9">
        <v>10.46</v>
      </c>
      <c r="Q494" t="s">
        <v>40</v>
      </c>
      <c r="R494">
        <v>9747</v>
      </c>
      <c r="S494" s="9">
        <v>39.85</v>
      </c>
      <c r="T494" s="26">
        <v>3.79</v>
      </c>
      <c r="U494" s="8">
        <v>151.05000000000001</v>
      </c>
      <c r="V494" t="s">
        <v>41</v>
      </c>
      <c r="W494" t="s">
        <v>42</v>
      </c>
      <c r="X494" t="s">
        <v>42</v>
      </c>
      <c r="Y494" t="s">
        <v>43</v>
      </c>
      <c r="AA494" s="1">
        <f t="shared" si="36"/>
        <v>45864</v>
      </c>
      <c r="AB494" s="2">
        <f t="shared" si="37"/>
        <v>7</v>
      </c>
      <c r="AC494" s="2">
        <f t="shared" si="38"/>
        <v>2025</v>
      </c>
      <c r="AD494" s="2" t="str">
        <f>IFERROR(VLOOKUP(A494,'Aux Área'!$A$4:$B$123,2,0),"-")</f>
        <v>ENGENHARIA</v>
      </c>
    </row>
    <row r="495" spans="1:30" x14ac:dyDescent="0.3">
      <c r="A495" t="s">
        <v>74</v>
      </c>
      <c r="B495" t="s">
        <v>255</v>
      </c>
      <c r="C495" t="s">
        <v>1041</v>
      </c>
      <c r="D495" t="s">
        <v>115</v>
      </c>
      <c r="E495" t="s">
        <v>116</v>
      </c>
      <c r="F495" t="s">
        <v>75</v>
      </c>
      <c r="G495" t="s">
        <v>35</v>
      </c>
      <c r="H495" t="s">
        <v>36</v>
      </c>
      <c r="I495" t="s">
        <v>37</v>
      </c>
      <c r="J495" t="s">
        <v>510</v>
      </c>
      <c r="K495" t="s">
        <v>511</v>
      </c>
      <c r="L495" t="s">
        <v>136</v>
      </c>
      <c r="M495" t="s">
        <v>38</v>
      </c>
      <c r="N495" t="s">
        <v>39</v>
      </c>
      <c r="O495" s="23">
        <v>382</v>
      </c>
      <c r="P495" s="9">
        <v>9.9</v>
      </c>
      <c r="Q495" t="s">
        <v>40</v>
      </c>
      <c r="R495">
        <v>4276</v>
      </c>
      <c r="S495" s="9">
        <v>38.590000000000003</v>
      </c>
      <c r="T495" s="26">
        <v>3.891</v>
      </c>
      <c r="U495" s="8">
        <v>150.15</v>
      </c>
      <c r="V495" t="s">
        <v>1042</v>
      </c>
      <c r="W495" t="s">
        <v>42</v>
      </c>
      <c r="X495" t="s">
        <v>42</v>
      </c>
      <c r="Y495" t="s">
        <v>43</v>
      </c>
      <c r="AA495" s="1">
        <f t="shared" si="36"/>
        <v>45865</v>
      </c>
      <c r="AB495" s="2">
        <f t="shared" si="37"/>
        <v>7</v>
      </c>
      <c r="AC495" s="2">
        <f t="shared" si="38"/>
        <v>2025</v>
      </c>
      <c r="AD495" s="2" t="str">
        <f>IFERROR(VLOOKUP(A495,'Aux Área'!$A$4:$B$123,2,0),"-")</f>
        <v>TI</v>
      </c>
    </row>
    <row r="496" spans="1:30" x14ac:dyDescent="0.3">
      <c r="A496" t="s">
        <v>52</v>
      </c>
      <c r="B496" t="s">
        <v>389</v>
      </c>
      <c r="C496" t="s">
        <v>1043</v>
      </c>
      <c r="D496" t="s">
        <v>446</v>
      </c>
      <c r="E496" t="s">
        <v>447</v>
      </c>
      <c r="F496" t="s">
        <v>53</v>
      </c>
      <c r="G496" t="s">
        <v>35</v>
      </c>
      <c r="H496" t="s">
        <v>36</v>
      </c>
      <c r="I496" t="s">
        <v>37</v>
      </c>
      <c r="J496" t="s">
        <v>275</v>
      </c>
      <c r="K496" t="s">
        <v>276</v>
      </c>
      <c r="L496" t="s">
        <v>124</v>
      </c>
      <c r="M496" t="s">
        <v>38</v>
      </c>
      <c r="N496" t="s">
        <v>39</v>
      </c>
      <c r="O496" s="23">
        <v>296</v>
      </c>
      <c r="P496" s="9">
        <v>10.44</v>
      </c>
      <c r="Q496" t="s">
        <v>40</v>
      </c>
      <c r="R496">
        <v>9710</v>
      </c>
      <c r="S496" s="9">
        <v>28.34</v>
      </c>
      <c r="T496" s="26">
        <v>4.29</v>
      </c>
      <c r="U496" s="8">
        <v>121.58</v>
      </c>
      <c r="V496" t="s">
        <v>1044</v>
      </c>
      <c r="W496" t="s">
        <v>42</v>
      </c>
      <c r="X496" t="s">
        <v>42</v>
      </c>
      <c r="Y496" t="s">
        <v>43</v>
      </c>
      <c r="AA496" s="1">
        <f t="shared" si="36"/>
        <v>45866</v>
      </c>
      <c r="AB496" s="2">
        <f t="shared" si="37"/>
        <v>7</v>
      </c>
      <c r="AC496" s="2">
        <f t="shared" si="38"/>
        <v>2025</v>
      </c>
      <c r="AD496" s="2" t="str">
        <f>IFERROR(VLOOKUP(A496,'Aux Área'!$A$4:$B$123,2,0),"-")</f>
        <v>OPERAÇÃO</v>
      </c>
    </row>
    <row r="497" spans="1:30" x14ac:dyDescent="0.3">
      <c r="A497" t="s">
        <v>68</v>
      </c>
      <c r="B497" t="s">
        <v>296</v>
      </c>
      <c r="C497" t="s">
        <v>1045</v>
      </c>
      <c r="D497" t="s">
        <v>391</v>
      </c>
      <c r="E497" t="s">
        <v>392</v>
      </c>
      <c r="F497" t="s">
        <v>69</v>
      </c>
      <c r="G497" t="s">
        <v>35</v>
      </c>
      <c r="H497" t="s">
        <v>36</v>
      </c>
      <c r="I497" t="s">
        <v>37</v>
      </c>
      <c r="J497" t="s">
        <v>1046</v>
      </c>
      <c r="K497" t="s">
        <v>1047</v>
      </c>
      <c r="L497" t="s">
        <v>84</v>
      </c>
      <c r="M497" t="s">
        <v>38</v>
      </c>
      <c r="N497" t="s">
        <v>39</v>
      </c>
      <c r="O497" s="23">
        <v>278</v>
      </c>
      <c r="P497" s="9">
        <v>9.43</v>
      </c>
      <c r="Q497" t="s">
        <v>40</v>
      </c>
      <c r="R497">
        <v>2394</v>
      </c>
      <c r="S497" s="9">
        <v>29.47</v>
      </c>
      <c r="T497" s="26">
        <v>5.17</v>
      </c>
      <c r="U497" s="8">
        <v>152.36000000000001</v>
      </c>
      <c r="V497" t="s">
        <v>112</v>
      </c>
      <c r="W497" t="s">
        <v>42</v>
      </c>
      <c r="X497" t="s">
        <v>42</v>
      </c>
      <c r="Y497" t="s">
        <v>43</v>
      </c>
      <c r="AA497" s="1">
        <f t="shared" si="36"/>
        <v>45866</v>
      </c>
      <c r="AB497" s="2">
        <f t="shared" si="37"/>
        <v>7</v>
      </c>
      <c r="AC497" s="2">
        <f t="shared" si="38"/>
        <v>2025</v>
      </c>
      <c r="AD497" s="2" t="str">
        <f>IFERROR(VLOOKUP(A497,'Aux Área'!$A$4:$B$123,2,0),"-")</f>
        <v>OPERAÇÃO</v>
      </c>
    </row>
    <row r="498" spans="1:30" x14ac:dyDescent="0.3">
      <c r="A498" t="s">
        <v>691</v>
      </c>
      <c r="B498" t="s">
        <v>149</v>
      </c>
      <c r="C498" t="s">
        <v>1048</v>
      </c>
      <c r="D498" t="s">
        <v>693</v>
      </c>
      <c r="E498" t="s">
        <v>694</v>
      </c>
      <c r="F498" t="s">
        <v>641</v>
      </c>
      <c r="G498" t="s">
        <v>659</v>
      </c>
      <c r="H498" t="s">
        <v>660</v>
      </c>
      <c r="I498" t="s">
        <v>661</v>
      </c>
      <c r="J498" t="s">
        <v>285</v>
      </c>
      <c r="K498" t="s">
        <v>286</v>
      </c>
      <c r="L498" t="s">
        <v>91</v>
      </c>
      <c r="M498" t="s">
        <v>38</v>
      </c>
      <c r="N498" t="s">
        <v>668</v>
      </c>
      <c r="O498" s="23">
        <v>0</v>
      </c>
      <c r="P498" s="9">
        <v>0</v>
      </c>
      <c r="Q498" t="s">
        <v>40</v>
      </c>
      <c r="R498">
        <v>0</v>
      </c>
      <c r="S498" s="9">
        <v>56.27</v>
      </c>
      <c r="T498" s="26">
        <v>5.74</v>
      </c>
      <c r="U498" s="8">
        <v>322.99</v>
      </c>
      <c r="V498" t="s">
        <v>1049</v>
      </c>
      <c r="W498" t="s">
        <v>640</v>
      </c>
      <c r="X498" t="s">
        <v>42</v>
      </c>
      <c r="Y498" t="s">
        <v>641</v>
      </c>
      <c r="AA498" s="1">
        <f t="shared" si="36"/>
        <v>45866</v>
      </c>
      <c r="AB498" s="2">
        <f t="shared" si="37"/>
        <v>7</v>
      </c>
      <c r="AC498" s="2">
        <f t="shared" si="38"/>
        <v>2025</v>
      </c>
      <c r="AD498" s="2" t="str">
        <f>IFERROR(VLOOKUP(A498,'Aux Área'!$A$4:$B$123,2,0),"-")</f>
        <v>TECPAV</v>
      </c>
    </row>
    <row r="499" spans="1:30" x14ac:dyDescent="0.3">
      <c r="A499" t="s">
        <v>687</v>
      </c>
      <c r="B499" t="s">
        <v>85</v>
      </c>
      <c r="C499" t="s">
        <v>1050</v>
      </c>
      <c r="D499" t="s">
        <v>633</v>
      </c>
      <c r="E499" t="s">
        <v>634</v>
      </c>
      <c r="F499" t="s">
        <v>641</v>
      </c>
      <c r="G499" t="s">
        <v>671</v>
      </c>
      <c r="H499" t="s">
        <v>1051</v>
      </c>
      <c r="I499" t="s">
        <v>673</v>
      </c>
      <c r="J499" t="s">
        <v>285</v>
      </c>
      <c r="K499" t="s">
        <v>286</v>
      </c>
      <c r="L499" t="s">
        <v>91</v>
      </c>
      <c r="M499" t="s">
        <v>38</v>
      </c>
      <c r="N499" t="s">
        <v>638</v>
      </c>
      <c r="O499" s="23">
        <v>0</v>
      </c>
      <c r="P499" s="9">
        <v>0</v>
      </c>
      <c r="Q499" t="s">
        <v>40</v>
      </c>
      <c r="R499">
        <v>0</v>
      </c>
      <c r="S499" s="9">
        <v>42.38</v>
      </c>
      <c r="T499" s="26">
        <v>5.6909999999999998</v>
      </c>
      <c r="U499" s="8">
        <v>241.17</v>
      </c>
      <c r="V499" t="s">
        <v>1052</v>
      </c>
      <c r="W499" t="s">
        <v>640</v>
      </c>
      <c r="X499" t="s">
        <v>42</v>
      </c>
      <c r="Y499" t="s">
        <v>641</v>
      </c>
      <c r="AA499" s="1">
        <f t="shared" si="36"/>
        <v>45866</v>
      </c>
      <c r="AB499" s="2">
        <f t="shared" si="37"/>
        <v>7</v>
      </c>
      <c r="AC499" s="2">
        <f t="shared" si="38"/>
        <v>2025</v>
      </c>
      <c r="AD499" s="2" t="str">
        <f>IFERROR(VLOOKUP(A499,'Aux Área'!$A$4:$B$123,2,0),"-")</f>
        <v>TECPAV</v>
      </c>
    </row>
    <row r="500" spans="1:30" x14ac:dyDescent="0.3">
      <c r="A500" t="s">
        <v>56</v>
      </c>
      <c r="B500" t="s">
        <v>266</v>
      </c>
      <c r="C500" t="s">
        <v>1053</v>
      </c>
      <c r="D500" t="s">
        <v>120</v>
      </c>
      <c r="E500" t="s">
        <v>121</v>
      </c>
      <c r="F500" t="s">
        <v>57</v>
      </c>
      <c r="G500" t="s">
        <v>35</v>
      </c>
      <c r="H500" t="s">
        <v>36</v>
      </c>
      <c r="I500" t="s">
        <v>37</v>
      </c>
      <c r="J500" t="s">
        <v>175</v>
      </c>
      <c r="K500" t="s">
        <v>176</v>
      </c>
      <c r="L500" t="s">
        <v>177</v>
      </c>
      <c r="M500" t="s">
        <v>38</v>
      </c>
      <c r="N500" t="s">
        <v>39</v>
      </c>
      <c r="O500" s="23">
        <v>363</v>
      </c>
      <c r="P500" s="9">
        <v>11.56</v>
      </c>
      <c r="Q500" t="s">
        <v>40</v>
      </c>
      <c r="R500">
        <v>25456</v>
      </c>
      <c r="S500" s="9">
        <v>31.41</v>
      </c>
      <c r="T500" s="26">
        <v>5.2560000000000002</v>
      </c>
      <c r="U500" s="8">
        <v>165.08</v>
      </c>
      <c r="V500" t="s">
        <v>112</v>
      </c>
      <c r="W500" t="s">
        <v>42</v>
      </c>
      <c r="X500" t="s">
        <v>42</v>
      </c>
      <c r="Y500" t="s">
        <v>43</v>
      </c>
      <c r="AA500" s="1">
        <f t="shared" si="36"/>
        <v>45866</v>
      </c>
      <c r="AB500" s="2">
        <f t="shared" si="37"/>
        <v>7</v>
      </c>
      <c r="AC500" s="2">
        <f t="shared" si="38"/>
        <v>2025</v>
      </c>
      <c r="AD500" s="2" t="str">
        <f>IFERROR(VLOOKUP(A500,'Aux Área'!$A$4:$B$123,2,0),"-")</f>
        <v>CONSERVA</v>
      </c>
    </row>
    <row r="501" spans="1:30" x14ac:dyDescent="0.3">
      <c r="A501" t="s">
        <v>662</v>
      </c>
      <c r="B501" t="s">
        <v>183</v>
      </c>
      <c r="C501" t="s">
        <v>1054</v>
      </c>
      <c r="D501" t="s">
        <v>664</v>
      </c>
      <c r="E501" t="s">
        <v>665</v>
      </c>
      <c r="F501" t="s">
        <v>653</v>
      </c>
      <c r="G501" t="s">
        <v>635</v>
      </c>
      <c r="H501" t="s">
        <v>666</v>
      </c>
      <c r="I501" t="s">
        <v>667</v>
      </c>
      <c r="J501" t="s">
        <v>237</v>
      </c>
      <c r="K501" t="s">
        <v>238</v>
      </c>
      <c r="L501" t="s">
        <v>110</v>
      </c>
      <c r="M501" t="s">
        <v>38</v>
      </c>
      <c r="N501" t="s">
        <v>668</v>
      </c>
      <c r="O501" s="23">
        <v>0</v>
      </c>
      <c r="P501" s="9">
        <v>0</v>
      </c>
      <c r="Q501" t="s">
        <v>40</v>
      </c>
      <c r="R501">
        <v>0</v>
      </c>
      <c r="S501" s="9">
        <v>94.13</v>
      </c>
      <c r="T501" s="26">
        <v>6.09</v>
      </c>
      <c r="U501" s="8">
        <v>573.25</v>
      </c>
      <c r="V501" t="s">
        <v>41</v>
      </c>
      <c r="W501" t="s">
        <v>652</v>
      </c>
      <c r="X501" t="s">
        <v>42</v>
      </c>
      <c r="Y501" t="s">
        <v>653</v>
      </c>
      <c r="AA501" s="1">
        <f t="shared" si="36"/>
        <v>45866</v>
      </c>
      <c r="AB501" s="2">
        <f t="shared" si="37"/>
        <v>7</v>
      </c>
      <c r="AC501" s="2">
        <f t="shared" si="38"/>
        <v>2025</v>
      </c>
      <c r="AD501" s="2" t="str">
        <f>IFERROR(VLOOKUP(A501,'Aux Área'!$A$4:$B$123,2,0),"-")</f>
        <v>SÃO PEDRO</v>
      </c>
    </row>
    <row r="502" spans="1:30" x14ac:dyDescent="0.3">
      <c r="A502" t="s">
        <v>30</v>
      </c>
      <c r="B502" t="s">
        <v>453</v>
      </c>
      <c r="C502" t="s">
        <v>1055</v>
      </c>
      <c r="D502" t="s">
        <v>446</v>
      </c>
      <c r="E502" t="s">
        <v>447</v>
      </c>
      <c r="F502" t="s">
        <v>34</v>
      </c>
      <c r="G502" t="s">
        <v>35</v>
      </c>
      <c r="H502" t="s">
        <v>36</v>
      </c>
      <c r="I502" t="s">
        <v>37</v>
      </c>
      <c r="J502" t="s">
        <v>215</v>
      </c>
      <c r="K502" t="s">
        <v>216</v>
      </c>
      <c r="L502" t="s">
        <v>217</v>
      </c>
      <c r="M502" t="s">
        <v>38</v>
      </c>
      <c r="N502" t="s">
        <v>39</v>
      </c>
      <c r="O502" s="23">
        <v>327</v>
      </c>
      <c r="P502" s="9">
        <v>8.59</v>
      </c>
      <c r="Q502" t="s">
        <v>40</v>
      </c>
      <c r="R502">
        <v>3234</v>
      </c>
      <c r="S502" s="9">
        <v>38.07</v>
      </c>
      <c r="T502" s="26">
        <v>4.2409999999999997</v>
      </c>
      <c r="U502" s="8">
        <v>161.44</v>
      </c>
      <c r="V502" t="s">
        <v>41</v>
      </c>
      <c r="W502" t="s">
        <v>42</v>
      </c>
      <c r="X502" t="s">
        <v>42</v>
      </c>
      <c r="Y502" t="s">
        <v>43</v>
      </c>
      <c r="AA502" s="1">
        <f t="shared" si="36"/>
        <v>45866</v>
      </c>
      <c r="AB502" s="2">
        <f t="shared" si="37"/>
        <v>7</v>
      </c>
      <c r="AC502" s="2">
        <f t="shared" si="38"/>
        <v>2025</v>
      </c>
      <c r="AD502" s="2" t="str">
        <f>IFERROR(VLOOKUP(A502,'Aux Área'!$A$4:$B$123,2,0),"-")</f>
        <v>OPERAÇÃO</v>
      </c>
    </row>
    <row r="503" spans="1:30" x14ac:dyDescent="0.3">
      <c r="A503" t="s">
        <v>54</v>
      </c>
      <c r="B503" t="s">
        <v>319</v>
      </c>
      <c r="C503" t="s">
        <v>1056</v>
      </c>
      <c r="D503" t="s">
        <v>1057</v>
      </c>
      <c r="E503" t="s">
        <v>1058</v>
      </c>
      <c r="F503" t="s">
        <v>55</v>
      </c>
      <c r="G503" t="s">
        <v>35</v>
      </c>
      <c r="H503" t="s">
        <v>36</v>
      </c>
      <c r="I503" t="s">
        <v>37</v>
      </c>
      <c r="J503" t="s">
        <v>231</v>
      </c>
      <c r="K503" t="s">
        <v>232</v>
      </c>
      <c r="L503" t="s">
        <v>217</v>
      </c>
      <c r="M503" t="s">
        <v>38</v>
      </c>
      <c r="N503" t="s">
        <v>39</v>
      </c>
      <c r="O503" s="23">
        <v>340</v>
      </c>
      <c r="P503" s="9">
        <v>8.33</v>
      </c>
      <c r="Q503" t="s">
        <v>40</v>
      </c>
      <c r="R503">
        <v>5825</v>
      </c>
      <c r="S503" s="9">
        <v>40.81</v>
      </c>
      <c r="T503" s="26">
        <v>4.05</v>
      </c>
      <c r="U503" s="8">
        <v>165.28</v>
      </c>
      <c r="V503" t="s">
        <v>1059</v>
      </c>
      <c r="W503" t="s">
        <v>42</v>
      </c>
      <c r="X503" t="s">
        <v>42</v>
      </c>
      <c r="Y503" t="s">
        <v>43</v>
      </c>
      <c r="AA503" s="1">
        <f t="shared" si="36"/>
        <v>45866</v>
      </c>
      <c r="AB503" s="2">
        <f t="shared" si="37"/>
        <v>7</v>
      </c>
      <c r="AC503" s="2">
        <f t="shared" si="38"/>
        <v>2025</v>
      </c>
      <c r="AD503" s="2" t="str">
        <f>IFERROR(VLOOKUP(A503,'Aux Área'!$A$4:$B$123,2,0),"-")</f>
        <v>ENGENHARIA</v>
      </c>
    </row>
    <row r="504" spans="1:30" x14ac:dyDescent="0.3">
      <c r="A504" t="s">
        <v>62</v>
      </c>
      <c r="B504" t="s">
        <v>78</v>
      </c>
      <c r="C504" t="s">
        <v>1060</v>
      </c>
      <c r="D504" t="s">
        <v>158</v>
      </c>
      <c r="E504" t="s">
        <v>159</v>
      </c>
      <c r="F504" t="s">
        <v>63</v>
      </c>
      <c r="G504" t="s">
        <v>35</v>
      </c>
      <c r="H504" t="s">
        <v>36</v>
      </c>
      <c r="I504" t="s">
        <v>37</v>
      </c>
      <c r="J504" t="s">
        <v>122</v>
      </c>
      <c r="K504" t="s">
        <v>123</v>
      </c>
      <c r="L504" t="s">
        <v>124</v>
      </c>
      <c r="M504" t="s">
        <v>38</v>
      </c>
      <c r="N504" t="s">
        <v>39</v>
      </c>
      <c r="O504" s="23">
        <v>328</v>
      </c>
      <c r="P504" s="9">
        <v>8.31</v>
      </c>
      <c r="Q504" t="s">
        <v>40</v>
      </c>
      <c r="R504">
        <v>16925</v>
      </c>
      <c r="S504" s="9">
        <v>39.47</v>
      </c>
      <c r="T504" s="26">
        <v>4.41</v>
      </c>
      <c r="U504" s="8">
        <v>174.06</v>
      </c>
      <c r="V504" t="s">
        <v>246</v>
      </c>
      <c r="W504" t="s">
        <v>42</v>
      </c>
      <c r="X504" t="s">
        <v>42</v>
      </c>
      <c r="Y504" t="s">
        <v>43</v>
      </c>
      <c r="AA504" s="1">
        <f t="shared" si="36"/>
        <v>45866</v>
      </c>
      <c r="AB504" s="2">
        <f t="shared" si="37"/>
        <v>7</v>
      </c>
      <c r="AC504" s="2">
        <f t="shared" si="38"/>
        <v>2025</v>
      </c>
      <c r="AD504" s="2" t="str">
        <f>IFERROR(VLOOKUP(A504,'Aux Área'!$A$4:$B$123,2,0),"-")</f>
        <v>CONSERVA</v>
      </c>
    </row>
    <row r="505" spans="1:30" x14ac:dyDescent="0.3">
      <c r="A505" t="s">
        <v>76</v>
      </c>
      <c r="B505" t="s">
        <v>380</v>
      </c>
      <c r="C505" t="s">
        <v>1061</v>
      </c>
      <c r="D505" t="s">
        <v>382</v>
      </c>
      <c r="E505" t="s">
        <v>383</v>
      </c>
      <c r="F505" t="s">
        <v>77</v>
      </c>
      <c r="G505" t="s">
        <v>35</v>
      </c>
      <c r="H505" t="s">
        <v>36</v>
      </c>
      <c r="I505" t="s">
        <v>37</v>
      </c>
      <c r="J505" t="s">
        <v>552</v>
      </c>
      <c r="K505" t="s">
        <v>553</v>
      </c>
      <c r="L505" t="s">
        <v>155</v>
      </c>
      <c r="M505" t="s">
        <v>38</v>
      </c>
      <c r="N505" t="s">
        <v>39</v>
      </c>
      <c r="O505" s="23">
        <v>302</v>
      </c>
      <c r="P505" s="9">
        <v>9.56</v>
      </c>
      <c r="Q505" t="s">
        <v>40</v>
      </c>
      <c r="R505">
        <v>15271</v>
      </c>
      <c r="S505" s="9">
        <v>31.6</v>
      </c>
      <c r="T505" s="26">
        <v>4.141</v>
      </c>
      <c r="U505" s="8">
        <v>130.84</v>
      </c>
      <c r="V505" t="s">
        <v>41</v>
      </c>
      <c r="W505" t="s">
        <v>42</v>
      </c>
      <c r="X505" t="s">
        <v>42</v>
      </c>
      <c r="Y505" t="s">
        <v>43</v>
      </c>
      <c r="AA505" s="1">
        <f t="shared" si="36"/>
        <v>45867</v>
      </c>
      <c r="AB505" s="2">
        <f t="shared" si="37"/>
        <v>7</v>
      </c>
      <c r="AC505" s="2">
        <f t="shared" si="38"/>
        <v>2025</v>
      </c>
      <c r="AD505" s="2" t="str">
        <f>IFERROR(VLOOKUP(A505,'Aux Área'!$A$4:$B$123,2,0),"-")</f>
        <v>QSMS</v>
      </c>
    </row>
    <row r="506" spans="1:30" x14ac:dyDescent="0.3">
      <c r="A506" t="s">
        <v>48</v>
      </c>
      <c r="B506" t="s">
        <v>288</v>
      </c>
      <c r="C506" t="s">
        <v>1062</v>
      </c>
      <c r="D506" t="s">
        <v>132</v>
      </c>
      <c r="E506" t="s">
        <v>133</v>
      </c>
      <c r="F506" t="s">
        <v>49</v>
      </c>
      <c r="G506" t="s">
        <v>35</v>
      </c>
      <c r="H506" t="s">
        <v>36</v>
      </c>
      <c r="I506" t="s">
        <v>37</v>
      </c>
      <c r="J506" t="s">
        <v>134</v>
      </c>
      <c r="K506" t="s">
        <v>135</v>
      </c>
      <c r="L506" t="s">
        <v>136</v>
      </c>
      <c r="M506" t="s">
        <v>38</v>
      </c>
      <c r="N506" t="s">
        <v>39</v>
      </c>
      <c r="O506" s="23">
        <v>417</v>
      </c>
      <c r="P506" s="9">
        <v>10.38</v>
      </c>
      <c r="Q506" t="s">
        <v>40</v>
      </c>
      <c r="R506">
        <v>7121</v>
      </c>
      <c r="S506" s="9">
        <v>40.18</v>
      </c>
      <c r="T506" s="26">
        <v>3.89</v>
      </c>
      <c r="U506" s="8">
        <v>156.31</v>
      </c>
      <c r="V506" t="s">
        <v>1063</v>
      </c>
      <c r="W506" t="s">
        <v>42</v>
      </c>
      <c r="X506" t="s">
        <v>42</v>
      </c>
      <c r="Y506" t="s">
        <v>43</v>
      </c>
      <c r="AA506" s="1">
        <f t="shared" si="36"/>
        <v>45867</v>
      </c>
      <c r="AB506" s="2">
        <f t="shared" si="37"/>
        <v>7</v>
      </c>
      <c r="AC506" s="2">
        <f t="shared" si="38"/>
        <v>2025</v>
      </c>
      <c r="AD506" s="2" t="str">
        <f>IFERROR(VLOOKUP(A506,'Aux Área'!$A$4:$B$123,2,0),"-")</f>
        <v>ENGENHARIA</v>
      </c>
    </row>
    <row r="507" spans="1:30" x14ac:dyDescent="0.3">
      <c r="A507" t="s">
        <v>44</v>
      </c>
      <c r="B507" t="s">
        <v>478</v>
      </c>
      <c r="C507" t="s">
        <v>1064</v>
      </c>
      <c r="D507" t="s">
        <v>224</v>
      </c>
      <c r="E507" t="s">
        <v>225</v>
      </c>
      <c r="F507" t="s">
        <v>45</v>
      </c>
      <c r="G507" t="s">
        <v>35</v>
      </c>
      <c r="H507" t="s">
        <v>36</v>
      </c>
      <c r="I507" t="s">
        <v>37</v>
      </c>
      <c r="J507" t="s">
        <v>516</v>
      </c>
      <c r="K507" t="s">
        <v>517</v>
      </c>
      <c r="L507" t="s">
        <v>84</v>
      </c>
      <c r="M507" t="s">
        <v>38</v>
      </c>
      <c r="N507" t="s">
        <v>39</v>
      </c>
      <c r="O507" s="23">
        <v>185</v>
      </c>
      <c r="P507" s="9">
        <v>6.65</v>
      </c>
      <c r="Q507" t="s">
        <v>40</v>
      </c>
      <c r="R507">
        <v>3836</v>
      </c>
      <c r="S507" s="9">
        <v>27.82</v>
      </c>
      <c r="T507" s="26">
        <v>5.09</v>
      </c>
      <c r="U507" s="8">
        <v>141.6</v>
      </c>
      <c r="V507" t="s">
        <v>41</v>
      </c>
      <c r="W507" t="s">
        <v>42</v>
      </c>
      <c r="X507" t="s">
        <v>42</v>
      </c>
      <c r="Y507" t="s">
        <v>43</v>
      </c>
      <c r="AA507" s="1">
        <f t="shared" si="36"/>
        <v>45867</v>
      </c>
      <c r="AB507" s="2">
        <f t="shared" si="37"/>
        <v>7</v>
      </c>
      <c r="AC507" s="2">
        <f t="shared" si="38"/>
        <v>2025</v>
      </c>
      <c r="AD507" s="2" t="str">
        <f>IFERROR(VLOOKUP(A507,'Aux Área'!$A$4:$B$123,2,0),"-")</f>
        <v>OPERAÇÃO</v>
      </c>
    </row>
    <row r="508" spans="1:30" x14ac:dyDescent="0.3">
      <c r="A508" t="s">
        <v>704</v>
      </c>
      <c r="B508" t="s">
        <v>100</v>
      </c>
      <c r="C508" t="s">
        <v>1065</v>
      </c>
      <c r="D508" t="s">
        <v>633</v>
      </c>
      <c r="E508" t="s">
        <v>634</v>
      </c>
      <c r="F508" t="s">
        <v>641</v>
      </c>
      <c r="G508" t="s">
        <v>659</v>
      </c>
      <c r="H508" t="s">
        <v>706</v>
      </c>
      <c r="I508" t="s">
        <v>667</v>
      </c>
      <c r="J508" t="s">
        <v>285</v>
      </c>
      <c r="K508" t="s">
        <v>286</v>
      </c>
      <c r="L508" t="s">
        <v>91</v>
      </c>
      <c r="M508" t="s">
        <v>38</v>
      </c>
      <c r="N508" t="s">
        <v>707</v>
      </c>
      <c r="O508" s="23">
        <v>0</v>
      </c>
      <c r="P508" s="9">
        <v>0</v>
      </c>
      <c r="Q508" t="s">
        <v>40</v>
      </c>
      <c r="R508">
        <v>0</v>
      </c>
      <c r="S508" s="9">
        <v>20.04</v>
      </c>
      <c r="T508" s="26">
        <v>5.99</v>
      </c>
      <c r="U508" s="8">
        <v>120.04</v>
      </c>
      <c r="V508" t="s">
        <v>1066</v>
      </c>
      <c r="W508" t="s">
        <v>640</v>
      </c>
      <c r="X508" t="s">
        <v>42</v>
      </c>
      <c r="Y508" t="s">
        <v>641</v>
      </c>
      <c r="AA508" s="1">
        <f t="shared" si="36"/>
        <v>45867</v>
      </c>
      <c r="AB508" s="2">
        <f t="shared" si="37"/>
        <v>7</v>
      </c>
      <c r="AC508" s="2">
        <f t="shared" si="38"/>
        <v>2025</v>
      </c>
      <c r="AD508" s="2" t="str">
        <f>IFERROR(VLOOKUP(A508,'Aux Área'!$A$4:$B$123,2,0),"-")</f>
        <v>TECPAV</v>
      </c>
    </row>
    <row r="509" spans="1:30" x14ac:dyDescent="0.3">
      <c r="A509" t="s">
        <v>687</v>
      </c>
      <c r="B509" t="s">
        <v>85</v>
      </c>
      <c r="C509" t="s">
        <v>1067</v>
      </c>
      <c r="D509" t="s">
        <v>633</v>
      </c>
      <c r="E509" t="s">
        <v>634</v>
      </c>
      <c r="F509" t="s">
        <v>641</v>
      </c>
      <c r="G509" t="s">
        <v>671</v>
      </c>
      <c r="H509" t="s">
        <v>1051</v>
      </c>
      <c r="I509" t="s">
        <v>673</v>
      </c>
      <c r="J509" t="s">
        <v>285</v>
      </c>
      <c r="K509" t="s">
        <v>286</v>
      </c>
      <c r="L509" t="s">
        <v>91</v>
      </c>
      <c r="M509" t="s">
        <v>38</v>
      </c>
      <c r="N509" t="s">
        <v>638</v>
      </c>
      <c r="O509" s="23">
        <v>0</v>
      </c>
      <c r="P509" s="9">
        <v>0</v>
      </c>
      <c r="Q509" t="s">
        <v>40</v>
      </c>
      <c r="R509">
        <v>0</v>
      </c>
      <c r="S509" s="9">
        <v>40.32</v>
      </c>
      <c r="T509" s="26">
        <v>5.6909999999999998</v>
      </c>
      <c r="U509" s="8">
        <v>229.46</v>
      </c>
      <c r="V509" t="s">
        <v>1068</v>
      </c>
      <c r="W509" t="s">
        <v>640</v>
      </c>
      <c r="X509" t="s">
        <v>42</v>
      </c>
      <c r="Y509" t="s">
        <v>641</v>
      </c>
      <c r="AA509" s="1">
        <f t="shared" si="36"/>
        <v>45867</v>
      </c>
      <c r="AB509" s="2">
        <f t="shared" si="37"/>
        <v>7</v>
      </c>
      <c r="AC509" s="2">
        <f t="shared" si="38"/>
        <v>2025</v>
      </c>
      <c r="AD509" s="2" t="str">
        <f>IFERROR(VLOOKUP(A509,'Aux Área'!$A$4:$B$123,2,0),"-")</f>
        <v>TECPAV</v>
      </c>
    </row>
    <row r="510" spans="1:30" x14ac:dyDescent="0.3">
      <c r="A510" t="s">
        <v>1069</v>
      </c>
      <c r="B510" t="s">
        <v>143</v>
      </c>
      <c r="C510" t="s">
        <v>1070</v>
      </c>
      <c r="D510" t="s">
        <v>102</v>
      </c>
      <c r="E510" t="s">
        <v>816</v>
      </c>
      <c r="F510" t="s">
        <v>1071</v>
      </c>
      <c r="G510" t="s">
        <v>35</v>
      </c>
      <c r="H510" t="s">
        <v>36</v>
      </c>
      <c r="I510" t="s">
        <v>37</v>
      </c>
      <c r="J510" t="s">
        <v>1072</v>
      </c>
      <c r="K510" t="s">
        <v>1073</v>
      </c>
      <c r="L510" t="s">
        <v>84</v>
      </c>
      <c r="M510" t="s">
        <v>38</v>
      </c>
      <c r="N510" t="s">
        <v>39</v>
      </c>
      <c r="O510" s="23">
        <v>0</v>
      </c>
      <c r="P510" s="9">
        <v>0</v>
      </c>
      <c r="Q510" t="s">
        <v>40</v>
      </c>
      <c r="R510">
        <v>3956</v>
      </c>
      <c r="S510" s="9">
        <v>22.71</v>
      </c>
      <c r="T510" s="26">
        <v>4.6420000000000003</v>
      </c>
      <c r="U510" s="8">
        <v>105.41</v>
      </c>
      <c r="V510" t="s">
        <v>41</v>
      </c>
      <c r="W510" t="s">
        <v>42</v>
      </c>
      <c r="X510" t="s">
        <v>42</v>
      </c>
      <c r="Y510" t="s">
        <v>43</v>
      </c>
      <c r="AA510" s="1">
        <f t="shared" si="36"/>
        <v>45867</v>
      </c>
      <c r="AB510" s="2">
        <f t="shared" si="37"/>
        <v>7</v>
      </c>
      <c r="AC510" s="2">
        <f t="shared" si="38"/>
        <v>2025</v>
      </c>
      <c r="AD510" s="2" t="str">
        <f>IFERROR(VLOOKUP(A510,'Aux Área'!$A$4:$B$123,2,0),"-")</f>
        <v>FACILITIES</v>
      </c>
    </row>
    <row r="511" spans="1:30" x14ac:dyDescent="0.3">
      <c r="A511" t="s">
        <v>781</v>
      </c>
      <c r="B511" t="s">
        <v>130</v>
      </c>
      <c r="C511" t="s">
        <v>1074</v>
      </c>
      <c r="D511" t="s">
        <v>664</v>
      </c>
      <c r="E511" t="s">
        <v>665</v>
      </c>
      <c r="F511" t="s">
        <v>653</v>
      </c>
      <c r="G511" t="s">
        <v>659</v>
      </c>
      <c r="H511" t="s">
        <v>706</v>
      </c>
      <c r="I511" t="s">
        <v>667</v>
      </c>
      <c r="J511" t="s">
        <v>237</v>
      </c>
      <c r="K511" t="s">
        <v>238</v>
      </c>
      <c r="L511" t="s">
        <v>110</v>
      </c>
      <c r="M511" t="s">
        <v>38</v>
      </c>
      <c r="N511" t="s">
        <v>707</v>
      </c>
      <c r="O511" s="23">
        <v>0</v>
      </c>
      <c r="P511" s="9">
        <v>0</v>
      </c>
      <c r="Q511" t="s">
        <v>40</v>
      </c>
      <c r="R511">
        <v>0</v>
      </c>
      <c r="S511" s="9">
        <v>20</v>
      </c>
      <c r="T511" s="26">
        <v>5.99</v>
      </c>
      <c r="U511" s="8">
        <v>119.8</v>
      </c>
      <c r="V511" t="s">
        <v>41</v>
      </c>
      <c r="W511" t="s">
        <v>652</v>
      </c>
      <c r="X511" t="s">
        <v>42</v>
      </c>
      <c r="Y511" t="s">
        <v>653</v>
      </c>
      <c r="AA511" s="1">
        <f t="shared" si="36"/>
        <v>45867</v>
      </c>
      <c r="AB511" s="2">
        <f t="shared" si="37"/>
        <v>7</v>
      </c>
      <c r="AC511" s="2">
        <f t="shared" si="38"/>
        <v>2025</v>
      </c>
      <c r="AD511" s="2" t="str">
        <f>IFERROR(VLOOKUP(A511,'Aux Área'!$A$4:$B$123,2,0),"-")</f>
        <v>SÃO PEDRO</v>
      </c>
    </row>
    <row r="512" spans="1:30" x14ac:dyDescent="0.3">
      <c r="A512" t="s">
        <v>654</v>
      </c>
      <c r="B512" t="s">
        <v>655</v>
      </c>
      <c r="C512" t="s">
        <v>1075</v>
      </c>
      <c r="D512" t="s">
        <v>657</v>
      </c>
      <c r="E512" t="s">
        <v>658</v>
      </c>
      <c r="F512" t="s">
        <v>653</v>
      </c>
      <c r="G512" t="s">
        <v>659</v>
      </c>
      <c r="H512" t="s">
        <v>660</v>
      </c>
      <c r="I512" t="s">
        <v>661</v>
      </c>
      <c r="J512" t="s">
        <v>237</v>
      </c>
      <c r="K512" t="s">
        <v>238</v>
      </c>
      <c r="L512" t="s">
        <v>110</v>
      </c>
      <c r="M512" t="s">
        <v>38</v>
      </c>
      <c r="N512" t="s">
        <v>638</v>
      </c>
      <c r="O512" s="23">
        <v>0</v>
      </c>
      <c r="P512" s="9">
        <v>0</v>
      </c>
      <c r="Q512" t="s">
        <v>40</v>
      </c>
      <c r="R512">
        <v>0</v>
      </c>
      <c r="S512" s="9">
        <v>109.27</v>
      </c>
      <c r="T512" s="26">
        <v>6.09</v>
      </c>
      <c r="U512" s="8">
        <v>665.46</v>
      </c>
      <c r="V512" t="s">
        <v>41</v>
      </c>
      <c r="W512" t="s">
        <v>652</v>
      </c>
      <c r="X512" t="s">
        <v>42</v>
      </c>
      <c r="Y512" t="s">
        <v>653</v>
      </c>
      <c r="AA512" s="1">
        <f t="shared" si="36"/>
        <v>45867</v>
      </c>
      <c r="AB512" s="2">
        <f t="shared" si="37"/>
        <v>7</v>
      </c>
      <c r="AC512" s="2">
        <f t="shared" si="38"/>
        <v>2025</v>
      </c>
      <c r="AD512" s="2" t="str">
        <f>IFERROR(VLOOKUP(A512,'Aux Área'!$A$4:$B$123,2,0),"-")</f>
        <v>SÃO PEDRO</v>
      </c>
    </row>
    <row r="513" spans="1:30" x14ac:dyDescent="0.3">
      <c r="A513" t="s">
        <v>669</v>
      </c>
      <c r="B513" t="s">
        <v>118</v>
      </c>
      <c r="C513" t="s">
        <v>1076</v>
      </c>
      <c r="D513" t="s">
        <v>721</v>
      </c>
      <c r="E513" t="s">
        <v>722</v>
      </c>
      <c r="F513" t="s">
        <v>641</v>
      </c>
      <c r="G513" t="s">
        <v>671</v>
      </c>
      <c r="H513" t="s">
        <v>1051</v>
      </c>
      <c r="I513" t="s">
        <v>673</v>
      </c>
      <c r="J513" t="s">
        <v>285</v>
      </c>
      <c r="K513" t="s">
        <v>286</v>
      </c>
      <c r="L513" t="s">
        <v>91</v>
      </c>
      <c r="M513" t="s">
        <v>38</v>
      </c>
      <c r="N513" t="s">
        <v>638</v>
      </c>
      <c r="O513" s="23">
        <v>0</v>
      </c>
      <c r="P513" s="9">
        <v>0</v>
      </c>
      <c r="Q513" t="s">
        <v>40</v>
      </c>
      <c r="R513">
        <v>0</v>
      </c>
      <c r="S513" s="9">
        <v>40</v>
      </c>
      <c r="T513" s="26">
        <v>5.69</v>
      </c>
      <c r="U513" s="8">
        <v>227.6</v>
      </c>
      <c r="V513" t="s">
        <v>1077</v>
      </c>
      <c r="W513" t="s">
        <v>640</v>
      </c>
      <c r="X513" t="s">
        <v>42</v>
      </c>
      <c r="Y513" t="s">
        <v>641</v>
      </c>
      <c r="AA513" s="1">
        <f t="shared" si="36"/>
        <v>45867</v>
      </c>
      <c r="AB513" s="2">
        <f t="shared" si="37"/>
        <v>7</v>
      </c>
      <c r="AC513" s="2">
        <f t="shared" si="38"/>
        <v>2025</v>
      </c>
      <c r="AD513" s="2" t="str">
        <f>IFERROR(VLOOKUP(A513,'Aux Área'!$A$4:$B$123,2,0),"-")</f>
        <v>TECPAV</v>
      </c>
    </row>
    <row r="514" spans="1:30" x14ac:dyDescent="0.3">
      <c r="A514" t="s">
        <v>66</v>
      </c>
      <c r="B514" t="s">
        <v>464</v>
      </c>
      <c r="C514" t="s">
        <v>1078</v>
      </c>
      <c r="D514" t="s">
        <v>151</v>
      </c>
      <c r="E514" t="s">
        <v>152</v>
      </c>
      <c r="F514" t="s">
        <v>67</v>
      </c>
      <c r="G514" t="s">
        <v>35</v>
      </c>
      <c r="H514" t="s">
        <v>36</v>
      </c>
      <c r="I514" t="s">
        <v>37</v>
      </c>
      <c r="J514" t="s">
        <v>215</v>
      </c>
      <c r="K514" t="s">
        <v>216</v>
      </c>
      <c r="L514" t="s">
        <v>217</v>
      </c>
      <c r="M514" t="s">
        <v>38</v>
      </c>
      <c r="N514" t="s">
        <v>39</v>
      </c>
      <c r="O514" s="23">
        <v>320</v>
      </c>
      <c r="P514" s="9">
        <v>8</v>
      </c>
      <c r="Q514" t="s">
        <v>40</v>
      </c>
      <c r="R514">
        <v>4529</v>
      </c>
      <c r="S514" s="9">
        <v>40</v>
      </c>
      <c r="T514" s="26">
        <v>4.24</v>
      </c>
      <c r="U514" s="8">
        <v>169.6</v>
      </c>
      <c r="V514" t="s">
        <v>41</v>
      </c>
      <c r="W514" t="s">
        <v>42</v>
      </c>
      <c r="X514" t="s">
        <v>42</v>
      </c>
      <c r="Y514" t="s">
        <v>43</v>
      </c>
      <c r="AA514" s="1">
        <f t="shared" si="36"/>
        <v>45867</v>
      </c>
      <c r="AB514" s="2">
        <f t="shared" si="37"/>
        <v>7</v>
      </c>
      <c r="AC514" s="2">
        <f t="shared" si="38"/>
        <v>2025</v>
      </c>
      <c r="AD514" s="2" t="str">
        <f>IFERROR(VLOOKUP(A514,'Aux Área'!$A$4:$B$123,2,0),"-")</f>
        <v>OPERAÇÃO</v>
      </c>
    </row>
    <row r="515" spans="1:30" x14ac:dyDescent="0.3">
      <c r="A515" t="s">
        <v>30</v>
      </c>
      <c r="B515" t="s">
        <v>453</v>
      </c>
      <c r="C515" t="s">
        <v>1079</v>
      </c>
      <c r="D515" t="s">
        <v>391</v>
      </c>
      <c r="E515" t="s">
        <v>392</v>
      </c>
      <c r="F515" t="s">
        <v>34</v>
      </c>
      <c r="G515" t="s">
        <v>35</v>
      </c>
      <c r="H515" t="s">
        <v>36</v>
      </c>
      <c r="I515" t="s">
        <v>37</v>
      </c>
      <c r="J515" t="s">
        <v>139</v>
      </c>
      <c r="K515" t="s">
        <v>140</v>
      </c>
      <c r="L515" t="s">
        <v>141</v>
      </c>
      <c r="M515" t="s">
        <v>38</v>
      </c>
      <c r="N515" t="s">
        <v>39</v>
      </c>
      <c r="O515" s="23">
        <v>355</v>
      </c>
      <c r="P515" s="9">
        <v>11.54</v>
      </c>
      <c r="Q515" t="s">
        <v>40</v>
      </c>
      <c r="R515">
        <v>3589</v>
      </c>
      <c r="S515" s="9">
        <v>30.75</v>
      </c>
      <c r="T515" s="26">
        <v>3.94</v>
      </c>
      <c r="U515" s="8">
        <v>121.16</v>
      </c>
      <c r="V515" t="s">
        <v>1080</v>
      </c>
      <c r="W515" t="s">
        <v>42</v>
      </c>
      <c r="X515" t="s">
        <v>42</v>
      </c>
      <c r="Y515" t="s">
        <v>43</v>
      </c>
      <c r="AA515" s="1">
        <f t="shared" si="36"/>
        <v>45867</v>
      </c>
      <c r="AB515" s="2">
        <f t="shared" si="37"/>
        <v>7</v>
      </c>
      <c r="AC515" s="2">
        <f t="shared" si="38"/>
        <v>2025</v>
      </c>
      <c r="AD515" s="2" t="str">
        <f>IFERROR(VLOOKUP(A515,'Aux Área'!$A$4:$B$123,2,0),"-")</f>
        <v>OPERAÇÃO</v>
      </c>
    </row>
    <row r="516" spans="1:30" x14ac:dyDescent="0.3">
      <c r="A516" t="s">
        <v>62</v>
      </c>
      <c r="B516" t="s">
        <v>78</v>
      </c>
      <c r="C516" t="s">
        <v>1081</v>
      </c>
      <c r="D516" t="s">
        <v>158</v>
      </c>
      <c r="E516" t="s">
        <v>159</v>
      </c>
      <c r="F516" t="s">
        <v>63</v>
      </c>
      <c r="G516" t="s">
        <v>35</v>
      </c>
      <c r="H516" t="s">
        <v>36</v>
      </c>
      <c r="I516" t="s">
        <v>37</v>
      </c>
      <c r="J516" t="s">
        <v>304</v>
      </c>
      <c r="K516" t="s">
        <v>305</v>
      </c>
      <c r="L516" t="s">
        <v>301</v>
      </c>
      <c r="M516" t="s">
        <v>38</v>
      </c>
      <c r="N516" t="s">
        <v>39</v>
      </c>
      <c r="O516" s="23">
        <v>317</v>
      </c>
      <c r="P516" s="9">
        <v>8.89</v>
      </c>
      <c r="Q516" t="s">
        <v>40</v>
      </c>
      <c r="R516">
        <v>17242</v>
      </c>
      <c r="S516" s="9">
        <v>35.659999999999997</v>
      </c>
      <c r="T516" s="26">
        <v>4.1900000000000004</v>
      </c>
      <c r="U516" s="8">
        <v>149.41</v>
      </c>
      <c r="V516" t="s">
        <v>1082</v>
      </c>
      <c r="W516" t="s">
        <v>42</v>
      </c>
      <c r="X516" t="s">
        <v>42</v>
      </c>
      <c r="Y516" t="s">
        <v>43</v>
      </c>
      <c r="AA516" s="1">
        <f t="shared" si="36"/>
        <v>45867</v>
      </c>
      <c r="AB516" s="2">
        <f t="shared" si="37"/>
        <v>7</v>
      </c>
      <c r="AC516" s="2">
        <f t="shared" si="38"/>
        <v>2025</v>
      </c>
      <c r="AD516" s="2" t="str">
        <f>IFERROR(VLOOKUP(A516,'Aux Área'!$A$4:$B$123,2,0),"-")</f>
        <v>CONSERVA</v>
      </c>
    </row>
    <row r="517" spans="1:30" x14ac:dyDescent="0.3">
      <c r="A517" t="s">
        <v>1069</v>
      </c>
      <c r="B517" t="s">
        <v>143</v>
      </c>
      <c r="C517" t="s">
        <v>1083</v>
      </c>
      <c r="D517" t="s">
        <v>102</v>
      </c>
      <c r="E517" t="s">
        <v>816</v>
      </c>
      <c r="F517" t="s">
        <v>1071</v>
      </c>
      <c r="G517" t="s">
        <v>35</v>
      </c>
      <c r="H517" t="s">
        <v>36</v>
      </c>
      <c r="I517" t="s">
        <v>37</v>
      </c>
      <c r="J517" t="s">
        <v>370</v>
      </c>
      <c r="K517" t="s">
        <v>371</v>
      </c>
      <c r="L517" t="s">
        <v>124</v>
      </c>
      <c r="M517" t="s">
        <v>38</v>
      </c>
      <c r="N517" t="s">
        <v>39</v>
      </c>
      <c r="O517" s="23">
        <v>297</v>
      </c>
      <c r="P517" s="9">
        <v>9.61</v>
      </c>
      <c r="Q517" t="s">
        <v>40</v>
      </c>
      <c r="R517">
        <v>4253</v>
      </c>
      <c r="S517" s="9">
        <v>30.89</v>
      </c>
      <c r="T517" s="26">
        <v>4.49</v>
      </c>
      <c r="U517" s="8">
        <v>138.69999999999999</v>
      </c>
      <c r="V517" t="s">
        <v>1084</v>
      </c>
      <c r="W517" t="s">
        <v>42</v>
      </c>
      <c r="X517" t="s">
        <v>42</v>
      </c>
      <c r="Y517" t="s">
        <v>43</v>
      </c>
      <c r="AA517" s="1">
        <f t="shared" si="36"/>
        <v>45867</v>
      </c>
      <c r="AB517" s="2">
        <f t="shared" si="37"/>
        <v>7</v>
      </c>
      <c r="AC517" s="2">
        <f t="shared" si="38"/>
        <v>2025</v>
      </c>
      <c r="AD517" s="2" t="str">
        <f>IFERROR(VLOOKUP(A517,'Aux Área'!$A$4:$B$123,2,0),"-")</f>
        <v>FACILITIES</v>
      </c>
    </row>
    <row r="518" spans="1:30" x14ac:dyDescent="0.3">
      <c r="A518" t="s">
        <v>56</v>
      </c>
      <c r="B518" t="s">
        <v>266</v>
      </c>
      <c r="C518" t="s">
        <v>1085</v>
      </c>
      <c r="D518" t="s">
        <v>120</v>
      </c>
      <c r="E518" t="s">
        <v>121</v>
      </c>
      <c r="F518" t="s">
        <v>57</v>
      </c>
      <c r="G518" t="s">
        <v>35</v>
      </c>
      <c r="H518" t="s">
        <v>36</v>
      </c>
      <c r="I518" t="s">
        <v>37</v>
      </c>
      <c r="J518" t="s">
        <v>139</v>
      </c>
      <c r="K518" t="s">
        <v>140</v>
      </c>
      <c r="L518" t="s">
        <v>141</v>
      </c>
      <c r="M518" t="s">
        <v>38</v>
      </c>
      <c r="N518" t="s">
        <v>39</v>
      </c>
      <c r="O518" s="23">
        <v>370</v>
      </c>
      <c r="P518" s="9">
        <v>10.29</v>
      </c>
      <c r="Q518" t="s">
        <v>40</v>
      </c>
      <c r="R518">
        <v>25826</v>
      </c>
      <c r="S518" s="9">
        <v>35.97</v>
      </c>
      <c r="T518" s="26">
        <v>3.94</v>
      </c>
      <c r="U518" s="8">
        <v>141.72</v>
      </c>
      <c r="V518" t="s">
        <v>1086</v>
      </c>
      <c r="W518" t="s">
        <v>42</v>
      </c>
      <c r="X518" t="s">
        <v>42</v>
      </c>
      <c r="Y518" t="s">
        <v>43</v>
      </c>
      <c r="AA518" s="1">
        <f t="shared" si="36"/>
        <v>45867</v>
      </c>
      <c r="AB518" s="2">
        <f t="shared" si="37"/>
        <v>7</v>
      </c>
      <c r="AC518" s="2">
        <f t="shared" si="38"/>
        <v>2025</v>
      </c>
      <c r="AD518" s="2" t="str">
        <f>IFERROR(VLOOKUP(A518,'Aux Área'!$A$4:$B$123,2,0),"-")</f>
        <v>CONSERVA</v>
      </c>
    </row>
    <row r="519" spans="1:30" x14ac:dyDescent="0.3">
      <c r="A519" t="s">
        <v>1069</v>
      </c>
      <c r="B519" t="s">
        <v>143</v>
      </c>
      <c r="C519" t="s">
        <v>1087</v>
      </c>
      <c r="D519" t="s">
        <v>102</v>
      </c>
      <c r="E519" t="s">
        <v>816</v>
      </c>
      <c r="F519" t="s">
        <v>1071</v>
      </c>
      <c r="G519" t="s">
        <v>35</v>
      </c>
      <c r="H519" t="s">
        <v>36</v>
      </c>
      <c r="I519" t="s">
        <v>37</v>
      </c>
      <c r="J519" t="s">
        <v>228</v>
      </c>
      <c r="K519" t="s">
        <v>229</v>
      </c>
      <c r="L519" t="s">
        <v>207</v>
      </c>
      <c r="M519" t="s">
        <v>38</v>
      </c>
      <c r="N519" t="s">
        <v>39</v>
      </c>
      <c r="O519" s="23">
        <v>239</v>
      </c>
      <c r="P519" s="9">
        <v>11.61</v>
      </c>
      <c r="Q519" t="s">
        <v>40</v>
      </c>
      <c r="R519">
        <v>4492</v>
      </c>
      <c r="S519" s="9">
        <v>20.58</v>
      </c>
      <c r="T519" s="26">
        <v>4.59</v>
      </c>
      <c r="U519" s="8">
        <v>94.46</v>
      </c>
      <c r="V519" t="s">
        <v>41</v>
      </c>
      <c r="W519" t="s">
        <v>42</v>
      </c>
      <c r="X519" t="s">
        <v>42</v>
      </c>
      <c r="Y519" t="s">
        <v>43</v>
      </c>
      <c r="AA519" s="1">
        <f t="shared" si="36"/>
        <v>45867</v>
      </c>
      <c r="AB519" s="2">
        <f t="shared" si="37"/>
        <v>7</v>
      </c>
      <c r="AC519" s="2">
        <f t="shared" si="38"/>
        <v>2025</v>
      </c>
      <c r="AD519" s="2" t="str">
        <f>IFERROR(VLOOKUP(A519,'Aux Área'!$A$4:$B$123,2,0),"-")</f>
        <v>FACILITIES</v>
      </c>
    </row>
    <row r="520" spans="1:30" x14ac:dyDescent="0.3">
      <c r="A520" t="s">
        <v>687</v>
      </c>
      <c r="B520" t="s">
        <v>85</v>
      </c>
      <c r="C520" t="s">
        <v>1088</v>
      </c>
      <c r="D520" t="s">
        <v>633</v>
      </c>
      <c r="E520" t="s">
        <v>634</v>
      </c>
      <c r="F520" t="s">
        <v>641</v>
      </c>
      <c r="G520" t="s">
        <v>671</v>
      </c>
      <c r="H520" t="s">
        <v>1051</v>
      </c>
      <c r="I520" t="s">
        <v>673</v>
      </c>
      <c r="J520" t="s">
        <v>285</v>
      </c>
      <c r="K520" t="s">
        <v>286</v>
      </c>
      <c r="L520" t="s">
        <v>91</v>
      </c>
      <c r="M520" t="s">
        <v>38</v>
      </c>
      <c r="N520" t="s">
        <v>638</v>
      </c>
      <c r="O520" s="23">
        <v>0</v>
      </c>
      <c r="P520" s="9">
        <v>0</v>
      </c>
      <c r="Q520" t="s">
        <v>40</v>
      </c>
      <c r="R520">
        <v>0</v>
      </c>
      <c r="S520" s="9">
        <v>60.02</v>
      </c>
      <c r="T520" s="26">
        <v>5.69</v>
      </c>
      <c r="U520" s="8">
        <v>341.53</v>
      </c>
      <c r="V520" t="s">
        <v>1089</v>
      </c>
      <c r="W520" t="s">
        <v>640</v>
      </c>
      <c r="X520" t="s">
        <v>42</v>
      </c>
      <c r="Y520" t="s">
        <v>641</v>
      </c>
      <c r="AA520" s="1">
        <f t="shared" si="36"/>
        <v>45868</v>
      </c>
      <c r="AB520" s="2">
        <f t="shared" si="37"/>
        <v>7</v>
      </c>
      <c r="AC520" s="2">
        <f t="shared" si="38"/>
        <v>2025</v>
      </c>
      <c r="AD520" s="2" t="str">
        <f>IFERROR(VLOOKUP(A520,'Aux Área'!$A$4:$B$123,2,0),"-")</f>
        <v>TECPAV</v>
      </c>
    </row>
    <row r="521" spans="1:30" x14ac:dyDescent="0.3">
      <c r="A521" t="s">
        <v>44</v>
      </c>
      <c r="B521" t="s">
        <v>478</v>
      </c>
      <c r="C521" t="s">
        <v>1090</v>
      </c>
      <c r="D521" t="s">
        <v>460</v>
      </c>
      <c r="E521" t="s">
        <v>461</v>
      </c>
      <c r="F521" t="s">
        <v>45</v>
      </c>
      <c r="G521" t="s">
        <v>35</v>
      </c>
      <c r="H521" t="s">
        <v>36</v>
      </c>
      <c r="I521" t="s">
        <v>37</v>
      </c>
      <c r="J521" t="s">
        <v>104</v>
      </c>
      <c r="K521" t="s">
        <v>105</v>
      </c>
      <c r="L521" t="s">
        <v>84</v>
      </c>
      <c r="M521" t="s">
        <v>38</v>
      </c>
      <c r="N521" t="s">
        <v>39</v>
      </c>
      <c r="O521" s="23">
        <v>431</v>
      </c>
      <c r="P521" s="9">
        <v>11.35</v>
      </c>
      <c r="Q521" t="s">
        <v>40</v>
      </c>
      <c r="R521">
        <v>4267</v>
      </c>
      <c r="S521" s="9">
        <v>37.99</v>
      </c>
      <c r="T521" s="26">
        <v>4.79</v>
      </c>
      <c r="U521" s="8">
        <v>181.98</v>
      </c>
      <c r="V521" t="s">
        <v>1091</v>
      </c>
      <c r="W521" t="s">
        <v>42</v>
      </c>
      <c r="X521" t="s">
        <v>42</v>
      </c>
      <c r="Y521" t="s">
        <v>43</v>
      </c>
      <c r="AA521" s="1">
        <f t="shared" si="36"/>
        <v>45868</v>
      </c>
      <c r="AB521" s="2">
        <f t="shared" si="37"/>
        <v>7</v>
      </c>
      <c r="AC521" s="2">
        <f t="shared" si="38"/>
        <v>2025</v>
      </c>
      <c r="AD521" s="2" t="str">
        <f>IFERROR(VLOOKUP(A521,'Aux Área'!$A$4:$B$123,2,0),"-")</f>
        <v>OPERAÇÃO</v>
      </c>
    </row>
    <row r="522" spans="1:30" x14ac:dyDescent="0.3">
      <c r="A522" t="s">
        <v>58</v>
      </c>
      <c r="B522" t="s">
        <v>250</v>
      </c>
      <c r="C522" t="s">
        <v>1092</v>
      </c>
      <c r="D522" t="s">
        <v>87</v>
      </c>
      <c r="E522" t="s">
        <v>88</v>
      </c>
      <c r="F522" t="s">
        <v>59</v>
      </c>
      <c r="G522" t="s">
        <v>35</v>
      </c>
      <c r="H522" t="s">
        <v>36</v>
      </c>
      <c r="I522" t="s">
        <v>37</v>
      </c>
      <c r="J522" t="s">
        <v>122</v>
      </c>
      <c r="K522" t="s">
        <v>123</v>
      </c>
      <c r="L522" t="s">
        <v>124</v>
      </c>
      <c r="M522" t="s">
        <v>38</v>
      </c>
      <c r="N522" t="s">
        <v>39</v>
      </c>
      <c r="O522" s="23">
        <v>324</v>
      </c>
      <c r="P522" s="9">
        <v>8.61</v>
      </c>
      <c r="Q522" t="s">
        <v>40</v>
      </c>
      <c r="R522">
        <v>19999</v>
      </c>
      <c r="S522" s="9">
        <v>37.61</v>
      </c>
      <c r="T522" s="26">
        <v>4.41</v>
      </c>
      <c r="U522" s="8">
        <v>165.86</v>
      </c>
      <c r="V522" t="s">
        <v>112</v>
      </c>
      <c r="W522" t="s">
        <v>42</v>
      </c>
      <c r="X522" t="s">
        <v>42</v>
      </c>
      <c r="Y522" t="s">
        <v>43</v>
      </c>
      <c r="AA522" s="1">
        <f t="shared" si="36"/>
        <v>45868</v>
      </c>
      <c r="AB522" s="2">
        <f t="shared" si="37"/>
        <v>7</v>
      </c>
      <c r="AC522" s="2">
        <f t="shared" si="38"/>
        <v>2025</v>
      </c>
      <c r="AD522" s="2" t="str">
        <f>IFERROR(VLOOKUP(A522,'Aux Área'!$A$4:$B$123,2,0),"-")</f>
        <v>CONSERVA</v>
      </c>
    </row>
    <row r="523" spans="1:30" x14ac:dyDescent="0.3">
      <c r="A523" t="s">
        <v>62</v>
      </c>
      <c r="B523" t="s">
        <v>78</v>
      </c>
      <c r="C523" t="s">
        <v>1093</v>
      </c>
      <c r="D523" t="s">
        <v>158</v>
      </c>
      <c r="E523" t="s">
        <v>159</v>
      </c>
      <c r="F523" t="s">
        <v>63</v>
      </c>
      <c r="G523" t="s">
        <v>35</v>
      </c>
      <c r="H523" t="s">
        <v>36</v>
      </c>
      <c r="I523" t="s">
        <v>37</v>
      </c>
      <c r="J523" t="s">
        <v>172</v>
      </c>
      <c r="K523" t="s">
        <v>173</v>
      </c>
      <c r="L523" t="s">
        <v>124</v>
      </c>
      <c r="M523" t="s">
        <v>38</v>
      </c>
      <c r="N523" t="s">
        <v>39</v>
      </c>
      <c r="O523" s="23">
        <v>210</v>
      </c>
      <c r="P523" s="9">
        <v>8.35</v>
      </c>
      <c r="Q523" t="s">
        <v>40</v>
      </c>
      <c r="R523">
        <v>17452</v>
      </c>
      <c r="S523" s="9">
        <v>25.15</v>
      </c>
      <c r="T523" s="26">
        <v>4.49</v>
      </c>
      <c r="U523" s="8">
        <v>112.92</v>
      </c>
      <c r="V523" t="s">
        <v>1094</v>
      </c>
      <c r="W523" t="s">
        <v>42</v>
      </c>
      <c r="X523" t="s">
        <v>42</v>
      </c>
      <c r="Y523" t="s">
        <v>43</v>
      </c>
      <c r="AA523" s="1">
        <f t="shared" si="36"/>
        <v>45868</v>
      </c>
      <c r="AB523" s="2">
        <f t="shared" si="37"/>
        <v>7</v>
      </c>
      <c r="AC523" s="2">
        <f t="shared" si="38"/>
        <v>2025</v>
      </c>
      <c r="AD523" s="2" t="str">
        <f>IFERROR(VLOOKUP(A523,'Aux Área'!$A$4:$B$123,2,0),"-")</f>
        <v>CONSERVA</v>
      </c>
    </row>
    <row r="524" spans="1:30" x14ac:dyDescent="0.3">
      <c r="A524" t="s">
        <v>662</v>
      </c>
      <c r="C524" t="s">
        <v>15585</v>
      </c>
      <c r="F524" t="s">
        <v>15689</v>
      </c>
      <c r="K524" t="s">
        <v>238</v>
      </c>
      <c r="N524" t="s">
        <v>15690</v>
      </c>
      <c r="O524" s="23">
        <v>0</v>
      </c>
      <c r="P524" s="23">
        <v>0</v>
      </c>
      <c r="Q524" t="s">
        <v>40</v>
      </c>
      <c r="R524">
        <v>0</v>
      </c>
      <c r="S524">
        <v>15.91</v>
      </c>
      <c r="U524" s="8">
        <v>60.3</v>
      </c>
      <c r="W524" t="s">
        <v>652</v>
      </c>
      <c r="X524" t="s">
        <v>42</v>
      </c>
      <c r="Y524" t="s">
        <v>653</v>
      </c>
      <c r="AA524" s="1">
        <f>IFERROR(DATEVALUE(C524),"-")</f>
        <v>45868</v>
      </c>
      <c r="AB524" s="2">
        <f>IFERROR(MONTH(AA524),"-")</f>
        <v>7</v>
      </c>
      <c r="AC524" s="2">
        <f>IFERROR(YEAR(AA524),"-")</f>
        <v>2025</v>
      </c>
      <c r="AD524" s="2" t="str">
        <f>IFERROR(VLOOKUP(A524,'Aux Área'!$A$4:$B$123,2,0),"-")</f>
        <v>SÃO PEDRO</v>
      </c>
    </row>
    <row r="525" spans="1:30" x14ac:dyDescent="0.3">
      <c r="A525" t="s">
        <v>54</v>
      </c>
      <c r="B525" t="s">
        <v>319</v>
      </c>
      <c r="C525" t="s">
        <v>1095</v>
      </c>
      <c r="D525" t="s">
        <v>1057</v>
      </c>
      <c r="E525" t="s">
        <v>1058</v>
      </c>
      <c r="F525" t="s">
        <v>55</v>
      </c>
      <c r="G525" t="s">
        <v>35</v>
      </c>
      <c r="H525" t="s">
        <v>36</v>
      </c>
      <c r="I525" t="s">
        <v>37</v>
      </c>
      <c r="J525" t="s">
        <v>165</v>
      </c>
      <c r="K525" t="s">
        <v>166</v>
      </c>
      <c r="L525" t="s">
        <v>167</v>
      </c>
      <c r="M525" t="s">
        <v>38</v>
      </c>
      <c r="N525" t="s">
        <v>39</v>
      </c>
      <c r="O525" s="23">
        <v>345</v>
      </c>
      <c r="P525" s="9">
        <v>10.67</v>
      </c>
      <c r="Q525" t="s">
        <v>40</v>
      </c>
      <c r="R525">
        <v>6170</v>
      </c>
      <c r="S525" s="9">
        <v>32.340000000000003</v>
      </c>
      <c r="T525" s="26">
        <v>4.46</v>
      </c>
      <c r="U525" s="8">
        <v>144.25</v>
      </c>
      <c r="V525" t="s">
        <v>112</v>
      </c>
      <c r="W525" t="s">
        <v>42</v>
      </c>
      <c r="X525" t="s">
        <v>42</v>
      </c>
      <c r="Y525" t="s">
        <v>43</v>
      </c>
      <c r="AA525" s="1">
        <f t="shared" ref="AA525:AA556" si="39">DATEVALUE(C525)</f>
        <v>45868</v>
      </c>
      <c r="AB525" s="2">
        <f t="shared" ref="AB525:AB556" si="40">MONTH(AA525)</f>
        <v>7</v>
      </c>
      <c r="AC525" s="2">
        <f t="shared" ref="AC525:AC556" si="41">YEAR(AA525)</f>
        <v>2025</v>
      </c>
      <c r="AD525" s="2" t="str">
        <f>IFERROR(VLOOKUP(A525,'Aux Área'!$A$4:$B$123,2,0),"-")</f>
        <v>ENGENHARIA</v>
      </c>
    </row>
    <row r="526" spans="1:30" x14ac:dyDescent="0.3">
      <c r="A526" t="s">
        <v>1096</v>
      </c>
      <c r="B526" t="s">
        <v>1097</v>
      </c>
      <c r="C526" t="s">
        <v>1098</v>
      </c>
      <c r="D526" t="s">
        <v>657</v>
      </c>
      <c r="E526" t="s">
        <v>658</v>
      </c>
      <c r="F526" t="s">
        <v>653</v>
      </c>
      <c r="G526" t="s">
        <v>635</v>
      </c>
      <c r="H526" t="s">
        <v>1099</v>
      </c>
      <c r="I526" t="s">
        <v>649</v>
      </c>
      <c r="J526" t="s">
        <v>1100</v>
      </c>
      <c r="K526" t="s">
        <v>1101</v>
      </c>
      <c r="L526" t="s">
        <v>181</v>
      </c>
      <c r="M526" t="s">
        <v>38</v>
      </c>
      <c r="N526" t="s">
        <v>638</v>
      </c>
      <c r="O526" s="23">
        <v>0</v>
      </c>
      <c r="P526" s="9">
        <v>0</v>
      </c>
      <c r="Q526" t="s">
        <v>40</v>
      </c>
      <c r="R526">
        <v>0</v>
      </c>
      <c r="S526" s="9">
        <v>150</v>
      </c>
      <c r="T526" s="26">
        <v>5.44</v>
      </c>
      <c r="U526" s="8">
        <v>816</v>
      </c>
      <c r="V526" t="s">
        <v>1102</v>
      </c>
      <c r="W526" t="s">
        <v>652</v>
      </c>
      <c r="X526" t="s">
        <v>42</v>
      </c>
      <c r="Y526" t="s">
        <v>653</v>
      </c>
      <c r="AA526" s="1">
        <f t="shared" si="39"/>
        <v>45868</v>
      </c>
      <c r="AB526" s="2">
        <f t="shared" si="40"/>
        <v>7</v>
      </c>
      <c r="AC526" s="2">
        <f t="shared" si="41"/>
        <v>2025</v>
      </c>
      <c r="AD526" s="2" t="str">
        <f>IFERROR(VLOOKUP(A526,'Aux Área'!$A$4:$B$123,2,0),"-")</f>
        <v>SÃO PEDRO</v>
      </c>
    </row>
    <row r="527" spans="1:30" x14ac:dyDescent="0.3">
      <c r="A527" t="s">
        <v>56</v>
      </c>
      <c r="B527" t="s">
        <v>266</v>
      </c>
      <c r="C527" t="s">
        <v>1103</v>
      </c>
      <c r="D527" t="s">
        <v>120</v>
      </c>
      <c r="E527" t="s">
        <v>121</v>
      </c>
      <c r="F527" t="s">
        <v>57</v>
      </c>
      <c r="G527" t="s">
        <v>35</v>
      </c>
      <c r="H527" t="s">
        <v>36</v>
      </c>
      <c r="I527" t="s">
        <v>37</v>
      </c>
      <c r="J527" t="s">
        <v>241</v>
      </c>
      <c r="K527" t="s">
        <v>242</v>
      </c>
      <c r="L527" t="s">
        <v>110</v>
      </c>
      <c r="M527" t="s">
        <v>38</v>
      </c>
      <c r="N527" t="s">
        <v>39</v>
      </c>
      <c r="O527" s="23">
        <v>424</v>
      </c>
      <c r="P527" s="9">
        <v>10.78</v>
      </c>
      <c r="Q527" t="s">
        <v>40</v>
      </c>
      <c r="R527">
        <v>26250</v>
      </c>
      <c r="S527" s="9">
        <v>39.32</v>
      </c>
      <c r="T527" s="26">
        <v>3.79</v>
      </c>
      <c r="U527" s="8">
        <v>149.03</v>
      </c>
      <c r="V527" t="s">
        <v>41</v>
      </c>
      <c r="W527" t="s">
        <v>42</v>
      </c>
      <c r="X527" t="s">
        <v>42</v>
      </c>
      <c r="Y527" t="s">
        <v>43</v>
      </c>
      <c r="AA527" s="1">
        <f t="shared" si="39"/>
        <v>45868</v>
      </c>
      <c r="AB527" s="2">
        <f t="shared" si="40"/>
        <v>7</v>
      </c>
      <c r="AC527" s="2">
        <f t="shared" si="41"/>
        <v>2025</v>
      </c>
      <c r="AD527" s="2" t="str">
        <f>IFERROR(VLOOKUP(A527,'Aux Área'!$A$4:$B$123,2,0),"-")</f>
        <v>CONSERVA</v>
      </c>
    </row>
    <row r="528" spans="1:30" x14ac:dyDescent="0.3">
      <c r="A528" t="s">
        <v>62</v>
      </c>
      <c r="B528" t="s">
        <v>78</v>
      </c>
      <c r="C528" t="s">
        <v>1104</v>
      </c>
      <c r="D528" t="s">
        <v>158</v>
      </c>
      <c r="E528" t="s">
        <v>159</v>
      </c>
      <c r="F528" t="s">
        <v>63</v>
      </c>
      <c r="G528" t="s">
        <v>35</v>
      </c>
      <c r="H528" t="s">
        <v>36</v>
      </c>
      <c r="I528" t="s">
        <v>37</v>
      </c>
      <c r="J528" t="s">
        <v>165</v>
      </c>
      <c r="K528" t="s">
        <v>166</v>
      </c>
      <c r="L528" t="s">
        <v>167</v>
      </c>
      <c r="M528" t="s">
        <v>38</v>
      </c>
      <c r="N528" t="s">
        <v>39</v>
      </c>
      <c r="O528" s="23">
        <v>193</v>
      </c>
      <c r="P528" s="9">
        <v>9.06</v>
      </c>
      <c r="Q528" t="s">
        <v>40</v>
      </c>
      <c r="R528">
        <v>17645</v>
      </c>
      <c r="S528" s="9">
        <v>21.31</v>
      </c>
      <c r="T528" s="26">
        <v>4.46</v>
      </c>
      <c r="U528" s="8">
        <v>95.04</v>
      </c>
      <c r="V528" t="s">
        <v>112</v>
      </c>
      <c r="W528" t="s">
        <v>42</v>
      </c>
      <c r="X528" t="s">
        <v>42</v>
      </c>
      <c r="Y528" t="s">
        <v>43</v>
      </c>
      <c r="AA528" s="1">
        <f t="shared" si="39"/>
        <v>45868</v>
      </c>
      <c r="AB528" s="2">
        <f t="shared" si="40"/>
        <v>7</v>
      </c>
      <c r="AC528" s="2">
        <f t="shared" si="41"/>
        <v>2025</v>
      </c>
      <c r="AD528" s="2" t="str">
        <f>IFERROR(VLOOKUP(A528,'Aux Área'!$A$4:$B$123,2,0),"-")</f>
        <v>CONSERVA</v>
      </c>
    </row>
    <row r="529" spans="1:30" x14ac:dyDescent="0.3">
      <c r="A529" t="s">
        <v>44</v>
      </c>
      <c r="B529" t="s">
        <v>478</v>
      </c>
      <c r="C529" t="s">
        <v>1105</v>
      </c>
      <c r="D529" t="s">
        <v>460</v>
      </c>
      <c r="E529" t="s">
        <v>461</v>
      </c>
      <c r="F529" t="s">
        <v>45</v>
      </c>
      <c r="G529" t="s">
        <v>35</v>
      </c>
      <c r="H529" t="s">
        <v>36</v>
      </c>
      <c r="I529" t="s">
        <v>37</v>
      </c>
      <c r="J529" t="s">
        <v>172</v>
      </c>
      <c r="K529" t="s">
        <v>173</v>
      </c>
      <c r="L529" t="s">
        <v>124</v>
      </c>
      <c r="M529" t="s">
        <v>38</v>
      </c>
      <c r="N529" t="s">
        <v>39</v>
      </c>
      <c r="O529" s="23">
        <v>386</v>
      </c>
      <c r="P529" s="9">
        <v>11.98</v>
      </c>
      <c r="Q529" t="s">
        <v>40</v>
      </c>
      <c r="R529">
        <v>4653</v>
      </c>
      <c r="S529" s="9">
        <v>32.22</v>
      </c>
      <c r="T529" s="26">
        <v>4.49</v>
      </c>
      <c r="U529" s="8">
        <v>144.66999999999999</v>
      </c>
      <c r="V529" t="s">
        <v>112</v>
      </c>
      <c r="W529" t="s">
        <v>42</v>
      </c>
      <c r="X529" t="s">
        <v>42</v>
      </c>
      <c r="Y529" t="s">
        <v>43</v>
      </c>
      <c r="AA529" s="1">
        <f t="shared" si="39"/>
        <v>45868</v>
      </c>
      <c r="AB529" s="2">
        <f t="shared" si="40"/>
        <v>7</v>
      </c>
      <c r="AC529" s="2">
        <f t="shared" si="41"/>
        <v>2025</v>
      </c>
      <c r="AD529" s="2" t="str">
        <f>IFERROR(VLOOKUP(A529,'Aux Área'!$A$4:$B$123,2,0),"-")</f>
        <v>OPERAÇÃO</v>
      </c>
    </row>
    <row r="530" spans="1:30" x14ac:dyDescent="0.3">
      <c r="A530" t="s">
        <v>76</v>
      </c>
      <c r="B530" t="s">
        <v>380</v>
      </c>
      <c r="C530" t="s">
        <v>1106</v>
      </c>
      <c r="D530" t="s">
        <v>382</v>
      </c>
      <c r="E530" t="s">
        <v>383</v>
      </c>
      <c r="F530" t="s">
        <v>77</v>
      </c>
      <c r="G530" t="s">
        <v>35</v>
      </c>
      <c r="H530" t="s">
        <v>36</v>
      </c>
      <c r="I530" t="s">
        <v>37</v>
      </c>
      <c r="J530" t="s">
        <v>552</v>
      </c>
      <c r="K530" t="s">
        <v>553</v>
      </c>
      <c r="L530" t="s">
        <v>155</v>
      </c>
      <c r="M530" t="s">
        <v>38</v>
      </c>
      <c r="N530" t="s">
        <v>39</v>
      </c>
      <c r="O530" s="23">
        <v>351</v>
      </c>
      <c r="P530" s="9">
        <v>9.42</v>
      </c>
      <c r="Q530" t="s">
        <v>40</v>
      </c>
      <c r="R530">
        <v>15622</v>
      </c>
      <c r="S530" s="9">
        <v>37.270000000000003</v>
      </c>
      <c r="T530" s="26">
        <v>4.141</v>
      </c>
      <c r="U530" s="8">
        <v>154.33000000000001</v>
      </c>
      <c r="V530" t="s">
        <v>41</v>
      </c>
      <c r="W530" t="s">
        <v>42</v>
      </c>
      <c r="X530" t="s">
        <v>42</v>
      </c>
      <c r="Y530" t="s">
        <v>43</v>
      </c>
      <c r="AA530" s="1">
        <f t="shared" si="39"/>
        <v>45869</v>
      </c>
      <c r="AB530" s="2">
        <f t="shared" si="40"/>
        <v>7</v>
      </c>
      <c r="AC530" s="2">
        <f t="shared" si="41"/>
        <v>2025</v>
      </c>
      <c r="AD530" s="2" t="str">
        <f>IFERROR(VLOOKUP(A530,'Aux Área'!$A$4:$B$123,2,0),"-")</f>
        <v>QSMS</v>
      </c>
    </row>
    <row r="531" spans="1:30" x14ac:dyDescent="0.3">
      <c r="A531" t="s">
        <v>696</v>
      </c>
      <c r="B531" t="s">
        <v>222</v>
      </c>
      <c r="C531" t="s">
        <v>1107</v>
      </c>
      <c r="D531" t="s">
        <v>633</v>
      </c>
      <c r="E531" t="s">
        <v>634</v>
      </c>
      <c r="F531" t="s">
        <v>641</v>
      </c>
      <c r="G531" t="s">
        <v>635</v>
      </c>
      <c r="H531" t="s">
        <v>666</v>
      </c>
      <c r="I531" t="s">
        <v>667</v>
      </c>
      <c r="J531" t="s">
        <v>285</v>
      </c>
      <c r="K531" t="s">
        <v>286</v>
      </c>
      <c r="L531" t="s">
        <v>91</v>
      </c>
      <c r="M531" t="s">
        <v>38</v>
      </c>
      <c r="N531" t="s">
        <v>638</v>
      </c>
      <c r="O531" s="23">
        <v>0</v>
      </c>
      <c r="P531" s="9">
        <v>0</v>
      </c>
      <c r="Q531" t="s">
        <v>40</v>
      </c>
      <c r="R531">
        <v>0</v>
      </c>
      <c r="S531" s="9">
        <v>121.96</v>
      </c>
      <c r="T531" s="26">
        <v>5.69</v>
      </c>
      <c r="U531" s="8">
        <v>693.99</v>
      </c>
      <c r="V531" t="s">
        <v>1108</v>
      </c>
      <c r="W531" t="s">
        <v>640</v>
      </c>
      <c r="X531" t="s">
        <v>42</v>
      </c>
      <c r="Y531" t="s">
        <v>641</v>
      </c>
      <c r="AA531" s="1">
        <f t="shared" si="39"/>
        <v>45869</v>
      </c>
      <c r="AB531" s="2">
        <f t="shared" si="40"/>
        <v>7</v>
      </c>
      <c r="AC531" s="2">
        <f t="shared" si="41"/>
        <v>2025</v>
      </c>
      <c r="AD531" s="2" t="str">
        <f>IFERROR(VLOOKUP(A531,'Aux Área'!$A$4:$B$123,2,0),"-")</f>
        <v>TECPAV</v>
      </c>
    </row>
    <row r="532" spans="1:30" x14ac:dyDescent="0.3">
      <c r="A532" t="s">
        <v>704</v>
      </c>
      <c r="B532" t="s">
        <v>100</v>
      </c>
      <c r="C532" t="s">
        <v>1109</v>
      </c>
      <c r="D532" t="s">
        <v>633</v>
      </c>
      <c r="E532" t="s">
        <v>634</v>
      </c>
      <c r="F532" t="s">
        <v>641</v>
      </c>
      <c r="G532" t="s">
        <v>659</v>
      </c>
      <c r="H532" t="s">
        <v>706</v>
      </c>
      <c r="I532" t="s">
        <v>667</v>
      </c>
      <c r="J532" t="s">
        <v>285</v>
      </c>
      <c r="K532" t="s">
        <v>286</v>
      </c>
      <c r="L532" t="s">
        <v>91</v>
      </c>
      <c r="M532" t="s">
        <v>38</v>
      </c>
      <c r="N532" t="s">
        <v>707</v>
      </c>
      <c r="O532" s="23">
        <v>0</v>
      </c>
      <c r="P532" s="9">
        <v>0</v>
      </c>
      <c r="Q532" t="s">
        <v>40</v>
      </c>
      <c r="R532">
        <v>0</v>
      </c>
      <c r="S532" s="9">
        <v>15.57</v>
      </c>
      <c r="T532" s="26">
        <v>5.9909999999999997</v>
      </c>
      <c r="U532" s="8">
        <v>93.28</v>
      </c>
      <c r="V532" t="s">
        <v>1110</v>
      </c>
      <c r="W532" t="s">
        <v>640</v>
      </c>
      <c r="X532" t="s">
        <v>42</v>
      </c>
      <c r="Y532" t="s">
        <v>641</v>
      </c>
      <c r="AA532" s="1">
        <f t="shared" si="39"/>
        <v>45869</v>
      </c>
      <c r="AB532" s="2">
        <f t="shared" si="40"/>
        <v>7</v>
      </c>
      <c r="AC532" s="2">
        <f t="shared" si="41"/>
        <v>2025</v>
      </c>
      <c r="AD532" s="2" t="str">
        <f>IFERROR(VLOOKUP(A532,'Aux Área'!$A$4:$B$123,2,0),"-")</f>
        <v>TECPAV</v>
      </c>
    </row>
    <row r="533" spans="1:30" x14ac:dyDescent="0.3">
      <c r="A533" t="s">
        <v>691</v>
      </c>
      <c r="B533" t="s">
        <v>149</v>
      </c>
      <c r="C533" t="s">
        <v>1111</v>
      </c>
      <c r="D533" t="s">
        <v>693</v>
      </c>
      <c r="E533" t="s">
        <v>694</v>
      </c>
      <c r="F533" t="s">
        <v>641</v>
      </c>
      <c r="G533" t="s">
        <v>659</v>
      </c>
      <c r="H533" t="s">
        <v>660</v>
      </c>
      <c r="I533" t="s">
        <v>661</v>
      </c>
      <c r="J533" t="s">
        <v>285</v>
      </c>
      <c r="K533" t="s">
        <v>286</v>
      </c>
      <c r="L533" t="s">
        <v>91</v>
      </c>
      <c r="M533" t="s">
        <v>38</v>
      </c>
      <c r="N533" t="s">
        <v>668</v>
      </c>
      <c r="O533" s="23">
        <v>0</v>
      </c>
      <c r="P533" s="9">
        <v>0</v>
      </c>
      <c r="Q533" t="s">
        <v>40</v>
      </c>
      <c r="R533">
        <v>0</v>
      </c>
      <c r="S533" s="9">
        <v>63.5</v>
      </c>
      <c r="T533" s="26">
        <v>5.74</v>
      </c>
      <c r="U533" s="8">
        <v>364.49</v>
      </c>
      <c r="V533" t="s">
        <v>1112</v>
      </c>
      <c r="W533" t="s">
        <v>640</v>
      </c>
      <c r="X533" t="s">
        <v>42</v>
      </c>
      <c r="Y533" t="s">
        <v>641</v>
      </c>
      <c r="AA533" s="1">
        <f t="shared" si="39"/>
        <v>45869</v>
      </c>
      <c r="AB533" s="2">
        <f t="shared" si="40"/>
        <v>7</v>
      </c>
      <c r="AC533" s="2">
        <f t="shared" si="41"/>
        <v>2025</v>
      </c>
      <c r="AD533" s="2" t="str">
        <f>IFERROR(VLOOKUP(A533,'Aux Área'!$A$4:$B$123,2,0),"-")</f>
        <v>TECPAV</v>
      </c>
    </row>
    <row r="534" spans="1:30" x14ac:dyDescent="0.3">
      <c r="A534" t="s">
        <v>687</v>
      </c>
      <c r="B534" t="s">
        <v>85</v>
      </c>
      <c r="C534" t="s">
        <v>1113</v>
      </c>
      <c r="D534" t="s">
        <v>633</v>
      </c>
      <c r="E534" t="s">
        <v>634</v>
      </c>
      <c r="F534" t="s">
        <v>641</v>
      </c>
      <c r="G534" t="s">
        <v>671</v>
      </c>
      <c r="H534" t="s">
        <v>1051</v>
      </c>
      <c r="I534" t="s">
        <v>673</v>
      </c>
      <c r="J534" t="s">
        <v>285</v>
      </c>
      <c r="K534" t="s">
        <v>286</v>
      </c>
      <c r="L534" t="s">
        <v>91</v>
      </c>
      <c r="M534" t="s">
        <v>38</v>
      </c>
      <c r="N534" t="s">
        <v>638</v>
      </c>
      <c r="O534" s="23">
        <v>0</v>
      </c>
      <c r="P534" s="9">
        <v>0</v>
      </c>
      <c r="Q534" t="s">
        <v>40</v>
      </c>
      <c r="R534">
        <v>0</v>
      </c>
      <c r="S534" s="9">
        <v>82.96</v>
      </c>
      <c r="T534" s="26">
        <v>5.69</v>
      </c>
      <c r="U534" s="8">
        <v>472.04</v>
      </c>
      <c r="V534" t="s">
        <v>1114</v>
      </c>
      <c r="W534" t="s">
        <v>640</v>
      </c>
      <c r="X534" t="s">
        <v>42</v>
      </c>
      <c r="Y534" t="s">
        <v>641</v>
      </c>
      <c r="AA534" s="1">
        <f t="shared" si="39"/>
        <v>45869</v>
      </c>
      <c r="AB534" s="2">
        <f t="shared" si="40"/>
        <v>7</v>
      </c>
      <c r="AC534" s="2">
        <f t="shared" si="41"/>
        <v>2025</v>
      </c>
      <c r="AD534" s="2" t="str">
        <f>IFERROR(VLOOKUP(A534,'Aux Área'!$A$4:$B$123,2,0),"-")</f>
        <v>TECPAV</v>
      </c>
    </row>
    <row r="535" spans="1:30" x14ac:dyDescent="0.3">
      <c r="A535" t="s">
        <v>58</v>
      </c>
      <c r="B535" t="s">
        <v>250</v>
      </c>
      <c r="C535" t="s">
        <v>1115</v>
      </c>
      <c r="D535" t="s">
        <v>87</v>
      </c>
      <c r="E535" t="s">
        <v>88</v>
      </c>
      <c r="F535" t="s">
        <v>59</v>
      </c>
      <c r="G535" t="s">
        <v>35</v>
      </c>
      <c r="H535" t="s">
        <v>36</v>
      </c>
      <c r="I535" t="s">
        <v>37</v>
      </c>
      <c r="J535" t="s">
        <v>122</v>
      </c>
      <c r="K535" t="s">
        <v>123</v>
      </c>
      <c r="L535" t="s">
        <v>124</v>
      </c>
      <c r="M535" t="s">
        <v>38</v>
      </c>
      <c r="N535" t="s">
        <v>39</v>
      </c>
      <c r="O535" s="23">
        <v>276</v>
      </c>
      <c r="P535" s="9">
        <v>9.23</v>
      </c>
      <c r="Q535" t="s">
        <v>40</v>
      </c>
      <c r="R535">
        <v>20275</v>
      </c>
      <c r="S535" s="9">
        <v>29.9</v>
      </c>
      <c r="T535" s="26">
        <v>4.298</v>
      </c>
      <c r="U535" s="8">
        <v>128.5</v>
      </c>
      <c r="V535" t="s">
        <v>112</v>
      </c>
      <c r="W535" t="s">
        <v>42</v>
      </c>
      <c r="X535" t="s">
        <v>42</v>
      </c>
      <c r="Y535" t="s">
        <v>43</v>
      </c>
      <c r="AA535" s="1">
        <f t="shared" si="39"/>
        <v>45869</v>
      </c>
      <c r="AB535" s="2">
        <f t="shared" si="40"/>
        <v>7</v>
      </c>
      <c r="AC535" s="2">
        <f t="shared" si="41"/>
        <v>2025</v>
      </c>
      <c r="AD535" s="2" t="str">
        <f>IFERROR(VLOOKUP(A535,'Aux Área'!$A$4:$B$123,2,0),"-")</f>
        <v>CONSERVA</v>
      </c>
    </row>
    <row r="536" spans="1:30" x14ac:dyDescent="0.3">
      <c r="A536" t="s">
        <v>30</v>
      </c>
      <c r="B536" t="s">
        <v>453</v>
      </c>
      <c r="C536" t="s">
        <v>1116</v>
      </c>
      <c r="D536" t="s">
        <v>391</v>
      </c>
      <c r="E536" t="s">
        <v>392</v>
      </c>
      <c r="F536" t="s">
        <v>34</v>
      </c>
      <c r="G536" t="s">
        <v>35</v>
      </c>
      <c r="H536" t="s">
        <v>36</v>
      </c>
      <c r="I536" t="s">
        <v>37</v>
      </c>
      <c r="J536" t="s">
        <v>231</v>
      </c>
      <c r="K536" t="s">
        <v>232</v>
      </c>
      <c r="L536" t="s">
        <v>217</v>
      </c>
      <c r="M536" t="s">
        <v>38</v>
      </c>
      <c r="N536" t="s">
        <v>39</v>
      </c>
      <c r="O536" s="23">
        <v>293</v>
      </c>
      <c r="P536" s="9">
        <v>10.14</v>
      </c>
      <c r="Q536" t="s">
        <v>40</v>
      </c>
      <c r="R536">
        <v>3882</v>
      </c>
      <c r="S536" s="9">
        <v>28.89</v>
      </c>
      <c r="T536" s="26">
        <v>4.0510000000000002</v>
      </c>
      <c r="U536" s="8">
        <v>117.02</v>
      </c>
      <c r="V536" t="s">
        <v>1117</v>
      </c>
      <c r="W536" t="s">
        <v>42</v>
      </c>
      <c r="X536" t="s">
        <v>42</v>
      </c>
      <c r="Y536" t="s">
        <v>43</v>
      </c>
      <c r="AA536" s="1">
        <f t="shared" si="39"/>
        <v>45869</v>
      </c>
      <c r="AB536" s="2">
        <f t="shared" si="40"/>
        <v>7</v>
      </c>
      <c r="AC536" s="2">
        <f t="shared" si="41"/>
        <v>2025</v>
      </c>
      <c r="AD536" s="2" t="str">
        <f>IFERROR(VLOOKUP(A536,'Aux Área'!$A$4:$B$123,2,0),"-")</f>
        <v>OPERAÇÃO</v>
      </c>
    </row>
    <row r="537" spans="1:30" x14ac:dyDescent="0.3">
      <c r="A537" t="s">
        <v>669</v>
      </c>
      <c r="B537" t="s">
        <v>118</v>
      </c>
      <c r="C537" t="s">
        <v>1118</v>
      </c>
      <c r="D537" t="s">
        <v>721</v>
      </c>
      <c r="E537" t="s">
        <v>722</v>
      </c>
      <c r="F537" t="s">
        <v>641</v>
      </c>
      <c r="G537" t="s">
        <v>671</v>
      </c>
      <c r="H537" t="s">
        <v>1051</v>
      </c>
      <c r="I537" t="s">
        <v>673</v>
      </c>
      <c r="J537" t="s">
        <v>285</v>
      </c>
      <c r="K537" t="s">
        <v>286</v>
      </c>
      <c r="L537" t="s">
        <v>91</v>
      </c>
      <c r="M537" t="s">
        <v>38</v>
      </c>
      <c r="N537" t="s">
        <v>638</v>
      </c>
      <c r="O537" s="23">
        <v>0</v>
      </c>
      <c r="P537" s="9">
        <v>0</v>
      </c>
      <c r="Q537" t="s">
        <v>40</v>
      </c>
      <c r="R537">
        <v>0</v>
      </c>
      <c r="S537" s="9">
        <v>40</v>
      </c>
      <c r="T537" s="26">
        <v>5.69</v>
      </c>
      <c r="U537" s="8">
        <v>227.6</v>
      </c>
      <c r="V537" t="s">
        <v>1119</v>
      </c>
      <c r="W537" t="s">
        <v>640</v>
      </c>
      <c r="X537" t="s">
        <v>42</v>
      </c>
      <c r="Y537" t="s">
        <v>641</v>
      </c>
      <c r="AA537" s="1">
        <f t="shared" si="39"/>
        <v>45869</v>
      </c>
      <c r="AB537" s="2">
        <f t="shared" si="40"/>
        <v>7</v>
      </c>
      <c r="AC537" s="2">
        <f t="shared" si="41"/>
        <v>2025</v>
      </c>
      <c r="AD537" s="2" t="str">
        <f>IFERROR(VLOOKUP(A537,'Aux Área'!$A$4:$B$123,2,0),"-")</f>
        <v>TECPAV</v>
      </c>
    </row>
    <row r="538" spans="1:30" x14ac:dyDescent="0.3">
      <c r="A538" t="s">
        <v>56</v>
      </c>
      <c r="B538" t="s">
        <v>266</v>
      </c>
      <c r="C538" t="s">
        <v>1120</v>
      </c>
      <c r="D538" t="s">
        <v>120</v>
      </c>
      <c r="E538" t="s">
        <v>121</v>
      </c>
      <c r="F538" t="s">
        <v>57</v>
      </c>
      <c r="G538" t="s">
        <v>35</v>
      </c>
      <c r="H538" t="s">
        <v>36</v>
      </c>
      <c r="I538" t="s">
        <v>37</v>
      </c>
      <c r="J538" t="s">
        <v>175</v>
      </c>
      <c r="K538" t="s">
        <v>176</v>
      </c>
      <c r="L538" t="s">
        <v>177</v>
      </c>
      <c r="M538" t="s">
        <v>38</v>
      </c>
      <c r="N538" t="s">
        <v>39</v>
      </c>
      <c r="O538" s="23">
        <v>389</v>
      </c>
      <c r="P538" s="9">
        <v>9.85</v>
      </c>
      <c r="Q538" t="s">
        <v>40</v>
      </c>
      <c r="R538">
        <v>26639</v>
      </c>
      <c r="S538" s="9">
        <v>39.479999999999997</v>
      </c>
      <c r="T538" s="26">
        <v>4.49</v>
      </c>
      <c r="U538" s="8">
        <v>177.27</v>
      </c>
      <c r="V538" t="s">
        <v>112</v>
      </c>
      <c r="W538" t="s">
        <v>42</v>
      </c>
      <c r="X538" t="s">
        <v>42</v>
      </c>
      <c r="Y538" t="s">
        <v>43</v>
      </c>
      <c r="AA538" s="1">
        <f t="shared" si="39"/>
        <v>45869</v>
      </c>
      <c r="AB538" s="2">
        <f t="shared" si="40"/>
        <v>7</v>
      </c>
      <c r="AC538" s="2">
        <f t="shared" si="41"/>
        <v>2025</v>
      </c>
      <c r="AD538" s="2" t="str">
        <f>IFERROR(VLOOKUP(A538,'Aux Área'!$A$4:$B$123,2,0),"-")</f>
        <v>CONSERVA</v>
      </c>
    </row>
    <row r="539" spans="1:30" x14ac:dyDescent="0.3">
      <c r="A539" t="s">
        <v>46</v>
      </c>
      <c r="B539" t="s">
        <v>458</v>
      </c>
      <c r="C539" t="s">
        <v>1121</v>
      </c>
      <c r="D539" t="s">
        <v>127</v>
      </c>
      <c r="E539" t="s">
        <v>128</v>
      </c>
      <c r="F539" t="s">
        <v>47</v>
      </c>
      <c r="G539" t="s">
        <v>35</v>
      </c>
      <c r="H539" t="s">
        <v>36</v>
      </c>
      <c r="I539" t="s">
        <v>37</v>
      </c>
      <c r="J539" t="s">
        <v>1122</v>
      </c>
      <c r="K539" t="s">
        <v>1123</v>
      </c>
      <c r="L539" t="s">
        <v>110</v>
      </c>
      <c r="M539" t="s">
        <v>38</v>
      </c>
      <c r="N539" t="s">
        <v>39</v>
      </c>
      <c r="O539" s="23">
        <v>374</v>
      </c>
      <c r="P539" s="9">
        <v>9.67</v>
      </c>
      <c r="Q539" t="s">
        <v>40</v>
      </c>
      <c r="R539">
        <v>7176</v>
      </c>
      <c r="S539" s="9">
        <v>38.659999999999997</v>
      </c>
      <c r="T539" s="26">
        <v>3.77</v>
      </c>
      <c r="U539" s="8">
        <v>145.76</v>
      </c>
      <c r="V539" t="s">
        <v>112</v>
      </c>
      <c r="W539" t="s">
        <v>42</v>
      </c>
      <c r="X539" t="s">
        <v>42</v>
      </c>
      <c r="Y539" t="s">
        <v>43</v>
      </c>
      <c r="AA539" s="1">
        <f t="shared" si="39"/>
        <v>45869</v>
      </c>
      <c r="AB539" s="2">
        <f t="shared" si="40"/>
        <v>7</v>
      </c>
      <c r="AC539" s="2">
        <f t="shared" si="41"/>
        <v>2025</v>
      </c>
      <c r="AD539" s="2" t="str">
        <f>IFERROR(VLOOKUP(A539,'Aux Área'!$A$4:$B$123,2,0),"-")</f>
        <v>FACILITIES</v>
      </c>
    </row>
    <row r="540" spans="1:30" x14ac:dyDescent="0.3">
      <c r="A540" t="s">
        <v>52</v>
      </c>
      <c r="B540" t="s">
        <v>93</v>
      </c>
      <c r="C540" t="s">
        <v>1124</v>
      </c>
      <c r="D540" t="s">
        <v>185</v>
      </c>
      <c r="E540" t="s">
        <v>33</v>
      </c>
      <c r="F540" t="s">
        <v>53</v>
      </c>
      <c r="G540" t="s">
        <v>35</v>
      </c>
      <c r="H540" t="s">
        <v>36</v>
      </c>
      <c r="I540" t="s">
        <v>37</v>
      </c>
      <c r="J540" t="s">
        <v>147</v>
      </c>
      <c r="K540" t="s">
        <v>148</v>
      </c>
      <c r="L540" t="s">
        <v>84</v>
      </c>
      <c r="M540" t="s">
        <v>38</v>
      </c>
      <c r="N540" t="s">
        <v>39</v>
      </c>
      <c r="O540" s="23">
        <v>336</v>
      </c>
      <c r="P540" s="9">
        <v>9.23</v>
      </c>
      <c r="Q540" t="s">
        <v>40</v>
      </c>
      <c r="R540">
        <v>10046</v>
      </c>
      <c r="S540" s="9">
        <v>36.42</v>
      </c>
      <c r="T540" s="26">
        <v>5.04</v>
      </c>
      <c r="U540" s="8">
        <v>183.56</v>
      </c>
      <c r="V540" t="s">
        <v>41</v>
      </c>
      <c r="W540" t="s">
        <v>42</v>
      </c>
      <c r="X540" t="s">
        <v>42</v>
      </c>
      <c r="Y540" t="s">
        <v>43</v>
      </c>
      <c r="AA540" s="1">
        <f t="shared" si="39"/>
        <v>45869</v>
      </c>
      <c r="AB540" s="2">
        <f t="shared" si="40"/>
        <v>7</v>
      </c>
      <c r="AC540" s="2">
        <f t="shared" si="41"/>
        <v>2025</v>
      </c>
      <c r="AD540" s="2" t="str">
        <f>IFERROR(VLOOKUP(A540,'Aux Área'!$A$4:$B$123,2,0),"-")</f>
        <v>OPERAÇÃO</v>
      </c>
    </row>
    <row r="541" spans="1:30" x14ac:dyDescent="0.3">
      <c r="A541" t="s">
        <v>44</v>
      </c>
      <c r="B541" t="s">
        <v>478</v>
      </c>
      <c r="C541" t="s">
        <v>1125</v>
      </c>
      <c r="D541" t="s">
        <v>460</v>
      </c>
      <c r="E541" t="s">
        <v>461</v>
      </c>
      <c r="F541" t="s">
        <v>45</v>
      </c>
      <c r="G541" t="s">
        <v>35</v>
      </c>
      <c r="H541" t="s">
        <v>36</v>
      </c>
      <c r="I541" t="s">
        <v>37</v>
      </c>
      <c r="J541" t="s">
        <v>89</v>
      </c>
      <c r="K541" t="s">
        <v>90</v>
      </c>
      <c r="L541" t="s">
        <v>91</v>
      </c>
      <c r="M541" t="s">
        <v>38</v>
      </c>
      <c r="N541" t="s">
        <v>39</v>
      </c>
      <c r="O541" s="23">
        <v>470</v>
      </c>
      <c r="P541" s="9">
        <v>11.52</v>
      </c>
      <c r="Q541" t="s">
        <v>40</v>
      </c>
      <c r="R541">
        <v>5123</v>
      </c>
      <c r="S541" s="9">
        <v>40.81</v>
      </c>
      <c r="T541" s="26">
        <v>4.1900000000000004</v>
      </c>
      <c r="U541" s="8">
        <v>170.99</v>
      </c>
      <c r="V541" t="s">
        <v>1126</v>
      </c>
      <c r="W541" t="s">
        <v>42</v>
      </c>
      <c r="X541" t="s">
        <v>42</v>
      </c>
      <c r="Y541" t="s">
        <v>43</v>
      </c>
      <c r="AA541" s="1">
        <f t="shared" si="39"/>
        <v>45869</v>
      </c>
      <c r="AB541" s="2">
        <f t="shared" si="40"/>
        <v>7</v>
      </c>
      <c r="AC541" s="2">
        <f t="shared" si="41"/>
        <v>2025</v>
      </c>
      <c r="AD541" s="2" t="str">
        <f>IFERROR(VLOOKUP(A541,'Aux Área'!$A$4:$B$123,2,0),"-")</f>
        <v>OPERAÇÃO</v>
      </c>
    </row>
    <row r="542" spans="1:30" x14ac:dyDescent="0.3">
      <c r="A542" t="s">
        <v>58</v>
      </c>
      <c r="B542" t="s">
        <v>250</v>
      </c>
      <c r="C542" t="s">
        <v>1127</v>
      </c>
      <c r="D542" t="s">
        <v>87</v>
      </c>
      <c r="E542" t="s">
        <v>88</v>
      </c>
      <c r="F542" t="s">
        <v>59</v>
      </c>
      <c r="G542" t="s">
        <v>35</v>
      </c>
      <c r="H542" t="s">
        <v>36</v>
      </c>
      <c r="I542" t="s">
        <v>37</v>
      </c>
      <c r="J542" t="s">
        <v>188</v>
      </c>
      <c r="K542" t="s">
        <v>189</v>
      </c>
      <c r="L542" t="s">
        <v>190</v>
      </c>
      <c r="M542" t="s">
        <v>38</v>
      </c>
      <c r="N542" t="s">
        <v>39</v>
      </c>
      <c r="O542" s="23">
        <v>273</v>
      </c>
      <c r="P542" s="9">
        <v>8.85</v>
      </c>
      <c r="Q542" t="s">
        <v>40</v>
      </c>
      <c r="R542">
        <v>20548</v>
      </c>
      <c r="S542" s="9">
        <v>30.86</v>
      </c>
      <c r="T542" s="26">
        <v>4.3899999999999997</v>
      </c>
      <c r="U542" s="8">
        <v>135.47999999999999</v>
      </c>
      <c r="V542" t="s">
        <v>41</v>
      </c>
      <c r="W542" t="s">
        <v>42</v>
      </c>
      <c r="X542" t="s">
        <v>42</v>
      </c>
      <c r="Y542" t="s">
        <v>43</v>
      </c>
      <c r="AA542" s="1">
        <f t="shared" si="39"/>
        <v>45869</v>
      </c>
      <c r="AB542" s="2">
        <f t="shared" si="40"/>
        <v>7</v>
      </c>
      <c r="AC542" s="2">
        <f t="shared" si="41"/>
        <v>2025</v>
      </c>
      <c r="AD542" s="2" t="str">
        <f>IFERROR(VLOOKUP(A542,'Aux Área'!$A$4:$B$123,2,0),"-")</f>
        <v>CONSERVA</v>
      </c>
    </row>
    <row r="543" spans="1:30" x14ac:dyDescent="0.3">
      <c r="A543" t="s">
        <v>62</v>
      </c>
      <c r="B543" t="s">
        <v>78</v>
      </c>
      <c r="C543" t="s">
        <v>1128</v>
      </c>
      <c r="D543" t="s">
        <v>158</v>
      </c>
      <c r="E543" t="s">
        <v>159</v>
      </c>
      <c r="F543" t="s">
        <v>63</v>
      </c>
      <c r="G543" t="s">
        <v>35</v>
      </c>
      <c r="H543" t="s">
        <v>36</v>
      </c>
      <c r="I543" t="s">
        <v>37</v>
      </c>
      <c r="J543" t="s">
        <v>526</v>
      </c>
      <c r="K543" t="s">
        <v>527</v>
      </c>
      <c r="L543" t="s">
        <v>124</v>
      </c>
      <c r="M543" t="s">
        <v>38</v>
      </c>
      <c r="N543" t="s">
        <v>39</v>
      </c>
      <c r="O543" s="23">
        <v>310</v>
      </c>
      <c r="P543" s="9">
        <v>8.8000000000000007</v>
      </c>
      <c r="Q543" t="s">
        <v>40</v>
      </c>
      <c r="R543">
        <v>17955</v>
      </c>
      <c r="S543" s="9">
        <v>35.21</v>
      </c>
      <c r="T543" s="26">
        <v>4.29</v>
      </c>
      <c r="U543" s="8">
        <v>151.05000000000001</v>
      </c>
      <c r="V543" t="s">
        <v>112</v>
      </c>
      <c r="W543" t="s">
        <v>42</v>
      </c>
      <c r="X543" t="s">
        <v>42</v>
      </c>
      <c r="Y543" t="s">
        <v>43</v>
      </c>
      <c r="AA543" s="1">
        <f t="shared" si="39"/>
        <v>45869</v>
      </c>
      <c r="AB543" s="2">
        <f t="shared" si="40"/>
        <v>7</v>
      </c>
      <c r="AC543" s="2">
        <f t="shared" si="41"/>
        <v>2025</v>
      </c>
      <c r="AD543" s="2" t="str">
        <f>IFERROR(VLOOKUP(A543,'Aux Área'!$A$4:$B$123,2,0),"-")</f>
        <v>CONSERVA</v>
      </c>
    </row>
    <row r="544" spans="1:30" x14ac:dyDescent="0.3">
      <c r="A544" t="s">
        <v>662</v>
      </c>
      <c r="B544" t="s">
        <v>183</v>
      </c>
      <c r="C544" t="s">
        <v>1129</v>
      </c>
      <c r="D544" t="s">
        <v>664</v>
      </c>
      <c r="E544" t="s">
        <v>665</v>
      </c>
      <c r="F544" t="s">
        <v>653</v>
      </c>
      <c r="G544" t="s">
        <v>635</v>
      </c>
      <c r="H544" t="s">
        <v>666</v>
      </c>
      <c r="I544" t="s">
        <v>667</v>
      </c>
      <c r="J544" t="s">
        <v>237</v>
      </c>
      <c r="K544" t="s">
        <v>238</v>
      </c>
      <c r="L544" t="s">
        <v>110</v>
      </c>
      <c r="M544" t="s">
        <v>38</v>
      </c>
      <c r="N544" t="s">
        <v>668</v>
      </c>
      <c r="O544" s="23">
        <v>0</v>
      </c>
      <c r="P544" s="9">
        <v>0</v>
      </c>
      <c r="Q544" t="s">
        <v>40</v>
      </c>
      <c r="R544">
        <v>0</v>
      </c>
      <c r="S544" s="9">
        <v>86.53</v>
      </c>
      <c r="T544" s="26">
        <v>6.09</v>
      </c>
      <c r="U544" s="8">
        <v>527</v>
      </c>
      <c r="V544" t="s">
        <v>41</v>
      </c>
      <c r="W544" t="s">
        <v>652</v>
      </c>
      <c r="X544" t="s">
        <v>42</v>
      </c>
      <c r="Y544" t="s">
        <v>653</v>
      </c>
      <c r="AA544" s="1">
        <f t="shared" si="39"/>
        <v>45869</v>
      </c>
      <c r="AB544" s="2">
        <f t="shared" si="40"/>
        <v>7</v>
      </c>
      <c r="AC544" s="2">
        <f t="shared" si="41"/>
        <v>2025</v>
      </c>
      <c r="AD544" s="2" t="str">
        <f>IFERROR(VLOOKUP(A544,'Aux Área'!$A$4:$B$123,2,0),"-")</f>
        <v>SÃO PEDRO</v>
      </c>
    </row>
    <row r="545" spans="1:30" x14ac:dyDescent="0.3">
      <c r="A545" t="s">
        <v>1130</v>
      </c>
      <c r="B545" t="s">
        <v>1131</v>
      </c>
      <c r="C545" t="s">
        <v>1132</v>
      </c>
      <c r="D545" t="s">
        <v>1133</v>
      </c>
      <c r="E545" t="s">
        <v>1134</v>
      </c>
      <c r="F545" t="s">
        <v>1130</v>
      </c>
      <c r="G545" t="s">
        <v>1135</v>
      </c>
      <c r="H545" t="s">
        <v>1136</v>
      </c>
      <c r="I545" t="s">
        <v>1137</v>
      </c>
      <c r="J545" t="s">
        <v>97</v>
      </c>
      <c r="K545" t="s">
        <v>98</v>
      </c>
      <c r="L545" t="s">
        <v>84</v>
      </c>
      <c r="M545" t="s">
        <v>38</v>
      </c>
      <c r="N545" t="s">
        <v>707</v>
      </c>
      <c r="O545" s="23">
        <v>0</v>
      </c>
      <c r="P545" s="9">
        <v>0</v>
      </c>
      <c r="Q545" t="s">
        <v>40</v>
      </c>
      <c r="R545">
        <v>21455</v>
      </c>
      <c r="S545" s="9">
        <v>41.68</v>
      </c>
      <c r="T545" s="26">
        <v>6.3410000000000002</v>
      </c>
      <c r="U545" s="8">
        <v>264.31</v>
      </c>
      <c r="V545" t="s">
        <v>1138</v>
      </c>
      <c r="W545" t="s">
        <v>42</v>
      </c>
      <c r="X545" t="s">
        <v>42</v>
      </c>
      <c r="Y545" t="s">
        <v>43</v>
      </c>
      <c r="AA545" s="1">
        <f t="shared" si="39"/>
        <v>45869</v>
      </c>
      <c r="AB545" s="2">
        <f t="shared" si="40"/>
        <v>7</v>
      </c>
      <c r="AC545" s="2">
        <f t="shared" si="41"/>
        <v>2025</v>
      </c>
      <c r="AD545" s="2" t="str">
        <f>IFERROR(VLOOKUP(A545,'Aux Área'!$A$4:$B$123,2,0),"-")</f>
        <v>DIRETORIA</v>
      </c>
    </row>
    <row r="546" spans="1:30" x14ac:dyDescent="0.3">
      <c r="A546" t="s">
        <v>76</v>
      </c>
      <c r="B546" t="s">
        <v>380</v>
      </c>
      <c r="C546" t="s">
        <v>1139</v>
      </c>
      <c r="D546" t="s">
        <v>382</v>
      </c>
      <c r="E546" t="s">
        <v>383</v>
      </c>
      <c r="F546" t="s">
        <v>77</v>
      </c>
      <c r="G546" t="s">
        <v>35</v>
      </c>
      <c r="H546" t="s">
        <v>36</v>
      </c>
      <c r="I546" t="s">
        <v>37</v>
      </c>
      <c r="J546" t="s">
        <v>552</v>
      </c>
      <c r="K546" t="s">
        <v>553</v>
      </c>
      <c r="L546" t="s">
        <v>155</v>
      </c>
      <c r="M546" t="s">
        <v>38</v>
      </c>
      <c r="N546" t="s">
        <v>39</v>
      </c>
      <c r="O546" s="23">
        <v>324</v>
      </c>
      <c r="P546" s="9">
        <v>10.09</v>
      </c>
      <c r="Q546" t="s">
        <v>40</v>
      </c>
      <c r="R546">
        <v>15946</v>
      </c>
      <c r="S546" s="9">
        <v>32.11</v>
      </c>
      <c r="T546" s="26">
        <v>4.1399999999999997</v>
      </c>
      <c r="U546" s="8">
        <v>132.94</v>
      </c>
      <c r="V546" t="s">
        <v>41</v>
      </c>
      <c r="W546" t="s">
        <v>42</v>
      </c>
      <c r="X546" t="s">
        <v>42</v>
      </c>
      <c r="Y546" t="s">
        <v>43</v>
      </c>
      <c r="AA546" s="1">
        <f t="shared" si="39"/>
        <v>45870</v>
      </c>
      <c r="AB546" s="2">
        <f t="shared" si="40"/>
        <v>8</v>
      </c>
      <c r="AC546" s="2">
        <f t="shared" si="41"/>
        <v>2025</v>
      </c>
      <c r="AD546" s="2" t="str">
        <f>IFERROR(VLOOKUP(A546,'Aux Área'!$A$4:$B$123,2,0),"-")</f>
        <v>QSMS</v>
      </c>
    </row>
    <row r="547" spans="1:30" x14ac:dyDescent="0.3">
      <c r="A547" t="s">
        <v>1096</v>
      </c>
      <c r="B547" t="s">
        <v>1097</v>
      </c>
      <c r="C547" t="s">
        <v>1140</v>
      </c>
      <c r="D547" t="s">
        <v>657</v>
      </c>
      <c r="E547" t="s">
        <v>658</v>
      </c>
      <c r="F547" t="s">
        <v>653</v>
      </c>
      <c r="G547" t="s">
        <v>635</v>
      </c>
      <c r="H547" t="s">
        <v>1099</v>
      </c>
      <c r="I547" t="s">
        <v>649</v>
      </c>
      <c r="J547" t="s">
        <v>1100</v>
      </c>
      <c r="K547" t="s">
        <v>1101</v>
      </c>
      <c r="L547" t="s">
        <v>181</v>
      </c>
      <c r="M547" t="s">
        <v>38</v>
      </c>
      <c r="N547" t="s">
        <v>638</v>
      </c>
      <c r="O547" s="23">
        <v>0</v>
      </c>
      <c r="P547" s="9">
        <v>0</v>
      </c>
      <c r="Q547" t="s">
        <v>40</v>
      </c>
      <c r="R547">
        <v>0</v>
      </c>
      <c r="S547" s="9">
        <v>150</v>
      </c>
      <c r="T547" s="26">
        <v>5.44</v>
      </c>
      <c r="U547" s="8">
        <v>816</v>
      </c>
      <c r="V547" t="s">
        <v>1141</v>
      </c>
      <c r="W547" t="s">
        <v>652</v>
      </c>
      <c r="X547" t="s">
        <v>42</v>
      </c>
      <c r="Y547" t="s">
        <v>653</v>
      </c>
      <c r="AA547" s="1">
        <f t="shared" si="39"/>
        <v>45870</v>
      </c>
      <c r="AB547" s="2">
        <f t="shared" si="40"/>
        <v>8</v>
      </c>
      <c r="AC547" s="2">
        <f t="shared" si="41"/>
        <v>2025</v>
      </c>
      <c r="AD547" s="2" t="str">
        <f>IFERROR(VLOOKUP(A547,'Aux Área'!$A$4:$B$123,2,0),"-")</f>
        <v>SÃO PEDRO</v>
      </c>
    </row>
    <row r="548" spans="1:30" x14ac:dyDescent="0.3">
      <c r="A548" t="s">
        <v>654</v>
      </c>
      <c r="B548" t="s">
        <v>655</v>
      </c>
      <c r="C548" t="s">
        <v>1142</v>
      </c>
      <c r="D548" t="s">
        <v>657</v>
      </c>
      <c r="E548" t="s">
        <v>658</v>
      </c>
      <c r="F548" t="s">
        <v>653</v>
      </c>
      <c r="G548" t="s">
        <v>659</v>
      </c>
      <c r="H548" t="s">
        <v>660</v>
      </c>
      <c r="I548" t="s">
        <v>661</v>
      </c>
      <c r="J548" t="s">
        <v>1100</v>
      </c>
      <c r="K548" t="s">
        <v>1101</v>
      </c>
      <c r="L548" t="s">
        <v>181</v>
      </c>
      <c r="M548" t="s">
        <v>38</v>
      </c>
      <c r="N548" t="s">
        <v>638</v>
      </c>
      <c r="O548" s="23">
        <v>0</v>
      </c>
      <c r="P548" s="9">
        <v>0</v>
      </c>
      <c r="Q548" t="s">
        <v>40</v>
      </c>
      <c r="R548">
        <v>0</v>
      </c>
      <c r="S548" s="9">
        <v>44.95</v>
      </c>
      <c r="T548" s="26">
        <v>5.44</v>
      </c>
      <c r="U548" s="8">
        <v>244.54</v>
      </c>
      <c r="V548" t="s">
        <v>1143</v>
      </c>
      <c r="W548" t="s">
        <v>652</v>
      </c>
      <c r="X548" t="s">
        <v>42</v>
      </c>
      <c r="Y548" t="s">
        <v>653</v>
      </c>
      <c r="AA548" s="1">
        <f t="shared" si="39"/>
        <v>45870</v>
      </c>
      <c r="AB548" s="2">
        <f t="shared" si="40"/>
        <v>8</v>
      </c>
      <c r="AC548" s="2">
        <f t="shared" si="41"/>
        <v>2025</v>
      </c>
      <c r="AD548" s="2" t="str">
        <f>IFERROR(VLOOKUP(A548,'Aux Área'!$A$4:$B$123,2,0),"-")</f>
        <v>SÃO PEDRO</v>
      </c>
    </row>
    <row r="549" spans="1:30" x14ac:dyDescent="0.3">
      <c r="A549" t="s">
        <v>66</v>
      </c>
      <c r="B549" t="s">
        <v>464</v>
      </c>
      <c r="C549" t="s">
        <v>1144</v>
      </c>
      <c r="D549" t="s">
        <v>151</v>
      </c>
      <c r="E549" t="s">
        <v>152</v>
      </c>
      <c r="F549" t="s">
        <v>67</v>
      </c>
      <c r="G549" t="s">
        <v>35</v>
      </c>
      <c r="H549" t="s">
        <v>36</v>
      </c>
      <c r="I549" t="s">
        <v>37</v>
      </c>
      <c r="J549" t="s">
        <v>147</v>
      </c>
      <c r="K549" t="s">
        <v>148</v>
      </c>
      <c r="L549" t="s">
        <v>84</v>
      </c>
      <c r="M549" t="s">
        <v>38</v>
      </c>
      <c r="N549" t="s">
        <v>39</v>
      </c>
      <c r="O549" s="23">
        <v>383</v>
      </c>
      <c r="P549" s="9">
        <v>9.08</v>
      </c>
      <c r="Q549" t="s">
        <v>40</v>
      </c>
      <c r="R549">
        <v>4912</v>
      </c>
      <c r="S549" s="9">
        <v>42.16</v>
      </c>
      <c r="T549" s="26">
        <v>4.641</v>
      </c>
      <c r="U549" s="8">
        <v>195.65</v>
      </c>
      <c r="V549" t="s">
        <v>112</v>
      </c>
      <c r="W549" t="s">
        <v>42</v>
      </c>
      <c r="X549" t="s">
        <v>42</v>
      </c>
      <c r="Y549" t="s">
        <v>43</v>
      </c>
      <c r="AA549" s="1">
        <f t="shared" si="39"/>
        <v>45870</v>
      </c>
      <c r="AB549" s="2">
        <f t="shared" si="40"/>
        <v>8</v>
      </c>
      <c r="AC549" s="2">
        <f t="shared" si="41"/>
        <v>2025</v>
      </c>
      <c r="AD549" s="2" t="str">
        <f>IFERROR(VLOOKUP(A549,'Aux Área'!$A$4:$B$123,2,0),"-")</f>
        <v>OPERAÇÃO</v>
      </c>
    </row>
    <row r="550" spans="1:30" x14ac:dyDescent="0.3">
      <c r="A550" t="s">
        <v>54</v>
      </c>
      <c r="B550" t="s">
        <v>319</v>
      </c>
      <c r="C550" t="s">
        <v>1145</v>
      </c>
      <c r="D550" t="s">
        <v>1057</v>
      </c>
      <c r="E550" t="s">
        <v>1058</v>
      </c>
      <c r="F550" t="s">
        <v>55</v>
      </c>
      <c r="G550" t="s">
        <v>35</v>
      </c>
      <c r="H550" t="s">
        <v>36</v>
      </c>
      <c r="I550" t="s">
        <v>37</v>
      </c>
      <c r="J550" t="s">
        <v>1146</v>
      </c>
      <c r="K550" t="s">
        <v>1147</v>
      </c>
      <c r="L550" t="s">
        <v>84</v>
      </c>
      <c r="M550" t="s">
        <v>38</v>
      </c>
      <c r="N550" t="s">
        <v>39</v>
      </c>
      <c r="O550" s="23">
        <v>433</v>
      </c>
      <c r="P550" s="9">
        <v>10.35</v>
      </c>
      <c r="Q550" t="s">
        <v>40</v>
      </c>
      <c r="R550">
        <v>6603</v>
      </c>
      <c r="S550" s="9">
        <v>41.82</v>
      </c>
      <c r="T550" s="26">
        <v>4.6399999999999997</v>
      </c>
      <c r="U550" s="8">
        <v>194.03</v>
      </c>
      <c r="V550" t="s">
        <v>41</v>
      </c>
      <c r="W550" t="s">
        <v>42</v>
      </c>
      <c r="X550" t="s">
        <v>42</v>
      </c>
      <c r="Y550" t="s">
        <v>43</v>
      </c>
      <c r="AA550" s="1">
        <f t="shared" si="39"/>
        <v>45870</v>
      </c>
      <c r="AB550" s="2">
        <f t="shared" si="40"/>
        <v>8</v>
      </c>
      <c r="AC550" s="2">
        <f t="shared" si="41"/>
        <v>2025</v>
      </c>
      <c r="AD550" s="2" t="str">
        <f>IFERROR(VLOOKUP(A550,'Aux Área'!$A$4:$B$123,2,0),"-")</f>
        <v>ENGENHARIA</v>
      </c>
    </row>
    <row r="551" spans="1:30" x14ac:dyDescent="0.3">
      <c r="A551" t="s">
        <v>687</v>
      </c>
      <c r="B551" t="s">
        <v>85</v>
      </c>
      <c r="C551" t="s">
        <v>1148</v>
      </c>
      <c r="D551" t="s">
        <v>633</v>
      </c>
      <c r="E551" t="s">
        <v>634</v>
      </c>
      <c r="F551" t="s">
        <v>641</v>
      </c>
      <c r="G551" t="s">
        <v>671</v>
      </c>
      <c r="H551" t="s">
        <v>1051</v>
      </c>
      <c r="I551" t="s">
        <v>673</v>
      </c>
      <c r="J551" t="s">
        <v>285</v>
      </c>
      <c r="K551" t="s">
        <v>286</v>
      </c>
      <c r="L551" t="s">
        <v>91</v>
      </c>
      <c r="M551" t="s">
        <v>38</v>
      </c>
      <c r="N551" t="s">
        <v>638</v>
      </c>
      <c r="O551" s="23">
        <v>0</v>
      </c>
      <c r="P551" s="9">
        <v>0</v>
      </c>
      <c r="Q551" t="s">
        <v>40</v>
      </c>
      <c r="R551">
        <v>0</v>
      </c>
      <c r="S551" s="9">
        <v>40</v>
      </c>
      <c r="T551" s="26">
        <v>5.69</v>
      </c>
      <c r="U551" s="8">
        <v>227.6</v>
      </c>
      <c r="V551" t="s">
        <v>1149</v>
      </c>
      <c r="W551" t="s">
        <v>640</v>
      </c>
      <c r="X551" t="s">
        <v>42</v>
      </c>
      <c r="Y551" t="s">
        <v>641</v>
      </c>
      <c r="AA551" s="1">
        <f t="shared" si="39"/>
        <v>45870</v>
      </c>
      <c r="AB551" s="2">
        <f t="shared" si="40"/>
        <v>8</v>
      </c>
      <c r="AC551" s="2">
        <f t="shared" si="41"/>
        <v>2025</v>
      </c>
      <c r="AD551" s="2" t="str">
        <f>IFERROR(VLOOKUP(A551,'Aux Área'!$A$4:$B$123,2,0),"-")</f>
        <v>TECPAV</v>
      </c>
    </row>
    <row r="552" spans="1:30" x14ac:dyDescent="0.3">
      <c r="A552" t="s">
        <v>56</v>
      </c>
      <c r="B552" t="s">
        <v>266</v>
      </c>
      <c r="C552" t="s">
        <v>1150</v>
      </c>
      <c r="D552" t="s">
        <v>120</v>
      </c>
      <c r="E552" t="s">
        <v>121</v>
      </c>
      <c r="F552" t="s">
        <v>57</v>
      </c>
      <c r="G552" t="s">
        <v>35</v>
      </c>
      <c r="H552" t="s">
        <v>36</v>
      </c>
      <c r="I552" t="s">
        <v>37</v>
      </c>
      <c r="J552" t="s">
        <v>169</v>
      </c>
      <c r="K552" t="s">
        <v>170</v>
      </c>
      <c r="L552" t="s">
        <v>124</v>
      </c>
      <c r="M552" t="s">
        <v>38</v>
      </c>
      <c r="N552" t="s">
        <v>39</v>
      </c>
      <c r="O552" s="23">
        <v>402</v>
      </c>
      <c r="P552" s="9">
        <v>10.93</v>
      </c>
      <c r="Q552" t="s">
        <v>40</v>
      </c>
      <c r="R552">
        <v>27041</v>
      </c>
      <c r="S552" s="9">
        <v>36.78</v>
      </c>
      <c r="T552" s="26">
        <v>4.2699999999999996</v>
      </c>
      <c r="U552" s="8">
        <v>157.05000000000001</v>
      </c>
      <c r="V552" t="s">
        <v>41</v>
      </c>
      <c r="W552" t="s">
        <v>42</v>
      </c>
      <c r="X552" t="s">
        <v>42</v>
      </c>
      <c r="Y552" t="s">
        <v>43</v>
      </c>
      <c r="AA552" s="1">
        <f t="shared" si="39"/>
        <v>45870</v>
      </c>
      <c r="AB552" s="2">
        <f t="shared" si="40"/>
        <v>8</v>
      </c>
      <c r="AC552" s="2">
        <f t="shared" si="41"/>
        <v>2025</v>
      </c>
      <c r="AD552" s="2" t="str">
        <f>IFERROR(VLOOKUP(A552,'Aux Área'!$A$4:$B$123,2,0),"-")</f>
        <v>CONSERVA</v>
      </c>
    </row>
    <row r="553" spans="1:30" x14ac:dyDescent="0.3">
      <c r="A553" t="s">
        <v>64</v>
      </c>
      <c r="B553" t="s">
        <v>332</v>
      </c>
      <c r="C553" t="s">
        <v>1151</v>
      </c>
      <c r="D553" t="s">
        <v>127</v>
      </c>
      <c r="E553" t="s">
        <v>128</v>
      </c>
      <c r="F553" t="s">
        <v>65</v>
      </c>
      <c r="G553" t="s">
        <v>35</v>
      </c>
      <c r="H553" t="s">
        <v>36</v>
      </c>
      <c r="I553" t="s">
        <v>37</v>
      </c>
      <c r="J553" t="s">
        <v>1152</v>
      </c>
      <c r="K553" t="s">
        <v>1153</v>
      </c>
      <c r="L553" t="s">
        <v>217</v>
      </c>
      <c r="M553" t="s">
        <v>38</v>
      </c>
      <c r="N553" t="s">
        <v>39</v>
      </c>
      <c r="O553" s="23">
        <v>384</v>
      </c>
      <c r="P553" s="9">
        <v>10.220000000000001</v>
      </c>
      <c r="Q553" t="s">
        <v>40</v>
      </c>
      <c r="R553">
        <v>10131</v>
      </c>
      <c r="S553" s="9">
        <v>37.590000000000003</v>
      </c>
      <c r="T553" s="26">
        <v>3.9910000000000001</v>
      </c>
      <c r="U553" s="8">
        <v>150.02000000000001</v>
      </c>
      <c r="V553" t="s">
        <v>1154</v>
      </c>
      <c r="W553" t="s">
        <v>42</v>
      </c>
      <c r="X553" t="s">
        <v>42</v>
      </c>
      <c r="Y553" t="s">
        <v>43</v>
      </c>
      <c r="AA553" s="1">
        <f t="shared" si="39"/>
        <v>45870</v>
      </c>
      <c r="AB553" s="2">
        <f t="shared" si="40"/>
        <v>8</v>
      </c>
      <c r="AC553" s="2">
        <f t="shared" si="41"/>
        <v>2025</v>
      </c>
      <c r="AD553" s="2" t="str">
        <f>IFERROR(VLOOKUP(A553,'Aux Área'!$A$4:$B$123,2,0),"-")</f>
        <v>ENGENHARIA</v>
      </c>
    </row>
    <row r="554" spans="1:30" x14ac:dyDescent="0.3">
      <c r="A554" t="s">
        <v>58</v>
      </c>
      <c r="B554" t="s">
        <v>250</v>
      </c>
      <c r="C554" t="s">
        <v>1155</v>
      </c>
      <c r="D554" t="s">
        <v>87</v>
      </c>
      <c r="E554" t="s">
        <v>88</v>
      </c>
      <c r="F554" t="s">
        <v>59</v>
      </c>
      <c r="G554" t="s">
        <v>35</v>
      </c>
      <c r="H554" t="s">
        <v>36</v>
      </c>
      <c r="I554" t="s">
        <v>37</v>
      </c>
      <c r="J554" t="s">
        <v>285</v>
      </c>
      <c r="K554" t="s">
        <v>286</v>
      </c>
      <c r="L554" t="s">
        <v>91</v>
      </c>
      <c r="M554" t="s">
        <v>38</v>
      </c>
      <c r="N554" t="s">
        <v>39</v>
      </c>
      <c r="O554" s="23">
        <v>359</v>
      </c>
      <c r="P554" s="9">
        <v>8.8800000000000008</v>
      </c>
      <c r="Q554" t="s">
        <v>40</v>
      </c>
      <c r="R554">
        <v>20907</v>
      </c>
      <c r="S554" s="9">
        <v>40.43</v>
      </c>
      <c r="T554" s="26">
        <v>3.9910000000000001</v>
      </c>
      <c r="U554" s="8">
        <v>161.34</v>
      </c>
      <c r="V554" t="s">
        <v>1156</v>
      </c>
      <c r="W554" t="s">
        <v>42</v>
      </c>
      <c r="X554" t="s">
        <v>42</v>
      </c>
      <c r="Y554" t="s">
        <v>43</v>
      </c>
      <c r="AA554" s="1">
        <f t="shared" si="39"/>
        <v>45870</v>
      </c>
      <c r="AB554" s="2">
        <f t="shared" si="40"/>
        <v>8</v>
      </c>
      <c r="AC554" s="2">
        <f t="shared" si="41"/>
        <v>2025</v>
      </c>
      <c r="AD554" s="2" t="str">
        <f>IFERROR(VLOOKUP(A554,'Aux Área'!$A$4:$B$123,2,0),"-")</f>
        <v>CONSERVA</v>
      </c>
    </row>
    <row r="555" spans="1:30" x14ac:dyDescent="0.3">
      <c r="A555" t="s">
        <v>30</v>
      </c>
      <c r="B555" t="s">
        <v>453</v>
      </c>
      <c r="C555" t="s">
        <v>1157</v>
      </c>
      <c r="D555" t="s">
        <v>391</v>
      </c>
      <c r="E555" t="s">
        <v>392</v>
      </c>
      <c r="F555" t="s">
        <v>34</v>
      </c>
      <c r="G555" t="s">
        <v>35</v>
      </c>
      <c r="H555" t="s">
        <v>36</v>
      </c>
      <c r="I555" t="s">
        <v>37</v>
      </c>
      <c r="J555" t="s">
        <v>122</v>
      </c>
      <c r="K555" t="s">
        <v>123</v>
      </c>
      <c r="L555" t="s">
        <v>124</v>
      </c>
      <c r="M555" t="s">
        <v>38</v>
      </c>
      <c r="N555" t="s">
        <v>39</v>
      </c>
      <c r="O555" s="23">
        <v>416</v>
      </c>
      <c r="P555" s="9">
        <v>10.47</v>
      </c>
      <c r="Q555" t="s">
        <v>40</v>
      </c>
      <c r="R555">
        <v>4298</v>
      </c>
      <c r="S555" s="9">
        <v>39.72</v>
      </c>
      <c r="T555" s="26">
        <v>4.1900000000000004</v>
      </c>
      <c r="U555" s="8">
        <v>166.42</v>
      </c>
      <c r="V555" t="s">
        <v>112</v>
      </c>
      <c r="W555" t="s">
        <v>42</v>
      </c>
      <c r="X555" t="s">
        <v>42</v>
      </c>
      <c r="Y555" t="s">
        <v>43</v>
      </c>
      <c r="AA555" s="1">
        <f t="shared" si="39"/>
        <v>45870</v>
      </c>
      <c r="AB555" s="2">
        <f t="shared" si="40"/>
        <v>8</v>
      </c>
      <c r="AC555" s="2">
        <f t="shared" si="41"/>
        <v>2025</v>
      </c>
      <c r="AD555" s="2" t="str">
        <f>IFERROR(VLOOKUP(A555,'Aux Área'!$A$4:$B$123,2,0),"-")</f>
        <v>OPERAÇÃO</v>
      </c>
    </row>
    <row r="556" spans="1:30" x14ac:dyDescent="0.3">
      <c r="A556" t="s">
        <v>72</v>
      </c>
      <c r="B556" t="s">
        <v>243</v>
      </c>
      <c r="C556" t="s">
        <v>1158</v>
      </c>
      <c r="D556" t="s">
        <v>95</v>
      </c>
      <c r="E556" t="s">
        <v>96</v>
      </c>
      <c r="F556" t="s">
        <v>73</v>
      </c>
      <c r="G556" t="s">
        <v>35</v>
      </c>
      <c r="H556" t="s">
        <v>36</v>
      </c>
      <c r="I556" t="s">
        <v>37</v>
      </c>
      <c r="J556" t="s">
        <v>292</v>
      </c>
      <c r="K556" t="s">
        <v>293</v>
      </c>
      <c r="L556" t="s">
        <v>84</v>
      </c>
      <c r="M556" t="s">
        <v>38</v>
      </c>
      <c r="N556" t="s">
        <v>39</v>
      </c>
      <c r="O556" s="23">
        <v>300</v>
      </c>
      <c r="P556" s="9">
        <v>9.57</v>
      </c>
      <c r="Q556" t="s">
        <v>40</v>
      </c>
      <c r="R556">
        <v>9408</v>
      </c>
      <c r="S556" s="9">
        <v>31.34</v>
      </c>
      <c r="T556" s="26">
        <v>4.9400000000000004</v>
      </c>
      <c r="U556" s="8">
        <v>154.82</v>
      </c>
      <c r="V556" t="s">
        <v>41</v>
      </c>
      <c r="W556" t="s">
        <v>42</v>
      </c>
      <c r="X556" t="s">
        <v>42</v>
      </c>
      <c r="Y556" t="s">
        <v>43</v>
      </c>
      <c r="AA556" s="1">
        <f t="shared" si="39"/>
        <v>45870</v>
      </c>
      <c r="AB556" s="2">
        <f t="shared" si="40"/>
        <v>8</v>
      </c>
      <c r="AC556" s="2">
        <f t="shared" si="41"/>
        <v>2025</v>
      </c>
      <c r="AD556" s="2" t="str">
        <f>IFERROR(VLOOKUP(A556,'Aux Área'!$A$4:$B$123,2,0),"-")</f>
        <v>CONSERVA</v>
      </c>
    </row>
    <row r="557" spans="1:30" x14ac:dyDescent="0.3">
      <c r="A557" t="s">
        <v>56</v>
      </c>
      <c r="B557" t="s">
        <v>266</v>
      </c>
      <c r="C557" t="s">
        <v>1159</v>
      </c>
      <c r="D557" t="s">
        <v>120</v>
      </c>
      <c r="E557" t="s">
        <v>121</v>
      </c>
      <c r="F557" t="s">
        <v>57</v>
      </c>
      <c r="G557" t="s">
        <v>35</v>
      </c>
      <c r="H557" t="s">
        <v>36</v>
      </c>
      <c r="I557" t="s">
        <v>37</v>
      </c>
      <c r="J557" t="s">
        <v>360</v>
      </c>
      <c r="K557" t="s">
        <v>361</v>
      </c>
      <c r="L557" t="s">
        <v>181</v>
      </c>
      <c r="M557" t="s">
        <v>38</v>
      </c>
      <c r="N557" t="s">
        <v>39</v>
      </c>
      <c r="O557" s="23">
        <v>338</v>
      </c>
      <c r="P557" s="9">
        <v>9.31</v>
      </c>
      <c r="Q557" t="s">
        <v>40</v>
      </c>
      <c r="R557">
        <v>27379</v>
      </c>
      <c r="S557" s="9">
        <v>36.299999999999997</v>
      </c>
      <c r="T557" s="26">
        <v>4.49</v>
      </c>
      <c r="U557" s="8">
        <v>162.99</v>
      </c>
      <c r="V557" t="s">
        <v>112</v>
      </c>
      <c r="W557" t="s">
        <v>42</v>
      </c>
      <c r="X557" t="s">
        <v>42</v>
      </c>
      <c r="Y557" t="s">
        <v>43</v>
      </c>
      <c r="AA557" s="1">
        <f t="shared" ref="AA557:AA588" si="42">DATEVALUE(C557)</f>
        <v>45871</v>
      </c>
      <c r="AB557" s="2">
        <f t="shared" ref="AB557:AB588" si="43">MONTH(AA557)</f>
        <v>8</v>
      </c>
      <c r="AC557" s="2">
        <f t="shared" ref="AC557:AC588" si="44">YEAR(AA557)</f>
        <v>2025</v>
      </c>
      <c r="AD557" s="2" t="str">
        <f>IFERROR(VLOOKUP(A557,'Aux Área'!$A$4:$B$123,2,0),"-")</f>
        <v>CONSERVA</v>
      </c>
    </row>
    <row r="558" spans="1:30" x14ac:dyDescent="0.3">
      <c r="A558" t="s">
        <v>76</v>
      </c>
      <c r="B558" t="s">
        <v>380</v>
      </c>
      <c r="C558" t="s">
        <v>1160</v>
      </c>
      <c r="D558" t="s">
        <v>382</v>
      </c>
      <c r="E558" t="s">
        <v>383</v>
      </c>
      <c r="F558" t="s">
        <v>77</v>
      </c>
      <c r="G558" t="s">
        <v>35</v>
      </c>
      <c r="H558" t="s">
        <v>36</v>
      </c>
      <c r="I558" t="s">
        <v>37</v>
      </c>
      <c r="J558" t="s">
        <v>237</v>
      </c>
      <c r="K558" t="s">
        <v>238</v>
      </c>
      <c r="L558" t="s">
        <v>110</v>
      </c>
      <c r="M558" t="s">
        <v>38</v>
      </c>
      <c r="N558" t="s">
        <v>39</v>
      </c>
      <c r="O558" s="23">
        <v>305</v>
      </c>
      <c r="P558" s="9">
        <v>10.99</v>
      </c>
      <c r="Q558" t="s">
        <v>40</v>
      </c>
      <c r="R558">
        <v>16251</v>
      </c>
      <c r="S558" s="9">
        <v>27.76</v>
      </c>
      <c r="T558" s="26">
        <v>3.89</v>
      </c>
      <c r="U558" s="8">
        <v>107.99</v>
      </c>
      <c r="V558" t="s">
        <v>41</v>
      </c>
      <c r="W558" t="s">
        <v>42</v>
      </c>
      <c r="X558" t="s">
        <v>42</v>
      </c>
      <c r="Y558" t="s">
        <v>43</v>
      </c>
      <c r="AA558" s="1">
        <f t="shared" si="42"/>
        <v>45871</v>
      </c>
      <c r="AB558" s="2">
        <f t="shared" si="43"/>
        <v>8</v>
      </c>
      <c r="AC558" s="2">
        <f t="shared" si="44"/>
        <v>2025</v>
      </c>
      <c r="AD558" s="2" t="str">
        <f>IFERROR(VLOOKUP(A558,'Aux Área'!$A$4:$B$123,2,0),"-")</f>
        <v>QSMS</v>
      </c>
    </row>
    <row r="559" spans="1:30" x14ac:dyDescent="0.3">
      <c r="A559" t="s">
        <v>60</v>
      </c>
      <c r="B559" t="s">
        <v>614</v>
      </c>
      <c r="C559" t="s">
        <v>1161</v>
      </c>
      <c r="D559" t="s">
        <v>729</v>
      </c>
      <c r="E559" t="s">
        <v>730</v>
      </c>
      <c r="F559" t="s">
        <v>61</v>
      </c>
      <c r="G559" t="s">
        <v>35</v>
      </c>
      <c r="H559" t="s">
        <v>36</v>
      </c>
      <c r="I559" t="s">
        <v>37</v>
      </c>
      <c r="J559" t="s">
        <v>474</v>
      </c>
      <c r="K559" t="s">
        <v>475</v>
      </c>
      <c r="L559" t="s">
        <v>84</v>
      </c>
      <c r="M559" t="s">
        <v>38</v>
      </c>
      <c r="N559" t="s">
        <v>39</v>
      </c>
      <c r="O559" s="23">
        <v>325</v>
      </c>
      <c r="P559" s="9">
        <v>7.81</v>
      </c>
      <c r="Q559" t="s">
        <v>40</v>
      </c>
      <c r="R559">
        <v>3346</v>
      </c>
      <c r="S559" s="9">
        <v>41.61</v>
      </c>
      <c r="T559" s="26">
        <v>4.79</v>
      </c>
      <c r="U559" s="8">
        <v>199.31</v>
      </c>
      <c r="V559" t="s">
        <v>246</v>
      </c>
      <c r="W559" t="s">
        <v>42</v>
      </c>
      <c r="X559" t="s">
        <v>42</v>
      </c>
      <c r="Y559" t="s">
        <v>43</v>
      </c>
      <c r="AA559" s="1">
        <f t="shared" si="42"/>
        <v>45871</v>
      </c>
      <c r="AB559" s="2">
        <f t="shared" si="43"/>
        <v>8</v>
      </c>
      <c r="AC559" s="2">
        <f t="shared" si="44"/>
        <v>2025</v>
      </c>
      <c r="AD559" s="2" t="str">
        <f>IFERROR(VLOOKUP(A559,'Aux Área'!$A$4:$B$123,2,0),"-")</f>
        <v>QSMS</v>
      </c>
    </row>
    <row r="560" spans="1:30" x14ac:dyDescent="0.3">
      <c r="A560" t="s">
        <v>64</v>
      </c>
      <c r="B560" t="s">
        <v>332</v>
      </c>
      <c r="C560" t="s">
        <v>1162</v>
      </c>
      <c r="D560" t="s">
        <v>127</v>
      </c>
      <c r="E560" t="s">
        <v>128</v>
      </c>
      <c r="F560" t="s">
        <v>65</v>
      </c>
      <c r="G560" t="s">
        <v>35</v>
      </c>
      <c r="H560" t="s">
        <v>36</v>
      </c>
      <c r="I560" t="s">
        <v>37</v>
      </c>
      <c r="J560" t="s">
        <v>179</v>
      </c>
      <c r="K560" t="s">
        <v>180</v>
      </c>
      <c r="L560" t="s">
        <v>181</v>
      </c>
      <c r="M560" t="s">
        <v>38</v>
      </c>
      <c r="N560" t="s">
        <v>39</v>
      </c>
      <c r="O560" s="23">
        <v>184</v>
      </c>
      <c r="P560" s="9">
        <v>9.6</v>
      </c>
      <c r="Q560" t="s">
        <v>40</v>
      </c>
      <c r="R560">
        <v>10315</v>
      </c>
      <c r="S560" s="9">
        <v>19.170000000000002</v>
      </c>
      <c r="T560" s="26">
        <v>4.5910000000000002</v>
      </c>
      <c r="U560" s="8">
        <v>88</v>
      </c>
      <c r="V560" t="s">
        <v>112</v>
      </c>
      <c r="W560" t="s">
        <v>42</v>
      </c>
      <c r="X560" t="s">
        <v>42</v>
      </c>
      <c r="Y560" t="s">
        <v>43</v>
      </c>
      <c r="AA560" s="1">
        <f t="shared" si="42"/>
        <v>45871</v>
      </c>
      <c r="AB560" s="2">
        <f t="shared" si="43"/>
        <v>8</v>
      </c>
      <c r="AC560" s="2">
        <f t="shared" si="44"/>
        <v>2025</v>
      </c>
      <c r="AD560" s="2" t="str">
        <f>IFERROR(VLOOKUP(A560,'Aux Área'!$A$4:$B$123,2,0),"-")</f>
        <v>ENGENHARIA</v>
      </c>
    </row>
    <row r="561" spans="1:30" x14ac:dyDescent="0.3">
      <c r="A561" t="s">
        <v>56</v>
      </c>
      <c r="B561" t="s">
        <v>266</v>
      </c>
      <c r="C561" t="s">
        <v>1163</v>
      </c>
      <c r="D561" t="s">
        <v>120</v>
      </c>
      <c r="E561" t="s">
        <v>121</v>
      </c>
      <c r="F561" t="s">
        <v>57</v>
      </c>
      <c r="G561" t="s">
        <v>35</v>
      </c>
      <c r="H561" t="s">
        <v>36</v>
      </c>
      <c r="I561" t="s">
        <v>37</v>
      </c>
      <c r="J561" t="s">
        <v>248</v>
      </c>
      <c r="K561" t="s">
        <v>249</v>
      </c>
      <c r="L561" t="s">
        <v>207</v>
      </c>
      <c r="M561" t="s">
        <v>38</v>
      </c>
      <c r="N561" t="s">
        <v>39</v>
      </c>
      <c r="O561" s="23">
        <v>353</v>
      </c>
      <c r="P561" s="9">
        <v>9.2799999999999994</v>
      </c>
      <c r="Q561" t="s">
        <v>40</v>
      </c>
      <c r="R561">
        <v>27732</v>
      </c>
      <c r="S561" s="9">
        <v>38.049999999999997</v>
      </c>
      <c r="T561" s="26">
        <v>4.7910000000000004</v>
      </c>
      <c r="U561" s="8">
        <v>182.3</v>
      </c>
      <c r="V561" t="s">
        <v>112</v>
      </c>
      <c r="W561" t="s">
        <v>42</v>
      </c>
      <c r="X561" t="s">
        <v>42</v>
      </c>
      <c r="Y561" t="s">
        <v>43</v>
      </c>
      <c r="AA561" s="1">
        <f t="shared" si="42"/>
        <v>45873</v>
      </c>
      <c r="AB561" s="2">
        <f t="shared" si="43"/>
        <v>8</v>
      </c>
      <c r="AC561" s="2">
        <f t="shared" si="44"/>
        <v>2025</v>
      </c>
      <c r="AD561" s="2" t="str">
        <f>IFERROR(VLOOKUP(A561,'Aux Área'!$A$4:$B$123,2,0),"-")</f>
        <v>CONSERVA</v>
      </c>
    </row>
    <row r="562" spans="1:30" x14ac:dyDescent="0.3">
      <c r="A562" t="s">
        <v>687</v>
      </c>
      <c r="B562" t="s">
        <v>85</v>
      </c>
      <c r="C562" t="s">
        <v>1164</v>
      </c>
      <c r="D562" t="s">
        <v>633</v>
      </c>
      <c r="E562" t="s">
        <v>634</v>
      </c>
      <c r="F562" t="s">
        <v>641</v>
      </c>
      <c r="G562" t="s">
        <v>671</v>
      </c>
      <c r="H562" t="s">
        <v>1051</v>
      </c>
      <c r="I562" t="s">
        <v>673</v>
      </c>
      <c r="J562" t="s">
        <v>285</v>
      </c>
      <c r="K562" t="s">
        <v>286</v>
      </c>
      <c r="L562" t="s">
        <v>91</v>
      </c>
      <c r="M562" t="s">
        <v>38</v>
      </c>
      <c r="N562" t="s">
        <v>638</v>
      </c>
      <c r="O562" s="23">
        <v>0</v>
      </c>
      <c r="P562" s="9">
        <v>0</v>
      </c>
      <c r="Q562" t="s">
        <v>40</v>
      </c>
      <c r="R562">
        <v>0</v>
      </c>
      <c r="S562" s="9">
        <v>63.25</v>
      </c>
      <c r="T562" s="26">
        <v>5.89</v>
      </c>
      <c r="U562" s="8">
        <v>372.57</v>
      </c>
      <c r="V562" t="s">
        <v>1165</v>
      </c>
      <c r="W562" t="s">
        <v>640</v>
      </c>
      <c r="X562" t="s">
        <v>42</v>
      </c>
      <c r="Y562" t="s">
        <v>641</v>
      </c>
      <c r="AA562" s="1">
        <f t="shared" si="42"/>
        <v>45873</v>
      </c>
      <c r="AB562" s="2">
        <f t="shared" si="43"/>
        <v>8</v>
      </c>
      <c r="AC562" s="2">
        <f t="shared" si="44"/>
        <v>2025</v>
      </c>
      <c r="AD562" s="2" t="str">
        <f>IFERROR(VLOOKUP(A562,'Aux Área'!$A$4:$B$123,2,0),"-")</f>
        <v>TECPAV</v>
      </c>
    </row>
    <row r="563" spans="1:30" x14ac:dyDescent="0.3">
      <c r="A563" t="s">
        <v>30</v>
      </c>
      <c r="B563" t="s">
        <v>453</v>
      </c>
      <c r="C563" t="s">
        <v>1166</v>
      </c>
      <c r="D563" t="s">
        <v>391</v>
      </c>
      <c r="E563" t="s">
        <v>392</v>
      </c>
      <c r="F563" t="s">
        <v>34</v>
      </c>
      <c r="G563" t="s">
        <v>35</v>
      </c>
      <c r="H563" t="s">
        <v>36</v>
      </c>
      <c r="I563" t="s">
        <v>37</v>
      </c>
      <c r="J563" t="s">
        <v>1167</v>
      </c>
      <c r="K563" t="s">
        <v>1047</v>
      </c>
      <c r="L563" t="s">
        <v>84</v>
      </c>
      <c r="M563" t="s">
        <v>38</v>
      </c>
      <c r="N563" t="s">
        <v>39</v>
      </c>
      <c r="O563" s="23">
        <v>396</v>
      </c>
      <c r="P563" s="9">
        <v>10.1</v>
      </c>
      <c r="Q563" t="s">
        <v>40</v>
      </c>
      <c r="R563">
        <v>4694</v>
      </c>
      <c r="S563" s="9">
        <v>39.22</v>
      </c>
      <c r="T563" s="26">
        <v>5.17</v>
      </c>
      <c r="U563" s="8">
        <v>202.77</v>
      </c>
      <c r="V563" t="s">
        <v>41</v>
      </c>
      <c r="W563" t="s">
        <v>42</v>
      </c>
      <c r="X563" t="s">
        <v>42</v>
      </c>
      <c r="Y563" t="s">
        <v>43</v>
      </c>
      <c r="AA563" s="1">
        <f t="shared" si="42"/>
        <v>45873</v>
      </c>
      <c r="AB563" s="2">
        <f t="shared" si="43"/>
        <v>8</v>
      </c>
      <c r="AC563" s="2">
        <f t="shared" si="44"/>
        <v>2025</v>
      </c>
      <c r="AD563" s="2" t="str">
        <f>IFERROR(VLOOKUP(A563,'Aux Área'!$A$4:$B$123,2,0),"-")</f>
        <v>OPERAÇÃO</v>
      </c>
    </row>
    <row r="564" spans="1:30" x14ac:dyDescent="0.3">
      <c r="A564" t="s">
        <v>62</v>
      </c>
      <c r="B564" t="s">
        <v>78</v>
      </c>
      <c r="C564" t="s">
        <v>1168</v>
      </c>
      <c r="D564" t="s">
        <v>158</v>
      </c>
      <c r="E564" t="s">
        <v>159</v>
      </c>
      <c r="F564" t="s">
        <v>63</v>
      </c>
      <c r="G564" t="s">
        <v>35</v>
      </c>
      <c r="H564" t="s">
        <v>36</v>
      </c>
      <c r="I564" t="s">
        <v>37</v>
      </c>
      <c r="J564" t="s">
        <v>526</v>
      </c>
      <c r="K564" t="s">
        <v>527</v>
      </c>
      <c r="L564" t="s">
        <v>124</v>
      </c>
      <c r="M564" t="s">
        <v>38</v>
      </c>
      <c r="N564" t="s">
        <v>39</v>
      </c>
      <c r="O564" s="23">
        <v>252</v>
      </c>
      <c r="P564" s="9">
        <v>7.31</v>
      </c>
      <c r="Q564" t="s">
        <v>40</v>
      </c>
      <c r="R564">
        <v>18207</v>
      </c>
      <c r="S564" s="9">
        <v>34.46</v>
      </c>
      <c r="T564" s="26">
        <v>4.4909999999999997</v>
      </c>
      <c r="U564" s="8">
        <v>154.76</v>
      </c>
      <c r="V564" t="s">
        <v>41</v>
      </c>
      <c r="W564" t="s">
        <v>42</v>
      </c>
      <c r="X564" t="s">
        <v>42</v>
      </c>
      <c r="Y564" t="s">
        <v>43</v>
      </c>
      <c r="AA564" s="1">
        <f t="shared" si="42"/>
        <v>45873</v>
      </c>
      <c r="AB564" s="2">
        <f t="shared" si="43"/>
        <v>8</v>
      </c>
      <c r="AC564" s="2">
        <f t="shared" si="44"/>
        <v>2025</v>
      </c>
      <c r="AD564" s="2" t="str">
        <f>IFERROR(VLOOKUP(A564,'Aux Área'!$A$4:$B$123,2,0),"-")</f>
        <v>CONSERVA</v>
      </c>
    </row>
    <row r="565" spans="1:30" x14ac:dyDescent="0.3">
      <c r="A565" t="s">
        <v>654</v>
      </c>
      <c r="B565" t="s">
        <v>655</v>
      </c>
      <c r="C565" t="s">
        <v>1169</v>
      </c>
      <c r="D565" t="s">
        <v>657</v>
      </c>
      <c r="E565" t="s">
        <v>658</v>
      </c>
      <c r="F565" t="s">
        <v>653</v>
      </c>
      <c r="G565" t="s">
        <v>659</v>
      </c>
      <c r="H565" t="s">
        <v>660</v>
      </c>
      <c r="I565" t="s">
        <v>661</v>
      </c>
      <c r="J565" t="s">
        <v>1100</v>
      </c>
      <c r="K565" t="s">
        <v>1101</v>
      </c>
      <c r="L565" t="s">
        <v>181</v>
      </c>
      <c r="M565" t="s">
        <v>38</v>
      </c>
      <c r="N565" t="s">
        <v>638</v>
      </c>
      <c r="O565" s="23">
        <v>0</v>
      </c>
      <c r="P565" s="9">
        <v>0</v>
      </c>
      <c r="Q565" t="s">
        <v>40</v>
      </c>
      <c r="R565">
        <v>0</v>
      </c>
      <c r="S565" s="9">
        <v>62.56</v>
      </c>
      <c r="T565" s="26">
        <v>5.4409999999999998</v>
      </c>
      <c r="U565" s="8">
        <v>340.36</v>
      </c>
      <c r="V565" t="s">
        <v>1170</v>
      </c>
      <c r="W565" t="s">
        <v>652</v>
      </c>
      <c r="X565" t="s">
        <v>42</v>
      </c>
      <c r="Y565" t="s">
        <v>653</v>
      </c>
      <c r="AA565" s="1">
        <f t="shared" si="42"/>
        <v>45873</v>
      </c>
      <c r="AB565" s="2">
        <f t="shared" si="43"/>
        <v>8</v>
      </c>
      <c r="AC565" s="2">
        <f t="shared" si="44"/>
        <v>2025</v>
      </c>
      <c r="AD565" s="2" t="str">
        <f>IFERROR(VLOOKUP(A565,'Aux Área'!$A$4:$B$123,2,0),"-")</f>
        <v>SÃO PEDRO</v>
      </c>
    </row>
    <row r="566" spans="1:30" x14ac:dyDescent="0.3">
      <c r="A566" t="s">
        <v>1096</v>
      </c>
      <c r="B566" t="s">
        <v>1097</v>
      </c>
      <c r="C566" t="s">
        <v>1171</v>
      </c>
      <c r="D566" t="s">
        <v>657</v>
      </c>
      <c r="E566" t="s">
        <v>658</v>
      </c>
      <c r="F566" t="s">
        <v>653</v>
      </c>
      <c r="G566" t="s">
        <v>635</v>
      </c>
      <c r="H566" t="s">
        <v>1099</v>
      </c>
      <c r="I566" t="s">
        <v>649</v>
      </c>
      <c r="J566" t="s">
        <v>1100</v>
      </c>
      <c r="K566" t="s">
        <v>1101</v>
      </c>
      <c r="L566" t="s">
        <v>181</v>
      </c>
      <c r="M566" t="s">
        <v>38</v>
      </c>
      <c r="N566" t="s">
        <v>638</v>
      </c>
      <c r="O566" s="23">
        <v>0</v>
      </c>
      <c r="P566" s="9">
        <v>0</v>
      </c>
      <c r="Q566" t="s">
        <v>40</v>
      </c>
      <c r="R566">
        <v>0</v>
      </c>
      <c r="S566" s="9">
        <v>150</v>
      </c>
      <c r="T566" s="26">
        <v>5.44</v>
      </c>
      <c r="U566" s="8">
        <v>816</v>
      </c>
      <c r="V566" t="s">
        <v>1172</v>
      </c>
      <c r="W566" t="s">
        <v>652</v>
      </c>
      <c r="X566" t="s">
        <v>42</v>
      </c>
      <c r="Y566" t="s">
        <v>653</v>
      </c>
      <c r="AA566" s="1">
        <f t="shared" si="42"/>
        <v>45873</v>
      </c>
      <c r="AB566" s="2">
        <f t="shared" si="43"/>
        <v>8</v>
      </c>
      <c r="AC566" s="2">
        <f t="shared" si="44"/>
        <v>2025</v>
      </c>
      <c r="AD566" s="2" t="str">
        <f>IFERROR(VLOOKUP(A566,'Aux Área'!$A$4:$B$123,2,0),"-")</f>
        <v>SÃO PEDRO</v>
      </c>
    </row>
    <row r="567" spans="1:30" x14ac:dyDescent="0.3">
      <c r="A567" t="s">
        <v>1069</v>
      </c>
      <c r="B567" t="s">
        <v>143</v>
      </c>
      <c r="C567" t="s">
        <v>1173</v>
      </c>
      <c r="D567" t="s">
        <v>102</v>
      </c>
      <c r="E567" t="s">
        <v>816</v>
      </c>
      <c r="F567" t="s">
        <v>1071</v>
      </c>
      <c r="G567" t="s">
        <v>35</v>
      </c>
      <c r="H567" t="s">
        <v>36</v>
      </c>
      <c r="I567" t="s">
        <v>37</v>
      </c>
      <c r="J567" t="s">
        <v>147</v>
      </c>
      <c r="K567" t="s">
        <v>148</v>
      </c>
      <c r="L567" t="s">
        <v>84</v>
      </c>
      <c r="M567" t="s">
        <v>38</v>
      </c>
      <c r="N567" t="s">
        <v>39</v>
      </c>
      <c r="O567" s="23">
        <v>368</v>
      </c>
      <c r="P567" s="9">
        <v>8.99</v>
      </c>
      <c r="Q567" t="s">
        <v>40</v>
      </c>
      <c r="R567">
        <v>4860</v>
      </c>
      <c r="S567" s="9">
        <v>40.950000000000003</v>
      </c>
      <c r="T567" s="26">
        <v>3.89</v>
      </c>
      <c r="U567" s="8">
        <v>159.30000000000001</v>
      </c>
      <c r="V567" t="s">
        <v>112</v>
      </c>
      <c r="W567" t="s">
        <v>42</v>
      </c>
      <c r="X567" t="s">
        <v>42</v>
      </c>
      <c r="Y567" t="s">
        <v>43</v>
      </c>
      <c r="AA567" s="1">
        <f t="shared" si="42"/>
        <v>45873</v>
      </c>
      <c r="AB567" s="2">
        <f t="shared" si="43"/>
        <v>8</v>
      </c>
      <c r="AC567" s="2">
        <f t="shared" si="44"/>
        <v>2025</v>
      </c>
      <c r="AD567" s="2" t="str">
        <f>IFERROR(VLOOKUP(A567,'Aux Área'!$A$4:$B$123,2,0),"-")</f>
        <v>FACILITIES</v>
      </c>
    </row>
    <row r="568" spans="1:30" x14ac:dyDescent="0.3">
      <c r="A568" t="s">
        <v>58</v>
      </c>
      <c r="B568" t="s">
        <v>250</v>
      </c>
      <c r="C568" t="s">
        <v>1174</v>
      </c>
      <c r="D568" t="s">
        <v>87</v>
      </c>
      <c r="E568" t="s">
        <v>88</v>
      </c>
      <c r="F568" t="s">
        <v>59</v>
      </c>
      <c r="G568" t="s">
        <v>35</v>
      </c>
      <c r="H568" t="s">
        <v>36</v>
      </c>
      <c r="I568" t="s">
        <v>37</v>
      </c>
      <c r="J568" t="s">
        <v>285</v>
      </c>
      <c r="K568" t="s">
        <v>286</v>
      </c>
      <c r="L568" t="s">
        <v>91</v>
      </c>
      <c r="M568" t="s">
        <v>38</v>
      </c>
      <c r="N568" t="s">
        <v>39</v>
      </c>
      <c r="O568" s="23">
        <v>293</v>
      </c>
      <c r="P568" s="9">
        <v>9.77</v>
      </c>
      <c r="Q568" t="s">
        <v>40</v>
      </c>
      <c r="R568">
        <v>5153</v>
      </c>
      <c r="S568" s="9">
        <v>29.99</v>
      </c>
      <c r="T568" s="26">
        <v>3.9910000000000001</v>
      </c>
      <c r="U568" s="8">
        <v>140.04</v>
      </c>
      <c r="V568" t="s">
        <v>1175</v>
      </c>
      <c r="W568" t="s">
        <v>42</v>
      </c>
      <c r="X568" t="s">
        <v>42</v>
      </c>
      <c r="Y568" t="s">
        <v>43</v>
      </c>
      <c r="AA568" s="1">
        <f t="shared" si="42"/>
        <v>45873</v>
      </c>
      <c r="AB568" s="2">
        <f t="shared" si="43"/>
        <v>8</v>
      </c>
      <c r="AC568" s="2">
        <f t="shared" si="44"/>
        <v>2025</v>
      </c>
      <c r="AD568" s="2" t="str">
        <f>IFERROR(VLOOKUP(A568,'Aux Área'!$A$4:$B$123,2,0),"-")</f>
        <v>CONSERVA</v>
      </c>
    </row>
    <row r="569" spans="1:30" x14ac:dyDescent="0.3">
      <c r="A569" t="s">
        <v>64</v>
      </c>
      <c r="B569" t="s">
        <v>332</v>
      </c>
      <c r="C569" t="s">
        <v>1176</v>
      </c>
      <c r="D569" t="s">
        <v>127</v>
      </c>
      <c r="E569" t="s">
        <v>128</v>
      </c>
      <c r="F569" t="s">
        <v>65</v>
      </c>
      <c r="G569" t="s">
        <v>35</v>
      </c>
      <c r="H569" t="s">
        <v>36</v>
      </c>
      <c r="I569" t="s">
        <v>37</v>
      </c>
      <c r="J569" t="s">
        <v>776</v>
      </c>
      <c r="K569" t="s">
        <v>777</v>
      </c>
      <c r="L569" t="s">
        <v>207</v>
      </c>
      <c r="M569" t="s">
        <v>38</v>
      </c>
      <c r="N569" t="s">
        <v>39</v>
      </c>
      <c r="O569" s="23">
        <v>320</v>
      </c>
      <c r="P569" s="9">
        <v>8.34</v>
      </c>
      <c r="Q569" t="s">
        <v>40</v>
      </c>
      <c r="R569">
        <v>5473</v>
      </c>
      <c r="S569" s="9">
        <v>38.36</v>
      </c>
      <c r="T569" s="26">
        <v>4.3890000000000002</v>
      </c>
      <c r="U569" s="8">
        <v>145.71</v>
      </c>
      <c r="V569" t="s">
        <v>41</v>
      </c>
      <c r="W569" t="s">
        <v>42</v>
      </c>
      <c r="X569" t="s">
        <v>42</v>
      </c>
      <c r="Y569" t="s">
        <v>43</v>
      </c>
      <c r="AA569" s="1">
        <f t="shared" si="42"/>
        <v>45873</v>
      </c>
      <c r="AB569" s="2">
        <f t="shared" si="43"/>
        <v>8</v>
      </c>
      <c r="AC569" s="2">
        <f t="shared" si="44"/>
        <v>2025</v>
      </c>
      <c r="AD569" s="2" t="str">
        <f>IFERROR(VLOOKUP(A569,'Aux Área'!$A$4:$B$123,2,0),"-")</f>
        <v>ENGENHARIA</v>
      </c>
    </row>
    <row r="570" spans="1:30" x14ac:dyDescent="0.3">
      <c r="A570" t="s">
        <v>72</v>
      </c>
      <c r="B570" t="s">
        <v>243</v>
      </c>
      <c r="C570" t="s">
        <v>1177</v>
      </c>
      <c r="D570" t="s">
        <v>95</v>
      </c>
      <c r="E570" t="s">
        <v>96</v>
      </c>
      <c r="F570" t="s">
        <v>73</v>
      </c>
      <c r="G570" t="s">
        <v>35</v>
      </c>
      <c r="H570" t="s">
        <v>36</v>
      </c>
      <c r="I570" t="s">
        <v>37</v>
      </c>
      <c r="J570" t="s">
        <v>292</v>
      </c>
      <c r="K570" t="s">
        <v>293</v>
      </c>
      <c r="L570" t="s">
        <v>84</v>
      </c>
      <c r="M570" t="s">
        <v>38</v>
      </c>
      <c r="N570" t="s">
        <v>39</v>
      </c>
      <c r="O570" s="23">
        <v>162</v>
      </c>
      <c r="P570" s="9">
        <v>6.8</v>
      </c>
      <c r="Q570" t="s">
        <v>40</v>
      </c>
      <c r="R570">
        <v>5635</v>
      </c>
      <c r="S570" s="9">
        <v>23.82</v>
      </c>
      <c r="T570" s="26">
        <v>4.9400000000000004</v>
      </c>
      <c r="U570" s="8">
        <v>195.77</v>
      </c>
      <c r="V570" t="s">
        <v>41</v>
      </c>
      <c r="W570" t="s">
        <v>42</v>
      </c>
      <c r="X570" t="s">
        <v>42</v>
      </c>
      <c r="Y570" t="s">
        <v>43</v>
      </c>
      <c r="AA570" s="1">
        <f t="shared" si="42"/>
        <v>45873</v>
      </c>
      <c r="AB570" s="2">
        <f t="shared" si="43"/>
        <v>8</v>
      </c>
      <c r="AC570" s="2">
        <f t="shared" si="44"/>
        <v>2025</v>
      </c>
      <c r="AD570" s="2" t="str">
        <f>IFERROR(VLOOKUP(A570,'Aux Área'!$A$4:$B$123,2,0),"-")</f>
        <v>CONSERVA</v>
      </c>
    </row>
    <row r="571" spans="1:30" x14ac:dyDescent="0.3">
      <c r="A571" t="s">
        <v>691</v>
      </c>
      <c r="B571" t="s">
        <v>149</v>
      </c>
      <c r="C571" t="s">
        <v>1178</v>
      </c>
      <c r="D571" t="s">
        <v>693</v>
      </c>
      <c r="E571" t="s">
        <v>694</v>
      </c>
      <c r="F571" t="s">
        <v>641</v>
      </c>
      <c r="G571" t="s">
        <v>659</v>
      </c>
      <c r="H571" t="s">
        <v>660</v>
      </c>
      <c r="I571" t="s">
        <v>661</v>
      </c>
      <c r="J571" t="s">
        <v>285</v>
      </c>
      <c r="K571" t="s">
        <v>286</v>
      </c>
      <c r="L571" t="s">
        <v>91</v>
      </c>
      <c r="M571" t="s">
        <v>38</v>
      </c>
      <c r="N571" t="s">
        <v>668</v>
      </c>
      <c r="O571" s="23">
        <v>0</v>
      </c>
      <c r="P571" s="9">
        <v>0</v>
      </c>
      <c r="Q571" t="s">
        <v>40</v>
      </c>
      <c r="R571">
        <v>0</v>
      </c>
      <c r="S571" s="9">
        <v>40.43</v>
      </c>
      <c r="T571" s="26">
        <v>5.9909999999999997</v>
      </c>
      <c r="U571" s="8">
        <v>337.58</v>
      </c>
      <c r="V571" t="s">
        <v>1179</v>
      </c>
      <c r="W571" t="s">
        <v>640</v>
      </c>
      <c r="X571" t="s">
        <v>42</v>
      </c>
      <c r="Y571" t="s">
        <v>641</v>
      </c>
      <c r="AA571" s="1">
        <f t="shared" si="42"/>
        <v>45874</v>
      </c>
      <c r="AB571" s="2">
        <f t="shared" si="43"/>
        <v>8</v>
      </c>
      <c r="AC571" s="2">
        <f t="shared" si="44"/>
        <v>2025</v>
      </c>
      <c r="AD571" s="2" t="str">
        <f>IFERROR(VLOOKUP(A571,'Aux Área'!$A$4:$B$123,2,0),"-")</f>
        <v>TECPAV</v>
      </c>
    </row>
    <row r="572" spans="1:30" x14ac:dyDescent="0.3">
      <c r="A572" t="s">
        <v>704</v>
      </c>
      <c r="B572" t="s">
        <v>100</v>
      </c>
      <c r="C572" t="s">
        <v>1180</v>
      </c>
      <c r="D572" t="s">
        <v>633</v>
      </c>
      <c r="E572" t="s">
        <v>634</v>
      </c>
      <c r="F572" t="s">
        <v>641</v>
      </c>
      <c r="G572" t="s">
        <v>659</v>
      </c>
      <c r="H572" t="s">
        <v>706</v>
      </c>
      <c r="I572" t="s">
        <v>667</v>
      </c>
      <c r="J572" t="s">
        <v>285</v>
      </c>
      <c r="K572" t="s">
        <v>286</v>
      </c>
      <c r="L572" t="s">
        <v>91</v>
      </c>
      <c r="M572" t="s">
        <v>38</v>
      </c>
      <c r="N572" t="s">
        <v>707</v>
      </c>
      <c r="O572" s="23">
        <v>0</v>
      </c>
      <c r="P572" s="9">
        <v>0</v>
      </c>
      <c r="Q572" t="s">
        <v>40</v>
      </c>
      <c r="R572">
        <v>0</v>
      </c>
      <c r="S572" s="9">
        <v>33.08</v>
      </c>
      <c r="T572" s="26">
        <v>5.99</v>
      </c>
      <c r="U572" s="8">
        <v>119.8</v>
      </c>
      <c r="V572" t="s">
        <v>1181</v>
      </c>
      <c r="W572" t="s">
        <v>640</v>
      </c>
      <c r="X572" t="s">
        <v>42</v>
      </c>
      <c r="Y572" t="s">
        <v>641</v>
      </c>
      <c r="AA572" s="1">
        <f t="shared" si="42"/>
        <v>45874</v>
      </c>
      <c r="AB572" s="2">
        <f t="shared" si="43"/>
        <v>8</v>
      </c>
      <c r="AC572" s="2">
        <f t="shared" si="44"/>
        <v>2025</v>
      </c>
      <c r="AD572" s="2" t="str">
        <f>IFERROR(VLOOKUP(A572,'Aux Área'!$A$4:$B$123,2,0),"-")</f>
        <v>TECPAV</v>
      </c>
    </row>
    <row r="573" spans="1:30" x14ac:dyDescent="0.3">
      <c r="A573" t="s">
        <v>74</v>
      </c>
      <c r="B573" t="s">
        <v>255</v>
      </c>
      <c r="C573" t="s">
        <v>1182</v>
      </c>
      <c r="D573" t="s">
        <v>115</v>
      </c>
      <c r="E573" t="s">
        <v>116</v>
      </c>
      <c r="F573" t="s">
        <v>75</v>
      </c>
      <c r="G573" t="s">
        <v>35</v>
      </c>
      <c r="H573" t="s">
        <v>36</v>
      </c>
      <c r="I573" t="s">
        <v>37</v>
      </c>
      <c r="J573" t="s">
        <v>510</v>
      </c>
      <c r="K573" t="s">
        <v>511</v>
      </c>
      <c r="L573" t="s">
        <v>136</v>
      </c>
      <c r="M573" t="s">
        <v>38</v>
      </c>
      <c r="N573" t="s">
        <v>39</v>
      </c>
      <c r="O573" s="23">
        <v>336</v>
      </c>
      <c r="P573" s="9">
        <v>9.5299999999999994</v>
      </c>
      <c r="Q573" t="s">
        <v>40</v>
      </c>
      <c r="R573">
        <v>4612</v>
      </c>
      <c r="S573" s="9">
        <v>35.25</v>
      </c>
      <c r="T573" s="26">
        <v>3.89</v>
      </c>
      <c r="U573" s="8">
        <v>137.13</v>
      </c>
      <c r="V573" t="s">
        <v>1183</v>
      </c>
      <c r="W573" t="s">
        <v>42</v>
      </c>
      <c r="X573" t="s">
        <v>42</v>
      </c>
      <c r="Y573" t="s">
        <v>43</v>
      </c>
      <c r="AA573" s="1">
        <f t="shared" si="42"/>
        <v>45874</v>
      </c>
      <c r="AB573" s="2">
        <f t="shared" si="43"/>
        <v>8</v>
      </c>
      <c r="AC573" s="2">
        <f t="shared" si="44"/>
        <v>2025</v>
      </c>
      <c r="AD573" s="2" t="str">
        <f>IFERROR(VLOOKUP(A573,'Aux Área'!$A$4:$B$123,2,0),"-")</f>
        <v>TI</v>
      </c>
    </row>
    <row r="574" spans="1:30" x14ac:dyDescent="0.3">
      <c r="A574" t="s">
        <v>631</v>
      </c>
      <c r="B574" t="s">
        <v>125</v>
      </c>
      <c r="C574" t="s">
        <v>1184</v>
      </c>
      <c r="D574" t="s">
        <v>808</v>
      </c>
      <c r="E574" t="s">
        <v>809</v>
      </c>
      <c r="F574" t="s">
        <v>641</v>
      </c>
      <c r="G574" t="s">
        <v>635</v>
      </c>
      <c r="H574" t="s">
        <v>838</v>
      </c>
      <c r="I574" t="s">
        <v>699</v>
      </c>
      <c r="J574" t="s">
        <v>285</v>
      </c>
      <c r="K574" t="s">
        <v>286</v>
      </c>
      <c r="L574" t="s">
        <v>91</v>
      </c>
      <c r="M574" t="s">
        <v>38</v>
      </c>
      <c r="N574" t="s">
        <v>638</v>
      </c>
      <c r="O574" s="23">
        <v>0</v>
      </c>
      <c r="P574" s="9">
        <v>0</v>
      </c>
      <c r="Q574" t="s">
        <v>40</v>
      </c>
      <c r="R574">
        <v>0</v>
      </c>
      <c r="S574" s="9">
        <v>138.83000000000001</v>
      </c>
      <c r="T574" s="26">
        <v>5.89</v>
      </c>
      <c r="U574" s="8">
        <v>817.74</v>
      </c>
      <c r="V574" t="s">
        <v>1185</v>
      </c>
      <c r="W574" t="s">
        <v>640</v>
      </c>
      <c r="X574" t="s">
        <v>42</v>
      </c>
      <c r="Y574" t="s">
        <v>641</v>
      </c>
      <c r="AA574" s="1">
        <f t="shared" si="42"/>
        <v>45874</v>
      </c>
      <c r="AB574" s="2">
        <f t="shared" si="43"/>
        <v>8</v>
      </c>
      <c r="AC574" s="2">
        <f t="shared" si="44"/>
        <v>2025</v>
      </c>
      <c r="AD574" s="2" t="str">
        <f>IFERROR(VLOOKUP(A574,'Aux Área'!$A$4:$B$123,2,0),"-")</f>
        <v>TECPAV</v>
      </c>
    </row>
    <row r="575" spans="1:30" x14ac:dyDescent="0.3">
      <c r="A575" t="s">
        <v>1130</v>
      </c>
      <c r="B575" t="s">
        <v>1131</v>
      </c>
      <c r="C575" t="s">
        <v>1186</v>
      </c>
      <c r="D575" t="s">
        <v>1133</v>
      </c>
      <c r="E575" t="s">
        <v>1134</v>
      </c>
      <c r="F575" t="s">
        <v>1130</v>
      </c>
      <c r="G575" t="s">
        <v>1135</v>
      </c>
      <c r="H575" t="s">
        <v>1136</v>
      </c>
      <c r="I575" t="s">
        <v>1137</v>
      </c>
      <c r="J575" t="s">
        <v>104</v>
      </c>
      <c r="K575" t="s">
        <v>105</v>
      </c>
      <c r="L575" t="s">
        <v>84</v>
      </c>
      <c r="M575" t="s">
        <v>38</v>
      </c>
      <c r="N575" t="s">
        <v>707</v>
      </c>
      <c r="O575" s="23">
        <v>878</v>
      </c>
      <c r="P575" s="9">
        <v>19.57</v>
      </c>
      <c r="Q575" t="s">
        <v>40</v>
      </c>
      <c r="R575">
        <v>22333</v>
      </c>
      <c r="S575" s="9">
        <v>44.86</v>
      </c>
      <c r="T575" s="26">
        <v>6.49</v>
      </c>
      <c r="U575" s="8">
        <v>291.14</v>
      </c>
      <c r="V575" t="s">
        <v>1187</v>
      </c>
      <c r="W575" t="s">
        <v>42</v>
      </c>
      <c r="X575" t="s">
        <v>42</v>
      </c>
      <c r="Y575" t="s">
        <v>43</v>
      </c>
      <c r="AA575" s="1">
        <f t="shared" si="42"/>
        <v>45874</v>
      </c>
      <c r="AB575" s="2">
        <f t="shared" si="43"/>
        <v>8</v>
      </c>
      <c r="AC575" s="2">
        <f t="shared" si="44"/>
        <v>2025</v>
      </c>
      <c r="AD575" s="2" t="str">
        <f>IFERROR(VLOOKUP(A575,'Aux Área'!$A$4:$B$123,2,0),"-")</f>
        <v>DIRETORIA</v>
      </c>
    </row>
    <row r="576" spans="1:30" x14ac:dyDescent="0.3">
      <c r="A576" t="s">
        <v>1096</v>
      </c>
      <c r="B576" t="s">
        <v>1097</v>
      </c>
      <c r="C576" t="s">
        <v>1188</v>
      </c>
      <c r="D576" t="s">
        <v>657</v>
      </c>
      <c r="E576" t="s">
        <v>658</v>
      </c>
      <c r="F576" t="s">
        <v>653</v>
      </c>
      <c r="G576" t="s">
        <v>635</v>
      </c>
      <c r="H576" t="s">
        <v>1099</v>
      </c>
      <c r="I576" t="s">
        <v>649</v>
      </c>
      <c r="J576" t="s">
        <v>1100</v>
      </c>
      <c r="K576" t="s">
        <v>1101</v>
      </c>
      <c r="L576" t="s">
        <v>181</v>
      </c>
      <c r="M576" t="s">
        <v>38</v>
      </c>
      <c r="N576" t="s">
        <v>638</v>
      </c>
      <c r="O576" s="23">
        <v>0</v>
      </c>
      <c r="P576" s="9">
        <v>0</v>
      </c>
      <c r="Q576" t="s">
        <v>40</v>
      </c>
      <c r="R576">
        <v>0</v>
      </c>
      <c r="S576" s="9">
        <v>150</v>
      </c>
      <c r="T576" s="26">
        <v>5.44</v>
      </c>
      <c r="U576" s="8">
        <v>816</v>
      </c>
      <c r="V576" t="s">
        <v>1189</v>
      </c>
      <c r="W576" t="s">
        <v>652</v>
      </c>
      <c r="X576" t="s">
        <v>42</v>
      </c>
      <c r="Y576" t="s">
        <v>653</v>
      </c>
      <c r="AA576" s="1">
        <f t="shared" si="42"/>
        <v>45874</v>
      </c>
      <c r="AB576" s="2">
        <f t="shared" si="43"/>
        <v>8</v>
      </c>
      <c r="AC576" s="2">
        <f t="shared" si="44"/>
        <v>2025</v>
      </c>
      <c r="AD576" s="2" t="str">
        <f>IFERROR(VLOOKUP(A576,'Aux Área'!$A$4:$B$123,2,0),"-")</f>
        <v>SÃO PEDRO</v>
      </c>
    </row>
    <row r="577" spans="1:30" x14ac:dyDescent="0.3">
      <c r="A577" t="s">
        <v>52</v>
      </c>
      <c r="B577" t="s">
        <v>93</v>
      </c>
      <c r="C577" t="s">
        <v>1190</v>
      </c>
      <c r="D577" t="s">
        <v>391</v>
      </c>
      <c r="E577" t="s">
        <v>392</v>
      </c>
      <c r="F577" t="s">
        <v>53</v>
      </c>
      <c r="G577" t="s">
        <v>35</v>
      </c>
      <c r="H577" t="s">
        <v>36</v>
      </c>
      <c r="I577" t="s">
        <v>37</v>
      </c>
      <c r="J577" t="s">
        <v>275</v>
      </c>
      <c r="K577" t="s">
        <v>276</v>
      </c>
      <c r="L577" t="s">
        <v>124</v>
      </c>
      <c r="M577" t="s">
        <v>38</v>
      </c>
      <c r="N577" t="s">
        <v>39</v>
      </c>
      <c r="O577" s="23">
        <v>288</v>
      </c>
      <c r="P577" s="9">
        <v>9.82</v>
      </c>
      <c r="Q577" t="s">
        <v>40</v>
      </c>
      <c r="R577">
        <v>10334</v>
      </c>
      <c r="S577" s="9">
        <v>29.34</v>
      </c>
      <c r="T577" s="26">
        <v>4.29</v>
      </c>
      <c r="U577" s="8">
        <v>125.87</v>
      </c>
      <c r="V577" t="s">
        <v>1191</v>
      </c>
      <c r="W577" t="s">
        <v>42</v>
      </c>
      <c r="X577" t="s">
        <v>42</v>
      </c>
      <c r="Y577" t="s">
        <v>43</v>
      </c>
      <c r="AA577" s="1">
        <f t="shared" si="42"/>
        <v>45874</v>
      </c>
      <c r="AB577" s="2">
        <f t="shared" si="43"/>
        <v>8</v>
      </c>
      <c r="AC577" s="2">
        <f t="shared" si="44"/>
        <v>2025</v>
      </c>
      <c r="AD577" s="2" t="str">
        <f>IFERROR(VLOOKUP(A577,'Aux Área'!$A$4:$B$123,2,0),"-")</f>
        <v>OPERAÇÃO</v>
      </c>
    </row>
    <row r="578" spans="1:30" x14ac:dyDescent="0.3">
      <c r="A578" t="s">
        <v>56</v>
      </c>
      <c r="B578" t="s">
        <v>266</v>
      </c>
      <c r="C578" t="s">
        <v>1192</v>
      </c>
      <c r="D578" t="s">
        <v>120</v>
      </c>
      <c r="E578" t="s">
        <v>121</v>
      </c>
      <c r="F578" t="s">
        <v>57</v>
      </c>
      <c r="G578" t="s">
        <v>35</v>
      </c>
      <c r="H578" t="s">
        <v>36</v>
      </c>
      <c r="I578" t="s">
        <v>37</v>
      </c>
      <c r="J578" t="s">
        <v>285</v>
      </c>
      <c r="K578" t="s">
        <v>286</v>
      </c>
      <c r="L578" t="s">
        <v>91</v>
      </c>
      <c r="M578" t="s">
        <v>38</v>
      </c>
      <c r="N578" t="s">
        <v>39</v>
      </c>
      <c r="O578" s="23">
        <v>407</v>
      </c>
      <c r="P578" s="9">
        <v>10.71</v>
      </c>
      <c r="Q578" t="s">
        <v>40</v>
      </c>
      <c r="R578">
        <v>28139</v>
      </c>
      <c r="S578" s="9">
        <v>38</v>
      </c>
      <c r="T578" s="26">
        <v>3.99</v>
      </c>
      <c r="U578" s="8">
        <v>151.62</v>
      </c>
      <c r="V578" t="s">
        <v>1193</v>
      </c>
      <c r="W578" t="s">
        <v>42</v>
      </c>
      <c r="X578" t="s">
        <v>42</v>
      </c>
      <c r="Y578" t="s">
        <v>43</v>
      </c>
      <c r="AA578" s="1">
        <f t="shared" si="42"/>
        <v>45874</v>
      </c>
      <c r="AB578" s="2">
        <f t="shared" si="43"/>
        <v>8</v>
      </c>
      <c r="AC578" s="2">
        <f t="shared" si="44"/>
        <v>2025</v>
      </c>
      <c r="AD578" s="2" t="str">
        <f>IFERROR(VLOOKUP(A578,'Aux Área'!$A$4:$B$123,2,0),"-")</f>
        <v>CONSERVA</v>
      </c>
    </row>
    <row r="579" spans="1:30" x14ac:dyDescent="0.3">
      <c r="A579" t="s">
        <v>76</v>
      </c>
      <c r="B579" t="s">
        <v>380</v>
      </c>
      <c r="C579" t="s">
        <v>1194</v>
      </c>
      <c r="D579" t="s">
        <v>382</v>
      </c>
      <c r="E579" t="s">
        <v>383</v>
      </c>
      <c r="F579" t="s">
        <v>77</v>
      </c>
      <c r="G579" t="s">
        <v>35</v>
      </c>
      <c r="H579" t="s">
        <v>36</v>
      </c>
      <c r="I579" t="s">
        <v>37</v>
      </c>
      <c r="J579" t="s">
        <v>237</v>
      </c>
      <c r="K579" t="s">
        <v>238</v>
      </c>
      <c r="L579" t="s">
        <v>110</v>
      </c>
      <c r="M579" t="s">
        <v>38</v>
      </c>
      <c r="N579" t="s">
        <v>39</v>
      </c>
      <c r="O579" s="23">
        <v>362</v>
      </c>
      <c r="P579" s="9">
        <v>8.9600000000000009</v>
      </c>
      <c r="Q579" t="s">
        <v>40</v>
      </c>
      <c r="R579">
        <v>16613</v>
      </c>
      <c r="S579" s="9">
        <v>40.42</v>
      </c>
      <c r="T579" s="26">
        <v>3.89</v>
      </c>
      <c r="U579" s="8">
        <v>157.22999999999999</v>
      </c>
      <c r="V579" t="s">
        <v>41</v>
      </c>
      <c r="W579" t="s">
        <v>42</v>
      </c>
      <c r="X579" t="s">
        <v>42</v>
      </c>
      <c r="Y579" t="s">
        <v>43</v>
      </c>
      <c r="AA579" s="1">
        <f t="shared" si="42"/>
        <v>45874</v>
      </c>
      <c r="AB579" s="2">
        <f t="shared" si="43"/>
        <v>8</v>
      </c>
      <c r="AC579" s="2">
        <f t="shared" si="44"/>
        <v>2025</v>
      </c>
      <c r="AD579" s="2" t="str">
        <f>IFERROR(VLOOKUP(A579,'Aux Área'!$A$4:$B$123,2,0),"-")</f>
        <v>QSMS</v>
      </c>
    </row>
    <row r="580" spans="1:30" x14ac:dyDescent="0.3">
      <c r="A580" t="s">
        <v>62</v>
      </c>
      <c r="B580" t="s">
        <v>78</v>
      </c>
      <c r="C580" t="s">
        <v>1195</v>
      </c>
      <c r="D580" t="s">
        <v>158</v>
      </c>
      <c r="E580" t="s">
        <v>159</v>
      </c>
      <c r="F580" t="s">
        <v>63</v>
      </c>
      <c r="G580" t="s">
        <v>35</v>
      </c>
      <c r="H580" t="s">
        <v>36</v>
      </c>
      <c r="I580" t="s">
        <v>37</v>
      </c>
      <c r="J580" t="s">
        <v>165</v>
      </c>
      <c r="K580" t="s">
        <v>166</v>
      </c>
      <c r="L580" t="s">
        <v>167</v>
      </c>
      <c r="M580" t="s">
        <v>38</v>
      </c>
      <c r="N580" t="s">
        <v>39</v>
      </c>
      <c r="O580" s="23">
        <v>320</v>
      </c>
      <c r="P580" s="9">
        <v>9.33</v>
      </c>
      <c r="Q580" t="s">
        <v>40</v>
      </c>
      <c r="R580">
        <v>18527</v>
      </c>
      <c r="S580" s="9">
        <v>34.31</v>
      </c>
      <c r="T580" s="26">
        <v>4.4610000000000003</v>
      </c>
      <c r="U580" s="8">
        <v>153.04</v>
      </c>
      <c r="V580" t="s">
        <v>41</v>
      </c>
      <c r="W580" t="s">
        <v>42</v>
      </c>
      <c r="X580" t="s">
        <v>42</v>
      </c>
      <c r="Y580" t="s">
        <v>43</v>
      </c>
      <c r="AA580" s="1">
        <f t="shared" si="42"/>
        <v>45874</v>
      </c>
      <c r="AB580" s="2">
        <f t="shared" si="43"/>
        <v>8</v>
      </c>
      <c r="AC580" s="2">
        <f t="shared" si="44"/>
        <v>2025</v>
      </c>
      <c r="AD580" s="2" t="str">
        <f>IFERROR(VLOOKUP(A580,'Aux Área'!$A$4:$B$123,2,0),"-")</f>
        <v>CONSERVA</v>
      </c>
    </row>
    <row r="581" spans="1:30" x14ac:dyDescent="0.3">
      <c r="A581" t="s">
        <v>58</v>
      </c>
      <c r="B581" t="s">
        <v>250</v>
      </c>
      <c r="C581" t="s">
        <v>1196</v>
      </c>
      <c r="D581" t="s">
        <v>87</v>
      </c>
      <c r="E581" t="s">
        <v>88</v>
      </c>
      <c r="F581" t="s">
        <v>59</v>
      </c>
      <c r="G581" t="s">
        <v>35</v>
      </c>
      <c r="H581" t="s">
        <v>36</v>
      </c>
      <c r="I581" t="s">
        <v>37</v>
      </c>
      <c r="J581" t="s">
        <v>285</v>
      </c>
      <c r="K581" t="s">
        <v>286</v>
      </c>
      <c r="L581" t="s">
        <v>91</v>
      </c>
      <c r="M581" t="s">
        <v>38</v>
      </c>
      <c r="N581" t="s">
        <v>39</v>
      </c>
      <c r="O581" s="23">
        <v>313</v>
      </c>
      <c r="P581" s="9">
        <v>8.52</v>
      </c>
      <c r="Q581" t="s">
        <v>40</v>
      </c>
      <c r="R581">
        <v>21527</v>
      </c>
      <c r="S581" s="9">
        <v>36.729999999999997</v>
      </c>
      <c r="T581" s="26">
        <v>3.99</v>
      </c>
      <c r="U581" s="8">
        <v>146.57</v>
      </c>
      <c r="V581" t="s">
        <v>1197</v>
      </c>
      <c r="W581" t="s">
        <v>42</v>
      </c>
      <c r="X581" t="s">
        <v>42</v>
      </c>
      <c r="Y581" t="s">
        <v>43</v>
      </c>
      <c r="AA581" s="1">
        <f t="shared" si="42"/>
        <v>45874</v>
      </c>
      <c r="AB581" s="2">
        <f t="shared" si="43"/>
        <v>8</v>
      </c>
      <c r="AC581" s="2">
        <f t="shared" si="44"/>
        <v>2025</v>
      </c>
      <c r="AD581" s="2" t="str">
        <f>IFERROR(VLOOKUP(A581,'Aux Área'!$A$4:$B$123,2,0),"-")</f>
        <v>CONSERVA</v>
      </c>
    </row>
    <row r="582" spans="1:30" x14ac:dyDescent="0.3">
      <c r="A582" t="s">
        <v>50</v>
      </c>
      <c r="B582" t="s">
        <v>324</v>
      </c>
      <c r="C582" t="s">
        <v>1198</v>
      </c>
      <c r="D582" t="s">
        <v>326</v>
      </c>
      <c r="E582" t="s">
        <v>327</v>
      </c>
      <c r="F582" t="s">
        <v>51</v>
      </c>
      <c r="G582" t="s">
        <v>35</v>
      </c>
      <c r="H582" t="s">
        <v>36</v>
      </c>
      <c r="I582" t="s">
        <v>37</v>
      </c>
      <c r="J582" t="s">
        <v>1199</v>
      </c>
      <c r="K582" t="s">
        <v>1200</v>
      </c>
      <c r="L582" t="s">
        <v>84</v>
      </c>
      <c r="M582" t="s">
        <v>38</v>
      </c>
      <c r="N582" t="s">
        <v>39</v>
      </c>
      <c r="O582" s="23">
        <v>304</v>
      </c>
      <c r="P582" s="9">
        <v>7.47</v>
      </c>
      <c r="Q582" t="s">
        <v>40</v>
      </c>
      <c r="R582">
        <v>5984</v>
      </c>
      <c r="S582" s="9">
        <v>40.71</v>
      </c>
      <c r="T582" s="26">
        <v>4.6399999999999997</v>
      </c>
      <c r="U582" s="8">
        <v>188.89</v>
      </c>
      <c r="V582" t="s">
        <v>1201</v>
      </c>
      <c r="W582" t="s">
        <v>42</v>
      </c>
      <c r="X582" t="s">
        <v>42</v>
      </c>
      <c r="Y582" t="s">
        <v>43</v>
      </c>
      <c r="AA582" s="1">
        <f t="shared" si="42"/>
        <v>45874</v>
      </c>
      <c r="AB582" s="2">
        <f t="shared" si="43"/>
        <v>8</v>
      </c>
      <c r="AC582" s="2">
        <f t="shared" si="44"/>
        <v>2025</v>
      </c>
      <c r="AD582" s="2" t="str">
        <f>IFERROR(VLOOKUP(A582,'Aux Área'!$A$4:$B$123,2,0),"-")</f>
        <v>TI</v>
      </c>
    </row>
    <row r="583" spans="1:30" x14ac:dyDescent="0.3">
      <c r="A583" t="s">
        <v>836</v>
      </c>
      <c r="B583" t="s">
        <v>209</v>
      </c>
      <c r="C583" t="s">
        <v>1202</v>
      </c>
      <c r="D583" t="s">
        <v>664</v>
      </c>
      <c r="E583" t="s">
        <v>665</v>
      </c>
      <c r="F583" t="s">
        <v>653</v>
      </c>
      <c r="G583" t="s">
        <v>635</v>
      </c>
      <c r="H583" t="s">
        <v>838</v>
      </c>
      <c r="I583" t="s">
        <v>839</v>
      </c>
      <c r="J583" t="s">
        <v>89</v>
      </c>
      <c r="K583" t="s">
        <v>90</v>
      </c>
      <c r="L583" t="s">
        <v>91</v>
      </c>
      <c r="M583" t="s">
        <v>38</v>
      </c>
      <c r="N583" t="s">
        <v>668</v>
      </c>
      <c r="O583" s="23">
        <v>0</v>
      </c>
      <c r="P583" s="9">
        <v>0</v>
      </c>
      <c r="Q583" t="s">
        <v>40</v>
      </c>
      <c r="R583">
        <v>0</v>
      </c>
      <c r="S583" s="9">
        <v>127.33</v>
      </c>
      <c r="T583" s="26">
        <v>6.19</v>
      </c>
      <c r="U583" s="8">
        <v>788.18</v>
      </c>
      <c r="V583" t="s">
        <v>1203</v>
      </c>
      <c r="W583" t="s">
        <v>652</v>
      </c>
      <c r="X583" t="s">
        <v>42</v>
      </c>
      <c r="Y583" t="s">
        <v>653</v>
      </c>
      <c r="AA583" s="1">
        <f t="shared" si="42"/>
        <v>45874</v>
      </c>
      <c r="AB583" s="2">
        <f t="shared" si="43"/>
        <v>8</v>
      </c>
      <c r="AC583" s="2">
        <f t="shared" si="44"/>
        <v>2025</v>
      </c>
      <c r="AD583" s="2" t="str">
        <f>IFERROR(VLOOKUP(A583,'Aux Área'!$A$4:$B$123,2,0),"-")</f>
        <v>SÃO PEDRO</v>
      </c>
    </row>
    <row r="584" spans="1:30" x14ac:dyDescent="0.3">
      <c r="A584" t="s">
        <v>64</v>
      </c>
      <c r="B584" t="s">
        <v>332</v>
      </c>
      <c r="C584" t="s">
        <v>1204</v>
      </c>
      <c r="D584" t="s">
        <v>127</v>
      </c>
      <c r="E584" t="s">
        <v>128</v>
      </c>
      <c r="F584" t="s">
        <v>65</v>
      </c>
      <c r="G584" t="s">
        <v>35</v>
      </c>
      <c r="H584" t="s">
        <v>36</v>
      </c>
      <c r="I584" t="s">
        <v>37</v>
      </c>
      <c r="J584" t="s">
        <v>179</v>
      </c>
      <c r="K584" t="s">
        <v>180</v>
      </c>
      <c r="L584" t="s">
        <v>181</v>
      </c>
      <c r="M584" t="s">
        <v>38</v>
      </c>
      <c r="N584" t="s">
        <v>39</v>
      </c>
      <c r="O584" s="23">
        <v>299</v>
      </c>
      <c r="P584" s="9">
        <v>8.5399999999999991</v>
      </c>
      <c r="Q584" t="s">
        <v>40</v>
      </c>
      <c r="R584">
        <v>6575</v>
      </c>
      <c r="S584" s="9">
        <v>37.36</v>
      </c>
      <c r="T584" s="26">
        <v>4.5910000000000002</v>
      </c>
      <c r="U584" s="8">
        <v>171.51</v>
      </c>
      <c r="V584" t="s">
        <v>182</v>
      </c>
      <c r="W584" t="s">
        <v>42</v>
      </c>
      <c r="X584" t="s">
        <v>42</v>
      </c>
      <c r="Y584" t="s">
        <v>43</v>
      </c>
      <c r="AA584" s="1">
        <f t="shared" si="42"/>
        <v>45874</v>
      </c>
      <c r="AB584" s="2">
        <f t="shared" si="43"/>
        <v>8</v>
      </c>
      <c r="AC584" s="2">
        <f t="shared" si="44"/>
        <v>2025</v>
      </c>
      <c r="AD584" s="2" t="str">
        <f>IFERROR(VLOOKUP(A584,'Aux Área'!$A$4:$B$123,2,0),"-")</f>
        <v>ENGENHARIA</v>
      </c>
    </row>
    <row r="585" spans="1:30" x14ac:dyDescent="0.3">
      <c r="A585" t="s">
        <v>60</v>
      </c>
      <c r="B585" t="s">
        <v>614</v>
      </c>
      <c r="C585" t="s">
        <v>1205</v>
      </c>
      <c r="D585" t="s">
        <v>1206</v>
      </c>
      <c r="E585" t="s">
        <v>1207</v>
      </c>
      <c r="F585" t="s">
        <v>61</v>
      </c>
      <c r="G585" t="s">
        <v>35</v>
      </c>
      <c r="H585" t="s">
        <v>36</v>
      </c>
      <c r="I585" t="s">
        <v>37</v>
      </c>
      <c r="J585" t="s">
        <v>147</v>
      </c>
      <c r="K585" t="s">
        <v>148</v>
      </c>
      <c r="L585" t="s">
        <v>84</v>
      </c>
      <c r="M585" t="s">
        <v>38</v>
      </c>
      <c r="N585" t="s">
        <v>39</v>
      </c>
      <c r="O585" s="23">
        <v>527</v>
      </c>
      <c r="P585" s="9">
        <v>12.66</v>
      </c>
      <c r="Q585" t="s">
        <v>40</v>
      </c>
      <c r="R585">
        <v>7102</v>
      </c>
      <c r="S585" s="9">
        <v>11.33</v>
      </c>
      <c r="T585" s="26">
        <v>5.04</v>
      </c>
      <c r="U585" s="8">
        <v>57.1</v>
      </c>
      <c r="V585" t="s">
        <v>112</v>
      </c>
      <c r="W585" t="s">
        <v>42</v>
      </c>
      <c r="X585" t="s">
        <v>42</v>
      </c>
      <c r="Y585" t="s">
        <v>43</v>
      </c>
      <c r="AA585" s="1">
        <f t="shared" si="42"/>
        <v>45874</v>
      </c>
      <c r="AB585" s="2">
        <f t="shared" si="43"/>
        <v>8</v>
      </c>
      <c r="AC585" s="2">
        <f t="shared" si="44"/>
        <v>2025</v>
      </c>
      <c r="AD585" s="2" t="str">
        <f>IFERROR(VLOOKUP(A585,'Aux Área'!$A$4:$B$123,2,0),"-")</f>
        <v>QSMS</v>
      </c>
    </row>
    <row r="586" spans="1:30" x14ac:dyDescent="0.3">
      <c r="A586" t="s">
        <v>70</v>
      </c>
      <c r="B586" t="s">
        <v>272</v>
      </c>
      <c r="C586" t="s">
        <v>1208</v>
      </c>
      <c r="D586" t="s">
        <v>145</v>
      </c>
      <c r="E586" t="s">
        <v>146</v>
      </c>
      <c r="F586" t="s">
        <v>71</v>
      </c>
      <c r="G586" t="s">
        <v>35</v>
      </c>
      <c r="H586" t="s">
        <v>36</v>
      </c>
      <c r="I586" t="s">
        <v>37</v>
      </c>
      <c r="J586" t="s">
        <v>147</v>
      </c>
      <c r="K586" t="s">
        <v>148</v>
      </c>
      <c r="L586" t="s">
        <v>84</v>
      </c>
      <c r="M586" t="s">
        <v>38</v>
      </c>
      <c r="N586" t="s">
        <v>39</v>
      </c>
      <c r="O586" s="23">
        <v>252</v>
      </c>
      <c r="P586" s="9">
        <f t="shared" ref="P586:P591" si="45">O586/S586</f>
        <v>10.21897810218978</v>
      </c>
      <c r="Q586" t="s">
        <v>40</v>
      </c>
      <c r="R586">
        <v>7354</v>
      </c>
      <c r="S586" s="9">
        <v>24.66</v>
      </c>
      <c r="T586" s="26">
        <v>5.04</v>
      </c>
      <c r="U586" s="8">
        <v>124.29</v>
      </c>
      <c r="V586" t="s">
        <v>112</v>
      </c>
      <c r="W586" t="s">
        <v>42</v>
      </c>
      <c r="X586" t="s">
        <v>42</v>
      </c>
      <c r="Y586" t="s">
        <v>43</v>
      </c>
      <c r="AA586" s="1">
        <f t="shared" si="42"/>
        <v>45874</v>
      </c>
      <c r="AB586" s="2">
        <f t="shared" si="43"/>
        <v>8</v>
      </c>
      <c r="AC586" s="2">
        <f t="shared" si="44"/>
        <v>2025</v>
      </c>
      <c r="AD586" s="2" t="str">
        <f>IFERROR(VLOOKUP(A586,'Aux Área'!$A$4:$B$123,2,0),"-")</f>
        <v>QSMS</v>
      </c>
    </row>
    <row r="587" spans="1:30" x14ac:dyDescent="0.3">
      <c r="A587" t="s">
        <v>76</v>
      </c>
      <c r="B587" t="s">
        <v>380</v>
      </c>
      <c r="C587" t="s">
        <v>1209</v>
      </c>
      <c r="D587" t="s">
        <v>382</v>
      </c>
      <c r="E587" t="s">
        <v>383</v>
      </c>
      <c r="F587" t="s">
        <v>77</v>
      </c>
      <c r="G587" t="s">
        <v>35</v>
      </c>
      <c r="H587" t="s">
        <v>36</v>
      </c>
      <c r="I587" t="s">
        <v>37</v>
      </c>
      <c r="J587" t="s">
        <v>1210</v>
      </c>
      <c r="K587" t="s">
        <v>1211</v>
      </c>
      <c r="L587" t="s">
        <v>155</v>
      </c>
      <c r="M587" t="s">
        <v>38</v>
      </c>
      <c r="N587" t="s">
        <v>39</v>
      </c>
      <c r="O587" s="23">
        <f>R587-R586</f>
        <v>443</v>
      </c>
      <c r="P587" s="9">
        <f t="shared" si="45"/>
        <v>16.114950891233178</v>
      </c>
      <c r="Q587" t="s">
        <v>40</v>
      </c>
      <c r="R587">
        <v>7797</v>
      </c>
      <c r="S587" s="9">
        <v>27.49</v>
      </c>
      <c r="T587" s="26">
        <v>4.1909999999999998</v>
      </c>
      <c r="U587" s="8">
        <v>115.22</v>
      </c>
      <c r="V587" t="s">
        <v>1212</v>
      </c>
      <c r="W587" t="s">
        <v>42</v>
      </c>
      <c r="X587" t="s">
        <v>42</v>
      </c>
      <c r="Y587" t="s">
        <v>43</v>
      </c>
      <c r="AA587" s="1">
        <f t="shared" si="42"/>
        <v>45874</v>
      </c>
      <c r="AB587" s="2">
        <f t="shared" si="43"/>
        <v>8</v>
      </c>
      <c r="AC587" s="2">
        <f t="shared" si="44"/>
        <v>2025</v>
      </c>
      <c r="AD587" s="2" t="str">
        <f>IFERROR(VLOOKUP(A587,'Aux Área'!$A$4:$B$123,2,0),"-")</f>
        <v>QSMS</v>
      </c>
    </row>
    <row r="588" spans="1:30" x14ac:dyDescent="0.3">
      <c r="A588" t="s">
        <v>68</v>
      </c>
      <c r="B588" t="s">
        <v>296</v>
      </c>
      <c r="C588" t="s">
        <v>1213</v>
      </c>
      <c r="D588" t="s">
        <v>80</v>
      </c>
      <c r="E588" t="s">
        <v>81</v>
      </c>
      <c r="F588" t="s">
        <v>69</v>
      </c>
      <c r="G588" t="s">
        <v>35</v>
      </c>
      <c r="H588" t="s">
        <v>36</v>
      </c>
      <c r="I588" t="s">
        <v>37</v>
      </c>
      <c r="J588" t="s">
        <v>241</v>
      </c>
      <c r="K588" t="s">
        <v>242</v>
      </c>
      <c r="L588" t="s">
        <v>110</v>
      </c>
      <c r="M588" t="s">
        <v>38</v>
      </c>
      <c r="N588" t="s">
        <v>39</v>
      </c>
      <c r="O588" s="23">
        <f>R588-R587</f>
        <v>322</v>
      </c>
      <c r="P588" s="9">
        <f t="shared" si="45"/>
        <v>11.157311157311158</v>
      </c>
      <c r="Q588" t="s">
        <v>40</v>
      </c>
      <c r="R588">
        <v>8119</v>
      </c>
      <c r="S588" s="9">
        <v>28.86</v>
      </c>
      <c r="T588" s="26">
        <v>3.95</v>
      </c>
      <c r="U588" s="8">
        <v>113.99</v>
      </c>
      <c r="V588" t="s">
        <v>41</v>
      </c>
      <c r="W588" t="s">
        <v>42</v>
      </c>
      <c r="X588" t="s">
        <v>42</v>
      </c>
      <c r="Y588" t="s">
        <v>43</v>
      </c>
      <c r="AA588" s="1">
        <f t="shared" si="42"/>
        <v>45875</v>
      </c>
      <c r="AB588" s="2">
        <f t="shared" si="43"/>
        <v>8</v>
      </c>
      <c r="AC588" s="2">
        <f t="shared" si="44"/>
        <v>2025</v>
      </c>
      <c r="AD588" s="2" t="str">
        <f>IFERROR(VLOOKUP(A588,'Aux Área'!$A$4:$B$123,2,0),"-")</f>
        <v>OPERAÇÃO</v>
      </c>
    </row>
    <row r="589" spans="1:30" x14ac:dyDescent="0.3">
      <c r="A589" t="s">
        <v>56</v>
      </c>
      <c r="B589" t="s">
        <v>266</v>
      </c>
      <c r="C589" t="s">
        <v>1214</v>
      </c>
      <c r="D589" t="s">
        <v>120</v>
      </c>
      <c r="E589" t="s">
        <v>121</v>
      </c>
      <c r="F589" t="s">
        <v>57</v>
      </c>
      <c r="G589" t="s">
        <v>35</v>
      </c>
      <c r="H589" t="s">
        <v>36</v>
      </c>
      <c r="I589" t="s">
        <v>37</v>
      </c>
      <c r="J589" t="s">
        <v>370</v>
      </c>
      <c r="K589" t="s">
        <v>371</v>
      </c>
      <c r="L589" t="s">
        <v>124</v>
      </c>
      <c r="M589" t="s">
        <v>38</v>
      </c>
      <c r="N589" t="s">
        <v>39</v>
      </c>
      <c r="O589" s="23">
        <v>346</v>
      </c>
      <c r="P589" s="9">
        <f t="shared" si="45"/>
        <v>9.4742606790799559</v>
      </c>
      <c r="Q589" t="s">
        <v>40</v>
      </c>
      <c r="R589">
        <v>8465</v>
      </c>
      <c r="S589" s="9">
        <v>36.520000000000003</v>
      </c>
      <c r="T589" s="26">
        <v>4.4909999999999997</v>
      </c>
      <c r="U589" s="8">
        <v>164</v>
      </c>
      <c r="V589" t="s">
        <v>1215</v>
      </c>
      <c r="W589" t="s">
        <v>42</v>
      </c>
      <c r="X589" t="s">
        <v>42</v>
      </c>
      <c r="Y589" t="s">
        <v>43</v>
      </c>
      <c r="AA589" s="1">
        <f t="shared" ref="AA589:AA603" si="46">DATEVALUE(C589)</f>
        <v>45875</v>
      </c>
      <c r="AB589" s="2">
        <f t="shared" ref="AB589:AB603" si="47">MONTH(AA589)</f>
        <v>8</v>
      </c>
      <c r="AC589" s="2">
        <f t="shared" ref="AC589:AC603" si="48">YEAR(AA589)</f>
        <v>2025</v>
      </c>
      <c r="AD589" s="2" t="str">
        <f>IFERROR(VLOOKUP(A589,'Aux Área'!$A$4:$B$123,2,0),"-")</f>
        <v>CONSERVA</v>
      </c>
    </row>
    <row r="590" spans="1:30" x14ac:dyDescent="0.3">
      <c r="A590" t="s">
        <v>52</v>
      </c>
      <c r="B590" t="s">
        <v>93</v>
      </c>
      <c r="C590" t="s">
        <v>1216</v>
      </c>
      <c r="D590" t="s">
        <v>391</v>
      </c>
      <c r="E590" t="s">
        <v>392</v>
      </c>
      <c r="F590" t="s">
        <v>53</v>
      </c>
      <c r="G590" t="s">
        <v>35</v>
      </c>
      <c r="H590" t="s">
        <v>36</v>
      </c>
      <c r="I590" t="s">
        <v>37</v>
      </c>
      <c r="J590" t="s">
        <v>275</v>
      </c>
      <c r="K590" t="s">
        <v>276</v>
      </c>
      <c r="L590" t="s">
        <v>124</v>
      </c>
      <c r="M590" t="s">
        <v>38</v>
      </c>
      <c r="N590" t="s">
        <v>39</v>
      </c>
      <c r="O590" s="23">
        <v>241</v>
      </c>
      <c r="P590" s="9">
        <f t="shared" si="45"/>
        <v>8.9259259259259256</v>
      </c>
      <c r="Q590" t="s">
        <v>40</v>
      </c>
      <c r="R590">
        <v>8706</v>
      </c>
      <c r="S590" s="9">
        <v>27</v>
      </c>
      <c r="T590" s="26">
        <v>4.29</v>
      </c>
      <c r="U590" s="8">
        <v>115.83</v>
      </c>
      <c r="V590" t="s">
        <v>1217</v>
      </c>
      <c r="W590" t="s">
        <v>42</v>
      </c>
      <c r="X590" t="s">
        <v>42</v>
      </c>
      <c r="Y590" t="s">
        <v>43</v>
      </c>
      <c r="AA590" s="1">
        <f t="shared" si="46"/>
        <v>45875</v>
      </c>
      <c r="AB590" s="2">
        <f t="shared" si="47"/>
        <v>8</v>
      </c>
      <c r="AC590" s="2">
        <f t="shared" si="48"/>
        <v>2025</v>
      </c>
      <c r="AD590" s="2" t="str">
        <f>IFERROR(VLOOKUP(A590,'Aux Área'!$A$4:$B$123,2,0),"-")</f>
        <v>OPERAÇÃO</v>
      </c>
    </row>
    <row r="591" spans="1:30" x14ac:dyDescent="0.3">
      <c r="A591" t="s">
        <v>48</v>
      </c>
      <c r="B591" t="s">
        <v>288</v>
      </c>
      <c r="C591" t="s">
        <v>1218</v>
      </c>
      <c r="D591" t="s">
        <v>132</v>
      </c>
      <c r="E591" t="s">
        <v>133</v>
      </c>
      <c r="F591" t="s">
        <v>49</v>
      </c>
      <c r="G591" t="s">
        <v>35</v>
      </c>
      <c r="H591" t="s">
        <v>36</v>
      </c>
      <c r="I591" t="s">
        <v>37</v>
      </c>
      <c r="J591" t="s">
        <v>147</v>
      </c>
      <c r="K591" t="s">
        <v>148</v>
      </c>
      <c r="L591" t="s">
        <v>84</v>
      </c>
      <c r="M591" t="s">
        <v>38</v>
      </c>
      <c r="N591" t="s">
        <v>39</v>
      </c>
      <c r="O591" s="23">
        <v>234</v>
      </c>
      <c r="P591" s="9">
        <f t="shared" si="45"/>
        <v>6.5878378378378368</v>
      </c>
      <c r="Q591" t="s">
        <v>40</v>
      </c>
      <c r="R591">
        <v>8940</v>
      </c>
      <c r="S591" s="9">
        <v>35.520000000000003</v>
      </c>
      <c r="T591" s="26">
        <v>4.6399999999999997</v>
      </c>
      <c r="U591" s="8">
        <v>164.81</v>
      </c>
      <c r="V591" t="s">
        <v>112</v>
      </c>
      <c r="W591" t="s">
        <v>42</v>
      </c>
      <c r="X591" t="s">
        <v>42</v>
      </c>
      <c r="Y591" t="s">
        <v>43</v>
      </c>
      <c r="AA591" s="1">
        <f t="shared" si="46"/>
        <v>45875</v>
      </c>
      <c r="AB591" s="2">
        <f t="shared" si="47"/>
        <v>8</v>
      </c>
      <c r="AC591" s="2">
        <f t="shared" si="48"/>
        <v>2025</v>
      </c>
      <c r="AD591" s="2" t="str">
        <f>IFERROR(VLOOKUP(A591,'Aux Área'!$A$4:$B$123,2,0),"-")</f>
        <v>ENGENHARIA</v>
      </c>
    </row>
    <row r="592" spans="1:30" x14ac:dyDescent="0.3">
      <c r="A592" t="s">
        <v>46</v>
      </c>
      <c r="B592" t="s">
        <v>458</v>
      </c>
      <c r="C592" t="s">
        <v>1219</v>
      </c>
      <c r="D592" t="s">
        <v>958</v>
      </c>
      <c r="E592" t="s">
        <v>959</v>
      </c>
      <c r="F592" t="s">
        <v>47</v>
      </c>
      <c r="G592" t="s">
        <v>35</v>
      </c>
      <c r="H592" t="s">
        <v>36</v>
      </c>
      <c r="I592" t="s">
        <v>37</v>
      </c>
      <c r="J592" t="s">
        <v>237</v>
      </c>
      <c r="K592" t="s">
        <v>238</v>
      </c>
      <c r="L592" t="s">
        <v>110</v>
      </c>
      <c r="M592" t="s">
        <v>38</v>
      </c>
      <c r="N592" t="s">
        <v>39</v>
      </c>
      <c r="O592" s="23">
        <v>315</v>
      </c>
      <c r="P592" s="9">
        <v>7.9</v>
      </c>
      <c r="Q592" t="s">
        <v>40</v>
      </c>
      <c r="R592">
        <v>7491</v>
      </c>
      <c r="S592" s="9">
        <v>39.869999999999997</v>
      </c>
      <c r="T592" s="26">
        <v>3.891</v>
      </c>
      <c r="U592" s="8">
        <v>155.13</v>
      </c>
      <c r="V592" t="s">
        <v>112</v>
      </c>
      <c r="W592" t="s">
        <v>42</v>
      </c>
      <c r="X592" t="s">
        <v>42</v>
      </c>
      <c r="Y592" t="s">
        <v>43</v>
      </c>
      <c r="AA592" s="1">
        <f t="shared" si="46"/>
        <v>45875</v>
      </c>
      <c r="AB592" s="2">
        <f t="shared" si="47"/>
        <v>8</v>
      </c>
      <c r="AC592" s="2">
        <f t="shared" si="48"/>
        <v>2025</v>
      </c>
      <c r="AD592" s="2" t="str">
        <f>IFERROR(VLOOKUP(A592,'Aux Área'!$A$4:$B$123,2,0),"-")</f>
        <v>FACILITIES</v>
      </c>
    </row>
    <row r="593" spans="1:30" x14ac:dyDescent="0.3">
      <c r="A593" t="s">
        <v>1130</v>
      </c>
      <c r="B593" t="s">
        <v>1131</v>
      </c>
      <c r="C593" t="s">
        <v>1220</v>
      </c>
      <c r="D593" t="s">
        <v>1133</v>
      </c>
      <c r="E593" t="s">
        <v>1134</v>
      </c>
      <c r="F593" t="s">
        <v>1130</v>
      </c>
      <c r="G593" t="s">
        <v>1135</v>
      </c>
      <c r="H593" t="s">
        <v>1136</v>
      </c>
      <c r="I593" t="s">
        <v>1137</v>
      </c>
      <c r="J593" t="s">
        <v>370</v>
      </c>
      <c r="K593" t="s">
        <v>371</v>
      </c>
      <c r="L593" t="s">
        <v>124</v>
      </c>
      <c r="M593" t="s">
        <v>38</v>
      </c>
      <c r="N593" t="s">
        <v>707</v>
      </c>
      <c r="O593" s="23">
        <v>338</v>
      </c>
      <c r="P593" s="9">
        <v>7.62</v>
      </c>
      <c r="Q593" t="s">
        <v>40</v>
      </c>
      <c r="R593">
        <v>22671</v>
      </c>
      <c r="S593" s="9">
        <v>44.34</v>
      </c>
      <c r="T593" s="26">
        <v>6.4909999999999997</v>
      </c>
      <c r="U593" s="8">
        <v>287.81</v>
      </c>
      <c r="V593" t="s">
        <v>1221</v>
      </c>
      <c r="W593" t="s">
        <v>42</v>
      </c>
      <c r="X593" t="s">
        <v>42</v>
      </c>
      <c r="Y593" t="s">
        <v>43</v>
      </c>
      <c r="AA593" s="1">
        <f t="shared" si="46"/>
        <v>45875</v>
      </c>
      <c r="AB593" s="2">
        <f t="shared" si="47"/>
        <v>8</v>
      </c>
      <c r="AC593" s="2">
        <f t="shared" si="48"/>
        <v>2025</v>
      </c>
      <c r="AD593" s="2" t="str">
        <f>IFERROR(VLOOKUP(A593,'Aux Área'!$A$4:$B$123,2,0),"-")</f>
        <v>DIRETORIA</v>
      </c>
    </row>
    <row r="594" spans="1:30" x14ac:dyDescent="0.3">
      <c r="A594" t="s">
        <v>1069</v>
      </c>
      <c r="B594" t="s">
        <v>143</v>
      </c>
      <c r="C594" t="s">
        <v>1222</v>
      </c>
      <c r="D594" t="s">
        <v>102</v>
      </c>
      <c r="E594" t="s">
        <v>816</v>
      </c>
      <c r="F594" t="s">
        <v>1071</v>
      </c>
      <c r="G594" t="s">
        <v>35</v>
      </c>
      <c r="H594" t="s">
        <v>36</v>
      </c>
      <c r="I594" t="s">
        <v>37</v>
      </c>
      <c r="J594" t="s">
        <v>275</v>
      </c>
      <c r="K594" t="s">
        <v>276</v>
      </c>
      <c r="L594" t="s">
        <v>124</v>
      </c>
      <c r="M594" t="s">
        <v>38</v>
      </c>
      <c r="N594" t="s">
        <v>39</v>
      </c>
      <c r="O594" s="23">
        <v>293</v>
      </c>
      <c r="P594" s="9">
        <v>9.77</v>
      </c>
      <c r="Q594" t="s">
        <v>40</v>
      </c>
      <c r="R594">
        <v>5153</v>
      </c>
      <c r="S594" s="9">
        <v>29.99</v>
      </c>
      <c r="T594" s="26">
        <v>4.29</v>
      </c>
      <c r="U594" s="8">
        <v>128.66</v>
      </c>
      <c r="V594" t="s">
        <v>1223</v>
      </c>
      <c r="W594" t="s">
        <v>42</v>
      </c>
      <c r="X594" t="s">
        <v>42</v>
      </c>
      <c r="Y594" t="s">
        <v>43</v>
      </c>
      <c r="AA594" s="1">
        <f t="shared" si="46"/>
        <v>45875</v>
      </c>
      <c r="AB594" s="2">
        <f t="shared" si="47"/>
        <v>8</v>
      </c>
      <c r="AC594" s="2">
        <f t="shared" si="48"/>
        <v>2025</v>
      </c>
      <c r="AD594" s="2" t="str">
        <f>IFERROR(VLOOKUP(A594,'Aux Área'!$A$4:$B$123,2,0),"-")</f>
        <v>FACILITIES</v>
      </c>
    </row>
    <row r="595" spans="1:30" x14ac:dyDescent="0.3">
      <c r="A595" t="s">
        <v>836</v>
      </c>
      <c r="B595" t="s">
        <v>209</v>
      </c>
      <c r="C595" t="s">
        <v>1224</v>
      </c>
      <c r="D595" t="s">
        <v>1225</v>
      </c>
      <c r="E595" t="s">
        <v>1226</v>
      </c>
      <c r="F595" t="s">
        <v>653</v>
      </c>
      <c r="G595" t="s">
        <v>635</v>
      </c>
      <c r="H595" t="s">
        <v>838</v>
      </c>
      <c r="I595" t="s">
        <v>839</v>
      </c>
      <c r="J595" t="s">
        <v>237</v>
      </c>
      <c r="K595" t="s">
        <v>238</v>
      </c>
      <c r="L595" t="s">
        <v>110</v>
      </c>
      <c r="M595" t="s">
        <v>38</v>
      </c>
      <c r="N595" t="s">
        <v>638</v>
      </c>
      <c r="O595" s="23">
        <v>0</v>
      </c>
      <c r="P595" s="9">
        <v>0</v>
      </c>
      <c r="Q595" t="s">
        <v>40</v>
      </c>
      <c r="R595">
        <v>0</v>
      </c>
      <c r="S595" s="9">
        <v>210.56</v>
      </c>
      <c r="T595" s="26">
        <v>6.09</v>
      </c>
      <c r="U595" s="8">
        <v>1282.31</v>
      </c>
      <c r="V595" t="s">
        <v>41</v>
      </c>
      <c r="W595" t="s">
        <v>652</v>
      </c>
      <c r="X595" t="s">
        <v>42</v>
      </c>
      <c r="Y595" t="s">
        <v>653</v>
      </c>
      <c r="AA595" s="1">
        <f t="shared" si="46"/>
        <v>45875</v>
      </c>
      <c r="AB595" s="2">
        <f t="shared" si="47"/>
        <v>8</v>
      </c>
      <c r="AC595" s="2">
        <f t="shared" si="48"/>
        <v>2025</v>
      </c>
      <c r="AD595" s="2" t="str">
        <f>IFERROR(VLOOKUP(A595,'Aux Área'!$A$4:$B$123,2,0),"-")</f>
        <v>SÃO PEDRO</v>
      </c>
    </row>
    <row r="596" spans="1:30" x14ac:dyDescent="0.3">
      <c r="A596" t="s">
        <v>46</v>
      </c>
      <c r="B596" t="s">
        <v>458</v>
      </c>
      <c r="C596" t="s">
        <v>1227</v>
      </c>
      <c r="D596" t="s">
        <v>958</v>
      </c>
      <c r="E596" t="s">
        <v>959</v>
      </c>
      <c r="F596" t="s">
        <v>47</v>
      </c>
      <c r="G596" t="s">
        <v>35</v>
      </c>
      <c r="H596" t="s">
        <v>36</v>
      </c>
      <c r="I596" t="s">
        <v>37</v>
      </c>
      <c r="J596" t="s">
        <v>275</v>
      </c>
      <c r="K596" t="s">
        <v>276</v>
      </c>
      <c r="L596" t="s">
        <v>124</v>
      </c>
      <c r="M596" t="s">
        <v>38</v>
      </c>
      <c r="N596" t="s">
        <v>39</v>
      </c>
      <c r="O596" s="23">
        <v>229</v>
      </c>
      <c r="P596" s="9">
        <v>9.1999999999999993</v>
      </c>
      <c r="Q596" t="s">
        <v>40</v>
      </c>
      <c r="R596">
        <v>7720</v>
      </c>
      <c r="S596" s="9">
        <v>24.9</v>
      </c>
      <c r="T596" s="26">
        <v>4.29</v>
      </c>
      <c r="U596" s="8">
        <v>106.82</v>
      </c>
      <c r="V596" t="s">
        <v>1228</v>
      </c>
      <c r="W596" t="s">
        <v>42</v>
      </c>
      <c r="X596" t="s">
        <v>42</v>
      </c>
      <c r="Y596" t="s">
        <v>43</v>
      </c>
      <c r="AA596" s="1">
        <f t="shared" si="46"/>
        <v>45875</v>
      </c>
      <c r="AB596" s="2">
        <f t="shared" si="47"/>
        <v>8</v>
      </c>
      <c r="AC596" s="2">
        <f t="shared" si="48"/>
        <v>2025</v>
      </c>
      <c r="AD596" s="2" t="str">
        <f>IFERROR(VLOOKUP(A596,'Aux Área'!$A$4:$B$123,2,0),"-")</f>
        <v>FACILITIES</v>
      </c>
    </row>
    <row r="597" spans="1:30" x14ac:dyDescent="0.3">
      <c r="A597" t="s">
        <v>76</v>
      </c>
      <c r="B597" t="s">
        <v>380</v>
      </c>
      <c r="C597" t="s">
        <v>1229</v>
      </c>
      <c r="D597" t="s">
        <v>382</v>
      </c>
      <c r="E597" t="s">
        <v>383</v>
      </c>
      <c r="F597" t="s">
        <v>77</v>
      </c>
      <c r="G597" t="s">
        <v>35</v>
      </c>
      <c r="H597" t="s">
        <v>36</v>
      </c>
      <c r="I597" t="s">
        <v>37</v>
      </c>
      <c r="J597" t="s">
        <v>828</v>
      </c>
      <c r="K597" t="s">
        <v>628</v>
      </c>
      <c r="L597" t="s">
        <v>84</v>
      </c>
      <c r="M597" t="s">
        <v>38</v>
      </c>
      <c r="N597" t="s">
        <v>39</v>
      </c>
      <c r="O597" s="23">
        <v>337</v>
      </c>
      <c r="P597" s="9">
        <v>10.35</v>
      </c>
      <c r="Q597" t="s">
        <v>40</v>
      </c>
      <c r="R597">
        <v>17237</v>
      </c>
      <c r="S597" s="9">
        <v>32.549999999999997</v>
      </c>
      <c r="T597" s="26">
        <v>4.9409999999999998</v>
      </c>
      <c r="U597" s="8">
        <v>160.84</v>
      </c>
      <c r="V597" t="s">
        <v>112</v>
      </c>
      <c r="W597" t="s">
        <v>42</v>
      </c>
      <c r="X597" t="s">
        <v>42</v>
      </c>
      <c r="Y597" t="s">
        <v>43</v>
      </c>
      <c r="AA597" s="1">
        <f t="shared" si="46"/>
        <v>45875</v>
      </c>
      <c r="AB597" s="2">
        <f t="shared" si="47"/>
        <v>8</v>
      </c>
      <c r="AC597" s="2">
        <f t="shared" si="48"/>
        <v>2025</v>
      </c>
      <c r="AD597" s="2" t="str">
        <f>IFERROR(VLOOKUP(A597,'Aux Área'!$A$4:$B$123,2,0),"-")</f>
        <v>QSMS</v>
      </c>
    </row>
    <row r="598" spans="1:30" x14ac:dyDescent="0.3">
      <c r="A598" t="s">
        <v>46</v>
      </c>
      <c r="B598" t="s">
        <v>458</v>
      </c>
      <c r="C598" t="s">
        <v>1230</v>
      </c>
      <c r="D598" t="s">
        <v>958</v>
      </c>
      <c r="E598" t="s">
        <v>959</v>
      </c>
      <c r="F598" t="s">
        <v>47</v>
      </c>
      <c r="G598" t="s">
        <v>35</v>
      </c>
      <c r="H598" t="s">
        <v>36</v>
      </c>
      <c r="I598" t="s">
        <v>37</v>
      </c>
      <c r="J598" t="s">
        <v>237</v>
      </c>
      <c r="K598" t="s">
        <v>238</v>
      </c>
      <c r="L598" t="s">
        <v>110</v>
      </c>
      <c r="M598" t="s">
        <v>38</v>
      </c>
      <c r="N598" t="s">
        <v>39</v>
      </c>
      <c r="O598" s="23">
        <v>185</v>
      </c>
      <c r="P598" s="9">
        <v>7.91</v>
      </c>
      <c r="Q598" t="s">
        <v>40</v>
      </c>
      <c r="R598">
        <v>7905</v>
      </c>
      <c r="S598" s="9">
        <v>23.39</v>
      </c>
      <c r="T598" s="26">
        <v>3.8820000000000001</v>
      </c>
      <c r="U598" s="8">
        <v>90.79</v>
      </c>
      <c r="V598" t="s">
        <v>41</v>
      </c>
      <c r="W598" t="s">
        <v>42</v>
      </c>
      <c r="X598" t="s">
        <v>42</v>
      </c>
      <c r="Y598" t="s">
        <v>43</v>
      </c>
      <c r="AA598" s="1">
        <f t="shared" si="46"/>
        <v>45875</v>
      </c>
      <c r="AB598" s="2">
        <f t="shared" si="47"/>
        <v>8</v>
      </c>
      <c r="AC598" s="2">
        <f t="shared" si="48"/>
        <v>2025</v>
      </c>
      <c r="AD598" s="2" t="str">
        <f>IFERROR(VLOOKUP(A598,'Aux Área'!$A$4:$B$123,2,0),"-")</f>
        <v>FACILITIES</v>
      </c>
    </row>
    <row r="599" spans="1:30" x14ac:dyDescent="0.3">
      <c r="A599" t="s">
        <v>687</v>
      </c>
      <c r="B599" t="s">
        <v>85</v>
      </c>
      <c r="C599" t="s">
        <v>1231</v>
      </c>
      <c r="D599" t="s">
        <v>633</v>
      </c>
      <c r="E599" t="s">
        <v>634</v>
      </c>
      <c r="F599" t="s">
        <v>641</v>
      </c>
      <c r="G599" t="s">
        <v>671</v>
      </c>
      <c r="H599" t="s">
        <v>1051</v>
      </c>
      <c r="I599" t="s">
        <v>673</v>
      </c>
      <c r="J599" t="s">
        <v>285</v>
      </c>
      <c r="K599" t="s">
        <v>286</v>
      </c>
      <c r="L599" t="s">
        <v>91</v>
      </c>
      <c r="M599" t="s">
        <v>38</v>
      </c>
      <c r="N599" t="s">
        <v>638</v>
      </c>
      <c r="O599" s="23">
        <v>0</v>
      </c>
      <c r="P599" s="9">
        <v>0</v>
      </c>
      <c r="Q599" t="s">
        <v>40</v>
      </c>
      <c r="R599">
        <v>0</v>
      </c>
      <c r="S599" s="9">
        <v>64.900000000000006</v>
      </c>
      <c r="T599" s="26">
        <v>5.89</v>
      </c>
      <c r="U599" s="8">
        <v>382.27</v>
      </c>
      <c r="V599" t="s">
        <v>1232</v>
      </c>
      <c r="W599" t="s">
        <v>640</v>
      </c>
      <c r="X599" t="s">
        <v>42</v>
      </c>
      <c r="Y599" t="s">
        <v>641</v>
      </c>
      <c r="AA599" s="1">
        <f t="shared" si="46"/>
        <v>45876</v>
      </c>
      <c r="AB599" s="2">
        <f t="shared" si="47"/>
        <v>8</v>
      </c>
      <c r="AC599" s="2">
        <f t="shared" si="48"/>
        <v>2025</v>
      </c>
      <c r="AD599" s="2" t="str">
        <f>IFERROR(VLOOKUP(A599,'Aux Área'!$A$4:$B$123,2,0),"-")</f>
        <v>TECPAV</v>
      </c>
    </row>
    <row r="600" spans="1:30" x14ac:dyDescent="0.3">
      <c r="A600" t="s">
        <v>696</v>
      </c>
      <c r="B600" t="s">
        <v>222</v>
      </c>
      <c r="C600" t="s">
        <v>1233</v>
      </c>
      <c r="D600" t="s">
        <v>633</v>
      </c>
      <c r="E600" t="s">
        <v>634</v>
      </c>
      <c r="F600" t="s">
        <v>641</v>
      </c>
      <c r="G600" t="s">
        <v>635</v>
      </c>
      <c r="H600" t="s">
        <v>666</v>
      </c>
      <c r="I600" t="s">
        <v>667</v>
      </c>
      <c r="J600" t="s">
        <v>285</v>
      </c>
      <c r="K600" t="s">
        <v>286</v>
      </c>
      <c r="L600" t="s">
        <v>91</v>
      </c>
      <c r="M600" t="s">
        <v>38</v>
      </c>
      <c r="N600" t="s">
        <v>638</v>
      </c>
      <c r="O600" s="23">
        <v>0</v>
      </c>
      <c r="P600" s="9">
        <v>0</v>
      </c>
      <c r="Q600" t="s">
        <v>40</v>
      </c>
      <c r="R600">
        <v>0</v>
      </c>
      <c r="S600" s="9">
        <v>112.13</v>
      </c>
      <c r="T600" s="26">
        <v>5.89</v>
      </c>
      <c r="U600" s="8">
        <v>660.45</v>
      </c>
      <c r="V600" t="s">
        <v>1234</v>
      </c>
      <c r="W600" t="s">
        <v>640</v>
      </c>
      <c r="X600" t="s">
        <v>42</v>
      </c>
      <c r="Y600" t="s">
        <v>641</v>
      </c>
      <c r="AA600" s="1">
        <f t="shared" si="46"/>
        <v>45876</v>
      </c>
      <c r="AB600" s="2">
        <f t="shared" si="47"/>
        <v>8</v>
      </c>
      <c r="AC600" s="2">
        <f t="shared" si="48"/>
        <v>2025</v>
      </c>
      <c r="AD600" s="2" t="str">
        <f>IFERROR(VLOOKUP(A600,'Aux Área'!$A$4:$B$123,2,0),"-")</f>
        <v>TECPAV</v>
      </c>
    </row>
    <row r="601" spans="1:30" x14ac:dyDescent="0.3">
      <c r="A601" t="s">
        <v>704</v>
      </c>
      <c r="B601" t="s">
        <v>100</v>
      </c>
      <c r="C601" t="s">
        <v>1235</v>
      </c>
      <c r="D601" t="s">
        <v>633</v>
      </c>
      <c r="E601" t="s">
        <v>634</v>
      </c>
      <c r="F601" t="s">
        <v>641</v>
      </c>
      <c r="G601" t="s">
        <v>659</v>
      </c>
      <c r="H601" t="s">
        <v>706</v>
      </c>
      <c r="I601" t="s">
        <v>667</v>
      </c>
      <c r="J601" t="s">
        <v>285</v>
      </c>
      <c r="K601" t="s">
        <v>286</v>
      </c>
      <c r="L601" t="s">
        <v>91</v>
      </c>
      <c r="M601" t="s">
        <v>38</v>
      </c>
      <c r="N601" t="s">
        <v>707</v>
      </c>
      <c r="O601" s="23">
        <v>0</v>
      </c>
      <c r="P601" s="9">
        <v>0</v>
      </c>
      <c r="Q601" t="s">
        <v>40</v>
      </c>
      <c r="R601">
        <v>0</v>
      </c>
      <c r="S601" s="9">
        <v>20</v>
      </c>
      <c r="T601" s="26">
        <v>6.19</v>
      </c>
      <c r="U601" s="8">
        <v>123.8</v>
      </c>
      <c r="V601" t="s">
        <v>1236</v>
      </c>
      <c r="W601" t="s">
        <v>640</v>
      </c>
      <c r="X601" t="s">
        <v>42</v>
      </c>
      <c r="Y601" t="s">
        <v>641</v>
      </c>
      <c r="AA601" s="1">
        <f t="shared" si="46"/>
        <v>45876</v>
      </c>
      <c r="AB601" s="2">
        <f t="shared" si="47"/>
        <v>8</v>
      </c>
      <c r="AC601" s="2">
        <f t="shared" si="48"/>
        <v>2025</v>
      </c>
      <c r="AD601" s="2" t="str">
        <f>IFERROR(VLOOKUP(A601,'Aux Área'!$A$4:$B$123,2,0),"-")</f>
        <v>TECPAV</v>
      </c>
    </row>
    <row r="602" spans="1:30" x14ac:dyDescent="0.3">
      <c r="A602" t="s">
        <v>62</v>
      </c>
      <c r="B602" t="s">
        <v>78</v>
      </c>
      <c r="C602" t="s">
        <v>1237</v>
      </c>
      <c r="D602" t="s">
        <v>158</v>
      </c>
      <c r="E602" t="s">
        <v>159</v>
      </c>
      <c r="F602" t="s">
        <v>63</v>
      </c>
      <c r="G602" t="s">
        <v>35</v>
      </c>
      <c r="H602" t="s">
        <v>36</v>
      </c>
      <c r="I602" t="s">
        <v>37</v>
      </c>
      <c r="J602" t="s">
        <v>172</v>
      </c>
      <c r="K602" t="s">
        <v>173</v>
      </c>
      <c r="L602" t="s">
        <v>124</v>
      </c>
      <c r="M602" t="s">
        <v>38</v>
      </c>
      <c r="N602" t="s">
        <v>39</v>
      </c>
      <c r="O602" s="23">
        <v>236</v>
      </c>
      <c r="P602" s="9">
        <v>8.4</v>
      </c>
      <c r="Q602" t="s">
        <v>40</v>
      </c>
      <c r="R602">
        <v>18763</v>
      </c>
      <c r="S602" s="9">
        <v>28.08</v>
      </c>
      <c r="T602" s="26">
        <v>4.4909999999999997</v>
      </c>
      <c r="U602" s="8">
        <v>126.12</v>
      </c>
      <c r="V602" t="s">
        <v>1238</v>
      </c>
      <c r="W602" t="s">
        <v>42</v>
      </c>
      <c r="X602" t="s">
        <v>42</v>
      </c>
      <c r="Y602" t="s">
        <v>43</v>
      </c>
      <c r="AA602" s="1">
        <f t="shared" si="46"/>
        <v>45876</v>
      </c>
      <c r="AB602" s="2">
        <f t="shared" si="47"/>
        <v>8</v>
      </c>
      <c r="AC602" s="2">
        <f t="shared" si="48"/>
        <v>2025</v>
      </c>
      <c r="AD602" s="2" t="str">
        <f>IFERROR(VLOOKUP(A602,'Aux Área'!$A$4:$B$123,2,0),"-")</f>
        <v>CONSERVA</v>
      </c>
    </row>
    <row r="603" spans="1:30" x14ac:dyDescent="0.3">
      <c r="A603" t="s">
        <v>662</v>
      </c>
      <c r="B603" t="s">
        <v>183</v>
      </c>
      <c r="C603" t="s">
        <v>1239</v>
      </c>
      <c r="D603" t="s">
        <v>664</v>
      </c>
      <c r="E603" t="s">
        <v>665</v>
      </c>
      <c r="F603" t="s">
        <v>653</v>
      </c>
      <c r="G603" t="s">
        <v>635</v>
      </c>
      <c r="H603" t="s">
        <v>666</v>
      </c>
      <c r="I603" t="s">
        <v>667</v>
      </c>
      <c r="J603" t="s">
        <v>237</v>
      </c>
      <c r="K603" t="s">
        <v>238</v>
      </c>
      <c r="L603" t="s">
        <v>110</v>
      </c>
      <c r="M603" t="s">
        <v>38</v>
      </c>
      <c r="N603" t="s">
        <v>668</v>
      </c>
      <c r="O603" s="23">
        <v>0</v>
      </c>
      <c r="P603" s="9">
        <v>0</v>
      </c>
      <c r="Q603" t="s">
        <v>40</v>
      </c>
      <c r="R603">
        <v>0</v>
      </c>
      <c r="S603" s="9">
        <v>89.05</v>
      </c>
      <c r="T603" s="26">
        <v>6.09</v>
      </c>
      <c r="U603" s="8">
        <v>542.30999999999995</v>
      </c>
      <c r="V603" t="s">
        <v>41</v>
      </c>
      <c r="W603" t="s">
        <v>652</v>
      </c>
      <c r="X603" t="s">
        <v>42</v>
      </c>
      <c r="Y603" t="s">
        <v>653</v>
      </c>
      <c r="AA603" s="1">
        <f t="shared" si="46"/>
        <v>45876</v>
      </c>
      <c r="AB603" s="2">
        <f t="shared" si="47"/>
        <v>8</v>
      </c>
      <c r="AC603" s="2">
        <f t="shared" si="48"/>
        <v>2025</v>
      </c>
      <c r="AD603" s="2" t="str">
        <f>IFERROR(VLOOKUP(A603,'Aux Área'!$A$4:$B$123,2,0),"-")</f>
        <v>SÃO PEDRO</v>
      </c>
    </row>
    <row r="604" spans="1:30" x14ac:dyDescent="0.3">
      <c r="A604" t="s">
        <v>662</v>
      </c>
      <c r="C604" t="s">
        <v>1239</v>
      </c>
      <c r="F604" t="s">
        <v>15689</v>
      </c>
      <c r="K604" t="s">
        <v>238</v>
      </c>
      <c r="N604" t="s">
        <v>15690</v>
      </c>
      <c r="O604" s="23">
        <v>0</v>
      </c>
      <c r="P604" s="23">
        <v>0</v>
      </c>
      <c r="Q604" t="s">
        <v>40</v>
      </c>
      <c r="R604">
        <v>0</v>
      </c>
      <c r="S604">
        <v>17.28</v>
      </c>
      <c r="U604" s="8">
        <v>68.95</v>
      </c>
      <c r="W604" t="s">
        <v>652</v>
      </c>
      <c r="X604" t="s">
        <v>42</v>
      </c>
      <c r="Y604" t="s">
        <v>653</v>
      </c>
      <c r="AA604" s="1">
        <f>IFERROR(DATEVALUE(C604),"-")</f>
        <v>45876</v>
      </c>
      <c r="AB604" s="2">
        <f>IFERROR(MONTH(AA604),"-")</f>
        <v>8</v>
      </c>
      <c r="AC604" s="2">
        <f>IFERROR(YEAR(AA604),"-")</f>
        <v>2025</v>
      </c>
      <c r="AD604" s="2" t="str">
        <f>IFERROR(VLOOKUP(A604,'Aux Área'!$A$4:$B$123,2,0),"-")</f>
        <v>SÃO PEDRO</v>
      </c>
    </row>
    <row r="605" spans="1:30" x14ac:dyDescent="0.3">
      <c r="A605" t="s">
        <v>781</v>
      </c>
      <c r="B605" t="s">
        <v>130</v>
      </c>
      <c r="C605" t="s">
        <v>1240</v>
      </c>
      <c r="D605" t="s">
        <v>664</v>
      </c>
      <c r="E605" t="s">
        <v>665</v>
      </c>
      <c r="F605" t="s">
        <v>653</v>
      </c>
      <c r="G605" t="s">
        <v>659</v>
      </c>
      <c r="H605" t="s">
        <v>706</v>
      </c>
      <c r="I605" t="s">
        <v>667</v>
      </c>
      <c r="J605" t="s">
        <v>237</v>
      </c>
      <c r="K605" t="s">
        <v>238</v>
      </c>
      <c r="L605" t="s">
        <v>110</v>
      </c>
      <c r="M605" t="s">
        <v>38</v>
      </c>
      <c r="N605" t="s">
        <v>707</v>
      </c>
      <c r="O605" s="23">
        <v>0</v>
      </c>
      <c r="P605" s="9">
        <v>0</v>
      </c>
      <c r="Q605" t="s">
        <v>40</v>
      </c>
      <c r="R605">
        <v>0</v>
      </c>
      <c r="S605" s="9">
        <v>20</v>
      </c>
      <c r="T605" s="26">
        <v>5.99</v>
      </c>
      <c r="U605" s="8">
        <v>119.8</v>
      </c>
      <c r="V605" t="s">
        <v>41</v>
      </c>
      <c r="W605" t="s">
        <v>652</v>
      </c>
      <c r="X605" t="s">
        <v>42</v>
      </c>
      <c r="Y605" t="s">
        <v>653</v>
      </c>
      <c r="AA605" s="1">
        <f t="shared" ref="AA605:AA636" si="49">DATEVALUE(C605)</f>
        <v>45876</v>
      </c>
      <c r="AB605" s="2">
        <f t="shared" ref="AB605:AB636" si="50">MONTH(AA605)</f>
        <v>8</v>
      </c>
      <c r="AC605" s="2">
        <f t="shared" ref="AC605:AC636" si="51">YEAR(AA605)</f>
        <v>2025</v>
      </c>
      <c r="AD605" s="2" t="str">
        <f>IFERROR(VLOOKUP(A605,'Aux Área'!$A$4:$B$123,2,0),"-")</f>
        <v>SÃO PEDRO</v>
      </c>
    </row>
    <row r="606" spans="1:30" x14ac:dyDescent="0.3">
      <c r="A606" t="s">
        <v>669</v>
      </c>
      <c r="B606" t="s">
        <v>118</v>
      </c>
      <c r="C606" t="s">
        <v>1241</v>
      </c>
      <c r="D606" t="s">
        <v>721</v>
      </c>
      <c r="E606" t="s">
        <v>722</v>
      </c>
      <c r="F606" t="s">
        <v>641</v>
      </c>
      <c r="G606" t="s">
        <v>671</v>
      </c>
      <c r="H606" t="s">
        <v>1051</v>
      </c>
      <c r="I606" t="s">
        <v>673</v>
      </c>
      <c r="J606" t="s">
        <v>285</v>
      </c>
      <c r="K606" t="s">
        <v>286</v>
      </c>
      <c r="L606" t="s">
        <v>91</v>
      </c>
      <c r="M606" t="s">
        <v>38</v>
      </c>
      <c r="N606" t="s">
        <v>638</v>
      </c>
      <c r="O606" s="23">
        <v>0</v>
      </c>
      <c r="P606" s="9">
        <v>0</v>
      </c>
      <c r="Q606" t="s">
        <v>40</v>
      </c>
      <c r="R606">
        <v>0</v>
      </c>
      <c r="S606" s="9">
        <v>44.08</v>
      </c>
      <c r="T606" s="26">
        <v>5.891</v>
      </c>
      <c r="U606" s="8">
        <v>259.67</v>
      </c>
      <c r="V606" t="s">
        <v>1242</v>
      </c>
      <c r="W606" t="s">
        <v>640</v>
      </c>
      <c r="X606" t="s">
        <v>42</v>
      </c>
      <c r="Y606" t="s">
        <v>641</v>
      </c>
      <c r="AA606" s="1">
        <f t="shared" si="49"/>
        <v>45876</v>
      </c>
      <c r="AB606" s="2">
        <f t="shared" si="50"/>
        <v>8</v>
      </c>
      <c r="AC606" s="2">
        <f t="shared" si="51"/>
        <v>2025</v>
      </c>
      <c r="AD606" s="2" t="str">
        <f>IFERROR(VLOOKUP(A606,'Aux Área'!$A$4:$B$123,2,0),"-")</f>
        <v>TECPAV</v>
      </c>
    </row>
    <row r="607" spans="1:30" x14ac:dyDescent="0.3">
      <c r="A607" t="s">
        <v>58</v>
      </c>
      <c r="B607" t="s">
        <v>250</v>
      </c>
      <c r="C607" t="s">
        <v>1243</v>
      </c>
      <c r="D607" t="s">
        <v>87</v>
      </c>
      <c r="E607" t="s">
        <v>88</v>
      </c>
      <c r="F607" t="s">
        <v>59</v>
      </c>
      <c r="G607" t="s">
        <v>35</v>
      </c>
      <c r="H607" t="s">
        <v>36</v>
      </c>
      <c r="I607" t="s">
        <v>37</v>
      </c>
      <c r="J607" t="s">
        <v>241</v>
      </c>
      <c r="K607" t="s">
        <v>242</v>
      </c>
      <c r="L607" t="s">
        <v>110</v>
      </c>
      <c r="M607" t="s">
        <v>38</v>
      </c>
      <c r="N607" t="s">
        <v>39</v>
      </c>
      <c r="O607" s="23">
        <v>394</v>
      </c>
      <c r="P607" s="9">
        <v>10.51</v>
      </c>
      <c r="Q607" t="s">
        <v>40</v>
      </c>
      <c r="R607">
        <v>21921</v>
      </c>
      <c r="S607" s="9">
        <v>37.479999999999997</v>
      </c>
      <c r="T607" s="26">
        <v>3.95</v>
      </c>
      <c r="U607" s="8">
        <v>148.04</v>
      </c>
      <c r="V607" t="s">
        <v>41</v>
      </c>
      <c r="W607" t="s">
        <v>42</v>
      </c>
      <c r="X607" t="s">
        <v>42</v>
      </c>
      <c r="Y607" t="s">
        <v>43</v>
      </c>
      <c r="AA607" s="1">
        <f t="shared" si="49"/>
        <v>45876</v>
      </c>
      <c r="AB607" s="2">
        <f t="shared" si="50"/>
        <v>8</v>
      </c>
      <c r="AC607" s="2">
        <f t="shared" si="51"/>
        <v>2025</v>
      </c>
      <c r="AD607" s="2" t="str">
        <f>IFERROR(VLOOKUP(A607,'Aux Área'!$A$4:$B$123,2,0),"-")</f>
        <v>CONSERVA</v>
      </c>
    </row>
    <row r="608" spans="1:30" x14ac:dyDescent="0.3">
      <c r="A608" t="s">
        <v>76</v>
      </c>
      <c r="B608" t="s">
        <v>380</v>
      </c>
      <c r="C608" t="s">
        <v>1244</v>
      </c>
      <c r="D608" t="s">
        <v>382</v>
      </c>
      <c r="E608" t="s">
        <v>383</v>
      </c>
      <c r="F608" t="s">
        <v>77</v>
      </c>
      <c r="G608" t="s">
        <v>35</v>
      </c>
      <c r="H608" t="s">
        <v>36</v>
      </c>
      <c r="I608" t="s">
        <v>37</v>
      </c>
      <c r="J608" t="s">
        <v>275</v>
      </c>
      <c r="K608" t="s">
        <v>276</v>
      </c>
      <c r="L608" t="s">
        <v>124</v>
      </c>
      <c r="M608" t="s">
        <v>38</v>
      </c>
      <c r="N608" t="s">
        <v>39</v>
      </c>
      <c r="O608" s="23">
        <v>372</v>
      </c>
      <c r="P608" s="9">
        <v>9.9600000000000009</v>
      </c>
      <c r="Q608" t="s">
        <v>40</v>
      </c>
      <c r="R608">
        <v>17609</v>
      </c>
      <c r="S608" s="9">
        <v>37.35</v>
      </c>
      <c r="T608" s="26">
        <v>4.29</v>
      </c>
      <c r="U608" s="8">
        <v>160.22999999999999</v>
      </c>
      <c r="V608" t="s">
        <v>1245</v>
      </c>
      <c r="W608" t="s">
        <v>42</v>
      </c>
      <c r="X608" t="s">
        <v>42</v>
      </c>
      <c r="Y608" t="s">
        <v>43</v>
      </c>
      <c r="AA608" s="1">
        <f t="shared" si="49"/>
        <v>45876</v>
      </c>
      <c r="AB608" s="2">
        <f t="shared" si="50"/>
        <v>8</v>
      </c>
      <c r="AC608" s="2">
        <f t="shared" si="51"/>
        <v>2025</v>
      </c>
      <c r="AD608" s="2" t="str">
        <f>IFERROR(VLOOKUP(A608,'Aux Área'!$A$4:$B$123,2,0),"-")</f>
        <v>QSMS</v>
      </c>
    </row>
    <row r="609" spans="1:30" x14ac:dyDescent="0.3">
      <c r="A609" t="s">
        <v>56</v>
      </c>
      <c r="B609" t="s">
        <v>266</v>
      </c>
      <c r="C609" t="s">
        <v>1246</v>
      </c>
      <c r="D609" t="s">
        <v>120</v>
      </c>
      <c r="E609" t="s">
        <v>121</v>
      </c>
      <c r="F609" t="s">
        <v>57</v>
      </c>
      <c r="G609" t="s">
        <v>35</v>
      </c>
      <c r="H609" t="s">
        <v>36</v>
      </c>
      <c r="I609" t="s">
        <v>37</v>
      </c>
      <c r="J609" t="s">
        <v>165</v>
      </c>
      <c r="K609" t="s">
        <v>166</v>
      </c>
      <c r="L609" t="s">
        <v>167</v>
      </c>
      <c r="M609" t="s">
        <v>38</v>
      </c>
      <c r="N609" t="s">
        <v>39</v>
      </c>
      <c r="O609" s="23">
        <v>477</v>
      </c>
      <c r="P609" s="9">
        <v>11.69</v>
      </c>
      <c r="Q609" t="s">
        <v>40</v>
      </c>
      <c r="R609">
        <v>28992</v>
      </c>
      <c r="S609" s="9">
        <v>40.81</v>
      </c>
      <c r="T609" s="26">
        <v>4.46</v>
      </c>
      <c r="U609" s="8">
        <v>182.02</v>
      </c>
      <c r="V609" t="s">
        <v>41</v>
      </c>
      <c r="W609" t="s">
        <v>42</v>
      </c>
      <c r="X609" t="s">
        <v>42</v>
      </c>
      <c r="Y609" t="s">
        <v>43</v>
      </c>
      <c r="AA609" s="1">
        <f t="shared" si="49"/>
        <v>45876</v>
      </c>
      <c r="AB609" s="2">
        <f t="shared" si="50"/>
        <v>8</v>
      </c>
      <c r="AC609" s="2">
        <f t="shared" si="51"/>
        <v>2025</v>
      </c>
      <c r="AD609" s="2" t="str">
        <f>IFERROR(VLOOKUP(A609,'Aux Área'!$A$4:$B$123,2,0),"-")</f>
        <v>CONSERVA</v>
      </c>
    </row>
    <row r="610" spans="1:30" x14ac:dyDescent="0.3">
      <c r="A610" t="s">
        <v>687</v>
      </c>
      <c r="B610" t="s">
        <v>85</v>
      </c>
      <c r="C610" t="s">
        <v>1247</v>
      </c>
      <c r="D610" t="s">
        <v>633</v>
      </c>
      <c r="E610" t="s">
        <v>634</v>
      </c>
      <c r="F610" t="s">
        <v>641</v>
      </c>
      <c r="G610" t="s">
        <v>671</v>
      </c>
      <c r="H610" t="s">
        <v>1051</v>
      </c>
      <c r="I610" t="s">
        <v>673</v>
      </c>
      <c r="J610" t="s">
        <v>285</v>
      </c>
      <c r="K610" t="s">
        <v>286</v>
      </c>
      <c r="L610" t="s">
        <v>91</v>
      </c>
      <c r="M610" t="s">
        <v>38</v>
      </c>
      <c r="N610" t="s">
        <v>638</v>
      </c>
      <c r="O610" s="23">
        <v>0</v>
      </c>
      <c r="P610" s="9">
        <v>0</v>
      </c>
      <c r="Q610" t="s">
        <v>40</v>
      </c>
      <c r="R610">
        <v>0</v>
      </c>
      <c r="S610" s="9">
        <v>62.28</v>
      </c>
      <c r="T610" s="26">
        <v>5.89</v>
      </c>
      <c r="U610" s="8">
        <v>366.83</v>
      </c>
      <c r="V610" t="s">
        <v>1248</v>
      </c>
      <c r="W610" t="s">
        <v>640</v>
      </c>
      <c r="X610" t="s">
        <v>42</v>
      </c>
      <c r="Y610" t="s">
        <v>641</v>
      </c>
      <c r="AA610" s="1">
        <f t="shared" si="49"/>
        <v>45877</v>
      </c>
      <c r="AB610" s="2">
        <f t="shared" si="50"/>
        <v>8</v>
      </c>
      <c r="AC610" s="2">
        <f t="shared" si="51"/>
        <v>2025</v>
      </c>
      <c r="AD610" s="2" t="str">
        <f>IFERROR(VLOOKUP(A610,'Aux Área'!$A$4:$B$123,2,0),"-")</f>
        <v>TECPAV</v>
      </c>
    </row>
    <row r="611" spans="1:30" x14ac:dyDescent="0.3">
      <c r="A611" t="s">
        <v>1069</v>
      </c>
      <c r="B611" t="s">
        <v>143</v>
      </c>
      <c r="C611" t="s">
        <v>1249</v>
      </c>
      <c r="D611" t="s">
        <v>102</v>
      </c>
      <c r="E611" t="s">
        <v>816</v>
      </c>
      <c r="F611" t="s">
        <v>1071</v>
      </c>
      <c r="G611" t="s">
        <v>35</v>
      </c>
      <c r="H611" t="s">
        <v>36</v>
      </c>
      <c r="I611" t="s">
        <v>37</v>
      </c>
      <c r="J611" t="s">
        <v>147</v>
      </c>
      <c r="K611" t="s">
        <v>148</v>
      </c>
      <c r="L611" t="s">
        <v>84</v>
      </c>
      <c r="M611" t="s">
        <v>38</v>
      </c>
      <c r="N611" t="s">
        <v>39</v>
      </c>
      <c r="O611" s="23">
        <v>320</v>
      </c>
      <c r="P611" s="9">
        <v>8.34</v>
      </c>
      <c r="Q611" t="s">
        <v>40</v>
      </c>
      <c r="R611">
        <v>5473</v>
      </c>
      <c r="S611" s="9">
        <v>38.36</v>
      </c>
      <c r="T611" s="26">
        <v>4.641</v>
      </c>
      <c r="U611" s="8">
        <v>178.01</v>
      </c>
      <c r="V611" t="s">
        <v>112</v>
      </c>
      <c r="W611" t="s">
        <v>42</v>
      </c>
      <c r="X611" t="s">
        <v>42</v>
      </c>
      <c r="Y611" t="s">
        <v>43</v>
      </c>
      <c r="AA611" s="1">
        <f t="shared" si="49"/>
        <v>45877</v>
      </c>
      <c r="AB611" s="2">
        <f t="shared" si="50"/>
        <v>8</v>
      </c>
      <c r="AC611" s="2">
        <f t="shared" si="51"/>
        <v>2025</v>
      </c>
      <c r="AD611" s="2" t="str">
        <f>IFERROR(VLOOKUP(A611,'Aux Área'!$A$4:$B$123,2,0),"-")</f>
        <v>FACILITIES</v>
      </c>
    </row>
    <row r="612" spans="1:30" x14ac:dyDescent="0.3">
      <c r="A612" t="s">
        <v>62</v>
      </c>
      <c r="B612" t="s">
        <v>78</v>
      </c>
      <c r="C612" t="s">
        <v>1250</v>
      </c>
      <c r="D612" t="s">
        <v>158</v>
      </c>
      <c r="E612" t="s">
        <v>159</v>
      </c>
      <c r="F612" t="s">
        <v>63</v>
      </c>
      <c r="G612" t="s">
        <v>35</v>
      </c>
      <c r="H612" t="s">
        <v>36</v>
      </c>
      <c r="I612" t="s">
        <v>37</v>
      </c>
      <c r="J612" t="s">
        <v>526</v>
      </c>
      <c r="K612" t="s">
        <v>527</v>
      </c>
      <c r="L612" t="s">
        <v>124</v>
      </c>
      <c r="M612" t="s">
        <v>38</v>
      </c>
      <c r="N612" t="s">
        <v>39</v>
      </c>
      <c r="O612" s="23">
        <v>270</v>
      </c>
      <c r="P612" s="9">
        <v>7.74</v>
      </c>
      <c r="Q612" t="s">
        <v>40</v>
      </c>
      <c r="R612">
        <v>19033</v>
      </c>
      <c r="S612" s="9">
        <v>34.880000000000003</v>
      </c>
      <c r="T612" s="26">
        <v>4.29</v>
      </c>
      <c r="U612" s="8">
        <v>149.63999999999999</v>
      </c>
      <c r="V612" t="s">
        <v>41</v>
      </c>
      <c r="W612" t="s">
        <v>42</v>
      </c>
      <c r="X612" t="s">
        <v>42</v>
      </c>
      <c r="Y612" t="s">
        <v>43</v>
      </c>
      <c r="AA612" s="1">
        <f t="shared" si="49"/>
        <v>45877</v>
      </c>
      <c r="AB612" s="2">
        <f t="shared" si="50"/>
        <v>8</v>
      </c>
      <c r="AC612" s="2">
        <f t="shared" si="51"/>
        <v>2025</v>
      </c>
      <c r="AD612" s="2" t="str">
        <f>IFERROR(VLOOKUP(A612,'Aux Área'!$A$4:$B$123,2,0),"-")</f>
        <v>CONSERVA</v>
      </c>
    </row>
    <row r="613" spans="1:30" x14ac:dyDescent="0.3">
      <c r="A613" t="s">
        <v>1096</v>
      </c>
      <c r="B613" t="s">
        <v>1097</v>
      </c>
      <c r="C613" t="s">
        <v>1251</v>
      </c>
      <c r="D613" t="s">
        <v>657</v>
      </c>
      <c r="E613" t="s">
        <v>658</v>
      </c>
      <c r="F613" t="s">
        <v>653</v>
      </c>
      <c r="G613" t="s">
        <v>635</v>
      </c>
      <c r="H613" t="s">
        <v>1099</v>
      </c>
      <c r="I613" t="s">
        <v>649</v>
      </c>
      <c r="J613" t="s">
        <v>237</v>
      </c>
      <c r="K613" t="s">
        <v>238</v>
      </c>
      <c r="L613" t="s">
        <v>110</v>
      </c>
      <c r="M613" t="s">
        <v>38</v>
      </c>
      <c r="N613" t="s">
        <v>638</v>
      </c>
      <c r="O613" s="23">
        <v>0</v>
      </c>
      <c r="P613" s="9">
        <v>0</v>
      </c>
      <c r="Q613" t="s">
        <v>40</v>
      </c>
      <c r="R613">
        <v>0</v>
      </c>
      <c r="S613" s="9">
        <v>160</v>
      </c>
      <c r="T613" s="26">
        <v>6.09</v>
      </c>
      <c r="U613" s="8">
        <v>974.45</v>
      </c>
      <c r="V613" t="s">
        <v>41</v>
      </c>
      <c r="W613" t="s">
        <v>652</v>
      </c>
      <c r="X613" t="s">
        <v>42</v>
      </c>
      <c r="Y613" t="s">
        <v>653</v>
      </c>
      <c r="AA613" s="1">
        <f t="shared" si="49"/>
        <v>45877</v>
      </c>
      <c r="AB613" s="2">
        <f t="shared" si="50"/>
        <v>8</v>
      </c>
      <c r="AC613" s="2">
        <f t="shared" si="51"/>
        <v>2025</v>
      </c>
      <c r="AD613" s="2" t="str">
        <f>IFERROR(VLOOKUP(A613,'Aux Área'!$A$4:$B$123,2,0),"-")</f>
        <v>SÃO PEDRO</v>
      </c>
    </row>
    <row r="614" spans="1:30" x14ac:dyDescent="0.3">
      <c r="A614" t="s">
        <v>654</v>
      </c>
      <c r="B614" t="s">
        <v>655</v>
      </c>
      <c r="C614" t="s">
        <v>1252</v>
      </c>
      <c r="D614" t="s">
        <v>657</v>
      </c>
      <c r="E614" t="s">
        <v>658</v>
      </c>
      <c r="F614" t="s">
        <v>653</v>
      </c>
      <c r="G614" t="s">
        <v>659</v>
      </c>
      <c r="H614" t="s">
        <v>660</v>
      </c>
      <c r="I614" t="s">
        <v>661</v>
      </c>
      <c r="J614" t="s">
        <v>237</v>
      </c>
      <c r="K614" t="s">
        <v>238</v>
      </c>
      <c r="L614" t="s">
        <v>110</v>
      </c>
      <c r="M614" t="s">
        <v>38</v>
      </c>
      <c r="N614" t="s">
        <v>638</v>
      </c>
      <c r="O614" s="23">
        <v>0</v>
      </c>
      <c r="P614" s="9">
        <v>0</v>
      </c>
      <c r="Q614" t="s">
        <v>40</v>
      </c>
      <c r="R614">
        <v>0</v>
      </c>
      <c r="S614" s="9">
        <v>66.709999999999994</v>
      </c>
      <c r="T614" s="26">
        <v>6.09</v>
      </c>
      <c r="U614" s="8">
        <v>406.26</v>
      </c>
      <c r="V614" t="s">
        <v>41</v>
      </c>
      <c r="W614" t="s">
        <v>652</v>
      </c>
      <c r="X614" t="s">
        <v>42</v>
      </c>
      <c r="Y614" t="s">
        <v>653</v>
      </c>
      <c r="AA614" s="1">
        <f t="shared" si="49"/>
        <v>45877</v>
      </c>
      <c r="AB614" s="2">
        <f t="shared" si="50"/>
        <v>8</v>
      </c>
      <c r="AC614" s="2">
        <f t="shared" si="51"/>
        <v>2025</v>
      </c>
      <c r="AD614" s="2" t="str">
        <f>IFERROR(VLOOKUP(A614,'Aux Área'!$A$4:$B$123,2,0),"-")</f>
        <v>SÃO PEDRO</v>
      </c>
    </row>
    <row r="615" spans="1:30" x14ac:dyDescent="0.3">
      <c r="A615" t="s">
        <v>58</v>
      </c>
      <c r="B615" t="s">
        <v>250</v>
      </c>
      <c r="C615" t="s">
        <v>1253</v>
      </c>
      <c r="D615" t="s">
        <v>87</v>
      </c>
      <c r="E615" t="s">
        <v>88</v>
      </c>
      <c r="F615" t="s">
        <v>59</v>
      </c>
      <c r="G615" t="s">
        <v>35</v>
      </c>
      <c r="H615" t="s">
        <v>36</v>
      </c>
      <c r="I615" t="s">
        <v>37</v>
      </c>
      <c r="J615" t="s">
        <v>285</v>
      </c>
      <c r="K615" t="s">
        <v>286</v>
      </c>
      <c r="L615" t="s">
        <v>91</v>
      </c>
      <c r="M615" t="s">
        <v>38</v>
      </c>
      <c r="N615" t="s">
        <v>39</v>
      </c>
      <c r="O615" s="23">
        <v>368</v>
      </c>
      <c r="P615" s="9">
        <v>11.71</v>
      </c>
      <c r="Q615" t="s">
        <v>40</v>
      </c>
      <c r="R615">
        <v>22289</v>
      </c>
      <c r="S615" s="9">
        <v>31.43</v>
      </c>
      <c r="T615" s="26">
        <v>4.2910000000000004</v>
      </c>
      <c r="U615" s="8">
        <v>134.86000000000001</v>
      </c>
      <c r="V615" t="s">
        <v>1254</v>
      </c>
      <c r="W615" t="s">
        <v>42</v>
      </c>
      <c r="X615" t="s">
        <v>42</v>
      </c>
      <c r="Y615" t="s">
        <v>43</v>
      </c>
      <c r="AA615" s="1">
        <f t="shared" si="49"/>
        <v>45877</v>
      </c>
      <c r="AB615" s="2">
        <f t="shared" si="50"/>
        <v>8</v>
      </c>
      <c r="AC615" s="2">
        <f t="shared" si="51"/>
        <v>2025</v>
      </c>
      <c r="AD615" s="2" t="str">
        <f>IFERROR(VLOOKUP(A615,'Aux Área'!$A$4:$B$123,2,0),"-")</f>
        <v>CONSERVA</v>
      </c>
    </row>
    <row r="616" spans="1:30" x14ac:dyDescent="0.3">
      <c r="A616" t="s">
        <v>46</v>
      </c>
      <c r="B616" t="s">
        <v>458</v>
      </c>
      <c r="C616" t="s">
        <v>1255</v>
      </c>
      <c r="D616" t="s">
        <v>185</v>
      </c>
      <c r="E616" t="s">
        <v>33</v>
      </c>
      <c r="F616" t="s">
        <v>47</v>
      </c>
      <c r="G616" t="s">
        <v>35</v>
      </c>
      <c r="H616" t="s">
        <v>36</v>
      </c>
      <c r="I616" t="s">
        <v>37</v>
      </c>
      <c r="J616" t="s">
        <v>1256</v>
      </c>
      <c r="K616" t="s">
        <v>1257</v>
      </c>
      <c r="L616" t="s">
        <v>84</v>
      </c>
      <c r="M616" t="s">
        <v>38</v>
      </c>
      <c r="N616" t="s">
        <v>39</v>
      </c>
      <c r="O616" s="23">
        <v>347</v>
      </c>
      <c r="P616" s="9">
        <v>9.5299999999999994</v>
      </c>
      <c r="Q616" t="s">
        <v>40</v>
      </c>
      <c r="R616">
        <v>8252</v>
      </c>
      <c r="S616" s="9">
        <v>36.43</v>
      </c>
      <c r="T616" s="26">
        <v>4.641</v>
      </c>
      <c r="U616" s="8">
        <v>169.06</v>
      </c>
      <c r="V616" t="s">
        <v>1258</v>
      </c>
      <c r="W616" t="s">
        <v>42</v>
      </c>
      <c r="X616" t="s">
        <v>42</v>
      </c>
      <c r="Y616" t="s">
        <v>43</v>
      </c>
      <c r="AA616" s="1">
        <f t="shared" si="49"/>
        <v>45877</v>
      </c>
      <c r="AB616" s="2">
        <f t="shared" si="50"/>
        <v>8</v>
      </c>
      <c r="AC616" s="2">
        <f t="shared" si="51"/>
        <v>2025</v>
      </c>
      <c r="AD616" s="2" t="str">
        <f>IFERROR(VLOOKUP(A616,'Aux Área'!$A$4:$B$123,2,0),"-")</f>
        <v>FACILITIES</v>
      </c>
    </row>
    <row r="617" spans="1:30" x14ac:dyDescent="0.3">
      <c r="A617" t="s">
        <v>52</v>
      </c>
      <c r="B617" t="s">
        <v>93</v>
      </c>
      <c r="C617" t="s">
        <v>1259</v>
      </c>
      <c r="D617" t="s">
        <v>391</v>
      </c>
      <c r="E617" t="s">
        <v>392</v>
      </c>
      <c r="F617" t="s">
        <v>53</v>
      </c>
      <c r="G617" t="s">
        <v>35</v>
      </c>
      <c r="H617" t="s">
        <v>36</v>
      </c>
      <c r="I617" t="s">
        <v>37</v>
      </c>
      <c r="J617" t="s">
        <v>165</v>
      </c>
      <c r="K617" t="s">
        <v>166</v>
      </c>
      <c r="L617" t="s">
        <v>167</v>
      </c>
      <c r="M617" t="s">
        <v>38</v>
      </c>
      <c r="N617" t="s">
        <v>39</v>
      </c>
      <c r="O617" s="23">
        <v>381</v>
      </c>
      <c r="P617" s="9">
        <v>10</v>
      </c>
      <c r="Q617" t="s">
        <v>40</v>
      </c>
      <c r="R617">
        <v>11039</v>
      </c>
      <c r="S617" s="9">
        <v>38.11</v>
      </c>
      <c r="T617" s="26">
        <v>4.4610000000000003</v>
      </c>
      <c r="U617" s="8">
        <v>170</v>
      </c>
      <c r="V617" t="s">
        <v>112</v>
      </c>
      <c r="W617" t="s">
        <v>42</v>
      </c>
      <c r="X617" t="s">
        <v>42</v>
      </c>
      <c r="Y617" t="s">
        <v>43</v>
      </c>
      <c r="AA617" s="1">
        <f t="shared" si="49"/>
        <v>45877</v>
      </c>
      <c r="AB617" s="2">
        <f t="shared" si="50"/>
        <v>8</v>
      </c>
      <c r="AC617" s="2">
        <f t="shared" si="51"/>
        <v>2025</v>
      </c>
      <c r="AD617" s="2" t="str">
        <f>IFERROR(VLOOKUP(A617,'Aux Área'!$A$4:$B$123,2,0),"-")</f>
        <v>OPERAÇÃO</v>
      </c>
    </row>
    <row r="618" spans="1:30" x14ac:dyDescent="0.3">
      <c r="A618" t="s">
        <v>76</v>
      </c>
      <c r="B618" t="s">
        <v>380</v>
      </c>
      <c r="C618" t="s">
        <v>1260</v>
      </c>
      <c r="D618" t="s">
        <v>382</v>
      </c>
      <c r="E618" t="s">
        <v>383</v>
      </c>
      <c r="F618" t="s">
        <v>77</v>
      </c>
      <c r="G618" t="s">
        <v>35</v>
      </c>
      <c r="H618" t="s">
        <v>36</v>
      </c>
      <c r="I618" t="s">
        <v>37</v>
      </c>
      <c r="J618" t="s">
        <v>165</v>
      </c>
      <c r="K618" t="s">
        <v>166</v>
      </c>
      <c r="L618" t="s">
        <v>167</v>
      </c>
      <c r="M618" t="s">
        <v>38</v>
      </c>
      <c r="N618" t="s">
        <v>39</v>
      </c>
      <c r="O618" s="23">
        <v>369</v>
      </c>
      <c r="P618" s="9">
        <v>11.43</v>
      </c>
      <c r="Q618" t="s">
        <v>40</v>
      </c>
      <c r="R618">
        <v>17978</v>
      </c>
      <c r="S618" s="9">
        <v>32.29</v>
      </c>
      <c r="T618" s="26">
        <v>4.4610000000000003</v>
      </c>
      <c r="U618" s="8">
        <v>144.04</v>
      </c>
      <c r="V618" t="s">
        <v>112</v>
      </c>
      <c r="W618" t="s">
        <v>42</v>
      </c>
      <c r="X618" t="s">
        <v>42</v>
      </c>
      <c r="Y618" t="s">
        <v>43</v>
      </c>
      <c r="AA618" s="1">
        <f t="shared" si="49"/>
        <v>45877</v>
      </c>
      <c r="AB618" s="2">
        <f t="shared" si="50"/>
        <v>8</v>
      </c>
      <c r="AC618" s="2">
        <f t="shared" si="51"/>
        <v>2025</v>
      </c>
      <c r="AD618" s="2" t="str">
        <f>IFERROR(VLOOKUP(A618,'Aux Área'!$A$4:$B$123,2,0),"-")</f>
        <v>QSMS</v>
      </c>
    </row>
    <row r="619" spans="1:30" x14ac:dyDescent="0.3">
      <c r="A619" t="s">
        <v>58</v>
      </c>
      <c r="B619" t="s">
        <v>250</v>
      </c>
      <c r="C619" t="s">
        <v>1261</v>
      </c>
      <c r="D619" t="s">
        <v>87</v>
      </c>
      <c r="E619" t="s">
        <v>88</v>
      </c>
      <c r="F619" t="s">
        <v>59</v>
      </c>
      <c r="G619" t="s">
        <v>35</v>
      </c>
      <c r="H619" t="s">
        <v>36</v>
      </c>
      <c r="I619" t="s">
        <v>37</v>
      </c>
      <c r="J619" t="s">
        <v>370</v>
      </c>
      <c r="K619" t="s">
        <v>371</v>
      </c>
      <c r="L619" t="s">
        <v>124</v>
      </c>
      <c r="M619" t="s">
        <v>38</v>
      </c>
      <c r="N619" t="s">
        <v>39</v>
      </c>
      <c r="O619" s="23">
        <v>263</v>
      </c>
      <c r="P619" s="9">
        <v>10.55</v>
      </c>
      <c r="Q619" t="s">
        <v>40</v>
      </c>
      <c r="R619">
        <v>22552</v>
      </c>
      <c r="S619" s="9">
        <v>24.93</v>
      </c>
      <c r="T619" s="26">
        <v>4.49</v>
      </c>
      <c r="U619" s="8">
        <v>111.94</v>
      </c>
      <c r="V619" t="s">
        <v>1262</v>
      </c>
      <c r="W619" t="s">
        <v>42</v>
      </c>
      <c r="X619" t="s">
        <v>42</v>
      </c>
      <c r="Y619" t="s">
        <v>43</v>
      </c>
      <c r="AA619" s="1">
        <f t="shared" si="49"/>
        <v>45877</v>
      </c>
      <c r="AB619" s="2">
        <f t="shared" si="50"/>
        <v>8</v>
      </c>
      <c r="AC619" s="2">
        <f t="shared" si="51"/>
        <v>2025</v>
      </c>
      <c r="AD619" s="2" t="str">
        <f>IFERROR(VLOOKUP(A619,'Aux Área'!$A$4:$B$123,2,0),"-")</f>
        <v>CONSERVA</v>
      </c>
    </row>
    <row r="620" spans="1:30" x14ac:dyDescent="0.3">
      <c r="A620" t="s">
        <v>70</v>
      </c>
      <c r="B620" t="s">
        <v>272</v>
      </c>
      <c r="C620" t="s">
        <v>1263</v>
      </c>
      <c r="D620" t="s">
        <v>145</v>
      </c>
      <c r="E620" t="s">
        <v>146</v>
      </c>
      <c r="F620" t="s">
        <v>71</v>
      </c>
      <c r="G620" t="s">
        <v>35</v>
      </c>
      <c r="H620" t="s">
        <v>36</v>
      </c>
      <c r="I620" t="s">
        <v>37</v>
      </c>
      <c r="J620" t="s">
        <v>165</v>
      </c>
      <c r="K620" t="s">
        <v>166</v>
      </c>
      <c r="L620" t="s">
        <v>167</v>
      </c>
      <c r="M620" t="s">
        <v>38</v>
      </c>
      <c r="N620" t="s">
        <v>39</v>
      </c>
      <c r="O620" s="23">
        <v>502</v>
      </c>
      <c r="P620" s="9">
        <v>11.78</v>
      </c>
      <c r="Q620" t="s">
        <v>40</v>
      </c>
      <c r="R620">
        <v>4571</v>
      </c>
      <c r="S620" s="9">
        <v>42.6</v>
      </c>
      <c r="T620" s="26">
        <v>4.46</v>
      </c>
      <c r="U620" s="8">
        <v>190</v>
      </c>
      <c r="V620" t="s">
        <v>41</v>
      </c>
      <c r="W620" t="s">
        <v>42</v>
      </c>
      <c r="X620" t="s">
        <v>42</v>
      </c>
      <c r="Y620" t="s">
        <v>43</v>
      </c>
      <c r="AA620" s="1">
        <f t="shared" si="49"/>
        <v>45877</v>
      </c>
      <c r="AB620" s="2">
        <f t="shared" si="50"/>
        <v>8</v>
      </c>
      <c r="AC620" s="2">
        <f t="shared" si="51"/>
        <v>2025</v>
      </c>
      <c r="AD620" s="2" t="str">
        <f>IFERROR(VLOOKUP(A620,'Aux Área'!$A$4:$B$123,2,0),"-")</f>
        <v>QSMS</v>
      </c>
    </row>
    <row r="621" spans="1:30" x14ac:dyDescent="0.3">
      <c r="A621" t="s">
        <v>56</v>
      </c>
      <c r="B621" t="s">
        <v>266</v>
      </c>
      <c r="C621" t="s">
        <v>1264</v>
      </c>
      <c r="D621" t="s">
        <v>120</v>
      </c>
      <c r="E621" t="s">
        <v>121</v>
      </c>
      <c r="F621" t="s">
        <v>57</v>
      </c>
      <c r="G621" t="s">
        <v>35</v>
      </c>
      <c r="H621" t="s">
        <v>36</v>
      </c>
      <c r="I621" t="s">
        <v>37</v>
      </c>
      <c r="J621" t="s">
        <v>165</v>
      </c>
      <c r="K621" t="s">
        <v>166</v>
      </c>
      <c r="L621" t="s">
        <v>167</v>
      </c>
      <c r="M621" t="s">
        <v>38</v>
      </c>
      <c r="N621" t="s">
        <v>39</v>
      </c>
      <c r="O621" s="23">
        <v>236</v>
      </c>
      <c r="P621" s="9">
        <v>7.02</v>
      </c>
      <c r="Q621" t="s">
        <v>40</v>
      </c>
      <c r="R621">
        <v>29228</v>
      </c>
      <c r="S621" s="9">
        <v>33.630000000000003</v>
      </c>
      <c r="T621" s="26">
        <v>4.4610000000000003</v>
      </c>
      <c r="U621" s="8">
        <v>150.01</v>
      </c>
      <c r="V621" t="s">
        <v>112</v>
      </c>
      <c r="W621" t="s">
        <v>42</v>
      </c>
      <c r="X621" t="s">
        <v>42</v>
      </c>
      <c r="Y621" t="s">
        <v>43</v>
      </c>
      <c r="AA621" s="1">
        <f t="shared" si="49"/>
        <v>45877</v>
      </c>
      <c r="AB621" s="2">
        <f t="shared" si="50"/>
        <v>8</v>
      </c>
      <c r="AC621" s="2">
        <f t="shared" si="51"/>
        <v>2025</v>
      </c>
      <c r="AD621" s="2" t="str">
        <f>IFERROR(VLOOKUP(A621,'Aux Área'!$A$4:$B$123,2,0),"-")</f>
        <v>CONSERVA</v>
      </c>
    </row>
    <row r="622" spans="1:30" x14ac:dyDescent="0.3">
      <c r="A622" t="s">
        <v>62</v>
      </c>
      <c r="B622" t="s">
        <v>78</v>
      </c>
      <c r="C622" t="s">
        <v>1265</v>
      </c>
      <c r="D622" t="s">
        <v>158</v>
      </c>
      <c r="E622" t="s">
        <v>159</v>
      </c>
      <c r="F622" t="s">
        <v>63</v>
      </c>
      <c r="G622" t="s">
        <v>35</v>
      </c>
      <c r="H622" t="s">
        <v>36</v>
      </c>
      <c r="I622" t="s">
        <v>37</v>
      </c>
      <c r="J622" t="s">
        <v>231</v>
      </c>
      <c r="K622" t="s">
        <v>232</v>
      </c>
      <c r="L622" t="s">
        <v>217</v>
      </c>
      <c r="M622" t="s">
        <v>38</v>
      </c>
      <c r="N622" t="s">
        <v>39</v>
      </c>
      <c r="O622" s="23">
        <v>222</v>
      </c>
      <c r="P622" s="9">
        <v>8.32</v>
      </c>
      <c r="Q622" t="s">
        <v>40</v>
      </c>
      <c r="R622">
        <v>19255</v>
      </c>
      <c r="S622" s="9">
        <v>26.67</v>
      </c>
      <c r="T622" s="26">
        <v>4.05</v>
      </c>
      <c r="U622" s="8">
        <v>108.02</v>
      </c>
      <c r="V622" t="s">
        <v>1266</v>
      </c>
      <c r="W622" t="s">
        <v>42</v>
      </c>
      <c r="X622" t="s">
        <v>42</v>
      </c>
      <c r="Y622" t="s">
        <v>43</v>
      </c>
      <c r="AA622" s="1">
        <f t="shared" si="49"/>
        <v>45878</v>
      </c>
      <c r="AB622" s="2">
        <f t="shared" si="50"/>
        <v>8</v>
      </c>
      <c r="AC622" s="2">
        <f t="shared" si="51"/>
        <v>2025</v>
      </c>
      <c r="AD622" s="2" t="str">
        <f>IFERROR(VLOOKUP(A622,'Aux Área'!$A$4:$B$123,2,0),"-")</f>
        <v>CONSERVA</v>
      </c>
    </row>
    <row r="623" spans="1:30" x14ac:dyDescent="0.3">
      <c r="A623" t="s">
        <v>30</v>
      </c>
      <c r="B623" t="s">
        <v>453</v>
      </c>
      <c r="C623" t="s">
        <v>1267</v>
      </c>
      <c r="D623" t="s">
        <v>729</v>
      </c>
      <c r="E623" t="s">
        <v>730</v>
      </c>
      <c r="F623" t="s">
        <v>34</v>
      </c>
      <c r="G623" t="s">
        <v>35</v>
      </c>
      <c r="H623" t="s">
        <v>36</v>
      </c>
      <c r="I623" t="s">
        <v>37</v>
      </c>
      <c r="J623" t="s">
        <v>1268</v>
      </c>
      <c r="K623" t="s">
        <v>1269</v>
      </c>
      <c r="L623" t="s">
        <v>84</v>
      </c>
      <c r="M623" t="s">
        <v>38</v>
      </c>
      <c r="N623" t="s">
        <v>39</v>
      </c>
      <c r="O623" s="23">
        <v>371</v>
      </c>
      <c r="P623" s="9">
        <v>9.11</v>
      </c>
      <c r="Q623" t="s">
        <v>40</v>
      </c>
      <c r="R623">
        <v>5065</v>
      </c>
      <c r="S623" s="9">
        <v>40.72</v>
      </c>
      <c r="T623" s="26">
        <v>4.6399999999999997</v>
      </c>
      <c r="U623" s="8">
        <v>188.95</v>
      </c>
      <c r="V623" t="s">
        <v>41</v>
      </c>
      <c r="W623" t="s">
        <v>42</v>
      </c>
      <c r="X623" t="s">
        <v>42</v>
      </c>
      <c r="Y623" t="s">
        <v>43</v>
      </c>
      <c r="AA623" s="1">
        <f t="shared" si="49"/>
        <v>45878</v>
      </c>
      <c r="AB623" s="2">
        <f t="shared" si="50"/>
        <v>8</v>
      </c>
      <c r="AC623" s="2">
        <f t="shared" si="51"/>
        <v>2025</v>
      </c>
      <c r="AD623" s="2" t="str">
        <f>IFERROR(VLOOKUP(A623,'Aux Área'!$A$4:$B$123,2,0),"-")</f>
        <v>OPERAÇÃO</v>
      </c>
    </row>
    <row r="624" spans="1:30" x14ac:dyDescent="0.3">
      <c r="A624" t="s">
        <v>631</v>
      </c>
      <c r="B624" t="s">
        <v>125</v>
      </c>
      <c r="C624" t="s">
        <v>1270</v>
      </c>
      <c r="D624" t="s">
        <v>808</v>
      </c>
      <c r="E624" t="s">
        <v>809</v>
      </c>
      <c r="F624" t="s">
        <v>641</v>
      </c>
      <c r="G624" t="s">
        <v>635</v>
      </c>
      <c r="H624" t="s">
        <v>838</v>
      </c>
      <c r="I624" t="s">
        <v>699</v>
      </c>
      <c r="J624" t="s">
        <v>285</v>
      </c>
      <c r="K624" t="s">
        <v>286</v>
      </c>
      <c r="L624" t="s">
        <v>91</v>
      </c>
      <c r="M624" t="s">
        <v>38</v>
      </c>
      <c r="N624" t="s">
        <v>638</v>
      </c>
      <c r="O624" s="23">
        <v>0</v>
      </c>
      <c r="P624" s="9">
        <v>0</v>
      </c>
      <c r="Q624" t="s">
        <v>40</v>
      </c>
      <c r="R624">
        <v>0</v>
      </c>
      <c r="S624" s="9">
        <v>99.27</v>
      </c>
      <c r="T624" s="26">
        <v>5.89</v>
      </c>
      <c r="U624" s="8">
        <v>584.70000000000005</v>
      </c>
      <c r="V624" t="s">
        <v>1271</v>
      </c>
      <c r="W624" t="s">
        <v>640</v>
      </c>
      <c r="X624" t="s">
        <v>42</v>
      </c>
      <c r="Y624" t="s">
        <v>641</v>
      </c>
      <c r="AA624" s="1">
        <f t="shared" si="49"/>
        <v>45878</v>
      </c>
      <c r="AB624" s="2">
        <f t="shared" si="50"/>
        <v>8</v>
      </c>
      <c r="AC624" s="2">
        <f t="shared" si="51"/>
        <v>2025</v>
      </c>
      <c r="AD624" s="2" t="str">
        <f>IFERROR(VLOOKUP(A624,'Aux Área'!$A$4:$B$123,2,0),"-")</f>
        <v>TECPAV</v>
      </c>
    </row>
    <row r="625" spans="1:30" x14ac:dyDescent="0.3">
      <c r="A625" t="s">
        <v>631</v>
      </c>
      <c r="B625" t="s">
        <v>125</v>
      </c>
      <c r="C625" t="s">
        <v>1272</v>
      </c>
      <c r="D625" t="s">
        <v>808</v>
      </c>
      <c r="E625" t="s">
        <v>809</v>
      </c>
      <c r="F625" t="s">
        <v>641</v>
      </c>
      <c r="G625" t="s">
        <v>635</v>
      </c>
      <c r="H625" t="s">
        <v>838</v>
      </c>
      <c r="I625" t="s">
        <v>699</v>
      </c>
      <c r="J625" t="s">
        <v>285</v>
      </c>
      <c r="K625" t="s">
        <v>286</v>
      </c>
      <c r="L625" t="s">
        <v>91</v>
      </c>
      <c r="M625" t="s">
        <v>38</v>
      </c>
      <c r="N625" t="s">
        <v>668</v>
      </c>
      <c r="O625" s="23">
        <v>0</v>
      </c>
      <c r="P625" s="9">
        <v>0</v>
      </c>
      <c r="Q625" t="s">
        <v>40</v>
      </c>
      <c r="R625">
        <v>0</v>
      </c>
      <c r="S625" s="9">
        <v>64.58</v>
      </c>
      <c r="T625" s="26">
        <v>5.99</v>
      </c>
      <c r="U625" s="8">
        <v>386.85</v>
      </c>
      <c r="V625" t="s">
        <v>1273</v>
      </c>
      <c r="W625" t="s">
        <v>640</v>
      </c>
      <c r="X625" t="s">
        <v>42</v>
      </c>
      <c r="Y625" t="s">
        <v>641</v>
      </c>
      <c r="AA625" s="1">
        <f t="shared" si="49"/>
        <v>45878</v>
      </c>
      <c r="AB625" s="2">
        <f t="shared" si="50"/>
        <v>8</v>
      </c>
      <c r="AC625" s="2">
        <f t="shared" si="51"/>
        <v>2025</v>
      </c>
      <c r="AD625" s="2" t="str">
        <f>IFERROR(VLOOKUP(A625,'Aux Área'!$A$4:$B$123,2,0),"-")</f>
        <v>TECPAV</v>
      </c>
    </row>
    <row r="626" spans="1:30" x14ac:dyDescent="0.3">
      <c r="A626" t="s">
        <v>48</v>
      </c>
      <c r="B626" t="s">
        <v>288</v>
      </c>
      <c r="C626" t="s">
        <v>1274</v>
      </c>
      <c r="D626" t="s">
        <v>132</v>
      </c>
      <c r="E626" t="s">
        <v>133</v>
      </c>
      <c r="F626" t="s">
        <v>49</v>
      </c>
      <c r="G626" t="s">
        <v>35</v>
      </c>
      <c r="H626" t="s">
        <v>36</v>
      </c>
      <c r="I626" t="s">
        <v>37</v>
      </c>
      <c r="J626" t="s">
        <v>97</v>
      </c>
      <c r="K626" t="s">
        <v>98</v>
      </c>
      <c r="L626" t="s">
        <v>84</v>
      </c>
      <c r="M626" t="s">
        <v>38</v>
      </c>
      <c r="N626" t="s">
        <v>39</v>
      </c>
      <c r="O626" s="23">
        <v>404</v>
      </c>
      <c r="P626" s="9">
        <v>10.32</v>
      </c>
      <c r="Q626" t="s">
        <v>40</v>
      </c>
      <c r="R626">
        <v>7879</v>
      </c>
      <c r="S626" s="9">
        <v>39.14</v>
      </c>
      <c r="T626" s="26">
        <v>4.6399999999999997</v>
      </c>
      <c r="U626" s="8">
        <v>181.61</v>
      </c>
      <c r="V626" t="s">
        <v>1275</v>
      </c>
      <c r="W626" t="s">
        <v>42</v>
      </c>
      <c r="X626" t="s">
        <v>42</v>
      </c>
      <c r="Y626" t="s">
        <v>43</v>
      </c>
      <c r="AA626" s="1">
        <f t="shared" si="49"/>
        <v>45878</v>
      </c>
      <c r="AB626" s="2">
        <f t="shared" si="50"/>
        <v>8</v>
      </c>
      <c r="AC626" s="2">
        <f t="shared" si="51"/>
        <v>2025</v>
      </c>
      <c r="AD626" s="2" t="str">
        <f>IFERROR(VLOOKUP(A626,'Aux Área'!$A$4:$B$123,2,0),"-")</f>
        <v>ENGENHARIA</v>
      </c>
    </row>
    <row r="627" spans="1:30" x14ac:dyDescent="0.3">
      <c r="A627" t="s">
        <v>74</v>
      </c>
      <c r="B627" t="s">
        <v>255</v>
      </c>
      <c r="C627" t="s">
        <v>1276</v>
      </c>
      <c r="D627" t="s">
        <v>115</v>
      </c>
      <c r="E627" t="s">
        <v>116</v>
      </c>
      <c r="F627" t="s">
        <v>75</v>
      </c>
      <c r="G627" t="s">
        <v>35</v>
      </c>
      <c r="H627" t="s">
        <v>36</v>
      </c>
      <c r="I627" t="s">
        <v>37</v>
      </c>
      <c r="J627" t="s">
        <v>241</v>
      </c>
      <c r="K627" t="s">
        <v>242</v>
      </c>
      <c r="L627" t="s">
        <v>110</v>
      </c>
      <c r="M627" t="s">
        <v>38</v>
      </c>
      <c r="N627" t="s">
        <v>39</v>
      </c>
      <c r="O627" s="23">
        <v>245</v>
      </c>
      <c r="P627" s="9">
        <v>9.34</v>
      </c>
      <c r="Q627" t="s">
        <v>40</v>
      </c>
      <c r="R627">
        <v>4857</v>
      </c>
      <c r="S627" s="9">
        <v>26.24</v>
      </c>
      <c r="T627" s="26">
        <v>3.95</v>
      </c>
      <c r="U627" s="8">
        <v>103.64</v>
      </c>
      <c r="V627" t="s">
        <v>41</v>
      </c>
      <c r="W627" t="s">
        <v>42</v>
      </c>
      <c r="X627" t="s">
        <v>42</v>
      </c>
      <c r="Y627" t="s">
        <v>43</v>
      </c>
      <c r="AA627" s="1">
        <f t="shared" si="49"/>
        <v>45878</v>
      </c>
      <c r="AB627" s="2">
        <f t="shared" si="50"/>
        <v>8</v>
      </c>
      <c r="AC627" s="2">
        <f t="shared" si="51"/>
        <v>2025</v>
      </c>
      <c r="AD627" s="2" t="str">
        <f>IFERROR(VLOOKUP(A627,'Aux Área'!$A$4:$B$123,2,0),"-")</f>
        <v>TI</v>
      </c>
    </row>
    <row r="628" spans="1:30" x14ac:dyDescent="0.3">
      <c r="A628" t="s">
        <v>30</v>
      </c>
      <c r="B628" t="s">
        <v>453</v>
      </c>
      <c r="C628" t="s">
        <v>1277</v>
      </c>
      <c r="D628" t="s">
        <v>729</v>
      </c>
      <c r="E628" t="s">
        <v>730</v>
      </c>
      <c r="F628" t="s">
        <v>34</v>
      </c>
      <c r="G628" t="s">
        <v>35</v>
      </c>
      <c r="H628" t="s">
        <v>36</v>
      </c>
      <c r="I628" t="s">
        <v>37</v>
      </c>
      <c r="J628" t="s">
        <v>285</v>
      </c>
      <c r="K628" t="s">
        <v>286</v>
      </c>
      <c r="L628" t="s">
        <v>91</v>
      </c>
      <c r="M628" t="s">
        <v>38</v>
      </c>
      <c r="N628" t="s">
        <v>39</v>
      </c>
      <c r="O628" s="23">
        <v>317</v>
      </c>
      <c r="P628" s="9">
        <v>8.82</v>
      </c>
      <c r="Q628" t="s">
        <v>40</v>
      </c>
      <c r="R628">
        <v>5382</v>
      </c>
      <c r="S628" s="9">
        <v>35.93</v>
      </c>
      <c r="T628" s="26">
        <v>4.2910000000000004</v>
      </c>
      <c r="U628" s="8">
        <v>154.16</v>
      </c>
      <c r="V628" t="s">
        <v>1278</v>
      </c>
      <c r="W628" t="s">
        <v>42</v>
      </c>
      <c r="X628" t="s">
        <v>42</v>
      </c>
      <c r="Y628" t="s">
        <v>43</v>
      </c>
      <c r="AA628" s="1">
        <f t="shared" si="49"/>
        <v>45878</v>
      </c>
      <c r="AB628" s="2">
        <f t="shared" si="50"/>
        <v>8</v>
      </c>
      <c r="AC628" s="2">
        <f t="shared" si="51"/>
        <v>2025</v>
      </c>
      <c r="AD628" s="2" t="str">
        <f>IFERROR(VLOOKUP(A628,'Aux Área'!$A$4:$B$123,2,0),"-")</f>
        <v>OPERAÇÃO</v>
      </c>
    </row>
    <row r="629" spans="1:30" x14ac:dyDescent="0.3">
      <c r="A629" t="s">
        <v>46</v>
      </c>
      <c r="B629" t="s">
        <v>458</v>
      </c>
      <c r="C629" t="s">
        <v>1279</v>
      </c>
      <c r="D629" t="s">
        <v>958</v>
      </c>
      <c r="E629" t="s">
        <v>959</v>
      </c>
      <c r="F629" t="s">
        <v>47</v>
      </c>
      <c r="G629" t="s">
        <v>35</v>
      </c>
      <c r="H629" t="s">
        <v>36</v>
      </c>
      <c r="I629" t="s">
        <v>37</v>
      </c>
      <c r="J629" t="s">
        <v>108</v>
      </c>
      <c r="K629" t="s">
        <v>109</v>
      </c>
      <c r="L629" t="s">
        <v>110</v>
      </c>
      <c r="M629" t="s">
        <v>38</v>
      </c>
      <c r="N629" t="s">
        <v>111</v>
      </c>
      <c r="O629" s="23">
        <v>341</v>
      </c>
      <c r="P629" s="9">
        <v>8.5299999999999994</v>
      </c>
      <c r="Q629" t="s">
        <v>40</v>
      </c>
      <c r="R629">
        <v>8593</v>
      </c>
      <c r="S629" s="9">
        <v>39.96</v>
      </c>
      <c r="T629" s="26">
        <v>4.29</v>
      </c>
      <c r="U629" s="8">
        <v>171.43</v>
      </c>
      <c r="V629" t="s">
        <v>112</v>
      </c>
      <c r="W629" t="s">
        <v>42</v>
      </c>
      <c r="X629" t="s">
        <v>42</v>
      </c>
      <c r="Y629" t="s">
        <v>43</v>
      </c>
      <c r="AA629" s="1">
        <f t="shared" si="49"/>
        <v>45878</v>
      </c>
      <c r="AB629" s="2">
        <f t="shared" si="50"/>
        <v>8</v>
      </c>
      <c r="AC629" s="2">
        <f t="shared" si="51"/>
        <v>2025</v>
      </c>
      <c r="AD629" s="2" t="str">
        <f>IFERROR(VLOOKUP(A629,'Aux Área'!$A$4:$B$123,2,0),"-")</f>
        <v>FACILITIES</v>
      </c>
    </row>
    <row r="630" spans="1:30" x14ac:dyDescent="0.3">
      <c r="A630" t="s">
        <v>72</v>
      </c>
      <c r="B630" t="s">
        <v>243</v>
      </c>
      <c r="C630" t="s">
        <v>1280</v>
      </c>
      <c r="D630" t="s">
        <v>95</v>
      </c>
      <c r="E630" t="s">
        <v>96</v>
      </c>
      <c r="F630" t="s">
        <v>73</v>
      </c>
      <c r="G630" t="s">
        <v>35</v>
      </c>
      <c r="H630" t="s">
        <v>36</v>
      </c>
      <c r="I630" t="s">
        <v>37</v>
      </c>
      <c r="J630" t="s">
        <v>492</v>
      </c>
      <c r="K630" t="s">
        <v>493</v>
      </c>
      <c r="L630" t="s">
        <v>110</v>
      </c>
      <c r="M630" t="s">
        <v>38</v>
      </c>
      <c r="N630" t="s">
        <v>39</v>
      </c>
      <c r="O630" s="23">
        <v>361</v>
      </c>
      <c r="P630" s="9">
        <v>8.64</v>
      </c>
      <c r="Q630" t="s">
        <v>40</v>
      </c>
      <c r="R630">
        <v>10174</v>
      </c>
      <c r="S630" s="9">
        <v>41.8</v>
      </c>
      <c r="T630" s="26">
        <v>3.99</v>
      </c>
      <c r="U630" s="8">
        <v>166.78</v>
      </c>
      <c r="V630" t="s">
        <v>41</v>
      </c>
      <c r="W630" t="s">
        <v>42</v>
      </c>
      <c r="X630" t="s">
        <v>42</v>
      </c>
      <c r="Y630" t="s">
        <v>43</v>
      </c>
      <c r="AA630" s="1">
        <f t="shared" si="49"/>
        <v>45878</v>
      </c>
      <c r="AB630" s="2">
        <f t="shared" si="50"/>
        <v>8</v>
      </c>
      <c r="AC630" s="2">
        <f t="shared" si="51"/>
        <v>2025</v>
      </c>
      <c r="AD630" s="2" t="str">
        <f>IFERROR(VLOOKUP(A630,'Aux Área'!$A$4:$B$123,2,0),"-")</f>
        <v>CONSERVA</v>
      </c>
    </row>
    <row r="631" spans="1:30" x14ac:dyDescent="0.3">
      <c r="A631" t="s">
        <v>44</v>
      </c>
      <c r="B631" t="s">
        <v>478</v>
      </c>
      <c r="C631" t="s">
        <v>1281</v>
      </c>
      <c r="D631" t="s">
        <v>582</v>
      </c>
      <c r="E631" t="s">
        <v>583</v>
      </c>
      <c r="F631" t="s">
        <v>45</v>
      </c>
      <c r="G631" t="s">
        <v>35</v>
      </c>
      <c r="H631" t="s">
        <v>36</v>
      </c>
      <c r="I631" t="s">
        <v>37</v>
      </c>
      <c r="J631" t="s">
        <v>803</v>
      </c>
      <c r="K631" t="s">
        <v>804</v>
      </c>
      <c r="L631" t="s">
        <v>84</v>
      </c>
      <c r="M631" t="s">
        <v>38</v>
      </c>
      <c r="N631" t="s">
        <v>39</v>
      </c>
      <c r="O631" s="23">
        <v>287</v>
      </c>
      <c r="P631" s="9">
        <v>7.16</v>
      </c>
      <c r="Q631" t="s">
        <v>40</v>
      </c>
      <c r="R631">
        <v>5410</v>
      </c>
      <c r="S631" s="9">
        <v>40.1</v>
      </c>
      <c r="T631" s="26">
        <v>5.0199999999999996</v>
      </c>
      <c r="U631" s="8">
        <v>201.3</v>
      </c>
      <c r="V631" t="s">
        <v>1282</v>
      </c>
      <c r="W631" t="s">
        <v>42</v>
      </c>
      <c r="X631" t="s">
        <v>42</v>
      </c>
      <c r="Y631" t="s">
        <v>43</v>
      </c>
      <c r="AA631" s="1">
        <f t="shared" si="49"/>
        <v>45878</v>
      </c>
      <c r="AB631" s="2">
        <f t="shared" si="50"/>
        <v>8</v>
      </c>
      <c r="AC631" s="2">
        <f t="shared" si="51"/>
        <v>2025</v>
      </c>
      <c r="AD631" s="2" t="str">
        <f>IFERROR(VLOOKUP(A631,'Aux Área'!$A$4:$B$123,2,0),"-")</f>
        <v>OPERAÇÃO</v>
      </c>
    </row>
    <row r="632" spans="1:30" x14ac:dyDescent="0.3">
      <c r="A632" t="s">
        <v>58</v>
      </c>
      <c r="B632" t="s">
        <v>250</v>
      </c>
      <c r="C632" t="s">
        <v>1283</v>
      </c>
      <c r="D632" t="s">
        <v>87</v>
      </c>
      <c r="E632" t="s">
        <v>88</v>
      </c>
      <c r="F632" t="s">
        <v>59</v>
      </c>
      <c r="G632" t="s">
        <v>35</v>
      </c>
      <c r="H632" t="s">
        <v>36</v>
      </c>
      <c r="I632" t="s">
        <v>37</v>
      </c>
      <c r="J632" t="s">
        <v>252</v>
      </c>
      <c r="K632" t="s">
        <v>253</v>
      </c>
      <c r="L632" t="s">
        <v>124</v>
      </c>
      <c r="M632" t="s">
        <v>38</v>
      </c>
      <c r="N632" t="s">
        <v>39</v>
      </c>
      <c r="O632" s="23">
        <v>356</v>
      </c>
      <c r="P632" s="9">
        <v>8.7200000000000006</v>
      </c>
      <c r="Q632" t="s">
        <v>40</v>
      </c>
      <c r="R632">
        <v>22908</v>
      </c>
      <c r="S632" s="9">
        <v>40.83</v>
      </c>
      <c r="T632" s="26">
        <v>4.4210000000000003</v>
      </c>
      <c r="U632" s="8">
        <v>180.49</v>
      </c>
      <c r="V632" t="s">
        <v>1284</v>
      </c>
      <c r="W632" t="s">
        <v>42</v>
      </c>
      <c r="X632" t="s">
        <v>42</v>
      </c>
      <c r="Y632" t="s">
        <v>43</v>
      </c>
      <c r="AA632" s="1">
        <f t="shared" si="49"/>
        <v>45880</v>
      </c>
      <c r="AB632" s="2">
        <f t="shared" si="50"/>
        <v>8</v>
      </c>
      <c r="AC632" s="2">
        <f t="shared" si="51"/>
        <v>2025</v>
      </c>
      <c r="AD632" s="2" t="str">
        <f>IFERROR(VLOOKUP(A632,'Aux Área'!$A$4:$B$123,2,0),"-")</f>
        <v>CONSERVA</v>
      </c>
    </row>
    <row r="633" spans="1:30" x14ac:dyDescent="0.3">
      <c r="A633" t="s">
        <v>76</v>
      </c>
      <c r="B633" t="s">
        <v>380</v>
      </c>
      <c r="C633" t="s">
        <v>1285</v>
      </c>
      <c r="D633" t="s">
        <v>382</v>
      </c>
      <c r="E633" t="s">
        <v>383</v>
      </c>
      <c r="F633" t="s">
        <v>77</v>
      </c>
      <c r="G633" t="s">
        <v>35</v>
      </c>
      <c r="H633" t="s">
        <v>36</v>
      </c>
      <c r="I633" t="s">
        <v>37</v>
      </c>
      <c r="J633" t="s">
        <v>552</v>
      </c>
      <c r="K633" t="s">
        <v>553</v>
      </c>
      <c r="L633" t="s">
        <v>155</v>
      </c>
      <c r="M633" t="s">
        <v>38</v>
      </c>
      <c r="N633" t="s">
        <v>39</v>
      </c>
      <c r="O633" s="23">
        <v>320</v>
      </c>
      <c r="P633" s="9">
        <v>8.67</v>
      </c>
      <c r="Q633" t="s">
        <v>40</v>
      </c>
      <c r="R633">
        <v>18298</v>
      </c>
      <c r="S633" s="9">
        <v>36.89</v>
      </c>
      <c r="T633" s="26">
        <v>4.24</v>
      </c>
      <c r="U633" s="8">
        <v>156.41</v>
      </c>
      <c r="V633" t="s">
        <v>41</v>
      </c>
      <c r="W633" t="s">
        <v>42</v>
      </c>
      <c r="X633" t="s">
        <v>42</v>
      </c>
      <c r="Y633" t="s">
        <v>43</v>
      </c>
      <c r="AA633" s="1">
        <f t="shared" si="49"/>
        <v>45880</v>
      </c>
      <c r="AB633" s="2">
        <f t="shared" si="50"/>
        <v>8</v>
      </c>
      <c r="AC633" s="2">
        <f t="shared" si="51"/>
        <v>2025</v>
      </c>
      <c r="AD633" s="2" t="str">
        <f>IFERROR(VLOOKUP(A633,'Aux Área'!$A$4:$B$123,2,0),"-")</f>
        <v>QSMS</v>
      </c>
    </row>
    <row r="634" spans="1:30" x14ac:dyDescent="0.3">
      <c r="A634" t="s">
        <v>687</v>
      </c>
      <c r="B634" t="s">
        <v>85</v>
      </c>
      <c r="C634" t="s">
        <v>1286</v>
      </c>
      <c r="D634" t="s">
        <v>633</v>
      </c>
      <c r="E634" t="s">
        <v>634</v>
      </c>
      <c r="F634" t="s">
        <v>641</v>
      </c>
      <c r="G634" t="s">
        <v>671</v>
      </c>
      <c r="H634" t="s">
        <v>1051</v>
      </c>
      <c r="I634" t="s">
        <v>673</v>
      </c>
      <c r="J634" t="s">
        <v>285</v>
      </c>
      <c r="K634" t="s">
        <v>286</v>
      </c>
      <c r="L634" t="s">
        <v>91</v>
      </c>
      <c r="M634" t="s">
        <v>38</v>
      </c>
      <c r="N634" t="s">
        <v>638</v>
      </c>
      <c r="O634" s="23">
        <v>0</v>
      </c>
      <c r="P634" s="9">
        <v>0</v>
      </c>
      <c r="Q634" t="s">
        <v>40</v>
      </c>
      <c r="R634">
        <v>0</v>
      </c>
      <c r="S634" s="9">
        <v>63.4</v>
      </c>
      <c r="T634" s="26">
        <v>5.891</v>
      </c>
      <c r="U634" s="8">
        <v>373.48</v>
      </c>
      <c r="V634" t="s">
        <v>1287</v>
      </c>
      <c r="W634" t="s">
        <v>640</v>
      </c>
      <c r="X634" t="s">
        <v>42</v>
      </c>
      <c r="Y634" t="s">
        <v>641</v>
      </c>
      <c r="AA634" s="1">
        <f t="shared" si="49"/>
        <v>45880</v>
      </c>
      <c r="AB634" s="2">
        <f t="shared" si="50"/>
        <v>8</v>
      </c>
      <c r="AC634" s="2">
        <f t="shared" si="51"/>
        <v>2025</v>
      </c>
      <c r="AD634" s="2" t="str">
        <f>IFERROR(VLOOKUP(A634,'Aux Área'!$A$4:$B$123,2,0),"-")</f>
        <v>TECPAV</v>
      </c>
    </row>
    <row r="635" spans="1:30" x14ac:dyDescent="0.3">
      <c r="A635" t="s">
        <v>662</v>
      </c>
      <c r="B635" t="s">
        <v>183</v>
      </c>
      <c r="C635" t="s">
        <v>1288</v>
      </c>
      <c r="D635" t="s">
        <v>664</v>
      </c>
      <c r="E635" t="s">
        <v>665</v>
      </c>
      <c r="F635" t="s">
        <v>653</v>
      </c>
      <c r="G635" t="s">
        <v>635</v>
      </c>
      <c r="H635" t="s">
        <v>666</v>
      </c>
      <c r="I635" t="s">
        <v>667</v>
      </c>
      <c r="J635" t="s">
        <v>1100</v>
      </c>
      <c r="K635" t="s">
        <v>1101</v>
      </c>
      <c r="L635" t="s">
        <v>181</v>
      </c>
      <c r="M635" t="s">
        <v>38</v>
      </c>
      <c r="N635" t="s">
        <v>668</v>
      </c>
      <c r="O635" s="23">
        <v>0</v>
      </c>
      <c r="P635" s="9">
        <v>0</v>
      </c>
      <c r="Q635" t="s">
        <v>40</v>
      </c>
      <c r="R635">
        <v>0</v>
      </c>
      <c r="S635" s="9">
        <v>122.09</v>
      </c>
      <c r="T635" s="26">
        <v>5.59</v>
      </c>
      <c r="U635" s="8">
        <v>682.52</v>
      </c>
      <c r="V635" t="s">
        <v>1289</v>
      </c>
      <c r="W635" t="s">
        <v>652</v>
      </c>
      <c r="X635" t="s">
        <v>42</v>
      </c>
      <c r="Y635" t="s">
        <v>653</v>
      </c>
      <c r="AA635" s="1">
        <f t="shared" si="49"/>
        <v>45880</v>
      </c>
      <c r="AB635" s="2">
        <f t="shared" si="50"/>
        <v>8</v>
      </c>
      <c r="AC635" s="2">
        <f t="shared" si="51"/>
        <v>2025</v>
      </c>
      <c r="AD635" s="2" t="str">
        <f>IFERROR(VLOOKUP(A635,'Aux Área'!$A$4:$B$123,2,0),"-")</f>
        <v>SÃO PEDRO</v>
      </c>
    </row>
    <row r="636" spans="1:30" x14ac:dyDescent="0.3">
      <c r="A636" t="s">
        <v>52</v>
      </c>
      <c r="B636" t="s">
        <v>93</v>
      </c>
      <c r="C636" t="s">
        <v>1290</v>
      </c>
      <c r="D636" t="s">
        <v>391</v>
      </c>
      <c r="E636" t="s">
        <v>392</v>
      </c>
      <c r="F636" t="s">
        <v>53</v>
      </c>
      <c r="G636" t="s">
        <v>35</v>
      </c>
      <c r="H636" t="s">
        <v>36</v>
      </c>
      <c r="I636" t="s">
        <v>37</v>
      </c>
      <c r="J636" t="s">
        <v>1291</v>
      </c>
      <c r="K636" t="s">
        <v>1292</v>
      </c>
      <c r="L636" t="s">
        <v>1293</v>
      </c>
      <c r="M636" t="s">
        <v>38</v>
      </c>
      <c r="N636" t="s">
        <v>39</v>
      </c>
      <c r="O636" s="23">
        <v>346</v>
      </c>
      <c r="P636" s="9">
        <v>10.18</v>
      </c>
      <c r="Q636" t="s">
        <v>40</v>
      </c>
      <c r="R636">
        <v>11385</v>
      </c>
      <c r="S636" s="9">
        <v>34</v>
      </c>
      <c r="T636" s="26">
        <v>4.49</v>
      </c>
      <c r="U636" s="8">
        <v>152.66</v>
      </c>
      <c r="V636" t="s">
        <v>41</v>
      </c>
      <c r="W636" t="s">
        <v>42</v>
      </c>
      <c r="X636" t="s">
        <v>42</v>
      </c>
      <c r="Y636" t="s">
        <v>43</v>
      </c>
      <c r="AA636" s="1">
        <f t="shared" si="49"/>
        <v>45880</v>
      </c>
      <c r="AB636" s="2">
        <f t="shared" si="50"/>
        <v>8</v>
      </c>
      <c r="AC636" s="2">
        <f t="shared" si="51"/>
        <v>2025</v>
      </c>
      <c r="AD636" s="2" t="str">
        <f>IFERROR(VLOOKUP(A636,'Aux Área'!$A$4:$B$123,2,0),"-")</f>
        <v>OPERAÇÃO</v>
      </c>
    </row>
    <row r="637" spans="1:30" x14ac:dyDescent="0.3">
      <c r="A637" t="s">
        <v>62</v>
      </c>
      <c r="B637" t="s">
        <v>78</v>
      </c>
      <c r="C637" t="s">
        <v>1294</v>
      </c>
      <c r="D637" t="s">
        <v>158</v>
      </c>
      <c r="E637" t="s">
        <v>159</v>
      </c>
      <c r="F637" t="s">
        <v>63</v>
      </c>
      <c r="G637" t="s">
        <v>35</v>
      </c>
      <c r="H637" t="s">
        <v>36</v>
      </c>
      <c r="I637" t="s">
        <v>37</v>
      </c>
      <c r="J637" t="s">
        <v>526</v>
      </c>
      <c r="K637" t="s">
        <v>527</v>
      </c>
      <c r="L637" t="s">
        <v>124</v>
      </c>
      <c r="M637" t="s">
        <v>38</v>
      </c>
      <c r="N637" t="s">
        <v>39</v>
      </c>
      <c r="O637" s="23">
        <v>235</v>
      </c>
      <c r="P637" s="9">
        <v>7.59</v>
      </c>
      <c r="Q637" t="s">
        <v>40</v>
      </c>
      <c r="R637">
        <v>19490</v>
      </c>
      <c r="S637" s="9">
        <v>30.95</v>
      </c>
      <c r="T637" s="26">
        <v>4.1909999999999998</v>
      </c>
      <c r="U637" s="8">
        <v>129.69999999999999</v>
      </c>
      <c r="V637" t="s">
        <v>41</v>
      </c>
      <c r="W637" t="s">
        <v>42</v>
      </c>
      <c r="X637" t="s">
        <v>42</v>
      </c>
      <c r="Y637" t="s">
        <v>43</v>
      </c>
      <c r="AA637" s="1">
        <f t="shared" ref="AA637:AA668" si="52">DATEVALUE(C637)</f>
        <v>45880</v>
      </c>
      <c r="AB637" s="2">
        <f t="shared" ref="AB637:AB668" si="53">MONTH(AA637)</f>
        <v>8</v>
      </c>
      <c r="AC637" s="2">
        <f t="shared" ref="AC637:AC668" si="54">YEAR(AA637)</f>
        <v>2025</v>
      </c>
      <c r="AD637" s="2" t="str">
        <f>IFERROR(VLOOKUP(A637,'Aux Área'!$A$4:$B$123,2,0),"-")</f>
        <v>CONSERVA</v>
      </c>
    </row>
    <row r="638" spans="1:30" x14ac:dyDescent="0.3">
      <c r="A638" t="s">
        <v>1295</v>
      </c>
      <c r="B638" t="s">
        <v>113</v>
      </c>
      <c r="C638" t="s">
        <v>1296</v>
      </c>
      <c r="D638" t="s">
        <v>1297</v>
      </c>
      <c r="E638" t="s">
        <v>1298</v>
      </c>
      <c r="F638" t="s">
        <v>1299</v>
      </c>
      <c r="G638" t="s">
        <v>1300</v>
      </c>
      <c r="H638" t="s">
        <v>1301</v>
      </c>
      <c r="I638" t="s">
        <v>839</v>
      </c>
      <c r="J638" t="s">
        <v>202</v>
      </c>
      <c r="K638" t="s">
        <v>203</v>
      </c>
      <c r="L638" t="s">
        <v>124</v>
      </c>
      <c r="M638" t="s">
        <v>38</v>
      </c>
      <c r="N638" t="s">
        <v>39</v>
      </c>
      <c r="O638" s="23">
        <v>0</v>
      </c>
      <c r="P638" s="23">
        <v>0</v>
      </c>
      <c r="Q638" t="s">
        <v>40</v>
      </c>
      <c r="R638" t="s">
        <v>15244</v>
      </c>
      <c r="S638" s="9">
        <v>47.67</v>
      </c>
      <c r="T638" s="26">
        <v>3.9910000000000001</v>
      </c>
      <c r="U638" s="8">
        <v>190.24</v>
      </c>
      <c r="V638" t="s">
        <v>112</v>
      </c>
      <c r="W638" t="s">
        <v>42</v>
      </c>
      <c r="X638" t="s">
        <v>42</v>
      </c>
      <c r="Y638" t="s">
        <v>43</v>
      </c>
      <c r="AA638" s="1">
        <f t="shared" si="52"/>
        <v>45880</v>
      </c>
      <c r="AB638" s="2">
        <f t="shared" si="53"/>
        <v>8</v>
      </c>
      <c r="AC638" s="2">
        <f t="shared" si="54"/>
        <v>2025</v>
      </c>
      <c r="AD638" s="2" t="str">
        <f>IFERROR(VLOOKUP(A638,'Aux Área'!$A$4:$B$123,2,0),"-")</f>
        <v>LUCCA JR - OP</v>
      </c>
    </row>
    <row r="639" spans="1:30" x14ac:dyDescent="0.3">
      <c r="A639" t="s">
        <v>56</v>
      </c>
      <c r="B639" t="s">
        <v>266</v>
      </c>
      <c r="C639" t="s">
        <v>1302</v>
      </c>
      <c r="D639" t="s">
        <v>120</v>
      </c>
      <c r="E639" t="s">
        <v>121</v>
      </c>
      <c r="F639" t="s">
        <v>57</v>
      </c>
      <c r="G639" t="s">
        <v>35</v>
      </c>
      <c r="H639" t="s">
        <v>36</v>
      </c>
      <c r="I639" t="s">
        <v>37</v>
      </c>
      <c r="J639" t="s">
        <v>285</v>
      </c>
      <c r="K639" t="s">
        <v>286</v>
      </c>
      <c r="L639" t="s">
        <v>91</v>
      </c>
      <c r="M639" t="s">
        <v>38</v>
      </c>
      <c r="N639" t="s">
        <v>39</v>
      </c>
      <c r="O639" s="23">
        <v>364</v>
      </c>
      <c r="P639" s="9">
        <v>9.6999999999999993</v>
      </c>
      <c r="Q639" t="s">
        <v>40</v>
      </c>
      <c r="R639">
        <v>29592</v>
      </c>
      <c r="S639" s="9">
        <v>37.51</v>
      </c>
      <c r="T639" s="26">
        <v>4.29</v>
      </c>
      <c r="U639" s="8">
        <v>160.91999999999999</v>
      </c>
      <c r="V639" t="s">
        <v>1303</v>
      </c>
      <c r="W639" t="s">
        <v>42</v>
      </c>
      <c r="X639" t="s">
        <v>42</v>
      </c>
      <c r="Y639" t="s">
        <v>43</v>
      </c>
      <c r="AA639" s="1">
        <f t="shared" si="52"/>
        <v>45880</v>
      </c>
      <c r="AB639" s="2">
        <f t="shared" si="53"/>
        <v>8</v>
      </c>
      <c r="AC639" s="2">
        <f t="shared" si="54"/>
        <v>2025</v>
      </c>
      <c r="AD639" s="2" t="str">
        <f>IFERROR(VLOOKUP(A639,'Aux Área'!$A$4:$B$123,2,0),"-")</f>
        <v>CONSERVA</v>
      </c>
    </row>
    <row r="640" spans="1:30" x14ac:dyDescent="0.3">
      <c r="A640" t="s">
        <v>669</v>
      </c>
      <c r="B640" t="s">
        <v>118</v>
      </c>
      <c r="C640" t="s">
        <v>1304</v>
      </c>
      <c r="D640" t="s">
        <v>721</v>
      </c>
      <c r="E640" t="s">
        <v>722</v>
      </c>
      <c r="F640" t="s">
        <v>641</v>
      </c>
      <c r="G640" t="s">
        <v>671</v>
      </c>
      <c r="H640" t="s">
        <v>1051</v>
      </c>
      <c r="I640" t="s">
        <v>673</v>
      </c>
      <c r="J640" t="s">
        <v>285</v>
      </c>
      <c r="K640" t="s">
        <v>286</v>
      </c>
      <c r="L640" t="s">
        <v>91</v>
      </c>
      <c r="M640" t="s">
        <v>38</v>
      </c>
      <c r="N640" t="s">
        <v>638</v>
      </c>
      <c r="O640" s="23">
        <v>0</v>
      </c>
      <c r="P640" s="9">
        <v>0</v>
      </c>
      <c r="Q640" t="s">
        <v>40</v>
      </c>
      <c r="R640">
        <v>0</v>
      </c>
      <c r="S640" s="9">
        <v>55.59</v>
      </c>
      <c r="T640" s="26">
        <v>5.89</v>
      </c>
      <c r="U640" s="8">
        <v>327.45</v>
      </c>
      <c r="V640" t="s">
        <v>1305</v>
      </c>
      <c r="W640" t="s">
        <v>640</v>
      </c>
      <c r="X640" t="s">
        <v>42</v>
      </c>
      <c r="Y640" t="s">
        <v>641</v>
      </c>
      <c r="AA640" s="1">
        <f t="shared" si="52"/>
        <v>45880</v>
      </c>
      <c r="AB640" s="2">
        <f t="shared" si="53"/>
        <v>8</v>
      </c>
      <c r="AC640" s="2">
        <f t="shared" si="54"/>
        <v>2025</v>
      </c>
      <c r="AD640" s="2" t="str">
        <f>IFERROR(VLOOKUP(A640,'Aux Área'!$A$4:$B$123,2,0),"-")</f>
        <v>TECPAV</v>
      </c>
    </row>
    <row r="641" spans="1:30" x14ac:dyDescent="0.3">
      <c r="A641" t="s">
        <v>46</v>
      </c>
      <c r="B641" t="s">
        <v>458</v>
      </c>
      <c r="C641" t="s">
        <v>1306</v>
      </c>
      <c r="D641" t="s">
        <v>958</v>
      </c>
      <c r="E641" t="s">
        <v>959</v>
      </c>
      <c r="F641" t="s">
        <v>47</v>
      </c>
      <c r="G641" t="s">
        <v>35</v>
      </c>
      <c r="H641" t="s">
        <v>36</v>
      </c>
      <c r="I641" t="s">
        <v>37</v>
      </c>
      <c r="J641" t="s">
        <v>241</v>
      </c>
      <c r="K641" t="s">
        <v>242</v>
      </c>
      <c r="L641" t="s">
        <v>110</v>
      </c>
      <c r="M641" t="s">
        <v>38</v>
      </c>
      <c r="N641" t="s">
        <v>111</v>
      </c>
      <c r="O641" s="23">
        <v>254</v>
      </c>
      <c r="P641" s="9">
        <v>9.86</v>
      </c>
      <c r="Q641" t="s">
        <v>40</v>
      </c>
      <c r="R641">
        <v>8847</v>
      </c>
      <c r="S641" s="9">
        <v>25.75</v>
      </c>
      <c r="T641" s="26">
        <v>4.3499999999999996</v>
      </c>
      <c r="U641" s="8">
        <v>112.02</v>
      </c>
      <c r="V641" t="s">
        <v>41</v>
      </c>
      <c r="W641" t="s">
        <v>42</v>
      </c>
      <c r="X641" t="s">
        <v>42</v>
      </c>
      <c r="Y641" t="s">
        <v>43</v>
      </c>
      <c r="AA641" s="1">
        <f t="shared" si="52"/>
        <v>45880</v>
      </c>
      <c r="AB641" s="2">
        <f t="shared" si="53"/>
        <v>8</v>
      </c>
      <c r="AC641" s="2">
        <f t="shared" si="54"/>
        <v>2025</v>
      </c>
      <c r="AD641" s="2" t="str">
        <f>IFERROR(VLOOKUP(A641,'Aux Área'!$A$4:$B$123,2,0),"-")</f>
        <v>FACILITIES</v>
      </c>
    </row>
    <row r="642" spans="1:30" x14ac:dyDescent="0.3">
      <c r="A642" t="s">
        <v>1130</v>
      </c>
      <c r="B642" t="s">
        <v>1131</v>
      </c>
      <c r="C642" t="s">
        <v>1307</v>
      </c>
      <c r="D642" t="s">
        <v>1133</v>
      </c>
      <c r="E642" t="s">
        <v>1134</v>
      </c>
      <c r="F642" t="s">
        <v>1130</v>
      </c>
      <c r="G642" t="s">
        <v>1135</v>
      </c>
      <c r="H642" t="s">
        <v>1136</v>
      </c>
      <c r="I642" t="s">
        <v>1137</v>
      </c>
      <c r="J642" t="s">
        <v>147</v>
      </c>
      <c r="K642" t="s">
        <v>148</v>
      </c>
      <c r="L642" t="s">
        <v>84</v>
      </c>
      <c r="M642" t="s">
        <v>38</v>
      </c>
      <c r="N642" t="s">
        <v>707</v>
      </c>
      <c r="O642" s="23">
        <v>433</v>
      </c>
      <c r="P642" s="9">
        <v>7.94</v>
      </c>
      <c r="Q642" t="s">
        <v>40</v>
      </c>
      <c r="R642">
        <v>23104</v>
      </c>
      <c r="S642" s="9">
        <v>54.51</v>
      </c>
      <c r="T642" s="26">
        <v>6.74</v>
      </c>
      <c r="U642" s="8">
        <v>367.4</v>
      </c>
      <c r="V642" t="s">
        <v>112</v>
      </c>
      <c r="W642" t="s">
        <v>42</v>
      </c>
      <c r="X642" t="s">
        <v>42</v>
      </c>
      <c r="Y642" t="s">
        <v>43</v>
      </c>
      <c r="AA642" s="1">
        <f t="shared" si="52"/>
        <v>45880</v>
      </c>
      <c r="AB642" s="2">
        <f t="shared" si="53"/>
        <v>8</v>
      </c>
      <c r="AC642" s="2">
        <f t="shared" si="54"/>
        <v>2025</v>
      </c>
      <c r="AD642" s="2" t="str">
        <f>IFERROR(VLOOKUP(A642,'Aux Área'!$A$4:$B$123,2,0),"-")</f>
        <v>DIRETORIA</v>
      </c>
    </row>
    <row r="643" spans="1:30" x14ac:dyDescent="0.3">
      <c r="A643" t="s">
        <v>60</v>
      </c>
      <c r="B643" t="s">
        <v>614</v>
      </c>
      <c r="C643" t="s">
        <v>1308</v>
      </c>
      <c r="D643" t="s">
        <v>185</v>
      </c>
      <c r="E643" t="s">
        <v>33</v>
      </c>
      <c r="F643" t="s">
        <v>61</v>
      </c>
      <c r="G643" t="s">
        <v>35</v>
      </c>
      <c r="H643" t="s">
        <v>36</v>
      </c>
      <c r="I643" t="s">
        <v>37</v>
      </c>
      <c r="J643" t="s">
        <v>147</v>
      </c>
      <c r="K643" t="s">
        <v>148</v>
      </c>
      <c r="L643" t="s">
        <v>84</v>
      </c>
      <c r="M643" t="s">
        <v>38</v>
      </c>
      <c r="N643" t="s">
        <v>39</v>
      </c>
      <c r="O643" s="23">
        <v>352</v>
      </c>
      <c r="P643" s="9">
        <v>8.9700000000000006</v>
      </c>
      <c r="Q643" t="s">
        <v>40</v>
      </c>
      <c r="R643">
        <v>3794</v>
      </c>
      <c r="S643" s="9">
        <v>39.25</v>
      </c>
      <c r="T643" s="26">
        <v>4.641</v>
      </c>
      <c r="U643" s="8">
        <v>182.15</v>
      </c>
      <c r="V643" t="s">
        <v>112</v>
      </c>
      <c r="W643" t="s">
        <v>42</v>
      </c>
      <c r="X643" t="s">
        <v>42</v>
      </c>
      <c r="Y643" t="s">
        <v>43</v>
      </c>
      <c r="AA643" s="1">
        <f t="shared" si="52"/>
        <v>45880</v>
      </c>
      <c r="AB643" s="2">
        <f t="shared" si="53"/>
        <v>8</v>
      </c>
      <c r="AC643" s="2">
        <f t="shared" si="54"/>
        <v>2025</v>
      </c>
      <c r="AD643" s="2" t="str">
        <f>IFERROR(VLOOKUP(A643,'Aux Área'!$A$4:$B$123,2,0),"-")</f>
        <v>QSMS</v>
      </c>
    </row>
    <row r="644" spans="1:30" x14ac:dyDescent="0.3">
      <c r="A644" t="s">
        <v>654</v>
      </c>
      <c r="B644" t="s">
        <v>655</v>
      </c>
      <c r="C644" t="s">
        <v>1309</v>
      </c>
      <c r="D644" t="s">
        <v>664</v>
      </c>
      <c r="E644" t="s">
        <v>665</v>
      </c>
      <c r="F644" t="s">
        <v>653</v>
      </c>
      <c r="G644" t="s">
        <v>659</v>
      </c>
      <c r="H644" t="s">
        <v>660</v>
      </c>
      <c r="I644" t="s">
        <v>661</v>
      </c>
      <c r="J644" t="s">
        <v>1100</v>
      </c>
      <c r="K644" t="s">
        <v>1101</v>
      </c>
      <c r="L644" t="s">
        <v>181</v>
      </c>
      <c r="M644" t="s">
        <v>38</v>
      </c>
      <c r="N644" t="s">
        <v>638</v>
      </c>
      <c r="O644" s="23">
        <v>0</v>
      </c>
      <c r="P644" s="9">
        <v>0</v>
      </c>
      <c r="Q644" t="s">
        <v>40</v>
      </c>
      <c r="R644">
        <v>0</v>
      </c>
      <c r="S644" s="9">
        <v>72.36</v>
      </c>
      <c r="T644" s="26">
        <v>5.54</v>
      </c>
      <c r="U644" s="8">
        <v>400.9</v>
      </c>
      <c r="V644" t="s">
        <v>1310</v>
      </c>
      <c r="W644" t="s">
        <v>652</v>
      </c>
      <c r="X644" t="s">
        <v>42</v>
      </c>
      <c r="Y644" t="s">
        <v>653</v>
      </c>
      <c r="AA644" s="1">
        <f t="shared" si="52"/>
        <v>45880</v>
      </c>
      <c r="AB644" s="2">
        <f t="shared" si="53"/>
        <v>8</v>
      </c>
      <c r="AC644" s="2">
        <f t="shared" si="54"/>
        <v>2025</v>
      </c>
      <c r="AD644" s="2" t="str">
        <f>IFERROR(VLOOKUP(A644,'Aux Área'!$A$4:$B$123,2,0),"-")</f>
        <v>SÃO PEDRO</v>
      </c>
    </row>
    <row r="645" spans="1:30" x14ac:dyDescent="0.3">
      <c r="A645" t="s">
        <v>64</v>
      </c>
      <c r="B645" t="s">
        <v>332</v>
      </c>
      <c r="C645" t="s">
        <v>1311</v>
      </c>
      <c r="D645" t="s">
        <v>127</v>
      </c>
      <c r="E645" t="s">
        <v>128</v>
      </c>
      <c r="F645" t="s">
        <v>65</v>
      </c>
      <c r="G645" t="s">
        <v>35</v>
      </c>
      <c r="H645" t="s">
        <v>36</v>
      </c>
      <c r="I645" t="s">
        <v>37</v>
      </c>
      <c r="J645" t="s">
        <v>179</v>
      </c>
      <c r="K645" t="s">
        <v>180</v>
      </c>
      <c r="L645" t="s">
        <v>181</v>
      </c>
      <c r="M645" t="s">
        <v>38</v>
      </c>
      <c r="N645" t="s">
        <v>39</v>
      </c>
      <c r="O645" s="23">
        <v>441</v>
      </c>
      <c r="P645" s="9">
        <v>11.11</v>
      </c>
      <c r="Q645" t="s">
        <v>40</v>
      </c>
      <c r="R645">
        <v>11463</v>
      </c>
      <c r="S645" s="9">
        <v>39.68</v>
      </c>
      <c r="T645" s="26">
        <v>4.59</v>
      </c>
      <c r="U645" s="8">
        <v>182.14</v>
      </c>
      <c r="V645" t="s">
        <v>955</v>
      </c>
      <c r="W645" t="s">
        <v>42</v>
      </c>
      <c r="X645" t="s">
        <v>42</v>
      </c>
      <c r="Y645" t="s">
        <v>43</v>
      </c>
      <c r="AA645" s="1">
        <f t="shared" si="52"/>
        <v>45880</v>
      </c>
      <c r="AB645" s="2">
        <f t="shared" si="53"/>
        <v>8</v>
      </c>
      <c r="AC645" s="2">
        <f t="shared" si="54"/>
        <v>2025</v>
      </c>
      <c r="AD645" s="2" t="str">
        <f>IFERROR(VLOOKUP(A645,'Aux Área'!$A$4:$B$123,2,0),"-")</f>
        <v>ENGENHARIA</v>
      </c>
    </row>
    <row r="646" spans="1:30" x14ac:dyDescent="0.3">
      <c r="A646" t="s">
        <v>58</v>
      </c>
      <c r="B646" t="s">
        <v>250</v>
      </c>
      <c r="C646" t="s">
        <v>1312</v>
      </c>
      <c r="D646" t="s">
        <v>87</v>
      </c>
      <c r="E646" t="s">
        <v>88</v>
      </c>
      <c r="F646" t="s">
        <v>59</v>
      </c>
      <c r="G646" t="s">
        <v>35</v>
      </c>
      <c r="H646" t="s">
        <v>36</v>
      </c>
      <c r="I646" t="s">
        <v>37</v>
      </c>
      <c r="J646" t="s">
        <v>188</v>
      </c>
      <c r="K646" t="s">
        <v>189</v>
      </c>
      <c r="L646" t="s">
        <v>190</v>
      </c>
      <c r="M646" t="s">
        <v>38</v>
      </c>
      <c r="N646" t="s">
        <v>39</v>
      </c>
      <c r="O646" s="23">
        <v>309</v>
      </c>
      <c r="P646" s="9">
        <v>7.74</v>
      </c>
      <c r="Q646" t="s">
        <v>40</v>
      </c>
      <c r="R646">
        <v>23217</v>
      </c>
      <c r="S646" s="9">
        <v>39.9</v>
      </c>
      <c r="T646" s="26">
        <v>4.3899999999999997</v>
      </c>
      <c r="U646" s="8">
        <v>175.16</v>
      </c>
      <c r="V646" t="s">
        <v>41</v>
      </c>
      <c r="W646" t="s">
        <v>42</v>
      </c>
      <c r="X646" t="s">
        <v>42</v>
      </c>
      <c r="Y646" t="s">
        <v>43</v>
      </c>
      <c r="AA646" s="1">
        <f t="shared" si="52"/>
        <v>45880</v>
      </c>
      <c r="AB646" s="2">
        <f t="shared" si="53"/>
        <v>8</v>
      </c>
      <c r="AC646" s="2">
        <f t="shared" si="54"/>
        <v>2025</v>
      </c>
      <c r="AD646" s="2" t="str">
        <f>IFERROR(VLOOKUP(A646,'Aux Área'!$A$4:$B$123,2,0),"-")</f>
        <v>CONSERVA</v>
      </c>
    </row>
    <row r="647" spans="1:30" x14ac:dyDescent="0.3">
      <c r="A647" t="s">
        <v>46</v>
      </c>
      <c r="B647" t="s">
        <v>458</v>
      </c>
      <c r="C647" t="s">
        <v>1313</v>
      </c>
      <c r="D647" t="s">
        <v>958</v>
      </c>
      <c r="E647" t="s">
        <v>959</v>
      </c>
      <c r="F647" t="s">
        <v>47</v>
      </c>
      <c r="G647" t="s">
        <v>35</v>
      </c>
      <c r="H647" t="s">
        <v>36</v>
      </c>
      <c r="I647" t="s">
        <v>37</v>
      </c>
      <c r="J647" t="s">
        <v>237</v>
      </c>
      <c r="K647" t="s">
        <v>238</v>
      </c>
      <c r="L647" t="s">
        <v>110</v>
      </c>
      <c r="M647" t="s">
        <v>38</v>
      </c>
      <c r="N647" t="s">
        <v>39</v>
      </c>
      <c r="O647" s="23">
        <v>271</v>
      </c>
      <c r="P647" s="9">
        <v>10.01</v>
      </c>
      <c r="Q647" t="s">
        <v>40</v>
      </c>
      <c r="R647">
        <v>9118</v>
      </c>
      <c r="S647" s="9">
        <v>27.08</v>
      </c>
      <c r="T647" s="26">
        <v>3.99</v>
      </c>
      <c r="U647" s="8">
        <v>108.05</v>
      </c>
      <c r="V647" t="s">
        <v>41</v>
      </c>
      <c r="W647" t="s">
        <v>42</v>
      </c>
      <c r="X647" t="s">
        <v>42</v>
      </c>
      <c r="Y647" t="s">
        <v>43</v>
      </c>
      <c r="AA647" s="1">
        <f t="shared" si="52"/>
        <v>45880</v>
      </c>
      <c r="AB647" s="2">
        <f t="shared" si="53"/>
        <v>8</v>
      </c>
      <c r="AC647" s="2">
        <f t="shared" si="54"/>
        <v>2025</v>
      </c>
      <c r="AD647" s="2" t="str">
        <f>IFERROR(VLOOKUP(A647,'Aux Área'!$A$4:$B$123,2,0),"-")</f>
        <v>FACILITIES</v>
      </c>
    </row>
    <row r="648" spans="1:30" x14ac:dyDescent="0.3">
      <c r="A648" t="s">
        <v>70</v>
      </c>
      <c r="B648" t="s">
        <v>272</v>
      </c>
      <c r="C648" t="s">
        <v>1314</v>
      </c>
      <c r="D648" t="s">
        <v>145</v>
      </c>
      <c r="E648" t="s">
        <v>146</v>
      </c>
      <c r="F648" t="s">
        <v>71</v>
      </c>
      <c r="G648" t="s">
        <v>35</v>
      </c>
      <c r="H648" t="s">
        <v>36</v>
      </c>
      <c r="I648" t="s">
        <v>37</v>
      </c>
      <c r="J648" t="s">
        <v>147</v>
      </c>
      <c r="K648" t="s">
        <v>148</v>
      </c>
      <c r="L648" t="s">
        <v>84</v>
      </c>
      <c r="M648" t="s">
        <v>38</v>
      </c>
      <c r="N648" t="s">
        <v>39</v>
      </c>
      <c r="O648" s="23">
        <v>256</v>
      </c>
      <c r="P648" s="9">
        <v>9.14</v>
      </c>
      <c r="Q648" t="s">
        <v>40</v>
      </c>
      <c r="R648">
        <v>4827</v>
      </c>
      <c r="S648" s="9">
        <v>28.01</v>
      </c>
      <c r="T648" s="26">
        <v>5.04</v>
      </c>
      <c r="U648" s="8">
        <v>141.16999999999999</v>
      </c>
      <c r="V648" t="s">
        <v>112</v>
      </c>
      <c r="W648" t="s">
        <v>42</v>
      </c>
      <c r="X648" t="s">
        <v>42</v>
      </c>
      <c r="Y648" t="s">
        <v>43</v>
      </c>
      <c r="AA648" s="1">
        <f t="shared" si="52"/>
        <v>45880</v>
      </c>
      <c r="AB648" s="2">
        <f t="shared" si="53"/>
        <v>8</v>
      </c>
      <c r="AC648" s="2">
        <f t="shared" si="54"/>
        <v>2025</v>
      </c>
      <c r="AD648" s="2" t="str">
        <f>IFERROR(VLOOKUP(A648,'Aux Área'!$A$4:$B$123,2,0),"-")</f>
        <v>QSMS</v>
      </c>
    </row>
    <row r="649" spans="1:30" x14ac:dyDescent="0.3">
      <c r="A649" t="s">
        <v>56</v>
      </c>
      <c r="B649" t="s">
        <v>266</v>
      </c>
      <c r="C649" t="s">
        <v>1315</v>
      </c>
      <c r="D649" t="s">
        <v>120</v>
      </c>
      <c r="E649" t="s">
        <v>121</v>
      </c>
      <c r="F649" t="s">
        <v>57</v>
      </c>
      <c r="G649" t="s">
        <v>35</v>
      </c>
      <c r="H649" t="s">
        <v>36</v>
      </c>
      <c r="I649" t="s">
        <v>37</v>
      </c>
      <c r="J649" t="s">
        <v>122</v>
      </c>
      <c r="K649" t="s">
        <v>123</v>
      </c>
      <c r="L649" t="s">
        <v>124</v>
      </c>
      <c r="M649" t="s">
        <v>38</v>
      </c>
      <c r="N649" t="s">
        <v>39</v>
      </c>
      <c r="O649" s="23">
        <v>337</v>
      </c>
      <c r="P649" s="9">
        <v>9.9700000000000006</v>
      </c>
      <c r="Q649" t="s">
        <v>40</v>
      </c>
      <c r="R649">
        <v>29929</v>
      </c>
      <c r="S649" s="9">
        <v>33.79</v>
      </c>
      <c r="T649" s="26">
        <v>4.202</v>
      </c>
      <c r="U649" s="8">
        <v>142</v>
      </c>
      <c r="V649" t="s">
        <v>112</v>
      </c>
      <c r="W649" t="s">
        <v>42</v>
      </c>
      <c r="X649" t="s">
        <v>42</v>
      </c>
      <c r="Y649" t="s">
        <v>43</v>
      </c>
      <c r="AA649" s="1">
        <f t="shared" si="52"/>
        <v>45881</v>
      </c>
      <c r="AB649" s="2">
        <f t="shared" si="53"/>
        <v>8</v>
      </c>
      <c r="AC649" s="2">
        <f t="shared" si="54"/>
        <v>2025</v>
      </c>
      <c r="AD649" s="2" t="str">
        <f>IFERROR(VLOOKUP(A649,'Aux Área'!$A$4:$B$123,2,0),"-")</f>
        <v>CONSERVA</v>
      </c>
    </row>
    <row r="650" spans="1:30" x14ac:dyDescent="0.3">
      <c r="A650" t="s">
        <v>687</v>
      </c>
      <c r="B650" t="s">
        <v>85</v>
      </c>
      <c r="C650" t="s">
        <v>1316</v>
      </c>
      <c r="D650" t="s">
        <v>633</v>
      </c>
      <c r="E650" t="s">
        <v>634</v>
      </c>
      <c r="F650" t="s">
        <v>641</v>
      </c>
      <c r="G650" t="s">
        <v>671</v>
      </c>
      <c r="H650" t="s">
        <v>1051</v>
      </c>
      <c r="I650" t="s">
        <v>673</v>
      </c>
      <c r="J650" t="s">
        <v>285</v>
      </c>
      <c r="K650" t="s">
        <v>286</v>
      </c>
      <c r="L650" t="s">
        <v>91</v>
      </c>
      <c r="M650" t="s">
        <v>38</v>
      </c>
      <c r="N650" t="s">
        <v>638</v>
      </c>
      <c r="O650" s="23">
        <v>0</v>
      </c>
      <c r="P650" s="9">
        <v>0</v>
      </c>
      <c r="Q650" t="s">
        <v>40</v>
      </c>
      <c r="R650">
        <v>0</v>
      </c>
      <c r="S650" s="9">
        <v>104.09</v>
      </c>
      <c r="T650" s="26">
        <v>5.89</v>
      </c>
      <c r="U650" s="8">
        <v>613.09</v>
      </c>
      <c r="V650" t="s">
        <v>1317</v>
      </c>
      <c r="W650" t="s">
        <v>640</v>
      </c>
      <c r="X650" t="s">
        <v>42</v>
      </c>
      <c r="Y650" t="s">
        <v>641</v>
      </c>
      <c r="AA650" s="1">
        <f t="shared" si="52"/>
        <v>45881</v>
      </c>
      <c r="AB650" s="2">
        <f t="shared" si="53"/>
        <v>8</v>
      </c>
      <c r="AC650" s="2">
        <f t="shared" si="54"/>
        <v>2025</v>
      </c>
      <c r="AD650" s="2" t="str">
        <f>IFERROR(VLOOKUP(A650,'Aux Área'!$A$4:$B$123,2,0),"-")</f>
        <v>TECPAV</v>
      </c>
    </row>
    <row r="651" spans="1:30" x14ac:dyDescent="0.3">
      <c r="A651" t="s">
        <v>46</v>
      </c>
      <c r="B651" t="s">
        <v>458</v>
      </c>
      <c r="C651" t="s">
        <v>1318</v>
      </c>
      <c r="D651" t="s">
        <v>958</v>
      </c>
      <c r="E651" t="s">
        <v>959</v>
      </c>
      <c r="F651" t="s">
        <v>47</v>
      </c>
      <c r="G651" t="s">
        <v>35</v>
      </c>
      <c r="H651" t="s">
        <v>36</v>
      </c>
      <c r="I651" t="s">
        <v>37</v>
      </c>
      <c r="J651" t="s">
        <v>215</v>
      </c>
      <c r="K651" t="s">
        <v>216</v>
      </c>
      <c r="L651" t="s">
        <v>217</v>
      </c>
      <c r="M651" t="s">
        <v>38</v>
      </c>
      <c r="N651" t="s">
        <v>39</v>
      </c>
      <c r="O651" s="23">
        <v>311</v>
      </c>
      <c r="P651" s="9">
        <v>8.5299999999999994</v>
      </c>
      <c r="Q651" t="s">
        <v>40</v>
      </c>
      <c r="R651">
        <v>9429</v>
      </c>
      <c r="S651" s="9">
        <v>36.47</v>
      </c>
      <c r="T651" s="26">
        <v>4.141</v>
      </c>
      <c r="U651" s="8">
        <v>151.01</v>
      </c>
      <c r="V651" t="s">
        <v>41</v>
      </c>
      <c r="W651" t="s">
        <v>42</v>
      </c>
      <c r="X651" t="s">
        <v>42</v>
      </c>
      <c r="Y651" t="s">
        <v>43</v>
      </c>
      <c r="AA651" s="1">
        <f t="shared" si="52"/>
        <v>45881</v>
      </c>
      <c r="AB651" s="2">
        <f t="shared" si="53"/>
        <v>8</v>
      </c>
      <c r="AC651" s="2">
        <f t="shared" si="54"/>
        <v>2025</v>
      </c>
      <c r="AD651" s="2" t="str">
        <f>IFERROR(VLOOKUP(A651,'Aux Área'!$A$4:$B$123,2,0),"-")</f>
        <v>FACILITIES</v>
      </c>
    </row>
    <row r="652" spans="1:30" x14ac:dyDescent="0.3">
      <c r="A652" t="s">
        <v>704</v>
      </c>
      <c r="B652" t="s">
        <v>100</v>
      </c>
      <c r="C652" t="s">
        <v>1319</v>
      </c>
      <c r="D652" t="s">
        <v>633</v>
      </c>
      <c r="E652" t="s">
        <v>634</v>
      </c>
      <c r="F652" t="s">
        <v>641</v>
      </c>
      <c r="G652" t="s">
        <v>659</v>
      </c>
      <c r="H652" t="s">
        <v>706</v>
      </c>
      <c r="I652" t="s">
        <v>667</v>
      </c>
      <c r="J652" t="s">
        <v>285</v>
      </c>
      <c r="K652" t="s">
        <v>286</v>
      </c>
      <c r="L652" t="s">
        <v>91</v>
      </c>
      <c r="M652" t="s">
        <v>38</v>
      </c>
      <c r="N652" t="s">
        <v>707</v>
      </c>
      <c r="O652" s="23">
        <v>0</v>
      </c>
      <c r="P652" s="9">
        <v>0</v>
      </c>
      <c r="Q652" t="s">
        <v>40</v>
      </c>
      <c r="R652">
        <v>0</v>
      </c>
      <c r="S652" s="9">
        <v>20</v>
      </c>
      <c r="T652" s="26">
        <v>6.19</v>
      </c>
      <c r="U652" s="8">
        <v>123.8</v>
      </c>
      <c r="V652" t="s">
        <v>1320</v>
      </c>
      <c r="W652" t="s">
        <v>640</v>
      </c>
      <c r="X652" t="s">
        <v>42</v>
      </c>
      <c r="Y652" t="s">
        <v>641</v>
      </c>
      <c r="AA652" s="1">
        <f t="shared" si="52"/>
        <v>45881</v>
      </c>
      <c r="AB652" s="2">
        <f t="shared" si="53"/>
        <v>8</v>
      </c>
      <c r="AC652" s="2">
        <f t="shared" si="54"/>
        <v>2025</v>
      </c>
      <c r="AD652" s="2" t="str">
        <f>IFERROR(VLOOKUP(A652,'Aux Área'!$A$4:$B$123,2,0),"-")</f>
        <v>TECPAV</v>
      </c>
    </row>
    <row r="653" spans="1:30" x14ac:dyDescent="0.3">
      <c r="A653" t="s">
        <v>46</v>
      </c>
      <c r="B653" t="s">
        <v>458</v>
      </c>
      <c r="C653" t="s">
        <v>1321</v>
      </c>
      <c r="D653" t="s">
        <v>958</v>
      </c>
      <c r="E653" t="s">
        <v>959</v>
      </c>
      <c r="F653" t="s">
        <v>47</v>
      </c>
      <c r="G653" t="s">
        <v>35</v>
      </c>
      <c r="H653" t="s">
        <v>36</v>
      </c>
      <c r="I653" t="s">
        <v>37</v>
      </c>
      <c r="J653" t="s">
        <v>139</v>
      </c>
      <c r="K653" t="s">
        <v>140</v>
      </c>
      <c r="L653" t="s">
        <v>141</v>
      </c>
      <c r="M653" t="s">
        <v>38</v>
      </c>
      <c r="N653" t="s">
        <v>39</v>
      </c>
      <c r="O653" s="23">
        <v>312</v>
      </c>
      <c r="P653" s="9">
        <v>10.16</v>
      </c>
      <c r="Q653" t="s">
        <v>40</v>
      </c>
      <c r="R653">
        <v>9741</v>
      </c>
      <c r="S653" s="9">
        <v>30.71</v>
      </c>
      <c r="T653" s="26">
        <v>3.94</v>
      </c>
      <c r="U653" s="8">
        <v>121</v>
      </c>
      <c r="V653" t="s">
        <v>1322</v>
      </c>
      <c r="W653" t="s">
        <v>42</v>
      </c>
      <c r="X653" t="s">
        <v>42</v>
      </c>
      <c r="Y653" t="s">
        <v>43</v>
      </c>
      <c r="AA653" s="1">
        <f t="shared" si="52"/>
        <v>45881</v>
      </c>
      <c r="AB653" s="2">
        <f t="shared" si="53"/>
        <v>8</v>
      </c>
      <c r="AC653" s="2">
        <f t="shared" si="54"/>
        <v>2025</v>
      </c>
      <c r="AD653" s="2" t="str">
        <f>IFERROR(VLOOKUP(A653,'Aux Área'!$A$4:$B$123,2,0),"-")</f>
        <v>FACILITIES</v>
      </c>
    </row>
    <row r="654" spans="1:30" x14ac:dyDescent="0.3">
      <c r="A654" t="s">
        <v>50</v>
      </c>
      <c r="B654" t="s">
        <v>324</v>
      </c>
      <c r="C654" t="s">
        <v>1323</v>
      </c>
      <c r="D654" t="s">
        <v>326</v>
      </c>
      <c r="E654" t="s">
        <v>327</v>
      </c>
      <c r="F654" t="s">
        <v>51</v>
      </c>
      <c r="G654" t="s">
        <v>35</v>
      </c>
      <c r="H654" t="s">
        <v>36</v>
      </c>
      <c r="I654" t="s">
        <v>37</v>
      </c>
      <c r="J654" t="s">
        <v>237</v>
      </c>
      <c r="K654" t="s">
        <v>238</v>
      </c>
      <c r="L654" t="s">
        <v>110</v>
      </c>
      <c r="M654" t="s">
        <v>38</v>
      </c>
      <c r="N654" t="s">
        <v>39</v>
      </c>
      <c r="O654" s="23">
        <v>292</v>
      </c>
      <c r="P654" s="9">
        <v>7.08</v>
      </c>
      <c r="Q654" t="s">
        <v>40</v>
      </c>
      <c r="R654">
        <v>6276</v>
      </c>
      <c r="S654" s="9">
        <v>41.27</v>
      </c>
      <c r="T654" s="26">
        <v>3.99</v>
      </c>
      <c r="U654" s="8">
        <v>164.67</v>
      </c>
      <c r="V654" t="s">
        <v>41</v>
      </c>
      <c r="W654" t="s">
        <v>42</v>
      </c>
      <c r="X654" t="s">
        <v>42</v>
      </c>
      <c r="Y654" t="s">
        <v>43</v>
      </c>
      <c r="AA654" s="1">
        <f t="shared" si="52"/>
        <v>45881</v>
      </c>
      <c r="AB654" s="2">
        <f t="shared" si="53"/>
        <v>8</v>
      </c>
      <c r="AC654" s="2">
        <f t="shared" si="54"/>
        <v>2025</v>
      </c>
      <c r="AD654" s="2" t="str">
        <f>IFERROR(VLOOKUP(A654,'Aux Área'!$A$4:$B$123,2,0),"-")</f>
        <v>TI</v>
      </c>
    </row>
    <row r="655" spans="1:30" x14ac:dyDescent="0.3">
      <c r="A655" t="s">
        <v>60</v>
      </c>
      <c r="B655" t="s">
        <v>614</v>
      </c>
      <c r="C655" t="s">
        <v>1324</v>
      </c>
      <c r="D655" t="s">
        <v>1206</v>
      </c>
      <c r="E655" t="s">
        <v>1207</v>
      </c>
      <c r="F655" t="s">
        <v>61</v>
      </c>
      <c r="G655" t="s">
        <v>35</v>
      </c>
      <c r="H655" t="s">
        <v>36</v>
      </c>
      <c r="I655" t="s">
        <v>37</v>
      </c>
      <c r="J655" t="s">
        <v>147</v>
      </c>
      <c r="K655" t="s">
        <v>148</v>
      </c>
      <c r="L655" t="s">
        <v>84</v>
      </c>
      <c r="M655" t="s">
        <v>38</v>
      </c>
      <c r="N655" t="s">
        <v>39</v>
      </c>
      <c r="O655" s="23">
        <v>228</v>
      </c>
      <c r="P655" s="9">
        <v>9.34</v>
      </c>
      <c r="Q655" t="s">
        <v>40</v>
      </c>
      <c r="R655">
        <v>4022</v>
      </c>
      <c r="S655" s="9">
        <v>24.4</v>
      </c>
      <c r="T655" s="26">
        <v>5.04</v>
      </c>
      <c r="U655" s="8">
        <v>122.98</v>
      </c>
      <c r="V655" t="s">
        <v>112</v>
      </c>
      <c r="W655" t="s">
        <v>42</v>
      </c>
      <c r="X655" t="s">
        <v>42</v>
      </c>
      <c r="Y655" t="s">
        <v>43</v>
      </c>
      <c r="AA655" s="1">
        <f t="shared" si="52"/>
        <v>45881</v>
      </c>
      <c r="AB655" s="2">
        <f t="shared" si="53"/>
        <v>8</v>
      </c>
      <c r="AC655" s="2">
        <f t="shared" si="54"/>
        <v>2025</v>
      </c>
      <c r="AD655" s="2" t="str">
        <f>IFERROR(VLOOKUP(A655,'Aux Área'!$A$4:$B$123,2,0),"-")</f>
        <v>QSMS</v>
      </c>
    </row>
    <row r="656" spans="1:30" x14ac:dyDescent="0.3">
      <c r="A656" t="s">
        <v>52</v>
      </c>
      <c r="B656" t="s">
        <v>93</v>
      </c>
      <c r="C656" t="s">
        <v>1325</v>
      </c>
      <c r="D656" t="s">
        <v>446</v>
      </c>
      <c r="E656" t="s">
        <v>447</v>
      </c>
      <c r="F656" t="s">
        <v>53</v>
      </c>
      <c r="G656" t="s">
        <v>35</v>
      </c>
      <c r="H656" t="s">
        <v>36</v>
      </c>
      <c r="I656" t="s">
        <v>37</v>
      </c>
      <c r="J656" t="s">
        <v>231</v>
      </c>
      <c r="K656" t="s">
        <v>232</v>
      </c>
      <c r="L656" t="s">
        <v>217</v>
      </c>
      <c r="M656" t="s">
        <v>38</v>
      </c>
      <c r="N656" t="s">
        <v>39</v>
      </c>
      <c r="O656" s="23">
        <v>363</v>
      </c>
      <c r="P656" s="9">
        <v>10.69</v>
      </c>
      <c r="Q656" t="s">
        <v>40</v>
      </c>
      <c r="R656">
        <v>11748</v>
      </c>
      <c r="S656" s="9">
        <v>33.97</v>
      </c>
      <c r="T656" s="26">
        <v>4.05</v>
      </c>
      <c r="U656" s="8">
        <v>137.59</v>
      </c>
      <c r="V656" t="s">
        <v>1326</v>
      </c>
      <c r="W656" t="s">
        <v>42</v>
      </c>
      <c r="X656" t="s">
        <v>42</v>
      </c>
      <c r="Y656" t="s">
        <v>43</v>
      </c>
      <c r="AA656" s="1">
        <f t="shared" si="52"/>
        <v>45882</v>
      </c>
      <c r="AB656" s="2">
        <f t="shared" si="53"/>
        <v>8</v>
      </c>
      <c r="AC656" s="2">
        <f t="shared" si="54"/>
        <v>2025</v>
      </c>
      <c r="AD656" s="2" t="str">
        <f>IFERROR(VLOOKUP(A656,'Aux Área'!$A$4:$B$123,2,0),"-")</f>
        <v>OPERAÇÃO</v>
      </c>
    </row>
    <row r="657" spans="1:30" x14ac:dyDescent="0.3">
      <c r="A657" t="s">
        <v>76</v>
      </c>
      <c r="B657" t="s">
        <v>380</v>
      </c>
      <c r="C657" t="s">
        <v>1327</v>
      </c>
      <c r="D657" t="s">
        <v>382</v>
      </c>
      <c r="E657" t="s">
        <v>383</v>
      </c>
      <c r="F657" t="s">
        <v>77</v>
      </c>
      <c r="G657" t="s">
        <v>35</v>
      </c>
      <c r="H657" t="s">
        <v>36</v>
      </c>
      <c r="I657" t="s">
        <v>37</v>
      </c>
      <c r="J657" t="s">
        <v>552</v>
      </c>
      <c r="K657" t="s">
        <v>553</v>
      </c>
      <c r="L657" t="s">
        <v>155</v>
      </c>
      <c r="M657" t="s">
        <v>38</v>
      </c>
      <c r="N657" t="s">
        <v>39</v>
      </c>
      <c r="O657" s="23">
        <v>225</v>
      </c>
      <c r="P657" s="9">
        <v>9.57</v>
      </c>
      <c r="Q657" t="s">
        <v>40</v>
      </c>
      <c r="R657">
        <v>18523</v>
      </c>
      <c r="S657" s="9">
        <v>23.51</v>
      </c>
      <c r="T657" s="26">
        <v>4.2409999999999997</v>
      </c>
      <c r="U657" s="8">
        <v>99.71</v>
      </c>
      <c r="V657" t="s">
        <v>41</v>
      </c>
      <c r="W657" t="s">
        <v>42</v>
      </c>
      <c r="X657" t="s">
        <v>42</v>
      </c>
      <c r="Y657" t="s">
        <v>43</v>
      </c>
      <c r="AA657" s="1">
        <f t="shared" si="52"/>
        <v>45882</v>
      </c>
      <c r="AB657" s="2">
        <f t="shared" si="53"/>
        <v>8</v>
      </c>
      <c r="AC657" s="2">
        <f t="shared" si="54"/>
        <v>2025</v>
      </c>
      <c r="AD657" s="2" t="str">
        <f>IFERROR(VLOOKUP(A657,'Aux Área'!$A$4:$B$123,2,0),"-")</f>
        <v>QSMS</v>
      </c>
    </row>
    <row r="658" spans="1:30" x14ac:dyDescent="0.3">
      <c r="A658" t="s">
        <v>58</v>
      </c>
      <c r="B658" t="s">
        <v>250</v>
      </c>
      <c r="C658" t="s">
        <v>1328</v>
      </c>
      <c r="D658" t="s">
        <v>87</v>
      </c>
      <c r="E658" t="s">
        <v>88</v>
      </c>
      <c r="F658" t="s">
        <v>59</v>
      </c>
      <c r="G658" t="s">
        <v>35</v>
      </c>
      <c r="H658" t="s">
        <v>36</v>
      </c>
      <c r="I658" t="s">
        <v>37</v>
      </c>
      <c r="J658" t="s">
        <v>356</v>
      </c>
      <c r="K658" t="s">
        <v>357</v>
      </c>
      <c r="L658" t="s">
        <v>124</v>
      </c>
      <c r="M658" t="s">
        <v>38</v>
      </c>
      <c r="N658" t="s">
        <v>39</v>
      </c>
      <c r="O658" s="23">
        <v>351</v>
      </c>
      <c r="P658" s="9">
        <v>8.2100000000000009</v>
      </c>
      <c r="Q658" t="s">
        <v>40</v>
      </c>
      <c r="R658">
        <v>23568</v>
      </c>
      <c r="S658" s="9">
        <v>42.74</v>
      </c>
      <c r="T658" s="26">
        <v>4.3899999999999997</v>
      </c>
      <c r="U658" s="8">
        <v>187.64</v>
      </c>
      <c r="V658" t="s">
        <v>1329</v>
      </c>
      <c r="W658" t="s">
        <v>42</v>
      </c>
      <c r="X658" t="s">
        <v>42</v>
      </c>
      <c r="Y658" t="s">
        <v>43</v>
      </c>
      <c r="AA658" s="1">
        <f t="shared" si="52"/>
        <v>45882</v>
      </c>
      <c r="AB658" s="2">
        <f t="shared" si="53"/>
        <v>8</v>
      </c>
      <c r="AC658" s="2">
        <f t="shared" si="54"/>
        <v>2025</v>
      </c>
      <c r="AD658" s="2" t="str">
        <f>IFERROR(VLOOKUP(A658,'Aux Área'!$A$4:$B$123,2,0),"-")</f>
        <v>CONSERVA</v>
      </c>
    </row>
    <row r="659" spans="1:30" x14ac:dyDescent="0.3">
      <c r="A659" t="s">
        <v>1069</v>
      </c>
      <c r="B659" t="s">
        <v>143</v>
      </c>
      <c r="C659" t="s">
        <v>1330</v>
      </c>
      <c r="D659" t="s">
        <v>102</v>
      </c>
      <c r="E659" t="s">
        <v>816</v>
      </c>
      <c r="F659" t="s">
        <v>1071</v>
      </c>
      <c r="G659" t="s">
        <v>35</v>
      </c>
      <c r="H659" t="s">
        <v>36</v>
      </c>
      <c r="I659" t="s">
        <v>37</v>
      </c>
      <c r="J659" t="s">
        <v>147</v>
      </c>
      <c r="K659" t="s">
        <v>148</v>
      </c>
      <c r="L659" t="s">
        <v>84</v>
      </c>
      <c r="M659" t="s">
        <v>38</v>
      </c>
      <c r="N659" t="s">
        <v>39</v>
      </c>
      <c r="O659" s="23">
        <v>162</v>
      </c>
      <c r="P659" s="9">
        <v>6.8</v>
      </c>
      <c r="Q659" t="s">
        <v>40</v>
      </c>
      <c r="R659">
        <v>5635</v>
      </c>
      <c r="S659" s="9">
        <v>23.82</v>
      </c>
      <c r="T659" s="26">
        <v>4.6399999999999997</v>
      </c>
      <c r="U659" s="8">
        <v>110.53</v>
      </c>
      <c r="V659" t="s">
        <v>112</v>
      </c>
      <c r="W659" t="s">
        <v>42</v>
      </c>
      <c r="X659" t="s">
        <v>42</v>
      </c>
      <c r="Y659" t="s">
        <v>43</v>
      </c>
      <c r="AA659" s="1">
        <f t="shared" si="52"/>
        <v>45882</v>
      </c>
      <c r="AB659" s="2">
        <f t="shared" si="53"/>
        <v>8</v>
      </c>
      <c r="AC659" s="2">
        <f t="shared" si="54"/>
        <v>2025</v>
      </c>
      <c r="AD659" s="2" t="str">
        <f>IFERROR(VLOOKUP(A659,'Aux Área'!$A$4:$B$123,2,0),"-")</f>
        <v>FACILITIES</v>
      </c>
    </row>
    <row r="660" spans="1:30" x14ac:dyDescent="0.3">
      <c r="A660" t="s">
        <v>62</v>
      </c>
      <c r="B660" t="s">
        <v>78</v>
      </c>
      <c r="C660" t="s">
        <v>1331</v>
      </c>
      <c r="D660" t="s">
        <v>158</v>
      </c>
      <c r="E660" t="s">
        <v>159</v>
      </c>
      <c r="F660" t="s">
        <v>63</v>
      </c>
      <c r="G660" t="s">
        <v>35</v>
      </c>
      <c r="H660" t="s">
        <v>36</v>
      </c>
      <c r="I660" t="s">
        <v>37</v>
      </c>
      <c r="J660" t="s">
        <v>122</v>
      </c>
      <c r="K660" t="s">
        <v>123</v>
      </c>
      <c r="L660" t="s">
        <v>124</v>
      </c>
      <c r="M660" t="s">
        <v>38</v>
      </c>
      <c r="N660" t="s">
        <v>39</v>
      </c>
      <c r="O660" s="23">
        <v>260</v>
      </c>
      <c r="P660" s="9">
        <v>7.32</v>
      </c>
      <c r="Q660" t="s">
        <v>40</v>
      </c>
      <c r="R660">
        <v>19750</v>
      </c>
      <c r="S660" s="9">
        <v>35.51</v>
      </c>
      <c r="T660" s="26">
        <v>4.1959999999999997</v>
      </c>
      <c r="U660" s="8">
        <v>149</v>
      </c>
      <c r="V660" t="s">
        <v>112</v>
      </c>
      <c r="W660" t="s">
        <v>42</v>
      </c>
      <c r="X660" t="s">
        <v>42</v>
      </c>
      <c r="Y660" t="s">
        <v>43</v>
      </c>
      <c r="AA660" s="1">
        <f t="shared" si="52"/>
        <v>45882</v>
      </c>
      <c r="AB660" s="2">
        <f t="shared" si="53"/>
        <v>8</v>
      </c>
      <c r="AC660" s="2">
        <f t="shared" si="54"/>
        <v>2025</v>
      </c>
      <c r="AD660" s="2" t="str">
        <f>IFERROR(VLOOKUP(A660,'Aux Área'!$A$4:$B$123,2,0),"-")</f>
        <v>CONSERVA</v>
      </c>
    </row>
    <row r="661" spans="1:30" x14ac:dyDescent="0.3">
      <c r="A661" t="s">
        <v>50</v>
      </c>
      <c r="B661" t="s">
        <v>324</v>
      </c>
      <c r="C661" t="s">
        <v>1332</v>
      </c>
      <c r="D661" t="s">
        <v>326</v>
      </c>
      <c r="E661" t="s">
        <v>327</v>
      </c>
      <c r="F661" t="s">
        <v>51</v>
      </c>
      <c r="G661" t="s">
        <v>35</v>
      </c>
      <c r="H661" t="s">
        <v>36</v>
      </c>
      <c r="I661" t="s">
        <v>37</v>
      </c>
      <c r="J661" t="s">
        <v>175</v>
      </c>
      <c r="K661" t="s">
        <v>176</v>
      </c>
      <c r="L661" t="s">
        <v>177</v>
      </c>
      <c r="M661" t="s">
        <v>38</v>
      </c>
      <c r="N661" t="s">
        <v>39</v>
      </c>
      <c r="O661" s="23">
        <v>299</v>
      </c>
      <c r="P661" s="9">
        <v>8.5399999999999991</v>
      </c>
      <c r="Q661" t="s">
        <v>40</v>
      </c>
      <c r="R661">
        <v>6575</v>
      </c>
      <c r="S661" s="9">
        <v>35</v>
      </c>
      <c r="T661" s="26">
        <v>4.49</v>
      </c>
      <c r="U661" s="8">
        <v>157.15</v>
      </c>
      <c r="V661" t="s">
        <v>112</v>
      </c>
      <c r="W661" t="s">
        <v>42</v>
      </c>
      <c r="X661" t="s">
        <v>42</v>
      </c>
      <c r="Y661" t="s">
        <v>43</v>
      </c>
      <c r="AA661" s="1">
        <f t="shared" si="52"/>
        <v>45882</v>
      </c>
      <c r="AB661" s="2">
        <f t="shared" si="53"/>
        <v>8</v>
      </c>
      <c r="AC661" s="2">
        <f t="shared" si="54"/>
        <v>2025</v>
      </c>
      <c r="AD661" s="2" t="str">
        <f>IFERROR(VLOOKUP(A661,'Aux Área'!$A$4:$B$123,2,0),"-")</f>
        <v>TI</v>
      </c>
    </row>
    <row r="662" spans="1:30" x14ac:dyDescent="0.3">
      <c r="A662" t="s">
        <v>46</v>
      </c>
      <c r="B662" t="s">
        <v>458</v>
      </c>
      <c r="C662" t="s">
        <v>1333</v>
      </c>
      <c r="D662" t="s">
        <v>958</v>
      </c>
      <c r="E662" t="s">
        <v>959</v>
      </c>
      <c r="F662" t="s">
        <v>47</v>
      </c>
      <c r="G662" t="s">
        <v>35</v>
      </c>
      <c r="H662" t="s">
        <v>36</v>
      </c>
      <c r="I662" t="s">
        <v>37</v>
      </c>
      <c r="J662" t="s">
        <v>275</v>
      </c>
      <c r="K662" t="s">
        <v>276</v>
      </c>
      <c r="L662" t="s">
        <v>124</v>
      </c>
      <c r="M662" t="s">
        <v>38</v>
      </c>
      <c r="N662" t="s">
        <v>39</v>
      </c>
      <c r="O662" s="23">
        <v>226</v>
      </c>
      <c r="P662" s="9">
        <v>9.25</v>
      </c>
      <c r="Q662" t="s">
        <v>40</v>
      </c>
      <c r="R662">
        <v>9967</v>
      </c>
      <c r="S662" s="9">
        <v>24.44</v>
      </c>
      <c r="T662" s="26">
        <v>4.29</v>
      </c>
      <c r="U662" s="8">
        <v>104.85</v>
      </c>
      <c r="V662" t="s">
        <v>1334</v>
      </c>
      <c r="W662" t="s">
        <v>42</v>
      </c>
      <c r="X662" t="s">
        <v>42</v>
      </c>
      <c r="Y662" t="s">
        <v>43</v>
      </c>
      <c r="AA662" s="1">
        <f t="shared" si="52"/>
        <v>45882</v>
      </c>
      <c r="AB662" s="2">
        <f t="shared" si="53"/>
        <v>8</v>
      </c>
      <c r="AC662" s="2">
        <f t="shared" si="54"/>
        <v>2025</v>
      </c>
      <c r="AD662" s="2" t="str">
        <f>IFERROR(VLOOKUP(A662,'Aux Área'!$A$4:$B$123,2,0),"-")</f>
        <v>FACILITIES</v>
      </c>
    </row>
    <row r="663" spans="1:30" x14ac:dyDescent="0.3">
      <c r="A663" t="s">
        <v>60</v>
      </c>
      <c r="B663" t="s">
        <v>614</v>
      </c>
      <c r="C663" t="s">
        <v>1335</v>
      </c>
      <c r="D663" t="s">
        <v>1206</v>
      </c>
      <c r="E663" t="s">
        <v>1207</v>
      </c>
      <c r="F663" t="s">
        <v>61</v>
      </c>
      <c r="G663" t="s">
        <v>35</v>
      </c>
      <c r="H663" t="s">
        <v>36</v>
      </c>
      <c r="I663" t="s">
        <v>37</v>
      </c>
      <c r="J663" t="s">
        <v>275</v>
      </c>
      <c r="K663" t="s">
        <v>276</v>
      </c>
      <c r="L663" t="s">
        <v>124</v>
      </c>
      <c r="M663" t="s">
        <v>38</v>
      </c>
      <c r="N663" t="s">
        <v>39</v>
      </c>
      <c r="O663" s="23">
        <v>257</v>
      </c>
      <c r="P663" s="9">
        <v>10.89</v>
      </c>
      <c r="Q663" t="s">
        <v>40</v>
      </c>
      <c r="R663">
        <v>4279</v>
      </c>
      <c r="S663" s="9">
        <v>23.61</v>
      </c>
      <c r="T663" s="26">
        <v>4.29</v>
      </c>
      <c r="U663" s="8">
        <v>101.29</v>
      </c>
      <c r="V663" t="s">
        <v>1336</v>
      </c>
      <c r="W663" t="s">
        <v>42</v>
      </c>
      <c r="X663" t="s">
        <v>42</v>
      </c>
      <c r="Y663" t="s">
        <v>43</v>
      </c>
      <c r="AA663" s="1">
        <f t="shared" si="52"/>
        <v>45882</v>
      </c>
      <c r="AB663" s="2">
        <f t="shared" si="53"/>
        <v>8</v>
      </c>
      <c r="AC663" s="2">
        <f t="shared" si="54"/>
        <v>2025</v>
      </c>
      <c r="AD663" s="2" t="str">
        <f>IFERROR(VLOOKUP(A663,'Aux Área'!$A$4:$B$123,2,0),"-")</f>
        <v>QSMS</v>
      </c>
    </row>
    <row r="664" spans="1:30" x14ac:dyDescent="0.3">
      <c r="A664" t="s">
        <v>58</v>
      </c>
      <c r="B664" t="s">
        <v>250</v>
      </c>
      <c r="C664" t="s">
        <v>1337</v>
      </c>
      <c r="D664" t="s">
        <v>87</v>
      </c>
      <c r="E664" t="s">
        <v>88</v>
      </c>
      <c r="F664" t="s">
        <v>59</v>
      </c>
      <c r="G664" t="s">
        <v>35</v>
      </c>
      <c r="H664" t="s">
        <v>36</v>
      </c>
      <c r="I664" t="s">
        <v>37</v>
      </c>
      <c r="J664" t="s">
        <v>285</v>
      </c>
      <c r="K664" t="s">
        <v>286</v>
      </c>
      <c r="L664" t="s">
        <v>91</v>
      </c>
      <c r="M664" t="s">
        <v>38</v>
      </c>
      <c r="N664" t="s">
        <v>39</v>
      </c>
      <c r="O664" s="23">
        <v>364</v>
      </c>
      <c r="P664" s="9">
        <v>9.89</v>
      </c>
      <c r="Q664" t="s">
        <v>40</v>
      </c>
      <c r="R664">
        <v>23932</v>
      </c>
      <c r="S664" s="9">
        <v>36.799999999999997</v>
      </c>
      <c r="T664" s="26">
        <v>4.29</v>
      </c>
      <c r="U664" s="8">
        <v>157.88999999999999</v>
      </c>
      <c r="V664" t="s">
        <v>1338</v>
      </c>
      <c r="W664" t="s">
        <v>42</v>
      </c>
      <c r="X664" t="s">
        <v>42</v>
      </c>
      <c r="Y664" t="s">
        <v>43</v>
      </c>
      <c r="AA664" s="1">
        <f t="shared" si="52"/>
        <v>45882</v>
      </c>
      <c r="AB664" s="2">
        <f t="shared" si="53"/>
        <v>8</v>
      </c>
      <c r="AC664" s="2">
        <f t="shared" si="54"/>
        <v>2025</v>
      </c>
      <c r="AD664" s="2" t="str">
        <f>IFERROR(VLOOKUP(A664,'Aux Área'!$A$4:$B$123,2,0),"-")</f>
        <v>CONSERVA</v>
      </c>
    </row>
    <row r="665" spans="1:30" x14ac:dyDescent="0.3">
      <c r="A665" t="s">
        <v>52</v>
      </c>
      <c r="B665" t="s">
        <v>93</v>
      </c>
      <c r="C665" t="s">
        <v>1339</v>
      </c>
      <c r="D665" t="s">
        <v>446</v>
      </c>
      <c r="E665" t="s">
        <v>447</v>
      </c>
      <c r="F665" t="s">
        <v>53</v>
      </c>
      <c r="G665" t="s">
        <v>35</v>
      </c>
      <c r="H665" t="s">
        <v>36</v>
      </c>
      <c r="I665" t="s">
        <v>37</v>
      </c>
      <c r="J665" t="s">
        <v>122</v>
      </c>
      <c r="K665" t="s">
        <v>123</v>
      </c>
      <c r="L665" t="s">
        <v>124</v>
      </c>
      <c r="M665" t="s">
        <v>38</v>
      </c>
      <c r="N665" t="s">
        <v>39</v>
      </c>
      <c r="O665" s="23">
        <v>394</v>
      </c>
      <c r="P665" s="9">
        <v>10.23</v>
      </c>
      <c r="Q665" t="s">
        <v>40</v>
      </c>
      <c r="R665">
        <v>12142</v>
      </c>
      <c r="S665" s="9">
        <v>38.520000000000003</v>
      </c>
      <c r="T665" s="26">
        <v>4.1900000000000004</v>
      </c>
      <c r="U665" s="8">
        <v>161.38999999999999</v>
      </c>
      <c r="V665" t="s">
        <v>246</v>
      </c>
      <c r="W665" t="s">
        <v>42</v>
      </c>
      <c r="X665" t="s">
        <v>42</v>
      </c>
      <c r="Y665" t="s">
        <v>43</v>
      </c>
      <c r="AA665" s="1">
        <f t="shared" si="52"/>
        <v>45882</v>
      </c>
      <c r="AB665" s="2">
        <f t="shared" si="53"/>
        <v>8</v>
      </c>
      <c r="AC665" s="2">
        <f t="shared" si="54"/>
        <v>2025</v>
      </c>
      <c r="AD665" s="2" t="str">
        <f>IFERROR(VLOOKUP(A665,'Aux Área'!$A$4:$B$123,2,0),"-")</f>
        <v>OPERAÇÃO</v>
      </c>
    </row>
    <row r="666" spans="1:30" x14ac:dyDescent="0.3">
      <c r="A666" t="s">
        <v>30</v>
      </c>
      <c r="B666" t="s">
        <v>453</v>
      </c>
      <c r="C666" t="s">
        <v>1340</v>
      </c>
      <c r="D666" t="s">
        <v>185</v>
      </c>
      <c r="E666" t="s">
        <v>33</v>
      </c>
      <c r="F666" t="s">
        <v>34</v>
      </c>
      <c r="G666" t="s">
        <v>35</v>
      </c>
      <c r="H666" t="s">
        <v>36</v>
      </c>
      <c r="I666" t="s">
        <v>37</v>
      </c>
      <c r="J666" t="s">
        <v>147</v>
      </c>
      <c r="K666" t="s">
        <v>148</v>
      </c>
      <c r="L666" t="s">
        <v>84</v>
      </c>
      <c r="M666" t="s">
        <v>38</v>
      </c>
      <c r="N666" t="s">
        <v>39</v>
      </c>
      <c r="O666" s="23">
        <v>353</v>
      </c>
      <c r="P666" s="9">
        <v>8.27</v>
      </c>
      <c r="Q666" t="s">
        <v>40</v>
      </c>
      <c r="R666">
        <v>5735</v>
      </c>
      <c r="S666" s="9">
        <v>42.71</v>
      </c>
      <c r="T666" s="26">
        <v>5.04</v>
      </c>
      <c r="U666" s="8">
        <v>215.26</v>
      </c>
      <c r="V666" t="s">
        <v>112</v>
      </c>
      <c r="W666" t="s">
        <v>42</v>
      </c>
      <c r="X666" t="s">
        <v>42</v>
      </c>
      <c r="Y666" t="s">
        <v>43</v>
      </c>
      <c r="AA666" s="1">
        <f t="shared" si="52"/>
        <v>45882</v>
      </c>
      <c r="AB666" s="2">
        <f t="shared" si="53"/>
        <v>8</v>
      </c>
      <c r="AC666" s="2">
        <f t="shared" si="54"/>
        <v>2025</v>
      </c>
      <c r="AD666" s="2" t="str">
        <f>IFERROR(VLOOKUP(A666,'Aux Área'!$A$4:$B$123,2,0),"-")</f>
        <v>OPERAÇÃO</v>
      </c>
    </row>
    <row r="667" spans="1:30" x14ac:dyDescent="0.3">
      <c r="A667" t="s">
        <v>64</v>
      </c>
      <c r="B667" t="s">
        <v>332</v>
      </c>
      <c r="C667" t="s">
        <v>1341</v>
      </c>
      <c r="D667" t="s">
        <v>127</v>
      </c>
      <c r="E667" t="s">
        <v>128</v>
      </c>
      <c r="F667" t="s">
        <v>65</v>
      </c>
      <c r="G667" t="s">
        <v>35</v>
      </c>
      <c r="H667" t="s">
        <v>36</v>
      </c>
      <c r="I667" t="s">
        <v>37</v>
      </c>
      <c r="J667" t="s">
        <v>179</v>
      </c>
      <c r="K667" t="s">
        <v>180</v>
      </c>
      <c r="L667" t="s">
        <v>181</v>
      </c>
      <c r="M667" t="s">
        <v>38</v>
      </c>
      <c r="N667" t="s">
        <v>39</v>
      </c>
      <c r="O667" s="23">
        <v>403</v>
      </c>
      <c r="P667" s="9">
        <v>9.99</v>
      </c>
      <c r="Q667" t="s">
        <v>40</v>
      </c>
      <c r="R667">
        <v>11866</v>
      </c>
      <c r="S667" s="9">
        <v>40.340000000000003</v>
      </c>
      <c r="T667" s="26">
        <v>4.5910000000000002</v>
      </c>
      <c r="U667" s="8">
        <v>185.19</v>
      </c>
      <c r="V667" t="s">
        <v>955</v>
      </c>
      <c r="W667" t="s">
        <v>42</v>
      </c>
      <c r="X667" t="s">
        <v>42</v>
      </c>
      <c r="Y667" t="s">
        <v>43</v>
      </c>
      <c r="AA667" s="1">
        <f t="shared" si="52"/>
        <v>45882</v>
      </c>
      <c r="AB667" s="2">
        <f t="shared" si="53"/>
        <v>8</v>
      </c>
      <c r="AC667" s="2">
        <f t="shared" si="54"/>
        <v>2025</v>
      </c>
      <c r="AD667" s="2" t="str">
        <f>IFERROR(VLOOKUP(A667,'Aux Área'!$A$4:$B$123,2,0),"-")</f>
        <v>ENGENHARIA</v>
      </c>
    </row>
    <row r="668" spans="1:30" x14ac:dyDescent="0.3">
      <c r="A668" t="s">
        <v>74</v>
      </c>
      <c r="B668" t="s">
        <v>255</v>
      </c>
      <c r="C668" t="s">
        <v>1342</v>
      </c>
      <c r="D668" t="s">
        <v>115</v>
      </c>
      <c r="E668" t="s">
        <v>116</v>
      </c>
      <c r="F668" t="s">
        <v>75</v>
      </c>
      <c r="G668" t="s">
        <v>35</v>
      </c>
      <c r="H668" t="s">
        <v>36</v>
      </c>
      <c r="I668" t="s">
        <v>37</v>
      </c>
      <c r="J668" t="s">
        <v>510</v>
      </c>
      <c r="K668" t="s">
        <v>511</v>
      </c>
      <c r="L668" t="s">
        <v>136</v>
      </c>
      <c r="M668" t="s">
        <v>38</v>
      </c>
      <c r="N668" t="s">
        <v>39</v>
      </c>
      <c r="O668" s="23">
        <v>386</v>
      </c>
      <c r="P668" s="9">
        <v>10.130000000000001</v>
      </c>
      <c r="Q668" t="s">
        <v>40</v>
      </c>
      <c r="R668">
        <v>5243</v>
      </c>
      <c r="S668" s="9">
        <v>38.1</v>
      </c>
      <c r="T668" s="26">
        <v>3.9910000000000001</v>
      </c>
      <c r="U668" s="8">
        <v>152.04</v>
      </c>
      <c r="V668" t="s">
        <v>1343</v>
      </c>
      <c r="W668" t="s">
        <v>42</v>
      </c>
      <c r="X668" t="s">
        <v>42</v>
      </c>
      <c r="Y668" t="s">
        <v>43</v>
      </c>
      <c r="AA668" s="1">
        <f t="shared" si="52"/>
        <v>45882</v>
      </c>
      <c r="AB668" s="2">
        <f t="shared" si="53"/>
        <v>8</v>
      </c>
      <c r="AC668" s="2">
        <f t="shared" si="54"/>
        <v>2025</v>
      </c>
      <c r="AD668" s="2" t="str">
        <f>IFERROR(VLOOKUP(A668,'Aux Área'!$A$4:$B$123,2,0),"-")</f>
        <v>TI</v>
      </c>
    </row>
    <row r="669" spans="1:30" x14ac:dyDescent="0.3">
      <c r="A669" t="s">
        <v>696</v>
      </c>
      <c r="B669" t="s">
        <v>222</v>
      </c>
      <c r="C669" t="s">
        <v>1344</v>
      </c>
      <c r="D669" t="s">
        <v>633</v>
      </c>
      <c r="E669" t="s">
        <v>634</v>
      </c>
      <c r="F669" t="s">
        <v>641</v>
      </c>
      <c r="G669" t="s">
        <v>635</v>
      </c>
      <c r="H669" t="s">
        <v>666</v>
      </c>
      <c r="I669" t="s">
        <v>667</v>
      </c>
      <c r="J669" t="s">
        <v>285</v>
      </c>
      <c r="K669" t="s">
        <v>286</v>
      </c>
      <c r="L669" t="s">
        <v>91</v>
      </c>
      <c r="M669" t="s">
        <v>38</v>
      </c>
      <c r="N669" t="s">
        <v>638</v>
      </c>
      <c r="O669" s="23">
        <v>0</v>
      </c>
      <c r="P669" s="9">
        <v>0</v>
      </c>
      <c r="Q669" t="s">
        <v>40</v>
      </c>
      <c r="R669">
        <v>0</v>
      </c>
      <c r="S669" s="9">
        <v>114.68</v>
      </c>
      <c r="T669" s="26">
        <v>5.89</v>
      </c>
      <c r="U669" s="8">
        <v>675.52</v>
      </c>
      <c r="V669" t="s">
        <v>1345</v>
      </c>
      <c r="W669" t="s">
        <v>640</v>
      </c>
      <c r="X669" t="s">
        <v>42</v>
      </c>
      <c r="Y669" t="s">
        <v>641</v>
      </c>
      <c r="AA669" s="1">
        <f t="shared" ref="AA669:AA703" si="55">DATEVALUE(C669)</f>
        <v>45883</v>
      </c>
      <c r="AB669" s="2">
        <f t="shared" ref="AB669:AB700" si="56">MONTH(AA669)</f>
        <v>8</v>
      </c>
      <c r="AC669" s="2">
        <f t="shared" ref="AC669:AC703" si="57">YEAR(AA669)</f>
        <v>2025</v>
      </c>
      <c r="AD669" s="2" t="str">
        <f>IFERROR(VLOOKUP(A669,'Aux Área'!$A$4:$B$123,2,0),"-")</f>
        <v>TECPAV</v>
      </c>
    </row>
    <row r="670" spans="1:30" x14ac:dyDescent="0.3">
      <c r="A670" t="s">
        <v>669</v>
      </c>
      <c r="B670" t="s">
        <v>118</v>
      </c>
      <c r="C670" t="s">
        <v>1346</v>
      </c>
      <c r="D670" t="s">
        <v>721</v>
      </c>
      <c r="E670" t="s">
        <v>722</v>
      </c>
      <c r="F670" t="s">
        <v>641</v>
      </c>
      <c r="G670" t="s">
        <v>671</v>
      </c>
      <c r="H670" t="s">
        <v>1051</v>
      </c>
      <c r="I670" t="s">
        <v>673</v>
      </c>
      <c r="J670" t="s">
        <v>285</v>
      </c>
      <c r="K670" t="s">
        <v>286</v>
      </c>
      <c r="L670" t="s">
        <v>91</v>
      </c>
      <c r="M670" t="s">
        <v>38</v>
      </c>
      <c r="N670" t="s">
        <v>638</v>
      </c>
      <c r="O670" s="23">
        <v>0</v>
      </c>
      <c r="P670" s="9">
        <v>0</v>
      </c>
      <c r="Q670" t="s">
        <v>40</v>
      </c>
      <c r="R670">
        <v>0</v>
      </c>
      <c r="S670" s="9">
        <v>30.19</v>
      </c>
      <c r="T670" s="26">
        <v>5.891</v>
      </c>
      <c r="U670" s="8">
        <v>177.85</v>
      </c>
      <c r="V670" t="s">
        <v>1347</v>
      </c>
      <c r="W670" t="s">
        <v>640</v>
      </c>
      <c r="X670" t="s">
        <v>42</v>
      </c>
      <c r="Y670" t="s">
        <v>641</v>
      </c>
      <c r="AA670" s="1">
        <f t="shared" si="55"/>
        <v>45883</v>
      </c>
      <c r="AB670" s="2">
        <f t="shared" si="56"/>
        <v>8</v>
      </c>
      <c r="AC670" s="2">
        <f t="shared" si="57"/>
        <v>2025</v>
      </c>
      <c r="AD670" s="2" t="str">
        <f>IFERROR(VLOOKUP(A670,'Aux Área'!$A$4:$B$123,2,0),"-")</f>
        <v>TECPAV</v>
      </c>
    </row>
    <row r="671" spans="1:30" x14ac:dyDescent="0.3">
      <c r="A671" t="s">
        <v>687</v>
      </c>
      <c r="B671" t="s">
        <v>85</v>
      </c>
      <c r="C671" t="s">
        <v>1348</v>
      </c>
      <c r="D671" t="s">
        <v>633</v>
      </c>
      <c r="E671" t="s">
        <v>634</v>
      </c>
      <c r="F671" t="s">
        <v>641</v>
      </c>
      <c r="G671" t="s">
        <v>671</v>
      </c>
      <c r="H671" t="s">
        <v>1051</v>
      </c>
      <c r="I671" t="s">
        <v>673</v>
      </c>
      <c r="J671" t="s">
        <v>285</v>
      </c>
      <c r="K671" t="s">
        <v>286</v>
      </c>
      <c r="L671" t="s">
        <v>91</v>
      </c>
      <c r="M671" t="s">
        <v>38</v>
      </c>
      <c r="N671" t="s">
        <v>638</v>
      </c>
      <c r="O671" s="23">
        <v>0</v>
      </c>
      <c r="P671" s="9">
        <v>0</v>
      </c>
      <c r="Q671" t="s">
        <v>40</v>
      </c>
      <c r="R671">
        <v>0</v>
      </c>
      <c r="S671" s="9">
        <v>114.03</v>
      </c>
      <c r="T671" s="26">
        <v>5.89</v>
      </c>
      <c r="U671" s="8">
        <v>671.67</v>
      </c>
      <c r="V671" t="s">
        <v>1349</v>
      </c>
      <c r="W671" t="s">
        <v>640</v>
      </c>
      <c r="X671" t="s">
        <v>42</v>
      </c>
      <c r="Y671" t="s">
        <v>641</v>
      </c>
      <c r="AA671" s="1">
        <f t="shared" si="55"/>
        <v>45883</v>
      </c>
      <c r="AB671" s="2">
        <f t="shared" si="56"/>
        <v>8</v>
      </c>
      <c r="AC671" s="2">
        <f t="shared" si="57"/>
        <v>2025</v>
      </c>
      <c r="AD671" s="2" t="str">
        <f>IFERROR(VLOOKUP(A671,'Aux Área'!$A$4:$B$123,2,0),"-")</f>
        <v>TECPAV</v>
      </c>
    </row>
    <row r="672" spans="1:30" x14ac:dyDescent="0.3">
      <c r="A672" t="s">
        <v>60</v>
      </c>
      <c r="B672" t="s">
        <v>614</v>
      </c>
      <c r="C672" t="s">
        <v>1350</v>
      </c>
      <c r="D672" t="s">
        <v>1206</v>
      </c>
      <c r="E672" t="s">
        <v>1207</v>
      </c>
      <c r="F672" t="s">
        <v>61</v>
      </c>
      <c r="G672" t="s">
        <v>35</v>
      </c>
      <c r="H672" t="s">
        <v>36</v>
      </c>
      <c r="I672" t="s">
        <v>37</v>
      </c>
      <c r="J672" t="s">
        <v>623</v>
      </c>
      <c r="K672" t="s">
        <v>624</v>
      </c>
      <c r="L672" t="s">
        <v>181</v>
      </c>
      <c r="M672" t="s">
        <v>38</v>
      </c>
      <c r="N672" t="s">
        <v>39</v>
      </c>
      <c r="O672" s="23">
        <v>267</v>
      </c>
      <c r="P672" s="9">
        <v>10.79</v>
      </c>
      <c r="Q672" t="s">
        <v>40</v>
      </c>
      <c r="R672">
        <v>4546</v>
      </c>
      <c r="S672" s="9">
        <v>24.75</v>
      </c>
      <c r="T672" s="26">
        <v>4.59</v>
      </c>
      <c r="U672" s="8">
        <v>113.6</v>
      </c>
      <c r="V672" t="s">
        <v>41</v>
      </c>
      <c r="W672" t="s">
        <v>42</v>
      </c>
      <c r="X672" t="s">
        <v>42</v>
      </c>
      <c r="Y672" t="s">
        <v>43</v>
      </c>
      <c r="AA672" s="1">
        <f t="shared" si="55"/>
        <v>45883</v>
      </c>
      <c r="AB672" s="2">
        <f t="shared" si="56"/>
        <v>8</v>
      </c>
      <c r="AC672" s="2">
        <f t="shared" si="57"/>
        <v>2025</v>
      </c>
      <c r="AD672" s="2" t="str">
        <f>IFERROR(VLOOKUP(A672,'Aux Área'!$A$4:$B$123,2,0),"-")</f>
        <v>QSMS</v>
      </c>
    </row>
    <row r="673" spans="1:30" x14ac:dyDescent="0.3">
      <c r="A673" t="s">
        <v>56</v>
      </c>
      <c r="B673" t="s">
        <v>266</v>
      </c>
      <c r="C673" t="s">
        <v>1351</v>
      </c>
      <c r="D673" t="s">
        <v>120</v>
      </c>
      <c r="E673" t="s">
        <v>121</v>
      </c>
      <c r="F673" t="s">
        <v>57</v>
      </c>
      <c r="G673" t="s">
        <v>35</v>
      </c>
      <c r="H673" t="s">
        <v>36</v>
      </c>
      <c r="I673" t="s">
        <v>37</v>
      </c>
      <c r="J673" t="s">
        <v>231</v>
      </c>
      <c r="K673" t="s">
        <v>232</v>
      </c>
      <c r="L673" t="s">
        <v>217</v>
      </c>
      <c r="M673" t="s">
        <v>38</v>
      </c>
      <c r="N673" t="s">
        <v>39</v>
      </c>
      <c r="O673" s="23">
        <v>300</v>
      </c>
      <c r="P673" s="9">
        <v>7.69</v>
      </c>
      <c r="Q673" t="s">
        <v>40</v>
      </c>
      <c r="R673">
        <v>30229</v>
      </c>
      <c r="S673" s="9">
        <v>39.01</v>
      </c>
      <c r="T673" s="26">
        <v>4.05</v>
      </c>
      <c r="U673" s="8">
        <v>158</v>
      </c>
      <c r="V673" t="s">
        <v>1352</v>
      </c>
      <c r="W673" t="s">
        <v>42</v>
      </c>
      <c r="X673" t="s">
        <v>42</v>
      </c>
      <c r="Y673" t="s">
        <v>43</v>
      </c>
      <c r="AA673" s="1">
        <f t="shared" si="55"/>
        <v>45883</v>
      </c>
      <c r="AB673" s="2">
        <f t="shared" si="56"/>
        <v>8</v>
      </c>
      <c r="AC673" s="2">
        <f t="shared" si="57"/>
        <v>2025</v>
      </c>
      <c r="AD673" s="2" t="str">
        <f>IFERROR(VLOOKUP(A673,'Aux Área'!$A$4:$B$123,2,0),"-")</f>
        <v>CONSERVA</v>
      </c>
    </row>
    <row r="674" spans="1:30" x14ac:dyDescent="0.3">
      <c r="A674" t="s">
        <v>46</v>
      </c>
      <c r="B674" t="s">
        <v>458</v>
      </c>
      <c r="C674" t="s">
        <v>1353</v>
      </c>
      <c r="D674" t="s">
        <v>958</v>
      </c>
      <c r="E674" t="s">
        <v>959</v>
      </c>
      <c r="F674" t="s">
        <v>47</v>
      </c>
      <c r="G674" t="s">
        <v>35</v>
      </c>
      <c r="H674" t="s">
        <v>36</v>
      </c>
      <c r="I674" t="s">
        <v>37</v>
      </c>
      <c r="J674" t="s">
        <v>1354</v>
      </c>
      <c r="K674" t="s">
        <v>1355</v>
      </c>
      <c r="L674" t="s">
        <v>84</v>
      </c>
      <c r="M674" t="s">
        <v>38</v>
      </c>
      <c r="N674" t="s">
        <v>39</v>
      </c>
      <c r="O674" s="23">
        <v>361</v>
      </c>
      <c r="P674" s="9">
        <v>9.42</v>
      </c>
      <c r="Q674" t="s">
        <v>40</v>
      </c>
      <c r="R674">
        <v>10328</v>
      </c>
      <c r="S674" s="9">
        <v>38.340000000000003</v>
      </c>
      <c r="T674" s="26">
        <v>4.6399999999999997</v>
      </c>
      <c r="U674" s="8">
        <v>177.9</v>
      </c>
      <c r="V674" t="s">
        <v>41</v>
      </c>
      <c r="W674" t="s">
        <v>42</v>
      </c>
      <c r="X674" t="s">
        <v>42</v>
      </c>
      <c r="Y674" t="s">
        <v>43</v>
      </c>
      <c r="AA674" s="1">
        <f t="shared" si="55"/>
        <v>45883</v>
      </c>
      <c r="AB674" s="2">
        <f t="shared" si="56"/>
        <v>8</v>
      </c>
      <c r="AC674" s="2">
        <f t="shared" si="57"/>
        <v>2025</v>
      </c>
      <c r="AD674" s="2" t="str">
        <f>IFERROR(VLOOKUP(A674,'Aux Área'!$A$4:$B$123,2,0),"-")</f>
        <v>FACILITIES</v>
      </c>
    </row>
    <row r="675" spans="1:30" x14ac:dyDescent="0.3">
      <c r="A675" t="s">
        <v>76</v>
      </c>
      <c r="B675" t="s">
        <v>380</v>
      </c>
      <c r="C675" t="s">
        <v>1356</v>
      </c>
      <c r="D675" t="s">
        <v>382</v>
      </c>
      <c r="E675" t="s">
        <v>383</v>
      </c>
      <c r="F675" t="s">
        <v>77</v>
      </c>
      <c r="G675" t="s">
        <v>35</v>
      </c>
      <c r="H675" t="s">
        <v>36</v>
      </c>
      <c r="I675" t="s">
        <v>37</v>
      </c>
      <c r="J675" t="s">
        <v>1357</v>
      </c>
      <c r="K675" t="s">
        <v>1358</v>
      </c>
      <c r="L675" t="s">
        <v>84</v>
      </c>
      <c r="M675" t="s">
        <v>38</v>
      </c>
      <c r="N675" t="s">
        <v>39</v>
      </c>
      <c r="O675" s="23">
        <v>428</v>
      </c>
      <c r="P675" s="9">
        <v>10.93</v>
      </c>
      <c r="Q675" t="s">
        <v>40</v>
      </c>
      <c r="R675">
        <v>18951</v>
      </c>
      <c r="S675" s="9">
        <v>39.159999999999997</v>
      </c>
      <c r="T675" s="26">
        <v>4.79</v>
      </c>
      <c r="U675" s="8">
        <v>187.57</v>
      </c>
      <c r="V675" t="s">
        <v>112</v>
      </c>
      <c r="W675" t="s">
        <v>42</v>
      </c>
      <c r="X675" t="s">
        <v>42</v>
      </c>
      <c r="Y675" t="s">
        <v>43</v>
      </c>
      <c r="AA675" s="1">
        <f t="shared" si="55"/>
        <v>45883</v>
      </c>
      <c r="AB675" s="2">
        <f t="shared" si="56"/>
        <v>8</v>
      </c>
      <c r="AC675" s="2">
        <f t="shared" si="57"/>
        <v>2025</v>
      </c>
      <c r="AD675" s="2" t="str">
        <f>IFERROR(VLOOKUP(A675,'Aux Área'!$A$4:$B$123,2,0),"-")</f>
        <v>QSMS</v>
      </c>
    </row>
    <row r="676" spans="1:30" x14ac:dyDescent="0.3">
      <c r="A676" t="s">
        <v>50</v>
      </c>
      <c r="B676" t="s">
        <v>324</v>
      </c>
      <c r="C676" t="s">
        <v>1359</v>
      </c>
      <c r="D676" t="s">
        <v>326</v>
      </c>
      <c r="E676" t="s">
        <v>327</v>
      </c>
      <c r="F676" t="s">
        <v>51</v>
      </c>
      <c r="G676" t="s">
        <v>35</v>
      </c>
      <c r="H676" t="s">
        <v>36</v>
      </c>
      <c r="I676" t="s">
        <v>37</v>
      </c>
      <c r="J676" t="s">
        <v>428</v>
      </c>
      <c r="K676" t="s">
        <v>429</v>
      </c>
      <c r="L676" t="s">
        <v>84</v>
      </c>
      <c r="M676" t="s">
        <v>38</v>
      </c>
      <c r="N676" t="s">
        <v>39</v>
      </c>
      <c r="O676" s="23">
        <v>527</v>
      </c>
      <c r="P676" s="9">
        <v>12.66</v>
      </c>
      <c r="Q676" t="s">
        <v>40</v>
      </c>
      <c r="R676">
        <v>7102</v>
      </c>
      <c r="S676" s="9">
        <v>41.62</v>
      </c>
      <c r="T676" s="26">
        <v>4.09</v>
      </c>
      <c r="U676" s="8">
        <v>170.23</v>
      </c>
      <c r="V676" t="s">
        <v>1360</v>
      </c>
      <c r="W676" t="s">
        <v>42</v>
      </c>
      <c r="X676" t="s">
        <v>42</v>
      </c>
      <c r="Y676" t="s">
        <v>43</v>
      </c>
      <c r="AA676" s="1">
        <f t="shared" si="55"/>
        <v>45883</v>
      </c>
      <c r="AB676" s="2">
        <f t="shared" si="56"/>
        <v>8</v>
      </c>
      <c r="AC676" s="2">
        <f t="shared" si="57"/>
        <v>2025</v>
      </c>
      <c r="AD676" s="2" t="str">
        <f>IFERROR(VLOOKUP(A676,'Aux Área'!$A$4:$B$123,2,0),"-")</f>
        <v>TI</v>
      </c>
    </row>
    <row r="677" spans="1:30" x14ac:dyDescent="0.3">
      <c r="A677" t="s">
        <v>58</v>
      </c>
      <c r="B677" t="s">
        <v>250</v>
      </c>
      <c r="C677" t="s">
        <v>1361</v>
      </c>
      <c r="D677" t="s">
        <v>87</v>
      </c>
      <c r="E677" t="s">
        <v>88</v>
      </c>
      <c r="F677" t="s">
        <v>59</v>
      </c>
      <c r="G677" t="s">
        <v>35</v>
      </c>
      <c r="H677" t="s">
        <v>36</v>
      </c>
      <c r="I677" t="s">
        <v>37</v>
      </c>
      <c r="J677" t="s">
        <v>231</v>
      </c>
      <c r="K677" t="s">
        <v>232</v>
      </c>
      <c r="L677" t="s">
        <v>217</v>
      </c>
      <c r="M677" t="s">
        <v>38</v>
      </c>
      <c r="N677" t="s">
        <v>39</v>
      </c>
      <c r="O677" s="23">
        <v>359</v>
      </c>
      <c r="P677" s="9">
        <v>8.67</v>
      </c>
      <c r="Q677" t="s">
        <v>40</v>
      </c>
      <c r="R677">
        <v>24291</v>
      </c>
      <c r="S677" s="9">
        <v>41.39</v>
      </c>
      <c r="T677" s="26">
        <v>4.05</v>
      </c>
      <c r="U677" s="8">
        <v>167.65</v>
      </c>
      <c r="V677" t="s">
        <v>1362</v>
      </c>
      <c r="W677" t="s">
        <v>42</v>
      </c>
      <c r="X677" t="s">
        <v>42</v>
      </c>
      <c r="Y677" t="s">
        <v>43</v>
      </c>
      <c r="AA677" s="1">
        <f t="shared" si="55"/>
        <v>45883</v>
      </c>
      <c r="AB677" s="2">
        <f t="shared" si="56"/>
        <v>8</v>
      </c>
      <c r="AC677" s="2">
        <f t="shared" si="57"/>
        <v>2025</v>
      </c>
      <c r="AD677" s="2" t="str">
        <f>IFERROR(VLOOKUP(A677,'Aux Área'!$A$4:$B$123,2,0),"-")</f>
        <v>CONSERVA</v>
      </c>
    </row>
    <row r="678" spans="1:30" x14ac:dyDescent="0.3">
      <c r="A678" t="s">
        <v>64</v>
      </c>
      <c r="B678" t="s">
        <v>332</v>
      </c>
      <c r="C678" t="s">
        <v>1363</v>
      </c>
      <c r="D678" t="s">
        <v>127</v>
      </c>
      <c r="E678" t="s">
        <v>128</v>
      </c>
      <c r="F678" t="s">
        <v>65</v>
      </c>
      <c r="G678" t="s">
        <v>35</v>
      </c>
      <c r="H678" t="s">
        <v>36</v>
      </c>
      <c r="I678" t="s">
        <v>37</v>
      </c>
      <c r="J678" t="s">
        <v>89</v>
      </c>
      <c r="K678" t="s">
        <v>90</v>
      </c>
      <c r="L678" t="s">
        <v>91</v>
      </c>
      <c r="M678" t="s">
        <v>38</v>
      </c>
      <c r="N678" t="s">
        <v>39</v>
      </c>
      <c r="O678" s="23">
        <v>417</v>
      </c>
      <c r="P678" s="9">
        <v>10.52</v>
      </c>
      <c r="Q678" t="s">
        <v>40</v>
      </c>
      <c r="R678">
        <v>12283</v>
      </c>
      <c r="S678" s="9">
        <v>39.64</v>
      </c>
      <c r="T678" s="26">
        <v>4.49</v>
      </c>
      <c r="U678" s="8">
        <v>177.99</v>
      </c>
      <c r="V678" t="s">
        <v>1364</v>
      </c>
      <c r="W678" t="s">
        <v>42</v>
      </c>
      <c r="X678" t="s">
        <v>42</v>
      </c>
      <c r="Y678" t="s">
        <v>43</v>
      </c>
      <c r="AA678" s="1">
        <f t="shared" si="55"/>
        <v>45883</v>
      </c>
      <c r="AB678" s="2">
        <f t="shared" si="56"/>
        <v>8</v>
      </c>
      <c r="AC678" s="2">
        <f t="shared" si="57"/>
        <v>2025</v>
      </c>
      <c r="AD678" s="2" t="str">
        <f>IFERROR(VLOOKUP(A678,'Aux Área'!$A$4:$B$123,2,0),"-")</f>
        <v>ENGENHARIA</v>
      </c>
    </row>
    <row r="679" spans="1:30" x14ac:dyDescent="0.3">
      <c r="A679" t="s">
        <v>1096</v>
      </c>
      <c r="B679" t="s">
        <v>1097</v>
      </c>
      <c r="C679" t="s">
        <v>1365</v>
      </c>
      <c r="D679" t="s">
        <v>1366</v>
      </c>
      <c r="E679" t="s">
        <v>1367</v>
      </c>
      <c r="F679" t="s">
        <v>653</v>
      </c>
      <c r="G679" t="s">
        <v>635</v>
      </c>
      <c r="H679" t="s">
        <v>1099</v>
      </c>
      <c r="I679" t="s">
        <v>649</v>
      </c>
      <c r="J679" t="s">
        <v>1100</v>
      </c>
      <c r="K679" t="s">
        <v>1101</v>
      </c>
      <c r="L679" t="s">
        <v>181</v>
      </c>
      <c r="M679" t="s">
        <v>38</v>
      </c>
      <c r="N679" t="s">
        <v>638</v>
      </c>
      <c r="O679" s="23">
        <v>0</v>
      </c>
      <c r="P679" s="9">
        <v>0</v>
      </c>
      <c r="Q679" t="s">
        <v>40</v>
      </c>
      <c r="R679">
        <v>0</v>
      </c>
      <c r="S679" s="9">
        <v>209.81</v>
      </c>
      <c r="T679" s="26">
        <v>5.54</v>
      </c>
      <c r="U679" s="8">
        <v>1162.3499999999999</v>
      </c>
      <c r="V679" t="s">
        <v>1368</v>
      </c>
      <c r="W679" t="s">
        <v>652</v>
      </c>
      <c r="X679" t="s">
        <v>42</v>
      </c>
      <c r="Y679" t="s">
        <v>653</v>
      </c>
      <c r="AA679" s="1">
        <f t="shared" si="55"/>
        <v>45883</v>
      </c>
      <c r="AB679" s="2">
        <f t="shared" si="56"/>
        <v>8</v>
      </c>
      <c r="AC679" s="2">
        <f t="shared" si="57"/>
        <v>2025</v>
      </c>
      <c r="AD679" s="2" t="str">
        <f>IFERROR(VLOOKUP(A679,'Aux Área'!$A$4:$B$123,2,0),"-")</f>
        <v>SÃO PEDRO</v>
      </c>
    </row>
    <row r="680" spans="1:30" x14ac:dyDescent="0.3">
      <c r="A680" t="s">
        <v>654</v>
      </c>
      <c r="B680" t="s">
        <v>655</v>
      </c>
      <c r="C680" t="s">
        <v>1369</v>
      </c>
      <c r="D680" t="s">
        <v>1366</v>
      </c>
      <c r="E680" t="s">
        <v>1367</v>
      </c>
      <c r="F680" t="s">
        <v>653</v>
      </c>
      <c r="G680" t="s">
        <v>659</v>
      </c>
      <c r="H680" t="s">
        <v>660</v>
      </c>
      <c r="I680" t="s">
        <v>661</v>
      </c>
      <c r="J680" t="s">
        <v>1100</v>
      </c>
      <c r="K680" t="s">
        <v>1101</v>
      </c>
      <c r="L680" t="s">
        <v>181</v>
      </c>
      <c r="M680" t="s">
        <v>38</v>
      </c>
      <c r="N680" t="s">
        <v>638</v>
      </c>
      <c r="O680" s="23">
        <v>0</v>
      </c>
      <c r="P680" s="9">
        <v>0</v>
      </c>
      <c r="Q680" t="s">
        <v>40</v>
      </c>
      <c r="R680">
        <v>0</v>
      </c>
      <c r="S680" s="9">
        <v>66.83</v>
      </c>
      <c r="T680" s="26">
        <v>5.54</v>
      </c>
      <c r="U680" s="8">
        <v>370.27</v>
      </c>
      <c r="V680" t="s">
        <v>1370</v>
      </c>
      <c r="W680" t="s">
        <v>652</v>
      </c>
      <c r="X680" t="s">
        <v>42</v>
      </c>
      <c r="Y680" t="s">
        <v>653</v>
      </c>
      <c r="AA680" s="1">
        <f t="shared" si="55"/>
        <v>45883</v>
      </c>
      <c r="AB680" s="2">
        <f t="shared" si="56"/>
        <v>8</v>
      </c>
      <c r="AC680" s="2">
        <f t="shared" si="57"/>
        <v>2025</v>
      </c>
      <c r="AD680" s="2" t="str">
        <f>IFERROR(VLOOKUP(A680,'Aux Área'!$A$4:$B$123,2,0),"-")</f>
        <v>SÃO PEDRO</v>
      </c>
    </row>
    <row r="681" spans="1:30" x14ac:dyDescent="0.3">
      <c r="A681" t="s">
        <v>662</v>
      </c>
      <c r="B681" t="s">
        <v>183</v>
      </c>
      <c r="C681" t="s">
        <v>1371</v>
      </c>
      <c r="D681" t="s">
        <v>664</v>
      </c>
      <c r="E681" t="s">
        <v>665</v>
      </c>
      <c r="F681" t="s">
        <v>653</v>
      </c>
      <c r="G681" t="s">
        <v>635</v>
      </c>
      <c r="H681" t="s">
        <v>666</v>
      </c>
      <c r="I681" t="s">
        <v>667</v>
      </c>
      <c r="J681" t="s">
        <v>1100</v>
      </c>
      <c r="K681" t="s">
        <v>1101</v>
      </c>
      <c r="L681" t="s">
        <v>181</v>
      </c>
      <c r="M681" t="s">
        <v>38</v>
      </c>
      <c r="N681" t="s">
        <v>668</v>
      </c>
      <c r="O681" s="23">
        <v>0</v>
      </c>
      <c r="P681" s="9">
        <v>0</v>
      </c>
      <c r="Q681" t="s">
        <v>40</v>
      </c>
      <c r="R681">
        <v>0</v>
      </c>
      <c r="S681" s="9">
        <v>74.17</v>
      </c>
      <c r="T681" s="26">
        <v>5.5910000000000002</v>
      </c>
      <c r="U681" s="8">
        <v>414.65</v>
      </c>
      <c r="V681" t="s">
        <v>1372</v>
      </c>
      <c r="W681" t="s">
        <v>652</v>
      </c>
      <c r="X681" t="s">
        <v>42</v>
      </c>
      <c r="Y681" t="s">
        <v>653</v>
      </c>
      <c r="AA681" s="1">
        <f t="shared" si="55"/>
        <v>45884</v>
      </c>
      <c r="AB681" s="2">
        <f t="shared" si="56"/>
        <v>8</v>
      </c>
      <c r="AC681" s="2">
        <f t="shared" si="57"/>
        <v>2025</v>
      </c>
      <c r="AD681" s="2" t="str">
        <f>IFERROR(VLOOKUP(A681,'Aux Área'!$A$4:$B$123,2,0),"-")</f>
        <v>SÃO PEDRO</v>
      </c>
    </row>
    <row r="682" spans="1:30" x14ac:dyDescent="0.3">
      <c r="A682" t="s">
        <v>56</v>
      </c>
      <c r="B682" t="s">
        <v>266</v>
      </c>
      <c r="C682" t="s">
        <v>1373</v>
      </c>
      <c r="D682" t="s">
        <v>120</v>
      </c>
      <c r="E682" t="s">
        <v>121</v>
      </c>
      <c r="F682" t="s">
        <v>57</v>
      </c>
      <c r="G682" t="s">
        <v>35</v>
      </c>
      <c r="H682" t="s">
        <v>36</v>
      </c>
      <c r="I682" t="s">
        <v>37</v>
      </c>
      <c r="J682" t="s">
        <v>248</v>
      </c>
      <c r="K682" t="s">
        <v>249</v>
      </c>
      <c r="L682" t="s">
        <v>207</v>
      </c>
      <c r="M682" t="s">
        <v>38</v>
      </c>
      <c r="N682" t="s">
        <v>39</v>
      </c>
      <c r="O682" s="23">
        <v>406</v>
      </c>
      <c r="P682" s="9">
        <v>10.9</v>
      </c>
      <c r="Q682" t="s">
        <v>40</v>
      </c>
      <c r="R682">
        <v>30635</v>
      </c>
      <c r="S682" s="9">
        <v>37.26</v>
      </c>
      <c r="T682" s="26">
        <v>4.7910000000000004</v>
      </c>
      <c r="U682" s="8">
        <v>178.51</v>
      </c>
      <c r="V682" t="s">
        <v>112</v>
      </c>
      <c r="W682" t="s">
        <v>42</v>
      </c>
      <c r="X682" t="s">
        <v>42</v>
      </c>
      <c r="Y682" t="s">
        <v>43</v>
      </c>
      <c r="AA682" s="1">
        <f t="shared" si="55"/>
        <v>45884</v>
      </c>
      <c r="AB682" s="2">
        <f t="shared" si="56"/>
        <v>8</v>
      </c>
      <c r="AC682" s="2">
        <f t="shared" si="57"/>
        <v>2025</v>
      </c>
      <c r="AD682" s="2" t="str">
        <f>IFERROR(VLOOKUP(A682,'Aux Área'!$A$4:$B$123,2,0),"-")</f>
        <v>CONSERVA</v>
      </c>
    </row>
    <row r="683" spans="1:30" x14ac:dyDescent="0.3">
      <c r="A683" t="s">
        <v>62</v>
      </c>
      <c r="B683" t="s">
        <v>78</v>
      </c>
      <c r="C683" t="s">
        <v>1374</v>
      </c>
      <c r="D683" t="s">
        <v>158</v>
      </c>
      <c r="E683" t="s">
        <v>159</v>
      </c>
      <c r="F683" t="s">
        <v>63</v>
      </c>
      <c r="G683" t="s">
        <v>35</v>
      </c>
      <c r="H683" t="s">
        <v>36</v>
      </c>
      <c r="I683" t="s">
        <v>37</v>
      </c>
      <c r="J683" t="s">
        <v>172</v>
      </c>
      <c r="K683" t="s">
        <v>173</v>
      </c>
      <c r="L683" t="s">
        <v>124</v>
      </c>
      <c r="M683" t="s">
        <v>38</v>
      </c>
      <c r="N683" t="s">
        <v>39</v>
      </c>
      <c r="O683" s="23">
        <v>179</v>
      </c>
      <c r="P683" s="9">
        <v>7.04</v>
      </c>
      <c r="Q683" t="s">
        <v>40</v>
      </c>
      <c r="R683">
        <v>19929</v>
      </c>
      <c r="S683" s="9">
        <v>25.43</v>
      </c>
      <c r="T683" s="26">
        <v>4.49</v>
      </c>
      <c r="U683" s="8">
        <v>114.18</v>
      </c>
      <c r="V683" t="s">
        <v>112</v>
      </c>
      <c r="W683" t="s">
        <v>42</v>
      </c>
      <c r="X683" t="s">
        <v>42</v>
      </c>
      <c r="Y683" t="s">
        <v>43</v>
      </c>
      <c r="AA683" s="1">
        <f t="shared" si="55"/>
        <v>45884</v>
      </c>
      <c r="AB683" s="2">
        <f t="shared" si="56"/>
        <v>8</v>
      </c>
      <c r="AC683" s="2">
        <f t="shared" si="57"/>
        <v>2025</v>
      </c>
      <c r="AD683" s="2" t="str">
        <f>IFERROR(VLOOKUP(A683,'Aux Área'!$A$4:$B$123,2,0),"-")</f>
        <v>CONSERVA</v>
      </c>
    </row>
    <row r="684" spans="1:30" x14ac:dyDescent="0.3">
      <c r="A684" t="s">
        <v>58</v>
      </c>
      <c r="B684" t="s">
        <v>250</v>
      </c>
      <c r="C684" t="s">
        <v>1375</v>
      </c>
      <c r="D684" t="s">
        <v>87</v>
      </c>
      <c r="E684" t="s">
        <v>88</v>
      </c>
      <c r="F684" t="s">
        <v>59</v>
      </c>
      <c r="G684" t="s">
        <v>35</v>
      </c>
      <c r="H684" t="s">
        <v>36</v>
      </c>
      <c r="I684" t="s">
        <v>37</v>
      </c>
      <c r="J684" t="s">
        <v>285</v>
      </c>
      <c r="K684" t="s">
        <v>286</v>
      </c>
      <c r="L684" t="s">
        <v>91</v>
      </c>
      <c r="M684" t="s">
        <v>38</v>
      </c>
      <c r="N684" t="s">
        <v>39</v>
      </c>
      <c r="O684" s="23">
        <v>238</v>
      </c>
      <c r="P684" s="9">
        <v>8.66</v>
      </c>
      <c r="Q684" t="s">
        <v>40</v>
      </c>
      <c r="R684">
        <v>24529</v>
      </c>
      <c r="S684" s="9">
        <v>27.47</v>
      </c>
      <c r="T684" s="26">
        <v>4.29</v>
      </c>
      <c r="U684" s="8">
        <v>117.85</v>
      </c>
      <c r="V684" t="s">
        <v>1376</v>
      </c>
      <c r="W684" t="s">
        <v>42</v>
      </c>
      <c r="X684" t="s">
        <v>42</v>
      </c>
      <c r="Y684" t="s">
        <v>43</v>
      </c>
      <c r="AA684" s="1">
        <f t="shared" si="55"/>
        <v>45884</v>
      </c>
      <c r="AB684" s="2">
        <f t="shared" si="56"/>
        <v>8</v>
      </c>
      <c r="AC684" s="2">
        <f t="shared" si="57"/>
        <v>2025</v>
      </c>
      <c r="AD684" s="2" t="str">
        <f>IFERROR(VLOOKUP(A684,'Aux Área'!$A$4:$B$123,2,0),"-")</f>
        <v>CONSERVA</v>
      </c>
    </row>
    <row r="685" spans="1:30" x14ac:dyDescent="0.3">
      <c r="A685" t="s">
        <v>76</v>
      </c>
      <c r="B685" t="s">
        <v>380</v>
      </c>
      <c r="C685" t="s">
        <v>1377</v>
      </c>
      <c r="D685" t="s">
        <v>382</v>
      </c>
      <c r="E685" t="s">
        <v>383</v>
      </c>
      <c r="F685" t="s">
        <v>77</v>
      </c>
      <c r="G685" t="s">
        <v>35</v>
      </c>
      <c r="H685" t="s">
        <v>36</v>
      </c>
      <c r="I685" t="s">
        <v>37</v>
      </c>
      <c r="J685" t="s">
        <v>237</v>
      </c>
      <c r="K685" t="s">
        <v>238</v>
      </c>
      <c r="L685" t="s">
        <v>110</v>
      </c>
      <c r="M685" t="s">
        <v>38</v>
      </c>
      <c r="N685" t="s">
        <v>39</v>
      </c>
      <c r="O685" s="23">
        <v>939</v>
      </c>
      <c r="P685" s="9">
        <v>26.31</v>
      </c>
      <c r="Q685" t="s">
        <v>40</v>
      </c>
      <c r="R685">
        <v>19890</v>
      </c>
      <c r="S685" s="9">
        <v>35.69</v>
      </c>
      <c r="T685" s="26">
        <v>3.9910000000000001</v>
      </c>
      <c r="U685" s="8">
        <v>142.44</v>
      </c>
      <c r="V685" t="s">
        <v>41</v>
      </c>
      <c r="W685" t="s">
        <v>42</v>
      </c>
      <c r="X685" t="s">
        <v>42</v>
      </c>
      <c r="Y685" t="s">
        <v>43</v>
      </c>
      <c r="AA685" s="1">
        <f t="shared" si="55"/>
        <v>45884</v>
      </c>
      <c r="AB685" s="2">
        <f t="shared" si="56"/>
        <v>8</v>
      </c>
      <c r="AC685" s="2">
        <f t="shared" si="57"/>
        <v>2025</v>
      </c>
      <c r="AD685" s="2" t="str">
        <f>IFERROR(VLOOKUP(A685,'Aux Área'!$A$4:$B$123,2,0),"-")</f>
        <v>QSMS</v>
      </c>
    </row>
    <row r="686" spans="1:30" x14ac:dyDescent="0.3">
      <c r="A686" t="s">
        <v>704</v>
      </c>
      <c r="B686" t="s">
        <v>100</v>
      </c>
      <c r="C686" t="s">
        <v>1378</v>
      </c>
      <c r="D686" t="s">
        <v>633</v>
      </c>
      <c r="E686" t="s">
        <v>634</v>
      </c>
      <c r="F686" t="s">
        <v>641</v>
      </c>
      <c r="G686" t="s">
        <v>659</v>
      </c>
      <c r="H686" t="s">
        <v>706</v>
      </c>
      <c r="I686" t="s">
        <v>667</v>
      </c>
      <c r="J686" t="s">
        <v>285</v>
      </c>
      <c r="K686" t="s">
        <v>286</v>
      </c>
      <c r="L686" t="s">
        <v>91</v>
      </c>
      <c r="M686" t="s">
        <v>38</v>
      </c>
      <c r="N686" t="s">
        <v>707</v>
      </c>
      <c r="O686" s="23">
        <v>0</v>
      </c>
      <c r="P686" s="9">
        <v>0</v>
      </c>
      <c r="Q686" t="s">
        <v>40</v>
      </c>
      <c r="R686">
        <v>0</v>
      </c>
      <c r="S686" s="9">
        <v>20</v>
      </c>
      <c r="T686" s="26">
        <v>6.19</v>
      </c>
      <c r="U686" s="8">
        <v>123.8</v>
      </c>
      <c r="V686" t="s">
        <v>1379</v>
      </c>
      <c r="W686" t="s">
        <v>640</v>
      </c>
      <c r="X686" t="s">
        <v>42</v>
      </c>
      <c r="Y686" t="s">
        <v>641</v>
      </c>
      <c r="AA686" s="1">
        <f t="shared" si="55"/>
        <v>45884</v>
      </c>
      <c r="AB686" s="2">
        <f t="shared" si="56"/>
        <v>8</v>
      </c>
      <c r="AC686" s="2">
        <f t="shared" si="57"/>
        <v>2025</v>
      </c>
      <c r="AD686" s="2" t="str">
        <f>IFERROR(VLOOKUP(A686,'Aux Área'!$A$4:$B$123,2,0),"-")</f>
        <v>TECPAV</v>
      </c>
    </row>
    <row r="687" spans="1:30" x14ac:dyDescent="0.3">
      <c r="A687" t="s">
        <v>62</v>
      </c>
      <c r="B687" t="s">
        <v>78</v>
      </c>
      <c r="C687" t="s">
        <v>1380</v>
      </c>
      <c r="D687" t="s">
        <v>158</v>
      </c>
      <c r="E687" t="s">
        <v>159</v>
      </c>
      <c r="F687" t="s">
        <v>63</v>
      </c>
      <c r="G687" t="s">
        <v>35</v>
      </c>
      <c r="H687" t="s">
        <v>36</v>
      </c>
      <c r="I687" t="s">
        <v>37</v>
      </c>
      <c r="J687" t="s">
        <v>165</v>
      </c>
      <c r="K687" t="s">
        <v>166</v>
      </c>
      <c r="L687" t="s">
        <v>167</v>
      </c>
      <c r="M687" t="s">
        <v>38</v>
      </c>
      <c r="N687" t="s">
        <v>39</v>
      </c>
      <c r="O687" s="23">
        <v>259</v>
      </c>
      <c r="P687" s="9">
        <v>8.25</v>
      </c>
      <c r="Q687" t="s">
        <v>40</v>
      </c>
      <c r="R687">
        <v>20188</v>
      </c>
      <c r="S687" s="9">
        <v>31.39</v>
      </c>
      <c r="T687" s="26">
        <v>4.46</v>
      </c>
      <c r="U687" s="8">
        <v>140.01</v>
      </c>
      <c r="V687" t="s">
        <v>112</v>
      </c>
      <c r="W687" t="s">
        <v>42</v>
      </c>
      <c r="X687" t="s">
        <v>42</v>
      </c>
      <c r="Y687" t="s">
        <v>43</v>
      </c>
      <c r="AA687" s="1">
        <f t="shared" si="55"/>
        <v>45884</v>
      </c>
      <c r="AB687" s="2">
        <f t="shared" si="56"/>
        <v>8</v>
      </c>
      <c r="AC687" s="2">
        <f t="shared" si="57"/>
        <v>2025</v>
      </c>
      <c r="AD687" s="2" t="str">
        <f>IFERROR(VLOOKUP(A687,'Aux Área'!$A$4:$B$123,2,0),"-")</f>
        <v>CONSERVA</v>
      </c>
    </row>
    <row r="688" spans="1:30" x14ac:dyDescent="0.3">
      <c r="A688" t="s">
        <v>60</v>
      </c>
      <c r="B688" t="s">
        <v>614</v>
      </c>
      <c r="C688" t="s">
        <v>1381</v>
      </c>
      <c r="D688" t="s">
        <v>1206</v>
      </c>
      <c r="E688" t="s">
        <v>1207</v>
      </c>
      <c r="F688" t="s">
        <v>61</v>
      </c>
      <c r="G688" t="s">
        <v>35</v>
      </c>
      <c r="H688" t="s">
        <v>36</v>
      </c>
      <c r="I688" t="s">
        <v>37</v>
      </c>
      <c r="J688" t="s">
        <v>623</v>
      </c>
      <c r="K688" t="s">
        <v>624</v>
      </c>
      <c r="L688" t="s">
        <v>181</v>
      </c>
      <c r="M688" t="s">
        <v>38</v>
      </c>
      <c r="N688" t="s">
        <v>39</v>
      </c>
      <c r="O688" s="23">
        <v>330</v>
      </c>
      <c r="P688" s="9">
        <v>10.7</v>
      </c>
      <c r="Q688" t="s">
        <v>40</v>
      </c>
      <c r="R688">
        <v>4876</v>
      </c>
      <c r="S688" s="9">
        <v>30.83</v>
      </c>
      <c r="T688" s="26">
        <v>4.59</v>
      </c>
      <c r="U688" s="8">
        <v>141.51</v>
      </c>
      <c r="V688" t="s">
        <v>41</v>
      </c>
      <c r="W688" t="s">
        <v>42</v>
      </c>
      <c r="X688" t="s">
        <v>42</v>
      </c>
      <c r="Y688" t="s">
        <v>43</v>
      </c>
      <c r="AA688" s="1">
        <f t="shared" si="55"/>
        <v>45884</v>
      </c>
      <c r="AB688" s="2">
        <f t="shared" si="56"/>
        <v>8</v>
      </c>
      <c r="AC688" s="2">
        <f t="shared" si="57"/>
        <v>2025</v>
      </c>
      <c r="AD688" s="2" t="str">
        <f>IFERROR(VLOOKUP(A688,'Aux Área'!$A$4:$B$123,2,0),"-")</f>
        <v>QSMS</v>
      </c>
    </row>
    <row r="689" spans="1:30" x14ac:dyDescent="0.3">
      <c r="A689" t="s">
        <v>72</v>
      </c>
      <c r="B689" t="s">
        <v>243</v>
      </c>
      <c r="C689" t="s">
        <v>1382</v>
      </c>
      <c r="D689" t="s">
        <v>95</v>
      </c>
      <c r="E689" t="s">
        <v>96</v>
      </c>
      <c r="F689" t="s">
        <v>73</v>
      </c>
      <c r="G689" t="s">
        <v>35</v>
      </c>
      <c r="H689" t="s">
        <v>36</v>
      </c>
      <c r="I689" t="s">
        <v>37</v>
      </c>
      <c r="J689" t="s">
        <v>292</v>
      </c>
      <c r="K689" t="s">
        <v>293</v>
      </c>
      <c r="L689" t="s">
        <v>84</v>
      </c>
      <c r="M689" t="s">
        <v>38</v>
      </c>
      <c r="N689" t="s">
        <v>39</v>
      </c>
      <c r="O689" s="23">
        <v>377</v>
      </c>
      <c r="P689" s="9">
        <v>9.4600000000000009</v>
      </c>
      <c r="Q689" t="s">
        <v>40</v>
      </c>
      <c r="R689">
        <v>10551</v>
      </c>
      <c r="S689" s="9">
        <v>39.85</v>
      </c>
      <c r="T689" s="26">
        <v>4.6399999999999997</v>
      </c>
      <c r="U689" s="8">
        <v>184.9</v>
      </c>
      <c r="V689" t="s">
        <v>1383</v>
      </c>
      <c r="W689" t="s">
        <v>42</v>
      </c>
      <c r="X689" t="s">
        <v>42</v>
      </c>
      <c r="Y689" t="s">
        <v>43</v>
      </c>
      <c r="AA689" s="1">
        <f t="shared" si="55"/>
        <v>45884</v>
      </c>
      <c r="AB689" s="2">
        <f t="shared" si="56"/>
        <v>8</v>
      </c>
      <c r="AC689" s="2">
        <f t="shared" si="57"/>
        <v>2025</v>
      </c>
      <c r="AD689" s="2" t="str">
        <f>IFERROR(VLOOKUP(A689,'Aux Área'!$A$4:$B$123,2,0),"-")</f>
        <v>CONSERVA</v>
      </c>
    </row>
    <row r="690" spans="1:30" x14ac:dyDescent="0.3">
      <c r="A690" t="s">
        <v>30</v>
      </c>
      <c r="B690" t="s">
        <v>453</v>
      </c>
      <c r="C690" t="s">
        <v>1384</v>
      </c>
      <c r="D690" t="s">
        <v>729</v>
      </c>
      <c r="E690" t="s">
        <v>730</v>
      </c>
      <c r="F690" t="s">
        <v>34</v>
      </c>
      <c r="G690" t="s">
        <v>35</v>
      </c>
      <c r="H690" t="s">
        <v>36</v>
      </c>
      <c r="I690" t="s">
        <v>37</v>
      </c>
      <c r="J690" t="s">
        <v>1199</v>
      </c>
      <c r="K690" t="s">
        <v>1200</v>
      </c>
      <c r="L690" t="s">
        <v>84</v>
      </c>
      <c r="M690" t="s">
        <v>38</v>
      </c>
      <c r="N690" t="s">
        <v>39</v>
      </c>
      <c r="O690" s="23">
        <v>427</v>
      </c>
      <c r="P690" s="9">
        <v>10.36</v>
      </c>
      <c r="Q690" t="s">
        <v>40</v>
      </c>
      <c r="R690">
        <v>6162</v>
      </c>
      <c r="S690" s="9">
        <v>41.21</v>
      </c>
      <c r="T690" s="26">
        <v>3.99</v>
      </c>
      <c r="U690" s="8">
        <v>164.43</v>
      </c>
      <c r="V690" t="s">
        <v>1385</v>
      </c>
      <c r="W690" t="s">
        <v>42</v>
      </c>
      <c r="X690" t="s">
        <v>42</v>
      </c>
      <c r="Y690" t="s">
        <v>43</v>
      </c>
      <c r="AA690" s="1">
        <f t="shared" si="55"/>
        <v>45885</v>
      </c>
      <c r="AB690" s="2">
        <f t="shared" si="56"/>
        <v>8</v>
      </c>
      <c r="AC690" s="2">
        <f t="shared" si="57"/>
        <v>2025</v>
      </c>
      <c r="AD690" s="2" t="str">
        <f>IFERROR(VLOOKUP(A690,'Aux Área'!$A$4:$B$123,2,0),"-")</f>
        <v>OPERAÇÃO</v>
      </c>
    </row>
    <row r="691" spans="1:30" x14ac:dyDescent="0.3">
      <c r="A691" t="s">
        <v>52</v>
      </c>
      <c r="B691" t="s">
        <v>93</v>
      </c>
      <c r="C691" t="s">
        <v>1386</v>
      </c>
      <c r="D691" t="s">
        <v>391</v>
      </c>
      <c r="E691" t="s">
        <v>392</v>
      </c>
      <c r="F691" t="s">
        <v>53</v>
      </c>
      <c r="G691" t="s">
        <v>35</v>
      </c>
      <c r="H691" t="s">
        <v>36</v>
      </c>
      <c r="I691" t="s">
        <v>37</v>
      </c>
      <c r="J691" t="s">
        <v>650</v>
      </c>
      <c r="K691" t="s">
        <v>651</v>
      </c>
      <c r="L691" t="s">
        <v>124</v>
      </c>
      <c r="M691" t="s">
        <v>38</v>
      </c>
      <c r="N691" t="s">
        <v>39</v>
      </c>
      <c r="O691" s="23">
        <v>413</v>
      </c>
      <c r="P691" s="9">
        <v>10.91</v>
      </c>
      <c r="Q691" t="s">
        <v>40</v>
      </c>
      <c r="R691">
        <v>12555</v>
      </c>
      <c r="S691" s="9">
        <v>37.86</v>
      </c>
      <c r="T691" s="26">
        <v>4.29</v>
      </c>
      <c r="U691" s="8">
        <v>162.41999999999999</v>
      </c>
      <c r="V691" t="s">
        <v>112</v>
      </c>
      <c r="W691" t="s">
        <v>42</v>
      </c>
      <c r="X691" t="s">
        <v>42</v>
      </c>
      <c r="Y691" t="s">
        <v>43</v>
      </c>
      <c r="AA691" s="1">
        <f t="shared" si="55"/>
        <v>45885</v>
      </c>
      <c r="AB691" s="2">
        <f t="shared" si="56"/>
        <v>8</v>
      </c>
      <c r="AC691" s="2">
        <f t="shared" si="57"/>
        <v>2025</v>
      </c>
      <c r="AD691" s="2" t="str">
        <f>IFERROR(VLOOKUP(A691,'Aux Área'!$A$4:$B$123,2,0),"-")</f>
        <v>OPERAÇÃO</v>
      </c>
    </row>
    <row r="692" spans="1:30" x14ac:dyDescent="0.3">
      <c r="A692" t="s">
        <v>58</v>
      </c>
      <c r="B692" t="s">
        <v>250</v>
      </c>
      <c r="C692" t="s">
        <v>1387</v>
      </c>
      <c r="D692" t="s">
        <v>87</v>
      </c>
      <c r="E692" t="s">
        <v>88</v>
      </c>
      <c r="F692" t="s">
        <v>59</v>
      </c>
      <c r="G692" t="s">
        <v>35</v>
      </c>
      <c r="H692" t="s">
        <v>36</v>
      </c>
      <c r="I692" t="s">
        <v>37</v>
      </c>
      <c r="J692" t="s">
        <v>252</v>
      </c>
      <c r="K692" t="s">
        <v>253</v>
      </c>
      <c r="L692" t="s">
        <v>124</v>
      </c>
      <c r="M692" t="s">
        <v>38</v>
      </c>
      <c r="N692" t="s">
        <v>39</v>
      </c>
      <c r="O692" s="23">
        <v>355</v>
      </c>
      <c r="P692" s="9">
        <v>9.27</v>
      </c>
      <c r="Q692" t="s">
        <v>40</v>
      </c>
      <c r="R692">
        <v>24884</v>
      </c>
      <c r="S692" s="9">
        <v>38.31</v>
      </c>
      <c r="T692" s="26">
        <v>4.32</v>
      </c>
      <c r="U692" s="8">
        <v>165.5</v>
      </c>
      <c r="V692" t="s">
        <v>1388</v>
      </c>
      <c r="W692" t="s">
        <v>42</v>
      </c>
      <c r="X692" t="s">
        <v>42</v>
      </c>
      <c r="Y692" t="s">
        <v>43</v>
      </c>
      <c r="AA692" s="1">
        <f t="shared" si="55"/>
        <v>45885</v>
      </c>
      <c r="AB692" s="2">
        <f t="shared" si="56"/>
        <v>8</v>
      </c>
      <c r="AC692" s="2">
        <f t="shared" si="57"/>
        <v>2025</v>
      </c>
      <c r="AD692" s="2" t="str">
        <f>IFERROR(VLOOKUP(A692,'Aux Área'!$A$4:$B$123,2,0),"-")</f>
        <v>CONSERVA</v>
      </c>
    </row>
    <row r="693" spans="1:30" x14ac:dyDescent="0.3">
      <c r="A693" t="s">
        <v>72</v>
      </c>
      <c r="B693" t="s">
        <v>243</v>
      </c>
      <c r="C693" t="s">
        <v>1389</v>
      </c>
      <c r="D693" t="s">
        <v>95</v>
      </c>
      <c r="E693" t="s">
        <v>96</v>
      </c>
      <c r="F693" t="s">
        <v>73</v>
      </c>
      <c r="G693" t="s">
        <v>35</v>
      </c>
      <c r="H693" t="s">
        <v>36</v>
      </c>
      <c r="I693" t="s">
        <v>37</v>
      </c>
      <c r="J693" t="s">
        <v>292</v>
      </c>
      <c r="K693" t="s">
        <v>293</v>
      </c>
      <c r="L693" t="s">
        <v>84</v>
      </c>
      <c r="M693" t="s">
        <v>38</v>
      </c>
      <c r="N693" t="s">
        <v>39</v>
      </c>
      <c r="O693" s="23">
        <v>359</v>
      </c>
      <c r="P693" s="9">
        <v>8.8000000000000007</v>
      </c>
      <c r="Q693" t="s">
        <v>40</v>
      </c>
      <c r="R693">
        <v>10910</v>
      </c>
      <c r="S693" s="9">
        <v>40.78</v>
      </c>
      <c r="T693" s="26">
        <v>4.9400000000000004</v>
      </c>
      <c r="U693" s="8">
        <v>201.45</v>
      </c>
      <c r="V693" t="s">
        <v>1390</v>
      </c>
      <c r="W693" t="s">
        <v>42</v>
      </c>
      <c r="X693" t="s">
        <v>42</v>
      </c>
      <c r="Y693" t="s">
        <v>43</v>
      </c>
      <c r="AA693" s="1">
        <f t="shared" si="55"/>
        <v>45886</v>
      </c>
      <c r="AB693" s="2">
        <f t="shared" si="56"/>
        <v>8</v>
      </c>
      <c r="AC693" s="2">
        <f t="shared" si="57"/>
        <v>2025</v>
      </c>
      <c r="AD693" s="2" t="str">
        <f>IFERROR(VLOOKUP(A693,'Aux Área'!$A$4:$B$123,2,0),"-")</f>
        <v>CONSERVA</v>
      </c>
    </row>
    <row r="694" spans="1:30" x14ac:dyDescent="0.3">
      <c r="A694" t="s">
        <v>62</v>
      </c>
      <c r="B694" t="s">
        <v>78</v>
      </c>
      <c r="C694" t="s">
        <v>1391</v>
      </c>
      <c r="D694" t="s">
        <v>120</v>
      </c>
      <c r="E694" t="s">
        <v>121</v>
      </c>
      <c r="F694" t="s">
        <v>63</v>
      </c>
      <c r="G694" t="s">
        <v>35</v>
      </c>
      <c r="H694" t="s">
        <v>36</v>
      </c>
      <c r="I694" t="s">
        <v>37</v>
      </c>
      <c r="J694" t="s">
        <v>248</v>
      </c>
      <c r="K694" t="s">
        <v>249</v>
      </c>
      <c r="L694" t="s">
        <v>207</v>
      </c>
      <c r="M694" t="s">
        <v>38</v>
      </c>
      <c r="N694" t="s">
        <v>39</v>
      </c>
      <c r="O694" s="23">
        <v>350</v>
      </c>
      <c r="P694" s="9">
        <v>9.2100000000000009</v>
      </c>
      <c r="Q694" t="s">
        <v>40</v>
      </c>
      <c r="R694">
        <v>20538</v>
      </c>
      <c r="S694" s="9">
        <v>38</v>
      </c>
      <c r="T694" s="26">
        <v>4.79</v>
      </c>
      <c r="U694" s="8">
        <v>182.02</v>
      </c>
      <c r="V694" t="s">
        <v>112</v>
      </c>
      <c r="W694" t="s">
        <v>42</v>
      </c>
      <c r="X694" t="s">
        <v>42</v>
      </c>
      <c r="Y694" t="s">
        <v>43</v>
      </c>
      <c r="AA694" s="1">
        <f t="shared" si="55"/>
        <v>45887</v>
      </c>
      <c r="AB694" s="2">
        <f t="shared" si="56"/>
        <v>8</v>
      </c>
      <c r="AC694" s="2">
        <f t="shared" si="57"/>
        <v>2025</v>
      </c>
      <c r="AD694" s="2" t="str">
        <f>IFERROR(VLOOKUP(A694,'Aux Área'!$A$4:$B$123,2,0),"-")</f>
        <v>CONSERVA</v>
      </c>
    </row>
    <row r="695" spans="1:30" x14ac:dyDescent="0.3">
      <c r="A695" t="s">
        <v>631</v>
      </c>
      <c r="B695" t="s">
        <v>125</v>
      </c>
      <c r="C695" t="s">
        <v>1392</v>
      </c>
      <c r="D695" t="s">
        <v>808</v>
      </c>
      <c r="E695" t="s">
        <v>809</v>
      </c>
      <c r="F695" t="s">
        <v>641</v>
      </c>
      <c r="G695" t="s">
        <v>635</v>
      </c>
      <c r="H695" t="s">
        <v>838</v>
      </c>
      <c r="I695" t="s">
        <v>699</v>
      </c>
      <c r="J695" t="s">
        <v>285</v>
      </c>
      <c r="K695" t="s">
        <v>286</v>
      </c>
      <c r="L695" t="s">
        <v>91</v>
      </c>
      <c r="M695" t="s">
        <v>38</v>
      </c>
      <c r="N695" t="s">
        <v>668</v>
      </c>
      <c r="O695" s="23">
        <v>0</v>
      </c>
      <c r="P695" s="9">
        <v>0</v>
      </c>
      <c r="Q695" t="s">
        <v>40</v>
      </c>
      <c r="R695">
        <v>0</v>
      </c>
      <c r="S695" s="9">
        <v>58.68</v>
      </c>
      <c r="T695" s="26">
        <v>5.9909999999999997</v>
      </c>
      <c r="U695" s="8">
        <v>351.54</v>
      </c>
      <c r="V695" t="s">
        <v>1393</v>
      </c>
      <c r="W695" t="s">
        <v>640</v>
      </c>
      <c r="X695" t="s">
        <v>42</v>
      </c>
      <c r="Y695" t="s">
        <v>641</v>
      </c>
      <c r="AA695" s="1">
        <f t="shared" si="55"/>
        <v>45887</v>
      </c>
      <c r="AB695" s="2">
        <f t="shared" si="56"/>
        <v>8</v>
      </c>
      <c r="AC695" s="2">
        <f t="shared" si="57"/>
        <v>2025</v>
      </c>
      <c r="AD695" s="2" t="str">
        <f>IFERROR(VLOOKUP(A695,'Aux Área'!$A$4:$B$123,2,0),"-")</f>
        <v>TECPAV</v>
      </c>
    </row>
    <row r="696" spans="1:30" x14ac:dyDescent="0.3">
      <c r="A696" t="s">
        <v>76</v>
      </c>
      <c r="C696" t="s">
        <v>1394</v>
      </c>
      <c r="D696" t="s">
        <v>382</v>
      </c>
      <c r="E696" t="s">
        <v>383</v>
      </c>
      <c r="F696" t="s">
        <v>77</v>
      </c>
      <c r="G696" t="s">
        <v>35</v>
      </c>
      <c r="H696" t="s">
        <v>36</v>
      </c>
      <c r="I696" t="s">
        <v>37</v>
      </c>
      <c r="J696" t="s">
        <v>280</v>
      </c>
      <c r="K696" t="s">
        <v>281</v>
      </c>
      <c r="L696" t="s">
        <v>281</v>
      </c>
      <c r="M696" t="s">
        <v>281</v>
      </c>
      <c r="N696" t="s">
        <v>39</v>
      </c>
      <c r="O696" s="23">
        <v>229</v>
      </c>
      <c r="P696" s="9">
        <v>8.4700000000000006</v>
      </c>
      <c r="Q696" t="s">
        <v>40</v>
      </c>
      <c r="R696">
        <v>19519</v>
      </c>
      <c r="S696" s="9">
        <v>27.04</v>
      </c>
      <c r="T696" s="26">
        <v>3.89</v>
      </c>
      <c r="U696" s="8">
        <v>105.19</v>
      </c>
      <c r="W696" t="s">
        <v>42</v>
      </c>
      <c r="X696" t="s">
        <v>42</v>
      </c>
      <c r="Y696" t="s">
        <v>43</v>
      </c>
      <c r="AA696" s="1">
        <f t="shared" si="55"/>
        <v>45887</v>
      </c>
      <c r="AB696" s="2">
        <f t="shared" si="56"/>
        <v>8</v>
      </c>
      <c r="AC696" s="2">
        <f t="shared" si="57"/>
        <v>2025</v>
      </c>
      <c r="AD696" s="2" t="str">
        <f>IFERROR(VLOOKUP(A696,'Aux Área'!$A$4:$B$123,2,0),"-")</f>
        <v>QSMS</v>
      </c>
    </row>
    <row r="697" spans="1:30" x14ac:dyDescent="0.3">
      <c r="A697" t="s">
        <v>687</v>
      </c>
      <c r="B697" t="s">
        <v>85</v>
      </c>
      <c r="C697" t="s">
        <v>1395</v>
      </c>
      <c r="D697" t="s">
        <v>633</v>
      </c>
      <c r="E697" t="s">
        <v>634</v>
      </c>
      <c r="F697" t="s">
        <v>641</v>
      </c>
      <c r="G697" t="s">
        <v>671</v>
      </c>
      <c r="H697" t="s">
        <v>1051</v>
      </c>
      <c r="I697" t="s">
        <v>673</v>
      </c>
      <c r="J697" t="s">
        <v>89</v>
      </c>
      <c r="K697" t="s">
        <v>90</v>
      </c>
      <c r="L697" t="s">
        <v>91</v>
      </c>
      <c r="M697" t="s">
        <v>38</v>
      </c>
      <c r="N697" t="s">
        <v>638</v>
      </c>
      <c r="O697" s="23">
        <v>0</v>
      </c>
      <c r="P697" s="9">
        <v>0</v>
      </c>
      <c r="Q697" t="s">
        <v>40</v>
      </c>
      <c r="R697">
        <v>0</v>
      </c>
      <c r="S697" s="9">
        <v>95.59</v>
      </c>
      <c r="T697" s="26">
        <v>6.09</v>
      </c>
      <c r="U697" s="8">
        <v>582.15</v>
      </c>
      <c r="V697" t="s">
        <v>1396</v>
      </c>
      <c r="W697" t="s">
        <v>640</v>
      </c>
      <c r="X697" t="s">
        <v>42</v>
      </c>
      <c r="Y697" t="s">
        <v>641</v>
      </c>
      <c r="AA697" s="1">
        <f t="shared" si="55"/>
        <v>45887</v>
      </c>
      <c r="AB697" s="2">
        <f t="shared" si="56"/>
        <v>8</v>
      </c>
      <c r="AC697" s="2">
        <f t="shared" si="57"/>
        <v>2025</v>
      </c>
      <c r="AD697" s="2" t="str">
        <f>IFERROR(VLOOKUP(A697,'Aux Área'!$A$4:$B$123,2,0),"-")</f>
        <v>TECPAV</v>
      </c>
    </row>
    <row r="698" spans="1:30" x14ac:dyDescent="0.3">
      <c r="A698" t="s">
        <v>704</v>
      </c>
      <c r="B698" t="s">
        <v>100</v>
      </c>
      <c r="C698" t="s">
        <v>1397</v>
      </c>
      <c r="D698" t="s">
        <v>633</v>
      </c>
      <c r="E698" t="s">
        <v>634</v>
      </c>
      <c r="F698" t="s">
        <v>641</v>
      </c>
      <c r="G698" t="s">
        <v>659</v>
      </c>
      <c r="H698" t="s">
        <v>706</v>
      </c>
      <c r="I698" t="s">
        <v>667</v>
      </c>
      <c r="J698" t="s">
        <v>285</v>
      </c>
      <c r="K698" t="s">
        <v>286</v>
      </c>
      <c r="L698" t="s">
        <v>91</v>
      </c>
      <c r="M698" t="s">
        <v>38</v>
      </c>
      <c r="N698" t="s">
        <v>707</v>
      </c>
      <c r="O698" s="23">
        <v>0</v>
      </c>
      <c r="P698" s="9">
        <v>0</v>
      </c>
      <c r="Q698" t="s">
        <v>40</v>
      </c>
      <c r="R698">
        <v>0</v>
      </c>
      <c r="S698" s="9">
        <v>20</v>
      </c>
      <c r="T698" s="26">
        <v>6.19</v>
      </c>
      <c r="U698" s="8">
        <v>123.8</v>
      </c>
      <c r="V698" t="s">
        <v>1398</v>
      </c>
      <c r="W698" t="s">
        <v>640</v>
      </c>
      <c r="X698" t="s">
        <v>42</v>
      </c>
      <c r="Y698" t="s">
        <v>641</v>
      </c>
      <c r="AA698" s="1">
        <f t="shared" si="55"/>
        <v>45887</v>
      </c>
      <c r="AB698" s="2">
        <f t="shared" si="56"/>
        <v>8</v>
      </c>
      <c r="AC698" s="2">
        <f t="shared" si="57"/>
        <v>2025</v>
      </c>
      <c r="AD698" s="2" t="str">
        <f>IFERROR(VLOOKUP(A698,'Aux Área'!$A$4:$B$123,2,0),"-")</f>
        <v>TECPAV</v>
      </c>
    </row>
    <row r="699" spans="1:30" x14ac:dyDescent="0.3">
      <c r="A699" t="s">
        <v>58</v>
      </c>
      <c r="C699" t="s">
        <v>1399</v>
      </c>
      <c r="D699" t="s">
        <v>87</v>
      </c>
      <c r="E699" t="s">
        <v>88</v>
      </c>
      <c r="F699" t="s">
        <v>59</v>
      </c>
      <c r="G699" t="s">
        <v>35</v>
      </c>
      <c r="H699" t="s">
        <v>36</v>
      </c>
      <c r="I699" t="s">
        <v>37</v>
      </c>
      <c r="J699" t="s">
        <v>280</v>
      </c>
      <c r="K699" t="s">
        <v>281</v>
      </c>
      <c r="L699" t="s">
        <v>281</v>
      </c>
      <c r="M699" t="s">
        <v>281</v>
      </c>
      <c r="N699" t="s">
        <v>39</v>
      </c>
      <c r="O699" s="23">
        <v>360</v>
      </c>
      <c r="P699" s="9">
        <v>9.1</v>
      </c>
      <c r="Q699" t="s">
        <v>40</v>
      </c>
      <c r="R699">
        <v>25244</v>
      </c>
      <c r="S699" s="9">
        <v>39.57</v>
      </c>
      <c r="T699" s="26">
        <v>3.84</v>
      </c>
      <c r="U699" s="8">
        <v>151.96</v>
      </c>
      <c r="W699" t="s">
        <v>42</v>
      </c>
      <c r="X699" t="s">
        <v>42</v>
      </c>
      <c r="Y699" t="s">
        <v>43</v>
      </c>
      <c r="AA699" s="1">
        <f t="shared" si="55"/>
        <v>45887</v>
      </c>
      <c r="AB699" s="2">
        <f t="shared" si="56"/>
        <v>8</v>
      </c>
      <c r="AC699" s="2">
        <f t="shared" si="57"/>
        <v>2025</v>
      </c>
      <c r="AD699" s="2" t="str">
        <f>IFERROR(VLOOKUP(A699,'Aux Área'!$A$4:$B$123,2,0),"-")</f>
        <v>CONSERVA</v>
      </c>
    </row>
    <row r="700" spans="1:30" x14ac:dyDescent="0.3">
      <c r="A700" t="s">
        <v>1295</v>
      </c>
      <c r="B700" t="s">
        <v>113</v>
      </c>
      <c r="C700" t="s">
        <v>1400</v>
      </c>
      <c r="D700" t="s">
        <v>1297</v>
      </c>
      <c r="E700" t="s">
        <v>1298</v>
      </c>
      <c r="F700" t="s">
        <v>1299</v>
      </c>
      <c r="G700" t="s">
        <v>1300</v>
      </c>
      <c r="H700" t="s">
        <v>1301</v>
      </c>
      <c r="I700" t="s">
        <v>839</v>
      </c>
      <c r="J700" t="s">
        <v>1401</v>
      </c>
      <c r="K700" t="s">
        <v>1402</v>
      </c>
      <c r="L700" t="s">
        <v>124</v>
      </c>
      <c r="M700" t="s">
        <v>38</v>
      </c>
      <c r="N700" t="s">
        <v>39</v>
      </c>
      <c r="O700" s="23">
        <v>0</v>
      </c>
      <c r="P700" s="23">
        <v>0</v>
      </c>
      <c r="Q700" t="s">
        <v>40</v>
      </c>
      <c r="R700" t="s">
        <v>15244</v>
      </c>
      <c r="S700" s="9">
        <v>33.369999999999997</v>
      </c>
      <c r="T700" s="26">
        <v>4.4409999999999998</v>
      </c>
      <c r="U700" s="8">
        <v>148.18</v>
      </c>
      <c r="V700" t="s">
        <v>1403</v>
      </c>
      <c r="W700" t="s">
        <v>42</v>
      </c>
      <c r="X700" t="s">
        <v>42</v>
      </c>
      <c r="Y700" t="s">
        <v>43</v>
      </c>
      <c r="AA700" s="1">
        <f t="shared" si="55"/>
        <v>45887</v>
      </c>
      <c r="AB700" s="2">
        <f t="shared" si="56"/>
        <v>8</v>
      </c>
      <c r="AC700" s="2">
        <f t="shared" si="57"/>
        <v>2025</v>
      </c>
      <c r="AD700" s="2" t="str">
        <f>IFERROR(VLOOKUP(A700,'Aux Área'!$A$4:$B$123,2,0),"-")</f>
        <v>LUCCA JR - OP</v>
      </c>
    </row>
    <row r="701" spans="1:30" x14ac:dyDescent="0.3">
      <c r="A701" t="s">
        <v>654</v>
      </c>
      <c r="B701" t="s">
        <v>655</v>
      </c>
      <c r="C701" t="s">
        <v>1404</v>
      </c>
      <c r="D701" t="s">
        <v>1366</v>
      </c>
      <c r="E701" t="s">
        <v>1367</v>
      </c>
      <c r="F701" t="s">
        <v>653</v>
      </c>
      <c r="G701" t="s">
        <v>659</v>
      </c>
      <c r="H701" t="s">
        <v>660</v>
      </c>
      <c r="I701" t="s">
        <v>661</v>
      </c>
      <c r="J701" t="s">
        <v>1100</v>
      </c>
      <c r="K701" t="s">
        <v>1101</v>
      </c>
      <c r="L701" t="s">
        <v>181</v>
      </c>
      <c r="M701" t="s">
        <v>38</v>
      </c>
      <c r="N701" t="s">
        <v>638</v>
      </c>
      <c r="O701" s="23">
        <v>0</v>
      </c>
      <c r="P701" s="9">
        <v>0</v>
      </c>
      <c r="Q701" t="s">
        <v>40</v>
      </c>
      <c r="R701">
        <v>0</v>
      </c>
      <c r="S701" s="9">
        <v>63.12</v>
      </c>
      <c r="T701" s="26">
        <v>5.54</v>
      </c>
      <c r="U701" s="8">
        <v>349.68</v>
      </c>
      <c r="V701" t="s">
        <v>1405</v>
      </c>
      <c r="W701" t="s">
        <v>652</v>
      </c>
      <c r="X701" t="s">
        <v>42</v>
      </c>
      <c r="Y701" t="s">
        <v>653</v>
      </c>
      <c r="AA701" s="1">
        <f t="shared" si="55"/>
        <v>45887</v>
      </c>
      <c r="AB701" s="2">
        <f t="shared" ref="AB701:AB703" si="58">MONTH(AA701)</f>
        <v>8</v>
      </c>
      <c r="AC701" s="2">
        <f t="shared" si="57"/>
        <v>2025</v>
      </c>
      <c r="AD701" s="2" t="str">
        <f>IFERROR(VLOOKUP(A701,'Aux Área'!$A$4:$B$123,2,0),"-")</f>
        <v>SÃO PEDRO</v>
      </c>
    </row>
    <row r="702" spans="1:30" x14ac:dyDescent="0.3">
      <c r="A702" t="s">
        <v>781</v>
      </c>
      <c r="B702" t="s">
        <v>130</v>
      </c>
      <c r="C702" t="s">
        <v>1406</v>
      </c>
      <c r="D702" t="s">
        <v>664</v>
      </c>
      <c r="E702" t="s">
        <v>665</v>
      </c>
      <c r="F702" t="s">
        <v>653</v>
      </c>
      <c r="G702" t="s">
        <v>659</v>
      </c>
      <c r="H702" t="s">
        <v>706</v>
      </c>
      <c r="I702" t="s">
        <v>667</v>
      </c>
      <c r="J702" t="s">
        <v>1100</v>
      </c>
      <c r="K702" t="s">
        <v>1101</v>
      </c>
      <c r="L702" t="s">
        <v>181</v>
      </c>
      <c r="M702" t="s">
        <v>38</v>
      </c>
      <c r="N702" t="s">
        <v>707</v>
      </c>
      <c r="O702" s="23">
        <v>0</v>
      </c>
      <c r="P702" s="9">
        <v>0</v>
      </c>
      <c r="Q702" t="s">
        <v>40</v>
      </c>
      <c r="R702">
        <v>0</v>
      </c>
      <c r="S702" s="9">
        <v>20</v>
      </c>
      <c r="T702" s="26">
        <v>6.29</v>
      </c>
      <c r="U702" s="8">
        <v>125.8</v>
      </c>
      <c r="V702" t="s">
        <v>1407</v>
      </c>
      <c r="W702" t="s">
        <v>652</v>
      </c>
      <c r="X702" t="s">
        <v>42</v>
      </c>
      <c r="Y702" t="s">
        <v>653</v>
      </c>
      <c r="AA702" s="1">
        <f t="shared" si="55"/>
        <v>45887</v>
      </c>
      <c r="AB702" s="2">
        <f t="shared" si="58"/>
        <v>8</v>
      </c>
      <c r="AC702" s="2">
        <f t="shared" si="57"/>
        <v>2025</v>
      </c>
      <c r="AD702" s="2" t="str">
        <f>IFERROR(VLOOKUP(A702,'Aux Área'!$A$4:$B$123,2,0),"-")</f>
        <v>SÃO PEDRO</v>
      </c>
    </row>
    <row r="703" spans="1:30" x14ac:dyDescent="0.3">
      <c r="A703" t="s">
        <v>662</v>
      </c>
      <c r="B703" t="s">
        <v>183</v>
      </c>
      <c r="C703" t="s">
        <v>1408</v>
      </c>
      <c r="D703" t="s">
        <v>664</v>
      </c>
      <c r="E703" t="s">
        <v>665</v>
      </c>
      <c r="F703" t="s">
        <v>653</v>
      </c>
      <c r="G703" t="s">
        <v>635</v>
      </c>
      <c r="H703" t="s">
        <v>666</v>
      </c>
      <c r="I703" t="s">
        <v>667</v>
      </c>
      <c r="J703" t="s">
        <v>1100</v>
      </c>
      <c r="K703" t="s">
        <v>1101</v>
      </c>
      <c r="L703" t="s">
        <v>181</v>
      </c>
      <c r="M703" t="s">
        <v>38</v>
      </c>
      <c r="N703" t="s">
        <v>668</v>
      </c>
      <c r="O703" s="23">
        <v>0</v>
      </c>
      <c r="P703" s="9">
        <v>0</v>
      </c>
      <c r="Q703" t="s">
        <v>40</v>
      </c>
      <c r="R703">
        <v>0</v>
      </c>
      <c r="S703" s="9">
        <v>83.2</v>
      </c>
      <c r="T703" s="26">
        <v>5.5910000000000002</v>
      </c>
      <c r="U703" s="8">
        <v>465.13</v>
      </c>
      <c r="V703" t="s">
        <v>1409</v>
      </c>
      <c r="W703" t="s">
        <v>652</v>
      </c>
      <c r="X703" t="s">
        <v>42</v>
      </c>
      <c r="Y703" t="s">
        <v>653</v>
      </c>
      <c r="AA703" s="1">
        <f t="shared" si="55"/>
        <v>45887</v>
      </c>
      <c r="AB703" s="2">
        <f t="shared" si="58"/>
        <v>8</v>
      </c>
      <c r="AC703" s="2">
        <f t="shared" si="57"/>
        <v>2025</v>
      </c>
      <c r="AD703" s="2" t="str">
        <f>IFERROR(VLOOKUP(A703,'Aux Área'!$A$4:$B$123,2,0),"-")</f>
        <v>SÃO PEDRO</v>
      </c>
    </row>
    <row r="704" spans="1:30" x14ac:dyDescent="0.3">
      <c r="A704" t="s">
        <v>662</v>
      </c>
      <c r="C704" t="s">
        <v>15586</v>
      </c>
      <c r="F704" t="s">
        <v>15689</v>
      </c>
      <c r="K704" t="s">
        <v>1101</v>
      </c>
      <c r="N704" t="s">
        <v>15690</v>
      </c>
      <c r="O704" s="23">
        <v>0</v>
      </c>
      <c r="P704" s="23">
        <v>0</v>
      </c>
      <c r="Q704" t="s">
        <v>40</v>
      </c>
      <c r="R704">
        <v>0</v>
      </c>
      <c r="S704">
        <v>1</v>
      </c>
      <c r="U704" s="8">
        <v>120</v>
      </c>
      <c r="W704" t="s">
        <v>652</v>
      </c>
      <c r="X704" t="s">
        <v>42</v>
      </c>
      <c r="Y704" t="s">
        <v>653</v>
      </c>
      <c r="AA704" s="1">
        <f>IFERROR(DATEVALUE(C704),"-")</f>
        <v>45887</v>
      </c>
      <c r="AB704" s="2">
        <f>IFERROR(MONTH(AA704),"-")</f>
        <v>8</v>
      </c>
      <c r="AC704" s="2">
        <f>IFERROR(YEAR(AA704),"-")</f>
        <v>2025</v>
      </c>
      <c r="AD704" s="2" t="str">
        <f>IFERROR(VLOOKUP(A704,'Aux Área'!$A$4:$B$123,2,0),"-")</f>
        <v>SÃO PEDRO</v>
      </c>
    </row>
    <row r="705" spans="1:30" x14ac:dyDescent="0.3">
      <c r="A705" t="s">
        <v>48</v>
      </c>
      <c r="B705" t="s">
        <v>288</v>
      </c>
      <c r="C705" t="s">
        <v>1410</v>
      </c>
      <c r="D705" t="s">
        <v>132</v>
      </c>
      <c r="E705" t="s">
        <v>133</v>
      </c>
      <c r="F705" t="s">
        <v>49</v>
      </c>
      <c r="G705" t="s">
        <v>35</v>
      </c>
      <c r="H705" t="s">
        <v>36</v>
      </c>
      <c r="I705" t="s">
        <v>37</v>
      </c>
      <c r="J705" t="s">
        <v>97</v>
      </c>
      <c r="K705" t="s">
        <v>98</v>
      </c>
      <c r="L705" t="s">
        <v>84</v>
      </c>
      <c r="M705" t="s">
        <v>38</v>
      </c>
      <c r="N705" t="s">
        <v>39</v>
      </c>
      <c r="O705" s="23">
        <v>388</v>
      </c>
      <c r="P705" s="9">
        <v>10.02</v>
      </c>
      <c r="Q705" t="s">
        <v>40</v>
      </c>
      <c r="R705">
        <v>8267</v>
      </c>
      <c r="S705" s="9">
        <v>38.729999999999997</v>
      </c>
      <c r="T705" s="26">
        <v>4.641</v>
      </c>
      <c r="U705" s="8">
        <v>179.75</v>
      </c>
      <c r="V705" t="s">
        <v>1411</v>
      </c>
      <c r="W705" t="s">
        <v>42</v>
      </c>
      <c r="X705" t="s">
        <v>42</v>
      </c>
      <c r="Y705" t="s">
        <v>43</v>
      </c>
      <c r="AA705" s="1">
        <f t="shared" ref="AA705:AA768" si="59">DATEVALUE(C705)</f>
        <v>45887</v>
      </c>
      <c r="AB705" s="2">
        <f t="shared" ref="AB705:AB768" si="60">MONTH(AA705)</f>
        <v>8</v>
      </c>
      <c r="AC705" s="2">
        <f t="shared" ref="AC705:AC768" si="61">YEAR(AA705)</f>
        <v>2025</v>
      </c>
      <c r="AD705" s="2" t="str">
        <f>IFERROR(VLOOKUP(A705,'Aux Área'!$A$4:$B$123,2,0),"-")</f>
        <v>ENGENHARIA</v>
      </c>
    </row>
    <row r="706" spans="1:30" x14ac:dyDescent="0.3">
      <c r="A706" t="s">
        <v>62</v>
      </c>
      <c r="B706" t="s">
        <v>78</v>
      </c>
      <c r="C706" t="s">
        <v>1412</v>
      </c>
      <c r="D706" t="s">
        <v>120</v>
      </c>
      <c r="E706" t="s">
        <v>121</v>
      </c>
      <c r="F706" t="s">
        <v>63</v>
      </c>
      <c r="G706" t="s">
        <v>35</v>
      </c>
      <c r="H706" t="s">
        <v>36</v>
      </c>
      <c r="I706" t="s">
        <v>37</v>
      </c>
      <c r="J706" t="s">
        <v>231</v>
      </c>
      <c r="K706" t="s">
        <v>232</v>
      </c>
      <c r="L706" t="s">
        <v>217</v>
      </c>
      <c r="M706" t="s">
        <v>38</v>
      </c>
      <c r="N706" t="s">
        <v>39</v>
      </c>
      <c r="O706" s="23">
        <v>397</v>
      </c>
      <c r="P706" s="9">
        <v>10.99</v>
      </c>
      <c r="Q706" t="s">
        <v>40</v>
      </c>
      <c r="R706">
        <v>20935</v>
      </c>
      <c r="S706" s="9">
        <v>36.119999999999997</v>
      </c>
      <c r="T706" s="26">
        <v>3.9910000000000001</v>
      </c>
      <c r="U706" s="8">
        <v>144.13999999999999</v>
      </c>
      <c r="V706" t="s">
        <v>1413</v>
      </c>
      <c r="W706" t="s">
        <v>42</v>
      </c>
      <c r="X706" t="s">
        <v>42</v>
      </c>
      <c r="Y706" t="s">
        <v>43</v>
      </c>
      <c r="AA706" s="1">
        <f t="shared" si="59"/>
        <v>45888</v>
      </c>
      <c r="AB706" s="2">
        <f t="shared" si="60"/>
        <v>8</v>
      </c>
      <c r="AC706" s="2">
        <f t="shared" si="61"/>
        <v>2025</v>
      </c>
      <c r="AD706" s="2" t="str">
        <f>IFERROR(VLOOKUP(A706,'Aux Área'!$A$4:$B$123,2,0),"-")</f>
        <v>CONSERVA</v>
      </c>
    </row>
    <row r="707" spans="1:30" x14ac:dyDescent="0.3">
      <c r="A707" t="s">
        <v>76</v>
      </c>
      <c r="B707" t="s">
        <v>380</v>
      </c>
      <c r="C707" t="s">
        <v>1414</v>
      </c>
      <c r="D707" t="s">
        <v>382</v>
      </c>
      <c r="E707" t="s">
        <v>383</v>
      </c>
      <c r="F707" t="s">
        <v>77</v>
      </c>
      <c r="G707" t="s">
        <v>35</v>
      </c>
      <c r="H707" t="s">
        <v>36</v>
      </c>
      <c r="I707" t="s">
        <v>37</v>
      </c>
      <c r="J707" t="s">
        <v>241</v>
      </c>
      <c r="K707" t="s">
        <v>242</v>
      </c>
      <c r="L707" t="s">
        <v>110</v>
      </c>
      <c r="M707" t="s">
        <v>38</v>
      </c>
      <c r="N707" t="s">
        <v>39</v>
      </c>
      <c r="O707" s="23">
        <v>265</v>
      </c>
      <c r="P707" s="9">
        <v>9.8000000000000007</v>
      </c>
      <c r="Q707" t="s">
        <v>40</v>
      </c>
      <c r="R707">
        <v>19784</v>
      </c>
      <c r="S707" s="9">
        <v>27.04</v>
      </c>
      <c r="T707" s="26">
        <v>3.89</v>
      </c>
      <c r="U707" s="8">
        <v>105.19</v>
      </c>
      <c r="V707" t="s">
        <v>41</v>
      </c>
      <c r="W707" t="s">
        <v>42</v>
      </c>
      <c r="X707" t="s">
        <v>42</v>
      </c>
      <c r="Y707" t="s">
        <v>43</v>
      </c>
      <c r="AA707" s="1">
        <f t="shared" si="59"/>
        <v>45888</v>
      </c>
      <c r="AB707" s="2">
        <f t="shared" si="60"/>
        <v>8</v>
      </c>
      <c r="AC707" s="2">
        <f t="shared" si="61"/>
        <v>2025</v>
      </c>
      <c r="AD707" s="2" t="str">
        <f>IFERROR(VLOOKUP(A707,'Aux Área'!$A$4:$B$123,2,0),"-")</f>
        <v>QSMS</v>
      </c>
    </row>
    <row r="708" spans="1:30" x14ac:dyDescent="0.3">
      <c r="A708" t="s">
        <v>50</v>
      </c>
      <c r="B708" t="s">
        <v>324</v>
      </c>
      <c r="C708" t="s">
        <v>1415</v>
      </c>
      <c r="D708" t="s">
        <v>326</v>
      </c>
      <c r="E708" t="s">
        <v>327</v>
      </c>
      <c r="F708" t="s">
        <v>51</v>
      </c>
      <c r="G708" t="s">
        <v>35</v>
      </c>
      <c r="H708" t="s">
        <v>36</v>
      </c>
      <c r="I708" t="s">
        <v>37</v>
      </c>
      <c r="J708" t="s">
        <v>241</v>
      </c>
      <c r="K708" t="s">
        <v>242</v>
      </c>
      <c r="L708" t="s">
        <v>110</v>
      </c>
      <c r="M708" t="s">
        <v>38</v>
      </c>
      <c r="N708" t="s">
        <v>39</v>
      </c>
      <c r="O708" s="23">
        <v>252</v>
      </c>
      <c r="P708" s="9">
        <v>7.62</v>
      </c>
      <c r="Q708" t="s">
        <v>40</v>
      </c>
      <c r="R708">
        <v>7354</v>
      </c>
      <c r="S708" s="9">
        <v>33.07</v>
      </c>
      <c r="T708" s="26">
        <v>4.29</v>
      </c>
      <c r="U708" s="8">
        <v>141.87</v>
      </c>
      <c r="V708" t="s">
        <v>41</v>
      </c>
      <c r="W708" t="s">
        <v>42</v>
      </c>
      <c r="X708" t="s">
        <v>42</v>
      </c>
      <c r="Y708" t="s">
        <v>43</v>
      </c>
      <c r="AA708" s="1">
        <f t="shared" si="59"/>
        <v>45888</v>
      </c>
      <c r="AB708" s="2">
        <f t="shared" si="60"/>
        <v>8</v>
      </c>
      <c r="AC708" s="2">
        <f t="shared" si="61"/>
        <v>2025</v>
      </c>
      <c r="AD708" s="2" t="str">
        <f>IFERROR(VLOOKUP(A708,'Aux Área'!$A$4:$B$123,2,0),"-")</f>
        <v>TI</v>
      </c>
    </row>
    <row r="709" spans="1:30" x14ac:dyDescent="0.3">
      <c r="A709" t="s">
        <v>836</v>
      </c>
      <c r="B709" t="s">
        <v>209</v>
      </c>
      <c r="C709" t="s">
        <v>1416</v>
      </c>
      <c r="D709" t="s">
        <v>1225</v>
      </c>
      <c r="E709" t="s">
        <v>1226</v>
      </c>
      <c r="F709" t="s">
        <v>653</v>
      </c>
      <c r="G709" t="s">
        <v>635</v>
      </c>
      <c r="H709" t="s">
        <v>838</v>
      </c>
      <c r="I709" t="s">
        <v>839</v>
      </c>
      <c r="J709" t="s">
        <v>237</v>
      </c>
      <c r="K709" t="s">
        <v>238</v>
      </c>
      <c r="L709" t="s">
        <v>110</v>
      </c>
      <c r="M709" t="s">
        <v>38</v>
      </c>
      <c r="N709" t="s">
        <v>638</v>
      </c>
      <c r="O709" s="23">
        <v>0</v>
      </c>
      <c r="P709" s="9">
        <v>0</v>
      </c>
      <c r="Q709" t="s">
        <v>40</v>
      </c>
      <c r="R709">
        <v>0</v>
      </c>
      <c r="S709" s="9">
        <v>220</v>
      </c>
      <c r="T709" s="26">
        <v>6.09</v>
      </c>
      <c r="U709" s="8">
        <v>1339.8</v>
      </c>
      <c r="V709" t="s">
        <v>41</v>
      </c>
      <c r="W709" t="s">
        <v>652</v>
      </c>
      <c r="X709" t="s">
        <v>42</v>
      </c>
      <c r="Y709" t="s">
        <v>653</v>
      </c>
      <c r="AA709" s="1">
        <f t="shared" si="59"/>
        <v>45888</v>
      </c>
      <c r="AB709" s="2">
        <f t="shared" si="60"/>
        <v>8</v>
      </c>
      <c r="AC709" s="2">
        <f t="shared" si="61"/>
        <v>2025</v>
      </c>
      <c r="AD709" s="2" t="str">
        <f>IFERROR(VLOOKUP(A709,'Aux Área'!$A$4:$B$123,2,0),"-")</f>
        <v>SÃO PEDRO</v>
      </c>
    </row>
    <row r="710" spans="1:30" x14ac:dyDescent="0.3">
      <c r="A710" t="s">
        <v>1130</v>
      </c>
      <c r="B710" t="s">
        <v>1131</v>
      </c>
      <c r="C710" t="s">
        <v>1417</v>
      </c>
      <c r="D710" t="s">
        <v>1133</v>
      </c>
      <c r="E710" t="s">
        <v>1134</v>
      </c>
      <c r="F710" t="s">
        <v>1130</v>
      </c>
      <c r="G710" t="s">
        <v>1135</v>
      </c>
      <c r="H710" t="s">
        <v>1136</v>
      </c>
      <c r="I710" t="s">
        <v>1137</v>
      </c>
      <c r="J710" t="s">
        <v>97</v>
      </c>
      <c r="K710" t="s">
        <v>98</v>
      </c>
      <c r="L710" t="s">
        <v>84</v>
      </c>
      <c r="M710" t="s">
        <v>38</v>
      </c>
      <c r="N710" t="s">
        <v>707</v>
      </c>
      <c r="O710" s="23">
        <v>389</v>
      </c>
      <c r="P710" s="9">
        <v>7.1</v>
      </c>
      <c r="Q710" t="s">
        <v>40</v>
      </c>
      <c r="R710">
        <v>23493</v>
      </c>
      <c r="S710" s="9">
        <v>54.8</v>
      </c>
      <c r="T710" s="26">
        <v>6.3410000000000002</v>
      </c>
      <c r="U710" s="8">
        <v>347.49</v>
      </c>
      <c r="V710" t="s">
        <v>1418</v>
      </c>
      <c r="W710" t="s">
        <v>42</v>
      </c>
      <c r="X710" t="s">
        <v>42</v>
      </c>
      <c r="Y710" t="s">
        <v>43</v>
      </c>
      <c r="AA710" s="1">
        <f t="shared" si="59"/>
        <v>45888</v>
      </c>
      <c r="AB710" s="2">
        <f t="shared" si="60"/>
        <v>8</v>
      </c>
      <c r="AC710" s="2">
        <f t="shared" si="61"/>
        <v>2025</v>
      </c>
      <c r="AD710" s="2" t="str">
        <f>IFERROR(VLOOKUP(A710,'Aux Área'!$A$4:$B$123,2,0),"-")</f>
        <v>DIRETORIA</v>
      </c>
    </row>
    <row r="711" spans="1:30" x14ac:dyDescent="0.3">
      <c r="A711" t="s">
        <v>60</v>
      </c>
      <c r="B711" t="s">
        <v>614</v>
      </c>
      <c r="C711" t="s">
        <v>1419</v>
      </c>
      <c r="D711" t="s">
        <v>1206</v>
      </c>
      <c r="E711" t="s">
        <v>1207</v>
      </c>
      <c r="F711" t="s">
        <v>61</v>
      </c>
      <c r="G711" t="s">
        <v>35</v>
      </c>
      <c r="H711" t="s">
        <v>36</v>
      </c>
      <c r="I711" t="s">
        <v>37</v>
      </c>
      <c r="J711" t="s">
        <v>275</v>
      </c>
      <c r="K711" t="s">
        <v>276</v>
      </c>
      <c r="L711" t="s">
        <v>124</v>
      </c>
      <c r="M711" t="s">
        <v>38</v>
      </c>
      <c r="N711" t="s">
        <v>39</v>
      </c>
      <c r="O711" s="23">
        <v>367</v>
      </c>
      <c r="P711" s="9">
        <v>10.29</v>
      </c>
      <c r="Q711" t="s">
        <v>40</v>
      </c>
      <c r="R711">
        <v>5243</v>
      </c>
      <c r="S711" s="9">
        <v>35.68</v>
      </c>
      <c r="T711" s="26">
        <v>4.29</v>
      </c>
      <c r="U711" s="8">
        <v>153.07</v>
      </c>
      <c r="V711" t="s">
        <v>1420</v>
      </c>
      <c r="W711" t="s">
        <v>42</v>
      </c>
      <c r="X711" t="s">
        <v>42</v>
      </c>
      <c r="Y711" t="s">
        <v>43</v>
      </c>
      <c r="AA711" s="1">
        <f t="shared" si="59"/>
        <v>45888</v>
      </c>
      <c r="AB711" s="2">
        <f t="shared" si="60"/>
        <v>8</v>
      </c>
      <c r="AC711" s="2">
        <f t="shared" si="61"/>
        <v>2025</v>
      </c>
      <c r="AD711" s="2" t="str">
        <f>IFERROR(VLOOKUP(A711,'Aux Área'!$A$4:$B$123,2,0),"-")</f>
        <v>QSMS</v>
      </c>
    </row>
    <row r="712" spans="1:30" x14ac:dyDescent="0.3">
      <c r="A712" t="s">
        <v>58</v>
      </c>
      <c r="B712" t="s">
        <v>250</v>
      </c>
      <c r="C712" t="s">
        <v>1421</v>
      </c>
      <c r="D712" t="s">
        <v>87</v>
      </c>
      <c r="E712" t="s">
        <v>88</v>
      </c>
      <c r="F712" t="s">
        <v>59</v>
      </c>
      <c r="G712" t="s">
        <v>35</v>
      </c>
      <c r="H712" t="s">
        <v>36</v>
      </c>
      <c r="I712" t="s">
        <v>37</v>
      </c>
      <c r="J712" t="s">
        <v>356</v>
      </c>
      <c r="K712" t="s">
        <v>357</v>
      </c>
      <c r="L712" t="s">
        <v>124</v>
      </c>
      <c r="M712" t="s">
        <v>38</v>
      </c>
      <c r="N712" t="s">
        <v>39</v>
      </c>
      <c r="O712" s="23">
        <v>365</v>
      </c>
      <c r="P712" s="9">
        <v>8.6999999999999993</v>
      </c>
      <c r="Q712" t="s">
        <v>40</v>
      </c>
      <c r="R712">
        <v>25609</v>
      </c>
      <c r="S712" s="9">
        <v>41.95</v>
      </c>
      <c r="T712" s="26">
        <v>4.391</v>
      </c>
      <c r="U712" s="8">
        <v>184.2</v>
      </c>
      <c r="V712" t="s">
        <v>1422</v>
      </c>
      <c r="W712" t="s">
        <v>42</v>
      </c>
      <c r="X712" t="s">
        <v>42</v>
      </c>
      <c r="Y712" t="s">
        <v>43</v>
      </c>
      <c r="AA712" s="1">
        <f t="shared" si="59"/>
        <v>45888</v>
      </c>
      <c r="AB712" s="2">
        <f t="shared" si="60"/>
        <v>8</v>
      </c>
      <c r="AC712" s="2">
        <f t="shared" si="61"/>
        <v>2025</v>
      </c>
      <c r="AD712" s="2" t="str">
        <f>IFERROR(VLOOKUP(A712,'Aux Área'!$A$4:$B$123,2,0),"-")</f>
        <v>CONSERVA</v>
      </c>
    </row>
    <row r="713" spans="1:30" x14ac:dyDescent="0.3">
      <c r="A713" t="s">
        <v>62</v>
      </c>
      <c r="B713" t="s">
        <v>78</v>
      </c>
      <c r="C713" t="s">
        <v>1423</v>
      </c>
      <c r="D713" t="s">
        <v>120</v>
      </c>
      <c r="E713" t="s">
        <v>121</v>
      </c>
      <c r="F713" t="s">
        <v>63</v>
      </c>
      <c r="G713" t="s">
        <v>35</v>
      </c>
      <c r="H713" t="s">
        <v>36</v>
      </c>
      <c r="I713" t="s">
        <v>37</v>
      </c>
      <c r="J713" t="s">
        <v>275</v>
      </c>
      <c r="K713" t="s">
        <v>276</v>
      </c>
      <c r="L713" t="s">
        <v>124</v>
      </c>
      <c r="M713" t="s">
        <v>38</v>
      </c>
      <c r="N713" t="s">
        <v>39</v>
      </c>
      <c r="O713" s="23">
        <v>391</v>
      </c>
      <c r="P713" s="9">
        <v>9.82</v>
      </c>
      <c r="Q713" t="s">
        <v>40</v>
      </c>
      <c r="R713">
        <v>21326</v>
      </c>
      <c r="S713" s="9">
        <v>39.81</v>
      </c>
      <c r="T713" s="26">
        <v>4.29</v>
      </c>
      <c r="U713" s="8">
        <v>170.78</v>
      </c>
      <c r="V713" t="s">
        <v>1424</v>
      </c>
      <c r="W713" t="s">
        <v>42</v>
      </c>
      <c r="X713" t="s">
        <v>42</v>
      </c>
      <c r="Y713" t="s">
        <v>43</v>
      </c>
      <c r="AA713" s="1">
        <f t="shared" si="59"/>
        <v>45888</v>
      </c>
      <c r="AB713" s="2">
        <f t="shared" si="60"/>
        <v>8</v>
      </c>
      <c r="AC713" s="2">
        <f t="shared" si="61"/>
        <v>2025</v>
      </c>
      <c r="AD713" s="2" t="str">
        <f>IFERROR(VLOOKUP(A713,'Aux Área'!$A$4:$B$123,2,0),"-")</f>
        <v>CONSERVA</v>
      </c>
    </row>
    <row r="714" spans="1:30" x14ac:dyDescent="0.3">
      <c r="A714" t="s">
        <v>60</v>
      </c>
      <c r="B714" t="s">
        <v>614</v>
      </c>
      <c r="C714" t="s">
        <v>1425</v>
      </c>
      <c r="D714" t="s">
        <v>1206</v>
      </c>
      <c r="E714" t="s">
        <v>1207</v>
      </c>
      <c r="F714" t="s">
        <v>61</v>
      </c>
      <c r="G714" t="s">
        <v>35</v>
      </c>
      <c r="H714" t="s">
        <v>36</v>
      </c>
      <c r="I714" t="s">
        <v>37</v>
      </c>
      <c r="J714" t="s">
        <v>172</v>
      </c>
      <c r="K714" t="s">
        <v>173</v>
      </c>
      <c r="L714" t="s">
        <v>124</v>
      </c>
      <c r="M714" t="s">
        <v>38</v>
      </c>
      <c r="N714" t="s">
        <v>39</v>
      </c>
      <c r="O714" s="23">
        <v>260</v>
      </c>
      <c r="P714" s="9">
        <v>10.199999999999999</v>
      </c>
      <c r="Q714" t="s">
        <v>40</v>
      </c>
      <c r="R714">
        <v>5503</v>
      </c>
      <c r="S714" s="9">
        <v>25.49</v>
      </c>
      <c r="T714" s="26">
        <v>4.49</v>
      </c>
      <c r="U714" s="8">
        <v>114.45</v>
      </c>
      <c r="V714" t="s">
        <v>1426</v>
      </c>
      <c r="W714" t="s">
        <v>42</v>
      </c>
      <c r="X714" t="s">
        <v>42</v>
      </c>
      <c r="Y714" t="s">
        <v>43</v>
      </c>
      <c r="AA714" s="1">
        <f t="shared" si="59"/>
        <v>45888</v>
      </c>
      <c r="AB714" s="2">
        <f t="shared" si="60"/>
        <v>8</v>
      </c>
      <c r="AC714" s="2">
        <f t="shared" si="61"/>
        <v>2025</v>
      </c>
      <c r="AD714" s="2" t="str">
        <f>IFERROR(VLOOKUP(A714,'Aux Área'!$A$4:$B$123,2,0),"-")</f>
        <v>QSMS</v>
      </c>
    </row>
    <row r="715" spans="1:30" x14ac:dyDescent="0.3">
      <c r="A715" t="s">
        <v>70</v>
      </c>
      <c r="B715" t="s">
        <v>272</v>
      </c>
      <c r="C715" t="s">
        <v>1427</v>
      </c>
      <c r="D715" t="s">
        <v>145</v>
      </c>
      <c r="E715" t="s">
        <v>146</v>
      </c>
      <c r="F715" t="s">
        <v>71</v>
      </c>
      <c r="G715" t="s">
        <v>35</v>
      </c>
      <c r="H715" t="s">
        <v>36</v>
      </c>
      <c r="I715" t="s">
        <v>37</v>
      </c>
      <c r="J715" t="s">
        <v>147</v>
      </c>
      <c r="K715" t="s">
        <v>148</v>
      </c>
      <c r="L715" t="s">
        <v>84</v>
      </c>
      <c r="M715" t="s">
        <v>38</v>
      </c>
      <c r="N715" t="s">
        <v>39</v>
      </c>
      <c r="O715" s="23">
        <v>199</v>
      </c>
      <c r="P715" s="9">
        <v>7.63</v>
      </c>
      <c r="Q715" t="s">
        <v>40</v>
      </c>
      <c r="R715">
        <v>5026</v>
      </c>
      <c r="S715" s="9">
        <v>26.07</v>
      </c>
      <c r="T715" s="26">
        <v>5.04</v>
      </c>
      <c r="U715" s="8">
        <v>131.38999999999999</v>
      </c>
      <c r="V715" t="s">
        <v>112</v>
      </c>
      <c r="W715" t="s">
        <v>42</v>
      </c>
      <c r="X715" t="s">
        <v>42</v>
      </c>
      <c r="Y715" t="s">
        <v>43</v>
      </c>
      <c r="AA715" s="1">
        <f t="shared" si="59"/>
        <v>45888</v>
      </c>
      <c r="AB715" s="2">
        <f t="shared" si="60"/>
        <v>8</v>
      </c>
      <c r="AC715" s="2">
        <f t="shared" si="61"/>
        <v>2025</v>
      </c>
      <c r="AD715" s="2" t="str">
        <f>IFERROR(VLOOKUP(A715,'Aux Área'!$A$4:$B$123,2,0),"-")</f>
        <v>QSMS</v>
      </c>
    </row>
    <row r="716" spans="1:30" x14ac:dyDescent="0.3">
      <c r="A716" t="s">
        <v>50</v>
      </c>
      <c r="B716" t="s">
        <v>324</v>
      </c>
      <c r="C716" t="s">
        <v>1428</v>
      </c>
      <c r="D716" t="s">
        <v>326</v>
      </c>
      <c r="E716" t="s">
        <v>327</v>
      </c>
      <c r="F716" t="s">
        <v>51</v>
      </c>
      <c r="G716" t="s">
        <v>35</v>
      </c>
      <c r="H716" t="s">
        <v>36</v>
      </c>
      <c r="I716" t="s">
        <v>37</v>
      </c>
      <c r="J716" t="s">
        <v>428</v>
      </c>
      <c r="K716" t="s">
        <v>429</v>
      </c>
      <c r="L716" t="s">
        <v>84</v>
      </c>
      <c r="M716" t="s">
        <v>38</v>
      </c>
      <c r="N716" t="s">
        <v>39</v>
      </c>
      <c r="O716" s="23">
        <v>443</v>
      </c>
      <c r="P716" s="9">
        <v>10.43</v>
      </c>
      <c r="Q716" t="s">
        <v>40</v>
      </c>
      <c r="R716">
        <v>7797</v>
      </c>
      <c r="S716" s="9">
        <v>42.48</v>
      </c>
      <c r="T716" s="26">
        <v>3.99</v>
      </c>
      <c r="U716" s="8">
        <v>169.5</v>
      </c>
      <c r="V716" t="s">
        <v>1429</v>
      </c>
      <c r="W716" t="s">
        <v>42</v>
      </c>
      <c r="X716" t="s">
        <v>42</v>
      </c>
      <c r="Y716" t="s">
        <v>43</v>
      </c>
      <c r="AA716" s="1">
        <f t="shared" si="59"/>
        <v>45889</v>
      </c>
      <c r="AB716" s="2">
        <f t="shared" si="60"/>
        <v>8</v>
      </c>
      <c r="AC716" s="2">
        <f t="shared" si="61"/>
        <v>2025</v>
      </c>
      <c r="AD716" s="2" t="str">
        <f>IFERROR(VLOOKUP(A716,'Aux Área'!$A$4:$B$123,2,0),"-")</f>
        <v>TI</v>
      </c>
    </row>
    <row r="717" spans="1:30" x14ac:dyDescent="0.3">
      <c r="A717" t="s">
        <v>687</v>
      </c>
      <c r="B717" t="s">
        <v>85</v>
      </c>
      <c r="C717" t="s">
        <v>1430</v>
      </c>
      <c r="D717" t="s">
        <v>633</v>
      </c>
      <c r="E717" t="s">
        <v>634</v>
      </c>
      <c r="F717" t="s">
        <v>641</v>
      </c>
      <c r="G717" t="s">
        <v>671</v>
      </c>
      <c r="H717" t="s">
        <v>1051</v>
      </c>
      <c r="I717" t="s">
        <v>673</v>
      </c>
      <c r="J717" t="s">
        <v>285</v>
      </c>
      <c r="K717" t="s">
        <v>286</v>
      </c>
      <c r="L717" t="s">
        <v>91</v>
      </c>
      <c r="M717" t="s">
        <v>38</v>
      </c>
      <c r="N717" t="s">
        <v>638</v>
      </c>
      <c r="O717" s="23">
        <v>0</v>
      </c>
      <c r="P717" s="9">
        <v>0</v>
      </c>
      <c r="Q717" t="s">
        <v>40</v>
      </c>
      <c r="R717">
        <v>0</v>
      </c>
      <c r="S717" s="9">
        <v>73.02</v>
      </c>
      <c r="T717" s="26">
        <v>5.89</v>
      </c>
      <c r="U717" s="8">
        <v>430.1</v>
      </c>
      <c r="V717" t="s">
        <v>1431</v>
      </c>
      <c r="W717" t="s">
        <v>640</v>
      </c>
      <c r="X717" t="s">
        <v>42</v>
      </c>
      <c r="Y717" t="s">
        <v>641</v>
      </c>
      <c r="AA717" s="1">
        <f t="shared" si="59"/>
        <v>45889</v>
      </c>
      <c r="AB717" s="2">
        <f t="shared" si="60"/>
        <v>8</v>
      </c>
      <c r="AC717" s="2">
        <f t="shared" si="61"/>
        <v>2025</v>
      </c>
      <c r="AD717" s="2" t="str">
        <f>IFERROR(VLOOKUP(A717,'Aux Área'!$A$4:$B$123,2,0),"-")</f>
        <v>TECPAV</v>
      </c>
    </row>
    <row r="718" spans="1:30" x14ac:dyDescent="0.3">
      <c r="A718" t="s">
        <v>669</v>
      </c>
      <c r="B718" t="s">
        <v>118</v>
      </c>
      <c r="C718" t="s">
        <v>1432</v>
      </c>
      <c r="D718" t="s">
        <v>721</v>
      </c>
      <c r="E718" t="s">
        <v>722</v>
      </c>
      <c r="F718" t="s">
        <v>641</v>
      </c>
      <c r="G718" t="s">
        <v>671</v>
      </c>
      <c r="H718" t="s">
        <v>1051</v>
      </c>
      <c r="I718" t="s">
        <v>673</v>
      </c>
      <c r="J718" t="s">
        <v>285</v>
      </c>
      <c r="K718" t="s">
        <v>286</v>
      </c>
      <c r="L718" t="s">
        <v>91</v>
      </c>
      <c r="M718" t="s">
        <v>38</v>
      </c>
      <c r="N718" t="s">
        <v>638</v>
      </c>
      <c r="O718" s="23">
        <v>0</v>
      </c>
      <c r="P718" s="9">
        <v>0</v>
      </c>
      <c r="Q718" t="s">
        <v>40</v>
      </c>
      <c r="R718">
        <v>0</v>
      </c>
      <c r="S718" s="9">
        <v>56.5</v>
      </c>
      <c r="T718" s="26">
        <v>5.891</v>
      </c>
      <c r="U718" s="8">
        <v>332.84</v>
      </c>
      <c r="V718" t="s">
        <v>1433</v>
      </c>
      <c r="W718" t="s">
        <v>640</v>
      </c>
      <c r="X718" t="s">
        <v>42</v>
      </c>
      <c r="Y718" t="s">
        <v>641</v>
      </c>
      <c r="AA718" s="1">
        <f t="shared" si="59"/>
        <v>45889</v>
      </c>
      <c r="AB718" s="2">
        <f t="shared" si="60"/>
        <v>8</v>
      </c>
      <c r="AC718" s="2">
        <f t="shared" si="61"/>
        <v>2025</v>
      </c>
      <c r="AD718" s="2" t="str">
        <f>IFERROR(VLOOKUP(A718,'Aux Área'!$A$4:$B$123,2,0),"-")</f>
        <v>TECPAV</v>
      </c>
    </row>
    <row r="719" spans="1:30" x14ac:dyDescent="0.3">
      <c r="A719" t="s">
        <v>704</v>
      </c>
      <c r="B719" t="s">
        <v>100</v>
      </c>
      <c r="C719" t="s">
        <v>1434</v>
      </c>
      <c r="D719" t="s">
        <v>633</v>
      </c>
      <c r="E719" t="s">
        <v>634</v>
      </c>
      <c r="F719" t="s">
        <v>641</v>
      </c>
      <c r="G719" t="s">
        <v>659</v>
      </c>
      <c r="H719" t="s">
        <v>706</v>
      </c>
      <c r="I719" t="s">
        <v>667</v>
      </c>
      <c r="J719" t="s">
        <v>285</v>
      </c>
      <c r="K719" t="s">
        <v>286</v>
      </c>
      <c r="L719" t="s">
        <v>91</v>
      </c>
      <c r="M719" t="s">
        <v>38</v>
      </c>
      <c r="N719" t="s">
        <v>707</v>
      </c>
      <c r="O719" s="23">
        <v>0</v>
      </c>
      <c r="P719" s="9">
        <v>0</v>
      </c>
      <c r="Q719" t="s">
        <v>40</v>
      </c>
      <c r="R719">
        <v>0</v>
      </c>
      <c r="S719" s="9">
        <v>20</v>
      </c>
      <c r="T719" s="26">
        <v>6.1909999999999998</v>
      </c>
      <c r="U719" s="8">
        <v>123.81</v>
      </c>
      <c r="V719" t="s">
        <v>1435</v>
      </c>
      <c r="W719" t="s">
        <v>640</v>
      </c>
      <c r="X719" t="s">
        <v>42</v>
      </c>
      <c r="Y719" t="s">
        <v>641</v>
      </c>
      <c r="AA719" s="1">
        <f t="shared" si="59"/>
        <v>45889</v>
      </c>
      <c r="AB719" s="2">
        <f t="shared" si="60"/>
        <v>8</v>
      </c>
      <c r="AC719" s="2">
        <f t="shared" si="61"/>
        <v>2025</v>
      </c>
      <c r="AD719" s="2" t="str">
        <f>IFERROR(VLOOKUP(A719,'Aux Área'!$A$4:$B$123,2,0),"-")</f>
        <v>TECPAV</v>
      </c>
    </row>
    <row r="720" spans="1:30" x14ac:dyDescent="0.3">
      <c r="A720" t="s">
        <v>58</v>
      </c>
      <c r="B720" t="s">
        <v>250</v>
      </c>
      <c r="C720" t="s">
        <v>1436</v>
      </c>
      <c r="D720" t="s">
        <v>87</v>
      </c>
      <c r="E720" t="s">
        <v>88</v>
      </c>
      <c r="F720" t="s">
        <v>59</v>
      </c>
      <c r="G720" t="s">
        <v>35</v>
      </c>
      <c r="H720" t="s">
        <v>36</v>
      </c>
      <c r="I720" t="s">
        <v>37</v>
      </c>
      <c r="J720" t="s">
        <v>541</v>
      </c>
      <c r="K720" t="s">
        <v>276</v>
      </c>
      <c r="L720" t="s">
        <v>124</v>
      </c>
      <c r="M720" t="s">
        <v>38</v>
      </c>
      <c r="N720" t="s">
        <v>39</v>
      </c>
      <c r="O720" s="23">
        <v>278</v>
      </c>
      <c r="P720" s="9">
        <v>7.31</v>
      </c>
      <c r="Q720" t="s">
        <v>40</v>
      </c>
      <c r="R720">
        <v>25887</v>
      </c>
      <c r="S720" s="9">
        <v>38.03</v>
      </c>
      <c r="T720" s="26">
        <v>4.29</v>
      </c>
      <c r="U720" s="8">
        <v>163.15</v>
      </c>
      <c r="V720" t="s">
        <v>112</v>
      </c>
      <c r="W720" t="s">
        <v>42</v>
      </c>
      <c r="X720" t="s">
        <v>42</v>
      </c>
      <c r="Y720" t="s">
        <v>43</v>
      </c>
      <c r="AA720" s="1">
        <f t="shared" si="59"/>
        <v>45889</v>
      </c>
      <c r="AB720" s="2">
        <f t="shared" si="60"/>
        <v>8</v>
      </c>
      <c r="AC720" s="2">
        <f t="shared" si="61"/>
        <v>2025</v>
      </c>
      <c r="AD720" s="2" t="str">
        <f>IFERROR(VLOOKUP(A720,'Aux Área'!$A$4:$B$123,2,0),"-")</f>
        <v>CONSERVA</v>
      </c>
    </row>
    <row r="721" spans="1:30" x14ac:dyDescent="0.3">
      <c r="A721" t="s">
        <v>52</v>
      </c>
      <c r="B721" t="s">
        <v>93</v>
      </c>
      <c r="C721" t="s">
        <v>1437</v>
      </c>
      <c r="D721" t="s">
        <v>391</v>
      </c>
      <c r="E721" t="s">
        <v>392</v>
      </c>
      <c r="F721" t="s">
        <v>53</v>
      </c>
      <c r="G721" t="s">
        <v>35</v>
      </c>
      <c r="H721" t="s">
        <v>36</v>
      </c>
      <c r="I721" t="s">
        <v>37</v>
      </c>
      <c r="J721" t="s">
        <v>237</v>
      </c>
      <c r="K721" t="s">
        <v>238</v>
      </c>
      <c r="L721" t="s">
        <v>110</v>
      </c>
      <c r="M721" t="s">
        <v>38</v>
      </c>
      <c r="N721" t="s">
        <v>39</v>
      </c>
      <c r="O721" s="23">
        <v>369</v>
      </c>
      <c r="P721" s="9">
        <v>10.28</v>
      </c>
      <c r="Q721" t="s">
        <v>40</v>
      </c>
      <c r="R721">
        <v>12924</v>
      </c>
      <c r="S721" s="9">
        <v>35.9</v>
      </c>
      <c r="T721" s="26">
        <v>3.89</v>
      </c>
      <c r="U721" s="8">
        <v>139.65</v>
      </c>
      <c r="V721" t="s">
        <v>41</v>
      </c>
      <c r="W721" t="s">
        <v>42</v>
      </c>
      <c r="X721" t="s">
        <v>42</v>
      </c>
      <c r="Y721" t="s">
        <v>43</v>
      </c>
      <c r="AA721" s="1">
        <f t="shared" si="59"/>
        <v>45889</v>
      </c>
      <c r="AB721" s="2">
        <f t="shared" si="60"/>
        <v>8</v>
      </c>
      <c r="AC721" s="2">
        <f t="shared" si="61"/>
        <v>2025</v>
      </c>
      <c r="AD721" s="2" t="str">
        <f>IFERROR(VLOOKUP(A721,'Aux Área'!$A$4:$B$123,2,0),"-")</f>
        <v>OPERAÇÃO</v>
      </c>
    </row>
    <row r="722" spans="1:30" x14ac:dyDescent="0.3">
      <c r="A722" t="s">
        <v>76</v>
      </c>
      <c r="B722" t="s">
        <v>380</v>
      </c>
      <c r="C722" t="s">
        <v>1438</v>
      </c>
      <c r="D722" t="s">
        <v>382</v>
      </c>
      <c r="E722" t="s">
        <v>383</v>
      </c>
      <c r="F722" t="s">
        <v>77</v>
      </c>
      <c r="G722" t="s">
        <v>35</v>
      </c>
      <c r="H722" t="s">
        <v>36</v>
      </c>
      <c r="I722" t="s">
        <v>37</v>
      </c>
      <c r="J722" t="s">
        <v>275</v>
      </c>
      <c r="K722" t="s">
        <v>276</v>
      </c>
      <c r="L722" t="s">
        <v>124</v>
      </c>
      <c r="M722" t="s">
        <v>38</v>
      </c>
      <c r="N722" t="s">
        <v>39</v>
      </c>
      <c r="O722" s="23">
        <v>217</v>
      </c>
      <c r="P722" s="9">
        <v>10.119999999999999</v>
      </c>
      <c r="Q722" t="s">
        <v>40</v>
      </c>
      <c r="R722">
        <v>20001</v>
      </c>
      <c r="S722" s="9">
        <v>21.45</v>
      </c>
      <c r="T722" s="26">
        <v>4.29</v>
      </c>
      <c r="U722" s="8">
        <v>92.02</v>
      </c>
      <c r="V722" t="s">
        <v>1439</v>
      </c>
      <c r="W722" t="s">
        <v>42</v>
      </c>
      <c r="X722" t="s">
        <v>42</v>
      </c>
      <c r="Y722" t="s">
        <v>43</v>
      </c>
      <c r="AA722" s="1">
        <f t="shared" si="59"/>
        <v>45889</v>
      </c>
      <c r="AB722" s="2">
        <f t="shared" si="60"/>
        <v>8</v>
      </c>
      <c r="AC722" s="2">
        <f t="shared" si="61"/>
        <v>2025</v>
      </c>
      <c r="AD722" s="2" t="str">
        <f>IFERROR(VLOOKUP(A722,'Aux Área'!$A$4:$B$123,2,0),"-")</f>
        <v>QSMS</v>
      </c>
    </row>
    <row r="723" spans="1:30" x14ac:dyDescent="0.3">
      <c r="A723" t="s">
        <v>46</v>
      </c>
      <c r="B723" t="s">
        <v>458</v>
      </c>
      <c r="C723" t="s">
        <v>1440</v>
      </c>
      <c r="D723" t="s">
        <v>185</v>
      </c>
      <c r="E723" t="s">
        <v>33</v>
      </c>
      <c r="F723" t="s">
        <v>47</v>
      </c>
      <c r="G723" t="s">
        <v>35</v>
      </c>
      <c r="H723" t="s">
        <v>36</v>
      </c>
      <c r="I723" t="s">
        <v>37</v>
      </c>
      <c r="J723" t="s">
        <v>1441</v>
      </c>
      <c r="K723" t="s">
        <v>1442</v>
      </c>
      <c r="L723" t="s">
        <v>746</v>
      </c>
      <c r="M723" t="s">
        <v>747</v>
      </c>
      <c r="N723" t="s">
        <v>39</v>
      </c>
      <c r="O723" s="23">
        <v>287</v>
      </c>
      <c r="P723" s="9">
        <v>10.27</v>
      </c>
      <c r="Q723" t="s">
        <v>40</v>
      </c>
      <c r="R723">
        <v>10615</v>
      </c>
      <c r="S723" s="9">
        <v>27.95</v>
      </c>
      <c r="T723" s="26">
        <v>4.5510000000000002</v>
      </c>
      <c r="U723" s="8">
        <v>127.2</v>
      </c>
      <c r="V723" t="s">
        <v>1443</v>
      </c>
      <c r="W723" t="s">
        <v>42</v>
      </c>
      <c r="X723" t="s">
        <v>42</v>
      </c>
      <c r="Y723" t="s">
        <v>43</v>
      </c>
      <c r="AA723" s="1">
        <f t="shared" si="59"/>
        <v>45889</v>
      </c>
      <c r="AB723" s="2">
        <f t="shared" si="60"/>
        <v>8</v>
      </c>
      <c r="AC723" s="2">
        <f t="shared" si="61"/>
        <v>2025</v>
      </c>
      <c r="AD723" s="2" t="str">
        <f>IFERROR(VLOOKUP(A723,'Aux Área'!$A$4:$B$123,2,0),"-")</f>
        <v>FACILITIES</v>
      </c>
    </row>
    <row r="724" spans="1:30" x14ac:dyDescent="0.3">
      <c r="A724" t="s">
        <v>64</v>
      </c>
      <c r="B724" t="s">
        <v>332</v>
      </c>
      <c r="C724" t="s">
        <v>1444</v>
      </c>
      <c r="D724" t="s">
        <v>127</v>
      </c>
      <c r="E724" t="s">
        <v>128</v>
      </c>
      <c r="F724" t="s">
        <v>65</v>
      </c>
      <c r="G724" t="s">
        <v>35</v>
      </c>
      <c r="H724" t="s">
        <v>36</v>
      </c>
      <c r="I724" t="s">
        <v>37</v>
      </c>
      <c r="J724" t="s">
        <v>1445</v>
      </c>
      <c r="K724" t="s">
        <v>1446</v>
      </c>
      <c r="L724" t="s">
        <v>870</v>
      </c>
      <c r="M724" t="s">
        <v>38</v>
      </c>
      <c r="N724" t="s">
        <v>39</v>
      </c>
      <c r="O724" s="23">
        <v>298</v>
      </c>
      <c r="P724" s="9">
        <v>8.8699999999999992</v>
      </c>
      <c r="Q724" t="s">
        <v>40</v>
      </c>
      <c r="R724">
        <v>12581</v>
      </c>
      <c r="S724" s="9">
        <v>33.6</v>
      </c>
      <c r="T724" s="26">
        <v>4.3010000000000002</v>
      </c>
      <c r="U724" s="8">
        <v>144.52000000000001</v>
      </c>
      <c r="V724" t="s">
        <v>41</v>
      </c>
      <c r="W724" t="s">
        <v>42</v>
      </c>
      <c r="X724" t="s">
        <v>42</v>
      </c>
      <c r="Y724" t="s">
        <v>43</v>
      </c>
      <c r="AA724" s="1">
        <f t="shared" si="59"/>
        <v>45889</v>
      </c>
      <c r="AB724" s="2">
        <f t="shared" si="60"/>
        <v>8</v>
      </c>
      <c r="AC724" s="2">
        <f t="shared" si="61"/>
        <v>2025</v>
      </c>
      <c r="AD724" s="2" t="str">
        <f>IFERROR(VLOOKUP(A724,'Aux Área'!$A$4:$B$123,2,0),"-")</f>
        <v>ENGENHARIA</v>
      </c>
    </row>
    <row r="725" spans="1:30" x14ac:dyDescent="0.3">
      <c r="A725" t="s">
        <v>50</v>
      </c>
      <c r="B725" t="s">
        <v>324</v>
      </c>
      <c r="C725" t="s">
        <v>1447</v>
      </c>
      <c r="D725" t="s">
        <v>326</v>
      </c>
      <c r="E725" t="s">
        <v>327</v>
      </c>
      <c r="F725" t="s">
        <v>51</v>
      </c>
      <c r="G725" t="s">
        <v>35</v>
      </c>
      <c r="H725" t="s">
        <v>36</v>
      </c>
      <c r="I725" t="s">
        <v>37</v>
      </c>
      <c r="J725" t="s">
        <v>165</v>
      </c>
      <c r="K725" t="s">
        <v>166</v>
      </c>
      <c r="L725" t="s">
        <v>167</v>
      </c>
      <c r="M725" t="s">
        <v>38</v>
      </c>
      <c r="N725" t="s">
        <v>39</v>
      </c>
      <c r="O725" s="23">
        <v>322</v>
      </c>
      <c r="P725" s="9">
        <v>8.11</v>
      </c>
      <c r="Q725" t="s">
        <v>40</v>
      </c>
      <c r="R725">
        <v>8119</v>
      </c>
      <c r="S725" s="9">
        <v>39.69</v>
      </c>
      <c r="T725" s="26">
        <v>4.46</v>
      </c>
      <c r="U725" s="8">
        <v>177.02</v>
      </c>
      <c r="V725" t="s">
        <v>41</v>
      </c>
      <c r="W725" t="s">
        <v>42</v>
      </c>
      <c r="X725" t="s">
        <v>42</v>
      </c>
      <c r="Y725" t="s">
        <v>43</v>
      </c>
      <c r="AA725" s="1">
        <f t="shared" si="59"/>
        <v>45889</v>
      </c>
      <c r="AB725" s="2">
        <f t="shared" si="60"/>
        <v>8</v>
      </c>
      <c r="AC725" s="2">
        <f t="shared" si="61"/>
        <v>2025</v>
      </c>
      <c r="AD725" s="2" t="str">
        <f>IFERROR(VLOOKUP(A725,'Aux Área'!$A$4:$B$123,2,0),"-")</f>
        <v>TI</v>
      </c>
    </row>
    <row r="726" spans="1:30" x14ac:dyDescent="0.3">
      <c r="A726" t="s">
        <v>30</v>
      </c>
      <c r="B726" t="s">
        <v>453</v>
      </c>
      <c r="C726" t="s">
        <v>1448</v>
      </c>
      <c r="D726" t="s">
        <v>582</v>
      </c>
      <c r="E726" t="s">
        <v>583</v>
      </c>
      <c r="F726" t="s">
        <v>34</v>
      </c>
      <c r="G726" t="s">
        <v>35</v>
      </c>
      <c r="H726" t="s">
        <v>36</v>
      </c>
      <c r="I726" t="s">
        <v>37</v>
      </c>
      <c r="J726" t="s">
        <v>788</v>
      </c>
      <c r="K726" t="s">
        <v>789</v>
      </c>
      <c r="L726" t="s">
        <v>377</v>
      </c>
      <c r="M726" t="s">
        <v>38</v>
      </c>
      <c r="N726" t="s">
        <v>39</v>
      </c>
      <c r="O726" s="23">
        <v>362</v>
      </c>
      <c r="P726" s="9">
        <v>8.98</v>
      </c>
      <c r="Q726" t="s">
        <v>40</v>
      </c>
      <c r="R726">
        <v>6524</v>
      </c>
      <c r="S726" s="9">
        <v>40.299999999999997</v>
      </c>
      <c r="T726" s="26">
        <v>3.99</v>
      </c>
      <c r="U726" s="8">
        <v>160.80000000000001</v>
      </c>
      <c r="V726" t="s">
        <v>41</v>
      </c>
      <c r="W726" t="s">
        <v>42</v>
      </c>
      <c r="X726" t="s">
        <v>42</v>
      </c>
      <c r="Y726" t="s">
        <v>43</v>
      </c>
      <c r="AA726" s="1">
        <f t="shared" si="59"/>
        <v>45889</v>
      </c>
      <c r="AB726" s="2">
        <f t="shared" si="60"/>
        <v>8</v>
      </c>
      <c r="AC726" s="2">
        <f t="shared" si="61"/>
        <v>2025</v>
      </c>
      <c r="AD726" s="2" t="str">
        <f>IFERROR(VLOOKUP(A726,'Aux Área'!$A$4:$B$123,2,0),"-")</f>
        <v>OPERAÇÃO</v>
      </c>
    </row>
    <row r="727" spans="1:30" x14ac:dyDescent="0.3">
      <c r="A727" t="s">
        <v>52</v>
      </c>
      <c r="B727" t="s">
        <v>1449</v>
      </c>
      <c r="C727" t="s">
        <v>1450</v>
      </c>
      <c r="D727" t="s">
        <v>391</v>
      </c>
      <c r="E727" t="s">
        <v>392</v>
      </c>
      <c r="F727" t="s">
        <v>53</v>
      </c>
      <c r="G727" t="s">
        <v>35</v>
      </c>
      <c r="H727" t="s">
        <v>36</v>
      </c>
      <c r="I727" t="s">
        <v>37</v>
      </c>
      <c r="J727" t="s">
        <v>165</v>
      </c>
      <c r="K727" t="s">
        <v>166</v>
      </c>
      <c r="L727" t="s">
        <v>167</v>
      </c>
      <c r="M727" t="s">
        <v>38</v>
      </c>
      <c r="N727" t="s">
        <v>39</v>
      </c>
      <c r="O727" s="23">
        <v>254</v>
      </c>
      <c r="P727" s="9">
        <v>11.1</v>
      </c>
      <c r="Q727" t="s">
        <v>40</v>
      </c>
      <c r="R727">
        <v>13178</v>
      </c>
      <c r="S727" s="9">
        <v>22.89</v>
      </c>
      <c r="T727" s="26">
        <v>4.46</v>
      </c>
      <c r="U727" s="8">
        <v>102.09</v>
      </c>
      <c r="V727" t="s">
        <v>41</v>
      </c>
      <c r="W727" t="s">
        <v>42</v>
      </c>
      <c r="X727" t="s">
        <v>42</v>
      </c>
      <c r="Y727" t="s">
        <v>43</v>
      </c>
      <c r="AA727" s="1">
        <f t="shared" si="59"/>
        <v>45889</v>
      </c>
      <c r="AB727" s="2">
        <f t="shared" si="60"/>
        <v>8</v>
      </c>
      <c r="AC727" s="2">
        <f t="shared" si="61"/>
        <v>2025</v>
      </c>
      <c r="AD727" s="2" t="str">
        <f>IFERROR(VLOOKUP(A727,'Aux Área'!$A$4:$B$123,2,0),"-")</f>
        <v>OPERAÇÃO</v>
      </c>
    </row>
    <row r="728" spans="1:30" x14ac:dyDescent="0.3">
      <c r="A728" t="s">
        <v>60</v>
      </c>
      <c r="B728" t="s">
        <v>614</v>
      </c>
      <c r="C728" t="s">
        <v>1451</v>
      </c>
      <c r="D728" t="s">
        <v>1206</v>
      </c>
      <c r="E728" t="s">
        <v>1207</v>
      </c>
      <c r="F728" t="s">
        <v>61</v>
      </c>
      <c r="G728" t="s">
        <v>35</v>
      </c>
      <c r="H728" t="s">
        <v>36</v>
      </c>
      <c r="I728" t="s">
        <v>37</v>
      </c>
      <c r="J728" t="s">
        <v>172</v>
      </c>
      <c r="K728" t="s">
        <v>173</v>
      </c>
      <c r="L728" t="s">
        <v>124</v>
      </c>
      <c r="M728" t="s">
        <v>38</v>
      </c>
      <c r="N728" t="s">
        <v>39</v>
      </c>
      <c r="O728" s="23">
        <v>303</v>
      </c>
      <c r="P728" s="9">
        <v>10.09</v>
      </c>
      <c r="Q728" t="s">
        <v>40</v>
      </c>
      <c r="R728">
        <v>5806</v>
      </c>
      <c r="S728" s="9">
        <v>30.03</v>
      </c>
      <c r="T728" s="26">
        <v>4.49</v>
      </c>
      <c r="U728" s="8">
        <v>134.83000000000001</v>
      </c>
      <c r="V728" t="s">
        <v>1426</v>
      </c>
      <c r="W728" t="s">
        <v>42</v>
      </c>
      <c r="X728" t="s">
        <v>42</v>
      </c>
      <c r="Y728" t="s">
        <v>43</v>
      </c>
      <c r="AA728" s="1">
        <f t="shared" si="59"/>
        <v>45889</v>
      </c>
      <c r="AB728" s="2">
        <f t="shared" si="60"/>
        <v>8</v>
      </c>
      <c r="AC728" s="2">
        <f t="shared" si="61"/>
        <v>2025</v>
      </c>
      <c r="AD728" s="2" t="str">
        <f>IFERROR(VLOOKUP(A728,'Aux Área'!$A$4:$B$123,2,0),"-")</f>
        <v>QSMS</v>
      </c>
    </row>
    <row r="729" spans="1:30" x14ac:dyDescent="0.3">
      <c r="A729" t="s">
        <v>48</v>
      </c>
      <c r="B729" t="s">
        <v>288</v>
      </c>
      <c r="C729" t="s">
        <v>1452</v>
      </c>
      <c r="D729" t="s">
        <v>132</v>
      </c>
      <c r="E729" t="s">
        <v>133</v>
      </c>
      <c r="F729" t="s">
        <v>49</v>
      </c>
      <c r="G729" t="s">
        <v>35</v>
      </c>
      <c r="H729" t="s">
        <v>36</v>
      </c>
      <c r="I729" t="s">
        <v>37</v>
      </c>
      <c r="J729" t="s">
        <v>97</v>
      </c>
      <c r="K729" t="s">
        <v>98</v>
      </c>
      <c r="L729" t="s">
        <v>84</v>
      </c>
      <c r="M729" t="s">
        <v>38</v>
      </c>
      <c r="N729" t="s">
        <v>39</v>
      </c>
      <c r="O729" s="23">
        <v>373</v>
      </c>
      <c r="P729" s="9">
        <v>9.85</v>
      </c>
      <c r="Q729" t="s">
        <v>40</v>
      </c>
      <c r="R729">
        <v>8640</v>
      </c>
      <c r="S729" s="9">
        <v>37.880000000000003</v>
      </c>
      <c r="T729" s="26">
        <v>3.99</v>
      </c>
      <c r="U729" s="8">
        <v>151.13999999999999</v>
      </c>
      <c r="V729" t="s">
        <v>1453</v>
      </c>
      <c r="W729" t="s">
        <v>42</v>
      </c>
      <c r="X729" t="s">
        <v>42</v>
      </c>
      <c r="Y729" t="s">
        <v>43</v>
      </c>
      <c r="AA729" s="1">
        <f t="shared" si="59"/>
        <v>45889</v>
      </c>
      <c r="AB729" s="2">
        <f t="shared" si="60"/>
        <v>8</v>
      </c>
      <c r="AC729" s="2">
        <f t="shared" si="61"/>
        <v>2025</v>
      </c>
      <c r="AD729" s="2" t="str">
        <f>IFERROR(VLOOKUP(A729,'Aux Área'!$A$4:$B$123,2,0),"-")</f>
        <v>ENGENHARIA</v>
      </c>
    </row>
    <row r="730" spans="1:30" x14ac:dyDescent="0.3">
      <c r="A730" t="s">
        <v>76</v>
      </c>
      <c r="B730" t="s">
        <v>380</v>
      </c>
      <c r="C730" t="s">
        <v>1454</v>
      </c>
      <c r="D730" t="s">
        <v>382</v>
      </c>
      <c r="E730" t="s">
        <v>383</v>
      </c>
      <c r="F730" t="s">
        <v>77</v>
      </c>
      <c r="G730" t="s">
        <v>35</v>
      </c>
      <c r="H730" t="s">
        <v>36</v>
      </c>
      <c r="I730" t="s">
        <v>37</v>
      </c>
      <c r="J730" t="s">
        <v>1210</v>
      </c>
      <c r="K730" t="s">
        <v>1211</v>
      </c>
      <c r="L730" t="s">
        <v>155</v>
      </c>
      <c r="M730" t="s">
        <v>38</v>
      </c>
      <c r="N730" t="s">
        <v>39</v>
      </c>
      <c r="O730" s="23">
        <v>297</v>
      </c>
      <c r="P730" s="9">
        <v>8.83</v>
      </c>
      <c r="Q730" t="s">
        <v>40</v>
      </c>
      <c r="R730">
        <v>20298</v>
      </c>
      <c r="S730" s="9">
        <v>33.65</v>
      </c>
      <c r="T730" s="26">
        <v>4.1900000000000004</v>
      </c>
      <c r="U730" s="8">
        <v>140.99</v>
      </c>
      <c r="V730" t="s">
        <v>112</v>
      </c>
      <c r="W730" t="s">
        <v>42</v>
      </c>
      <c r="X730" t="s">
        <v>42</v>
      </c>
      <c r="Y730" t="s">
        <v>43</v>
      </c>
      <c r="AA730" s="1">
        <f t="shared" si="59"/>
        <v>45890</v>
      </c>
      <c r="AB730" s="2">
        <f t="shared" si="60"/>
        <v>8</v>
      </c>
      <c r="AC730" s="2">
        <f t="shared" si="61"/>
        <v>2025</v>
      </c>
      <c r="AD730" s="2" t="str">
        <f>IFERROR(VLOOKUP(A730,'Aux Área'!$A$4:$B$123,2,0),"-")</f>
        <v>QSMS</v>
      </c>
    </row>
    <row r="731" spans="1:30" x14ac:dyDescent="0.3">
      <c r="A731" t="s">
        <v>62</v>
      </c>
      <c r="B731" t="s">
        <v>1455</v>
      </c>
      <c r="C731" t="s">
        <v>1456</v>
      </c>
      <c r="D731" t="s">
        <v>120</v>
      </c>
      <c r="E731" t="s">
        <v>121</v>
      </c>
      <c r="F731" t="s">
        <v>63</v>
      </c>
      <c r="G731" t="s">
        <v>35</v>
      </c>
      <c r="H731" t="s">
        <v>36</v>
      </c>
      <c r="I731" t="s">
        <v>37</v>
      </c>
      <c r="J731" t="s">
        <v>370</v>
      </c>
      <c r="K731" t="s">
        <v>371</v>
      </c>
      <c r="L731" t="s">
        <v>124</v>
      </c>
      <c r="M731" t="s">
        <v>38</v>
      </c>
      <c r="N731" t="s">
        <v>39</v>
      </c>
      <c r="O731" s="23">
        <v>398</v>
      </c>
      <c r="P731" s="9">
        <v>10.57</v>
      </c>
      <c r="Q731" t="s">
        <v>40</v>
      </c>
      <c r="R731">
        <v>21724</v>
      </c>
      <c r="S731" s="9">
        <v>37.67</v>
      </c>
      <c r="T731" s="26">
        <v>4.4909999999999997</v>
      </c>
      <c r="U731" s="8">
        <v>169.18</v>
      </c>
      <c r="V731" t="s">
        <v>1457</v>
      </c>
      <c r="W731" t="s">
        <v>42</v>
      </c>
      <c r="X731" t="s">
        <v>42</v>
      </c>
      <c r="Y731" t="s">
        <v>43</v>
      </c>
      <c r="AA731" s="1">
        <f t="shared" si="59"/>
        <v>45890</v>
      </c>
      <c r="AB731" s="2">
        <f t="shared" si="60"/>
        <v>8</v>
      </c>
      <c r="AC731" s="2">
        <f t="shared" si="61"/>
        <v>2025</v>
      </c>
      <c r="AD731" s="2" t="str">
        <f>IFERROR(VLOOKUP(A731,'Aux Área'!$A$4:$B$123,2,0),"-")</f>
        <v>CONSERVA</v>
      </c>
    </row>
    <row r="732" spans="1:30" x14ac:dyDescent="0.3">
      <c r="A732" t="s">
        <v>68</v>
      </c>
      <c r="B732" t="s">
        <v>296</v>
      </c>
      <c r="C732" t="s">
        <v>1458</v>
      </c>
      <c r="D732" t="s">
        <v>80</v>
      </c>
      <c r="E732" t="s">
        <v>81</v>
      </c>
      <c r="F732" t="s">
        <v>69</v>
      </c>
      <c r="G732" t="s">
        <v>35</v>
      </c>
      <c r="H732" t="s">
        <v>36</v>
      </c>
      <c r="I732" t="s">
        <v>37</v>
      </c>
      <c r="J732" t="s">
        <v>147</v>
      </c>
      <c r="K732" t="s">
        <v>148</v>
      </c>
      <c r="L732" t="s">
        <v>84</v>
      </c>
      <c r="M732" t="s">
        <v>38</v>
      </c>
      <c r="N732" t="s">
        <v>39</v>
      </c>
      <c r="O732" s="23">
        <v>337</v>
      </c>
      <c r="P732" s="9">
        <v>8.66</v>
      </c>
      <c r="Q732" t="s">
        <v>40</v>
      </c>
      <c r="R732">
        <v>2935</v>
      </c>
      <c r="S732" s="9">
        <v>38.9</v>
      </c>
      <c r="T732" s="26">
        <v>5.04</v>
      </c>
      <c r="U732" s="8">
        <v>196.06</v>
      </c>
      <c r="V732" t="s">
        <v>112</v>
      </c>
      <c r="W732" t="s">
        <v>42</v>
      </c>
      <c r="X732" t="s">
        <v>42</v>
      </c>
      <c r="Y732" t="s">
        <v>43</v>
      </c>
      <c r="AA732" s="1">
        <f t="shared" si="59"/>
        <v>45890</v>
      </c>
      <c r="AB732" s="2">
        <f t="shared" si="60"/>
        <v>8</v>
      </c>
      <c r="AC732" s="2">
        <f t="shared" si="61"/>
        <v>2025</v>
      </c>
      <c r="AD732" s="2" t="str">
        <f>IFERROR(VLOOKUP(A732,'Aux Área'!$A$4:$B$123,2,0),"-")</f>
        <v>OPERAÇÃO</v>
      </c>
    </row>
    <row r="733" spans="1:30" x14ac:dyDescent="0.3">
      <c r="A733" t="s">
        <v>58</v>
      </c>
      <c r="B733" t="s">
        <v>250</v>
      </c>
      <c r="C733" t="s">
        <v>1459</v>
      </c>
      <c r="D733" t="s">
        <v>87</v>
      </c>
      <c r="E733" t="s">
        <v>88</v>
      </c>
      <c r="F733" t="s">
        <v>59</v>
      </c>
      <c r="G733" t="s">
        <v>35</v>
      </c>
      <c r="H733" t="s">
        <v>36</v>
      </c>
      <c r="I733" t="s">
        <v>37</v>
      </c>
      <c r="J733" t="s">
        <v>231</v>
      </c>
      <c r="K733" t="s">
        <v>232</v>
      </c>
      <c r="L733" t="s">
        <v>217</v>
      </c>
      <c r="M733" t="s">
        <v>38</v>
      </c>
      <c r="N733" t="s">
        <v>39</v>
      </c>
      <c r="O733" s="23">
        <v>357</v>
      </c>
      <c r="P733" s="9">
        <v>9.02</v>
      </c>
      <c r="Q733" t="s">
        <v>40</v>
      </c>
      <c r="R733">
        <v>26244</v>
      </c>
      <c r="S733" s="9">
        <v>39.6</v>
      </c>
      <c r="T733" s="26">
        <v>3.99</v>
      </c>
      <c r="U733" s="8">
        <v>158.01</v>
      </c>
      <c r="V733" t="s">
        <v>1460</v>
      </c>
      <c r="W733" t="s">
        <v>42</v>
      </c>
      <c r="X733" t="s">
        <v>42</v>
      </c>
      <c r="Y733" t="s">
        <v>43</v>
      </c>
      <c r="AA733" s="1">
        <f t="shared" si="59"/>
        <v>45890</v>
      </c>
      <c r="AB733" s="2">
        <f t="shared" si="60"/>
        <v>8</v>
      </c>
      <c r="AC733" s="2">
        <f t="shared" si="61"/>
        <v>2025</v>
      </c>
      <c r="AD733" s="2" t="str">
        <f>IFERROR(VLOOKUP(A733,'Aux Área'!$A$4:$B$123,2,0),"-")</f>
        <v>CONSERVA</v>
      </c>
    </row>
    <row r="734" spans="1:30" x14ac:dyDescent="0.3">
      <c r="A734" t="s">
        <v>66</v>
      </c>
      <c r="B734" t="s">
        <v>464</v>
      </c>
      <c r="C734" t="s">
        <v>1461</v>
      </c>
      <c r="D734" t="s">
        <v>151</v>
      </c>
      <c r="E734" t="s">
        <v>152</v>
      </c>
      <c r="F734" t="s">
        <v>67</v>
      </c>
      <c r="G734" t="s">
        <v>35</v>
      </c>
      <c r="H734" t="s">
        <v>36</v>
      </c>
      <c r="I734" t="s">
        <v>37</v>
      </c>
      <c r="J734" t="s">
        <v>147</v>
      </c>
      <c r="K734" t="s">
        <v>148</v>
      </c>
      <c r="L734" t="s">
        <v>84</v>
      </c>
      <c r="M734" t="s">
        <v>38</v>
      </c>
      <c r="N734" t="s">
        <v>39</v>
      </c>
      <c r="O734" s="23">
        <v>380</v>
      </c>
      <c r="P734" s="9">
        <v>8.5399999999999991</v>
      </c>
      <c r="Q734" t="s">
        <v>40</v>
      </c>
      <c r="R734">
        <v>5292</v>
      </c>
      <c r="S734" s="9">
        <v>44.49</v>
      </c>
      <c r="T734" s="26">
        <v>4.6399999999999997</v>
      </c>
      <c r="U734" s="8">
        <v>206.44</v>
      </c>
      <c r="V734" t="s">
        <v>112</v>
      </c>
      <c r="W734" t="s">
        <v>42</v>
      </c>
      <c r="X734" t="s">
        <v>42</v>
      </c>
      <c r="Y734" t="s">
        <v>43</v>
      </c>
      <c r="AA734" s="1">
        <f t="shared" si="59"/>
        <v>45890</v>
      </c>
      <c r="AB734" s="2">
        <f t="shared" si="60"/>
        <v>8</v>
      </c>
      <c r="AC734" s="2">
        <f t="shared" si="61"/>
        <v>2025</v>
      </c>
      <c r="AD734" s="2" t="str">
        <f>IFERROR(VLOOKUP(A734,'Aux Área'!$A$4:$B$123,2,0),"-")</f>
        <v>OPERAÇÃO</v>
      </c>
    </row>
    <row r="735" spans="1:30" x14ac:dyDescent="0.3">
      <c r="A735" t="s">
        <v>1295</v>
      </c>
      <c r="B735" t="s">
        <v>113</v>
      </c>
      <c r="C735" t="s">
        <v>1462</v>
      </c>
      <c r="D735" t="s">
        <v>1297</v>
      </c>
      <c r="E735" t="s">
        <v>1298</v>
      </c>
      <c r="F735" t="s">
        <v>1299</v>
      </c>
      <c r="G735" t="s">
        <v>1300</v>
      </c>
      <c r="H735" t="s">
        <v>1301</v>
      </c>
      <c r="I735" t="s">
        <v>839</v>
      </c>
      <c r="J735" t="s">
        <v>275</v>
      </c>
      <c r="K735" t="s">
        <v>276</v>
      </c>
      <c r="L735" t="s">
        <v>124</v>
      </c>
      <c r="M735" t="s">
        <v>38</v>
      </c>
      <c r="N735" t="s">
        <v>39</v>
      </c>
      <c r="O735" s="23">
        <v>0</v>
      </c>
      <c r="P735" s="23">
        <v>0</v>
      </c>
      <c r="Q735" t="s">
        <v>40</v>
      </c>
      <c r="R735" t="s">
        <v>15244</v>
      </c>
      <c r="S735" s="9">
        <v>40.840000000000003</v>
      </c>
      <c r="T735" s="26">
        <v>4.29</v>
      </c>
      <c r="U735" s="8">
        <v>175.2</v>
      </c>
      <c r="V735" t="s">
        <v>1463</v>
      </c>
      <c r="W735" t="s">
        <v>42</v>
      </c>
      <c r="X735" t="s">
        <v>42</v>
      </c>
      <c r="Y735" t="s">
        <v>43</v>
      </c>
      <c r="AA735" s="1">
        <f t="shared" si="59"/>
        <v>45890</v>
      </c>
      <c r="AB735" s="2">
        <f t="shared" si="60"/>
        <v>8</v>
      </c>
      <c r="AC735" s="2">
        <f t="shared" si="61"/>
        <v>2025</v>
      </c>
      <c r="AD735" s="2" t="str">
        <f>IFERROR(VLOOKUP(A735,'Aux Área'!$A$4:$B$123,2,0),"-")</f>
        <v>LUCCA JR - OP</v>
      </c>
    </row>
    <row r="736" spans="1:30" x14ac:dyDescent="0.3">
      <c r="A736" t="s">
        <v>58</v>
      </c>
      <c r="B736" t="s">
        <v>250</v>
      </c>
      <c r="C736" t="s">
        <v>1464</v>
      </c>
      <c r="D736" t="s">
        <v>87</v>
      </c>
      <c r="E736" t="s">
        <v>88</v>
      </c>
      <c r="F736" t="s">
        <v>59</v>
      </c>
      <c r="G736" t="s">
        <v>35</v>
      </c>
      <c r="H736" t="s">
        <v>36</v>
      </c>
      <c r="I736" t="s">
        <v>37</v>
      </c>
      <c r="J736" t="s">
        <v>215</v>
      </c>
      <c r="K736" t="s">
        <v>216</v>
      </c>
      <c r="L736" t="s">
        <v>217</v>
      </c>
      <c r="M736" t="s">
        <v>38</v>
      </c>
      <c r="N736" t="s">
        <v>39</v>
      </c>
      <c r="O736" s="23">
        <v>305</v>
      </c>
      <c r="P736" s="9">
        <v>8.6199999999999992</v>
      </c>
      <c r="Q736" t="s">
        <v>40</v>
      </c>
      <c r="R736">
        <v>26549</v>
      </c>
      <c r="S736" s="9">
        <v>35.369999999999997</v>
      </c>
      <c r="T736" s="26">
        <v>4.141</v>
      </c>
      <c r="U736" s="8">
        <v>146.46</v>
      </c>
      <c r="V736" t="s">
        <v>41</v>
      </c>
      <c r="W736" t="s">
        <v>42</v>
      </c>
      <c r="X736" t="s">
        <v>42</v>
      </c>
      <c r="Y736" t="s">
        <v>43</v>
      </c>
      <c r="AA736" s="1">
        <f t="shared" si="59"/>
        <v>45890</v>
      </c>
      <c r="AB736" s="2">
        <f t="shared" si="60"/>
        <v>8</v>
      </c>
      <c r="AC736" s="2">
        <f t="shared" si="61"/>
        <v>2025</v>
      </c>
      <c r="AD736" s="2" t="str">
        <f>IFERROR(VLOOKUP(A736,'Aux Área'!$A$4:$B$123,2,0),"-")</f>
        <v>CONSERVA</v>
      </c>
    </row>
    <row r="737" spans="1:30" x14ac:dyDescent="0.3">
      <c r="A737" t="s">
        <v>1096</v>
      </c>
      <c r="B737" t="s">
        <v>1097</v>
      </c>
      <c r="C737" t="s">
        <v>1465</v>
      </c>
      <c r="D737" t="s">
        <v>1366</v>
      </c>
      <c r="E737" t="s">
        <v>1367</v>
      </c>
      <c r="F737" t="s">
        <v>653</v>
      </c>
      <c r="G737" t="s">
        <v>635</v>
      </c>
      <c r="H737" t="s">
        <v>1099</v>
      </c>
      <c r="I737" t="s">
        <v>649</v>
      </c>
      <c r="J737" t="s">
        <v>237</v>
      </c>
      <c r="K737" t="s">
        <v>238</v>
      </c>
      <c r="L737" t="s">
        <v>110</v>
      </c>
      <c r="M737" t="s">
        <v>38</v>
      </c>
      <c r="N737" t="s">
        <v>638</v>
      </c>
      <c r="O737" s="23">
        <v>0</v>
      </c>
      <c r="P737" s="9">
        <v>0</v>
      </c>
      <c r="Q737" t="s">
        <v>40</v>
      </c>
      <c r="R737">
        <v>0</v>
      </c>
      <c r="S737" s="9">
        <v>222</v>
      </c>
      <c r="T737" s="26">
        <v>6.09</v>
      </c>
      <c r="U737" s="8">
        <v>1351.98</v>
      </c>
      <c r="V737" t="s">
        <v>41</v>
      </c>
      <c r="W737" t="s">
        <v>652</v>
      </c>
      <c r="X737" t="s">
        <v>42</v>
      </c>
      <c r="Y737" t="s">
        <v>653</v>
      </c>
      <c r="AA737" s="1">
        <f t="shared" si="59"/>
        <v>45890</v>
      </c>
      <c r="AB737" s="2">
        <f t="shared" si="60"/>
        <v>8</v>
      </c>
      <c r="AC737" s="2">
        <f t="shared" si="61"/>
        <v>2025</v>
      </c>
      <c r="AD737" s="2" t="str">
        <f>IFERROR(VLOOKUP(A737,'Aux Área'!$A$4:$B$123,2,0),"-")</f>
        <v>SÃO PEDRO</v>
      </c>
    </row>
    <row r="738" spans="1:30" x14ac:dyDescent="0.3">
      <c r="A738" t="s">
        <v>60</v>
      </c>
      <c r="B738" t="s">
        <v>614</v>
      </c>
      <c r="C738" t="s">
        <v>1466</v>
      </c>
      <c r="D738" t="s">
        <v>1206</v>
      </c>
      <c r="E738" t="s">
        <v>1207</v>
      </c>
      <c r="F738" t="s">
        <v>61</v>
      </c>
      <c r="G738" t="s">
        <v>35</v>
      </c>
      <c r="H738" t="s">
        <v>36</v>
      </c>
      <c r="I738" t="s">
        <v>37</v>
      </c>
      <c r="J738" t="s">
        <v>623</v>
      </c>
      <c r="K738" t="s">
        <v>624</v>
      </c>
      <c r="L738" t="s">
        <v>181</v>
      </c>
      <c r="M738" t="s">
        <v>38</v>
      </c>
      <c r="N738" t="s">
        <v>39</v>
      </c>
      <c r="O738" s="23">
        <v>312</v>
      </c>
      <c r="P738" s="9">
        <v>10.58</v>
      </c>
      <c r="Q738" t="s">
        <v>40</v>
      </c>
      <c r="R738">
        <v>6118</v>
      </c>
      <c r="S738" s="9">
        <v>29.48</v>
      </c>
      <c r="T738" s="26">
        <v>3.99</v>
      </c>
      <c r="U738" s="8">
        <v>117.63</v>
      </c>
      <c r="V738" t="s">
        <v>41</v>
      </c>
      <c r="W738" t="s">
        <v>42</v>
      </c>
      <c r="X738" t="s">
        <v>42</v>
      </c>
      <c r="Y738" t="s">
        <v>43</v>
      </c>
      <c r="AA738" s="1">
        <f t="shared" si="59"/>
        <v>45890</v>
      </c>
      <c r="AB738" s="2">
        <f t="shared" si="60"/>
        <v>8</v>
      </c>
      <c r="AC738" s="2">
        <f t="shared" si="61"/>
        <v>2025</v>
      </c>
      <c r="AD738" s="2" t="str">
        <f>IFERROR(VLOOKUP(A738,'Aux Área'!$A$4:$B$123,2,0),"-")</f>
        <v>QSMS</v>
      </c>
    </row>
    <row r="739" spans="1:30" x14ac:dyDescent="0.3">
      <c r="A739" t="s">
        <v>62</v>
      </c>
      <c r="B739" t="s">
        <v>1455</v>
      </c>
      <c r="C739" t="s">
        <v>1467</v>
      </c>
      <c r="D739" t="s">
        <v>120</v>
      </c>
      <c r="E739" t="s">
        <v>121</v>
      </c>
      <c r="F739" t="s">
        <v>63</v>
      </c>
      <c r="G739" t="s">
        <v>35</v>
      </c>
      <c r="H739" t="s">
        <v>36</v>
      </c>
      <c r="I739" t="s">
        <v>37</v>
      </c>
      <c r="J739" t="s">
        <v>248</v>
      </c>
      <c r="K739" t="s">
        <v>249</v>
      </c>
      <c r="L739" t="s">
        <v>207</v>
      </c>
      <c r="M739" t="s">
        <v>38</v>
      </c>
      <c r="N739" t="s">
        <v>39</v>
      </c>
      <c r="O739" s="23">
        <v>334</v>
      </c>
      <c r="P739" s="9">
        <v>9.65</v>
      </c>
      <c r="Q739" t="s">
        <v>40</v>
      </c>
      <c r="R739">
        <v>22058</v>
      </c>
      <c r="S739" s="9">
        <v>34.619999999999997</v>
      </c>
      <c r="T739" s="26">
        <v>4.7910000000000004</v>
      </c>
      <c r="U739" s="8">
        <v>165.85</v>
      </c>
      <c r="V739" t="s">
        <v>112</v>
      </c>
      <c r="W739" t="s">
        <v>42</v>
      </c>
      <c r="X739" t="s">
        <v>42</v>
      </c>
      <c r="Y739" t="s">
        <v>43</v>
      </c>
      <c r="AA739" s="1">
        <f t="shared" si="59"/>
        <v>45891</v>
      </c>
      <c r="AB739" s="2">
        <f t="shared" si="60"/>
        <v>8</v>
      </c>
      <c r="AC739" s="2">
        <f t="shared" si="61"/>
        <v>2025</v>
      </c>
      <c r="AD739" s="2" t="str">
        <f>IFERROR(VLOOKUP(A739,'Aux Área'!$A$4:$B$123,2,0),"-")</f>
        <v>CONSERVA</v>
      </c>
    </row>
    <row r="740" spans="1:30" x14ac:dyDescent="0.3">
      <c r="A740" t="s">
        <v>696</v>
      </c>
      <c r="B740" t="s">
        <v>222</v>
      </c>
      <c r="C740" t="s">
        <v>1468</v>
      </c>
      <c r="D740" t="s">
        <v>633</v>
      </c>
      <c r="E740" t="s">
        <v>634</v>
      </c>
      <c r="F740" t="s">
        <v>641</v>
      </c>
      <c r="G740" t="s">
        <v>635</v>
      </c>
      <c r="H740" t="s">
        <v>666</v>
      </c>
      <c r="I740" t="s">
        <v>667</v>
      </c>
      <c r="J740" t="s">
        <v>285</v>
      </c>
      <c r="K740" t="s">
        <v>286</v>
      </c>
      <c r="L740" t="s">
        <v>91</v>
      </c>
      <c r="M740" t="s">
        <v>38</v>
      </c>
      <c r="N740" t="s">
        <v>638</v>
      </c>
      <c r="O740" s="23">
        <v>0</v>
      </c>
      <c r="P740" s="9">
        <v>0</v>
      </c>
      <c r="Q740" t="s">
        <v>40</v>
      </c>
      <c r="R740">
        <v>0</v>
      </c>
      <c r="S740" s="9">
        <v>83.48</v>
      </c>
      <c r="T740" s="26">
        <v>5.79</v>
      </c>
      <c r="U740" s="8">
        <v>483.36</v>
      </c>
      <c r="V740" t="s">
        <v>1469</v>
      </c>
      <c r="W740" t="s">
        <v>640</v>
      </c>
      <c r="X740" t="s">
        <v>42</v>
      </c>
      <c r="Y740" t="s">
        <v>641</v>
      </c>
      <c r="AA740" s="1">
        <f t="shared" si="59"/>
        <v>45891</v>
      </c>
      <c r="AB740" s="2">
        <f t="shared" si="60"/>
        <v>8</v>
      </c>
      <c r="AC740" s="2">
        <f t="shared" si="61"/>
        <v>2025</v>
      </c>
      <c r="AD740" s="2" t="str">
        <f>IFERROR(VLOOKUP(A740,'Aux Área'!$A$4:$B$123,2,0),"-")</f>
        <v>TECPAV</v>
      </c>
    </row>
    <row r="741" spans="1:30" x14ac:dyDescent="0.3">
      <c r="A741" t="s">
        <v>44</v>
      </c>
      <c r="B741" t="s">
        <v>478</v>
      </c>
      <c r="C741" t="s">
        <v>1470</v>
      </c>
      <c r="D741" t="s">
        <v>224</v>
      </c>
      <c r="E741" t="s">
        <v>225</v>
      </c>
      <c r="F741" t="s">
        <v>45</v>
      </c>
      <c r="G741" t="s">
        <v>35</v>
      </c>
      <c r="H741" t="s">
        <v>36</v>
      </c>
      <c r="I741" t="s">
        <v>37</v>
      </c>
      <c r="J741" t="s">
        <v>147</v>
      </c>
      <c r="K741" t="s">
        <v>148</v>
      </c>
      <c r="L741" t="s">
        <v>84</v>
      </c>
      <c r="M741" t="s">
        <v>38</v>
      </c>
      <c r="N741" t="s">
        <v>39</v>
      </c>
      <c r="O741" s="23">
        <v>238</v>
      </c>
      <c r="P741" s="9">
        <v>5.65</v>
      </c>
      <c r="Q741" t="s">
        <v>40</v>
      </c>
      <c r="R741">
        <v>5648</v>
      </c>
      <c r="S741" s="9">
        <v>42.09</v>
      </c>
      <c r="T741" s="26">
        <v>3.99</v>
      </c>
      <c r="U741" s="8">
        <v>167.92</v>
      </c>
      <c r="V741" t="s">
        <v>112</v>
      </c>
      <c r="W741" t="s">
        <v>42</v>
      </c>
      <c r="X741" t="s">
        <v>42</v>
      </c>
      <c r="Y741" t="s">
        <v>43</v>
      </c>
      <c r="AA741" s="1">
        <f t="shared" si="59"/>
        <v>45891</v>
      </c>
      <c r="AB741" s="2">
        <f t="shared" si="60"/>
        <v>8</v>
      </c>
      <c r="AC741" s="2">
        <f t="shared" si="61"/>
        <v>2025</v>
      </c>
      <c r="AD741" s="2" t="str">
        <f>IFERROR(VLOOKUP(A741,'Aux Área'!$A$4:$B$123,2,0),"-")</f>
        <v>OPERAÇÃO</v>
      </c>
    </row>
    <row r="742" spans="1:30" x14ac:dyDescent="0.3">
      <c r="A742" t="s">
        <v>654</v>
      </c>
      <c r="B742" t="s">
        <v>655</v>
      </c>
      <c r="C742" t="s">
        <v>1471</v>
      </c>
      <c r="D742" t="s">
        <v>1366</v>
      </c>
      <c r="E742" t="s">
        <v>1367</v>
      </c>
      <c r="F742" t="s">
        <v>653</v>
      </c>
      <c r="G742" t="s">
        <v>659</v>
      </c>
      <c r="H742" t="s">
        <v>660</v>
      </c>
      <c r="I742" t="s">
        <v>661</v>
      </c>
      <c r="J742" t="s">
        <v>1100</v>
      </c>
      <c r="K742" t="s">
        <v>1101</v>
      </c>
      <c r="L742" t="s">
        <v>181</v>
      </c>
      <c r="M742" t="s">
        <v>38</v>
      </c>
      <c r="N742" t="s">
        <v>638</v>
      </c>
      <c r="O742" s="23">
        <v>0</v>
      </c>
      <c r="P742" s="9">
        <v>0</v>
      </c>
      <c r="Q742" t="s">
        <v>40</v>
      </c>
      <c r="R742">
        <v>0</v>
      </c>
      <c r="S742" s="9">
        <v>20</v>
      </c>
      <c r="T742" s="26">
        <v>5.5410000000000004</v>
      </c>
      <c r="U742" s="8">
        <v>110.81</v>
      </c>
      <c r="V742" t="s">
        <v>1472</v>
      </c>
      <c r="W742" t="s">
        <v>652</v>
      </c>
      <c r="X742" t="s">
        <v>42</v>
      </c>
      <c r="Y742" t="s">
        <v>653</v>
      </c>
      <c r="AA742" s="1">
        <f t="shared" si="59"/>
        <v>45891</v>
      </c>
      <c r="AB742" s="2">
        <f t="shared" si="60"/>
        <v>8</v>
      </c>
      <c r="AC742" s="2">
        <f t="shared" si="61"/>
        <v>2025</v>
      </c>
      <c r="AD742" s="2" t="str">
        <f>IFERROR(VLOOKUP(A742,'Aux Área'!$A$4:$B$123,2,0),"-")</f>
        <v>SÃO PEDRO</v>
      </c>
    </row>
    <row r="743" spans="1:30" x14ac:dyDescent="0.3">
      <c r="A743" t="s">
        <v>76</v>
      </c>
      <c r="B743" t="s">
        <v>380</v>
      </c>
      <c r="C743" t="s">
        <v>1473</v>
      </c>
      <c r="D743" t="s">
        <v>382</v>
      </c>
      <c r="E743" t="s">
        <v>383</v>
      </c>
      <c r="F743" t="s">
        <v>77</v>
      </c>
      <c r="G743" t="s">
        <v>35</v>
      </c>
      <c r="H743" t="s">
        <v>36</v>
      </c>
      <c r="I743" t="s">
        <v>37</v>
      </c>
      <c r="J743" t="s">
        <v>237</v>
      </c>
      <c r="K743" t="s">
        <v>238</v>
      </c>
      <c r="L743" t="s">
        <v>110</v>
      </c>
      <c r="M743" t="s">
        <v>38</v>
      </c>
      <c r="N743" t="s">
        <v>39</v>
      </c>
      <c r="O743" s="23">
        <v>316</v>
      </c>
      <c r="P743" s="9">
        <v>8.7799999999999994</v>
      </c>
      <c r="Q743" t="s">
        <v>40</v>
      </c>
      <c r="R743">
        <v>20614</v>
      </c>
      <c r="S743" s="9">
        <v>36</v>
      </c>
      <c r="T743" s="26">
        <v>3.69</v>
      </c>
      <c r="U743" s="8">
        <v>132.84</v>
      </c>
      <c r="V743" t="s">
        <v>41</v>
      </c>
      <c r="W743" t="s">
        <v>42</v>
      </c>
      <c r="X743" t="s">
        <v>42</v>
      </c>
      <c r="Y743" t="s">
        <v>43</v>
      </c>
      <c r="AA743" s="1">
        <f t="shared" si="59"/>
        <v>45891</v>
      </c>
      <c r="AB743" s="2">
        <f t="shared" si="60"/>
        <v>8</v>
      </c>
      <c r="AC743" s="2">
        <f t="shared" si="61"/>
        <v>2025</v>
      </c>
      <c r="AD743" s="2" t="str">
        <f>IFERROR(VLOOKUP(A743,'Aux Área'!$A$4:$B$123,2,0),"-")</f>
        <v>QSMS</v>
      </c>
    </row>
    <row r="744" spans="1:30" x14ac:dyDescent="0.3">
      <c r="A744" t="s">
        <v>1295</v>
      </c>
      <c r="B744" t="s">
        <v>113</v>
      </c>
      <c r="C744" t="s">
        <v>1474</v>
      </c>
      <c r="D744" t="s">
        <v>1297</v>
      </c>
      <c r="E744" t="s">
        <v>1298</v>
      </c>
      <c r="F744" t="s">
        <v>1299</v>
      </c>
      <c r="G744" t="s">
        <v>1300</v>
      </c>
      <c r="H744" t="s">
        <v>1301</v>
      </c>
      <c r="I744" t="s">
        <v>839</v>
      </c>
      <c r="J744" t="s">
        <v>1475</v>
      </c>
      <c r="K744" t="s">
        <v>203</v>
      </c>
      <c r="L744" t="s">
        <v>124</v>
      </c>
      <c r="M744" t="s">
        <v>38</v>
      </c>
      <c r="N744" t="s">
        <v>39</v>
      </c>
      <c r="O744" s="23">
        <v>0</v>
      </c>
      <c r="P744" s="23">
        <v>0</v>
      </c>
      <c r="Q744" t="s">
        <v>40</v>
      </c>
      <c r="R744" t="s">
        <v>15244</v>
      </c>
      <c r="S744" s="9">
        <v>46.25</v>
      </c>
      <c r="T744" s="26">
        <v>3.99</v>
      </c>
      <c r="U744" s="8">
        <v>184.54</v>
      </c>
      <c r="V744" t="s">
        <v>1476</v>
      </c>
      <c r="W744" t="s">
        <v>42</v>
      </c>
      <c r="X744" t="s">
        <v>42</v>
      </c>
      <c r="Y744" t="s">
        <v>43</v>
      </c>
      <c r="AA744" s="1">
        <f t="shared" si="59"/>
        <v>45891</v>
      </c>
      <c r="AB744" s="2">
        <f t="shared" si="60"/>
        <v>8</v>
      </c>
      <c r="AC744" s="2">
        <f t="shared" si="61"/>
        <v>2025</v>
      </c>
      <c r="AD744" s="2" t="str">
        <f>IFERROR(VLOOKUP(A744,'Aux Área'!$A$4:$B$123,2,0),"-")</f>
        <v>LUCCA JR - OP</v>
      </c>
    </row>
    <row r="745" spans="1:30" x14ac:dyDescent="0.3">
      <c r="A745" t="s">
        <v>631</v>
      </c>
      <c r="B745" t="s">
        <v>125</v>
      </c>
      <c r="C745" t="s">
        <v>1477</v>
      </c>
      <c r="D745" t="s">
        <v>808</v>
      </c>
      <c r="E745" t="s">
        <v>809</v>
      </c>
      <c r="F745" t="s">
        <v>641</v>
      </c>
      <c r="G745" t="s">
        <v>635</v>
      </c>
      <c r="H745" t="s">
        <v>838</v>
      </c>
      <c r="I745" t="s">
        <v>699</v>
      </c>
      <c r="J745" t="s">
        <v>285</v>
      </c>
      <c r="K745" t="s">
        <v>286</v>
      </c>
      <c r="L745" t="s">
        <v>91</v>
      </c>
      <c r="M745" t="s">
        <v>38</v>
      </c>
      <c r="N745" t="s">
        <v>638</v>
      </c>
      <c r="O745" s="23">
        <v>0</v>
      </c>
      <c r="P745" s="9">
        <v>0</v>
      </c>
      <c r="Q745" t="s">
        <v>40</v>
      </c>
      <c r="R745">
        <v>0</v>
      </c>
      <c r="S745" s="9">
        <v>87.21</v>
      </c>
      <c r="T745" s="26">
        <v>5.7910000000000004</v>
      </c>
      <c r="U745" s="8">
        <v>505</v>
      </c>
      <c r="V745" t="s">
        <v>1478</v>
      </c>
      <c r="W745" t="s">
        <v>640</v>
      </c>
      <c r="X745" t="s">
        <v>42</v>
      </c>
      <c r="Y745" t="s">
        <v>641</v>
      </c>
      <c r="AA745" s="1">
        <f t="shared" si="59"/>
        <v>45891</v>
      </c>
      <c r="AB745" s="2">
        <f t="shared" si="60"/>
        <v>8</v>
      </c>
      <c r="AC745" s="2">
        <f t="shared" si="61"/>
        <v>2025</v>
      </c>
      <c r="AD745" s="2" t="str">
        <f>IFERROR(VLOOKUP(A745,'Aux Área'!$A$4:$B$123,2,0),"-")</f>
        <v>TECPAV</v>
      </c>
    </row>
    <row r="746" spans="1:30" x14ac:dyDescent="0.3">
      <c r="A746" t="s">
        <v>54</v>
      </c>
      <c r="B746" t="s">
        <v>319</v>
      </c>
      <c r="C746" t="s">
        <v>1479</v>
      </c>
      <c r="D746" t="s">
        <v>1480</v>
      </c>
      <c r="E746" t="s">
        <v>1481</v>
      </c>
      <c r="F746" t="s">
        <v>55</v>
      </c>
      <c r="G746" t="s">
        <v>35</v>
      </c>
      <c r="H746" t="s">
        <v>36</v>
      </c>
      <c r="I746" t="s">
        <v>37</v>
      </c>
      <c r="J746" t="s">
        <v>304</v>
      </c>
      <c r="K746" t="s">
        <v>305</v>
      </c>
      <c r="L746" t="s">
        <v>301</v>
      </c>
      <c r="M746" t="s">
        <v>38</v>
      </c>
      <c r="N746" t="s">
        <v>39</v>
      </c>
      <c r="O746" s="23">
        <v>291</v>
      </c>
      <c r="P746" s="9">
        <v>8.14</v>
      </c>
      <c r="Q746" t="s">
        <v>40</v>
      </c>
      <c r="R746">
        <v>6894</v>
      </c>
      <c r="S746" s="9">
        <v>35.729999999999997</v>
      </c>
      <c r="T746" s="26">
        <v>4.1900000000000004</v>
      </c>
      <c r="U746" s="8">
        <v>149.71</v>
      </c>
      <c r="V746" t="s">
        <v>1482</v>
      </c>
      <c r="W746" t="s">
        <v>42</v>
      </c>
      <c r="X746" t="s">
        <v>42</v>
      </c>
      <c r="Y746" t="s">
        <v>43</v>
      </c>
      <c r="AA746" s="1">
        <f t="shared" si="59"/>
        <v>45891</v>
      </c>
      <c r="AB746" s="2">
        <f t="shared" si="60"/>
        <v>8</v>
      </c>
      <c r="AC746" s="2">
        <f t="shared" si="61"/>
        <v>2025</v>
      </c>
      <c r="AD746" s="2" t="str">
        <f>IFERROR(VLOOKUP(A746,'Aux Área'!$A$4:$B$123,2,0),"-")</f>
        <v>ENGENHARIA</v>
      </c>
    </row>
    <row r="747" spans="1:30" x14ac:dyDescent="0.3">
      <c r="A747" t="s">
        <v>58</v>
      </c>
      <c r="B747" t="s">
        <v>250</v>
      </c>
      <c r="C747" t="s">
        <v>1483</v>
      </c>
      <c r="D747" t="s">
        <v>87</v>
      </c>
      <c r="E747" t="s">
        <v>88</v>
      </c>
      <c r="F747" t="s">
        <v>59</v>
      </c>
      <c r="G747" t="s">
        <v>35</v>
      </c>
      <c r="H747" t="s">
        <v>36</v>
      </c>
      <c r="I747" t="s">
        <v>37</v>
      </c>
      <c r="J747" t="s">
        <v>356</v>
      </c>
      <c r="K747" t="s">
        <v>357</v>
      </c>
      <c r="L747" t="s">
        <v>124</v>
      </c>
      <c r="M747" t="s">
        <v>38</v>
      </c>
      <c r="N747" t="s">
        <v>39</v>
      </c>
      <c r="O747" s="23">
        <v>263</v>
      </c>
      <c r="P747" s="9">
        <v>6.77</v>
      </c>
      <c r="Q747" t="s">
        <v>40</v>
      </c>
      <c r="R747">
        <v>26812</v>
      </c>
      <c r="S747" s="9">
        <v>38.869999999999997</v>
      </c>
      <c r="T747" s="26">
        <v>4.3899999999999997</v>
      </c>
      <c r="U747" s="8">
        <v>170.64</v>
      </c>
      <c r="V747" t="s">
        <v>1484</v>
      </c>
      <c r="W747" t="s">
        <v>42</v>
      </c>
      <c r="X747" t="s">
        <v>42</v>
      </c>
      <c r="Y747" t="s">
        <v>43</v>
      </c>
      <c r="AA747" s="1">
        <f t="shared" si="59"/>
        <v>45891</v>
      </c>
      <c r="AB747" s="2">
        <f t="shared" si="60"/>
        <v>8</v>
      </c>
      <c r="AC747" s="2">
        <f t="shared" si="61"/>
        <v>2025</v>
      </c>
      <c r="AD747" s="2" t="str">
        <f>IFERROR(VLOOKUP(A747,'Aux Área'!$A$4:$B$123,2,0),"-")</f>
        <v>CONSERVA</v>
      </c>
    </row>
    <row r="748" spans="1:30" x14ac:dyDescent="0.3">
      <c r="A748" t="s">
        <v>662</v>
      </c>
      <c r="B748" t="s">
        <v>183</v>
      </c>
      <c r="C748" t="s">
        <v>1485</v>
      </c>
      <c r="D748" t="s">
        <v>664</v>
      </c>
      <c r="E748" t="s">
        <v>665</v>
      </c>
      <c r="F748" t="s">
        <v>653</v>
      </c>
      <c r="G748" t="s">
        <v>635</v>
      </c>
      <c r="H748" t="s">
        <v>666</v>
      </c>
      <c r="I748" t="s">
        <v>667</v>
      </c>
      <c r="J748" t="s">
        <v>1100</v>
      </c>
      <c r="K748" t="s">
        <v>1101</v>
      </c>
      <c r="L748" t="s">
        <v>181</v>
      </c>
      <c r="M748" t="s">
        <v>38</v>
      </c>
      <c r="N748" t="s">
        <v>668</v>
      </c>
      <c r="O748" s="23">
        <v>0</v>
      </c>
      <c r="P748" s="9">
        <v>0</v>
      </c>
      <c r="Q748" t="s">
        <v>40</v>
      </c>
      <c r="R748">
        <v>0</v>
      </c>
      <c r="S748" s="9">
        <v>97.83</v>
      </c>
      <c r="T748" s="26">
        <v>5.59</v>
      </c>
      <c r="U748" s="8">
        <v>546.88</v>
      </c>
      <c r="V748" t="s">
        <v>1486</v>
      </c>
      <c r="W748" t="s">
        <v>652</v>
      </c>
      <c r="X748" t="s">
        <v>42</v>
      </c>
      <c r="Y748" t="s">
        <v>653</v>
      </c>
      <c r="AA748" s="1">
        <f t="shared" si="59"/>
        <v>45891</v>
      </c>
      <c r="AB748" s="2">
        <f t="shared" si="60"/>
        <v>8</v>
      </c>
      <c r="AC748" s="2">
        <f t="shared" si="61"/>
        <v>2025</v>
      </c>
      <c r="AD748" s="2" t="str">
        <f>IFERROR(VLOOKUP(A748,'Aux Área'!$A$4:$B$123,2,0),"-")</f>
        <v>SÃO PEDRO</v>
      </c>
    </row>
    <row r="749" spans="1:30" x14ac:dyDescent="0.3">
      <c r="A749" t="s">
        <v>62</v>
      </c>
      <c r="B749" t="s">
        <v>1455</v>
      </c>
      <c r="C749" t="s">
        <v>1487</v>
      </c>
      <c r="D749" t="s">
        <v>120</v>
      </c>
      <c r="E749" t="s">
        <v>121</v>
      </c>
      <c r="F749" t="s">
        <v>63</v>
      </c>
      <c r="G749" t="s">
        <v>35</v>
      </c>
      <c r="H749" t="s">
        <v>36</v>
      </c>
      <c r="I749" t="s">
        <v>37</v>
      </c>
      <c r="J749" t="s">
        <v>192</v>
      </c>
      <c r="K749" t="s">
        <v>193</v>
      </c>
      <c r="L749" t="s">
        <v>194</v>
      </c>
      <c r="M749" t="s">
        <v>38</v>
      </c>
      <c r="N749" t="s">
        <v>39</v>
      </c>
      <c r="O749" s="23">
        <v>364</v>
      </c>
      <c r="P749" s="9">
        <v>10.14</v>
      </c>
      <c r="Q749" t="s">
        <v>40</v>
      </c>
      <c r="R749">
        <v>22422</v>
      </c>
      <c r="S749" s="9">
        <v>35.89</v>
      </c>
      <c r="T749" s="26">
        <v>4.4000000000000004</v>
      </c>
      <c r="U749" s="8">
        <v>157.91</v>
      </c>
      <c r="V749" t="s">
        <v>41</v>
      </c>
      <c r="W749" t="s">
        <v>42</v>
      </c>
      <c r="X749" t="s">
        <v>42</v>
      </c>
      <c r="Y749" t="s">
        <v>43</v>
      </c>
      <c r="AA749" s="1">
        <f t="shared" si="59"/>
        <v>45891</v>
      </c>
      <c r="AB749" s="2">
        <f t="shared" si="60"/>
        <v>8</v>
      </c>
      <c r="AC749" s="2">
        <f t="shared" si="61"/>
        <v>2025</v>
      </c>
      <c r="AD749" s="2" t="str">
        <f>IFERROR(VLOOKUP(A749,'Aux Área'!$A$4:$B$123,2,0),"-")</f>
        <v>CONSERVA</v>
      </c>
    </row>
    <row r="750" spans="1:30" x14ac:dyDescent="0.3">
      <c r="A750" t="s">
        <v>74</v>
      </c>
      <c r="B750" t="s">
        <v>255</v>
      </c>
      <c r="C750" t="s">
        <v>1488</v>
      </c>
      <c r="D750" t="s">
        <v>115</v>
      </c>
      <c r="E750" t="s">
        <v>116</v>
      </c>
      <c r="F750" t="s">
        <v>75</v>
      </c>
      <c r="G750" t="s">
        <v>35</v>
      </c>
      <c r="H750" t="s">
        <v>36</v>
      </c>
      <c r="I750" t="s">
        <v>37</v>
      </c>
      <c r="J750" t="s">
        <v>1489</v>
      </c>
      <c r="K750" t="s">
        <v>1490</v>
      </c>
      <c r="L750" t="s">
        <v>136</v>
      </c>
      <c r="M750" t="s">
        <v>38</v>
      </c>
      <c r="N750" t="s">
        <v>39</v>
      </c>
      <c r="O750" s="23">
        <v>344</v>
      </c>
      <c r="P750" s="9">
        <v>8.94</v>
      </c>
      <c r="Q750" t="s">
        <v>40</v>
      </c>
      <c r="R750">
        <v>5587</v>
      </c>
      <c r="S750" s="9">
        <v>38.5</v>
      </c>
      <c r="T750" s="26">
        <v>3.891</v>
      </c>
      <c r="U750" s="8">
        <v>149.80000000000001</v>
      </c>
      <c r="V750" t="s">
        <v>1491</v>
      </c>
      <c r="W750" t="s">
        <v>42</v>
      </c>
      <c r="X750" t="s">
        <v>42</v>
      </c>
      <c r="Y750" t="s">
        <v>43</v>
      </c>
      <c r="AA750" s="1">
        <f t="shared" si="59"/>
        <v>45892</v>
      </c>
      <c r="AB750" s="2">
        <f t="shared" si="60"/>
        <v>8</v>
      </c>
      <c r="AC750" s="2">
        <f t="shared" si="61"/>
        <v>2025</v>
      </c>
      <c r="AD750" s="2" t="str">
        <f>IFERROR(VLOOKUP(A750,'Aux Área'!$A$4:$B$123,2,0),"-")</f>
        <v>TI</v>
      </c>
    </row>
    <row r="751" spans="1:30" x14ac:dyDescent="0.3">
      <c r="A751" t="s">
        <v>654</v>
      </c>
      <c r="B751" t="s">
        <v>655</v>
      </c>
      <c r="C751" t="s">
        <v>1492</v>
      </c>
      <c r="D751" t="s">
        <v>1366</v>
      </c>
      <c r="E751" t="s">
        <v>1367</v>
      </c>
      <c r="F751" t="s">
        <v>653</v>
      </c>
      <c r="G751" t="s">
        <v>659</v>
      </c>
      <c r="H751" t="s">
        <v>660</v>
      </c>
      <c r="I751" t="s">
        <v>661</v>
      </c>
      <c r="J751" t="s">
        <v>1100</v>
      </c>
      <c r="K751" t="s">
        <v>1101</v>
      </c>
      <c r="L751" t="s">
        <v>181</v>
      </c>
      <c r="M751" t="s">
        <v>38</v>
      </c>
      <c r="N751" t="s">
        <v>638</v>
      </c>
      <c r="O751" s="23">
        <v>0</v>
      </c>
      <c r="P751" s="9">
        <v>0</v>
      </c>
      <c r="Q751" t="s">
        <v>40</v>
      </c>
      <c r="R751">
        <v>0</v>
      </c>
      <c r="S751" s="9">
        <v>40</v>
      </c>
      <c r="T751" s="26">
        <v>5.5410000000000004</v>
      </c>
      <c r="U751" s="8">
        <v>221.63</v>
      </c>
      <c r="V751" t="s">
        <v>1493</v>
      </c>
      <c r="W751" t="s">
        <v>652</v>
      </c>
      <c r="X751" t="s">
        <v>42</v>
      </c>
      <c r="Y751" t="s">
        <v>653</v>
      </c>
      <c r="AA751" s="1">
        <f t="shared" si="59"/>
        <v>45894</v>
      </c>
      <c r="AB751" s="2">
        <f t="shared" si="60"/>
        <v>8</v>
      </c>
      <c r="AC751" s="2">
        <f t="shared" si="61"/>
        <v>2025</v>
      </c>
      <c r="AD751" s="2" t="str">
        <f>IFERROR(VLOOKUP(A751,'Aux Área'!$A$4:$B$123,2,0),"-")</f>
        <v>SÃO PEDRO</v>
      </c>
    </row>
    <row r="752" spans="1:30" x14ac:dyDescent="0.3">
      <c r="A752" t="s">
        <v>1096</v>
      </c>
      <c r="B752" t="s">
        <v>1097</v>
      </c>
      <c r="C752" t="s">
        <v>1494</v>
      </c>
      <c r="D752" t="s">
        <v>1366</v>
      </c>
      <c r="E752" t="s">
        <v>1367</v>
      </c>
      <c r="F752" t="s">
        <v>653</v>
      </c>
      <c r="G752" t="s">
        <v>1495</v>
      </c>
      <c r="H752" t="s">
        <v>1496</v>
      </c>
      <c r="I752" t="s">
        <v>1497</v>
      </c>
      <c r="J752" t="s">
        <v>1100</v>
      </c>
      <c r="K752" t="s">
        <v>1101</v>
      </c>
      <c r="L752" t="s">
        <v>181</v>
      </c>
      <c r="M752" t="s">
        <v>38</v>
      </c>
      <c r="N752" t="s">
        <v>638</v>
      </c>
      <c r="O752" s="23">
        <v>0</v>
      </c>
      <c r="P752" s="9">
        <v>0</v>
      </c>
      <c r="Q752" t="s">
        <v>40</v>
      </c>
      <c r="R752">
        <v>0</v>
      </c>
      <c r="S752" s="9">
        <v>131.26</v>
      </c>
      <c r="T752" s="26">
        <v>5.54</v>
      </c>
      <c r="U752" s="8">
        <v>727.19</v>
      </c>
      <c r="V752" t="s">
        <v>1498</v>
      </c>
      <c r="W752" t="s">
        <v>652</v>
      </c>
      <c r="X752" t="s">
        <v>42</v>
      </c>
      <c r="Y752" t="s">
        <v>653</v>
      </c>
      <c r="AA752" s="1">
        <f t="shared" si="59"/>
        <v>45894</v>
      </c>
      <c r="AB752" s="2">
        <f t="shared" si="60"/>
        <v>8</v>
      </c>
      <c r="AC752" s="2">
        <f t="shared" si="61"/>
        <v>2025</v>
      </c>
      <c r="AD752" s="2" t="str">
        <f>IFERROR(VLOOKUP(A752,'Aux Área'!$A$4:$B$123,2,0),"-")</f>
        <v>SÃO PEDRO</v>
      </c>
    </row>
    <row r="753" spans="1:30" x14ac:dyDescent="0.3">
      <c r="A753" t="s">
        <v>58</v>
      </c>
      <c r="B753" t="s">
        <v>250</v>
      </c>
      <c r="C753" t="s">
        <v>1499</v>
      </c>
      <c r="D753" t="s">
        <v>87</v>
      </c>
      <c r="E753" t="s">
        <v>88</v>
      </c>
      <c r="F753" t="s">
        <v>59</v>
      </c>
      <c r="G753" t="s">
        <v>1500</v>
      </c>
      <c r="H753" t="s">
        <v>36</v>
      </c>
      <c r="I753" t="s">
        <v>37</v>
      </c>
      <c r="J753" t="s">
        <v>356</v>
      </c>
      <c r="K753" t="s">
        <v>357</v>
      </c>
      <c r="L753" t="s">
        <v>124</v>
      </c>
      <c r="M753" t="s">
        <v>38</v>
      </c>
      <c r="N753" t="s">
        <v>39</v>
      </c>
      <c r="O753" s="23">
        <v>368</v>
      </c>
      <c r="P753" s="9">
        <v>9.15</v>
      </c>
      <c r="Q753" t="s">
        <v>40</v>
      </c>
      <c r="R753">
        <v>27180</v>
      </c>
      <c r="S753" s="9">
        <v>40.22</v>
      </c>
      <c r="T753" s="26">
        <v>4.4749999999999996</v>
      </c>
      <c r="U753" s="8">
        <v>180</v>
      </c>
      <c r="V753" t="s">
        <v>1501</v>
      </c>
      <c r="W753" t="s">
        <v>42</v>
      </c>
      <c r="X753" t="s">
        <v>42</v>
      </c>
      <c r="Y753" t="s">
        <v>43</v>
      </c>
      <c r="AA753" s="1">
        <f t="shared" si="59"/>
        <v>45894</v>
      </c>
      <c r="AB753" s="2">
        <f t="shared" si="60"/>
        <v>8</v>
      </c>
      <c r="AC753" s="2">
        <f t="shared" si="61"/>
        <v>2025</v>
      </c>
      <c r="AD753" s="2" t="str">
        <f>IFERROR(VLOOKUP(A753,'Aux Área'!$A$4:$B$123,2,0),"-")</f>
        <v>CONSERVA</v>
      </c>
    </row>
    <row r="754" spans="1:30" x14ac:dyDescent="0.3">
      <c r="A754" t="s">
        <v>46</v>
      </c>
      <c r="B754" t="s">
        <v>458</v>
      </c>
      <c r="C754" t="s">
        <v>1502</v>
      </c>
      <c r="D754" t="s">
        <v>326</v>
      </c>
      <c r="E754" t="s">
        <v>327</v>
      </c>
      <c r="F754" t="s">
        <v>47</v>
      </c>
      <c r="G754" t="s">
        <v>1503</v>
      </c>
      <c r="H754" t="s">
        <v>36</v>
      </c>
      <c r="I754" t="s">
        <v>37</v>
      </c>
      <c r="J754" t="s">
        <v>428</v>
      </c>
      <c r="K754" t="s">
        <v>429</v>
      </c>
      <c r="L754" t="s">
        <v>84</v>
      </c>
      <c r="M754" t="s">
        <v>38</v>
      </c>
      <c r="N754" t="s">
        <v>39</v>
      </c>
      <c r="O754" s="23">
        <v>313</v>
      </c>
      <c r="P754" s="9">
        <v>8.43</v>
      </c>
      <c r="Q754" t="s">
        <v>40</v>
      </c>
      <c r="R754">
        <v>10928</v>
      </c>
      <c r="S754" s="9">
        <v>37.15</v>
      </c>
      <c r="T754" s="26">
        <v>3.99</v>
      </c>
      <c r="U754" s="8">
        <v>148.22999999999999</v>
      </c>
      <c r="V754" t="s">
        <v>1504</v>
      </c>
      <c r="W754" t="s">
        <v>42</v>
      </c>
      <c r="X754" t="s">
        <v>42</v>
      </c>
      <c r="Y754" t="s">
        <v>43</v>
      </c>
      <c r="AA754" s="1">
        <f t="shared" si="59"/>
        <v>45894</v>
      </c>
      <c r="AB754" s="2">
        <f t="shared" si="60"/>
        <v>8</v>
      </c>
      <c r="AC754" s="2">
        <f t="shared" si="61"/>
        <v>2025</v>
      </c>
      <c r="AD754" s="2" t="str">
        <f>IFERROR(VLOOKUP(A754,'Aux Área'!$A$4:$B$123,2,0),"-")</f>
        <v>FACILITIES</v>
      </c>
    </row>
    <row r="755" spans="1:30" x14ac:dyDescent="0.3">
      <c r="A755" t="s">
        <v>74</v>
      </c>
      <c r="B755" t="s">
        <v>255</v>
      </c>
      <c r="C755" t="s">
        <v>1505</v>
      </c>
      <c r="D755" t="s">
        <v>115</v>
      </c>
      <c r="E755" t="s">
        <v>116</v>
      </c>
      <c r="F755" t="s">
        <v>75</v>
      </c>
      <c r="G755" t="s">
        <v>1503</v>
      </c>
      <c r="H755" t="s">
        <v>36</v>
      </c>
      <c r="I755" t="s">
        <v>37</v>
      </c>
      <c r="J755" t="s">
        <v>1506</v>
      </c>
      <c r="K755" t="s">
        <v>1507</v>
      </c>
      <c r="L755" t="s">
        <v>1508</v>
      </c>
      <c r="M755" t="s">
        <v>38</v>
      </c>
      <c r="N755" t="s">
        <v>39</v>
      </c>
      <c r="O755" s="23">
        <v>271</v>
      </c>
      <c r="P755" s="9">
        <v>9.34</v>
      </c>
      <c r="Q755" t="s">
        <v>40</v>
      </c>
      <c r="R755">
        <v>5858</v>
      </c>
      <c r="S755" s="9">
        <v>29</v>
      </c>
      <c r="T755" s="26">
        <v>3.99</v>
      </c>
      <c r="U755" s="8">
        <v>115.71</v>
      </c>
      <c r="V755" t="s">
        <v>1509</v>
      </c>
      <c r="W755" t="s">
        <v>42</v>
      </c>
      <c r="X755" t="s">
        <v>42</v>
      </c>
      <c r="Y755" t="s">
        <v>43</v>
      </c>
      <c r="AA755" s="1">
        <f t="shared" si="59"/>
        <v>45894</v>
      </c>
      <c r="AB755" s="2">
        <f t="shared" si="60"/>
        <v>8</v>
      </c>
      <c r="AC755" s="2">
        <f t="shared" si="61"/>
        <v>2025</v>
      </c>
      <c r="AD755" s="2" t="str">
        <f>IFERROR(VLOOKUP(A755,'Aux Área'!$A$4:$B$123,2,0),"-")</f>
        <v>TI</v>
      </c>
    </row>
    <row r="756" spans="1:30" x14ac:dyDescent="0.3">
      <c r="A756" t="s">
        <v>54</v>
      </c>
      <c r="B756" t="s">
        <v>319</v>
      </c>
      <c r="C756" t="s">
        <v>1510</v>
      </c>
      <c r="D756" t="s">
        <v>1480</v>
      </c>
      <c r="E756" t="s">
        <v>1481</v>
      </c>
      <c r="F756" t="s">
        <v>55</v>
      </c>
      <c r="G756" t="s">
        <v>1500</v>
      </c>
      <c r="H756" t="s">
        <v>36</v>
      </c>
      <c r="I756" t="s">
        <v>37</v>
      </c>
      <c r="J756" t="s">
        <v>1511</v>
      </c>
      <c r="K756" t="s">
        <v>1512</v>
      </c>
      <c r="L756" t="s">
        <v>1513</v>
      </c>
      <c r="M756" t="s">
        <v>1514</v>
      </c>
      <c r="N756" t="s">
        <v>39</v>
      </c>
      <c r="O756" s="23">
        <v>366</v>
      </c>
      <c r="P756" s="9">
        <v>10.54</v>
      </c>
      <c r="Q756" t="s">
        <v>40</v>
      </c>
      <c r="R756">
        <v>7260</v>
      </c>
      <c r="S756" s="9">
        <v>34.74</v>
      </c>
      <c r="T756" s="26">
        <v>3.99</v>
      </c>
      <c r="U756" s="8">
        <v>138.61000000000001</v>
      </c>
      <c r="V756" t="s">
        <v>1515</v>
      </c>
      <c r="W756" t="s">
        <v>42</v>
      </c>
      <c r="X756" t="s">
        <v>42</v>
      </c>
      <c r="Y756" t="s">
        <v>43</v>
      </c>
      <c r="AA756" s="1">
        <f t="shared" si="59"/>
        <v>45894</v>
      </c>
      <c r="AB756" s="2">
        <f t="shared" si="60"/>
        <v>8</v>
      </c>
      <c r="AC756" s="2">
        <f t="shared" si="61"/>
        <v>2025</v>
      </c>
      <c r="AD756" s="2" t="str">
        <f>IFERROR(VLOOKUP(A756,'Aux Área'!$A$4:$B$123,2,0),"-")</f>
        <v>ENGENHARIA</v>
      </c>
    </row>
    <row r="757" spans="1:30" x14ac:dyDescent="0.3">
      <c r="A757" t="s">
        <v>1069</v>
      </c>
      <c r="B757" t="s">
        <v>1516</v>
      </c>
      <c r="C757" t="s">
        <v>1517</v>
      </c>
      <c r="D757" t="s">
        <v>102</v>
      </c>
      <c r="E757" t="s">
        <v>816</v>
      </c>
      <c r="F757" t="s">
        <v>1071</v>
      </c>
      <c r="G757" t="s">
        <v>1500</v>
      </c>
      <c r="H757" t="s">
        <v>36</v>
      </c>
      <c r="I757" t="s">
        <v>37</v>
      </c>
      <c r="J757" t="s">
        <v>199</v>
      </c>
      <c r="K757" t="s">
        <v>200</v>
      </c>
      <c r="L757" t="s">
        <v>84</v>
      </c>
      <c r="M757" t="s">
        <v>38</v>
      </c>
      <c r="N757" t="s">
        <v>39</v>
      </c>
      <c r="O757" s="23">
        <v>338</v>
      </c>
      <c r="P757" s="9">
        <v>8.36</v>
      </c>
      <c r="Q757" t="s">
        <v>40</v>
      </c>
      <c r="R757">
        <v>5973</v>
      </c>
      <c r="S757" s="9">
        <v>40.43</v>
      </c>
      <c r="T757" s="26">
        <v>3.7909999999999999</v>
      </c>
      <c r="U757" s="8">
        <v>153.25</v>
      </c>
      <c r="V757" t="s">
        <v>112</v>
      </c>
      <c r="W757" t="s">
        <v>42</v>
      </c>
      <c r="X757" t="s">
        <v>42</v>
      </c>
      <c r="Y757" t="s">
        <v>43</v>
      </c>
      <c r="AA757" s="1">
        <f t="shared" si="59"/>
        <v>45894</v>
      </c>
      <c r="AB757" s="2">
        <f t="shared" si="60"/>
        <v>8</v>
      </c>
      <c r="AC757" s="2">
        <f t="shared" si="61"/>
        <v>2025</v>
      </c>
      <c r="AD757" s="2" t="str">
        <f>IFERROR(VLOOKUP(A757,'Aux Área'!$A$4:$B$123,2,0),"-")</f>
        <v>FACILITIES</v>
      </c>
    </row>
    <row r="758" spans="1:30" x14ac:dyDescent="0.3">
      <c r="A758" t="s">
        <v>1295</v>
      </c>
      <c r="B758" t="s">
        <v>113</v>
      </c>
      <c r="C758" t="s">
        <v>1518</v>
      </c>
      <c r="D758" t="s">
        <v>1297</v>
      </c>
      <c r="E758" t="s">
        <v>1298</v>
      </c>
      <c r="F758" t="s">
        <v>1299</v>
      </c>
      <c r="G758" t="s">
        <v>1135</v>
      </c>
      <c r="H758" t="s">
        <v>1301</v>
      </c>
      <c r="I758" t="s">
        <v>839</v>
      </c>
      <c r="J758" t="s">
        <v>275</v>
      </c>
      <c r="K758" t="s">
        <v>276</v>
      </c>
      <c r="L758" t="s">
        <v>124</v>
      </c>
      <c r="M758" t="s">
        <v>38</v>
      </c>
      <c r="N758" t="s">
        <v>39</v>
      </c>
      <c r="O758" s="23">
        <v>0</v>
      </c>
      <c r="P758" s="23">
        <v>0</v>
      </c>
      <c r="Q758" t="s">
        <v>40</v>
      </c>
      <c r="R758" t="s">
        <v>15244</v>
      </c>
      <c r="S758" s="9">
        <v>33.119999999999997</v>
      </c>
      <c r="T758" s="26">
        <v>4.29</v>
      </c>
      <c r="U758" s="8">
        <v>142.08000000000001</v>
      </c>
      <c r="V758" t="s">
        <v>1519</v>
      </c>
      <c r="W758" t="s">
        <v>42</v>
      </c>
      <c r="X758" t="s">
        <v>42</v>
      </c>
      <c r="Y758" t="s">
        <v>43</v>
      </c>
      <c r="AA758" s="1">
        <f t="shared" si="59"/>
        <v>45894</v>
      </c>
      <c r="AB758" s="2">
        <f t="shared" si="60"/>
        <v>8</v>
      </c>
      <c r="AC758" s="2">
        <f t="shared" si="61"/>
        <v>2025</v>
      </c>
      <c r="AD758" s="2" t="str">
        <f>IFERROR(VLOOKUP(A758,'Aux Área'!$A$4:$B$123,2,0),"-")</f>
        <v>LUCCA JR - OP</v>
      </c>
    </row>
    <row r="759" spans="1:30" x14ac:dyDescent="0.3">
      <c r="A759" t="s">
        <v>50</v>
      </c>
      <c r="B759" t="s">
        <v>324</v>
      </c>
      <c r="C759" t="s">
        <v>1520</v>
      </c>
      <c r="D759" t="s">
        <v>326</v>
      </c>
      <c r="E759" t="s">
        <v>327</v>
      </c>
      <c r="F759" t="s">
        <v>51</v>
      </c>
      <c r="G759" t="s">
        <v>1500</v>
      </c>
      <c r="H759" t="s">
        <v>36</v>
      </c>
      <c r="I759" t="s">
        <v>37</v>
      </c>
      <c r="J759" t="s">
        <v>1521</v>
      </c>
      <c r="K759" t="s">
        <v>1522</v>
      </c>
      <c r="L759" t="s">
        <v>84</v>
      </c>
      <c r="M759" t="s">
        <v>38</v>
      </c>
      <c r="N759" t="s">
        <v>39</v>
      </c>
      <c r="O759" s="23">
        <v>346</v>
      </c>
      <c r="P759" s="9">
        <v>8.77</v>
      </c>
      <c r="Q759" t="s">
        <v>40</v>
      </c>
      <c r="R759">
        <v>8465</v>
      </c>
      <c r="S759" s="9">
        <v>39.44</v>
      </c>
      <c r="T759" s="26">
        <v>4.6710000000000003</v>
      </c>
      <c r="U759" s="8">
        <v>184.22</v>
      </c>
      <c r="V759" t="s">
        <v>1523</v>
      </c>
      <c r="W759" t="s">
        <v>42</v>
      </c>
      <c r="X759" t="s">
        <v>42</v>
      </c>
      <c r="Y759" t="s">
        <v>43</v>
      </c>
      <c r="AA759" s="1">
        <f t="shared" si="59"/>
        <v>45894</v>
      </c>
      <c r="AB759" s="2">
        <f t="shared" si="60"/>
        <v>8</v>
      </c>
      <c r="AC759" s="2">
        <f t="shared" si="61"/>
        <v>2025</v>
      </c>
      <c r="AD759" s="2" t="str">
        <f>IFERROR(VLOOKUP(A759,'Aux Área'!$A$4:$B$123,2,0),"-")</f>
        <v>TI</v>
      </c>
    </row>
    <row r="760" spans="1:30" x14ac:dyDescent="0.3">
      <c r="A760" t="s">
        <v>58</v>
      </c>
      <c r="B760" t="s">
        <v>250</v>
      </c>
      <c r="C760" t="s">
        <v>1524</v>
      </c>
      <c r="D760" t="s">
        <v>87</v>
      </c>
      <c r="E760" t="s">
        <v>88</v>
      </c>
      <c r="F760" t="s">
        <v>59</v>
      </c>
      <c r="G760" t="s">
        <v>1500</v>
      </c>
      <c r="H760" t="s">
        <v>36</v>
      </c>
      <c r="I760" t="s">
        <v>37</v>
      </c>
      <c r="J760" t="s">
        <v>304</v>
      </c>
      <c r="K760" t="s">
        <v>305</v>
      </c>
      <c r="L760" t="s">
        <v>301</v>
      </c>
      <c r="M760" t="s">
        <v>38</v>
      </c>
      <c r="N760" t="s">
        <v>39</v>
      </c>
      <c r="O760" s="23">
        <v>296</v>
      </c>
      <c r="P760" s="9">
        <v>8.2100000000000009</v>
      </c>
      <c r="Q760" t="s">
        <v>40</v>
      </c>
      <c r="R760">
        <v>27476</v>
      </c>
      <c r="S760" s="9">
        <v>36.06</v>
      </c>
      <c r="T760" s="26">
        <v>4.1900000000000004</v>
      </c>
      <c r="U760" s="8">
        <v>151.09</v>
      </c>
      <c r="V760" t="s">
        <v>1525</v>
      </c>
      <c r="W760" t="s">
        <v>42</v>
      </c>
      <c r="X760" t="s">
        <v>42</v>
      </c>
      <c r="Y760" t="s">
        <v>43</v>
      </c>
      <c r="AA760" s="1">
        <f t="shared" si="59"/>
        <v>45894</v>
      </c>
      <c r="AB760" s="2">
        <f t="shared" si="60"/>
        <v>8</v>
      </c>
      <c r="AC760" s="2">
        <f t="shared" si="61"/>
        <v>2025</v>
      </c>
      <c r="AD760" s="2" t="str">
        <f>IFERROR(VLOOKUP(A760,'Aux Área'!$A$4:$B$123,2,0),"-")</f>
        <v>CONSERVA</v>
      </c>
    </row>
    <row r="761" spans="1:30" x14ac:dyDescent="0.3">
      <c r="A761" t="s">
        <v>76</v>
      </c>
      <c r="B761" t="s">
        <v>380</v>
      </c>
      <c r="C761" t="s">
        <v>1526</v>
      </c>
      <c r="D761" t="s">
        <v>382</v>
      </c>
      <c r="E761" t="s">
        <v>383</v>
      </c>
      <c r="F761" t="s">
        <v>77</v>
      </c>
      <c r="G761" t="s">
        <v>1500</v>
      </c>
      <c r="H761" t="s">
        <v>36</v>
      </c>
      <c r="I761" t="s">
        <v>37</v>
      </c>
      <c r="J761" t="s">
        <v>1441</v>
      </c>
      <c r="K761" t="s">
        <v>1442</v>
      </c>
      <c r="L761" t="s">
        <v>746</v>
      </c>
      <c r="M761" t="s">
        <v>747</v>
      </c>
      <c r="N761" t="s">
        <v>39</v>
      </c>
      <c r="O761" s="23">
        <v>289</v>
      </c>
      <c r="P761" s="9">
        <v>10.93</v>
      </c>
      <c r="Q761" t="s">
        <v>40</v>
      </c>
      <c r="R761">
        <v>20903</v>
      </c>
      <c r="S761" s="9">
        <v>26.45</v>
      </c>
      <c r="T761" s="26">
        <v>4.55</v>
      </c>
      <c r="U761" s="8">
        <v>120.36</v>
      </c>
      <c r="V761" t="s">
        <v>1527</v>
      </c>
      <c r="W761" t="s">
        <v>42</v>
      </c>
      <c r="X761" t="s">
        <v>42</v>
      </c>
      <c r="Y761" t="s">
        <v>43</v>
      </c>
      <c r="AA761" s="1">
        <f t="shared" si="59"/>
        <v>45894</v>
      </c>
      <c r="AB761" s="2">
        <f t="shared" si="60"/>
        <v>8</v>
      </c>
      <c r="AC761" s="2">
        <f t="shared" si="61"/>
        <v>2025</v>
      </c>
      <c r="AD761" s="2" t="str">
        <f>IFERROR(VLOOKUP(A761,'Aux Área'!$A$4:$B$123,2,0),"-")</f>
        <v>QSMS</v>
      </c>
    </row>
    <row r="762" spans="1:30" x14ac:dyDescent="0.3">
      <c r="A762" t="s">
        <v>50</v>
      </c>
      <c r="B762" t="s">
        <v>324</v>
      </c>
      <c r="C762" t="s">
        <v>1528</v>
      </c>
      <c r="D762" t="s">
        <v>326</v>
      </c>
      <c r="E762" t="s">
        <v>327</v>
      </c>
      <c r="F762" t="s">
        <v>51</v>
      </c>
      <c r="G762" t="s">
        <v>1500</v>
      </c>
      <c r="H762" t="s">
        <v>36</v>
      </c>
      <c r="I762" t="s">
        <v>37</v>
      </c>
      <c r="J762" t="s">
        <v>370</v>
      </c>
      <c r="K762" t="s">
        <v>371</v>
      </c>
      <c r="L762" t="s">
        <v>124</v>
      </c>
      <c r="M762" t="s">
        <v>38</v>
      </c>
      <c r="N762" t="s">
        <v>39</v>
      </c>
      <c r="O762" s="23">
        <v>241</v>
      </c>
      <c r="P762" s="9">
        <v>12.84</v>
      </c>
      <c r="Q762" t="s">
        <v>40</v>
      </c>
      <c r="R762">
        <v>8706</v>
      </c>
      <c r="S762" s="9">
        <v>18.77</v>
      </c>
      <c r="T762" s="26">
        <v>4.49</v>
      </c>
      <c r="U762" s="8">
        <v>84.28</v>
      </c>
      <c r="V762" t="s">
        <v>1529</v>
      </c>
      <c r="W762" t="s">
        <v>42</v>
      </c>
      <c r="X762" t="s">
        <v>42</v>
      </c>
      <c r="Y762" t="s">
        <v>43</v>
      </c>
      <c r="AA762" s="1">
        <f t="shared" si="59"/>
        <v>45894</v>
      </c>
      <c r="AB762" s="2">
        <f t="shared" si="60"/>
        <v>8</v>
      </c>
      <c r="AC762" s="2">
        <f t="shared" si="61"/>
        <v>2025</v>
      </c>
      <c r="AD762" s="2" t="str">
        <f>IFERROR(VLOOKUP(A762,'Aux Área'!$A$4:$B$123,2,0),"-")</f>
        <v>TI</v>
      </c>
    </row>
    <row r="763" spans="1:30" x14ac:dyDescent="0.3">
      <c r="A763" t="s">
        <v>62</v>
      </c>
      <c r="B763" t="s">
        <v>1455</v>
      </c>
      <c r="C763" t="s">
        <v>1530</v>
      </c>
      <c r="D763" t="s">
        <v>120</v>
      </c>
      <c r="E763" t="s">
        <v>121</v>
      </c>
      <c r="F763" t="s">
        <v>63</v>
      </c>
      <c r="G763" t="s">
        <v>1500</v>
      </c>
      <c r="H763" t="s">
        <v>36</v>
      </c>
      <c r="I763" t="s">
        <v>37</v>
      </c>
      <c r="J763" t="s">
        <v>165</v>
      </c>
      <c r="K763" t="s">
        <v>166</v>
      </c>
      <c r="L763" t="s">
        <v>167</v>
      </c>
      <c r="M763" t="s">
        <v>38</v>
      </c>
      <c r="N763" t="s">
        <v>39</v>
      </c>
      <c r="O763" s="23">
        <v>310</v>
      </c>
      <c r="P763" s="9">
        <v>9.5500000000000007</v>
      </c>
      <c r="Q763" t="s">
        <v>40</v>
      </c>
      <c r="R763">
        <v>22732</v>
      </c>
      <c r="S763" s="9">
        <v>32.450000000000003</v>
      </c>
      <c r="T763" s="26">
        <v>4.4610000000000003</v>
      </c>
      <c r="U763" s="8">
        <v>144.76</v>
      </c>
      <c r="V763" t="s">
        <v>41</v>
      </c>
      <c r="W763" t="s">
        <v>42</v>
      </c>
      <c r="X763" t="s">
        <v>42</v>
      </c>
      <c r="Y763" t="s">
        <v>43</v>
      </c>
      <c r="AA763" s="1">
        <f t="shared" si="59"/>
        <v>45894</v>
      </c>
      <c r="AB763" s="2">
        <f t="shared" si="60"/>
        <v>8</v>
      </c>
      <c r="AC763" s="2">
        <f t="shared" si="61"/>
        <v>2025</v>
      </c>
      <c r="AD763" s="2" t="str">
        <f>IFERROR(VLOOKUP(A763,'Aux Área'!$A$4:$B$123,2,0),"-")</f>
        <v>CONSERVA</v>
      </c>
    </row>
    <row r="764" spans="1:30" x14ac:dyDescent="0.3">
      <c r="A764" t="s">
        <v>66</v>
      </c>
      <c r="B764" t="s">
        <v>464</v>
      </c>
      <c r="C764" t="s">
        <v>1531</v>
      </c>
      <c r="D764" t="s">
        <v>151</v>
      </c>
      <c r="E764" t="s">
        <v>152</v>
      </c>
      <c r="F764" t="s">
        <v>67</v>
      </c>
      <c r="G764" t="s">
        <v>1503</v>
      </c>
      <c r="H764" t="s">
        <v>36</v>
      </c>
      <c r="I764" t="s">
        <v>37</v>
      </c>
      <c r="J764" t="s">
        <v>1532</v>
      </c>
      <c r="K764" t="s">
        <v>1533</v>
      </c>
      <c r="L764" t="s">
        <v>746</v>
      </c>
      <c r="M764" t="s">
        <v>747</v>
      </c>
      <c r="N764" t="s">
        <v>39</v>
      </c>
      <c r="O764" s="23">
        <v>339</v>
      </c>
      <c r="P764" s="9">
        <v>13.56</v>
      </c>
      <c r="Q764" t="s">
        <v>40</v>
      </c>
      <c r="R764">
        <v>5631</v>
      </c>
      <c r="S764" s="9">
        <v>25</v>
      </c>
      <c r="T764" s="26">
        <v>4.58</v>
      </c>
      <c r="U764" s="8">
        <v>114.5</v>
      </c>
      <c r="V764" t="s">
        <v>41</v>
      </c>
      <c r="W764" t="s">
        <v>42</v>
      </c>
      <c r="X764" t="s">
        <v>42</v>
      </c>
      <c r="Y764" t="s">
        <v>43</v>
      </c>
      <c r="AA764" s="1">
        <f t="shared" si="59"/>
        <v>45894</v>
      </c>
      <c r="AB764" s="2">
        <f t="shared" si="60"/>
        <v>8</v>
      </c>
      <c r="AC764" s="2">
        <f t="shared" si="61"/>
        <v>2025</v>
      </c>
      <c r="AD764" s="2" t="str">
        <f>IFERROR(VLOOKUP(A764,'Aux Área'!$A$4:$B$123,2,0),"-")</f>
        <v>OPERAÇÃO</v>
      </c>
    </row>
    <row r="765" spans="1:30" x14ac:dyDescent="0.3">
      <c r="A765" t="s">
        <v>52</v>
      </c>
      <c r="B765" t="s">
        <v>1449</v>
      </c>
      <c r="C765" t="s">
        <v>1534</v>
      </c>
      <c r="D765" t="s">
        <v>446</v>
      </c>
      <c r="E765" t="s">
        <v>447</v>
      </c>
      <c r="F765" t="s">
        <v>53</v>
      </c>
      <c r="G765" t="s">
        <v>1500</v>
      </c>
      <c r="H765" t="s">
        <v>36</v>
      </c>
      <c r="I765" t="s">
        <v>37</v>
      </c>
      <c r="J765" t="s">
        <v>650</v>
      </c>
      <c r="K765" t="s">
        <v>651</v>
      </c>
      <c r="L765" t="s">
        <v>124</v>
      </c>
      <c r="M765" t="s">
        <v>38</v>
      </c>
      <c r="N765" t="s">
        <v>39</v>
      </c>
      <c r="O765" s="23">
        <v>275</v>
      </c>
      <c r="P765" s="9">
        <v>10.24</v>
      </c>
      <c r="Q765" t="s">
        <v>40</v>
      </c>
      <c r="R765">
        <v>13453</v>
      </c>
      <c r="S765" s="9">
        <v>26.85</v>
      </c>
      <c r="T765" s="26">
        <v>4.29</v>
      </c>
      <c r="U765" s="8">
        <v>115.19</v>
      </c>
      <c r="V765" t="s">
        <v>112</v>
      </c>
      <c r="W765" t="s">
        <v>42</v>
      </c>
      <c r="X765" t="s">
        <v>42</v>
      </c>
      <c r="Y765" t="s">
        <v>43</v>
      </c>
      <c r="AA765" s="1">
        <f t="shared" si="59"/>
        <v>45894</v>
      </c>
      <c r="AB765" s="2">
        <f t="shared" si="60"/>
        <v>8</v>
      </c>
      <c r="AC765" s="2">
        <f t="shared" si="61"/>
        <v>2025</v>
      </c>
      <c r="AD765" s="2" t="str">
        <f>IFERROR(VLOOKUP(A765,'Aux Área'!$A$4:$B$123,2,0),"-")</f>
        <v>OPERAÇÃO</v>
      </c>
    </row>
    <row r="766" spans="1:30" x14ac:dyDescent="0.3">
      <c r="A766" t="s">
        <v>50</v>
      </c>
      <c r="B766" t="s">
        <v>324</v>
      </c>
      <c r="C766" t="s">
        <v>1535</v>
      </c>
      <c r="D766" t="s">
        <v>326</v>
      </c>
      <c r="E766" t="s">
        <v>327</v>
      </c>
      <c r="F766" t="s">
        <v>51</v>
      </c>
      <c r="G766" t="s">
        <v>1500</v>
      </c>
      <c r="H766" t="s">
        <v>36</v>
      </c>
      <c r="I766" t="s">
        <v>37</v>
      </c>
      <c r="J766" t="s">
        <v>1536</v>
      </c>
      <c r="K766" t="s">
        <v>1537</v>
      </c>
      <c r="L766" t="s">
        <v>1538</v>
      </c>
      <c r="M766" t="s">
        <v>38</v>
      </c>
      <c r="N766" t="s">
        <v>39</v>
      </c>
      <c r="O766" s="23">
        <v>234</v>
      </c>
      <c r="P766" s="9">
        <v>11.54</v>
      </c>
      <c r="Q766" t="s">
        <v>40</v>
      </c>
      <c r="R766">
        <v>8940</v>
      </c>
      <c r="S766" s="9">
        <v>20.27</v>
      </c>
      <c r="T766" s="26">
        <v>4.4400000000000004</v>
      </c>
      <c r="U766" s="8">
        <v>90</v>
      </c>
      <c r="V766" t="s">
        <v>1539</v>
      </c>
      <c r="W766" t="s">
        <v>42</v>
      </c>
      <c r="X766" t="s">
        <v>42</v>
      </c>
      <c r="Y766" t="s">
        <v>43</v>
      </c>
      <c r="AA766" s="1">
        <f t="shared" si="59"/>
        <v>45894</v>
      </c>
      <c r="AB766" s="2">
        <f t="shared" si="60"/>
        <v>8</v>
      </c>
      <c r="AC766" s="2">
        <f t="shared" si="61"/>
        <v>2025</v>
      </c>
      <c r="AD766" s="2" t="str">
        <f>IFERROR(VLOOKUP(A766,'Aux Área'!$A$4:$B$123,2,0),"-")</f>
        <v>TI</v>
      </c>
    </row>
    <row r="767" spans="1:30" x14ac:dyDescent="0.3">
      <c r="A767" t="s">
        <v>72</v>
      </c>
      <c r="B767" t="s">
        <v>243</v>
      </c>
      <c r="C767" t="s">
        <v>1540</v>
      </c>
      <c r="D767" t="s">
        <v>95</v>
      </c>
      <c r="E767" t="s">
        <v>96</v>
      </c>
      <c r="F767" t="s">
        <v>73</v>
      </c>
      <c r="G767" t="s">
        <v>1503</v>
      </c>
      <c r="H767" t="s">
        <v>36</v>
      </c>
      <c r="I767" t="s">
        <v>37</v>
      </c>
      <c r="J767" t="s">
        <v>292</v>
      </c>
      <c r="K767" t="s">
        <v>293</v>
      </c>
      <c r="L767" t="s">
        <v>84</v>
      </c>
      <c r="M767" t="s">
        <v>38</v>
      </c>
      <c r="N767" t="s">
        <v>39</v>
      </c>
      <c r="O767" s="23">
        <v>288</v>
      </c>
      <c r="P767" s="9">
        <v>7.65</v>
      </c>
      <c r="Q767" t="s">
        <v>40</v>
      </c>
      <c r="R767">
        <v>11198</v>
      </c>
      <c r="S767" s="9">
        <v>37.67</v>
      </c>
      <c r="T767" s="26">
        <v>3.99</v>
      </c>
      <c r="U767" s="8">
        <v>150.30000000000001</v>
      </c>
      <c r="V767" t="s">
        <v>1541</v>
      </c>
      <c r="W767" t="s">
        <v>42</v>
      </c>
      <c r="X767" t="s">
        <v>42</v>
      </c>
      <c r="Y767" t="s">
        <v>43</v>
      </c>
      <c r="AA767" s="1">
        <f t="shared" si="59"/>
        <v>45894</v>
      </c>
      <c r="AB767" s="2">
        <f t="shared" si="60"/>
        <v>8</v>
      </c>
      <c r="AC767" s="2">
        <f t="shared" si="61"/>
        <v>2025</v>
      </c>
      <c r="AD767" s="2" t="str">
        <f>IFERROR(VLOOKUP(A767,'Aux Área'!$A$4:$B$123,2,0),"-")</f>
        <v>CONSERVA</v>
      </c>
    </row>
    <row r="768" spans="1:30" x14ac:dyDescent="0.3">
      <c r="A768" t="s">
        <v>58</v>
      </c>
      <c r="B768" t="s">
        <v>250</v>
      </c>
      <c r="C768" t="s">
        <v>1542</v>
      </c>
      <c r="D768" t="s">
        <v>87</v>
      </c>
      <c r="E768" t="s">
        <v>88</v>
      </c>
      <c r="F768" t="s">
        <v>59</v>
      </c>
      <c r="G768" t="s">
        <v>1500</v>
      </c>
      <c r="H768" t="s">
        <v>36</v>
      </c>
      <c r="I768" t="s">
        <v>37</v>
      </c>
      <c r="J768" t="s">
        <v>122</v>
      </c>
      <c r="K768" t="s">
        <v>123</v>
      </c>
      <c r="L768" t="s">
        <v>124</v>
      </c>
      <c r="M768" t="s">
        <v>38</v>
      </c>
      <c r="N768" t="s">
        <v>39</v>
      </c>
      <c r="O768" s="23">
        <v>214</v>
      </c>
      <c r="P768" s="9">
        <v>7.93</v>
      </c>
      <c r="Q768" t="s">
        <v>40</v>
      </c>
      <c r="R768">
        <v>27690</v>
      </c>
      <c r="S768" s="9">
        <v>27</v>
      </c>
      <c r="T768" s="26">
        <v>4.2039999999999997</v>
      </c>
      <c r="U768" s="8">
        <v>113.5</v>
      </c>
      <c r="V768" t="s">
        <v>112</v>
      </c>
      <c r="W768" t="s">
        <v>42</v>
      </c>
      <c r="X768" t="s">
        <v>42</v>
      </c>
      <c r="Y768" t="s">
        <v>43</v>
      </c>
      <c r="AA768" s="1">
        <f t="shared" si="59"/>
        <v>45895</v>
      </c>
      <c r="AB768" s="2">
        <f t="shared" si="60"/>
        <v>8</v>
      </c>
      <c r="AC768" s="2">
        <f t="shared" si="61"/>
        <v>2025</v>
      </c>
      <c r="AD768" s="2" t="str">
        <f>IFERROR(VLOOKUP(A768,'Aux Área'!$A$4:$B$123,2,0),"-")</f>
        <v>CONSERVA</v>
      </c>
    </row>
    <row r="769" spans="1:30" x14ac:dyDescent="0.3">
      <c r="A769" t="s">
        <v>64</v>
      </c>
      <c r="B769" t="s">
        <v>332</v>
      </c>
      <c r="C769" t="s">
        <v>1543</v>
      </c>
      <c r="D769" t="s">
        <v>127</v>
      </c>
      <c r="E769" t="s">
        <v>128</v>
      </c>
      <c r="F769" t="s">
        <v>65</v>
      </c>
      <c r="G769" t="s">
        <v>1500</v>
      </c>
      <c r="H769" t="s">
        <v>36</v>
      </c>
      <c r="I769" t="s">
        <v>37</v>
      </c>
      <c r="J769" t="s">
        <v>179</v>
      </c>
      <c r="K769" t="s">
        <v>180</v>
      </c>
      <c r="L769" t="s">
        <v>181</v>
      </c>
      <c r="M769" t="s">
        <v>38</v>
      </c>
      <c r="N769" t="s">
        <v>39</v>
      </c>
      <c r="O769" s="23">
        <v>359</v>
      </c>
      <c r="P769" s="9">
        <v>9.5</v>
      </c>
      <c r="Q769" t="s">
        <v>40</v>
      </c>
      <c r="R769">
        <v>12940</v>
      </c>
      <c r="S769" s="9">
        <v>37.799999999999997</v>
      </c>
      <c r="T769" s="26">
        <v>3.89</v>
      </c>
      <c r="U769" s="8">
        <v>147.04</v>
      </c>
      <c r="V769" t="s">
        <v>41</v>
      </c>
      <c r="W769" t="s">
        <v>42</v>
      </c>
      <c r="X769" t="s">
        <v>42</v>
      </c>
      <c r="Y769" t="s">
        <v>43</v>
      </c>
      <c r="AA769" s="1">
        <f t="shared" ref="AA769:AA832" si="62">DATEVALUE(C769)</f>
        <v>45895</v>
      </c>
      <c r="AB769" s="2">
        <f t="shared" ref="AB769:AB832" si="63">MONTH(AA769)</f>
        <v>8</v>
      </c>
      <c r="AC769" s="2">
        <f t="shared" ref="AC769:AC832" si="64">YEAR(AA769)</f>
        <v>2025</v>
      </c>
      <c r="AD769" s="2" t="str">
        <f>IFERROR(VLOOKUP(A769,'Aux Área'!$A$4:$B$123,2,0),"-")</f>
        <v>ENGENHARIA</v>
      </c>
    </row>
    <row r="770" spans="1:30" x14ac:dyDescent="0.3">
      <c r="A770" t="s">
        <v>1295</v>
      </c>
      <c r="B770" t="s">
        <v>113</v>
      </c>
      <c r="C770" t="s">
        <v>1544</v>
      </c>
      <c r="D770" t="s">
        <v>1297</v>
      </c>
      <c r="E770" t="s">
        <v>1298</v>
      </c>
      <c r="F770" t="s">
        <v>1299</v>
      </c>
      <c r="G770" t="s">
        <v>1135</v>
      </c>
      <c r="H770" t="s">
        <v>1301</v>
      </c>
      <c r="I770" t="s">
        <v>839</v>
      </c>
      <c r="J770" t="s">
        <v>1401</v>
      </c>
      <c r="K770" t="s">
        <v>1402</v>
      </c>
      <c r="L770" t="s">
        <v>124</v>
      </c>
      <c r="M770" t="s">
        <v>38</v>
      </c>
      <c r="N770" t="s">
        <v>39</v>
      </c>
      <c r="O770" s="23">
        <v>0</v>
      </c>
      <c r="P770" s="23">
        <v>0</v>
      </c>
      <c r="Q770" t="s">
        <v>40</v>
      </c>
      <c r="R770" t="s">
        <v>15244</v>
      </c>
      <c r="S770" s="9">
        <v>47.97</v>
      </c>
      <c r="T770" s="26">
        <v>4.4400000000000004</v>
      </c>
      <c r="U770" s="8">
        <v>213</v>
      </c>
      <c r="V770" t="s">
        <v>1545</v>
      </c>
      <c r="W770" t="s">
        <v>42</v>
      </c>
      <c r="X770" t="s">
        <v>42</v>
      </c>
      <c r="Y770" t="s">
        <v>43</v>
      </c>
      <c r="AA770" s="1">
        <f t="shared" si="62"/>
        <v>45895</v>
      </c>
      <c r="AB770" s="2">
        <f t="shared" si="63"/>
        <v>8</v>
      </c>
      <c r="AC770" s="2">
        <f t="shared" si="64"/>
        <v>2025</v>
      </c>
      <c r="AD770" s="2" t="str">
        <f>IFERROR(VLOOKUP(A770,'Aux Área'!$A$4:$B$123,2,0),"-")</f>
        <v>LUCCA JR - OP</v>
      </c>
    </row>
    <row r="771" spans="1:30" x14ac:dyDescent="0.3">
      <c r="A771" t="s">
        <v>48</v>
      </c>
      <c r="B771" t="s">
        <v>288</v>
      </c>
      <c r="C771" t="s">
        <v>1546</v>
      </c>
      <c r="D771" t="s">
        <v>132</v>
      </c>
      <c r="E771" t="s">
        <v>133</v>
      </c>
      <c r="F771" t="s">
        <v>49</v>
      </c>
      <c r="G771" t="s">
        <v>1500</v>
      </c>
      <c r="H771" t="s">
        <v>36</v>
      </c>
      <c r="I771" t="s">
        <v>37</v>
      </c>
      <c r="J771" t="s">
        <v>108</v>
      </c>
      <c r="K771" t="s">
        <v>109</v>
      </c>
      <c r="L771" t="s">
        <v>110</v>
      </c>
      <c r="M771" t="s">
        <v>38</v>
      </c>
      <c r="N771" t="s">
        <v>111</v>
      </c>
      <c r="O771" s="23">
        <v>349</v>
      </c>
      <c r="P771" s="9">
        <v>9.26</v>
      </c>
      <c r="Q771" t="s">
        <v>40</v>
      </c>
      <c r="R771">
        <v>8989</v>
      </c>
      <c r="S771" s="9">
        <v>37.69</v>
      </c>
      <c r="T771" s="26">
        <v>4.29</v>
      </c>
      <c r="U771" s="8">
        <v>161.69</v>
      </c>
      <c r="V771" t="s">
        <v>112</v>
      </c>
      <c r="W771" t="s">
        <v>42</v>
      </c>
      <c r="X771" t="s">
        <v>42</v>
      </c>
      <c r="Y771" t="s">
        <v>43</v>
      </c>
      <c r="AA771" s="1">
        <f t="shared" si="62"/>
        <v>45895</v>
      </c>
      <c r="AB771" s="2">
        <f t="shared" si="63"/>
        <v>8</v>
      </c>
      <c r="AC771" s="2">
        <f t="shared" si="64"/>
        <v>2025</v>
      </c>
      <c r="AD771" s="2" t="str">
        <f>IFERROR(VLOOKUP(A771,'Aux Área'!$A$4:$B$123,2,0),"-")</f>
        <v>ENGENHARIA</v>
      </c>
    </row>
    <row r="772" spans="1:30" x14ac:dyDescent="0.3">
      <c r="A772" t="s">
        <v>46</v>
      </c>
      <c r="B772" t="s">
        <v>458</v>
      </c>
      <c r="C772" t="s">
        <v>1547</v>
      </c>
      <c r="D772" t="s">
        <v>958</v>
      </c>
      <c r="E772" t="s">
        <v>959</v>
      </c>
      <c r="F772" t="s">
        <v>47</v>
      </c>
      <c r="G772" t="s">
        <v>1503</v>
      </c>
      <c r="H772" t="s">
        <v>36</v>
      </c>
      <c r="I772" t="s">
        <v>37</v>
      </c>
      <c r="J772" t="s">
        <v>108</v>
      </c>
      <c r="K772" t="s">
        <v>109</v>
      </c>
      <c r="L772" t="s">
        <v>110</v>
      </c>
      <c r="M772" t="s">
        <v>38</v>
      </c>
      <c r="N772" t="s">
        <v>111</v>
      </c>
      <c r="O772" s="23">
        <v>257</v>
      </c>
      <c r="P772" s="9">
        <v>8.65</v>
      </c>
      <c r="Q772" t="s">
        <v>40</v>
      </c>
      <c r="R772">
        <v>11185</v>
      </c>
      <c r="S772" s="9">
        <v>29.7</v>
      </c>
      <c r="T772" s="26">
        <v>4.29</v>
      </c>
      <c r="U772" s="8">
        <v>127.41</v>
      </c>
      <c r="V772" t="s">
        <v>112</v>
      </c>
      <c r="W772" t="s">
        <v>42</v>
      </c>
      <c r="X772" t="s">
        <v>42</v>
      </c>
      <c r="Y772" t="s">
        <v>43</v>
      </c>
      <c r="AA772" s="1">
        <f t="shared" si="62"/>
        <v>45895</v>
      </c>
      <c r="AB772" s="2">
        <f t="shared" si="63"/>
        <v>8</v>
      </c>
      <c r="AC772" s="2">
        <f t="shared" si="64"/>
        <v>2025</v>
      </c>
      <c r="AD772" s="2" t="str">
        <f>IFERROR(VLOOKUP(A772,'Aux Área'!$A$4:$B$123,2,0),"-")</f>
        <v>FACILITIES</v>
      </c>
    </row>
    <row r="773" spans="1:30" x14ac:dyDescent="0.3">
      <c r="A773" t="s">
        <v>52</v>
      </c>
      <c r="B773" t="s">
        <v>1449</v>
      </c>
      <c r="C773" t="s">
        <v>1548</v>
      </c>
      <c r="D773" t="s">
        <v>391</v>
      </c>
      <c r="E773" t="s">
        <v>392</v>
      </c>
      <c r="F773" t="s">
        <v>53</v>
      </c>
      <c r="G773" t="s">
        <v>1500</v>
      </c>
      <c r="H773" t="s">
        <v>36</v>
      </c>
      <c r="I773" t="s">
        <v>37</v>
      </c>
      <c r="J773" t="s">
        <v>215</v>
      </c>
      <c r="K773" t="s">
        <v>216</v>
      </c>
      <c r="L773" t="s">
        <v>217</v>
      </c>
      <c r="M773" t="s">
        <v>38</v>
      </c>
      <c r="N773" t="s">
        <v>39</v>
      </c>
      <c r="O773" s="23">
        <v>402</v>
      </c>
      <c r="P773" s="9">
        <v>11.2</v>
      </c>
      <c r="Q773" t="s">
        <v>40</v>
      </c>
      <c r="R773">
        <v>13855</v>
      </c>
      <c r="S773" s="9">
        <v>35.880000000000003</v>
      </c>
      <c r="T773" s="26">
        <v>4.1399999999999997</v>
      </c>
      <c r="U773" s="8">
        <v>148.55000000000001</v>
      </c>
      <c r="V773" t="s">
        <v>41</v>
      </c>
      <c r="W773" t="s">
        <v>42</v>
      </c>
      <c r="X773" t="s">
        <v>42</v>
      </c>
      <c r="Y773" t="s">
        <v>43</v>
      </c>
      <c r="AA773" s="1">
        <f t="shared" si="62"/>
        <v>45895</v>
      </c>
      <c r="AB773" s="2">
        <f t="shared" si="63"/>
        <v>8</v>
      </c>
      <c r="AC773" s="2">
        <f t="shared" si="64"/>
        <v>2025</v>
      </c>
      <c r="AD773" s="2" t="str">
        <f>IFERROR(VLOOKUP(A773,'Aux Área'!$A$4:$B$123,2,0),"-")</f>
        <v>OPERAÇÃO</v>
      </c>
    </row>
    <row r="774" spans="1:30" x14ac:dyDescent="0.3">
      <c r="A774" t="s">
        <v>62</v>
      </c>
      <c r="B774" t="s">
        <v>1455</v>
      </c>
      <c r="C774" t="s">
        <v>1549</v>
      </c>
      <c r="D774" t="s">
        <v>120</v>
      </c>
      <c r="E774" t="s">
        <v>121</v>
      </c>
      <c r="F774" t="s">
        <v>63</v>
      </c>
      <c r="G774" t="s">
        <v>1500</v>
      </c>
      <c r="H774" t="s">
        <v>36</v>
      </c>
      <c r="I774" t="s">
        <v>37</v>
      </c>
      <c r="J774" t="s">
        <v>1072</v>
      </c>
      <c r="K774" t="s">
        <v>1073</v>
      </c>
      <c r="L774" t="s">
        <v>84</v>
      </c>
      <c r="M774" t="s">
        <v>38</v>
      </c>
      <c r="N774" t="s">
        <v>39</v>
      </c>
      <c r="O774" s="23">
        <v>392</v>
      </c>
      <c r="P774" s="9">
        <v>10.17</v>
      </c>
      <c r="Q774" t="s">
        <v>40</v>
      </c>
      <c r="R774">
        <v>23124</v>
      </c>
      <c r="S774" s="9">
        <v>38.56</v>
      </c>
      <c r="T774" s="26">
        <v>3.85</v>
      </c>
      <c r="U774" s="8">
        <v>148.46</v>
      </c>
      <c r="V774" t="s">
        <v>41</v>
      </c>
      <c r="W774" t="s">
        <v>42</v>
      </c>
      <c r="X774" t="s">
        <v>42</v>
      </c>
      <c r="Y774" t="s">
        <v>43</v>
      </c>
      <c r="AA774" s="1">
        <f t="shared" si="62"/>
        <v>45895</v>
      </c>
      <c r="AB774" s="2">
        <f t="shared" si="63"/>
        <v>8</v>
      </c>
      <c r="AC774" s="2">
        <f t="shared" si="64"/>
        <v>2025</v>
      </c>
      <c r="AD774" s="2" t="str">
        <f>IFERROR(VLOOKUP(A774,'Aux Área'!$A$4:$B$123,2,0),"-")</f>
        <v>CONSERVA</v>
      </c>
    </row>
    <row r="775" spans="1:30" x14ac:dyDescent="0.3">
      <c r="A775" t="s">
        <v>58</v>
      </c>
      <c r="B775" t="s">
        <v>250</v>
      </c>
      <c r="C775" t="s">
        <v>1550</v>
      </c>
      <c r="D775" t="s">
        <v>87</v>
      </c>
      <c r="E775" t="s">
        <v>88</v>
      </c>
      <c r="F775" t="s">
        <v>59</v>
      </c>
      <c r="G775" t="s">
        <v>1500</v>
      </c>
      <c r="H775" t="s">
        <v>36</v>
      </c>
      <c r="I775" t="s">
        <v>37</v>
      </c>
      <c r="J775" t="s">
        <v>122</v>
      </c>
      <c r="K775" t="s">
        <v>123</v>
      </c>
      <c r="L775" t="s">
        <v>124</v>
      </c>
      <c r="M775" t="s">
        <v>38</v>
      </c>
      <c r="N775" t="s">
        <v>39</v>
      </c>
      <c r="O775" s="23">
        <v>392</v>
      </c>
      <c r="P775" s="9">
        <v>9.89</v>
      </c>
      <c r="Q775" t="s">
        <v>40</v>
      </c>
      <c r="R775">
        <v>28082</v>
      </c>
      <c r="S775" s="9">
        <v>39.65</v>
      </c>
      <c r="T775" s="26">
        <v>4.1900000000000004</v>
      </c>
      <c r="U775" s="8">
        <v>166.13</v>
      </c>
      <c r="V775" t="s">
        <v>246</v>
      </c>
      <c r="W775" t="s">
        <v>42</v>
      </c>
      <c r="X775" t="s">
        <v>42</v>
      </c>
      <c r="Y775" t="s">
        <v>43</v>
      </c>
      <c r="AA775" s="1">
        <f t="shared" si="62"/>
        <v>45895</v>
      </c>
      <c r="AB775" s="2">
        <f t="shared" si="63"/>
        <v>8</v>
      </c>
      <c r="AC775" s="2">
        <f t="shared" si="64"/>
        <v>2025</v>
      </c>
      <c r="AD775" s="2" t="str">
        <f>IFERROR(VLOOKUP(A775,'Aux Área'!$A$4:$B$123,2,0),"-")</f>
        <v>CONSERVA</v>
      </c>
    </row>
    <row r="776" spans="1:30" x14ac:dyDescent="0.3">
      <c r="A776" t="s">
        <v>44</v>
      </c>
      <c r="B776" t="s">
        <v>478</v>
      </c>
      <c r="C776" t="s">
        <v>1551</v>
      </c>
      <c r="D776" t="s">
        <v>224</v>
      </c>
      <c r="E776" t="s">
        <v>225</v>
      </c>
      <c r="F776" t="s">
        <v>45</v>
      </c>
      <c r="G776" t="s">
        <v>1500</v>
      </c>
      <c r="H776" t="s">
        <v>36</v>
      </c>
      <c r="I776" t="s">
        <v>37</v>
      </c>
      <c r="J776" t="s">
        <v>1552</v>
      </c>
      <c r="K776" t="s">
        <v>1553</v>
      </c>
      <c r="L776" t="s">
        <v>124</v>
      </c>
      <c r="M776" t="s">
        <v>38</v>
      </c>
      <c r="N776" t="s">
        <v>39</v>
      </c>
      <c r="O776" s="23">
        <v>325</v>
      </c>
      <c r="P776" s="9">
        <v>8.35</v>
      </c>
      <c r="Q776" t="s">
        <v>40</v>
      </c>
      <c r="R776">
        <v>5973</v>
      </c>
      <c r="S776" s="9">
        <v>38.93</v>
      </c>
      <c r="T776" s="26">
        <v>3.99</v>
      </c>
      <c r="U776" s="8">
        <v>155.33000000000001</v>
      </c>
      <c r="V776" t="s">
        <v>1554</v>
      </c>
      <c r="W776" t="s">
        <v>42</v>
      </c>
      <c r="X776" t="s">
        <v>42</v>
      </c>
      <c r="Y776" t="s">
        <v>43</v>
      </c>
      <c r="AA776" s="1">
        <f t="shared" si="62"/>
        <v>45895</v>
      </c>
      <c r="AB776" s="2">
        <f t="shared" si="63"/>
        <v>8</v>
      </c>
      <c r="AC776" s="2">
        <f t="shared" si="64"/>
        <v>2025</v>
      </c>
      <c r="AD776" s="2" t="str">
        <f>IFERROR(VLOOKUP(A776,'Aux Área'!$A$4:$B$123,2,0),"-")</f>
        <v>OPERAÇÃO</v>
      </c>
    </row>
    <row r="777" spans="1:30" x14ac:dyDescent="0.3">
      <c r="A777" t="s">
        <v>60</v>
      </c>
      <c r="B777" t="s">
        <v>614</v>
      </c>
      <c r="C777" t="s">
        <v>1555</v>
      </c>
      <c r="D777" t="s">
        <v>1206</v>
      </c>
      <c r="E777" t="s">
        <v>1207</v>
      </c>
      <c r="F777" t="s">
        <v>61</v>
      </c>
      <c r="G777" t="s">
        <v>1500</v>
      </c>
      <c r="H777" t="s">
        <v>36</v>
      </c>
      <c r="I777" t="s">
        <v>37</v>
      </c>
      <c r="J777" t="s">
        <v>623</v>
      </c>
      <c r="K777" t="s">
        <v>624</v>
      </c>
      <c r="L777" t="s">
        <v>181</v>
      </c>
      <c r="M777" t="s">
        <v>38</v>
      </c>
      <c r="N777" t="s">
        <v>39</v>
      </c>
      <c r="O777" s="23">
        <v>353</v>
      </c>
      <c r="P777" s="9">
        <v>9.3800000000000008</v>
      </c>
      <c r="Q777" t="s">
        <v>40</v>
      </c>
      <c r="R777">
        <v>6471</v>
      </c>
      <c r="S777" s="9">
        <v>37.64</v>
      </c>
      <c r="T777" s="26">
        <v>3.7909999999999999</v>
      </c>
      <c r="U777" s="8">
        <v>142.68</v>
      </c>
      <c r="V777" t="s">
        <v>41</v>
      </c>
      <c r="W777" t="s">
        <v>42</v>
      </c>
      <c r="X777" t="s">
        <v>42</v>
      </c>
      <c r="Y777" t="s">
        <v>43</v>
      </c>
      <c r="AA777" s="1">
        <f t="shared" si="62"/>
        <v>45895</v>
      </c>
      <c r="AB777" s="2">
        <f t="shared" si="63"/>
        <v>8</v>
      </c>
      <c r="AC777" s="2">
        <f t="shared" si="64"/>
        <v>2025</v>
      </c>
      <c r="AD777" s="2" t="str">
        <f>IFERROR(VLOOKUP(A777,'Aux Área'!$A$4:$B$123,2,0),"-")</f>
        <v>QSMS</v>
      </c>
    </row>
    <row r="778" spans="1:30" x14ac:dyDescent="0.3">
      <c r="A778" t="s">
        <v>74</v>
      </c>
      <c r="B778" t="s">
        <v>255</v>
      </c>
      <c r="C778" t="s">
        <v>1556</v>
      </c>
      <c r="D778" t="s">
        <v>115</v>
      </c>
      <c r="E778" t="s">
        <v>116</v>
      </c>
      <c r="F778" t="s">
        <v>75</v>
      </c>
      <c r="G778" t="s">
        <v>1503</v>
      </c>
      <c r="H778" t="s">
        <v>36</v>
      </c>
      <c r="I778" t="s">
        <v>37</v>
      </c>
      <c r="J778" t="s">
        <v>1489</v>
      </c>
      <c r="K778" t="s">
        <v>1490</v>
      </c>
      <c r="L778" t="s">
        <v>136</v>
      </c>
      <c r="M778" t="s">
        <v>38</v>
      </c>
      <c r="N778" t="s">
        <v>39</v>
      </c>
      <c r="O778" s="23">
        <v>377</v>
      </c>
      <c r="P778" s="9">
        <v>10.48</v>
      </c>
      <c r="Q778" t="s">
        <v>40</v>
      </c>
      <c r="R778">
        <v>6235</v>
      </c>
      <c r="S778" s="9">
        <v>35.99</v>
      </c>
      <c r="T778" s="26">
        <v>3.891</v>
      </c>
      <c r="U778" s="8">
        <v>140.03</v>
      </c>
      <c r="V778" t="s">
        <v>1557</v>
      </c>
      <c r="W778" t="s">
        <v>42</v>
      </c>
      <c r="X778" t="s">
        <v>42</v>
      </c>
      <c r="Y778" t="s">
        <v>43</v>
      </c>
      <c r="AA778" s="1">
        <f t="shared" si="62"/>
        <v>45896</v>
      </c>
      <c r="AB778" s="2">
        <f t="shared" si="63"/>
        <v>8</v>
      </c>
      <c r="AC778" s="2">
        <f t="shared" si="64"/>
        <v>2025</v>
      </c>
      <c r="AD778" s="2" t="str">
        <f>IFERROR(VLOOKUP(A778,'Aux Área'!$A$4:$B$123,2,0),"-")</f>
        <v>TI</v>
      </c>
    </row>
    <row r="779" spans="1:30" x14ac:dyDescent="0.3">
      <c r="A779" t="s">
        <v>54</v>
      </c>
      <c r="B779" t="s">
        <v>319</v>
      </c>
      <c r="C779" t="s">
        <v>1558</v>
      </c>
      <c r="D779" t="s">
        <v>1480</v>
      </c>
      <c r="E779" t="s">
        <v>1481</v>
      </c>
      <c r="F779" t="s">
        <v>55</v>
      </c>
      <c r="G779" t="s">
        <v>1500</v>
      </c>
      <c r="H779" t="s">
        <v>36</v>
      </c>
      <c r="I779" t="s">
        <v>37</v>
      </c>
      <c r="J779" t="s">
        <v>237</v>
      </c>
      <c r="K779" t="s">
        <v>238</v>
      </c>
      <c r="L779" t="s">
        <v>110</v>
      </c>
      <c r="M779" t="s">
        <v>38</v>
      </c>
      <c r="N779" t="s">
        <v>39</v>
      </c>
      <c r="O779" s="23">
        <v>489</v>
      </c>
      <c r="P779" s="9">
        <v>12.85</v>
      </c>
      <c r="Q779" t="s">
        <v>40</v>
      </c>
      <c r="R779">
        <v>7749</v>
      </c>
      <c r="S779" s="9">
        <v>38.06</v>
      </c>
      <c r="T779" s="26">
        <v>3.69</v>
      </c>
      <c r="U779" s="8">
        <v>140.44</v>
      </c>
      <c r="V779" t="s">
        <v>112</v>
      </c>
      <c r="W779" t="s">
        <v>42</v>
      </c>
      <c r="X779" t="s">
        <v>42</v>
      </c>
      <c r="Y779" t="s">
        <v>43</v>
      </c>
      <c r="AA779" s="1">
        <f t="shared" si="62"/>
        <v>45896</v>
      </c>
      <c r="AB779" s="2">
        <f t="shared" si="63"/>
        <v>8</v>
      </c>
      <c r="AC779" s="2">
        <f t="shared" si="64"/>
        <v>2025</v>
      </c>
      <c r="AD779" s="2" t="str">
        <f>IFERROR(VLOOKUP(A779,'Aux Área'!$A$4:$B$123,2,0),"-")</f>
        <v>ENGENHARIA</v>
      </c>
    </row>
    <row r="780" spans="1:30" x14ac:dyDescent="0.3">
      <c r="A780" t="s">
        <v>1295</v>
      </c>
      <c r="B780" t="s">
        <v>113</v>
      </c>
      <c r="C780" t="s">
        <v>1559</v>
      </c>
      <c r="D780" t="s">
        <v>1297</v>
      </c>
      <c r="E780" t="s">
        <v>1298</v>
      </c>
      <c r="F780" t="s">
        <v>1299</v>
      </c>
      <c r="G780" t="s">
        <v>1135</v>
      </c>
      <c r="H780" t="s">
        <v>1301</v>
      </c>
      <c r="I780" t="s">
        <v>839</v>
      </c>
      <c r="J780" t="s">
        <v>275</v>
      </c>
      <c r="K780" t="s">
        <v>276</v>
      </c>
      <c r="L780" t="s">
        <v>124</v>
      </c>
      <c r="M780" t="s">
        <v>38</v>
      </c>
      <c r="N780" t="s">
        <v>39</v>
      </c>
      <c r="O780" s="23">
        <v>0</v>
      </c>
      <c r="P780" s="23">
        <v>0</v>
      </c>
      <c r="Q780" t="s">
        <v>40</v>
      </c>
      <c r="R780" t="s">
        <v>15244</v>
      </c>
      <c r="S780" s="9">
        <v>32.380000000000003</v>
      </c>
      <c r="T780" s="26">
        <v>4.29</v>
      </c>
      <c r="U780" s="8">
        <v>138.91</v>
      </c>
      <c r="V780" t="s">
        <v>1560</v>
      </c>
      <c r="W780" t="s">
        <v>42</v>
      </c>
      <c r="X780" t="s">
        <v>42</v>
      </c>
      <c r="Y780" t="s">
        <v>43</v>
      </c>
      <c r="AA780" s="1">
        <f t="shared" si="62"/>
        <v>45896</v>
      </c>
      <c r="AB780" s="2">
        <f t="shared" si="63"/>
        <v>8</v>
      </c>
      <c r="AC780" s="2">
        <f t="shared" si="64"/>
        <v>2025</v>
      </c>
      <c r="AD780" s="2" t="str">
        <f>IFERROR(VLOOKUP(A780,'Aux Área'!$A$4:$B$123,2,0),"-")</f>
        <v>LUCCA JR - OP</v>
      </c>
    </row>
    <row r="781" spans="1:30" x14ac:dyDescent="0.3">
      <c r="A781" t="s">
        <v>30</v>
      </c>
      <c r="B781" t="s">
        <v>453</v>
      </c>
      <c r="C781" t="s">
        <v>1561</v>
      </c>
      <c r="D781" t="s">
        <v>1562</v>
      </c>
      <c r="E781" t="s">
        <v>1563</v>
      </c>
      <c r="F781" t="s">
        <v>34</v>
      </c>
      <c r="G781" t="s">
        <v>1500</v>
      </c>
      <c r="H781" t="s">
        <v>36</v>
      </c>
      <c r="I781" t="s">
        <v>37</v>
      </c>
      <c r="J781" t="s">
        <v>241</v>
      </c>
      <c r="K781" t="s">
        <v>242</v>
      </c>
      <c r="L781" t="s">
        <v>110</v>
      </c>
      <c r="M781" t="s">
        <v>38</v>
      </c>
      <c r="N781" t="s">
        <v>39</v>
      </c>
      <c r="O781" s="23">
        <v>308</v>
      </c>
      <c r="P781" s="9">
        <v>7.47</v>
      </c>
      <c r="Q781" t="s">
        <v>40</v>
      </c>
      <c r="R781">
        <v>6832</v>
      </c>
      <c r="S781" s="9">
        <v>41.24</v>
      </c>
      <c r="T781" s="26">
        <v>3.59</v>
      </c>
      <c r="U781" s="8">
        <v>148.05000000000001</v>
      </c>
      <c r="V781" t="s">
        <v>41</v>
      </c>
      <c r="W781" t="s">
        <v>42</v>
      </c>
      <c r="X781" t="s">
        <v>42</v>
      </c>
      <c r="Y781" t="s">
        <v>43</v>
      </c>
      <c r="AA781" s="1">
        <f t="shared" si="62"/>
        <v>45896</v>
      </c>
      <c r="AB781" s="2">
        <f t="shared" si="63"/>
        <v>8</v>
      </c>
      <c r="AC781" s="2">
        <f t="shared" si="64"/>
        <v>2025</v>
      </c>
      <c r="AD781" s="2" t="str">
        <f>IFERROR(VLOOKUP(A781,'Aux Área'!$A$4:$B$123,2,0),"-")</f>
        <v>OPERAÇÃO</v>
      </c>
    </row>
    <row r="782" spans="1:30" x14ac:dyDescent="0.3">
      <c r="A782" t="s">
        <v>70</v>
      </c>
      <c r="B782" t="s">
        <v>272</v>
      </c>
      <c r="C782" t="s">
        <v>1564</v>
      </c>
      <c r="D782" t="s">
        <v>460</v>
      </c>
      <c r="E782" t="s">
        <v>461</v>
      </c>
      <c r="F782" t="s">
        <v>71</v>
      </c>
      <c r="G782" t="s">
        <v>1503</v>
      </c>
      <c r="H782" t="s">
        <v>36</v>
      </c>
      <c r="I782" t="s">
        <v>37</v>
      </c>
      <c r="J782" t="s">
        <v>241</v>
      </c>
      <c r="K782" t="s">
        <v>242</v>
      </c>
      <c r="L782" t="s">
        <v>110</v>
      </c>
      <c r="M782" t="s">
        <v>38</v>
      </c>
      <c r="N782" t="s">
        <v>39</v>
      </c>
      <c r="O782" s="23">
        <v>338</v>
      </c>
      <c r="P782" s="9">
        <v>9.51</v>
      </c>
      <c r="Q782" t="s">
        <v>40</v>
      </c>
      <c r="R782">
        <v>5364</v>
      </c>
      <c r="S782" s="9">
        <v>35.549999999999997</v>
      </c>
      <c r="T782" s="26">
        <v>3.59</v>
      </c>
      <c r="U782" s="8">
        <v>127.62</v>
      </c>
      <c r="V782" t="s">
        <v>41</v>
      </c>
      <c r="W782" t="s">
        <v>42</v>
      </c>
      <c r="X782" t="s">
        <v>42</v>
      </c>
      <c r="Y782" t="s">
        <v>43</v>
      </c>
      <c r="AA782" s="1">
        <f t="shared" si="62"/>
        <v>45896</v>
      </c>
      <c r="AB782" s="2">
        <f t="shared" si="63"/>
        <v>8</v>
      </c>
      <c r="AC782" s="2">
        <f t="shared" si="64"/>
        <v>2025</v>
      </c>
      <c r="AD782" s="2" t="str">
        <f>IFERROR(VLOOKUP(A782,'Aux Área'!$A$4:$B$123,2,0),"-")</f>
        <v>QSMS</v>
      </c>
    </row>
    <row r="783" spans="1:30" x14ac:dyDescent="0.3">
      <c r="A783" t="s">
        <v>46</v>
      </c>
      <c r="B783" t="s">
        <v>458</v>
      </c>
      <c r="C783" t="s">
        <v>1565</v>
      </c>
      <c r="D783" t="s">
        <v>958</v>
      </c>
      <c r="E783" t="s">
        <v>959</v>
      </c>
      <c r="F783" t="s">
        <v>47</v>
      </c>
      <c r="G783" t="s">
        <v>1503</v>
      </c>
      <c r="H783" t="s">
        <v>36</v>
      </c>
      <c r="I783" t="s">
        <v>37</v>
      </c>
      <c r="J783" t="s">
        <v>241</v>
      </c>
      <c r="K783" t="s">
        <v>242</v>
      </c>
      <c r="L783" t="s">
        <v>110</v>
      </c>
      <c r="M783" t="s">
        <v>38</v>
      </c>
      <c r="N783" t="s">
        <v>39</v>
      </c>
      <c r="O783" s="23">
        <v>215</v>
      </c>
      <c r="P783" s="9">
        <v>9.65</v>
      </c>
      <c r="Q783" t="s">
        <v>40</v>
      </c>
      <c r="R783">
        <v>11400</v>
      </c>
      <c r="S783" s="9">
        <v>22.29</v>
      </c>
      <c r="T783" s="26">
        <v>3.59</v>
      </c>
      <c r="U783" s="8">
        <v>80.010000000000005</v>
      </c>
      <c r="V783" t="s">
        <v>41</v>
      </c>
      <c r="W783" t="s">
        <v>42</v>
      </c>
      <c r="X783" t="s">
        <v>42</v>
      </c>
      <c r="Y783" t="s">
        <v>43</v>
      </c>
      <c r="AA783" s="1">
        <f t="shared" si="62"/>
        <v>45896</v>
      </c>
      <c r="AB783" s="2">
        <f t="shared" si="63"/>
        <v>8</v>
      </c>
      <c r="AC783" s="2">
        <f t="shared" si="64"/>
        <v>2025</v>
      </c>
      <c r="AD783" s="2" t="str">
        <f>IFERROR(VLOOKUP(A783,'Aux Área'!$A$4:$B$123,2,0),"-")</f>
        <v>FACILITIES</v>
      </c>
    </row>
    <row r="784" spans="1:30" x14ac:dyDescent="0.3">
      <c r="A784" t="s">
        <v>76</v>
      </c>
      <c r="B784" t="s">
        <v>380</v>
      </c>
      <c r="C784" t="s">
        <v>1566</v>
      </c>
      <c r="D784" t="s">
        <v>382</v>
      </c>
      <c r="E784" t="s">
        <v>383</v>
      </c>
      <c r="F784" t="s">
        <v>77</v>
      </c>
      <c r="G784" t="s">
        <v>1500</v>
      </c>
      <c r="H784" t="s">
        <v>36</v>
      </c>
      <c r="I784" t="s">
        <v>37</v>
      </c>
      <c r="J784" t="s">
        <v>552</v>
      </c>
      <c r="K784" t="s">
        <v>553</v>
      </c>
      <c r="L784" t="s">
        <v>155</v>
      </c>
      <c r="M784" t="s">
        <v>38</v>
      </c>
      <c r="N784" t="s">
        <v>39</v>
      </c>
      <c r="O784" s="23">
        <v>285</v>
      </c>
      <c r="P784" s="9">
        <v>9.2799999999999994</v>
      </c>
      <c r="Q784" t="s">
        <v>40</v>
      </c>
      <c r="R784">
        <v>21188</v>
      </c>
      <c r="S784" s="9">
        <v>30.7</v>
      </c>
      <c r="T784" s="26">
        <v>4.2409999999999997</v>
      </c>
      <c r="U784" s="8">
        <v>130.19999999999999</v>
      </c>
      <c r="V784" t="s">
        <v>41</v>
      </c>
      <c r="W784" t="s">
        <v>42</v>
      </c>
      <c r="X784" t="s">
        <v>42</v>
      </c>
      <c r="Y784" t="s">
        <v>43</v>
      </c>
      <c r="AA784" s="1">
        <f t="shared" si="62"/>
        <v>45896</v>
      </c>
      <c r="AB784" s="2">
        <f t="shared" si="63"/>
        <v>8</v>
      </c>
      <c r="AC784" s="2">
        <f t="shared" si="64"/>
        <v>2025</v>
      </c>
      <c r="AD784" s="2" t="str">
        <f>IFERROR(VLOOKUP(A784,'Aux Área'!$A$4:$B$123,2,0),"-")</f>
        <v>QSMS</v>
      </c>
    </row>
    <row r="785" spans="1:30" x14ac:dyDescent="0.3">
      <c r="A785" t="s">
        <v>781</v>
      </c>
      <c r="B785" t="s">
        <v>130</v>
      </c>
      <c r="C785" t="s">
        <v>1567</v>
      </c>
      <c r="D785" t="s">
        <v>1568</v>
      </c>
      <c r="E785" t="s">
        <v>1569</v>
      </c>
      <c r="F785" t="s">
        <v>653</v>
      </c>
      <c r="G785" t="s">
        <v>659</v>
      </c>
      <c r="H785" t="s">
        <v>706</v>
      </c>
      <c r="I785" t="s">
        <v>667</v>
      </c>
      <c r="J785" t="s">
        <v>237</v>
      </c>
      <c r="K785" t="s">
        <v>238</v>
      </c>
      <c r="L785" t="s">
        <v>110</v>
      </c>
      <c r="M785" t="s">
        <v>38</v>
      </c>
      <c r="N785" t="s">
        <v>707</v>
      </c>
      <c r="O785" s="23">
        <v>0</v>
      </c>
      <c r="P785" s="9">
        <v>0</v>
      </c>
      <c r="Q785" t="s">
        <v>40</v>
      </c>
      <c r="R785">
        <v>0</v>
      </c>
      <c r="S785" s="9">
        <v>20</v>
      </c>
      <c r="T785" s="26">
        <v>5.95</v>
      </c>
      <c r="U785" s="8">
        <v>119</v>
      </c>
      <c r="V785" t="s">
        <v>41</v>
      </c>
      <c r="W785" t="s">
        <v>652</v>
      </c>
      <c r="X785" t="s">
        <v>42</v>
      </c>
      <c r="Y785" t="s">
        <v>653</v>
      </c>
      <c r="AA785" s="1">
        <f t="shared" si="62"/>
        <v>45896</v>
      </c>
      <c r="AB785" s="2">
        <f t="shared" si="63"/>
        <v>8</v>
      </c>
      <c r="AC785" s="2">
        <f t="shared" si="64"/>
        <v>2025</v>
      </c>
      <c r="AD785" s="2" t="str">
        <f>IFERROR(VLOOKUP(A785,'Aux Área'!$A$4:$B$123,2,0),"-")</f>
        <v>SÃO PEDRO</v>
      </c>
    </row>
    <row r="786" spans="1:30" x14ac:dyDescent="0.3">
      <c r="A786" t="s">
        <v>662</v>
      </c>
      <c r="B786" t="s">
        <v>183</v>
      </c>
      <c r="C786" t="s">
        <v>1570</v>
      </c>
      <c r="D786" t="s">
        <v>1568</v>
      </c>
      <c r="E786" t="s">
        <v>1569</v>
      </c>
      <c r="F786" t="s">
        <v>653</v>
      </c>
      <c r="G786" t="s">
        <v>1495</v>
      </c>
      <c r="H786" t="s">
        <v>1571</v>
      </c>
      <c r="I786" t="s">
        <v>1497</v>
      </c>
      <c r="J786" t="s">
        <v>237</v>
      </c>
      <c r="K786" t="s">
        <v>238</v>
      </c>
      <c r="L786" t="s">
        <v>110</v>
      </c>
      <c r="M786" t="s">
        <v>38</v>
      </c>
      <c r="N786" t="s">
        <v>638</v>
      </c>
      <c r="O786" s="23">
        <v>0</v>
      </c>
      <c r="P786" s="9">
        <v>0</v>
      </c>
      <c r="Q786" t="s">
        <v>40</v>
      </c>
      <c r="R786">
        <v>0</v>
      </c>
      <c r="S786" s="9">
        <v>48.66</v>
      </c>
      <c r="T786" s="26">
        <v>6.39</v>
      </c>
      <c r="U786" s="8">
        <v>310.94</v>
      </c>
      <c r="V786" t="s">
        <v>41</v>
      </c>
      <c r="W786" t="s">
        <v>652</v>
      </c>
      <c r="X786" t="s">
        <v>42</v>
      </c>
      <c r="Y786" t="s">
        <v>653</v>
      </c>
      <c r="AA786" s="1">
        <f t="shared" si="62"/>
        <v>45896</v>
      </c>
      <c r="AB786" s="2">
        <f t="shared" si="63"/>
        <v>8</v>
      </c>
      <c r="AC786" s="2">
        <f t="shared" si="64"/>
        <v>2025</v>
      </c>
      <c r="AD786" s="2" t="str">
        <f>IFERROR(VLOOKUP(A786,'Aux Área'!$A$4:$B$123,2,0),"-")</f>
        <v>SÃO PEDRO</v>
      </c>
    </row>
    <row r="787" spans="1:30" x14ac:dyDescent="0.3">
      <c r="A787" t="s">
        <v>62</v>
      </c>
      <c r="B787" t="s">
        <v>1455</v>
      </c>
      <c r="C787" t="s">
        <v>1572</v>
      </c>
      <c r="D787" t="s">
        <v>120</v>
      </c>
      <c r="E787" t="s">
        <v>121</v>
      </c>
      <c r="F787" t="s">
        <v>63</v>
      </c>
      <c r="G787" t="s">
        <v>1500</v>
      </c>
      <c r="H787" t="s">
        <v>36</v>
      </c>
      <c r="I787" t="s">
        <v>37</v>
      </c>
      <c r="J787" t="s">
        <v>165</v>
      </c>
      <c r="K787" t="s">
        <v>166</v>
      </c>
      <c r="L787" t="s">
        <v>167</v>
      </c>
      <c r="M787" t="s">
        <v>38</v>
      </c>
      <c r="N787" t="s">
        <v>39</v>
      </c>
      <c r="O787" s="23">
        <v>420</v>
      </c>
      <c r="P787" s="9">
        <v>10.56</v>
      </c>
      <c r="Q787" t="s">
        <v>40</v>
      </c>
      <c r="R787">
        <v>23544</v>
      </c>
      <c r="S787" s="9">
        <v>39.79</v>
      </c>
      <c r="T787" s="26">
        <v>4.46</v>
      </c>
      <c r="U787" s="8">
        <v>177.46</v>
      </c>
      <c r="V787" t="s">
        <v>41</v>
      </c>
      <c r="W787" t="s">
        <v>42</v>
      </c>
      <c r="X787" t="s">
        <v>42</v>
      </c>
      <c r="Y787" t="s">
        <v>43</v>
      </c>
      <c r="AA787" s="1">
        <f t="shared" si="62"/>
        <v>45896</v>
      </c>
      <c r="AB787" s="2">
        <f t="shared" si="63"/>
        <v>8</v>
      </c>
      <c r="AC787" s="2">
        <f t="shared" si="64"/>
        <v>2025</v>
      </c>
      <c r="AD787" s="2" t="str">
        <f>IFERROR(VLOOKUP(A787,'Aux Área'!$A$4:$B$123,2,0),"-")</f>
        <v>CONSERVA</v>
      </c>
    </row>
    <row r="788" spans="1:30" x14ac:dyDescent="0.3">
      <c r="A788" t="s">
        <v>58</v>
      </c>
      <c r="B788" t="s">
        <v>250</v>
      </c>
      <c r="C788" t="s">
        <v>1573</v>
      </c>
      <c r="D788" t="s">
        <v>87</v>
      </c>
      <c r="E788" t="s">
        <v>88</v>
      </c>
      <c r="F788" t="s">
        <v>59</v>
      </c>
      <c r="G788" t="s">
        <v>1500</v>
      </c>
      <c r="H788" t="s">
        <v>36</v>
      </c>
      <c r="I788" t="s">
        <v>37</v>
      </c>
      <c r="J788" t="s">
        <v>304</v>
      </c>
      <c r="K788" t="s">
        <v>305</v>
      </c>
      <c r="L788" t="s">
        <v>301</v>
      </c>
      <c r="M788" t="s">
        <v>38</v>
      </c>
      <c r="N788" t="s">
        <v>39</v>
      </c>
      <c r="O788" s="23">
        <v>334</v>
      </c>
      <c r="P788" s="9">
        <v>9.2100000000000009</v>
      </c>
      <c r="Q788" t="s">
        <v>40</v>
      </c>
      <c r="R788">
        <v>28416</v>
      </c>
      <c r="S788" s="9">
        <v>36.28</v>
      </c>
      <c r="T788" s="26">
        <v>4.1900000000000004</v>
      </c>
      <c r="U788" s="8">
        <v>152.01</v>
      </c>
      <c r="V788" t="s">
        <v>1574</v>
      </c>
      <c r="W788" t="s">
        <v>42</v>
      </c>
      <c r="X788" t="s">
        <v>42</v>
      </c>
      <c r="Y788" t="s">
        <v>43</v>
      </c>
      <c r="AA788" s="1">
        <f t="shared" si="62"/>
        <v>45896</v>
      </c>
      <c r="AB788" s="2">
        <f t="shared" si="63"/>
        <v>8</v>
      </c>
      <c r="AC788" s="2">
        <f t="shared" si="64"/>
        <v>2025</v>
      </c>
      <c r="AD788" s="2" t="str">
        <f>IFERROR(VLOOKUP(A788,'Aux Área'!$A$4:$B$123,2,0),"-")</f>
        <v>CONSERVA</v>
      </c>
    </row>
    <row r="789" spans="1:30" x14ac:dyDescent="0.3">
      <c r="A789" t="s">
        <v>60</v>
      </c>
      <c r="B789" t="s">
        <v>614</v>
      </c>
      <c r="C789" t="s">
        <v>1575</v>
      </c>
      <c r="D789" t="s">
        <v>1206</v>
      </c>
      <c r="E789" t="s">
        <v>1207</v>
      </c>
      <c r="F789" t="s">
        <v>61</v>
      </c>
      <c r="G789" t="s">
        <v>1500</v>
      </c>
      <c r="H789" t="s">
        <v>36</v>
      </c>
      <c r="I789" t="s">
        <v>37</v>
      </c>
      <c r="J789" t="s">
        <v>172</v>
      </c>
      <c r="K789" t="s">
        <v>173</v>
      </c>
      <c r="L789" t="s">
        <v>124</v>
      </c>
      <c r="M789" t="s">
        <v>38</v>
      </c>
      <c r="N789" t="s">
        <v>39</v>
      </c>
      <c r="O789" s="23">
        <v>266</v>
      </c>
      <c r="P789" s="9">
        <v>9.1300000000000008</v>
      </c>
      <c r="Q789" t="s">
        <v>40</v>
      </c>
      <c r="R789">
        <v>6737</v>
      </c>
      <c r="S789" s="9">
        <v>29.14</v>
      </c>
      <c r="T789" s="26">
        <v>3.99</v>
      </c>
      <c r="U789" s="8">
        <v>116.27</v>
      </c>
      <c r="V789" t="s">
        <v>1426</v>
      </c>
      <c r="W789" t="s">
        <v>42</v>
      </c>
      <c r="X789" t="s">
        <v>42</v>
      </c>
      <c r="Y789" t="s">
        <v>43</v>
      </c>
      <c r="AA789" s="1">
        <f t="shared" si="62"/>
        <v>45896</v>
      </c>
      <c r="AB789" s="2">
        <f t="shared" si="63"/>
        <v>8</v>
      </c>
      <c r="AC789" s="2">
        <f t="shared" si="64"/>
        <v>2025</v>
      </c>
      <c r="AD789" s="2" t="str">
        <f>IFERROR(VLOOKUP(A789,'Aux Área'!$A$4:$B$123,2,0),"-")</f>
        <v>QSMS</v>
      </c>
    </row>
    <row r="790" spans="1:30" x14ac:dyDescent="0.3">
      <c r="A790" t="s">
        <v>46</v>
      </c>
      <c r="B790" t="s">
        <v>458</v>
      </c>
      <c r="C790" t="s">
        <v>1576</v>
      </c>
      <c r="D790" t="s">
        <v>958</v>
      </c>
      <c r="E790" t="s">
        <v>959</v>
      </c>
      <c r="F790" t="s">
        <v>47</v>
      </c>
      <c r="G790" t="s">
        <v>1503</v>
      </c>
      <c r="H790" t="s">
        <v>36</v>
      </c>
      <c r="I790" t="s">
        <v>37</v>
      </c>
      <c r="J790" t="s">
        <v>275</v>
      </c>
      <c r="K790" t="s">
        <v>276</v>
      </c>
      <c r="L790" t="s">
        <v>124</v>
      </c>
      <c r="M790" t="s">
        <v>38</v>
      </c>
      <c r="N790" t="s">
        <v>39</v>
      </c>
      <c r="O790" s="23">
        <v>258</v>
      </c>
      <c r="P790" s="9">
        <v>9.6999999999999993</v>
      </c>
      <c r="Q790" t="s">
        <v>40</v>
      </c>
      <c r="R790">
        <v>11658</v>
      </c>
      <c r="S790" s="9">
        <v>26.61</v>
      </c>
      <c r="T790" s="26">
        <v>4.29</v>
      </c>
      <c r="U790" s="8">
        <v>114.16</v>
      </c>
      <c r="V790" t="s">
        <v>1577</v>
      </c>
      <c r="W790" t="s">
        <v>42</v>
      </c>
      <c r="X790" t="s">
        <v>42</v>
      </c>
      <c r="Y790" t="s">
        <v>43</v>
      </c>
      <c r="AA790" s="1">
        <f t="shared" si="62"/>
        <v>45896</v>
      </c>
      <c r="AB790" s="2">
        <f t="shared" si="63"/>
        <v>8</v>
      </c>
      <c r="AC790" s="2">
        <f t="shared" si="64"/>
        <v>2025</v>
      </c>
      <c r="AD790" s="2" t="str">
        <f>IFERROR(VLOOKUP(A790,'Aux Área'!$A$4:$B$123,2,0),"-")</f>
        <v>FACILITIES</v>
      </c>
    </row>
    <row r="791" spans="1:30" x14ac:dyDescent="0.3">
      <c r="A791" t="s">
        <v>1096</v>
      </c>
      <c r="B791" t="s">
        <v>1097</v>
      </c>
      <c r="C791" t="s">
        <v>1578</v>
      </c>
      <c r="D791" t="s">
        <v>1366</v>
      </c>
      <c r="E791" t="s">
        <v>1367</v>
      </c>
      <c r="F791" t="s">
        <v>653</v>
      </c>
      <c r="G791" t="s">
        <v>1495</v>
      </c>
      <c r="H791" t="s">
        <v>1496</v>
      </c>
      <c r="I791" t="s">
        <v>1497</v>
      </c>
      <c r="J791" t="s">
        <v>1100</v>
      </c>
      <c r="K791" t="s">
        <v>1101</v>
      </c>
      <c r="L791" t="s">
        <v>181</v>
      </c>
      <c r="M791" t="s">
        <v>38</v>
      </c>
      <c r="N791" t="s">
        <v>638</v>
      </c>
      <c r="O791" s="23">
        <v>0</v>
      </c>
      <c r="P791" s="9">
        <v>0</v>
      </c>
      <c r="Q791" t="s">
        <v>40</v>
      </c>
      <c r="R791">
        <v>0</v>
      </c>
      <c r="S791" s="9">
        <v>229.41</v>
      </c>
      <c r="T791" s="26">
        <v>5.54</v>
      </c>
      <c r="U791" s="8">
        <v>1270.96</v>
      </c>
      <c r="V791" t="s">
        <v>1579</v>
      </c>
      <c r="W791" t="s">
        <v>652</v>
      </c>
      <c r="X791" t="s">
        <v>42</v>
      </c>
      <c r="Y791" t="s">
        <v>653</v>
      </c>
      <c r="AA791" s="1">
        <f t="shared" si="62"/>
        <v>45896</v>
      </c>
      <c r="AB791" s="2">
        <f t="shared" si="63"/>
        <v>8</v>
      </c>
      <c r="AC791" s="2">
        <f t="shared" si="64"/>
        <v>2025</v>
      </c>
      <c r="AD791" s="2" t="str">
        <f>IFERROR(VLOOKUP(A791,'Aux Área'!$A$4:$B$123,2,0),"-")</f>
        <v>SÃO PEDRO</v>
      </c>
    </row>
    <row r="792" spans="1:30" x14ac:dyDescent="0.3">
      <c r="A792" t="s">
        <v>46</v>
      </c>
      <c r="B792" t="s">
        <v>458</v>
      </c>
      <c r="C792" t="s">
        <v>1580</v>
      </c>
      <c r="D792" t="s">
        <v>958</v>
      </c>
      <c r="E792" t="s">
        <v>959</v>
      </c>
      <c r="F792" t="s">
        <v>47</v>
      </c>
      <c r="G792" t="s">
        <v>1503</v>
      </c>
      <c r="H792" t="s">
        <v>36</v>
      </c>
      <c r="I792" t="s">
        <v>37</v>
      </c>
      <c r="J792" t="s">
        <v>108</v>
      </c>
      <c r="K792" t="s">
        <v>109</v>
      </c>
      <c r="L792" t="s">
        <v>110</v>
      </c>
      <c r="M792" t="s">
        <v>38</v>
      </c>
      <c r="N792" t="s">
        <v>111</v>
      </c>
      <c r="O792" s="23">
        <v>167</v>
      </c>
      <c r="P792" s="9">
        <v>7.78</v>
      </c>
      <c r="Q792" t="s">
        <v>40</v>
      </c>
      <c r="R792">
        <v>11825</v>
      </c>
      <c r="S792" s="9">
        <v>21.47</v>
      </c>
      <c r="T792" s="26">
        <v>4.29</v>
      </c>
      <c r="U792" s="8">
        <v>92.11</v>
      </c>
      <c r="V792" t="s">
        <v>112</v>
      </c>
      <c r="W792" t="s">
        <v>42</v>
      </c>
      <c r="X792" t="s">
        <v>42</v>
      </c>
      <c r="Y792" t="s">
        <v>43</v>
      </c>
      <c r="AA792" s="1">
        <f t="shared" si="62"/>
        <v>45896</v>
      </c>
      <c r="AB792" s="2">
        <f t="shared" si="63"/>
        <v>8</v>
      </c>
      <c r="AC792" s="2">
        <f t="shared" si="64"/>
        <v>2025</v>
      </c>
      <c r="AD792" s="2" t="str">
        <f>IFERROR(VLOOKUP(A792,'Aux Área'!$A$4:$B$123,2,0),"-")</f>
        <v>FACILITIES</v>
      </c>
    </row>
    <row r="793" spans="1:30" x14ac:dyDescent="0.3">
      <c r="A793" t="s">
        <v>44</v>
      </c>
      <c r="B793" t="s">
        <v>478</v>
      </c>
      <c r="C793" t="s">
        <v>1581</v>
      </c>
      <c r="D793" t="s">
        <v>224</v>
      </c>
      <c r="E793" t="s">
        <v>225</v>
      </c>
      <c r="F793" t="s">
        <v>45</v>
      </c>
      <c r="G793" t="s">
        <v>1500</v>
      </c>
      <c r="H793" t="s">
        <v>36</v>
      </c>
      <c r="I793" t="s">
        <v>37</v>
      </c>
      <c r="J793" t="s">
        <v>788</v>
      </c>
      <c r="K793" t="s">
        <v>789</v>
      </c>
      <c r="L793" t="s">
        <v>377</v>
      </c>
      <c r="M793" t="s">
        <v>38</v>
      </c>
      <c r="N793" t="s">
        <v>39</v>
      </c>
      <c r="O793" s="23">
        <v>402</v>
      </c>
      <c r="P793" s="9">
        <v>10.97</v>
      </c>
      <c r="Q793" t="s">
        <v>40</v>
      </c>
      <c r="R793">
        <v>6375</v>
      </c>
      <c r="S793" s="9">
        <v>36.659999999999997</v>
      </c>
      <c r="T793" s="26">
        <v>3.99</v>
      </c>
      <c r="U793" s="8">
        <v>146.27000000000001</v>
      </c>
      <c r="V793" t="s">
        <v>41</v>
      </c>
      <c r="W793" t="s">
        <v>42</v>
      </c>
      <c r="X793" t="s">
        <v>42</v>
      </c>
      <c r="Y793" t="s">
        <v>43</v>
      </c>
      <c r="AA793" s="1">
        <f t="shared" si="62"/>
        <v>45896</v>
      </c>
      <c r="AB793" s="2">
        <f t="shared" si="63"/>
        <v>8</v>
      </c>
      <c r="AC793" s="2">
        <f t="shared" si="64"/>
        <v>2025</v>
      </c>
      <c r="AD793" s="2" t="str">
        <f>IFERROR(VLOOKUP(A793,'Aux Área'!$A$4:$B$123,2,0),"-")</f>
        <v>OPERAÇÃO</v>
      </c>
    </row>
    <row r="794" spans="1:30" x14ac:dyDescent="0.3">
      <c r="A794" t="s">
        <v>1295</v>
      </c>
      <c r="B794" t="s">
        <v>113</v>
      </c>
      <c r="C794" t="s">
        <v>1582</v>
      </c>
      <c r="D794" t="s">
        <v>1297</v>
      </c>
      <c r="E794" t="s">
        <v>1298</v>
      </c>
      <c r="F794" t="s">
        <v>1299</v>
      </c>
      <c r="G794" t="s">
        <v>1135</v>
      </c>
      <c r="H794" t="s">
        <v>1301</v>
      </c>
      <c r="I794" t="s">
        <v>839</v>
      </c>
      <c r="J794" t="s">
        <v>275</v>
      </c>
      <c r="K794" t="s">
        <v>276</v>
      </c>
      <c r="L794" t="s">
        <v>124</v>
      </c>
      <c r="M794" t="s">
        <v>38</v>
      </c>
      <c r="N794" t="s">
        <v>39</v>
      </c>
      <c r="O794" s="23">
        <v>0</v>
      </c>
      <c r="P794" s="23">
        <v>0</v>
      </c>
      <c r="Q794" t="s">
        <v>40</v>
      </c>
      <c r="R794" t="s">
        <v>15244</v>
      </c>
      <c r="S794" s="9">
        <v>49.22</v>
      </c>
      <c r="T794" s="26">
        <v>4.29</v>
      </c>
      <c r="U794" s="8">
        <v>211.15</v>
      </c>
      <c r="V794" t="s">
        <v>1583</v>
      </c>
      <c r="W794" t="s">
        <v>42</v>
      </c>
      <c r="X794" t="s">
        <v>42</v>
      </c>
      <c r="Y794" t="s">
        <v>43</v>
      </c>
      <c r="AA794" s="1">
        <f t="shared" si="62"/>
        <v>45896</v>
      </c>
      <c r="AB794" s="2">
        <f t="shared" si="63"/>
        <v>8</v>
      </c>
      <c r="AC794" s="2">
        <f t="shared" si="64"/>
        <v>2025</v>
      </c>
      <c r="AD794" s="2" t="str">
        <f>IFERROR(VLOOKUP(A794,'Aux Área'!$A$4:$B$123,2,0),"-")</f>
        <v>LUCCA JR - OP</v>
      </c>
    </row>
    <row r="795" spans="1:30" x14ac:dyDescent="0.3">
      <c r="A795" t="s">
        <v>54</v>
      </c>
      <c r="B795" t="s">
        <v>319</v>
      </c>
      <c r="C795" t="s">
        <v>1584</v>
      </c>
      <c r="D795" t="s">
        <v>1480</v>
      </c>
      <c r="E795" t="s">
        <v>1481</v>
      </c>
      <c r="F795" t="s">
        <v>55</v>
      </c>
      <c r="G795" t="s">
        <v>1500</v>
      </c>
      <c r="H795" t="s">
        <v>36</v>
      </c>
      <c r="I795" t="s">
        <v>37</v>
      </c>
      <c r="J795" t="s">
        <v>1511</v>
      </c>
      <c r="K795" t="s">
        <v>1512</v>
      </c>
      <c r="L795" t="s">
        <v>1513</v>
      </c>
      <c r="M795" t="s">
        <v>1514</v>
      </c>
      <c r="N795" t="s">
        <v>39</v>
      </c>
      <c r="O795" s="23">
        <v>412</v>
      </c>
      <c r="P795" s="9">
        <v>10.68</v>
      </c>
      <c r="Q795" t="s">
        <v>40</v>
      </c>
      <c r="R795">
        <v>8161</v>
      </c>
      <c r="S795" s="9">
        <v>38.57</v>
      </c>
      <c r="T795" s="26">
        <v>3.99</v>
      </c>
      <c r="U795" s="8">
        <v>153.88999999999999</v>
      </c>
      <c r="V795" t="s">
        <v>1585</v>
      </c>
      <c r="W795" t="s">
        <v>42</v>
      </c>
      <c r="X795" t="s">
        <v>42</v>
      </c>
      <c r="Y795" t="s">
        <v>43</v>
      </c>
      <c r="AA795" s="1">
        <f t="shared" si="62"/>
        <v>45897</v>
      </c>
      <c r="AB795" s="2">
        <f t="shared" si="63"/>
        <v>8</v>
      </c>
      <c r="AC795" s="2">
        <f t="shared" si="64"/>
        <v>2025</v>
      </c>
      <c r="AD795" s="2" t="str">
        <f>IFERROR(VLOOKUP(A795,'Aux Área'!$A$4:$B$123,2,0),"-")</f>
        <v>ENGENHARIA</v>
      </c>
    </row>
    <row r="796" spans="1:30" x14ac:dyDescent="0.3">
      <c r="A796" t="s">
        <v>58</v>
      </c>
      <c r="B796" t="s">
        <v>250</v>
      </c>
      <c r="C796" t="s">
        <v>1586</v>
      </c>
      <c r="D796" t="s">
        <v>87</v>
      </c>
      <c r="E796" t="s">
        <v>88</v>
      </c>
      <c r="F796" t="s">
        <v>59</v>
      </c>
      <c r="G796" t="s">
        <v>1500</v>
      </c>
      <c r="H796" t="s">
        <v>36</v>
      </c>
      <c r="I796" t="s">
        <v>37</v>
      </c>
      <c r="J796" t="s">
        <v>285</v>
      </c>
      <c r="K796" t="s">
        <v>286</v>
      </c>
      <c r="L796" t="s">
        <v>91</v>
      </c>
      <c r="M796" t="s">
        <v>38</v>
      </c>
      <c r="N796" t="s">
        <v>39</v>
      </c>
      <c r="O796" s="23">
        <v>342</v>
      </c>
      <c r="P796" s="9">
        <v>9.07</v>
      </c>
      <c r="Q796" t="s">
        <v>40</v>
      </c>
      <c r="R796">
        <v>28758</v>
      </c>
      <c r="S796" s="9">
        <v>37.72</v>
      </c>
      <c r="T796" s="26">
        <v>4.29</v>
      </c>
      <c r="U796" s="8">
        <v>161.82</v>
      </c>
      <c r="V796" t="s">
        <v>1587</v>
      </c>
      <c r="W796" t="s">
        <v>42</v>
      </c>
      <c r="X796" t="s">
        <v>42</v>
      </c>
      <c r="Y796" t="s">
        <v>43</v>
      </c>
      <c r="AA796" s="1">
        <f t="shared" si="62"/>
        <v>45897</v>
      </c>
      <c r="AB796" s="2">
        <f t="shared" si="63"/>
        <v>8</v>
      </c>
      <c r="AC796" s="2">
        <f t="shared" si="64"/>
        <v>2025</v>
      </c>
      <c r="AD796" s="2" t="str">
        <f>IFERROR(VLOOKUP(A796,'Aux Área'!$A$4:$B$123,2,0),"-")</f>
        <v>CONSERVA</v>
      </c>
    </row>
    <row r="797" spans="1:30" x14ac:dyDescent="0.3">
      <c r="A797" t="s">
        <v>60</v>
      </c>
      <c r="B797" t="s">
        <v>614</v>
      </c>
      <c r="C797" t="s">
        <v>1588</v>
      </c>
      <c r="D797" t="s">
        <v>1206</v>
      </c>
      <c r="E797" t="s">
        <v>1207</v>
      </c>
      <c r="F797" t="s">
        <v>61</v>
      </c>
      <c r="G797" t="s">
        <v>1500</v>
      </c>
      <c r="H797" t="s">
        <v>36</v>
      </c>
      <c r="I797" t="s">
        <v>37</v>
      </c>
      <c r="J797" t="s">
        <v>172</v>
      </c>
      <c r="K797" t="s">
        <v>173</v>
      </c>
      <c r="L797" t="s">
        <v>124</v>
      </c>
      <c r="M797" t="s">
        <v>38</v>
      </c>
      <c r="N797" t="s">
        <v>39</v>
      </c>
      <c r="O797" s="23">
        <v>289</v>
      </c>
      <c r="P797" s="9">
        <v>10.85</v>
      </c>
      <c r="Q797" t="s">
        <v>40</v>
      </c>
      <c r="R797">
        <v>7026</v>
      </c>
      <c r="S797" s="9">
        <v>26.64</v>
      </c>
      <c r="T797" s="26">
        <v>3.9790000000000001</v>
      </c>
      <c r="U797" s="8">
        <v>106</v>
      </c>
      <c r="V797" t="s">
        <v>1426</v>
      </c>
      <c r="W797" t="s">
        <v>42</v>
      </c>
      <c r="X797" t="s">
        <v>42</v>
      </c>
      <c r="Y797" t="s">
        <v>43</v>
      </c>
      <c r="AA797" s="1">
        <f t="shared" si="62"/>
        <v>45897</v>
      </c>
      <c r="AB797" s="2">
        <f t="shared" si="63"/>
        <v>8</v>
      </c>
      <c r="AC797" s="2">
        <f t="shared" si="64"/>
        <v>2025</v>
      </c>
      <c r="AD797" s="2" t="str">
        <f>IFERROR(VLOOKUP(A797,'Aux Área'!$A$4:$B$123,2,0),"-")</f>
        <v>QSMS</v>
      </c>
    </row>
    <row r="798" spans="1:30" x14ac:dyDescent="0.3">
      <c r="A798" t="s">
        <v>76</v>
      </c>
      <c r="B798" t="s">
        <v>380</v>
      </c>
      <c r="C798" t="s">
        <v>1589</v>
      </c>
      <c r="D798" t="s">
        <v>382</v>
      </c>
      <c r="E798" t="s">
        <v>383</v>
      </c>
      <c r="F798" t="s">
        <v>77</v>
      </c>
      <c r="G798" t="s">
        <v>1500</v>
      </c>
      <c r="H798" t="s">
        <v>36</v>
      </c>
      <c r="I798" t="s">
        <v>37</v>
      </c>
      <c r="J798" t="s">
        <v>275</v>
      </c>
      <c r="K798" t="s">
        <v>276</v>
      </c>
      <c r="L798" t="s">
        <v>124</v>
      </c>
      <c r="M798" t="s">
        <v>38</v>
      </c>
      <c r="N798" t="s">
        <v>39</v>
      </c>
      <c r="O798" s="23">
        <v>320</v>
      </c>
      <c r="P798" s="9">
        <v>10.25</v>
      </c>
      <c r="Q798" t="s">
        <v>40</v>
      </c>
      <c r="R798">
        <v>21508</v>
      </c>
      <c r="S798" s="9">
        <v>31.23</v>
      </c>
      <c r="T798" s="26">
        <v>4.29</v>
      </c>
      <c r="U798" s="8">
        <v>133.97999999999999</v>
      </c>
      <c r="V798" t="s">
        <v>1590</v>
      </c>
      <c r="W798" t="s">
        <v>42</v>
      </c>
      <c r="X798" t="s">
        <v>42</v>
      </c>
      <c r="Y798" t="s">
        <v>43</v>
      </c>
      <c r="AA798" s="1">
        <f t="shared" si="62"/>
        <v>45897</v>
      </c>
      <c r="AB798" s="2">
        <f t="shared" si="63"/>
        <v>8</v>
      </c>
      <c r="AC798" s="2">
        <f t="shared" si="64"/>
        <v>2025</v>
      </c>
      <c r="AD798" s="2" t="str">
        <f>IFERROR(VLOOKUP(A798,'Aux Área'!$A$4:$B$123,2,0),"-")</f>
        <v>QSMS</v>
      </c>
    </row>
    <row r="799" spans="1:30" x14ac:dyDescent="0.3">
      <c r="A799" t="s">
        <v>64</v>
      </c>
      <c r="B799" t="s">
        <v>332</v>
      </c>
      <c r="C799" t="s">
        <v>1591</v>
      </c>
      <c r="D799" t="s">
        <v>127</v>
      </c>
      <c r="E799" t="s">
        <v>128</v>
      </c>
      <c r="F799" t="s">
        <v>65</v>
      </c>
      <c r="G799" t="s">
        <v>1500</v>
      </c>
      <c r="H799" t="s">
        <v>36</v>
      </c>
      <c r="I799" t="s">
        <v>37</v>
      </c>
      <c r="J799" t="s">
        <v>304</v>
      </c>
      <c r="K799" t="s">
        <v>305</v>
      </c>
      <c r="L799" t="s">
        <v>301</v>
      </c>
      <c r="M799" t="s">
        <v>38</v>
      </c>
      <c r="N799" t="s">
        <v>39</v>
      </c>
      <c r="O799" s="23">
        <v>392</v>
      </c>
      <c r="P799" s="9">
        <v>10.17</v>
      </c>
      <c r="Q799" t="s">
        <v>40</v>
      </c>
      <c r="R799">
        <v>13332</v>
      </c>
      <c r="S799" s="9">
        <v>38.54</v>
      </c>
      <c r="T799" s="26">
        <v>4.1900000000000004</v>
      </c>
      <c r="U799" s="8">
        <v>161.47999999999999</v>
      </c>
      <c r="V799" t="s">
        <v>1592</v>
      </c>
      <c r="W799" t="s">
        <v>42</v>
      </c>
      <c r="X799" t="s">
        <v>42</v>
      </c>
      <c r="Y799" t="s">
        <v>43</v>
      </c>
      <c r="AA799" s="1">
        <f t="shared" si="62"/>
        <v>45897</v>
      </c>
      <c r="AB799" s="2">
        <f t="shared" si="63"/>
        <v>8</v>
      </c>
      <c r="AC799" s="2">
        <f t="shared" si="64"/>
        <v>2025</v>
      </c>
      <c r="AD799" s="2" t="str">
        <f>IFERROR(VLOOKUP(A799,'Aux Área'!$A$4:$B$123,2,0),"-")</f>
        <v>ENGENHARIA</v>
      </c>
    </row>
    <row r="800" spans="1:30" x14ac:dyDescent="0.3">
      <c r="A800" t="s">
        <v>62</v>
      </c>
      <c r="B800" t="s">
        <v>1455</v>
      </c>
      <c r="C800" t="s">
        <v>1593</v>
      </c>
      <c r="D800" t="s">
        <v>120</v>
      </c>
      <c r="E800" t="s">
        <v>121</v>
      </c>
      <c r="F800" t="s">
        <v>63</v>
      </c>
      <c r="G800" t="s">
        <v>1500</v>
      </c>
      <c r="H800" t="s">
        <v>36</v>
      </c>
      <c r="I800" t="s">
        <v>37</v>
      </c>
      <c r="J800" t="s">
        <v>172</v>
      </c>
      <c r="K800" t="s">
        <v>173</v>
      </c>
      <c r="L800" t="s">
        <v>124</v>
      </c>
      <c r="M800" t="s">
        <v>38</v>
      </c>
      <c r="N800" t="s">
        <v>39</v>
      </c>
      <c r="O800" s="23">
        <v>389</v>
      </c>
      <c r="P800" s="9">
        <v>9.8699999999999992</v>
      </c>
      <c r="Q800" t="s">
        <v>40</v>
      </c>
      <c r="R800">
        <v>23933</v>
      </c>
      <c r="S800" s="9">
        <v>39.409999999999997</v>
      </c>
      <c r="T800" s="26">
        <v>3.99</v>
      </c>
      <c r="U800" s="8">
        <v>157.25</v>
      </c>
      <c r="V800" t="s">
        <v>971</v>
      </c>
      <c r="W800" t="s">
        <v>42</v>
      </c>
      <c r="X800" t="s">
        <v>42</v>
      </c>
      <c r="Y800" t="s">
        <v>43</v>
      </c>
      <c r="AA800" s="1">
        <f t="shared" si="62"/>
        <v>45897</v>
      </c>
      <c r="AB800" s="2">
        <f t="shared" si="63"/>
        <v>8</v>
      </c>
      <c r="AC800" s="2">
        <f t="shared" si="64"/>
        <v>2025</v>
      </c>
      <c r="AD800" s="2" t="str">
        <f>IFERROR(VLOOKUP(A800,'Aux Área'!$A$4:$B$123,2,0),"-")</f>
        <v>CONSERVA</v>
      </c>
    </row>
    <row r="801" spans="1:30" x14ac:dyDescent="0.3">
      <c r="A801" t="s">
        <v>58</v>
      </c>
      <c r="B801" t="s">
        <v>250</v>
      </c>
      <c r="C801" t="s">
        <v>1594</v>
      </c>
      <c r="D801" t="s">
        <v>87</v>
      </c>
      <c r="E801" t="s">
        <v>88</v>
      </c>
      <c r="F801" t="s">
        <v>59</v>
      </c>
      <c r="G801" t="s">
        <v>1500</v>
      </c>
      <c r="H801" t="s">
        <v>36</v>
      </c>
      <c r="I801" t="s">
        <v>37</v>
      </c>
      <c r="J801" t="s">
        <v>356</v>
      </c>
      <c r="K801" t="s">
        <v>357</v>
      </c>
      <c r="L801" t="s">
        <v>124</v>
      </c>
      <c r="M801" t="s">
        <v>38</v>
      </c>
      <c r="N801" t="s">
        <v>39</v>
      </c>
      <c r="O801" s="23">
        <v>356</v>
      </c>
      <c r="P801" s="9">
        <v>8.4600000000000009</v>
      </c>
      <c r="Q801" t="s">
        <v>40</v>
      </c>
      <c r="R801">
        <v>29114</v>
      </c>
      <c r="S801" s="9">
        <v>42.09</v>
      </c>
      <c r="T801" s="26">
        <v>4.3899999999999997</v>
      </c>
      <c r="U801" s="8">
        <v>184.79</v>
      </c>
      <c r="V801" t="s">
        <v>1595</v>
      </c>
      <c r="W801" t="s">
        <v>42</v>
      </c>
      <c r="X801" t="s">
        <v>42</v>
      </c>
      <c r="Y801" t="s">
        <v>43</v>
      </c>
      <c r="AA801" s="1">
        <f t="shared" si="62"/>
        <v>45897</v>
      </c>
      <c r="AB801" s="2">
        <f t="shared" si="63"/>
        <v>8</v>
      </c>
      <c r="AC801" s="2">
        <f t="shared" si="64"/>
        <v>2025</v>
      </c>
      <c r="AD801" s="2" t="str">
        <f>IFERROR(VLOOKUP(A801,'Aux Área'!$A$4:$B$123,2,0),"-")</f>
        <v>CONSERVA</v>
      </c>
    </row>
    <row r="802" spans="1:30" x14ac:dyDescent="0.3">
      <c r="A802" t="s">
        <v>836</v>
      </c>
      <c r="B802" t="s">
        <v>209</v>
      </c>
      <c r="C802" t="s">
        <v>1596</v>
      </c>
      <c r="D802" t="s">
        <v>1225</v>
      </c>
      <c r="E802" t="s">
        <v>1226</v>
      </c>
      <c r="F802" t="s">
        <v>653</v>
      </c>
      <c r="G802" t="s">
        <v>1495</v>
      </c>
      <c r="H802" t="s">
        <v>1597</v>
      </c>
      <c r="I802" t="s">
        <v>1497</v>
      </c>
      <c r="J802" t="s">
        <v>237</v>
      </c>
      <c r="K802" t="s">
        <v>238</v>
      </c>
      <c r="L802" t="s">
        <v>110</v>
      </c>
      <c r="M802" t="s">
        <v>38</v>
      </c>
      <c r="N802" t="s">
        <v>638</v>
      </c>
      <c r="O802" s="23">
        <v>0</v>
      </c>
      <c r="P802" s="9">
        <v>0</v>
      </c>
      <c r="Q802" t="s">
        <v>40</v>
      </c>
      <c r="R802">
        <v>0</v>
      </c>
      <c r="S802" s="9">
        <v>204.1</v>
      </c>
      <c r="T802" s="26">
        <v>6.09</v>
      </c>
      <c r="U802" s="8">
        <v>1242.97</v>
      </c>
      <c r="V802" t="s">
        <v>41</v>
      </c>
      <c r="W802" t="s">
        <v>652</v>
      </c>
      <c r="X802" t="s">
        <v>42</v>
      </c>
      <c r="Y802" t="s">
        <v>653</v>
      </c>
      <c r="AA802" s="1">
        <f t="shared" si="62"/>
        <v>45897</v>
      </c>
      <c r="AB802" s="2">
        <f t="shared" si="63"/>
        <v>8</v>
      </c>
      <c r="AC802" s="2">
        <f t="shared" si="64"/>
        <v>2025</v>
      </c>
      <c r="AD802" s="2" t="str">
        <f>IFERROR(VLOOKUP(A802,'Aux Área'!$A$4:$B$123,2,0),"-")</f>
        <v>SÃO PEDRO</v>
      </c>
    </row>
    <row r="803" spans="1:30" x14ac:dyDescent="0.3">
      <c r="A803" t="s">
        <v>64</v>
      </c>
      <c r="B803" t="s">
        <v>332</v>
      </c>
      <c r="C803" t="s">
        <v>1598</v>
      </c>
      <c r="D803" t="s">
        <v>127</v>
      </c>
      <c r="E803" t="s">
        <v>128</v>
      </c>
      <c r="F803" t="s">
        <v>65</v>
      </c>
      <c r="G803" t="s">
        <v>1500</v>
      </c>
      <c r="H803" t="s">
        <v>36</v>
      </c>
      <c r="I803" t="s">
        <v>37</v>
      </c>
      <c r="J803" t="s">
        <v>89</v>
      </c>
      <c r="K803" t="s">
        <v>90</v>
      </c>
      <c r="L803" t="s">
        <v>91</v>
      </c>
      <c r="M803" t="s">
        <v>38</v>
      </c>
      <c r="N803" t="s">
        <v>39</v>
      </c>
      <c r="O803" s="23">
        <v>424</v>
      </c>
      <c r="P803" s="9">
        <v>10.26</v>
      </c>
      <c r="Q803" t="s">
        <v>40</v>
      </c>
      <c r="R803">
        <v>13756</v>
      </c>
      <c r="S803" s="9">
        <v>41.31</v>
      </c>
      <c r="T803" s="26">
        <v>4.49</v>
      </c>
      <c r="U803" s="8">
        <v>185.48</v>
      </c>
      <c r="V803" t="s">
        <v>1599</v>
      </c>
      <c r="W803" t="s">
        <v>42</v>
      </c>
      <c r="X803" t="s">
        <v>42</v>
      </c>
      <c r="Y803" t="s">
        <v>43</v>
      </c>
      <c r="AA803" s="1">
        <f t="shared" si="62"/>
        <v>45897</v>
      </c>
      <c r="AB803" s="2">
        <f t="shared" si="63"/>
        <v>8</v>
      </c>
      <c r="AC803" s="2">
        <f t="shared" si="64"/>
        <v>2025</v>
      </c>
      <c r="AD803" s="2" t="str">
        <f>IFERROR(VLOOKUP(A803,'Aux Área'!$A$4:$B$123,2,0),"-")</f>
        <v>ENGENHARIA</v>
      </c>
    </row>
    <row r="804" spans="1:30" x14ac:dyDescent="0.3">
      <c r="A804" t="s">
        <v>60</v>
      </c>
      <c r="B804" t="s">
        <v>614</v>
      </c>
      <c r="C804" t="s">
        <v>1600</v>
      </c>
      <c r="D804" t="s">
        <v>1206</v>
      </c>
      <c r="E804" t="s">
        <v>1207</v>
      </c>
      <c r="F804" t="s">
        <v>61</v>
      </c>
      <c r="G804" t="s">
        <v>1500</v>
      </c>
      <c r="H804" t="s">
        <v>36</v>
      </c>
      <c r="I804" t="s">
        <v>37</v>
      </c>
      <c r="J804" t="s">
        <v>623</v>
      </c>
      <c r="K804" t="s">
        <v>624</v>
      </c>
      <c r="L804" t="s">
        <v>181</v>
      </c>
      <c r="M804" t="s">
        <v>38</v>
      </c>
      <c r="N804" t="s">
        <v>39</v>
      </c>
      <c r="O804" s="23">
        <v>322</v>
      </c>
      <c r="P804" s="9">
        <v>10.67</v>
      </c>
      <c r="Q804" t="s">
        <v>40</v>
      </c>
      <c r="R804">
        <v>7348</v>
      </c>
      <c r="S804" s="9">
        <v>30.17</v>
      </c>
      <c r="T804" s="26">
        <v>3.69</v>
      </c>
      <c r="U804" s="8">
        <v>111.33</v>
      </c>
      <c r="V804" t="s">
        <v>41</v>
      </c>
      <c r="W804" t="s">
        <v>42</v>
      </c>
      <c r="X804" t="s">
        <v>42</v>
      </c>
      <c r="Y804" t="s">
        <v>43</v>
      </c>
      <c r="AA804" s="1">
        <f t="shared" si="62"/>
        <v>45898</v>
      </c>
      <c r="AB804" s="2">
        <f t="shared" si="63"/>
        <v>8</v>
      </c>
      <c r="AC804" s="2">
        <f t="shared" si="64"/>
        <v>2025</v>
      </c>
      <c r="AD804" s="2" t="str">
        <f>IFERROR(VLOOKUP(A804,'Aux Área'!$A$4:$B$123,2,0),"-")</f>
        <v>QSMS</v>
      </c>
    </row>
    <row r="805" spans="1:30" x14ac:dyDescent="0.3">
      <c r="A805" t="s">
        <v>68</v>
      </c>
      <c r="B805" t="s">
        <v>296</v>
      </c>
      <c r="C805" t="s">
        <v>1601</v>
      </c>
      <c r="D805" t="s">
        <v>80</v>
      </c>
      <c r="E805" t="s">
        <v>81</v>
      </c>
      <c r="F805" t="s">
        <v>69</v>
      </c>
      <c r="G805" t="s">
        <v>1503</v>
      </c>
      <c r="H805" t="s">
        <v>36</v>
      </c>
      <c r="I805" t="s">
        <v>37</v>
      </c>
      <c r="J805" t="s">
        <v>147</v>
      </c>
      <c r="K805" t="s">
        <v>148</v>
      </c>
      <c r="L805" t="s">
        <v>84</v>
      </c>
      <c r="M805" t="s">
        <v>38</v>
      </c>
      <c r="N805" t="s">
        <v>39</v>
      </c>
      <c r="O805" s="23">
        <v>329</v>
      </c>
      <c r="P805" s="9">
        <v>7.74</v>
      </c>
      <c r="Q805" t="s">
        <v>40</v>
      </c>
      <c r="R805">
        <v>3264</v>
      </c>
      <c r="S805" s="9">
        <v>42.49</v>
      </c>
      <c r="T805" s="26">
        <v>3.99</v>
      </c>
      <c r="U805" s="8">
        <v>169.54</v>
      </c>
      <c r="V805" t="s">
        <v>112</v>
      </c>
      <c r="W805" t="s">
        <v>42</v>
      </c>
      <c r="X805" t="s">
        <v>42</v>
      </c>
      <c r="Y805" t="s">
        <v>43</v>
      </c>
      <c r="AA805" s="1">
        <f t="shared" si="62"/>
        <v>45898</v>
      </c>
      <c r="AB805" s="2">
        <f t="shared" si="63"/>
        <v>8</v>
      </c>
      <c r="AC805" s="2">
        <f t="shared" si="64"/>
        <v>2025</v>
      </c>
      <c r="AD805" s="2" t="str">
        <f>IFERROR(VLOOKUP(A805,'Aux Área'!$A$4:$B$123,2,0),"-")</f>
        <v>OPERAÇÃO</v>
      </c>
    </row>
    <row r="806" spans="1:30" x14ac:dyDescent="0.3">
      <c r="A806" t="s">
        <v>1069</v>
      </c>
      <c r="B806" t="s">
        <v>1516</v>
      </c>
      <c r="C806" t="s">
        <v>1602</v>
      </c>
      <c r="D806" t="s">
        <v>102</v>
      </c>
      <c r="E806" t="s">
        <v>816</v>
      </c>
      <c r="F806" t="s">
        <v>1071</v>
      </c>
      <c r="G806" t="s">
        <v>1500</v>
      </c>
      <c r="H806" t="s">
        <v>36</v>
      </c>
      <c r="I806" t="s">
        <v>37</v>
      </c>
      <c r="J806" t="s">
        <v>147</v>
      </c>
      <c r="K806" t="s">
        <v>148</v>
      </c>
      <c r="L806" t="s">
        <v>84</v>
      </c>
      <c r="M806" t="s">
        <v>38</v>
      </c>
      <c r="N806" t="s">
        <v>39</v>
      </c>
      <c r="O806" s="23">
        <v>214</v>
      </c>
      <c r="P806" s="9">
        <v>6.47</v>
      </c>
      <c r="Q806" t="s">
        <v>40</v>
      </c>
      <c r="R806">
        <v>6187</v>
      </c>
      <c r="S806" s="9">
        <v>33.08</v>
      </c>
      <c r="T806" s="26">
        <v>3.9910000000000001</v>
      </c>
      <c r="U806" s="8">
        <v>132.01</v>
      </c>
      <c r="V806" t="s">
        <v>112</v>
      </c>
      <c r="W806" t="s">
        <v>42</v>
      </c>
      <c r="X806" t="s">
        <v>42</v>
      </c>
      <c r="Y806" t="s">
        <v>43</v>
      </c>
      <c r="AA806" s="1">
        <f t="shared" si="62"/>
        <v>45898</v>
      </c>
      <c r="AB806" s="2">
        <f t="shared" si="63"/>
        <v>8</v>
      </c>
      <c r="AC806" s="2">
        <f t="shared" si="64"/>
        <v>2025</v>
      </c>
      <c r="AD806" s="2" t="str">
        <f>IFERROR(VLOOKUP(A806,'Aux Área'!$A$4:$B$123,2,0),"-")</f>
        <v>FACILITIES</v>
      </c>
    </row>
    <row r="807" spans="1:30" x14ac:dyDescent="0.3">
      <c r="A807" t="s">
        <v>76</v>
      </c>
      <c r="B807" t="s">
        <v>380</v>
      </c>
      <c r="C807" t="s">
        <v>1603</v>
      </c>
      <c r="D807" t="s">
        <v>382</v>
      </c>
      <c r="E807" t="s">
        <v>383</v>
      </c>
      <c r="F807" t="s">
        <v>77</v>
      </c>
      <c r="G807" t="s">
        <v>1500</v>
      </c>
      <c r="H807" t="s">
        <v>36</v>
      </c>
      <c r="I807" t="s">
        <v>37</v>
      </c>
      <c r="J807" t="s">
        <v>237</v>
      </c>
      <c r="K807" t="s">
        <v>238</v>
      </c>
      <c r="L807" t="s">
        <v>110</v>
      </c>
      <c r="M807" t="s">
        <v>38</v>
      </c>
      <c r="N807" t="s">
        <v>39</v>
      </c>
      <c r="O807" s="23">
        <v>400</v>
      </c>
      <c r="P807" s="9">
        <v>10.34</v>
      </c>
      <c r="Q807" t="s">
        <v>40</v>
      </c>
      <c r="R807">
        <v>21908</v>
      </c>
      <c r="S807" s="9">
        <v>38.69</v>
      </c>
      <c r="T807" s="26">
        <v>3.7149999999999999</v>
      </c>
      <c r="U807" s="8">
        <v>143.72999999999999</v>
      </c>
      <c r="V807" t="s">
        <v>41</v>
      </c>
      <c r="W807" t="s">
        <v>42</v>
      </c>
      <c r="X807" t="s">
        <v>42</v>
      </c>
      <c r="Y807" t="s">
        <v>43</v>
      </c>
      <c r="AA807" s="1">
        <f t="shared" si="62"/>
        <v>45898</v>
      </c>
      <c r="AB807" s="2">
        <f t="shared" si="63"/>
        <v>8</v>
      </c>
      <c r="AC807" s="2">
        <f t="shared" si="64"/>
        <v>2025</v>
      </c>
      <c r="AD807" s="2" t="str">
        <f>IFERROR(VLOOKUP(A807,'Aux Área'!$A$4:$B$123,2,0),"-")</f>
        <v>QSMS</v>
      </c>
    </row>
    <row r="808" spans="1:30" x14ac:dyDescent="0.3">
      <c r="A808" t="s">
        <v>62</v>
      </c>
      <c r="B808" t="s">
        <v>1455</v>
      </c>
      <c r="C808" t="s">
        <v>1604</v>
      </c>
      <c r="D808" t="s">
        <v>120</v>
      </c>
      <c r="E808" t="s">
        <v>121</v>
      </c>
      <c r="F808" t="s">
        <v>63</v>
      </c>
      <c r="G808" t="s">
        <v>1500</v>
      </c>
      <c r="H808" t="s">
        <v>36</v>
      </c>
      <c r="I808" t="s">
        <v>37</v>
      </c>
      <c r="J808" t="s">
        <v>139</v>
      </c>
      <c r="K808" t="s">
        <v>140</v>
      </c>
      <c r="L808" t="s">
        <v>141</v>
      </c>
      <c r="M808" t="s">
        <v>38</v>
      </c>
      <c r="N808" t="s">
        <v>39</v>
      </c>
      <c r="O808" s="23">
        <v>357</v>
      </c>
      <c r="P808" s="9">
        <v>9.07</v>
      </c>
      <c r="Q808" t="s">
        <v>40</v>
      </c>
      <c r="R808">
        <v>24290</v>
      </c>
      <c r="S808" s="9">
        <v>39.340000000000003</v>
      </c>
      <c r="T808" s="26">
        <v>3.94</v>
      </c>
      <c r="U808" s="8">
        <v>155</v>
      </c>
      <c r="V808" t="s">
        <v>1605</v>
      </c>
      <c r="W808" t="s">
        <v>42</v>
      </c>
      <c r="X808" t="s">
        <v>42</v>
      </c>
      <c r="Y808" t="s">
        <v>43</v>
      </c>
      <c r="AA808" s="1">
        <f t="shared" si="62"/>
        <v>45898</v>
      </c>
      <c r="AB808" s="2">
        <f t="shared" si="63"/>
        <v>8</v>
      </c>
      <c r="AC808" s="2">
        <f t="shared" si="64"/>
        <v>2025</v>
      </c>
      <c r="AD808" s="2" t="str">
        <f>IFERROR(VLOOKUP(A808,'Aux Área'!$A$4:$B$123,2,0),"-")</f>
        <v>CONSERVA</v>
      </c>
    </row>
    <row r="809" spans="1:30" x14ac:dyDescent="0.3">
      <c r="A809" t="s">
        <v>58</v>
      </c>
      <c r="B809" t="s">
        <v>250</v>
      </c>
      <c r="C809" t="s">
        <v>1606</v>
      </c>
      <c r="D809" t="s">
        <v>158</v>
      </c>
      <c r="E809" t="s">
        <v>159</v>
      </c>
      <c r="F809" t="s">
        <v>59</v>
      </c>
      <c r="G809" t="s">
        <v>1500</v>
      </c>
      <c r="H809" t="s">
        <v>36</v>
      </c>
      <c r="I809" t="s">
        <v>37</v>
      </c>
      <c r="J809" t="s">
        <v>188</v>
      </c>
      <c r="K809" t="s">
        <v>189</v>
      </c>
      <c r="L809" t="s">
        <v>190</v>
      </c>
      <c r="M809" t="s">
        <v>38</v>
      </c>
      <c r="N809" t="s">
        <v>39</v>
      </c>
      <c r="O809" s="23">
        <v>280</v>
      </c>
      <c r="P809" s="9">
        <v>7.7</v>
      </c>
      <c r="Q809" t="s">
        <v>40</v>
      </c>
      <c r="R809">
        <v>29394</v>
      </c>
      <c r="S809" s="9">
        <v>36.380000000000003</v>
      </c>
      <c r="T809" s="26">
        <v>4.29</v>
      </c>
      <c r="U809" s="8">
        <v>156.07</v>
      </c>
      <c r="V809" t="s">
        <v>112</v>
      </c>
      <c r="W809" t="s">
        <v>42</v>
      </c>
      <c r="X809" t="s">
        <v>42</v>
      </c>
      <c r="Y809" t="s">
        <v>43</v>
      </c>
      <c r="AA809" s="1">
        <f t="shared" si="62"/>
        <v>45898</v>
      </c>
      <c r="AB809" s="2">
        <f t="shared" si="63"/>
        <v>8</v>
      </c>
      <c r="AC809" s="2">
        <f t="shared" si="64"/>
        <v>2025</v>
      </c>
      <c r="AD809" s="2" t="str">
        <f>IFERROR(VLOOKUP(A809,'Aux Área'!$A$4:$B$123,2,0),"-")</f>
        <v>CONSERVA</v>
      </c>
    </row>
    <row r="810" spans="1:30" x14ac:dyDescent="0.3">
      <c r="A810" t="s">
        <v>58</v>
      </c>
      <c r="B810" t="s">
        <v>250</v>
      </c>
      <c r="C810" t="s">
        <v>1607</v>
      </c>
      <c r="D810" t="s">
        <v>158</v>
      </c>
      <c r="E810" t="s">
        <v>159</v>
      </c>
      <c r="F810" t="s">
        <v>59</v>
      </c>
      <c r="G810" t="s">
        <v>1500</v>
      </c>
      <c r="H810" t="s">
        <v>36</v>
      </c>
      <c r="I810" t="s">
        <v>37</v>
      </c>
      <c r="J810" t="s">
        <v>231</v>
      </c>
      <c r="K810" t="s">
        <v>232</v>
      </c>
      <c r="L810" t="s">
        <v>217</v>
      </c>
      <c r="M810" t="s">
        <v>38</v>
      </c>
      <c r="N810" t="s">
        <v>39</v>
      </c>
      <c r="O810" s="23">
        <v>323</v>
      </c>
      <c r="P810" s="9">
        <v>8.0500000000000007</v>
      </c>
      <c r="Q810" t="s">
        <v>40</v>
      </c>
      <c r="R810">
        <v>29717</v>
      </c>
      <c r="S810" s="9">
        <v>40.1</v>
      </c>
      <c r="T810" s="26">
        <v>3.99</v>
      </c>
      <c r="U810" s="8">
        <v>160</v>
      </c>
      <c r="V810" t="s">
        <v>1608</v>
      </c>
      <c r="W810" t="s">
        <v>42</v>
      </c>
      <c r="X810" t="s">
        <v>42</v>
      </c>
      <c r="Y810" t="s">
        <v>43</v>
      </c>
      <c r="AA810" s="1">
        <f t="shared" si="62"/>
        <v>45898</v>
      </c>
      <c r="AB810" s="2">
        <f t="shared" si="63"/>
        <v>8</v>
      </c>
      <c r="AC810" s="2">
        <f t="shared" si="64"/>
        <v>2025</v>
      </c>
      <c r="AD810" s="2" t="str">
        <f>IFERROR(VLOOKUP(A810,'Aux Área'!$A$4:$B$123,2,0),"-")</f>
        <v>CONSERVA</v>
      </c>
    </row>
    <row r="811" spans="1:30" x14ac:dyDescent="0.3">
      <c r="A811" t="s">
        <v>46</v>
      </c>
      <c r="B811" t="s">
        <v>458</v>
      </c>
      <c r="C811" t="s">
        <v>1609</v>
      </c>
      <c r="D811" t="s">
        <v>185</v>
      </c>
      <c r="E811" t="s">
        <v>33</v>
      </c>
      <c r="F811" t="s">
        <v>47</v>
      </c>
      <c r="G811" t="s">
        <v>1503</v>
      </c>
      <c r="H811" t="s">
        <v>36</v>
      </c>
      <c r="I811" t="s">
        <v>37</v>
      </c>
      <c r="J811" t="s">
        <v>147</v>
      </c>
      <c r="K811" t="s">
        <v>148</v>
      </c>
      <c r="L811" t="s">
        <v>84</v>
      </c>
      <c r="M811" t="s">
        <v>38</v>
      </c>
      <c r="N811" t="s">
        <v>39</v>
      </c>
      <c r="O811" s="23">
        <v>318</v>
      </c>
      <c r="P811" s="9">
        <v>8.7100000000000009</v>
      </c>
      <c r="Q811" t="s">
        <v>40</v>
      </c>
      <c r="R811">
        <v>12143</v>
      </c>
      <c r="S811" s="9">
        <v>36.520000000000003</v>
      </c>
      <c r="T811" s="26">
        <v>4.3899999999999997</v>
      </c>
      <c r="U811" s="8">
        <v>160.32</v>
      </c>
      <c r="V811" t="s">
        <v>112</v>
      </c>
      <c r="W811" t="s">
        <v>42</v>
      </c>
      <c r="X811" t="s">
        <v>42</v>
      </c>
      <c r="Y811" t="s">
        <v>43</v>
      </c>
      <c r="AA811" s="1">
        <f t="shared" si="62"/>
        <v>45898</v>
      </c>
      <c r="AB811" s="2">
        <f t="shared" si="63"/>
        <v>8</v>
      </c>
      <c r="AC811" s="2">
        <f t="shared" si="64"/>
        <v>2025</v>
      </c>
      <c r="AD811" s="2" t="str">
        <f>IFERROR(VLOOKUP(A811,'Aux Área'!$A$4:$B$123,2,0),"-")</f>
        <v>FACILITIES</v>
      </c>
    </row>
    <row r="812" spans="1:30" x14ac:dyDescent="0.3">
      <c r="A812" t="s">
        <v>30</v>
      </c>
      <c r="B812" t="s">
        <v>453</v>
      </c>
      <c r="C812" t="s">
        <v>1610</v>
      </c>
      <c r="D812" t="s">
        <v>1611</v>
      </c>
      <c r="E812" t="s">
        <v>1612</v>
      </c>
      <c r="F812" t="s">
        <v>34</v>
      </c>
      <c r="G812" t="s">
        <v>1500</v>
      </c>
      <c r="H812" t="s">
        <v>36</v>
      </c>
      <c r="I812" t="s">
        <v>37</v>
      </c>
      <c r="J812" t="s">
        <v>1613</v>
      </c>
      <c r="K812" t="s">
        <v>1614</v>
      </c>
      <c r="L812" t="s">
        <v>84</v>
      </c>
      <c r="M812" t="s">
        <v>38</v>
      </c>
      <c r="N812" t="s">
        <v>39</v>
      </c>
      <c r="O812" s="23">
        <v>175</v>
      </c>
      <c r="P812" s="9">
        <v>6.66</v>
      </c>
      <c r="Q812" t="s">
        <v>40</v>
      </c>
      <c r="R812">
        <v>7007</v>
      </c>
      <c r="S812" s="9">
        <v>26.27</v>
      </c>
      <c r="T812" s="26">
        <v>3.6909999999999998</v>
      </c>
      <c r="U812" s="8">
        <v>96.97</v>
      </c>
      <c r="V812" t="s">
        <v>1615</v>
      </c>
      <c r="W812" t="s">
        <v>42</v>
      </c>
      <c r="X812" t="s">
        <v>42</v>
      </c>
      <c r="Y812" t="s">
        <v>43</v>
      </c>
      <c r="AA812" s="1">
        <f t="shared" si="62"/>
        <v>45898</v>
      </c>
      <c r="AB812" s="2">
        <f t="shared" si="63"/>
        <v>8</v>
      </c>
      <c r="AC812" s="2">
        <f t="shared" si="64"/>
        <v>2025</v>
      </c>
      <c r="AD812" s="2" t="str">
        <f>IFERROR(VLOOKUP(A812,'Aux Área'!$A$4:$B$123,2,0),"-")</f>
        <v>OPERAÇÃO</v>
      </c>
    </row>
    <row r="813" spans="1:30" x14ac:dyDescent="0.3">
      <c r="A813" t="s">
        <v>60</v>
      </c>
      <c r="B813" t="s">
        <v>614</v>
      </c>
      <c r="C813" t="s">
        <v>1616</v>
      </c>
      <c r="D813" t="s">
        <v>1206</v>
      </c>
      <c r="E813" t="s">
        <v>1207</v>
      </c>
      <c r="F813" t="s">
        <v>61</v>
      </c>
      <c r="G813" t="s">
        <v>1500</v>
      </c>
      <c r="H813" t="s">
        <v>36</v>
      </c>
      <c r="I813" t="s">
        <v>37</v>
      </c>
      <c r="J813" t="s">
        <v>623</v>
      </c>
      <c r="K813" t="s">
        <v>624</v>
      </c>
      <c r="L813" t="s">
        <v>181</v>
      </c>
      <c r="M813" t="s">
        <v>38</v>
      </c>
      <c r="N813" t="s">
        <v>39</v>
      </c>
      <c r="O813" s="23">
        <v>333</v>
      </c>
      <c r="P813" s="9">
        <v>8.85</v>
      </c>
      <c r="Q813" t="s">
        <v>40</v>
      </c>
      <c r="R813">
        <v>7681</v>
      </c>
      <c r="S813" s="9">
        <v>37.619999999999997</v>
      </c>
      <c r="T813" s="26">
        <v>3.69</v>
      </c>
      <c r="U813" s="8">
        <v>138.82</v>
      </c>
      <c r="V813" t="s">
        <v>41</v>
      </c>
      <c r="W813" t="s">
        <v>42</v>
      </c>
      <c r="X813" t="s">
        <v>42</v>
      </c>
      <c r="Y813" t="s">
        <v>43</v>
      </c>
      <c r="AA813" s="1">
        <f t="shared" si="62"/>
        <v>45898</v>
      </c>
      <c r="AB813" s="2">
        <f t="shared" si="63"/>
        <v>8</v>
      </c>
      <c r="AC813" s="2">
        <f t="shared" si="64"/>
        <v>2025</v>
      </c>
      <c r="AD813" s="2" t="str">
        <f>IFERROR(VLOOKUP(A813,'Aux Área'!$A$4:$B$123,2,0),"-")</f>
        <v>QSMS</v>
      </c>
    </row>
    <row r="814" spans="1:30" x14ac:dyDescent="0.3">
      <c r="A814" t="s">
        <v>52</v>
      </c>
      <c r="B814" t="s">
        <v>1449</v>
      </c>
      <c r="C814" t="s">
        <v>1617</v>
      </c>
      <c r="D814" t="s">
        <v>391</v>
      </c>
      <c r="E814" t="s">
        <v>392</v>
      </c>
      <c r="F814" t="s">
        <v>53</v>
      </c>
      <c r="G814" t="s">
        <v>1500</v>
      </c>
      <c r="H814" t="s">
        <v>36</v>
      </c>
      <c r="I814" t="s">
        <v>37</v>
      </c>
      <c r="J814" t="s">
        <v>165</v>
      </c>
      <c r="K814" t="s">
        <v>166</v>
      </c>
      <c r="L814" t="s">
        <v>167</v>
      </c>
      <c r="M814" t="s">
        <v>38</v>
      </c>
      <c r="N814" t="s">
        <v>39</v>
      </c>
      <c r="O814" s="23">
        <v>298</v>
      </c>
      <c r="P814" s="9">
        <v>10.09</v>
      </c>
      <c r="Q814" t="s">
        <v>40</v>
      </c>
      <c r="R814">
        <v>14153</v>
      </c>
      <c r="S814" s="9">
        <v>29.52</v>
      </c>
      <c r="T814" s="26">
        <v>4.46</v>
      </c>
      <c r="U814" s="8">
        <v>131.66999999999999</v>
      </c>
      <c r="V814" t="s">
        <v>112</v>
      </c>
      <c r="W814" t="s">
        <v>42</v>
      </c>
      <c r="X814" t="s">
        <v>42</v>
      </c>
      <c r="Y814" t="s">
        <v>43</v>
      </c>
      <c r="AA814" s="1">
        <f t="shared" si="62"/>
        <v>45898</v>
      </c>
      <c r="AB814" s="2">
        <f t="shared" si="63"/>
        <v>8</v>
      </c>
      <c r="AC814" s="2">
        <f t="shared" si="64"/>
        <v>2025</v>
      </c>
      <c r="AD814" s="2" t="str">
        <f>IFERROR(VLOOKUP(A814,'Aux Área'!$A$4:$B$123,2,0),"-")</f>
        <v>OPERAÇÃO</v>
      </c>
    </row>
    <row r="815" spans="1:30" x14ac:dyDescent="0.3">
      <c r="A815" t="s">
        <v>44</v>
      </c>
      <c r="B815" t="s">
        <v>478</v>
      </c>
      <c r="C815" t="s">
        <v>1618</v>
      </c>
      <c r="D815" t="s">
        <v>1619</v>
      </c>
      <c r="E815" t="s">
        <v>1620</v>
      </c>
      <c r="F815" t="s">
        <v>45</v>
      </c>
      <c r="G815" t="s">
        <v>1500</v>
      </c>
      <c r="H815" t="s">
        <v>36</v>
      </c>
      <c r="I815" t="s">
        <v>37</v>
      </c>
      <c r="J815" t="s">
        <v>89</v>
      </c>
      <c r="K815" t="s">
        <v>90</v>
      </c>
      <c r="L815" t="s">
        <v>91</v>
      </c>
      <c r="M815" t="s">
        <v>38</v>
      </c>
      <c r="N815" t="s">
        <v>39</v>
      </c>
      <c r="O815" s="23">
        <v>188</v>
      </c>
      <c r="P815" s="9">
        <v>10.130000000000001</v>
      </c>
      <c r="Q815" t="s">
        <v>40</v>
      </c>
      <c r="R815">
        <v>6563</v>
      </c>
      <c r="S815" s="9">
        <v>18.559999999999999</v>
      </c>
      <c r="T815" s="26">
        <v>4.49</v>
      </c>
      <c r="U815" s="8">
        <v>83.33</v>
      </c>
      <c r="V815" t="s">
        <v>1621</v>
      </c>
      <c r="W815" t="s">
        <v>42</v>
      </c>
      <c r="X815" t="s">
        <v>42</v>
      </c>
      <c r="Y815" t="s">
        <v>43</v>
      </c>
      <c r="AA815" s="1">
        <f t="shared" si="62"/>
        <v>45898</v>
      </c>
      <c r="AB815" s="2">
        <f t="shared" si="63"/>
        <v>8</v>
      </c>
      <c r="AC815" s="2">
        <f t="shared" si="64"/>
        <v>2025</v>
      </c>
      <c r="AD815" s="2" t="str">
        <f>IFERROR(VLOOKUP(A815,'Aux Área'!$A$4:$B$123,2,0),"-")</f>
        <v>OPERAÇÃO</v>
      </c>
    </row>
    <row r="816" spans="1:30" x14ac:dyDescent="0.3">
      <c r="A816" t="s">
        <v>66</v>
      </c>
      <c r="B816" t="s">
        <v>464</v>
      </c>
      <c r="C816" t="s">
        <v>1622</v>
      </c>
      <c r="D816" t="s">
        <v>151</v>
      </c>
      <c r="E816" t="s">
        <v>152</v>
      </c>
      <c r="F816" t="s">
        <v>67</v>
      </c>
      <c r="G816" t="s">
        <v>1503</v>
      </c>
      <c r="H816" t="s">
        <v>36</v>
      </c>
      <c r="I816" t="s">
        <v>37</v>
      </c>
      <c r="J816" t="s">
        <v>147</v>
      </c>
      <c r="K816" t="s">
        <v>148</v>
      </c>
      <c r="L816" t="s">
        <v>84</v>
      </c>
      <c r="M816" t="s">
        <v>38</v>
      </c>
      <c r="N816" t="s">
        <v>39</v>
      </c>
      <c r="O816" s="23">
        <v>365</v>
      </c>
      <c r="P816" s="9">
        <v>9.39</v>
      </c>
      <c r="Q816" t="s">
        <v>40</v>
      </c>
      <c r="R816">
        <v>5996</v>
      </c>
      <c r="S816" s="9">
        <v>38.869999999999997</v>
      </c>
      <c r="T816" s="26">
        <v>4.3899999999999997</v>
      </c>
      <c r="U816" s="8">
        <v>170.64</v>
      </c>
      <c r="V816" t="s">
        <v>112</v>
      </c>
      <c r="W816" t="s">
        <v>42</v>
      </c>
      <c r="X816" t="s">
        <v>42</v>
      </c>
      <c r="Y816" t="s">
        <v>43</v>
      </c>
      <c r="AA816" s="1">
        <f t="shared" si="62"/>
        <v>45898</v>
      </c>
      <c r="AB816" s="2">
        <f t="shared" si="63"/>
        <v>8</v>
      </c>
      <c r="AC816" s="2">
        <f t="shared" si="64"/>
        <v>2025</v>
      </c>
      <c r="AD816" s="2" t="str">
        <f>IFERROR(VLOOKUP(A816,'Aux Área'!$A$4:$B$123,2,0),"-")</f>
        <v>OPERAÇÃO</v>
      </c>
    </row>
    <row r="817" spans="1:30" x14ac:dyDescent="0.3">
      <c r="A817" t="s">
        <v>70</v>
      </c>
      <c r="B817" t="s">
        <v>272</v>
      </c>
      <c r="C817" t="s">
        <v>1623</v>
      </c>
      <c r="D817" t="s">
        <v>145</v>
      </c>
      <c r="E817" t="s">
        <v>146</v>
      </c>
      <c r="F817" t="s">
        <v>71</v>
      </c>
      <c r="G817" t="s">
        <v>1503</v>
      </c>
      <c r="H817" t="s">
        <v>36</v>
      </c>
      <c r="I817" t="s">
        <v>37</v>
      </c>
      <c r="J817" t="s">
        <v>147</v>
      </c>
      <c r="K817" t="s">
        <v>148</v>
      </c>
      <c r="L817" t="s">
        <v>84</v>
      </c>
      <c r="M817" t="s">
        <v>38</v>
      </c>
      <c r="N817" t="s">
        <v>39</v>
      </c>
      <c r="O817" s="23">
        <v>304</v>
      </c>
      <c r="P817" s="9">
        <v>10.52</v>
      </c>
      <c r="Q817" t="s">
        <v>40</v>
      </c>
      <c r="R817">
        <v>5668</v>
      </c>
      <c r="S817" s="9">
        <v>28.91</v>
      </c>
      <c r="T817" s="26">
        <v>4.3899999999999997</v>
      </c>
      <c r="U817" s="8">
        <v>126.91</v>
      </c>
      <c r="V817" t="s">
        <v>112</v>
      </c>
      <c r="W817" t="s">
        <v>42</v>
      </c>
      <c r="X817" t="s">
        <v>42</v>
      </c>
      <c r="Y817" t="s">
        <v>43</v>
      </c>
      <c r="AA817" s="1">
        <f t="shared" si="62"/>
        <v>45899</v>
      </c>
      <c r="AB817" s="2">
        <f t="shared" si="63"/>
        <v>8</v>
      </c>
      <c r="AC817" s="2">
        <f t="shared" si="64"/>
        <v>2025</v>
      </c>
      <c r="AD817" s="2" t="str">
        <f>IFERROR(VLOOKUP(A817,'Aux Área'!$A$4:$B$123,2,0),"-")</f>
        <v>QSMS</v>
      </c>
    </row>
    <row r="818" spans="1:30" x14ac:dyDescent="0.3">
      <c r="A818" t="s">
        <v>64</v>
      </c>
      <c r="B818" t="s">
        <v>332</v>
      </c>
      <c r="C818" t="s">
        <v>1624</v>
      </c>
      <c r="D818" t="s">
        <v>127</v>
      </c>
      <c r="E818" t="s">
        <v>128</v>
      </c>
      <c r="F818" t="s">
        <v>65</v>
      </c>
      <c r="G818" t="s">
        <v>1500</v>
      </c>
      <c r="H818" t="s">
        <v>36</v>
      </c>
      <c r="I818" t="s">
        <v>37</v>
      </c>
      <c r="J818" t="s">
        <v>1552</v>
      </c>
      <c r="K818" t="s">
        <v>1553</v>
      </c>
      <c r="L818" t="s">
        <v>124</v>
      </c>
      <c r="M818" t="s">
        <v>38</v>
      </c>
      <c r="N818" t="s">
        <v>39</v>
      </c>
      <c r="O818" s="23">
        <v>384</v>
      </c>
      <c r="P818" s="9">
        <v>10.55</v>
      </c>
      <c r="Q818" t="s">
        <v>40</v>
      </c>
      <c r="R818">
        <v>14140</v>
      </c>
      <c r="S818" s="9">
        <v>36.409999999999997</v>
      </c>
      <c r="T818" s="26">
        <v>3.99</v>
      </c>
      <c r="U818" s="8">
        <v>145.28</v>
      </c>
      <c r="V818" t="s">
        <v>1625</v>
      </c>
      <c r="W818" t="s">
        <v>42</v>
      </c>
      <c r="X818" t="s">
        <v>42</v>
      </c>
      <c r="Y818" t="s">
        <v>43</v>
      </c>
      <c r="AA818" s="1">
        <f t="shared" si="62"/>
        <v>45899</v>
      </c>
      <c r="AB818" s="2">
        <f t="shared" si="63"/>
        <v>8</v>
      </c>
      <c r="AC818" s="2">
        <f t="shared" si="64"/>
        <v>2025</v>
      </c>
      <c r="AD818" s="2" t="str">
        <f>IFERROR(VLOOKUP(A818,'Aux Área'!$A$4:$B$123,2,0),"-")</f>
        <v>ENGENHARIA</v>
      </c>
    </row>
    <row r="819" spans="1:30" x14ac:dyDescent="0.3">
      <c r="A819" t="s">
        <v>654</v>
      </c>
      <c r="B819" t="s">
        <v>655</v>
      </c>
      <c r="C819" t="s">
        <v>1626</v>
      </c>
      <c r="D819" t="s">
        <v>1366</v>
      </c>
      <c r="E819" t="s">
        <v>1367</v>
      </c>
      <c r="F819" t="s">
        <v>653</v>
      </c>
      <c r="G819" t="s">
        <v>659</v>
      </c>
      <c r="H819" t="s">
        <v>660</v>
      </c>
      <c r="I819" t="s">
        <v>661</v>
      </c>
      <c r="J819" t="s">
        <v>1100</v>
      </c>
      <c r="K819" t="s">
        <v>1101</v>
      </c>
      <c r="L819" t="s">
        <v>181</v>
      </c>
      <c r="M819" t="s">
        <v>38</v>
      </c>
      <c r="N819" t="s">
        <v>638</v>
      </c>
      <c r="O819" s="23">
        <v>0</v>
      </c>
      <c r="P819" s="9">
        <v>0</v>
      </c>
      <c r="Q819" t="s">
        <v>40</v>
      </c>
      <c r="R819">
        <v>0</v>
      </c>
      <c r="S819" s="9">
        <v>69.5</v>
      </c>
      <c r="T819" s="26">
        <v>5.54</v>
      </c>
      <c r="U819" s="8">
        <v>385.03</v>
      </c>
      <c r="V819" t="s">
        <v>1627</v>
      </c>
      <c r="W819" t="s">
        <v>652</v>
      </c>
      <c r="X819" t="s">
        <v>42</v>
      </c>
      <c r="Y819" t="s">
        <v>653</v>
      </c>
      <c r="AA819" s="1">
        <f t="shared" si="62"/>
        <v>45899</v>
      </c>
      <c r="AB819" s="2">
        <f t="shared" si="63"/>
        <v>8</v>
      </c>
      <c r="AC819" s="2">
        <f t="shared" si="64"/>
        <v>2025</v>
      </c>
      <c r="AD819" s="2" t="str">
        <f>IFERROR(VLOOKUP(A819,'Aux Área'!$A$4:$B$123,2,0),"-")</f>
        <v>SÃO PEDRO</v>
      </c>
    </row>
    <row r="820" spans="1:30" x14ac:dyDescent="0.3">
      <c r="A820" t="s">
        <v>662</v>
      </c>
      <c r="B820" t="s">
        <v>183</v>
      </c>
      <c r="C820" t="s">
        <v>1628</v>
      </c>
      <c r="D820" t="s">
        <v>664</v>
      </c>
      <c r="E820" t="s">
        <v>665</v>
      </c>
      <c r="F820" t="s">
        <v>653</v>
      </c>
      <c r="G820" t="s">
        <v>1495</v>
      </c>
      <c r="H820" t="s">
        <v>1571</v>
      </c>
      <c r="I820" t="s">
        <v>1497</v>
      </c>
      <c r="J820" t="s">
        <v>1100</v>
      </c>
      <c r="K820" t="s">
        <v>1101</v>
      </c>
      <c r="L820" t="s">
        <v>181</v>
      </c>
      <c r="M820" t="s">
        <v>38</v>
      </c>
      <c r="N820" t="s">
        <v>668</v>
      </c>
      <c r="O820" s="23">
        <v>0</v>
      </c>
      <c r="P820" s="9">
        <v>0</v>
      </c>
      <c r="Q820" t="s">
        <v>40</v>
      </c>
      <c r="R820">
        <v>0</v>
      </c>
      <c r="S820" s="9">
        <v>94.87</v>
      </c>
      <c r="T820" s="26">
        <v>5.59</v>
      </c>
      <c r="U820" s="8">
        <v>530.36</v>
      </c>
      <c r="V820" t="s">
        <v>1629</v>
      </c>
      <c r="W820" t="s">
        <v>652</v>
      </c>
      <c r="X820" t="s">
        <v>42</v>
      </c>
      <c r="Y820" t="s">
        <v>653</v>
      </c>
      <c r="AA820" s="1">
        <f t="shared" si="62"/>
        <v>45899</v>
      </c>
      <c r="AB820" s="2">
        <f t="shared" si="63"/>
        <v>8</v>
      </c>
      <c r="AC820" s="2">
        <f t="shared" si="64"/>
        <v>2025</v>
      </c>
      <c r="AD820" s="2" t="str">
        <f>IFERROR(VLOOKUP(A820,'Aux Área'!$A$4:$B$123,2,0),"-")</f>
        <v>SÃO PEDRO</v>
      </c>
    </row>
    <row r="821" spans="1:30" x14ac:dyDescent="0.3">
      <c r="A821" t="s">
        <v>50</v>
      </c>
      <c r="B821" t="s">
        <v>324</v>
      </c>
      <c r="C821" t="s">
        <v>1630</v>
      </c>
      <c r="D821" t="s">
        <v>326</v>
      </c>
      <c r="E821" t="s">
        <v>327</v>
      </c>
      <c r="F821" t="s">
        <v>51</v>
      </c>
      <c r="G821" t="s">
        <v>1500</v>
      </c>
      <c r="H821" t="s">
        <v>36</v>
      </c>
      <c r="I821" t="s">
        <v>37</v>
      </c>
      <c r="J821" t="s">
        <v>428</v>
      </c>
      <c r="K821" t="s">
        <v>429</v>
      </c>
      <c r="L821" t="s">
        <v>84</v>
      </c>
      <c r="M821" t="s">
        <v>38</v>
      </c>
      <c r="N821" t="s">
        <v>39</v>
      </c>
      <c r="O821" s="23">
        <v>317</v>
      </c>
      <c r="P821" s="9">
        <v>7.45</v>
      </c>
      <c r="Q821" t="s">
        <v>40</v>
      </c>
      <c r="R821">
        <v>9257</v>
      </c>
      <c r="S821" s="9">
        <v>42.55</v>
      </c>
      <c r="T821" s="26">
        <v>3.9910000000000001</v>
      </c>
      <c r="U821" s="8">
        <v>169.81</v>
      </c>
      <c r="V821" t="s">
        <v>1631</v>
      </c>
      <c r="W821" t="s">
        <v>42</v>
      </c>
      <c r="X821" t="s">
        <v>42</v>
      </c>
      <c r="Y821" t="s">
        <v>43</v>
      </c>
      <c r="AA821" s="1">
        <f t="shared" si="62"/>
        <v>45901</v>
      </c>
      <c r="AB821" s="2">
        <f t="shared" si="63"/>
        <v>9</v>
      </c>
      <c r="AC821" s="2">
        <f t="shared" si="64"/>
        <v>2025</v>
      </c>
      <c r="AD821" s="2" t="str">
        <f>IFERROR(VLOOKUP(A821,'Aux Área'!$A$4:$B$123,2,0),"-")</f>
        <v>TI</v>
      </c>
    </row>
    <row r="822" spans="1:30" x14ac:dyDescent="0.3">
      <c r="A822" t="s">
        <v>76</v>
      </c>
      <c r="B822" t="s">
        <v>380</v>
      </c>
      <c r="C822" t="s">
        <v>1632</v>
      </c>
      <c r="D822" t="s">
        <v>382</v>
      </c>
      <c r="E822" t="s">
        <v>383</v>
      </c>
      <c r="F822" t="s">
        <v>77</v>
      </c>
      <c r="G822" t="s">
        <v>1500</v>
      </c>
      <c r="H822" t="s">
        <v>36</v>
      </c>
      <c r="I822" t="s">
        <v>37</v>
      </c>
      <c r="J822" t="s">
        <v>1210</v>
      </c>
      <c r="K822" t="s">
        <v>1211</v>
      </c>
      <c r="L822" t="s">
        <v>155</v>
      </c>
      <c r="M822" t="s">
        <v>38</v>
      </c>
      <c r="N822" t="s">
        <v>39</v>
      </c>
      <c r="O822" s="23">
        <v>298</v>
      </c>
      <c r="P822" s="9">
        <v>9.43</v>
      </c>
      <c r="Q822" t="s">
        <v>40</v>
      </c>
      <c r="R822">
        <v>22206</v>
      </c>
      <c r="S822" s="9">
        <v>31.59</v>
      </c>
      <c r="T822" s="26">
        <v>4.1900000000000004</v>
      </c>
      <c r="U822" s="8">
        <v>132.36000000000001</v>
      </c>
      <c r="V822" t="s">
        <v>1633</v>
      </c>
      <c r="W822" t="s">
        <v>42</v>
      </c>
      <c r="X822" t="s">
        <v>42</v>
      </c>
      <c r="Y822" t="s">
        <v>43</v>
      </c>
      <c r="AA822" s="1">
        <f t="shared" si="62"/>
        <v>45901</v>
      </c>
      <c r="AB822" s="2">
        <f t="shared" si="63"/>
        <v>9</v>
      </c>
      <c r="AC822" s="2">
        <f t="shared" si="64"/>
        <v>2025</v>
      </c>
      <c r="AD822" s="2" t="str">
        <f>IFERROR(VLOOKUP(A822,'Aux Área'!$A$4:$B$123,2,0),"-")</f>
        <v>QSMS</v>
      </c>
    </row>
    <row r="823" spans="1:30" x14ac:dyDescent="0.3">
      <c r="A823" t="s">
        <v>1130</v>
      </c>
      <c r="B823" t="s">
        <v>1131</v>
      </c>
      <c r="C823" t="s">
        <v>1634</v>
      </c>
      <c r="D823" t="s">
        <v>1133</v>
      </c>
      <c r="E823" t="s">
        <v>1134</v>
      </c>
      <c r="F823" t="s">
        <v>1130</v>
      </c>
      <c r="G823" t="s">
        <v>1635</v>
      </c>
      <c r="H823" t="s">
        <v>1136</v>
      </c>
      <c r="I823" t="s">
        <v>1137</v>
      </c>
      <c r="J823" t="s">
        <v>147</v>
      </c>
      <c r="K823" t="s">
        <v>148</v>
      </c>
      <c r="L823" t="s">
        <v>84</v>
      </c>
      <c r="M823" t="s">
        <v>38</v>
      </c>
      <c r="N823" t="s">
        <v>707</v>
      </c>
      <c r="O823" s="23">
        <v>160</v>
      </c>
      <c r="P823" s="9">
        <v>4.51</v>
      </c>
      <c r="Q823" t="s">
        <v>40</v>
      </c>
      <c r="R823">
        <v>23653</v>
      </c>
      <c r="S823" s="9">
        <v>35.44</v>
      </c>
      <c r="T823" s="26">
        <v>6.3410000000000002</v>
      </c>
      <c r="U823" s="8">
        <v>224.71</v>
      </c>
      <c r="V823" t="s">
        <v>112</v>
      </c>
      <c r="W823" t="s">
        <v>42</v>
      </c>
      <c r="X823" t="s">
        <v>42</v>
      </c>
      <c r="Y823" t="s">
        <v>43</v>
      </c>
      <c r="AA823" s="1">
        <f t="shared" si="62"/>
        <v>45901</v>
      </c>
      <c r="AB823" s="2">
        <f t="shared" si="63"/>
        <v>9</v>
      </c>
      <c r="AC823" s="2">
        <f t="shared" si="64"/>
        <v>2025</v>
      </c>
      <c r="AD823" s="2" t="str">
        <f>IFERROR(VLOOKUP(A823,'Aux Área'!$A$4:$B$123,2,0),"-")</f>
        <v>DIRETORIA</v>
      </c>
    </row>
    <row r="824" spans="1:30" x14ac:dyDescent="0.3">
      <c r="A824" t="s">
        <v>52</v>
      </c>
      <c r="B824" t="s">
        <v>1449</v>
      </c>
      <c r="C824" t="s">
        <v>1636</v>
      </c>
      <c r="D824" t="s">
        <v>391</v>
      </c>
      <c r="E824" t="s">
        <v>392</v>
      </c>
      <c r="F824" t="s">
        <v>53</v>
      </c>
      <c r="G824" t="s">
        <v>1500</v>
      </c>
      <c r="H824" t="s">
        <v>36</v>
      </c>
      <c r="I824" t="s">
        <v>37</v>
      </c>
      <c r="J824" t="s">
        <v>122</v>
      </c>
      <c r="K824" t="s">
        <v>123</v>
      </c>
      <c r="L824" t="s">
        <v>124</v>
      </c>
      <c r="M824" t="s">
        <v>38</v>
      </c>
      <c r="N824" t="s">
        <v>39</v>
      </c>
      <c r="O824" s="23">
        <v>383</v>
      </c>
      <c r="P824" s="9">
        <v>11.02</v>
      </c>
      <c r="Q824" t="s">
        <v>40</v>
      </c>
      <c r="R824">
        <v>14536</v>
      </c>
      <c r="S824" s="9">
        <v>34.770000000000003</v>
      </c>
      <c r="T824" s="26">
        <v>4.1900000000000004</v>
      </c>
      <c r="U824" s="8">
        <v>145.69</v>
      </c>
      <c r="V824" t="s">
        <v>112</v>
      </c>
      <c r="W824" t="s">
        <v>42</v>
      </c>
      <c r="X824" t="s">
        <v>42</v>
      </c>
      <c r="Y824" t="s">
        <v>43</v>
      </c>
      <c r="AA824" s="1">
        <f t="shared" si="62"/>
        <v>45901</v>
      </c>
      <c r="AB824" s="2">
        <f t="shared" si="63"/>
        <v>9</v>
      </c>
      <c r="AC824" s="2">
        <f t="shared" si="64"/>
        <v>2025</v>
      </c>
      <c r="AD824" s="2" t="str">
        <f>IFERROR(VLOOKUP(A824,'Aux Área'!$A$4:$B$123,2,0),"-")</f>
        <v>OPERAÇÃO</v>
      </c>
    </row>
    <row r="825" spans="1:30" x14ac:dyDescent="0.3">
      <c r="A825" t="s">
        <v>1295</v>
      </c>
      <c r="B825" t="s">
        <v>113</v>
      </c>
      <c r="C825" t="s">
        <v>1637</v>
      </c>
      <c r="D825" t="s">
        <v>1297</v>
      </c>
      <c r="E825" t="s">
        <v>1298</v>
      </c>
      <c r="F825" t="s">
        <v>1299</v>
      </c>
      <c r="G825" t="s">
        <v>1135</v>
      </c>
      <c r="H825" t="s">
        <v>1301</v>
      </c>
      <c r="I825" t="s">
        <v>839</v>
      </c>
      <c r="J825" t="s">
        <v>275</v>
      </c>
      <c r="K825" t="s">
        <v>276</v>
      </c>
      <c r="L825" t="s">
        <v>124</v>
      </c>
      <c r="M825" t="s">
        <v>38</v>
      </c>
      <c r="N825" t="s">
        <v>39</v>
      </c>
      <c r="O825" s="23">
        <v>0</v>
      </c>
      <c r="P825" s="23">
        <v>0</v>
      </c>
      <c r="Q825" t="s">
        <v>40</v>
      </c>
      <c r="R825" t="s">
        <v>15244</v>
      </c>
      <c r="S825" s="9">
        <v>41.34</v>
      </c>
      <c r="T825" s="26">
        <v>4.29</v>
      </c>
      <c r="U825" s="8">
        <v>177.35</v>
      </c>
      <c r="V825" t="s">
        <v>1638</v>
      </c>
      <c r="W825" t="s">
        <v>42</v>
      </c>
      <c r="X825" t="s">
        <v>42</v>
      </c>
      <c r="Y825" t="s">
        <v>43</v>
      </c>
      <c r="AA825" s="1">
        <f t="shared" si="62"/>
        <v>45901</v>
      </c>
      <c r="AB825" s="2">
        <f t="shared" si="63"/>
        <v>9</v>
      </c>
      <c r="AC825" s="2">
        <f t="shared" si="64"/>
        <v>2025</v>
      </c>
      <c r="AD825" s="2" t="str">
        <f>IFERROR(VLOOKUP(A825,'Aux Área'!$A$4:$B$123,2,0),"-")</f>
        <v>LUCCA JR - OP</v>
      </c>
    </row>
    <row r="826" spans="1:30" x14ac:dyDescent="0.3">
      <c r="A826" t="s">
        <v>62</v>
      </c>
      <c r="B826" t="s">
        <v>1455</v>
      </c>
      <c r="C826" t="s">
        <v>1639</v>
      </c>
      <c r="D826" t="s">
        <v>120</v>
      </c>
      <c r="E826" t="s">
        <v>121</v>
      </c>
      <c r="F826" t="s">
        <v>63</v>
      </c>
      <c r="G826" t="s">
        <v>1500</v>
      </c>
      <c r="H826" t="s">
        <v>36</v>
      </c>
      <c r="I826" t="s">
        <v>37</v>
      </c>
      <c r="J826" t="s">
        <v>231</v>
      </c>
      <c r="K826" t="s">
        <v>232</v>
      </c>
      <c r="L826" t="s">
        <v>217</v>
      </c>
      <c r="M826" t="s">
        <v>38</v>
      </c>
      <c r="N826" t="s">
        <v>39</v>
      </c>
      <c r="O826" s="23">
        <v>349</v>
      </c>
      <c r="P826" s="9">
        <v>10.38</v>
      </c>
      <c r="Q826" t="s">
        <v>40</v>
      </c>
      <c r="R826">
        <v>24639</v>
      </c>
      <c r="S826" s="9">
        <v>33.61</v>
      </c>
      <c r="T826" s="26">
        <v>3.99</v>
      </c>
      <c r="U826" s="8">
        <v>134.12</v>
      </c>
      <c r="V826" t="s">
        <v>1640</v>
      </c>
      <c r="W826" t="s">
        <v>42</v>
      </c>
      <c r="X826" t="s">
        <v>42</v>
      </c>
      <c r="Y826" t="s">
        <v>43</v>
      </c>
      <c r="AA826" s="1">
        <f t="shared" si="62"/>
        <v>45901</v>
      </c>
      <c r="AB826" s="2">
        <f t="shared" si="63"/>
        <v>9</v>
      </c>
      <c r="AC826" s="2">
        <f t="shared" si="64"/>
        <v>2025</v>
      </c>
      <c r="AD826" s="2" t="str">
        <f>IFERROR(VLOOKUP(A826,'Aux Área'!$A$4:$B$123,2,0),"-")</f>
        <v>CONSERVA</v>
      </c>
    </row>
    <row r="827" spans="1:30" x14ac:dyDescent="0.3">
      <c r="A827" t="s">
        <v>44</v>
      </c>
      <c r="B827" t="s">
        <v>478</v>
      </c>
      <c r="C827" t="s">
        <v>1641</v>
      </c>
      <c r="D827" t="s">
        <v>1619</v>
      </c>
      <c r="E827" t="s">
        <v>1620</v>
      </c>
      <c r="F827" t="s">
        <v>45</v>
      </c>
      <c r="G827" t="s">
        <v>1500</v>
      </c>
      <c r="H827" t="s">
        <v>36</v>
      </c>
      <c r="I827" t="s">
        <v>37</v>
      </c>
      <c r="J827" t="s">
        <v>231</v>
      </c>
      <c r="K827" t="s">
        <v>232</v>
      </c>
      <c r="L827" t="s">
        <v>217</v>
      </c>
      <c r="M827" t="s">
        <v>38</v>
      </c>
      <c r="N827" t="s">
        <v>39</v>
      </c>
      <c r="O827" s="23">
        <v>408</v>
      </c>
      <c r="P827" s="9">
        <v>10.15</v>
      </c>
      <c r="Q827" t="s">
        <v>40</v>
      </c>
      <c r="R827">
        <v>6971</v>
      </c>
      <c r="S827" s="9">
        <v>40.21</v>
      </c>
      <c r="T827" s="26">
        <v>3.9910000000000001</v>
      </c>
      <c r="U827" s="8">
        <v>160.46</v>
      </c>
      <c r="V827" t="s">
        <v>1642</v>
      </c>
      <c r="W827" t="s">
        <v>42</v>
      </c>
      <c r="X827" t="s">
        <v>42</v>
      </c>
      <c r="Y827" t="s">
        <v>43</v>
      </c>
      <c r="AA827" s="1">
        <f t="shared" si="62"/>
        <v>45901</v>
      </c>
      <c r="AB827" s="2">
        <f t="shared" si="63"/>
        <v>9</v>
      </c>
      <c r="AC827" s="2">
        <f t="shared" si="64"/>
        <v>2025</v>
      </c>
      <c r="AD827" s="2" t="str">
        <f>IFERROR(VLOOKUP(A827,'Aux Área'!$A$4:$B$123,2,0),"-")</f>
        <v>OPERAÇÃO</v>
      </c>
    </row>
    <row r="828" spans="1:30" x14ac:dyDescent="0.3">
      <c r="A828" t="s">
        <v>54</v>
      </c>
      <c r="B828" t="s">
        <v>319</v>
      </c>
      <c r="C828" t="s">
        <v>1643</v>
      </c>
      <c r="D828" t="s">
        <v>1480</v>
      </c>
      <c r="E828" t="s">
        <v>1481</v>
      </c>
      <c r="F828" t="s">
        <v>55</v>
      </c>
      <c r="G828" t="s">
        <v>1500</v>
      </c>
      <c r="H828" t="s">
        <v>36</v>
      </c>
      <c r="I828" t="s">
        <v>37</v>
      </c>
      <c r="J828" t="s">
        <v>215</v>
      </c>
      <c r="K828" t="s">
        <v>216</v>
      </c>
      <c r="L828" t="s">
        <v>217</v>
      </c>
      <c r="M828" t="s">
        <v>38</v>
      </c>
      <c r="N828" t="s">
        <v>39</v>
      </c>
      <c r="O828" s="23">
        <v>370</v>
      </c>
      <c r="P828" s="9">
        <v>9.6</v>
      </c>
      <c r="Q828" t="s">
        <v>40</v>
      </c>
      <c r="R828">
        <v>8531</v>
      </c>
      <c r="S828" s="9">
        <v>38.53</v>
      </c>
      <c r="T828" s="26">
        <v>4.141</v>
      </c>
      <c r="U828" s="8">
        <v>159.54</v>
      </c>
      <c r="V828" t="s">
        <v>41</v>
      </c>
      <c r="W828" t="s">
        <v>42</v>
      </c>
      <c r="X828" t="s">
        <v>42</v>
      </c>
      <c r="Y828" t="s">
        <v>43</v>
      </c>
      <c r="AA828" s="1">
        <f t="shared" si="62"/>
        <v>45901</v>
      </c>
      <c r="AB828" s="2">
        <f t="shared" si="63"/>
        <v>9</v>
      </c>
      <c r="AC828" s="2">
        <f t="shared" si="64"/>
        <v>2025</v>
      </c>
      <c r="AD828" s="2" t="str">
        <f>IFERROR(VLOOKUP(A828,'Aux Área'!$A$4:$B$123,2,0),"-")</f>
        <v>ENGENHARIA</v>
      </c>
    </row>
    <row r="829" spans="1:30" x14ac:dyDescent="0.3">
      <c r="A829" t="s">
        <v>58</v>
      </c>
      <c r="B829" t="s">
        <v>250</v>
      </c>
      <c r="C829" t="s">
        <v>1644</v>
      </c>
      <c r="D829" t="s">
        <v>87</v>
      </c>
      <c r="E829" t="s">
        <v>88</v>
      </c>
      <c r="F829" t="s">
        <v>59</v>
      </c>
      <c r="G829" t="s">
        <v>1500</v>
      </c>
      <c r="H829" t="s">
        <v>36</v>
      </c>
      <c r="I829" t="s">
        <v>37</v>
      </c>
      <c r="J829" t="s">
        <v>356</v>
      </c>
      <c r="K829" t="s">
        <v>357</v>
      </c>
      <c r="L829" t="s">
        <v>124</v>
      </c>
      <c r="M829" t="s">
        <v>38</v>
      </c>
      <c r="N829" t="s">
        <v>39</v>
      </c>
      <c r="O829" s="23">
        <v>210</v>
      </c>
      <c r="P829" s="9">
        <v>6.92</v>
      </c>
      <c r="Q829" t="s">
        <v>40</v>
      </c>
      <c r="R829">
        <v>29927</v>
      </c>
      <c r="S829" s="9">
        <v>30.33</v>
      </c>
      <c r="T829" s="26">
        <v>4.3899999999999997</v>
      </c>
      <c r="U829" s="8">
        <v>133.16</v>
      </c>
      <c r="V829" t="s">
        <v>1645</v>
      </c>
      <c r="W829" t="s">
        <v>42</v>
      </c>
      <c r="X829" t="s">
        <v>42</v>
      </c>
      <c r="Y829" t="s">
        <v>43</v>
      </c>
      <c r="AA829" s="1">
        <f t="shared" si="62"/>
        <v>45901</v>
      </c>
      <c r="AB829" s="2">
        <f t="shared" si="63"/>
        <v>9</v>
      </c>
      <c r="AC829" s="2">
        <f t="shared" si="64"/>
        <v>2025</v>
      </c>
      <c r="AD829" s="2" t="str">
        <f>IFERROR(VLOOKUP(A829,'Aux Área'!$A$4:$B$123,2,0),"-")</f>
        <v>CONSERVA</v>
      </c>
    </row>
    <row r="830" spans="1:30" x14ac:dyDescent="0.3">
      <c r="A830" t="s">
        <v>46</v>
      </c>
      <c r="B830" t="s">
        <v>458</v>
      </c>
      <c r="C830" t="s">
        <v>1646</v>
      </c>
      <c r="D830" t="s">
        <v>1647</v>
      </c>
      <c r="E830" t="s">
        <v>1648</v>
      </c>
      <c r="F830" t="s">
        <v>47</v>
      </c>
      <c r="G830" t="s">
        <v>1503</v>
      </c>
      <c r="H830" t="s">
        <v>36</v>
      </c>
      <c r="I830" t="s">
        <v>37</v>
      </c>
      <c r="J830" t="s">
        <v>237</v>
      </c>
      <c r="K830" t="s">
        <v>238</v>
      </c>
      <c r="L830" t="s">
        <v>110</v>
      </c>
      <c r="M830" t="s">
        <v>38</v>
      </c>
      <c r="N830" t="s">
        <v>39</v>
      </c>
      <c r="O830" s="23">
        <v>358</v>
      </c>
      <c r="P830" s="9">
        <v>9.99</v>
      </c>
      <c r="Q830" t="s">
        <v>40</v>
      </c>
      <c r="R830">
        <v>12501</v>
      </c>
      <c r="S830" s="9">
        <v>35.85</v>
      </c>
      <c r="T830" s="26">
        <v>3.69</v>
      </c>
      <c r="U830" s="8">
        <v>132.29</v>
      </c>
      <c r="V830" t="s">
        <v>41</v>
      </c>
      <c r="W830" t="s">
        <v>42</v>
      </c>
      <c r="X830" t="s">
        <v>42</v>
      </c>
      <c r="Y830" t="s">
        <v>43</v>
      </c>
      <c r="AA830" s="1">
        <f t="shared" si="62"/>
        <v>45901</v>
      </c>
      <c r="AB830" s="2">
        <f t="shared" si="63"/>
        <v>9</v>
      </c>
      <c r="AC830" s="2">
        <f t="shared" si="64"/>
        <v>2025</v>
      </c>
      <c r="AD830" s="2" t="str">
        <f>IFERROR(VLOOKUP(A830,'Aux Área'!$A$4:$B$123,2,0),"-")</f>
        <v>FACILITIES</v>
      </c>
    </row>
    <row r="831" spans="1:30" x14ac:dyDescent="0.3">
      <c r="A831" t="s">
        <v>44</v>
      </c>
      <c r="B831" t="s">
        <v>478</v>
      </c>
      <c r="C831" t="s">
        <v>1649</v>
      </c>
      <c r="D831" t="s">
        <v>1619</v>
      </c>
      <c r="E831" t="s">
        <v>1620</v>
      </c>
      <c r="F831" t="s">
        <v>45</v>
      </c>
      <c r="G831" t="s">
        <v>1500</v>
      </c>
      <c r="H831" t="s">
        <v>36</v>
      </c>
      <c r="I831" t="s">
        <v>37</v>
      </c>
      <c r="J831" t="s">
        <v>89</v>
      </c>
      <c r="K831" t="s">
        <v>90</v>
      </c>
      <c r="L831" t="s">
        <v>91</v>
      </c>
      <c r="M831" t="s">
        <v>38</v>
      </c>
      <c r="N831" t="s">
        <v>39</v>
      </c>
      <c r="O831" s="23">
        <v>243</v>
      </c>
      <c r="P831" s="9">
        <v>10.220000000000001</v>
      </c>
      <c r="Q831" t="s">
        <v>40</v>
      </c>
      <c r="R831">
        <v>7214</v>
      </c>
      <c r="S831" s="9">
        <v>23.78</v>
      </c>
      <c r="T831" s="26">
        <v>4.49</v>
      </c>
      <c r="U831" s="8">
        <v>106.78</v>
      </c>
      <c r="V831" t="s">
        <v>1650</v>
      </c>
      <c r="W831" t="s">
        <v>42</v>
      </c>
      <c r="X831" t="s">
        <v>42</v>
      </c>
      <c r="Y831" t="s">
        <v>43</v>
      </c>
      <c r="AA831" s="1">
        <f t="shared" si="62"/>
        <v>45901</v>
      </c>
      <c r="AB831" s="2">
        <f t="shared" si="63"/>
        <v>9</v>
      </c>
      <c r="AC831" s="2">
        <f t="shared" si="64"/>
        <v>2025</v>
      </c>
      <c r="AD831" s="2" t="str">
        <f>IFERROR(VLOOKUP(A831,'Aux Área'!$A$4:$B$123,2,0),"-")</f>
        <v>OPERAÇÃO</v>
      </c>
    </row>
    <row r="832" spans="1:30" x14ac:dyDescent="0.3">
      <c r="A832" t="s">
        <v>62</v>
      </c>
      <c r="B832" t="s">
        <v>1455</v>
      </c>
      <c r="C832" t="s">
        <v>1651</v>
      </c>
      <c r="D832" t="s">
        <v>120</v>
      </c>
      <c r="E832" t="s">
        <v>121</v>
      </c>
      <c r="F832" t="s">
        <v>63</v>
      </c>
      <c r="G832" t="s">
        <v>1500</v>
      </c>
      <c r="H832" t="s">
        <v>36</v>
      </c>
      <c r="I832" t="s">
        <v>37</v>
      </c>
      <c r="J832" t="s">
        <v>188</v>
      </c>
      <c r="K832" t="s">
        <v>189</v>
      </c>
      <c r="L832" t="s">
        <v>190</v>
      </c>
      <c r="M832" t="s">
        <v>38</v>
      </c>
      <c r="N832" t="s">
        <v>39</v>
      </c>
      <c r="O832" s="23">
        <v>370</v>
      </c>
      <c r="P832" s="9">
        <v>9.69</v>
      </c>
      <c r="Q832" t="s">
        <v>40</v>
      </c>
      <c r="R832">
        <v>25009</v>
      </c>
      <c r="S832" s="9">
        <v>38.200000000000003</v>
      </c>
      <c r="T832" s="26">
        <v>4.29</v>
      </c>
      <c r="U832" s="8">
        <v>163.88</v>
      </c>
      <c r="V832" t="s">
        <v>41</v>
      </c>
      <c r="W832" t="s">
        <v>42</v>
      </c>
      <c r="X832" t="s">
        <v>42</v>
      </c>
      <c r="Y832" t="s">
        <v>43</v>
      </c>
      <c r="AA832" s="1">
        <f t="shared" si="62"/>
        <v>45901</v>
      </c>
      <c r="AB832" s="2">
        <f t="shared" si="63"/>
        <v>9</v>
      </c>
      <c r="AC832" s="2">
        <f t="shared" si="64"/>
        <v>2025</v>
      </c>
      <c r="AD832" s="2" t="str">
        <f>IFERROR(VLOOKUP(A832,'Aux Área'!$A$4:$B$123,2,0),"-")</f>
        <v>CONSERVA</v>
      </c>
    </row>
    <row r="833" spans="1:30" x14ac:dyDescent="0.3">
      <c r="A833" t="s">
        <v>654</v>
      </c>
      <c r="B833" t="s">
        <v>655</v>
      </c>
      <c r="C833" t="s">
        <v>1652</v>
      </c>
      <c r="D833" t="s">
        <v>1366</v>
      </c>
      <c r="E833" t="s">
        <v>1367</v>
      </c>
      <c r="F833" t="s">
        <v>653</v>
      </c>
      <c r="G833" t="s">
        <v>659</v>
      </c>
      <c r="H833" t="s">
        <v>660</v>
      </c>
      <c r="I833" t="s">
        <v>661</v>
      </c>
      <c r="J833" t="s">
        <v>1100</v>
      </c>
      <c r="K833" t="s">
        <v>1101</v>
      </c>
      <c r="L833" t="s">
        <v>181</v>
      </c>
      <c r="M833" t="s">
        <v>38</v>
      </c>
      <c r="N833" t="s">
        <v>638</v>
      </c>
      <c r="O833" s="23">
        <v>0</v>
      </c>
      <c r="P833" s="9">
        <v>0</v>
      </c>
      <c r="Q833" t="s">
        <v>40</v>
      </c>
      <c r="R833">
        <v>0</v>
      </c>
      <c r="S833" s="9">
        <v>40.08</v>
      </c>
      <c r="T833" s="26">
        <v>5.54</v>
      </c>
      <c r="U833" s="8">
        <v>222.05</v>
      </c>
      <c r="V833" t="s">
        <v>1653</v>
      </c>
      <c r="W833" t="s">
        <v>652</v>
      </c>
      <c r="X833" t="s">
        <v>42</v>
      </c>
      <c r="Y833" t="s">
        <v>653</v>
      </c>
      <c r="AA833" s="1">
        <f t="shared" ref="AA833:AA896" si="65">DATEVALUE(C833)</f>
        <v>45902</v>
      </c>
      <c r="AB833" s="2">
        <f t="shared" ref="AB833:AB896" si="66">MONTH(AA833)</f>
        <v>9</v>
      </c>
      <c r="AC833" s="2">
        <f t="shared" ref="AC833:AC896" si="67">YEAR(AA833)</f>
        <v>2025</v>
      </c>
      <c r="AD833" s="2" t="str">
        <f>IFERROR(VLOOKUP(A833,'Aux Área'!$A$4:$B$123,2,0),"-")</f>
        <v>SÃO PEDRO</v>
      </c>
    </row>
    <row r="834" spans="1:30" x14ac:dyDescent="0.3">
      <c r="A834" t="s">
        <v>1096</v>
      </c>
      <c r="B834" t="s">
        <v>1097</v>
      </c>
      <c r="C834" t="s">
        <v>1654</v>
      </c>
      <c r="D834" t="s">
        <v>1366</v>
      </c>
      <c r="E834" t="s">
        <v>1367</v>
      </c>
      <c r="F834" t="s">
        <v>653</v>
      </c>
      <c r="G834" t="s">
        <v>1495</v>
      </c>
      <c r="H834" t="s">
        <v>1496</v>
      </c>
      <c r="I834" t="s">
        <v>1497</v>
      </c>
      <c r="J834" t="s">
        <v>1100</v>
      </c>
      <c r="K834" t="s">
        <v>1101</v>
      </c>
      <c r="L834" t="s">
        <v>181</v>
      </c>
      <c r="M834" t="s">
        <v>38</v>
      </c>
      <c r="N834" t="s">
        <v>638</v>
      </c>
      <c r="O834" s="23">
        <v>0</v>
      </c>
      <c r="P834" s="9">
        <v>0</v>
      </c>
      <c r="Q834" t="s">
        <v>40</v>
      </c>
      <c r="R834">
        <v>0</v>
      </c>
      <c r="S834" s="9">
        <v>149.36000000000001</v>
      </c>
      <c r="T834" s="26">
        <v>5.54</v>
      </c>
      <c r="U834" s="8">
        <v>827.49</v>
      </c>
      <c r="V834" t="s">
        <v>1655</v>
      </c>
      <c r="W834" t="s">
        <v>652</v>
      </c>
      <c r="X834" t="s">
        <v>42</v>
      </c>
      <c r="Y834" t="s">
        <v>653</v>
      </c>
      <c r="AA834" s="1">
        <f t="shared" si="65"/>
        <v>45902</v>
      </c>
      <c r="AB834" s="2">
        <f t="shared" si="66"/>
        <v>9</v>
      </c>
      <c r="AC834" s="2">
        <f t="shared" si="67"/>
        <v>2025</v>
      </c>
      <c r="AD834" s="2" t="str">
        <f>IFERROR(VLOOKUP(A834,'Aux Área'!$A$4:$B$123,2,0),"-")</f>
        <v>SÃO PEDRO</v>
      </c>
    </row>
    <row r="835" spans="1:30" x14ac:dyDescent="0.3">
      <c r="A835" t="s">
        <v>48</v>
      </c>
      <c r="B835" t="s">
        <v>288</v>
      </c>
      <c r="C835" t="s">
        <v>1656</v>
      </c>
      <c r="D835" t="s">
        <v>132</v>
      </c>
      <c r="E835" t="s">
        <v>133</v>
      </c>
      <c r="F835" t="s">
        <v>49</v>
      </c>
      <c r="G835" t="s">
        <v>1500</v>
      </c>
      <c r="H835" t="s">
        <v>36</v>
      </c>
      <c r="I835" t="s">
        <v>37</v>
      </c>
      <c r="J835" t="s">
        <v>147</v>
      </c>
      <c r="K835" t="s">
        <v>148</v>
      </c>
      <c r="L835" t="s">
        <v>84</v>
      </c>
      <c r="M835" t="s">
        <v>38</v>
      </c>
      <c r="N835" t="s">
        <v>39</v>
      </c>
      <c r="O835" s="23">
        <v>351</v>
      </c>
      <c r="P835" s="9">
        <v>8.17</v>
      </c>
      <c r="Q835" t="s">
        <v>40</v>
      </c>
      <c r="R835">
        <v>9340</v>
      </c>
      <c r="S835" s="9">
        <v>42.94</v>
      </c>
      <c r="T835" s="26">
        <v>3.99</v>
      </c>
      <c r="U835" s="8">
        <v>171.34</v>
      </c>
      <c r="V835" t="s">
        <v>112</v>
      </c>
      <c r="W835" t="s">
        <v>42</v>
      </c>
      <c r="X835" t="s">
        <v>42</v>
      </c>
      <c r="Y835" t="s">
        <v>43</v>
      </c>
      <c r="AA835" s="1">
        <f t="shared" si="65"/>
        <v>45902</v>
      </c>
      <c r="AB835" s="2">
        <f t="shared" si="66"/>
        <v>9</v>
      </c>
      <c r="AC835" s="2">
        <f t="shared" si="67"/>
        <v>2025</v>
      </c>
      <c r="AD835" s="2" t="str">
        <f>IFERROR(VLOOKUP(A835,'Aux Área'!$A$4:$B$123,2,0),"-")</f>
        <v>ENGENHARIA</v>
      </c>
    </row>
    <row r="836" spans="1:30" x14ac:dyDescent="0.3">
      <c r="A836" t="s">
        <v>58</v>
      </c>
      <c r="B836" t="s">
        <v>250</v>
      </c>
      <c r="C836" t="s">
        <v>1657</v>
      </c>
      <c r="D836" t="s">
        <v>87</v>
      </c>
      <c r="E836" t="s">
        <v>88</v>
      </c>
      <c r="F836" t="s">
        <v>59</v>
      </c>
      <c r="G836" t="s">
        <v>1500</v>
      </c>
      <c r="H836" t="s">
        <v>36</v>
      </c>
      <c r="I836" t="s">
        <v>37</v>
      </c>
      <c r="J836" t="s">
        <v>370</v>
      </c>
      <c r="K836" t="s">
        <v>371</v>
      </c>
      <c r="L836" t="s">
        <v>124</v>
      </c>
      <c r="M836" t="s">
        <v>38</v>
      </c>
      <c r="N836" t="s">
        <v>39</v>
      </c>
      <c r="O836" s="23">
        <v>279</v>
      </c>
      <c r="P836" s="9">
        <v>8.33</v>
      </c>
      <c r="Q836" t="s">
        <v>40</v>
      </c>
      <c r="R836">
        <v>30206</v>
      </c>
      <c r="S836" s="9">
        <v>33.479999999999997</v>
      </c>
      <c r="T836" s="26">
        <v>4.49</v>
      </c>
      <c r="U836" s="8">
        <v>150.33000000000001</v>
      </c>
      <c r="V836" t="s">
        <v>1658</v>
      </c>
      <c r="W836" t="s">
        <v>42</v>
      </c>
      <c r="X836" t="s">
        <v>42</v>
      </c>
      <c r="Y836" t="s">
        <v>43</v>
      </c>
      <c r="AA836" s="1">
        <f t="shared" si="65"/>
        <v>45902</v>
      </c>
      <c r="AB836" s="2">
        <f t="shared" si="66"/>
        <v>9</v>
      </c>
      <c r="AC836" s="2">
        <f t="shared" si="67"/>
        <v>2025</v>
      </c>
      <c r="AD836" s="2" t="str">
        <f>IFERROR(VLOOKUP(A836,'Aux Área'!$A$4:$B$123,2,0),"-")</f>
        <v>CONSERVA</v>
      </c>
    </row>
    <row r="837" spans="1:30" x14ac:dyDescent="0.3">
      <c r="A837" t="s">
        <v>64</v>
      </c>
      <c r="B837" t="s">
        <v>332</v>
      </c>
      <c r="C837" t="s">
        <v>1659</v>
      </c>
      <c r="D837" t="s">
        <v>127</v>
      </c>
      <c r="E837" t="s">
        <v>128</v>
      </c>
      <c r="F837" t="s">
        <v>65</v>
      </c>
      <c r="G837" t="s">
        <v>1500</v>
      </c>
      <c r="H837" t="s">
        <v>36</v>
      </c>
      <c r="I837" t="s">
        <v>37</v>
      </c>
      <c r="J837" t="s">
        <v>179</v>
      </c>
      <c r="K837" t="s">
        <v>180</v>
      </c>
      <c r="L837" t="s">
        <v>181</v>
      </c>
      <c r="M837" t="s">
        <v>38</v>
      </c>
      <c r="N837" t="s">
        <v>39</v>
      </c>
      <c r="O837" s="23">
        <v>453</v>
      </c>
      <c r="P837" s="9">
        <v>11.25</v>
      </c>
      <c r="Q837" t="s">
        <v>40</v>
      </c>
      <c r="R837">
        <v>14593</v>
      </c>
      <c r="S837" s="9">
        <v>40.25</v>
      </c>
      <c r="T837" s="26">
        <v>3.89</v>
      </c>
      <c r="U837" s="8">
        <v>156.59</v>
      </c>
      <c r="V837" t="s">
        <v>1660</v>
      </c>
      <c r="W837" t="s">
        <v>42</v>
      </c>
      <c r="X837" t="s">
        <v>42</v>
      </c>
      <c r="Y837" t="s">
        <v>43</v>
      </c>
      <c r="AA837" s="1">
        <f t="shared" si="65"/>
        <v>45902</v>
      </c>
      <c r="AB837" s="2">
        <f t="shared" si="66"/>
        <v>9</v>
      </c>
      <c r="AC837" s="2">
        <f t="shared" si="67"/>
        <v>2025</v>
      </c>
      <c r="AD837" s="2" t="str">
        <f>IFERROR(VLOOKUP(A837,'Aux Área'!$A$4:$B$123,2,0),"-")</f>
        <v>ENGENHARIA</v>
      </c>
    </row>
    <row r="838" spans="1:30" x14ac:dyDescent="0.3">
      <c r="A838" t="s">
        <v>1295</v>
      </c>
      <c r="B838" t="s">
        <v>113</v>
      </c>
      <c r="C838" t="s">
        <v>1661</v>
      </c>
      <c r="D838" t="s">
        <v>1297</v>
      </c>
      <c r="E838" t="s">
        <v>1298</v>
      </c>
      <c r="F838" t="s">
        <v>1299</v>
      </c>
      <c r="G838" t="s">
        <v>1135</v>
      </c>
      <c r="H838" t="s">
        <v>1301</v>
      </c>
      <c r="I838" t="s">
        <v>839</v>
      </c>
      <c r="J838" t="s">
        <v>370</v>
      </c>
      <c r="K838" t="s">
        <v>371</v>
      </c>
      <c r="L838" t="s">
        <v>124</v>
      </c>
      <c r="M838" t="s">
        <v>38</v>
      </c>
      <c r="N838" t="s">
        <v>39</v>
      </c>
      <c r="O838" s="23">
        <v>0</v>
      </c>
      <c r="P838" s="23">
        <v>0</v>
      </c>
      <c r="Q838" t="s">
        <v>40</v>
      </c>
      <c r="R838" t="s">
        <v>15244</v>
      </c>
      <c r="S838" s="9">
        <v>43.16</v>
      </c>
      <c r="T838" s="26">
        <v>4.4909999999999997</v>
      </c>
      <c r="U838" s="8">
        <v>193.83</v>
      </c>
      <c r="V838" t="s">
        <v>1662</v>
      </c>
      <c r="W838" t="s">
        <v>42</v>
      </c>
      <c r="X838" t="s">
        <v>42</v>
      </c>
      <c r="Y838" t="s">
        <v>43</v>
      </c>
      <c r="AA838" s="1">
        <f t="shared" si="65"/>
        <v>45902</v>
      </c>
      <c r="AB838" s="2">
        <f t="shared" si="66"/>
        <v>9</v>
      </c>
      <c r="AC838" s="2">
        <f t="shared" si="67"/>
        <v>2025</v>
      </c>
      <c r="AD838" s="2" t="str">
        <f>IFERROR(VLOOKUP(A838,'Aux Área'!$A$4:$B$123,2,0),"-")</f>
        <v>LUCCA JR - OP</v>
      </c>
    </row>
    <row r="839" spans="1:30" x14ac:dyDescent="0.3">
      <c r="A839" t="s">
        <v>62</v>
      </c>
      <c r="B839" t="s">
        <v>1455</v>
      </c>
      <c r="C839" t="s">
        <v>1663</v>
      </c>
      <c r="D839" t="s">
        <v>120</v>
      </c>
      <c r="E839" t="s">
        <v>121</v>
      </c>
      <c r="F839" t="s">
        <v>63</v>
      </c>
      <c r="G839" t="s">
        <v>1500</v>
      </c>
      <c r="H839" t="s">
        <v>36</v>
      </c>
      <c r="I839" t="s">
        <v>37</v>
      </c>
      <c r="J839" t="s">
        <v>108</v>
      </c>
      <c r="K839" t="s">
        <v>109</v>
      </c>
      <c r="L839" t="s">
        <v>110</v>
      </c>
      <c r="M839" t="s">
        <v>38</v>
      </c>
      <c r="N839" t="s">
        <v>39</v>
      </c>
      <c r="O839" s="23">
        <v>326</v>
      </c>
      <c r="P839" s="9">
        <v>9.52</v>
      </c>
      <c r="Q839" t="s">
        <v>40</v>
      </c>
      <c r="R839">
        <v>25335</v>
      </c>
      <c r="S839" s="9">
        <v>34.229999999999997</v>
      </c>
      <c r="T839" s="26">
        <v>4.29</v>
      </c>
      <c r="U839" s="8">
        <v>146.85</v>
      </c>
      <c r="V839" t="s">
        <v>112</v>
      </c>
      <c r="W839" t="s">
        <v>42</v>
      </c>
      <c r="X839" t="s">
        <v>42</v>
      </c>
      <c r="Y839" t="s">
        <v>43</v>
      </c>
      <c r="AA839" s="1">
        <f t="shared" si="65"/>
        <v>45902</v>
      </c>
      <c r="AB839" s="2">
        <f t="shared" si="66"/>
        <v>9</v>
      </c>
      <c r="AC839" s="2">
        <f t="shared" si="67"/>
        <v>2025</v>
      </c>
      <c r="AD839" s="2" t="str">
        <f>IFERROR(VLOOKUP(A839,'Aux Área'!$A$4:$B$123,2,0),"-")</f>
        <v>CONSERVA</v>
      </c>
    </row>
    <row r="840" spans="1:30" x14ac:dyDescent="0.3">
      <c r="A840" t="s">
        <v>76</v>
      </c>
      <c r="B840" t="s">
        <v>380</v>
      </c>
      <c r="C840" t="s">
        <v>1664</v>
      </c>
      <c r="D840" t="s">
        <v>382</v>
      </c>
      <c r="E840" t="s">
        <v>383</v>
      </c>
      <c r="F840" t="s">
        <v>77</v>
      </c>
      <c r="G840" t="s">
        <v>1500</v>
      </c>
      <c r="H840" t="s">
        <v>36</v>
      </c>
      <c r="I840" t="s">
        <v>37</v>
      </c>
      <c r="J840" t="s">
        <v>1665</v>
      </c>
      <c r="K840" t="s">
        <v>1666</v>
      </c>
      <c r="L840" t="s">
        <v>301</v>
      </c>
      <c r="M840" t="s">
        <v>38</v>
      </c>
      <c r="N840" t="s">
        <v>39</v>
      </c>
      <c r="O840" s="23">
        <v>287</v>
      </c>
      <c r="P840" s="9">
        <v>10.56</v>
      </c>
      <c r="Q840" t="s">
        <v>40</v>
      </c>
      <c r="R840">
        <v>22493</v>
      </c>
      <c r="S840" s="9">
        <v>27.19</v>
      </c>
      <c r="T840" s="26">
        <v>4.29</v>
      </c>
      <c r="U840" s="8">
        <v>116.65</v>
      </c>
      <c r="V840" t="s">
        <v>1667</v>
      </c>
      <c r="W840" t="s">
        <v>42</v>
      </c>
      <c r="X840" t="s">
        <v>42</v>
      </c>
      <c r="Y840" t="s">
        <v>43</v>
      </c>
      <c r="AA840" s="1">
        <f t="shared" si="65"/>
        <v>45902</v>
      </c>
      <c r="AB840" s="2">
        <f t="shared" si="66"/>
        <v>9</v>
      </c>
      <c r="AC840" s="2">
        <f t="shared" si="67"/>
        <v>2025</v>
      </c>
      <c r="AD840" s="2" t="str">
        <f>IFERROR(VLOOKUP(A840,'Aux Área'!$A$4:$B$123,2,0),"-")</f>
        <v>QSMS</v>
      </c>
    </row>
    <row r="841" spans="1:30" x14ac:dyDescent="0.3">
      <c r="A841" t="s">
        <v>58</v>
      </c>
      <c r="B841" t="s">
        <v>250</v>
      </c>
      <c r="C841" t="s">
        <v>1668</v>
      </c>
      <c r="D841" t="s">
        <v>87</v>
      </c>
      <c r="E841" t="s">
        <v>88</v>
      </c>
      <c r="F841" t="s">
        <v>59</v>
      </c>
      <c r="G841" t="s">
        <v>1500</v>
      </c>
      <c r="H841" t="s">
        <v>36</v>
      </c>
      <c r="I841" t="s">
        <v>37</v>
      </c>
      <c r="J841" t="s">
        <v>165</v>
      </c>
      <c r="K841" t="s">
        <v>166</v>
      </c>
      <c r="L841" t="s">
        <v>167</v>
      </c>
      <c r="M841" t="s">
        <v>38</v>
      </c>
      <c r="N841" t="s">
        <v>39</v>
      </c>
      <c r="O841" s="23">
        <v>274</v>
      </c>
      <c r="P841" s="9">
        <v>8.61</v>
      </c>
      <c r="Q841" t="s">
        <v>40</v>
      </c>
      <c r="R841">
        <v>30480</v>
      </c>
      <c r="S841" s="9">
        <v>31.84</v>
      </c>
      <c r="T841" s="26">
        <v>4.46</v>
      </c>
      <c r="U841" s="8">
        <v>142.01</v>
      </c>
      <c r="V841" t="s">
        <v>112</v>
      </c>
      <c r="W841" t="s">
        <v>42</v>
      </c>
      <c r="X841" t="s">
        <v>42</v>
      </c>
      <c r="Y841" t="s">
        <v>43</v>
      </c>
      <c r="AA841" s="1">
        <f t="shared" si="65"/>
        <v>45902</v>
      </c>
      <c r="AB841" s="2">
        <f t="shared" si="66"/>
        <v>9</v>
      </c>
      <c r="AC841" s="2">
        <f t="shared" si="67"/>
        <v>2025</v>
      </c>
      <c r="AD841" s="2" t="str">
        <f>IFERROR(VLOOKUP(A841,'Aux Área'!$A$4:$B$123,2,0),"-")</f>
        <v>CONSERVA</v>
      </c>
    </row>
    <row r="842" spans="1:30" x14ac:dyDescent="0.3">
      <c r="A842" t="s">
        <v>64</v>
      </c>
      <c r="B842" t="s">
        <v>332</v>
      </c>
      <c r="C842" t="s">
        <v>1669</v>
      </c>
      <c r="D842" t="s">
        <v>127</v>
      </c>
      <c r="E842" t="s">
        <v>128</v>
      </c>
      <c r="F842" t="s">
        <v>65</v>
      </c>
      <c r="G842" t="s">
        <v>1500</v>
      </c>
      <c r="H842" t="s">
        <v>36</v>
      </c>
      <c r="I842" t="s">
        <v>37</v>
      </c>
      <c r="J842" t="s">
        <v>1670</v>
      </c>
      <c r="K842" t="s">
        <v>1671</v>
      </c>
      <c r="L842" t="s">
        <v>1672</v>
      </c>
      <c r="M842" t="s">
        <v>38</v>
      </c>
      <c r="N842" t="s">
        <v>39</v>
      </c>
      <c r="O842" s="23">
        <v>411</v>
      </c>
      <c r="P842" s="9">
        <v>10.76</v>
      </c>
      <c r="Q842" t="s">
        <v>40</v>
      </c>
      <c r="R842">
        <v>15004</v>
      </c>
      <c r="S842" s="9">
        <v>38.200000000000003</v>
      </c>
      <c r="T842" s="26">
        <v>4.09</v>
      </c>
      <c r="U842" s="8">
        <v>156.24</v>
      </c>
      <c r="V842" t="s">
        <v>1673</v>
      </c>
      <c r="W842" t="s">
        <v>42</v>
      </c>
      <c r="X842" t="s">
        <v>42</v>
      </c>
      <c r="Y842" t="s">
        <v>43</v>
      </c>
      <c r="AA842" s="1">
        <f t="shared" si="65"/>
        <v>45902</v>
      </c>
      <c r="AB842" s="2">
        <f t="shared" si="66"/>
        <v>9</v>
      </c>
      <c r="AC842" s="2">
        <f t="shared" si="67"/>
        <v>2025</v>
      </c>
      <c r="AD842" s="2" t="str">
        <f>IFERROR(VLOOKUP(A842,'Aux Área'!$A$4:$B$123,2,0),"-")</f>
        <v>ENGENHARIA</v>
      </c>
    </row>
    <row r="843" spans="1:30" x14ac:dyDescent="0.3">
      <c r="A843" t="s">
        <v>1096</v>
      </c>
      <c r="B843" t="s">
        <v>1097</v>
      </c>
      <c r="C843" t="s">
        <v>1674</v>
      </c>
      <c r="D843" t="s">
        <v>1366</v>
      </c>
      <c r="E843" t="s">
        <v>1367</v>
      </c>
      <c r="F843" t="s">
        <v>653</v>
      </c>
      <c r="G843" t="s">
        <v>1495</v>
      </c>
      <c r="H843" t="s">
        <v>1496</v>
      </c>
      <c r="I843" t="s">
        <v>1497</v>
      </c>
      <c r="J843" t="s">
        <v>1100</v>
      </c>
      <c r="K843" t="s">
        <v>1101</v>
      </c>
      <c r="L843" t="s">
        <v>181</v>
      </c>
      <c r="M843" t="s">
        <v>38</v>
      </c>
      <c r="N843" t="s">
        <v>638</v>
      </c>
      <c r="O843" s="23">
        <v>0</v>
      </c>
      <c r="P843" s="9">
        <v>0</v>
      </c>
      <c r="Q843" t="s">
        <v>40</v>
      </c>
      <c r="R843">
        <v>0</v>
      </c>
      <c r="S843" s="9">
        <v>143.19999999999999</v>
      </c>
      <c r="T843" s="26">
        <v>5.54</v>
      </c>
      <c r="U843" s="8">
        <v>793.37</v>
      </c>
      <c r="V843" t="s">
        <v>1675</v>
      </c>
      <c r="W843" t="s">
        <v>652</v>
      </c>
      <c r="X843" t="s">
        <v>42</v>
      </c>
      <c r="Y843" t="s">
        <v>653</v>
      </c>
      <c r="AA843" s="1">
        <f t="shared" si="65"/>
        <v>45902</v>
      </c>
      <c r="AB843" s="2">
        <f t="shared" si="66"/>
        <v>9</v>
      </c>
      <c r="AC843" s="2">
        <f t="shared" si="67"/>
        <v>2025</v>
      </c>
      <c r="AD843" s="2" t="str">
        <f>IFERROR(VLOOKUP(A843,'Aux Área'!$A$4:$B$123,2,0),"-")</f>
        <v>SÃO PEDRO</v>
      </c>
    </row>
    <row r="844" spans="1:30" x14ac:dyDescent="0.3">
      <c r="A844" t="s">
        <v>781</v>
      </c>
      <c r="B844" t="s">
        <v>130</v>
      </c>
      <c r="C844" t="s">
        <v>1676</v>
      </c>
      <c r="D844" t="s">
        <v>1568</v>
      </c>
      <c r="E844" t="s">
        <v>1569</v>
      </c>
      <c r="F844" t="s">
        <v>653</v>
      </c>
      <c r="G844" t="s">
        <v>659</v>
      </c>
      <c r="H844" t="s">
        <v>706</v>
      </c>
      <c r="I844" t="s">
        <v>667</v>
      </c>
      <c r="J844" t="s">
        <v>1100</v>
      </c>
      <c r="K844" t="s">
        <v>1101</v>
      </c>
      <c r="L844" t="s">
        <v>181</v>
      </c>
      <c r="M844" t="s">
        <v>38</v>
      </c>
      <c r="N844" t="s">
        <v>707</v>
      </c>
      <c r="O844" s="23">
        <v>0</v>
      </c>
      <c r="P844" s="9">
        <v>0</v>
      </c>
      <c r="Q844" t="s">
        <v>40</v>
      </c>
      <c r="R844">
        <v>0</v>
      </c>
      <c r="S844" s="9">
        <v>20.75</v>
      </c>
      <c r="T844" s="26">
        <v>5.5919999999999996</v>
      </c>
      <c r="U844" s="8">
        <v>116.03</v>
      </c>
      <c r="V844" t="s">
        <v>1677</v>
      </c>
      <c r="W844" t="s">
        <v>652</v>
      </c>
      <c r="X844" t="s">
        <v>42</v>
      </c>
      <c r="Y844" t="s">
        <v>653</v>
      </c>
      <c r="AA844" s="1">
        <f t="shared" si="65"/>
        <v>45902</v>
      </c>
      <c r="AB844" s="2">
        <f t="shared" si="66"/>
        <v>9</v>
      </c>
      <c r="AC844" s="2">
        <f t="shared" si="67"/>
        <v>2025</v>
      </c>
      <c r="AD844" s="2" t="str">
        <f>IFERROR(VLOOKUP(A844,'Aux Área'!$A$4:$B$123,2,0),"-")</f>
        <v>SÃO PEDRO</v>
      </c>
    </row>
    <row r="845" spans="1:30" x14ac:dyDescent="0.3">
      <c r="A845" t="s">
        <v>52</v>
      </c>
      <c r="B845" t="s">
        <v>1449</v>
      </c>
      <c r="C845" t="s">
        <v>1678</v>
      </c>
      <c r="D845" t="s">
        <v>391</v>
      </c>
      <c r="E845" t="s">
        <v>392</v>
      </c>
      <c r="F845" t="s">
        <v>53</v>
      </c>
      <c r="G845" t="s">
        <v>1500</v>
      </c>
      <c r="H845" t="s">
        <v>36</v>
      </c>
      <c r="I845" t="s">
        <v>37</v>
      </c>
      <c r="J845" t="s">
        <v>122</v>
      </c>
      <c r="K845" t="s">
        <v>123</v>
      </c>
      <c r="L845" t="s">
        <v>124</v>
      </c>
      <c r="M845" t="s">
        <v>38</v>
      </c>
      <c r="N845" t="s">
        <v>39</v>
      </c>
      <c r="O845" s="23">
        <v>305</v>
      </c>
      <c r="P845" s="9">
        <v>10.83</v>
      </c>
      <c r="Q845" t="s">
        <v>40</v>
      </c>
      <c r="R845">
        <v>14841</v>
      </c>
      <c r="S845" s="9">
        <v>28.16</v>
      </c>
      <c r="T845" s="26">
        <v>4.1900000000000004</v>
      </c>
      <c r="U845" s="8">
        <v>117.99</v>
      </c>
      <c r="V845" t="s">
        <v>246</v>
      </c>
      <c r="W845" t="s">
        <v>42</v>
      </c>
      <c r="X845" t="s">
        <v>42</v>
      </c>
      <c r="Y845" t="s">
        <v>43</v>
      </c>
      <c r="AA845" s="1">
        <f t="shared" si="65"/>
        <v>45902</v>
      </c>
      <c r="AB845" s="2">
        <f t="shared" si="66"/>
        <v>9</v>
      </c>
      <c r="AC845" s="2">
        <f t="shared" si="67"/>
        <v>2025</v>
      </c>
      <c r="AD845" s="2" t="str">
        <f>IFERROR(VLOOKUP(A845,'Aux Área'!$A$4:$B$123,2,0),"-")</f>
        <v>OPERAÇÃO</v>
      </c>
    </row>
    <row r="846" spans="1:30" x14ac:dyDescent="0.3">
      <c r="A846" t="s">
        <v>60</v>
      </c>
      <c r="B846" t="s">
        <v>614</v>
      </c>
      <c r="C846" t="s">
        <v>1679</v>
      </c>
      <c r="D846" t="s">
        <v>1206</v>
      </c>
      <c r="E846" t="s">
        <v>1207</v>
      </c>
      <c r="F846" t="s">
        <v>61</v>
      </c>
      <c r="G846" t="s">
        <v>1500</v>
      </c>
      <c r="H846" t="s">
        <v>36</v>
      </c>
      <c r="I846" t="s">
        <v>37</v>
      </c>
      <c r="J846" t="s">
        <v>623</v>
      </c>
      <c r="K846" t="s">
        <v>624</v>
      </c>
      <c r="L846" t="s">
        <v>181</v>
      </c>
      <c r="M846" t="s">
        <v>38</v>
      </c>
      <c r="N846" t="s">
        <v>39</v>
      </c>
      <c r="O846" s="23">
        <v>328</v>
      </c>
      <c r="P846" s="9">
        <v>10.59</v>
      </c>
      <c r="Q846" t="s">
        <v>40</v>
      </c>
      <c r="R846">
        <v>8009</v>
      </c>
      <c r="S846" s="9">
        <v>30.97</v>
      </c>
      <c r="T846" s="26">
        <v>3.69</v>
      </c>
      <c r="U846" s="8">
        <v>114.28</v>
      </c>
      <c r="V846" t="s">
        <v>41</v>
      </c>
      <c r="W846" t="s">
        <v>42</v>
      </c>
      <c r="X846" t="s">
        <v>42</v>
      </c>
      <c r="Y846" t="s">
        <v>43</v>
      </c>
      <c r="AA846" s="1">
        <f t="shared" si="65"/>
        <v>45902</v>
      </c>
      <c r="AB846" s="2">
        <f t="shared" si="66"/>
        <v>9</v>
      </c>
      <c r="AC846" s="2">
        <f t="shared" si="67"/>
        <v>2025</v>
      </c>
      <c r="AD846" s="2" t="str">
        <f>IFERROR(VLOOKUP(A846,'Aux Área'!$A$4:$B$123,2,0),"-")</f>
        <v>QSMS</v>
      </c>
    </row>
    <row r="847" spans="1:30" x14ac:dyDescent="0.3">
      <c r="A847" t="s">
        <v>54</v>
      </c>
      <c r="B847" t="s">
        <v>319</v>
      </c>
      <c r="C847" t="s">
        <v>1680</v>
      </c>
      <c r="D847" t="s">
        <v>1480</v>
      </c>
      <c r="E847" t="s">
        <v>1481</v>
      </c>
      <c r="F847" t="s">
        <v>55</v>
      </c>
      <c r="G847" t="s">
        <v>1500</v>
      </c>
      <c r="H847" t="s">
        <v>36</v>
      </c>
      <c r="I847" t="s">
        <v>37</v>
      </c>
      <c r="J847" t="s">
        <v>1681</v>
      </c>
      <c r="K847" t="s">
        <v>1682</v>
      </c>
      <c r="L847" t="s">
        <v>141</v>
      </c>
      <c r="M847" t="s">
        <v>38</v>
      </c>
      <c r="N847" t="s">
        <v>39</v>
      </c>
      <c r="O847" s="23">
        <v>417</v>
      </c>
      <c r="P847" s="9">
        <v>10.29</v>
      </c>
      <c r="Q847" t="s">
        <v>40</v>
      </c>
      <c r="R847">
        <v>8948</v>
      </c>
      <c r="S847" s="9">
        <v>40.520000000000003</v>
      </c>
      <c r="T847" s="26">
        <v>4.6399999999999997</v>
      </c>
      <c r="U847" s="8">
        <v>188.02</v>
      </c>
      <c r="V847" t="s">
        <v>41</v>
      </c>
      <c r="W847" t="s">
        <v>42</v>
      </c>
      <c r="X847" t="s">
        <v>42</v>
      </c>
      <c r="Y847" t="s">
        <v>43</v>
      </c>
      <c r="AA847" s="1">
        <f t="shared" si="65"/>
        <v>45902</v>
      </c>
      <c r="AB847" s="2">
        <f t="shared" si="66"/>
        <v>9</v>
      </c>
      <c r="AC847" s="2">
        <f t="shared" si="67"/>
        <v>2025</v>
      </c>
      <c r="AD847" s="2" t="str">
        <f>IFERROR(VLOOKUP(A847,'Aux Área'!$A$4:$B$123,2,0),"-")</f>
        <v>ENGENHARIA</v>
      </c>
    </row>
    <row r="848" spans="1:30" x14ac:dyDescent="0.3">
      <c r="A848" t="s">
        <v>62</v>
      </c>
      <c r="B848" t="s">
        <v>1455</v>
      </c>
      <c r="C848" t="s">
        <v>1683</v>
      </c>
      <c r="D848" t="s">
        <v>120</v>
      </c>
      <c r="E848" t="s">
        <v>121</v>
      </c>
      <c r="F848" t="s">
        <v>63</v>
      </c>
      <c r="G848" t="s">
        <v>1500</v>
      </c>
      <c r="H848" t="s">
        <v>36</v>
      </c>
      <c r="I848" t="s">
        <v>37</v>
      </c>
      <c r="J848" t="s">
        <v>188</v>
      </c>
      <c r="K848" t="s">
        <v>189</v>
      </c>
      <c r="L848" t="s">
        <v>190</v>
      </c>
      <c r="M848" t="s">
        <v>38</v>
      </c>
      <c r="N848" t="s">
        <v>39</v>
      </c>
      <c r="O848" s="23">
        <v>332</v>
      </c>
      <c r="P848" s="9">
        <v>10.06</v>
      </c>
      <c r="Q848" t="s">
        <v>40</v>
      </c>
      <c r="R848">
        <v>25667</v>
      </c>
      <c r="S848" s="9">
        <v>33.01</v>
      </c>
      <c r="T848" s="26">
        <v>4.3979999999999997</v>
      </c>
      <c r="U848" s="8">
        <v>145.18</v>
      </c>
      <c r="V848" t="s">
        <v>112</v>
      </c>
      <c r="W848" t="s">
        <v>42</v>
      </c>
      <c r="X848" t="s">
        <v>42</v>
      </c>
      <c r="Y848" t="s">
        <v>43</v>
      </c>
      <c r="AA848" s="1">
        <f t="shared" si="65"/>
        <v>45903</v>
      </c>
      <c r="AB848" s="2">
        <f t="shared" si="66"/>
        <v>9</v>
      </c>
      <c r="AC848" s="2">
        <f t="shared" si="67"/>
        <v>2025</v>
      </c>
      <c r="AD848" s="2" t="str">
        <f>IFERROR(VLOOKUP(A848,'Aux Área'!$A$4:$B$123,2,0),"-")</f>
        <v>CONSERVA</v>
      </c>
    </row>
    <row r="849" spans="1:30" x14ac:dyDescent="0.3">
      <c r="A849" t="s">
        <v>72</v>
      </c>
      <c r="B849" t="s">
        <v>243</v>
      </c>
      <c r="C849" t="s">
        <v>1684</v>
      </c>
      <c r="D849" t="s">
        <v>95</v>
      </c>
      <c r="E849" t="s">
        <v>96</v>
      </c>
      <c r="F849" t="s">
        <v>73</v>
      </c>
      <c r="G849" t="s">
        <v>1503</v>
      </c>
      <c r="H849" t="s">
        <v>36</v>
      </c>
      <c r="I849" t="s">
        <v>37</v>
      </c>
      <c r="J849" t="s">
        <v>241</v>
      </c>
      <c r="K849" t="s">
        <v>242</v>
      </c>
      <c r="L849" t="s">
        <v>110</v>
      </c>
      <c r="M849" t="s">
        <v>38</v>
      </c>
      <c r="N849" t="s">
        <v>39</v>
      </c>
      <c r="O849" s="23">
        <v>305</v>
      </c>
      <c r="P849" s="9">
        <v>7.86</v>
      </c>
      <c r="Q849" t="s">
        <v>40</v>
      </c>
      <c r="R849">
        <v>11503</v>
      </c>
      <c r="S849" s="9">
        <v>38.799999999999997</v>
      </c>
      <c r="T849" s="26">
        <v>3.6890000000000001</v>
      </c>
      <c r="U849" s="8">
        <v>143.15</v>
      </c>
      <c r="V849" t="s">
        <v>41</v>
      </c>
      <c r="W849" t="s">
        <v>42</v>
      </c>
      <c r="X849" t="s">
        <v>42</v>
      </c>
      <c r="Y849" t="s">
        <v>43</v>
      </c>
      <c r="AA849" s="1">
        <f t="shared" si="65"/>
        <v>45903</v>
      </c>
      <c r="AB849" s="2">
        <f t="shared" si="66"/>
        <v>9</v>
      </c>
      <c r="AC849" s="2">
        <f t="shared" si="67"/>
        <v>2025</v>
      </c>
      <c r="AD849" s="2" t="str">
        <f>IFERROR(VLOOKUP(A849,'Aux Área'!$A$4:$B$123,2,0),"-")</f>
        <v>CONSERVA</v>
      </c>
    </row>
    <row r="850" spans="1:30" x14ac:dyDescent="0.3">
      <c r="A850" t="s">
        <v>76</v>
      </c>
      <c r="B850" t="s">
        <v>380</v>
      </c>
      <c r="C850" t="s">
        <v>1685</v>
      </c>
      <c r="D850" t="s">
        <v>382</v>
      </c>
      <c r="E850" t="s">
        <v>383</v>
      </c>
      <c r="F850" t="s">
        <v>77</v>
      </c>
      <c r="G850" t="s">
        <v>1500</v>
      </c>
      <c r="H850" t="s">
        <v>36</v>
      </c>
      <c r="I850" t="s">
        <v>37</v>
      </c>
      <c r="J850" t="s">
        <v>215</v>
      </c>
      <c r="K850" t="s">
        <v>216</v>
      </c>
      <c r="L850" t="s">
        <v>217</v>
      </c>
      <c r="M850" t="s">
        <v>38</v>
      </c>
      <c r="N850" t="s">
        <v>39</v>
      </c>
      <c r="O850" s="23">
        <v>365</v>
      </c>
      <c r="P850" s="9">
        <v>9.09</v>
      </c>
      <c r="Q850" t="s">
        <v>40</v>
      </c>
      <c r="R850">
        <v>22858</v>
      </c>
      <c r="S850" s="9">
        <v>40.159999999999997</v>
      </c>
      <c r="T850" s="26">
        <v>4.1399999999999997</v>
      </c>
      <c r="U850" s="8">
        <v>166.28</v>
      </c>
      <c r="V850" t="s">
        <v>41</v>
      </c>
      <c r="W850" t="s">
        <v>42</v>
      </c>
      <c r="X850" t="s">
        <v>42</v>
      </c>
      <c r="Y850" t="s">
        <v>43</v>
      </c>
      <c r="AA850" s="1">
        <f t="shared" si="65"/>
        <v>45903</v>
      </c>
      <c r="AB850" s="2">
        <f t="shared" si="66"/>
        <v>9</v>
      </c>
      <c r="AC850" s="2">
        <f t="shared" si="67"/>
        <v>2025</v>
      </c>
      <c r="AD850" s="2" t="str">
        <f>IFERROR(VLOOKUP(A850,'Aux Área'!$A$4:$B$123,2,0),"-")</f>
        <v>QSMS</v>
      </c>
    </row>
    <row r="851" spans="1:30" x14ac:dyDescent="0.3">
      <c r="A851" t="s">
        <v>68</v>
      </c>
      <c r="B851" t="s">
        <v>296</v>
      </c>
      <c r="C851" t="s">
        <v>1686</v>
      </c>
      <c r="D851" t="s">
        <v>80</v>
      </c>
      <c r="E851" t="s">
        <v>81</v>
      </c>
      <c r="F851" t="s">
        <v>69</v>
      </c>
      <c r="G851" t="s">
        <v>1503</v>
      </c>
      <c r="H851" t="s">
        <v>36</v>
      </c>
      <c r="I851" t="s">
        <v>37</v>
      </c>
      <c r="J851" t="s">
        <v>108</v>
      </c>
      <c r="K851" t="s">
        <v>109</v>
      </c>
      <c r="L851" t="s">
        <v>110</v>
      </c>
      <c r="M851" t="s">
        <v>38</v>
      </c>
      <c r="N851" t="s">
        <v>111</v>
      </c>
      <c r="O851" s="23">
        <v>432</v>
      </c>
      <c r="P851" s="9">
        <v>10.59</v>
      </c>
      <c r="Q851" t="s">
        <v>40</v>
      </c>
      <c r="R851">
        <v>3696</v>
      </c>
      <c r="S851" s="9">
        <v>40.799999999999997</v>
      </c>
      <c r="T851" s="26">
        <v>4.29</v>
      </c>
      <c r="U851" s="8">
        <v>175.03</v>
      </c>
      <c r="V851" t="s">
        <v>112</v>
      </c>
      <c r="W851" t="s">
        <v>42</v>
      </c>
      <c r="X851" t="s">
        <v>42</v>
      </c>
      <c r="Y851" t="s">
        <v>43</v>
      </c>
      <c r="AA851" s="1">
        <f t="shared" si="65"/>
        <v>45903</v>
      </c>
      <c r="AB851" s="2">
        <f t="shared" si="66"/>
        <v>9</v>
      </c>
      <c r="AC851" s="2">
        <f t="shared" si="67"/>
        <v>2025</v>
      </c>
      <c r="AD851" s="2" t="str">
        <f>IFERROR(VLOOKUP(A851,'Aux Área'!$A$4:$B$123,2,0),"-")</f>
        <v>OPERAÇÃO</v>
      </c>
    </row>
    <row r="852" spans="1:30" x14ac:dyDescent="0.3">
      <c r="A852" t="s">
        <v>64</v>
      </c>
      <c r="B852" t="s">
        <v>332</v>
      </c>
      <c r="C852" t="s">
        <v>1687</v>
      </c>
      <c r="D852" t="s">
        <v>127</v>
      </c>
      <c r="E852" t="s">
        <v>128</v>
      </c>
      <c r="F852" t="s">
        <v>65</v>
      </c>
      <c r="G852" t="s">
        <v>1500</v>
      </c>
      <c r="H852" t="s">
        <v>36</v>
      </c>
      <c r="I852" t="s">
        <v>37</v>
      </c>
      <c r="J852" t="s">
        <v>241</v>
      </c>
      <c r="K852" t="s">
        <v>242</v>
      </c>
      <c r="L852" t="s">
        <v>110</v>
      </c>
      <c r="M852" t="s">
        <v>38</v>
      </c>
      <c r="N852" t="s">
        <v>111</v>
      </c>
      <c r="O852" s="23">
        <v>364</v>
      </c>
      <c r="P852" s="9">
        <v>10.07</v>
      </c>
      <c r="Q852" t="s">
        <v>40</v>
      </c>
      <c r="R852">
        <v>15368</v>
      </c>
      <c r="S852" s="9">
        <v>36.159999999999997</v>
      </c>
      <c r="T852" s="26">
        <v>4.3899999999999997</v>
      </c>
      <c r="U852" s="8">
        <v>158.75</v>
      </c>
      <c r="V852" t="s">
        <v>41</v>
      </c>
      <c r="W852" t="s">
        <v>42</v>
      </c>
      <c r="X852" t="s">
        <v>42</v>
      </c>
      <c r="Y852" t="s">
        <v>43</v>
      </c>
      <c r="AA852" s="1">
        <f t="shared" si="65"/>
        <v>45903</v>
      </c>
      <c r="AB852" s="2">
        <f t="shared" si="66"/>
        <v>9</v>
      </c>
      <c r="AC852" s="2">
        <f t="shared" si="67"/>
        <v>2025</v>
      </c>
      <c r="AD852" s="2" t="str">
        <f>IFERROR(VLOOKUP(A852,'Aux Área'!$A$4:$B$123,2,0),"-")</f>
        <v>ENGENHARIA</v>
      </c>
    </row>
    <row r="853" spans="1:30" x14ac:dyDescent="0.3">
      <c r="A853" t="s">
        <v>44</v>
      </c>
      <c r="B853" t="s">
        <v>478</v>
      </c>
      <c r="C853" t="s">
        <v>1688</v>
      </c>
      <c r="D853" t="s">
        <v>1619</v>
      </c>
      <c r="E853" t="s">
        <v>1620</v>
      </c>
      <c r="F853" t="s">
        <v>45</v>
      </c>
      <c r="G853" t="s">
        <v>1500</v>
      </c>
      <c r="H853" t="s">
        <v>36</v>
      </c>
      <c r="I853" t="s">
        <v>37</v>
      </c>
      <c r="J853" t="s">
        <v>108</v>
      </c>
      <c r="K853" t="s">
        <v>109</v>
      </c>
      <c r="L853" t="s">
        <v>110</v>
      </c>
      <c r="M853" t="s">
        <v>38</v>
      </c>
      <c r="N853" t="s">
        <v>111</v>
      </c>
      <c r="O853" s="23">
        <v>309</v>
      </c>
      <c r="P853" s="9">
        <v>10.63</v>
      </c>
      <c r="Q853" t="s">
        <v>40</v>
      </c>
      <c r="R853">
        <v>7523</v>
      </c>
      <c r="S853" s="9">
        <v>29.08</v>
      </c>
      <c r="T853" s="26">
        <v>4.29</v>
      </c>
      <c r="U853" s="8">
        <v>124.75</v>
      </c>
      <c r="V853" t="s">
        <v>112</v>
      </c>
      <c r="W853" t="s">
        <v>42</v>
      </c>
      <c r="X853" t="s">
        <v>42</v>
      </c>
      <c r="Y853" t="s">
        <v>43</v>
      </c>
      <c r="AA853" s="1">
        <f t="shared" si="65"/>
        <v>45903</v>
      </c>
      <c r="AB853" s="2">
        <f t="shared" si="66"/>
        <v>9</v>
      </c>
      <c r="AC853" s="2">
        <f t="shared" si="67"/>
        <v>2025</v>
      </c>
      <c r="AD853" s="2" t="str">
        <f>IFERROR(VLOOKUP(A853,'Aux Área'!$A$4:$B$123,2,0),"-")</f>
        <v>OPERAÇÃO</v>
      </c>
    </row>
    <row r="854" spans="1:30" x14ac:dyDescent="0.3">
      <c r="A854" t="s">
        <v>1130</v>
      </c>
      <c r="B854" t="s">
        <v>1131</v>
      </c>
      <c r="C854" t="s">
        <v>1689</v>
      </c>
      <c r="D854" t="s">
        <v>1133</v>
      </c>
      <c r="E854" t="s">
        <v>1134</v>
      </c>
      <c r="F854" t="s">
        <v>1130</v>
      </c>
      <c r="G854" t="s">
        <v>1635</v>
      </c>
      <c r="H854" t="s">
        <v>1136</v>
      </c>
      <c r="I854" t="s">
        <v>1137</v>
      </c>
      <c r="J854" t="s">
        <v>147</v>
      </c>
      <c r="K854" t="s">
        <v>148</v>
      </c>
      <c r="L854" t="s">
        <v>84</v>
      </c>
      <c r="M854" t="s">
        <v>38</v>
      </c>
      <c r="N854" t="s">
        <v>707</v>
      </c>
      <c r="O854" s="23">
        <v>429</v>
      </c>
      <c r="P854" s="9">
        <v>7.91</v>
      </c>
      <c r="Q854" t="s">
        <v>40</v>
      </c>
      <c r="R854">
        <v>24082</v>
      </c>
      <c r="S854" s="9">
        <v>54.22</v>
      </c>
      <c r="T854" s="26">
        <v>6.74</v>
      </c>
      <c r="U854" s="8">
        <v>365.44</v>
      </c>
      <c r="V854" t="s">
        <v>112</v>
      </c>
      <c r="W854" t="s">
        <v>42</v>
      </c>
      <c r="X854" t="s">
        <v>42</v>
      </c>
      <c r="Y854" t="s">
        <v>43</v>
      </c>
      <c r="AA854" s="1">
        <f t="shared" si="65"/>
        <v>45903</v>
      </c>
      <c r="AB854" s="2">
        <f t="shared" si="66"/>
        <v>9</v>
      </c>
      <c r="AC854" s="2">
        <f t="shared" si="67"/>
        <v>2025</v>
      </c>
      <c r="AD854" s="2" t="str">
        <f>IFERROR(VLOOKUP(A854,'Aux Área'!$A$4:$B$123,2,0),"-")</f>
        <v>DIRETORIA</v>
      </c>
    </row>
    <row r="855" spans="1:30" x14ac:dyDescent="0.3">
      <c r="A855" t="s">
        <v>54</v>
      </c>
      <c r="B855" t="s">
        <v>319</v>
      </c>
      <c r="C855" t="s">
        <v>1690</v>
      </c>
      <c r="D855" t="s">
        <v>1480</v>
      </c>
      <c r="E855" t="s">
        <v>1481</v>
      </c>
      <c r="F855" t="s">
        <v>55</v>
      </c>
      <c r="G855" t="s">
        <v>1500</v>
      </c>
      <c r="H855" t="s">
        <v>36</v>
      </c>
      <c r="I855" t="s">
        <v>37</v>
      </c>
      <c r="J855" t="s">
        <v>237</v>
      </c>
      <c r="K855" t="s">
        <v>238</v>
      </c>
      <c r="L855" t="s">
        <v>110</v>
      </c>
      <c r="M855" t="s">
        <v>38</v>
      </c>
      <c r="N855" t="s">
        <v>39</v>
      </c>
      <c r="O855" s="23">
        <v>431</v>
      </c>
      <c r="P855" s="9">
        <v>10.48</v>
      </c>
      <c r="Q855" t="s">
        <v>40</v>
      </c>
      <c r="R855">
        <v>9379</v>
      </c>
      <c r="S855" s="9">
        <v>41.14</v>
      </c>
      <c r="T855" s="26">
        <v>3.69</v>
      </c>
      <c r="U855" s="8">
        <v>151.81</v>
      </c>
      <c r="V855" t="s">
        <v>41</v>
      </c>
      <c r="W855" t="s">
        <v>42</v>
      </c>
      <c r="X855" t="s">
        <v>42</v>
      </c>
      <c r="Y855" t="s">
        <v>43</v>
      </c>
      <c r="AA855" s="1">
        <f t="shared" si="65"/>
        <v>45903</v>
      </c>
      <c r="AB855" s="2">
        <f t="shared" si="66"/>
        <v>9</v>
      </c>
      <c r="AC855" s="2">
        <f t="shared" si="67"/>
        <v>2025</v>
      </c>
      <c r="AD855" s="2" t="str">
        <f>IFERROR(VLOOKUP(A855,'Aux Área'!$A$4:$B$123,2,0),"-")</f>
        <v>ENGENHARIA</v>
      </c>
    </row>
    <row r="856" spans="1:30" x14ac:dyDescent="0.3">
      <c r="A856" t="s">
        <v>72</v>
      </c>
      <c r="B856" t="s">
        <v>243</v>
      </c>
      <c r="C856" t="s">
        <v>1691</v>
      </c>
      <c r="D856" t="s">
        <v>95</v>
      </c>
      <c r="E856" t="s">
        <v>96</v>
      </c>
      <c r="F856" t="s">
        <v>73</v>
      </c>
      <c r="G856" t="s">
        <v>1503</v>
      </c>
      <c r="H856" t="s">
        <v>36</v>
      </c>
      <c r="I856" t="s">
        <v>37</v>
      </c>
      <c r="J856" t="s">
        <v>196</v>
      </c>
      <c r="K856" t="s">
        <v>197</v>
      </c>
      <c r="L856" t="s">
        <v>84</v>
      </c>
      <c r="M856" t="s">
        <v>38</v>
      </c>
      <c r="N856" t="s">
        <v>39</v>
      </c>
      <c r="O856" s="23">
        <v>357</v>
      </c>
      <c r="P856" s="9">
        <v>9.11</v>
      </c>
      <c r="Q856" t="s">
        <v>40</v>
      </c>
      <c r="R856">
        <v>11860</v>
      </c>
      <c r="S856" s="9">
        <v>39.18</v>
      </c>
      <c r="T856" s="26">
        <v>3.87</v>
      </c>
      <c r="U856" s="8">
        <v>151.63</v>
      </c>
      <c r="V856" t="s">
        <v>41</v>
      </c>
      <c r="W856" t="s">
        <v>42</v>
      </c>
      <c r="X856" t="s">
        <v>42</v>
      </c>
      <c r="Y856" t="s">
        <v>43</v>
      </c>
      <c r="AA856" s="1">
        <f t="shared" si="65"/>
        <v>45903</v>
      </c>
      <c r="AB856" s="2">
        <f t="shared" si="66"/>
        <v>9</v>
      </c>
      <c r="AC856" s="2">
        <f t="shared" si="67"/>
        <v>2025</v>
      </c>
      <c r="AD856" s="2" t="str">
        <f>IFERROR(VLOOKUP(A856,'Aux Área'!$A$4:$B$123,2,0),"-")</f>
        <v>CONSERVA</v>
      </c>
    </row>
    <row r="857" spans="1:30" x14ac:dyDescent="0.3">
      <c r="A857" t="s">
        <v>58</v>
      </c>
      <c r="B857" t="s">
        <v>250</v>
      </c>
      <c r="C857" t="s">
        <v>1692</v>
      </c>
      <c r="D857" t="s">
        <v>87</v>
      </c>
      <c r="E857" t="s">
        <v>88</v>
      </c>
      <c r="F857" t="s">
        <v>59</v>
      </c>
      <c r="G857" t="s">
        <v>1500</v>
      </c>
      <c r="H857" t="s">
        <v>36</v>
      </c>
      <c r="I857" t="s">
        <v>37</v>
      </c>
      <c r="J857" t="s">
        <v>356</v>
      </c>
      <c r="K857" t="s">
        <v>357</v>
      </c>
      <c r="L857" t="s">
        <v>124</v>
      </c>
      <c r="M857" t="s">
        <v>38</v>
      </c>
      <c r="N857" t="s">
        <v>39</v>
      </c>
      <c r="O857" s="23">
        <v>330</v>
      </c>
      <c r="P857" s="9">
        <v>8.1999999999999993</v>
      </c>
      <c r="Q857" t="s">
        <v>40</v>
      </c>
      <c r="R857">
        <v>30810</v>
      </c>
      <c r="S857" s="9">
        <v>40.26</v>
      </c>
      <c r="T857" s="26">
        <v>4.3899999999999997</v>
      </c>
      <c r="U857" s="8">
        <v>176.76</v>
      </c>
      <c r="V857" t="s">
        <v>1693</v>
      </c>
      <c r="W857" t="s">
        <v>42</v>
      </c>
      <c r="X857" t="s">
        <v>42</v>
      </c>
      <c r="Y857" t="s">
        <v>43</v>
      </c>
      <c r="AA857" s="1">
        <f t="shared" si="65"/>
        <v>45903</v>
      </c>
      <c r="AB857" s="2">
        <f t="shared" si="66"/>
        <v>9</v>
      </c>
      <c r="AC857" s="2">
        <f t="shared" si="67"/>
        <v>2025</v>
      </c>
      <c r="AD857" s="2" t="str">
        <f>IFERROR(VLOOKUP(A857,'Aux Área'!$A$4:$B$123,2,0),"-")</f>
        <v>CONSERVA</v>
      </c>
    </row>
    <row r="858" spans="1:30" x14ac:dyDescent="0.3">
      <c r="A858" t="s">
        <v>52</v>
      </c>
      <c r="B858" t="s">
        <v>1449</v>
      </c>
      <c r="C858" t="s">
        <v>1694</v>
      </c>
      <c r="D858" t="s">
        <v>391</v>
      </c>
      <c r="E858" t="s">
        <v>392</v>
      </c>
      <c r="F858" t="s">
        <v>53</v>
      </c>
      <c r="G858" t="s">
        <v>1500</v>
      </c>
      <c r="H858" t="s">
        <v>36</v>
      </c>
      <c r="I858" t="s">
        <v>37</v>
      </c>
      <c r="J858" t="s">
        <v>215</v>
      </c>
      <c r="K858" t="s">
        <v>216</v>
      </c>
      <c r="L858" t="s">
        <v>217</v>
      </c>
      <c r="M858" t="s">
        <v>38</v>
      </c>
      <c r="N858" t="s">
        <v>39</v>
      </c>
      <c r="O858" s="23">
        <v>334</v>
      </c>
      <c r="P858" s="9">
        <v>9.93</v>
      </c>
      <c r="Q858" t="s">
        <v>40</v>
      </c>
      <c r="R858">
        <v>15175</v>
      </c>
      <c r="S858" s="9">
        <v>33.64</v>
      </c>
      <c r="T858" s="26">
        <v>4.141</v>
      </c>
      <c r="U858" s="8">
        <v>139.29</v>
      </c>
      <c r="V858" t="s">
        <v>41</v>
      </c>
      <c r="W858" t="s">
        <v>42</v>
      </c>
      <c r="X858" t="s">
        <v>42</v>
      </c>
      <c r="Y858" t="s">
        <v>43</v>
      </c>
      <c r="AA858" s="1">
        <f t="shared" si="65"/>
        <v>45903</v>
      </c>
      <c r="AB858" s="2">
        <f t="shared" si="66"/>
        <v>9</v>
      </c>
      <c r="AC858" s="2">
        <f t="shared" si="67"/>
        <v>2025</v>
      </c>
      <c r="AD858" s="2" t="str">
        <f>IFERROR(VLOOKUP(A858,'Aux Área'!$A$4:$B$123,2,0),"-")</f>
        <v>OPERAÇÃO</v>
      </c>
    </row>
    <row r="859" spans="1:30" x14ac:dyDescent="0.3">
      <c r="A859" t="s">
        <v>60</v>
      </c>
      <c r="B859" t="s">
        <v>614</v>
      </c>
      <c r="C859" t="s">
        <v>1695</v>
      </c>
      <c r="D859" t="s">
        <v>1206</v>
      </c>
      <c r="E859" t="s">
        <v>1207</v>
      </c>
      <c r="F859" t="s">
        <v>61</v>
      </c>
      <c r="G859" t="s">
        <v>1500</v>
      </c>
      <c r="H859" t="s">
        <v>36</v>
      </c>
      <c r="I859" t="s">
        <v>37</v>
      </c>
      <c r="J859" t="s">
        <v>623</v>
      </c>
      <c r="K859" t="s">
        <v>624</v>
      </c>
      <c r="L859" t="s">
        <v>181</v>
      </c>
      <c r="M859" t="s">
        <v>38</v>
      </c>
      <c r="N859" t="s">
        <v>39</v>
      </c>
      <c r="O859" s="23">
        <v>250</v>
      </c>
      <c r="P859" s="9">
        <v>9.82</v>
      </c>
      <c r="Q859" t="s">
        <v>40</v>
      </c>
      <c r="R859">
        <v>8259</v>
      </c>
      <c r="S859" s="9">
        <v>25.45</v>
      </c>
      <c r="T859" s="26">
        <v>3.69</v>
      </c>
      <c r="U859" s="8">
        <v>93.91</v>
      </c>
      <c r="V859" t="s">
        <v>41</v>
      </c>
      <c r="W859" t="s">
        <v>42</v>
      </c>
      <c r="X859" t="s">
        <v>42</v>
      </c>
      <c r="Y859" t="s">
        <v>43</v>
      </c>
      <c r="AA859" s="1">
        <f t="shared" si="65"/>
        <v>45903</v>
      </c>
      <c r="AB859" s="2">
        <f t="shared" si="66"/>
        <v>9</v>
      </c>
      <c r="AC859" s="2">
        <f t="shared" si="67"/>
        <v>2025</v>
      </c>
      <c r="AD859" s="2" t="str">
        <f>IFERROR(VLOOKUP(A859,'Aux Área'!$A$4:$B$123,2,0),"-")</f>
        <v>QSMS</v>
      </c>
    </row>
    <row r="860" spans="1:30" x14ac:dyDescent="0.3">
      <c r="A860" t="s">
        <v>76</v>
      </c>
      <c r="B860" t="s">
        <v>380</v>
      </c>
      <c r="C860" t="s">
        <v>1696</v>
      </c>
      <c r="D860" t="s">
        <v>382</v>
      </c>
      <c r="E860" t="s">
        <v>383</v>
      </c>
      <c r="F860" t="s">
        <v>77</v>
      </c>
      <c r="G860" t="s">
        <v>1500</v>
      </c>
      <c r="H860" t="s">
        <v>36</v>
      </c>
      <c r="I860" t="s">
        <v>37</v>
      </c>
      <c r="J860" t="s">
        <v>552</v>
      </c>
      <c r="K860" t="s">
        <v>553</v>
      </c>
      <c r="L860" t="s">
        <v>155</v>
      </c>
      <c r="M860" t="s">
        <v>38</v>
      </c>
      <c r="N860" t="s">
        <v>39</v>
      </c>
      <c r="O860" s="23">
        <v>311</v>
      </c>
      <c r="P860" s="9">
        <v>8.94</v>
      </c>
      <c r="Q860" t="s">
        <v>40</v>
      </c>
      <c r="R860">
        <v>23169</v>
      </c>
      <c r="S860" s="9">
        <v>34.78</v>
      </c>
      <c r="T860" s="26">
        <v>4.24</v>
      </c>
      <c r="U860" s="8">
        <v>147.47999999999999</v>
      </c>
      <c r="V860" t="s">
        <v>41</v>
      </c>
      <c r="W860" t="s">
        <v>42</v>
      </c>
      <c r="X860" t="s">
        <v>42</v>
      </c>
      <c r="Y860" t="s">
        <v>43</v>
      </c>
      <c r="AA860" s="1">
        <f t="shared" si="65"/>
        <v>45904</v>
      </c>
      <c r="AB860" s="2">
        <f t="shared" si="66"/>
        <v>9</v>
      </c>
      <c r="AC860" s="2">
        <f t="shared" si="67"/>
        <v>2025</v>
      </c>
      <c r="AD860" s="2" t="str">
        <f>IFERROR(VLOOKUP(A860,'Aux Área'!$A$4:$B$123,2,0),"-")</f>
        <v>QSMS</v>
      </c>
    </row>
    <row r="861" spans="1:30" x14ac:dyDescent="0.3">
      <c r="A861" t="s">
        <v>654</v>
      </c>
      <c r="B861" t="s">
        <v>655</v>
      </c>
      <c r="C861" t="s">
        <v>1697</v>
      </c>
      <c r="D861" t="s">
        <v>1366</v>
      </c>
      <c r="E861" t="s">
        <v>1367</v>
      </c>
      <c r="F861" t="s">
        <v>653</v>
      </c>
      <c r="G861" t="s">
        <v>659</v>
      </c>
      <c r="H861" t="s">
        <v>660</v>
      </c>
      <c r="I861" t="s">
        <v>661</v>
      </c>
      <c r="J861" t="s">
        <v>1100</v>
      </c>
      <c r="K861" t="s">
        <v>1101</v>
      </c>
      <c r="L861" t="s">
        <v>181</v>
      </c>
      <c r="M861" t="s">
        <v>38</v>
      </c>
      <c r="N861" t="s">
        <v>638</v>
      </c>
      <c r="O861" s="23">
        <v>0</v>
      </c>
      <c r="P861" s="9">
        <v>0</v>
      </c>
      <c r="Q861" t="s">
        <v>40</v>
      </c>
      <c r="R861">
        <v>0</v>
      </c>
      <c r="S861" s="9">
        <v>40</v>
      </c>
      <c r="T861" s="26">
        <v>5.54</v>
      </c>
      <c r="U861" s="8">
        <v>221.6</v>
      </c>
      <c r="V861" t="s">
        <v>1698</v>
      </c>
      <c r="W861" t="s">
        <v>652</v>
      </c>
      <c r="X861" t="s">
        <v>42</v>
      </c>
      <c r="Y861" t="s">
        <v>653</v>
      </c>
      <c r="AA861" s="1">
        <f t="shared" si="65"/>
        <v>45904</v>
      </c>
      <c r="AB861" s="2">
        <f t="shared" si="66"/>
        <v>9</v>
      </c>
      <c r="AC861" s="2">
        <f t="shared" si="67"/>
        <v>2025</v>
      </c>
      <c r="AD861" s="2" t="str">
        <f>IFERROR(VLOOKUP(A861,'Aux Área'!$A$4:$B$123,2,0),"-")</f>
        <v>SÃO PEDRO</v>
      </c>
    </row>
    <row r="862" spans="1:30" x14ac:dyDescent="0.3">
      <c r="A862" t="s">
        <v>62</v>
      </c>
      <c r="B862" t="s">
        <v>1455</v>
      </c>
      <c r="C862" t="s">
        <v>1699</v>
      </c>
      <c r="D862" t="s">
        <v>120</v>
      </c>
      <c r="E862" t="s">
        <v>121</v>
      </c>
      <c r="F862" t="s">
        <v>63</v>
      </c>
      <c r="G862" t="s">
        <v>1500</v>
      </c>
      <c r="H862" t="s">
        <v>36</v>
      </c>
      <c r="I862" t="s">
        <v>37</v>
      </c>
      <c r="J862" t="s">
        <v>526</v>
      </c>
      <c r="K862" t="s">
        <v>527</v>
      </c>
      <c r="L862" t="s">
        <v>124</v>
      </c>
      <c r="M862" t="s">
        <v>38</v>
      </c>
      <c r="N862" t="s">
        <v>39</v>
      </c>
      <c r="O862" s="23">
        <v>409</v>
      </c>
      <c r="P862" s="9">
        <v>10.46</v>
      </c>
      <c r="Q862" t="s">
        <v>40</v>
      </c>
      <c r="R862">
        <v>26076</v>
      </c>
      <c r="S862" s="9">
        <v>39.1</v>
      </c>
      <c r="T862" s="26">
        <v>4.1909999999999998</v>
      </c>
      <c r="U862" s="8">
        <v>163.86</v>
      </c>
      <c r="V862" t="s">
        <v>41</v>
      </c>
      <c r="W862" t="s">
        <v>42</v>
      </c>
      <c r="X862" t="s">
        <v>42</v>
      </c>
      <c r="Y862" t="s">
        <v>43</v>
      </c>
      <c r="AA862" s="1">
        <f t="shared" si="65"/>
        <v>45904</v>
      </c>
      <c r="AB862" s="2">
        <f t="shared" si="66"/>
        <v>9</v>
      </c>
      <c r="AC862" s="2">
        <f t="shared" si="67"/>
        <v>2025</v>
      </c>
      <c r="AD862" s="2" t="str">
        <f>IFERROR(VLOOKUP(A862,'Aux Área'!$A$4:$B$123,2,0),"-")</f>
        <v>CONSERVA</v>
      </c>
    </row>
    <row r="863" spans="1:30" x14ac:dyDescent="0.3">
      <c r="A863" t="s">
        <v>46</v>
      </c>
      <c r="B863" t="s">
        <v>458</v>
      </c>
      <c r="C863" t="s">
        <v>1700</v>
      </c>
      <c r="D863" t="s">
        <v>1562</v>
      </c>
      <c r="E863" t="s">
        <v>1563</v>
      </c>
      <c r="F863" t="s">
        <v>47</v>
      </c>
      <c r="G863" t="s">
        <v>1503</v>
      </c>
      <c r="H863" t="s">
        <v>36</v>
      </c>
      <c r="I863" t="s">
        <v>37</v>
      </c>
      <c r="J863" t="s">
        <v>165</v>
      </c>
      <c r="K863" t="s">
        <v>166</v>
      </c>
      <c r="L863" t="s">
        <v>167</v>
      </c>
      <c r="M863" t="s">
        <v>38</v>
      </c>
      <c r="N863" t="s">
        <v>39</v>
      </c>
      <c r="O863" s="23">
        <v>348</v>
      </c>
      <c r="P863" s="9">
        <v>9.1300000000000008</v>
      </c>
      <c r="Q863" t="s">
        <v>40</v>
      </c>
      <c r="R863">
        <v>12849</v>
      </c>
      <c r="S863" s="9">
        <v>38.119999999999997</v>
      </c>
      <c r="T863" s="26">
        <v>4.46</v>
      </c>
      <c r="U863" s="8">
        <v>170.02</v>
      </c>
      <c r="V863" t="s">
        <v>41</v>
      </c>
      <c r="W863" t="s">
        <v>42</v>
      </c>
      <c r="X863" t="s">
        <v>42</v>
      </c>
      <c r="Y863" t="s">
        <v>43</v>
      </c>
      <c r="AA863" s="1">
        <f t="shared" si="65"/>
        <v>45904</v>
      </c>
      <c r="AB863" s="2">
        <f t="shared" si="66"/>
        <v>9</v>
      </c>
      <c r="AC863" s="2">
        <f t="shared" si="67"/>
        <v>2025</v>
      </c>
      <c r="AD863" s="2" t="str">
        <f>IFERROR(VLOOKUP(A863,'Aux Área'!$A$4:$B$123,2,0),"-")</f>
        <v>FACILITIES</v>
      </c>
    </row>
    <row r="864" spans="1:30" x14ac:dyDescent="0.3">
      <c r="A864" t="s">
        <v>70</v>
      </c>
      <c r="B864" t="s">
        <v>272</v>
      </c>
      <c r="C864" t="s">
        <v>1701</v>
      </c>
      <c r="D864" t="s">
        <v>460</v>
      </c>
      <c r="E864" t="s">
        <v>461</v>
      </c>
      <c r="F864" t="s">
        <v>71</v>
      </c>
      <c r="G864" t="s">
        <v>1503</v>
      </c>
      <c r="H864" t="s">
        <v>36</v>
      </c>
      <c r="I864" t="s">
        <v>37</v>
      </c>
      <c r="J864" t="s">
        <v>228</v>
      </c>
      <c r="K864" t="s">
        <v>229</v>
      </c>
      <c r="L864" t="s">
        <v>207</v>
      </c>
      <c r="M864" t="s">
        <v>38</v>
      </c>
      <c r="N864" t="s">
        <v>39</v>
      </c>
      <c r="O864" s="23">
        <v>276</v>
      </c>
      <c r="P864" s="9">
        <v>9.08</v>
      </c>
      <c r="Q864" t="s">
        <v>40</v>
      </c>
      <c r="R864">
        <v>5944</v>
      </c>
      <c r="S864" s="9">
        <v>30.38</v>
      </c>
      <c r="T864" s="26">
        <v>4.59</v>
      </c>
      <c r="U864" s="8">
        <v>139.44</v>
      </c>
      <c r="V864" t="s">
        <v>41</v>
      </c>
      <c r="W864" t="s">
        <v>42</v>
      </c>
      <c r="X864" t="s">
        <v>42</v>
      </c>
      <c r="Y864" t="s">
        <v>43</v>
      </c>
      <c r="AA864" s="1">
        <f t="shared" si="65"/>
        <v>45904</v>
      </c>
      <c r="AB864" s="2">
        <f t="shared" si="66"/>
        <v>9</v>
      </c>
      <c r="AC864" s="2">
        <f t="shared" si="67"/>
        <v>2025</v>
      </c>
      <c r="AD864" s="2" t="str">
        <f>IFERROR(VLOOKUP(A864,'Aux Área'!$A$4:$B$123,2,0),"-")</f>
        <v>QSMS</v>
      </c>
    </row>
    <row r="865" spans="1:30" x14ac:dyDescent="0.3">
      <c r="A865" t="s">
        <v>1702</v>
      </c>
      <c r="B865" t="s">
        <v>209</v>
      </c>
      <c r="C865" t="s">
        <v>1703</v>
      </c>
      <c r="D865" t="s">
        <v>1225</v>
      </c>
      <c r="E865" t="s">
        <v>1226</v>
      </c>
      <c r="F865" t="s">
        <v>653</v>
      </c>
      <c r="G865" t="s">
        <v>1495</v>
      </c>
      <c r="H865" t="s">
        <v>1704</v>
      </c>
      <c r="I865" t="s">
        <v>1497</v>
      </c>
      <c r="J865" t="s">
        <v>237</v>
      </c>
      <c r="K865" t="s">
        <v>238</v>
      </c>
      <c r="L865" t="s">
        <v>110</v>
      </c>
      <c r="M865" t="s">
        <v>38</v>
      </c>
      <c r="N865" t="s">
        <v>638</v>
      </c>
      <c r="O865" s="23">
        <v>0</v>
      </c>
      <c r="P865" s="9">
        <v>0</v>
      </c>
      <c r="Q865" t="s">
        <v>40</v>
      </c>
      <c r="R865">
        <v>0</v>
      </c>
      <c r="S865" s="9">
        <v>211.95</v>
      </c>
      <c r="T865" s="26">
        <v>6.09</v>
      </c>
      <c r="U865" s="8">
        <v>1290.78</v>
      </c>
      <c r="V865" t="s">
        <v>41</v>
      </c>
      <c r="W865" t="s">
        <v>652</v>
      </c>
      <c r="X865" t="s">
        <v>42</v>
      </c>
      <c r="Y865" t="s">
        <v>653</v>
      </c>
      <c r="AA865" s="1">
        <f t="shared" si="65"/>
        <v>45904</v>
      </c>
      <c r="AB865" s="2">
        <f t="shared" si="66"/>
        <v>9</v>
      </c>
      <c r="AC865" s="2">
        <f t="shared" si="67"/>
        <v>2025</v>
      </c>
      <c r="AD865" s="2" t="str">
        <f>IFERROR(VLOOKUP(A865,'Aux Área'!$A$4:$B$123,2,0),"-")</f>
        <v>SÃO PEDRO</v>
      </c>
    </row>
    <row r="866" spans="1:30" x14ac:dyDescent="0.3">
      <c r="A866" t="s">
        <v>58</v>
      </c>
      <c r="B866" t="s">
        <v>250</v>
      </c>
      <c r="C866" t="s">
        <v>1705</v>
      </c>
      <c r="D866" t="s">
        <v>87</v>
      </c>
      <c r="E866" t="s">
        <v>88</v>
      </c>
      <c r="F866" t="s">
        <v>59</v>
      </c>
      <c r="G866" t="s">
        <v>1500</v>
      </c>
      <c r="H866" t="s">
        <v>36</v>
      </c>
      <c r="I866" t="s">
        <v>37</v>
      </c>
      <c r="J866" t="s">
        <v>241</v>
      </c>
      <c r="K866" t="s">
        <v>242</v>
      </c>
      <c r="L866" t="s">
        <v>110</v>
      </c>
      <c r="M866" t="s">
        <v>38</v>
      </c>
      <c r="N866" t="s">
        <v>39</v>
      </c>
      <c r="O866" s="23">
        <v>311</v>
      </c>
      <c r="P866" s="9">
        <v>8.5399999999999991</v>
      </c>
      <c r="Q866" t="s">
        <v>40</v>
      </c>
      <c r="R866">
        <v>31121</v>
      </c>
      <c r="S866" s="9">
        <v>36.4</v>
      </c>
      <c r="T866" s="26">
        <v>3.69</v>
      </c>
      <c r="U866" s="8">
        <v>134.32</v>
      </c>
      <c r="V866" t="s">
        <v>41</v>
      </c>
      <c r="W866" t="s">
        <v>42</v>
      </c>
      <c r="X866" t="s">
        <v>42</v>
      </c>
      <c r="Y866" t="s">
        <v>43</v>
      </c>
      <c r="AA866" s="1">
        <f t="shared" si="65"/>
        <v>45904</v>
      </c>
      <c r="AB866" s="2">
        <f t="shared" si="66"/>
        <v>9</v>
      </c>
      <c r="AC866" s="2">
        <f t="shared" si="67"/>
        <v>2025</v>
      </c>
      <c r="AD866" s="2" t="str">
        <f>IFERROR(VLOOKUP(A866,'Aux Área'!$A$4:$B$123,2,0),"-")</f>
        <v>CONSERVA</v>
      </c>
    </row>
    <row r="867" spans="1:30" x14ac:dyDescent="0.3">
      <c r="A867" t="s">
        <v>1295</v>
      </c>
      <c r="B867" t="s">
        <v>113</v>
      </c>
      <c r="C867" t="s">
        <v>1706</v>
      </c>
      <c r="D867" t="s">
        <v>1297</v>
      </c>
      <c r="E867" t="s">
        <v>1298</v>
      </c>
      <c r="F867" t="s">
        <v>1299</v>
      </c>
      <c r="G867" t="s">
        <v>1135</v>
      </c>
      <c r="H867" t="s">
        <v>1301</v>
      </c>
      <c r="I867" t="s">
        <v>839</v>
      </c>
      <c r="J867" t="s">
        <v>275</v>
      </c>
      <c r="K867" t="s">
        <v>276</v>
      </c>
      <c r="L867" t="s">
        <v>124</v>
      </c>
      <c r="M867" t="s">
        <v>38</v>
      </c>
      <c r="N867" t="s">
        <v>39</v>
      </c>
      <c r="O867" s="23">
        <v>0</v>
      </c>
      <c r="P867" s="23">
        <v>0</v>
      </c>
      <c r="Q867" t="s">
        <v>40</v>
      </c>
      <c r="R867" t="s">
        <v>15244</v>
      </c>
      <c r="S867" s="9">
        <v>35.32</v>
      </c>
      <c r="T867" s="26">
        <v>4.29</v>
      </c>
      <c r="U867" s="8">
        <v>151.52000000000001</v>
      </c>
      <c r="V867" t="s">
        <v>1707</v>
      </c>
      <c r="W867" t="s">
        <v>42</v>
      </c>
      <c r="X867" t="s">
        <v>42</v>
      </c>
      <c r="Y867" t="s">
        <v>43</v>
      </c>
      <c r="AA867" s="1">
        <f t="shared" si="65"/>
        <v>45904</v>
      </c>
      <c r="AB867" s="2">
        <f t="shared" si="66"/>
        <v>9</v>
      </c>
      <c r="AC867" s="2">
        <f t="shared" si="67"/>
        <v>2025</v>
      </c>
      <c r="AD867" s="2" t="str">
        <f>IFERROR(VLOOKUP(A867,'Aux Área'!$A$4:$B$123,2,0),"-")</f>
        <v>LUCCA JR - OP</v>
      </c>
    </row>
    <row r="868" spans="1:30" x14ac:dyDescent="0.3">
      <c r="A868" t="s">
        <v>46</v>
      </c>
      <c r="B868" t="s">
        <v>458</v>
      </c>
      <c r="C868" t="s">
        <v>1708</v>
      </c>
      <c r="D868" t="s">
        <v>1562</v>
      </c>
      <c r="E868" t="s">
        <v>1563</v>
      </c>
      <c r="F868" t="s">
        <v>47</v>
      </c>
      <c r="G868" t="s">
        <v>1503</v>
      </c>
      <c r="H868" t="s">
        <v>36</v>
      </c>
      <c r="I868" t="s">
        <v>37</v>
      </c>
      <c r="J868" t="s">
        <v>237</v>
      </c>
      <c r="K868" t="s">
        <v>238</v>
      </c>
      <c r="L868" t="s">
        <v>110</v>
      </c>
      <c r="M868" t="s">
        <v>38</v>
      </c>
      <c r="N868" t="s">
        <v>39</v>
      </c>
      <c r="O868" s="23">
        <v>283</v>
      </c>
      <c r="P868" s="9">
        <v>9.94</v>
      </c>
      <c r="Q868" t="s">
        <v>40</v>
      </c>
      <c r="R868">
        <v>13132</v>
      </c>
      <c r="S868" s="9">
        <v>28.46</v>
      </c>
      <c r="T868" s="26">
        <v>3.6909999999999998</v>
      </c>
      <c r="U868" s="8">
        <v>105.05</v>
      </c>
      <c r="V868" t="s">
        <v>41</v>
      </c>
      <c r="W868" t="s">
        <v>42</v>
      </c>
      <c r="X868" t="s">
        <v>42</v>
      </c>
      <c r="Y868" t="s">
        <v>43</v>
      </c>
      <c r="AA868" s="1">
        <f t="shared" si="65"/>
        <v>45904</v>
      </c>
      <c r="AB868" s="2">
        <f t="shared" si="66"/>
        <v>9</v>
      </c>
      <c r="AC868" s="2">
        <f t="shared" si="67"/>
        <v>2025</v>
      </c>
      <c r="AD868" s="2" t="str">
        <f>IFERROR(VLOOKUP(A868,'Aux Área'!$A$4:$B$123,2,0),"-")</f>
        <v>FACILITIES</v>
      </c>
    </row>
    <row r="869" spans="1:30" x14ac:dyDescent="0.3">
      <c r="A869" t="s">
        <v>1096</v>
      </c>
      <c r="B869" t="s">
        <v>1097</v>
      </c>
      <c r="C869" t="s">
        <v>1709</v>
      </c>
      <c r="D869" t="s">
        <v>1366</v>
      </c>
      <c r="E869" t="s">
        <v>1367</v>
      </c>
      <c r="F869" t="s">
        <v>653</v>
      </c>
      <c r="G869" t="s">
        <v>1495</v>
      </c>
      <c r="H869" t="s">
        <v>1496</v>
      </c>
      <c r="I869" t="s">
        <v>1497</v>
      </c>
      <c r="J869" t="s">
        <v>1100</v>
      </c>
      <c r="K869" t="s">
        <v>1101</v>
      </c>
      <c r="L869" t="s">
        <v>181</v>
      </c>
      <c r="M869" t="s">
        <v>38</v>
      </c>
      <c r="N869" t="s">
        <v>638</v>
      </c>
      <c r="O869" s="23">
        <v>0</v>
      </c>
      <c r="P869" s="9">
        <v>0</v>
      </c>
      <c r="Q869" t="s">
        <v>40</v>
      </c>
      <c r="R869">
        <v>0</v>
      </c>
      <c r="S869" s="9">
        <v>213.36</v>
      </c>
      <c r="T869" s="26">
        <v>5.54</v>
      </c>
      <c r="U869" s="8">
        <v>1182.04</v>
      </c>
      <c r="V869" t="s">
        <v>1710</v>
      </c>
      <c r="W869" t="s">
        <v>652</v>
      </c>
      <c r="X869" t="s">
        <v>42</v>
      </c>
      <c r="Y869" t="s">
        <v>653</v>
      </c>
      <c r="AA869" s="1">
        <f t="shared" si="65"/>
        <v>45904</v>
      </c>
      <c r="AB869" s="2">
        <f t="shared" si="66"/>
        <v>9</v>
      </c>
      <c r="AC869" s="2">
        <f t="shared" si="67"/>
        <v>2025</v>
      </c>
      <c r="AD869" s="2" t="str">
        <f>IFERROR(VLOOKUP(A869,'Aux Área'!$A$4:$B$123,2,0),"-")</f>
        <v>SÃO PEDRO</v>
      </c>
    </row>
    <row r="870" spans="1:30" x14ac:dyDescent="0.3">
      <c r="A870" t="s">
        <v>52</v>
      </c>
      <c r="B870" t="s">
        <v>1449</v>
      </c>
      <c r="C870" t="s">
        <v>1711</v>
      </c>
      <c r="D870" t="s">
        <v>391</v>
      </c>
      <c r="E870" t="s">
        <v>392</v>
      </c>
      <c r="F870" t="s">
        <v>53</v>
      </c>
      <c r="G870" t="s">
        <v>1500</v>
      </c>
      <c r="H870" t="s">
        <v>36</v>
      </c>
      <c r="I870" t="s">
        <v>37</v>
      </c>
      <c r="J870" t="s">
        <v>165</v>
      </c>
      <c r="K870" t="s">
        <v>166</v>
      </c>
      <c r="L870" t="s">
        <v>167</v>
      </c>
      <c r="M870" t="s">
        <v>38</v>
      </c>
      <c r="N870" t="s">
        <v>39</v>
      </c>
      <c r="O870" s="23">
        <v>360</v>
      </c>
      <c r="P870" s="9">
        <v>11.07</v>
      </c>
      <c r="Q870" t="s">
        <v>40</v>
      </c>
      <c r="R870">
        <v>15535</v>
      </c>
      <c r="S870" s="9">
        <v>32.51</v>
      </c>
      <c r="T870" s="26">
        <v>4.46</v>
      </c>
      <c r="U870" s="8">
        <v>144.99</v>
      </c>
      <c r="V870" t="s">
        <v>41</v>
      </c>
      <c r="W870" t="s">
        <v>42</v>
      </c>
      <c r="X870" t="s">
        <v>42</v>
      </c>
      <c r="Y870" t="s">
        <v>43</v>
      </c>
      <c r="AA870" s="1">
        <f t="shared" si="65"/>
        <v>45904</v>
      </c>
      <c r="AB870" s="2">
        <f t="shared" si="66"/>
        <v>9</v>
      </c>
      <c r="AC870" s="2">
        <f t="shared" si="67"/>
        <v>2025</v>
      </c>
      <c r="AD870" s="2" t="str">
        <f>IFERROR(VLOOKUP(A870,'Aux Área'!$A$4:$B$123,2,0),"-")</f>
        <v>OPERAÇÃO</v>
      </c>
    </row>
    <row r="871" spans="1:30" x14ac:dyDescent="0.3">
      <c r="A871" t="s">
        <v>662</v>
      </c>
      <c r="B871" t="s">
        <v>183</v>
      </c>
      <c r="C871" t="s">
        <v>1712</v>
      </c>
      <c r="D871" t="s">
        <v>1568</v>
      </c>
      <c r="E871" t="s">
        <v>1569</v>
      </c>
      <c r="F871" t="s">
        <v>653</v>
      </c>
      <c r="G871" t="s">
        <v>1495</v>
      </c>
      <c r="H871" t="s">
        <v>1571</v>
      </c>
      <c r="I871" t="s">
        <v>1497</v>
      </c>
      <c r="J871" t="s">
        <v>1100</v>
      </c>
      <c r="K871" t="s">
        <v>1101</v>
      </c>
      <c r="L871" t="s">
        <v>181</v>
      </c>
      <c r="M871" t="s">
        <v>38</v>
      </c>
      <c r="N871" t="s">
        <v>668</v>
      </c>
      <c r="O871" s="23">
        <v>0</v>
      </c>
      <c r="P871" s="9">
        <v>0</v>
      </c>
      <c r="Q871" t="s">
        <v>40</v>
      </c>
      <c r="R871">
        <v>0</v>
      </c>
      <c r="S871" s="9">
        <v>102.69</v>
      </c>
      <c r="T871" s="26">
        <v>5.59</v>
      </c>
      <c r="U871" s="8">
        <v>574.04</v>
      </c>
      <c r="V871" t="s">
        <v>1713</v>
      </c>
      <c r="W871" t="s">
        <v>652</v>
      </c>
      <c r="X871" t="s">
        <v>42</v>
      </c>
      <c r="Y871" t="s">
        <v>653</v>
      </c>
      <c r="AA871" s="1">
        <f t="shared" si="65"/>
        <v>45904</v>
      </c>
      <c r="AB871" s="2">
        <f t="shared" si="66"/>
        <v>9</v>
      </c>
      <c r="AC871" s="2">
        <f t="shared" si="67"/>
        <v>2025</v>
      </c>
      <c r="AD871" s="2" t="str">
        <f>IFERROR(VLOOKUP(A871,'Aux Área'!$A$4:$B$123,2,0),"-")</f>
        <v>SÃO PEDRO</v>
      </c>
    </row>
    <row r="872" spans="1:30" x14ac:dyDescent="0.3">
      <c r="A872" t="s">
        <v>50</v>
      </c>
      <c r="B872" t="s">
        <v>324</v>
      </c>
      <c r="C872" t="s">
        <v>1714</v>
      </c>
      <c r="D872" t="s">
        <v>326</v>
      </c>
      <c r="E872" t="s">
        <v>327</v>
      </c>
      <c r="F872" t="s">
        <v>51</v>
      </c>
      <c r="G872" t="s">
        <v>1500</v>
      </c>
      <c r="H872" t="s">
        <v>36</v>
      </c>
      <c r="I872" t="s">
        <v>37</v>
      </c>
      <c r="J872" t="s">
        <v>428</v>
      </c>
      <c r="K872" t="s">
        <v>429</v>
      </c>
      <c r="L872" t="s">
        <v>84</v>
      </c>
      <c r="M872" t="s">
        <v>38</v>
      </c>
      <c r="N872" t="s">
        <v>39</v>
      </c>
      <c r="O872" s="23">
        <v>273</v>
      </c>
      <c r="P872" s="9">
        <v>6.89</v>
      </c>
      <c r="Q872" t="s">
        <v>40</v>
      </c>
      <c r="R872">
        <v>9530</v>
      </c>
      <c r="S872" s="9">
        <v>39.64</v>
      </c>
      <c r="T872" s="26">
        <v>3.9910000000000001</v>
      </c>
      <c r="U872" s="8">
        <v>158.19999999999999</v>
      </c>
      <c r="V872" t="s">
        <v>1715</v>
      </c>
      <c r="W872" t="s">
        <v>42</v>
      </c>
      <c r="X872" t="s">
        <v>42</v>
      </c>
      <c r="Y872" t="s">
        <v>43</v>
      </c>
      <c r="AA872" s="1">
        <f t="shared" si="65"/>
        <v>45905</v>
      </c>
      <c r="AB872" s="2">
        <f t="shared" si="66"/>
        <v>9</v>
      </c>
      <c r="AC872" s="2">
        <f t="shared" si="67"/>
        <v>2025</v>
      </c>
      <c r="AD872" s="2" t="str">
        <f>IFERROR(VLOOKUP(A872,'Aux Área'!$A$4:$B$123,2,0),"-")</f>
        <v>TI</v>
      </c>
    </row>
    <row r="873" spans="1:30" x14ac:dyDescent="0.3">
      <c r="A873" t="s">
        <v>62</v>
      </c>
      <c r="B873" t="s">
        <v>1455</v>
      </c>
      <c r="C873" t="s">
        <v>1716</v>
      </c>
      <c r="D873" t="s">
        <v>120</v>
      </c>
      <c r="E873" t="s">
        <v>121</v>
      </c>
      <c r="F873" t="s">
        <v>63</v>
      </c>
      <c r="G873" t="s">
        <v>1500</v>
      </c>
      <c r="H873" t="s">
        <v>36</v>
      </c>
      <c r="I873" t="s">
        <v>37</v>
      </c>
      <c r="J873" t="s">
        <v>248</v>
      </c>
      <c r="K873" t="s">
        <v>249</v>
      </c>
      <c r="L873" t="s">
        <v>207</v>
      </c>
      <c r="M873" t="s">
        <v>38</v>
      </c>
      <c r="N873" t="s">
        <v>39</v>
      </c>
      <c r="O873" s="23">
        <v>308</v>
      </c>
      <c r="P873" s="9">
        <v>9.0500000000000007</v>
      </c>
      <c r="Q873" t="s">
        <v>40</v>
      </c>
      <c r="R873">
        <v>26384</v>
      </c>
      <c r="S873" s="9">
        <v>34.03</v>
      </c>
      <c r="T873" s="26">
        <v>4.79</v>
      </c>
      <c r="U873" s="8">
        <v>163</v>
      </c>
      <c r="V873" t="s">
        <v>112</v>
      </c>
      <c r="W873" t="s">
        <v>42</v>
      </c>
      <c r="X873" t="s">
        <v>42</v>
      </c>
      <c r="Y873" t="s">
        <v>43</v>
      </c>
      <c r="AA873" s="1">
        <f t="shared" si="65"/>
        <v>45905</v>
      </c>
      <c r="AB873" s="2">
        <f t="shared" si="66"/>
        <v>9</v>
      </c>
      <c r="AC873" s="2">
        <f t="shared" si="67"/>
        <v>2025</v>
      </c>
      <c r="AD873" s="2" t="str">
        <f>IFERROR(VLOOKUP(A873,'Aux Área'!$A$4:$B$123,2,0),"-")</f>
        <v>CONSERVA</v>
      </c>
    </row>
    <row r="874" spans="1:30" x14ac:dyDescent="0.3">
      <c r="A874" t="s">
        <v>74</v>
      </c>
      <c r="B874" t="s">
        <v>255</v>
      </c>
      <c r="C874" t="s">
        <v>1717</v>
      </c>
      <c r="D874" t="s">
        <v>115</v>
      </c>
      <c r="E874" t="s">
        <v>116</v>
      </c>
      <c r="F874" t="s">
        <v>75</v>
      </c>
      <c r="G874" t="s">
        <v>1503</v>
      </c>
      <c r="H874" t="s">
        <v>36</v>
      </c>
      <c r="I874" t="s">
        <v>37</v>
      </c>
      <c r="J874" t="s">
        <v>1489</v>
      </c>
      <c r="K874" t="s">
        <v>1490</v>
      </c>
      <c r="L874" t="s">
        <v>136</v>
      </c>
      <c r="M874" t="s">
        <v>38</v>
      </c>
      <c r="N874" t="s">
        <v>39</v>
      </c>
      <c r="O874" s="23">
        <v>330</v>
      </c>
      <c r="P874" s="9">
        <v>8.4499999999999993</v>
      </c>
      <c r="Q874" t="s">
        <v>40</v>
      </c>
      <c r="R874">
        <v>6565</v>
      </c>
      <c r="S874" s="9">
        <v>39.04</v>
      </c>
      <c r="T874" s="26">
        <v>3.99</v>
      </c>
      <c r="U874" s="8">
        <v>155.77000000000001</v>
      </c>
      <c r="V874" t="s">
        <v>1718</v>
      </c>
      <c r="W874" t="s">
        <v>42</v>
      </c>
      <c r="X874" t="s">
        <v>42</v>
      </c>
      <c r="Y874" t="s">
        <v>43</v>
      </c>
      <c r="AA874" s="1">
        <f t="shared" si="65"/>
        <v>45905</v>
      </c>
      <c r="AB874" s="2">
        <f t="shared" si="66"/>
        <v>9</v>
      </c>
      <c r="AC874" s="2">
        <f t="shared" si="67"/>
        <v>2025</v>
      </c>
      <c r="AD874" s="2" t="str">
        <f>IFERROR(VLOOKUP(A874,'Aux Área'!$A$4:$B$123,2,0),"-")</f>
        <v>TI</v>
      </c>
    </row>
    <row r="875" spans="1:30" x14ac:dyDescent="0.3">
      <c r="A875" t="s">
        <v>58</v>
      </c>
      <c r="B875" t="s">
        <v>250</v>
      </c>
      <c r="C875" t="s">
        <v>1719</v>
      </c>
      <c r="D875" t="s">
        <v>87</v>
      </c>
      <c r="E875" t="s">
        <v>88</v>
      </c>
      <c r="F875" t="s">
        <v>59</v>
      </c>
      <c r="G875" t="s">
        <v>1500</v>
      </c>
      <c r="H875" t="s">
        <v>36</v>
      </c>
      <c r="I875" t="s">
        <v>37</v>
      </c>
      <c r="J875" t="s">
        <v>231</v>
      </c>
      <c r="K875" t="s">
        <v>232</v>
      </c>
      <c r="L875" t="s">
        <v>217</v>
      </c>
      <c r="M875" t="s">
        <v>38</v>
      </c>
      <c r="N875" t="s">
        <v>39</v>
      </c>
      <c r="O875" s="23">
        <v>343</v>
      </c>
      <c r="P875" s="9">
        <v>8.5500000000000007</v>
      </c>
      <c r="Q875" t="s">
        <v>40</v>
      </c>
      <c r="R875">
        <v>31464</v>
      </c>
      <c r="S875" s="9">
        <v>40.1</v>
      </c>
      <c r="T875" s="26">
        <v>4.0910000000000002</v>
      </c>
      <c r="U875" s="8">
        <v>164.04</v>
      </c>
      <c r="V875" t="s">
        <v>1720</v>
      </c>
      <c r="W875" t="s">
        <v>42</v>
      </c>
      <c r="X875" t="s">
        <v>42</v>
      </c>
      <c r="Y875" t="s">
        <v>43</v>
      </c>
      <c r="AA875" s="1">
        <f t="shared" si="65"/>
        <v>45905</v>
      </c>
      <c r="AB875" s="2">
        <f t="shared" si="66"/>
        <v>9</v>
      </c>
      <c r="AC875" s="2">
        <f t="shared" si="67"/>
        <v>2025</v>
      </c>
      <c r="AD875" s="2" t="str">
        <f>IFERROR(VLOOKUP(A875,'Aux Área'!$A$4:$B$123,2,0),"-")</f>
        <v>CONSERVA</v>
      </c>
    </row>
    <row r="876" spans="1:30" x14ac:dyDescent="0.3">
      <c r="A876" t="s">
        <v>64</v>
      </c>
      <c r="B876" t="s">
        <v>332</v>
      </c>
      <c r="C876" t="s">
        <v>1721</v>
      </c>
      <c r="D876" t="s">
        <v>127</v>
      </c>
      <c r="E876" t="s">
        <v>128</v>
      </c>
      <c r="F876" t="s">
        <v>65</v>
      </c>
      <c r="G876" t="s">
        <v>1500</v>
      </c>
      <c r="H876" t="s">
        <v>36</v>
      </c>
      <c r="I876" t="s">
        <v>37</v>
      </c>
      <c r="J876" t="s">
        <v>215</v>
      </c>
      <c r="K876" t="s">
        <v>216</v>
      </c>
      <c r="L876" t="s">
        <v>217</v>
      </c>
      <c r="M876" t="s">
        <v>38</v>
      </c>
      <c r="N876" t="s">
        <v>39</v>
      </c>
      <c r="O876" s="23">
        <v>464</v>
      </c>
      <c r="P876" s="9">
        <v>11.56</v>
      </c>
      <c r="Q876" t="s">
        <v>40</v>
      </c>
      <c r="R876">
        <v>15832</v>
      </c>
      <c r="S876" s="9">
        <v>40.14</v>
      </c>
      <c r="T876" s="26">
        <v>4.141</v>
      </c>
      <c r="U876" s="8">
        <v>166.2</v>
      </c>
      <c r="V876" t="s">
        <v>41</v>
      </c>
      <c r="W876" t="s">
        <v>42</v>
      </c>
      <c r="X876" t="s">
        <v>42</v>
      </c>
      <c r="Y876" t="s">
        <v>43</v>
      </c>
      <c r="AA876" s="1">
        <f t="shared" si="65"/>
        <v>45905</v>
      </c>
      <c r="AB876" s="2">
        <f t="shared" si="66"/>
        <v>9</v>
      </c>
      <c r="AC876" s="2">
        <f t="shared" si="67"/>
        <v>2025</v>
      </c>
      <c r="AD876" s="2" t="str">
        <f>IFERROR(VLOOKUP(A876,'Aux Área'!$A$4:$B$123,2,0),"-")</f>
        <v>ENGENHARIA</v>
      </c>
    </row>
    <row r="877" spans="1:30" x14ac:dyDescent="0.3">
      <c r="A877" t="s">
        <v>76</v>
      </c>
      <c r="B877" t="s">
        <v>380</v>
      </c>
      <c r="C877" t="s">
        <v>1722</v>
      </c>
      <c r="D877" t="s">
        <v>382</v>
      </c>
      <c r="E877" t="s">
        <v>383</v>
      </c>
      <c r="F877" t="s">
        <v>77</v>
      </c>
      <c r="G877" t="s">
        <v>1500</v>
      </c>
      <c r="H877" t="s">
        <v>36</v>
      </c>
      <c r="I877" t="s">
        <v>37</v>
      </c>
      <c r="J877" t="s">
        <v>275</v>
      </c>
      <c r="K877" t="s">
        <v>276</v>
      </c>
      <c r="L877" t="s">
        <v>124</v>
      </c>
      <c r="M877" t="s">
        <v>38</v>
      </c>
      <c r="N877" t="s">
        <v>39</v>
      </c>
      <c r="O877" s="23">
        <v>314</v>
      </c>
      <c r="P877" s="9">
        <v>10.46</v>
      </c>
      <c r="Q877" t="s">
        <v>40</v>
      </c>
      <c r="R877">
        <v>23483</v>
      </c>
      <c r="S877" s="9">
        <v>30.03</v>
      </c>
      <c r="T877" s="26">
        <v>4.29</v>
      </c>
      <c r="U877" s="8">
        <v>128.83000000000001</v>
      </c>
      <c r="V877" t="s">
        <v>1723</v>
      </c>
      <c r="W877" t="s">
        <v>42</v>
      </c>
      <c r="X877" t="s">
        <v>42</v>
      </c>
      <c r="Y877" t="s">
        <v>43</v>
      </c>
      <c r="AA877" s="1">
        <f t="shared" si="65"/>
        <v>45905</v>
      </c>
      <c r="AB877" s="2">
        <f t="shared" si="66"/>
        <v>9</v>
      </c>
      <c r="AC877" s="2">
        <f t="shared" si="67"/>
        <v>2025</v>
      </c>
      <c r="AD877" s="2" t="str">
        <f>IFERROR(VLOOKUP(A877,'Aux Área'!$A$4:$B$123,2,0),"-")</f>
        <v>QSMS</v>
      </c>
    </row>
    <row r="878" spans="1:30" x14ac:dyDescent="0.3">
      <c r="A878" t="s">
        <v>66</v>
      </c>
      <c r="B878" t="s">
        <v>464</v>
      </c>
      <c r="C878" t="s">
        <v>1724</v>
      </c>
      <c r="D878" t="s">
        <v>151</v>
      </c>
      <c r="E878" t="s">
        <v>152</v>
      </c>
      <c r="F878" t="s">
        <v>67</v>
      </c>
      <c r="G878" t="s">
        <v>1503</v>
      </c>
      <c r="H878" t="s">
        <v>36</v>
      </c>
      <c r="I878" t="s">
        <v>37</v>
      </c>
      <c r="J878" t="s">
        <v>1014</v>
      </c>
      <c r="K878" t="s">
        <v>1015</v>
      </c>
      <c r="L878" t="s">
        <v>84</v>
      </c>
      <c r="M878" t="s">
        <v>38</v>
      </c>
      <c r="N878" t="s">
        <v>39</v>
      </c>
      <c r="O878" s="23">
        <v>233</v>
      </c>
      <c r="P878" s="9">
        <v>5.81</v>
      </c>
      <c r="Q878" t="s">
        <v>40</v>
      </c>
      <c r="R878">
        <v>6229</v>
      </c>
      <c r="S878" s="9">
        <v>40.130000000000003</v>
      </c>
      <c r="T878" s="26">
        <v>3.9910000000000001</v>
      </c>
      <c r="U878" s="8">
        <v>160.15</v>
      </c>
      <c r="V878" t="s">
        <v>41</v>
      </c>
      <c r="W878" t="s">
        <v>42</v>
      </c>
      <c r="X878" t="s">
        <v>42</v>
      </c>
      <c r="Y878" t="s">
        <v>43</v>
      </c>
      <c r="AA878" s="1">
        <f t="shared" si="65"/>
        <v>45905</v>
      </c>
      <c r="AB878" s="2">
        <f t="shared" si="66"/>
        <v>9</v>
      </c>
      <c r="AC878" s="2">
        <f t="shared" si="67"/>
        <v>2025</v>
      </c>
      <c r="AD878" s="2" t="str">
        <f>IFERROR(VLOOKUP(A878,'Aux Área'!$A$4:$B$123,2,0),"-")</f>
        <v>OPERAÇÃO</v>
      </c>
    </row>
    <row r="879" spans="1:30" x14ac:dyDescent="0.3">
      <c r="A879" t="s">
        <v>1069</v>
      </c>
      <c r="B879" t="s">
        <v>1516</v>
      </c>
      <c r="C879" t="s">
        <v>1725</v>
      </c>
      <c r="D879" t="s">
        <v>102</v>
      </c>
      <c r="E879" t="s">
        <v>816</v>
      </c>
      <c r="F879" t="s">
        <v>1071</v>
      </c>
      <c r="G879" t="s">
        <v>1500</v>
      </c>
      <c r="H879" t="s">
        <v>36</v>
      </c>
      <c r="I879" t="s">
        <v>37</v>
      </c>
      <c r="J879" t="s">
        <v>1268</v>
      </c>
      <c r="K879" t="s">
        <v>1269</v>
      </c>
      <c r="L879" t="s">
        <v>84</v>
      </c>
      <c r="M879" t="s">
        <v>38</v>
      </c>
      <c r="N879" t="s">
        <v>39</v>
      </c>
      <c r="O879" s="23">
        <v>308</v>
      </c>
      <c r="P879" s="9">
        <v>8.09</v>
      </c>
      <c r="Q879" t="s">
        <v>40</v>
      </c>
      <c r="R879">
        <v>6495</v>
      </c>
      <c r="S879" s="9">
        <v>38.07</v>
      </c>
      <c r="T879" s="26">
        <v>3.69</v>
      </c>
      <c r="U879" s="8">
        <v>140.47</v>
      </c>
      <c r="V879" t="s">
        <v>41</v>
      </c>
      <c r="W879" t="s">
        <v>42</v>
      </c>
      <c r="X879" t="s">
        <v>42</v>
      </c>
      <c r="Y879" t="s">
        <v>43</v>
      </c>
      <c r="AA879" s="1">
        <f t="shared" si="65"/>
        <v>45905</v>
      </c>
      <c r="AB879" s="2">
        <f t="shared" si="66"/>
        <v>9</v>
      </c>
      <c r="AC879" s="2">
        <f t="shared" si="67"/>
        <v>2025</v>
      </c>
      <c r="AD879" s="2" t="str">
        <f>IFERROR(VLOOKUP(A879,'Aux Área'!$A$4:$B$123,2,0),"-")</f>
        <v>FACILITIES</v>
      </c>
    </row>
    <row r="880" spans="1:30" x14ac:dyDescent="0.3">
      <c r="A880" t="s">
        <v>60</v>
      </c>
      <c r="B880" t="s">
        <v>614</v>
      </c>
      <c r="C880" t="s">
        <v>1726</v>
      </c>
      <c r="D880" t="s">
        <v>1206</v>
      </c>
      <c r="E880" t="s">
        <v>1207</v>
      </c>
      <c r="F880" t="s">
        <v>61</v>
      </c>
      <c r="G880" t="s">
        <v>1500</v>
      </c>
      <c r="H880" t="s">
        <v>36</v>
      </c>
      <c r="I880" t="s">
        <v>37</v>
      </c>
      <c r="J880" t="s">
        <v>165</v>
      </c>
      <c r="K880" t="s">
        <v>166</v>
      </c>
      <c r="L880" t="s">
        <v>167</v>
      </c>
      <c r="M880" t="s">
        <v>38</v>
      </c>
      <c r="N880" t="s">
        <v>39</v>
      </c>
      <c r="O880" s="23">
        <v>395</v>
      </c>
      <c r="P880" s="9">
        <v>10.18</v>
      </c>
      <c r="Q880" t="s">
        <v>40</v>
      </c>
      <c r="R880">
        <v>8654</v>
      </c>
      <c r="S880" s="9">
        <v>38.79</v>
      </c>
      <c r="T880" s="26">
        <v>4.46</v>
      </c>
      <c r="U880" s="8">
        <v>173</v>
      </c>
      <c r="V880" t="s">
        <v>112</v>
      </c>
      <c r="W880" t="s">
        <v>42</v>
      </c>
      <c r="X880" t="s">
        <v>42</v>
      </c>
      <c r="Y880" t="s">
        <v>43</v>
      </c>
      <c r="AA880" s="1">
        <f t="shared" si="65"/>
        <v>45905</v>
      </c>
      <c r="AB880" s="2">
        <f t="shared" si="66"/>
        <v>9</v>
      </c>
      <c r="AC880" s="2">
        <f t="shared" si="67"/>
        <v>2025</v>
      </c>
      <c r="AD880" s="2" t="str">
        <f>IFERROR(VLOOKUP(A880,'Aux Área'!$A$4:$B$123,2,0),"-")</f>
        <v>QSMS</v>
      </c>
    </row>
    <row r="881" spans="1:30" x14ac:dyDescent="0.3">
      <c r="A881" t="s">
        <v>62</v>
      </c>
      <c r="B881" t="s">
        <v>1455</v>
      </c>
      <c r="C881" t="s">
        <v>1727</v>
      </c>
      <c r="D881" t="s">
        <v>120</v>
      </c>
      <c r="E881" t="s">
        <v>121</v>
      </c>
      <c r="F881" t="s">
        <v>63</v>
      </c>
      <c r="G881" t="s">
        <v>1500</v>
      </c>
      <c r="H881" t="s">
        <v>36</v>
      </c>
      <c r="I881" t="s">
        <v>37</v>
      </c>
      <c r="J881" t="s">
        <v>188</v>
      </c>
      <c r="K881" t="s">
        <v>189</v>
      </c>
      <c r="L881" t="s">
        <v>190</v>
      </c>
      <c r="M881" t="s">
        <v>38</v>
      </c>
      <c r="N881" t="s">
        <v>39</v>
      </c>
      <c r="O881" s="23">
        <v>304</v>
      </c>
      <c r="P881" s="9">
        <v>9.6999999999999993</v>
      </c>
      <c r="Q881" t="s">
        <v>40</v>
      </c>
      <c r="R881">
        <v>26688</v>
      </c>
      <c r="S881" s="9">
        <v>31.34</v>
      </c>
      <c r="T881" s="26">
        <v>4.3899999999999997</v>
      </c>
      <c r="U881" s="8">
        <v>137.58000000000001</v>
      </c>
      <c r="V881" t="s">
        <v>41</v>
      </c>
      <c r="W881" t="s">
        <v>42</v>
      </c>
      <c r="X881" t="s">
        <v>42</v>
      </c>
      <c r="Y881" t="s">
        <v>43</v>
      </c>
      <c r="AA881" s="1">
        <f t="shared" si="65"/>
        <v>45905</v>
      </c>
      <c r="AB881" s="2">
        <f t="shared" si="66"/>
        <v>9</v>
      </c>
      <c r="AC881" s="2">
        <f t="shared" si="67"/>
        <v>2025</v>
      </c>
      <c r="AD881" s="2" t="str">
        <f>IFERROR(VLOOKUP(A881,'Aux Área'!$A$4:$B$123,2,0),"-")</f>
        <v>CONSERVA</v>
      </c>
    </row>
    <row r="882" spans="1:30" x14ac:dyDescent="0.3">
      <c r="A882" t="s">
        <v>76</v>
      </c>
      <c r="B882" t="s">
        <v>380</v>
      </c>
      <c r="C882" t="s">
        <v>1728</v>
      </c>
      <c r="D882" t="s">
        <v>382</v>
      </c>
      <c r="E882" t="s">
        <v>383</v>
      </c>
      <c r="F882" t="s">
        <v>77</v>
      </c>
      <c r="G882" t="s">
        <v>1500</v>
      </c>
      <c r="H882" t="s">
        <v>36</v>
      </c>
      <c r="I882" t="s">
        <v>37</v>
      </c>
      <c r="J882" t="s">
        <v>1210</v>
      </c>
      <c r="K882" t="s">
        <v>1211</v>
      </c>
      <c r="L882" t="s">
        <v>155</v>
      </c>
      <c r="M882" t="s">
        <v>38</v>
      </c>
      <c r="N882" t="s">
        <v>39</v>
      </c>
      <c r="O882" s="23">
        <v>291</v>
      </c>
      <c r="P882" s="9">
        <v>9.2100000000000009</v>
      </c>
      <c r="Q882" t="s">
        <v>40</v>
      </c>
      <c r="R882">
        <v>23774</v>
      </c>
      <c r="S882" s="9">
        <v>31.59</v>
      </c>
      <c r="T882" s="26">
        <v>4.1900000000000004</v>
      </c>
      <c r="U882" s="8">
        <v>132.36000000000001</v>
      </c>
      <c r="V882" t="s">
        <v>1729</v>
      </c>
      <c r="W882" t="s">
        <v>42</v>
      </c>
      <c r="X882" t="s">
        <v>42</v>
      </c>
      <c r="Y882" t="s">
        <v>43</v>
      </c>
      <c r="AA882" s="1">
        <f t="shared" si="65"/>
        <v>45905</v>
      </c>
      <c r="AB882" s="2">
        <f t="shared" si="66"/>
        <v>9</v>
      </c>
      <c r="AC882" s="2">
        <f t="shared" si="67"/>
        <v>2025</v>
      </c>
      <c r="AD882" s="2" t="str">
        <f>IFERROR(VLOOKUP(A882,'Aux Área'!$A$4:$B$123,2,0),"-")</f>
        <v>QSMS</v>
      </c>
    </row>
    <row r="883" spans="1:30" x14ac:dyDescent="0.3">
      <c r="A883" t="s">
        <v>52</v>
      </c>
      <c r="B883" t="s">
        <v>1449</v>
      </c>
      <c r="C883" t="s">
        <v>1730</v>
      </c>
      <c r="D883" t="s">
        <v>391</v>
      </c>
      <c r="E883" t="s">
        <v>392</v>
      </c>
      <c r="F883" t="s">
        <v>53</v>
      </c>
      <c r="G883" t="s">
        <v>1500</v>
      </c>
      <c r="H883" t="s">
        <v>36</v>
      </c>
      <c r="I883" t="s">
        <v>37</v>
      </c>
      <c r="J883" t="s">
        <v>650</v>
      </c>
      <c r="K883" t="s">
        <v>651</v>
      </c>
      <c r="L883" t="s">
        <v>124</v>
      </c>
      <c r="M883" t="s">
        <v>38</v>
      </c>
      <c r="N883" t="s">
        <v>39</v>
      </c>
      <c r="O883" s="23">
        <v>219</v>
      </c>
      <c r="P883" s="9">
        <v>9.7899999999999991</v>
      </c>
      <c r="Q883" t="s">
        <v>40</v>
      </c>
      <c r="R883">
        <v>15754</v>
      </c>
      <c r="S883" s="9">
        <v>22.37</v>
      </c>
      <c r="T883" s="26">
        <v>4.4000000000000004</v>
      </c>
      <c r="U883" s="8">
        <v>98.43</v>
      </c>
      <c r="V883" t="s">
        <v>112</v>
      </c>
      <c r="W883" t="s">
        <v>42</v>
      </c>
      <c r="X883" t="s">
        <v>42</v>
      </c>
      <c r="Y883" t="s">
        <v>43</v>
      </c>
      <c r="AA883" s="1">
        <f t="shared" si="65"/>
        <v>45905</v>
      </c>
      <c r="AB883" s="2">
        <f t="shared" si="66"/>
        <v>9</v>
      </c>
      <c r="AC883" s="2">
        <f t="shared" si="67"/>
        <v>2025</v>
      </c>
      <c r="AD883" s="2" t="str">
        <f>IFERROR(VLOOKUP(A883,'Aux Área'!$A$4:$B$123,2,0),"-")</f>
        <v>OPERAÇÃO</v>
      </c>
    </row>
    <row r="884" spans="1:30" x14ac:dyDescent="0.3">
      <c r="A884" t="s">
        <v>64</v>
      </c>
      <c r="B884" t="s">
        <v>332</v>
      </c>
      <c r="C884" t="s">
        <v>1731</v>
      </c>
      <c r="D884" t="s">
        <v>127</v>
      </c>
      <c r="E884" t="s">
        <v>128</v>
      </c>
      <c r="F884" t="s">
        <v>65</v>
      </c>
      <c r="G884" t="s">
        <v>1500</v>
      </c>
      <c r="H884" t="s">
        <v>36</v>
      </c>
      <c r="I884" t="s">
        <v>37</v>
      </c>
      <c r="J884" t="s">
        <v>1732</v>
      </c>
      <c r="K884" t="s">
        <v>1733</v>
      </c>
      <c r="L884" t="s">
        <v>870</v>
      </c>
      <c r="M884" t="s">
        <v>38</v>
      </c>
      <c r="N884" t="s">
        <v>39</v>
      </c>
      <c r="O884" s="23">
        <v>444</v>
      </c>
      <c r="P884" s="9">
        <v>11.2</v>
      </c>
      <c r="Q884" t="s">
        <v>40</v>
      </c>
      <c r="R884">
        <v>16276</v>
      </c>
      <c r="S884" s="9">
        <v>39.630000000000003</v>
      </c>
      <c r="T884" s="26">
        <v>4.29</v>
      </c>
      <c r="U884" s="8">
        <v>170</v>
      </c>
      <c r="V884" t="s">
        <v>112</v>
      </c>
      <c r="W884" t="s">
        <v>42</v>
      </c>
      <c r="X884" t="s">
        <v>42</v>
      </c>
      <c r="Y884" t="s">
        <v>43</v>
      </c>
      <c r="AA884" s="1">
        <f t="shared" si="65"/>
        <v>45905</v>
      </c>
      <c r="AB884" s="2">
        <f t="shared" si="66"/>
        <v>9</v>
      </c>
      <c r="AC884" s="2">
        <f t="shared" si="67"/>
        <v>2025</v>
      </c>
      <c r="AD884" s="2" t="str">
        <f>IFERROR(VLOOKUP(A884,'Aux Área'!$A$4:$B$123,2,0),"-")</f>
        <v>ENGENHARIA</v>
      </c>
    </row>
    <row r="885" spans="1:30" x14ac:dyDescent="0.3">
      <c r="A885" t="s">
        <v>30</v>
      </c>
      <c r="B885" t="s">
        <v>453</v>
      </c>
      <c r="C885" t="s">
        <v>1734</v>
      </c>
      <c r="D885" t="s">
        <v>1611</v>
      </c>
      <c r="E885" t="s">
        <v>1612</v>
      </c>
      <c r="F885" t="s">
        <v>34</v>
      </c>
      <c r="G885" t="s">
        <v>1500</v>
      </c>
      <c r="H885" t="s">
        <v>36</v>
      </c>
      <c r="I885" t="s">
        <v>37</v>
      </c>
      <c r="J885" t="s">
        <v>165</v>
      </c>
      <c r="K885" t="s">
        <v>166</v>
      </c>
      <c r="L885" t="s">
        <v>167</v>
      </c>
      <c r="M885" t="s">
        <v>38</v>
      </c>
      <c r="N885" t="s">
        <v>39</v>
      </c>
      <c r="O885" s="23">
        <v>408</v>
      </c>
      <c r="P885" s="9">
        <v>11.97</v>
      </c>
      <c r="Q885" t="s">
        <v>40</v>
      </c>
      <c r="R885">
        <v>7415</v>
      </c>
      <c r="S885" s="9">
        <v>34.08</v>
      </c>
      <c r="T885" s="26">
        <v>4.46</v>
      </c>
      <c r="U885" s="8">
        <v>152</v>
      </c>
      <c r="V885" t="s">
        <v>112</v>
      </c>
      <c r="W885" t="s">
        <v>42</v>
      </c>
      <c r="X885" t="s">
        <v>42</v>
      </c>
      <c r="Y885" t="s">
        <v>43</v>
      </c>
      <c r="AA885" s="1">
        <f t="shared" si="65"/>
        <v>45906</v>
      </c>
      <c r="AB885" s="2">
        <f t="shared" si="66"/>
        <v>9</v>
      </c>
      <c r="AC885" s="2">
        <f t="shared" si="67"/>
        <v>2025</v>
      </c>
      <c r="AD885" s="2" t="str">
        <f>IFERROR(VLOOKUP(A885,'Aux Área'!$A$4:$B$123,2,0),"-")</f>
        <v>OPERAÇÃO</v>
      </c>
    </row>
    <row r="886" spans="1:30" x14ac:dyDescent="0.3">
      <c r="A886" t="s">
        <v>58</v>
      </c>
      <c r="B886" t="s">
        <v>250</v>
      </c>
      <c r="C886" t="s">
        <v>1735</v>
      </c>
      <c r="D886" t="s">
        <v>87</v>
      </c>
      <c r="E886" t="s">
        <v>88</v>
      </c>
      <c r="F886" t="s">
        <v>59</v>
      </c>
      <c r="G886" t="s">
        <v>1500</v>
      </c>
      <c r="H886" t="s">
        <v>36</v>
      </c>
      <c r="I886" t="s">
        <v>37</v>
      </c>
      <c r="J886" t="s">
        <v>356</v>
      </c>
      <c r="K886" t="s">
        <v>357</v>
      </c>
      <c r="L886" t="s">
        <v>124</v>
      </c>
      <c r="M886" t="s">
        <v>38</v>
      </c>
      <c r="N886" t="s">
        <v>39</v>
      </c>
      <c r="O886" s="23">
        <v>305</v>
      </c>
      <c r="P886" s="9">
        <v>7.79</v>
      </c>
      <c r="Q886" t="s">
        <v>40</v>
      </c>
      <c r="R886">
        <v>31769</v>
      </c>
      <c r="S886" s="9">
        <v>39.15</v>
      </c>
      <c r="T886" s="26">
        <v>4.4729999999999999</v>
      </c>
      <c r="U886" s="8">
        <v>175.11</v>
      </c>
      <c r="V886" t="s">
        <v>1736</v>
      </c>
      <c r="W886" t="s">
        <v>42</v>
      </c>
      <c r="X886" t="s">
        <v>42</v>
      </c>
      <c r="Y886" t="s">
        <v>43</v>
      </c>
      <c r="AA886" s="1">
        <f t="shared" si="65"/>
        <v>45906</v>
      </c>
      <c r="AB886" s="2">
        <f t="shared" si="66"/>
        <v>9</v>
      </c>
      <c r="AC886" s="2">
        <f t="shared" si="67"/>
        <v>2025</v>
      </c>
      <c r="AD886" s="2" t="str">
        <f>IFERROR(VLOOKUP(A886,'Aux Área'!$A$4:$B$123,2,0),"-")</f>
        <v>CONSERVA</v>
      </c>
    </row>
    <row r="887" spans="1:30" x14ac:dyDescent="0.3">
      <c r="A887" t="s">
        <v>52</v>
      </c>
      <c r="B887" t="s">
        <v>1449</v>
      </c>
      <c r="C887" t="s">
        <v>1737</v>
      </c>
      <c r="D887" t="s">
        <v>391</v>
      </c>
      <c r="E887" t="s">
        <v>392</v>
      </c>
      <c r="F887" t="s">
        <v>53</v>
      </c>
      <c r="G887" t="s">
        <v>1500</v>
      </c>
      <c r="H887" t="s">
        <v>36</v>
      </c>
      <c r="I887" t="s">
        <v>37</v>
      </c>
      <c r="J887" t="s">
        <v>165</v>
      </c>
      <c r="K887" t="s">
        <v>166</v>
      </c>
      <c r="L887" t="s">
        <v>167</v>
      </c>
      <c r="M887" t="s">
        <v>38</v>
      </c>
      <c r="N887" t="s">
        <v>39</v>
      </c>
      <c r="O887" s="23">
        <v>289</v>
      </c>
      <c r="P887" s="9">
        <v>11.02</v>
      </c>
      <c r="Q887" t="s">
        <v>40</v>
      </c>
      <c r="R887">
        <v>16043</v>
      </c>
      <c r="S887" s="9">
        <v>26.23</v>
      </c>
      <c r="T887" s="26">
        <v>4.4610000000000003</v>
      </c>
      <c r="U887" s="8">
        <v>117.02</v>
      </c>
      <c r="V887" t="s">
        <v>112</v>
      </c>
      <c r="W887" t="s">
        <v>42</v>
      </c>
      <c r="X887" t="s">
        <v>42</v>
      </c>
      <c r="Y887" t="s">
        <v>43</v>
      </c>
      <c r="AA887" s="1">
        <f t="shared" si="65"/>
        <v>45906</v>
      </c>
      <c r="AB887" s="2">
        <f t="shared" si="66"/>
        <v>9</v>
      </c>
      <c r="AC887" s="2">
        <f t="shared" si="67"/>
        <v>2025</v>
      </c>
      <c r="AD887" s="2" t="str">
        <f>IFERROR(VLOOKUP(A887,'Aux Área'!$A$4:$B$123,2,0),"-")</f>
        <v>OPERAÇÃO</v>
      </c>
    </row>
    <row r="888" spans="1:30" x14ac:dyDescent="0.3">
      <c r="A888" t="s">
        <v>54</v>
      </c>
      <c r="B888" t="s">
        <v>319</v>
      </c>
      <c r="C888" t="s">
        <v>1738</v>
      </c>
      <c r="D888" t="s">
        <v>1480</v>
      </c>
      <c r="E888" t="s">
        <v>1481</v>
      </c>
      <c r="F888" t="s">
        <v>55</v>
      </c>
      <c r="G888" t="s">
        <v>1500</v>
      </c>
      <c r="H888" t="s">
        <v>36</v>
      </c>
      <c r="I888" t="s">
        <v>37</v>
      </c>
      <c r="J888" t="s">
        <v>1511</v>
      </c>
      <c r="K888" t="s">
        <v>1512</v>
      </c>
      <c r="L888" t="s">
        <v>1513</v>
      </c>
      <c r="M888" t="s">
        <v>1514</v>
      </c>
      <c r="N888" t="s">
        <v>39</v>
      </c>
      <c r="O888" s="23">
        <v>397</v>
      </c>
      <c r="P888" s="9">
        <v>9.44</v>
      </c>
      <c r="Q888" t="s">
        <v>40</v>
      </c>
      <c r="R888">
        <v>9776</v>
      </c>
      <c r="S888" s="9">
        <v>42.05</v>
      </c>
      <c r="T888" s="26">
        <v>3.99</v>
      </c>
      <c r="U888" s="8">
        <v>167.78</v>
      </c>
      <c r="V888" t="s">
        <v>1739</v>
      </c>
      <c r="W888" t="s">
        <v>42</v>
      </c>
      <c r="X888" t="s">
        <v>42</v>
      </c>
      <c r="Y888" t="s">
        <v>1740</v>
      </c>
      <c r="AA888" s="1">
        <f t="shared" si="65"/>
        <v>45908</v>
      </c>
      <c r="AB888" s="2">
        <f t="shared" si="66"/>
        <v>9</v>
      </c>
      <c r="AC888" s="2">
        <f t="shared" si="67"/>
        <v>2025</v>
      </c>
      <c r="AD888" s="2" t="str">
        <f>IFERROR(VLOOKUP(A888,'Aux Área'!$A$4:$B$123,2,0),"-")</f>
        <v>ENGENHARIA</v>
      </c>
    </row>
    <row r="889" spans="1:30" x14ac:dyDescent="0.3">
      <c r="A889" t="s">
        <v>58</v>
      </c>
      <c r="B889" t="s">
        <v>250</v>
      </c>
      <c r="C889" t="s">
        <v>1741</v>
      </c>
      <c r="D889" t="s">
        <v>87</v>
      </c>
      <c r="E889" t="s">
        <v>88</v>
      </c>
      <c r="F889" t="s">
        <v>59</v>
      </c>
      <c r="G889" t="s">
        <v>1500</v>
      </c>
      <c r="H889" t="s">
        <v>36</v>
      </c>
      <c r="I889" t="s">
        <v>37</v>
      </c>
      <c r="J889" t="s">
        <v>356</v>
      </c>
      <c r="K889" t="s">
        <v>357</v>
      </c>
      <c r="L889" t="s">
        <v>124</v>
      </c>
      <c r="M889" t="s">
        <v>38</v>
      </c>
      <c r="N889" t="s">
        <v>39</v>
      </c>
      <c r="O889" s="23">
        <v>331</v>
      </c>
      <c r="P889" s="9">
        <v>9.65</v>
      </c>
      <c r="Q889" t="s">
        <v>40</v>
      </c>
      <c r="R889">
        <v>32100</v>
      </c>
      <c r="S889" s="9">
        <v>34.31</v>
      </c>
      <c r="T889" s="26">
        <v>4.391</v>
      </c>
      <c r="U889" s="8">
        <v>150.63999999999999</v>
      </c>
      <c r="V889" t="s">
        <v>1742</v>
      </c>
      <c r="W889" t="s">
        <v>42</v>
      </c>
      <c r="X889" t="s">
        <v>42</v>
      </c>
      <c r="Y889" t="s">
        <v>1740</v>
      </c>
      <c r="AA889" s="1">
        <f t="shared" si="65"/>
        <v>45908</v>
      </c>
      <c r="AB889" s="2">
        <f t="shared" si="66"/>
        <v>9</v>
      </c>
      <c r="AC889" s="2">
        <f t="shared" si="67"/>
        <v>2025</v>
      </c>
      <c r="AD889" s="2" t="str">
        <f>IFERROR(VLOOKUP(A889,'Aux Área'!$A$4:$B$123,2,0),"-")</f>
        <v>CONSERVA</v>
      </c>
    </row>
    <row r="890" spans="1:30" x14ac:dyDescent="0.3">
      <c r="A890" t="s">
        <v>52</v>
      </c>
      <c r="B890" t="s">
        <v>1449</v>
      </c>
      <c r="C890" t="s">
        <v>1743</v>
      </c>
      <c r="D890" t="s">
        <v>391</v>
      </c>
      <c r="E890" t="s">
        <v>392</v>
      </c>
      <c r="F890" t="s">
        <v>53</v>
      </c>
      <c r="G890" t="s">
        <v>1500</v>
      </c>
      <c r="H890" t="s">
        <v>36</v>
      </c>
      <c r="I890" t="s">
        <v>37</v>
      </c>
      <c r="J890" t="s">
        <v>122</v>
      </c>
      <c r="K890" t="s">
        <v>123</v>
      </c>
      <c r="L890" t="s">
        <v>124</v>
      </c>
      <c r="M890" t="s">
        <v>38</v>
      </c>
      <c r="N890" t="s">
        <v>39</v>
      </c>
      <c r="O890" s="23">
        <v>372</v>
      </c>
      <c r="P890" s="9">
        <v>10.53</v>
      </c>
      <c r="Q890" t="s">
        <v>40</v>
      </c>
      <c r="R890">
        <v>16415</v>
      </c>
      <c r="S890" s="9">
        <v>35.33</v>
      </c>
      <c r="T890" s="26">
        <v>4.1900000000000004</v>
      </c>
      <c r="U890" s="8">
        <v>148.03</v>
      </c>
      <c r="V890" t="s">
        <v>112</v>
      </c>
      <c r="W890" t="s">
        <v>42</v>
      </c>
      <c r="X890" t="s">
        <v>42</v>
      </c>
      <c r="Y890" t="s">
        <v>1740</v>
      </c>
      <c r="AA890" s="1">
        <f t="shared" si="65"/>
        <v>45908</v>
      </c>
      <c r="AB890" s="2">
        <f t="shared" si="66"/>
        <v>9</v>
      </c>
      <c r="AC890" s="2">
        <f t="shared" si="67"/>
        <v>2025</v>
      </c>
      <c r="AD890" s="2" t="str">
        <f>IFERROR(VLOOKUP(A890,'Aux Área'!$A$4:$B$123,2,0),"-")</f>
        <v>OPERAÇÃO</v>
      </c>
    </row>
    <row r="891" spans="1:30" x14ac:dyDescent="0.3">
      <c r="A891" t="s">
        <v>62</v>
      </c>
      <c r="B891" t="s">
        <v>1455</v>
      </c>
      <c r="C891" t="s">
        <v>1744</v>
      </c>
      <c r="D891" t="s">
        <v>120</v>
      </c>
      <c r="E891" t="s">
        <v>121</v>
      </c>
      <c r="F891" t="s">
        <v>63</v>
      </c>
      <c r="G891" t="s">
        <v>1500</v>
      </c>
      <c r="H891" t="s">
        <v>36</v>
      </c>
      <c r="I891" t="s">
        <v>37</v>
      </c>
      <c r="J891" t="s">
        <v>172</v>
      </c>
      <c r="K891" t="s">
        <v>173</v>
      </c>
      <c r="L891" t="s">
        <v>124</v>
      </c>
      <c r="M891" t="s">
        <v>38</v>
      </c>
      <c r="N891" t="s">
        <v>39</v>
      </c>
      <c r="O891" s="23">
        <v>382</v>
      </c>
      <c r="P891" s="9">
        <v>9.9499999999999993</v>
      </c>
      <c r="Q891" t="s">
        <v>40</v>
      </c>
      <c r="R891">
        <v>27070</v>
      </c>
      <c r="S891" s="9">
        <v>38.409999999999997</v>
      </c>
      <c r="T891" s="26">
        <v>3.99</v>
      </c>
      <c r="U891" s="8">
        <v>153.26</v>
      </c>
      <c r="V891" t="s">
        <v>971</v>
      </c>
      <c r="W891" t="s">
        <v>42</v>
      </c>
      <c r="X891" t="s">
        <v>42</v>
      </c>
      <c r="Y891" t="s">
        <v>1740</v>
      </c>
      <c r="AA891" s="1">
        <f t="shared" si="65"/>
        <v>45908</v>
      </c>
      <c r="AB891" s="2">
        <f t="shared" si="66"/>
        <v>9</v>
      </c>
      <c r="AC891" s="2">
        <f t="shared" si="67"/>
        <v>2025</v>
      </c>
      <c r="AD891" s="2" t="str">
        <f>IFERROR(VLOOKUP(A891,'Aux Área'!$A$4:$B$123,2,0),"-")</f>
        <v>CONSERVA</v>
      </c>
    </row>
    <row r="892" spans="1:30" x14ac:dyDescent="0.3">
      <c r="A892" t="s">
        <v>44</v>
      </c>
      <c r="B892" t="s">
        <v>478</v>
      </c>
      <c r="C892" t="s">
        <v>1745</v>
      </c>
      <c r="D892" t="s">
        <v>1619</v>
      </c>
      <c r="E892" t="s">
        <v>1620</v>
      </c>
      <c r="F892" t="s">
        <v>45</v>
      </c>
      <c r="G892" t="s">
        <v>1500</v>
      </c>
      <c r="H892" t="s">
        <v>36</v>
      </c>
      <c r="I892" t="s">
        <v>37</v>
      </c>
      <c r="J892" t="s">
        <v>370</v>
      </c>
      <c r="K892" t="s">
        <v>371</v>
      </c>
      <c r="L892" t="s">
        <v>124</v>
      </c>
      <c r="M892" t="s">
        <v>38</v>
      </c>
      <c r="N892" t="s">
        <v>39</v>
      </c>
      <c r="O892" s="23">
        <v>385</v>
      </c>
      <c r="P892" s="9">
        <v>10.8</v>
      </c>
      <c r="Q892" t="s">
        <v>40</v>
      </c>
      <c r="R892">
        <v>7908</v>
      </c>
      <c r="S892" s="9">
        <v>35.659999999999997</v>
      </c>
      <c r="T892" s="26">
        <v>4.4909999999999997</v>
      </c>
      <c r="U892" s="8">
        <v>160.13999999999999</v>
      </c>
      <c r="V892" t="s">
        <v>1746</v>
      </c>
      <c r="W892" t="s">
        <v>42</v>
      </c>
      <c r="X892" t="s">
        <v>42</v>
      </c>
      <c r="Y892" t="s">
        <v>1740</v>
      </c>
      <c r="AA892" s="1">
        <f t="shared" si="65"/>
        <v>45908</v>
      </c>
      <c r="AB892" s="2">
        <f t="shared" si="66"/>
        <v>9</v>
      </c>
      <c r="AC892" s="2">
        <f t="shared" si="67"/>
        <v>2025</v>
      </c>
      <c r="AD892" s="2" t="str">
        <f>IFERROR(VLOOKUP(A892,'Aux Área'!$A$4:$B$123,2,0),"-")</f>
        <v>OPERAÇÃO</v>
      </c>
    </row>
    <row r="893" spans="1:30" x14ac:dyDescent="0.3">
      <c r="A893" t="s">
        <v>64</v>
      </c>
      <c r="B893" t="s">
        <v>332</v>
      </c>
      <c r="C893" t="s">
        <v>1747</v>
      </c>
      <c r="D893" t="s">
        <v>127</v>
      </c>
      <c r="E893" t="s">
        <v>128</v>
      </c>
      <c r="F893" t="s">
        <v>65</v>
      </c>
      <c r="G893" t="s">
        <v>1500</v>
      </c>
      <c r="H893" t="s">
        <v>36</v>
      </c>
      <c r="I893" t="s">
        <v>37</v>
      </c>
      <c r="J893" t="s">
        <v>1670</v>
      </c>
      <c r="K893" t="s">
        <v>1671</v>
      </c>
      <c r="L893" t="s">
        <v>1672</v>
      </c>
      <c r="M893" t="s">
        <v>38</v>
      </c>
      <c r="N893" t="s">
        <v>39</v>
      </c>
      <c r="O893" s="23">
        <v>388</v>
      </c>
      <c r="P893" s="9">
        <v>10.28</v>
      </c>
      <c r="Q893" t="s">
        <v>40</v>
      </c>
      <c r="R893">
        <v>16664</v>
      </c>
      <c r="S893" s="9">
        <v>37.74</v>
      </c>
      <c r="T893" s="26">
        <v>4.09</v>
      </c>
      <c r="U893" s="8">
        <v>154.36000000000001</v>
      </c>
      <c r="V893" t="s">
        <v>1748</v>
      </c>
      <c r="W893" t="s">
        <v>42</v>
      </c>
      <c r="X893" t="s">
        <v>42</v>
      </c>
      <c r="Y893" t="s">
        <v>1740</v>
      </c>
      <c r="AA893" s="1">
        <f t="shared" si="65"/>
        <v>45908</v>
      </c>
      <c r="AB893" s="2">
        <f t="shared" si="66"/>
        <v>9</v>
      </c>
      <c r="AC893" s="2">
        <f t="shared" si="67"/>
        <v>2025</v>
      </c>
      <c r="AD893" s="2" t="str">
        <f>IFERROR(VLOOKUP(A893,'Aux Área'!$A$4:$B$123,2,0),"-")</f>
        <v>ENGENHARIA</v>
      </c>
    </row>
    <row r="894" spans="1:30" x14ac:dyDescent="0.3">
      <c r="A894" t="s">
        <v>1295</v>
      </c>
      <c r="B894" t="s">
        <v>113</v>
      </c>
      <c r="C894" t="s">
        <v>1749</v>
      </c>
      <c r="D894" t="s">
        <v>1297</v>
      </c>
      <c r="E894" t="s">
        <v>1298</v>
      </c>
      <c r="F894" t="s">
        <v>1299</v>
      </c>
      <c r="G894" t="s">
        <v>1135</v>
      </c>
      <c r="H894" t="s">
        <v>1301</v>
      </c>
      <c r="I894" t="s">
        <v>839</v>
      </c>
      <c r="J894" t="s">
        <v>275</v>
      </c>
      <c r="K894" t="s">
        <v>276</v>
      </c>
      <c r="L894" t="s">
        <v>124</v>
      </c>
      <c r="M894" t="s">
        <v>38</v>
      </c>
      <c r="N894" t="s">
        <v>39</v>
      </c>
      <c r="O894" s="23">
        <v>0</v>
      </c>
      <c r="P894" s="23">
        <v>0</v>
      </c>
      <c r="Q894" t="s">
        <v>40</v>
      </c>
      <c r="R894" t="s">
        <v>15244</v>
      </c>
      <c r="S894" s="9">
        <v>47.06</v>
      </c>
      <c r="T894" s="26">
        <v>4.29</v>
      </c>
      <c r="U894" s="8">
        <v>201.89</v>
      </c>
      <c r="V894" t="s">
        <v>1750</v>
      </c>
      <c r="W894" t="s">
        <v>42</v>
      </c>
      <c r="X894" t="s">
        <v>42</v>
      </c>
      <c r="Y894" t="s">
        <v>1740</v>
      </c>
      <c r="AA894" s="1">
        <f t="shared" si="65"/>
        <v>45908</v>
      </c>
      <c r="AB894" s="2">
        <f t="shared" si="66"/>
        <v>9</v>
      </c>
      <c r="AC894" s="2">
        <f t="shared" si="67"/>
        <v>2025</v>
      </c>
      <c r="AD894" s="2" t="str">
        <f>IFERROR(VLOOKUP(A894,'Aux Área'!$A$4:$B$123,2,0),"-")</f>
        <v>LUCCA JR - OP</v>
      </c>
    </row>
    <row r="895" spans="1:30" x14ac:dyDescent="0.3">
      <c r="A895" t="s">
        <v>58</v>
      </c>
      <c r="B895" t="s">
        <v>250</v>
      </c>
      <c r="C895" t="s">
        <v>1751</v>
      </c>
      <c r="D895" t="s">
        <v>87</v>
      </c>
      <c r="E895" t="s">
        <v>88</v>
      </c>
      <c r="F895" t="s">
        <v>59</v>
      </c>
      <c r="G895" t="s">
        <v>1500</v>
      </c>
      <c r="H895" t="s">
        <v>36</v>
      </c>
      <c r="I895" t="s">
        <v>37</v>
      </c>
      <c r="J895" t="s">
        <v>215</v>
      </c>
      <c r="K895" t="s">
        <v>216</v>
      </c>
      <c r="L895" t="s">
        <v>217</v>
      </c>
      <c r="M895" t="s">
        <v>38</v>
      </c>
      <c r="N895" t="s">
        <v>39</v>
      </c>
      <c r="O895" s="23">
        <v>279</v>
      </c>
      <c r="P895" s="9">
        <v>7.21</v>
      </c>
      <c r="Q895" t="s">
        <v>40</v>
      </c>
      <c r="R895">
        <v>32379</v>
      </c>
      <c r="S895" s="9">
        <v>38.67</v>
      </c>
      <c r="T895" s="26">
        <v>4.1399999999999997</v>
      </c>
      <c r="U895" s="8">
        <v>160.11000000000001</v>
      </c>
      <c r="V895" t="s">
        <v>41</v>
      </c>
      <c r="W895" t="s">
        <v>42</v>
      </c>
      <c r="X895" t="s">
        <v>42</v>
      </c>
      <c r="Y895" t="s">
        <v>1740</v>
      </c>
      <c r="AA895" s="1">
        <f t="shared" si="65"/>
        <v>45908</v>
      </c>
      <c r="AB895" s="2">
        <f t="shared" si="66"/>
        <v>9</v>
      </c>
      <c r="AC895" s="2">
        <f t="shared" si="67"/>
        <v>2025</v>
      </c>
      <c r="AD895" s="2" t="str">
        <f>IFERROR(VLOOKUP(A895,'Aux Área'!$A$4:$B$123,2,0),"-")</f>
        <v>CONSERVA</v>
      </c>
    </row>
    <row r="896" spans="1:30" x14ac:dyDescent="0.3">
      <c r="A896" t="s">
        <v>60</v>
      </c>
      <c r="B896" t="s">
        <v>614</v>
      </c>
      <c r="C896" t="s">
        <v>1752</v>
      </c>
      <c r="D896" t="s">
        <v>1206</v>
      </c>
      <c r="E896" t="s">
        <v>1207</v>
      </c>
      <c r="F896" t="s">
        <v>61</v>
      </c>
      <c r="G896" t="s">
        <v>1500</v>
      </c>
      <c r="H896" t="s">
        <v>36</v>
      </c>
      <c r="I896" t="s">
        <v>37</v>
      </c>
      <c r="J896" t="s">
        <v>623</v>
      </c>
      <c r="K896" t="s">
        <v>624</v>
      </c>
      <c r="L896" t="s">
        <v>181</v>
      </c>
      <c r="M896" t="s">
        <v>38</v>
      </c>
      <c r="N896" t="s">
        <v>39</v>
      </c>
      <c r="O896" s="23">
        <v>305</v>
      </c>
      <c r="P896" s="9">
        <v>9.57</v>
      </c>
      <c r="Q896" t="s">
        <v>40</v>
      </c>
      <c r="R896">
        <v>8959</v>
      </c>
      <c r="S896" s="9">
        <v>31.88</v>
      </c>
      <c r="T896" s="26">
        <v>3.69</v>
      </c>
      <c r="U896" s="8">
        <v>117.64</v>
      </c>
      <c r="V896" t="s">
        <v>41</v>
      </c>
      <c r="W896" t="s">
        <v>42</v>
      </c>
      <c r="X896" t="s">
        <v>42</v>
      </c>
      <c r="Y896" t="s">
        <v>1740</v>
      </c>
      <c r="AA896" s="1">
        <f t="shared" si="65"/>
        <v>45908</v>
      </c>
      <c r="AB896" s="2">
        <f t="shared" si="66"/>
        <v>9</v>
      </c>
      <c r="AC896" s="2">
        <f t="shared" si="67"/>
        <v>2025</v>
      </c>
      <c r="AD896" s="2" t="str">
        <f>IFERROR(VLOOKUP(A896,'Aux Área'!$A$4:$B$123,2,0),"-")</f>
        <v>QSMS</v>
      </c>
    </row>
    <row r="897" spans="1:30" x14ac:dyDescent="0.3">
      <c r="A897" t="s">
        <v>1295</v>
      </c>
      <c r="B897" t="s">
        <v>1753</v>
      </c>
      <c r="C897" t="s">
        <v>1754</v>
      </c>
      <c r="D897" t="s">
        <v>1297</v>
      </c>
      <c r="E897" t="s">
        <v>1298</v>
      </c>
      <c r="F897" t="s">
        <v>1299</v>
      </c>
      <c r="G897" t="s">
        <v>1135</v>
      </c>
      <c r="H897" t="s">
        <v>1301</v>
      </c>
      <c r="I897" t="s">
        <v>839</v>
      </c>
      <c r="J897" t="s">
        <v>1665</v>
      </c>
      <c r="K897" t="s">
        <v>1666</v>
      </c>
      <c r="L897" t="s">
        <v>301</v>
      </c>
      <c r="M897" t="s">
        <v>38</v>
      </c>
      <c r="N897" t="s">
        <v>39</v>
      </c>
      <c r="O897" s="23">
        <v>0</v>
      </c>
      <c r="P897" s="23">
        <v>0</v>
      </c>
      <c r="Q897" t="s">
        <v>40</v>
      </c>
      <c r="R897" t="s">
        <v>15244</v>
      </c>
      <c r="S897" s="9">
        <v>35.51</v>
      </c>
      <c r="T897" s="26">
        <v>4.09</v>
      </c>
      <c r="U897" s="8">
        <v>145.24</v>
      </c>
      <c r="V897" t="s">
        <v>1755</v>
      </c>
      <c r="W897" t="s">
        <v>42</v>
      </c>
      <c r="X897" t="s">
        <v>42</v>
      </c>
      <c r="Y897" t="s">
        <v>1740</v>
      </c>
      <c r="AA897" s="1">
        <f t="shared" ref="AA897:AA942" si="68">DATEVALUE(C897)</f>
        <v>45908</v>
      </c>
      <c r="AB897" s="2">
        <f t="shared" ref="AB897:AB942" si="69">MONTH(AA897)</f>
        <v>9</v>
      </c>
      <c r="AC897" s="2">
        <f t="shared" ref="AC897:AC942" si="70">YEAR(AA897)</f>
        <v>2025</v>
      </c>
      <c r="AD897" s="2" t="str">
        <f>IFERROR(VLOOKUP(A897,'Aux Área'!$A$4:$B$123,2,0),"-")</f>
        <v>LUCCA JR - OP</v>
      </c>
    </row>
    <row r="898" spans="1:30" x14ac:dyDescent="0.3">
      <c r="A898" t="s">
        <v>52</v>
      </c>
      <c r="B898" t="s">
        <v>1449</v>
      </c>
      <c r="C898" t="s">
        <v>1756</v>
      </c>
      <c r="D898" t="s">
        <v>391</v>
      </c>
      <c r="E898" t="s">
        <v>392</v>
      </c>
      <c r="F898" t="s">
        <v>53</v>
      </c>
      <c r="G898" t="s">
        <v>1500</v>
      </c>
      <c r="H898" t="s">
        <v>36</v>
      </c>
      <c r="I898" t="s">
        <v>37</v>
      </c>
      <c r="J898" t="s">
        <v>492</v>
      </c>
      <c r="K898" t="s">
        <v>493</v>
      </c>
      <c r="L898" t="s">
        <v>110</v>
      </c>
      <c r="M898" t="s">
        <v>38</v>
      </c>
      <c r="N898" t="s">
        <v>39</v>
      </c>
      <c r="O898" s="23">
        <v>200</v>
      </c>
      <c r="P898" s="9">
        <v>9.23</v>
      </c>
      <c r="Q898" t="s">
        <v>40</v>
      </c>
      <c r="R898">
        <v>16615</v>
      </c>
      <c r="S898" s="9">
        <v>21.68</v>
      </c>
      <c r="T898" s="26">
        <v>3.69</v>
      </c>
      <c r="U898" s="8">
        <v>80</v>
      </c>
      <c r="V898" t="s">
        <v>41</v>
      </c>
      <c r="W898" t="s">
        <v>42</v>
      </c>
      <c r="X898" t="s">
        <v>42</v>
      </c>
      <c r="Y898" t="s">
        <v>1740</v>
      </c>
      <c r="AA898" s="1">
        <f t="shared" si="68"/>
        <v>45909</v>
      </c>
      <c r="AB898" s="2">
        <f t="shared" si="69"/>
        <v>9</v>
      </c>
      <c r="AC898" s="2">
        <f t="shared" si="70"/>
        <v>2025</v>
      </c>
      <c r="AD898" s="2" t="str">
        <f>IFERROR(VLOOKUP(A898,'Aux Área'!$A$4:$B$123,2,0),"-")</f>
        <v>OPERAÇÃO</v>
      </c>
    </row>
    <row r="899" spans="1:30" x14ac:dyDescent="0.3">
      <c r="A899" t="s">
        <v>58</v>
      </c>
      <c r="B899" t="s">
        <v>250</v>
      </c>
      <c r="C899" t="s">
        <v>1757</v>
      </c>
      <c r="D899" t="s">
        <v>87</v>
      </c>
      <c r="E899" t="s">
        <v>88</v>
      </c>
      <c r="F899" t="s">
        <v>59</v>
      </c>
      <c r="G899" t="s">
        <v>1500</v>
      </c>
      <c r="H899" t="s">
        <v>36</v>
      </c>
      <c r="I899" t="s">
        <v>37</v>
      </c>
      <c r="J899" t="s">
        <v>241</v>
      </c>
      <c r="K899" t="s">
        <v>242</v>
      </c>
      <c r="L899" t="s">
        <v>110</v>
      </c>
      <c r="M899" t="s">
        <v>38</v>
      </c>
      <c r="N899" t="s">
        <v>39</v>
      </c>
      <c r="O899" s="23">
        <v>308</v>
      </c>
      <c r="P899" s="9">
        <v>8.84</v>
      </c>
      <c r="Q899" t="s">
        <v>40</v>
      </c>
      <c r="R899">
        <v>32687</v>
      </c>
      <c r="S899" s="9">
        <v>34.840000000000003</v>
      </c>
      <c r="T899" s="26">
        <v>3.69</v>
      </c>
      <c r="U899" s="8">
        <v>128.55000000000001</v>
      </c>
      <c r="V899" t="s">
        <v>41</v>
      </c>
      <c r="W899" t="s">
        <v>42</v>
      </c>
      <c r="X899" t="s">
        <v>42</v>
      </c>
      <c r="Y899" t="s">
        <v>1740</v>
      </c>
      <c r="AA899" s="1">
        <f t="shared" si="68"/>
        <v>45909</v>
      </c>
      <c r="AB899" s="2">
        <f t="shared" si="69"/>
        <v>9</v>
      </c>
      <c r="AC899" s="2">
        <f t="shared" si="70"/>
        <v>2025</v>
      </c>
      <c r="AD899" s="2" t="str">
        <f>IFERROR(VLOOKUP(A899,'Aux Área'!$A$4:$B$123,2,0),"-")</f>
        <v>CONSERVA</v>
      </c>
    </row>
    <row r="900" spans="1:30" x14ac:dyDescent="0.3">
      <c r="A900" t="s">
        <v>46</v>
      </c>
      <c r="B900" t="s">
        <v>458</v>
      </c>
      <c r="C900" t="s">
        <v>1758</v>
      </c>
      <c r="D900" t="s">
        <v>1759</v>
      </c>
      <c r="E900" t="s">
        <v>1760</v>
      </c>
      <c r="F900" t="s">
        <v>47</v>
      </c>
      <c r="G900" t="s">
        <v>1503</v>
      </c>
      <c r="H900" t="s">
        <v>36</v>
      </c>
      <c r="I900" t="s">
        <v>37</v>
      </c>
      <c r="J900" t="s">
        <v>89</v>
      </c>
      <c r="K900" t="s">
        <v>90</v>
      </c>
      <c r="L900" t="s">
        <v>91</v>
      </c>
      <c r="M900" t="s">
        <v>38</v>
      </c>
      <c r="N900" t="s">
        <v>39</v>
      </c>
      <c r="O900" s="23">
        <v>287</v>
      </c>
      <c r="P900" s="9">
        <v>11.19</v>
      </c>
      <c r="Q900" t="s">
        <v>40</v>
      </c>
      <c r="R900">
        <v>13419</v>
      </c>
      <c r="S900" s="9">
        <v>25.65</v>
      </c>
      <c r="T900" s="26">
        <v>4.49</v>
      </c>
      <c r="U900" s="8">
        <v>115.17</v>
      </c>
      <c r="V900" t="s">
        <v>1761</v>
      </c>
      <c r="W900" t="s">
        <v>42</v>
      </c>
      <c r="X900" t="s">
        <v>42</v>
      </c>
      <c r="Y900" t="s">
        <v>1740</v>
      </c>
      <c r="AA900" s="1">
        <f t="shared" si="68"/>
        <v>45909</v>
      </c>
      <c r="AB900" s="2">
        <f t="shared" si="69"/>
        <v>9</v>
      </c>
      <c r="AC900" s="2">
        <f t="shared" si="70"/>
        <v>2025</v>
      </c>
      <c r="AD900" s="2" t="str">
        <f>IFERROR(VLOOKUP(A900,'Aux Área'!$A$4:$B$123,2,0),"-")</f>
        <v>FACILITIES</v>
      </c>
    </row>
    <row r="901" spans="1:30" x14ac:dyDescent="0.3">
      <c r="A901" t="s">
        <v>62</v>
      </c>
      <c r="B901" t="s">
        <v>1455</v>
      </c>
      <c r="C901" t="s">
        <v>1762</v>
      </c>
      <c r="D901" t="s">
        <v>120</v>
      </c>
      <c r="E901" t="s">
        <v>121</v>
      </c>
      <c r="F901" t="s">
        <v>63</v>
      </c>
      <c r="G901" t="s">
        <v>1500</v>
      </c>
      <c r="H901" t="s">
        <v>36</v>
      </c>
      <c r="I901" t="s">
        <v>37</v>
      </c>
      <c r="J901" t="s">
        <v>188</v>
      </c>
      <c r="K901" t="s">
        <v>189</v>
      </c>
      <c r="L901" t="s">
        <v>190</v>
      </c>
      <c r="M901" t="s">
        <v>38</v>
      </c>
      <c r="N901" t="s">
        <v>39</v>
      </c>
      <c r="O901" s="23">
        <v>340</v>
      </c>
      <c r="P901" s="9">
        <v>10.42</v>
      </c>
      <c r="Q901" t="s">
        <v>40</v>
      </c>
      <c r="R901">
        <v>27410</v>
      </c>
      <c r="S901" s="9">
        <v>32.64</v>
      </c>
      <c r="T901" s="26">
        <v>4.3899999999999997</v>
      </c>
      <c r="U901" s="8">
        <v>143.29</v>
      </c>
      <c r="V901" t="s">
        <v>112</v>
      </c>
      <c r="W901" t="s">
        <v>42</v>
      </c>
      <c r="X901" t="s">
        <v>42</v>
      </c>
      <c r="Y901" t="s">
        <v>1740</v>
      </c>
      <c r="AA901" s="1">
        <f t="shared" si="68"/>
        <v>45909</v>
      </c>
      <c r="AB901" s="2">
        <f t="shared" si="69"/>
        <v>9</v>
      </c>
      <c r="AC901" s="2">
        <f t="shared" si="70"/>
        <v>2025</v>
      </c>
      <c r="AD901" s="2" t="str">
        <f>IFERROR(VLOOKUP(A901,'Aux Área'!$A$4:$B$123,2,0),"-")</f>
        <v>CONSERVA</v>
      </c>
    </row>
    <row r="902" spans="1:30" x14ac:dyDescent="0.3">
      <c r="A902" t="s">
        <v>48</v>
      </c>
      <c r="B902" t="s">
        <v>288</v>
      </c>
      <c r="C902" t="s">
        <v>1763</v>
      </c>
      <c r="D902" t="s">
        <v>185</v>
      </c>
      <c r="E902" t="s">
        <v>33</v>
      </c>
      <c r="F902" t="s">
        <v>49</v>
      </c>
      <c r="G902" t="s">
        <v>1500</v>
      </c>
      <c r="H902" t="s">
        <v>36</v>
      </c>
      <c r="I902" t="s">
        <v>37</v>
      </c>
      <c r="J902" t="s">
        <v>147</v>
      </c>
      <c r="K902" t="s">
        <v>148</v>
      </c>
      <c r="L902" t="s">
        <v>84</v>
      </c>
      <c r="M902" t="s">
        <v>38</v>
      </c>
      <c r="N902" t="s">
        <v>39</v>
      </c>
      <c r="O902" s="23">
        <v>353</v>
      </c>
      <c r="P902" s="9">
        <v>8.1199999999999992</v>
      </c>
      <c r="Q902" t="s">
        <v>40</v>
      </c>
      <c r="R902">
        <v>9693</v>
      </c>
      <c r="S902" s="9">
        <v>43.45</v>
      </c>
      <c r="T902" s="26">
        <v>3.9910000000000001</v>
      </c>
      <c r="U902" s="8">
        <v>173.4</v>
      </c>
      <c r="V902" t="s">
        <v>112</v>
      </c>
      <c r="W902" t="s">
        <v>42</v>
      </c>
      <c r="X902" t="s">
        <v>42</v>
      </c>
      <c r="Y902" t="s">
        <v>1740</v>
      </c>
      <c r="AA902" s="1">
        <f t="shared" si="68"/>
        <v>45909</v>
      </c>
      <c r="AB902" s="2">
        <f t="shared" si="69"/>
        <v>9</v>
      </c>
      <c r="AC902" s="2">
        <f t="shared" si="70"/>
        <v>2025</v>
      </c>
      <c r="AD902" s="2" t="str">
        <f>IFERROR(VLOOKUP(A902,'Aux Área'!$A$4:$B$123,2,0),"-")</f>
        <v>ENGENHARIA</v>
      </c>
    </row>
    <row r="903" spans="1:30" x14ac:dyDescent="0.3">
      <c r="A903" t="s">
        <v>76</v>
      </c>
      <c r="B903" t="s">
        <v>380</v>
      </c>
      <c r="C903" t="s">
        <v>1764</v>
      </c>
      <c r="D903" t="s">
        <v>382</v>
      </c>
      <c r="E903" t="s">
        <v>383</v>
      </c>
      <c r="F903" t="s">
        <v>77</v>
      </c>
      <c r="G903" t="s">
        <v>1500</v>
      </c>
      <c r="H903" t="s">
        <v>36</v>
      </c>
      <c r="I903" t="s">
        <v>37</v>
      </c>
      <c r="J903" t="s">
        <v>237</v>
      </c>
      <c r="K903" t="s">
        <v>238</v>
      </c>
      <c r="L903" t="s">
        <v>110</v>
      </c>
      <c r="M903" t="s">
        <v>38</v>
      </c>
      <c r="N903" t="s">
        <v>39</v>
      </c>
      <c r="O903" s="23">
        <v>273</v>
      </c>
      <c r="P903" s="9">
        <v>9.75</v>
      </c>
      <c r="Q903" t="s">
        <v>40</v>
      </c>
      <c r="R903">
        <v>24047</v>
      </c>
      <c r="S903" s="9">
        <v>28</v>
      </c>
      <c r="T903" s="26">
        <v>3.69</v>
      </c>
      <c r="U903" s="8">
        <v>103.32</v>
      </c>
      <c r="V903" t="s">
        <v>41</v>
      </c>
      <c r="W903" t="s">
        <v>42</v>
      </c>
      <c r="X903" t="s">
        <v>42</v>
      </c>
      <c r="Y903" t="s">
        <v>1740</v>
      </c>
      <c r="AA903" s="1">
        <f t="shared" si="68"/>
        <v>45909</v>
      </c>
      <c r="AB903" s="2">
        <f t="shared" si="69"/>
        <v>9</v>
      </c>
      <c r="AC903" s="2">
        <f t="shared" si="70"/>
        <v>2025</v>
      </c>
      <c r="AD903" s="2" t="str">
        <f>IFERROR(VLOOKUP(A903,'Aux Área'!$A$4:$B$123,2,0),"-")</f>
        <v>QSMS</v>
      </c>
    </row>
    <row r="904" spans="1:30" x14ac:dyDescent="0.3">
      <c r="A904" t="s">
        <v>70</v>
      </c>
      <c r="B904" t="s">
        <v>272</v>
      </c>
      <c r="C904" t="s">
        <v>1765</v>
      </c>
      <c r="D904" t="s">
        <v>145</v>
      </c>
      <c r="E904" t="s">
        <v>146</v>
      </c>
      <c r="F904" t="s">
        <v>71</v>
      </c>
      <c r="G904" t="s">
        <v>1503</v>
      </c>
      <c r="H904" t="s">
        <v>36</v>
      </c>
      <c r="I904" t="s">
        <v>37</v>
      </c>
      <c r="J904" t="s">
        <v>1766</v>
      </c>
      <c r="K904" t="s">
        <v>242</v>
      </c>
      <c r="L904" t="s">
        <v>110</v>
      </c>
      <c r="M904" t="s">
        <v>38</v>
      </c>
      <c r="N904" t="s">
        <v>39</v>
      </c>
      <c r="O904" s="23">
        <v>269</v>
      </c>
      <c r="P904" s="9">
        <v>7.17</v>
      </c>
      <c r="Q904" t="s">
        <v>40</v>
      </c>
      <c r="R904">
        <v>6213</v>
      </c>
      <c r="S904" s="9">
        <v>37.5</v>
      </c>
      <c r="T904" s="26">
        <v>3.69</v>
      </c>
      <c r="U904" s="8">
        <v>138.38</v>
      </c>
      <c r="V904" t="s">
        <v>112</v>
      </c>
      <c r="W904" t="s">
        <v>42</v>
      </c>
      <c r="X904" t="s">
        <v>42</v>
      </c>
      <c r="Y904" t="s">
        <v>1740</v>
      </c>
      <c r="AA904" s="1">
        <f t="shared" si="68"/>
        <v>45909</v>
      </c>
      <c r="AB904" s="2">
        <f t="shared" si="69"/>
        <v>9</v>
      </c>
      <c r="AC904" s="2">
        <f t="shared" si="70"/>
        <v>2025</v>
      </c>
      <c r="AD904" s="2" t="str">
        <f>IFERROR(VLOOKUP(A904,'Aux Área'!$A$4:$B$123,2,0),"-")</f>
        <v>QSMS</v>
      </c>
    </row>
    <row r="905" spans="1:30" x14ac:dyDescent="0.3">
      <c r="A905" t="s">
        <v>662</v>
      </c>
      <c r="B905" t="s">
        <v>183</v>
      </c>
      <c r="C905" t="s">
        <v>1767</v>
      </c>
      <c r="D905" t="s">
        <v>1568</v>
      </c>
      <c r="E905" t="s">
        <v>1569</v>
      </c>
      <c r="F905" t="s">
        <v>653</v>
      </c>
      <c r="G905" t="s">
        <v>1495</v>
      </c>
      <c r="H905" t="s">
        <v>1571</v>
      </c>
      <c r="I905" t="s">
        <v>1497</v>
      </c>
      <c r="J905" t="s">
        <v>1100</v>
      </c>
      <c r="K905" t="s">
        <v>1101</v>
      </c>
      <c r="L905" t="s">
        <v>181</v>
      </c>
      <c r="M905" t="s">
        <v>38</v>
      </c>
      <c r="N905" t="s">
        <v>668</v>
      </c>
      <c r="O905" s="23">
        <v>0</v>
      </c>
      <c r="P905" s="9">
        <v>0</v>
      </c>
      <c r="Q905" t="s">
        <v>40</v>
      </c>
      <c r="R905">
        <v>0</v>
      </c>
      <c r="S905" s="9">
        <v>99.05</v>
      </c>
      <c r="T905" s="26">
        <v>5.59</v>
      </c>
      <c r="U905" s="8">
        <v>553.70000000000005</v>
      </c>
      <c r="V905" t="s">
        <v>1768</v>
      </c>
      <c r="W905" t="s">
        <v>652</v>
      </c>
      <c r="X905" t="s">
        <v>42</v>
      </c>
      <c r="Y905" t="s">
        <v>653</v>
      </c>
      <c r="AA905" s="1">
        <f t="shared" si="68"/>
        <v>45909</v>
      </c>
      <c r="AB905" s="2">
        <f t="shared" si="69"/>
        <v>9</v>
      </c>
      <c r="AC905" s="2">
        <f t="shared" si="70"/>
        <v>2025</v>
      </c>
      <c r="AD905" s="2" t="str">
        <f>IFERROR(VLOOKUP(A905,'Aux Área'!$A$4:$B$123,2,0),"-")</f>
        <v>SÃO PEDRO</v>
      </c>
    </row>
    <row r="906" spans="1:30" x14ac:dyDescent="0.3">
      <c r="A906" t="s">
        <v>46</v>
      </c>
      <c r="B906" t="s">
        <v>458</v>
      </c>
      <c r="C906" t="s">
        <v>1769</v>
      </c>
      <c r="D906" t="s">
        <v>1759</v>
      </c>
      <c r="E906" t="s">
        <v>1760</v>
      </c>
      <c r="F906" t="s">
        <v>47</v>
      </c>
      <c r="G906" t="s">
        <v>1503</v>
      </c>
      <c r="H906" t="s">
        <v>36</v>
      </c>
      <c r="I906" t="s">
        <v>37</v>
      </c>
      <c r="J906" t="s">
        <v>1770</v>
      </c>
      <c r="K906" t="s">
        <v>1771</v>
      </c>
      <c r="L906" t="s">
        <v>181</v>
      </c>
      <c r="M906" t="s">
        <v>38</v>
      </c>
      <c r="N906" t="s">
        <v>39</v>
      </c>
      <c r="O906" s="23">
        <v>450</v>
      </c>
      <c r="P906" s="9">
        <v>11.63</v>
      </c>
      <c r="Q906" t="s">
        <v>40</v>
      </c>
      <c r="R906">
        <v>13869</v>
      </c>
      <c r="S906" s="9">
        <v>38.68</v>
      </c>
      <c r="T906" s="26">
        <v>4.79</v>
      </c>
      <c r="U906" s="8">
        <v>185.28</v>
      </c>
      <c r="V906" t="s">
        <v>41</v>
      </c>
      <c r="W906" t="s">
        <v>42</v>
      </c>
      <c r="X906" t="s">
        <v>42</v>
      </c>
      <c r="Y906" t="s">
        <v>1740</v>
      </c>
      <c r="AA906" s="1">
        <f t="shared" si="68"/>
        <v>45909</v>
      </c>
      <c r="AB906" s="2">
        <f t="shared" si="69"/>
        <v>9</v>
      </c>
      <c r="AC906" s="2">
        <f t="shared" si="70"/>
        <v>2025</v>
      </c>
      <c r="AD906" s="2" t="str">
        <f>IFERROR(VLOOKUP(A906,'Aux Área'!$A$4:$B$123,2,0),"-")</f>
        <v>FACILITIES</v>
      </c>
    </row>
    <row r="907" spans="1:30" x14ac:dyDescent="0.3">
      <c r="A907" t="s">
        <v>52</v>
      </c>
      <c r="B907" t="s">
        <v>1449</v>
      </c>
      <c r="C907" t="s">
        <v>1772</v>
      </c>
      <c r="D907" t="s">
        <v>391</v>
      </c>
      <c r="E907" t="s">
        <v>392</v>
      </c>
      <c r="F907" t="s">
        <v>53</v>
      </c>
      <c r="G907" t="s">
        <v>1500</v>
      </c>
      <c r="H907" t="s">
        <v>36</v>
      </c>
      <c r="I907" t="s">
        <v>37</v>
      </c>
      <c r="J907" t="s">
        <v>215</v>
      </c>
      <c r="K907" t="s">
        <v>216</v>
      </c>
      <c r="L907" t="s">
        <v>217</v>
      </c>
      <c r="M907" t="s">
        <v>38</v>
      </c>
      <c r="N907" t="s">
        <v>39</v>
      </c>
      <c r="O907" s="23">
        <v>215</v>
      </c>
      <c r="P907" s="9">
        <v>8.27</v>
      </c>
      <c r="Q907" t="s">
        <v>40</v>
      </c>
      <c r="R907">
        <v>16830</v>
      </c>
      <c r="S907" s="9">
        <v>26</v>
      </c>
      <c r="T907" s="26">
        <v>4.1399999999999997</v>
      </c>
      <c r="U907" s="8">
        <v>107.63</v>
      </c>
      <c r="V907" t="s">
        <v>41</v>
      </c>
      <c r="W907" t="s">
        <v>42</v>
      </c>
      <c r="X907" t="s">
        <v>42</v>
      </c>
      <c r="Y907" t="s">
        <v>1740</v>
      </c>
      <c r="AA907" s="1">
        <f t="shared" si="68"/>
        <v>45909</v>
      </c>
      <c r="AB907" s="2">
        <f t="shared" si="69"/>
        <v>9</v>
      </c>
      <c r="AC907" s="2">
        <f t="shared" si="70"/>
        <v>2025</v>
      </c>
      <c r="AD907" s="2" t="str">
        <f>IFERROR(VLOOKUP(A907,'Aux Área'!$A$4:$B$123,2,0),"-")</f>
        <v>OPERAÇÃO</v>
      </c>
    </row>
    <row r="908" spans="1:30" x14ac:dyDescent="0.3">
      <c r="A908" t="s">
        <v>68</v>
      </c>
      <c r="B908" t="s">
        <v>296</v>
      </c>
      <c r="C908" t="s">
        <v>1773</v>
      </c>
      <c r="D908" t="s">
        <v>80</v>
      </c>
      <c r="E908" t="s">
        <v>81</v>
      </c>
      <c r="F908" t="s">
        <v>69</v>
      </c>
      <c r="G908" t="s">
        <v>1503</v>
      </c>
      <c r="H908" t="s">
        <v>36</v>
      </c>
      <c r="I908" t="s">
        <v>37</v>
      </c>
      <c r="J908" t="s">
        <v>188</v>
      </c>
      <c r="K908" t="s">
        <v>189</v>
      </c>
      <c r="L908" t="s">
        <v>190</v>
      </c>
      <c r="M908" t="s">
        <v>38</v>
      </c>
      <c r="N908" t="s">
        <v>39</v>
      </c>
      <c r="O908" s="23">
        <v>355</v>
      </c>
      <c r="P908" s="9">
        <v>8.76</v>
      </c>
      <c r="Q908" t="s">
        <v>40</v>
      </c>
      <c r="R908">
        <v>4051</v>
      </c>
      <c r="S908" s="9">
        <v>40.520000000000003</v>
      </c>
      <c r="T908" s="26">
        <v>4.3899999999999997</v>
      </c>
      <c r="U908" s="8">
        <v>177.88</v>
      </c>
      <c r="V908" t="s">
        <v>41</v>
      </c>
      <c r="W908" t="s">
        <v>42</v>
      </c>
      <c r="X908" t="s">
        <v>42</v>
      </c>
      <c r="Y908" t="s">
        <v>1740</v>
      </c>
      <c r="AA908" s="1">
        <f t="shared" si="68"/>
        <v>45909</v>
      </c>
      <c r="AB908" s="2">
        <f t="shared" si="69"/>
        <v>9</v>
      </c>
      <c r="AC908" s="2">
        <f t="shared" si="70"/>
        <v>2025</v>
      </c>
      <c r="AD908" s="2" t="str">
        <f>IFERROR(VLOOKUP(A908,'Aux Área'!$A$4:$B$123,2,0),"-")</f>
        <v>OPERAÇÃO</v>
      </c>
    </row>
    <row r="909" spans="1:30" x14ac:dyDescent="0.3">
      <c r="A909" t="s">
        <v>74</v>
      </c>
      <c r="B909" t="s">
        <v>255</v>
      </c>
      <c r="C909" t="s">
        <v>1774</v>
      </c>
      <c r="D909" t="s">
        <v>115</v>
      </c>
      <c r="E909" t="s">
        <v>116</v>
      </c>
      <c r="F909" t="s">
        <v>75</v>
      </c>
      <c r="G909" t="s">
        <v>1503</v>
      </c>
      <c r="H909" t="s">
        <v>36</v>
      </c>
      <c r="I909" t="s">
        <v>37</v>
      </c>
      <c r="J909" t="s">
        <v>104</v>
      </c>
      <c r="K909" t="s">
        <v>105</v>
      </c>
      <c r="L909" t="s">
        <v>84</v>
      </c>
      <c r="M909" t="s">
        <v>38</v>
      </c>
      <c r="N909" t="s">
        <v>39</v>
      </c>
      <c r="O909" s="23">
        <v>325</v>
      </c>
      <c r="P909" s="9">
        <v>8.5500000000000007</v>
      </c>
      <c r="Q909" t="s">
        <v>40</v>
      </c>
      <c r="R909">
        <v>6890</v>
      </c>
      <c r="S909" s="9">
        <v>37.99</v>
      </c>
      <c r="T909" s="26">
        <v>4.29</v>
      </c>
      <c r="U909" s="8">
        <v>162.97</v>
      </c>
      <c r="V909" t="s">
        <v>1775</v>
      </c>
      <c r="W909" t="s">
        <v>42</v>
      </c>
      <c r="X909" t="s">
        <v>42</v>
      </c>
      <c r="Y909" t="s">
        <v>1740</v>
      </c>
      <c r="AA909" s="1">
        <f t="shared" si="68"/>
        <v>45910</v>
      </c>
      <c r="AB909" s="2">
        <f t="shared" si="69"/>
        <v>9</v>
      </c>
      <c r="AC909" s="2">
        <f t="shared" si="70"/>
        <v>2025</v>
      </c>
      <c r="AD909" s="2" t="str">
        <f>IFERROR(VLOOKUP(A909,'Aux Área'!$A$4:$B$123,2,0),"-")</f>
        <v>TI</v>
      </c>
    </row>
    <row r="910" spans="1:30" x14ac:dyDescent="0.3">
      <c r="A910" t="s">
        <v>76</v>
      </c>
      <c r="B910" t="s">
        <v>380</v>
      </c>
      <c r="C910" t="s">
        <v>1776</v>
      </c>
      <c r="D910" t="s">
        <v>382</v>
      </c>
      <c r="E910" t="s">
        <v>383</v>
      </c>
      <c r="F910" t="s">
        <v>77</v>
      </c>
      <c r="G910" t="s">
        <v>1500</v>
      </c>
      <c r="H910" t="s">
        <v>36</v>
      </c>
      <c r="I910" t="s">
        <v>37</v>
      </c>
      <c r="J910" t="s">
        <v>275</v>
      </c>
      <c r="K910" t="s">
        <v>276</v>
      </c>
      <c r="L910" t="s">
        <v>124</v>
      </c>
      <c r="M910" t="s">
        <v>38</v>
      </c>
      <c r="N910" t="s">
        <v>39</v>
      </c>
      <c r="O910" s="23">
        <v>218</v>
      </c>
      <c r="P910" s="9">
        <v>8.65</v>
      </c>
      <c r="Q910" t="s">
        <v>40</v>
      </c>
      <c r="R910">
        <v>24265</v>
      </c>
      <c r="S910" s="9">
        <v>25.19</v>
      </c>
      <c r="T910" s="26">
        <v>4.29</v>
      </c>
      <c r="U910" s="8">
        <v>108.07</v>
      </c>
      <c r="V910" t="s">
        <v>1777</v>
      </c>
      <c r="W910" t="s">
        <v>42</v>
      </c>
      <c r="X910" t="s">
        <v>42</v>
      </c>
      <c r="Y910" t="s">
        <v>1740</v>
      </c>
      <c r="AA910" s="1">
        <f t="shared" si="68"/>
        <v>45910</v>
      </c>
      <c r="AB910" s="2">
        <f t="shared" si="69"/>
        <v>9</v>
      </c>
      <c r="AC910" s="2">
        <f t="shared" si="70"/>
        <v>2025</v>
      </c>
      <c r="AD910" s="2" t="str">
        <f>IFERROR(VLOOKUP(A910,'Aux Área'!$A$4:$B$123,2,0),"-")</f>
        <v>QSMS</v>
      </c>
    </row>
    <row r="911" spans="1:30" x14ac:dyDescent="0.3">
      <c r="A911" t="s">
        <v>70</v>
      </c>
      <c r="B911" t="s">
        <v>272</v>
      </c>
      <c r="C911" t="s">
        <v>1778</v>
      </c>
      <c r="D911" t="s">
        <v>145</v>
      </c>
      <c r="E911" t="s">
        <v>146</v>
      </c>
      <c r="F911" t="s">
        <v>71</v>
      </c>
      <c r="G911" t="s">
        <v>1503</v>
      </c>
      <c r="H911" t="s">
        <v>36</v>
      </c>
      <c r="I911" t="s">
        <v>37</v>
      </c>
      <c r="J911" t="s">
        <v>275</v>
      </c>
      <c r="K911" t="s">
        <v>276</v>
      </c>
      <c r="L911" t="s">
        <v>124</v>
      </c>
      <c r="M911" t="s">
        <v>38</v>
      </c>
      <c r="N911" t="s">
        <v>39</v>
      </c>
      <c r="O911" s="23">
        <v>31</v>
      </c>
      <c r="P911" s="9">
        <v>1.44</v>
      </c>
      <c r="Q911" t="s">
        <v>40</v>
      </c>
      <c r="R911">
        <v>6244</v>
      </c>
      <c r="S911" s="9">
        <v>21.51</v>
      </c>
      <c r="T911" s="26">
        <v>4.29</v>
      </c>
      <c r="U911" s="8">
        <v>92.28</v>
      </c>
      <c r="V911" t="s">
        <v>1779</v>
      </c>
      <c r="W911" t="s">
        <v>42</v>
      </c>
      <c r="X911" t="s">
        <v>42</v>
      </c>
      <c r="Y911" t="s">
        <v>1740</v>
      </c>
      <c r="AA911" s="1">
        <f t="shared" si="68"/>
        <v>45910</v>
      </c>
      <c r="AB911" s="2">
        <f t="shared" si="69"/>
        <v>9</v>
      </c>
      <c r="AC911" s="2">
        <f t="shared" si="70"/>
        <v>2025</v>
      </c>
      <c r="AD911" s="2" t="str">
        <f>IFERROR(VLOOKUP(A911,'Aux Área'!$A$4:$B$123,2,0),"-")</f>
        <v>QSMS</v>
      </c>
    </row>
    <row r="912" spans="1:30" x14ac:dyDescent="0.3">
      <c r="A912" t="s">
        <v>58</v>
      </c>
      <c r="B912" t="s">
        <v>250</v>
      </c>
      <c r="C912" t="s">
        <v>1780</v>
      </c>
      <c r="D912" t="s">
        <v>87</v>
      </c>
      <c r="E912" t="s">
        <v>88</v>
      </c>
      <c r="F912" t="s">
        <v>59</v>
      </c>
      <c r="G912" t="s">
        <v>1500</v>
      </c>
      <c r="H912" t="s">
        <v>36</v>
      </c>
      <c r="I912" t="s">
        <v>37</v>
      </c>
      <c r="J912" t="s">
        <v>356</v>
      </c>
      <c r="K912" t="s">
        <v>357</v>
      </c>
      <c r="L912" t="s">
        <v>124</v>
      </c>
      <c r="M912" t="s">
        <v>38</v>
      </c>
      <c r="N912" t="s">
        <v>39</v>
      </c>
      <c r="O912" s="23">
        <v>302</v>
      </c>
      <c r="P912" s="9">
        <v>8.4700000000000006</v>
      </c>
      <c r="Q912" t="s">
        <v>40</v>
      </c>
      <c r="R912">
        <v>32989</v>
      </c>
      <c r="S912" s="9">
        <v>35.64</v>
      </c>
      <c r="T912" s="26">
        <v>4.3899999999999997</v>
      </c>
      <c r="U912" s="8">
        <v>156.47</v>
      </c>
      <c r="V912" t="s">
        <v>1781</v>
      </c>
      <c r="W912" t="s">
        <v>42</v>
      </c>
      <c r="X912" t="s">
        <v>42</v>
      </c>
      <c r="Y912" t="s">
        <v>1740</v>
      </c>
      <c r="AA912" s="1">
        <f t="shared" si="68"/>
        <v>45910</v>
      </c>
      <c r="AB912" s="2">
        <f t="shared" si="69"/>
        <v>9</v>
      </c>
      <c r="AC912" s="2">
        <f t="shared" si="70"/>
        <v>2025</v>
      </c>
      <c r="AD912" s="2" t="str">
        <f>IFERROR(VLOOKUP(A912,'Aux Área'!$A$4:$B$123,2,0),"-")</f>
        <v>CONSERVA</v>
      </c>
    </row>
    <row r="913" spans="1:30" x14ac:dyDescent="0.3">
      <c r="A913" t="s">
        <v>52</v>
      </c>
      <c r="B913" t="s">
        <v>1449</v>
      </c>
      <c r="C913" t="s">
        <v>1782</v>
      </c>
      <c r="D913" t="s">
        <v>446</v>
      </c>
      <c r="E913" t="s">
        <v>447</v>
      </c>
      <c r="F913" t="s">
        <v>53</v>
      </c>
      <c r="G913" t="s">
        <v>1500</v>
      </c>
      <c r="H913" t="s">
        <v>36</v>
      </c>
      <c r="I913" t="s">
        <v>37</v>
      </c>
      <c r="J913" t="s">
        <v>139</v>
      </c>
      <c r="K913" t="s">
        <v>140</v>
      </c>
      <c r="L913" t="s">
        <v>141</v>
      </c>
      <c r="M913" t="s">
        <v>38</v>
      </c>
      <c r="N913" t="s">
        <v>39</v>
      </c>
      <c r="O913" s="23">
        <v>299</v>
      </c>
      <c r="P913" s="9">
        <v>11.79</v>
      </c>
      <c r="Q913" t="s">
        <v>40</v>
      </c>
      <c r="R913">
        <v>17129</v>
      </c>
      <c r="S913" s="9">
        <v>25.37</v>
      </c>
      <c r="T913" s="26">
        <v>3.94</v>
      </c>
      <c r="U913" s="8">
        <v>99.96</v>
      </c>
      <c r="V913" t="s">
        <v>1783</v>
      </c>
      <c r="W913" t="s">
        <v>42</v>
      </c>
      <c r="X913" t="s">
        <v>42</v>
      </c>
      <c r="Y913" t="s">
        <v>1740</v>
      </c>
      <c r="AA913" s="1">
        <f t="shared" si="68"/>
        <v>45910</v>
      </c>
      <c r="AB913" s="2">
        <f t="shared" si="69"/>
        <v>9</v>
      </c>
      <c r="AC913" s="2">
        <f t="shared" si="70"/>
        <v>2025</v>
      </c>
      <c r="AD913" s="2" t="str">
        <f>IFERROR(VLOOKUP(A913,'Aux Área'!$A$4:$B$123,2,0),"-")</f>
        <v>OPERAÇÃO</v>
      </c>
    </row>
    <row r="914" spans="1:30" x14ac:dyDescent="0.3">
      <c r="A914" t="s">
        <v>54</v>
      </c>
      <c r="B914" t="s">
        <v>319</v>
      </c>
      <c r="C914" t="s">
        <v>1784</v>
      </c>
      <c r="D914" t="s">
        <v>1480</v>
      </c>
      <c r="E914" t="s">
        <v>1481</v>
      </c>
      <c r="F914" t="s">
        <v>55</v>
      </c>
      <c r="G914" t="s">
        <v>1500</v>
      </c>
      <c r="H914" t="s">
        <v>36</v>
      </c>
      <c r="I914" t="s">
        <v>37</v>
      </c>
      <c r="J914" t="s">
        <v>237</v>
      </c>
      <c r="K914" t="s">
        <v>238</v>
      </c>
      <c r="L914" t="s">
        <v>110</v>
      </c>
      <c r="M914" t="s">
        <v>38</v>
      </c>
      <c r="N914" t="s">
        <v>39</v>
      </c>
      <c r="O914" s="23">
        <v>497</v>
      </c>
      <c r="P914" s="9">
        <v>11.83</v>
      </c>
      <c r="Q914" t="s">
        <v>40</v>
      </c>
      <c r="R914">
        <v>10273</v>
      </c>
      <c r="S914" s="9">
        <v>42</v>
      </c>
      <c r="T914" s="26">
        <v>3.69</v>
      </c>
      <c r="U914" s="8">
        <v>154.97999999999999</v>
      </c>
      <c r="V914" t="s">
        <v>41</v>
      </c>
      <c r="W914" t="s">
        <v>42</v>
      </c>
      <c r="X914" t="s">
        <v>42</v>
      </c>
      <c r="Y914" t="s">
        <v>1740</v>
      </c>
      <c r="AA914" s="1">
        <f t="shared" si="68"/>
        <v>45910</v>
      </c>
      <c r="AB914" s="2">
        <f t="shared" si="69"/>
        <v>9</v>
      </c>
      <c r="AC914" s="2">
        <f t="shared" si="70"/>
        <v>2025</v>
      </c>
      <c r="AD914" s="2" t="str">
        <f>IFERROR(VLOOKUP(A914,'Aux Área'!$A$4:$B$123,2,0),"-")</f>
        <v>ENGENHARIA</v>
      </c>
    </row>
    <row r="915" spans="1:30" x14ac:dyDescent="0.3">
      <c r="A915" t="s">
        <v>1785</v>
      </c>
      <c r="B915" t="s">
        <v>1786</v>
      </c>
      <c r="C915" t="s">
        <v>1787</v>
      </c>
      <c r="D915" t="s">
        <v>657</v>
      </c>
      <c r="E915" t="s">
        <v>658</v>
      </c>
      <c r="F915" t="s">
        <v>653</v>
      </c>
      <c r="G915" t="s">
        <v>1495</v>
      </c>
      <c r="H915" t="s">
        <v>1788</v>
      </c>
      <c r="I915" t="s">
        <v>839</v>
      </c>
      <c r="J915" t="s">
        <v>89</v>
      </c>
      <c r="K915" t="s">
        <v>90</v>
      </c>
      <c r="L915" t="s">
        <v>91</v>
      </c>
      <c r="M915" t="s">
        <v>38</v>
      </c>
      <c r="N915" t="s">
        <v>638</v>
      </c>
      <c r="O915" s="23">
        <v>0</v>
      </c>
      <c r="P915" s="9">
        <v>0</v>
      </c>
      <c r="Q915" t="s">
        <v>40</v>
      </c>
      <c r="R915">
        <v>0</v>
      </c>
      <c r="S915" s="9">
        <v>150</v>
      </c>
      <c r="T915" s="26">
        <v>5.95</v>
      </c>
      <c r="U915" s="8">
        <v>892.5</v>
      </c>
      <c r="V915" t="s">
        <v>1789</v>
      </c>
      <c r="W915" t="s">
        <v>652</v>
      </c>
      <c r="X915" t="s">
        <v>42</v>
      </c>
      <c r="Y915" t="s">
        <v>653</v>
      </c>
      <c r="AA915" s="1">
        <f t="shared" si="68"/>
        <v>45910</v>
      </c>
      <c r="AB915" s="2">
        <f t="shared" si="69"/>
        <v>9</v>
      </c>
      <c r="AC915" s="2">
        <f t="shared" si="70"/>
        <v>2025</v>
      </c>
      <c r="AD915" s="2" t="str">
        <f>IFERROR(VLOOKUP(A915,'Aux Área'!$A$4:$B$123,2,0),"-")</f>
        <v>SÃO PEDRO</v>
      </c>
    </row>
    <row r="916" spans="1:30" x14ac:dyDescent="0.3">
      <c r="A916" t="s">
        <v>66</v>
      </c>
      <c r="B916" t="s">
        <v>464</v>
      </c>
      <c r="C916" t="s">
        <v>1790</v>
      </c>
      <c r="D916" t="s">
        <v>151</v>
      </c>
      <c r="E916" t="s">
        <v>152</v>
      </c>
      <c r="F916" t="s">
        <v>67</v>
      </c>
      <c r="G916" t="s">
        <v>1503</v>
      </c>
      <c r="H916" t="s">
        <v>36</v>
      </c>
      <c r="I916" t="s">
        <v>37</v>
      </c>
      <c r="J916" t="s">
        <v>1791</v>
      </c>
      <c r="K916" t="s">
        <v>745</v>
      </c>
      <c r="L916" t="s">
        <v>746</v>
      </c>
      <c r="M916" t="s">
        <v>747</v>
      </c>
      <c r="N916" t="s">
        <v>111</v>
      </c>
      <c r="O916" s="23">
        <v>359</v>
      </c>
      <c r="P916" s="9">
        <v>8.9700000000000006</v>
      </c>
      <c r="Q916" t="s">
        <v>40</v>
      </c>
      <c r="R916">
        <v>6588</v>
      </c>
      <c r="S916" s="9">
        <v>40.020000000000003</v>
      </c>
      <c r="T916" s="26">
        <v>4.76</v>
      </c>
      <c r="U916" s="8">
        <v>190.5</v>
      </c>
      <c r="V916" t="s">
        <v>41</v>
      </c>
      <c r="W916" t="s">
        <v>42</v>
      </c>
      <c r="X916" t="s">
        <v>42</v>
      </c>
      <c r="Y916" t="s">
        <v>1740</v>
      </c>
      <c r="AA916" s="1">
        <f t="shared" si="68"/>
        <v>45910</v>
      </c>
      <c r="AB916" s="2">
        <f t="shared" si="69"/>
        <v>9</v>
      </c>
      <c r="AC916" s="2">
        <f t="shared" si="70"/>
        <v>2025</v>
      </c>
      <c r="AD916" s="2" t="str">
        <f>IFERROR(VLOOKUP(A916,'Aux Área'!$A$4:$B$123,2,0),"-")</f>
        <v>OPERAÇÃO</v>
      </c>
    </row>
    <row r="917" spans="1:30" x14ac:dyDescent="0.3">
      <c r="A917" t="s">
        <v>72</v>
      </c>
      <c r="B917" t="s">
        <v>243</v>
      </c>
      <c r="C917" t="s">
        <v>1792</v>
      </c>
      <c r="D917" t="s">
        <v>95</v>
      </c>
      <c r="E917" t="s">
        <v>96</v>
      </c>
      <c r="F917" t="s">
        <v>73</v>
      </c>
      <c r="G917" t="s">
        <v>1503</v>
      </c>
      <c r="H917" t="s">
        <v>36</v>
      </c>
      <c r="I917" t="s">
        <v>37</v>
      </c>
      <c r="J917" t="s">
        <v>231</v>
      </c>
      <c r="K917" t="s">
        <v>232</v>
      </c>
      <c r="L917" t="s">
        <v>217</v>
      </c>
      <c r="M917" t="s">
        <v>38</v>
      </c>
      <c r="N917" t="s">
        <v>39</v>
      </c>
      <c r="O917" s="23">
        <v>342</v>
      </c>
      <c r="P917" s="9">
        <v>8.86</v>
      </c>
      <c r="Q917" t="s">
        <v>40</v>
      </c>
      <c r="R917">
        <v>12202</v>
      </c>
      <c r="S917" s="9">
        <v>38.58</v>
      </c>
      <c r="T917" s="26">
        <v>4.0910000000000002</v>
      </c>
      <c r="U917" s="8">
        <v>157.82</v>
      </c>
      <c r="V917" t="s">
        <v>1793</v>
      </c>
      <c r="W917" t="s">
        <v>42</v>
      </c>
      <c r="X917" t="s">
        <v>42</v>
      </c>
      <c r="Y917" t="s">
        <v>1740</v>
      </c>
      <c r="AA917" s="1">
        <f t="shared" si="68"/>
        <v>45910</v>
      </c>
      <c r="AB917" s="2">
        <f t="shared" si="69"/>
        <v>9</v>
      </c>
      <c r="AC917" s="2">
        <f t="shared" si="70"/>
        <v>2025</v>
      </c>
      <c r="AD917" s="2" t="str">
        <f>IFERROR(VLOOKUP(A917,'Aux Área'!$A$4:$B$123,2,0),"-")</f>
        <v>CONSERVA</v>
      </c>
    </row>
    <row r="918" spans="1:30" x14ac:dyDescent="0.3">
      <c r="A918" t="s">
        <v>1702</v>
      </c>
      <c r="B918" t="s">
        <v>209</v>
      </c>
      <c r="C918" t="s">
        <v>1794</v>
      </c>
      <c r="D918" t="s">
        <v>1225</v>
      </c>
      <c r="E918" t="s">
        <v>1226</v>
      </c>
      <c r="F918" t="s">
        <v>653</v>
      </c>
      <c r="G918" t="s">
        <v>1495</v>
      </c>
      <c r="H918" t="s">
        <v>1704</v>
      </c>
      <c r="I918" t="s">
        <v>1497</v>
      </c>
      <c r="J918" t="s">
        <v>237</v>
      </c>
      <c r="K918" t="s">
        <v>238</v>
      </c>
      <c r="L918" t="s">
        <v>110</v>
      </c>
      <c r="M918" t="s">
        <v>38</v>
      </c>
      <c r="N918" t="s">
        <v>638</v>
      </c>
      <c r="O918" s="23">
        <v>0</v>
      </c>
      <c r="P918" s="9">
        <v>0</v>
      </c>
      <c r="Q918" t="s">
        <v>40</v>
      </c>
      <c r="R918">
        <v>0</v>
      </c>
      <c r="S918" s="9">
        <v>222.86</v>
      </c>
      <c r="T918" s="26">
        <v>6.39</v>
      </c>
      <c r="U918" s="8">
        <v>1424.08</v>
      </c>
      <c r="V918" t="s">
        <v>41</v>
      </c>
      <c r="W918" t="s">
        <v>652</v>
      </c>
      <c r="X918" t="s">
        <v>42</v>
      </c>
      <c r="Y918" t="s">
        <v>653</v>
      </c>
      <c r="AA918" s="1">
        <f t="shared" si="68"/>
        <v>45910</v>
      </c>
      <c r="AB918" s="2">
        <f t="shared" si="69"/>
        <v>9</v>
      </c>
      <c r="AC918" s="2">
        <f t="shared" si="70"/>
        <v>2025</v>
      </c>
      <c r="AD918" s="2" t="str">
        <f>IFERROR(VLOOKUP(A918,'Aux Área'!$A$4:$B$123,2,0),"-")</f>
        <v>SÃO PEDRO</v>
      </c>
    </row>
    <row r="919" spans="1:30" x14ac:dyDescent="0.3">
      <c r="A919" t="s">
        <v>58</v>
      </c>
      <c r="B919" t="s">
        <v>250</v>
      </c>
      <c r="C919" t="s">
        <v>1795</v>
      </c>
      <c r="D919" t="s">
        <v>87</v>
      </c>
      <c r="E919" t="s">
        <v>88</v>
      </c>
      <c r="F919" t="s">
        <v>59</v>
      </c>
      <c r="G919" t="s">
        <v>1500</v>
      </c>
      <c r="H919" t="s">
        <v>36</v>
      </c>
      <c r="I919" t="s">
        <v>37</v>
      </c>
      <c r="J919" t="s">
        <v>1665</v>
      </c>
      <c r="K919" t="s">
        <v>1666</v>
      </c>
      <c r="L919" t="s">
        <v>301</v>
      </c>
      <c r="M919" t="s">
        <v>38</v>
      </c>
      <c r="N919" t="s">
        <v>39</v>
      </c>
      <c r="O919" s="23">
        <v>294</v>
      </c>
      <c r="P919" s="9">
        <v>8.26</v>
      </c>
      <c r="Q919" t="s">
        <v>40</v>
      </c>
      <c r="R919">
        <v>33283</v>
      </c>
      <c r="S919" s="9">
        <v>35.61</v>
      </c>
      <c r="T919" s="26">
        <v>4.09</v>
      </c>
      <c r="U919" s="8">
        <v>145.63999999999999</v>
      </c>
      <c r="V919" t="s">
        <v>1796</v>
      </c>
      <c r="W919" t="s">
        <v>42</v>
      </c>
      <c r="X919" t="s">
        <v>42</v>
      </c>
      <c r="Y919" t="s">
        <v>1740</v>
      </c>
      <c r="AA919" s="1">
        <f t="shared" si="68"/>
        <v>45910</v>
      </c>
      <c r="AB919" s="2">
        <f t="shared" si="69"/>
        <v>9</v>
      </c>
      <c r="AC919" s="2">
        <f t="shared" si="70"/>
        <v>2025</v>
      </c>
      <c r="AD919" s="2" t="str">
        <f>IFERROR(VLOOKUP(A919,'Aux Área'!$A$4:$B$123,2,0),"-")</f>
        <v>CONSERVA</v>
      </c>
    </row>
    <row r="920" spans="1:30" x14ac:dyDescent="0.3">
      <c r="A920" t="s">
        <v>68</v>
      </c>
      <c r="B920" t="s">
        <v>296</v>
      </c>
      <c r="C920" t="s">
        <v>1797</v>
      </c>
      <c r="D920" t="s">
        <v>80</v>
      </c>
      <c r="E920" t="s">
        <v>81</v>
      </c>
      <c r="F920" t="s">
        <v>69</v>
      </c>
      <c r="G920" t="s">
        <v>1503</v>
      </c>
      <c r="H920" t="s">
        <v>36</v>
      </c>
      <c r="I920" t="s">
        <v>37</v>
      </c>
      <c r="J920" t="s">
        <v>108</v>
      </c>
      <c r="K920" t="s">
        <v>109</v>
      </c>
      <c r="L920" t="s">
        <v>110</v>
      </c>
      <c r="M920" t="s">
        <v>38</v>
      </c>
      <c r="N920" t="s">
        <v>111</v>
      </c>
      <c r="O920" s="23">
        <v>253</v>
      </c>
      <c r="P920" s="9">
        <v>10.6</v>
      </c>
      <c r="Q920" t="s">
        <v>40</v>
      </c>
      <c r="R920">
        <v>4304</v>
      </c>
      <c r="S920" s="9">
        <v>23.86</v>
      </c>
      <c r="T920" s="26">
        <v>4.29</v>
      </c>
      <c r="U920" s="8">
        <v>102.36</v>
      </c>
      <c r="V920" t="s">
        <v>1798</v>
      </c>
      <c r="W920" t="s">
        <v>42</v>
      </c>
      <c r="X920" t="s">
        <v>42</v>
      </c>
      <c r="Y920" t="s">
        <v>1740</v>
      </c>
      <c r="AA920" s="1">
        <f t="shared" si="68"/>
        <v>45910</v>
      </c>
      <c r="AB920" s="2">
        <f t="shared" si="69"/>
        <v>9</v>
      </c>
      <c r="AC920" s="2">
        <f t="shared" si="70"/>
        <v>2025</v>
      </c>
      <c r="AD920" s="2" t="str">
        <f>IFERROR(VLOOKUP(A920,'Aux Área'!$A$4:$B$123,2,0),"-")</f>
        <v>OPERAÇÃO</v>
      </c>
    </row>
    <row r="921" spans="1:30" x14ac:dyDescent="0.3">
      <c r="A921" t="s">
        <v>1799</v>
      </c>
      <c r="B921" t="s">
        <v>1800</v>
      </c>
      <c r="C921" t="s">
        <v>1801</v>
      </c>
      <c r="D921" t="s">
        <v>1802</v>
      </c>
      <c r="E921" t="s">
        <v>1803</v>
      </c>
      <c r="F921" t="s">
        <v>653</v>
      </c>
      <c r="G921" t="s">
        <v>1495</v>
      </c>
      <c r="H921" t="s">
        <v>1804</v>
      </c>
      <c r="I921" t="s">
        <v>1497</v>
      </c>
      <c r="J921" t="s">
        <v>231</v>
      </c>
      <c r="K921" t="s">
        <v>232</v>
      </c>
      <c r="L921" t="s">
        <v>217</v>
      </c>
      <c r="M921" t="s">
        <v>38</v>
      </c>
      <c r="N921" t="s">
        <v>668</v>
      </c>
      <c r="O921" s="23">
        <v>0</v>
      </c>
      <c r="P921" s="9">
        <v>0</v>
      </c>
      <c r="Q921" t="s">
        <v>40</v>
      </c>
      <c r="R921">
        <v>0</v>
      </c>
      <c r="S921" s="9">
        <v>100.72</v>
      </c>
      <c r="T921" s="26">
        <v>6</v>
      </c>
      <c r="U921" s="8">
        <v>604.33000000000004</v>
      </c>
      <c r="V921" t="s">
        <v>1805</v>
      </c>
      <c r="W921" t="s">
        <v>652</v>
      </c>
      <c r="X921" t="s">
        <v>42</v>
      </c>
      <c r="Y921" t="s">
        <v>653</v>
      </c>
      <c r="AA921" s="1">
        <f t="shared" si="68"/>
        <v>45911</v>
      </c>
      <c r="AB921" s="2">
        <f t="shared" si="69"/>
        <v>9</v>
      </c>
      <c r="AC921" s="2">
        <f t="shared" si="70"/>
        <v>2025</v>
      </c>
      <c r="AD921" s="2" t="str">
        <f>IFERROR(VLOOKUP(A921,'Aux Área'!$A$4:$B$123,2,0),"-")</f>
        <v>SÃO PEDRO</v>
      </c>
    </row>
    <row r="922" spans="1:30" x14ac:dyDescent="0.3">
      <c r="A922" t="s">
        <v>30</v>
      </c>
      <c r="B922" t="s">
        <v>453</v>
      </c>
      <c r="C922" t="s">
        <v>1806</v>
      </c>
      <c r="D922" t="s">
        <v>1611</v>
      </c>
      <c r="E922" t="s">
        <v>1612</v>
      </c>
      <c r="F922" t="s">
        <v>34</v>
      </c>
      <c r="G922" t="s">
        <v>1500</v>
      </c>
      <c r="H922" t="s">
        <v>36</v>
      </c>
      <c r="I922" t="s">
        <v>37</v>
      </c>
      <c r="J922" t="s">
        <v>165</v>
      </c>
      <c r="K922" t="s">
        <v>166</v>
      </c>
      <c r="L922" t="s">
        <v>167</v>
      </c>
      <c r="M922" t="s">
        <v>38</v>
      </c>
      <c r="N922" t="s">
        <v>39</v>
      </c>
      <c r="O922" s="23">
        <v>336</v>
      </c>
      <c r="P922" s="9">
        <v>10.7</v>
      </c>
      <c r="Q922" t="s">
        <v>40</v>
      </c>
      <c r="R922">
        <v>7751</v>
      </c>
      <c r="S922" s="9">
        <v>31.39</v>
      </c>
      <c r="T922" s="26">
        <v>4.46</v>
      </c>
      <c r="U922" s="8">
        <v>140</v>
      </c>
      <c r="V922" t="s">
        <v>112</v>
      </c>
      <c r="W922" t="s">
        <v>42</v>
      </c>
      <c r="X922" t="s">
        <v>42</v>
      </c>
      <c r="Y922" t="s">
        <v>1740</v>
      </c>
      <c r="AA922" s="1">
        <f t="shared" si="68"/>
        <v>45911</v>
      </c>
      <c r="AB922" s="2">
        <f t="shared" si="69"/>
        <v>9</v>
      </c>
      <c r="AC922" s="2">
        <f t="shared" si="70"/>
        <v>2025</v>
      </c>
      <c r="AD922" s="2" t="str">
        <f>IFERROR(VLOOKUP(A922,'Aux Área'!$A$4:$B$123,2,0),"-")</f>
        <v>OPERAÇÃO</v>
      </c>
    </row>
    <row r="923" spans="1:30" x14ac:dyDescent="0.3">
      <c r="A923" t="s">
        <v>64</v>
      </c>
      <c r="B923" t="s">
        <v>332</v>
      </c>
      <c r="C923" t="s">
        <v>1807</v>
      </c>
      <c r="D923" t="s">
        <v>127</v>
      </c>
      <c r="E923" t="s">
        <v>128</v>
      </c>
      <c r="F923" t="s">
        <v>65</v>
      </c>
      <c r="G923" t="s">
        <v>1500</v>
      </c>
      <c r="H923" t="s">
        <v>36</v>
      </c>
      <c r="I923" t="s">
        <v>37</v>
      </c>
      <c r="J923" t="s">
        <v>179</v>
      </c>
      <c r="K923" t="s">
        <v>180</v>
      </c>
      <c r="L923" t="s">
        <v>181</v>
      </c>
      <c r="M923" t="s">
        <v>38</v>
      </c>
      <c r="N923" t="s">
        <v>39</v>
      </c>
      <c r="O923" s="23">
        <v>376</v>
      </c>
      <c r="P923" s="9">
        <v>10.119999999999999</v>
      </c>
      <c r="Q923" t="s">
        <v>40</v>
      </c>
      <c r="R923">
        <v>17040</v>
      </c>
      <c r="S923" s="9">
        <v>37.15</v>
      </c>
      <c r="T923" s="26">
        <v>4.7809999999999997</v>
      </c>
      <c r="U923" s="8">
        <v>177.61</v>
      </c>
      <c r="V923" t="s">
        <v>112</v>
      </c>
      <c r="W923" t="s">
        <v>42</v>
      </c>
      <c r="X923" t="s">
        <v>42</v>
      </c>
      <c r="Y923" t="s">
        <v>1740</v>
      </c>
      <c r="AA923" s="1">
        <f t="shared" si="68"/>
        <v>45911</v>
      </c>
      <c r="AB923" s="2">
        <f t="shared" si="69"/>
        <v>9</v>
      </c>
      <c r="AC923" s="2">
        <f t="shared" si="70"/>
        <v>2025</v>
      </c>
      <c r="AD923" s="2" t="str">
        <f>IFERROR(VLOOKUP(A923,'Aux Área'!$A$4:$B$123,2,0),"-")</f>
        <v>ENGENHARIA</v>
      </c>
    </row>
    <row r="924" spans="1:30" x14ac:dyDescent="0.3">
      <c r="A924" t="s">
        <v>62</v>
      </c>
      <c r="B924" t="s">
        <v>1455</v>
      </c>
      <c r="C924" t="s">
        <v>1808</v>
      </c>
      <c r="D924" t="s">
        <v>120</v>
      </c>
      <c r="E924" t="s">
        <v>121</v>
      </c>
      <c r="F924" t="s">
        <v>63</v>
      </c>
      <c r="G924" t="s">
        <v>1500</v>
      </c>
      <c r="H924" t="s">
        <v>36</v>
      </c>
      <c r="I924" t="s">
        <v>37</v>
      </c>
      <c r="J924" t="s">
        <v>169</v>
      </c>
      <c r="K924" t="s">
        <v>170</v>
      </c>
      <c r="L924" t="s">
        <v>124</v>
      </c>
      <c r="M924" t="s">
        <v>38</v>
      </c>
      <c r="N924" t="s">
        <v>39</v>
      </c>
      <c r="O924" s="23">
        <v>298</v>
      </c>
      <c r="P924" s="9">
        <v>8.76</v>
      </c>
      <c r="Q924" t="s">
        <v>40</v>
      </c>
      <c r="R924">
        <v>27708</v>
      </c>
      <c r="S924" s="9">
        <v>34</v>
      </c>
      <c r="T924" s="26">
        <v>4.2699999999999996</v>
      </c>
      <c r="U924" s="8">
        <v>145.18</v>
      </c>
      <c r="V924" t="s">
        <v>41</v>
      </c>
      <c r="W924" t="s">
        <v>42</v>
      </c>
      <c r="X924" t="s">
        <v>42</v>
      </c>
      <c r="Y924" t="s">
        <v>1740</v>
      </c>
      <c r="AA924" s="1">
        <f t="shared" si="68"/>
        <v>45911</v>
      </c>
      <c r="AB924" s="2">
        <f t="shared" si="69"/>
        <v>9</v>
      </c>
      <c r="AC924" s="2">
        <f t="shared" si="70"/>
        <v>2025</v>
      </c>
      <c r="AD924" s="2" t="str">
        <f>IFERROR(VLOOKUP(A924,'Aux Área'!$A$4:$B$123,2,0),"-")</f>
        <v>CONSERVA</v>
      </c>
    </row>
    <row r="925" spans="1:30" x14ac:dyDescent="0.3">
      <c r="A925" t="s">
        <v>58</v>
      </c>
      <c r="B925" t="s">
        <v>250</v>
      </c>
      <c r="C925" t="s">
        <v>1809</v>
      </c>
      <c r="D925" t="s">
        <v>87</v>
      </c>
      <c r="E925" t="s">
        <v>88</v>
      </c>
      <c r="F925" t="s">
        <v>59</v>
      </c>
      <c r="G925" t="s">
        <v>1500</v>
      </c>
      <c r="H925" t="s">
        <v>36</v>
      </c>
      <c r="I925" t="s">
        <v>37</v>
      </c>
      <c r="J925" t="s">
        <v>241</v>
      </c>
      <c r="K925" t="s">
        <v>242</v>
      </c>
      <c r="L925" t="s">
        <v>110</v>
      </c>
      <c r="M925" t="s">
        <v>38</v>
      </c>
      <c r="N925" t="s">
        <v>39</v>
      </c>
      <c r="O925" s="23">
        <v>356</v>
      </c>
      <c r="P925" s="9">
        <v>9.08</v>
      </c>
      <c r="Q925" t="s">
        <v>40</v>
      </c>
      <c r="R925">
        <v>33639</v>
      </c>
      <c r="S925" s="9">
        <v>39.22</v>
      </c>
      <c r="T925" s="26">
        <v>3.69</v>
      </c>
      <c r="U925" s="8">
        <v>144.72</v>
      </c>
      <c r="V925" t="s">
        <v>41</v>
      </c>
      <c r="W925" t="s">
        <v>42</v>
      </c>
      <c r="X925" t="s">
        <v>42</v>
      </c>
      <c r="Y925" t="s">
        <v>1740</v>
      </c>
      <c r="AA925" s="1">
        <f t="shared" si="68"/>
        <v>45911</v>
      </c>
      <c r="AB925" s="2">
        <f t="shared" si="69"/>
        <v>9</v>
      </c>
      <c r="AC925" s="2">
        <f t="shared" si="70"/>
        <v>2025</v>
      </c>
      <c r="AD925" s="2" t="str">
        <f>IFERROR(VLOOKUP(A925,'Aux Área'!$A$4:$B$123,2,0),"-")</f>
        <v>CONSERVA</v>
      </c>
    </row>
    <row r="926" spans="1:30" x14ac:dyDescent="0.3">
      <c r="A926" t="s">
        <v>1295</v>
      </c>
      <c r="B926" t="s">
        <v>1753</v>
      </c>
      <c r="C926" t="s">
        <v>1810</v>
      </c>
      <c r="D926" t="s">
        <v>1297</v>
      </c>
      <c r="E926" t="s">
        <v>1298</v>
      </c>
      <c r="F926" t="s">
        <v>1299</v>
      </c>
      <c r="G926" t="s">
        <v>1135</v>
      </c>
      <c r="H926" t="s">
        <v>1301</v>
      </c>
      <c r="I926" t="s">
        <v>839</v>
      </c>
      <c r="J926" t="s">
        <v>275</v>
      </c>
      <c r="K926" t="s">
        <v>276</v>
      </c>
      <c r="L926" t="s">
        <v>124</v>
      </c>
      <c r="M926" t="s">
        <v>38</v>
      </c>
      <c r="N926" t="s">
        <v>39</v>
      </c>
      <c r="O926" s="23">
        <v>0</v>
      </c>
      <c r="P926" s="23">
        <v>0</v>
      </c>
      <c r="Q926" t="s">
        <v>40</v>
      </c>
      <c r="R926" t="s">
        <v>15244</v>
      </c>
      <c r="S926" s="9">
        <v>38.92</v>
      </c>
      <c r="T926" s="26">
        <v>4.29</v>
      </c>
      <c r="U926" s="8">
        <v>166.97</v>
      </c>
      <c r="V926" t="s">
        <v>1811</v>
      </c>
      <c r="W926" t="s">
        <v>42</v>
      </c>
      <c r="X926" t="s">
        <v>42</v>
      </c>
      <c r="Y926" t="s">
        <v>1740</v>
      </c>
      <c r="AA926" s="1">
        <f t="shared" si="68"/>
        <v>45911</v>
      </c>
      <c r="AB926" s="2">
        <f t="shared" si="69"/>
        <v>9</v>
      </c>
      <c r="AC926" s="2">
        <f t="shared" si="70"/>
        <v>2025</v>
      </c>
      <c r="AD926" s="2" t="str">
        <f>IFERROR(VLOOKUP(A926,'Aux Área'!$A$4:$B$123,2,0),"-")</f>
        <v>LUCCA JR - OP</v>
      </c>
    </row>
    <row r="927" spans="1:30" x14ac:dyDescent="0.3">
      <c r="A927" t="s">
        <v>76</v>
      </c>
      <c r="B927" t="s">
        <v>380</v>
      </c>
      <c r="C927" t="s">
        <v>1812</v>
      </c>
      <c r="D927" t="s">
        <v>382</v>
      </c>
      <c r="E927" t="s">
        <v>383</v>
      </c>
      <c r="F927" t="s">
        <v>77</v>
      </c>
      <c r="G927" t="s">
        <v>1500</v>
      </c>
      <c r="H927" t="s">
        <v>36</v>
      </c>
      <c r="I927" t="s">
        <v>37</v>
      </c>
      <c r="J927" t="s">
        <v>165</v>
      </c>
      <c r="K927" t="s">
        <v>166</v>
      </c>
      <c r="L927" t="s">
        <v>167</v>
      </c>
      <c r="M927" t="s">
        <v>38</v>
      </c>
      <c r="N927" t="s">
        <v>39</v>
      </c>
      <c r="O927" s="23">
        <v>230</v>
      </c>
      <c r="P927" s="9">
        <v>7.33</v>
      </c>
      <c r="Q927" t="s">
        <v>40</v>
      </c>
      <c r="R927">
        <v>24495</v>
      </c>
      <c r="S927" s="9">
        <v>31.39</v>
      </c>
      <c r="T927" s="26">
        <v>4.46</v>
      </c>
      <c r="U927" s="8">
        <v>140</v>
      </c>
      <c r="V927" t="s">
        <v>112</v>
      </c>
      <c r="W927" t="s">
        <v>42</v>
      </c>
      <c r="X927" t="s">
        <v>42</v>
      </c>
      <c r="Y927" t="s">
        <v>1740</v>
      </c>
      <c r="AA927" s="1">
        <f t="shared" si="68"/>
        <v>45911</v>
      </c>
      <c r="AB927" s="2">
        <f t="shared" si="69"/>
        <v>9</v>
      </c>
      <c r="AC927" s="2">
        <f t="shared" si="70"/>
        <v>2025</v>
      </c>
      <c r="AD927" s="2" t="str">
        <f>IFERROR(VLOOKUP(A927,'Aux Área'!$A$4:$B$123,2,0),"-")</f>
        <v>QSMS</v>
      </c>
    </row>
    <row r="928" spans="1:30" x14ac:dyDescent="0.3">
      <c r="A928" t="s">
        <v>781</v>
      </c>
      <c r="B928" t="s">
        <v>130</v>
      </c>
      <c r="C928" t="s">
        <v>1813</v>
      </c>
      <c r="D928" t="s">
        <v>1568</v>
      </c>
      <c r="E928" t="s">
        <v>1569</v>
      </c>
      <c r="F928" t="s">
        <v>653</v>
      </c>
      <c r="G928" t="s">
        <v>659</v>
      </c>
      <c r="H928" t="s">
        <v>706</v>
      </c>
      <c r="I928" t="s">
        <v>667</v>
      </c>
      <c r="J928" t="s">
        <v>237</v>
      </c>
      <c r="K928" t="s">
        <v>238</v>
      </c>
      <c r="L928" t="s">
        <v>110</v>
      </c>
      <c r="M928" t="s">
        <v>38</v>
      </c>
      <c r="N928" t="s">
        <v>707</v>
      </c>
      <c r="O928" s="23">
        <v>0</v>
      </c>
      <c r="P928" s="9">
        <v>0</v>
      </c>
      <c r="Q928" t="s">
        <v>40</v>
      </c>
      <c r="R928">
        <v>0</v>
      </c>
      <c r="S928" s="9">
        <v>20</v>
      </c>
      <c r="T928" s="26">
        <v>5.95</v>
      </c>
      <c r="U928" s="8">
        <v>119</v>
      </c>
      <c r="V928" t="s">
        <v>41</v>
      </c>
      <c r="W928" t="s">
        <v>652</v>
      </c>
      <c r="X928" t="s">
        <v>42</v>
      </c>
      <c r="Y928" t="s">
        <v>653</v>
      </c>
      <c r="AA928" s="1">
        <f t="shared" si="68"/>
        <v>45911</v>
      </c>
      <c r="AB928" s="2">
        <f t="shared" si="69"/>
        <v>9</v>
      </c>
      <c r="AC928" s="2">
        <f t="shared" si="70"/>
        <v>2025</v>
      </c>
      <c r="AD928" s="2" t="str">
        <f>IFERROR(VLOOKUP(A928,'Aux Área'!$A$4:$B$123,2,0),"-")</f>
        <v>SÃO PEDRO</v>
      </c>
    </row>
    <row r="929" spans="1:30" x14ac:dyDescent="0.3">
      <c r="A929" t="s">
        <v>64</v>
      </c>
      <c r="B929" t="s">
        <v>332</v>
      </c>
      <c r="C929" t="s">
        <v>1814</v>
      </c>
      <c r="D929" t="s">
        <v>127</v>
      </c>
      <c r="E929" t="s">
        <v>128</v>
      </c>
      <c r="F929" t="s">
        <v>65</v>
      </c>
      <c r="G929" t="s">
        <v>1500</v>
      </c>
      <c r="H929" t="s">
        <v>36</v>
      </c>
      <c r="I929" t="s">
        <v>37</v>
      </c>
      <c r="J929" t="s">
        <v>1152</v>
      </c>
      <c r="K929" t="s">
        <v>1153</v>
      </c>
      <c r="L929" t="s">
        <v>217</v>
      </c>
      <c r="M929" t="s">
        <v>38</v>
      </c>
      <c r="N929" t="s">
        <v>39</v>
      </c>
      <c r="O929" s="23">
        <v>421</v>
      </c>
      <c r="P929" s="9">
        <v>11.29</v>
      </c>
      <c r="Q929" t="s">
        <v>40</v>
      </c>
      <c r="R929">
        <v>17461</v>
      </c>
      <c r="S929" s="9">
        <v>37.28</v>
      </c>
      <c r="T929" s="26">
        <v>3.891</v>
      </c>
      <c r="U929" s="8">
        <v>145.04</v>
      </c>
      <c r="V929" t="s">
        <v>1815</v>
      </c>
      <c r="W929" t="s">
        <v>42</v>
      </c>
      <c r="X929" t="s">
        <v>42</v>
      </c>
      <c r="Y929" t="s">
        <v>1740</v>
      </c>
      <c r="AA929" s="1">
        <f t="shared" si="68"/>
        <v>45911</v>
      </c>
      <c r="AB929" s="2">
        <f t="shared" si="69"/>
        <v>9</v>
      </c>
      <c r="AC929" s="2">
        <f t="shared" si="70"/>
        <v>2025</v>
      </c>
      <c r="AD929" s="2" t="str">
        <f>IFERROR(VLOOKUP(A929,'Aux Área'!$A$4:$B$123,2,0),"-")</f>
        <v>ENGENHARIA</v>
      </c>
    </row>
    <row r="930" spans="1:30" x14ac:dyDescent="0.3">
      <c r="A930" t="s">
        <v>60</v>
      </c>
      <c r="B930" t="s">
        <v>614</v>
      </c>
      <c r="C930" t="s">
        <v>1816</v>
      </c>
      <c r="D930" t="s">
        <v>1206</v>
      </c>
      <c r="E930" t="s">
        <v>1207</v>
      </c>
      <c r="F930" t="s">
        <v>61</v>
      </c>
      <c r="G930" t="s">
        <v>1500</v>
      </c>
      <c r="H930" t="s">
        <v>36</v>
      </c>
      <c r="I930" t="s">
        <v>37</v>
      </c>
      <c r="J930" t="s">
        <v>1665</v>
      </c>
      <c r="K930" t="s">
        <v>1666</v>
      </c>
      <c r="L930" t="s">
        <v>301</v>
      </c>
      <c r="M930" t="s">
        <v>38</v>
      </c>
      <c r="N930" t="s">
        <v>39</v>
      </c>
      <c r="O930" s="23">
        <v>251</v>
      </c>
      <c r="P930" s="9">
        <v>9.35</v>
      </c>
      <c r="Q930" t="s">
        <v>40</v>
      </c>
      <c r="R930">
        <v>9210</v>
      </c>
      <c r="S930" s="9">
        <v>26.85</v>
      </c>
      <c r="T930" s="26">
        <v>4.09</v>
      </c>
      <c r="U930" s="8">
        <v>109.82</v>
      </c>
      <c r="V930" t="s">
        <v>1817</v>
      </c>
      <c r="W930" t="s">
        <v>42</v>
      </c>
      <c r="X930" t="s">
        <v>42</v>
      </c>
      <c r="Y930" t="s">
        <v>1740</v>
      </c>
      <c r="AA930" s="1">
        <f t="shared" si="68"/>
        <v>45911</v>
      </c>
      <c r="AB930" s="2">
        <f t="shared" si="69"/>
        <v>9</v>
      </c>
      <c r="AC930" s="2">
        <f t="shared" si="70"/>
        <v>2025</v>
      </c>
      <c r="AD930" s="2" t="str">
        <f>IFERROR(VLOOKUP(A930,'Aux Área'!$A$4:$B$123,2,0),"-")</f>
        <v>QSMS</v>
      </c>
    </row>
    <row r="931" spans="1:30" x14ac:dyDescent="0.3">
      <c r="A931" t="s">
        <v>54</v>
      </c>
      <c r="B931" t="s">
        <v>319</v>
      </c>
      <c r="C931" t="s">
        <v>1818</v>
      </c>
      <c r="D931" t="s">
        <v>1480</v>
      </c>
      <c r="E931" t="s">
        <v>1481</v>
      </c>
      <c r="F931" t="s">
        <v>55</v>
      </c>
      <c r="G931" t="s">
        <v>1500</v>
      </c>
      <c r="H931" t="s">
        <v>36</v>
      </c>
      <c r="I931" t="s">
        <v>37</v>
      </c>
      <c r="J931" t="s">
        <v>172</v>
      </c>
      <c r="K931" t="s">
        <v>173</v>
      </c>
      <c r="L931" t="s">
        <v>124</v>
      </c>
      <c r="M931" t="s">
        <v>38</v>
      </c>
      <c r="N931" t="s">
        <v>39</v>
      </c>
      <c r="O931" s="23">
        <v>455</v>
      </c>
      <c r="P931" s="9">
        <v>11.23</v>
      </c>
      <c r="Q931" t="s">
        <v>40</v>
      </c>
      <c r="R931">
        <v>10728</v>
      </c>
      <c r="S931" s="9">
        <v>40.53</v>
      </c>
      <c r="T931" s="26">
        <v>3.99</v>
      </c>
      <c r="U931" s="8">
        <v>161.71</v>
      </c>
      <c r="V931" t="s">
        <v>112</v>
      </c>
      <c r="W931" t="s">
        <v>42</v>
      </c>
      <c r="X931" t="s">
        <v>42</v>
      </c>
      <c r="Y931" t="s">
        <v>1740</v>
      </c>
      <c r="AA931" s="1">
        <f t="shared" si="68"/>
        <v>45911</v>
      </c>
      <c r="AB931" s="2">
        <f t="shared" si="69"/>
        <v>9</v>
      </c>
      <c r="AC931" s="2">
        <f t="shared" si="70"/>
        <v>2025</v>
      </c>
      <c r="AD931" s="2" t="str">
        <f>IFERROR(VLOOKUP(A931,'Aux Área'!$A$4:$B$123,2,0),"-")</f>
        <v>ENGENHARIA</v>
      </c>
    </row>
    <row r="932" spans="1:30" x14ac:dyDescent="0.3">
      <c r="A932" t="s">
        <v>1819</v>
      </c>
      <c r="B932" t="s">
        <v>156</v>
      </c>
      <c r="C932" t="s">
        <v>1820</v>
      </c>
      <c r="D932" t="s">
        <v>1366</v>
      </c>
      <c r="E932" t="s">
        <v>1367</v>
      </c>
      <c r="F932" t="s">
        <v>653</v>
      </c>
      <c r="G932" t="s">
        <v>659</v>
      </c>
      <c r="H932" t="s">
        <v>1821</v>
      </c>
      <c r="I932" t="s">
        <v>673</v>
      </c>
      <c r="J932" t="s">
        <v>1100</v>
      </c>
      <c r="K932" t="s">
        <v>1101</v>
      </c>
      <c r="L932" t="s">
        <v>181</v>
      </c>
      <c r="M932" t="s">
        <v>38</v>
      </c>
      <c r="N932" t="s">
        <v>638</v>
      </c>
      <c r="O932" s="23">
        <v>0</v>
      </c>
      <c r="P932" s="9">
        <v>0</v>
      </c>
      <c r="Q932" t="s">
        <v>40</v>
      </c>
      <c r="R932">
        <v>0</v>
      </c>
      <c r="S932" s="9">
        <v>76</v>
      </c>
      <c r="T932" s="26">
        <v>5.54</v>
      </c>
      <c r="U932" s="8">
        <v>421.05</v>
      </c>
      <c r="V932" t="s">
        <v>1822</v>
      </c>
      <c r="W932" t="s">
        <v>652</v>
      </c>
      <c r="X932" t="s">
        <v>42</v>
      </c>
      <c r="Y932" t="s">
        <v>653</v>
      </c>
      <c r="AA932" s="1">
        <f t="shared" si="68"/>
        <v>45911</v>
      </c>
      <c r="AB932" s="2">
        <f t="shared" si="69"/>
        <v>9</v>
      </c>
      <c r="AC932" s="2">
        <f t="shared" si="70"/>
        <v>2025</v>
      </c>
      <c r="AD932" s="2" t="str">
        <f>IFERROR(VLOOKUP(A932,'Aux Área'!$A$4:$B$123,2,0),"-")</f>
        <v>SÃO PEDRO</v>
      </c>
    </row>
    <row r="933" spans="1:30" x14ac:dyDescent="0.3">
      <c r="A933" t="s">
        <v>1096</v>
      </c>
      <c r="B933" t="s">
        <v>1097</v>
      </c>
      <c r="C933" t="s">
        <v>1823</v>
      </c>
      <c r="D933" t="s">
        <v>1366</v>
      </c>
      <c r="E933" t="s">
        <v>1367</v>
      </c>
      <c r="F933" t="s">
        <v>653</v>
      </c>
      <c r="G933" t="s">
        <v>1495</v>
      </c>
      <c r="H933" t="s">
        <v>1496</v>
      </c>
      <c r="I933" t="s">
        <v>1497</v>
      </c>
      <c r="J933" t="s">
        <v>1100</v>
      </c>
      <c r="K933" t="s">
        <v>1101</v>
      </c>
      <c r="L933" t="s">
        <v>181</v>
      </c>
      <c r="M933" t="s">
        <v>38</v>
      </c>
      <c r="N933" t="s">
        <v>638</v>
      </c>
      <c r="O933" s="23">
        <v>0</v>
      </c>
      <c r="P933" s="9">
        <v>0</v>
      </c>
      <c r="Q933" t="s">
        <v>40</v>
      </c>
      <c r="R933">
        <v>0</v>
      </c>
      <c r="S933" s="9">
        <v>188.25</v>
      </c>
      <c r="T933" s="26">
        <v>5.54</v>
      </c>
      <c r="U933" s="8">
        <v>1042.93</v>
      </c>
      <c r="V933" t="s">
        <v>1824</v>
      </c>
      <c r="W933" t="s">
        <v>652</v>
      </c>
      <c r="X933" t="s">
        <v>42</v>
      </c>
      <c r="Y933" t="s">
        <v>653</v>
      </c>
      <c r="AA933" s="1">
        <f t="shared" si="68"/>
        <v>45911</v>
      </c>
      <c r="AB933" s="2">
        <f t="shared" si="69"/>
        <v>9</v>
      </c>
      <c r="AC933" s="2">
        <f t="shared" si="70"/>
        <v>2025</v>
      </c>
      <c r="AD933" s="2" t="str">
        <f>IFERROR(VLOOKUP(A933,'Aux Área'!$A$4:$B$123,2,0),"-")</f>
        <v>SÃO PEDRO</v>
      </c>
    </row>
    <row r="934" spans="1:30" x14ac:dyDescent="0.3">
      <c r="A934" t="s">
        <v>46</v>
      </c>
      <c r="B934" t="s">
        <v>458</v>
      </c>
      <c r="C934" t="s">
        <v>1825</v>
      </c>
      <c r="D934" t="s">
        <v>224</v>
      </c>
      <c r="E934" t="s">
        <v>225</v>
      </c>
      <c r="F934" t="s">
        <v>47</v>
      </c>
      <c r="G934" t="s">
        <v>1503</v>
      </c>
      <c r="H934" t="s">
        <v>36</v>
      </c>
      <c r="I934" t="s">
        <v>37</v>
      </c>
      <c r="J934" t="s">
        <v>1826</v>
      </c>
      <c r="K934" t="s">
        <v>1827</v>
      </c>
      <c r="L934" t="s">
        <v>155</v>
      </c>
      <c r="M934" t="s">
        <v>38</v>
      </c>
      <c r="N934" t="s">
        <v>39</v>
      </c>
      <c r="O934" s="23">
        <v>439</v>
      </c>
      <c r="P934" s="9">
        <v>11.2</v>
      </c>
      <c r="Q934" t="s">
        <v>40</v>
      </c>
      <c r="R934">
        <v>14308</v>
      </c>
      <c r="S934" s="9">
        <v>39.21</v>
      </c>
      <c r="T934" s="26">
        <v>3.99</v>
      </c>
      <c r="U934" s="8">
        <v>156.44999999999999</v>
      </c>
      <c r="V934" t="s">
        <v>41</v>
      </c>
      <c r="W934" t="s">
        <v>42</v>
      </c>
      <c r="X934" t="s">
        <v>42</v>
      </c>
      <c r="Y934" t="s">
        <v>1740</v>
      </c>
      <c r="AA934" s="1">
        <f t="shared" si="68"/>
        <v>45911</v>
      </c>
      <c r="AB934" s="2">
        <f t="shared" si="69"/>
        <v>9</v>
      </c>
      <c r="AC934" s="2">
        <f t="shared" si="70"/>
        <v>2025</v>
      </c>
      <c r="AD934" s="2" t="str">
        <f>IFERROR(VLOOKUP(A934,'Aux Área'!$A$4:$B$123,2,0),"-")</f>
        <v>FACILITIES</v>
      </c>
    </row>
    <row r="935" spans="1:30" x14ac:dyDescent="0.3">
      <c r="A935" t="s">
        <v>30</v>
      </c>
      <c r="B935" t="s">
        <v>453</v>
      </c>
      <c r="C935" t="s">
        <v>1828</v>
      </c>
      <c r="D935" t="s">
        <v>1611</v>
      </c>
      <c r="E935" t="s">
        <v>1612</v>
      </c>
      <c r="F935" t="s">
        <v>34</v>
      </c>
      <c r="G935" t="s">
        <v>1500</v>
      </c>
      <c r="H935" t="s">
        <v>36</v>
      </c>
      <c r="I935" t="s">
        <v>37</v>
      </c>
      <c r="J935" t="s">
        <v>175</v>
      </c>
      <c r="K935" t="s">
        <v>176</v>
      </c>
      <c r="L935" t="s">
        <v>177</v>
      </c>
      <c r="M935" t="s">
        <v>38</v>
      </c>
      <c r="N935" t="s">
        <v>39</v>
      </c>
      <c r="O935" s="23">
        <v>298</v>
      </c>
      <c r="P935" s="9">
        <v>9.34</v>
      </c>
      <c r="Q935" t="s">
        <v>40</v>
      </c>
      <c r="R935">
        <v>8049</v>
      </c>
      <c r="S935" s="9">
        <v>31.89</v>
      </c>
      <c r="T935" s="26">
        <v>4.3899999999999997</v>
      </c>
      <c r="U935" s="8">
        <v>140</v>
      </c>
      <c r="V935" t="s">
        <v>112</v>
      </c>
      <c r="W935" t="s">
        <v>42</v>
      </c>
      <c r="X935" t="s">
        <v>42</v>
      </c>
      <c r="Y935" t="s">
        <v>1740</v>
      </c>
      <c r="AA935" s="1">
        <f t="shared" si="68"/>
        <v>45911</v>
      </c>
      <c r="AB935" s="2">
        <f t="shared" si="69"/>
        <v>9</v>
      </c>
      <c r="AC935" s="2">
        <f t="shared" si="70"/>
        <v>2025</v>
      </c>
      <c r="AD935" s="2" t="str">
        <f>IFERROR(VLOOKUP(A935,'Aux Área'!$A$4:$B$123,2,0),"-")</f>
        <v>OPERAÇÃO</v>
      </c>
    </row>
    <row r="936" spans="1:30" x14ac:dyDescent="0.3">
      <c r="A936" t="s">
        <v>1295</v>
      </c>
      <c r="B936" t="s">
        <v>1753</v>
      </c>
      <c r="C936" t="s">
        <v>1829</v>
      </c>
      <c r="D936" t="s">
        <v>1297</v>
      </c>
      <c r="E936" t="s">
        <v>1298</v>
      </c>
      <c r="F936" t="s">
        <v>1299</v>
      </c>
      <c r="G936" t="s">
        <v>1135</v>
      </c>
      <c r="H936" t="s">
        <v>1301</v>
      </c>
      <c r="I936" t="s">
        <v>839</v>
      </c>
      <c r="J936" t="s">
        <v>275</v>
      </c>
      <c r="K936" t="s">
        <v>276</v>
      </c>
      <c r="L936" t="s">
        <v>124</v>
      </c>
      <c r="M936" t="s">
        <v>38</v>
      </c>
      <c r="N936" t="s">
        <v>39</v>
      </c>
      <c r="O936" s="23">
        <v>0</v>
      </c>
      <c r="P936" s="23">
        <v>0</v>
      </c>
      <c r="Q936" t="s">
        <v>40</v>
      </c>
      <c r="R936" t="s">
        <v>15244</v>
      </c>
      <c r="S936" s="9">
        <v>51.63</v>
      </c>
      <c r="T936" s="26">
        <v>4.29</v>
      </c>
      <c r="U936" s="8">
        <v>221.49</v>
      </c>
      <c r="V936" t="s">
        <v>1830</v>
      </c>
      <c r="W936" t="s">
        <v>42</v>
      </c>
      <c r="X936" t="s">
        <v>42</v>
      </c>
      <c r="Y936" t="s">
        <v>1740</v>
      </c>
      <c r="AA936" s="1">
        <f t="shared" si="68"/>
        <v>45911</v>
      </c>
      <c r="AB936" s="2">
        <f t="shared" si="69"/>
        <v>9</v>
      </c>
      <c r="AC936" s="2">
        <f t="shared" si="70"/>
        <v>2025</v>
      </c>
      <c r="AD936" s="2" t="str">
        <f>IFERROR(VLOOKUP(A936,'Aux Área'!$A$4:$B$123,2,0),"-")</f>
        <v>LUCCA JR - OP</v>
      </c>
    </row>
    <row r="937" spans="1:30" x14ac:dyDescent="0.3">
      <c r="A937" t="s">
        <v>76</v>
      </c>
      <c r="B937" t="s">
        <v>380</v>
      </c>
      <c r="C937" t="s">
        <v>1831</v>
      </c>
      <c r="D937" t="s">
        <v>382</v>
      </c>
      <c r="E937" t="s">
        <v>383</v>
      </c>
      <c r="F937" t="s">
        <v>77</v>
      </c>
      <c r="G937" t="s">
        <v>1500</v>
      </c>
      <c r="H937" t="s">
        <v>36</v>
      </c>
      <c r="I937" t="s">
        <v>37</v>
      </c>
      <c r="J937" t="s">
        <v>552</v>
      </c>
      <c r="K937" t="s">
        <v>553</v>
      </c>
      <c r="L937" t="s">
        <v>155</v>
      </c>
      <c r="M937" t="s">
        <v>38</v>
      </c>
      <c r="N937" t="s">
        <v>39</v>
      </c>
      <c r="O937" s="23">
        <v>321</v>
      </c>
      <c r="P937" s="9">
        <v>10.28</v>
      </c>
      <c r="Q937" t="s">
        <v>40</v>
      </c>
      <c r="R937">
        <v>24816</v>
      </c>
      <c r="S937" s="9">
        <v>31.22</v>
      </c>
      <c r="T937" s="26">
        <v>4.2409999999999997</v>
      </c>
      <c r="U937" s="8">
        <v>132.38999999999999</v>
      </c>
      <c r="V937" t="s">
        <v>41</v>
      </c>
      <c r="W937" t="s">
        <v>42</v>
      </c>
      <c r="X937" t="s">
        <v>42</v>
      </c>
      <c r="Y937" t="s">
        <v>1740</v>
      </c>
      <c r="AA937" s="1">
        <f t="shared" si="68"/>
        <v>45912</v>
      </c>
      <c r="AB937" s="2">
        <f t="shared" si="69"/>
        <v>9</v>
      </c>
      <c r="AC937" s="2">
        <f t="shared" si="70"/>
        <v>2025</v>
      </c>
      <c r="AD937" s="2" t="str">
        <f>IFERROR(VLOOKUP(A937,'Aux Área'!$A$4:$B$123,2,0),"-")</f>
        <v>QSMS</v>
      </c>
    </row>
    <row r="938" spans="1:30" x14ac:dyDescent="0.3">
      <c r="A938" t="s">
        <v>58</v>
      </c>
      <c r="B938" t="s">
        <v>250</v>
      </c>
      <c r="C938" t="s">
        <v>1832</v>
      </c>
      <c r="D938" t="s">
        <v>87</v>
      </c>
      <c r="E938" t="s">
        <v>88</v>
      </c>
      <c r="F938" t="s">
        <v>59</v>
      </c>
      <c r="G938" t="s">
        <v>1500</v>
      </c>
      <c r="H938" t="s">
        <v>36</v>
      </c>
      <c r="I938" t="s">
        <v>37</v>
      </c>
      <c r="J938" t="s">
        <v>526</v>
      </c>
      <c r="K938" t="s">
        <v>527</v>
      </c>
      <c r="L938" t="s">
        <v>124</v>
      </c>
      <c r="M938" t="s">
        <v>38</v>
      </c>
      <c r="N938" t="s">
        <v>39</v>
      </c>
      <c r="O938" s="23">
        <v>317</v>
      </c>
      <c r="P938" s="9">
        <v>8.68</v>
      </c>
      <c r="Q938" t="s">
        <v>40</v>
      </c>
      <c r="R938">
        <v>33956</v>
      </c>
      <c r="S938" s="9">
        <v>36.5</v>
      </c>
      <c r="T938" s="26">
        <v>4.3899999999999997</v>
      </c>
      <c r="U938" s="8">
        <v>160.25</v>
      </c>
      <c r="V938" t="s">
        <v>41</v>
      </c>
      <c r="W938" t="s">
        <v>42</v>
      </c>
      <c r="X938" t="s">
        <v>42</v>
      </c>
      <c r="Y938" t="s">
        <v>1740</v>
      </c>
      <c r="AA938" s="1">
        <f t="shared" si="68"/>
        <v>45912</v>
      </c>
      <c r="AB938" s="2">
        <f t="shared" si="69"/>
        <v>9</v>
      </c>
      <c r="AC938" s="2">
        <f t="shared" si="70"/>
        <v>2025</v>
      </c>
      <c r="AD938" s="2" t="str">
        <f>IFERROR(VLOOKUP(A938,'Aux Área'!$A$4:$B$123,2,0),"-")</f>
        <v>CONSERVA</v>
      </c>
    </row>
    <row r="939" spans="1:30" x14ac:dyDescent="0.3">
      <c r="A939" t="s">
        <v>62</v>
      </c>
      <c r="B939" t="s">
        <v>1455</v>
      </c>
      <c r="C939" t="s">
        <v>1833</v>
      </c>
      <c r="D939" t="s">
        <v>120</v>
      </c>
      <c r="E939" t="s">
        <v>121</v>
      </c>
      <c r="F939" t="s">
        <v>63</v>
      </c>
      <c r="G939" t="s">
        <v>1500</v>
      </c>
      <c r="H939" t="s">
        <v>36</v>
      </c>
      <c r="I939" t="s">
        <v>37</v>
      </c>
      <c r="J939" t="s">
        <v>526</v>
      </c>
      <c r="K939" t="s">
        <v>527</v>
      </c>
      <c r="L939" t="s">
        <v>124</v>
      </c>
      <c r="M939" t="s">
        <v>38</v>
      </c>
      <c r="N939" t="s">
        <v>39</v>
      </c>
      <c r="O939" s="23">
        <v>380</v>
      </c>
      <c r="P939" s="9">
        <v>10.39</v>
      </c>
      <c r="Q939" t="s">
        <v>40</v>
      </c>
      <c r="R939">
        <v>28088</v>
      </c>
      <c r="S939" s="9">
        <v>36.590000000000003</v>
      </c>
      <c r="T939" s="26">
        <v>4.1909999999999998</v>
      </c>
      <c r="U939" s="8">
        <v>153.34</v>
      </c>
      <c r="V939" t="s">
        <v>41</v>
      </c>
      <c r="W939" t="s">
        <v>42</v>
      </c>
      <c r="X939" t="s">
        <v>42</v>
      </c>
      <c r="Y939" t="s">
        <v>1740</v>
      </c>
      <c r="AA939" s="1">
        <f t="shared" si="68"/>
        <v>45912</v>
      </c>
      <c r="AB939" s="2">
        <f t="shared" si="69"/>
        <v>9</v>
      </c>
      <c r="AC939" s="2">
        <f t="shared" si="70"/>
        <v>2025</v>
      </c>
      <c r="AD939" s="2" t="str">
        <f>IFERROR(VLOOKUP(A939,'Aux Área'!$A$4:$B$123,2,0),"-")</f>
        <v>CONSERVA</v>
      </c>
    </row>
    <row r="940" spans="1:30" x14ac:dyDescent="0.3">
      <c r="A940" t="s">
        <v>60</v>
      </c>
      <c r="B940" t="s">
        <v>614</v>
      </c>
      <c r="C940" t="s">
        <v>1834</v>
      </c>
      <c r="D940" t="s">
        <v>1206</v>
      </c>
      <c r="E940" t="s">
        <v>1207</v>
      </c>
      <c r="F940" t="s">
        <v>61</v>
      </c>
      <c r="G940" t="s">
        <v>1500</v>
      </c>
      <c r="H940" t="s">
        <v>36</v>
      </c>
      <c r="I940" t="s">
        <v>37</v>
      </c>
      <c r="J940" t="s">
        <v>275</v>
      </c>
      <c r="K940" t="s">
        <v>276</v>
      </c>
      <c r="L940" t="s">
        <v>124</v>
      </c>
      <c r="M940" t="s">
        <v>38</v>
      </c>
      <c r="N940" t="s">
        <v>39</v>
      </c>
      <c r="O940" s="23">
        <v>202</v>
      </c>
      <c r="P940" s="9">
        <v>9.6</v>
      </c>
      <c r="Q940" t="s">
        <v>40</v>
      </c>
      <c r="R940">
        <v>9412</v>
      </c>
      <c r="S940" s="9">
        <v>21.05</v>
      </c>
      <c r="T940" s="26">
        <v>4.29</v>
      </c>
      <c r="U940" s="8">
        <v>90.3</v>
      </c>
      <c r="V940" t="s">
        <v>1835</v>
      </c>
      <c r="W940" t="s">
        <v>42</v>
      </c>
      <c r="X940" t="s">
        <v>42</v>
      </c>
      <c r="Y940" t="s">
        <v>1740</v>
      </c>
      <c r="AA940" s="1">
        <f t="shared" si="68"/>
        <v>45912</v>
      </c>
      <c r="AB940" s="2">
        <f t="shared" si="69"/>
        <v>9</v>
      </c>
      <c r="AC940" s="2">
        <f t="shared" si="70"/>
        <v>2025</v>
      </c>
      <c r="AD940" s="2" t="str">
        <f>IFERROR(VLOOKUP(A940,'Aux Área'!$A$4:$B$123,2,0),"-")</f>
        <v>QSMS</v>
      </c>
    </row>
    <row r="941" spans="1:30" x14ac:dyDescent="0.3">
      <c r="A941" t="s">
        <v>1785</v>
      </c>
      <c r="B941" t="s">
        <v>1786</v>
      </c>
      <c r="C941" t="s">
        <v>1836</v>
      </c>
      <c r="D941" t="s">
        <v>657</v>
      </c>
      <c r="E941" t="s">
        <v>658</v>
      </c>
      <c r="F941" t="s">
        <v>653</v>
      </c>
      <c r="G941" t="s">
        <v>1495</v>
      </c>
      <c r="H941" t="s">
        <v>1788</v>
      </c>
      <c r="I941" t="s">
        <v>839</v>
      </c>
      <c r="J941" t="s">
        <v>122</v>
      </c>
      <c r="K941" t="s">
        <v>123</v>
      </c>
      <c r="L941" t="s">
        <v>124</v>
      </c>
      <c r="M941" t="s">
        <v>38</v>
      </c>
      <c r="N941" t="s">
        <v>668</v>
      </c>
      <c r="O941" s="23">
        <v>0</v>
      </c>
      <c r="P941" s="9">
        <v>0</v>
      </c>
      <c r="Q941" t="s">
        <v>40</v>
      </c>
      <c r="R941">
        <v>0</v>
      </c>
      <c r="S941" s="9">
        <v>150</v>
      </c>
      <c r="T941" s="26">
        <v>5.84</v>
      </c>
      <c r="U941" s="8">
        <v>876</v>
      </c>
      <c r="V941" t="s">
        <v>112</v>
      </c>
      <c r="W941" t="s">
        <v>652</v>
      </c>
      <c r="X941" t="s">
        <v>42</v>
      </c>
      <c r="Y941" t="s">
        <v>653</v>
      </c>
      <c r="AA941" s="1">
        <f t="shared" si="68"/>
        <v>45912</v>
      </c>
      <c r="AB941" s="2">
        <f t="shared" si="69"/>
        <v>9</v>
      </c>
      <c r="AC941" s="2">
        <f t="shared" si="70"/>
        <v>2025</v>
      </c>
      <c r="AD941" s="2" t="str">
        <f>IFERROR(VLOOKUP(A941,'Aux Área'!$A$4:$B$123,2,0),"-")</f>
        <v>SÃO PEDRO</v>
      </c>
    </row>
    <row r="942" spans="1:30" x14ac:dyDescent="0.3">
      <c r="A942" t="s">
        <v>662</v>
      </c>
      <c r="B942" t="s">
        <v>183</v>
      </c>
      <c r="C942" t="s">
        <v>1837</v>
      </c>
      <c r="D942" t="s">
        <v>664</v>
      </c>
      <c r="E942" t="s">
        <v>665</v>
      </c>
      <c r="F942" t="s">
        <v>653</v>
      </c>
      <c r="G942" t="s">
        <v>1495</v>
      </c>
      <c r="H942" t="s">
        <v>1571</v>
      </c>
      <c r="I942" t="s">
        <v>1497</v>
      </c>
      <c r="J942" t="s">
        <v>237</v>
      </c>
      <c r="K942" t="s">
        <v>238</v>
      </c>
      <c r="L942" t="s">
        <v>110</v>
      </c>
      <c r="M942" t="s">
        <v>38</v>
      </c>
      <c r="N942" t="s">
        <v>668</v>
      </c>
      <c r="O942" s="23">
        <v>0</v>
      </c>
      <c r="P942" s="9">
        <v>0</v>
      </c>
      <c r="Q942" t="s">
        <v>40</v>
      </c>
      <c r="R942">
        <v>0</v>
      </c>
      <c r="S942" s="9">
        <v>103.3</v>
      </c>
      <c r="T942" s="26">
        <v>6.09</v>
      </c>
      <c r="U942" s="8">
        <v>629.1</v>
      </c>
      <c r="V942" t="s">
        <v>41</v>
      </c>
      <c r="W942" t="s">
        <v>652</v>
      </c>
      <c r="X942" t="s">
        <v>42</v>
      </c>
      <c r="Y942" t="s">
        <v>653</v>
      </c>
      <c r="AA942" s="1">
        <f t="shared" si="68"/>
        <v>45912</v>
      </c>
      <c r="AB942" s="2">
        <f t="shared" si="69"/>
        <v>9</v>
      </c>
      <c r="AC942" s="2">
        <f t="shared" si="70"/>
        <v>2025</v>
      </c>
      <c r="AD942" s="2" t="str">
        <f>IFERROR(VLOOKUP(A942,'Aux Área'!$A$4:$B$123,2,0),"-")</f>
        <v>SÃO PEDRO</v>
      </c>
    </row>
    <row r="943" spans="1:30" x14ac:dyDescent="0.3">
      <c r="A943" t="s">
        <v>662</v>
      </c>
      <c r="C943" t="s">
        <v>1837</v>
      </c>
      <c r="F943" t="s">
        <v>15689</v>
      </c>
      <c r="K943" t="s">
        <v>238</v>
      </c>
      <c r="N943" t="s">
        <v>15690</v>
      </c>
      <c r="O943" s="23">
        <v>0</v>
      </c>
      <c r="P943" s="23">
        <v>0</v>
      </c>
      <c r="Q943" t="s">
        <v>40</v>
      </c>
      <c r="R943">
        <v>0</v>
      </c>
      <c r="S943">
        <v>21.19</v>
      </c>
      <c r="U943" s="8">
        <v>84.55</v>
      </c>
      <c r="W943" t="s">
        <v>652</v>
      </c>
      <c r="X943" t="s">
        <v>42</v>
      </c>
      <c r="Y943" t="s">
        <v>653</v>
      </c>
      <c r="AA943" s="1">
        <f>IFERROR(DATEVALUE(C943),"-")</f>
        <v>45912</v>
      </c>
      <c r="AB943" s="2">
        <f>IFERROR(MONTH(AA943),"-")</f>
        <v>9</v>
      </c>
      <c r="AC943" s="2">
        <f>IFERROR(YEAR(AA943),"-")</f>
        <v>2025</v>
      </c>
      <c r="AD943" s="2" t="str">
        <f>IFERROR(VLOOKUP(A943,'Aux Área'!$A$4:$B$123,2,0),"-")</f>
        <v>SÃO PEDRO</v>
      </c>
    </row>
    <row r="944" spans="1:30" x14ac:dyDescent="0.3">
      <c r="A944" t="s">
        <v>1838</v>
      </c>
      <c r="B944" t="s">
        <v>1839</v>
      </c>
      <c r="C944" t="s">
        <v>1840</v>
      </c>
      <c r="D944" t="s">
        <v>1841</v>
      </c>
      <c r="E944" t="s">
        <v>1842</v>
      </c>
      <c r="F944" t="s">
        <v>653</v>
      </c>
      <c r="G944" t="s">
        <v>659</v>
      </c>
      <c r="H944" t="s">
        <v>1821</v>
      </c>
      <c r="I944" t="s">
        <v>1843</v>
      </c>
      <c r="J944" t="s">
        <v>122</v>
      </c>
      <c r="K944" t="s">
        <v>123</v>
      </c>
      <c r="L944" t="s">
        <v>124</v>
      </c>
      <c r="M944" t="s">
        <v>38</v>
      </c>
      <c r="N944" t="s">
        <v>668</v>
      </c>
      <c r="O944" s="23">
        <v>0</v>
      </c>
      <c r="P944" s="9">
        <v>0</v>
      </c>
      <c r="Q944" t="s">
        <v>40</v>
      </c>
      <c r="R944">
        <v>0</v>
      </c>
      <c r="S944" s="9">
        <v>101.52</v>
      </c>
      <c r="T944" s="26">
        <v>6.14</v>
      </c>
      <c r="U944" s="8">
        <v>623.38</v>
      </c>
      <c r="V944" t="s">
        <v>112</v>
      </c>
      <c r="W944" t="s">
        <v>652</v>
      </c>
      <c r="X944" t="s">
        <v>42</v>
      </c>
      <c r="Y944" t="s">
        <v>653</v>
      </c>
      <c r="AA944" s="1">
        <f t="shared" ref="AA944:AA975" si="71">DATEVALUE(C944)</f>
        <v>45912</v>
      </c>
      <c r="AB944" s="2">
        <f t="shared" ref="AB944:AB975" si="72">MONTH(AA944)</f>
        <v>9</v>
      </c>
      <c r="AC944" s="2">
        <f t="shared" ref="AC944:AC975" si="73">YEAR(AA944)</f>
        <v>2025</v>
      </c>
      <c r="AD944" s="2" t="str">
        <f>IFERROR(VLOOKUP(A944,'Aux Área'!$A$4:$B$123,2,0),"-")</f>
        <v>SÃO PEDRO</v>
      </c>
    </row>
    <row r="945" spans="1:30" x14ac:dyDescent="0.3">
      <c r="A945" t="s">
        <v>58</v>
      </c>
      <c r="B945" t="s">
        <v>250</v>
      </c>
      <c r="C945" t="s">
        <v>1844</v>
      </c>
      <c r="D945" t="s">
        <v>87</v>
      </c>
      <c r="E945" t="s">
        <v>88</v>
      </c>
      <c r="F945" t="s">
        <v>59</v>
      </c>
      <c r="G945" t="s">
        <v>1500</v>
      </c>
      <c r="H945" t="s">
        <v>36</v>
      </c>
      <c r="I945" t="s">
        <v>37</v>
      </c>
      <c r="J945" t="s">
        <v>1665</v>
      </c>
      <c r="K945" t="s">
        <v>1666</v>
      </c>
      <c r="L945" t="s">
        <v>301</v>
      </c>
      <c r="M945" t="s">
        <v>38</v>
      </c>
      <c r="N945" t="s">
        <v>39</v>
      </c>
      <c r="O945" s="23">
        <v>325</v>
      </c>
      <c r="P945" s="9">
        <v>9.41</v>
      </c>
      <c r="Q945" t="s">
        <v>40</v>
      </c>
      <c r="R945">
        <v>34281</v>
      </c>
      <c r="S945" s="9">
        <v>34.53</v>
      </c>
      <c r="T945" s="26">
        <v>4.6399999999999997</v>
      </c>
      <c r="U945" s="8">
        <v>160.22</v>
      </c>
      <c r="V945" t="s">
        <v>1845</v>
      </c>
      <c r="W945" t="s">
        <v>42</v>
      </c>
      <c r="X945" t="s">
        <v>42</v>
      </c>
      <c r="Y945" t="s">
        <v>1740</v>
      </c>
      <c r="AA945" s="1">
        <f t="shared" si="71"/>
        <v>45912</v>
      </c>
      <c r="AB945" s="2">
        <f t="shared" si="72"/>
        <v>9</v>
      </c>
      <c r="AC945" s="2">
        <f t="shared" si="73"/>
        <v>2025</v>
      </c>
      <c r="AD945" s="2" t="str">
        <f>IFERROR(VLOOKUP(A945,'Aux Área'!$A$4:$B$123,2,0),"-")</f>
        <v>CONSERVA</v>
      </c>
    </row>
    <row r="946" spans="1:30" x14ac:dyDescent="0.3">
      <c r="A946" t="s">
        <v>48</v>
      </c>
      <c r="B946" t="s">
        <v>288</v>
      </c>
      <c r="C946" t="s">
        <v>1846</v>
      </c>
      <c r="D946" t="s">
        <v>185</v>
      </c>
      <c r="E946" t="s">
        <v>33</v>
      </c>
      <c r="F946" t="s">
        <v>49</v>
      </c>
      <c r="G946" t="s">
        <v>1500</v>
      </c>
      <c r="H946" t="s">
        <v>36</v>
      </c>
      <c r="I946" t="s">
        <v>37</v>
      </c>
      <c r="J946" t="s">
        <v>82</v>
      </c>
      <c r="K946" t="s">
        <v>83</v>
      </c>
      <c r="L946" t="s">
        <v>84</v>
      </c>
      <c r="M946" t="s">
        <v>38</v>
      </c>
      <c r="N946" t="s">
        <v>39</v>
      </c>
      <c r="O946" s="23">
        <v>314</v>
      </c>
      <c r="P946" s="9">
        <v>7.82</v>
      </c>
      <c r="Q946" t="s">
        <v>40</v>
      </c>
      <c r="R946">
        <v>10007</v>
      </c>
      <c r="S946" s="9">
        <v>40.17</v>
      </c>
      <c r="T946" s="26">
        <v>4.84</v>
      </c>
      <c r="U946" s="8">
        <v>194.42</v>
      </c>
      <c r="V946" t="s">
        <v>112</v>
      </c>
      <c r="W946" t="s">
        <v>42</v>
      </c>
      <c r="X946" t="s">
        <v>42</v>
      </c>
      <c r="Y946" t="s">
        <v>1740</v>
      </c>
      <c r="AA946" s="1">
        <f t="shared" si="71"/>
        <v>45912</v>
      </c>
      <c r="AB946" s="2">
        <f t="shared" si="72"/>
        <v>9</v>
      </c>
      <c r="AC946" s="2">
        <f t="shared" si="73"/>
        <v>2025</v>
      </c>
      <c r="AD946" s="2" t="str">
        <f>IFERROR(VLOOKUP(A946,'Aux Área'!$A$4:$B$123,2,0),"-")</f>
        <v>ENGENHARIA</v>
      </c>
    </row>
    <row r="947" spans="1:30" x14ac:dyDescent="0.3">
      <c r="A947" t="s">
        <v>1847</v>
      </c>
      <c r="B947" t="s">
        <v>1848</v>
      </c>
      <c r="C947" t="s">
        <v>1849</v>
      </c>
      <c r="D947" t="s">
        <v>1850</v>
      </c>
      <c r="E947" t="s">
        <v>1851</v>
      </c>
      <c r="F947" t="s">
        <v>653</v>
      </c>
      <c r="G947" t="s">
        <v>635</v>
      </c>
      <c r="H947" t="s">
        <v>1852</v>
      </c>
      <c r="I947" t="s">
        <v>1853</v>
      </c>
      <c r="J947" t="s">
        <v>122</v>
      </c>
      <c r="K947" t="s">
        <v>123</v>
      </c>
      <c r="L947" t="s">
        <v>124</v>
      </c>
      <c r="M947" t="s">
        <v>38</v>
      </c>
      <c r="N947" t="s">
        <v>638</v>
      </c>
      <c r="O947" s="23">
        <v>0</v>
      </c>
      <c r="P947" s="9">
        <v>0</v>
      </c>
      <c r="Q947" t="s">
        <v>40</v>
      </c>
      <c r="R947">
        <v>0</v>
      </c>
      <c r="S947" s="9">
        <v>150</v>
      </c>
      <c r="T947" s="26">
        <v>6.04</v>
      </c>
      <c r="U947" s="8">
        <v>906</v>
      </c>
      <c r="V947" t="s">
        <v>112</v>
      </c>
      <c r="W947" t="s">
        <v>652</v>
      </c>
      <c r="X947" t="s">
        <v>42</v>
      </c>
      <c r="Y947" t="s">
        <v>653</v>
      </c>
      <c r="AA947" s="1">
        <f t="shared" si="71"/>
        <v>45913</v>
      </c>
      <c r="AB947" s="2">
        <f t="shared" si="72"/>
        <v>9</v>
      </c>
      <c r="AC947" s="2">
        <f t="shared" si="73"/>
        <v>2025</v>
      </c>
      <c r="AD947" s="2" t="str">
        <f>IFERROR(VLOOKUP(A947,'Aux Área'!$A$4:$B$123,2,0),"-")</f>
        <v>SÃO PEDRO</v>
      </c>
    </row>
    <row r="948" spans="1:30" x14ac:dyDescent="0.3">
      <c r="A948" t="s">
        <v>781</v>
      </c>
      <c r="B948" t="s">
        <v>130</v>
      </c>
      <c r="C948" t="s">
        <v>1854</v>
      </c>
      <c r="D948" t="s">
        <v>1366</v>
      </c>
      <c r="E948" t="s">
        <v>1367</v>
      </c>
      <c r="F948" t="s">
        <v>653</v>
      </c>
      <c r="G948" t="s">
        <v>659</v>
      </c>
      <c r="H948" t="s">
        <v>706</v>
      </c>
      <c r="I948" t="s">
        <v>667</v>
      </c>
      <c r="J948" t="s">
        <v>237</v>
      </c>
      <c r="K948" t="s">
        <v>238</v>
      </c>
      <c r="L948" t="s">
        <v>110</v>
      </c>
      <c r="M948" t="s">
        <v>38</v>
      </c>
      <c r="N948" t="s">
        <v>707</v>
      </c>
      <c r="O948" s="23">
        <v>0</v>
      </c>
      <c r="P948" s="9">
        <v>0</v>
      </c>
      <c r="Q948" t="s">
        <v>40</v>
      </c>
      <c r="R948">
        <v>0</v>
      </c>
      <c r="S948" s="9">
        <v>20</v>
      </c>
      <c r="T948" s="26">
        <v>6.44</v>
      </c>
      <c r="U948" s="8">
        <v>128.80000000000001</v>
      </c>
      <c r="V948" t="s">
        <v>41</v>
      </c>
      <c r="W948" t="s">
        <v>652</v>
      </c>
      <c r="X948" t="s">
        <v>42</v>
      </c>
      <c r="Y948" t="s">
        <v>653</v>
      </c>
      <c r="AA948" s="1">
        <f t="shared" si="71"/>
        <v>45913</v>
      </c>
      <c r="AB948" s="2">
        <f t="shared" si="72"/>
        <v>9</v>
      </c>
      <c r="AC948" s="2">
        <f t="shared" si="73"/>
        <v>2025</v>
      </c>
      <c r="AD948" s="2" t="str">
        <f>IFERROR(VLOOKUP(A948,'Aux Área'!$A$4:$B$123,2,0),"-")</f>
        <v>SÃO PEDRO</v>
      </c>
    </row>
    <row r="949" spans="1:30" x14ac:dyDescent="0.3">
      <c r="A949" t="s">
        <v>58</v>
      </c>
      <c r="B949" t="s">
        <v>250</v>
      </c>
      <c r="C949" t="s">
        <v>1855</v>
      </c>
      <c r="D949" t="s">
        <v>87</v>
      </c>
      <c r="E949" t="s">
        <v>88</v>
      </c>
      <c r="F949" t="s">
        <v>59</v>
      </c>
      <c r="G949" t="s">
        <v>1500</v>
      </c>
      <c r="H949" t="s">
        <v>36</v>
      </c>
      <c r="I949" t="s">
        <v>37</v>
      </c>
      <c r="J949" t="s">
        <v>356</v>
      </c>
      <c r="K949" t="s">
        <v>357</v>
      </c>
      <c r="L949" t="s">
        <v>124</v>
      </c>
      <c r="M949" t="s">
        <v>38</v>
      </c>
      <c r="N949" t="s">
        <v>39</v>
      </c>
      <c r="O949" s="23">
        <v>170</v>
      </c>
      <c r="P949" s="9">
        <v>5.85</v>
      </c>
      <c r="Q949" t="s">
        <v>40</v>
      </c>
      <c r="R949">
        <v>34451</v>
      </c>
      <c r="S949" s="9">
        <v>29.07</v>
      </c>
      <c r="T949" s="26">
        <v>4.391</v>
      </c>
      <c r="U949" s="8">
        <v>127.65</v>
      </c>
      <c r="V949" t="s">
        <v>1856</v>
      </c>
      <c r="W949" t="s">
        <v>42</v>
      </c>
      <c r="X949" t="s">
        <v>42</v>
      </c>
      <c r="Y949" t="s">
        <v>1740</v>
      </c>
      <c r="AA949" s="1">
        <f t="shared" si="71"/>
        <v>45913</v>
      </c>
      <c r="AB949" s="2">
        <f t="shared" si="72"/>
        <v>9</v>
      </c>
      <c r="AC949" s="2">
        <f t="shared" si="73"/>
        <v>2025</v>
      </c>
      <c r="AD949" s="2" t="str">
        <f>IFERROR(VLOOKUP(A949,'Aux Área'!$A$4:$B$123,2,0),"-")</f>
        <v>CONSERVA</v>
      </c>
    </row>
    <row r="950" spans="1:30" x14ac:dyDescent="0.3">
      <c r="A950" t="s">
        <v>46</v>
      </c>
      <c r="B950" t="s">
        <v>458</v>
      </c>
      <c r="C950" t="s">
        <v>1857</v>
      </c>
      <c r="D950" t="s">
        <v>729</v>
      </c>
      <c r="E950" t="s">
        <v>730</v>
      </c>
      <c r="F950" t="s">
        <v>47</v>
      </c>
      <c r="G950" t="s">
        <v>1503</v>
      </c>
      <c r="H950" t="s">
        <v>36</v>
      </c>
      <c r="I950" t="s">
        <v>37</v>
      </c>
      <c r="J950" t="s">
        <v>147</v>
      </c>
      <c r="K950" t="s">
        <v>148</v>
      </c>
      <c r="L950" t="s">
        <v>84</v>
      </c>
      <c r="M950" t="s">
        <v>38</v>
      </c>
      <c r="N950" t="s">
        <v>39</v>
      </c>
      <c r="O950" s="23">
        <v>453</v>
      </c>
      <c r="P950" s="9">
        <v>11.16</v>
      </c>
      <c r="Q950" t="s">
        <v>40</v>
      </c>
      <c r="R950">
        <v>14761</v>
      </c>
      <c r="S950" s="9">
        <v>40.6</v>
      </c>
      <c r="T950" s="26">
        <v>5.27</v>
      </c>
      <c r="U950" s="8">
        <v>213.96</v>
      </c>
      <c r="V950" t="s">
        <v>112</v>
      </c>
      <c r="W950" t="s">
        <v>42</v>
      </c>
      <c r="X950" t="s">
        <v>42</v>
      </c>
      <c r="Y950" t="s">
        <v>1740</v>
      </c>
      <c r="AA950" s="1">
        <f t="shared" si="71"/>
        <v>45913</v>
      </c>
      <c r="AB950" s="2">
        <f t="shared" si="72"/>
        <v>9</v>
      </c>
      <c r="AC950" s="2">
        <f t="shared" si="73"/>
        <v>2025</v>
      </c>
      <c r="AD950" s="2" t="str">
        <f>IFERROR(VLOOKUP(A950,'Aux Área'!$A$4:$B$123,2,0),"-")</f>
        <v>FACILITIES</v>
      </c>
    </row>
    <row r="951" spans="1:30" x14ac:dyDescent="0.3">
      <c r="A951" t="s">
        <v>70</v>
      </c>
      <c r="B951" t="s">
        <v>272</v>
      </c>
      <c r="C951" t="s">
        <v>1858</v>
      </c>
      <c r="D951" t="s">
        <v>145</v>
      </c>
      <c r="E951" t="s">
        <v>146</v>
      </c>
      <c r="F951" t="s">
        <v>71</v>
      </c>
      <c r="G951" t="s">
        <v>1503</v>
      </c>
      <c r="H951" t="s">
        <v>36</v>
      </c>
      <c r="I951" t="s">
        <v>37</v>
      </c>
      <c r="J951" t="s">
        <v>147</v>
      </c>
      <c r="K951" t="s">
        <v>148</v>
      </c>
      <c r="L951" t="s">
        <v>84</v>
      </c>
      <c r="M951" t="s">
        <v>38</v>
      </c>
      <c r="N951" t="s">
        <v>39</v>
      </c>
      <c r="O951" s="23">
        <v>455</v>
      </c>
      <c r="P951" s="9">
        <v>12.34</v>
      </c>
      <c r="Q951" t="s">
        <v>40</v>
      </c>
      <c r="R951">
        <v>6699</v>
      </c>
      <c r="S951" s="9">
        <v>36.880000000000003</v>
      </c>
      <c r="T951" s="26">
        <v>4.8710000000000004</v>
      </c>
      <c r="U951" s="8">
        <v>179.65</v>
      </c>
      <c r="V951" t="s">
        <v>112</v>
      </c>
      <c r="W951" t="s">
        <v>42</v>
      </c>
      <c r="X951" t="s">
        <v>42</v>
      </c>
      <c r="Y951" t="s">
        <v>1740</v>
      </c>
      <c r="AA951" s="1">
        <f t="shared" si="71"/>
        <v>45914</v>
      </c>
      <c r="AB951" s="2">
        <f t="shared" si="72"/>
        <v>9</v>
      </c>
      <c r="AC951" s="2">
        <f t="shared" si="73"/>
        <v>2025</v>
      </c>
      <c r="AD951" s="2" t="str">
        <f>IFERROR(VLOOKUP(A951,'Aux Área'!$A$4:$B$123,2,0),"-")</f>
        <v>QSMS</v>
      </c>
    </row>
    <row r="952" spans="1:30" x14ac:dyDescent="0.3">
      <c r="A952" t="s">
        <v>60</v>
      </c>
      <c r="B952" t="s">
        <v>614</v>
      </c>
      <c r="C952" t="s">
        <v>1859</v>
      </c>
      <c r="D952" t="s">
        <v>1206</v>
      </c>
      <c r="E952" t="s">
        <v>1207</v>
      </c>
      <c r="F952" t="s">
        <v>61</v>
      </c>
      <c r="G952" t="s">
        <v>1500</v>
      </c>
      <c r="H952" t="s">
        <v>36</v>
      </c>
      <c r="I952" t="s">
        <v>37</v>
      </c>
      <c r="J952" t="s">
        <v>623</v>
      </c>
      <c r="K952" t="s">
        <v>624</v>
      </c>
      <c r="L952" t="s">
        <v>181</v>
      </c>
      <c r="M952" t="s">
        <v>38</v>
      </c>
      <c r="N952" t="s">
        <v>39</v>
      </c>
      <c r="O952" s="23">
        <v>272</v>
      </c>
      <c r="P952" s="9">
        <v>8.09</v>
      </c>
      <c r="Q952" t="s">
        <v>40</v>
      </c>
      <c r="R952">
        <v>9684</v>
      </c>
      <c r="S952" s="9">
        <v>33.630000000000003</v>
      </c>
      <c r="T952" s="26">
        <v>4.79</v>
      </c>
      <c r="U952" s="8">
        <v>161.09</v>
      </c>
      <c r="V952" t="s">
        <v>41</v>
      </c>
      <c r="W952" t="s">
        <v>42</v>
      </c>
      <c r="X952" t="s">
        <v>42</v>
      </c>
      <c r="Y952" t="s">
        <v>1740</v>
      </c>
      <c r="AA952" s="1">
        <f t="shared" si="71"/>
        <v>45914</v>
      </c>
      <c r="AB952" s="2">
        <f t="shared" si="72"/>
        <v>9</v>
      </c>
      <c r="AC952" s="2">
        <f t="shared" si="73"/>
        <v>2025</v>
      </c>
      <c r="AD952" s="2" t="str">
        <f>IFERROR(VLOOKUP(A952,'Aux Área'!$A$4:$B$123,2,0),"-")</f>
        <v>QSMS</v>
      </c>
    </row>
    <row r="953" spans="1:30" x14ac:dyDescent="0.3">
      <c r="A953" t="s">
        <v>50</v>
      </c>
      <c r="B953" t="s">
        <v>324</v>
      </c>
      <c r="C953" t="s">
        <v>1860</v>
      </c>
      <c r="D953" t="s">
        <v>326</v>
      </c>
      <c r="E953" t="s">
        <v>327</v>
      </c>
      <c r="F953" t="s">
        <v>51</v>
      </c>
      <c r="G953" t="s">
        <v>1500</v>
      </c>
      <c r="H953" t="s">
        <v>36</v>
      </c>
      <c r="I953" t="s">
        <v>37</v>
      </c>
      <c r="J953" t="s">
        <v>428</v>
      </c>
      <c r="K953" t="s">
        <v>429</v>
      </c>
      <c r="L953" t="s">
        <v>84</v>
      </c>
      <c r="M953" t="s">
        <v>38</v>
      </c>
      <c r="N953" t="s">
        <v>39</v>
      </c>
      <c r="O953" s="23">
        <v>265</v>
      </c>
      <c r="P953" s="9">
        <v>6.23</v>
      </c>
      <c r="Q953" t="s">
        <v>40</v>
      </c>
      <c r="R953">
        <v>9795</v>
      </c>
      <c r="S953" s="9">
        <v>42.51</v>
      </c>
      <c r="T953" s="26">
        <v>3.9910000000000001</v>
      </c>
      <c r="U953" s="8">
        <v>169.65</v>
      </c>
      <c r="V953" t="s">
        <v>1861</v>
      </c>
      <c r="W953" t="s">
        <v>42</v>
      </c>
      <c r="X953" t="s">
        <v>42</v>
      </c>
      <c r="Y953" t="s">
        <v>1740</v>
      </c>
      <c r="AA953" s="1">
        <f t="shared" si="71"/>
        <v>45915</v>
      </c>
      <c r="AB953" s="2">
        <f t="shared" si="72"/>
        <v>9</v>
      </c>
      <c r="AC953" s="2">
        <f t="shared" si="73"/>
        <v>2025</v>
      </c>
      <c r="AD953" s="2" t="str">
        <f>IFERROR(VLOOKUP(A953,'Aux Área'!$A$4:$B$123,2,0),"-")</f>
        <v>TI</v>
      </c>
    </row>
    <row r="954" spans="1:30" x14ac:dyDescent="0.3">
      <c r="A954" t="s">
        <v>76</v>
      </c>
      <c r="B954" t="s">
        <v>380</v>
      </c>
      <c r="C954" t="s">
        <v>1862</v>
      </c>
      <c r="D954" t="s">
        <v>382</v>
      </c>
      <c r="E954" t="s">
        <v>383</v>
      </c>
      <c r="F954" t="s">
        <v>77</v>
      </c>
      <c r="G954" t="s">
        <v>1500</v>
      </c>
      <c r="H954" t="s">
        <v>36</v>
      </c>
      <c r="I954" t="s">
        <v>37</v>
      </c>
      <c r="J954" t="s">
        <v>552</v>
      </c>
      <c r="K954" t="s">
        <v>553</v>
      </c>
      <c r="L954" t="s">
        <v>155</v>
      </c>
      <c r="M954" t="s">
        <v>38</v>
      </c>
      <c r="N954" t="s">
        <v>39</v>
      </c>
      <c r="O954" s="23">
        <v>306</v>
      </c>
      <c r="P954" s="9">
        <v>9.66</v>
      </c>
      <c r="Q954" t="s">
        <v>40</v>
      </c>
      <c r="R954">
        <v>25122</v>
      </c>
      <c r="S954" s="9">
        <v>31.67</v>
      </c>
      <c r="T954" s="26">
        <v>4.2389999999999999</v>
      </c>
      <c r="U954" s="8">
        <v>134.24</v>
      </c>
      <c r="V954" t="s">
        <v>41</v>
      </c>
      <c r="W954" t="s">
        <v>42</v>
      </c>
      <c r="X954" t="s">
        <v>42</v>
      </c>
      <c r="Y954" t="s">
        <v>1740</v>
      </c>
      <c r="AA954" s="1">
        <f t="shared" si="71"/>
        <v>45915</v>
      </c>
      <c r="AB954" s="2">
        <f t="shared" si="72"/>
        <v>9</v>
      </c>
      <c r="AC954" s="2">
        <f t="shared" si="73"/>
        <v>2025</v>
      </c>
      <c r="AD954" s="2" t="str">
        <f>IFERROR(VLOOKUP(A954,'Aux Área'!$A$4:$B$123,2,0),"-")</f>
        <v>QSMS</v>
      </c>
    </row>
    <row r="955" spans="1:30" x14ac:dyDescent="0.3">
      <c r="A955" t="s">
        <v>58</v>
      </c>
      <c r="B955" t="s">
        <v>250</v>
      </c>
      <c r="C955" t="s">
        <v>1863</v>
      </c>
      <c r="D955" t="s">
        <v>87</v>
      </c>
      <c r="E955" t="s">
        <v>88</v>
      </c>
      <c r="F955" t="s">
        <v>59</v>
      </c>
      <c r="G955" t="s">
        <v>1500</v>
      </c>
      <c r="H955" t="s">
        <v>36</v>
      </c>
      <c r="I955" t="s">
        <v>37</v>
      </c>
      <c r="J955" t="s">
        <v>356</v>
      </c>
      <c r="K955" t="s">
        <v>357</v>
      </c>
      <c r="L955" t="s">
        <v>124</v>
      </c>
      <c r="M955" t="s">
        <v>38</v>
      </c>
      <c r="N955" t="s">
        <v>39</v>
      </c>
      <c r="O955" s="23">
        <v>342</v>
      </c>
      <c r="P955" s="9">
        <v>8.4600000000000009</v>
      </c>
      <c r="Q955" t="s">
        <v>40</v>
      </c>
      <c r="R955">
        <v>34793</v>
      </c>
      <c r="S955" s="9">
        <v>40.43</v>
      </c>
      <c r="T955" s="26">
        <v>4.476</v>
      </c>
      <c r="U955" s="8">
        <v>180.98</v>
      </c>
      <c r="V955" t="s">
        <v>1864</v>
      </c>
      <c r="W955" t="s">
        <v>42</v>
      </c>
      <c r="X955" t="s">
        <v>42</v>
      </c>
      <c r="Y955" t="s">
        <v>1740</v>
      </c>
      <c r="AA955" s="1">
        <f t="shared" si="71"/>
        <v>45915</v>
      </c>
      <c r="AB955" s="2">
        <f t="shared" si="72"/>
        <v>9</v>
      </c>
      <c r="AC955" s="2">
        <f t="shared" si="73"/>
        <v>2025</v>
      </c>
      <c r="AD955" s="2" t="str">
        <f>IFERROR(VLOOKUP(A955,'Aux Área'!$A$4:$B$123,2,0),"-")</f>
        <v>CONSERVA</v>
      </c>
    </row>
    <row r="956" spans="1:30" x14ac:dyDescent="0.3">
      <c r="A956" t="s">
        <v>68</v>
      </c>
      <c r="B956" t="s">
        <v>296</v>
      </c>
      <c r="C956" t="s">
        <v>1865</v>
      </c>
      <c r="D956" t="s">
        <v>80</v>
      </c>
      <c r="E956" t="s">
        <v>81</v>
      </c>
      <c r="F956" t="s">
        <v>69</v>
      </c>
      <c r="G956" t="s">
        <v>1503</v>
      </c>
      <c r="H956" t="s">
        <v>36</v>
      </c>
      <c r="I956" t="s">
        <v>37</v>
      </c>
      <c r="J956" t="s">
        <v>147</v>
      </c>
      <c r="K956" t="s">
        <v>148</v>
      </c>
      <c r="L956" t="s">
        <v>84</v>
      </c>
      <c r="M956" t="s">
        <v>38</v>
      </c>
      <c r="N956" t="s">
        <v>39</v>
      </c>
      <c r="O956" s="23">
        <v>539</v>
      </c>
      <c r="P956" s="9">
        <v>13.07</v>
      </c>
      <c r="Q956" t="s">
        <v>40</v>
      </c>
      <c r="R956">
        <v>4843</v>
      </c>
      <c r="S956" s="9">
        <v>41.24</v>
      </c>
      <c r="T956" s="26">
        <v>4.87</v>
      </c>
      <c r="U956" s="8">
        <v>200.84</v>
      </c>
      <c r="V956" t="s">
        <v>112</v>
      </c>
      <c r="W956" t="s">
        <v>42</v>
      </c>
      <c r="X956" t="s">
        <v>42</v>
      </c>
      <c r="Y956" t="s">
        <v>1740</v>
      </c>
      <c r="AA956" s="1">
        <f t="shared" si="71"/>
        <v>45915</v>
      </c>
      <c r="AB956" s="2">
        <f t="shared" si="72"/>
        <v>9</v>
      </c>
      <c r="AC956" s="2">
        <f t="shared" si="73"/>
        <v>2025</v>
      </c>
      <c r="AD956" s="2" t="str">
        <f>IFERROR(VLOOKUP(A956,'Aux Área'!$A$4:$B$123,2,0),"-")</f>
        <v>OPERAÇÃO</v>
      </c>
    </row>
    <row r="957" spans="1:30" x14ac:dyDescent="0.3">
      <c r="A957" t="s">
        <v>1702</v>
      </c>
      <c r="B957" t="s">
        <v>209</v>
      </c>
      <c r="C957" t="s">
        <v>1866</v>
      </c>
      <c r="D957" t="s">
        <v>1225</v>
      </c>
      <c r="E957" t="s">
        <v>1226</v>
      </c>
      <c r="F957" t="s">
        <v>653</v>
      </c>
      <c r="G957" t="s">
        <v>1495</v>
      </c>
      <c r="H957" t="s">
        <v>1704</v>
      </c>
      <c r="I957" t="s">
        <v>1497</v>
      </c>
      <c r="J957" t="s">
        <v>241</v>
      </c>
      <c r="K957" t="s">
        <v>242</v>
      </c>
      <c r="L957" t="s">
        <v>110</v>
      </c>
      <c r="M957" t="s">
        <v>38</v>
      </c>
      <c r="N957" t="s">
        <v>638</v>
      </c>
      <c r="O957" s="23">
        <v>0</v>
      </c>
      <c r="P957" s="9">
        <v>0</v>
      </c>
      <c r="Q957" t="s">
        <v>40</v>
      </c>
      <c r="R957">
        <v>0</v>
      </c>
      <c r="S957" s="9">
        <v>180.85</v>
      </c>
      <c r="T957" s="26">
        <v>5.89</v>
      </c>
      <c r="U957" s="8">
        <v>1065.2</v>
      </c>
      <c r="V957" t="s">
        <v>41</v>
      </c>
      <c r="W957" t="s">
        <v>652</v>
      </c>
      <c r="X957" t="s">
        <v>42</v>
      </c>
      <c r="Y957" t="s">
        <v>653</v>
      </c>
      <c r="AA957" s="1">
        <f t="shared" si="71"/>
        <v>45915</v>
      </c>
      <c r="AB957" s="2">
        <f t="shared" si="72"/>
        <v>9</v>
      </c>
      <c r="AC957" s="2">
        <f t="shared" si="73"/>
        <v>2025</v>
      </c>
      <c r="AD957" s="2" t="str">
        <f>IFERROR(VLOOKUP(A957,'Aux Área'!$A$4:$B$123,2,0),"-")</f>
        <v>SÃO PEDRO</v>
      </c>
    </row>
    <row r="958" spans="1:30" x14ac:dyDescent="0.3">
      <c r="A958" t="s">
        <v>54</v>
      </c>
      <c r="B958" t="s">
        <v>319</v>
      </c>
      <c r="C958" t="s">
        <v>1867</v>
      </c>
      <c r="D958" t="s">
        <v>1480</v>
      </c>
      <c r="E958" t="s">
        <v>1481</v>
      </c>
      <c r="F958" t="s">
        <v>55</v>
      </c>
      <c r="G958" t="s">
        <v>1500</v>
      </c>
      <c r="H958" t="s">
        <v>36</v>
      </c>
      <c r="I958" t="s">
        <v>37</v>
      </c>
      <c r="J958" t="s">
        <v>1511</v>
      </c>
      <c r="K958" t="s">
        <v>1512</v>
      </c>
      <c r="L958" t="s">
        <v>1513</v>
      </c>
      <c r="M958" t="s">
        <v>1514</v>
      </c>
      <c r="N958" t="s">
        <v>39</v>
      </c>
      <c r="O958" s="23">
        <v>222</v>
      </c>
      <c r="P958" s="9">
        <v>10.39</v>
      </c>
      <c r="Q958" t="s">
        <v>40</v>
      </c>
      <c r="R958">
        <v>10950</v>
      </c>
      <c r="S958" s="9">
        <v>21.37</v>
      </c>
      <c r="T958" s="26">
        <v>3.99</v>
      </c>
      <c r="U958" s="8">
        <v>85.27</v>
      </c>
      <c r="V958" t="s">
        <v>1868</v>
      </c>
      <c r="W958" t="s">
        <v>42</v>
      </c>
      <c r="X958" t="s">
        <v>42</v>
      </c>
      <c r="Y958" t="s">
        <v>1740</v>
      </c>
      <c r="AA958" s="1">
        <f t="shared" si="71"/>
        <v>45915</v>
      </c>
      <c r="AB958" s="2">
        <f t="shared" si="72"/>
        <v>9</v>
      </c>
      <c r="AC958" s="2">
        <f t="shared" si="73"/>
        <v>2025</v>
      </c>
      <c r="AD958" s="2" t="str">
        <f>IFERROR(VLOOKUP(A958,'Aux Área'!$A$4:$B$123,2,0),"-")</f>
        <v>ENGENHARIA</v>
      </c>
    </row>
    <row r="959" spans="1:30" x14ac:dyDescent="0.3">
      <c r="A959" t="s">
        <v>1069</v>
      </c>
      <c r="B959" t="s">
        <v>1516</v>
      </c>
      <c r="C959" t="s">
        <v>1869</v>
      </c>
      <c r="D959" t="s">
        <v>102</v>
      </c>
      <c r="E959" t="s">
        <v>816</v>
      </c>
      <c r="F959" t="s">
        <v>1071</v>
      </c>
      <c r="G959" t="s">
        <v>1500</v>
      </c>
      <c r="H959" t="s">
        <v>36</v>
      </c>
      <c r="I959" t="s">
        <v>37</v>
      </c>
      <c r="J959" t="s">
        <v>147</v>
      </c>
      <c r="K959" t="s">
        <v>148</v>
      </c>
      <c r="L959" t="s">
        <v>84</v>
      </c>
      <c r="M959" t="s">
        <v>38</v>
      </c>
      <c r="N959" t="s">
        <v>39</v>
      </c>
      <c r="O959" s="23">
        <v>326</v>
      </c>
      <c r="P959" s="9">
        <v>7.31</v>
      </c>
      <c r="Q959" t="s">
        <v>40</v>
      </c>
      <c r="R959">
        <v>6821</v>
      </c>
      <c r="S959" s="9">
        <v>44.58</v>
      </c>
      <c r="T959" s="26">
        <v>4.87</v>
      </c>
      <c r="U959" s="8">
        <v>217.12</v>
      </c>
      <c r="V959" t="s">
        <v>246</v>
      </c>
      <c r="W959" t="s">
        <v>42</v>
      </c>
      <c r="X959" t="s">
        <v>42</v>
      </c>
      <c r="Y959" t="s">
        <v>1740</v>
      </c>
      <c r="AA959" s="1">
        <f t="shared" si="71"/>
        <v>45915</v>
      </c>
      <c r="AB959" s="2">
        <f t="shared" si="72"/>
        <v>9</v>
      </c>
      <c r="AC959" s="2">
        <f t="shared" si="73"/>
        <v>2025</v>
      </c>
      <c r="AD959" s="2" t="str">
        <f>IFERROR(VLOOKUP(A959,'Aux Área'!$A$4:$B$123,2,0),"-")</f>
        <v>FACILITIES</v>
      </c>
    </row>
    <row r="960" spans="1:30" x14ac:dyDescent="0.3">
      <c r="A960" t="s">
        <v>1295</v>
      </c>
      <c r="B960" t="s">
        <v>1753</v>
      </c>
      <c r="C960" t="s">
        <v>1870</v>
      </c>
      <c r="D960" t="s">
        <v>1297</v>
      </c>
      <c r="E960" t="s">
        <v>1298</v>
      </c>
      <c r="F960" t="s">
        <v>1299</v>
      </c>
      <c r="G960" t="s">
        <v>1135</v>
      </c>
      <c r="H960" t="s">
        <v>1301</v>
      </c>
      <c r="I960" t="s">
        <v>839</v>
      </c>
      <c r="J960" t="s">
        <v>370</v>
      </c>
      <c r="K960" t="s">
        <v>371</v>
      </c>
      <c r="L960" t="s">
        <v>124</v>
      </c>
      <c r="M960" t="s">
        <v>38</v>
      </c>
      <c r="N960" t="s">
        <v>39</v>
      </c>
      <c r="O960" s="23">
        <v>0</v>
      </c>
      <c r="P960" s="23">
        <v>0</v>
      </c>
      <c r="Q960" t="s">
        <v>40</v>
      </c>
      <c r="R960" t="s">
        <v>15244</v>
      </c>
      <c r="S960" s="9">
        <v>48.04</v>
      </c>
      <c r="T960" s="26">
        <v>4.49</v>
      </c>
      <c r="U960" s="8">
        <v>215.72</v>
      </c>
      <c r="V960" t="s">
        <v>1871</v>
      </c>
      <c r="W960" t="s">
        <v>42</v>
      </c>
      <c r="X960" t="s">
        <v>42</v>
      </c>
      <c r="Y960" t="s">
        <v>1740</v>
      </c>
      <c r="AA960" s="1">
        <f t="shared" si="71"/>
        <v>45915</v>
      </c>
      <c r="AB960" s="2">
        <f t="shared" si="72"/>
        <v>9</v>
      </c>
      <c r="AC960" s="2">
        <f t="shared" si="73"/>
        <v>2025</v>
      </c>
      <c r="AD960" s="2" t="str">
        <f>IFERROR(VLOOKUP(A960,'Aux Área'!$A$4:$B$123,2,0),"-")</f>
        <v>LUCCA JR - OP</v>
      </c>
    </row>
    <row r="961" spans="1:30" x14ac:dyDescent="0.3">
      <c r="A961" t="s">
        <v>662</v>
      </c>
      <c r="B961" t="s">
        <v>183</v>
      </c>
      <c r="C961" t="s">
        <v>1872</v>
      </c>
      <c r="D961" t="s">
        <v>1568</v>
      </c>
      <c r="E961" t="s">
        <v>1569</v>
      </c>
      <c r="F961" t="s">
        <v>653</v>
      </c>
      <c r="G961" t="s">
        <v>1495</v>
      </c>
      <c r="H961" t="s">
        <v>1571</v>
      </c>
      <c r="I961" t="s">
        <v>1497</v>
      </c>
      <c r="J961" t="s">
        <v>1100</v>
      </c>
      <c r="K961" t="s">
        <v>1101</v>
      </c>
      <c r="L961" t="s">
        <v>181</v>
      </c>
      <c r="M961" t="s">
        <v>38</v>
      </c>
      <c r="N961" t="s">
        <v>668</v>
      </c>
      <c r="O961" s="23">
        <v>0</v>
      </c>
      <c r="P961" s="9">
        <v>0</v>
      </c>
      <c r="Q961" t="s">
        <v>40</v>
      </c>
      <c r="R961">
        <v>0</v>
      </c>
      <c r="S961" s="9">
        <v>79.569999999999993</v>
      </c>
      <c r="T961" s="26">
        <v>5.59</v>
      </c>
      <c r="U961" s="8">
        <v>444.8</v>
      </c>
      <c r="V961" t="s">
        <v>1873</v>
      </c>
      <c r="W961" t="s">
        <v>652</v>
      </c>
      <c r="X961" t="s">
        <v>42</v>
      </c>
      <c r="Y961" t="s">
        <v>653</v>
      </c>
      <c r="AA961" s="1">
        <f t="shared" si="71"/>
        <v>45915</v>
      </c>
      <c r="AB961" s="2">
        <f t="shared" si="72"/>
        <v>9</v>
      </c>
      <c r="AC961" s="2">
        <f t="shared" si="73"/>
        <v>2025</v>
      </c>
      <c r="AD961" s="2" t="str">
        <f>IFERROR(VLOOKUP(A961,'Aux Área'!$A$4:$B$123,2,0),"-")</f>
        <v>SÃO PEDRO</v>
      </c>
    </row>
    <row r="962" spans="1:30" x14ac:dyDescent="0.3">
      <c r="A962" t="s">
        <v>781</v>
      </c>
      <c r="B962" t="s">
        <v>130</v>
      </c>
      <c r="C962" t="s">
        <v>1874</v>
      </c>
      <c r="D962" t="s">
        <v>1568</v>
      </c>
      <c r="E962" t="s">
        <v>1569</v>
      </c>
      <c r="F962" t="s">
        <v>653</v>
      </c>
      <c r="G962" t="s">
        <v>659</v>
      </c>
      <c r="H962" t="s">
        <v>706</v>
      </c>
      <c r="I962" t="s">
        <v>667</v>
      </c>
      <c r="J962" t="s">
        <v>1100</v>
      </c>
      <c r="K962" t="s">
        <v>1101</v>
      </c>
      <c r="L962" t="s">
        <v>181</v>
      </c>
      <c r="M962" t="s">
        <v>38</v>
      </c>
      <c r="N962" t="s">
        <v>707</v>
      </c>
      <c r="O962" s="23">
        <v>0</v>
      </c>
      <c r="P962" s="9">
        <v>0</v>
      </c>
      <c r="Q962" t="s">
        <v>40</v>
      </c>
      <c r="R962">
        <v>0</v>
      </c>
      <c r="S962" s="9">
        <v>9.85</v>
      </c>
      <c r="T962" s="26">
        <v>6.4939999999999998</v>
      </c>
      <c r="U962" s="8">
        <v>63.97</v>
      </c>
      <c r="V962" t="s">
        <v>1875</v>
      </c>
      <c r="W962" t="s">
        <v>652</v>
      </c>
      <c r="X962" t="s">
        <v>42</v>
      </c>
      <c r="Y962" t="s">
        <v>653</v>
      </c>
      <c r="AA962" s="1">
        <f t="shared" si="71"/>
        <v>45915</v>
      </c>
      <c r="AB962" s="2">
        <f t="shared" si="72"/>
        <v>9</v>
      </c>
      <c r="AC962" s="2">
        <f t="shared" si="73"/>
        <v>2025</v>
      </c>
      <c r="AD962" s="2" t="str">
        <f>IFERROR(VLOOKUP(A962,'Aux Área'!$A$4:$B$123,2,0),"-")</f>
        <v>SÃO PEDRO</v>
      </c>
    </row>
    <row r="963" spans="1:30" x14ac:dyDescent="0.3">
      <c r="A963" t="s">
        <v>1096</v>
      </c>
      <c r="B963" t="s">
        <v>1097</v>
      </c>
      <c r="C963" t="s">
        <v>1876</v>
      </c>
      <c r="D963" t="s">
        <v>1366</v>
      </c>
      <c r="E963" t="s">
        <v>1367</v>
      </c>
      <c r="F963" t="s">
        <v>653</v>
      </c>
      <c r="G963" t="s">
        <v>1495</v>
      </c>
      <c r="H963" t="s">
        <v>1496</v>
      </c>
      <c r="I963" t="s">
        <v>1497</v>
      </c>
      <c r="J963" t="s">
        <v>1100</v>
      </c>
      <c r="K963" t="s">
        <v>1101</v>
      </c>
      <c r="L963" t="s">
        <v>181</v>
      </c>
      <c r="M963" t="s">
        <v>38</v>
      </c>
      <c r="N963" t="s">
        <v>638</v>
      </c>
      <c r="O963" s="23">
        <v>0</v>
      </c>
      <c r="P963" s="9">
        <v>0</v>
      </c>
      <c r="Q963" t="s">
        <v>40</v>
      </c>
      <c r="R963">
        <v>0</v>
      </c>
      <c r="S963" s="9">
        <v>180.18</v>
      </c>
      <c r="T963" s="26">
        <v>5.54</v>
      </c>
      <c r="U963" s="8">
        <v>998.22</v>
      </c>
      <c r="V963" t="s">
        <v>1877</v>
      </c>
      <c r="W963" t="s">
        <v>652</v>
      </c>
      <c r="X963" t="s">
        <v>42</v>
      </c>
      <c r="Y963" t="s">
        <v>653</v>
      </c>
      <c r="AA963" s="1">
        <f t="shared" si="71"/>
        <v>45915</v>
      </c>
      <c r="AB963" s="2">
        <f t="shared" si="72"/>
        <v>9</v>
      </c>
      <c r="AC963" s="2">
        <f t="shared" si="73"/>
        <v>2025</v>
      </c>
      <c r="AD963" s="2" t="str">
        <f>IFERROR(VLOOKUP(A963,'Aux Área'!$A$4:$B$123,2,0),"-")</f>
        <v>SÃO PEDRO</v>
      </c>
    </row>
    <row r="964" spans="1:30" x14ac:dyDescent="0.3">
      <c r="A964" t="s">
        <v>1295</v>
      </c>
      <c r="B964" t="s">
        <v>1753</v>
      </c>
      <c r="C964" t="s">
        <v>1878</v>
      </c>
      <c r="D964" t="s">
        <v>1297</v>
      </c>
      <c r="E964" t="s">
        <v>1298</v>
      </c>
      <c r="F964" t="s">
        <v>1299</v>
      </c>
      <c r="G964" t="s">
        <v>1135</v>
      </c>
      <c r="H964" t="s">
        <v>1301</v>
      </c>
      <c r="I964" t="s">
        <v>839</v>
      </c>
      <c r="J964" t="s">
        <v>122</v>
      </c>
      <c r="K964" t="s">
        <v>123</v>
      </c>
      <c r="L964" t="s">
        <v>124</v>
      </c>
      <c r="M964" t="s">
        <v>38</v>
      </c>
      <c r="N964" t="s">
        <v>39</v>
      </c>
      <c r="O964" s="23">
        <v>0</v>
      </c>
      <c r="P964" s="23">
        <v>0</v>
      </c>
      <c r="Q964" t="s">
        <v>40</v>
      </c>
      <c r="R964" t="s">
        <v>15244</v>
      </c>
      <c r="S964" s="9">
        <v>28.67</v>
      </c>
      <c r="T964" s="26">
        <v>4.29</v>
      </c>
      <c r="U964" s="8">
        <v>122.99</v>
      </c>
      <c r="V964" t="s">
        <v>246</v>
      </c>
      <c r="W964" t="s">
        <v>42</v>
      </c>
      <c r="X964" t="s">
        <v>42</v>
      </c>
      <c r="Y964" t="s">
        <v>1740</v>
      </c>
      <c r="AA964" s="1">
        <f t="shared" si="71"/>
        <v>45915</v>
      </c>
      <c r="AB964" s="2">
        <f t="shared" si="72"/>
        <v>9</v>
      </c>
      <c r="AC964" s="2">
        <f t="shared" si="73"/>
        <v>2025</v>
      </c>
      <c r="AD964" s="2" t="str">
        <f>IFERROR(VLOOKUP(A964,'Aux Área'!$A$4:$B$123,2,0),"-")</f>
        <v>LUCCA JR - OP</v>
      </c>
    </row>
    <row r="965" spans="1:30" x14ac:dyDescent="0.3">
      <c r="A965" t="s">
        <v>66</v>
      </c>
      <c r="B965" t="s">
        <v>464</v>
      </c>
      <c r="C965" t="s">
        <v>1879</v>
      </c>
      <c r="D965" t="s">
        <v>151</v>
      </c>
      <c r="E965" t="s">
        <v>152</v>
      </c>
      <c r="F965" t="s">
        <v>67</v>
      </c>
      <c r="G965" t="s">
        <v>1503</v>
      </c>
      <c r="H965" t="s">
        <v>36</v>
      </c>
      <c r="I965" t="s">
        <v>37</v>
      </c>
      <c r="J965" t="s">
        <v>1880</v>
      </c>
      <c r="K965" t="s">
        <v>1881</v>
      </c>
      <c r="L965" t="s">
        <v>746</v>
      </c>
      <c r="M965" t="s">
        <v>747</v>
      </c>
      <c r="N965" t="s">
        <v>39</v>
      </c>
      <c r="O965" s="23">
        <v>453</v>
      </c>
      <c r="P965" s="9">
        <v>11.3</v>
      </c>
      <c r="Q965" t="s">
        <v>40</v>
      </c>
      <c r="R965">
        <v>7041</v>
      </c>
      <c r="S965" s="9">
        <v>40.1</v>
      </c>
      <c r="T965" s="26">
        <v>5.0510000000000002</v>
      </c>
      <c r="U965" s="8">
        <v>202.55</v>
      </c>
      <c r="V965" t="s">
        <v>1882</v>
      </c>
      <c r="W965" t="s">
        <v>42</v>
      </c>
      <c r="X965" t="s">
        <v>42</v>
      </c>
      <c r="Y965" t="s">
        <v>1740</v>
      </c>
      <c r="AA965" s="1">
        <f t="shared" si="71"/>
        <v>45915</v>
      </c>
      <c r="AB965" s="2">
        <f t="shared" si="72"/>
        <v>9</v>
      </c>
      <c r="AC965" s="2">
        <f t="shared" si="73"/>
        <v>2025</v>
      </c>
      <c r="AD965" s="2" t="str">
        <f>IFERROR(VLOOKUP(A965,'Aux Área'!$A$4:$B$123,2,0),"-")</f>
        <v>OPERAÇÃO</v>
      </c>
    </row>
    <row r="966" spans="1:30" x14ac:dyDescent="0.3">
      <c r="A966" t="s">
        <v>46</v>
      </c>
      <c r="B966" t="s">
        <v>458</v>
      </c>
      <c r="C966" t="s">
        <v>1883</v>
      </c>
      <c r="D966" t="s">
        <v>958</v>
      </c>
      <c r="E966" t="s">
        <v>959</v>
      </c>
      <c r="F966" t="s">
        <v>47</v>
      </c>
      <c r="G966" t="s">
        <v>1503</v>
      </c>
      <c r="H966" t="s">
        <v>36</v>
      </c>
      <c r="I966" t="s">
        <v>37</v>
      </c>
      <c r="J966" t="s">
        <v>1210</v>
      </c>
      <c r="K966" t="s">
        <v>1211</v>
      </c>
      <c r="L966" t="s">
        <v>155</v>
      </c>
      <c r="M966" t="s">
        <v>38</v>
      </c>
      <c r="N966" t="s">
        <v>39</v>
      </c>
      <c r="O966" s="23">
        <v>165</v>
      </c>
      <c r="P966" s="9">
        <v>4.43</v>
      </c>
      <c r="Q966" t="s">
        <v>40</v>
      </c>
      <c r="R966">
        <v>14926</v>
      </c>
      <c r="S966" s="9">
        <v>37.270000000000003</v>
      </c>
      <c r="T966" s="26">
        <v>4.1900000000000004</v>
      </c>
      <c r="U966" s="8">
        <v>156.16</v>
      </c>
      <c r="V966" t="s">
        <v>1884</v>
      </c>
      <c r="W966" t="s">
        <v>42</v>
      </c>
      <c r="X966" t="s">
        <v>42</v>
      </c>
      <c r="Y966" t="s">
        <v>1740</v>
      </c>
      <c r="AA966" s="1">
        <f t="shared" si="71"/>
        <v>45916</v>
      </c>
      <c r="AB966" s="2">
        <f t="shared" si="72"/>
        <v>9</v>
      </c>
      <c r="AC966" s="2">
        <f t="shared" si="73"/>
        <v>2025</v>
      </c>
      <c r="AD966" s="2" t="str">
        <f>IFERROR(VLOOKUP(A966,'Aux Área'!$A$4:$B$123,2,0),"-")</f>
        <v>FACILITIES</v>
      </c>
    </row>
    <row r="967" spans="1:30" x14ac:dyDescent="0.3">
      <c r="A967" t="s">
        <v>1295</v>
      </c>
      <c r="B967" t="s">
        <v>1753</v>
      </c>
      <c r="C967" t="s">
        <v>1885</v>
      </c>
      <c r="D967" t="s">
        <v>1297</v>
      </c>
      <c r="E967" t="s">
        <v>1298</v>
      </c>
      <c r="F967" t="s">
        <v>1299</v>
      </c>
      <c r="G967" t="s">
        <v>1135</v>
      </c>
      <c r="H967" t="s">
        <v>1301</v>
      </c>
      <c r="I967" t="s">
        <v>839</v>
      </c>
      <c r="J967" t="s">
        <v>1886</v>
      </c>
      <c r="K967" t="s">
        <v>1887</v>
      </c>
      <c r="L967" t="s">
        <v>1888</v>
      </c>
      <c r="M967" t="s">
        <v>1514</v>
      </c>
      <c r="N967" t="s">
        <v>39</v>
      </c>
      <c r="O967" s="23">
        <v>0</v>
      </c>
      <c r="P967" s="23">
        <v>0</v>
      </c>
      <c r="Q967" t="s">
        <v>40</v>
      </c>
      <c r="R967" t="s">
        <v>15244</v>
      </c>
      <c r="S967" s="9">
        <v>32.65</v>
      </c>
      <c r="T967" s="26">
        <v>3.99</v>
      </c>
      <c r="U967" s="8">
        <v>130.27000000000001</v>
      </c>
      <c r="V967" t="s">
        <v>1889</v>
      </c>
      <c r="W967" t="s">
        <v>42</v>
      </c>
      <c r="X967" t="s">
        <v>42</v>
      </c>
      <c r="Y967" t="s">
        <v>1740</v>
      </c>
      <c r="AA967" s="1">
        <f t="shared" si="71"/>
        <v>45916</v>
      </c>
      <c r="AB967" s="2">
        <f t="shared" si="72"/>
        <v>9</v>
      </c>
      <c r="AC967" s="2">
        <f t="shared" si="73"/>
        <v>2025</v>
      </c>
      <c r="AD967" s="2" t="str">
        <f>IFERROR(VLOOKUP(A967,'Aux Área'!$A$4:$B$123,2,0),"-")</f>
        <v>LUCCA JR - OP</v>
      </c>
    </row>
    <row r="968" spans="1:30" x14ac:dyDescent="0.3">
      <c r="A968" t="s">
        <v>58</v>
      </c>
      <c r="B968" t="s">
        <v>250</v>
      </c>
      <c r="C968" t="s">
        <v>1890</v>
      </c>
      <c r="D968" t="s">
        <v>87</v>
      </c>
      <c r="E968" t="s">
        <v>88</v>
      </c>
      <c r="F968" t="s">
        <v>59</v>
      </c>
      <c r="G968" t="s">
        <v>1500</v>
      </c>
      <c r="H968" t="s">
        <v>36</v>
      </c>
      <c r="I968" t="s">
        <v>37</v>
      </c>
      <c r="J968" t="s">
        <v>409</v>
      </c>
      <c r="K968" t="s">
        <v>410</v>
      </c>
      <c r="L968" t="s">
        <v>141</v>
      </c>
      <c r="M968" t="s">
        <v>38</v>
      </c>
      <c r="N968" t="s">
        <v>39</v>
      </c>
      <c r="O968" s="23">
        <v>285</v>
      </c>
      <c r="P968" s="9">
        <v>7.07</v>
      </c>
      <c r="Q968" t="s">
        <v>40</v>
      </c>
      <c r="R968">
        <v>35078</v>
      </c>
      <c r="S968" s="9">
        <v>40.29</v>
      </c>
      <c r="T968" s="26">
        <v>4.29</v>
      </c>
      <c r="U968" s="8">
        <v>172.84</v>
      </c>
      <c r="V968" t="s">
        <v>1891</v>
      </c>
      <c r="W968" t="s">
        <v>42</v>
      </c>
      <c r="X968" t="s">
        <v>42</v>
      </c>
      <c r="Y968" t="s">
        <v>1740</v>
      </c>
      <c r="AA968" s="1">
        <f t="shared" si="71"/>
        <v>45916</v>
      </c>
      <c r="AB968" s="2">
        <f t="shared" si="72"/>
        <v>9</v>
      </c>
      <c r="AC968" s="2">
        <f t="shared" si="73"/>
        <v>2025</v>
      </c>
      <c r="AD968" s="2" t="str">
        <f>IFERROR(VLOOKUP(A968,'Aux Área'!$A$4:$B$123,2,0),"-")</f>
        <v>CONSERVA</v>
      </c>
    </row>
    <row r="969" spans="1:30" x14ac:dyDescent="0.3">
      <c r="A969" t="s">
        <v>54</v>
      </c>
      <c r="B969" t="s">
        <v>319</v>
      </c>
      <c r="C969" t="s">
        <v>1892</v>
      </c>
      <c r="D969" t="s">
        <v>1480</v>
      </c>
      <c r="E969" t="s">
        <v>1481</v>
      </c>
      <c r="F969" t="s">
        <v>55</v>
      </c>
      <c r="G969" t="s">
        <v>1500</v>
      </c>
      <c r="H969" t="s">
        <v>36</v>
      </c>
      <c r="I969" t="s">
        <v>37</v>
      </c>
      <c r="J969" t="s">
        <v>1511</v>
      </c>
      <c r="K969" t="s">
        <v>1512</v>
      </c>
      <c r="L969" t="s">
        <v>1513</v>
      </c>
      <c r="M969" t="s">
        <v>1514</v>
      </c>
      <c r="N969" t="s">
        <v>39</v>
      </c>
      <c r="O969" s="23">
        <v>475</v>
      </c>
      <c r="P969" s="9">
        <v>11.34</v>
      </c>
      <c r="Q969" t="s">
        <v>40</v>
      </c>
      <c r="R969">
        <v>11425</v>
      </c>
      <c r="S969" s="9">
        <v>41.9</v>
      </c>
      <c r="T969" s="26">
        <v>3.99</v>
      </c>
      <c r="U969" s="8">
        <v>167.18</v>
      </c>
      <c r="V969" t="s">
        <v>1893</v>
      </c>
      <c r="W969" t="s">
        <v>42</v>
      </c>
      <c r="X969" t="s">
        <v>42</v>
      </c>
      <c r="Y969" t="s">
        <v>1740</v>
      </c>
      <c r="AA969" s="1">
        <f t="shared" si="71"/>
        <v>45916</v>
      </c>
      <c r="AB969" s="2">
        <f t="shared" si="72"/>
        <v>9</v>
      </c>
      <c r="AC969" s="2">
        <f t="shared" si="73"/>
        <v>2025</v>
      </c>
      <c r="AD969" s="2" t="str">
        <f>IFERROR(VLOOKUP(A969,'Aux Área'!$A$4:$B$123,2,0),"-")</f>
        <v>ENGENHARIA</v>
      </c>
    </row>
    <row r="970" spans="1:30" x14ac:dyDescent="0.3">
      <c r="A970" t="s">
        <v>76</v>
      </c>
      <c r="B970" t="s">
        <v>380</v>
      </c>
      <c r="C970" t="s">
        <v>1894</v>
      </c>
      <c r="D970" t="s">
        <v>382</v>
      </c>
      <c r="E970" t="s">
        <v>383</v>
      </c>
      <c r="F970" t="s">
        <v>77</v>
      </c>
      <c r="G970" t="s">
        <v>1500</v>
      </c>
      <c r="H970" t="s">
        <v>36</v>
      </c>
      <c r="I970" t="s">
        <v>37</v>
      </c>
      <c r="J970" t="s">
        <v>237</v>
      </c>
      <c r="K970" t="s">
        <v>238</v>
      </c>
      <c r="L970" t="s">
        <v>110</v>
      </c>
      <c r="M970" t="s">
        <v>38</v>
      </c>
      <c r="N970" t="s">
        <v>39</v>
      </c>
      <c r="O970" s="23">
        <v>247</v>
      </c>
      <c r="P970" s="9">
        <v>9.4</v>
      </c>
      <c r="Q970" t="s">
        <v>40</v>
      </c>
      <c r="R970">
        <v>25369</v>
      </c>
      <c r="S970" s="9">
        <v>26.28</v>
      </c>
      <c r="T970" s="26">
        <v>4.6399999999999997</v>
      </c>
      <c r="U970" s="8">
        <v>121.94</v>
      </c>
      <c r="V970" t="s">
        <v>41</v>
      </c>
      <c r="W970" t="s">
        <v>42</v>
      </c>
      <c r="X970" t="s">
        <v>42</v>
      </c>
      <c r="Y970" t="s">
        <v>1740</v>
      </c>
      <c r="AA970" s="1">
        <f t="shared" si="71"/>
        <v>45916</v>
      </c>
      <c r="AB970" s="2">
        <f t="shared" si="72"/>
        <v>9</v>
      </c>
      <c r="AC970" s="2">
        <f t="shared" si="73"/>
        <v>2025</v>
      </c>
      <c r="AD970" s="2" t="str">
        <f>IFERROR(VLOOKUP(A970,'Aux Área'!$A$4:$B$123,2,0),"-")</f>
        <v>QSMS</v>
      </c>
    </row>
    <row r="971" spans="1:30" x14ac:dyDescent="0.3">
      <c r="A971" t="s">
        <v>781</v>
      </c>
      <c r="B971" t="s">
        <v>130</v>
      </c>
      <c r="C971" t="s">
        <v>1895</v>
      </c>
      <c r="D971" t="s">
        <v>1568</v>
      </c>
      <c r="E971" t="s">
        <v>1569</v>
      </c>
      <c r="F971" t="s">
        <v>653</v>
      </c>
      <c r="G971" t="s">
        <v>659</v>
      </c>
      <c r="H971" t="s">
        <v>706</v>
      </c>
      <c r="I971" t="s">
        <v>667</v>
      </c>
      <c r="J971" t="s">
        <v>1100</v>
      </c>
      <c r="K971" t="s">
        <v>1101</v>
      </c>
      <c r="L971" t="s">
        <v>181</v>
      </c>
      <c r="M971" t="s">
        <v>38</v>
      </c>
      <c r="N971" t="s">
        <v>707</v>
      </c>
      <c r="O971" s="23">
        <v>0</v>
      </c>
      <c r="P971" s="9">
        <v>0</v>
      </c>
      <c r="Q971" t="s">
        <v>40</v>
      </c>
      <c r="R971">
        <v>0</v>
      </c>
      <c r="S971" s="9">
        <v>10</v>
      </c>
      <c r="T971" s="26">
        <v>6.4950000000000001</v>
      </c>
      <c r="U971" s="8">
        <v>64.95</v>
      </c>
      <c r="V971" t="s">
        <v>1896</v>
      </c>
      <c r="W971" t="s">
        <v>652</v>
      </c>
      <c r="X971" t="s">
        <v>42</v>
      </c>
      <c r="Y971" t="s">
        <v>653</v>
      </c>
      <c r="AA971" s="1">
        <f t="shared" si="71"/>
        <v>45916</v>
      </c>
      <c r="AB971" s="2">
        <f t="shared" si="72"/>
        <v>9</v>
      </c>
      <c r="AC971" s="2">
        <f t="shared" si="73"/>
        <v>2025</v>
      </c>
      <c r="AD971" s="2" t="str">
        <f>IFERROR(VLOOKUP(A971,'Aux Área'!$A$4:$B$123,2,0),"-")</f>
        <v>SÃO PEDRO</v>
      </c>
    </row>
    <row r="972" spans="1:30" x14ac:dyDescent="0.3">
      <c r="A972" t="s">
        <v>1069</v>
      </c>
      <c r="B972" t="s">
        <v>1516</v>
      </c>
      <c r="C972" t="s">
        <v>1897</v>
      </c>
      <c r="D972" t="s">
        <v>102</v>
      </c>
      <c r="E972" t="s">
        <v>816</v>
      </c>
      <c r="F972" t="s">
        <v>1071</v>
      </c>
      <c r="G972" t="s">
        <v>1500</v>
      </c>
      <c r="H972" t="s">
        <v>36</v>
      </c>
      <c r="I972" t="s">
        <v>37</v>
      </c>
      <c r="J972" t="s">
        <v>147</v>
      </c>
      <c r="K972" t="s">
        <v>148</v>
      </c>
      <c r="L972" t="s">
        <v>84</v>
      </c>
      <c r="M972" t="s">
        <v>38</v>
      </c>
      <c r="N972" t="s">
        <v>39</v>
      </c>
      <c r="O972" s="23">
        <v>123</v>
      </c>
      <c r="P972" s="9">
        <v>6.74</v>
      </c>
      <c r="Q972" t="s">
        <v>40</v>
      </c>
      <c r="R972">
        <v>6944</v>
      </c>
      <c r="S972" s="9">
        <v>18.239999999999998</v>
      </c>
      <c r="T972" s="26">
        <v>4.84</v>
      </c>
      <c r="U972" s="8">
        <v>88.29</v>
      </c>
      <c r="V972" t="s">
        <v>112</v>
      </c>
      <c r="W972" t="s">
        <v>42</v>
      </c>
      <c r="X972" t="s">
        <v>42</v>
      </c>
      <c r="Y972" t="s">
        <v>1740</v>
      </c>
      <c r="AA972" s="1">
        <f t="shared" si="71"/>
        <v>45917</v>
      </c>
      <c r="AB972" s="2">
        <f t="shared" si="72"/>
        <v>9</v>
      </c>
      <c r="AC972" s="2">
        <f t="shared" si="73"/>
        <v>2025</v>
      </c>
      <c r="AD972" s="2" t="str">
        <f>IFERROR(VLOOKUP(A972,'Aux Área'!$A$4:$B$123,2,0),"-")</f>
        <v>FACILITIES</v>
      </c>
    </row>
    <row r="973" spans="1:30" x14ac:dyDescent="0.3">
      <c r="A973" t="s">
        <v>74</v>
      </c>
      <c r="B973" t="s">
        <v>255</v>
      </c>
      <c r="C973" t="s">
        <v>1898</v>
      </c>
      <c r="D973" t="s">
        <v>115</v>
      </c>
      <c r="E973" t="s">
        <v>116</v>
      </c>
      <c r="F973" t="s">
        <v>75</v>
      </c>
      <c r="G973" t="s">
        <v>1503</v>
      </c>
      <c r="H973" t="s">
        <v>36</v>
      </c>
      <c r="I973" t="s">
        <v>37</v>
      </c>
      <c r="J973" t="s">
        <v>510</v>
      </c>
      <c r="K973" t="s">
        <v>511</v>
      </c>
      <c r="L973" t="s">
        <v>136</v>
      </c>
      <c r="M973" t="s">
        <v>38</v>
      </c>
      <c r="N973" t="s">
        <v>39</v>
      </c>
      <c r="O973" s="23">
        <v>358</v>
      </c>
      <c r="P973" s="9">
        <v>9.6</v>
      </c>
      <c r="Q973" t="s">
        <v>40</v>
      </c>
      <c r="R973">
        <v>7248</v>
      </c>
      <c r="S973" s="9">
        <v>37.29</v>
      </c>
      <c r="T973" s="26">
        <v>4.84</v>
      </c>
      <c r="U973" s="8">
        <v>180.5</v>
      </c>
      <c r="V973" t="s">
        <v>1899</v>
      </c>
      <c r="W973" t="s">
        <v>42</v>
      </c>
      <c r="X973" t="s">
        <v>42</v>
      </c>
      <c r="Y973" t="s">
        <v>1740</v>
      </c>
      <c r="AA973" s="1">
        <f t="shared" si="71"/>
        <v>45917</v>
      </c>
      <c r="AB973" s="2">
        <f t="shared" si="72"/>
        <v>9</v>
      </c>
      <c r="AC973" s="2">
        <f t="shared" si="73"/>
        <v>2025</v>
      </c>
      <c r="AD973" s="2" t="str">
        <f>IFERROR(VLOOKUP(A973,'Aux Área'!$A$4:$B$123,2,0),"-")</f>
        <v>TI</v>
      </c>
    </row>
    <row r="974" spans="1:30" x14ac:dyDescent="0.3">
      <c r="A974" t="s">
        <v>58</v>
      </c>
      <c r="B974" t="s">
        <v>250</v>
      </c>
      <c r="C974" t="s">
        <v>1900</v>
      </c>
      <c r="D974" t="s">
        <v>87</v>
      </c>
      <c r="E974" t="s">
        <v>88</v>
      </c>
      <c r="F974" t="s">
        <v>59</v>
      </c>
      <c r="G974" t="s">
        <v>1500</v>
      </c>
      <c r="H974" t="s">
        <v>36</v>
      </c>
      <c r="I974" t="s">
        <v>37</v>
      </c>
      <c r="J974" t="s">
        <v>526</v>
      </c>
      <c r="K974" t="s">
        <v>527</v>
      </c>
      <c r="L974" t="s">
        <v>124</v>
      </c>
      <c r="M974" t="s">
        <v>38</v>
      </c>
      <c r="N974" t="s">
        <v>39</v>
      </c>
      <c r="O974" s="23">
        <v>299</v>
      </c>
      <c r="P974" s="9">
        <v>9.3000000000000007</v>
      </c>
      <c r="Q974" t="s">
        <v>40</v>
      </c>
      <c r="R974">
        <v>35377</v>
      </c>
      <c r="S974" s="9">
        <v>32.14</v>
      </c>
      <c r="T974" s="26">
        <v>4.3899999999999997</v>
      </c>
      <c r="U974" s="8">
        <v>141.11000000000001</v>
      </c>
      <c r="V974" t="s">
        <v>41</v>
      </c>
      <c r="W974" t="s">
        <v>42</v>
      </c>
      <c r="X974" t="s">
        <v>42</v>
      </c>
      <c r="Y974" t="s">
        <v>1740</v>
      </c>
      <c r="AA974" s="1">
        <f t="shared" si="71"/>
        <v>45917</v>
      </c>
      <c r="AB974" s="2">
        <f t="shared" si="72"/>
        <v>9</v>
      </c>
      <c r="AC974" s="2">
        <f t="shared" si="73"/>
        <v>2025</v>
      </c>
      <c r="AD974" s="2" t="str">
        <f>IFERROR(VLOOKUP(A974,'Aux Área'!$A$4:$B$123,2,0),"-")</f>
        <v>CONSERVA</v>
      </c>
    </row>
    <row r="975" spans="1:30" x14ac:dyDescent="0.3">
      <c r="A975" t="s">
        <v>52</v>
      </c>
      <c r="B975" t="s">
        <v>1449</v>
      </c>
      <c r="C975" t="s">
        <v>1901</v>
      </c>
      <c r="D975" t="s">
        <v>391</v>
      </c>
      <c r="E975" t="s">
        <v>392</v>
      </c>
      <c r="F975" t="s">
        <v>53</v>
      </c>
      <c r="G975" t="s">
        <v>1500</v>
      </c>
      <c r="H975" t="s">
        <v>36</v>
      </c>
      <c r="I975" t="s">
        <v>37</v>
      </c>
      <c r="J975" t="s">
        <v>122</v>
      </c>
      <c r="K975" t="s">
        <v>123</v>
      </c>
      <c r="L975" t="s">
        <v>124</v>
      </c>
      <c r="M975" t="s">
        <v>38</v>
      </c>
      <c r="N975" t="s">
        <v>39</v>
      </c>
      <c r="O975" s="23">
        <v>362</v>
      </c>
      <c r="P975" s="9">
        <v>10.08</v>
      </c>
      <c r="Q975" t="s">
        <v>40</v>
      </c>
      <c r="R975">
        <v>17491</v>
      </c>
      <c r="S975" s="9">
        <v>35.9</v>
      </c>
      <c r="T975" s="26">
        <v>4.29</v>
      </c>
      <c r="U975" s="8">
        <v>154.01</v>
      </c>
      <c r="V975" t="s">
        <v>112</v>
      </c>
      <c r="W975" t="s">
        <v>42</v>
      </c>
      <c r="X975" t="s">
        <v>42</v>
      </c>
      <c r="Y975" t="s">
        <v>1740</v>
      </c>
      <c r="AA975" s="1">
        <f t="shared" si="71"/>
        <v>45917</v>
      </c>
      <c r="AB975" s="2">
        <f t="shared" si="72"/>
        <v>9</v>
      </c>
      <c r="AC975" s="2">
        <f t="shared" si="73"/>
        <v>2025</v>
      </c>
      <c r="AD975" s="2" t="str">
        <f>IFERROR(VLOOKUP(A975,'Aux Área'!$A$4:$B$123,2,0),"-")</f>
        <v>OPERAÇÃO</v>
      </c>
    </row>
    <row r="976" spans="1:30" x14ac:dyDescent="0.3">
      <c r="A976" t="s">
        <v>64</v>
      </c>
      <c r="B976" t="s">
        <v>332</v>
      </c>
      <c r="C976" t="s">
        <v>1902</v>
      </c>
      <c r="D976" t="s">
        <v>127</v>
      </c>
      <c r="E976" t="s">
        <v>128</v>
      </c>
      <c r="F976" t="s">
        <v>65</v>
      </c>
      <c r="G976" t="s">
        <v>1500</v>
      </c>
      <c r="H976" t="s">
        <v>36</v>
      </c>
      <c r="I976" t="s">
        <v>37</v>
      </c>
      <c r="J976" t="s">
        <v>1903</v>
      </c>
      <c r="K976" t="s">
        <v>1904</v>
      </c>
      <c r="L976" t="s">
        <v>1538</v>
      </c>
      <c r="M976" t="s">
        <v>38</v>
      </c>
      <c r="N976" t="s">
        <v>39</v>
      </c>
      <c r="O976" s="23">
        <v>391</v>
      </c>
      <c r="P976" s="9">
        <v>11.81</v>
      </c>
      <c r="Q976" t="s">
        <v>40</v>
      </c>
      <c r="R976">
        <v>17852</v>
      </c>
      <c r="S976" s="9">
        <v>33.119999999999997</v>
      </c>
      <c r="T976" s="26">
        <v>4.8310000000000004</v>
      </c>
      <c r="U976" s="8">
        <v>160</v>
      </c>
      <c r="V976" t="s">
        <v>41</v>
      </c>
      <c r="W976" t="s">
        <v>42</v>
      </c>
      <c r="X976" t="s">
        <v>42</v>
      </c>
      <c r="Y976" t="s">
        <v>1740</v>
      </c>
      <c r="AA976" s="1">
        <f t="shared" ref="AA976:AA1007" si="74">DATEVALUE(C976)</f>
        <v>45917</v>
      </c>
      <c r="AB976" s="2">
        <f t="shared" ref="AB976:AB1007" si="75">MONTH(AA976)</f>
        <v>9</v>
      </c>
      <c r="AC976" s="2">
        <f t="shared" ref="AC976:AC1007" si="76">YEAR(AA976)</f>
        <v>2025</v>
      </c>
      <c r="AD976" s="2" t="str">
        <f>IFERROR(VLOOKUP(A976,'Aux Área'!$A$4:$B$123,2,0),"-")</f>
        <v>ENGENHARIA</v>
      </c>
    </row>
    <row r="977" spans="1:30" x14ac:dyDescent="0.3">
      <c r="A977" t="s">
        <v>76</v>
      </c>
      <c r="B977" t="s">
        <v>380</v>
      </c>
      <c r="C977" t="s">
        <v>1905</v>
      </c>
      <c r="D977" t="s">
        <v>382</v>
      </c>
      <c r="E977" t="s">
        <v>383</v>
      </c>
      <c r="F977" t="s">
        <v>77</v>
      </c>
      <c r="G977" t="s">
        <v>1500</v>
      </c>
      <c r="H977" t="s">
        <v>36</v>
      </c>
      <c r="I977" t="s">
        <v>37</v>
      </c>
      <c r="J977" t="s">
        <v>1665</v>
      </c>
      <c r="K977" t="s">
        <v>1666</v>
      </c>
      <c r="L977" t="s">
        <v>301</v>
      </c>
      <c r="M977" t="s">
        <v>38</v>
      </c>
      <c r="N977" t="s">
        <v>39</v>
      </c>
      <c r="O977" s="23">
        <v>289</v>
      </c>
      <c r="P977" s="9">
        <v>10.029999999999999</v>
      </c>
      <c r="Q977" t="s">
        <v>40</v>
      </c>
      <c r="R977">
        <v>25658</v>
      </c>
      <c r="S977" s="9">
        <v>28.8</v>
      </c>
      <c r="T977" s="26">
        <v>4.09</v>
      </c>
      <c r="U977" s="8">
        <v>117.79</v>
      </c>
      <c r="V977" t="s">
        <v>1906</v>
      </c>
      <c r="W977" t="s">
        <v>42</v>
      </c>
      <c r="X977" t="s">
        <v>42</v>
      </c>
      <c r="Y977" t="s">
        <v>1740</v>
      </c>
      <c r="AA977" s="1">
        <f t="shared" si="74"/>
        <v>45917</v>
      </c>
      <c r="AB977" s="2">
        <f t="shared" si="75"/>
        <v>9</v>
      </c>
      <c r="AC977" s="2">
        <f t="shared" si="76"/>
        <v>2025</v>
      </c>
      <c r="AD977" s="2" t="str">
        <f>IFERROR(VLOOKUP(A977,'Aux Área'!$A$4:$B$123,2,0),"-")</f>
        <v>QSMS</v>
      </c>
    </row>
    <row r="978" spans="1:30" x14ac:dyDescent="0.3">
      <c r="A978" t="s">
        <v>54</v>
      </c>
      <c r="B978" t="s">
        <v>319</v>
      </c>
      <c r="C978" t="s">
        <v>1907</v>
      </c>
      <c r="D978" t="s">
        <v>1480</v>
      </c>
      <c r="E978" t="s">
        <v>1481</v>
      </c>
      <c r="F978" t="s">
        <v>55</v>
      </c>
      <c r="G978" t="s">
        <v>1500</v>
      </c>
      <c r="H978" t="s">
        <v>36</v>
      </c>
      <c r="I978" t="s">
        <v>37</v>
      </c>
      <c r="J978" t="s">
        <v>237</v>
      </c>
      <c r="K978" t="s">
        <v>238</v>
      </c>
      <c r="L978" t="s">
        <v>110</v>
      </c>
      <c r="M978" t="s">
        <v>38</v>
      </c>
      <c r="N978" t="s">
        <v>39</v>
      </c>
      <c r="O978" s="23">
        <v>404</v>
      </c>
      <c r="P978" s="9">
        <v>9.41</v>
      </c>
      <c r="Q978" t="s">
        <v>40</v>
      </c>
      <c r="R978">
        <v>11829</v>
      </c>
      <c r="S978" s="9">
        <v>42.95</v>
      </c>
      <c r="T978" s="26">
        <v>4.1909999999999998</v>
      </c>
      <c r="U978" s="8">
        <v>180</v>
      </c>
      <c r="V978" t="s">
        <v>41</v>
      </c>
      <c r="W978" t="s">
        <v>42</v>
      </c>
      <c r="X978" t="s">
        <v>42</v>
      </c>
      <c r="Y978" t="s">
        <v>1740</v>
      </c>
      <c r="AA978" s="1">
        <f t="shared" si="74"/>
        <v>45917</v>
      </c>
      <c r="AB978" s="2">
        <f t="shared" si="75"/>
        <v>9</v>
      </c>
      <c r="AC978" s="2">
        <f t="shared" si="76"/>
        <v>2025</v>
      </c>
      <c r="AD978" s="2" t="str">
        <f>IFERROR(VLOOKUP(A978,'Aux Área'!$A$4:$B$123,2,0),"-")</f>
        <v>ENGENHARIA</v>
      </c>
    </row>
    <row r="979" spans="1:30" x14ac:dyDescent="0.3">
      <c r="A979" t="s">
        <v>46</v>
      </c>
      <c r="B979" t="s">
        <v>458</v>
      </c>
      <c r="C979" t="s">
        <v>1908</v>
      </c>
      <c r="D979" t="s">
        <v>958</v>
      </c>
      <c r="E979" t="s">
        <v>959</v>
      </c>
      <c r="F979" t="s">
        <v>47</v>
      </c>
      <c r="G979" t="s">
        <v>1503</v>
      </c>
      <c r="H979" t="s">
        <v>36</v>
      </c>
      <c r="I979" t="s">
        <v>37</v>
      </c>
      <c r="J979" t="s">
        <v>1909</v>
      </c>
      <c r="K979" t="s">
        <v>496</v>
      </c>
      <c r="L979" t="s">
        <v>84</v>
      </c>
      <c r="M979" t="s">
        <v>38</v>
      </c>
      <c r="N979" t="s">
        <v>39</v>
      </c>
      <c r="O979" s="23">
        <v>303</v>
      </c>
      <c r="P979" s="9">
        <v>8.25</v>
      </c>
      <c r="Q979" t="s">
        <v>40</v>
      </c>
      <c r="R979">
        <v>15229</v>
      </c>
      <c r="S979" s="9">
        <v>36.71</v>
      </c>
      <c r="T979" s="26">
        <v>5.04</v>
      </c>
      <c r="U979" s="8">
        <v>185.02</v>
      </c>
      <c r="V979" t="s">
        <v>41</v>
      </c>
      <c r="W979" t="s">
        <v>42</v>
      </c>
      <c r="X979" t="s">
        <v>42</v>
      </c>
      <c r="Y979" t="s">
        <v>1740</v>
      </c>
      <c r="AA979" s="1">
        <f t="shared" si="74"/>
        <v>45917</v>
      </c>
      <c r="AB979" s="2">
        <f t="shared" si="75"/>
        <v>9</v>
      </c>
      <c r="AC979" s="2">
        <f t="shared" si="76"/>
        <v>2025</v>
      </c>
      <c r="AD979" s="2" t="str">
        <f>IFERROR(VLOOKUP(A979,'Aux Área'!$A$4:$B$123,2,0),"-")</f>
        <v>FACILITIES</v>
      </c>
    </row>
    <row r="980" spans="1:30" x14ac:dyDescent="0.3">
      <c r="A980" t="s">
        <v>781</v>
      </c>
      <c r="B980" t="s">
        <v>130</v>
      </c>
      <c r="C980" t="s">
        <v>1910</v>
      </c>
      <c r="D980" t="s">
        <v>1568</v>
      </c>
      <c r="E980" t="s">
        <v>1569</v>
      </c>
      <c r="F980" t="s">
        <v>653</v>
      </c>
      <c r="G980" t="s">
        <v>659</v>
      </c>
      <c r="H980" t="s">
        <v>706</v>
      </c>
      <c r="I980" t="s">
        <v>667</v>
      </c>
      <c r="J980" t="s">
        <v>1100</v>
      </c>
      <c r="K980" t="s">
        <v>1101</v>
      </c>
      <c r="L980" t="s">
        <v>181</v>
      </c>
      <c r="M980" t="s">
        <v>38</v>
      </c>
      <c r="N980" t="s">
        <v>707</v>
      </c>
      <c r="O980" s="23">
        <v>0</v>
      </c>
      <c r="P980" s="9">
        <v>0</v>
      </c>
      <c r="Q980" t="s">
        <v>40</v>
      </c>
      <c r="R980">
        <v>0</v>
      </c>
      <c r="S980" s="9">
        <v>14.65</v>
      </c>
      <c r="T980" s="26">
        <v>6.4930000000000003</v>
      </c>
      <c r="U980" s="8">
        <v>95.12</v>
      </c>
      <c r="V980" t="s">
        <v>1911</v>
      </c>
      <c r="W980" t="s">
        <v>652</v>
      </c>
      <c r="X980" t="s">
        <v>42</v>
      </c>
      <c r="Y980" t="s">
        <v>653</v>
      </c>
      <c r="AA980" s="1">
        <f t="shared" si="74"/>
        <v>45917</v>
      </c>
      <c r="AB980" s="2">
        <f t="shared" si="75"/>
        <v>9</v>
      </c>
      <c r="AC980" s="2">
        <f t="shared" si="76"/>
        <v>2025</v>
      </c>
      <c r="AD980" s="2" t="str">
        <f>IFERROR(VLOOKUP(A980,'Aux Área'!$A$4:$B$123,2,0),"-")</f>
        <v>SÃO PEDRO</v>
      </c>
    </row>
    <row r="981" spans="1:30" x14ac:dyDescent="0.3">
      <c r="A981" t="s">
        <v>64</v>
      </c>
      <c r="B981" t="s">
        <v>332</v>
      </c>
      <c r="C981" t="s">
        <v>1912</v>
      </c>
      <c r="D981" t="s">
        <v>127</v>
      </c>
      <c r="E981" t="s">
        <v>128</v>
      </c>
      <c r="F981" t="s">
        <v>65</v>
      </c>
      <c r="G981" t="s">
        <v>1500</v>
      </c>
      <c r="H981" t="s">
        <v>36</v>
      </c>
      <c r="I981" t="s">
        <v>37</v>
      </c>
      <c r="J981" t="s">
        <v>89</v>
      </c>
      <c r="K981" t="s">
        <v>90</v>
      </c>
      <c r="L981" t="s">
        <v>91</v>
      </c>
      <c r="M981" t="s">
        <v>38</v>
      </c>
      <c r="N981" t="s">
        <v>39</v>
      </c>
      <c r="O981" s="23">
        <v>362</v>
      </c>
      <c r="P981" s="9">
        <v>10.210000000000001</v>
      </c>
      <c r="Q981" t="s">
        <v>40</v>
      </c>
      <c r="R981">
        <v>18214</v>
      </c>
      <c r="S981" s="9">
        <v>35.44</v>
      </c>
      <c r="T981" s="26">
        <v>4.29</v>
      </c>
      <c r="U981" s="8">
        <v>152.04</v>
      </c>
      <c r="V981" t="s">
        <v>1913</v>
      </c>
      <c r="W981" t="s">
        <v>42</v>
      </c>
      <c r="X981" t="s">
        <v>42</v>
      </c>
      <c r="Y981" t="s">
        <v>1740</v>
      </c>
      <c r="AA981" s="1">
        <f t="shared" si="74"/>
        <v>45917</v>
      </c>
      <c r="AB981" s="2">
        <f t="shared" si="75"/>
        <v>9</v>
      </c>
      <c r="AC981" s="2">
        <f t="shared" si="76"/>
        <v>2025</v>
      </c>
      <c r="AD981" s="2" t="str">
        <f>IFERROR(VLOOKUP(A981,'Aux Área'!$A$4:$B$123,2,0),"-")</f>
        <v>ENGENHARIA</v>
      </c>
    </row>
    <row r="982" spans="1:30" x14ac:dyDescent="0.3">
      <c r="A982" t="s">
        <v>46</v>
      </c>
      <c r="B982" t="s">
        <v>458</v>
      </c>
      <c r="C982" t="s">
        <v>1914</v>
      </c>
      <c r="D982" t="s">
        <v>958</v>
      </c>
      <c r="E982" t="s">
        <v>959</v>
      </c>
      <c r="F982" t="s">
        <v>47</v>
      </c>
      <c r="G982" t="s">
        <v>1503</v>
      </c>
      <c r="H982" t="s">
        <v>36</v>
      </c>
      <c r="I982" t="s">
        <v>37</v>
      </c>
      <c r="J982" t="s">
        <v>215</v>
      </c>
      <c r="K982" t="s">
        <v>216</v>
      </c>
      <c r="L982" t="s">
        <v>217</v>
      </c>
      <c r="M982" t="s">
        <v>38</v>
      </c>
      <c r="N982" t="s">
        <v>39</v>
      </c>
      <c r="O982" s="23">
        <v>270</v>
      </c>
      <c r="P982" s="9">
        <v>9.61</v>
      </c>
      <c r="Q982" t="s">
        <v>40</v>
      </c>
      <c r="R982">
        <v>15499</v>
      </c>
      <c r="S982" s="9">
        <v>28.11</v>
      </c>
      <c r="T982" s="26">
        <v>4.38</v>
      </c>
      <c r="U982" s="8">
        <v>123.13</v>
      </c>
      <c r="V982" t="s">
        <v>41</v>
      </c>
      <c r="W982" t="s">
        <v>42</v>
      </c>
      <c r="X982" t="s">
        <v>42</v>
      </c>
      <c r="Y982" t="s">
        <v>1740</v>
      </c>
      <c r="AA982" s="1">
        <f t="shared" si="74"/>
        <v>45918</v>
      </c>
      <c r="AB982" s="2">
        <f t="shared" si="75"/>
        <v>9</v>
      </c>
      <c r="AC982" s="2">
        <f t="shared" si="76"/>
        <v>2025</v>
      </c>
      <c r="AD982" s="2" t="str">
        <f>IFERROR(VLOOKUP(A982,'Aux Área'!$A$4:$B$123,2,0),"-")</f>
        <v>FACILITIES</v>
      </c>
    </row>
    <row r="983" spans="1:30" x14ac:dyDescent="0.3">
      <c r="A983" t="s">
        <v>1069</v>
      </c>
      <c r="B983" t="s">
        <v>1516</v>
      </c>
      <c r="C983" t="s">
        <v>1915</v>
      </c>
      <c r="D983" t="s">
        <v>102</v>
      </c>
      <c r="E983" t="s">
        <v>816</v>
      </c>
      <c r="F983" t="s">
        <v>1071</v>
      </c>
      <c r="G983" t="s">
        <v>1500</v>
      </c>
      <c r="H983" t="s">
        <v>36</v>
      </c>
      <c r="I983" t="s">
        <v>37</v>
      </c>
      <c r="J983" t="s">
        <v>147</v>
      </c>
      <c r="K983" t="s">
        <v>148</v>
      </c>
      <c r="L983" t="s">
        <v>84</v>
      </c>
      <c r="M983" t="s">
        <v>38</v>
      </c>
      <c r="N983" t="s">
        <v>39</v>
      </c>
      <c r="O983" s="23">
        <v>247</v>
      </c>
      <c r="P983" s="9">
        <v>9.73</v>
      </c>
      <c r="Q983" t="s">
        <v>40</v>
      </c>
      <c r="R983">
        <v>7191</v>
      </c>
      <c r="S983" s="9">
        <v>25.39</v>
      </c>
      <c r="T983" s="26">
        <v>4.8419999999999996</v>
      </c>
      <c r="U983" s="8">
        <v>122.93</v>
      </c>
      <c r="V983" t="s">
        <v>246</v>
      </c>
      <c r="W983" t="s">
        <v>42</v>
      </c>
      <c r="X983" t="s">
        <v>42</v>
      </c>
      <c r="Y983" t="s">
        <v>1740</v>
      </c>
      <c r="AA983" s="1">
        <f t="shared" si="74"/>
        <v>45918</v>
      </c>
      <c r="AB983" s="2">
        <f t="shared" si="75"/>
        <v>9</v>
      </c>
      <c r="AC983" s="2">
        <f t="shared" si="76"/>
        <v>2025</v>
      </c>
      <c r="AD983" s="2" t="str">
        <f>IFERROR(VLOOKUP(A983,'Aux Área'!$A$4:$B$123,2,0),"-")</f>
        <v>FACILITIES</v>
      </c>
    </row>
    <row r="984" spans="1:30" x14ac:dyDescent="0.3">
      <c r="A984" t="s">
        <v>58</v>
      </c>
      <c r="B984" t="s">
        <v>250</v>
      </c>
      <c r="C984" t="s">
        <v>1916</v>
      </c>
      <c r="D984" t="s">
        <v>87</v>
      </c>
      <c r="E984" t="s">
        <v>88</v>
      </c>
      <c r="F984" t="s">
        <v>59</v>
      </c>
      <c r="G984" t="s">
        <v>1500</v>
      </c>
      <c r="H984" t="s">
        <v>36</v>
      </c>
      <c r="I984" t="s">
        <v>37</v>
      </c>
      <c r="J984" t="s">
        <v>285</v>
      </c>
      <c r="K984" t="s">
        <v>286</v>
      </c>
      <c r="L984" t="s">
        <v>91</v>
      </c>
      <c r="M984" t="s">
        <v>38</v>
      </c>
      <c r="N984" t="s">
        <v>39</v>
      </c>
      <c r="O984" s="23">
        <v>233</v>
      </c>
      <c r="P984" s="9">
        <v>7.41</v>
      </c>
      <c r="Q984" t="s">
        <v>40</v>
      </c>
      <c r="R984">
        <v>35610</v>
      </c>
      <c r="S984" s="9">
        <v>31.45</v>
      </c>
      <c r="T984" s="26">
        <v>4.2409999999999997</v>
      </c>
      <c r="U984" s="8">
        <v>133.37</v>
      </c>
      <c r="V984" t="s">
        <v>1917</v>
      </c>
      <c r="W984" t="s">
        <v>42</v>
      </c>
      <c r="X984" t="s">
        <v>42</v>
      </c>
      <c r="Y984" t="s">
        <v>1740</v>
      </c>
      <c r="AA984" s="1">
        <f t="shared" si="74"/>
        <v>45918</v>
      </c>
      <c r="AB984" s="2">
        <f t="shared" si="75"/>
        <v>9</v>
      </c>
      <c r="AC984" s="2">
        <f t="shared" si="76"/>
        <v>2025</v>
      </c>
      <c r="AD984" s="2" t="str">
        <f>IFERROR(VLOOKUP(A984,'Aux Área'!$A$4:$B$123,2,0),"-")</f>
        <v>CONSERVA</v>
      </c>
    </row>
    <row r="985" spans="1:30" x14ac:dyDescent="0.3">
      <c r="A985" t="s">
        <v>1799</v>
      </c>
      <c r="B985" t="s">
        <v>1800</v>
      </c>
      <c r="C985" t="s">
        <v>1918</v>
      </c>
      <c r="D985" t="s">
        <v>1802</v>
      </c>
      <c r="E985" t="s">
        <v>1803</v>
      </c>
      <c r="F985" t="s">
        <v>653</v>
      </c>
      <c r="G985" t="s">
        <v>1495</v>
      </c>
      <c r="H985" t="s">
        <v>1804</v>
      </c>
      <c r="I985" t="s">
        <v>1497</v>
      </c>
      <c r="J985" t="s">
        <v>231</v>
      </c>
      <c r="K985" t="s">
        <v>232</v>
      </c>
      <c r="L985" t="s">
        <v>217</v>
      </c>
      <c r="M985" t="s">
        <v>38</v>
      </c>
      <c r="N985" t="s">
        <v>668</v>
      </c>
      <c r="O985" s="23">
        <v>0</v>
      </c>
      <c r="P985" s="9">
        <v>0</v>
      </c>
      <c r="Q985" t="s">
        <v>40</v>
      </c>
      <c r="R985">
        <v>0</v>
      </c>
      <c r="S985" s="9">
        <v>95.61</v>
      </c>
      <c r="T985" s="26">
        <v>5.89</v>
      </c>
      <c r="U985" s="8">
        <v>563.14</v>
      </c>
      <c r="V985" t="s">
        <v>1919</v>
      </c>
      <c r="W985" t="s">
        <v>652</v>
      </c>
      <c r="X985" t="s">
        <v>42</v>
      </c>
      <c r="Y985" t="s">
        <v>653</v>
      </c>
      <c r="AA985" s="1">
        <f t="shared" si="74"/>
        <v>45918</v>
      </c>
      <c r="AB985" s="2">
        <f t="shared" si="75"/>
        <v>9</v>
      </c>
      <c r="AC985" s="2">
        <f t="shared" si="76"/>
        <v>2025</v>
      </c>
      <c r="AD985" s="2" t="str">
        <f>IFERROR(VLOOKUP(A985,'Aux Área'!$A$4:$B$123,2,0),"-")</f>
        <v>SÃO PEDRO</v>
      </c>
    </row>
    <row r="986" spans="1:30" x14ac:dyDescent="0.3">
      <c r="A986" t="s">
        <v>54</v>
      </c>
      <c r="B986" t="s">
        <v>319</v>
      </c>
      <c r="C986" t="s">
        <v>1920</v>
      </c>
      <c r="D986" t="s">
        <v>1480</v>
      </c>
      <c r="E986" t="s">
        <v>1481</v>
      </c>
      <c r="F986" t="s">
        <v>55</v>
      </c>
      <c r="G986" t="s">
        <v>1500</v>
      </c>
      <c r="H986" t="s">
        <v>36</v>
      </c>
      <c r="I986" t="s">
        <v>37</v>
      </c>
      <c r="J986" t="s">
        <v>172</v>
      </c>
      <c r="K986" t="s">
        <v>173</v>
      </c>
      <c r="L986" t="s">
        <v>124</v>
      </c>
      <c r="M986" t="s">
        <v>38</v>
      </c>
      <c r="N986" t="s">
        <v>39</v>
      </c>
      <c r="O986" s="23">
        <v>332</v>
      </c>
      <c r="P986" s="9">
        <v>9.8000000000000007</v>
      </c>
      <c r="Q986" t="s">
        <v>40</v>
      </c>
      <c r="R986">
        <v>12161</v>
      </c>
      <c r="S986" s="9">
        <v>33.869999999999997</v>
      </c>
      <c r="T986" s="26">
        <v>3.99</v>
      </c>
      <c r="U986" s="8">
        <v>135.13999999999999</v>
      </c>
      <c r="V986" t="s">
        <v>112</v>
      </c>
      <c r="W986" t="s">
        <v>42</v>
      </c>
      <c r="X986" t="s">
        <v>42</v>
      </c>
      <c r="Y986" t="s">
        <v>1740</v>
      </c>
      <c r="AA986" s="1">
        <f t="shared" si="74"/>
        <v>45918</v>
      </c>
      <c r="AB986" s="2">
        <f t="shared" si="75"/>
        <v>9</v>
      </c>
      <c r="AC986" s="2">
        <f t="shared" si="76"/>
        <v>2025</v>
      </c>
      <c r="AD986" s="2" t="str">
        <f>IFERROR(VLOOKUP(A986,'Aux Área'!$A$4:$B$123,2,0),"-")</f>
        <v>ENGENHARIA</v>
      </c>
    </row>
    <row r="987" spans="1:30" x14ac:dyDescent="0.3">
      <c r="A987" t="s">
        <v>68</v>
      </c>
      <c r="B987" t="s">
        <v>296</v>
      </c>
      <c r="C987" t="s">
        <v>1921</v>
      </c>
      <c r="D987" t="s">
        <v>80</v>
      </c>
      <c r="E987" t="s">
        <v>81</v>
      </c>
      <c r="F987" t="s">
        <v>69</v>
      </c>
      <c r="G987" t="s">
        <v>1503</v>
      </c>
      <c r="H987" t="s">
        <v>36</v>
      </c>
      <c r="I987" t="s">
        <v>37</v>
      </c>
      <c r="J987" t="s">
        <v>231</v>
      </c>
      <c r="K987" t="s">
        <v>232</v>
      </c>
      <c r="L987" t="s">
        <v>217</v>
      </c>
      <c r="M987" t="s">
        <v>38</v>
      </c>
      <c r="N987" t="s">
        <v>39</v>
      </c>
      <c r="O987" s="23">
        <v>362</v>
      </c>
      <c r="P987" s="9">
        <v>9.25</v>
      </c>
      <c r="Q987" t="s">
        <v>40</v>
      </c>
      <c r="R987">
        <v>5205</v>
      </c>
      <c r="S987" s="9">
        <v>39.130000000000003</v>
      </c>
      <c r="T987" s="26">
        <v>4.09</v>
      </c>
      <c r="U987" s="8">
        <v>160.04</v>
      </c>
      <c r="V987" t="s">
        <v>1922</v>
      </c>
      <c r="W987" t="s">
        <v>42</v>
      </c>
      <c r="X987" t="s">
        <v>42</v>
      </c>
      <c r="Y987" t="s">
        <v>1740</v>
      </c>
      <c r="AA987" s="1">
        <f t="shared" si="74"/>
        <v>45918</v>
      </c>
      <c r="AB987" s="2">
        <f t="shared" si="75"/>
        <v>9</v>
      </c>
      <c r="AC987" s="2">
        <f t="shared" si="76"/>
        <v>2025</v>
      </c>
      <c r="AD987" s="2" t="str">
        <f>IFERROR(VLOOKUP(A987,'Aux Área'!$A$4:$B$123,2,0),"-")</f>
        <v>OPERAÇÃO</v>
      </c>
    </row>
    <row r="988" spans="1:30" x14ac:dyDescent="0.3">
      <c r="A988" t="s">
        <v>58</v>
      </c>
      <c r="B988" t="s">
        <v>250</v>
      </c>
      <c r="C988" t="s">
        <v>1923</v>
      </c>
      <c r="D988" t="s">
        <v>87</v>
      </c>
      <c r="E988" t="s">
        <v>88</v>
      </c>
      <c r="F988" t="s">
        <v>59</v>
      </c>
      <c r="G988" t="s">
        <v>1500</v>
      </c>
      <c r="H988" t="s">
        <v>36</v>
      </c>
      <c r="I988" t="s">
        <v>37</v>
      </c>
      <c r="J988" t="s">
        <v>188</v>
      </c>
      <c r="K988" t="s">
        <v>189</v>
      </c>
      <c r="L988" t="s">
        <v>190</v>
      </c>
      <c r="M988" t="s">
        <v>38</v>
      </c>
      <c r="N988" t="s">
        <v>39</v>
      </c>
      <c r="O988" s="23">
        <v>302</v>
      </c>
      <c r="P988" s="9">
        <v>8.11</v>
      </c>
      <c r="Q988" t="s">
        <v>40</v>
      </c>
      <c r="R988">
        <v>35912</v>
      </c>
      <c r="S988" s="9">
        <v>37.26</v>
      </c>
      <c r="T988" s="26">
        <v>4.3879999999999999</v>
      </c>
      <c r="U988" s="8">
        <v>163.51</v>
      </c>
      <c r="V988" t="s">
        <v>41</v>
      </c>
      <c r="W988" t="s">
        <v>42</v>
      </c>
      <c r="X988" t="s">
        <v>42</v>
      </c>
      <c r="Y988" t="s">
        <v>1740</v>
      </c>
      <c r="AA988" s="1">
        <f t="shared" si="74"/>
        <v>45918</v>
      </c>
      <c r="AB988" s="2">
        <f t="shared" si="75"/>
        <v>9</v>
      </c>
      <c r="AC988" s="2">
        <f t="shared" si="76"/>
        <v>2025</v>
      </c>
      <c r="AD988" s="2" t="str">
        <f>IFERROR(VLOOKUP(A988,'Aux Área'!$A$4:$B$123,2,0),"-")</f>
        <v>CONSERVA</v>
      </c>
    </row>
    <row r="989" spans="1:30" x14ac:dyDescent="0.3">
      <c r="A989" t="s">
        <v>662</v>
      </c>
      <c r="B989" t="s">
        <v>183</v>
      </c>
      <c r="C989" t="s">
        <v>1924</v>
      </c>
      <c r="D989" t="s">
        <v>1568</v>
      </c>
      <c r="E989" t="s">
        <v>1569</v>
      </c>
      <c r="F989" t="s">
        <v>653</v>
      </c>
      <c r="G989" t="s">
        <v>1495</v>
      </c>
      <c r="H989" t="s">
        <v>1571</v>
      </c>
      <c r="I989" t="s">
        <v>1497</v>
      </c>
      <c r="J989" t="s">
        <v>1100</v>
      </c>
      <c r="K989" t="s">
        <v>1101</v>
      </c>
      <c r="L989" t="s">
        <v>181</v>
      </c>
      <c r="M989" t="s">
        <v>38</v>
      </c>
      <c r="N989" t="s">
        <v>668</v>
      </c>
      <c r="O989" s="23">
        <v>0</v>
      </c>
      <c r="P989" s="9">
        <v>0</v>
      </c>
      <c r="Q989" t="s">
        <v>40</v>
      </c>
      <c r="R989">
        <v>0</v>
      </c>
      <c r="S989" s="9">
        <v>38.29</v>
      </c>
      <c r="T989" s="26">
        <v>5.5910000000000002</v>
      </c>
      <c r="U989" s="8">
        <v>214.07</v>
      </c>
      <c r="V989" t="s">
        <v>1925</v>
      </c>
      <c r="W989" t="s">
        <v>652</v>
      </c>
      <c r="X989" t="s">
        <v>42</v>
      </c>
      <c r="Y989" t="s">
        <v>653</v>
      </c>
      <c r="AA989" s="1">
        <f t="shared" si="74"/>
        <v>45918</v>
      </c>
      <c r="AB989" s="2">
        <f t="shared" si="75"/>
        <v>9</v>
      </c>
      <c r="AC989" s="2">
        <f t="shared" si="76"/>
        <v>2025</v>
      </c>
      <c r="AD989" s="2" t="str">
        <f>IFERROR(VLOOKUP(A989,'Aux Área'!$A$4:$B$123,2,0),"-")</f>
        <v>SÃO PEDRO</v>
      </c>
    </row>
    <row r="990" spans="1:30" x14ac:dyDescent="0.3">
      <c r="A990" t="s">
        <v>781</v>
      </c>
      <c r="B990" t="s">
        <v>130</v>
      </c>
      <c r="C990" t="s">
        <v>1926</v>
      </c>
      <c r="D990" t="s">
        <v>1568</v>
      </c>
      <c r="E990" t="s">
        <v>1569</v>
      </c>
      <c r="F990" t="s">
        <v>653</v>
      </c>
      <c r="G990" t="s">
        <v>659</v>
      </c>
      <c r="H990" t="s">
        <v>706</v>
      </c>
      <c r="I990" t="s">
        <v>667</v>
      </c>
      <c r="J990" t="s">
        <v>1100</v>
      </c>
      <c r="K990" t="s">
        <v>1101</v>
      </c>
      <c r="L990" t="s">
        <v>181</v>
      </c>
      <c r="M990" t="s">
        <v>38</v>
      </c>
      <c r="N990" t="s">
        <v>707</v>
      </c>
      <c r="O990" s="23">
        <v>0</v>
      </c>
      <c r="P990" s="9">
        <v>0</v>
      </c>
      <c r="Q990" t="s">
        <v>40</v>
      </c>
      <c r="R990">
        <v>0</v>
      </c>
      <c r="S990" s="9">
        <v>2.5499999999999998</v>
      </c>
      <c r="T990" s="26">
        <v>6.5060000000000002</v>
      </c>
      <c r="U990" s="8">
        <v>16.59</v>
      </c>
      <c r="V990" t="s">
        <v>1927</v>
      </c>
      <c r="W990" t="s">
        <v>652</v>
      </c>
      <c r="X990" t="s">
        <v>42</v>
      </c>
      <c r="Y990" t="s">
        <v>653</v>
      </c>
      <c r="AA990" s="1">
        <f t="shared" si="74"/>
        <v>45918</v>
      </c>
      <c r="AB990" s="2">
        <f t="shared" si="75"/>
        <v>9</v>
      </c>
      <c r="AC990" s="2">
        <f t="shared" si="76"/>
        <v>2025</v>
      </c>
      <c r="AD990" s="2" t="str">
        <f>IFERROR(VLOOKUP(A990,'Aux Área'!$A$4:$B$123,2,0),"-")</f>
        <v>SÃO PEDRO</v>
      </c>
    </row>
    <row r="991" spans="1:30" x14ac:dyDescent="0.3">
      <c r="A991" t="s">
        <v>46</v>
      </c>
      <c r="B991" t="s">
        <v>458</v>
      </c>
      <c r="C991" t="s">
        <v>1928</v>
      </c>
      <c r="D991" t="s">
        <v>958</v>
      </c>
      <c r="E991" t="s">
        <v>959</v>
      </c>
      <c r="F991" t="s">
        <v>47</v>
      </c>
      <c r="G991" t="s">
        <v>1503</v>
      </c>
      <c r="H991" t="s">
        <v>36</v>
      </c>
      <c r="I991" t="s">
        <v>37</v>
      </c>
      <c r="J991" t="s">
        <v>108</v>
      </c>
      <c r="K991" t="s">
        <v>109</v>
      </c>
      <c r="L991" t="s">
        <v>110</v>
      </c>
      <c r="M991" t="s">
        <v>38</v>
      </c>
      <c r="N991" t="s">
        <v>111</v>
      </c>
      <c r="O991" s="23">
        <v>256</v>
      </c>
      <c r="P991" s="9">
        <v>7.78</v>
      </c>
      <c r="Q991" t="s">
        <v>40</v>
      </c>
      <c r="R991">
        <v>15755</v>
      </c>
      <c r="S991" s="9">
        <v>32.89</v>
      </c>
      <c r="T991" s="26">
        <v>5.05</v>
      </c>
      <c r="U991" s="8">
        <v>166.09</v>
      </c>
      <c r="V991" t="s">
        <v>112</v>
      </c>
      <c r="W991" t="s">
        <v>42</v>
      </c>
      <c r="X991" t="s">
        <v>42</v>
      </c>
      <c r="Y991" t="s">
        <v>1740</v>
      </c>
      <c r="AA991" s="1">
        <f t="shared" si="74"/>
        <v>45918</v>
      </c>
      <c r="AB991" s="2">
        <f t="shared" si="75"/>
        <v>9</v>
      </c>
      <c r="AC991" s="2">
        <f t="shared" si="76"/>
        <v>2025</v>
      </c>
      <c r="AD991" s="2" t="str">
        <f>IFERROR(VLOOKUP(A991,'Aux Área'!$A$4:$B$123,2,0),"-")</f>
        <v>FACILITIES</v>
      </c>
    </row>
    <row r="992" spans="1:30" x14ac:dyDescent="0.3">
      <c r="A992" t="s">
        <v>1295</v>
      </c>
      <c r="B992" t="s">
        <v>1753</v>
      </c>
      <c r="C992" t="s">
        <v>1929</v>
      </c>
      <c r="D992" t="s">
        <v>1297</v>
      </c>
      <c r="E992" t="s">
        <v>1298</v>
      </c>
      <c r="F992" t="s">
        <v>1299</v>
      </c>
      <c r="G992" t="s">
        <v>1135</v>
      </c>
      <c r="H992" t="s">
        <v>1301</v>
      </c>
      <c r="I992" t="s">
        <v>839</v>
      </c>
      <c r="J992" t="s">
        <v>370</v>
      </c>
      <c r="K992" t="s">
        <v>371</v>
      </c>
      <c r="L992" t="s">
        <v>124</v>
      </c>
      <c r="M992" t="s">
        <v>38</v>
      </c>
      <c r="N992" t="s">
        <v>39</v>
      </c>
      <c r="O992" s="23">
        <v>0</v>
      </c>
      <c r="P992" s="23">
        <v>0</v>
      </c>
      <c r="Q992" t="s">
        <v>40</v>
      </c>
      <c r="R992" t="s">
        <v>15244</v>
      </c>
      <c r="S992" s="9">
        <v>48.35</v>
      </c>
      <c r="T992" s="26">
        <v>4.49</v>
      </c>
      <c r="U992" s="8">
        <v>217.09</v>
      </c>
      <c r="V992" t="s">
        <v>1930</v>
      </c>
      <c r="W992" t="s">
        <v>42</v>
      </c>
      <c r="X992" t="s">
        <v>42</v>
      </c>
      <c r="Y992" t="s">
        <v>1740</v>
      </c>
      <c r="AA992" s="1">
        <f t="shared" si="74"/>
        <v>45918</v>
      </c>
      <c r="AB992" s="2">
        <f t="shared" si="75"/>
        <v>9</v>
      </c>
      <c r="AC992" s="2">
        <f t="shared" si="76"/>
        <v>2025</v>
      </c>
      <c r="AD992" s="2" t="str">
        <f>IFERROR(VLOOKUP(A992,'Aux Área'!$A$4:$B$123,2,0),"-")</f>
        <v>LUCCA JR - OP</v>
      </c>
    </row>
    <row r="993" spans="1:30" x14ac:dyDescent="0.3">
      <c r="A993" t="s">
        <v>72</v>
      </c>
      <c r="B993" t="s">
        <v>243</v>
      </c>
      <c r="C993" t="s">
        <v>1931</v>
      </c>
      <c r="D993" t="s">
        <v>95</v>
      </c>
      <c r="E993" t="s">
        <v>96</v>
      </c>
      <c r="F993" t="s">
        <v>73</v>
      </c>
      <c r="G993" t="s">
        <v>1503</v>
      </c>
      <c r="H993" t="s">
        <v>36</v>
      </c>
      <c r="I993" t="s">
        <v>37</v>
      </c>
      <c r="J993" t="s">
        <v>292</v>
      </c>
      <c r="K993" t="s">
        <v>293</v>
      </c>
      <c r="L993" t="s">
        <v>84</v>
      </c>
      <c r="M993" t="s">
        <v>38</v>
      </c>
      <c r="N993" t="s">
        <v>39</v>
      </c>
      <c r="O993" s="23">
        <v>300</v>
      </c>
      <c r="P993" s="9">
        <v>6.52</v>
      </c>
      <c r="Q993" t="s">
        <v>40</v>
      </c>
      <c r="R993">
        <v>12502</v>
      </c>
      <c r="S993" s="9">
        <v>46</v>
      </c>
      <c r="T993" s="26">
        <v>5.17</v>
      </c>
      <c r="U993" s="8">
        <v>237.82</v>
      </c>
      <c r="V993" t="s">
        <v>41</v>
      </c>
      <c r="W993" t="s">
        <v>42</v>
      </c>
      <c r="X993" t="s">
        <v>42</v>
      </c>
      <c r="Y993" t="s">
        <v>1740</v>
      </c>
      <c r="AA993" s="1">
        <f t="shared" si="74"/>
        <v>45918</v>
      </c>
      <c r="AB993" s="2">
        <f t="shared" si="75"/>
        <v>9</v>
      </c>
      <c r="AC993" s="2">
        <f t="shared" si="76"/>
        <v>2025</v>
      </c>
      <c r="AD993" s="2" t="str">
        <f>IFERROR(VLOOKUP(A993,'Aux Área'!$A$4:$B$123,2,0),"-")</f>
        <v>CONSERVA</v>
      </c>
    </row>
    <row r="994" spans="1:30" x14ac:dyDescent="0.3">
      <c r="A994" t="s">
        <v>66</v>
      </c>
      <c r="B994" t="s">
        <v>464</v>
      </c>
      <c r="C994" t="s">
        <v>1932</v>
      </c>
      <c r="D994" t="s">
        <v>151</v>
      </c>
      <c r="E994" t="s">
        <v>152</v>
      </c>
      <c r="F994" t="s">
        <v>67</v>
      </c>
      <c r="G994" t="s">
        <v>1503</v>
      </c>
      <c r="H994" t="s">
        <v>36</v>
      </c>
      <c r="I994" t="s">
        <v>37</v>
      </c>
      <c r="J994" t="s">
        <v>147</v>
      </c>
      <c r="K994" t="s">
        <v>148</v>
      </c>
      <c r="L994" t="s">
        <v>84</v>
      </c>
      <c r="M994" t="s">
        <v>38</v>
      </c>
      <c r="N994" t="s">
        <v>39</v>
      </c>
      <c r="O994" s="23">
        <v>325</v>
      </c>
      <c r="P994" s="9">
        <v>9.24</v>
      </c>
      <c r="Q994" t="s">
        <v>40</v>
      </c>
      <c r="R994">
        <v>7366</v>
      </c>
      <c r="S994" s="9">
        <v>35.159999999999997</v>
      </c>
      <c r="T994" s="26">
        <v>5.24</v>
      </c>
      <c r="U994" s="8">
        <v>184.24</v>
      </c>
      <c r="V994" t="s">
        <v>112</v>
      </c>
      <c r="W994" t="s">
        <v>42</v>
      </c>
      <c r="X994" t="s">
        <v>42</v>
      </c>
      <c r="Y994" t="s">
        <v>1740</v>
      </c>
      <c r="AA994" s="1">
        <f t="shared" si="74"/>
        <v>45918</v>
      </c>
      <c r="AB994" s="2">
        <f t="shared" si="75"/>
        <v>9</v>
      </c>
      <c r="AC994" s="2">
        <f t="shared" si="76"/>
        <v>2025</v>
      </c>
      <c r="AD994" s="2" t="str">
        <f>IFERROR(VLOOKUP(A994,'Aux Área'!$A$4:$B$123,2,0),"-")</f>
        <v>OPERAÇÃO</v>
      </c>
    </row>
    <row r="995" spans="1:30" x14ac:dyDescent="0.3">
      <c r="A995" t="s">
        <v>654</v>
      </c>
      <c r="B995" t="s">
        <v>655</v>
      </c>
      <c r="C995" t="s">
        <v>1933</v>
      </c>
      <c r="D995" t="s">
        <v>1802</v>
      </c>
      <c r="E995" t="s">
        <v>1803</v>
      </c>
      <c r="F995" t="s">
        <v>653</v>
      </c>
      <c r="G995" t="s">
        <v>659</v>
      </c>
      <c r="H995" t="s">
        <v>660</v>
      </c>
      <c r="I995" t="s">
        <v>661</v>
      </c>
      <c r="J995" t="s">
        <v>231</v>
      </c>
      <c r="K995" t="s">
        <v>232</v>
      </c>
      <c r="L995" t="s">
        <v>217</v>
      </c>
      <c r="M995" t="s">
        <v>38</v>
      </c>
      <c r="N995" t="s">
        <v>638</v>
      </c>
      <c r="O995" s="23">
        <v>0</v>
      </c>
      <c r="P995" s="9">
        <v>0</v>
      </c>
      <c r="Q995" t="s">
        <v>40</v>
      </c>
      <c r="R995">
        <v>0</v>
      </c>
      <c r="S995" s="9">
        <v>73.11</v>
      </c>
      <c r="T995" s="26">
        <v>5.75</v>
      </c>
      <c r="U995" s="8">
        <v>420.41</v>
      </c>
      <c r="V995" t="s">
        <v>1934</v>
      </c>
      <c r="W995" t="s">
        <v>652</v>
      </c>
      <c r="X995" t="s">
        <v>42</v>
      </c>
      <c r="Y995" t="s">
        <v>653</v>
      </c>
      <c r="AA995" s="1">
        <f t="shared" si="74"/>
        <v>45919</v>
      </c>
      <c r="AB995" s="2">
        <f t="shared" si="75"/>
        <v>9</v>
      </c>
      <c r="AC995" s="2">
        <f t="shared" si="76"/>
        <v>2025</v>
      </c>
      <c r="AD995" s="2" t="str">
        <f>IFERROR(VLOOKUP(A995,'Aux Área'!$A$4:$B$123,2,0),"-")</f>
        <v>SÃO PEDRO</v>
      </c>
    </row>
    <row r="996" spans="1:30" x14ac:dyDescent="0.3">
      <c r="A996" t="s">
        <v>64</v>
      </c>
      <c r="B996" t="s">
        <v>332</v>
      </c>
      <c r="C996" t="s">
        <v>1935</v>
      </c>
      <c r="D996" t="s">
        <v>127</v>
      </c>
      <c r="E996" t="s">
        <v>128</v>
      </c>
      <c r="F996" t="s">
        <v>65</v>
      </c>
      <c r="G996" t="s">
        <v>1500</v>
      </c>
      <c r="H996" t="s">
        <v>36</v>
      </c>
      <c r="I996" t="s">
        <v>37</v>
      </c>
      <c r="J996" t="s">
        <v>241</v>
      </c>
      <c r="K996" t="s">
        <v>242</v>
      </c>
      <c r="L996" t="s">
        <v>110</v>
      </c>
      <c r="M996" t="s">
        <v>38</v>
      </c>
      <c r="N996" t="s">
        <v>39</v>
      </c>
      <c r="O996" s="23">
        <v>389</v>
      </c>
      <c r="P996" s="9">
        <v>9.93</v>
      </c>
      <c r="Q996" t="s">
        <v>40</v>
      </c>
      <c r="R996">
        <v>18603</v>
      </c>
      <c r="S996" s="9">
        <v>39.17</v>
      </c>
      <c r="T996" s="26">
        <v>4.6399999999999997</v>
      </c>
      <c r="U996" s="8">
        <v>181.74</v>
      </c>
      <c r="V996" t="s">
        <v>41</v>
      </c>
      <c r="W996" t="s">
        <v>42</v>
      </c>
      <c r="X996" t="s">
        <v>42</v>
      </c>
      <c r="Y996" t="s">
        <v>1740</v>
      </c>
      <c r="AA996" s="1">
        <f t="shared" si="74"/>
        <v>45919</v>
      </c>
      <c r="AB996" s="2">
        <f t="shared" si="75"/>
        <v>9</v>
      </c>
      <c r="AC996" s="2">
        <f t="shared" si="76"/>
        <v>2025</v>
      </c>
      <c r="AD996" s="2" t="str">
        <f>IFERROR(VLOOKUP(A996,'Aux Área'!$A$4:$B$123,2,0),"-")</f>
        <v>ENGENHARIA</v>
      </c>
    </row>
    <row r="997" spans="1:30" x14ac:dyDescent="0.3">
      <c r="A997" t="s">
        <v>58</v>
      </c>
      <c r="B997" t="s">
        <v>250</v>
      </c>
      <c r="C997" t="s">
        <v>1936</v>
      </c>
      <c r="D997" t="s">
        <v>87</v>
      </c>
      <c r="E997" t="s">
        <v>88</v>
      </c>
      <c r="F997" t="s">
        <v>59</v>
      </c>
      <c r="G997" t="s">
        <v>1500</v>
      </c>
      <c r="H997" t="s">
        <v>36</v>
      </c>
      <c r="I997" t="s">
        <v>37</v>
      </c>
      <c r="J997" t="s">
        <v>409</v>
      </c>
      <c r="K997" t="s">
        <v>410</v>
      </c>
      <c r="L997" t="s">
        <v>141</v>
      </c>
      <c r="M997" t="s">
        <v>38</v>
      </c>
      <c r="N997" t="s">
        <v>39</v>
      </c>
      <c r="O997" s="23">
        <v>246</v>
      </c>
      <c r="P997" s="9">
        <v>7.99</v>
      </c>
      <c r="Q997" t="s">
        <v>40</v>
      </c>
      <c r="R997">
        <v>36158</v>
      </c>
      <c r="S997" s="9">
        <v>30.77</v>
      </c>
      <c r="T997" s="26">
        <v>4.29</v>
      </c>
      <c r="U997" s="8">
        <v>132</v>
      </c>
      <c r="V997" t="s">
        <v>1937</v>
      </c>
      <c r="W997" t="s">
        <v>42</v>
      </c>
      <c r="X997" t="s">
        <v>42</v>
      </c>
      <c r="Y997" t="s">
        <v>1740</v>
      </c>
      <c r="AA997" s="1">
        <f t="shared" si="74"/>
        <v>45919</v>
      </c>
      <c r="AB997" s="2">
        <f t="shared" si="75"/>
        <v>9</v>
      </c>
      <c r="AC997" s="2">
        <f t="shared" si="76"/>
        <v>2025</v>
      </c>
      <c r="AD997" s="2" t="str">
        <f>IFERROR(VLOOKUP(A997,'Aux Área'!$A$4:$B$123,2,0),"-")</f>
        <v>CONSERVA</v>
      </c>
    </row>
    <row r="998" spans="1:30" x14ac:dyDescent="0.3">
      <c r="A998" t="s">
        <v>76</v>
      </c>
      <c r="B998" t="s">
        <v>380</v>
      </c>
      <c r="C998" t="s">
        <v>1938</v>
      </c>
      <c r="D998" t="s">
        <v>382</v>
      </c>
      <c r="E998" t="s">
        <v>383</v>
      </c>
      <c r="F998" t="s">
        <v>77</v>
      </c>
      <c r="G998" t="s">
        <v>1500</v>
      </c>
      <c r="H998" t="s">
        <v>36</v>
      </c>
      <c r="I998" t="s">
        <v>37</v>
      </c>
      <c r="J998" t="s">
        <v>275</v>
      </c>
      <c r="K998" t="s">
        <v>276</v>
      </c>
      <c r="L998" t="s">
        <v>124</v>
      </c>
      <c r="M998" t="s">
        <v>38</v>
      </c>
      <c r="N998" t="s">
        <v>39</v>
      </c>
      <c r="O998" s="23">
        <v>193</v>
      </c>
      <c r="P998" s="9">
        <v>8.86</v>
      </c>
      <c r="Q998" t="s">
        <v>40</v>
      </c>
      <c r="R998">
        <v>25851</v>
      </c>
      <c r="S998" s="9">
        <v>21.79</v>
      </c>
      <c r="T998" s="26">
        <v>4.29</v>
      </c>
      <c r="U998" s="8">
        <v>93.48</v>
      </c>
      <c r="V998" t="s">
        <v>1939</v>
      </c>
      <c r="W998" t="s">
        <v>42</v>
      </c>
      <c r="X998" t="s">
        <v>42</v>
      </c>
      <c r="Y998" t="s">
        <v>1740</v>
      </c>
      <c r="AA998" s="1">
        <f t="shared" si="74"/>
        <v>45919</v>
      </c>
      <c r="AB998" s="2">
        <f t="shared" si="75"/>
        <v>9</v>
      </c>
      <c r="AC998" s="2">
        <f t="shared" si="76"/>
        <v>2025</v>
      </c>
      <c r="AD998" s="2" t="str">
        <f>IFERROR(VLOOKUP(A998,'Aux Área'!$A$4:$B$123,2,0),"-")</f>
        <v>QSMS</v>
      </c>
    </row>
    <row r="999" spans="1:30" x14ac:dyDescent="0.3">
      <c r="A999" t="s">
        <v>1940</v>
      </c>
      <c r="B999" t="s">
        <v>113</v>
      </c>
      <c r="C999" t="s">
        <v>1941</v>
      </c>
      <c r="D999" t="s">
        <v>185</v>
      </c>
      <c r="E999" t="s">
        <v>33</v>
      </c>
      <c r="F999" t="s">
        <v>1942</v>
      </c>
      <c r="G999" t="s">
        <v>1635</v>
      </c>
      <c r="H999" t="s">
        <v>1943</v>
      </c>
      <c r="I999" t="s">
        <v>37</v>
      </c>
      <c r="J999" t="s">
        <v>147</v>
      </c>
      <c r="K999" t="s">
        <v>148</v>
      </c>
      <c r="L999" t="s">
        <v>84</v>
      </c>
      <c r="M999" t="s">
        <v>38</v>
      </c>
      <c r="N999" t="s">
        <v>668</v>
      </c>
      <c r="O999" s="23">
        <v>0</v>
      </c>
      <c r="P999" s="9">
        <v>0</v>
      </c>
      <c r="Q999" t="s">
        <v>40</v>
      </c>
      <c r="R999">
        <v>184</v>
      </c>
      <c r="S999" s="9">
        <v>71.150000000000006</v>
      </c>
      <c r="T999" s="26">
        <v>6.19</v>
      </c>
      <c r="U999" s="8">
        <v>440.42</v>
      </c>
      <c r="V999" t="s">
        <v>112</v>
      </c>
      <c r="W999" t="s">
        <v>42</v>
      </c>
      <c r="X999" t="s">
        <v>42</v>
      </c>
      <c r="Y999" t="s">
        <v>1740</v>
      </c>
      <c r="AA999" s="1">
        <f t="shared" si="74"/>
        <v>45919</v>
      </c>
      <c r="AB999" s="2">
        <f t="shared" si="75"/>
        <v>9</v>
      </c>
      <c r="AC999" s="2">
        <f t="shared" si="76"/>
        <v>2025</v>
      </c>
      <c r="AD999" s="2" t="str">
        <f>IFERROR(VLOOKUP(A999,'Aux Área'!$A$4:$B$123,2,0),"-")</f>
        <v>ANTT</v>
      </c>
    </row>
    <row r="1000" spans="1:30" x14ac:dyDescent="0.3">
      <c r="A1000" t="s">
        <v>46</v>
      </c>
      <c r="B1000" t="s">
        <v>458</v>
      </c>
      <c r="C1000" t="s">
        <v>1944</v>
      </c>
      <c r="D1000" t="s">
        <v>1562</v>
      </c>
      <c r="E1000" t="s">
        <v>1563</v>
      </c>
      <c r="F1000" t="s">
        <v>47</v>
      </c>
      <c r="G1000" t="s">
        <v>1503</v>
      </c>
      <c r="H1000" t="s">
        <v>36</v>
      </c>
      <c r="I1000" t="s">
        <v>37</v>
      </c>
      <c r="J1000" t="s">
        <v>215</v>
      </c>
      <c r="K1000" t="s">
        <v>216</v>
      </c>
      <c r="L1000" t="s">
        <v>217</v>
      </c>
      <c r="M1000" t="s">
        <v>38</v>
      </c>
      <c r="N1000" t="s">
        <v>39</v>
      </c>
      <c r="O1000" s="23">
        <v>325</v>
      </c>
      <c r="P1000" s="9">
        <v>9.8000000000000007</v>
      </c>
      <c r="Q1000" t="s">
        <v>40</v>
      </c>
      <c r="R1000">
        <v>16080</v>
      </c>
      <c r="S1000" s="9">
        <v>33.17</v>
      </c>
      <c r="T1000" s="26">
        <v>4.5209999999999999</v>
      </c>
      <c r="U1000" s="8">
        <v>149.94999999999999</v>
      </c>
      <c r="V1000" t="s">
        <v>41</v>
      </c>
      <c r="W1000" t="s">
        <v>42</v>
      </c>
      <c r="X1000" t="s">
        <v>42</v>
      </c>
      <c r="Y1000" t="s">
        <v>1740</v>
      </c>
      <c r="AA1000" s="1">
        <f t="shared" si="74"/>
        <v>45919</v>
      </c>
      <c r="AB1000" s="2">
        <f t="shared" si="75"/>
        <v>9</v>
      </c>
      <c r="AC1000" s="2">
        <f t="shared" si="76"/>
        <v>2025</v>
      </c>
      <c r="AD1000" s="2" t="str">
        <f>IFERROR(VLOOKUP(A1000,'Aux Área'!$A$4:$B$123,2,0),"-")</f>
        <v>FACILITIES</v>
      </c>
    </row>
    <row r="1001" spans="1:30" x14ac:dyDescent="0.3">
      <c r="A1001" t="s">
        <v>1945</v>
      </c>
      <c r="B1001" t="s">
        <v>1946</v>
      </c>
      <c r="C1001" t="s">
        <v>1947</v>
      </c>
      <c r="D1001" t="s">
        <v>1948</v>
      </c>
      <c r="E1001" t="s">
        <v>1949</v>
      </c>
      <c r="F1001" t="s">
        <v>653</v>
      </c>
      <c r="G1001" t="s">
        <v>1495</v>
      </c>
      <c r="H1001" t="s">
        <v>1804</v>
      </c>
      <c r="I1001" t="s">
        <v>1497</v>
      </c>
      <c r="J1001" t="s">
        <v>139</v>
      </c>
      <c r="K1001" t="s">
        <v>140</v>
      </c>
      <c r="L1001" t="s">
        <v>141</v>
      </c>
      <c r="M1001" t="s">
        <v>38</v>
      </c>
      <c r="N1001" t="s">
        <v>668</v>
      </c>
      <c r="O1001" s="23">
        <v>0</v>
      </c>
      <c r="P1001" s="9">
        <v>0</v>
      </c>
      <c r="Q1001" t="s">
        <v>40</v>
      </c>
      <c r="R1001">
        <v>0</v>
      </c>
      <c r="S1001" s="9">
        <v>90</v>
      </c>
      <c r="T1001" s="26">
        <v>5.64</v>
      </c>
      <c r="U1001" s="8">
        <v>507.6</v>
      </c>
      <c r="V1001" t="s">
        <v>1950</v>
      </c>
      <c r="W1001" t="s">
        <v>652</v>
      </c>
      <c r="X1001" t="s">
        <v>42</v>
      </c>
      <c r="Y1001" t="s">
        <v>653</v>
      </c>
      <c r="AA1001" s="1">
        <f t="shared" si="74"/>
        <v>45919</v>
      </c>
      <c r="AB1001" s="2">
        <f t="shared" si="75"/>
        <v>9</v>
      </c>
      <c r="AC1001" s="2">
        <f t="shared" si="76"/>
        <v>2025</v>
      </c>
      <c r="AD1001" s="2" t="str">
        <f>IFERROR(VLOOKUP(A1001,'Aux Área'!$A$4:$B$123,2,0),"-")</f>
        <v>SÃO PEDRO</v>
      </c>
    </row>
    <row r="1002" spans="1:30" x14ac:dyDescent="0.3">
      <c r="A1002" t="s">
        <v>44</v>
      </c>
      <c r="B1002" t="s">
        <v>478</v>
      </c>
      <c r="C1002" t="s">
        <v>1951</v>
      </c>
      <c r="D1002" t="s">
        <v>1619</v>
      </c>
      <c r="E1002" t="s">
        <v>1620</v>
      </c>
      <c r="F1002" t="s">
        <v>45</v>
      </c>
      <c r="G1002" t="s">
        <v>1500</v>
      </c>
      <c r="H1002" t="s">
        <v>36</v>
      </c>
      <c r="I1002" t="s">
        <v>37</v>
      </c>
      <c r="J1002" t="s">
        <v>370</v>
      </c>
      <c r="K1002" t="s">
        <v>371</v>
      </c>
      <c r="L1002" t="s">
        <v>124</v>
      </c>
      <c r="M1002" t="s">
        <v>38</v>
      </c>
      <c r="N1002" t="s">
        <v>39</v>
      </c>
      <c r="O1002" s="23">
        <v>299</v>
      </c>
      <c r="P1002" s="9">
        <v>8.49</v>
      </c>
      <c r="Q1002" t="s">
        <v>40</v>
      </c>
      <c r="R1002">
        <v>8207</v>
      </c>
      <c r="S1002" s="9">
        <v>35.200000000000003</v>
      </c>
      <c r="T1002" s="26">
        <v>4.49</v>
      </c>
      <c r="U1002" s="8">
        <v>158.05000000000001</v>
      </c>
      <c r="V1002" t="s">
        <v>1952</v>
      </c>
      <c r="W1002" t="s">
        <v>42</v>
      </c>
      <c r="X1002" t="s">
        <v>42</v>
      </c>
      <c r="Y1002" t="s">
        <v>1740</v>
      </c>
      <c r="AA1002" s="1">
        <f t="shared" si="74"/>
        <v>45919</v>
      </c>
      <c r="AB1002" s="2">
        <f t="shared" si="75"/>
        <v>9</v>
      </c>
      <c r="AC1002" s="2">
        <f t="shared" si="76"/>
        <v>2025</v>
      </c>
      <c r="AD1002" s="2" t="str">
        <f>IFERROR(VLOOKUP(A1002,'Aux Área'!$A$4:$B$123,2,0),"-")</f>
        <v>OPERAÇÃO</v>
      </c>
    </row>
    <row r="1003" spans="1:30" x14ac:dyDescent="0.3">
      <c r="A1003" t="s">
        <v>68</v>
      </c>
      <c r="B1003" t="s">
        <v>296</v>
      </c>
      <c r="C1003" t="s">
        <v>1953</v>
      </c>
      <c r="D1003" t="s">
        <v>80</v>
      </c>
      <c r="E1003" t="s">
        <v>81</v>
      </c>
      <c r="F1003" t="s">
        <v>69</v>
      </c>
      <c r="G1003" t="s">
        <v>1503</v>
      </c>
      <c r="H1003" t="s">
        <v>36</v>
      </c>
      <c r="I1003" t="s">
        <v>37</v>
      </c>
      <c r="J1003" t="s">
        <v>275</v>
      </c>
      <c r="K1003" t="s">
        <v>276</v>
      </c>
      <c r="L1003" t="s">
        <v>124</v>
      </c>
      <c r="M1003" t="s">
        <v>38</v>
      </c>
      <c r="N1003" t="s">
        <v>39</v>
      </c>
      <c r="O1003" s="23">
        <v>399</v>
      </c>
      <c r="P1003" s="9">
        <v>9.92</v>
      </c>
      <c r="Q1003" t="s">
        <v>40</v>
      </c>
      <c r="R1003">
        <v>5604</v>
      </c>
      <c r="S1003" s="9">
        <v>40.229999999999997</v>
      </c>
      <c r="T1003" s="26">
        <v>4.29</v>
      </c>
      <c r="U1003" s="8">
        <v>172.59</v>
      </c>
      <c r="V1003" t="s">
        <v>1954</v>
      </c>
      <c r="W1003" t="s">
        <v>42</v>
      </c>
      <c r="X1003" t="s">
        <v>42</v>
      </c>
      <c r="Y1003" t="s">
        <v>1740</v>
      </c>
      <c r="AA1003" s="1">
        <f t="shared" si="74"/>
        <v>45919</v>
      </c>
      <c r="AB1003" s="2">
        <f t="shared" si="75"/>
        <v>9</v>
      </c>
      <c r="AC1003" s="2">
        <f t="shared" si="76"/>
        <v>2025</v>
      </c>
      <c r="AD1003" s="2" t="str">
        <f>IFERROR(VLOOKUP(A1003,'Aux Área'!$A$4:$B$123,2,0),"-")</f>
        <v>OPERAÇÃO</v>
      </c>
    </row>
    <row r="1004" spans="1:30" x14ac:dyDescent="0.3">
      <c r="A1004" t="s">
        <v>66</v>
      </c>
      <c r="B1004" t="s">
        <v>464</v>
      </c>
      <c r="C1004" t="s">
        <v>1955</v>
      </c>
      <c r="D1004" t="s">
        <v>151</v>
      </c>
      <c r="E1004" t="s">
        <v>152</v>
      </c>
      <c r="F1004" t="s">
        <v>67</v>
      </c>
      <c r="G1004" t="s">
        <v>1503</v>
      </c>
      <c r="H1004" t="s">
        <v>36</v>
      </c>
      <c r="I1004" t="s">
        <v>37</v>
      </c>
      <c r="J1004" t="s">
        <v>122</v>
      </c>
      <c r="K1004" t="s">
        <v>123</v>
      </c>
      <c r="L1004" t="s">
        <v>124</v>
      </c>
      <c r="M1004" t="s">
        <v>38</v>
      </c>
      <c r="N1004" t="s">
        <v>39</v>
      </c>
      <c r="O1004" s="23">
        <v>247</v>
      </c>
      <c r="P1004" s="9">
        <v>10.64</v>
      </c>
      <c r="Q1004" t="s">
        <v>40</v>
      </c>
      <c r="R1004">
        <v>7613</v>
      </c>
      <c r="S1004" s="9">
        <v>23.22</v>
      </c>
      <c r="T1004" s="26">
        <v>4.2889999999999997</v>
      </c>
      <c r="U1004" s="8">
        <v>99.6</v>
      </c>
      <c r="V1004" t="s">
        <v>246</v>
      </c>
      <c r="W1004" t="s">
        <v>42</v>
      </c>
      <c r="X1004" t="s">
        <v>42</v>
      </c>
      <c r="Y1004" t="s">
        <v>1740</v>
      </c>
      <c r="AA1004" s="1">
        <f t="shared" si="74"/>
        <v>45919</v>
      </c>
      <c r="AB1004" s="2">
        <f t="shared" si="75"/>
        <v>9</v>
      </c>
      <c r="AC1004" s="2">
        <f t="shared" si="76"/>
        <v>2025</v>
      </c>
      <c r="AD1004" s="2" t="str">
        <f>IFERROR(VLOOKUP(A1004,'Aux Área'!$A$4:$B$123,2,0),"-")</f>
        <v>OPERAÇÃO</v>
      </c>
    </row>
    <row r="1005" spans="1:30" x14ac:dyDescent="0.3">
      <c r="A1005" t="s">
        <v>46</v>
      </c>
      <c r="B1005" t="s">
        <v>458</v>
      </c>
      <c r="C1005" t="s">
        <v>1956</v>
      </c>
      <c r="D1005" t="s">
        <v>958</v>
      </c>
      <c r="E1005" t="s">
        <v>959</v>
      </c>
      <c r="F1005" t="s">
        <v>47</v>
      </c>
      <c r="G1005" t="s">
        <v>1503</v>
      </c>
      <c r="H1005" t="s">
        <v>36</v>
      </c>
      <c r="I1005" t="s">
        <v>37</v>
      </c>
      <c r="J1005" t="s">
        <v>108</v>
      </c>
      <c r="K1005" t="s">
        <v>109</v>
      </c>
      <c r="L1005" t="s">
        <v>110</v>
      </c>
      <c r="M1005" t="s">
        <v>38</v>
      </c>
      <c r="N1005" t="s">
        <v>111</v>
      </c>
      <c r="O1005" s="23">
        <v>256</v>
      </c>
      <c r="P1005" s="9">
        <v>9.1199999999999992</v>
      </c>
      <c r="Q1005" t="s">
        <v>40</v>
      </c>
      <c r="R1005">
        <v>16336</v>
      </c>
      <c r="S1005" s="9">
        <v>28.06</v>
      </c>
      <c r="T1005" s="26">
        <v>5.05</v>
      </c>
      <c r="U1005" s="8">
        <v>141.69999999999999</v>
      </c>
      <c r="V1005" t="s">
        <v>112</v>
      </c>
      <c r="W1005" t="s">
        <v>42</v>
      </c>
      <c r="X1005" t="s">
        <v>42</v>
      </c>
      <c r="Y1005" t="s">
        <v>1740</v>
      </c>
      <c r="AA1005" s="1">
        <f t="shared" si="74"/>
        <v>45919</v>
      </c>
      <c r="AB1005" s="2">
        <f t="shared" si="75"/>
        <v>9</v>
      </c>
      <c r="AC1005" s="2">
        <f t="shared" si="76"/>
        <v>2025</v>
      </c>
      <c r="AD1005" s="2" t="str">
        <f>IFERROR(VLOOKUP(A1005,'Aux Área'!$A$4:$B$123,2,0),"-")</f>
        <v>FACILITIES</v>
      </c>
    </row>
    <row r="1006" spans="1:30" x14ac:dyDescent="0.3">
      <c r="A1006" t="s">
        <v>1702</v>
      </c>
      <c r="B1006" t="s">
        <v>209</v>
      </c>
      <c r="C1006" t="s">
        <v>1957</v>
      </c>
      <c r="D1006" t="s">
        <v>1225</v>
      </c>
      <c r="E1006" t="s">
        <v>1226</v>
      </c>
      <c r="F1006" t="s">
        <v>653</v>
      </c>
      <c r="G1006" t="s">
        <v>1495</v>
      </c>
      <c r="H1006" t="s">
        <v>1704</v>
      </c>
      <c r="I1006" t="s">
        <v>1497</v>
      </c>
      <c r="J1006" t="s">
        <v>237</v>
      </c>
      <c r="K1006" t="s">
        <v>238</v>
      </c>
      <c r="L1006" t="s">
        <v>110</v>
      </c>
      <c r="M1006" t="s">
        <v>38</v>
      </c>
      <c r="N1006" t="s">
        <v>668</v>
      </c>
      <c r="O1006" s="23">
        <v>0</v>
      </c>
      <c r="P1006" s="9">
        <v>0</v>
      </c>
      <c r="Q1006" t="s">
        <v>40</v>
      </c>
      <c r="R1006">
        <v>0</v>
      </c>
      <c r="S1006" s="9">
        <v>199.8</v>
      </c>
      <c r="T1006" s="26">
        <v>6.39</v>
      </c>
      <c r="U1006" s="8">
        <v>1276.72</v>
      </c>
      <c r="V1006" t="s">
        <v>41</v>
      </c>
      <c r="W1006" t="s">
        <v>652</v>
      </c>
      <c r="X1006" t="s">
        <v>42</v>
      </c>
      <c r="Y1006" t="s">
        <v>653</v>
      </c>
      <c r="AA1006" s="1">
        <f t="shared" si="74"/>
        <v>45919</v>
      </c>
      <c r="AB1006" s="2">
        <f t="shared" si="75"/>
        <v>9</v>
      </c>
      <c r="AC1006" s="2">
        <f t="shared" si="76"/>
        <v>2025</v>
      </c>
      <c r="AD1006" s="2" t="str">
        <f>IFERROR(VLOOKUP(A1006,'Aux Área'!$A$4:$B$123,2,0),"-")</f>
        <v>SÃO PEDRO</v>
      </c>
    </row>
    <row r="1007" spans="1:30" x14ac:dyDescent="0.3">
      <c r="A1007" t="s">
        <v>48</v>
      </c>
      <c r="B1007" t="s">
        <v>288</v>
      </c>
      <c r="C1007" t="s">
        <v>1958</v>
      </c>
      <c r="D1007" t="s">
        <v>132</v>
      </c>
      <c r="E1007" t="s">
        <v>133</v>
      </c>
      <c r="F1007" t="s">
        <v>49</v>
      </c>
      <c r="G1007" t="s">
        <v>1500</v>
      </c>
      <c r="H1007" t="s">
        <v>36</v>
      </c>
      <c r="I1007" t="s">
        <v>37</v>
      </c>
      <c r="J1007" t="s">
        <v>97</v>
      </c>
      <c r="K1007" t="s">
        <v>98</v>
      </c>
      <c r="L1007" t="s">
        <v>84</v>
      </c>
      <c r="M1007" t="s">
        <v>38</v>
      </c>
      <c r="N1007" t="s">
        <v>39</v>
      </c>
      <c r="O1007" s="23">
        <v>338</v>
      </c>
      <c r="P1007" s="9">
        <v>8.4</v>
      </c>
      <c r="Q1007" t="s">
        <v>40</v>
      </c>
      <c r="R1007">
        <v>10345</v>
      </c>
      <c r="S1007" s="9">
        <v>40.26</v>
      </c>
      <c r="T1007" s="26">
        <v>4.84</v>
      </c>
      <c r="U1007" s="8">
        <v>194.86</v>
      </c>
      <c r="V1007" t="s">
        <v>1959</v>
      </c>
      <c r="W1007" t="s">
        <v>42</v>
      </c>
      <c r="X1007" t="s">
        <v>42</v>
      </c>
      <c r="Y1007" t="s">
        <v>1740</v>
      </c>
      <c r="AA1007" s="1">
        <f t="shared" si="74"/>
        <v>45919</v>
      </c>
      <c r="AB1007" s="2">
        <f t="shared" si="75"/>
        <v>9</v>
      </c>
      <c r="AC1007" s="2">
        <f t="shared" si="76"/>
        <v>2025</v>
      </c>
      <c r="AD1007" s="2" t="str">
        <f>IFERROR(VLOOKUP(A1007,'Aux Área'!$A$4:$B$123,2,0),"-")</f>
        <v>ENGENHARIA</v>
      </c>
    </row>
    <row r="1008" spans="1:30" x14ac:dyDescent="0.3">
      <c r="A1008" t="s">
        <v>58</v>
      </c>
      <c r="B1008" t="s">
        <v>250</v>
      </c>
      <c r="C1008" t="s">
        <v>1960</v>
      </c>
      <c r="D1008" t="s">
        <v>158</v>
      </c>
      <c r="E1008" t="s">
        <v>159</v>
      </c>
      <c r="F1008" t="s">
        <v>59</v>
      </c>
      <c r="G1008" t="s">
        <v>1500</v>
      </c>
      <c r="H1008" t="s">
        <v>36</v>
      </c>
      <c r="I1008" t="s">
        <v>37</v>
      </c>
      <c r="J1008" t="s">
        <v>188</v>
      </c>
      <c r="K1008" t="s">
        <v>189</v>
      </c>
      <c r="L1008" t="s">
        <v>190</v>
      </c>
      <c r="M1008" t="s">
        <v>38</v>
      </c>
      <c r="N1008" t="s">
        <v>39</v>
      </c>
      <c r="O1008" s="23">
        <v>311</v>
      </c>
      <c r="P1008" s="9">
        <v>8.5</v>
      </c>
      <c r="Q1008" t="s">
        <v>40</v>
      </c>
      <c r="R1008">
        <v>36469</v>
      </c>
      <c r="S1008" s="9">
        <v>36.6</v>
      </c>
      <c r="T1008" s="26">
        <v>4.3899999999999997</v>
      </c>
      <c r="U1008" s="8">
        <v>160.66999999999999</v>
      </c>
      <c r="V1008" t="s">
        <v>41</v>
      </c>
      <c r="W1008" t="s">
        <v>42</v>
      </c>
      <c r="X1008" t="s">
        <v>42</v>
      </c>
      <c r="Y1008" t="s">
        <v>1740</v>
      </c>
      <c r="AA1008" s="1">
        <f t="shared" ref="AA1008:AA1016" si="77">DATEVALUE(C1008)</f>
        <v>45920</v>
      </c>
      <c r="AB1008" s="2">
        <f t="shared" ref="AB1008:AB1016" si="78">MONTH(AA1008)</f>
        <v>9</v>
      </c>
      <c r="AC1008" s="2">
        <f t="shared" ref="AC1008:AC1016" si="79">YEAR(AA1008)</f>
        <v>2025</v>
      </c>
      <c r="AD1008" s="2" t="str">
        <f>IFERROR(VLOOKUP(A1008,'Aux Área'!$A$4:$B$123,2,0),"-")</f>
        <v>CONSERVA</v>
      </c>
    </row>
    <row r="1009" spans="1:30" x14ac:dyDescent="0.3">
      <c r="A1009" t="s">
        <v>52</v>
      </c>
      <c r="B1009" t="s">
        <v>1449</v>
      </c>
      <c r="C1009" t="s">
        <v>1961</v>
      </c>
      <c r="D1009" t="s">
        <v>391</v>
      </c>
      <c r="E1009" t="s">
        <v>392</v>
      </c>
      <c r="F1009" t="s">
        <v>53</v>
      </c>
      <c r="G1009" t="s">
        <v>1500</v>
      </c>
      <c r="H1009" t="s">
        <v>36</v>
      </c>
      <c r="I1009" t="s">
        <v>37</v>
      </c>
      <c r="J1009" t="s">
        <v>650</v>
      </c>
      <c r="K1009" t="s">
        <v>651</v>
      </c>
      <c r="L1009" t="s">
        <v>124</v>
      </c>
      <c r="M1009" t="s">
        <v>38</v>
      </c>
      <c r="N1009" t="s">
        <v>39</v>
      </c>
      <c r="O1009" s="23">
        <v>348</v>
      </c>
      <c r="P1009" s="9">
        <v>9.48</v>
      </c>
      <c r="Q1009" t="s">
        <v>40</v>
      </c>
      <c r="R1009">
        <v>17839</v>
      </c>
      <c r="S1009" s="9">
        <v>36.69</v>
      </c>
      <c r="T1009" s="26">
        <v>4.45</v>
      </c>
      <c r="U1009" s="8">
        <v>163.27000000000001</v>
      </c>
      <c r="V1009" t="s">
        <v>112</v>
      </c>
      <c r="W1009" t="s">
        <v>42</v>
      </c>
      <c r="X1009" t="s">
        <v>42</v>
      </c>
      <c r="Y1009" t="s">
        <v>1740</v>
      </c>
      <c r="AA1009" s="1">
        <f t="shared" si="77"/>
        <v>45920</v>
      </c>
      <c r="AB1009" s="2">
        <f t="shared" si="78"/>
        <v>9</v>
      </c>
      <c r="AC1009" s="2">
        <f t="shared" si="79"/>
        <v>2025</v>
      </c>
      <c r="AD1009" s="2" t="str">
        <f>IFERROR(VLOOKUP(A1009,'Aux Área'!$A$4:$B$123,2,0),"-")</f>
        <v>OPERAÇÃO</v>
      </c>
    </row>
    <row r="1010" spans="1:30" x14ac:dyDescent="0.3">
      <c r="A1010" t="s">
        <v>1799</v>
      </c>
      <c r="B1010" t="s">
        <v>1800</v>
      </c>
      <c r="C1010" t="s">
        <v>1962</v>
      </c>
      <c r="D1010" t="s">
        <v>1841</v>
      </c>
      <c r="E1010" t="s">
        <v>1842</v>
      </c>
      <c r="F1010" t="s">
        <v>653</v>
      </c>
      <c r="G1010" t="s">
        <v>1495</v>
      </c>
      <c r="H1010" t="s">
        <v>1804</v>
      </c>
      <c r="I1010" t="s">
        <v>1497</v>
      </c>
      <c r="J1010" t="s">
        <v>1100</v>
      </c>
      <c r="K1010" t="s">
        <v>1101</v>
      </c>
      <c r="L1010" t="s">
        <v>181</v>
      </c>
      <c r="M1010" t="s">
        <v>38</v>
      </c>
      <c r="N1010" t="s">
        <v>668</v>
      </c>
      <c r="O1010" s="23">
        <v>0</v>
      </c>
      <c r="P1010" s="9">
        <v>0</v>
      </c>
      <c r="Q1010" t="s">
        <v>40</v>
      </c>
      <c r="R1010">
        <v>0</v>
      </c>
      <c r="S1010" s="9">
        <v>86.93</v>
      </c>
      <c r="T1010" s="26">
        <v>5.59</v>
      </c>
      <c r="U1010" s="8">
        <v>485.97</v>
      </c>
      <c r="V1010" t="s">
        <v>1963</v>
      </c>
      <c r="W1010" t="s">
        <v>652</v>
      </c>
      <c r="X1010" t="s">
        <v>42</v>
      </c>
      <c r="Y1010" t="s">
        <v>653</v>
      </c>
      <c r="AA1010" s="1">
        <f t="shared" si="77"/>
        <v>45920</v>
      </c>
      <c r="AB1010" s="2">
        <f t="shared" si="78"/>
        <v>9</v>
      </c>
      <c r="AC1010" s="2">
        <f t="shared" si="79"/>
        <v>2025</v>
      </c>
      <c r="AD1010" s="2" t="str">
        <f>IFERROR(VLOOKUP(A1010,'Aux Área'!$A$4:$B$123,2,0),"-")</f>
        <v>SÃO PEDRO</v>
      </c>
    </row>
    <row r="1011" spans="1:30" x14ac:dyDescent="0.3">
      <c r="A1011" t="s">
        <v>60</v>
      </c>
      <c r="B1011" t="s">
        <v>614</v>
      </c>
      <c r="C1011" t="s">
        <v>1964</v>
      </c>
      <c r="D1011" t="s">
        <v>1206</v>
      </c>
      <c r="E1011" t="s">
        <v>1207</v>
      </c>
      <c r="F1011" t="s">
        <v>61</v>
      </c>
      <c r="G1011" t="s">
        <v>1500</v>
      </c>
      <c r="H1011" t="s">
        <v>36</v>
      </c>
      <c r="I1011" t="s">
        <v>37</v>
      </c>
      <c r="J1011" t="s">
        <v>1965</v>
      </c>
      <c r="K1011" t="s">
        <v>1966</v>
      </c>
      <c r="L1011" t="s">
        <v>84</v>
      </c>
      <c r="M1011" t="s">
        <v>38</v>
      </c>
      <c r="N1011" t="s">
        <v>39</v>
      </c>
      <c r="O1011" s="23">
        <v>324</v>
      </c>
      <c r="P1011" s="9">
        <v>8.14</v>
      </c>
      <c r="Q1011" t="s">
        <v>40</v>
      </c>
      <c r="R1011">
        <v>10008</v>
      </c>
      <c r="S1011" s="9">
        <v>39.81</v>
      </c>
      <c r="T1011" s="26">
        <v>5.04</v>
      </c>
      <c r="U1011" s="8">
        <v>200.66</v>
      </c>
      <c r="V1011" t="s">
        <v>41</v>
      </c>
      <c r="W1011" t="s">
        <v>42</v>
      </c>
      <c r="X1011" t="s">
        <v>42</v>
      </c>
      <c r="Y1011" t="s">
        <v>1740</v>
      </c>
      <c r="AA1011" s="1">
        <f t="shared" si="77"/>
        <v>45920</v>
      </c>
      <c r="AB1011" s="2">
        <f t="shared" si="78"/>
        <v>9</v>
      </c>
      <c r="AC1011" s="2">
        <f t="shared" si="79"/>
        <v>2025</v>
      </c>
      <c r="AD1011" s="2" t="str">
        <f>IFERROR(VLOOKUP(A1011,'Aux Área'!$A$4:$B$123,2,0),"-")</f>
        <v>QSMS</v>
      </c>
    </row>
    <row r="1012" spans="1:30" x14ac:dyDescent="0.3">
      <c r="A1012" t="s">
        <v>54</v>
      </c>
      <c r="B1012" t="s">
        <v>319</v>
      </c>
      <c r="C1012" t="s">
        <v>1967</v>
      </c>
      <c r="D1012" t="s">
        <v>1480</v>
      </c>
      <c r="E1012" t="s">
        <v>1481</v>
      </c>
      <c r="F1012" t="s">
        <v>55</v>
      </c>
      <c r="G1012" t="s">
        <v>1500</v>
      </c>
      <c r="H1012" t="s">
        <v>36</v>
      </c>
      <c r="I1012" t="s">
        <v>37</v>
      </c>
      <c r="J1012" t="s">
        <v>1968</v>
      </c>
      <c r="K1012" t="s">
        <v>1969</v>
      </c>
      <c r="L1012" t="s">
        <v>181</v>
      </c>
      <c r="M1012" t="s">
        <v>38</v>
      </c>
      <c r="N1012" t="s">
        <v>39</v>
      </c>
      <c r="O1012" s="23">
        <v>410</v>
      </c>
      <c r="P1012" s="9">
        <v>10.07</v>
      </c>
      <c r="Q1012" t="s">
        <v>40</v>
      </c>
      <c r="R1012">
        <v>12571</v>
      </c>
      <c r="S1012" s="9">
        <v>40.729999999999997</v>
      </c>
      <c r="T1012" s="26">
        <v>4.84</v>
      </c>
      <c r="U1012" s="8">
        <v>197.13</v>
      </c>
      <c r="V1012" t="s">
        <v>112</v>
      </c>
      <c r="W1012" t="s">
        <v>42</v>
      </c>
      <c r="X1012" t="s">
        <v>42</v>
      </c>
      <c r="Y1012" t="s">
        <v>1740</v>
      </c>
      <c r="AA1012" s="1">
        <f t="shared" si="77"/>
        <v>45920</v>
      </c>
      <c r="AB1012" s="2">
        <f t="shared" si="78"/>
        <v>9</v>
      </c>
      <c r="AC1012" s="2">
        <f t="shared" si="79"/>
        <v>2025</v>
      </c>
      <c r="AD1012" s="2" t="str">
        <f>IFERROR(VLOOKUP(A1012,'Aux Área'!$A$4:$B$123,2,0),"-")</f>
        <v>ENGENHARIA</v>
      </c>
    </row>
    <row r="1013" spans="1:30" x14ac:dyDescent="0.3">
      <c r="A1013" t="s">
        <v>1295</v>
      </c>
      <c r="B1013" t="s">
        <v>1753</v>
      </c>
      <c r="C1013" t="s">
        <v>1970</v>
      </c>
      <c r="D1013" t="s">
        <v>1297</v>
      </c>
      <c r="E1013" t="s">
        <v>1298</v>
      </c>
      <c r="F1013" t="s">
        <v>1299</v>
      </c>
      <c r="G1013" t="s">
        <v>1135</v>
      </c>
      <c r="H1013" t="s">
        <v>1301</v>
      </c>
      <c r="I1013" t="s">
        <v>839</v>
      </c>
      <c r="J1013" t="s">
        <v>1971</v>
      </c>
      <c r="K1013" t="s">
        <v>1972</v>
      </c>
      <c r="L1013" t="s">
        <v>84</v>
      </c>
      <c r="M1013" t="s">
        <v>38</v>
      </c>
      <c r="N1013" t="s">
        <v>39</v>
      </c>
      <c r="O1013" s="23">
        <v>0</v>
      </c>
      <c r="P1013" s="23">
        <v>0</v>
      </c>
      <c r="Q1013" t="s">
        <v>40</v>
      </c>
      <c r="R1013" t="s">
        <v>15244</v>
      </c>
      <c r="S1013" s="9">
        <v>46.7</v>
      </c>
      <c r="T1013" s="26">
        <v>4.9400000000000004</v>
      </c>
      <c r="U1013" s="8">
        <v>230.7</v>
      </c>
      <c r="V1013" t="s">
        <v>1973</v>
      </c>
      <c r="W1013" t="s">
        <v>42</v>
      </c>
      <c r="X1013" t="s">
        <v>42</v>
      </c>
      <c r="Y1013" t="s">
        <v>1740</v>
      </c>
      <c r="AA1013" s="1">
        <f t="shared" si="77"/>
        <v>45920</v>
      </c>
      <c r="AB1013" s="2">
        <f t="shared" si="78"/>
        <v>9</v>
      </c>
      <c r="AC1013" s="2">
        <f t="shared" si="79"/>
        <v>2025</v>
      </c>
      <c r="AD1013" s="2" t="str">
        <f>IFERROR(VLOOKUP(A1013,'Aux Área'!$A$4:$B$123,2,0),"-")</f>
        <v>LUCCA JR - OP</v>
      </c>
    </row>
    <row r="1014" spans="1:30" x14ac:dyDescent="0.3">
      <c r="A1014" t="s">
        <v>46</v>
      </c>
      <c r="B1014" t="s">
        <v>458</v>
      </c>
      <c r="C1014" t="s">
        <v>1974</v>
      </c>
      <c r="D1014" t="s">
        <v>958</v>
      </c>
      <c r="E1014" t="s">
        <v>959</v>
      </c>
      <c r="F1014" t="s">
        <v>47</v>
      </c>
      <c r="G1014" t="s">
        <v>1503</v>
      </c>
      <c r="H1014" t="s">
        <v>36</v>
      </c>
      <c r="I1014" t="s">
        <v>37</v>
      </c>
      <c r="J1014" t="s">
        <v>1975</v>
      </c>
      <c r="K1014" t="s">
        <v>1976</v>
      </c>
      <c r="L1014" t="s">
        <v>155</v>
      </c>
      <c r="M1014" t="s">
        <v>38</v>
      </c>
      <c r="N1014" t="s">
        <v>39</v>
      </c>
      <c r="O1014" s="23">
        <v>136</v>
      </c>
      <c r="P1014" s="9">
        <v>8.36</v>
      </c>
      <c r="Q1014" t="s">
        <v>40</v>
      </c>
      <c r="R1014">
        <v>16472</v>
      </c>
      <c r="S1014" s="9">
        <v>16.260000000000002</v>
      </c>
      <c r="T1014" s="26">
        <v>4.49</v>
      </c>
      <c r="U1014" s="8">
        <v>73.010000000000005</v>
      </c>
      <c r="V1014" t="s">
        <v>1977</v>
      </c>
      <c r="W1014" t="s">
        <v>42</v>
      </c>
      <c r="X1014" t="s">
        <v>42</v>
      </c>
      <c r="Y1014" t="s">
        <v>1740</v>
      </c>
      <c r="AA1014" s="1">
        <f t="shared" si="77"/>
        <v>45921</v>
      </c>
      <c r="AB1014" s="2">
        <f t="shared" si="78"/>
        <v>9</v>
      </c>
      <c r="AC1014" s="2">
        <f t="shared" si="79"/>
        <v>2025</v>
      </c>
      <c r="AD1014" s="2" t="str">
        <f>IFERROR(VLOOKUP(A1014,'Aux Área'!$A$4:$B$123,2,0),"-")</f>
        <v>FACILITIES</v>
      </c>
    </row>
    <row r="1015" spans="1:30" x14ac:dyDescent="0.3">
      <c r="A1015" t="s">
        <v>62</v>
      </c>
      <c r="B1015" t="s">
        <v>1455</v>
      </c>
      <c r="C1015" t="s">
        <v>1978</v>
      </c>
      <c r="D1015" t="s">
        <v>120</v>
      </c>
      <c r="E1015" t="s">
        <v>121</v>
      </c>
      <c r="F1015" t="s">
        <v>63</v>
      </c>
      <c r="G1015" t="s">
        <v>1500</v>
      </c>
      <c r="H1015" t="s">
        <v>36</v>
      </c>
      <c r="I1015" t="s">
        <v>37</v>
      </c>
      <c r="J1015" t="s">
        <v>248</v>
      </c>
      <c r="K1015" t="s">
        <v>249</v>
      </c>
      <c r="L1015" t="s">
        <v>207</v>
      </c>
      <c r="M1015" t="s">
        <v>38</v>
      </c>
      <c r="N1015" t="s">
        <v>39</v>
      </c>
      <c r="O1015" s="23">
        <v>343</v>
      </c>
      <c r="P1015" s="9">
        <v>10.49</v>
      </c>
      <c r="Q1015" t="s">
        <v>40</v>
      </c>
      <c r="R1015">
        <v>28431</v>
      </c>
      <c r="S1015" s="9">
        <v>32.71</v>
      </c>
      <c r="T1015" s="26">
        <v>4.79</v>
      </c>
      <c r="U1015" s="8">
        <v>156.68</v>
      </c>
      <c r="V1015" t="s">
        <v>112</v>
      </c>
      <c r="W1015" t="s">
        <v>42</v>
      </c>
      <c r="X1015" t="s">
        <v>42</v>
      </c>
      <c r="Y1015" t="s">
        <v>1740</v>
      </c>
      <c r="AA1015" s="1">
        <f t="shared" si="77"/>
        <v>45921</v>
      </c>
      <c r="AB1015" s="2">
        <f t="shared" si="78"/>
        <v>9</v>
      </c>
      <c r="AC1015" s="2">
        <f t="shared" si="79"/>
        <v>2025</v>
      </c>
      <c r="AD1015" s="2" t="str">
        <f>IFERROR(VLOOKUP(A1015,'Aux Área'!$A$4:$B$123,2,0),"-")</f>
        <v>CONSERVA</v>
      </c>
    </row>
    <row r="1016" spans="1:30" x14ac:dyDescent="0.3">
      <c r="A1016" t="s">
        <v>1979</v>
      </c>
      <c r="B1016" t="s">
        <v>1980</v>
      </c>
      <c r="C1016" t="s">
        <v>1981</v>
      </c>
      <c r="D1016" t="s">
        <v>1297</v>
      </c>
      <c r="E1016" t="s">
        <v>1298</v>
      </c>
      <c r="F1016" t="s">
        <v>1982</v>
      </c>
      <c r="G1016" t="s">
        <v>635</v>
      </c>
      <c r="H1016" t="s">
        <v>1983</v>
      </c>
      <c r="I1016" t="s">
        <v>839</v>
      </c>
      <c r="J1016" t="s">
        <v>275</v>
      </c>
      <c r="K1016" t="s">
        <v>276</v>
      </c>
      <c r="L1016" t="s">
        <v>124</v>
      </c>
      <c r="M1016" t="s">
        <v>38</v>
      </c>
      <c r="N1016" t="s">
        <v>668</v>
      </c>
      <c r="O1016" s="23">
        <v>0</v>
      </c>
      <c r="P1016" s="9">
        <v>0</v>
      </c>
      <c r="Q1016" t="s">
        <v>40</v>
      </c>
      <c r="R1016">
        <v>2293</v>
      </c>
      <c r="S1016" s="9">
        <v>810.01</v>
      </c>
      <c r="T1016" s="26">
        <v>6.77</v>
      </c>
      <c r="U1016" s="8">
        <v>5483.77</v>
      </c>
      <c r="V1016" t="s">
        <v>1984</v>
      </c>
      <c r="W1016" t="s">
        <v>1985</v>
      </c>
      <c r="X1016" t="s">
        <v>42</v>
      </c>
      <c r="Y1016" t="s">
        <v>1986</v>
      </c>
      <c r="AA1016" s="1">
        <f t="shared" si="77"/>
        <v>45921</v>
      </c>
      <c r="AB1016" s="2">
        <f t="shared" si="78"/>
        <v>9</v>
      </c>
      <c r="AC1016" s="2">
        <f t="shared" si="79"/>
        <v>2025</v>
      </c>
      <c r="AD1016" s="2" t="str">
        <f>IFERROR(VLOOKUP(A1016,'Aux Área'!$A$4:$B$123,2,0),"-")</f>
        <v>PESADOS</v>
      </c>
    </row>
    <row r="1017" spans="1:30" x14ac:dyDescent="0.3">
      <c r="A1017" t="s">
        <v>1979</v>
      </c>
      <c r="C1017" t="s">
        <v>15592</v>
      </c>
      <c r="F1017" t="s">
        <v>1982</v>
      </c>
      <c r="K1017" t="s">
        <v>276</v>
      </c>
      <c r="N1017" t="s">
        <v>15690</v>
      </c>
      <c r="O1017" t="s">
        <v>15244</v>
      </c>
      <c r="P1017" s="9" t="s">
        <v>15244</v>
      </c>
      <c r="Q1017" t="s">
        <v>40</v>
      </c>
      <c r="R1017" t="s">
        <v>15244</v>
      </c>
      <c r="S1017">
        <v>76.23</v>
      </c>
      <c r="U1017" s="8">
        <v>288.94</v>
      </c>
      <c r="W1017" t="s">
        <v>1985</v>
      </c>
      <c r="X1017" t="s">
        <v>42</v>
      </c>
      <c r="Y1017" t="s">
        <v>1986</v>
      </c>
      <c r="AA1017" s="1">
        <f>IFERROR(DATEVALUE(C1017),"-")</f>
        <v>45921</v>
      </c>
      <c r="AB1017" s="2">
        <f>IFERROR(MONTH(AA1017),"-")</f>
        <v>9</v>
      </c>
      <c r="AC1017" s="2">
        <f>IFERROR(YEAR(AA1017),"-")</f>
        <v>2025</v>
      </c>
      <c r="AD1017" s="2" t="str">
        <f>IFERROR(VLOOKUP(A1017,'Aux Área'!$A$4:$B$123,2,0),"-")</f>
        <v>PESADOS</v>
      </c>
    </row>
    <row r="1018" spans="1:30" x14ac:dyDescent="0.3">
      <c r="A1018" t="s">
        <v>1987</v>
      </c>
      <c r="B1018" t="s">
        <v>1988</v>
      </c>
      <c r="C1018" t="s">
        <v>1989</v>
      </c>
      <c r="D1018" t="s">
        <v>1297</v>
      </c>
      <c r="E1018" t="s">
        <v>1298</v>
      </c>
      <c r="F1018" t="s">
        <v>1990</v>
      </c>
      <c r="G1018" t="s">
        <v>635</v>
      </c>
      <c r="H1018" t="s">
        <v>1983</v>
      </c>
      <c r="I1018" t="s">
        <v>839</v>
      </c>
      <c r="J1018" t="s">
        <v>275</v>
      </c>
      <c r="K1018" t="s">
        <v>276</v>
      </c>
      <c r="L1018" t="s">
        <v>124</v>
      </c>
      <c r="M1018" t="s">
        <v>38</v>
      </c>
      <c r="N1018" t="s">
        <v>668</v>
      </c>
      <c r="O1018" s="23">
        <v>0</v>
      </c>
      <c r="P1018" s="9">
        <v>0</v>
      </c>
      <c r="Q1018" t="s">
        <v>40</v>
      </c>
      <c r="R1018">
        <v>2291</v>
      </c>
      <c r="S1018" s="9">
        <v>770.78</v>
      </c>
      <c r="T1018" s="26">
        <v>6.77</v>
      </c>
      <c r="U1018" s="8">
        <v>5218.18</v>
      </c>
      <c r="V1018" t="s">
        <v>1991</v>
      </c>
      <c r="W1018" t="s">
        <v>1985</v>
      </c>
      <c r="X1018" t="s">
        <v>42</v>
      </c>
      <c r="Y1018" t="s">
        <v>1986</v>
      </c>
      <c r="AA1018" s="1">
        <f>DATEVALUE(C1018)</f>
        <v>45921</v>
      </c>
      <c r="AB1018" s="2">
        <f>MONTH(AA1018)</f>
        <v>9</v>
      </c>
      <c r="AC1018" s="2">
        <f>YEAR(AA1018)</f>
        <v>2025</v>
      </c>
      <c r="AD1018" s="2" t="str">
        <f>IFERROR(VLOOKUP(A1018,'Aux Área'!$A$4:$B$123,2,0),"-")</f>
        <v>PESADOS</v>
      </c>
    </row>
    <row r="1019" spans="1:30" x14ac:dyDescent="0.3">
      <c r="A1019" t="s">
        <v>1987</v>
      </c>
      <c r="C1019" t="s">
        <v>15590</v>
      </c>
      <c r="F1019" t="s">
        <v>1990</v>
      </c>
      <c r="K1019" t="s">
        <v>276</v>
      </c>
      <c r="N1019" t="s">
        <v>15690</v>
      </c>
      <c r="O1019" t="s">
        <v>15244</v>
      </c>
      <c r="P1019" s="9" t="s">
        <v>15244</v>
      </c>
      <c r="Q1019" t="s">
        <v>40</v>
      </c>
      <c r="R1019" t="s">
        <v>15244</v>
      </c>
      <c r="S1019">
        <v>76.400000000000006</v>
      </c>
      <c r="U1019" s="8">
        <v>289.58999999999997</v>
      </c>
      <c r="W1019" t="s">
        <v>1985</v>
      </c>
      <c r="X1019" t="s">
        <v>42</v>
      </c>
      <c r="Y1019" t="s">
        <v>1986</v>
      </c>
      <c r="AA1019" s="1">
        <f>IFERROR(DATEVALUE(C1019),"-")</f>
        <v>45921</v>
      </c>
      <c r="AB1019" s="2">
        <f>IFERROR(MONTH(AA1019),"-")</f>
        <v>9</v>
      </c>
      <c r="AC1019" s="2">
        <f>IFERROR(YEAR(AA1019),"-")</f>
        <v>2025</v>
      </c>
      <c r="AD1019" s="2" t="str">
        <f>IFERROR(VLOOKUP(A1019,'Aux Área'!$A$4:$B$123,2,0),"-")</f>
        <v>PESADOS</v>
      </c>
    </row>
    <row r="1020" spans="1:30" x14ac:dyDescent="0.3">
      <c r="A1020" t="s">
        <v>1992</v>
      </c>
      <c r="C1020" t="s">
        <v>15589</v>
      </c>
      <c r="F1020" t="s">
        <v>1995</v>
      </c>
      <c r="K1020" t="s">
        <v>276</v>
      </c>
      <c r="N1020" t="s">
        <v>15690</v>
      </c>
      <c r="O1020" t="s">
        <v>15244</v>
      </c>
      <c r="P1020" s="9" t="s">
        <v>15244</v>
      </c>
      <c r="Q1020" t="s">
        <v>40</v>
      </c>
      <c r="R1020" t="s">
        <v>15244</v>
      </c>
      <c r="S1020">
        <v>10.199999999999999</v>
      </c>
      <c r="U1020" s="8">
        <v>38.69</v>
      </c>
      <c r="W1020" t="s">
        <v>1985</v>
      </c>
      <c r="X1020" t="s">
        <v>42</v>
      </c>
      <c r="Y1020" t="s">
        <v>1986</v>
      </c>
      <c r="AA1020" s="1">
        <f>IFERROR(DATEVALUE(C1020),"-")</f>
        <v>45921</v>
      </c>
      <c r="AB1020" s="2">
        <f>IFERROR(MONTH(AA1020),"-")</f>
        <v>9</v>
      </c>
      <c r="AC1020" s="2">
        <f>IFERROR(YEAR(AA1020),"-")</f>
        <v>2025</v>
      </c>
      <c r="AD1020" s="2" t="str">
        <f>IFERROR(VLOOKUP(A1020,'Aux Área'!$A$4:$B$123,2,0),"-")</f>
        <v>PESADOS</v>
      </c>
    </row>
    <row r="1021" spans="1:30" x14ac:dyDescent="0.3">
      <c r="A1021" t="s">
        <v>1992</v>
      </c>
      <c r="B1021" t="s">
        <v>1993</v>
      </c>
      <c r="C1021" t="s">
        <v>1994</v>
      </c>
      <c r="D1021" t="s">
        <v>1297</v>
      </c>
      <c r="E1021" t="s">
        <v>1298</v>
      </c>
      <c r="F1021" t="s">
        <v>1995</v>
      </c>
      <c r="G1021" t="s">
        <v>659</v>
      </c>
      <c r="H1021" t="s">
        <v>1996</v>
      </c>
      <c r="I1021" t="s">
        <v>1997</v>
      </c>
      <c r="J1021" t="s">
        <v>275</v>
      </c>
      <c r="K1021" t="s">
        <v>276</v>
      </c>
      <c r="L1021" t="s">
        <v>124</v>
      </c>
      <c r="M1021" t="s">
        <v>38</v>
      </c>
      <c r="N1021" t="s">
        <v>668</v>
      </c>
      <c r="O1021" s="23">
        <v>0</v>
      </c>
      <c r="P1021" s="9">
        <v>0</v>
      </c>
      <c r="Q1021" t="s">
        <v>40</v>
      </c>
      <c r="R1021">
        <v>2299</v>
      </c>
      <c r="S1021" s="9">
        <v>132.44</v>
      </c>
      <c r="T1021" s="26">
        <v>6.77</v>
      </c>
      <c r="U1021" s="8">
        <v>896.62</v>
      </c>
      <c r="V1021" t="s">
        <v>1998</v>
      </c>
      <c r="W1021" t="s">
        <v>1985</v>
      </c>
      <c r="X1021" t="s">
        <v>42</v>
      </c>
      <c r="Y1021" t="s">
        <v>1986</v>
      </c>
      <c r="AA1021" s="1">
        <f>DATEVALUE(C1021)</f>
        <v>45921</v>
      </c>
      <c r="AB1021" s="2">
        <f>MONTH(AA1021)</f>
        <v>9</v>
      </c>
      <c r="AC1021" s="2">
        <f>YEAR(AA1021)</f>
        <v>2025</v>
      </c>
      <c r="AD1021" s="2" t="str">
        <f>IFERROR(VLOOKUP(A1021,'Aux Área'!$A$4:$B$123,2,0),"-")</f>
        <v>PESADOS</v>
      </c>
    </row>
    <row r="1022" spans="1:30" x14ac:dyDescent="0.3">
      <c r="A1022" t="s">
        <v>1999</v>
      </c>
      <c r="B1022" t="s">
        <v>2000</v>
      </c>
      <c r="C1022" t="s">
        <v>2001</v>
      </c>
      <c r="D1022" t="s">
        <v>1297</v>
      </c>
      <c r="E1022" t="s">
        <v>1298</v>
      </c>
      <c r="F1022" t="s">
        <v>2002</v>
      </c>
      <c r="G1022" t="s">
        <v>659</v>
      </c>
      <c r="H1022" t="s">
        <v>2003</v>
      </c>
      <c r="I1022" t="s">
        <v>667</v>
      </c>
      <c r="J1022" t="s">
        <v>275</v>
      </c>
      <c r="K1022" t="s">
        <v>276</v>
      </c>
      <c r="L1022" t="s">
        <v>124</v>
      </c>
      <c r="M1022" t="s">
        <v>38</v>
      </c>
      <c r="N1022" t="s">
        <v>668</v>
      </c>
      <c r="O1022" s="23">
        <v>0</v>
      </c>
      <c r="P1022" s="9">
        <v>0</v>
      </c>
      <c r="Q1022" t="s">
        <v>40</v>
      </c>
      <c r="R1022">
        <v>1660</v>
      </c>
      <c r="S1022" s="9">
        <v>171</v>
      </c>
      <c r="T1022" s="26">
        <v>6.77</v>
      </c>
      <c r="U1022" s="8">
        <v>1157.67</v>
      </c>
      <c r="V1022" t="s">
        <v>2004</v>
      </c>
      <c r="W1022" t="s">
        <v>1985</v>
      </c>
      <c r="X1022" t="s">
        <v>42</v>
      </c>
      <c r="Y1022" t="s">
        <v>1986</v>
      </c>
      <c r="AA1022" s="1">
        <f>DATEVALUE(C1022)</f>
        <v>45921</v>
      </c>
      <c r="AB1022" s="2">
        <f>MONTH(AA1022)</f>
        <v>9</v>
      </c>
      <c r="AC1022" s="2">
        <f>YEAR(AA1022)</f>
        <v>2025</v>
      </c>
      <c r="AD1022" s="2" t="str">
        <f>IFERROR(VLOOKUP(A1022,'Aux Área'!$A$4:$B$123,2,0),"-")</f>
        <v>PESADOS</v>
      </c>
    </row>
    <row r="1023" spans="1:30" x14ac:dyDescent="0.3">
      <c r="A1023" t="s">
        <v>1999</v>
      </c>
      <c r="C1023" t="s">
        <v>15581</v>
      </c>
      <c r="F1023" t="s">
        <v>2002</v>
      </c>
      <c r="K1023" t="s">
        <v>276</v>
      </c>
      <c r="N1023" t="s">
        <v>15690</v>
      </c>
      <c r="O1023" t="s">
        <v>15244</v>
      </c>
      <c r="P1023" s="9" t="s">
        <v>15244</v>
      </c>
      <c r="Q1023" t="s">
        <v>40</v>
      </c>
      <c r="R1023" t="s">
        <v>15244</v>
      </c>
      <c r="S1023">
        <v>36.619999999999997</v>
      </c>
      <c r="U1023" s="8">
        <v>138.79</v>
      </c>
      <c r="W1023" t="s">
        <v>1985</v>
      </c>
      <c r="X1023" t="s">
        <v>42</v>
      </c>
      <c r="Y1023" t="s">
        <v>1986</v>
      </c>
      <c r="AA1023" s="1">
        <f>IFERROR(DATEVALUE(C1023),"-")</f>
        <v>45921</v>
      </c>
      <c r="AB1023" s="2">
        <f>IFERROR(MONTH(AA1023),"-")</f>
        <v>9</v>
      </c>
      <c r="AC1023" s="2">
        <f>IFERROR(YEAR(AA1023),"-")</f>
        <v>2025</v>
      </c>
      <c r="AD1023" s="2" t="str">
        <f>IFERROR(VLOOKUP(A1023,'Aux Área'!$A$4:$B$123,2,0),"-")</f>
        <v>PESADOS</v>
      </c>
    </row>
    <row r="1024" spans="1:30" x14ac:dyDescent="0.3">
      <c r="A1024" t="s">
        <v>72</v>
      </c>
      <c r="B1024" t="s">
        <v>243</v>
      </c>
      <c r="C1024" t="s">
        <v>2005</v>
      </c>
      <c r="D1024" s="11" t="s">
        <v>95</v>
      </c>
      <c r="E1024" t="s">
        <v>96</v>
      </c>
      <c r="F1024" t="s">
        <v>73</v>
      </c>
      <c r="G1024" t="s">
        <v>1503</v>
      </c>
      <c r="H1024" t="s">
        <v>36</v>
      </c>
      <c r="I1024" t="s">
        <v>37</v>
      </c>
      <c r="J1024" t="s">
        <v>292</v>
      </c>
      <c r="K1024" t="s">
        <v>293</v>
      </c>
      <c r="L1024" t="s">
        <v>84</v>
      </c>
      <c r="M1024" t="s">
        <v>38</v>
      </c>
      <c r="N1024" t="s">
        <v>39</v>
      </c>
      <c r="O1024" s="23">
        <v>414</v>
      </c>
      <c r="P1024" s="9">
        <v>11.37</v>
      </c>
      <c r="Q1024" t="s">
        <v>40</v>
      </c>
      <c r="R1024">
        <v>12916</v>
      </c>
      <c r="S1024" s="9">
        <v>36.4</v>
      </c>
      <c r="T1024" s="26">
        <v>4.87</v>
      </c>
      <c r="U1024" s="8">
        <v>177.27</v>
      </c>
      <c r="V1024" t="s">
        <v>41</v>
      </c>
      <c r="W1024" t="s">
        <v>42</v>
      </c>
      <c r="X1024" t="s">
        <v>42</v>
      </c>
      <c r="Y1024" t="s">
        <v>1740</v>
      </c>
      <c r="AA1024" s="1">
        <f t="shared" ref="AA1024:AA1031" si="80">DATEVALUE(C1024)</f>
        <v>45921</v>
      </c>
      <c r="AB1024" s="2">
        <f t="shared" ref="AB1024:AB1031" si="81">MONTH(AA1024)</f>
        <v>9</v>
      </c>
      <c r="AC1024" s="2">
        <f t="shared" ref="AC1024:AC1031" si="82">YEAR(AA1024)</f>
        <v>2025</v>
      </c>
      <c r="AD1024" s="2" t="str">
        <f>IFERROR(VLOOKUP(A1024,'Aux Área'!$A$4:$B$123,2,0),"-")</f>
        <v>CONSERVA</v>
      </c>
    </row>
    <row r="1025" spans="1:30" x14ac:dyDescent="0.3">
      <c r="A1025" t="s">
        <v>76</v>
      </c>
      <c r="B1025" t="s">
        <v>380</v>
      </c>
      <c r="C1025" t="s">
        <v>2006</v>
      </c>
      <c r="D1025" t="s">
        <v>382</v>
      </c>
      <c r="E1025" t="s">
        <v>383</v>
      </c>
      <c r="F1025" t="s">
        <v>77</v>
      </c>
      <c r="G1025" t="s">
        <v>1500</v>
      </c>
      <c r="H1025" t="s">
        <v>36</v>
      </c>
      <c r="I1025" t="s">
        <v>37</v>
      </c>
      <c r="J1025" t="s">
        <v>456</v>
      </c>
      <c r="K1025" t="s">
        <v>457</v>
      </c>
      <c r="L1025" t="s">
        <v>84</v>
      </c>
      <c r="M1025" t="s">
        <v>38</v>
      </c>
      <c r="N1025" t="s">
        <v>39</v>
      </c>
      <c r="O1025" s="23">
        <v>357</v>
      </c>
      <c r="P1025" s="9">
        <v>9.7799999999999994</v>
      </c>
      <c r="Q1025" t="s">
        <v>40</v>
      </c>
      <c r="R1025">
        <v>26208</v>
      </c>
      <c r="S1025" s="9">
        <v>36.51</v>
      </c>
      <c r="T1025" s="26">
        <v>4.8410000000000002</v>
      </c>
      <c r="U1025" s="8">
        <v>176.74</v>
      </c>
      <c r="V1025" t="s">
        <v>41</v>
      </c>
      <c r="W1025" t="s">
        <v>2007</v>
      </c>
      <c r="X1025" t="s">
        <v>42</v>
      </c>
      <c r="Y1025" t="s">
        <v>1740</v>
      </c>
      <c r="AA1025" s="1">
        <f t="shared" si="80"/>
        <v>45922</v>
      </c>
      <c r="AB1025" s="2">
        <f t="shared" si="81"/>
        <v>9</v>
      </c>
      <c r="AC1025" s="2">
        <f t="shared" si="82"/>
        <v>2025</v>
      </c>
      <c r="AD1025" s="2" t="str">
        <f>IFERROR(VLOOKUP(A1025,'Aux Área'!$A$4:$B$123,2,0),"-")</f>
        <v>QSMS</v>
      </c>
    </row>
    <row r="1026" spans="1:30" x14ac:dyDescent="0.3">
      <c r="A1026" t="s">
        <v>70</v>
      </c>
      <c r="B1026" t="s">
        <v>272</v>
      </c>
      <c r="C1026" t="s">
        <v>2008</v>
      </c>
      <c r="D1026" t="s">
        <v>145</v>
      </c>
      <c r="E1026" t="s">
        <v>146</v>
      </c>
      <c r="F1026" t="s">
        <v>71</v>
      </c>
      <c r="G1026" t="s">
        <v>1503</v>
      </c>
      <c r="H1026" t="s">
        <v>36</v>
      </c>
      <c r="I1026" t="s">
        <v>37</v>
      </c>
      <c r="J1026" t="s">
        <v>1122</v>
      </c>
      <c r="K1026" t="s">
        <v>1123</v>
      </c>
      <c r="L1026" t="s">
        <v>110</v>
      </c>
      <c r="M1026" t="s">
        <v>38</v>
      </c>
      <c r="N1026" t="s">
        <v>39</v>
      </c>
      <c r="O1026" s="23">
        <v>106</v>
      </c>
      <c r="P1026" s="9">
        <v>5.63</v>
      </c>
      <c r="Q1026" t="s">
        <v>40</v>
      </c>
      <c r="R1026">
        <v>6805</v>
      </c>
      <c r="S1026" s="9">
        <v>18.82</v>
      </c>
      <c r="T1026" s="26">
        <v>4.2910000000000004</v>
      </c>
      <c r="U1026" s="8">
        <v>80.75</v>
      </c>
      <c r="V1026" t="s">
        <v>112</v>
      </c>
      <c r="W1026" t="s">
        <v>2007</v>
      </c>
      <c r="X1026" t="s">
        <v>42</v>
      </c>
      <c r="Y1026" t="s">
        <v>1740</v>
      </c>
      <c r="AA1026" s="1">
        <f t="shared" si="80"/>
        <v>45922</v>
      </c>
      <c r="AB1026" s="2">
        <f t="shared" si="81"/>
        <v>9</v>
      </c>
      <c r="AC1026" s="2">
        <f t="shared" si="82"/>
        <v>2025</v>
      </c>
      <c r="AD1026" s="2" t="str">
        <f>IFERROR(VLOOKUP(A1026,'Aux Área'!$A$4:$B$123,2,0),"-")</f>
        <v>QSMS</v>
      </c>
    </row>
    <row r="1027" spans="1:30" x14ac:dyDescent="0.3">
      <c r="A1027" t="s">
        <v>2009</v>
      </c>
      <c r="B1027" t="s">
        <v>143</v>
      </c>
      <c r="C1027" t="s">
        <v>2010</v>
      </c>
      <c r="D1027" t="s">
        <v>1841</v>
      </c>
      <c r="E1027" t="s">
        <v>1842</v>
      </c>
      <c r="F1027" t="s">
        <v>653</v>
      </c>
      <c r="G1027" t="s">
        <v>659</v>
      </c>
      <c r="H1027" t="s">
        <v>706</v>
      </c>
      <c r="I1027" t="s">
        <v>667</v>
      </c>
      <c r="J1027" t="s">
        <v>650</v>
      </c>
      <c r="K1027" t="s">
        <v>651</v>
      </c>
      <c r="L1027" t="s">
        <v>124</v>
      </c>
      <c r="M1027" t="s">
        <v>38</v>
      </c>
      <c r="N1027" t="s">
        <v>707</v>
      </c>
      <c r="O1027" s="23">
        <v>0</v>
      </c>
      <c r="P1027" s="9">
        <v>0</v>
      </c>
      <c r="Q1027" t="s">
        <v>40</v>
      </c>
      <c r="R1027">
        <v>0</v>
      </c>
      <c r="S1027" s="9">
        <v>20.010000000000002</v>
      </c>
      <c r="T1027" s="26">
        <v>6.2910000000000004</v>
      </c>
      <c r="U1027" s="8">
        <v>125.89</v>
      </c>
      <c r="V1027" t="s">
        <v>112</v>
      </c>
      <c r="W1027" t="s">
        <v>652</v>
      </c>
      <c r="X1027" t="s">
        <v>42</v>
      </c>
      <c r="Y1027" t="s">
        <v>653</v>
      </c>
      <c r="AA1027" s="1">
        <f t="shared" si="80"/>
        <v>45922</v>
      </c>
      <c r="AB1027" s="2">
        <f t="shared" si="81"/>
        <v>9</v>
      </c>
      <c r="AC1027" s="2">
        <f t="shared" si="82"/>
        <v>2025</v>
      </c>
      <c r="AD1027" s="2" t="str">
        <f>IFERROR(VLOOKUP(A1027,'Aux Área'!$A$4:$B$123,2,0),"-")</f>
        <v>SÃO PEDRO</v>
      </c>
    </row>
    <row r="1028" spans="1:30" x14ac:dyDescent="0.3">
      <c r="A1028" t="s">
        <v>58</v>
      </c>
      <c r="B1028" t="s">
        <v>250</v>
      </c>
      <c r="C1028" t="s">
        <v>2011</v>
      </c>
      <c r="D1028" t="s">
        <v>87</v>
      </c>
      <c r="E1028" t="s">
        <v>88</v>
      </c>
      <c r="F1028" t="s">
        <v>59</v>
      </c>
      <c r="G1028" t="s">
        <v>1500</v>
      </c>
      <c r="H1028" t="s">
        <v>36</v>
      </c>
      <c r="I1028" t="s">
        <v>37</v>
      </c>
      <c r="J1028" t="s">
        <v>231</v>
      </c>
      <c r="K1028" t="s">
        <v>232</v>
      </c>
      <c r="L1028" t="s">
        <v>217</v>
      </c>
      <c r="M1028" t="s">
        <v>38</v>
      </c>
      <c r="N1028" t="s">
        <v>39</v>
      </c>
      <c r="O1028" s="23">
        <v>305</v>
      </c>
      <c r="P1028" s="9">
        <v>7.37</v>
      </c>
      <c r="Q1028" t="s">
        <v>40</v>
      </c>
      <c r="R1028">
        <v>36774</v>
      </c>
      <c r="S1028" s="9">
        <v>41.36</v>
      </c>
      <c r="T1028" s="26">
        <v>4.25</v>
      </c>
      <c r="U1028" s="8">
        <v>175.8</v>
      </c>
      <c r="V1028" t="s">
        <v>2012</v>
      </c>
      <c r="W1028" t="s">
        <v>2007</v>
      </c>
      <c r="X1028" t="s">
        <v>42</v>
      </c>
      <c r="Y1028" t="s">
        <v>1740</v>
      </c>
      <c r="AA1028" s="1">
        <f t="shared" si="80"/>
        <v>45922</v>
      </c>
      <c r="AB1028" s="2">
        <f t="shared" si="81"/>
        <v>9</v>
      </c>
      <c r="AC1028" s="2">
        <f t="shared" si="82"/>
        <v>2025</v>
      </c>
      <c r="AD1028" s="2" t="str">
        <f>IFERROR(VLOOKUP(A1028,'Aux Área'!$A$4:$B$123,2,0),"-")</f>
        <v>CONSERVA</v>
      </c>
    </row>
    <row r="1029" spans="1:30" x14ac:dyDescent="0.3">
      <c r="A1029" t="s">
        <v>66</v>
      </c>
      <c r="B1029" t="s">
        <v>464</v>
      </c>
      <c r="C1029" t="s">
        <v>2013</v>
      </c>
      <c r="D1029" t="s">
        <v>151</v>
      </c>
      <c r="E1029" t="s">
        <v>152</v>
      </c>
      <c r="F1029" t="s">
        <v>67</v>
      </c>
      <c r="G1029" t="s">
        <v>1503</v>
      </c>
      <c r="H1029" t="s">
        <v>36</v>
      </c>
      <c r="I1029" t="s">
        <v>37</v>
      </c>
      <c r="J1029" t="s">
        <v>147</v>
      </c>
      <c r="K1029" t="s">
        <v>148</v>
      </c>
      <c r="L1029" t="s">
        <v>84</v>
      </c>
      <c r="M1029" t="s">
        <v>38</v>
      </c>
      <c r="N1029" t="s">
        <v>39</v>
      </c>
      <c r="O1029" s="23">
        <v>443</v>
      </c>
      <c r="P1029" s="9">
        <v>10.54</v>
      </c>
      <c r="Q1029" t="s">
        <v>40</v>
      </c>
      <c r="R1029">
        <v>8056</v>
      </c>
      <c r="S1029" s="9">
        <v>42.04</v>
      </c>
      <c r="T1029" s="26">
        <v>4.8410000000000002</v>
      </c>
      <c r="U1029" s="8">
        <v>203.52</v>
      </c>
      <c r="V1029" t="s">
        <v>112</v>
      </c>
      <c r="W1029" t="s">
        <v>2007</v>
      </c>
      <c r="X1029" t="s">
        <v>42</v>
      </c>
      <c r="Y1029" t="s">
        <v>1740</v>
      </c>
      <c r="AA1029" s="1">
        <f t="shared" si="80"/>
        <v>45922</v>
      </c>
      <c r="AB1029" s="2">
        <f t="shared" si="81"/>
        <v>9</v>
      </c>
      <c r="AC1029" s="2">
        <f t="shared" si="82"/>
        <v>2025</v>
      </c>
      <c r="AD1029" s="2" t="str">
        <f>IFERROR(VLOOKUP(A1029,'Aux Área'!$A$4:$B$123,2,0),"-")</f>
        <v>OPERAÇÃO</v>
      </c>
    </row>
    <row r="1030" spans="1:30" x14ac:dyDescent="0.3">
      <c r="A1030" t="s">
        <v>1945</v>
      </c>
      <c r="B1030" t="s">
        <v>1946</v>
      </c>
      <c r="C1030" t="s">
        <v>2014</v>
      </c>
      <c r="D1030" t="s">
        <v>1948</v>
      </c>
      <c r="E1030" t="s">
        <v>1949</v>
      </c>
      <c r="F1030" t="s">
        <v>653</v>
      </c>
      <c r="G1030" t="s">
        <v>1495</v>
      </c>
      <c r="H1030" t="s">
        <v>1804</v>
      </c>
      <c r="I1030" t="s">
        <v>1497</v>
      </c>
      <c r="J1030" t="s">
        <v>409</v>
      </c>
      <c r="K1030" t="s">
        <v>410</v>
      </c>
      <c r="L1030" t="s">
        <v>141</v>
      </c>
      <c r="M1030" t="s">
        <v>38</v>
      </c>
      <c r="N1030" t="s">
        <v>638</v>
      </c>
      <c r="O1030" s="23">
        <v>0</v>
      </c>
      <c r="P1030" s="9">
        <v>0</v>
      </c>
      <c r="Q1030" t="s">
        <v>40</v>
      </c>
      <c r="R1030">
        <v>0</v>
      </c>
      <c r="S1030" s="9">
        <v>161.52000000000001</v>
      </c>
      <c r="T1030" s="26">
        <v>2.448</v>
      </c>
      <c r="U1030" s="8">
        <v>395.46</v>
      </c>
      <c r="V1030" t="s">
        <v>2015</v>
      </c>
      <c r="W1030" t="s">
        <v>652</v>
      </c>
      <c r="X1030" t="s">
        <v>42</v>
      </c>
      <c r="Y1030" t="s">
        <v>653</v>
      </c>
      <c r="AA1030" s="1">
        <f t="shared" si="80"/>
        <v>45922</v>
      </c>
      <c r="AB1030" s="2">
        <f t="shared" si="81"/>
        <v>9</v>
      </c>
      <c r="AC1030" s="2">
        <f t="shared" si="82"/>
        <v>2025</v>
      </c>
      <c r="AD1030" s="2" t="str">
        <f>IFERROR(VLOOKUP(A1030,'Aux Área'!$A$4:$B$123,2,0),"-")</f>
        <v>SÃO PEDRO</v>
      </c>
    </row>
    <row r="1031" spans="1:30" x14ac:dyDescent="0.3">
      <c r="A1031" t="s">
        <v>2016</v>
      </c>
      <c r="B1031" t="s">
        <v>2017</v>
      </c>
      <c r="C1031" t="s">
        <v>2018</v>
      </c>
      <c r="D1031" t="s">
        <v>1297</v>
      </c>
      <c r="E1031" t="s">
        <v>1298</v>
      </c>
      <c r="F1031" t="s">
        <v>2019</v>
      </c>
      <c r="G1031" t="s">
        <v>1495</v>
      </c>
      <c r="H1031" t="s">
        <v>2020</v>
      </c>
      <c r="I1031" t="s">
        <v>2021</v>
      </c>
      <c r="J1031" t="s">
        <v>275</v>
      </c>
      <c r="K1031" t="s">
        <v>276</v>
      </c>
      <c r="L1031" t="s">
        <v>124</v>
      </c>
      <c r="M1031" t="s">
        <v>38</v>
      </c>
      <c r="N1031" t="s">
        <v>668</v>
      </c>
      <c r="O1031" s="23">
        <v>0</v>
      </c>
      <c r="P1031" s="9">
        <v>0</v>
      </c>
      <c r="Q1031" t="s">
        <v>40</v>
      </c>
      <c r="R1031" s="2">
        <v>2826</v>
      </c>
      <c r="S1031" s="9">
        <v>840</v>
      </c>
      <c r="T1031" s="26">
        <v>6.77</v>
      </c>
      <c r="U1031" s="8">
        <v>5686.8</v>
      </c>
      <c r="V1031" t="s">
        <v>2022</v>
      </c>
      <c r="W1031" t="s">
        <v>1985</v>
      </c>
      <c r="X1031" t="s">
        <v>42</v>
      </c>
      <c r="Y1031" t="s">
        <v>1986</v>
      </c>
      <c r="AA1031" s="1">
        <f t="shared" si="80"/>
        <v>45922</v>
      </c>
      <c r="AB1031" s="2">
        <f t="shared" si="81"/>
        <v>9</v>
      </c>
      <c r="AC1031" s="2">
        <f t="shared" si="82"/>
        <v>2025</v>
      </c>
      <c r="AD1031" s="2" t="str">
        <f>IFERROR(VLOOKUP(A1031,'Aux Área'!$A$4:$B$123,2,0),"-")</f>
        <v>PESADOS</v>
      </c>
    </row>
    <row r="1032" spans="1:30" x14ac:dyDescent="0.3">
      <c r="A1032" t="s">
        <v>2016</v>
      </c>
      <c r="C1032" t="s">
        <v>15591</v>
      </c>
      <c r="F1032" t="s">
        <v>2019</v>
      </c>
      <c r="K1032" t="s">
        <v>276</v>
      </c>
      <c r="N1032" t="s">
        <v>15690</v>
      </c>
      <c r="O1032" t="s">
        <v>15244</v>
      </c>
      <c r="P1032" s="9" t="s">
        <v>15244</v>
      </c>
      <c r="Q1032" t="s">
        <v>40</v>
      </c>
      <c r="R1032" t="s">
        <v>15244</v>
      </c>
      <c r="S1032">
        <v>75.739999999999995</v>
      </c>
      <c r="U1032" s="8">
        <v>287.06</v>
      </c>
      <c r="W1032" t="s">
        <v>1985</v>
      </c>
      <c r="X1032" t="s">
        <v>42</v>
      </c>
      <c r="Y1032" t="s">
        <v>1986</v>
      </c>
      <c r="AA1032" s="1">
        <f>IFERROR(DATEVALUE(C1032),"-")</f>
        <v>45922</v>
      </c>
      <c r="AB1032" s="2">
        <f>IFERROR(MONTH(AA1032),"-")</f>
        <v>9</v>
      </c>
      <c r="AC1032" s="2">
        <f>IFERROR(YEAR(AA1032),"-")</f>
        <v>2025</v>
      </c>
      <c r="AD1032" s="2" t="str">
        <f>IFERROR(VLOOKUP(A1032,'Aux Área'!$A$4:$B$123,2,0),"-")</f>
        <v>PESADOS</v>
      </c>
    </row>
    <row r="1033" spans="1:30" x14ac:dyDescent="0.3">
      <c r="A1033" t="s">
        <v>58</v>
      </c>
      <c r="B1033" t="s">
        <v>250</v>
      </c>
      <c r="C1033" t="s">
        <v>2023</v>
      </c>
      <c r="D1033" t="s">
        <v>87</v>
      </c>
      <c r="E1033" t="s">
        <v>88</v>
      </c>
      <c r="F1033" t="s">
        <v>59</v>
      </c>
      <c r="G1033" t="s">
        <v>1500</v>
      </c>
      <c r="H1033" t="s">
        <v>36</v>
      </c>
      <c r="I1033" t="s">
        <v>37</v>
      </c>
      <c r="J1033" t="s">
        <v>215</v>
      </c>
      <c r="K1033" t="s">
        <v>216</v>
      </c>
      <c r="L1033" t="s">
        <v>217</v>
      </c>
      <c r="M1033" t="s">
        <v>38</v>
      </c>
      <c r="N1033" t="s">
        <v>39</v>
      </c>
      <c r="O1033" s="23">
        <v>286</v>
      </c>
      <c r="P1033" s="9">
        <v>8.25</v>
      </c>
      <c r="Q1033" t="s">
        <v>40</v>
      </c>
      <c r="R1033">
        <v>37060</v>
      </c>
      <c r="S1033" s="9">
        <v>34.68</v>
      </c>
      <c r="T1033" s="26">
        <v>4.5199999999999996</v>
      </c>
      <c r="U1033" s="8">
        <v>156.76</v>
      </c>
      <c r="V1033" t="s">
        <v>41</v>
      </c>
      <c r="W1033" t="s">
        <v>2007</v>
      </c>
      <c r="X1033" t="s">
        <v>42</v>
      </c>
      <c r="Y1033" t="s">
        <v>1740</v>
      </c>
      <c r="AA1033" s="1">
        <f t="shared" ref="AA1033:AA1045" si="83">DATEVALUE(C1033)</f>
        <v>45922</v>
      </c>
      <c r="AB1033" s="2">
        <f t="shared" ref="AB1033:AB1045" si="84">MONTH(AA1033)</f>
        <v>9</v>
      </c>
      <c r="AC1033" s="2">
        <f t="shared" ref="AC1033:AC1045" si="85">YEAR(AA1033)</f>
        <v>2025</v>
      </c>
      <c r="AD1033" s="2" t="str">
        <f>IFERROR(VLOOKUP(A1033,'Aux Área'!$A$4:$B$123,2,0),"-")</f>
        <v>CONSERVA</v>
      </c>
    </row>
    <row r="1034" spans="1:30" x14ac:dyDescent="0.3">
      <c r="A1034" t="s">
        <v>1069</v>
      </c>
      <c r="B1034" t="s">
        <v>1516</v>
      </c>
      <c r="C1034" t="s">
        <v>2024</v>
      </c>
      <c r="D1034" t="s">
        <v>102</v>
      </c>
      <c r="E1034" t="s">
        <v>816</v>
      </c>
      <c r="F1034" t="s">
        <v>1071</v>
      </c>
      <c r="G1034" t="s">
        <v>1500</v>
      </c>
      <c r="H1034" t="s">
        <v>36</v>
      </c>
      <c r="I1034" t="s">
        <v>37</v>
      </c>
      <c r="J1034" t="s">
        <v>147</v>
      </c>
      <c r="K1034" t="s">
        <v>148</v>
      </c>
      <c r="L1034" t="s">
        <v>84</v>
      </c>
      <c r="M1034" t="s">
        <v>38</v>
      </c>
      <c r="N1034" t="s">
        <v>39</v>
      </c>
      <c r="O1034" s="23">
        <v>165</v>
      </c>
      <c r="P1034" s="9">
        <v>7.49</v>
      </c>
      <c r="Q1034" t="s">
        <v>40</v>
      </c>
      <c r="R1034">
        <v>7356</v>
      </c>
      <c r="S1034" s="9">
        <v>22.03</v>
      </c>
      <c r="T1034" s="26">
        <v>5.24</v>
      </c>
      <c r="U1034" s="8">
        <v>115.44</v>
      </c>
      <c r="V1034" t="s">
        <v>112</v>
      </c>
      <c r="W1034" t="s">
        <v>2007</v>
      </c>
      <c r="X1034" t="s">
        <v>42</v>
      </c>
      <c r="Y1034" t="s">
        <v>1740</v>
      </c>
      <c r="AA1034" s="1">
        <f t="shared" si="83"/>
        <v>45922</v>
      </c>
      <c r="AB1034" s="2">
        <f t="shared" si="84"/>
        <v>9</v>
      </c>
      <c r="AC1034" s="2">
        <f t="shared" si="85"/>
        <v>2025</v>
      </c>
      <c r="AD1034" s="2" t="str">
        <f>IFERROR(VLOOKUP(A1034,'Aux Área'!$A$4:$B$123,2,0),"-")</f>
        <v>FACILITIES</v>
      </c>
    </row>
    <row r="1035" spans="1:30" x14ac:dyDescent="0.3">
      <c r="A1035" t="s">
        <v>64</v>
      </c>
      <c r="B1035" t="s">
        <v>332</v>
      </c>
      <c r="C1035" t="s">
        <v>2025</v>
      </c>
      <c r="D1035" t="s">
        <v>127</v>
      </c>
      <c r="E1035" t="s">
        <v>128</v>
      </c>
      <c r="F1035" t="s">
        <v>65</v>
      </c>
      <c r="G1035" t="s">
        <v>1500</v>
      </c>
      <c r="H1035" t="s">
        <v>36</v>
      </c>
      <c r="I1035" t="s">
        <v>37</v>
      </c>
      <c r="J1035" t="s">
        <v>241</v>
      </c>
      <c r="K1035" t="s">
        <v>242</v>
      </c>
      <c r="L1035" t="s">
        <v>110</v>
      </c>
      <c r="M1035" t="s">
        <v>38</v>
      </c>
      <c r="N1035" t="s">
        <v>39</v>
      </c>
      <c r="O1035" s="23">
        <v>322</v>
      </c>
      <c r="P1035" s="9">
        <v>8.6300000000000008</v>
      </c>
      <c r="Q1035" t="s">
        <v>40</v>
      </c>
      <c r="R1035">
        <v>18925</v>
      </c>
      <c r="S1035" s="9">
        <v>37.32</v>
      </c>
      <c r="T1035" s="26">
        <v>4.29</v>
      </c>
      <c r="U1035" s="8">
        <v>160.11000000000001</v>
      </c>
      <c r="V1035" t="s">
        <v>41</v>
      </c>
      <c r="W1035" t="s">
        <v>2007</v>
      </c>
      <c r="X1035" t="s">
        <v>42</v>
      </c>
      <c r="Y1035" t="s">
        <v>1740</v>
      </c>
      <c r="AA1035" s="1">
        <f t="shared" si="83"/>
        <v>45922</v>
      </c>
      <c r="AB1035" s="2">
        <f t="shared" si="84"/>
        <v>9</v>
      </c>
      <c r="AC1035" s="2">
        <f t="shared" si="85"/>
        <v>2025</v>
      </c>
      <c r="AD1035" s="2" t="str">
        <f>IFERROR(VLOOKUP(A1035,'Aux Área'!$A$4:$B$123,2,0),"-")</f>
        <v>ENGENHARIA</v>
      </c>
    </row>
    <row r="1036" spans="1:30" x14ac:dyDescent="0.3">
      <c r="A1036" t="s">
        <v>76</v>
      </c>
      <c r="B1036" t="s">
        <v>380</v>
      </c>
      <c r="C1036" t="s">
        <v>2026</v>
      </c>
      <c r="D1036" t="s">
        <v>382</v>
      </c>
      <c r="E1036" t="s">
        <v>383</v>
      </c>
      <c r="F1036" t="s">
        <v>77</v>
      </c>
      <c r="G1036" t="s">
        <v>1500</v>
      </c>
      <c r="H1036" t="s">
        <v>36</v>
      </c>
      <c r="I1036" t="s">
        <v>37</v>
      </c>
      <c r="J1036" t="s">
        <v>237</v>
      </c>
      <c r="K1036" t="s">
        <v>238</v>
      </c>
      <c r="L1036" t="s">
        <v>110</v>
      </c>
      <c r="M1036" t="s">
        <v>38</v>
      </c>
      <c r="N1036" t="s">
        <v>39</v>
      </c>
      <c r="O1036" s="23">
        <v>353</v>
      </c>
      <c r="P1036" s="9">
        <v>9.39</v>
      </c>
      <c r="Q1036" t="s">
        <v>40</v>
      </c>
      <c r="R1036">
        <v>26561</v>
      </c>
      <c r="S1036" s="9">
        <v>37.58</v>
      </c>
      <c r="T1036" s="26">
        <v>4.29</v>
      </c>
      <c r="U1036" s="8">
        <v>161.22</v>
      </c>
      <c r="V1036" t="s">
        <v>41</v>
      </c>
      <c r="W1036" t="s">
        <v>2007</v>
      </c>
      <c r="X1036" t="s">
        <v>42</v>
      </c>
      <c r="Y1036" t="s">
        <v>1740</v>
      </c>
      <c r="AA1036" s="1">
        <f t="shared" si="83"/>
        <v>45922</v>
      </c>
      <c r="AB1036" s="2">
        <f t="shared" si="84"/>
        <v>9</v>
      </c>
      <c r="AC1036" s="2">
        <f t="shared" si="85"/>
        <v>2025</v>
      </c>
      <c r="AD1036" s="2" t="str">
        <f>IFERROR(VLOOKUP(A1036,'Aux Área'!$A$4:$B$123,2,0),"-")</f>
        <v>QSMS</v>
      </c>
    </row>
    <row r="1037" spans="1:30" x14ac:dyDescent="0.3">
      <c r="A1037" t="s">
        <v>60</v>
      </c>
      <c r="B1037" t="s">
        <v>614</v>
      </c>
      <c r="C1037" t="s">
        <v>2027</v>
      </c>
      <c r="D1037" t="s">
        <v>1206</v>
      </c>
      <c r="E1037" t="s">
        <v>1207</v>
      </c>
      <c r="F1037" t="s">
        <v>61</v>
      </c>
      <c r="G1037" t="s">
        <v>1500</v>
      </c>
      <c r="H1037" t="s">
        <v>36</v>
      </c>
      <c r="I1037" t="s">
        <v>37</v>
      </c>
      <c r="J1037" t="s">
        <v>623</v>
      </c>
      <c r="K1037" t="s">
        <v>624</v>
      </c>
      <c r="L1037" t="s">
        <v>181</v>
      </c>
      <c r="M1037" t="s">
        <v>38</v>
      </c>
      <c r="N1037" t="s">
        <v>39</v>
      </c>
      <c r="O1037" s="23">
        <v>156</v>
      </c>
      <c r="P1037" s="9">
        <v>8.77</v>
      </c>
      <c r="Q1037" t="s">
        <v>40</v>
      </c>
      <c r="R1037">
        <v>10164</v>
      </c>
      <c r="S1037" s="9">
        <v>17.78</v>
      </c>
      <c r="T1037" s="26">
        <v>4.79</v>
      </c>
      <c r="U1037" s="8">
        <v>85.17</v>
      </c>
      <c r="V1037" t="s">
        <v>41</v>
      </c>
      <c r="W1037" t="s">
        <v>2007</v>
      </c>
      <c r="X1037" t="s">
        <v>42</v>
      </c>
      <c r="Y1037" t="s">
        <v>1740</v>
      </c>
      <c r="AA1037" s="1">
        <f t="shared" si="83"/>
        <v>45922</v>
      </c>
      <c r="AB1037" s="2">
        <f t="shared" si="84"/>
        <v>9</v>
      </c>
      <c r="AC1037" s="2">
        <f t="shared" si="85"/>
        <v>2025</v>
      </c>
      <c r="AD1037" s="2" t="str">
        <f>IFERROR(VLOOKUP(A1037,'Aux Área'!$A$4:$B$123,2,0),"-")</f>
        <v>QSMS</v>
      </c>
    </row>
    <row r="1038" spans="1:30" x14ac:dyDescent="0.3">
      <c r="A1038" t="s">
        <v>50</v>
      </c>
      <c r="B1038" t="s">
        <v>324</v>
      </c>
      <c r="C1038" t="s">
        <v>2028</v>
      </c>
      <c r="D1038" t="s">
        <v>326</v>
      </c>
      <c r="E1038" t="s">
        <v>327</v>
      </c>
      <c r="F1038" t="s">
        <v>51</v>
      </c>
      <c r="G1038" t="s">
        <v>1500</v>
      </c>
      <c r="H1038" t="s">
        <v>36</v>
      </c>
      <c r="I1038" t="s">
        <v>37</v>
      </c>
      <c r="J1038" t="s">
        <v>2029</v>
      </c>
      <c r="K1038" t="s">
        <v>1771</v>
      </c>
      <c r="L1038" t="s">
        <v>84</v>
      </c>
      <c r="M1038" t="s">
        <v>38</v>
      </c>
      <c r="N1038" t="s">
        <v>39</v>
      </c>
      <c r="O1038" s="23">
        <v>249</v>
      </c>
      <c r="P1038" s="9">
        <v>5.42</v>
      </c>
      <c r="Q1038" t="s">
        <v>40</v>
      </c>
      <c r="R1038">
        <v>10044</v>
      </c>
      <c r="S1038" s="9">
        <v>45.96</v>
      </c>
      <c r="T1038" s="26">
        <v>4.8499999999999996</v>
      </c>
      <c r="U1038" s="8">
        <v>222.91</v>
      </c>
      <c r="V1038" t="s">
        <v>41</v>
      </c>
      <c r="W1038" t="s">
        <v>2007</v>
      </c>
      <c r="X1038" t="s">
        <v>42</v>
      </c>
      <c r="Y1038" t="s">
        <v>1740</v>
      </c>
      <c r="AA1038" s="1">
        <f t="shared" si="83"/>
        <v>45922</v>
      </c>
      <c r="AB1038" s="2">
        <f t="shared" si="84"/>
        <v>9</v>
      </c>
      <c r="AC1038" s="2">
        <f t="shared" si="85"/>
        <v>2025</v>
      </c>
      <c r="AD1038" s="2" t="str">
        <f>IFERROR(VLOOKUP(A1038,'Aux Área'!$A$4:$B$123,2,0),"-")</f>
        <v>TI</v>
      </c>
    </row>
    <row r="1039" spans="1:30" x14ac:dyDescent="0.3">
      <c r="A1039" t="s">
        <v>76</v>
      </c>
      <c r="B1039" t="s">
        <v>380</v>
      </c>
      <c r="C1039" t="s">
        <v>2030</v>
      </c>
      <c r="D1039" t="s">
        <v>382</v>
      </c>
      <c r="E1039" t="s">
        <v>383</v>
      </c>
      <c r="F1039" t="s">
        <v>77</v>
      </c>
      <c r="G1039" t="s">
        <v>1500</v>
      </c>
      <c r="H1039" t="s">
        <v>36</v>
      </c>
      <c r="I1039" t="s">
        <v>37</v>
      </c>
      <c r="J1039" t="s">
        <v>1665</v>
      </c>
      <c r="K1039" t="s">
        <v>1666</v>
      </c>
      <c r="L1039" t="s">
        <v>301</v>
      </c>
      <c r="M1039" t="s">
        <v>38</v>
      </c>
      <c r="N1039" t="s">
        <v>39</v>
      </c>
      <c r="O1039" s="23">
        <v>233</v>
      </c>
      <c r="P1039" s="9">
        <v>9.43</v>
      </c>
      <c r="Q1039" t="s">
        <v>40</v>
      </c>
      <c r="R1039">
        <v>26794</v>
      </c>
      <c r="S1039" s="9">
        <v>24.72</v>
      </c>
      <c r="T1039" s="26">
        <v>4.29</v>
      </c>
      <c r="U1039" s="8">
        <v>106.05</v>
      </c>
      <c r="V1039" t="s">
        <v>2031</v>
      </c>
      <c r="W1039" t="s">
        <v>2007</v>
      </c>
      <c r="X1039" t="s">
        <v>42</v>
      </c>
      <c r="Y1039" t="s">
        <v>1740</v>
      </c>
      <c r="AA1039" s="1">
        <f t="shared" si="83"/>
        <v>45923</v>
      </c>
      <c r="AB1039" s="2">
        <f t="shared" si="84"/>
        <v>9</v>
      </c>
      <c r="AC1039" s="2">
        <f t="shared" si="85"/>
        <v>2025</v>
      </c>
      <c r="AD1039" s="2" t="str">
        <f>IFERROR(VLOOKUP(A1039,'Aux Área'!$A$4:$B$123,2,0),"-")</f>
        <v>QSMS</v>
      </c>
    </row>
    <row r="1040" spans="1:30" x14ac:dyDescent="0.3">
      <c r="A1040" t="s">
        <v>54</v>
      </c>
      <c r="B1040" t="s">
        <v>319</v>
      </c>
      <c r="C1040" t="s">
        <v>2032</v>
      </c>
      <c r="D1040" t="s">
        <v>1480</v>
      </c>
      <c r="E1040" t="s">
        <v>1481</v>
      </c>
      <c r="F1040" t="s">
        <v>55</v>
      </c>
      <c r="G1040" t="s">
        <v>1500</v>
      </c>
      <c r="H1040" t="s">
        <v>36</v>
      </c>
      <c r="I1040" t="s">
        <v>37</v>
      </c>
      <c r="J1040" t="s">
        <v>1511</v>
      </c>
      <c r="K1040" t="s">
        <v>1512</v>
      </c>
      <c r="L1040" t="s">
        <v>1513</v>
      </c>
      <c r="M1040" t="s">
        <v>1514</v>
      </c>
      <c r="N1040" t="s">
        <v>39</v>
      </c>
      <c r="O1040" s="23">
        <v>221</v>
      </c>
      <c r="P1040" s="9">
        <v>9.32</v>
      </c>
      <c r="Q1040" t="s">
        <v>40</v>
      </c>
      <c r="R1040">
        <v>12792</v>
      </c>
      <c r="S1040" s="9">
        <v>23.7</v>
      </c>
      <c r="T1040" s="26">
        <v>3.99</v>
      </c>
      <c r="U1040" s="8">
        <v>94.56</v>
      </c>
      <c r="V1040" t="s">
        <v>2033</v>
      </c>
      <c r="W1040" t="s">
        <v>2007</v>
      </c>
      <c r="X1040" t="s">
        <v>42</v>
      </c>
      <c r="Y1040" t="s">
        <v>1740</v>
      </c>
      <c r="AA1040" s="1">
        <f t="shared" si="83"/>
        <v>45923</v>
      </c>
      <c r="AB1040" s="2">
        <f t="shared" si="84"/>
        <v>9</v>
      </c>
      <c r="AC1040" s="2">
        <f t="shared" si="85"/>
        <v>2025</v>
      </c>
      <c r="AD1040" s="2" t="str">
        <f>IFERROR(VLOOKUP(A1040,'Aux Área'!$A$4:$B$123,2,0),"-")</f>
        <v>ENGENHARIA</v>
      </c>
    </row>
    <row r="1041" spans="1:30" x14ac:dyDescent="0.3">
      <c r="A1041" t="s">
        <v>1295</v>
      </c>
      <c r="B1041" t="s">
        <v>1753</v>
      </c>
      <c r="C1041" t="s">
        <v>2034</v>
      </c>
      <c r="D1041" t="s">
        <v>1297</v>
      </c>
      <c r="E1041" t="s">
        <v>1298</v>
      </c>
      <c r="F1041" t="s">
        <v>1299</v>
      </c>
      <c r="G1041" t="s">
        <v>1135</v>
      </c>
      <c r="H1041" t="s">
        <v>1301</v>
      </c>
      <c r="I1041" t="s">
        <v>839</v>
      </c>
      <c r="J1041" t="s">
        <v>275</v>
      </c>
      <c r="K1041" t="s">
        <v>276</v>
      </c>
      <c r="L1041" t="s">
        <v>124</v>
      </c>
      <c r="M1041" t="s">
        <v>38</v>
      </c>
      <c r="N1041" t="s">
        <v>39</v>
      </c>
      <c r="O1041" s="23">
        <v>0</v>
      </c>
      <c r="P1041" s="23">
        <v>0</v>
      </c>
      <c r="Q1041" t="s">
        <v>40</v>
      </c>
      <c r="R1041" t="s">
        <v>15244</v>
      </c>
      <c r="S1041" s="9">
        <v>41.54</v>
      </c>
      <c r="T1041" s="26">
        <v>4.29</v>
      </c>
      <c r="U1041" s="8">
        <v>178.21</v>
      </c>
      <c r="V1041" t="s">
        <v>2035</v>
      </c>
      <c r="W1041" t="s">
        <v>2007</v>
      </c>
      <c r="X1041" t="s">
        <v>42</v>
      </c>
      <c r="Y1041" t="s">
        <v>1740</v>
      </c>
      <c r="AA1041" s="1">
        <f t="shared" si="83"/>
        <v>45923</v>
      </c>
      <c r="AB1041" s="2">
        <f t="shared" si="84"/>
        <v>9</v>
      </c>
      <c r="AC1041" s="2">
        <f t="shared" si="85"/>
        <v>2025</v>
      </c>
      <c r="AD1041" s="2" t="str">
        <f>IFERROR(VLOOKUP(A1041,'Aux Área'!$A$4:$B$123,2,0),"-")</f>
        <v>LUCCA JR - OP</v>
      </c>
    </row>
    <row r="1042" spans="1:30" x14ac:dyDescent="0.3">
      <c r="A1042" t="s">
        <v>781</v>
      </c>
      <c r="B1042" t="s">
        <v>130</v>
      </c>
      <c r="C1042" t="s">
        <v>2036</v>
      </c>
      <c r="D1042" t="s">
        <v>1568</v>
      </c>
      <c r="E1042" t="s">
        <v>1569</v>
      </c>
      <c r="F1042" t="s">
        <v>653</v>
      </c>
      <c r="G1042" t="s">
        <v>659</v>
      </c>
      <c r="H1042" t="s">
        <v>706</v>
      </c>
      <c r="I1042" t="s">
        <v>667</v>
      </c>
      <c r="J1042" t="s">
        <v>2037</v>
      </c>
      <c r="K1042" t="s">
        <v>2038</v>
      </c>
      <c r="L1042" t="s">
        <v>181</v>
      </c>
      <c r="M1042" t="s">
        <v>38</v>
      </c>
      <c r="N1042" t="s">
        <v>707</v>
      </c>
      <c r="O1042" s="23">
        <v>0</v>
      </c>
      <c r="P1042" s="9">
        <v>0</v>
      </c>
      <c r="Q1042" t="s">
        <v>40</v>
      </c>
      <c r="R1042">
        <v>0</v>
      </c>
      <c r="S1042" s="9">
        <v>20.04</v>
      </c>
      <c r="T1042" s="26">
        <v>6.57</v>
      </c>
      <c r="U1042" s="8">
        <v>131.66</v>
      </c>
      <c r="V1042" t="s">
        <v>112</v>
      </c>
      <c r="W1042" t="s">
        <v>652</v>
      </c>
      <c r="X1042" t="s">
        <v>42</v>
      </c>
      <c r="Y1042" t="s">
        <v>653</v>
      </c>
      <c r="AA1042" s="1">
        <f t="shared" si="83"/>
        <v>45923</v>
      </c>
      <c r="AB1042" s="2">
        <f t="shared" si="84"/>
        <v>9</v>
      </c>
      <c r="AC1042" s="2">
        <f t="shared" si="85"/>
        <v>2025</v>
      </c>
      <c r="AD1042" s="2" t="str">
        <f>IFERROR(VLOOKUP(A1042,'Aux Área'!$A$4:$B$123,2,0),"-")</f>
        <v>SÃO PEDRO</v>
      </c>
    </row>
    <row r="1043" spans="1:30" x14ac:dyDescent="0.3">
      <c r="A1043" t="s">
        <v>72</v>
      </c>
      <c r="B1043" t="s">
        <v>243</v>
      </c>
      <c r="C1043" t="s">
        <v>2039</v>
      </c>
      <c r="D1043" t="s">
        <v>95</v>
      </c>
      <c r="E1043" t="s">
        <v>96</v>
      </c>
      <c r="F1043" t="s">
        <v>73</v>
      </c>
      <c r="G1043" t="s">
        <v>1503</v>
      </c>
      <c r="H1043" t="s">
        <v>36</v>
      </c>
      <c r="I1043" t="s">
        <v>37</v>
      </c>
      <c r="J1043" t="s">
        <v>275</v>
      </c>
      <c r="K1043" t="s">
        <v>276</v>
      </c>
      <c r="L1043" t="s">
        <v>124</v>
      </c>
      <c r="M1043" t="s">
        <v>38</v>
      </c>
      <c r="N1043" t="s">
        <v>39</v>
      </c>
      <c r="O1043" s="23">
        <v>380</v>
      </c>
      <c r="P1043" s="9">
        <v>10.47</v>
      </c>
      <c r="Q1043" t="s">
        <v>40</v>
      </c>
      <c r="R1043">
        <v>13296</v>
      </c>
      <c r="S1043" s="9">
        <v>36.31</v>
      </c>
      <c r="T1043" s="26">
        <v>4.29</v>
      </c>
      <c r="U1043" s="8">
        <v>155.77000000000001</v>
      </c>
      <c r="V1043" t="s">
        <v>2040</v>
      </c>
      <c r="W1043" t="s">
        <v>2007</v>
      </c>
      <c r="X1043" t="s">
        <v>42</v>
      </c>
      <c r="Y1043" t="s">
        <v>1740</v>
      </c>
      <c r="AA1043" s="1">
        <f t="shared" si="83"/>
        <v>45923</v>
      </c>
      <c r="AB1043" s="2">
        <f t="shared" si="84"/>
        <v>9</v>
      </c>
      <c r="AC1043" s="2">
        <f t="shared" si="85"/>
        <v>2025</v>
      </c>
      <c r="AD1043" s="2" t="str">
        <f>IFERROR(VLOOKUP(A1043,'Aux Área'!$A$4:$B$123,2,0),"-")</f>
        <v>CONSERVA</v>
      </c>
    </row>
    <row r="1044" spans="1:30" x14ac:dyDescent="0.3">
      <c r="A1044" t="s">
        <v>2041</v>
      </c>
      <c r="B1044" t="s">
        <v>2042</v>
      </c>
      <c r="C1044" t="s">
        <v>2043</v>
      </c>
      <c r="D1044" t="s">
        <v>1297</v>
      </c>
      <c r="E1044" t="s">
        <v>1298</v>
      </c>
      <c r="F1044" t="s">
        <v>2044</v>
      </c>
      <c r="G1044" t="s">
        <v>659</v>
      </c>
      <c r="H1044" t="s">
        <v>1996</v>
      </c>
      <c r="I1044" t="s">
        <v>1997</v>
      </c>
      <c r="J1044" t="s">
        <v>275</v>
      </c>
      <c r="K1044" t="s">
        <v>276</v>
      </c>
      <c r="L1044" t="s">
        <v>124</v>
      </c>
      <c r="M1044" t="s">
        <v>38</v>
      </c>
      <c r="N1044" t="s">
        <v>668</v>
      </c>
      <c r="O1044" s="23">
        <v>0</v>
      </c>
      <c r="P1044" s="9">
        <v>0</v>
      </c>
      <c r="Q1044" t="s">
        <v>40</v>
      </c>
      <c r="R1044">
        <v>2602</v>
      </c>
      <c r="S1044" s="9">
        <v>131.49</v>
      </c>
      <c r="T1044" s="26">
        <v>6.77</v>
      </c>
      <c r="U1044" s="8">
        <v>890.19</v>
      </c>
      <c r="V1044" t="s">
        <v>2045</v>
      </c>
      <c r="W1044" t="s">
        <v>1985</v>
      </c>
      <c r="X1044" t="s">
        <v>42</v>
      </c>
      <c r="Y1044" t="s">
        <v>1986</v>
      </c>
      <c r="AA1044" s="1">
        <f t="shared" si="83"/>
        <v>45923</v>
      </c>
      <c r="AB1044" s="2">
        <f t="shared" si="84"/>
        <v>9</v>
      </c>
      <c r="AC1044" s="2">
        <f t="shared" si="85"/>
        <v>2025</v>
      </c>
      <c r="AD1044" s="2" t="str">
        <f>IFERROR(VLOOKUP(A1044,'Aux Área'!$A$4:$B$123,2,0),"-")</f>
        <v>PESADOS</v>
      </c>
    </row>
    <row r="1045" spans="1:30" x14ac:dyDescent="0.3">
      <c r="A1045" t="s">
        <v>74</v>
      </c>
      <c r="B1045" t="s">
        <v>255</v>
      </c>
      <c r="C1045" t="s">
        <v>2046</v>
      </c>
      <c r="D1045" t="s">
        <v>115</v>
      </c>
      <c r="E1045" t="s">
        <v>116</v>
      </c>
      <c r="F1045" t="s">
        <v>75</v>
      </c>
      <c r="G1045" t="s">
        <v>1503</v>
      </c>
      <c r="H1045" t="s">
        <v>36</v>
      </c>
      <c r="I1045" t="s">
        <v>37</v>
      </c>
      <c r="J1045" t="s">
        <v>510</v>
      </c>
      <c r="K1045" t="s">
        <v>511</v>
      </c>
      <c r="L1045" t="s">
        <v>136</v>
      </c>
      <c r="M1045" t="s">
        <v>38</v>
      </c>
      <c r="N1045" t="s">
        <v>39</v>
      </c>
      <c r="O1045" s="23">
        <v>262</v>
      </c>
      <c r="P1045" s="9">
        <v>8.23</v>
      </c>
      <c r="Q1045" t="s">
        <v>40</v>
      </c>
      <c r="R1045">
        <v>7510</v>
      </c>
      <c r="S1045" s="9">
        <v>31.82</v>
      </c>
      <c r="T1045" s="26">
        <v>4.84</v>
      </c>
      <c r="U1045" s="8">
        <v>154.02000000000001</v>
      </c>
      <c r="V1045" t="s">
        <v>2047</v>
      </c>
      <c r="W1045" t="s">
        <v>2007</v>
      </c>
      <c r="X1045" t="s">
        <v>42</v>
      </c>
      <c r="Y1045" t="s">
        <v>1740</v>
      </c>
      <c r="AA1045" s="1">
        <f t="shared" si="83"/>
        <v>45923</v>
      </c>
      <c r="AB1045" s="2">
        <f t="shared" si="84"/>
        <v>9</v>
      </c>
      <c r="AC1045" s="2">
        <f t="shared" si="85"/>
        <v>2025</v>
      </c>
      <c r="AD1045" s="2" t="str">
        <f>IFERROR(VLOOKUP(A1045,'Aux Área'!$A$4:$B$123,2,0),"-")</f>
        <v>TI</v>
      </c>
    </row>
    <row r="1046" spans="1:30" x14ac:dyDescent="0.3">
      <c r="A1046" t="s">
        <v>2041</v>
      </c>
      <c r="C1046" t="s">
        <v>15588</v>
      </c>
      <c r="F1046" t="s">
        <v>2044</v>
      </c>
      <c r="K1046" t="s">
        <v>276</v>
      </c>
      <c r="N1046" t="s">
        <v>15690</v>
      </c>
      <c r="O1046" t="s">
        <v>15244</v>
      </c>
      <c r="P1046" s="9" t="s">
        <v>15244</v>
      </c>
      <c r="Q1046" t="s">
        <v>40</v>
      </c>
      <c r="R1046" t="s">
        <v>15244</v>
      </c>
      <c r="S1046">
        <v>9.81</v>
      </c>
      <c r="U1046" s="8">
        <v>37.21</v>
      </c>
      <c r="W1046" t="s">
        <v>1985</v>
      </c>
      <c r="X1046" t="s">
        <v>42</v>
      </c>
      <c r="Y1046" t="s">
        <v>1986</v>
      </c>
      <c r="AA1046" s="1">
        <f>IFERROR(DATEVALUE(C1046),"-")</f>
        <v>45923</v>
      </c>
      <c r="AB1046" s="2">
        <f>IFERROR(MONTH(AA1046),"-")</f>
        <v>9</v>
      </c>
      <c r="AC1046" s="2">
        <f>IFERROR(YEAR(AA1046),"-")</f>
        <v>2025</v>
      </c>
      <c r="AD1046" s="2" t="str">
        <f>IFERROR(VLOOKUP(A1046,'Aux Área'!$A$4:$B$123,2,0),"-")</f>
        <v>PESADOS</v>
      </c>
    </row>
    <row r="1047" spans="1:30" x14ac:dyDescent="0.3">
      <c r="A1047" t="s">
        <v>52</v>
      </c>
      <c r="B1047" t="s">
        <v>1449</v>
      </c>
      <c r="C1047" t="s">
        <v>2048</v>
      </c>
      <c r="D1047" t="s">
        <v>446</v>
      </c>
      <c r="E1047" t="s">
        <v>447</v>
      </c>
      <c r="F1047" t="s">
        <v>53</v>
      </c>
      <c r="G1047" t="s">
        <v>1500</v>
      </c>
      <c r="H1047" t="s">
        <v>36</v>
      </c>
      <c r="I1047" t="s">
        <v>37</v>
      </c>
      <c r="J1047" t="s">
        <v>188</v>
      </c>
      <c r="K1047" t="s">
        <v>189</v>
      </c>
      <c r="L1047" t="s">
        <v>190</v>
      </c>
      <c r="M1047" t="s">
        <v>38</v>
      </c>
      <c r="N1047" t="s">
        <v>39</v>
      </c>
      <c r="O1047" s="23">
        <v>330</v>
      </c>
      <c r="P1047" s="9">
        <v>9.6999999999999993</v>
      </c>
      <c r="Q1047" t="s">
        <v>40</v>
      </c>
      <c r="R1047">
        <v>18169</v>
      </c>
      <c r="S1047" s="9">
        <v>34.020000000000003</v>
      </c>
      <c r="T1047" s="26">
        <v>4.3899999999999997</v>
      </c>
      <c r="U1047" s="8">
        <v>149.35</v>
      </c>
      <c r="V1047" t="s">
        <v>112</v>
      </c>
      <c r="W1047" t="s">
        <v>2007</v>
      </c>
      <c r="X1047" t="s">
        <v>42</v>
      </c>
      <c r="Y1047" t="s">
        <v>1740</v>
      </c>
      <c r="AA1047" s="1">
        <f t="shared" ref="AA1047:AA1057" si="86">DATEVALUE(C1047)</f>
        <v>45923</v>
      </c>
      <c r="AB1047" s="2">
        <f t="shared" ref="AB1047:AB1057" si="87">MONTH(AA1047)</f>
        <v>9</v>
      </c>
      <c r="AC1047" s="2">
        <f t="shared" ref="AC1047:AC1057" si="88">YEAR(AA1047)</f>
        <v>2025</v>
      </c>
      <c r="AD1047" s="2" t="str">
        <f>IFERROR(VLOOKUP(A1047,'Aux Área'!$A$4:$B$123,2,0),"-")</f>
        <v>OPERAÇÃO</v>
      </c>
    </row>
    <row r="1048" spans="1:30" x14ac:dyDescent="0.3">
      <c r="A1048" t="s">
        <v>1785</v>
      </c>
      <c r="B1048" t="s">
        <v>1786</v>
      </c>
      <c r="C1048" t="s">
        <v>2049</v>
      </c>
      <c r="D1048" t="s">
        <v>657</v>
      </c>
      <c r="E1048" t="s">
        <v>658</v>
      </c>
      <c r="F1048" t="s">
        <v>653</v>
      </c>
      <c r="G1048" t="s">
        <v>1495</v>
      </c>
      <c r="H1048" t="s">
        <v>1788</v>
      </c>
      <c r="I1048" t="s">
        <v>839</v>
      </c>
      <c r="J1048" t="s">
        <v>122</v>
      </c>
      <c r="K1048" t="s">
        <v>123</v>
      </c>
      <c r="L1048" t="s">
        <v>124</v>
      </c>
      <c r="M1048" t="s">
        <v>38</v>
      </c>
      <c r="N1048" t="s">
        <v>638</v>
      </c>
      <c r="O1048" s="23">
        <v>0</v>
      </c>
      <c r="P1048" s="9">
        <v>0</v>
      </c>
      <c r="Q1048" t="s">
        <v>40</v>
      </c>
      <c r="R1048">
        <v>0</v>
      </c>
      <c r="S1048" s="9">
        <v>150</v>
      </c>
      <c r="T1048" s="26">
        <v>6.04</v>
      </c>
      <c r="U1048" s="8">
        <v>906</v>
      </c>
      <c r="V1048" t="s">
        <v>112</v>
      </c>
      <c r="W1048" t="s">
        <v>652</v>
      </c>
      <c r="X1048" t="s">
        <v>42</v>
      </c>
      <c r="Y1048" t="s">
        <v>653</v>
      </c>
      <c r="AA1048" s="1">
        <f t="shared" si="86"/>
        <v>45923</v>
      </c>
      <c r="AB1048" s="2">
        <f t="shared" si="87"/>
        <v>9</v>
      </c>
      <c r="AC1048" s="2">
        <f t="shared" si="88"/>
        <v>2025</v>
      </c>
      <c r="AD1048" s="2" t="str">
        <f>IFERROR(VLOOKUP(A1048,'Aux Área'!$A$4:$B$123,2,0),"-")</f>
        <v>SÃO PEDRO</v>
      </c>
    </row>
    <row r="1049" spans="1:30" x14ac:dyDescent="0.3">
      <c r="A1049" t="s">
        <v>1838</v>
      </c>
      <c r="B1049" t="s">
        <v>1839</v>
      </c>
      <c r="C1049" t="s">
        <v>2050</v>
      </c>
      <c r="D1049" t="s">
        <v>657</v>
      </c>
      <c r="E1049" t="s">
        <v>658</v>
      </c>
      <c r="F1049" t="s">
        <v>653</v>
      </c>
      <c r="G1049" t="s">
        <v>659</v>
      </c>
      <c r="H1049" t="s">
        <v>1821</v>
      </c>
      <c r="I1049" t="s">
        <v>1843</v>
      </c>
      <c r="J1049" t="s">
        <v>122</v>
      </c>
      <c r="K1049" t="s">
        <v>123</v>
      </c>
      <c r="L1049" t="s">
        <v>124</v>
      </c>
      <c r="M1049" t="s">
        <v>38</v>
      </c>
      <c r="N1049" t="s">
        <v>668</v>
      </c>
      <c r="O1049" s="23">
        <v>0</v>
      </c>
      <c r="P1049" s="9">
        <v>0</v>
      </c>
      <c r="Q1049" t="s">
        <v>40</v>
      </c>
      <c r="R1049">
        <v>0</v>
      </c>
      <c r="S1049" s="9">
        <v>119.52</v>
      </c>
      <c r="T1049" s="26">
        <v>6.14</v>
      </c>
      <c r="U1049" s="8">
        <v>733.9</v>
      </c>
      <c r="V1049" t="s">
        <v>112</v>
      </c>
      <c r="W1049" t="s">
        <v>652</v>
      </c>
      <c r="X1049" t="s">
        <v>42</v>
      </c>
      <c r="Y1049" t="s">
        <v>653</v>
      </c>
      <c r="AA1049" s="1">
        <f t="shared" si="86"/>
        <v>45923</v>
      </c>
      <c r="AB1049" s="2">
        <f t="shared" si="87"/>
        <v>9</v>
      </c>
      <c r="AC1049" s="2">
        <f t="shared" si="88"/>
        <v>2025</v>
      </c>
      <c r="AD1049" s="2" t="str">
        <f>IFERROR(VLOOKUP(A1049,'Aux Área'!$A$4:$B$123,2,0),"-")</f>
        <v>SÃO PEDRO</v>
      </c>
    </row>
    <row r="1050" spans="1:30" x14ac:dyDescent="0.3">
      <c r="A1050" t="s">
        <v>1945</v>
      </c>
      <c r="B1050" t="s">
        <v>1946</v>
      </c>
      <c r="C1050" t="s">
        <v>2051</v>
      </c>
      <c r="D1050" t="s">
        <v>1948</v>
      </c>
      <c r="E1050" t="s">
        <v>1949</v>
      </c>
      <c r="F1050" t="s">
        <v>653</v>
      </c>
      <c r="G1050" t="s">
        <v>1495</v>
      </c>
      <c r="H1050" t="s">
        <v>1804</v>
      </c>
      <c r="I1050" t="s">
        <v>1497</v>
      </c>
      <c r="J1050" t="s">
        <v>409</v>
      </c>
      <c r="K1050" t="s">
        <v>410</v>
      </c>
      <c r="L1050" t="s">
        <v>141</v>
      </c>
      <c r="M1050" t="s">
        <v>38</v>
      </c>
      <c r="N1050" t="s">
        <v>668</v>
      </c>
      <c r="O1050" s="23">
        <v>0</v>
      </c>
      <c r="P1050" s="9">
        <v>0</v>
      </c>
      <c r="Q1050" t="s">
        <v>40</v>
      </c>
      <c r="R1050">
        <v>0</v>
      </c>
      <c r="S1050" s="9">
        <v>125.77</v>
      </c>
      <c r="T1050" s="26">
        <v>6.09</v>
      </c>
      <c r="U1050" s="8">
        <v>765.98</v>
      </c>
      <c r="V1050" t="s">
        <v>2052</v>
      </c>
      <c r="W1050" t="s">
        <v>652</v>
      </c>
      <c r="X1050" t="s">
        <v>42</v>
      </c>
      <c r="Y1050" t="s">
        <v>653</v>
      </c>
      <c r="AA1050" s="1">
        <f t="shared" si="86"/>
        <v>45923</v>
      </c>
      <c r="AB1050" s="2">
        <f t="shared" si="87"/>
        <v>9</v>
      </c>
      <c r="AC1050" s="2">
        <f t="shared" si="88"/>
        <v>2025</v>
      </c>
      <c r="AD1050" s="2" t="str">
        <f>IFERROR(VLOOKUP(A1050,'Aux Área'!$A$4:$B$123,2,0),"-")</f>
        <v>SÃO PEDRO</v>
      </c>
    </row>
    <row r="1051" spans="1:30" x14ac:dyDescent="0.3">
      <c r="A1051" t="s">
        <v>46</v>
      </c>
      <c r="B1051" t="s">
        <v>458</v>
      </c>
      <c r="C1051" t="s">
        <v>2053</v>
      </c>
      <c r="D1051" t="s">
        <v>460</v>
      </c>
      <c r="E1051" t="s">
        <v>461</v>
      </c>
      <c r="F1051" t="s">
        <v>47</v>
      </c>
      <c r="G1051" t="s">
        <v>1503</v>
      </c>
      <c r="H1051" t="s">
        <v>36</v>
      </c>
      <c r="I1051" t="s">
        <v>37</v>
      </c>
      <c r="J1051" t="s">
        <v>1357</v>
      </c>
      <c r="K1051" t="s">
        <v>1358</v>
      </c>
      <c r="L1051" t="s">
        <v>84</v>
      </c>
      <c r="M1051" t="s">
        <v>38</v>
      </c>
      <c r="N1051" t="s">
        <v>39</v>
      </c>
      <c r="O1051" s="23">
        <v>341</v>
      </c>
      <c r="P1051" s="9">
        <v>9.24</v>
      </c>
      <c r="Q1051" t="s">
        <v>40</v>
      </c>
      <c r="R1051">
        <v>16813</v>
      </c>
      <c r="S1051" s="9">
        <v>36.9</v>
      </c>
      <c r="T1051" s="26">
        <v>4.99</v>
      </c>
      <c r="U1051" s="8">
        <v>184.13</v>
      </c>
      <c r="V1051" t="s">
        <v>112</v>
      </c>
      <c r="W1051" t="s">
        <v>2007</v>
      </c>
      <c r="X1051" t="s">
        <v>42</v>
      </c>
      <c r="Y1051" t="s">
        <v>1740</v>
      </c>
      <c r="AA1051" s="1">
        <f t="shared" si="86"/>
        <v>45923</v>
      </c>
      <c r="AB1051" s="2">
        <f t="shared" si="87"/>
        <v>9</v>
      </c>
      <c r="AC1051" s="2">
        <f t="shared" si="88"/>
        <v>2025</v>
      </c>
      <c r="AD1051" s="2" t="str">
        <f>IFERROR(VLOOKUP(A1051,'Aux Área'!$A$4:$B$123,2,0),"-")</f>
        <v>FACILITIES</v>
      </c>
    </row>
    <row r="1052" spans="1:30" x14ac:dyDescent="0.3">
      <c r="A1052" t="s">
        <v>1847</v>
      </c>
      <c r="B1052" t="s">
        <v>1848</v>
      </c>
      <c r="C1052" t="s">
        <v>2054</v>
      </c>
      <c r="D1052" t="s">
        <v>1850</v>
      </c>
      <c r="E1052" t="s">
        <v>1851</v>
      </c>
      <c r="F1052" t="s">
        <v>653</v>
      </c>
      <c r="G1052" t="s">
        <v>635</v>
      </c>
      <c r="H1052" t="s">
        <v>1852</v>
      </c>
      <c r="I1052" t="s">
        <v>1853</v>
      </c>
      <c r="J1052" t="s">
        <v>122</v>
      </c>
      <c r="K1052" t="s">
        <v>123</v>
      </c>
      <c r="L1052" t="s">
        <v>124</v>
      </c>
      <c r="M1052" t="s">
        <v>38</v>
      </c>
      <c r="N1052" t="s">
        <v>638</v>
      </c>
      <c r="O1052" s="23">
        <v>0</v>
      </c>
      <c r="P1052" s="9">
        <v>0</v>
      </c>
      <c r="Q1052" t="s">
        <v>40</v>
      </c>
      <c r="R1052">
        <v>0</v>
      </c>
      <c r="S1052" s="9">
        <v>96.84</v>
      </c>
      <c r="T1052" s="26">
        <v>6.04</v>
      </c>
      <c r="U1052" s="8">
        <v>584.96</v>
      </c>
      <c r="V1052" t="s">
        <v>112</v>
      </c>
      <c r="W1052" t="s">
        <v>652</v>
      </c>
      <c r="X1052" t="s">
        <v>42</v>
      </c>
      <c r="Y1052" t="s">
        <v>653</v>
      </c>
      <c r="AA1052" s="1">
        <f t="shared" si="86"/>
        <v>45923</v>
      </c>
      <c r="AB1052" s="2">
        <f t="shared" si="87"/>
        <v>9</v>
      </c>
      <c r="AC1052" s="2">
        <f t="shared" si="88"/>
        <v>2025</v>
      </c>
      <c r="AD1052" s="2" t="str">
        <f>IFERROR(VLOOKUP(A1052,'Aux Área'!$A$4:$B$123,2,0),"-")</f>
        <v>SÃO PEDRO</v>
      </c>
    </row>
    <row r="1053" spans="1:30" x14ac:dyDescent="0.3">
      <c r="A1053" t="s">
        <v>70</v>
      </c>
      <c r="B1053" t="s">
        <v>272</v>
      </c>
      <c r="C1053" t="s">
        <v>2055</v>
      </c>
      <c r="D1053" t="s">
        <v>145</v>
      </c>
      <c r="E1053" t="s">
        <v>146</v>
      </c>
      <c r="F1053" t="s">
        <v>71</v>
      </c>
      <c r="G1053" t="s">
        <v>1503</v>
      </c>
      <c r="H1053" t="s">
        <v>36</v>
      </c>
      <c r="I1053" t="s">
        <v>37</v>
      </c>
      <c r="J1053" t="s">
        <v>1665</v>
      </c>
      <c r="K1053" t="s">
        <v>1666</v>
      </c>
      <c r="L1053" t="s">
        <v>301</v>
      </c>
      <c r="M1053" t="s">
        <v>38</v>
      </c>
      <c r="N1053" t="s">
        <v>39</v>
      </c>
      <c r="O1053" s="23">
        <v>344</v>
      </c>
      <c r="P1053" s="9">
        <v>8.89</v>
      </c>
      <c r="Q1053" t="s">
        <v>40</v>
      </c>
      <c r="R1053">
        <v>7149</v>
      </c>
      <c r="S1053" s="9">
        <v>38.68</v>
      </c>
      <c r="T1053" s="26">
        <v>4.29</v>
      </c>
      <c r="U1053" s="8">
        <v>165.94</v>
      </c>
      <c r="V1053" t="s">
        <v>2056</v>
      </c>
      <c r="W1053" t="s">
        <v>2007</v>
      </c>
      <c r="X1053" t="s">
        <v>42</v>
      </c>
      <c r="Y1053" t="s">
        <v>1740</v>
      </c>
      <c r="AA1053" s="1">
        <f t="shared" si="86"/>
        <v>45923</v>
      </c>
      <c r="AB1053" s="2">
        <f t="shared" si="87"/>
        <v>9</v>
      </c>
      <c r="AC1053" s="2">
        <f t="shared" si="88"/>
        <v>2025</v>
      </c>
      <c r="AD1053" s="2" t="str">
        <f>IFERROR(VLOOKUP(A1053,'Aux Área'!$A$4:$B$123,2,0),"-")</f>
        <v>QSMS</v>
      </c>
    </row>
    <row r="1054" spans="1:30" x14ac:dyDescent="0.3">
      <c r="A1054" t="s">
        <v>62</v>
      </c>
      <c r="B1054" t="s">
        <v>1455</v>
      </c>
      <c r="C1054" t="s">
        <v>2057</v>
      </c>
      <c r="D1054" t="s">
        <v>120</v>
      </c>
      <c r="E1054" t="s">
        <v>121</v>
      </c>
      <c r="F1054" t="s">
        <v>63</v>
      </c>
      <c r="G1054" t="s">
        <v>1500</v>
      </c>
      <c r="H1054" t="s">
        <v>36</v>
      </c>
      <c r="I1054" t="s">
        <v>37</v>
      </c>
      <c r="J1054" t="s">
        <v>231</v>
      </c>
      <c r="K1054" t="s">
        <v>232</v>
      </c>
      <c r="L1054" t="s">
        <v>217</v>
      </c>
      <c r="M1054" t="s">
        <v>38</v>
      </c>
      <c r="N1054" t="s">
        <v>39</v>
      </c>
      <c r="O1054" s="23">
        <v>380</v>
      </c>
      <c r="P1054" s="9">
        <v>9.5500000000000007</v>
      </c>
      <c r="Q1054" t="s">
        <v>40</v>
      </c>
      <c r="R1054">
        <v>28811</v>
      </c>
      <c r="S1054" s="9">
        <v>39.79</v>
      </c>
      <c r="T1054" s="26">
        <v>4.2510000000000003</v>
      </c>
      <c r="U1054" s="8">
        <v>169.13</v>
      </c>
      <c r="V1054" t="s">
        <v>2058</v>
      </c>
      <c r="W1054" t="s">
        <v>2007</v>
      </c>
      <c r="X1054" t="s">
        <v>42</v>
      </c>
      <c r="Y1054" t="s">
        <v>1740</v>
      </c>
      <c r="AA1054" s="1">
        <f t="shared" si="86"/>
        <v>45923</v>
      </c>
      <c r="AB1054" s="2">
        <f t="shared" si="87"/>
        <v>9</v>
      </c>
      <c r="AC1054" s="2">
        <f t="shared" si="88"/>
        <v>2025</v>
      </c>
      <c r="AD1054" s="2" t="str">
        <f>IFERROR(VLOOKUP(A1054,'Aux Área'!$A$4:$B$123,2,0),"-")</f>
        <v>CONSERVA</v>
      </c>
    </row>
    <row r="1055" spans="1:30" x14ac:dyDescent="0.3">
      <c r="A1055" t="s">
        <v>48</v>
      </c>
      <c r="B1055" t="s">
        <v>288</v>
      </c>
      <c r="C1055" t="s">
        <v>2059</v>
      </c>
      <c r="D1055" t="s">
        <v>185</v>
      </c>
      <c r="E1055" t="s">
        <v>33</v>
      </c>
      <c r="F1055" t="s">
        <v>49</v>
      </c>
      <c r="G1055" t="s">
        <v>1500</v>
      </c>
      <c r="H1055" t="s">
        <v>36</v>
      </c>
      <c r="I1055" t="s">
        <v>37</v>
      </c>
      <c r="J1055" t="s">
        <v>1003</v>
      </c>
      <c r="K1055" t="s">
        <v>1004</v>
      </c>
      <c r="L1055" t="s">
        <v>84</v>
      </c>
      <c r="M1055" t="s">
        <v>38</v>
      </c>
      <c r="N1055" t="s">
        <v>39</v>
      </c>
      <c r="O1055" s="23">
        <v>383</v>
      </c>
      <c r="P1055" s="9">
        <v>9.6</v>
      </c>
      <c r="Q1055" t="s">
        <v>40</v>
      </c>
      <c r="R1055">
        <v>10728</v>
      </c>
      <c r="S1055" s="9">
        <v>39.9</v>
      </c>
      <c r="T1055" s="26">
        <v>4.8410000000000002</v>
      </c>
      <c r="U1055" s="8">
        <v>193.16</v>
      </c>
      <c r="V1055" t="s">
        <v>2060</v>
      </c>
      <c r="W1055" t="s">
        <v>2007</v>
      </c>
      <c r="X1055" t="s">
        <v>42</v>
      </c>
      <c r="Y1055" t="s">
        <v>1740</v>
      </c>
      <c r="AA1055" s="1">
        <f t="shared" si="86"/>
        <v>45923</v>
      </c>
      <c r="AB1055" s="2">
        <f t="shared" si="87"/>
        <v>9</v>
      </c>
      <c r="AC1055" s="2">
        <f t="shared" si="88"/>
        <v>2025</v>
      </c>
      <c r="AD1055" s="2" t="str">
        <f>IFERROR(VLOOKUP(A1055,'Aux Área'!$A$4:$B$123,2,0),"-")</f>
        <v>ENGENHARIA</v>
      </c>
    </row>
    <row r="1056" spans="1:30" x14ac:dyDescent="0.3">
      <c r="A1056" t="s">
        <v>58</v>
      </c>
      <c r="B1056" t="s">
        <v>250</v>
      </c>
      <c r="C1056" t="s">
        <v>2061</v>
      </c>
      <c r="D1056" t="s">
        <v>87</v>
      </c>
      <c r="E1056" t="s">
        <v>88</v>
      </c>
      <c r="F1056" t="s">
        <v>59</v>
      </c>
      <c r="G1056" t="s">
        <v>1500</v>
      </c>
      <c r="H1056" t="s">
        <v>36</v>
      </c>
      <c r="I1056" t="s">
        <v>37</v>
      </c>
      <c r="J1056" t="s">
        <v>356</v>
      </c>
      <c r="K1056" t="s">
        <v>357</v>
      </c>
      <c r="L1056" t="s">
        <v>124</v>
      </c>
      <c r="M1056" t="s">
        <v>38</v>
      </c>
      <c r="N1056" t="s">
        <v>39</v>
      </c>
      <c r="O1056" s="23">
        <v>248</v>
      </c>
      <c r="P1056" s="9">
        <v>7.95</v>
      </c>
      <c r="Q1056" t="s">
        <v>40</v>
      </c>
      <c r="R1056">
        <v>37308</v>
      </c>
      <c r="S1056" s="9">
        <v>31.2</v>
      </c>
      <c r="T1056" s="26">
        <v>4.391</v>
      </c>
      <c r="U1056" s="8">
        <v>137.01</v>
      </c>
      <c r="V1056" t="s">
        <v>2062</v>
      </c>
      <c r="W1056" t="s">
        <v>2007</v>
      </c>
      <c r="X1056" t="s">
        <v>42</v>
      </c>
      <c r="Y1056" t="s">
        <v>1740</v>
      </c>
      <c r="AA1056" s="1">
        <f t="shared" si="86"/>
        <v>45923</v>
      </c>
      <c r="AB1056" s="2">
        <f t="shared" si="87"/>
        <v>9</v>
      </c>
      <c r="AC1056" s="2">
        <f t="shared" si="88"/>
        <v>2025</v>
      </c>
      <c r="AD1056" s="2" t="str">
        <f>IFERROR(VLOOKUP(A1056,'Aux Área'!$A$4:$B$123,2,0),"-")</f>
        <v>CONSERVA</v>
      </c>
    </row>
    <row r="1057" spans="1:30" x14ac:dyDescent="0.3">
      <c r="A1057" t="s">
        <v>662</v>
      </c>
      <c r="B1057" t="s">
        <v>183</v>
      </c>
      <c r="C1057" t="s">
        <v>2063</v>
      </c>
      <c r="D1057" t="s">
        <v>1568</v>
      </c>
      <c r="E1057" t="s">
        <v>1569</v>
      </c>
      <c r="F1057" t="s">
        <v>653</v>
      </c>
      <c r="G1057" t="s">
        <v>1495</v>
      </c>
      <c r="H1057" t="s">
        <v>1571</v>
      </c>
      <c r="I1057" t="s">
        <v>1497</v>
      </c>
      <c r="J1057" t="s">
        <v>237</v>
      </c>
      <c r="K1057" t="s">
        <v>238</v>
      </c>
      <c r="L1057" t="s">
        <v>110</v>
      </c>
      <c r="M1057" t="s">
        <v>38</v>
      </c>
      <c r="N1057" t="s">
        <v>668</v>
      </c>
      <c r="O1057" s="23">
        <v>0</v>
      </c>
      <c r="P1057" s="9">
        <v>0</v>
      </c>
      <c r="Q1057" t="s">
        <v>40</v>
      </c>
      <c r="R1057">
        <v>0</v>
      </c>
      <c r="S1057" s="9">
        <v>82.68</v>
      </c>
      <c r="T1057" s="26">
        <v>6.09</v>
      </c>
      <c r="U1057" s="8">
        <v>503.53</v>
      </c>
      <c r="V1057" t="s">
        <v>41</v>
      </c>
      <c r="W1057" t="s">
        <v>652</v>
      </c>
      <c r="X1057" t="s">
        <v>42</v>
      </c>
      <c r="Y1057" t="s">
        <v>653</v>
      </c>
      <c r="AA1057" s="1">
        <f t="shared" si="86"/>
        <v>45923</v>
      </c>
      <c r="AB1057" s="2">
        <f t="shared" si="87"/>
        <v>9</v>
      </c>
      <c r="AC1057" s="2">
        <f t="shared" si="88"/>
        <v>2025</v>
      </c>
      <c r="AD1057" s="2" t="str">
        <f>IFERROR(VLOOKUP(A1057,'Aux Área'!$A$4:$B$123,2,0),"-")</f>
        <v>SÃO PEDRO</v>
      </c>
    </row>
    <row r="1058" spans="1:30" x14ac:dyDescent="0.3">
      <c r="A1058" t="s">
        <v>662</v>
      </c>
      <c r="C1058" t="s">
        <v>15587</v>
      </c>
      <c r="F1058" t="s">
        <v>15689</v>
      </c>
      <c r="K1058" t="s">
        <v>238</v>
      </c>
      <c r="N1058" t="s">
        <v>15690</v>
      </c>
      <c r="O1058" s="23">
        <v>0</v>
      </c>
      <c r="P1058" s="23">
        <v>0</v>
      </c>
      <c r="Q1058" t="s">
        <v>40</v>
      </c>
      <c r="R1058">
        <v>0</v>
      </c>
      <c r="S1058">
        <v>10.76</v>
      </c>
      <c r="U1058" s="8">
        <v>42.97</v>
      </c>
      <c r="W1058" t="s">
        <v>652</v>
      </c>
      <c r="X1058" t="s">
        <v>42</v>
      </c>
      <c r="Y1058" t="s">
        <v>653</v>
      </c>
      <c r="AA1058" s="1">
        <f>IFERROR(DATEVALUE(C1058),"-")</f>
        <v>45923</v>
      </c>
      <c r="AB1058" s="2">
        <f>IFERROR(MONTH(AA1058),"-")</f>
        <v>9</v>
      </c>
      <c r="AC1058" s="2">
        <f>IFERROR(YEAR(AA1058),"-")</f>
        <v>2025</v>
      </c>
      <c r="AD1058" s="2" t="str">
        <f>IFERROR(VLOOKUP(A1058,'Aux Área'!$A$4:$B$123,2,0),"-")</f>
        <v>SÃO PEDRO</v>
      </c>
    </row>
    <row r="1059" spans="1:30" x14ac:dyDescent="0.3">
      <c r="A1059" t="s">
        <v>46</v>
      </c>
      <c r="B1059" t="s">
        <v>458</v>
      </c>
      <c r="C1059" t="s">
        <v>2064</v>
      </c>
      <c r="D1059" t="s">
        <v>460</v>
      </c>
      <c r="E1059" t="s">
        <v>461</v>
      </c>
      <c r="F1059" t="s">
        <v>47</v>
      </c>
      <c r="G1059" t="s">
        <v>1503</v>
      </c>
      <c r="H1059" t="s">
        <v>36</v>
      </c>
      <c r="I1059" t="s">
        <v>37</v>
      </c>
      <c r="J1059" t="s">
        <v>868</v>
      </c>
      <c r="K1059" t="s">
        <v>869</v>
      </c>
      <c r="L1059" t="s">
        <v>870</v>
      </c>
      <c r="M1059" t="s">
        <v>38</v>
      </c>
      <c r="N1059" t="s">
        <v>39</v>
      </c>
      <c r="O1059" s="23">
        <v>402</v>
      </c>
      <c r="P1059" s="9">
        <v>11.24</v>
      </c>
      <c r="Q1059" t="s">
        <v>40</v>
      </c>
      <c r="R1059">
        <v>17215</v>
      </c>
      <c r="S1059" s="9">
        <v>35.770000000000003</v>
      </c>
      <c r="T1059" s="26">
        <v>4.45</v>
      </c>
      <c r="U1059" s="8">
        <v>159.16999999999999</v>
      </c>
      <c r="V1059" t="s">
        <v>112</v>
      </c>
      <c r="W1059" t="s">
        <v>2007</v>
      </c>
      <c r="X1059" t="s">
        <v>42</v>
      </c>
      <c r="Y1059" t="s">
        <v>1740</v>
      </c>
      <c r="AA1059" s="1">
        <f t="shared" ref="AA1059:AA1096" si="89">DATEVALUE(C1059)</f>
        <v>45923</v>
      </c>
      <c r="AB1059" s="2">
        <f t="shared" ref="AB1059:AB1096" si="90">MONTH(AA1059)</f>
        <v>9</v>
      </c>
      <c r="AC1059" s="2">
        <f t="shared" ref="AC1059:AC1096" si="91">YEAR(AA1059)</f>
        <v>2025</v>
      </c>
      <c r="AD1059" s="2" t="str">
        <f>IFERROR(VLOOKUP(A1059,'Aux Área'!$A$4:$B$123,2,0),"-")</f>
        <v>FACILITIES</v>
      </c>
    </row>
    <row r="1060" spans="1:30" x14ac:dyDescent="0.3">
      <c r="A1060" t="s">
        <v>781</v>
      </c>
      <c r="B1060" t="s">
        <v>130</v>
      </c>
      <c r="C1060" t="s">
        <v>2065</v>
      </c>
      <c r="D1060" t="s">
        <v>1568</v>
      </c>
      <c r="E1060" t="s">
        <v>1569</v>
      </c>
      <c r="F1060" t="s">
        <v>653</v>
      </c>
      <c r="G1060" t="s">
        <v>659</v>
      </c>
      <c r="H1060" t="s">
        <v>706</v>
      </c>
      <c r="I1060" t="s">
        <v>667</v>
      </c>
      <c r="J1060" t="s">
        <v>1100</v>
      </c>
      <c r="K1060" t="s">
        <v>1101</v>
      </c>
      <c r="L1060" t="s">
        <v>181</v>
      </c>
      <c r="M1060" t="s">
        <v>38</v>
      </c>
      <c r="N1060" t="s">
        <v>707</v>
      </c>
      <c r="O1060" s="23">
        <v>0</v>
      </c>
      <c r="P1060" s="9">
        <v>0</v>
      </c>
      <c r="Q1060" t="s">
        <v>40</v>
      </c>
      <c r="R1060">
        <v>0</v>
      </c>
      <c r="S1060" s="9">
        <v>15.26</v>
      </c>
      <c r="T1060" s="26">
        <v>6.49</v>
      </c>
      <c r="U1060" s="8">
        <v>99.04</v>
      </c>
      <c r="V1060" t="s">
        <v>2066</v>
      </c>
      <c r="W1060" t="s">
        <v>652</v>
      </c>
      <c r="X1060" t="s">
        <v>42</v>
      </c>
      <c r="Y1060" t="s">
        <v>653</v>
      </c>
      <c r="AA1060" s="1">
        <f t="shared" si="89"/>
        <v>45923</v>
      </c>
      <c r="AB1060" s="2">
        <f t="shared" si="90"/>
        <v>9</v>
      </c>
      <c r="AC1060" s="2">
        <f t="shared" si="91"/>
        <v>2025</v>
      </c>
      <c r="AD1060" s="2" t="str">
        <f>IFERROR(VLOOKUP(A1060,'Aux Área'!$A$4:$B$123,2,0),"-")</f>
        <v>SÃO PEDRO</v>
      </c>
    </row>
    <row r="1061" spans="1:30" x14ac:dyDescent="0.3">
      <c r="A1061" t="s">
        <v>1945</v>
      </c>
      <c r="B1061" t="s">
        <v>1946</v>
      </c>
      <c r="C1061" t="s">
        <v>2067</v>
      </c>
      <c r="D1061" t="s">
        <v>1948</v>
      </c>
      <c r="E1061" t="s">
        <v>1949</v>
      </c>
      <c r="F1061" t="s">
        <v>653</v>
      </c>
      <c r="G1061" t="s">
        <v>1495</v>
      </c>
      <c r="H1061" t="s">
        <v>1804</v>
      </c>
      <c r="I1061" t="s">
        <v>1497</v>
      </c>
      <c r="J1061" t="s">
        <v>409</v>
      </c>
      <c r="K1061" t="s">
        <v>410</v>
      </c>
      <c r="L1061" t="s">
        <v>141</v>
      </c>
      <c r="M1061" t="s">
        <v>38</v>
      </c>
      <c r="N1061" t="s">
        <v>638</v>
      </c>
      <c r="O1061" s="23">
        <v>0</v>
      </c>
      <c r="P1061" s="9">
        <v>0</v>
      </c>
      <c r="Q1061" t="s">
        <v>40</v>
      </c>
      <c r="R1061">
        <v>0</v>
      </c>
      <c r="S1061" s="9">
        <v>47</v>
      </c>
      <c r="T1061" s="26">
        <v>5.99</v>
      </c>
      <c r="U1061" s="8">
        <v>281.52999999999997</v>
      </c>
      <c r="V1061" t="s">
        <v>2068</v>
      </c>
      <c r="W1061" t="s">
        <v>652</v>
      </c>
      <c r="X1061" t="s">
        <v>42</v>
      </c>
      <c r="Y1061" t="s">
        <v>653</v>
      </c>
      <c r="AA1061" s="1">
        <f t="shared" si="89"/>
        <v>45923</v>
      </c>
      <c r="AB1061" s="2">
        <f t="shared" si="90"/>
        <v>9</v>
      </c>
      <c r="AC1061" s="2">
        <f t="shared" si="91"/>
        <v>2025</v>
      </c>
      <c r="AD1061" s="2" t="str">
        <f>IFERROR(VLOOKUP(A1061,'Aux Área'!$A$4:$B$123,2,0),"-")</f>
        <v>SÃO PEDRO</v>
      </c>
    </row>
    <row r="1062" spans="1:30" x14ac:dyDescent="0.3">
      <c r="A1062" t="s">
        <v>68</v>
      </c>
      <c r="B1062" t="s">
        <v>296</v>
      </c>
      <c r="C1062" t="s">
        <v>2069</v>
      </c>
      <c r="D1062" t="s">
        <v>2070</v>
      </c>
      <c r="E1062" t="s">
        <v>2071</v>
      </c>
      <c r="F1062" t="s">
        <v>69</v>
      </c>
      <c r="G1062" t="s">
        <v>1503</v>
      </c>
      <c r="H1062" t="s">
        <v>36</v>
      </c>
      <c r="I1062" t="s">
        <v>37</v>
      </c>
      <c r="J1062" t="s">
        <v>147</v>
      </c>
      <c r="K1062" t="s">
        <v>148</v>
      </c>
      <c r="L1062" t="s">
        <v>84</v>
      </c>
      <c r="M1062" t="s">
        <v>38</v>
      </c>
      <c r="N1062" t="s">
        <v>39</v>
      </c>
      <c r="O1062" s="23">
        <v>257</v>
      </c>
      <c r="P1062" s="9">
        <v>9.07</v>
      </c>
      <c r="Q1062" t="s">
        <v>40</v>
      </c>
      <c r="R1062">
        <v>5861</v>
      </c>
      <c r="S1062" s="9">
        <v>28.32</v>
      </c>
      <c r="T1062" s="26">
        <v>5.24</v>
      </c>
      <c r="U1062" s="8">
        <v>148.4</v>
      </c>
      <c r="V1062" t="s">
        <v>112</v>
      </c>
      <c r="W1062" t="s">
        <v>2007</v>
      </c>
      <c r="X1062" t="s">
        <v>42</v>
      </c>
      <c r="Y1062" t="s">
        <v>1740</v>
      </c>
      <c r="AA1062" s="1">
        <f t="shared" si="89"/>
        <v>45923</v>
      </c>
      <c r="AB1062" s="2">
        <f t="shared" si="90"/>
        <v>9</v>
      </c>
      <c r="AC1062" s="2">
        <f t="shared" si="91"/>
        <v>2025</v>
      </c>
      <c r="AD1062" s="2" t="str">
        <f>IFERROR(VLOOKUP(A1062,'Aux Área'!$A$4:$B$123,2,0),"-")</f>
        <v>OPERAÇÃO</v>
      </c>
    </row>
    <row r="1063" spans="1:30" x14ac:dyDescent="0.3">
      <c r="A1063" t="s">
        <v>52</v>
      </c>
      <c r="B1063" t="s">
        <v>1449</v>
      </c>
      <c r="C1063" t="s">
        <v>2072</v>
      </c>
      <c r="D1063" t="s">
        <v>391</v>
      </c>
      <c r="E1063" t="s">
        <v>392</v>
      </c>
      <c r="F1063" t="s">
        <v>53</v>
      </c>
      <c r="G1063" t="s">
        <v>1500</v>
      </c>
      <c r="H1063" t="s">
        <v>36</v>
      </c>
      <c r="I1063" t="s">
        <v>37</v>
      </c>
      <c r="J1063" t="s">
        <v>231</v>
      </c>
      <c r="K1063" t="s">
        <v>232</v>
      </c>
      <c r="L1063" t="s">
        <v>217</v>
      </c>
      <c r="M1063" t="s">
        <v>38</v>
      </c>
      <c r="N1063" t="s">
        <v>39</v>
      </c>
      <c r="O1063" s="23">
        <v>261</v>
      </c>
      <c r="P1063" s="9">
        <v>8.6300000000000008</v>
      </c>
      <c r="Q1063" t="s">
        <v>40</v>
      </c>
      <c r="R1063">
        <v>18430</v>
      </c>
      <c r="S1063" s="9">
        <v>30.26</v>
      </c>
      <c r="T1063" s="26">
        <v>4.2510000000000003</v>
      </c>
      <c r="U1063" s="8">
        <v>128.63</v>
      </c>
      <c r="V1063" t="s">
        <v>2073</v>
      </c>
      <c r="W1063" t="s">
        <v>2007</v>
      </c>
      <c r="X1063" t="s">
        <v>42</v>
      </c>
      <c r="Y1063" t="s">
        <v>1740</v>
      </c>
      <c r="AA1063" s="1">
        <f t="shared" si="89"/>
        <v>45924</v>
      </c>
      <c r="AB1063" s="2">
        <f t="shared" si="90"/>
        <v>9</v>
      </c>
      <c r="AC1063" s="2">
        <f t="shared" si="91"/>
        <v>2025</v>
      </c>
      <c r="AD1063" s="2" t="str">
        <f>IFERROR(VLOOKUP(A1063,'Aux Área'!$A$4:$B$123,2,0),"-")</f>
        <v>OPERAÇÃO</v>
      </c>
    </row>
    <row r="1064" spans="1:30" x14ac:dyDescent="0.3">
      <c r="A1064" t="s">
        <v>1096</v>
      </c>
      <c r="B1064" t="s">
        <v>1097</v>
      </c>
      <c r="C1064" t="s">
        <v>2074</v>
      </c>
      <c r="D1064" t="s">
        <v>664</v>
      </c>
      <c r="E1064" t="s">
        <v>665</v>
      </c>
      <c r="F1064" t="s">
        <v>653</v>
      </c>
      <c r="G1064" t="s">
        <v>1495</v>
      </c>
      <c r="H1064" t="s">
        <v>1496</v>
      </c>
      <c r="I1064" t="s">
        <v>1497</v>
      </c>
      <c r="J1064" t="s">
        <v>1100</v>
      </c>
      <c r="K1064" t="s">
        <v>1101</v>
      </c>
      <c r="L1064" t="s">
        <v>181</v>
      </c>
      <c r="M1064" t="s">
        <v>38</v>
      </c>
      <c r="N1064" t="s">
        <v>638</v>
      </c>
      <c r="O1064" s="23">
        <v>0</v>
      </c>
      <c r="P1064" s="9">
        <v>0</v>
      </c>
      <c r="Q1064" t="s">
        <v>40</v>
      </c>
      <c r="R1064">
        <v>0</v>
      </c>
      <c r="S1064" s="9">
        <v>192.33</v>
      </c>
      <c r="T1064" s="26">
        <v>5.54</v>
      </c>
      <c r="U1064" s="8">
        <v>1065.54</v>
      </c>
      <c r="V1064" t="s">
        <v>2075</v>
      </c>
      <c r="W1064" t="s">
        <v>652</v>
      </c>
      <c r="X1064" t="s">
        <v>42</v>
      </c>
      <c r="Y1064" t="s">
        <v>653</v>
      </c>
      <c r="AA1064" s="1">
        <f t="shared" si="89"/>
        <v>45924</v>
      </c>
      <c r="AB1064" s="2">
        <f t="shared" si="90"/>
        <v>9</v>
      </c>
      <c r="AC1064" s="2">
        <f t="shared" si="91"/>
        <v>2025</v>
      </c>
      <c r="AD1064" s="2" t="str">
        <f>IFERROR(VLOOKUP(A1064,'Aux Área'!$A$4:$B$123,2,0),"-")</f>
        <v>SÃO PEDRO</v>
      </c>
    </row>
    <row r="1065" spans="1:30" x14ac:dyDescent="0.3">
      <c r="A1065" t="s">
        <v>1819</v>
      </c>
      <c r="B1065" t="s">
        <v>156</v>
      </c>
      <c r="C1065" t="s">
        <v>2076</v>
      </c>
      <c r="D1065" t="s">
        <v>664</v>
      </c>
      <c r="E1065" t="s">
        <v>665</v>
      </c>
      <c r="F1065" t="s">
        <v>653</v>
      </c>
      <c r="G1065" t="s">
        <v>659</v>
      </c>
      <c r="H1065" t="s">
        <v>1821</v>
      </c>
      <c r="I1065" t="s">
        <v>673</v>
      </c>
      <c r="J1065" t="s">
        <v>1100</v>
      </c>
      <c r="K1065" t="s">
        <v>1101</v>
      </c>
      <c r="L1065" t="s">
        <v>181</v>
      </c>
      <c r="M1065" t="s">
        <v>38</v>
      </c>
      <c r="N1065" t="s">
        <v>638</v>
      </c>
      <c r="O1065" s="23">
        <v>0</v>
      </c>
      <c r="P1065" s="9">
        <v>0</v>
      </c>
      <c r="Q1065" t="s">
        <v>40</v>
      </c>
      <c r="R1065">
        <v>0</v>
      </c>
      <c r="S1065" s="9">
        <v>42.26</v>
      </c>
      <c r="T1065" s="26">
        <v>5.5410000000000004</v>
      </c>
      <c r="U1065" s="8">
        <v>234.16</v>
      </c>
      <c r="V1065" t="s">
        <v>2077</v>
      </c>
      <c r="W1065" t="s">
        <v>652</v>
      </c>
      <c r="X1065" t="s">
        <v>42</v>
      </c>
      <c r="Y1065" t="s">
        <v>653</v>
      </c>
      <c r="AA1065" s="1">
        <f t="shared" si="89"/>
        <v>45924</v>
      </c>
      <c r="AB1065" s="2">
        <f t="shared" si="90"/>
        <v>9</v>
      </c>
      <c r="AC1065" s="2">
        <f t="shared" si="91"/>
        <v>2025</v>
      </c>
      <c r="AD1065" s="2" t="str">
        <f>IFERROR(VLOOKUP(A1065,'Aux Área'!$A$4:$B$123,2,0),"-")</f>
        <v>SÃO PEDRO</v>
      </c>
    </row>
    <row r="1066" spans="1:30" x14ac:dyDescent="0.3">
      <c r="A1066" t="s">
        <v>64</v>
      </c>
      <c r="B1066" t="s">
        <v>332</v>
      </c>
      <c r="C1066" t="s">
        <v>2078</v>
      </c>
      <c r="D1066" t="s">
        <v>127</v>
      </c>
      <c r="E1066" t="s">
        <v>128</v>
      </c>
      <c r="F1066" t="s">
        <v>65</v>
      </c>
      <c r="G1066" t="s">
        <v>1500</v>
      </c>
      <c r="H1066" t="s">
        <v>36</v>
      </c>
      <c r="I1066" t="s">
        <v>37</v>
      </c>
      <c r="J1066" t="s">
        <v>179</v>
      </c>
      <c r="K1066" t="s">
        <v>180</v>
      </c>
      <c r="L1066" t="s">
        <v>181</v>
      </c>
      <c r="M1066" t="s">
        <v>38</v>
      </c>
      <c r="N1066" t="s">
        <v>39</v>
      </c>
      <c r="O1066" s="23">
        <v>335</v>
      </c>
      <c r="P1066" s="9">
        <v>8.5500000000000007</v>
      </c>
      <c r="Q1066" t="s">
        <v>40</v>
      </c>
      <c r="R1066">
        <v>19260</v>
      </c>
      <c r="S1066" s="9">
        <v>39.159999999999997</v>
      </c>
      <c r="T1066" s="26">
        <v>4.78</v>
      </c>
      <c r="U1066" s="8">
        <v>187.18</v>
      </c>
      <c r="V1066" t="s">
        <v>2079</v>
      </c>
      <c r="W1066" t="s">
        <v>2007</v>
      </c>
      <c r="X1066" t="s">
        <v>42</v>
      </c>
      <c r="Y1066" t="s">
        <v>1740</v>
      </c>
      <c r="AA1066" s="1">
        <f t="shared" si="89"/>
        <v>45924</v>
      </c>
      <c r="AB1066" s="2">
        <f t="shared" si="90"/>
        <v>9</v>
      </c>
      <c r="AC1066" s="2">
        <f t="shared" si="91"/>
        <v>2025</v>
      </c>
      <c r="AD1066" s="2" t="str">
        <f>IFERROR(VLOOKUP(A1066,'Aux Área'!$A$4:$B$123,2,0),"-")</f>
        <v>ENGENHARIA</v>
      </c>
    </row>
    <row r="1067" spans="1:30" x14ac:dyDescent="0.3">
      <c r="A1067" t="s">
        <v>76</v>
      </c>
      <c r="B1067" t="s">
        <v>380</v>
      </c>
      <c r="C1067" t="s">
        <v>2080</v>
      </c>
      <c r="D1067" t="s">
        <v>382</v>
      </c>
      <c r="E1067" t="s">
        <v>383</v>
      </c>
      <c r="F1067" t="s">
        <v>77</v>
      </c>
      <c r="G1067" t="s">
        <v>1500</v>
      </c>
      <c r="H1067" t="s">
        <v>36</v>
      </c>
      <c r="I1067" t="s">
        <v>37</v>
      </c>
      <c r="J1067" t="s">
        <v>172</v>
      </c>
      <c r="K1067" t="s">
        <v>173</v>
      </c>
      <c r="L1067" t="s">
        <v>124</v>
      </c>
      <c r="M1067" t="s">
        <v>38</v>
      </c>
      <c r="N1067" t="s">
        <v>39</v>
      </c>
      <c r="O1067" s="23">
        <v>181</v>
      </c>
      <c r="P1067" s="9">
        <v>8.02</v>
      </c>
      <c r="Q1067" t="s">
        <v>40</v>
      </c>
      <c r="R1067">
        <v>26975</v>
      </c>
      <c r="S1067" s="9">
        <v>22.56</v>
      </c>
      <c r="T1067" s="26">
        <v>3.992</v>
      </c>
      <c r="U1067" s="8">
        <v>90.05</v>
      </c>
      <c r="V1067" t="s">
        <v>112</v>
      </c>
      <c r="W1067" t="s">
        <v>2007</v>
      </c>
      <c r="X1067" t="s">
        <v>42</v>
      </c>
      <c r="Y1067" t="s">
        <v>1740</v>
      </c>
      <c r="AA1067" s="1">
        <f t="shared" si="89"/>
        <v>45924</v>
      </c>
      <c r="AB1067" s="2">
        <f t="shared" si="90"/>
        <v>9</v>
      </c>
      <c r="AC1067" s="2">
        <f t="shared" si="91"/>
        <v>2025</v>
      </c>
      <c r="AD1067" s="2" t="str">
        <f>IFERROR(VLOOKUP(A1067,'Aux Área'!$A$4:$B$123,2,0),"-")</f>
        <v>QSMS</v>
      </c>
    </row>
    <row r="1068" spans="1:30" x14ac:dyDescent="0.3">
      <c r="A1068" t="s">
        <v>46</v>
      </c>
      <c r="B1068" t="s">
        <v>458</v>
      </c>
      <c r="C1068" t="s">
        <v>2081</v>
      </c>
      <c r="D1068" t="s">
        <v>2082</v>
      </c>
      <c r="E1068" t="s">
        <v>2083</v>
      </c>
      <c r="F1068" t="s">
        <v>47</v>
      </c>
      <c r="G1068" t="s">
        <v>1503</v>
      </c>
      <c r="H1068" t="s">
        <v>36</v>
      </c>
      <c r="I1068" t="s">
        <v>37</v>
      </c>
      <c r="J1068" t="s">
        <v>1665</v>
      </c>
      <c r="K1068" t="s">
        <v>1666</v>
      </c>
      <c r="L1068" t="s">
        <v>301</v>
      </c>
      <c r="M1068" t="s">
        <v>38</v>
      </c>
      <c r="N1068" t="s">
        <v>39</v>
      </c>
      <c r="O1068" s="23">
        <v>361</v>
      </c>
      <c r="P1068" s="9">
        <v>9.35</v>
      </c>
      <c r="Q1068" t="s">
        <v>40</v>
      </c>
      <c r="R1068">
        <v>17576</v>
      </c>
      <c r="S1068" s="9">
        <v>38.590000000000003</v>
      </c>
      <c r="T1068" s="26">
        <v>4.29</v>
      </c>
      <c r="U1068" s="8">
        <v>165.55</v>
      </c>
      <c r="V1068" t="s">
        <v>2084</v>
      </c>
      <c r="W1068" t="s">
        <v>2007</v>
      </c>
      <c r="X1068" t="s">
        <v>42</v>
      </c>
      <c r="Y1068" t="s">
        <v>1740</v>
      </c>
      <c r="AA1068" s="1">
        <f t="shared" si="89"/>
        <v>45924</v>
      </c>
      <c r="AB1068" s="2">
        <f t="shared" si="90"/>
        <v>9</v>
      </c>
      <c r="AC1068" s="2">
        <f t="shared" si="91"/>
        <v>2025</v>
      </c>
      <c r="AD1068" s="2" t="str">
        <f>IFERROR(VLOOKUP(A1068,'Aux Área'!$A$4:$B$123,2,0),"-")</f>
        <v>FACILITIES</v>
      </c>
    </row>
    <row r="1069" spans="1:30" x14ac:dyDescent="0.3">
      <c r="A1069" t="s">
        <v>58</v>
      </c>
      <c r="B1069" t="s">
        <v>250</v>
      </c>
      <c r="C1069" t="s">
        <v>2085</v>
      </c>
      <c r="D1069" t="s">
        <v>87</v>
      </c>
      <c r="E1069" t="s">
        <v>88</v>
      </c>
      <c r="F1069" t="s">
        <v>59</v>
      </c>
      <c r="G1069" t="s">
        <v>1500</v>
      </c>
      <c r="H1069" t="s">
        <v>36</v>
      </c>
      <c r="I1069" t="s">
        <v>37</v>
      </c>
      <c r="J1069" t="s">
        <v>241</v>
      </c>
      <c r="K1069" t="s">
        <v>242</v>
      </c>
      <c r="L1069" t="s">
        <v>110</v>
      </c>
      <c r="M1069" t="s">
        <v>38</v>
      </c>
      <c r="N1069" t="s">
        <v>39</v>
      </c>
      <c r="O1069" s="23">
        <v>333</v>
      </c>
      <c r="P1069" s="9">
        <v>8.93</v>
      </c>
      <c r="Q1069" t="s">
        <v>40</v>
      </c>
      <c r="R1069">
        <v>37641</v>
      </c>
      <c r="S1069" s="9">
        <v>37.299999999999997</v>
      </c>
      <c r="T1069" s="26">
        <v>4.29</v>
      </c>
      <c r="U1069" s="8">
        <v>160.01</v>
      </c>
      <c r="V1069" t="s">
        <v>41</v>
      </c>
      <c r="W1069" t="s">
        <v>2007</v>
      </c>
      <c r="X1069" t="s">
        <v>42</v>
      </c>
      <c r="Y1069" t="s">
        <v>1740</v>
      </c>
      <c r="AA1069" s="1">
        <f t="shared" si="89"/>
        <v>45924</v>
      </c>
      <c r="AB1069" s="2">
        <f t="shared" si="90"/>
        <v>9</v>
      </c>
      <c r="AC1069" s="2">
        <f t="shared" si="91"/>
        <v>2025</v>
      </c>
      <c r="AD1069" s="2" t="str">
        <f>IFERROR(VLOOKUP(A1069,'Aux Área'!$A$4:$B$123,2,0),"-")</f>
        <v>CONSERVA</v>
      </c>
    </row>
    <row r="1070" spans="1:30" x14ac:dyDescent="0.3">
      <c r="A1070" t="s">
        <v>44</v>
      </c>
      <c r="B1070" t="s">
        <v>478</v>
      </c>
      <c r="C1070" t="s">
        <v>2086</v>
      </c>
      <c r="D1070" t="s">
        <v>1619</v>
      </c>
      <c r="E1070" t="s">
        <v>1620</v>
      </c>
      <c r="F1070" t="s">
        <v>45</v>
      </c>
      <c r="G1070" t="s">
        <v>1500</v>
      </c>
      <c r="H1070" t="s">
        <v>36</v>
      </c>
      <c r="I1070" t="s">
        <v>37</v>
      </c>
      <c r="J1070" t="s">
        <v>188</v>
      </c>
      <c r="K1070" t="s">
        <v>189</v>
      </c>
      <c r="L1070" t="s">
        <v>190</v>
      </c>
      <c r="M1070" t="s">
        <v>38</v>
      </c>
      <c r="N1070" t="s">
        <v>39</v>
      </c>
      <c r="O1070" s="23">
        <v>341</v>
      </c>
      <c r="P1070" s="9">
        <v>9.56</v>
      </c>
      <c r="Q1070" t="s">
        <v>40</v>
      </c>
      <c r="R1070">
        <v>8548</v>
      </c>
      <c r="S1070" s="9">
        <v>35.659999999999997</v>
      </c>
      <c r="T1070" s="26">
        <v>4.3899999999999997</v>
      </c>
      <c r="U1070" s="8">
        <v>156.55000000000001</v>
      </c>
      <c r="V1070" t="s">
        <v>112</v>
      </c>
      <c r="W1070" t="s">
        <v>2007</v>
      </c>
      <c r="X1070" t="s">
        <v>42</v>
      </c>
      <c r="Y1070" t="s">
        <v>1740</v>
      </c>
      <c r="AA1070" s="1">
        <f t="shared" si="89"/>
        <v>45924</v>
      </c>
      <c r="AB1070" s="2">
        <f t="shared" si="90"/>
        <v>9</v>
      </c>
      <c r="AC1070" s="2">
        <f t="shared" si="91"/>
        <v>2025</v>
      </c>
      <c r="AD1070" s="2" t="str">
        <f>IFERROR(VLOOKUP(A1070,'Aux Área'!$A$4:$B$123,2,0),"-")</f>
        <v>OPERAÇÃO</v>
      </c>
    </row>
    <row r="1071" spans="1:30" x14ac:dyDescent="0.3">
      <c r="A1071" t="s">
        <v>2087</v>
      </c>
      <c r="B1071" t="s">
        <v>2088</v>
      </c>
      <c r="C1071" t="s">
        <v>2089</v>
      </c>
      <c r="D1071" t="s">
        <v>1948</v>
      </c>
      <c r="E1071" t="s">
        <v>1949</v>
      </c>
      <c r="F1071" t="s">
        <v>653</v>
      </c>
      <c r="G1071" t="s">
        <v>659</v>
      </c>
      <c r="H1071" t="s">
        <v>660</v>
      </c>
      <c r="I1071" t="s">
        <v>661</v>
      </c>
      <c r="J1071" t="s">
        <v>409</v>
      </c>
      <c r="K1071" t="s">
        <v>410</v>
      </c>
      <c r="L1071" t="s">
        <v>141</v>
      </c>
      <c r="M1071" t="s">
        <v>38</v>
      </c>
      <c r="N1071" t="s">
        <v>638</v>
      </c>
      <c r="O1071" s="23">
        <v>0</v>
      </c>
      <c r="P1071" s="9">
        <v>0</v>
      </c>
      <c r="Q1071" t="s">
        <v>40</v>
      </c>
      <c r="R1071">
        <v>0</v>
      </c>
      <c r="S1071" s="9">
        <v>20</v>
      </c>
      <c r="T1071" s="26">
        <v>5.99</v>
      </c>
      <c r="U1071" s="8">
        <v>119.8</v>
      </c>
      <c r="V1071" t="s">
        <v>2090</v>
      </c>
      <c r="W1071" t="s">
        <v>652</v>
      </c>
      <c r="X1071" t="s">
        <v>42</v>
      </c>
      <c r="Y1071" t="s">
        <v>653</v>
      </c>
      <c r="AA1071" s="1">
        <f t="shared" si="89"/>
        <v>45924</v>
      </c>
      <c r="AB1071" s="2">
        <f t="shared" si="90"/>
        <v>9</v>
      </c>
      <c r="AC1071" s="2">
        <f t="shared" si="91"/>
        <v>2025</v>
      </c>
      <c r="AD1071" s="2" t="str">
        <f>IFERROR(VLOOKUP(A1071,'Aux Área'!$A$4:$B$123,2,0),"-")</f>
        <v>SÃO PEDRO</v>
      </c>
    </row>
    <row r="1072" spans="1:30" x14ac:dyDescent="0.3">
      <c r="A1072" t="s">
        <v>46</v>
      </c>
      <c r="B1072" t="s">
        <v>458</v>
      </c>
      <c r="C1072" t="s">
        <v>2091</v>
      </c>
      <c r="D1072" t="s">
        <v>2082</v>
      </c>
      <c r="E1072" t="s">
        <v>2083</v>
      </c>
      <c r="F1072" t="s">
        <v>47</v>
      </c>
      <c r="G1072" t="s">
        <v>1503</v>
      </c>
      <c r="H1072" t="s">
        <v>36</v>
      </c>
      <c r="I1072" t="s">
        <v>37</v>
      </c>
      <c r="J1072" t="s">
        <v>492</v>
      </c>
      <c r="K1072" t="s">
        <v>493</v>
      </c>
      <c r="L1072" t="s">
        <v>110</v>
      </c>
      <c r="M1072" t="s">
        <v>38</v>
      </c>
      <c r="N1072" t="s">
        <v>39</v>
      </c>
      <c r="O1072" s="23">
        <v>337</v>
      </c>
      <c r="P1072" s="9">
        <v>9.33</v>
      </c>
      <c r="Q1072" t="s">
        <v>40</v>
      </c>
      <c r="R1072">
        <v>17913</v>
      </c>
      <c r="S1072" s="9">
        <v>36.130000000000003</v>
      </c>
      <c r="T1072" s="26">
        <v>4.29</v>
      </c>
      <c r="U1072" s="8">
        <v>155</v>
      </c>
      <c r="V1072" t="s">
        <v>41</v>
      </c>
      <c r="W1072" t="s">
        <v>2007</v>
      </c>
      <c r="X1072" t="s">
        <v>42</v>
      </c>
      <c r="Y1072" t="s">
        <v>1740</v>
      </c>
      <c r="AA1072" s="1">
        <f t="shared" si="89"/>
        <v>45924</v>
      </c>
      <c r="AB1072" s="2">
        <f t="shared" si="90"/>
        <v>9</v>
      </c>
      <c r="AC1072" s="2">
        <f t="shared" si="91"/>
        <v>2025</v>
      </c>
      <c r="AD1072" s="2" t="str">
        <f>IFERROR(VLOOKUP(A1072,'Aux Área'!$A$4:$B$123,2,0),"-")</f>
        <v>FACILITIES</v>
      </c>
    </row>
    <row r="1073" spans="1:30" x14ac:dyDescent="0.3">
      <c r="A1073" t="s">
        <v>54</v>
      </c>
      <c r="B1073" t="s">
        <v>319</v>
      </c>
      <c r="C1073" t="s">
        <v>2092</v>
      </c>
      <c r="D1073" t="s">
        <v>1480</v>
      </c>
      <c r="E1073" t="s">
        <v>1481</v>
      </c>
      <c r="F1073" t="s">
        <v>55</v>
      </c>
      <c r="G1073" t="s">
        <v>1500</v>
      </c>
      <c r="H1073" t="s">
        <v>36</v>
      </c>
      <c r="I1073" t="s">
        <v>37</v>
      </c>
      <c r="J1073" t="s">
        <v>1268</v>
      </c>
      <c r="K1073" t="s">
        <v>1269</v>
      </c>
      <c r="L1073" t="s">
        <v>84</v>
      </c>
      <c r="M1073" t="s">
        <v>38</v>
      </c>
      <c r="N1073" t="s">
        <v>39</v>
      </c>
      <c r="O1073" s="23">
        <v>455</v>
      </c>
      <c r="P1073" s="9">
        <v>22.8</v>
      </c>
      <c r="Q1073" t="s">
        <v>40</v>
      </c>
      <c r="R1073">
        <v>13247</v>
      </c>
      <c r="S1073" s="9">
        <v>19.96</v>
      </c>
      <c r="T1073" s="26">
        <v>4.8410000000000002</v>
      </c>
      <c r="U1073" s="8">
        <v>96.62</v>
      </c>
      <c r="V1073" t="s">
        <v>41</v>
      </c>
      <c r="W1073" t="s">
        <v>2007</v>
      </c>
      <c r="X1073" t="s">
        <v>42</v>
      </c>
      <c r="Y1073" t="s">
        <v>1740</v>
      </c>
      <c r="AA1073" s="1">
        <f t="shared" si="89"/>
        <v>45924</v>
      </c>
      <c r="AB1073" s="2">
        <f t="shared" si="90"/>
        <v>9</v>
      </c>
      <c r="AC1073" s="2">
        <f t="shared" si="91"/>
        <v>2025</v>
      </c>
      <c r="AD1073" s="2" t="str">
        <f>IFERROR(VLOOKUP(A1073,'Aux Área'!$A$4:$B$123,2,0),"-")</f>
        <v>ENGENHARIA</v>
      </c>
    </row>
    <row r="1074" spans="1:30" x14ac:dyDescent="0.3">
      <c r="A1074" t="s">
        <v>54</v>
      </c>
      <c r="B1074" t="s">
        <v>319</v>
      </c>
      <c r="C1074" t="s">
        <v>2093</v>
      </c>
      <c r="D1074" t="s">
        <v>1480</v>
      </c>
      <c r="E1074" t="s">
        <v>1481</v>
      </c>
      <c r="F1074" t="s">
        <v>55</v>
      </c>
      <c r="G1074" t="s">
        <v>1500</v>
      </c>
      <c r="H1074" t="s">
        <v>36</v>
      </c>
      <c r="I1074" t="s">
        <v>37</v>
      </c>
      <c r="J1074" t="s">
        <v>1268</v>
      </c>
      <c r="K1074" t="s">
        <v>1269</v>
      </c>
      <c r="L1074" t="s">
        <v>84</v>
      </c>
      <c r="M1074" t="s">
        <v>38</v>
      </c>
      <c r="N1074" t="s">
        <v>39</v>
      </c>
      <c r="O1074" s="23">
        <v>0</v>
      </c>
      <c r="P1074" s="9">
        <v>0</v>
      </c>
      <c r="Q1074" t="s">
        <v>40</v>
      </c>
      <c r="R1074">
        <v>13247</v>
      </c>
      <c r="S1074" s="9">
        <v>20.66</v>
      </c>
      <c r="T1074" s="26">
        <v>4.84</v>
      </c>
      <c r="U1074" s="8">
        <v>100</v>
      </c>
      <c r="V1074" t="s">
        <v>41</v>
      </c>
      <c r="W1074" t="s">
        <v>2007</v>
      </c>
      <c r="X1074" t="s">
        <v>42</v>
      </c>
      <c r="Y1074" t="s">
        <v>1740</v>
      </c>
      <c r="AA1074" s="1">
        <f t="shared" si="89"/>
        <v>45924</v>
      </c>
      <c r="AB1074" s="2">
        <f t="shared" si="90"/>
        <v>9</v>
      </c>
      <c r="AC1074" s="2">
        <f t="shared" si="91"/>
        <v>2025</v>
      </c>
      <c r="AD1074" s="2" t="str">
        <f>IFERROR(VLOOKUP(A1074,'Aux Área'!$A$4:$B$123,2,0),"-")</f>
        <v>ENGENHARIA</v>
      </c>
    </row>
    <row r="1075" spans="1:30" x14ac:dyDescent="0.3">
      <c r="A1075" t="s">
        <v>781</v>
      </c>
      <c r="B1075" t="s">
        <v>130</v>
      </c>
      <c r="C1075" t="s">
        <v>2094</v>
      </c>
      <c r="D1075" t="s">
        <v>1568</v>
      </c>
      <c r="E1075" t="s">
        <v>1569</v>
      </c>
      <c r="F1075" t="s">
        <v>653</v>
      </c>
      <c r="G1075" t="s">
        <v>659</v>
      </c>
      <c r="H1075" t="s">
        <v>706</v>
      </c>
      <c r="I1075" t="s">
        <v>667</v>
      </c>
      <c r="J1075" t="s">
        <v>1100</v>
      </c>
      <c r="K1075" t="s">
        <v>1101</v>
      </c>
      <c r="L1075" t="s">
        <v>181</v>
      </c>
      <c r="M1075" t="s">
        <v>38</v>
      </c>
      <c r="N1075" t="s">
        <v>707</v>
      </c>
      <c r="O1075" s="23">
        <v>0</v>
      </c>
      <c r="P1075" s="9">
        <v>0</v>
      </c>
      <c r="Q1075" t="s">
        <v>40</v>
      </c>
      <c r="R1075">
        <v>0</v>
      </c>
      <c r="S1075" s="9">
        <v>7.29</v>
      </c>
      <c r="T1075" s="26">
        <v>6.49</v>
      </c>
      <c r="U1075" s="8">
        <v>47.31</v>
      </c>
      <c r="V1075" t="s">
        <v>2095</v>
      </c>
      <c r="W1075" t="s">
        <v>652</v>
      </c>
      <c r="X1075" t="s">
        <v>42</v>
      </c>
      <c r="Y1075" t="s">
        <v>653</v>
      </c>
      <c r="AA1075" s="1">
        <f t="shared" si="89"/>
        <v>45924</v>
      </c>
      <c r="AB1075" s="2">
        <f t="shared" si="90"/>
        <v>9</v>
      </c>
      <c r="AC1075" s="2">
        <f t="shared" si="91"/>
        <v>2025</v>
      </c>
      <c r="AD1075" s="2" t="str">
        <f>IFERROR(VLOOKUP(A1075,'Aux Área'!$A$4:$B$123,2,0),"-")</f>
        <v>SÃO PEDRO</v>
      </c>
    </row>
    <row r="1076" spans="1:30" x14ac:dyDescent="0.3">
      <c r="A1076" t="s">
        <v>62</v>
      </c>
      <c r="B1076" t="s">
        <v>1455</v>
      </c>
      <c r="C1076" t="s">
        <v>2096</v>
      </c>
      <c r="D1076" t="s">
        <v>120</v>
      </c>
      <c r="E1076" t="s">
        <v>121</v>
      </c>
      <c r="F1076" t="s">
        <v>63</v>
      </c>
      <c r="G1076" t="s">
        <v>1500</v>
      </c>
      <c r="H1076" t="s">
        <v>36</v>
      </c>
      <c r="I1076" t="s">
        <v>37</v>
      </c>
      <c r="J1076" t="s">
        <v>1199</v>
      </c>
      <c r="K1076" t="s">
        <v>1200</v>
      </c>
      <c r="L1076" t="s">
        <v>84</v>
      </c>
      <c r="M1076" t="s">
        <v>38</v>
      </c>
      <c r="N1076" t="s">
        <v>39</v>
      </c>
      <c r="O1076" s="23">
        <v>379</v>
      </c>
      <c r="P1076" s="9">
        <v>10.199999999999999</v>
      </c>
      <c r="Q1076" t="s">
        <v>40</v>
      </c>
      <c r="R1076">
        <v>29190</v>
      </c>
      <c r="S1076" s="9">
        <v>37.15</v>
      </c>
      <c r="T1076" s="26">
        <v>4.84</v>
      </c>
      <c r="U1076" s="8">
        <v>179.81</v>
      </c>
      <c r="V1076" t="s">
        <v>2097</v>
      </c>
      <c r="W1076" t="s">
        <v>2007</v>
      </c>
      <c r="X1076" t="s">
        <v>42</v>
      </c>
      <c r="Y1076" t="s">
        <v>1740</v>
      </c>
      <c r="AA1076" s="1">
        <f t="shared" si="89"/>
        <v>45924</v>
      </c>
      <c r="AB1076" s="2">
        <f t="shared" si="90"/>
        <v>9</v>
      </c>
      <c r="AC1076" s="2">
        <f t="shared" si="91"/>
        <v>2025</v>
      </c>
      <c r="AD1076" s="2" t="str">
        <f>IFERROR(VLOOKUP(A1076,'Aux Área'!$A$4:$B$123,2,0),"-")</f>
        <v>CONSERVA</v>
      </c>
    </row>
    <row r="1077" spans="1:30" x14ac:dyDescent="0.3">
      <c r="A1077" t="s">
        <v>76</v>
      </c>
      <c r="B1077" t="s">
        <v>380</v>
      </c>
      <c r="C1077" t="s">
        <v>2098</v>
      </c>
      <c r="D1077" t="s">
        <v>382</v>
      </c>
      <c r="E1077" t="s">
        <v>383</v>
      </c>
      <c r="F1077" t="s">
        <v>77</v>
      </c>
      <c r="G1077" t="s">
        <v>1500</v>
      </c>
      <c r="H1077" t="s">
        <v>36</v>
      </c>
      <c r="I1077" t="s">
        <v>37</v>
      </c>
      <c r="J1077" t="s">
        <v>788</v>
      </c>
      <c r="K1077" t="s">
        <v>789</v>
      </c>
      <c r="L1077" t="s">
        <v>377</v>
      </c>
      <c r="M1077" t="s">
        <v>38</v>
      </c>
      <c r="N1077" t="s">
        <v>39</v>
      </c>
      <c r="O1077" s="23">
        <v>345</v>
      </c>
      <c r="P1077" s="9">
        <v>9.3800000000000008</v>
      </c>
      <c r="Q1077" t="s">
        <v>40</v>
      </c>
      <c r="R1077">
        <v>27320</v>
      </c>
      <c r="S1077" s="9">
        <v>36.770000000000003</v>
      </c>
      <c r="T1077" s="26">
        <v>4.1909999999999998</v>
      </c>
      <c r="U1077" s="8">
        <v>154.09</v>
      </c>
      <c r="V1077" t="s">
        <v>41</v>
      </c>
      <c r="W1077" t="s">
        <v>2007</v>
      </c>
      <c r="X1077" t="s">
        <v>42</v>
      </c>
      <c r="Y1077" t="s">
        <v>1740</v>
      </c>
      <c r="AA1077" s="1">
        <f t="shared" si="89"/>
        <v>45924</v>
      </c>
      <c r="AB1077" s="2">
        <f t="shared" si="90"/>
        <v>9</v>
      </c>
      <c r="AC1077" s="2">
        <f t="shared" si="91"/>
        <v>2025</v>
      </c>
      <c r="AD1077" s="2" t="str">
        <f>IFERROR(VLOOKUP(A1077,'Aux Área'!$A$4:$B$123,2,0),"-")</f>
        <v>QSMS</v>
      </c>
    </row>
    <row r="1078" spans="1:30" x14ac:dyDescent="0.3">
      <c r="A1078" t="s">
        <v>52</v>
      </c>
      <c r="B1078" t="s">
        <v>1449</v>
      </c>
      <c r="C1078" t="s">
        <v>2099</v>
      </c>
      <c r="D1078" t="s">
        <v>391</v>
      </c>
      <c r="E1078" t="s">
        <v>392</v>
      </c>
      <c r="F1078" t="s">
        <v>53</v>
      </c>
      <c r="G1078" t="s">
        <v>1500</v>
      </c>
      <c r="H1078" t="s">
        <v>36</v>
      </c>
      <c r="I1078" t="s">
        <v>37</v>
      </c>
      <c r="J1078" t="s">
        <v>1665</v>
      </c>
      <c r="K1078" t="s">
        <v>1666</v>
      </c>
      <c r="L1078" t="s">
        <v>301</v>
      </c>
      <c r="M1078" t="s">
        <v>38</v>
      </c>
      <c r="N1078" t="s">
        <v>39</v>
      </c>
      <c r="O1078" s="23">
        <v>255</v>
      </c>
      <c r="P1078" s="9">
        <v>9.16</v>
      </c>
      <c r="Q1078" t="s">
        <v>40</v>
      </c>
      <c r="R1078">
        <v>18685</v>
      </c>
      <c r="S1078" s="9">
        <v>27.83</v>
      </c>
      <c r="T1078" s="26">
        <v>4.29</v>
      </c>
      <c r="U1078" s="8">
        <v>119.39</v>
      </c>
      <c r="V1078" t="s">
        <v>2100</v>
      </c>
      <c r="W1078" t="s">
        <v>2007</v>
      </c>
      <c r="X1078" t="s">
        <v>42</v>
      </c>
      <c r="Y1078" t="s">
        <v>1740</v>
      </c>
      <c r="AA1078" s="1">
        <f t="shared" si="89"/>
        <v>45924</v>
      </c>
      <c r="AB1078" s="2">
        <f t="shared" si="90"/>
        <v>9</v>
      </c>
      <c r="AC1078" s="2">
        <f t="shared" si="91"/>
        <v>2025</v>
      </c>
      <c r="AD1078" s="2" t="str">
        <f>IFERROR(VLOOKUP(A1078,'Aux Área'!$A$4:$B$123,2,0),"-")</f>
        <v>OPERAÇÃO</v>
      </c>
    </row>
    <row r="1079" spans="1:30" x14ac:dyDescent="0.3">
      <c r="A1079" t="s">
        <v>66</v>
      </c>
      <c r="B1079" t="s">
        <v>464</v>
      </c>
      <c r="C1079" t="s">
        <v>2101</v>
      </c>
      <c r="D1079" t="s">
        <v>224</v>
      </c>
      <c r="E1079" t="s">
        <v>225</v>
      </c>
      <c r="F1079" t="s">
        <v>67</v>
      </c>
      <c r="G1079" t="s">
        <v>1503</v>
      </c>
      <c r="H1079" t="s">
        <v>36</v>
      </c>
      <c r="I1079" t="s">
        <v>37</v>
      </c>
      <c r="J1079" t="s">
        <v>1532</v>
      </c>
      <c r="K1079" t="s">
        <v>1533</v>
      </c>
      <c r="L1079" t="s">
        <v>746</v>
      </c>
      <c r="M1079" t="s">
        <v>747</v>
      </c>
      <c r="N1079" t="s">
        <v>39</v>
      </c>
      <c r="O1079" s="23">
        <v>300</v>
      </c>
      <c r="P1079" s="9">
        <v>10.09</v>
      </c>
      <c r="Q1079" t="s">
        <v>40</v>
      </c>
      <c r="R1079">
        <v>8356</v>
      </c>
      <c r="S1079" s="9">
        <v>29.72</v>
      </c>
      <c r="T1079" s="26">
        <v>4.78</v>
      </c>
      <c r="U1079" s="8">
        <v>142.06</v>
      </c>
      <c r="V1079" t="s">
        <v>41</v>
      </c>
      <c r="W1079" t="s">
        <v>2007</v>
      </c>
      <c r="X1079" t="s">
        <v>42</v>
      </c>
      <c r="Y1079" t="s">
        <v>1740</v>
      </c>
      <c r="AA1079" s="1">
        <f t="shared" si="89"/>
        <v>45924</v>
      </c>
      <c r="AB1079" s="2">
        <f t="shared" si="90"/>
        <v>9</v>
      </c>
      <c r="AC1079" s="2">
        <f t="shared" si="91"/>
        <v>2025</v>
      </c>
      <c r="AD1079" s="2" t="str">
        <f>IFERROR(VLOOKUP(A1079,'Aux Área'!$A$4:$B$123,2,0),"-")</f>
        <v>OPERAÇÃO</v>
      </c>
    </row>
    <row r="1080" spans="1:30" x14ac:dyDescent="0.3">
      <c r="A1080" t="s">
        <v>654</v>
      </c>
      <c r="B1080" t="s">
        <v>655</v>
      </c>
      <c r="C1080" t="s">
        <v>2102</v>
      </c>
      <c r="D1080" t="s">
        <v>1802</v>
      </c>
      <c r="E1080" t="s">
        <v>1803</v>
      </c>
      <c r="F1080" t="s">
        <v>653</v>
      </c>
      <c r="G1080" t="s">
        <v>659</v>
      </c>
      <c r="H1080" t="s">
        <v>660</v>
      </c>
      <c r="I1080" t="s">
        <v>661</v>
      </c>
      <c r="J1080" t="s">
        <v>231</v>
      </c>
      <c r="K1080" t="s">
        <v>232</v>
      </c>
      <c r="L1080" t="s">
        <v>217</v>
      </c>
      <c r="M1080" t="s">
        <v>38</v>
      </c>
      <c r="N1080" t="s">
        <v>638</v>
      </c>
      <c r="O1080" s="23">
        <v>0</v>
      </c>
      <c r="P1080" s="9">
        <v>0</v>
      </c>
      <c r="Q1080" t="s">
        <v>40</v>
      </c>
      <c r="R1080">
        <v>0</v>
      </c>
      <c r="S1080" s="9">
        <v>48.09</v>
      </c>
      <c r="T1080" s="26">
        <v>5.75</v>
      </c>
      <c r="U1080" s="8">
        <v>276.52999999999997</v>
      </c>
      <c r="V1080" t="s">
        <v>2103</v>
      </c>
      <c r="W1080" t="s">
        <v>652</v>
      </c>
      <c r="X1080" t="s">
        <v>42</v>
      </c>
      <c r="Y1080" t="s">
        <v>653</v>
      </c>
      <c r="AA1080" s="1">
        <f t="shared" si="89"/>
        <v>45925</v>
      </c>
      <c r="AB1080" s="2">
        <f t="shared" si="90"/>
        <v>9</v>
      </c>
      <c r="AC1080" s="2">
        <f t="shared" si="91"/>
        <v>2025</v>
      </c>
      <c r="AD1080" s="2" t="str">
        <f>IFERROR(VLOOKUP(A1080,'Aux Área'!$A$4:$B$123,2,0),"-")</f>
        <v>SÃO PEDRO</v>
      </c>
    </row>
    <row r="1081" spans="1:30" x14ac:dyDescent="0.3">
      <c r="A1081" t="s">
        <v>52</v>
      </c>
      <c r="B1081" t="s">
        <v>1449</v>
      </c>
      <c r="C1081" t="s">
        <v>2104</v>
      </c>
      <c r="D1081" t="s">
        <v>391</v>
      </c>
      <c r="E1081" t="s">
        <v>392</v>
      </c>
      <c r="F1081" t="s">
        <v>53</v>
      </c>
      <c r="G1081" t="s">
        <v>1500</v>
      </c>
      <c r="H1081" t="s">
        <v>36</v>
      </c>
      <c r="I1081" t="s">
        <v>37</v>
      </c>
      <c r="J1081" t="s">
        <v>237</v>
      </c>
      <c r="K1081" t="s">
        <v>238</v>
      </c>
      <c r="L1081" t="s">
        <v>110</v>
      </c>
      <c r="M1081" t="s">
        <v>38</v>
      </c>
      <c r="N1081" t="s">
        <v>39</v>
      </c>
      <c r="O1081" s="23">
        <v>356</v>
      </c>
      <c r="P1081" s="9">
        <v>10.17</v>
      </c>
      <c r="Q1081" t="s">
        <v>40</v>
      </c>
      <c r="R1081">
        <v>19041</v>
      </c>
      <c r="S1081" s="9">
        <v>35</v>
      </c>
      <c r="T1081" s="26">
        <v>4.29</v>
      </c>
      <c r="U1081" s="8">
        <v>150.15</v>
      </c>
      <c r="V1081" t="s">
        <v>41</v>
      </c>
      <c r="W1081" t="s">
        <v>2007</v>
      </c>
      <c r="X1081" t="s">
        <v>42</v>
      </c>
      <c r="Y1081" t="s">
        <v>1740</v>
      </c>
      <c r="AA1081" s="1">
        <f t="shared" si="89"/>
        <v>45925</v>
      </c>
      <c r="AB1081" s="2">
        <f t="shared" si="90"/>
        <v>9</v>
      </c>
      <c r="AC1081" s="2">
        <f t="shared" si="91"/>
        <v>2025</v>
      </c>
      <c r="AD1081" s="2" t="str">
        <f>IFERROR(VLOOKUP(A1081,'Aux Área'!$A$4:$B$123,2,0),"-")</f>
        <v>OPERAÇÃO</v>
      </c>
    </row>
    <row r="1082" spans="1:30" x14ac:dyDescent="0.3">
      <c r="A1082" t="s">
        <v>58</v>
      </c>
      <c r="B1082" t="s">
        <v>250</v>
      </c>
      <c r="C1082" t="s">
        <v>2105</v>
      </c>
      <c r="D1082" t="s">
        <v>87</v>
      </c>
      <c r="E1082" t="s">
        <v>88</v>
      </c>
      <c r="F1082" t="s">
        <v>59</v>
      </c>
      <c r="G1082" t="s">
        <v>1500</v>
      </c>
      <c r="H1082" t="s">
        <v>36</v>
      </c>
      <c r="I1082" t="s">
        <v>37</v>
      </c>
      <c r="J1082" t="s">
        <v>231</v>
      </c>
      <c r="K1082" t="s">
        <v>232</v>
      </c>
      <c r="L1082" t="s">
        <v>217</v>
      </c>
      <c r="M1082" t="s">
        <v>38</v>
      </c>
      <c r="N1082" t="s">
        <v>39</v>
      </c>
      <c r="O1082" s="23">
        <v>321</v>
      </c>
      <c r="P1082" s="9">
        <v>8.6999999999999993</v>
      </c>
      <c r="Q1082" t="s">
        <v>40</v>
      </c>
      <c r="R1082">
        <v>37962</v>
      </c>
      <c r="S1082" s="9">
        <v>36.89</v>
      </c>
      <c r="T1082" s="26">
        <v>4.2510000000000003</v>
      </c>
      <c r="U1082" s="8">
        <v>156.82</v>
      </c>
      <c r="V1082" t="s">
        <v>2106</v>
      </c>
      <c r="W1082" t="s">
        <v>2007</v>
      </c>
      <c r="X1082" t="s">
        <v>42</v>
      </c>
      <c r="Y1082" t="s">
        <v>1740</v>
      </c>
      <c r="AA1082" s="1">
        <f t="shared" si="89"/>
        <v>45925</v>
      </c>
      <c r="AB1082" s="2">
        <f t="shared" si="90"/>
        <v>9</v>
      </c>
      <c r="AC1082" s="2">
        <f t="shared" si="91"/>
        <v>2025</v>
      </c>
      <c r="AD1082" s="2" t="str">
        <f>IFERROR(VLOOKUP(A1082,'Aux Área'!$A$4:$B$123,2,0),"-")</f>
        <v>CONSERVA</v>
      </c>
    </row>
    <row r="1083" spans="1:30" x14ac:dyDescent="0.3">
      <c r="A1083" t="s">
        <v>1069</v>
      </c>
      <c r="B1083" t="s">
        <v>1516</v>
      </c>
      <c r="C1083" t="s">
        <v>2107</v>
      </c>
      <c r="D1083" t="s">
        <v>102</v>
      </c>
      <c r="E1083" t="s">
        <v>816</v>
      </c>
      <c r="F1083" t="s">
        <v>1071</v>
      </c>
      <c r="G1083" t="s">
        <v>1500</v>
      </c>
      <c r="H1083" t="s">
        <v>36</v>
      </c>
      <c r="I1083" t="s">
        <v>37</v>
      </c>
      <c r="J1083" t="s">
        <v>147</v>
      </c>
      <c r="K1083" t="s">
        <v>148</v>
      </c>
      <c r="L1083" t="s">
        <v>84</v>
      </c>
      <c r="M1083" t="s">
        <v>38</v>
      </c>
      <c r="N1083" t="s">
        <v>39</v>
      </c>
      <c r="O1083" s="23">
        <v>351</v>
      </c>
      <c r="P1083" s="9">
        <v>9.33</v>
      </c>
      <c r="Q1083" t="s">
        <v>40</v>
      </c>
      <c r="R1083">
        <v>7707</v>
      </c>
      <c r="S1083" s="9">
        <v>37.630000000000003</v>
      </c>
      <c r="T1083" s="26">
        <v>4.84</v>
      </c>
      <c r="U1083" s="8">
        <v>182.13</v>
      </c>
      <c r="V1083" t="s">
        <v>112</v>
      </c>
      <c r="W1083" t="s">
        <v>2007</v>
      </c>
      <c r="X1083" t="s">
        <v>42</v>
      </c>
      <c r="Y1083" t="s">
        <v>1740</v>
      </c>
      <c r="AA1083" s="1">
        <f t="shared" si="89"/>
        <v>45925</v>
      </c>
      <c r="AB1083" s="2">
        <f t="shared" si="90"/>
        <v>9</v>
      </c>
      <c r="AC1083" s="2">
        <f t="shared" si="91"/>
        <v>2025</v>
      </c>
      <c r="AD1083" s="2" t="str">
        <f>IFERROR(VLOOKUP(A1083,'Aux Área'!$A$4:$B$123,2,0),"-")</f>
        <v>FACILITIES</v>
      </c>
    </row>
    <row r="1084" spans="1:30" x14ac:dyDescent="0.3">
      <c r="A1084" t="s">
        <v>62</v>
      </c>
      <c r="B1084" t="s">
        <v>1455</v>
      </c>
      <c r="C1084" t="s">
        <v>2108</v>
      </c>
      <c r="D1084" t="s">
        <v>120</v>
      </c>
      <c r="E1084" t="s">
        <v>121</v>
      </c>
      <c r="F1084" t="s">
        <v>63</v>
      </c>
      <c r="G1084" t="s">
        <v>1500</v>
      </c>
      <c r="H1084" t="s">
        <v>36</v>
      </c>
      <c r="I1084" t="s">
        <v>37</v>
      </c>
      <c r="J1084" t="s">
        <v>165</v>
      </c>
      <c r="K1084" t="s">
        <v>166</v>
      </c>
      <c r="L1084" t="s">
        <v>167</v>
      </c>
      <c r="M1084" t="s">
        <v>38</v>
      </c>
      <c r="N1084" t="s">
        <v>39</v>
      </c>
      <c r="O1084" s="23">
        <v>323</v>
      </c>
      <c r="P1084" s="9">
        <v>9.48</v>
      </c>
      <c r="Q1084" t="s">
        <v>40</v>
      </c>
      <c r="R1084">
        <v>29513</v>
      </c>
      <c r="S1084" s="9">
        <v>34.06</v>
      </c>
      <c r="T1084" s="26">
        <v>4.46</v>
      </c>
      <c r="U1084" s="8">
        <v>151.91999999999999</v>
      </c>
      <c r="V1084" t="s">
        <v>41</v>
      </c>
      <c r="W1084" t="s">
        <v>2007</v>
      </c>
      <c r="X1084" t="s">
        <v>42</v>
      </c>
      <c r="Y1084" t="s">
        <v>1740</v>
      </c>
      <c r="AA1084" s="1">
        <f t="shared" si="89"/>
        <v>45925</v>
      </c>
      <c r="AB1084" s="2">
        <f t="shared" si="90"/>
        <v>9</v>
      </c>
      <c r="AC1084" s="2">
        <f t="shared" si="91"/>
        <v>2025</v>
      </c>
      <c r="AD1084" s="2" t="str">
        <f>IFERROR(VLOOKUP(A1084,'Aux Área'!$A$4:$B$123,2,0),"-")</f>
        <v>CONSERVA</v>
      </c>
    </row>
    <row r="1085" spans="1:30" x14ac:dyDescent="0.3">
      <c r="A1085" t="s">
        <v>58</v>
      </c>
      <c r="B1085" t="s">
        <v>250</v>
      </c>
      <c r="C1085" t="s">
        <v>2109</v>
      </c>
      <c r="D1085" t="s">
        <v>87</v>
      </c>
      <c r="E1085" t="s">
        <v>88</v>
      </c>
      <c r="F1085" t="s">
        <v>59</v>
      </c>
      <c r="G1085" t="s">
        <v>1500</v>
      </c>
      <c r="H1085" t="s">
        <v>36</v>
      </c>
      <c r="I1085" t="s">
        <v>37</v>
      </c>
      <c r="J1085" t="s">
        <v>215</v>
      </c>
      <c r="K1085" t="s">
        <v>216</v>
      </c>
      <c r="L1085" t="s">
        <v>217</v>
      </c>
      <c r="M1085" t="s">
        <v>38</v>
      </c>
      <c r="N1085" t="s">
        <v>39</v>
      </c>
      <c r="O1085" s="23">
        <v>324</v>
      </c>
      <c r="P1085" s="9">
        <v>7.99</v>
      </c>
      <c r="Q1085" t="s">
        <v>40</v>
      </c>
      <c r="R1085">
        <v>38286</v>
      </c>
      <c r="S1085" s="9">
        <v>40.57</v>
      </c>
      <c r="T1085" s="26">
        <v>4.51</v>
      </c>
      <c r="U1085" s="8">
        <v>182.99</v>
      </c>
      <c r="V1085" t="s">
        <v>41</v>
      </c>
      <c r="W1085" t="s">
        <v>2007</v>
      </c>
      <c r="X1085" t="s">
        <v>42</v>
      </c>
      <c r="Y1085" t="s">
        <v>1740</v>
      </c>
      <c r="AA1085" s="1">
        <f t="shared" si="89"/>
        <v>45925</v>
      </c>
      <c r="AB1085" s="2">
        <f t="shared" si="90"/>
        <v>9</v>
      </c>
      <c r="AC1085" s="2">
        <f t="shared" si="91"/>
        <v>2025</v>
      </c>
      <c r="AD1085" s="2" t="str">
        <f>IFERROR(VLOOKUP(A1085,'Aux Área'!$A$4:$B$123,2,0),"-")</f>
        <v>CONSERVA</v>
      </c>
    </row>
    <row r="1086" spans="1:30" x14ac:dyDescent="0.3">
      <c r="A1086" t="s">
        <v>54</v>
      </c>
      <c r="B1086" t="s">
        <v>319</v>
      </c>
      <c r="C1086" t="s">
        <v>2110</v>
      </c>
      <c r="D1086" t="s">
        <v>1480</v>
      </c>
      <c r="E1086" t="s">
        <v>1481</v>
      </c>
      <c r="F1086" t="s">
        <v>55</v>
      </c>
      <c r="G1086" t="s">
        <v>1500</v>
      </c>
      <c r="H1086" t="s">
        <v>36</v>
      </c>
      <c r="I1086" t="s">
        <v>37</v>
      </c>
      <c r="J1086" t="s">
        <v>275</v>
      </c>
      <c r="K1086" t="s">
        <v>276</v>
      </c>
      <c r="L1086" t="s">
        <v>124</v>
      </c>
      <c r="M1086" t="s">
        <v>38</v>
      </c>
      <c r="N1086" t="s">
        <v>39</v>
      </c>
      <c r="O1086" s="23">
        <v>421</v>
      </c>
      <c r="P1086" s="9">
        <v>10.5</v>
      </c>
      <c r="Q1086" t="s">
        <v>40</v>
      </c>
      <c r="R1086">
        <v>13668</v>
      </c>
      <c r="S1086" s="9">
        <v>40.11</v>
      </c>
      <c r="T1086" s="26">
        <v>4.29</v>
      </c>
      <c r="U1086" s="8">
        <v>172.07</v>
      </c>
      <c r="V1086" t="s">
        <v>2111</v>
      </c>
      <c r="W1086" t="s">
        <v>2007</v>
      </c>
      <c r="X1086" t="s">
        <v>42</v>
      </c>
      <c r="Y1086" t="s">
        <v>1740</v>
      </c>
      <c r="AA1086" s="1">
        <f t="shared" si="89"/>
        <v>45925</v>
      </c>
      <c r="AB1086" s="2">
        <f t="shared" si="90"/>
        <v>9</v>
      </c>
      <c r="AC1086" s="2">
        <f t="shared" si="91"/>
        <v>2025</v>
      </c>
      <c r="AD1086" s="2" t="str">
        <f>IFERROR(VLOOKUP(A1086,'Aux Área'!$A$4:$B$123,2,0),"-")</f>
        <v>ENGENHARIA</v>
      </c>
    </row>
    <row r="1087" spans="1:30" x14ac:dyDescent="0.3">
      <c r="A1087" t="s">
        <v>1992</v>
      </c>
      <c r="B1087" t="s">
        <v>1993</v>
      </c>
      <c r="C1087" t="s">
        <v>2112</v>
      </c>
      <c r="D1087" t="s">
        <v>1297</v>
      </c>
      <c r="E1087" t="s">
        <v>1298</v>
      </c>
      <c r="F1087" t="s">
        <v>1995</v>
      </c>
      <c r="G1087" t="s">
        <v>659</v>
      </c>
      <c r="H1087" t="s">
        <v>1996</v>
      </c>
      <c r="I1087" t="s">
        <v>1997</v>
      </c>
      <c r="J1087" t="s">
        <v>275</v>
      </c>
      <c r="K1087" t="s">
        <v>276</v>
      </c>
      <c r="L1087" t="s">
        <v>124</v>
      </c>
      <c r="M1087" t="s">
        <v>38</v>
      </c>
      <c r="N1087" t="s">
        <v>668</v>
      </c>
      <c r="O1087" s="23">
        <v>346</v>
      </c>
      <c r="P1087" s="9">
        <v>4.4400000000000004</v>
      </c>
      <c r="Q1087" t="s">
        <v>40</v>
      </c>
      <c r="R1087">
        <v>2645</v>
      </c>
      <c r="S1087" s="9">
        <v>78</v>
      </c>
      <c r="T1087" s="26">
        <v>6.77</v>
      </c>
      <c r="U1087" s="8">
        <v>528.05999999999995</v>
      </c>
      <c r="V1087" t="s">
        <v>2113</v>
      </c>
      <c r="W1087" t="s">
        <v>1985</v>
      </c>
      <c r="X1087" t="s">
        <v>42</v>
      </c>
      <c r="Y1087" t="s">
        <v>1986</v>
      </c>
      <c r="AA1087" s="1">
        <f t="shared" si="89"/>
        <v>45925</v>
      </c>
      <c r="AB1087" s="2">
        <f t="shared" si="90"/>
        <v>9</v>
      </c>
      <c r="AC1087" s="2">
        <f t="shared" si="91"/>
        <v>2025</v>
      </c>
      <c r="AD1087" s="2" t="str">
        <f>IFERROR(VLOOKUP(A1087,'Aux Área'!$A$4:$B$123,2,0),"-")</f>
        <v>PESADOS</v>
      </c>
    </row>
    <row r="1088" spans="1:30" x14ac:dyDescent="0.3">
      <c r="A1088" t="s">
        <v>46</v>
      </c>
      <c r="B1088" t="s">
        <v>458</v>
      </c>
      <c r="C1088" t="s">
        <v>2114</v>
      </c>
      <c r="D1088" t="s">
        <v>460</v>
      </c>
      <c r="E1088" t="s">
        <v>461</v>
      </c>
      <c r="F1088" t="s">
        <v>47</v>
      </c>
      <c r="G1088" t="s">
        <v>1503</v>
      </c>
      <c r="H1088" t="s">
        <v>36</v>
      </c>
      <c r="I1088" t="s">
        <v>37</v>
      </c>
      <c r="J1088" t="s">
        <v>108</v>
      </c>
      <c r="K1088" t="s">
        <v>109</v>
      </c>
      <c r="L1088" t="s">
        <v>110</v>
      </c>
      <c r="M1088" t="s">
        <v>38</v>
      </c>
      <c r="N1088" t="s">
        <v>111</v>
      </c>
      <c r="O1088" s="23">
        <v>323</v>
      </c>
      <c r="P1088" s="9">
        <v>32.630000000000003</v>
      </c>
      <c r="Q1088" t="s">
        <v>40</v>
      </c>
      <c r="R1088">
        <v>18236</v>
      </c>
      <c r="S1088" s="9">
        <v>9.9</v>
      </c>
      <c r="T1088" s="26">
        <v>5.0510000000000002</v>
      </c>
      <c r="U1088" s="8">
        <v>50</v>
      </c>
      <c r="V1088" t="s">
        <v>112</v>
      </c>
      <c r="W1088" t="s">
        <v>2007</v>
      </c>
      <c r="X1088" t="s">
        <v>42</v>
      </c>
      <c r="Y1088" t="s">
        <v>1740</v>
      </c>
      <c r="AA1088" s="1">
        <f t="shared" si="89"/>
        <v>45925</v>
      </c>
      <c r="AB1088" s="2">
        <f t="shared" si="90"/>
        <v>9</v>
      </c>
      <c r="AC1088" s="2">
        <f t="shared" si="91"/>
        <v>2025</v>
      </c>
      <c r="AD1088" s="2" t="str">
        <f>IFERROR(VLOOKUP(A1088,'Aux Área'!$A$4:$B$123,2,0),"-")</f>
        <v>FACILITIES</v>
      </c>
    </row>
    <row r="1089" spans="1:30" x14ac:dyDescent="0.3">
      <c r="A1089" t="s">
        <v>72</v>
      </c>
      <c r="B1089" t="s">
        <v>243</v>
      </c>
      <c r="C1089" t="s">
        <v>2115</v>
      </c>
      <c r="D1089" t="s">
        <v>185</v>
      </c>
      <c r="E1089" t="s">
        <v>33</v>
      </c>
      <c r="F1089" t="s">
        <v>73</v>
      </c>
      <c r="G1089" t="s">
        <v>1503</v>
      </c>
      <c r="H1089" t="s">
        <v>36</v>
      </c>
      <c r="I1089" t="s">
        <v>37</v>
      </c>
      <c r="J1089" t="s">
        <v>147</v>
      </c>
      <c r="K1089" t="s">
        <v>148</v>
      </c>
      <c r="L1089" t="s">
        <v>84</v>
      </c>
      <c r="M1089" t="s">
        <v>38</v>
      </c>
      <c r="N1089" t="s">
        <v>39</v>
      </c>
      <c r="O1089" s="23">
        <v>386</v>
      </c>
      <c r="P1089" s="9">
        <v>8.58</v>
      </c>
      <c r="Q1089" t="s">
        <v>40</v>
      </c>
      <c r="R1089">
        <v>13682</v>
      </c>
      <c r="S1089" s="9">
        <v>45</v>
      </c>
      <c r="T1089" s="26">
        <v>4.8259999999999996</v>
      </c>
      <c r="U1089" s="8">
        <v>217.18</v>
      </c>
      <c r="V1089" t="s">
        <v>112</v>
      </c>
      <c r="W1089" t="s">
        <v>2007</v>
      </c>
      <c r="X1089" t="s">
        <v>42</v>
      </c>
      <c r="Y1089" t="s">
        <v>1740</v>
      </c>
      <c r="AA1089" s="1">
        <f t="shared" si="89"/>
        <v>45925</v>
      </c>
      <c r="AB1089" s="2">
        <f t="shared" si="90"/>
        <v>9</v>
      </c>
      <c r="AC1089" s="2">
        <f t="shared" si="91"/>
        <v>2025</v>
      </c>
      <c r="AD1089" s="2" t="str">
        <f>IFERROR(VLOOKUP(A1089,'Aux Área'!$A$4:$B$123,2,0),"-")</f>
        <v>CONSERVA</v>
      </c>
    </row>
    <row r="1090" spans="1:30" x14ac:dyDescent="0.3">
      <c r="A1090" t="s">
        <v>46</v>
      </c>
      <c r="B1090" t="s">
        <v>458</v>
      </c>
      <c r="C1090" t="s">
        <v>2116</v>
      </c>
      <c r="D1090" t="s">
        <v>460</v>
      </c>
      <c r="E1090" t="s">
        <v>461</v>
      </c>
      <c r="F1090" t="s">
        <v>47</v>
      </c>
      <c r="G1090" t="s">
        <v>1503</v>
      </c>
      <c r="H1090" t="s">
        <v>36</v>
      </c>
      <c r="I1090" t="s">
        <v>37</v>
      </c>
      <c r="J1090" t="s">
        <v>492</v>
      </c>
      <c r="K1090" t="s">
        <v>493</v>
      </c>
      <c r="L1090" t="s">
        <v>110</v>
      </c>
      <c r="M1090" t="s">
        <v>38</v>
      </c>
      <c r="N1090" t="s">
        <v>39</v>
      </c>
      <c r="O1090" s="23">
        <v>3</v>
      </c>
      <c r="P1090" s="9">
        <v>0.13</v>
      </c>
      <c r="Q1090" t="s">
        <v>40</v>
      </c>
      <c r="R1090">
        <v>18239</v>
      </c>
      <c r="S1090" s="9">
        <v>23.79</v>
      </c>
      <c r="T1090" s="26">
        <v>4.7910000000000004</v>
      </c>
      <c r="U1090" s="8">
        <v>113.97</v>
      </c>
      <c r="V1090" t="s">
        <v>112</v>
      </c>
      <c r="W1090" t="s">
        <v>2007</v>
      </c>
      <c r="X1090" t="s">
        <v>42</v>
      </c>
      <c r="Y1090" t="s">
        <v>1740</v>
      </c>
      <c r="AA1090" s="1">
        <f t="shared" si="89"/>
        <v>45925</v>
      </c>
      <c r="AB1090" s="2">
        <f t="shared" si="90"/>
        <v>9</v>
      </c>
      <c r="AC1090" s="2">
        <f t="shared" si="91"/>
        <v>2025</v>
      </c>
      <c r="AD1090" s="2" t="str">
        <f>IFERROR(VLOOKUP(A1090,'Aux Área'!$A$4:$B$123,2,0),"-")</f>
        <v>FACILITIES</v>
      </c>
    </row>
    <row r="1091" spans="1:30" x14ac:dyDescent="0.3">
      <c r="A1091" t="s">
        <v>2117</v>
      </c>
      <c r="B1091" t="s">
        <v>1946</v>
      </c>
      <c r="C1091" t="s">
        <v>2118</v>
      </c>
      <c r="D1091" t="s">
        <v>1948</v>
      </c>
      <c r="E1091" t="s">
        <v>1949</v>
      </c>
      <c r="F1091" t="s">
        <v>653</v>
      </c>
      <c r="G1091" t="s">
        <v>635</v>
      </c>
      <c r="H1091" t="s">
        <v>1804</v>
      </c>
      <c r="I1091" t="s">
        <v>1497</v>
      </c>
      <c r="J1091" t="s">
        <v>139</v>
      </c>
      <c r="K1091" t="s">
        <v>140</v>
      </c>
      <c r="L1091" t="s">
        <v>141</v>
      </c>
      <c r="M1091" t="s">
        <v>38</v>
      </c>
      <c r="N1091" t="s">
        <v>668</v>
      </c>
      <c r="O1091" s="23">
        <v>0</v>
      </c>
      <c r="P1091" s="9">
        <v>0</v>
      </c>
      <c r="Q1091" t="s">
        <v>40</v>
      </c>
      <c r="R1091">
        <v>0</v>
      </c>
      <c r="S1091" s="9">
        <v>108</v>
      </c>
      <c r="T1091" s="26">
        <v>5.64</v>
      </c>
      <c r="U1091" s="8">
        <v>609.12</v>
      </c>
      <c r="V1091" t="s">
        <v>2119</v>
      </c>
      <c r="W1091" t="s">
        <v>652</v>
      </c>
      <c r="X1091" t="s">
        <v>42</v>
      </c>
      <c r="Y1091" t="s">
        <v>653</v>
      </c>
      <c r="AA1091" s="1">
        <f t="shared" si="89"/>
        <v>45925</v>
      </c>
      <c r="AB1091" s="2">
        <f t="shared" si="90"/>
        <v>9</v>
      </c>
      <c r="AC1091" s="2">
        <f t="shared" si="91"/>
        <v>2025</v>
      </c>
      <c r="AD1091" s="2" t="str">
        <f>IFERROR(VLOOKUP(A1091,'Aux Área'!$A$4:$B$123,2,0),"-")</f>
        <v>SÃO PEDRO</v>
      </c>
    </row>
    <row r="1092" spans="1:30" x14ac:dyDescent="0.3">
      <c r="A1092" t="s">
        <v>2087</v>
      </c>
      <c r="B1092" t="s">
        <v>2088</v>
      </c>
      <c r="C1092" t="s">
        <v>2120</v>
      </c>
      <c r="D1092" t="s">
        <v>1948</v>
      </c>
      <c r="E1092" t="s">
        <v>1949</v>
      </c>
      <c r="F1092" t="s">
        <v>653</v>
      </c>
      <c r="G1092" t="s">
        <v>659</v>
      </c>
      <c r="H1092" t="s">
        <v>660</v>
      </c>
      <c r="I1092" t="s">
        <v>661</v>
      </c>
      <c r="J1092" t="s">
        <v>139</v>
      </c>
      <c r="K1092" t="s">
        <v>140</v>
      </c>
      <c r="L1092" t="s">
        <v>141</v>
      </c>
      <c r="M1092" t="s">
        <v>38</v>
      </c>
      <c r="N1092" t="s">
        <v>638</v>
      </c>
      <c r="O1092" s="23">
        <v>0</v>
      </c>
      <c r="P1092" s="9">
        <v>0</v>
      </c>
      <c r="Q1092" t="s">
        <v>40</v>
      </c>
      <c r="R1092">
        <v>0</v>
      </c>
      <c r="S1092" s="9">
        <v>78.180000000000007</v>
      </c>
      <c r="T1092" s="26">
        <v>5.49</v>
      </c>
      <c r="U1092" s="8">
        <v>429.21</v>
      </c>
      <c r="V1092" t="s">
        <v>2121</v>
      </c>
      <c r="W1092" t="s">
        <v>652</v>
      </c>
      <c r="X1092" t="s">
        <v>42</v>
      </c>
      <c r="Y1092" t="s">
        <v>653</v>
      </c>
      <c r="AA1092" s="1">
        <f t="shared" si="89"/>
        <v>45925</v>
      </c>
      <c r="AB1092" s="2">
        <f t="shared" si="90"/>
        <v>9</v>
      </c>
      <c r="AC1092" s="2">
        <f t="shared" si="91"/>
        <v>2025</v>
      </c>
      <c r="AD1092" s="2" t="str">
        <f>IFERROR(VLOOKUP(A1092,'Aux Área'!$A$4:$B$123,2,0),"-")</f>
        <v>SÃO PEDRO</v>
      </c>
    </row>
    <row r="1093" spans="1:30" x14ac:dyDescent="0.3">
      <c r="A1093" t="s">
        <v>781</v>
      </c>
      <c r="B1093" t="s">
        <v>130</v>
      </c>
      <c r="C1093" t="s">
        <v>2122</v>
      </c>
      <c r="D1093" t="s">
        <v>1568</v>
      </c>
      <c r="E1093" t="s">
        <v>1569</v>
      </c>
      <c r="F1093" t="s">
        <v>653</v>
      </c>
      <c r="G1093" t="s">
        <v>659</v>
      </c>
      <c r="H1093" t="s">
        <v>706</v>
      </c>
      <c r="I1093" t="s">
        <v>667</v>
      </c>
      <c r="J1093" t="s">
        <v>1100</v>
      </c>
      <c r="K1093" t="s">
        <v>1101</v>
      </c>
      <c r="L1093" t="s">
        <v>181</v>
      </c>
      <c r="M1093" t="s">
        <v>38</v>
      </c>
      <c r="N1093" t="s">
        <v>707</v>
      </c>
      <c r="O1093" s="23">
        <v>0</v>
      </c>
      <c r="P1093" s="9">
        <v>0</v>
      </c>
      <c r="Q1093" t="s">
        <v>40</v>
      </c>
      <c r="R1093">
        <v>0</v>
      </c>
      <c r="S1093" s="9">
        <v>11.66</v>
      </c>
      <c r="T1093" s="26">
        <v>6.4939999999999998</v>
      </c>
      <c r="U1093" s="8">
        <v>75.72</v>
      </c>
      <c r="V1093" t="s">
        <v>2123</v>
      </c>
      <c r="W1093" t="s">
        <v>652</v>
      </c>
      <c r="X1093" t="s">
        <v>42</v>
      </c>
      <c r="Y1093" t="s">
        <v>653</v>
      </c>
      <c r="AA1093" s="1">
        <f t="shared" si="89"/>
        <v>45925</v>
      </c>
      <c r="AB1093" s="2">
        <f t="shared" si="90"/>
        <v>9</v>
      </c>
      <c r="AC1093" s="2">
        <f t="shared" si="91"/>
        <v>2025</v>
      </c>
      <c r="AD1093" s="2" t="str">
        <f>IFERROR(VLOOKUP(A1093,'Aux Área'!$A$4:$B$123,2,0),"-")</f>
        <v>SÃO PEDRO</v>
      </c>
    </row>
    <row r="1094" spans="1:30" x14ac:dyDescent="0.3">
      <c r="A1094" t="s">
        <v>1945</v>
      </c>
      <c r="B1094" t="s">
        <v>2124</v>
      </c>
      <c r="C1094" t="s">
        <v>2125</v>
      </c>
      <c r="D1094" t="s">
        <v>1802</v>
      </c>
      <c r="E1094" t="s">
        <v>1803</v>
      </c>
      <c r="F1094" t="s">
        <v>653</v>
      </c>
      <c r="G1094" t="s">
        <v>1495</v>
      </c>
      <c r="H1094" t="s">
        <v>1804</v>
      </c>
      <c r="I1094" t="s">
        <v>1497</v>
      </c>
      <c r="J1094" t="s">
        <v>231</v>
      </c>
      <c r="K1094" t="s">
        <v>232</v>
      </c>
      <c r="L1094" t="s">
        <v>217</v>
      </c>
      <c r="M1094" t="s">
        <v>38</v>
      </c>
      <c r="N1094" t="s">
        <v>668</v>
      </c>
      <c r="O1094" s="23">
        <v>0</v>
      </c>
      <c r="P1094" s="9">
        <v>0</v>
      </c>
      <c r="Q1094" t="s">
        <v>40</v>
      </c>
      <c r="R1094">
        <v>0</v>
      </c>
      <c r="S1094" s="9">
        <v>101.31</v>
      </c>
      <c r="T1094" s="26">
        <v>5.891</v>
      </c>
      <c r="U1094" s="8">
        <v>596.77</v>
      </c>
      <c r="V1094" t="s">
        <v>2126</v>
      </c>
      <c r="W1094" t="s">
        <v>652</v>
      </c>
      <c r="X1094" t="s">
        <v>42</v>
      </c>
      <c r="Y1094" t="s">
        <v>653</v>
      </c>
      <c r="AA1094" s="1">
        <f t="shared" si="89"/>
        <v>45926</v>
      </c>
      <c r="AB1094" s="2">
        <f t="shared" si="90"/>
        <v>9</v>
      </c>
      <c r="AC1094" s="2">
        <f t="shared" si="91"/>
        <v>2025</v>
      </c>
      <c r="AD1094" s="2" t="str">
        <f>IFERROR(VLOOKUP(A1094,'Aux Área'!$A$4:$B$123,2,0),"-")</f>
        <v>SÃO PEDRO</v>
      </c>
    </row>
    <row r="1095" spans="1:30" x14ac:dyDescent="0.3">
      <c r="A1095" t="s">
        <v>781</v>
      </c>
      <c r="B1095" t="s">
        <v>130</v>
      </c>
      <c r="C1095" t="s">
        <v>2127</v>
      </c>
      <c r="D1095" t="s">
        <v>1568</v>
      </c>
      <c r="E1095" t="s">
        <v>1569</v>
      </c>
      <c r="F1095" t="s">
        <v>653</v>
      </c>
      <c r="G1095" t="s">
        <v>659</v>
      </c>
      <c r="H1095" t="s">
        <v>706</v>
      </c>
      <c r="I1095" t="s">
        <v>667</v>
      </c>
      <c r="J1095" t="s">
        <v>237</v>
      </c>
      <c r="K1095" t="s">
        <v>238</v>
      </c>
      <c r="L1095" t="s">
        <v>110</v>
      </c>
      <c r="M1095" t="s">
        <v>38</v>
      </c>
      <c r="N1095" t="s">
        <v>707</v>
      </c>
      <c r="O1095" s="23">
        <v>0</v>
      </c>
      <c r="P1095" s="9">
        <v>0</v>
      </c>
      <c r="Q1095" t="s">
        <v>40</v>
      </c>
      <c r="R1095">
        <v>0</v>
      </c>
      <c r="S1095" s="9">
        <v>20</v>
      </c>
      <c r="T1095" s="26">
        <v>6.29</v>
      </c>
      <c r="U1095" s="8">
        <v>125.8</v>
      </c>
      <c r="V1095" t="s">
        <v>41</v>
      </c>
      <c r="W1095" t="s">
        <v>652</v>
      </c>
      <c r="X1095" t="s">
        <v>42</v>
      </c>
      <c r="Y1095" t="s">
        <v>653</v>
      </c>
      <c r="AA1095" s="1">
        <f t="shared" si="89"/>
        <v>45926</v>
      </c>
      <c r="AB1095" s="2">
        <f t="shared" si="90"/>
        <v>9</v>
      </c>
      <c r="AC1095" s="2">
        <f t="shared" si="91"/>
        <v>2025</v>
      </c>
      <c r="AD1095" s="2" t="str">
        <f>IFERROR(VLOOKUP(A1095,'Aux Área'!$A$4:$B$123,2,0),"-")</f>
        <v>SÃO PEDRO</v>
      </c>
    </row>
    <row r="1096" spans="1:30" x14ac:dyDescent="0.3">
      <c r="A1096" t="s">
        <v>662</v>
      </c>
      <c r="B1096" t="s">
        <v>183</v>
      </c>
      <c r="C1096" t="s">
        <v>2128</v>
      </c>
      <c r="D1096" t="s">
        <v>1568</v>
      </c>
      <c r="E1096" t="s">
        <v>1569</v>
      </c>
      <c r="F1096" t="s">
        <v>653</v>
      </c>
      <c r="G1096" t="s">
        <v>1495</v>
      </c>
      <c r="H1096" t="s">
        <v>1571</v>
      </c>
      <c r="I1096" t="s">
        <v>1497</v>
      </c>
      <c r="J1096" t="s">
        <v>237</v>
      </c>
      <c r="K1096" t="s">
        <v>238</v>
      </c>
      <c r="L1096" t="s">
        <v>110</v>
      </c>
      <c r="M1096" t="s">
        <v>38</v>
      </c>
      <c r="N1096" t="s">
        <v>668</v>
      </c>
      <c r="O1096" s="23">
        <v>0</v>
      </c>
      <c r="P1096" s="9">
        <v>0</v>
      </c>
      <c r="Q1096" t="s">
        <v>40</v>
      </c>
      <c r="R1096">
        <v>0</v>
      </c>
      <c r="S1096" s="9">
        <v>64.790000000000006</v>
      </c>
      <c r="T1096" s="26">
        <v>6.1050000000000004</v>
      </c>
      <c r="U1096" s="8">
        <v>395.57</v>
      </c>
      <c r="V1096" t="s">
        <v>41</v>
      </c>
      <c r="W1096" t="s">
        <v>652</v>
      </c>
      <c r="X1096" t="s">
        <v>42</v>
      </c>
      <c r="Y1096" t="s">
        <v>653</v>
      </c>
      <c r="AA1096" s="1">
        <f t="shared" si="89"/>
        <v>45926</v>
      </c>
      <c r="AB1096" s="2">
        <f t="shared" si="90"/>
        <v>9</v>
      </c>
      <c r="AC1096" s="2">
        <f t="shared" si="91"/>
        <v>2025</v>
      </c>
      <c r="AD1096" s="2" t="str">
        <f>IFERROR(VLOOKUP(A1096,'Aux Área'!$A$4:$B$123,2,0),"-")</f>
        <v>SÃO PEDRO</v>
      </c>
    </row>
    <row r="1097" spans="1:30" x14ac:dyDescent="0.3">
      <c r="A1097" t="s">
        <v>662</v>
      </c>
      <c r="C1097" t="s">
        <v>2128</v>
      </c>
      <c r="F1097" t="s">
        <v>15689</v>
      </c>
      <c r="K1097" t="s">
        <v>238</v>
      </c>
      <c r="N1097" t="s">
        <v>15690</v>
      </c>
      <c r="O1097" s="23">
        <v>0</v>
      </c>
      <c r="P1097" s="23">
        <v>0</v>
      </c>
      <c r="Q1097" t="s">
        <v>40</v>
      </c>
      <c r="R1097">
        <v>0</v>
      </c>
      <c r="S1097">
        <v>5.0199999999999996</v>
      </c>
      <c r="U1097" s="8">
        <v>20.03</v>
      </c>
      <c r="W1097" t="s">
        <v>652</v>
      </c>
      <c r="X1097" t="s">
        <v>42</v>
      </c>
      <c r="Y1097" t="s">
        <v>653</v>
      </c>
      <c r="AA1097" s="1">
        <f>IFERROR(DATEVALUE(C1097),"-")</f>
        <v>45926</v>
      </c>
      <c r="AB1097" s="2">
        <f>IFERROR(MONTH(AA1097),"-")</f>
        <v>9</v>
      </c>
      <c r="AC1097" s="2">
        <f>IFERROR(YEAR(AA1097),"-")</f>
        <v>2025</v>
      </c>
      <c r="AD1097" s="2" t="str">
        <f>IFERROR(VLOOKUP(A1097,'Aux Área'!$A$4:$B$123,2,0),"-")</f>
        <v>SÃO PEDRO</v>
      </c>
    </row>
    <row r="1098" spans="1:30" x14ac:dyDescent="0.3">
      <c r="A1098" t="s">
        <v>70</v>
      </c>
      <c r="B1098" t="s">
        <v>272</v>
      </c>
      <c r="C1098" t="s">
        <v>2129</v>
      </c>
      <c r="D1098" t="s">
        <v>729</v>
      </c>
      <c r="E1098" t="s">
        <v>730</v>
      </c>
      <c r="F1098" t="s">
        <v>71</v>
      </c>
      <c r="G1098" t="s">
        <v>1503</v>
      </c>
      <c r="H1098" t="s">
        <v>36</v>
      </c>
      <c r="I1098" t="s">
        <v>37</v>
      </c>
      <c r="J1098" t="s">
        <v>348</v>
      </c>
      <c r="K1098" t="s">
        <v>349</v>
      </c>
      <c r="L1098" t="s">
        <v>84</v>
      </c>
      <c r="M1098" t="s">
        <v>38</v>
      </c>
      <c r="N1098" t="s">
        <v>39</v>
      </c>
      <c r="O1098" s="23">
        <v>139</v>
      </c>
      <c r="P1098" s="9">
        <v>7.23</v>
      </c>
      <c r="Q1098" t="s">
        <v>40</v>
      </c>
      <c r="R1098">
        <v>7288</v>
      </c>
      <c r="S1098" s="9">
        <v>19.22</v>
      </c>
      <c r="T1098" s="26">
        <v>4.8419999999999996</v>
      </c>
      <c r="U1098" s="8">
        <v>93.06</v>
      </c>
      <c r="V1098" t="s">
        <v>246</v>
      </c>
      <c r="W1098" t="s">
        <v>2007</v>
      </c>
      <c r="X1098" t="s">
        <v>42</v>
      </c>
      <c r="Y1098" t="s">
        <v>1740</v>
      </c>
      <c r="AA1098" s="1">
        <f t="shared" ref="AA1098:AA1109" si="92">DATEVALUE(C1098)</f>
        <v>45926</v>
      </c>
      <c r="AB1098" s="2">
        <f t="shared" ref="AB1098:AB1109" si="93">MONTH(AA1098)</f>
        <v>9</v>
      </c>
      <c r="AC1098" s="2">
        <f t="shared" ref="AC1098:AC1109" si="94">YEAR(AA1098)</f>
        <v>2025</v>
      </c>
      <c r="AD1098" s="2" t="str">
        <f>IFERROR(VLOOKUP(A1098,'Aux Área'!$A$4:$B$123,2,0),"-")</f>
        <v>QSMS</v>
      </c>
    </row>
    <row r="1099" spans="1:30" x14ac:dyDescent="0.3">
      <c r="A1099" t="s">
        <v>2009</v>
      </c>
      <c r="B1099" t="s">
        <v>143</v>
      </c>
      <c r="C1099" t="s">
        <v>2130</v>
      </c>
      <c r="D1099" t="s">
        <v>1841</v>
      </c>
      <c r="E1099" t="s">
        <v>1842</v>
      </c>
      <c r="F1099" t="s">
        <v>653</v>
      </c>
      <c r="G1099" t="s">
        <v>659</v>
      </c>
      <c r="H1099" t="s">
        <v>706</v>
      </c>
      <c r="I1099" t="s">
        <v>667</v>
      </c>
      <c r="J1099" t="s">
        <v>122</v>
      </c>
      <c r="K1099" t="s">
        <v>123</v>
      </c>
      <c r="L1099" t="s">
        <v>124</v>
      </c>
      <c r="M1099" t="s">
        <v>38</v>
      </c>
      <c r="N1099" t="s">
        <v>707</v>
      </c>
      <c r="O1099" s="23">
        <v>0</v>
      </c>
      <c r="P1099" s="9">
        <v>0</v>
      </c>
      <c r="Q1099" t="s">
        <v>40</v>
      </c>
      <c r="R1099">
        <v>0</v>
      </c>
      <c r="S1099" s="9">
        <v>20</v>
      </c>
      <c r="T1099" s="26">
        <v>6.29</v>
      </c>
      <c r="U1099" s="8">
        <v>125.8</v>
      </c>
      <c r="V1099" t="s">
        <v>41</v>
      </c>
      <c r="W1099" t="s">
        <v>652</v>
      </c>
      <c r="X1099" t="s">
        <v>42</v>
      </c>
      <c r="Y1099" t="s">
        <v>653</v>
      </c>
      <c r="AA1099" s="1">
        <f t="shared" si="92"/>
        <v>45926</v>
      </c>
      <c r="AB1099" s="2">
        <f t="shared" si="93"/>
        <v>9</v>
      </c>
      <c r="AC1099" s="2">
        <f t="shared" si="94"/>
        <v>2025</v>
      </c>
      <c r="AD1099" s="2" t="str">
        <f>IFERROR(VLOOKUP(A1099,'Aux Área'!$A$4:$B$123,2,0),"-")</f>
        <v>SÃO PEDRO</v>
      </c>
    </row>
    <row r="1100" spans="1:30" x14ac:dyDescent="0.3">
      <c r="A1100" t="s">
        <v>76</v>
      </c>
      <c r="B1100" t="s">
        <v>380</v>
      </c>
      <c r="C1100" t="s">
        <v>2131</v>
      </c>
      <c r="D1100" t="s">
        <v>382</v>
      </c>
      <c r="E1100" t="s">
        <v>383</v>
      </c>
      <c r="F1100" t="s">
        <v>77</v>
      </c>
      <c r="G1100" t="s">
        <v>1500</v>
      </c>
      <c r="H1100" t="s">
        <v>36</v>
      </c>
      <c r="I1100" t="s">
        <v>37</v>
      </c>
      <c r="J1100" t="s">
        <v>1665</v>
      </c>
      <c r="K1100" t="s">
        <v>1666</v>
      </c>
      <c r="L1100" t="s">
        <v>301</v>
      </c>
      <c r="M1100" t="s">
        <v>38</v>
      </c>
      <c r="N1100" t="s">
        <v>39</v>
      </c>
      <c r="O1100" s="23">
        <v>385</v>
      </c>
      <c r="P1100" s="9">
        <v>9.19</v>
      </c>
      <c r="Q1100" t="s">
        <v>40</v>
      </c>
      <c r="R1100">
        <v>27705</v>
      </c>
      <c r="S1100" s="9">
        <v>41.89</v>
      </c>
      <c r="T1100" s="26">
        <v>4.29</v>
      </c>
      <c r="U1100" s="8">
        <v>179.71</v>
      </c>
      <c r="V1100" t="s">
        <v>2132</v>
      </c>
      <c r="W1100" t="s">
        <v>2007</v>
      </c>
      <c r="X1100" t="s">
        <v>42</v>
      </c>
      <c r="Y1100" t="s">
        <v>1740</v>
      </c>
      <c r="AA1100" s="1">
        <f t="shared" si="92"/>
        <v>45926</v>
      </c>
      <c r="AB1100" s="2">
        <f t="shared" si="93"/>
        <v>9</v>
      </c>
      <c r="AC1100" s="2">
        <f t="shared" si="94"/>
        <v>2025</v>
      </c>
      <c r="AD1100" s="2" t="str">
        <f>IFERROR(VLOOKUP(A1100,'Aux Área'!$A$4:$B$123,2,0),"-")</f>
        <v>QSMS</v>
      </c>
    </row>
    <row r="1101" spans="1:30" x14ac:dyDescent="0.3">
      <c r="A1101" t="s">
        <v>58</v>
      </c>
      <c r="B1101" t="s">
        <v>250</v>
      </c>
      <c r="C1101" t="s">
        <v>2133</v>
      </c>
      <c r="D1101" t="s">
        <v>87</v>
      </c>
      <c r="E1101" t="s">
        <v>88</v>
      </c>
      <c r="F1101" t="s">
        <v>59</v>
      </c>
      <c r="G1101" t="s">
        <v>1500</v>
      </c>
      <c r="H1101" t="s">
        <v>36</v>
      </c>
      <c r="I1101" t="s">
        <v>37</v>
      </c>
      <c r="J1101" t="s">
        <v>231</v>
      </c>
      <c r="K1101" t="s">
        <v>232</v>
      </c>
      <c r="L1101" t="s">
        <v>217</v>
      </c>
      <c r="M1101" t="s">
        <v>38</v>
      </c>
      <c r="N1101" t="s">
        <v>39</v>
      </c>
      <c r="O1101" s="23">
        <v>289</v>
      </c>
      <c r="P1101" s="9">
        <v>8.0299999999999994</v>
      </c>
      <c r="Q1101" t="s">
        <v>40</v>
      </c>
      <c r="R1101">
        <v>38575</v>
      </c>
      <c r="S1101" s="9">
        <v>36.01</v>
      </c>
      <c r="T1101" s="26">
        <v>4.25</v>
      </c>
      <c r="U1101" s="8">
        <v>153.05000000000001</v>
      </c>
      <c r="V1101" t="s">
        <v>2134</v>
      </c>
      <c r="W1101" t="s">
        <v>2007</v>
      </c>
      <c r="X1101" t="s">
        <v>42</v>
      </c>
      <c r="Y1101" t="s">
        <v>1740</v>
      </c>
      <c r="AA1101" s="1">
        <f t="shared" si="92"/>
        <v>45926</v>
      </c>
      <c r="AB1101" s="2">
        <f t="shared" si="93"/>
        <v>9</v>
      </c>
      <c r="AC1101" s="2">
        <f t="shared" si="94"/>
        <v>2025</v>
      </c>
      <c r="AD1101" s="2" t="str">
        <f>IFERROR(VLOOKUP(A1101,'Aux Área'!$A$4:$B$123,2,0),"-")</f>
        <v>CONSERVA</v>
      </c>
    </row>
    <row r="1102" spans="1:30" x14ac:dyDescent="0.3">
      <c r="A1102" t="s">
        <v>1295</v>
      </c>
      <c r="B1102" t="s">
        <v>1753</v>
      </c>
      <c r="C1102" t="s">
        <v>2135</v>
      </c>
      <c r="D1102" t="s">
        <v>1297</v>
      </c>
      <c r="E1102" t="s">
        <v>1298</v>
      </c>
      <c r="F1102" t="s">
        <v>1299</v>
      </c>
      <c r="G1102" t="s">
        <v>1135</v>
      </c>
      <c r="H1102" t="s">
        <v>1301</v>
      </c>
      <c r="I1102" t="s">
        <v>839</v>
      </c>
      <c r="J1102" t="s">
        <v>275</v>
      </c>
      <c r="K1102" t="s">
        <v>276</v>
      </c>
      <c r="L1102" t="s">
        <v>124</v>
      </c>
      <c r="M1102" t="s">
        <v>38</v>
      </c>
      <c r="N1102" t="s">
        <v>39</v>
      </c>
      <c r="O1102" s="23">
        <v>0</v>
      </c>
      <c r="P1102" s="23">
        <v>0</v>
      </c>
      <c r="Q1102" t="s">
        <v>40</v>
      </c>
      <c r="R1102" t="s">
        <v>15244</v>
      </c>
      <c r="S1102" s="9">
        <v>40.200000000000003</v>
      </c>
      <c r="T1102" s="26">
        <v>4.29</v>
      </c>
      <c r="U1102" s="8">
        <v>172.46</v>
      </c>
      <c r="V1102" t="s">
        <v>2136</v>
      </c>
      <c r="W1102" t="s">
        <v>2007</v>
      </c>
      <c r="X1102" t="s">
        <v>42</v>
      </c>
      <c r="Y1102" t="s">
        <v>1740</v>
      </c>
      <c r="AA1102" s="1">
        <f t="shared" si="92"/>
        <v>45926</v>
      </c>
      <c r="AB1102" s="2">
        <f t="shared" si="93"/>
        <v>9</v>
      </c>
      <c r="AC1102" s="2">
        <f t="shared" si="94"/>
        <v>2025</v>
      </c>
      <c r="AD1102" s="2" t="str">
        <f>IFERROR(VLOOKUP(A1102,'Aux Área'!$A$4:$B$123,2,0),"-")</f>
        <v>LUCCA JR - OP</v>
      </c>
    </row>
    <row r="1103" spans="1:30" x14ac:dyDescent="0.3">
      <c r="A1103" t="s">
        <v>62</v>
      </c>
      <c r="B1103" t="s">
        <v>1455</v>
      </c>
      <c r="C1103" t="s">
        <v>2137</v>
      </c>
      <c r="D1103" t="s">
        <v>87</v>
      </c>
      <c r="E1103" t="s">
        <v>88</v>
      </c>
      <c r="F1103" t="s">
        <v>63</v>
      </c>
      <c r="G1103" t="s">
        <v>1500</v>
      </c>
      <c r="H1103" t="s">
        <v>36</v>
      </c>
      <c r="I1103" t="s">
        <v>37</v>
      </c>
      <c r="J1103" t="s">
        <v>241</v>
      </c>
      <c r="K1103" t="s">
        <v>242</v>
      </c>
      <c r="L1103" t="s">
        <v>110</v>
      </c>
      <c r="M1103" t="s">
        <v>38</v>
      </c>
      <c r="N1103" t="s">
        <v>39</v>
      </c>
      <c r="O1103" s="23">
        <v>360</v>
      </c>
      <c r="P1103" s="9">
        <v>9.5299999999999994</v>
      </c>
      <c r="Q1103" t="s">
        <v>40</v>
      </c>
      <c r="R1103">
        <v>29873</v>
      </c>
      <c r="S1103" s="9">
        <v>37.76</v>
      </c>
      <c r="T1103" s="26">
        <v>4.29</v>
      </c>
      <c r="U1103" s="8">
        <v>162</v>
      </c>
      <c r="V1103" t="s">
        <v>41</v>
      </c>
      <c r="W1103" t="s">
        <v>2007</v>
      </c>
      <c r="X1103" t="s">
        <v>42</v>
      </c>
      <c r="Y1103" t="s">
        <v>1740</v>
      </c>
      <c r="AA1103" s="1">
        <f t="shared" si="92"/>
        <v>45926</v>
      </c>
      <c r="AB1103" s="2">
        <f t="shared" si="93"/>
        <v>9</v>
      </c>
      <c r="AC1103" s="2">
        <f t="shared" si="94"/>
        <v>2025</v>
      </c>
      <c r="AD1103" s="2" t="str">
        <f>IFERROR(VLOOKUP(A1103,'Aux Área'!$A$4:$B$123,2,0),"-")</f>
        <v>CONSERVA</v>
      </c>
    </row>
    <row r="1104" spans="1:30" x14ac:dyDescent="0.3">
      <c r="A1104" t="s">
        <v>52</v>
      </c>
      <c r="B1104" t="s">
        <v>1449</v>
      </c>
      <c r="C1104" t="s">
        <v>2138</v>
      </c>
      <c r="D1104" t="s">
        <v>391</v>
      </c>
      <c r="E1104" t="s">
        <v>392</v>
      </c>
      <c r="F1104" t="s">
        <v>53</v>
      </c>
      <c r="G1104" t="s">
        <v>1500</v>
      </c>
      <c r="H1104" t="s">
        <v>36</v>
      </c>
      <c r="I1104" t="s">
        <v>37</v>
      </c>
      <c r="J1104" t="s">
        <v>122</v>
      </c>
      <c r="K1104" t="s">
        <v>123</v>
      </c>
      <c r="L1104" t="s">
        <v>124</v>
      </c>
      <c r="M1104" t="s">
        <v>38</v>
      </c>
      <c r="N1104" t="s">
        <v>39</v>
      </c>
      <c r="O1104" s="23">
        <v>297</v>
      </c>
      <c r="P1104" s="9">
        <v>12.06</v>
      </c>
      <c r="Q1104" t="s">
        <v>40</v>
      </c>
      <c r="R1104">
        <v>19338</v>
      </c>
      <c r="S1104" s="9">
        <v>24.63</v>
      </c>
      <c r="T1104" s="26">
        <v>4.2930000000000001</v>
      </c>
      <c r="U1104" s="8">
        <v>105.74</v>
      </c>
      <c r="V1104" t="s">
        <v>41</v>
      </c>
      <c r="W1104" t="s">
        <v>2007</v>
      </c>
      <c r="X1104" t="s">
        <v>42</v>
      </c>
      <c r="Y1104" t="s">
        <v>1740</v>
      </c>
      <c r="AA1104" s="1">
        <f t="shared" si="92"/>
        <v>45926</v>
      </c>
      <c r="AB1104" s="2">
        <f t="shared" si="93"/>
        <v>9</v>
      </c>
      <c r="AC1104" s="2">
        <f t="shared" si="94"/>
        <v>2025</v>
      </c>
      <c r="AD1104" s="2" t="str">
        <f>IFERROR(VLOOKUP(A1104,'Aux Área'!$A$4:$B$123,2,0),"-")</f>
        <v>OPERAÇÃO</v>
      </c>
    </row>
    <row r="1105" spans="1:30" x14ac:dyDescent="0.3">
      <c r="A1105" t="s">
        <v>48</v>
      </c>
      <c r="B1105" t="s">
        <v>288</v>
      </c>
      <c r="C1105" t="s">
        <v>2139</v>
      </c>
      <c r="D1105" t="s">
        <v>132</v>
      </c>
      <c r="E1105" t="s">
        <v>133</v>
      </c>
      <c r="F1105" t="s">
        <v>49</v>
      </c>
      <c r="G1105" t="s">
        <v>1500</v>
      </c>
      <c r="H1105" t="s">
        <v>36</v>
      </c>
      <c r="I1105" t="s">
        <v>37</v>
      </c>
      <c r="J1105" t="s">
        <v>97</v>
      </c>
      <c r="K1105" t="s">
        <v>98</v>
      </c>
      <c r="L1105" t="s">
        <v>84</v>
      </c>
      <c r="M1105" t="s">
        <v>38</v>
      </c>
      <c r="N1105" t="s">
        <v>39</v>
      </c>
      <c r="O1105" s="23">
        <v>240</v>
      </c>
      <c r="P1105" s="9">
        <v>7.09</v>
      </c>
      <c r="Q1105" t="s">
        <v>40</v>
      </c>
      <c r="R1105">
        <v>10968</v>
      </c>
      <c r="S1105" s="9">
        <v>33.840000000000003</v>
      </c>
      <c r="T1105" s="26">
        <v>4.8410000000000002</v>
      </c>
      <c r="U1105" s="8">
        <v>163.83000000000001</v>
      </c>
      <c r="V1105" t="s">
        <v>2140</v>
      </c>
      <c r="W1105" t="s">
        <v>2007</v>
      </c>
      <c r="X1105" t="s">
        <v>42</v>
      </c>
      <c r="Y1105" t="s">
        <v>1740</v>
      </c>
      <c r="AA1105" s="1">
        <f t="shared" si="92"/>
        <v>45926</v>
      </c>
      <c r="AB1105" s="2">
        <f t="shared" si="93"/>
        <v>9</v>
      </c>
      <c r="AC1105" s="2">
        <f t="shared" si="94"/>
        <v>2025</v>
      </c>
      <c r="AD1105" s="2" t="str">
        <f>IFERROR(VLOOKUP(A1105,'Aux Área'!$A$4:$B$123,2,0),"-")</f>
        <v>ENGENHARIA</v>
      </c>
    </row>
    <row r="1106" spans="1:30" x14ac:dyDescent="0.3">
      <c r="A1106" t="s">
        <v>30</v>
      </c>
      <c r="B1106" t="s">
        <v>453</v>
      </c>
      <c r="C1106" t="s">
        <v>2141</v>
      </c>
      <c r="D1106" t="s">
        <v>2142</v>
      </c>
      <c r="E1106" t="s">
        <v>2143</v>
      </c>
      <c r="F1106" t="s">
        <v>34</v>
      </c>
      <c r="G1106" t="s">
        <v>1500</v>
      </c>
      <c r="H1106" t="s">
        <v>36</v>
      </c>
      <c r="I1106" t="s">
        <v>37</v>
      </c>
      <c r="J1106" t="s">
        <v>165</v>
      </c>
      <c r="K1106" t="s">
        <v>166</v>
      </c>
      <c r="L1106" t="s">
        <v>167</v>
      </c>
      <c r="M1106" t="s">
        <v>38</v>
      </c>
      <c r="N1106" t="s">
        <v>39</v>
      </c>
      <c r="O1106" s="23">
        <v>297</v>
      </c>
      <c r="P1106" s="9">
        <v>10.17</v>
      </c>
      <c r="Q1106" t="s">
        <v>40</v>
      </c>
      <c r="R1106">
        <v>8346</v>
      </c>
      <c r="S1106" s="9">
        <v>29.2</v>
      </c>
      <c r="T1106" s="26">
        <v>4.46</v>
      </c>
      <c r="U1106" s="8">
        <v>130.24</v>
      </c>
      <c r="V1106" t="s">
        <v>41</v>
      </c>
      <c r="W1106" t="s">
        <v>2007</v>
      </c>
      <c r="X1106" t="s">
        <v>42</v>
      </c>
      <c r="Y1106" t="s">
        <v>1740</v>
      </c>
      <c r="AA1106" s="1">
        <f t="shared" si="92"/>
        <v>45926</v>
      </c>
      <c r="AB1106" s="2">
        <f t="shared" si="93"/>
        <v>9</v>
      </c>
      <c r="AC1106" s="2">
        <f t="shared" si="94"/>
        <v>2025</v>
      </c>
      <c r="AD1106" s="2" t="str">
        <f>IFERROR(VLOOKUP(A1106,'Aux Área'!$A$4:$B$123,2,0),"-")</f>
        <v>OPERAÇÃO</v>
      </c>
    </row>
    <row r="1107" spans="1:30" x14ac:dyDescent="0.3">
      <c r="A1107" t="s">
        <v>52</v>
      </c>
      <c r="B1107" t="s">
        <v>1449</v>
      </c>
      <c r="C1107" t="s">
        <v>2144</v>
      </c>
      <c r="D1107" t="s">
        <v>391</v>
      </c>
      <c r="E1107" t="s">
        <v>392</v>
      </c>
      <c r="F1107" t="s">
        <v>53</v>
      </c>
      <c r="G1107" t="s">
        <v>1500</v>
      </c>
      <c r="H1107" t="s">
        <v>36</v>
      </c>
      <c r="I1107" t="s">
        <v>37</v>
      </c>
      <c r="J1107" t="s">
        <v>868</v>
      </c>
      <c r="K1107" t="s">
        <v>869</v>
      </c>
      <c r="L1107" t="s">
        <v>870</v>
      </c>
      <c r="M1107" t="s">
        <v>38</v>
      </c>
      <c r="N1107" t="s">
        <v>39</v>
      </c>
      <c r="O1107" s="23">
        <v>268</v>
      </c>
      <c r="P1107" s="9">
        <v>9.6300000000000008</v>
      </c>
      <c r="Q1107" t="s">
        <v>40</v>
      </c>
      <c r="R1107">
        <v>19606</v>
      </c>
      <c r="S1107" s="9">
        <v>27.82</v>
      </c>
      <c r="T1107" s="26">
        <v>4.34</v>
      </c>
      <c r="U1107" s="8">
        <v>120.73</v>
      </c>
      <c r="V1107" t="s">
        <v>112</v>
      </c>
      <c r="W1107" t="s">
        <v>2007</v>
      </c>
      <c r="X1107" t="s">
        <v>42</v>
      </c>
      <c r="Y1107" t="s">
        <v>1740</v>
      </c>
      <c r="AA1107" s="1">
        <f t="shared" si="92"/>
        <v>45926</v>
      </c>
      <c r="AB1107" s="2">
        <f t="shared" si="93"/>
        <v>9</v>
      </c>
      <c r="AC1107" s="2">
        <f t="shared" si="94"/>
        <v>2025</v>
      </c>
      <c r="AD1107" s="2" t="str">
        <f>IFERROR(VLOOKUP(A1107,'Aux Área'!$A$4:$B$123,2,0),"-")</f>
        <v>OPERAÇÃO</v>
      </c>
    </row>
    <row r="1108" spans="1:30" x14ac:dyDescent="0.3">
      <c r="A1108" t="s">
        <v>58</v>
      </c>
      <c r="B1108" t="s">
        <v>250</v>
      </c>
      <c r="C1108" t="s">
        <v>2145</v>
      </c>
      <c r="D1108" t="s">
        <v>120</v>
      </c>
      <c r="E1108" t="s">
        <v>121</v>
      </c>
      <c r="F1108" t="s">
        <v>59</v>
      </c>
      <c r="G1108" t="s">
        <v>1500</v>
      </c>
      <c r="H1108" t="s">
        <v>36</v>
      </c>
      <c r="I1108" t="s">
        <v>37</v>
      </c>
      <c r="J1108" t="s">
        <v>248</v>
      </c>
      <c r="K1108" t="s">
        <v>249</v>
      </c>
      <c r="L1108" t="s">
        <v>207</v>
      </c>
      <c r="M1108" t="s">
        <v>38</v>
      </c>
      <c r="N1108" t="s">
        <v>39</v>
      </c>
      <c r="O1108" s="23">
        <v>297</v>
      </c>
      <c r="P1108" s="9">
        <v>8.9700000000000006</v>
      </c>
      <c r="Q1108" t="s">
        <v>40</v>
      </c>
      <c r="R1108">
        <v>38872</v>
      </c>
      <c r="S1108" s="9">
        <v>33.1</v>
      </c>
      <c r="T1108" s="26">
        <v>4.7910000000000004</v>
      </c>
      <c r="U1108" s="8">
        <v>158.58000000000001</v>
      </c>
      <c r="V1108" t="s">
        <v>112</v>
      </c>
      <c r="W1108" t="s">
        <v>2007</v>
      </c>
      <c r="X1108" t="s">
        <v>42</v>
      </c>
      <c r="Y1108" t="s">
        <v>1740</v>
      </c>
      <c r="AA1108" s="1">
        <f t="shared" si="92"/>
        <v>45927</v>
      </c>
      <c r="AB1108" s="2">
        <f t="shared" si="93"/>
        <v>9</v>
      </c>
      <c r="AC1108" s="2">
        <f t="shared" si="94"/>
        <v>2025</v>
      </c>
      <c r="AD1108" s="2" t="str">
        <f>IFERROR(VLOOKUP(A1108,'Aux Área'!$A$4:$B$123,2,0),"-")</f>
        <v>CONSERVA</v>
      </c>
    </row>
    <row r="1109" spans="1:30" x14ac:dyDescent="0.3">
      <c r="A1109" t="s">
        <v>2146</v>
      </c>
      <c r="B1109" t="s">
        <v>1800</v>
      </c>
      <c r="C1109" t="s">
        <v>2147</v>
      </c>
      <c r="D1109" t="s">
        <v>1841</v>
      </c>
      <c r="E1109" t="s">
        <v>1842</v>
      </c>
      <c r="F1109" t="s">
        <v>653</v>
      </c>
      <c r="G1109" t="s">
        <v>635</v>
      </c>
      <c r="H1109" t="s">
        <v>666</v>
      </c>
      <c r="I1109" t="s">
        <v>667</v>
      </c>
      <c r="J1109" t="s">
        <v>122</v>
      </c>
      <c r="K1109" t="s">
        <v>123</v>
      </c>
      <c r="L1109" t="s">
        <v>124</v>
      </c>
      <c r="M1109" t="s">
        <v>38</v>
      </c>
      <c r="N1109" t="s">
        <v>668</v>
      </c>
      <c r="O1109" s="23">
        <v>0</v>
      </c>
      <c r="P1109" s="9">
        <v>0</v>
      </c>
      <c r="Q1109" t="s">
        <v>40</v>
      </c>
      <c r="R1109">
        <v>0</v>
      </c>
      <c r="S1109" s="9">
        <v>104.84</v>
      </c>
      <c r="T1109" s="26">
        <v>6.14</v>
      </c>
      <c r="U1109" s="8">
        <v>643.72</v>
      </c>
      <c r="V1109" t="s">
        <v>112</v>
      </c>
      <c r="W1109" t="s">
        <v>652</v>
      </c>
      <c r="X1109" t="s">
        <v>42</v>
      </c>
      <c r="Y1109" t="s">
        <v>653</v>
      </c>
      <c r="AA1109" s="1">
        <f t="shared" si="92"/>
        <v>45927</v>
      </c>
      <c r="AB1109" s="2">
        <f t="shared" si="93"/>
        <v>9</v>
      </c>
      <c r="AC1109" s="2">
        <f t="shared" si="94"/>
        <v>2025</v>
      </c>
      <c r="AD1109" s="2" t="str">
        <f>IFERROR(VLOOKUP(A1109,'Aux Área'!$A$4:$B$123,2,0),"-")</f>
        <v>SÃO PEDRO</v>
      </c>
    </row>
    <row r="1110" spans="1:30" x14ac:dyDescent="0.3">
      <c r="A1110" t="s">
        <v>2146</v>
      </c>
      <c r="C1110" t="s">
        <v>15582</v>
      </c>
      <c r="F1110" t="s">
        <v>15689</v>
      </c>
      <c r="K1110" t="s">
        <v>123</v>
      </c>
      <c r="N1110" t="s">
        <v>15690</v>
      </c>
      <c r="O1110" s="23">
        <v>0</v>
      </c>
      <c r="P1110" s="23">
        <v>0</v>
      </c>
      <c r="Q1110" t="s">
        <v>40</v>
      </c>
      <c r="R1110">
        <v>0</v>
      </c>
      <c r="S1110">
        <v>13.37</v>
      </c>
      <c r="U1110" s="8">
        <v>42.65</v>
      </c>
      <c r="W1110" t="s">
        <v>652</v>
      </c>
      <c r="X1110" t="s">
        <v>42</v>
      </c>
      <c r="Y1110" t="s">
        <v>653</v>
      </c>
      <c r="AA1110" s="1">
        <f>IFERROR(DATEVALUE(C1110),"-")</f>
        <v>45927</v>
      </c>
      <c r="AB1110" s="2">
        <f>IFERROR(MONTH(AA1110),"-")</f>
        <v>9</v>
      </c>
      <c r="AC1110" s="2">
        <f>IFERROR(YEAR(AA1110),"-")</f>
        <v>2025</v>
      </c>
      <c r="AD1110" s="2" t="str">
        <f>IFERROR(VLOOKUP(A1110,'Aux Área'!$A$4:$B$123,2,0),"-")</f>
        <v>SÃO PEDRO</v>
      </c>
    </row>
    <row r="1111" spans="1:30" x14ac:dyDescent="0.3">
      <c r="A1111" t="s">
        <v>2117</v>
      </c>
      <c r="B1111" t="s">
        <v>1946</v>
      </c>
      <c r="C1111" t="s">
        <v>2148</v>
      </c>
      <c r="D1111" t="s">
        <v>1948</v>
      </c>
      <c r="E1111" t="s">
        <v>1949</v>
      </c>
      <c r="F1111" t="s">
        <v>653</v>
      </c>
      <c r="G1111" t="s">
        <v>635</v>
      </c>
      <c r="H1111" t="s">
        <v>1804</v>
      </c>
      <c r="I1111" t="s">
        <v>1497</v>
      </c>
      <c r="J1111" t="s">
        <v>139</v>
      </c>
      <c r="K1111" t="s">
        <v>140</v>
      </c>
      <c r="L1111" t="s">
        <v>141</v>
      </c>
      <c r="M1111" t="s">
        <v>38</v>
      </c>
      <c r="N1111" t="s">
        <v>668</v>
      </c>
      <c r="O1111" s="23">
        <v>0</v>
      </c>
      <c r="P1111" s="9">
        <v>0</v>
      </c>
      <c r="Q1111" t="s">
        <v>40</v>
      </c>
      <c r="R1111">
        <v>0</v>
      </c>
      <c r="S1111" s="9">
        <v>52.13</v>
      </c>
      <c r="T1111" s="26">
        <v>5.64</v>
      </c>
      <c r="U1111" s="8">
        <v>294.01</v>
      </c>
      <c r="V1111" t="s">
        <v>2149</v>
      </c>
      <c r="W1111" t="s">
        <v>652</v>
      </c>
      <c r="X1111" t="s">
        <v>42</v>
      </c>
      <c r="Y1111" t="s">
        <v>653</v>
      </c>
      <c r="AA1111" s="1">
        <f t="shared" ref="AA1111:AA1142" si="95">DATEVALUE(C1111)</f>
        <v>45927</v>
      </c>
      <c r="AB1111" s="2">
        <f t="shared" ref="AB1111:AB1142" si="96">MONTH(AA1111)</f>
        <v>9</v>
      </c>
      <c r="AC1111" s="2">
        <f t="shared" ref="AC1111:AC1142" si="97">YEAR(AA1111)</f>
        <v>2025</v>
      </c>
      <c r="AD1111" s="2" t="str">
        <f>IFERROR(VLOOKUP(A1111,'Aux Área'!$A$4:$B$123,2,0),"-")</f>
        <v>SÃO PEDRO</v>
      </c>
    </row>
    <row r="1112" spans="1:30" x14ac:dyDescent="0.3">
      <c r="A1112" t="s">
        <v>58</v>
      </c>
      <c r="B1112" t="s">
        <v>250</v>
      </c>
      <c r="C1112" t="s">
        <v>2150</v>
      </c>
      <c r="D1112" t="s">
        <v>120</v>
      </c>
      <c r="E1112" t="s">
        <v>121</v>
      </c>
      <c r="F1112" t="s">
        <v>59</v>
      </c>
      <c r="G1112" t="s">
        <v>1500</v>
      </c>
      <c r="H1112" t="s">
        <v>36</v>
      </c>
      <c r="I1112" t="s">
        <v>37</v>
      </c>
      <c r="J1112" t="s">
        <v>237</v>
      </c>
      <c r="K1112" t="s">
        <v>238</v>
      </c>
      <c r="L1112" t="s">
        <v>110</v>
      </c>
      <c r="M1112" t="s">
        <v>38</v>
      </c>
      <c r="N1112" t="s">
        <v>39</v>
      </c>
      <c r="O1112" s="23">
        <v>282</v>
      </c>
      <c r="P1112" s="9">
        <v>9.02</v>
      </c>
      <c r="Q1112" t="s">
        <v>40</v>
      </c>
      <c r="R1112">
        <v>39154</v>
      </c>
      <c r="S1112" s="9">
        <v>31.26</v>
      </c>
      <c r="T1112" s="26">
        <v>4.29</v>
      </c>
      <c r="U1112" s="8">
        <v>134.11000000000001</v>
      </c>
      <c r="V1112" t="s">
        <v>41</v>
      </c>
      <c r="W1112" t="s">
        <v>2007</v>
      </c>
      <c r="X1112" t="s">
        <v>42</v>
      </c>
      <c r="Y1112" t="s">
        <v>1740</v>
      </c>
      <c r="AA1112" s="1">
        <f t="shared" si="95"/>
        <v>45927</v>
      </c>
      <c r="AB1112" s="2">
        <f t="shared" si="96"/>
        <v>9</v>
      </c>
      <c r="AC1112" s="2">
        <f t="shared" si="97"/>
        <v>2025</v>
      </c>
      <c r="AD1112" s="2" t="str">
        <f>IFERROR(VLOOKUP(A1112,'Aux Área'!$A$4:$B$123,2,0),"-")</f>
        <v>CONSERVA</v>
      </c>
    </row>
    <row r="1113" spans="1:30" x14ac:dyDescent="0.3">
      <c r="A1113" t="s">
        <v>60</v>
      </c>
      <c r="B1113" t="s">
        <v>614</v>
      </c>
      <c r="C1113" t="s">
        <v>2151</v>
      </c>
      <c r="D1113" t="s">
        <v>1206</v>
      </c>
      <c r="E1113" t="s">
        <v>1207</v>
      </c>
      <c r="F1113" t="s">
        <v>61</v>
      </c>
      <c r="G1113" t="s">
        <v>1500</v>
      </c>
      <c r="H1113" t="s">
        <v>36</v>
      </c>
      <c r="I1113" t="s">
        <v>37</v>
      </c>
      <c r="J1113" t="s">
        <v>623</v>
      </c>
      <c r="K1113" t="s">
        <v>624</v>
      </c>
      <c r="L1113" t="s">
        <v>181</v>
      </c>
      <c r="M1113" t="s">
        <v>38</v>
      </c>
      <c r="N1113" t="s">
        <v>39</v>
      </c>
      <c r="O1113" s="23">
        <v>264</v>
      </c>
      <c r="P1113" s="9">
        <v>9.23</v>
      </c>
      <c r="Q1113" t="s">
        <v>40</v>
      </c>
      <c r="R1113">
        <v>10428</v>
      </c>
      <c r="S1113" s="9">
        <v>28.6</v>
      </c>
      <c r="T1113" s="26">
        <v>4.79</v>
      </c>
      <c r="U1113" s="8">
        <v>136.99</v>
      </c>
      <c r="V1113" t="s">
        <v>41</v>
      </c>
      <c r="W1113" t="s">
        <v>2007</v>
      </c>
      <c r="X1113" t="s">
        <v>42</v>
      </c>
      <c r="Y1113" t="s">
        <v>1740</v>
      </c>
      <c r="AA1113" s="1">
        <f t="shared" si="95"/>
        <v>45927</v>
      </c>
      <c r="AB1113" s="2">
        <f t="shared" si="96"/>
        <v>9</v>
      </c>
      <c r="AC1113" s="2">
        <f t="shared" si="97"/>
        <v>2025</v>
      </c>
      <c r="AD1113" s="2" t="str">
        <f>IFERROR(VLOOKUP(A1113,'Aux Área'!$A$4:$B$123,2,0),"-")</f>
        <v>QSMS</v>
      </c>
    </row>
    <row r="1114" spans="1:30" x14ac:dyDescent="0.3">
      <c r="A1114" t="s">
        <v>1945</v>
      </c>
      <c r="B1114" t="s">
        <v>2124</v>
      </c>
      <c r="C1114" t="s">
        <v>2152</v>
      </c>
      <c r="D1114" t="s">
        <v>1802</v>
      </c>
      <c r="E1114" t="s">
        <v>1803</v>
      </c>
      <c r="F1114" t="s">
        <v>653</v>
      </c>
      <c r="G1114" t="s">
        <v>1495</v>
      </c>
      <c r="H1114" t="s">
        <v>1804</v>
      </c>
      <c r="I1114" t="s">
        <v>1497</v>
      </c>
      <c r="J1114" t="s">
        <v>231</v>
      </c>
      <c r="K1114" t="s">
        <v>232</v>
      </c>
      <c r="L1114" t="s">
        <v>217</v>
      </c>
      <c r="M1114" t="s">
        <v>38</v>
      </c>
      <c r="N1114" t="s">
        <v>668</v>
      </c>
      <c r="O1114" s="23">
        <v>0</v>
      </c>
      <c r="P1114" s="9">
        <v>0</v>
      </c>
      <c r="Q1114" t="s">
        <v>40</v>
      </c>
      <c r="R1114">
        <v>0</v>
      </c>
      <c r="S1114" s="9">
        <v>123.4</v>
      </c>
      <c r="T1114" s="26">
        <v>5.89</v>
      </c>
      <c r="U1114" s="8">
        <v>726.87</v>
      </c>
      <c r="V1114" t="s">
        <v>2153</v>
      </c>
      <c r="W1114" t="s">
        <v>652</v>
      </c>
      <c r="X1114" t="s">
        <v>42</v>
      </c>
      <c r="Y1114" t="s">
        <v>653</v>
      </c>
      <c r="AA1114" s="1">
        <f t="shared" si="95"/>
        <v>45929</v>
      </c>
      <c r="AB1114" s="2">
        <f t="shared" si="96"/>
        <v>9</v>
      </c>
      <c r="AC1114" s="2">
        <f t="shared" si="97"/>
        <v>2025</v>
      </c>
      <c r="AD1114" s="2" t="str">
        <f>IFERROR(VLOOKUP(A1114,'Aux Área'!$A$4:$B$123,2,0),"-")</f>
        <v>SÃO PEDRO</v>
      </c>
    </row>
    <row r="1115" spans="1:30" x14ac:dyDescent="0.3">
      <c r="A1115" t="s">
        <v>46</v>
      </c>
      <c r="B1115" t="s">
        <v>458</v>
      </c>
      <c r="C1115" t="s">
        <v>2154</v>
      </c>
      <c r="D1115" t="s">
        <v>729</v>
      </c>
      <c r="E1115" t="s">
        <v>730</v>
      </c>
      <c r="F1115" t="s">
        <v>47</v>
      </c>
      <c r="G1115" t="s">
        <v>1503</v>
      </c>
      <c r="H1115" t="s">
        <v>36</v>
      </c>
      <c r="I1115" t="s">
        <v>37</v>
      </c>
      <c r="J1115" t="s">
        <v>1268</v>
      </c>
      <c r="K1115" t="s">
        <v>1269</v>
      </c>
      <c r="L1115" t="s">
        <v>84</v>
      </c>
      <c r="M1115" t="s">
        <v>38</v>
      </c>
      <c r="N1115" t="s">
        <v>39</v>
      </c>
      <c r="O1115" s="23">
        <v>395</v>
      </c>
      <c r="P1115" s="9">
        <v>23.22</v>
      </c>
      <c r="Q1115" t="s">
        <v>40</v>
      </c>
      <c r="R1115">
        <v>18634</v>
      </c>
      <c r="S1115" s="9">
        <v>17.010000000000002</v>
      </c>
      <c r="T1115" s="26">
        <v>5.2910000000000004</v>
      </c>
      <c r="U1115" s="8">
        <v>90</v>
      </c>
      <c r="V1115" t="s">
        <v>41</v>
      </c>
      <c r="W1115" t="s">
        <v>2007</v>
      </c>
      <c r="X1115" t="s">
        <v>42</v>
      </c>
      <c r="Y1115" t="s">
        <v>1740</v>
      </c>
      <c r="AA1115" s="1">
        <f t="shared" si="95"/>
        <v>45929</v>
      </c>
      <c r="AB1115" s="2">
        <f t="shared" si="96"/>
        <v>9</v>
      </c>
      <c r="AC1115" s="2">
        <f t="shared" si="97"/>
        <v>2025</v>
      </c>
      <c r="AD1115" s="2" t="str">
        <f>IFERROR(VLOOKUP(A1115,'Aux Área'!$A$4:$B$123,2,0),"-")</f>
        <v>FACILITIES</v>
      </c>
    </row>
    <row r="1116" spans="1:30" x14ac:dyDescent="0.3">
      <c r="A1116" t="s">
        <v>654</v>
      </c>
      <c r="B1116" t="s">
        <v>655</v>
      </c>
      <c r="C1116" t="s">
        <v>2155</v>
      </c>
      <c r="D1116" t="s">
        <v>1802</v>
      </c>
      <c r="E1116" t="s">
        <v>1803</v>
      </c>
      <c r="F1116" t="s">
        <v>653</v>
      </c>
      <c r="G1116" t="s">
        <v>659</v>
      </c>
      <c r="H1116" t="s">
        <v>660</v>
      </c>
      <c r="I1116" t="s">
        <v>661</v>
      </c>
      <c r="J1116" t="s">
        <v>231</v>
      </c>
      <c r="K1116" t="s">
        <v>232</v>
      </c>
      <c r="L1116" t="s">
        <v>217</v>
      </c>
      <c r="M1116" t="s">
        <v>38</v>
      </c>
      <c r="N1116" t="s">
        <v>638</v>
      </c>
      <c r="O1116" s="23">
        <v>0</v>
      </c>
      <c r="P1116" s="9">
        <v>0</v>
      </c>
      <c r="Q1116" t="s">
        <v>40</v>
      </c>
      <c r="R1116">
        <v>0</v>
      </c>
      <c r="S1116" s="9">
        <v>48.75</v>
      </c>
      <c r="T1116" s="26">
        <v>5.7510000000000003</v>
      </c>
      <c r="U1116" s="8">
        <v>280.33999999999997</v>
      </c>
      <c r="V1116" t="s">
        <v>2156</v>
      </c>
      <c r="W1116" t="s">
        <v>652</v>
      </c>
      <c r="X1116" t="s">
        <v>42</v>
      </c>
      <c r="Y1116" t="s">
        <v>653</v>
      </c>
      <c r="AA1116" s="1">
        <f t="shared" si="95"/>
        <v>45929</v>
      </c>
      <c r="AB1116" s="2">
        <f t="shared" si="96"/>
        <v>9</v>
      </c>
      <c r="AC1116" s="2">
        <f t="shared" si="97"/>
        <v>2025</v>
      </c>
      <c r="AD1116" s="2" t="str">
        <f>IFERROR(VLOOKUP(A1116,'Aux Área'!$A$4:$B$123,2,0),"-")</f>
        <v>SÃO PEDRO</v>
      </c>
    </row>
    <row r="1117" spans="1:30" x14ac:dyDescent="0.3">
      <c r="A1117" t="s">
        <v>62</v>
      </c>
      <c r="B1117" t="s">
        <v>1455</v>
      </c>
      <c r="C1117" t="s">
        <v>2157</v>
      </c>
      <c r="D1117" t="s">
        <v>87</v>
      </c>
      <c r="E1117" t="s">
        <v>88</v>
      </c>
      <c r="F1117" t="s">
        <v>63</v>
      </c>
      <c r="G1117" t="s">
        <v>1500</v>
      </c>
      <c r="H1117" t="s">
        <v>36</v>
      </c>
      <c r="I1117" t="s">
        <v>37</v>
      </c>
      <c r="J1117" t="s">
        <v>356</v>
      </c>
      <c r="K1117" t="s">
        <v>357</v>
      </c>
      <c r="L1117" t="s">
        <v>124</v>
      </c>
      <c r="M1117" t="s">
        <v>38</v>
      </c>
      <c r="N1117" t="s">
        <v>39</v>
      </c>
      <c r="O1117" s="23">
        <v>327</v>
      </c>
      <c r="P1117" s="9">
        <v>7.98</v>
      </c>
      <c r="Q1117" t="s">
        <v>40</v>
      </c>
      <c r="R1117">
        <v>30200</v>
      </c>
      <c r="S1117" s="9">
        <v>40.97</v>
      </c>
      <c r="T1117" s="26">
        <v>4.391</v>
      </c>
      <c r="U1117" s="8">
        <v>179.88</v>
      </c>
      <c r="V1117" t="s">
        <v>2158</v>
      </c>
      <c r="W1117" t="s">
        <v>2007</v>
      </c>
      <c r="X1117" t="s">
        <v>42</v>
      </c>
      <c r="Y1117" t="s">
        <v>1740</v>
      </c>
      <c r="AA1117" s="1">
        <f t="shared" si="95"/>
        <v>45929</v>
      </c>
      <c r="AB1117" s="2">
        <f t="shared" si="96"/>
        <v>9</v>
      </c>
      <c r="AC1117" s="2">
        <f t="shared" si="97"/>
        <v>2025</v>
      </c>
      <c r="AD1117" s="2" t="str">
        <f>IFERROR(VLOOKUP(A1117,'Aux Área'!$A$4:$B$123,2,0),"-")</f>
        <v>CONSERVA</v>
      </c>
    </row>
    <row r="1118" spans="1:30" x14ac:dyDescent="0.3">
      <c r="A1118" t="s">
        <v>52</v>
      </c>
      <c r="B1118" t="s">
        <v>1449</v>
      </c>
      <c r="C1118" t="s">
        <v>2159</v>
      </c>
      <c r="D1118" t="s">
        <v>2160</v>
      </c>
      <c r="E1118" t="s">
        <v>2161</v>
      </c>
      <c r="F1118" t="s">
        <v>53</v>
      </c>
      <c r="G1118" t="s">
        <v>1500</v>
      </c>
      <c r="H1118" t="s">
        <v>36</v>
      </c>
      <c r="I1118" t="s">
        <v>37</v>
      </c>
      <c r="J1118" t="s">
        <v>275</v>
      </c>
      <c r="K1118" t="s">
        <v>276</v>
      </c>
      <c r="L1118" t="s">
        <v>124</v>
      </c>
      <c r="M1118" t="s">
        <v>38</v>
      </c>
      <c r="N1118" t="s">
        <v>39</v>
      </c>
      <c r="O1118" s="23">
        <v>265</v>
      </c>
      <c r="P1118" s="9">
        <v>10.78</v>
      </c>
      <c r="Q1118" t="s">
        <v>40</v>
      </c>
      <c r="R1118">
        <v>19871</v>
      </c>
      <c r="S1118" s="9">
        <v>24.59</v>
      </c>
      <c r="T1118" s="26">
        <v>4.29</v>
      </c>
      <c r="U1118" s="8">
        <v>105.49</v>
      </c>
      <c r="V1118" t="s">
        <v>2162</v>
      </c>
      <c r="W1118" t="s">
        <v>2007</v>
      </c>
      <c r="X1118" t="s">
        <v>42</v>
      </c>
      <c r="Y1118" t="s">
        <v>1740</v>
      </c>
      <c r="AA1118" s="1">
        <f t="shared" si="95"/>
        <v>45929</v>
      </c>
      <c r="AB1118" s="2">
        <f t="shared" si="96"/>
        <v>9</v>
      </c>
      <c r="AC1118" s="2">
        <f t="shared" si="97"/>
        <v>2025</v>
      </c>
      <c r="AD1118" s="2" t="str">
        <f>IFERROR(VLOOKUP(A1118,'Aux Área'!$A$4:$B$123,2,0),"-")</f>
        <v>OPERAÇÃO</v>
      </c>
    </row>
    <row r="1119" spans="1:30" x14ac:dyDescent="0.3">
      <c r="A1119" t="s">
        <v>30</v>
      </c>
      <c r="B1119" t="s">
        <v>453</v>
      </c>
      <c r="C1119" t="s">
        <v>2163</v>
      </c>
      <c r="D1119" t="s">
        <v>2142</v>
      </c>
      <c r="E1119" t="s">
        <v>2143</v>
      </c>
      <c r="F1119" t="s">
        <v>34</v>
      </c>
      <c r="G1119" t="s">
        <v>1500</v>
      </c>
      <c r="H1119" t="s">
        <v>36</v>
      </c>
      <c r="I1119" t="s">
        <v>37</v>
      </c>
      <c r="J1119" t="s">
        <v>165</v>
      </c>
      <c r="K1119" t="s">
        <v>166</v>
      </c>
      <c r="L1119" t="s">
        <v>167</v>
      </c>
      <c r="M1119" t="s">
        <v>38</v>
      </c>
      <c r="N1119" t="s">
        <v>39</v>
      </c>
      <c r="O1119" s="23">
        <v>385</v>
      </c>
      <c r="P1119" s="9">
        <v>11.68</v>
      </c>
      <c r="Q1119" t="s">
        <v>40</v>
      </c>
      <c r="R1119">
        <v>8731</v>
      </c>
      <c r="S1119" s="9">
        <v>32.96</v>
      </c>
      <c r="T1119" s="26">
        <v>4.46</v>
      </c>
      <c r="U1119" s="8">
        <v>147</v>
      </c>
      <c r="V1119" t="s">
        <v>112</v>
      </c>
      <c r="W1119" t="s">
        <v>2007</v>
      </c>
      <c r="X1119" t="s">
        <v>42</v>
      </c>
      <c r="Y1119" t="s">
        <v>1740</v>
      </c>
      <c r="AA1119" s="1">
        <f t="shared" si="95"/>
        <v>45929</v>
      </c>
      <c r="AB1119" s="2">
        <f t="shared" si="96"/>
        <v>9</v>
      </c>
      <c r="AC1119" s="2">
        <f t="shared" si="97"/>
        <v>2025</v>
      </c>
      <c r="AD1119" s="2" t="str">
        <f>IFERROR(VLOOKUP(A1119,'Aux Área'!$A$4:$B$123,2,0),"-")</f>
        <v>OPERAÇÃO</v>
      </c>
    </row>
    <row r="1120" spans="1:30" x14ac:dyDescent="0.3">
      <c r="A1120" t="s">
        <v>54</v>
      </c>
      <c r="B1120" t="s">
        <v>319</v>
      </c>
      <c r="C1120" t="s">
        <v>2164</v>
      </c>
      <c r="D1120" t="s">
        <v>1480</v>
      </c>
      <c r="E1120" t="s">
        <v>1481</v>
      </c>
      <c r="F1120" t="s">
        <v>55</v>
      </c>
      <c r="G1120" t="s">
        <v>1500</v>
      </c>
      <c r="H1120" t="s">
        <v>36</v>
      </c>
      <c r="I1120" t="s">
        <v>37</v>
      </c>
      <c r="J1120" t="s">
        <v>1511</v>
      </c>
      <c r="K1120" t="s">
        <v>1512</v>
      </c>
      <c r="L1120" t="s">
        <v>1513</v>
      </c>
      <c r="M1120" t="s">
        <v>1514</v>
      </c>
      <c r="N1120" t="s">
        <v>39</v>
      </c>
      <c r="O1120" s="23">
        <v>232</v>
      </c>
      <c r="P1120" s="9">
        <v>9.34</v>
      </c>
      <c r="Q1120" t="s">
        <v>40</v>
      </c>
      <c r="R1120">
        <v>13900</v>
      </c>
      <c r="S1120" s="9">
        <v>24.84</v>
      </c>
      <c r="T1120" s="26">
        <v>4.1900000000000004</v>
      </c>
      <c r="U1120" s="8">
        <v>104.08</v>
      </c>
      <c r="V1120" t="s">
        <v>2165</v>
      </c>
      <c r="W1120" t="s">
        <v>2007</v>
      </c>
      <c r="X1120" t="s">
        <v>42</v>
      </c>
      <c r="Y1120" t="s">
        <v>1740</v>
      </c>
      <c r="AA1120" s="1">
        <f t="shared" si="95"/>
        <v>45929</v>
      </c>
      <c r="AB1120" s="2">
        <f t="shared" si="96"/>
        <v>9</v>
      </c>
      <c r="AC1120" s="2">
        <f t="shared" si="97"/>
        <v>2025</v>
      </c>
      <c r="AD1120" s="2" t="str">
        <f>IFERROR(VLOOKUP(A1120,'Aux Área'!$A$4:$B$123,2,0),"-")</f>
        <v>ENGENHARIA</v>
      </c>
    </row>
    <row r="1121" spans="1:30" x14ac:dyDescent="0.3">
      <c r="A1121" t="s">
        <v>2087</v>
      </c>
      <c r="B1121" t="s">
        <v>2088</v>
      </c>
      <c r="C1121" t="s">
        <v>2166</v>
      </c>
      <c r="D1121" t="s">
        <v>1948</v>
      </c>
      <c r="E1121" t="s">
        <v>1949</v>
      </c>
      <c r="F1121" t="s">
        <v>653</v>
      </c>
      <c r="G1121" t="s">
        <v>659</v>
      </c>
      <c r="H1121" t="s">
        <v>660</v>
      </c>
      <c r="I1121" t="s">
        <v>661</v>
      </c>
      <c r="J1121" t="s">
        <v>409</v>
      </c>
      <c r="K1121" t="s">
        <v>410</v>
      </c>
      <c r="L1121" t="s">
        <v>141</v>
      </c>
      <c r="M1121" t="s">
        <v>38</v>
      </c>
      <c r="N1121" t="s">
        <v>638</v>
      </c>
      <c r="O1121" s="23">
        <v>0</v>
      </c>
      <c r="P1121" s="9">
        <v>0</v>
      </c>
      <c r="Q1121" t="s">
        <v>40</v>
      </c>
      <c r="R1121">
        <v>0</v>
      </c>
      <c r="S1121" s="9">
        <v>33</v>
      </c>
      <c r="T1121" s="26">
        <v>5.69</v>
      </c>
      <c r="U1121" s="8">
        <v>187.77</v>
      </c>
      <c r="V1121" t="s">
        <v>2167</v>
      </c>
      <c r="W1121" t="s">
        <v>652</v>
      </c>
      <c r="X1121" t="s">
        <v>42</v>
      </c>
      <c r="Y1121" t="s">
        <v>653</v>
      </c>
      <c r="AA1121" s="1">
        <f t="shared" si="95"/>
        <v>45929</v>
      </c>
      <c r="AB1121" s="2">
        <f t="shared" si="96"/>
        <v>9</v>
      </c>
      <c r="AC1121" s="2">
        <f t="shared" si="97"/>
        <v>2025</v>
      </c>
      <c r="AD1121" s="2" t="str">
        <f>IFERROR(VLOOKUP(A1121,'Aux Área'!$A$4:$B$123,2,0),"-")</f>
        <v>SÃO PEDRO</v>
      </c>
    </row>
    <row r="1122" spans="1:30" x14ac:dyDescent="0.3">
      <c r="A1122" t="s">
        <v>70</v>
      </c>
      <c r="B1122" t="s">
        <v>272</v>
      </c>
      <c r="C1122" t="s">
        <v>2168</v>
      </c>
      <c r="D1122" t="s">
        <v>2169</v>
      </c>
      <c r="E1122" t="s">
        <v>2170</v>
      </c>
      <c r="F1122" t="s">
        <v>71</v>
      </c>
      <c r="G1122" t="s">
        <v>1503</v>
      </c>
      <c r="H1122" t="s">
        <v>36</v>
      </c>
      <c r="I1122" t="s">
        <v>37</v>
      </c>
      <c r="J1122" t="s">
        <v>82</v>
      </c>
      <c r="K1122" t="s">
        <v>83</v>
      </c>
      <c r="L1122" t="s">
        <v>84</v>
      </c>
      <c r="M1122" t="s">
        <v>38</v>
      </c>
      <c r="N1122" t="s">
        <v>39</v>
      </c>
      <c r="O1122" s="23">
        <v>190</v>
      </c>
      <c r="P1122" s="9">
        <v>7.97</v>
      </c>
      <c r="Q1122" t="s">
        <v>40</v>
      </c>
      <c r="R1122">
        <v>7478</v>
      </c>
      <c r="S1122" s="9">
        <v>23.85</v>
      </c>
      <c r="T1122" s="26">
        <v>4.84</v>
      </c>
      <c r="U1122" s="8">
        <v>115.43</v>
      </c>
      <c r="V1122" t="s">
        <v>41</v>
      </c>
      <c r="W1122" t="s">
        <v>2007</v>
      </c>
      <c r="X1122" t="s">
        <v>42</v>
      </c>
      <c r="Y1122" t="s">
        <v>1740</v>
      </c>
      <c r="AA1122" s="1">
        <f t="shared" si="95"/>
        <v>45929</v>
      </c>
      <c r="AB1122" s="2">
        <f t="shared" si="96"/>
        <v>9</v>
      </c>
      <c r="AC1122" s="2">
        <f t="shared" si="97"/>
        <v>2025</v>
      </c>
      <c r="AD1122" s="2" t="str">
        <f>IFERROR(VLOOKUP(A1122,'Aux Área'!$A$4:$B$123,2,0),"-")</f>
        <v>QSMS</v>
      </c>
    </row>
    <row r="1123" spans="1:30" x14ac:dyDescent="0.3">
      <c r="A1123" t="s">
        <v>44</v>
      </c>
      <c r="B1123" t="s">
        <v>478</v>
      </c>
      <c r="C1123" t="s">
        <v>2171</v>
      </c>
      <c r="D1123" t="s">
        <v>1619</v>
      </c>
      <c r="E1123" t="s">
        <v>1620</v>
      </c>
      <c r="F1123" t="s">
        <v>45</v>
      </c>
      <c r="G1123" t="s">
        <v>1500</v>
      </c>
      <c r="H1123" t="s">
        <v>36</v>
      </c>
      <c r="I1123" t="s">
        <v>37</v>
      </c>
      <c r="J1123" t="s">
        <v>1665</v>
      </c>
      <c r="K1123" t="s">
        <v>1666</v>
      </c>
      <c r="L1123" t="s">
        <v>301</v>
      </c>
      <c r="M1123" t="s">
        <v>38</v>
      </c>
      <c r="N1123" t="s">
        <v>39</v>
      </c>
      <c r="O1123" s="23">
        <v>262</v>
      </c>
      <c r="P1123" s="9">
        <v>8.85</v>
      </c>
      <c r="Q1123" t="s">
        <v>40</v>
      </c>
      <c r="R1123">
        <v>8810</v>
      </c>
      <c r="S1123" s="9">
        <v>29.59</v>
      </c>
      <c r="T1123" s="26">
        <v>4.29</v>
      </c>
      <c r="U1123" s="8">
        <v>126.94</v>
      </c>
      <c r="V1123" t="s">
        <v>2172</v>
      </c>
      <c r="W1123" t="s">
        <v>2007</v>
      </c>
      <c r="X1123" t="s">
        <v>42</v>
      </c>
      <c r="Y1123" t="s">
        <v>1740</v>
      </c>
      <c r="AA1123" s="1">
        <f t="shared" si="95"/>
        <v>45929</v>
      </c>
      <c r="AB1123" s="2">
        <f t="shared" si="96"/>
        <v>9</v>
      </c>
      <c r="AC1123" s="2">
        <f t="shared" si="97"/>
        <v>2025</v>
      </c>
      <c r="AD1123" s="2" t="str">
        <f>IFERROR(VLOOKUP(A1123,'Aux Área'!$A$4:$B$123,2,0),"-")</f>
        <v>OPERAÇÃO</v>
      </c>
    </row>
    <row r="1124" spans="1:30" x14ac:dyDescent="0.3">
      <c r="A1124" t="s">
        <v>76</v>
      </c>
      <c r="B1124" t="s">
        <v>380</v>
      </c>
      <c r="C1124" t="s">
        <v>2173</v>
      </c>
      <c r="D1124" t="s">
        <v>382</v>
      </c>
      <c r="E1124" t="s">
        <v>383</v>
      </c>
      <c r="F1124" t="s">
        <v>77</v>
      </c>
      <c r="G1124" t="s">
        <v>1500</v>
      </c>
      <c r="H1124" t="s">
        <v>36</v>
      </c>
      <c r="I1124" t="s">
        <v>37</v>
      </c>
      <c r="J1124" t="s">
        <v>1665</v>
      </c>
      <c r="K1124" t="s">
        <v>1666</v>
      </c>
      <c r="L1124" t="s">
        <v>301</v>
      </c>
      <c r="M1124" t="s">
        <v>38</v>
      </c>
      <c r="N1124" t="s">
        <v>39</v>
      </c>
      <c r="O1124" s="23">
        <v>348</v>
      </c>
      <c r="P1124" s="9">
        <v>10.199999999999999</v>
      </c>
      <c r="Q1124" t="s">
        <v>40</v>
      </c>
      <c r="R1124">
        <v>28053</v>
      </c>
      <c r="S1124" s="9">
        <v>34.11</v>
      </c>
      <c r="T1124" s="26">
        <v>4.29</v>
      </c>
      <c r="U1124" s="8">
        <v>146.33000000000001</v>
      </c>
      <c r="V1124" t="s">
        <v>2174</v>
      </c>
      <c r="W1124" t="s">
        <v>2007</v>
      </c>
      <c r="X1124" t="s">
        <v>42</v>
      </c>
      <c r="Y1124" t="s">
        <v>1740</v>
      </c>
      <c r="AA1124" s="1">
        <f t="shared" si="95"/>
        <v>45929</v>
      </c>
      <c r="AB1124" s="2">
        <f t="shared" si="96"/>
        <v>9</v>
      </c>
      <c r="AC1124" s="2">
        <f t="shared" si="97"/>
        <v>2025</v>
      </c>
      <c r="AD1124" s="2" t="str">
        <f>IFERROR(VLOOKUP(A1124,'Aux Área'!$A$4:$B$123,2,0),"-")</f>
        <v>QSMS</v>
      </c>
    </row>
    <row r="1125" spans="1:30" x14ac:dyDescent="0.3">
      <c r="A1125" t="s">
        <v>50</v>
      </c>
      <c r="B1125" t="s">
        <v>324</v>
      </c>
      <c r="C1125" t="s">
        <v>2175</v>
      </c>
      <c r="D1125" t="s">
        <v>2176</v>
      </c>
      <c r="E1125" t="s">
        <v>2177</v>
      </c>
      <c r="F1125" t="s">
        <v>51</v>
      </c>
      <c r="G1125" t="s">
        <v>1500</v>
      </c>
      <c r="H1125" t="s">
        <v>36</v>
      </c>
      <c r="I1125" t="s">
        <v>37</v>
      </c>
      <c r="J1125" t="s">
        <v>2029</v>
      </c>
      <c r="K1125" t="s">
        <v>1771</v>
      </c>
      <c r="L1125" t="s">
        <v>84</v>
      </c>
      <c r="M1125" t="s">
        <v>38</v>
      </c>
      <c r="N1125" t="s">
        <v>39</v>
      </c>
      <c r="O1125" s="23">
        <v>252</v>
      </c>
      <c r="P1125" s="9">
        <v>6.45</v>
      </c>
      <c r="Q1125" t="s">
        <v>40</v>
      </c>
      <c r="R1125">
        <v>10296</v>
      </c>
      <c r="S1125" s="9">
        <v>39.08</v>
      </c>
      <c r="T1125" s="26">
        <v>4.8499999999999996</v>
      </c>
      <c r="U1125" s="8">
        <v>189.54</v>
      </c>
      <c r="V1125" t="s">
        <v>246</v>
      </c>
      <c r="W1125" t="s">
        <v>2007</v>
      </c>
      <c r="X1125" t="s">
        <v>42</v>
      </c>
      <c r="Y1125" t="s">
        <v>1740</v>
      </c>
      <c r="AA1125" s="1">
        <f t="shared" si="95"/>
        <v>45929</v>
      </c>
      <c r="AB1125" s="2">
        <f t="shared" si="96"/>
        <v>9</v>
      </c>
      <c r="AC1125" s="2">
        <f t="shared" si="97"/>
        <v>2025</v>
      </c>
      <c r="AD1125" s="2" t="str">
        <f>IFERROR(VLOOKUP(A1125,'Aux Área'!$A$4:$B$123,2,0),"-")</f>
        <v>TI</v>
      </c>
    </row>
    <row r="1126" spans="1:30" x14ac:dyDescent="0.3">
      <c r="A1126" t="s">
        <v>58</v>
      </c>
      <c r="B1126" t="s">
        <v>250</v>
      </c>
      <c r="C1126" t="s">
        <v>2178</v>
      </c>
      <c r="D1126" t="s">
        <v>120</v>
      </c>
      <c r="E1126" t="s">
        <v>121</v>
      </c>
      <c r="F1126" t="s">
        <v>59</v>
      </c>
      <c r="G1126" t="s">
        <v>1500</v>
      </c>
      <c r="H1126" t="s">
        <v>36</v>
      </c>
      <c r="I1126" t="s">
        <v>37</v>
      </c>
      <c r="J1126" t="s">
        <v>172</v>
      </c>
      <c r="K1126" t="s">
        <v>173</v>
      </c>
      <c r="L1126" t="s">
        <v>124</v>
      </c>
      <c r="M1126" t="s">
        <v>38</v>
      </c>
      <c r="N1126" t="s">
        <v>39</v>
      </c>
      <c r="O1126" s="23">
        <v>407</v>
      </c>
      <c r="P1126" s="9">
        <v>9.73</v>
      </c>
      <c r="Q1126" t="s">
        <v>40</v>
      </c>
      <c r="R1126">
        <v>39561</v>
      </c>
      <c r="S1126" s="9">
        <v>41.81</v>
      </c>
      <c r="T1126" s="26">
        <v>3.99</v>
      </c>
      <c r="U1126" s="8">
        <v>166.82</v>
      </c>
      <c r="V1126" t="s">
        <v>112</v>
      </c>
      <c r="W1126" t="s">
        <v>2007</v>
      </c>
      <c r="X1126" t="s">
        <v>42</v>
      </c>
      <c r="Y1126" t="s">
        <v>1740</v>
      </c>
      <c r="AA1126" s="1">
        <f t="shared" si="95"/>
        <v>45929</v>
      </c>
      <c r="AB1126" s="2">
        <f t="shared" si="96"/>
        <v>9</v>
      </c>
      <c r="AC1126" s="2">
        <f t="shared" si="97"/>
        <v>2025</v>
      </c>
      <c r="AD1126" s="2" t="str">
        <f>IFERROR(VLOOKUP(A1126,'Aux Área'!$A$4:$B$123,2,0),"-")</f>
        <v>CONSERVA</v>
      </c>
    </row>
    <row r="1127" spans="1:30" x14ac:dyDescent="0.3">
      <c r="A1127" t="s">
        <v>781</v>
      </c>
      <c r="B1127" t="s">
        <v>130</v>
      </c>
      <c r="C1127" t="s">
        <v>2179</v>
      </c>
      <c r="D1127" t="s">
        <v>1568</v>
      </c>
      <c r="E1127" t="s">
        <v>1569</v>
      </c>
      <c r="F1127" t="s">
        <v>653</v>
      </c>
      <c r="G1127" t="s">
        <v>659</v>
      </c>
      <c r="H1127" t="s">
        <v>706</v>
      </c>
      <c r="I1127" t="s">
        <v>667</v>
      </c>
      <c r="J1127" t="s">
        <v>1100</v>
      </c>
      <c r="K1127" t="s">
        <v>1101</v>
      </c>
      <c r="L1127" t="s">
        <v>181</v>
      </c>
      <c r="M1127" t="s">
        <v>38</v>
      </c>
      <c r="N1127" t="s">
        <v>707</v>
      </c>
      <c r="O1127" s="23">
        <v>0</v>
      </c>
      <c r="P1127" s="9">
        <v>0</v>
      </c>
      <c r="Q1127" t="s">
        <v>40</v>
      </c>
      <c r="R1127">
        <v>0</v>
      </c>
      <c r="S1127" s="9">
        <v>22.17</v>
      </c>
      <c r="T1127" s="26">
        <v>6.492</v>
      </c>
      <c r="U1127" s="8">
        <v>143.91999999999999</v>
      </c>
      <c r="V1127" t="s">
        <v>2180</v>
      </c>
      <c r="W1127" t="s">
        <v>652</v>
      </c>
      <c r="X1127" t="s">
        <v>42</v>
      </c>
      <c r="Y1127" t="s">
        <v>653</v>
      </c>
      <c r="AA1127" s="1">
        <f t="shared" si="95"/>
        <v>45929</v>
      </c>
      <c r="AB1127" s="2">
        <f t="shared" si="96"/>
        <v>9</v>
      </c>
      <c r="AC1127" s="2">
        <f t="shared" si="97"/>
        <v>2025</v>
      </c>
      <c r="AD1127" s="2" t="str">
        <f>IFERROR(VLOOKUP(A1127,'Aux Área'!$A$4:$B$123,2,0),"-")</f>
        <v>SÃO PEDRO</v>
      </c>
    </row>
    <row r="1128" spans="1:30" x14ac:dyDescent="0.3">
      <c r="A1128" t="s">
        <v>2181</v>
      </c>
      <c r="B1128" t="s">
        <v>2182</v>
      </c>
      <c r="C1128" t="s">
        <v>2183</v>
      </c>
      <c r="D1128" t="s">
        <v>446</v>
      </c>
      <c r="E1128" t="s">
        <v>447</v>
      </c>
      <c r="F1128" t="s">
        <v>2184</v>
      </c>
      <c r="G1128" t="s">
        <v>1135</v>
      </c>
      <c r="H1128" t="s">
        <v>2185</v>
      </c>
      <c r="I1128" t="s">
        <v>2186</v>
      </c>
      <c r="J1128" t="s">
        <v>104</v>
      </c>
      <c r="K1128" t="s">
        <v>105</v>
      </c>
      <c r="L1128" t="s">
        <v>84</v>
      </c>
      <c r="M1128" t="s">
        <v>38</v>
      </c>
      <c r="N1128" t="s">
        <v>668</v>
      </c>
      <c r="O1128" s="23">
        <v>0</v>
      </c>
      <c r="P1128" s="9">
        <v>0</v>
      </c>
      <c r="Q1128" t="s">
        <v>40</v>
      </c>
      <c r="R1128">
        <v>45</v>
      </c>
      <c r="S1128" s="9">
        <v>65.209999999999994</v>
      </c>
      <c r="T1128" s="26">
        <v>6.49</v>
      </c>
      <c r="U1128" s="8">
        <v>423.21</v>
      </c>
      <c r="V1128" t="s">
        <v>2187</v>
      </c>
      <c r="W1128" t="s">
        <v>2007</v>
      </c>
      <c r="X1128" t="s">
        <v>42</v>
      </c>
      <c r="Y1128" t="s">
        <v>2188</v>
      </c>
      <c r="AA1128" s="1">
        <f t="shared" si="95"/>
        <v>45929</v>
      </c>
      <c r="AB1128" s="2">
        <f t="shared" si="96"/>
        <v>9</v>
      </c>
      <c r="AC1128" s="2">
        <f t="shared" si="97"/>
        <v>2025</v>
      </c>
      <c r="AD1128" s="2" t="str">
        <f>IFERROR(VLOOKUP(A1128,'Aux Área'!$A$4:$B$123,2,0),"-")</f>
        <v>INSPEÇÃO</v>
      </c>
    </row>
    <row r="1129" spans="1:30" x14ac:dyDescent="0.3">
      <c r="A1129" t="s">
        <v>2189</v>
      </c>
      <c r="B1129" t="s">
        <v>2190</v>
      </c>
      <c r="C1129" t="s">
        <v>2191</v>
      </c>
      <c r="D1129" t="s">
        <v>391</v>
      </c>
      <c r="E1129" t="s">
        <v>392</v>
      </c>
      <c r="F1129" t="s">
        <v>2192</v>
      </c>
      <c r="G1129" t="s">
        <v>1135</v>
      </c>
      <c r="H1129" t="s">
        <v>2185</v>
      </c>
      <c r="I1129" t="s">
        <v>2186</v>
      </c>
      <c r="J1129" t="s">
        <v>104</v>
      </c>
      <c r="K1129" t="s">
        <v>105</v>
      </c>
      <c r="L1129" t="s">
        <v>84</v>
      </c>
      <c r="M1129" t="s">
        <v>38</v>
      </c>
      <c r="N1129" t="s">
        <v>668</v>
      </c>
      <c r="O1129" s="23">
        <v>0</v>
      </c>
      <c r="P1129" s="9">
        <v>0</v>
      </c>
      <c r="Q1129" t="s">
        <v>40</v>
      </c>
      <c r="R1129">
        <v>49</v>
      </c>
      <c r="S1129" s="9">
        <v>65.849999999999994</v>
      </c>
      <c r="T1129" s="26">
        <v>6.49</v>
      </c>
      <c r="U1129" s="8">
        <v>427.36</v>
      </c>
      <c r="V1129" t="s">
        <v>2193</v>
      </c>
      <c r="W1129" t="s">
        <v>2007</v>
      </c>
      <c r="X1129" t="s">
        <v>42</v>
      </c>
      <c r="Y1129" t="s">
        <v>2188</v>
      </c>
      <c r="AA1129" s="1">
        <f t="shared" si="95"/>
        <v>45929</v>
      </c>
      <c r="AB1129" s="2">
        <f t="shared" si="96"/>
        <v>9</v>
      </c>
      <c r="AC1129" s="2">
        <f t="shared" si="97"/>
        <v>2025</v>
      </c>
      <c r="AD1129" s="2" t="str">
        <f>IFERROR(VLOOKUP(A1129,'Aux Área'!$A$4:$B$123,2,0),"-")</f>
        <v>INSPEÇÃO</v>
      </c>
    </row>
    <row r="1130" spans="1:30" x14ac:dyDescent="0.3">
      <c r="A1130" t="s">
        <v>30</v>
      </c>
      <c r="B1130" t="s">
        <v>453</v>
      </c>
      <c r="C1130" t="s">
        <v>2194</v>
      </c>
      <c r="D1130" t="s">
        <v>1611</v>
      </c>
      <c r="E1130" t="s">
        <v>1612</v>
      </c>
      <c r="F1130" t="s">
        <v>34</v>
      </c>
      <c r="G1130" t="s">
        <v>1500</v>
      </c>
      <c r="H1130" t="s">
        <v>36</v>
      </c>
      <c r="I1130" t="s">
        <v>37</v>
      </c>
      <c r="J1130" t="s">
        <v>1536</v>
      </c>
      <c r="K1130" t="s">
        <v>1537</v>
      </c>
      <c r="L1130" t="s">
        <v>1538</v>
      </c>
      <c r="M1130" t="s">
        <v>38</v>
      </c>
      <c r="N1130" t="s">
        <v>39</v>
      </c>
      <c r="O1130" s="23">
        <v>362</v>
      </c>
      <c r="P1130" s="9">
        <v>11.59</v>
      </c>
      <c r="Q1130" t="s">
        <v>40</v>
      </c>
      <c r="R1130">
        <v>9093</v>
      </c>
      <c r="S1130" s="9">
        <v>31.23</v>
      </c>
      <c r="T1130" s="26">
        <v>4.2910000000000004</v>
      </c>
      <c r="U1130" s="8">
        <v>134</v>
      </c>
      <c r="V1130" t="s">
        <v>2195</v>
      </c>
      <c r="W1130" t="s">
        <v>2007</v>
      </c>
      <c r="X1130" t="s">
        <v>42</v>
      </c>
      <c r="Y1130" t="s">
        <v>1740</v>
      </c>
      <c r="AA1130" s="1">
        <f t="shared" si="95"/>
        <v>45929</v>
      </c>
      <c r="AB1130" s="2">
        <f t="shared" si="96"/>
        <v>9</v>
      </c>
      <c r="AC1130" s="2">
        <f t="shared" si="97"/>
        <v>2025</v>
      </c>
      <c r="AD1130" s="2" t="str">
        <f>IFERROR(VLOOKUP(A1130,'Aux Área'!$A$4:$B$123,2,0),"-")</f>
        <v>OPERAÇÃO</v>
      </c>
    </row>
    <row r="1131" spans="1:30" x14ac:dyDescent="0.3">
      <c r="A1131" t="s">
        <v>64</v>
      </c>
      <c r="B1131" t="s">
        <v>332</v>
      </c>
      <c r="C1131" t="s">
        <v>2196</v>
      </c>
      <c r="D1131" t="s">
        <v>127</v>
      </c>
      <c r="E1131" t="s">
        <v>128</v>
      </c>
      <c r="F1131" t="s">
        <v>65</v>
      </c>
      <c r="G1131" t="s">
        <v>1500</v>
      </c>
      <c r="H1131" t="s">
        <v>36</v>
      </c>
      <c r="I1131" t="s">
        <v>37</v>
      </c>
      <c r="J1131" t="s">
        <v>292</v>
      </c>
      <c r="K1131" t="s">
        <v>293</v>
      </c>
      <c r="L1131" t="s">
        <v>84</v>
      </c>
      <c r="M1131" t="s">
        <v>38</v>
      </c>
      <c r="N1131" t="s">
        <v>39</v>
      </c>
      <c r="O1131" s="23">
        <v>357</v>
      </c>
      <c r="P1131" s="9">
        <v>8.6999999999999993</v>
      </c>
      <c r="Q1131" t="s">
        <v>40</v>
      </c>
      <c r="R1131">
        <v>19617</v>
      </c>
      <c r="S1131" s="9">
        <v>41.03</v>
      </c>
      <c r="T1131" s="26">
        <v>5.17</v>
      </c>
      <c r="U1131" s="8">
        <v>212.13</v>
      </c>
      <c r="V1131" t="s">
        <v>41</v>
      </c>
      <c r="W1131" t="s">
        <v>2007</v>
      </c>
      <c r="X1131" t="s">
        <v>42</v>
      </c>
      <c r="Y1131" t="s">
        <v>1740</v>
      </c>
      <c r="AA1131" s="1">
        <f t="shared" si="95"/>
        <v>45929</v>
      </c>
      <c r="AB1131" s="2">
        <f t="shared" si="96"/>
        <v>9</v>
      </c>
      <c r="AC1131" s="2">
        <f t="shared" si="97"/>
        <v>2025</v>
      </c>
      <c r="AD1131" s="2" t="str">
        <f>IFERROR(VLOOKUP(A1131,'Aux Área'!$A$4:$B$123,2,0),"-")</f>
        <v>ENGENHARIA</v>
      </c>
    </row>
    <row r="1132" spans="1:30" x14ac:dyDescent="0.3">
      <c r="A1132" t="s">
        <v>74</v>
      </c>
      <c r="B1132" t="s">
        <v>255</v>
      </c>
      <c r="C1132" t="s">
        <v>2197</v>
      </c>
      <c r="D1132" t="s">
        <v>115</v>
      </c>
      <c r="E1132" t="s">
        <v>116</v>
      </c>
      <c r="F1132" t="s">
        <v>75</v>
      </c>
      <c r="G1132" t="s">
        <v>1503</v>
      </c>
      <c r="H1132" t="s">
        <v>36</v>
      </c>
      <c r="I1132" t="s">
        <v>37</v>
      </c>
      <c r="J1132" t="s">
        <v>510</v>
      </c>
      <c r="K1132" t="s">
        <v>511</v>
      </c>
      <c r="L1132" t="s">
        <v>136</v>
      </c>
      <c r="M1132" t="s">
        <v>38</v>
      </c>
      <c r="N1132" t="s">
        <v>39</v>
      </c>
      <c r="O1132" s="23">
        <v>378</v>
      </c>
      <c r="P1132" s="9">
        <v>9.69</v>
      </c>
      <c r="Q1132" t="s">
        <v>40</v>
      </c>
      <c r="R1132">
        <v>7888</v>
      </c>
      <c r="S1132" s="9">
        <v>39.01</v>
      </c>
      <c r="T1132" s="26">
        <v>4.84</v>
      </c>
      <c r="U1132" s="8">
        <v>188.82</v>
      </c>
      <c r="V1132" t="s">
        <v>2198</v>
      </c>
      <c r="W1132" t="s">
        <v>2007</v>
      </c>
      <c r="X1132" t="s">
        <v>42</v>
      </c>
      <c r="Y1132" t="s">
        <v>1740</v>
      </c>
      <c r="AA1132" s="1">
        <f t="shared" si="95"/>
        <v>45929</v>
      </c>
      <c r="AB1132" s="2">
        <f t="shared" si="96"/>
        <v>9</v>
      </c>
      <c r="AC1132" s="2">
        <f t="shared" si="97"/>
        <v>2025</v>
      </c>
      <c r="AD1132" s="2" t="str">
        <f>IFERROR(VLOOKUP(A1132,'Aux Área'!$A$4:$B$123,2,0),"-")</f>
        <v>TI</v>
      </c>
    </row>
    <row r="1133" spans="1:30" x14ac:dyDescent="0.3">
      <c r="A1133" t="s">
        <v>72</v>
      </c>
      <c r="B1133" t="s">
        <v>243</v>
      </c>
      <c r="C1133" t="s">
        <v>2199</v>
      </c>
      <c r="D1133" t="s">
        <v>95</v>
      </c>
      <c r="E1133" t="s">
        <v>96</v>
      </c>
      <c r="F1133" t="s">
        <v>73</v>
      </c>
      <c r="G1133" t="s">
        <v>1503</v>
      </c>
      <c r="H1133" t="s">
        <v>36</v>
      </c>
      <c r="I1133" t="s">
        <v>37</v>
      </c>
      <c r="J1133" t="s">
        <v>292</v>
      </c>
      <c r="K1133" t="s">
        <v>293</v>
      </c>
      <c r="L1133" t="s">
        <v>84</v>
      </c>
      <c r="M1133" t="s">
        <v>38</v>
      </c>
      <c r="N1133" t="s">
        <v>39</v>
      </c>
      <c r="O1133" s="23">
        <v>258</v>
      </c>
      <c r="P1133" s="9">
        <v>7.43</v>
      </c>
      <c r="Q1133" t="s">
        <v>40</v>
      </c>
      <c r="R1133">
        <v>13940</v>
      </c>
      <c r="S1133" s="9">
        <v>34.72</v>
      </c>
      <c r="T1133" s="26">
        <v>5.17</v>
      </c>
      <c r="U1133" s="8">
        <v>179.5</v>
      </c>
      <c r="V1133" t="s">
        <v>41</v>
      </c>
      <c r="W1133" t="s">
        <v>2007</v>
      </c>
      <c r="X1133" t="s">
        <v>42</v>
      </c>
      <c r="Y1133" t="s">
        <v>1740</v>
      </c>
      <c r="AA1133" s="1">
        <f t="shared" si="95"/>
        <v>45930</v>
      </c>
      <c r="AB1133" s="2">
        <f t="shared" si="96"/>
        <v>9</v>
      </c>
      <c r="AC1133" s="2">
        <f t="shared" si="97"/>
        <v>2025</v>
      </c>
      <c r="AD1133" s="2" t="str">
        <f>IFERROR(VLOOKUP(A1133,'Aux Área'!$A$4:$B$123,2,0),"-")</f>
        <v>CONSERVA</v>
      </c>
    </row>
    <row r="1134" spans="1:30" x14ac:dyDescent="0.3">
      <c r="A1134" t="s">
        <v>76</v>
      </c>
      <c r="B1134" t="s">
        <v>380</v>
      </c>
      <c r="C1134" t="s">
        <v>2200</v>
      </c>
      <c r="D1134" t="s">
        <v>382</v>
      </c>
      <c r="E1134" t="s">
        <v>383</v>
      </c>
      <c r="F1134" t="s">
        <v>77</v>
      </c>
      <c r="G1134" t="s">
        <v>1500</v>
      </c>
      <c r="H1134" t="s">
        <v>36</v>
      </c>
      <c r="I1134" t="s">
        <v>37</v>
      </c>
      <c r="J1134" t="s">
        <v>552</v>
      </c>
      <c r="K1134" t="s">
        <v>553</v>
      </c>
      <c r="L1134" t="s">
        <v>155</v>
      </c>
      <c r="M1134" t="s">
        <v>38</v>
      </c>
      <c r="N1134" t="s">
        <v>39</v>
      </c>
      <c r="O1134" s="23">
        <v>369</v>
      </c>
      <c r="P1134" s="9">
        <v>9.64</v>
      </c>
      <c r="Q1134" t="s">
        <v>40</v>
      </c>
      <c r="R1134">
        <v>28422</v>
      </c>
      <c r="S1134" s="9">
        <v>38.29</v>
      </c>
      <c r="T1134" s="26">
        <v>4.3710000000000004</v>
      </c>
      <c r="U1134" s="8">
        <v>167.38</v>
      </c>
      <c r="V1134" t="s">
        <v>41</v>
      </c>
      <c r="W1134" t="s">
        <v>2007</v>
      </c>
      <c r="X1134" t="s">
        <v>42</v>
      </c>
      <c r="Y1134" t="s">
        <v>1740</v>
      </c>
      <c r="AA1134" s="1">
        <f t="shared" si="95"/>
        <v>45930</v>
      </c>
      <c r="AB1134" s="2">
        <f t="shared" si="96"/>
        <v>9</v>
      </c>
      <c r="AC1134" s="2">
        <f t="shared" si="97"/>
        <v>2025</v>
      </c>
      <c r="AD1134" s="2" t="str">
        <f>IFERROR(VLOOKUP(A1134,'Aux Área'!$A$4:$B$123,2,0),"-")</f>
        <v>QSMS</v>
      </c>
    </row>
    <row r="1135" spans="1:30" x14ac:dyDescent="0.3">
      <c r="A1135" t="s">
        <v>46</v>
      </c>
      <c r="B1135" t="s">
        <v>458</v>
      </c>
      <c r="C1135" t="s">
        <v>2201</v>
      </c>
      <c r="D1135" t="s">
        <v>958</v>
      </c>
      <c r="E1135" t="s">
        <v>959</v>
      </c>
      <c r="F1135" t="s">
        <v>47</v>
      </c>
      <c r="G1135" t="s">
        <v>1503</v>
      </c>
      <c r="H1135" t="s">
        <v>36</v>
      </c>
      <c r="I1135" t="s">
        <v>37</v>
      </c>
      <c r="J1135" t="s">
        <v>2202</v>
      </c>
      <c r="K1135" t="s">
        <v>2203</v>
      </c>
      <c r="L1135" t="s">
        <v>155</v>
      </c>
      <c r="M1135" t="s">
        <v>38</v>
      </c>
      <c r="N1135" t="s">
        <v>39</v>
      </c>
      <c r="O1135" s="23">
        <v>101</v>
      </c>
      <c r="P1135" s="9">
        <v>2.76</v>
      </c>
      <c r="Q1135" t="s">
        <v>40</v>
      </c>
      <c r="R1135">
        <v>18735</v>
      </c>
      <c r="S1135" s="9">
        <v>36.6</v>
      </c>
      <c r="T1135" s="26">
        <v>4.79</v>
      </c>
      <c r="U1135" s="8">
        <v>175.31</v>
      </c>
      <c r="V1135" t="s">
        <v>112</v>
      </c>
      <c r="W1135" t="s">
        <v>2007</v>
      </c>
      <c r="X1135" t="s">
        <v>42</v>
      </c>
      <c r="Y1135" t="s">
        <v>1740</v>
      </c>
      <c r="AA1135" s="1">
        <f t="shared" si="95"/>
        <v>45930</v>
      </c>
      <c r="AB1135" s="2">
        <f t="shared" si="96"/>
        <v>9</v>
      </c>
      <c r="AC1135" s="2">
        <f t="shared" si="97"/>
        <v>2025</v>
      </c>
      <c r="AD1135" s="2" t="str">
        <f>IFERROR(VLOOKUP(A1135,'Aux Área'!$A$4:$B$123,2,0),"-")</f>
        <v>FACILITIES</v>
      </c>
    </row>
    <row r="1136" spans="1:30" x14ac:dyDescent="0.3">
      <c r="A1136" t="s">
        <v>62</v>
      </c>
      <c r="B1136" t="s">
        <v>1455</v>
      </c>
      <c r="C1136" t="s">
        <v>2204</v>
      </c>
      <c r="D1136" t="s">
        <v>87</v>
      </c>
      <c r="E1136" t="s">
        <v>88</v>
      </c>
      <c r="F1136" t="s">
        <v>63</v>
      </c>
      <c r="G1136" t="s">
        <v>1500</v>
      </c>
      <c r="H1136" t="s">
        <v>36</v>
      </c>
      <c r="I1136" t="s">
        <v>37</v>
      </c>
      <c r="J1136" t="s">
        <v>122</v>
      </c>
      <c r="K1136" t="s">
        <v>123</v>
      </c>
      <c r="L1136" t="s">
        <v>124</v>
      </c>
      <c r="M1136" t="s">
        <v>38</v>
      </c>
      <c r="N1136" t="s">
        <v>39</v>
      </c>
      <c r="O1136" s="23">
        <v>236</v>
      </c>
      <c r="P1136" s="9">
        <v>6.15</v>
      </c>
      <c r="Q1136" t="s">
        <v>40</v>
      </c>
      <c r="R1136">
        <v>30436</v>
      </c>
      <c r="S1136" s="9">
        <v>38.35</v>
      </c>
      <c r="T1136" s="26">
        <v>4.29</v>
      </c>
      <c r="U1136" s="8">
        <v>164.52</v>
      </c>
      <c r="V1136" t="s">
        <v>41</v>
      </c>
      <c r="W1136" t="s">
        <v>2007</v>
      </c>
      <c r="X1136" t="s">
        <v>42</v>
      </c>
      <c r="Y1136" t="s">
        <v>1740</v>
      </c>
      <c r="AA1136" s="1">
        <f t="shared" si="95"/>
        <v>45930</v>
      </c>
      <c r="AB1136" s="2">
        <f t="shared" si="96"/>
        <v>9</v>
      </c>
      <c r="AC1136" s="2">
        <f t="shared" si="97"/>
        <v>2025</v>
      </c>
      <c r="AD1136" s="2" t="str">
        <f>IFERROR(VLOOKUP(A1136,'Aux Área'!$A$4:$B$123,2,0),"-")</f>
        <v>CONSERVA</v>
      </c>
    </row>
    <row r="1137" spans="1:30" x14ac:dyDescent="0.3">
      <c r="A1137" t="s">
        <v>44</v>
      </c>
      <c r="B1137" t="s">
        <v>478</v>
      </c>
      <c r="C1137" t="s">
        <v>2205</v>
      </c>
      <c r="D1137" t="s">
        <v>1619</v>
      </c>
      <c r="E1137" t="s">
        <v>1620</v>
      </c>
      <c r="F1137" t="s">
        <v>45</v>
      </c>
      <c r="G1137" t="s">
        <v>1500</v>
      </c>
      <c r="H1137" t="s">
        <v>36</v>
      </c>
      <c r="I1137" t="s">
        <v>37</v>
      </c>
      <c r="J1137" t="s">
        <v>275</v>
      </c>
      <c r="K1137" t="s">
        <v>276</v>
      </c>
      <c r="L1137" t="s">
        <v>124</v>
      </c>
      <c r="M1137" t="s">
        <v>38</v>
      </c>
      <c r="N1137" t="s">
        <v>39</v>
      </c>
      <c r="O1137" s="23">
        <v>358</v>
      </c>
      <c r="P1137" s="9">
        <v>10.85</v>
      </c>
      <c r="Q1137" t="s">
        <v>40</v>
      </c>
      <c r="R1137">
        <v>9168</v>
      </c>
      <c r="S1137" s="9">
        <v>33.01</v>
      </c>
      <c r="T1137" s="26">
        <v>4.29</v>
      </c>
      <c r="U1137" s="8">
        <v>141.61000000000001</v>
      </c>
      <c r="V1137" t="s">
        <v>2206</v>
      </c>
      <c r="W1137" t="s">
        <v>2007</v>
      </c>
      <c r="X1137" t="s">
        <v>42</v>
      </c>
      <c r="Y1137" t="s">
        <v>1740</v>
      </c>
      <c r="AA1137" s="1">
        <f t="shared" si="95"/>
        <v>45930</v>
      </c>
      <c r="AB1137" s="2">
        <f t="shared" si="96"/>
        <v>9</v>
      </c>
      <c r="AC1137" s="2">
        <f t="shared" si="97"/>
        <v>2025</v>
      </c>
      <c r="AD1137" s="2" t="str">
        <f>IFERROR(VLOOKUP(A1137,'Aux Área'!$A$4:$B$123,2,0),"-")</f>
        <v>OPERAÇÃO</v>
      </c>
    </row>
    <row r="1138" spans="1:30" x14ac:dyDescent="0.3">
      <c r="A1138" t="s">
        <v>54</v>
      </c>
      <c r="B1138" t="s">
        <v>319</v>
      </c>
      <c r="C1138" t="s">
        <v>2207</v>
      </c>
      <c r="D1138" t="s">
        <v>1480</v>
      </c>
      <c r="E1138" t="s">
        <v>1481</v>
      </c>
      <c r="F1138" t="s">
        <v>55</v>
      </c>
      <c r="G1138" t="s">
        <v>1500</v>
      </c>
      <c r="H1138" t="s">
        <v>36</v>
      </c>
      <c r="I1138" t="s">
        <v>37</v>
      </c>
      <c r="J1138" t="s">
        <v>215</v>
      </c>
      <c r="K1138" t="s">
        <v>216</v>
      </c>
      <c r="L1138" t="s">
        <v>217</v>
      </c>
      <c r="M1138" t="s">
        <v>38</v>
      </c>
      <c r="N1138" t="s">
        <v>39</v>
      </c>
      <c r="O1138" s="23">
        <v>390</v>
      </c>
      <c r="P1138" s="9">
        <v>9.1199999999999992</v>
      </c>
      <c r="Q1138" t="s">
        <v>40</v>
      </c>
      <c r="R1138">
        <v>14290</v>
      </c>
      <c r="S1138" s="9">
        <v>42.76</v>
      </c>
      <c r="T1138" s="26">
        <v>4.51</v>
      </c>
      <c r="U1138" s="8">
        <v>192.86</v>
      </c>
      <c r="V1138" t="s">
        <v>41</v>
      </c>
      <c r="W1138" t="s">
        <v>2007</v>
      </c>
      <c r="X1138" t="s">
        <v>42</v>
      </c>
      <c r="Y1138" t="s">
        <v>1740</v>
      </c>
      <c r="AA1138" s="1">
        <f t="shared" si="95"/>
        <v>45930</v>
      </c>
      <c r="AB1138" s="2">
        <f t="shared" si="96"/>
        <v>9</v>
      </c>
      <c r="AC1138" s="2">
        <f t="shared" si="97"/>
        <v>2025</v>
      </c>
      <c r="AD1138" s="2" t="str">
        <f>IFERROR(VLOOKUP(A1138,'Aux Área'!$A$4:$B$123,2,0),"-")</f>
        <v>ENGENHARIA</v>
      </c>
    </row>
    <row r="1139" spans="1:30" x14ac:dyDescent="0.3">
      <c r="A1139" t="s">
        <v>2208</v>
      </c>
      <c r="B1139" t="s">
        <v>2182</v>
      </c>
      <c r="C1139" t="s">
        <v>2209</v>
      </c>
      <c r="D1139" t="s">
        <v>391</v>
      </c>
      <c r="E1139" t="s">
        <v>392</v>
      </c>
      <c r="F1139" t="s">
        <v>2210</v>
      </c>
      <c r="G1139" t="s">
        <v>1135</v>
      </c>
      <c r="H1139" t="s">
        <v>2211</v>
      </c>
      <c r="I1139" t="s">
        <v>37</v>
      </c>
      <c r="J1139" t="s">
        <v>248</v>
      </c>
      <c r="K1139" t="s">
        <v>249</v>
      </c>
      <c r="L1139" t="s">
        <v>207</v>
      </c>
      <c r="M1139" t="s">
        <v>38</v>
      </c>
      <c r="N1139" t="s">
        <v>668</v>
      </c>
      <c r="O1139" s="10">
        <v>1087</v>
      </c>
      <c r="P1139" s="9">
        <v>0</v>
      </c>
      <c r="Q1139" t="s">
        <v>40</v>
      </c>
      <c r="R1139">
        <v>1087</v>
      </c>
      <c r="S1139" s="9">
        <v>92.58</v>
      </c>
      <c r="T1139" s="26">
        <v>6.79</v>
      </c>
      <c r="U1139" s="8">
        <v>628.62</v>
      </c>
      <c r="V1139" t="s">
        <v>112</v>
      </c>
      <c r="W1139" t="s">
        <v>2007</v>
      </c>
      <c r="X1139" t="s">
        <v>42</v>
      </c>
      <c r="Y1139" t="s">
        <v>1740</v>
      </c>
      <c r="AA1139" s="1">
        <f t="shared" si="95"/>
        <v>45930</v>
      </c>
      <c r="AB1139" s="2">
        <f t="shared" si="96"/>
        <v>9</v>
      </c>
      <c r="AC1139" s="2">
        <f t="shared" si="97"/>
        <v>2025</v>
      </c>
      <c r="AD1139" s="2" t="str">
        <f>IFERROR(VLOOKUP(A1139,'Aux Área'!$A$4:$B$123,2,0),"-")</f>
        <v>APH</v>
      </c>
    </row>
    <row r="1140" spans="1:30" x14ac:dyDescent="0.3">
      <c r="A1140" t="s">
        <v>2212</v>
      </c>
      <c r="B1140" t="s">
        <v>2182</v>
      </c>
      <c r="C1140" t="s">
        <v>2213</v>
      </c>
      <c r="D1140" t="s">
        <v>2160</v>
      </c>
      <c r="E1140" t="s">
        <v>2161</v>
      </c>
      <c r="F1140" t="s">
        <v>2214</v>
      </c>
      <c r="G1140" t="s">
        <v>35</v>
      </c>
      <c r="H1140" t="s">
        <v>2215</v>
      </c>
      <c r="I1140" t="s">
        <v>839</v>
      </c>
      <c r="J1140" t="s">
        <v>285</v>
      </c>
      <c r="K1140" t="s">
        <v>286</v>
      </c>
      <c r="L1140" t="s">
        <v>91</v>
      </c>
      <c r="M1140" t="s">
        <v>38</v>
      </c>
      <c r="N1140" t="s">
        <v>668</v>
      </c>
      <c r="O1140" s="10">
        <v>126</v>
      </c>
      <c r="P1140" s="9">
        <v>0</v>
      </c>
      <c r="Q1140" t="s">
        <v>40</v>
      </c>
      <c r="R1140">
        <v>126</v>
      </c>
      <c r="S1140" s="9">
        <v>93.02</v>
      </c>
      <c r="T1140" s="26">
        <v>5.74</v>
      </c>
      <c r="U1140" s="8">
        <v>533.96</v>
      </c>
      <c r="V1140" t="s">
        <v>2216</v>
      </c>
      <c r="W1140" t="s">
        <v>2007</v>
      </c>
      <c r="X1140" t="s">
        <v>42</v>
      </c>
      <c r="Y1140" t="s">
        <v>2217</v>
      </c>
      <c r="AA1140" s="1">
        <f t="shared" si="95"/>
        <v>45930</v>
      </c>
      <c r="AB1140" s="2">
        <f t="shared" si="96"/>
        <v>9</v>
      </c>
      <c r="AC1140" s="2">
        <f t="shared" si="97"/>
        <v>2025</v>
      </c>
      <c r="AD1140" s="2" t="str">
        <f>IFERROR(VLOOKUP(A1140,'Aux Área'!$A$4:$B$123,2,0),"-")</f>
        <v>APH</v>
      </c>
    </row>
    <row r="1141" spans="1:30" x14ac:dyDescent="0.3">
      <c r="A1141" t="s">
        <v>62</v>
      </c>
      <c r="B1141" t="s">
        <v>1455</v>
      </c>
      <c r="C1141" t="s">
        <v>2218</v>
      </c>
      <c r="D1141" t="s">
        <v>87</v>
      </c>
      <c r="E1141" t="s">
        <v>88</v>
      </c>
      <c r="F1141" t="s">
        <v>63</v>
      </c>
      <c r="G1141" t="s">
        <v>1500</v>
      </c>
      <c r="H1141" t="s">
        <v>36</v>
      </c>
      <c r="I1141" t="s">
        <v>37</v>
      </c>
      <c r="J1141" t="s">
        <v>304</v>
      </c>
      <c r="K1141" t="s">
        <v>305</v>
      </c>
      <c r="L1141" t="s">
        <v>301</v>
      </c>
      <c r="M1141" t="s">
        <v>38</v>
      </c>
      <c r="N1141" t="s">
        <v>39</v>
      </c>
      <c r="O1141" s="23">
        <v>293</v>
      </c>
      <c r="P1141" s="9">
        <v>7.72</v>
      </c>
      <c r="Q1141" t="s">
        <v>40</v>
      </c>
      <c r="R1141">
        <v>30729</v>
      </c>
      <c r="S1141" s="9">
        <v>37.950000000000003</v>
      </c>
      <c r="T1141" s="26">
        <v>4.59</v>
      </c>
      <c r="U1141" s="8">
        <v>174.19</v>
      </c>
      <c r="V1141" t="s">
        <v>2219</v>
      </c>
      <c r="W1141" t="s">
        <v>2007</v>
      </c>
      <c r="X1141" t="s">
        <v>42</v>
      </c>
      <c r="Y1141" t="s">
        <v>1740</v>
      </c>
      <c r="AA1141" s="1">
        <f t="shared" si="95"/>
        <v>45930</v>
      </c>
      <c r="AB1141" s="2">
        <f t="shared" si="96"/>
        <v>9</v>
      </c>
      <c r="AC1141" s="2">
        <f t="shared" si="97"/>
        <v>2025</v>
      </c>
      <c r="AD1141" s="2" t="str">
        <f>IFERROR(VLOOKUP(A1141,'Aux Área'!$A$4:$B$123,2,0),"-")</f>
        <v>CONSERVA</v>
      </c>
    </row>
    <row r="1142" spans="1:30" x14ac:dyDescent="0.3">
      <c r="A1142" t="s">
        <v>1295</v>
      </c>
      <c r="B1142" t="s">
        <v>1753</v>
      </c>
      <c r="C1142" t="s">
        <v>2220</v>
      </c>
      <c r="D1142" t="s">
        <v>1297</v>
      </c>
      <c r="E1142" t="s">
        <v>2221</v>
      </c>
      <c r="F1142" t="s">
        <v>1299</v>
      </c>
      <c r="G1142" t="s">
        <v>1135</v>
      </c>
      <c r="H1142" t="s">
        <v>1301</v>
      </c>
      <c r="I1142" t="s">
        <v>839</v>
      </c>
      <c r="J1142" t="s">
        <v>370</v>
      </c>
      <c r="K1142" t="s">
        <v>371</v>
      </c>
      <c r="L1142" t="s">
        <v>124</v>
      </c>
      <c r="M1142" t="s">
        <v>38</v>
      </c>
      <c r="N1142" t="s">
        <v>39</v>
      </c>
      <c r="O1142" s="23">
        <v>0</v>
      </c>
      <c r="P1142" s="23">
        <v>0</v>
      </c>
      <c r="Q1142" t="s">
        <v>40</v>
      </c>
      <c r="R1142" t="s">
        <v>15244</v>
      </c>
      <c r="S1142" s="9">
        <v>26.03</v>
      </c>
      <c r="T1142" s="26">
        <v>4.4909999999999997</v>
      </c>
      <c r="U1142" s="8">
        <v>116.91</v>
      </c>
      <c r="V1142" t="s">
        <v>2222</v>
      </c>
      <c r="W1142" t="s">
        <v>2007</v>
      </c>
      <c r="X1142" t="s">
        <v>42</v>
      </c>
      <c r="Y1142" t="s">
        <v>1740</v>
      </c>
      <c r="AA1142" s="1">
        <f t="shared" si="95"/>
        <v>45930</v>
      </c>
      <c r="AB1142" s="2">
        <f t="shared" si="96"/>
        <v>9</v>
      </c>
      <c r="AC1142" s="2">
        <f t="shared" si="97"/>
        <v>2025</v>
      </c>
      <c r="AD1142" s="2" t="str">
        <f>IFERROR(VLOOKUP(A1142,'Aux Área'!$A$4:$B$123,2,0),"-")</f>
        <v>LUCCA JR - OP</v>
      </c>
    </row>
    <row r="1143" spans="1:30" x14ac:dyDescent="0.3">
      <c r="A1143" t="s">
        <v>64</v>
      </c>
      <c r="B1143" t="s">
        <v>332</v>
      </c>
      <c r="C1143" t="s">
        <v>2223</v>
      </c>
      <c r="D1143" t="s">
        <v>127</v>
      </c>
      <c r="E1143" t="s">
        <v>128</v>
      </c>
      <c r="F1143" t="s">
        <v>65</v>
      </c>
      <c r="G1143" t="s">
        <v>1500</v>
      </c>
      <c r="H1143" t="s">
        <v>36</v>
      </c>
      <c r="I1143" t="s">
        <v>37</v>
      </c>
      <c r="J1143" t="s">
        <v>275</v>
      </c>
      <c r="K1143" t="s">
        <v>276</v>
      </c>
      <c r="L1143" t="s">
        <v>124</v>
      </c>
      <c r="M1143" t="s">
        <v>38</v>
      </c>
      <c r="N1143" t="s">
        <v>39</v>
      </c>
      <c r="O1143" s="23">
        <v>398</v>
      </c>
      <c r="P1143" s="9">
        <v>10.74</v>
      </c>
      <c r="Q1143" t="s">
        <v>40</v>
      </c>
      <c r="R1143">
        <v>20015</v>
      </c>
      <c r="S1143" s="9">
        <v>37.06</v>
      </c>
      <c r="T1143" s="26">
        <v>4.29</v>
      </c>
      <c r="U1143" s="8">
        <v>158.99</v>
      </c>
      <c r="V1143" t="s">
        <v>2224</v>
      </c>
      <c r="W1143" t="s">
        <v>2007</v>
      </c>
      <c r="X1143" t="s">
        <v>42</v>
      </c>
      <c r="Y1143" t="s">
        <v>1740</v>
      </c>
      <c r="AA1143" s="1">
        <f t="shared" ref="AA1143:AA1175" si="98">DATEVALUE(C1143)</f>
        <v>45930</v>
      </c>
      <c r="AB1143" s="2">
        <f t="shared" ref="AB1143:AB1174" si="99">MONTH(AA1143)</f>
        <v>9</v>
      </c>
      <c r="AC1143" s="2">
        <f t="shared" ref="AC1143:AC1175" si="100">YEAR(AA1143)</f>
        <v>2025</v>
      </c>
      <c r="AD1143" s="2" t="str">
        <f>IFERROR(VLOOKUP(A1143,'Aux Área'!$A$4:$B$123,2,0),"-")</f>
        <v>ENGENHARIA</v>
      </c>
    </row>
    <row r="1144" spans="1:30" x14ac:dyDescent="0.3">
      <c r="A1144" t="s">
        <v>662</v>
      </c>
      <c r="B1144" t="s">
        <v>183</v>
      </c>
      <c r="C1144" t="s">
        <v>2225</v>
      </c>
      <c r="D1144" t="s">
        <v>1568</v>
      </c>
      <c r="E1144" t="s">
        <v>1569</v>
      </c>
      <c r="F1144" t="s">
        <v>653</v>
      </c>
      <c r="G1144" t="s">
        <v>1495</v>
      </c>
      <c r="H1144" t="s">
        <v>1571</v>
      </c>
      <c r="I1144" t="s">
        <v>1497</v>
      </c>
      <c r="J1144" t="s">
        <v>1100</v>
      </c>
      <c r="K1144" t="s">
        <v>1101</v>
      </c>
      <c r="L1144" t="s">
        <v>181</v>
      </c>
      <c r="M1144" t="s">
        <v>38</v>
      </c>
      <c r="N1144" t="s">
        <v>668</v>
      </c>
      <c r="O1144" s="23">
        <v>0</v>
      </c>
      <c r="P1144" s="9">
        <v>0</v>
      </c>
      <c r="Q1144" t="s">
        <v>40</v>
      </c>
      <c r="R1144">
        <v>0</v>
      </c>
      <c r="S1144" s="9">
        <v>108.49</v>
      </c>
      <c r="T1144" s="26">
        <v>5.59</v>
      </c>
      <c r="U1144" s="8">
        <v>606.47</v>
      </c>
      <c r="V1144" t="s">
        <v>2226</v>
      </c>
      <c r="W1144" t="s">
        <v>652</v>
      </c>
      <c r="X1144" t="s">
        <v>42</v>
      </c>
      <c r="Y1144" t="s">
        <v>653</v>
      </c>
      <c r="AA1144" s="1">
        <f t="shared" si="98"/>
        <v>45930</v>
      </c>
      <c r="AB1144" s="2">
        <f t="shared" si="99"/>
        <v>9</v>
      </c>
      <c r="AC1144" s="2">
        <f t="shared" si="100"/>
        <v>2025</v>
      </c>
      <c r="AD1144" s="2" t="str">
        <f>IFERROR(VLOOKUP(A1144,'Aux Área'!$A$4:$B$123,2,0),"-")</f>
        <v>SÃO PEDRO</v>
      </c>
    </row>
    <row r="1145" spans="1:30" x14ac:dyDescent="0.3">
      <c r="A1145" t="s">
        <v>52</v>
      </c>
      <c r="B1145" t="s">
        <v>1449</v>
      </c>
      <c r="C1145" t="s">
        <v>2227</v>
      </c>
      <c r="D1145" t="s">
        <v>2160</v>
      </c>
      <c r="E1145" t="s">
        <v>2161</v>
      </c>
      <c r="F1145" t="s">
        <v>53</v>
      </c>
      <c r="G1145" t="s">
        <v>1500</v>
      </c>
      <c r="H1145" t="s">
        <v>36</v>
      </c>
      <c r="I1145" t="s">
        <v>37</v>
      </c>
      <c r="J1145" t="s">
        <v>1665</v>
      </c>
      <c r="K1145" t="s">
        <v>1666</v>
      </c>
      <c r="L1145" t="s">
        <v>301</v>
      </c>
      <c r="M1145" t="s">
        <v>38</v>
      </c>
      <c r="N1145" t="s">
        <v>39</v>
      </c>
      <c r="O1145" s="23">
        <v>351</v>
      </c>
      <c r="P1145" s="9">
        <v>9.67</v>
      </c>
      <c r="Q1145" t="s">
        <v>40</v>
      </c>
      <c r="R1145">
        <v>20222</v>
      </c>
      <c r="S1145" s="9">
        <v>36.28</v>
      </c>
      <c r="T1145" s="26">
        <v>4.29</v>
      </c>
      <c r="U1145" s="8">
        <v>155.63999999999999</v>
      </c>
      <c r="V1145" t="s">
        <v>2228</v>
      </c>
      <c r="W1145" t="s">
        <v>2007</v>
      </c>
      <c r="X1145" t="s">
        <v>42</v>
      </c>
      <c r="Y1145" t="s">
        <v>1740</v>
      </c>
      <c r="AA1145" s="1">
        <f t="shared" si="98"/>
        <v>45930</v>
      </c>
      <c r="AB1145" s="2">
        <f t="shared" si="99"/>
        <v>9</v>
      </c>
      <c r="AC1145" s="2">
        <f t="shared" si="100"/>
        <v>2025</v>
      </c>
      <c r="AD1145" s="2" t="str">
        <f>IFERROR(VLOOKUP(A1145,'Aux Área'!$A$4:$B$123,2,0),"-")</f>
        <v>OPERAÇÃO</v>
      </c>
    </row>
    <row r="1146" spans="1:30" x14ac:dyDescent="0.3">
      <c r="A1146" t="s">
        <v>68</v>
      </c>
      <c r="B1146" t="s">
        <v>296</v>
      </c>
      <c r="C1146" t="s">
        <v>2229</v>
      </c>
      <c r="D1146" t="s">
        <v>80</v>
      </c>
      <c r="E1146" t="s">
        <v>81</v>
      </c>
      <c r="F1146" t="s">
        <v>69</v>
      </c>
      <c r="G1146" t="s">
        <v>1503</v>
      </c>
      <c r="H1146" t="s">
        <v>36</v>
      </c>
      <c r="I1146" t="s">
        <v>37</v>
      </c>
      <c r="J1146" t="s">
        <v>275</v>
      </c>
      <c r="K1146" t="s">
        <v>276</v>
      </c>
      <c r="L1146" t="s">
        <v>124</v>
      </c>
      <c r="M1146" t="s">
        <v>38</v>
      </c>
      <c r="N1146" t="s">
        <v>39</v>
      </c>
      <c r="O1146" s="23">
        <v>352</v>
      </c>
      <c r="P1146" s="9">
        <v>9.49</v>
      </c>
      <c r="Q1146" t="s">
        <v>40</v>
      </c>
      <c r="R1146">
        <v>6213</v>
      </c>
      <c r="S1146" s="9">
        <v>37.1</v>
      </c>
      <c r="T1146" s="26">
        <v>4.29</v>
      </c>
      <c r="U1146" s="8">
        <v>159.16</v>
      </c>
      <c r="V1146" t="s">
        <v>2230</v>
      </c>
      <c r="W1146" t="s">
        <v>2007</v>
      </c>
      <c r="X1146" t="s">
        <v>42</v>
      </c>
      <c r="Y1146" t="s">
        <v>1740</v>
      </c>
      <c r="AA1146" s="1">
        <f t="shared" si="98"/>
        <v>45930</v>
      </c>
      <c r="AB1146" s="2">
        <f t="shared" si="99"/>
        <v>9</v>
      </c>
      <c r="AC1146" s="2">
        <f t="shared" si="100"/>
        <v>2025</v>
      </c>
      <c r="AD1146" s="2" t="str">
        <f>IFERROR(VLOOKUP(A1146,'Aux Área'!$A$4:$B$123,2,0),"-")</f>
        <v>OPERAÇÃO</v>
      </c>
    </row>
    <row r="1147" spans="1:30" x14ac:dyDescent="0.3">
      <c r="A1147" t="s">
        <v>1945</v>
      </c>
      <c r="B1147" t="s">
        <v>2124</v>
      </c>
      <c r="C1147" t="s">
        <v>2231</v>
      </c>
      <c r="D1147" t="s">
        <v>1802</v>
      </c>
      <c r="E1147" t="s">
        <v>1803</v>
      </c>
      <c r="F1147" t="s">
        <v>653</v>
      </c>
      <c r="G1147" t="s">
        <v>1495</v>
      </c>
      <c r="H1147" t="s">
        <v>1804</v>
      </c>
      <c r="I1147" t="s">
        <v>1497</v>
      </c>
      <c r="J1147" t="s">
        <v>231</v>
      </c>
      <c r="K1147" t="s">
        <v>232</v>
      </c>
      <c r="L1147" t="s">
        <v>217</v>
      </c>
      <c r="M1147" t="s">
        <v>38</v>
      </c>
      <c r="N1147" t="s">
        <v>668</v>
      </c>
      <c r="O1147" s="23">
        <v>0</v>
      </c>
      <c r="P1147" s="9">
        <v>0</v>
      </c>
      <c r="Q1147" t="s">
        <v>40</v>
      </c>
      <c r="R1147">
        <v>0</v>
      </c>
      <c r="S1147" s="9">
        <v>113.01</v>
      </c>
      <c r="T1147" s="26">
        <v>5.89</v>
      </c>
      <c r="U1147" s="8">
        <v>665.64</v>
      </c>
      <c r="V1147" t="s">
        <v>2232</v>
      </c>
      <c r="W1147" t="s">
        <v>652</v>
      </c>
      <c r="X1147" t="s">
        <v>42</v>
      </c>
      <c r="Y1147" t="s">
        <v>653</v>
      </c>
      <c r="AA1147" s="1">
        <f t="shared" si="98"/>
        <v>45931</v>
      </c>
      <c r="AB1147" s="2">
        <f t="shared" si="99"/>
        <v>10</v>
      </c>
      <c r="AC1147" s="2">
        <f t="shared" si="100"/>
        <v>2025</v>
      </c>
      <c r="AD1147" s="2" t="str">
        <f>IFERROR(VLOOKUP(A1147,'Aux Área'!$A$4:$B$123,2,0),"-")</f>
        <v>SÃO PEDRO</v>
      </c>
    </row>
    <row r="1148" spans="1:30" x14ac:dyDescent="0.3">
      <c r="A1148" t="s">
        <v>2117</v>
      </c>
      <c r="B1148" t="s">
        <v>1946</v>
      </c>
      <c r="C1148" t="s">
        <v>2233</v>
      </c>
      <c r="D1148" t="s">
        <v>1948</v>
      </c>
      <c r="E1148" t="s">
        <v>1949</v>
      </c>
      <c r="F1148" t="s">
        <v>653</v>
      </c>
      <c r="G1148" t="s">
        <v>635</v>
      </c>
      <c r="H1148" t="s">
        <v>1804</v>
      </c>
      <c r="I1148" t="s">
        <v>1497</v>
      </c>
      <c r="J1148" t="s">
        <v>139</v>
      </c>
      <c r="K1148" t="s">
        <v>140</v>
      </c>
      <c r="L1148" t="s">
        <v>141</v>
      </c>
      <c r="M1148" t="s">
        <v>38</v>
      </c>
      <c r="N1148" t="s">
        <v>668</v>
      </c>
      <c r="O1148" s="23">
        <v>0</v>
      </c>
      <c r="P1148" s="9">
        <v>0</v>
      </c>
      <c r="Q1148" t="s">
        <v>40</v>
      </c>
      <c r="R1148">
        <v>0</v>
      </c>
      <c r="S1148" s="9">
        <v>139.19</v>
      </c>
      <c r="T1148" s="26">
        <v>5.64</v>
      </c>
      <c r="U1148" s="8">
        <v>785.03</v>
      </c>
      <c r="V1148" t="s">
        <v>2234</v>
      </c>
      <c r="W1148" t="s">
        <v>652</v>
      </c>
      <c r="X1148" t="s">
        <v>42</v>
      </c>
      <c r="Y1148" t="s">
        <v>653</v>
      </c>
      <c r="AA1148" s="1">
        <f t="shared" si="98"/>
        <v>45931</v>
      </c>
      <c r="AB1148" s="2">
        <f t="shared" si="99"/>
        <v>10</v>
      </c>
      <c r="AC1148" s="2">
        <f t="shared" si="100"/>
        <v>2025</v>
      </c>
      <c r="AD1148" s="2" t="str">
        <f>IFERROR(VLOOKUP(A1148,'Aux Área'!$A$4:$B$123,2,0),"-")</f>
        <v>SÃO PEDRO</v>
      </c>
    </row>
    <row r="1149" spans="1:30" x14ac:dyDescent="0.3">
      <c r="A1149" t="s">
        <v>58</v>
      </c>
      <c r="B1149" t="s">
        <v>250</v>
      </c>
      <c r="C1149" t="s">
        <v>2235</v>
      </c>
      <c r="D1149" t="s">
        <v>87</v>
      </c>
      <c r="E1149" t="s">
        <v>88</v>
      </c>
      <c r="F1149" t="s">
        <v>59</v>
      </c>
      <c r="G1149" t="s">
        <v>1500</v>
      </c>
      <c r="H1149" t="s">
        <v>36</v>
      </c>
      <c r="I1149" t="s">
        <v>37</v>
      </c>
      <c r="J1149" t="s">
        <v>231</v>
      </c>
      <c r="K1149" t="s">
        <v>232</v>
      </c>
      <c r="L1149" t="s">
        <v>217</v>
      </c>
      <c r="M1149" t="s">
        <v>38</v>
      </c>
      <c r="N1149" t="s">
        <v>39</v>
      </c>
      <c r="O1149" s="23">
        <v>310</v>
      </c>
      <c r="P1149" s="9">
        <v>7.98</v>
      </c>
      <c r="Q1149" t="s">
        <v>40</v>
      </c>
      <c r="R1149">
        <v>39871</v>
      </c>
      <c r="S1149" s="9">
        <v>38.83</v>
      </c>
      <c r="T1149" s="26">
        <v>4.25</v>
      </c>
      <c r="U1149" s="8">
        <v>165.03</v>
      </c>
      <c r="V1149" t="s">
        <v>2236</v>
      </c>
      <c r="W1149" t="s">
        <v>2007</v>
      </c>
      <c r="X1149" t="s">
        <v>42</v>
      </c>
      <c r="Y1149" t="s">
        <v>1740</v>
      </c>
      <c r="AA1149" s="1">
        <f t="shared" si="98"/>
        <v>45931</v>
      </c>
      <c r="AB1149" s="2">
        <f t="shared" si="99"/>
        <v>10</v>
      </c>
      <c r="AC1149" s="2">
        <f t="shared" si="100"/>
        <v>2025</v>
      </c>
      <c r="AD1149" s="2" t="str">
        <f>IFERROR(VLOOKUP(A1149,'Aux Área'!$A$4:$B$123,2,0),"-")</f>
        <v>CONSERVA</v>
      </c>
    </row>
    <row r="1150" spans="1:30" x14ac:dyDescent="0.3">
      <c r="A1150" t="s">
        <v>2009</v>
      </c>
      <c r="B1150" t="s">
        <v>143</v>
      </c>
      <c r="C1150" t="s">
        <v>2237</v>
      </c>
      <c r="D1150" t="s">
        <v>1841</v>
      </c>
      <c r="E1150" t="s">
        <v>1842</v>
      </c>
      <c r="F1150" t="s">
        <v>653</v>
      </c>
      <c r="G1150" t="s">
        <v>659</v>
      </c>
      <c r="H1150" t="s">
        <v>706</v>
      </c>
      <c r="I1150" t="s">
        <v>667</v>
      </c>
      <c r="J1150" t="s">
        <v>122</v>
      </c>
      <c r="K1150" t="s">
        <v>123</v>
      </c>
      <c r="L1150" t="s">
        <v>124</v>
      </c>
      <c r="M1150" t="s">
        <v>38</v>
      </c>
      <c r="N1150" t="s">
        <v>707</v>
      </c>
      <c r="O1150" s="23">
        <v>0</v>
      </c>
      <c r="P1150" s="9">
        <v>0</v>
      </c>
      <c r="Q1150" t="s">
        <v>40</v>
      </c>
      <c r="R1150">
        <v>0</v>
      </c>
      <c r="S1150" s="9">
        <v>20</v>
      </c>
      <c r="T1150" s="26">
        <v>6.29</v>
      </c>
      <c r="U1150" s="8">
        <v>125.8</v>
      </c>
      <c r="V1150" t="s">
        <v>112</v>
      </c>
      <c r="W1150" t="s">
        <v>652</v>
      </c>
      <c r="X1150" t="s">
        <v>42</v>
      </c>
      <c r="Y1150" t="s">
        <v>653</v>
      </c>
      <c r="AA1150" s="1">
        <f t="shared" si="98"/>
        <v>45931</v>
      </c>
      <c r="AB1150" s="2">
        <f t="shared" si="99"/>
        <v>10</v>
      </c>
      <c r="AC1150" s="2">
        <f t="shared" si="100"/>
        <v>2025</v>
      </c>
      <c r="AD1150" s="2" t="str">
        <f>IFERROR(VLOOKUP(A1150,'Aux Área'!$A$4:$B$123,2,0),"-")</f>
        <v>SÃO PEDRO</v>
      </c>
    </row>
    <row r="1151" spans="1:30" x14ac:dyDescent="0.3">
      <c r="A1151" t="s">
        <v>1785</v>
      </c>
      <c r="B1151" t="s">
        <v>1786</v>
      </c>
      <c r="C1151" t="s">
        <v>2238</v>
      </c>
      <c r="D1151" t="s">
        <v>657</v>
      </c>
      <c r="E1151" t="s">
        <v>658</v>
      </c>
      <c r="F1151" t="s">
        <v>653</v>
      </c>
      <c r="G1151" t="s">
        <v>1495</v>
      </c>
      <c r="H1151" t="s">
        <v>1788</v>
      </c>
      <c r="I1151" t="s">
        <v>839</v>
      </c>
      <c r="J1151" t="s">
        <v>122</v>
      </c>
      <c r="K1151" t="s">
        <v>123</v>
      </c>
      <c r="L1151" t="s">
        <v>124</v>
      </c>
      <c r="M1151" t="s">
        <v>38</v>
      </c>
      <c r="N1151" t="s">
        <v>638</v>
      </c>
      <c r="O1151" s="23">
        <v>0</v>
      </c>
      <c r="P1151" s="9">
        <v>0</v>
      </c>
      <c r="Q1151" t="s">
        <v>40</v>
      </c>
      <c r="R1151">
        <v>0</v>
      </c>
      <c r="S1151" s="9">
        <v>150</v>
      </c>
      <c r="T1151" s="26">
        <v>6.04</v>
      </c>
      <c r="U1151" s="8">
        <v>906</v>
      </c>
      <c r="V1151" t="s">
        <v>112</v>
      </c>
      <c r="W1151" t="s">
        <v>652</v>
      </c>
      <c r="X1151" t="s">
        <v>42</v>
      </c>
      <c r="Y1151" t="s">
        <v>653</v>
      </c>
      <c r="AA1151" s="1">
        <f t="shared" si="98"/>
        <v>45931</v>
      </c>
      <c r="AB1151" s="2">
        <f t="shared" si="99"/>
        <v>10</v>
      </c>
      <c r="AC1151" s="2">
        <f t="shared" si="100"/>
        <v>2025</v>
      </c>
      <c r="AD1151" s="2" t="str">
        <f>IFERROR(VLOOKUP(A1151,'Aux Área'!$A$4:$B$123,2,0),"-")</f>
        <v>SÃO PEDRO</v>
      </c>
    </row>
    <row r="1152" spans="1:30" x14ac:dyDescent="0.3">
      <c r="A1152" t="s">
        <v>1838</v>
      </c>
      <c r="B1152" t="s">
        <v>1839</v>
      </c>
      <c r="C1152" t="s">
        <v>2239</v>
      </c>
      <c r="D1152" t="s">
        <v>657</v>
      </c>
      <c r="E1152" t="s">
        <v>658</v>
      </c>
      <c r="F1152" t="s">
        <v>653</v>
      </c>
      <c r="G1152" t="s">
        <v>659</v>
      </c>
      <c r="H1152" t="s">
        <v>1821</v>
      </c>
      <c r="I1152" t="s">
        <v>1843</v>
      </c>
      <c r="J1152" t="s">
        <v>122</v>
      </c>
      <c r="K1152" t="s">
        <v>123</v>
      </c>
      <c r="L1152" t="s">
        <v>124</v>
      </c>
      <c r="M1152" t="s">
        <v>38</v>
      </c>
      <c r="N1152" t="s">
        <v>668</v>
      </c>
      <c r="O1152" s="23">
        <v>0</v>
      </c>
      <c r="P1152" s="9">
        <v>0</v>
      </c>
      <c r="Q1152" t="s">
        <v>40</v>
      </c>
      <c r="R1152">
        <v>0</v>
      </c>
      <c r="S1152" s="9">
        <v>125.04</v>
      </c>
      <c r="T1152" s="26">
        <v>6.14</v>
      </c>
      <c r="U1152" s="8">
        <v>767.77</v>
      </c>
      <c r="V1152" t="s">
        <v>112</v>
      </c>
      <c r="W1152" t="s">
        <v>652</v>
      </c>
      <c r="X1152" t="s">
        <v>42</v>
      </c>
      <c r="Y1152" t="s">
        <v>653</v>
      </c>
      <c r="AA1152" s="1">
        <f t="shared" si="98"/>
        <v>45931</v>
      </c>
      <c r="AB1152" s="2">
        <f t="shared" si="99"/>
        <v>10</v>
      </c>
      <c r="AC1152" s="2">
        <f t="shared" si="100"/>
        <v>2025</v>
      </c>
      <c r="AD1152" s="2" t="str">
        <f>IFERROR(VLOOKUP(A1152,'Aux Área'!$A$4:$B$123,2,0),"-")</f>
        <v>SÃO PEDRO</v>
      </c>
    </row>
    <row r="1153" spans="1:30" x14ac:dyDescent="0.3">
      <c r="A1153" t="s">
        <v>654</v>
      </c>
      <c r="B1153" t="s">
        <v>655</v>
      </c>
      <c r="C1153" t="s">
        <v>2240</v>
      </c>
      <c r="D1153" t="s">
        <v>1802</v>
      </c>
      <c r="E1153" t="s">
        <v>1803</v>
      </c>
      <c r="F1153" t="s">
        <v>653</v>
      </c>
      <c r="G1153" t="s">
        <v>659</v>
      </c>
      <c r="H1153" t="s">
        <v>660</v>
      </c>
      <c r="I1153" t="s">
        <v>661</v>
      </c>
      <c r="J1153" t="s">
        <v>231</v>
      </c>
      <c r="K1153" t="s">
        <v>232</v>
      </c>
      <c r="L1153" t="s">
        <v>217</v>
      </c>
      <c r="M1153" t="s">
        <v>38</v>
      </c>
      <c r="N1153" t="s">
        <v>638</v>
      </c>
      <c r="O1153" s="23">
        <v>0</v>
      </c>
      <c r="P1153" s="9">
        <v>0</v>
      </c>
      <c r="Q1153" t="s">
        <v>40</v>
      </c>
      <c r="R1153">
        <v>0</v>
      </c>
      <c r="S1153" s="9">
        <v>66</v>
      </c>
      <c r="T1153" s="26">
        <v>5.75</v>
      </c>
      <c r="U1153" s="8">
        <v>379.51</v>
      </c>
      <c r="V1153" t="s">
        <v>2241</v>
      </c>
      <c r="W1153" t="s">
        <v>652</v>
      </c>
      <c r="X1153" t="s">
        <v>42</v>
      </c>
      <c r="Y1153" t="s">
        <v>653</v>
      </c>
      <c r="AA1153" s="1">
        <f t="shared" si="98"/>
        <v>45931</v>
      </c>
      <c r="AB1153" s="2">
        <f t="shared" si="99"/>
        <v>10</v>
      </c>
      <c r="AC1153" s="2">
        <f t="shared" si="100"/>
        <v>2025</v>
      </c>
      <c r="AD1153" s="2" t="str">
        <f>IFERROR(VLOOKUP(A1153,'Aux Área'!$A$4:$B$123,2,0),"-")</f>
        <v>SÃO PEDRO</v>
      </c>
    </row>
    <row r="1154" spans="1:30" x14ac:dyDescent="0.3">
      <c r="A1154" t="s">
        <v>76</v>
      </c>
      <c r="B1154" t="s">
        <v>380</v>
      </c>
      <c r="C1154" t="s">
        <v>2242</v>
      </c>
      <c r="D1154" t="s">
        <v>382</v>
      </c>
      <c r="E1154" t="s">
        <v>383</v>
      </c>
      <c r="F1154" t="s">
        <v>77</v>
      </c>
      <c r="G1154" t="s">
        <v>1500</v>
      </c>
      <c r="H1154" t="s">
        <v>36</v>
      </c>
      <c r="I1154" t="s">
        <v>37</v>
      </c>
      <c r="J1154" t="s">
        <v>1072</v>
      </c>
      <c r="K1154" t="s">
        <v>1073</v>
      </c>
      <c r="L1154" t="s">
        <v>84</v>
      </c>
      <c r="M1154" t="s">
        <v>38</v>
      </c>
      <c r="N1154" t="s">
        <v>39</v>
      </c>
      <c r="O1154" s="23">
        <v>374</v>
      </c>
      <c r="P1154" s="9">
        <v>9.83</v>
      </c>
      <c r="Q1154" t="s">
        <v>40</v>
      </c>
      <c r="R1154">
        <v>28796</v>
      </c>
      <c r="S1154" s="9">
        <v>38.049999999999997</v>
      </c>
      <c r="T1154" s="26">
        <v>4.87</v>
      </c>
      <c r="U1154" s="8">
        <v>185.3</v>
      </c>
      <c r="V1154" t="s">
        <v>41</v>
      </c>
      <c r="W1154" t="s">
        <v>2007</v>
      </c>
      <c r="X1154" t="s">
        <v>42</v>
      </c>
      <c r="Y1154" t="s">
        <v>1740</v>
      </c>
      <c r="AA1154" s="1">
        <f t="shared" si="98"/>
        <v>45931</v>
      </c>
      <c r="AB1154" s="2">
        <f t="shared" si="99"/>
        <v>10</v>
      </c>
      <c r="AC1154" s="2">
        <f t="shared" si="100"/>
        <v>2025</v>
      </c>
      <c r="AD1154" s="2" t="str">
        <f>IFERROR(VLOOKUP(A1154,'Aux Área'!$A$4:$B$123,2,0),"-")</f>
        <v>QSMS</v>
      </c>
    </row>
    <row r="1155" spans="1:30" x14ac:dyDescent="0.3">
      <c r="A1155" t="s">
        <v>72</v>
      </c>
      <c r="B1155" t="s">
        <v>243</v>
      </c>
      <c r="C1155" t="s">
        <v>2243</v>
      </c>
      <c r="D1155" t="s">
        <v>95</v>
      </c>
      <c r="E1155" t="s">
        <v>96</v>
      </c>
      <c r="F1155" t="s">
        <v>73</v>
      </c>
      <c r="G1155" t="s">
        <v>1503</v>
      </c>
      <c r="H1155" t="s">
        <v>36</v>
      </c>
      <c r="I1155" t="s">
        <v>37</v>
      </c>
      <c r="J1155" t="s">
        <v>228</v>
      </c>
      <c r="K1155" t="s">
        <v>229</v>
      </c>
      <c r="L1155" t="s">
        <v>207</v>
      </c>
      <c r="M1155" t="s">
        <v>38</v>
      </c>
      <c r="N1155" t="s">
        <v>39</v>
      </c>
      <c r="O1155" s="23">
        <v>523</v>
      </c>
      <c r="P1155" s="9">
        <v>12.44</v>
      </c>
      <c r="Q1155" t="s">
        <v>40</v>
      </c>
      <c r="R1155">
        <v>14463</v>
      </c>
      <c r="S1155" s="9">
        <v>42.03</v>
      </c>
      <c r="T1155" s="26">
        <v>4.59</v>
      </c>
      <c r="U1155" s="8">
        <v>192.92</v>
      </c>
      <c r="V1155" t="s">
        <v>41</v>
      </c>
      <c r="W1155" t="s">
        <v>2007</v>
      </c>
      <c r="X1155" t="s">
        <v>42</v>
      </c>
      <c r="Y1155" t="s">
        <v>1740</v>
      </c>
      <c r="AA1155" s="1">
        <f t="shared" si="98"/>
        <v>45931</v>
      </c>
      <c r="AB1155" s="2">
        <f t="shared" si="99"/>
        <v>10</v>
      </c>
      <c r="AC1155" s="2">
        <f t="shared" si="100"/>
        <v>2025</v>
      </c>
      <c r="AD1155" s="2" t="str">
        <f>IFERROR(VLOOKUP(A1155,'Aux Área'!$A$4:$B$123,2,0),"-")</f>
        <v>CONSERVA</v>
      </c>
    </row>
    <row r="1156" spans="1:30" x14ac:dyDescent="0.3">
      <c r="A1156" t="s">
        <v>50</v>
      </c>
      <c r="B1156" t="s">
        <v>324</v>
      </c>
      <c r="C1156" t="s">
        <v>2244</v>
      </c>
      <c r="D1156" t="s">
        <v>326</v>
      </c>
      <c r="E1156" t="s">
        <v>327</v>
      </c>
      <c r="F1156" t="s">
        <v>51</v>
      </c>
      <c r="G1156" t="s">
        <v>1500</v>
      </c>
      <c r="H1156" t="s">
        <v>36</v>
      </c>
      <c r="I1156" t="s">
        <v>37</v>
      </c>
      <c r="J1156" t="s">
        <v>241</v>
      </c>
      <c r="K1156" t="s">
        <v>242</v>
      </c>
      <c r="L1156" t="s">
        <v>110</v>
      </c>
      <c r="M1156" t="s">
        <v>38</v>
      </c>
      <c r="N1156" t="s">
        <v>39</v>
      </c>
      <c r="O1156" s="23">
        <v>120</v>
      </c>
      <c r="P1156" s="9">
        <v>6.67</v>
      </c>
      <c r="Q1156" t="s">
        <v>40</v>
      </c>
      <c r="R1156">
        <v>10416</v>
      </c>
      <c r="S1156" s="9">
        <v>18</v>
      </c>
      <c r="T1156" s="26">
        <v>4.29</v>
      </c>
      <c r="U1156" s="8">
        <v>77.22</v>
      </c>
      <c r="V1156" t="s">
        <v>41</v>
      </c>
      <c r="W1156" t="s">
        <v>2007</v>
      </c>
      <c r="X1156" t="s">
        <v>42</v>
      </c>
      <c r="Y1156" t="s">
        <v>1740</v>
      </c>
      <c r="AA1156" s="1">
        <f t="shared" si="98"/>
        <v>45931</v>
      </c>
      <c r="AB1156" s="2">
        <f t="shared" si="99"/>
        <v>10</v>
      </c>
      <c r="AC1156" s="2">
        <f t="shared" si="100"/>
        <v>2025</v>
      </c>
      <c r="AD1156" s="2" t="str">
        <f>IFERROR(VLOOKUP(A1156,'Aux Área'!$A$4:$B$123,2,0),"-")</f>
        <v>TI</v>
      </c>
    </row>
    <row r="1157" spans="1:30" x14ac:dyDescent="0.3">
      <c r="A1157" t="s">
        <v>58</v>
      </c>
      <c r="B1157" t="s">
        <v>250</v>
      </c>
      <c r="C1157" t="s">
        <v>2245</v>
      </c>
      <c r="D1157" t="s">
        <v>87</v>
      </c>
      <c r="E1157" t="s">
        <v>88</v>
      </c>
      <c r="F1157" t="s">
        <v>59</v>
      </c>
      <c r="G1157" t="s">
        <v>1500</v>
      </c>
      <c r="H1157" t="s">
        <v>36</v>
      </c>
      <c r="I1157" t="s">
        <v>37</v>
      </c>
      <c r="J1157" t="s">
        <v>215</v>
      </c>
      <c r="K1157" t="s">
        <v>216</v>
      </c>
      <c r="L1157" t="s">
        <v>217</v>
      </c>
      <c r="M1157" t="s">
        <v>38</v>
      </c>
      <c r="N1157" t="s">
        <v>39</v>
      </c>
      <c r="O1157" s="23">
        <v>268</v>
      </c>
      <c r="P1157" s="9">
        <v>7.27</v>
      </c>
      <c r="Q1157" t="s">
        <v>40</v>
      </c>
      <c r="R1157">
        <v>40139</v>
      </c>
      <c r="S1157" s="9">
        <v>36.85</v>
      </c>
      <c r="T1157" s="26">
        <v>4.5110000000000001</v>
      </c>
      <c r="U1157" s="8">
        <v>166.22</v>
      </c>
      <c r="V1157" t="s">
        <v>41</v>
      </c>
      <c r="W1157" t="s">
        <v>2007</v>
      </c>
      <c r="X1157" t="s">
        <v>42</v>
      </c>
      <c r="Y1157" t="s">
        <v>1740</v>
      </c>
      <c r="AA1157" s="1">
        <f t="shared" si="98"/>
        <v>45931</v>
      </c>
      <c r="AB1157" s="2">
        <f t="shared" si="99"/>
        <v>10</v>
      </c>
      <c r="AC1157" s="2">
        <f t="shared" si="100"/>
        <v>2025</v>
      </c>
      <c r="AD1157" s="2" t="str">
        <f>IFERROR(VLOOKUP(A1157,'Aux Área'!$A$4:$B$123,2,0),"-")</f>
        <v>CONSERVA</v>
      </c>
    </row>
    <row r="1158" spans="1:30" x14ac:dyDescent="0.3">
      <c r="A1158" t="s">
        <v>62</v>
      </c>
      <c r="B1158" t="s">
        <v>1455</v>
      </c>
      <c r="C1158" t="s">
        <v>2246</v>
      </c>
      <c r="D1158" t="s">
        <v>120</v>
      </c>
      <c r="E1158" t="s">
        <v>121</v>
      </c>
      <c r="F1158" t="s">
        <v>63</v>
      </c>
      <c r="G1158" t="s">
        <v>1500</v>
      </c>
      <c r="H1158" t="s">
        <v>36</v>
      </c>
      <c r="I1158" t="s">
        <v>37</v>
      </c>
      <c r="J1158" t="s">
        <v>169</v>
      </c>
      <c r="K1158" t="s">
        <v>170</v>
      </c>
      <c r="L1158" t="s">
        <v>124</v>
      </c>
      <c r="M1158" t="s">
        <v>38</v>
      </c>
      <c r="N1158" t="s">
        <v>39</v>
      </c>
      <c r="O1158" s="23">
        <v>301</v>
      </c>
      <c r="P1158" s="9">
        <v>9.26</v>
      </c>
      <c r="Q1158" t="s">
        <v>40</v>
      </c>
      <c r="R1158">
        <v>31030</v>
      </c>
      <c r="S1158" s="9">
        <v>32.5</v>
      </c>
      <c r="T1158" s="26">
        <v>4.1900000000000004</v>
      </c>
      <c r="U1158" s="8">
        <v>136.18</v>
      </c>
      <c r="V1158" t="s">
        <v>41</v>
      </c>
      <c r="W1158" t="s">
        <v>2007</v>
      </c>
      <c r="X1158" t="s">
        <v>42</v>
      </c>
      <c r="Y1158" t="s">
        <v>1740</v>
      </c>
      <c r="AA1158" s="1">
        <f t="shared" si="98"/>
        <v>45931</v>
      </c>
      <c r="AB1158" s="2">
        <f t="shared" si="99"/>
        <v>10</v>
      </c>
      <c r="AC1158" s="2">
        <f t="shared" si="100"/>
        <v>2025</v>
      </c>
      <c r="AD1158" s="2" t="str">
        <f>IFERROR(VLOOKUP(A1158,'Aux Área'!$A$4:$B$123,2,0),"-")</f>
        <v>CONSERVA</v>
      </c>
    </row>
    <row r="1159" spans="1:30" x14ac:dyDescent="0.3">
      <c r="A1159" t="s">
        <v>2087</v>
      </c>
      <c r="B1159" t="s">
        <v>2088</v>
      </c>
      <c r="C1159" t="s">
        <v>2247</v>
      </c>
      <c r="D1159" t="s">
        <v>1948</v>
      </c>
      <c r="E1159" t="s">
        <v>1949</v>
      </c>
      <c r="F1159" t="s">
        <v>653</v>
      </c>
      <c r="G1159" t="s">
        <v>659</v>
      </c>
      <c r="H1159" t="s">
        <v>660</v>
      </c>
      <c r="I1159" t="s">
        <v>661</v>
      </c>
      <c r="J1159" t="s">
        <v>409</v>
      </c>
      <c r="K1159" t="s">
        <v>410</v>
      </c>
      <c r="L1159" t="s">
        <v>141</v>
      </c>
      <c r="M1159" t="s">
        <v>38</v>
      </c>
      <c r="N1159" t="s">
        <v>638</v>
      </c>
      <c r="O1159" s="23">
        <v>0</v>
      </c>
      <c r="P1159" s="9">
        <v>0</v>
      </c>
      <c r="Q1159" t="s">
        <v>40</v>
      </c>
      <c r="R1159">
        <v>0</v>
      </c>
      <c r="S1159" s="9">
        <v>76.099999999999994</v>
      </c>
      <c r="T1159" s="26">
        <v>5.9829999999999997</v>
      </c>
      <c r="U1159" s="8">
        <v>455.3</v>
      </c>
      <c r="V1159" t="s">
        <v>2248</v>
      </c>
      <c r="W1159" t="s">
        <v>652</v>
      </c>
      <c r="X1159" t="s">
        <v>42</v>
      </c>
      <c r="Y1159" t="s">
        <v>653</v>
      </c>
      <c r="AA1159" s="1">
        <f t="shared" si="98"/>
        <v>45931</v>
      </c>
      <c r="AB1159" s="2">
        <f t="shared" si="99"/>
        <v>10</v>
      </c>
      <c r="AC1159" s="2">
        <f t="shared" si="100"/>
        <v>2025</v>
      </c>
      <c r="AD1159" s="2" t="str">
        <f>IFERROR(VLOOKUP(A1159,'Aux Área'!$A$4:$B$123,2,0),"-")</f>
        <v>SÃO PEDRO</v>
      </c>
    </row>
    <row r="1160" spans="1:30" x14ac:dyDescent="0.3">
      <c r="A1160" t="s">
        <v>1702</v>
      </c>
      <c r="B1160" t="s">
        <v>209</v>
      </c>
      <c r="C1160" t="s">
        <v>2249</v>
      </c>
      <c r="D1160" t="s">
        <v>1225</v>
      </c>
      <c r="E1160" t="s">
        <v>1226</v>
      </c>
      <c r="F1160" t="s">
        <v>653</v>
      </c>
      <c r="G1160" t="s">
        <v>1495</v>
      </c>
      <c r="H1160" t="s">
        <v>1704</v>
      </c>
      <c r="I1160" t="s">
        <v>1497</v>
      </c>
      <c r="J1160" t="s">
        <v>241</v>
      </c>
      <c r="K1160" t="s">
        <v>242</v>
      </c>
      <c r="L1160" t="s">
        <v>110</v>
      </c>
      <c r="M1160" t="s">
        <v>38</v>
      </c>
      <c r="N1160" t="s">
        <v>638</v>
      </c>
      <c r="O1160" s="23">
        <v>0</v>
      </c>
      <c r="P1160" s="9">
        <v>0</v>
      </c>
      <c r="Q1160" t="s">
        <v>40</v>
      </c>
      <c r="R1160">
        <v>0</v>
      </c>
      <c r="S1160" s="9">
        <v>220.26</v>
      </c>
      <c r="T1160" s="26">
        <v>5.89</v>
      </c>
      <c r="U1160" s="8">
        <v>1297.3599999999999</v>
      </c>
      <c r="V1160" t="s">
        <v>41</v>
      </c>
      <c r="W1160" t="s">
        <v>652</v>
      </c>
      <c r="X1160" t="s">
        <v>42</v>
      </c>
      <c r="Y1160" t="s">
        <v>653</v>
      </c>
      <c r="AA1160" s="1">
        <f t="shared" si="98"/>
        <v>45931</v>
      </c>
      <c r="AB1160" s="2">
        <f t="shared" si="99"/>
        <v>10</v>
      </c>
      <c r="AC1160" s="2">
        <f t="shared" si="100"/>
        <v>2025</v>
      </c>
      <c r="AD1160" s="2" t="str">
        <f>IFERROR(VLOOKUP(A1160,'Aux Área'!$A$4:$B$123,2,0),"-")</f>
        <v>SÃO PEDRO</v>
      </c>
    </row>
    <row r="1161" spans="1:30" x14ac:dyDescent="0.3">
      <c r="A1161" t="s">
        <v>781</v>
      </c>
      <c r="B1161" t="s">
        <v>130</v>
      </c>
      <c r="C1161" t="s">
        <v>2250</v>
      </c>
      <c r="D1161" t="s">
        <v>1568</v>
      </c>
      <c r="E1161" t="s">
        <v>1569</v>
      </c>
      <c r="F1161" t="s">
        <v>653</v>
      </c>
      <c r="G1161" t="s">
        <v>659</v>
      </c>
      <c r="H1161" t="s">
        <v>706</v>
      </c>
      <c r="I1161" t="s">
        <v>667</v>
      </c>
      <c r="J1161" t="s">
        <v>1100</v>
      </c>
      <c r="K1161" t="s">
        <v>1101</v>
      </c>
      <c r="L1161" t="s">
        <v>181</v>
      </c>
      <c r="M1161" t="s">
        <v>38</v>
      </c>
      <c r="N1161" t="s">
        <v>707</v>
      </c>
      <c r="O1161" s="23">
        <v>0</v>
      </c>
      <c r="P1161" s="9">
        <v>0</v>
      </c>
      <c r="Q1161" t="s">
        <v>40</v>
      </c>
      <c r="R1161">
        <v>0</v>
      </c>
      <c r="S1161" s="9">
        <v>16.75</v>
      </c>
      <c r="T1161" s="26">
        <v>6.49</v>
      </c>
      <c r="U1161" s="8">
        <v>108.71</v>
      </c>
      <c r="V1161" t="s">
        <v>2251</v>
      </c>
      <c r="W1161" t="s">
        <v>652</v>
      </c>
      <c r="X1161" t="s">
        <v>42</v>
      </c>
      <c r="Y1161" t="s">
        <v>653</v>
      </c>
      <c r="AA1161" s="1">
        <f t="shared" si="98"/>
        <v>45931</v>
      </c>
      <c r="AB1161" s="2">
        <f t="shared" si="99"/>
        <v>10</v>
      </c>
      <c r="AC1161" s="2">
        <f t="shared" si="100"/>
        <v>2025</v>
      </c>
      <c r="AD1161" s="2" t="str">
        <f>IFERROR(VLOOKUP(A1161,'Aux Área'!$A$4:$B$123,2,0),"-")</f>
        <v>SÃO PEDRO</v>
      </c>
    </row>
    <row r="1162" spans="1:30" x14ac:dyDescent="0.3">
      <c r="A1162" t="s">
        <v>52</v>
      </c>
      <c r="B1162" t="s">
        <v>1449</v>
      </c>
      <c r="C1162" t="s">
        <v>2252</v>
      </c>
      <c r="D1162" t="s">
        <v>2253</v>
      </c>
      <c r="E1162" t="s">
        <v>2254</v>
      </c>
      <c r="F1162" t="s">
        <v>53</v>
      </c>
      <c r="G1162" t="s">
        <v>1500</v>
      </c>
      <c r="H1162" t="s">
        <v>36</v>
      </c>
      <c r="I1162" t="s">
        <v>37</v>
      </c>
      <c r="J1162" t="s">
        <v>275</v>
      </c>
      <c r="K1162" t="s">
        <v>276</v>
      </c>
      <c r="L1162" t="s">
        <v>124</v>
      </c>
      <c r="M1162" t="s">
        <v>38</v>
      </c>
      <c r="N1162" t="s">
        <v>39</v>
      </c>
      <c r="O1162" s="23">
        <v>170</v>
      </c>
      <c r="P1162" s="9">
        <v>10.27</v>
      </c>
      <c r="Q1162" t="s">
        <v>40</v>
      </c>
      <c r="R1162">
        <v>20392</v>
      </c>
      <c r="S1162" s="9">
        <v>16.55</v>
      </c>
      <c r="T1162" s="26">
        <v>4.29</v>
      </c>
      <c r="U1162" s="8">
        <v>71</v>
      </c>
      <c r="V1162" t="s">
        <v>2255</v>
      </c>
      <c r="W1162" t="s">
        <v>2007</v>
      </c>
      <c r="X1162" t="s">
        <v>42</v>
      </c>
      <c r="Y1162" t="s">
        <v>1740</v>
      </c>
      <c r="AA1162" s="1">
        <f t="shared" si="98"/>
        <v>45932</v>
      </c>
      <c r="AB1162" s="2">
        <f t="shared" si="99"/>
        <v>10</v>
      </c>
      <c r="AC1162" s="2">
        <f t="shared" si="100"/>
        <v>2025</v>
      </c>
      <c r="AD1162" s="2" t="str">
        <f>IFERROR(VLOOKUP(A1162,'Aux Área'!$A$4:$B$123,2,0),"-")</f>
        <v>OPERAÇÃO</v>
      </c>
    </row>
    <row r="1163" spans="1:30" x14ac:dyDescent="0.3">
      <c r="A1163" t="s">
        <v>54</v>
      </c>
      <c r="B1163" t="s">
        <v>319</v>
      </c>
      <c r="C1163" t="s">
        <v>2256</v>
      </c>
      <c r="D1163" t="s">
        <v>1480</v>
      </c>
      <c r="E1163" t="s">
        <v>1481</v>
      </c>
      <c r="F1163" t="s">
        <v>55</v>
      </c>
      <c r="G1163" t="s">
        <v>1500</v>
      </c>
      <c r="H1163" t="s">
        <v>36</v>
      </c>
      <c r="I1163" t="s">
        <v>37</v>
      </c>
      <c r="J1163" t="s">
        <v>1511</v>
      </c>
      <c r="K1163" t="s">
        <v>1512</v>
      </c>
      <c r="L1163" t="s">
        <v>1513</v>
      </c>
      <c r="M1163" t="s">
        <v>1514</v>
      </c>
      <c r="N1163" t="s">
        <v>39</v>
      </c>
      <c r="O1163" s="23">
        <v>311</v>
      </c>
      <c r="P1163" s="9">
        <v>9.74</v>
      </c>
      <c r="Q1163" t="s">
        <v>40</v>
      </c>
      <c r="R1163">
        <v>14601</v>
      </c>
      <c r="S1163" s="9">
        <v>31.94</v>
      </c>
      <c r="T1163" s="26">
        <v>4.1900000000000004</v>
      </c>
      <c r="U1163" s="8">
        <v>133.83000000000001</v>
      </c>
      <c r="V1163" t="s">
        <v>2257</v>
      </c>
      <c r="W1163" t="s">
        <v>2007</v>
      </c>
      <c r="X1163" t="s">
        <v>42</v>
      </c>
      <c r="Y1163" t="s">
        <v>1740</v>
      </c>
      <c r="AA1163" s="1">
        <f t="shared" si="98"/>
        <v>45932</v>
      </c>
      <c r="AB1163" s="2">
        <f t="shared" si="99"/>
        <v>10</v>
      </c>
      <c r="AC1163" s="2">
        <f t="shared" si="100"/>
        <v>2025</v>
      </c>
      <c r="AD1163" s="2" t="str">
        <f>IFERROR(VLOOKUP(A1163,'Aux Área'!$A$4:$B$123,2,0),"-")</f>
        <v>ENGENHARIA</v>
      </c>
    </row>
    <row r="1164" spans="1:30" x14ac:dyDescent="0.3">
      <c r="A1164" t="s">
        <v>60</v>
      </c>
      <c r="B1164" t="s">
        <v>614</v>
      </c>
      <c r="C1164" t="s">
        <v>2258</v>
      </c>
      <c r="D1164" t="s">
        <v>1206</v>
      </c>
      <c r="E1164" t="s">
        <v>1207</v>
      </c>
      <c r="F1164" t="s">
        <v>61</v>
      </c>
      <c r="G1164" t="s">
        <v>1500</v>
      </c>
      <c r="H1164" t="s">
        <v>36</v>
      </c>
      <c r="I1164" t="s">
        <v>37</v>
      </c>
      <c r="J1164" t="s">
        <v>623</v>
      </c>
      <c r="K1164" t="s">
        <v>624</v>
      </c>
      <c r="L1164" t="s">
        <v>181</v>
      </c>
      <c r="M1164" t="s">
        <v>38</v>
      </c>
      <c r="N1164" t="s">
        <v>39</v>
      </c>
      <c r="O1164" s="23">
        <v>144</v>
      </c>
      <c r="P1164" s="9">
        <v>7.63</v>
      </c>
      <c r="Q1164" t="s">
        <v>40</v>
      </c>
      <c r="R1164">
        <v>10572</v>
      </c>
      <c r="S1164" s="9">
        <v>18.88</v>
      </c>
      <c r="T1164" s="26">
        <v>4.79</v>
      </c>
      <c r="U1164" s="8">
        <v>90.44</v>
      </c>
      <c r="V1164" t="s">
        <v>41</v>
      </c>
      <c r="W1164" t="s">
        <v>2007</v>
      </c>
      <c r="X1164" t="s">
        <v>42</v>
      </c>
      <c r="Y1164" t="s">
        <v>1740</v>
      </c>
      <c r="AA1164" s="1">
        <f t="shared" si="98"/>
        <v>45932</v>
      </c>
      <c r="AB1164" s="2">
        <f t="shared" si="99"/>
        <v>10</v>
      </c>
      <c r="AC1164" s="2">
        <f t="shared" si="100"/>
        <v>2025</v>
      </c>
      <c r="AD1164" s="2" t="str">
        <f>IFERROR(VLOOKUP(A1164,'Aux Área'!$A$4:$B$123,2,0),"-")</f>
        <v>QSMS</v>
      </c>
    </row>
    <row r="1165" spans="1:30" x14ac:dyDescent="0.3">
      <c r="A1165" t="s">
        <v>64</v>
      </c>
      <c r="B1165" t="s">
        <v>332</v>
      </c>
      <c r="C1165" t="s">
        <v>2259</v>
      </c>
      <c r="D1165" t="s">
        <v>127</v>
      </c>
      <c r="E1165" t="s">
        <v>128</v>
      </c>
      <c r="F1165" t="s">
        <v>65</v>
      </c>
      <c r="G1165" t="s">
        <v>1500</v>
      </c>
      <c r="H1165" t="s">
        <v>36</v>
      </c>
      <c r="I1165" t="s">
        <v>37</v>
      </c>
      <c r="J1165" t="s">
        <v>1766</v>
      </c>
      <c r="K1165" t="s">
        <v>242</v>
      </c>
      <c r="L1165" t="s">
        <v>110</v>
      </c>
      <c r="M1165" t="s">
        <v>38</v>
      </c>
      <c r="N1165" t="s">
        <v>39</v>
      </c>
      <c r="O1165" s="23">
        <v>369</v>
      </c>
      <c r="P1165" s="9">
        <v>9.35</v>
      </c>
      <c r="Q1165" t="s">
        <v>40</v>
      </c>
      <c r="R1165">
        <v>20384</v>
      </c>
      <c r="S1165" s="9">
        <v>39.450000000000003</v>
      </c>
      <c r="T1165" s="26">
        <v>4.29</v>
      </c>
      <c r="U1165" s="8">
        <v>169.24</v>
      </c>
      <c r="V1165" t="s">
        <v>112</v>
      </c>
      <c r="W1165" t="s">
        <v>2007</v>
      </c>
      <c r="X1165" t="s">
        <v>42</v>
      </c>
      <c r="Y1165" t="s">
        <v>1740</v>
      </c>
      <c r="AA1165" s="1">
        <f t="shared" si="98"/>
        <v>45932</v>
      </c>
      <c r="AB1165" s="2">
        <f t="shared" si="99"/>
        <v>10</v>
      </c>
      <c r="AC1165" s="2">
        <f t="shared" si="100"/>
        <v>2025</v>
      </c>
      <c r="AD1165" s="2" t="str">
        <f>IFERROR(VLOOKUP(A1165,'Aux Área'!$A$4:$B$123,2,0),"-")</f>
        <v>ENGENHARIA</v>
      </c>
    </row>
    <row r="1166" spans="1:30" x14ac:dyDescent="0.3">
      <c r="A1166" t="s">
        <v>2260</v>
      </c>
      <c r="B1166" t="s">
        <v>113</v>
      </c>
      <c r="C1166" t="s">
        <v>2261</v>
      </c>
      <c r="D1166" t="s">
        <v>2176</v>
      </c>
      <c r="E1166" t="s">
        <v>2177</v>
      </c>
      <c r="F1166" t="s">
        <v>2262</v>
      </c>
      <c r="G1166" t="s">
        <v>35</v>
      </c>
      <c r="H1166" t="s">
        <v>2263</v>
      </c>
      <c r="I1166" t="s">
        <v>2186</v>
      </c>
      <c r="J1166" t="s">
        <v>104</v>
      </c>
      <c r="K1166" t="s">
        <v>105</v>
      </c>
      <c r="L1166" t="s">
        <v>84</v>
      </c>
      <c r="M1166" t="s">
        <v>38</v>
      </c>
      <c r="N1166" t="s">
        <v>668</v>
      </c>
      <c r="O1166" s="23">
        <v>0</v>
      </c>
      <c r="P1166" s="9">
        <v>0</v>
      </c>
      <c r="Q1166" t="s">
        <v>40</v>
      </c>
      <c r="R1166">
        <v>1331</v>
      </c>
      <c r="S1166" s="9">
        <v>62.62</v>
      </c>
      <c r="T1166" s="26">
        <v>6.49</v>
      </c>
      <c r="U1166" s="8">
        <v>406.41</v>
      </c>
      <c r="V1166" t="s">
        <v>2264</v>
      </c>
      <c r="W1166" t="s">
        <v>2007</v>
      </c>
      <c r="X1166" t="s">
        <v>42</v>
      </c>
      <c r="Y1166" t="s">
        <v>1740</v>
      </c>
      <c r="AA1166" s="1">
        <f t="shared" si="98"/>
        <v>45932</v>
      </c>
      <c r="AB1166" s="2">
        <f t="shared" si="99"/>
        <v>10</v>
      </c>
      <c r="AC1166" s="2">
        <f t="shared" si="100"/>
        <v>2025</v>
      </c>
      <c r="AD1166" s="2" t="str">
        <f>IFERROR(VLOOKUP(A1166,'Aux Área'!$A$4:$B$123,2,0),"-")</f>
        <v>INSPEÇÃO</v>
      </c>
    </row>
    <row r="1167" spans="1:30" x14ac:dyDescent="0.3">
      <c r="A1167" t="s">
        <v>1847</v>
      </c>
      <c r="B1167" t="s">
        <v>1848</v>
      </c>
      <c r="C1167" t="s">
        <v>2265</v>
      </c>
      <c r="D1167" t="s">
        <v>1850</v>
      </c>
      <c r="E1167" t="s">
        <v>1851</v>
      </c>
      <c r="F1167" t="s">
        <v>653</v>
      </c>
      <c r="G1167" t="s">
        <v>635</v>
      </c>
      <c r="H1167" t="s">
        <v>1852</v>
      </c>
      <c r="I1167" t="s">
        <v>1853</v>
      </c>
      <c r="J1167" t="s">
        <v>122</v>
      </c>
      <c r="K1167" t="s">
        <v>123</v>
      </c>
      <c r="L1167" t="s">
        <v>124</v>
      </c>
      <c r="M1167" t="s">
        <v>38</v>
      </c>
      <c r="N1167" t="s">
        <v>638</v>
      </c>
      <c r="O1167" s="23">
        <v>0</v>
      </c>
      <c r="P1167" s="9">
        <v>0</v>
      </c>
      <c r="Q1167" t="s">
        <v>40</v>
      </c>
      <c r="R1167">
        <v>0</v>
      </c>
      <c r="S1167" s="9">
        <v>120</v>
      </c>
      <c r="T1167" s="26">
        <v>6.04</v>
      </c>
      <c r="U1167" s="8">
        <v>724.82</v>
      </c>
      <c r="V1167" t="s">
        <v>112</v>
      </c>
      <c r="W1167" t="s">
        <v>652</v>
      </c>
      <c r="X1167" t="s">
        <v>42</v>
      </c>
      <c r="Y1167" t="s">
        <v>653</v>
      </c>
      <c r="AA1167" s="1">
        <f t="shared" si="98"/>
        <v>45932</v>
      </c>
      <c r="AB1167" s="2">
        <f t="shared" si="99"/>
        <v>10</v>
      </c>
      <c r="AC1167" s="2">
        <f t="shared" si="100"/>
        <v>2025</v>
      </c>
      <c r="AD1167" s="2" t="str">
        <f>IFERROR(VLOOKUP(A1167,'Aux Área'!$A$4:$B$123,2,0),"-")</f>
        <v>SÃO PEDRO</v>
      </c>
    </row>
    <row r="1168" spans="1:30" x14ac:dyDescent="0.3">
      <c r="A1168" t="s">
        <v>60</v>
      </c>
      <c r="B1168" t="s">
        <v>614</v>
      </c>
      <c r="C1168" t="s">
        <v>2266</v>
      </c>
      <c r="D1168" t="s">
        <v>1206</v>
      </c>
      <c r="E1168" t="s">
        <v>1207</v>
      </c>
      <c r="F1168" t="s">
        <v>61</v>
      </c>
      <c r="G1168" t="s">
        <v>1500</v>
      </c>
      <c r="H1168" t="s">
        <v>36</v>
      </c>
      <c r="I1168" t="s">
        <v>37</v>
      </c>
      <c r="J1168" t="s">
        <v>172</v>
      </c>
      <c r="K1168" t="s">
        <v>173</v>
      </c>
      <c r="L1168" t="s">
        <v>124</v>
      </c>
      <c r="M1168" t="s">
        <v>38</v>
      </c>
      <c r="N1168" t="s">
        <v>39</v>
      </c>
      <c r="O1168" s="23">
        <v>259</v>
      </c>
      <c r="P1168" s="9">
        <v>9.64</v>
      </c>
      <c r="Q1168" t="s">
        <v>40</v>
      </c>
      <c r="R1168">
        <v>10831</v>
      </c>
      <c r="S1168" s="9">
        <v>26.86</v>
      </c>
      <c r="T1168" s="26">
        <v>3.99</v>
      </c>
      <c r="U1168" s="8">
        <v>107.17</v>
      </c>
      <c r="V1168" t="s">
        <v>112</v>
      </c>
      <c r="W1168" t="s">
        <v>2007</v>
      </c>
      <c r="X1168" t="s">
        <v>42</v>
      </c>
      <c r="Y1168" t="s">
        <v>1740</v>
      </c>
      <c r="AA1168" s="1">
        <f t="shared" si="98"/>
        <v>45932</v>
      </c>
      <c r="AB1168" s="2">
        <f t="shared" si="99"/>
        <v>10</v>
      </c>
      <c r="AC1168" s="2">
        <f t="shared" si="100"/>
        <v>2025</v>
      </c>
      <c r="AD1168" s="2" t="str">
        <f>IFERROR(VLOOKUP(A1168,'Aux Área'!$A$4:$B$123,2,0),"-")</f>
        <v>QSMS</v>
      </c>
    </row>
    <row r="1169" spans="1:30" x14ac:dyDescent="0.3">
      <c r="A1169" t="s">
        <v>58</v>
      </c>
      <c r="B1169" t="s">
        <v>250</v>
      </c>
      <c r="C1169" t="s">
        <v>2267</v>
      </c>
      <c r="D1169" t="s">
        <v>87</v>
      </c>
      <c r="E1169" t="s">
        <v>88</v>
      </c>
      <c r="F1169" t="s">
        <v>59</v>
      </c>
      <c r="G1169" t="s">
        <v>1500</v>
      </c>
      <c r="H1169" t="s">
        <v>36</v>
      </c>
      <c r="I1169" t="s">
        <v>37</v>
      </c>
      <c r="J1169" t="s">
        <v>285</v>
      </c>
      <c r="K1169" t="s">
        <v>286</v>
      </c>
      <c r="L1169" t="s">
        <v>91</v>
      </c>
      <c r="M1169" t="s">
        <v>38</v>
      </c>
      <c r="N1169" t="s">
        <v>39</v>
      </c>
      <c r="O1169" s="23">
        <v>250</v>
      </c>
      <c r="P1169" s="9">
        <v>8.1999999999999993</v>
      </c>
      <c r="Q1169" t="s">
        <v>40</v>
      </c>
      <c r="R1169">
        <v>40389</v>
      </c>
      <c r="S1169" s="9">
        <v>30.47</v>
      </c>
      <c r="T1169" s="26">
        <v>4.2409999999999997</v>
      </c>
      <c r="U1169" s="8">
        <v>129.21</v>
      </c>
      <c r="V1169" t="s">
        <v>2268</v>
      </c>
      <c r="W1169" t="s">
        <v>2007</v>
      </c>
      <c r="X1169" t="s">
        <v>42</v>
      </c>
      <c r="Y1169" t="s">
        <v>1740</v>
      </c>
      <c r="AA1169" s="1">
        <f t="shared" si="98"/>
        <v>45932</v>
      </c>
      <c r="AB1169" s="2">
        <f t="shared" si="99"/>
        <v>10</v>
      </c>
      <c r="AC1169" s="2">
        <f t="shared" si="100"/>
        <v>2025</v>
      </c>
      <c r="AD1169" s="2" t="str">
        <f>IFERROR(VLOOKUP(A1169,'Aux Área'!$A$4:$B$123,2,0),"-")</f>
        <v>CONSERVA</v>
      </c>
    </row>
    <row r="1170" spans="1:30" x14ac:dyDescent="0.3">
      <c r="A1170" t="s">
        <v>62</v>
      </c>
      <c r="B1170" t="s">
        <v>1455</v>
      </c>
      <c r="C1170" t="s">
        <v>2269</v>
      </c>
      <c r="D1170" t="s">
        <v>120</v>
      </c>
      <c r="E1170" t="s">
        <v>121</v>
      </c>
      <c r="F1170" t="s">
        <v>63</v>
      </c>
      <c r="G1170" t="s">
        <v>1500</v>
      </c>
      <c r="H1170" t="s">
        <v>36</v>
      </c>
      <c r="I1170" t="s">
        <v>37</v>
      </c>
      <c r="J1170" t="s">
        <v>169</v>
      </c>
      <c r="K1170" t="s">
        <v>170</v>
      </c>
      <c r="L1170" t="s">
        <v>124</v>
      </c>
      <c r="M1170" t="s">
        <v>38</v>
      </c>
      <c r="N1170" t="s">
        <v>39</v>
      </c>
      <c r="O1170" s="23">
        <v>403</v>
      </c>
      <c r="P1170" s="9">
        <v>10.45</v>
      </c>
      <c r="Q1170" t="s">
        <v>40</v>
      </c>
      <c r="R1170">
        <v>31433</v>
      </c>
      <c r="S1170" s="9">
        <v>38.56</v>
      </c>
      <c r="T1170" s="26">
        <v>3.89</v>
      </c>
      <c r="U1170" s="8">
        <v>150</v>
      </c>
      <c r="V1170" t="s">
        <v>41</v>
      </c>
      <c r="W1170" t="s">
        <v>2007</v>
      </c>
      <c r="X1170" t="s">
        <v>42</v>
      </c>
      <c r="Y1170" t="s">
        <v>1740</v>
      </c>
      <c r="AA1170" s="1">
        <f t="shared" si="98"/>
        <v>45932</v>
      </c>
      <c r="AB1170" s="2">
        <f t="shared" si="99"/>
        <v>10</v>
      </c>
      <c r="AC1170" s="2">
        <f t="shared" si="100"/>
        <v>2025</v>
      </c>
      <c r="AD1170" s="2" t="str">
        <f>IFERROR(VLOOKUP(A1170,'Aux Área'!$A$4:$B$123,2,0),"-")</f>
        <v>CONSERVA</v>
      </c>
    </row>
    <row r="1171" spans="1:30" x14ac:dyDescent="0.3">
      <c r="A1171" t="s">
        <v>52</v>
      </c>
      <c r="B1171" t="s">
        <v>1449</v>
      </c>
      <c r="C1171" t="s">
        <v>2270</v>
      </c>
      <c r="D1171" t="s">
        <v>446</v>
      </c>
      <c r="E1171" t="s">
        <v>447</v>
      </c>
      <c r="F1171" t="s">
        <v>53</v>
      </c>
      <c r="G1171" t="s">
        <v>1500</v>
      </c>
      <c r="H1171" t="s">
        <v>36</v>
      </c>
      <c r="I1171" t="s">
        <v>37</v>
      </c>
      <c r="J1171" t="s">
        <v>599</v>
      </c>
      <c r="K1171" t="s">
        <v>600</v>
      </c>
      <c r="L1171" t="s">
        <v>84</v>
      </c>
      <c r="M1171" t="s">
        <v>38</v>
      </c>
      <c r="N1171" t="s">
        <v>39</v>
      </c>
      <c r="O1171" s="23">
        <v>259</v>
      </c>
      <c r="P1171" s="9">
        <v>9.91</v>
      </c>
      <c r="Q1171" t="s">
        <v>40</v>
      </c>
      <c r="R1171">
        <v>20651</v>
      </c>
      <c r="S1171" s="9">
        <v>26.14</v>
      </c>
      <c r="T1171" s="26">
        <v>4.8209999999999997</v>
      </c>
      <c r="U1171" s="8">
        <v>126.03</v>
      </c>
      <c r="V1171" t="s">
        <v>41</v>
      </c>
      <c r="W1171" t="s">
        <v>2007</v>
      </c>
      <c r="X1171" t="s">
        <v>42</v>
      </c>
      <c r="Y1171" t="s">
        <v>1740</v>
      </c>
      <c r="AA1171" s="1">
        <f t="shared" si="98"/>
        <v>45932</v>
      </c>
      <c r="AB1171" s="2">
        <f t="shared" si="99"/>
        <v>10</v>
      </c>
      <c r="AC1171" s="2">
        <f t="shared" si="100"/>
        <v>2025</v>
      </c>
      <c r="AD1171" s="2" t="str">
        <f>IFERROR(VLOOKUP(A1171,'Aux Área'!$A$4:$B$123,2,0),"-")</f>
        <v>OPERAÇÃO</v>
      </c>
    </row>
    <row r="1172" spans="1:30" x14ac:dyDescent="0.3">
      <c r="A1172" t="s">
        <v>2271</v>
      </c>
      <c r="B1172" t="s">
        <v>2272</v>
      </c>
      <c r="C1172" t="s">
        <v>2273</v>
      </c>
      <c r="D1172" t="s">
        <v>2160</v>
      </c>
      <c r="E1172" t="s">
        <v>2161</v>
      </c>
      <c r="F1172" t="s">
        <v>2274</v>
      </c>
      <c r="G1172" t="s">
        <v>1135</v>
      </c>
      <c r="H1172" t="s">
        <v>2275</v>
      </c>
      <c r="I1172" t="s">
        <v>1497</v>
      </c>
      <c r="J1172" t="s">
        <v>599</v>
      </c>
      <c r="K1172" t="s">
        <v>600</v>
      </c>
      <c r="L1172" t="s">
        <v>84</v>
      </c>
      <c r="M1172" t="s">
        <v>38</v>
      </c>
      <c r="N1172" t="s">
        <v>39</v>
      </c>
      <c r="O1172" s="23">
        <v>0</v>
      </c>
      <c r="P1172" s="9">
        <v>0</v>
      </c>
      <c r="Q1172" t="s">
        <v>40</v>
      </c>
      <c r="R1172">
        <v>63</v>
      </c>
      <c r="S1172" s="9">
        <v>45.63</v>
      </c>
      <c r="T1172" s="26">
        <v>4.8209999999999997</v>
      </c>
      <c r="U1172" s="8">
        <v>219.97</v>
      </c>
      <c r="V1172" t="s">
        <v>41</v>
      </c>
      <c r="W1172" t="s">
        <v>2276</v>
      </c>
      <c r="X1172" t="s">
        <v>42</v>
      </c>
      <c r="Y1172" t="s">
        <v>2277</v>
      </c>
      <c r="AA1172" s="1">
        <f t="shared" si="98"/>
        <v>45932</v>
      </c>
      <c r="AB1172" s="2">
        <f t="shared" si="99"/>
        <v>10</v>
      </c>
      <c r="AC1172" s="2">
        <f t="shared" si="100"/>
        <v>2025</v>
      </c>
      <c r="AD1172" s="2" t="str">
        <f>IFERROR(VLOOKUP(A1172,'Aux Área'!$A$4:$B$123,2,0),"-")</f>
        <v>INSPEÇÃO</v>
      </c>
    </row>
    <row r="1173" spans="1:30" x14ac:dyDescent="0.3">
      <c r="A1173" t="s">
        <v>2278</v>
      </c>
      <c r="B1173" t="s">
        <v>2279</v>
      </c>
      <c r="C1173" t="s">
        <v>2280</v>
      </c>
      <c r="D1173" t="s">
        <v>391</v>
      </c>
      <c r="E1173" t="s">
        <v>392</v>
      </c>
      <c r="F1173" t="s">
        <v>2281</v>
      </c>
      <c r="G1173" t="s">
        <v>1135</v>
      </c>
      <c r="H1173" t="s">
        <v>2275</v>
      </c>
      <c r="I1173" t="s">
        <v>1497</v>
      </c>
      <c r="J1173" t="s">
        <v>599</v>
      </c>
      <c r="K1173" t="s">
        <v>600</v>
      </c>
      <c r="L1173" t="s">
        <v>84</v>
      </c>
      <c r="M1173" t="s">
        <v>38</v>
      </c>
      <c r="N1173" t="s">
        <v>39</v>
      </c>
      <c r="O1173" s="23">
        <v>0</v>
      </c>
      <c r="P1173" s="9">
        <v>0</v>
      </c>
      <c r="Q1173" t="s">
        <v>40</v>
      </c>
      <c r="R1173">
        <v>83</v>
      </c>
      <c r="S1173" s="9">
        <v>48.99</v>
      </c>
      <c r="T1173" s="26">
        <v>4.8209999999999997</v>
      </c>
      <c r="U1173" s="8">
        <v>236.17</v>
      </c>
      <c r="V1173" t="s">
        <v>41</v>
      </c>
      <c r="W1173" t="s">
        <v>2276</v>
      </c>
      <c r="X1173" t="s">
        <v>42</v>
      </c>
      <c r="Y1173" t="s">
        <v>2277</v>
      </c>
      <c r="AA1173" s="1">
        <f t="shared" si="98"/>
        <v>45932</v>
      </c>
      <c r="AB1173" s="2">
        <f t="shared" si="99"/>
        <v>10</v>
      </c>
      <c r="AC1173" s="2">
        <f t="shared" si="100"/>
        <v>2025</v>
      </c>
      <c r="AD1173" s="2" t="str">
        <f>IFERROR(VLOOKUP(A1173,'Aux Área'!$A$4:$B$123,2,0),"-")</f>
        <v>INSPEÇÃO</v>
      </c>
    </row>
    <row r="1174" spans="1:30" x14ac:dyDescent="0.3">
      <c r="A1174" t="s">
        <v>2282</v>
      </c>
      <c r="B1174" t="s">
        <v>2283</v>
      </c>
      <c r="C1174" t="s">
        <v>2284</v>
      </c>
      <c r="D1174" t="s">
        <v>2253</v>
      </c>
      <c r="E1174" t="s">
        <v>2254</v>
      </c>
      <c r="F1174" t="s">
        <v>2285</v>
      </c>
      <c r="G1174" t="s">
        <v>1135</v>
      </c>
      <c r="H1174" t="s">
        <v>2275</v>
      </c>
      <c r="I1174" t="s">
        <v>1497</v>
      </c>
      <c r="J1174" t="s">
        <v>599</v>
      </c>
      <c r="K1174" t="s">
        <v>600</v>
      </c>
      <c r="L1174" t="s">
        <v>84</v>
      </c>
      <c r="M1174" t="s">
        <v>38</v>
      </c>
      <c r="N1174" t="s">
        <v>39</v>
      </c>
      <c r="O1174" s="23">
        <v>0</v>
      </c>
      <c r="P1174" s="9">
        <v>0</v>
      </c>
      <c r="Q1174" t="s">
        <v>40</v>
      </c>
      <c r="R1174">
        <v>87</v>
      </c>
      <c r="S1174" s="9">
        <v>51.39</v>
      </c>
      <c r="T1174" s="26">
        <v>4.82</v>
      </c>
      <c r="U1174" s="8">
        <v>247.71</v>
      </c>
      <c r="V1174" t="s">
        <v>41</v>
      </c>
      <c r="W1174" t="s">
        <v>2276</v>
      </c>
      <c r="X1174" t="s">
        <v>42</v>
      </c>
      <c r="Y1174" t="s">
        <v>2277</v>
      </c>
      <c r="AA1174" s="1">
        <f t="shared" si="98"/>
        <v>45932</v>
      </c>
      <c r="AB1174" s="2">
        <f t="shared" si="99"/>
        <v>10</v>
      </c>
      <c r="AC1174" s="2">
        <f t="shared" si="100"/>
        <v>2025</v>
      </c>
      <c r="AD1174" s="2" t="str">
        <f>IFERROR(VLOOKUP(A1174,'Aux Área'!$A$4:$B$123,2,0),"-")</f>
        <v>INSPEÇÃO</v>
      </c>
    </row>
    <row r="1175" spans="1:30" x14ac:dyDescent="0.3">
      <c r="A1175" t="s">
        <v>2286</v>
      </c>
      <c r="B1175" t="s">
        <v>2287</v>
      </c>
      <c r="C1175" t="s">
        <v>2288</v>
      </c>
      <c r="D1175" t="s">
        <v>1297</v>
      </c>
      <c r="E1175" t="s">
        <v>2221</v>
      </c>
      <c r="F1175" t="s">
        <v>2289</v>
      </c>
      <c r="G1175" t="s">
        <v>1495</v>
      </c>
      <c r="H1175" t="s">
        <v>2020</v>
      </c>
      <c r="I1175" t="s">
        <v>2021</v>
      </c>
      <c r="J1175" t="s">
        <v>275</v>
      </c>
      <c r="K1175" t="s">
        <v>276</v>
      </c>
      <c r="L1175" t="s">
        <v>124</v>
      </c>
      <c r="M1175" t="s">
        <v>38</v>
      </c>
      <c r="N1175" t="s">
        <v>668</v>
      </c>
      <c r="O1175" s="23">
        <v>0</v>
      </c>
      <c r="P1175" s="9">
        <v>0</v>
      </c>
      <c r="Q1175" t="s">
        <v>40</v>
      </c>
      <c r="R1175">
        <v>2277</v>
      </c>
      <c r="S1175" s="9">
        <v>812.85</v>
      </c>
      <c r="T1175" s="26">
        <v>6.77</v>
      </c>
      <c r="U1175" s="8">
        <v>5502.99</v>
      </c>
      <c r="V1175" t="s">
        <v>2290</v>
      </c>
      <c r="W1175" t="s">
        <v>1985</v>
      </c>
      <c r="X1175" t="s">
        <v>42</v>
      </c>
      <c r="Y1175" t="s">
        <v>1986</v>
      </c>
      <c r="AA1175" s="1">
        <f t="shared" si="98"/>
        <v>45932</v>
      </c>
      <c r="AB1175" s="2">
        <f t="shared" ref="AB1175" si="101">MONTH(AA1175)</f>
        <v>10</v>
      </c>
      <c r="AC1175" s="2">
        <f t="shared" si="100"/>
        <v>2025</v>
      </c>
      <c r="AD1175" s="2" t="str">
        <f>IFERROR(VLOOKUP(A1175,'Aux Área'!$A$4:$B$123,2,0),"-")</f>
        <v>PESADOS</v>
      </c>
    </row>
    <row r="1176" spans="1:30" x14ac:dyDescent="0.3">
      <c r="A1176" t="s">
        <v>2286</v>
      </c>
      <c r="C1176" t="s">
        <v>15656</v>
      </c>
      <c r="F1176" t="s">
        <v>2289</v>
      </c>
      <c r="K1176" t="s">
        <v>276</v>
      </c>
      <c r="N1176" t="s">
        <v>15690</v>
      </c>
      <c r="O1176" t="s">
        <v>15244</v>
      </c>
      <c r="P1176" s="9" t="s">
        <v>15244</v>
      </c>
      <c r="Q1176" t="s">
        <v>40</v>
      </c>
      <c r="R1176" t="s">
        <v>15244</v>
      </c>
      <c r="S1176">
        <v>77.12</v>
      </c>
      <c r="U1176" s="8">
        <v>292.32</v>
      </c>
      <c r="X1176" t="s">
        <v>42</v>
      </c>
      <c r="Y1176" t="s">
        <v>1986</v>
      </c>
      <c r="AA1176" s="1">
        <f>IFERROR(DATEVALUE(C1176),"-")</f>
        <v>45932</v>
      </c>
      <c r="AB1176" s="2">
        <f>IFERROR(MONTH(AA1176),"-")</f>
        <v>10</v>
      </c>
      <c r="AC1176" s="2">
        <f>IFERROR(YEAR(AA1176),"-")</f>
        <v>2025</v>
      </c>
      <c r="AD1176" s="2" t="str">
        <f>IFERROR(VLOOKUP(A1176,'Aux Área'!$A$4:$B$123,2,0),"-")</f>
        <v>PESADOS</v>
      </c>
    </row>
    <row r="1177" spans="1:30" x14ac:dyDescent="0.3">
      <c r="A1177" t="s">
        <v>60</v>
      </c>
      <c r="B1177" t="s">
        <v>614</v>
      </c>
      <c r="C1177" t="s">
        <v>2291</v>
      </c>
      <c r="D1177" t="s">
        <v>1206</v>
      </c>
      <c r="E1177" t="s">
        <v>1207</v>
      </c>
      <c r="F1177" t="s">
        <v>61</v>
      </c>
      <c r="G1177" t="s">
        <v>1500</v>
      </c>
      <c r="H1177" t="s">
        <v>36</v>
      </c>
      <c r="I1177" t="s">
        <v>37</v>
      </c>
      <c r="J1177" t="s">
        <v>623</v>
      </c>
      <c r="K1177" t="s">
        <v>624</v>
      </c>
      <c r="L1177" t="s">
        <v>181</v>
      </c>
      <c r="M1177" t="s">
        <v>38</v>
      </c>
      <c r="N1177" t="s">
        <v>39</v>
      </c>
      <c r="O1177" s="23">
        <v>370</v>
      </c>
      <c r="P1177" s="9">
        <v>9.59</v>
      </c>
      <c r="Q1177" t="s">
        <v>40</v>
      </c>
      <c r="R1177">
        <v>11201</v>
      </c>
      <c r="S1177" s="9">
        <v>38.590000000000003</v>
      </c>
      <c r="T1177" s="26">
        <v>4.79</v>
      </c>
      <c r="U1177" s="8">
        <v>184.85</v>
      </c>
      <c r="V1177" t="s">
        <v>41</v>
      </c>
      <c r="W1177" t="s">
        <v>2007</v>
      </c>
      <c r="X1177" t="s">
        <v>42</v>
      </c>
      <c r="Y1177" t="s">
        <v>1740</v>
      </c>
      <c r="AA1177" s="1">
        <f t="shared" ref="AA1177:AA1208" si="102">DATEVALUE(C1177)</f>
        <v>45932</v>
      </c>
      <c r="AB1177" s="2">
        <f t="shared" ref="AB1177:AB1208" si="103">MONTH(AA1177)</f>
        <v>10</v>
      </c>
      <c r="AC1177" s="2">
        <f t="shared" ref="AC1177:AC1208" si="104">YEAR(AA1177)</f>
        <v>2025</v>
      </c>
      <c r="AD1177" s="2" t="str">
        <f>IFERROR(VLOOKUP(A1177,'Aux Área'!$A$4:$B$123,2,0),"-")</f>
        <v>QSMS</v>
      </c>
    </row>
    <row r="1178" spans="1:30" x14ac:dyDescent="0.3">
      <c r="A1178" t="s">
        <v>64</v>
      </c>
      <c r="B1178" t="s">
        <v>332</v>
      </c>
      <c r="C1178" t="s">
        <v>2292</v>
      </c>
      <c r="D1178" t="s">
        <v>127</v>
      </c>
      <c r="E1178" t="s">
        <v>128</v>
      </c>
      <c r="F1178" t="s">
        <v>65</v>
      </c>
      <c r="G1178" t="s">
        <v>1500</v>
      </c>
      <c r="H1178" t="s">
        <v>36</v>
      </c>
      <c r="I1178" t="s">
        <v>37</v>
      </c>
      <c r="J1178" t="s">
        <v>165</v>
      </c>
      <c r="K1178" t="s">
        <v>166</v>
      </c>
      <c r="L1178" t="s">
        <v>167</v>
      </c>
      <c r="M1178" t="s">
        <v>38</v>
      </c>
      <c r="N1178" t="s">
        <v>39</v>
      </c>
      <c r="O1178" s="23">
        <v>387</v>
      </c>
      <c r="P1178" s="9">
        <v>10.79</v>
      </c>
      <c r="Q1178" t="s">
        <v>40</v>
      </c>
      <c r="R1178">
        <v>20771</v>
      </c>
      <c r="S1178" s="9">
        <v>35.869999999999997</v>
      </c>
      <c r="T1178" s="26">
        <v>4.4610000000000003</v>
      </c>
      <c r="U1178" s="8">
        <v>160</v>
      </c>
      <c r="V1178" t="s">
        <v>41</v>
      </c>
      <c r="W1178" t="s">
        <v>2007</v>
      </c>
      <c r="X1178" t="s">
        <v>42</v>
      </c>
      <c r="Y1178" t="s">
        <v>1740</v>
      </c>
      <c r="AA1178" s="1">
        <f t="shared" si="102"/>
        <v>45932</v>
      </c>
      <c r="AB1178" s="2">
        <f t="shared" si="103"/>
        <v>10</v>
      </c>
      <c r="AC1178" s="2">
        <f t="shared" si="104"/>
        <v>2025</v>
      </c>
      <c r="AD1178" s="2" t="str">
        <f>IFERROR(VLOOKUP(A1178,'Aux Área'!$A$4:$B$123,2,0),"-")</f>
        <v>ENGENHARIA</v>
      </c>
    </row>
    <row r="1179" spans="1:30" x14ac:dyDescent="0.3">
      <c r="A1179" t="s">
        <v>66</v>
      </c>
      <c r="B1179" t="s">
        <v>464</v>
      </c>
      <c r="C1179" t="s">
        <v>2293</v>
      </c>
      <c r="D1179" t="s">
        <v>151</v>
      </c>
      <c r="E1179" t="s">
        <v>152</v>
      </c>
      <c r="F1179" t="s">
        <v>67</v>
      </c>
      <c r="G1179" t="s">
        <v>1503</v>
      </c>
      <c r="H1179" t="s">
        <v>36</v>
      </c>
      <c r="I1179" t="s">
        <v>37</v>
      </c>
      <c r="J1179" t="s">
        <v>1441</v>
      </c>
      <c r="K1179" t="s">
        <v>1442</v>
      </c>
      <c r="L1179" t="s">
        <v>746</v>
      </c>
      <c r="M1179" t="s">
        <v>747</v>
      </c>
      <c r="N1179" t="s">
        <v>39</v>
      </c>
      <c r="O1179" s="23">
        <v>460</v>
      </c>
      <c r="P1179" s="9">
        <v>11.35</v>
      </c>
      <c r="Q1179" t="s">
        <v>40</v>
      </c>
      <c r="R1179">
        <v>8816</v>
      </c>
      <c r="S1179" s="9">
        <v>40.520000000000003</v>
      </c>
      <c r="T1179" s="26">
        <v>4.9409999999999998</v>
      </c>
      <c r="U1179" s="8">
        <v>200.2</v>
      </c>
      <c r="V1179" t="s">
        <v>2294</v>
      </c>
      <c r="W1179" t="s">
        <v>2007</v>
      </c>
      <c r="X1179" t="s">
        <v>42</v>
      </c>
      <c r="Y1179" t="s">
        <v>1740</v>
      </c>
      <c r="AA1179" s="1">
        <f t="shared" si="102"/>
        <v>45932</v>
      </c>
      <c r="AB1179" s="2">
        <f t="shared" si="103"/>
        <v>10</v>
      </c>
      <c r="AC1179" s="2">
        <f t="shared" si="104"/>
        <v>2025</v>
      </c>
      <c r="AD1179" s="2" t="str">
        <f>IFERROR(VLOOKUP(A1179,'Aux Área'!$A$4:$B$123,2,0),"-")</f>
        <v>OPERAÇÃO</v>
      </c>
    </row>
    <row r="1180" spans="1:30" x14ac:dyDescent="0.3">
      <c r="A1180" t="s">
        <v>1945</v>
      </c>
      <c r="B1180" t="s">
        <v>2124</v>
      </c>
      <c r="C1180" t="s">
        <v>2295</v>
      </c>
      <c r="D1180" t="s">
        <v>1802</v>
      </c>
      <c r="E1180" t="s">
        <v>1803</v>
      </c>
      <c r="F1180" t="s">
        <v>653</v>
      </c>
      <c r="G1180" t="s">
        <v>1495</v>
      </c>
      <c r="H1180" t="s">
        <v>1804</v>
      </c>
      <c r="I1180" t="s">
        <v>1497</v>
      </c>
      <c r="J1180" t="s">
        <v>231</v>
      </c>
      <c r="K1180" t="s">
        <v>232</v>
      </c>
      <c r="L1180" t="s">
        <v>217</v>
      </c>
      <c r="M1180" t="s">
        <v>38</v>
      </c>
      <c r="N1180" t="s">
        <v>668</v>
      </c>
      <c r="O1180" s="23">
        <v>0</v>
      </c>
      <c r="P1180" s="9">
        <v>0</v>
      </c>
      <c r="Q1180" t="s">
        <v>40</v>
      </c>
      <c r="R1180">
        <v>0</v>
      </c>
      <c r="S1180" s="9">
        <v>113.5</v>
      </c>
      <c r="T1180" s="26">
        <v>5.99</v>
      </c>
      <c r="U1180" s="8">
        <v>679.91</v>
      </c>
      <c r="V1180" t="s">
        <v>2296</v>
      </c>
      <c r="W1180" t="s">
        <v>652</v>
      </c>
      <c r="X1180" t="s">
        <v>42</v>
      </c>
      <c r="Y1180" t="s">
        <v>653</v>
      </c>
      <c r="AA1180" s="1">
        <f t="shared" si="102"/>
        <v>45933</v>
      </c>
      <c r="AB1180" s="2">
        <f t="shared" si="103"/>
        <v>10</v>
      </c>
      <c r="AC1180" s="2">
        <f t="shared" si="104"/>
        <v>2025</v>
      </c>
      <c r="AD1180" s="2" t="str">
        <f>IFERROR(VLOOKUP(A1180,'Aux Área'!$A$4:$B$123,2,0),"-")</f>
        <v>SÃO PEDRO</v>
      </c>
    </row>
    <row r="1181" spans="1:30" x14ac:dyDescent="0.3">
      <c r="A1181" t="s">
        <v>654</v>
      </c>
      <c r="B1181" t="s">
        <v>655</v>
      </c>
      <c r="C1181" t="s">
        <v>2297</v>
      </c>
      <c r="D1181" t="s">
        <v>1802</v>
      </c>
      <c r="E1181" t="s">
        <v>1803</v>
      </c>
      <c r="F1181" t="s">
        <v>653</v>
      </c>
      <c r="G1181" t="s">
        <v>659</v>
      </c>
      <c r="H1181" t="s">
        <v>660</v>
      </c>
      <c r="I1181" t="s">
        <v>661</v>
      </c>
      <c r="J1181" t="s">
        <v>231</v>
      </c>
      <c r="K1181" t="s">
        <v>232</v>
      </c>
      <c r="L1181" t="s">
        <v>217</v>
      </c>
      <c r="M1181" t="s">
        <v>38</v>
      </c>
      <c r="N1181" t="s">
        <v>638</v>
      </c>
      <c r="O1181" s="23">
        <v>0</v>
      </c>
      <c r="P1181" s="9">
        <v>0</v>
      </c>
      <c r="Q1181" t="s">
        <v>40</v>
      </c>
      <c r="R1181">
        <v>0</v>
      </c>
      <c r="S1181" s="9">
        <v>45.31</v>
      </c>
      <c r="T1181" s="26">
        <v>5.851</v>
      </c>
      <c r="U1181" s="8">
        <v>265.10000000000002</v>
      </c>
      <c r="V1181" t="s">
        <v>2298</v>
      </c>
      <c r="W1181" t="s">
        <v>652</v>
      </c>
      <c r="X1181" t="s">
        <v>42</v>
      </c>
      <c r="Y1181" t="s">
        <v>653</v>
      </c>
      <c r="AA1181" s="1">
        <f t="shared" si="102"/>
        <v>45933</v>
      </c>
      <c r="AB1181" s="2">
        <f t="shared" si="103"/>
        <v>10</v>
      </c>
      <c r="AC1181" s="2">
        <f t="shared" si="104"/>
        <v>2025</v>
      </c>
      <c r="AD1181" s="2" t="str">
        <f>IFERROR(VLOOKUP(A1181,'Aux Área'!$A$4:$B$123,2,0),"-")</f>
        <v>SÃO PEDRO</v>
      </c>
    </row>
    <row r="1182" spans="1:30" x14ac:dyDescent="0.3">
      <c r="A1182" t="s">
        <v>76</v>
      </c>
      <c r="B1182" t="s">
        <v>380</v>
      </c>
      <c r="C1182" t="s">
        <v>2299</v>
      </c>
      <c r="D1182" t="s">
        <v>382</v>
      </c>
      <c r="E1182" t="s">
        <v>383</v>
      </c>
      <c r="F1182" t="s">
        <v>77</v>
      </c>
      <c r="G1182" t="s">
        <v>1500</v>
      </c>
      <c r="H1182" t="s">
        <v>36</v>
      </c>
      <c r="I1182" t="s">
        <v>37</v>
      </c>
      <c r="J1182" t="s">
        <v>552</v>
      </c>
      <c r="K1182" t="s">
        <v>553</v>
      </c>
      <c r="L1182" t="s">
        <v>155</v>
      </c>
      <c r="M1182" t="s">
        <v>38</v>
      </c>
      <c r="N1182" t="s">
        <v>39</v>
      </c>
      <c r="O1182" s="23">
        <v>289</v>
      </c>
      <c r="P1182" s="9">
        <v>9.09</v>
      </c>
      <c r="Q1182" t="s">
        <v>40</v>
      </c>
      <c r="R1182">
        <v>29085</v>
      </c>
      <c r="S1182" s="9">
        <v>31.8</v>
      </c>
      <c r="T1182" s="26">
        <v>4.5410000000000004</v>
      </c>
      <c r="U1182" s="8">
        <v>144.41</v>
      </c>
      <c r="V1182" t="s">
        <v>41</v>
      </c>
      <c r="W1182" t="s">
        <v>2007</v>
      </c>
      <c r="X1182" t="s">
        <v>42</v>
      </c>
      <c r="Y1182" t="s">
        <v>1740</v>
      </c>
      <c r="AA1182" s="1">
        <f t="shared" si="102"/>
        <v>45933</v>
      </c>
      <c r="AB1182" s="2">
        <f t="shared" si="103"/>
        <v>10</v>
      </c>
      <c r="AC1182" s="2">
        <f t="shared" si="104"/>
        <v>2025</v>
      </c>
      <c r="AD1182" s="2" t="str">
        <f>IFERROR(VLOOKUP(A1182,'Aux Área'!$A$4:$B$123,2,0),"-")</f>
        <v>QSMS</v>
      </c>
    </row>
    <row r="1183" spans="1:30" x14ac:dyDescent="0.3">
      <c r="A1183" t="s">
        <v>48</v>
      </c>
      <c r="B1183" t="s">
        <v>288</v>
      </c>
      <c r="C1183" t="s">
        <v>2300</v>
      </c>
      <c r="D1183" t="s">
        <v>132</v>
      </c>
      <c r="E1183" t="s">
        <v>133</v>
      </c>
      <c r="F1183" t="s">
        <v>49</v>
      </c>
      <c r="G1183" t="s">
        <v>1500</v>
      </c>
      <c r="H1183" t="s">
        <v>36</v>
      </c>
      <c r="I1183" t="s">
        <v>37</v>
      </c>
      <c r="J1183" t="s">
        <v>1268</v>
      </c>
      <c r="K1183" t="s">
        <v>1269</v>
      </c>
      <c r="L1183" t="s">
        <v>84</v>
      </c>
      <c r="M1183" t="s">
        <v>38</v>
      </c>
      <c r="N1183" t="s">
        <v>39</v>
      </c>
      <c r="O1183" s="23">
        <v>284</v>
      </c>
      <c r="P1183" s="9">
        <v>8.2899999999999991</v>
      </c>
      <c r="Q1183" t="s">
        <v>40</v>
      </c>
      <c r="R1183">
        <v>11252</v>
      </c>
      <c r="S1183" s="9">
        <v>34.270000000000003</v>
      </c>
      <c r="T1183" s="26">
        <v>5.29</v>
      </c>
      <c r="U1183" s="8">
        <v>181.28</v>
      </c>
      <c r="V1183" t="s">
        <v>41</v>
      </c>
      <c r="W1183" t="s">
        <v>2007</v>
      </c>
      <c r="X1183" t="s">
        <v>42</v>
      </c>
      <c r="Y1183" t="s">
        <v>1740</v>
      </c>
      <c r="AA1183" s="1">
        <f t="shared" si="102"/>
        <v>45933</v>
      </c>
      <c r="AB1183" s="2">
        <f t="shared" si="103"/>
        <v>10</v>
      </c>
      <c r="AC1183" s="2">
        <f t="shared" si="104"/>
        <v>2025</v>
      </c>
      <c r="AD1183" s="2" t="str">
        <f>IFERROR(VLOOKUP(A1183,'Aux Área'!$A$4:$B$123,2,0),"-")</f>
        <v>ENGENHARIA</v>
      </c>
    </row>
    <row r="1184" spans="1:30" x14ac:dyDescent="0.3">
      <c r="A1184" t="s">
        <v>2117</v>
      </c>
      <c r="B1184" t="s">
        <v>1946</v>
      </c>
      <c r="C1184" t="s">
        <v>2301</v>
      </c>
      <c r="D1184" t="s">
        <v>1948</v>
      </c>
      <c r="E1184" t="s">
        <v>1949</v>
      </c>
      <c r="F1184" t="s">
        <v>653</v>
      </c>
      <c r="G1184" t="s">
        <v>635</v>
      </c>
      <c r="H1184" t="s">
        <v>1804</v>
      </c>
      <c r="I1184" t="s">
        <v>1497</v>
      </c>
      <c r="J1184" t="s">
        <v>409</v>
      </c>
      <c r="K1184" t="s">
        <v>410</v>
      </c>
      <c r="L1184" t="s">
        <v>141</v>
      </c>
      <c r="M1184" t="s">
        <v>38</v>
      </c>
      <c r="N1184" t="s">
        <v>668</v>
      </c>
      <c r="O1184" s="23">
        <v>0</v>
      </c>
      <c r="P1184" s="9">
        <v>0</v>
      </c>
      <c r="Q1184" t="s">
        <v>40</v>
      </c>
      <c r="R1184">
        <v>0</v>
      </c>
      <c r="S1184" s="9">
        <v>102</v>
      </c>
      <c r="T1184" s="26">
        <v>6.09</v>
      </c>
      <c r="U1184" s="8">
        <v>621.17999999999995</v>
      </c>
      <c r="V1184" t="s">
        <v>2302</v>
      </c>
      <c r="W1184" t="s">
        <v>652</v>
      </c>
      <c r="X1184" t="s">
        <v>42</v>
      </c>
      <c r="Y1184" t="s">
        <v>653</v>
      </c>
      <c r="AA1184" s="1">
        <f t="shared" si="102"/>
        <v>45933</v>
      </c>
      <c r="AB1184" s="2">
        <f t="shared" si="103"/>
        <v>10</v>
      </c>
      <c r="AC1184" s="2">
        <f t="shared" si="104"/>
        <v>2025</v>
      </c>
      <c r="AD1184" s="2" t="str">
        <f>IFERROR(VLOOKUP(A1184,'Aux Área'!$A$4:$B$123,2,0),"-")</f>
        <v>SÃO PEDRO</v>
      </c>
    </row>
    <row r="1185" spans="1:30" x14ac:dyDescent="0.3">
      <c r="A1185" t="s">
        <v>2260</v>
      </c>
      <c r="B1185" t="s">
        <v>113</v>
      </c>
      <c r="C1185" t="s">
        <v>2303</v>
      </c>
      <c r="D1185" t="s">
        <v>2176</v>
      </c>
      <c r="E1185" t="s">
        <v>2177</v>
      </c>
      <c r="F1185" t="s">
        <v>2262</v>
      </c>
      <c r="G1185" t="s">
        <v>35</v>
      </c>
      <c r="H1185" t="s">
        <v>2263</v>
      </c>
      <c r="I1185" t="s">
        <v>2186</v>
      </c>
      <c r="J1185" t="s">
        <v>104</v>
      </c>
      <c r="K1185" t="s">
        <v>105</v>
      </c>
      <c r="L1185" t="s">
        <v>84</v>
      </c>
      <c r="M1185" t="s">
        <v>38</v>
      </c>
      <c r="N1185" t="s">
        <v>2304</v>
      </c>
      <c r="O1185" s="23">
        <v>144</v>
      </c>
      <c r="P1185" s="9">
        <v>5.12</v>
      </c>
      <c r="Q1185" t="s">
        <v>40</v>
      </c>
      <c r="R1185">
        <v>1475</v>
      </c>
      <c r="S1185" s="9">
        <v>28.14</v>
      </c>
      <c r="T1185" s="26">
        <v>6.0289999999999999</v>
      </c>
      <c r="U1185" s="8">
        <v>169.65</v>
      </c>
      <c r="V1185" t="s">
        <v>2305</v>
      </c>
      <c r="W1185" t="s">
        <v>2007</v>
      </c>
      <c r="X1185" t="s">
        <v>42</v>
      </c>
      <c r="Y1185" t="s">
        <v>1740</v>
      </c>
      <c r="AA1185" s="1">
        <f t="shared" si="102"/>
        <v>45933</v>
      </c>
      <c r="AB1185" s="2">
        <f t="shared" si="103"/>
        <v>10</v>
      </c>
      <c r="AC1185" s="2">
        <f t="shared" si="104"/>
        <v>2025</v>
      </c>
      <c r="AD1185" s="2" t="str">
        <f>IFERROR(VLOOKUP(A1185,'Aux Área'!$A$4:$B$123,2,0),"-")</f>
        <v>INSPEÇÃO</v>
      </c>
    </row>
    <row r="1186" spans="1:30" x14ac:dyDescent="0.3">
      <c r="A1186" t="s">
        <v>2306</v>
      </c>
      <c r="B1186" t="s">
        <v>2307</v>
      </c>
      <c r="C1186" t="s">
        <v>2308</v>
      </c>
      <c r="D1186" t="s">
        <v>958</v>
      </c>
      <c r="E1186" t="s">
        <v>959</v>
      </c>
      <c r="F1186" t="s">
        <v>2309</v>
      </c>
      <c r="G1186" t="s">
        <v>1135</v>
      </c>
      <c r="H1186" t="s">
        <v>2275</v>
      </c>
      <c r="I1186" t="s">
        <v>1497</v>
      </c>
      <c r="J1186" t="s">
        <v>241</v>
      </c>
      <c r="K1186" t="s">
        <v>242</v>
      </c>
      <c r="L1186" t="s">
        <v>110</v>
      </c>
      <c r="M1186" t="s">
        <v>38</v>
      </c>
      <c r="N1186" t="s">
        <v>39</v>
      </c>
      <c r="O1186" s="23">
        <v>0</v>
      </c>
      <c r="P1186" s="9">
        <v>0</v>
      </c>
      <c r="Q1186" t="s">
        <v>40</v>
      </c>
      <c r="R1186">
        <v>93</v>
      </c>
      <c r="S1186" s="9">
        <v>45.41</v>
      </c>
      <c r="T1186" s="26">
        <v>4.29</v>
      </c>
      <c r="U1186" s="8">
        <v>194.79</v>
      </c>
      <c r="V1186" t="s">
        <v>41</v>
      </c>
      <c r="W1186" t="s">
        <v>2276</v>
      </c>
      <c r="X1186" t="s">
        <v>42</v>
      </c>
      <c r="Y1186" t="s">
        <v>2277</v>
      </c>
      <c r="AA1186" s="1">
        <f t="shared" si="102"/>
        <v>45933</v>
      </c>
      <c r="AB1186" s="2">
        <f t="shared" si="103"/>
        <v>10</v>
      </c>
      <c r="AC1186" s="2">
        <f t="shared" si="104"/>
        <v>2025</v>
      </c>
      <c r="AD1186" s="2" t="str">
        <f>IFERROR(VLOOKUP(A1186,'Aux Área'!$A$4:$B$123,2,0),"-")</f>
        <v>INSPEÇÃO</v>
      </c>
    </row>
    <row r="1187" spans="1:30" x14ac:dyDescent="0.3">
      <c r="A1187" t="s">
        <v>52</v>
      </c>
      <c r="B1187" t="s">
        <v>1449</v>
      </c>
      <c r="C1187" t="s">
        <v>2310</v>
      </c>
      <c r="D1187" t="s">
        <v>446</v>
      </c>
      <c r="E1187" t="s">
        <v>447</v>
      </c>
      <c r="F1187" t="s">
        <v>53</v>
      </c>
      <c r="G1187" t="s">
        <v>1500</v>
      </c>
      <c r="H1187" t="s">
        <v>36</v>
      </c>
      <c r="I1187" t="s">
        <v>37</v>
      </c>
      <c r="J1187" t="s">
        <v>231</v>
      </c>
      <c r="K1187" t="s">
        <v>232</v>
      </c>
      <c r="L1187" t="s">
        <v>217</v>
      </c>
      <c r="M1187" t="s">
        <v>38</v>
      </c>
      <c r="N1187" t="s">
        <v>39</v>
      </c>
      <c r="O1187" s="23">
        <v>430</v>
      </c>
      <c r="P1187" s="9">
        <v>11.14</v>
      </c>
      <c r="Q1187" t="s">
        <v>40</v>
      </c>
      <c r="R1187">
        <v>21081</v>
      </c>
      <c r="S1187" s="9">
        <v>38.590000000000003</v>
      </c>
      <c r="T1187" s="26">
        <v>4.25</v>
      </c>
      <c r="U1187" s="8">
        <v>164.02</v>
      </c>
      <c r="V1187" t="s">
        <v>2311</v>
      </c>
      <c r="W1187" t="s">
        <v>2007</v>
      </c>
      <c r="X1187" t="s">
        <v>42</v>
      </c>
      <c r="Y1187" t="s">
        <v>1740</v>
      </c>
      <c r="AA1187" s="1">
        <f t="shared" si="102"/>
        <v>45933</v>
      </c>
      <c r="AB1187" s="2">
        <f t="shared" si="103"/>
        <v>10</v>
      </c>
      <c r="AC1187" s="2">
        <f t="shared" si="104"/>
        <v>2025</v>
      </c>
      <c r="AD1187" s="2" t="str">
        <f>IFERROR(VLOOKUP(A1187,'Aux Área'!$A$4:$B$123,2,0),"-")</f>
        <v>OPERAÇÃO</v>
      </c>
    </row>
    <row r="1188" spans="1:30" x14ac:dyDescent="0.3">
      <c r="A1188" t="s">
        <v>50</v>
      </c>
      <c r="B1188" t="s">
        <v>324</v>
      </c>
      <c r="C1188" t="s">
        <v>2312</v>
      </c>
      <c r="D1188" t="s">
        <v>326</v>
      </c>
      <c r="E1188" t="s">
        <v>327</v>
      </c>
      <c r="F1188" t="s">
        <v>51</v>
      </c>
      <c r="G1188" t="s">
        <v>1500</v>
      </c>
      <c r="H1188" t="s">
        <v>36</v>
      </c>
      <c r="I1188" t="s">
        <v>37</v>
      </c>
      <c r="J1188" t="s">
        <v>599</v>
      </c>
      <c r="K1188" t="s">
        <v>600</v>
      </c>
      <c r="L1188" t="s">
        <v>84</v>
      </c>
      <c r="M1188" t="s">
        <v>38</v>
      </c>
      <c r="N1188" t="s">
        <v>39</v>
      </c>
      <c r="O1188" s="23">
        <v>383</v>
      </c>
      <c r="P1188" s="9">
        <v>8.7799999999999994</v>
      </c>
      <c r="Q1188" t="s">
        <v>40</v>
      </c>
      <c r="R1188">
        <v>10799</v>
      </c>
      <c r="S1188" s="9">
        <v>43.61</v>
      </c>
      <c r="T1188" s="26">
        <v>4.82</v>
      </c>
      <c r="U1188" s="8">
        <v>210.21</v>
      </c>
      <c r="V1188" t="s">
        <v>41</v>
      </c>
      <c r="W1188" t="s">
        <v>2007</v>
      </c>
      <c r="X1188" t="s">
        <v>42</v>
      </c>
      <c r="Y1188" t="s">
        <v>1740</v>
      </c>
      <c r="AA1188" s="1">
        <f t="shared" si="102"/>
        <v>45933</v>
      </c>
      <c r="AB1188" s="2">
        <f t="shared" si="103"/>
        <v>10</v>
      </c>
      <c r="AC1188" s="2">
        <f t="shared" si="104"/>
        <v>2025</v>
      </c>
      <c r="AD1188" s="2" t="str">
        <f>IFERROR(VLOOKUP(A1188,'Aux Área'!$A$4:$B$123,2,0),"-")</f>
        <v>TI</v>
      </c>
    </row>
    <row r="1189" spans="1:30" x14ac:dyDescent="0.3">
      <c r="A1189" t="s">
        <v>58</v>
      </c>
      <c r="B1189" t="s">
        <v>250</v>
      </c>
      <c r="C1189" t="s">
        <v>2313</v>
      </c>
      <c r="D1189" t="s">
        <v>87</v>
      </c>
      <c r="E1189" t="s">
        <v>88</v>
      </c>
      <c r="F1189" t="s">
        <v>59</v>
      </c>
      <c r="G1189" t="s">
        <v>1500</v>
      </c>
      <c r="H1189" t="s">
        <v>36</v>
      </c>
      <c r="I1189" t="s">
        <v>37</v>
      </c>
      <c r="J1189" t="s">
        <v>172</v>
      </c>
      <c r="K1189" t="s">
        <v>173</v>
      </c>
      <c r="L1189" t="s">
        <v>124</v>
      </c>
      <c r="M1189" t="s">
        <v>38</v>
      </c>
      <c r="N1189" t="s">
        <v>39</v>
      </c>
      <c r="O1189" s="23">
        <v>286</v>
      </c>
      <c r="P1189" s="9">
        <v>8.65</v>
      </c>
      <c r="Q1189" t="s">
        <v>40</v>
      </c>
      <c r="R1189">
        <v>40675</v>
      </c>
      <c r="S1189" s="9">
        <v>33.07</v>
      </c>
      <c r="T1189" s="26">
        <v>3.99</v>
      </c>
      <c r="U1189" s="8">
        <v>131.94999999999999</v>
      </c>
      <c r="V1189" t="s">
        <v>112</v>
      </c>
      <c r="W1189" t="s">
        <v>2007</v>
      </c>
      <c r="X1189" t="s">
        <v>42</v>
      </c>
      <c r="Y1189" t="s">
        <v>1740</v>
      </c>
      <c r="AA1189" s="1">
        <f t="shared" si="102"/>
        <v>45933</v>
      </c>
      <c r="AB1189" s="2">
        <f t="shared" si="103"/>
        <v>10</v>
      </c>
      <c r="AC1189" s="2">
        <f t="shared" si="104"/>
        <v>2025</v>
      </c>
      <c r="AD1189" s="2" t="str">
        <f>IFERROR(VLOOKUP(A1189,'Aux Área'!$A$4:$B$123,2,0),"-")</f>
        <v>CONSERVA</v>
      </c>
    </row>
    <row r="1190" spans="1:30" x14ac:dyDescent="0.3">
      <c r="A1190" t="s">
        <v>2314</v>
      </c>
      <c r="B1190" t="s">
        <v>2315</v>
      </c>
      <c r="C1190" t="s">
        <v>2316</v>
      </c>
      <c r="D1190" t="s">
        <v>1562</v>
      </c>
      <c r="E1190" t="s">
        <v>1563</v>
      </c>
      <c r="F1190" t="s">
        <v>2317</v>
      </c>
      <c r="G1190" t="s">
        <v>1300</v>
      </c>
      <c r="H1190" t="s">
        <v>1301</v>
      </c>
      <c r="I1190" t="s">
        <v>839</v>
      </c>
      <c r="J1190" t="s">
        <v>1122</v>
      </c>
      <c r="K1190" t="s">
        <v>1123</v>
      </c>
      <c r="L1190" t="s">
        <v>110</v>
      </c>
      <c r="M1190" t="s">
        <v>38</v>
      </c>
      <c r="N1190" t="s">
        <v>39</v>
      </c>
      <c r="O1190" s="23">
        <v>0</v>
      </c>
      <c r="P1190" s="9">
        <v>0</v>
      </c>
      <c r="Q1190" t="s">
        <v>40</v>
      </c>
      <c r="R1190">
        <v>93</v>
      </c>
      <c r="S1190" s="9">
        <v>44.09</v>
      </c>
      <c r="T1190" s="26">
        <v>4.1890000000000001</v>
      </c>
      <c r="U1190" s="8">
        <v>184.71</v>
      </c>
      <c r="V1190" t="s">
        <v>41</v>
      </c>
      <c r="W1190" t="s">
        <v>2276</v>
      </c>
      <c r="X1190" t="s">
        <v>42</v>
      </c>
      <c r="Y1190" t="s">
        <v>2277</v>
      </c>
      <c r="AA1190" s="1">
        <f t="shared" si="102"/>
        <v>45933</v>
      </c>
      <c r="AB1190" s="2">
        <f t="shared" si="103"/>
        <v>10</v>
      </c>
      <c r="AC1190" s="2">
        <f t="shared" si="104"/>
        <v>2025</v>
      </c>
      <c r="AD1190" s="2" t="str">
        <f>IFERROR(VLOOKUP(A1190,'Aux Área'!$A$4:$B$123,2,0),"-")</f>
        <v>INSPEÇÃO</v>
      </c>
    </row>
    <row r="1191" spans="1:30" x14ac:dyDescent="0.3">
      <c r="A1191" t="s">
        <v>2318</v>
      </c>
      <c r="B1191" t="s">
        <v>2319</v>
      </c>
      <c r="C1191" t="s">
        <v>2320</v>
      </c>
      <c r="D1191" t="s">
        <v>1562</v>
      </c>
      <c r="E1191" t="s">
        <v>1563</v>
      </c>
      <c r="F1191" t="s">
        <v>4203</v>
      </c>
      <c r="G1191" t="s">
        <v>1135</v>
      </c>
      <c r="H1191" t="s">
        <v>2185</v>
      </c>
      <c r="I1191" t="s">
        <v>2186</v>
      </c>
      <c r="J1191" t="s">
        <v>108</v>
      </c>
      <c r="K1191" t="s">
        <v>109</v>
      </c>
      <c r="L1191" t="s">
        <v>110</v>
      </c>
      <c r="M1191" t="s">
        <v>38</v>
      </c>
      <c r="N1191" t="s">
        <v>668</v>
      </c>
      <c r="O1191" s="23">
        <v>0</v>
      </c>
      <c r="P1191" s="9">
        <v>0</v>
      </c>
      <c r="Q1191" t="s">
        <v>40</v>
      </c>
      <c r="R1191">
        <v>1455</v>
      </c>
      <c r="S1191" s="9">
        <v>61</v>
      </c>
      <c r="T1191" s="26">
        <v>6.19</v>
      </c>
      <c r="U1191" s="8">
        <v>377.59</v>
      </c>
      <c r="V1191" t="s">
        <v>112</v>
      </c>
      <c r="W1191" t="s">
        <v>2007</v>
      </c>
      <c r="X1191" t="s">
        <v>42</v>
      </c>
      <c r="Y1191" t="s">
        <v>2188</v>
      </c>
      <c r="AA1191" s="1">
        <f t="shared" si="102"/>
        <v>45933</v>
      </c>
      <c r="AB1191" s="2">
        <f t="shared" si="103"/>
        <v>10</v>
      </c>
      <c r="AC1191" s="2">
        <f t="shared" si="104"/>
        <v>2025</v>
      </c>
      <c r="AD1191" s="2" t="str">
        <f>IFERROR(VLOOKUP(A1191,'Aux Área'!$A$4:$B$123,2,0),"-")</f>
        <v>INSPEÇÃO</v>
      </c>
    </row>
    <row r="1192" spans="1:30" x14ac:dyDescent="0.3">
      <c r="A1192" t="s">
        <v>62</v>
      </c>
      <c r="B1192" t="s">
        <v>1455</v>
      </c>
      <c r="C1192" t="s">
        <v>2322</v>
      </c>
      <c r="D1192" t="s">
        <v>120</v>
      </c>
      <c r="E1192" t="s">
        <v>121</v>
      </c>
      <c r="F1192" t="s">
        <v>63</v>
      </c>
      <c r="G1192" t="s">
        <v>1500</v>
      </c>
      <c r="H1192" t="s">
        <v>36</v>
      </c>
      <c r="I1192" t="s">
        <v>37</v>
      </c>
      <c r="J1192" t="s">
        <v>237</v>
      </c>
      <c r="K1192" t="s">
        <v>238</v>
      </c>
      <c r="L1192" t="s">
        <v>110</v>
      </c>
      <c r="M1192" t="s">
        <v>38</v>
      </c>
      <c r="N1192" t="s">
        <v>39</v>
      </c>
      <c r="O1192" s="23">
        <v>346</v>
      </c>
      <c r="P1192" s="9">
        <v>9.9700000000000006</v>
      </c>
      <c r="Q1192" t="s">
        <v>40</v>
      </c>
      <c r="R1192">
        <v>31779</v>
      </c>
      <c r="S1192" s="9">
        <v>34.71</v>
      </c>
      <c r="T1192" s="26">
        <v>4.29</v>
      </c>
      <c r="U1192" s="8">
        <v>148.91</v>
      </c>
      <c r="V1192" t="s">
        <v>41</v>
      </c>
      <c r="W1192" t="s">
        <v>2007</v>
      </c>
      <c r="X1192" t="s">
        <v>42</v>
      </c>
      <c r="Y1192" t="s">
        <v>1740</v>
      </c>
      <c r="AA1192" s="1">
        <f t="shared" si="102"/>
        <v>45933</v>
      </c>
      <c r="AB1192" s="2">
        <f t="shared" si="103"/>
        <v>10</v>
      </c>
      <c r="AC1192" s="2">
        <f t="shared" si="104"/>
        <v>2025</v>
      </c>
      <c r="AD1192" s="2" t="str">
        <f>IFERROR(VLOOKUP(A1192,'Aux Área'!$A$4:$B$123,2,0),"-")</f>
        <v>CONSERVA</v>
      </c>
    </row>
    <row r="1193" spans="1:30" x14ac:dyDescent="0.3">
      <c r="A1193" t="s">
        <v>781</v>
      </c>
      <c r="B1193" t="s">
        <v>130</v>
      </c>
      <c r="C1193" t="s">
        <v>2323</v>
      </c>
      <c r="D1193" t="s">
        <v>1568</v>
      </c>
      <c r="E1193" t="s">
        <v>1569</v>
      </c>
      <c r="F1193" t="s">
        <v>653</v>
      </c>
      <c r="G1193" t="s">
        <v>659</v>
      </c>
      <c r="H1193" t="s">
        <v>706</v>
      </c>
      <c r="I1193" t="s">
        <v>667</v>
      </c>
      <c r="J1193" t="s">
        <v>1100</v>
      </c>
      <c r="K1193" t="s">
        <v>1101</v>
      </c>
      <c r="L1193" t="s">
        <v>181</v>
      </c>
      <c r="M1193" t="s">
        <v>38</v>
      </c>
      <c r="N1193" t="s">
        <v>707</v>
      </c>
      <c r="O1193" s="23">
        <v>0</v>
      </c>
      <c r="P1193" s="9">
        <v>0</v>
      </c>
      <c r="Q1193" t="s">
        <v>40</v>
      </c>
      <c r="R1193">
        <v>0</v>
      </c>
      <c r="S1193" s="9">
        <v>18.600000000000001</v>
      </c>
      <c r="T1193" s="26">
        <v>6.4909999999999997</v>
      </c>
      <c r="U1193" s="8">
        <v>120.73</v>
      </c>
      <c r="V1193" t="s">
        <v>2324</v>
      </c>
      <c r="W1193" t="s">
        <v>652</v>
      </c>
      <c r="X1193" t="s">
        <v>42</v>
      </c>
      <c r="Y1193" t="s">
        <v>653</v>
      </c>
      <c r="AA1193" s="1">
        <f t="shared" si="102"/>
        <v>45933</v>
      </c>
      <c r="AB1193" s="2">
        <f t="shared" si="103"/>
        <v>10</v>
      </c>
      <c r="AC1193" s="2">
        <f t="shared" si="104"/>
        <v>2025</v>
      </c>
      <c r="AD1193" s="2" t="str">
        <f>IFERROR(VLOOKUP(A1193,'Aux Área'!$A$4:$B$123,2,0),"-")</f>
        <v>SÃO PEDRO</v>
      </c>
    </row>
    <row r="1194" spans="1:30" x14ac:dyDescent="0.3">
      <c r="A1194" t="s">
        <v>54</v>
      </c>
      <c r="B1194" t="s">
        <v>319</v>
      </c>
      <c r="C1194" t="s">
        <v>2325</v>
      </c>
      <c r="D1194" t="s">
        <v>1480</v>
      </c>
      <c r="E1194" t="s">
        <v>1481</v>
      </c>
      <c r="F1194" t="s">
        <v>55</v>
      </c>
      <c r="G1194" t="s">
        <v>1500</v>
      </c>
      <c r="H1194" t="s">
        <v>36</v>
      </c>
      <c r="I1194" t="s">
        <v>37</v>
      </c>
      <c r="J1194" t="s">
        <v>147</v>
      </c>
      <c r="K1194" t="s">
        <v>148</v>
      </c>
      <c r="L1194" t="s">
        <v>84</v>
      </c>
      <c r="M1194" t="s">
        <v>38</v>
      </c>
      <c r="N1194" t="s">
        <v>39</v>
      </c>
      <c r="O1194" s="23">
        <v>443</v>
      </c>
      <c r="P1194" s="9">
        <v>10.01</v>
      </c>
      <c r="Q1194" t="s">
        <v>40</v>
      </c>
      <c r="R1194">
        <v>15044</v>
      </c>
      <c r="S1194" s="9">
        <v>44.24</v>
      </c>
      <c r="T1194" s="26">
        <v>5.24</v>
      </c>
      <c r="U1194" s="8">
        <v>231.82</v>
      </c>
      <c r="V1194" t="s">
        <v>41</v>
      </c>
      <c r="W1194" t="s">
        <v>2007</v>
      </c>
      <c r="X1194" t="s">
        <v>42</v>
      </c>
      <c r="Y1194" t="s">
        <v>1740</v>
      </c>
      <c r="AA1194" s="1">
        <f t="shared" si="102"/>
        <v>45933</v>
      </c>
      <c r="AB1194" s="2">
        <f t="shared" si="103"/>
        <v>10</v>
      </c>
      <c r="AC1194" s="2">
        <f t="shared" si="104"/>
        <v>2025</v>
      </c>
      <c r="AD1194" s="2" t="str">
        <f>IFERROR(VLOOKUP(A1194,'Aux Área'!$A$4:$B$123,2,0),"-")</f>
        <v>ENGENHARIA</v>
      </c>
    </row>
    <row r="1195" spans="1:30" x14ac:dyDescent="0.3">
      <c r="A1195" t="s">
        <v>44</v>
      </c>
      <c r="B1195" t="s">
        <v>478</v>
      </c>
      <c r="C1195" t="s">
        <v>2326</v>
      </c>
      <c r="D1195" t="s">
        <v>1619</v>
      </c>
      <c r="E1195" t="s">
        <v>1620</v>
      </c>
      <c r="F1195" t="s">
        <v>45</v>
      </c>
      <c r="G1195" t="s">
        <v>1500</v>
      </c>
      <c r="H1195" t="s">
        <v>36</v>
      </c>
      <c r="I1195" t="s">
        <v>37</v>
      </c>
      <c r="J1195" t="s">
        <v>237</v>
      </c>
      <c r="K1195" t="s">
        <v>238</v>
      </c>
      <c r="L1195" t="s">
        <v>110</v>
      </c>
      <c r="M1195" t="s">
        <v>38</v>
      </c>
      <c r="N1195" t="s">
        <v>39</v>
      </c>
      <c r="O1195" s="23">
        <v>388</v>
      </c>
      <c r="P1195" s="9">
        <v>9.91</v>
      </c>
      <c r="Q1195" t="s">
        <v>40</v>
      </c>
      <c r="R1195">
        <v>9556</v>
      </c>
      <c r="S1195" s="9">
        <v>39.159999999999997</v>
      </c>
      <c r="T1195" s="26">
        <v>4.29</v>
      </c>
      <c r="U1195" s="8">
        <v>168</v>
      </c>
      <c r="V1195" t="s">
        <v>41</v>
      </c>
      <c r="W1195" t="s">
        <v>2007</v>
      </c>
      <c r="X1195" t="s">
        <v>42</v>
      </c>
      <c r="Y1195" t="s">
        <v>1740</v>
      </c>
      <c r="AA1195" s="1">
        <f t="shared" si="102"/>
        <v>45933</v>
      </c>
      <c r="AB1195" s="2">
        <f t="shared" si="103"/>
        <v>10</v>
      </c>
      <c r="AC1195" s="2">
        <f t="shared" si="104"/>
        <v>2025</v>
      </c>
      <c r="AD1195" s="2" t="str">
        <f>IFERROR(VLOOKUP(A1195,'Aux Área'!$A$4:$B$123,2,0),"-")</f>
        <v>OPERAÇÃO</v>
      </c>
    </row>
    <row r="1196" spans="1:30" x14ac:dyDescent="0.3">
      <c r="A1196" t="s">
        <v>64</v>
      </c>
      <c r="B1196" t="s">
        <v>332</v>
      </c>
      <c r="C1196" t="s">
        <v>2327</v>
      </c>
      <c r="D1196" t="s">
        <v>127</v>
      </c>
      <c r="E1196" t="s">
        <v>128</v>
      </c>
      <c r="F1196" t="s">
        <v>65</v>
      </c>
      <c r="G1196" t="s">
        <v>1500</v>
      </c>
      <c r="H1196" t="s">
        <v>36</v>
      </c>
      <c r="I1196" t="s">
        <v>37</v>
      </c>
      <c r="J1196" t="s">
        <v>2328</v>
      </c>
      <c r="K1196" t="s">
        <v>2329</v>
      </c>
      <c r="L1196" t="s">
        <v>181</v>
      </c>
      <c r="M1196" t="s">
        <v>38</v>
      </c>
      <c r="N1196" t="s">
        <v>39</v>
      </c>
      <c r="O1196" s="23">
        <v>402</v>
      </c>
      <c r="P1196" s="9">
        <v>10.24</v>
      </c>
      <c r="Q1196" t="s">
        <v>40</v>
      </c>
      <c r="R1196">
        <v>21173</v>
      </c>
      <c r="S1196" s="9">
        <v>39.26</v>
      </c>
      <c r="T1196" s="26">
        <v>5.17</v>
      </c>
      <c r="U1196" s="8">
        <v>202.98</v>
      </c>
      <c r="V1196" t="s">
        <v>41</v>
      </c>
      <c r="W1196" t="s">
        <v>2007</v>
      </c>
      <c r="X1196" t="s">
        <v>42</v>
      </c>
      <c r="Y1196" t="s">
        <v>1740</v>
      </c>
      <c r="AA1196" s="1">
        <f t="shared" si="102"/>
        <v>45933</v>
      </c>
      <c r="AB1196" s="2">
        <f t="shared" si="103"/>
        <v>10</v>
      </c>
      <c r="AC1196" s="2">
        <f t="shared" si="104"/>
        <v>2025</v>
      </c>
      <c r="AD1196" s="2" t="str">
        <f>IFERROR(VLOOKUP(A1196,'Aux Área'!$A$4:$B$123,2,0),"-")</f>
        <v>ENGENHARIA</v>
      </c>
    </row>
    <row r="1197" spans="1:30" x14ac:dyDescent="0.3">
      <c r="A1197" t="s">
        <v>58</v>
      </c>
      <c r="B1197" t="s">
        <v>250</v>
      </c>
      <c r="C1197" t="s">
        <v>2330</v>
      </c>
      <c r="D1197" t="s">
        <v>87</v>
      </c>
      <c r="E1197" t="s">
        <v>88</v>
      </c>
      <c r="F1197" t="s">
        <v>59</v>
      </c>
      <c r="G1197" t="s">
        <v>1500</v>
      </c>
      <c r="H1197" t="s">
        <v>36</v>
      </c>
      <c r="I1197" t="s">
        <v>37</v>
      </c>
      <c r="J1197" t="s">
        <v>356</v>
      </c>
      <c r="K1197" t="s">
        <v>357</v>
      </c>
      <c r="L1197" t="s">
        <v>124</v>
      </c>
      <c r="M1197" t="s">
        <v>38</v>
      </c>
      <c r="N1197" t="s">
        <v>39</v>
      </c>
      <c r="O1197" s="23">
        <v>210</v>
      </c>
      <c r="P1197" s="9">
        <v>6.31</v>
      </c>
      <c r="Q1197" t="s">
        <v>40</v>
      </c>
      <c r="R1197">
        <v>40885</v>
      </c>
      <c r="S1197" s="9">
        <v>33.26</v>
      </c>
      <c r="T1197" s="26">
        <v>4.3289999999999997</v>
      </c>
      <c r="U1197" s="8">
        <v>143.99</v>
      </c>
      <c r="V1197" t="s">
        <v>2331</v>
      </c>
      <c r="W1197" t="s">
        <v>2007</v>
      </c>
      <c r="X1197" t="s">
        <v>42</v>
      </c>
      <c r="Y1197" t="s">
        <v>1740</v>
      </c>
      <c r="AA1197" s="1">
        <f t="shared" si="102"/>
        <v>45934</v>
      </c>
      <c r="AB1197" s="2">
        <f t="shared" si="103"/>
        <v>10</v>
      </c>
      <c r="AC1197" s="2">
        <f t="shared" si="104"/>
        <v>2025</v>
      </c>
      <c r="AD1197" s="2" t="str">
        <f>IFERROR(VLOOKUP(A1197,'Aux Área'!$A$4:$B$123,2,0),"-")</f>
        <v>CONSERVA</v>
      </c>
    </row>
    <row r="1198" spans="1:30" x14ac:dyDescent="0.3">
      <c r="A1198" t="s">
        <v>72</v>
      </c>
      <c r="B1198" t="s">
        <v>243</v>
      </c>
      <c r="C1198" t="s">
        <v>2332</v>
      </c>
      <c r="D1198" t="s">
        <v>95</v>
      </c>
      <c r="E1198" t="s">
        <v>96</v>
      </c>
      <c r="F1198" t="s">
        <v>73</v>
      </c>
      <c r="G1198" t="s">
        <v>1503</v>
      </c>
      <c r="H1198" t="s">
        <v>36</v>
      </c>
      <c r="I1198" t="s">
        <v>37</v>
      </c>
      <c r="J1198" t="s">
        <v>199</v>
      </c>
      <c r="K1198" t="s">
        <v>200</v>
      </c>
      <c r="L1198" t="s">
        <v>84</v>
      </c>
      <c r="M1198" t="s">
        <v>38</v>
      </c>
      <c r="N1198" t="s">
        <v>39</v>
      </c>
      <c r="O1198" s="23">
        <v>305</v>
      </c>
      <c r="P1198" s="9">
        <v>8.52</v>
      </c>
      <c r="Q1198" t="s">
        <v>40</v>
      </c>
      <c r="R1198">
        <v>14768</v>
      </c>
      <c r="S1198" s="9">
        <v>35.78</v>
      </c>
      <c r="T1198" s="26">
        <v>4.87</v>
      </c>
      <c r="U1198" s="8">
        <v>174.25</v>
      </c>
      <c r="V1198" t="s">
        <v>41</v>
      </c>
      <c r="W1198" t="s">
        <v>2007</v>
      </c>
      <c r="X1198" t="s">
        <v>42</v>
      </c>
      <c r="Y1198" t="s">
        <v>1740</v>
      </c>
      <c r="AA1198" s="1">
        <f t="shared" si="102"/>
        <v>45934</v>
      </c>
      <c r="AB1198" s="2">
        <f t="shared" si="103"/>
        <v>10</v>
      </c>
      <c r="AC1198" s="2">
        <f t="shared" si="104"/>
        <v>2025</v>
      </c>
      <c r="AD1198" s="2" t="str">
        <f>IFERROR(VLOOKUP(A1198,'Aux Área'!$A$4:$B$123,2,0),"-")</f>
        <v>CONSERVA</v>
      </c>
    </row>
    <row r="1199" spans="1:30" x14ac:dyDescent="0.3">
      <c r="A1199" t="s">
        <v>46</v>
      </c>
      <c r="B1199" t="s">
        <v>458</v>
      </c>
      <c r="C1199" t="s">
        <v>2333</v>
      </c>
      <c r="D1199" t="s">
        <v>729</v>
      </c>
      <c r="E1199" t="s">
        <v>730</v>
      </c>
      <c r="F1199" t="s">
        <v>47</v>
      </c>
      <c r="G1199" t="s">
        <v>1503</v>
      </c>
      <c r="H1199" t="s">
        <v>36</v>
      </c>
      <c r="I1199" t="s">
        <v>37</v>
      </c>
      <c r="J1199" t="s">
        <v>1268</v>
      </c>
      <c r="K1199" t="s">
        <v>1269</v>
      </c>
      <c r="L1199" t="s">
        <v>84</v>
      </c>
      <c r="M1199" t="s">
        <v>38</v>
      </c>
      <c r="N1199" t="s">
        <v>39</v>
      </c>
      <c r="O1199" s="23">
        <v>277</v>
      </c>
      <c r="P1199" s="9">
        <v>9.23</v>
      </c>
      <c r="Q1199" t="s">
        <v>40</v>
      </c>
      <c r="R1199">
        <v>19012</v>
      </c>
      <c r="S1199" s="9">
        <v>30</v>
      </c>
      <c r="T1199" s="26">
        <v>4.84</v>
      </c>
      <c r="U1199" s="8">
        <v>145.19999999999999</v>
      </c>
      <c r="V1199" t="s">
        <v>41</v>
      </c>
      <c r="W1199" t="s">
        <v>2007</v>
      </c>
      <c r="X1199" t="s">
        <v>42</v>
      </c>
      <c r="Y1199" t="s">
        <v>1740</v>
      </c>
      <c r="AA1199" s="1">
        <f t="shared" si="102"/>
        <v>45934</v>
      </c>
      <c r="AB1199" s="2">
        <f t="shared" si="103"/>
        <v>10</v>
      </c>
      <c r="AC1199" s="2">
        <f t="shared" si="104"/>
        <v>2025</v>
      </c>
      <c r="AD1199" s="2" t="str">
        <f>IFERROR(VLOOKUP(A1199,'Aux Área'!$A$4:$B$123,2,0),"-")</f>
        <v>FACILITIES</v>
      </c>
    </row>
    <row r="1200" spans="1:30" x14ac:dyDescent="0.3">
      <c r="A1200" t="s">
        <v>2117</v>
      </c>
      <c r="B1200" t="s">
        <v>1946</v>
      </c>
      <c r="C1200" t="s">
        <v>2334</v>
      </c>
      <c r="D1200" t="s">
        <v>1948</v>
      </c>
      <c r="E1200" t="s">
        <v>1949</v>
      </c>
      <c r="F1200" t="s">
        <v>653</v>
      </c>
      <c r="G1200" t="s">
        <v>635</v>
      </c>
      <c r="H1200" t="s">
        <v>1804</v>
      </c>
      <c r="I1200" t="s">
        <v>1497</v>
      </c>
      <c r="J1200" t="s">
        <v>868</v>
      </c>
      <c r="K1200" t="s">
        <v>869</v>
      </c>
      <c r="L1200" t="s">
        <v>870</v>
      </c>
      <c r="M1200" t="s">
        <v>38</v>
      </c>
      <c r="N1200" t="s">
        <v>668</v>
      </c>
      <c r="O1200" s="23">
        <v>0</v>
      </c>
      <c r="P1200" s="9">
        <v>0</v>
      </c>
      <c r="Q1200" t="s">
        <v>40</v>
      </c>
      <c r="R1200">
        <v>0</v>
      </c>
      <c r="S1200" s="9">
        <v>77.53</v>
      </c>
      <c r="T1200" s="26">
        <v>6.0910000000000002</v>
      </c>
      <c r="U1200" s="8">
        <v>472.2</v>
      </c>
      <c r="V1200" t="s">
        <v>112</v>
      </c>
      <c r="W1200" t="s">
        <v>652</v>
      </c>
      <c r="X1200" t="s">
        <v>42</v>
      </c>
      <c r="Y1200" t="s">
        <v>653</v>
      </c>
      <c r="AA1200" s="1">
        <f t="shared" si="102"/>
        <v>45934</v>
      </c>
      <c r="AB1200" s="2">
        <f t="shared" si="103"/>
        <v>10</v>
      </c>
      <c r="AC1200" s="2">
        <f t="shared" si="104"/>
        <v>2025</v>
      </c>
      <c r="AD1200" s="2" t="str">
        <f>IFERROR(VLOOKUP(A1200,'Aux Área'!$A$4:$B$123,2,0),"-")</f>
        <v>SÃO PEDRO</v>
      </c>
    </row>
    <row r="1201" spans="1:30" x14ac:dyDescent="0.3">
      <c r="A1201" t="s">
        <v>60</v>
      </c>
      <c r="B1201" t="s">
        <v>614</v>
      </c>
      <c r="C1201" t="s">
        <v>2335</v>
      </c>
      <c r="D1201" t="s">
        <v>1206</v>
      </c>
      <c r="E1201" t="s">
        <v>1207</v>
      </c>
      <c r="F1201" t="s">
        <v>61</v>
      </c>
      <c r="G1201" t="s">
        <v>1500</v>
      </c>
      <c r="H1201" t="s">
        <v>36</v>
      </c>
      <c r="I1201" t="s">
        <v>37</v>
      </c>
      <c r="J1201" t="s">
        <v>623</v>
      </c>
      <c r="K1201" t="s">
        <v>624</v>
      </c>
      <c r="L1201" t="s">
        <v>181</v>
      </c>
      <c r="M1201" t="s">
        <v>38</v>
      </c>
      <c r="N1201" t="s">
        <v>39</v>
      </c>
      <c r="O1201" s="23">
        <v>358</v>
      </c>
      <c r="P1201" s="9">
        <v>9</v>
      </c>
      <c r="Q1201" t="s">
        <v>40</v>
      </c>
      <c r="R1201">
        <v>11559</v>
      </c>
      <c r="S1201" s="9">
        <v>39.76</v>
      </c>
      <c r="T1201" s="26">
        <v>4.79</v>
      </c>
      <c r="U1201" s="8">
        <v>190.45</v>
      </c>
      <c r="V1201" t="s">
        <v>41</v>
      </c>
      <c r="W1201" t="s">
        <v>2007</v>
      </c>
      <c r="X1201" t="s">
        <v>42</v>
      </c>
      <c r="Y1201" t="s">
        <v>1740</v>
      </c>
      <c r="AA1201" s="1">
        <f t="shared" si="102"/>
        <v>45934</v>
      </c>
      <c r="AB1201" s="2">
        <f t="shared" si="103"/>
        <v>10</v>
      </c>
      <c r="AC1201" s="2">
        <f t="shared" si="104"/>
        <v>2025</v>
      </c>
      <c r="AD1201" s="2" t="str">
        <f>IFERROR(VLOOKUP(A1201,'Aux Área'!$A$4:$B$123,2,0),"-")</f>
        <v>QSMS</v>
      </c>
    </row>
    <row r="1202" spans="1:30" x14ac:dyDescent="0.3">
      <c r="A1202" t="s">
        <v>66</v>
      </c>
      <c r="B1202" t="s">
        <v>464</v>
      </c>
      <c r="C1202" t="s">
        <v>2336</v>
      </c>
      <c r="D1202" t="s">
        <v>151</v>
      </c>
      <c r="E1202" t="s">
        <v>152</v>
      </c>
      <c r="F1202" t="s">
        <v>67</v>
      </c>
      <c r="G1202" t="s">
        <v>1503</v>
      </c>
      <c r="H1202" t="s">
        <v>36</v>
      </c>
      <c r="I1202" t="s">
        <v>37</v>
      </c>
      <c r="J1202" t="s">
        <v>1441</v>
      </c>
      <c r="K1202" t="s">
        <v>1442</v>
      </c>
      <c r="L1202" t="s">
        <v>746</v>
      </c>
      <c r="M1202" t="s">
        <v>747</v>
      </c>
      <c r="N1202" t="s">
        <v>39</v>
      </c>
      <c r="O1202" s="23">
        <v>401</v>
      </c>
      <c r="P1202" s="9">
        <v>10.220000000000001</v>
      </c>
      <c r="Q1202" t="s">
        <v>40</v>
      </c>
      <c r="R1202">
        <v>9217</v>
      </c>
      <c r="S1202" s="9">
        <v>39.22</v>
      </c>
      <c r="T1202" s="26">
        <v>4.9400000000000004</v>
      </c>
      <c r="U1202" s="8">
        <v>193.75</v>
      </c>
      <c r="V1202" t="s">
        <v>2337</v>
      </c>
      <c r="W1202" t="s">
        <v>2007</v>
      </c>
      <c r="X1202" t="s">
        <v>42</v>
      </c>
      <c r="Y1202" t="s">
        <v>1740</v>
      </c>
      <c r="AA1202" s="1">
        <f t="shared" si="102"/>
        <v>45935</v>
      </c>
      <c r="AB1202" s="2">
        <f t="shared" si="103"/>
        <v>10</v>
      </c>
      <c r="AC1202" s="2">
        <f t="shared" si="104"/>
        <v>2025</v>
      </c>
      <c r="AD1202" s="2" t="str">
        <f>IFERROR(VLOOKUP(A1202,'Aux Área'!$A$4:$B$123,2,0),"-")</f>
        <v>OPERAÇÃO</v>
      </c>
    </row>
    <row r="1203" spans="1:30" x14ac:dyDescent="0.3">
      <c r="A1203" t="s">
        <v>54</v>
      </c>
      <c r="B1203" t="s">
        <v>319</v>
      </c>
      <c r="C1203" t="s">
        <v>2338</v>
      </c>
      <c r="D1203" t="s">
        <v>1480</v>
      </c>
      <c r="E1203" t="s">
        <v>1481</v>
      </c>
      <c r="F1203" t="s">
        <v>55</v>
      </c>
      <c r="G1203" t="s">
        <v>1500</v>
      </c>
      <c r="H1203" t="s">
        <v>36</v>
      </c>
      <c r="I1203" t="s">
        <v>37</v>
      </c>
      <c r="J1203" t="s">
        <v>1511</v>
      </c>
      <c r="K1203" t="s">
        <v>1512</v>
      </c>
      <c r="L1203" t="s">
        <v>1513</v>
      </c>
      <c r="M1203" t="s">
        <v>1514</v>
      </c>
      <c r="N1203" t="s">
        <v>39</v>
      </c>
      <c r="O1203" s="23">
        <v>209</v>
      </c>
      <c r="P1203" s="9">
        <v>10.07</v>
      </c>
      <c r="Q1203" t="s">
        <v>40</v>
      </c>
      <c r="R1203">
        <v>15253</v>
      </c>
      <c r="S1203" s="9">
        <v>20.76</v>
      </c>
      <c r="T1203" s="26">
        <v>4.1900000000000004</v>
      </c>
      <c r="U1203" s="8">
        <v>86.98</v>
      </c>
      <c r="V1203" t="s">
        <v>2339</v>
      </c>
      <c r="W1203" t="s">
        <v>2007</v>
      </c>
      <c r="X1203" t="s">
        <v>42</v>
      </c>
      <c r="Y1203" t="s">
        <v>1740</v>
      </c>
      <c r="AA1203" s="1">
        <f t="shared" si="102"/>
        <v>45936</v>
      </c>
      <c r="AB1203" s="2">
        <f t="shared" si="103"/>
        <v>10</v>
      </c>
      <c r="AC1203" s="2">
        <f t="shared" si="104"/>
        <v>2025</v>
      </c>
      <c r="AD1203" s="2" t="str">
        <f>IFERROR(VLOOKUP(A1203,'Aux Área'!$A$4:$B$123,2,0),"-")</f>
        <v>ENGENHARIA</v>
      </c>
    </row>
    <row r="1204" spans="1:30" x14ac:dyDescent="0.3">
      <c r="A1204" t="s">
        <v>1945</v>
      </c>
      <c r="B1204" t="s">
        <v>2124</v>
      </c>
      <c r="C1204" t="s">
        <v>2340</v>
      </c>
      <c r="D1204" t="s">
        <v>1802</v>
      </c>
      <c r="E1204" t="s">
        <v>1803</v>
      </c>
      <c r="F1204" t="s">
        <v>653</v>
      </c>
      <c r="G1204" t="s">
        <v>1495</v>
      </c>
      <c r="H1204" t="s">
        <v>1804</v>
      </c>
      <c r="I1204" t="s">
        <v>1497</v>
      </c>
      <c r="J1204" t="s">
        <v>231</v>
      </c>
      <c r="K1204" t="s">
        <v>232</v>
      </c>
      <c r="L1204" t="s">
        <v>217</v>
      </c>
      <c r="M1204" t="s">
        <v>38</v>
      </c>
      <c r="N1204" t="s">
        <v>668</v>
      </c>
      <c r="O1204" s="23">
        <v>0</v>
      </c>
      <c r="P1204" s="9">
        <v>0</v>
      </c>
      <c r="Q1204" t="s">
        <v>40</v>
      </c>
      <c r="R1204">
        <v>0</v>
      </c>
      <c r="S1204" s="9">
        <v>118.32</v>
      </c>
      <c r="T1204" s="26">
        <v>5.99</v>
      </c>
      <c r="U1204" s="8">
        <v>708.75</v>
      </c>
      <c r="V1204" t="s">
        <v>2341</v>
      </c>
      <c r="W1204" t="s">
        <v>652</v>
      </c>
      <c r="X1204" t="s">
        <v>42</v>
      </c>
      <c r="Y1204" t="s">
        <v>653</v>
      </c>
      <c r="AA1204" s="1">
        <f t="shared" si="102"/>
        <v>45936</v>
      </c>
      <c r="AB1204" s="2">
        <f t="shared" si="103"/>
        <v>10</v>
      </c>
      <c r="AC1204" s="2">
        <f t="shared" si="104"/>
        <v>2025</v>
      </c>
      <c r="AD1204" s="2" t="str">
        <f>IFERROR(VLOOKUP(A1204,'Aux Área'!$A$4:$B$123,2,0),"-")</f>
        <v>SÃO PEDRO</v>
      </c>
    </row>
    <row r="1205" spans="1:30" x14ac:dyDescent="0.3">
      <c r="A1205" t="s">
        <v>654</v>
      </c>
      <c r="B1205" t="s">
        <v>655</v>
      </c>
      <c r="C1205" t="s">
        <v>2342</v>
      </c>
      <c r="D1205" t="s">
        <v>1802</v>
      </c>
      <c r="E1205" t="s">
        <v>1803</v>
      </c>
      <c r="F1205" t="s">
        <v>653</v>
      </c>
      <c r="G1205" t="s">
        <v>659</v>
      </c>
      <c r="H1205" t="s">
        <v>660</v>
      </c>
      <c r="I1205" t="s">
        <v>661</v>
      </c>
      <c r="J1205" t="s">
        <v>231</v>
      </c>
      <c r="K1205" t="s">
        <v>232</v>
      </c>
      <c r="L1205" t="s">
        <v>217</v>
      </c>
      <c r="M1205" t="s">
        <v>38</v>
      </c>
      <c r="N1205" t="s">
        <v>638</v>
      </c>
      <c r="O1205" s="23">
        <v>0</v>
      </c>
      <c r="P1205" s="9">
        <v>0</v>
      </c>
      <c r="Q1205" t="s">
        <v>40</v>
      </c>
      <c r="R1205">
        <v>0</v>
      </c>
      <c r="S1205" s="9">
        <v>34.36</v>
      </c>
      <c r="T1205" s="26">
        <v>5.85</v>
      </c>
      <c r="U1205" s="8">
        <v>201.02</v>
      </c>
      <c r="V1205" t="s">
        <v>2343</v>
      </c>
      <c r="W1205" t="s">
        <v>652</v>
      </c>
      <c r="X1205" t="s">
        <v>42</v>
      </c>
      <c r="Y1205" t="s">
        <v>653</v>
      </c>
      <c r="AA1205" s="1">
        <f t="shared" si="102"/>
        <v>45936</v>
      </c>
      <c r="AB1205" s="2">
        <f t="shared" si="103"/>
        <v>10</v>
      </c>
      <c r="AC1205" s="2">
        <f t="shared" si="104"/>
        <v>2025</v>
      </c>
      <c r="AD1205" s="2" t="str">
        <f>IFERROR(VLOOKUP(A1205,'Aux Área'!$A$4:$B$123,2,0),"-")</f>
        <v>SÃO PEDRO</v>
      </c>
    </row>
    <row r="1206" spans="1:30" x14ac:dyDescent="0.3">
      <c r="A1206" t="s">
        <v>76</v>
      </c>
      <c r="B1206" t="s">
        <v>380</v>
      </c>
      <c r="C1206" t="s">
        <v>2344</v>
      </c>
      <c r="D1206" t="s">
        <v>382</v>
      </c>
      <c r="E1206" t="s">
        <v>383</v>
      </c>
      <c r="F1206" t="s">
        <v>77</v>
      </c>
      <c r="G1206" t="s">
        <v>1500</v>
      </c>
      <c r="H1206" t="s">
        <v>36</v>
      </c>
      <c r="I1206" t="s">
        <v>37</v>
      </c>
      <c r="J1206" t="s">
        <v>1210</v>
      </c>
      <c r="K1206" t="s">
        <v>1211</v>
      </c>
      <c r="L1206" t="s">
        <v>155</v>
      </c>
      <c r="M1206" t="s">
        <v>38</v>
      </c>
      <c r="N1206" t="s">
        <v>39</v>
      </c>
      <c r="O1206" s="23">
        <v>402</v>
      </c>
      <c r="P1206" s="9">
        <v>9.84</v>
      </c>
      <c r="Q1206" t="s">
        <v>40</v>
      </c>
      <c r="R1206">
        <v>29487</v>
      </c>
      <c r="S1206" s="9">
        <v>40.85</v>
      </c>
      <c r="T1206" s="26">
        <v>4.49</v>
      </c>
      <c r="U1206" s="8">
        <v>183.42</v>
      </c>
      <c r="V1206" t="s">
        <v>2345</v>
      </c>
      <c r="W1206" t="s">
        <v>2007</v>
      </c>
      <c r="X1206" t="s">
        <v>42</v>
      </c>
      <c r="Y1206" t="s">
        <v>1740</v>
      </c>
      <c r="AA1206" s="1">
        <f t="shared" si="102"/>
        <v>45936</v>
      </c>
      <c r="AB1206" s="2">
        <f t="shared" si="103"/>
        <v>10</v>
      </c>
      <c r="AC1206" s="2">
        <f t="shared" si="104"/>
        <v>2025</v>
      </c>
      <c r="AD1206" s="2" t="str">
        <f>IFERROR(VLOOKUP(A1206,'Aux Área'!$A$4:$B$123,2,0),"-")</f>
        <v>QSMS</v>
      </c>
    </row>
    <row r="1207" spans="1:30" x14ac:dyDescent="0.3">
      <c r="A1207" t="s">
        <v>68</v>
      </c>
      <c r="B1207" t="s">
        <v>296</v>
      </c>
      <c r="C1207" t="s">
        <v>2346</v>
      </c>
      <c r="D1207" t="s">
        <v>80</v>
      </c>
      <c r="E1207" t="s">
        <v>81</v>
      </c>
      <c r="F1207" t="s">
        <v>69</v>
      </c>
      <c r="G1207" t="s">
        <v>1503</v>
      </c>
      <c r="H1207" t="s">
        <v>36</v>
      </c>
      <c r="I1207" t="s">
        <v>37</v>
      </c>
      <c r="J1207" t="s">
        <v>147</v>
      </c>
      <c r="K1207" t="s">
        <v>148</v>
      </c>
      <c r="L1207" t="s">
        <v>84</v>
      </c>
      <c r="M1207" t="s">
        <v>38</v>
      </c>
      <c r="N1207" t="s">
        <v>39</v>
      </c>
      <c r="O1207" s="23">
        <v>316</v>
      </c>
      <c r="P1207" s="9">
        <v>8.66</v>
      </c>
      <c r="Q1207" t="s">
        <v>40</v>
      </c>
      <c r="R1207">
        <v>6529</v>
      </c>
      <c r="S1207" s="9">
        <v>36.51</v>
      </c>
      <c r="T1207" s="26">
        <v>5.24</v>
      </c>
      <c r="U1207" s="8">
        <v>191.31</v>
      </c>
      <c r="V1207" t="s">
        <v>112</v>
      </c>
      <c r="W1207" t="s">
        <v>2007</v>
      </c>
      <c r="X1207" t="s">
        <v>42</v>
      </c>
      <c r="Y1207" t="s">
        <v>1740</v>
      </c>
      <c r="AA1207" s="1">
        <f t="shared" si="102"/>
        <v>45936</v>
      </c>
      <c r="AB1207" s="2">
        <f t="shared" si="103"/>
        <v>10</v>
      </c>
      <c r="AC1207" s="2">
        <f t="shared" si="104"/>
        <v>2025</v>
      </c>
      <c r="AD1207" s="2" t="str">
        <f>IFERROR(VLOOKUP(A1207,'Aux Área'!$A$4:$B$123,2,0),"-")</f>
        <v>OPERAÇÃO</v>
      </c>
    </row>
    <row r="1208" spans="1:30" x14ac:dyDescent="0.3">
      <c r="A1208" t="s">
        <v>2347</v>
      </c>
      <c r="B1208" t="s">
        <v>2348</v>
      </c>
      <c r="C1208" t="s">
        <v>2349</v>
      </c>
      <c r="D1208" t="s">
        <v>1297</v>
      </c>
      <c r="E1208" t="s">
        <v>2221</v>
      </c>
      <c r="F1208" t="s">
        <v>2350</v>
      </c>
      <c r="G1208" t="s">
        <v>659</v>
      </c>
      <c r="H1208" t="s">
        <v>1996</v>
      </c>
      <c r="I1208" t="s">
        <v>1997</v>
      </c>
      <c r="J1208" t="s">
        <v>275</v>
      </c>
      <c r="K1208" t="s">
        <v>276</v>
      </c>
      <c r="L1208" t="s">
        <v>124</v>
      </c>
      <c r="M1208" t="s">
        <v>38</v>
      </c>
      <c r="N1208" t="s">
        <v>668</v>
      </c>
      <c r="O1208" s="23">
        <v>0</v>
      </c>
      <c r="P1208" s="9">
        <v>0</v>
      </c>
      <c r="Q1208" t="s">
        <v>40</v>
      </c>
      <c r="R1208">
        <v>2323</v>
      </c>
      <c r="S1208" s="9">
        <v>132.11000000000001</v>
      </c>
      <c r="T1208" s="26">
        <v>6.77</v>
      </c>
      <c r="U1208" s="8">
        <v>894.38</v>
      </c>
      <c r="V1208" t="s">
        <v>2351</v>
      </c>
      <c r="W1208" t="s">
        <v>1985</v>
      </c>
      <c r="X1208" t="s">
        <v>42</v>
      </c>
      <c r="Y1208" t="s">
        <v>1986</v>
      </c>
      <c r="AA1208" s="1">
        <f t="shared" si="102"/>
        <v>45936</v>
      </c>
      <c r="AB1208" s="2">
        <f t="shared" si="103"/>
        <v>10</v>
      </c>
      <c r="AC1208" s="2">
        <f t="shared" si="104"/>
        <v>2025</v>
      </c>
      <c r="AD1208" s="2" t="str">
        <f>IFERROR(VLOOKUP(A1208,'Aux Área'!$A$4:$B$123,2,0),"-")</f>
        <v>PESADOS</v>
      </c>
    </row>
    <row r="1209" spans="1:30" x14ac:dyDescent="0.3">
      <c r="A1209" t="s">
        <v>2347</v>
      </c>
      <c r="C1209" t="s">
        <v>15666</v>
      </c>
      <c r="F1209" t="s">
        <v>2350</v>
      </c>
      <c r="K1209" t="s">
        <v>276</v>
      </c>
      <c r="N1209" t="s">
        <v>15690</v>
      </c>
      <c r="O1209" t="s">
        <v>15244</v>
      </c>
      <c r="P1209" s="9" t="s">
        <v>15244</v>
      </c>
      <c r="Q1209" t="s">
        <v>40</v>
      </c>
      <c r="R1209" t="s">
        <v>15244</v>
      </c>
      <c r="S1209">
        <v>8.1</v>
      </c>
      <c r="U1209" s="8">
        <v>30.7</v>
      </c>
      <c r="X1209" t="s">
        <v>42</v>
      </c>
      <c r="Y1209" t="s">
        <v>1986</v>
      </c>
      <c r="AA1209" s="1">
        <f>IFERROR(DATEVALUE(C1209),"-")</f>
        <v>45936</v>
      </c>
      <c r="AB1209" s="2">
        <f>IFERROR(MONTH(AA1209),"-")</f>
        <v>10</v>
      </c>
      <c r="AC1209" s="2">
        <f>IFERROR(YEAR(AA1209),"-")</f>
        <v>2025</v>
      </c>
      <c r="AD1209" s="2" t="str">
        <f>IFERROR(VLOOKUP(A1209,'Aux Área'!$A$4:$B$123,2,0),"-")</f>
        <v>PESADOS</v>
      </c>
    </row>
    <row r="1210" spans="1:30" x14ac:dyDescent="0.3">
      <c r="A1210" t="s">
        <v>1069</v>
      </c>
      <c r="B1210" t="s">
        <v>1516</v>
      </c>
      <c r="C1210" t="s">
        <v>2352</v>
      </c>
      <c r="D1210" t="s">
        <v>102</v>
      </c>
      <c r="E1210" t="s">
        <v>816</v>
      </c>
      <c r="F1210" t="s">
        <v>1071</v>
      </c>
      <c r="G1210" t="s">
        <v>1500</v>
      </c>
      <c r="H1210" t="s">
        <v>36</v>
      </c>
      <c r="I1210" t="s">
        <v>37</v>
      </c>
      <c r="J1210" t="s">
        <v>520</v>
      </c>
      <c r="K1210" t="s">
        <v>521</v>
      </c>
      <c r="L1210" t="s">
        <v>181</v>
      </c>
      <c r="M1210" t="s">
        <v>38</v>
      </c>
      <c r="N1210" t="s">
        <v>39</v>
      </c>
      <c r="O1210" s="23">
        <v>317</v>
      </c>
      <c r="P1210" s="9">
        <v>8.07</v>
      </c>
      <c r="Q1210" t="s">
        <v>40</v>
      </c>
      <c r="R1210">
        <v>8024</v>
      </c>
      <c r="S1210" s="9">
        <v>39.299999999999997</v>
      </c>
      <c r="T1210" s="26">
        <v>5.57</v>
      </c>
      <c r="U1210" s="8">
        <v>218.9</v>
      </c>
      <c r="V1210" t="s">
        <v>112</v>
      </c>
      <c r="W1210" t="s">
        <v>2007</v>
      </c>
      <c r="X1210" t="s">
        <v>42</v>
      </c>
      <c r="Y1210" t="s">
        <v>1740</v>
      </c>
      <c r="AA1210" s="1">
        <f t="shared" ref="AA1210:AA1217" si="105">DATEVALUE(C1210)</f>
        <v>45936</v>
      </c>
      <c r="AB1210" s="2">
        <f t="shared" ref="AB1210:AB1217" si="106">MONTH(AA1210)</f>
        <v>10</v>
      </c>
      <c r="AC1210" s="2">
        <f t="shared" ref="AC1210:AC1217" si="107">YEAR(AA1210)</f>
        <v>2025</v>
      </c>
      <c r="AD1210" s="2" t="str">
        <f>IFERROR(VLOOKUP(A1210,'Aux Área'!$A$4:$B$123,2,0),"-")</f>
        <v>FACILITIES</v>
      </c>
    </row>
    <row r="1211" spans="1:30" x14ac:dyDescent="0.3">
      <c r="A1211" t="s">
        <v>52</v>
      </c>
      <c r="B1211" t="s">
        <v>1449</v>
      </c>
      <c r="C1211" t="s">
        <v>2353</v>
      </c>
      <c r="D1211" t="s">
        <v>2160</v>
      </c>
      <c r="E1211" t="s">
        <v>2161</v>
      </c>
      <c r="F1211" t="s">
        <v>53</v>
      </c>
      <c r="G1211" t="s">
        <v>1500</v>
      </c>
      <c r="H1211" t="s">
        <v>36</v>
      </c>
      <c r="I1211" t="s">
        <v>37</v>
      </c>
      <c r="J1211" t="s">
        <v>231</v>
      </c>
      <c r="K1211" t="s">
        <v>232</v>
      </c>
      <c r="L1211" t="s">
        <v>217</v>
      </c>
      <c r="M1211" t="s">
        <v>38</v>
      </c>
      <c r="N1211" t="s">
        <v>39</v>
      </c>
      <c r="O1211" s="23">
        <v>337</v>
      </c>
      <c r="P1211" s="9">
        <v>10.47</v>
      </c>
      <c r="Q1211" t="s">
        <v>40</v>
      </c>
      <c r="R1211">
        <v>21418</v>
      </c>
      <c r="S1211" s="9">
        <v>32.200000000000003</v>
      </c>
      <c r="T1211" s="26">
        <v>4.2510000000000003</v>
      </c>
      <c r="U1211" s="8">
        <v>136.87</v>
      </c>
      <c r="V1211" t="s">
        <v>2354</v>
      </c>
      <c r="W1211" t="s">
        <v>2007</v>
      </c>
      <c r="X1211" t="s">
        <v>42</v>
      </c>
      <c r="Y1211" t="s">
        <v>1740</v>
      </c>
      <c r="AA1211" s="1">
        <f t="shared" si="105"/>
        <v>45936</v>
      </c>
      <c r="AB1211" s="2">
        <f t="shared" si="106"/>
        <v>10</v>
      </c>
      <c r="AC1211" s="2">
        <f t="shared" si="107"/>
        <v>2025</v>
      </c>
      <c r="AD1211" s="2" t="str">
        <f>IFERROR(VLOOKUP(A1211,'Aux Área'!$A$4:$B$123,2,0),"-")</f>
        <v>OPERAÇÃO</v>
      </c>
    </row>
    <row r="1212" spans="1:30" x14ac:dyDescent="0.3">
      <c r="A1212" t="s">
        <v>30</v>
      </c>
      <c r="B1212" t="s">
        <v>453</v>
      </c>
      <c r="C1212" t="s">
        <v>2355</v>
      </c>
      <c r="D1212" t="s">
        <v>1611</v>
      </c>
      <c r="E1212" t="s">
        <v>1612</v>
      </c>
      <c r="F1212" t="s">
        <v>34</v>
      </c>
      <c r="G1212" t="s">
        <v>1500</v>
      </c>
      <c r="H1212" t="s">
        <v>36</v>
      </c>
      <c r="I1212" t="s">
        <v>37</v>
      </c>
      <c r="J1212" t="s">
        <v>165</v>
      </c>
      <c r="K1212" t="s">
        <v>166</v>
      </c>
      <c r="L1212" t="s">
        <v>167</v>
      </c>
      <c r="M1212" t="s">
        <v>38</v>
      </c>
      <c r="N1212" t="s">
        <v>39</v>
      </c>
      <c r="O1212" s="23">
        <v>338</v>
      </c>
      <c r="P1212" s="9">
        <v>9.9499999999999993</v>
      </c>
      <c r="Q1212" t="s">
        <v>40</v>
      </c>
      <c r="R1212">
        <v>9431</v>
      </c>
      <c r="S1212" s="9">
        <v>33.97</v>
      </c>
      <c r="T1212" s="26">
        <v>4.4550000000000001</v>
      </c>
      <c r="U1212" s="8">
        <v>151.33000000000001</v>
      </c>
      <c r="V1212" t="s">
        <v>112</v>
      </c>
      <c r="W1212" t="s">
        <v>2007</v>
      </c>
      <c r="X1212" t="s">
        <v>42</v>
      </c>
      <c r="Y1212" t="s">
        <v>1740</v>
      </c>
      <c r="AA1212" s="1">
        <f t="shared" si="105"/>
        <v>45936</v>
      </c>
      <c r="AB1212" s="2">
        <f t="shared" si="106"/>
        <v>10</v>
      </c>
      <c r="AC1212" s="2">
        <f t="shared" si="107"/>
        <v>2025</v>
      </c>
      <c r="AD1212" s="2" t="str">
        <f>IFERROR(VLOOKUP(A1212,'Aux Área'!$A$4:$B$123,2,0),"-")</f>
        <v>OPERAÇÃO</v>
      </c>
    </row>
    <row r="1213" spans="1:30" x14ac:dyDescent="0.3">
      <c r="A1213" t="s">
        <v>58</v>
      </c>
      <c r="B1213" t="s">
        <v>250</v>
      </c>
      <c r="C1213" t="s">
        <v>2356</v>
      </c>
      <c r="D1213" t="s">
        <v>87</v>
      </c>
      <c r="E1213" t="s">
        <v>88</v>
      </c>
      <c r="F1213" t="s">
        <v>59</v>
      </c>
      <c r="G1213" t="s">
        <v>1500</v>
      </c>
      <c r="H1213" t="s">
        <v>36</v>
      </c>
      <c r="I1213" t="s">
        <v>37</v>
      </c>
      <c r="J1213" t="s">
        <v>356</v>
      </c>
      <c r="K1213" t="s">
        <v>357</v>
      </c>
      <c r="L1213" t="s">
        <v>124</v>
      </c>
      <c r="M1213" t="s">
        <v>38</v>
      </c>
      <c r="N1213" t="s">
        <v>39</v>
      </c>
      <c r="O1213" s="23">
        <v>347</v>
      </c>
      <c r="P1213" s="9">
        <v>7.28</v>
      </c>
      <c r="Q1213" t="s">
        <v>40</v>
      </c>
      <c r="R1213">
        <v>41232</v>
      </c>
      <c r="S1213" s="9">
        <v>47.66</v>
      </c>
      <c r="T1213" s="26">
        <v>4.3970000000000002</v>
      </c>
      <c r="U1213" s="8">
        <v>209.58</v>
      </c>
      <c r="V1213" t="s">
        <v>2357</v>
      </c>
      <c r="W1213" t="s">
        <v>2007</v>
      </c>
      <c r="X1213" t="s">
        <v>42</v>
      </c>
      <c r="Y1213" t="s">
        <v>1740</v>
      </c>
      <c r="AA1213" s="1">
        <f t="shared" si="105"/>
        <v>45936</v>
      </c>
      <c r="AB1213" s="2">
        <f t="shared" si="106"/>
        <v>10</v>
      </c>
      <c r="AC1213" s="2">
        <f t="shared" si="107"/>
        <v>2025</v>
      </c>
      <c r="AD1213" s="2" t="str">
        <f>IFERROR(VLOOKUP(A1213,'Aux Área'!$A$4:$B$123,2,0),"-")</f>
        <v>CONSERVA</v>
      </c>
    </row>
    <row r="1214" spans="1:30" x14ac:dyDescent="0.3">
      <c r="A1214" t="s">
        <v>44</v>
      </c>
      <c r="B1214" t="s">
        <v>478</v>
      </c>
      <c r="C1214" t="s">
        <v>2358</v>
      </c>
      <c r="D1214" t="s">
        <v>1619</v>
      </c>
      <c r="E1214" t="s">
        <v>1620</v>
      </c>
      <c r="F1214" t="s">
        <v>45</v>
      </c>
      <c r="G1214" t="s">
        <v>1500</v>
      </c>
      <c r="H1214" t="s">
        <v>36</v>
      </c>
      <c r="I1214" t="s">
        <v>37</v>
      </c>
      <c r="J1214" t="s">
        <v>237</v>
      </c>
      <c r="K1214" t="s">
        <v>238</v>
      </c>
      <c r="L1214" t="s">
        <v>110</v>
      </c>
      <c r="M1214" t="s">
        <v>38</v>
      </c>
      <c r="N1214" t="s">
        <v>39</v>
      </c>
      <c r="O1214" s="23">
        <v>401</v>
      </c>
      <c r="P1214" s="9">
        <v>11.03</v>
      </c>
      <c r="Q1214" t="s">
        <v>40</v>
      </c>
      <c r="R1214">
        <v>9957</v>
      </c>
      <c r="S1214" s="9">
        <v>36.340000000000003</v>
      </c>
      <c r="T1214" s="26">
        <v>4.29</v>
      </c>
      <c r="U1214" s="8">
        <v>155.9</v>
      </c>
      <c r="V1214" t="s">
        <v>41</v>
      </c>
      <c r="W1214" t="s">
        <v>2007</v>
      </c>
      <c r="X1214" t="s">
        <v>42</v>
      </c>
      <c r="Y1214" t="s">
        <v>1740</v>
      </c>
      <c r="AA1214" s="1">
        <f t="shared" si="105"/>
        <v>45936</v>
      </c>
      <c r="AB1214" s="2">
        <f t="shared" si="106"/>
        <v>10</v>
      </c>
      <c r="AC1214" s="2">
        <f t="shared" si="107"/>
        <v>2025</v>
      </c>
      <c r="AD1214" s="2" t="str">
        <f>IFERROR(VLOOKUP(A1214,'Aux Área'!$A$4:$B$123,2,0),"-")</f>
        <v>OPERAÇÃO</v>
      </c>
    </row>
    <row r="1215" spans="1:30" x14ac:dyDescent="0.3">
      <c r="A1215" t="s">
        <v>2260</v>
      </c>
      <c r="B1215" t="s">
        <v>113</v>
      </c>
      <c r="C1215" t="s">
        <v>2359</v>
      </c>
      <c r="D1215" t="s">
        <v>2176</v>
      </c>
      <c r="E1215" t="s">
        <v>2177</v>
      </c>
      <c r="F1215" t="s">
        <v>2262</v>
      </c>
      <c r="G1215" t="s">
        <v>35</v>
      </c>
      <c r="H1215" t="s">
        <v>2263</v>
      </c>
      <c r="I1215" t="s">
        <v>2186</v>
      </c>
      <c r="J1215" t="s">
        <v>237</v>
      </c>
      <c r="K1215" t="s">
        <v>238</v>
      </c>
      <c r="L1215" t="s">
        <v>110</v>
      </c>
      <c r="M1215" t="s">
        <v>38</v>
      </c>
      <c r="N1215" t="s">
        <v>668</v>
      </c>
      <c r="O1215" s="23">
        <v>218</v>
      </c>
      <c r="P1215" s="9">
        <v>7.47</v>
      </c>
      <c r="Q1215" t="s">
        <v>40</v>
      </c>
      <c r="R1215">
        <v>1693</v>
      </c>
      <c r="S1215" s="9">
        <v>29.2</v>
      </c>
      <c r="T1215" s="26">
        <v>6.09</v>
      </c>
      <c r="U1215" s="8">
        <v>177.83</v>
      </c>
      <c r="V1215" t="s">
        <v>41</v>
      </c>
      <c r="W1215" t="s">
        <v>2007</v>
      </c>
      <c r="X1215" t="s">
        <v>42</v>
      </c>
      <c r="Y1215" t="s">
        <v>1740</v>
      </c>
      <c r="AA1215" s="1">
        <f t="shared" si="105"/>
        <v>45936</v>
      </c>
      <c r="AB1215" s="2">
        <f t="shared" si="106"/>
        <v>10</v>
      </c>
      <c r="AC1215" s="2">
        <f t="shared" si="107"/>
        <v>2025</v>
      </c>
      <c r="AD1215" s="2" t="str">
        <f>IFERROR(VLOOKUP(A1215,'Aux Área'!$A$4:$B$123,2,0),"-")</f>
        <v>INSPEÇÃO</v>
      </c>
    </row>
    <row r="1216" spans="1:30" x14ac:dyDescent="0.3">
      <c r="A1216" t="s">
        <v>62</v>
      </c>
      <c r="B1216" t="s">
        <v>1455</v>
      </c>
      <c r="C1216" t="s">
        <v>2360</v>
      </c>
      <c r="D1216" t="s">
        <v>120</v>
      </c>
      <c r="E1216" t="s">
        <v>121</v>
      </c>
      <c r="F1216" t="s">
        <v>63</v>
      </c>
      <c r="G1216" t="s">
        <v>1500</v>
      </c>
      <c r="H1216" t="s">
        <v>36</v>
      </c>
      <c r="I1216" t="s">
        <v>37</v>
      </c>
      <c r="J1216" t="s">
        <v>237</v>
      </c>
      <c r="K1216" t="s">
        <v>238</v>
      </c>
      <c r="L1216" t="s">
        <v>110</v>
      </c>
      <c r="M1216" t="s">
        <v>38</v>
      </c>
      <c r="N1216" t="s">
        <v>39</v>
      </c>
      <c r="O1216" s="23">
        <v>387</v>
      </c>
      <c r="P1216" s="9">
        <v>10.08</v>
      </c>
      <c r="Q1216" t="s">
        <v>40</v>
      </c>
      <c r="R1216">
        <v>32166</v>
      </c>
      <c r="S1216" s="9">
        <v>38.380000000000003</v>
      </c>
      <c r="T1216" s="26">
        <v>4.2910000000000004</v>
      </c>
      <c r="U1216" s="8">
        <v>164.69</v>
      </c>
      <c r="V1216" t="s">
        <v>41</v>
      </c>
      <c r="W1216" t="s">
        <v>2007</v>
      </c>
      <c r="X1216" t="s">
        <v>42</v>
      </c>
      <c r="Y1216" t="s">
        <v>1740</v>
      </c>
      <c r="AA1216" s="1">
        <f t="shared" si="105"/>
        <v>45936</v>
      </c>
      <c r="AB1216" s="2">
        <f t="shared" si="106"/>
        <v>10</v>
      </c>
      <c r="AC1216" s="2">
        <f t="shared" si="107"/>
        <v>2025</v>
      </c>
      <c r="AD1216" s="2" t="str">
        <f>IFERROR(VLOOKUP(A1216,'Aux Área'!$A$4:$B$123,2,0),"-")</f>
        <v>CONSERVA</v>
      </c>
    </row>
    <row r="1217" spans="1:30" x14ac:dyDescent="0.3">
      <c r="A1217" t="s">
        <v>662</v>
      </c>
      <c r="B1217" t="s">
        <v>183</v>
      </c>
      <c r="C1217" t="s">
        <v>2361</v>
      </c>
      <c r="D1217" t="s">
        <v>1568</v>
      </c>
      <c r="E1217" t="s">
        <v>1569</v>
      </c>
      <c r="F1217" t="s">
        <v>653</v>
      </c>
      <c r="G1217" t="s">
        <v>1495</v>
      </c>
      <c r="H1217" t="s">
        <v>1571</v>
      </c>
      <c r="I1217" t="s">
        <v>1497</v>
      </c>
      <c r="J1217" t="s">
        <v>237</v>
      </c>
      <c r="K1217" t="s">
        <v>238</v>
      </c>
      <c r="L1217" t="s">
        <v>110</v>
      </c>
      <c r="M1217" t="s">
        <v>38</v>
      </c>
      <c r="N1217" t="s">
        <v>668</v>
      </c>
      <c r="O1217" s="23">
        <v>0</v>
      </c>
      <c r="P1217" s="9">
        <v>0</v>
      </c>
      <c r="Q1217" t="s">
        <v>40</v>
      </c>
      <c r="R1217">
        <v>0</v>
      </c>
      <c r="S1217" s="9">
        <v>115.23</v>
      </c>
      <c r="T1217" s="26">
        <v>6.0910000000000002</v>
      </c>
      <c r="U1217" s="8">
        <v>701.81</v>
      </c>
      <c r="V1217" t="s">
        <v>41</v>
      </c>
      <c r="W1217" t="s">
        <v>652</v>
      </c>
      <c r="X1217" t="s">
        <v>42</v>
      </c>
      <c r="Y1217" t="s">
        <v>653</v>
      </c>
      <c r="AA1217" s="1">
        <f t="shared" si="105"/>
        <v>45936</v>
      </c>
      <c r="AB1217" s="2">
        <f t="shared" si="106"/>
        <v>10</v>
      </c>
      <c r="AC1217" s="2">
        <f t="shared" si="107"/>
        <v>2025</v>
      </c>
      <c r="AD1217" s="2" t="str">
        <f>IFERROR(VLOOKUP(A1217,'Aux Área'!$A$4:$B$123,2,0),"-")</f>
        <v>SÃO PEDRO</v>
      </c>
    </row>
    <row r="1218" spans="1:30" x14ac:dyDescent="0.3">
      <c r="A1218" t="s">
        <v>662</v>
      </c>
      <c r="C1218" t="s">
        <v>2361</v>
      </c>
      <c r="F1218" t="s">
        <v>15689</v>
      </c>
      <c r="K1218" t="s">
        <v>238</v>
      </c>
      <c r="N1218" t="s">
        <v>15690</v>
      </c>
      <c r="O1218" s="23">
        <v>0</v>
      </c>
      <c r="P1218" s="23">
        <v>0</v>
      </c>
      <c r="Q1218" t="s">
        <v>40</v>
      </c>
      <c r="R1218">
        <v>0</v>
      </c>
      <c r="S1218">
        <v>11.56</v>
      </c>
      <c r="U1218" s="8">
        <v>46.16</v>
      </c>
      <c r="W1218" t="s">
        <v>652</v>
      </c>
      <c r="X1218" t="s">
        <v>42</v>
      </c>
      <c r="Y1218" t="s">
        <v>653</v>
      </c>
      <c r="AA1218" s="1">
        <f>IFERROR(DATEVALUE(C1218),"-")</f>
        <v>45936</v>
      </c>
      <c r="AB1218" s="2">
        <f>IFERROR(MONTH(AA1218),"-")</f>
        <v>10</v>
      </c>
      <c r="AC1218" s="2">
        <f>IFERROR(YEAR(AA1218),"-")</f>
        <v>2025</v>
      </c>
      <c r="AD1218" s="2" t="str">
        <f>IFERROR(VLOOKUP(A1218,'Aux Área'!$A$4:$B$123,2,0),"-")</f>
        <v>SÃO PEDRO</v>
      </c>
    </row>
    <row r="1219" spans="1:30" x14ac:dyDescent="0.3">
      <c r="A1219" t="s">
        <v>2146</v>
      </c>
      <c r="B1219" t="s">
        <v>1800</v>
      </c>
      <c r="C1219" t="s">
        <v>2362</v>
      </c>
      <c r="D1219" t="s">
        <v>1841</v>
      </c>
      <c r="E1219" t="s">
        <v>1842</v>
      </c>
      <c r="F1219" t="s">
        <v>653</v>
      </c>
      <c r="G1219" t="s">
        <v>635</v>
      </c>
      <c r="H1219" t="s">
        <v>666</v>
      </c>
      <c r="I1219" t="s">
        <v>667</v>
      </c>
      <c r="J1219" t="s">
        <v>122</v>
      </c>
      <c r="K1219" t="s">
        <v>123</v>
      </c>
      <c r="L1219" t="s">
        <v>124</v>
      </c>
      <c r="M1219" t="s">
        <v>38</v>
      </c>
      <c r="N1219" t="s">
        <v>638</v>
      </c>
      <c r="O1219" s="23">
        <v>0</v>
      </c>
      <c r="P1219" s="9">
        <v>0</v>
      </c>
      <c r="Q1219" t="s">
        <v>40</v>
      </c>
      <c r="R1219">
        <v>0</v>
      </c>
      <c r="S1219" s="9">
        <v>115.37</v>
      </c>
      <c r="T1219" s="26">
        <v>6.14</v>
      </c>
      <c r="U1219" s="8">
        <v>708.36</v>
      </c>
      <c r="V1219" t="s">
        <v>162</v>
      </c>
      <c r="W1219" t="s">
        <v>652</v>
      </c>
      <c r="X1219" t="s">
        <v>42</v>
      </c>
      <c r="Y1219" t="s">
        <v>653</v>
      </c>
      <c r="AA1219" s="1">
        <f t="shared" ref="AA1219:AA1250" si="108">DATEVALUE(C1219)</f>
        <v>45936</v>
      </c>
      <c r="AB1219" s="2">
        <f t="shared" ref="AB1219:AB1250" si="109">MONTH(AA1219)</f>
        <v>10</v>
      </c>
      <c r="AC1219" s="2">
        <f t="shared" ref="AC1219:AC1250" si="110">YEAR(AA1219)</f>
        <v>2025</v>
      </c>
      <c r="AD1219" s="2" t="str">
        <f>IFERROR(VLOOKUP(A1219,'Aux Área'!$A$4:$B$123,2,0),"-")</f>
        <v>SÃO PEDRO</v>
      </c>
    </row>
    <row r="1220" spans="1:30" x14ac:dyDescent="0.3">
      <c r="A1220" t="s">
        <v>781</v>
      </c>
      <c r="B1220" t="s">
        <v>130</v>
      </c>
      <c r="C1220" t="s">
        <v>2363</v>
      </c>
      <c r="D1220" t="s">
        <v>1568</v>
      </c>
      <c r="E1220" t="s">
        <v>1569</v>
      </c>
      <c r="F1220" t="s">
        <v>653</v>
      </c>
      <c r="G1220" t="s">
        <v>659</v>
      </c>
      <c r="H1220" t="s">
        <v>706</v>
      </c>
      <c r="I1220" t="s">
        <v>667</v>
      </c>
      <c r="J1220" t="s">
        <v>1100</v>
      </c>
      <c r="K1220" t="s">
        <v>1101</v>
      </c>
      <c r="L1220" t="s">
        <v>181</v>
      </c>
      <c r="M1220" t="s">
        <v>38</v>
      </c>
      <c r="N1220" t="s">
        <v>707</v>
      </c>
      <c r="O1220" s="23">
        <v>0</v>
      </c>
      <c r="P1220" s="9">
        <v>0</v>
      </c>
      <c r="Q1220" t="s">
        <v>40</v>
      </c>
      <c r="R1220">
        <v>0</v>
      </c>
      <c r="S1220" s="9">
        <v>17.510000000000002</v>
      </c>
      <c r="T1220" s="26">
        <v>6.4909999999999997</v>
      </c>
      <c r="U1220" s="8">
        <v>113.65</v>
      </c>
      <c r="V1220" t="s">
        <v>2364</v>
      </c>
      <c r="W1220" t="s">
        <v>652</v>
      </c>
      <c r="X1220" t="s">
        <v>42</v>
      </c>
      <c r="Y1220" t="s">
        <v>653</v>
      </c>
      <c r="AA1220" s="1">
        <f t="shared" si="108"/>
        <v>45936</v>
      </c>
      <c r="AB1220" s="2">
        <f t="shared" si="109"/>
        <v>10</v>
      </c>
      <c r="AC1220" s="2">
        <f t="shared" si="110"/>
        <v>2025</v>
      </c>
      <c r="AD1220" s="2" t="str">
        <f>IFERROR(VLOOKUP(A1220,'Aux Área'!$A$4:$B$123,2,0),"-")</f>
        <v>SÃO PEDRO</v>
      </c>
    </row>
    <row r="1221" spans="1:30" x14ac:dyDescent="0.3">
      <c r="A1221" t="s">
        <v>72</v>
      </c>
      <c r="B1221" t="s">
        <v>243</v>
      </c>
      <c r="C1221" t="s">
        <v>2365</v>
      </c>
      <c r="D1221" t="s">
        <v>95</v>
      </c>
      <c r="E1221" t="s">
        <v>96</v>
      </c>
      <c r="F1221" t="s">
        <v>73</v>
      </c>
      <c r="G1221" t="s">
        <v>1503</v>
      </c>
      <c r="H1221" t="s">
        <v>36</v>
      </c>
      <c r="I1221" t="s">
        <v>37</v>
      </c>
      <c r="J1221" t="s">
        <v>650</v>
      </c>
      <c r="K1221" t="s">
        <v>651</v>
      </c>
      <c r="L1221" t="s">
        <v>124</v>
      </c>
      <c r="M1221" t="s">
        <v>38</v>
      </c>
      <c r="N1221" t="s">
        <v>39</v>
      </c>
      <c r="O1221" s="23">
        <v>370</v>
      </c>
      <c r="P1221" s="9">
        <v>9.75</v>
      </c>
      <c r="Q1221" t="s">
        <v>40</v>
      </c>
      <c r="R1221">
        <v>15138</v>
      </c>
      <c r="S1221" s="9">
        <v>37.93</v>
      </c>
      <c r="T1221" s="26">
        <v>4.4000000000000004</v>
      </c>
      <c r="U1221" s="8">
        <v>166.9</v>
      </c>
      <c r="V1221" t="s">
        <v>112</v>
      </c>
      <c r="W1221" t="s">
        <v>2007</v>
      </c>
      <c r="X1221" t="s">
        <v>42</v>
      </c>
      <c r="Y1221" t="s">
        <v>1740</v>
      </c>
      <c r="AA1221" s="1">
        <f t="shared" si="108"/>
        <v>45936</v>
      </c>
      <c r="AB1221" s="2">
        <f t="shared" si="109"/>
        <v>10</v>
      </c>
      <c r="AC1221" s="2">
        <f t="shared" si="110"/>
        <v>2025</v>
      </c>
      <c r="AD1221" s="2" t="str">
        <f>IFERROR(VLOOKUP(A1221,'Aux Área'!$A$4:$B$123,2,0),"-")</f>
        <v>CONSERVA</v>
      </c>
    </row>
    <row r="1222" spans="1:30" x14ac:dyDescent="0.3">
      <c r="A1222" t="s">
        <v>48</v>
      </c>
      <c r="B1222" t="s">
        <v>288</v>
      </c>
      <c r="C1222" t="s">
        <v>2366</v>
      </c>
      <c r="D1222" t="s">
        <v>2070</v>
      </c>
      <c r="E1222" t="s">
        <v>2071</v>
      </c>
      <c r="F1222" t="s">
        <v>49</v>
      </c>
      <c r="G1222" t="s">
        <v>1500</v>
      </c>
      <c r="H1222" t="s">
        <v>36</v>
      </c>
      <c r="I1222" t="s">
        <v>37</v>
      </c>
      <c r="J1222" t="s">
        <v>147</v>
      </c>
      <c r="K1222" t="s">
        <v>148</v>
      </c>
      <c r="L1222" t="s">
        <v>84</v>
      </c>
      <c r="M1222" t="s">
        <v>38</v>
      </c>
      <c r="N1222" t="s">
        <v>39</v>
      </c>
      <c r="O1222" s="23">
        <v>259</v>
      </c>
      <c r="P1222" s="9">
        <v>8.75</v>
      </c>
      <c r="Q1222" t="s">
        <v>40</v>
      </c>
      <c r="R1222">
        <v>11511</v>
      </c>
      <c r="S1222" s="9">
        <v>29.59</v>
      </c>
      <c r="T1222" s="26">
        <v>5.24</v>
      </c>
      <c r="U1222" s="8">
        <v>155.05000000000001</v>
      </c>
      <c r="V1222" t="s">
        <v>246</v>
      </c>
      <c r="W1222" t="s">
        <v>2007</v>
      </c>
      <c r="X1222" t="s">
        <v>42</v>
      </c>
      <c r="Y1222" t="s">
        <v>1740</v>
      </c>
      <c r="AA1222" s="1">
        <f t="shared" si="108"/>
        <v>45936</v>
      </c>
      <c r="AB1222" s="2">
        <f t="shared" si="109"/>
        <v>10</v>
      </c>
      <c r="AC1222" s="2">
        <f t="shared" si="110"/>
        <v>2025</v>
      </c>
      <c r="AD1222" s="2" t="str">
        <f>IFERROR(VLOOKUP(A1222,'Aux Área'!$A$4:$B$123,2,0),"-")</f>
        <v>ENGENHARIA</v>
      </c>
    </row>
    <row r="1223" spans="1:30" x14ac:dyDescent="0.3">
      <c r="A1223" t="s">
        <v>1702</v>
      </c>
      <c r="B1223" t="s">
        <v>209</v>
      </c>
      <c r="C1223" t="s">
        <v>2367</v>
      </c>
      <c r="D1223" t="s">
        <v>1225</v>
      </c>
      <c r="E1223" t="s">
        <v>1226</v>
      </c>
      <c r="F1223" t="s">
        <v>653</v>
      </c>
      <c r="G1223" t="s">
        <v>1495</v>
      </c>
      <c r="H1223" t="s">
        <v>1704</v>
      </c>
      <c r="I1223" t="s">
        <v>1497</v>
      </c>
      <c r="J1223" t="s">
        <v>241</v>
      </c>
      <c r="K1223" t="s">
        <v>242</v>
      </c>
      <c r="L1223" t="s">
        <v>110</v>
      </c>
      <c r="M1223" t="s">
        <v>38</v>
      </c>
      <c r="N1223" t="s">
        <v>638</v>
      </c>
      <c r="O1223" s="23">
        <v>0</v>
      </c>
      <c r="P1223" s="9">
        <v>0</v>
      </c>
      <c r="Q1223" t="s">
        <v>40</v>
      </c>
      <c r="R1223">
        <v>0</v>
      </c>
      <c r="S1223" s="9">
        <v>67.91</v>
      </c>
      <c r="T1223" s="26">
        <v>5.89</v>
      </c>
      <c r="U1223" s="8">
        <v>400</v>
      </c>
      <c r="V1223" t="s">
        <v>41</v>
      </c>
      <c r="W1223" t="s">
        <v>652</v>
      </c>
      <c r="X1223" t="s">
        <v>42</v>
      </c>
      <c r="Y1223" t="s">
        <v>653</v>
      </c>
      <c r="AA1223" s="1">
        <f t="shared" si="108"/>
        <v>45937</v>
      </c>
      <c r="AB1223" s="2">
        <f t="shared" si="109"/>
        <v>10</v>
      </c>
      <c r="AC1223" s="2">
        <f t="shared" si="110"/>
        <v>2025</v>
      </c>
      <c r="AD1223" s="2" t="str">
        <f>IFERROR(VLOOKUP(A1223,'Aux Área'!$A$4:$B$123,2,0),"-")</f>
        <v>SÃO PEDRO</v>
      </c>
    </row>
    <row r="1224" spans="1:30" x14ac:dyDescent="0.3">
      <c r="A1224" t="s">
        <v>54</v>
      </c>
      <c r="B1224" t="s">
        <v>319</v>
      </c>
      <c r="C1224" t="s">
        <v>2368</v>
      </c>
      <c r="D1224" t="s">
        <v>1480</v>
      </c>
      <c r="E1224" t="s">
        <v>1481</v>
      </c>
      <c r="F1224" t="s">
        <v>55</v>
      </c>
      <c r="G1224" t="s">
        <v>1500</v>
      </c>
      <c r="H1224" t="s">
        <v>36</v>
      </c>
      <c r="I1224" t="s">
        <v>37</v>
      </c>
      <c r="J1224" t="s">
        <v>1665</v>
      </c>
      <c r="K1224" t="s">
        <v>1666</v>
      </c>
      <c r="L1224" t="s">
        <v>301</v>
      </c>
      <c r="M1224" t="s">
        <v>38</v>
      </c>
      <c r="N1224" t="s">
        <v>39</v>
      </c>
      <c r="O1224" s="23">
        <v>391</v>
      </c>
      <c r="P1224" s="9">
        <v>10.37</v>
      </c>
      <c r="Q1224" t="s">
        <v>40</v>
      </c>
      <c r="R1224">
        <v>15644</v>
      </c>
      <c r="S1224" s="9">
        <v>37.71</v>
      </c>
      <c r="T1224" s="26">
        <v>4.29</v>
      </c>
      <c r="U1224" s="8">
        <v>161.78</v>
      </c>
      <c r="V1224" t="s">
        <v>2369</v>
      </c>
      <c r="W1224" t="s">
        <v>2007</v>
      </c>
      <c r="X1224" t="s">
        <v>42</v>
      </c>
      <c r="Y1224" t="s">
        <v>1740</v>
      </c>
      <c r="AA1224" s="1">
        <f t="shared" si="108"/>
        <v>45937</v>
      </c>
      <c r="AB1224" s="2">
        <f t="shared" si="109"/>
        <v>10</v>
      </c>
      <c r="AC1224" s="2">
        <f t="shared" si="110"/>
        <v>2025</v>
      </c>
      <c r="AD1224" s="2" t="str">
        <f>IFERROR(VLOOKUP(A1224,'Aux Área'!$A$4:$B$123,2,0),"-")</f>
        <v>ENGENHARIA</v>
      </c>
    </row>
    <row r="1225" spans="1:30" x14ac:dyDescent="0.3">
      <c r="A1225" t="s">
        <v>2087</v>
      </c>
      <c r="B1225" t="s">
        <v>2088</v>
      </c>
      <c r="C1225" t="s">
        <v>2370</v>
      </c>
      <c r="D1225" t="s">
        <v>1948</v>
      </c>
      <c r="E1225" t="s">
        <v>1949</v>
      </c>
      <c r="F1225" t="s">
        <v>653</v>
      </c>
      <c r="G1225" t="s">
        <v>659</v>
      </c>
      <c r="H1225" t="s">
        <v>660</v>
      </c>
      <c r="I1225" t="s">
        <v>661</v>
      </c>
      <c r="J1225" t="s">
        <v>1681</v>
      </c>
      <c r="K1225" t="s">
        <v>1682</v>
      </c>
      <c r="L1225" t="s">
        <v>141</v>
      </c>
      <c r="M1225" t="s">
        <v>38</v>
      </c>
      <c r="N1225" t="s">
        <v>638</v>
      </c>
      <c r="O1225" s="23">
        <v>0</v>
      </c>
      <c r="P1225" s="9">
        <v>0</v>
      </c>
      <c r="Q1225" t="s">
        <v>40</v>
      </c>
      <c r="R1225">
        <v>0</v>
      </c>
      <c r="S1225" s="9">
        <v>69.7</v>
      </c>
      <c r="T1225" s="26">
        <v>6.17</v>
      </c>
      <c r="U1225" s="8">
        <v>430.07</v>
      </c>
      <c r="V1225" t="s">
        <v>41</v>
      </c>
      <c r="W1225" t="s">
        <v>652</v>
      </c>
      <c r="X1225" t="s">
        <v>42</v>
      </c>
      <c r="Y1225" t="s">
        <v>653</v>
      </c>
      <c r="AA1225" s="1">
        <f t="shared" si="108"/>
        <v>45937</v>
      </c>
      <c r="AB1225" s="2">
        <f t="shared" si="109"/>
        <v>10</v>
      </c>
      <c r="AC1225" s="2">
        <f t="shared" si="110"/>
        <v>2025</v>
      </c>
      <c r="AD1225" s="2" t="str">
        <f>IFERROR(VLOOKUP(A1225,'Aux Área'!$A$4:$B$123,2,0),"-")</f>
        <v>SÃO PEDRO</v>
      </c>
    </row>
    <row r="1226" spans="1:30" x14ac:dyDescent="0.3">
      <c r="A1226" t="s">
        <v>66</v>
      </c>
      <c r="B1226" t="s">
        <v>464</v>
      </c>
      <c r="C1226" t="s">
        <v>2371</v>
      </c>
      <c r="D1226" t="s">
        <v>151</v>
      </c>
      <c r="E1226" t="s">
        <v>152</v>
      </c>
      <c r="F1226" t="s">
        <v>67</v>
      </c>
      <c r="G1226" t="s">
        <v>1503</v>
      </c>
      <c r="H1226" t="s">
        <v>36</v>
      </c>
      <c r="I1226" t="s">
        <v>37</v>
      </c>
      <c r="J1226" t="s">
        <v>2372</v>
      </c>
      <c r="K1226" t="s">
        <v>2373</v>
      </c>
      <c r="L1226" t="s">
        <v>746</v>
      </c>
      <c r="M1226" t="s">
        <v>747</v>
      </c>
      <c r="N1226" t="s">
        <v>39</v>
      </c>
      <c r="O1226" s="23">
        <v>450</v>
      </c>
      <c r="P1226" s="9">
        <v>10.79</v>
      </c>
      <c r="Q1226" t="s">
        <v>40</v>
      </c>
      <c r="R1226">
        <v>9667</v>
      </c>
      <c r="S1226" s="9">
        <v>41.71</v>
      </c>
      <c r="T1226" s="26">
        <v>4.9400000000000004</v>
      </c>
      <c r="U1226" s="8">
        <v>206.06</v>
      </c>
      <c r="V1226" t="s">
        <v>2374</v>
      </c>
      <c r="W1226" t="s">
        <v>2007</v>
      </c>
      <c r="X1226" t="s">
        <v>42</v>
      </c>
      <c r="Y1226" t="s">
        <v>1740</v>
      </c>
      <c r="AA1226" s="1">
        <f t="shared" si="108"/>
        <v>45937</v>
      </c>
      <c r="AB1226" s="2">
        <f t="shared" si="109"/>
        <v>10</v>
      </c>
      <c r="AC1226" s="2">
        <f t="shared" si="110"/>
        <v>2025</v>
      </c>
      <c r="AD1226" s="2" t="str">
        <f>IFERROR(VLOOKUP(A1226,'Aux Área'!$A$4:$B$123,2,0),"-")</f>
        <v>OPERAÇÃO</v>
      </c>
    </row>
    <row r="1227" spans="1:30" x14ac:dyDescent="0.3">
      <c r="A1227" t="s">
        <v>52</v>
      </c>
      <c r="B1227" t="s">
        <v>1449</v>
      </c>
      <c r="C1227" t="s">
        <v>2375</v>
      </c>
      <c r="D1227" t="s">
        <v>2160</v>
      </c>
      <c r="E1227" t="s">
        <v>2161</v>
      </c>
      <c r="F1227" t="s">
        <v>53</v>
      </c>
      <c r="G1227" t="s">
        <v>1500</v>
      </c>
      <c r="H1227" t="s">
        <v>36</v>
      </c>
      <c r="I1227" t="s">
        <v>37</v>
      </c>
      <c r="J1227" t="s">
        <v>275</v>
      </c>
      <c r="K1227" t="s">
        <v>276</v>
      </c>
      <c r="L1227" t="s">
        <v>124</v>
      </c>
      <c r="M1227" t="s">
        <v>38</v>
      </c>
      <c r="N1227" t="s">
        <v>39</v>
      </c>
      <c r="O1227" s="23">
        <v>438</v>
      </c>
      <c r="P1227" s="9">
        <v>10.83</v>
      </c>
      <c r="Q1227" t="s">
        <v>40</v>
      </c>
      <c r="R1227">
        <v>21856</v>
      </c>
      <c r="S1227" s="9">
        <v>40.450000000000003</v>
      </c>
      <c r="T1227" s="26">
        <v>4.29</v>
      </c>
      <c r="U1227" s="8">
        <v>173.53</v>
      </c>
      <c r="V1227" t="s">
        <v>2376</v>
      </c>
      <c r="W1227" t="s">
        <v>2007</v>
      </c>
      <c r="X1227" t="s">
        <v>42</v>
      </c>
      <c r="Y1227" t="s">
        <v>1740</v>
      </c>
      <c r="AA1227" s="1">
        <f t="shared" si="108"/>
        <v>45937</v>
      </c>
      <c r="AB1227" s="2">
        <f t="shared" si="109"/>
        <v>10</v>
      </c>
      <c r="AC1227" s="2">
        <f t="shared" si="110"/>
        <v>2025</v>
      </c>
      <c r="AD1227" s="2" t="str">
        <f>IFERROR(VLOOKUP(A1227,'Aux Área'!$A$4:$B$123,2,0),"-")</f>
        <v>OPERAÇÃO</v>
      </c>
    </row>
    <row r="1228" spans="1:30" x14ac:dyDescent="0.3">
      <c r="A1228" t="s">
        <v>70</v>
      </c>
      <c r="B1228" t="s">
        <v>272</v>
      </c>
      <c r="C1228" t="s">
        <v>2377</v>
      </c>
      <c r="D1228" t="s">
        <v>145</v>
      </c>
      <c r="E1228" t="s">
        <v>146</v>
      </c>
      <c r="F1228" t="s">
        <v>71</v>
      </c>
      <c r="G1228" t="s">
        <v>1503</v>
      </c>
      <c r="H1228" t="s">
        <v>36</v>
      </c>
      <c r="I1228" t="s">
        <v>37</v>
      </c>
      <c r="J1228" t="s">
        <v>275</v>
      </c>
      <c r="K1228" t="s">
        <v>276</v>
      </c>
      <c r="L1228" t="s">
        <v>124</v>
      </c>
      <c r="M1228" t="s">
        <v>38</v>
      </c>
      <c r="N1228" t="s">
        <v>39</v>
      </c>
      <c r="O1228" s="23">
        <v>373</v>
      </c>
      <c r="P1228" s="9">
        <v>15.39</v>
      </c>
      <c r="Q1228" t="s">
        <v>40</v>
      </c>
      <c r="R1228">
        <v>7851</v>
      </c>
      <c r="S1228" s="9">
        <v>24.24</v>
      </c>
      <c r="T1228" s="26">
        <v>4.29</v>
      </c>
      <c r="U1228" s="8">
        <v>103.99</v>
      </c>
      <c r="V1228" t="s">
        <v>2378</v>
      </c>
      <c r="W1228" t="s">
        <v>2007</v>
      </c>
      <c r="X1228" t="s">
        <v>42</v>
      </c>
      <c r="Y1228" t="s">
        <v>1740</v>
      </c>
      <c r="AA1228" s="1">
        <f t="shared" si="108"/>
        <v>45937</v>
      </c>
      <c r="AB1228" s="2">
        <f t="shared" si="109"/>
        <v>10</v>
      </c>
      <c r="AC1228" s="2">
        <f t="shared" si="110"/>
        <v>2025</v>
      </c>
      <c r="AD1228" s="2" t="str">
        <f>IFERROR(VLOOKUP(A1228,'Aux Área'!$A$4:$B$123,2,0),"-")</f>
        <v>QSMS</v>
      </c>
    </row>
    <row r="1229" spans="1:30" x14ac:dyDescent="0.3">
      <c r="A1229" t="s">
        <v>44</v>
      </c>
      <c r="B1229" t="s">
        <v>478</v>
      </c>
      <c r="C1229" t="s">
        <v>2379</v>
      </c>
      <c r="D1229" t="s">
        <v>1619</v>
      </c>
      <c r="E1229" t="s">
        <v>1620</v>
      </c>
      <c r="F1229" t="s">
        <v>45</v>
      </c>
      <c r="G1229" t="s">
        <v>1500</v>
      </c>
      <c r="H1229" t="s">
        <v>36</v>
      </c>
      <c r="I1229" t="s">
        <v>37</v>
      </c>
      <c r="J1229" t="s">
        <v>188</v>
      </c>
      <c r="K1229" t="s">
        <v>189</v>
      </c>
      <c r="L1229" t="s">
        <v>190</v>
      </c>
      <c r="M1229" t="s">
        <v>38</v>
      </c>
      <c r="N1229" t="s">
        <v>39</v>
      </c>
      <c r="O1229" s="23">
        <v>359</v>
      </c>
      <c r="P1229" s="9">
        <v>10.67</v>
      </c>
      <c r="Q1229" t="s">
        <v>40</v>
      </c>
      <c r="R1229">
        <v>10316</v>
      </c>
      <c r="S1229" s="9">
        <v>33.630000000000003</v>
      </c>
      <c r="T1229" s="26">
        <v>4.3899999999999997</v>
      </c>
      <c r="U1229" s="8">
        <v>147.63999999999999</v>
      </c>
      <c r="V1229" t="s">
        <v>112</v>
      </c>
      <c r="W1229" t="s">
        <v>2007</v>
      </c>
      <c r="X1229" t="s">
        <v>42</v>
      </c>
      <c r="Y1229" t="s">
        <v>1740</v>
      </c>
      <c r="AA1229" s="1">
        <f t="shared" si="108"/>
        <v>45937</v>
      </c>
      <c r="AB1229" s="2">
        <f t="shared" si="109"/>
        <v>10</v>
      </c>
      <c r="AC1229" s="2">
        <f t="shared" si="110"/>
        <v>2025</v>
      </c>
      <c r="AD1229" s="2" t="str">
        <f>IFERROR(VLOOKUP(A1229,'Aux Área'!$A$4:$B$123,2,0),"-")</f>
        <v>OPERAÇÃO</v>
      </c>
    </row>
    <row r="1230" spans="1:30" x14ac:dyDescent="0.3">
      <c r="A1230" t="s">
        <v>2260</v>
      </c>
      <c r="B1230" t="s">
        <v>113</v>
      </c>
      <c r="C1230" t="s">
        <v>2380</v>
      </c>
      <c r="D1230" t="s">
        <v>2176</v>
      </c>
      <c r="E1230" t="s">
        <v>2177</v>
      </c>
      <c r="F1230" t="s">
        <v>2262</v>
      </c>
      <c r="G1230" t="s">
        <v>35</v>
      </c>
      <c r="H1230" t="s">
        <v>2263</v>
      </c>
      <c r="I1230" t="s">
        <v>2186</v>
      </c>
      <c r="J1230" t="s">
        <v>104</v>
      </c>
      <c r="K1230" t="s">
        <v>105</v>
      </c>
      <c r="L1230" t="s">
        <v>84</v>
      </c>
      <c r="M1230" t="s">
        <v>38</v>
      </c>
      <c r="N1230" t="s">
        <v>668</v>
      </c>
      <c r="O1230" s="23">
        <v>405</v>
      </c>
      <c r="P1230" s="9">
        <v>12.42</v>
      </c>
      <c r="Q1230" t="s">
        <v>40</v>
      </c>
      <c r="R1230">
        <v>2098</v>
      </c>
      <c r="S1230" s="9">
        <v>32.6</v>
      </c>
      <c r="T1230" s="26">
        <v>6.49</v>
      </c>
      <c r="U1230" s="8">
        <v>211.57</v>
      </c>
      <c r="V1230" t="s">
        <v>2381</v>
      </c>
      <c r="W1230" t="s">
        <v>2007</v>
      </c>
      <c r="X1230" t="s">
        <v>42</v>
      </c>
      <c r="Y1230" t="s">
        <v>1740</v>
      </c>
      <c r="AA1230" s="1">
        <f t="shared" si="108"/>
        <v>45937</v>
      </c>
      <c r="AB1230" s="2">
        <f t="shared" si="109"/>
        <v>10</v>
      </c>
      <c r="AC1230" s="2">
        <f t="shared" si="110"/>
        <v>2025</v>
      </c>
      <c r="AD1230" s="2" t="str">
        <f>IFERROR(VLOOKUP(A1230,'Aux Área'!$A$4:$B$123,2,0),"-")</f>
        <v>INSPEÇÃO</v>
      </c>
    </row>
    <row r="1231" spans="1:30" x14ac:dyDescent="0.3">
      <c r="A1231" t="s">
        <v>2314</v>
      </c>
      <c r="B1231" t="s">
        <v>2315</v>
      </c>
      <c r="C1231" t="s">
        <v>2382</v>
      </c>
      <c r="D1231" t="s">
        <v>2253</v>
      </c>
      <c r="E1231" t="s">
        <v>2254</v>
      </c>
      <c r="F1231" t="s">
        <v>2317</v>
      </c>
      <c r="G1231" t="s">
        <v>1300</v>
      </c>
      <c r="H1231" t="s">
        <v>1301</v>
      </c>
      <c r="I1231" t="s">
        <v>839</v>
      </c>
      <c r="J1231" t="s">
        <v>89</v>
      </c>
      <c r="K1231" t="s">
        <v>90</v>
      </c>
      <c r="L1231" t="s">
        <v>91</v>
      </c>
      <c r="M1231" t="s">
        <v>38</v>
      </c>
      <c r="N1231" t="s">
        <v>39</v>
      </c>
      <c r="O1231" s="23">
        <v>368</v>
      </c>
      <c r="P1231" s="9">
        <v>8.09</v>
      </c>
      <c r="Q1231" t="s">
        <v>40</v>
      </c>
      <c r="R1231">
        <v>461</v>
      </c>
      <c r="S1231" s="9">
        <v>45.49</v>
      </c>
      <c r="T1231" s="26">
        <v>4.29</v>
      </c>
      <c r="U1231" s="8">
        <v>195.15</v>
      </c>
      <c r="V1231" t="s">
        <v>2383</v>
      </c>
      <c r="W1231" t="s">
        <v>2276</v>
      </c>
      <c r="X1231" t="s">
        <v>42</v>
      </c>
      <c r="Y1231" t="s">
        <v>2277</v>
      </c>
      <c r="AA1231" s="1">
        <f t="shared" si="108"/>
        <v>45937</v>
      </c>
      <c r="AB1231" s="2">
        <f t="shared" si="109"/>
        <v>10</v>
      </c>
      <c r="AC1231" s="2">
        <f t="shared" si="110"/>
        <v>2025</v>
      </c>
      <c r="AD1231" s="2" t="str">
        <f>IFERROR(VLOOKUP(A1231,'Aux Área'!$A$4:$B$123,2,0),"-")</f>
        <v>INSPEÇÃO</v>
      </c>
    </row>
    <row r="1232" spans="1:30" x14ac:dyDescent="0.3">
      <c r="A1232" t="s">
        <v>781</v>
      </c>
      <c r="B1232" t="s">
        <v>130</v>
      </c>
      <c r="C1232" t="s">
        <v>2384</v>
      </c>
      <c r="D1232" t="s">
        <v>1568</v>
      </c>
      <c r="E1232" t="s">
        <v>1569</v>
      </c>
      <c r="F1232" t="s">
        <v>653</v>
      </c>
      <c r="G1232" t="s">
        <v>659</v>
      </c>
      <c r="H1232" t="s">
        <v>706</v>
      </c>
      <c r="I1232" t="s">
        <v>667</v>
      </c>
      <c r="J1232" t="s">
        <v>1100</v>
      </c>
      <c r="K1232" t="s">
        <v>1101</v>
      </c>
      <c r="L1232" t="s">
        <v>181</v>
      </c>
      <c r="M1232" t="s">
        <v>38</v>
      </c>
      <c r="N1232" t="s">
        <v>707</v>
      </c>
      <c r="O1232" s="23">
        <v>0</v>
      </c>
      <c r="P1232" s="9">
        <v>0</v>
      </c>
      <c r="Q1232" t="s">
        <v>40</v>
      </c>
      <c r="R1232">
        <v>0</v>
      </c>
      <c r="S1232" s="9">
        <v>11.27</v>
      </c>
      <c r="T1232" s="26">
        <v>6.4939999999999998</v>
      </c>
      <c r="U1232" s="8">
        <v>73.19</v>
      </c>
      <c r="V1232" t="s">
        <v>2385</v>
      </c>
      <c r="W1232" t="s">
        <v>652</v>
      </c>
      <c r="X1232" t="s">
        <v>42</v>
      </c>
      <c r="Y1232" t="s">
        <v>653</v>
      </c>
      <c r="AA1232" s="1">
        <f t="shared" si="108"/>
        <v>45937</v>
      </c>
      <c r="AB1232" s="2">
        <f t="shared" si="109"/>
        <v>10</v>
      </c>
      <c r="AC1232" s="2">
        <f t="shared" si="110"/>
        <v>2025</v>
      </c>
      <c r="AD1232" s="2" t="str">
        <f>IFERROR(VLOOKUP(A1232,'Aux Área'!$A$4:$B$123,2,0),"-")</f>
        <v>SÃO PEDRO</v>
      </c>
    </row>
    <row r="1233" spans="1:30" x14ac:dyDescent="0.3">
      <c r="A1233" t="s">
        <v>54</v>
      </c>
      <c r="B1233" t="s">
        <v>319</v>
      </c>
      <c r="C1233" t="s">
        <v>2386</v>
      </c>
      <c r="D1233" t="s">
        <v>1480</v>
      </c>
      <c r="E1233" t="s">
        <v>1481</v>
      </c>
      <c r="F1233" t="s">
        <v>55</v>
      </c>
      <c r="G1233" t="s">
        <v>1500</v>
      </c>
      <c r="H1233" t="s">
        <v>36</v>
      </c>
      <c r="I1233" t="s">
        <v>37</v>
      </c>
      <c r="J1233" t="s">
        <v>2387</v>
      </c>
      <c r="K1233" t="s">
        <v>2388</v>
      </c>
      <c r="L1233" t="s">
        <v>870</v>
      </c>
      <c r="M1233" t="s">
        <v>38</v>
      </c>
      <c r="N1233" t="s">
        <v>39</v>
      </c>
      <c r="O1233" s="23">
        <v>420</v>
      </c>
      <c r="P1233" s="9">
        <v>9.57</v>
      </c>
      <c r="Q1233" t="s">
        <v>40</v>
      </c>
      <c r="R1233">
        <v>16064</v>
      </c>
      <c r="S1233" s="9">
        <v>43.91</v>
      </c>
      <c r="T1233" s="26">
        <v>4.09</v>
      </c>
      <c r="U1233" s="8">
        <v>179.6</v>
      </c>
      <c r="V1233" t="s">
        <v>41</v>
      </c>
      <c r="W1233" t="s">
        <v>2007</v>
      </c>
      <c r="X1233" t="s">
        <v>42</v>
      </c>
      <c r="Y1233" t="s">
        <v>1740</v>
      </c>
      <c r="AA1233" s="1">
        <f t="shared" si="108"/>
        <v>45937</v>
      </c>
      <c r="AB1233" s="2">
        <f t="shared" si="109"/>
        <v>10</v>
      </c>
      <c r="AC1233" s="2">
        <f t="shared" si="110"/>
        <v>2025</v>
      </c>
      <c r="AD1233" s="2" t="str">
        <f>IFERROR(VLOOKUP(A1233,'Aux Área'!$A$4:$B$123,2,0),"-")</f>
        <v>ENGENHARIA</v>
      </c>
    </row>
    <row r="1234" spans="1:30" x14ac:dyDescent="0.3">
      <c r="A1234" t="s">
        <v>1785</v>
      </c>
      <c r="B1234" t="s">
        <v>1786</v>
      </c>
      <c r="C1234" t="s">
        <v>2389</v>
      </c>
      <c r="D1234" t="s">
        <v>1850</v>
      </c>
      <c r="E1234" t="s">
        <v>1851</v>
      </c>
      <c r="F1234" t="s">
        <v>653</v>
      </c>
      <c r="G1234" t="s">
        <v>1495</v>
      </c>
      <c r="H1234" t="s">
        <v>1788</v>
      </c>
      <c r="I1234" t="s">
        <v>839</v>
      </c>
      <c r="J1234" t="s">
        <v>1681</v>
      </c>
      <c r="K1234" t="s">
        <v>1682</v>
      </c>
      <c r="L1234" t="s">
        <v>141</v>
      </c>
      <c r="M1234" t="s">
        <v>38</v>
      </c>
      <c r="N1234" t="s">
        <v>638</v>
      </c>
      <c r="O1234" s="23">
        <v>0</v>
      </c>
      <c r="P1234" s="9">
        <v>0</v>
      </c>
      <c r="Q1234" t="s">
        <v>40</v>
      </c>
      <c r="R1234">
        <v>0</v>
      </c>
      <c r="S1234" s="9">
        <v>150</v>
      </c>
      <c r="T1234" s="26">
        <v>6.39</v>
      </c>
      <c r="U1234" s="8">
        <v>958.5</v>
      </c>
      <c r="V1234" t="s">
        <v>41</v>
      </c>
      <c r="W1234" t="s">
        <v>652</v>
      </c>
      <c r="X1234" t="s">
        <v>42</v>
      </c>
      <c r="Y1234" t="s">
        <v>653</v>
      </c>
      <c r="AA1234" s="1">
        <f t="shared" si="108"/>
        <v>45937</v>
      </c>
      <c r="AB1234" s="2">
        <f t="shared" si="109"/>
        <v>10</v>
      </c>
      <c r="AC1234" s="2">
        <f t="shared" si="110"/>
        <v>2025</v>
      </c>
      <c r="AD1234" s="2" t="str">
        <f>IFERROR(VLOOKUP(A1234,'Aux Área'!$A$4:$B$123,2,0),"-")</f>
        <v>SÃO PEDRO</v>
      </c>
    </row>
    <row r="1235" spans="1:30" x14ac:dyDescent="0.3">
      <c r="A1235" t="s">
        <v>60</v>
      </c>
      <c r="B1235" t="s">
        <v>614</v>
      </c>
      <c r="C1235" t="s">
        <v>2390</v>
      </c>
      <c r="D1235" t="s">
        <v>1206</v>
      </c>
      <c r="E1235" t="s">
        <v>1207</v>
      </c>
      <c r="F1235" t="s">
        <v>61</v>
      </c>
      <c r="G1235" t="s">
        <v>1500</v>
      </c>
      <c r="H1235" t="s">
        <v>36</v>
      </c>
      <c r="I1235" t="s">
        <v>37</v>
      </c>
      <c r="J1235" t="s">
        <v>623</v>
      </c>
      <c r="K1235" t="s">
        <v>624</v>
      </c>
      <c r="L1235" t="s">
        <v>181</v>
      </c>
      <c r="M1235" t="s">
        <v>38</v>
      </c>
      <c r="N1235" t="s">
        <v>39</v>
      </c>
      <c r="O1235" s="23">
        <v>277</v>
      </c>
      <c r="P1235" s="9">
        <v>9.4499999999999993</v>
      </c>
      <c r="Q1235" t="s">
        <v>40</v>
      </c>
      <c r="R1235">
        <v>11836</v>
      </c>
      <c r="S1235" s="9">
        <v>29.32</v>
      </c>
      <c r="T1235" s="26">
        <v>4.79</v>
      </c>
      <c r="U1235" s="8">
        <v>140.44</v>
      </c>
      <c r="V1235" t="s">
        <v>41</v>
      </c>
      <c r="W1235" t="s">
        <v>2007</v>
      </c>
      <c r="X1235" t="s">
        <v>42</v>
      </c>
      <c r="Y1235" t="s">
        <v>1740</v>
      </c>
      <c r="AA1235" s="1">
        <f t="shared" si="108"/>
        <v>45937</v>
      </c>
      <c r="AB1235" s="2">
        <f t="shared" si="109"/>
        <v>10</v>
      </c>
      <c r="AC1235" s="2">
        <f t="shared" si="110"/>
        <v>2025</v>
      </c>
      <c r="AD1235" s="2" t="str">
        <f>IFERROR(VLOOKUP(A1235,'Aux Área'!$A$4:$B$123,2,0),"-")</f>
        <v>QSMS</v>
      </c>
    </row>
    <row r="1236" spans="1:30" x14ac:dyDescent="0.3">
      <c r="A1236" t="s">
        <v>74</v>
      </c>
      <c r="B1236" t="s">
        <v>255</v>
      </c>
      <c r="C1236" t="s">
        <v>2391</v>
      </c>
      <c r="D1236" t="s">
        <v>2082</v>
      </c>
      <c r="E1236" t="s">
        <v>2083</v>
      </c>
      <c r="F1236" t="s">
        <v>75</v>
      </c>
      <c r="G1236" t="s">
        <v>1503</v>
      </c>
      <c r="H1236" t="s">
        <v>36</v>
      </c>
      <c r="I1236" t="s">
        <v>37</v>
      </c>
      <c r="J1236" t="s">
        <v>1489</v>
      </c>
      <c r="K1236" t="s">
        <v>1490</v>
      </c>
      <c r="L1236" t="s">
        <v>136</v>
      </c>
      <c r="M1236" t="s">
        <v>38</v>
      </c>
      <c r="N1236" t="s">
        <v>39</v>
      </c>
      <c r="O1236" s="23">
        <v>295</v>
      </c>
      <c r="P1236" s="9">
        <v>8.56</v>
      </c>
      <c r="Q1236" t="s">
        <v>40</v>
      </c>
      <c r="R1236">
        <v>8183</v>
      </c>
      <c r="S1236" s="9">
        <v>34.479999999999997</v>
      </c>
      <c r="T1236" s="26">
        <v>4.84</v>
      </c>
      <c r="U1236" s="8">
        <v>166.88</v>
      </c>
      <c r="V1236" t="s">
        <v>2392</v>
      </c>
      <c r="W1236" t="s">
        <v>2007</v>
      </c>
      <c r="X1236" t="s">
        <v>42</v>
      </c>
      <c r="Y1236" t="s">
        <v>1740</v>
      </c>
      <c r="AA1236" s="1">
        <f t="shared" si="108"/>
        <v>45937</v>
      </c>
      <c r="AB1236" s="2">
        <f t="shared" si="109"/>
        <v>10</v>
      </c>
      <c r="AC1236" s="2">
        <f t="shared" si="110"/>
        <v>2025</v>
      </c>
      <c r="AD1236" s="2" t="str">
        <f>IFERROR(VLOOKUP(A1236,'Aux Área'!$A$4:$B$123,2,0),"-")</f>
        <v>TI</v>
      </c>
    </row>
    <row r="1237" spans="1:30" x14ac:dyDescent="0.3">
      <c r="A1237" t="s">
        <v>48</v>
      </c>
      <c r="B1237" t="s">
        <v>288</v>
      </c>
      <c r="C1237" t="s">
        <v>2393</v>
      </c>
      <c r="D1237" t="s">
        <v>2070</v>
      </c>
      <c r="E1237" t="s">
        <v>2071</v>
      </c>
      <c r="F1237" t="s">
        <v>49</v>
      </c>
      <c r="G1237" t="s">
        <v>1500</v>
      </c>
      <c r="H1237" t="s">
        <v>36</v>
      </c>
      <c r="I1237" t="s">
        <v>37</v>
      </c>
      <c r="J1237" t="s">
        <v>2394</v>
      </c>
      <c r="K1237" t="s">
        <v>2395</v>
      </c>
      <c r="L1237" t="s">
        <v>1508</v>
      </c>
      <c r="M1237" t="s">
        <v>38</v>
      </c>
      <c r="N1237" t="s">
        <v>39</v>
      </c>
      <c r="O1237" s="23">
        <v>307</v>
      </c>
      <c r="P1237" s="9">
        <v>9.82</v>
      </c>
      <c r="Q1237" t="s">
        <v>40</v>
      </c>
      <c r="R1237">
        <v>11818</v>
      </c>
      <c r="S1237" s="9">
        <v>31.25</v>
      </c>
      <c r="T1237" s="26">
        <v>4.59</v>
      </c>
      <c r="U1237" s="8">
        <v>143.44</v>
      </c>
      <c r="V1237" t="s">
        <v>112</v>
      </c>
      <c r="W1237" t="s">
        <v>2007</v>
      </c>
      <c r="X1237" t="s">
        <v>42</v>
      </c>
      <c r="Y1237" t="s">
        <v>1740</v>
      </c>
      <c r="AA1237" s="1">
        <f t="shared" si="108"/>
        <v>45937</v>
      </c>
      <c r="AB1237" s="2">
        <f t="shared" si="109"/>
        <v>10</v>
      </c>
      <c r="AC1237" s="2">
        <f t="shared" si="110"/>
        <v>2025</v>
      </c>
      <c r="AD1237" s="2" t="str">
        <f>IFERROR(VLOOKUP(A1237,'Aux Área'!$A$4:$B$123,2,0),"-")</f>
        <v>ENGENHARIA</v>
      </c>
    </row>
    <row r="1238" spans="1:30" x14ac:dyDescent="0.3">
      <c r="A1238" t="s">
        <v>1945</v>
      </c>
      <c r="B1238" t="s">
        <v>2124</v>
      </c>
      <c r="C1238" t="s">
        <v>2396</v>
      </c>
      <c r="D1238" t="s">
        <v>1802</v>
      </c>
      <c r="E1238" t="s">
        <v>1803</v>
      </c>
      <c r="F1238" t="s">
        <v>653</v>
      </c>
      <c r="G1238" t="s">
        <v>1495</v>
      </c>
      <c r="H1238" t="s">
        <v>1804</v>
      </c>
      <c r="I1238" t="s">
        <v>1497</v>
      </c>
      <c r="J1238" t="s">
        <v>231</v>
      </c>
      <c r="K1238" t="s">
        <v>232</v>
      </c>
      <c r="L1238" t="s">
        <v>217</v>
      </c>
      <c r="M1238" t="s">
        <v>38</v>
      </c>
      <c r="N1238" t="s">
        <v>668</v>
      </c>
      <c r="O1238" s="23">
        <v>0</v>
      </c>
      <c r="P1238" s="9">
        <v>0</v>
      </c>
      <c r="Q1238" t="s">
        <v>40</v>
      </c>
      <c r="R1238">
        <v>0</v>
      </c>
      <c r="S1238" s="9">
        <v>99.79</v>
      </c>
      <c r="T1238" s="26">
        <v>5.99</v>
      </c>
      <c r="U1238" s="8">
        <v>597.74</v>
      </c>
      <c r="V1238" t="s">
        <v>2397</v>
      </c>
      <c r="W1238" t="s">
        <v>652</v>
      </c>
      <c r="X1238" t="s">
        <v>42</v>
      </c>
      <c r="Y1238" t="s">
        <v>653</v>
      </c>
      <c r="AA1238" s="1">
        <f t="shared" si="108"/>
        <v>45938</v>
      </c>
      <c r="AB1238" s="2">
        <f t="shared" si="109"/>
        <v>10</v>
      </c>
      <c r="AC1238" s="2">
        <f t="shared" si="110"/>
        <v>2025</v>
      </c>
      <c r="AD1238" s="2" t="str">
        <f>IFERROR(VLOOKUP(A1238,'Aux Área'!$A$4:$B$123,2,0),"-")</f>
        <v>SÃO PEDRO</v>
      </c>
    </row>
    <row r="1239" spans="1:30" x14ac:dyDescent="0.3">
      <c r="A1239" t="s">
        <v>654</v>
      </c>
      <c r="B1239" t="s">
        <v>655</v>
      </c>
      <c r="C1239" t="s">
        <v>2398</v>
      </c>
      <c r="D1239" t="s">
        <v>1802</v>
      </c>
      <c r="E1239" t="s">
        <v>1803</v>
      </c>
      <c r="F1239" t="s">
        <v>653</v>
      </c>
      <c r="G1239" t="s">
        <v>659</v>
      </c>
      <c r="H1239" t="s">
        <v>660</v>
      </c>
      <c r="I1239" t="s">
        <v>661</v>
      </c>
      <c r="J1239" t="s">
        <v>231</v>
      </c>
      <c r="K1239" t="s">
        <v>232</v>
      </c>
      <c r="L1239" t="s">
        <v>217</v>
      </c>
      <c r="M1239" t="s">
        <v>38</v>
      </c>
      <c r="N1239" t="s">
        <v>638</v>
      </c>
      <c r="O1239" s="23">
        <v>0</v>
      </c>
      <c r="P1239" s="9">
        <v>0</v>
      </c>
      <c r="Q1239" t="s">
        <v>40</v>
      </c>
      <c r="R1239">
        <v>0</v>
      </c>
      <c r="S1239" s="9">
        <v>63.51</v>
      </c>
      <c r="T1239" s="26">
        <v>5.851</v>
      </c>
      <c r="U1239" s="8">
        <v>371.57</v>
      </c>
      <c r="V1239" t="s">
        <v>2399</v>
      </c>
      <c r="W1239" t="s">
        <v>652</v>
      </c>
      <c r="X1239" t="s">
        <v>42</v>
      </c>
      <c r="Y1239" t="s">
        <v>653</v>
      </c>
      <c r="AA1239" s="1">
        <f t="shared" si="108"/>
        <v>45938</v>
      </c>
      <c r="AB1239" s="2">
        <f t="shared" si="109"/>
        <v>10</v>
      </c>
      <c r="AC1239" s="2">
        <f t="shared" si="110"/>
        <v>2025</v>
      </c>
      <c r="AD1239" s="2" t="str">
        <f>IFERROR(VLOOKUP(A1239,'Aux Área'!$A$4:$B$123,2,0),"-")</f>
        <v>SÃO PEDRO</v>
      </c>
    </row>
    <row r="1240" spans="1:30" x14ac:dyDescent="0.3">
      <c r="A1240" t="s">
        <v>30</v>
      </c>
      <c r="B1240" t="s">
        <v>453</v>
      </c>
      <c r="C1240" t="s">
        <v>2400</v>
      </c>
      <c r="D1240" t="s">
        <v>1611</v>
      </c>
      <c r="E1240" t="s">
        <v>1612</v>
      </c>
      <c r="F1240" t="s">
        <v>34</v>
      </c>
      <c r="G1240" t="s">
        <v>1500</v>
      </c>
      <c r="H1240" t="s">
        <v>36</v>
      </c>
      <c r="I1240" t="s">
        <v>37</v>
      </c>
      <c r="J1240" t="s">
        <v>1536</v>
      </c>
      <c r="K1240" t="s">
        <v>1537</v>
      </c>
      <c r="L1240" t="s">
        <v>1538</v>
      </c>
      <c r="M1240" t="s">
        <v>38</v>
      </c>
      <c r="N1240" t="s">
        <v>39</v>
      </c>
      <c r="O1240" s="23">
        <v>333</v>
      </c>
      <c r="P1240" s="9">
        <v>12.43</v>
      </c>
      <c r="Q1240" t="s">
        <v>40</v>
      </c>
      <c r="R1240">
        <v>9764</v>
      </c>
      <c r="S1240" s="9">
        <v>26.8</v>
      </c>
      <c r="T1240" s="26">
        <v>4.2910000000000004</v>
      </c>
      <c r="U1240" s="8">
        <v>115</v>
      </c>
      <c r="V1240" t="s">
        <v>2401</v>
      </c>
      <c r="W1240" t="s">
        <v>2007</v>
      </c>
      <c r="X1240" t="s">
        <v>42</v>
      </c>
      <c r="Y1240" t="s">
        <v>1740</v>
      </c>
      <c r="AA1240" s="1">
        <f t="shared" si="108"/>
        <v>45938</v>
      </c>
      <c r="AB1240" s="2">
        <f t="shared" si="109"/>
        <v>10</v>
      </c>
      <c r="AC1240" s="2">
        <f t="shared" si="110"/>
        <v>2025</v>
      </c>
      <c r="AD1240" s="2" t="str">
        <f>IFERROR(VLOOKUP(A1240,'Aux Área'!$A$4:$B$123,2,0),"-")</f>
        <v>OPERAÇÃO</v>
      </c>
    </row>
    <row r="1241" spans="1:30" x14ac:dyDescent="0.3">
      <c r="A1241" t="s">
        <v>50</v>
      </c>
      <c r="B1241" t="s">
        <v>324</v>
      </c>
      <c r="C1241" t="s">
        <v>2402</v>
      </c>
      <c r="D1241" t="s">
        <v>326</v>
      </c>
      <c r="E1241" t="s">
        <v>327</v>
      </c>
      <c r="F1241" t="s">
        <v>51</v>
      </c>
      <c r="G1241" t="s">
        <v>1500</v>
      </c>
      <c r="H1241" t="s">
        <v>36</v>
      </c>
      <c r="I1241" t="s">
        <v>37</v>
      </c>
      <c r="J1241" t="s">
        <v>428</v>
      </c>
      <c r="K1241" t="s">
        <v>429</v>
      </c>
      <c r="L1241" t="s">
        <v>84</v>
      </c>
      <c r="M1241" t="s">
        <v>38</v>
      </c>
      <c r="N1241" t="s">
        <v>39</v>
      </c>
      <c r="O1241" s="23">
        <v>201</v>
      </c>
      <c r="P1241" s="9">
        <v>4.75</v>
      </c>
      <c r="Q1241" t="s">
        <v>40</v>
      </c>
      <c r="R1241">
        <v>11000</v>
      </c>
      <c r="S1241" s="9">
        <v>42.32</v>
      </c>
      <c r="T1241" s="26">
        <v>4.6500000000000004</v>
      </c>
      <c r="U1241" s="8">
        <v>196.79</v>
      </c>
      <c r="V1241" t="s">
        <v>2403</v>
      </c>
      <c r="W1241" t="s">
        <v>2007</v>
      </c>
      <c r="X1241" t="s">
        <v>42</v>
      </c>
      <c r="Y1241" t="s">
        <v>1740</v>
      </c>
      <c r="AA1241" s="1">
        <f t="shared" si="108"/>
        <v>45938</v>
      </c>
      <c r="AB1241" s="2">
        <f t="shared" si="109"/>
        <v>10</v>
      </c>
      <c r="AC1241" s="2">
        <f t="shared" si="110"/>
        <v>2025</v>
      </c>
      <c r="AD1241" s="2" t="str">
        <f>IFERROR(VLOOKUP(A1241,'Aux Área'!$A$4:$B$123,2,0),"-")</f>
        <v>TI</v>
      </c>
    </row>
    <row r="1242" spans="1:30" x14ac:dyDescent="0.3">
      <c r="A1242" t="s">
        <v>662</v>
      </c>
      <c r="B1242" t="s">
        <v>183</v>
      </c>
      <c r="C1242" t="s">
        <v>2404</v>
      </c>
      <c r="D1242" t="s">
        <v>1568</v>
      </c>
      <c r="E1242" t="s">
        <v>1569</v>
      </c>
      <c r="F1242" t="s">
        <v>653</v>
      </c>
      <c r="G1242" t="s">
        <v>1495</v>
      </c>
      <c r="H1242" t="s">
        <v>1571</v>
      </c>
      <c r="I1242" t="s">
        <v>1497</v>
      </c>
      <c r="J1242" t="s">
        <v>237</v>
      </c>
      <c r="K1242" t="s">
        <v>238</v>
      </c>
      <c r="L1242" t="s">
        <v>110</v>
      </c>
      <c r="M1242" t="s">
        <v>38</v>
      </c>
      <c r="N1242" t="s">
        <v>668</v>
      </c>
      <c r="O1242" s="23">
        <v>0</v>
      </c>
      <c r="P1242" s="9">
        <v>0</v>
      </c>
      <c r="Q1242" t="s">
        <v>40</v>
      </c>
      <c r="R1242">
        <v>0</v>
      </c>
      <c r="S1242" s="9">
        <v>105.27</v>
      </c>
      <c r="T1242" s="26">
        <v>6.09</v>
      </c>
      <c r="U1242" s="8">
        <v>641.1</v>
      </c>
      <c r="V1242" t="s">
        <v>41</v>
      </c>
      <c r="W1242" t="s">
        <v>652</v>
      </c>
      <c r="X1242" t="s">
        <v>42</v>
      </c>
      <c r="Y1242" t="s">
        <v>653</v>
      </c>
      <c r="AA1242" s="1">
        <f t="shared" si="108"/>
        <v>45938</v>
      </c>
      <c r="AB1242" s="2">
        <f t="shared" si="109"/>
        <v>10</v>
      </c>
      <c r="AC1242" s="2">
        <f t="shared" si="110"/>
        <v>2025</v>
      </c>
      <c r="AD1242" s="2" t="str">
        <f>IFERROR(VLOOKUP(A1242,'Aux Área'!$A$4:$B$123,2,0),"-")</f>
        <v>SÃO PEDRO</v>
      </c>
    </row>
    <row r="1243" spans="1:30" x14ac:dyDescent="0.3">
      <c r="A1243" t="s">
        <v>48</v>
      </c>
      <c r="B1243" t="s">
        <v>288</v>
      </c>
      <c r="C1243" t="s">
        <v>2405</v>
      </c>
      <c r="D1243" t="s">
        <v>132</v>
      </c>
      <c r="E1243" t="s">
        <v>133</v>
      </c>
      <c r="F1243" t="s">
        <v>49</v>
      </c>
      <c r="G1243" t="s">
        <v>1500</v>
      </c>
      <c r="H1243" t="s">
        <v>36</v>
      </c>
      <c r="I1243" t="s">
        <v>37</v>
      </c>
      <c r="J1243" t="s">
        <v>2406</v>
      </c>
      <c r="K1243" t="s">
        <v>745</v>
      </c>
      <c r="L1243" t="s">
        <v>746</v>
      </c>
      <c r="M1243" t="s">
        <v>747</v>
      </c>
      <c r="N1243" t="s">
        <v>39</v>
      </c>
      <c r="O1243" s="23">
        <v>384</v>
      </c>
      <c r="P1243" s="9">
        <v>10.15</v>
      </c>
      <c r="Q1243" t="s">
        <v>40</v>
      </c>
      <c r="R1243">
        <v>12202</v>
      </c>
      <c r="S1243" s="9">
        <v>37.83</v>
      </c>
      <c r="T1243" s="26">
        <v>4.6399999999999997</v>
      </c>
      <c r="U1243" s="8">
        <v>175.53</v>
      </c>
      <c r="V1243" t="s">
        <v>41</v>
      </c>
      <c r="W1243" t="s">
        <v>2007</v>
      </c>
      <c r="X1243" t="s">
        <v>42</v>
      </c>
      <c r="Y1243" t="s">
        <v>1740</v>
      </c>
      <c r="AA1243" s="1">
        <f t="shared" si="108"/>
        <v>45938</v>
      </c>
      <c r="AB1243" s="2">
        <f t="shared" si="109"/>
        <v>10</v>
      </c>
      <c r="AC1243" s="2">
        <f t="shared" si="110"/>
        <v>2025</v>
      </c>
      <c r="AD1243" s="2" t="str">
        <f>IFERROR(VLOOKUP(A1243,'Aux Área'!$A$4:$B$123,2,0),"-")</f>
        <v>ENGENHARIA</v>
      </c>
    </row>
    <row r="1244" spans="1:30" x14ac:dyDescent="0.3">
      <c r="A1244" t="s">
        <v>1295</v>
      </c>
      <c r="B1244" t="s">
        <v>1753</v>
      </c>
      <c r="C1244" t="s">
        <v>2407</v>
      </c>
      <c r="D1244" t="s">
        <v>1297</v>
      </c>
      <c r="E1244" t="s">
        <v>2221</v>
      </c>
      <c r="F1244" t="s">
        <v>1299</v>
      </c>
      <c r="G1244" t="s">
        <v>1135</v>
      </c>
      <c r="H1244" t="s">
        <v>1301</v>
      </c>
      <c r="I1244" t="s">
        <v>839</v>
      </c>
      <c r="J1244" t="s">
        <v>370</v>
      </c>
      <c r="K1244" t="s">
        <v>371</v>
      </c>
      <c r="L1244" t="s">
        <v>124</v>
      </c>
      <c r="M1244" t="s">
        <v>38</v>
      </c>
      <c r="N1244" t="s">
        <v>39</v>
      </c>
      <c r="O1244" s="23">
        <v>0</v>
      </c>
      <c r="P1244" s="23">
        <v>0</v>
      </c>
      <c r="Q1244" t="s">
        <v>40</v>
      </c>
      <c r="R1244" t="s">
        <v>15244</v>
      </c>
      <c r="S1244" s="9">
        <v>47.69</v>
      </c>
      <c r="T1244" s="26">
        <v>4.4909999999999997</v>
      </c>
      <c r="U1244" s="8">
        <v>214.16</v>
      </c>
      <c r="V1244" t="s">
        <v>2408</v>
      </c>
      <c r="W1244" t="s">
        <v>2007</v>
      </c>
      <c r="X1244" t="s">
        <v>42</v>
      </c>
      <c r="Y1244" t="s">
        <v>1740</v>
      </c>
      <c r="AA1244" s="1">
        <f t="shared" si="108"/>
        <v>45938</v>
      </c>
      <c r="AB1244" s="2">
        <f t="shared" si="109"/>
        <v>10</v>
      </c>
      <c r="AC1244" s="2">
        <f t="shared" si="110"/>
        <v>2025</v>
      </c>
      <c r="AD1244" s="2" t="str">
        <f>IFERROR(VLOOKUP(A1244,'Aux Área'!$A$4:$B$123,2,0),"-")</f>
        <v>LUCCA JR - OP</v>
      </c>
    </row>
    <row r="1245" spans="1:30" x14ac:dyDescent="0.3">
      <c r="A1245" t="s">
        <v>1130</v>
      </c>
      <c r="B1245" t="s">
        <v>1131</v>
      </c>
      <c r="C1245" t="s">
        <v>2409</v>
      </c>
      <c r="D1245" t="s">
        <v>1133</v>
      </c>
      <c r="E1245" t="s">
        <v>1134</v>
      </c>
      <c r="F1245" t="s">
        <v>1130</v>
      </c>
      <c r="G1245" t="s">
        <v>1635</v>
      </c>
      <c r="H1245" t="s">
        <v>1136</v>
      </c>
      <c r="I1245" t="s">
        <v>1137</v>
      </c>
      <c r="J1245" t="s">
        <v>147</v>
      </c>
      <c r="K1245" t="s">
        <v>148</v>
      </c>
      <c r="L1245" t="s">
        <v>84</v>
      </c>
      <c r="M1245" t="s">
        <v>38</v>
      </c>
      <c r="N1245" t="s">
        <v>707</v>
      </c>
      <c r="O1245" s="23">
        <v>237</v>
      </c>
      <c r="P1245" s="9">
        <v>4.3</v>
      </c>
      <c r="Q1245" t="s">
        <v>40</v>
      </c>
      <c r="R1245">
        <v>24319</v>
      </c>
      <c r="S1245" s="9">
        <v>55.1</v>
      </c>
      <c r="T1245" s="26">
        <v>6.94</v>
      </c>
      <c r="U1245" s="8">
        <v>382.39</v>
      </c>
      <c r="V1245" t="s">
        <v>41</v>
      </c>
      <c r="W1245" t="s">
        <v>2007</v>
      </c>
      <c r="X1245" t="s">
        <v>42</v>
      </c>
      <c r="Y1245" t="s">
        <v>1740</v>
      </c>
      <c r="AA1245" s="1">
        <f t="shared" si="108"/>
        <v>45938</v>
      </c>
      <c r="AB1245" s="2">
        <f t="shared" si="109"/>
        <v>10</v>
      </c>
      <c r="AC1245" s="2">
        <f t="shared" si="110"/>
        <v>2025</v>
      </c>
      <c r="AD1245" s="2" t="str">
        <f>IFERROR(VLOOKUP(A1245,'Aux Área'!$A$4:$B$123,2,0),"-")</f>
        <v>DIRETORIA</v>
      </c>
    </row>
    <row r="1246" spans="1:30" x14ac:dyDescent="0.3">
      <c r="A1246" t="s">
        <v>64</v>
      </c>
      <c r="B1246" t="s">
        <v>332</v>
      </c>
      <c r="C1246" t="s">
        <v>2410</v>
      </c>
      <c r="D1246" t="s">
        <v>127</v>
      </c>
      <c r="E1246" t="s">
        <v>128</v>
      </c>
      <c r="F1246" t="s">
        <v>65</v>
      </c>
      <c r="G1246" t="s">
        <v>1500</v>
      </c>
      <c r="H1246" t="s">
        <v>36</v>
      </c>
      <c r="I1246" t="s">
        <v>37</v>
      </c>
      <c r="J1246" t="s">
        <v>165</v>
      </c>
      <c r="K1246" t="s">
        <v>166</v>
      </c>
      <c r="L1246" t="s">
        <v>167</v>
      </c>
      <c r="M1246" t="s">
        <v>38</v>
      </c>
      <c r="N1246" t="s">
        <v>39</v>
      </c>
      <c r="O1246" s="23">
        <v>420</v>
      </c>
      <c r="P1246" s="9">
        <v>10.19</v>
      </c>
      <c r="Q1246" t="s">
        <v>40</v>
      </c>
      <c r="R1246">
        <v>21593</v>
      </c>
      <c r="S1246" s="9">
        <v>41.2</v>
      </c>
      <c r="T1246" s="26">
        <v>4.4610000000000003</v>
      </c>
      <c r="U1246" s="8">
        <v>183.78</v>
      </c>
      <c r="V1246" t="s">
        <v>41</v>
      </c>
      <c r="W1246" t="s">
        <v>2007</v>
      </c>
      <c r="X1246" t="s">
        <v>42</v>
      </c>
      <c r="Y1246" t="s">
        <v>1740</v>
      </c>
      <c r="AA1246" s="1">
        <f t="shared" si="108"/>
        <v>45938</v>
      </c>
      <c r="AB1246" s="2">
        <f t="shared" si="109"/>
        <v>10</v>
      </c>
      <c r="AC1246" s="2">
        <f t="shared" si="110"/>
        <v>2025</v>
      </c>
      <c r="AD1246" s="2" t="str">
        <f>IFERROR(VLOOKUP(A1246,'Aux Área'!$A$4:$B$123,2,0),"-")</f>
        <v>ENGENHARIA</v>
      </c>
    </row>
    <row r="1247" spans="1:30" x14ac:dyDescent="0.3">
      <c r="A1247" t="s">
        <v>1785</v>
      </c>
      <c r="B1247" t="s">
        <v>1786</v>
      </c>
      <c r="C1247" t="s">
        <v>2411</v>
      </c>
      <c r="D1247" t="s">
        <v>1850</v>
      </c>
      <c r="E1247" t="s">
        <v>1851</v>
      </c>
      <c r="F1247" t="s">
        <v>653</v>
      </c>
      <c r="G1247" t="s">
        <v>1495</v>
      </c>
      <c r="H1247" t="s">
        <v>1788</v>
      </c>
      <c r="I1247" t="s">
        <v>839</v>
      </c>
      <c r="J1247" t="s">
        <v>1681</v>
      </c>
      <c r="K1247" t="s">
        <v>1682</v>
      </c>
      <c r="L1247" t="s">
        <v>141</v>
      </c>
      <c r="M1247" t="s">
        <v>38</v>
      </c>
      <c r="N1247" t="s">
        <v>638</v>
      </c>
      <c r="O1247" s="23">
        <v>0</v>
      </c>
      <c r="P1247" s="9">
        <v>0</v>
      </c>
      <c r="Q1247" t="s">
        <v>40</v>
      </c>
      <c r="R1247">
        <v>0</v>
      </c>
      <c r="S1247" s="9">
        <v>150</v>
      </c>
      <c r="T1247" s="26">
        <v>6.39</v>
      </c>
      <c r="U1247" s="8">
        <v>958.5</v>
      </c>
      <c r="V1247" t="s">
        <v>41</v>
      </c>
      <c r="W1247" t="s">
        <v>652</v>
      </c>
      <c r="X1247" t="s">
        <v>42</v>
      </c>
      <c r="Y1247" t="s">
        <v>653</v>
      </c>
      <c r="AA1247" s="1">
        <f t="shared" si="108"/>
        <v>45938</v>
      </c>
      <c r="AB1247" s="2">
        <f t="shared" si="109"/>
        <v>10</v>
      </c>
      <c r="AC1247" s="2">
        <f t="shared" si="110"/>
        <v>2025</v>
      </c>
      <c r="AD1247" s="2" t="str">
        <f>IFERROR(VLOOKUP(A1247,'Aux Área'!$A$4:$B$123,2,0),"-")</f>
        <v>SÃO PEDRO</v>
      </c>
    </row>
    <row r="1248" spans="1:30" x14ac:dyDescent="0.3">
      <c r="A1248" t="s">
        <v>2117</v>
      </c>
      <c r="B1248" t="s">
        <v>1946</v>
      </c>
      <c r="C1248" t="s">
        <v>2412</v>
      </c>
      <c r="D1248" t="s">
        <v>1948</v>
      </c>
      <c r="E1248" t="s">
        <v>1949</v>
      </c>
      <c r="F1248" t="s">
        <v>653</v>
      </c>
      <c r="G1248" t="s">
        <v>635</v>
      </c>
      <c r="H1248" t="s">
        <v>1804</v>
      </c>
      <c r="I1248" t="s">
        <v>1497</v>
      </c>
      <c r="J1248" t="s">
        <v>139</v>
      </c>
      <c r="K1248" t="s">
        <v>140</v>
      </c>
      <c r="L1248" t="s">
        <v>141</v>
      </c>
      <c r="M1248" t="s">
        <v>38</v>
      </c>
      <c r="N1248" t="s">
        <v>668</v>
      </c>
      <c r="O1248" s="23">
        <v>0</v>
      </c>
      <c r="P1248" s="9">
        <v>0</v>
      </c>
      <c r="Q1248" t="s">
        <v>40</v>
      </c>
      <c r="R1248">
        <v>0</v>
      </c>
      <c r="S1248" s="9">
        <v>84.36</v>
      </c>
      <c r="T1248" s="26">
        <v>5.69</v>
      </c>
      <c r="U1248" s="8">
        <v>480.01</v>
      </c>
      <c r="V1248" t="s">
        <v>2413</v>
      </c>
      <c r="W1248" t="s">
        <v>652</v>
      </c>
      <c r="X1248" t="s">
        <v>42</v>
      </c>
      <c r="Y1248" t="s">
        <v>653</v>
      </c>
      <c r="AA1248" s="1">
        <f t="shared" si="108"/>
        <v>45938</v>
      </c>
      <c r="AB1248" s="2">
        <f t="shared" si="109"/>
        <v>10</v>
      </c>
      <c r="AC1248" s="2">
        <f t="shared" si="110"/>
        <v>2025</v>
      </c>
      <c r="AD1248" s="2" t="str">
        <f>IFERROR(VLOOKUP(A1248,'Aux Área'!$A$4:$B$123,2,0),"-")</f>
        <v>SÃO PEDRO</v>
      </c>
    </row>
    <row r="1249" spans="1:30" x14ac:dyDescent="0.3">
      <c r="A1249" t="s">
        <v>2087</v>
      </c>
      <c r="B1249" t="s">
        <v>2088</v>
      </c>
      <c r="C1249" t="s">
        <v>2414</v>
      </c>
      <c r="D1249" t="s">
        <v>1948</v>
      </c>
      <c r="E1249" t="s">
        <v>1949</v>
      </c>
      <c r="F1249" t="s">
        <v>653</v>
      </c>
      <c r="G1249" t="s">
        <v>659</v>
      </c>
      <c r="H1249" t="s">
        <v>660</v>
      </c>
      <c r="I1249" t="s">
        <v>661</v>
      </c>
      <c r="J1249" t="s">
        <v>139</v>
      </c>
      <c r="K1249" t="s">
        <v>140</v>
      </c>
      <c r="L1249" t="s">
        <v>141</v>
      </c>
      <c r="M1249" t="s">
        <v>38</v>
      </c>
      <c r="N1249" t="s">
        <v>638</v>
      </c>
      <c r="O1249" s="23">
        <v>0</v>
      </c>
      <c r="P1249" s="9">
        <v>0</v>
      </c>
      <c r="Q1249" t="s">
        <v>40</v>
      </c>
      <c r="R1249">
        <v>0</v>
      </c>
      <c r="S1249" s="9">
        <v>37</v>
      </c>
      <c r="T1249" s="26">
        <v>5.59</v>
      </c>
      <c r="U1249" s="8">
        <v>206.83</v>
      </c>
      <c r="V1249" t="s">
        <v>2415</v>
      </c>
      <c r="W1249" t="s">
        <v>652</v>
      </c>
      <c r="X1249" t="s">
        <v>42</v>
      </c>
      <c r="Y1249" t="s">
        <v>653</v>
      </c>
      <c r="AA1249" s="1">
        <f t="shared" si="108"/>
        <v>45938</v>
      </c>
      <c r="AB1249" s="2">
        <f t="shared" si="109"/>
        <v>10</v>
      </c>
      <c r="AC1249" s="2">
        <f t="shared" si="110"/>
        <v>2025</v>
      </c>
      <c r="AD1249" s="2" t="str">
        <f>IFERROR(VLOOKUP(A1249,'Aux Área'!$A$4:$B$123,2,0),"-")</f>
        <v>SÃO PEDRO</v>
      </c>
    </row>
    <row r="1250" spans="1:30" x14ac:dyDescent="0.3">
      <c r="A1250" t="s">
        <v>54</v>
      </c>
      <c r="B1250" t="s">
        <v>319</v>
      </c>
      <c r="C1250" t="s">
        <v>2416</v>
      </c>
      <c r="D1250" t="s">
        <v>1480</v>
      </c>
      <c r="E1250" t="s">
        <v>1481</v>
      </c>
      <c r="F1250" t="s">
        <v>55</v>
      </c>
      <c r="G1250" t="s">
        <v>1500</v>
      </c>
      <c r="H1250" t="s">
        <v>36</v>
      </c>
      <c r="I1250" t="s">
        <v>37</v>
      </c>
      <c r="J1250" t="s">
        <v>215</v>
      </c>
      <c r="K1250" t="s">
        <v>216</v>
      </c>
      <c r="L1250" t="s">
        <v>217</v>
      </c>
      <c r="M1250" t="s">
        <v>38</v>
      </c>
      <c r="N1250" t="s">
        <v>39</v>
      </c>
      <c r="O1250" s="23">
        <v>382</v>
      </c>
      <c r="P1250" s="9">
        <v>9.4499999999999993</v>
      </c>
      <c r="Q1250" t="s">
        <v>40</v>
      </c>
      <c r="R1250">
        <v>16446</v>
      </c>
      <c r="S1250" s="9">
        <v>40.43</v>
      </c>
      <c r="T1250" s="26">
        <v>4.51</v>
      </c>
      <c r="U1250" s="8">
        <v>182.33</v>
      </c>
      <c r="V1250" t="s">
        <v>41</v>
      </c>
      <c r="W1250" t="s">
        <v>2007</v>
      </c>
      <c r="X1250" t="s">
        <v>42</v>
      </c>
      <c r="Y1250" t="s">
        <v>1740</v>
      </c>
      <c r="AA1250" s="1">
        <f t="shared" si="108"/>
        <v>45938</v>
      </c>
      <c r="AB1250" s="2">
        <f t="shared" si="109"/>
        <v>10</v>
      </c>
      <c r="AC1250" s="2">
        <f t="shared" si="110"/>
        <v>2025</v>
      </c>
      <c r="AD1250" s="2" t="str">
        <f>IFERROR(VLOOKUP(A1250,'Aux Área'!$A$4:$B$123,2,0),"-")</f>
        <v>ENGENHARIA</v>
      </c>
    </row>
    <row r="1251" spans="1:30" x14ac:dyDescent="0.3">
      <c r="A1251" t="s">
        <v>60</v>
      </c>
      <c r="B1251" t="s">
        <v>614</v>
      </c>
      <c r="C1251" t="s">
        <v>2417</v>
      </c>
      <c r="D1251" t="s">
        <v>1206</v>
      </c>
      <c r="E1251" t="s">
        <v>1207</v>
      </c>
      <c r="F1251" t="s">
        <v>61</v>
      </c>
      <c r="G1251" t="s">
        <v>1500</v>
      </c>
      <c r="H1251" t="s">
        <v>36</v>
      </c>
      <c r="I1251" t="s">
        <v>37</v>
      </c>
      <c r="J1251" t="s">
        <v>275</v>
      </c>
      <c r="K1251" t="s">
        <v>276</v>
      </c>
      <c r="L1251" t="s">
        <v>124</v>
      </c>
      <c r="M1251" t="s">
        <v>38</v>
      </c>
      <c r="N1251" t="s">
        <v>39</v>
      </c>
      <c r="O1251" s="10">
        <v>259</v>
      </c>
      <c r="P1251" s="24">
        <v>9.58</v>
      </c>
      <c r="Q1251" t="s">
        <v>40</v>
      </c>
      <c r="R1251" s="2">
        <v>11095</v>
      </c>
      <c r="S1251" s="9">
        <v>27.04</v>
      </c>
      <c r="T1251" s="26">
        <v>4.29</v>
      </c>
      <c r="U1251" s="8">
        <v>116</v>
      </c>
      <c r="V1251" t="s">
        <v>2418</v>
      </c>
      <c r="W1251" t="s">
        <v>2007</v>
      </c>
      <c r="X1251" t="s">
        <v>42</v>
      </c>
      <c r="Y1251" t="s">
        <v>1740</v>
      </c>
      <c r="AA1251" s="1">
        <f t="shared" ref="AA1251:AA1272" si="111">DATEVALUE(C1251)</f>
        <v>45938</v>
      </c>
      <c r="AB1251" s="2">
        <f t="shared" ref="AB1251:AB1272" si="112">MONTH(AA1251)</f>
        <v>10</v>
      </c>
      <c r="AC1251" s="2">
        <f t="shared" ref="AC1251:AC1272" si="113">YEAR(AA1251)</f>
        <v>2025</v>
      </c>
      <c r="AD1251" s="2" t="str">
        <f>IFERROR(VLOOKUP(A1251,'Aux Área'!$A$4:$B$123,2,0),"-")</f>
        <v>QSMS</v>
      </c>
    </row>
    <row r="1252" spans="1:30" x14ac:dyDescent="0.3">
      <c r="A1252" t="s">
        <v>46</v>
      </c>
      <c r="B1252" t="s">
        <v>458</v>
      </c>
      <c r="C1252" t="s">
        <v>2419</v>
      </c>
      <c r="D1252" t="s">
        <v>2420</v>
      </c>
      <c r="E1252" t="s">
        <v>2421</v>
      </c>
      <c r="F1252" t="s">
        <v>47</v>
      </c>
      <c r="G1252" t="s">
        <v>1503</v>
      </c>
      <c r="H1252" t="s">
        <v>36</v>
      </c>
      <c r="I1252" t="s">
        <v>37</v>
      </c>
      <c r="J1252" t="s">
        <v>89</v>
      </c>
      <c r="K1252" t="s">
        <v>90</v>
      </c>
      <c r="L1252" t="s">
        <v>91</v>
      </c>
      <c r="M1252" t="s">
        <v>38</v>
      </c>
      <c r="N1252" t="s">
        <v>39</v>
      </c>
      <c r="O1252" s="23">
        <v>260</v>
      </c>
      <c r="P1252" s="9">
        <v>6.69</v>
      </c>
      <c r="Q1252" t="s">
        <v>40</v>
      </c>
      <c r="R1252">
        <v>19272</v>
      </c>
      <c r="S1252" s="9">
        <v>38.840000000000003</v>
      </c>
      <c r="T1252" s="26">
        <v>4.29</v>
      </c>
      <c r="U1252" s="8">
        <v>166.62</v>
      </c>
      <c r="V1252" t="s">
        <v>2422</v>
      </c>
      <c r="W1252" t="s">
        <v>2007</v>
      </c>
      <c r="X1252" t="s">
        <v>42</v>
      </c>
      <c r="Y1252" t="s">
        <v>1740</v>
      </c>
      <c r="AA1252" s="1">
        <f t="shared" si="111"/>
        <v>45938</v>
      </c>
      <c r="AB1252" s="2">
        <f t="shared" si="112"/>
        <v>10</v>
      </c>
      <c r="AC1252" s="2">
        <f t="shared" si="113"/>
        <v>2025</v>
      </c>
      <c r="AD1252" s="2" t="str">
        <f>IFERROR(VLOOKUP(A1252,'Aux Área'!$A$4:$B$123,2,0),"-")</f>
        <v>FACILITIES</v>
      </c>
    </row>
    <row r="1253" spans="1:30" x14ac:dyDescent="0.3">
      <c r="A1253" t="s">
        <v>44</v>
      </c>
      <c r="B1253" t="s">
        <v>478</v>
      </c>
      <c r="C1253" t="s">
        <v>2423</v>
      </c>
      <c r="D1253" t="s">
        <v>1619</v>
      </c>
      <c r="E1253" t="s">
        <v>1620</v>
      </c>
      <c r="F1253" t="s">
        <v>45</v>
      </c>
      <c r="G1253" t="s">
        <v>1500</v>
      </c>
      <c r="H1253" t="s">
        <v>36</v>
      </c>
      <c r="I1253" t="s">
        <v>37</v>
      </c>
      <c r="J1253" t="s">
        <v>1665</v>
      </c>
      <c r="K1253" t="s">
        <v>1666</v>
      </c>
      <c r="L1253" t="s">
        <v>301</v>
      </c>
      <c r="M1253" t="s">
        <v>38</v>
      </c>
      <c r="N1253" t="s">
        <v>39</v>
      </c>
      <c r="O1253" s="23">
        <v>363</v>
      </c>
      <c r="P1253" s="9">
        <v>10.37</v>
      </c>
      <c r="Q1253" t="s">
        <v>40</v>
      </c>
      <c r="R1253">
        <v>10679</v>
      </c>
      <c r="S1253" s="9">
        <v>35.01</v>
      </c>
      <c r="T1253" s="26">
        <v>4.29</v>
      </c>
      <c r="U1253" s="8">
        <v>150.19</v>
      </c>
      <c r="V1253" t="s">
        <v>2424</v>
      </c>
      <c r="W1253" t="s">
        <v>2007</v>
      </c>
      <c r="X1253" t="s">
        <v>42</v>
      </c>
      <c r="Y1253" t="s">
        <v>1740</v>
      </c>
      <c r="AA1253" s="1">
        <f t="shared" si="111"/>
        <v>45938</v>
      </c>
      <c r="AB1253" s="2">
        <f t="shared" si="112"/>
        <v>10</v>
      </c>
      <c r="AC1253" s="2">
        <f t="shared" si="113"/>
        <v>2025</v>
      </c>
      <c r="AD1253" s="2" t="str">
        <f>IFERROR(VLOOKUP(A1253,'Aux Área'!$A$4:$B$123,2,0),"-")</f>
        <v>OPERAÇÃO</v>
      </c>
    </row>
    <row r="1254" spans="1:30" x14ac:dyDescent="0.3">
      <c r="A1254" t="s">
        <v>62</v>
      </c>
      <c r="B1254" t="s">
        <v>1455</v>
      </c>
      <c r="C1254" t="s">
        <v>2425</v>
      </c>
      <c r="D1254" t="s">
        <v>120</v>
      </c>
      <c r="E1254" t="s">
        <v>121</v>
      </c>
      <c r="F1254" t="s">
        <v>63</v>
      </c>
      <c r="G1254" t="s">
        <v>1500</v>
      </c>
      <c r="H1254" t="s">
        <v>36</v>
      </c>
      <c r="I1254" t="s">
        <v>37</v>
      </c>
      <c r="J1254" t="s">
        <v>370</v>
      </c>
      <c r="K1254" t="s">
        <v>371</v>
      </c>
      <c r="L1254" t="s">
        <v>124</v>
      </c>
      <c r="M1254" t="s">
        <v>38</v>
      </c>
      <c r="N1254" t="s">
        <v>39</v>
      </c>
      <c r="O1254" s="23">
        <v>327</v>
      </c>
      <c r="P1254" s="9">
        <v>8.76</v>
      </c>
      <c r="Q1254" t="s">
        <v>40</v>
      </c>
      <c r="R1254">
        <v>32493</v>
      </c>
      <c r="S1254" s="9">
        <v>37.32</v>
      </c>
      <c r="T1254" s="26">
        <v>4.4909999999999997</v>
      </c>
      <c r="U1254" s="8">
        <v>167.6</v>
      </c>
      <c r="V1254" t="s">
        <v>2426</v>
      </c>
      <c r="W1254" t="s">
        <v>2007</v>
      </c>
      <c r="X1254" t="s">
        <v>42</v>
      </c>
      <c r="Y1254" t="s">
        <v>1740</v>
      </c>
      <c r="AA1254" s="1">
        <f t="shared" si="111"/>
        <v>45939</v>
      </c>
      <c r="AB1254" s="2">
        <f t="shared" si="112"/>
        <v>10</v>
      </c>
      <c r="AC1254" s="2">
        <f t="shared" si="113"/>
        <v>2025</v>
      </c>
      <c r="AD1254" s="2" t="str">
        <f>IFERROR(VLOOKUP(A1254,'Aux Área'!$A$4:$B$123,2,0),"-")</f>
        <v>CONSERVA</v>
      </c>
    </row>
    <row r="1255" spans="1:30" x14ac:dyDescent="0.3">
      <c r="A1255" t="s">
        <v>2189</v>
      </c>
      <c r="B1255" t="s">
        <v>2190</v>
      </c>
      <c r="C1255" t="s">
        <v>2427</v>
      </c>
      <c r="D1255" t="s">
        <v>391</v>
      </c>
      <c r="E1255" t="s">
        <v>392</v>
      </c>
      <c r="F1255" t="s">
        <v>2192</v>
      </c>
      <c r="G1255" t="s">
        <v>1135</v>
      </c>
      <c r="H1255" t="s">
        <v>2185</v>
      </c>
      <c r="I1255" t="s">
        <v>2186</v>
      </c>
      <c r="J1255" t="s">
        <v>1665</v>
      </c>
      <c r="K1255" t="s">
        <v>1666</v>
      </c>
      <c r="L1255" t="s">
        <v>301</v>
      </c>
      <c r="M1255" t="s">
        <v>38</v>
      </c>
      <c r="N1255" t="s">
        <v>668</v>
      </c>
      <c r="O1255" s="23">
        <v>713</v>
      </c>
      <c r="P1255" s="9">
        <v>10.039999999999999</v>
      </c>
      <c r="Q1255" t="s">
        <v>40</v>
      </c>
      <c r="R1255">
        <v>762</v>
      </c>
      <c r="S1255" s="9">
        <v>71</v>
      </c>
      <c r="T1255" s="26">
        <v>6.97</v>
      </c>
      <c r="U1255" s="8">
        <v>494.87</v>
      </c>
      <c r="V1255" t="s">
        <v>2428</v>
      </c>
      <c r="W1255" t="s">
        <v>2007</v>
      </c>
      <c r="X1255" t="s">
        <v>42</v>
      </c>
      <c r="Y1255" t="s">
        <v>2188</v>
      </c>
      <c r="AA1255" s="1">
        <f t="shared" si="111"/>
        <v>45939</v>
      </c>
      <c r="AB1255" s="2">
        <f t="shared" si="112"/>
        <v>10</v>
      </c>
      <c r="AC1255" s="2">
        <f t="shared" si="113"/>
        <v>2025</v>
      </c>
      <c r="AD1255" s="2" t="str">
        <f>IFERROR(VLOOKUP(A1255,'Aux Área'!$A$4:$B$123,2,0),"-")</f>
        <v>INSPEÇÃO</v>
      </c>
    </row>
    <row r="1256" spans="1:30" x14ac:dyDescent="0.3">
      <c r="A1256" t="s">
        <v>64</v>
      </c>
      <c r="B1256" t="s">
        <v>332</v>
      </c>
      <c r="C1256" t="s">
        <v>2429</v>
      </c>
      <c r="D1256" t="s">
        <v>127</v>
      </c>
      <c r="E1256" t="s">
        <v>128</v>
      </c>
      <c r="F1256" t="s">
        <v>65</v>
      </c>
      <c r="G1256" t="s">
        <v>1500</v>
      </c>
      <c r="H1256" t="s">
        <v>36</v>
      </c>
      <c r="I1256" t="s">
        <v>37</v>
      </c>
      <c r="J1256" t="s">
        <v>2328</v>
      </c>
      <c r="K1256" t="s">
        <v>2329</v>
      </c>
      <c r="L1256" t="s">
        <v>181</v>
      </c>
      <c r="M1256" t="s">
        <v>38</v>
      </c>
      <c r="N1256" t="s">
        <v>39</v>
      </c>
      <c r="O1256" s="23">
        <v>395</v>
      </c>
      <c r="P1256" s="9">
        <v>10.68</v>
      </c>
      <c r="Q1256" t="s">
        <v>40</v>
      </c>
      <c r="R1256">
        <v>21988</v>
      </c>
      <c r="S1256" s="9">
        <v>36.99</v>
      </c>
      <c r="T1256" s="26">
        <v>5.17</v>
      </c>
      <c r="U1256" s="8">
        <v>191.24</v>
      </c>
      <c r="V1256" t="s">
        <v>41</v>
      </c>
      <c r="W1256" t="s">
        <v>2007</v>
      </c>
      <c r="X1256" t="s">
        <v>42</v>
      </c>
      <c r="Y1256" t="s">
        <v>1740</v>
      </c>
      <c r="AA1256" s="1">
        <f t="shared" si="111"/>
        <v>45939</v>
      </c>
      <c r="AB1256" s="2">
        <f t="shared" si="112"/>
        <v>10</v>
      </c>
      <c r="AC1256" s="2">
        <f t="shared" si="113"/>
        <v>2025</v>
      </c>
      <c r="AD1256" s="2" t="str">
        <f>IFERROR(VLOOKUP(A1256,'Aux Área'!$A$4:$B$123,2,0),"-")</f>
        <v>ENGENHARIA</v>
      </c>
    </row>
    <row r="1257" spans="1:30" x14ac:dyDescent="0.3">
      <c r="A1257" t="s">
        <v>1295</v>
      </c>
      <c r="B1257" t="s">
        <v>1753</v>
      </c>
      <c r="C1257" t="s">
        <v>2430</v>
      </c>
      <c r="D1257" t="s">
        <v>1297</v>
      </c>
      <c r="E1257" t="s">
        <v>2221</v>
      </c>
      <c r="F1257" t="s">
        <v>1299</v>
      </c>
      <c r="G1257" t="s">
        <v>1135</v>
      </c>
      <c r="H1257" t="s">
        <v>1301</v>
      </c>
      <c r="I1257" t="s">
        <v>839</v>
      </c>
      <c r="J1257" t="s">
        <v>1475</v>
      </c>
      <c r="K1257" t="s">
        <v>203</v>
      </c>
      <c r="L1257" t="s">
        <v>124</v>
      </c>
      <c r="M1257" t="s">
        <v>38</v>
      </c>
      <c r="N1257" t="s">
        <v>39</v>
      </c>
      <c r="O1257" s="23">
        <v>0</v>
      </c>
      <c r="P1257" s="23">
        <v>0</v>
      </c>
      <c r="Q1257" t="s">
        <v>40</v>
      </c>
      <c r="R1257" t="s">
        <v>15244</v>
      </c>
      <c r="S1257" s="9">
        <v>34.57</v>
      </c>
      <c r="T1257" s="26">
        <v>3.99</v>
      </c>
      <c r="U1257" s="8">
        <v>137.94999999999999</v>
      </c>
      <c r="V1257" t="s">
        <v>2431</v>
      </c>
      <c r="W1257" t="s">
        <v>2007</v>
      </c>
      <c r="X1257" t="s">
        <v>42</v>
      </c>
      <c r="Y1257" t="s">
        <v>1740</v>
      </c>
      <c r="AA1257" s="1">
        <f t="shared" si="111"/>
        <v>45939</v>
      </c>
      <c r="AB1257" s="2">
        <f t="shared" si="112"/>
        <v>10</v>
      </c>
      <c r="AC1257" s="2">
        <f t="shared" si="113"/>
        <v>2025</v>
      </c>
      <c r="AD1257" s="2" t="str">
        <f>IFERROR(VLOOKUP(A1257,'Aux Área'!$A$4:$B$123,2,0),"-")</f>
        <v>LUCCA JR - OP</v>
      </c>
    </row>
    <row r="1258" spans="1:30" x14ac:dyDescent="0.3">
      <c r="A1258" t="s">
        <v>60</v>
      </c>
      <c r="B1258" t="s">
        <v>614</v>
      </c>
      <c r="C1258" t="s">
        <v>2432</v>
      </c>
      <c r="D1258" t="s">
        <v>1206</v>
      </c>
      <c r="E1258" t="s">
        <v>1207</v>
      </c>
      <c r="F1258" t="s">
        <v>61</v>
      </c>
      <c r="G1258" t="s">
        <v>1500</v>
      </c>
      <c r="H1258" t="s">
        <v>36</v>
      </c>
      <c r="I1258" t="s">
        <v>37</v>
      </c>
      <c r="J1258" t="s">
        <v>165</v>
      </c>
      <c r="K1258" t="s">
        <v>166</v>
      </c>
      <c r="L1258" t="s">
        <v>167</v>
      </c>
      <c r="M1258" t="s">
        <v>38</v>
      </c>
      <c r="N1258" t="s">
        <v>39</v>
      </c>
      <c r="O1258" s="10">
        <v>157</v>
      </c>
      <c r="P1258" s="24">
        <v>10.45</v>
      </c>
      <c r="Q1258" t="s">
        <v>40</v>
      </c>
      <c r="R1258">
        <v>12252</v>
      </c>
      <c r="S1258" s="9">
        <v>15.02</v>
      </c>
      <c r="T1258" s="26">
        <v>4.4610000000000003</v>
      </c>
      <c r="U1258" s="8">
        <v>67</v>
      </c>
      <c r="V1258" t="s">
        <v>112</v>
      </c>
      <c r="W1258" t="s">
        <v>2007</v>
      </c>
      <c r="X1258" t="s">
        <v>42</v>
      </c>
      <c r="Y1258" t="s">
        <v>1740</v>
      </c>
      <c r="AA1258" s="1">
        <f t="shared" si="111"/>
        <v>45939</v>
      </c>
      <c r="AB1258" s="2">
        <f t="shared" si="112"/>
        <v>10</v>
      </c>
      <c r="AC1258" s="2">
        <f t="shared" si="113"/>
        <v>2025</v>
      </c>
      <c r="AD1258" s="2" t="str">
        <f>IFERROR(VLOOKUP(A1258,'Aux Área'!$A$4:$B$123,2,0),"-")</f>
        <v>QSMS</v>
      </c>
    </row>
    <row r="1259" spans="1:30" x14ac:dyDescent="0.3">
      <c r="A1259" t="s">
        <v>54</v>
      </c>
      <c r="B1259" t="s">
        <v>319</v>
      </c>
      <c r="C1259" t="s">
        <v>2433</v>
      </c>
      <c r="D1259" t="s">
        <v>1480</v>
      </c>
      <c r="E1259" t="s">
        <v>1481</v>
      </c>
      <c r="F1259" t="s">
        <v>55</v>
      </c>
      <c r="G1259" t="s">
        <v>1500</v>
      </c>
      <c r="H1259" t="s">
        <v>36</v>
      </c>
      <c r="I1259" t="s">
        <v>37</v>
      </c>
      <c r="J1259" t="s">
        <v>275</v>
      </c>
      <c r="K1259" t="s">
        <v>276</v>
      </c>
      <c r="L1259" t="s">
        <v>124</v>
      </c>
      <c r="M1259" t="s">
        <v>38</v>
      </c>
      <c r="N1259" t="s">
        <v>39</v>
      </c>
      <c r="O1259" s="23">
        <v>381</v>
      </c>
      <c r="P1259" s="9">
        <v>10.029999999999999</v>
      </c>
      <c r="Q1259" t="s">
        <v>40</v>
      </c>
      <c r="R1259">
        <v>16827</v>
      </c>
      <c r="S1259" s="9">
        <v>38</v>
      </c>
      <c r="T1259" s="26">
        <v>4.29</v>
      </c>
      <c r="U1259" s="8">
        <v>163.02000000000001</v>
      </c>
      <c r="V1259" t="s">
        <v>2434</v>
      </c>
      <c r="W1259" t="s">
        <v>2007</v>
      </c>
      <c r="X1259" t="s">
        <v>42</v>
      </c>
      <c r="Y1259" t="s">
        <v>1740</v>
      </c>
      <c r="AA1259" s="1">
        <f t="shared" si="111"/>
        <v>45939</v>
      </c>
      <c r="AB1259" s="2">
        <f t="shared" si="112"/>
        <v>10</v>
      </c>
      <c r="AC1259" s="2">
        <f t="shared" si="113"/>
        <v>2025</v>
      </c>
      <c r="AD1259" s="2" t="str">
        <f>IFERROR(VLOOKUP(A1259,'Aux Área'!$A$4:$B$123,2,0),"-")</f>
        <v>ENGENHARIA</v>
      </c>
    </row>
    <row r="1260" spans="1:30" x14ac:dyDescent="0.3">
      <c r="A1260" t="s">
        <v>1785</v>
      </c>
      <c r="B1260" t="s">
        <v>1786</v>
      </c>
      <c r="C1260" t="s">
        <v>2435</v>
      </c>
      <c r="D1260" t="s">
        <v>1850</v>
      </c>
      <c r="E1260" t="s">
        <v>1851</v>
      </c>
      <c r="F1260" t="s">
        <v>653</v>
      </c>
      <c r="G1260" t="s">
        <v>1495</v>
      </c>
      <c r="H1260" t="s">
        <v>1788</v>
      </c>
      <c r="I1260" t="s">
        <v>839</v>
      </c>
      <c r="J1260" t="s">
        <v>1681</v>
      </c>
      <c r="K1260" t="s">
        <v>1682</v>
      </c>
      <c r="L1260" t="s">
        <v>141</v>
      </c>
      <c r="M1260" t="s">
        <v>38</v>
      </c>
      <c r="N1260" t="s">
        <v>638</v>
      </c>
      <c r="O1260" s="23">
        <v>0</v>
      </c>
      <c r="P1260" s="9">
        <v>0</v>
      </c>
      <c r="Q1260" t="s">
        <v>40</v>
      </c>
      <c r="R1260">
        <v>0</v>
      </c>
      <c r="S1260" s="9">
        <v>150</v>
      </c>
      <c r="T1260" s="26">
        <v>6.39</v>
      </c>
      <c r="U1260" s="8">
        <v>958.5</v>
      </c>
      <c r="V1260" t="s">
        <v>41</v>
      </c>
      <c r="W1260" t="s">
        <v>652</v>
      </c>
      <c r="X1260" t="s">
        <v>42</v>
      </c>
      <c r="Y1260" t="s">
        <v>653</v>
      </c>
      <c r="AA1260" s="1">
        <f t="shared" si="111"/>
        <v>45939</v>
      </c>
      <c r="AB1260" s="2">
        <f t="shared" si="112"/>
        <v>10</v>
      </c>
      <c r="AC1260" s="2">
        <f t="shared" si="113"/>
        <v>2025</v>
      </c>
      <c r="AD1260" s="2" t="str">
        <f>IFERROR(VLOOKUP(A1260,'Aux Área'!$A$4:$B$123,2,0),"-")</f>
        <v>SÃO PEDRO</v>
      </c>
    </row>
    <row r="1261" spans="1:30" x14ac:dyDescent="0.3">
      <c r="A1261" t="s">
        <v>58</v>
      </c>
      <c r="B1261" t="s">
        <v>250</v>
      </c>
      <c r="C1261" t="s">
        <v>2436</v>
      </c>
      <c r="D1261" t="s">
        <v>87</v>
      </c>
      <c r="E1261" t="s">
        <v>88</v>
      </c>
      <c r="F1261" t="s">
        <v>59</v>
      </c>
      <c r="G1261" t="s">
        <v>1500</v>
      </c>
      <c r="H1261" t="s">
        <v>36</v>
      </c>
      <c r="I1261" t="s">
        <v>37</v>
      </c>
      <c r="J1261" t="s">
        <v>356</v>
      </c>
      <c r="K1261" t="s">
        <v>357</v>
      </c>
      <c r="L1261" t="s">
        <v>124</v>
      </c>
      <c r="M1261" t="s">
        <v>38</v>
      </c>
      <c r="N1261" t="s">
        <v>39</v>
      </c>
      <c r="O1261" s="23">
        <v>227</v>
      </c>
      <c r="P1261" s="9">
        <v>6.55</v>
      </c>
      <c r="Q1261" t="s">
        <v>40</v>
      </c>
      <c r="R1261">
        <v>41459</v>
      </c>
      <c r="S1261" s="9">
        <v>34.64</v>
      </c>
      <c r="T1261" s="26">
        <v>4.3899999999999997</v>
      </c>
      <c r="U1261" s="8">
        <v>152.07</v>
      </c>
      <c r="V1261" t="s">
        <v>2437</v>
      </c>
      <c r="W1261" t="s">
        <v>2007</v>
      </c>
      <c r="X1261" t="s">
        <v>42</v>
      </c>
      <c r="Y1261" t="s">
        <v>1740</v>
      </c>
      <c r="AA1261" s="1">
        <f t="shared" si="111"/>
        <v>45939</v>
      </c>
      <c r="AB1261" s="2">
        <f t="shared" si="112"/>
        <v>10</v>
      </c>
      <c r="AC1261" s="2">
        <f t="shared" si="113"/>
        <v>2025</v>
      </c>
      <c r="AD1261" s="2" t="str">
        <f>IFERROR(VLOOKUP(A1261,'Aux Área'!$A$4:$B$123,2,0),"-")</f>
        <v>CONSERVA</v>
      </c>
    </row>
    <row r="1262" spans="1:30" x14ac:dyDescent="0.3">
      <c r="A1262" t="s">
        <v>781</v>
      </c>
      <c r="B1262" t="s">
        <v>130</v>
      </c>
      <c r="C1262" t="s">
        <v>2438</v>
      </c>
      <c r="D1262" t="s">
        <v>1568</v>
      </c>
      <c r="E1262" t="s">
        <v>1569</v>
      </c>
      <c r="F1262" t="s">
        <v>653</v>
      </c>
      <c r="G1262" t="s">
        <v>659</v>
      </c>
      <c r="H1262" t="s">
        <v>706</v>
      </c>
      <c r="I1262" t="s">
        <v>667</v>
      </c>
      <c r="J1262" t="s">
        <v>1100</v>
      </c>
      <c r="K1262" t="s">
        <v>1101</v>
      </c>
      <c r="L1262" t="s">
        <v>181</v>
      </c>
      <c r="M1262" t="s">
        <v>38</v>
      </c>
      <c r="N1262" t="s">
        <v>707</v>
      </c>
      <c r="O1262" s="23">
        <v>0</v>
      </c>
      <c r="P1262" s="9">
        <v>0</v>
      </c>
      <c r="Q1262" t="s">
        <v>40</v>
      </c>
      <c r="R1262">
        <v>0</v>
      </c>
      <c r="S1262" s="9">
        <v>8.14</v>
      </c>
      <c r="T1262" s="26">
        <v>6.4950000000000001</v>
      </c>
      <c r="U1262" s="8">
        <v>52.87</v>
      </c>
      <c r="V1262" t="s">
        <v>2439</v>
      </c>
      <c r="W1262" t="s">
        <v>652</v>
      </c>
      <c r="X1262" t="s">
        <v>42</v>
      </c>
      <c r="Y1262" t="s">
        <v>653</v>
      </c>
      <c r="AA1262" s="1">
        <f t="shared" si="111"/>
        <v>45939</v>
      </c>
      <c r="AB1262" s="2">
        <f t="shared" si="112"/>
        <v>10</v>
      </c>
      <c r="AC1262" s="2">
        <f t="shared" si="113"/>
        <v>2025</v>
      </c>
      <c r="AD1262" s="2" t="str">
        <f>IFERROR(VLOOKUP(A1262,'Aux Área'!$A$4:$B$123,2,0),"-")</f>
        <v>SÃO PEDRO</v>
      </c>
    </row>
    <row r="1263" spans="1:30" x14ac:dyDescent="0.3">
      <c r="A1263" t="s">
        <v>60</v>
      </c>
      <c r="B1263" t="s">
        <v>614</v>
      </c>
      <c r="C1263" t="s">
        <v>2440</v>
      </c>
      <c r="D1263" t="s">
        <v>1206</v>
      </c>
      <c r="E1263" t="s">
        <v>1207</v>
      </c>
      <c r="F1263" t="s">
        <v>61</v>
      </c>
      <c r="G1263" t="s">
        <v>1500</v>
      </c>
      <c r="H1263" t="s">
        <v>36</v>
      </c>
      <c r="I1263" t="s">
        <v>37</v>
      </c>
      <c r="J1263" t="s">
        <v>623</v>
      </c>
      <c r="K1263" t="s">
        <v>624</v>
      </c>
      <c r="L1263" t="s">
        <v>181</v>
      </c>
      <c r="M1263" t="s">
        <v>38</v>
      </c>
      <c r="N1263" t="s">
        <v>39</v>
      </c>
      <c r="O1263" s="23">
        <v>254</v>
      </c>
      <c r="P1263" s="9">
        <v>8.42</v>
      </c>
      <c r="Q1263" t="s">
        <v>40</v>
      </c>
      <c r="R1263">
        <v>12506</v>
      </c>
      <c r="S1263" s="9">
        <v>30.15</v>
      </c>
      <c r="T1263" s="26">
        <v>4.79</v>
      </c>
      <c r="U1263" s="8">
        <v>144.41999999999999</v>
      </c>
      <c r="V1263" t="s">
        <v>41</v>
      </c>
      <c r="W1263" t="s">
        <v>2007</v>
      </c>
      <c r="X1263" t="s">
        <v>42</v>
      </c>
      <c r="Y1263" t="s">
        <v>1740</v>
      </c>
      <c r="AA1263" s="1">
        <f t="shared" si="111"/>
        <v>45939</v>
      </c>
      <c r="AB1263" s="2">
        <f t="shared" si="112"/>
        <v>10</v>
      </c>
      <c r="AC1263" s="2">
        <f t="shared" si="113"/>
        <v>2025</v>
      </c>
      <c r="AD1263" s="2" t="str">
        <f>IFERROR(VLOOKUP(A1263,'Aux Área'!$A$4:$B$123,2,0),"-")</f>
        <v>QSMS</v>
      </c>
    </row>
    <row r="1264" spans="1:30" x14ac:dyDescent="0.3">
      <c r="A1264" t="s">
        <v>76</v>
      </c>
      <c r="B1264" t="s">
        <v>380</v>
      </c>
      <c r="C1264" t="s">
        <v>2441</v>
      </c>
      <c r="D1264" t="s">
        <v>382</v>
      </c>
      <c r="E1264" t="s">
        <v>383</v>
      </c>
      <c r="F1264" t="s">
        <v>77</v>
      </c>
      <c r="G1264" t="s">
        <v>1500</v>
      </c>
      <c r="H1264" t="s">
        <v>36</v>
      </c>
      <c r="I1264" t="s">
        <v>37</v>
      </c>
      <c r="J1264" t="s">
        <v>122</v>
      </c>
      <c r="K1264" t="s">
        <v>123</v>
      </c>
      <c r="L1264" t="s">
        <v>124</v>
      </c>
      <c r="M1264" t="s">
        <v>38</v>
      </c>
      <c r="N1264" t="s">
        <v>39</v>
      </c>
      <c r="O1264" s="23">
        <v>314</v>
      </c>
      <c r="P1264" s="9">
        <v>8.32</v>
      </c>
      <c r="Q1264" t="s">
        <v>40</v>
      </c>
      <c r="R1264">
        <v>29801</v>
      </c>
      <c r="S1264" s="9">
        <v>37.729999999999997</v>
      </c>
      <c r="T1264" s="26">
        <v>4.3869999999999996</v>
      </c>
      <c r="U1264" s="8">
        <v>165.53</v>
      </c>
      <c r="V1264" t="s">
        <v>246</v>
      </c>
      <c r="W1264" t="s">
        <v>2007</v>
      </c>
      <c r="X1264" t="s">
        <v>42</v>
      </c>
      <c r="Y1264" t="s">
        <v>1740</v>
      </c>
      <c r="AA1264" s="1">
        <f t="shared" si="111"/>
        <v>45939</v>
      </c>
      <c r="AB1264" s="2">
        <f t="shared" si="112"/>
        <v>10</v>
      </c>
      <c r="AC1264" s="2">
        <f t="shared" si="113"/>
        <v>2025</v>
      </c>
      <c r="AD1264" s="2" t="str">
        <f>IFERROR(VLOOKUP(A1264,'Aux Área'!$A$4:$B$123,2,0),"-")</f>
        <v>QSMS</v>
      </c>
    </row>
    <row r="1265" spans="1:30" x14ac:dyDescent="0.3">
      <c r="A1265" t="s">
        <v>1838</v>
      </c>
      <c r="B1265" t="s">
        <v>1839</v>
      </c>
      <c r="C1265" t="s">
        <v>2442</v>
      </c>
      <c r="D1265" t="s">
        <v>1850</v>
      </c>
      <c r="E1265" t="s">
        <v>1851</v>
      </c>
      <c r="F1265" t="s">
        <v>653</v>
      </c>
      <c r="G1265" t="s">
        <v>659</v>
      </c>
      <c r="H1265" t="s">
        <v>1821</v>
      </c>
      <c r="I1265" t="s">
        <v>1843</v>
      </c>
      <c r="J1265" t="s">
        <v>139</v>
      </c>
      <c r="K1265" t="s">
        <v>140</v>
      </c>
      <c r="L1265" t="s">
        <v>141</v>
      </c>
      <c r="M1265" t="s">
        <v>38</v>
      </c>
      <c r="N1265" t="s">
        <v>668</v>
      </c>
      <c r="O1265" s="23">
        <v>0</v>
      </c>
      <c r="P1265" s="9">
        <v>0</v>
      </c>
      <c r="Q1265" t="s">
        <v>40</v>
      </c>
      <c r="R1265">
        <v>0</v>
      </c>
      <c r="S1265" s="9">
        <v>120</v>
      </c>
      <c r="T1265" s="26">
        <v>5.59</v>
      </c>
      <c r="U1265" s="8">
        <v>670.8</v>
      </c>
      <c r="V1265" t="s">
        <v>2443</v>
      </c>
      <c r="W1265" t="s">
        <v>652</v>
      </c>
      <c r="X1265" t="s">
        <v>42</v>
      </c>
      <c r="Y1265" t="s">
        <v>653</v>
      </c>
      <c r="AA1265" s="1">
        <f t="shared" si="111"/>
        <v>45939</v>
      </c>
      <c r="AB1265" s="2">
        <f t="shared" si="112"/>
        <v>10</v>
      </c>
      <c r="AC1265" s="2">
        <f t="shared" si="113"/>
        <v>2025</v>
      </c>
      <c r="AD1265" s="2" t="str">
        <f>IFERROR(VLOOKUP(A1265,'Aux Área'!$A$4:$B$123,2,0),"-")</f>
        <v>SÃO PEDRO</v>
      </c>
    </row>
    <row r="1266" spans="1:30" x14ac:dyDescent="0.3">
      <c r="A1266" t="s">
        <v>64</v>
      </c>
      <c r="B1266" t="s">
        <v>332</v>
      </c>
      <c r="C1266" t="s">
        <v>2444</v>
      </c>
      <c r="D1266" t="s">
        <v>127</v>
      </c>
      <c r="E1266" t="s">
        <v>128</v>
      </c>
      <c r="F1266" t="s">
        <v>65</v>
      </c>
      <c r="G1266" t="s">
        <v>1500</v>
      </c>
      <c r="H1266" t="s">
        <v>36</v>
      </c>
      <c r="I1266" t="s">
        <v>37</v>
      </c>
      <c r="J1266" t="s">
        <v>241</v>
      </c>
      <c r="K1266" t="s">
        <v>242</v>
      </c>
      <c r="L1266" t="s">
        <v>110</v>
      </c>
      <c r="M1266" t="s">
        <v>38</v>
      </c>
      <c r="N1266" t="s">
        <v>39</v>
      </c>
      <c r="O1266" s="23">
        <v>465</v>
      </c>
      <c r="P1266" s="9">
        <v>11.65</v>
      </c>
      <c r="Q1266" t="s">
        <v>40</v>
      </c>
      <c r="R1266">
        <v>22453</v>
      </c>
      <c r="S1266" s="9">
        <v>39.92</v>
      </c>
      <c r="T1266" s="26">
        <v>4.1900000000000004</v>
      </c>
      <c r="U1266" s="8">
        <v>167.28</v>
      </c>
      <c r="V1266" t="s">
        <v>41</v>
      </c>
      <c r="W1266" t="s">
        <v>2007</v>
      </c>
      <c r="X1266" t="s">
        <v>42</v>
      </c>
      <c r="Y1266" t="s">
        <v>1740</v>
      </c>
      <c r="AA1266" s="1">
        <f t="shared" si="111"/>
        <v>45939</v>
      </c>
      <c r="AB1266" s="2">
        <f t="shared" si="112"/>
        <v>10</v>
      </c>
      <c r="AC1266" s="2">
        <f t="shared" si="113"/>
        <v>2025</v>
      </c>
      <c r="AD1266" s="2" t="str">
        <f>IFERROR(VLOOKUP(A1266,'Aux Área'!$A$4:$B$123,2,0),"-")</f>
        <v>ENGENHARIA</v>
      </c>
    </row>
    <row r="1267" spans="1:30" x14ac:dyDescent="0.3">
      <c r="A1267" t="s">
        <v>54</v>
      </c>
      <c r="B1267" t="s">
        <v>319</v>
      </c>
      <c r="C1267" t="s">
        <v>2445</v>
      </c>
      <c r="D1267" t="s">
        <v>1480</v>
      </c>
      <c r="E1267" t="s">
        <v>1481</v>
      </c>
      <c r="F1267" t="s">
        <v>55</v>
      </c>
      <c r="G1267" t="s">
        <v>1500</v>
      </c>
      <c r="H1267" t="s">
        <v>36</v>
      </c>
      <c r="I1267" t="s">
        <v>37</v>
      </c>
      <c r="J1267" t="s">
        <v>1511</v>
      </c>
      <c r="K1267" t="s">
        <v>1512</v>
      </c>
      <c r="L1267" t="s">
        <v>1513</v>
      </c>
      <c r="M1267" t="s">
        <v>1514</v>
      </c>
      <c r="N1267" t="s">
        <v>39</v>
      </c>
      <c r="O1267" s="23">
        <v>219</v>
      </c>
      <c r="P1267" s="9">
        <v>8.9700000000000006</v>
      </c>
      <c r="Q1267" t="s">
        <v>40</v>
      </c>
      <c r="R1267">
        <v>17046</v>
      </c>
      <c r="S1267" s="9">
        <v>24.41</v>
      </c>
      <c r="T1267" s="26">
        <v>4.1900000000000004</v>
      </c>
      <c r="U1267" s="8">
        <v>102.28</v>
      </c>
      <c r="V1267" t="s">
        <v>2446</v>
      </c>
      <c r="W1267" t="s">
        <v>2007</v>
      </c>
      <c r="X1267" t="s">
        <v>42</v>
      </c>
      <c r="Y1267" t="s">
        <v>1740</v>
      </c>
      <c r="AA1267" s="1">
        <f t="shared" si="111"/>
        <v>45940</v>
      </c>
      <c r="AB1267" s="2">
        <f t="shared" si="112"/>
        <v>10</v>
      </c>
      <c r="AC1267" s="2">
        <f t="shared" si="113"/>
        <v>2025</v>
      </c>
      <c r="AD1267" s="2" t="str">
        <f>IFERROR(VLOOKUP(A1267,'Aux Área'!$A$4:$B$123,2,0),"-")</f>
        <v>ENGENHARIA</v>
      </c>
    </row>
    <row r="1268" spans="1:30" x14ac:dyDescent="0.3">
      <c r="A1268" t="s">
        <v>1069</v>
      </c>
      <c r="B1268" t="s">
        <v>1516</v>
      </c>
      <c r="C1268" t="s">
        <v>2447</v>
      </c>
      <c r="D1268" t="s">
        <v>102</v>
      </c>
      <c r="E1268" t="s">
        <v>816</v>
      </c>
      <c r="F1268" t="s">
        <v>1071</v>
      </c>
      <c r="G1268" t="s">
        <v>1500</v>
      </c>
      <c r="H1268" t="s">
        <v>36</v>
      </c>
      <c r="I1268" t="s">
        <v>37</v>
      </c>
      <c r="J1268" t="s">
        <v>292</v>
      </c>
      <c r="K1268" t="s">
        <v>293</v>
      </c>
      <c r="L1268" t="s">
        <v>84</v>
      </c>
      <c r="M1268" t="s">
        <v>38</v>
      </c>
      <c r="N1268" t="s">
        <v>39</v>
      </c>
      <c r="O1268" s="23">
        <v>215</v>
      </c>
      <c r="P1268" s="9">
        <v>8.0500000000000007</v>
      </c>
      <c r="Q1268" t="s">
        <v>40</v>
      </c>
      <c r="R1268">
        <v>8239</v>
      </c>
      <c r="S1268" s="9">
        <v>26.72</v>
      </c>
      <c r="T1268" s="26">
        <v>5.17</v>
      </c>
      <c r="U1268" s="8">
        <v>138.13999999999999</v>
      </c>
      <c r="V1268" t="s">
        <v>2448</v>
      </c>
      <c r="W1268" t="s">
        <v>2007</v>
      </c>
      <c r="X1268" t="s">
        <v>42</v>
      </c>
      <c r="Y1268" t="s">
        <v>1740</v>
      </c>
      <c r="AA1268" s="1">
        <f t="shared" si="111"/>
        <v>45940</v>
      </c>
      <c r="AB1268" s="2">
        <f t="shared" si="112"/>
        <v>10</v>
      </c>
      <c r="AC1268" s="2">
        <f t="shared" si="113"/>
        <v>2025</v>
      </c>
      <c r="AD1268" s="2" t="str">
        <f>IFERROR(VLOOKUP(A1268,'Aux Área'!$A$4:$B$123,2,0),"-")</f>
        <v>FACILITIES</v>
      </c>
    </row>
    <row r="1269" spans="1:30" x14ac:dyDescent="0.3">
      <c r="A1269" t="s">
        <v>1096</v>
      </c>
      <c r="B1269" t="s">
        <v>1097</v>
      </c>
      <c r="C1269" t="s">
        <v>2449</v>
      </c>
      <c r="D1269" t="s">
        <v>664</v>
      </c>
      <c r="E1269" t="s">
        <v>665</v>
      </c>
      <c r="F1269" t="s">
        <v>653</v>
      </c>
      <c r="G1269" t="s">
        <v>1495</v>
      </c>
      <c r="H1269" t="s">
        <v>1496</v>
      </c>
      <c r="I1269" t="s">
        <v>1497</v>
      </c>
      <c r="J1269" t="s">
        <v>1100</v>
      </c>
      <c r="K1269" t="s">
        <v>1101</v>
      </c>
      <c r="L1269" t="s">
        <v>181</v>
      </c>
      <c r="M1269" t="s">
        <v>38</v>
      </c>
      <c r="N1269" t="s">
        <v>638</v>
      </c>
      <c r="O1269" s="23">
        <v>0</v>
      </c>
      <c r="P1269" s="9">
        <v>0</v>
      </c>
      <c r="Q1269" t="s">
        <v>40</v>
      </c>
      <c r="R1269">
        <v>0</v>
      </c>
      <c r="S1269" s="9">
        <v>130.96</v>
      </c>
      <c r="T1269" s="26">
        <v>5.54</v>
      </c>
      <c r="U1269" s="8">
        <v>725.53</v>
      </c>
      <c r="V1269" t="s">
        <v>2450</v>
      </c>
      <c r="W1269" t="s">
        <v>652</v>
      </c>
      <c r="X1269" t="s">
        <v>42</v>
      </c>
      <c r="Y1269" t="s">
        <v>653</v>
      </c>
      <c r="AA1269" s="1">
        <f t="shared" si="111"/>
        <v>45940</v>
      </c>
      <c r="AB1269" s="2">
        <f t="shared" si="112"/>
        <v>10</v>
      </c>
      <c r="AC1269" s="2">
        <f t="shared" si="113"/>
        <v>2025</v>
      </c>
      <c r="AD1269" s="2" t="str">
        <f>IFERROR(VLOOKUP(A1269,'Aux Área'!$A$4:$B$123,2,0),"-")</f>
        <v>SÃO PEDRO</v>
      </c>
    </row>
    <row r="1270" spans="1:30" x14ac:dyDescent="0.3">
      <c r="A1270" t="s">
        <v>1819</v>
      </c>
      <c r="B1270" t="s">
        <v>156</v>
      </c>
      <c r="C1270" t="s">
        <v>2451</v>
      </c>
      <c r="D1270" t="s">
        <v>664</v>
      </c>
      <c r="E1270" t="s">
        <v>665</v>
      </c>
      <c r="F1270" t="s">
        <v>653</v>
      </c>
      <c r="G1270" t="s">
        <v>659</v>
      </c>
      <c r="H1270" t="s">
        <v>1821</v>
      </c>
      <c r="I1270" t="s">
        <v>673</v>
      </c>
      <c r="J1270" t="s">
        <v>1100</v>
      </c>
      <c r="K1270" t="s">
        <v>1101</v>
      </c>
      <c r="L1270" t="s">
        <v>181</v>
      </c>
      <c r="M1270" t="s">
        <v>38</v>
      </c>
      <c r="N1270" t="s">
        <v>638</v>
      </c>
      <c r="O1270" s="23">
        <v>0</v>
      </c>
      <c r="P1270" s="9">
        <v>0</v>
      </c>
      <c r="Q1270" t="s">
        <v>40</v>
      </c>
      <c r="R1270">
        <v>0</v>
      </c>
      <c r="S1270" s="9">
        <v>44.1</v>
      </c>
      <c r="T1270" s="26">
        <v>5.54</v>
      </c>
      <c r="U1270" s="8">
        <v>244.31</v>
      </c>
      <c r="V1270" t="s">
        <v>2452</v>
      </c>
      <c r="W1270" t="s">
        <v>652</v>
      </c>
      <c r="X1270" t="s">
        <v>42</v>
      </c>
      <c r="Y1270" t="s">
        <v>653</v>
      </c>
      <c r="AA1270" s="1">
        <f t="shared" si="111"/>
        <v>45940</v>
      </c>
      <c r="AB1270" s="2">
        <f t="shared" si="112"/>
        <v>10</v>
      </c>
      <c r="AC1270" s="2">
        <f t="shared" si="113"/>
        <v>2025</v>
      </c>
      <c r="AD1270" s="2" t="str">
        <f>IFERROR(VLOOKUP(A1270,'Aux Área'!$A$4:$B$123,2,0),"-")</f>
        <v>SÃO PEDRO</v>
      </c>
    </row>
    <row r="1271" spans="1:30" x14ac:dyDescent="0.3">
      <c r="A1271" t="s">
        <v>50</v>
      </c>
      <c r="B1271" t="s">
        <v>324</v>
      </c>
      <c r="C1271" t="s">
        <v>2453</v>
      </c>
      <c r="D1271" t="s">
        <v>326</v>
      </c>
      <c r="E1271" t="s">
        <v>327</v>
      </c>
      <c r="F1271" t="s">
        <v>51</v>
      </c>
      <c r="G1271" t="s">
        <v>1500</v>
      </c>
      <c r="H1271" t="s">
        <v>36</v>
      </c>
      <c r="I1271" t="s">
        <v>37</v>
      </c>
      <c r="J1271" t="s">
        <v>428</v>
      </c>
      <c r="K1271" t="s">
        <v>429</v>
      </c>
      <c r="L1271" t="s">
        <v>84</v>
      </c>
      <c r="M1271" t="s">
        <v>38</v>
      </c>
      <c r="N1271" t="s">
        <v>39</v>
      </c>
      <c r="O1271" s="23">
        <v>118</v>
      </c>
      <c r="P1271" s="9">
        <v>2.82</v>
      </c>
      <c r="Q1271" t="s">
        <v>40</v>
      </c>
      <c r="R1271">
        <v>11118</v>
      </c>
      <c r="S1271" s="9">
        <v>41.9</v>
      </c>
      <c r="T1271" s="26">
        <v>4.6500000000000004</v>
      </c>
      <c r="U1271" s="8">
        <v>194.84</v>
      </c>
      <c r="V1271" t="s">
        <v>2454</v>
      </c>
      <c r="W1271" t="s">
        <v>2007</v>
      </c>
      <c r="X1271" t="s">
        <v>42</v>
      </c>
      <c r="Y1271" t="s">
        <v>1740</v>
      </c>
      <c r="AA1271" s="1">
        <f t="shared" si="111"/>
        <v>45940</v>
      </c>
      <c r="AB1271" s="2">
        <f t="shared" si="112"/>
        <v>10</v>
      </c>
      <c r="AC1271" s="2">
        <f t="shared" si="113"/>
        <v>2025</v>
      </c>
      <c r="AD1271" s="2" t="str">
        <f>IFERROR(VLOOKUP(A1271,'Aux Área'!$A$4:$B$123,2,0),"-")</f>
        <v>TI</v>
      </c>
    </row>
    <row r="1272" spans="1:30" x14ac:dyDescent="0.3">
      <c r="A1272" t="s">
        <v>2146</v>
      </c>
      <c r="B1272" t="s">
        <v>1800</v>
      </c>
      <c r="C1272" t="s">
        <v>2455</v>
      </c>
      <c r="D1272" t="s">
        <v>1841</v>
      </c>
      <c r="E1272" t="s">
        <v>1842</v>
      </c>
      <c r="F1272" t="s">
        <v>653</v>
      </c>
      <c r="G1272" t="s">
        <v>635</v>
      </c>
      <c r="H1272" t="s">
        <v>666</v>
      </c>
      <c r="I1272" t="s">
        <v>667</v>
      </c>
      <c r="J1272" t="s">
        <v>122</v>
      </c>
      <c r="K1272" t="s">
        <v>123</v>
      </c>
      <c r="L1272" t="s">
        <v>124</v>
      </c>
      <c r="M1272" t="s">
        <v>38</v>
      </c>
      <c r="N1272" t="s">
        <v>668</v>
      </c>
      <c r="O1272" s="23">
        <v>0</v>
      </c>
      <c r="P1272" s="9">
        <v>0</v>
      </c>
      <c r="Q1272" t="s">
        <v>40</v>
      </c>
      <c r="R1272">
        <v>0</v>
      </c>
      <c r="S1272" s="9">
        <v>122.06</v>
      </c>
      <c r="T1272" s="26">
        <v>6.14</v>
      </c>
      <c r="U1272" s="8">
        <v>749.5</v>
      </c>
      <c r="V1272" t="s">
        <v>112</v>
      </c>
      <c r="W1272" t="s">
        <v>652</v>
      </c>
      <c r="X1272" t="s">
        <v>42</v>
      </c>
      <c r="Y1272" t="s">
        <v>653</v>
      </c>
      <c r="AA1272" s="1">
        <f t="shared" si="111"/>
        <v>45940</v>
      </c>
      <c r="AB1272" s="2">
        <f t="shared" si="112"/>
        <v>10</v>
      </c>
      <c r="AC1272" s="2">
        <f t="shared" si="113"/>
        <v>2025</v>
      </c>
      <c r="AD1272" s="2" t="str">
        <f>IFERROR(VLOOKUP(A1272,'Aux Área'!$A$4:$B$123,2,0),"-")</f>
        <v>SÃO PEDRO</v>
      </c>
    </row>
    <row r="1273" spans="1:30" x14ac:dyDescent="0.3">
      <c r="A1273" t="s">
        <v>2146</v>
      </c>
      <c r="C1273" t="s">
        <v>2455</v>
      </c>
      <c r="F1273" t="s">
        <v>15689</v>
      </c>
      <c r="K1273" t="s">
        <v>123</v>
      </c>
      <c r="N1273" t="s">
        <v>15690</v>
      </c>
      <c r="O1273" s="23">
        <v>0</v>
      </c>
      <c r="P1273" s="23">
        <v>0</v>
      </c>
      <c r="Q1273" t="s">
        <v>40</v>
      </c>
      <c r="R1273">
        <v>0</v>
      </c>
      <c r="S1273">
        <v>11.23</v>
      </c>
      <c r="U1273" s="8">
        <v>35.82</v>
      </c>
      <c r="W1273" t="s">
        <v>652</v>
      </c>
      <c r="X1273" t="s">
        <v>42</v>
      </c>
      <c r="Y1273" t="s">
        <v>653</v>
      </c>
      <c r="AA1273" s="1">
        <f>IFERROR(DATEVALUE(C1273),"-")</f>
        <v>45940</v>
      </c>
      <c r="AB1273" s="2">
        <f>IFERROR(MONTH(AA1273),"-")</f>
        <v>10</v>
      </c>
      <c r="AC1273" s="2">
        <f>IFERROR(YEAR(AA1273),"-")</f>
        <v>2025</v>
      </c>
      <c r="AD1273" s="2" t="str">
        <f>IFERROR(VLOOKUP(A1273,'Aux Área'!$A$4:$B$123,2,0),"-")</f>
        <v>SÃO PEDRO</v>
      </c>
    </row>
    <row r="1274" spans="1:30" x14ac:dyDescent="0.3">
      <c r="A1274" t="s">
        <v>72</v>
      </c>
      <c r="B1274" t="s">
        <v>243</v>
      </c>
      <c r="C1274" t="s">
        <v>2456</v>
      </c>
      <c r="D1274" t="s">
        <v>95</v>
      </c>
      <c r="E1274" t="s">
        <v>96</v>
      </c>
      <c r="F1274" t="s">
        <v>73</v>
      </c>
      <c r="G1274" t="s">
        <v>1503</v>
      </c>
      <c r="H1274" t="s">
        <v>36</v>
      </c>
      <c r="I1274" t="s">
        <v>37</v>
      </c>
      <c r="J1274" t="s">
        <v>275</v>
      </c>
      <c r="K1274" t="s">
        <v>276</v>
      </c>
      <c r="L1274" t="s">
        <v>124</v>
      </c>
      <c r="M1274" t="s">
        <v>38</v>
      </c>
      <c r="N1274" t="s">
        <v>39</v>
      </c>
      <c r="O1274" s="23">
        <v>344</v>
      </c>
      <c r="P1274" s="9">
        <v>8.6</v>
      </c>
      <c r="Q1274" t="s">
        <v>40</v>
      </c>
      <c r="R1274">
        <v>15482</v>
      </c>
      <c r="S1274" s="9">
        <v>40.01</v>
      </c>
      <c r="T1274" s="26">
        <v>4.29</v>
      </c>
      <c r="U1274" s="8">
        <v>171.64</v>
      </c>
      <c r="V1274" t="s">
        <v>2457</v>
      </c>
      <c r="W1274" t="s">
        <v>2007</v>
      </c>
      <c r="X1274" t="s">
        <v>42</v>
      </c>
      <c r="Y1274" t="s">
        <v>1740</v>
      </c>
      <c r="AA1274" s="1">
        <f t="shared" ref="AA1274:AA1283" si="114">DATEVALUE(C1274)</f>
        <v>45940</v>
      </c>
      <c r="AB1274" s="2">
        <f t="shared" ref="AB1274:AB1283" si="115">MONTH(AA1274)</f>
        <v>10</v>
      </c>
      <c r="AC1274" s="2">
        <f t="shared" ref="AC1274:AC1283" si="116">YEAR(AA1274)</f>
        <v>2025</v>
      </c>
      <c r="AD1274" s="2" t="str">
        <f>IFERROR(VLOOKUP(A1274,'Aux Área'!$A$4:$B$123,2,0),"-")</f>
        <v>CONSERVA</v>
      </c>
    </row>
    <row r="1275" spans="1:30" x14ac:dyDescent="0.3">
      <c r="A1275" t="s">
        <v>54</v>
      </c>
      <c r="B1275" t="s">
        <v>319</v>
      </c>
      <c r="C1275" t="s">
        <v>2458</v>
      </c>
      <c r="D1275" t="s">
        <v>1480</v>
      </c>
      <c r="E1275" t="s">
        <v>1481</v>
      </c>
      <c r="F1275" t="s">
        <v>55</v>
      </c>
      <c r="G1275" t="s">
        <v>1500</v>
      </c>
      <c r="H1275" t="s">
        <v>36</v>
      </c>
      <c r="I1275" t="s">
        <v>37</v>
      </c>
      <c r="J1275" t="s">
        <v>172</v>
      </c>
      <c r="K1275" t="s">
        <v>173</v>
      </c>
      <c r="L1275" t="s">
        <v>124</v>
      </c>
      <c r="M1275" t="s">
        <v>38</v>
      </c>
      <c r="N1275" t="s">
        <v>39</v>
      </c>
      <c r="O1275" s="23">
        <v>343</v>
      </c>
      <c r="P1275" s="9">
        <v>9.48</v>
      </c>
      <c r="Q1275" t="s">
        <v>40</v>
      </c>
      <c r="R1275">
        <v>17389</v>
      </c>
      <c r="S1275" s="9">
        <v>36.200000000000003</v>
      </c>
      <c r="T1275" s="26">
        <v>3.99</v>
      </c>
      <c r="U1275" s="8">
        <v>144.44</v>
      </c>
      <c r="V1275" t="s">
        <v>2459</v>
      </c>
      <c r="W1275" t="s">
        <v>2007</v>
      </c>
      <c r="X1275" t="s">
        <v>42</v>
      </c>
      <c r="Y1275" t="s">
        <v>1740</v>
      </c>
      <c r="AA1275" s="1">
        <f t="shared" si="114"/>
        <v>45940</v>
      </c>
      <c r="AB1275" s="2">
        <f t="shared" si="115"/>
        <v>10</v>
      </c>
      <c r="AC1275" s="2">
        <f t="shared" si="116"/>
        <v>2025</v>
      </c>
      <c r="AD1275" s="2" t="str">
        <f>IFERROR(VLOOKUP(A1275,'Aux Área'!$A$4:$B$123,2,0),"-")</f>
        <v>ENGENHARIA</v>
      </c>
    </row>
    <row r="1276" spans="1:30" x14ac:dyDescent="0.3">
      <c r="A1276" t="s">
        <v>58</v>
      </c>
      <c r="B1276" t="s">
        <v>250</v>
      </c>
      <c r="C1276" t="s">
        <v>2460</v>
      </c>
      <c r="D1276" t="s">
        <v>87</v>
      </c>
      <c r="E1276" t="s">
        <v>88</v>
      </c>
      <c r="F1276" t="s">
        <v>59</v>
      </c>
      <c r="G1276" t="s">
        <v>1500</v>
      </c>
      <c r="H1276" t="s">
        <v>36</v>
      </c>
      <c r="I1276" t="s">
        <v>37</v>
      </c>
      <c r="J1276" t="s">
        <v>241</v>
      </c>
      <c r="K1276" t="s">
        <v>242</v>
      </c>
      <c r="L1276" t="s">
        <v>110</v>
      </c>
      <c r="M1276" t="s">
        <v>38</v>
      </c>
      <c r="N1276" t="s">
        <v>39</v>
      </c>
      <c r="O1276" s="23">
        <v>296</v>
      </c>
      <c r="P1276" s="9">
        <v>8</v>
      </c>
      <c r="Q1276" t="s">
        <v>40</v>
      </c>
      <c r="R1276">
        <v>41755</v>
      </c>
      <c r="S1276" s="9">
        <v>37</v>
      </c>
      <c r="T1276" s="26">
        <v>4.1900000000000004</v>
      </c>
      <c r="U1276" s="8">
        <v>155.02000000000001</v>
      </c>
      <c r="V1276" t="s">
        <v>41</v>
      </c>
      <c r="W1276" t="s">
        <v>2007</v>
      </c>
      <c r="X1276" t="s">
        <v>42</v>
      </c>
      <c r="Y1276" t="s">
        <v>1740</v>
      </c>
      <c r="AA1276" s="1">
        <f t="shared" si="114"/>
        <v>45940</v>
      </c>
      <c r="AB1276" s="2">
        <f t="shared" si="115"/>
        <v>10</v>
      </c>
      <c r="AC1276" s="2">
        <f t="shared" si="116"/>
        <v>2025</v>
      </c>
      <c r="AD1276" s="2" t="str">
        <f>IFERROR(VLOOKUP(A1276,'Aux Área'!$A$4:$B$123,2,0),"-")</f>
        <v>CONSERVA</v>
      </c>
    </row>
    <row r="1277" spans="1:30" x14ac:dyDescent="0.3">
      <c r="A1277" t="s">
        <v>2461</v>
      </c>
      <c r="B1277" t="s">
        <v>2462</v>
      </c>
      <c r="C1277" t="s">
        <v>2463</v>
      </c>
      <c r="D1277" t="s">
        <v>1619</v>
      </c>
      <c r="E1277" t="s">
        <v>1620</v>
      </c>
      <c r="F1277" t="s">
        <v>3574</v>
      </c>
      <c r="G1277" t="s">
        <v>1135</v>
      </c>
      <c r="H1277" t="s">
        <v>2275</v>
      </c>
      <c r="I1277" t="s">
        <v>1497</v>
      </c>
      <c r="J1277" t="s">
        <v>97</v>
      </c>
      <c r="K1277" t="s">
        <v>98</v>
      </c>
      <c r="L1277" t="s">
        <v>84</v>
      </c>
      <c r="M1277" t="s">
        <v>38</v>
      </c>
      <c r="N1277" t="s">
        <v>39</v>
      </c>
      <c r="O1277" s="23">
        <v>0</v>
      </c>
      <c r="P1277" s="9">
        <v>0</v>
      </c>
      <c r="Q1277" t="s">
        <v>40</v>
      </c>
      <c r="R1277">
        <v>67</v>
      </c>
      <c r="S1277" s="9">
        <v>49.15</v>
      </c>
      <c r="T1277" s="26">
        <v>4.8410000000000002</v>
      </c>
      <c r="U1277" s="8">
        <v>237.93</v>
      </c>
      <c r="V1277" t="s">
        <v>2465</v>
      </c>
      <c r="W1277" t="s">
        <v>2276</v>
      </c>
      <c r="X1277" t="s">
        <v>42</v>
      </c>
      <c r="Y1277" t="s">
        <v>2277</v>
      </c>
      <c r="AA1277" s="1">
        <f t="shared" si="114"/>
        <v>45940</v>
      </c>
      <c r="AB1277" s="2">
        <f t="shared" si="115"/>
        <v>10</v>
      </c>
      <c r="AC1277" s="2">
        <f t="shared" si="116"/>
        <v>2025</v>
      </c>
      <c r="AD1277" s="2" t="str">
        <f>IFERROR(VLOOKUP(A1277,'Aux Área'!$A$4:$B$123,2,0),"-")</f>
        <v>INSPEÇÃO</v>
      </c>
    </row>
    <row r="1278" spans="1:30" x14ac:dyDescent="0.3">
      <c r="A1278" t="s">
        <v>2212</v>
      </c>
      <c r="B1278" t="s">
        <v>2466</v>
      </c>
      <c r="C1278" t="s">
        <v>2467</v>
      </c>
      <c r="D1278" t="s">
        <v>2468</v>
      </c>
      <c r="E1278" t="s">
        <v>2469</v>
      </c>
      <c r="F1278" s="27" t="s">
        <v>2214</v>
      </c>
      <c r="G1278" t="s">
        <v>35</v>
      </c>
      <c r="H1278" t="s">
        <v>2215</v>
      </c>
      <c r="I1278" t="s">
        <v>839</v>
      </c>
      <c r="J1278" t="s">
        <v>97</v>
      </c>
      <c r="K1278" t="s">
        <v>98</v>
      </c>
      <c r="L1278" t="s">
        <v>84</v>
      </c>
      <c r="M1278" t="s">
        <v>38</v>
      </c>
      <c r="N1278" t="s">
        <v>668</v>
      </c>
      <c r="O1278" s="10">
        <v>780</v>
      </c>
      <c r="P1278" s="24">
        <v>8.24</v>
      </c>
      <c r="Q1278" t="s">
        <v>40</v>
      </c>
      <c r="R1278" s="2">
        <v>906</v>
      </c>
      <c r="S1278" s="9">
        <v>94.67</v>
      </c>
      <c r="T1278" s="26">
        <v>6.0510000000000002</v>
      </c>
      <c r="U1278" s="8">
        <v>572.80999999999995</v>
      </c>
      <c r="V1278" t="s">
        <v>2470</v>
      </c>
      <c r="W1278" t="s">
        <v>2007</v>
      </c>
      <c r="X1278" t="s">
        <v>42</v>
      </c>
      <c r="Y1278" t="s">
        <v>2217</v>
      </c>
      <c r="AA1278" s="1">
        <f t="shared" si="114"/>
        <v>45940</v>
      </c>
      <c r="AB1278" s="2">
        <f t="shared" si="115"/>
        <v>10</v>
      </c>
      <c r="AC1278" s="2">
        <f t="shared" si="116"/>
        <v>2025</v>
      </c>
      <c r="AD1278" s="2" t="str">
        <f>IFERROR(VLOOKUP(A1278,'Aux Área'!$A$4:$B$123,2,0),"-")</f>
        <v>APH</v>
      </c>
    </row>
    <row r="1279" spans="1:30" x14ac:dyDescent="0.3">
      <c r="A1279" t="s">
        <v>1785</v>
      </c>
      <c r="B1279" t="s">
        <v>1786</v>
      </c>
      <c r="C1279" t="s">
        <v>2471</v>
      </c>
      <c r="D1279" t="s">
        <v>1850</v>
      </c>
      <c r="E1279" t="s">
        <v>1851</v>
      </c>
      <c r="F1279" t="s">
        <v>653</v>
      </c>
      <c r="G1279" t="s">
        <v>1495</v>
      </c>
      <c r="H1279" t="s">
        <v>1788</v>
      </c>
      <c r="I1279" t="s">
        <v>839</v>
      </c>
      <c r="J1279" t="s">
        <v>165</v>
      </c>
      <c r="K1279" t="s">
        <v>166</v>
      </c>
      <c r="L1279" t="s">
        <v>167</v>
      </c>
      <c r="M1279" t="s">
        <v>38</v>
      </c>
      <c r="N1279" t="s">
        <v>638</v>
      </c>
      <c r="O1279" s="23">
        <v>0</v>
      </c>
      <c r="P1279" s="9">
        <v>0</v>
      </c>
      <c r="Q1279" t="s">
        <v>40</v>
      </c>
      <c r="R1279">
        <v>0</v>
      </c>
      <c r="S1279" s="9">
        <v>100</v>
      </c>
      <c r="T1279" s="26">
        <v>5.99</v>
      </c>
      <c r="U1279" s="8">
        <v>599</v>
      </c>
      <c r="V1279" t="s">
        <v>41</v>
      </c>
      <c r="W1279" t="s">
        <v>652</v>
      </c>
      <c r="X1279" t="s">
        <v>42</v>
      </c>
      <c r="Y1279" t="s">
        <v>653</v>
      </c>
      <c r="AA1279" s="1">
        <f t="shared" si="114"/>
        <v>45940</v>
      </c>
      <c r="AB1279" s="2">
        <f t="shared" si="115"/>
        <v>10</v>
      </c>
      <c r="AC1279" s="2">
        <f t="shared" si="116"/>
        <v>2025</v>
      </c>
      <c r="AD1279" s="2" t="str">
        <f>IFERROR(VLOOKUP(A1279,'Aux Área'!$A$4:$B$123,2,0),"-")</f>
        <v>SÃO PEDRO</v>
      </c>
    </row>
    <row r="1280" spans="1:30" x14ac:dyDescent="0.3">
      <c r="A1280" t="s">
        <v>2472</v>
      </c>
      <c r="B1280" t="s">
        <v>2473</v>
      </c>
      <c r="C1280" t="s">
        <v>2474</v>
      </c>
      <c r="D1280" t="s">
        <v>2468</v>
      </c>
      <c r="E1280" t="s">
        <v>2469</v>
      </c>
      <c r="F1280" t="s">
        <v>2475</v>
      </c>
      <c r="G1280" t="s">
        <v>659</v>
      </c>
      <c r="H1280" t="s">
        <v>2215</v>
      </c>
      <c r="I1280" t="s">
        <v>667</v>
      </c>
      <c r="J1280" t="s">
        <v>97</v>
      </c>
      <c r="K1280" t="s">
        <v>98</v>
      </c>
      <c r="L1280" t="s">
        <v>84</v>
      </c>
      <c r="M1280" t="s">
        <v>38</v>
      </c>
      <c r="N1280" t="s">
        <v>668</v>
      </c>
      <c r="O1280" s="10">
        <v>237</v>
      </c>
      <c r="P1280" s="9">
        <v>0</v>
      </c>
      <c r="Q1280" t="s">
        <v>40</v>
      </c>
      <c r="R1280">
        <v>237</v>
      </c>
      <c r="S1280" s="9">
        <v>79.03</v>
      </c>
      <c r="T1280" s="26">
        <v>6.05</v>
      </c>
      <c r="U1280" s="8">
        <v>478.13</v>
      </c>
      <c r="V1280" t="s">
        <v>2476</v>
      </c>
      <c r="W1280" t="s">
        <v>2007</v>
      </c>
      <c r="X1280" t="s">
        <v>42</v>
      </c>
      <c r="Y1280" t="s">
        <v>1740</v>
      </c>
      <c r="AA1280" s="1">
        <f t="shared" si="114"/>
        <v>45940</v>
      </c>
      <c r="AB1280" s="2">
        <f t="shared" si="115"/>
        <v>10</v>
      </c>
      <c r="AC1280" s="2">
        <f t="shared" si="116"/>
        <v>2025</v>
      </c>
      <c r="AD1280" s="2" t="str">
        <f>IFERROR(VLOOKUP(A1280,'Aux Área'!$A$4:$B$123,2,0),"-")</f>
        <v>APH</v>
      </c>
    </row>
    <row r="1281" spans="1:30" x14ac:dyDescent="0.3">
      <c r="A1281" t="s">
        <v>2477</v>
      </c>
      <c r="B1281" t="s">
        <v>2478</v>
      </c>
      <c r="C1281" t="s">
        <v>2479</v>
      </c>
      <c r="D1281" t="s">
        <v>2468</v>
      </c>
      <c r="E1281" t="s">
        <v>2469</v>
      </c>
      <c r="F1281" t="s">
        <v>2480</v>
      </c>
      <c r="G1281" t="s">
        <v>659</v>
      </c>
      <c r="H1281" t="s">
        <v>2215</v>
      </c>
      <c r="I1281" t="s">
        <v>667</v>
      </c>
      <c r="J1281" t="s">
        <v>97</v>
      </c>
      <c r="K1281" t="s">
        <v>98</v>
      </c>
      <c r="L1281" t="s">
        <v>84</v>
      </c>
      <c r="M1281" t="s">
        <v>38</v>
      </c>
      <c r="N1281" t="s">
        <v>668</v>
      </c>
      <c r="O1281" s="10">
        <v>851</v>
      </c>
      <c r="P1281" s="9">
        <v>0</v>
      </c>
      <c r="Q1281" t="s">
        <v>40</v>
      </c>
      <c r="R1281">
        <v>851</v>
      </c>
      <c r="S1281" s="9">
        <v>83.83</v>
      </c>
      <c r="T1281" s="26">
        <v>6.05</v>
      </c>
      <c r="U1281" s="8">
        <v>507.17</v>
      </c>
      <c r="V1281" t="s">
        <v>2481</v>
      </c>
      <c r="W1281" t="s">
        <v>2007</v>
      </c>
      <c r="X1281" t="s">
        <v>42</v>
      </c>
      <c r="Y1281" t="s">
        <v>1740</v>
      </c>
      <c r="AA1281" s="1">
        <f t="shared" si="114"/>
        <v>45940</v>
      </c>
      <c r="AB1281" s="2">
        <f t="shared" si="115"/>
        <v>10</v>
      </c>
      <c r="AC1281" s="2">
        <f t="shared" si="116"/>
        <v>2025</v>
      </c>
      <c r="AD1281" s="2" t="str">
        <f>IFERROR(VLOOKUP(A1281,'Aux Área'!$A$4:$B$123,2,0),"-")</f>
        <v>APH</v>
      </c>
    </row>
    <row r="1282" spans="1:30" x14ac:dyDescent="0.3">
      <c r="A1282" t="s">
        <v>781</v>
      </c>
      <c r="B1282" t="s">
        <v>130</v>
      </c>
      <c r="C1282" t="s">
        <v>2482</v>
      </c>
      <c r="D1282" t="s">
        <v>1568</v>
      </c>
      <c r="E1282" t="s">
        <v>1569</v>
      </c>
      <c r="F1282" t="s">
        <v>653</v>
      </c>
      <c r="G1282" t="s">
        <v>659</v>
      </c>
      <c r="H1282" t="s">
        <v>706</v>
      </c>
      <c r="I1282" t="s">
        <v>667</v>
      </c>
      <c r="J1282" t="s">
        <v>231</v>
      </c>
      <c r="K1282" t="s">
        <v>232</v>
      </c>
      <c r="L1282" t="s">
        <v>217</v>
      </c>
      <c r="M1282" t="s">
        <v>38</v>
      </c>
      <c r="N1282" t="s">
        <v>707</v>
      </c>
      <c r="O1282" s="23">
        <v>0</v>
      </c>
      <c r="P1282" s="9">
        <v>0</v>
      </c>
      <c r="Q1282" t="s">
        <v>40</v>
      </c>
      <c r="R1282">
        <v>0</v>
      </c>
      <c r="S1282" s="9">
        <v>6.74</v>
      </c>
      <c r="T1282" s="26">
        <v>6.1539999999999999</v>
      </c>
      <c r="U1282" s="8">
        <v>41.48</v>
      </c>
      <c r="V1282" t="s">
        <v>2483</v>
      </c>
      <c r="W1282" t="s">
        <v>652</v>
      </c>
      <c r="X1282" t="s">
        <v>42</v>
      </c>
      <c r="Y1282" t="s">
        <v>653</v>
      </c>
      <c r="AA1282" s="1">
        <f t="shared" si="114"/>
        <v>45940</v>
      </c>
      <c r="AB1282" s="2">
        <f t="shared" si="115"/>
        <v>10</v>
      </c>
      <c r="AC1282" s="2">
        <f t="shared" si="116"/>
        <v>2025</v>
      </c>
      <c r="AD1282" s="2" t="str">
        <f>IFERROR(VLOOKUP(A1282,'Aux Área'!$A$4:$B$123,2,0),"-")</f>
        <v>SÃO PEDRO</v>
      </c>
    </row>
    <row r="1283" spans="1:30" x14ac:dyDescent="0.3">
      <c r="A1283" t="s">
        <v>662</v>
      </c>
      <c r="B1283" t="s">
        <v>183</v>
      </c>
      <c r="C1283" t="s">
        <v>2484</v>
      </c>
      <c r="D1283" t="s">
        <v>1568</v>
      </c>
      <c r="E1283" t="s">
        <v>1569</v>
      </c>
      <c r="F1283" t="s">
        <v>653</v>
      </c>
      <c r="G1283" t="s">
        <v>1495</v>
      </c>
      <c r="H1283" t="s">
        <v>1571</v>
      </c>
      <c r="I1283" t="s">
        <v>1497</v>
      </c>
      <c r="J1283" t="s">
        <v>231</v>
      </c>
      <c r="K1283" t="s">
        <v>232</v>
      </c>
      <c r="L1283" t="s">
        <v>217</v>
      </c>
      <c r="M1283" t="s">
        <v>38</v>
      </c>
      <c r="N1283" t="s">
        <v>668</v>
      </c>
      <c r="O1283" s="23">
        <v>0</v>
      </c>
      <c r="P1283" s="9">
        <v>0</v>
      </c>
      <c r="Q1283" t="s">
        <v>40</v>
      </c>
      <c r="R1283">
        <v>0</v>
      </c>
      <c r="S1283" s="9">
        <v>101.08</v>
      </c>
      <c r="T1283" s="26">
        <v>5.99</v>
      </c>
      <c r="U1283" s="8">
        <v>605.48</v>
      </c>
      <c r="V1283" t="s">
        <v>2485</v>
      </c>
      <c r="W1283" t="s">
        <v>652</v>
      </c>
      <c r="X1283" t="s">
        <v>42</v>
      </c>
      <c r="Y1283" t="s">
        <v>653</v>
      </c>
      <c r="AA1283" s="1">
        <f t="shared" si="114"/>
        <v>45940</v>
      </c>
      <c r="AB1283" s="2">
        <f t="shared" si="115"/>
        <v>10</v>
      </c>
      <c r="AC1283" s="2">
        <f t="shared" si="116"/>
        <v>2025</v>
      </c>
      <c r="AD1283" s="2" t="str">
        <f>IFERROR(VLOOKUP(A1283,'Aux Área'!$A$4:$B$123,2,0),"-")</f>
        <v>SÃO PEDRO</v>
      </c>
    </row>
    <row r="1284" spans="1:30" x14ac:dyDescent="0.3">
      <c r="A1284" t="s">
        <v>662</v>
      </c>
      <c r="C1284" t="s">
        <v>2484</v>
      </c>
      <c r="F1284" t="s">
        <v>15689</v>
      </c>
      <c r="K1284" t="s">
        <v>232</v>
      </c>
      <c r="N1284" t="s">
        <v>15690</v>
      </c>
      <c r="O1284" s="23">
        <v>0</v>
      </c>
      <c r="P1284" s="23">
        <v>0</v>
      </c>
      <c r="Q1284" t="s">
        <v>40</v>
      </c>
      <c r="R1284">
        <v>0</v>
      </c>
      <c r="S1284">
        <v>7.62</v>
      </c>
      <c r="U1284" s="8">
        <v>25.16</v>
      </c>
      <c r="W1284" t="s">
        <v>652</v>
      </c>
      <c r="X1284" t="s">
        <v>42</v>
      </c>
      <c r="Y1284" t="s">
        <v>653</v>
      </c>
      <c r="AA1284" s="1">
        <f>IFERROR(DATEVALUE(C1284),"-")</f>
        <v>45940</v>
      </c>
      <c r="AB1284" s="2">
        <f>IFERROR(MONTH(AA1284),"-")</f>
        <v>10</v>
      </c>
      <c r="AC1284" s="2">
        <f>IFERROR(YEAR(AA1284),"-")</f>
        <v>2025</v>
      </c>
      <c r="AD1284" s="2" t="str">
        <f>IFERROR(VLOOKUP(A1284,'Aux Área'!$A$4:$B$123,2,0),"-")</f>
        <v>SÃO PEDRO</v>
      </c>
    </row>
    <row r="1285" spans="1:30" x14ac:dyDescent="0.3">
      <c r="A1285" t="s">
        <v>2117</v>
      </c>
      <c r="B1285" t="s">
        <v>1946</v>
      </c>
      <c r="C1285" t="s">
        <v>2486</v>
      </c>
      <c r="D1285" t="s">
        <v>1948</v>
      </c>
      <c r="E1285" t="s">
        <v>1949</v>
      </c>
      <c r="F1285" t="s">
        <v>653</v>
      </c>
      <c r="G1285" t="s">
        <v>635</v>
      </c>
      <c r="H1285" t="s">
        <v>1804</v>
      </c>
      <c r="I1285" t="s">
        <v>1497</v>
      </c>
      <c r="J1285" t="s">
        <v>409</v>
      </c>
      <c r="K1285" t="s">
        <v>410</v>
      </c>
      <c r="L1285" t="s">
        <v>141</v>
      </c>
      <c r="M1285" t="s">
        <v>38</v>
      </c>
      <c r="N1285" t="s">
        <v>668</v>
      </c>
      <c r="O1285" s="23">
        <v>0</v>
      </c>
      <c r="P1285" s="9">
        <v>0</v>
      </c>
      <c r="Q1285" t="s">
        <v>40</v>
      </c>
      <c r="R1285">
        <v>0</v>
      </c>
      <c r="S1285" s="9">
        <v>48.14</v>
      </c>
      <c r="T1285" s="26">
        <v>6.0910000000000002</v>
      </c>
      <c r="U1285" s="8">
        <v>293.2</v>
      </c>
      <c r="V1285" t="s">
        <v>2487</v>
      </c>
      <c r="W1285" t="s">
        <v>652</v>
      </c>
      <c r="X1285" t="s">
        <v>42</v>
      </c>
      <c r="Y1285" t="s">
        <v>653</v>
      </c>
      <c r="AA1285" s="1">
        <f t="shared" ref="AA1285:AA1309" si="117">DATEVALUE(C1285)</f>
        <v>45940</v>
      </c>
      <c r="AB1285" s="2">
        <f t="shared" ref="AB1285:AB1309" si="118">MONTH(AA1285)</f>
        <v>10</v>
      </c>
      <c r="AC1285" s="2">
        <f t="shared" ref="AC1285:AC1309" si="119">YEAR(AA1285)</f>
        <v>2025</v>
      </c>
      <c r="AD1285" s="2" t="str">
        <f>IFERROR(VLOOKUP(A1285,'Aux Área'!$A$4:$B$123,2,0),"-")</f>
        <v>SÃO PEDRO</v>
      </c>
    </row>
    <row r="1286" spans="1:30" x14ac:dyDescent="0.3">
      <c r="A1286" t="s">
        <v>2488</v>
      </c>
      <c r="B1286" t="s">
        <v>2489</v>
      </c>
      <c r="C1286" t="s">
        <v>2490</v>
      </c>
      <c r="D1286" t="s">
        <v>2468</v>
      </c>
      <c r="E1286" t="s">
        <v>2469</v>
      </c>
      <c r="F1286" t="s">
        <v>2491</v>
      </c>
      <c r="G1286" t="s">
        <v>659</v>
      </c>
      <c r="H1286" t="s">
        <v>2215</v>
      </c>
      <c r="I1286" t="s">
        <v>667</v>
      </c>
      <c r="J1286" t="s">
        <v>97</v>
      </c>
      <c r="K1286" t="s">
        <v>98</v>
      </c>
      <c r="L1286" t="s">
        <v>84</v>
      </c>
      <c r="M1286" t="s">
        <v>38</v>
      </c>
      <c r="N1286" t="s">
        <v>668</v>
      </c>
      <c r="O1286" s="10">
        <v>838</v>
      </c>
      <c r="P1286" s="9">
        <v>0</v>
      </c>
      <c r="Q1286" t="s">
        <v>40</v>
      </c>
      <c r="R1286">
        <v>838</v>
      </c>
      <c r="S1286" s="9">
        <v>76.23</v>
      </c>
      <c r="T1286" s="26">
        <v>6.05</v>
      </c>
      <c r="U1286" s="8">
        <v>461.19</v>
      </c>
      <c r="V1286" t="s">
        <v>2492</v>
      </c>
      <c r="W1286" t="s">
        <v>2007</v>
      </c>
      <c r="X1286" t="s">
        <v>42</v>
      </c>
      <c r="Y1286" t="s">
        <v>1740</v>
      </c>
      <c r="AA1286" s="1">
        <f t="shared" si="117"/>
        <v>45940</v>
      </c>
      <c r="AB1286" s="2">
        <f t="shared" si="118"/>
        <v>10</v>
      </c>
      <c r="AC1286" s="2">
        <f t="shared" si="119"/>
        <v>2025</v>
      </c>
      <c r="AD1286" s="2" t="str">
        <f>IFERROR(VLOOKUP(A1286,'Aux Área'!$A$4:$B$123,2,0),"-")</f>
        <v>APH</v>
      </c>
    </row>
    <row r="1287" spans="1:30" x14ac:dyDescent="0.3">
      <c r="A1287" t="s">
        <v>1702</v>
      </c>
      <c r="B1287" t="s">
        <v>209</v>
      </c>
      <c r="C1287" t="s">
        <v>2493</v>
      </c>
      <c r="D1287" t="s">
        <v>1225</v>
      </c>
      <c r="E1287" t="s">
        <v>1226</v>
      </c>
      <c r="F1287" t="s">
        <v>653</v>
      </c>
      <c r="G1287" t="s">
        <v>1495</v>
      </c>
      <c r="H1287" t="s">
        <v>1704</v>
      </c>
      <c r="I1287" t="s">
        <v>1497</v>
      </c>
      <c r="J1287" t="s">
        <v>237</v>
      </c>
      <c r="K1287" t="s">
        <v>238</v>
      </c>
      <c r="L1287" t="s">
        <v>110</v>
      </c>
      <c r="M1287" t="s">
        <v>38</v>
      </c>
      <c r="N1287" t="s">
        <v>668</v>
      </c>
      <c r="O1287" s="23">
        <v>0</v>
      </c>
      <c r="P1287" s="9">
        <v>0</v>
      </c>
      <c r="Q1287" t="s">
        <v>40</v>
      </c>
      <c r="R1287">
        <v>0</v>
      </c>
      <c r="S1287" s="9">
        <v>222.05</v>
      </c>
      <c r="T1287" s="26">
        <v>6.09</v>
      </c>
      <c r="U1287" s="8">
        <v>1352.34</v>
      </c>
      <c r="V1287" t="s">
        <v>41</v>
      </c>
      <c r="W1287" t="s">
        <v>652</v>
      </c>
      <c r="X1287" t="s">
        <v>42</v>
      </c>
      <c r="Y1287" t="s">
        <v>653</v>
      </c>
      <c r="AA1287" s="1">
        <f t="shared" si="117"/>
        <v>45940</v>
      </c>
      <c r="AB1287" s="2">
        <f t="shared" si="118"/>
        <v>10</v>
      </c>
      <c r="AC1287" s="2">
        <f t="shared" si="119"/>
        <v>2025</v>
      </c>
      <c r="AD1287" s="2" t="str">
        <f>IFERROR(VLOOKUP(A1287,'Aux Área'!$A$4:$B$123,2,0),"-")</f>
        <v>SÃO PEDRO</v>
      </c>
    </row>
    <row r="1288" spans="1:30" x14ac:dyDescent="0.3">
      <c r="A1288" t="s">
        <v>2494</v>
      </c>
      <c r="B1288" t="s">
        <v>2495</v>
      </c>
      <c r="C1288" t="s">
        <v>2496</v>
      </c>
      <c r="D1288" t="s">
        <v>2468</v>
      </c>
      <c r="E1288" t="s">
        <v>2469</v>
      </c>
      <c r="F1288" t="s">
        <v>2497</v>
      </c>
      <c r="G1288" t="s">
        <v>659</v>
      </c>
      <c r="H1288" t="s">
        <v>2215</v>
      </c>
      <c r="I1288" t="s">
        <v>667</v>
      </c>
      <c r="J1288" t="s">
        <v>97</v>
      </c>
      <c r="K1288" t="s">
        <v>98</v>
      </c>
      <c r="L1288" t="s">
        <v>84</v>
      </c>
      <c r="M1288" t="s">
        <v>38</v>
      </c>
      <c r="N1288" t="s">
        <v>668</v>
      </c>
      <c r="O1288" s="10">
        <v>881</v>
      </c>
      <c r="P1288" s="9">
        <v>0</v>
      </c>
      <c r="Q1288" t="s">
        <v>40</v>
      </c>
      <c r="R1288">
        <v>881</v>
      </c>
      <c r="S1288" s="9">
        <v>101.36</v>
      </c>
      <c r="T1288" s="26">
        <v>6.0510000000000002</v>
      </c>
      <c r="U1288" s="8">
        <v>613.28</v>
      </c>
      <c r="V1288" t="s">
        <v>2498</v>
      </c>
      <c r="W1288" t="s">
        <v>2007</v>
      </c>
      <c r="X1288" t="s">
        <v>42</v>
      </c>
      <c r="Y1288" t="s">
        <v>1740</v>
      </c>
      <c r="AA1288" s="1">
        <f t="shared" si="117"/>
        <v>45940</v>
      </c>
      <c r="AB1288" s="2">
        <f t="shared" si="118"/>
        <v>10</v>
      </c>
      <c r="AC1288" s="2">
        <f t="shared" si="119"/>
        <v>2025</v>
      </c>
      <c r="AD1288" s="2" t="str">
        <f>IFERROR(VLOOKUP(A1288,'Aux Área'!$A$4:$B$123,2,0),"-")</f>
        <v>APH</v>
      </c>
    </row>
    <row r="1289" spans="1:30" x14ac:dyDescent="0.3">
      <c r="A1289" t="s">
        <v>58</v>
      </c>
      <c r="B1289" t="s">
        <v>250</v>
      </c>
      <c r="C1289" t="s">
        <v>2499</v>
      </c>
      <c r="D1289" t="s">
        <v>87</v>
      </c>
      <c r="E1289" t="s">
        <v>88</v>
      </c>
      <c r="F1289" t="s">
        <v>59</v>
      </c>
      <c r="G1289" t="s">
        <v>1500</v>
      </c>
      <c r="H1289" t="s">
        <v>36</v>
      </c>
      <c r="I1289" t="s">
        <v>37</v>
      </c>
      <c r="J1289" t="s">
        <v>356</v>
      </c>
      <c r="K1289" t="s">
        <v>357</v>
      </c>
      <c r="L1289" t="s">
        <v>124</v>
      </c>
      <c r="M1289" t="s">
        <v>38</v>
      </c>
      <c r="N1289" t="s">
        <v>39</v>
      </c>
      <c r="O1289" s="23">
        <v>195</v>
      </c>
      <c r="P1289" s="9">
        <v>7.92</v>
      </c>
      <c r="Q1289" t="s">
        <v>40</v>
      </c>
      <c r="R1289">
        <v>41950</v>
      </c>
      <c r="S1289" s="9">
        <v>24.61</v>
      </c>
      <c r="T1289" s="26">
        <v>4.3899999999999997</v>
      </c>
      <c r="U1289" s="8">
        <v>108.05</v>
      </c>
      <c r="V1289" t="s">
        <v>2500</v>
      </c>
      <c r="W1289" t="s">
        <v>2007</v>
      </c>
      <c r="X1289" t="s">
        <v>42</v>
      </c>
      <c r="Y1289" t="s">
        <v>1740</v>
      </c>
      <c r="AA1289" s="1">
        <f t="shared" si="117"/>
        <v>45940</v>
      </c>
      <c r="AB1289" s="2">
        <f t="shared" si="118"/>
        <v>10</v>
      </c>
      <c r="AC1289" s="2">
        <f t="shared" si="119"/>
        <v>2025</v>
      </c>
      <c r="AD1289" s="2" t="str">
        <f>IFERROR(VLOOKUP(A1289,'Aux Área'!$A$4:$B$123,2,0),"-")</f>
        <v>CONSERVA</v>
      </c>
    </row>
    <row r="1290" spans="1:30" x14ac:dyDescent="0.3">
      <c r="A1290" t="s">
        <v>70</v>
      </c>
      <c r="B1290" t="s">
        <v>272</v>
      </c>
      <c r="C1290" t="s">
        <v>2501</v>
      </c>
      <c r="D1290" t="s">
        <v>145</v>
      </c>
      <c r="E1290" t="s">
        <v>146</v>
      </c>
      <c r="F1290" t="s">
        <v>71</v>
      </c>
      <c r="G1290" t="s">
        <v>1503</v>
      </c>
      <c r="H1290" t="s">
        <v>36</v>
      </c>
      <c r="I1290" t="s">
        <v>37</v>
      </c>
      <c r="J1290" t="s">
        <v>108</v>
      </c>
      <c r="K1290" t="s">
        <v>109</v>
      </c>
      <c r="L1290" t="s">
        <v>110</v>
      </c>
      <c r="M1290" t="s">
        <v>38</v>
      </c>
      <c r="N1290" t="s">
        <v>111</v>
      </c>
      <c r="O1290" s="23">
        <v>222</v>
      </c>
      <c r="P1290" s="9">
        <v>7.29</v>
      </c>
      <c r="Q1290" t="s">
        <v>40</v>
      </c>
      <c r="R1290">
        <v>8073</v>
      </c>
      <c r="S1290" s="9">
        <v>30.44</v>
      </c>
      <c r="T1290" s="26">
        <v>4.59</v>
      </c>
      <c r="U1290" s="8">
        <v>139.71</v>
      </c>
      <c r="V1290" t="s">
        <v>112</v>
      </c>
      <c r="W1290" t="s">
        <v>2007</v>
      </c>
      <c r="X1290" t="s">
        <v>42</v>
      </c>
      <c r="Y1290" t="s">
        <v>1740</v>
      </c>
      <c r="AA1290" s="1">
        <f t="shared" si="117"/>
        <v>45940</v>
      </c>
      <c r="AB1290" s="2">
        <f t="shared" si="118"/>
        <v>10</v>
      </c>
      <c r="AC1290" s="2">
        <f t="shared" si="119"/>
        <v>2025</v>
      </c>
      <c r="AD1290" s="2" t="str">
        <f>IFERROR(VLOOKUP(A1290,'Aux Área'!$A$4:$B$123,2,0),"-")</f>
        <v>QSMS</v>
      </c>
    </row>
    <row r="1291" spans="1:30" x14ac:dyDescent="0.3">
      <c r="A1291" t="s">
        <v>60</v>
      </c>
      <c r="B1291" t="s">
        <v>614</v>
      </c>
      <c r="C1291" t="s">
        <v>2502</v>
      </c>
      <c r="D1291" t="s">
        <v>1206</v>
      </c>
      <c r="E1291" t="s">
        <v>1207</v>
      </c>
      <c r="F1291" t="s">
        <v>61</v>
      </c>
      <c r="G1291" t="s">
        <v>1500</v>
      </c>
      <c r="H1291" t="s">
        <v>36</v>
      </c>
      <c r="I1291" t="s">
        <v>37</v>
      </c>
      <c r="J1291" t="s">
        <v>623</v>
      </c>
      <c r="K1291" t="s">
        <v>624</v>
      </c>
      <c r="L1291" t="s">
        <v>181</v>
      </c>
      <c r="M1291" t="s">
        <v>38</v>
      </c>
      <c r="N1291" t="s">
        <v>39</v>
      </c>
      <c r="O1291" s="23">
        <v>202</v>
      </c>
      <c r="P1291" s="9">
        <v>9.18</v>
      </c>
      <c r="Q1291" t="s">
        <v>40</v>
      </c>
      <c r="R1291">
        <v>12708</v>
      </c>
      <c r="S1291" s="9">
        <v>22.01</v>
      </c>
      <c r="T1291" s="26">
        <v>4.79</v>
      </c>
      <c r="U1291" s="8">
        <v>105.43</v>
      </c>
      <c r="V1291" t="s">
        <v>41</v>
      </c>
      <c r="W1291" t="s">
        <v>2007</v>
      </c>
      <c r="X1291" t="s">
        <v>42</v>
      </c>
      <c r="Y1291" t="s">
        <v>1740</v>
      </c>
      <c r="AA1291" s="1">
        <f t="shared" si="117"/>
        <v>45940</v>
      </c>
      <c r="AB1291" s="2">
        <f t="shared" si="118"/>
        <v>10</v>
      </c>
      <c r="AC1291" s="2">
        <f t="shared" si="119"/>
        <v>2025</v>
      </c>
      <c r="AD1291" s="2" t="str">
        <f>IFERROR(VLOOKUP(A1291,'Aux Área'!$A$4:$B$123,2,0),"-")</f>
        <v>QSMS</v>
      </c>
    </row>
    <row r="1292" spans="1:30" x14ac:dyDescent="0.3">
      <c r="A1292" t="s">
        <v>48</v>
      </c>
      <c r="B1292" t="s">
        <v>288</v>
      </c>
      <c r="C1292" t="s">
        <v>2503</v>
      </c>
      <c r="D1292" t="s">
        <v>132</v>
      </c>
      <c r="E1292" t="s">
        <v>133</v>
      </c>
      <c r="F1292" t="s">
        <v>49</v>
      </c>
      <c r="G1292" t="s">
        <v>1500</v>
      </c>
      <c r="H1292" t="s">
        <v>36</v>
      </c>
      <c r="I1292" t="s">
        <v>37</v>
      </c>
      <c r="J1292" t="s">
        <v>134</v>
      </c>
      <c r="K1292" t="s">
        <v>135</v>
      </c>
      <c r="L1292" t="s">
        <v>136</v>
      </c>
      <c r="M1292" t="s">
        <v>38</v>
      </c>
      <c r="N1292" t="s">
        <v>39</v>
      </c>
      <c r="O1292" s="23">
        <v>365</v>
      </c>
      <c r="P1292" s="9">
        <v>9.67</v>
      </c>
      <c r="Q1292" t="s">
        <v>40</v>
      </c>
      <c r="R1292">
        <v>12567</v>
      </c>
      <c r="S1292" s="9">
        <v>37.74</v>
      </c>
      <c r="T1292" s="26">
        <v>4.84</v>
      </c>
      <c r="U1292" s="8">
        <v>182.66</v>
      </c>
      <c r="V1292" t="s">
        <v>2504</v>
      </c>
      <c r="W1292" t="s">
        <v>2007</v>
      </c>
      <c r="X1292" t="s">
        <v>42</v>
      </c>
      <c r="Y1292" t="s">
        <v>1740</v>
      </c>
      <c r="AA1292" s="1">
        <f t="shared" si="117"/>
        <v>45940</v>
      </c>
      <c r="AB1292" s="2">
        <f t="shared" si="118"/>
        <v>10</v>
      </c>
      <c r="AC1292" s="2">
        <f t="shared" si="119"/>
        <v>2025</v>
      </c>
      <c r="AD1292" s="2" t="str">
        <f>IFERROR(VLOOKUP(A1292,'Aux Área'!$A$4:$B$123,2,0),"-")</f>
        <v>ENGENHARIA</v>
      </c>
    </row>
    <row r="1293" spans="1:30" x14ac:dyDescent="0.3">
      <c r="A1293" t="s">
        <v>44</v>
      </c>
      <c r="B1293" t="s">
        <v>478</v>
      </c>
      <c r="C1293" t="s">
        <v>2505</v>
      </c>
      <c r="D1293" t="s">
        <v>2176</v>
      </c>
      <c r="E1293" t="s">
        <v>2177</v>
      </c>
      <c r="F1293" t="s">
        <v>45</v>
      </c>
      <c r="G1293" t="s">
        <v>1500</v>
      </c>
      <c r="H1293" t="s">
        <v>36</v>
      </c>
      <c r="I1293" t="s">
        <v>37</v>
      </c>
      <c r="J1293" t="s">
        <v>104</v>
      </c>
      <c r="K1293" t="s">
        <v>105</v>
      </c>
      <c r="L1293" t="s">
        <v>84</v>
      </c>
      <c r="M1293" t="s">
        <v>38</v>
      </c>
      <c r="N1293" t="s">
        <v>39</v>
      </c>
      <c r="O1293" s="23">
        <v>371</v>
      </c>
      <c r="P1293" s="9">
        <v>9.4</v>
      </c>
      <c r="Q1293" t="s">
        <v>40</v>
      </c>
      <c r="R1293" s="2">
        <v>11050</v>
      </c>
      <c r="S1293" s="9">
        <v>39.47</v>
      </c>
      <c r="T1293" s="26">
        <v>4.99</v>
      </c>
      <c r="U1293" s="8">
        <v>196.95</v>
      </c>
      <c r="V1293" t="s">
        <v>2506</v>
      </c>
      <c r="W1293" t="s">
        <v>2007</v>
      </c>
      <c r="X1293" t="s">
        <v>42</v>
      </c>
      <c r="Y1293" t="s">
        <v>1740</v>
      </c>
      <c r="AA1293" s="1">
        <f t="shared" si="117"/>
        <v>45940</v>
      </c>
      <c r="AB1293" s="2">
        <f t="shared" si="118"/>
        <v>10</v>
      </c>
      <c r="AC1293" s="2">
        <f t="shared" si="119"/>
        <v>2025</v>
      </c>
      <c r="AD1293" s="2" t="str">
        <f>IFERROR(VLOOKUP(A1293,'Aux Área'!$A$4:$B$123,2,0),"-")</f>
        <v>OPERAÇÃO</v>
      </c>
    </row>
    <row r="1294" spans="1:30" x14ac:dyDescent="0.3">
      <c r="A1294" t="s">
        <v>654</v>
      </c>
      <c r="B1294" t="s">
        <v>655</v>
      </c>
      <c r="C1294" t="s">
        <v>2507</v>
      </c>
      <c r="D1294" t="s">
        <v>1802</v>
      </c>
      <c r="E1294" t="s">
        <v>1803</v>
      </c>
      <c r="F1294" t="s">
        <v>653</v>
      </c>
      <c r="G1294" t="s">
        <v>659</v>
      </c>
      <c r="H1294" t="s">
        <v>660</v>
      </c>
      <c r="I1294" t="s">
        <v>661</v>
      </c>
      <c r="J1294" t="s">
        <v>231</v>
      </c>
      <c r="K1294" t="s">
        <v>232</v>
      </c>
      <c r="L1294" t="s">
        <v>217</v>
      </c>
      <c r="M1294" t="s">
        <v>38</v>
      </c>
      <c r="N1294" t="s">
        <v>638</v>
      </c>
      <c r="O1294" s="23">
        <v>0</v>
      </c>
      <c r="P1294" s="9">
        <v>0</v>
      </c>
      <c r="Q1294" t="s">
        <v>40</v>
      </c>
      <c r="R1294">
        <v>0</v>
      </c>
      <c r="S1294" s="9">
        <v>50</v>
      </c>
      <c r="T1294" s="26">
        <v>5.851</v>
      </c>
      <c r="U1294" s="8">
        <v>292.52999999999997</v>
      </c>
      <c r="V1294" t="s">
        <v>2508</v>
      </c>
      <c r="W1294" t="s">
        <v>652</v>
      </c>
      <c r="X1294" t="s">
        <v>42</v>
      </c>
      <c r="Y1294" t="s">
        <v>653</v>
      </c>
      <c r="AA1294" s="1">
        <f t="shared" si="117"/>
        <v>45941</v>
      </c>
      <c r="AB1294" s="2">
        <f t="shared" si="118"/>
        <v>10</v>
      </c>
      <c r="AC1294" s="2">
        <f t="shared" si="119"/>
        <v>2025</v>
      </c>
      <c r="AD1294" s="2" t="str">
        <f>IFERROR(VLOOKUP(A1294,'Aux Área'!$A$4:$B$123,2,0),"-")</f>
        <v>SÃO PEDRO</v>
      </c>
    </row>
    <row r="1295" spans="1:30" x14ac:dyDescent="0.3">
      <c r="A1295" t="s">
        <v>74</v>
      </c>
      <c r="B1295" t="s">
        <v>255</v>
      </c>
      <c r="C1295" t="s">
        <v>2509</v>
      </c>
      <c r="D1295" t="s">
        <v>115</v>
      </c>
      <c r="E1295" t="s">
        <v>116</v>
      </c>
      <c r="F1295" t="s">
        <v>75</v>
      </c>
      <c r="G1295" t="s">
        <v>1503</v>
      </c>
      <c r="H1295" t="s">
        <v>36</v>
      </c>
      <c r="I1295" t="s">
        <v>37</v>
      </c>
      <c r="J1295" t="s">
        <v>510</v>
      </c>
      <c r="K1295" t="s">
        <v>511</v>
      </c>
      <c r="L1295" t="s">
        <v>136</v>
      </c>
      <c r="M1295" t="s">
        <v>38</v>
      </c>
      <c r="N1295" t="s">
        <v>39</v>
      </c>
      <c r="O1295" s="23">
        <v>267</v>
      </c>
      <c r="P1295" s="9">
        <v>8.7899999999999991</v>
      </c>
      <c r="Q1295" t="s">
        <v>40</v>
      </c>
      <c r="R1295">
        <v>8450</v>
      </c>
      <c r="S1295" s="9">
        <v>30.38</v>
      </c>
      <c r="T1295" s="26">
        <v>4.8410000000000002</v>
      </c>
      <c r="U1295" s="8">
        <v>147.07</v>
      </c>
      <c r="V1295" t="s">
        <v>2510</v>
      </c>
      <c r="W1295" t="s">
        <v>2007</v>
      </c>
      <c r="X1295" t="s">
        <v>42</v>
      </c>
      <c r="Y1295" t="s">
        <v>1740</v>
      </c>
      <c r="AA1295" s="1">
        <f t="shared" si="117"/>
        <v>45941</v>
      </c>
      <c r="AB1295" s="2">
        <f t="shared" si="118"/>
        <v>10</v>
      </c>
      <c r="AC1295" s="2">
        <f t="shared" si="119"/>
        <v>2025</v>
      </c>
      <c r="AD1295" s="2" t="str">
        <f>IFERROR(VLOOKUP(A1295,'Aux Área'!$A$4:$B$123,2,0),"-")</f>
        <v>TI</v>
      </c>
    </row>
    <row r="1296" spans="1:30" x14ac:dyDescent="0.3">
      <c r="A1296" t="s">
        <v>2461</v>
      </c>
      <c r="B1296" t="s">
        <v>2462</v>
      </c>
      <c r="C1296" t="s">
        <v>2511</v>
      </c>
      <c r="D1296" t="s">
        <v>1619</v>
      </c>
      <c r="E1296" t="s">
        <v>1620</v>
      </c>
      <c r="F1296" t="s">
        <v>3574</v>
      </c>
      <c r="G1296" t="s">
        <v>1135</v>
      </c>
      <c r="H1296" t="s">
        <v>2275</v>
      </c>
      <c r="I1296" t="s">
        <v>1497</v>
      </c>
      <c r="J1296" t="s">
        <v>285</v>
      </c>
      <c r="K1296" t="s">
        <v>286</v>
      </c>
      <c r="L1296" t="s">
        <v>91</v>
      </c>
      <c r="M1296" t="s">
        <v>38</v>
      </c>
      <c r="N1296" t="s">
        <v>39</v>
      </c>
      <c r="O1296" s="23">
        <v>425</v>
      </c>
      <c r="P1296" s="9">
        <v>9.34</v>
      </c>
      <c r="Q1296" t="s">
        <v>40</v>
      </c>
      <c r="R1296">
        <v>492</v>
      </c>
      <c r="S1296" s="9">
        <v>45.49</v>
      </c>
      <c r="T1296" s="26">
        <v>4.24</v>
      </c>
      <c r="U1296" s="8">
        <v>192.9</v>
      </c>
      <c r="V1296" t="s">
        <v>2512</v>
      </c>
      <c r="W1296" t="s">
        <v>2276</v>
      </c>
      <c r="X1296" t="s">
        <v>42</v>
      </c>
      <c r="Y1296" t="s">
        <v>2277</v>
      </c>
      <c r="AA1296" s="1">
        <f t="shared" si="117"/>
        <v>45941</v>
      </c>
      <c r="AB1296" s="2">
        <f t="shared" si="118"/>
        <v>10</v>
      </c>
      <c r="AC1296" s="2">
        <f t="shared" si="119"/>
        <v>2025</v>
      </c>
      <c r="AD1296" s="2" t="str">
        <f>IFERROR(VLOOKUP(A1296,'Aux Área'!$A$4:$B$123,2,0),"-")</f>
        <v>INSPEÇÃO</v>
      </c>
    </row>
    <row r="1297" spans="1:30" x14ac:dyDescent="0.3">
      <c r="A1297" t="s">
        <v>2461</v>
      </c>
      <c r="B1297" t="s">
        <v>2462</v>
      </c>
      <c r="C1297" t="s">
        <v>2513</v>
      </c>
      <c r="D1297" t="s">
        <v>1619</v>
      </c>
      <c r="E1297" t="s">
        <v>1620</v>
      </c>
      <c r="F1297" t="s">
        <v>3574</v>
      </c>
      <c r="G1297" t="s">
        <v>1135</v>
      </c>
      <c r="H1297" t="s">
        <v>2275</v>
      </c>
      <c r="I1297" t="s">
        <v>1497</v>
      </c>
      <c r="J1297" t="s">
        <v>275</v>
      </c>
      <c r="K1297" t="s">
        <v>276</v>
      </c>
      <c r="L1297" t="s">
        <v>124</v>
      </c>
      <c r="M1297" t="s">
        <v>38</v>
      </c>
      <c r="N1297" t="s">
        <v>39</v>
      </c>
      <c r="O1297" s="23">
        <v>273</v>
      </c>
      <c r="P1297" s="9">
        <v>9.06</v>
      </c>
      <c r="Q1297" t="s">
        <v>40</v>
      </c>
      <c r="R1297">
        <v>765</v>
      </c>
      <c r="S1297" s="9">
        <v>30.14</v>
      </c>
      <c r="T1297" s="26">
        <v>4.29</v>
      </c>
      <c r="U1297" s="8">
        <v>129.30000000000001</v>
      </c>
      <c r="V1297" t="s">
        <v>2514</v>
      </c>
      <c r="W1297" t="s">
        <v>2276</v>
      </c>
      <c r="X1297" t="s">
        <v>42</v>
      </c>
      <c r="Y1297" t="s">
        <v>2277</v>
      </c>
      <c r="AA1297" s="1">
        <f t="shared" si="117"/>
        <v>45942</v>
      </c>
      <c r="AB1297" s="2">
        <f t="shared" si="118"/>
        <v>10</v>
      </c>
      <c r="AC1297" s="2">
        <f t="shared" si="119"/>
        <v>2025</v>
      </c>
      <c r="AD1297" s="2" t="str">
        <f>IFERROR(VLOOKUP(A1297,'Aux Área'!$A$4:$B$123,2,0),"-")</f>
        <v>INSPEÇÃO</v>
      </c>
    </row>
    <row r="1298" spans="1:30" x14ac:dyDescent="0.3">
      <c r="A1298" t="s">
        <v>2461</v>
      </c>
      <c r="B1298" t="s">
        <v>2462</v>
      </c>
      <c r="C1298" t="s">
        <v>2515</v>
      </c>
      <c r="D1298" t="s">
        <v>1619</v>
      </c>
      <c r="E1298" t="s">
        <v>1620</v>
      </c>
      <c r="F1298" t="s">
        <v>3574</v>
      </c>
      <c r="G1298" t="s">
        <v>1135</v>
      </c>
      <c r="H1298" t="s">
        <v>2275</v>
      </c>
      <c r="I1298" t="s">
        <v>1497</v>
      </c>
      <c r="J1298" t="s">
        <v>188</v>
      </c>
      <c r="K1298" t="s">
        <v>189</v>
      </c>
      <c r="L1298" t="s">
        <v>190</v>
      </c>
      <c r="M1298" t="s">
        <v>38</v>
      </c>
      <c r="N1298" t="s">
        <v>39</v>
      </c>
      <c r="O1298" s="23">
        <v>415</v>
      </c>
      <c r="P1298" s="9">
        <v>8.7100000000000009</v>
      </c>
      <c r="Q1298" t="s">
        <v>40</v>
      </c>
      <c r="R1298">
        <v>1180</v>
      </c>
      <c r="S1298" s="9">
        <v>47.66</v>
      </c>
      <c r="T1298" s="26">
        <v>4.3899999999999997</v>
      </c>
      <c r="U1298" s="8">
        <v>209.23</v>
      </c>
      <c r="V1298" t="s">
        <v>41</v>
      </c>
      <c r="W1298" t="s">
        <v>2276</v>
      </c>
      <c r="X1298" t="s">
        <v>42</v>
      </c>
      <c r="Y1298" t="s">
        <v>2277</v>
      </c>
      <c r="AA1298" s="1">
        <f t="shared" si="117"/>
        <v>45942</v>
      </c>
      <c r="AB1298" s="2">
        <f t="shared" si="118"/>
        <v>10</v>
      </c>
      <c r="AC1298" s="2">
        <f t="shared" si="119"/>
        <v>2025</v>
      </c>
      <c r="AD1298" s="2" t="str">
        <f>IFERROR(VLOOKUP(A1298,'Aux Área'!$A$4:$B$123,2,0),"-")</f>
        <v>INSPEÇÃO</v>
      </c>
    </row>
    <row r="1299" spans="1:30" x14ac:dyDescent="0.3">
      <c r="A1299" t="s">
        <v>72</v>
      </c>
      <c r="B1299" t="s">
        <v>243</v>
      </c>
      <c r="C1299" t="s">
        <v>2516</v>
      </c>
      <c r="D1299" t="s">
        <v>95</v>
      </c>
      <c r="E1299" t="s">
        <v>96</v>
      </c>
      <c r="F1299" t="s">
        <v>73</v>
      </c>
      <c r="G1299" t="s">
        <v>1503</v>
      </c>
      <c r="H1299" t="s">
        <v>36</v>
      </c>
      <c r="I1299" t="s">
        <v>37</v>
      </c>
      <c r="J1299" t="s">
        <v>292</v>
      </c>
      <c r="K1299" t="s">
        <v>293</v>
      </c>
      <c r="L1299" t="s">
        <v>84</v>
      </c>
      <c r="M1299" t="s">
        <v>38</v>
      </c>
      <c r="N1299" t="s">
        <v>39</v>
      </c>
      <c r="O1299" s="23">
        <v>363</v>
      </c>
      <c r="P1299" s="9">
        <v>8.07</v>
      </c>
      <c r="Q1299" t="s">
        <v>40</v>
      </c>
      <c r="R1299">
        <v>15845</v>
      </c>
      <c r="S1299" s="9">
        <v>45</v>
      </c>
      <c r="T1299" s="26">
        <v>5.8710000000000004</v>
      </c>
      <c r="U1299" s="8">
        <v>264.2</v>
      </c>
      <c r="V1299" t="s">
        <v>246</v>
      </c>
      <c r="W1299" t="s">
        <v>2007</v>
      </c>
      <c r="X1299" t="s">
        <v>42</v>
      </c>
      <c r="Y1299" t="s">
        <v>1740</v>
      </c>
      <c r="AA1299" s="1">
        <f t="shared" si="117"/>
        <v>45942</v>
      </c>
      <c r="AB1299" s="2">
        <f t="shared" si="118"/>
        <v>10</v>
      </c>
      <c r="AC1299" s="2">
        <f t="shared" si="119"/>
        <v>2025</v>
      </c>
      <c r="AD1299" s="2" t="str">
        <f>IFERROR(VLOOKUP(A1299,'Aux Área'!$A$4:$B$123,2,0),"-")</f>
        <v>CONSERVA</v>
      </c>
    </row>
    <row r="1300" spans="1:30" x14ac:dyDescent="0.3">
      <c r="A1300" t="s">
        <v>66</v>
      </c>
      <c r="B1300" t="s">
        <v>464</v>
      </c>
      <c r="C1300" t="s">
        <v>2517</v>
      </c>
      <c r="D1300" t="s">
        <v>151</v>
      </c>
      <c r="E1300" t="s">
        <v>152</v>
      </c>
      <c r="F1300" t="s">
        <v>67</v>
      </c>
      <c r="G1300" t="s">
        <v>1503</v>
      </c>
      <c r="H1300" t="s">
        <v>36</v>
      </c>
      <c r="I1300" t="s">
        <v>37</v>
      </c>
      <c r="J1300" t="s">
        <v>147</v>
      </c>
      <c r="K1300" t="s">
        <v>148</v>
      </c>
      <c r="L1300" t="s">
        <v>84</v>
      </c>
      <c r="M1300" t="s">
        <v>38</v>
      </c>
      <c r="N1300" t="s">
        <v>39</v>
      </c>
      <c r="O1300" s="23">
        <v>381</v>
      </c>
      <c r="P1300" s="9">
        <v>9.86</v>
      </c>
      <c r="Q1300" t="s">
        <v>40</v>
      </c>
      <c r="R1300">
        <v>10048</v>
      </c>
      <c r="S1300" s="9">
        <v>38.65</v>
      </c>
      <c r="T1300" s="26">
        <v>5.24</v>
      </c>
      <c r="U1300" s="8">
        <v>202.53</v>
      </c>
      <c r="V1300" t="s">
        <v>112</v>
      </c>
      <c r="W1300" t="s">
        <v>2007</v>
      </c>
      <c r="X1300" t="s">
        <v>42</v>
      </c>
      <c r="Y1300" t="s">
        <v>1740</v>
      </c>
      <c r="AA1300" s="1">
        <f t="shared" si="117"/>
        <v>45942</v>
      </c>
      <c r="AB1300" s="2">
        <f t="shared" si="118"/>
        <v>10</v>
      </c>
      <c r="AC1300" s="2">
        <f t="shared" si="119"/>
        <v>2025</v>
      </c>
      <c r="AD1300" s="2" t="str">
        <f>IFERROR(VLOOKUP(A1300,'Aux Área'!$A$4:$B$123,2,0),"-")</f>
        <v>OPERAÇÃO</v>
      </c>
    </row>
    <row r="1301" spans="1:30" x14ac:dyDescent="0.3">
      <c r="A1301" t="s">
        <v>1945</v>
      </c>
      <c r="B1301" t="s">
        <v>2124</v>
      </c>
      <c r="C1301" t="s">
        <v>2518</v>
      </c>
      <c r="D1301" t="s">
        <v>1802</v>
      </c>
      <c r="E1301" t="s">
        <v>1803</v>
      </c>
      <c r="F1301" t="s">
        <v>653</v>
      </c>
      <c r="G1301" t="s">
        <v>1495</v>
      </c>
      <c r="H1301" t="s">
        <v>1804</v>
      </c>
      <c r="I1301" t="s">
        <v>1497</v>
      </c>
      <c r="J1301" t="s">
        <v>231</v>
      </c>
      <c r="K1301" t="s">
        <v>232</v>
      </c>
      <c r="L1301" t="s">
        <v>217</v>
      </c>
      <c r="M1301" t="s">
        <v>38</v>
      </c>
      <c r="N1301" t="s">
        <v>668</v>
      </c>
      <c r="O1301" s="23">
        <v>0</v>
      </c>
      <c r="P1301" s="9">
        <v>0</v>
      </c>
      <c r="Q1301" t="s">
        <v>40</v>
      </c>
      <c r="R1301">
        <v>0</v>
      </c>
      <c r="S1301" s="9">
        <v>108.83</v>
      </c>
      <c r="T1301" s="26">
        <v>5.99</v>
      </c>
      <c r="U1301" s="8">
        <v>651.9</v>
      </c>
      <c r="V1301" t="s">
        <v>2519</v>
      </c>
      <c r="W1301" t="s">
        <v>652</v>
      </c>
      <c r="X1301" t="s">
        <v>42</v>
      </c>
      <c r="Y1301" t="s">
        <v>653</v>
      </c>
      <c r="AA1301" s="1">
        <f t="shared" si="117"/>
        <v>45943</v>
      </c>
      <c r="AB1301" s="2">
        <f t="shared" si="118"/>
        <v>10</v>
      </c>
      <c r="AC1301" s="2">
        <f t="shared" si="119"/>
        <v>2025</v>
      </c>
      <c r="AD1301" s="2" t="str">
        <f>IFERROR(VLOOKUP(A1301,'Aux Área'!$A$4:$B$123,2,0),"-")</f>
        <v>SÃO PEDRO</v>
      </c>
    </row>
    <row r="1302" spans="1:30" x14ac:dyDescent="0.3">
      <c r="A1302" t="s">
        <v>76</v>
      </c>
      <c r="B1302" t="s">
        <v>380</v>
      </c>
      <c r="C1302" t="s">
        <v>2520</v>
      </c>
      <c r="D1302" t="s">
        <v>382</v>
      </c>
      <c r="E1302" t="s">
        <v>383</v>
      </c>
      <c r="F1302" t="s">
        <v>77</v>
      </c>
      <c r="G1302" t="s">
        <v>1500</v>
      </c>
      <c r="H1302" t="s">
        <v>36</v>
      </c>
      <c r="I1302" t="s">
        <v>37</v>
      </c>
      <c r="J1302" t="s">
        <v>2521</v>
      </c>
      <c r="K1302" t="s">
        <v>1211</v>
      </c>
      <c r="L1302" t="s">
        <v>155</v>
      </c>
      <c r="M1302" t="s">
        <v>38</v>
      </c>
      <c r="N1302" t="s">
        <v>39</v>
      </c>
      <c r="O1302" s="23">
        <v>343</v>
      </c>
      <c r="P1302" s="9">
        <v>8.65</v>
      </c>
      <c r="Q1302" t="s">
        <v>40</v>
      </c>
      <c r="R1302">
        <v>30144</v>
      </c>
      <c r="S1302" s="9">
        <v>39.65</v>
      </c>
      <c r="T1302" s="26">
        <v>4.49</v>
      </c>
      <c r="U1302" s="8">
        <v>178.03</v>
      </c>
      <c r="V1302" t="s">
        <v>41</v>
      </c>
      <c r="W1302" t="s">
        <v>2007</v>
      </c>
      <c r="X1302" t="s">
        <v>42</v>
      </c>
      <c r="Y1302" t="s">
        <v>1740</v>
      </c>
      <c r="AA1302" s="1">
        <f t="shared" si="117"/>
        <v>45943</v>
      </c>
      <c r="AB1302" s="2">
        <f t="shared" si="118"/>
        <v>10</v>
      </c>
      <c r="AC1302" s="2">
        <f t="shared" si="119"/>
        <v>2025</v>
      </c>
      <c r="AD1302" s="2" t="str">
        <f>IFERROR(VLOOKUP(A1302,'Aux Área'!$A$4:$B$123,2,0),"-")</f>
        <v>QSMS</v>
      </c>
    </row>
    <row r="1303" spans="1:30" x14ac:dyDescent="0.3">
      <c r="A1303" t="s">
        <v>52</v>
      </c>
      <c r="B1303" t="s">
        <v>1449</v>
      </c>
      <c r="C1303" t="s">
        <v>2522</v>
      </c>
      <c r="D1303" t="s">
        <v>2253</v>
      </c>
      <c r="E1303" t="s">
        <v>2254</v>
      </c>
      <c r="F1303" t="s">
        <v>53</v>
      </c>
      <c r="G1303" t="s">
        <v>1500</v>
      </c>
      <c r="H1303" t="s">
        <v>36</v>
      </c>
      <c r="I1303" t="s">
        <v>37</v>
      </c>
      <c r="J1303" t="s">
        <v>275</v>
      </c>
      <c r="K1303" t="s">
        <v>276</v>
      </c>
      <c r="L1303" t="s">
        <v>124</v>
      </c>
      <c r="M1303" t="s">
        <v>38</v>
      </c>
      <c r="N1303" t="s">
        <v>39</v>
      </c>
      <c r="O1303" s="23">
        <v>444</v>
      </c>
      <c r="P1303" s="9">
        <v>10.88</v>
      </c>
      <c r="Q1303" t="s">
        <v>40</v>
      </c>
      <c r="R1303">
        <v>22300</v>
      </c>
      <c r="S1303" s="9">
        <v>40.81</v>
      </c>
      <c r="T1303" s="26">
        <v>4.29</v>
      </c>
      <c r="U1303" s="8">
        <v>175.07</v>
      </c>
      <c r="V1303" t="s">
        <v>2523</v>
      </c>
      <c r="W1303" t="s">
        <v>2007</v>
      </c>
      <c r="X1303" t="s">
        <v>42</v>
      </c>
      <c r="Y1303" t="s">
        <v>1740</v>
      </c>
      <c r="AA1303" s="1">
        <f t="shared" si="117"/>
        <v>45943</v>
      </c>
      <c r="AB1303" s="2">
        <f t="shared" si="118"/>
        <v>10</v>
      </c>
      <c r="AC1303" s="2">
        <f t="shared" si="119"/>
        <v>2025</v>
      </c>
      <c r="AD1303" s="2" t="str">
        <f>IFERROR(VLOOKUP(A1303,'Aux Área'!$A$4:$B$123,2,0),"-")</f>
        <v>OPERAÇÃO</v>
      </c>
    </row>
    <row r="1304" spans="1:30" x14ac:dyDescent="0.3">
      <c r="A1304" t="s">
        <v>62</v>
      </c>
      <c r="B1304" t="s">
        <v>1455</v>
      </c>
      <c r="C1304" t="s">
        <v>2524</v>
      </c>
      <c r="D1304" t="s">
        <v>120</v>
      </c>
      <c r="E1304" t="s">
        <v>121</v>
      </c>
      <c r="F1304" t="s">
        <v>63</v>
      </c>
      <c r="G1304" t="s">
        <v>1500</v>
      </c>
      <c r="H1304" t="s">
        <v>36</v>
      </c>
      <c r="I1304" t="s">
        <v>37</v>
      </c>
      <c r="J1304" t="s">
        <v>248</v>
      </c>
      <c r="K1304" t="s">
        <v>249</v>
      </c>
      <c r="L1304" t="s">
        <v>207</v>
      </c>
      <c r="M1304" t="s">
        <v>38</v>
      </c>
      <c r="N1304" t="s">
        <v>39</v>
      </c>
      <c r="O1304" s="23">
        <v>284</v>
      </c>
      <c r="P1304" s="9">
        <v>8.83</v>
      </c>
      <c r="Q1304" t="s">
        <v>40</v>
      </c>
      <c r="R1304">
        <v>32777</v>
      </c>
      <c r="S1304" s="9">
        <v>32.17</v>
      </c>
      <c r="T1304" s="26">
        <v>4.79</v>
      </c>
      <c r="U1304" s="8">
        <v>154.09</v>
      </c>
      <c r="V1304" t="s">
        <v>112</v>
      </c>
      <c r="W1304" t="s">
        <v>2007</v>
      </c>
      <c r="X1304" t="s">
        <v>42</v>
      </c>
      <c r="Y1304" t="s">
        <v>1740</v>
      </c>
      <c r="AA1304" s="1">
        <f t="shared" si="117"/>
        <v>45943</v>
      </c>
      <c r="AB1304" s="2">
        <f t="shared" si="118"/>
        <v>10</v>
      </c>
      <c r="AC1304" s="2">
        <f t="shared" si="119"/>
        <v>2025</v>
      </c>
      <c r="AD1304" s="2" t="str">
        <f>IFERROR(VLOOKUP(A1304,'Aux Área'!$A$4:$B$123,2,0),"-")</f>
        <v>CONSERVA</v>
      </c>
    </row>
    <row r="1305" spans="1:30" x14ac:dyDescent="0.3">
      <c r="A1305" t="s">
        <v>54</v>
      </c>
      <c r="B1305" t="s">
        <v>319</v>
      </c>
      <c r="C1305" t="s">
        <v>2525</v>
      </c>
      <c r="D1305" t="s">
        <v>1480</v>
      </c>
      <c r="E1305" t="s">
        <v>1481</v>
      </c>
      <c r="F1305" t="s">
        <v>55</v>
      </c>
      <c r="G1305" t="s">
        <v>1500</v>
      </c>
      <c r="H1305" t="s">
        <v>36</v>
      </c>
      <c r="I1305" t="s">
        <v>37</v>
      </c>
      <c r="J1305" t="s">
        <v>1511</v>
      </c>
      <c r="K1305" t="s">
        <v>1512</v>
      </c>
      <c r="L1305" t="s">
        <v>1513</v>
      </c>
      <c r="M1305" t="s">
        <v>1514</v>
      </c>
      <c r="N1305" t="s">
        <v>39</v>
      </c>
      <c r="O1305" s="23">
        <v>189</v>
      </c>
      <c r="P1305" s="9">
        <v>9.17</v>
      </c>
      <c r="Q1305" t="s">
        <v>40</v>
      </c>
      <c r="R1305">
        <v>17578</v>
      </c>
      <c r="S1305" s="9">
        <v>20.62</v>
      </c>
      <c r="T1305" s="26">
        <v>4.1900000000000004</v>
      </c>
      <c r="U1305" s="8">
        <v>86.4</v>
      </c>
      <c r="V1305" t="s">
        <v>2526</v>
      </c>
      <c r="W1305" t="s">
        <v>2007</v>
      </c>
      <c r="X1305" t="s">
        <v>42</v>
      </c>
      <c r="Y1305" t="s">
        <v>1740</v>
      </c>
      <c r="AA1305" s="1">
        <f t="shared" si="117"/>
        <v>45943</v>
      </c>
      <c r="AB1305" s="2">
        <f t="shared" si="118"/>
        <v>10</v>
      </c>
      <c r="AC1305" s="2">
        <f t="shared" si="119"/>
        <v>2025</v>
      </c>
      <c r="AD1305" s="2" t="str">
        <f>IFERROR(VLOOKUP(A1305,'Aux Área'!$A$4:$B$123,2,0),"-")</f>
        <v>ENGENHARIA</v>
      </c>
    </row>
    <row r="1306" spans="1:30" x14ac:dyDescent="0.3">
      <c r="A1306" t="s">
        <v>58</v>
      </c>
      <c r="B1306" t="s">
        <v>250</v>
      </c>
      <c r="C1306" t="s">
        <v>2527</v>
      </c>
      <c r="D1306" t="s">
        <v>87</v>
      </c>
      <c r="E1306" t="s">
        <v>88</v>
      </c>
      <c r="F1306" t="s">
        <v>59</v>
      </c>
      <c r="G1306" t="s">
        <v>1500</v>
      </c>
      <c r="H1306" t="s">
        <v>36</v>
      </c>
      <c r="I1306" t="s">
        <v>37</v>
      </c>
      <c r="J1306" t="s">
        <v>370</v>
      </c>
      <c r="K1306" t="s">
        <v>371</v>
      </c>
      <c r="L1306" t="s">
        <v>124</v>
      </c>
      <c r="M1306" t="s">
        <v>38</v>
      </c>
      <c r="N1306" t="s">
        <v>39</v>
      </c>
      <c r="O1306" s="23">
        <v>363</v>
      </c>
      <c r="P1306" s="9">
        <v>9.26</v>
      </c>
      <c r="Q1306" t="s">
        <v>40</v>
      </c>
      <c r="R1306">
        <v>42313</v>
      </c>
      <c r="S1306" s="9">
        <v>39.19</v>
      </c>
      <c r="T1306" s="26">
        <v>4.49</v>
      </c>
      <c r="U1306" s="8">
        <v>175.97</v>
      </c>
      <c r="V1306" t="s">
        <v>2528</v>
      </c>
      <c r="W1306" t="s">
        <v>2007</v>
      </c>
      <c r="X1306" t="s">
        <v>42</v>
      </c>
      <c r="Y1306" t="s">
        <v>1740</v>
      </c>
      <c r="AA1306" s="1">
        <f t="shared" si="117"/>
        <v>45943</v>
      </c>
      <c r="AB1306" s="2">
        <f t="shared" si="118"/>
        <v>10</v>
      </c>
      <c r="AC1306" s="2">
        <f t="shared" si="119"/>
        <v>2025</v>
      </c>
      <c r="AD1306" s="2" t="str">
        <f>IFERROR(VLOOKUP(A1306,'Aux Área'!$A$4:$B$123,2,0),"-")</f>
        <v>CONSERVA</v>
      </c>
    </row>
    <row r="1307" spans="1:30" x14ac:dyDescent="0.3">
      <c r="A1307" t="s">
        <v>1096</v>
      </c>
      <c r="B1307" t="s">
        <v>1097</v>
      </c>
      <c r="C1307" t="s">
        <v>2529</v>
      </c>
      <c r="D1307" t="s">
        <v>664</v>
      </c>
      <c r="E1307" t="s">
        <v>665</v>
      </c>
      <c r="F1307" t="s">
        <v>653</v>
      </c>
      <c r="G1307" t="s">
        <v>1495</v>
      </c>
      <c r="H1307" t="s">
        <v>1496</v>
      </c>
      <c r="I1307" t="s">
        <v>1497</v>
      </c>
      <c r="J1307" t="s">
        <v>1100</v>
      </c>
      <c r="K1307" t="s">
        <v>1101</v>
      </c>
      <c r="L1307" t="s">
        <v>181</v>
      </c>
      <c r="M1307" t="s">
        <v>38</v>
      </c>
      <c r="N1307" t="s">
        <v>638</v>
      </c>
      <c r="O1307" s="23">
        <v>0</v>
      </c>
      <c r="P1307" s="9">
        <v>0</v>
      </c>
      <c r="Q1307" t="s">
        <v>40</v>
      </c>
      <c r="R1307">
        <v>0</v>
      </c>
      <c r="S1307" s="9">
        <v>144.6</v>
      </c>
      <c r="T1307" s="26">
        <v>5.54</v>
      </c>
      <c r="U1307" s="8">
        <v>801.12</v>
      </c>
      <c r="V1307" t="s">
        <v>2530</v>
      </c>
      <c r="W1307" t="s">
        <v>652</v>
      </c>
      <c r="X1307" t="s">
        <v>42</v>
      </c>
      <c r="Y1307" t="s">
        <v>653</v>
      </c>
      <c r="AA1307" s="1">
        <f t="shared" si="117"/>
        <v>45943</v>
      </c>
      <c r="AB1307" s="2">
        <f t="shared" si="118"/>
        <v>10</v>
      </c>
      <c r="AC1307" s="2">
        <f t="shared" si="119"/>
        <v>2025</v>
      </c>
      <c r="AD1307" s="2" t="str">
        <f>IFERROR(VLOOKUP(A1307,'Aux Área'!$A$4:$B$123,2,0),"-")</f>
        <v>SÃO PEDRO</v>
      </c>
    </row>
    <row r="1308" spans="1:30" x14ac:dyDescent="0.3">
      <c r="A1308" t="s">
        <v>30</v>
      </c>
      <c r="B1308" t="s">
        <v>453</v>
      </c>
      <c r="C1308" t="s">
        <v>2531</v>
      </c>
      <c r="D1308" t="s">
        <v>1611</v>
      </c>
      <c r="E1308" t="s">
        <v>1612</v>
      </c>
      <c r="F1308" t="s">
        <v>34</v>
      </c>
      <c r="G1308" t="s">
        <v>1500</v>
      </c>
      <c r="H1308" t="s">
        <v>36</v>
      </c>
      <c r="I1308" t="s">
        <v>37</v>
      </c>
      <c r="J1308" t="s">
        <v>165</v>
      </c>
      <c r="K1308" t="s">
        <v>166</v>
      </c>
      <c r="L1308" t="s">
        <v>167</v>
      </c>
      <c r="M1308" t="s">
        <v>38</v>
      </c>
      <c r="N1308" t="s">
        <v>39</v>
      </c>
      <c r="O1308" s="23">
        <v>325</v>
      </c>
      <c r="P1308" s="9">
        <v>10.46</v>
      </c>
      <c r="Q1308" t="s">
        <v>40</v>
      </c>
      <c r="R1308">
        <v>10089</v>
      </c>
      <c r="S1308" s="9">
        <v>31.07</v>
      </c>
      <c r="T1308" s="26">
        <v>4.4509999999999996</v>
      </c>
      <c r="U1308" s="8">
        <v>138.29</v>
      </c>
      <c r="V1308" t="s">
        <v>112</v>
      </c>
      <c r="W1308" t="s">
        <v>2007</v>
      </c>
      <c r="X1308" t="s">
        <v>42</v>
      </c>
      <c r="Y1308" t="s">
        <v>1740</v>
      </c>
      <c r="AA1308" s="1">
        <f t="shared" si="117"/>
        <v>45943</v>
      </c>
      <c r="AB1308" s="2">
        <f t="shared" si="118"/>
        <v>10</v>
      </c>
      <c r="AC1308" s="2">
        <f t="shared" si="119"/>
        <v>2025</v>
      </c>
      <c r="AD1308" s="2" t="str">
        <f>IFERROR(VLOOKUP(A1308,'Aux Área'!$A$4:$B$123,2,0),"-")</f>
        <v>OPERAÇÃO</v>
      </c>
    </row>
    <row r="1309" spans="1:30" x14ac:dyDescent="0.3">
      <c r="A1309" t="s">
        <v>662</v>
      </c>
      <c r="B1309" t="s">
        <v>183</v>
      </c>
      <c r="C1309" t="s">
        <v>2532</v>
      </c>
      <c r="D1309" t="s">
        <v>1568</v>
      </c>
      <c r="E1309" t="s">
        <v>1569</v>
      </c>
      <c r="F1309" t="s">
        <v>653</v>
      </c>
      <c r="G1309" t="s">
        <v>1495</v>
      </c>
      <c r="H1309" t="s">
        <v>1571</v>
      </c>
      <c r="I1309" t="s">
        <v>1497</v>
      </c>
      <c r="J1309" t="s">
        <v>231</v>
      </c>
      <c r="K1309" t="s">
        <v>232</v>
      </c>
      <c r="L1309" t="s">
        <v>217</v>
      </c>
      <c r="M1309" t="s">
        <v>38</v>
      </c>
      <c r="N1309" t="s">
        <v>668</v>
      </c>
      <c r="O1309" s="23">
        <v>0</v>
      </c>
      <c r="P1309" s="9">
        <v>0</v>
      </c>
      <c r="Q1309" t="s">
        <v>40</v>
      </c>
      <c r="R1309">
        <v>0</v>
      </c>
      <c r="S1309" s="9">
        <v>114.72</v>
      </c>
      <c r="T1309" s="26">
        <v>5.99</v>
      </c>
      <c r="U1309" s="8">
        <v>687.21</v>
      </c>
      <c r="V1309" t="s">
        <v>2533</v>
      </c>
      <c r="W1309" t="s">
        <v>652</v>
      </c>
      <c r="X1309" t="s">
        <v>42</v>
      </c>
      <c r="Y1309" t="s">
        <v>653</v>
      </c>
      <c r="AA1309" s="1">
        <f t="shared" si="117"/>
        <v>45943</v>
      </c>
      <c r="AB1309" s="2">
        <f t="shared" si="118"/>
        <v>10</v>
      </c>
      <c r="AC1309" s="2">
        <f t="shared" si="119"/>
        <v>2025</v>
      </c>
      <c r="AD1309" s="2" t="str">
        <f>IFERROR(VLOOKUP(A1309,'Aux Área'!$A$4:$B$123,2,0),"-")</f>
        <v>SÃO PEDRO</v>
      </c>
    </row>
    <row r="1310" spans="1:30" x14ac:dyDescent="0.3">
      <c r="A1310" t="s">
        <v>662</v>
      </c>
      <c r="C1310" t="s">
        <v>2532</v>
      </c>
      <c r="F1310" t="s">
        <v>15689</v>
      </c>
      <c r="K1310" t="s">
        <v>232</v>
      </c>
      <c r="N1310" t="s">
        <v>15690</v>
      </c>
      <c r="O1310" s="23">
        <v>0</v>
      </c>
      <c r="P1310" s="23">
        <v>0</v>
      </c>
      <c r="Q1310" t="s">
        <v>40</v>
      </c>
      <c r="R1310">
        <v>0</v>
      </c>
      <c r="S1310">
        <v>10.01</v>
      </c>
      <c r="U1310" s="8">
        <v>33.06</v>
      </c>
      <c r="W1310" t="s">
        <v>652</v>
      </c>
      <c r="X1310" t="s">
        <v>42</v>
      </c>
      <c r="Y1310" t="s">
        <v>653</v>
      </c>
      <c r="AA1310" s="1">
        <f>IFERROR(DATEVALUE(C1310),"-")</f>
        <v>45943</v>
      </c>
      <c r="AB1310" s="2">
        <f>IFERROR(MONTH(AA1310),"-")</f>
        <v>10</v>
      </c>
      <c r="AC1310" s="2">
        <f>IFERROR(YEAR(AA1310),"-")</f>
        <v>2025</v>
      </c>
      <c r="AD1310" s="2" t="str">
        <f>IFERROR(VLOOKUP(A1310,'Aux Área'!$A$4:$B$123,2,0),"-")</f>
        <v>SÃO PEDRO</v>
      </c>
    </row>
    <row r="1311" spans="1:30" x14ac:dyDescent="0.3">
      <c r="A1311" t="s">
        <v>54</v>
      </c>
      <c r="B1311" t="s">
        <v>319</v>
      </c>
      <c r="C1311" t="s">
        <v>2534</v>
      </c>
      <c r="D1311" t="s">
        <v>1480</v>
      </c>
      <c r="E1311" t="s">
        <v>1481</v>
      </c>
      <c r="F1311" t="s">
        <v>55</v>
      </c>
      <c r="G1311" t="s">
        <v>1500</v>
      </c>
      <c r="H1311" t="s">
        <v>36</v>
      </c>
      <c r="I1311" t="s">
        <v>37</v>
      </c>
      <c r="J1311" t="s">
        <v>1665</v>
      </c>
      <c r="K1311" t="s">
        <v>1666</v>
      </c>
      <c r="L1311" t="s">
        <v>301</v>
      </c>
      <c r="M1311" t="s">
        <v>38</v>
      </c>
      <c r="N1311" t="s">
        <v>39</v>
      </c>
      <c r="O1311" s="23">
        <v>371</v>
      </c>
      <c r="P1311" s="9">
        <v>9.1999999999999993</v>
      </c>
      <c r="Q1311" t="s">
        <v>40</v>
      </c>
      <c r="R1311">
        <v>17949</v>
      </c>
      <c r="S1311" s="9">
        <v>40.33</v>
      </c>
      <c r="T1311" s="26">
        <v>4.29</v>
      </c>
      <c r="U1311" s="8">
        <v>173.02</v>
      </c>
      <c r="V1311" t="s">
        <v>2535</v>
      </c>
      <c r="W1311" t="s">
        <v>2007</v>
      </c>
      <c r="X1311" t="s">
        <v>42</v>
      </c>
      <c r="Y1311" t="s">
        <v>1740</v>
      </c>
      <c r="AA1311" s="1">
        <f t="shared" ref="AA1311:AA1331" si="120">DATEVALUE(C1311)</f>
        <v>45943</v>
      </c>
      <c r="AB1311" s="2">
        <f t="shared" ref="AB1311:AB1331" si="121">MONTH(AA1311)</f>
        <v>10</v>
      </c>
      <c r="AC1311" s="2">
        <f t="shared" ref="AC1311:AC1331" si="122">YEAR(AA1311)</f>
        <v>2025</v>
      </c>
      <c r="AD1311" s="2" t="str">
        <f>IFERROR(VLOOKUP(A1311,'Aux Área'!$A$4:$B$123,2,0),"-")</f>
        <v>ENGENHARIA</v>
      </c>
    </row>
    <row r="1312" spans="1:30" x14ac:dyDescent="0.3">
      <c r="A1312" t="s">
        <v>58</v>
      </c>
      <c r="B1312" t="s">
        <v>250</v>
      </c>
      <c r="C1312" t="s">
        <v>2536</v>
      </c>
      <c r="D1312" t="s">
        <v>87</v>
      </c>
      <c r="E1312" t="s">
        <v>88</v>
      </c>
      <c r="F1312" t="s">
        <v>59</v>
      </c>
      <c r="G1312" t="s">
        <v>1500</v>
      </c>
      <c r="H1312" t="s">
        <v>36</v>
      </c>
      <c r="I1312" t="s">
        <v>37</v>
      </c>
      <c r="J1312" t="s">
        <v>215</v>
      </c>
      <c r="K1312" t="s">
        <v>216</v>
      </c>
      <c r="L1312" t="s">
        <v>217</v>
      </c>
      <c r="M1312" t="s">
        <v>38</v>
      </c>
      <c r="N1312" t="s">
        <v>39</v>
      </c>
      <c r="O1312" s="23">
        <v>331</v>
      </c>
      <c r="P1312" s="9">
        <v>8.2100000000000009</v>
      </c>
      <c r="Q1312" t="s">
        <v>40</v>
      </c>
      <c r="R1312">
        <v>42644</v>
      </c>
      <c r="S1312" s="9">
        <v>40.299999999999997</v>
      </c>
      <c r="T1312" s="26">
        <v>4.51</v>
      </c>
      <c r="U1312" s="8">
        <v>181.75</v>
      </c>
      <c r="V1312" t="s">
        <v>41</v>
      </c>
      <c r="W1312" t="s">
        <v>2007</v>
      </c>
      <c r="X1312" t="s">
        <v>42</v>
      </c>
      <c r="Y1312" t="s">
        <v>1740</v>
      </c>
      <c r="AA1312" s="1">
        <f t="shared" si="120"/>
        <v>45943</v>
      </c>
      <c r="AB1312" s="2">
        <f t="shared" si="121"/>
        <v>10</v>
      </c>
      <c r="AC1312" s="2">
        <f t="shared" si="122"/>
        <v>2025</v>
      </c>
      <c r="AD1312" s="2" t="str">
        <f>IFERROR(VLOOKUP(A1312,'Aux Área'!$A$4:$B$123,2,0),"-")</f>
        <v>CONSERVA</v>
      </c>
    </row>
    <row r="1313" spans="1:30" x14ac:dyDescent="0.3">
      <c r="A1313" t="s">
        <v>50</v>
      </c>
      <c r="B1313" t="s">
        <v>324</v>
      </c>
      <c r="C1313" t="s">
        <v>2537</v>
      </c>
      <c r="D1313" t="s">
        <v>326</v>
      </c>
      <c r="E1313" t="s">
        <v>327</v>
      </c>
      <c r="F1313" t="s">
        <v>51</v>
      </c>
      <c r="G1313" t="s">
        <v>1500</v>
      </c>
      <c r="H1313" t="s">
        <v>36</v>
      </c>
      <c r="I1313" t="s">
        <v>37</v>
      </c>
      <c r="J1313" t="s">
        <v>1770</v>
      </c>
      <c r="K1313" t="s">
        <v>1771</v>
      </c>
      <c r="L1313" t="s">
        <v>181</v>
      </c>
      <c r="M1313" t="s">
        <v>38</v>
      </c>
      <c r="N1313" t="s">
        <v>39</v>
      </c>
      <c r="O1313" s="23">
        <v>316</v>
      </c>
      <c r="P1313" s="9">
        <v>7.72</v>
      </c>
      <c r="Q1313" t="s">
        <v>40</v>
      </c>
      <c r="R1313">
        <v>11434</v>
      </c>
      <c r="S1313" s="9">
        <v>40.909999999999997</v>
      </c>
      <c r="T1313" s="26">
        <v>4.79</v>
      </c>
      <c r="U1313" s="8">
        <v>195.96</v>
      </c>
      <c r="V1313" t="s">
        <v>41</v>
      </c>
      <c r="W1313" t="s">
        <v>2007</v>
      </c>
      <c r="X1313" t="s">
        <v>42</v>
      </c>
      <c r="Y1313" t="s">
        <v>1740</v>
      </c>
      <c r="AA1313" s="1">
        <f t="shared" si="120"/>
        <v>45943</v>
      </c>
      <c r="AB1313" s="2">
        <f t="shared" si="121"/>
        <v>10</v>
      </c>
      <c r="AC1313" s="2">
        <f t="shared" si="122"/>
        <v>2025</v>
      </c>
      <c r="AD1313" s="2" t="str">
        <f>IFERROR(VLOOKUP(A1313,'Aux Área'!$A$4:$B$123,2,0),"-")</f>
        <v>TI</v>
      </c>
    </row>
    <row r="1314" spans="1:30" x14ac:dyDescent="0.3">
      <c r="A1314" t="s">
        <v>46</v>
      </c>
      <c r="B1314" t="s">
        <v>458</v>
      </c>
      <c r="C1314" t="s">
        <v>2538</v>
      </c>
      <c r="D1314" t="s">
        <v>729</v>
      </c>
      <c r="E1314" t="s">
        <v>730</v>
      </c>
      <c r="F1314" t="s">
        <v>47</v>
      </c>
      <c r="G1314" t="s">
        <v>1503</v>
      </c>
      <c r="H1314" t="s">
        <v>36</v>
      </c>
      <c r="I1314" t="s">
        <v>37</v>
      </c>
      <c r="J1314" t="s">
        <v>147</v>
      </c>
      <c r="K1314" t="s">
        <v>148</v>
      </c>
      <c r="L1314" t="s">
        <v>84</v>
      </c>
      <c r="M1314" t="s">
        <v>38</v>
      </c>
      <c r="N1314" t="s">
        <v>39</v>
      </c>
      <c r="O1314" s="23">
        <v>310</v>
      </c>
      <c r="P1314" s="9">
        <v>10.33</v>
      </c>
      <c r="Q1314" t="s">
        <v>40</v>
      </c>
      <c r="R1314">
        <v>19582</v>
      </c>
      <c r="S1314" s="9">
        <v>30</v>
      </c>
      <c r="T1314" s="26">
        <v>5.24</v>
      </c>
      <c r="U1314" s="8">
        <v>157.19999999999999</v>
      </c>
      <c r="V1314" t="s">
        <v>41</v>
      </c>
      <c r="W1314" t="s">
        <v>2007</v>
      </c>
      <c r="X1314" t="s">
        <v>42</v>
      </c>
      <c r="Y1314" t="s">
        <v>1740</v>
      </c>
      <c r="AA1314" s="1">
        <f t="shared" si="120"/>
        <v>45943</v>
      </c>
      <c r="AB1314" s="2">
        <f t="shared" si="121"/>
        <v>10</v>
      </c>
      <c r="AC1314" s="2">
        <f t="shared" si="122"/>
        <v>2025</v>
      </c>
      <c r="AD1314" s="2" t="str">
        <f>IFERROR(VLOOKUP(A1314,'Aux Área'!$A$4:$B$123,2,0),"-")</f>
        <v>FACILITIES</v>
      </c>
    </row>
    <row r="1315" spans="1:30" x14ac:dyDescent="0.3">
      <c r="A1315" t="s">
        <v>1785</v>
      </c>
      <c r="B1315" t="s">
        <v>1786</v>
      </c>
      <c r="C1315" t="s">
        <v>2539</v>
      </c>
      <c r="D1315" t="s">
        <v>1850</v>
      </c>
      <c r="E1315" t="s">
        <v>1851</v>
      </c>
      <c r="F1315" t="s">
        <v>653</v>
      </c>
      <c r="G1315" t="s">
        <v>1495</v>
      </c>
      <c r="H1315" t="s">
        <v>1788</v>
      </c>
      <c r="I1315" t="s">
        <v>839</v>
      </c>
      <c r="J1315" t="s">
        <v>1681</v>
      </c>
      <c r="K1315" t="s">
        <v>1682</v>
      </c>
      <c r="L1315" t="s">
        <v>141</v>
      </c>
      <c r="M1315" t="s">
        <v>38</v>
      </c>
      <c r="N1315" t="s">
        <v>638</v>
      </c>
      <c r="O1315" s="23">
        <v>0</v>
      </c>
      <c r="P1315" s="9">
        <v>0</v>
      </c>
      <c r="Q1315" t="s">
        <v>40</v>
      </c>
      <c r="R1315">
        <v>0</v>
      </c>
      <c r="S1315" s="9">
        <v>150</v>
      </c>
      <c r="T1315" s="26">
        <v>6.39</v>
      </c>
      <c r="U1315" s="8">
        <v>958.5</v>
      </c>
      <c r="V1315" t="s">
        <v>41</v>
      </c>
      <c r="W1315" t="s">
        <v>652</v>
      </c>
      <c r="X1315" t="s">
        <v>42</v>
      </c>
      <c r="Y1315" t="s">
        <v>653</v>
      </c>
      <c r="AA1315" s="1">
        <f t="shared" si="120"/>
        <v>45943</v>
      </c>
      <c r="AB1315" s="2">
        <f t="shared" si="121"/>
        <v>10</v>
      </c>
      <c r="AC1315" s="2">
        <f t="shared" si="122"/>
        <v>2025</v>
      </c>
      <c r="AD1315" s="2" t="str">
        <f>IFERROR(VLOOKUP(A1315,'Aux Área'!$A$4:$B$123,2,0),"-")</f>
        <v>SÃO PEDRO</v>
      </c>
    </row>
    <row r="1316" spans="1:30" x14ac:dyDescent="0.3">
      <c r="A1316" t="s">
        <v>52</v>
      </c>
      <c r="B1316" t="s">
        <v>1449</v>
      </c>
      <c r="C1316" t="s">
        <v>2540</v>
      </c>
      <c r="D1316" t="s">
        <v>446</v>
      </c>
      <c r="E1316" t="s">
        <v>447</v>
      </c>
      <c r="F1316" t="s">
        <v>53</v>
      </c>
      <c r="G1316" t="s">
        <v>1500</v>
      </c>
      <c r="H1316" t="s">
        <v>36</v>
      </c>
      <c r="I1316" t="s">
        <v>37</v>
      </c>
      <c r="J1316" t="s">
        <v>188</v>
      </c>
      <c r="K1316" t="s">
        <v>189</v>
      </c>
      <c r="L1316" t="s">
        <v>190</v>
      </c>
      <c r="M1316" t="s">
        <v>38</v>
      </c>
      <c r="N1316" t="s">
        <v>39</v>
      </c>
      <c r="O1316" s="23">
        <v>423</v>
      </c>
      <c r="P1316" s="9">
        <v>11.04</v>
      </c>
      <c r="Q1316" t="s">
        <v>40</v>
      </c>
      <c r="R1316">
        <v>22723</v>
      </c>
      <c r="S1316" s="9">
        <v>38.33</v>
      </c>
      <c r="T1316" s="26">
        <v>4.3899999999999997</v>
      </c>
      <c r="U1316" s="8">
        <v>168.27</v>
      </c>
      <c r="V1316" t="s">
        <v>41</v>
      </c>
      <c r="W1316" t="s">
        <v>2007</v>
      </c>
      <c r="X1316" t="s">
        <v>42</v>
      </c>
      <c r="Y1316" t="s">
        <v>1740</v>
      </c>
      <c r="AA1316" s="1">
        <f t="shared" si="120"/>
        <v>45943</v>
      </c>
      <c r="AB1316" s="2">
        <f t="shared" si="121"/>
        <v>10</v>
      </c>
      <c r="AC1316" s="2">
        <f t="shared" si="122"/>
        <v>2025</v>
      </c>
      <c r="AD1316" s="2" t="str">
        <f>IFERROR(VLOOKUP(A1316,'Aux Área'!$A$4:$B$123,2,0),"-")</f>
        <v>OPERAÇÃO</v>
      </c>
    </row>
    <row r="1317" spans="1:30" x14ac:dyDescent="0.3">
      <c r="A1317" t="s">
        <v>62</v>
      </c>
      <c r="B1317" t="s">
        <v>1455</v>
      </c>
      <c r="C1317" t="s">
        <v>2541</v>
      </c>
      <c r="D1317" t="s">
        <v>120</v>
      </c>
      <c r="E1317" t="s">
        <v>121</v>
      </c>
      <c r="F1317" t="s">
        <v>63</v>
      </c>
      <c r="G1317" t="s">
        <v>1500</v>
      </c>
      <c r="H1317" t="s">
        <v>36</v>
      </c>
      <c r="I1317" t="s">
        <v>37</v>
      </c>
      <c r="J1317" t="s">
        <v>165</v>
      </c>
      <c r="K1317" t="s">
        <v>166</v>
      </c>
      <c r="L1317" t="s">
        <v>167</v>
      </c>
      <c r="M1317" t="s">
        <v>38</v>
      </c>
      <c r="N1317" t="s">
        <v>39</v>
      </c>
      <c r="O1317" s="23">
        <v>342</v>
      </c>
      <c r="P1317" s="9">
        <v>8.77</v>
      </c>
      <c r="Q1317" t="s">
        <v>40</v>
      </c>
      <c r="R1317">
        <v>33119</v>
      </c>
      <c r="S1317" s="9">
        <v>39</v>
      </c>
      <c r="T1317" s="26">
        <v>4.4610000000000003</v>
      </c>
      <c r="U1317" s="8">
        <v>173.97</v>
      </c>
      <c r="V1317" t="s">
        <v>41</v>
      </c>
      <c r="W1317" t="s">
        <v>2007</v>
      </c>
      <c r="X1317" t="s">
        <v>42</v>
      </c>
      <c r="Y1317" t="s">
        <v>1740</v>
      </c>
      <c r="AA1317" s="1">
        <f t="shared" si="120"/>
        <v>45943</v>
      </c>
      <c r="AB1317" s="2">
        <f t="shared" si="121"/>
        <v>10</v>
      </c>
      <c r="AC1317" s="2">
        <f t="shared" si="122"/>
        <v>2025</v>
      </c>
      <c r="AD1317" s="2" t="str">
        <f>IFERROR(VLOOKUP(A1317,'Aux Área'!$A$4:$B$123,2,0),"-")</f>
        <v>CONSERVA</v>
      </c>
    </row>
    <row r="1318" spans="1:30" x14ac:dyDescent="0.3">
      <c r="A1318" t="s">
        <v>2494</v>
      </c>
      <c r="B1318" t="s">
        <v>2495</v>
      </c>
      <c r="C1318" t="s">
        <v>2542</v>
      </c>
      <c r="D1318" t="s">
        <v>2468</v>
      </c>
      <c r="E1318" t="s">
        <v>2469</v>
      </c>
      <c r="F1318" t="s">
        <v>2497</v>
      </c>
      <c r="G1318" t="s">
        <v>659</v>
      </c>
      <c r="H1318" t="s">
        <v>2215</v>
      </c>
      <c r="I1318" t="s">
        <v>667</v>
      </c>
      <c r="J1318" t="s">
        <v>97</v>
      </c>
      <c r="K1318" t="s">
        <v>98</v>
      </c>
      <c r="L1318" t="s">
        <v>84</v>
      </c>
      <c r="M1318" t="s">
        <v>38</v>
      </c>
      <c r="N1318" t="s">
        <v>668</v>
      </c>
      <c r="O1318" s="23">
        <v>227</v>
      </c>
      <c r="P1318" s="9">
        <v>6.31</v>
      </c>
      <c r="Q1318" t="s">
        <v>40</v>
      </c>
      <c r="R1318">
        <v>1108</v>
      </c>
      <c r="S1318" s="9">
        <v>35.950000000000003</v>
      </c>
      <c r="T1318" s="26">
        <v>6.0510000000000002</v>
      </c>
      <c r="U1318" s="8">
        <v>217.55</v>
      </c>
      <c r="V1318" t="s">
        <v>2543</v>
      </c>
      <c r="W1318" t="s">
        <v>2007</v>
      </c>
      <c r="X1318" t="s">
        <v>42</v>
      </c>
      <c r="Y1318" t="s">
        <v>1740</v>
      </c>
      <c r="AA1318" s="1">
        <f t="shared" si="120"/>
        <v>45943</v>
      </c>
      <c r="AB1318" s="2">
        <f t="shared" si="121"/>
        <v>10</v>
      </c>
      <c r="AC1318" s="2">
        <f t="shared" si="122"/>
        <v>2025</v>
      </c>
      <c r="AD1318" s="2" t="str">
        <f>IFERROR(VLOOKUP(A1318,'Aux Área'!$A$4:$B$123,2,0),"-")</f>
        <v>APH</v>
      </c>
    </row>
    <row r="1319" spans="1:30" x14ac:dyDescent="0.3">
      <c r="A1319" t="s">
        <v>2208</v>
      </c>
      <c r="B1319" t="s">
        <v>2544</v>
      </c>
      <c r="C1319" t="s">
        <v>2545</v>
      </c>
      <c r="D1319" t="s">
        <v>2468</v>
      </c>
      <c r="E1319" t="s">
        <v>2469</v>
      </c>
      <c r="F1319" t="s">
        <v>2210</v>
      </c>
      <c r="G1319" t="s">
        <v>1135</v>
      </c>
      <c r="H1319" t="s">
        <v>2211</v>
      </c>
      <c r="I1319" t="s">
        <v>37</v>
      </c>
      <c r="J1319" t="s">
        <v>97</v>
      </c>
      <c r="K1319" t="s">
        <v>98</v>
      </c>
      <c r="L1319" t="s">
        <v>84</v>
      </c>
      <c r="M1319" t="s">
        <v>38</v>
      </c>
      <c r="N1319" t="s">
        <v>668</v>
      </c>
      <c r="O1319" s="23">
        <v>251</v>
      </c>
      <c r="P1319" s="9">
        <v>7.31</v>
      </c>
      <c r="Q1319" t="s">
        <v>40</v>
      </c>
      <c r="R1319">
        <v>1338</v>
      </c>
      <c r="S1319" s="9">
        <v>34.340000000000003</v>
      </c>
      <c r="T1319" s="26">
        <v>6.0519999999999996</v>
      </c>
      <c r="U1319" s="8">
        <v>207.81</v>
      </c>
      <c r="V1319" t="s">
        <v>2546</v>
      </c>
      <c r="W1319" t="s">
        <v>2007</v>
      </c>
      <c r="X1319" t="s">
        <v>42</v>
      </c>
      <c r="Y1319" t="s">
        <v>1740</v>
      </c>
      <c r="AA1319" s="1">
        <f t="shared" si="120"/>
        <v>45943</v>
      </c>
      <c r="AB1319" s="2">
        <f t="shared" si="121"/>
        <v>10</v>
      </c>
      <c r="AC1319" s="2">
        <f t="shared" si="122"/>
        <v>2025</v>
      </c>
      <c r="AD1319" s="2" t="str">
        <f>IFERROR(VLOOKUP(A1319,'Aux Área'!$A$4:$B$123,2,0),"-")</f>
        <v>APH</v>
      </c>
    </row>
    <row r="1320" spans="1:30" x14ac:dyDescent="0.3">
      <c r="A1320" t="s">
        <v>2547</v>
      </c>
      <c r="B1320" t="s">
        <v>2548</v>
      </c>
      <c r="C1320" t="s">
        <v>2549</v>
      </c>
      <c r="D1320" t="s">
        <v>2468</v>
      </c>
      <c r="E1320" t="s">
        <v>2469</v>
      </c>
      <c r="F1320" t="s">
        <v>2550</v>
      </c>
      <c r="G1320" t="s">
        <v>659</v>
      </c>
      <c r="H1320" t="s">
        <v>2215</v>
      </c>
      <c r="I1320" t="s">
        <v>667</v>
      </c>
      <c r="J1320" t="s">
        <v>97</v>
      </c>
      <c r="K1320" t="s">
        <v>98</v>
      </c>
      <c r="L1320" t="s">
        <v>84</v>
      </c>
      <c r="M1320" t="s">
        <v>38</v>
      </c>
      <c r="N1320" t="s">
        <v>668</v>
      </c>
      <c r="O1320" s="10">
        <v>855</v>
      </c>
      <c r="P1320" s="9">
        <v>0</v>
      </c>
      <c r="Q1320" t="s">
        <v>40</v>
      </c>
      <c r="R1320">
        <v>855</v>
      </c>
      <c r="S1320" s="9">
        <v>83.37</v>
      </c>
      <c r="T1320" s="26">
        <v>6.05</v>
      </c>
      <c r="U1320" s="8">
        <v>504.39</v>
      </c>
      <c r="V1320" t="s">
        <v>2551</v>
      </c>
      <c r="W1320" t="s">
        <v>2007</v>
      </c>
      <c r="X1320" t="s">
        <v>42</v>
      </c>
      <c r="Y1320" t="s">
        <v>1740</v>
      </c>
      <c r="AA1320" s="1">
        <f t="shared" si="120"/>
        <v>45943</v>
      </c>
      <c r="AB1320" s="2">
        <f t="shared" si="121"/>
        <v>10</v>
      </c>
      <c r="AC1320" s="2">
        <f t="shared" si="122"/>
        <v>2025</v>
      </c>
      <c r="AD1320" s="2" t="str">
        <f>IFERROR(VLOOKUP(A1320,'Aux Área'!$A$4:$B$123,2,0),"-")</f>
        <v>APH</v>
      </c>
    </row>
    <row r="1321" spans="1:30" x14ac:dyDescent="0.3">
      <c r="A1321" t="s">
        <v>2552</v>
      </c>
      <c r="B1321" t="s">
        <v>2553</v>
      </c>
      <c r="C1321" t="s">
        <v>2554</v>
      </c>
      <c r="D1321" t="s">
        <v>2468</v>
      </c>
      <c r="E1321" t="s">
        <v>2469</v>
      </c>
      <c r="F1321" t="s">
        <v>2555</v>
      </c>
      <c r="G1321" t="s">
        <v>659</v>
      </c>
      <c r="H1321" t="s">
        <v>2215</v>
      </c>
      <c r="I1321" t="s">
        <v>667</v>
      </c>
      <c r="J1321" t="s">
        <v>97</v>
      </c>
      <c r="K1321" t="s">
        <v>98</v>
      </c>
      <c r="L1321" t="s">
        <v>84</v>
      </c>
      <c r="M1321" t="s">
        <v>38</v>
      </c>
      <c r="N1321" t="s">
        <v>668</v>
      </c>
      <c r="O1321" s="23">
        <v>1227</v>
      </c>
      <c r="P1321" s="9">
        <v>0</v>
      </c>
      <c r="Q1321" t="s">
        <v>40</v>
      </c>
      <c r="R1321">
        <v>1227</v>
      </c>
      <c r="S1321" s="9">
        <v>21.39</v>
      </c>
      <c r="T1321" s="26">
        <v>6.05</v>
      </c>
      <c r="U1321" s="8">
        <v>129.41</v>
      </c>
      <c r="V1321" t="s">
        <v>2556</v>
      </c>
      <c r="W1321" t="s">
        <v>2007</v>
      </c>
      <c r="X1321" t="s">
        <v>42</v>
      </c>
      <c r="Y1321" t="s">
        <v>1740</v>
      </c>
      <c r="AA1321" s="1">
        <f t="shared" si="120"/>
        <v>45943</v>
      </c>
      <c r="AB1321" s="2">
        <f t="shared" si="121"/>
        <v>10</v>
      </c>
      <c r="AC1321" s="2">
        <f t="shared" si="122"/>
        <v>2025</v>
      </c>
      <c r="AD1321" s="2" t="str">
        <f>IFERROR(VLOOKUP(A1321,'Aux Área'!$A$4:$B$123,2,0),"-")</f>
        <v>APH</v>
      </c>
    </row>
    <row r="1322" spans="1:30" x14ac:dyDescent="0.3">
      <c r="A1322" t="s">
        <v>2494</v>
      </c>
      <c r="B1322" t="s">
        <v>2495</v>
      </c>
      <c r="C1322" t="s">
        <v>2557</v>
      </c>
      <c r="D1322" t="s">
        <v>2468</v>
      </c>
      <c r="E1322" t="s">
        <v>2469</v>
      </c>
      <c r="F1322" t="s">
        <v>2497</v>
      </c>
      <c r="G1322" t="s">
        <v>659</v>
      </c>
      <c r="H1322" t="s">
        <v>2215</v>
      </c>
      <c r="I1322" t="s">
        <v>667</v>
      </c>
      <c r="J1322" t="s">
        <v>285</v>
      </c>
      <c r="K1322" t="s">
        <v>286</v>
      </c>
      <c r="L1322" t="s">
        <v>91</v>
      </c>
      <c r="M1322" t="s">
        <v>38</v>
      </c>
      <c r="N1322" t="s">
        <v>668</v>
      </c>
      <c r="O1322" s="23">
        <v>669</v>
      </c>
      <c r="P1322" s="9">
        <v>6.85</v>
      </c>
      <c r="Q1322" t="s">
        <v>40</v>
      </c>
      <c r="R1322">
        <v>1777</v>
      </c>
      <c r="S1322" s="9">
        <v>97.62</v>
      </c>
      <c r="T1322" s="26">
        <v>5.84</v>
      </c>
      <c r="U1322" s="8">
        <v>570.14</v>
      </c>
      <c r="V1322" t="s">
        <v>2558</v>
      </c>
      <c r="W1322" t="s">
        <v>2007</v>
      </c>
      <c r="X1322" t="s">
        <v>42</v>
      </c>
      <c r="Y1322" t="s">
        <v>1740</v>
      </c>
      <c r="AA1322" s="1">
        <f t="shared" si="120"/>
        <v>45944</v>
      </c>
      <c r="AB1322" s="2">
        <f t="shared" si="121"/>
        <v>10</v>
      </c>
      <c r="AC1322" s="2">
        <f t="shared" si="122"/>
        <v>2025</v>
      </c>
      <c r="AD1322" s="2" t="str">
        <f>IFERROR(VLOOKUP(A1322,'Aux Área'!$A$4:$B$123,2,0),"-")</f>
        <v>APH</v>
      </c>
    </row>
    <row r="1323" spans="1:30" x14ac:dyDescent="0.3">
      <c r="A1323" t="s">
        <v>654</v>
      </c>
      <c r="B1323" t="s">
        <v>655</v>
      </c>
      <c r="C1323" t="s">
        <v>2559</v>
      </c>
      <c r="D1323" t="s">
        <v>1802</v>
      </c>
      <c r="E1323" t="s">
        <v>1803</v>
      </c>
      <c r="F1323" t="s">
        <v>653</v>
      </c>
      <c r="G1323" t="s">
        <v>659</v>
      </c>
      <c r="H1323" t="s">
        <v>660</v>
      </c>
      <c r="I1323" t="s">
        <v>661</v>
      </c>
      <c r="J1323" t="s">
        <v>231</v>
      </c>
      <c r="K1323" t="s">
        <v>232</v>
      </c>
      <c r="L1323" t="s">
        <v>217</v>
      </c>
      <c r="M1323" t="s">
        <v>38</v>
      </c>
      <c r="N1323" t="s">
        <v>638</v>
      </c>
      <c r="O1323" s="23">
        <v>0</v>
      </c>
      <c r="P1323" s="9">
        <v>0</v>
      </c>
      <c r="Q1323" t="s">
        <v>40</v>
      </c>
      <c r="R1323">
        <v>0</v>
      </c>
      <c r="S1323" s="9">
        <v>68.62</v>
      </c>
      <c r="T1323" s="26">
        <v>5.85</v>
      </c>
      <c r="U1323" s="8">
        <v>401.43</v>
      </c>
      <c r="V1323" t="s">
        <v>2560</v>
      </c>
      <c r="W1323" t="s">
        <v>652</v>
      </c>
      <c r="X1323" t="s">
        <v>42</v>
      </c>
      <c r="Y1323" t="s">
        <v>653</v>
      </c>
      <c r="AA1323" s="1">
        <f t="shared" si="120"/>
        <v>45944</v>
      </c>
      <c r="AB1323" s="2">
        <f t="shared" si="121"/>
        <v>10</v>
      </c>
      <c r="AC1323" s="2">
        <f t="shared" si="122"/>
        <v>2025</v>
      </c>
      <c r="AD1323" s="2" t="str">
        <f>IFERROR(VLOOKUP(A1323,'Aux Área'!$A$4:$B$123,2,0),"-")</f>
        <v>SÃO PEDRO</v>
      </c>
    </row>
    <row r="1324" spans="1:30" x14ac:dyDescent="0.3">
      <c r="A1324" t="s">
        <v>2117</v>
      </c>
      <c r="B1324" t="s">
        <v>1946</v>
      </c>
      <c r="C1324" t="s">
        <v>2561</v>
      </c>
      <c r="D1324" t="s">
        <v>1948</v>
      </c>
      <c r="E1324" t="s">
        <v>1949</v>
      </c>
      <c r="F1324" t="s">
        <v>653</v>
      </c>
      <c r="G1324" t="s">
        <v>635</v>
      </c>
      <c r="H1324" t="s">
        <v>1804</v>
      </c>
      <c r="I1324" t="s">
        <v>1497</v>
      </c>
      <c r="J1324" t="s">
        <v>409</v>
      </c>
      <c r="K1324" t="s">
        <v>410</v>
      </c>
      <c r="L1324" t="s">
        <v>141</v>
      </c>
      <c r="M1324" t="s">
        <v>38</v>
      </c>
      <c r="N1324" t="s">
        <v>668</v>
      </c>
      <c r="O1324" s="23">
        <v>0</v>
      </c>
      <c r="P1324" s="9">
        <v>0</v>
      </c>
      <c r="Q1324" t="s">
        <v>40</v>
      </c>
      <c r="R1324">
        <v>0</v>
      </c>
      <c r="S1324" s="9">
        <v>73</v>
      </c>
      <c r="T1324" s="26">
        <v>6.09</v>
      </c>
      <c r="U1324" s="8">
        <v>444.57</v>
      </c>
      <c r="V1324" t="s">
        <v>2562</v>
      </c>
      <c r="W1324" t="s">
        <v>652</v>
      </c>
      <c r="X1324" t="s">
        <v>42</v>
      </c>
      <c r="Y1324" t="s">
        <v>653</v>
      </c>
      <c r="AA1324" s="1">
        <f t="shared" si="120"/>
        <v>45944</v>
      </c>
      <c r="AB1324" s="2">
        <f t="shared" si="121"/>
        <v>10</v>
      </c>
      <c r="AC1324" s="2">
        <f t="shared" si="122"/>
        <v>2025</v>
      </c>
      <c r="AD1324" s="2" t="str">
        <f>IFERROR(VLOOKUP(A1324,'Aux Área'!$A$4:$B$123,2,0),"-")</f>
        <v>SÃO PEDRO</v>
      </c>
    </row>
    <row r="1325" spans="1:30" x14ac:dyDescent="0.3">
      <c r="A1325" t="s">
        <v>2087</v>
      </c>
      <c r="B1325" t="s">
        <v>2088</v>
      </c>
      <c r="C1325" t="s">
        <v>2563</v>
      </c>
      <c r="D1325" t="s">
        <v>1948</v>
      </c>
      <c r="E1325" t="s">
        <v>1949</v>
      </c>
      <c r="F1325" t="s">
        <v>653</v>
      </c>
      <c r="G1325" t="s">
        <v>659</v>
      </c>
      <c r="H1325" t="s">
        <v>660</v>
      </c>
      <c r="I1325" t="s">
        <v>661</v>
      </c>
      <c r="J1325" t="s">
        <v>409</v>
      </c>
      <c r="K1325" t="s">
        <v>410</v>
      </c>
      <c r="L1325" t="s">
        <v>141</v>
      </c>
      <c r="M1325" t="s">
        <v>38</v>
      </c>
      <c r="N1325" t="s">
        <v>638</v>
      </c>
      <c r="O1325" s="23">
        <v>0</v>
      </c>
      <c r="P1325" s="9">
        <v>0</v>
      </c>
      <c r="Q1325" t="s">
        <v>40</v>
      </c>
      <c r="R1325">
        <v>0</v>
      </c>
      <c r="S1325" s="9">
        <v>52.46</v>
      </c>
      <c r="T1325" s="26">
        <v>5.99</v>
      </c>
      <c r="U1325" s="8">
        <v>314.24</v>
      </c>
      <c r="V1325" t="s">
        <v>2562</v>
      </c>
      <c r="W1325" t="s">
        <v>652</v>
      </c>
      <c r="X1325" t="s">
        <v>42</v>
      </c>
      <c r="Y1325" t="s">
        <v>653</v>
      </c>
      <c r="AA1325" s="1">
        <f t="shared" si="120"/>
        <v>45944</v>
      </c>
      <c r="AB1325" s="2">
        <f t="shared" si="121"/>
        <v>10</v>
      </c>
      <c r="AC1325" s="2">
        <f t="shared" si="122"/>
        <v>2025</v>
      </c>
      <c r="AD1325" s="2" t="str">
        <f>IFERROR(VLOOKUP(A1325,'Aux Área'!$A$4:$B$123,2,0),"-")</f>
        <v>SÃO PEDRO</v>
      </c>
    </row>
    <row r="1326" spans="1:30" x14ac:dyDescent="0.3">
      <c r="A1326" t="s">
        <v>1785</v>
      </c>
      <c r="B1326" t="s">
        <v>1786</v>
      </c>
      <c r="C1326" t="s">
        <v>2564</v>
      </c>
      <c r="D1326" t="s">
        <v>1850</v>
      </c>
      <c r="E1326" t="s">
        <v>1851</v>
      </c>
      <c r="F1326" t="s">
        <v>653</v>
      </c>
      <c r="G1326" t="s">
        <v>1495</v>
      </c>
      <c r="H1326" t="s">
        <v>1788</v>
      </c>
      <c r="I1326" t="s">
        <v>839</v>
      </c>
      <c r="J1326" t="s">
        <v>165</v>
      </c>
      <c r="K1326" t="s">
        <v>166</v>
      </c>
      <c r="L1326" t="s">
        <v>167</v>
      </c>
      <c r="M1326" t="s">
        <v>38</v>
      </c>
      <c r="N1326" t="s">
        <v>668</v>
      </c>
      <c r="O1326" s="23">
        <v>0</v>
      </c>
      <c r="P1326" s="9">
        <v>0</v>
      </c>
      <c r="Q1326" t="s">
        <v>40</v>
      </c>
      <c r="R1326">
        <v>0</v>
      </c>
      <c r="S1326" s="9">
        <v>137.1</v>
      </c>
      <c r="T1326" s="26">
        <v>5.99</v>
      </c>
      <c r="U1326" s="8">
        <v>821.24</v>
      </c>
      <c r="V1326" t="s">
        <v>41</v>
      </c>
      <c r="W1326" t="s">
        <v>652</v>
      </c>
      <c r="X1326" t="s">
        <v>42</v>
      </c>
      <c r="Y1326" t="s">
        <v>653</v>
      </c>
      <c r="AA1326" s="1">
        <f t="shared" si="120"/>
        <v>45944</v>
      </c>
      <c r="AB1326" s="2">
        <f t="shared" si="121"/>
        <v>10</v>
      </c>
      <c r="AC1326" s="2">
        <f t="shared" si="122"/>
        <v>2025</v>
      </c>
      <c r="AD1326" s="2" t="str">
        <f>IFERROR(VLOOKUP(A1326,'Aux Área'!$A$4:$B$123,2,0),"-")</f>
        <v>SÃO PEDRO</v>
      </c>
    </row>
    <row r="1327" spans="1:30" x14ac:dyDescent="0.3">
      <c r="A1327" t="s">
        <v>1096</v>
      </c>
      <c r="B1327" t="s">
        <v>1097</v>
      </c>
      <c r="C1327" t="s">
        <v>2565</v>
      </c>
      <c r="D1327" t="s">
        <v>664</v>
      </c>
      <c r="E1327" t="s">
        <v>665</v>
      </c>
      <c r="F1327" t="s">
        <v>653</v>
      </c>
      <c r="G1327" t="s">
        <v>1495</v>
      </c>
      <c r="H1327" t="s">
        <v>1496</v>
      </c>
      <c r="I1327" t="s">
        <v>1497</v>
      </c>
      <c r="J1327" t="s">
        <v>231</v>
      </c>
      <c r="K1327" t="s">
        <v>232</v>
      </c>
      <c r="L1327" t="s">
        <v>217</v>
      </c>
      <c r="M1327" t="s">
        <v>38</v>
      </c>
      <c r="N1327" t="s">
        <v>638</v>
      </c>
      <c r="O1327" s="23">
        <v>0</v>
      </c>
      <c r="P1327" s="9">
        <v>0</v>
      </c>
      <c r="Q1327" t="s">
        <v>40</v>
      </c>
      <c r="R1327">
        <v>0</v>
      </c>
      <c r="S1327" s="9">
        <v>201.31</v>
      </c>
      <c r="T1327" s="26">
        <v>5.85</v>
      </c>
      <c r="U1327" s="8">
        <v>1177.7</v>
      </c>
      <c r="V1327" t="s">
        <v>2566</v>
      </c>
      <c r="W1327" t="s">
        <v>652</v>
      </c>
      <c r="X1327" t="s">
        <v>42</v>
      </c>
      <c r="Y1327" t="s">
        <v>653</v>
      </c>
      <c r="AA1327" s="1">
        <f t="shared" si="120"/>
        <v>45944</v>
      </c>
      <c r="AB1327" s="2">
        <f t="shared" si="121"/>
        <v>10</v>
      </c>
      <c r="AC1327" s="2">
        <f t="shared" si="122"/>
        <v>2025</v>
      </c>
      <c r="AD1327" s="2" t="str">
        <f>IFERROR(VLOOKUP(A1327,'Aux Área'!$A$4:$B$123,2,0),"-")</f>
        <v>SÃO PEDRO</v>
      </c>
    </row>
    <row r="1328" spans="1:30" x14ac:dyDescent="0.3">
      <c r="A1328" t="s">
        <v>2146</v>
      </c>
      <c r="B1328" t="s">
        <v>1800</v>
      </c>
      <c r="C1328" t="s">
        <v>2567</v>
      </c>
      <c r="D1328" t="s">
        <v>1841</v>
      </c>
      <c r="E1328" t="s">
        <v>1842</v>
      </c>
      <c r="F1328" t="s">
        <v>653</v>
      </c>
      <c r="G1328" t="s">
        <v>635</v>
      </c>
      <c r="H1328" t="s">
        <v>666</v>
      </c>
      <c r="I1328" t="s">
        <v>667</v>
      </c>
      <c r="J1328" t="s">
        <v>241</v>
      </c>
      <c r="K1328" t="s">
        <v>242</v>
      </c>
      <c r="L1328" t="s">
        <v>110</v>
      </c>
      <c r="M1328" t="s">
        <v>38</v>
      </c>
      <c r="N1328" t="s">
        <v>668</v>
      </c>
      <c r="O1328" s="23">
        <v>0</v>
      </c>
      <c r="P1328" s="9">
        <v>0</v>
      </c>
      <c r="Q1328" t="s">
        <v>40</v>
      </c>
      <c r="R1328">
        <v>0</v>
      </c>
      <c r="S1328" s="9">
        <v>101.68</v>
      </c>
      <c r="T1328" s="26">
        <v>5.89</v>
      </c>
      <c r="U1328" s="8">
        <v>598.88</v>
      </c>
      <c r="V1328" t="s">
        <v>41</v>
      </c>
      <c r="W1328" t="s">
        <v>652</v>
      </c>
      <c r="X1328" t="s">
        <v>42</v>
      </c>
      <c r="Y1328" t="s">
        <v>653</v>
      </c>
      <c r="AA1328" s="1">
        <f t="shared" si="120"/>
        <v>45944</v>
      </c>
      <c r="AB1328" s="2">
        <f t="shared" si="121"/>
        <v>10</v>
      </c>
      <c r="AC1328" s="2">
        <f t="shared" si="122"/>
        <v>2025</v>
      </c>
      <c r="AD1328" s="2" t="str">
        <f>IFERROR(VLOOKUP(A1328,'Aux Área'!$A$4:$B$123,2,0),"-")</f>
        <v>SÃO PEDRO</v>
      </c>
    </row>
    <row r="1329" spans="1:30" x14ac:dyDescent="0.3">
      <c r="A1329" t="s">
        <v>58</v>
      </c>
      <c r="B1329" t="s">
        <v>250</v>
      </c>
      <c r="C1329" t="s">
        <v>2568</v>
      </c>
      <c r="D1329" t="s">
        <v>87</v>
      </c>
      <c r="E1329" t="s">
        <v>88</v>
      </c>
      <c r="F1329" t="s">
        <v>59</v>
      </c>
      <c r="G1329" t="s">
        <v>1500</v>
      </c>
      <c r="H1329" t="s">
        <v>36</v>
      </c>
      <c r="I1329" t="s">
        <v>37</v>
      </c>
      <c r="J1329" t="s">
        <v>241</v>
      </c>
      <c r="K1329" t="s">
        <v>242</v>
      </c>
      <c r="L1329" t="s">
        <v>110</v>
      </c>
      <c r="M1329" t="s">
        <v>38</v>
      </c>
      <c r="N1329" t="s">
        <v>39</v>
      </c>
      <c r="O1329" s="23">
        <v>326</v>
      </c>
      <c r="P1329" s="9">
        <v>7.85</v>
      </c>
      <c r="Q1329" t="s">
        <v>40</v>
      </c>
      <c r="R1329">
        <v>42970</v>
      </c>
      <c r="S1329" s="9">
        <v>41.53</v>
      </c>
      <c r="T1329" s="26">
        <v>4.1900000000000004</v>
      </c>
      <c r="U1329" s="8">
        <v>174.01</v>
      </c>
      <c r="V1329" t="s">
        <v>41</v>
      </c>
      <c r="W1329" t="s">
        <v>2007</v>
      </c>
      <c r="X1329" t="s">
        <v>42</v>
      </c>
      <c r="Y1329" t="s">
        <v>1740</v>
      </c>
      <c r="AA1329" s="1">
        <f t="shared" si="120"/>
        <v>45944</v>
      </c>
      <c r="AB1329" s="2">
        <f t="shared" si="121"/>
        <v>10</v>
      </c>
      <c r="AC1329" s="2">
        <f t="shared" si="122"/>
        <v>2025</v>
      </c>
      <c r="AD1329" s="2" t="str">
        <f>IFERROR(VLOOKUP(A1329,'Aux Área'!$A$4:$B$123,2,0),"-")</f>
        <v>CONSERVA</v>
      </c>
    </row>
    <row r="1330" spans="1:30" x14ac:dyDescent="0.3">
      <c r="A1330" t="s">
        <v>54</v>
      </c>
      <c r="B1330" t="s">
        <v>319</v>
      </c>
      <c r="C1330" t="s">
        <v>2569</v>
      </c>
      <c r="D1330" t="s">
        <v>1480</v>
      </c>
      <c r="E1330" t="s">
        <v>1481</v>
      </c>
      <c r="F1330" t="s">
        <v>55</v>
      </c>
      <c r="G1330" t="s">
        <v>1500</v>
      </c>
      <c r="H1330" t="s">
        <v>36</v>
      </c>
      <c r="I1330" t="s">
        <v>37</v>
      </c>
      <c r="J1330" t="s">
        <v>1665</v>
      </c>
      <c r="K1330" t="s">
        <v>1666</v>
      </c>
      <c r="L1330" t="s">
        <v>301</v>
      </c>
      <c r="M1330" t="s">
        <v>38</v>
      </c>
      <c r="N1330" t="s">
        <v>39</v>
      </c>
      <c r="O1330" s="23">
        <v>420</v>
      </c>
      <c r="P1330" s="9">
        <v>9.51</v>
      </c>
      <c r="Q1330" t="s">
        <v>40</v>
      </c>
      <c r="R1330">
        <v>18369</v>
      </c>
      <c r="S1330" s="9">
        <v>44.15</v>
      </c>
      <c r="T1330" s="26">
        <v>4.29</v>
      </c>
      <c r="U1330" s="8">
        <v>189.4</v>
      </c>
      <c r="V1330" t="s">
        <v>2570</v>
      </c>
      <c r="W1330" t="s">
        <v>2007</v>
      </c>
      <c r="X1330" t="s">
        <v>42</v>
      </c>
      <c r="Y1330" t="s">
        <v>1740</v>
      </c>
      <c r="AA1330" s="1">
        <f t="shared" si="120"/>
        <v>45944</v>
      </c>
      <c r="AB1330" s="2">
        <f t="shared" si="121"/>
        <v>10</v>
      </c>
      <c r="AC1330" s="2">
        <f t="shared" si="122"/>
        <v>2025</v>
      </c>
      <c r="AD1330" s="2" t="str">
        <f>IFERROR(VLOOKUP(A1330,'Aux Área'!$A$4:$B$123,2,0),"-")</f>
        <v>ENGENHARIA</v>
      </c>
    </row>
    <row r="1331" spans="1:30" x14ac:dyDescent="0.3">
      <c r="A1331" t="s">
        <v>662</v>
      </c>
      <c r="B1331" t="s">
        <v>183</v>
      </c>
      <c r="C1331" t="s">
        <v>2571</v>
      </c>
      <c r="D1331" t="s">
        <v>1568</v>
      </c>
      <c r="E1331" t="s">
        <v>1569</v>
      </c>
      <c r="F1331" t="s">
        <v>653</v>
      </c>
      <c r="G1331" t="s">
        <v>1495</v>
      </c>
      <c r="H1331" t="s">
        <v>1571</v>
      </c>
      <c r="I1331" t="s">
        <v>1497</v>
      </c>
      <c r="J1331" t="s">
        <v>231</v>
      </c>
      <c r="K1331" t="s">
        <v>232</v>
      </c>
      <c r="L1331" t="s">
        <v>217</v>
      </c>
      <c r="M1331" t="s">
        <v>38</v>
      </c>
      <c r="N1331" t="s">
        <v>668</v>
      </c>
      <c r="O1331" s="23">
        <v>0</v>
      </c>
      <c r="P1331" s="9">
        <v>0</v>
      </c>
      <c r="Q1331" t="s">
        <v>40</v>
      </c>
      <c r="R1331">
        <v>0</v>
      </c>
      <c r="S1331" s="9">
        <v>95.67</v>
      </c>
      <c r="T1331" s="26">
        <v>5.9909999999999997</v>
      </c>
      <c r="U1331" s="8">
        <v>573.12</v>
      </c>
      <c r="V1331" t="s">
        <v>2572</v>
      </c>
      <c r="W1331" t="s">
        <v>652</v>
      </c>
      <c r="X1331" t="s">
        <v>42</v>
      </c>
      <c r="Y1331" t="s">
        <v>653</v>
      </c>
      <c r="AA1331" s="1">
        <f t="shared" si="120"/>
        <v>45944</v>
      </c>
      <c r="AB1331" s="2">
        <f t="shared" si="121"/>
        <v>10</v>
      </c>
      <c r="AC1331" s="2">
        <f t="shared" si="122"/>
        <v>2025</v>
      </c>
      <c r="AD1331" s="2" t="str">
        <f>IFERROR(VLOOKUP(A1331,'Aux Área'!$A$4:$B$123,2,0),"-")</f>
        <v>SÃO PEDRO</v>
      </c>
    </row>
    <row r="1332" spans="1:30" x14ac:dyDescent="0.3">
      <c r="A1332" t="s">
        <v>662</v>
      </c>
      <c r="C1332" t="s">
        <v>2571</v>
      </c>
      <c r="F1332" t="s">
        <v>15689</v>
      </c>
      <c r="K1332" t="s">
        <v>232</v>
      </c>
      <c r="N1332" t="s">
        <v>15690</v>
      </c>
      <c r="O1332" s="23">
        <v>0</v>
      </c>
      <c r="P1332" s="23">
        <v>0</v>
      </c>
      <c r="Q1332" t="s">
        <v>40</v>
      </c>
      <c r="R1332">
        <v>0</v>
      </c>
      <c r="S1332">
        <v>5</v>
      </c>
      <c r="U1332" s="8">
        <v>16.5</v>
      </c>
      <c r="W1332" t="s">
        <v>652</v>
      </c>
      <c r="X1332" t="s">
        <v>42</v>
      </c>
      <c r="Y1332" t="s">
        <v>653</v>
      </c>
      <c r="AA1332" s="1">
        <f>IFERROR(DATEVALUE(C1332),"-")</f>
        <v>45944</v>
      </c>
      <c r="AB1332" s="2">
        <f>IFERROR(MONTH(AA1332),"-")</f>
        <v>10</v>
      </c>
      <c r="AC1332" s="2">
        <f>IFERROR(YEAR(AA1332),"-")</f>
        <v>2025</v>
      </c>
      <c r="AD1332" s="2" t="str">
        <f>IFERROR(VLOOKUP(A1332,'Aux Área'!$A$4:$B$123,2,0),"-")</f>
        <v>SÃO PEDRO</v>
      </c>
    </row>
    <row r="1333" spans="1:30" x14ac:dyDescent="0.3">
      <c r="A1333" t="s">
        <v>52</v>
      </c>
      <c r="B1333" t="s">
        <v>1449</v>
      </c>
      <c r="C1333" t="s">
        <v>2573</v>
      </c>
      <c r="D1333" t="s">
        <v>391</v>
      </c>
      <c r="E1333" t="s">
        <v>392</v>
      </c>
      <c r="F1333" t="s">
        <v>53</v>
      </c>
      <c r="G1333" t="s">
        <v>1500</v>
      </c>
      <c r="H1333" t="s">
        <v>36</v>
      </c>
      <c r="I1333" t="s">
        <v>37</v>
      </c>
      <c r="J1333" t="s">
        <v>165</v>
      </c>
      <c r="K1333" t="s">
        <v>166</v>
      </c>
      <c r="L1333" t="s">
        <v>167</v>
      </c>
      <c r="M1333" t="s">
        <v>38</v>
      </c>
      <c r="N1333" t="s">
        <v>39</v>
      </c>
      <c r="O1333" s="23">
        <v>315</v>
      </c>
      <c r="P1333" s="9">
        <v>11.33</v>
      </c>
      <c r="Q1333" t="s">
        <v>40</v>
      </c>
      <c r="R1333">
        <v>23038</v>
      </c>
      <c r="S1333" s="9">
        <v>27.8</v>
      </c>
      <c r="T1333" s="26">
        <v>4.4610000000000003</v>
      </c>
      <c r="U1333" s="8">
        <v>124.01</v>
      </c>
      <c r="V1333" t="s">
        <v>112</v>
      </c>
      <c r="W1333" t="s">
        <v>2007</v>
      </c>
      <c r="X1333" t="s">
        <v>42</v>
      </c>
      <c r="Y1333" t="s">
        <v>1740</v>
      </c>
      <c r="AA1333" s="1">
        <f t="shared" ref="AA1333:AA1342" si="123">DATEVALUE(C1333)</f>
        <v>45944</v>
      </c>
      <c r="AB1333" s="2">
        <f t="shared" ref="AB1333:AB1342" si="124">MONTH(AA1333)</f>
        <v>10</v>
      </c>
      <c r="AC1333" s="2">
        <f t="shared" ref="AC1333:AC1342" si="125">YEAR(AA1333)</f>
        <v>2025</v>
      </c>
      <c r="AD1333" s="2" t="str">
        <f>IFERROR(VLOOKUP(A1333,'Aux Área'!$A$4:$B$123,2,0),"-")</f>
        <v>OPERAÇÃO</v>
      </c>
    </row>
    <row r="1334" spans="1:30" x14ac:dyDescent="0.3">
      <c r="A1334" t="s">
        <v>2574</v>
      </c>
      <c r="B1334" t="s">
        <v>2575</v>
      </c>
      <c r="C1334" t="s">
        <v>2576</v>
      </c>
      <c r="D1334" t="s">
        <v>2468</v>
      </c>
      <c r="E1334" t="s">
        <v>2469</v>
      </c>
      <c r="F1334" t="s">
        <v>2577</v>
      </c>
      <c r="G1334" t="s">
        <v>659</v>
      </c>
      <c r="H1334" t="s">
        <v>2215</v>
      </c>
      <c r="I1334" t="s">
        <v>667</v>
      </c>
      <c r="J1334" t="s">
        <v>97</v>
      </c>
      <c r="K1334" t="s">
        <v>98</v>
      </c>
      <c r="L1334" t="s">
        <v>84</v>
      </c>
      <c r="M1334" t="s">
        <v>38</v>
      </c>
      <c r="N1334" t="s">
        <v>668</v>
      </c>
      <c r="O1334" s="10">
        <v>846</v>
      </c>
      <c r="P1334" s="9">
        <v>0</v>
      </c>
      <c r="Q1334" t="s">
        <v>40</v>
      </c>
      <c r="R1334">
        <v>846</v>
      </c>
      <c r="S1334" s="9">
        <v>82.47</v>
      </c>
      <c r="T1334" s="26">
        <v>6.0510000000000002</v>
      </c>
      <c r="U1334" s="8">
        <v>499</v>
      </c>
      <c r="V1334" t="s">
        <v>2578</v>
      </c>
      <c r="W1334" t="s">
        <v>2007</v>
      </c>
      <c r="X1334" t="s">
        <v>42</v>
      </c>
      <c r="Y1334" t="s">
        <v>1740</v>
      </c>
      <c r="AA1334" s="1">
        <f t="shared" si="123"/>
        <v>45944</v>
      </c>
      <c r="AB1334" s="2">
        <f t="shared" si="124"/>
        <v>10</v>
      </c>
      <c r="AC1334" s="2">
        <f t="shared" si="125"/>
        <v>2025</v>
      </c>
      <c r="AD1334" s="2" t="str">
        <f>IFERROR(VLOOKUP(A1334,'Aux Área'!$A$4:$B$123,2,0),"-")</f>
        <v>APH</v>
      </c>
    </row>
    <row r="1335" spans="1:30" x14ac:dyDescent="0.3">
      <c r="A1335" t="s">
        <v>62</v>
      </c>
      <c r="B1335" t="s">
        <v>1455</v>
      </c>
      <c r="C1335" t="s">
        <v>2579</v>
      </c>
      <c r="D1335" t="s">
        <v>120</v>
      </c>
      <c r="E1335" t="s">
        <v>121</v>
      </c>
      <c r="F1335" t="s">
        <v>63</v>
      </c>
      <c r="G1335" t="s">
        <v>1500</v>
      </c>
      <c r="H1335" t="s">
        <v>36</v>
      </c>
      <c r="I1335" t="s">
        <v>37</v>
      </c>
      <c r="J1335" t="s">
        <v>165</v>
      </c>
      <c r="K1335" t="s">
        <v>166</v>
      </c>
      <c r="L1335" t="s">
        <v>167</v>
      </c>
      <c r="M1335" t="s">
        <v>38</v>
      </c>
      <c r="N1335" t="s">
        <v>39</v>
      </c>
      <c r="O1335" s="23">
        <v>321</v>
      </c>
      <c r="P1335" s="9">
        <v>9.6199999999999992</v>
      </c>
      <c r="Q1335" t="s">
        <v>40</v>
      </c>
      <c r="R1335">
        <v>33440</v>
      </c>
      <c r="S1335" s="9">
        <v>33.369999999999997</v>
      </c>
      <c r="T1335" s="26">
        <v>4.46</v>
      </c>
      <c r="U1335" s="8">
        <v>148.84</v>
      </c>
      <c r="V1335" t="s">
        <v>41</v>
      </c>
      <c r="W1335" t="s">
        <v>2007</v>
      </c>
      <c r="X1335" t="s">
        <v>42</v>
      </c>
      <c r="Y1335" t="s">
        <v>1740</v>
      </c>
      <c r="AA1335" s="1">
        <f t="shared" si="123"/>
        <v>45944</v>
      </c>
      <c r="AB1335" s="2">
        <f t="shared" si="124"/>
        <v>10</v>
      </c>
      <c r="AC1335" s="2">
        <f t="shared" si="125"/>
        <v>2025</v>
      </c>
      <c r="AD1335" s="2" t="str">
        <f>IFERROR(VLOOKUP(A1335,'Aux Área'!$A$4:$B$123,2,0),"-")</f>
        <v>CONSERVA</v>
      </c>
    </row>
    <row r="1336" spans="1:30" x14ac:dyDescent="0.3">
      <c r="A1336" t="s">
        <v>1069</v>
      </c>
      <c r="B1336" t="s">
        <v>1516</v>
      </c>
      <c r="C1336" t="s">
        <v>2580</v>
      </c>
      <c r="D1336" t="s">
        <v>102</v>
      </c>
      <c r="E1336" t="s">
        <v>816</v>
      </c>
      <c r="F1336" t="s">
        <v>1071</v>
      </c>
      <c r="G1336" t="s">
        <v>1500</v>
      </c>
      <c r="H1336" t="s">
        <v>36</v>
      </c>
      <c r="I1336" t="s">
        <v>37</v>
      </c>
      <c r="J1336" t="s">
        <v>1665</v>
      </c>
      <c r="K1336" t="s">
        <v>1666</v>
      </c>
      <c r="L1336" t="s">
        <v>301</v>
      </c>
      <c r="M1336" t="s">
        <v>38</v>
      </c>
      <c r="N1336" t="s">
        <v>39</v>
      </c>
      <c r="O1336" s="23">
        <v>232</v>
      </c>
      <c r="P1336" s="9">
        <v>9.0399999999999991</v>
      </c>
      <c r="Q1336" t="s">
        <v>40</v>
      </c>
      <c r="R1336">
        <v>8471</v>
      </c>
      <c r="S1336" s="9">
        <v>25.66</v>
      </c>
      <c r="T1336" s="26">
        <v>4.29</v>
      </c>
      <c r="U1336" s="8">
        <v>110.08</v>
      </c>
      <c r="V1336" t="s">
        <v>2581</v>
      </c>
      <c r="W1336" t="s">
        <v>2007</v>
      </c>
      <c r="X1336" t="s">
        <v>42</v>
      </c>
      <c r="Y1336" t="s">
        <v>1740</v>
      </c>
      <c r="AA1336" s="1">
        <f t="shared" si="123"/>
        <v>45944</v>
      </c>
      <c r="AB1336" s="2">
        <f t="shared" si="124"/>
        <v>10</v>
      </c>
      <c r="AC1336" s="2">
        <f t="shared" si="125"/>
        <v>2025</v>
      </c>
      <c r="AD1336" s="2" t="str">
        <f>IFERROR(VLOOKUP(A1336,'Aux Área'!$A$4:$B$123,2,0),"-")</f>
        <v>FACILITIES</v>
      </c>
    </row>
    <row r="1337" spans="1:30" x14ac:dyDescent="0.3">
      <c r="A1337" t="s">
        <v>1702</v>
      </c>
      <c r="B1337" t="s">
        <v>209</v>
      </c>
      <c r="C1337" t="s">
        <v>2582</v>
      </c>
      <c r="D1337" t="s">
        <v>1225</v>
      </c>
      <c r="E1337" t="s">
        <v>1226</v>
      </c>
      <c r="F1337" t="s">
        <v>653</v>
      </c>
      <c r="G1337" t="s">
        <v>1495</v>
      </c>
      <c r="H1337" t="s">
        <v>1704</v>
      </c>
      <c r="I1337" t="s">
        <v>1497</v>
      </c>
      <c r="J1337" t="s">
        <v>1766</v>
      </c>
      <c r="K1337" t="s">
        <v>242</v>
      </c>
      <c r="L1337" t="s">
        <v>110</v>
      </c>
      <c r="M1337" t="s">
        <v>38</v>
      </c>
      <c r="N1337" t="s">
        <v>638</v>
      </c>
      <c r="O1337" s="23">
        <v>0</v>
      </c>
      <c r="P1337" s="9">
        <v>0</v>
      </c>
      <c r="Q1337" t="s">
        <v>40</v>
      </c>
      <c r="R1337">
        <v>0</v>
      </c>
      <c r="S1337" s="9">
        <v>119.28</v>
      </c>
      <c r="T1337" s="26">
        <v>5.8879999999999999</v>
      </c>
      <c r="U1337" s="8">
        <v>702.28</v>
      </c>
      <c r="V1337" t="s">
        <v>41</v>
      </c>
      <c r="W1337" t="s">
        <v>652</v>
      </c>
      <c r="X1337" t="s">
        <v>42</v>
      </c>
      <c r="Y1337" t="s">
        <v>653</v>
      </c>
      <c r="AA1337" s="1">
        <f t="shared" si="123"/>
        <v>45945</v>
      </c>
      <c r="AB1337" s="2">
        <f t="shared" si="124"/>
        <v>10</v>
      </c>
      <c r="AC1337" s="2">
        <f t="shared" si="125"/>
        <v>2025</v>
      </c>
      <c r="AD1337" s="2" t="str">
        <f>IFERROR(VLOOKUP(A1337,'Aux Área'!$A$4:$B$123,2,0),"-")</f>
        <v>SÃO PEDRO</v>
      </c>
    </row>
    <row r="1338" spans="1:30" x14ac:dyDescent="0.3">
      <c r="A1338" t="s">
        <v>58</v>
      </c>
      <c r="B1338" t="s">
        <v>250</v>
      </c>
      <c r="C1338" t="s">
        <v>2583</v>
      </c>
      <c r="D1338" t="s">
        <v>87</v>
      </c>
      <c r="E1338" t="s">
        <v>88</v>
      </c>
      <c r="F1338" t="s">
        <v>59</v>
      </c>
      <c r="G1338" t="s">
        <v>1500</v>
      </c>
      <c r="H1338" t="s">
        <v>36</v>
      </c>
      <c r="I1338" t="s">
        <v>37</v>
      </c>
      <c r="J1338" t="s">
        <v>370</v>
      </c>
      <c r="K1338" t="s">
        <v>371</v>
      </c>
      <c r="L1338" t="s">
        <v>124</v>
      </c>
      <c r="M1338" t="s">
        <v>38</v>
      </c>
      <c r="N1338" t="s">
        <v>39</v>
      </c>
      <c r="O1338" s="23">
        <v>247</v>
      </c>
      <c r="P1338" s="9">
        <v>7.74</v>
      </c>
      <c r="Q1338" t="s">
        <v>40</v>
      </c>
      <c r="R1338">
        <v>43217</v>
      </c>
      <c r="S1338" s="9">
        <v>31.9</v>
      </c>
      <c r="T1338" s="26">
        <v>4.49</v>
      </c>
      <c r="U1338" s="8">
        <v>143.24</v>
      </c>
      <c r="V1338" t="s">
        <v>2584</v>
      </c>
      <c r="W1338" t="s">
        <v>2007</v>
      </c>
      <c r="X1338" t="s">
        <v>42</v>
      </c>
      <c r="Y1338" t="s">
        <v>1740</v>
      </c>
      <c r="AA1338" s="1">
        <f t="shared" si="123"/>
        <v>45945</v>
      </c>
      <c r="AB1338" s="2">
        <f t="shared" si="124"/>
        <v>10</v>
      </c>
      <c r="AC1338" s="2">
        <f t="shared" si="125"/>
        <v>2025</v>
      </c>
      <c r="AD1338" s="2" t="str">
        <f>IFERROR(VLOOKUP(A1338,'Aux Área'!$A$4:$B$123,2,0),"-")</f>
        <v>CONSERVA</v>
      </c>
    </row>
    <row r="1339" spans="1:30" x14ac:dyDescent="0.3">
      <c r="A1339" t="s">
        <v>1295</v>
      </c>
      <c r="B1339" t="s">
        <v>1753</v>
      </c>
      <c r="C1339" t="s">
        <v>2585</v>
      </c>
      <c r="D1339" t="s">
        <v>1297</v>
      </c>
      <c r="E1339" t="s">
        <v>2221</v>
      </c>
      <c r="F1339" t="s">
        <v>1299</v>
      </c>
      <c r="G1339" t="s">
        <v>1135</v>
      </c>
      <c r="H1339" t="s">
        <v>1301</v>
      </c>
      <c r="I1339" t="s">
        <v>839</v>
      </c>
      <c r="J1339" t="s">
        <v>1475</v>
      </c>
      <c r="K1339" t="s">
        <v>203</v>
      </c>
      <c r="L1339" t="s">
        <v>124</v>
      </c>
      <c r="M1339" t="s">
        <v>38</v>
      </c>
      <c r="N1339" t="s">
        <v>39</v>
      </c>
      <c r="O1339" s="23">
        <v>0</v>
      </c>
      <c r="P1339" s="23">
        <v>0</v>
      </c>
      <c r="Q1339" t="s">
        <v>40</v>
      </c>
      <c r="R1339" t="s">
        <v>15244</v>
      </c>
      <c r="S1339" s="9">
        <v>44.83</v>
      </c>
      <c r="T1339" s="26">
        <v>4.09</v>
      </c>
      <c r="U1339" s="8">
        <v>183.36</v>
      </c>
      <c r="V1339" t="s">
        <v>2586</v>
      </c>
      <c r="W1339" t="s">
        <v>2007</v>
      </c>
      <c r="X1339" t="s">
        <v>42</v>
      </c>
      <c r="Y1339" t="s">
        <v>1740</v>
      </c>
      <c r="AA1339" s="1">
        <f t="shared" si="123"/>
        <v>45945</v>
      </c>
      <c r="AB1339" s="2">
        <f t="shared" si="124"/>
        <v>10</v>
      </c>
      <c r="AC1339" s="2">
        <f t="shared" si="125"/>
        <v>2025</v>
      </c>
      <c r="AD1339" s="2" t="str">
        <f>IFERROR(VLOOKUP(A1339,'Aux Área'!$A$4:$B$123,2,0),"-")</f>
        <v>LUCCA JR - OP</v>
      </c>
    </row>
    <row r="1340" spans="1:30" x14ac:dyDescent="0.3">
      <c r="A1340" t="s">
        <v>54</v>
      </c>
      <c r="B1340" t="s">
        <v>319</v>
      </c>
      <c r="C1340" t="s">
        <v>2587</v>
      </c>
      <c r="D1340" t="s">
        <v>1480</v>
      </c>
      <c r="E1340" t="s">
        <v>1481</v>
      </c>
      <c r="F1340" t="s">
        <v>55</v>
      </c>
      <c r="G1340" t="s">
        <v>1500</v>
      </c>
      <c r="H1340" t="s">
        <v>36</v>
      </c>
      <c r="I1340" t="s">
        <v>37</v>
      </c>
      <c r="J1340" t="s">
        <v>1511</v>
      </c>
      <c r="K1340" t="s">
        <v>1512</v>
      </c>
      <c r="L1340" t="s">
        <v>1513</v>
      </c>
      <c r="M1340" t="s">
        <v>1514</v>
      </c>
      <c r="N1340" t="s">
        <v>39</v>
      </c>
      <c r="O1340" s="23">
        <v>303</v>
      </c>
      <c r="P1340" s="9">
        <v>9.3699999999999992</v>
      </c>
      <c r="Q1340" t="s">
        <v>40</v>
      </c>
      <c r="R1340">
        <v>18672</v>
      </c>
      <c r="S1340" s="9">
        <v>32.340000000000003</v>
      </c>
      <c r="T1340" s="26">
        <v>4.1900000000000004</v>
      </c>
      <c r="U1340" s="8">
        <v>135.5</v>
      </c>
      <c r="V1340" t="s">
        <v>2588</v>
      </c>
      <c r="W1340" t="s">
        <v>2007</v>
      </c>
      <c r="X1340" t="s">
        <v>42</v>
      </c>
      <c r="Y1340" t="s">
        <v>1740</v>
      </c>
      <c r="AA1340" s="1">
        <f t="shared" si="123"/>
        <v>45945</v>
      </c>
      <c r="AB1340" s="2">
        <f t="shared" si="124"/>
        <v>10</v>
      </c>
      <c r="AC1340" s="2">
        <f t="shared" si="125"/>
        <v>2025</v>
      </c>
      <c r="AD1340" s="2" t="str">
        <f>IFERROR(VLOOKUP(A1340,'Aux Área'!$A$4:$B$123,2,0),"-")</f>
        <v>ENGENHARIA</v>
      </c>
    </row>
    <row r="1341" spans="1:30" x14ac:dyDescent="0.3">
      <c r="A1341" t="s">
        <v>60</v>
      </c>
      <c r="B1341" t="s">
        <v>614</v>
      </c>
      <c r="C1341" t="s">
        <v>2589</v>
      </c>
      <c r="D1341" t="s">
        <v>1206</v>
      </c>
      <c r="E1341" t="s">
        <v>1207</v>
      </c>
      <c r="F1341" t="s">
        <v>61</v>
      </c>
      <c r="G1341" t="s">
        <v>1500</v>
      </c>
      <c r="H1341" t="s">
        <v>36</v>
      </c>
      <c r="I1341" t="s">
        <v>37</v>
      </c>
      <c r="J1341" t="s">
        <v>237</v>
      </c>
      <c r="K1341" t="s">
        <v>238</v>
      </c>
      <c r="L1341" t="s">
        <v>110</v>
      </c>
      <c r="M1341" t="s">
        <v>38</v>
      </c>
      <c r="N1341" t="s">
        <v>39</v>
      </c>
      <c r="O1341" s="23">
        <v>332</v>
      </c>
      <c r="P1341" s="9">
        <v>8.32</v>
      </c>
      <c r="Q1341" t="s">
        <v>40</v>
      </c>
      <c r="R1341">
        <v>13040</v>
      </c>
      <c r="S1341" s="9">
        <v>39.880000000000003</v>
      </c>
      <c r="T1341" s="26">
        <v>4.1900000000000004</v>
      </c>
      <c r="U1341" s="8">
        <v>167.1</v>
      </c>
      <c r="V1341" t="s">
        <v>41</v>
      </c>
      <c r="W1341" t="s">
        <v>2007</v>
      </c>
      <c r="X1341" t="s">
        <v>42</v>
      </c>
      <c r="Y1341" t="s">
        <v>1740</v>
      </c>
      <c r="AA1341" s="1">
        <f t="shared" si="123"/>
        <v>45945</v>
      </c>
      <c r="AB1341" s="2">
        <f t="shared" si="124"/>
        <v>10</v>
      </c>
      <c r="AC1341" s="2">
        <f t="shared" si="125"/>
        <v>2025</v>
      </c>
      <c r="AD1341" s="2" t="str">
        <f>IFERROR(VLOOKUP(A1341,'Aux Área'!$A$4:$B$123,2,0),"-")</f>
        <v>QSMS</v>
      </c>
    </row>
    <row r="1342" spans="1:30" x14ac:dyDescent="0.3">
      <c r="A1342" t="s">
        <v>2146</v>
      </c>
      <c r="B1342" t="s">
        <v>1800</v>
      </c>
      <c r="C1342" t="s">
        <v>2590</v>
      </c>
      <c r="D1342" t="s">
        <v>1841</v>
      </c>
      <c r="E1342" t="s">
        <v>1842</v>
      </c>
      <c r="F1342" t="s">
        <v>653</v>
      </c>
      <c r="G1342" t="s">
        <v>635</v>
      </c>
      <c r="H1342" t="s">
        <v>666</v>
      </c>
      <c r="I1342" t="s">
        <v>667</v>
      </c>
      <c r="J1342" t="s">
        <v>1681</v>
      </c>
      <c r="K1342" t="s">
        <v>1682</v>
      </c>
      <c r="L1342" t="s">
        <v>141</v>
      </c>
      <c r="M1342" t="s">
        <v>38</v>
      </c>
      <c r="N1342" t="s">
        <v>668</v>
      </c>
      <c r="O1342" s="23">
        <v>0</v>
      </c>
      <c r="P1342" s="9">
        <v>0</v>
      </c>
      <c r="Q1342" t="s">
        <v>40</v>
      </c>
      <c r="R1342">
        <v>0</v>
      </c>
      <c r="S1342" s="9">
        <v>101.31</v>
      </c>
      <c r="T1342" s="26">
        <v>6.49</v>
      </c>
      <c r="U1342" s="8">
        <v>657.47</v>
      </c>
      <c r="V1342" t="s">
        <v>41</v>
      </c>
      <c r="W1342" t="s">
        <v>652</v>
      </c>
      <c r="X1342" t="s">
        <v>42</v>
      </c>
      <c r="Y1342" t="s">
        <v>653</v>
      </c>
      <c r="AA1342" s="1">
        <f t="shared" si="123"/>
        <v>45945</v>
      </c>
      <c r="AB1342" s="2">
        <f t="shared" si="124"/>
        <v>10</v>
      </c>
      <c r="AC1342" s="2">
        <f t="shared" si="125"/>
        <v>2025</v>
      </c>
      <c r="AD1342" s="2" t="str">
        <f>IFERROR(VLOOKUP(A1342,'Aux Área'!$A$4:$B$123,2,0),"-")</f>
        <v>SÃO PEDRO</v>
      </c>
    </row>
    <row r="1343" spans="1:30" x14ac:dyDescent="0.3">
      <c r="A1343" t="s">
        <v>2146</v>
      </c>
      <c r="C1343" t="s">
        <v>15593</v>
      </c>
      <c r="F1343" t="s">
        <v>15689</v>
      </c>
      <c r="K1343" t="s">
        <v>1682</v>
      </c>
      <c r="N1343" t="s">
        <v>15690</v>
      </c>
      <c r="O1343" s="23">
        <v>0</v>
      </c>
      <c r="P1343" s="23">
        <v>0</v>
      </c>
      <c r="Q1343" t="s">
        <v>40</v>
      </c>
      <c r="R1343">
        <v>0</v>
      </c>
      <c r="S1343">
        <v>16.02</v>
      </c>
      <c r="U1343" s="8">
        <v>55.92</v>
      </c>
      <c r="W1343" t="s">
        <v>652</v>
      </c>
      <c r="X1343" t="s">
        <v>42</v>
      </c>
      <c r="Y1343" t="s">
        <v>653</v>
      </c>
      <c r="AA1343" s="1">
        <f>IFERROR(DATEVALUE(C1343),"-")</f>
        <v>45945</v>
      </c>
      <c r="AB1343" s="2">
        <f>IFERROR(MONTH(AA1343),"-")</f>
        <v>10</v>
      </c>
      <c r="AC1343" s="2">
        <f>IFERROR(YEAR(AA1343),"-")</f>
        <v>2025</v>
      </c>
      <c r="AD1343" s="2" t="str">
        <f>IFERROR(VLOOKUP(A1343,'Aux Área'!$A$4:$B$123,2,0),"-")</f>
        <v>SÃO PEDRO</v>
      </c>
    </row>
    <row r="1344" spans="1:30" x14ac:dyDescent="0.3">
      <c r="A1344" t="s">
        <v>76</v>
      </c>
      <c r="B1344" t="s">
        <v>380</v>
      </c>
      <c r="C1344" t="s">
        <v>2591</v>
      </c>
      <c r="D1344" t="s">
        <v>382</v>
      </c>
      <c r="E1344" t="s">
        <v>383</v>
      </c>
      <c r="F1344" t="s">
        <v>77</v>
      </c>
      <c r="G1344" t="s">
        <v>1500</v>
      </c>
      <c r="H1344" t="s">
        <v>36</v>
      </c>
      <c r="I1344" t="s">
        <v>37</v>
      </c>
      <c r="J1344" t="s">
        <v>237</v>
      </c>
      <c r="K1344" t="s">
        <v>238</v>
      </c>
      <c r="L1344" t="s">
        <v>110</v>
      </c>
      <c r="M1344" t="s">
        <v>38</v>
      </c>
      <c r="N1344" t="s">
        <v>39</v>
      </c>
      <c r="O1344" s="23">
        <v>366</v>
      </c>
      <c r="P1344" s="9">
        <v>8.7100000000000009</v>
      </c>
      <c r="Q1344" t="s">
        <v>40</v>
      </c>
      <c r="R1344">
        <v>30510</v>
      </c>
      <c r="S1344" s="9">
        <v>42</v>
      </c>
      <c r="T1344" s="26">
        <v>4.1900000000000004</v>
      </c>
      <c r="U1344" s="8">
        <v>175.98</v>
      </c>
      <c r="V1344" t="s">
        <v>41</v>
      </c>
      <c r="W1344" t="s">
        <v>2007</v>
      </c>
      <c r="X1344" t="s">
        <v>42</v>
      </c>
      <c r="Y1344" t="s">
        <v>1740</v>
      </c>
      <c r="AA1344" s="1">
        <f>DATEVALUE(C1344)</f>
        <v>45945</v>
      </c>
      <c r="AB1344" s="2">
        <f>MONTH(AA1344)</f>
        <v>10</v>
      </c>
      <c r="AC1344" s="2">
        <f>YEAR(AA1344)</f>
        <v>2025</v>
      </c>
      <c r="AD1344" s="2" t="str">
        <f>IFERROR(VLOOKUP(A1344,'Aux Área'!$A$4:$B$123,2,0),"-")</f>
        <v>QSMS</v>
      </c>
    </row>
    <row r="1345" spans="1:30" x14ac:dyDescent="0.3">
      <c r="A1345" t="s">
        <v>58</v>
      </c>
      <c r="B1345" t="s">
        <v>250</v>
      </c>
      <c r="C1345" t="s">
        <v>2592</v>
      </c>
      <c r="D1345" t="s">
        <v>87</v>
      </c>
      <c r="E1345" t="s">
        <v>88</v>
      </c>
      <c r="F1345" t="s">
        <v>59</v>
      </c>
      <c r="G1345" t="s">
        <v>1500</v>
      </c>
      <c r="H1345" t="s">
        <v>36</v>
      </c>
      <c r="I1345" t="s">
        <v>37</v>
      </c>
      <c r="J1345" t="s">
        <v>241</v>
      </c>
      <c r="K1345" t="s">
        <v>242</v>
      </c>
      <c r="L1345" t="s">
        <v>110</v>
      </c>
      <c r="M1345" t="s">
        <v>38</v>
      </c>
      <c r="N1345" t="s">
        <v>39</v>
      </c>
      <c r="O1345" s="23">
        <v>208</v>
      </c>
      <c r="P1345" s="9">
        <v>7.33</v>
      </c>
      <c r="Q1345" t="s">
        <v>40</v>
      </c>
      <c r="R1345">
        <v>43425</v>
      </c>
      <c r="S1345" s="9">
        <v>28.36</v>
      </c>
      <c r="T1345" s="26">
        <v>4.1900000000000004</v>
      </c>
      <c r="U1345" s="8">
        <v>118.83</v>
      </c>
      <c r="V1345" t="s">
        <v>41</v>
      </c>
      <c r="W1345" t="s">
        <v>2007</v>
      </c>
      <c r="X1345" t="s">
        <v>42</v>
      </c>
      <c r="Y1345" t="s">
        <v>1740</v>
      </c>
      <c r="AA1345" s="1">
        <f>DATEVALUE(C1345)</f>
        <v>45945</v>
      </c>
      <c r="AB1345" s="2">
        <f>MONTH(AA1345)</f>
        <v>10</v>
      </c>
      <c r="AC1345" s="2">
        <f>YEAR(AA1345)</f>
        <v>2025</v>
      </c>
      <c r="AD1345" s="2" t="str">
        <f>IFERROR(VLOOKUP(A1345,'Aux Área'!$A$4:$B$123,2,0),"-")</f>
        <v>CONSERVA</v>
      </c>
    </row>
    <row r="1346" spans="1:30" x14ac:dyDescent="0.3">
      <c r="A1346" t="s">
        <v>662</v>
      </c>
      <c r="B1346" t="s">
        <v>183</v>
      </c>
      <c r="C1346" t="s">
        <v>2593</v>
      </c>
      <c r="D1346" t="s">
        <v>1568</v>
      </c>
      <c r="E1346" t="s">
        <v>1569</v>
      </c>
      <c r="F1346" t="s">
        <v>653</v>
      </c>
      <c r="G1346" t="s">
        <v>1495</v>
      </c>
      <c r="H1346" t="s">
        <v>1571</v>
      </c>
      <c r="I1346" t="s">
        <v>1497</v>
      </c>
      <c r="J1346" t="s">
        <v>231</v>
      </c>
      <c r="K1346" t="s">
        <v>232</v>
      </c>
      <c r="L1346" t="s">
        <v>217</v>
      </c>
      <c r="M1346" t="s">
        <v>38</v>
      </c>
      <c r="N1346" t="s">
        <v>668</v>
      </c>
      <c r="O1346" s="23">
        <v>0</v>
      </c>
      <c r="P1346" s="9">
        <v>0</v>
      </c>
      <c r="Q1346" t="s">
        <v>40</v>
      </c>
      <c r="R1346">
        <v>0</v>
      </c>
      <c r="S1346" s="9">
        <v>87.59</v>
      </c>
      <c r="T1346" s="26">
        <v>5.99</v>
      </c>
      <c r="U1346" s="8">
        <v>524.69000000000005</v>
      </c>
      <c r="V1346" t="s">
        <v>2594</v>
      </c>
      <c r="W1346" t="s">
        <v>652</v>
      </c>
      <c r="X1346" t="s">
        <v>42</v>
      </c>
      <c r="Y1346" t="s">
        <v>653</v>
      </c>
      <c r="AA1346" s="1">
        <f>DATEVALUE(C1346)</f>
        <v>45945</v>
      </c>
      <c r="AB1346" s="2">
        <f>MONTH(AA1346)</f>
        <v>10</v>
      </c>
      <c r="AC1346" s="2">
        <f>YEAR(AA1346)</f>
        <v>2025</v>
      </c>
      <c r="AD1346" s="2" t="str">
        <f>IFERROR(VLOOKUP(A1346,'Aux Área'!$A$4:$B$123,2,0),"-")</f>
        <v>SÃO PEDRO</v>
      </c>
    </row>
    <row r="1347" spans="1:30" x14ac:dyDescent="0.3">
      <c r="A1347" t="s">
        <v>662</v>
      </c>
      <c r="C1347" t="s">
        <v>2593</v>
      </c>
      <c r="F1347" t="s">
        <v>15689</v>
      </c>
      <c r="K1347" t="s">
        <v>232</v>
      </c>
      <c r="N1347" t="s">
        <v>15690</v>
      </c>
      <c r="O1347" s="23">
        <v>0</v>
      </c>
      <c r="P1347" s="23">
        <v>0</v>
      </c>
      <c r="Q1347" t="s">
        <v>40</v>
      </c>
      <c r="R1347">
        <v>0</v>
      </c>
      <c r="S1347">
        <v>5.52</v>
      </c>
      <c r="U1347" s="8">
        <v>18.239999999999998</v>
      </c>
      <c r="W1347" t="s">
        <v>652</v>
      </c>
      <c r="X1347" t="s">
        <v>42</v>
      </c>
      <c r="Y1347" t="s">
        <v>653</v>
      </c>
      <c r="AA1347" s="1">
        <f>IFERROR(DATEVALUE(C1347),"-")</f>
        <v>45945</v>
      </c>
      <c r="AB1347" s="2">
        <f>IFERROR(MONTH(AA1347),"-")</f>
        <v>10</v>
      </c>
      <c r="AC1347" s="2">
        <f>IFERROR(YEAR(AA1347),"-")</f>
        <v>2025</v>
      </c>
      <c r="AD1347" s="2" t="str">
        <f>IFERROR(VLOOKUP(A1347,'Aux Área'!$A$4:$B$123,2,0),"-")</f>
        <v>SÃO PEDRO</v>
      </c>
    </row>
    <row r="1348" spans="1:30" x14ac:dyDescent="0.3">
      <c r="A1348" t="s">
        <v>44</v>
      </c>
      <c r="B1348" t="s">
        <v>478</v>
      </c>
      <c r="C1348" t="s">
        <v>2595</v>
      </c>
      <c r="D1348" t="s">
        <v>2176</v>
      </c>
      <c r="E1348" t="s">
        <v>2177</v>
      </c>
      <c r="F1348" t="s">
        <v>45</v>
      </c>
      <c r="G1348" t="s">
        <v>1500</v>
      </c>
      <c r="H1348" t="s">
        <v>36</v>
      </c>
      <c r="I1348" t="s">
        <v>37</v>
      </c>
      <c r="J1348" t="s">
        <v>241</v>
      </c>
      <c r="K1348" t="s">
        <v>242</v>
      </c>
      <c r="L1348" t="s">
        <v>110</v>
      </c>
      <c r="M1348" t="s">
        <v>38</v>
      </c>
      <c r="N1348" t="s">
        <v>111</v>
      </c>
      <c r="O1348" s="23">
        <v>322</v>
      </c>
      <c r="P1348" s="9">
        <v>10.210000000000001</v>
      </c>
      <c r="Q1348" t="s">
        <v>40</v>
      </c>
      <c r="R1348">
        <v>11372</v>
      </c>
      <c r="S1348" s="9">
        <v>31.54</v>
      </c>
      <c r="T1348" s="26">
        <v>4.74</v>
      </c>
      <c r="U1348" s="8">
        <v>149.51</v>
      </c>
      <c r="V1348" t="s">
        <v>41</v>
      </c>
      <c r="W1348" t="s">
        <v>2007</v>
      </c>
      <c r="X1348" t="s">
        <v>42</v>
      </c>
      <c r="Y1348" t="s">
        <v>1740</v>
      </c>
      <c r="AA1348" s="1">
        <f t="shared" ref="AA1348:AA1364" si="126">DATEVALUE(C1348)</f>
        <v>45945</v>
      </c>
      <c r="AB1348" s="2">
        <f t="shared" ref="AB1348:AB1364" si="127">MONTH(AA1348)</f>
        <v>10</v>
      </c>
      <c r="AC1348" s="2">
        <f t="shared" ref="AC1348:AC1364" si="128">YEAR(AA1348)</f>
        <v>2025</v>
      </c>
      <c r="AD1348" s="2" t="str">
        <f>IFERROR(VLOOKUP(A1348,'Aux Área'!$A$4:$B$123,2,0),"-")</f>
        <v>OPERAÇÃO</v>
      </c>
    </row>
    <row r="1349" spans="1:30" x14ac:dyDescent="0.3">
      <c r="A1349" t="s">
        <v>1096</v>
      </c>
      <c r="B1349" t="s">
        <v>1097</v>
      </c>
      <c r="C1349" t="s">
        <v>2596</v>
      </c>
      <c r="D1349" t="s">
        <v>664</v>
      </c>
      <c r="E1349" t="s">
        <v>665</v>
      </c>
      <c r="F1349" t="s">
        <v>653</v>
      </c>
      <c r="G1349" t="s">
        <v>1495</v>
      </c>
      <c r="H1349" t="s">
        <v>1496</v>
      </c>
      <c r="I1349" t="s">
        <v>1497</v>
      </c>
      <c r="J1349" t="s">
        <v>231</v>
      </c>
      <c r="K1349" t="s">
        <v>232</v>
      </c>
      <c r="L1349" t="s">
        <v>217</v>
      </c>
      <c r="M1349" t="s">
        <v>38</v>
      </c>
      <c r="N1349" t="s">
        <v>638</v>
      </c>
      <c r="O1349" s="23">
        <v>0</v>
      </c>
      <c r="P1349" s="9">
        <v>0</v>
      </c>
      <c r="Q1349" t="s">
        <v>40</v>
      </c>
      <c r="R1349">
        <v>0</v>
      </c>
      <c r="S1349" s="9">
        <v>128.66999999999999</v>
      </c>
      <c r="T1349" s="26">
        <v>5.85</v>
      </c>
      <c r="U1349" s="8">
        <v>752.72</v>
      </c>
      <c r="V1349" t="s">
        <v>2597</v>
      </c>
      <c r="W1349" t="s">
        <v>652</v>
      </c>
      <c r="X1349" t="s">
        <v>42</v>
      </c>
      <c r="Y1349" t="s">
        <v>653</v>
      </c>
      <c r="AA1349" s="1">
        <f t="shared" si="126"/>
        <v>45945</v>
      </c>
      <c r="AB1349" s="2">
        <f t="shared" si="127"/>
        <v>10</v>
      </c>
      <c r="AC1349" s="2">
        <f t="shared" si="128"/>
        <v>2025</v>
      </c>
      <c r="AD1349" s="2" t="str">
        <f>IFERROR(VLOOKUP(A1349,'Aux Área'!$A$4:$B$123,2,0),"-")</f>
        <v>SÃO PEDRO</v>
      </c>
    </row>
    <row r="1350" spans="1:30" x14ac:dyDescent="0.3">
      <c r="A1350" t="s">
        <v>54</v>
      </c>
      <c r="B1350" t="s">
        <v>319</v>
      </c>
      <c r="C1350" t="s">
        <v>2598</v>
      </c>
      <c r="D1350" t="s">
        <v>1480</v>
      </c>
      <c r="E1350" t="s">
        <v>1481</v>
      </c>
      <c r="F1350" t="s">
        <v>55</v>
      </c>
      <c r="G1350" t="s">
        <v>1500</v>
      </c>
      <c r="H1350" t="s">
        <v>36</v>
      </c>
      <c r="I1350" t="s">
        <v>37</v>
      </c>
      <c r="J1350" t="s">
        <v>237</v>
      </c>
      <c r="K1350" t="s">
        <v>238</v>
      </c>
      <c r="L1350" t="s">
        <v>110</v>
      </c>
      <c r="M1350" t="s">
        <v>38</v>
      </c>
      <c r="N1350" t="s">
        <v>39</v>
      </c>
      <c r="O1350" s="23">
        <v>410</v>
      </c>
      <c r="P1350" s="9">
        <v>9.0299999999999994</v>
      </c>
      <c r="Q1350" t="s">
        <v>40</v>
      </c>
      <c r="R1350">
        <v>19082</v>
      </c>
      <c r="S1350" s="9">
        <v>45.42</v>
      </c>
      <c r="T1350" s="26">
        <v>4.1900000000000004</v>
      </c>
      <c r="U1350" s="8">
        <v>190.31</v>
      </c>
      <c r="V1350" t="s">
        <v>41</v>
      </c>
      <c r="W1350" t="s">
        <v>2007</v>
      </c>
      <c r="X1350" t="s">
        <v>42</v>
      </c>
      <c r="Y1350" t="s">
        <v>1740</v>
      </c>
      <c r="AA1350" s="1">
        <f t="shared" si="126"/>
        <v>45945</v>
      </c>
      <c r="AB1350" s="2">
        <f t="shared" si="127"/>
        <v>10</v>
      </c>
      <c r="AC1350" s="2">
        <f t="shared" si="128"/>
        <v>2025</v>
      </c>
      <c r="AD1350" s="2" t="str">
        <f>IFERROR(VLOOKUP(A1350,'Aux Área'!$A$4:$B$123,2,0),"-")</f>
        <v>ENGENHARIA</v>
      </c>
    </row>
    <row r="1351" spans="1:30" x14ac:dyDescent="0.3">
      <c r="A1351" t="s">
        <v>2117</v>
      </c>
      <c r="B1351" t="s">
        <v>1946</v>
      </c>
      <c r="C1351" t="s">
        <v>2599</v>
      </c>
      <c r="D1351" t="s">
        <v>1948</v>
      </c>
      <c r="E1351" t="s">
        <v>1949</v>
      </c>
      <c r="F1351" t="s">
        <v>653</v>
      </c>
      <c r="G1351" t="s">
        <v>635</v>
      </c>
      <c r="H1351" t="s">
        <v>1804</v>
      </c>
      <c r="I1351" t="s">
        <v>1497</v>
      </c>
      <c r="J1351" t="s">
        <v>409</v>
      </c>
      <c r="K1351" t="s">
        <v>410</v>
      </c>
      <c r="L1351" t="s">
        <v>141</v>
      </c>
      <c r="M1351" t="s">
        <v>38</v>
      </c>
      <c r="N1351" t="s">
        <v>668</v>
      </c>
      <c r="O1351" s="23">
        <v>0</v>
      </c>
      <c r="P1351" s="9">
        <v>0</v>
      </c>
      <c r="Q1351" t="s">
        <v>40</v>
      </c>
      <c r="R1351">
        <v>0</v>
      </c>
      <c r="S1351" s="9">
        <v>79.150000000000006</v>
      </c>
      <c r="T1351" s="26">
        <v>6.09</v>
      </c>
      <c r="U1351" s="8">
        <v>482.02</v>
      </c>
      <c r="V1351" t="s">
        <v>2600</v>
      </c>
      <c r="W1351" t="s">
        <v>652</v>
      </c>
      <c r="X1351" t="s">
        <v>42</v>
      </c>
      <c r="Y1351" t="s">
        <v>653</v>
      </c>
      <c r="AA1351" s="1">
        <f t="shared" si="126"/>
        <v>45945</v>
      </c>
      <c r="AB1351" s="2">
        <f t="shared" si="127"/>
        <v>10</v>
      </c>
      <c r="AC1351" s="2">
        <f t="shared" si="128"/>
        <v>2025</v>
      </c>
      <c r="AD1351" s="2" t="str">
        <f>IFERROR(VLOOKUP(A1351,'Aux Área'!$A$4:$B$123,2,0),"-")</f>
        <v>SÃO PEDRO</v>
      </c>
    </row>
    <row r="1352" spans="1:30" x14ac:dyDescent="0.3">
      <c r="A1352" t="s">
        <v>2087</v>
      </c>
      <c r="B1352" t="s">
        <v>2088</v>
      </c>
      <c r="C1352" t="s">
        <v>2601</v>
      </c>
      <c r="D1352" t="s">
        <v>1948</v>
      </c>
      <c r="E1352" t="s">
        <v>1949</v>
      </c>
      <c r="F1352" t="s">
        <v>653</v>
      </c>
      <c r="G1352" t="s">
        <v>659</v>
      </c>
      <c r="H1352" t="s">
        <v>660</v>
      </c>
      <c r="I1352" t="s">
        <v>661</v>
      </c>
      <c r="J1352" t="s">
        <v>409</v>
      </c>
      <c r="K1352" t="s">
        <v>410</v>
      </c>
      <c r="L1352" t="s">
        <v>141</v>
      </c>
      <c r="M1352" t="s">
        <v>38</v>
      </c>
      <c r="N1352" t="s">
        <v>638</v>
      </c>
      <c r="O1352" s="23">
        <v>0</v>
      </c>
      <c r="P1352" s="9">
        <v>0</v>
      </c>
      <c r="Q1352" t="s">
        <v>40</v>
      </c>
      <c r="R1352">
        <v>0</v>
      </c>
      <c r="S1352" s="9">
        <v>30.02</v>
      </c>
      <c r="T1352" s="26">
        <v>5.99</v>
      </c>
      <c r="U1352" s="8">
        <v>179.82</v>
      </c>
      <c r="V1352" t="s">
        <v>2600</v>
      </c>
      <c r="W1352" t="s">
        <v>652</v>
      </c>
      <c r="X1352" t="s">
        <v>42</v>
      </c>
      <c r="Y1352" t="s">
        <v>653</v>
      </c>
      <c r="AA1352" s="1">
        <f t="shared" si="126"/>
        <v>45945</v>
      </c>
      <c r="AB1352" s="2">
        <f t="shared" si="127"/>
        <v>10</v>
      </c>
      <c r="AC1352" s="2">
        <f t="shared" si="128"/>
        <v>2025</v>
      </c>
      <c r="AD1352" s="2" t="str">
        <f>IFERROR(VLOOKUP(A1352,'Aux Área'!$A$4:$B$123,2,0),"-")</f>
        <v>SÃO PEDRO</v>
      </c>
    </row>
    <row r="1353" spans="1:30" x14ac:dyDescent="0.3">
      <c r="A1353" t="s">
        <v>64</v>
      </c>
      <c r="B1353" t="s">
        <v>332</v>
      </c>
      <c r="C1353" t="s">
        <v>2602</v>
      </c>
      <c r="D1353" t="s">
        <v>127</v>
      </c>
      <c r="E1353" t="s">
        <v>128</v>
      </c>
      <c r="F1353" t="s">
        <v>65</v>
      </c>
      <c r="G1353" t="s">
        <v>1500</v>
      </c>
      <c r="H1353" t="s">
        <v>36</v>
      </c>
      <c r="I1353" t="s">
        <v>37</v>
      </c>
      <c r="J1353" t="s">
        <v>1665</v>
      </c>
      <c r="K1353" t="s">
        <v>1666</v>
      </c>
      <c r="L1353" t="s">
        <v>301</v>
      </c>
      <c r="M1353" t="s">
        <v>38</v>
      </c>
      <c r="N1353" t="s">
        <v>39</v>
      </c>
      <c r="O1353" s="23">
        <v>358</v>
      </c>
      <c r="P1353" s="9">
        <v>9.2200000000000006</v>
      </c>
      <c r="Q1353" t="s">
        <v>40</v>
      </c>
      <c r="R1353">
        <v>22811</v>
      </c>
      <c r="S1353" s="9">
        <v>38.83</v>
      </c>
      <c r="T1353" s="26">
        <v>4.1900000000000004</v>
      </c>
      <c r="U1353" s="8">
        <v>162.69999999999999</v>
      </c>
      <c r="V1353" t="s">
        <v>2603</v>
      </c>
      <c r="W1353" t="s">
        <v>2007</v>
      </c>
      <c r="X1353" t="s">
        <v>42</v>
      </c>
      <c r="Y1353" t="s">
        <v>1740</v>
      </c>
      <c r="AA1353" s="1">
        <f t="shared" si="126"/>
        <v>45945</v>
      </c>
      <c r="AB1353" s="2">
        <f t="shared" si="127"/>
        <v>10</v>
      </c>
      <c r="AC1353" s="2">
        <f t="shared" si="128"/>
        <v>2025</v>
      </c>
      <c r="AD1353" s="2" t="str">
        <f>IFERROR(VLOOKUP(A1353,'Aux Área'!$A$4:$B$123,2,0),"-")</f>
        <v>ENGENHARIA</v>
      </c>
    </row>
    <row r="1354" spans="1:30" x14ac:dyDescent="0.3">
      <c r="A1354" t="s">
        <v>62</v>
      </c>
      <c r="B1354" t="s">
        <v>1455</v>
      </c>
      <c r="C1354" t="s">
        <v>2604</v>
      </c>
      <c r="D1354" t="s">
        <v>120</v>
      </c>
      <c r="E1354" t="s">
        <v>121</v>
      </c>
      <c r="F1354" t="s">
        <v>63</v>
      </c>
      <c r="G1354" t="s">
        <v>1500</v>
      </c>
      <c r="H1354" t="s">
        <v>36</v>
      </c>
      <c r="I1354" t="s">
        <v>37</v>
      </c>
      <c r="J1354" t="s">
        <v>165</v>
      </c>
      <c r="K1354" t="s">
        <v>166</v>
      </c>
      <c r="L1354" t="s">
        <v>167</v>
      </c>
      <c r="M1354" t="s">
        <v>38</v>
      </c>
      <c r="N1354" t="s">
        <v>39</v>
      </c>
      <c r="O1354" s="23">
        <v>360</v>
      </c>
      <c r="P1354" s="9">
        <v>9.85</v>
      </c>
      <c r="Q1354" t="s">
        <v>40</v>
      </c>
      <c r="R1354">
        <v>33800</v>
      </c>
      <c r="S1354" s="9">
        <v>36.54</v>
      </c>
      <c r="T1354" s="26">
        <v>4.4610000000000003</v>
      </c>
      <c r="U1354" s="8">
        <v>163</v>
      </c>
      <c r="V1354" t="s">
        <v>112</v>
      </c>
      <c r="W1354" t="s">
        <v>2007</v>
      </c>
      <c r="X1354" t="s">
        <v>42</v>
      </c>
      <c r="Y1354" t="s">
        <v>1740</v>
      </c>
      <c r="AA1354" s="1">
        <f t="shared" si="126"/>
        <v>45945</v>
      </c>
      <c r="AB1354" s="2">
        <f t="shared" si="127"/>
        <v>10</v>
      </c>
      <c r="AC1354" s="2">
        <f t="shared" si="128"/>
        <v>2025</v>
      </c>
      <c r="AD1354" s="2" t="str">
        <f>IFERROR(VLOOKUP(A1354,'Aux Área'!$A$4:$B$123,2,0),"-")</f>
        <v>CONSERVA</v>
      </c>
    </row>
    <row r="1355" spans="1:30" x14ac:dyDescent="0.3">
      <c r="A1355" t="s">
        <v>52</v>
      </c>
      <c r="B1355" t="s">
        <v>1449</v>
      </c>
      <c r="C1355" t="s">
        <v>2605</v>
      </c>
      <c r="D1355" t="s">
        <v>391</v>
      </c>
      <c r="E1355" t="s">
        <v>392</v>
      </c>
      <c r="F1355" t="s">
        <v>53</v>
      </c>
      <c r="G1355" t="s">
        <v>1500</v>
      </c>
      <c r="H1355" t="s">
        <v>36</v>
      </c>
      <c r="I1355" t="s">
        <v>37</v>
      </c>
      <c r="J1355" t="s">
        <v>541</v>
      </c>
      <c r="K1355" t="s">
        <v>276</v>
      </c>
      <c r="L1355" t="s">
        <v>124</v>
      </c>
      <c r="M1355" t="s">
        <v>38</v>
      </c>
      <c r="N1355" t="s">
        <v>39</v>
      </c>
      <c r="O1355" s="23">
        <v>467</v>
      </c>
      <c r="P1355" s="9">
        <v>11.22</v>
      </c>
      <c r="Q1355" t="s">
        <v>40</v>
      </c>
      <c r="R1355">
        <v>23505</v>
      </c>
      <c r="S1355" s="9">
        <v>41.62</v>
      </c>
      <c r="T1355" s="26">
        <v>4.29</v>
      </c>
      <c r="U1355" s="8">
        <v>178.55</v>
      </c>
      <c r="V1355" t="s">
        <v>112</v>
      </c>
      <c r="W1355" t="s">
        <v>2007</v>
      </c>
      <c r="X1355" t="s">
        <v>42</v>
      </c>
      <c r="Y1355" t="s">
        <v>1740</v>
      </c>
      <c r="AA1355" s="1">
        <f t="shared" si="126"/>
        <v>45945</v>
      </c>
      <c r="AB1355" s="2">
        <f t="shared" si="127"/>
        <v>10</v>
      </c>
      <c r="AC1355" s="2">
        <f t="shared" si="128"/>
        <v>2025</v>
      </c>
      <c r="AD1355" s="2" t="str">
        <f>IFERROR(VLOOKUP(A1355,'Aux Área'!$A$4:$B$123,2,0),"-")</f>
        <v>OPERAÇÃO</v>
      </c>
    </row>
    <row r="1356" spans="1:30" x14ac:dyDescent="0.3">
      <c r="A1356" t="s">
        <v>60</v>
      </c>
      <c r="B1356" t="s">
        <v>614</v>
      </c>
      <c r="C1356" t="s">
        <v>2606</v>
      </c>
      <c r="D1356" t="s">
        <v>1206</v>
      </c>
      <c r="E1356" t="s">
        <v>1207</v>
      </c>
      <c r="F1356" t="s">
        <v>61</v>
      </c>
      <c r="G1356" t="s">
        <v>1500</v>
      </c>
      <c r="H1356" t="s">
        <v>36</v>
      </c>
      <c r="I1356" t="s">
        <v>37</v>
      </c>
      <c r="J1356" t="s">
        <v>237</v>
      </c>
      <c r="K1356" t="s">
        <v>238</v>
      </c>
      <c r="L1356" t="s">
        <v>110</v>
      </c>
      <c r="M1356" t="s">
        <v>38</v>
      </c>
      <c r="N1356" t="s">
        <v>39</v>
      </c>
      <c r="O1356" s="23">
        <v>329</v>
      </c>
      <c r="P1356" s="9">
        <v>9.19</v>
      </c>
      <c r="Q1356" t="s">
        <v>40</v>
      </c>
      <c r="R1356">
        <v>13369</v>
      </c>
      <c r="S1356" s="9">
        <v>35.81</v>
      </c>
      <c r="T1356" s="26">
        <v>4.1980000000000004</v>
      </c>
      <c r="U1356" s="8">
        <v>150.34</v>
      </c>
      <c r="V1356" t="s">
        <v>41</v>
      </c>
      <c r="W1356" t="s">
        <v>2007</v>
      </c>
      <c r="X1356" t="s">
        <v>42</v>
      </c>
      <c r="Y1356" t="s">
        <v>1740</v>
      </c>
      <c r="AA1356" s="1">
        <f t="shared" si="126"/>
        <v>45945</v>
      </c>
      <c r="AB1356" s="2">
        <f t="shared" si="127"/>
        <v>10</v>
      </c>
      <c r="AC1356" s="2">
        <f t="shared" si="128"/>
        <v>2025</v>
      </c>
      <c r="AD1356" s="2" t="str">
        <f>IFERROR(VLOOKUP(A1356,'Aux Área'!$A$4:$B$123,2,0),"-")</f>
        <v>QSMS</v>
      </c>
    </row>
    <row r="1357" spans="1:30" x14ac:dyDescent="0.3">
      <c r="A1357" t="s">
        <v>1702</v>
      </c>
      <c r="B1357" t="s">
        <v>209</v>
      </c>
      <c r="C1357" t="s">
        <v>2607</v>
      </c>
      <c r="D1357" t="s">
        <v>1225</v>
      </c>
      <c r="E1357" t="s">
        <v>1226</v>
      </c>
      <c r="F1357" t="s">
        <v>653</v>
      </c>
      <c r="G1357" t="s">
        <v>1495</v>
      </c>
      <c r="H1357" t="s">
        <v>1704</v>
      </c>
      <c r="I1357" t="s">
        <v>1497</v>
      </c>
      <c r="J1357" t="s">
        <v>231</v>
      </c>
      <c r="K1357" t="s">
        <v>232</v>
      </c>
      <c r="L1357" t="s">
        <v>217</v>
      </c>
      <c r="M1357" t="s">
        <v>38</v>
      </c>
      <c r="N1357" t="s">
        <v>638</v>
      </c>
      <c r="O1357" s="23">
        <v>0</v>
      </c>
      <c r="P1357" s="9">
        <v>0</v>
      </c>
      <c r="Q1357" t="s">
        <v>40</v>
      </c>
      <c r="R1357">
        <v>0</v>
      </c>
      <c r="S1357" s="9">
        <v>192</v>
      </c>
      <c r="T1357" s="26">
        <v>5.85</v>
      </c>
      <c r="U1357" s="8">
        <v>1123.21</v>
      </c>
      <c r="V1357" t="s">
        <v>2608</v>
      </c>
      <c r="W1357" t="s">
        <v>652</v>
      </c>
      <c r="X1357" t="s">
        <v>42</v>
      </c>
      <c r="Y1357" t="s">
        <v>653</v>
      </c>
      <c r="AA1357" s="1">
        <f t="shared" si="126"/>
        <v>45945</v>
      </c>
      <c r="AB1357" s="2">
        <f t="shared" si="127"/>
        <v>10</v>
      </c>
      <c r="AC1357" s="2">
        <f t="shared" si="128"/>
        <v>2025</v>
      </c>
      <c r="AD1357" s="2" t="str">
        <f>IFERROR(VLOOKUP(A1357,'Aux Área'!$A$4:$B$123,2,0),"-")</f>
        <v>SÃO PEDRO</v>
      </c>
    </row>
    <row r="1358" spans="1:30" x14ac:dyDescent="0.3">
      <c r="A1358" t="s">
        <v>50</v>
      </c>
      <c r="B1358" t="s">
        <v>324</v>
      </c>
      <c r="C1358" t="s">
        <v>2609</v>
      </c>
      <c r="D1358" t="s">
        <v>326</v>
      </c>
      <c r="E1358" t="s">
        <v>327</v>
      </c>
      <c r="F1358" t="s">
        <v>51</v>
      </c>
      <c r="G1358" t="s">
        <v>1500</v>
      </c>
      <c r="H1358" t="s">
        <v>36</v>
      </c>
      <c r="I1358" t="s">
        <v>37</v>
      </c>
      <c r="J1358" t="s">
        <v>237</v>
      </c>
      <c r="K1358" t="s">
        <v>238</v>
      </c>
      <c r="L1358" t="s">
        <v>110</v>
      </c>
      <c r="M1358" t="s">
        <v>38</v>
      </c>
      <c r="N1358" t="s">
        <v>39</v>
      </c>
      <c r="O1358" s="23">
        <v>264</v>
      </c>
      <c r="P1358" s="9">
        <v>6.51</v>
      </c>
      <c r="Q1358" t="s">
        <v>40</v>
      </c>
      <c r="R1358">
        <v>11698</v>
      </c>
      <c r="S1358" s="9">
        <v>40.58</v>
      </c>
      <c r="T1358" s="26">
        <v>4.1900000000000004</v>
      </c>
      <c r="U1358" s="8">
        <v>170.03</v>
      </c>
      <c r="V1358" t="s">
        <v>41</v>
      </c>
      <c r="W1358" t="s">
        <v>2007</v>
      </c>
      <c r="X1358" t="s">
        <v>42</v>
      </c>
      <c r="Y1358" t="s">
        <v>1740</v>
      </c>
      <c r="AA1358" s="1">
        <f t="shared" si="126"/>
        <v>45945</v>
      </c>
      <c r="AB1358" s="2">
        <f t="shared" si="127"/>
        <v>10</v>
      </c>
      <c r="AC1358" s="2">
        <f t="shared" si="128"/>
        <v>2025</v>
      </c>
      <c r="AD1358" s="2" t="str">
        <f>IFERROR(VLOOKUP(A1358,'Aux Área'!$A$4:$B$123,2,0),"-")</f>
        <v>TI</v>
      </c>
    </row>
    <row r="1359" spans="1:30" x14ac:dyDescent="0.3">
      <c r="A1359" t="s">
        <v>30</v>
      </c>
      <c r="B1359" t="s">
        <v>453</v>
      </c>
      <c r="C1359" t="s">
        <v>2610</v>
      </c>
      <c r="D1359" t="s">
        <v>2142</v>
      </c>
      <c r="E1359" t="s">
        <v>2143</v>
      </c>
      <c r="F1359" t="s">
        <v>34</v>
      </c>
      <c r="G1359" t="s">
        <v>1500</v>
      </c>
      <c r="H1359" t="s">
        <v>36</v>
      </c>
      <c r="I1359" t="s">
        <v>37</v>
      </c>
      <c r="J1359" t="s">
        <v>165</v>
      </c>
      <c r="K1359" t="s">
        <v>166</v>
      </c>
      <c r="L1359" t="s">
        <v>167</v>
      </c>
      <c r="M1359" t="s">
        <v>38</v>
      </c>
      <c r="N1359" t="s">
        <v>39</v>
      </c>
      <c r="O1359" s="23">
        <v>187</v>
      </c>
      <c r="P1359" s="9">
        <v>9.3699999999999992</v>
      </c>
      <c r="Q1359" t="s">
        <v>40</v>
      </c>
      <c r="R1359">
        <v>10276</v>
      </c>
      <c r="S1359" s="9">
        <v>19.96</v>
      </c>
      <c r="T1359" s="26">
        <v>4.4610000000000003</v>
      </c>
      <c r="U1359" s="8">
        <v>89.04</v>
      </c>
      <c r="V1359" t="s">
        <v>41</v>
      </c>
      <c r="W1359" t="s">
        <v>2007</v>
      </c>
      <c r="X1359" t="s">
        <v>42</v>
      </c>
      <c r="Y1359" t="s">
        <v>1740</v>
      </c>
      <c r="AA1359" s="1">
        <f t="shared" si="126"/>
        <v>45945</v>
      </c>
      <c r="AB1359" s="2">
        <f t="shared" si="127"/>
        <v>10</v>
      </c>
      <c r="AC1359" s="2">
        <f t="shared" si="128"/>
        <v>2025</v>
      </c>
      <c r="AD1359" s="2" t="str">
        <f>IFERROR(VLOOKUP(A1359,'Aux Área'!$A$4:$B$123,2,0),"-")</f>
        <v>OPERAÇÃO</v>
      </c>
    </row>
    <row r="1360" spans="1:30" x14ac:dyDescent="0.3">
      <c r="A1360" t="s">
        <v>44</v>
      </c>
      <c r="B1360" t="s">
        <v>478</v>
      </c>
      <c r="C1360" t="s">
        <v>2611</v>
      </c>
      <c r="D1360" t="s">
        <v>2176</v>
      </c>
      <c r="E1360" t="s">
        <v>2177</v>
      </c>
      <c r="F1360" t="s">
        <v>45</v>
      </c>
      <c r="G1360" t="s">
        <v>1500</v>
      </c>
      <c r="H1360" t="s">
        <v>36</v>
      </c>
      <c r="I1360" t="s">
        <v>37</v>
      </c>
      <c r="J1360" t="s">
        <v>241</v>
      </c>
      <c r="K1360" t="s">
        <v>242</v>
      </c>
      <c r="L1360" t="s">
        <v>110</v>
      </c>
      <c r="M1360" t="s">
        <v>38</v>
      </c>
      <c r="N1360" t="s">
        <v>39</v>
      </c>
      <c r="O1360" s="23">
        <v>474</v>
      </c>
      <c r="P1360" s="9">
        <v>12.93</v>
      </c>
      <c r="Q1360" t="s">
        <v>40</v>
      </c>
      <c r="R1360">
        <v>11846</v>
      </c>
      <c r="S1360" s="9">
        <v>36.659999999999997</v>
      </c>
      <c r="T1360" s="26">
        <v>4.1900000000000004</v>
      </c>
      <c r="U1360" s="8">
        <v>153.59</v>
      </c>
      <c r="V1360" t="s">
        <v>41</v>
      </c>
      <c r="W1360" t="s">
        <v>2007</v>
      </c>
      <c r="X1360" t="s">
        <v>42</v>
      </c>
      <c r="Y1360" t="s">
        <v>1740</v>
      </c>
      <c r="AA1360" s="1">
        <f t="shared" si="126"/>
        <v>45946</v>
      </c>
      <c r="AB1360" s="2">
        <f t="shared" si="127"/>
        <v>10</v>
      </c>
      <c r="AC1360" s="2">
        <f t="shared" si="128"/>
        <v>2025</v>
      </c>
      <c r="AD1360" s="2" t="str">
        <f>IFERROR(VLOOKUP(A1360,'Aux Área'!$A$4:$B$123,2,0),"-")</f>
        <v>OPERAÇÃO</v>
      </c>
    </row>
    <row r="1361" spans="1:30" x14ac:dyDescent="0.3">
      <c r="A1361" t="s">
        <v>1945</v>
      </c>
      <c r="B1361" t="s">
        <v>2124</v>
      </c>
      <c r="C1361" t="s">
        <v>2612</v>
      </c>
      <c r="D1361" t="s">
        <v>1802</v>
      </c>
      <c r="E1361" t="s">
        <v>1803</v>
      </c>
      <c r="F1361" t="s">
        <v>653</v>
      </c>
      <c r="G1361" t="s">
        <v>1495</v>
      </c>
      <c r="H1361" t="s">
        <v>1804</v>
      </c>
      <c r="I1361" t="s">
        <v>1497</v>
      </c>
      <c r="J1361" t="s">
        <v>231</v>
      </c>
      <c r="K1361" t="s">
        <v>232</v>
      </c>
      <c r="L1361" t="s">
        <v>217</v>
      </c>
      <c r="M1361" t="s">
        <v>38</v>
      </c>
      <c r="N1361" t="s">
        <v>668</v>
      </c>
      <c r="O1361" s="23">
        <v>0</v>
      </c>
      <c r="P1361" s="9">
        <v>0</v>
      </c>
      <c r="Q1361" t="s">
        <v>40</v>
      </c>
      <c r="R1361">
        <v>0</v>
      </c>
      <c r="S1361" s="9">
        <v>118.15</v>
      </c>
      <c r="T1361" s="26">
        <v>5.99</v>
      </c>
      <c r="U1361" s="8">
        <v>707.72</v>
      </c>
      <c r="V1361" t="s">
        <v>2613</v>
      </c>
      <c r="W1361" t="s">
        <v>652</v>
      </c>
      <c r="X1361" t="s">
        <v>42</v>
      </c>
      <c r="Y1361" t="s">
        <v>653</v>
      </c>
      <c r="AA1361" s="1">
        <f t="shared" si="126"/>
        <v>45946</v>
      </c>
      <c r="AB1361" s="2">
        <f t="shared" si="127"/>
        <v>10</v>
      </c>
      <c r="AC1361" s="2">
        <f t="shared" si="128"/>
        <v>2025</v>
      </c>
      <c r="AD1361" s="2" t="str">
        <f>IFERROR(VLOOKUP(A1361,'Aux Área'!$A$4:$B$123,2,0),"-")</f>
        <v>SÃO PEDRO</v>
      </c>
    </row>
    <row r="1362" spans="1:30" x14ac:dyDescent="0.3">
      <c r="A1362" t="s">
        <v>58</v>
      </c>
      <c r="B1362" t="s">
        <v>250</v>
      </c>
      <c r="C1362" t="s">
        <v>2614</v>
      </c>
      <c r="D1362" t="s">
        <v>87</v>
      </c>
      <c r="E1362" t="s">
        <v>88</v>
      </c>
      <c r="F1362" t="s">
        <v>59</v>
      </c>
      <c r="G1362" t="s">
        <v>1500</v>
      </c>
      <c r="H1362" t="s">
        <v>36</v>
      </c>
      <c r="I1362" t="s">
        <v>37</v>
      </c>
      <c r="J1362" t="s">
        <v>356</v>
      </c>
      <c r="K1362" t="s">
        <v>357</v>
      </c>
      <c r="L1362" t="s">
        <v>124</v>
      </c>
      <c r="M1362" t="s">
        <v>38</v>
      </c>
      <c r="N1362" t="s">
        <v>39</v>
      </c>
      <c r="O1362" s="23">
        <v>229</v>
      </c>
      <c r="P1362" s="9">
        <v>6.69</v>
      </c>
      <c r="Q1362" t="s">
        <v>40</v>
      </c>
      <c r="R1362">
        <v>43654</v>
      </c>
      <c r="S1362" s="9">
        <v>34.25</v>
      </c>
      <c r="T1362" s="26">
        <v>4.3899999999999997</v>
      </c>
      <c r="U1362" s="8">
        <v>150.37</v>
      </c>
      <c r="V1362" t="s">
        <v>2615</v>
      </c>
      <c r="W1362" t="s">
        <v>2007</v>
      </c>
      <c r="X1362" t="s">
        <v>42</v>
      </c>
      <c r="Y1362" t="s">
        <v>1740</v>
      </c>
      <c r="AA1362" s="1">
        <f t="shared" si="126"/>
        <v>45946</v>
      </c>
      <c r="AB1362" s="2">
        <f t="shared" si="127"/>
        <v>10</v>
      </c>
      <c r="AC1362" s="2">
        <f t="shared" si="128"/>
        <v>2025</v>
      </c>
      <c r="AD1362" s="2" t="str">
        <f>IFERROR(VLOOKUP(A1362,'Aux Área'!$A$4:$B$123,2,0),"-")</f>
        <v>CONSERVA</v>
      </c>
    </row>
    <row r="1363" spans="1:30" x14ac:dyDescent="0.3">
      <c r="A1363" t="s">
        <v>1785</v>
      </c>
      <c r="B1363" t="s">
        <v>1786</v>
      </c>
      <c r="C1363" t="s">
        <v>2616</v>
      </c>
      <c r="D1363" t="s">
        <v>1850</v>
      </c>
      <c r="E1363" t="s">
        <v>1851</v>
      </c>
      <c r="F1363" t="s">
        <v>653</v>
      </c>
      <c r="G1363" t="s">
        <v>1495</v>
      </c>
      <c r="H1363" t="s">
        <v>1788</v>
      </c>
      <c r="I1363" t="s">
        <v>839</v>
      </c>
      <c r="J1363" t="s">
        <v>172</v>
      </c>
      <c r="K1363" t="s">
        <v>173</v>
      </c>
      <c r="L1363" t="s">
        <v>124</v>
      </c>
      <c r="M1363" t="s">
        <v>38</v>
      </c>
      <c r="N1363" t="s">
        <v>638</v>
      </c>
      <c r="O1363" s="23">
        <v>0</v>
      </c>
      <c r="P1363" s="9">
        <v>0</v>
      </c>
      <c r="Q1363" t="s">
        <v>40</v>
      </c>
      <c r="R1363">
        <v>0</v>
      </c>
      <c r="S1363" s="9">
        <v>150</v>
      </c>
      <c r="T1363" s="26">
        <v>5.99</v>
      </c>
      <c r="U1363" s="8">
        <v>898.5</v>
      </c>
      <c r="V1363" t="s">
        <v>2617</v>
      </c>
      <c r="W1363" t="s">
        <v>652</v>
      </c>
      <c r="X1363" t="s">
        <v>42</v>
      </c>
      <c r="Y1363" t="s">
        <v>653</v>
      </c>
      <c r="AA1363" s="1">
        <f t="shared" si="126"/>
        <v>45946</v>
      </c>
      <c r="AB1363" s="2">
        <f t="shared" si="127"/>
        <v>10</v>
      </c>
      <c r="AC1363" s="2">
        <f t="shared" si="128"/>
        <v>2025</v>
      </c>
      <c r="AD1363" s="2" t="str">
        <f>IFERROR(VLOOKUP(A1363,'Aux Área'!$A$4:$B$123,2,0),"-")</f>
        <v>SÃO PEDRO</v>
      </c>
    </row>
    <row r="1364" spans="1:30" x14ac:dyDescent="0.3">
      <c r="A1364" t="s">
        <v>662</v>
      </c>
      <c r="B1364" t="s">
        <v>183</v>
      </c>
      <c r="C1364" t="s">
        <v>2618</v>
      </c>
      <c r="D1364" t="s">
        <v>1568</v>
      </c>
      <c r="E1364" t="s">
        <v>1569</v>
      </c>
      <c r="F1364" t="s">
        <v>653</v>
      </c>
      <c r="G1364" t="s">
        <v>1495</v>
      </c>
      <c r="H1364" t="s">
        <v>1571</v>
      </c>
      <c r="I1364" t="s">
        <v>1497</v>
      </c>
      <c r="J1364" t="s">
        <v>231</v>
      </c>
      <c r="K1364" t="s">
        <v>232</v>
      </c>
      <c r="L1364" t="s">
        <v>217</v>
      </c>
      <c r="M1364" t="s">
        <v>38</v>
      </c>
      <c r="N1364" t="s">
        <v>668</v>
      </c>
      <c r="O1364" s="23">
        <v>0</v>
      </c>
      <c r="P1364" s="9">
        <v>0</v>
      </c>
      <c r="Q1364" t="s">
        <v>40</v>
      </c>
      <c r="R1364">
        <v>0</v>
      </c>
      <c r="S1364" s="9">
        <v>88.03</v>
      </c>
      <c r="T1364" s="26">
        <v>5.99</v>
      </c>
      <c r="U1364" s="8">
        <v>527.30999999999995</v>
      </c>
      <c r="V1364" t="s">
        <v>2619</v>
      </c>
      <c r="W1364" t="s">
        <v>652</v>
      </c>
      <c r="X1364" t="s">
        <v>42</v>
      </c>
      <c r="Y1364" t="s">
        <v>653</v>
      </c>
      <c r="AA1364" s="1">
        <f t="shared" si="126"/>
        <v>45946</v>
      </c>
      <c r="AB1364" s="2">
        <f t="shared" si="127"/>
        <v>10</v>
      </c>
      <c r="AC1364" s="2">
        <f t="shared" si="128"/>
        <v>2025</v>
      </c>
      <c r="AD1364" s="2" t="str">
        <f>IFERROR(VLOOKUP(A1364,'Aux Área'!$A$4:$B$123,2,0),"-")</f>
        <v>SÃO PEDRO</v>
      </c>
    </row>
    <row r="1365" spans="1:30" x14ac:dyDescent="0.3">
      <c r="A1365" t="s">
        <v>662</v>
      </c>
      <c r="C1365" t="s">
        <v>2618</v>
      </c>
      <c r="F1365" t="s">
        <v>15689</v>
      </c>
      <c r="K1365" t="s">
        <v>232</v>
      </c>
      <c r="N1365" t="s">
        <v>15690</v>
      </c>
      <c r="O1365" s="23">
        <v>0</v>
      </c>
      <c r="P1365" s="23">
        <v>0</v>
      </c>
      <c r="Q1365" t="s">
        <v>40</v>
      </c>
      <c r="R1365">
        <v>0</v>
      </c>
      <c r="S1365">
        <v>8</v>
      </c>
      <c r="U1365" s="8">
        <v>26.4</v>
      </c>
      <c r="W1365" t="s">
        <v>652</v>
      </c>
      <c r="X1365" t="s">
        <v>42</v>
      </c>
      <c r="Y1365" t="s">
        <v>653</v>
      </c>
      <c r="AA1365" s="1">
        <f>IFERROR(DATEVALUE(C1365),"-")</f>
        <v>45946</v>
      </c>
      <c r="AB1365" s="2">
        <f>IFERROR(MONTH(AA1365),"-")</f>
        <v>10</v>
      </c>
      <c r="AC1365" s="2">
        <f>IFERROR(YEAR(AA1365),"-")</f>
        <v>2025</v>
      </c>
      <c r="AD1365" s="2" t="str">
        <f>IFERROR(VLOOKUP(A1365,'Aux Área'!$A$4:$B$123,2,0),"-")</f>
        <v>SÃO PEDRO</v>
      </c>
    </row>
    <row r="1366" spans="1:30" x14ac:dyDescent="0.3">
      <c r="A1366" t="s">
        <v>2271</v>
      </c>
      <c r="B1366" t="s">
        <v>2272</v>
      </c>
      <c r="C1366" t="s">
        <v>2620</v>
      </c>
      <c r="D1366" t="s">
        <v>2253</v>
      </c>
      <c r="E1366" t="s">
        <v>2254</v>
      </c>
      <c r="F1366" t="s">
        <v>2274</v>
      </c>
      <c r="G1366" t="s">
        <v>1135</v>
      </c>
      <c r="H1366" t="s">
        <v>2275</v>
      </c>
      <c r="I1366" t="s">
        <v>1497</v>
      </c>
      <c r="J1366" t="s">
        <v>188</v>
      </c>
      <c r="K1366" t="s">
        <v>189</v>
      </c>
      <c r="L1366" t="s">
        <v>190</v>
      </c>
      <c r="M1366" t="s">
        <v>38</v>
      </c>
      <c r="N1366" t="s">
        <v>39</v>
      </c>
      <c r="O1366" s="23">
        <v>337</v>
      </c>
      <c r="P1366" s="9">
        <v>7.46</v>
      </c>
      <c r="Q1366" t="s">
        <v>40</v>
      </c>
      <c r="R1366">
        <v>400</v>
      </c>
      <c r="S1366" s="9">
        <v>45.15</v>
      </c>
      <c r="T1366" s="26">
        <v>4.3899999999999997</v>
      </c>
      <c r="U1366" s="8">
        <v>198.21</v>
      </c>
      <c r="V1366" t="s">
        <v>41</v>
      </c>
      <c r="W1366" t="s">
        <v>2276</v>
      </c>
      <c r="X1366" t="s">
        <v>42</v>
      </c>
      <c r="Y1366" t="s">
        <v>2277</v>
      </c>
      <c r="AA1366" s="1">
        <f t="shared" ref="AA1366:AA1410" si="129">DATEVALUE(C1366)</f>
        <v>45946</v>
      </c>
      <c r="AB1366" s="2">
        <f t="shared" ref="AB1366:AB1410" si="130">MONTH(AA1366)</f>
        <v>10</v>
      </c>
      <c r="AC1366" s="2">
        <f t="shared" ref="AC1366:AC1410" si="131">YEAR(AA1366)</f>
        <v>2025</v>
      </c>
      <c r="AD1366" s="2" t="str">
        <f>IFERROR(VLOOKUP(A1366,'Aux Área'!$A$4:$B$123,2,0),"-")</f>
        <v>INSPEÇÃO</v>
      </c>
    </row>
    <row r="1367" spans="1:30" x14ac:dyDescent="0.3">
      <c r="A1367" t="s">
        <v>76</v>
      </c>
      <c r="B1367" t="s">
        <v>380</v>
      </c>
      <c r="C1367" t="s">
        <v>2621</v>
      </c>
      <c r="D1367" t="s">
        <v>382</v>
      </c>
      <c r="E1367" t="s">
        <v>383</v>
      </c>
      <c r="F1367" t="s">
        <v>77</v>
      </c>
      <c r="G1367" t="s">
        <v>1500</v>
      </c>
      <c r="H1367" t="s">
        <v>36</v>
      </c>
      <c r="I1367" t="s">
        <v>37</v>
      </c>
      <c r="J1367" t="s">
        <v>1665</v>
      </c>
      <c r="K1367" t="s">
        <v>1666</v>
      </c>
      <c r="L1367" t="s">
        <v>301</v>
      </c>
      <c r="M1367" t="s">
        <v>38</v>
      </c>
      <c r="N1367" t="s">
        <v>39</v>
      </c>
      <c r="O1367" s="23">
        <v>383</v>
      </c>
      <c r="P1367" s="9">
        <v>10.01</v>
      </c>
      <c r="Q1367" t="s">
        <v>40</v>
      </c>
      <c r="R1367">
        <v>30893</v>
      </c>
      <c r="S1367" s="9">
        <v>38.28</v>
      </c>
      <c r="T1367" s="26">
        <v>4.1900000000000004</v>
      </c>
      <c r="U1367" s="8">
        <v>160.38999999999999</v>
      </c>
      <c r="V1367" t="s">
        <v>2622</v>
      </c>
      <c r="W1367" t="s">
        <v>2007</v>
      </c>
      <c r="X1367" t="s">
        <v>42</v>
      </c>
      <c r="Y1367" t="s">
        <v>1740</v>
      </c>
      <c r="AA1367" s="1">
        <f t="shared" si="129"/>
        <v>45946</v>
      </c>
      <c r="AB1367" s="2">
        <f t="shared" si="130"/>
        <v>10</v>
      </c>
      <c r="AC1367" s="2">
        <f t="shared" si="131"/>
        <v>2025</v>
      </c>
      <c r="AD1367" s="2" t="str">
        <f>IFERROR(VLOOKUP(A1367,'Aux Área'!$A$4:$B$123,2,0),"-")</f>
        <v>QSMS</v>
      </c>
    </row>
    <row r="1368" spans="1:30" x14ac:dyDescent="0.3">
      <c r="A1368" t="s">
        <v>1069</v>
      </c>
      <c r="B1368" t="s">
        <v>1516</v>
      </c>
      <c r="C1368" t="s">
        <v>2623</v>
      </c>
      <c r="D1368" t="s">
        <v>102</v>
      </c>
      <c r="E1368" t="s">
        <v>816</v>
      </c>
      <c r="F1368" t="s">
        <v>1071</v>
      </c>
      <c r="G1368" t="s">
        <v>1500</v>
      </c>
      <c r="H1368" t="s">
        <v>36</v>
      </c>
      <c r="I1368" t="s">
        <v>37</v>
      </c>
      <c r="J1368" t="s">
        <v>1665</v>
      </c>
      <c r="K1368" t="s">
        <v>1666</v>
      </c>
      <c r="L1368" t="s">
        <v>301</v>
      </c>
      <c r="M1368" t="s">
        <v>38</v>
      </c>
      <c r="N1368" t="s">
        <v>39</v>
      </c>
      <c r="O1368" s="23">
        <v>262</v>
      </c>
      <c r="P1368" s="9">
        <v>10.220000000000001</v>
      </c>
      <c r="Q1368" t="s">
        <v>40</v>
      </c>
      <c r="R1368">
        <v>8733</v>
      </c>
      <c r="S1368" s="9">
        <v>25.64</v>
      </c>
      <c r="T1368" s="26">
        <v>4.1900000000000004</v>
      </c>
      <c r="U1368" s="8">
        <v>107.43</v>
      </c>
      <c r="V1368" t="s">
        <v>2624</v>
      </c>
      <c r="W1368" t="s">
        <v>2007</v>
      </c>
      <c r="X1368" t="s">
        <v>42</v>
      </c>
      <c r="Y1368" t="s">
        <v>1740</v>
      </c>
      <c r="AA1368" s="1">
        <f t="shared" si="129"/>
        <v>45946</v>
      </c>
      <c r="AB1368" s="2">
        <f t="shared" si="130"/>
        <v>10</v>
      </c>
      <c r="AC1368" s="2">
        <f t="shared" si="131"/>
        <v>2025</v>
      </c>
      <c r="AD1368" s="2" t="str">
        <f>IFERROR(VLOOKUP(A1368,'Aux Área'!$A$4:$B$123,2,0),"-")</f>
        <v>FACILITIES</v>
      </c>
    </row>
    <row r="1369" spans="1:30" x14ac:dyDescent="0.3">
      <c r="A1369" t="s">
        <v>46</v>
      </c>
      <c r="B1369" t="s">
        <v>458</v>
      </c>
      <c r="C1369" t="s">
        <v>2625</v>
      </c>
      <c r="D1369" t="s">
        <v>115</v>
      </c>
      <c r="E1369" t="s">
        <v>116</v>
      </c>
      <c r="F1369" t="s">
        <v>47</v>
      </c>
      <c r="G1369" t="s">
        <v>1503</v>
      </c>
      <c r="H1369" t="s">
        <v>36</v>
      </c>
      <c r="I1369" t="s">
        <v>37</v>
      </c>
      <c r="J1369" t="s">
        <v>147</v>
      </c>
      <c r="K1369" t="s">
        <v>148</v>
      </c>
      <c r="L1369" t="s">
        <v>84</v>
      </c>
      <c r="M1369" t="s">
        <v>38</v>
      </c>
      <c r="N1369" t="s">
        <v>39</v>
      </c>
      <c r="O1369" s="23">
        <v>180</v>
      </c>
      <c r="P1369" s="9">
        <v>6.77</v>
      </c>
      <c r="Q1369" t="s">
        <v>40</v>
      </c>
      <c r="R1369">
        <v>19762</v>
      </c>
      <c r="S1369" s="9">
        <v>26.57</v>
      </c>
      <c r="T1369" s="26">
        <v>4.84</v>
      </c>
      <c r="U1369" s="8">
        <v>128.6</v>
      </c>
      <c r="V1369" t="s">
        <v>112</v>
      </c>
      <c r="W1369" t="s">
        <v>2007</v>
      </c>
      <c r="X1369" t="s">
        <v>42</v>
      </c>
      <c r="Y1369" t="s">
        <v>1740</v>
      </c>
      <c r="AA1369" s="1">
        <f t="shared" si="129"/>
        <v>45946</v>
      </c>
      <c r="AB1369" s="2">
        <f t="shared" si="130"/>
        <v>10</v>
      </c>
      <c r="AC1369" s="2">
        <f t="shared" si="131"/>
        <v>2025</v>
      </c>
      <c r="AD1369" s="2" t="str">
        <f>IFERROR(VLOOKUP(A1369,'Aux Área'!$A$4:$B$123,2,0),"-")</f>
        <v>FACILITIES</v>
      </c>
    </row>
    <row r="1370" spans="1:30" x14ac:dyDescent="0.3">
      <c r="A1370" t="s">
        <v>60</v>
      </c>
      <c r="B1370" t="s">
        <v>614</v>
      </c>
      <c r="C1370" t="s">
        <v>2626</v>
      </c>
      <c r="D1370" t="s">
        <v>1206</v>
      </c>
      <c r="E1370" t="s">
        <v>1207</v>
      </c>
      <c r="F1370" t="s">
        <v>61</v>
      </c>
      <c r="G1370" t="s">
        <v>1500</v>
      </c>
      <c r="H1370" t="s">
        <v>36</v>
      </c>
      <c r="I1370" t="s">
        <v>37</v>
      </c>
      <c r="J1370" t="s">
        <v>275</v>
      </c>
      <c r="K1370" t="s">
        <v>276</v>
      </c>
      <c r="L1370" t="s">
        <v>124</v>
      </c>
      <c r="M1370" t="s">
        <v>38</v>
      </c>
      <c r="N1370" t="s">
        <v>39</v>
      </c>
      <c r="O1370" s="23">
        <v>291</v>
      </c>
      <c r="P1370" s="9">
        <v>8.2200000000000006</v>
      </c>
      <c r="Q1370" t="s">
        <v>40</v>
      </c>
      <c r="R1370">
        <v>13660</v>
      </c>
      <c r="S1370" s="9">
        <v>35.380000000000003</v>
      </c>
      <c r="T1370" s="26">
        <v>4.29</v>
      </c>
      <c r="U1370" s="8">
        <v>151.78</v>
      </c>
      <c r="V1370" t="s">
        <v>2627</v>
      </c>
      <c r="W1370" t="s">
        <v>2007</v>
      </c>
      <c r="X1370" t="s">
        <v>42</v>
      </c>
      <c r="Y1370" t="s">
        <v>1740</v>
      </c>
      <c r="AA1370" s="1">
        <f t="shared" si="129"/>
        <v>45946</v>
      </c>
      <c r="AB1370" s="2">
        <f t="shared" si="130"/>
        <v>10</v>
      </c>
      <c r="AC1370" s="2">
        <f t="shared" si="131"/>
        <v>2025</v>
      </c>
      <c r="AD1370" s="2" t="str">
        <f>IFERROR(VLOOKUP(A1370,'Aux Área'!$A$4:$B$123,2,0),"-")</f>
        <v>QSMS</v>
      </c>
    </row>
    <row r="1371" spans="1:30" x14ac:dyDescent="0.3">
      <c r="A1371" t="s">
        <v>1999</v>
      </c>
      <c r="B1371" t="s">
        <v>2000</v>
      </c>
      <c r="C1371" t="s">
        <v>2628</v>
      </c>
      <c r="D1371" t="s">
        <v>1297</v>
      </c>
      <c r="E1371" t="s">
        <v>2221</v>
      </c>
      <c r="F1371" t="s">
        <v>2002</v>
      </c>
      <c r="G1371" t="s">
        <v>659</v>
      </c>
      <c r="H1371" t="s">
        <v>2003</v>
      </c>
      <c r="I1371" t="s">
        <v>667</v>
      </c>
      <c r="J1371" t="s">
        <v>275</v>
      </c>
      <c r="K1371" t="s">
        <v>276</v>
      </c>
      <c r="L1371" t="s">
        <v>124</v>
      </c>
      <c r="M1371" t="s">
        <v>38</v>
      </c>
      <c r="N1371" t="s">
        <v>668</v>
      </c>
      <c r="O1371" s="23">
        <v>611</v>
      </c>
      <c r="P1371" s="9">
        <v>4.38</v>
      </c>
      <c r="Q1371" t="s">
        <v>40</v>
      </c>
      <c r="R1371">
        <v>2271</v>
      </c>
      <c r="S1371" s="9">
        <v>139.46</v>
      </c>
      <c r="T1371" s="26">
        <v>6.77</v>
      </c>
      <c r="U1371" s="8">
        <v>944.14</v>
      </c>
      <c r="V1371" t="s">
        <v>2629</v>
      </c>
      <c r="W1371" t="s">
        <v>1985</v>
      </c>
      <c r="X1371" t="s">
        <v>42</v>
      </c>
      <c r="Y1371" t="s">
        <v>1986</v>
      </c>
      <c r="AA1371" s="1">
        <f t="shared" si="129"/>
        <v>45946</v>
      </c>
      <c r="AB1371" s="2">
        <f t="shared" si="130"/>
        <v>10</v>
      </c>
      <c r="AC1371" s="2">
        <f t="shared" si="131"/>
        <v>2025</v>
      </c>
      <c r="AD1371" s="2" t="str">
        <f>IFERROR(VLOOKUP(A1371,'Aux Área'!$A$4:$B$123,2,0),"-")</f>
        <v>PESADOS</v>
      </c>
    </row>
    <row r="1372" spans="1:30" x14ac:dyDescent="0.3">
      <c r="A1372" t="s">
        <v>2314</v>
      </c>
      <c r="B1372" t="s">
        <v>2315</v>
      </c>
      <c r="C1372" t="s">
        <v>2630</v>
      </c>
      <c r="D1372" t="s">
        <v>391</v>
      </c>
      <c r="E1372" t="s">
        <v>392</v>
      </c>
      <c r="F1372" t="s">
        <v>2317</v>
      </c>
      <c r="G1372" t="s">
        <v>1300</v>
      </c>
      <c r="H1372" t="s">
        <v>1301</v>
      </c>
      <c r="I1372" t="s">
        <v>839</v>
      </c>
      <c r="J1372" t="s">
        <v>252</v>
      </c>
      <c r="K1372" t="s">
        <v>253</v>
      </c>
      <c r="L1372" t="s">
        <v>124</v>
      </c>
      <c r="M1372" t="s">
        <v>38</v>
      </c>
      <c r="N1372" t="s">
        <v>39</v>
      </c>
      <c r="O1372" s="23">
        <v>278</v>
      </c>
      <c r="P1372" s="9">
        <v>5.94</v>
      </c>
      <c r="Q1372" t="s">
        <v>40</v>
      </c>
      <c r="R1372">
        <v>739</v>
      </c>
      <c r="S1372" s="9">
        <v>46.81</v>
      </c>
      <c r="T1372" s="26">
        <v>4.38</v>
      </c>
      <c r="U1372" s="8">
        <v>205.05</v>
      </c>
      <c r="V1372" t="s">
        <v>2631</v>
      </c>
      <c r="W1372" t="s">
        <v>2276</v>
      </c>
      <c r="X1372" t="s">
        <v>42</v>
      </c>
      <c r="Y1372" t="s">
        <v>2277</v>
      </c>
      <c r="AA1372" s="1">
        <f t="shared" si="129"/>
        <v>45946</v>
      </c>
      <c r="AB1372" s="2">
        <f t="shared" si="130"/>
        <v>10</v>
      </c>
      <c r="AC1372" s="2">
        <f t="shared" si="131"/>
        <v>2025</v>
      </c>
      <c r="AD1372" s="2" t="str">
        <f>IFERROR(VLOOKUP(A1372,'Aux Área'!$A$4:$B$123,2,0),"-")</f>
        <v>INSPEÇÃO</v>
      </c>
    </row>
    <row r="1373" spans="1:30" x14ac:dyDescent="0.3">
      <c r="A1373" t="s">
        <v>2632</v>
      </c>
      <c r="B1373" t="s">
        <v>2633</v>
      </c>
      <c r="C1373" t="s">
        <v>2634</v>
      </c>
      <c r="D1373" t="s">
        <v>2142</v>
      </c>
      <c r="E1373" t="s">
        <v>2143</v>
      </c>
      <c r="F1373" t="s">
        <v>3615</v>
      </c>
      <c r="G1373" t="s">
        <v>1300</v>
      </c>
      <c r="H1373" t="s">
        <v>2635</v>
      </c>
      <c r="I1373" t="s">
        <v>37</v>
      </c>
      <c r="J1373" t="s">
        <v>474</v>
      </c>
      <c r="K1373" t="s">
        <v>475</v>
      </c>
      <c r="L1373" t="s">
        <v>84</v>
      </c>
      <c r="M1373" t="s">
        <v>38</v>
      </c>
      <c r="N1373" t="s">
        <v>39</v>
      </c>
      <c r="O1373" s="23">
        <v>0</v>
      </c>
      <c r="P1373" s="9">
        <v>0</v>
      </c>
      <c r="Q1373" t="s">
        <v>40</v>
      </c>
      <c r="R1373" s="2">
        <v>38</v>
      </c>
      <c r="S1373" s="9">
        <v>53.1</v>
      </c>
      <c r="T1373" s="26">
        <v>5.04</v>
      </c>
      <c r="U1373" s="8">
        <v>267.62</v>
      </c>
      <c r="V1373" t="s">
        <v>246</v>
      </c>
      <c r="W1373" t="s">
        <v>2007</v>
      </c>
      <c r="X1373" t="s">
        <v>42</v>
      </c>
      <c r="Y1373" t="s">
        <v>1740</v>
      </c>
      <c r="AA1373" s="1">
        <f t="shared" si="129"/>
        <v>45946</v>
      </c>
      <c r="AB1373" s="2">
        <f t="shared" si="130"/>
        <v>10</v>
      </c>
      <c r="AC1373" s="2">
        <f t="shared" si="131"/>
        <v>2025</v>
      </c>
      <c r="AD1373" s="2" t="str">
        <f>IFERROR(VLOOKUP(A1373,'Aux Área'!$A$4:$B$123,2,0),"-")</f>
        <v>TI</v>
      </c>
    </row>
    <row r="1374" spans="1:30" x14ac:dyDescent="0.3">
      <c r="A1374" t="s">
        <v>62</v>
      </c>
      <c r="B1374" t="s">
        <v>1455</v>
      </c>
      <c r="C1374" t="s">
        <v>2636</v>
      </c>
      <c r="D1374" t="s">
        <v>120</v>
      </c>
      <c r="E1374" t="s">
        <v>121</v>
      </c>
      <c r="F1374" t="s">
        <v>63</v>
      </c>
      <c r="G1374" t="s">
        <v>1500</v>
      </c>
      <c r="H1374" t="s">
        <v>36</v>
      </c>
      <c r="I1374" t="s">
        <v>37</v>
      </c>
      <c r="J1374" t="s">
        <v>165</v>
      </c>
      <c r="K1374" t="s">
        <v>166</v>
      </c>
      <c r="L1374" t="s">
        <v>167</v>
      </c>
      <c r="M1374" t="s">
        <v>38</v>
      </c>
      <c r="N1374" t="s">
        <v>39</v>
      </c>
      <c r="O1374" s="23">
        <v>335</v>
      </c>
      <c r="P1374" s="9">
        <v>9.84</v>
      </c>
      <c r="Q1374" t="s">
        <v>40</v>
      </c>
      <c r="R1374">
        <v>34135</v>
      </c>
      <c r="S1374" s="9">
        <v>34.03</v>
      </c>
      <c r="T1374" s="26">
        <v>4.4610000000000003</v>
      </c>
      <c r="U1374" s="8">
        <v>151.80000000000001</v>
      </c>
      <c r="V1374" t="s">
        <v>112</v>
      </c>
      <c r="W1374" t="s">
        <v>2007</v>
      </c>
      <c r="X1374" t="s">
        <v>42</v>
      </c>
      <c r="Y1374" t="s">
        <v>1740</v>
      </c>
      <c r="AA1374" s="1">
        <f t="shared" si="129"/>
        <v>45946</v>
      </c>
      <c r="AB1374" s="2">
        <f t="shared" si="130"/>
        <v>10</v>
      </c>
      <c r="AC1374" s="2">
        <f t="shared" si="131"/>
        <v>2025</v>
      </c>
      <c r="AD1374" s="2" t="str">
        <f>IFERROR(VLOOKUP(A1374,'Aux Área'!$A$4:$B$123,2,0),"-")</f>
        <v>CONSERVA</v>
      </c>
    </row>
    <row r="1375" spans="1:30" x14ac:dyDescent="0.3">
      <c r="A1375" t="s">
        <v>68</v>
      </c>
      <c r="B1375" t="s">
        <v>296</v>
      </c>
      <c r="C1375" t="s">
        <v>2637</v>
      </c>
      <c r="D1375" t="s">
        <v>80</v>
      </c>
      <c r="E1375" t="s">
        <v>81</v>
      </c>
      <c r="F1375" t="s">
        <v>69</v>
      </c>
      <c r="G1375" t="s">
        <v>1503</v>
      </c>
      <c r="H1375" t="s">
        <v>36</v>
      </c>
      <c r="I1375" t="s">
        <v>37</v>
      </c>
      <c r="J1375" t="s">
        <v>237</v>
      </c>
      <c r="K1375" t="s">
        <v>238</v>
      </c>
      <c r="L1375" t="s">
        <v>110</v>
      </c>
      <c r="M1375" t="s">
        <v>38</v>
      </c>
      <c r="N1375" t="s">
        <v>39</v>
      </c>
      <c r="O1375" s="23">
        <v>239</v>
      </c>
      <c r="P1375" s="9">
        <v>6.03</v>
      </c>
      <c r="Q1375" t="s">
        <v>40</v>
      </c>
      <c r="R1375">
        <v>6768</v>
      </c>
      <c r="S1375" s="9">
        <v>39.659999999999997</v>
      </c>
      <c r="T1375" s="26">
        <v>4.1900000000000004</v>
      </c>
      <c r="U1375" s="8">
        <v>166.18</v>
      </c>
      <c r="V1375" t="s">
        <v>41</v>
      </c>
      <c r="W1375" t="s">
        <v>2007</v>
      </c>
      <c r="X1375" t="s">
        <v>42</v>
      </c>
      <c r="Y1375" t="s">
        <v>1740</v>
      </c>
      <c r="AA1375" s="1">
        <f t="shared" si="129"/>
        <v>45946</v>
      </c>
      <c r="AB1375" s="2">
        <f t="shared" si="130"/>
        <v>10</v>
      </c>
      <c r="AC1375" s="2">
        <f t="shared" si="131"/>
        <v>2025</v>
      </c>
      <c r="AD1375" s="2" t="str">
        <f>IFERROR(VLOOKUP(A1375,'Aux Área'!$A$4:$B$123,2,0),"-")</f>
        <v>OPERAÇÃO</v>
      </c>
    </row>
    <row r="1376" spans="1:30" x14ac:dyDescent="0.3">
      <c r="A1376" t="s">
        <v>2638</v>
      </c>
      <c r="B1376" t="s">
        <v>2639</v>
      </c>
      <c r="C1376" t="s">
        <v>2640</v>
      </c>
      <c r="D1376" t="s">
        <v>1562</v>
      </c>
      <c r="E1376" t="s">
        <v>1563</v>
      </c>
      <c r="F1376" t="s">
        <v>2641</v>
      </c>
      <c r="G1376" t="s">
        <v>1135</v>
      </c>
      <c r="H1376" t="s">
        <v>2275</v>
      </c>
      <c r="I1376" t="s">
        <v>1497</v>
      </c>
      <c r="J1376" t="s">
        <v>97</v>
      </c>
      <c r="K1376" t="s">
        <v>98</v>
      </c>
      <c r="L1376" t="s">
        <v>84</v>
      </c>
      <c r="M1376" t="s">
        <v>38</v>
      </c>
      <c r="N1376" t="s">
        <v>39</v>
      </c>
      <c r="O1376" s="23">
        <v>0</v>
      </c>
      <c r="P1376" s="9">
        <v>0</v>
      </c>
      <c r="Q1376" t="s">
        <v>40</v>
      </c>
      <c r="R1376">
        <v>92</v>
      </c>
      <c r="S1376" s="9">
        <v>50.27</v>
      </c>
      <c r="T1376" s="26">
        <v>4.84</v>
      </c>
      <c r="U1376" s="8">
        <v>243.31</v>
      </c>
      <c r="V1376" t="s">
        <v>2642</v>
      </c>
      <c r="W1376" t="s">
        <v>2276</v>
      </c>
      <c r="X1376" t="s">
        <v>42</v>
      </c>
      <c r="Y1376" t="s">
        <v>2277</v>
      </c>
      <c r="AA1376" s="1">
        <f t="shared" si="129"/>
        <v>45946</v>
      </c>
      <c r="AB1376" s="2">
        <f t="shared" si="130"/>
        <v>10</v>
      </c>
      <c r="AC1376" s="2">
        <f t="shared" si="131"/>
        <v>2025</v>
      </c>
      <c r="AD1376" s="2" t="str">
        <f>IFERROR(VLOOKUP(A1376,'Aux Área'!$A$4:$B$123,2,0),"-")</f>
        <v>INSPEÇÃO</v>
      </c>
    </row>
    <row r="1377" spans="1:30" x14ac:dyDescent="0.3">
      <c r="A1377" t="s">
        <v>2643</v>
      </c>
      <c r="B1377" t="s">
        <v>2644</v>
      </c>
      <c r="C1377" t="s">
        <v>2645</v>
      </c>
      <c r="D1377" t="s">
        <v>958</v>
      </c>
      <c r="E1377" t="s">
        <v>959</v>
      </c>
      <c r="F1377" t="s">
        <v>2646</v>
      </c>
      <c r="G1377" t="s">
        <v>1300</v>
      </c>
      <c r="H1377" t="s">
        <v>1301</v>
      </c>
      <c r="I1377" t="s">
        <v>839</v>
      </c>
      <c r="J1377" t="s">
        <v>104</v>
      </c>
      <c r="K1377" t="s">
        <v>105</v>
      </c>
      <c r="L1377" t="s">
        <v>84</v>
      </c>
      <c r="M1377" t="s">
        <v>38</v>
      </c>
      <c r="N1377" t="s">
        <v>39</v>
      </c>
      <c r="O1377" s="23">
        <v>0</v>
      </c>
      <c r="P1377" s="9">
        <v>0</v>
      </c>
      <c r="Q1377" t="s">
        <v>40</v>
      </c>
      <c r="R1377">
        <v>63</v>
      </c>
      <c r="S1377" s="9">
        <v>46.61</v>
      </c>
      <c r="T1377" s="26">
        <v>4.99</v>
      </c>
      <c r="U1377" s="8">
        <v>232.58</v>
      </c>
      <c r="V1377" t="s">
        <v>2647</v>
      </c>
      <c r="W1377" t="s">
        <v>2276</v>
      </c>
      <c r="X1377" t="s">
        <v>42</v>
      </c>
      <c r="Y1377" t="s">
        <v>2277</v>
      </c>
      <c r="AA1377" s="1">
        <f t="shared" si="129"/>
        <v>45946</v>
      </c>
      <c r="AB1377" s="2">
        <f t="shared" si="130"/>
        <v>10</v>
      </c>
      <c r="AC1377" s="2">
        <f t="shared" si="131"/>
        <v>2025</v>
      </c>
      <c r="AD1377" s="2" t="str">
        <f>IFERROR(VLOOKUP(A1377,'Aux Área'!$A$4:$B$123,2,0),"-")</f>
        <v>INSPEÇÃO</v>
      </c>
    </row>
    <row r="1378" spans="1:30" x14ac:dyDescent="0.3">
      <c r="A1378" t="s">
        <v>54</v>
      </c>
      <c r="B1378" t="s">
        <v>319</v>
      </c>
      <c r="C1378" t="s">
        <v>2648</v>
      </c>
      <c r="D1378" t="s">
        <v>1480</v>
      </c>
      <c r="E1378" t="s">
        <v>1481</v>
      </c>
      <c r="F1378" t="s">
        <v>55</v>
      </c>
      <c r="G1378" t="s">
        <v>1500</v>
      </c>
      <c r="H1378" t="s">
        <v>36</v>
      </c>
      <c r="I1378" t="s">
        <v>37</v>
      </c>
      <c r="J1378" t="s">
        <v>1665</v>
      </c>
      <c r="K1378" t="s">
        <v>1666</v>
      </c>
      <c r="L1378" t="s">
        <v>301</v>
      </c>
      <c r="M1378" t="s">
        <v>38</v>
      </c>
      <c r="N1378" t="s">
        <v>39</v>
      </c>
      <c r="O1378" s="23">
        <v>388</v>
      </c>
      <c r="P1378" s="9">
        <v>9.17</v>
      </c>
      <c r="Q1378" t="s">
        <v>40</v>
      </c>
      <c r="R1378">
        <v>19470</v>
      </c>
      <c r="S1378" s="9">
        <v>42.33</v>
      </c>
      <c r="T1378" s="26">
        <v>4.1900000000000004</v>
      </c>
      <c r="U1378" s="8">
        <v>177.36</v>
      </c>
      <c r="V1378" t="s">
        <v>2649</v>
      </c>
      <c r="W1378" t="s">
        <v>2007</v>
      </c>
      <c r="X1378" t="s">
        <v>42</v>
      </c>
      <c r="Y1378" t="s">
        <v>1740</v>
      </c>
      <c r="AA1378" s="1">
        <f t="shared" si="129"/>
        <v>45946</v>
      </c>
      <c r="AB1378" s="2">
        <f t="shared" si="130"/>
        <v>10</v>
      </c>
      <c r="AC1378" s="2">
        <f t="shared" si="131"/>
        <v>2025</v>
      </c>
      <c r="AD1378" s="2" t="str">
        <f>IFERROR(VLOOKUP(A1378,'Aux Área'!$A$4:$B$123,2,0),"-")</f>
        <v>ENGENHARIA</v>
      </c>
    </row>
    <row r="1379" spans="1:30" x14ac:dyDescent="0.3">
      <c r="A1379" t="s">
        <v>2650</v>
      </c>
      <c r="B1379" t="s">
        <v>2651</v>
      </c>
      <c r="C1379" t="s">
        <v>2652</v>
      </c>
      <c r="D1379" t="s">
        <v>115</v>
      </c>
      <c r="E1379" t="s">
        <v>116</v>
      </c>
      <c r="F1379" t="s">
        <v>3605</v>
      </c>
      <c r="G1379" t="s">
        <v>1300</v>
      </c>
      <c r="H1379" t="s">
        <v>2635</v>
      </c>
      <c r="I1379" t="s">
        <v>37</v>
      </c>
      <c r="J1379" t="s">
        <v>2653</v>
      </c>
      <c r="K1379" t="s">
        <v>2654</v>
      </c>
      <c r="L1379" t="s">
        <v>84</v>
      </c>
      <c r="M1379" t="s">
        <v>38</v>
      </c>
      <c r="N1379" t="s">
        <v>39</v>
      </c>
      <c r="O1379" s="23">
        <v>0</v>
      </c>
      <c r="P1379" s="9">
        <v>0</v>
      </c>
      <c r="Q1379" t="s">
        <v>40</v>
      </c>
      <c r="R1379">
        <v>21</v>
      </c>
      <c r="S1379" s="9">
        <v>55.08</v>
      </c>
      <c r="T1379" s="26">
        <v>5.0810000000000004</v>
      </c>
      <c r="U1379" s="8">
        <v>279.83999999999997</v>
      </c>
      <c r="V1379" t="s">
        <v>112</v>
      </c>
      <c r="W1379" t="s">
        <v>2276</v>
      </c>
      <c r="X1379" t="s">
        <v>42</v>
      </c>
      <c r="Y1379" t="s">
        <v>1740</v>
      </c>
      <c r="AA1379" s="1">
        <f t="shared" si="129"/>
        <v>45946</v>
      </c>
      <c r="AB1379" s="2">
        <f t="shared" si="130"/>
        <v>10</v>
      </c>
      <c r="AC1379" s="2">
        <f t="shared" si="131"/>
        <v>2025</v>
      </c>
      <c r="AD1379" s="2" t="str">
        <f>IFERROR(VLOOKUP(A1379,'Aux Área'!$A$4:$B$123,2,0),"-")</f>
        <v>TI</v>
      </c>
    </row>
    <row r="1380" spans="1:30" x14ac:dyDescent="0.3">
      <c r="A1380" t="s">
        <v>2655</v>
      </c>
      <c r="B1380" t="s">
        <v>2656</v>
      </c>
      <c r="C1380" t="s">
        <v>2657</v>
      </c>
      <c r="D1380" t="s">
        <v>115</v>
      </c>
      <c r="E1380" t="s">
        <v>116</v>
      </c>
      <c r="F1380" t="s">
        <v>5979</v>
      </c>
      <c r="G1380" t="s">
        <v>1635</v>
      </c>
      <c r="H1380" t="s">
        <v>2635</v>
      </c>
      <c r="I1380" t="s">
        <v>37</v>
      </c>
      <c r="J1380" t="s">
        <v>2653</v>
      </c>
      <c r="K1380" t="s">
        <v>2654</v>
      </c>
      <c r="L1380" t="s">
        <v>84</v>
      </c>
      <c r="M1380" t="s">
        <v>38</v>
      </c>
      <c r="N1380" t="s">
        <v>39</v>
      </c>
      <c r="O1380" s="23">
        <v>0</v>
      </c>
      <c r="P1380" s="9">
        <v>0</v>
      </c>
      <c r="Q1380" t="s">
        <v>40</v>
      </c>
      <c r="R1380">
        <v>232</v>
      </c>
      <c r="S1380" s="9">
        <v>53.97</v>
      </c>
      <c r="T1380" s="26">
        <v>4.9909999999999997</v>
      </c>
      <c r="U1380" s="8">
        <v>269.35000000000002</v>
      </c>
      <c r="V1380" t="s">
        <v>112</v>
      </c>
      <c r="W1380" t="s">
        <v>2276</v>
      </c>
      <c r="X1380" t="s">
        <v>42</v>
      </c>
      <c r="Y1380" t="s">
        <v>1740</v>
      </c>
      <c r="AA1380" s="1">
        <f t="shared" si="129"/>
        <v>45946</v>
      </c>
      <c r="AB1380" s="2">
        <f t="shared" si="130"/>
        <v>10</v>
      </c>
      <c r="AC1380" s="2">
        <f t="shared" si="131"/>
        <v>2025</v>
      </c>
      <c r="AD1380" s="2" t="str">
        <f>IFERROR(VLOOKUP(A1380,'Aux Área'!$A$4:$B$123,2,0),"-")</f>
        <v>TI</v>
      </c>
    </row>
    <row r="1381" spans="1:30" x14ac:dyDescent="0.3">
      <c r="A1381" t="s">
        <v>72</v>
      </c>
      <c r="B1381" t="s">
        <v>243</v>
      </c>
      <c r="C1381" t="s">
        <v>2658</v>
      </c>
      <c r="D1381" t="s">
        <v>95</v>
      </c>
      <c r="E1381" t="s">
        <v>96</v>
      </c>
      <c r="F1381" t="s">
        <v>73</v>
      </c>
      <c r="G1381" t="s">
        <v>1503</v>
      </c>
      <c r="H1381" t="s">
        <v>36</v>
      </c>
      <c r="I1381" t="s">
        <v>37</v>
      </c>
      <c r="J1381" t="s">
        <v>237</v>
      </c>
      <c r="K1381" t="s">
        <v>238</v>
      </c>
      <c r="L1381" t="s">
        <v>110</v>
      </c>
      <c r="M1381" t="s">
        <v>38</v>
      </c>
      <c r="N1381" t="s">
        <v>39</v>
      </c>
      <c r="O1381" s="23">
        <v>330</v>
      </c>
      <c r="P1381" s="9">
        <v>8.3800000000000008</v>
      </c>
      <c r="Q1381" t="s">
        <v>40</v>
      </c>
      <c r="R1381">
        <v>16175</v>
      </c>
      <c r="S1381" s="9">
        <v>39.369999999999997</v>
      </c>
      <c r="T1381" s="26">
        <v>4.1900000000000004</v>
      </c>
      <c r="U1381" s="8">
        <v>164.96</v>
      </c>
      <c r="V1381" t="s">
        <v>41</v>
      </c>
      <c r="W1381" t="s">
        <v>2007</v>
      </c>
      <c r="X1381" t="s">
        <v>42</v>
      </c>
      <c r="Y1381" t="s">
        <v>1740</v>
      </c>
      <c r="AA1381" s="1">
        <f t="shared" si="129"/>
        <v>45946</v>
      </c>
      <c r="AB1381" s="2">
        <f t="shared" si="130"/>
        <v>10</v>
      </c>
      <c r="AC1381" s="2">
        <f t="shared" si="131"/>
        <v>2025</v>
      </c>
      <c r="AD1381" s="2" t="str">
        <f>IFERROR(VLOOKUP(A1381,'Aux Área'!$A$4:$B$123,2,0),"-")</f>
        <v>CONSERVA</v>
      </c>
    </row>
    <row r="1382" spans="1:30" x14ac:dyDescent="0.3">
      <c r="A1382" t="s">
        <v>50</v>
      </c>
      <c r="B1382" t="s">
        <v>324</v>
      </c>
      <c r="C1382" t="s">
        <v>2659</v>
      </c>
      <c r="D1382" t="s">
        <v>326</v>
      </c>
      <c r="E1382" t="s">
        <v>327</v>
      </c>
      <c r="F1382" t="s">
        <v>51</v>
      </c>
      <c r="G1382" t="s">
        <v>1500</v>
      </c>
      <c r="H1382" t="s">
        <v>36</v>
      </c>
      <c r="I1382" t="s">
        <v>37</v>
      </c>
      <c r="J1382" t="s">
        <v>237</v>
      </c>
      <c r="K1382" t="s">
        <v>238</v>
      </c>
      <c r="L1382" t="s">
        <v>110</v>
      </c>
      <c r="M1382" t="s">
        <v>38</v>
      </c>
      <c r="N1382" t="s">
        <v>39</v>
      </c>
      <c r="O1382" s="23">
        <v>127</v>
      </c>
      <c r="P1382" s="9">
        <v>6.35</v>
      </c>
      <c r="Q1382" t="s">
        <v>40</v>
      </c>
      <c r="R1382">
        <v>11825</v>
      </c>
      <c r="S1382" s="9">
        <v>20</v>
      </c>
      <c r="T1382" s="26">
        <v>4.1900000000000004</v>
      </c>
      <c r="U1382" s="8">
        <v>83.8</v>
      </c>
      <c r="V1382" t="s">
        <v>41</v>
      </c>
      <c r="W1382" t="s">
        <v>2007</v>
      </c>
      <c r="X1382" t="s">
        <v>42</v>
      </c>
      <c r="Y1382" t="s">
        <v>1740</v>
      </c>
      <c r="AA1382" s="1">
        <f t="shared" si="129"/>
        <v>45946</v>
      </c>
      <c r="AB1382" s="2">
        <f t="shared" si="130"/>
        <v>10</v>
      </c>
      <c r="AC1382" s="2">
        <f t="shared" si="131"/>
        <v>2025</v>
      </c>
      <c r="AD1382" s="2" t="str">
        <f>IFERROR(VLOOKUP(A1382,'Aux Área'!$A$4:$B$123,2,0),"-")</f>
        <v>TI</v>
      </c>
    </row>
    <row r="1383" spans="1:30" x14ac:dyDescent="0.3">
      <c r="A1383" t="s">
        <v>48</v>
      </c>
      <c r="B1383" t="s">
        <v>288</v>
      </c>
      <c r="C1383" t="s">
        <v>2660</v>
      </c>
      <c r="D1383" t="s">
        <v>132</v>
      </c>
      <c r="E1383" t="s">
        <v>133</v>
      </c>
      <c r="F1383" t="s">
        <v>49</v>
      </c>
      <c r="G1383" t="s">
        <v>1500</v>
      </c>
      <c r="H1383" t="s">
        <v>36</v>
      </c>
      <c r="I1383" t="s">
        <v>37</v>
      </c>
      <c r="J1383" t="s">
        <v>2661</v>
      </c>
      <c r="K1383" t="s">
        <v>2662</v>
      </c>
      <c r="L1383" t="s">
        <v>84</v>
      </c>
      <c r="M1383" t="s">
        <v>38</v>
      </c>
      <c r="N1383" t="s">
        <v>39</v>
      </c>
      <c r="O1383" s="23">
        <v>317</v>
      </c>
      <c r="P1383" s="9">
        <v>7.8</v>
      </c>
      <c r="Q1383" t="s">
        <v>40</v>
      </c>
      <c r="R1383">
        <v>12884</v>
      </c>
      <c r="S1383" s="9">
        <v>40.65</v>
      </c>
      <c r="T1383" s="26">
        <v>4.54</v>
      </c>
      <c r="U1383" s="8">
        <v>184.55</v>
      </c>
      <c r="V1383" t="s">
        <v>41</v>
      </c>
      <c r="W1383" t="s">
        <v>2007</v>
      </c>
      <c r="X1383" t="s">
        <v>42</v>
      </c>
      <c r="Y1383" t="s">
        <v>1740</v>
      </c>
      <c r="AA1383" s="1">
        <f t="shared" si="129"/>
        <v>45946</v>
      </c>
      <c r="AB1383" s="2">
        <f t="shared" si="130"/>
        <v>10</v>
      </c>
      <c r="AC1383" s="2">
        <f t="shared" si="131"/>
        <v>2025</v>
      </c>
      <c r="AD1383" s="2" t="str">
        <f>IFERROR(VLOOKUP(A1383,'Aux Área'!$A$4:$B$123,2,0),"-")</f>
        <v>ENGENHARIA</v>
      </c>
    </row>
    <row r="1384" spans="1:30" x14ac:dyDescent="0.3">
      <c r="A1384" t="s">
        <v>2574</v>
      </c>
      <c r="B1384" t="s">
        <v>2575</v>
      </c>
      <c r="C1384" t="s">
        <v>2663</v>
      </c>
      <c r="D1384" t="s">
        <v>2468</v>
      </c>
      <c r="E1384" t="s">
        <v>2469</v>
      </c>
      <c r="F1384" t="s">
        <v>2577</v>
      </c>
      <c r="G1384" t="s">
        <v>659</v>
      </c>
      <c r="H1384" t="s">
        <v>2215</v>
      </c>
      <c r="I1384" t="s">
        <v>667</v>
      </c>
      <c r="J1384" t="s">
        <v>108</v>
      </c>
      <c r="K1384" t="s">
        <v>109</v>
      </c>
      <c r="L1384" t="s">
        <v>110</v>
      </c>
      <c r="M1384" t="s">
        <v>38</v>
      </c>
      <c r="N1384" t="s">
        <v>668</v>
      </c>
      <c r="O1384" s="23">
        <v>533</v>
      </c>
      <c r="P1384" s="9">
        <v>6.04</v>
      </c>
      <c r="Q1384" t="s">
        <v>40</v>
      </c>
      <c r="R1384">
        <v>1379</v>
      </c>
      <c r="S1384" s="9">
        <v>88.21</v>
      </c>
      <c r="T1384" s="26">
        <v>6.19</v>
      </c>
      <c r="U1384" s="8">
        <v>546.02</v>
      </c>
      <c r="V1384" t="s">
        <v>112</v>
      </c>
      <c r="W1384" t="s">
        <v>2007</v>
      </c>
      <c r="X1384" t="s">
        <v>42</v>
      </c>
      <c r="Y1384" t="s">
        <v>1740</v>
      </c>
      <c r="AA1384" s="1">
        <f t="shared" si="129"/>
        <v>45947</v>
      </c>
      <c r="AB1384" s="2">
        <f t="shared" si="130"/>
        <v>10</v>
      </c>
      <c r="AC1384" s="2">
        <f t="shared" si="131"/>
        <v>2025</v>
      </c>
      <c r="AD1384" s="2" t="str">
        <f>IFERROR(VLOOKUP(A1384,'Aux Área'!$A$4:$B$123,2,0),"-")</f>
        <v>APH</v>
      </c>
    </row>
    <row r="1385" spans="1:30" x14ac:dyDescent="0.3">
      <c r="A1385" t="s">
        <v>2664</v>
      </c>
      <c r="B1385" t="s">
        <v>2665</v>
      </c>
      <c r="C1385" t="s">
        <v>2666</v>
      </c>
      <c r="D1385" t="s">
        <v>2468</v>
      </c>
      <c r="E1385" t="s">
        <v>2469</v>
      </c>
      <c r="F1385" t="s">
        <v>2667</v>
      </c>
      <c r="G1385" t="s">
        <v>659</v>
      </c>
      <c r="H1385" t="s">
        <v>2215</v>
      </c>
      <c r="I1385" t="s">
        <v>667</v>
      </c>
      <c r="J1385" t="s">
        <v>108</v>
      </c>
      <c r="K1385" t="s">
        <v>109</v>
      </c>
      <c r="L1385" t="s">
        <v>110</v>
      </c>
      <c r="M1385" t="s">
        <v>38</v>
      </c>
      <c r="N1385" t="s">
        <v>668</v>
      </c>
      <c r="O1385" s="10">
        <v>925</v>
      </c>
      <c r="P1385" s="9">
        <v>0</v>
      </c>
      <c r="Q1385" t="s">
        <v>40</v>
      </c>
      <c r="R1385">
        <v>925</v>
      </c>
      <c r="S1385" s="9">
        <v>89.1</v>
      </c>
      <c r="T1385" s="26">
        <v>6.19</v>
      </c>
      <c r="U1385" s="8">
        <v>551.53</v>
      </c>
      <c r="V1385" t="s">
        <v>112</v>
      </c>
      <c r="W1385" t="s">
        <v>2007</v>
      </c>
      <c r="X1385" t="s">
        <v>42</v>
      </c>
      <c r="Y1385" t="s">
        <v>1740</v>
      </c>
      <c r="AA1385" s="1">
        <f t="shared" si="129"/>
        <v>45947</v>
      </c>
      <c r="AB1385" s="2">
        <f t="shared" si="130"/>
        <v>10</v>
      </c>
      <c r="AC1385" s="2">
        <f t="shared" si="131"/>
        <v>2025</v>
      </c>
      <c r="AD1385" s="2" t="str">
        <f>IFERROR(VLOOKUP(A1385,'Aux Área'!$A$4:$B$123,2,0),"-")</f>
        <v>APH</v>
      </c>
    </row>
    <row r="1386" spans="1:30" x14ac:dyDescent="0.3">
      <c r="A1386" t="s">
        <v>2212</v>
      </c>
      <c r="B1386" t="s">
        <v>2466</v>
      </c>
      <c r="C1386" t="s">
        <v>2668</v>
      </c>
      <c r="D1386" t="s">
        <v>2468</v>
      </c>
      <c r="E1386" t="s">
        <v>2469</v>
      </c>
      <c r="F1386" t="s">
        <v>2214</v>
      </c>
      <c r="G1386" t="s">
        <v>35</v>
      </c>
      <c r="H1386" t="s">
        <v>2215</v>
      </c>
      <c r="I1386" t="s">
        <v>839</v>
      </c>
      <c r="J1386" t="s">
        <v>285</v>
      </c>
      <c r="K1386" t="s">
        <v>286</v>
      </c>
      <c r="L1386" t="s">
        <v>91</v>
      </c>
      <c r="M1386" t="s">
        <v>38</v>
      </c>
      <c r="N1386" t="s">
        <v>668</v>
      </c>
      <c r="O1386" s="10">
        <v>294</v>
      </c>
      <c r="P1386" s="24">
        <v>6.94</v>
      </c>
      <c r="Q1386" t="s">
        <v>40</v>
      </c>
      <c r="R1386" s="2">
        <v>1200</v>
      </c>
      <c r="S1386" s="9">
        <v>42.36</v>
      </c>
      <c r="T1386" s="26">
        <v>5.84</v>
      </c>
      <c r="U1386" s="8">
        <v>247.38</v>
      </c>
      <c r="V1386" t="s">
        <v>2669</v>
      </c>
      <c r="W1386" t="s">
        <v>2007</v>
      </c>
      <c r="X1386" t="s">
        <v>42</v>
      </c>
      <c r="Y1386" t="s">
        <v>2217</v>
      </c>
      <c r="AA1386" s="1">
        <f t="shared" si="129"/>
        <v>45947</v>
      </c>
      <c r="AB1386" s="2">
        <f t="shared" si="130"/>
        <v>10</v>
      </c>
      <c r="AC1386" s="2">
        <f t="shared" si="131"/>
        <v>2025</v>
      </c>
      <c r="AD1386" s="2" t="str">
        <f>IFERROR(VLOOKUP(A1386,'Aux Área'!$A$4:$B$123,2,0),"-")</f>
        <v>APH</v>
      </c>
    </row>
    <row r="1387" spans="1:30" x14ac:dyDescent="0.3">
      <c r="A1387" t="s">
        <v>58</v>
      </c>
      <c r="B1387" t="s">
        <v>250</v>
      </c>
      <c r="C1387" t="s">
        <v>2670</v>
      </c>
      <c r="D1387" t="s">
        <v>87</v>
      </c>
      <c r="E1387" t="s">
        <v>88</v>
      </c>
      <c r="F1387" t="s">
        <v>59</v>
      </c>
      <c r="G1387" t="s">
        <v>1500</v>
      </c>
      <c r="H1387" t="s">
        <v>36</v>
      </c>
      <c r="I1387" t="s">
        <v>37</v>
      </c>
      <c r="J1387" t="s">
        <v>356</v>
      </c>
      <c r="K1387" t="s">
        <v>357</v>
      </c>
      <c r="L1387" t="s">
        <v>124</v>
      </c>
      <c r="M1387" t="s">
        <v>38</v>
      </c>
      <c r="N1387" t="s">
        <v>39</v>
      </c>
      <c r="O1387" s="23">
        <v>269</v>
      </c>
      <c r="P1387" s="9">
        <v>7.16</v>
      </c>
      <c r="Q1387" t="s">
        <v>40</v>
      </c>
      <c r="R1387">
        <v>43923</v>
      </c>
      <c r="S1387" s="9">
        <v>37.57</v>
      </c>
      <c r="T1387" s="26">
        <v>4.3899999999999997</v>
      </c>
      <c r="U1387" s="8">
        <v>164.92</v>
      </c>
      <c r="V1387" t="s">
        <v>2671</v>
      </c>
      <c r="W1387" t="s">
        <v>2007</v>
      </c>
      <c r="X1387" t="s">
        <v>42</v>
      </c>
      <c r="Y1387" t="s">
        <v>1740</v>
      </c>
      <c r="AA1387" s="1">
        <f t="shared" si="129"/>
        <v>45947</v>
      </c>
      <c r="AB1387" s="2">
        <f t="shared" si="130"/>
        <v>10</v>
      </c>
      <c r="AC1387" s="2">
        <f t="shared" si="131"/>
        <v>2025</v>
      </c>
      <c r="AD1387" s="2" t="str">
        <f>IFERROR(VLOOKUP(A1387,'Aux Área'!$A$4:$B$123,2,0),"-")</f>
        <v>CONSERVA</v>
      </c>
    </row>
    <row r="1388" spans="1:30" x14ac:dyDescent="0.3">
      <c r="A1388" t="s">
        <v>76</v>
      </c>
      <c r="B1388" t="s">
        <v>380</v>
      </c>
      <c r="C1388" t="s">
        <v>2672</v>
      </c>
      <c r="D1388" t="s">
        <v>382</v>
      </c>
      <c r="E1388" t="s">
        <v>383</v>
      </c>
      <c r="F1388" t="s">
        <v>77</v>
      </c>
      <c r="G1388" t="s">
        <v>1500</v>
      </c>
      <c r="H1388" t="s">
        <v>36</v>
      </c>
      <c r="I1388" t="s">
        <v>37</v>
      </c>
      <c r="J1388" t="s">
        <v>1210</v>
      </c>
      <c r="K1388" t="s">
        <v>1211</v>
      </c>
      <c r="L1388" t="s">
        <v>155</v>
      </c>
      <c r="M1388" t="s">
        <v>38</v>
      </c>
      <c r="N1388" t="s">
        <v>39</v>
      </c>
      <c r="O1388" s="23">
        <v>386</v>
      </c>
      <c r="P1388" s="9">
        <v>11.18</v>
      </c>
      <c r="Q1388" t="s">
        <v>40</v>
      </c>
      <c r="R1388">
        <v>31279</v>
      </c>
      <c r="S1388" s="9">
        <v>34.53</v>
      </c>
      <c r="T1388" s="26">
        <v>4.49</v>
      </c>
      <c r="U1388" s="8">
        <v>155.04</v>
      </c>
      <c r="V1388" t="s">
        <v>41</v>
      </c>
      <c r="W1388" t="s">
        <v>2007</v>
      </c>
      <c r="X1388" t="s">
        <v>42</v>
      </c>
      <c r="Y1388" t="s">
        <v>1740</v>
      </c>
      <c r="AA1388" s="1">
        <f t="shared" si="129"/>
        <v>45947</v>
      </c>
      <c r="AB1388" s="2">
        <f t="shared" si="130"/>
        <v>10</v>
      </c>
      <c r="AC1388" s="2">
        <f t="shared" si="131"/>
        <v>2025</v>
      </c>
      <c r="AD1388" s="2" t="str">
        <f>IFERROR(VLOOKUP(A1388,'Aux Área'!$A$4:$B$123,2,0),"-")</f>
        <v>QSMS</v>
      </c>
    </row>
    <row r="1389" spans="1:30" x14ac:dyDescent="0.3">
      <c r="A1389" t="s">
        <v>74</v>
      </c>
      <c r="B1389" t="s">
        <v>255</v>
      </c>
      <c r="C1389" t="s">
        <v>2673</v>
      </c>
      <c r="D1389" t="s">
        <v>115</v>
      </c>
      <c r="E1389" t="s">
        <v>116</v>
      </c>
      <c r="F1389" t="s">
        <v>75</v>
      </c>
      <c r="G1389" t="s">
        <v>1503</v>
      </c>
      <c r="H1389" t="s">
        <v>36</v>
      </c>
      <c r="I1389" t="s">
        <v>37</v>
      </c>
      <c r="J1389" t="s">
        <v>510</v>
      </c>
      <c r="K1389" t="s">
        <v>511</v>
      </c>
      <c r="L1389" t="s">
        <v>136</v>
      </c>
      <c r="M1389" t="s">
        <v>38</v>
      </c>
      <c r="N1389" t="s">
        <v>39</v>
      </c>
      <c r="O1389" s="23">
        <v>252</v>
      </c>
      <c r="P1389" s="9">
        <v>7.93</v>
      </c>
      <c r="Q1389" t="s">
        <v>40</v>
      </c>
      <c r="R1389">
        <v>8702</v>
      </c>
      <c r="S1389" s="9">
        <v>31.76</v>
      </c>
      <c r="T1389" s="26">
        <v>4.84</v>
      </c>
      <c r="U1389" s="8">
        <v>153.72999999999999</v>
      </c>
      <c r="V1389" t="s">
        <v>2674</v>
      </c>
      <c r="W1389" t="s">
        <v>2007</v>
      </c>
      <c r="X1389" t="s">
        <v>42</v>
      </c>
      <c r="Y1389" t="s">
        <v>1740</v>
      </c>
      <c r="AA1389" s="1">
        <f t="shared" si="129"/>
        <v>45947</v>
      </c>
      <c r="AB1389" s="2">
        <f t="shared" si="130"/>
        <v>10</v>
      </c>
      <c r="AC1389" s="2">
        <f t="shared" si="131"/>
        <v>2025</v>
      </c>
      <c r="AD1389" s="2" t="str">
        <f>IFERROR(VLOOKUP(A1389,'Aux Área'!$A$4:$B$123,2,0),"-")</f>
        <v>TI</v>
      </c>
    </row>
    <row r="1390" spans="1:30" x14ac:dyDescent="0.3">
      <c r="A1390" t="s">
        <v>1838</v>
      </c>
      <c r="B1390" t="s">
        <v>1839</v>
      </c>
      <c r="C1390" t="s">
        <v>2675</v>
      </c>
      <c r="D1390" t="s">
        <v>1850</v>
      </c>
      <c r="E1390" t="s">
        <v>1851</v>
      </c>
      <c r="F1390" t="s">
        <v>653</v>
      </c>
      <c r="G1390" t="s">
        <v>659</v>
      </c>
      <c r="H1390" t="s">
        <v>1821</v>
      </c>
      <c r="I1390" t="s">
        <v>1843</v>
      </c>
      <c r="J1390" t="s">
        <v>139</v>
      </c>
      <c r="K1390" t="s">
        <v>140</v>
      </c>
      <c r="L1390" t="s">
        <v>141</v>
      </c>
      <c r="M1390" t="s">
        <v>38</v>
      </c>
      <c r="N1390" t="s">
        <v>668</v>
      </c>
      <c r="O1390" s="23">
        <v>0</v>
      </c>
      <c r="P1390" s="9">
        <v>0</v>
      </c>
      <c r="Q1390" t="s">
        <v>40</v>
      </c>
      <c r="R1390">
        <v>0</v>
      </c>
      <c r="S1390" s="9">
        <v>60</v>
      </c>
      <c r="T1390" s="26">
        <v>5.59</v>
      </c>
      <c r="U1390" s="8">
        <v>335.4</v>
      </c>
      <c r="V1390" t="s">
        <v>2676</v>
      </c>
      <c r="W1390" t="s">
        <v>652</v>
      </c>
      <c r="X1390" t="s">
        <v>42</v>
      </c>
      <c r="Y1390" t="s">
        <v>653</v>
      </c>
      <c r="AA1390" s="1">
        <f t="shared" si="129"/>
        <v>45947</v>
      </c>
      <c r="AB1390" s="2">
        <f t="shared" si="130"/>
        <v>10</v>
      </c>
      <c r="AC1390" s="2">
        <f t="shared" si="131"/>
        <v>2025</v>
      </c>
      <c r="AD1390" s="2" t="str">
        <f>IFERROR(VLOOKUP(A1390,'Aux Área'!$A$4:$B$123,2,0),"-")</f>
        <v>SÃO PEDRO</v>
      </c>
    </row>
    <row r="1391" spans="1:30" x14ac:dyDescent="0.3">
      <c r="A1391" t="s">
        <v>1785</v>
      </c>
      <c r="B1391" t="s">
        <v>1786</v>
      </c>
      <c r="C1391" t="s">
        <v>2677</v>
      </c>
      <c r="D1391" t="s">
        <v>1850</v>
      </c>
      <c r="E1391" t="s">
        <v>1851</v>
      </c>
      <c r="F1391" t="s">
        <v>653</v>
      </c>
      <c r="G1391" t="s">
        <v>1495</v>
      </c>
      <c r="H1391" t="s">
        <v>1788</v>
      </c>
      <c r="I1391" t="s">
        <v>839</v>
      </c>
      <c r="J1391" t="s">
        <v>139</v>
      </c>
      <c r="K1391" t="s">
        <v>140</v>
      </c>
      <c r="L1391" t="s">
        <v>141</v>
      </c>
      <c r="M1391" t="s">
        <v>38</v>
      </c>
      <c r="N1391" t="s">
        <v>638</v>
      </c>
      <c r="O1391" s="23">
        <v>0</v>
      </c>
      <c r="P1391" s="9">
        <v>0</v>
      </c>
      <c r="Q1391" t="s">
        <v>40</v>
      </c>
      <c r="R1391">
        <v>0</v>
      </c>
      <c r="S1391" s="9">
        <v>56.84</v>
      </c>
      <c r="T1391" s="26">
        <v>5.54</v>
      </c>
      <c r="U1391" s="8">
        <v>314.89</v>
      </c>
      <c r="V1391" t="s">
        <v>2678</v>
      </c>
      <c r="W1391" t="s">
        <v>652</v>
      </c>
      <c r="X1391" t="s">
        <v>42</v>
      </c>
      <c r="Y1391" t="s">
        <v>653</v>
      </c>
      <c r="AA1391" s="1">
        <f t="shared" si="129"/>
        <v>45947</v>
      </c>
      <c r="AB1391" s="2">
        <f t="shared" si="130"/>
        <v>10</v>
      </c>
      <c r="AC1391" s="2">
        <f t="shared" si="131"/>
        <v>2025</v>
      </c>
      <c r="AD1391" s="2" t="str">
        <f>IFERROR(VLOOKUP(A1391,'Aux Área'!$A$4:$B$123,2,0),"-")</f>
        <v>SÃO PEDRO</v>
      </c>
    </row>
    <row r="1392" spans="1:30" x14ac:dyDescent="0.3">
      <c r="A1392" t="s">
        <v>2679</v>
      </c>
      <c r="B1392" t="s">
        <v>2680</v>
      </c>
      <c r="C1392" t="s">
        <v>2681</v>
      </c>
      <c r="D1392" t="s">
        <v>1297</v>
      </c>
      <c r="E1392" t="s">
        <v>2221</v>
      </c>
      <c r="F1392" t="s">
        <v>2682</v>
      </c>
      <c r="G1392" t="s">
        <v>659</v>
      </c>
      <c r="H1392" t="s">
        <v>1996</v>
      </c>
      <c r="I1392" t="s">
        <v>1997</v>
      </c>
      <c r="J1392" t="s">
        <v>275</v>
      </c>
      <c r="K1392" t="s">
        <v>276</v>
      </c>
      <c r="L1392" t="s">
        <v>124</v>
      </c>
      <c r="M1392" t="s">
        <v>38</v>
      </c>
      <c r="N1392" t="s">
        <v>668</v>
      </c>
      <c r="O1392" s="23">
        <v>0</v>
      </c>
      <c r="P1392" s="9">
        <v>0</v>
      </c>
      <c r="Q1392" t="s">
        <v>40</v>
      </c>
      <c r="R1392">
        <v>2929</v>
      </c>
      <c r="S1392" s="9">
        <v>134</v>
      </c>
      <c r="T1392" s="26">
        <v>6.77</v>
      </c>
      <c r="U1392" s="8">
        <v>907.18</v>
      </c>
      <c r="V1392" t="s">
        <v>2683</v>
      </c>
      <c r="W1392" t="s">
        <v>1985</v>
      </c>
      <c r="X1392" t="s">
        <v>42</v>
      </c>
      <c r="Y1392" t="s">
        <v>1986</v>
      </c>
      <c r="AA1392" s="1">
        <f t="shared" si="129"/>
        <v>45947</v>
      </c>
      <c r="AB1392" s="2">
        <f t="shared" si="130"/>
        <v>10</v>
      </c>
      <c r="AC1392" s="2">
        <f t="shared" si="131"/>
        <v>2025</v>
      </c>
      <c r="AD1392" s="2" t="str">
        <f>IFERROR(VLOOKUP(A1392,'Aux Área'!$A$4:$B$123,2,0),"-")</f>
        <v>PESADOS</v>
      </c>
    </row>
    <row r="1393" spans="1:30" x14ac:dyDescent="0.3">
      <c r="A1393" t="s">
        <v>1096</v>
      </c>
      <c r="B1393" t="s">
        <v>1097</v>
      </c>
      <c r="C1393" t="s">
        <v>2684</v>
      </c>
      <c r="D1393" t="s">
        <v>664</v>
      </c>
      <c r="E1393" t="s">
        <v>665</v>
      </c>
      <c r="F1393" t="s">
        <v>653</v>
      </c>
      <c r="G1393" t="s">
        <v>1495</v>
      </c>
      <c r="H1393" t="s">
        <v>1496</v>
      </c>
      <c r="I1393" t="s">
        <v>1497</v>
      </c>
      <c r="J1393" t="s">
        <v>1100</v>
      </c>
      <c r="K1393" t="s">
        <v>1101</v>
      </c>
      <c r="L1393" t="s">
        <v>181</v>
      </c>
      <c r="M1393" t="s">
        <v>38</v>
      </c>
      <c r="N1393" t="s">
        <v>638</v>
      </c>
      <c r="O1393" s="23">
        <v>0</v>
      </c>
      <c r="P1393" s="9">
        <v>0</v>
      </c>
      <c r="Q1393" t="s">
        <v>40</v>
      </c>
      <c r="R1393">
        <v>0</v>
      </c>
      <c r="S1393" s="9">
        <v>193.24</v>
      </c>
      <c r="T1393" s="26">
        <v>5.54</v>
      </c>
      <c r="U1393" s="8">
        <v>1070.55</v>
      </c>
      <c r="V1393" t="s">
        <v>2685</v>
      </c>
      <c r="W1393" t="s">
        <v>652</v>
      </c>
      <c r="X1393" t="s">
        <v>42</v>
      </c>
      <c r="Y1393" t="s">
        <v>653</v>
      </c>
      <c r="AA1393" s="1">
        <f t="shared" si="129"/>
        <v>45947</v>
      </c>
      <c r="AB1393" s="2">
        <f t="shared" si="130"/>
        <v>10</v>
      </c>
      <c r="AC1393" s="2">
        <f t="shared" si="131"/>
        <v>2025</v>
      </c>
      <c r="AD1393" s="2" t="str">
        <f>IFERROR(VLOOKUP(A1393,'Aux Área'!$A$4:$B$123,2,0),"-")</f>
        <v>SÃO PEDRO</v>
      </c>
    </row>
    <row r="1394" spans="1:30" x14ac:dyDescent="0.3">
      <c r="A1394" t="s">
        <v>1819</v>
      </c>
      <c r="B1394" t="s">
        <v>156</v>
      </c>
      <c r="C1394" t="s">
        <v>2686</v>
      </c>
      <c r="D1394" t="s">
        <v>664</v>
      </c>
      <c r="E1394" t="s">
        <v>665</v>
      </c>
      <c r="F1394" t="s">
        <v>653</v>
      </c>
      <c r="G1394" t="s">
        <v>659</v>
      </c>
      <c r="H1394" t="s">
        <v>1821</v>
      </c>
      <c r="I1394" t="s">
        <v>673</v>
      </c>
      <c r="J1394" t="s">
        <v>1100</v>
      </c>
      <c r="K1394" t="s">
        <v>1101</v>
      </c>
      <c r="L1394" t="s">
        <v>181</v>
      </c>
      <c r="M1394" t="s">
        <v>38</v>
      </c>
      <c r="N1394" t="s">
        <v>638</v>
      </c>
      <c r="O1394" s="23">
        <v>0</v>
      </c>
      <c r="P1394" s="9">
        <v>0</v>
      </c>
      <c r="Q1394" t="s">
        <v>40</v>
      </c>
      <c r="R1394">
        <v>0</v>
      </c>
      <c r="S1394" s="9">
        <v>82</v>
      </c>
      <c r="T1394" s="26">
        <v>5.54</v>
      </c>
      <c r="U1394" s="8">
        <v>454.28</v>
      </c>
      <c r="V1394" t="s">
        <v>2687</v>
      </c>
      <c r="W1394" t="s">
        <v>652</v>
      </c>
      <c r="X1394" t="s">
        <v>42</v>
      </c>
      <c r="Y1394" t="s">
        <v>653</v>
      </c>
      <c r="AA1394" s="1">
        <f t="shared" si="129"/>
        <v>45947</v>
      </c>
      <c r="AB1394" s="2">
        <f t="shared" si="130"/>
        <v>10</v>
      </c>
      <c r="AC1394" s="2">
        <f t="shared" si="131"/>
        <v>2025</v>
      </c>
      <c r="AD1394" s="2" t="str">
        <f>IFERROR(VLOOKUP(A1394,'Aux Área'!$A$4:$B$123,2,0),"-")</f>
        <v>SÃO PEDRO</v>
      </c>
    </row>
    <row r="1395" spans="1:30" x14ac:dyDescent="0.3">
      <c r="A1395" t="s">
        <v>1069</v>
      </c>
      <c r="B1395" t="s">
        <v>1516</v>
      </c>
      <c r="C1395" t="s">
        <v>2688</v>
      </c>
      <c r="D1395" t="s">
        <v>102</v>
      </c>
      <c r="E1395" t="s">
        <v>816</v>
      </c>
      <c r="F1395" t="s">
        <v>1071</v>
      </c>
      <c r="G1395" t="s">
        <v>1500</v>
      </c>
      <c r="H1395" t="s">
        <v>36</v>
      </c>
      <c r="I1395" t="s">
        <v>37</v>
      </c>
      <c r="J1395" t="s">
        <v>147</v>
      </c>
      <c r="K1395" t="s">
        <v>148</v>
      </c>
      <c r="L1395" t="s">
        <v>84</v>
      </c>
      <c r="M1395" t="s">
        <v>38</v>
      </c>
      <c r="N1395" t="s">
        <v>39</v>
      </c>
      <c r="O1395" s="23">
        <v>413</v>
      </c>
      <c r="P1395" s="9">
        <v>10.52</v>
      </c>
      <c r="Q1395" t="s">
        <v>40</v>
      </c>
      <c r="R1395">
        <v>9146</v>
      </c>
      <c r="S1395" s="9">
        <v>39.26</v>
      </c>
      <c r="T1395" s="26">
        <v>5.24</v>
      </c>
      <c r="U1395" s="8">
        <v>205.72</v>
      </c>
      <c r="V1395" t="s">
        <v>112</v>
      </c>
      <c r="W1395" t="s">
        <v>2007</v>
      </c>
      <c r="X1395" t="s">
        <v>42</v>
      </c>
      <c r="Y1395" t="s">
        <v>1740</v>
      </c>
      <c r="AA1395" s="1">
        <f t="shared" si="129"/>
        <v>45947</v>
      </c>
      <c r="AB1395" s="2">
        <f t="shared" si="130"/>
        <v>10</v>
      </c>
      <c r="AC1395" s="2">
        <f t="shared" si="131"/>
        <v>2025</v>
      </c>
      <c r="AD1395" s="2" t="str">
        <f>IFERROR(VLOOKUP(A1395,'Aux Área'!$A$4:$B$123,2,0),"-")</f>
        <v>FACILITIES</v>
      </c>
    </row>
    <row r="1396" spans="1:30" x14ac:dyDescent="0.3">
      <c r="A1396" t="s">
        <v>2461</v>
      </c>
      <c r="B1396" t="s">
        <v>2462</v>
      </c>
      <c r="C1396" t="s">
        <v>2689</v>
      </c>
      <c r="D1396" t="s">
        <v>1619</v>
      </c>
      <c r="E1396" t="s">
        <v>1620</v>
      </c>
      <c r="F1396" t="s">
        <v>3574</v>
      </c>
      <c r="G1396" t="s">
        <v>1135</v>
      </c>
      <c r="H1396" t="s">
        <v>2275</v>
      </c>
      <c r="I1396" t="s">
        <v>1497</v>
      </c>
      <c r="J1396" t="s">
        <v>370</v>
      </c>
      <c r="K1396" t="s">
        <v>371</v>
      </c>
      <c r="L1396" t="s">
        <v>124</v>
      </c>
      <c r="M1396" t="s">
        <v>38</v>
      </c>
      <c r="N1396" t="s">
        <v>39</v>
      </c>
      <c r="O1396" s="23">
        <v>265</v>
      </c>
      <c r="P1396" s="9">
        <v>5.41</v>
      </c>
      <c r="Q1396" t="s">
        <v>40</v>
      </c>
      <c r="R1396">
        <v>1445</v>
      </c>
      <c r="S1396" s="9">
        <v>48.98</v>
      </c>
      <c r="T1396" s="26">
        <v>4.4909999999999997</v>
      </c>
      <c r="U1396" s="8">
        <v>219.95</v>
      </c>
      <c r="V1396" t="s">
        <v>2690</v>
      </c>
      <c r="W1396" t="s">
        <v>2276</v>
      </c>
      <c r="X1396" t="s">
        <v>42</v>
      </c>
      <c r="Y1396" t="s">
        <v>2277</v>
      </c>
      <c r="AA1396" s="1">
        <f t="shared" si="129"/>
        <v>45947</v>
      </c>
      <c r="AB1396" s="2">
        <f t="shared" si="130"/>
        <v>10</v>
      </c>
      <c r="AC1396" s="2">
        <f t="shared" si="131"/>
        <v>2025</v>
      </c>
      <c r="AD1396" s="2" t="str">
        <f>IFERROR(VLOOKUP(A1396,'Aux Área'!$A$4:$B$123,2,0),"-")</f>
        <v>INSPEÇÃO</v>
      </c>
    </row>
    <row r="1397" spans="1:30" x14ac:dyDescent="0.3">
      <c r="A1397" t="s">
        <v>2691</v>
      </c>
      <c r="B1397" t="s">
        <v>2692</v>
      </c>
      <c r="C1397" t="s">
        <v>2693</v>
      </c>
      <c r="D1397" t="s">
        <v>211</v>
      </c>
      <c r="E1397" t="s">
        <v>212</v>
      </c>
      <c r="F1397" t="s">
        <v>3712</v>
      </c>
      <c r="G1397" t="s">
        <v>1635</v>
      </c>
      <c r="H1397" t="s">
        <v>2635</v>
      </c>
      <c r="I1397" t="s">
        <v>37</v>
      </c>
      <c r="J1397" t="s">
        <v>147</v>
      </c>
      <c r="K1397" t="s">
        <v>148</v>
      </c>
      <c r="L1397" t="s">
        <v>84</v>
      </c>
      <c r="M1397" t="s">
        <v>38</v>
      </c>
      <c r="N1397" t="s">
        <v>39</v>
      </c>
      <c r="O1397" s="23">
        <v>0</v>
      </c>
      <c r="P1397" s="9">
        <v>0</v>
      </c>
      <c r="Q1397" t="s">
        <v>40</v>
      </c>
      <c r="R1397">
        <v>153</v>
      </c>
      <c r="S1397" s="9">
        <v>51.48</v>
      </c>
      <c r="T1397" s="26">
        <v>5.24</v>
      </c>
      <c r="U1397" s="8">
        <v>269.76</v>
      </c>
      <c r="V1397" t="s">
        <v>112</v>
      </c>
      <c r="W1397" t="s">
        <v>2007</v>
      </c>
      <c r="X1397" t="s">
        <v>42</v>
      </c>
      <c r="Y1397" t="s">
        <v>1740</v>
      </c>
      <c r="AA1397" s="1">
        <f t="shared" si="129"/>
        <v>45947</v>
      </c>
      <c r="AB1397" s="2">
        <f t="shared" si="130"/>
        <v>10</v>
      </c>
      <c r="AC1397" s="2">
        <f t="shared" si="131"/>
        <v>2025</v>
      </c>
      <c r="AD1397" s="2" t="str">
        <f>IFERROR(VLOOKUP(A1397,'Aux Área'!$A$4:$B$123,2,0),"-")</f>
        <v>TI</v>
      </c>
    </row>
    <row r="1398" spans="1:30" x14ac:dyDescent="0.3">
      <c r="A1398" t="s">
        <v>62</v>
      </c>
      <c r="B1398" t="s">
        <v>1455</v>
      </c>
      <c r="C1398" t="s">
        <v>2694</v>
      </c>
      <c r="D1398" t="s">
        <v>120</v>
      </c>
      <c r="E1398" t="s">
        <v>121</v>
      </c>
      <c r="F1398" t="s">
        <v>63</v>
      </c>
      <c r="G1398" t="s">
        <v>1500</v>
      </c>
      <c r="H1398" t="s">
        <v>36</v>
      </c>
      <c r="I1398" t="s">
        <v>37</v>
      </c>
      <c r="J1398" t="s">
        <v>169</v>
      </c>
      <c r="K1398" t="s">
        <v>170</v>
      </c>
      <c r="L1398" t="s">
        <v>124</v>
      </c>
      <c r="M1398" t="s">
        <v>38</v>
      </c>
      <c r="N1398" t="s">
        <v>39</v>
      </c>
      <c r="O1398" s="23">
        <v>339</v>
      </c>
      <c r="P1398" s="9">
        <v>10.5</v>
      </c>
      <c r="Q1398" t="s">
        <v>40</v>
      </c>
      <c r="R1398">
        <v>34474</v>
      </c>
      <c r="S1398" s="9">
        <v>32.29</v>
      </c>
      <c r="T1398" s="26">
        <v>4.1900000000000004</v>
      </c>
      <c r="U1398" s="8">
        <v>135.30000000000001</v>
      </c>
      <c r="V1398" t="s">
        <v>41</v>
      </c>
      <c r="W1398" t="s">
        <v>2007</v>
      </c>
      <c r="X1398" t="s">
        <v>42</v>
      </c>
      <c r="Y1398" t="s">
        <v>1740</v>
      </c>
      <c r="AA1398" s="1">
        <f t="shared" si="129"/>
        <v>45947</v>
      </c>
      <c r="AB1398" s="2">
        <f t="shared" si="130"/>
        <v>10</v>
      </c>
      <c r="AC1398" s="2">
        <f t="shared" si="131"/>
        <v>2025</v>
      </c>
      <c r="AD1398" s="2" t="str">
        <f>IFERROR(VLOOKUP(A1398,'Aux Área'!$A$4:$B$123,2,0),"-")</f>
        <v>CONSERVA</v>
      </c>
    </row>
    <row r="1399" spans="1:30" x14ac:dyDescent="0.3">
      <c r="A1399" t="s">
        <v>662</v>
      </c>
      <c r="B1399" t="s">
        <v>183</v>
      </c>
      <c r="C1399" t="s">
        <v>2695</v>
      </c>
      <c r="D1399" t="s">
        <v>1568</v>
      </c>
      <c r="E1399" t="s">
        <v>1569</v>
      </c>
      <c r="F1399" t="s">
        <v>653</v>
      </c>
      <c r="G1399" t="s">
        <v>1495</v>
      </c>
      <c r="H1399" t="s">
        <v>1571</v>
      </c>
      <c r="I1399" t="s">
        <v>1497</v>
      </c>
      <c r="J1399" t="s">
        <v>237</v>
      </c>
      <c r="K1399" t="s">
        <v>238</v>
      </c>
      <c r="L1399" t="s">
        <v>110</v>
      </c>
      <c r="M1399" t="s">
        <v>38</v>
      </c>
      <c r="N1399" t="s">
        <v>668</v>
      </c>
      <c r="O1399" s="23">
        <v>0</v>
      </c>
      <c r="P1399" s="9">
        <v>0</v>
      </c>
      <c r="Q1399" t="s">
        <v>40</v>
      </c>
      <c r="R1399">
        <v>0</v>
      </c>
      <c r="S1399" s="9">
        <v>86.26</v>
      </c>
      <c r="T1399" s="26">
        <v>6.09</v>
      </c>
      <c r="U1399" s="8">
        <v>525.32000000000005</v>
      </c>
      <c r="V1399" t="s">
        <v>41</v>
      </c>
      <c r="W1399" t="s">
        <v>652</v>
      </c>
      <c r="X1399" t="s">
        <v>42</v>
      </c>
      <c r="Y1399" t="s">
        <v>653</v>
      </c>
      <c r="AA1399" s="1">
        <f t="shared" si="129"/>
        <v>45947</v>
      </c>
      <c r="AB1399" s="2">
        <f t="shared" si="130"/>
        <v>10</v>
      </c>
      <c r="AC1399" s="2">
        <f t="shared" si="131"/>
        <v>2025</v>
      </c>
      <c r="AD1399" s="2" t="str">
        <f>IFERROR(VLOOKUP(A1399,'Aux Área'!$A$4:$B$123,2,0),"-")</f>
        <v>SÃO PEDRO</v>
      </c>
    </row>
    <row r="1400" spans="1:30" x14ac:dyDescent="0.3">
      <c r="A1400" t="s">
        <v>54</v>
      </c>
      <c r="B1400" t="s">
        <v>319</v>
      </c>
      <c r="C1400" t="s">
        <v>2696</v>
      </c>
      <c r="D1400" t="s">
        <v>1480</v>
      </c>
      <c r="E1400" t="s">
        <v>1481</v>
      </c>
      <c r="F1400" t="s">
        <v>55</v>
      </c>
      <c r="G1400" t="s">
        <v>1500</v>
      </c>
      <c r="H1400" t="s">
        <v>36</v>
      </c>
      <c r="I1400" t="s">
        <v>37</v>
      </c>
      <c r="J1400" t="s">
        <v>1665</v>
      </c>
      <c r="K1400" t="s">
        <v>1666</v>
      </c>
      <c r="L1400" t="s">
        <v>301</v>
      </c>
      <c r="M1400" t="s">
        <v>38</v>
      </c>
      <c r="N1400" t="s">
        <v>39</v>
      </c>
      <c r="O1400" s="23">
        <v>167</v>
      </c>
      <c r="P1400" s="9">
        <v>9.39</v>
      </c>
      <c r="Q1400" t="s">
        <v>40</v>
      </c>
      <c r="R1400">
        <v>19637</v>
      </c>
      <c r="S1400" s="9">
        <v>17.79</v>
      </c>
      <c r="T1400" s="26">
        <v>4.1900000000000004</v>
      </c>
      <c r="U1400" s="8">
        <v>74.540000000000006</v>
      </c>
      <c r="V1400" t="s">
        <v>2697</v>
      </c>
      <c r="W1400" t="s">
        <v>2007</v>
      </c>
      <c r="X1400" t="s">
        <v>42</v>
      </c>
      <c r="Y1400" t="s">
        <v>1740</v>
      </c>
      <c r="AA1400" s="1">
        <f t="shared" si="129"/>
        <v>45947</v>
      </c>
      <c r="AB1400" s="2">
        <f t="shared" si="130"/>
        <v>10</v>
      </c>
      <c r="AC1400" s="2">
        <f t="shared" si="131"/>
        <v>2025</v>
      </c>
      <c r="AD1400" s="2" t="str">
        <f>IFERROR(VLOOKUP(A1400,'Aux Área'!$A$4:$B$123,2,0),"-")</f>
        <v>ENGENHARIA</v>
      </c>
    </row>
    <row r="1401" spans="1:30" x14ac:dyDescent="0.3">
      <c r="A1401" t="s">
        <v>66</v>
      </c>
      <c r="B1401" t="s">
        <v>464</v>
      </c>
      <c r="C1401" t="s">
        <v>2698</v>
      </c>
      <c r="D1401" t="s">
        <v>151</v>
      </c>
      <c r="E1401" t="s">
        <v>152</v>
      </c>
      <c r="F1401" t="s">
        <v>67</v>
      </c>
      <c r="G1401" t="s">
        <v>1503</v>
      </c>
      <c r="H1401" t="s">
        <v>36</v>
      </c>
      <c r="I1401" t="s">
        <v>37</v>
      </c>
      <c r="J1401" t="s">
        <v>275</v>
      </c>
      <c r="K1401" t="s">
        <v>276</v>
      </c>
      <c r="L1401" t="s">
        <v>124</v>
      </c>
      <c r="M1401" t="s">
        <v>38</v>
      </c>
      <c r="N1401" t="s">
        <v>39</v>
      </c>
      <c r="O1401" s="23">
        <v>348</v>
      </c>
      <c r="P1401" s="9">
        <v>8.25</v>
      </c>
      <c r="Q1401" t="s">
        <v>40</v>
      </c>
      <c r="R1401">
        <v>10396</v>
      </c>
      <c r="S1401" s="9">
        <v>42.19</v>
      </c>
      <c r="T1401" s="26">
        <v>4.29</v>
      </c>
      <c r="U1401" s="8">
        <v>181</v>
      </c>
      <c r="V1401" t="s">
        <v>2699</v>
      </c>
      <c r="W1401" t="s">
        <v>2007</v>
      </c>
      <c r="X1401" t="s">
        <v>42</v>
      </c>
      <c r="Y1401" t="s">
        <v>1740</v>
      </c>
      <c r="AA1401" s="1">
        <f t="shared" si="129"/>
        <v>45947</v>
      </c>
      <c r="AB1401" s="2">
        <f t="shared" si="130"/>
        <v>10</v>
      </c>
      <c r="AC1401" s="2">
        <f t="shared" si="131"/>
        <v>2025</v>
      </c>
      <c r="AD1401" s="2" t="str">
        <f>IFERROR(VLOOKUP(A1401,'Aux Área'!$A$4:$B$123,2,0),"-")</f>
        <v>OPERAÇÃO</v>
      </c>
    </row>
    <row r="1402" spans="1:30" x14ac:dyDescent="0.3">
      <c r="A1402" t="s">
        <v>2700</v>
      </c>
      <c r="B1402" t="s">
        <v>2701</v>
      </c>
      <c r="C1402" t="s">
        <v>2702</v>
      </c>
      <c r="D1402" t="s">
        <v>1297</v>
      </c>
      <c r="E1402" t="s">
        <v>2221</v>
      </c>
      <c r="F1402" t="s">
        <v>2703</v>
      </c>
      <c r="G1402" t="s">
        <v>659</v>
      </c>
      <c r="H1402" t="s">
        <v>1996</v>
      </c>
      <c r="I1402" t="s">
        <v>1997</v>
      </c>
      <c r="J1402" t="s">
        <v>275</v>
      </c>
      <c r="K1402" t="s">
        <v>276</v>
      </c>
      <c r="L1402" t="s">
        <v>124</v>
      </c>
      <c r="M1402" t="s">
        <v>38</v>
      </c>
      <c r="N1402" t="s">
        <v>668</v>
      </c>
      <c r="O1402" s="23">
        <v>0</v>
      </c>
      <c r="P1402" s="9">
        <v>0</v>
      </c>
      <c r="Q1402" t="s">
        <v>40</v>
      </c>
      <c r="R1402" s="2">
        <v>2400</v>
      </c>
      <c r="S1402" s="9">
        <v>135.15</v>
      </c>
      <c r="T1402" s="26">
        <v>6.77</v>
      </c>
      <c r="U1402" s="8">
        <v>914.97</v>
      </c>
      <c r="V1402" t="s">
        <v>2704</v>
      </c>
      <c r="W1402" t="s">
        <v>1985</v>
      </c>
      <c r="X1402" t="s">
        <v>42</v>
      </c>
      <c r="Y1402" t="s">
        <v>1986</v>
      </c>
      <c r="AA1402" s="1">
        <f t="shared" si="129"/>
        <v>45947</v>
      </c>
      <c r="AB1402" s="2">
        <f t="shared" si="130"/>
        <v>10</v>
      </c>
      <c r="AC1402" s="2">
        <f t="shared" si="131"/>
        <v>2025</v>
      </c>
      <c r="AD1402" s="2" t="str">
        <f>IFERROR(VLOOKUP(A1402,'Aux Área'!$A$4:$B$123,2,0),"-")</f>
        <v>PESADOS</v>
      </c>
    </row>
    <row r="1403" spans="1:30" x14ac:dyDescent="0.3">
      <c r="A1403" t="s">
        <v>2009</v>
      </c>
      <c r="B1403" t="s">
        <v>143</v>
      </c>
      <c r="C1403" t="s">
        <v>2705</v>
      </c>
      <c r="D1403" t="s">
        <v>1841</v>
      </c>
      <c r="E1403" t="s">
        <v>1842</v>
      </c>
      <c r="F1403" t="s">
        <v>653</v>
      </c>
      <c r="G1403" t="s">
        <v>659</v>
      </c>
      <c r="H1403" t="s">
        <v>706</v>
      </c>
      <c r="I1403" t="s">
        <v>667</v>
      </c>
      <c r="J1403" t="s">
        <v>165</v>
      </c>
      <c r="K1403" t="s">
        <v>166</v>
      </c>
      <c r="L1403" t="s">
        <v>167</v>
      </c>
      <c r="M1403" t="s">
        <v>38</v>
      </c>
      <c r="N1403" t="s">
        <v>707</v>
      </c>
      <c r="O1403" s="23">
        <v>0</v>
      </c>
      <c r="P1403" s="9">
        <v>0</v>
      </c>
      <c r="Q1403" t="s">
        <v>40</v>
      </c>
      <c r="R1403">
        <v>0</v>
      </c>
      <c r="S1403" s="9">
        <v>5</v>
      </c>
      <c r="T1403" s="26">
        <v>6.42</v>
      </c>
      <c r="U1403" s="8">
        <v>32.1</v>
      </c>
      <c r="V1403" t="s">
        <v>112</v>
      </c>
      <c r="W1403" t="s">
        <v>652</v>
      </c>
      <c r="X1403" t="s">
        <v>42</v>
      </c>
      <c r="Y1403" t="s">
        <v>653</v>
      </c>
      <c r="AA1403" s="1">
        <f t="shared" si="129"/>
        <v>45947</v>
      </c>
      <c r="AB1403" s="2">
        <f t="shared" si="130"/>
        <v>10</v>
      </c>
      <c r="AC1403" s="2">
        <f t="shared" si="131"/>
        <v>2025</v>
      </c>
      <c r="AD1403" s="2" t="str">
        <f>IFERROR(VLOOKUP(A1403,'Aux Área'!$A$4:$B$123,2,0),"-")</f>
        <v>SÃO PEDRO</v>
      </c>
    </row>
    <row r="1404" spans="1:30" x14ac:dyDescent="0.3">
      <c r="A1404" t="s">
        <v>2146</v>
      </c>
      <c r="B1404" t="s">
        <v>1800</v>
      </c>
      <c r="C1404" t="s">
        <v>2706</v>
      </c>
      <c r="D1404" t="s">
        <v>1841</v>
      </c>
      <c r="E1404" t="s">
        <v>1842</v>
      </c>
      <c r="F1404" t="s">
        <v>653</v>
      </c>
      <c r="G1404" t="s">
        <v>635</v>
      </c>
      <c r="H1404" t="s">
        <v>666</v>
      </c>
      <c r="I1404" t="s">
        <v>667</v>
      </c>
      <c r="J1404" t="s">
        <v>165</v>
      </c>
      <c r="K1404" t="s">
        <v>166</v>
      </c>
      <c r="L1404" t="s">
        <v>167</v>
      </c>
      <c r="M1404" t="s">
        <v>38</v>
      </c>
      <c r="N1404" t="s">
        <v>668</v>
      </c>
      <c r="O1404" s="23">
        <v>0</v>
      </c>
      <c r="P1404" s="9">
        <v>0</v>
      </c>
      <c r="Q1404" t="s">
        <v>40</v>
      </c>
      <c r="R1404">
        <v>0</v>
      </c>
      <c r="S1404" s="9">
        <v>100.64</v>
      </c>
      <c r="T1404" s="26">
        <v>6.24</v>
      </c>
      <c r="U1404" s="8">
        <v>628.02</v>
      </c>
      <c r="V1404" t="s">
        <v>112</v>
      </c>
      <c r="W1404" t="s">
        <v>652</v>
      </c>
      <c r="X1404" t="s">
        <v>42</v>
      </c>
      <c r="Y1404" t="s">
        <v>653</v>
      </c>
      <c r="AA1404" s="1">
        <f t="shared" si="129"/>
        <v>45947</v>
      </c>
      <c r="AB1404" s="2">
        <f t="shared" si="130"/>
        <v>10</v>
      </c>
      <c r="AC1404" s="2">
        <f t="shared" si="131"/>
        <v>2025</v>
      </c>
      <c r="AD1404" s="2" t="str">
        <f>IFERROR(VLOOKUP(A1404,'Aux Área'!$A$4:$B$123,2,0),"-")</f>
        <v>SÃO PEDRO</v>
      </c>
    </row>
    <row r="1405" spans="1:30" x14ac:dyDescent="0.3">
      <c r="A1405" t="s">
        <v>76</v>
      </c>
      <c r="B1405" t="s">
        <v>380</v>
      </c>
      <c r="C1405" t="s">
        <v>2707</v>
      </c>
      <c r="D1405" t="s">
        <v>382</v>
      </c>
      <c r="E1405" t="s">
        <v>383</v>
      </c>
      <c r="F1405" t="s">
        <v>77</v>
      </c>
      <c r="G1405" t="s">
        <v>1500</v>
      </c>
      <c r="H1405" t="s">
        <v>36</v>
      </c>
      <c r="I1405" t="s">
        <v>37</v>
      </c>
      <c r="J1405" t="s">
        <v>275</v>
      </c>
      <c r="K1405" t="s">
        <v>276</v>
      </c>
      <c r="L1405" t="s">
        <v>124</v>
      </c>
      <c r="M1405" t="s">
        <v>38</v>
      </c>
      <c r="N1405" t="s">
        <v>39</v>
      </c>
      <c r="O1405" s="23">
        <v>301</v>
      </c>
      <c r="P1405" s="9">
        <v>10.38</v>
      </c>
      <c r="Q1405" t="s">
        <v>40</v>
      </c>
      <c r="R1405">
        <v>31580</v>
      </c>
      <c r="S1405" s="9">
        <v>28.99</v>
      </c>
      <c r="T1405" s="26">
        <v>4.29</v>
      </c>
      <c r="U1405" s="8">
        <v>124.37</v>
      </c>
      <c r="V1405" t="s">
        <v>2708</v>
      </c>
      <c r="W1405" t="s">
        <v>2007</v>
      </c>
      <c r="X1405" t="s">
        <v>42</v>
      </c>
      <c r="Y1405" t="s">
        <v>1740</v>
      </c>
      <c r="AA1405" s="1">
        <f t="shared" si="129"/>
        <v>45947</v>
      </c>
      <c r="AB1405" s="2">
        <f t="shared" si="130"/>
        <v>10</v>
      </c>
      <c r="AC1405" s="2">
        <f t="shared" si="131"/>
        <v>2025</v>
      </c>
      <c r="AD1405" s="2" t="str">
        <f>IFERROR(VLOOKUP(A1405,'Aux Área'!$A$4:$B$123,2,0),"-")</f>
        <v>QSMS</v>
      </c>
    </row>
    <row r="1406" spans="1:30" x14ac:dyDescent="0.3">
      <c r="A1406" t="s">
        <v>72</v>
      </c>
      <c r="B1406" t="s">
        <v>243</v>
      </c>
      <c r="C1406" t="s">
        <v>2709</v>
      </c>
      <c r="D1406" t="s">
        <v>582</v>
      </c>
      <c r="E1406" t="s">
        <v>583</v>
      </c>
      <c r="F1406" t="s">
        <v>73</v>
      </c>
      <c r="G1406" t="s">
        <v>1503</v>
      </c>
      <c r="H1406" t="s">
        <v>36</v>
      </c>
      <c r="I1406" t="s">
        <v>37</v>
      </c>
      <c r="J1406" t="s">
        <v>2710</v>
      </c>
      <c r="K1406" t="s">
        <v>2711</v>
      </c>
      <c r="L1406" t="s">
        <v>124</v>
      </c>
      <c r="M1406" t="s">
        <v>38</v>
      </c>
      <c r="N1406" t="s">
        <v>39</v>
      </c>
      <c r="O1406" s="23">
        <v>362</v>
      </c>
      <c r="P1406" s="9">
        <v>10.6</v>
      </c>
      <c r="Q1406" t="s">
        <v>40</v>
      </c>
      <c r="R1406">
        <v>16537</v>
      </c>
      <c r="S1406" s="9">
        <v>34.159999999999997</v>
      </c>
      <c r="T1406" s="26">
        <v>4.0910000000000002</v>
      </c>
      <c r="U1406" s="8">
        <v>139.74</v>
      </c>
      <c r="V1406" t="s">
        <v>2712</v>
      </c>
      <c r="W1406" t="s">
        <v>2007</v>
      </c>
      <c r="X1406" t="s">
        <v>42</v>
      </c>
      <c r="Y1406" t="s">
        <v>1740</v>
      </c>
      <c r="AA1406" s="1">
        <f t="shared" si="129"/>
        <v>45947</v>
      </c>
      <c r="AB1406" s="2">
        <f t="shared" si="130"/>
        <v>10</v>
      </c>
      <c r="AC1406" s="2">
        <f t="shared" si="131"/>
        <v>2025</v>
      </c>
      <c r="AD1406" s="2" t="str">
        <f>IFERROR(VLOOKUP(A1406,'Aux Área'!$A$4:$B$123,2,0),"-")</f>
        <v>CONSERVA</v>
      </c>
    </row>
    <row r="1407" spans="1:30" x14ac:dyDescent="0.3">
      <c r="A1407" t="s">
        <v>70</v>
      </c>
      <c r="B1407" t="s">
        <v>272</v>
      </c>
      <c r="C1407" t="s">
        <v>2713</v>
      </c>
      <c r="D1407" t="s">
        <v>460</v>
      </c>
      <c r="E1407" t="s">
        <v>461</v>
      </c>
      <c r="F1407" t="s">
        <v>71</v>
      </c>
      <c r="G1407" t="s">
        <v>1503</v>
      </c>
      <c r="H1407" t="s">
        <v>36</v>
      </c>
      <c r="I1407" t="s">
        <v>37</v>
      </c>
      <c r="J1407" t="s">
        <v>275</v>
      </c>
      <c r="K1407" t="s">
        <v>276</v>
      </c>
      <c r="L1407" t="s">
        <v>124</v>
      </c>
      <c r="M1407" t="s">
        <v>38</v>
      </c>
      <c r="N1407" t="s">
        <v>39</v>
      </c>
      <c r="O1407" s="23">
        <v>347</v>
      </c>
      <c r="P1407" s="9">
        <v>9.25</v>
      </c>
      <c r="Q1407" t="s">
        <v>40</v>
      </c>
      <c r="R1407">
        <v>8420</v>
      </c>
      <c r="S1407" s="9">
        <v>37.53</v>
      </c>
      <c r="T1407" s="26">
        <v>4.29</v>
      </c>
      <c r="U1407" s="8">
        <v>161</v>
      </c>
      <c r="V1407" t="s">
        <v>2714</v>
      </c>
      <c r="W1407" t="s">
        <v>2007</v>
      </c>
      <c r="X1407" t="s">
        <v>42</v>
      </c>
      <c r="Y1407" t="s">
        <v>1740</v>
      </c>
      <c r="AA1407" s="1">
        <f t="shared" si="129"/>
        <v>45947</v>
      </c>
      <c r="AB1407" s="2">
        <f t="shared" si="130"/>
        <v>10</v>
      </c>
      <c r="AC1407" s="2">
        <f t="shared" si="131"/>
        <v>2025</v>
      </c>
      <c r="AD1407" s="2" t="str">
        <f>IFERROR(VLOOKUP(A1407,'Aux Área'!$A$4:$B$123,2,0),"-")</f>
        <v>QSMS</v>
      </c>
    </row>
    <row r="1408" spans="1:30" x14ac:dyDescent="0.3">
      <c r="A1408" t="s">
        <v>46</v>
      </c>
      <c r="B1408" t="s">
        <v>458</v>
      </c>
      <c r="C1408" t="s">
        <v>2715</v>
      </c>
      <c r="D1408" t="s">
        <v>729</v>
      </c>
      <c r="E1408" t="s">
        <v>730</v>
      </c>
      <c r="F1408" t="s">
        <v>47</v>
      </c>
      <c r="G1408" t="s">
        <v>1503</v>
      </c>
      <c r="H1408" t="s">
        <v>36</v>
      </c>
      <c r="I1408" t="s">
        <v>37</v>
      </c>
      <c r="J1408" t="s">
        <v>172</v>
      </c>
      <c r="K1408" t="s">
        <v>173</v>
      </c>
      <c r="L1408" t="s">
        <v>124</v>
      </c>
      <c r="M1408" t="s">
        <v>38</v>
      </c>
      <c r="N1408" t="s">
        <v>39</v>
      </c>
      <c r="O1408" s="23">
        <v>368</v>
      </c>
      <c r="P1408" s="9">
        <v>10.51</v>
      </c>
      <c r="Q1408" t="s">
        <v>40</v>
      </c>
      <c r="R1408">
        <v>20130</v>
      </c>
      <c r="S1408" s="9">
        <v>35</v>
      </c>
      <c r="T1408" s="26">
        <v>3.99</v>
      </c>
      <c r="U1408" s="8">
        <v>139.65</v>
      </c>
      <c r="V1408" t="s">
        <v>2716</v>
      </c>
      <c r="W1408" t="s">
        <v>2007</v>
      </c>
      <c r="X1408" t="s">
        <v>42</v>
      </c>
      <c r="Y1408" t="s">
        <v>1740</v>
      </c>
      <c r="AA1408" s="1">
        <f t="shared" si="129"/>
        <v>45947</v>
      </c>
      <c r="AB1408" s="2">
        <f t="shared" si="130"/>
        <v>10</v>
      </c>
      <c r="AC1408" s="2">
        <f t="shared" si="131"/>
        <v>2025</v>
      </c>
      <c r="AD1408" s="2" t="str">
        <f>IFERROR(VLOOKUP(A1408,'Aux Área'!$A$4:$B$123,2,0),"-")</f>
        <v>FACILITIES</v>
      </c>
    </row>
    <row r="1409" spans="1:30" x14ac:dyDescent="0.3">
      <c r="A1409" t="s">
        <v>2547</v>
      </c>
      <c r="B1409" t="s">
        <v>2548</v>
      </c>
      <c r="C1409" t="s">
        <v>2717</v>
      </c>
      <c r="D1409" t="s">
        <v>2468</v>
      </c>
      <c r="E1409" t="s">
        <v>2469</v>
      </c>
      <c r="F1409" t="s">
        <v>2550</v>
      </c>
      <c r="G1409" t="s">
        <v>659</v>
      </c>
      <c r="H1409" t="s">
        <v>2215</v>
      </c>
      <c r="I1409" t="s">
        <v>667</v>
      </c>
      <c r="J1409" t="s">
        <v>370</v>
      </c>
      <c r="K1409" t="s">
        <v>371</v>
      </c>
      <c r="L1409" t="s">
        <v>124</v>
      </c>
      <c r="M1409" t="s">
        <v>38</v>
      </c>
      <c r="N1409" t="s">
        <v>668</v>
      </c>
      <c r="O1409" s="23">
        <v>487</v>
      </c>
      <c r="P1409" s="9">
        <v>7.16</v>
      </c>
      <c r="Q1409" t="s">
        <v>40</v>
      </c>
      <c r="R1409">
        <v>1342</v>
      </c>
      <c r="S1409" s="9">
        <v>68.040000000000006</v>
      </c>
      <c r="T1409" s="26">
        <v>6.0910000000000002</v>
      </c>
      <c r="U1409" s="8">
        <v>414.41</v>
      </c>
      <c r="V1409" t="s">
        <v>2718</v>
      </c>
      <c r="W1409" t="s">
        <v>2007</v>
      </c>
      <c r="X1409" t="s">
        <v>42</v>
      </c>
      <c r="Y1409" t="s">
        <v>1740</v>
      </c>
      <c r="AA1409" s="1">
        <f t="shared" si="129"/>
        <v>45947</v>
      </c>
      <c r="AB1409" s="2">
        <f t="shared" si="130"/>
        <v>10</v>
      </c>
      <c r="AC1409" s="2">
        <f t="shared" si="131"/>
        <v>2025</v>
      </c>
      <c r="AD1409" s="2" t="str">
        <f>IFERROR(VLOOKUP(A1409,'Aux Área'!$A$4:$B$123,2,0),"-")</f>
        <v>APH</v>
      </c>
    </row>
    <row r="1410" spans="1:30" x14ac:dyDescent="0.3">
      <c r="A1410" t="s">
        <v>48</v>
      </c>
      <c r="B1410" t="s">
        <v>288</v>
      </c>
      <c r="C1410" t="s">
        <v>2719</v>
      </c>
      <c r="D1410" t="s">
        <v>132</v>
      </c>
      <c r="E1410" t="s">
        <v>133</v>
      </c>
      <c r="F1410" t="s">
        <v>49</v>
      </c>
      <c r="G1410" t="s">
        <v>1500</v>
      </c>
      <c r="H1410" t="s">
        <v>36</v>
      </c>
      <c r="I1410" t="s">
        <v>37</v>
      </c>
      <c r="J1410" t="s">
        <v>275</v>
      </c>
      <c r="K1410" t="s">
        <v>276</v>
      </c>
      <c r="L1410" t="s">
        <v>124</v>
      </c>
      <c r="M1410" t="s">
        <v>38</v>
      </c>
      <c r="N1410" t="s">
        <v>39</v>
      </c>
      <c r="O1410" s="23">
        <v>353</v>
      </c>
      <c r="P1410" s="9">
        <v>9.35</v>
      </c>
      <c r="Q1410" t="s">
        <v>40</v>
      </c>
      <c r="R1410">
        <v>13237</v>
      </c>
      <c r="S1410" s="9">
        <v>37.770000000000003</v>
      </c>
      <c r="T1410" s="26">
        <v>4.29</v>
      </c>
      <c r="U1410" s="8">
        <v>162.03</v>
      </c>
      <c r="V1410" t="s">
        <v>2720</v>
      </c>
      <c r="W1410" t="s">
        <v>2007</v>
      </c>
      <c r="X1410" t="s">
        <v>42</v>
      </c>
      <c r="Y1410" t="s">
        <v>1740</v>
      </c>
      <c r="AA1410" s="1">
        <f t="shared" si="129"/>
        <v>45947</v>
      </c>
      <c r="AB1410" s="2">
        <f t="shared" si="130"/>
        <v>10</v>
      </c>
      <c r="AC1410" s="2">
        <f t="shared" si="131"/>
        <v>2025</v>
      </c>
      <c r="AD1410" s="2" t="str">
        <f>IFERROR(VLOOKUP(A1410,'Aux Área'!$A$4:$B$123,2,0),"-")</f>
        <v>ENGENHARIA</v>
      </c>
    </row>
    <row r="1411" spans="1:30" x14ac:dyDescent="0.3">
      <c r="A1411" t="s">
        <v>2547</v>
      </c>
      <c r="C1411" t="s">
        <v>15614</v>
      </c>
      <c r="F1411" t="s">
        <v>2550</v>
      </c>
      <c r="K1411" t="s">
        <v>371</v>
      </c>
      <c r="N1411" t="s">
        <v>15690</v>
      </c>
      <c r="O1411" t="s">
        <v>15244</v>
      </c>
      <c r="P1411" s="9" t="s">
        <v>15244</v>
      </c>
      <c r="Q1411" t="s">
        <v>40</v>
      </c>
      <c r="R1411" t="s">
        <v>15244</v>
      </c>
      <c r="S1411">
        <v>5</v>
      </c>
      <c r="U1411" s="8">
        <v>19.95</v>
      </c>
      <c r="X1411" t="s">
        <v>42</v>
      </c>
      <c r="Y1411" t="s">
        <v>1740</v>
      </c>
      <c r="AA1411" s="1">
        <f>IFERROR(DATEVALUE(C1411),"-")</f>
        <v>45947</v>
      </c>
      <c r="AB1411" s="2">
        <f>IFERROR(MONTH(AA1411),"-")</f>
        <v>10</v>
      </c>
      <c r="AC1411" s="2">
        <f>IFERROR(YEAR(AA1411),"-")</f>
        <v>2025</v>
      </c>
      <c r="AD1411" s="2" t="str">
        <f>IFERROR(VLOOKUP(A1411,'Aux Área'!$A$4:$B$123,2,0),"-")</f>
        <v>APH</v>
      </c>
    </row>
    <row r="1412" spans="1:30" x14ac:dyDescent="0.3">
      <c r="A1412" t="s">
        <v>64</v>
      </c>
      <c r="B1412" t="s">
        <v>332</v>
      </c>
      <c r="C1412" t="s">
        <v>2721</v>
      </c>
      <c r="D1412" t="s">
        <v>127</v>
      </c>
      <c r="E1412" t="s">
        <v>128</v>
      </c>
      <c r="F1412" t="s">
        <v>65</v>
      </c>
      <c r="G1412" t="s">
        <v>1500</v>
      </c>
      <c r="H1412" t="s">
        <v>36</v>
      </c>
      <c r="I1412" t="s">
        <v>37</v>
      </c>
      <c r="J1412" t="s">
        <v>1152</v>
      </c>
      <c r="K1412" t="s">
        <v>1153</v>
      </c>
      <c r="L1412" t="s">
        <v>217</v>
      </c>
      <c r="M1412" t="s">
        <v>38</v>
      </c>
      <c r="N1412" t="s">
        <v>39</v>
      </c>
      <c r="O1412" s="23">
        <v>442</v>
      </c>
      <c r="P1412" s="9">
        <v>10.93</v>
      </c>
      <c r="Q1412" t="s">
        <v>40</v>
      </c>
      <c r="R1412">
        <v>23253</v>
      </c>
      <c r="S1412" s="9">
        <v>40.450000000000003</v>
      </c>
      <c r="T1412" s="26">
        <v>4.24</v>
      </c>
      <c r="U1412" s="8">
        <v>171.52</v>
      </c>
      <c r="V1412" t="s">
        <v>2722</v>
      </c>
      <c r="W1412" t="s">
        <v>2007</v>
      </c>
      <c r="X1412" t="s">
        <v>42</v>
      </c>
      <c r="Y1412" t="s">
        <v>1740</v>
      </c>
      <c r="AA1412" s="1">
        <f t="shared" ref="AA1412:AA1434" si="132">DATEVALUE(C1412)</f>
        <v>45947</v>
      </c>
      <c r="AB1412" s="2">
        <f t="shared" ref="AB1412:AB1434" si="133">MONTH(AA1412)</f>
        <v>10</v>
      </c>
      <c r="AC1412" s="2">
        <f t="shared" ref="AC1412:AC1434" si="134">YEAR(AA1412)</f>
        <v>2025</v>
      </c>
      <c r="AD1412" s="2" t="str">
        <f>IFERROR(VLOOKUP(A1412,'Aux Área'!$A$4:$B$123,2,0),"-")</f>
        <v>ENGENHARIA</v>
      </c>
    </row>
    <row r="1413" spans="1:30" x14ac:dyDescent="0.3">
      <c r="A1413" t="s">
        <v>68</v>
      </c>
      <c r="B1413" t="s">
        <v>296</v>
      </c>
      <c r="C1413" t="s">
        <v>2723</v>
      </c>
      <c r="D1413" t="s">
        <v>80</v>
      </c>
      <c r="E1413" t="s">
        <v>81</v>
      </c>
      <c r="F1413" t="s">
        <v>69</v>
      </c>
      <c r="G1413" t="s">
        <v>1503</v>
      </c>
      <c r="H1413" t="s">
        <v>36</v>
      </c>
      <c r="I1413" t="s">
        <v>37</v>
      </c>
      <c r="J1413" t="s">
        <v>275</v>
      </c>
      <c r="K1413" t="s">
        <v>276</v>
      </c>
      <c r="L1413" t="s">
        <v>124</v>
      </c>
      <c r="M1413" t="s">
        <v>38</v>
      </c>
      <c r="N1413" t="s">
        <v>39</v>
      </c>
      <c r="O1413" s="23">
        <v>380</v>
      </c>
      <c r="P1413" s="9">
        <v>11.02</v>
      </c>
      <c r="Q1413" t="s">
        <v>40</v>
      </c>
      <c r="R1413">
        <v>7148</v>
      </c>
      <c r="S1413" s="9">
        <v>34.47</v>
      </c>
      <c r="T1413" s="26">
        <v>4.29</v>
      </c>
      <c r="U1413" s="8">
        <v>147.88</v>
      </c>
      <c r="V1413" t="s">
        <v>2724</v>
      </c>
      <c r="W1413" t="s">
        <v>2007</v>
      </c>
      <c r="X1413" t="s">
        <v>42</v>
      </c>
      <c r="Y1413" t="s">
        <v>1740</v>
      </c>
      <c r="AA1413" s="1">
        <f t="shared" si="132"/>
        <v>45947</v>
      </c>
      <c r="AB1413" s="2">
        <f t="shared" si="133"/>
        <v>10</v>
      </c>
      <c r="AC1413" s="2">
        <f t="shared" si="134"/>
        <v>2025</v>
      </c>
      <c r="AD1413" s="2" t="str">
        <f>IFERROR(VLOOKUP(A1413,'Aux Área'!$A$4:$B$123,2,0),"-")</f>
        <v>OPERAÇÃO</v>
      </c>
    </row>
    <row r="1414" spans="1:30" x14ac:dyDescent="0.3">
      <c r="A1414" t="s">
        <v>2638</v>
      </c>
      <c r="B1414" t="s">
        <v>2639</v>
      </c>
      <c r="C1414" t="s">
        <v>2725</v>
      </c>
      <c r="D1414" t="s">
        <v>1562</v>
      </c>
      <c r="E1414" t="s">
        <v>1563</v>
      </c>
      <c r="F1414" t="s">
        <v>2641</v>
      </c>
      <c r="G1414" t="s">
        <v>1135</v>
      </c>
      <c r="H1414" t="s">
        <v>2275</v>
      </c>
      <c r="I1414" t="s">
        <v>1497</v>
      </c>
      <c r="J1414" t="s">
        <v>231</v>
      </c>
      <c r="K1414" t="s">
        <v>232</v>
      </c>
      <c r="L1414" t="s">
        <v>217</v>
      </c>
      <c r="M1414" t="s">
        <v>38</v>
      </c>
      <c r="N1414" t="s">
        <v>39</v>
      </c>
      <c r="O1414" s="23">
        <v>371</v>
      </c>
      <c r="P1414" s="9">
        <v>8.75</v>
      </c>
      <c r="Q1414" t="s">
        <v>40</v>
      </c>
      <c r="R1414">
        <v>463</v>
      </c>
      <c r="S1414" s="9">
        <v>42.4</v>
      </c>
      <c r="T1414" s="26">
        <v>4.25</v>
      </c>
      <c r="U1414" s="8">
        <v>180.22</v>
      </c>
      <c r="V1414" t="s">
        <v>2726</v>
      </c>
      <c r="W1414" t="s">
        <v>2276</v>
      </c>
      <c r="X1414" t="s">
        <v>42</v>
      </c>
      <c r="Y1414" t="s">
        <v>2277</v>
      </c>
      <c r="AA1414" s="1">
        <f t="shared" si="132"/>
        <v>45947</v>
      </c>
      <c r="AB1414" s="2">
        <f t="shared" si="133"/>
        <v>10</v>
      </c>
      <c r="AC1414" s="2">
        <f t="shared" si="134"/>
        <v>2025</v>
      </c>
      <c r="AD1414" s="2" t="str">
        <f>IFERROR(VLOOKUP(A1414,'Aux Área'!$A$4:$B$123,2,0),"-")</f>
        <v>INSPEÇÃO</v>
      </c>
    </row>
    <row r="1415" spans="1:30" x14ac:dyDescent="0.3">
      <c r="A1415" t="s">
        <v>2643</v>
      </c>
      <c r="B1415" t="s">
        <v>2644</v>
      </c>
      <c r="C1415" t="s">
        <v>2727</v>
      </c>
      <c r="D1415" t="s">
        <v>2728</v>
      </c>
      <c r="E1415" t="s">
        <v>2729</v>
      </c>
      <c r="F1415" t="s">
        <v>2646</v>
      </c>
      <c r="G1415" t="s">
        <v>1300</v>
      </c>
      <c r="H1415" t="s">
        <v>1301</v>
      </c>
      <c r="I1415" t="s">
        <v>839</v>
      </c>
      <c r="J1415" t="s">
        <v>231</v>
      </c>
      <c r="K1415" t="s">
        <v>232</v>
      </c>
      <c r="L1415" t="s">
        <v>217</v>
      </c>
      <c r="M1415" t="s">
        <v>38</v>
      </c>
      <c r="N1415" t="s">
        <v>39</v>
      </c>
      <c r="O1415" s="23">
        <v>378</v>
      </c>
      <c r="P1415" s="9">
        <v>8.5399999999999991</v>
      </c>
      <c r="Q1415" t="s">
        <v>40</v>
      </c>
      <c r="R1415">
        <v>441</v>
      </c>
      <c r="S1415" s="9">
        <v>44.25</v>
      </c>
      <c r="T1415" s="26">
        <v>4.25</v>
      </c>
      <c r="U1415" s="8">
        <v>188.07</v>
      </c>
      <c r="V1415" t="s">
        <v>2730</v>
      </c>
      <c r="W1415" t="s">
        <v>2276</v>
      </c>
      <c r="X1415" t="s">
        <v>42</v>
      </c>
      <c r="Y1415" t="s">
        <v>2277</v>
      </c>
      <c r="AA1415" s="1">
        <f t="shared" si="132"/>
        <v>45947</v>
      </c>
      <c r="AB1415" s="2">
        <f t="shared" si="133"/>
        <v>10</v>
      </c>
      <c r="AC1415" s="2">
        <f t="shared" si="134"/>
        <v>2025</v>
      </c>
      <c r="AD1415" s="2" t="str">
        <f>IFERROR(VLOOKUP(A1415,'Aux Área'!$A$4:$B$123,2,0),"-")</f>
        <v>INSPEÇÃO</v>
      </c>
    </row>
    <row r="1416" spans="1:30" x14ac:dyDescent="0.3">
      <c r="A1416" t="s">
        <v>2181</v>
      </c>
      <c r="B1416" t="s">
        <v>2182</v>
      </c>
      <c r="C1416" t="s">
        <v>2731</v>
      </c>
      <c r="D1416" t="s">
        <v>446</v>
      </c>
      <c r="E1416" t="s">
        <v>447</v>
      </c>
      <c r="F1416" t="s">
        <v>2184</v>
      </c>
      <c r="G1416" t="s">
        <v>1135</v>
      </c>
      <c r="H1416" t="s">
        <v>2185</v>
      </c>
      <c r="I1416" t="s">
        <v>2186</v>
      </c>
      <c r="J1416" t="s">
        <v>252</v>
      </c>
      <c r="K1416" t="s">
        <v>253</v>
      </c>
      <c r="L1416" t="s">
        <v>124</v>
      </c>
      <c r="M1416" t="s">
        <v>38</v>
      </c>
      <c r="N1416" t="s">
        <v>668</v>
      </c>
      <c r="O1416" s="23">
        <v>775</v>
      </c>
      <c r="P1416" s="9">
        <v>10.77</v>
      </c>
      <c r="Q1416" t="s">
        <v>40</v>
      </c>
      <c r="R1416">
        <v>820</v>
      </c>
      <c r="S1416" s="9">
        <v>71.959999999999994</v>
      </c>
      <c r="T1416" s="26">
        <v>6.19</v>
      </c>
      <c r="U1416" s="8">
        <v>445.46</v>
      </c>
      <c r="V1416" t="s">
        <v>2732</v>
      </c>
      <c r="W1416" t="s">
        <v>2007</v>
      </c>
      <c r="X1416" t="s">
        <v>42</v>
      </c>
      <c r="Y1416" t="s">
        <v>2188</v>
      </c>
      <c r="AA1416" s="1">
        <f t="shared" si="132"/>
        <v>45947</v>
      </c>
      <c r="AB1416" s="2">
        <f t="shared" si="133"/>
        <v>10</v>
      </c>
      <c r="AC1416" s="2">
        <f t="shared" si="134"/>
        <v>2025</v>
      </c>
      <c r="AD1416" s="2" t="str">
        <f>IFERROR(VLOOKUP(A1416,'Aux Área'!$A$4:$B$123,2,0),"-")</f>
        <v>INSPEÇÃO</v>
      </c>
    </row>
    <row r="1417" spans="1:30" x14ac:dyDescent="0.3">
      <c r="A1417" t="s">
        <v>2318</v>
      </c>
      <c r="B1417" t="s">
        <v>2733</v>
      </c>
      <c r="C1417" t="s">
        <v>2734</v>
      </c>
      <c r="D1417" t="s">
        <v>958</v>
      </c>
      <c r="E1417" t="s">
        <v>959</v>
      </c>
      <c r="F1417" t="s">
        <v>4203</v>
      </c>
      <c r="G1417" t="s">
        <v>1135</v>
      </c>
      <c r="H1417" t="s">
        <v>2185</v>
      </c>
      <c r="I1417" t="s">
        <v>2186</v>
      </c>
      <c r="J1417" t="s">
        <v>188</v>
      </c>
      <c r="K1417" t="s">
        <v>189</v>
      </c>
      <c r="L1417" t="s">
        <v>190</v>
      </c>
      <c r="M1417" t="s">
        <v>38</v>
      </c>
      <c r="N1417" t="s">
        <v>668</v>
      </c>
      <c r="O1417" s="23">
        <v>708</v>
      </c>
      <c r="P1417" s="9">
        <v>9.5299999999999994</v>
      </c>
      <c r="Q1417" t="s">
        <v>40</v>
      </c>
      <c r="R1417">
        <v>2163</v>
      </c>
      <c r="S1417" s="9">
        <v>74.319999999999993</v>
      </c>
      <c r="T1417" s="26">
        <v>6.39</v>
      </c>
      <c r="U1417" s="8">
        <v>474.93</v>
      </c>
      <c r="V1417" t="s">
        <v>41</v>
      </c>
      <c r="W1417" t="s">
        <v>2007</v>
      </c>
      <c r="X1417" t="s">
        <v>42</v>
      </c>
      <c r="Y1417" t="s">
        <v>2188</v>
      </c>
      <c r="AA1417" s="1">
        <f t="shared" si="132"/>
        <v>45947</v>
      </c>
      <c r="AB1417" s="2">
        <f t="shared" si="133"/>
        <v>10</v>
      </c>
      <c r="AC1417" s="2">
        <f t="shared" si="134"/>
        <v>2025</v>
      </c>
      <c r="AD1417" s="2" t="str">
        <f>IFERROR(VLOOKUP(A1417,'Aux Área'!$A$4:$B$123,2,0),"-")</f>
        <v>INSPEÇÃO</v>
      </c>
    </row>
    <row r="1418" spans="1:30" x14ac:dyDescent="0.3">
      <c r="A1418" t="s">
        <v>2117</v>
      </c>
      <c r="B1418" t="s">
        <v>1946</v>
      </c>
      <c r="C1418" t="s">
        <v>2735</v>
      </c>
      <c r="D1418" t="s">
        <v>1948</v>
      </c>
      <c r="E1418" t="s">
        <v>1949</v>
      </c>
      <c r="F1418" t="s">
        <v>653</v>
      </c>
      <c r="G1418" t="s">
        <v>635</v>
      </c>
      <c r="H1418" t="s">
        <v>1804</v>
      </c>
      <c r="I1418" t="s">
        <v>1497</v>
      </c>
      <c r="J1418" t="s">
        <v>409</v>
      </c>
      <c r="K1418" t="s">
        <v>410</v>
      </c>
      <c r="L1418" t="s">
        <v>141</v>
      </c>
      <c r="M1418" t="s">
        <v>38</v>
      </c>
      <c r="N1418" t="s">
        <v>668</v>
      </c>
      <c r="O1418" s="23">
        <v>0</v>
      </c>
      <c r="P1418" s="9">
        <v>0</v>
      </c>
      <c r="Q1418" t="s">
        <v>40</v>
      </c>
      <c r="R1418">
        <v>0</v>
      </c>
      <c r="S1418" s="9">
        <v>105.59</v>
      </c>
      <c r="T1418" s="26">
        <v>6.09</v>
      </c>
      <c r="U1418" s="8">
        <v>643.04</v>
      </c>
      <c r="V1418" t="s">
        <v>2736</v>
      </c>
      <c r="W1418" t="s">
        <v>652</v>
      </c>
      <c r="X1418" t="s">
        <v>42</v>
      </c>
      <c r="Y1418" t="s">
        <v>653</v>
      </c>
      <c r="AA1418" s="1">
        <f t="shared" si="132"/>
        <v>45947</v>
      </c>
      <c r="AB1418" s="2">
        <f t="shared" si="133"/>
        <v>10</v>
      </c>
      <c r="AC1418" s="2">
        <f t="shared" si="134"/>
        <v>2025</v>
      </c>
      <c r="AD1418" s="2" t="str">
        <f>IFERROR(VLOOKUP(A1418,'Aux Área'!$A$4:$B$123,2,0),"-")</f>
        <v>SÃO PEDRO</v>
      </c>
    </row>
    <row r="1419" spans="1:30" x14ac:dyDescent="0.3">
      <c r="A1419" t="s">
        <v>58</v>
      </c>
      <c r="B1419" t="s">
        <v>250</v>
      </c>
      <c r="C1419" t="s">
        <v>2737</v>
      </c>
      <c r="D1419" t="s">
        <v>87</v>
      </c>
      <c r="E1419" t="s">
        <v>88</v>
      </c>
      <c r="F1419" t="s">
        <v>59</v>
      </c>
      <c r="G1419" t="s">
        <v>1500</v>
      </c>
      <c r="H1419" t="s">
        <v>36</v>
      </c>
      <c r="I1419" t="s">
        <v>37</v>
      </c>
      <c r="J1419" t="s">
        <v>215</v>
      </c>
      <c r="K1419" t="s">
        <v>216</v>
      </c>
      <c r="L1419" t="s">
        <v>217</v>
      </c>
      <c r="M1419" t="s">
        <v>38</v>
      </c>
      <c r="N1419" t="s">
        <v>39</v>
      </c>
      <c r="O1419" s="23">
        <v>326</v>
      </c>
      <c r="P1419" s="9">
        <v>8.5399999999999991</v>
      </c>
      <c r="Q1419" t="s">
        <v>40</v>
      </c>
      <c r="R1419">
        <v>44249</v>
      </c>
      <c r="S1419" s="9">
        <v>38.19</v>
      </c>
      <c r="T1419" s="26">
        <v>4.51</v>
      </c>
      <c r="U1419" s="8">
        <v>172.25</v>
      </c>
      <c r="V1419" t="s">
        <v>41</v>
      </c>
      <c r="W1419" t="s">
        <v>2007</v>
      </c>
      <c r="X1419" t="s">
        <v>42</v>
      </c>
      <c r="Y1419" t="s">
        <v>1740</v>
      </c>
      <c r="AA1419" s="1">
        <f t="shared" si="132"/>
        <v>45947</v>
      </c>
      <c r="AB1419" s="2">
        <f t="shared" si="133"/>
        <v>10</v>
      </c>
      <c r="AC1419" s="2">
        <f t="shared" si="134"/>
        <v>2025</v>
      </c>
      <c r="AD1419" s="2" t="str">
        <f>IFERROR(VLOOKUP(A1419,'Aux Área'!$A$4:$B$123,2,0),"-")</f>
        <v>CONSERVA</v>
      </c>
    </row>
    <row r="1420" spans="1:30" x14ac:dyDescent="0.3">
      <c r="A1420" t="s">
        <v>2488</v>
      </c>
      <c r="B1420" t="s">
        <v>2489</v>
      </c>
      <c r="C1420" t="s">
        <v>2738</v>
      </c>
      <c r="D1420" t="s">
        <v>2468</v>
      </c>
      <c r="E1420" t="s">
        <v>2469</v>
      </c>
      <c r="F1420" t="s">
        <v>2491</v>
      </c>
      <c r="G1420" t="s">
        <v>659</v>
      </c>
      <c r="H1420" t="s">
        <v>2215</v>
      </c>
      <c r="I1420" t="s">
        <v>667</v>
      </c>
      <c r="J1420" t="s">
        <v>165</v>
      </c>
      <c r="K1420" t="s">
        <v>166</v>
      </c>
      <c r="L1420" t="s">
        <v>167</v>
      </c>
      <c r="M1420" t="s">
        <v>38</v>
      </c>
      <c r="N1420" t="s">
        <v>668</v>
      </c>
      <c r="O1420" s="23">
        <v>475</v>
      </c>
      <c r="P1420" s="9">
        <v>6.48</v>
      </c>
      <c r="Q1420" t="s">
        <v>40</v>
      </c>
      <c r="R1420">
        <v>1313</v>
      </c>
      <c r="S1420" s="9">
        <v>73.319999999999993</v>
      </c>
      <c r="T1420" s="26">
        <v>6.24</v>
      </c>
      <c r="U1420" s="8">
        <v>457.53</v>
      </c>
      <c r="V1420" t="s">
        <v>112</v>
      </c>
      <c r="W1420" t="s">
        <v>2007</v>
      </c>
      <c r="X1420" t="s">
        <v>42</v>
      </c>
      <c r="Y1420" t="s">
        <v>1740</v>
      </c>
      <c r="AA1420" s="1">
        <f t="shared" si="132"/>
        <v>45947</v>
      </c>
      <c r="AB1420" s="2">
        <f t="shared" si="133"/>
        <v>10</v>
      </c>
      <c r="AC1420" s="2">
        <f t="shared" si="134"/>
        <v>2025</v>
      </c>
      <c r="AD1420" s="2" t="str">
        <f>IFERROR(VLOOKUP(A1420,'Aux Área'!$A$4:$B$123,2,0),"-")</f>
        <v>APH</v>
      </c>
    </row>
    <row r="1421" spans="1:30" x14ac:dyDescent="0.3">
      <c r="A1421" t="s">
        <v>74</v>
      </c>
      <c r="B1421" t="s">
        <v>255</v>
      </c>
      <c r="C1421" t="s">
        <v>2739</v>
      </c>
      <c r="D1421" t="s">
        <v>115</v>
      </c>
      <c r="E1421" t="s">
        <v>116</v>
      </c>
      <c r="F1421" t="s">
        <v>75</v>
      </c>
      <c r="G1421" t="s">
        <v>1503</v>
      </c>
      <c r="H1421" t="s">
        <v>36</v>
      </c>
      <c r="I1421" t="s">
        <v>37</v>
      </c>
      <c r="J1421" t="s">
        <v>492</v>
      </c>
      <c r="K1421" t="s">
        <v>493</v>
      </c>
      <c r="L1421" t="s">
        <v>110</v>
      </c>
      <c r="M1421" t="s">
        <v>38</v>
      </c>
      <c r="N1421" t="s">
        <v>39</v>
      </c>
      <c r="O1421" s="23">
        <v>427</v>
      </c>
      <c r="P1421" s="9">
        <v>12.06</v>
      </c>
      <c r="Q1421" t="s">
        <v>40</v>
      </c>
      <c r="R1421">
        <v>9129</v>
      </c>
      <c r="S1421" s="9">
        <v>35.4</v>
      </c>
      <c r="T1421" s="26">
        <v>4.79</v>
      </c>
      <c r="U1421" s="8">
        <v>169.56</v>
      </c>
      <c r="V1421" t="s">
        <v>112</v>
      </c>
      <c r="W1421" t="s">
        <v>2007</v>
      </c>
      <c r="X1421" t="s">
        <v>42</v>
      </c>
      <c r="Y1421" t="s">
        <v>1740</v>
      </c>
      <c r="AA1421" s="1">
        <f t="shared" si="132"/>
        <v>45947</v>
      </c>
      <c r="AB1421" s="2">
        <f t="shared" si="133"/>
        <v>10</v>
      </c>
      <c r="AC1421" s="2">
        <f t="shared" si="134"/>
        <v>2025</v>
      </c>
      <c r="AD1421" s="2" t="str">
        <f>IFERROR(VLOOKUP(A1421,'Aux Área'!$A$4:$B$123,2,0),"-")</f>
        <v>TI</v>
      </c>
    </row>
    <row r="1422" spans="1:30" x14ac:dyDescent="0.3">
      <c r="A1422" t="s">
        <v>62</v>
      </c>
      <c r="B1422" t="s">
        <v>1455</v>
      </c>
      <c r="C1422" t="s">
        <v>2740</v>
      </c>
      <c r="D1422" t="s">
        <v>158</v>
      </c>
      <c r="E1422" t="s">
        <v>159</v>
      </c>
      <c r="F1422" t="s">
        <v>63</v>
      </c>
      <c r="G1422" t="s">
        <v>1500</v>
      </c>
      <c r="H1422" t="s">
        <v>36</v>
      </c>
      <c r="I1422" t="s">
        <v>37</v>
      </c>
      <c r="J1422" t="s">
        <v>165</v>
      </c>
      <c r="K1422" t="s">
        <v>166</v>
      </c>
      <c r="L1422" t="s">
        <v>167</v>
      </c>
      <c r="M1422" t="s">
        <v>38</v>
      </c>
      <c r="N1422" t="s">
        <v>39</v>
      </c>
      <c r="O1422" s="23">
        <v>335</v>
      </c>
      <c r="P1422" s="9">
        <v>9.7100000000000009</v>
      </c>
      <c r="Q1422" t="s">
        <v>40</v>
      </c>
      <c r="R1422">
        <v>34809</v>
      </c>
      <c r="S1422" s="9">
        <v>34.49</v>
      </c>
      <c r="T1422" s="26">
        <v>4.46</v>
      </c>
      <c r="U1422" s="8">
        <v>153.83000000000001</v>
      </c>
      <c r="V1422" t="s">
        <v>41</v>
      </c>
      <c r="W1422" t="s">
        <v>2007</v>
      </c>
      <c r="X1422" t="s">
        <v>42</v>
      </c>
      <c r="Y1422" t="s">
        <v>1740</v>
      </c>
      <c r="AA1422" s="1">
        <f t="shared" si="132"/>
        <v>45947</v>
      </c>
      <c r="AB1422" s="2">
        <f t="shared" si="133"/>
        <v>10</v>
      </c>
      <c r="AC1422" s="2">
        <f t="shared" si="134"/>
        <v>2025</v>
      </c>
      <c r="AD1422" s="2" t="str">
        <f>IFERROR(VLOOKUP(A1422,'Aux Área'!$A$4:$B$123,2,0),"-")</f>
        <v>CONSERVA</v>
      </c>
    </row>
    <row r="1423" spans="1:30" x14ac:dyDescent="0.3">
      <c r="A1423" t="s">
        <v>46</v>
      </c>
      <c r="B1423" t="s">
        <v>458</v>
      </c>
      <c r="C1423" t="s">
        <v>2741</v>
      </c>
      <c r="D1423" t="s">
        <v>729</v>
      </c>
      <c r="E1423" t="s">
        <v>730</v>
      </c>
      <c r="F1423" t="s">
        <v>47</v>
      </c>
      <c r="G1423" t="s">
        <v>1503</v>
      </c>
      <c r="H1423" t="s">
        <v>36</v>
      </c>
      <c r="I1423" t="s">
        <v>37</v>
      </c>
      <c r="J1423" t="s">
        <v>1268</v>
      </c>
      <c r="K1423" t="s">
        <v>1269</v>
      </c>
      <c r="L1423" t="s">
        <v>84</v>
      </c>
      <c r="M1423" t="s">
        <v>38</v>
      </c>
      <c r="N1423" t="s">
        <v>39</v>
      </c>
      <c r="O1423" s="23">
        <v>380</v>
      </c>
      <c r="P1423" s="9">
        <v>10.86</v>
      </c>
      <c r="Q1423" t="s">
        <v>40</v>
      </c>
      <c r="R1423">
        <v>20510</v>
      </c>
      <c r="S1423" s="9">
        <v>35</v>
      </c>
      <c r="T1423" s="26">
        <v>4.84</v>
      </c>
      <c r="U1423" s="8">
        <v>169.4</v>
      </c>
      <c r="V1423" t="s">
        <v>41</v>
      </c>
      <c r="W1423" t="s">
        <v>2007</v>
      </c>
      <c r="X1423" t="s">
        <v>42</v>
      </c>
      <c r="Y1423" t="s">
        <v>1740</v>
      </c>
      <c r="AA1423" s="1">
        <f t="shared" si="132"/>
        <v>45947</v>
      </c>
      <c r="AB1423" s="2">
        <f t="shared" si="133"/>
        <v>10</v>
      </c>
      <c r="AC1423" s="2">
        <f t="shared" si="134"/>
        <v>2025</v>
      </c>
      <c r="AD1423" s="2" t="str">
        <f>IFERROR(VLOOKUP(A1423,'Aux Área'!$A$4:$B$123,2,0),"-")</f>
        <v>FACILITIES</v>
      </c>
    </row>
    <row r="1424" spans="1:30" x14ac:dyDescent="0.3">
      <c r="A1424" t="s">
        <v>1945</v>
      </c>
      <c r="B1424" t="s">
        <v>2124</v>
      </c>
      <c r="C1424" t="s">
        <v>2742</v>
      </c>
      <c r="D1424" t="s">
        <v>1802</v>
      </c>
      <c r="E1424" t="s">
        <v>1803</v>
      </c>
      <c r="F1424" t="s">
        <v>653</v>
      </c>
      <c r="G1424" t="s">
        <v>1495</v>
      </c>
      <c r="H1424" t="s">
        <v>1804</v>
      </c>
      <c r="I1424" t="s">
        <v>1497</v>
      </c>
      <c r="J1424" t="s">
        <v>231</v>
      </c>
      <c r="K1424" t="s">
        <v>232</v>
      </c>
      <c r="L1424" t="s">
        <v>217</v>
      </c>
      <c r="M1424" t="s">
        <v>38</v>
      </c>
      <c r="N1424" t="s">
        <v>668</v>
      </c>
      <c r="O1424" s="23">
        <v>0</v>
      </c>
      <c r="P1424" s="9">
        <v>0</v>
      </c>
      <c r="Q1424" t="s">
        <v>40</v>
      </c>
      <c r="R1424">
        <v>0</v>
      </c>
      <c r="S1424" s="9">
        <v>95.01</v>
      </c>
      <c r="T1424" s="26">
        <v>5.99</v>
      </c>
      <c r="U1424" s="8">
        <v>569.15</v>
      </c>
      <c r="V1424" t="s">
        <v>2743</v>
      </c>
      <c r="W1424" t="s">
        <v>652</v>
      </c>
      <c r="X1424" t="s">
        <v>42</v>
      </c>
      <c r="Y1424" t="s">
        <v>653</v>
      </c>
      <c r="AA1424" s="1">
        <f t="shared" si="132"/>
        <v>45948</v>
      </c>
      <c r="AB1424" s="2">
        <f t="shared" si="133"/>
        <v>10</v>
      </c>
      <c r="AC1424" s="2">
        <f t="shared" si="134"/>
        <v>2025</v>
      </c>
      <c r="AD1424" s="2" t="str">
        <f>IFERROR(VLOOKUP(A1424,'Aux Área'!$A$4:$B$123,2,0),"-")</f>
        <v>SÃO PEDRO</v>
      </c>
    </row>
    <row r="1425" spans="1:30" x14ac:dyDescent="0.3">
      <c r="A1425" t="s">
        <v>2189</v>
      </c>
      <c r="B1425" t="s">
        <v>2190</v>
      </c>
      <c r="C1425" t="s">
        <v>2744</v>
      </c>
      <c r="D1425" t="s">
        <v>391</v>
      </c>
      <c r="E1425" t="s">
        <v>392</v>
      </c>
      <c r="F1425" t="s">
        <v>2192</v>
      </c>
      <c r="G1425" t="s">
        <v>1135</v>
      </c>
      <c r="H1425" t="s">
        <v>2185</v>
      </c>
      <c r="I1425" t="s">
        <v>2186</v>
      </c>
      <c r="J1425" t="s">
        <v>275</v>
      </c>
      <c r="K1425" t="s">
        <v>276</v>
      </c>
      <c r="L1425" t="s">
        <v>124</v>
      </c>
      <c r="M1425" t="s">
        <v>38</v>
      </c>
      <c r="N1425" t="s">
        <v>668</v>
      </c>
      <c r="O1425" s="23">
        <v>518</v>
      </c>
      <c r="P1425" s="9">
        <v>9.61</v>
      </c>
      <c r="Q1425" t="s">
        <v>40</v>
      </c>
      <c r="R1425">
        <v>1280</v>
      </c>
      <c r="S1425" s="9">
        <v>53.88</v>
      </c>
      <c r="T1425" s="26">
        <v>6.77</v>
      </c>
      <c r="U1425" s="8">
        <v>364.77</v>
      </c>
      <c r="V1425" t="s">
        <v>2745</v>
      </c>
      <c r="W1425" t="s">
        <v>2007</v>
      </c>
      <c r="X1425" t="s">
        <v>42</v>
      </c>
      <c r="Y1425" t="s">
        <v>2188</v>
      </c>
      <c r="AA1425" s="1">
        <f t="shared" si="132"/>
        <v>45948</v>
      </c>
      <c r="AB1425" s="2">
        <f t="shared" si="133"/>
        <v>10</v>
      </c>
      <c r="AC1425" s="2">
        <f t="shared" si="134"/>
        <v>2025</v>
      </c>
      <c r="AD1425" s="2" t="str">
        <f>IFERROR(VLOOKUP(A1425,'Aux Área'!$A$4:$B$123,2,0),"-")</f>
        <v>INSPEÇÃO</v>
      </c>
    </row>
    <row r="1426" spans="1:30" x14ac:dyDescent="0.3">
      <c r="A1426" t="s">
        <v>2746</v>
      </c>
      <c r="B1426" t="s">
        <v>2747</v>
      </c>
      <c r="C1426" t="s">
        <v>2748</v>
      </c>
      <c r="D1426" t="s">
        <v>2160</v>
      </c>
      <c r="E1426" t="s">
        <v>2161</v>
      </c>
      <c r="F1426" s="14" t="s">
        <v>15508</v>
      </c>
      <c r="G1426" t="s">
        <v>635</v>
      </c>
      <c r="H1426" t="s">
        <v>2749</v>
      </c>
      <c r="I1426" t="s">
        <v>839</v>
      </c>
      <c r="J1426" t="s">
        <v>275</v>
      </c>
      <c r="K1426" t="s">
        <v>276</v>
      </c>
      <c r="L1426" t="s">
        <v>124</v>
      </c>
      <c r="M1426" t="s">
        <v>38</v>
      </c>
      <c r="N1426" t="s">
        <v>668</v>
      </c>
      <c r="O1426" s="23">
        <v>0</v>
      </c>
      <c r="P1426" s="9">
        <v>0</v>
      </c>
      <c r="Q1426" t="s">
        <v>40</v>
      </c>
      <c r="R1426">
        <v>226487</v>
      </c>
      <c r="S1426" s="9">
        <v>263</v>
      </c>
      <c r="T1426" s="26">
        <v>6.2</v>
      </c>
      <c r="U1426" s="8">
        <v>1630.6</v>
      </c>
      <c r="V1426" t="s">
        <v>2750</v>
      </c>
      <c r="W1426" t="s">
        <v>2007</v>
      </c>
      <c r="X1426" t="s">
        <v>42</v>
      </c>
      <c r="Y1426" t="s">
        <v>1740</v>
      </c>
      <c r="AA1426" s="1">
        <f t="shared" si="132"/>
        <v>45948</v>
      </c>
      <c r="AB1426" s="2">
        <f t="shared" si="133"/>
        <v>10</v>
      </c>
      <c r="AC1426" s="2">
        <f t="shared" si="134"/>
        <v>2025</v>
      </c>
      <c r="AD1426" s="2" t="str">
        <f>IFERROR(VLOOKUP(A1426,'Aux Área'!$A$4:$B$123,2,0),"-")</f>
        <v>TI</v>
      </c>
    </row>
    <row r="1427" spans="1:30" x14ac:dyDescent="0.3">
      <c r="A1427" t="s">
        <v>50</v>
      </c>
      <c r="B1427" t="s">
        <v>324</v>
      </c>
      <c r="C1427" t="s">
        <v>2751</v>
      </c>
      <c r="D1427" t="s">
        <v>326</v>
      </c>
      <c r="E1427" t="s">
        <v>327</v>
      </c>
      <c r="F1427" t="s">
        <v>51</v>
      </c>
      <c r="G1427" t="s">
        <v>1500</v>
      </c>
      <c r="H1427" t="s">
        <v>36</v>
      </c>
      <c r="I1427" t="s">
        <v>37</v>
      </c>
      <c r="J1427" t="s">
        <v>370</v>
      </c>
      <c r="K1427" t="s">
        <v>371</v>
      </c>
      <c r="L1427" t="s">
        <v>124</v>
      </c>
      <c r="M1427" t="s">
        <v>38</v>
      </c>
      <c r="N1427" t="s">
        <v>39</v>
      </c>
      <c r="O1427" s="23">
        <v>238</v>
      </c>
      <c r="P1427" s="9">
        <v>8.89</v>
      </c>
      <c r="Q1427" t="s">
        <v>40</v>
      </c>
      <c r="R1427">
        <v>12063</v>
      </c>
      <c r="S1427" s="9">
        <v>26.78</v>
      </c>
      <c r="T1427" s="26">
        <v>4.49</v>
      </c>
      <c r="U1427" s="8">
        <v>120.25</v>
      </c>
      <c r="V1427" t="s">
        <v>2752</v>
      </c>
      <c r="W1427" t="s">
        <v>2007</v>
      </c>
      <c r="X1427" t="s">
        <v>42</v>
      </c>
      <c r="Y1427" t="s">
        <v>1740</v>
      </c>
      <c r="AA1427" s="1">
        <f t="shared" si="132"/>
        <v>45948</v>
      </c>
      <c r="AB1427" s="2">
        <f t="shared" si="133"/>
        <v>10</v>
      </c>
      <c r="AC1427" s="2">
        <f t="shared" si="134"/>
        <v>2025</v>
      </c>
      <c r="AD1427" s="2" t="str">
        <f>IFERROR(VLOOKUP(A1427,'Aux Área'!$A$4:$B$123,2,0),"-")</f>
        <v>TI</v>
      </c>
    </row>
    <row r="1428" spans="1:30" x14ac:dyDescent="0.3">
      <c r="A1428" t="s">
        <v>62</v>
      </c>
      <c r="B1428" t="s">
        <v>1455</v>
      </c>
      <c r="C1428" t="s">
        <v>2753</v>
      </c>
      <c r="D1428" t="s">
        <v>158</v>
      </c>
      <c r="E1428" t="s">
        <v>159</v>
      </c>
      <c r="F1428" t="s">
        <v>63</v>
      </c>
      <c r="G1428" t="s">
        <v>1500</v>
      </c>
      <c r="H1428" t="s">
        <v>36</v>
      </c>
      <c r="I1428" t="s">
        <v>37</v>
      </c>
      <c r="J1428" t="s">
        <v>285</v>
      </c>
      <c r="K1428" t="s">
        <v>286</v>
      </c>
      <c r="L1428" t="s">
        <v>91</v>
      </c>
      <c r="M1428" t="s">
        <v>38</v>
      </c>
      <c r="N1428" t="s">
        <v>39</v>
      </c>
      <c r="O1428" s="23">
        <v>289</v>
      </c>
      <c r="P1428" s="9">
        <v>8.44</v>
      </c>
      <c r="Q1428" t="s">
        <v>40</v>
      </c>
      <c r="R1428">
        <v>35098</v>
      </c>
      <c r="S1428" s="9">
        <v>34.25</v>
      </c>
      <c r="T1428" s="26">
        <v>4.2409999999999997</v>
      </c>
      <c r="U1428" s="8">
        <v>145.24</v>
      </c>
      <c r="V1428" t="s">
        <v>2754</v>
      </c>
      <c r="W1428" t="s">
        <v>2007</v>
      </c>
      <c r="X1428" t="s">
        <v>42</v>
      </c>
      <c r="Y1428" t="s">
        <v>1740</v>
      </c>
      <c r="AA1428" s="1">
        <f t="shared" si="132"/>
        <v>45948</v>
      </c>
      <c r="AB1428" s="2">
        <f t="shared" si="133"/>
        <v>10</v>
      </c>
      <c r="AC1428" s="2">
        <f t="shared" si="134"/>
        <v>2025</v>
      </c>
      <c r="AD1428" s="2" t="str">
        <f>IFERROR(VLOOKUP(A1428,'Aux Área'!$A$4:$B$123,2,0),"-")</f>
        <v>CONSERVA</v>
      </c>
    </row>
    <row r="1429" spans="1:30" x14ac:dyDescent="0.3">
      <c r="A1429" t="s">
        <v>1096</v>
      </c>
      <c r="B1429" t="s">
        <v>1097</v>
      </c>
      <c r="C1429" t="s">
        <v>2755</v>
      </c>
      <c r="D1429" t="s">
        <v>664</v>
      </c>
      <c r="E1429" t="s">
        <v>665</v>
      </c>
      <c r="F1429" t="s">
        <v>653</v>
      </c>
      <c r="G1429" t="s">
        <v>1495</v>
      </c>
      <c r="H1429" t="s">
        <v>1496</v>
      </c>
      <c r="I1429" t="s">
        <v>1497</v>
      </c>
      <c r="J1429" t="s">
        <v>188</v>
      </c>
      <c r="K1429" t="s">
        <v>189</v>
      </c>
      <c r="L1429" t="s">
        <v>190</v>
      </c>
      <c r="M1429" t="s">
        <v>38</v>
      </c>
      <c r="N1429" t="s">
        <v>638</v>
      </c>
      <c r="O1429" s="23">
        <v>0</v>
      </c>
      <c r="P1429" s="9">
        <v>0</v>
      </c>
      <c r="Q1429" t="s">
        <v>40</v>
      </c>
      <c r="R1429">
        <v>0</v>
      </c>
      <c r="S1429" s="9">
        <v>240.66</v>
      </c>
      <c r="T1429" s="26">
        <v>6.29</v>
      </c>
      <c r="U1429" s="8">
        <v>1513.75</v>
      </c>
      <c r="V1429" t="s">
        <v>112</v>
      </c>
      <c r="W1429" t="s">
        <v>652</v>
      </c>
      <c r="X1429" t="s">
        <v>42</v>
      </c>
      <c r="Y1429" t="s">
        <v>653</v>
      </c>
      <c r="AA1429" s="1">
        <f t="shared" si="132"/>
        <v>45948</v>
      </c>
      <c r="AB1429" s="2">
        <f t="shared" si="133"/>
        <v>10</v>
      </c>
      <c r="AC1429" s="2">
        <f t="shared" si="134"/>
        <v>2025</v>
      </c>
      <c r="AD1429" s="2" t="str">
        <f>IFERROR(VLOOKUP(A1429,'Aux Área'!$A$4:$B$123,2,0),"-")</f>
        <v>SÃO PEDRO</v>
      </c>
    </row>
    <row r="1430" spans="1:30" x14ac:dyDescent="0.3">
      <c r="A1430" t="s">
        <v>58</v>
      </c>
      <c r="B1430" t="s">
        <v>250</v>
      </c>
      <c r="C1430" t="s">
        <v>2756</v>
      </c>
      <c r="D1430" t="s">
        <v>87</v>
      </c>
      <c r="E1430" t="s">
        <v>88</v>
      </c>
      <c r="F1430" t="s">
        <v>59</v>
      </c>
      <c r="G1430" t="s">
        <v>1500</v>
      </c>
      <c r="H1430" t="s">
        <v>36</v>
      </c>
      <c r="I1430" t="s">
        <v>37</v>
      </c>
      <c r="J1430" t="s">
        <v>241</v>
      </c>
      <c r="K1430" t="s">
        <v>242</v>
      </c>
      <c r="L1430" t="s">
        <v>110</v>
      </c>
      <c r="M1430" t="s">
        <v>38</v>
      </c>
      <c r="N1430" t="s">
        <v>39</v>
      </c>
      <c r="O1430" s="23">
        <v>298</v>
      </c>
      <c r="P1430" s="9">
        <v>7.95</v>
      </c>
      <c r="Q1430" t="s">
        <v>40</v>
      </c>
      <c r="R1430">
        <v>44547</v>
      </c>
      <c r="S1430" s="9">
        <v>37.479999999999997</v>
      </c>
      <c r="T1430" s="26">
        <v>4.1900000000000004</v>
      </c>
      <c r="U1430" s="8">
        <v>157.04</v>
      </c>
      <c r="V1430" t="s">
        <v>41</v>
      </c>
      <c r="W1430" t="s">
        <v>2007</v>
      </c>
      <c r="X1430" t="s">
        <v>42</v>
      </c>
      <c r="Y1430" t="s">
        <v>1740</v>
      </c>
      <c r="AA1430" s="1">
        <f t="shared" si="132"/>
        <v>45948</v>
      </c>
      <c r="AB1430" s="2">
        <f t="shared" si="133"/>
        <v>10</v>
      </c>
      <c r="AC1430" s="2">
        <f t="shared" si="134"/>
        <v>2025</v>
      </c>
      <c r="AD1430" s="2" t="str">
        <f>IFERROR(VLOOKUP(A1430,'Aux Área'!$A$4:$B$123,2,0),"-")</f>
        <v>CONSERVA</v>
      </c>
    </row>
    <row r="1431" spans="1:30" x14ac:dyDescent="0.3">
      <c r="A1431" t="s">
        <v>1785</v>
      </c>
      <c r="B1431" t="s">
        <v>1786</v>
      </c>
      <c r="C1431" t="s">
        <v>2757</v>
      </c>
      <c r="D1431" t="s">
        <v>1850</v>
      </c>
      <c r="E1431" t="s">
        <v>1851</v>
      </c>
      <c r="F1431" t="s">
        <v>653</v>
      </c>
      <c r="G1431" t="s">
        <v>1495</v>
      </c>
      <c r="H1431" t="s">
        <v>1788</v>
      </c>
      <c r="I1431" t="s">
        <v>839</v>
      </c>
      <c r="J1431" t="s">
        <v>409</v>
      </c>
      <c r="K1431" t="s">
        <v>410</v>
      </c>
      <c r="L1431" t="s">
        <v>141</v>
      </c>
      <c r="M1431" t="s">
        <v>38</v>
      </c>
      <c r="N1431" t="s">
        <v>638</v>
      </c>
      <c r="O1431" s="23">
        <v>0</v>
      </c>
      <c r="P1431" s="9">
        <v>0</v>
      </c>
      <c r="Q1431" t="s">
        <v>40</v>
      </c>
      <c r="R1431">
        <v>0</v>
      </c>
      <c r="S1431" s="9">
        <v>150</v>
      </c>
      <c r="T1431" s="26">
        <v>5.99</v>
      </c>
      <c r="U1431" s="8">
        <v>898.5</v>
      </c>
      <c r="V1431" t="s">
        <v>2758</v>
      </c>
      <c r="W1431" t="s">
        <v>652</v>
      </c>
      <c r="X1431" t="s">
        <v>42</v>
      </c>
      <c r="Y1431" t="s">
        <v>653</v>
      </c>
      <c r="AA1431" s="1">
        <f t="shared" si="132"/>
        <v>45948</v>
      </c>
      <c r="AB1431" s="2">
        <f t="shared" si="133"/>
        <v>10</v>
      </c>
      <c r="AC1431" s="2">
        <f t="shared" si="134"/>
        <v>2025</v>
      </c>
      <c r="AD1431" s="2" t="str">
        <f>IFERROR(VLOOKUP(A1431,'Aux Área'!$A$4:$B$123,2,0),"-")</f>
        <v>SÃO PEDRO</v>
      </c>
    </row>
    <row r="1432" spans="1:30" x14ac:dyDescent="0.3">
      <c r="A1432" t="s">
        <v>2632</v>
      </c>
      <c r="B1432" t="s">
        <v>2633</v>
      </c>
      <c r="C1432" t="s">
        <v>2759</v>
      </c>
      <c r="D1432" t="s">
        <v>2176</v>
      </c>
      <c r="E1432" t="s">
        <v>2177</v>
      </c>
      <c r="F1432" t="s">
        <v>3615</v>
      </c>
      <c r="G1432" t="s">
        <v>1300</v>
      </c>
      <c r="H1432" t="s">
        <v>2635</v>
      </c>
      <c r="I1432" t="s">
        <v>37</v>
      </c>
      <c r="J1432" t="s">
        <v>275</v>
      </c>
      <c r="K1432" t="s">
        <v>276</v>
      </c>
      <c r="L1432" t="s">
        <v>124</v>
      </c>
      <c r="M1432" t="s">
        <v>38</v>
      </c>
      <c r="N1432" t="s">
        <v>39</v>
      </c>
      <c r="O1432" s="23">
        <v>327</v>
      </c>
      <c r="P1432" s="9">
        <v>8.77</v>
      </c>
      <c r="Q1432" t="s">
        <v>40</v>
      </c>
      <c r="R1432">
        <v>365</v>
      </c>
      <c r="S1432" s="9">
        <v>37.299999999999997</v>
      </c>
      <c r="T1432" s="26">
        <v>4.29</v>
      </c>
      <c r="U1432" s="8">
        <v>160.02000000000001</v>
      </c>
      <c r="V1432" t="s">
        <v>2760</v>
      </c>
      <c r="W1432" t="s">
        <v>2007</v>
      </c>
      <c r="X1432" t="s">
        <v>42</v>
      </c>
      <c r="Y1432" t="s">
        <v>1740</v>
      </c>
      <c r="AA1432" s="1">
        <f t="shared" si="132"/>
        <v>45948</v>
      </c>
      <c r="AB1432" s="2">
        <f t="shared" si="133"/>
        <v>10</v>
      </c>
      <c r="AC1432" s="2">
        <f t="shared" si="134"/>
        <v>2025</v>
      </c>
      <c r="AD1432" s="2" t="str">
        <f>IFERROR(VLOOKUP(A1432,'Aux Área'!$A$4:$B$123,2,0),"-")</f>
        <v>TI</v>
      </c>
    </row>
    <row r="1433" spans="1:30" x14ac:dyDescent="0.3">
      <c r="A1433" t="s">
        <v>662</v>
      </c>
      <c r="B1433" t="s">
        <v>183</v>
      </c>
      <c r="C1433" t="s">
        <v>2761</v>
      </c>
      <c r="D1433" t="s">
        <v>1568</v>
      </c>
      <c r="E1433" t="s">
        <v>1569</v>
      </c>
      <c r="F1433" t="s">
        <v>653</v>
      </c>
      <c r="G1433" t="s">
        <v>1495</v>
      </c>
      <c r="H1433" t="s">
        <v>1571</v>
      </c>
      <c r="I1433" t="s">
        <v>1497</v>
      </c>
      <c r="J1433" t="s">
        <v>237</v>
      </c>
      <c r="K1433" t="s">
        <v>238</v>
      </c>
      <c r="L1433" t="s">
        <v>110</v>
      </c>
      <c r="M1433" t="s">
        <v>38</v>
      </c>
      <c r="N1433" t="s">
        <v>668</v>
      </c>
      <c r="O1433" s="23">
        <v>0</v>
      </c>
      <c r="P1433" s="9">
        <v>0</v>
      </c>
      <c r="Q1433" t="s">
        <v>40</v>
      </c>
      <c r="R1433">
        <v>0</v>
      </c>
      <c r="S1433" s="9">
        <v>106.82</v>
      </c>
      <c r="T1433" s="26">
        <v>6.09</v>
      </c>
      <c r="U1433" s="8">
        <v>650.53</v>
      </c>
      <c r="V1433" t="s">
        <v>41</v>
      </c>
      <c r="W1433" t="s">
        <v>652</v>
      </c>
      <c r="X1433" t="s">
        <v>42</v>
      </c>
      <c r="Y1433" t="s">
        <v>653</v>
      </c>
      <c r="AA1433" s="1">
        <f t="shared" si="132"/>
        <v>45948</v>
      </c>
      <c r="AB1433" s="2">
        <f t="shared" si="133"/>
        <v>10</v>
      </c>
      <c r="AC1433" s="2">
        <f t="shared" si="134"/>
        <v>2025</v>
      </c>
      <c r="AD1433" s="2" t="str">
        <f>IFERROR(VLOOKUP(A1433,'Aux Área'!$A$4:$B$123,2,0),"-")</f>
        <v>SÃO PEDRO</v>
      </c>
    </row>
    <row r="1434" spans="1:30" x14ac:dyDescent="0.3">
      <c r="A1434" t="s">
        <v>44</v>
      </c>
      <c r="B1434" t="s">
        <v>478</v>
      </c>
      <c r="C1434" t="s">
        <v>2762</v>
      </c>
      <c r="D1434" t="s">
        <v>2176</v>
      </c>
      <c r="E1434" t="s">
        <v>2177</v>
      </c>
      <c r="F1434" t="s">
        <v>45</v>
      </c>
      <c r="G1434" t="s">
        <v>1500</v>
      </c>
      <c r="H1434" t="s">
        <v>36</v>
      </c>
      <c r="I1434" t="s">
        <v>37</v>
      </c>
      <c r="J1434" t="s">
        <v>275</v>
      </c>
      <c r="K1434" t="s">
        <v>276</v>
      </c>
      <c r="L1434" t="s">
        <v>124</v>
      </c>
      <c r="M1434" t="s">
        <v>38</v>
      </c>
      <c r="N1434" t="s">
        <v>39</v>
      </c>
      <c r="O1434" s="23">
        <v>289</v>
      </c>
      <c r="P1434" s="9">
        <v>8.66</v>
      </c>
      <c r="Q1434" t="s">
        <v>40</v>
      </c>
      <c r="R1434">
        <v>12135</v>
      </c>
      <c r="S1434" s="9">
        <v>33.39</v>
      </c>
      <c r="T1434" s="26">
        <v>4.29</v>
      </c>
      <c r="U1434" s="8">
        <v>143.24</v>
      </c>
      <c r="V1434" t="s">
        <v>2763</v>
      </c>
      <c r="W1434" t="s">
        <v>2007</v>
      </c>
      <c r="X1434" t="s">
        <v>42</v>
      </c>
      <c r="Y1434" t="s">
        <v>1740</v>
      </c>
      <c r="AA1434" s="1">
        <f t="shared" si="132"/>
        <v>45948</v>
      </c>
      <c r="AB1434" s="2">
        <f t="shared" si="133"/>
        <v>10</v>
      </c>
      <c r="AC1434" s="2">
        <f t="shared" si="134"/>
        <v>2025</v>
      </c>
      <c r="AD1434" s="2" t="str">
        <f>IFERROR(VLOOKUP(A1434,'Aux Área'!$A$4:$B$123,2,0),"-")</f>
        <v>OPERAÇÃO</v>
      </c>
    </row>
    <row r="1435" spans="1:30" x14ac:dyDescent="0.3">
      <c r="A1435" t="s">
        <v>662</v>
      </c>
      <c r="C1435" t="s">
        <v>15596</v>
      </c>
      <c r="F1435" t="s">
        <v>15689</v>
      </c>
      <c r="K1435" t="s">
        <v>238</v>
      </c>
      <c r="N1435" t="s">
        <v>15690</v>
      </c>
      <c r="O1435" s="23">
        <v>0</v>
      </c>
      <c r="P1435" s="23">
        <v>0</v>
      </c>
      <c r="Q1435" t="s">
        <v>40</v>
      </c>
      <c r="R1435">
        <v>0</v>
      </c>
      <c r="S1435">
        <v>14.15</v>
      </c>
      <c r="U1435" s="8">
        <v>56.46</v>
      </c>
      <c r="W1435" t="s">
        <v>652</v>
      </c>
      <c r="X1435" t="s">
        <v>42</v>
      </c>
      <c r="Y1435" t="s">
        <v>653</v>
      </c>
      <c r="AA1435" s="1">
        <f>IFERROR(DATEVALUE(C1435),"-")</f>
        <v>45948</v>
      </c>
      <c r="AB1435" s="2">
        <f>IFERROR(MONTH(AA1435),"-")</f>
        <v>10</v>
      </c>
      <c r="AC1435" s="2">
        <f>IFERROR(YEAR(AA1435),"-")</f>
        <v>2025</v>
      </c>
      <c r="AD1435" s="2" t="str">
        <f>IFERROR(VLOOKUP(A1435,'Aux Área'!$A$4:$B$123,2,0),"-")</f>
        <v>SÃO PEDRO</v>
      </c>
    </row>
    <row r="1436" spans="1:30" x14ac:dyDescent="0.3">
      <c r="A1436" t="s">
        <v>58</v>
      </c>
      <c r="B1436" t="s">
        <v>250</v>
      </c>
      <c r="C1436" t="s">
        <v>2764</v>
      </c>
      <c r="D1436" t="s">
        <v>87</v>
      </c>
      <c r="E1436" t="s">
        <v>88</v>
      </c>
      <c r="F1436" t="s">
        <v>59</v>
      </c>
      <c r="G1436" t="s">
        <v>1500</v>
      </c>
      <c r="H1436" t="s">
        <v>36</v>
      </c>
      <c r="I1436" t="s">
        <v>37</v>
      </c>
      <c r="J1436" t="s">
        <v>356</v>
      </c>
      <c r="K1436" t="s">
        <v>357</v>
      </c>
      <c r="L1436" t="s">
        <v>124</v>
      </c>
      <c r="M1436" t="s">
        <v>38</v>
      </c>
      <c r="N1436" t="s">
        <v>39</v>
      </c>
      <c r="O1436" s="23">
        <v>231</v>
      </c>
      <c r="P1436" s="9">
        <v>7.57</v>
      </c>
      <c r="Q1436" t="s">
        <v>40</v>
      </c>
      <c r="R1436">
        <v>44778</v>
      </c>
      <c r="S1436" s="9">
        <v>30.51</v>
      </c>
      <c r="T1436" s="26">
        <v>4.391</v>
      </c>
      <c r="U1436" s="8">
        <v>133.97999999999999</v>
      </c>
      <c r="V1436" t="s">
        <v>2765</v>
      </c>
      <c r="W1436" t="s">
        <v>2007</v>
      </c>
      <c r="X1436" t="s">
        <v>42</v>
      </c>
      <c r="Y1436" t="s">
        <v>1740</v>
      </c>
      <c r="AA1436" s="1">
        <f t="shared" ref="AA1436:AA1473" si="135">DATEVALUE(C1436)</f>
        <v>45948</v>
      </c>
      <c r="AB1436" s="2">
        <f t="shared" ref="AB1436:AB1473" si="136">MONTH(AA1436)</f>
        <v>10</v>
      </c>
      <c r="AC1436" s="2">
        <f t="shared" ref="AC1436:AC1473" si="137">YEAR(AA1436)</f>
        <v>2025</v>
      </c>
      <c r="AD1436" s="2" t="str">
        <f>IFERROR(VLOOKUP(A1436,'Aux Área'!$A$4:$B$123,2,0),"-")</f>
        <v>CONSERVA</v>
      </c>
    </row>
    <row r="1437" spans="1:30" x14ac:dyDescent="0.3">
      <c r="A1437" t="s">
        <v>2691</v>
      </c>
      <c r="B1437" t="s">
        <v>2692</v>
      </c>
      <c r="C1437" t="s">
        <v>2766</v>
      </c>
      <c r="D1437" t="s">
        <v>2142</v>
      </c>
      <c r="E1437" t="s">
        <v>2143</v>
      </c>
      <c r="F1437" t="s">
        <v>3712</v>
      </c>
      <c r="G1437" t="s">
        <v>1635</v>
      </c>
      <c r="H1437" t="s">
        <v>2635</v>
      </c>
      <c r="I1437" t="s">
        <v>37</v>
      </c>
      <c r="J1437" t="s">
        <v>122</v>
      </c>
      <c r="K1437" t="s">
        <v>123</v>
      </c>
      <c r="L1437" t="s">
        <v>124</v>
      </c>
      <c r="M1437" t="s">
        <v>38</v>
      </c>
      <c r="N1437" t="s">
        <v>39</v>
      </c>
      <c r="O1437" s="23">
        <v>251</v>
      </c>
      <c r="P1437" s="9">
        <v>9.18</v>
      </c>
      <c r="Q1437" t="s">
        <v>40</v>
      </c>
      <c r="R1437">
        <v>404</v>
      </c>
      <c r="S1437" s="9">
        <v>27.35</v>
      </c>
      <c r="T1437" s="26">
        <v>4.3899999999999997</v>
      </c>
      <c r="U1437" s="8">
        <v>120.06</v>
      </c>
      <c r="V1437" t="s">
        <v>112</v>
      </c>
      <c r="W1437" t="s">
        <v>2007</v>
      </c>
      <c r="X1437" t="s">
        <v>42</v>
      </c>
      <c r="Y1437" t="s">
        <v>1740</v>
      </c>
      <c r="AA1437" s="1">
        <f t="shared" si="135"/>
        <v>45948</v>
      </c>
      <c r="AB1437" s="2">
        <f t="shared" si="136"/>
        <v>10</v>
      </c>
      <c r="AC1437" s="2">
        <f t="shared" si="137"/>
        <v>2025</v>
      </c>
      <c r="AD1437" s="2" t="str">
        <f>IFERROR(VLOOKUP(A1437,'Aux Área'!$A$4:$B$123,2,0),"-")</f>
        <v>TI</v>
      </c>
    </row>
    <row r="1438" spans="1:30" x14ac:dyDescent="0.3">
      <c r="A1438" t="s">
        <v>2664</v>
      </c>
      <c r="B1438" t="s">
        <v>2665</v>
      </c>
      <c r="C1438" t="s">
        <v>2767</v>
      </c>
      <c r="D1438" t="s">
        <v>2468</v>
      </c>
      <c r="E1438" t="s">
        <v>2469</v>
      </c>
      <c r="F1438" t="s">
        <v>2667</v>
      </c>
      <c r="G1438" t="s">
        <v>659</v>
      </c>
      <c r="H1438" t="s">
        <v>2215</v>
      </c>
      <c r="I1438" t="s">
        <v>667</v>
      </c>
      <c r="J1438" t="s">
        <v>97</v>
      </c>
      <c r="K1438" t="s">
        <v>98</v>
      </c>
      <c r="L1438" t="s">
        <v>84</v>
      </c>
      <c r="M1438" t="s">
        <v>38</v>
      </c>
      <c r="N1438" t="s">
        <v>668</v>
      </c>
      <c r="O1438" s="23">
        <v>618</v>
      </c>
      <c r="P1438" s="9">
        <v>6.16</v>
      </c>
      <c r="Q1438" t="s">
        <v>40</v>
      </c>
      <c r="R1438">
        <v>1543</v>
      </c>
      <c r="S1438" s="9">
        <v>100.27</v>
      </c>
      <c r="T1438" s="26">
        <v>6.0510000000000002</v>
      </c>
      <c r="U1438" s="8">
        <v>606.69000000000005</v>
      </c>
      <c r="V1438" t="s">
        <v>2768</v>
      </c>
      <c r="W1438" t="s">
        <v>2007</v>
      </c>
      <c r="X1438" t="s">
        <v>42</v>
      </c>
      <c r="Y1438" t="s">
        <v>1740</v>
      </c>
      <c r="AA1438" s="1">
        <f t="shared" si="135"/>
        <v>45948</v>
      </c>
      <c r="AB1438" s="2">
        <f t="shared" si="136"/>
        <v>10</v>
      </c>
      <c r="AC1438" s="2">
        <f t="shared" si="137"/>
        <v>2025</v>
      </c>
      <c r="AD1438" s="2" t="str">
        <f>IFERROR(VLOOKUP(A1438,'Aux Área'!$A$4:$B$123,2,0),"-")</f>
        <v>APH</v>
      </c>
    </row>
    <row r="1439" spans="1:30" x14ac:dyDescent="0.3">
      <c r="A1439" t="s">
        <v>44</v>
      </c>
      <c r="B1439" t="s">
        <v>478</v>
      </c>
      <c r="C1439" t="s">
        <v>2769</v>
      </c>
      <c r="D1439" t="s">
        <v>2176</v>
      </c>
      <c r="E1439" t="s">
        <v>2177</v>
      </c>
      <c r="F1439" t="s">
        <v>45</v>
      </c>
      <c r="G1439" t="s">
        <v>1500</v>
      </c>
      <c r="H1439" t="s">
        <v>36</v>
      </c>
      <c r="I1439" t="s">
        <v>37</v>
      </c>
      <c r="J1439" t="s">
        <v>241</v>
      </c>
      <c r="K1439" t="s">
        <v>242</v>
      </c>
      <c r="L1439" t="s">
        <v>110</v>
      </c>
      <c r="M1439" t="s">
        <v>38</v>
      </c>
      <c r="N1439" t="s">
        <v>111</v>
      </c>
      <c r="O1439" s="23">
        <v>303</v>
      </c>
      <c r="P1439" s="9">
        <v>10.76</v>
      </c>
      <c r="Q1439" t="s">
        <v>40</v>
      </c>
      <c r="R1439">
        <v>12438</v>
      </c>
      <c r="S1439" s="9">
        <v>28.16</v>
      </c>
      <c r="T1439" s="26">
        <v>4.74</v>
      </c>
      <c r="U1439" s="8">
        <v>133.47</v>
      </c>
      <c r="V1439" t="s">
        <v>41</v>
      </c>
      <c r="W1439" t="s">
        <v>2007</v>
      </c>
      <c r="X1439" t="s">
        <v>42</v>
      </c>
      <c r="Y1439" t="s">
        <v>1740</v>
      </c>
      <c r="AA1439" s="1">
        <f t="shared" si="135"/>
        <v>45949</v>
      </c>
      <c r="AB1439" s="2">
        <f t="shared" si="136"/>
        <v>10</v>
      </c>
      <c r="AC1439" s="2">
        <f t="shared" si="137"/>
        <v>2025</v>
      </c>
      <c r="AD1439" s="2" t="str">
        <f>IFERROR(VLOOKUP(A1439,'Aux Área'!$A$4:$B$123,2,0),"-")</f>
        <v>OPERAÇÃO</v>
      </c>
    </row>
    <row r="1440" spans="1:30" x14ac:dyDescent="0.3">
      <c r="A1440" t="s">
        <v>2461</v>
      </c>
      <c r="B1440" t="s">
        <v>2462</v>
      </c>
      <c r="C1440" t="s">
        <v>2770</v>
      </c>
      <c r="D1440" t="s">
        <v>1619</v>
      </c>
      <c r="E1440" t="s">
        <v>1620</v>
      </c>
      <c r="F1440" t="s">
        <v>3574</v>
      </c>
      <c r="G1440" t="s">
        <v>1135</v>
      </c>
      <c r="H1440" t="s">
        <v>2275</v>
      </c>
      <c r="I1440" t="s">
        <v>1497</v>
      </c>
      <c r="J1440" t="s">
        <v>188</v>
      </c>
      <c r="K1440" t="s">
        <v>189</v>
      </c>
      <c r="L1440" t="s">
        <v>190</v>
      </c>
      <c r="M1440" t="s">
        <v>38</v>
      </c>
      <c r="N1440" t="s">
        <v>39</v>
      </c>
      <c r="O1440" s="23">
        <v>276</v>
      </c>
      <c r="P1440" s="9">
        <v>8.36</v>
      </c>
      <c r="Q1440" t="s">
        <v>40</v>
      </c>
      <c r="R1440">
        <v>1721</v>
      </c>
      <c r="S1440" s="9">
        <v>33.01</v>
      </c>
      <c r="T1440" s="26">
        <v>4.3899999999999997</v>
      </c>
      <c r="U1440" s="8">
        <v>144.91</v>
      </c>
      <c r="V1440" t="s">
        <v>41</v>
      </c>
      <c r="W1440" t="s">
        <v>2276</v>
      </c>
      <c r="X1440" t="s">
        <v>42</v>
      </c>
      <c r="Y1440" t="s">
        <v>2277</v>
      </c>
      <c r="AA1440" s="1">
        <f t="shared" si="135"/>
        <v>45949</v>
      </c>
      <c r="AB1440" s="2">
        <f t="shared" si="136"/>
        <v>10</v>
      </c>
      <c r="AC1440" s="2">
        <f t="shared" si="137"/>
        <v>2025</v>
      </c>
      <c r="AD1440" s="2" t="str">
        <f>IFERROR(VLOOKUP(A1440,'Aux Área'!$A$4:$B$123,2,0),"-")</f>
        <v>INSPEÇÃO</v>
      </c>
    </row>
    <row r="1441" spans="1:30" x14ac:dyDescent="0.3">
      <c r="A1441" t="s">
        <v>62</v>
      </c>
      <c r="B1441" t="s">
        <v>1455</v>
      </c>
      <c r="C1441" t="s">
        <v>2771</v>
      </c>
      <c r="D1441" t="s">
        <v>158</v>
      </c>
      <c r="E1441" t="s">
        <v>159</v>
      </c>
      <c r="F1441" t="s">
        <v>63</v>
      </c>
      <c r="G1441" t="s">
        <v>1500</v>
      </c>
      <c r="H1441" t="s">
        <v>36</v>
      </c>
      <c r="I1441" t="s">
        <v>37</v>
      </c>
      <c r="J1441" t="s">
        <v>526</v>
      </c>
      <c r="K1441" t="s">
        <v>527</v>
      </c>
      <c r="L1441" t="s">
        <v>124</v>
      </c>
      <c r="M1441" t="s">
        <v>38</v>
      </c>
      <c r="N1441" t="s">
        <v>39</v>
      </c>
      <c r="O1441" s="23">
        <v>727</v>
      </c>
      <c r="P1441" s="9">
        <v>19.02</v>
      </c>
      <c r="Q1441" t="s">
        <v>40</v>
      </c>
      <c r="R1441">
        <v>35825</v>
      </c>
      <c r="S1441" s="9">
        <v>38.22</v>
      </c>
      <c r="T1441" s="26">
        <v>4.391</v>
      </c>
      <c r="U1441" s="8">
        <v>167.82</v>
      </c>
      <c r="V1441" t="s">
        <v>41</v>
      </c>
      <c r="W1441" t="s">
        <v>2007</v>
      </c>
      <c r="X1441" t="s">
        <v>42</v>
      </c>
      <c r="Y1441" t="s">
        <v>1740</v>
      </c>
      <c r="AA1441" s="1">
        <f t="shared" si="135"/>
        <v>45950</v>
      </c>
      <c r="AB1441" s="2">
        <f t="shared" si="136"/>
        <v>10</v>
      </c>
      <c r="AC1441" s="2">
        <f t="shared" si="137"/>
        <v>2025</v>
      </c>
      <c r="AD1441" s="2" t="str">
        <f>IFERROR(VLOOKUP(A1441,'Aux Área'!$A$4:$B$123,2,0),"-")</f>
        <v>CONSERVA</v>
      </c>
    </row>
    <row r="1442" spans="1:30" x14ac:dyDescent="0.3">
      <c r="A1442" t="s">
        <v>2664</v>
      </c>
      <c r="B1442" t="s">
        <v>2665</v>
      </c>
      <c r="C1442" t="s">
        <v>2772</v>
      </c>
      <c r="D1442" t="s">
        <v>2468</v>
      </c>
      <c r="E1442" t="s">
        <v>2469</v>
      </c>
      <c r="F1442" t="s">
        <v>2667</v>
      </c>
      <c r="G1442" t="s">
        <v>659</v>
      </c>
      <c r="H1442" t="s">
        <v>2215</v>
      </c>
      <c r="I1442" t="s">
        <v>667</v>
      </c>
      <c r="J1442" t="s">
        <v>97</v>
      </c>
      <c r="K1442" t="s">
        <v>98</v>
      </c>
      <c r="L1442" t="s">
        <v>84</v>
      </c>
      <c r="M1442" t="s">
        <v>38</v>
      </c>
      <c r="N1442" t="s">
        <v>668</v>
      </c>
      <c r="O1442" s="23">
        <v>491</v>
      </c>
      <c r="P1442" s="9">
        <v>5.97</v>
      </c>
      <c r="Q1442" t="s">
        <v>40</v>
      </c>
      <c r="R1442">
        <v>2034</v>
      </c>
      <c r="S1442" s="9">
        <v>82.22</v>
      </c>
      <c r="T1442" s="26">
        <v>6.05</v>
      </c>
      <c r="U1442" s="8">
        <v>497.43</v>
      </c>
      <c r="V1442" t="s">
        <v>2773</v>
      </c>
      <c r="W1442" t="s">
        <v>2007</v>
      </c>
      <c r="X1442" t="s">
        <v>42</v>
      </c>
      <c r="Y1442" t="s">
        <v>1740</v>
      </c>
      <c r="AA1442" s="1">
        <f t="shared" si="135"/>
        <v>45950</v>
      </c>
      <c r="AB1442" s="2">
        <f t="shared" si="136"/>
        <v>10</v>
      </c>
      <c r="AC1442" s="2">
        <f t="shared" si="137"/>
        <v>2025</v>
      </c>
      <c r="AD1442" s="2" t="str">
        <f>IFERROR(VLOOKUP(A1442,'Aux Área'!$A$4:$B$123,2,0),"-")</f>
        <v>APH</v>
      </c>
    </row>
    <row r="1443" spans="1:30" x14ac:dyDescent="0.3">
      <c r="A1443" t="s">
        <v>2494</v>
      </c>
      <c r="B1443" t="s">
        <v>2495</v>
      </c>
      <c r="C1443" t="s">
        <v>2774</v>
      </c>
      <c r="D1443" t="s">
        <v>2468</v>
      </c>
      <c r="E1443" t="s">
        <v>2469</v>
      </c>
      <c r="F1443" t="s">
        <v>2497</v>
      </c>
      <c r="G1443" t="s">
        <v>659</v>
      </c>
      <c r="H1443" t="s">
        <v>2215</v>
      </c>
      <c r="I1443" t="s">
        <v>667</v>
      </c>
      <c r="J1443" t="s">
        <v>97</v>
      </c>
      <c r="K1443" t="s">
        <v>98</v>
      </c>
      <c r="L1443" t="s">
        <v>84</v>
      </c>
      <c r="M1443" t="s">
        <v>38</v>
      </c>
      <c r="N1443" t="s">
        <v>668</v>
      </c>
      <c r="O1443" s="23">
        <v>129</v>
      </c>
      <c r="P1443" s="9">
        <v>5.89</v>
      </c>
      <c r="Q1443" t="s">
        <v>40</v>
      </c>
      <c r="R1443">
        <v>1906</v>
      </c>
      <c r="S1443" s="9">
        <v>21.91</v>
      </c>
      <c r="T1443" s="26">
        <v>6.05</v>
      </c>
      <c r="U1443" s="8">
        <v>132.56</v>
      </c>
      <c r="V1443" t="s">
        <v>2775</v>
      </c>
      <c r="W1443" t="s">
        <v>2007</v>
      </c>
      <c r="X1443" t="s">
        <v>42</v>
      </c>
      <c r="Y1443" t="s">
        <v>1740</v>
      </c>
      <c r="AA1443" s="1">
        <f t="shared" si="135"/>
        <v>45950</v>
      </c>
      <c r="AB1443" s="2">
        <f t="shared" si="136"/>
        <v>10</v>
      </c>
      <c r="AC1443" s="2">
        <f t="shared" si="137"/>
        <v>2025</v>
      </c>
      <c r="AD1443" s="2" t="str">
        <f>IFERROR(VLOOKUP(A1443,'Aux Área'!$A$4:$B$123,2,0),"-")</f>
        <v>APH</v>
      </c>
    </row>
    <row r="1444" spans="1:30" x14ac:dyDescent="0.3">
      <c r="A1444" t="s">
        <v>2208</v>
      </c>
      <c r="B1444" t="s">
        <v>2544</v>
      </c>
      <c r="C1444" t="s">
        <v>2776</v>
      </c>
      <c r="D1444" t="s">
        <v>2468</v>
      </c>
      <c r="E1444" t="s">
        <v>2469</v>
      </c>
      <c r="F1444" t="s">
        <v>2210</v>
      </c>
      <c r="G1444" t="s">
        <v>1135</v>
      </c>
      <c r="H1444" t="s">
        <v>2211</v>
      </c>
      <c r="I1444" t="s">
        <v>37</v>
      </c>
      <c r="J1444" t="s">
        <v>219</v>
      </c>
      <c r="K1444" t="s">
        <v>177</v>
      </c>
      <c r="L1444" t="s">
        <v>177</v>
      </c>
      <c r="M1444" t="s">
        <v>38</v>
      </c>
      <c r="N1444" t="s">
        <v>668</v>
      </c>
      <c r="O1444" s="23">
        <v>645</v>
      </c>
      <c r="P1444" s="9">
        <v>7.81</v>
      </c>
      <c r="Q1444" t="s">
        <v>40</v>
      </c>
      <c r="R1444">
        <v>1983</v>
      </c>
      <c r="S1444" s="9">
        <v>82.58</v>
      </c>
      <c r="T1444" s="26">
        <v>6.19</v>
      </c>
      <c r="U1444" s="8">
        <v>511.2</v>
      </c>
      <c r="V1444" t="s">
        <v>112</v>
      </c>
      <c r="W1444" t="s">
        <v>2007</v>
      </c>
      <c r="X1444" t="s">
        <v>42</v>
      </c>
      <c r="Y1444" t="s">
        <v>1740</v>
      </c>
      <c r="AA1444" s="1">
        <f t="shared" si="135"/>
        <v>45950</v>
      </c>
      <c r="AB1444" s="2">
        <f t="shared" si="136"/>
        <v>10</v>
      </c>
      <c r="AC1444" s="2">
        <f t="shared" si="137"/>
        <v>2025</v>
      </c>
      <c r="AD1444" s="2" t="str">
        <f>IFERROR(VLOOKUP(A1444,'Aux Área'!$A$4:$B$123,2,0),"-")</f>
        <v>APH</v>
      </c>
    </row>
    <row r="1445" spans="1:30" x14ac:dyDescent="0.3">
      <c r="A1445" t="s">
        <v>1785</v>
      </c>
      <c r="B1445" t="s">
        <v>1786</v>
      </c>
      <c r="C1445" t="s">
        <v>2777</v>
      </c>
      <c r="D1445" t="s">
        <v>1850</v>
      </c>
      <c r="E1445" t="s">
        <v>1851</v>
      </c>
      <c r="F1445" t="s">
        <v>653</v>
      </c>
      <c r="G1445" t="s">
        <v>1495</v>
      </c>
      <c r="H1445" t="s">
        <v>1788</v>
      </c>
      <c r="I1445" t="s">
        <v>839</v>
      </c>
      <c r="J1445" t="s">
        <v>172</v>
      </c>
      <c r="K1445" t="s">
        <v>173</v>
      </c>
      <c r="L1445" t="s">
        <v>124</v>
      </c>
      <c r="M1445" t="s">
        <v>38</v>
      </c>
      <c r="N1445" t="s">
        <v>638</v>
      </c>
      <c r="O1445" s="23">
        <v>0</v>
      </c>
      <c r="P1445" s="9">
        <v>0</v>
      </c>
      <c r="Q1445" t="s">
        <v>40</v>
      </c>
      <c r="R1445">
        <v>0</v>
      </c>
      <c r="S1445" s="9">
        <v>129.02000000000001</v>
      </c>
      <c r="T1445" s="26">
        <v>5.99</v>
      </c>
      <c r="U1445" s="8">
        <v>772.83</v>
      </c>
      <c r="V1445" t="s">
        <v>2617</v>
      </c>
      <c r="W1445" t="s">
        <v>652</v>
      </c>
      <c r="X1445" t="s">
        <v>42</v>
      </c>
      <c r="Y1445" t="s">
        <v>653</v>
      </c>
      <c r="AA1445" s="1">
        <f t="shared" si="135"/>
        <v>45950</v>
      </c>
      <c r="AB1445" s="2">
        <f t="shared" si="136"/>
        <v>10</v>
      </c>
      <c r="AC1445" s="2">
        <f t="shared" si="137"/>
        <v>2025</v>
      </c>
      <c r="AD1445" s="2" t="str">
        <f>IFERROR(VLOOKUP(A1445,'Aux Área'!$A$4:$B$123,2,0),"-")</f>
        <v>SÃO PEDRO</v>
      </c>
    </row>
    <row r="1446" spans="1:30" x14ac:dyDescent="0.3">
      <c r="A1446" t="s">
        <v>2552</v>
      </c>
      <c r="B1446" t="s">
        <v>2553</v>
      </c>
      <c r="C1446" t="s">
        <v>2778</v>
      </c>
      <c r="D1446" t="s">
        <v>2468</v>
      </c>
      <c r="E1446" t="s">
        <v>2469</v>
      </c>
      <c r="F1446" t="s">
        <v>2555</v>
      </c>
      <c r="G1446" t="s">
        <v>659</v>
      </c>
      <c r="H1446" t="s">
        <v>2215</v>
      </c>
      <c r="I1446" t="s">
        <v>667</v>
      </c>
      <c r="J1446" t="s">
        <v>2779</v>
      </c>
      <c r="K1446" t="s">
        <v>2780</v>
      </c>
      <c r="L1446" t="s">
        <v>141</v>
      </c>
      <c r="M1446" t="s">
        <v>38</v>
      </c>
      <c r="N1446" t="s">
        <v>668</v>
      </c>
      <c r="O1446" s="23">
        <v>476</v>
      </c>
      <c r="P1446" s="9">
        <v>4.33</v>
      </c>
      <c r="Q1446" t="s">
        <v>40</v>
      </c>
      <c r="R1446">
        <v>1703</v>
      </c>
      <c r="S1446" s="9">
        <v>110</v>
      </c>
      <c r="T1446" s="26">
        <v>6.4</v>
      </c>
      <c r="U1446" s="8">
        <v>704</v>
      </c>
      <c r="V1446" t="s">
        <v>112</v>
      </c>
      <c r="W1446" t="s">
        <v>2007</v>
      </c>
      <c r="X1446" t="s">
        <v>42</v>
      </c>
      <c r="Y1446" t="s">
        <v>1740</v>
      </c>
      <c r="AA1446" s="1">
        <f t="shared" si="135"/>
        <v>45950</v>
      </c>
      <c r="AB1446" s="2">
        <f t="shared" si="136"/>
        <v>10</v>
      </c>
      <c r="AC1446" s="2">
        <f t="shared" si="137"/>
        <v>2025</v>
      </c>
      <c r="AD1446" s="2" t="str">
        <f>IFERROR(VLOOKUP(A1446,'Aux Área'!$A$4:$B$123,2,0),"-")</f>
        <v>APH</v>
      </c>
    </row>
    <row r="1447" spans="1:30" x14ac:dyDescent="0.3">
      <c r="A1447" t="s">
        <v>2318</v>
      </c>
      <c r="B1447" t="s">
        <v>2733</v>
      </c>
      <c r="C1447" t="s">
        <v>2781</v>
      </c>
      <c r="D1447" t="s">
        <v>958</v>
      </c>
      <c r="E1447" t="s">
        <v>959</v>
      </c>
      <c r="F1447" t="s">
        <v>4203</v>
      </c>
      <c r="G1447" t="s">
        <v>1135</v>
      </c>
      <c r="H1447" t="s">
        <v>2185</v>
      </c>
      <c r="I1447" t="s">
        <v>2186</v>
      </c>
      <c r="J1447" t="s">
        <v>215</v>
      </c>
      <c r="K1447" t="s">
        <v>216</v>
      </c>
      <c r="L1447" t="s">
        <v>217</v>
      </c>
      <c r="M1447" t="s">
        <v>38</v>
      </c>
      <c r="N1447" t="s">
        <v>668</v>
      </c>
      <c r="O1447" s="23">
        <v>507</v>
      </c>
      <c r="P1447" s="9">
        <v>7.93</v>
      </c>
      <c r="Q1447" t="s">
        <v>40</v>
      </c>
      <c r="R1447">
        <v>2670</v>
      </c>
      <c r="S1447" s="9">
        <v>63.92</v>
      </c>
      <c r="T1447" s="26">
        <v>5.891</v>
      </c>
      <c r="U1447" s="8">
        <v>376.53</v>
      </c>
      <c r="V1447" t="s">
        <v>41</v>
      </c>
      <c r="W1447" t="s">
        <v>2007</v>
      </c>
      <c r="X1447" t="s">
        <v>42</v>
      </c>
      <c r="Y1447" t="s">
        <v>2188</v>
      </c>
      <c r="AA1447" s="1">
        <f t="shared" si="135"/>
        <v>45950</v>
      </c>
      <c r="AB1447" s="2">
        <f t="shared" si="136"/>
        <v>10</v>
      </c>
      <c r="AC1447" s="2">
        <f t="shared" si="137"/>
        <v>2025</v>
      </c>
      <c r="AD1447" s="2" t="str">
        <f>IFERROR(VLOOKUP(A1447,'Aux Área'!$A$4:$B$123,2,0),"-")</f>
        <v>INSPEÇÃO</v>
      </c>
    </row>
    <row r="1448" spans="1:30" x14ac:dyDescent="0.3">
      <c r="A1448" t="s">
        <v>52</v>
      </c>
      <c r="B1448" t="s">
        <v>1449</v>
      </c>
      <c r="C1448" t="s">
        <v>2782</v>
      </c>
      <c r="D1448" t="s">
        <v>2253</v>
      </c>
      <c r="E1448" t="s">
        <v>2254</v>
      </c>
      <c r="F1448" t="s">
        <v>53</v>
      </c>
      <c r="G1448" t="s">
        <v>1500</v>
      </c>
      <c r="H1448" t="s">
        <v>36</v>
      </c>
      <c r="I1448" t="s">
        <v>37</v>
      </c>
      <c r="J1448" t="s">
        <v>172</v>
      </c>
      <c r="K1448" t="s">
        <v>173</v>
      </c>
      <c r="L1448" t="s">
        <v>124</v>
      </c>
      <c r="M1448" t="s">
        <v>38</v>
      </c>
      <c r="N1448" t="s">
        <v>39</v>
      </c>
      <c r="O1448" s="10">
        <v>243</v>
      </c>
      <c r="P1448" s="24">
        <v>8.42</v>
      </c>
      <c r="Q1448" t="s">
        <v>40</v>
      </c>
      <c r="R1448" s="2">
        <v>23748</v>
      </c>
      <c r="S1448" s="9">
        <v>28.85</v>
      </c>
      <c r="T1448" s="26">
        <v>3.99</v>
      </c>
      <c r="U1448" s="8">
        <v>115.11</v>
      </c>
      <c r="V1448" t="s">
        <v>2783</v>
      </c>
      <c r="W1448" t="s">
        <v>2007</v>
      </c>
      <c r="X1448" t="s">
        <v>42</v>
      </c>
      <c r="Y1448" t="s">
        <v>1740</v>
      </c>
      <c r="AA1448" s="1">
        <f t="shared" si="135"/>
        <v>45950</v>
      </c>
      <c r="AB1448" s="2">
        <f t="shared" si="136"/>
        <v>10</v>
      </c>
      <c r="AC1448" s="2">
        <f t="shared" si="137"/>
        <v>2025</v>
      </c>
      <c r="AD1448" s="2" t="str">
        <f>IFERROR(VLOOKUP(A1448,'Aux Área'!$A$4:$B$123,2,0),"-")</f>
        <v>OPERAÇÃO</v>
      </c>
    </row>
    <row r="1449" spans="1:30" x14ac:dyDescent="0.3">
      <c r="A1449" t="s">
        <v>2271</v>
      </c>
      <c r="B1449" t="s">
        <v>2272</v>
      </c>
      <c r="C1449" t="s">
        <v>2784</v>
      </c>
      <c r="D1449" t="s">
        <v>2160</v>
      </c>
      <c r="E1449" t="s">
        <v>2161</v>
      </c>
      <c r="F1449" t="s">
        <v>2274</v>
      </c>
      <c r="G1449" t="s">
        <v>1135</v>
      </c>
      <c r="H1449" t="s">
        <v>2275</v>
      </c>
      <c r="I1449" t="s">
        <v>1497</v>
      </c>
      <c r="J1449" t="s">
        <v>275</v>
      </c>
      <c r="K1449" t="s">
        <v>276</v>
      </c>
      <c r="L1449" t="s">
        <v>124</v>
      </c>
      <c r="M1449" t="s">
        <v>38</v>
      </c>
      <c r="N1449" t="s">
        <v>39</v>
      </c>
      <c r="O1449" s="23">
        <v>219</v>
      </c>
      <c r="P1449" s="9">
        <v>9.17</v>
      </c>
      <c r="Q1449" t="s">
        <v>40</v>
      </c>
      <c r="R1449">
        <v>619</v>
      </c>
      <c r="S1449" s="9">
        <v>23.87</v>
      </c>
      <c r="T1449" s="26">
        <v>4.29</v>
      </c>
      <c r="U1449" s="8">
        <v>102.4</v>
      </c>
      <c r="V1449" t="s">
        <v>2785</v>
      </c>
      <c r="W1449" t="s">
        <v>2276</v>
      </c>
      <c r="X1449" t="s">
        <v>42</v>
      </c>
      <c r="Y1449" t="s">
        <v>2277</v>
      </c>
      <c r="AA1449" s="1">
        <f t="shared" si="135"/>
        <v>45950</v>
      </c>
      <c r="AB1449" s="2">
        <f t="shared" si="136"/>
        <v>10</v>
      </c>
      <c r="AC1449" s="2">
        <f t="shared" si="137"/>
        <v>2025</v>
      </c>
      <c r="AD1449" s="2" t="str">
        <f>IFERROR(VLOOKUP(A1449,'Aux Área'!$A$4:$B$123,2,0),"-")</f>
        <v>INSPEÇÃO</v>
      </c>
    </row>
    <row r="1450" spans="1:30" x14ac:dyDescent="0.3">
      <c r="A1450" t="s">
        <v>54</v>
      </c>
      <c r="B1450" t="s">
        <v>319</v>
      </c>
      <c r="C1450" t="s">
        <v>2786</v>
      </c>
      <c r="D1450" t="s">
        <v>1480</v>
      </c>
      <c r="E1450" t="s">
        <v>1481</v>
      </c>
      <c r="F1450" t="s">
        <v>55</v>
      </c>
      <c r="G1450" t="s">
        <v>1500</v>
      </c>
      <c r="H1450" t="s">
        <v>36</v>
      </c>
      <c r="I1450" t="s">
        <v>37</v>
      </c>
      <c r="J1450" t="s">
        <v>1511</v>
      </c>
      <c r="K1450" t="s">
        <v>1512</v>
      </c>
      <c r="L1450" t="s">
        <v>1513</v>
      </c>
      <c r="M1450" t="s">
        <v>1514</v>
      </c>
      <c r="N1450" t="s">
        <v>39</v>
      </c>
      <c r="O1450" s="23">
        <v>366</v>
      </c>
      <c r="P1450" s="9">
        <v>9.4600000000000009</v>
      </c>
      <c r="Q1450" t="s">
        <v>40</v>
      </c>
      <c r="R1450">
        <v>20003</v>
      </c>
      <c r="S1450" s="9">
        <v>38.69</v>
      </c>
      <c r="T1450" s="26">
        <v>4.1900000000000004</v>
      </c>
      <c r="U1450" s="8">
        <v>162.11000000000001</v>
      </c>
      <c r="V1450" t="s">
        <v>2787</v>
      </c>
      <c r="W1450" t="s">
        <v>2007</v>
      </c>
      <c r="X1450" t="s">
        <v>42</v>
      </c>
      <c r="Y1450" t="s">
        <v>1740</v>
      </c>
      <c r="AA1450" s="1">
        <f t="shared" si="135"/>
        <v>45950</v>
      </c>
      <c r="AB1450" s="2">
        <f t="shared" si="136"/>
        <v>10</v>
      </c>
      <c r="AC1450" s="2">
        <f t="shared" si="137"/>
        <v>2025</v>
      </c>
      <c r="AD1450" s="2" t="str">
        <f>IFERROR(VLOOKUP(A1450,'Aux Área'!$A$4:$B$123,2,0),"-")</f>
        <v>ENGENHARIA</v>
      </c>
    </row>
    <row r="1451" spans="1:30" x14ac:dyDescent="0.3">
      <c r="A1451" t="s">
        <v>1069</v>
      </c>
      <c r="B1451" t="s">
        <v>1516</v>
      </c>
      <c r="C1451" t="s">
        <v>2788</v>
      </c>
      <c r="D1451" t="s">
        <v>102</v>
      </c>
      <c r="E1451" t="s">
        <v>816</v>
      </c>
      <c r="F1451" t="s">
        <v>1071</v>
      </c>
      <c r="G1451" t="s">
        <v>1500</v>
      </c>
      <c r="H1451" t="s">
        <v>36</v>
      </c>
      <c r="I1451" t="s">
        <v>37</v>
      </c>
      <c r="J1451" t="s">
        <v>147</v>
      </c>
      <c r="K1451" t="s">
        <v>148</v>
      </c>
      <c r="L1451" t="s">
        <v>84</v>
      </c>
      <c r="M1451" t="s">
        <v>38</v>
      </c>
      <c r="N1451" t="s">
        <v>39</v>
      </c>
      <c r="O1451" s="23">
        <v>336</v>
      </c>
      <c r="P1451" s="9">
        <v>8.7899999999999991</v>
      </c>
      <c r="Q1451" t="s">
        <v>40</v>
      </c>
      <c r="R1451">
        <v>9482</v>
      </c>
      <c r="S1451" s="9">
        <v>38.24</v>
      </c>
      <c r="T1451" s="26">
        <v>5.24</v>
      </c>
      <c r="U1451" s="8">
        <v>200.38</v>
      </c>
      <c r="V1451" t="s">
        <v>112</v>
      </c>
      <c r="W1451" t="s">
        <v>2007</v>
      </c>
      <c r="X1451" t="s">
        <v>42</v>
      </c>
      <c r="Y1451" t="s">
        <v>1740</v>
      </c>
      <c r="AA1451" s="1">
        <f t="shared" si="135"/>
        <v>45950</v>
      </c>
      <c r="AB1451" s="2">
        <f t="shared" si="136"/>
        <v>10</v>
      </c>
      <c r="AC1451" s="2">
        <f t="shared" si="137"/>
        <v>2025</v>
      </c>
      <c r="AD1451" s="2" t="str">
        <f>IFERROR(VLOOKUP(A1451,'Aux Área'!$A$4:$B$123,2,0),"-")</f>
        <v>FACILITIES</v>
      </c>
    </row>
    <row r="1452" spans="1:30" x14ac:dyDescent="0.3">
      <c r="A1452" t="s">
        <v>2691</v>
      </c>
      <c r="B1452" t="s">
        <v>2692</v>
      </c>
      <c r="C1452" t="s">
        <v>2789</v>
      </c>
      <c r="D1452" t="s">
        <v>2142</v>
      </c>
      <c r="E1452" t="s">
        <v>2143</v>
      </c>
      <c r="F1452" t="s">
        <v>3712</v>
      </c>
      <c r="G1452" t="s">
        <v>1635</v>
      </c>
      <c r="H1452" t="s">
        <v>2635</v>
      </c>
      <c r="I1452" t="s">
        <v>37</v>
      </c>
      <c r="J1452" t="s">
        <v>165</v>
      </c>
      <c r="K1452" t="s">
        <v>166</v>
      </c>
      <c r="L1452" t="s">
        <v>167</v>
      </c>
      <c r="M1452" t="s">
        <v>38</v>
      </c>
      <c r="N1452" t="s">
        <v>39</v>
      </c>
      <c r="O1452" s="23">
        <v>361</v>
      </c>
      <c r="P1452" s="9">
        <v>10.81</v>
      </c>
      <c r="Q1452" t="s">
        <v>40</v>
      </c>
      <c r="R1452">
        <v>765</v>
      </c>
      <c r="S1452" s="9">
        <v>33.409999999999997</v>
      </c>
      <c r="T1452" s="26">
        <v>4.4610000000000003</v>
      </c>
      <c r="U1452" s="8">
        <v>149.03</v>
      </c>
      <c r="V1452" t="s">
        <v>112</v>
      </c>
      <c r="W1452" t="s">
        <v>2007</v>
      </c>
      <c r="X1452" t="s">
        <v>42</v>
      </c>
      <c r="Y1452" t="s">
        <v>1740</v>
      </c>
      <c r="AA1452" s="1">
        <f t="shared" si="135"/>
        <v>45950</v>
      </c>
      <c r="AB1452" s="2">
        <f t="shared" si="136"/>
        <v>10</v>
      </c>
      <c r="AC1452" s="2">
        <f t="shared" si="137"/>
        <v>2025</v>
      </c>
      <c r="AD1452" s="2" t="str">
        <f>IFERROR(VLOOKUP(A1452,'Aux Área'!$A$4:$B$123,2,0),"-")</f>
        <v>TI</v>
      </c>
    </row>
    <row r="1453" spans="1:30" x14ac:dyDescent="0.3">
      <c r="A1453" t="s">
        <v>60</v>
      </c>
      <c r="B1453" t="s">
        <v>614</v>
      </c>
      <c r="C1453" t="s">
        <v>2790</v>
      </c>
      <c r="D1453" t="s">
        <v>1206</v>
      </c>
      <c r="E1453" t="s">
        <v>1207</v>
      </c>
      <c r="F1453" t="s">
        <v>61</v>
      </c>
      <c r="G1453" t="s">
        <v>1500</v>
      </c>
      <c r="H1453" t="s">
        <v>36</v>
      </c>
      <c r="I1453" t="s">
        <v>37</v>
      </c>
      <c r="J1453" t="s">
        <v>237</v>
      </c>
      <c r="K1453" t="s">
        <v>238</v>
      </c>
      <c r="L1453" t="s">
        <v>110</v>
      </c>
      <c r="M1453" t="s">
        <v>38</v>
      </c>
      <c r="N1453" t="s">
        <v>39</v>
      </c>
      <c r="O1453" s="23">
        <v>366</v>
      </c>
      <c r="P1453" s="9">
        <v>9.3800000000000008</v>
      </c>
      <c r="Q1453" t="s">
        <v>40</v>
      </c>
      <c r="R1453">
        <v>14026</v>
      </c>
      <c r="S1453" s="9">
        <v>39</v>
      </c>
      <c r="T1453" s="26">
        <v>4.1900000000000004</v>
      </c>
      <c r="U1453" s="8">
        <v>163.41</v>
      </c>
      <c r="V1453" t="s">
        <v>41</v>
      </c>
      <c r="W1453" t="s">
        <v>2007</v>
      </c>
      <c r="X1453" t="s">
        <v>42</v>
      </c>
      <c r="Y1453" t="s">
        <v>1740</v>
      </c>
      <c r="AA1453" s="1">
        <f t="shared" si="135"/>
        <v>45950</v>
      </c>
      <c r="AB1453" s="2">
        <f t="shared" si="136"/>
        <v>10</v>
      </c>
      <c r="AC1453" s="2">
        <f t="shared" si="137"/>
        <v>2025</v>
      </c>
      <c r="AD1453" s="2" t="str">
        <f>IFERROR(VLOOKUP(A1453,'Aux Área'!$A$4:$B$123,2,0),"-")</f>
        <v>QSMS</v>
      </c>
    </row>
    <row r="1454" spans="1:30" x14ac:dyDescent="0.3">
      <c r="A1454" t="s">
        <v>68</v>
      </c>
      <c r="B1454" t="s">
        <v>296</v>
      </c>
      <c r="C1454" t="s">
        <v>2791</v>
      </c>
      <c r="D1454" t="s">
        <v>80</v>
      </c>
      <c r="E1454" t="s">
        <v>81</v>
      </c>
      <c r="F1454" t="s">
        <v>69</v>
      </c>
      <c r="G1454" t="s">
        <v>1503</v>
      </c>
      <c r="H1454" t="s">
        <v>36</v>
      </c>
      <c r="I1454" t="s">
        <v>37</v>
      </c>
      <c r="J1454" t="s">
        <v>237</v>
      </c>
      <c r="K1454" t="s">
        <v>238</v>
      </c>
      <c r="L1454" t="s">
        <v>110</v>
      </c>
      <c r="M1454" t="s">
        <v>38</v>
      </c>
      <c r="N1454" t="s">
        <v>39</v>
      </c>
      <c r="O1454" s="23">
        <v>269</v>
      </c>
      <c r="P1454" s="9">
        <v>9.19</v>
      </c>
      <c r="Q1454" t="s">
        <v>40</v>
      </c>
      <c r="R1454">
        <v>7417</v>
      </c>
      <c r="S1454" s="9">
        <v>29.26</v>
      </c>
      <c r="T1454" s="26">
        <v>4.1900000000000004</v>
      </c>
      <c r="U1454" s="8">
        <v>122.6</v>
      </c>
      <c r="V1454" t="s">
        <v>41</v>
      </c>
      <c r="W1454" t="s">
        <v>2007</v>
      </c>
      <c r="X1454" t="s">
        <v>42</v>
      </c>
      <c r="Y1454" t="s">
        <v>1740</v>
      </c>
      <c r="AA1454" s="1">
        <f t="shared" si="135"/>
        <v>45950</v>
      </c>
      <c r="AB1454" s="2">
        <f t="shared" si="136"/>
        <v>10</v>
      </c>
      <c r="AC1454" s="2">
        <f t="shared" si="137"/>
        <v>2025</v>
      </c>
      <c r="AD1454" s="2" t="str">
        <f>IFERROR(VLOOKUP(A1454,'Aux Área'!$A$4:$B$123,2,0),"-")</f>
        <v>OPERAÇÃO</v>
      </c>
    </row>
    <row r="1455" spans="1:30" x14ac:dyDescent="0.3">
      <c r="A1455" t="s">
        <v>1999</v>
      </c>
      <c r="B1455" t="s">
        <v>2000</v>
      </c>
      <c r="C1455" t="s">
        <v>2792</v>
      </c>
      <c r="D1455" t="s">
        <v>1297</v>
      </c>
      <c r="E1455" t="s">
        <v>2221</v>
      </c>
      <c r="F1455" t="s">
        <v>2002</v>
      </c>
      <c r="G1455" t="s">
        <v>659</v>
      </c>
      <c r="H1455" t="s">
        <v>2003</v>
      </c>
      <c r="I1455" t="s">
        <v>667</v>
      </c>
      <c r="J1455" t="s">
        <v>275</v>
      </c>
      <c r="K1455" t="s">
        <v>276</v>
      </c>
      <c r="L1455" t="s">
        <v>124</v>
      </c>
      <c r="M1455" t="s">
        <v>38</v>
      </c>
      <c r="N1455" t="s">
        <v>668</v>
      </c>
      <c r="O1455" s="23">
        <v>475</v>
      </c>
      <c r="P1455" s="9">
        <v>3.94</v>
      </c>
      <c r="Q1455" t="s">
        <v>40</v>
      </c>
      <c r="R1455">
        <v>2746</v>
      </c>
      <c r="S1455" s="9">
        <v>120.52</v>
      </c>
      <c r="T1455" s="26">
        <v>6.77</v>
      </c>
      <c r="U1455" s="8">
        <v>815.92</v>
      </c>
      <c r="V1455" t="s">
        <v>2793</v>
      </c>
      <c r="W1455" t="s">
        <v>1985</v>
      </c>
      <c r="X1455" t="s">
        <v>42</v>
      </c>
      <c r="Y1455" t="s">
        <v>1986</v>
      </c>
      <c r="AA1455" s="1">
        <f t="shared" si="135"/>
        <v>45950</v>
      </c>
      <c r="AB1455" s="2">
        <f t="shared" si="136"/>
        <v>10</v>
      </c>
      <c r="AC1455" s="2">
        <f t="shared" si="137"/>
        <v>2025</v>
      </c>
      <c r="AD1455" s="2" t="str">
        <f>IFERROR(VLOOKUP(A1455,'Aux Área'!$A$4:$B$123,2,0),"-")</f>
        <v>PESADOS</v>
      </c>
    </row>
    <row r="1456" spans="1:30" x14ac:dyDescent="0.3">
      <c r="A1456" t="s">
        <v>781</v>
      </c>
      <c r="B1456" t="s">
        <v>130</v>
      </c>
      <c r="C1456" t="s">
        <v>2794</v>
      </c>
      <c r="D1456" t="s">
        <v>1568</v>
      </c>
      <c r="E1456" t="s">
        <v>1569</v>
      </c>
      <c r="F1456" t="s">
        <v>653</v>
      </c>
      <c r="G1456" t="s">
        <v>659</v>
      </c>
      <c r="H1456" t="s">
        <v>706</v>
      </c>
      <c r="I1456" t="s">
        <v>667</v>
      </c>
      <c r="J1456" t="s">
        <v>89</v>
      </c>
      <c r="K1456" t="s">
        <v>90</v>
      </c>
      <c r="L1456" t="s">
        <v>91</v>
      </c>
      <c r="M1456" t="s">
        <v>38</v>
      </c>
      <c r="N1456" t="s">
        <v>707</v>
      </c>
      <c r="O1456" s="23">
        <v>0</v>
      </c>
      <c r="P1456" s="9">
        <v>0</v>
      </c>
      <c r="Q1456" t="s">
        <v>40</v>
      </c>
      <c r="R1456">
        <v>0</v>
      </c>
      <c r="S1456" s="9">
        <v>20</v>
      </c>
      <c r="T1456" s="26">
        <v>6.19</v>
      </c>
      <c r="U1456" s="8">
        <v>123.8</v>
      </c>
      <c r="V1456" t="s">
        <v>2795</v>
      </c>
      <c r="W1456" t="s">
        <v>652</v>
      </c>
      <c r="X1456" t="s">
        <v>42</v>
      </c>
      <c r="Y1456" t="s">
        <v>653</v>
      </c>
      <c r="AA1456" s="1">
        <f t="shared" si="135"/>
        <v>45950</v>
      </c>
      <c r="AB1456" s="2">
        <f t="shared" si="136"/>
        <v>10</v>
      </c>
      <c r="AC1456" s="2">
        <f t="shared" si="137"/>
        <v>2025</v>
      </c>
      <c r="AD1456" s="2" t="str">
        <f>IFERROR(VLOOKUP(A1456,'Aux Área'!$A$4:$B$123,2,0),"-")</f>
        <v>SÃO PEDRO</v>
      </c>
    </row>
    <row r="1457" spans="1:30" x14ac:dyDescent="0.3">
      <c r="A1457" t="s">
        <v>2189</v>
      </c>
      <c r="B1457" t="s">
        <v>2190</v>
      </c>
      <c r="C1457" t="s">
        <v>2796</v>
      </c>
      <c r="D1457" t="s">
        <v>391</v>
      </c>
      <c r="E1457" t="s">
        <v>392</v>
      </c>
      <c r="F1457" t="s">
        <v>2192</v>
      </c>
      <c r="G1457" t="s">
        <v>1135</v>
      </c>
      <c r="H1457" t="s">
        <v>2185</v>
      </c>
      <c r="I1457" t="s">
        <v>2186</v>
      </c>
      <c r="J1457" t="s">
        <v>165</v>
      </c>
      <c r="K1457" t="s">
        <v>166</v>
      </c>
      <c r="L1457" t="s">
        <v>167</v>
      </c>
      <c r="M1457" t="s">
        <v>38</v>
      </c>
      <c r="N1457" t="s">
        <v>668</v>
      </c>
      <c r="O1457" s="23">
        <v>796</v>
      </c>
      <c r="P1457" s="9">
        <v>12.06</v>
      </c>
      <c r="Q1457" t="s">
        <v>40</v>
      </c>
      <c r="R1457">
        <v>2076</v>
      </c>
      <c r="S1457" s="9">
        <v>65.98</v>
      </c>
      <c r="T1457" s="26">
        <v>6.24</v>
      </c>
      <c r="U1457" s="8">
        <v>411.73</v>
      </c>
      <c r="V1457" t="s">
        <v>112</v>
      </c>
      <c r="W1457" t="s">
        <v>2007</v>
      </c>
      <c r="X1457" t="s">
        <v>42</v>
      </c>
      <c r="Y1457" t="s">
        <v>2188</v>
      </c>
      <c r="AA1457" s="1">
        <f t="shared" si="135"/>
        <v>45950</v>
      </c>
      <c r="AB1457" s="2">
        <f t="shared" si="136"/>
        <v>10</v>
      </c>
      <c r="AC1457" s="2">
        <f t="shared" si="137"/>
        <v>2025</v>
      </c>
      <c r="AD1457" s="2" t="str">
        <f>IFERROR(VLOOKUP(A1457,'Aux Área'!$A$4:$B$123,2,0),"-")</f>
        <v>INSPEÇÃO</v>
      </c>
    </row>
    <row r="1458" spans="1:30" x14ac:dyDescent="0.3">
      <c r="A1458" t="s">
        <v>62</v>
      </c>
      <c r="B1458" t="s">
        <v>1455</v>
      </c>
      <c r="C1458" t="s">
        <v>2797</v>
      </c>
      <c r="D1458" t="s">
        <v>120</v>
      </c>
      <c r="E1458" t="s">
        <v>121</v>
      </c>
      <c r="F1458" t="s">
        <v>63</v>
      </c>
      <c r="G1458" t="s">
        <v>1500</v>
      </c>
      <c r="H1458" t="s">
        <v>36</v>
      </c>
      <c r="I1458" t="s">
        <v>37</v>
      </c>
      <c r="J1458" t="s">
        <v>139</v>
      </c>
      <c r="K1458" t="s">
        <v>140</v>
      </c>
      <c r="L1458" t="s">
        <v>141</v>
      </c>
      <c r="M1458" t="s">
        <v>38</v>
      </c>
      <c r="N1458" t="s">
        <v>39</v>
      </c>
      <c r="O1458" s="23">
        <v>332</v>
      </c>
      <c r="P1458" s="9">
        <v>8.42</v>
      </c>
      <c r="Q1458" t="s">
        <v>40</v>
      </c>
      <c r="R1458">
        <v>36157</v>
      </c>
      <c r="S1458" s="9">
        <v>39.409999999999997</v>
      </c>
      <c r="T1458" s="26">
        <v>3.94</v>
      </c>
      <c r="U1458" s="8">
        <v>155.28</v>
      </c>
      <c r="V1458" t="s">
        <v>2798</v>
      </c>
      <c r="W1458" t="s">
        <v>2007</v>
      </c>
      <c r="X1458" t="s">
        <v>42</v>
      </c>
      <c r="Y1458" t="s">
        <v>1740</v>
      </c>
      <c r="AA1458" s="1">
        <f t="shared" si="135"/>
        <v>45950</v>
      </c>
      <c r="AB1458" s="2">
        <f t="shared" si="136"/>
        <v>10</v>
      </c>
      <c r="AC1458" s="2">
        <f t="shared" si="137"/>
        <v>2025</v>
      </c>
      <c r="AD1458" s="2" t="str">
        <f>IFERROR(VLOOKUP(A1458,'Aux Área'!$A$4:$B$123,2,0),"-")</f>
        <v>CONSERVA</v>
      </c>
    </row>
    <row r="1459" spans="1:30" x14ac:dyDescent="0.3">
      <c r="A1459" t="s">
        <v>2282</v>
      </c>
      <c r="B1459" t="s">
        <v>2283</v>
      </c>
      <c r="C1459" t="s">
        <v>2799</v>
      </c>
      <c r="D1459" t="s">
        <v>391</v>
      </c>
      <c r="E1459" t="s">
        <v>392</v>
      </c>
      <c r="F1459" t="s">
        <v>2285</v>
      </c>
      <c r="G1459" t="s">
        <v>1135</v>
      </c>
      <c r="H1459" t="s">
        <v>2275</v>
      </c>
      <c r="I1459" t="s">
        <v>1497</v>
      </c>
      <c r="J1459" t="s">
        <v>165</v>
      </c>
      <c r="K1459" t="s">
        <v>166</v>
      </c>
      <c r="L1459" t="s">
        <v>167</v>
      </c>
      <c r="M1459" t="s">
        <v>38</v>
      </c>
      <c r="N1459" t="s">
        <v>39</v>
      </c>
      <c r="O1459" s="23">
        <v>205</v>
      </c>
      <c r="P1459" s="9">
        <v>7.71</v>
      </c>
      <c r="Q1459" t="s">
        <v>40</v>
      </c>
      <c r="R1459">
        <v>292</v>
      </c>
      <c r="S1459" s="9">
        <v>26.58</v>
      </c>
      <c r="T1459" s="26">
        <v>4.4610000000000003</v>
      </c>
      <c r="U1459" s="8">
        <v>118.58</v>
      </c>
      <c r="V1459" t="s">
        <v>112</v>
      </c>
      <c r="W1459" t="s">
        <v>2276</v>
      </c>
      <c r="X1459" t="s">
        <v>42</v>
      </c>
      <c r="Y1459" t="s">
        <v>2277</v>
      </c>
      <c r="AA1459" s="1">
        <f t="shared" si="135"/>
        <v>45950</v>
      </c>
      <c r="AB1459" s="2">
        <f t="shared" si="136"/>
        <v>10</v>
      </c>
      <c r="AC1459" s="2">
        <f t="shared" si="137"/>
        <v>2025</v>
      </c>
      <c r="AD1459" s="2" t="str">
        <f>IFERROR(VLOOKUP(A1459,'Aux Área'!$A$4:$B$123,2,0),"-")</f>
        <v>INSPEÇÃO</v>
      </c>
    </row>
    <row r="1460" spans="1:30" x14ac:dyDescent="0.3">
      <c r="A1460" t="s">
        <v>2278</v>
      </c>
      <c r="B1460" t="s">
        <v>2279</v>
      </c>
      <c r="C1460" t="s">
        <v>2800</v>
      </c>
      <c r="D1460" t="s">
        <v>391</v>
      </c>
      <c r="E1460" t="s">
        <v>392</v>
      </c>
      <c r="F1460" t="s">
        <v>2281</v>
      </c>
      <c r="G1460" t="s">
        <v>1135</v>
      </c>
      <c r="H1460" t="s">
        <v>2275</v>
      </c>
      <c r="I1460" t="s">
        <v>1497</v>
      </c>
      <c r="J1460" t="s">
        <v>165</v>
      </c>
      <c r="K1460" t="s">
        <v>166</v>
      </c>
      <c r="L1460" t="s">
        <v>167</v>
      </c>
      <c r="M1460" t="s">
        <v>38</v>
      </c>
      <c r="N1460" t="s">
        <v>39</v>
      </c>
      <c r="O1460" s="23">
        <v>206</v>
      </c>
      <c r="P1460" s="9">
        <v>7.59</v>
      </c>
      <c r="Q1460" t="s">
        <v>40</v>
      </c>
      <c r="R1460">
        <v>289</v>
      </c>
      <c r="S1460" s="9">
        <v>27.13</v>
      </c>
      <c r="T1460" s="26">
        <v>4.46</v>
      </c>
      <c r="U1460" s="8">
        <v>121</v>
      </c>
      <c r="V1460" t="s">
        <v>112</v>
      </c>
      <c r="W1460" t="s">
        <v>2276</v>
      </c>
      <c r="X1460" t="s">
        <v>42</v>
      </c>
      <c r="Y1460" t="s">
        <v>2277</v>
      </c>
      <c r="AA1460" s="1">
        <f t="shared" si="135"/>
        <v>45950</v>
      </c>
      <c r="AB1460" s="2">
        <f t="shared" si="136"/>
        <v>10</v>
      </c>
      <c r="AC1460" s="2">
        <f t="shared" si="137"/>
        <v>2025</v>
      </c>
      <c r="AD1460" s="2" t="str">
        <f>IFERROR(VLOOKUP(A1460,'Aux Área'!$A$4:$B$123,2,0),"-")</f>
        <v>INSPEÇÃO</v>
      </c>
    </row>
    <row r="1461" spans="1:30" x14ac:dyDescent="0.3">
      <c r="A1461" t="s">
        <v>58</v>
      </c>
      <c r="B1461" t="s">
        <v>250</v>
      </c>
      <c r="C1461" t="s">
        <v>2801</v>
      </c>
      <c r="D1461" t="s">
        <v>87</v>
      </c>
      <c r="E1461" t="s">
        <v>88</v>
      </c>
      <c r="F1461" t="s">
        <v>59</v>
      </c>
      <c r="G1461" t="s">
        <v>1500</v>
      </c>
      <c r="H1461" t="s">
        <v>36</v>
      </c>
      <c r="I1461" t="s">
        <v>37</v>
      </c>
      <c r="J1461" t="s">
        <v>285</v>
      </c>
      <c r="K1461" t="s">
        <v>286</v>
      </c>
      <c r="L1461" t="s">
        <v>91</v>
      </c>
      <c r="M1461" t="s">
        <v>38</v>
      </c>
      <c r="N1461" t="s">
        <v>39</v>
      </c>
      <c r="O1461" s="23">
        <v>236</v>
      </c>
      <c r="P1461" s="9">
        <v>6.92</v>
      </c>
      <c r="Q1461" t="s">
        <v>40</v>
      </c>
      <c r="R1461">
        <v>45014</v>
      </c>
      <c r="S1461" s="9">
        <v>34.08</v>
      </c>
      <c r="T1461" s="26">
        <v>4.24</v>
      </c>
      <c r="U1461" s="8">
        <v>144.5</v>
      </c>
      <c r="V1461" t="s">
        <v>2802</v>
      </c>
      <c r="W1461" t="s">
        <v>2007</v>
      </c>
      <c r="X1461" t="s">
        <v>42</v>
      </c>
      <c r="Y1461" t="s">
        <v>1740</v>
      </c>
      <c r="AA1461" s="1">
        <f t="shared" si="135"/>
        <v>45950</v>
      </c>
      <c r="AB1461" s="2">
        <f t="shared" si="136"/>
        <v>10</v>
      </c>
      <c r="AC1461" s="2">
        <f t="shared" si="137"/>
        <v>2025</v>
      </c>
      <c r="AD1461" s="2" t="str">
        <f>IFERROR(VLOOKUP(A1461,'Aux Área'!$A$4:$B$123,2,0),"-")</f>
        <v>CONSERVA</v>
      </c>
    </row>
    <row r="1462" spans="1:30" x14ac:dyDescent="0.3">
      <c r="A1462" t="s">
        <v>2212</v>
      </c>
      <c r="B1462" t="s">
        <v>2466</v>
      </c>
      <c r="C1462" t="s">
        <v>2803</v>
      </c>
      <c r="D1462" t="s">
        <v>2468</v>
      </c>
      <c r="E1462" t="s">
        <v>2469</v>
      </c>
      <c r="F1462" t="s">
        <v>2214</v>
      </c>
      <c r="G1462" t="s">
        <v>35</v>
      </c>
      <c r="H1462" t="s">
        <v>2215</v>
      </c>
      <c r="I1462" t="s">
        <v>839</v>
      </c>
      <c r="J1462" t="s">
        <v>285</v>
      </c>
      <c r="K1462" t="s">
        <v>286</v>
      </c>
      <c r="L1462" t="s">
        <v>91</v>
      </c>
      <c r="M1462" t="s">
        <v>38</v>
      </c>
      <c r="N1462" t="s">
        <v>668</v>
      </c>
      <c r="O1462" s="10">
        <v>240</v>
      </c>
      <c r="P1462" s="24">
        <v>4.45</v>
      </c>
      <c r="Q1462" t="s">
        <v>40</v>
      </c>
      <c r="R1462">
        <v>1440</v>
      </c>
      <c r="S1462" s="9">
        <v>53.97</v>
      </c>
      <c r="T1462" s="26">
        <v>5.84</v>
      </c>
      <c r="U1462" s="8">
        <v>315.2</v>
      </c>
      <c r="V1462" t="s">
        <v>2804</v>
      </c>
      <c r="W1462" t="s">
        <v>2007</v>
      </c>
      <c r="X1462" t="s">
        <v>42</v>
      </c>
      <c r="Y1462" t="s">
        <v>2217</v>
      </c>
      <c r="AA1462" s="1">
        <f t="shared" si="135"/>
        <v>45950</v>
      </c>
      <c r="AB1462" s="2">
        <f t="shared" si="136"/>
        <v>10</v>
      </c>
      <c r="AC1462" s="2">
        <f t="shared" si="137"/>
        <v>2025</v>
      </c>
      <c r="AD1462" s="2" t="str">
        <f>IFERROR(VLOOKUP(A1462,'Aux Área'!$A$4:$B$123,2,0),"-")</f>
        <v>APH</v>
      </c>
    </row>
    <row r="1463" spans="1:30" x14ac:dyDescent="0.3">
      <c r="A1463" t="s">
        <v>2472</v>
      </c>
      <c r="B1463" t="s">
        <v>2473</v>
      </c>
      <c r="C1463" t="s">
        <v>2805</v>
      </c>
      <c r="D1463" t="s">
        <v>2468</v>
      </c>
      <c r="E1463" t="s">
        <v>2469</v>
      </c>
      <c r="F1463" t="s">
        <v>2475</v>
      </c>
      <c r="G1463" t="s">
        <v>659</v>
      </c>
      <c r="H1463" t="s">
        <v>2215</v>
      </c>
      <c r="I1463" t="s">
        <v>667</v>
      </c>
      <c r="J1463" t="s">
        <v>285</v>
      </c>
      <c r="K1463" t="s">
        <v>286</v>
      </c>
      <c r="L1463" t="s">
        <v>91</v>
      </c>
      <c r="M1463" t="s">
        <v>38</v>
      </c>
      <c r="N1463" t="s">
        <v>668</v>
      </c>
      <c r="O1463" s="23">
        <v>789</v>
      </c>
      <c r="P1463" s="9">
        <v>19.02</v>
      </c>
      <c r="Q1463" t="s">
        <v>40</v>
      </c>
      <c r="R1463">
        <v>1026</v>
      </c>
      <c r="S1463" s="9">
        <v>41.48</v>
      </c>
      <c r="T1463" s="26">
        <v>5.8410000000000002</v>
      </c>
      <c r="U1463" s="8">
        <v>242.27</v>
      </c>
      <c r="V1463" t="s">
        <v>2806</v>
      </c>
      <c r="W1463" t="s">
        <v>2007</v>
      </c>
      <c r="X1463" t="s">
        <v>42</v>
      </c>
      <c r="Y1463" t="s">
        <v>1740</v>
      </c>
      <c r="AA1463" s="1">
        <f t="shared" si="135"/>
        <v>45950</v>
      </c>
      <c r="AB1463" s="2">
        <f t="shared" si="136"/>
        <v>10</v>
      </c>
      <c r="AC1463" s="2">
        <f t="shared" si="137"/>
        <v>2025</v>
      </c>
      <c r="AD1463" s="2" t="str">
        <f>IFERROR(VLOOKUP(A1463,'Aux Área'!$A$4:$B$123,2,0),"-")</f>
        <v>APH</v>
      </c>
    </row>
    <row r="1464" spans="1:30" x14ac:dyDescent="0.3">
      <c r="A1464" t="s">
        <v>2314</v>
      </c>
      <c r="B1464" t="s">
        <v>2315</v>
      </c>
      <c r="C1464" t="s">
        <v>2807</v>
      </c>
      <c r="D1464" t="s">
        <v>2160</v>
      </c>
      <c r="E1464" t="s">
        <v>2161</v>
      </c>
      <c r="F1464" t="s">
        <v>2317</v>
      </c>
      <c r="G1464" t="s">
        <v>1300</v>
      </c>
      <c r="H1464" t="s">
        <v>1301</v>
      </c>
      <c r="I1464" t="s">
        <v>839</v>
      </c>
      <c r="J1464" t="s">
        <v>237</v>
      </c>
      <c r="K1464" t="s">
        <v>238</v>
      </c>
      <c r="L1464" t="s">
        <v>110</v>
      </c>
      <c r="M1464" t="s">
        <v>38</v>
      </c>
      <c r="N1464" t="s">
        <v>39</v>
      </c>
      <c r="O1464" s="23">
        <v>435</v>
      </c>
      <c r="P1464" s="9">
        <v>10.119999999999999</v>
      </c>
      <c r="Q1464" t="s">
        <v>40</v>
      </c>
      <c r="R1464">
        <v>1174</v>
      </c>
      <c r="S1464" s="9">
        <v>43</v>
      </c>
      <c r="T1464" s="26">
        <v>4.1900000000000004</v>
      </c>
      <c r="U1464" s="8">
        <v>180.17</v>
      </c>
      <c r="V1464" t="s">
        <v>41</v>
      </c>
      <c r="W1464" t="s">
        <v>2276</v>
      </c>
      <c r="X1464" t="s">
        <v>42</v>
      </c>
      <c r="Y1464" t="s">
        <v>2277</v>
      </c>
      <c r="AA1464" s="1">
        <f t="shared" si="135"/>
        <v>45950</v>
      </c>
      <c r="AB1464" s="2">
        <f t="shared" si="136"/>
        <v>10</v>
      </c>
      <c r="AC1464" s="2">
        <f t="shared" si="137"/>
        <v>2025</v>
      </c>
      <c r="AD1464" s="2" t="str">
        <f>IFERROR(VLOOKUP(A1464,'Aux Área'!$A$4:$B$123,2,0),"-")</f>
        <v>INSPEÇÃO</v>
      </c>
    </row>
    <row r="1465" spans="1:30" x14ac:dyDescent="0.3">
      <c r="A1465" t="s">
        <v>64</v>
      </c>
      <c r="B1465" t="s">
        <v>332</v>
      </c>
      <c r="C1465" t="s">
        <v>2808</v>
      </c>
      <c r="D1465" t="s">
        <v>127</v>
      </c>
      <c r="E1465" t="s">
        <v>128</v>
      </c>
      <c r="F1465" t="s">
        <v>65</v>
      </c>
      <c r="G1465" t="s">
        <v>1500</v>
      </c>
      <c r="H1465" t="s">
        <v>36</v>
      </c>
      <c r="I1465" t="s">
        <v>37</v>
      </c>
      <c r="J1465" t="s">
        <v>1665</v>
      </c>
      <c r="K1465" t="s">
        <v>1666</v>
      </c>
      <c r="L1465" t="s">
        <v>301</v>
      </c>
      <c r="M1465" t="s">
        <v>38</v>
      </c>
      <c r="N1465" t="s">
        <v>39</v>
      </c>
      <c r="O1465" s="23">
        <v>366</v>
      </c>
      <c r="P1465" s="9">
        <v>9.08</v>
      </c>
      <c r="Q1465" t="s">
        <v>40</v>
      </c>
      <c r="R1465">
        <v>23619</v>
      </c>
      <c r="S1465" s="9">
        <v>40.31</v>
      </c>
      <c r="T1465" s="26">
        <v>4.1900000000000004</v>
      </c>
      <c r="U1465" s="8">
        <v>168.9</v>
      </c>
      <c r="V1465" t="s">
        <v>2809</v>
      </c>
      <c r="W1465" t="s">
        <v>2007</v>
      </c>
      <c r="X1465" t="s">
        <v>42</v>
      </c>
      <c r="Y1465" t="s">
        <v>1740</v>
      </c>
      <c r="AA1465" s="1">
        <f t="shared" si="135"/>
        <v>45950</v>
      </c>
      <c r="AB1465" s="2">
        <f t="shared" si="136"/>
        <v>10</v>
      </c>
      <c r="AC1465" s="2">
        <f t="shared" si="137"/>
        <v>2025</v>
      </c>
      <c r="AD1465" s="2" t="str">
        <f>IFERROR(VLOOKUP(A1465,'Aux Área'!$A$4:$B$123,2,0),"-")</f>
        <v>ENGENHARIA</v>
      </c>
    </row>
    <row r="1466" spans="1:30" x14ac:dyDescent="0.3">
      <c r="A1466" t="s">
        <v>2574</v>
      </c>
      <c r="B1466" t="s">
        <v>2575</v>
      </c>
      <c r="C1466" t="s">
        <v>2810</v>
      </c>
      <c r="D1466" t="s">
        <v>446</v>
      </c>
      <c r="E1466" t="s">
        <v>447</v>
      </c>
      <c r="F1466" t="s">
        <v>2577</v>
      </c>
      <c r="G1466" t="s">
        <v>659</v>
      </c>
      <c r="H1466" t="s">
        <v>2215</v>
      </c>
      <c r="I1466" t="s">
        <v>667</v>
      </c>
      <c r="J1466" t="s">
        <v>188</v>
      </c>
      <c r="K1466" t="s">
        <v>189</v>
      </c>
      <c r="L1466" t="s">
        <v>190</v>
      </c>
      <c r="M1466" t="s">
        <v>38</v>
      </c>
      <c r="N1466" t="s">
        <v>668</v>
      </c>
      <c r="O1466" s="10">
        <v>386</v>
      </c>
      <c r="P1466" s="24">
        <v>5.68</v>
      </c>
      <c r="Q1466" t="s">
        <v>40</v>
      </c>
      <c r="R1466" s="2">
        <v>1765</v>
      </c>
      <c r="S1466" s="9">
        <v>67.91</v>
      </c>
      <c r="T1466" s="26">
        <v>6.2119999999999997</v>
      </c>
      <c r="U1466" s="8">
        <v>421.88</v>
      </c>
      <c r="V1466" t="s">
        <v>41</v>
      </c>
      <c r="W1466" t="s">
        <v>2007</v>
      </c>
      <c r="X1466" t="s">
        <v>42</v>
      </c>
      <c r="Y1466" t="s">
        <v>1740</v>
      </c>
      <c r="AA1466" s="1">
        <f t="shared" si="135"/>
        <v>45950</v>
      </c>
      <c r="AB1466" s="2">
        <f t="shared" si="136"/>
        <v>10</v>
      </c>
      <c r="AC1466" s="2">
        <f t="shared" si="137"/>
        <v>2025</v>
      </c>
      <c r="AD1466" s="2" t="str">
        <f>IFERROR(VLOOKUP(A1466,'Aux Área'!$A$4:$B$123,2,0),"-")</f>
        <v>APH</v>
      </c>
    </row>
    <row r="1467" spans="1:30" x14ac:dyDescent="0.3">
      <c r="A1467" t="s">
        <v>2477</v>
      </c>
      <c r="B1467" t="s">
        <v>2478</v>
      </c>
      <c r="C1467" t="s">
        <v>2811</v>
      </c>
      <c r="D1467" t="s">
        <v>446</v>
      </c>
      <c r="E1467" t="s">
        <v>447</v>
      </c>
      <c r="F1467" t="s">
        <v>2480</v>
      </c>
      <c r="G1467" t="s">
        <v>659</v>
      </c>
      <c r="H1467" t="s">
        <v>2215</v>
      </c>
      <c r="I1467" t="s">
        <v>667</v>
      </c>
      <c r="J1467" t="s">
        <v>188</v>
      </c>
      <c r="K1467" t="s">
        <v>189</v>
      </c>
      <c r="L1467" t="s">
        <v>190</v>
      </c>
      <c r="M1467" t="s">
        <v>38</v>
      </c>
      <c r="N1467" t="s">
        <v>668</v>
      </c>
      <c r="O1467" s="23">
        <v>457</v>
      </c>
      <c r="P1467" s="9">
        <v>5.37</v>
      </c>
      <c r="Q1467" t="s">
        <v>40</v>
      </c>
      <c r="R1467">
        <v>1308</v>
      </c>
      <c r="S1467" s="9">
        <v>85.04</v>
      </c>
      <c r="T1467" s="26">
        <v>6.2750000000000004</v>
      </c>
      <c r="U1467" s="8">
        <v>533.61</v>
      </c>
      <c r="V1467" t="s">
        <v>41</v>
      </c>
      <c r="W1467" t="s">
        <v>2007</v>
      </c>
      <c r="X1467" t="s">
        <v>42</v>
      </c>
      <c r="Y1467" t="s">
        <v>1740</v>
      </c>
      <c r="AA1467" s="1">
        <f t="shared" si="135"/>
        <v>45950</v>
      </c>
      <c r="AB1467" s="2">
        <f t="shared" si="136"/>
        <v>10</v>
      </c>
      <c r="AC1467" s="2">
        <f t="shared" si="137"/>
        <v>2025</v>
      </c>
      <c r="AD1467" s="2" t="str">
        <f>IFERROR(VLOOKUP(A1467,'Aux Área'!$A$4:$B$123,2,0),"-")</f>
        <v>APH</v>
      </c>
    </row>
    <row r="1468" spans="1:30" x14ac:dyDescent="0.3">
      <c r="A1468" t="s">
        <v>2655</v>
      </c>
      <c r="B1468" t="s">
        <v>2656</v>
      </c>
      <c r="C1468" t="s">
        <v>2812</v>
      </c>
      <c r="D1468" t="s">
        <v>1619</v>
      </c>
      <c r="E1468" t="s">
        <v>1620</v>
      </c>
      <c r="F1468" t="s">
        <v>5979</v>
      </c>
      <c r="G1468" t="s">
        <v>1635</v>
      </c>
      <c r="H1468" t="s">
        <v>2635</v>
      </c>
      <c r="I1468" t="s">
        <v>37</v>
      </c>
      <c r="J1468" t="s">
        <v>275</v>
      </c>
      <c r="K1468" t="s">
        <v>276</v>
      </c>
      <c r="L1468" t="s">
        <v>124</v>
      </c>
      <c r="M1468" t="s">
        <v>38</v>
      </c>
      <c r="N1468" t="s">
        <v>39</v>
      </c>
      <c r="O1468" s="23">
        <v>159</v>
      </c>
      <c r="P1468" s="9">
        <v>4.53</v>
      </c>
      <c r="Q1468" t="s">
        <v>40</v>
      </c>
      <c r="R1468">
        <v>391</v>
      </c>
      <c r="S1468" s="9">
        <v>35.11</v>
      </c>
      <c r="T1468" s="26">
        <v>4.29</v>
      </c>
      <c r="U1468" s="8">
        <v>150.62</v>
      </c>
      <c r="V1468" t="s">
        <v>2813</v>
      </c>
      <c r="W1468" t="s">
        <v>2276</v>
      </c>
      <c r="X1468" t="s">
        <v>42</v>
      </c>
      <c r="Y1468" t="s">
        <v>1740</v>
      </c>
      <c r="AA1468" s="1">
        <f t="shared" si="135"/>
        <v>45950</v>
      </c>
      <c r="AB1468" s="2">
        <f t="shared" si="136"/>
        <v>10</v>
      </c>
      <c r="AC1468" s="2">
        <f t="shared" si="137"/>
        <v>2025</v>
      </c>
      <c r="AD1468" s="2" t="str">
        <f>IFERROR(VLOOKUP(A1468,'Aux Área'!$A$4:$B$123,2,0),"-")</f>
        <v>TI</v>
      </c>
    </row>
    <row r="1469" spans="1:30" x14ac:dyDescent="0.3">
      <c r="A1469" t="s">
        <v>1295</v>
      </c>
      <c r="B1469" t="s">
        <v>1753</v>
      </c>
      <c r="C1469" t="s">
        <v>2814</v>
      </c>
      <c r="D1469" t="s">
        <v>1297</v>
      </c>
      <c r="E1469" t="s">
        <v>2221</v>
      </c>
      <c r="F1469" t="s">
        <v>1299</v>
      </c>
      <c r="G1469" t="s">
        <v>1135</v>
      </c>
      <c r="H1469" t="s">
        <v>1301</v>
      </c>
      <c r="I1469" t="s">
        <v>839</v>
      </c>
      <c r="J1469" t="s">
        <v>275</v>
      </c>
      <c r="K1469" t="s">
        <v>276</v>
      </c>
      <c r="L1469" t="s">
        <v>124</v>
      </c>
      <c r="M1469" t="s">
        <v>38</v>
      </c>
      <c r="N1469" t="s">
        <v>39</v>
      </c>
      <c r="O1469" s="23">
        <v>0</v>
      </c>
      <c r="P1469" s="23">
        <v>0</v>
      </c>
      <c r="Q1469" t="s">
        <v>40</v>
      </c>
      <c r="R1469" t="s">
        <v>15244</v>
      </c>
      <c r="S1469" s="9">
        <v>48.16</v>
      </c>
      <c r="T1469" s="26">
        <v>4.29</v>
      </c>
      <c r="U1469" s="8">
        <v>206.61</v>
      </c>
      <c r="V1469" t="s">
        <v>2815</v>
      </c>
      <c r="W1469" t="s">
        <v>2007</v>
      </c>
      <c r="X1469" t="s">
        <v>42</v>
      </c>
      <c r="Y1469" t="s">
        <v>1740</v>
      </c>
      <c r="AA1469" s="1">
        <f t="shared" si="135"/>
        <v>45950</v>
      </c>
      <c r="AB1469" s="2">
        <f t="shared" si="136"/>
        <v>10</v>
      </c>
      <c r="AC1469" s="2">
        <f t="shared" si="137"/>
        <v>2025</v>
      </c>
      <c r="AD1469" s="2" t="str">
        <f>IFERROR(VLOOKUP(A1469,'Aux Área'!$A$4:$B$123,2,0),"-")</f>
        <v>LUCCA JR - OP</v>
      </c>
    </row>
    <row r="1470" spans="1:30" x14ac:dyDescent="0.3">
      <c r="A1470" t="s">
        <v>50</v>
      </c>
      <c r="B1470" t="s">
        <v>324</v>
      </c>
      <c r="C1470" t="s">
        <v>2816</v>
      </c>
      <c r="D1470" t="s">
        <v>326</v>
      </c>
      <c r="E1470" t="s">
        <v>327</v>
      </c>
      <c r="F1470" t="s">
        <v>51</v>
      </c>
      <c r="G1470" t="s">
        <v>1500</v>
      </c>
      <c r="H1470" t="s">
        <v>36</v>
      </c>
      <c r="I1470" t="s">
        <v>37</v>
      </c>
      <c r="J1470" t="s">
        <v>2817</v>
      </c>
      <c r="K1470" t="s">
        <v>2818</v>
      </c>
      <c r="L1470" t="s">
        <v>84</v>
      </c>
      <c r="M1470" t="s">
        <v>38</v>
      </c>
      <c r="N1470" t="s">
        <v>39</v>
      </c>
      <c r="O1470" s="23">
        <v>393</v>
      </c>
      <c r="P1470" s="9">
        <v>9.31</v>
      </c>
      <c r="Q1470" t="s">
        <v>40</v>
      </c>
      <c r="R1470">
        <v>12456</v>
      </c>
      <c r="S1470" s="9">
        <v>42.23</v>
      </c>
      <c r="T1470" s="26">
        <v>4.8710000000000004</v>
      </c>
      <c r="U1470" s="8">
        <v>205.7</v>
      </c>
      <c r="V1470" t="s">
        <v>2819</v>
      </c>
      <c r="W1470" t="s">
        <v>2007</v>
      </c>
      <c r="X1470" t="s">
        <v>42</v>
      </c>
      <c r="Y1470" t="s">
        <v>1740</v>
      </c>
      <c r="AA1470" s="1">
        <f t="shared" si="135"/>
        <v>45950</v>
      </c>
      <c r="AB1470" s="2">
        <f t="shared" si="136"/>
        <v>10</v>
      </c>
      <c r="AC1470" s="2">
        <f t="shared" si="137"/>
        <v>2025</v>
      </c>
      <c r="AD1470" s="2" t="str">
        <f>IFERROR(VLOOKUP(A1470,'Aux Área'!$A$4:$B$123,2,0),"-")</f>
        <v>TI</v>
      </c>
    </row>
    <row r="1471" spans="1:30" x14ac:dyDescent="0.3">
      <c r="A1471" t="s">
        <v>54</v>
      </c>
      <c r="B1471" t="s">
        <v>319</v>
      </c>
      <c r="C1471" t="s">
        <v>2820</v>
      </c>
      <c r="D1471" t="s">
        <v>1480</v>
      </c>
      <c r="E1471" t="s">
        <v>1481</v>
      </c>
      <c r="F1471" t="s">
        <v>55</v>
      </c>
      <c r="G1471" t="s">
        <v>1500</v>
      </c>
      <c r="H1471" t="s">
        <v>36</v>
      </c>
      <c r="I1471" t="s">
        <v>37</v>
      </c>
      <c r="J1471" t="s">
        <v>237</v>
      </c>
      <c r="K1471" t="s">
        <v>238</v>
      </c>
      <c r="L1471" t="s">
        <v>110</v>
      </c>
      <c r="M1471" t="s">
        <v>38</v>
      </c>
      <c r="N1471" t="s">
        <v>39</v>
      </c>
      <c r="O1471" s="23">
        <v>410</v>
      </c>
      <c r="P1471" s="9">
        <v>9.56</v>
      </c>
      <c r="Q1471" t="s">
        <v>40</v>
      </c>
      <c r="R1471">
        <v>20413</v>
      </c>
      <c r="S1471" s="9">
        <v>42.88</v>
      </c>
      <c r="T1471" s="26">
        <v>4.1900000000000004</v>
      </c>
      <c r="U1471" s="8">
        <v>179.67</v>
      </c>
      <c r="V1471" t="s">
        <v>41</v>
      </c>
      <c r="W1471" t="s">
        <v>2007</v>
      </c>
      <c r="X1471" t="s">
        <v>42</v>
      </c>
      <c r="Y1471" t="s">
        <v>1740</v>
      </c>
      <c r="AA1471" s="1">
        <f t="shared" si="135"/>
        <v>45950</v>
      </c>
      <c r="AB1471" s="2">
        <f t="shared" si="136"/>
        <v>10</v>
      </c>
      <c r="AC1471" s="2">
        <f t="shared" si="137"/>
        <v>2025</v>
      </c>
      <c r="AD1471" s="2" t="str">
        <f>IFERROR(VLOOKUP(A1471,'Aux Área'!$A$4:$B$123,2,0),"-")</f>
        <v>ENGENHARIA</v>
      </c>
    </row>
    <row r="1472" spans="1:30" x14ac:dyDescent="0.3">
      <c r="A1472" t="s">
        <v>1069</v>
      </c>
      <c r="B1472" t="s">
        <v>1516</v>
      </c>
      <c r="C1472" t="s">
        <v>2821</v>
      </c>
      <c r="D1472" t="s">
        <v>102</v>
      </c>
      <c r="E1472" t="s">
        <v>816</v>
      </c>
      <c r="F1472" t="s">
        <v>1071</v>
      </c>
      <c r="G1472" t="s">
        <v>1500</v>
      </c>
      <c r="H1472" t="s">
        <v>36</v>
      </c>
      <c r="I1472" t="s">
        <v>37</v>
      </c>
      <c r="J1472" t="s">
        <v>1665</v>
      </c>
      <c r="K1472" t="s">
        <v>1666</v>
      </c>
      <c r="L1472" t="s">
        <v>301</v>
      </c>
      <c r="M1472" t="s">
        <v>38</v>
      </c>
      <c r="N1472" t="s">
        <v>39</v>
      </c>
      <c r="O1472" s="23">
        <v>105</v>
      </c>
      <c r="P1472" s="9">
        <v>9.77</v>
      </c>
      <c r="Q1472" t="s">
        <v>40</v>
      </c>
      <c r="R1472">
        <v>9587</v>
      </c>
      <c r="S1472" s="9">
        <v>10.75</v>
      </c>
      <c r="T1472" s="26">
        <v>4.1900000000000004</v>
      </c>
      <c r="U1472" s="8">
        <v>45.04</v>
      </c>
      <c r="V1472" t="s">
        <v>2822</v>
      </c>
      <c r="W1472" t="s">
        <v>2007</v>
      </c>
      <c r="X1472" t="s">
        <v>42</v>
      </c>
      <c r="Y1472" t="s">
        <v>1740</v>
      </c>
      <c r="AA1472" s="1">
        <f t="shared" si="135"/>
        <v>45950</v>
      </c>
      <c r="AB1472" s="2">
        <f t="shared" si="136"/>
        <v>10</v>
      </c>
      <c r="AC1472" s="2">
        <f t="shared" si="137"/>
        <v>2025</v>
      </c>
      <c r="AD1472" s="2" t="str">
        <f>IFERROR(VLOOKUP(A1472,'Aux Área'!$A$4:$B$123,2,0),"-")</f>
        <v>FACILITIES</v>
      </c>
    </row>
    <row r="1473" spans="1:30" x14ac:dyDescent="0.3">
      <c r="A1473" t="s">
        <v>1992</v>
      </c>
      <c r="B1473" t="s">
        <v>1993</v>
      </c>
      <c r="C1473" t="s">
        <v>2823</v>
      </c>
      <c r="D1473" t="s">
        <v>1297</v>
      </c>
      <c r="E1473" t="s">
        <v>2221</v>
      </c>
      <c r="F1473" t="s">
        <v>1995</v>
      </c>
      <c r="G1473" t="s">
        <v>659</v>
      </c>
      <c r="H1473" t="s">
        <v>1996</v>
      </c>
      <c r="I1473" t="s">
        <v>1997</v>
      </c>
      <c r="J1473" t="s">
        <v>172</v>
      </c>
      <c r="K1473" t="s">
        <v>173</v>
      </c>
      <c r="L1473" t="s">
        <v>124</v>
      </c>
      <c r="M1473" t="s">
        <v>38</v>
      </c>
      <c r="N1473" t="s">
        <v>668</v>
      </c>
      <c r="O1473" s="23">
        <v>596</v>
      </c>
      <c r="P1473" s="9">
        <v>5.91</v>
      </c>
      <c r="Q1473" t="s">
        <v>40</v>
      </c>
      <c r="R1473">
        <v>3241</v>
      </c>
      <c r="S1473" s="9">
        <v>100.87</v>
      </c>
      <c r="T1473" s="26">
        <v>5.99</v>
      </c>
      <c r="U1473" s="8">
        <v>604.22</v>
      </c>
      <c r="V1473" t="s">
        <v>2824</v>
      </c>
      <c r="W1473" t="s">
        <v>1985</v>
      </c>
      <c r="X1473" t="s">
        <v>42</v>
      </c>
      <c r="Y1473" t="s">
        <v>1986</v>
      </c>
      <c r="AA1473" s="1">
        <f t="shared" si="135"/>
        <v>45950</v>
      </c>
      <c r="AB1473" s="2">
        <f t="shared" si="136"/>
        <v>10</v>
      </c>
      <c r="AC1473" s="2">
        <f t="shared" si="137"/>
        <v>2025</v>
      </c>
      <c r="AD1473" s="2" t="str">
        <f>IFERROR(VLOOKUP(A1473,'Aux Área'!$A$4:$B$123,2,0),"-")</f>
        <v>PESADOS</v>
      </c>
    </row>
    <row r="1474" spans="1:30" x14ac:dyDescent="0.3">
      <c r="A1474" t="s">
        <v>1992</v>
      </c>
      <c r="C1474" t="s">
        <v>2823</v>
      </c>
      <c r="F1474" t="s">
        <v>1995</v>
      </c>
      <c r="K1474" t="s">
        <v>173</v>
      </c>
      <c r="N1474" t="s">
        <v>15690</v>
      </c>
      <c r="O1474" t="s">
        <v>15244</v>
      </c>
      <c r="P1474" s="9" t="s">
        <v>15244</v>
      </c>
      <c r="Q1474" t="s">
        <v>40</v>
      </c>
      <c r="R1474" t="s">
        <v>15244</v>
      </c>
      <c r="S1474">
        <v>8.06</v>
      </c>
      <c r="U1474" s="8">
        <v>32.159999999999997</v>
      </c>
      <c r="X1474" t="s">
        <v>42</v>
      </c>
      <c r="Y1474" t="s">
        <v>1986</v>
      </c>
      <c r="AA1474" s="1">
        <f>IFERROR(DATEVALUE(C1474),"-")</f>
        <v>45950</v>
      </c>
      <c r="AB1474" s="2">
        <f>IFERROR(MONTH(AA1474),"-")</f>
        <v>10</v>
      </c>
      <c r="AC1474" s="2">
        <f>IFERROR(YEAR(AA1474),"-")</f>
        <v>2025</v>
      </c>
      <c r="AD1474" s="2" t="str">
        <f>IFERROR(VLOOKUP(A1474,'Aux Área'!$A$4:$B$123,2,0),"-")</f>
        <v>PESADOS</v>
      </c>
    </row>
    <row r="1475" spans="1:30" x14ac:dyDescent="0.3">
      <c r="A1475" t="s">
        <v>1096</v>
      </c>
      <c r="B1475" t="s">
        <v>1097</v>
      </c>
      <c r="C1475" t="s">
        <v>2825</v>
      </c>
      <c r="D1475" t="s">
        <v>664</v>
      </c>
      <c r="E1475" t="s">
        <v>665</v>
      </c>
      <c r="F1475" t="s">
        <v>653</v>
      </c>
      <c r="G1475" t="s">
        <v>1495</v>
      </c>
      <c r="H1475" t="s">
        <v>1496</v>
      </c>
      <c r="I1475" t="s">
        <v>1497</v>
      </c>
      <c r="J1475" t="s">
        <v>237</v>
      </c>
      <c r="K1475" t="s">
        <v>238</v>
      </c>
      <c r="L1475" t="s">
        <v>110</v>
      </c>
      <c r="M1475" t="s">
        <v>38</v>
      </c>
      <c r="N1475" t="s">
        <v>668</v>
      </c>
      <c r="O1475" s="23">
        <v>0</v>
      </c>
      <c r="P1475" s="9">
        <v>0</v>
      </c>
      <c r="Q1475" t="s">
        <v>40</v>
      </c>
      <c r="R1475">
        <v>0</v>
      </c>
      <c r="S1475" s="9">
        <v>191</v>
      </c>
      <c r="T1475" s="26">
        <v>6.09</v>
      </c>
      <c r="U1475" s="8">
        <v>1163.19</v>
      </c>
      <c r="V1475" t="s">
        <v>41</v>
      </c>
      <c r="W1475" t="s">
        <v>652</v>
      </c>
      <c r="X1475" t="s">
        <v>42</v>
      </c>
      <c r="Y1475" t="s">
        <v>653</v>
      </c>
      <c r="AA1475" s="1">
        <f t="shared" ref="AA1475:AA1486" si="138">DATEVALUE(C1475)</f>
        <v>45950</v>
      </c>
      <c r="AB1475" s="2">
        <f t="shared" ref="AB1475:AB1486" si="139">MONTH(AA1475)</f>
        <v>10</v>
      </c>
      <c r="AC1475" s="2">
        <f t="shared" ref="AC1475:AC1486" si="140">YEAR(AA1475)</f>
        <v>2025</v>
      </c>
      <c r="AD1475" s="2" t="str">
        <f>IFERROR(VLOOKUP(A1475,'Aux Área'!$A$4:$B$123,2,0),"-")</f>
        <v>SÃO PEDRO</v>
      </c>
    </row>
    <row r="1476" spans="1:30" x14ac:dyDescent="0.3">
      <c r="A1476" t="s">
        <v>2117</v>
      </c>
      <c r="B1476" t="s">
        <v>1946</v>
      </c>
      <c r="C1476" t="s">
        <v>2826</v>
      </c>
      <c r="D1476" t="s">
        <v>1948</v>
      </c>
      <c r="E1476" t="s">
        <v>1949</v>
      </c>
      <c r="F1476" t="s">
        <v>653</v>
      </c>
      <c r="G1476" t="s">
        <v>635</v>
      </c>
      <c r="H1476" t="s">
        <v>1804</v>
      </c>
      <c r="I1476" t="s">
        <v>1497</v>
      </c>
      <c r="J1476" t="s">
        <v>409</v>
      </c>
      <c r="K1476" t="s">
        <v>410</v>
      </c>
      <c r="L1476" t="s">
        <v>141</v>
      </c>
      <c r="M1476" t="s">
        <v>38</v>
      </c>
      <c r="N1476" t="s">
        <v>668</v>
      </c>
      <c r="O1476" s="23">
        <v>0</v>
      </c>
      <c r="P1476" s="9">
        <v>0</v>
      </c>
      <c r="Q1476" t="s">
        <v>40</v>
      </c>
      <c r="R1476">
        <v>0</v>
      </c>
      <c r="S1476" s="9">
        <v>115.02</v>
      </c>
      <c r="T1476" s="26">
        <v>6.09</v>
      </c>
      <c r="U1476" s="8">
        <v>700.47</v>
      </c>
      <c r="V1476" t="s">
        <v>2827</v>
      </c>
      <c r="W1476" t="s">
        <v>652</v>
      </c>
      <c r="X1476" t="s">
        <v>42</v>
      </c>
      <c r="Y1476" t="s">
        <v>653</v>
      </c>
      <c r="AA1476" s="1">
        <f t="shared" si="138"/>
        <v>45950</v>
      </c>
      <c r="AB1476" s="2">
        <f t="shared" si="139"/>
        <v>10</v>
      </c>
      <c r="AC1476" s="2">
        <f t="shared" si="140"/>
        <v>2025</v>
      </c>
      <c r="AD1476" s="2" t="str">
        <f>IFERROR(VLOOKUP(A1476,'Aux Área'!$A$4:$B$123,2,0),"-")</f>
        <v>SÃO PEDRO</v>
      </c>
    </row>
    <row r="1477" spans="1:30" x14ac:dyDescent="0.3">
      <c r="A1477" t="s">
        <v>2087</v>
      </c>
      <c r="B1477" t="s">
        <v>2088</v>
      </c>
      <c r="C1477" t="s">
        <v>2828</v>
      </c>
      <c r="D1477" t="s">
        <v>1948</v>
      </c>
      <c r="E1477" t="s">
        <v>1949</v>
      </c>
      <c r="F1477" t="s">
        <v>653</v>
      </c>
      <c r="G1477" t="s">
        <v>659</v>
      </c>
      <c r="H1477" t="s">
        <v>660</v>
      </c>
      <c r="I1477" t="s">
        <v>661</v>
      </c>
      <c r="J1477" t="s">
        <v>409</v>
      </c>
      <c r="K1477" t="s">
        <v>410</v>
      </c>
      <c r="L1477" t="s">
        <v>141</v>
      </c>
      <c r="M1477" t="s">
        <v>38</v>
      </c>
      <c r="N1477" t="s">
        <v>638</v>
      </c>
      <c r="O1477" s="23">
        <v>0</v>
      </c>
      <c r="P1477" s="9">
        <v>0</v>
      </c>
      <c r="Q1477" t="s">
        <v>40</v>
      </c>
      <c r="R1477">
        <v>0</v>
      </c>
      <c r="S1477" s="9">
        <v>66.58</v>
      </c>
      <c r="T1477" s="26">
        <v>5.99</v>
      </c>
      <c r="U1477" s="8">
        <v>398.81</v>
      </c>
      <c r="V1477" t="s">
        <v>2827</v>
      </c>
      <c r="W1477" t="s">
        <v>652</v>
      </c>
      <c r="X1477" t="s">
        <v>42</v>
      </c>
      <c r="Y1477" t="s">
        <v>653</v>
      </c>
      <c r="AA1477" s="1">
        <f t="shared" si="138"/>
        <v>45950</v>
      </c>
      <c r="AB1477" s="2">
        <f t="shared" si="139"/>
        <v>10</v>
      </c>
      <c r="AC1477" s="2">
        <f t="shared" si="140"/>
        <v>2025</v>
      </c>
      <c r="AD1477" s="2" t="str">
        <f>IFERROR(VLOOKUP(A1477,'Aux Área'!$A$4:$B$123,2,0),"-")</f>
        <v>SÃO PEDRO</v>
      </c>
    </row>
    <row r="1478" spans="1:30" x14ac:dyDescent="0.3">
      <c r="A1478" t="s">
        <v>76</v>
      </c>
      <c r="B1478" t="s">
        <v>380</v>
      </c>
      <c r="C1478" t="s">
        <v>2829</v>
      </c>
      <c r="D1478" t="s">
        <v>382</v>
      </c>
      <c r="E1478" t="s">
        <v>383</v>
      </c>
      <c r="F1478" t="s">
        <v>77</v>
      </c>
      <c r="G1478" t="s">
        <v>1500</v>
      </c>
      <c r="H1478" t="s">
        <v>36</v>
      </c>
      <c r="I1478" t="s">
        <v>37</v>
      </c>
      <c r="J1478" t="s">
        <v>627</v>
      </c>
      <c r="K1478" t="s">
        <v>628</v>
      </c>
      <c r="L1478" t="s">
        <v>84</v>
      </c>
      <c r="M1478" t="s">
        <v>38</v>
      </c>
      <c r="N1478" t="s">
        <v>39</v>
      </c>
      <c r="O1478" s="23">
        <v>360</v>
      </c>
      <c r="P1478" s="9">
        <v>9.1999999999999993</v>
      </c>
      <c r="Q1478" t="s">
        <v>40</v>
      </c>
      <c r="R1478">
        <v>31940</v>
      </c>
      <c r="S1478" s="9">
        <v>39.15</v>
      </c>
      <c r="T1478" s="26">
        <v>5.14</v>
      </c>
      <c r="U1478" s="8">
        <v>201.23</v>
      </c>
      <c r="V1478" t="s">
        <v>2830</v>
      </c>
      <c r="W1478" t="s">
        <v>2007</v>
      </c>
      <c r="X1478" t="s">
        <v>42</v>
      </c>
      <c r="Y1478" t="s">
        <v>1740</v>
      </c>
      <c r="AA1478" s="1">
        <f t="shared" si="138"/>
        <v>45950</v>
      </c>
      <c r="AB1478" s="2">
        <f t="shared" si="139"/>
        <v>10</v>
      </c>
      <c r="AC1478" s="2">
        <f t="shared" si="140"/>
        <v>2025</v>
      </c>
      <c r="AD1478" s="2" t="str">
        <f>IFERROR(VLOOKUP(A1478,'Aux Área'!$A$4:$B$123,2,0),"-")</f>
        <v>QSMS</v>
      </c>
    </row>
    <row r="1479" spans="1:30" x14ac:dyDescent="0.3">
      <c r="A1479" t="s">
        <v>52</v>
      </c>
      <c r="B1479" t="s">
        <v>1449</v>
      </c>
      <c r="C1479" t="s">
        <v>2831</v>
      </c>
      <c r="D1479" t="s">
        <v>2253</v>
      </c>
      <c r="E1479" t="s">
        <v>2254</v>
      </c>
      <c r="F1479" t="s">
        <v>53</v>
      </c>
      <c r="G1479" t="s">
        <v>1500</v>
      </c>
      <c r="H1479" t="s">
        <v>36</v>
      </c>
      <c r="I1479" t="s">
        <v>37</v>
      </c>
      <c r="J1479" t="s">
        <v>308</v>
      </c>
      <c r="K1479" t="s">
        <v>309</v>
      </c>
      <c r="L1479" t="s">
        <v>177</v>
      </c>
      <c r="M1479" t="s">
        <v>38</v>
      </c>
      <c r="N1479" t="s">
        <v>39</v>
      </c>
      <c r="O1479" s="10">
        <v>378</v>
      </c>
      <c r="P1479" s="24">
        <v>11.88</v>
      </c>
      <c r="Q1479" t="s">
        <v>40</v>
      </c>
      <c r="R1479">
        <v>24126</v>
      </c>
      <c r="S1479" s="9">
        <v>31.83</v>
      </c>
      <c r="T1479" s="26">
        <v>4.1900000000000004</v>
      </c>
      <c r="U1479" s="8">
        <v>133.37</v>
      </c>
      <c r="V1479" t="s">
        <v>246</v>
      </c>
      <c r="W1479" t="s">
        <v>2007</v>
      </c>
      <c r="X1479" t="s">
        <v>42</v>
      </c>
      <c r="Y1479" t="s">
        <v>1740</v>
      </c>
      <c r="AA1479" s="1">
        <f t="shared" si="138"/>
        <v>45950</v>
      </c>
      <c r="AB1479" s="2">
        <f t="shared" si="139"/>
        <v>10</v>
      </c>
      <c r="AC1479" s="2">
        <f t="shared" si="140"/>
        <v>2025</v>
      </c>
      <c r="AD1479" s="2" t="str">
        <f>IFERROR(VLOOKUP(A1479,'Aux Área'!$A$4:$B$123,2,0),"-")</f>
        <v>OPERAÇÃO</v>
      </c>
    </row>
    <row r="1480" spans="1:30" x14ac:dyDescent="0.3">
      <c r="A1480" t="s">
        <v>2318</v>
      </c>
      <c r="B1480" t="s">
        <v>2733</v>
      </c>
      <c r="C1480" t="s">
        <v>2832</v>
      </c>
      <c r="D1480" t="s">
        <v>958</v>
      </c>
      <c r="E1480" t="s">
        <v>959</v>
      </c>
      <c r="F1480" t="s">
        <v>4203</v>
      </c>
      <c r="G1480" t="s">
        <v>1135</v>
      </c>
      <c r="H1480" t="s">
        <v>2185</v>
      </c>
      <c r="I1480" t="s">
        <v>2186</v>
      </c>
      <c r="J1480" t="s">
        <v>108</v>
      </c>
      <c r="K1480" t="s">
        <v>109</v>
      </c>
      <c r="L1480" t="s">
        <v>110</v>
      </c>
      <c r="M1480" t="s">
        <v>38</v>
      </c>
      <c r="N1480" t="s">
        <v>668</v>
      </c>
      <c r="O1480" s="23">
        <v>356</v>
      </c>
      <c r="P1480" s="9">
        <v>8.68</v>
      </c>
      <c r="Q1480" t="s">
        <v>40</v>
      </c>
      <c r="R1480">
        <v>3026</v>
      </c>
      <c r="S1480" s="9">
        <v>41</v>
      </c>
      <c r="T1480" s="26">
        <v>6.19</v>
      </c>
      <c r="U1480" s="8">
        <v>253.79</v>
      </c>
      <c r="V1480" t="s">
        <v>2833</v>
      </c>
      <c r="W1480" t="s">
        <v>2007</v>
      </c>
      <c r="X1480" t="s">
        <v>42</v>
      </c>
      <c r="Y1480" t="s">
        <v>2188</v>
      </c>
      <c r="AA1480" s="1">
        <f t="shared" si="138"/>
        <v>45950</v>
      </c>
      <c r="AB1480" s="2">
        <f t="shared" si="139"/>
        <v>10</v>
      </c>
      <c r="AC1480" s="2">
        <f t="shared" si="140"/>
        <v>2025</v>
      </c>
      <c r="AD1480" s="2" t="str">
        <f>IFERROR(VLOOKUP(A1480,'Aux Área'!$A$4:$B$123,2,0),"-")</f>
        <v>INSPEÇÃO</v>
      </c>
    </row>
    <row r="1481" spans="1:30" x14ac:dyDescent="0.3">
      <c r="A1481" t="s">
        <v>48</v>
      </c>
      <c r="B1481" t="s">
        <v>288</v>
      </c>
      <c r="C1481" t="s">
        <v>2834</v>
      </c>
      <c r="D1481" t="s">
        <v>132</v>
      </c>
      <c r="E1481" t="s">
        <v>133</v>
      </c>
      <c r="F1481" t="s">
        <v>49</v>
      </c>
      <c r="G1481" t="s">
        <v>1500</v>
      </c>
      <c r="H1481" t="s">
        <v>36</v>
      </c>
      <c r="I1481" t="s">
        <v>37</v>
      </c>
      <c r="J1481" t="s">
        <v>134</v>
      </c>
      <c r="K1481" t="s">
        <v>135</v>
      </c>
      <c r="L1481" t="s">
        <v>136</v>
      </c>
      <c r="M1481" t="s">
        <v>38</v>
      </c>
      <c r="N1481" t="s">
        <v>39</v>
      </c>
      <c r="O1481" s="23">
        <v>216</v>
      </c>
      <c r="P1481" s="9">
        <v>5.58</v>
      </c>
      <c r="Q1481" t="s">
        <v>40</v>
      </c>
      <c r="R1481">
        <v>13453</v>
      </c>
      <c r="S1481" s="9">
        <v>38.68</v>
      </c>
      <c r="T1481" s="26">
        <v>4.84</v>
      </c>
      <c r="U1481" s="8">
        <v>187.21</v>
      </c>
      <c r="V1481" t="s">
        <v>2835</v>
      </c>
      <c r="W1481" t="s">
        <v>2007</v>
      </c>
      <c r="X1481" t="s">
        <v>42</v>
      </c>
      <c r="Y1481" t="s">
        <v>1740</v>
      </c>
      <c r="AA1481" s="1">
        <f t="shared" si="138"/>
        <v>45951</v>
      </c>
      <c r="AB1481" s="2">
        <f t="shared" si="139"/>
        <v>10</v>
      </c>
      <c r="AC1481" s="2">
        <f t="shared" si="140"/>
        <v>2025</v>
      </c>
      <c r="AD1481" s="2" t="str">
        <f>IFERROR(VLOOKUP(A1481,'Aux Área'!$A$4:$B$123,2,0),"-")</f>
        <v>ENGENHARIA</v>
      </c>
    </row>
    <row r="1482" spans="1:30" x14ac:dyDescent="0.3">
      <c r="A1482" t="s">
        <v>1945</v>
      </c>
      <c r="B1482" t="s">
        <v>2124</v>
      </c>
      <c r="C1482" t="s">
        <v>2836</v>
      </c>
      <c r="D1482" t="s">
        <v>1802</v>
      </c>
      <c r="E1482" t="s">
        <v>1803</v>
      </c>
      <c r="F1482" t="s">
        <v>653</v>
      </c>
      <c r="G1482" t="s">
        <v>1495</v>
      </c>
      <c r="H1482" t="s">
        <v>1804</v>
      </c>
      <c r="I1482" t="s">
        <v>1497</v>
      </c>
      <c r="J1482" t="s">
        <v>231</v>
      </c>
      <c r="K1482" t="s">
        <v>232</v>
      </c>
      <c r="L1482" t="s">
        <v>217</v>
      </c>
      <c r="M1482" t="s">
        <v>38</v>
      </c>
      <c r="N1482" t="s">
        <v>668</v>
      </c>
      <c r="O1482" s="23">
        <v>0</v>
      </c>
      <c r="P1482" s="9">
        <v>0</v>
      </c>
      <c r="Q1482" t="s">
        <v>40</v>
      </c>
      <c r="R1482">
        <v>0</v>
      </c>
      <c r="S1482" s="9">
        <v>75.680000000000007</v>
      </c>
      <c r="T1482" s="26">
        <v>5.99</v>
      </c>
      <c r="U1482" s="8">
        <v>453.34</v>
      </c>
      <c r="V1482" t="s">
        <v>2837</v>
      </c>
      <c r="W1482" t="s">
        <v>652</v>
      </c>
      <c r="X1482" t="s">
        <v>42</v>
      </c>
      <c r="Y1482" t="s">
        <v>653</v>
      </c>
      <c r="AA1482" s="1">
        <f t="shared" si="138"/>
        <v>45951</v>
      </c>
      <c r="AB1482" s="2">
        <f t="shared" si="139"/>
        <v>10</v>
      </c>
      <c r="AC1482" s="2">
        <f t="shared" si="140"/>
        <v>2025</v>
      </c>
      <c r="AD1482" s="2" t="str">
        <f>IFERROR(VLOOKUP(A1482,'Aux Área'!$A$4:$B$123,2,0),"-")</f>
        <v>SÃO PEDRO</v>
      </c>
    </row>
    <row r="1483" spans="1:30" x14ac:dyDescent="0.3">
      <c r="A1483" t="s">
        <v>68</v>
      </c>
      <c r="B1483" t="s">
        <v>296</v>
      </c>
      <c r="C1483" t="s">
        <v>2838</v>
      </c>
      <c r="D1483" t="s">
        <v>80</v>
      </c>
      <c r="E1483" t="s">
        <v>81</v>
      </c>
      <c r="F1483" t="s">
        <v>69</v>
      </c>
      <c r="G1483" t="s">
        <v>1503</v>
      </c>
      <c r="H1483" t="s">
        <v>36</v>
      </c>
      <c r="I1483" t="s">
        <v>37</v>
      </c>
      <c r="J1483" t="s">
        <v>147</v>
      </c>
      <c r="K1483" t="s">
        <v>148</v>
      </c>
      <c r="L1483" t="s">
        <v>84</v>
      </c>
      <c r="M1483" t="s">
        <v>38</v>
      </c>
      <c r="N1483" t="s">
        <v>39</v>
      </c>
      <c r="O1483" s="23">
        <v>393</v>
      </c>
      <c r="P1483" s="9">
        <v>10.51</v>
      </c>
      <c r="Q1483" t="s">
        <v>40</v>
      </c>
      <c r="R1483">
        <v>7810</v>
      </c>
      <c r="S1483" s="9">
        <v>37.4</v>
      </c>
      <c r="T1483" s="26">
        <v>4.8410000000000002</v>
      </c>
      <c r="U1483" s="8">
        <v>181.04</v>
      </c>
      <c r="V1483" t="s">
        <v>112</v>
      </c>
      <c r="W1483" t="s">
        <v>2007</v>
      </c>
      <c r="X1483" t="s">
        <v>42</v>
      </c>
      <c r="Y1483" t="s">
        <v>1740</v>
      </c>
      <c r="AA1483" s="1">
        <f t="shared" si="138"/>
        <v>45951</v>
      </c>
      <c r="AB1483" s="2">
        <f t="shared" si="139"/>
        <v>10</v>
      </c>
      <c r="AC1483" s="2">
        <f t="shared" si="140"/>
        <v>2025</v>
      </c>
      <c r="AD1483" s="2" t="str">
        <f>IFERROR(VLOOKUP(A1483,'Aux Área'!$A$4:$B$123,2,0),"-")</f>
        <v>OPERAÇÃO</v>
      </c>
    </row>
    <row r="1484" spans="1:30" x14ac:dyDescent="0.3">
      <c r="A1484" t="s">
        <v>2146</v>
      </c>
      <c r="B1484" t="s">
        <v>1800</v>
      </c>
      <c r="C1484" t="s">
        <v>2839</v>
      </c>
      <c r="D1484" t="s">
        <v>1841</v>
      </c>
      <c r="E1484" t="s">
        <v>1842</v>
      </c>
      <c r="F1484" t="s">
        <v>653</v>
      </c>
      <c r="G1484" t="s">
        <v>635</v>
      </c>
      <c r="H1484" t="s">
        <v>666</v>
      </c>
      <c r="I1484" t="s">
        <v>667</v>
      </c>
      <c r="J1484" t="s">
        <v>172</v>
      </c>
      <c r="K1484" t="s">
        <v>173</v>
      </c>
      <c r="L1484" t="s">
        <v>124</v>
      </c>
      <c r="M1484" t="s">
        <v>38</v>
      </c>
      <c r="N1484" t="s">
        <v>668</v>
      </c>
      <c r="O1484" s="23">
        <v>0</v>
      </c>
      <c r="P1484" s="9">
        <v>0</v>
      </c>
      <c r="Q1484" t="s">
        <v>40</v>
      </c>
      <c r="R1484">
        <v>0</v>
      </c>
      <c r="S1484" s="9">
        <v>110.7</v>
      </c>
      <c r="T1484" s="26">
        <v>5.99</v>
      </c>
      <c r="U1484" s="8">
        <v>663.09</v>
      </c>
      <c r="V1484" t="s">
        <v>2840</v>
      </c>
      <c r="W1484" t="s">
        <v>652</v>
      </c>
      <c r="X1484" t="s">
        <v>42</v>
      </c>
      <c r="Y1484" t="s">
        <v>653</v>
      </c>
      <c r="AA1484" s="1">
        <f t="shared" si="138"/>
        <v>45951</v>
      </c>
      <c r="AB1484" s="2">
        <f t="shared" si="139"/>
        <v>10</v>
      </c>
      <c r="AC1484" s="2">
        <f t="shared" si="140"/>
        <v>2025</v>
      </c>
      <c r="AD1484" s="2" t="str">
        <f>IFERROR(VLOOKUP(A1484,'Aux Área'!$A$4:$B$123,2,0),"-")</f>
        <v>SÃO PEDRO</v>
      </c>
    </row>
    <row r="1485" spans="1:30" x14ac:dyDescent="0.3">
      <c r="A1485" t="s">
        <v>58</v>
      </c>
      <c r="B1485" t="s">
        <v>250</v>
      </c>
      <c r="C1485" t="s">
        <v>2841</v>
      </c>
      <c r="D1485" t="s">
        <v>87</v>
      </c>
      <c r="E1485" t="s">
        <v>88</v>
      </c>
      <c r="F1485" t="s">
        <v>59</v>
      </c>
      <c r="G1485" t="s">
        <v>1500</v>
      </c>
      <c r="H1485" t="s">
        <v>36</v>
      </c>
      <c r="I1485" t="s">
        <v>37</v>
      </c>
      <c r="J1485" t="s">
        <v>285</v>
      </c>
      <c r="K1485" t="s">
        <v>286</v>
      </c>
      <c r="L1485" t="s">
        <v>91</v>
      </c>
      <c r="M1485" t="s">
        <v>38</v>
      </c>
      <c r="N1485" t="s">
        <v>39</v>
      </c>
      <c r="O1485" s="23">
        <v>307</v>
      </c>
      <c r="P1485" s="9">
        <v>8.8000000000000007</v>
      </c>
      <c r="Q1485" t="s">
        <v>40</v>
      </c>
      <c r="R1485">
        <v>45321</v>
      </c>
      <c r="S1485" s="9">
        <v>34.9</v>
      </c>
      <c r="T1485" s="26">
        <v>4.24</v>
      </c>
      <c r="U1485" s="8">
        <v>147.97999999999999</v>
      </c>
      <c r="V1485" t="s">
        <v>2842</v>
      </c>
      <c r="W1485" t="s">
        <v>2007</v>
      </c>
      <c r="X1485" t="s">
        <v>42</v>
      </c>
      <c r="Y1485" t="s">
        <v>1740</v>
      </c>
      <c r="AA1485" s="1">
        <f t="shared" si="138"/>
        <v>45951</v>
      </c>
      <c r="AB1485" s="2">
        <f t="shared" si="139"/>
        <v>10</v>
      </c>
      <c r="AC1485" s="2">
        <f t="shared" si="140"/>
        <v>2025</v>
      </c>
      <c r="AD1485" s="2" t="str">
        <f>IFERROR(VLOOKUP(A1485,'Aux Área'!$A$4:$B$123,2,0),"-")</f>
        <v>CONSERVA</v>
      </c>
    </row>
    <row r="1486" spans="1:30" x14ac:dyDescent="0.3">
      <c r="A1486" t="s">
        <v>662</v>
      </c>
      <c r="B1486" t="s">
        <v>183</v>
      </c>
      <c r="C1486" t="s">
        <v>2843</v>
      </c>
      <c r="D1486" t="s">
        <v>1568</v>
      </c>
      <c r="E1486" t="s">
        <v>1569</v>
      </c>
      <c r="F1486" t="s">
        <v>653</v>
      </c>
      <c r="G1486" t="s">
        <v>1495</v>
      </c>
      <c r="H1486" t="s">
        <v>1571</v>
      </c>
      <c r="I1486" t="s">
        <v>1497</v>
      </c>
      <c r="J1486" t="s">
        <v>231</v>
      </c>
      <c r="K1486" t="s">
        <v>232</v>
      </c>
      <c r="L1486" t="s">
        <v>217</v>
      </c>
      <c r="M1486" t="s">
        <v>38</v>
      </c>
      <c r="N1486" t="s">
        <v>668</v>
      </c>
      <c r="O1486" s="23">
        <v>0</v>
      </c>
      <c r="P1486" s="9">
        <v>0</v>
      </c>
      <c r="Q1486" t="s">
        <v>40</v>
      </c>
      <c r="R1486">
        <v>0</v>
      </c>
      <c r="S1486" s="9">
        <v>113.54</v>
      </c>
      <c r="T1486" s="26">
        <v>5.99</v>
      </c>
      <c r="U1486" s="8">
        <v>680.15</v>
      </c>
      <c r="V1486" t="s">
        <v>2844</v>
      </c>
      <c r="W1486" t="s">
        <v>652</v>
      </c>
      <c r="X1486" t="s">
        <v>42</v>
      </c>
      <c r="Y1486" t="s">
        <v>653</v>
      </c>
      <c r="AA1486" s="1">
        <f t="shared" si="138"/>
        <v>45951</v>
      </c>
      <c r="AB1486" s="2">
        <f t="shared" si="139"/>
        <v>10</v>
      </c>
      <c r="AC1486" s="2">
        <f t="shared" si="140"/>
        <v>2025</v>
      </c>
      <c r="AD1486" s="2" t="str">
        <f>IFERROR(VLOOKUP(A1486,'Aux Área'!$A$4:$B$123,2,0),"-")</f>
        <v>SÃO PEDRO</v>
      </c>
    </row>
    <row r="1487" spans="1:30" x14ac:dyDescent="0.3">
      <c r="A1487" t="s">
        <v>662</v>
      </c>
      <c r="C1487" t="s">
        <v>2843</v>
      </c>
      <c r="F1487" t="s">
        <v>15689</v>
      </c>
      <c r="K1487" t="s">
        <v>232</v>
      </c>
      <c r="N1487" t="s">
        <v>15690</v>
      </c>
      <c r="O1487" s="23">
        <v>0</v>
      </c>
      <c r="P1487" s="23">
        <v>0</v>
      </c>
      <c r="Q1487" t="s">
        <v>40</v>
      </c>
      <c r="R1487">
        <v>0</v>
      </c>
      <c r="S1487">
        <v>6</v>
      </c>
      <c r="U1487" s="8">
        <v>19.82</v>
      </c>
      <c r="W1487" t="s">
        <v>652</v>
      </c>
      <c r="X1487" t="s">
        <v>42</v>
      </c>
      <c r="Y1487" t="s">
        <v>653</v>
      </c>
      <c r="AA1487" s="1">
        <f>IFERROR(DATEVALUE(C1487),"-")</f>
        <v>45951</v>
      </c>
      <c r="AB1487" s="2">
        <f>IFERROR(MONTH(AA1487),"-")</f>
        <v>10</v>
      </c>
      <c r="AC1487" s="2">
        <f>IFERROR(YEAR(AA1487),"-")</f>
        <v>2025</v>
      </c>
      <c r="AD1487" s="2" t="str">
        <f>IFERROR(VLOOKUP(A1487,'Aux Área'!$A$4:$B$123,2,0),"-")</f>
        <v>SÃO PEDRO</v>
      </c>
    </row>
    <row r="1488" spans="1:30" x14ac:dyDescent="0.3">
      <c r="A1488" t="s">
        <v>76</v>
      </c>
      <c r="B1488" t="s">
        <v>380</v>
      </c>
      <c r="C1488" t="s">
        <v>2845</v>
      </c>
      <c r="D1488" t="s">
        <v>382</v>
      </c>
      <c r="E1488" t="s">
        <v>383</v>
      </c>
      <c r="F1488" t="s">
        <v>77</v>
      </c>
      <c r="G1488" t="s">
        <v>1500</v>
      </c>
      <c r="H1488" t="s">
        <v>36</v>
      </c>
      <c r="I1488" t="s">
        <v>37</v>
      </c>
      <c r="J1488" t="s">
        <v>1665</v>
      </c>
      <c r="K1488" t="s">
        <v>1666</v>
      </c>
      <c r="L1488" t="s">
        <v>301</v>
      </c>
      <c r="M1488" t="s">
        <v>38</v>
      </c>
      <c r="N1488" t="s">
        <v>39</v>
      </c>
      <c r="O1488" s="23">
        <v>216</v>
      </c>
      <c r="P1488" s="9">
        <v>10.31</v>
      </c>
      <c r="Q1488" t="s">
        <v>40</v>
      </c>
      <c r="R1488">
        <v>32156</v>
      </c>
      <c r="S1488" s="9">
        <v>20.95</v>
      </c>
      <c r="T1488" s="26">
        <v>4.1900000000000004</v>
      </c>
      <c r="U1488" s="8">
        <v>87.78</v>
      </c>
      <c r="V1488" t="s">
        <v>2846</v>
      </c>
      <c r="W1488" t="s">
        <v>2007</v>
      </c>
      <c r="X1488" t="s">
        <v>42</v>
      </c>
      <c r="Y1488" t="s">
        <v>1740</v>
      </c>
      <c r="AA1488" s="1">
        <f t="shared" ref="AA1488:AA1509" si="141">DATEVALUE(C1488)</f>
        <v>45951</v>
      </c>
      <c r="AB1488" s="2">
        <f t="shared" ref="AB1488:AB1509" si="142">MONTH(AA1488)</f>
        <v>10</v>
      </c>
      <c r="AC1488" s="2">
        <f t="shared" ref="AC1488:AC1509" si="143">YEAR(AA1488)</f>
        <v>2025</v>
      </c>
      <c r="AD1488" s="2" t="str">
        <f>IFERROR(VLOOKUP(A1488,'Aux Área'!$A$4:$B$123,2,0),"-")</f>
        <v>QSMS</v>
      </c>
    </row>
    <row r="1489" spans="1:30" x14ac:dyDescent="0.3">
      <c r="A1489" t="s">
        <v>62</v>
      </c>
      <c r="B1489" t="s">
        <v>1455</v>
      </c>
      <c r="C1489" t="s">
        <v>2847</v>
      </c>
      <c r="D1489" t="s">
        <v>120</v>
      </c>
      <c r="E1489" t="s">
        <v>121</v>
      </c>
      <c r="F1489" t="s">
        <v>63</v>
      </c>
      <c r="G1489" t="s">
        <v>1500</v>
      </c>
      <c r="H1489" t="s">
        <v>36</v>
      </c>
      <c r="I1489" t="s">
        <v>37</v>
      </c>
      <c r="J1489" t="s">
        <v>165</v>
      </c>
      <c r="K1489" t="s">
        <v>166</v>
      </c>
      <c r="L1489" t="s">
        <v>167</v>
      </c>
      <c r="M1489" t="s">
        <v>38</v>
      </c>
      <c r="N1489" t="s">
        <v>39</v>
      </c>
      <c r="O1489" s="23">
        <v>399</v>
      </c>
      <c r="P1489" s="9">
        <v>10.44</v>
      </c>
      <c r="Q1489" t="s">
        <v>40</v>
      </c>
      <c r="R1489">
        <v>36556</v>
      </c>
      <c r="S1489" s="9">
        <v>38.229999999999997</v>
      </c>
      <c r="T1489" s="26">
        <v>4.4610000000000003</v>
      </c>
      <c r="U1489" s="8">
        <v>170.54</v>
      </c>
      <c r="V1489" t="s">
        <v>41</v>
      </c>
      <c r="W1489" t="s">
        <v>2007</v>
      </c>
      <c r="X1489" t="s">
        <v>42</v>
      </c>
      <c r="Y1489" t="s">
        <v>1740</v>
      </c>
      <c r="AA1489" s="1">
        <f t="shared" si="141"/>
        <v>45951</v>
      </c>
      <c r="AB1489" s="2">
        <f t="shared" si="142"/>
        <v>10</v>
      </c>
      <c r="AC1489" s="2">
        <f t="shared" si="143"/>
        <v>2025</v>
      </c>
      <c r="AD1489" s="2" t="str">
        <f>IFERROR(VLOOKUP(A1489,'Aux Área'!$A$4:$B$123,2,0),"-")</f>
        <v>CONSERVA</v>
      </c>
    </row>
    <row r="1490" spans="1:30" x14ac:dyDescent="0.3">
      <c r="A1490" t="s">
        <v>68</v>
      </c>
      <c r="B1490" t="s">
        <v>296</v>
      </c>
      <c r="C1490" t="s">
        <v>2848</v>
      </c>
      <c r="D1490" t="s">
        <v>80</v>
      </c>
      <c r="E1490" t="s">
        <v>81</v>
      </c>
      <c r="F1490" t="s">
        <v>69</v>
      </c>
      <c r="G1490" t="s">
        <v>1503</v>
      </c>
      <c r="H1490" t="s">
        <v>36</v>
      </c>
      <c r="I1490" t="s">
        <v>37</v>
      </c>
      <c r="J1490" t="s">
        <v>275</v>
      </c>
      <c r="K1490" t="s">
        <v>276</v>
      </c>
      <c r="L1490" t="s">
        <v>124</v>
      </c>
      <c r="M1490" t="s">
        <v>38</v>
      </c>
      <c r="N1490" t="s">
        <v>39</v>
      </c>
      <c r="O1490" s="23">
        <v>398</v>
      </c>
      <c r="P1490" s="9">
        <v>12.19</v>
      </c>
      <c r="Q1490" t="s">
        <v>40</v>
      </c>
      <c r="R1490">
        <v>8208</v>
      </c>
      <c r="S1490" s="9">
        <v>32.64</v>
      </c>
      <c r="T1490" s="26">
        <v>4.29</v>
      </c>
      <c r="U1490" s="8">
        <v>140.03</v>
      </c>
      <c r="V1490" t="s">
        <v>2849</v>
      </c>
      <c r="W1490" t="s">
        <v>2007</v>
      </c>
      <c r="X1490" t="s">
        <v>42</v>
      </c>
      <c r="Y1490" t="s">
        <v>1740</v>
      </c>
      <c r="AA1490" s="1">
        <f t="shared" si="141"/>
        <v>45951</v>
      </c>
      <c r="AB1490" s="2">
        <f t="shared" si="142"/>
        <v>10</v>
      </c>
      <c r="AC1490" s="2">
        <f t="shared" si="143"/>
        <v>2025</v>
      </c>
      <c r="AD1490" s="2" t="str">
        <f>IFERROR(VLOOKUP(A1490,'Aux Área'!$A$4:$B$123,2,0),"-")</f>
        <v>OPERAÇÃO</v>
      </c>
    </row>
    <row r="1491" spans="1:30" x14ac:dyDescent="0.3">
      <c r="A1491" t="s">
        <v>60</v>
      </c>
      <c r="B1491" t="s">
        <v>614</v>
      </c>
      <c r="C1491" t="s">
        <v>2850</v>
      </c>
      <c r="D1491" t="s">
        <v>1206</v>
      </c>
      <c r="E1491" t="s">
        <v>1207</v>
      </c>
      <c r="F1491" t="s">
        <v>61</v>
      </c>
      <c r="G1491" t="s">
        <v>1500</v>
      </c>
      <c r="H1491" t="s">
        <v>36</v>
      </c>
      <c r="I1491" t="s">
        <v>37</v>
      </c>
      <c r="J1491" t="s">
        <v>1665</v>
      </c>
      <c r="K1491" t="s">
        <v>1666</v>
      </c>
      <c r="L1491" t="s">
        <v>301</v>
      </c>
      <c r="M1491" t="s">
        <v>38</v>
      </c>
      <c r="N1491" t="s">
        <v>39</v>
      </c>
      <c r="O1491" s="23">
        <v>356</v>
      </c>
      <c r="P1491" s="9">
        <v>9.5299999999999994</v>
      </c>
      <c r="Q1491" t="s">
        <v>40</v>
      </c>
      <c r="R1491">
        <v>14382</v>
      </c>
      <c r="S1491" s="9">
        <v>37.36</v>
      </c>
      <c r="T1491" s="26">
        <v>4.1900000000000004</v>
      </c>
      <c r="U1491" s="8">
        <v>156.54</v>
      </c>
      <c r="V1491" t="s">
        <v>2851</v>
      </c>
      <c r="W1491" t="s">
        <v>2007</v>
      </c>
      <c r="X1491" t="s">
        <v>42</v>
      </c>
      <c r="Y1491" t="s">
        <v>1740</v>
      </c>
      <c r="AA1491" s="1">
        <f t="shared" si="141"/>
        <v>45951</v>
      </c>
      <c r="AB1491" s="2">
        <f t="shared" si="142"/>
        <v>10</v>
      </c>
      <c r="AC1491" s="2">
        <f t="shared" si="143"/>
        <v>2025</v>
      </c>
      <c r="AD1491" s="2" t="str">
        <f>IFERROR(VLOOKUP(A1491,'Aux Área'!$A$4:$B$123,2,0),"-")</f>
        <v>QSMS</v>
      </c>
    </row>
    <row r="1492" spans="1:30" x14ac:dyDescent="0.3">
      <c r="A1492" t="s">
        <v>2314</v>
      </c>
      <c r="B1492" t="s">
        <v>2315</v>
      </c>
      <c r="C1492" t="s">
        <v>2852</v>
      </c>
      <c r="D1492" t="s">
        <v>2160</v>
      </c>
      <c r="E1492" t="s">
        <v>2161</v>
      </c>
      <c r="F1492" t="s">
        <v>2317</v>
      </c>
      <c r="G1492" t="s">
        <v>1300</v>
      </c>
      <c r="H1492" t="s">
        <v>1301</v>
      </c>
      <c r="I1492" t="s">
        <v>839</v>
      </c>
      <c r="J1492" t="s">
        <v>237</v>
      </c>
      <c r="K1492" t="s">
        <v>238</v>
      </c>
      <c r="L1492" t="s">
        <v>110</v>
      </c>
      <c r="M1492" t="s">
        <v>38</v>
      </c>
      <c r="N1492" t="s">
        <v>39</v>
      </c>
      <c r="O1492" s="23">
        <v>360</v>
      </c>
      <c r="P1492" s="9">
        <v>7.94</v>
      </c>
      <c r="Q1492" t="s">
        <v>40</v>
      </c>
      <c r="R1492">
        <v>1534</v>
      </c>
      <c r="S1492" s="9">
        <v>45.36</v>
      </c>
      <c r="T1492" s="26">
        <v>4.1970000000000001</v>
      </c>
      <c r="U1492" s="8">
        <v>190.36</v>
      </c>
      <c r="V1492" t="s">
        <v>41</v>
      </c>
      <c r="W1492" t="s">
        <v>2276</v>
      </c>
      <c r="X1492" t="s">
        <v>42</v>
      </c>
      <c r="Y1492" t="s">
        <v>2277</v>
      </c>
      <c r="AA1492" s="1">
        <f t="shared" si="141"/>
        <v>45951</v>
      </c>
      <c r="AB1492" s="2">
        <f t="shared" si="142"/>
        <v>10</v>
      </c>
      <c r="AC1492" s="2">
        <f t="shared" si="143"/>
        <v>2025</v>
      </c>
      <c r="AD1492" s="2" t="str">
        <f>IFERROR(VLOOKUP(A1492,'Aux Área'!$A$4:$B$123,2,0),"-")</f>
        <v>INSPEÇÃO</v>
      </c>
    </row>
    <row r="1493" spans="1:30" x14ac:dyDescent="0.3">
      <c r="A1493" t="s">
        <v>64</v>
      </c>
      <c r="B1493" t="s">
        <v>332</v>
      </c>
      <c r="C1493" t="s">
        <v>2853</v>
      </c>
      <c r="D1493" t="s">
        <v>127</v>
      </c>
      <c r="E1493" t="s">
        <v>128</v>
      </c>
      <c r="F1493" t="s">
        <v>65</v>
      </c>
      <c r="G1493" t="s">
        <v>1500</v>
      </c>
      <c r="H1493" t="s">
        <v>36</v>
      </c>
      <c r="I1493" t="s">
        <v>37</v>
      </c>
      <c r="J1493" t="s">
        <v>1766</v>
      </c>
      <c r="K1493" t="s">
        <v>242</v>
      </c>
      <c r="L1493" t="s">
        <v>110</v>
      </c>
      <c r="M1493" t="s">
        <v>38</v>
      </c>
      <c r="N1493" t="s">
        <v>39</v>
      </c>
      <c r="O1493" s="23">
        <v>366</v>
      </c>
      <c r="P1493" s="9">
        <v>8.98</v>
      </c>
      <c r="Q1493" t="s">
        <v>40</v>
      </c>
      <c r="R1493">
        <v>23985</v>
      </c>
      <c r="S1493" s="9">
        <v>40.770000000000003</v>
      </c>
      <c r="T1493" s="26">
        <v>4.1900000000000004</v>
      </c>
      <c r="U1493" s="8">
        <v>170.83</v>
      </c>
      <c r="V1493" t="s">
        <v>112</v>
      </c>
      <c r="W1493" t="s">
        <v>2007</v>
      </c>
      <c r="X1493" t="s">
        <v>42</v>
      </c>
      <c r="Y1493" t="s">
        <v>1740</v>
      </c>
      <c r="AA1493" s="1">
        <f t="shared" si="141"/>
        <v>45951</v>
      </c>
      <c r="AB1493" s="2">
        <f t="shared" si="142"/>
        <v>10</v>
      </c>
      <c r="AC1493" s="2">
        <f t="shared" si="143"/>
        <v>2025</v>
      </c>
      <c r="AD1493" s="2" t="str">
        <f>IFERROR(VLOOKUP(A1493,'Aux Área'!$A$4:$B$123,2,0),"-")</f>
        <v>ENGENHARIA</v>
      </c>
    </row>
    <row r="1494" spans="1:30" x14ac:dyDescent="0.3">
      <c r="A1494" t="s">
        <v>2655</v>
      </c>
      <c r="B1494" t="s">
        <v>2656</v>
      </c>
      <c r="C1494" t="s">
        <v>2854</v>
      </c>
      <c r="D1494" t="s">
        <v>1619</v>
      </c>
      <c r="E1494" t="s">
        <v>1620</v>
      </c>
      <c r="F1494" t="s">
        <v>5979</v>
      </c>
      <c r="G1494" t="s">
        <v>1635</v>
      </c>
      <c r="H1494" t="s">
        <v>2635</v>
      </c>
      <c r="I1494" t="s">
        <v>37</v>
      </c>
      <c r="J1494" t="s">
        <v>237</v>
      </c>
      <c r="K1494" t="s">
        <v>238</v>
      </c>
      <c r="L1494" t="s">
        <v>110</v>
      </c>
      <c r="M1494" t="s">
        <v>38</v>
      </c>
      <c r="N1494" t="s">
        <v>39</v>
      </c>
      <c r="O1494" s="23">
        <v>372</v>
      </c>
      <c r="P1494" s="9">
        <v>10.24</v>
      </c>
      <c r="Q1494" t="s">
        <v>40</v>
      </c>
      <c r="R1494">
        <v>763</v>
      </c>
      <c r="S1494" s="9">
        <v>36.32</v>
      </c>
      <c r="T1494" s="26">
        <v>4.1900000000000004</v>
      </c>
      <c r="U1494" s="8">
        <v>152.18</v>
      </c>
      <c r="V1494" t="s">
        <v>41</v>
      </c>
      <c r="W1494" t="s">
        <v>2276</v>
      </c>
      <c r="X1494" t="s">
        <v>42</v>
      </c>
      <c r="Y1494" t="s">
        <v>1740</v>
      </c>
      <c r="AA1494" s="1">
        <f t="shared" si="141"/>
        <v>45951</v>
      </c>
      <c r="AB1494" s="2">
        <f t="shared" si="142"/>
        <v>10</v>
      </c>
      <c r="AC1494" s="2">
        <f t="shared" si="143"/>
        <v>2025</v>
      </c>
      <c r="AD1494" s="2" t="str">
        <f>IFERROR(VLOOKUP(A1494,'Aux Área'!$A$4:$B$123,2,0),"-")</f>
        <v>TI</v>
      </c>
    </row>
    <row r="1495" spans="1:30" x14ac:dyDescent="0.3">
      <c r="A1495" t="s">
        <v>2547</v>
      </c>
      <c r="B1495" t="s">
        <v>2548</v>
      </c>
      <c r="C1495" t="s">
        <v>2855</v>
      </c>
      <c r="D1495" t="s">
        <v>2468</v>
      </c>
      <c r="E1495" t="s">
        <v>2469</v>
      </c>
      <c r="F1495" t="s">
        <v>2550</v>
      </c>
      <c r="G1495" t="s">
        <v>659</v>
      </c>
      <c r="H1495" t="s">
        <v>2215</v>
      </c>
      <c r="I1495" t="s">
        <v>667</v>
      </c>
      <c r="J1495" t="s">
        <v>165</v>
      </c>
      <c r="K1495" t="s">
        <v>166</v>
      </c>
      <c r="L1495" t="s">
        <v>167</v>
      </c>
      <c r="M1495" t="s">
        <v>38</v>
      </c>
      <c r="N1495" t="s">
        <v>668</v>
      </c>
      <c r="O1495" s="23">
        <v>336</v>
      </c>
      <c r="P1495" s="9">
        <v>6.21</v>
      </c>
      <c r="Q1495" t="s">
        <v>40</v>
      </c>
      <c r="R1495">
        <v>1678</v>
      </c>
      <c r="S1495" s="9">
        <v>54.07</v>
      </c>
      <c r="T1495" s="26">
        <v>6.24</v>
      </c>
      <c r="U1495" s="8">
        <v>337.4</v>
      </c>
      <c r="V1495" t="s">
        <v>41</v>
      </c>
      <c r="W1495" t="s">
        <v>2007</v>
      </c>
      <c r="X1495" t="s">
        <v>42</v>
      </c>
      <c r="Y1495" t="s">
        <v>1740</v>
      </c>
      <c r="AA1495" s="1">
        <f t="shared" si="141"/>
        <v>45951</v>
      </c>
      <c r="AB1495" s="2">
        <f t="shared" si="142"/>
        <v>10</v>
      </c>
      <c r="AC1495" s="2">
        <f t="shared" si="143"/>
        <v>2025</v>
      </c>
      <c r="AD1495" s="2" t="str">
        <f>IFERROR(VLOOKUP(A1495,'Aux Área'!$A$4:$B$123,2,0),"-")</f>
        <v>APH</v>
      </c>
    </row>
    <row r="1496" spans="1:30" x14ac:dyDescent="0.3">
      <c r="A1496" t="s">
        <v>46</v>
      </c>
      <c r="B1496" t="s">
        <v>458</v>
      </c>
      <c r="C1496" t="s">
        <v>2856</v>
      </c>
      <c r="D1496" t="s">
        <v>1647</v>
      </c>
      <c r="E1496" t="s">
        <v>1648</v>
      </c>
      <c r="F1496" t="s">
        <v>47</v>
      </c>
      <c r="G1496" t="s">
        <v>1503</v>
      </c>
      <c r="H1496" t="s">
        <v>36</v>
      </c>
      <c r="I1496" t="s">
        <v>37</v>
      </c>
      <c r="J1496" t="s">
        <v>237</v>
      </c>
      <c r="K1496" t="s">
        <v>238</v>
      </c>
      <c r="L1496" t="s">
        <v>110</v>
      </c>
      <c r="M1496" t="s">
        <v>38</v>
      </c>
      <c r="N1496" t="s">
        <v>39</v>
      </c>
      <c r="O1496" s="23">
        <v>296</v>
      </c>
      <c r="P1496" s="9">
        <v>7.53</v>
      </c>
      <c r="Q1496" t="s">
        <v>40</v>
      </c>
      <c r="R1496">
        <v>20806</v>
      </c>
      <c r="S1496" s="9">
        <v>39.32</v>
      </c>
      <c r="T1496" s="26">
        <v>4.1900000000000004</v>
      </c>
      <c r="U1496" s="8">
        <v>164.75</v>
      </c>
      <c r="V1496" t="s">
        <v>41</v>
      </c>
      <c r="W1496" t="s">
        <v>2007</v>
      </c>
      <c r="X1496" t="s">
        <v>42</v>
      </c>
      <c r="Y1496" t="s">
        <v>1740</v>
      </c>
      <c r="AA1496" s="1">
        <f t="shared" si="141"/>
        <v>45951</v>
      </c>
      <c r="AB1496" s="2">
        <f t="shared" si="142"/>
        <v>10</v>
      </c>
      <c r="AC1496" s="2">
        <f t="shared" si="143"/>
        <v>2025</v>
      </c>
      <c r="AD1496" s="2" t="str">
        <f>IFERROR(VLOOKUP(A1496,'Aux Área'!$A$4:$B$123,2,0),"-")</f>
        <v>FACILITIES</v>
      </c>
    </row>
    <row r="1497" spans="1:30" s="2" customFormat="1" x14ac:dyDescent="0.3">
      <c r="A1497" t="s">
        <v>58</v>
      </c>
      <c r="B1497" t="s">
        <v>250</v>
      </c>
      <c r="C1497" t="s">
        <v>2857</v>
      </c>
      <c r="D1497" t="s">
        <v>87</v>
      </c>
      <c r="E1497" t="s">
        <v>88</v>
      </c>
      <c r="F1497" t="s">
        <v>59</v>
      </c>
      <c r="G1497" t="s">
        <v>1500</v>
      </c>
      <c r="H1497" t="s">
        <v>36</v>
      </c>
      <c r="I1497" t="s">
        <v>37</v>
      </c>
      <c r="J1497" t="s">
        <v>356</v>
      </c>
      <c r="K1497" t="s">
        <v>357</v>
      </c>
      <c r="L1497" t="s">
        <v>124</v>
      </c>
      <c r="M1497" t="s">
        <v>38</v>
      </c>
      <c r="N1497" t="s">
        <v>39</v>
      </c>
      <c r="O1497" s="23">
        <v>272</v>
      </c>
      <c r="P1497" s="9">
        <v>6.97</v>
      </c>
      <c r="Q1497" t="s">
        <v>40</v>
      </c>
      <c r="R1497">
        <v>45593</v>
      </c>
      <c r="S1497" s="9">
        <v>39.01</v>
      </c>
      <c r="T1497" s="26">
        <v>4.3899999999999997</v>
      </c>
      <c r="U1497" s="8">
        <v>171.25</v>
      </c>
      <c r="V1497" t="s">
        <v>2858</v>
      </c>
      <c r="W1497" t="s">
        <v>2007</v>
      </c>
      <c r="X1497" t="s">
        <v>42</v>
      </c>
      <c r="Y1497" t="s">
        <v>1740</v>
      </c>
      <c r="Z1497"/>
      <c r="AA1497" s="1">
        <f t="shared" si="141"/>
        <v>45951</v>
      </c>
      <c r="AB1497" s="2">
        <f t="shared" si="142"/>
        <v>10</v>
      </c>
      <c r="AC1497" s="2">
        <f t="shared" si="143"/>
        <v>2025</v>
      </c>
      <c r="AD1497" s="2" t="str">
        <f>IFERROR(VLOOKUP(A1497,'Aux Área'!$A$4:$B$123,2,0),"-")</f>
        <v>CONSERVA</v>
      </c>
    </row>
    <row r="1498" spans="1:30" x14ac:dyDescent="0.3">
      <c r="A1498" t="s">
        <v>1295</v>
      </c>
      <c r="B1498" t="s">
        <v>1753</v>
      </c>
      <c r="C1498" t="s">
        <v>2859</v>
      </c>
      <c r="D1498" t="s">
        <v>1297</v>
      </c>
      <c r="E1498" t="s">
        <v>2221</v>
      </c>
      <c r="F1498" t="s">
        <v>1299</v>
      </c>
      <c r="G1498" t="s">
        <v>1135</v>
      </c>
      <c r="H1498" t="s">
        <v>1301</v>
      </c>
      <c r="I1498" t="s">
        <v>839</v>
      </c>
      <c r="J1498" t="s">
        <v>275</v>
      </c>
      <c r="K1498" t="s">
        <v>276</v>
      </c>
      <c r="L1498" t="s">
        <v>124</v>
      </c>
      <c r="M1498" t="s">
        <v>38</v>
      </c>
      <c r="N1498" t="s">
        <v>39</v>
      </c>
      <c r="O1498" s="23">
        <v>0</v>
      </c>
      <c r="P1498" s="23">
        <v>0</v>
      </c>
      <c r="Q1498" t="s">
        <v>40</v>
      </c>
      <c r="R1498" t="s">
        <v>15244</v>
      </c>
      <c r="S1498" s="9">
        <v>56.17</v>
      </c>
      <c r="T1498" s="26">
        <v>4.29</v>
      </c>
      <c r="U1498" s="8">
        <v>240.97</v>
      </c>
      <c r="V1498" t="s">
        <v>2860</v>
      </c>
      <c r="W1498" t="s">
        <v>2007</v>
      </c>
      <c r="X1498" t="s">
        <v>42</v>
      </c>
      <c r="Y1498" t="s">
        <v>1740</v>
      </c>
      <c r="AA1498" s="1">
        <f t="shared" si="141"/>
        <v>45951</v>
      </c>
      <c r="AB1498" s="2">
        <f t="shared" si="142"/>
        <v>10</v>
      </c>
      <c r="AC1498" s="2">
        <f t="shared" si="143"/>
        <v>2025</v>
      </c>
      <c r="AD1498" s="2" t="str">
        <f>IFERROR(VLOOKUP(A1498,'Aux Área'!$A$4:$B$123,2,0),"-")</f>
        <v>LUCCA JR - OP</v>
      </c>
    </row>
    <row r="1499" spans="1:30" x14ac:dyDescent="0.3">
      <c r="A1499" t="s">
        <v>2318</v>
      </c>
      <c r="B1499" t="s">
        <v>2733</v>
      </c>
      <c r="C1499" t="s">
        <v>2861</v>
      </c>
      <c r="D1499" t="s">
        <v>958</v>
      </c>
      <c r="E1499" t="s">
        <v>959</v>
      </c>
      <c r="F1499" t="s">
        <v>4203</v>
      </c>
      <c r="G1499" t="s">
        <v>1135</v>
      </c>
      <c r="H1499" t="s">
        <v>2185</v>
      </c>
      <c r="I1499" t="s">
        <v>2186</v>
      </c>
      <c r="J1499" t="s">
        <v>108</v>
      </c>
      <c r="K1499" t="s">
        <v>109</v>
      </c>
      <c r="L1499" t="s">
        <v>110</v>
      </c>
      <c r="M1499" t="s">
        <v>38</v>
      </c>
      <c r="N1499" t="s">
        <v>668</v>
      </c>
      <c r="O1499" s="23">
        <v>511</v>
      </c>
      <c r="P1499" s="9">
        <v>9.42</v>
      </c>
      <c r="Q1499" t="s">
        <v>40</v>
      </c>
      <c r="R1499">
        <v>3537</v>
      </c>
      <c r="S1499" s="9">
        <v>54.22</v>
      </c>
      <c r="T1499" s="26">
        <v>6.1909999999999998</v>
      </c>
      <c r="U1499" s="8">
        <v>335.68</v>
      </c>
      <c r="V1499" t="s">
        <v>2862</v>
      </c>
      <c r="W1499" t="s">
        <v>2007</v>
      </c>
      <c r="X1499" t="s">
        <v>42</v>
      </c>
      <c r="Y1499" t="s">
        <v>2188</v>
      </c>
      <c r="AA1499" s="1">
        <f t="shared" si="141"/>
        <v>45951</v>
      </c>
      <c r="AB1499" s="2">
        <f t="shared" si="142"/>
        <v>10</v>
      </c>
      <c r="AC1499" s="2">
        <f t="shared" si="143"/>
        <v>2025</v>
      </c>
      <c r="AD1499" s="2" t="str">
        <f>IFERROR(VLOOKUP(A1499,'Aux Área'!$A$4:$B$123,2,0),"-")</f>
        <v>INSPEÇÃO</v>
      </c>
    </row>
    <row r="1500" spans="1:30" x14ac:dyDescent="0.3">
      <c r="A1500" t="s">
        <v>2208</v>
      </c>
      <c r="B1500" t="s">
        <v>2544</v>
      </c>
      <c r="C1500" t="s">
        <v>2863</v>
      </c>
      <c r="D1500" t="s">
        <v>2468</v>
      </c>
      <c r="E1500" t="s">
        <v>2469</v>
      </c>
      <c r="F1500" t="s">
        <v>2210</v>
      </c>
      <c r="G1500" t="s">
        <v>1135</v>
      </c>
      <c r="H1500" t="s">
        <v>2211</v>
      </c>
      <c r="I1500" t="s">
        <v>37</v>
      </c>
      <c r="J1500" t="s">
        <v>219</v>
      </c>
      <c r="K1500" t="s">
        <v>177</v>
      </c>
      <c r="L1500" t="s">
        <v>177</v>
      </c>
      <c r="M1500" t="s">
        <v>38</v>
      </c>
      <c r="N1500" t="s">
        <v>668</v>
      </c>
      <c r="O1500" s="23">
        <v>456</v>
      </c>
      <c r="P1500" s="9">
        <v>7.31</v>
      </c>
      <c r="Q1500" t="s">
        <v>40</v>
      </c>
      <c r="R1500">
        <v>2439</v>
      </c>
      <c r="S1500" s="9">
        <v>62.42</v>
      </c>
      <c r="T1500" s="26">
        <v>6.19</v>
      </c>
      <c r="U1500" s="8">
        <v>386.38</v>
      </c>
      <c r="V1500" t="s">
        <v>112</v>
      </c>
      <c r="W1500" t="s">
        <v>2007</v>
      </c>
      <c r="X1500" t="s">
        <v>42</v>
      </c>
      <c r="Y1500" t="s">
        <v>1740</v>
      </c>
      <c r="AA1500" s="1">
        <f t="shared" si="141"/>
        <v>45951</v>
      </c>
      <c r="AB1500" s="2">
        <f t="shared" si="142"/>
        <v>10</v>
      </c>
      <c r="AC1500" s="2">
        <f t="shared" si="143"/>
        <v>2025</v>
      </c>
      <c r="AD1500" s="2" t="str">
        <f>IFERROR(VLOOKUP(A1500,'Aux Área'!$A$4:$B$123,2,0),"-")</f>
        <v>APH</v>
      </c>
    </row>
    <row r="1501" spans="1:30" x14ac:dyDescent="0.3">
      <c r="A1501" t="s">
        <v>2574</v>
      </c>
      <c r="B1501" t="s">
        <v>2575</v>
      </c>
      <c r="C1501" t="s">
        <v>2864</v>
      </c>
      <c r="D1501" t="s">
        <v>2865</v>
      </c>
      <c r="E1501" t="s">
        <v>2866</v>
      </c>
      <c r="F1501" t="s">
        <v>2577</v>
      </c>
      <c r="G1501" t="s">
        <v>659</v>
      </c>
      <c r="H1501" t="s">
        <v>2215</v>
      </c>
      <c r="I1501" t="s">
        <v>667</v>
      </c>
      <c r="J1501" t="s">
        <v>370</v>
      </c>
      <c r="K1501" t="s">
        <v>371</v>
      </c>
      <c r="L1501" t="s">
        <v>124</v>
      </c>
      <c r="M1501" t="s">
        <v>38</v>
      </c>
      <c r="N1501" t="s">
        <v>668</v>
      </c>
      <c r="O1501" s="10">
        <v>229</v>
      </c>
      <c r="P1501" s="24">
        <v>8.2100000000000009</v>
      </c>
      <c r="Q1501" t="s">
        <v>40</v>
      </c>
      <c r="R1501">
        <v>1994</v>
      </c>
      <c r="S1501" s="9">
        <v>27.9</v>
      </c>
      <c r="T1501" s="26">
        <v>6.0910000000000002</v>
      </c>
      <c r="U1501" s="8">
        <v>169.95</v>
      </c>
      <c r="V1501" t="s">
        <v>2867</v>
      </c>
      <c r="W1501" t="s">
        <v>2007</v>
      </c>
      <c r="X1501" t="s">
        <v>42</v>
      </c>
      <c r="Y1501" t="s">
        <v>1740</v>
      </c>
      <c r="AA1501" s="1">
        <f t="shared" si="141"/>
        <v>45951</v>
      </c>
      <c r="AB1501" s="2">
        <f t="shared" si="142"/>
        <v>10</v>
      </c>
      <c r="AC1501" s="2">
        <f t="shared" si="143"/>
        <v>2025</v>
      </c>
      <c r="AD1501" s="2" t="str">
        <f>IFERROR(VLOOKUP(A1501,'Aux Área'!$A$4:$B$123,2,0),"-")</f>
        <v>APH</v>
      </c>
    </row>
    <row r="1502" spans="1:30" x14ac:dyDescent="0.3">
      <c r="A1502" t="s">
        <v>72</v>
      </c>
      <c r="B1502" t="s">
        <v>243</v>
      </c>
      <c r="C1502" t="s">
        <v>2868</v>
      </c>
      <c r="D1502" t="s">
        <v>95</v>
      </c>
      <c r="E1502" t="s">
        <v>96</v>
      </c>
      <c r="F1502" t="s">
        <v>73</v>
      </c>
      <c r="G1502" t="s">
        <v>1503</v>
      </c>
      <c r="H1502" t="s">
        <v>36</v>
      </c>
      <c r="I1502" t="s">
        <v>37</v>
      </c>
      <c r="J1502" t="s">
        <v>292</v>
      </c>
      <c r="K1502" t="s">
        <v>293</v>
      </c>
      <c r="L1502" t="s">
        <v>84</v>
      </c>
      <c r="M1502" t="s">
        <v>38</v>
      </c>
      <c r="N1502" t="s">
        <v>39</v>
      </c>
      <c r="O1502" s="23">
        <v>300</v>
      </c>
      <c r="P1502" s="9">
        <v>7.37</v>
      </c>
      <c r="Q1502" t="s">
        <v>40</v>
      </c>
      <c r="R1502">
        <v>16837</v>
      </c>
      <c r="S1502" s="9">
        <v>40.68</v>
      </c>
      <c r="T1502" s="26">
        <v>4.87</v>
      </c>
      <c r="U1502" s="8">
        <v>198.11</v>
      </c>
      <c r="V1502" t="s">
        <v>246</v>
      </c>
      <c r="W1502" t="s">
        <v>2007</v>
      </c>
      <c r="X1502" t="s">
        <v>42</v>
      </c>
      <c r="Y1502" t="s">
        <v>1740</v>
      </c>
      <c r="AA1502" s="1">
        <f t="shared" si="141"/>
        <v>45951</v>
      </c>
      <c r="AB1502" s="2">
        <f t="shared" si="142"/>
        <v>10</v>
      </c>
      <c r="AC1502" s="2">
        <f t="shared" si="143"/>
        <v>2025</v>
      </c>
      <c r="AD1502" s="2" t="str">
        <f>IFERROR(VLOOKUP(A1502,'Aux Área'!$A$4:$B$123,2,0),"-")</f>
        <v>CONSERVA</v>
      </c>
    </row>
    <row r="1503" spans="1:30" x14ac:dyDescent="0.3">
      <c r="A1503" t="s">
        <v>52</v>
      </c>
      <c r="B1503" t="s">
        <v>1449</v>
      </c>
      <c r="C1503" t="s">
        <v>2869</v>
      </c>
      <c r="D1503" t="s">
        <v>2253</v>
      </c>
      <c r="E1503" t="s">
        <v>2254</v>
      </c>
      <c r="F1503" t="s">
        <v>53</v>
      </c>
      <c r="G1503" t="s">
        <v>1500</v>
      </c>
      <c r="H1503" t="s">
        <v>36</v>
      </c>
      <c r="I1503" t="s">
        <v>37</v>
      </c>
      <c r="J1503" t="s">
        <v>252</v>
      </c>
      <c r="K1503" t="s">
        <v>253</v>
      </c>
      <c r="L1503" t="s">
        <v>124</v>
      </c>
      <c r="M1503" t="s">
        <v>38</v>
      </c>
      <c r="N1503" t="s">
        <v>39</v>
      </c>
      <c r="O1503" s="23">
        <v>374</v>
      </c>
      <c r="P1503" s="9">
        <v>10.8</v>
      </c>
      <c r="Q1503" t="s">
        <v>40</v>
      </c>
      <c r="R1503">
        <v>24500</v>
      </c>
      <c r="S1503" s="9">
        <v>34.630000000000003</v>
      </c>
      <c r="T1503" s="26">
        <v>4.3810000000000002</v>
      </c>
      <c r="U1503" s="8">
        <v>151.71</v>
      </c>
      <c r="V1503" t="s">
        <v>2870</v>
      </c>
      <c r="W1503" t="s">
        <v>2007</v>
      </c>
      <c r="X1503" t="s">
        <v>42</v>
      </c>
      <c r="Y1503" t="s">
        <v>1740</v>
      </c>
      <c r="AA1503" s="1">
        <f t="shared" si="141"/>
        <v>45952</v>
      </c>
      <c r="AB1503" s="2">
        <f t="shared" si="142"/>
        <v>10</v>
      </c>
      <c r="AC1503" s="2">
        <f t="shared" si="143"/>
        <v>2025</v>
      </c>
      <c r="AD1503" s="2" t="str">
        <f>IFERROR(VLOOKUP(A1503,'Aux Área'!$A$4:$B$123,2,0),"-")</f>
        <v>OPERAÇÃO</v>
      </c>
    </row>
    <row r="1504" spans="1:30" x14ac:dyDescent="0.3">
      <c r="A1504" t="s">
        <v>2552</v>
      </c>
      <c r="B1504" t="s">
        <v>2553</v>
      </c>
      <c r="C1504" t="s">
        <v>2871</v>
      </c>
      <c r="D1504" t="s">
        <v>2872</v>
      </c>
      <c r="E1504" t="s">
        <v>2873</v>
      </c>
      <c r="F1504" t="s">
        <v>2555</v>
      </c>
      <c r="G1504" t="s">
        <v>659</v>
      </c>
      <c r="H1504" t="s">
        <v>2215</v>
      </c>
      <c r="I1504" t="s">
        <v>667</v>
      </c>
      <c r="J1504" t="s">
        <v>2779</v>
      </c>
      <c r="K1504" t="s">
        <v>2780</v>
      </c>
      <c r="L1504" t="s">
        <v>141</v>
      </c>
      <c r="M1504" t="s">
        <v>38</v>
      </c>
      <c r="N1504" t="s">
        <v>668</v>
      </c>
      <c r="O1504" s="23">
        <v>308</v>
      </c>
      <c r="P1504" s="9">
        <v>4.33</v>
      </c>
      <c r="Q1504" t="s">
        <v>40</v>
      </c>
      <c r="R1504">
        <v>2011</v>
      </c>
      <c r="S1504" s="9">
        <v>71.12</v>
      </c>
      <c r="T1504" s="26">
        <v>6.4459999999999997</v>
      </c>
      <c r="U1504" s="8">
        <v>458.46</v>
      </c>
      <c r="V1504" t="s">
        <v>112</v>
      </c>
      <c r="W1504" t="s">
        <v>2007</v>
      </c>
      <c r="X1504" t="s">
        <v>42</v>
      </c>
      <c r="Y1504" t="s">
        <v>1740</v>
      </c>
      <c r="AA1504" s="1">
        <f t="shared" si="141"/>
        <v>45952</v>
      </c>
      <c r="AB1504" s="2">
        <f t="shared" si="142"/>
        <v>10</v>
      </c>
      <c r="AC1504" s="2">
        <f t="shared" si="143"/>
        <v>2025</v>
      </c>
      <c r="AD1504" s="2" t="str">
        <f>IFERROR(VLOOKUP(A1504,'Aux Área'!$A$4:$B$123,2,0),"-")</f>
        <v>APH</v>
      </c>
    </row>
    <row r="1505" spans="1:30" x14ac:dyDescent="0.3">
      <c r="A1505" t="s">
        <v>1069</v>
      </c>
      <c r="B1505" t="s">
        <v>1516</v>
      </c>
      <c r="C1505" t="s">
        <v>2874</v>
      </c>
      <c r="D1505" t="s">
        <v>102</v>
      </c>
      <c r="E1505" t="s">
        <v>816</v>
      </c>
      <c r="F1505" t="s">
        <v>1071</v>
      </c>
      <c r="G1505" t="s">
        <v>1500</v>
      </c>
      <c r="H1505" t="s">
        <v>36</v>
      </c>
      <c r="I1505" t="s">
        <v>37</v>
      </c>
      <c r="J1505" t="s">
        <v>82</v>
      </c>
      <c r="K1505" t="s">
        <v>83</v>
      </c>
      <c r="L1505" t="s">
        <v>84</v>
      </c>
      <c r="M1505" t="s">
        <v>38</v>
      </c>
      <c r="N1505" t="s">
        <v>39</v>
      </c>
      <c r="O1505" s="23">
        <v>284</v>
      </c>
      <c r="P1505" s="9">
        <v>9.27</v>
      </c>
      <c r="Q1505" t="s">
        <v>40</v>
      </c>
      <c r="R1505">
        <v>9871</v>
      </c>
      <c r="S1505" s="9">
        <v>30.62</v>
      </c>
      <c r="T1505" s="26">
        <v>4.84</v>
      </c>
      <c r="U1505" s="8">
        <v>148.19999999999999</v>
      </c>
      <c r="V1505" t="s">
        <v>112</v>
      </c>
      <c r="W1505" t="s">
        <v>2007</v>
      </c>
      <c r="X1505" t="s">
        <v>42</v>
      </c>
      <c r="Y1505" t="s">
        <v>1740</v>
      </c>
      <c r="AA1505" s="1">
        <f t="shared" si="141"/>
        <v>45952</v>
      </c>
      <c r="AB1505" s="2">
        <f t="shared" si="142"/>
        <v>10</v>
      </c>
      <c r="AC1505" s="2">
        <f t="shared" si="143"/>
        <v>2025</v>
      </c>
      <c r="AD1505" s="2" t="str">
        <f>IFERROR(VLOOKUP(A1505,'Aux Área'!$A$4:$B$123,2,0),"-")</f>
        <v>FACILITIES</v>
      </c>
    </row>
    <row r="1506" spans="1:30" x14ac:dyDescent="0.3">
      <c r="A1506" t="s">
        <v>2041</v>
      </c>
      <c r="B1506" t="s">
        <v>2042</v>
      </c>
      <c r="C1506" t="s">
        <v>2875</v>
      </c>
      <c r="D1506" t="s">
        <v>1297</v>
      </c>
      <c r="E1506" t="s">
        <v>2221</v>
      </c>
      <c r="F1506" t="s">
        <v>2044</v>
      </c>
      <c r="G1506" t="s">
        <v>659</v>
      </c>
      <c r="H1506" t="s">
        <v>1996</v>
      </c>
      <c r="I1506" t="s">
        <v>1997</v>
      </c>
      <c r="J1506" t="s">
        <v>231</v>
      </c>
      <c r="K1506" t="s">
        <v>232</v>
      </c>
      <c r="L1506" t="s">
        <v>217</v>
      </c>
      <c r="M1506" t="s">
        <v>38</v>
      </c>
      <c r="N1506" t="s">
        <v>668</v>
      </c>
      <c r="O1506" s="23">
        <v>563</v>
      </c>
      <c r="P1506" s="9">
        <v>4.67</v>
      </c>
      <c r="Q1506" t="s">
        <v>40</v>
      </c>
      <c r="R1506">
        <v>3165</v>
      </c>
      <c r="S1506" s="9">
        <v>120.62</v>
      </c>
      <c r="T1506" s="26">
        <v>5.99</v>
      </c>
      <c r="U1506" s="8">
        <v>722.56</v>
      </c>
      <c r="V1506" t="s">
        <v>2876</v>
      </c>
      <c r="W1506" t="s">
        <v>1985</v>
      </c>
      <c r="X1506" t="s">
        <v>42</v>
      </c>
      <c r="Y1506" t="s">
        <v>1986</v>
      </c>
      <c r="AA1506" s="1">
        <f t="shared" si="141"/>
        <v>45952</v>
      </c>
      <c r="AB1506" s="2">
        <f t="shared" si="142"/>
        <v>10</v>
      </c>
      <c r="AC1506" s="2">
        <f t="shared" si="143"/>
        <v>2025</v>
      </c>
      <c r="AD1506" s="2" t="str">
        <f>IFERROR(VLOOKUP(A1506,'Aux Área'!$A$4:$B$123,2,0),"-")</f>
        <v>PESADOS</v>
      </c>
    </row>
    <row r="1507" spans="1:30" x14ac:dyDescent="0.3">
      <c r="A1507" t="s">
        <v>66</v>
      </c>
      <c r="B1507" t="s">
        <v>464</v>
      </c>
      <c r="C1507" t="s">
        <v>2877</v>
      </c>
      <c r="D1507" t="s">
        <v>151</v>
      </c>
      <c r="E1507" t="s">
        <v>152</v>
      </c>
      <c r="F1507" t="s">
        <v>67</v>
      </c>
      <c r="G1507" t="s">
        <v>1503</v>
      </c>
      <c r="H1507" t="s">
        <v>36</v>
      </c>
      <c r="I1507" t="s">
        <v>37</v>
      </c>
      <c r="J1507" t="s">
        <v>147</v>
      </c>
      <c r="K1507" t="s">
        <v>148</v>
      </c>
      <c r="L1507" t="s">
        <v>84</v>
      </c>
      <c r="M1507" t="s">
        <v>38</v>
      </c>
      <c r="N1507" t="s">
        <v>39</v>
      </c>
      <c r="O1507" s="23">
        <v>347</v>
      </c>
      <c r="P1507" s="9">
        <v>8.4600000000000009</v>
      </c>
      <c r="Q1507" t="s">
        <v>40</v>
      </c>
      <c r="R1507">
        <v>10743</v>
      </c>
      <c r="S1507" s="9">
        <v>41.03</v>
      </c>
      <c r="T1507" s="26">
        <v>5.24</v>
      </c>
      <c r="U1507" s="8">
        <v>215</v>
      </c>
      <c r="V1507" t="s">
        <v>112</v>
      </c>
      <c r="W1507" t="s">
        <v>2007</v>
      </c>
      <c r="X1507" t="s">
        <v>42</v>
      </c>
      <c r="Y1507" t="s">
        <v>1740</v>
      </c>
      <c r="AA1507" s="1">
        <f t="shared" si="141"/>
        <v>45952</v>
      </c>
      <c r="AB1507" s="2">
        <f t="shared" si="142"/>
        <v>10</v>
      </c>
      <c r="AC1507" s="2">
        <f t="shared" si="143"/>
        <v>2025</v>
      </c>
      <c r="AD1507" s="2" t="str">
        <f>IFERROR(VLOOKUP(A1507,'Aux Área'!$A$4:$B$123,2,0),"-")</f>
        <v>OPERAÇÃO</v>
      </c>
    </row>
    <row r="1508" spans="1:30" x14ac:dyDescent="0.3">
      <c r="A1508" t="s">
        <v>54</v>
      </c>
      <c r="B1508" t="s">
        <v>319</v>
      </c>
      <c r="C1508" t="s">
        <v>2878</v>
      </c>
      <c r="D1508" t="s">
        <v>1480</v>
      </c>
      <c r="E1508" t="s">
        <v>1481</v>
      </c>
      <c r="F1508" t="s">
        <v>55</v>
      </c>
      <c r="G1508" t="s">
        <v>1500</v>
      </c>
      <c r="H1508" t="s">
        <v>36</v>
      </c>
      <c r="I1508" t="s">
        <v>37</v>
      </c>
      <c r="J1508" t="s">
        <v>1511</v>
      </c>
      <c r="K1508" t="s">
        <v>1512</v>
      </c>
      <c r="L1508" t="s">
        <v>1513</v>
      </c>
      <c r="M1508" t="s">
        <v>1514</v>
      </c>
      <c r="N1508" t="s">
        <v>39</v>
      </c>
      <c r="O1508" s="23">
        <v>274</v>
      </c>
      <c r="P1508" s="9">
        <v>8.7100000000000009</v>
      </c>
      <c r="Q1508" t="s">
        <v>40</v>
      </c>
      <c r="R1508">
        <v>20687</v>
      </c>
      <c r="S1508" s="9">
        <v>31.46</v>
      </c>
      <c r="T1508" s="26">
        <v>4.1900000000000004</v>
      </c>
      <c r="U1508" s="8">
        <v>131.82</v>
      </c>
      <c r="V1508" t="s">
        <v>2879</v>
      </c>
      <c r="W1508" t="s">
        <v>2007</v>
      </c>
      <c r="X1508" t="s">
        <v>42</v>
      </c>
      <c r="Y1508" t="s">
        <v>1740</v>
      </c>
      <c r="AA1508" s="1">
        <f t="shared" si="141"/>
        <v>45952</v>
      </c>
      <c r="AB1508" s="2">
        <f t="shared" si="142"/>
        <v>10</v>
      </c>
      <c r="AC1508" s="2">
        <f t="shared" si="143"/>
        <v>2025</v>
      </c>
      <c r="AD1508" s="2" t="str">
        <f>IFERROR(VLOOKUP(A1508,'Aux Área'!$A$4:$B$123,2,0),"-")</f>
        <v>ENGENHARIA</v>
      </c>
    </row>
    <row r="1509" spans="1:30" x14ac:dyDescent="0.3">
      <c r="A1509" t="s">
        <v>2488</v>
      </c>
      <c r="B1509" t="s">
        <v>2489</v>
      </c>
      <c r="C1509" t="s">
        <v>2880</v>
      </c>
      <c r="D1509" t="s">
        <v>2881</v>
      </c>
      <c r="E1509" t="s">
        <v>2882</v>
      </c>
      <c r="F1509" t="s">
        <v>2491</v>
      </c>
      <c r="G1509" t="s">
        <v>659</v>
      </c>
      <c r="H1509" t="s">
        <v>2215</v>
      </c>
      <c r="I1509" t="s">
        <v>667</v>
      </c>
      <c r="J1509" t="s">
        <v>153</v>
      </c>
      <c r="K1509" t="s">
        <v>154</v>
      </c>
      <c r="L1509" t="s">
        <v>155</v>
      </c>
      <c r="M1509" t="s">
        <v>38</v>
      </c>
      <c r="N1509" t="s">
        <v>668</v>
      </c>
      <c r="O1509" s="23">
        <v>305</v>
      </c>
      <c r="P1509" s="9">
        <v>5.55</v>
      </c>
      <c r="Q1509" t="s">
        <v>40</v>
      </c>
      <c r="R1509">
        <v>1618</v>
      </c>
      <c r="S1509" s="9">
        <v>54.99</v>
      </c>
      <c r="T1509" s="26">
        <v>6.12</v>
      </c>
      <c r="U1509" s="8">
        <v>336.54</v>
      </c>
      <c r="V1509" t="s">
        <v>112</v>
      </c>
      <c r="W1509" t="s">
        <v>2007</v>
      </c>
      <c r="X1509" t="s">
        <v>42</v>
      </c>
      <c r="Y1509" t="s">
        <v>1740</v>
      </c>
      <c r="AA1509" s="1">
        <f t="shared" si="141"/>
        <v>45952</v>
      </c>
      <c r="AB1509" s="2">
        <f t="shared" si="142"/>
        <v>10</v>
      </c>
      <c r="AC1509" s="2">
        <f t="shared" si="143"/>
        <v>2025</v>
      </c>
      <c r="AD1509" s="2" t="str">
        <f>IFERROR(VLOOKUP(A1509,'Aux Área'!$A$4:$B$123,2,0),"-")</f>
        <v>APH</v>
      </c>
    </row>
    <row r="1510" spans="1:30" x14ac:dyDescent="0.3">
      <c r="A1510" t="s">
        <v>2488</v>
      </c>
      <c r="C1510" t="s">
        <v>2880</v>
      </c>
      <c r="F1510" t="s">
        <v>2491</v>
      </c>
      <c r="K1510" t="s">
        <v>154</v>
      </c>
      <c r="N1510" t="s">
        <v>15690</v>
      </c>
      <c r="O1510" t="s">
        <v>15244</v>
      </c>
      <c r="P1510" s="9" t="s">
        <v>15244</v>
      </c>
      <c r="Q1510" t="s">
        <v>40</v>
      </c>
      <c r="R1510" t="s">
        <v>15244</v>
      </c>
      <c r="S1510">
        <v>2.2599999999999998</v>
      </c>
      <c r="U1510" s="8">
        <v>8.4700000000000006</v>
      </c>
      <c r="X1510" t="s">
        <v>42</v>
      </c>
      <c r="Y1510" t="s">
        <v>1740</v>
      </c>
      <c r="AA1510" s="1">
        <f>IFERROR(DATEVALUE(C1510),"-")</f>
        <v>45952</v>
      </c>
      <c r="AB1510" s="2">
        <f>IFERROR(MONTH(AA1510),"-")</f>
        <v>10</v>
      </c>
      <c r="AC1510" s="2">
        <f>IFERROR(YEAR(AA1510),"-")</f>
        <v>2025</v>
      </c>
      <c r="AD1510" s="2" t="str">
        <f>IFERROR(VLOOKUP(A1510,'Aux Área'!$A$4:$B$123,2,0),"-")</f>
        <v>APH</v>
      </c>
    </row>
    <row r="1511" spans="1:30" x14ac:dyDescent="0.3">
      <c r="A1511" t="s">
        <v>2472</v>
      </c>
      <c r="B1511" t="s">
        <v>2473</v>
      </c>
      <c r="C1511" t="s">
        <v>2883</v>
      </c>
      <c r="D1511" t="s">
        <v>2468</v>
      </c>
      <c r="E1511" t="s">
        <v>2469</v>
      </c>
      <c r="F1511" t="s">
        <v>2475</v>
      </c>
      <c r="G1511" t="s">
        <v>659</v>
      </c>
      <c r="H1511" t="s">
        <v>2215</v>
      </c>
      <c r="I1511" t="s">
        <v>667</v>
      </c>
      <c r="J1511" t="s">
        <v>153</v>
      </c>
      <c r="K1511" t="s">
        <v>154</v>
      </c>
      <c r="L1511" t="s">
        <v>155</v>
      </c>
      <c r="M1511" t="s">
        <v>38</v>
      </c>
      <c r="N1511" t="s">
        <v>668</v>
      </c>
      <c r="O1511" s="23">
        <v>406</v>
      </c>
      <c r="P1511" s="9">
        <v>6.06</v>
      </c>
      <c r="Q1511" t="s">
        <v>40</v>
      </c>
      <c r="R1511">
        <v>1432</v>
      </c>
      <c r="S1511" s="9">
        <v>67.040000000000006</v>
      </c>
      <c r="T1511" s="26">
        <v>6.12</v>
      </c>
      <c r="U1511" s="8">
        <v>410.28</v>
      </c>
      <c r="V1511" t="s">
        <v>112</v>
      </c>
      <c r="W1511" t="s">
        <v>2007</v>
      </c>
      <c r="X1511" t="s">
        <v>42</v>
      </c>
      <c r="Y1511" t="s">
        <v>1740</v>
      </c>
      <c r="AA1511" s="1">
        <f>DATEVALUE(C1511)</f>
        <v>45952</v>
      </c>
      <c r="AB1511" s="2">
        <f>MONTH(AA1511)</f>
        <v>10</v>
      </c>
      <c r="AC1511" s="2">
        <f>YEAR(AA1511)</f>
        <v>2025</v>
      </c>
      <c r="AD1511" s="2" t="str">
        <f>IFERROR(VLOOKUP(A1511,'Aux Área'!$A$4:$B$123,2,0),"-")</f>
        <v>APH</v>
      </c>
    </row>
    <row r="1512" spans="1:30" x14ac:dyDescent="0.3">
      <c r="A1512" t="s">
        <v>2472</v>
      </c>
      <c r="C1512" t="s">
        <v>2883</v>
      </c>
      <c r="F1512" t="s">
        <v>2475</v>
      </c>
      <c r="K1512" t="s">
        <v>154</v>
      </c>
      <c r="N1512" t="s">
        <v>15690</v>
      </c>
      <c r="O1512" t="s">
        <v>15244</v>
      </c>
      <c r="P1512" s="9" t="s">
        <v>15244</v>
      </c>
      <c r="Q1512" t="s">
        <v>40</v>
      </c>
      <c r="R1512" t="s">
        <v>15244</v>
      </c>
      <c r="S1512">
        <v>4.18</v>
      </c>
      <c r="U1512" s="8">
        <v>15.7</v>
      </c>
      <c r="X1512" t="s">
        <v>42</v>
      </c>
      <c r="Y1512" t="s">
        <v>1740</v>
      </c>
      <c r="AA1512" s="1">
        <f>IFERROR(DATEVALUE(C1512),"-")</f>
        <v>45952</v>
      </c>
      <c r="AB1512" s="2">
        <f>IFERROR(MONTH(AA1512),"-")</f>
        <v>10</v>
      </c>
      <c r="AC1512" s="2">
        <f>IFERROR(YEAR(AA1512),"-")</f>
        <v>2025</v>
      </c>
      <c r="AD1512" s="2" t="str">
        <f>IFERROR(VLOOKUP(A1512,'Aux Área'!$A$4:$B$123,2,0),"-")</f>
        <v>APH</v>
      </c>
    </row>
    <row r="1513" spans="1:30" x14ac:dyDescent="0.3">
      <c r="A1513" t="s">
        <v>2477</v>
      </c>
      <c r="B1513" t="s">
        <v>2478</v>
      </c>
      <c r="C1513" t="s">
        <v>2884</v>
      </c>
      <c r="D1513" t="s">
        <v>2885</v>
      </c>
      <c r="E1513" t="s">
        <v>2886</v>
      </c>
      <c r="F1513" t="s">
        <v>2480</v>
      </c>
      <c r="G1513" t="s">
        <v>659</v>
      </c>
      <c r="H1513" t="s">
        <v>2215</v>
      </c>
      <c r="I1513" t="s">
        <v>667</v>
      </c>
      <c r="J1513" t="s">
        <v>153</v>
      </c>
      <c r="K1513" t="s">
        <v>154</v>
      </c>
      <c r="L1513" t="s">
        <v>155</v>
      </c>
      <c r="M1513" t="s">
        <v>38</v>
      </c>
      <c r="N1513" t="s">
        <v>668</v>
      </c>
      <c r="O1513" s="23">
        <v>392</v>
      </c>
      <c r="P1513" s="9">
        <v>6.63</v>
      </c>
      <c r="Q1513" t="s">
        <v>40</v>
      </c>
      <c r="R1513">
        <v>1700</v>
      </c>
      <c r="S1513" s="9">
        <v>59.12</v>
      </c>
      <c r="T1513" s="26">
        <v>6.1189999999999998</v>
      </c>
      <c r="U1513" s="8">
        <v>361.75</v>
      </c>
      <c r="V1513" t="s">
        <v>112</v>
      </c>
      <c r="W1513" t="s">
        <v>2007</v>
      </c>
      <c r="X1513" t="s">
        <v>42</v>
      </c>
      <c r="Y1513" t="s">
        <v>1740</v>
      </c>
      <c r="AA1513" s="1">
        <f>DATEVALUE(C1513)</f>
        <v>45952</v>
      </c>
      <c r="AB1513" s="2">
        <f>MONTH(AA1513)</f>
        <v>10</v>
      </c>
      <c r="AC1513" s="2">
        <f>YEAR(AA1513)</f>
        <v>2025</v>
      </c>
      <c r="AD1513" s="2" t="str">
        <f>IFERROR(VLOOKUP(A1513,'Aux Área'!$A$4:$B$123,2,0),"-")</f>
        <v>APH</v>
      </c>
    </row>
    <row r="1514" spans="1:30" x14ac:dyDescent="0.3">
      <c r="A1514" t="s">
        <v>2477</v>
      </c>
      <c r="C1514" t="s">
        <v>2884</v>
      </c>
      <c r="F1514" t="s">
        <v>2480</v>
      </c>
      <c r="K1514" t="s">
        <v>154</v>
      </c>
      <c r="N1514" t="s">
        <v>15690</v>
      </c>
      <c r="O1514" t="s">
        <v>15244</v>
      </c>
      <c r="P1514" s="9" t="s">
        <v>15244</v>
      </c>
      <c r="Q1514" t="s">
        <v>40</v>
      </c>
      <c r="R1514" t="s">
        <v>15244</v>
      </c>
      <c r="S1514">
        <v>1.23</v>
      </c>
      <c r="U1514" s="8">
        <v>4.63</v>
      </c>
      <c r="X1514" t="s">
        <v>42</v>
      </c>
      <c r="Y1514" t="s">
        <v>1740</v>
      </c>
      <c r="AA1514" s="1">
        <f>IFERROR(DATEVALUE(C1514),"-")</f>
        <v>45952</v>
      </c>
      <c r="AB1514" s="2">
        <f>IFERROR(MONTH(AA1514),"-")</f>
        <v>10</v>
      </c>
      <c r="AC1514" s="2">
        <f>IFERROR(YEAR(AA1514),"-")</f>
        <v>2025</v>
      </c>
      <c r="AD1514" s="2" t="str">
        <f>IFERROR(VLOOKUP(A1514,'Aux Área'!$A$4:$B$123,2,0),"-")</f>
        <v>APH</v>
      </c>
    </row>
    <row r="1515" spans="1:30" x14ac:dyDescent="0.3">
      <c r="A1515" t="s">
        <v>2212</v>
      </c>
      <c r="B1515" t="s">
        <v>2466</v>
      </c>
      <c r="C1515" t="s">
        <v>2887</v>
      </c>
      <c r="D1515" t="s">
        <v>2888</v>
      </c>
      <c r="E1515" t="s">
        <v>2889</v>
      </c>
      <c r="F1515" t="s">
        <v>2214</v>
      </c>
      <c r="G1515" t="s">
        <v>35</v>
      </c>
      <c r="H1515" t="s">
        <v>2215</v>
      </c>
      <c r="I1515" t="s">
        <v>839</v>
      </c>
      <c r="J1515" t="s">
        <v>153</v>
      </c>
      <c r="K1515" t="s">
        <v>154</v>
      </c>
      <c r="L1515" t="s">
        <v>155</v>
      </c>
      <c r="M1515" t="s">
        <v>38</v>
      </c>
      <c r="N1515" t="s">
        <v>668</v>
      </c>
      <c r="O1515" s="23">
        <v>181</v>
      </c>
      <c r="P1515" s="9">
        <v>4.8</v>
      </c>
      <c r="Q1515" t="s">
        <v>40</v>
      </c>
      <c r="R1515">
        <v>1621</v>
      </c>
      <c r="S1515" s="9">
        <v>37.67</v>
      </c>
      <c r="T1515" s="26">
        <v>6.12</v>
      </c>
      <c r="U1515" s="8">
        <v>230.54</v>
      </c>
      <c r="V1515" t="s">
        <v>112</v>
      </c>
      <c r="W1515" t="s">
        <v>2007</v>
      </c>
      <c r="X1515" t="s">
        <v>42</v>
      </c>
      <c r="Y1515" t="s">
        <v>2217</v>
      </c>
      <c r="AA1515" s="1">
        <f>DATEVALUE(C1515)</f>
        <v>45952</v>
      </c>
      <c r="AB1515" s="2">
        <f>MONTH(AA1515)</f>
        <v>10</v>
      </c>
      <c r="AC1515" s="2">
        <f>YEAR(AA1515)</f>
        <v>2025</v>
      </c>
      <c r="AD1515" s="2" t="str">
        <f>IFERROR(VLOOKUP(A1515,'Aux Área'!$A$4:$B$123,2,0),"-")</f>
        <v>APH</v>
      </c>
    </row>
    <row r="1516" spans="1:30" x14ac:dyDescent="0.3">
      <c r="A1516" t="s">
        <v>2212</v>
      </c>
      <c r="C1516" t="s">
        <v>2887</v>
      </c>
      <c r="F1516" t="s">
        <v>2214</v>
      </c>
      <c r="K1516" t="s">
        <v>154</v>
      </c>
      <c r="N1516" t="s">
        <v>15690</v>
      </c>
      <c r="O1516" t="s">
        <v>15244</v>
      </c>
      <c r="P1516" s="9" t="s">
        <v>15244</v>
      </c>
      <c r="Q1516" t="s">
        <v>40</v>
      </c>
      <c r="R1516" t="s">
        <v>15244</v>
      </c>
      <c r="S1516">
        <v>4.7</v>
      </c>
      <c r="U1516" s="8">
        <v>17.68</v>
      </c>
      <c r="X1516" t="s">
        <v>42</v>
      </c>
      <c r="Y1516" t="s">
        <v>2217</v>
      </c>
      <c r="AA1516" s="1">
        <f>IFERROR(DATEVALUE(C1516),"-")</f>
        <v>45952</v>
      </c>
      <c r="AB1516" s="2">
        <f>IFERROR(MONTH(AA1516),"-")</f>
        <v>10</v>
      </c>
      <c r="AC1516" s="2">
        <f>IFERROR(YEAR(AA1516),"-")</f>
        <v>2025</v>
      </c>
      <c r="AD1516" s="2" t="str">
        <f>IFERROR(VLOOKUP(A1516,'Aux Área'!$A$4:$B$123,2,0),"-")</f>
        <v>APH</v>
      </c>
    </row>
    <row r="1517" spans="1:30" x14ac:dyDescent="0.3">
      <c r="A1517" t="s">
        <v>2574</v>
      </c>
      <c r="B1517" t="s">
        <v>2575</v>
      </c>
      <c r="C1517" t="s">
        <v>2890</v>
      </c>
      <c r="D1517" t="s">
        <v>2891</v>
      </c>
      <c r="E1517" t="s">
        <v>2892</v>
      </c>
      <c r="F1517" t="s">
        <v>2577</v>
      </c>
      <c r="G1517" t="s">
        <v>659</v>
      </c>
      <c r="H1517" t="s">
        <v>2215</v>
      </c>
      <c r="I1517" t="s">
        <v>667</v>
      </c>
      <c r="J1517" t="s">
        <v>153</v>
      </c>
      <c r="K1517" t="s">
        <v>154</v>
      </c>
      <c r="L1517" t="s">
        <v>155</v>
      </c>
      <c r="M1517" t="s">
        <v>38</v>
      </c>
      <c r="N1517" t="s">
        <v>668</v>
      </c>
      <c r="O1517" s="23">
        <v>278</v>
      </c>
      <c r="P1517" s="9">
        <v>5.59</v>
      </c>
      <c r="Q1517" t="s">
        <v>40</v>
      </c>
      <c r="R1517">
        <v>2272</v>
      </c>
      <c r="S1517" s="9">
        <v>49.77</v>
      </c>
      <c r="T1517" s="26">
        <v>6.12</v>
      </c>
      <c r="U1517" s="8">
        <v>304.58999999999997</v>
      </c>
      <c r="V1517" t="s">
        <v>112</v>
      </c>
      <c r="W1517" t="s">
        <v>2007</v>
      </c>
      <c r="X1517" t="s">
        <v>42</v>
      </c>
      <c r="Y1517" t="s">
        <v>1740</v>
      </c>
      <c r="AA1517" s="1">
        <f>DATEVALUE(C1517)</f>
        <v>45952</v>
      </c>
      <c r="AB1517" s="2">
        <f>MONTH(AA1517)</f>
        <v>10</v>
      </c>
      <c r="AC1517" s="2">
        <f>YEAR(AA1517)</f>
        <v>2025</v>
      </c>
      <c r="AD1517" s="2" t="str">
        <f>IFERROR(VLOOKUP(A1517,'Aux Área'!$A$4:$B$123,2,0),"-")</f>
        <v>APH</v>
      </c>
    </row>
    <row r="1518" spans="1:30" x14ac:dyDescent="0.3">
      <c r="A1518" t="s">
        <v>2547</v>
      </c>
      <c r="B1518" t="s">
        <v>2548</v>
      </c>
      <c r="C1518" t="s">
        <v>2893</v>
      </c>
      <c r="D1518" t="s">
        <v>2468</v>
      </c>
      <c r="E1518" t="s">
        <v>2469</v>
      </c>
      <c r="F1518" t="s">
        <v>2550</v>
      </c>
      <c r="G1518" t="s">
        <v>659</v>
      </c>
      <c r="H1518" t="s">
        <v>2215</v>
      </c>
      <c r="I1518" t="s">
        <v>667</v>
      </c>
      <c r="J1518" t="s">
        <v>153</v>
      </c>
      <c r="K1518" t="s">
        <v>154</v>
      </c>
      <c r="L1518" t="s">
        <v>155</v>
      </c>
      <c r="M1518" t="s">
        <v>38</v>
      </c>
      <c r="N1518" t="s">
        <v>668</v>
      </c>
      <c r="O1518" s="23">
        <v>386</v>
      </c>
      <c r="P1518" s="9">
        <v>6.15</v>
      </c>
      <c r="Q1518" t="s">
        <v>40</v>
      </c>
      <c r="R1518">
        <v>2064</v>
      </c>
      <c r="S1518" s="9">
        <v>62.79</v>
      </c>
      <c r="T1518" s="26">
        <v>6.12</v>
      </c>
      <c r="U1518" s="8">
        <v>384.27</v>
      </c>
      <c r="V1518" t="s">
        <v>112</v>
      </c>
      <c r="W1518" t="s">
        <v>2007</v>
      </c>
      <c r="X1518" t="s">
        <v>42</v>
      </c>
      <c r="Y1518" t="s">
        <v>1740</v>
      </c>
      <c r="AA1518" s="1">
        <f>DATEVALUE(C1518)</f>
        <v>45952</v>
      </c>
      <c r="AB1518" s="2">
        <f>MONTH(AA1518)</f>
        <v>10</v>
      </c>
      <c r="AC1518" s="2">
        <f>YEAR(AA1518)</f>
        <v>2025</v>
      </c>
      <c r="AD1518" s="2" t="str">
        <f>IFERROR(VLOOKUP(A1518,'Aux Área'!$A$4:$B$123,2,0),"-")</f>
        <v>APH</v>
      </c>
    </row>
    <row r="1519" spans="1:30" x14ac:dyDescent="0.3">
      <c r="A1519" t="s">
        <v>2547</v>
      </c>
      <c r="C1519" t="s">
        <v>2893</v>
      </c>
      <c r="F1519" t="s">
        <v>2550</v>
      </c>
      <c r="K1519" t="s">
        <v>154</v>
      </c>
      <c r="N1519" t="s">
        <v>15690</v>
      </c>
      <c r="O1519" t="s">
        <v>15244</v>
      </c>
      <c r="P1519" s="9" t="s">
        <v>15244</v>
      </c>
      <c r="Q1519" t="s">
        <v>40</v>
      </c>
      <c r="R1519" t="s">
        <v>15244</v>
      </c>
      <c r="S1519">
        <v>1.83</v>
      </c>
      <c r="U1519" s="8">
        <v>6.88</v>
      </c>
      <c r="X1519" t="s">
        <v>42</v>
      </c>
      <c r="Y1519" t="s">
        <v>1740</v>
      </c>
      <c r="AA1519" s="1">
        <f>IFERROR(DATEVALUE(C1519),"-")</f>
        <v>45952</v>
      </c>
      <c r="AB1519" s="2">
        <f>IFERROR(MONTH(AA1519),"-")</f>
        <v>10</v>
      </c>
      <c r="AC1519" s="2">
        <f>IFERROR(YEAR(AA1519),"-")</f>
        <v>2025</v>
      </c>
      <c r="AD1519" s="2" t="str">
        <f>IFERROR(VLOOKUP(A1519,'Aux Área'!$A$4:$B$123,2,0),"-")</f>
        <v>APH</v>
      </c>
    </row>
    <row r="1520" spans="1:30" x14ac:dyDescent="0.3">
      <c r="A1520" t="s">
        <v>662</v>
      </c>
      <c r="B1520" t="s">
        <v>183</v>
      </c>
      <c r="C1520" t="s">
        <v>2894</v>
      </c>
      <c r="D1520" t="s">
        <v>1568</v>
      </c>
      <c r="E1520" t="s">
        <v>1569</v>
      </c>
      <c r="F1520" t="s">
        <v>653</v>
      </c>
      <c r="G1520" t="s">
        <v>1495</v>
      </c>
      <c r="H1520" t="s">
        <v>1571</v>
      </c>
      <c r="I1520" t="s">
        <v>1497</v>
      </c>
      <c r="J1520" t="s">
        <v>89</v>
      </c>
      <c r="K1520" t="s">
        <v>90</v>
      </c>
      <c r="L1520" t="s">
        <v>91</v>
      </c>
      <c r="M1520" t="s">
        <v>38</v>
      </c>
      <c r="N1520" t="s">
        <v>668</v>
      </c>
      <c r="O1520" s="23">
        <v>0</v>
      </c>
      <c r="P1520" s="9">
        <v>0</v>
      </c>
      <c r="Q1520" t="s">
        <v>40</v>
      </c>
      <c r="R1520">
        <v>0</v>
      </c>
      <c r="S1520" s="9">
        <v>113.9</v>
      </c>
      <c r="T1520" s="26">
        <v>5.89</v>
      </c>
      <c r="U1520" s="8">
        <v>670.87</v>
      </c>
      <c r="V1520" t="s">
        <v>2895</v>
      </c>
      <c r="W1520" t="s">
        <v>652</v>
      </c>
      <c r="X1520" t="s">
        <v>42</v>
      </c>
      <c r="Y1520" t="s">
        <v>653</v>
      </c>
      <c r="AA1520" s="1">
        <f>DATEVALUE(C1520)</f>
        <v>45952</v>
      </c>
      <c r="AB1520" s="2">
        <f>MONTH(AA1520)</f>
        <v>10</v>
      </c>
      <c r="AC1520" s="2">
        <f>YEAR(AA1520)</f>
        <v>2025</v>
      </c>
      <c r="AD1520" s="2" t="str">
        <f>IFERROR(VLOOKUP(A1520,'Aux Área'!$A$4:$B$123,2,0),"-")</f>
        <v>SÃO PEDRO</v>
      </c>
    </row>
    <row r="1521" spans="1:30" x14ac:dyDescent="0.3">
      <c r="A1521" t="s">
        <v>662</v>
      </c>
      <c r="C1521" t="s">
        <v>2894</v>
      </c>
      <c r="F1521" t="s">
        <v>15689</v>
      </c>
      <c r="K1521" t="s">
        <v>90</v>
      </c>
      <c r="N1521" t="s">
        <v>15690</v>
      </c>
      <c r="O1521" s="23">
        <v>0</v>
      </c>
      <c r="P1521" s="23">
        <v>0</v>
      </c>
      <c r="Q1521" t="s">
        <v>40</v>
      </c>
      <c r="R1521">
        <v>0</v>
      </c>
      <c r="S1521">
        <v>10.07</v>
      </c>
      <c r="U1521" s="8">
        <v>35.14</v>
      </c>
      <c r="W1521" t="s">
        <v>652</v>
      </c>
      <c r="X1521" t="s">
        <v>42</v>
      </c>
      <c r="Y1521" t="s">
        <v>653</v>
      </c>
      <c r="AA1521" s="1">
        <f>IFERROR(DATEVALUE(C1521),"-")</f>
        <v>45952</v>
      </c>
      <c r="AB1521" s="2">
        <f>IFERROR(MONTH(AA1521),"-")</f>
        <v>10</v>
      </c>
      <c r="AC1521" s="2">
        <f>IFERROR(YEAR(AA1521),"-")</f>
        <v>2025</v>
      </c>
      <c r="AD1521" s="2" t="str">
        <f>IFERROR(VLOOKUP(A1521,'Aux Área'!$A$4:$B$123,2,0),"-")</f>
        <v>SÃO PEDRO</v>
      </c>
    </row>
    <row r="1522" spans="1:30" x14ac:dyDescent="0.3">
      <c r="A1522" t="s">
        <v>68</v>
      </c>
      <c r="B1522" t="s">
        <v>296</v>
      </c>
      <c r="C1522" t="s">
        <v>2896</v>
      </c>
      <c r="D1522" t="s">
        <v>80</v>
      </c>
      <c r="E1522" t="s">
        <v>81</v>
      </c>
      <c r="F1522" t="s">
        <v>69</v>
      </c>
      <c r="G1522" t="s">
        <v>1503</v>
      </c>
      <c r="H1522" t="s">
        <v>36</v>
      </c>
      <c r="I1522" t="s">
        <v>37</v>
      </c>
      <c r="J1522" t="s">
        <v>237</v>
      </c>
      <c r="K1522" t="s">
        <v>238</v>
      </c>
      <c r="L1522" t="s">
        <v>110</v>
      </c>
      <c r="M1522" t="s">
        <v>38</v>
      </c>
      <c r="N1522" t="s">
        <v>39</v>
      </c>
      <c r="O1522" s="23">
        <v>265</v>
      </c>
      <c r="P1522" s="9">
        <v>10.57</v>
      </c>
      <c r="Q1522" t="s">
        <v>40</v>
      </c>
      <c r="R1522">
        <v>8473</v>
      </c>
      <c r="S1522" s="9">
        <v>25.06</v>
      </c>
      <c r="T1522" s="26">
        <v>4.1900000000000004</v>
      </c>
      <c r="U1522" s="8">
        <v>105</v>
      </c>
      <c r="V1522" t="s">
        <v>41</v>
      </c>
      <c r="W1522" t="s">
        <v>2007</v>
      </c>
      <c r="X1522" t="s">
        <v>42</v>
      </c>
      <c r="Y1522" t="s">
        <v>1740</v>
      </c>
      <c r="AA1522" s="1">
        <f t="shared" ref="AA1522:AA1544" si="144">DATEVALUE(C1522)</f>
        <v>45952</v>
      </c>
      <c r="AB1522" s="2">
        <f t="shared" ref="AB1522:AB1544" si="145">MONTH(AA1522)</f>
        <v>10</v>
      </c>
      <c r="AC1522" s="2">
        <f t="shared" ref="AC1522:AC1544" si="146">YEAR(AA1522)</f>
        <v>2025</v>
      </c>
      <c r="AD1522" s="2" t="str">
        <f>IFERROR(VLOOKUP(A1522,'Aux Área'!$A$4:$B$123,2,0),"-")</f>
        <v>OPERAÇÃO</v>
      </c>
    </row>
    <row r="1523" spans="1:30" x14ac:dyDescent="0.3">
      <c r="A1523" t="s">
        <v>2691</v>
      </c>
      <c r="B1523" t="s">
        <v>2692</v>
      </c>
      <c r="C1523" t="s">
        <v>2897</v>
      </c>
      <c r="D1523" t="s">
        <v>2142</v>
      </c>
      <c r="E1523" t="s">
        <v>2143</v>
      </c>
      <c r="F1523" t="s">
        <v>3712</v>
      </c>
      <c r="G1523" t="s">
        <v>1635</v>
      </c>
      <c r="H1523" t="s">
        <v>2635</v>
      </c>
      <c r="I1523" t="s">
        <v>37</v>
      </c>
      <c r="J1523" t="s">
        <v>165</v>
      </c>
      <c r="K1523" t="s">
        <v>166</v>
      </c>
      <c r="L1523" t="s">
        <v>167</v>
      </c>
      <c r="M1523" t="s">
        <v>38</v>
      </c>
      <c r="N1523" t="s">
        <v>39</v>
      </c>
      <c r="O1523" s="23">
        <v>337</v>
      </c>
      <c r="P1523" s="9">
        <v>9.4</v>
      </c>
      <c r="Q1523" t="s">
        <v>40</v>
      </c>
      <c r="R1523">
        <v>1102</v>
      </c>
      <c r="S1523" s="9">
        <v>35.869999999999997</v>
      </c>
      <c r="T1523" s="26">
        <v>4.4610000000000003</v>
      </c>
      <c r="U1523" s="8">
        <v>160</v>
      </c>
      <c r="V1523" t="s">
        <v>112</v>
      </c>
      <c r="W1523" t="s">
        <v>2007</v>
      </c>
      <c r="X1523" t="s">
        <v>42</v>
      </c>
      <c r="Y1523" t="s">
        <v>1740</v>
      </c>
      <c r="AA1523" s="1">
        <f t="shared" si="144"/>
        <v>45952</v>
      </c>
      <c r="AB1523" s="2">
        <f t="shared" si="145"/>
        <v>10</v>
      </c>
      <c r="AC1523" s="2">
        <f t="shared" si="146"/>
        <v>2025</v>
      </c>
      <c r="AD1523" s="2" t="str">
        <f>IFERROR(VLOOKUP(A1523,'Aux Área'!$A$4:$B$123,2,0),"-")</f>
        <v>TI</v>
      </c>
    </row>
    <row r="1524" spans="1:30" x14ac:dyDescent="0.3">
      <c r="A1524" t="s">
        <v>74</v>
      </c>
      <c r="B1524" t="s">
        <v>255</v>
      </c>
      <c r="C1524" t="s">
        <v>2898</v>
      </c>
      <c r="D1524" t="s">
        <v>115</v>
      </c>
      <c r="E1524" t="s">
        <v>116</v>
      </c>
      <c r="F1524" t="s">
        <v>75</v>
      </c>
      <c r="G1524" t="s">
        <v>1503</v>
      </c>
      <c r="H1524" t="s">
        <v>36</v>
      </c>
      <c r="I1524" t="s">
        <v>37</v>
      </c>
      <c r="J1524" t="s">
        <v>510</v>
      </c>
      <c r="K1524" t="s">
        <v>511</v>
      </c>
      <c r="L1524" t="s">
        <v>136</v>
      </c>
      <c r="M1524" t="s">
        <v>38</v>
      </c>
      <c r="N1524" t="s">
        <v>39</v>
      </c>
      <c r="O1524" s="23">
        <v>332</v>
      </c>
      <c r="P1524" s="9">
        <v>8.92</v>
      </c>
      <c r="Q1524" t="s">
        <v>40</v>
      </c>
      <c r="R1524">
        <v>9461</v>
      </c>
      <c r="S1524" s="9">
        <v>37.200000000000003</v>
      </c>
      <c r="T1524" s="26">
        <v>4.84</v>
      </c>
      <c r="U1524" s="8">
        <v>180.05</v>
      </c>
      <c r="V1524" t="s">
        <v>2899</v>
      </c>
      <c r="W1524" t="s">
        <v>2007</v>
      </c>
      <c r="X1524" t="s">
        <v>42</v>
      </c>
      <c r="Y1524" t="s">
        <v>1740</v>
      </c>
      <c r="AA1524" s="1">
        <f t="shared" si="144"/>
        <v>45952</v>
      </c>
      <c r="AB1524" s="2">
        <f t="shared" si="145"/>
        <v>10</v>
      </c>
      <c r="AC1524" s="2">
        <f t="shared" si="146"/>
        <v>2025</v>
      </c>
      <c r="AD1524" s="2" t="str">
        <f>IFERROR(VLOOKUP(A1524,'Aux Área'!$A$4:$B$123,2,0),"-")</f>
        <v>TI</v>
      </c>
    </row>
    <row r="1525" spans="1:30" x14ac:dyDescent="0.3">
      <c r="A1525" t="s">
        <v>76</v>
      </c>
      <c r="B1525" t="s">
        <v>380</v>
      </c>
      <c r="C1525" t="s">
        <v>2900</v>
      </c>
      <c r="D1525" t="s">
        <v>382</v>
      </c>
      <c r="E1525" t="s">
        <v>383</v>
      </c>
      <c r="F1525" t="s">
        <v>77</v>
      </c>
      <c r="G1525" t="s">
        <v>1500</v>
      </c>
      <c r="H1525" t="s">
        <v>36</v>
      </c>
      <c r="I1525" t="s">
        <v>37</v>
      </c>
      <c r="J1525" t="s">
        <v>1665</v>
      </c>
      <c r="K1525" t="s">
        <v>1666</v>
      </c>
      <c r="L1525" t="s">
        <v>301</v>
      </c>
      <c r="M1525" t="s">
        <v>38</v>
      </c>
      <c r="N1525" t="s">
        <v>39</v>
      </c>
      <c r="O1525" s="23">
        <v>334</v>
      </c>
      <c r="P1525" s="9">
        <v>9.2899999999999991</v>
      </c>
      <c r="Q1525" t="s">
        <v>40</v>
      </c>
      <c r="R1525">
        <v>32490</v>
      </c>
      <c r="S1525" s="9">
        <v>35.950000000000003</v>
      </c>
      <c r="T1525" s="26">
        <v>4.1900000000000004</v>
      </c>
      <c r="U1525" s="8">
        <v>150.63</v>
      </c>
      <c r="V1525" t="s">
        <v>2901</v>
      </c>
      <c r="W1525" t="s">
        <v>2007</v>
      </c>
      <c r="X1525" t="s">
        <v>42</v>
      </c>
      <c r="Y1525" t="s">
        <v>1740</v>
      </c>
      <c r="AA1525" s="1">
        <f t="shared" si="144"/>
        <v>45952</v>
      </c>
      <c r="AB1525" s="2">
        <f t="shared" si="145"/>
        <v>10</v>
      </c>
      <c r="AC1525" s="2">
        <f t="shared" si="146"/>
        <v>2025</v>
      </c>
      <c r="AD1525" s="2" t="str">
        <f>IFERROR(VLOOKUP(A1525,'Aux Área'!$A$4:$B$123,2,0),"-")</f>
        <v>QSMS</v>
      </c>
    </row>
    <row r="1526" spans="1:30" x14ac:dyDescent="0.3">
      <c r="A1526" t="s">
        <v>62</v>
      </c>
      <c r="B1526" t="s">
        <v>1455</v>
      </c>
      <c r="C1526" t="s">
        <v>2902</v>
      </c>
      <c r="D1526" t="s">
        <v>120</v>
      </c>
      <c r="E1526" t="s">
        <v>121</v>
      </c>
      <c r="F1526" t="s">
        <v>63</v>
      </c>
      <c r="G1526" t="s">
        <v>1500</v>
      </c>
      <c r="H1526" t="s">
        <v>36</v>
      </c>
      <c r="I1526" t="s">
        <v>37</v>
      </c>
      <c r="J1526" t="s">
        <v>165</v>
      </c>
      <c r="K1526" t="s">
        <v>166</v>
      </c>
      <c r="L1526" t="s">
        <v>167</v>
      </c>
      <c r="M1526" t="s">
        <v>38</v>
      </c>
      <c r="N1526" t="s">
        <v>39</v>
      </c>
      <c r="O1526" s="23">
        <v>454</v>
      </c>
      <c r="P1526" s="9">
        <v>10.64</v>
      </c>
      <c r="Q1526" t="s">
        <v>40</v>
      </c>
      <c r="R1526">
        <v>37010</v>
      </c>
      <c r="S1526" s="9">
        <v>42.67</v>
      </c>
      <c r="T1526" s="26">
        <v>4.46</v>
      </c>
      <c r="U1526" s="8">
        <v>190.31</v>
      </c>
      <c r="V1526" t="s">
        <v>112</v>
      </c>
      <c r="W1526" t="s">
        <v>2007</v>
      </c>
      <c r="X1526" t="s">
        <v>42</v>
      </c>
      <c r="Y1526" t="s">
        <v>1740</v>
      </c>
      <c r="AA1526" s="1">
        <f t="shared" si="144"/>
        <v>45952</v>
      </c>
      <c r="AB1526" s="2">
        <f t="shared" si="145"/>
        <v>10</v>
      </c>
      <c r="AC1526" s="2">
        <f t="shared" si="146"/>
        <v>2025</v>
      </c>
      <c r="AD1526" s="2" t="str">
        <f>IFERROR(VLOOKUP(A1526,'Aux Área'!$A$4:$B$123,2,0),"-")</f>
        <v>CONSERVA</v>
      </c>
    </row>
    <row r="1527" spans="1:30" x14ac:dyDescent="0.3">
      <c r="A1527" t="s">
        <v>60</v>
      </c>
      <c r="B1527" t="s">
        <v>614</v>
      </c>
      <c r="C1527" t="s">
        <v>2903</v>
      </c>
      <c r="D1527" t="s">
        <v>1206</v>
      </c>
      <c r="E1527" t="s">
        <v>1207</v>
      </c>
      <c r="F1527" t="s">
        <v>61</v>
      </c>
      <c r="G1527" t="s">
        <v>1500</v>
      </c>
      <c r="H1527" t="s">
        <v>36</v>
      </c>
      <c r="I1527" t="s">
        <v>37</v>
      </c>
      <c r="J1527" t="s">
        <v>1665</v>
      </c>
      <c r="K1527" t="s">
        <v>1666</v>
      </c>
      <c r="L1527" t="s">
        <v>301</v>
      </c>
      <c r="M1527" t="s">
        <v>38</v>
      </c>
      <c r="N1527" t="s">
        <v>39</v>
      </c>
      <c r="O1527" s="23">
        <v>353</v>
      </c>
      <c r="P1527" s="9">
        <v>8.89</v>
      </c>
      <c r="Q1527" t="s">
        <v>40</v>
      </c>
      <c r="R1527">
        <v>14735</v>
      </c>
      <c r="S1527" s="9">
        <v>39.69</v>
      </c>
      <c r="T1527" s="26">
        <v>4.1900000000000004</v>
      </c>
      <c r="U1527" s="8">
        <v>166.3</v>
      </c>
      <c r="V1527" t="s">
        <v>2904</v>
      </c>
      <c r="W1527" t="s">
        <v>2007</v>
      </c>
      <c r="X1527" t="s">
        <v>42</v>
      </c>
      <c r="Y1527" t="s">
        <v>1740</v>
      </c>
      <c r="AA1527" s="1">
        <f t="shared" si="144"/>
        <v>45952</v>
      </c>
      <c r="AB1527" s="2">
        <f t="shared" si="145"/>
        <v>10</v>
      </c>
      <c r="AC1527" s="2">
        <f t="shared" si="146"/>
        <v>2025</v>
      </c>
      <c r="AD1527" s="2" t="str">
        <f>IFERROR(VLOOKUP(A1527,'Aux Área'!$A$4:$B$123,2,0),"-")</f>
        <v>QSMS</v>
      </c>
    </row>
    <row r="1528" spans="1:30" x14ac:dyDescent="0.3">
      <c r="A1528" t="s">
        <v>1702</v>
      </c>
      <c r="B1528" t="s">
        <v>209</v>
      </c>
      <c r="C1528" t="s">
        <v>2905</v>
      </c>
      <c r="D1528" t="s">
        <v>1225</v>
      </c>
      <c r="E1528" t="s">
        <v>1226</v>
      </c>
      <c r="F1528" t="s">
        <v>653</v>
      </c>
      <c r="G1528" t="s">
        <v>1495</v>
      </c>
      <c r="H1528" t="s">
        <v>1704</v>
      </c>
      <c r="I1528" t="s">
        <v>1497</v>
      </c>
      <c r="J1528" t="s">
        <v>231</v>
      </c>
      <c r="K1528" t="s">
        <v>232</v>
      </c>
      <c r="L1528" t="s">
        <v>217</v>
      </c>
      <c r="M1528" t="s">
        <v>38</v>
      </c>
      <c r="N1528" t="s">
        <v>638</v>
      </c>
      <c r="O1528" s="23">
        <v>0</v>
      </c>
      <c r="P1528" s="9">
        <v>0</v>
      </c>
      <c r="Q1528" t="s">
        <v>40</v>
      </c>
      <c r="R1528">
        <v>0</v>
      </c>
      <c r="S1528" s="9">
        <v>228.99</v>
      </c>
      <c r="T1528" s="26">
        <v>5.85</v>
      </c>
      <c r="U1528" s="8">
        <v>1339.6</v>
      </c>
      <c r="V1528" t="s">
        <v>2906</v>
      </c>
      <c r="W1528" t="s">
        <v>652</v>
      </c>
      <c r="X1528" t="s">
        <v>42</v>
      </c>
      <c r="Y1528" t="s">
        <v>653</v>
      </c>
      <c r="AA1528" s="1">
        <f t="shared" si="144"/>
        <v>45952</v>
      </c>
      <c r="AB1528" s="2">
        <f t="shared" si="145"/>
        <v>10</v>
      </c>
      <c r="AC1528" s="2">
        <f t="shared" si="146"/>
        <v>2025</v>
      </c>
      <c r="AD1528" s="2" t="str">
        <f>IFERROR(VLOOKUP(A1528,'Aux Área'!$A$4:$B$123,2,0),"-")</f>
        <v>SÃO PEDRO</v>
      </c>
    </row>
    <row r="1529" spans="1:30" x14ac:dyDescent="0.3">
      <c r="A1529" t="s">
        <v>1069</v>
      </c>
      <c r="B1529" t="s">
        <v>1516</v>
      </c>
      <c r="C1529" t="s">
        <v>2907</v>
      </c>
      <c r="D1529" t="s">
        <v>102</v>
      </c>
      <c r="E1529" t="s">
        <v>816</v>
      </c>
      <c r="F1529" t="s">
        <v>1071</v>
      </c>
      <c r="G1529" t="s">
        <v>1500</v>
      </c>
      <c r="H1529" t="s">
        <v>36</v>
      </c>
      <c r="I1529" t="s">
        <v>37</v>
      </c>
      <c r="J1529" t="s">
        <v>1665</v>
      </c>
      <c r="K1529" t="s">
        <v>1666</v>
      </c>
      <c r="L1529" t="s">
        <v>301</v>
      </c>
      <c r="M1529" t="s">
        <v>38</v>
      </c>
      <c r="N1529" t="s">
        <v>39</v>
      </c>
      <c r="O1529" s="23">
        <v>428</v>
      </c>
      <c r="P1529" s="9">
        <v>11.25</v>
      </c>
      <c r="Q1529" t="s">
        <v>40</v>
      </c>
      <c r="R1529">
        <v>10299</v>
      </c>
      <c r="S1529" s="9">
        <v>38.049999999999997</v>
      </c>
      <c r="T1529" s="26">
        <v>4.1900000000000004</v>
      </c>
      <c r="U1529" s="8">
        <v>159.43</v>
      </c>
      <c r="V1529" t="s">
        <v>2908</v>
      </c>
      <c r="W1529" t="s">
        <v>2007</v>
      </c>
      <c r="X1529" t="s">
        <v>42</v>
      </c>
      <c r="Y1529" t="s">
        <v>1740</v>
      </c>
      <c r="AA1529" s="1">
        <f t="shared" si="144"/>
        <v>45952</v>
      </c>
      <c r="AB1529" s="2">
        <f t="shared" si="145"/>
        <v>10</v>
      </c>
      <c r="AC1529" s="2">
        <f t="shared" si="146"/>
        <v>2025</v>
      </c>
      <c r="AD1529" s="2" t="str">
        <f>IFERROR(VLOOKUP(A1529,'Aux Área'!$A$4:$B$123,2,0),"-")</f>
        <v>FACILITIES</v>
      </c>
    </row>
    <row r="1530" spans="1:30" x14ac:dyDescent="0.3">
      <c r="A1530" t="s">
        <v>54</v>
      </c>
      <c r="B1530" t="s">
        <v>319</v>
      </c>
      <c r="C1530" t="s">
        <v>2909</v>
      </c>
      <c r="D1530" t="s">
        <v>1480</v>
      </c>
      <c r="E1530" t="s">
        <v>1481</v>
      </c>
      <c r="F1530" t="s">
        <v>55</v>
      </c>
      <c r="G1530" t="s">
        <v>1500</v>
      </c>
      <c r="H1530" t="s">
        <v>36</v>
      </c>
      <c r="I1530" t="s">
        <v>37</v>
      </c>
      <c r="J1530" t="s">
        <v>237</v>
      </c>
      <c r="K1530" t="s">
        <v>238</v>
      </c>
      <c r="L1530" t="s">
        <v>110</v>
      </c>
      <c r="M1530" t="s">
        <v>38</v>
      </c>
      <c r="N1530" t="s">
        <v>39</v>
      </c>
      <c r="O1530" s="23">
        <v>407</v>
      </c>
      <c r="P1530" s="9">
        <v>9.7100000000000009</v>
      </c>
      <c r="Q1530" t="s">
        <v>40</v>
      </c>
      <c r="R1530">
        <v>21094</v>
      </c>
      <c r="S1530" s="9">
        <v>41.9</v>
      </c>
      <c r="T1530" s="26">
        <v>4.1909999999999998</v>
      </c>
      <c r="U1530" s="8">
        <v>175.6</v>
      </c>
      <c r="V1530" t="s">
        <v>41</v>
      </c>
      <c r="W1530" t="s">
        <v>2007</v>
      </c>
      <c r="X1530" t="s">
        <v>42</v>
      </c>
      <c r="Y1530" t="s">
        <v>1740</v>
      </c>
      <c r="AA1530" s="1">
        <f t="shared" si="144"/>
        <v>45952</v>
      </c>
      <c r="AB1530" s="2">
        <f t="shared" si="145"/>
        <v>10</v>
      </c>
      <c r="AC1530" s="2">
        <f t="shared" si="146"/>
        <v>2025</v>
      </c>
      <c r="AD1530" s="2" t="str">
        <f>IFERROR(VLOOKUP(A1530,'Aux Área'!$A$4:$B$123,2,0),"-")</f>
        <v>ENGENHARIA</v>
      </c>
    </row>
    <row r="1531" spans="1:30" x14ac:dyDescent="0.3">
      <c r="A1531" t="s">
        <v>58</v>
      </c>
      <c r="B1531" t="s">
        <v>250</v>
      </c>
      <c r="C1531" t="s">
        <v>2910</v>
      </c>
      <c r="D1531" t="s">
        <v>87</v>
      </c>
      <c r="E1531" t="s">
        <v>88</v>
      </c>
      <c r="F1531" t="s">
        <v>59</v>
      </c>
      <c r="G1531" t="s">
        <v>1500</v>
      </c>
      <c r="H1531" t="s">
        <v>36</v>
      </c>
      <c r="I1531" t="s">
        <v>37</v>
      </c>
      <c r="J1531" t="s">
        <v>241</v>
      </c>
      <c r="K1531" t="s">
        <v>242</v>
      </c>
      <c r="L1531" t="s">
        <v>110</v>
      </c>
      <c r="M1531" t="s">
        <v>38</v>
      </c>
      <c r="N1531" t="s">
        <v>39</v>
      </c>
      <c r="O1531" s="23">
        <v>254</v>
      </c>
      <c r="P1531" s="9">
        <v>7.39</v>
      </c>
      <c r="Q1531" t="s">
        <v>40</v>
      </c>
      <c r="R1531">
        <v>45847</v>
      </c>
      <c r="S1531" s="9">
        <v>34.369999999999997</v>
      </c>
      <c r="T1531" s="26">
        <v>4.1900000000000004</v>
      </c>
      <c r="U1531" s="8">
        <v>144</v>
      </c>
      <c r="V1531" t="s">
        <v>41</v>
      </c>
      <c r="W1531" t="s">
        <v>2007</v>
      </c>
      <c r="X1531" t="s">
        <v>42</v>
      </c>
      <c r="Y1531" t="s">
        <v>1740</v>
      </c>
      <c r="AA1531" s="1">
        <f t="shared" si="144"/>
        <v>45952</v>
      </c>
      <c r="AB1531" s="2">
        <f t="shared" si="145"/>
        <v>10</v>
      </c>
      <c r="AC1531" s="2">
        <f t="shared" si="146"/>
        <v>2025</v>
      </c>
      <c r="AD1531" s="2" t="str">
        <f>IFERROR(VLOOKUP(A1531,'Aux Área'!$A$4:$B$123,2,0),"-")</f>
        <v>CONSERVA</v>
      </c>
    </row>
    <row r="1532" spans="1:30" x14ac:dyDescent="0.3">
      <c r="A1532" t="s">
        <v>2347</v>
      </c>
      <c r="B1532" t="s">
        <v>2348</v>
      </c>
      <c r="C1532" t="s">
        <v>2911</v>
      </c>
      <c r="D1532" t="s">
        <v>1297</v>
      </c>
      <c r="E1532" t="s">
        <v>2221</v>
      </c>
      <c r="F1532" t="s">
        <v>2350</v>
      </c>
      <c r="G1532" t="s">
        <v>659</v>
      </c>
      <c r="H1532" t="s">
        <v>1996</v>
      </c>
      <c r="I1532" t="s">
        <v>1997</v>
      </c>
      <c r="J1532" t="s">
        <v>492</v>
      </c>
      <c r="K1532" t="s">
        <v>493</v>
      </c>
      <c r="L1532" t="s">
        <v>110</v>
      </c>
      <c r="M1532" t="s">
        <v>38</v>
      </c>
      <c r="N1532" t="s">
        <v>668</v>
      </c>
      <c r="O1532" s="23">
        <v>600</v>
      </c>
      <c r="P1532" s="9">
        <v>6.13</v>
      </c>
      <c r="Q1532" t="s">
        <v>40</v>
      </c>
      <c r="R1532">
        <v>2923</v>
      </c>
      <c r="S1532" s="9">
        <v>97.8</v>
      </c>
      <c r="T1532" s="26">
        <v>5.89</v>
      </c>
      <c r="U1532" s="8">
        <v>576.04</v>
      </c>
      <c r="V1532" t="s">
        <v>41</v>
      </c>
      <c r="W1532" t="s">
        <v>1985</v>
      </c>
      <c r="X1532" t="s">
        <v>42</v>
      </c>
      <c r="Y1532" t="s">
        <v>1986</v>
      </c>
      <c r="AA1532" s="1">
        <f t="shared" si="144"/>
        <v>45952</v>
      </c>
      <c r="AB1532" s="2">
        <f t="shared" si="145"/>
        <v>10</v>
      </c>
      <c r="AC1532" s="2">
        <f t="shared" si="146"/>
        <v>2025</v>
      </c>
      <c r="AD1532" s="2" t="str">
        <f>IFERROR(VLOOKUP(A1532,'Aux Área'!$A$4:$B$123,2,0),"-")</f>
        <v>PESADOS</v>
      </c>
    </row>
    <row r="1533" spans="1:30" x14ac:dyDescent="0.3">
      <c r="A1533" t="s">
        <v>2271</v>
      </c>
      <c r="B1533" t="s">
        <v>2272</v>
      </c>
      <c r="C1533" t="s">
        <v>2912</v>
      </c>
      <c r="D1533" t="s">
        <v>446</v>
      </c>
      <c r="E1533" t="s">
        <v>447</v>
      </c>
      <c r="F1533" t="s">
        <v>2274</v>
      </c>
      <c r="G1533" t="s">
        <v>1135</v>
      </c>
      <c r="H1533" t="s">
        <v>2275</v>
      </c>
      <c r="I1533" t="s">
        <v>1497</v>
      </c>
      <c r="J1533" t="s">
        <v>188</v>
      </c>
      <c r="K1533" t="s">
        <v>189</v>
      </c>
      <c r="L1533" t="s">
        <v>190</v>
      </c>
      <c r="M1533" t="s">
        <v>38</v>
      </c>
      <c r="N1533" t="s">
        <v>39</v>
      </c>
      <c r="O1533" s="23">
        <v>295</v>
      </c>
      <c r="P1533" s="9">
        <v>8.4600000000000009</v>
      </c>
      <c r="Q1533" t="s">
        <v>40</v>
      </c>
      <c r="R1533">
        <v>914</v>
      </c>
      <c r="S1533" s="9">
        <v>34.880000000000003</v>
      </c>
      <c r="T1533" s="26">
        <v>4.3899999999999997</v>
      </c>
      <c r="U1533" s="8">
        <v>153.12</v>
      </c>
      <c r="V1533" t="s">
        <v>41</v>
      </c>
      <c r="W1533" t="s">
        <v>2276</v>
      </c>
      <c r="X1533" t="s">
        <v>42</v>
      </c>
      <c r="Y1533" t="s">
        <v>2277</v>
      </c>
      <c r="AA1533" s="1">
        <f t="shared" si="144"/>
        <v>45952</v>
      </c>
      <c r="AB1533" s="2">
        <f t="shared" si="145"/>
        <v>10</v>
      </c>
      <c r="AC1533" s="2">
        <f t="shared" si="146"/>
        <v>2025</v>
      </c>
      <c r="AD1533" s="2" t="str">
        <f>IFERROR(VLOOKUP(A1533,'Aux Área'!$A$4:$B$123,2,0),"-")</f>
        <v>INSPEÇÃO</v>
      </c>
    </row>
    <row r="1534" spans="1:30" x14ac:dyDescent="0.3">
      <c r="A1534" s="2" t="s">
        <v>2700</v>
      </c>
      <c r="B1534" s="2" t="s">
        <v>2701</v>
      </c>
      <c r="C1534" s="2" t="s">
        <v>2913</v>
      </c>
      <c r="D1534" s="2" t="s">
        <v>1297</v>
      </c>
      <c r="E1534" s="2" t="s">
        <v>2221</v>
      </c>
      <c r="F1534" s="2" t="s">
        <v>2703</v>
      </c>
      <c r="G1534" s="2" t="s">
        <v>659</v>
      </c>
      <c r="H1534" s="2" t="s">
        <v>1996</v>
      </c>
      <c r="I1534" s="2" t="s">
        <v>1997</v>
      </c>
      <c r="J1534" s="2" t="s">
        <v>188</v>
      </c>
      <c r="K1534" s="2" t="s">
        <v>189</v>
      </c>
      <c r="L1534" s="2" t="s">
        <v>190</v>
      </c>
      <c r="M1534" s="2" t="s">
        <v>38</v>
      </c>
      <c r="N1534" s="2" t="s">
        <v>668</v>
      </c>
      <c r="O1534" s="10">
        <v>402</v>
      </c>
      <c r="P1534" s="24">
        <v>6.71</v>
      </c>
      <c r="Q1534" s="2" t="s">
        <v>40</v>
      </c>
      <c r="R1534" s="2">
        <v>2802</v>
      </c>
      <c r="S1534" s="24">
        <v>59.91</v>
      </c>
      <c r="T1534" s="25">
        <v>6.0149999999999997</v>
      </c>
      <c r="U1534" s="103">
        <v>360.34</v>
      </c>
      <c r="V1534" s="2" t="s">
        <v>41</v>
      </c>
      <c r="W1534" s="2" t="s">
        <v>1985</v>
      </c>
      <c r="X1534" s="2" t="s">
        <v>42</v>
      </c>
      <c r="Y1534" s="2" t="s">
        <v>1986</v>
      </c>
      <c r="Z1534" s="2"/>
      <c r="AA1534" s="3">
        <f t="shared" si="144"/>
        <v>45952</v>
      </c>
      <c r="AB1534" s="2">
        <f t="shared" si="145"/>
        <v>10</v>
      </c>
      <c r="AC1534" s="2">
        <f t="shared" si="146"/>
        <v>2025</v>
      </c>
      <c r="AD1534" s="2" t="str">
        <f>IFERROR(VLOOKUP(A1534,'Aux Área'!$A$4:$B$123,2,0),"-")</f>
        <v>PESADOS</v>
      </c>
    </row>
    <row r="1535" spans="1:30" x14ac:dyDescent="0.3">
      <c r="A1535" t="s">
        <v>2318</v>
      </c>
      <c r="B1535" t="s">
        <v>2733</v>
      </c>
      <c r="C1535" t="s">
        <v>2914</v>
      </c>
      <c r="D1535" t="s">
        <v>958</v>
      </c>
      <c r="E1535" t="s">
        <v>959</v>
      </c>
      <c r="F1535" t="s">
        <v>4203</v>
      </c>
      <c r="G1535" t="s">
        <v>1135</v>
      </c>
      <c r="H1535" t="s">
        <v>2185</v>
      </c>
      <c r="I1535" t="s">
        <v>2186</v>
      </c>
      <c r="J1535" t="s">
        <v>237</v>
      </c>
      <c r="K1535" t="s">
        <v>238</v>
      </c>
      <c r="L1535" t="s">
        <v>110</v>
      </c>
      <c r="M1535" t="s">
        <v>38</v>
      </c>
      <c r="N1535" t="s">
        <v>668</v>
      </c>
      <c r="O1535" s="23">
        <v>522</v>
      </c>
      <c r="P1535" s="9">
        <v>9.43</v>
      </c>
      <c r="Q1535" t="s">
        <v>40</v>
      </c>
      <c r="R1535">
        <v>4059</v>
      </c>
      <c r="S1535" s="9">
        <v>55.36</v>
      </c>
      <c r="T1535" s="26">
        <v>6.09</v>
      </c>
      <c r="U1535" s="8">
        <v>337.14</v>
      </c>
      <c r="V1535" t="s">
        <v>41</v>
      </c>
      <c r="W1535" t="s">
        <v>2007</v>
      </c>
      <c r="X1535" t="s">
        <v>42</v>
      </c>
      <c r="Y1535" t="s">
        <v>2188</v>
      </c>
      <c r="AA1535" s="1">
        <f t="shared" si="144"/>
        <v>45952</v>
      </c>
      <c r="AB1535" s="2">
        <f t="shared" si="145"/>
        <v>10</v>
      </c>
      <c r="AC1535" s="2">
        <f t="shared" si="146"/>
        <v>2025</v>
      </c>
      <c r="AD1535" s="2" t="str">
        <f>IFERROR(VLOOKUP(A1535,'Aux Área'!$A$4:$B$123,2,0),"-")</f>
        <v>INSPEÇÃO</v>
      </c>
    </row>
    <row r="1536" spans="1:30" x14ac:dyDescent="0.3">
      <c r="A1536" t="s">
        <v>2181</v>
      </c>
      <c r="B1536" t="s">
        <v>2182</v>
      </c>
      <c r="C1536" t="s">
        <v>2915</v>
      </c>
      <c r="D1536" t="s">
        <v>446</v>
      </c>
      <c r="E1536" t="s">
        <v>447</v>
      </c>
      <c r="F1536" t="s">
        <v>2184</v>
      </c>
      <c r="G1536" t="s">
        <v>1135</v>
      </c>
      <c r="H1536" t="s">
        <v>2185</v>
      </c>
      <c r="I1536" t="s">
        <v>2186</v>
      </c>
      <c r="J1536" t="s">
        <v>188</v>
      </c>
      <c r="K1536" t="s">
        <v>189</v>
      </c>
      <c r="L1536" t="s">
        <v>190</v>
      </c>
      <c r="M1536" t="s">
        <v>38</v>
      </c>
      <c r="N1536" t="s">
        <v>668</v>
      </c>
      <c r="O1536" s="23">
        <v>587</v>
      </c>
      <c r="P1536" s="9">
        <v>10.49</v>
      </c>
      <c r="Q1536" t="s">
        <v>40</v>
      </c>
      <c r="R1536">
        <v>1407</v>
      </c>
      <c r="S1536" s="9">
        <v>55.94</v>
      </c>
      <c r="T1536" s="26">
        <v>6.391</v>
      </c>
      <c r="U1536" s="8">
        <v>357.51</v>
      </c>
      <c r="V1536" t="s">
        <v>41</v>
      </c>
      <c r="W1536" t="s">
        <v>2007</v>
      </c>
      <c r="X1536" t="s">
        <v>42</v>
      </c>
      <c r="Y1536" t="s">
        <v>2188</v>
      </c>
      <c r="AA1536" s="1">
        <f t="shared" si="144"/>
        <v>45952</v>
      </c>
      <c r="AB1536" s="2">
        <f t="shared" si="145"/>
        <v>10</v>
      </c>
      <c r="AC1536" s="2">
        <f t="shared" si="146"/>
        <v>2025</v>
      </c>
      <c r="AD1536" s="2" t="str">
        <f>IFERROR(VLOOKUP(A1536,'Aux Área'!$A$4:$B$123,2,0),"-")</f>
        <v>INSPEÇÃO</v>
      </c>
    </row>
    <row r="1537" spans="1:30" x14ac:dyDescent="0.3">
      <c r="A1537" t="s">
        <v>2117</v>
      </c>
      <c r="B1537" t="s">
        <v>1946</v>
      </c>
      <c r="C1537" t="s">
        <v>2916</v>
      </c>
      <c r="D1537" t="s">
        <v>1948</v>
      </c>
      <c r="E1537" t="s">
        <v>1949</v>
      </c>
      <c r="F1537" t="s">
        <v>653</v>
      </c>
      <c r="G1537" t="s">
        <v>635</v>
      </c>
      <c r="H1537" t="s">
        <v>1804</v>
      </c>
      <c r="I1537" t="s">
        <v>1497</v>
      </c>
      <c r="J1537" t="s">
        <v>409</v>
      </c>
      <c r="K1537" t="s">
        <v>410</v>
      </c>
      <c r="L1537" t="s">
        <v>141</v>
      </c>
      <c r="M1537" t="s">
        <v>38</v>
      </c>
      <c r="N1537" t="s">
        <v>668</v>
      </c>
      <c r="O1537" s="23">
        <v>0</v>
      </c>
      <c r="P1537" s="9">
        <v>0</v>
      </c>
      <c r="Q1537" t="s">
        <v>40</v>
      </c>
      <c r="R1537">
        <v>0</v>
      </c>
      <c r="S1537" s="9">
        <v>85.07</v>
      </c>
      <c r="T1537" s="26">
        <v>6.09</v>
      </c>
      <c r="U1537" s="8">
        <v>518.08000000000004</v>
      </c>
      <c r="V1537" t="s">
        <v>2917</v>
      </c>
      <c r="W1537" t="s">
        <v>652</v>
      </c>
      <c r="X1537" t="s">
        <v>42</v>
      </c>
      <c r="Y1537" t="s">
        <v>653</v>
      </c>
      <c r="AA1537" s="1">
        <f t="shared" si="144"/>
        <v>45952</v>
      </c>
      <c r="AB1537" s="2">
        <f t="shared" si="145"/>
        <v>10</v>
      </c>
      <c r="AC1537" s="2">
        <f t="shared" si="146"/>
        <v>2025</v>
      </c>
      <c r="AD1537" s="2" t="str">
        <f>IFERROR(VLOOKUP(A1537,'Aux Área'!$A$4:$B$123,2,0),"-")</f>
        <v>SÃO PEDRO</v>
      </c>
    </row>
    <row r="1538" spans="1:30" x14ac:dyDescent="0.3">
      <c r="A1538" t="s">
        <v>2746</v>
      </c>
      <c r="B1538" t="s">
        <v>2747</v>
      </c>
      <c r="C1538" t="s">
        <v>2918</v>
      </c>
      <c r="D1538" t="s">
        <v>391</v>
      </c>
      <c r="E1538" t="s">
        <v>392</v>
      </c>
      <c r="F1538" s="14" t="s">
        <v>15508</v>
      </c>
      <c r="G1538" t="s">
        <v>635</v>
      </c>
      <c r="H1538" t="s">
        <v>2749</v>
      </c>
      <c r="I1538" t="s">
        <v>839</v>
      </c>
      <c r="J1538" t="s">
        <v>165</v>
      </c>
      <c r="K1538" t="s">
        <v>166</v>
      </c>
      <c r="L1538" t="s">
        <v>167</v>
      </c>
      <c r="M1538" t="s">
        <v>38</v>
      </c>
      <c r="N1538" t="s">
        <v>668</v>
      </c>
      <c r="O1538" s="23">
        <v>0</v>
      </c>
      <c r="P1538" s="9">
        <v>0</v>
      </c>
      <c r="Q1538" t="s">
        <v>40</v>
      </c>
      <c r="R1538">
        <v>227462</v>
      </c>
      <c r="S1538" s="9">
        <v>279.12</v>
      </c>
      <c r="T1538" s="26">
        <v>6.24</v>
      </c>
      <c r="U1538" s="8">
        <v>1741.75</v>
      </c>
      <c r="V1538" t="s">
        <v>112</v>
      </c>
      <c r="W1538" t="s">
        <v>2007</v>
      </c>
      <c r="X1538" t="s">
        <v>42</v>
      </c>
      <c r="Y1538" t="s">
        <v>1740</v>
      </c>
      <c r="AA1538" s="1">
        <f t="shared" si="144"/>
        <v>45952</v>
      </c>
      <c r="AB1538" s="2">
        <f t="shared" si="145"/>
        <v>10</v>
      </c>
      <c r="AC1538" s="2">
        <f t="shared" si="146"/>
        <v>2025</v>
      </c>
      <c r="AD1538" s="2" t="str">
        <f>IFERROR(VLOOKUP(A1538,'Aux Área'!$A$4:$B$123,2,0),"-")</f>
        <v>TI</v>
      </c>
    </row>
    <row r="1539" spans="1:30" x14ac:dyDescent="0.3">
      <c r="A1539" t="s">
        <v>2282</v>
      </c>
      <c r="B1539" t="s">
        <v>2283</v>
      </c>
      <c r="C1539" t="s">
        <v>2919</v>
      </c>
      <c r="D1539" t="s">
        <v>2253</v>
      </c>
      <c r="E1539" t="s">
        <v>2254</v>
      </c>
      <c r="F1539" t="s">
        <v>2285</v>
      </c>
      <c r="G1539" t="s">
        <v>1135</v>
      </c>
      <c r="H1539" t="s">
        <v>2275</v>
      </c>
      <c r="I1539" t="s">
        <v>1497</v>
      </c>
      <c r="J1539" t="s">
        <v>1511</v>
      </c>
      <c r="K1539" t="s">
        <v>1512</v>
      </c>
      <c r="L1539" t="s">
        <v>1513</v>
      </c>
      <c r="M1539" t="s">
        <v>1514</v>
      </c>
      <c r="N1539" t="s">
        <v>39</v>
      </c>
      <c r="O1539" s="23">
        <v>428</v>
      </c>
      <c r="P1539" s="9">
        <v>8.33</v>
      </c>
      <c r="Q1539" t="s">
        <v>40</v>
      </c>
      <c r="R1539">
        <v>720</v>
      </c>
      <c r="S1539" s="9">
        <v>51.41</v>
      </c>
      <c r="T1539" s="26">
        <v>4.1900000000000004</v>
      </c>
      <c r="U1539" s="8">
        <v>215.41</v>
      </c>
      <c r="V1539" t="s">
        <v>2920</v>
      </c>
      <c r="W1539" t="s">
        <v>2276</v>
      </c>
      <c r="X1539" t="s">
        <v>42</v>
      </c>
      <c r="Y1539" t="s">
        <v>2277</v>
      </c>
      <c r="AA1539" s="1">
        <f t="shared" si="144"/>
        <v>45952</v>
      </c>
      <c r="AB1539" s="2">
        <f t="shared" si="145"/>
        <v>10</v>
      </c>
      <c r="AC1539" s="2">
        <f t="shared" si="146"/>
        <v>2025</v>
      </c>
      <c r="AD1539" s="2" t="str">
        <f>IFERROR(VLOOKUP(A1539,'Aux Área'!$A$4:$B$123,2,0),"-")</f>
        <v>INSPEÇÃO</v>
      </c>
    </row>
    <row r="1540" spans="1:30" x14ac:dyDescent="0.3">
      <c r="A1540" t="s">
        <v>2212</v>
      </c>
      <c r="B1540" t="s">
        <v>2466</v>
      </c>
      <c r="C1540" t="s">
        <v>2921</v>
      </c>
      <c r="D1540" t="s">
        <v>2922</v>
      </c>
      <c r="E1540" t="s">
        <v>2923</v>
      </c>
      <c r="F1540" t="s">
        <v>2214</v>
      </c>
      <c r="G1540" t="s">
        <v>35</v>
      </c>
      <c r="H1540" t="s">
        <v>2215</v>
      </c>
      <c r="I1540" t="s">
        <v>839</v>
      </c>
      <c r="J1540" t="s">
        <v>89</v>
      </c>
      <c r="K1540" t="s">
        <v>90</v>
      </c>
      <c r="L1540" t="s">
        <v>91</v>
      </c>
      <c r="M1540" t="s">
        <v>38</v>
      </c>
      <c r="N1540" t="s">
        <v>668</v>
      </c>
      <c r="O1540" s="23">
        <v>488</v>
      </c>
      <c r="P1540" s="9">
        <v>7.03</v>
      </c>
      <c r="Q1540" t="s">
        <v>40</v>
      </c>
      <c r="R1540">
        <v>2109</v>
      </c>
      <c r="S1540" s="9">
        <v>69.38</v>
      </c>
      <c r="T1540" s="26">
        <v>6.09</v>
      </c>
      <c r="U1540" s="8">
        <v>422.52</v>
      </c>
      <c r="V1540" t="s">
        <v>2924</v>
      </c>
      <c r="W1540" t="s">
        <v>2007</v>
      </c>
      <c r="X1540" t="s">
        <v>42</v>
      </c>
      <c r="Y1540" t="s">
        <v>2217</v>
      </c>
      <c r="AA1540" s="1">
        <f t="shared" si="144"/>
        <v>45952</v>
      </c>
      <c r="AB1540" s="2">
        <f t="shared" si="145"/>
        <v>10</v>
      </c>
      <c r="AC1540" s="2">
        <f t="shared" si="146"/>
        <v>2025</v>
      </c>
      <c r="AD1540" s="2" t="str">
        <f>IFERROR(VLOOKUP(A1540,'Aux Área'!$A$4:$B$123,2,0),"-")</f>
        <v>APH</v>
      </c>
    </row>
    <row r="1541" spans="1:30" x14ac:dyDescent="0.3">
      <c r="A1541" t="s">
        <v>2574</v>
      </c>
      <c r="B1541" t="s">
        <v>2575</v>
      </c>
      <c r="C1541" t="s">
        <v>2925</v>
      </c>
      <c r="D1541" t="s">
        <v>2926</v>
      </c>
      <c r="E1541" t="s">
        <v>2927</v>
      </c>
      <c r="F1541" t="s">
        <v>2577</v>
      </c>
      <c r="G1541" t="s">
        <v>659</v>
      </c>
      <c r="H1541" t="s">
        <v>2215</v>
      </c>
      <c r="I1541" t="s">
        <v>667</v>
      </c>
      <c r="J1541" t="s">
        <v>370</v>
      </c>
      <c r="K1541" t="s">
        <v>371</v>
      </c>
      <c r="L1541" t="s">
        <v>124</v>
      </c>
      <c r="M1541" t="s">
        <v>38</v>
      </c>
      <c r="N1541" t="s">
        <v>668</v>
      </c>
      <c r="O1541" s="23">
        <v>595</v>
      </c>
      <c r="P1541" s="9">
        <v>6.38</v>
      </c>
      <c r="Q1541" t="s">
        <v>40</v>
      </c>
      <c r="R1541">
        <v>2867</v>
      </c>
      <c r="S1541" s="9">
        <v>93.32</v>
      </c>
      <c r="T1541" s="26">
        <v>6.09</v>
      </c>
      <c r="U1541" s="8">
        <v>568.36</v>
      </c>
      <c r="V1541" t="s">
        <v>2928</v>
      </c>
      <c r="W1541" t="s">
        <v>2007</v>
      </c>
      <c r="X1541" t="s">
        <v>42</v>
      </c>
      <c r="Y1541" t="s">
        <v>1740</v>
      </c>
      <c r="AA1541" s="1">
        <f t="shared" si="144"/>
        <v>45953</v>
      </c>
      <c r="AB1541" s="2">
        <f t="shared" si="145"/>
        <v>10</v>
      </c>
      <c r="AC1541" s="2">
        <f t="shared" si="146"/>
        <v>2025</v>
      </c>
      <c r="AD1541" s="2" t="str">
        <f>IFERROR(VLOOKUP(A1541,'Aux Área'!$A$4:$B$123,2,0),"-")</f>
        <v>APH</v>
      </c>
    </row>
    <row r="1542" spans="1:30" x14ac:dyDescent="0.3">
      <c r="A1542" t="s">
        <v>58</v>
      </c>
      <c r="B1542" t="s">
        <v>250</v>
      </c>
      <c r="C1542" t="s">
        <v>2929</v>
      </c>
      <c r="D1542" t="s">
        <v>87</v>
      </c>
      <c r="E1542" t="s">
        <v>88</v>
      </c>
      <c r="F1542" t="s">
        <v>59</v>
      </c>
      <c r="G1542" t="s">
        <v>1500</v>
      </c>
      <c r="H1542" t="s">
        <v>36</v>
      </c>
      <c r="I1542" t="s">
        <v>37</v>
      </c>
      <c r="J1542" t="s">
        <v>356</v>
      </c>
      <c r="K1542" t="s">
        <v>357</v>
      </c>
      <c r="L1542" t="s">
        <v>124</v>
      </c>
      <c r="M1542" t="s">
        <v>38</v>
      </c>
      <c r="N1542" t="s">
        <v>39</v>
      </c>
      <c r="O1542" s="23">
        <v>211</v>
      </c>
      <c r="P1542" s="9">
        <v>6</v>
      </c>
      <c r="Q1542" t="s">
        <v>40</v>
      </c>
      <c r="R1542">
        <v>46058</v>
      </c>
      <c r="S1542" s="9">
        <v>35.18</v>
      </c>
      <c r="T1542" s="26">
        <v>4.59</v>
      </c>
      <c r="U1542" s="8">
        <v>161.47999999999999</v>
      </c>
      <c r="V1542" t="s">
        <v>2930</v>
      </c>
      <c r="W1542" t="s">
        <v>2007</v>
      </c>
      <c r="X1542" t="s">
        <v>42</v>
      </c>
      <c r="Y1542" t="s">
        <v>1740</v>
      </c>
      <c r="AA1542" s="1">
        <f t="shared" si="144"/>
        <v>45953</v>
      </c>
      <c r="AB1542" s="2">
        <f t="shared" si="145"/>
        <v>10</v>
      </c>
      <c r="AC1542" s="2">
        <f t="shared" si="146"/>
        <v>2025</v>
      </c>
      <c r="AD1542" s="2" t="str">
        <f>IFERROR(VLOOKUP(A1542,'Aux Área'!$A$4:$B$123,2,0),"-")</f>
        <v>CONSERVA</v>
      </c>
    </row>
    <row r="1543" spans="1:30" x14ac:dyDescent="0.3">
      <c r="A1543" t="s">
        <v>52</v>
      </c>
      <c r="B1543" t="s">
        <v>1449</v>
      </c>
      <c r="C1543" t="s">
        <v>2931</v>
      </c>
      <c r="D1543" t="s">
        <v>2253</v>
      </c>
      <c r="E1543" t="s">
        <v>2254</v>
      </c>
      <c r="F1543" t="s">
        <v>53</v>
      </c>
      <c r="G1543" t="s">
        <v>1500</v>
      </c>
      <c r="H1543" t="s">
        <v>36</v>
      </c>
      <c r="I1543" t="s">
        <v>37</v>
      </c>
      <c r="J1543" t="s">
        <v>370</v>
      </c>
      <c r="K1543" t="s">
        <v>371</v>
      </c>
      <c r="L1543" t="s">
        <v>124</v>
      </c>
      <c r="M1543" t="s">
        <v>38</v>
      </c>
      <c r="N1543" t="s">
        <v>39</v>
      </c>
      <c r="O1543" s="23">
        <v>382</v>
      </c>
      <c r="P1543" s="9">
        <v>12.06</v>
      </c>
      <c r="Q1543" t="s">
        <v>40</v>
      </c>
      <c r="R1543">
        <v>24882</v>
      </c>
      <c r="S1543" s="9">
        <v>31.67</v>
      </c>
      <c r="T1543" s="26">
        <v>4.4909999999999997</v>
      </c>
      <c r="U1543" s="8">
        <v>142.24</v>
      </c>
      <c r="V1543" t="s">
        <v>2932</v>
      </c>
      <c r="W1543" t="s">
        <v>2007</v>
      </c>
      <c r="X1543" t="s">
        <v>42</v>
      </c>
      <c r="Y1543" t="s">
        <v>1740</v>
      </c>
      <c r="AA1543" s="1">
        <f t="shared" si="144"/>
        <v>45953</v>
      </c>
      <c r="AB1543" s="2">
        <f t="shared" si="145"/>
        <v>10</v>
      </c>
      <c r="AC1543" s="2">
        <f t="shared" si="146"/>
        <v>2025</v>
      </c>
      <c r="AD1543" s="2" t="str">
        <f>IFERROR(VLOOKUP(A1543,'Aux Área'!$A$4:$B$123,2,0),"-")</f>
        <v>OPERAÇÃO</v>
      </c>
    </row>
    <row r="1544" spans="1:30" x14ac:dyDescent="0.3">
      <c r="A1544" t="s">
        <v>2146</v>
      </c>
      <c r="B1544" t="s">
        <v>1800</v>
      </c>
      <c r="C1544" t="s">
        <v>2933</v>
      </c>
      <c r="D1544" t="s">
        <v>1841</v>
      </c>
      <c r="E1544" t="s">
        <v>1842</v>
      </c>
      <c r="F1544" t="s">
        <v>653</v>
      </c>
      <c r="G1544" t="s">
        <v>635</v>
      </c>
      <c r="H1544" t="s">
        <v>666</v>
      </c>
      <c r="I1544" t="s">
        <v>667</v>
      </c>
      <c r="J1544" t="s">
        <v>172</v>
      </c>
      <c r="K1544" t="s">
        <v>173</v>
      </c>
      <c r="L1544" t="s">
        <v>124</v>
      </c>
      <c r="M1544" t="s">
        <v>38</v>
      </c>
      <c r="N1544" t="s">
        <v>668</v>
      </c>
      <c r="O1544" s="23">
        <v>0</v>
      </c>
      <c r="P1544" s="9">
        <v>0</v>
      </c>
      <c r="Q1544" t="s">
        <v>40</v>
      </c>
      <c r="R1544">
        <v>0</v>
      </c>
      <c r="S1544" s="9">
        <v>106.55</v>
      </c>
      <c r="T1544" s="26">
        <v>5.9909999999999997</v>
      </c>
      <c r="U1544" s="8">
        <v>638.29</v>
      </c>
      <c r="V1544" t="s">
        <v>2934</v>
      </c>
      <c r="W1544" t="s">
        <v>652</v>
      </c>
      <c r="X1544" t="s">
        <v>42</v>
      </c>
      <c r="Y1544" t="s">
        <v>653</v>
      </c>
      <c r="AA1544" s="1">
        <f t="shared" si="144"/>
        <v>45953</v>
      </c>
      <c r="AB1544" s="2">
        <f t="shared" si="145"/>
        <v>10</v>
      </c>
      <c r="AC1544" s="2">
        <f t="shared" si="146"/>
        <v>2025</v>
      </c>
      <c r="AD1544" s="2" t="str">
        <f>IFERROR(VLOOKUP(A1544,'Aux Área'!$A$4:$B$123,2,0),"-")</f>
        <v>SÃO PEDRO</v>
      </c>
    </row>
    <row r="1545" spans="1:30" x14ac:dyDescent="0.3">
      <c r="A1545" t="s">
        <v>2146</v>
      </c>
      <c r="C1545" t="s">
        <v>15594</v>
      </c>
      <c r="F1545" t="s">
        <v>15689</v>
      </c>
      <c r="K1545" t="s">
        <v>173</v>
      </c>
      <c r="N1545" t="s">
        <v>15690</v>
      </c>
      <c r="O1545" s="23">
        <v>0</v>
      </c>
      <c r="P1545" s="23">
        <v>0</v>
      </c>
      <c r="Q1545" t="s">
        <v>40</v>
      </c>
      <c r="R1545">
        <v>0</v>
      </c>
      <c r="S1545">
        <v>19.38</v>
      </c>
      <c r="U1545" s="8">
        <v>77.33</v>
      </c>
      <c r="W1545" t="s">
        <v>652</v>
      </c>
      <c r="X1545" t="s">
        <v>42</v>
      </c>
      <c r="Y1545" t="s">
        <v>653</v>
      </c>
      <c r="AA1545" s="1">
        <f>IFERROR(DATEVALUE(C1545),"-")</f>
        <v>45953</v>
      </c>
      <c r="AB1545" s="2">
        <f>IFERROR(MONTH(AA1545),"-")</f>
        <v>10</v>
      </c>
      <c r="AC1545" s="2">
        <f>IFERROR(YEAR(AA1545),"-")</f>
        <v>2025</v>
      </c>
      <c r="AD1545" s="2" t="str">
        <f>IFERROR(VLOOKUP(A1545,'Aux Área'!$A$4:$B$123,2,0),"-")</f>
        <v>SÃO PEDRO</v>
      </c>
    </row>
    <row r="1546" spans="1:30" x14ac:dyDescent="0.3">
      <c r="A1546" t="s">
        <v>2691</v>
      </c>
      <c r="B1546" t="s">
        <v>2692</v>
      </c>
      <c r="C1546" t="s">
        <v>2935</v>
      </c>
      <c r="D1546" t="s">
        <v>2142</v>
      </c>
      <c r="E1546" t="s">
        <v>2143</v>
      </c>
      <c r="F1546" t="s">
        <v>3712</v>
      </c>
      <c r="G1546" t="s">
        <v>1635</v>
      </c>
      <c r="H1546" t="s">
        <v>2635</v>
      </c>
      <c r="I1546" t="s">
        <v>37</v>
      </c>
      <c r="J1546" t="s">
        <v>165</v>
      </c>
      <c r="K1546" t="s">
        <v>166</v>
      </c>
      <c r="L1546" t="s">
        <v>167</v>
      </c>
      <c r="M1546" t="s">
        <v>38</v>
      </c>
      <c r="N1546" t="s">
        <v>39</v>
      </c>
      <c r="O1546" s="23">
        <v>265</v>
      </c>
      <c r="P1546" s="9">
        <v>9.09</v>
      </c>
      <c r="Q1546" t="s">
        <v>40</v>
      </c>
      <c r="R1546">
        <v>1367</v>
      </c>
      <c r="S1546" s="9">
        <v>29.14</v>
      </c>
      <c r="T1546" s="26">
        <v>4.4610000000000003</v>
      </c>
      <c r="U1546" s="8">
        <v>130</v>
      </c>
      <c r="V1546" t="s">
        <v>112</v>
      </c>
      <c r="W1546" t="s">
        <v>2007</v>
      </c>
      <c r="X1546" t="s">
        <v>42</v>
      </c>
      <c r="Y1546" t="s">
        <v>1740</v>
      </c>
      <c r="AA1546" s="1">
        <f t="shared" ref="AA1546:AA1560" si="147">DATEVALUE(C1546)</f>
        <v>45953</v>
      </c>
      <c r="AB1546" s="2">
        <f t="shared" ref="AB1546:AB1560" si="148">MONTH(AA1546)</f>
        <v>10</v>
      </c>
      <c r="AC1546" s="2">
        <f t="shared" ref="AC1546:AC1560" si="149">YEAR(AA1546)</f>
        <v>2025</v>
      </c>
      <c r="AD1546" s="2" t="str">
        <f>IFERROR(VLOOKUP(A1546,'Aux Área'!$A$4:$B$123,2,0),"-")</f>
        <v>TI</v>
      </c>
    </row>
    <row r="1547" spans="1:30" x14ac:dyDescent="0.3">
      <c r="A1547" t="s">
        <v>2488</v>
      </c>
      <c r="B1547" t="s">
        <v>2489</v>
      </c>
      <c r="C1547" t="s">
        <v>2936</v>
      </c>
      <c r="D1547" t="s">
        <v>2937</v>
      </c>
      <c r="E1547" t="s">
        <v>2938</v>
      </c>
      <c r="F1547" t="s">
        <v>2491</v>
      </c>
      <c r="G1547" t="s">
        <v>659</v>
      </c>
      <c r="H1547" t="s">
        <v>2215</v>
      </c>
      <c r="I1547" t="s">
        <v>667</v>
      </c>
      <c r="J1547" t="s">
        <v>165</v>
      </c>
      <c r="K1547" t="s">
        <v>166</v>
      </c>
      <c r="L1547" t="s">
        <v>167</v>
      </c>
      <c r="M1547" t="s">
        <v>38</v>
      </c>
      <c r="N1547" t="s">
        <v>668</v>
      </c>
      <c r="O1547" s="23">
        <v>586</v>
      </c>
      <c r="P1547" s="9">
        <v>7.31</v>
      </c>
      <c r="Q1547" t="s">
        <v>40</v>
      </c>
      <c r="R1547">
        <v>2204</v>
      </c>
      <c r="S1547" s="9">
        <v>80.150000000000006</v>
      </c>
      <c r="T1547" s="26">
        <v>6.24</v>
      </c>
      <c r="U1547" s="8">
        <v>500.15</v>
      </c>
      <c r="V1547" t="s">
        <v>41</v>
      </c>
      <c r="W1547" t="s">
        <v>2007</v>
      </c>
      <c r="X1547" t="s">
        <v>42</v>
      </c>
      <c r="Y1547" t="s">
        <v>1740</v>
      </c>
      <c r="AA1547" s="1">
        <f t="shared" si="147"/>
        <v>45953</v>
      </c>
      <c r="AB1547" s="2">
        <f t="shared" si="148"/>
        <v>10</v>
      </c>
      <c r="AC1547" s="2">
        <f t="shared" si="149"/>
        <v>2025</v>
      </c>
      <c r="AD1547" s="2" t="str">
        <f>IFERROR(VLOOKUP(A1547,'Aux Área'!$A$4:$B$123,2,0),"-")</f>
        <v>APH</v>
      </c>
    </row>
    <row r="1548" spans="1:30" x14ac:dyDescent="0.3">
      <c r="A1548" t="s">
        <v>2547</v>
      </c>
      <c r="B1548" t="s">
        <v>2548</v>
      </c>
      <c r="C1548" t="s">
        <v>2939</v>
      </c>
      <c r="D1548" t="s">
        <v>2468</v>
      </c>
      <c r="E1548" t="s">
        <v>2469</v>
      </c>
      <c r="F1548" t="s">
        <v>2550</v>
      </c>
      <c r="G1548" t="s">
        <v>659</v>
      </c>
      <c r="H1548" t="s">
        <v>2215</v>
      </c>
      <c r="I1548" t="s">
        <v>667</v>
      </c>
      <c r="J1548" t="s">
        <v>1670</v>
      </c>
      <c r="K1548" t="s">
        <v>1671</v>
      </c>
      <c r="L1548" t="s">
        <v>1672</v>
      </c>
      <c r="M1548" t="s">
        <v>38</v>
      </c>
      <c r="N1548" t="s">
        <v>668</v>
      </c>
      <c r="O1548" s="10">
        <v>534</v>
      </c>
      <c r="P1548" s="24">
        <v>5.41</v>
      </c>
      <c r="Q1548" t="s">
        <v>40</v>
      </c>
      <c r="R1548" s="2">
        <v>2598</v>
      </c>
      <c r="S1548" s="9">
        <v>98.78</v>
      </c>
      <c r="T1548" s="26">
        <v>5.99</v>
      </c>
      <c r="U1548" s="8">
        <v>591.69000000000005</v>
      </c>
      <c r="V1548" t="s">
        <v>2940</v>
      </c>
      <c r="W1548" t="s">
        <v>2007</v>
      </c>
      <c r="X1548" t="s">
        <v>42</v>
      </c>
      <c r="Y1548" t="s">
        <v>1740</v>
      </c>
      <c r="AA1548" s="1">
        <f t="shared" si="147"/>
        <v>45953</v>
      </c>
      <c r="AB1548" s="2">
        <f t="shared" si="148"/>
        <v>10</v>
      </c>
      <c r="AC1548" s="2">
        <f t="shared" si="149"/>
        <v>2025</v>
      </c>
      <c r="AD1548" s="2" t="str">
        <f>IFERROR(VLOOKUP(A1548,'Aux Área'!$A$4:$B$123,2,0),"-")</f>
        <v>APH</v>
      </c>
    </row>
    <row r="1549" spans="1:30" x14ac:dyDescent="0.3">
      <c r="A1549" t="s">
        <v>72</v>
      </c>
      <c r="B1549" t="s">
        <v>243</v>
      </c>
      <c r="C1549" t="s">
        <v>2941</v>
      </c>
      <c r="D1549" t="s">
        <v>95</v>
      </c>
      <c r="E1549" t="s">
        <v>96</v>
      </c>
      <c r="F1549" t="s">
        <v>73</v>
      </c>
      <c r="G1549" t="s">
        <v>1503</v>
      </c>
      <c r="H1549" t="s">
        <v>36</v>
      </c>
      <c r="I1549" t="s">
        <v>37</v>
      </c>
      <c r="J1549" t="s">
        <v>275</v>
      </c>
      <c r="K1549" t="s">
        <v>276</v>
      </c>
      <c r="L1549" t="s">
        <v>124</v>
      </c>
      <c r="M1549" t="s">
        <v>38</v>
      </c>
      <c r="N1549" t="s">
        <v>39</v>
      </c>
      <c r="O1549" s="23">
        <v>313</v>
      </c>
      <c r="P1549" s="9">
        <v>9.27</v>
      </c>
      <c r="Q1549" t="s">
        <v>40</v>
      </c>
      <c r="R1549">
        <v>17150</v>
      </c>
      <c r="S1549" s="9">
        <v>33.770000000000003</v>
      </c>
      <c r="T1549" s="26">
        <v>4.29</v>
      </c>
      <c r="U1549" s="8">
        <v>144.87</v>
      </c>
      <c r="V1549" t="s">
        <v>2942</v>
      </c>
      <c r="W1549" t="s">
        <v>2007</v>
      </c>
      <c r="X1549" t="s">
        <v>42</v>
      </c>
      <c r="Y1549" t="s">
        <v>1740</v>
      </c>
      <c r="AA1549" s="1">
        <f t="shared" si="147"/>
        <v>45953</v>
      </c>
      <c r="AB1549" s="2">
        <f t="shared" si="148"/>
        <v>10</v>
      </c>
      <c r="AC1549" s="2">
        <f t="shared" si="149"/>
        <v>2025</v>
      </c>
      <c r="AD1549" s="2" t="str">
        <f>IFERROR(VLOOKUP(A1549,'Aux Área'!$A$4:$B$123,2,0),"-")</f>
        <v>CONSERVA</v>
      </c>
    </row>
    <row r="1550" spans="1:30" x14ac:dyDescent="0.3">
      <c r="A1550" t="s">
        <v>2650</v>
      </c>
      <c r="B1550" t="s">
        <v>2651</v>
      </c>
      <c r="C1550" t="s">
        <v>2943</v>
      </c>
      <c r="D1550" t="s">
        <v>2944</v>
      </c>
      <c r="E1550" t="s">
        <v>2945</v>
      </c>
      <c r="F1550" t="s">
        <v>3605</v>
      </c>
      <c r="G1550" t="s">
        <v>1300</v>
      </c>
      <c r="H1550" t="s">
        <v>2635</v>
      </c>
      <c r="I1550" t="s">
        <v>37</v>
      </c>
      <c r="J1550" t="s">
        <v>241</v>
      </c>
      <c r="K1550" t="s">
        <v>242</v>
      </c>
      <c r="L1550" t="s">
        <v>110</v>
      </c>
      <c r="M1550" t="s">
        <v>38</v>
      </c>
      <c r="N1550" t="s">
        <v>39</v>
      </c>
      <c r="O1550" s="23">
        <v>359</v>
      </c>
      <c r="P1550" s="9">
        <v>7.42</v>
      </c>
      <c r="Q1550" t="s">
        <v>40</v>
      </c>
      <c r="R1550">
        <v>380</v>
      </c>
      <c r="S1550" s="9">
        <v>48.39</v>
      </c>
      <c r="T1550" s="26">
        <v>4.1900000000000004</v>
      </c>
      <c r="U1550" s="8">
        <v>202.77</v>
      </c>
      <c r="V1550" t="s">
        <v>41</v>
      </c>
      <c r="W1550" t="s">
        <v>2276</v>
      </c>
      <c r="X1550" t="s">
        <v>42</v>
      </c>
      <c r="Y1550" t="s">
        <v>1740</v>
      </c>
      <c r="AA1550" s="1">
        <f t="shared" si="147"/>
        <v>45953</v>
      </c>
      <c r="AB1550" s="2">
        <f t="shared" si="148"/>
        <v>10</v>
      </c>
      <c r="AC1550" s="2">
        <f t="shared" si="149"/>
        <v>2025</v>
      </c>
      <c r="AD1550" s="2" t="str">
        <f>IFERROR(VLOOKUP(A1550,'Aux Área'!$A$4:$B$123,2,0),"-")</f>
        <v>TI</v>
      </c>
    </row>
    <row r="1551" spans="1:30" x14ac:dyDescent="0.3">
      <c r="A1551" t="s">
        <v>68</v>
      </c>
      <c r="B1551" t="s">
        <v>296</v>
      </c>
      <c r="C1551" t="s">
        <v>2946</v>
      </c>
      <c r="D1551" t="s">
        <v>80</v>
      </c>
      <c r="E1551" t="s">
        <v>81</v>
      </c>
      <c r="F1551" t="s">
        <v>69</v>
      </c>
      <c r="G1551" t="s">
        <v>1503</v>
      </c>
      <c r="H1551" t="s">
        <v>36</v>
      </c>
      <c r="I1551" t="s">
        <v>37</v>
      </c>
      <c r="J1551" t="s">
        <v>147</v>
      </c>
      <c r="K1551" t="s">
        <v>148</v>
      </c>
      <c r="L1551" t="s">
        <v>84</v>
      </c>
      <c r="M1551" t="s">
        <v>38</v>
      </c>
      <c r="N1551" t="s">
        <v>39</v>
      </c>
      <c r="O1551" s="23">
        <v>454</v>
      </c>
      <c r="P1551" s="9">
        <v>11.66</v>
      </c>
      <c r="Q1551" t="s">
        <v>40</v>
      </c>
      <c r="R1551">
        <v>8927</v>
      </c>
      <c r="S1551" s="9">
        <v>38.950000000000003</v>
      </c>
      <c r="T1551" s="26">
        <v>5.24</v>
      </c>
      <c r="U1551" s="8">
        <v>204.1</v>
      </c>
      <c r="V1551" t="s">
        <v>112</v>
      </c>
      <c r="W1551" t="s">
        <v>2007</v>
      </c>
      <c r="X1551" t="s">
        <v>42</v>
      </c>
      <c r="Y1551" t="s">
        <v>1740</v>
      </c>
      <c r="AA1551" s="1">
        <f t="shared" si="147"/>
        <v>45953</v>
      </c>
      <c r="AB1551" s="2">
        <f t="shared" si="148"/>
        <v>10</v>
      </c>
      <c r="AC1551" s="2">
        <f t="shared" si="149"/>
        <v>2025</v>
      </c>
      <c r="AD1551" s="2" t="str">
        <f>IFERROR(VLOOKUP(A1551,'Aux Área'!$A$4:$B$123,2,0),"-")</f>
        <v>OPERAÇÃO</v>
      </c>
    </row>
    <row r="1552" spans="1:30" x14ac:dyDescent="0.3">
      <c r="A1552" t="s">
        <v>2278</v>
      </c>
      <c r="B1552" t="s">
        <v>2279</v>
      </c>
      <c r="C1552" t="s">
        <v>2947</v>
      </c>
      <c r="D1552" t="s">
        <v>2253</v>
      </c>
      <c r="E1552" t="s">
        <v>2254</v>
      </c>
      <c r="F1552" t="s">
        <v>2281</v>
      </c>
      <c r="G1552" t="s">
        <v>1135</v>
      </c>
      <c r="H1552" t="s">
        <v>2275</v>
      </c>
      <c r="I1552" t="s">
        <v>1497</v>
      </c>
      <c r="J1552" t="s">
        <v>165</v>
      </c>
      <c r="K1552" t="s">
        <v>166</v>
      </c>
      <c r="L1552" t="s">
        <v>167</v>
      </c>
      <c r="M1552" t="s">
        <v>38</v>
      </c>
      <c r="N1552" t="s">
        <v>39</v>
      </c>
      <c r="O1552" s="23">
        <v>484</v>
      </c>
      <c r="P1552" s="9">
        <v>9.43</v>
      </c>
      <c r="Q1552" t="s">
        <v>40</v>
      </c>
      <c r="R1552">
        <v>773</v>
      </c>
      <c r="S1552" s="9">
        <v>51.35</v>
      </c>
      <c r="T1552" s="26">
        <v>4.46</v>
      </c>
      <c r="U1552" s="8">
        <v>229.03</v>
      </c>
      <c r="V1552" t="s">
        <v>41</v>
      </c>
      <c r="W1552" t="s">
        <v>2276</v>
      </c>
      <c r="X1552" t="s">
        <v>42</v>
      </c>
      <c r="Y1552" t="s">
        <v>2277</v>
      </c>
      <c r="AA1552" s="1">
        <f t="shared" si="147"/>
        <v>45953</v>
      </c>
      <c r="AB1552" s="2">
        <f t="shared" si="148"/>
        <v>10</v>
      </c>
      <c r="AC1552" s="2">
        <f t="shared" si="149"/>
        <v>2025</v>
      </c>
      <c r="AD1552" s="2" t="str">
        <f>IFERROR(VLOOKUP(A1552,'Aux Área'!$A$4:$B$123,2,0),"-")</f>
        <v>INSPEÇÃO</v>
      </c>
    </row>
    <row r="1553" spans="1:30" x14ac:dyDescent="0.3">
      <c r="A1553" t="s">
        <v>64</v>
      </c>
      <c r="B1553" t="s">
        <v>332</v>
      </c>
      <c r="C1553" t="s">
        <v>2948</v>
      </c>
      <c r="D1553" t="s">
        <v>127</v>
      </c>
      <c r="E1553" t="s">
        <v>128</v>
      </c>
      <c r="F1553" t="s">
        <v>65</v>
      </c>
      <c r="G1553" t="s">
        <v>1500</v>
      </c>
      <c r="H1553" t="s">
        <v>36</v>
      </c>
      <c r="I1553" t="s">
        <v>37</v>
      </c>
      <c r="J1553" t="s">
        <v>776</v>
      </c>
      <c r="K1553" t="s">
        <v>777</v>
      </c>
      <c r="L1553" t="s">
        <v>207</v>
      </c>
      <c r="M1553" t="s">
        <v>38</v>
      </c>
      <c r="N1553" t="s">
        <v>39</v>
      </c>
      <c r="O1553" s="23">
        <v>405</v>
      </c>
      <c r="P1553" s="9">
        <v>10.220000000000001</v>
      </c>
      <c r="Q1553" t="s">
        <v>40</v>
      </c>
      <c r="R1553">
        <v>24390</v>
      </c>
      <c r="S1553" s="9">
        <v>39.64</v>
      </c>
      <c r="T1553" s="26">
        <v>4.2569999999999997</v>
      </c>
      <c r="U1553" s="8">
        <v>168.75</v>
      </c>
      <c r="V1553" t="s">
        <v>41</v>
      </c>
      <c r="W1553" t="s">
        <v>2007</v>
      </c>
      <c r="X1553" t="s">
        <v>42</v>
      </c>
      <c r="Y1553" t="s">
        <v>1740</v>
      </c>
      <c r="AA1553" s="1">
        <f t="shared" si="147"/>
        <v>45953</v>
      </c>
      <c r="AB1553" s="2">
        <f t="shared" si="148"/>
        <v>10</v>
      </c>
      <c r="AC1553" s="2">
        <f t="shared" si="149"/>
        <v>2025</v>
      </c>
      <c r="AD1553" s="2" t="str">
        <f>IFERROR(VLOOKUP(A1553,'Aux Área'!$A$4:$B$123,2,0),"-")</f>
        <v>ENGENHARIA</v>
      </c>
    </row>
    <row r="1554" spans="1:30" x14ac:dyDescent="0.3">
      <c r="A1554" t="s">
        <v>58</v>
      </c>
      <c r="B1554" t="s">
        <v>250</v>
      </c>
      <c r="C1554" t="s">
        <v>2949</v>
      </c>
      <c r="D1554" t="s">
        <v>87</v>
      </c>
      <c r="E1554" t="s">
        <v>88</v>
      </c>
      <c r="F1554" t="s">
        <v>59</v>
      </c>
      <c r="G1554" t="s">
        <v>1500</v>
      </c>
      <c r="H1554" t="s">
        <v>36</v>
      </c>
      <c r="I1554" t="s">
        <v>37</v>
      </c>
      <c r="J1554" t="s">
        <v>2950</v>
      </c>
      <c r="K1554" t="s">
        <v>2951</v>
      </c>
      <c r="L1554" t="s">
        <v>181</v>
      </c>
      <c r="M1554" t="s">
        <v>38</v>
      </c>
      <c r="N1554" t="s">
        <v>39</v>
      </c>
      <c r="O1554" s="23">
        <v>275</v>
      </c>
      <c r="P1554" s="9">
        <v>7.72</v>
      </c>
      <c r="Q1554" t="s">
        <v>40</v>
      </c>
      <c r="R1554">
        <v>46333</v>
      </c>
      <c r="S1554" s="9">
        <v>35.64</v>
      </c>
      <c r="T1554" s="26">
        <v>4.84</v>
      </c>
      <c r="U1554" s="8">
        <v>172.49</v>
      </c>
      <c r="V1554" t="s">
        <v>41</v>
      </c>
      <c r="W1554" t="s">
        <v>2007</v>
      </c>
      <c r="X1554" t="s">
        <v>42</v>
      </c>
      <c r="Y1554" t="s">
        <v>1740</v>
      </c>
      <c r="AA1554" s="1">
        <f t="shared" si="147"/>
        <v>45953</v>
      </c>
      <c r="AB1554" s="2">
        <f t="shared" si="148"/>
        <v>10</v>
      </c>
      <c r="AC1554" s="2">
        <f t="shared" si="149"/>
        <v>2025</v>
      </c>
      <c r="AD1554" s="2" t="str">
        <f>IFERROR(VLOOKUP(A1554,'Aux Área'!$A$4:$B$123,2,0),"-")</f>
        <v>CONSERVA</v>
      </c>
    </row>
    <row r="1555" spans="1:30" x14ac:dyDescent="0.3">
      <c r="A1555" t="s">
        <v>2314</v>
      </c>
      <c r="B1555" t="s">
        <v>2315</v>
      </c>
      <c r="C1555" t="s">
        <v>2952</v>
      </c>
      <c r="D1555" t="s">
        <v>2160</v>
      </c>
      <c r="E1555" t="s">
        <v>2161</v>
      </c>
      <c r="F1555" t="s">
        <v>2317</v>
      </c>
      <c r="G1555" t="s">
        <v>1300</v>
      </c>
      <c r="H1555" t="s">
        <v>1301</v>
      </c>
      <c r="I1555" t="s">
        <v>839</v>
      </c>
      <c r="J1555" t="s">
        <v>237</v>
      </c>
      <c r="K1555" t="s">
        <v>238</v>
      </c>
      <c r="L1555" t="s">
        <v>110</v>
      </c>
      <c r="M1555" t="s">
        <v>38</v>
      </c>
      <c r="N1555" t="s">
        <v>39</v>
      </c>
      <c r="O1555" s="23">
        <v>347</v>
      </c>
      <c r="P1555" s="9">
        <v>7.94</v>
      </c>
      <c r="Q1555" t="s">
        <v>40</v>
      </c>
      <c r="R1555">
        <v>1881</v>
      </c>
      <c r="S1555" s="9">
        <v>43.69</v>
      </c>
      <c r="T1555" s="26">
        <v>4.1909999999999998</v>
      </c>
      <c r="U1555" s="8">
        <v>183.1</v>
      </c>
      <c r="V1555" t="s">
        <v>41</v>
      </c>
      <c r="W1555" t="s">
        <v>2276</v>
      </c>
      <c r="X1555" t="s">
        <v>42</v>
      </c>
      <c r="Y1555" t="s">
        <v>2277</v>
      </c>
      <c r="AA1555" s="1">
        <f t="shared" si="147"/>
        <v>45953</v>
      </c>
      <c r="AB1555" s="2">
        <f t="shared" si="148"/>
        <v>10</v>
      </c>
      <c r="AC1555" s="2">
        <f t="shared" si="149"/>
        <v>2025</v>
      </c>
      <c r="AD1555" s="2" t="str">
        <f>IFERROR(VLOOKUP(A1555,'Aux Área'!$A$4:$B$123,2,0),"-")</f>
        <v>INSPEÇÃO</v>
      </c>
    </row>
    <row r="1556" spans="1:30" x14ac:dyDescent="0.3">
      <c r="A1556" t="s">
        <v>60</v>
      </c>
      <c r="B1556" t="s">
        <v>614</v>
      </c>
      <c r="C1556" t="s">
        <v>2953</v>
      </c>
      <c r="D1556" t="s">
        <v>1206</v>
      </c>
      <c r="E1556" t="s">
        <v>1207</v>
      </c>
      <c r="F1556" t="s">
        <v>61</v>
      </c>
      <c r="G1556" t="s">
        <v>1500</v>
      </c>
      <c r="H1556" t="s">
        <v>36</v>
      </c>
      <c r="I1556" t="s">
        <v>37</v>
      </c>
      <c r="J1556" t="s">
        <v>165</v>
      </c>
      <c r="K1556" t="s">
        <v>166</v>
      </c>
      <c r="L1556" t="s">
        <v>167</v>
      </c>
      <c r="M1556" t="s">
        <v>38</v>
      </c>
      <c r="N1556" t="s">
        <v>39</v>
      </c>
      <c r="O1556" s="23">
        <v>303</v>
      </c>
      <c r="P1556" s="9">
        <v>10.81</v>
      </c>
      <c r="Q1556" t="s">
        <v>40</v>
      </c>
      <c r="R1556">
        <v>15038</v>
      </c>
      <c r="S1556" s="9">
        <v>28.02</v>
      </c>
      <c r="T1556" s="26">
        <v>4.4610000000000003</v>
      </c>
      <c r="U1556" s="8">
        <v>125</v>
      </c>
      <c r="V1556" t="s">
        <v>112</v>
      </c>
      <c r="W1556" t="s">
        <v>2007</v>
      </c>
      <c r="X1556" t="s">
        <v>42</v>
      </c>
      <c r="Y1556" t="s">
        <v>1740</v>
      </c>
      <c r="AA1556" s="1">
        <f t="shared" si="147"/>
        <v>45953</v>
      </c>
      <c r="AB1556" s="2">
        <f t="shared" si="148"/>
        <v>10</v>
      </c>
      <c r="AC1556" s="2">
        <f t="shared" si="149"/>
        <v>2025</v>
      </c>
      <c r="AD1556" s="2" t="str">
        <f>IFERROR(VLOOKUP(A1556,'Aux Área'!$A$4:$B$123,2,0),"-")</f>
        <v>QSMS</v>
      </c>
    </row>
    <row r="1557" spans="1:30" x14ac:dyDescent="0.3">
      <c r="A1557" t="s">
        <v>2655</v>
      </c>
      <c r="B1557" t="s">
        <v>2656</v>
      </c>
      <c r="C1557" t="s">
        <v>2954</v>
      </c>
      <c r="D1557" t="s">
        <v>1619</v>
      </c>
      <c r="E1557" t="s">
        <v>1620</v>
      </c>
      <c r="F1557" t="s">
        <v>5979</v>
      </c>
      <c r="G1557" t="s">
        <v>1635</v>
      </c>
      <c r="H1557" t="s">
        <v>2635</v>
      </c>
      <c r="I1557" t="s">
        <v>37</v>
      </c>
      <c r="J1557" t="s">
        <v>275</v>
      </c>
      <c r="K1557" t="s">
        <v>276</v>
      </c>
      <c r="L1557" t="s">
        <v>124</v>
      </c>
      <c r="M1557" t="s">
        <v>38</v>
      </c>
      <c r="N1557" t="s">
        <v>39</v>
      </c>
      <c r="O1557" s="23">
        <v>458</v>
      </c>
      <c r="P1557" s="9">
        <v>10.130000000000001</v>
      </c>
      <c r="Q1557" t="s">
        <v>40</v>
      </c>
      <c r="R1557">
        <v>1221</v>
      </c>
      <c r="S1557" s="9">
        <v>45.23</v>
      </c>
      <c r="T1557" s="26">
        <v>4.29</v>
      </c>
      <c r="U1557" s="8">
        <v>194.04</v>
      </c>
      <c r="V1557" t="s">
        <v>2955</v>
      </c>
      <c r="W1557" t="s">
        <v>2276</v>
      </c>
      <c r="X1557" t="s">
        <v>42</v>
      </c>
      <c r="Y1557" t="s">
        <v>1740</v>
      </c>
      <c r="AA1557" s="1">
        <f t="shared" si="147"/>
        <v>45953</v>
      </c>
      <c r="AB1557" s="2">
        <f t="shared" si="148"/>
        <v>10</v>
      </c>
      <c r="AC1557" s="2">
        <f t="shared" si="149"/>
        <v>2025</v>
      </c>
      <c r="AD1557" s="2" t="str">
        <f>IFERROR(VLOOKUP(A1557,'Aux Área'!$A$4:$B$123,2,0),"-")</f>
        <v>TI</v>
      </c>
    </row>
    <row r="1558" spans="1:30" x14ac:dyDescent="0.3">
      <c r="A1558" t="s">
        <v>76</v>
      </c>
      <c r="B1558" t="s">
        <v>380</v>
      </c>
      <c r="C1558" t="s">
        <v>2956</v>
      </c>
      <c r="D1558" t="s">
        <v>382</v>
      </c>
      <c r="E1558" t="s">
        <v>383</v>
      </c>
      <c r="F1558" t="s">
        <v>77</v>
      </c>
      <c r="G1558" t="s">
        <v>1500</v>
      </c>
      <c r="H1558" t="s">
        <v>36</v>
      </c>
      <c r="I1558" t="s">
        <v>37</v>
      </c>
      <c r="J1558" t="s">
        <v>165</v>
      </c>
      <c r="K1558" t="s">
        <v>166</v>
      </c>
      <c r="L1558" t="s">
        <v>167</v>
      </c>
      <c r="M1558" t="s">
        <v>38</v>
      </c>
      <c r="N1558" t="s">
        <v>39</v>
      </c>
      <c r="O1558" s="23">
        <v>309</v>
      </c>
      <c r="P1558" s="9">
        <v>10.3</v>
      </c>
      <c r="Q1558" t="s">
        <v>40</v>
      </c>
      <c r="R1558">
        <v>32799</v>
      </c>
      <c r="S1558" s="9">
        <v>30</v>
      </c>
      <c r="T1558" s="26">
        <v>4.46</v>
      </c>
      <c r="U1558" s="8">
        <v>133.80000000000001</v>
      </c>
      <c r="V1558" t="s">
        <v>41</v>
      </c>
      <c r="W1558" t="s">
        <v>2007</v>
      </c>
      <c r="X1558" t="s">
        <v>42</v>
      </c>
      <c r="Y1558" t="s">
        <v>1740</v>
      </c>
      <c r="AA1558" s="1">
        <f t="shared" si="147"/>
        <v>45953</v>
      </c>
      <c r="AB1558" s="2">
        <f t="shared" si="148"/>
        <v>10</v>
      </c>
      <c r="AC1558" s="2">
        <f t="shared" si="149"/>
        <v>2025</v>
      </c>
      <c r="AD1558" s="2" t="str">
        <f>IFERROR(VLOOKUP(A1558,'Aux Área'!$A$4:$B$123,2,0),"-")</f>
        <v>QSMS</v>
      </c>
    </row>
    <row r="1559" spans="1:30" x14ac:dyDescent="0.3">
      <c r="A1559" t="s">
        <v>48</v>
      </c>
      <c r="B1559" t="s">
        <v>288</v>
      </c>
      <c r="C1559" t="s">
        <v>2957</v>
      </c>
      <c r="D1559" t="s">
        <v>132</v>
      </c>
      <c r="E1559" t="s">
        <v>133</v>
      </c>
      <c r="F1559" t="s">
        <v>49</v>
      </c>
      <c r="G1559" t="s">
        <v>1500</v>
      </c>
      <c r="H1559" t="s">
        <v>36</v>
      </c>
      <c r="I1559" t="s">
        <v>37</v>
      </c>
      <c r="J1559" t="s">
        <v>275</v>
      </c>
      <c r="K1559" t="s">
        <v>276</v>
      </c>
      <c r="L1559" t="s">
        <v>124</v>
      </c>
      <c r="M1559" t="s">
        <v>38</v>
      </c>
      <c r="N1559" t="s">
        <v>39</v>
      </c>
      <c r="O1559" s="23">
        <v>477</v>
      </c>
      <c r="P1559" s="9">
        <v>11.76</v>
      </c>
      <c r="Q1559" t="s">
        <v>40</v>
      </c>
      <c r="R1559">
        <v>13930</v>
      </c>
      <c r="S1559" s="9">
        <v>40.56</v>
      </c>
      <c r="T1559" s="26">
        <v>4.29</v>
      </c>
      <c r="U1559" s="8">
        <v>174</v>
      </c>
      <c r="V1559" t="s">
        <v>2958</v>
      </c>
      <c r="W1559" t="s">
        <v>2007</v>
      </c>
      <c r="X1559" t="s">
        <v>42</v>
      </c>
      <c r="Y1559" t="s">
        <v>1740</v>
      </c>
      <c r="AA1559" s="1">
        <f t="shared" si="147"/>
        <v>45953</v>
      </c>
      <c r="AB1559" s="2">
        <f t="shared" si="148"/>
        <v>10</v>
      </c>
      <c r="AC1559" s="2">
        <f t="shared" si="149"/>
        <v>2025</v>
      </c>
      <c r="AD1559" s="2" t="str">
        <f>IFERROR(VLOOKUP(A1559,'Aux Área'!$A$4:$B$123,2,0),"-")</f>
        <v>ENGENHARIA</v>
      </c>
    </row>
    <row r="1560" spans="1:30" x14ac:dyDescent="0.3">
      <c r="A1560" t="s">
        <v>662</v>
      </c>
      <c r="B1560" t="s">
        <v>183</v>
      </c>
      <c r="C1560" t="s">
        <v>2959</v>
      </c>
      <c r="D1560" t="s">
        <v>1568</v>
      </c>
      <c r="E1560" t="s">
        <v>1569</v>
      </c>
      <c r="F1560" t="s">
        <v>653</v>
      </c>
      <c r="G1560" t="s">
        <v>1495</v>
      </c>
      <c r="H1560" t="s">
        <v>1571</v>
      </c>
      <c r="I1560" t="s">
        <v>1497</v>
      </c>
      <c r="J1560" t="s">
        <v>231</v>
      </c>
      <c r="K1560" t="s">
        <v>232</v>
      </c>
      <c r="L1560" t="s">
        <v>217</v>
      </c>
      <c r="M1560" t="s">
        <v>38</v>
      </c>
      <c r="N1560" t="s">
        <v>668</v>
      </c>
      <c r="O1560" s="23">
        <v>0</v>
      </c>
      <c r="P1560" s="9">
        <v>0</v>
      </c>
      <c r="Q1560" t="s">
        <v>40</v>
      </c>
      <c r="R1560">
        <v>0</v>
      </c>
      <c r="S1560" s="9">
        <v>98.09</v>
      </c>
      <c r="T1560" s="26">
        <v>5.99</v>
      </c>
      <c r="U1560" s="8">
        <v>587.59</v>
      </c>
      <c r="V1560" t="s">
        <v>2960</v>
      </c>
      <c r="W1560" t="s">
        <v>652</v>
      </c>
      <c r="X1560" t="s">
        <v>42</v>
      </c>
      <c r="Y1560" t="s">
        <v>653</v>
      </c>
      <c r="AA1560" s="1">
        <f t="shared" si="147"/>
        <v>45953</v>
      </c>
      <c r="AB1560" s="2">
        <f t="shared" si="148"/>
        <v>10</v>
      </c>
      <c r="AC1560" s="2">
        <f t="shared" si="149"/>
        <v>2025</v>
      </c>
      <c r="AD1560" s="2" t="str">
        <f>IFERROR(VLOOKUP(A1560,'Aux Área'!$A$4:$B$123,2,0),"-")</f>
        <v>SÃO PEDRO</v>
      </c>
    </row>
    <row r="1561" spans="1:30" x14ac:dyDescent="0.3">
      <c r="A1561" t="s">
        <v>662</v>
      </c>
      <c r="C1561" t="s">
        <v>2959</v>
      </c>
      <c r="F1561" t="s">
        <v>15689</v>
      </c>
      <c r="K1561" t="s">
        <v>232</v>
      </c>
      <c r="N1561" t="s">
        <v>15690</v>
      </c>
      <c r="O1561" s="23">
        <v>0</v>
      </c>
      <c r="P1561" s="23">
        <v>0</v>
      </c>
      <c r="Q1561" t="s">
        <v>40</v>
      </c>
      <c r="R1561">
        <v>0</v>
      </c>
      <c r="S1561">
        <v>8.01</v>
      </c>
      <c r="U1561" s="8">
        <v>26.44</v>
      </c>
      <c r="W1561" t="s">
        <v>652</v>
      </c>
      <c r="X1561" t="s">
        <v>42</v>
      </c>
      <c r="Y1561" t="s">
        <v>653</v>
      </c>
      <c r="AA1561" s="1">
        <f>IFERROR(DATEVALUE(C1561),"-")</f>
        <v>45953</v>
      </c>
      <c r="AB1561" s="2">
        <f>IFERROR(MONTH(AA1561),"-")</f>
        <v>10</v>
      </c>
      <c r="AC1561" s="2">
        <f>IFERROR(YEAR(AA1561),"-")</f>
        <v>2025</v>
      </c>
      <c r="AD1561" s="2" t="str">
        <f>IFERROR(VLOOKUP(A1561,'Aux Área'!$A$4:$B$123,2,0),"-")</f>
        <v>SÃO PEDRO</v>
      </c>
    </row>
    <row r="1562" spans="1:30" x14ac:dyDescent="0.3">
      <c r="A1562" t="s">
        <v>2189</v>
      </c>
      <c r="B1562" t="s">
        <v>2190</v>
      </c>
      <c r="C1562" t="s">
        <v>2961</v>
      </c>
      <c r="D1562" t="s">
        <v>391</v>
      </c>
      <c r="E1562" t="s">
        <v>392</v>
      </c>
      <c r="F1562" t="s">
        <v>2192</v>
      </c>
      <c r="G1562" t="s">
        <v>1135</v>
      </c>
      <c r="H1562" t="s">
        <v>2185</v>
      </c>
      <c r="I1562" t="s">
        <v>2186</v>
      </c>
      <c r="J1562" t="s">
        <v>165</v>
      </c>
      <c r="K1562" t="s">
        <v>166</v>
      </c>
      <c r="L1562" t="s">
        <v>167</v>
      </c>
      <c r="M1562" t="s">
        <v>38</v>
      </c>
      <c r="N1562" t="s">
        <v>668</v>
      </c>
      <c r="O1562" s="23">
        <v>729</v>
      </c>
      <c r="P1562" s="9">
        <v>10.55</v>
      </c>
      <c r="Q1562" t="s">
        <v>40</v>
      </c>
      <c r="R1562">
        <v>2805</v>
      </c>
      <c r="S1562" s="9">
        <v>69.12</v>
      </c>
      <c r="T1562" s="26">
        <v>6.24</v>
      </c>
      <c r="U1562" s="8">
        <v>431.31</v>
      </c>
      <c r="V1562" t="s">
        <v>112</v>
      </c>
      <c r="W1562" t="s">
        <v>2007</v>
      </c>
      <c r="X1562" t="s">
        <v>42</v>
      </c>
      <c r="Y1562" t="s">
        <v>2188</v>
      </c>
      <c r="AA1562" s="1">
        <f t="shared" ref="AA1562:AA1599" si="150">DATEVALUE(C1562)</f>
        <v>45953</v>
      </c>
      <c r="AB1562" s="2">
        <f t="shared" ref="AB1562:AB1599" si="151">MONTH(AA1562)</f>
        <v>10</v>
      </c>
      <c r="AC1562" s="2">
        <f t="shared" ref="AC1562:AC1599" si="152">YEAR(AA1562)</f>
        <v>2025</v>
      </c>
      <c r="AD1562" s="2" t="str">
        <f>IFERROR(VLOOKUP(A1562,'Aux Área'!$A$4:$B$123,2,0),"-")</f>
        <v>INSPEÇÃO</v>
      </c>
    </row>
    <row r="1563" spans="1:30" x14ac:dyDescent="0.3">
      <c r="A1563" t="s">
        <v>52</v>
      </c>
      <c r="B1563" t="s">
        <v>1449</v>
      </c>
      <c r="C1563" t="s">
        <v>2962</v>
      </c>
      <c r="D1563" t="s">
        <v>2253</v>
      </c>
      <c r="E1563" t="s">
        <v>2254</v>
      </c>
      <c r="F1563" t="s">
        <v>53</v>
      </c>
      <c r="G1563" t="s">
        <v>1500</v>
      </c>
      <c r="H1563" t="s">
        <v>36</v>
      </c>
      <c r="I1563" t="s">
        <v>37</v>
      </c>
      <c r="J1563" t="s">
        <v>165</v>
      </c>
      <c r="K1563" t="s">
        <v>166</v>
      </c>
      <c r="L1563" t="s">
        <v>167</v>
      </c>
      <c r="M1563" t="s">
        <v>38</v>
      </c>
      <c r="N1563" t="s">
        <v>39</v>
      </c>
      <c r="O1563" s="23">
        <v>166</v>
      </c>
      <c r="P1563" s="9">
        <v>9.32</v>
      </c>
      <c r="Q1563" t="s">
        <v>40</v>
      </c>
      <c r="R1563">
        <v>25048</v>
      </c>
      <c r="S1563" s="9">
        <v>17.82</v>
      </c>
      <c r="T1563" s="26">
        <v>4.4619999999999997</v>
      </c>
      <c r="U1563" s="8">
        <v>79.510000000000005</v>
      </c>
      <c r="V1563" t="s">
        <v>41</v>
      </c>
      <c r="W1563" t="s">
        <v>2007</v>
      </c>
      <c r="X1563" t="s">
        <v>42</v>
      </c>
      <c r="Y1563" t="s">
        <v>1740</v>
      </c>
      <c r="AA1563" s="1">
        <f t="shared" si="150"/>
        <v>45953</v>
      </c>
      <c r="AB1563" s="2">
        <f t="shared" si="151"/>
        <v>10</v>
      </c>
      <c r="AC1563" s="2">
        <f t="shared" si="152"/>
        <v>2025</v>
      </c>
      <c r="AD1563" s="2" t="str">
        <f>IFERROR(VLOOKUP(A1563,'Aux Área'!$A$4:$B$123,2,0),"-")</f>
        <v>OPERAÇÃO</v>
      </c>
    </row>
    <row r="1564" spans="1:30" x14ac:dyDescent="0.3">
      <c r="A1564" t="s">
        <v>2472</v>
      </c>
      <c r="B1564" t="s">
        <v>2473</v>
      </c>
      <c r="C1564" t="s">
        <v>2963</v>
      </c>
      <c r="D1564" t="s">
        <v>2468</v>
      </c>
      <c r="E1564" t="s">
        <v>2469</v>
      </c>
      <c r="F1564" t="s">
        <v>2475</v>
      </c>
      <c r="G1564" t="s">
        <v>659</v>
      </c>
      <c r="H1564" t="s">
        <v>2215</v>
      </c>
      <c r="I1564" t="s">
        <v>667</v>
      </c>
      <c r="J1564" t="s">
        <v>89</v>
      </c>
      <c r="K1564" t="s">
        <v>90</v>
      </c>
      <c r="L1564" t="s">
        <v>91</v>
      </c>
      <c r="M1564" t="s">
        <v>38</v>
      </c>
      <c r="N1564" t="s">
        <v>668</v>
      </c>
      <c r="O1564" s="10">
        <v>406</v>
      </c>
      <c r="P1564" s="24">
        <v>1.62</v>
      </c>
      <c r="Q1564" t="s">
        <v>40</v>
      </c>
      <c r="R1564" s="2">
        <v>1194</v>
      </c>
      <c r="S1564" s="9">
        <v>99.85</v>
      </c>
      <c r="T1564" s="26">
        <v>5.89</v>
      </c>
      <c r="U1564" s="8">
        <v>588.12</v>
      </c>
      <c r="V1564" t="s">
        <v>2964</v>
      </c>
      <c r="W1564" t="s">
        <v>2007</v>
      </c>
      <c r="X1564" t="s">
        <v>42</v>
      </c>
      <c r="Y1564" t="s">
        <v>1740</v>
      </c>
      <c r="AA1564" s="1">
        <f t="shared" si="150"/>
        <v>45953</v>
      </c>
      <c r="AB1564" s="2">
        <f t="shared" si="151"/>
        <v>10</v>
      </c>
      <c r="AC1564" s="2">
        <f t="shared" si="152"/>
        <v>2025</v>
      </c>
      <c r="AD1564" s="2" t="str">
        <f>IFERROR(VLOOKUP(A1564,'Aux Área'!$A$4:$B$123,2,0),"-")</f>
        <v>APH</v>
      </c>
    </row>
    <row r="1565" spans="1:30" x14ac:dyDescent="0.3">
      <c r="A1565" t="s">
        <v>54</v>
      </c>
      <c r="B1565" t="s">
        <v>319</v>
      </c>
      <c r="C1565" t="s">
        <v>2965</v>
      </c>
      <c r="D1565" t="s">
        <v>1480</v>
      </c>
      <c r="E1565" t="s">
        <v>1481</v>
      </c>
      <c r="F1565" t="s">
        <v>55</v>
      </c>
      <c r="G1565" t="s">
        <v>1500</v>
      </c>
      <c r="H1565" t="s">
        <v>36</v>
      </c>
      <c r="I1565" t="s">
        <v>37</v>
      </c>
      <c r="J1565" t="s">
        <v>1681</v>
      </c>
      <c r="K1565" t="s">
        <v>1682</v>
      </c>
      <c r="L1565" t="s">
        <v>141</v>
      </c>
      <c r="M1565" t="s">
        <v>38</v>
      </c>
      <c r="N1565" t="s">
        <v>39</v>
      </c>
      <c r="O1565" s="23">
        <v>437</v>
      </c>
      <c r="P1565" s="9">
        <v>10.65</v>
      </c>
      <c r="Q1565" t="s">
        <v>40</v>
      </c>
      <c r="R1565">
        <v>21531</v>
      </c>
      <c r="S1565" s="9">
        <v>41.03</v>
      </c>
      <c r="T1565" s="26">
        <v>4.6399999999999997</v>
      </c>
      <c r="U1565" s="8">
        <v>190.37</v>
      </c>
      <c r="V1565" t="s">
        <v>41</v>
      </c>
      <c r="W1565" t="s">
        <v>2007</v>
      </c>
      <c r="X1565" t="s">
        <v>42</v>
      </c>
      <c r="Y1565" t="s">
        <v>1740</v>
      </c>
      <c r="AA1565" s="1">
        <f t="shared" si="150"/>
        <v>45953</v>
      </c>
      <c r="AB1565" s="2">
        <f t="shared" si="151"/>
        <v>10</v>
      </c>
      <c r="AC1565" s="2">
        <f t="shared" si="152"/>
        <v>2025</v>
      </c>
      <c r="AD1565" s="2" t="str">
        <f>IFERROR(VLOOKUP(A1565,'Aux Área'!$A$4:$B$123,2,0),"-")</f>
        <v>ENGENHARIA</v>
      </c>
    </row>
    <row r="1566" spans="1:30" x14ac:dyDescent="0.3">
      <c r="A1566" t="s">
        <v>58</v>
      </c>
      <c r="B1566" t="s">
        <v>250</v>
      </c>
      <c r="C1566" t="s">
        <v>2966</v>
      </c>
      <c r="D1566" t="s">
        <v>87</v>
      </c>
      <c r="E1566" t="s">
        <v>88</v>
      </c>
      <c r="F1566" t="s">
        <v>59</v>
      </c>
      <c r="G1566" t="s">
        <v>1500</v>
      </c>
      <c r="H1566" t="s">
        <v>36</v>
      </c>
      <c r="I1566" t="s">
        <v>37</v>
      </c>
      <c r="J1566" t="s">
        <v>356</v>
      </c>
      <c r="K1566" t="s">
        <v>357</v>
      </c>
      <c r="L1566" t="s">
        <v>124</v>
      </c>
      <c r="M1566" t="s">
        <v>38</v>
      </c>
      <c r="N1566" t="s">
        <v>39</v>
      </c>
      <c r="O1566" s="23">
        <v>270</v>
      </c>
      <c r="P1566" s="9">
        <v>6.08</v>
      </c>
      <c r="Q1566" t="s">
        <v>40</v>
      </c>
      <c r="R1566">
        <v>46603</v>
      </c>
      <c r="S1566" s="9">
        <v>44.38</v>
      </c>
      <c r="T1566" s="26">
        <v>4.3899999999999997</v>
      </c>
      <c r="U1566" s="8">
        <v>194.85</v>
      </c>
      <c r="V1566" t="s">
        <v>2967</v>
      </c>
      <c r="W1566" t="s">
        <v>2007</v>
      </c>
      <c r="X1566" t="s">
        <v>42</v>
      </c>
      <c r="Y1566" t="s">
        <v>1740</v>
      </c>
      <c r="AA1566" s="1">
        <f t="shared" si="150"/>
        <v>45953</v>
      </c>
      <c r="AB1566" s="2">
        <f t="shared" si="151"/>
        <v>10</v>
      </c>
      <c r="AC1566" s="2">
        <f t="shared" si="152"/>
        <v>2025</v>
      </c>
      <c r="AD1566" s="2" t="str">
        <f>IFERROR(VLOOKUP(A1566,'Aux Área'!$A$4:$B$123,2,0),"-")</f>
        <v>CONSERVA</v>
      </c>
    </row>
    <row r="1567" spans="1:30" x14ac:dyDescent="0.3">
      <c r="A1567" t="s">
        <v>2087</v>
      </c>
      <c r="B1567" t="s">
        <v>2088</v>
      </c>
      <c r="C1567" t="s">
        <v>2968</v>
      </c>
      <c r="D1567" t="s">
        <v>1948</v>
      </c>
      <c r="E1567" t="s">
        <v>1949</v>
      </c>
      <c r="F1567" t="s">
        <v>653</v>
      </c>
      <c r="G1567" t="s">
        <v>659</v>
      </c>
      <c r="H1567" t="s">
        <v>660</v>
      </c>
      <c r="I1567" t="s">
        <v>661</v>
      </c>
      <c r="J1567" t="s">
        <v>409</v>
      </c>
      <c r="K1567" t="s">
        <v>410</v>
      </c>
      <c r="L1567" t="s">
        <v>141</v>
      </c>
      <c r="M1567" t="s">
        <v>38</v>
      </c>
      <c r="N1567" t="s">
        <v>638</v>
      </c>
      <c r="O1567" s="23">
        <v>0</v>
      </c>
      <c r="P1567" s="9">
        <v>0</v>
      </c>
      <c r="Q1567" t="s">
        <v>40</v>
      </c>
      <c r="R1567">
        <v>0</v>
      </c>
      <c r="S1567" s="9">
        <v>75.58</v>
      </c>
      <c r="T1567" s="26">
        <v>5.99</v>
      </c>
      <c r="U1567" s="8">
        <v>452.76</v>
      </c>
      <c r="V1567" t="s">
        <v>2969</v>
      </c>
      <c r="W1567" t="s">
        <v>652</v>
      </c>
      <c r="X1567" t="s">
        <v>42</v>
      </c>
      <c r="Y1567" t="s">
        <v>653</v>
      </c>
      <c r="AA1567" s="1">
        <f t="shared" si="150"/>
        <v>45953</v>
      </c>
      <c r="AB1567" s="2">
        <f t="shared" si="151"/>
        <v>10</v>
      </c>
      <c r="AC1567" s="2">
        <f t="shared" si="152"/>
        <v>2025</v>
      </c>
      <c r="AD1567" s="2" t="str">
        <f>IFERROR(VLOOKUP(A1567,'Aux Área'!$A$4:$B$123,2,0),"-")</f>
        <v>SÃO PEDRO</v>
      </c>
    </row>
    <row r="1568" spans="1:30" x14ac:dyDescent="0.3">
      <c r="A1568" t="s">
        <v>2208</v>
      </c>
      <c r="B1568" t="s">
        <v>2544</v>
      </c>
      <c r="C1568" t="s">
        <v>2970</v>
      </c>
      <c r="D1568" t="s">
        <v>2468</v>
      </c>
      <c r="E1568" t="s">
        <v>2469</v>
      </c>
      <c r="F1568" t="s">
        <v>2210</v>
      </c>
      <c r="G1568" t="s">
        <v>1135</v>
      </c>
      <c r="H1568" t="s">
        <v>2211</v>
      </c>
      <c r="I1568" t="s">
        <v>37</v>
      </c>
      <c r="J1568" t="s">
        <v>175</v>
      </c>
      <c r="K1568" t="s">
        <v>176</v>
      </c>
      <c r="L1568" t="s">
        <v>177</v>
      </c>
      <c r="M1568" t="s">
        <v>38</v>
      </c>
      <c r="N1568" t="s">
        <v>668</v>
      </c>
      <c r="O1568" s="23">
        <v>241</v>
      </c>
      <c r="P1568" s="9">
        <v>6.82</v>
      </c>
      <c r="Q1568" t="s">
        <v>40</v>
      </c>
      <c r="R1568">
        <v>2680</v>
      </c>
      <c r="S1568" s="9">
        <v>35.36</v>
      </c>
      <c r="T1568" s="26">
        <v>6.19</v>
      </c>
      <c r="U1568" s="8">
        <v>218.87</v>
      </c>
      <c r="V1568" t="s">
        <v>112</v>
      </c>
      <c r="W1568" t="s">
        <v>2007</v>
      </c>
      <c r="X1568" t="s">
        <v>42</v>
      </c>
      <c r="Y1568" t="s">
        <v>1740</v>
      </c>
      <c r="AA1568" s="1">
        <f t="shared" si="150"/>
        <v>45953</v>
      </c>
      <c r="AB1568" s="2">
        <f t="shared" si="151"/>
        <v>10</v>
      </c>
      <c r="AC1568" s="2">
        <f t="shared" si="152"/>
        <v>2025</v>
      </c>
      <c r="AD1568" s="2" t="str">
        <f>IFERROR(VLOOKUP(A1568,'Aux Área'!$A$4:$B$123,2,0),"-")</f>
        <v>APH</v>
      </c>
    </row>
    <row r="1569" spans="1:30" x14ac:dyDescent="0.3">
      <c r="A1569" t="s">
        <v>1295</v>
      </c>
      <c r="B1569" t="s">
        <v>1753</v>
      </c>
      <c r="C1569" t="s">
        <v>2971</v>
      </c>
      <c r="D1569" t="s">
        <v>1297</v>
      </c>
      <c r="E1569" t="s">
        <v>2221</v>
      </c>
      <c r="F1569" t="s">
        <v>1299</v>
      </c>
      <c r="G1569" t="s">
        <v>1135</v>
      </c>
      <c r="H1569" t="s">
        <v>1301</v>
      </c>
      <c r="I1569" t="s">
        <v>839</v>
      </c>
      <c r="J1569" t="s">
        <v>1475</v>
      </c>
      <c r="K1569" t="s">
        <v>203</v>
      </c>
      <c r="L1569" t="s">
        <v>124</v>
      </c>
      <c r="M1569" t="s">
        <v>38</v>
      </c>
      <c r="N1569" t="s">
        <v>39</v>
      </c>
      <c r="O1569" s="23">
        <v>0</v>
      </c>
      <c r="P1569" s="23">
        <v>0</v>
      </c>
      <c r="Q1569" t="s">
        <v>40</v>
      </c>
      <c r="R1569" t="s">
        <v>15244</v>
      </c>
      <c r="S1569" s="9">
        <v>51.44</v>
      </c>
      <c r="T1569" s="26">
        <v>4.09</v>
      </c>
      <c r="U1569" s="8">
        <v>210.4</v>
      </c>
      <c r="V1569" t="s">
        <v>2972</v>
      </c>
      <c r="W1569" t="s">
        <v>2007</v>
      </c>
      <c r="X1569" t="s">
        <v>42</v>
      </c>
      <c r="Y1569" t="s">
        <v>1740</v>
      </c>
      <c r="AA1569" s="1">
        <f t="shared" si="150"/>
        <v>45953</v>
      </c>
      <c r="AB1569" s="2">
        <f t="shared" si="151"/>
        <v>10</v>
      </c>
      <c r="AC1569" s="2">
        <f t="shared" si="152"/>
        <v>2025</v>
      </c>
      <c r="AD1569" s="2" t="str">
        <f>IFERROR(VLOOKUP(A1569,'Aux Área'!$A$4:$B$123,2,0),"-")</f>
        <v>LUCCA JR - OP</v>
      </c>
    </row>
    <row r="1570" spans="1:30" x14ac:dyDescent="0.3">
      <c r="A1570" t="s">
        <v>30</v>
      </c>
      <c r="B1570" t="s">
        <v>453</v>
      </c>
      <c r="C1570" t="s">
        <v>2973</v>
      </c>
      <c r="D1570" t="s">
        <v>224</v>
      </c>
      <c r="E1570" t="s">
        <v>225</v>
      </c>
      <c r="F1570" t="s">
        <v>34</v>
      </c>
      <c r="G1570" t="s">
        <v>1500</v>
      </c>
      <c r="H1570" t="s">
        <v>36</v>
      </c>
      <c r="I1570" t="s">
        <v>37</v>
      </c>
      <c r="J1570" t="s">
        <v>516</v>
      </c>
      <c r="K1570" t="s">
        <v>517</v>
      </c>
      <c r="L1570" t="s">
        <v>84</v>
      </c>
      <c r="M1570" t="s">
        <v>38</v>
      </c>
      <c r="N1570" t="s">
        <v>39</v>
      </c>
      <c r="O1570" s="23">
        <v>406</v>
      </c>
      <c r="P1570" s="9">
        <v>10.14</v>
      </c>
      <c r="Q1570" t="s">
        <v>40</v>
      </c>
      <c r="R1570">
        <v>10682</v>
      </c>
      <c r="S1570" s="9">
        <v>40.03</v>
      </c>
      <c r="T1570" s="26">
        <v>4.87</v>
      </c>
      <c r="U1570" s="8">
        <v>194.95</v>
      </c>
      <c r="V1570" t="s">
        <v>41</v>
      </c>
      <c r="W1570" t="s">
        <v>2007</v>
      </c>
      <c r="X1570" t="s">
        <v>42</v>
      </c>
      <c r="Y1570" t="s">
        <v>1740</v>
      </c>
      <c r="AA1570" s="1">
        <f t="shared" si="150"/>
        <v>45953</v>
      </c>
      <c r="AB1570" s="2">
        <f t="shared" si="151"/>
        <v>10</v>
      </c>
      <c r="AC1570" s="2">
        <f t="shared" si="152"/>
        <v>2025</v>
      </c>
      <c r="AD1570" s="2" t="str">
        <f>IFERROR(VLOOKUP(A1570,'Aux Área'!$A$4:$B$123,2,0),"-")</f>
        <v>OPERAÇÃO</v>
      </c>
    </row>
    <row r="1571" spans="1:30" x14ac:dyDescent="0.3">
      <c r="A1571" t="s">
        <v>2318</v>
      </c>
      <c r="B1571" t="s">
        <v>2733</v>
      </c>
      <c r="C1571" t="s">
        <v>2974</v>
      </c>
      <c r="D1571" t="s">
        <v>958</v>
      </c>
      <c r="E1571" t="s">
        <v>959</v>
      </c>
      <c r="F1571" t="s">
        <v>4203</v>
      </c>
      <c r="G1571" t="s">
        <v>1135</v>
      </c>
      <c r="H1571" t="s">
        <v>2185</v>
      </c>
      <c r="I1571" t="s">
        <v>2186</v>
      </c>
      <c r="J1571" t="s">
        <v>241</v>
      </c>
      <c r="K1571" t="s">
        <v>242</v>
      </c>
      <c r="L1571" t="s">
        <v>110</v>
      </c>
      <c r="M1571" t="s">
        <v>38</v>
      </c>
      <c r="N1571" t="s">
        <v>668</v>
      </c>
      <c r="O1571" s="23">
        <v>611</v>
      </c>
      <c r="P1571" s="9">
        <v>9.86</v>
      </c>
      <c r="Q1571" t="s">
        <v>40</v>
      </c>
      <c r="R1571">
        <v>4670</v>
      </c>
      <c r="S1571" s="9">
        <v>61.97</v>
      </c>
      <c r="T1571" s="26">
        <v>5.89</v>
      </c>
      <c r="U1571" s="8">
        <v>365</v>
      </c>
      <c r="V1571" t="s">
        <v>41</v>
      </c>
      <c r="W1571" t="s">
        <v>2007</v>
      </c>
      <c r="X1571" t="s">
        <v>42</v>
      </c>
      <c r="Y1571" t="s">
        <v>2188</v>
      </c>
      <c r="AA1571" s="1">
        <f t="shared" si="150"/>
        <v>45954</v>
      </c>
      <c r="AB1571" s="2">
        <f t="shared" si="151"/>
        <v>10</v>
      </c>
      <c r="AC1571" s="2">
        <f t="shared" si="152"/>
        <v>2025</v>
      </c>
      <c r="AD1571" s="2" t="str">
        <f>IFERROR(VLOOKUP(A1571,'Aux Área'!$A$4:$B$123,2,0),"-")</f>
        <v>INSPEÇÃO</v>
      </c>
    </row>
    <row r="1572" spans="1:30" x14ac:dyDescent="0.3">
      <c r="A1572" t="s">
        <v>2314</v>
      </c>
      <c r="B1572" t="s">
        <v>2315</v>
      </c>
      <c r="C1572" t="s">
        <v>2975</v>
      </c>
      <c r="D1572" t="s">
        <v>2160</v>
      </c>
      <c r="E1572" t="s">
        <v>2161</v>
      </c>
      <c r="F1572" t="s">
        <v>2317</v>
      </c>
      <c r="G1572" t="s">
        <v>1300</v>
      </c>
      <c r="H1572" t="s">
        <v>1301</v>
      </c>
      <c r="I1572" t="s">
        <v>839</v>
      </c>
      <c r="J1572" t="s">
        <v>275</v>
      </c>
      <c r="K1572" t="s">
        <v>276</v>
      </c>
      <c r="L1572" t="s">
        <v>124</v>
      </c>
      <c r="M1572" t="s">
        <v>38</v>
      </c>
      <c r="N1572" t="s">
        <v>39</v>
      </c>
      <c r="O1572" s="23">
        <v>283</v>
      </c>
      <c r="P1572" s="9">
        <v>9.09</v>
      </c>
      <c r="Q1572" t="s">
        <v>40</v>
      </c>
      <c r="R1572">
        <v>2164</v>
      </c>
      <c r="S1572" s="9">
        <v>31.13</v>
      </c>
      <c r="T1572" s="26">
        <v>4.29</v>
      </c>
      <c r="U1572" s="8">
        <v>133.55000000000001</v>
      </c>
      <c r="V1572" t="s">
        <v>2976</v>
      </c>
      <c r="W1572" t="s">
        <v>2276</v>
      </c>
      <c r="X1572" t="s">
        <v>42</v>
      </c>
      <c r="Y1572" t="s">
        <v>2277</v>
      </c>
      <c r="AA1572" s="1">
        <f t="shared" si="150"/>
        <v>45954</v>
      </c>
      <c r="AB1572" s="2">
        <f t="shared" si="151"/>
        <v>10</v>
      </c>
      <c r="AC1572" s="2">
        <f t="shared" si="152"/>
        <v>2025</v>
      </c>
      <c r="AD1572" s="2" t="str">
        <f>IFERROR(VLOOKUP(A1572,'Aux Área'!$A$4:$B$123,2,0),"-")</f>
        <v>INSPEÇÃO</v>
      </c>
    </row>
    <row r="1573" spans="1:30" x14ac:dyDescent="0.3">
      <c r="A1573" t="s">
        <v>1785</v>
      </c>
      <c r="B1573" t="s">
        <v>1786</v>
      </c>
      <c r="C1573" t="s">
        <v>2977</v>
      </c>
      <c r="D1573" t="s">
        <v>1850</v>
      </c>
      <c r="E1573" t="s">
        <v>1851</v>
      </c>
      <c r="F1573" t="s">
        <v>653</v>
      </c>
      <c r="G1573" t="s">
        <v>1495</v>
      </c>
      <c r="H1573" t="s">
        <v>1788</v>
      </c>
      <c r="I1573" t="s">
        <v>839</v>
      </c>
      <c r="J1573" t="s">
        <v>172</v>
      </c>
      <c r="K1573" t="s">
        <v>173</v>
      </c>
      <c r="L1573" t="s">
        <v>124</v>
      </c>
      <c r="M1573" t="s">
        <v>38</v>
      </c>
      <c r="N1573" t="s">
        <v>638</v>
      </c>
      <c r="O1573" s="23">
        <v>0</v>
      </c>
      <c r="P1573" s="9">
        <v>0</v>
      </c>
      <c r="Q1573" t="s">
        <v>40</v>
      </c>
      <c r="R1573">
        <v>0</v>
      </c>
      <c r="S1573" s="9">
        <v>150</v>
      </c>
      <c r="T1573" s="26">
        <v>5.99</v>
      </c>
      <c r="U1573" s="8">
        <v>898.5</v>
      </c>
      <c r="V1573" t="s">
        <v>2617</v>
      </c>
      <c r="W1573" t="s">
        <v>652</v>
      </c>
      <c r="X1573" t="s">
        <v>42</v>
      </c>
      <c r="Y1573" t="s">
        <v>653</v>
      </c>
      <c r="AA1573" s="1">
        <f t="shared" si="150"/>
        <v>45954</v>
      </c>
      <c r="AB1573" s="2">
        <f t="shared" si="151"/>
        <v>10</v>
      </c>
      <c r="AC1573" s="2">
        <f t="shared" si="152"/>
        <v>2025</v>
      </c>
      <c r="AD1573" s="2" t="str">
        <f>IFERROR(VLOOKUP(A1573,'Aux Área'!$A$4:$B$123,2,0),"-")</f>
        <v>SÃO PEDRO</v>
      </c>
    </row>
    <row r="1574" spans="1:30" x14ac:dyDescent="0.3">
      <c r="A1574" t="s">
        <v>62</v>
      </c>
      <c r="B1574" t="s">
        <v>1455</v>
      </c>
      <c r="C1574" t="s">
        <v>2978</v>
      </c>
      <c r="D1574" t="s">
        <v>120</v>
      </c>
      <c r="E1574" t="s">
        <v>121</v>
      </c>
      <c r="F1574" t="s">
        <v>63</v>
      </c>
      <c r="G1574" t="s">
        <v>1500</v>
      </c>
      <c r="H1574" t="s">
        <v>36</v>
      </c>
      <c r="I1574" t="s">
        <v>37</v>
      </c>
      <c r="J1574" t="s">
        <v>172</v>
      </c>
      <c r="K1574" t="s">
        <v>173</v>
      </c>
      <c r="L1574" t="s">
        <v>124</v>
      </c>
      <c r="M1574" t="s">
        <v>38</v>
      </c>
      <c r="N1574" t="s">
        <v>39</v>
      </c>
      <c r="O1574" s="23">
        <v>306</v>
      </c>
      <c r="P1574" s="9">
        <v>9.51</v>
      </c>
      <c r="Q1574" t="s">
        <v>40</v>
      </c>
      <c r="R1574">
        <v>37316</v>
      </c>
      <c r="S1574" s="9">
        <v>32.159999999999997</v>
      </c>
      <c r="T1574" s="26">
        <v>3.99</v>
      </c>
      <c r="U1574" s="8">
        <v>128.32</v>
      </c>
      <c r="V1574" t="s">
        <v>971</v>
      </c>
      <c r="W1574" t="s">
        <v>2007</v>
      </c>
      <c r="X1574" t="s">
        <v>42</v>
      </c>
      <c r="Y1574" t="s">
        <v>1740</v>
      </c>
      <c r="AA1574" s="1">
        <f t="shared" si="150"/>
        <v>45954</v>
      </c>
      <c r="AB1574" s="2">
        <f t="shared" si="151"/>
        <v>10</v>
      </c>
      <c r="AC1574" s="2">
        <f t="shared" si="152"/>
        <v>2025</v>
      </c>
      <c r="AD1574" s="2" t="str">
        <f>IFERROR(VLOOKUP(A1574,'Aux Área'!$A$4:$B$123,2,0),"-")</f>
        <v>CONSERVA</v>
      </c>
    </row>
    <row r="1575" spans="1:30" x14ac:dyDescent="0.3">
      <c r="A1575" t="s">
        <v>68</v>
      </c>
      <c r="B1575" t="s">
        <v>296</v>
      </c>
      <c r="C1575" t="s">
        <v>2979</v>
      </c>
      <c r="D1575" t="s">
        <v>80</v>
      </c>
      <c r="E1575" t="s">
        <v>81</v>
      </c>
      <c r="F1575" t="s">
        <v>69</v>
      </c>
      <c r="G1575" t="s">
        <v>1503</v>
      </c>
      <c r="H1575" t="s">
        <v>36</v>
      </c>
      <c r="I1575" t="s">
        <v>37</v>
      </c>
      <c r="J1575" t="s">
        <v>2387</v>
      </c>
      <c r="K1575" t="s">
        <v>2388</v>
      </c>
      <c r="L1575" t="s">
        <v>870</v>
      </c>
      <c r="M1575" t="s">
        <v>38</v>
      </c>
      <c r="N1575" t="s">
        <v>39</v>
      </c>
      <c r="O1575" s="23">
        <v>439</v>
      </c>
      <c r="P1575" s="9">
        <v>12.09</v>
      </c>
      <c r="Q1575" t="s">
        <v>40</v>
      </c>
      <c r="R1575">
        <v>9366</v>
      </c>
      <c r="S1575" s="9">
        <v>36.32</v>
      </c>
      <c r="T1575" s="26">
        <v>4.0910000000000002</v>
      </c>
      <c r="U1575" s="8">
        <v>148.58000000000001</v>
      </c>
      <c r="V1575" t="s">
        <v>112</v>
      </c>
      <c r="W1575" t="s">
        <v>2007</v>
      </c>
      <c r="X1575" t="s">
        <v>42</v>
      </c>
      <c r="Y1575" t="s">
        <v>1740</v>
      </c>
      <c r="AA1575" s="1">
        <f t="shared" si="150"/>
        <v>45954</v>
      </c>
      <c r="AB1575" s="2">
        <f t="shared" si="151"/>
        <v>10</v>
      </c>
      <c r="AC1575" s="2">
        <f t="shared" si="152"/>
        <v>2025</v>
      </c>
      <c r="AD1575" s="2" t="str">
        <f>IFERROR(VLOOKUP(A1575,'Aux Área'!$A$4:$B$123,2,0),"-")</f>
        <v>OPERAÇÃO</v>
      </c>
    </row>
    <row r="1576" spans="1:30" x14ac:dyDescent="0.3">
      <c r="A1576" t="s">
        <v>2664</v>
      </c>
      <c r="B1576" t="s">
        <v>2665</v>
      </c>
      <c r="C1576" t="s">
        <v>2980</v>
      </c>
      <c r="D1576" t="s">
        <v>2468</v>
      </c>
      <c r="E1576" t="s">
        <v>2469</v>
      </c>
      <c r="F1576" t="s">
        <v>2667</v>
      </c>
      <c r="G1576" t="s">
        <v>659</v>
      </c>
      <c r="H1576" t="s">
        <v>2215</v>
      </c>
      <c r="I1576" t="s">
        <v>667</v>
      </c>
      <c r="J1576" t="s">
        <v>97</v>
      </c>
      <c r="K1576" t="s">
        <v>98</v>
      </c>
      <c r="L1576" t="s">
        <v>84</v>
      </c>
      <c r="M1576" t="s">
        <v>38</v>
      </c>
      <c r="N1576" t="s">
        <v>668</v>
      </c>
      <c r="O1576" s="23">
        <v>580</v>
      </c>
      <c r="P1576" s="9">
        <v>6.85</v>
      </c>
      <c r="Q1576" t="s">
        <v>40</v>
      </c>
      <c r="R1576">
        <v>2614</v>
      </c>
      <c r="S1576" s="9">
        <v>84.64</v>
      </c>
      <c r="T1576" s="26">
        <v>6.05</v>
      </c>
      <c r="U1576" s="8">
        <v>512.07000000000005</v>
      </c>
      <c r="V1576" t="s">
        <v>2981</v>
      </c>
      <c r="W1576" t="s">
        <v>2007</v>
      </c>
      <c r="X1576" t="s">
        <v>42</v>
      </c>
      <c r="Y1576" t="s">
        <v>1740</v>
      </c>
      <c r="AA1576" s="1">
        <f t="shared" si="150"/>
        <v>45954</v>
      </c>
      <c r="AB1576" s="2">
        <f t="shared" si="151"/>
        <v>10</v>
      </c>
      <c r="AC1576" s="2">
        <f t="shared" si="152"/>
        <v>2025</v>
      </c>
      <c r="AD1576" s="2" t="str">
        <f>IFERROR(VLOOKUP(A1576,'Aux Área'!$A$4:$B$123,2,0),"-")</f>
        <v>APH</v>
      </c>
    </row>
    <row r="1577" spans="1:30" x14ac:dyDescent="0.3">
      <c r="A1577" t="s">
        <v>64</v>
      </c>
      <c r="B1577" t="s">
        <v>332</v>
      </c>
      <c r="C1577" t="s">
        <v>2982</v>
      </c>
      <c r="D1577" t="s">
        <v>127</v>
      </c>
      <c r="E1577" t="s">
        <v>128</v>
      </c>
      <c r="F1577" t="s">
        <v>65</v>
      </c>
      <c r="G1577" t="s">
        <v>1500</v>
      </c>
      <c r="H1577" t="s">
        <v>36</v>
      </c>
      <c r="I1577" t="s">
        <v>37</v>
      </c>
      <c r="J1577" t="s">
        <v>89</v>
      </c>
      <c r="K1577" t="s">
        <v>90</v>
      </c>
      <c r="L1577" t="s">
        <v>91</v>
      </c>
      <c r="M1577" t="s">
        <v>38</v>
      </c>
      <c r="N1577" t="s">
        <v>39</v>
      </c>
      <c r="O1577" s="23">
        <v>358</v>
      </c>
      <c r="P1577" s="9">
        <v>10.15</v>
      </c>
      <c r="Q1577" t="s">
        <v>40</v>
      </c>
      <c r="R1577">
        <v>24748</v>
      </c>
      <c r="S1577" s="9">
        <v>35.270000000000003</v>
      </c>
      <c r="T1577" s="26">
        <v>4.49</v>
      </c>
      <c r="U1577" s="8">
        <v>158.36000000000001</v>
      </c>
      <c r="V1577" t="s">
        <v>2983</v>
      </c>
      <c r="W1577" t="s">
        <v>2007</v>
      </c>
      <c r="X1577" t="s">
        <v>42</v>
      </c>
      <c r="Y1577" t="s">
        <v>1740</v>
      </c>
      <c r="AA1577" s="1">
        <f t="shared" si="150"/>
        <v>45954</v>
      </c>
      <c r="AB1577" s="2">
        <f t="shared" si="151"/>
        <v>10</v>
      </c>
      <c r="AC1577" s="2">
        <f t="shared" si="152"/>
        <v>2025</v>
      </c>
      <c r="AD1577" s="2" t="str">
        <f>IFERROR(VLOOKUP(A1577,'Aux Área'!$A$4:$B$123,2,0),"-")</f>
        <v>ENGENHARIA</v>
      </c>
    </row>
    <row r="1578" spans="1:30" x14ac:dyDescent="0.3">
      <c r="A1578" t="s">
        <v>2655</v>
      </c>
      <c r="B1578" t="s">
        <v>2656</v>
      </c>
      <c r="C1578" t="s">
        <v>2984</v>
      </c>
      <c r="D1578" t="s">
        <v>1619</v>
      </c>
      <c r="E1578" t="s">
        <v>1620</v>
      </c>
      <c r="F1578" t="s">
        <v>5979</v>
      </c>
      <c r="G1578" t="s">
        <v>1635</v>
      </c>
      <c r="H1578" t="s">
        <v>2635</v>
      </c>
      <c r="I1578" t="s">
        <v>37</v>
      </c>
      <c r="J1578" t="s">
        <v>188</v>
      </c>
      <c r="K1578" t="s">
        <v>189</v>
      </c>
      <c r="L1578" t="s">
        <v>190</v>
      </c>
      <c r="M1578" t="s">
        <v>38</v>
      </c>
      <c r="N1578" t="s">
        <v>39</v>
      </c>
      <c r="O1578" s="23">
        <v>222</v>
      </c>
      <c r="P1578" s="9">
        <v>10.42</v>
      </c>
      <c r="Q1578" t="s">
        <v>40</v>
      </c>
      <c r="R1578">
        <v>1443</v>
      </c>
      <c r="S1578" s="9">
        <v>21.3</v>
      </c>
      <c r="T1578" s="26">
        <v>4.3899999999999997</v>
      </c>
      <c r="U1578" s="8">
        <v>93.51</v>
      </c>
      <c r="V1578" t="s">
        <v>41</v>
      </c>
      <c r="W1578" t="s">
        <v>2276</v>
      </c>
      <c r="X1578" t="s">
        <v>42</v>
      </c>
      <c r="Y1578" t="s">
        <v>1740</v>
      </c>
      <c r="AA1578" s="1">
        <f t="shared" si="150"/>
        <v>45954</v>
      </c>
      <c r="AB1578" s="2">
        <f t="shared" si="151"/>
        <v>10</v>
      </c>
      <c r="AC1578" s="2">
        <f t="shared" si="152"/>
        <v>2025</v>
      </c>
      <c r="AD1578" s="2" t="str">
        <f>IFERROR(VLOOKUP(A1578,'Aux Área'!$A$4:$B$123,2,0),"-")</f>
        <v>TI</v>
      </c>
    </row>
    <row r="1579" spans="1:30" x14ac:dyDescent="0.3">
      <c r="A1579" t="s">
        <v>76</v>
      </c>
      <c r="B1579" t="s">
        <v>380</v>
      </c>
      <c r="C1579" t="s">
        <v>2985</v>
      </c>
      <c r="D1579" t="s">
        <v>382</v>
      </c>
      <c r="E1579" t="s">
        <v>383</v>
      </c>
      <c r="F1579" t="s">
        <v>77</v>
      </c>
      <c r="G1579" t="s">
        <v>1500</v>
      </c>
      <c r="H1579" t="s">
        <v>36</v>
      </c>
      <c r="I1579" t="s">
        <v>37</v>
      </c>
      <c r="J1579" t="s">
        <v>1665</v>
      </c>
      <c r="K1579" t="s">
        <v>1666</v>
      </c>
      <c r="L1579" t="s">
        <v>301</v>
      </c>
      <c r="M1579" t="s">
        <v>38</v>
      </c>
      <c r="N1579" t="s">
        <v>39</v>
      </c>
      <c r="O1579" s="23">
        <v>340</v>
      </c>
      <c r="P1579" s="9">
        <v>11.58</v>
      </c>
      <c r="Q1579" t="s">
        <v>40</v>
      </c>
      <c r="R1579">
        <v>33139</v>
      </c>
      <c r="S1579" s="9">
        <v>29.36</v>
      </c>
      <c r="T1579" s="26">
        <v>4.1900000000000004</v>
      </c>
      <c r="U1579" s="8">
        <v>123.02</v>
      </c>
      <c r="V1579" t="s">
        <v>2986</v>
      </c>
      <c r="W1579" t="s">
        <v>2007</v>
      </c>
      <c r="X1579" t="s">
        <v>42</v>
      </c>
      <c r="Y1579" t="s">
        <v>1740</v>
      </c>
      <c r="AA1579" s="1">
        <f t="shared" si="150"/>
        <v>45954</v>
      </c>
      <c r="AB1579" s="2">
        <f t="shared" si="151"/>
        <v>10</v>
      </c>
      <c r="AC1579" s="2">
        <f t="shared" si="152"/>
        <v>2025</v>
      </c>
      <c r="AD1579" s="2" t="str">
        <f>IFERROR(VLOOKUP(A1579,'Aux Área'!$A$4:$B$123,2,0),"-")</f>
        <v>QSMS</v>
      </c>
    </row>
    <row r="1580" spans="1:30" x14ac:dyDescent="0.3">
      <c r="A1580" t="s">
        <v>2306</v>
      </c>
      <c r="B1580" t="s">
        <v>2307</v>
      </c>
      <c r="C1580" t="s">
        <v>2987</v>
      </c>
      <c r="D1580" t="s">
        <v>958</v>
      </c>
      <c r="E1580" t="s">
        <v>959</v>
      </c>
      <c r="F1580" t="s">
        <v>2309</v>
      </c>
      <c r="G1580" t="s">
        <v>1135</v>
      </c>
      <c r="H1580" t="s">
        <v>2275</v>
      </c>
      <c r="I1580" t="s">
        <v>1497</v>
      </c>
      <c r="J1580" t="s">
        <v>89</v>
      </c>
      <c r="K1580" t="s">
        <v>90</v>
      </c>
      <c r="L1580" t="s">
        <v>91</v>
      </c>
      <c r="M1580" t="s">
        <v>38</v>
      </c>
      <c r="N1580" t="s">
        <v>39</v>
      </c>
      <c r="O1580" s="23">
        <v>231</v>
      </c>
      <c r="P1580" s="9">
        <v>4.6399999999999997</v>
      </c>
      <c r="Q1580" t="s">
        <v>40</v>
      </c>
      <c r="R1580">
        <v>324</v>
      </c>
      <c r="S1580" s="9">
        <v>49.8</v>
      </c>
      <c r="T1580" s="26">
        <v>4.29</v>
      </c>
      <c r="U1580" s="8">
        <v>213.64</v>
      </c>
      <c r="V1580" t="s">
        <v>2988</v>
      </c>
      <c r="W1580" t="s">
        <v>2276</v>
      </c>
      <c r="X1580" t="s">
        <v>42</v>
      </c>
      <c r="Y1580" t="s">
        <v>2277</v>
      </c>
      <c r="AA1580" s="1">
        <f t="shared" si="150"/>
        <v>45954</v>
      </c>
      <c r="AB1580" s="2">
        <f t="shared" si="151"/>
        <v>10</v>
      </c>
      <c r="AC1580" s="2">
        <f t="shared" si="152"/>
        <v>2025</v>
      </c>
      <c r="AD1580" s="2" t="str">
        <f>IFERROR(VLOOKUP(A1580,'Aux Área'!$A$4:$B$123,2,0),"-")</f>
        <v>INSPEÇÃO</v>
      </c>
    </row>
    <row r="1581" spans="1:30" x14ac:dyDescent="0.3">
      <c r="A1581" t="s">
        <v>58</v>
      </c>
      <c r="B1581" t="s">
        <v>250</v>
      </c>
      <c r="C1581" t="s">
        <v>2989</v>
      </c>
      <c r="D1581" t="s">
        <v>87</v>
      </c>
      <c r="E1581" t="s">
        <v>88</v>
      </c>
      <c r="F1581" t="s">
        <v>59</v>
      </c>
      <c r="G1581" t="s">
        <v>1500</v>
      </c>
      <c r="H1581" t="s">
        <v>36</v>
      </c>
      <c r="I1581" t="s">
        <v>37</v>
      </c>
      <c r="J1581" t="s">
        <v>237</v>
      </c>
      <c r="K1581" t="s">
        <v>238</v>
      </c>
      <c r="L1581" t="s">
        <v>110</v>
      </c>
      <c r="M1581" t="s">
        <v>38</v>
      </c>
      <c r="N1581" t="s">
        <v>39</v>
      </c>
      <c r="O1581" s="23">
        <v>236</v>
      </c>
      <c r="P1581" s="9">
        <v>6.81</v>
      </c>
      <c r="Q1581" t="s">
        <v>40</v>
      </c>
      <c r="R1581">
        <v>46839</v>
      </c>
      <c r="S1581" s="9">
        <v>34.67</v>
      </c>
      <c r="T1581" s="26">
        <v>4.1900000000000004</v>
      </c>
      <c r="U1581" s="8">
        <v>145.27000000000001</v>
      </c>
      <c r="V1581" t="s">
        <v>41</v>
      </c>
      <c r="W1581" t="s">
        <v>2007</v>
      </c>
      <c r="X1581" t="s">
        <v>42</v>
      </c>
      <c r="Y1581" t="s">
        <v>1740</v>
      </c>
      <c r="AA1581" s="1">
        <f t="shared" si="150"/>
        <v>45954</v>
      </c>
      <c r="AB1581" s="2">
        <f t="shared" si="151"/>
        <v>10</v>
      </c>
      <c r="AC1581" s="2">
        <f t="shared" si="152"/>
        <v>2025</v>
      </c>
      <c r="AD1581" s="2" t="str">
        <f>IFERROR(VLOOKUP(A1581,'Aux Área'!$A$4:$B$123,2,0),"-")</f>
        <v>CONSERVA</v>
      </c>
    </row>
    <row r="1582" spans="1:30" x14ac:dyDescent="0.3">
      <c r="A1582" t="s">
        <v>46</v>
      </c>
      <c r="B1582" t="s">
        <v>458</v>
      </c>
      <c r="C1582" t="s">
        <v>2990</v>
      </c>
      <c r="D1582" t="s">
        <v>729</v>
      </c>
      <c r="E1582" t="s">
        <v>730</v>
      </c>
      <c r="F1582" t="s">
        <v>5185</v>
      </c>
      <c r="G1582" t="s">
        <v>1503</v>
      </c>
      <c r="H1582" t="s">
        <v>36</v>
      </c>
      <c r="I1582" t="s">
        <v>37</v>
      </c>
      <c r="J1582" t="s">
        <v>237</v>
      </c>
      <c r="K1582" t="s">
        <v>238</v>
      </c>
      <c r="L1582" t="s">
        <v>110</v>
      </c>
      <c r="M1582" t="s">
        <v>38</v>
      </c>
      <c r="N1582" t="s">
        <v>39</v>
      </c>
      <c r="O1582" s="23">
        <v>317</v>
      </c>
      <c r="P1582" s="9">
        <v>9.06</v>
      </c>
      <c r="Q1582" t="s">
        <v>40</v>
      </c>
      <c r="R1582">
        <v>21123</v>
      </c>
      <c r="S1582" s="9">
        <v>35</v>
      </c>
      <c r="T1582" s="26">
        <v>4.1900000000000004</v>
      </c>
      <c r="U1582" s="8">
        <v>146.65</v>
      </c>
      <c r="V1582" t="s">
        <v>41</v>
      </c>
      <c r="W1582" t="s">
        <v>2007</v>
      </c>
      <c r="X1582" t="s">
        <v>42</v>
      </c>
      <c r="Y1582" t="s">
        <v>1740</v>
      </c>
      <c r="AA1582" s="1">
        <f t="shared" si="150"/>
        <v>45954</v>
      </c>
      <c r="AB1582" s="2">
        <f t="shared" si="151"/>
        <v>10</v>
      </c>
      <c r="AC1582" s="2">
        <f t="shared" si="152"/>
        <v>2025</v>
      </c>
      <c r="AD1582" s="2" t="str">
        <f>IFERROR(VLOOKUP(A1582,'Aux Área'!$A$4:$B$123,2,0),"-")</f>
        <v>FACILITIES</v>
      </c>
    </row>
    <row r="1583" spans="1:30" x14ac:dyDescent="0.3">
      <c r="A1583" t="s">
        <v>2477</v>
      </c>
      <c r="B1583" t="s">
        <v>2478</v>
      </c>
      <c r="C1583" t="s">
        <v>2991</v>
      </c>
      <c r="D1583" t="s">
        <v>2992</v>
      </c>
      <c r="E1583" t="s">
        <v>2993</v>
      </c>
      <c r="F1583" t="s">
        <v>2480</v>
      </c>
      <c r="G1583" t="s">
        <v>659</v>
      </c>
      <c r="H1583" t="s">
        <v>2215</v>
      </c>
      <c r="I1583" t="s">
        <v>667</v>
      </c>
      <c r="J1583" t="s">
        <v>188</v>
      </c>
      <c r="K1583" t="s">
        <v>189</v>
      </c>
      <c r="L1583" t="s">
        <v>190</v>
      </c>
      <c r="M1583" t="s">
        <v>38</v>
      </c>
      <c r="N1583" t="s">
        <v>668</v>
      </c>
      <c r="O1583" s="23">
        <v>602</v>
      </c>
      <c r="P1583" s="9">
        <v>6.2</v>
      </c>
      <c r="Q1583" t="s">
        <v>40</v>
      </c>
      <c r="R1583">
        <v>2302</v>
      </c>
      <c r="S1583" s="9">
        <v>97.09</v>
      </c>
      <c r="T1583" s="26">
        <v>6.39</v>
      </c>
      <c r="U1583" s="8">
        <v>620.41</v>
      </c>
      <c r="V1583" t="s">
        <v>112</v>
      </c>
      <c r="W1583" t="s">
        <v>2007</v>
      </c>
      <c r="X1583" t="s">
        <v>42</v>
      </c>
      <c r="Y1583" t="s">
        <v>1740</v>
      </c>
      <c r="AA1583" s="1">
        <f t="shared" si="150"/>
        <v>45954</v>
      </c>
      <c r="AB1583" s="2">
        <f t="shared" si="151"/>
        <v>10</v>
      </c>
      <c r="AC1583" s="2">
        <f t="shared" si="152"/>
        <v>2025</v>
      </c>
      <c r="AD1583" s="2" t="str">
        <f>IFERROR(VLOOKUP(A1583,'Aux Área'!$A$4:$B$123,2,0),"-")</f>
        <v>APH</v>
      </c>
    </row>
    <row r="1584" spans="1:30" x14ac:dyDescent="0.3">
      <c r="A1584" t="s">
        <v>68</v>
      </c>
      <c r="B1584" t="s">
        <v>296</v>
      </c>
      <c r="C1584" t="s">
        <v>2994</v>
      </c>
      <c r="D1584" t="s">
        <v>80</v>
      </c>
      <c r="E1584" t="s">
        <v>81</v>
      </c>
      <c r="F1584" t="s">
        <v>69</v>
      </c>
      <c r="G1584" t="s">
        <v>1503</v>
      </c>
      <c r="H1584" t="s">
        <v>36</v>
      </c>
      <c r="I1584" t="s">
        <v>37</v>
      </c>
      <c r="J1584" t="s">
        <v>237</v>
      </c>
      <c r="K1584" t="s">
        <v>238</v>
      </c>
      <c r="L1584" t="s">
        <v>110</v>
      </c>
      <c r="M1584" t="s">
        <v>38</v>
      </c>
      <c r="N1584" t="s">
        <v>39</v>
      </c>
      <c r="O1584" s="23">
        <v>464</v>
      </c>
      <c r="P1584" s="9">
        <v>11.46</v>
      </c>
      <c r="Q1584" t="s">
        <v>40</v>
      </c>
      <c r="R1584">
        <v>9830</v>
      </c>
      <c r="S1584" s="9">
        <v>40.479999999999997</v>
      </c>
      <c r="T1584" s="26">
        <v>4.1909999999999998</v>
      </c>
      <c r="U1584" s="8">
        <v>169.65</v>
      </c>
      <c r="V1584" t="s">
        <v>41</v>
      </c>
      <c r="W1584" t="s">
        <v>2007</v>
      </c>
      <c r="X1584" t="s">
        <v>42</v>
      </c>
      <c r="Y1584" t="s">
        <v>1740</v>
      </c>
      <c r="AA1584" s="1">
        <f t="shared" si="150"/>
        <v>45954</v>
      </c>
      <c r="AB1584" s="2">
        <f t="shared" si="151"/>
        <v>10</v>
      </c>
      <c r="AC1584" s="2">
        <f t="shared" si="152"/>
        <v>2025</v>
      </c>
      <c r="AD1584" s="2" t="str">
        <f>IFERROR(VLOOKUP(A1584,'Aux Área'!$A$4:$B$123,2,0),"-")</f>
        <v>OPERAÇÃO</v>
      </c>
    </row>
    <row r="1585" spans="1:30" x14ac:dyDescent="0.3">
      <c r="A1585" t="s">
        <v>2691</v>
      </c>
      <c r="B1585" t="s">
        <v>2692</v>
      </c>
      <c r="C1585" t="s">
        <v>2995</v>
      </c>
      <c r="D1585" t="s">
        <v>2142</v>
      </c>
      <c r="E1585" t="s">
        <v>2143</v>
      </c>
      <c r="F1585" t="s">
        <v>3712</v>
      </c>
      <c r="G1585" t="s">
        <v>1635</v>
      </c>
      <c r="H1585" t="s">
        <v>2635</v>
      </c>
      <c r="I1585" t="s">
        <v>37</v>
      </c>
      <c r="J1585" t="s">
        <v>122</v>
      </c>
      <c r="K1585" t="s">
        <v>123</v>
      </c>
      <c r="L1585" t="s">
        <v>124</v>
      </c>
      <c r="M1585" t="s">
        <v>38</v>
      </c>
      <c r="N1585" t="s">
        <v>39</v>
      </c>
      <c r="O1585" s="23">
        <v>402</v>
      </c>
      <c r="P1585" s="9">
        <v>9.83</v>
      </c>
      <c r="Q1585" t="s">
        <v>40</v>
      </c>
      <c r="R1585">
        <v>1769</v>
      </c>
      <c r="S1585" s="9">
        <v>40.9</v>
      </c>
      <c r="T1585" s="26">
        <v>4.492</v>
      </c>
      <c r="U1585" s="8">
        <v>183.74</v>
      </c>
      <c r="V1585" t="s">
        <v>112</v>
      </c>
      <c r="W1585" t="s">
        <v>2007</v>
      </c>
      <c r="X1585" t="s">
        <v>42</v>
      </c>
      <c r="Y1585" t="s">
        <v>1740</v>
      </c>
      <c r="AA1585" s="1">
        <f t="shared" si="150"/>
        <v>45954</v>
      </c>
      <c r="AB1585" s="2">
        <f t="shared" si="151"/>
        <v>10</v>
      </c>
      <c r="AC1585" s="2">
        <f t="shared" si="152"/>
        <v>2025</v>
      </c>
      <c r="AD1585" s="2" t="str">
        <f>IFERROR(VLOOKUP(A1585,'Aux Área'!$A$4:$B$123,2,0),"-")</f>
        <v>TI</v>
      </c>
    </row>
    <row r="1586" spans="1:30" x14ac:dyDescent="0.3">
      <c r="A1586" t="s">
        <v>1295</v>
      </c>
      <c r="B1586" t="s">
        <v>1753</v>
      </c>
      <c r="C1586" t="s">
        <v>2996</v>
      </c>
      <c r="D1586" t="s">
        <v>1297</v>
      </c>
      <c r="E1586" t="s">
        <v>2221</v>
      </c>
      <c r="F1586" t="s">
        <v>1299</v>
      </c>
      <c r="G1586" t="s">
        <v>1135</v>
      </c>
      <c r="H1586" t="s">
        <v>1301</v>
      </c>
      <c r="I1586" t="s">
        <v>839</v>
      </c>
      <c r="J1586" t="s">
        <v>1665</v>
      </c>
      <c r="K1586" t="s">
        <v>1666</v>
      </c>
      <c r="L1586" t="s">
        <v>301</v>
      </c>
      <c r="M1586" t="s">
        <v>38</v>
      </c>
      <c r="N1586" t="s">
        <v>39</v>
      </c>
      <c r="O1586" s="23">
        <v>0</v>
      </c>
      <c r="P1586" s="23">
        <v>0</v>
      </c>
      <c r="Q1586" t="s">
        <v>40</v>
      </c>
      <c r="R1586" t="s">
        <v>15244</v>
      </c>
      <c r="S1586" s="9">
        <v>51.88</v>
      </c>
      <c r="T1586" s="26">
        <v>4.1900000000000004</v>
      </c>
      <c r="U1586" s="8">
        <v>217.38</v>
      </c>
      <c r="V1586" t="s">
        <v>2997</v>
      </c>
      <c r="W1586" t="s">
        <v>2007</v>
      </c>
      <c r="X1586" t="s">
        <v>42</v>
      </c>
      <c r="Y1586" t="s">
        <v>1740</v>
      </c>
      <c r="AA1586" s="1">
        <f t="shared" si="150"/>
        <v>45954</v>
      </c>
      <c r="AB1586" s="2">
        <f t="shared" si="151"/>
        <v>10</v>
      </c>
      <c r="AC1586" s="2">
        <f t="shared" si="152"/>
        <v>2025</v>
      </c>
      <c r="AD1586" s="2" t="str">
        <f>IFERROR(VLOOKUP(A1586,'Aux Área'!$A$4:$B$123,2,0),"-")</f>
        <v>LUCCA JR - OP</v>
      </c>
    </row>
    <row r="1587" spans="1:30" x14ac:dyDescent="0.3">
      <c r="A1587" t="s">
        <v>1096</v>
      </c>
      <c r="B1587" t="s">
        <v>1097</v>
      </c>
      <c r="C1587" t="s">
        <v>2998</v>
      </c>
      <c r="D1587" t="s">
        <v>664</v>
      </c>
      <c r="E1587" t="s">
        <v>665</v>
      </c>
      <c r="F1587" t="s">
        <v>653</v>
      </c>
      <c r="G1587" t="s">
        <v>1495</v>
      </c>
      <c r="H1587" t="s">
        <v>1496</v>
      </c>
      <c r="I1587" t="s">
        <v>1497</v>
      </c>
      <c r="J1587" t="s">
        <v>231</v>
      </c>
      <c r="K1587" t="s">
        <v>232</v>
      </c>
      <c r="L1587" t="s">
        <v>217</v>
      </c>
      <c r="M1587" t="s">
        <v>38</v>
      </c>
      <c r="N1587" t="s">
        <v>668</v>
      </c>
      <c r="O1587" s="23">
        <v>0</v>
      </c>
      <c r="P1587" s="9">
        <v>0</v>
      </c>
      <c r="Q1587" t="s">
        <v>40</v>
      </c>
      <c r="R1587">
        <v>0</v>
      </c>
      <c r="S1587" s="9">
        <v>231.78</v>
      </c>
      <c r="T1587" s="26">
        <v>5.99</v>
      </c>
      <c r="U1587" s="8">
        <v>1388.39</v>
      </c>
      <c r="V1587" t="s">
        <v>2999</v>
      </c>
      <c r="W1587" t="s">
        <v>652</v>
      </c>
      <c r="X1587" t="s">
        <v>42</v>
      </c>
      <c r="Y1587" t="s">
        <v>653</v>
      </c>
      <c r="AA1587" s="1">
        <f t="shared" si="150"/>
        <v>45954</v>
      </c>
      <c r="AB1587" s="2">
        <f t="shared" si="151"/>
        <v>10</v>
      </c>
      <c r="AC1587" s="2">
        <f t="shared" si="152"/>
        <v>2025</v>
      </c>
      <c r="AD1587" s="2" t="str">
        <f>IFERROR(VLOOKUP(A1587,'Aux Área'!$A$4:$B$123,2,0),"-")</f>
        <v>SÃO PEDRO</v>
      </c>
    </row>
    <row r="1588" spans="1:30" x14ac:dyDescent="0.3">
      <c r="A1588" t="s">
        <v>2314</v>
      </c>
      <c r="B1588" t="s">
        <v>2315</v>
      </c>
      <c r="C1588" t="s">
        <v>3000</v>
      </c>
      <c r="D1588" t="s">
        <v>2160</v>
      </c>
      <c r="E1588" t="s">
        <v>2161</v>
      </c>
      <c r="F1588" t="s">
        <v>2317</v>
      </c>
      <c r="G1588" t="s">
        <v>1300</v>
      </c>
      <c r="H1588" t="s">
        <v>1301</v>
      </c>
      <c r="I1588" t="s">
        <v>839</v>
      </c>
      <c r="J1588" t="s">
        <v>237</v>
      </c>
      <c r="K1588" t="s">
        <v>238</v>
      </c>
      <c r="L1588" t="s">
        <v>110</v>
      </c>
      <c r="M1588" t="s">
        <v>38</v>
      </c>
      <c r="N1588" t="s">
        <v>39</v>
      </c>
      <c r="O1588" s="23">
        <v>297</v>
      </c>
      <c r="P1588" s="9">
        <v>8.0399999999999991</v>
      </c>
      <c r="Q1588" t="s">
        <v>40</v>
      </c>
      <c r="R1588">
        <v>2461</v>
      </c>
      <c r="S1588" s="9">
        <v>36.94</v>
      </c>
      <c r="T1588" s="26">
        <v>4.1900000000000004</v>
      </c>
      <c r="U1588" s="8">
        <v>154.78</v>
      </c>
      <c r="V1588" t="s">
        <v>41</v>
      </c>
      <c r="W1588" t="s">
        <v>2276</v>
      </c>
      <c r="X1588" t="s">
        <v>42</v>
      </c>
      <c r="Y1588" t="s">
        <v>2277</v>
      </c>
      <c r="AA1588" s="1">
        <f t="shared" si="150"/>
        <v>45954</v>
      </c>
      <c r="AB1588" s="2">
        <f t="shared" si="151"/>
        <v>10</v>
      </c>
      <c r="AC1588" s="2">
        <f t="shared" si="152"/>
        <v>2025</v>
      </c>
      <c r="AD1588" s="2" t="str">
        <f>IFERROR(VLOOKUP(A1588,'Aux Área'!$A$4:$B$123,2,0),"-")</f>
        <v>INSPEÇÃO</v>
      </c>
    </row>
    <row r="1589" spans="1:30" x14ac:dyDescent="0.3">
      <c r="A1589" t="s">
        <v>58</v>
      </c>
      <c r="B1589" t="s">
        <v>250</v>
      </c>
      <c r="C1589" t="s">
        <v>3001</v>
      </c>
      <c r="D1589" t="s">
        <v>87</v>
      </c>
      <c r="E1589" t="s">
        <v>88</v>
      </c>
      <c r="F1589" t="s">
        <v>59</v>
      </c>
      <c r="G1589" t="s">
        <v>1500</v>
      </c>
      <c r="H1589" t="s">
        <v>36</v>
      </c>
      <c r="I1589" t="s">
        <v>37</v>
      </c>
      <c r="J1589" t="s">
        <v>356</v>
      </c>
      <c r="K1589" t="s">
        <v>357</v>
      </c>
      <c r="L1589" t="s">
        <v>124</v>
      </c>
      <c r="M1589" t="s">
        <v>38</v>
      </c>
      <c r="N1589" t="s">
        <v>39</v>
      </c>
      <c r="O1589" s="23">
        <v>322</v>
      </c>
      <c r="P1589" s="9">
        <v>6.67</v>
      </c>
      <c r="Q1589" t="s">
        <v>40</v>
      </c>
      <c r="R1589">
        <v>47161</v>
      </c>
      <c r="S1589" s="9">
        <v>48.27</v>
      </c>
      <c r="T1589" s="26">
        <v>4.3899999999999997</v>
      </c>
      <c r="U1589" s="8">
        <v>211.92</v>
      </c>
      <c r="V1589" t="s">
        <v>3002</v>
      </c>
      <c r="W1589" t="s">
        <v>2007</v>
      </c>
      <c r="X1589" t="s">
        <v>42</v>
      </c>
      <c r="Y1589" t="s">
        <v>1740</v>
      </c>
      <c r="AA1589" s="1">
        <f t="shared" si="150"/>
        <v>45954</v>
      </c>
      <c r="AB1589" s="2">
        <f t="shared" si="151"/>
        <v>10</v>
      </c>
      <c r="AC1589" s="2">
        <f t="shared" si="152"/>
        <v>2025</v>
      </c>
      <c r="AD1589" s="2" t="str">
        <f>IFERROR(VLOOKUP(A1589,'Aux Área'!$A$4:$B$123,2,0),"-")</f>
        <v>CONSERVA</v>
      </c>
    </row>
    <row r="1590" spans="1:30" x14ac:dyDescent="0.3">
      <c r="A1590" t="s">
        <v>64</v>
      </c>
      <c r="B1590" t="s">
        <v>332</v>
      </c>
      <c r="C1590" t="s">
        <v>3003</v>
      </c>
      <c r="D1590" t="s">
        <v>127</v>
      </c>
      <c r="E1590" t="s">
        <v>128</v>
      </c>
      <c r="F1590" t="s">
        <v>65</v>
      </c>
      <c r="G1590" t="s">
        <v>1500</v>
      </c>
      <c r="H1590" t="s">
        <v>36</v>
      </c>
      <c r="I1590" t="s">
        <v>37</v>
      </c>
      <c r="J1590" t="s">
        <v>1122</v>
      </c>
      <c r="K1590" t="s">
        <v>1123</v>
      </c>
      <c r="L1590" t="s">
        <v>110</v>
      </c>
      <c r="M1590" t="s">
        <v>38</v>
      </c>
      <c r="N1590" t="s">
        <v>39</v>
      </c>
      <c r="O1590" s="23">
        <v>401</v>
      </c>
      <c r="P1590" s="9">
        <v>10.029999999999999</v>
      </c>
      <c r="Q1590" t="s">
        <v>40</v>
      </c>
      <c r="R1590">
        <v>25149</v>
      </c>
      <c r="S1590" s="9">
        <v>40</v>
      </c>
      <c r="T1590" s="26">
        <v>4.1900000000000004</v>
      </c>
      <c r="U1590" s="8">
        <v>167.6</v>
      </c>
      <c r="V1590" t="s">
        <v>41</v>
      </c>
      <c r="W1590" t="s">
        <v>2007</v>
      </c>
      <c r="X1590" t="s">
        <v>42</v>
      </c>
      <c r="Y1590" t="s">
        <v>1740</v>
      </c>
      <c r="AA1590" s="1">
        <f t="shared" si="150"/>
        <v>45954</v>
      </c>
      <c r="AB1590" s="2">
        <f t="shared" si="151"/>
        <v>10</v>
      </c>
      <c r="AC1590" s="2">
        <f t="shared" si="152"/>
        <v>2025</v>
      </c>
      <c r="AD1590" s="2" t="str">
        <f>IFERROR(VLOOKUP(A1590,'Aux Área'!$A$4:$B$123,2,0),"-")</f>
        <v>ENGENHARIA</v>
      </c>
    </row>
    <row r="1591" spans="1:30" x14ac:dyDescent="0.3">
      <c r="A1591" t="s">
        <v>2282</v>
      </c>
      <c r="B1591" t="s">
        <v>2283</v>
      </c>
      <c r="C1591" t="s">
        <v>3004</v>
      </c>
      <c r="D1591" t="s">
        <v>3005</v>
      </c>
      <c r="E1591" t="s">
        <v>3006</v>
      </c>
      <c r="F1591" t="s">
        <v>2285</v>
      </c>
      <c r="G1591" t="s">
        <v>1135</v>
      </c>
      <c r="H1591" t="s">
        <v>2275</v>
      </c>
      <c r="I1591" t="s">
        <v>1497</v>
      </c>
      <c r="J1591" t="s">
        <v>139</v>
      </c>
      <c r="K1591" t="s">
        <v>140</v>
      </c>
      <c r="L1591" t="s">
        <v>141</v>
      </c>
      <c r="M1591" t="s">
        <v>38</v>
      </c>
      <c r="N1591" t="s">
        <v>39</v>
      </c>
      <c r="O1591" s="10">
        <v>341</v>
      </c>
      <c r="P1591" s="24">
        <v>7.61</v>
      </c>
      <c r="Q1591" t="s">
        <v>40</v>
      </c>
      <c r="R1591" s="2">
        <v>1061</v>
      </c>
      <c r="S1591" s="9">
        <v>44.82</v>
      </c>
      <c r="T1591" s="26">
        <v>3.94</v>
      </c>
      <c r="U1591" s="8">
        <v>176.59</v>
      </c>
      <c r="V1591" t="s">
        <v>3007</v>
      </c>
      <c r="W1591" t="s">
        <v>2276</v>
      </c>
      <c r="X1591" t="s">
        <v>42</v>
      </c>
      <c r="Y1591" t="s">
        <v>2277</v>
      </c>
      <c r="AA1591" s="1">
        <f t="shared" si="150"/>
        <v>45954</v>
      </c>
      <c r="AB1591" s="2">
        <f t="shared" si="151"/>
        <v>10</v>
      </c>
      <c r="AC1591" s="2">
        <f t="shared" si="152"/>
        <v>2025</v>
      </c>
      <c r="AD1591" s="2" t="str">
        <f>IFERROR(VLOOKUP(A1591,'Aux Área'!$A$4:$B$123,2,0),"-")</f>
        <v>INSPEÇÃO</v>
      </c>
    </row>
    <row r="1592" spans="1:30" x14ac:dyDescent="0.3">
      <c r="A1592" t="s">
        <v>2552</v>
      </c>
      <c r="B1592" t="s">
        <v>2553</v>
      </c>
      <c r="C1592" t="s">
        <v>3008</v>
      </c>
      <c r="D1592" t="s">
        <v>2872</v>
      </c>
      <c r="E1592" t="s">
        <v>2873</v>
      </c>
      <c r="F1592" t="s">
        <v>2555</v>
      </c>
      <c r="G1592" t="s">
        <v>659</v>
      </c>
      <c r="H1592" t="s">
        <v>2215</v>
      </c>
      <c r="I1592" t="s">
        <v>667</v>
      </c>
      <c r="J1592" t="s">
        <v>2779</v>
      </c>
      <c r="K1592" t="s">
        <v>2780</v>
      </c>
      <c r="L1592" t="s">
        <v>141</v>
      </c>
      <c r="M1592" t="s">
        <v>38</v>
      </c>
      <c r="N1592" t="s">
        <v>668</v>
      </c>
      <c r="O1592" s="23">
        <v>304</v>
      </c>
      <c r="P1592" s="9">
        <v>4.41</v>
      </c>
      <c r="Q1592" t="s">
        <v>40</v>
      </c>
      <c r="R1592">
        <v>2315</v>
      </c>
      <c r="S1592" s="9">
        <v>68.959999999999994</v>
      </c>
      <c r="T1592" s="26">
        <v>6.4</v>
      </c>
      <c r="U1592" s="8">
        <v>441.34</v>
      </c>
      <c r="V1592" t="s">
        <v>112</v>
      </c>
      <c r="W1592" t="s">
        <v>2007</v>
      </c>
      <c r="X1592" t="s">
        <v>42</v>
      </c>
      <c r="Y1592" t="s">
        <v>1740</v>
      </c>
      <c r="AA1592" s="1">
        <f t="shared" si="150"/>
        <v>45954</v>
      </c>
      <c r="AB1592" s="2">
        <f t="shared" si="151"/>
        <v>10</v>
      </c>
      <c r="AC1592" s="2">
        <f t="shared" si="152"/>
        <v>2025</v>
      </c>
      <c r="AD1592" s="2" t="str">
        <f>IFERROR(VLOOKUP(A1592,'Aux Área'!$A$4:$B$123,2,0),"-")</f>
        <v>APH</v>
      </c>
    </row>
    <row r="1593" spans="1:30" x14ac:dyDescent="0.3">
      <c r="A1593" t="s">
        <v>46</v>
      </c>
      <c r="B1593" t="s">
        <v>458</v>
      </c>
      <c r="C1593" t="s">
        <v>3009</v>
      </c>
      <c r="D1593" t="s">
        <v>729</v>
      </c>
      <c r="E1593" t="s">
        <v>730</v>
      </c>
      <c r="F1593" t="s">
        <v>5185</v>
      </c>
      <c r="G1593" t="s">
        <v>1503</v>
      </c>
      <c r="H1593" t="s">
        <v>36</v>
      </c>
      <c r="I1593" t="s">
        <v>37</v>
      </c>
      <c r="J1593" t="s">
        <v>172</v>
      </c>
      <c r="K1593" t="s">
        <v>173</v>
      </c>
      <c r="L1593" t="s">
        <v>124</v>
      </c>
      <c r="M1593" t="s">
        <v>38</v>
      </c>
      <c r="N1593" t="s">
        <v>39</v>
      </c>
      <c r="O1593" s="23">
        <v>231</v>
      </c>
      <c r="P1593" s="9">
        <v>11.55</v>
      </c>
      <c r="Q1593" t="s">
        <v>40</v>
      </c>
      <c r="R1593">
        <v>21354</v>
      </c>
      <c r="S1593" s="9">
        <v>20</v>
      </c>
      <c r="T1593" s="26">
        <v>3.99</v>
      </c>
      <c r="U1593" s="8">
        <v>79.8</v>
      </c>
      <c r="V1593" t="s">
        <v>2716</v>
      </c>
      <c r="W1593" t="s">
        <v>2007</v>
      </c>
      <c r="X1593" t="s">
        <v>42</v>
      </c>
      <c r="Y1593" t="s">
        <v>1740</v>
      </c>
      <c r="AA1593" s="1">
        <f t="shared" si="150"/>
        <v>45954</v>
      </c>
      <c r="AB1593" s="2">
        <f t="shared" si="151"/>
        <v>10</v>
      </c>
      <c r="AC1593" s="2">
        <f t="shared" si="152"/>
        <v>2025</v>
      </c>
      <c r="AD1593" s="2" t="str">
        <f>IFERROR(VLOOKUP(A1593,'Aux Área'!$A$4:$B$123,2,0),"-")</f>
        <v>FACILITIES</v>
      </c>
    </row>
    <row r="1594" spans="1:30" x14ac:dyDescent="0.3">
      <c r="A1594" t="s">
        <v>2746</v>
      </c>
      <c r="B1594" t="s">
        <v>2747</v>
      </c>
      <c r="C1594" t="s">
        <v>3010</v>
      </c>
      <c r="D1594" t="s">
        <v>87</v>
      </c>
      <c r="E1594" t="s">
        <v>88</v>
      </c>
      <c r="F1594" s="14" t="s">
        <v>15508</v>
      </c>
      <c r="G1594" t="s">
        <v>635</v>
      </c>
      <c r="H1594" t="s">
        <v>2749</v>
      </c>
      <c r="I1594" t="s">
        <v>839</v>
      </c>
      <c r="J1594" t="s">
        <v>172</v>
      </c>
      <c r="K1594" t="s">
        <v>173</v>
      </c>
      <c r="L1594" t="s">
        <v>124</v>
      </c>
      <c r="M1594" t="s">
        <v>38</v>
      </c>
      <c r="N1594" t="s">
        <v>638</v>
      </c>
      <c r="O1594" s="23">
        <v>0</v>
      </c>
      <c r="P1594" s="9">
        <v>0</v>
      </c>
      <c r="Q1594" t="s">
        <v>40</v>
      </c>
      <c r="R1594">
        <v>228233</v>
      </c>
      <c r="S1594" s="9">
        <v>198</v>
      </c>
      <c r="T1594" s="26">
        <v>5.99</v>
      </c>
      <c r="U1594" s="8">
        <v>1186.02</v>
      </c>
      <c r="V1594" t="s">
        <v>3011</v>
      </c>
      <c r="W1594" t="s">
        <v>2007</v>
      </c>
      <c r="X1594" t="s">
        <v>42</v>
      </c>
      <c r="Y1594" t="s">
        <v>1740</v>
      </c>
      <c r="AA1594" s="1">
        <f t="shared" si="150"/>
        <v>45954</v>
      </c>
      <c r="AB1594" s="2">
        <f t="shared" si="151"/>
        <v>10</v>
      </c>
      <c r="AC1594" s="2">
        <f t="shared" si="152"/>
        <v>2025</v>
      </c>
      <c r="AD1594" s="2" t="str">
        <f>IFERROR(VLOOKUP(A1594,'Aux Área'!$A$4:$B$123,2,0),"-")</f>
        <v>TI</v>
      </c>
    </row>
    <row r="1595" spans="1:30" x14ac:dyDescent="0.3">
      <c r="A1595" t="s">
        <v>46</v>
      </c>
      <c r="B1595" t="s">
        <v>458</v>
      </c>
      <c r="C1595" t="s">
        <v>3012</v>
      </c>
      <c r="D1595" t="s">
        <v>729</v>
      </c>
      <c r="E1595" t="s">
        <v>730</v>
      </c>
      <c r="F1595" t="s">
        <v>5185</v>
      </c>
      <c r="G1595" t="s">
        <v>1503</v>
      </c>
      <c r="H1595" t="s">
        <v>36</v>
      </c>
      <c r="I1595" t="s">
        <v>37</v>
      </c>
      <c r="J1595" t="s">
        <v>3013</v>
      </c>
      <c r="K1595" t="s">
        <v>3014</v>
      </c>
      <c r="L1595" t="s">
        <v>181</v>
      </c>
      <c r="M1595" t="s">
        <v>38</v>
      </c>
      <c r="N1595" t="s">
        <v>39</v>
      </c>
      <c r="O1595" s="23">
        <v>310</v>
      </c>
      <c r="P1595" s="9">
        <v>7.75</v>
      </c>
      <c r="Q1595" t="s">
        <v>40</v>
      </c>
      <c r="R1595">
        <v>21664</v>
      </c>
      <c r="S1595" s="9">
        <v>40</v>
      </c>
      <c r="T1595" s="26">
        <v>5.17</v>
      </c>
      <c r="U1595" s="8">
        <v>206.8</v>
      </c>
      <c r="V1595" t="s">
        <v>2716</v>
      </c>
      <c r="W1595" t="s">
        <v>2007</v>
      </c>
      <c r="X1595" t="s">
        <v>42</v>
      </c>
      <c r="Y1595" t="s">
        <v>1740</v>
      </c>
      <c r="AA1595" s="1">
        <f t="shared" si="150"/>
        <v>45955</v>
      </c>
      <c r="AB1595" s="2">
        <f t="shared" si="151"/>
        <v>10</v>
      </c>
      <c r="AC1595" s="2">
        <f t="shared" si="152"/>
        <v>2025</v>
      </c>
      <c r="AD1595" s="2" t="str">
        <f>IFERROR(VLOOKUP(A1595,'Aux Área'!$A$4:$B$123,2,0),"-")</f>
        <v>FACILITIES</v>
      </c>
    </row>
    <row r="1596" spans="1:30" x14ac:dyDescent="0.3">
      <c r="A1596" t="s">
        <v>2664</v>
      </c>
      <c r="B1596" t="s">
        <v>2665</v>
      </c>
      <c r="C1596" t="s">
        <v>3015</v>
      </c>
      <c r="D1596" t="s">
        <v>2468</v>
      </c>
      <c r="E1596" t="s">
        <v>2469</v>
      </c>
      <c r="F1596" t="s">
        <v>2667</v>
      </c>
      <c r="G1596" t="s">
        <v>659</v>
      </c>
      <c r="H1596" t="s">
        <v>2215</v>
      </c>
      <c r="I1596" t="s">
        <v>667</v>
      </c>
      <c r="J1596" t="s">
        <v>219</v>
      </c>
      <c r="K1596" t="s">
        <v>177</v>
      </c>
      <c r="L1596" t="s">
        <v>177</v>
      </c>
      <c r="M1596" t="s">
        <v>38</v>
      </c>
      <c r="N1596" t="s">
        <v>668</v>
      </c>
      <c r="O1596" s="23">
        <v>710</v>
      </c>
      <c r="P1596" s="9">
        <v>7.25</v>
      </c>
      <c r="Q1596" t="s">
        <v>40</v>
      </c>
      <c r="R1596">
        <v>3324</v>
      </c>
      <c r="S1596" s="9">
        <v>97.94</v>
      </c>
      <c r="T1596" s="26">
        <v>6.19</v>
      </c>
      <c r="U1596" s="8">
        <v>606.29</v>
      </c>
      <c r="V1596" t="s">
        <v>112</v>
      </c>
      <c r="W1596" t="s">
        <v>2007</v>
      </c>
      <c r="X1596" t="s">
        <v>42</v>
      </c>
      <c r="Y1596" t="s">
        <v>1740</v>
      </c>
      <c r="AA1596" s="1">
        <f t="shared" si="150"/>
        <v>45955</v>
      </c>
      <c r="AB1596" s="2">
        <f t="shared" si="151"/>
        <v>10</v>
      </c>
      <c r="AC1596" s="2">
        <f t="shared" si="152"/>
        <v>2025</v>
      </c>
      <c r="AD1596" s="2" t="str">
        <f>IFERROR(VLOOKUP(A1596,'Aux Área'!$A$4:$B$123,2,0),"-")</f>
        <v>APH</v>
      </c>
    </row>
    <row r="1597" spans="1:30" x14ac:dyDescent="0.3">
      <c r="A1597" t="s">
        <v>1999</v>
      </c>
      <c r="B1597" t="s">
        <v>3016</v>
      </c>
      <c r="C1597" t="s">
        <v>3017</v>
      </c>
      <c r="D1597" t="s">
        <v>1297</v>
      </c>
      <c r="E1597" t="s">
        <v>2221</v>
      </c>
      <c r="F1597" t="s">
        <v>2002</v>
      </c>
      <c r="G1597" t="s">
        <v>659</v>
      </c>
      <c r="H1597" t="s">
        <v>2003</v>
      </c>
      <c r="I1597" t="s">
        <v>667</v>
      </c>
      <c r="J1597" t="s">
        <v>285</v>
      </c>
      <c r="K1597" t="s">
        <v>286</v>
      </c>
      <c r="L1597" t="s">
        <v>91</v>
      </c>
      <c r="M1597" t="s">
        <v>38</v>
      </c>
      <c r="N1597" t="s">
        <v>668</v>
      </c>
      <c r="O1597" s="23">
        <v>746</v>
      </c>
      <c r="P1597" s="9">
        <v>4.1100000000000003</v>
      </c>
      <c r="Q1597" t="s">
        <v>40</v>
      </c>
      <c r="R1597">
        <v>3492</v>
      </c>
      <c r="S1597" s="9">
        <v>181.45</v>
      </c>
      <c r="T1597" s="26">
        <v>5.79</v>
      </c>
      <c r="U1597" s="8">
        <v>1050.6400000000001</v>
      </c>
      <c r="V1597" t="s">
        <v>3018</v>
      </c>
      <c r="W1597" t="s">
        <v>1985</v>
      </c>
      <c r="X1597" t="s">
        <v>42</v>
      </c>
      <c r="Y1597" t="s">
        <v>1986</v>
      </c>
      <c r="AA1597" s="1">
        <f t="shared" si="150"/>
        <v>45955</v>
      </c>
      <c r="AB1597" s="2">
        <f t="shared" si="151"/>
        <v>10</v>
      </c>
      <c r="AC1597" s="2">
        <f t="shared" si="152"/>
        <v>2025</v>
      </c>
      <c r="AD1597" s="2" t="str">
        <f>IFERROR(VLOOKUP(A1597,'Aux Área'!$A$4:$B$123,2,0),"-")</f>
        <v>PESADOS</v>
      </c>
    </row>
    <row r="1598" spans="1:30" x14ac:dyDescent="0.3">
      <c r="A1598" t="s">
        <v>1945</v>
      </c>
      <c r="B1598" t="s">
        <v>2124</v>
      </c>
      <c r="C1598" t="s">
        <v>3019</v>
      </c>
      <c r="D1598" t="s">
        <v>1802</v>
      </c>
      <c r="E1598" t="s">
        <v>1803</v>
      </c>
      <c r="F1598" t="s">
        <v>653</v>
      </c>
      <c r="G1598" t="s">
        <v>1495</v>
      </c>
      <c r="H1598" t="s">
        <v>1804</v>
      </c>
      <c r="I1598" t="s">
        <v>1497</v>
      </c>
      <c r="J1598" t="s">
        <v>231</v>
      </c>
      <c r="K1598" t="s">
        <v>232</v>
      </c>
      <c r="L1598" t="s">
        <v>217</v>
      </c>
      <c r="M1598" t="s">
        <v>38</v>
      </c>
      <c r="N1598" t="s">
        <v>668</v>
      </c>
      <c r="O1598" s="23">
        <v>0</v>
      </c>
      <c r="P1598" s="9">
        <v>0</v>
      </c>
      <c r="Q1598" t="s">
        <v>40</v>
      </c>
      <c r="R1598">
        <v>0</v>
      </c>
      <c r="S1598" s="9">
        <v>111.29</v>
      </c>
      <c r="T1598" s="26">
        <v>5.99</v>
      </c>
      <c r="U1598" s="8">
        <v>666.66</v>
      </c>
      <c r="V1598" t="s">
        <v>3020</v>
      </c>
      <c r="W1598" t="s">
        <v>652</v>
      </c>
      <c r="X1598" t="s">
        <v>42</v>
      </c>
      <c r="Y1598" t="s">
        <v>653</v>
      </c>
      <c r="AA1598" s="1">
        <f t="shared" si="150"/>
        <v>45955</v>
      </c>
      <c r="AB1598" s="2">
        <f t="shared" si="151"/>
        <v>10</v>
      </c>
      <c r="AC1598" s="2">
        <f t="shared" si="152"/>
        <v>2025</v>
      </c>
      <c r="AD1598" s="2" t="str">
        <f>IFERROR(VLOOKUP(A1598,'Aux Área'!$A$4:$B$123,2,0),"-")</f>
        <v>SÃO PEDRO</v>
      </c>
    </row>
    <row r="1599" spans="1:30" x14ac:dyDescent="0.3">
      <c r="A1599" t="s">
        <v>2041</v>
      </c>
      <c r="B1599" t="s">
        <v>2042</v>
      </c>
      <c r="C1599" t="s">
        <v>3021</v>
      </c>
      <c r="D1599" t="s">
        <v>1297</v>
      </c>
      <c r="E1599" t="s">
        <v>2221</v>
      </c>
      <c r="F1599" t="s">
        <v>2044</v>
      </c>
      <c r="G1599" t="s">
        <v>659</v>
      </c>
      <c r="H1599" t="s">
        <v>1996</v>
      </c>
      <c r="I1599" t="s">
        <v>1997</v>
      </c>
      <c r="J1599" t="s">
        <v>231</v>
      </c>
      <c r="K1599" t="s">
        <v>232</v>
      </c>
      <c r="L1599" t="s">
        <v>217</v>
      </c>
      <c r="M1599" t="s">
        <v>38</v>
      </c>
      <c r="N1599" t="s">
        <v>668</v>
      </c>
      <c r="O1599" s="23">
        <v>416</v>
      </c>
      <c r="P1599" s="9">
        <v>5.5</v>
      </c>
      <c r="Q1599" t="s">
        <v>40</v>
      </c>
      <c r="R1599">
        <v>3581</v>
      </c>
      <c r="S1599" s="9">
        <v>75.650000000000006</v>
      </c>
      <c r="T1599" s="26">
        <v>5.99</v>
      </c>
      <c r="U1599" s="8">
        <v>453.17</v>
      </c>
      <c r="V1599" t="s">
        <v>3022</v>
      </c>
      <c r="W1599" t="s">
        <v>1985</v>
      </c>
      <c r="X1599" t="s">
        <v>42</v>
      </c>
      <c r="Y1599" t="s">
        <v>1986</v>
      </c>
      <c r="AA1599" s="1">
        <f t="shared" si="150"/>
        <v>45955</v>
      </c>
      <c r="AB1599" s="2">
        <f t="shared" si="151"/>
        <v>10</v>
      </c>
      <c r="AC1599" s="2">
        <f t="shared" si="152"/>
        <v>2025</v>
      </c>
      <c r="AD1599" s="2" t="str">
        <f>IFERROR(VLOOKUP(A1599,'Aux Área'!$A$4:$B$123,2,0),"-")</f>
        <v>PESADOS</v>
      </c>
    </row>
    <row r="1600" spans="1:30" x14ac:dyDescent="0.3">
      <c r="A1600" t="s">
        <v>2041</v>
      </c>
      <c r="C1600" t="s">
        <v>3021</v>
      </c>
      <c r="F1600" t="s">
        <v>2044</v>
      </c>
      <c r="K1600" t="s">
        <v>232</v>
      </c>
      <c r="N1600" t="s">
        <v>15690</v>
      </c>
      <c r="O1600" t="s">
        <v>15244</v>
      </c>
      <c r="P1600" s="9" t="s">
        <v>15244</v>
      </c>
      <c r="Q1600" t="s">
        <v>40</v>
      </c>
      <c r="R1600" t="s">
        <v>15244</v>
      </c>
      <c r="S1600">
        <v>10.43</v>
      </c>
      <c r="U1600" s="8">
        <v>34.450000000000003</v>
      </c>
      <c r="X1600" t="s">
        <v>42</v>
      </c>
      <c r="Y1600" t="s">
        <v>1986</v>
      </c>
      <c r="AA1600" s="1">
        <f>IFERROR(DATEVALUE(C1600),"-")</f>
        <v>45955</v>
      </c>
      <c r="AB1600" s="2">
        <f>IFERROR(MONTH(AA1600),"-")</f>
        <v>10</v>
      </c>
      <c r="AC1600" s="2">
        <f>IFERROR(YEAR(AA1600),"-")</f>
        <v>2025</v>
      </c>
      <c r="AD1600" s="2" t="str">
        <f>IFERROR(VLOOKUP(A1600,'Aux Área'!$A$4:$B$123,2,0),"-")</f>
        <v>PESADOS</v>
      </c>
    </row>
    <row r="1601" spans="1:30" x14ac:dyDescent="0.3">
      <c r="A1601" t="s">
        <v>2117</v>
      </c>
      <c r="B1601" t="s">
        <v>1946</v>
      </c>
      <c r="C1601" t="s">
        <v>3023</v>
      </c>
      <c r="D1601" t="s">
        <v>1948</v>
      </c>
      <c r="E1601" t="s">
        <v>1949</v>
      </c>
      <c r="F1601" t="s">
        <v>653</v>
      </c>
      <c r="G1601" t="s">
        <v>635</v>
      </c>
      <c r="H1601" t="s">
        <v>1804</v>
      </c>
      <c r="I1601" t="s">
        <v>1497</v>
      </c>
      <c r="J1601" t="s">
        <v>409</v>
      </c>
      <c r="K1601" t="s">
        <v>410</v>
      </c>
      <c r="L1601" t="s">
        <v>141</v>
      </c>
      <c r="M1601" t="s">
        <v>38</v>
      </c>
      <c r="N1601" t="s">
        <v>668</v>
      </c>
      <c r="O1601" s="23">
        <v>0</v>
      </c>
      <c r="P1601" s="9">
        <v>0</v>
      </c>
      <c r="Q1601" t="s">
        <v>40</v>
      </c>
      <c r="R1601">
        <v>0</v>
      </c>
      <c r="S1601" s="9">
        <v>113.2</v>
      </c>
      <c r="T1601" s="26">
        <v>6.09</v>
      </c>
      <c r="U1601" s="8">
        <v>689.39</v>
      </c>
      <c r="V1601" t="s">
        <v>3024</v>
      </c>
      <c r="W1601" t="s">
        <v>652</v>
      </c>
      <c r="X1601" t="s">
        <v>42</v>
      </c>
      <c r="Y1601" t="s">
        <v>653</v>
      </c>
      <c r="AA1601" s="1">
        <f>DATEVALUE(C1601)</f>
        <v>45955</v>
      </c>
      <c r="AB1601" s="2">
        <f>MONTH(AA1601)</f>
        <v>10</v>
      </c>
      <c r="AC1601" s="2">
        <f>YEAR(AA1601)</f>
        <v>2025</v>
      </c>
      <c r="AD1601" s="2" t="str">
        <f>IFERROR(VLOOKUP(A1601,'Aux Área'!$A$4:$B$123,2,0),"-")</f>
        <v>SÃO PEDRO</v>
      </c>
    </row>
    <row r="1602" spans="1:30" x14ac:dyDescent="0.3">
      <c r="A1602" t="s">
        <v>60</v>
      </c>
      <c r="B1602" t="s">
        <v>614</v>
      </c>
      <c r="C1602" t="s">
        <v>3025</v>
      </c>
      <c r="D1602" t="s">
        <v>1206</v>
      </c>
      <c r="E1602" t="s">
        <v>1207</v>
      </c>
      <c r="F1602" t="s">
        <v>61</v>
      </c>
      <c r="G1602" t="s">
        <v>1500</v>
      </c>
      <c r="H1602" t="s">
        <v>36</v>
      </c>
      <c r="I1602" t="s">
        <v>37</v>
      </c>
      <c r="J1602" t="s">
        <v>623</v>
      </c>
      <c r="K1602" t="s">
        <v>624</v>
      </c>
      <c r="L1602" t="s">
        <v>181</v>
      </c>
      <c r="M1602" t="s">
        <v>38</v>
      </c>
      <c r="N1602" t="s">
        <v>39</v>
      </c>
      <c r="O1602" s="23">
        <v>282</v>
      </c>
      <c r="P1602" s="9">
        <v>9.91</v>
      </c>
      <c r="Q1602" t="s">
        <v>40</v>
      </c>
      <c r="R1602">
        <v>15320</v>
      </c>
      <c r="S1602" s="9">
        <v>28.47</v>
      </c>
      <c r="T1602" s="26">
        <v>4.79</v>
      </c>
      <c r="U1602" s="8">
        <v>136.37</v>
      </c>
      <c r="V1602" t="s">
        <v>112</v>
      </c>
      <c r="W1602" t="s">
        <v>2007</v>
      </c>
      <c r="X1602" t="s">
        <v>42</v>
      </c>
      <c r="Y1602" t="s">
        <v>1740</v>
      </c>
      <c r="AA1602" s="1">
        <f>DATEVALUE(C1602)</f>
        <v>45955</v>
      </c>
      <c r="AB1602" s="2">
        <f>MONTH(AA1602)</f>
        <v>10</v>
      </c>
      <c r="AC1602" s="2">
        <f>YEAR(AA1602)</f>
        <v>2025</v>
      </c>
      <c r="AD1602" s="2" t="str">
        <f>IFERROR(VLOOKUP(A1602,'Aux Área'!$A$4:$B$123,2,0),"-")</f>
        <v>QSMS</v>
      </c>
    </row>
    <row r="1603" spans="1:30" x14ac:dyDescent="0.3">
      <c r="A1603" t="s">
        <v>74</v>
      </c>
      <c r="B1603" t="s">
        <v>255</v>
      </c>
      <c r="C1603" t="s">
        <v>3026</v>
      </c>
      <c r="D1603" t="s">
        <v>115</v>
      </c>
      <c r="E1603" t="s">
        <v>116</v>
      </c>
      <c r="F1603" t="s">
        <v>75</v>
      </c>
      <c r="G1603" t="s">
        <v>1503</v>
      </c>
      <c r="H1603" t="s">
        <v>36</v>
      </c>
      <c r="I1603" t="s">
        <v>37</v>
      </c>
      <c r="J1603" t="s">
        <v>241</v>
      </c>
      <c r="K1603" t="s">
        <v>242</v>
      </c>
      <c r="L1603" t="s">
        <v>110</v>
      </c>
      <c r="M1603" t="s">
        <v>38</v>
      </c>
      <c r="N1603" t="s">
        <v>39</v>
      </c>
      <c r="O1603" s="23">
        <v>240</v>
      </c>
      <c r="P1603" s="9">
        <v>8.48</v>
      </c>
      <c r="Q1603" t="s">
        <v>40</v>
      </c>
      <c r="R1603">
        <v>9701</v>
      </c>
      <c r="S1603" s="9">
        <v>28.31</v>
      </c>
      <c r="T1603" s="26">
        <v>4.1890000000000001</v>
      </c>
      <c r="U1603" s="8">
        <v>118.6</v>
      </c>
      <c r="V1603" t="s">
        <v>41</v>
      </c>
      <c r="W1603" t="s">
        <v>2007</v>
      </c>
      <c r="X1603" t="s">
        <v>42</v>
      </c>
      <c r="Y1603" t="s">
        <v>1740</v>
      </c>
      <c r="AA1603" s="1">
        <f>DATEVALUE(C1603)</f>
        <v>45955</v>
      </c>
      <c r="AB1603" s="2">
        <f>MONTH(AA1603)</f>
        <v>10</v>
      </c>
      <c r="AC1603" s="2">
        <f>YEAR(AA1603)</f>
        <v>2025</v>
      </c>
      <c r="AD1603" s="2" t="str">
        <f>IFERROR(VLOOKUP(A1603,'Aux Área'!$A$4:$B$123,2,0),"-")</f>
        <v>TI</v>
      </c>
    </row>
    <row r="1604" spans="1:30" x14ac:dyDescent="0.3">
      <c r="A1604" t="s">
        <v>662</v>
      </c>
      <c r="B1604" t="s">
        <v>183</v>
      </c>
      <c r="C1604" t="s">
        <v>3027</v>
      </c>
      <c r="D1604" t="s">
        <v>1568</v>
      </c>
      <c r="E1604" t="s">
        <v>1569</v>
      </c>
      <c r="F1604" t="s">
        <v>653</v>
      </c>
      <c r="G1604" t="s">
        <v>1495</v>
      </c>
      <c r="H1604" t="s">
        <v>1571</v>
      </c>
      <c r="I1604" t="s">
        <v>1497</v>
      </c>
      <c r="J1604" t="s">
        <v>231</v>
      </c>
      <c r="K1604" t="s">
        <v>232</v>
      </c>
      <c r="L1604" t="s">
        <v>217</v>
      </c>
      <c r="M1604" t="s">
        <v>38</v>
      </c>
      <c r="N1604" t="s">
        <v>668</v>
      </c>
      <c r="O1604" s="23">
        <v>0</v>
      </c>
      <c r="P1604" s="9">
        <v>0</v>
      </c>
      <c r="Q1604" t="s">
        <v>40</v>
      </c>
      <c r="R1604">
        <v>0</v>
      </c>
      <c r="S1604" s="9">
        <v>115</v>
      </c>
      <c r="T1604" s="26">
        <v>5.99</v>
      </c>
      <c r="U1604" s="8">
        <v>688.88</v>
      </c>
      <c r="V1604" t="s">
        <v>3028</v>
      </c>
      <c r="W1604" t="s">
        <v>652</v>
      </c>
      <c r="X1604" t="s">
        <v>42</v>
      </c>
      <c r="Y1604" t="s">
        <v>653</v>
      </c>
      <c r="AA1604" s="1">
        <f>DATEVALUE(C1604)</f>
        <v>45955</v>
      </c>
      <c r="AB1604" s="2">
        <f>MONTH(AA1604)</f>
        <v>10</v>
      </c>
      <c r="AC1604" s="2">
        <f>YEAR(AA1604)</f>
        <v>2025</v>
      </c>
      <c r="AD1604" s="2" t="str">
        <f>IFERROR(VLOOKUP(A1604,'Aux Área'!$A$4:$B$123,2,0),"-")</f>
        <v>SÃO PEDRO</v>
      </c>
    </row>
    <row r="1605" spans="1:30" x14ac:dyDescent="0.3">
      <c r="A1605" t="s">
        <v>662</v>
      </c>
      <c r="C1605" t="s">
        <v>3027</v>
      </c>
      <c r="F1605" t="s">
        <v>15689</v>
      </c>
      <c r="K1605" t="s">
        <v>232</v>
      </c>
      <c r="N1605" t="s">
        <v>15690</v>
      </c>
      <c r="O1605" s="23">
        <v>0</v>
      </c>
      <c r="P1605" s="23">
        <v>0</v>
      </c>
      <c r="Q1605" t="s">
        <v>40</v>
      </c>
      <c r="R1605">
        <v>0</v>
      </c>
      <c r="S1605">
        <v>9.18</v>
      </c>
      <c r="U1605" s="8">
        <v>30.31</v>
      </c>
      <c r="W1605" t="s">
        <v>652</v>
      </c>
      <c r="X1605" t="s">
        <v>42</v>
      </c>
      <c r="Y1605" t="s">
        <v>653</v>
      </c>
      <c r="AA1605" s="1">
        <f>IFERROR(DATEVALUE(C1605),"-")</f>
        <v>45955</v>
      </c>
      <c r="AB1605" s="2">
        <f>IFERROR(MONTH(AA1605),"-")</f>
        <v>10</v>
      </c>
      <c r="AC1605" s="2">
        <f>IFERROR(YEAR(AA1605),"-")</f>
        <v>2025</v>
      </c>
      <c r="AD1605" s="2" t="str">
        <f>IFERROR(VLOOKUP(A1605,'Aux Área'!$A$4:$B$123,2,0),"-")</f>
        <v>SÃO PEDRO</v>
      </c>
    </row>
    <row r="1606" spans="1:30" x14ac:dyDescent="0.3">
      <c r="A1606" t="s">
        <v>2278</v>
      </c>
      <c r="B1606" t="s">
        <v>2279</v>
      </c>
      <c r="C1606" t="s">
        <v>3029</v>
      </c>
      <c r="D1606" t="s">
        <v>3030</v>
      </c>
      <c r="E1606" t="s">
        <v>3031</v>
      </c>
      <c r="F1606" t="s">
        <v>2281</v>
      </c>
      <c r="G1606" t="s">
        <v>1135</v>
      </c>
      <c r="H1606" t="s">
        <v>2275</v>
      </c>
      <c r="I1606" t="s">
        <v>1497</v>
      </c>
      <c r="J1606" t="s">
        <v>165</v>
      </c>
      <c r="K1606" t="s">
        <v>166</v>
      </c>
      <c r="L1606" t="s">
        <v>167</v>
      </c>
      <c r="M1606" t="s">
        <v>38</v>
      </c>
      <c r="N1606" t="s">
        <v>39</v>
      </c>
      <c r="O1606" s="23">
        <v>389</v>
      </c>
      <c r="P1606" s="9">
        <v>8.08</v>
      </c>
      <c r="Q1606" t="s">
        <v>40</v>
      </c>
      <c r="R1606">
        <v>1162</v>
      </c>
      <c r="S1606" s="9">
        <v>48.17</v>
      </c>
      <c r="T1606" s="26">
        <v>4.46</v>
      </c>
      <c r="U1606" s="8">
        <v>214.86</v>
      </c>
      <c r="V1606" t="s">
        <v>41</v>
      </c>
      <c r="W1606" t="s">
        <v>2276</v>
      </c>
      <c r="X1606" t="s">
        <v>42</v>
      </c>
      <c r="Y1606" t="s">
        <v>2277</v>
      </c>
      <c r="AA1606" s="1">
        <f t="shared" ref="AA1606:AA1615" si="153">DATEVALUE(C1606)</f>
        <v>45955</v>
      </c>
      <c r="AB1606" s="2">
        <f t="shared" ref="AB1606:AB1615" si="154">MONTH(AA1606)</f>
        <v>10</v>
      </c>
      <c r="AC1606" s="2">
        <f t="shared" ref="AC1606:AC1615" si="155">YEAR(AA1606)</f>
        <v>2025</v>
      </c>
      <c r="AD1606" s="2" t="str">
        <f>IFERROR(VLOOKUP(A1606,'Aux Área'!$A$4:$B$123,2,0),"-")</f>
        <v>INSPEÇÃO</v>
      </c>
    </row>
    <row r="1607" spans="1:30" x14ac:dyDescent="0.3">
      <c r="A1607" t="s">
        <v>1295</v>
      </c>
      <c r="B1607" t="s">
        <v>1753</v>
      </c>
      <c r="C1607" t="s">
        <v>3032</v>
      </c>
      <c r="D1607" t="s">
        <v>1297</v>
      </c>
      <c r="E1607" t="s">
        <v>2221</v>
      </c>
      <c r="F1607" t="s">
        <v>1299</v>
      </c>
      <c r="G1607" t="s">
        <v>1135</v>
      </c>
      <c r="H1607" t="s">
        <v>1301</v>
      </c>
      <c r="I1607" t="s">
        <v>839</v>
      </c>
      <c r="J1607" t="s">
        <v>370</v>
      </c>
      <c r="K1607" t="s">
        <v>371</v>
      </c>
      <c r="L1607" t="s">
        <v>124</v>
      </c>
      <c r="M1607" t="s">
        <v>38</v>
      </c>
      <c r="N1607" t="s">
        <v>39</v>
      </c>
      <c r="O1607" s="23">
        <v>0</v>
      </c>
      <c r="P1607" s="23">
        <v>0</v>
      </c>
      <c r="Q1607" t="s">
        <v>40</v>
      </c>
      <c r="R1607" t="s">
        <v>15244</v>
      </c>
      <c r="S1607" s="9">
        <v>47.76</v>
      </c>
      <c r="T1607" s="26">
        <v>4.49</v>
      </c>
      <c r="U1607" s="8">
        <v>214.46</v>
      </c>
      <c r="V1607" t="s">
        <v>3033</v>
      </c>
      <c r="W1607" t="s">
        <v>2007</v>
      </c>
      <c r="X1607" t="s">
        <v>42</v>
      </c>
      <c r="Y1607" t="s">
        <v>1740</v>
      </c>
      <c r="AA1607" s="1">
        <f t="shared" si="153"/>
        <v>45955</v>
      </c>
      <c r="AB1607" s="2">
        <f t="shared" si="154"/>
        <v>10</v>
      </c>
      <c r="AC1607" s="2">
        <f t="shared" si="155"/>
        <v>2025</v>
      </c>
      <c r="AD1607" s="2" t="str">
        <f>IFERROR(VLOOKUP(A1607,'Aux Área'!$A$4:$B$123,2,0),"-")</f>
        <v>LUCCA JR - OP</v>
      </c>
    </row>
    <row r="1608" spans="1:30" x14ac:dyDescent="0.3">
      <c r="A1608" t="s">
        <v>1702</v>
      </c>
      <c r="B1608" t="s">
        <v>209</v>
      </c>
      <c r="C1608" t="s">
        <v>3034</v>
      </c>
      <c r="D1608" t="s">
        <v>1225</v>
      </c>
      <c r="E1608" t="s">
        <v>1226</v>
      </c>
      <c r="F1608" t="s">
        <v>653</v>
      </c>
      <c r="G1608" t="s">
        <v>1495</v>
      </c>
      <c r="H1608" t="s">
        <v>1704</v>
      </c>
      <c r="I1608" t="s">
        <v>1497</v>
      </c>
      <c r="J1608" t="s">
        <v>231</v>
      </c>
      <c r="K1608" t="s">
        <v>232</v>
      </c>
      <c r="L1608" t="s">
        <v>217</v>
      </c>
      <c r="M1608" t="s">
        <v>38</v>
      </c>
      <c r="N1608" t="s">
        <v>638</v>
      </c>
      <c r="O1608" s="23">
        <v>0</v>
      </c>
      <c r="P1608" s="9">
        <v>0</v>
      </c>
      <c r="Q1608" t="s">
        <v>40</v>
      </c>
      <c r="R1608">
        <v>0</v>
      </c>
      <c r="S1608" s="9">
        <v>266</v>
      </c>
      <c r="T1608" s="26">
        <v>5.85</v>
      </c>
      <c r="U1608" s="8">
        <v>1556.11</v>
      </c>
      <c r="V1608" t="s">
        <v>3035</v>
      </c>
      <c r="W1608" t="s">
        <v>652</v>
      </c>
      <c r="X1608" t="s">
        <v>42</v>
      </c>
      <c r="Y1608" t="s">
        <v>653</v>
      </c>
      <c r="AA1608" s="1">
        <f t="shared" si="153"/>
        <v>45955</v>
      </c>
      <c r="AB1608" s="2">
        <f t="shared" si="154"/>
        <v>10</v>
      </c>
      <c r="AC1608" s="2">
        <f t="shared" si="155"/>
        <v>2025</v>
      </c>
      <c r="AD1608" s="2" t="str">
        <f>IFERROR(VLOOKUP(A1608,'Aux Área'!$A$4:$B$123,2,0),"-")</f>
        <v>SÃO PEDRO</v>
      </c>
    </row>
    <row r="1609" spans="1:30" x14ac:dyDescent="0.3">
      <c r="A1609" t="s">
        <v>2318</v>
      </c>
      <c r="B1609" t="s">
        <v>2733</v>
      </c>
      <c r="C1609" t="s">
        <v>3036</v>
      </c>
      <c r="D1609" t="s">
        <v>958</v>
      </c>
      <c r="E1609" t="s">
        <v>959</v>
      </c>
      <c r="F1609" t="s">
        <v>4203</v>
      </c>
      <c r="G1609" t="s">
        <v>1135</v>
      </c>
      <c r="H1609" t="s">
        <v>2185</v>
      </c>
      <c r="I1609" t="s">
        <v>2186</v>
      </c>
      <c r="J1609" t="s">
        <v>108</v>
      </c>
      <c r="K1609" t="s">
        <v>109</v>
      </c>
      <c r="L1609" t="s">
        <v>110</v>
      </c>
      <c r="M1609" t="s">
        <v>38</v>
      </c>
      <c r="N1609" t="s">
        <v>668</v>
      </c>
      <c r="O1609" s="23">
        <v>603</v>
      </c>
      <c r="P1609" s="9">
        <v>9.2799999999999994</v>
      </c>
      <c r="Q1609" t="s">
        <v>40</v>
      </c>
      <c r="R1609">
        <v>5273</v>
      </c>
      <c r="S1609" s="9">
        <v>64.98</v>
      </c>
      <c r="T1609" s="26">
        <v>6.19</v>
      </c>
      <c r="U1609" s="8">
        <v>402.23</v>
      </c>
      <c r="V1609" t="s">
        <v>3037</v>
      </c>
      <c r="W1609" t="s">
        <v>2007</v>
      </c>
      <c r="X1609" t="s">
        <v>42</v>
      </c>
      <c r="Y1609" t="s">
        <v>2188</v>
      </c>
      <c r="AA1609" s="1">
        <f t="shared" si="153"/>
        <v>45955</v>
      </c>
      <c r="AB1609" s="2">
        <f t="shared" si="154"/>
        <v>10</v>
      </c>
      <c r="AC1609" s="2">
        <f t="shared" si="155"/>
        <v>2025</v>
      </c>
      <c r="AD1609" s="2" t="str">
        <f>IFERROR(VLOOKUP(A1609,'Aux Área'!$A$4:$B$123,2,0),"-")</f>
        <v>INSPEÇÃO</v>
      </c>
    </row>
    <row r="1610" spans="1:30" x14ac:dyDescent="0.3">
      <c r="A1610" t="s">
        <v>2574</v>
      </c>
      <c r="B1610" t="s">
        <v>2575</v>
      </c>
      <c r="C1610" t="s">
        <v>3038</v>
      </c>
      <c r="D1610" t="s">
        <v>2865</v>
      </c>
      <c r="E1610" t="s">
        <v>2866</v>
      </c>
      <c r="F1610" t="s">
        <v>2577</v>
      </c>
      <c r="G1610" t="s">
        <v>659</v>
      </c>
      <c r="H1610" t="s">
        <v>2215</v>
      </c>
      <c r="I1610" t="s">
        <v>667</v>
      </c>
      <c r="J1610" t="s">
        <v>370</v>
      </c>
      <c r="K1610" t="s">
        <v>371</v>
      </c>
      <c r="L1610" t="s">
        <v>124</v>
      </c>
      <c r="M1610" t="s">
        <v>38</v>
      </c>
      <c r="N1610" t="s">
        <v>668</v>
      </c>
      <c r="O1610" s="23">
        <v>298</v>
      </c>
      <c r="P1610" s="9">
        <v>4.9400000000000004</v>
      </c>
      <c r="Q1610" t="s">
        <v>40</v>
      </c>
      <c r="R1610">
        <v>3165</v>
      </c>
      <c r="S1610" s="9">
        <v>60.38</v>
      </c>
      <c r="T1610" s="26">
        <v>6.09</v>
      </c>
      <c r="U1610" s="8">
        <v>367.73</v>
      </c>
      <c r="V1610" t="s">
        <v>3039</v>
      </c>
      <c r="W1610" t="s">
        <v>2007</v>
      </c>
      <c r="X1610" t="s">
        <v>42</v>
      </c>
      <c r="Y1610" t="s">
        <v>1740</v>
      </c>
      <c r="AA1610" s="1">
        <f t="shared" si="153"/>
        <v>45955</v>
      </c>
      <c r="AB1610" s="2">
        <f t="shared" si="154"/>
        <v>10</v>
      </c>
      <c r="AC1610" s="2">
        <f t="shared" si="155"/>
        <v>2025</v>
      </c>
      <c r="AD1610" s="2" t="str">
        <f>IFERROR(VLOOKUP(A1610,'Aux Área'!$A$4:$B$123,2,0),"-")</f>
        <v>APH</v>
      </c>
    </row>
    <row r="1611" spans="1:30" x14ac:dyDescent="0.3">
      <c r="A1611" t="s">
        <v>58</v>
      </c>
      <c r="B1611" t="s">
        <v>250</v>
      </c>
      <c r="C1611" t="s">
        <v>3040</v>
      </c>
      <c r="D1611" t="s">
        <v>87</v>
      </c>
      <c r="E1611" t="s">
        <v>88</v>
      </c>
      <c r="F1611" t="s">
        <v>59</v>
      </c>
      <c r="G1611" t="s">
        <v>1500</v>
      </c>
      <c r="H1611" t="s">
        <v>36</v>
      </c>
      <c r="I1611" t="s">
        <v>37</v>
      </c>
      <c r="J1611" t="s">
        <v>188</v>
      </c>
      <c r="K1611" t="s">
        <v>189</v>
      </c>
      <c r="L1611" t="s">
        <v>190</v>
      </c>
      <c r="M1611" t="s">
        <v>38</v>
      </c>
      <c r="N1611" t="s">
        <v>39</v>
      </c>
      <c r="O1611" s="23">
        <v>245</v>
      </c>
      <c r="P1611" s="9">
        <v>7.35</v>
      </c>
      <c r="Q1611" t="s">
        <v>40</v>
      </c>
      <c r="R1611">
        <v>47406</v>
      </c>
      <c r="S1611" s="9">
        <v>33.33</v>
      </c>
      <c r="T1611" s="26">
        <v>4.3899999999999997</v>
      </c>
      <c r="U1611" s="8">
        <v>146.32</v>
      </c>
      <c r="V1611" t="s">
        <v>41</v>
      </c>
      <c r="W1611" t="s">
        <v>2007</v>
      </c>
      <c r="X1611" t="s">
        <v>42</v>
      </c>
      <c r="Y1611" t="s">
        <v>1740</v>
      </c>
      <c r="AA1611" s="1">
        <f t="shared" si="153"/>
        <v>45955</v>
      </c>
      <c r="AB1611" s="2">
        <f t="shared" si="154"/>
        <v>10</v>
      </c>
      <c r="AC1611" s="2">
        <f t="shared" si="155"/>
        <v>2025</v>
      </c>
      <c r="AD1611" s="2" t="str">
        <f>IFERROR(VLOOKUP(A1611,'Aux Área'!$A$4:$B$123,2,0),"-")</f>
        <v>CONSERVA</v>
      </c>
    </row>
    <row r="1612" spans="1:30" x14ac:dyDescent="0.3">
      <c r="A1612" t="s">
        <v>52</v>
      </c>
      <c r="B1612" t="s">
        <v>1449</v>
      </c>
      <c r="C1612" t="s">
        <v>3041</v>
      </c>
      <c r="D1612" t="s">
        <v>2253</v>
      </c>
      <c r="E1612" t="s">
        <v>2254</v>
      </c>
      <c r="F1612" t="s">
        <v>53</v>
      </c>
      <c r="G1612" t="s">
        <v>1500</v>
      </c>
      <c r="H1612" t="s">
        <v>36</v>
      </c>
      <c r="I1612" t="s">
        <v>37</v>
      </c>
      <c r="J1612" t="s">
        <v>165</v>
      </c>
      <c r="K1612" t="s">
        <v>166</v>
      </c>
      <c r="L1612" t="s">
        <v>167</v>
      </c>
      <c r="M1612" t="s">
        <v>38</v>
      </c>
      <c r="N1612" t="s">
        <v>39</v>
      </c>
      <c r="O1612" s="23">
        <v>480</v>
      </c>
      <c r="P1612" s="9">
        <v>12.67</v>
      </c>
      <c r="Q1612" t="s">
        <v>40</v>
      </c>
      <c r="R1612">
        <v>25528</v>
      </c>
      <c r="S1612" s="9">
        <v>37.89</v>
      </c>
      <c r="T1612" s="26">
        <v>4.46</v>
      </c>
      <c r="U1612" s="8">
        <v>169</v>
      </c>
      <c r="V1612" t="s">
        <v>41</v>
      </c>
      <c r="W1612" t="s">
        <v>2007</v>
      </c>
      <c r="X1612" t="s">
        <v>42</v>
      </c>
      <c r="Y1612" t="s">
        <v>1740</v>
      </c>
      <c r="AA1612" s="1">
        <f t="shared" si="153"/>
        <v>45955</v>
      </c>
      <c r="AB1612" s="2">
        <f t="shared" si="154"/>
        <v>10</v>
      </c>
      <c r="AC1612" s="2">
        <f t="shared" si="155"/>
        <v>2025</v>
      </c>
      <c r="AD1612" s="2" t="str">
        <f>IFERROR(VLOOKUP(A1612,'Aux Área'!$A$4:$B$123,2,0),"-")</f>
        <v>OPERAÇÃO</v>
      </c>
    </row>
    <row r="1613" spans="1:30" x14ac:dyDescent="0.3">
      <c r="A1613" t="s">
        <v>2189</v>
      </c>
      <c r="B1613" t="s">
        <v>2190</v>
      </c>
      <c r="C1613" t="s">
        <v>3042</v>
      </c>
      <c r="D1613" t="s">
        <v>391</v>
      </c>
      <c r="E1613" t="s">
        <v>392</v>
      </c>
      <c r="F1613" t="s">
        <v>2192</v>
      </c>
      <c r="G1613" t="s">
        <v>1135</v>
      </c>
      <c r="H1613" t="s">
        <v>2185</v>
      </c>
      <c r="I1613" t="s">
        <v>2186</v>
      </c>
      <c r="J1613" t="s">
        <v>165</v>
      </c>
      <c r="K1613" t="s">
        <v>166</v>
      </c>
      <c r="L1613" t="s">
        <v>167</v>
      </c>
      <c r="M1613" t="s">
        <v>38</v>
      </c>
      <c r="N1613" t="s">
        <v>668</v>
      </c>
      <c r="O1613" s="23">
        <v>698</v>
      </c>
      <c r="P1613" s="9">
        <v>10.77</v>
      </c>
      <c r="Q1613" t="s">
        <v>40</v>
      </c>
      <c r="R1613">
        <v>3503</v>
      </c>
      <c r="S1613" s="9">
        <v>64.8</v>
      </c>
      <c r="T1613" s="26">
        <v>6.24</v>
      </c>
      <c r="U1613" s="8">
        <v>404.35</v>
      </c>
      <c r="V1613" t="s">
        <v>41</v>
      </c>
      <c r="W1613" t="s">
        <v>2007</v>
      </c>
      <c r="X1613" t="s">
        <v>42</v>
      </c>
      <c r="Y1613" t="s">
        <v>2188</v>
      </c>
      <c r="AA1613" s="1">
        <f t="shared" si="153"/>
        <v>45955</v>
      </c>
      <c r="AB1613" s="2">
        <f t="shared" si="154"/>
        <v>10</v>
      </c>
      <c r="AC1613" s="2">
        <f t="shared" si="155"/>
        <v>2025</v>
      </c>
      <c r="AD1613" s="2" t="str">
        <f>IFERROR(VLOOKUP(A1613,'Aux Área'!$A$4:$B$123,2,0),"-")</f>
        <v>INSPEÇÃO</v>
      </c>
    </row>
    <row r="1614" spans="1:30" x14ac:dyDescent="0.3">
      <c r="A1614" t="s">
        <v>2650</v>
      </c>
      <c r="B1614" t="s">
        <v>2651</v>
      </c>
      <c r="C1614" t="s">
        <v>3043</v>
      </c>
      <c r="D1614" t="s">
        <v>2944</v>
      </c>
      <c r="E1614" t="s">
        <v>2945</v>
      </c>
      <c r="F1614" t="s">
        <v>3605</v>
      </c>
      <c r="G1614" t="s">
        <v>1300</v>
      </c>
      <c r="H1614" t="s">
        <v>2635</v>
      </c>
      <c r="I1614" t="s">
        <v>37</v>
      </c>
      <c r="J1614" t="s">
        <v>304</v>
      </c>
      <c r="K1614" t="s">
        <v>305</v>
      </c>
      <c r="L1614" t="s">
        <v>301</v>
      </c>
      <c r="M1614" t="s">
        <v>38</v>
      </c>
      <c r="N1614" t="s">
        <v>39</v>
      </c>
      <c r="O1614" s="23">
        <v>369</v>
      </c>
      <c r="P1614" s="9">
        <v>7.97</v>
      </c>
      <c r="Q1614" t="s">
        <v>40</v>
      </c>
      <c r="R1614">
        <v>749</v>
      </c>
      <c r="S1614" s="9">
        <v>46.3</v>
      </c>
      <c r="T1614" s="26">
        <v>4.59</v>
      </c>
      <c r="U1614" s="8">
        <v>212.52</v>
      </c>
      <c r="V1614" t="s">
        <v>3044</v>
      </c>
      <c r="W1614" t="s">
        <v>2276</v>
      </c>
      <c r="X1614" t="s">
        <v>42</v>
      </c>
      <c r="Y1614" t="s">
        <v>1740</v>
      </c>
      <c r="AA1614" s="1">
        <f t="shared" si="153"/>
        <v>45955</v>
      </c>
      <c r="AB1614" s="2">
        <f t="shared" si="154"/>
        <v>10</v>
      </c>
      <c r="AC1614" s="2">
        <f t="shared" si="155"/>
        <v>2025</v>
      </c>
      <c r="AD1614" s="2" t="str">
        <f>IFERROR(VLOOKUP(A1614,'Aux Área'!$A$4:$B$123,2,0),"-")</f>
        <v>TI</v>
      </c>
    </row>
    <row r="1615" spans="1:30" x14ac:dyDescent="0.3">
      <c r="A1615" t="s">
        <v>2208</v>
      </c>
      <c r="B1615" t="s">
        <v>2544</v>
      </c>
      <c r="C1615" t="s">
        <v>3045</v>
      </c>
      <c r="D1615" t="s">
        <v>2468</v>
      </c>
      <c r="E1615" t="s">
        <v>2469</v>
      </c>
      <c r="F1615" t="s">
        <v>2210</v>
      </c>
      <c r="G1615" t="s">
        <v>1135</v>
      </c>
      <c r="H1615" t="s">
        <v>2211</v>
      </c>
      <c r="I1615" t="s">
        <v>37</v>
      </c>
      <c r="J1615" t="s">
        <v>219</v>
      </c>
      <c r="K1615" t="s">
        <v>177</v>
      </c>
      <c r="L1615" t="s">
        <v>177</v>
      </c>
      <c r="M1615" t="s">
        <v>38</v>
      </c>
      <c r="N1615" t="s">
        <v>668</v>
      </c>
      <c r="O1615" s="23">
        <v>484</v>
      </c>
      <c r="P1615" s="9">
        <v>5.76</v>
      </c>
      <c r="Q1615" t="s">
        <v>40</v>
      </c>
      <c r="R1615">
        <v>3164</v>
      </c>
      <c r="S1615" s="9">
        <v>83.96</v>
      </c>
      <c r="T1615" s="26">
        <v>6.19</v>
      </c>
      <c r="U1615" s="8">
        <v>519.74</v>
      </c>
      <c r="V1615" t="s">
        <v>112</v>
      </c>
      <c r="W1615" t="s">
        <v>2007</v>
      </c>
      <c r="X1615" t="s">
        <v>42</v>
      </c>
      <c r="Y1615" t="s">
        <v>1740</v>
      </c>
      <c r="AA1615" s="1">
        <f t="shared" si="153"/>
        <v>45955</v>
      </c>
      <c r="AB1615" s="2">
        <f t="shared" si="154"/>
        <v>10</v>
      </c>
      <c r="AC1615" s="2">
        <f t="shared" si="155"/>
        <v>2025</v>
      </c>
      <c r="AD1615" s="2" t="str">
        <f>IFERROR(VLOOKUP(A1615,'Aux Área'!$A$4:$B$123,2,0),"-")</f>
        <v>APH</v>
      </c>
    </row>
    <row r="1616" spans="1:30" x14ac:dyDescent="0.3">
      <c r="A1616" t="s">
        <v>2208</v>
      </c>
      <c r="C1616" t="s">
        <v>3045</v>
      </c>
      <c r="F1616" t="s">
        <v>2210</v>
      </c>
      <c r="K1616" t="s">
        <v>177</v>
      </c>
      <c r="N1616" t="s">
        <v>15690</v>
      </c>
      <c r="O1616" t="s">
        <v>15244</v>
      </c>
      <c r="P1616" s="9" t="s">
        <v>15244</v>
      </c>
      <c r="Q1616" t="s">
        <v>40</v>
      </c>
      <c r="R1616" t="s">
        <v>15244</v>
      </c>
      <c r="S1616">
        <v>20.12</v>
      </c>
      <c r="U1616" s="8">
        <v>80.489999999999995</v>
      </c>
      <c r="X1616" t="s">
        <v>42</v>
      </c>
      <c r="Y1616" t="s">
        <v>1740</v>
      </c>
      <c r="AA1616" s="1">
        <f>IFERROR(DATEVALUE(C1616),"-")</f>
        <v>45955</v>
      </c>
      <c r="AB1616" s="2">
        <f>IFERROR(MONTH(AA1616),"-")</f>
        <v>10</v>
      </c>
      <c r="AC1616" s="2">
        <f>IFERROR(YEAR(AA1616),"-")</f>
        <v>2025</v>
      </c>
      <c r="AD1616" s="2" t="str">
        <f>IFERROR(VLOOKUP(A1616,'Aux Área'!$A$4:$B$123,2,0),"-")</f>
        <v>APH</v>
      </c>
    </row>
    <row r="1617" spans="1:30" x14ac:dyDescent="0.3">
      <c r="A1617" t="s">
        <v>2314</v>
      </c>
      <c r="B1617" t="s">
        <v>2315</v>
      </c>
      <c r="C1617" t="s">
        <v>3046</v>
      </c>
      <c r="D1617" t="s">
        <v>2160</v>
      </c>
      <c r="E1617" t="s">
        <v>2161</v>
      </c>
      <c r="F1617" t="s">
        <v>2317</v>
      </c>
      <c r="G1617" t="s">
        <v>1300</v>
      </c>
      <c r="H1617" t="s">
        <v>1301</v>
      </c>
      <c r="I1617" t="s">
        <v>839</v>
      </c>
      <c r="J1617" t="s">
        <v>188</v>
      </c>
      <c r="K1617" t="s">
        <v>189</v>
      </c>
      <c r="L1617" t="s">
        <v>190</v>
      </c>
      <c r="M1617" t="s">
        <v>38</v>
      </c>
      <c r="N1617" t="s">
        <v>39</v>
      </c>
      <c r="O1617" s="23">
        <v>356</v>
      </c>
      <c r="P1617" s="9">
        <v>8.48</v>
      </c>
      <c r="Q1617" t="s">
        <v>40</v>
      </c>
      <c r="R1617">
        <v>2817</v>
      </c>
      <c r="S1617" s="9">
        <v>41.99</v>
      </c>
      <c r="T1617" s="26">
        <v>4.3899999999999997</v>
      </c>
      <c r="U1617" s="8">
        <v>184.34</v>
      </c>
      <c r="V1617" t="s">
        <v>41</v>
      </c>
      <c r="W1617" t="s">
        <v>2276</v>
      </c>
      <c r="X1617" t="s">
        <v>42</v>
      </c>
      <c r="Y1617" t="s">
        <v>2277</v>
      </c>
      <c r="AA1617" s="1">
        <f t="shared" ref="AA1617:AA1630" si="156">DATEVALUE(C1617)</f>
        <v>45955</v>
      </c>
      <c r="AB1617" s="2">
        <f t="shared" ref="AB1617:AB1630" si="157">MONTH(AA1617)</f>
        <v>10</v>
      </c>
      <c r="AC1617" s="2">
        <f t="shared" ref="AC1617:AC1630" si="158">YEAR(AA1617)</f>
        <v>2025</v>
      </c>
      <c r="AD1617" s="2" t="str">
        <f>IFERROR(VLOOKUP(A1617,'Aux Área'!$A$4:$B$123,2,0),"-")</f>
        <v>INSPEÇÃO</v>
      </c>
    </row>
    <row r="1618" spans="1:30" x14ac:dyDescent="0.3">
      <c r="A1618" t="s">
        <v>62</v>
      </c>
      <c r="B1618" t="s">
        <v>1455</v>
      </c>
      <c r="C1618" t="s">
        <v>3047</v>
      </c>
      <c r="D1618" t="s">
        <v>120</v>
      </c>
      <c r="E1618" t="s">
        <v>121</v>
      </c>
      <c r="F1618" t="s">
        <v>63</v>
      </c>
      <c r="G1618" t="s">
        <v>1500</v>
      </c>
      <c r="H1618" t="s">
        <v>36</v>
      </c>
      <c r="I1618" t="s">
        <v>37</v>
      </c>
      <c r="J1618" t="s">
        <v>139</v>
      </c>
      <c r="K1618" t="s">
        <v>140</v>
      </c>
      <c r="L1618" t="s">
        <v>141</v>
      </c>
      <c r="M1618" t="s">
        <v>38</v>
      </c>
      <c r="N1618" t="s">
        <v>39</v>
      </c>
      <c r="O1618" s="23">
        <v>369</v>
      </c>
      <c r="P1618" s="9">
        <v>10.09</v>
      </c>
      <c r="Q1618" t="s">
        <v>40</v>
      </c>
      <c r="R1618">
        <v>37685</v>
      </c>
      <c r="S1618" s="9">
        <v>36.56</v>
      </c>
      <c r="T1618" s="26">
        <v>3.94</v>
      </c>
      <c r="U1618" s="8">
        <v>144.05000000000001</v>
      </c>
      <c r="V1618" t="s">
        <v>3048</v>
      </c>
      <c r="W1618" t="s">
        <v>2007</v>
      </c>
      <c r="X1618" t="s">
        <v>42</v>
      </c>
      <c r="Y1618" t="s">
        <v>1740</v>
      </c>
      <c r="AA1618" s="1">
        <f t="shared" si="156"/>
        <v>45955</v>
      </c>
      <c r="AB1618" s="2">
        <f t="shared" si="157"/>
        <v>10</v>
      </c>
      <c r="AC1618" s="2">
        <f t="shared" si="158"/>
        <v>2025</v>
      </c>
      <c r="AD1618" s="2" t="str">
        <f>IFERROR(VLOOKUP(A1618,'Aux Área'!$A$4:$B$123,2,0),"-")</f>
        <v>CONSERVA</v>
      </c>
    </row>
    <row r="1619" spans="1:30" x14ac:dyDescent="0.3">
      <c r="A1619" t="s">
        <v>2282</v>
      </c>
      <c r="B1619" t="s">
        <v>2283</v>
      </c>
      <c r="C1619" t="s">
        <v>3049</v>
      </c>
      <c r="D1619" t="s">
        <v>3050</v>
      </c>
      <c r="E1619" t="s">
        <v>3051</v>
      </c>
      <c r="F1619" t="s">
        <v>2285</v>
      </c>
      <c r="G1619" t="s">
        <v>1135</v>
      </c>
      <c r="H1619" t="s">
        <v>2275</v>
      </c>
      <c r="I1619" t="s">
        <v>1497</v>
      </c>
      <c r="J1619" t="s">
        <v>1511</v>
      </c>
      <c r="K1619" t="s">
        <v>1512</v>
      </c>
      <c r="L1619" t="s">
        <v>1513</v>
      </c>
      <c r="M1619" t="s">
        <v>1514</v>
      </c>
      <c r="N1619" t="s">
        <v>39</v>
      </c>
      <c r="O1619" s="10">
        <v>309</v>
      </c>
      <c r="P1619" s="24">
        <v>9.86</v>
      </c>
      <c r="Q1619" t="s">
        <v>40</v>
      </c>
      <c r="R1619">
        <v>1370</v>
      </c>
      <c r="S1619" s="9">
        <v>31.34</v>
      </c>
      <c r="T1619" s="26">
        <v>3.99</v>
      </c>
      <c r="U1619" s="8">
        <v>125.05</v>
      </c>
      <c r="V1619" t="s">
        <v>3052</v>
      </c>
      <c r="W1619" t="s">
        <v>2276</v>
      </c>
      <c r="X1619" t="s">
        <v>42</v>
      </c>
      <c r="Y1619" t="s">
        <v>2277</v>
      </c>
      <c r="AA1619" s="1">
        <f t="shared" si="156"/>
        <v>45955</v>
      </c>
      <c r="AB1619" s="2">
        <f t="shared" si="157"/>
        <v>10</v>
      </c>
      <c r="AC1619" s="2">
        <f t="shared" si="158"/>
        <v>2025</v>
      </c>
      <c r="AD1619" s="2" t="str">
        <f>IFERROR(VLOOKUP(A1619,'Aux Área'!$A$4:$B$123,2,0),"-")</f>
        <v>INSPEÇÃO</v>
      </c>
    </row>
    <row r="1620" spans="1:30" x14ac:dyDescent="0.3">
      <c r="A1620" t="s">
        <v>66</v>
      </c>
      <c r="B1620" t="s">
        <v>464</v>
      </c>
      <c r="C1620" t="s">
        <v>3053</v>
      </c>
      <c r="D1620" t="s">
        <v>151</v>
      </c>
      <c r="E1620" t="s">
        <v>152</v>
      </c>
      <c r="F1620" t="s">
        <v>67</v>
      </c>
      <c r="G1620" t="s">
        <v>1503</v>
      </c>
      <c r="H1620" t="s">
        <v>36</v>
      </c>
      <c r="I1620" t="s">
        <v>37</v>
      </c>
      <c r="J1620" t="s">
        <v>1167</v>
      </c>
      <c r="K1620" t="s">
        <v>1047</v>
      </c>
      <c r="L1620" t="s">
        <v>84</v>
      </c>
      <c r="M1620" t="s">
        <v>38</v>
      </c>
      <c r="N1620" t="s">
        <v>39</v>
      </c>
      <c r="O1620" s="23">
        <v>350</v>
      </c>
      <c r="P1620" s="9">
        <v>9.39</v>
      </c>
      <c r="Q1620" t="s">
        <v>40</v>
      </c>
      <c r="R1620">
        <v>11093</v>
      </c>
      <c r="S1620" s="9">
        <v>37.28</v>
      </c>
      <c r="T1620" s="26">
        <v>5.37</v>
      </c>
      <c r="U1620" s="8">
        <v>200.19</v>
      </c>
      <c r="V1620" t="s">
        <v>41</v>
      </c>
      <c r="W1620" t="s">
        <v>2007</v>
      </c>
      <c r="X1620" t="s">
        <v>42</v>
      </c>
      <c r="Y1620" t="s">
        <v>1740</v>
      </c>
      <c r="AA1620" s="1">
        <f t="shared" si="156"/>
        <v>45955</v>
      </c>
      <c r="AB1620" s="2">
        <f t="shared" si="157"/>
        <v>10</v>
      </c>
      <c r="AC1620" s="2">
        <f t="shared" si="158"/>
        <v>2025</v>
      </c>
      <c r="AD1620" s="2" t="str">
        <f>IFERROR(VLOOKUP(A1620,'Aux Área'!$A$4:$B$123,2,0),"-")</f>
        <v>OPERAÇÃO</v>
      </c>
    </row>
    <row r="1621" spans="1:30" x14ac:dyDescent="0.3">
      <c r="A1621" t="s">
        <v>74</v>
      </c>
      <c r="B1621" t="s">
        <v>255</v>
      </c>
      <c r="C1621" t="s">
        <v>3054</v>
      </c>
      <c r="D1621" t="s">
        <v>115</v>
      </c>
      <c r="E1621" t="s">
        <v>116</v>
      </c>
      <c r="F1621" t="s">
        <v>75</v>
      </c>
      <c r="G1621" t="s">
        <v>1503</v>
      </c>
      <c r="H1621" t="s">
        <v>36</v>
      </c>
      <c r="I1621" t="s">
        <v>37</v>
      </c>
      <c r="J1621" t="s">
        <v>228</v>
      </c>
      <c r="K1621" t="s">
        <v>229</v>
      </c>
      <c r="L1621" t="s">
        <v>207</v>
      </c>
      <c r="M1621" t="s">
        <v>38</v>
      </c>
      <c r="N1621" t="s">
        <v>39</v>
      </c>
      <c r="O1621" s="23">
        <v>412</v>
      </c>
      <c r="P1621" s="9">
        <v>10.99</v>
      </c>
      <c r="Q1621" t="s">
        <v>40</v>
      </c>
      <c r="R1621">
        <v>10113</v>
      </c>
      <c r="S1621" s="9">
        <v>37.479999999999997</v>
      </c>
      <c r="T1621" s="26">
        <v>4.59</v>
      </c>
      <c r="U1621" s="8">
        <v>172.03</v>
      </c>
      <c r="V1621" t="s">
        <v>41</v>
      </c>
      <c r="W1621" t="s">
        <v>2007</v>
      </c>
      <c r="X1621" t="s">
        <v>42</v>
      </c>
      <c r="Y1621" t="s">
        <v>1740</v>
      </c>
      <c r="AA1621" s="1">
        <f t="shared" si="156"/>
        <v>45955</v>
      </c>
      <c r="AB1621" s="2">
        <f t="shared" si="157"/>
        <v>10</v>
      </c>
      <c r="AC1621" s="2">
        <f t="shared" si="158"/>
        <v>2025</v>
      </c>
      <c r="AD1621" s="2" t="str">
        <f>IFERROR(VLOOKUP(A1621,'Aux Área'!$A$4:$B$123,2,0),"-")</f>
        <v>TI</v>
      </c>
    </row>
    <row r="1622" spans="1:30" x14ac:dyDescent="0.3">
      <c r="A1622" t="s">
        <v>2655</v>
      </c>
      <c r="B1622" t="s">
        <v>2656</v>
      </c>
      <c r="C1622" t="s">
        <v>3055</v>
      </c>
      <c r="D1622" t="s">
        <v>1619</v>
      </c>
      <c r="E1622" t="s">
        <v>1620</v>
      </c>
      <c r="F1622" t="s">
        <v>5979</v>
      </c>
      <c r="G1622" t="s">
        <v>1635</v>
      </c>
      <c r="H1622" t="s">
        <v>2635</v>
      </c>
      <c r="I1622" t="s">
        <v>37</v>
      </c>
      <c r="J1622" t="s">
        <v>172</v>
      </c>
      <c r="K1622" t="s">
        <v>173</v>
      </c>
      <c r="L1622" t="s">
        <v>124</v>
      </c>
      <c r="M1622" t="s">
        <v>38</v>
      </c>
      <c r="N1622" t="s">
        <v>39</v>
      </c>
      <c r="O1622" s="23">
        <v>391</v>
      </c>
      <c r="P1622" s="9">
        <v>9.9600000000000009</v>
      </c>
      <c r="Q1622" t="s">
        <v>40</v>
      </c>
      <c r="R1622">
        <v>1834</v>
      </c>
      <c r="S1622" s="9">
        <v>39.25</v>
      </c>
      <c r="T1622" s="26">
        <v>3.99</v>
      </c>
      <c r="U1622" s="8">
        <v>156.61000000000001</v>
      </c>
      <c r="V1622" t="s">
        <v>3056</v>
      </c>
      <c r="W1622" t="s">
        <v>2276</v>
      </c>
      <c r="X1622" t="s">
        <v>42</v>
      </c>
      <c r="Y1622" t="s">
        <v>1740</v>
      </c>
      <c r="AA1622" s="1">
        <f t="shared" si="156"/>
        <v>45956</v>
      </c>
      <c r="AB1622" s="2">
        <f t="shared" si="157"/>
        <v>10</v>
      </c>
      <c r="AC1622" s="2">
        <f t="shared" si="158"/>
        <v>2025</v>
      </c>
      <c r="AD1622" s="2" t="str">
        <f>IFERROR(VLOOKUP(A1622,'Aux Área'!$A$4:$B$123,2,0),"-")</f>
        <v>TI</v>
      </c>
    </row>
    <row r="1623" spans="1:30" x14ac:dyDescent="0.3">
      <c r="A1623" t="s">
        <v>72</v>
      </c>
      <c r="B1623" t="s">
        <v>243</v>
      </c>
      <c r="C1623" t="s">
        <v>3057</v>
      </c>
      <c r="D1623" t="s">
        <v>95</v>
      </c>
      <c r="E1623" t="s">
        <v>96</v>
      </c>
      <c r="F1623" t="s">
        <v>73</v>
      </c>
      <c r="G1623" t="s">
        <v>1503</v>
      </c>
      <c r="H1623" t="s">
        <v>36</v>
      </c>
      <c r="I1623" t="s">
        <v>37</v>
      </c>
      <c r="J1623" t="s">
        <v>292</v>
      </c>
      <c r="K1623" t="s">
        <v>293</v>
      </c>
      <c r="L1623" t="s">
        <v>84</v>
      </c>
      <c r="M1623" t="s">
        <v>38</v>
      </c>
      <c r="N1623" t="s">
        <v>39</v>
      </c>
      <c r="O1623" s="23">
        <v>329</v>
      </c>
      <c r="P1623" s="9">
        <v>8.26</v>
      </c>
      <c r="Q1623" t="s">
        <v>40</v>
      </c>
      <c r="R1623">
        <v>17479</v>
      </c>
      <c r="S1623" s="9">
        <v>39.81</v>
      </c>
      <c r="T1623" s="26">
        <v>4.87</v>
      </c>
      <c r="U1623" s="8">
        <v>193.87</v>
      </c>
      <c r="V1623" t="s">
        <v>3058</v>
      </c>
      <c r="W1623" t="s">
        <v>2007</v>
      </c>
      <c r="X1623" t="s">
        <v>42</v>
      </c>
      <c r="Y1623" t="s">
        <v>1740</v>
      </c>
      <c r="AA1623" s="1">
        <f t="shared" si="156"/>
        <v>45956</v>
      </c>
      <c r="AB1623" s="2">
        <f t="shared" si="157"/>
        <v>10</v>
      </c>
      <c r="AC1623" s="2">
        <f t="shared" si="158"/>
        <v>2025</v>
      </c>
      <c r="AD1623" s="2" t="str">
        <f>IFERROR(VLOOKUP(A1623,'Aux Área'!$A$4:$B$123,2,0),"-")</f>
        <v>CONSERVA</v>
      </c>
    </row>
    <row r="1624" spans="1:30" x14ac:dyDescent="0.3">
      <c r="A1624" t="s">
        <v>2691</v>
      </c>
      <c r="B1624" t="s">
        <v>2692</v>
      </c>
      <c r="C1624" t="s">
        <v>3059</v>
      </c>
      <c r="D1624" t="s">
        <v>2142</v>
      </c>
      <c r="E1624" t="s">
        <v>2143</v>
      </c>
      <c r="F1624" t="s">
        <v>3712</v>
      </c>
      <c r="G1624" t="s">
        <v>1635</v>
      </c>
      <c r="H1624" t="s">
        <v>2635</v>
      </c>
      <c r="I1624" t="s">
        <v>37</v>
      </c>
      <c r="J1624" t="s">
        <v>169</v>
      </c>
      <c r="K1624" t="s">
        <v>170</v>
      </c>
      <c r="L1624" t="s">
        <v>124</v>
      </c>
      <c r="M1624" t="s">
        <v>38</v>
      </c>
      <c r="N1624" t="s">
        <v>39</v>
      </c>
      <c r="O1624" s="23">
        <v>503</v>
      </c>
      <c r="P1624" s="9">
        <v>10.06</v>
      </c>
      <c r="Q1624" t="s">
        <v>40</v>
      </c>
      <c r="R1624">
        <v>2272</v>
      </c>
      <c r="S1624" s="9">
        <v>50</v>
      </c>
      <c r="T1624" s="26">
        <v>4.1900000000000004</v>
      </c>
      <c r="U1624" s="8">
        <v>209.5</v>
      </c>
      <c r="V1624" t="s">
        <v>112</v>
      </c>
      <c r="W1624" t="s">
        <v>2007</v>
      </c>
      <c r="X1624" t="s">
        <v>42</v>
      </c>
      <c r="Y1624" t="s">
        <v>1740</v>
      </c>
      <c r="AA1624" s="1">
        <f t="shared" si="156"/>
        <v>45956</v>
      </c>
      <c r="AB1624" s="2">
        <f t="shared" si="157"/>
        <v>10</v>
      </c>
      <c r="AC1624" s="2">
        <f t="shared" si="158"/>
        <v>2025</v>
      </c>
      <c r="AD1624" s="2" t="str">
        <f>IFERROR(VLOOKUP(A1624,'Aux Área'!$A$4:$B$123,2,0),"-")</f>
        <v>TI</v>
      </c>
    </row>
    <row r="1625" spans="1:30" x14ac:dyDescent="0.3">
      <c r="A1625" t="s">
        <v>44</v>
      </c>
      <c r="B1625" t="s">
        <v>478</v>
      </c>
      <c r="C1625" t="s">
        <v>3060</v>
      </c>
      <c r="D1625" t="s">
        <v>1562</v>
      </c>
      <c r="E1625" t="s">
        <v>1563</v>
      </c>
      <c r="F1625" t="s">
        <v>45</v>
      </c>
      <c r="G1625" t="s">
        <v>1500</v>
      </c>
      <c r="H1625" t="s">
        <v>36</v>
      </c>
      <c r="I1625" t="s">
        <v>37</v>
      </c>
      <c r="J1625" t="s">
        <v>495</v>
      </c>
      <c r="K1625" t="s">
        <v>496</v>
      </c>
      <c r="L1625" t="s">
        <v>84</v>
      </c>
      <c r="M1625" t="s">
        <v>38</v>
      </c>
      <c r="N1625" t="s">
        <v>39</v>
      </c>
      <c r="O1625" s="23">
        <v>326</v>
      </c>
      <c r="P1625" s="9">
        <v>6.96</v>
      </c>
      <c r="Q1625" t="s">
        <v>40</v>
      </c>
      <c r="R1625">
        <v>12764</v>
      </c>
      <c r="S1625" s="9">
        <v>46.85</v>
      </c>
      <c r="T1625" s="26">
        <v>4.8410000000000002</v>
      </c>
      <c r="U1625" s="8">
        <v>226.78</v>
      </c>
      <c r="V1625" t="s">
        <v>41</v>
      </c>
      <c r="W1625" t="s">
        <v>2007</v>
      </c>
      <c r="X1625" t="s">
        <v>42</v>
      </c>
      <c r="Y1625" t="s">
        <v>1740</v>
      </c>
      <c r="AA1625" s="1">
        <f t="shared" si="156"/>
        <v>45957</v>
      </c>
      <c r="AB1625" s="2">
        <f t="shared" si="157"/>
        <v>10</v>
      </c>
      <c r="AC1625" s="2">
        <f t="shared" si="158"/>
        <v>2025</v>
      </c>
      <c r="AD1625" s="2" t="str">
        <f>IFERROR(VLOOKUP(A1625,'Aux Área'!$A$4:$B$123,2,0),"-")</f>
        <v>OPERAÇÃO</v>
      </c>
    </row>
    <row r="1626" spans="1:30" x14ac:dyDescent="0.3">
      <c r="A1626" t="s">
        <v>2146</v>
      </c>
      <c r="B1626" t="s">
        <v>1800</v>
      </c>
      <c r="C1626" t="s">
        <v>3061</v>
      </c>
      <c r="D1626" t="s">
        <v>1841</v>
      </c>
      <c r="E1626" t="s">
        <v>1842</v>
      </c>
      <c r="F1626" t="s">
        <v>653</v>
      </c>
      <c r="G1626" t="s">
        <v>635</v>
      </c>
      <c r="H1626" t="s">
        <v>666</v>
      </c>
      <c r="I1626" t="s">
        <v>667</v>
      </c>
      <c r="J1626" t="s">
        <v>275</v>
      </c>
      <c r="K1626" t="s">
        <v>276</v>
      </c>
      <c r="L1626" t="s">
        <v>124</v>
      </c>
      <c r="M1626" t="s">
        <v>38</v>
      </c>
      <c r="N1626" t="s">
        <v>668</v>
      </c>
      <c r="O1626" s="23">
        <v>0</v>
      </c>
      <c r="P1626" s="9">
        <v>0</v>
      </c>
      <c r="Q1626" t="s">
        <v>40</v>
      </c>
      <c r="R1626">
        <v>0</v>
      </c>
      <c r="S1626" s="9">
        <v>124.35</v>
      </c>
      <c r="T1626" s="26">
        <v>6.77</v>
      </c>
      <c r="U1626" s="8">
        <v>841.85</v>
      </c>
      <c r="V1626" t="s">
        <v>3062</v>
      </c>
      <c r="W1626" t="s">
        <v>652</v>
      </c>
      <c r="X1626" t="s">
        <v>42</v>
      </c>
      <c r="Y1626" t="s">
        <v>653</v>
      </c>
      <c r="AA1626" s="1">
        <f t="shared" si="156"/>
        <v>45957</v>
      </c>
      <c r="AB1626" s="2">
        <f t="shared" si="157"/>
        <v>10</v>
      </c>
      <c r="AC1626" s="2">
        <f t="shared" si="158"/>
        <v>2025</v>
      </c>
      <c r="AD1626" s="2" t="str">
        <f>IFERROR(VLOOKUP(A1626,'Aux Área'!$A$4:$B$123,2,0),"-")</f>
        <v>SÃO PEDRO</v>
      </c>
    </row>
    <row r="1627" spans="1:30" x14ac:dyDescent="0.3">
      <c r="A1627" t="s">
        <v>54</v>
      </c>
      <c r="B1627" t="s">
        <v>319</v>
      </c>
      <c r="C1627" t="s">
        <v>3063</v>
      </c>
      <c r="D1627" t="s">
        <v>1480</v>
      </c>
      <c r="E1627" t="s">
        <v>1481</v>
      </c>
      <c r="F1627" t="s">
        <v>55</v>
      </c>
      <c r="G1627" t="s">
        <v>1500</v>
      </c>
      <c r="H1627" t="s">
        <v>36</v>
      </c>
      <c r="I1627" t="s">
        <v>37</v>
      </c>
      <c r="J1627" t="s">
        <v>1511</v>
      </c>
      <c r="K1627" t="s">
        <v>1512</v>
      </c>
      <c r="L1627" t="s">
        <v>1513</v>
      </c>
      <c r="M1627" t="s">
        <v>1514</v>
      </c>
      <c r="N1627" t="s">
        <v>39</v>
      </c>
      <c r="O1627" s="23">
        <v>260</v>
      </c>
      <c r="P1627" s="9">
        <v>9.59</v>
      </c>
      <c r="Q1627" t="s">
        <v>40</v>
      </c>
      <c r="R1627">
        <v>21791</v>
      </c>
      <c r="S1627" s="9">
        <v>27.11</v>
      </c>
      <c r="T1627" s="26">
        <v>3.99</v>
      </c>
      <c r="U1627" s="8">
        <v>108.17</v>
      </c>
      <c r="V1627" t="s">
        <v>3064</v>
      </c>
      <c r="W1627" t="s">
        <v>2007</v>
      </c>
      <c r="X1627" t="s">
        <v>42</v>
      </c>
      <c r="Y1627" t="s">
        <v>1740</v>
      </c>
      <c r="AA1627" s="1">
        <f t="shared" si="156"/>
        <v>45957</v>
      </c>
      <c r="AB1627" s="2">
        <f t="shared" si="157"/>
        <v>10</v>
      </c>
      <c r="AC1627" s="2">
        <f t="shared" si="158"/>
        <v>2025</v>
      </c>
      <c r="AD1627" s="2" t="str">
        <f>IFERROR(VLOOKUP(A1627,'Aux Área'!$A$4:$B$123,2,0),"-")</f>
        <v>ENGENHARIA</v>
      </c>
    </row>
    <row r="1628" spans="1:30" x14ac:dyDescent="0.3">
      <c r="A1628" t="s">
        <v>2632</v>
      </c>
      <c r="B1628" t="s">
        <v>2633</v>
      </c>
      <c r="C1628" t="s">
        <v>3065</v>
      </c>
      <c r="D1628" t="s">
        <v>2944</v>
      </c>
      <c r="E1628" t="s">
        <v>2945</v>
      </c>
      <c r="F1628" t="s">
        <v>3615</v>
      </c>
      <c r="G1628" t="s">
        <v>1300</v>
      </c>
      <c r="H1628" t="s">
        <v>2635</v>
      </c>
      <c r="I1628" t="s">
        <v>37</v>
      </c>
      <c r="J1628" t="s">
        <v>292</v>
      </c>
      <c r="K1628" t="s">
        <v>293</v>
      </c>
      <c r="L1628" t="s">
        <v>84</v>
      </c>
      <c r="M1628" t="s">
        <v>38</v>
      </c>
      <c r="N1628" t="s">
        <v>39</v>
      </c>
      <c r="O1628" s="23">
        <v>463</v>
      </c>
      <c r="P1628" s="9">
        <v>8.4600000000000009</v>
      </c>
      <c r="Q1628" t="s">
        <v>40</v>
      </c>
      <c r="R1628">
        <v>828</v>
      </c>
      <c r="S1628" s="9">
        <v>54.74</v>
      </c>
      <c r="T1628" s="26">
        <v>4.8609999999999998</v>
      </c>
      <c r="U1628" s="8">
        <v>266.10000000000002</v>
      </c>
      <c r="V1628" t="s">
        <v>3066</v>
      </c>
      <c r="W1628" t="s">
        <v>2007</v>
      </c>
      <c r="X1628" t="s">
        <v>42</v>
      </c>
      <c r="Y1628" t="s">
        <v>1740</v>
      </c>
      <c r="AA1628" s="1">
        <f t="shared" si="156"/>
        <v>45957</v>
      </c>
      <c r="AB1628" s="2">
        <f t="shared" si="157"/>
        <v>10</v>
      </c>
      <c r="AC1628" s="2">
        <f t="shared" si="158"/>
        <v>2025</v>
      </c>
      <c r="AD1628" s="2" t="str">
        <f>IFERROR(VLOOKUP(A1628,'Aux Área'!$A$4:$B$123,2,0),"-")</f>
        <v>TI</v>
      </c>
    </row>
    <row r="1629" spans="1:30" x14ac:dyDescent="0.3">
      <c r="A1629" t="s">
        <v>2472</v>
      </c>
      <c r="B1629" t="s">
        <v>2473</v>
      </c>
      <c r="C1629" t="s">
        <v>3067</v>
      </c>
      <c r="D1629" t="s">
        <v>3068</v>
      </c>
      <c r="E1629" t="s">
        <v>3069</v>
      </c>
      <c r="F1629" t="s">
        <v>2475</v>
      </c>
      <c r="G1629" t="s">
        <v>659</v>
      </c>
      <c r="H1629" t="s">
        <v>2215</v>
      </c>
      <c r="I1629" t="s">
        <v>667</v>
      </c>
      <c r="J1629" t="s">
        <v>89</v>
      </c>
      <c r="K1629" t="s">
        <v>90</v>
      </c>
      <c r="L1629" t="s">
        <v>91</v>
      </c>
      <c r="M1629" t="s">
        <v>38</v>
      </c>
      <c r="N1629" t="s">
        <v>668</v>
      </c>
      <c r="O1629" s="10">
        <v>162</v>
      </c>
      <c r="P1629" s="24">
        <v>0.73</v>
      </c>
      <c r="Q1629" t="s">
        <v>40</v>
      </c>
      <c r="R1629">
        <v>1666</v>
      </c>
      <c r="S1629" s="9">
        <v>98.68</v>
      </c>
      <c r="T1629" s="26">
        <v>5.89</v>
      </c>
      <c r="U1629" s="8">
        <v>581.23</v>
      </c>
      <c r="V1629" t="s">
        <v>3070</v>
      </c>
      <c r="W1629" t="s">
        <v>2007</v>
      </c>
      <c r="X1629" t="s">
        <v>42</v>
      </c>
      <c r="Y1629" t="s">
        <v>1740</v>
      </c>
      <c r="AA1629" s="1">
        <f t="shared" si="156"/>
        <v>45957</v>
      </c>
      <c r="AB1629" s="2">
        <f t="shared" si="157"/>
        <v>10</v>
      </c>
      <c r="AC1629" s="2">
        <f t="shared" si="158"/>
        <v>2025</v>
      </c>
      <c r="AD1629" s="2" t="str">
        <f>IFERROR(VLOOKUP(A1629,'Aux Área'!$A$4:$B$123,2,0),"-")</f>
        <v>APH</v>
      </c>
    </row>
    <row r="1630" spans="1:30" x14ac:dyDescent="0.3">
      <c r="A1630" t="s">
        <v>2117</v>
      </c>
      <c r="B1630" t="s">
        <v>1946</v>
      </c>
      <c r="C1630" t="s">
        <v>3071</v>
      </c>
      <c r="D1630" t="s">
        <v>1948</v>
      </c>
      <c r="E1630" t="s">
        <v>1949</v>
      </c>
      <c r="F1630" t="s">
        <v>653</v>
      </c>
      <c r="G1630" t="s">
        <v>635</v>
      </c>
      <c r="H1630" t="s">
        <v>1804</v>
      </c>
      <c r="I1630" t="s">
        <v>1497</v>
      </c>
      <c r="J1630" t="s">
        <v>409</v>
      </c>
      <c r="K1630" t="s">
        <v>410</v>
      </c>
      <c r="L1630" t="s">
        <v>141</v>
      </c>
      <c r="M1630" t="s">
        <v>38</v>
      </c>
      <c r="N1630" t="s">
        <v>668</v>
      </c>
      <c r="O1630" s="23">
        <v>0</v>
      </c>
      <c r="P1630" s="9">
        <v>0</v>
      </c>
      <c r="Q1630" t="s">
        <v>40</v>
      </c>
      <c r="R1630">
        <v>0</v>
      </c>
      <c r="S1630" s="9">
        <v>105</v>
      </c>
      <c r="T1630" s="26">
        <v>6.09</v>
      </c>
      <c r="U1630" s="8">
        <v>639.45000000000005</v>
      </c>
      <c r="V1630" t="s">
        <v>3072</v>
      </c>
      <c r="W1630" t="s">
        <v>652</v>
      </c>
      <c r="X1630" t="s">
        <v>42</v>
      </c>
      <c r="Y1630" t="s">
        <v>653</v>
      </c>
      <c r="AA1630" s="1">
        <f t="shared" si="156"/>
        <v>45957</v>
      </c>
      <c r="AB1630" s="2">
        <f t="shared" si="157"/>
        <v>10</v>
      </c>
      <c r="AC1630" s="2">
        <f t="shared" si="158"/>
        <v>2025</v>
      </c>
      <c r="AD1630" s="2" t="str">
        <f>IFERROR(VLOOKUP(A1630,'Aux Área'!$A$4:$B$123,2,0),"-")</f>
        <v>SÃO PEDRO</v>
      </c>
    </row>
    <row r="1631" spans="1:30" x14ac:dyDescent="0.3">
      <c r="A1631" t="s">
        <v>2347</v>
      </c>
      <c r="C1631" t="s">
        <v>15667</v>
      </c>
      <c r="F1631" t="s">
        <v>2350</v>
      </c>
      <c r="K1631" t="s">
        <v>1666</v>
      </c>
      <c r="N1631" t="s">
        <v>15690</v>
      </c>
      <c r="O1631" t="s">
        <v>15244</v>
      </c>
      <c r="P1631" s="9" t="s">
        <v>15244</v>
      </c>
      <c r="Q1631" t="s">
        <v>40</v>
      </c>
      <c r="R1631" t="s">
        <v>15244</v>
      </c>
      <c r="S1631">
        <v>7.93</v>
      </c>
      <c r="U1631" s="8">
        <v>30.05</v>
      </c>
      <c r="X1631" t="s">
        <v>42</v>
      </c>
      <c r="Y1631" t="s">
        <v>1986</v>
      </c>
      <c r="AA1631" s="1">
        <f>IFERROR(DATEVALUE(C1631),"-")</f>
        <v>45957</v>
      </c>
      <c r="AB1631" s="2">
        <f>IFERROR(MONTH(AA1631),"-")</f>
        <v>10</v>
      </c>
      <c r="AC1631" s="2">
        <f>IFERROR(YEAR(AA1631),"-")</f>
        <v>2025</v>
      </c>
      <c r="AD1631" s="2" t="str">
        <f>IFERROR(VLOOKUP(A1631,'Aux Área'!$A$4:$B$123,2,0),"-")</f>
        <v>PESADOS</v>
      </c>
    </row>
    <row r="1632" spans="1:30" x14ac:dyDescent="0.3">
      <c r="A1632" t="s">
        <v>2494</v>
      </c>
      <c r="B1632" t="s">
        <v>2495</v>
      </c>
      <c r="C1632" t="s">
        <v>3073</v>
      </c>
      <c r="D1632" t="s">
        <v>2468</v>
      </c>
      <c r="E1632" t="s">
        <v>2469</v>
      </c>
      <c r="F1632" t="s">
        <v>2497</v>
      </c>
      <c r="G1632" t="s">
        <v>659</v>
      </c>
      <c r="H1632" t="s">
        <v>2215</v>
      </c>
      <c r="I1632" t="s">
        <v>667</v>
      </c>
      <c r="J1632" t="s">
        <v>1766</v>
      </c>
      <c r="K1632" t="s">
        <v>242</v>
      </c>
      <c r="L1632" t="s">
        <v>110</v>
      </c>
      <c r="M1632" t="s">
        <v>38</v>
      </c>
      <c r="N1632" t="s">
        <v>668</v>
      </c>
      <c r="O1632" s="23">
        <v>450</v>
      </c>
      <c r="P1632" s="9">
        <v>5.33</v>
      </c>
      <c r="Q1632" t="s">
        <v>40</v>
      </c>
      <c r="R1632">
        <v>2356</v>
      </c>
      <c r="S1632" s="9">
        <v>84.35</v>
      </c>
      <c r="T1632" s="26">
        <v>5.89</v>
      </c>
      <c r="U1632" s="8">
        <v>496.82</v>
      </c>
      <c r="V1632" t="s">
        <v>112</v>
      </c>
      <c r="W1632" t="s">
        <v>2007</v>
      </c>
      <c r="X1632" t="s">
        <v>42</v>
      </c>
      <c r="Y1632" t="s">
        <v>1740</v>
      </c>
      <c r="AA1632" s="1">
        <f t="shared" ref="AA1632:AA1669" si="159">DATEVALUE(C1632)</f>
        <v>45957</v>
      </c>
      <c r="AB1632" s="2">
        <f t="shared" ref="AB1632:AB1669" si="160">MONTH(AA1632)</f>
        <v>10</v>
      </c>
      <c r="AC1632" s="2">
        <f t="shared" ref="AC1632:AC1669" si="161">YEAR(AA1632)</f>
        <v>2025</v>
      </c>
      <c r="AD1632" s="2" t="str">
        <f>IFERROR(VLOOKUP(A1632,'Aux Área'!$A$4:$B$123,2,0),"-")</f>
        <v>APH</v>
      </c>
    </row>
    <row r="1633" spans="1:30" x14ac:dyDescent="0.3">
      <c r="A1633" t="s">
        <v>58</v>
      </c>
      <c r="B1633" t="s">
        <v>250</v>
      </c>
      <c r="C1633" t="s">
        <v>3074</v>
      </c>
      <c r="D1633" t="s">
        <v>87</v>
      </c>
      <c r="E1633" t="s">
        <v>88</v>
      </c>
      <c r="F1633" t="s">
        <v>59</v>
      </c>
      <c r="G1633" t="s">
        <v>1500</v>
      </c>
      <c r="H1633" t="s">
        <v>36</v>
      </c>
      <c r="I1633" t="s">
        <v>37</v>
      </c>
      <c r="J1633" t="s">
        <v>252</v>
      </c>
      <c r="K1633" t="s">
        <v>253</v>
      </c>
      <c r="L1633" t="s">
        <v>124</v>
      </c>
      <c r="M1633" t="s">
        <v>38</v>
      </c>
      <c r="N1633" t="s">
        <v>39</v>
      </c>
      <c r="O1633" s="23">
        <v>265</v>
      </c>
      <c r="P1633" s="9">
        <v>7.13</v>
      </c>
      <c r="Q1633" t="s">
        <v>40</v>
      </c>
      <c r="R1633">
        <v>47671</v>
      </c>
      <c r="S1633" s="9">
        <v>37.19</v>
      </c>
      <c r="T1633" s="26">
        <v>4.3810000000000002</v>
      </c>
      <c r="U1633" s="8">
        <v>162.91999999999999</v>
      </c>
      <c r="V1633" t="s">
        <v>3075</v>
      </c>
      <c r="W1633" t="s">
        <v>2007</v>
      </c>
      <c r="X1633" t="s">
        <v>42</v>
      </c>
      <c r="Y1633" t="s">
        <v>1740</v>
      </c>
      <c r="AA1633" s="1">
        <f t="shared" si="159"/>
        <v>45957</v>
      </c>
      <c r="AB1633" s="2">
        <f t="shared" si="160"/>
        <v>10</v>
      </c>
      <c r="AC1633" s="2">
        <f t="shared" si="161"/>
        <v>2025</v>
      </c>
      <c r="AD1633" s="2" t="str">
        <f>IFERROR(VLOOKUP(A1633,'Aux Área'!$A$4:$B$123,2,0),"-")</f>
        <v>CONSERVA</v>
      </c>
    </row>
    <row r="1634" spans="1:30" x14ac:dyDescent="0.3">
      <c r="A1634" t="s">
        <v>48</v>
      </c>
      <c r="B1634" t="s">
        <v>288</v>
      </c>
      <c r="C1634" t="s">
        <v>3076</v>
      </c>
      <c r="D1634" t="s">
        <v>132</v>
      </c>
      <c r="E1634" t="s">
        <v>133</v>
      </c>
      <c r="F1634" t="s">
        <v>49</v>
      </c>
      <c r="G1634" t="s">
        <v>1500</v>
      </c>
      <c r="H1634" t="s">
        <v>36</v>
      </c>
      <c r="I1634" t="s">
        <v>37</v>
      </c>
      <c r="J1634" t="s">
        <v>241</v>
      </c>
      <c r="K1634" t="s">
        <v>242</v>
      </c>
      <c r="L1634" t="s">
        <v>110</v>
      </c>
      <c r="M1634" t="s">
        <v>38</v>
      </c>
      <c r="N1634" t="s">
        <v>39</v>
      </c>
      <c r="O1634" s="10">
        <v>509</v>
      </c>
      <c r="P1634" s="24">
        <v>13.92</v>
      </c>
      <c r="Q1634" t="s">
        <v>40</v>
      </c>
      <c r="R1634" s="2">
        <v>14439</v>
      </c>
      <c r="S1634" s="9">
        <v>36.56</v>
      </c>
      <c r="T1634" s="26">
        <v>4.1900000000000004</v>
      </c>
      <c r="U1634" s="8">
        <v>153.16999999999999</v>
      </c>
      <c r="V1634" t="s">
        <v>41</v>
      </c>
      <c r="W1634" t="s">
        <v>2007</v>
      </c>
      <c r="X1634" t="s">
        <v>42</v>
      </c>
      <c r="Y1634" t="s">
        <v>1740</v>
      </c>
      <c r="AA1634" s="1">
        <f t="shared" si="159"/>
        <v>45957</v>
      </c>
      <c r="AB1634" s="2">
        <f t="shared" si="160"/>
        <v>10</v>
      </c>
      <c r="AC1634" s="2">
        <f t="shared" si="161"/>
        <v>2025</v>
      </c>
      <c r="AD1634" s="2" t="str">
        <f>IFERROR(VLOOKUP(A1634,'Aux Área'!$A$4:$B$123,2,0),"-")</f>
        <v>ENGENHARIA</v>
      </c>
    </row>
    <row r="1635" spans="1:30" x14ac:dyDescent="0.3">
      <c r="A1635" t="s">
        <v>662</v>
      </c>
      <c r="B1635" t="s">
        <v>183</v>
      </c>
      <c r="C1635" t="s">
        <v>3077</v>
      </c>
      <c r="D1635" t="s">
        <v>1568</v>
      </c>
      <c r="E1635" t="s">
        <v>1569</v>
      </c>
      <c r="F1635" t="s">
        <v>653</v>
      </c>
      <c r="G1635" t="s">
        <v>1495</v>
      </c>
      <c r="H1635" t="s">
        <v>1571</v>
      </c>
      <c r="I1635" t="s">
        <v>1497</v>
      </c>
      <c r="J1635" t="s">
        <v>3078</v>
      </c>
      <c r="K1635" t="s">
        <v>90</v>
      </c>
      <c r="L1635" t="s">
        <v>91</v>
      </c>
      <c r="M1635" t="s">
        <v>38</v>
      </c>
      <c r="N1635" t="s">
        <v>668</v>
      </c>
      <c r="O1635" s="23">
        <v>0</v>
      </c>
      <c r="P1635" s="9">
        <v>0</v>
      </c>
      <c r="Q1635" t="s">
        <v>40</v>
      </c>
      <c r="R1635">
        <v>0</v>
      </c>
      <c r="S1635" s="9">
        <v>116.38</v>
      </c>
      <c r="T1635" s="26">
        <v>5.89</v>
      </c>
      <c r="U1635" s="8">
        <v>685.5</v>
      </c>
      <c r="V1635" t="s">
        <v>41</v>
      </c>
      <c r="W1635" t="s">
        <v>652</v>
      </c>
      <c r="X1635" t="s">
        <v>42</v>
      </c>
      <c r="Y1635" t="s">
        <v>653</v>
      </c>
      <c r="AA1635" s="1">
        <f t="shared" si="159"/>
        <v>45957</v>
      </c>
      <c r="AB1635" s="2">
        <f t="shared" si="160"/>
        <v>10</v>
      </c>
      <c r="AC1635" s="2">
        <f t="shared" si="161"/>
        <v>2025</v>
      </c>
      <c r="AD1635" s="2" t="str">
        <f>IFERROR(VLOOKUP(A1635,'Aux Área'!$A$4:$B$123,2,0),"-")</f>
        <v>SÃO PEDRO</v>
      </c>
    </row>
    <row r="1636" spans="1:30" x14ac:dyDescent="0.3">
      <c r="A1636" t="s">
        <v>2306</v>
      </c>
      <c r="B1636" t="s">
        <v>2307</v>
      </c>
      <c r="C1636" t="s">
        <v>3079</v>
      </c>
      <c r="D1636" t="s">
        <v>2160</v>
      </c>
      <c r="E1636" t="s">
        <v>2161</v>
      </c>
      <c r="F1636" t="s">
        <v>2309</v>
      </c>
      <c r="G1636" t="s">
        <v>1135</v>
      </c>
      <c r="H1636" t="s">
        <v>2275</v>
      </c>
      <c r="I1636" t="s">
        <v>1497</v>
      </c>
      <c r="J1636" t="s">
        <v>89</v>
      </c>
      <c r="K1636" t="s">
        <v>90</v>
      </c>
      <c r="L1636" t="s">
        <v>91</v>
      </c>
      <c r="M1636" t="s">
        <v>38</v>
      </c>
      <c r="N1636" t="s">
        <v>39</v>
      </c>
      <c r="O1636" s="23">
        <v>369</v>
      </c>
      <c r="P1636" s="9">
        <v>8.15</v>
      </c>
      <c r="Q1636" t="s">
        <v>40</v>
      </c>
      <c r="R1636">
        <v>693</v>
      </c>
      <c r="S1636" s="9">
        <v>45.26</v>
      </c>
      <c r="T1636" s="26">
        <v>4.29</v>
      </c>
      <c r="U1636" s="8">
        <v>194.17</v>
      </c>
      <c r="V1636" t="s">
        <v>3080</v>
      </c>
      <c r="W1636" t="s">
        <v>2276</v>
      </c>
      <c r="X1636" t="s">
        <v>42</v>
      </c>
      <c r="Y1636" t="s">
        <v>2277</v>
      </c>
      <c r="AA1636" s="1">
        <f t="shared" si="159"/>
        <v>45957</v>
      </c>
      <c r="AB1636" s="2">
        <f t="shared" si="160"/>
        <v>10</v>
      </c>
      <c r="AC1636" s="2">
        <f t="shared" si="161"/>
        <v>2025</v>
      </c>
      <c r="AD1636" s="2" t="str">
        <f>IFERROR(VLOOKUP(A1636,'Aux Área'!$A$4:$B$123,2,0),"-")</f>
        <v>INSPEÇÃO</v>
      </c>
    </row>
    <row r="1637" spans="1:30" x14ac:dyDescent="0.3">
      <c r="A1637" t="s">
        <v>2655</v>
      </c>
      <c r="B1637" t="s">
        <v>2656</v>
      </c>
      <c r="C1637" t="s">
        <v>3081</v>
      </c>
      <c r="D1637" t="s">
        <v>1619</v>
      </c>
      <c r="E1637" t="s">
        <v>1620</v>
      </c>
      <c r="F1637" t="s">
        <v>5979</v>
      </c>
      <c r="G1637" t="s">
        <v>1635</v>
      </c>
      <c r="H1637" t="s">
        <v>2635</v>
      </c>
      <c r="I1637" t="s">
        <v>37</v>
      </c>
      <c r="J1637" t="s">
        <v>172</v>
      </c>
      <c r="K1637" t="s">
        <v>173</v>
      </c>
      <c r="L1637" t="s">
        <v>124</v>
      </c>
      <c r="M1637" t="s">
        <v>38</v>
      </c>
      <c r="N1637" t="s">
        <v>39</v>
      </c>
      <c r="O1637" s="23">
        <v>376</v>
      </c>
      <c r="P1637" s="9">
        <v>9.8699999999999992</v>
      </c>
      <c r="Q1637" t="s">
        <v>40</v>
      </c>
      <c r="R1637">
        <v>2210</v>
      </c>
      <c r="S1637" s="9">
        <v>38.1</v>
      </c>
      <c r="T1637" s="26">
        <v>3.9910000000000001</v>
      </c>
      <c r="U1637" s="8">
        <v>152.06</v>
      </c>
      <c r="V1637" t="s">
        <v>3056</v>
      </c>
      <c r="W1637" t="s">
        <v>2276</v>
      </c>
      <c r="X1637" t="s">
        <v>42</v>
      </c>
      <c r="Y1637" t="s">
        <v>1740</v>
      </c>
      <c r="AA1637" s="1">
        <f t="shared" si="159"/>
        <v>45957</v>
      </c>
      <c r="AB1637" s="2">
        <f t="shared" si="160"/>
        <v>10</v>
      </c>
      <c r="AC1637" s="2">
        <f t="shared" si="161"/>
        <v>2025</v>
      </c>
      <c r="AD1637" s="2" t="str">
        <f>IFERROR(VLOOKUP(A1637,'Aux Área'!$A$4:$B$123,2,0),"-")</f>
        <v>TI</v>
      </c>
    </row>
    <row r="1638" spans="1:30" x14ac:dyDescent="0.3">
      <c r="A1638" t="s">
        <v>52</v>
      </c>
      <c r="B1638" t="s">
        <v>1449</v>
      </c>
      <c r="C1638" t="s">
        <v>3082</v>
      </c>
      <c r="D1638" t="s">
        <v>391</v>
      </c>
      <c r="E1638" t="s">
        <v>392</v>
      </c>
      <c r="F1638" t="s">
        <v>53</v>
      </c>
      <c r="G1638" t="s">
        <v>1500</v>
      </c>
      <c r="H1638" t="s">
        <v>36</v>
      </c>
      <c r="I1638" t="s">
        <v>37</v>
      </c>
      <c r="J1638" t="s">
        <v>165</v>
      </c>
      <c r="K1638" t="s">
        <v>166</v>
      </c>
      <c r="L1638" t="s">
        <v>167</v>
      </c>
      <c r="M1638" t="s">
        <v>38</v>
      </c>
      <c r="N1638" t="s">
        <v>39</v>
      </c>
      <c r="O1638" s="23">
        <v>357</v>
      </c>
      <c r="P1638" s="9">
        <v>10.46</v>
      </c>
      <c r="Q1638" t="s">
        <v>40</v>
      </c>
      <c r="R1638">
        <v>25885</v>
      </c>
      <c r="S1638" s="9">
        <v>34.119999999999997</v>
      </c>
      <c r="T1638" s="26">
        <v>4.46</v>
      </c>
      <c r="U1638" s="8">
        <v>152.18</v>
      </c>
      <c r="V1638" t="s">
        <v>112</v>
      </c>
      <c r="W1638" t="s">
        <v>2007</v>
      </c>
      <c r="X1638" t="s">
        <v>42</v>
      </c>
      <c r="Y1638" t="s">
        <v>1740</v>
      </c>
      <c r="AA1638" s="1">
        <f t="shared" si="159"/>
        <v>45957</v>
      </c>
      <c r="AB1638" s="2">
        <f t="shared" si="160"/>
        <v>10</v>
      </c>
      <c r="AC1638" s="2">
        <f t="shared" si="161"/>
        <v>2025</v>
      </c>
      <c r="AD1638" s="2" t="str">
        <f>IFERROR(VLOOKUP(A1638,'Aux Área'!$A$4:$B$123,2,0),"-")</f>
        <v>OPERAÇÃO</v>
      </c>
    </row>
    <row r="1639" spans="1:30" x14ac:dyDescent="0.3">
      <c r="A1639" t="s">
        <v>1295</v>
      </c>
      <c r="B1639" t="s">
        <v>1753</v>
      </c>
      <c r="C1639" t="s">
        <v>3083</v>
      </c>
      <c r="D1639" t="s">
        <v>1297</v>
      </c>
      <c r="E1639" t="s">
        <v>2221</v>
      </c>
      <c r="F1639" t="s">
        <v>1299</v>
      </c>
      <c r="G1639" t="s">
        <v>1135</v>
      </c>
      <c r="H1639" t="s">
        <v>1301</v>
      </c>
      <c r="I1639" t="s">
        <v>839</v>
      </c>
      <c r="J1639" t="s">
        <v>275</v>
      </c>
      <c r="K1639" t="s">
        <v>276</v>
      </c>
      <c r="L1639" t="s">
        <v>124</v>
      </c>
      <c r="M1639" t="s">
        <v>38</v>
      </c>
      <c r="N1639" t="s">
        <v>39</v>
      </c>
      <c r="O1639" s="23">
        <v>0</v>
      </c>
      <c r="P1639" s="23">
        <v>0</v>
      </c>
      <c r="Q1639" t="s">
        <v>40</v>
      </c>
      <c r="R1639" t="s">
        <v>15244</v>
      </c>
      <c r="S1639" s="9">
        <v>48.54</v>
      </c>
      <c r="T1639" s="26">
        <v>4.29</v>
      </c>
      <c r="U1639" s="8">
        <v>208.24</v>
      </c>
      <c r="V1639" t="s">
        <v>3084</v>
      </c>
      <c r="W1639" t="s">
        <v>2007</v>
      </c>
      <c r="X1639" t="s">
        <v>42</v>
      </c>
      <c r="Y1639" t="s">
        <v>1740</v>
      </c>
      <c r="AA1639" s="1">
        <f t="shared" si="159"/>
        <v>45957</v>
      </c>
      <c r="AB1639" s="2">
        <f t="shared" si="160"/>
        <v>10</v>
      </c>
      <c r="AC1639" s="2">
        <f t="shared" si="161"/>
        <v>2025</v>
      </c>
      <c r="AD1639" s="2" t="str">
        <f>IFERROR(VLOOKUP(A1639,'Aux Área'!$A$4:$B$123,2,0),"-")</f>
        <v>LUCCA JR - OP</v>
      </c>
    </row>
    <row r="1640" spans="1:30" x14ac:dyDescent="0.3">
      <c r="A1640" t="s">
        <v>60</v>
      </c>
      <c r="B1640" t="s">
        <v>614</v>
      </c>
      <c r="C1640" t="s">
        <v>3085</v>
      </c>
      <c r="D1640" t="s">
        <v>1206</v>
      </c>
      <c r="E1640" t="s">
        <v>1207</v>
      </c>
      <c r="F1640" t="s">
        <v>61</v>
      </c>
      <c r="G1640" t="s">
        <v>1500</v>
      </c>
      <c r="H1640" t="s">
        <v>36</v>
      </c>
      <c r="I1640" t="s">
        <v>37</v>
      </c>
      <c r="J1640" t="s">
        <v>623</v>
      </c>
      <c r="K1640" t="s">
        <v>624</v>
      </c>
      <c r="L1640" t="s">
        <v>181</v>
      </c>
      <c r="M1640" t="s">
        <v>38</v>
      </c>
      <c r="N1640" t="s">
        <v>39</v>
      </c>
      <c r="O1640" s="23">
        <v>397</v>
      </c>
      <c r="P1640" s="9">
        <v>9.89</v>
      </c>
      <c r="Q1640" t="s">
        <v>40</v>
      </c>
      <c r="R1640">
        <v>15717</v>
      </c>
      <c r="S1640" s="9">
        <v>40.15</v>
      </c>
      <c r="T1640" s="26">
        <v>4.9400000000000004</v>
      </c>
      <c r="U1640" s="8">
        <v>198.34</v>
      </c>
      <c r="V1640" t="s">
        <v>41</v>
      </c>
      <c r="W1640" t="s">
        <v>2007</v>
      </c>
      <c r="X1640" t="s">
        <v>42</v>
      </c>
      <c r="Y1640" t="s">
        <v>1740</v>
      </c>
      <c r="AA1640" s="1">
        <f t="shared" si="159"/>
        <v>45957</v>
      </c>
      <c r="AB1640" s="2">
        <f t="shared" si="160"/>
        <v>10</v>
      </c>
      <c r="AC1640" s="2">
        <f t="shared" si="161"/>
        <v>2025</v>
      </c>
      <c r="AD1640" s="2" t="str">
        <f>IFERROR(VLOOKUP(A1640,'Aux Área'!$A$4:$B$123,2,0),"-")</f>
        <v>QSMS</v>
      </c>
    </row>
    <row r="1641" spans="1:30" x14ac:dyDescent="0.3">
      <c r="A1641" t="s">
        <v>62</v>
      </c>
      <c r="B1641" t="s">
        <v>1455</v>
      </c>
      <c r="C1641" t="s">
        <v>3086</v>
      </c>
      <c r="D1641" t="s">
        <v>120</v>
      </c>
      <c r="E1641" t="s">
        <v>121</v>
      </c>
      <c r="F1641" t="s">
        <v>63</v>
      </c>
      <c r="G1641" t="s">
        <v>1500</v>
      </c>
      <c r="H1641" t="s">
        <v>36</v>
      </c>
      <c r="I1641" t="s">
        <v>37</v>
      </c>
      <c r="J1641" t="s">
        <v>165</v>
      </c>
      <c r="K1641" t="s">
        <v>166</v>
      </c>
      <c r="L1641" t="s">
        <v>167</v>
      </c>
      <c r="M1641" t="s">
        <v>38</v>
      </c>
      <c r="N1641" t="s">
        <v>39</v>
      </c>
      <c r="O1641" s="23">
        <v>410</v>
      </c>
      <c r="P1641" s="9">
        <v>10.220000000000001</v>
      </c>
      <c r="Q1641" t="s">
        <v>40</v>
      </c>
      <c r="R1641">
        <v>38095</v>
      </c>
      <c r="S1641" s="9">
        <v>40.119999999999997</v>
      </c>
      <c r="T1641" s="26">
        <v>4.46</v>
      </c>
      <c r="U1641" s="8">
        <v>178.94</v>
      </c>
      <c r="V1641" t="s">
        <v>41</v>
      </c>
      <c r="W1641" t="s">
        <v>2007</v>
      </c>
      <c r="X1641" t="s">
        <v>42</v>
      </c>
      <c r="Y1641" t="s">
        <v>1740</v>
      </c>
      <c r="AA1641" s="1">
        <f t="shared" si="159"/>
        <v>45957</v>
      </c>
      <c r="AB1641" s="2">
        <f t="shared" si="160"/>
        <v>10</v>
      </c>
      <c r="AC1641" s="2">
        <f t="shared" si="161"/>
        <v>2025</v>
      </c>
      <c r="AD1641" s="2" t="str">
        <f>IFERROR(VLOOKUP(A1641,'Aux Área'!$A$4:$B$123,2,0),"-")</f>
        <v>CONSERVA</v>
      </c>
    </row>
    <row r="1642" spans="1:30" x14ac:dyDescent="0.3">
      <c r="A1642" t="s">
        <v>76</v>
      </c>
      <c r="B1642" t="s">
        <v>380</v>
      </c>
      <c r="C1642" t="s">
        <v>3087</v>
      </c>
      <c r="D1642" t="s">
        <v>382</v>
      </c>
      <c r="E1642" t="s">
        <v>383</v>
      </c>
      <c r="F1642" t="s">
        <v>77</v>
      </c>
      <c r="G1642" t="s">
        <v>1500</v>
      </c>
      <c r="H1642" t="s">
        <v>36</v>
      </c>
      <c r="I1642" t="s">
        <v>37</v>
      </c>
      <c r="J1642" t="s">
        <v>1665</v>
      </c>
      <c r="K1642" t="s">
        <v>1666</v>
      </c>
      <c r="L1642" t="s">
        <v>301</v>
      </c>
      <c r="M1642" t="s">
        <v>38</v>
      </c>
      <c r="N1642" t="s">
        <v>39</v>
      </c>
      <c r="O1642" s="23">
        <v>317</v>
      </c>
      <c r="P1642" s="9">
        <v>10.72</v>
      </c>
      <c r="Q1642" t="s">
        <v>40</v>
      </c>
      <c r="R1642">
        <v>33456</v>
      </c>
      <c r="S1642" s="9">
        <v>29.57</v>
      </c>
      <c r="T1642" s="26">
        <v>4.1900000000000004</v>
      </c>
      <c r="U1642" s="8">
        <v>123.9</v>
      </c>
      <c r="V1642" t="s">
        <v>3088</v>
      </c>
      <c r="W1642" t="s">
        <v>2007</v>
      </c>
      <c r="X1642" t="s">
        <v>42</v>
      </c>
      <c r="Y1642" t="s">
        <v>1740</v>
      </c>
      <c r="AA1642" s="1">
        <f t="shared" si="159"/>
        <v>45957</v>
      </c>
      <c r="AB1642" s="2">
        <f t="shared" si="160"/>
        <v>10</v>
      </c>
      <c r="AC1642" s="2">
        <f t="shared" si="161"/>
        <v>2025</v>
      </c>
      <c r="AD1642" s="2" t="str">
        <f>IFERROR(VLOOKUP(A1642,'Aux Área'!$A$4:$B$123,2,0),"-")</f>
        <v>QSMS</v>
      </c>
    </row>
    <row r="1643" spans="1:30" x14ac:dyDescent="0.3">
      <c r="A1643" t="s">
        <v>58</v>
      </c>
      <c r="B1643" t="s">
        <v>250</v>
      </c>
      <c r="C1643" t="s">
        <v>3089</v>
      </c>
      <c r="D1643" t="s">
        <v>87</v>
      </c>
      <c r="E1643" t="s">
        <v>88</v>
      </c>
      <c r="F1643" t="s">
        <v>59</v>
      </c>
      <c r="G1643" t="s">
        <v>1500</v>
      </c>
      <c r="H1643" t="s">
        <v>36</v>
      </c>
      <c r="I1643" t="s">
        <v>37</v>
      </c>
      <c r="J1643" t="s">
        <v>2950</v>
      </c>
      <c r="K1643" t="s">
        <v>2951</v>
      </c>
      <c r="L1643" t="s">
        <v>181</v>
      </c>
      <c r="M1643" t="s">
        <v>38</v>
      </c>
      <c r="N1643" t="s">
        <v>39</v>
      </c>
      <c r="O1643" s="23">
        <v>248</v>
      </c>
      <c r="P1643" s="9">
        <v>7.42</v>
      </c>
      <c r="Q1643" t="s">
        <v>40</v>
      </c>
      <c r="R1643">
        <v>47919</v>
      </c>
      <c r="S1643" s="9">
        <v>33.44</v>
      </c>
      <c r="T1643" s="26">
        <v>4.84</v>
      </c>
      <c r="U1643" s="8">
        <v>161.85</v>
      </c>
      <c r="V1643" t="s">
        <v>41</v>
      </c>
      <c r="W1643" t="s">
        <v>2007</v>
      </c>
      <c r="X1643" t="s">
        <v>42</v>
      </c>
      <c r="Y1643" t="s">
        <v>1740</v>
      </c>
      <c r="AA1643" s="1">
        <f t="shared" si="159"/>
        <v>45957</v>
      </c>
      <c r="AB1643" s="2">
        <f t="shared" si="160"/>
        <v>10</v>
      </c>
      <c r="AC1643" s="2">
        <f t="shared" si="161"/>
        <v>2025</v>
      </c>
      <c r="AD1643" s="2" t="str">
        <f>IFERROR(VLOOKUP(A1643,'Aux Área'!$A$4:$B$123,2,0),"-")</f>
        <v>CONSERVA</v>
      </c>
    </row>
    <row r="1644" spans="1:30" x14ac:dyDescent="0.3">
      <c r="A1644" t="s">
        <v>52</v>
      </c>
      <c r="B1644" t="s">
        <v>1449</v>
      </c>
      <c r="C1644" t="s">
        <v>3090</v>
      </c>
      <c r="D1644" t="s">
        <v>391</v>
      </c>
      <c r="E1644" t="s">
        <v>392</v>
      </c>
      <c r="F1644" t="s">
        <v>53</v>
      </c>
      <c r="G1644" t="s">
        <v>1500</v>
      </c>
      <c r="H1644" t="s">
        <v>36</v>
      </c>
      <c r="I1644" t="s">
        <v>37</v>
      </c>
      <c r="J1644" t="s">
        <v>104</v>
      </c>
      <c r="K1644" t="s">
        <v>105</v>
      </c>
      <c r="L1644" t="s">
        <v>84</v>
      </c>
      <c r="M1644" t="s">
        <v>38</v>
      </c>
      <c r="N1644" t="s">
        <v>39</v>
      </c>
      <c r="O1644" s="23">
        <v>226</v>
      </c>
      <c r="P1644" s="9">
        <v>8.68</v>
      </c>
      <c r="Q1644" t="s">
        <v>40</v>
      </c>
      <c r="R1644">
        <v>26111</v>
      </c>
      <c r="S1644" s="9">
        <v>26.05</v>
      </c>
      <c r="T1644" s="26">
        <v>4.99</v>
      </c>
      <c r="U1644" s="8">
        <v>129.97999999999999</v>
      </c>
      <c r="V1644" t="s">
        <v>3091</v>
      </c>
      <c r="W1644" t="s">
        <v>2007</v>
      </c>
      <c r="X1644" t="s">
        <v>42</v>
      </c>
      <c r="Y1644" t="s">
        <v>1740</v>
      </c>
      <c r="AA1644" s="1">
        <f t="shared" si="159"/>
        <v>45957</v>
      </c>
      <c r="AB1644" s="2">
        <f t="shared" si="160"/>
        <v>10</v>
      </c>
      <c r="AC1644" s="2">
        <f t="shared" si="161"/>
        <v>2025</v>
      </c>
      <c r="AD1644" s="2" t="str">
        <f>IFERROR(VLOOKUP(A1644,'Aux Área'!$A$4:$B$123,2,0),"-")</f>
        <v>OPERAÇÃO</v>
      </c>
    </row>
    <row r="1645" spans="1:30" x14ac:dyDescent="0.3">
      <c r="A1645" t="s">
        <v>3092</v>
      </c>
      <c r="B1645" t="s">
        <v>3093</v>
      </c>
      <c r="C1645" t="s">
        <v>3094</v>
      </c>
      <c r="D1645" t="s">
        <v>391</v>
      </c>
      <c r="E1645" t="s">
        <v>392</v>
      </c>
      <c r="F1645" t="s">
        <v>3594</v>
      </c>
      <c r="G1645" t="s">
        <v>1135</v>
      </c>
      <c r="H1645" t="s">
        <v>2275</v>
      </c>
      <c r="I1645" t="s">
        <v>1497</v>
      </c>
      <c r="J1645" t="s">
        <v>104</v>
      </c>
      <c r="K1645" t="s">
        <v>105</v>
      </c>
      <c r="L1645" t="s">
        <v>84</v>
      </c>
      <c r="M1645" t="s">
        <v>38</v>
      </c>
      <c r="N1645" t="s">
        <v>39</v>
      </c>
      <c r="O1645" s="23">
        <v>0</v>
      </c>
      <c r="P1645" s="9">
        <v>0</v>
      </c>
      <c r="Q1645" t="s">
        <v>40</v>
      </c>
      <c r="R1645">
        <v>45</v>
      </c>
      <c r="S1645" s="9">
        <v>46.82</v>
      </c>
      <c r="T1645" s="26">
        <v>4.99</v>
      </c>
      <c r="U1645" s="8">
        <v>233.63</v>
      </c>
      <c r="V1645" t="s">
        <v>3091</v>
      </c>
      <c r="W1645" t="s">
        <v>2276</v>
      </c>
      <c r="X1645" t="s">
        <v>42</v>
      </c>
      <c r="Y1645" t="s">
        <v>2277</v>
      </c>
      <c r="AA1645" s="1">
        <f t="shared" si="159"/>
        <v>45957</v>
      </c>
      <c r="AB1645" s="2">
        <f t="shared" si="160"/>
        <v>10</v>
      </c>
      <c r="AC1645" s="2">
        <f t="shared" si="161"/>
        <v>2025</v>
      </c>
      <c r="AD1645" s="2" t="str">
        <f>IFERROR(VLOOKUP(A1645,'Aux Área'!$A$4:$B$123,2,0),"-")</f>
        <v>INSPEÇÃO</v>
      </c>
    </row>
    <row r="1646" spans="1:30" x14ac:dyDescent="0.3">
      <c r="A1646" t="s">
        <v>2643</v>
      </c>
      <c r="B1646" t="s">
        <v>2644</v>
      </c>
      <c r="C1646" t="s">
        <v>3096</v>
      </c>
      <c r="D1646" t="s">
        <v>391</v>
      </c>
      <c r="E1646" t="s">
        <v>392</v>
      </c>
      <c r="F1646" t="s">
        <v>2646</v>
      </c>
      <c r="G1646" t="s">
        <v>1300</v>
      </c>
      <c r="H1646" t="s">
        <v>1301</v>
      </c>
      <c r="I1646" t="s">
        <v>839</v>
      </c>
      <c r="J1646" t="s">
        <v>104</v>
      </c>
      <c r="K1646" t="s">
        <v>105</v>
      </c>
      <c r="L1646" t="s">
        <v>84</v>
      </c>
      <c r="M1646" t="s">
        <v>38</v>
      </c>
      <c r="N1646" t="s">
        <v>39</v>
      </c>
      <c r="O1646" s="23">
        <v>163</v>
      </c>
      <c r="P1646" s="9">
        <v>7.76</v>
      </c>
      <c r="Q1646" t="s">
        <v>40</v>
      </c>
      <c r="R1646">
        <v>604</v>
      </c>
      <c r="S1646" s="9">
        <v>21.01</v>
      </c>
      <c r="T1646" s="26">
        <v>4.99</v>
      </c>
      <c r="U1646" s="8">
        <v>104.84</v>
      </c>
      <c r="V1646" t="s">
        <v>3091</v>
      </c>
      <c r="W1646" t="s">
        <v>2276</v>
      </c>
      <c r="X1646" t="s">
        <v>42</v>
      </c>
      <c r="Y1646" t="s">
        <v>2277</v>
      </c>
      <c r="AA1646" s="1">
        <f t="shared" si="159"/>
        <v>45957</v>
      </c>
      <c r="AB1646" s="2">
        <f t="shared" si="160"/>
        <v>10</v>
      </c>
      <c r="AC1646" s="2">
        <f t="shared" si="161"/>
        <v>2025</v>
      </c>
      <c r="AD1646" s="2" t="str">
        <f>IFERROR(VLOOKUP(A1646,'Aux Área'!$A$4:$B$123,2,0),"-")</f>
        <v>INSPEÇÃO</v>
      </c>
    </row>
    <row r="1647" spans="1:30" x14ac:dyDescent="0.3">
      <c r="A1647" t="s">
        <v>2461</v>
      </c>
      <c r="B1647" t="s">
        <v>2462</v>
      </c>
      <c r="C1647" t="s">
        <v>3097</v>
      </c>
      <c r="D1647" t="s">
        <v>3098</v>
      </c>
      <c r="E1647" t="s">
        <v>3099</v>
      </c>
      <c r="F1647" t="s">
        <v>3574</v>
      </c>
      <c r="G1647" t="s">
        <v>1135</v>
      </c>
      <c r="H1647" t="s">
        <v>2275</v>
      </c>
      <c r="I1647" t="s">
        <v>1497</v>
      </c>
      <c r="J1647" t="s">
        <v>104</v>
      </c>
      <c r="K1647" t="s">
        <v>105</v>
      </c>
      <c r="L1647" t="s">
        <v>84</v>
      </c>
      <c r="M1647" t="s">
        <v>38</v>
      </c>
      <c r="N1647" t="s">
        <v>39</v>
      </c>
      <c r="O1647" s="10">
        <v>319</v>
      </c>
      <c r="P1647" s="24">
        <v>7.77</v>
      </c>
      <c r="Q1647" t="s">
        <v>40</v>
      </c>
      <c r="R1647" s="2">
        <v>2040</v>
      </c>
      <c r="S1647" s="9">
        <v>41.06</v>
      </c>
      <c r="T1647" s="26">
        <v>4.99</v>
      </c>
      <c r="U1647" s="8">
        <v>204.88</v>
      </c>
      <c r="V1647" t="s">
        <v>3091</v>
      </c>
      <c r="W1647" t="s">
        <v>2276</v>
      </c>
      <c r="X1647" t="s">
        <v>42</v>
      </c>
      <c r="Y1647" t="s">
        <v>2277</v>
      </c>
      <c r="AA1647" s="1">
        <f t="shared" si="159"/>
        <v>45957</v>
      </c>
      <c r="AB1647" s="2">
        <f t="shared" si="160"/>
        <v>10</v>
      </c>
      <c r="AC1647" s="2">
        <f t="shared" si="161"/>
        <v>2025</v>
      </c>
      <c r="AD1647" s="2" t="str">
        <f>IFERROR(VLOOKUP(A1647,'Aux Área'!$A$4:$B$123,2,0),"-")</f>
        <v>INSPEÇÃO</v>
      </c>
    </row>
    <row r="1648" spans="1:30" x14ac:dyDescent="0.3">
      <c r="A1648" t="s">
        <v>54</v>
      </c>
      <c r="B1648" t="s">
        <v>319</v>
      </c>
      <c r="C1648" t="s">
        <v>3100</v>
      </c>
      <c r="D1648" t="s">
        <v>1480</v>
      </c>
      <c r="E1648" t="s">
        <v>1481</v>
      </c>
      <c r="F1648" t="s">
        <v>55</v>
      </c>
      <c r="G1648" t="s">
        <v>1500</v>
      </c>
      <c r="H1648" t="s">
        <v>36</v>
      </c>
      <c r="I1648" t="s">
        <v>37</v>
      </c>
      <c r="J1648" t="s">
        <v>165</v>
      </c>
      <c r="K1648" t="s">
        <v>166</v>
      </c>
      <c r="L1648" t="s">
        <v>167</v>
      </c>
      <c r="M1648" t="s">
        <v>38</v>
      </c>
      <c r="N1648" t="s">
        <v>39</v>
      </c>
      <c r="O1648" s="23">
        <v>480</v>
      </c>
      <c r="P1648" s="9">
        <v>11.71</v>
      </c>
      <c r="Q1648" t="s">
        <v>40</v>
      </c>
      <c r="R1648">
        <v>22271</v>
      </c>
      <c r="S1648" s="9">
        <v>40.99</v>
      </c>
      <c r="T1648" s="26">
        <v>4.4610000000000003</v>
      </c>
      <c r="U1648" s="8">
        <v>182.84</v>
      </c>
      <c r="V1648" t="s">
        <v>112</v>
      </c>
      <c r="W1648" t="s">
        <v>2007</v>
      </c>
      <c r="X1648" t="s">
        <v>42</v>
      </c>
      <c r="Y1648" t="s">
        <v>1740</v>
      </c>
      <c r="AA1648" s="1">
        <f t="shared" si="159"/>
        <v>45957</v>
      </c>
      <c r="AB1648" s="2">
        <f t="shared" si="160"/>
        <v>10</v>
      </c>
      <c r="AC1648" s="2">
        <f t="shared" si="161"/>
        <v>2025</v>
      </c>
      <c r="AD1648" s="2" t="str">
        <f>IFERROR(VLOOKUP(A1648,'Aux Área'!$A$4:$B$123,2,0),"-")</f>
        <v>ENGENHARIA</v>
      </c>
    </row>
    <row r="1649" spans="1:30" x14ac:dyDescent="0.3">
      <c r="A1649" t="s">
        <v>2638</v>
      </c>
      <c r="B1649" t="s">
        <v>2639</v>
      </c>
      <c r="C1649" t="s">
        <v>3101</v>
      </c>
      <c r="D1649" t="s">
        <v>2728</v>
      </c>
      <c r="E1649" t="s">
        <v>2729</v>
      </c>
      <c r="F1649" t="s">
        <v>2641</v>
      </c>
      <c r="G1649" t="s">
        <v>1135</v>
      </c>
      <c r="H1649" t="s">
        <v>2275</v>
      </c>
      <c r="I1649" t="s">
        <v>1497</v>
      </c>
      <c r="J1649" t="s">
        <v>1665</v>
      </c>
      <c r="K1649" t="s">
        <v>1666</v>
      </c>
      <c r="L1649" t="s">
        <v>301</v>
      </c>
      <c r="M1649" t="s">
        <v>38</v>
      </c>
      <c r="N1649" t="s">
        <v>39</v>
      </c>
      <c r="O1649" s="23">
        <v>253</v>
      </c>
      <c r="P1649" s="9">
        <v>7.73</v>
      </c>
      <c r="Q1649" t="s">
        <v>40</v>
      </c>
      <c r="R1649">
        <v>716</v>
      </c>
      <c r="S1649" s="9">
        <v>32.74</v>
      </c>
      <c r="T1649" s="26">
        <v>4.1900000000000004</v>
      </c>
      <c r="U1649" s="8">
        <v>137.18</v>
      </c>
      <c r="V1649" t="s">
        <v>3102</v>
      </c>
      <c r="W1649" t="s">
        <v>2276</v>
      </c>
      <c r="X1649" t="s">
        <v>42</v>
      </c>
      <c r="Y1649" t="s">
        <v>2277</v>
      </c>
      <c r="AA1649" s="1">
        <f t="shared" si="159"/>
        <v>45957</v>
      </c>
      <c r="AB1649" s="2">
        <f t="shared" si="160"/>
        <v>10</v>
      </c>
      <c r="AC1649" s="2">
        <f t="shared" si="161"/>
        <v>2025</v>
      </c>
      <c r="AD1649" s="2" t="str">
        <f>IFERROR(VLOOKUP(A1649,'Aux Área'!$A$4:$B$123,2,0),"-")</f>
        <v>INSPEÇÃO</v>
      </c>
    </row>
    <row r="1650" spans="1:30" x14ac:dyDescent="0.3">
      <c r="A1650" t="s">
        <v>2547</v>
      </c>
      <c r="B1650" t="s">
        <v>2548</v>
      </c>
      <c r="C1650" t="s">
        <v>3103</v>
      </c>
      <c r="D1650" t="s">
        <v>2468</v>
      </c>
      <c r="E1650" t="s">
        <v>2469</v>
      </c>
      <c r="F1650" t="s">
        <v>2550</v>
      </c>
      <c r="G1650" t="s">
        <v>659</v>
      </c>
      <c r="H1650" t="s">
        <v>2215</v>
      </c>
      <c r="I1650" t="s">
        <v>667</v>
      </c>
      <c r="J1650" t="s">
        <v>1670</v>
      </c>
      <c r="K1650" t="s">
        <v>1671</v>
      </c>
      <c r="L1650" t="s">
        <v>1672</v>
      </c>
      <c r="M1650" t="s">
        <v>38</v>
      </c>
      <c r="N1650" t="s">
        <v>668</v>
      </c>
      <c r="O1650" s="10">
        <v>632</v>
      </c>
      <c r="P1650" s="24">
        <v>6.69</v>
      </c>
      <c r="Q1650" t="s">
        <v>40</v>
      </c>
      <c r="R1650">
        <v>3230</v>
      </c>
      <c r="S1650" s="9">
        <v>94.42</v>
      </c>
      <c r="T1650" s="26">
        <v>5.99</v>
      </c>
      <c r="U1650" s="8">
        <v>565.58000000000004</v>
      </c>
      <c r="V1650" t="s">
        <v>3104</v>
      </c>
      <c r="W1650" t="s">
        <v>2007</v>
      </c>
      <c r="X1650" t="s">
        <v>42</v>
      </c>
      <c r="Y1650" t="s">
        <v>1740</v>
      </c>
      <c r="AA1650" s="1">
        <f t="shared" si="159"/>
        <v>45957</v>
      </c>
      <c r="AB1650" s="2">
        <f t="shared" si="160"/>
        <v>10</v>
      </c>
      <c r="AC1650" s="2">
        <f t="shared" si="161"/>
        <v>2025</v>
      </c>
      <c r="AD1650" s="2" t="str">
        <f>IFERROR(VLOOKUP(A1650,'Aux Área'!$A$4:$B$123,2,0),"-")</f>
        <v>APH</v>
      </c>
    </row>
    <row r="1651" spans="1:30" x14ac:dyDescent="0.3">
      <c r="A1651" t="s">
        <v>70</v>
      </c>
      <c r="B1651" t="s">
        <v>272</v>
      </c>
      <c r="C1651" t="s">
        <v>3105</v>
      </c>
      <c r="D1651" t="s">
        <v>145</v>
      </c>
      <c r="E1651" t="s">
        <v>146</v>
      </c>
      <c r="F1651" t="s">
        <v>71</v>
      </c>
      <c r="G1651" t="s">
        <v>1503</v>
      </c>
      <c r="H1651" t="s">
        <v>36</v>
      </c>
      <c r="I1651" t="s">
        <v>37</v>
      </c>
      <c r="J1651" t="s">
        <v>147</v>
      </c>
      <c r="K1651" t="s">
        <v>148</v>
      </c>
      <c r="L1651" t="s">
        <v>84</v>
      </c>
      <c r="M1651" t="s">
        <v>38</v>
      </c>
      <c r="N1651" t="s">
        <v>39</v>
      </c>
      <c r="O1651" s="23">
        <v>255</v>
      </c>
      <c r="P1651" s="9">
        <v>8.25</v>
      </c>
      <c r="Q1651" t="s">
        <v>40</v>
      </c>
      <c r="R1651">
        <v>8675</v>
      </c>
      <c r="S1651" s="9">
        <v>30.92</v>
      </c>
      <c r="T1651" s="26">
        <v>5.24</v>
      </c>
      <c r="U1651" s="8">
        <v>162.02000000000001</v>
      </c>
      <c r="V1651" t="s">
        <v>246</v>
      </c>
      <c r="W1651" t="s">
        <v>2007</v>
      </c>
      <c r="X1651" t="s">
        <v>42</v>
      </c>
      <c r="Y1651" t="s">
        <v>1740</v>
      </c>
      <c r="AA1651" s="1">
        <f t="shared" si="159"/>
        <v>45957</v>
      </c>
      <c r="AB1651" s="2">
        <f t="shared" si="160"/>
        <v>10</v>
      </c>
      <c r="AC1651" s="2">
        <f t="shared" si="161"/>
        <v>2025</v>
      </c>
      <c r="AD1651" s="2" t="str">
        <f>IFERROR(VLOOKUP(A1651,'Aux Área'!$A$4:$B$123,2,0),"-")</f>
        <v>QSMS</v>
      </c>
    </row>
    <row r="1652" spans="1:30" x14ac:dyDescent="0.3">
      <c r="A1652" t="s">
        <v>2314</v>
      </c>
      <c r="B1652" t="s">
        <v>2315</v>
      </c>
      <c r="C1652" t="s">
        <v>3106</v>
      </c>
      <c r="D1652" t="s">
        <v>3107</v>
      </c>
      <c r="E1652" t="s">
        <v>3108</v>
      </c>
      <c r="F1652" t="s">
        <v>2317</v>
      </c>
      <c r="G1652" t="s">
        <v>1300</v>
      </c>
      <c r="H1652" t="s">
        <v>1301</v>
      </c>
      <c r="I1652" t="s">
        <v>839</v>
      </c>
      <c r="J1652" t="s">
        <v>1665</v>
      </c>
      <c r="K1652" t="s">
        <v>1666</v>
      </c>
      <c r="L1652" t="s">
        <v>301</v>
      </c>
      <c r="M1652" t="s">
        <v>38</v>
      </c>
      <c r="N1652" t="s">
        <v>39</v>
      </c>
      <c r="O1652" s="23">
        <v>380</v>
      </c>
      <c r="P1652" s="9">
        <v>8.49</v>
      </c>
      <c r="Q1652" t="s">
        <v>40</v>
      </c>
      <c r="R1652">
        <v>3197</v>
      </c>
      <c r="S1652" s="9">
        <v>44.78</v>
      </c>
      <c r="T1652" s="26">
        <v>4.1900000000000004</v>
      </c>
      <c r="U1652" s="8">
        <v>187.63</v>
      </c>
      <c r="V1652" t="s">
        <v>3109</v>
      </c>
      <c r="W1652" t="s">
        <v>2276</v>
      </c>
      <c r="X1652" t="s">
        <v>42</v>
      </c>
      <c r="Y1652" t="s">
        <v>2277</v>
      </c>
      <c r="AA1652" s="1">
        <f t="shared" si="159"/>
        <v>45957</v>
      </c>
      <c r="AB1652" s="2">
        <f t="shared" si="160"/>
        <v>10</v>
      </c>
      <c r="AC1652" s="2">
        <f t="shared" si="161"/>
        <v>2025</v>
      </c>
      <c r="AD1652" s="2" t="str">
        <f>IFERROR(VLOOKUP(A1652,'Aux Área'!$A$4:$B$123,2,0),"-")</f>
        <v>INSPEÇÃO</v>
      </c>
    </row>
    <row r="1653" spans="1:30" x14ac:dyDescent="0.3">
      <c r="A1653" t="s">
        <v>2208</v>
      </c>
      <c r="B1653" t="s">
        <v>2544</v>
      </c>
      <c r="C1653" t="s">
        <v>3110</v>
      </c>
      <c r="D1653" t="s">
        <v>2468</v>
      </c>
      <c r="E1653" t="s">
        <v>2469</v>
      </c>
      <c r="F1653" t="s">
        <v>2210</v>
      </c>
      <c r="G1653" t="s">
        <v>1135</v>
      </c>
      <c r="H1653" t="s">
        <v>2211</v>
      </c>
      <c r="I1653" t="s">
        <v>37</v>
      </c>
      <c r="J1653" t="s">
        <v>175</v>
      </c>
      <c r="K1653" t="s">
        <v>176</v>
      </c>
      <c r="L1653" t="s">
        <v>177</v>
      </c>
      <c r="M1653" t="s">
        <v>38</v>
      </c>
      <c r="N1653" t="s">
        <v>668</v>
      </c>
      <c r="O1653" s="23">
        <v>242</v>
      </c>
      <c r="P1653" s="9">
        <v>6.7</v>
      </c>
      <c r="Q1653" t="s">
        <v>40</v>
      </c>
      <c r="R1653">
        <v>3406</v>
      </c>
      <c r="S1653" s="9">
        <v>36.11</v>
      </c>
      <c r="T1653" s="26">
        <v>6.19</v>
      </c>
      <c r="U1653" s="8">
        <v>223.53</v>
      </c>
      <c r="V1653" t="s">
        <v>3111</v>
      </c>
      <c r="W1653" t="s">
        <v>2007</v>
      </c>
      <c r="X1653" t="s">
        <v>42</v>
      </c>
      <c r="Y1653" t="s">
        <v>1740</v>
      </c>
      <c r="AA1653" s="1">
        <f t="shared" si="159"/>
        <v>45957</v>
      </c>
      <c r="AB1653" s="2">
        <f t="shared" si="160"/>
        <v>10</v>
      </c>
      <c r="AC1653" s="2">
        <f t="shared" si="161"/>
        <v>2025</v>
      </c>
      <c r="AD1653" s="2" t="str">
        <f>IFERROR(VLOOKUP(A1653,'Aux Área'!$A$4:$B$123,2,0),"-")</f>
        <v>APH</v>
      </c>
    </row>
    <row r="1654" spans="1:30" x14ac:dyDescent="0.3">
      <c r="A1654" t="s">
        <v>662</v>
      </c>
      <c r="B1654" t="s">
        <v>183</v>
      </c>
      <c r="C1654" t="s">
        <v>3112</v>
      </c>
      <c r="D1654" t="s">
        <v>1568</v>
      </c>
      <c r="E1654" t="s">
        <v>1569</v>
      </c>
      <c r="F1654" t="s">
        <v>653</v>
      </c>
      <c r="G1654" t="s">
        <v>1495</v>
      </c>
      <c r="H1654" t="s">
        <v>1571</v>
      </c>
      <c r="I1654" t="s">
        <v>1497</v>
      </c>
      <c r="J1654" t="s">
        <v>1100</v>
      </c>
      <c r="K1654" t="s">
        <v>1101</v>
      </c>
      <c r="L1654" t="s">
        <v>181</v>
      </c>
      <c r="M1654" t="s">
        <v>38</v>
      </c>
      <c r="N1654" t="s">
        <v>668</v>
      </c>
      <c r="O1654" s="23">
        <v>0</v>
      </c>
      <c r="P1654" s="9">
        <v>0</v>
      </c>
      <c r="Q1654" t="s">
        <v>40</v>
      </c>
      <c r="R1654">
        <v>0</v>
      </c>
      <c r="S1654" s="9">
        <v>83.96</v>
      </c>
      <c r="T1654" s="26">
        <v>5.59</v>
      </c>
      <c r="U1654" s="8">
        <v>469.36</v>
      </c>
      <c r="V1654" t="s">
        <v>3113</v>
      </c>
      <c r="W1654" t="s">
        <v>652</v>
      </c>
      <c r="X1654" t="s">
        <v>42</v>
      </c>
      <c r="Y1654" t="s">
        <v>653</v>
      </c>
      <c r="AA1654" s="1">
        <f t="shared" si="159"/>
        <v>45957</v>
      </c>
      <c r="AB1654" s="2">
        <f t="shared" si="160"/>
        <v>10</v>
      </c>
      <c r="AC1654" s="2">
        <f t="shared" si="161"/>
        <v>2025</v>
      </c>
      <c r="AD1654" s="2" t="str">
        <f>IFERROR(VLOOKUP(A1654,'Aux Área'!$A$4:$B$123,2,0),"-")</f>
        <v>SÃO PEDRO</v>
      </c>
    </row>
    <row r="1655" spans="1:30" x14ac:dyDescent="0.3">
      <c r="A1655" t="s">
        <v>44</v>
      </c>
      <c r="B1655" t="s">
        <v>478</v>
      </c>
      <c r="C1655" t="s">
        <v>3114</v>
      </c>
      <c r="D1655" t="s">
        <v>1647</v>
      </c>
      <c r="E1655" t="s">
        <v>1648</v>
      </c>
      <c r="F1655" t="s">
        <v>45</v>
      </c>
      <c r="G1655" t="s">
        <v>1500</v>
      </c>
      <c r="H1655" t="s">
        <v>36</v>
      </c>
      <c r="I1655" t="s">
        <v>37</v>
      </c>
      <c r="J1655" t="s">
        <v>237</v>
      </c>
      <c r="K1655" t="s">
        <v>238</v>
      </c>
      <c r="L1655" t="s">
        <v>110</v>
      </c>
      <c r="M1655" t="s">
        <v>38</v>
      </c>
      <c r="N1655" t="s">
        <v>39</v>
      </c>
      <c r="O1655" s="23">
        <v>494</v>
      </c>
      <c r="P1655" s="9">
        <v>10.9</v>
      </c>
      <c r="Q1655" t="s">
        <v>40</v>
      </c>
      <c r="R1655">
        <v>13258</v>
      </c>
      <c r="S1655" s="9">
        <v>45.33</v>
      </c>
      <c r="T1655" s="26">
        <v>4.1909999999999998</v>
      </c>
      <c r="U1655" s="8">
        <v>189.97</v>
      </c>
      <c r="V1655" t="s">
        <v>41</v>
      </c>
      <c r="W1655" t="s">
        <v>2007</v>
      </c>
      <c r="X1655" t="s">
        <v>42</v>
      </c>
      <c r="Y1655" t="s">
        <v>1740</v>
      </c>
      <c r="AA1655" s="1">
        <f t="shared" si="159"/>
        <v>45957</v>
      </c>
      <c r="AB1655" s="2">
        <f t="shared" si="160"/>
        <v>10</v>
      </c>
      <c r="AC1655" s="2">
        <f t="shared" si="161"/>
        <v>2025</v>
      </c>
      <c r="AD1655" s="2" t="str">
        <f>IFERROR(VLOOKUP(A1655,'Aux Área'!$A$4:$B$123,2,0),"-")</f>
        <v>OPERAÇÃO</v>
      </c>
    </row>
    <row r="1656" spans="1:30" x14ac:dyDescent="0.3">
      <c r="A1656" t="s">
        <v>52</v>
      </c>
      <c r="B1656" t="s">
        <v>1449</v>
      </c>
      <c r="C1656" t="s">
        <v>3115</v>
      </c>
      <c r="D1656" t="s">
        <v>391</v>
      </c>
      <c r="E1656" t="s">
        <v>392</v>
      </c>
      <c r="F1656" t="s">
        <v>53</v>
      </c>
      <c r="G1656" t="s">
        <v>1500</v>
      </c>
      <c r="H1656" t="s">
        <v>36</v>
      </c>
      <c r="I1656" t="s">
        <v>37</v>
      </c>
      <c r="J1656" t="s">
        <v>122</v>
      </c>
      <c r="K1656" t="s">
        <v>123</v>
      </c>
      <c r="L1656" t="s">
        <v>124</v>
      </c>
      <c r="M1656" t="s">
        <v>38</v>
      </c>
      <c r="N1656" t="s">
        <v>39</v>
      </c>
      <c r="O1656" s="23">
        <v>379</v>
      </c>
      <c r="P1656" s="9">
        <v>10.3</v>
      </c>
      <c r="Q1656" t="s">
        <v>40</v>
      </c>
      <c r="R1656">
        <v>26490</v>
      </c>
      <c r="S1656" s="9">
        <v>36.81</v>
      </c>
      <c r="T1656" s="26">
        <v>4.3899999999999997</v>
      </c>
      <c r="U1656" s="8">
        <v>161.59</v>
      </c>
      <c r="V1656" t="s">
        <v>112</v>
      </c>
      <c r="W1656" t="s">
        <v>2007</v>
      </c>
      <c r="X1656" t="s">
        <v>42</v>
      </c>
      <c r="Y1656" t="s">
        <v>1740</v>
      </c>
      <c r="AA1656" s="1">
        <f t="shared" si="159"/>
        <v>45957</v>
      </c>
      <c r="AB1656" s="2">
        <f t="shared" si="160"/>
        <v>10</v>
      </c>
      <c r="AC1656" s="2">
        <f t="shared" si="161"/>
        <v>2025</v>
      </c>
      <c r="AD1656" s="2" t="str">
        <f>IFERROR(VLOOKUP(A1656,'Aux Área'!$A$4:$B$123,2,0),"-")</f>
        <v>OPERAÇÃO</v>
      </c>
    </row>
    <row r="1657" spans="1:30" x14ac:dyDescent="0.3">
      <c r="A1657" t="s">
        <v>48</v>
      </c>
      <c r="B1657" t="s">
        <v>288</v>
      </c>
      <c r="C1657" t="s">
        <v>3116</v>
      </c>
      <c r="D1657" t="s">
        <v>132</v>
      </c>
      <c r="E1657" t="s">
        <v>133</v>
      </c>
      <c r="F1657" t="s">
        <v>49</v>
      </c>
      <c r="G1657" t="s">
        <v>1500</v>
      </c>
      <c r="H1657" t="s">
        <v>36</v>
      </c>
      <c r="I1657" t="s">
        <v>37</v>
      </c>
      <c r="J1657" t="s">
        <v>3117</v>
      </c>
      <c r="K1657" t="s">
        <v>3118</v>
      </c>
      <c r="L1657" t="s">
        <v>377</v>
      </c>
      <c r="M1657" t="s">
        <v>38</v>
      </c>
      <c r="N1657" t="s">
        <v>39</v>
      </c>
      <c r="O1657" s="10">
        <f>R1657-R1634</f>
        <v>187</v>
      </c>
      <c r="P1657" s="24">
        <v>4.92</v>
      </c>
      <c r="Q1657" t="s">
        <v>40</v>
      </c>
      <c r="R1657">
        <v>14626</v>
      </c>
      <c r="S1657" s="9">
        <v>38.01</v>
      </c>
      <c r="T1657" s="26">
        <v>4.6900000000000004</v>
      </c>
      <c r="U1657" s="8">
        <v>178.27</v>
      </c>
      <c r="V1657" t="s">
        <v>112</v>
      </c>
      <c r="W1657" t="s">
        <v>2007</v>
      </c>
      <c r="X1657" t="s">
        <v>42</v>
      </c>
      <c r="Y1657" t="s">
        <v>1740</v>
      </c>
      <c r="AA1657" s="1">
        <f t="shared" si="159"/>
        <v>45958</v>
      </c>
      <c r="AB1657" s="2">
        <f t="shared" si="160"/>
        <v>10</v>
      </c>
      <c r="AC1657" s="2">
        <f t="shared" si="161"/>
        <v>2025</v>
      </c>
      <c r="AD1657" s="2" t="str">
        <f>IFERROR(VLOOKUP(A1657,'Aux Área'!$A$4:$B$123,2,0),"-")</f>
        <v>ENGENHARIA</v>
      </c>
    </row>
    <row r="1658" spans="1:30" x14ac:dyDescent="0.3">
      <c r="A1658" t="s">
        <v>2691</v>
      </c>
      <c r="B1658" t="s">
        <v>2692</v>
      </c>
      <c r="C1658" t="s">
        <v>3119</v>
      </c>
      <c r="D1658" t="s">
        <v>2142</v>
      </c>
      <c r="E1658" t="s">
        <v>2143</v>
      </c>
      <c r="F1658" t="s">
        <v>3712</v>
      </c>
      <c r="G1658" t="s">
        <v>1635</v>
      </c>
      <c r="H1658" t="s">
        <v>2635</v>
      </c>
      <c r="I1658" t="s">
        <v>37</v>
      </c>
      <c r="J1658" t="s">
        <v>165</v>
      </c>
      <c r="K1658" t="s">
        <v>166</v>
      </c>
      <c r="L1658" t="s">
        <v>167</v>
      </c>
      <c r="M1658" t="s">
        <v>38</v>
      </c>
      <c r="N1658" t="s">
        <v>39</v>
      </c>
      <c r="O1658" s="23">
        <v>373</v>
      </c>
      <c r="P1658" s="9">
        <v>9.07</v>
      </c>
      <c r="Q1658" t="s">
        <v>40</v>
      </c>
      <c r="R1658">
        <v>2645</v>
      </c>
      <c r="S1658" s="9">
        <v>41.14</v>
      </c>
      <c r="T1658" s="26">
        <v>4.4610000000000003</v>
      </c>
      <c r="U1658" s="8">
        <v>183.51</v>
      </c>
      <c r="V1658" t="s">
        <v>112</v>
      </c>
      <c r="W1658" t="s">
        <v>2007</v>
      </c>
      <c r="X1658" t="s">
        <v>42</v>
      </c>
      <c r="Y1658" t="s">
        <v>1740</v>
      </c>
      <c r="AA1658" s="1">
        <f t="shared" si="159"/>
        <v>45958</v>
      </c>
      <c r="AB1658" s="2">
        <f t="shared" si="160"/>
        <v>10</v>
      </c>
      <c r="AC1658" s="2">
        <f t="shared" si="161"/>
        <v>2025</v>
      </c>
      <c r="AD1658" s="2" t="str">
        <f>IFERROR(VLOOKUP(A1658,'Aux Área'!$A$4:$B$123,2,0),"-")</f>
        <v>TI</v>
      </c>
    </row>
    <row r="1659" spans="1:30" x14ac:dyDescent="0.3">
      <c r="A1659" t="s">
        <v>2212</v>
      </c>
      <c r="B1659" t="s">
        <v>2466</v>
      </c>
      <c r="C1659" t="s">
        <v>3120</v>
      </c>
      <c r="D1659" t="s">
        <v>3121</v>
      </c>
      <c r="E1659" t="s">
        <v>3122</v>
      </c>
      <c r="F1659" t="s">
        <v>2214</v>
      </c>
      <c r="G1659" t="s">
        <v>35</v>
      </c>
      <c r="H1659" t="s">
        <v>2215</v>
      </c>
      <c r="I1659" t="s">
        <v>839</v>
      </c>
      <c r="J1659" t="s">
        <v>285</v>
      </c>
      <c r="K1659" t="s">
        <v>286</v>
      </c>
      <c r="L1659" t="s">
        <v>91</v>
      </c>
      <c r="M1659" t="s">
        <v>38</v>
      </c>
      <c r="N1659" t="s">
        <v>668</v>
      </c>
      <c r="O1659" s="23">
        <v>202</v>
      </c>
      <c r="P1659" s="9">
        <v>3.91</v>
      </c>
      <c r="Q1659" t="s">
        <v>40</v>
      </c>
      <c r="R1659">
        <v>2311</v>
      </c>
      <c r="S1659" s="9">
        <v>51.65</v>
      </c>
      <c r="T1659" s="26">
        <v>5.79</v>
      </c>
      <c r="U1659" s="8">
        <v>299.07</v>
      </c>
      <c r="V1659" t="s">
        <v>3123</v>
      </c>
      <c r="W1659" t="s">
        <v>2007</v>
      </c>
      <c r="X1659" t="s">
        <v>42</v>
      </c>
      <c r="Y1659" t="s">
        <v>2217</v>
      </c>
      <c r="AA1659" s="1">
        <f t="shared" si="159"/>
        <v>45958</v>
      </c>
      <c r="AB1659" s="2">
        <f t="shared" si="160"/>
        <v>10</v>
      </c>
      <c r="AC1659" s="2">
        <f t="shared" si="161"/>
        <v>2025</v>
      </c>
      <c r="AD1659" s="2" t="str">
        <f>IFERROR(VLOOKUP(A1659,'Aux Área'!$A$4:$B$123,2,0),"-")</f>
        <v>APH</v>
      </c>
    </row>
    <row r="1660" spans="1:30" x14ac:dyDescent="0.3">
      <c r="A1660" t="s">
        <v>2181</v>
      </c>
      <c r="B1660" t="s">
        <v>2182</v>
      </c>
      <c r="C1660" t="s">
        <v>3124</v>
      </c>
      <c r="D1660" t="s">
        <v>1562</v>
      </c>
      <c r="E1660" t="s">
        <v>1563</v>
      </c>
      <c r="F1660" t="s">
        <v>2184</v>
      </c>
      <c r="G1660" t="s">
        <v>1135</v>
      </c>
      <c r="H1660" t="s">
        <v>2185</v>
      </c>
      <c r="I1660" t="s">
        <v>2186</v>
      </c>
      <c r="J1660" t="s">
        <v>196</v>
      </c>
      <c r="K1660" t="s">
        <v>197</v>
      </c>
      <c r="L1660" t="s">
        <v>84</v>
      </c>
      <c r="M1660" t="s">
        <v>38</v>
      </c>
      <c r="N1660" t="s">
        <v>638</v>
      </c>
      <c r="O1660" s="23">
        <v>680</v>
      </c>
      <c r="P1660" s="9">
        <v>9.61</v>
      </c>
      <c r="Q1660" t="s">
        <v>40</v>
      </c>
      <c r="R1660">
        <v>2087</v>
      </c>
      <c r="S1660" s="9">
        <v>70.75</v>
      </c>
      <c r="T1660" s="26">
        <v>6.49</v>
      </c>
      <c r="U1660" s="8">
        <v>459.17</v>
      </c>
      <c r="V1660" t="s">
        <v>41</v>
      </c>
      <c r="W1660" t="s">
        <v>2007</v>
      </c>
      <c r="X1660" t="s">
        <v>42</v>
      </c>
      <c r="Y1660" t="s">
        <v>2188</v>
      </c>
      <c r="AA1660" s="1">
        <f t="shared" si="159"/>
        <v>45958</v>
      </c>
      <c r="AB1660" s="2">
        <f t="shared" si="160"/>
        <v>10</v>
      </c>
      <c r="AC1660" s="2">
        <f t="shared" si="161"/>
        <v>2025</v>
      </c>
      <c r="AD1660" s="2" t="str">
        <f>IFERROR(VLOOKUP(A1660,'Aux Área'!$A$4:$B$123,2,0),"-")</f>
        <v>INSPEÇÃO</v>
      </c>
    </row>
    <row r="1661" spans="1:30" x14ac:dyDescent="0.3">
      <c r="A1661" t="s">
        <v>58</v>
      </c>
      <c r="B1661" t="s">
        <v>250</v>
      </c>
      <c r="C1661" t="s">
        <v>3125</v>
      </c>
      <c r="D1661" t="s">
        <v>87</v>
      </c>
      <c r="E1661" t="s">
        <v>88</v>
      </c>
      <c r="F1661" t="s">
        <v>59</v>
      </c>
      <c r="G1661" t="s">
        <v>1500</v>
      </c>
      <c r="H1661" t="s">
        <v>36</v>
      </c>
      <c r="I1661" t="s">
        <v>37</v>
      </c>
      <c r="J1661" t="s">
        <v>275</v>
      </c>
      <c r="K1661" t="s">
        <v>276</v>
      </c>
      <c r="L1661" t="s">
        <v>124</v>
      </c>
      <c r="M1661" t="s">
        <v>38</v>
      </c>
      <c r="N1661" t="s">
        <v>39</v>
      </c>
      <c r="O1661" s="23">
        <v>258</v>
      </c>
      <c r="P1661" s="9">
        <v>7.99</v>
      </c>
      <c r="Q1661" t="s">
        <v>40</v>
      </c>
      <c r="R1661">
        <v>48177</v>
      </c>
      <c r="S1661" s="9">
        <v>32.299999999999997</v>
      </c>
      <c r="T1661" s="26">
        <v>4.29</v>
      </c>
      <c r="U1661" s="8">
        <v>138.57</v>
      </c>
      <c r="V1661" t="s">
        <v>3126</v>
      </c>
      <c r="W1661" t="s">
        <v>2007</v>
      </c>
      <c r="X1661" t="s">
        <v>42</v>
      </c>
      <c r="Y1661" t="s">
        <v>1740</v>
      </c>
      <c r="AA1661" s="1">
        <f t="shared" si="159"/>
        <v>45958</v>
      </c>
      <c r="AB1661" s="2">
        <f t="shared" si="160"/>
        <v>10</v>
      </c>
      <c r="AC1661" s="2">
        <f t="shared" si="161"/>
        <v>2025</v>
      </c>
      <c r="AD1661" s="2" t="str">
        <f>IFERROR(VLOOKUP(A1661,'Aux Área'!$A$4:$B$123,2,0),"-")</f>
        <v>CONSERVA</v>
      </c>
    </row>
    <row r="1662" spans="1:30" x14ac:dyDescent="0.3">
      <c r="A1662" t="s">
        <v>2650</v>
      </c>
      <c r="B1662" t="s">
        <v>2651</v>
      </c>
      <c r="C1662" t="s">
        <v>3127</v>
      </c>
      <c r="D1662" t="s">
        <v>2944</v>
      </c>
      <c r="E1662" t="s">
        <v>2945</v>
      </c>
      <c r="F1662" t="s">
        <v>3605</v>
      </c>
      <c r="G1662" t="s">
        <v>1300</v>
      </c>
      <c r="H1662" t="s">
        <v>2635</v>
      </c>
      <c r="I1662" t="s">
        <v>37</v>
      </c>
      <c r="J1662" t="s">
        <v>292</v>
      </c>
      <c r="K1662" t="s">
        <v>293</v>
      </c>
      <c r="L1662" t="s">
        <v>84</v>
      </c>
      <c r="M1662" t="s">
        <v>38</v>
      </c>
      <c r="N1662" t="s">
        <v>39</v>
      </c>
      <c r="O1662" s="23">
        <v>248</v>
      </c>
      <c r="P1662" s="9">
        <v>8.4</v>
      </c>
      <c r="Q1662" t="s">
        <v>40</v>
      </c>
      <c r="R1662">
        <v>997</v>
      </c>
      <c r="S1662" s="9">
        <v>29.51</v>
      </c>
      <c r="T1662" s="26">
        <v>5.17</v>
      </c>
      <c r="U1662" s="8">
        <v>152.57</v>
      </c>
      <c r="V1662" t="s">
        <v>3128</v>
      </c>
      <c r="W1662" t="s">
        <v>2276</v>
      </c>
      <c r="X1662" t="s">
        <v>42</v>
      </c>
      <c r="Y1662" t="s">
        <v>1740</v>
      </c>
      <c r="AA1662" s="1">
        <f t="shared" si="159"/>
        <v>45958</v>
      </c>
      <c r="AB1662" s="2">
        <f t="shared" si="160"/>
        <v>10</v>
      </c>
      <c r="AC1662" s="2">
        <f t="shared" si="161"/>
        <v>2025</v>
      </c>
      <c r="AD1662" s="2" t="str">
        <f>IFERROR(VLOOKUP(A1662,'Aux Área'!$A$4:$B$123,2,0),"-")</f>
        <v>TI</v>
      </c>
    </row>
    <row r="1663" spans="1:30" x14ac:dyDescent="0.3">
      <c r="A1663" t="s">
        <v>2461</v>
      </c>
      <c r="B1663" t="s">
        <v>2462</v>
      </c>
      <c r="C1663" t="s">
        <v>3129</v>
      </c>
      <c r="D1663" t="s">
        <v>446</v>
      </c>
      <c r="E1663" t="s">
        <v>447</v>
      </c>
      <c r="F1663" t="s">
        <v>3574</v>
      </c>
      <c r="G1663" t="s">
        <v>1135</v>
      </c>
      <c r="H1663" t="s">
        <v>2275</v>
      </c>
      <c r="I1663" t="s">
        <v>1497</v>
      </c>
      <c r="J1663" t="s">
        <v>275</v>
      </c>
      <c r="K1663" t="s">
        <v>276</v>
      </c>
      <c r="L1663" t="s">
        <v>124</v>
      </c>
      <c r="M1663" t="s">
        <v>38</v>
      </c>
      <c r="N1663" t="s">
        <v>39</v>
      </c>
      <c r="O1663" s="10">
        <v>380</v>
      </c>
      <c r="P1663" s="24">
        <v>7.69</v>
      </c>
      <c r="Q1663" t="s">
        <v>40</v>
      </c>
      <c r="R1663">
        <v>2420</v>
      </c>
      <c r="S1663" s="9">
        <v>49.41</v>
      </c>
      <c r="T1663" s="26">
        <v>4.29</v>
      </c>
      <c r="U1663" s="8">
        <v>211.97</v>
      </c>
      <c r="V1663" t="s">
        <v>3130</v>
      </c>
      <c r="W1663" t="s">
        <v>2276</v>
      </c>
      <c r="X1663" t="s">
        <v>42</v>
      </c>
      <c r="Y1663" t="s">
        <v>2277</v>
      </c>
      <c r="AA1663" s="1">
        <f t="shared" si="159"/>
        <v>45958</v>
      </c>
      <c r="AB1663" s="2">
        <f t="shared" si="160"/>
        <v>10</v>
      </c>
      <c r="AC1663" s="2">
        <f t="shared" si="161"/>
        <v>2025</v>
      </c>
      <c r="AD1663" s="2" t="str">
        <f>IFERROR(VLOOKUP(A1663,'Aux Área'!$A$4:$B$123,2,0),"-")</f>
        <v>INSPEÇÃO</v>
      </c>
    </row>
    <row r="1664" spans="1:30" x14ac:dyDescent="0.3">
      <c r="A1664" t="s">
        <v>2314</v>
      </c>
      <c r="B1664" t="s">
        <v>2315</v>
      </c>
      <c r="C1664" t="s">
        <v>3131</v>
      </c>
      <c r="D1664" t="s">
        <v>2160</v>
      </c>
      <c r="E1664" t="s">
        <v>2161</v>
      </c>
      <c r="F1664" t="s">
        <v>2317</v>
      </c>
      <c r="G1664" t="s">
        <v>1300</v>
      </c>
      <c r="H1664" t="s">
        <v>1301</v>
      </c>
      <c r="I1664" t="s">
        <v>839</v>
      </c>
      <c r="J1664" t="s">
        <v>275</v>
      </c>
      <c r="K1664" t="s">
        <v>276</v>
      </c>
      <c r="L1664" t="s">
        <v>124</v>
      </c>
      <c r="M1664" t="s">
        <v>38</v>
      </c>
      <c r="N1664" t="s">
        <v>39</v>
      </c>
      <c r="O1664" s="23">
        <v>192</v>
      </c>
      <c r="P1664" s="9">
        <v>8.6300000000000008</v>
      </c>
      <c r="Q1664" t="s">
        <v>40</v>
      </c>
      <c r="R1664">
        <v>3389</v>
      </c>
      <c r="S1664" s="9">
        <v>22.26</v>
      </c>
      <c r="T1664" s="26">
        <v>4.29</v>
      </c>
      <c r="U1664" s="8">
        <v>95.5</v>
      </c>
      <c r="V1664" t="s">
        <v>3132</v>
      </c>
      <c r="W1664" t="s">
        <v>2276</v>
      </c>
      <c r="X1664" t="s">
        <v>42</v>
      </c>
      <c r="Y1664" t="s">
        <v>2277</v>
      </c>
      <c r="AA1664" s="1">
        <f t="shared" si="159"/>
        <v>45958</v>
      </c>
      <c r="AB1664" s="2">
        <f t="shared" si="160"/>
        <v>10</v>
      </c>
      <c r="AC1664" s="2">
        <f t="shared" si="161"/>
        <v>2025</v>
      </c>
      <c r="AD1664" s="2" t="str">
        <f>IFERROR(VLOOKUP(A1664,'Aux Área'!$A$4:$B$123,2,0),"-")</f>
        <v>INSPEÇÃO</v>
      </c>
    </row>
    <row r="1665" spans="1:30" x14ac:dyDescent="0.3">
      <c r="A1665" t="s">
        <v>2655</v>
      </c>
      <c r="B1665" t="s">
        <v>2656</v>
      </c>
      <c r="C1665" t="s">
        <v>3133</v>
      </c>
      <c r="D1665" t="s">
        <v>1619</v>
      </c>
      <c r="E1665" t="s">
        <v>1620</v>
      </c>
      <c r="F1665" t="s">
        <v>5979</v>
      </c>
      <c r="G1665" t="s">
        <v>1635</v>
      </c>
      <c r="H1665" t="s">
        <v>2635</v>
      </c>
      <c r="I1665" t="s">
        <v>37</v>
      </c>
      <c r="J1665" t="s">
        <v>165</v>
      </c>
      <c r="K1665" t="s">
        <v>166</v>
      </c>
      <c r="L1665" t="s">
        <v>167</v>
      </c>
      <c r="M1665" t="s">
        <v>38</v>
      </c>
      <c r="N1665" t="s">
        <v>39</v>
      </c>
      <c r="O1665" s="23">
        <v>401</v>
      </c>
      <c r="P1665" s="9">
        <v>9.11</v>
      </c>
      <c r="Q1665" t="s">
        <v>40</v>
      </c>
      <c r="R1665">
        <v>2611</v>
      </c>
      <c r="S1665" s="9">
        <v>44</v>
      </c>
      <c r="T1665" s="26">
        <v>4.46</v>
      </c>
      <c r="U1665" s="8">
        <v>196.24</v>
      </c>
      <c r="V1665" t="s">
        <v>112</v>
      </c>
      <c r="W1665" t="s">
        <v>2276</v>
      </c>
      <c r="X1665" t="s">
        <v>42</v>
      </c>
      <c r="Y1665" t="s">
        <v>1740</v>
      </c>
      <c r="AA1665" s="1">
        <f t="shared" si="159"/>
        <v>45958</v>
      </c>
      <c r="AB1665" s="2">
        <f t="shared" si="160"/>
        <v>10</v>
      </c>
      <c r="AC1665" s="2">
        <f t="shared" si="161"/>
        <v>2025</v>
      </c>
      <c r="AD1665" s="2" t="str">
        <f>IFERROR(VLOOKUP(A1665,'Aux Área'!$A$4:$B$123,2,0),"-")</f>
        <v>TI</v>
      </c>
    </row>
    <row r="1666" spans="1:30" x14ac:dyDescent="0.3">
      <c r="A1666" t="s">
        <v>2271</v>
      </c>
      <c r="B1666" t="s">
        <v>2272</v>
      </c>
      <c r="C1666" t="s">
        <v>3134</v>
      </c>
      <c r="D1666" t="s">
        <v>3135</v>
      </c>
      <c r="E1666" t="s">
        <v>3136</v>
      </c>
      <c r="F1666" t="s">
        <v>2274</v>
      </c>
      <c r="G1666" t="s">
        <v>1135</v>
      </c>
      <c r="H1666" t="s">
        <v>2275</v>
      </c>
      <c r="I1666" t="s">
        <v>1497</v>
      </c>
      <c r="J1666" t="s">
        <v>188</v>
      </c>
      <c r="K1666" t="s">
        <v>189</v>
      </c>
      <c r="L1666" t="s">
        <v>190</v>
      </c>
      <c r="M1666" t="s">
        <v>38</v>
      </c>
      <c r="N1666" t="s">
        <v>39</v>
      </c>
      <c r="O1666" s="23">
        <v>223</v>
      </c>
      <c r="P1666" s="9">
        <v>4.93</v>
      </c>
      <c r="Q1666" t="s">
        <v>40</v>
      </c>
      <c r="R1666">
        <v>1137</v>
      </c>
      <c r="S1666" s="9">
        <v>45.24</v>
      </c>
      <c r="T1666" s="26">
        <v>4.3899999999999997</v>
      </c>
      <c r="U1666" s="8">
        <v>198.6</v>
      </c>
      <c r="V1666" t="s">
        <v>41</v>
      </c>
      <c r="W1666" t="s">
        <v>2276</v>
      </c>
      <c r="X1666" t="s">
        <v>42</v>
      </c>
      <c r="Y1666" t="s">
        <v>2277</v>
      </c>
      <c r="AA1666" s="1">
        <f t="shared" si="159"/>
        <v>45958</v>
      </c>
      <c r="AB1666" s="2">
        <f t="shared" si="160"/>
        <v>10</v>
      </c>
      <c r="AC1666" s="2">
        <f t="shared" si="161"/>
        <v>2025</v>
      </c>
      <c r="AD1666" s="2" t="str">
        <f>IFERROR(VLOOKUP(A1666,'Aux Área'!$A$4:$B$123,2,0),"-")</f>
        <v>INSPEÇÃO</v>
      </c>
    </row>
    <row r="1667" spans="1:30" x14ac:dyDescent="0.3">
      <c r="A1667" t="s">
        <v>1295</v>
      </c>
      <c r="B1667" t="s">
        <v>1753</v>
      </c>
      <c r="C1667" t="s">
        <v>3137</v>
      </c>
      <c r="D1667" t="s">
        <v>1297</v>
      </c>
      <c r="E1667" t="s">
        <v>2221</v>
      </c>
      <c r="F1667" t="s">
        <v>1299</v>
      </c>
      <c r="G1667" t="s">
        <v>1135</v>
      </c>
      <c r="H1667" t="s">
        <v>1301</v>
      </c>
      <c r="I1667" t="s">
        <v>839</v>
      </c>
      <c r="J1667" t="s">
        <v>1475</v>
      </c>
      <c r="K1667" t="s">
        <v>203</v>
      </c>
      <c r="L1667" t="s">
        <v>124</v>
      </c>
      <c r="M1667" t="s">
        <v>38</v>
      </c>
      <c r="N1667" t="s">
        <v>39</v>
      </c>
      <c r="O1667" s="23">
        <v>0</v>
      </c>
      <c r="P1667" s="23">
        <v>0</v>
      </c>
      <c r="Q1667" t="s">
        <v>40</v>
      </c>
      <c r="R1667" t="s">
        <v>15244</v>
      </c>
      <c r="S1667" s="9">
        <v>49.19</v>
      </c>
      <c r="T1667" s="26">
        <v>4.09</v>
      </c>
      <c r="U1667" s="8">
        <v>201.2</v>
      </c>
      <c r="V1667" t="s">
        <v>3138</v>
      </c>
      <c r="W1667" t="s">
        <v>2007</v>
      </c>
      <c r="X1667" t="s">
        <v>42</v>
      </c>
      <c r="Y1667" t="s">
        <v>1740</v>
      </c>
      <c r="AA1667" s="1">
        <f t="shared" si="159"/>
        <v>45958</v>
      </c>
      <c r="AB1667" s="2">
        <f t="shared" si="160"/>
        <v>10</v>
      </c>
      <c r="AC1667" s="2">
        <f t="shared" si="161"/>
        <v>2025</v>
      </c>
      <c r="AD1667" s="2" t="str">
        <f>IFERROR(VLOOKUP(A1667,'Aux Área'!$A$4:$B$123,2,0),"-")</f>
        <v>LUCCA JR - OP</v>
      </c>
    </row>
    <row r="1668" spans="1:30" x14ac:dyDescent="0.3">
      <c r="A1668" t="s">
        <v>2208</v>
      </c>
      <c r="B1668" t="s">
        <v>2544</v>
      </c>
      <c r="C1668" t="s">
        <v>3139</v>
      </c>
      <c r="D1668" t="s">
        <v>2468</v>
      </c>
      <c r="E1668" t="s">
        <v>2469</v>
      </c>
      <c r="F1668" t="s">
        <v>2210</v>
      </c>
      <c r="G1668" t="s">
        <v>1135</v>
      </c>
      <c r="H1668" t="s">
        <v>2211</v>
      </c>
      <c r="I1668" t="s">
        <v>37</v>
      </c>
      <c r="J1668" t="s">
        <v>3140</v>
      </c>
      <c r="K1668" t="s">
        <v>3141</v>
      </c>
      <c r="L1668" t="s">
        <v>1508</v>
      </c>
      <c r="M1668" t="s">
        <v>38</v>
      </c>
      <c r="N1668" t="s">
        <v>668</v>
      </c>
      <c r="O1668" s="23">
        <v>312</v>
      </c>
      <c r="P1668" s="9">
        <v>6.28</v>
      </c>
      <c r="Q1668" t="s">
        <v>40</v>
      </c>
      <c r="R1668">
        <v>3718</v>
      </c>
      <c r="S1668" s="9">
        <v>49.66</v>
      </c>
      <c r="T1668" s="26">
        <v>6.4710000000000001</v>
      </c>
      <c r="U1668" s="8">
        <v>321.33999999999997</v>
      </c>
      <c r="V1668" t="s">
        <v>3142</v>
      </c>
      <c r="W1668" t="s">
        <v>2007</v>
      </c>
      <c r="X1668" t="s">
        <v>42</v>
      </c>
      <c r="Y1668" t="s">
        <v>1740</v>
      </c>
      <c r="AA1668" s="1">
        <f t="shared" si="159"/>
        <v>45958</v>
      </c>
      <c r="AB1668" s="2">
        <f t="shared" si="160"/>
        <v>10</v>
      </c>
      <c r="AC1668" s="2">
        <f t="shared" si="161"/>
        <v>2025</v>
      </c>
      <c r="AD1668" s="2" t="str">
        <f>IFERROR(VLOOKUP(A1668,'Aux Área'!$A$4:$B$123,2,0),"-")</f>
        <v>APH</v>
      </c>
    </row>
    <row r="1669" spans="1:30" x14ac:dyDescent="0.3">
      <c r="A1669" t="s">
        <v>2552</v>
      </c>
      <c r="B1669" t="s">
        <v>2553</v>
      </c>
      <c r="C1669" t="s">
        <v>3143</v>
      </c>
      <c r="D1669" t="s">
        <v>2468</v>
      </c>
      <c r="E1669" t="s">
        <v>2469</v>
      </c>
      <c r="F1669" t="s">
        <v>2555</v>
      </c>
      <c r="G1669" t="s">
        <v>659</v>
      </c>
      <c r="H1669" t="s">
        <v>2215</v>
      </c>
      <c r="I1669" t="s">
        <v>667</v>
      </c>
      <c r="J1669" t="s">
        <v>3140</v>
      </c>
      <c r="K1669" t="s">
        <v>3141</v>
      </c>
      <c r="L1669" t="s">
        <v>1508</v>
      </c>
      <c r="M1669" t="s">
        <v>38</v>
      </c>
      <c r="N1669" t="s">
        <v>668</v>
      </c>
      <c r="O1669" s="23">
        <v>483</v>
      </c>
      <c r="P1669" s="9">
        <v>5.8</v>
      </c>
      <c r="Q1669" t="s">
        <v>40</v>
      </c>
      <c r="R1669">
        <v>2798</v>
      </c>
      <c r="S1669" s="9">
        <v>83.28</v>
      </c>
      <c r="T1669" s="26">
        <v>6.39</v>
      </c>
      <c r="U1669" s="8">
        <v>532.15</v>
      </c>
      <c r="V1669" t="s">
        <v>3144</v>
      </c>
      <c r="W1669" t="s">
        <v>2007</v>
      </c>
      <c r="X1669" t="s">
        <v>42</v>
      </c>
      <c r="Y1669" t="s">
        <v>1740</v>
      </c>
      <c r="AA1669" s="1">
        <f t="shared" si="159"/>
        <v>45958</v>
      </c>
      <c r="AB1669" s="2">
        <f t="shared" si="160"/>
        <v>10</v>
      </c>
      <c r="AC1669" s="2">
        <f t="shared" si="161"/>
        <v>2025</v>
      </c>
      <c r="AD1669" s="2" t="str">
        <f>IFERROR(VLOOKUP(A1669,'Aux Área'!$A$4:$B$123,2,0),"-")</f>
        <v>APH</v>
      </c>
    </row>
    <row r="1670" spans="1:30" x14ac:dyDescent="0.3">
      <c r="A1670" t="s">
        <v>2552</v>
      </c>
      <c r="C1670" t="s">
        <v>15612</v>
      </c>
      <c r="F1670" t="s">
        <v>2555</v>
      </c>
      <c r="K1670" t="s">
        <v>3141</v>
      </c>
      <c r="N1670" t="s">
        <v>15690</v>
      </c>
      <c r="O1670" t="s">
        <v>15244</v>
      </c>
      <c r="P1670" s="9" t="s">
        <v>15244</v>
      </c>
      <c r="Q1670" t="s">
        <v>40</v>
      </c>
      <c r="R1670" t="s">
        <v>15244</v>
      </c>
      <c r="S1670">
        <v>1.64</v>
      </c>
      <c r="U1670" s="8">
        <v>4.2699999999999996</v>
      </c>
      <c r="X1670" t="s">
        <v>42</v>
      </c>
      <c r="Y1670" t="s">
        <v>1740</v>
      </c>
      <c r="AA1670" s="1">
        <f>IFERROR(DATEVALUE(C1670),"-")</f>
        <v>45958</v>
      </c>
      <c r="AB1670" s="2">
        <f>IFERROR(MONTH(AA1670),"-")</f>
        <v>10</v>
      </c>
      <c r="AC1670" s="2">
        <f>IFERROR(YEAR(AA1670),"-")</f>
        <v>2025</v>
      </c>
      <c r="AD1670" s="2" t="str">
        <f>IFERROR(VLOOKUP(A1670,'Aux Área'!$A$4:$B$123,2,0),"-")</f>
        <v>APH</v>
      </c>
    </row>
    <row r="1671" spans="1:30" x14ac:dyDescent="0.3">
      <c r="A1671" t="s">
        <v>2664</v>
      </c>
      <c r="B1671" t="s">
        <v>2665</v>
      </c>
      <c r="C1671" t="s">
        <v>3145</v>
      </c>
      <c r="D1671" t="s">
        <v>2468</v>
      </c>
      <c r="E1671" t="s">
        <v>2469</v>
      </c>
      <c r="F1671" t="s">
        <v>2667</v>
      </c>
      <c r="G1671" t="s">
        <v>659</v>
      </c>
      <c r="H1671" t="s">
        <v>2215</v>
      </c>
      <c r="I1671" t="s">
        <v>667</v>
      </c>
      <c r="J1671" t="s">
        <v>328</v>
      </c>
      <c r="K1671" t="s">
        <v>329</v>
      </c>
      <c r="L1671" t="s">
        <v>84</v>
      </c>
      <c r="M1671" t="s">
        <v>38</v>
      </c>
      <c r="N1671" t="s">
        <v>668</v>
      </c>
      <c r="O1671" s="23">
        <v>574</v>
      </c>
      <c r="P1671" s="9">
        <v>5.85</v>
      </c>
      <c r="Q1671" t="s">
        <v>40</v>
      </c>
      <c r="R1671">
        <v>3898</v>
      </c>
      <c r="S1671" s="9">
        <v>98.18</v>
      </c>
      <c r="T1671" s="26">
        <v>6.09</v>
      </c>
      <c r="U1671" s="8">
        <v>597.91999999999996</v>
      </c>
      <c r="V1671" t="s">
        <v>41</v>
      </c>
      <c r="W1671" t="s">
        <v>2007</v>
      </c>
      <c r="X1671" t="s">
        <v>42</v>
      </c>
      <c r="Y1671" t="s">
        <v>1740</v>
      </c>
      <c r="AA1671" s="1">
        <f>DATEVALUE(C1671)</f>
        <v>45958</v>
      </c>
      <c r="AB1671" s="2">
        <f>MONTH(AA1671)</f>
        <v>10</v>
      </c>
      <c r="AC1671" s="2">
        <f>YEAR(AA1671)</f>
        <v>2025</v>
      </c>
      <c r="AD1671" s="2" t="str">
        <f>IFERROR(VLOOKUP(A1671,'Aux Área'!$A$4:$B$123,2,0),"-")</f>
        <v>APH</v>
      </c>
    </row>
    <row r="1672" spans="1:30" x14ac:dyDescent="0.3">
      <c r="A1672" t="s">
        <v>2494</v>
      </c>
      <c r="B1672" t="s">
        <v>2495</v>
      </c>
      <c r="C1672" t="s">
        <v>3146</v>
      </c>
      <c r="D1672" t="s">
        <v>2891</v>
      </c>
      <c r="E1672" t="s">
        <v>2892</v>
      </c>
      <c r="F1672" t="s">
        <v>2497</v>
      </c>
      <c r="G1672" t="s">
        <v>659</v>
      </c>
      <c r="H1672" t="s">
        <v>2215</v>
      </c>
      <c r="I1672" t="s">
        <v>667</v>
      </c>
      <c r="J1672" t="s">
        <v>3140</v>
      </c>
      <c r="K1672" t="s">
        <v>3141</v>
      </c>
      <c r="L1672" t="s">
        <v>1508</v>
      </c>
      <c r="M1672" t="s">
        <v>38</v>
      </c>
      <c r="N1672" t="s">
        <v>668</v>
      </c>
      <c r="O1672" s="23">
        <v>309</v>
      </c>
      <c r="P1672" s="9">
        <v>5.73</v>
      </c>
      <c r="Q1672" t="s">
        <v>40</v>
      </c>
      <c r="R1672">
        <v>2665</v>
      </c>
      <c r="S1672" s="9">
        <v>53.96</v>
      </c>
      <c r="T1672" s="26">
        <v>6.391</v>
      </c>
      <c r="U1672" s="8">
        <v>344.85</v>
      </c>
      <c r="V1672" t="s">
        <v>3147</v>
      </c>
      <c r="W1672" t="s">
        <v>2007</v>
      </c>
      <c r="X1672" t="s">
        <v>42</v>
      </c>
      <c r="Y1672" t="s">
        <v>1740</v>
      </c>
      <c r="AA1672" s="1">
        <f>DATEVALUE(C1672)</f>
        <v>45958</v>
      </c>
      <c r="AB1672" s="2">
        <f>MONTH(AA1672)</f>
        <v>10</v>
      </c>
      <c r="AC1672" s="2">
        <f>YEAR(AA1672)</f>
        <v>2025</v>
      </c>
      <c r="AD1672" s="2" t="str">
        <f>IFERROR(VLOOKUP(A1672,'Aux Área'!$A$4:$B$123,2,0),"-")</f>
        <v>APH</v>
      </c>
    </row>
    <row r="1673" spans="1:30" x14ac:dyDescent="0.3">
      <c r="A1673" t="s">
        <v>2664</v>
      </c>
      <c r="C1673" t="s">
        <v>15610</v>
      </c>
      <c r="F1673" t="s">
        <v>2667</v>
      </c>
      <c r="K1673" t="s">
        <v>329</v>
      </c>
      <c r="N1673" t="s">
        <v>15690</v>
      </c>
      <c r="O1673" t="s">
        <v>15244</v>
      </c>
      <c r="P1673" s="9" t="s">
        <v>15244</v>
      </c>
      <c r="Q1673" t="s">
        <v>40</v>
      </c>
      <c r="R1673" t="s">
        <v>15244</v>
      </c>
      <c r="S1673">
        <v>12.47</v>
      </c>
      <c r="U1673" s="8">
        <v>44.76</v>
      </c>
      <c r="X1673" t="s">
        <v>42</v>
      </c>
      <c r="Y1673" t="s">
        <v>1740</v>
      </c>
      <c r="AA1673" s="1">
        <f>IFERROR(DATEVALUE(C1673),"-")</f>
        <v>45958</v>
      </c>
      <c r="AB1673" s="2">
        <f>IFERROR(MONTH(AA1673),"-")</f>
        <v>10</v>
      </c>
      <c r="AC1673" s="2">
        <f>IFERROR(YEAR(AA1673),"-")</f>
        <v>2025</v>
      </c>
      <c r="AD1673" s="2" t="str">
        <f>IFERROR(VLOOKUP(A1673,'Aux Área'!$A$4:$B$123,2,0),"-")</f>
        <v>APH</v>
      </c>
    </row>
    <row r="1674" spans="1:30" x14ac:dyDescent="0.3">
      <c r="A1674" t="s">
        <v>2494</v>
      </c>
      <c r="C1674" t="s">
        <v>15616</v>
      </c>
      <c r="F1674" t="s">
        <v>2497</v>
      </c>
      <c r="K1674" t="s">
        <v>3141</v>
      </c>
      <c r="N1674" t="s">
        <v>15690</v>
      </c>
      <c r="O1674" t="s">
        <v>15244</v>
      </c>
      <c r="P1674" s="9" t="s">
        <v>15244</v>
      </c>
      <c r="Q1674" t="s">
        <v>40</v>
      </c>
      <c r="R1674" t="s">
        <v>15244</v>
      </c>
      <c r="S1674">
        <v>10.39</v>
      </c>
      <c r="U1674" s="8">
        <v>26.91</v>
      </c>
      <c r="X1674" t="s">
        <v>42</v>
      </c>
      <c r="Y1674" t="s">
        <v>1740</v>
      </c>
      <c r="AA1674" s="1">
        <f>IFERROR(DATEVALUE(C1674),"-")</f>
        <v>45958</v>
      </c>
      <c r="AB1674" s="2">
        <f>IFERROR(MONTH(AA1674),"-")</f>
        <v>10</v>
      </c>
      <c r="AC1674" s="2">
        <f>IFERROR(YEAR(AA1674),"-")</f>
        <v>2025</v>
      </c>
      <c r="AD1674" s="2" t="str">
        <f>IFERROR(VLOOKUP(A1674,'Aux Área'!$A$4:$B$123,2,0),"-")</f>
        <v>APH</v>
      </c>
    </row>
    <row r="1675" spans="1:30" x14ac:dyDescent="0.3">
      <c r="A1675" t="s">
        <v>2643</v>
      </c>
      <c r="B1675" t="s">
        <v>2644</v>
      </c>
      <c r="C1675" t="s">
        <v>3148</v>
      </c>
      <c r="D1675" t="s">
        <v>3149</v>
      </c>
      <c r="E1675" t="s">
        <v>3150</v>
      </c>
      <c r="F1675" t="s">
        <v>2646</v>
      </c>
      <c r="G1675" t="s">
        <v>1300</v>
      </c>
      <c r="H1675" t="s">
        <v>1301</v>
      </c>
      <c r="I1675" t="s">
        <v>839</v>
      </c>
      <c r="J1675" t="s">
        <v>252</v>
      </c>
      <c r="K1675" t="s">
        <v>253</v>
      </c>
      <c r="L1675" t="s">
        <v>124</v>
      </c>
      <c r="M1675" t="s">
        <v>38</v>
      </c>
      <c r="N1675" t="s">
        <v>39</v>
      </c>
      <c r="O1675" s="23">
        <v>357</v>
      </c>
      <c r="P1675" s="9">
        <v>7.93</v>
      </c>
      <c r="Q1675" t="s">
        <v>40</v>
      </c>
      <c r="R1675">
        <v>961</v>
      </c>
      <c r="S1675" s="9">
        <v>45.04</v>
      </c>
      <c r="T1675" s="26">
        <v>4.3810000000000002</v>
      </c>
      <c r="U1675" s="8">
        <v>197.31</v>
      </c>
      <c r="V1675" t="s">
        <v>3151</v>
      </c>
      <c r="W1675" t="s">
        <v>2276</v>
      </c>
      <c r="X1675" t="s">
        <v>42</v>
      </c>
      <c r="Y1675" t="s">
        <v>2277</v>
      </c>
      <c r="AA1675" s="1">
        <f t="shared" ref="AA1675:AA1713" si="162">DATEVALUE(C1675)</f>
        <v>45958</v>
      </c>
      <c r="AB1675" s="2">
        <f t="shared" ref="AB1675:AB1713" si="163">MONTH(AA1675)</f>
        <v>10</v>
      </c>
      <c r="AC1675" s="2">
        <f t="shared" ref="AC1675:AC1713" si="164">YEAR(AA1675)</f>
        <v>2025</v>
      </c>
      <c r="AD1675" s="2" t="str">
        <f>IFERROR(VLOOKUP(A1675,'Aux Área'!$A$4:$B$123,2,0),"-")</f>
        <v>INSPEÇÃO</v>
      </c>
    </row>
    <row r="1676" spans="1:30" x14ac:dyDescent="0.3">
      <c r="A1676" t="s">
        <v>2278</v>
      </c>
      <c r="B1676" t="s">
        <v>2279</v>
      </c>
      <c r="C1676" t="s">
        <v>3152</v>
      </c>
      <c r="D1676" t="s">
        <v>3098</v>
      </c>
      <c r="E1676" t="s">
        <v>3099</v>
      </c>
      <c r="F1676" t="s">
        <v>2281</v>
      </c>
      <c r="G1676" t="s">
        <v>1135</v>
      </c>
      <c r="H1676" t="s">
        <v>2275</v>
      </c>
      <c r="I1676" t="s">
        <v>1497</v>
      </c>
      <c r="J1676" t="s">
        <v>165</v>
      </c>
      <c r="K1676" t="s">
        <v>166</v>
      </c>
      <c r="L1676" t="s">
        <v>167</v>
      </c>
      <c r="M1676" t="s">
        <v>38</v>
      </c>
      <c r="N1676" t="s">
        <v>39</v>
      </c>
      <c r="O1676" s="23">
        <v>471</v>
      </c>
      <c r="P1676" s="9">
        <v>8.41</v>
      </c>
      <c r="Q1676" t="s">
        <v>40</v>
      </c>
      <c r="R1676">
        <v>1633</v>
      </c>
      <c r="S1676" s="9">
        <v>56</v>
      </c>
      <c r="T1676" s="26">
        <v>4.46</v>
      </c>
      <c r="U1676" s="8">
        <v>249.77</v>
      </c>
      <c r="V1676" t="s">
        <v>112</v>
      </c>
      <c r="W1676" t="s">
        <v>2276</v>
      </c>
      <c r="X1676" t="s">
        <v>42</v>
      </c>
      <c r="Y1676" t="s">
        <v>2277</v>
      </c>
      <c r="AA1676" s="1">
        <f t="shared" si="162"/>
        <v>45958</v>
      </c>
      <c r="AB1676" s="2">
        <f t="shared" si="163"/>
        <v>10</v>
      </c>
      <c r="AC1676" s="2">
        <f t="shared" si="164"/>
        <v>2025</v>
      </c>
      <c r="AD1676" s="2" t="str">
        <f>IFERROR(VLOOKUP(A1676,'Aux Área'!$A$4:$B$123,2,0),"-")</f>
        <v>INSPEÇÃO</v>
      </c>
    </row>
    <row r="1677" spans="1:30" x14ac:dyDescent="0.3">
      <c r="A1677" t="s">
        <v>72</v>
      </c>
      <c r="B1677" t="s">
        <v>243</v>
      </c>
      <c r="C1677" t="s">
        <v>3153</v>
      </c>
      <c r="D1677" t="s">
        <v>95</v>
      </c>
      <c r="E1677" t="s">
        <v>96</v>
      </c>
      <c r="F1677" t="s">
        <v>73</v>
      </c>
      <c r="G1677" t="s">
        <v>1503</v>
      </c>
      <c r="H1677" t="s">
        <v>36</v>
      </c>
      <c r="I1677" t="s">
        <v>37</v>
      </c>
      <c r="J1677" t="s">
        <v>241</v>
      </c>
      <c r="K1677" t="s">
        <v>242</v>
      </c>
      <c r="L1677" t="s">
        <v>110</v>
      </c>
      <c r="M1677" t="s">
        <v>38</v>
      </c>
      <c r="N1677" t="s">
        <v>39</v>
      </c>
      <c r="O1677" s="23">
        <v>236</v>
      </c>
      <c r="P1677" s="9">
        <v>8.82</v>
      </c>
      <c r="Q1677" t="s">
        <v>40</v>
      </c>
      <c r="R1677">
        <v>17715</v>
      </c>
      <c r="S1677" s="9">
        <v>26.75</v>
      </c>
      <c r="T1677" s="26">
        <v>4.1909999999999998</v>
      </c>
      <c r="U1677" s="8">
        <v>112.1</v>
      </c>
      <c r="V1677" t="s">
        <v>41</v>
      </c>
      <c r="W1677" t="s">
        <v>2007</v>
      </c>
      <c r="X1677" t="s">
        <v>42</v>
      </c>
      <c r="Y1677" t="s">
        <v>1740</v>
      </c>
      <c r="AA1677" s="1">
        <f t="shared" si="162"/>
        <v>45958</v>
      </c>
      <c r="AB1677" s="2">
        <f t="shared" si="163"/>
        <v>10</v>
      </c>
      <c r="AC1677" s="2">
        <f t="shared" si="164"/>
        <v>2025</v>
      </c>
      <c r="AD1677" s="2" t="str">
        <f>IFERROR(VLOOKUP(A1677,'Aux Área'!$A$4:$B$123,2,0),"-")</f>
        <v>CONSERVA</v>
      </c>
    </row>
    <row r="1678" spans="1:30" x14ac:dyDescent="0.3">
      <c r="A1678" t="s">
        <v>1069</v>
      </c>
      <c r="B1678" t="s">
        <v>1516</v>
      </c>
      <c r="C1678" t="s">
        <v>3154</v>
      </c>
      <c r="D1678" t="s">
        <v>102</v>
      </c>
      <c r="E1678" t="s">
        <v>816</v>
      </c>
      <c r="F1678" t="s">
        <v>1071</v>
      </c>
      <c r="G1678" t="s">
        <v>1500</v>
      </c>
      <c r="H1678" t="s">
        <v>36</v>
      </c>
      <c r="I1678" t="s">
        <v>37</v>
      </c>
      <c r="J1678" t="s">
        <v>1665</v>
      </c>
      <c r="K1678" t="s">
        <v>1666</v>
      </c>
      <c r="L1678" t="s">
        <v>301</v>
      </c>
      <c r="M1678" t="s">
        <v>38</v>
      </c>
      <c r="N1678" t="s">
        <v>39</v>
      </c>
      <c r="O1678" s="23">
        <v>326</v>
      </c>
      <c r="P1678" s="9">
        <v>8.86</v>
      </c>
      <c r="Q1678" t="s">
        <v>40</v>
      </c>
      <c r="R1678">
        <v>10625</v>
      </c>
      <c r="S1678" s="9">
        <v>36.79</v>
      </c>
      <c r="T1678" s="26">
        <v>4.1900000000000004</v>
      </c>
      <c r="U1678" s="8">
        <v>154.15</v>
      </c>
      <c r="V1678" t="s">
        <v>3155</v>
      </c>
      <c r="W1678" t="s">
        <v>2007</v>
      </c>
      <c r="X1678" t="s">
        <v>42</v>
      </c>
      <c r="Y1678" t="s">
        <v>1740</v>
      </c>
      <c r="AA1678" s="1">
        <f t="shared" si="162"/>
        <v>45958</v>
      </c>
      <c r="AB1678" s="2">
        <f t="shared" si="163"/>
        <v>10</v>
      </c>
      <c r="AC1678" s="2">
        <f t="shared" si="164"/>
        <v>2025</v>
      </c>
      <c r="AD1678" s="2" t="str">
        <f>IFERROR(VLOOKUP(A1678,'Aux Área'!$A$4:$B$123,2,0),"-")</f>
        <v>FACILITIES</v>
      </c>
    </row>
    <row r="1679" spans="1:30" x14ac:dyDescent="0.3">
      <c r="A1679" t="s">
        <v>2318</v>
      </c>
      <c r="B1679" t="s">
        <v>2733</v>
      </c>
      <c r="C1679" t="s">
        <v>3156</v>
      </c>
      <c r="D1679" t="s">
        <v>958</v>
      </c>
      <c r="E1679" t="s">
        <v>959</v>
      </c>
      <c r="F1679" t="s">
        <v>4203</v>
      </c>
      <c r="G1679" t="s">
        <v>1135</v>
      </c>
      <c r="H1679" t="s">
        <v>2185</v>
      </c>
      <c r="I1679" t="s">
        <v>2186</v>
      </c>
      <c r="J1679" t="s">
        <v>285</v>
      </c>
      <c r="K1679" t="s">
        <v>286</v>
      </c>
      <c r="L1679" t="s">
        <v>91</v>
      </c>
      <c r="M1679" t="s">
        <v>38</v>
      </c>
      <c r="N1679" t="s">
        <v>668</v>
      </c>
      <c r="O1679" s="23">
        <v>478</v>
      </c>
      <c r="P1679" s="9">
        <v>8.5299999999999994</v>
      </c>
      <c r="Q1679" t="s">
        <v>40</v>
      </c>
      <c r="R1679">
        <v>5751</v>
      </c>
      <c r="S1679" s="9">
        <v>56.02</v>
      </c>
      <c r="T1679" s="26">
        <v>5.79</v>
      </c>
      <c r="U1679" s="8">
        <v>324.36</v>
      </c>
      <c r="V1679" t="s">
        <v>3157</v>
      </c>
      <c r="W1679" t="s">
        <v>2007</v>
      </c>
      <c r="X1679" t="s">
        <v>42</v>
      </c>
      <c r="Y1679" t="s">
        <v>2188</v>
      </c>
      <c r="AA1679" s="1">
        <f t="shared" si="162"/>
        <v>45958</v>
      </c>
      <c r="AB1679" s="2">
        <f t="shared" si="163"/>
        <v>10</v>
      </c>
      <c r="AC1679" s="2">
        <f t="shared" si="164"/>
        <v>2025</v>
      </c>
      <c r="AD1679" s="2" t="str">
        <f>IFERROR(VLOOKUP(A1679,'Aux Área'!$A$4:$B$123,2,0),"-")</f>
        <v>INSPEÇÃO</v>
      </c>
    </row>
    <row r="1680" spans="1:30" x14ac:dyDescent="0.3">
      <c r="A1680" t="s">
        <v>48</v>
      </c>
      <c r="B1680" t="s">
        <v>288</v>
      </c>
      <c r="C1680" t="s">
        <v>3158</v>
      </c>
      <c r="D1680" t="s">
        <v>2420</v>
      </c>
      <c r="E1680" t="s">
        <v>2421</v>
      </c>
      <c r="F1680" t="s">
        <v>49</v>
      </c>
      <c r="G1680" t="s">
        <v>1500</v>
      </c>
      <c r="H1680" t="s">
        <v>36</v>
      </c>
      <c r="I1680" t="s">
        <v>37</v>
      </c>
      <c r="J1680" t="s">
        <v>172</v>
      </c>
      <c r="K1680" t="s">
        <v>173</v>
      </c>
      <c r="L1680" t="s">
        <v>124</v>
      </c>
      <c r="M1680" t="s">
        <v>38</v>
      </c>
      <c r="N1680" t="s">
        <v>39</v>
      </c>
      <c r="O1680" s="23">
        <v>383</v>
      </c>
      <c r="P1680" s="9">
        <v>9.7200000000000006</v>
      </c>
      <c r="Q1680" t="s">
        <v>40</v>
      </c>
      <c r="R1680">
        <v>15009</v>
      </c>
      <c r="S1680" s="9">
        <v>39.39</v>
      </c>
      <c r="T1680" s="26">
        <v>3.99</v>
      </c>
      <c r="U1680" s="8">
        <v>157.16999999999999</v>
      </c>
      <c r="V1680" t="s">
        <v>3159</v>
      </c>
      <c r="W1680" t="s">
        <v>2007</v>
      </c>
      <c r="X1680" t="s">
        <v>42</v>
      </c>
      <c r="Y1680" t="s">
        <v>1740</v>
      </c>
      <c r="AA1680" s="1">
        <f t="shared" si="162"/>
        <v>45958</v>
      </c>
      <c r="AB1680" s="2">
        <f t="shared" si="163"/>
        <v>10</v>
      </c>
      <c r="AC1680" s="2">
        <f t="shared" si="164"/>
        <v>2025</v>
      </c>
      <c r="AD1680" s="2" t="str">
        <f>IFERROR(VLOOKUP(A1680,'Aux Área'!$A$4:$B$123,2,0),"-")</f>
        <v>ENGENHARIA</v>
      </c>
    </row>
    <row r="1681" spans="1:30" x14ac:dyDescent="0.3">
      <c r="A1681" t="s">
        <v>52</v>
      </c>
      <c r="B1681" t="s">
        <v>1449</v>
      </c>
      <c r="C1681" t="s">
        <v>3160</v>
      </c>
      <c r="D1681" t="s">
        <v>391</v>
      </c>
      <c r="E1681" t="s">
        <v>392</v>
      </c>
      <c r="F1681" t="s">
        <v>53</v>
      </c>
      <c r="G1681" t="s">
        <v>1500</v>
      </c>
      <c r="H1681" t="s">
        <v>36</v>
      </c>
      <c r="I1681" t="s">
        <v>37</v>
      </c>
      <c r="J1681" t="s">
        <v>215</v>
      </c>
      <c r="K1681" t="s">
        <v>216</v>
      </c>
      <c r="L1681" t="s">
        <v>217</v>
      </c>
      <c r="M1681" t="s">
        <v>38</v>
      </c>
      <c r="N1681" t="s">
        <v>39</v>
      </c>
      <c r="O1681" s="23">
        <v>213</v>
      </c>
      <c r="P1681" s="9">
        <v>9.1</v>
      </c>
      <c r="Q1681" t="s">
        <v>40</v>
      </c>
      <c r="R1681">
        <v>26703</v>
      </c>
      <c r="S1681" s="9">
        <v>23.4</v>
      </c>
      <c r="T1681" s="26">
        <v>4.51</v>
      </c>
      <c r="U1681" s="8">
        <v>105.54</v>
      </c>
      <c r="V1681" t="s">
        <v>41</v>
      </c>
      <c r="W1681" t="s">
        <v>2007</v>
      </c>
      <c r="X1681" t="s">
        <v>42</v>
      </c>
      <c r="Y1681" t="s">
        <v>1740</v>
      </c>
      <c r="AA1681" s="1">
        <f t="shared" si="162"/>
        <v>45958</v>
      </c>
      <c r="AB1681" s="2">
        <f t="shared" si="163"/>
        <v>10</v>
      </c>
      <c r="AC1681" s="2">
        <f t="shared" si="164"/>
        <v>2025</v>
      </c>
      <c r="AD1681" s="2" t="str">
        <f>IFERROR(VLOOKUP(A1681,'Aux Área'!$A$4:$B$123,2,0),"-")</f>
        <v>OPERAÇÃO</v>
      </c>
    </row>
    <row r="1682" spans="1:30" x14ac:dyDescent="0.3">
      <c r="A1682" t="s">
        <v>2282</v>
      </c>
      <c r="B1682" t="s">
        <v>2283</v>
      </c>
      <c r="C1682" t="s">
        <v>3161</v>
      </c>
      <c r="D1682" t="s">
        <v>3162</v>
      </c>
      <c r="E1682" t="s">
        <v>3163</v>
      </c>
      <c r="F1682" t="s">
        <v>2285</v>
      </c>
      <c r="G1682" t="s">
        <v>1135</v>
      </c>
      <c r="H1682" t="s">
        <v>2275</v>
      </c>
      <c r="I1682" t="s">
        <v>1497</v>
      </c>
      <c r="J1682" t="s">
        <v>165</v>
      </c>
      <c r="K1682" t="s">
        <v>166</v>
      </c>
      <c r="L1682" t="s">
        <v>167</v>
      </c>
      <c r="M1682" t="s">
        <v>38</v>
      </c>
      <c r="N1682" t="s">
        <v>39</v>
      </c>
      <c r="O1682" s="23">
        <v>359</v>
      </c>
      <c r="P1682" s="9">
        <v>7.96</v>
      </c>
      <c r="Q1682" t="s">
        <v>40</v>
      </c>
      <c r="R1682">
        <v>1729</v>
      </c>
      <c r="S1682" s="9">
        <v>45.11</v>
      </c>
      <c r="T1682" s="26">
        <v>4.4610000000000003</v>
      </c>
      <c r="U1682" s="8">
        <v>201.22</v>
      </c>
      <c r="V1682" t="s">
        <v>112</v>
      </c>
      <c r="W1682" t="s">
        <v>2276</v>
      </c>
      <c r="X1682" t="s">
        <v>42</v>
      </c>
      <c r="Y1682" t="s">
        <v>2277</v>
      </c>
      <c r="AA1682" s="1">
        <f t="shared" si="162"/>
        <v>45958</v>
      </c>
      <c r="AB1682" s="2">
        <f t="shared" si="163"/>
        <v>10</v>
      </c>
      <c r="AC1682" s="2">
        <f t="shared" si="164"/>
        <v>2025</v>
      </c>
      <c r="AD1682" s="2" t="str">
        <f>IFERROR(VLOOKUP(A1682,'Aux Área'!$A$4:$B$123,2,0),"-")</f>
        <v>INSPEÇÃO</v>
      </c>
    </row>
    <row r="1683" spans="1:30" x14ac:dyDescent="0.3">
      <c r="A1683" t="s">
        <v>76</v>
      </c>
      <c r="B1683" t="s">
        <v>380</v>
      </c>
      <c r="C1683" t="s">
        <v>3164</v>
      </c>
      <c r="D1683" t="s">
        <v>382</v>
      </c>
      <c r="E1683" t="s">
        <v>383</v>
      </c>
      <c r="F1683" t="s">
        <v>77</v>
      </c>
      <c r="G1683" t="s">
        <v>1500</v>
      </c>
      <c r="H1683" t="s">
        <v>36</v>
      </c>
      <c r="I1683" t="s">
        <v>37</v>
      </c>
      <c r="J1683" t="s">
        <v>237</v>
      </c>
      <c r="K1683" t="s">
        <v>238</v>
      </c>
      <c r="L1683" t="s">
        <v>110</v>
      </c>
      <c r="M1683" t="s">
        <v>38</v>
      </c>
      <c r="N1683" t="s">
        <v>39</v>
      </c>
      <c r="O1683" s="23">
        <v>423</v>
      </c>
      <c r="P1683" s="9">
        <v>9.93</v>
      </c>
      <c r="Q1683" t="s">
        <v>40</v>
      </c>
      <c r="R1683">
        <v>33879</v>
      </c>
      <c r="S1683" s="9">
        <v>42.58</v>
      </c>
      <c r="T1683" s="26">
        <v>4.1909999999999998</v>
      </c>
      <c r="U1683" s="8">
        <v>178.45</v>
      </c>
      <c r="V1683" t="s">
        <v>41</v>
      </c>
      <c r="W1683" t="s">
        <v>2007</v>
      </c>
      <c r="X1683" t="s">
        <v>42</v>
      </c>
      <c r="Y1683" t="s">
        <v>1740</v>
      </c>
      <c r="AA1683" s="1">
        <f t="shared" si="162"/>
        <v>45958</v>
      </c>
      <c r="AB1683" s="2">
        <f t="shared" si="163"/>
        <v>10</v>
      </c>
      <c r="AC1683" s="2">
        <f t="shared" si="164"/>
        <v>2025</v>
      </c>
      <c r="AD1683" s="2" t="str">
        <f>IFERROR(VLOOKUP(A1683,'Aux Área'!$A$4:$B$123,2,0),"-")</f>
        <v>QSMS</v>
      </c>
    </row>
    <row r="1684" spans="1:30" x14ac:dyDescent="0.3">
      <c r="A1684" t="s">
        <v>62</v>
      </c>
      <c r="B1684" t="s">
        <v>1455</v>
      </c>
      <c r="C1684" t="s">
        <v>3165</v>
      </c>
      <c r="D1684" t="s">
        <v>120</v>
      </c>
      <c r="E1684" t="s">
        <v>121</v>
      </c>
      <c r="F1684" t="s">
        <v>63</v>
      </c>
      <c r="G1684" t="s">
        <v>1500</v>
      </c>
      <c r="H1684" t="s">
        <v>36</v>
      </c>
      <c r="I1684" t="s">
        <v>37</v>
      </c>
      <c r="J1684" t="s">
        <v>139</v>
      </c>
      <c r="K1684" t="s">
        <v>140</v>
      </c>
      <c r="L1684" t="s">
        <v>141</v>
      </c>
      <c r="M1684" t="s">
        <v>38</v>
      </c>
      <c r="N1684" t="s">
        <v>39</v>
      </c>
      <c r="O1684" s="23">
        <v>387</v>
      </c>
      <c r="P1684" s="9">
        <v>9.86</v>
      </c>
      <c r="Q1684" t="s">
        <v>40</v>
      </c>
      <c r="R1684">
        <v>38482</v>
      </c>
      <c r="S1684" s="9">
        <v>39.229999999999997</v>
      </c>
      <c r="T1684" s="26">
        <v>3.94</v>
      </c>
      <c r="U1684" s="8">
        <v>154.57</v>
      </c>
      <c r="V1684" t="s">
        <v>3166</v>
      </c>
      <c r="W1684" t="s">
        <v>2007</v>
      </c>
      <c r="X1684" t="s">
        <v>42</v>
      </c>
      <c r="Y1684" t="s">
        <v>1740</v>
      </c>
      <c r="AA1684" s="1">
        <f t="shared" si="162"/>
        <v>45958</v>
      </c>
      <c r="AB1684" s="2">
        <f t="shared" si="163"/>
        <v>10</v>
      </c>
      <c r="AC1684" s="2">
        <f t="shared" si="164"/>
        <v>2025</v>
      </c>
      <c r="AD1684" s="2" t="str">
        <f>IFERROR(VLOOKUP(A1684,'Aux Área'!$A$4:$B$123,2,0),"-")</f>
        <v>CONSERVA</v>
      </c>
    </row>
    <row r="1685" spans="1:30" x14ac:dyDescent="0.3">
      <c r="A1685" t="s">
        <v>2306</v>
      </c>
      <c r="B1685" t="s">
        <v>2307</v>
      </c>
      <c r="C1685" t="s">
        <v>3167</v>
      </c>
      <c r="D1685" t="s">
        <v>958</v>
      </c>
      <c r="E1685" t="s">
        <v>959</v>
      </c>
      <c r="F1685" t="s">
        <v>2309</v>
      </c>
      <c r="G1685" t="s">
        <v>1135</v>
      </c>
      <c r="H1685" t="s">
        <v>2275</v>
      </c>
      <c r="I1685" t="s">
        <v>1497</v>
      </c>
      <c r="J1685" t="s">
        <v>1665</v>
      </c>
      <c r="K1685" t="s">
        <v>1666</v>
      </c>
      <c r="L1685" t="s">
        <v>301</v>
      </c>
      <c r="M1685" t="s">
        <v>38</v>
      </c>
      <c r="N1685" t="s">
        <v>39</v>
      </c>
      <c r="O1685" s="23">
        <v>452</v>
      </c>
      <c r="P1685" s="9">
        <v>9</v>
      </c>
      <c r="Q1685" t="s">
        <v>40</v>
      </c>
      <c r="R1685">
        <v>1145</v>
      </c>
      <c r="S1685" s="9">
        <v>50.24</v>
      </c>
      <c r="T1685" s="26">
        <v>4.1900000000000004</v>
      </c>
      <c r="U1685" s="8">
        <v>210.51</v>
      </c>
      <c r="V1685" t="s">
        <v>3168</v>
      </c>
      <c r="W1685" t="s">
        <v>2276</v>
      </c>
      <c r="X1685" t="s">
        <v>42</v>
      </c>
      <c r="Y1685" t="s">
        <v>2277</v>
      </c>
      <c r="AA1685" s="1">
        <f t="shared" si="162"/>
        <v>45958</v>
      </c>
      <c r="AB1685" s="2">
        <f t="shared" si="163"/>
        <v>10</v>
      </c>
      <c r="AC1685" s="2">
        <f t="shared" si="164"/>
        <v>2025</v>
      </c>
      <c r="AD1685" s="2" t="str">
        <f>IFERROR(VLOOKUP(A1685,'Aux Área'!$A$4:$B$123,2,0),"-")</f>
        <v>INSPEÇÃO</v>
      </c>
    </row>
    <row r="1686" spans="1:30" x14ac:dyDescent="0.3">
      <c r="A1686" t="s">
        <v>54</v>
      </c>
      <c r="B1686" t="s">
        <v>319</v>
      </c>
      <c r="C1686" t="s">
        <v>3169</v>
      </c>
      <c r="D1686" t="s">
        <v>1480</v>
      </c>
      <c r="E1686" t="s">
        <v>1481</v>
      </c>
      <c r="F1686" t="s">
        <v>55</v>
      </c>
      <c r="G1686" t="s">
        <v>1500</v>
      </c>
      <c r="H1686" t="s">
        <v>36</v>
      </c>
      <c r="I1686" t="s">
        <v>37</v>
      </c>
      <c r="J1686" t="s">
        <v>370</v>
      </c>
      <c r="K1686" t="s">
        <v>371</v>
      </c>
      <c r="L1686" t="s">
        <v>124</v>
      </c>
      <c r="M1686" t="s">
        <v>38</v>
      </c>
      <c r="N1686" t="s">
        <v>39</v>
      </c>
      <c r="O1686" s="23">
        <v>320</v>
      </c>
      <c r="P1686" s="9">
        <v>9.68</v>
      </c>
      <c r="Q1686" t="s">
        <v>40</v>
      </c>
      <c r="R1686">
        <v>22591</v>
      </c>
      <c r="S1686" s="9">
        <v>33.07</v>
      </c>
      <c r="T1686" s="26">
        <v>4.4909999999999997</v>
      </c>
      <c r="U1686" s="8">
        <v>148.52000000000001</v>
      </c>
      <c r="V1686" t="s">
        <v>3170</v>
      </c>
      <c r="W1686" t="s">
        <v>2007</v>
      </c>
      <c r="X1686" t="s">
        <v>42</v>
      </c>
      <c r="Y1686" t="s">
        <v>1740</v>
      </c>
      <c r="AA1686" s="1">
        <f t="shared" si="162"/>
        <v>45958</v>
      </c>
      <c r="AB1686" s="2">
        <f t="shared" si="163"/>
        <v>10</v>
      </c>
      <c r="AC1686" s="2">
        <f t="shared" si="164"/>
        <v>2025</v>
      </c>
      <c r="AD1686" s="2" t="str">
        <f>IFERROR(VLOOKUP(A1686,'Aux Área'!$A$4:$B$123,2,0),"-")</f>
        <v>ENGENHARIA</v>
      </c>
    </row>
    <row r="1687" spans="1:30" x14ac:dyDescent="0.3">
      <c r="A1687" t="s">
        <v>68</v>
      </c>
      <c r="B1687" t="s">
        <v>296</v>
      </c>
      <c r="C1687" t="s">
        <v>3171</v>
      </c>
      <c r="D1687" t="s">
        <v>80</v>
      </c>
      <c r="E1687" t="s">
        <v>81</v>
      </c>
      <c r="F1687" t="s">
        <v>69</v>
      </c>
      <c r="G1687" t="s">
        <v>1503</v>
      </c>
      <c r="H1687" t="s">
        <v>36</v>
      </c>
      <c r="I1687" t="s">
        <v>37</v>
      </c>
      <c r="J1687" t="s">
        <v>237</v>
      </c>
      <c r="K1687" t="s">
        <v>238</v>
      </c>
      <c r="L1687" t="s">
        <v>110</v>
      </c>
      <c r="M1687" t="s">
        <v>38</v>
      </c>
      <c r="N1687" t="s">
        <v>39</v>
      </c>
      <c r="O1687" s="23">
        <v>334</v>
      </c>
      <c r="P1687" s="9">
        <v>10.28</v>
      </c>
      <c r="Q1687" t="s">
        <v>40</v>
      </c>
      <c r="R1687">
        <v>10164</v>
      </c>
      <c r="S1687" s="9">
        <v>32.5</v>
      </c>
      <c r="T1687" s="26">
        <v>4.1900000000000004</v>
      </c>
      <c r="U1687" s="8">
        <v>136.18</v>
      </c>
      <c r="V1687" t="s">
        <v>41</v>
      </c>
      <c r="W1687" t="s">
        <v>2007</v>
      </c>
      <c r="X1687" t="s">
        <v>42</v>
      </c>
      <c r="Y1687" t="s">
        <v>1740</v>
      </c>
      <c r="AA1687" s="1">
        <f t="shared" si="162"/>
        <v>45958</v>
      </c>
      <c r="AB1687" s="2">
        <f t="shared" si="163"/>
        <v>10</v>
      </c>
      <c r="AC1687" s="2">
        <f t="shared" si="164"/>
        <v>2025</v>
      </c>
      <c r="AD1687" s="2" t="str">
        <f>IFERROR(VLOOKUP(A1687,'Aux Área'!$A$4:$B$123,2,0),"-")</f>
        <v>OPERAÇÃO</v>
      </c>
    </row>
    <row r="1688" spans="1:30" x14ac:dyDescent="0.3">
      <c r="A1688" t="s">
        <v>58</v>
      </c>
      <c r="B1688" t="s">
        <v>250</v>
      </c>
      <c r="C1688" t="s">
        <v>3172</v>
      </c>
      <c r="D1688" t="s">
        <v>87</v>
      </c>
      <c r="E1688" t="s">
        <v>88</v>
      </c>
      <c r="F1688" t="s">
        <v>59</v>
      </c>
      <c r="G1688" t="s">
        <v>1500</v>
      </c>
      <c r="H1688" t="s">
        <v>36</v>
      </c>
      <c r="I1688" t="s">
        <v>37</v>
      </c>
      <c r="J1688" t="s">
        <v>215</v>
      </c>
      <c r="K1688" t="s">
        <v>216</v>
      </c>
      <c r="L1688" t="s">
        <v>217</v>
      </c>
      <c r="M1688" t="s">
        <v>38</v>
      </c>
      <c r="N1688" t="s">
        <v>39</v>
      </c>
      <c r="O1688" s="23">
        <v>322</v>
      </c>
      <c r="P1688" s="9">
        <v>8.17</v>
      </c>
      <c r="Q1688" t="s">
        <v>40</v>
      </c>
      <c r="R1688">
        <v>48499</v>
      </c>
      <c r="S1688" s="9">
        <v>39.42</v>
      </c>
      <c r="T1688" s="26">
        <v>4.5110000000000001</v>
      </c>
      <c r="U1688" s="8">
        <v>177.81</v>
      </c>
      <c r="V1688" t="s">
        <v>41</v>
      </c>
      <c r="W1688" t="s">
        <v>2007</v>
      </c>
      <c r="X1688" t="s">
        <v>42</v>
      </c>
      <c r="Y1688" t="s">
        <v>1740</v>
      </c>
      <c r="AA1688" s="1">
        <f t="shared" si="162"/>
        <v>45958</v>
      </c>
      <c r="AB1688" s="2">
        <f t="shared" si="163"/>
        <v>10</v>
      </c>
      <c r="AC1688" s="2">
        <f t="shared" si="164"/>
        <v>2025</v>
      </c>
      <c r="AD1688" s="2" t="str">
        <f>IFERROR(VLOOKUP(A1688,'Aux Área'!$A$4:$B$123,2,0),"-")</f>
        <v>CONSERVA</v>
      </c>
    </row>
    <row r="1689" spans="1:30" x14ac:dyDescent="0.3">
      <c r="A1689" t="s">
        <v>46</v>
      </c>
      <c r="B1689" t="s">
        <v>458</v>
      </c>
      <c r="C1689" t="s">
        <v>3173</v>
      </c>
      <c r="D1689" t="s">
        <v>729</v>
      </c>
      <c r="E1689" t="s">
        <v>730</v>
      </c>
      <c r="F1689" t="s">
        <v>5185</v>
      </c>
      <c r="G1689" t="s">
        <v>1503</v>
      </c>
      <c r="H1689" t="s">
        <v>36</v>
      </c>
      <c r="I1689" t="s">
        <v>37</v>
      </c>
      <c r="J1689" t="s">
        <v>1681</v>
      </c>
      <c r="K1689" t="s">
        <v>1682</v>
      </c>
      <c r="L1689" t="s">
        <v>141</v>
      </c>
      <c r="M1689" t="s">
        <v>38</v>
      </c>
      <c r="N1689" t="s">
        <v>39</v>
      </c>
      <c r="O1689" s="23">
        <v>347</v>
      </c>
      <c r="P1689" s="9">
        <v>9.91</v>
      </c>
      <c r="Q1689" t="s">
        <v>40</v>
      </c>
      <c r="R1689">
        <v>22011</v>
      </c>
      <c r="S1689" s="9">
        <v>35</v>
      </c>
      <c r="T1689" s="26">
        <v>4.6399999999999997</v>
      </c>
      <c r="U1689" s="8">
        <v>162.4</v>
      </c>
      <c r="V1689" t="s">
        <v>41</v>
      </c>
      <c r="W1689" t="s">
        <v>2007</v>
      </c>
      <c r="X1689" t="s">
        <v>42</v>
      </c>
      <c r="Y1689" t="s">
        <v>1740</v>
      </c>
      <c r="AA1689" s="1">
        <f t="shared" si="162"/>
        <v>45958</v>
      </c>
      <c r="AB1689" s="2">
        <f t="shared" si="163"/>
        <v>10</v>
      </c>
      <c r="AC1689" s="2">
        <f t="shared" si="164"/>
        <v>2025</v>
      </c>
      <c r="AD1689" s="2" t="str">
        <f>IFERROR(VLOOKUP(A1689,'Aux Área'!$A$4:$B$123,2,0),"-")</f>
        <v>FACILITIES</v>
      </c>
    </row>
    <row r="1690" spans="1:30" x14ac:dyDescent="0.3">
      <c r="A1690" t="s">
        <v>2117</v>
      </c>
      <c r="B1690" t="s">
        <v>1946</v>
      </c>
      <c r="C1690" t="s">
        <v>3174</v>
      </c>
      <c r="D1690" t="s">
        <v>1948</v>
      </c>
      <c r="E1690" t="s">
        <v>1949</v>
      </c>
      <c r="F1690" t="s">
        <v>653</v>
      </c>
      <c r="G1690" t="s">
        <v>635</v>
      </c>
      <c r="H1690" t="s">
        <v>1804</v>
      </c>
      <c r="I1690" t="s">
        <v>1497</v>
      </c>
      <c r="J1690" t="s">
        <v>409</v>
      </c>
      <c r="K1690" t="s">
        <v>410</v>
      </c>
      <c r="L1690" t="s">
        <v>141</v>
      </c>
      <c r="M1690" t="s">
        <v>38</v>
      </c>
      <c r="N1690" t="s">
        <v>668</v>
      </c>
      <c r="O1690" s="23">
        <v>0</v>
      </c>
      <c r="P1690" s="9">
        <v>0</v>
      </c>
      <c r="Q1690" t="s">
        <v>40</v>
      </c>
      <c r="R1690">
        <v>0</v>
      </c>
      <c r="S1690" s="9">
        <v>113.22</v>
      </c>
      <c r="T1690" s="26">
        <v>6.09</v>
      </c>
      <c r="U1690" s="8">
        <v>689.53</v>
      </c>
      <c r="V1690" t="s">
        <v>3175</v>
      </c>
      <c r="W1690" t="s">
        <v>652</v>
      </c>
      <c r="X1690" t="s">
        <v>42</v>
      </c>
      <c r="Y1690" t="s">
        <v>653</v>
      </c>
      <c r="AA1690" s="1">
        <f t="shared" si="162"/>
        <v>45958</v>
      </c>
      <c r="AB1690" s="2">
        <f t="shared" si="163"/>
        <v>10</v>
      </c>
      <c r="AC1690" s="2">
        <f t="shared" si="164"/>
        <v>2025</v>
      </c>
      <c r="AD1690" s="2" t="str">
        <f>IFERROR(VLOOKUP(A1690,'Aux Área'!$A$4:$B$123,2,0),"-")</f>
        <v>SÃO PEDRO</v>
      </c>
    </row>
    <row r="1691" spans="1:30" x14ac:dyDescent="0.3">
      <c r="A1691" t="s">
        <v>2461</v>
      </c>
      <c r="B1691" t="s">
        <v>2462</v>
      </c>
      <c r="C1691" t="s">
        <v>3176</v>
      </c>
      <c r="D1691" t="s">
        <v>2160</v>
      </c>
      <c r="E1691" t="s">
        <v>2161</v>
      </c>
      <c r="F1691" t="s">
        <v>3574</v>
      </c>
      <c r="G1691" t="s">
        <v>1135</v>
      </c>
      <c r="H1691" t="s">
        <v>2275</v>
      </c>
      <c r="I1691" t="s">
        <v>1497</v>
      </c>
      <c r="J1691" t="s">
        <v>275</v>
      </c>
      <c r="K1691" t="s">
        <v>276</v>
      </c>
      <c r="L1691" t="s">
        <v>124</v>
      </c>
      <c r="M1691" t="s">
        <v>38</v>
      </c>
      <c r="N1691" t="s">
        <v>39</v>
      </c>
      <c r="O1691" s="23">
        <v>282</v>
      </c>
      <c r="P1691" s="9">
        <v>8</v>
      </c>
      <c r="Q1691" t="s">
        <v>40</v>
      </c>
      <c r="R1691">
        <v>2702</v>
      </c>
      <c r="S1691" s="9">
        <v>35.229999999999997</v>
      </c>
      <c r="T1691" s="26">
        <v>4.29</v>
      </c>
      <c r="U1691" s="8">
        <v>151.13999999999999</v>
      </c>
      <c r="V1691" t="s">
        <v>3177</v>
      </c>
      <c r="W1691" t="s">
        <v>2276</v>
      </c>
      <c r="X1691" t="s">
        <v>42</v>
      </c>
      <c r="Y1691" t="s">
        <v>2277</v>
      </c>
      <c r="AA1691" s="1">
        <f t="shared" si="162"/>
        <v>45958</v>
      </c>
      <c r="AB1691" s="2">
        <f t="shared" si="163"/>
        <v>10</v>
      </c>
      <c r="AC1691" s="2">
        <f t="shared" si="164"/>
        <v>2025</v>
      </c>
      <c r="AD1691" s="2" t="str">
        <f>IFERROR(VLOOKUP(A1691,'Aux Área'!$A$4:$B$123,2,0),"-")</f>
        <v>INSPEÇÃO</v>
      </c>
    </row>
    <row r="1692" spans="1:30" x14ac:dyDescent="0.3">
      <c r="A1692" t="s">
        <v>2087</v>
      </c>
      <c r="B1692" t="s">
        <v>2088</v>
      </c>
      <c r="C1692" t="s">
        <v>3178</v>
      </c>
      <c r="D1692" t="s">
        <v>1948</v>
      </c>
      <c r="E1692" t="s">
        <v>1949</v>
      </c>
      <c r="F1692" t="s">
        <v>653</v>
      </c>
      <c r="G1692" t="s">
        <v>659</v>
      </c>
      <c r="H1692" t="s">
        <v>660</v>
      </c>
      <c r="I1692" t="s">
        <v>661</v>
      </c>
      <c r="J1692" t="s">
        <v>409</v>
      </c>
      <c r="K1692" t="s">
        <v>410</v>
      </c>
      <c r="L1692" t="s">
        <v>141</v>
      </c>
      <c r="M1692" t="s">
        <v>38</v>
      </c>
      <c r="N1692" t="s">
        <v>638</v>
      </c>
      <c r="O1692" s="23">
        <v>0</v>
      </c>
      <c r="P1692" s="9">
        <v>0</v>
      </c>
      <c r="Q1692" t="s">
        <v>40</v>
      </c>
      <c r="R1692">
        <v>0</v>
      </c>
      <c r="S1692" s="9">
        <v>50.51</v>
      </c>
      <c r="T1692" s="26">
        <v>5.99</v>
      </c>
      <c r="U1692" s="8">
        <v>302.58</v>
      </c>
      <c r="V1692" t="s">
        <v>3175</v>
      </c>
      <c r="W1692" t="s">
        <v>652</v>
      </c>
      <c r="X1692" t="s">
        <v>42</v>
      </c>
      <c r="Y1692" t="s">
        <v>653</v>
      </c>
      <c r="AA1692" s="1">
        <f t="shared" si="162"/>
        <v>45958</v>
      </c>
      <c r="AB1692" s="2">
        <f t="shared" si="163"/>
        <v>10</v>
      </c>
      <c r="AC1692" s="2">
        <f t="shared" si="164"/>
        <v>2025</v>
      </c>
      <c r="AD1692" s="2" t="str">
        <f>IFERROR(VLOOKUP(A1692,'Aux Área'!$A$4:$B$123,2,0),"-")</f>
        <v>SÃO PEDRO</v>
      </c>
    </row>
    <row r="1693" spans="1:30" x14ac:dyDescent="0.3">
      <c r="A1693" t="s">
        <v>1069</v>
      </c>
      <c r="B1693" t="s">
        <v>1516</v>
      </c>
      <c r="C1693" t="s">
        <v>3179</v>
      </c>
      <c r="D1693" t="s">
        <v>102</v>
      </c>
      <c r="E1693" t="s">
        <v>816</v>
      </c>
      <c r="F1693" t="s">
        <v>1071</v>
      </c>
      <c r="G1693" t="s">
        <v>1500</v>
      </c>
      <c r="H1693" t="s">
        <v>36</v>
      </c>
      <c r="I1693" t="s">
        <v>37</v>
      </c>
      <c r="J1693" t="s">
        <v>165</v>
      </c>
      <c r="K1693" t="s">
        <v>166</v>
      </c>
      <c r="L1693" t="s">
        <v>167</v>
      </c>
      <c r="M1693" t="s">
        <v>38</v>
      </c>
      <c r="N1693" t="s">
        <v>39</v>
      </c>
      <c r="O1693" s="23">
        <v>298</v>
      </c>
      <c r="P1693" s="9">
        <v>11.56</v>
      </c>
      <c r="Q1693" t="s">
        <v>40</v>
      </c>
      <c r="R1693">
        <v>10923</v>
      </c>
      <c r="S1693" s="9">
        <v>25.78</v>
      </c>
      <c r="T1693" s="26">
        <v>4.4610000000000003</v>
      </c>
      <c r="U1693" s="8">
        <v>115</v>
      </c>
      <c r="V1693" t="s">
        <v>112</v>
      </c>
      <c r="W1693" t="s">
        <v>2007</v>
      </c>
      <c r="X1693" t="s">
        <v>42</v>
      </c>
      <c r="Y1693" t="s">
        <v>1740</v>
      </c>
      <c r="AA1693" s="1">
        <f t="shared" si="162"/>
        <v>45958</v>
      </c>
      <c r="AB1693" s="2">
        <f t="shared" si="163"/>
        <v>10</v>
      </c>
      <c r="AC1693" s="2">
        <f t="shared" si="164"/>
        <v>2025</v>
      </c>
      <c r="AD1693" s="2" t="str">
        <f>IFERROR(VLOOKUP(A1693,'Aux Área'!$A$4:$B$123,2,0),"-")</f>
        <v>FACILITIES</v>
      </c>
    </row>
    <row r="1694" spans="1:30" x14ac:dyDescent="0.3">
      <c r="A1694" t="s">
        <v>662</v>
      </c>
      <c r="B1694" t="s">
        <v>183</v>
      </c>
      <c r="C1694" t="s">
        <v>3180</v>
      </c>
      <c r="D1694" t="s">
        <v>1568</v>
      </c>
      <c r="E1694" t="s">
        <v>1569</v>
      </c>
      <c r="F1694" t="s">
        <v>653</v>
      </c>
      <c r="G1694" t="s">
        <v>1495</v>
      </c>
      <c r="H1694" t="s">
        <v>1571</v>
      </c>
      <c r="I1694" t="s">
        <v>1497</v>
      </c>
      <c r="J1694" t="s">
        <v>1100</v>
      </c>
      <c r="K1694" t="s">
        <v>1101</v>
      </c>
      <c r="L1694" t="s">
        <v>181</v>
      </c>
      <c r="M1694" t="s">
        <v>38</v>
      </c>
      <c r="N1694" t="s">
        <v>668</v>
      </c>
      <c r="O1694" s="23">
        <v>0</v>
      </c>
      <c r="P1694" s="9">
        <v>0</v>
      </c>
      <c r="Q1694" t="s">
        <v>40</v>
      </c>
      <c r="R1694">
        <v>0</v>
      </c>
      <c r="S1694" s="9">
        <v>113.81</v>
      </c>
      <c r="T1694" s="26">
        <v>5.59</v>
      </c>
      <c r="U1694" s="8">
        <v>636.23</v>
      </c>
      <c r="V1694" t="s">
        <v>3181</v>
      </c>
      <c r="W1694" t="s">
        <v>652</v>
      </c>
      <c r="X1694" t="s">
        <v>42</v>
      </c>
      <c r="Y1694" t="s">
        <v>653</v>
      </c>
      <c r="AA1694" s="1">
        <f t="shared" si="162"/>
        <v>45958</v>
      </c>
      <c r="AB1694" s="2">
        <f t="shared" si="163"/>
        <v>10</v>
      </c>
      <c r="AC1694" s="2">
        <f t="shared" si="164"/>
        <v>2025</v>
      </c>
      <c r="AD1694" s="2" t="str">
        <f>IFERROR(VLOOKUP(A1694,'Aux Área'!$A$4:$B$123,2,0),"-")</f>
        <v>SÃO PEDRO</v>
      </c>
    </row>
    <row r="1695" spans="1:30" x14ac:dyDescent="0.3">
      <c r="A1695" t="s">
        <v>60</v>
      </c>
      <c r="B1695" t="s">
        <v>614</v>
      </c>
      <c r="C1695" t="s">
        <v>3182</v>
      </c>
      <c r="D1695" t="s">
        <v>1206</v>
      </c>
      <c r="E1695" t="s">
        <v>1207</v>
      </c>
      <c r="F1695" t="s">
        <v>61</v>
      </c>
      <c r="G1695" t="s">
        <v>1500</v>
      </c>
      <c r="H1695" t="s">
        <v>36</v>
      </c>
      <c r="I1695" t="s">
        <v>37</v>
      </c>
      <c r="J1695" t="s">
        <v>623</v>
      </c>
      <c r="K1695" t="s">
        <v>624</v>
      </c>
      <c r="L1695" t="s">
        <v>181</v>
      </c>
      <c r="M1695" t="s">
        <v>38</v>
      </c>
      <c r="N1695" t="s">
        <v>39</v>
      </c>
      <c r="O1695" s="23">
        <v>326</v>
      </c>
      <c r="P1695" s="9">
        <v>9.25</v>
      </c>
      <c r="Q1695" t="s">
        <v>40</v>
      </c>
      <c r="R1695">
        <v>16043</v>
      </c>
      <c r="S1695" s="9">
        <v>35.24</v>
      </c>
      <c r="T1695" s="26">
        <v>4.79</v>
      </c>
      <c r="U1695" s="8">
        <v>168.8</v>
      </c>
      <c r="V1695" t="s">
        <v>41</v>
      </c>
      <c r="W1695" t="s">
        <v>2007</v>
      </c>
      <c r="X1695" t="s">
        <v>42</v>
      </c>
      <c r="Y1695" t="s">
        <v>1740</v>
      </c>
      <c r="AA1695" s="1">
        <f t="shared" si="162"/>
        <v>45958</v>
      </c>
      <c r="AB1695" s="2">
        <f t="shared" si="163"/>
        <v>10</v>
      </c>
      <c r="AC1695" s="2">
        <f t="shared" si="164"/>
        <v>2025</v>
      </c>
      <c r="AD1695" s="2" t="str">
        <f>IFERROR(VLOOKUP(A1695,'Aux Área'!$A$4:$B$123,2,0),"-")</f>
        <v>QSMS</v>
      </c>
    </row>
    <row r="1696" spans="1:30" x14ac:dyDescent="0.3">
      <c r="A1696" t="s">
        <v>2181</v>
      </c>
      <c r="B1696" t="s">
        <v>2182</v>
      </c>
      <c r="C1696" t="s">
        <v>3183</v>
      </c>
      <c r="D1696" t="s">
        <v>3184</v>
      </c>
      <c r="E1696" t="s">
        <v>3185</v>
      </c>
      <c r="F1696" t="s">
        <v>2184</v>
      </c>
      <c r="G1696" t="s">
        <v>1135</v>
      </c>
      <c r="H1696" t="s">
        <v>2185</v>
      </c>
      <c r="I1696" t="s">
        <v>2186</v>
      </c>
      <c r="J1696" t="s">
        <v>237</v>
      </c>
      <c r="K1696" t="s">
        <v>238</v>
      </c>
      <c r="L1696" t="s">
        <v>110</v>
      </c>
      <c r="M1696" t="s">
        <v>38</v>
      </c>
      <c r="N1696" t="s">
        <v>668</v>
      </c>
      <c r="O1696" s="23">
        <v>121</v>
      </c>
      <c r="P1696" s="9">
        <v>7.51</v>
      </c>
      <c r="Q1696" t="s">
        <v>40</v>
      </c>
      <c r="R1696">
        <v>2208</v>
      </c>
      <c r="S1696" s="9">
        <v>16.11</v>
      </c>
      <c r="T1696" s="26">
        <v>6.39</v>
      </c>
      <c r="U1696" s="8">
        <v>102.94</v>
      </c>
      <c r="V1696" t="s">
        <v>41</v>
      </c>
      <c r="W1696" t="s">
        <v>2007</v>
      </c>
      <c r="X1696" t="s">
        <v>42</v>
      </c>
      <c r="Y1696" t="s">
        <v>2188</v>
      </c>
      <c r="AA1696" s="1">
        <f t="shared" si="162"/>
        <v>45958</v>
      </c>
      <c r="AB1696" s="2">
        <f t="shared" si="163"/>
        <v>10</v>
      </c>
      <c r="AC1696" s="2">
        <f t="shared" si="164"/>
        <v>2025</v>
      </c>
      <c r="AD1696" s="2" t="str">
        <f>IFERROR(VLOOKUP(A1696,'Aux Área'!$A$4:$B$123,2,0),"-")</f>
        <v>INSPEÇÃO</v>
      </c>
    </row>
    <row r="1697" spans="1:30" x14ac:dyDescent="0.3">
      <c r="A1697" t="s">
        <v>2314</v>
      </c>
      <c r="B1697" t="s">
        <v>2315</v>
      </c>
      <c r="C1697" t="s">
        <v>3186</v>
      </c>
      <c r="D1697" t="s">
        <v>3187</v>
      </c>
      <c r="E1697" t="s">
        <v>3188</v>
      </c>
      <c r="F1697" t="s">
        <v>2317</v>
      </c>
      <c r="G1697" t="s">
        <v>1300</v>
      </c>
      <c r="H1697" t="s">
        <v>1301</v>
      </c>
      <c r="I1697" t="s">
        <v>839</v>
      </c>
      <c r="J1697" t="s">
        <v>215</v>
      </c>
      <c r="K1697" t="s">
        <v>216</v>
      </c>
      <c r="L1697" t="s">
        <v>217</v>
      </c>
      <c r="M1697" t="s">
        <v>38</v>
      </c>
      <c r="N1697" t="s">
        <v>39</v>
      </c>
      <c r="O1697" s="23">
        <v>249</v>
      </c>
      <c r="P1697" s="9">
        <v>6.56</v>
      </c>
      <c r="Q1697" t="s">
        <v>40</v>
      </c>
      <c r="R1697">
        <v>3638</v>
      </c>
      <c r="S1697" s="9">
        <v>37.979999999999997</v>
      </c>
      <c r="T1697" s="26">
        <v>4.51</v>
      </c>
      <c r="U1697" s="8">
        <v>171.28</v>
      </c>
      <c r="V1697" t="s">
        <v>41</v>
      </c>
      <c r="W1697" t="s">
        <v>2276</v>
      </c>
      <c r="X1697" t="s">
        <v>42</v>
      </c>
      <c r="Y1697" t="s">
        <v>2277</v>
      </c>
      <c r="AA1697" s="1">
        <f t="shared" si="162"/>
        <v>45958</v>
      </c>
      <c r="AB1697" s="2">
        <f t="shared" si="163"/>
        <v>10</v>
      </c>
      <c r="AC1697" s="2">
        <f t="shared" si="164"/>
        <v>2025</v>
      </c>
      <c r="AD1697" s="2" t="str">
        <f>IFERROR(VLOOKUP(A1697,'Aux Área'!$A$4:$B$123,2,0),"-")</f>
        <v>INSPEÇÃO</v>
      </c>
    </row>
    <row r="1698" spans="1:30" x14ac:dyDescent="0.3">
      <c r="A1698" t="s">
        <v>1785</v>
      </c>
      <c r="B1698" t="s">
        <v>1786</v>
      </c>
      <c r="C1698" t="s">
        <v>3189</v>
      </c>
      <c r="D1698" t="s">
        <v>1850</v>
      </c>
      <c r="E1698" t="s">
        <v>1851</v>
      </c>
      <c r="F1698" t="s">
        <v>653</v>
      </c>
      <c r="G1698" t="s">
        <v>1495</v>
      </c>
      <c r="H1698" t="s">
        <v>1788</v>
      </c>
      <c r="I1698" t="s">
        <v>839</v>
      </c>
      <c r="J1698" t="s">
        <v>172</v>
      </c>
      <c r="K1698" t="s">
        <v>173</v>
      </c>
      <c r="L1698" t="s">
        <v>124</v>
      </c>
      <c r="M1698" t="s">
        <v>38</v>
      </c>
      <c r="N1698" t="s">
        <v>638</v>
      </c>
      <c r="O1698" s="23">
        <v>0</v>
      </c>
      <c r="P1698" s="9">
        <v>0</v>
      </c>
      <c r="Q1698" t="s">
        <v>40</v>
      </c>
      <c r="R1698">
        <v>0</v>
      </c>
      <c r="S1698" s="9">
        <v>150</v>
      </c>
      <c r="T1698" s="26">
        <v>5.99</v>
      </c>
      <c r="U1698" s="8">
        <v>898.5</v>
      </c>
      <c r="V1698" t="s">
        <v>2617</v>
      </c>
      <c r="W1698" t="s">
        <v>652</v>
      </c>
      <c r="X1698" t="s">
        <v>42</v>
      </c>
      <c r="Y1698" t="s">
        <v>653</v>
      </c>
      <c r="AA1698" s="1">
        <f t="shared" si="162"/>
        <v>45958</v>
      </c>
      <c r="AB1698" s="2">
        <f t="shared" si="163"/>
        <v>10</v>
      </c>
      <c r="AC1698" s="2">
        <f t="shared" si="164"/>
        <v>2025</v>
      </c>
      <c r="AD1698" s="2" t="str">
        <f>IFERROR(VLOOKUP(A1698,'Aux Área'!$A$4:$B$123,2,0),"-")</f>
        <v>SÃO PEDRO</v>
      </c>
    </row>
    <row r="1699" spans="1:30" x14ac:dyDescent="0.3">
      <c r="A1699" t="s">
        <v>2347</v>
      </c>
      <c r="B1699" t="s">
        <v>2348</v>
      </c>
      <c r="C1699" t="s">
        <v>3190</v>
      </c>
      <c r="D1699" t="s">
        <v>1297</v>
      </c>
      <c r="E1699" t="s">
        <v>2221</v>
      </c>
      <c r="F1699" t="s">
        <v>2350</v>
      </c>
      <c r="G1699" t="s">
        <v>659</v>
      </c>
      <c r="H1699" t="s">
        <v>1996</v>
      </c>
      <c r="I1699" t="s">
        <v>1997</v>
      </c>
      <c r="J1699" t="s">
        <v>237</v>
      </c>
      <c r="K1699" t="s">
        <v>238</v>
      </c>
      <c r="L1699" t="s">
        <v>110</v>
      </c>
      <c r="M1699" t="s">
        <v>38</v>
      </c>
      <c r="N1699" t="s">
        <v>668</v>
      </c>
      <c r="O1699" s="23">
        <v>383</v>
      </c>
      <c r="P1699" s="9">
        <v>6.82</v>
      </c>
      <c r="Q1699" t="s">
        <v>40</v>
      </c>
      <c r="R1699">
        <v>3306</v>
      </c>
      <c r="S1699" s="9">
        <v>56.15</v>
      </c>
      <c r="T1699" s="26">
        <v>6.39</v>
      </c>
      <c r="U1699" s="8">
        <v>358.8</v>
      </c>
      <c r="V1699" t="s">
        <v>41</v>
      </c>
      <c r="W1699" t="s">
        <v>1985</v>
      </c>
      <c r="X1699" t="s">
        <v>42</v>
      </c>
      <c r="Y1699" t="s">
        <v>1986</v>
      </c>
      <c r="AA1699" s="1">
        <f t="shared" si="162"/>
        <v>45958</v>
      </c>
      <c r="AB1699" s="2">
        <f t="shared" si="163"/>
        <v>10</v>
      </c>
      <c r="AC1699" s="2">
        <f t="shared" si="164"/>
        <v>2025</v>
      </c>
      <c r="AD1699" s="2" t="str">
        <f>IFERROR(VLOOKUP(A1699,'Aux Área'!$A$4:$B$123,2,0),"-")</f>
        <v>PESADOS</v>
      </c>
    </row>
    <row r="1700" spans="1:30" x14ac:dyDescent="0.3">
      <c r="A1700" t="s">
        <v>66</v>
      </c>
      <c r="B1700" t="s">
        <v>464</v>
      </c>
      <c r="C1700" t="s">
        <v>3191</v>
      </c>
      <c r="D1700" t="s">
        <v>151</v>
      </c>
      <c r="E1700" t="s">
        <v>152</v>
      </c>
      <c r="F1700" t="s">
        <v>67</v>
      </c>
      <c r="G1700" t="s">
        <v>1503</v>
      </c>
      <c r="H1700" t="s">
        <v>36</v>
      </c>
      <c r="I1700" t="s">
        <v>37</v>
      </c>
      <c r="J1700" t="s">
        <v>147</v>
      </c>
      <c r="K1700" t="s">
        <v>148</v>
      </c>
      <c r="L1700" t="s">
        <v>84</v>
      </c>
      <c r="M1700" t="s">
        <v>38</v>
      </c>
      <c r="N1700" t="s">
        <v>39</v>
      </c>
      <c r="O1700" s="23">
        <v>217</v>
      </c>
      <c r="P1700" s="9">
        <v>8.8699999999999992</v>
      </c>
      <c r="Q1700" t="s">
        <v>40</v>
      </c>
      <c r="R1700">
        <v>11310</v>
      </c>
      <c r="S1700" s="9">
        <v>24.47</v>
      </c>
      <c r="T1700" s="26">
        <v>5.24</v>
      </c>
      <c r="U1700" s="8">
        <v>128.22</v>
      </c>
      <c r="V1700" t="s">
        <v>112</v>
      </c>
      <c r="W1700" t="s">
        <v>2007</v>
      </c>
      <c r="X1700" t="s">
        <v>42</v>
      </c>
      <c r="Y1700" t="s">
        <v>1740</v>
      </c>
      <c r="AA1700" s="1">
        <f t="shared" si="162"/>
        <v>45958</v>
      </c>
      <c r="AB1700" s="2">
        <f t="shared" si="163"/>
        <v>10</v>
      </c>
      <c r="AC1700" s="2">
        <f t="shared" si="164"/>
        <v>2025</v>
      </c>
      <c r="AD1700" s="2" t="str">
        <f>IFERROR(VLOOKUP(A1700,'Aux Área'!$A$4:$B$123,2,0),"-")</f>
        <v>OPERAÇÃO</v>
      </c>
    </row>
    <row r="1701" spans="1:30" x14ac:dyDescent="0.3">
      <c r="A1701" t="s">
        <v>2638</v>
      </c>
      <c r="B1701" t="s">
        <v>2639</v>
      </c>
      <c r="C1701" t="s">
        <v>3192</v>
      </c>
      <c r="D1701" t="s">
        <v>3193</v>
      </c>
      <c r="E1701" t="s">
        <v>3194</v>
      </c>
      <c r="F1701" t="s">
        <v>2641</v>
      </c>
      <c r="G1701" t="s">
        <v>1135</v>
      </c>
      <c r="H1701" t="s">
        <v>2275</v>
      </c>
      <c r="I1701" t="s">
        <v>1497</v>
      </c>
      <c r="J1701" t="s">
        <v>275</v>
      </c>
      <c r="K1701" t="s">
        <v>276</v>
      </c>
      <c r="L1701" t="s">
        <v>124</v>
      </c>
      <c r="M1701" t="s">
        <v>38</v>
      </c>
      <c r="N1701" t="s">
        <v>39</v>
      </c>
      <c r="O1701" s="23">
        <v>236</v>
      </c>
      <c r="P1701" s="9">
        <v>6.21</v>
      </c>
      <c r="Q1701" t="s">
        <v>40</v>
      </c>
      <c r="R1701">
        <v>952</v>
      </c>
      <c r="S1701" s="9">
        <v>38.03</v>
      </c>
      <c r="T1701" s="26">
        <v>4.29</v>
      </c>
      <c r="U1701" s="8">
        <v>163.15</v>
      </c>
      <c r="V1701" t="s">
        <v>3195</v>
      </c>
      <c r="W1701" t="s">
        <v>2276</v>
      </c>
      <c r="X1701" t="s">
        <v>42</v>
      </c>
      <c r="Y1701" t="s">
        <v>2277</v>
      </c>
      <c r="AA1701" s="1">
        <f t="shared" si="162"/>
        <v>45958</v>
      </c>
      <c r="AB1701" s="2">
        <f t="shared" si="163"/>
        <v>10</v>
      </c>
      <c r="AC1701" s="2">
        <f t="shared" si="164"/>
        <v>2025</v>
      </c>
      <c r="AD1701" s="2" t="str">
        <f>IFERROR(VLOOKUP(A1701,'Aux Área'!$A$4:$B$123,2,0),"-")</f>
        <v>INSPEÇÃO</v>
      </c>
    </row>
    <row r="1702" spans="1:30" x14ac:dyDescent="0.3">
      <c r="A1702" t="s">
        <v>2643</v>
      </c>
      <c r="B1702" t="s">
        <v>2644</v>
      </c>
      <c r="C1702" t="s">
        <v>3196</v>
      </c>
      <c r="D1702" t="s">
        <v>3197</v>
      </c>
      <c r="E1702" t="s">
        <v>3198</v>
      </c>
      <c r="F1702" t="s">
        <v>2646</v>
      </c>
      <c r="G1702" t="s">
        <v>1300</v>
      </c>
      <c r="H1702" t="s">
        <v>1301</v>
      </c>
      <c r="I1702" t="s">
        <v>839</v>
      </c>
      <c r="J1702" t="s">
        <v>122</v>
      </c>
      <c r="K1702" t="s">
        <v>123</v>
      </c>
      <c r="L1702" t="s">
        <v>124</v>
      </c>
      <c r="M1702" t="s">
        <v>38</v>
      </c>
      <c r="N1702" t="s">
        <v>39</v>
      </c>
      <c r="O1702" s="23">
        <v>325</v>
      </c>
      <c r="P1702" s="9">
        <v>9.9</v>
      </c>
      <c r="Q1702" t="s">
        <v>40</v>
      </c>
      <c r="R1702">
        <v>1286</v>
      </c>
      <c r="S1702" s="9">
        <v>32.83</v>
      </c>
      <c r="T1702" s="26">
        <v>4.3899999999999997</v>
      </c>
      <c r="U1702" s="8">
        <v>144.12</v>
      </c>
      <c r="V1702" t="s">
        <v>112</v>
      </c>
      <c r="W1702" t="s">
        <v>2276</v>
      </c>
      <c r="X1702" t="s">
        <v>42</v>
      </c>
      <c r="Y1702" t="s">
        <v>2277</v>
      </c>
      <c r="AA1702" s="1">
        <f t="shared" si="162"/>
        <v>45958</v>
      </c>
      <c r="AB1702" s="2">
        <f t="shared" si="163"/>
        <v>10</v>
      </c>
      <c r="AC1702" s="2">
        <f t="shared" si="164"/>
        <v>2025</v>
      </c>
      <c r="AD1702" s="2" t="str">
        <f>IFERROR(VLOOKUP(A1702,'Aux Área'!$A$4:$B$123,2,0),"-")</f>
        <v>INSPEÇÃO</v>
      </c>
    </row>
    <row r="1703" spans="1:30" x14ac:dyDescent="0.3">
      <c r="A1703" t="s">
        <v>2260</v>
      </c>
      <c r="B1703" t="s">
        <v>113</v>
      </c>
      <c r="C1703" t="s">
        <v>3199</v>
      </c>
      <c r="D1703" t="s">
        <v>3005</v>
      </c>
      <c r="E1703" t="s">
        <v>3006</v>
      </c>
      <c r="F1703" t="s">
        <v>2262</v>
      </c>
      <c r="G1703" t="s">
        <v>35</v>
      </c>
      <c r="H1703" t="s">
        <v>2263</v>
      </c>
      <c r="I1703" t="s">
        <v>2186</v>
      </c>
      <c r="J1703" t="s">
        <v>139</v>
      </c>
      <c r="K1703" t="s">
        <v>140</v>
      </c>
      <c r="L1703" t="s">
        <v>141</v>
      </c>
      <c r="M1703" t="s">
        <v>38</v>
      </c>
      <c r="N1703" t="s">
        <v>668</v>
      </c>
      <c r="O1703" s="23">
        <v>428</v>
      </c>
      <c r="P1703" s="9">
        <v>10.34</v>
      </c>
      <c r="Q1703" t="s">
        <v>40</v>
      </c>
      <c r="R1703">
        <v>2526</v>
      </c>
      <c r="S1703" s="9">
        <v>41.38</v>
      </c>
      <c r="T1703" s="26">
        <v>5.59</v>
      </c>
      <c r="U1703" s="8">
        <v>231.31</v>
      </c>
      <c r="V1703" t="s">
        <v>3200</v>
      </c>
      <c r="W1703" t="s">
        <v>2007</v>
      </c>
      <c r="X1703" t="s">
        <v>42</v>
      </c>
      <c r="Y1703" t="s">
        <v>1740</v>
      </c>
      <c r="AA1703" s="1">
        <f t="shared" si="162"/>
        <v>45958</v>
      </c>
      <c r="AB1703" s="2">
        <f t="shared" si="163"/>
        <v>10</v>
      </c>
      <c r="AC1703" s="2">
        <f t="shared" si="164"/>
        <v>2025</v>
      </c>
      <c r="AD1703" s="2" t="str">
        <f>IFERROR(VLOOKUP(A1703,'Aux Área'!$A$4:$B$123,2,0),"-")</f>
        <v>INSPEÇÃO</v>
      </c>
    </row>
    <row r="1704" spans="1:30" x14ac:dyDescent="0.3">
      <c r="A1704" t="s">
        <v>2552</v>
      </c>
      <c r="B1704" t="s">
        <v>2553</v>
      </c>
      <c r="C1704" t="s">
        <v>3201</v>
      </c>
      <c r="D1704" t="s">
        <v>2468</v>
      </c>
      <c r="E1704" t="s">
        <v>2469</v>
      </c>
      <c r="F1704" t="s">
        <v>2555</v>
      </c>
      <c r="G1704" t="s">
        <v>659</v>
      </c>
      <c r="H1704" t="s">
        <v>2215</v>
      </c>
      <c r="I1704" t="s">
        <v>667</v>
      </c>
      <c r="J1704" t="s">
        <v>139</v>
      </c>
      <c r="K1704" t="s">
        <v>140</v>
      </c>
      <c r="L1704" t="s">
        <v>141</v>
      </c>
      <c r="M1704" t="s">
        <v>38</v>
      </c>
      <c r="N1704" t="s">
        <v>668</v>
      </c>
      <c r="O1704" s="23">
        <v>494</v>
      </c>
      <c r="P1704" s="9">
        <v>7.24</v>
      </c>
      <c r="Q1704" t="s">
        <v>40</v>
      </c>
      <c r="R1704">
        <v>3292</v>
      </c>
      <c r="S1704" s="9">
        <v>68.25</v>
      </c>
      <c r="T1704" s="26">
        <v>5.59</v>
      </c>
      <c r="U1704" s="8">
        <v>381.52</v>
      </c>
      <c r="V1704" t="s">
        <v>3202</v>
      </c>
      <c r="W1704" t="s">
        <v>2007</v>
      </c>
      <c r="X1704" t="s">
        <v>42</v>
      </c>
      <c r="Y1704" t="s">
        <v>1740</v>
      </c>
      <c r="AA1704" s="1">
        <f t="shared" si="162"/>
        <v>45958</v>
      </c>
      <c r="AB1704" s="2">
        <f t="shared" si="163"/>
        <v>10</v>
      </c>
      <c r="AC1704" s="2">
        <f t="shared" si="164"/>
        <v>2025</v>
      </c>
      <c r="AD1704" s="2" t="str">
        <f>IFERROR(VLOOKUP(A1704,'Aux Área'!$A$4:$B$123,2,0),"-")</f>
        <v>APH</v>
      </c>
    </row>
    <row r="1705" spans="1:30" x14ac:dyDescent="0.3">
      <c r="A1705" t="s">
        <v>74</v>
      </c>
      <c r="B1705" t="s">
        <v>255</v>
      </c>
      <c r="C1705" t="s">
        <v>3203</v>
      </c>
      <c r="D1705" t="s">
        <v>115</v>
      </c>
      <c r="E1705" t="s">
        <v>116</v>
      </c>
      <c r="F1705" t="s">
        <v>75</v>
      </c>
      <c r="G1705" t="s">
        <v>1503</v>
      </c>
      <c r="H1705" t="s">
        <v>36</v>
      </c>
      <c r="I1705" t="s">
        <v>37</v>
      </c>
      <c r="J1705" t="s">
        <v>421</v>
      </c>
      <c r="K1705" t="s">
        <v>422</v>
      </c>
      <c r="L1705" t="s">
        <v>84</v>
      </c>
      <c r="M1705" t="s">
        <v>38</v>
      </c>
      <c r="N1705" t="s">
        <v>39</v>
      </c>
      <c r="O1705" s="23">
        <v>329</v>
      </c>
      <c r="P1705" s="9">
        <v>9</v>
      </c>
      <c r="Q1705" t="s">
        <v>40</v>
      </c>
      <c r="R1705">
        <v>10442</v>
      </c>
      <c r="S1705" s="9">
        <v>36.54</v>
      </c>
      <c r="T1705" s="26">
        <v>4.84</v>
      </c>
      <c r="U1705" s="8">
        <v>176.85</v>
      </c>
      <c r="V1705" t="s">
        <v>112</v>
      </c>
      <c r="W1705" t="s">
        <v>2007</v>
      </c>
      <c r="X1705" t="s">
        <v>42</v>
      </c>
      <c r="Y1705" t="s">
        <v>1740</v>
      </c>
      <c r="AA1705" s="1">
        <f t="shared" si="162"/>
        <v>45958</v>
      </c>
      <c r="AB1705" s="2">
        <f t="shared" si="163"/>
        <v>10</v>
      </c>
      <c r="AC1705" s="2">
        <f t="shared" si="164"/>
        <v>2025</v>
      </c>
      <c r="AD1705" s="2" t="str">
        <f>IFERROR(VLOOKUP(A1705,'Aux Área'!$A$4:$B$123,2,0),"-")</f>
        <v>TI</v>
      </c>
    </row>
    <row r="1706" spans="1:30" x14ac:dyDescent="0.3">
      <c r="A1706" t="s">
        <v>2189</v>
      </c>
      <c r="B1706" t="s">
        <v>2190</v>
      </c>
      <c r="C1706" t="s">
        <v>3204</v>
      </c>
      <c r="D1706" t="s">
        <v>3205</v>
      </c>
      <c r="E1706" t="s">
        <v>3206</v>
      </c>
      <c r="F1706" t="s">
        <v>2192</v>
      </c>
      <c r="G1706" t="s">
        <v>1135</v>
      </c>
      <c r="H1706" t="s">
        <v>2185</v>
      </c>
      <c r="I1706" t="s">
        <v>2186</v>
      </c>
      <c r="J1706" t="s">
        <v>169</v>
      </c>
      <c r="K1706" t="s">
        <v>170</v>
      </c>
      <c r="L1706" t="s">
        <v>124</v>
      </c>
      <c r="M1706" t="s">
        <v>38</v>
      </c>
      <c r="N1706" t="s">
        <v>668</v>
      </c>
      <c r="O1706" s="23">
        <v>348</v>
      </c>
      <c r="P1706" s="9">
        <v>9.77</v>
      </c>
      <c r="Q1706" t="s">
        <v>40</v>
      </c>
      <c r="R1706">
        <v>3851</v>
      </c>
      <c r="S1706" s="9">
        <v>35.61</v>
      </c>
      <c r="T1706" s="26">
        <v>5.94</v>
      </c>
      <c r="U1706" s="8">
        <v>211.52</v>
      </c>
      <c r="V1706" t="s">
        <v>41</v>
      </c>
      <c r="W1706" t="s">
        <v>2007</v>
      </c>
      <c r="X1706" t="s">
        <v>42</v>
      </c>
      <c r="Y1706" t="s">
        <v>2188</v>
      </c>
      <c r="AA1706" s="1">
        <f t="shared" si="162"/>
        <v>45958</v>
      </c>
      <c r="AB1706" s="2">
        <f t="shared" si="163"/>
        <v>10</v>
      </c>
      <c r="AC1706" s="2">
        <f t="shared" si="164"/>
        <v>2025</v>
      </c>
      <c r="AD1706" s="2" t="str">
        <f>IFERROR(VLOOKUP(A1706,'Aux Área'!$A$4:$B$123,2,0),"-")</f>
        <v>INSPEÇÃO</v>
      </c>
    </row>
    <row r="1707" spans="1:30" x14ac:dyDescent="0.3">
      <c r="A1707" t="s">
        <v>2278</v>
      </c>
      <c r="B1707" t="s">
        <v>2279</v>
      </c>
      <c r="C1707" t="s">
        <v>3207</v>
      </c>
      <c r="D1707" t="s">
        <v>3208</v>
      </c>
      <c r="E1707" t="s">
        <v>3209</v>
      </c>
      <c r="F1707" t="s">
        <v>2281</v>
      </c>
      <c r="G1707" t="s">
        <v>1135</v>
      </c>
      <c r="H1707" t="s">
        <v>2275</v>
      </c>
      <c r="I1707" t="s">
        <v>1497</v>
      </c>
      <c r="J1707" t="s">
        <v>169</v>
      </c>
      <c r="K1707" t="s">
        <v>170</v>
      </c>
      <c r="L1707" t="s">
        <v>124</v>
      </c>
      <c r="M1707" t="s">
        <v>38</v>
      </c>
      <c r="N1707" t="s">
        <v>39</v>
      </c>
      <c r="O1707" s="23">
        <v>397</v>
      </c>
      <c r="P1707" s="9">
        <v>8.58</v>
      </c>
      <c r="Q1707" t="s">
        <v>40</v>
      </c>
      <c r="R1707">
        <v>2030</v>
      </c>
      <c r="S1707" s="9">
        <v>46.29</v>
      </c>
      <c r="T1707" s="26">
        <v>4.1900000000000004</v>
      </c>
      <c r="U1707" s="8">
        <v>193.96</v>
      </c>
      <c r="V1707" t="s">
        <v>41</v>
      </c>
      <c r="W1707" t="s">
        <v>2276</v>
      </c>
      <c r="X1707" t="s">
        <v>42</v>
      </c>
      <c r="Y1707" t="s">
        <v>2277</v>
      </c>
      <c r="AA1707" s="1">
        <f t="shared" si="162"/>
        <v>45958</v>
      </c>
      <c r="AB1707" s="2">
        <f t="shared" si="163"/>
        <v>10</v>
      </c>
      <c r="AC1707" s="2">
        <f t="shared" si="164"/>
        <v>2025</v>
      </c>
      <c r="AD1707" s="2" t="str">
        <f>IFERROR(VLOOKUP(A1707,'Aux Área'!$A$4:$B$123,2,0),"-")</f>
        <v>INSPEÇÃO</v>
      </c>
    </row>
    <row r="1708" spans="1:30" x14ac:dyDescent="0.3">
      <c r="A1708" t="s">
        <v>2208</v>
      </c>
      <c r="B1708" t="s">
        <v>2544</v>
      </c>
      <c r="C1708" t="s">
        <v>3210</v>
      </c>
      <c r="D1708" t="s">
        <v>2468</v>
      </c>
      <c r="E1708" t="s">
        <v>2469</v>
      </c>
      <c r="F1708" t="s">
        <v>2210</v>
      </c>
      <c r="G1708" t="s">
        <v>1135</v>
      </c>
      <c r="H1708" t="s">
        <v>2211</v>
      </c>
      <c r="I1708" t="s">
        <v>37</v>
      </c>
      <c r="J1708" t="s">
        <v>219</v>
      </c>
      <c r="K1708" t="s">
        <v>177</v>
      </c>
      <c r="L1708" t="s">
        <v>177</v>
      </c>
      <c r="M1708" t="s">
        <v>38</v>
      </c>
      <c r="N1708" t="s">
        <v>668</v>
      </c>
      <c r="O1708" s="23">
        <v>521</v>
      </c>
      <c r="P1708" s="9">
        <v>8.76</v>
      </c>
      <c r="Q1708" t="s">
        <v>40</v>
      </c>
      <c r="R1708">
        <v>4239</v>
      </c>
      <c r="S1708" s="9">
        <v>59.49</v>
      </c>
      <c r="T1708" s="26">
        <v>6.1909999999999998</v>
      </c>
      <c r="U1708" s="8">
        <v>368.3</v>
      </c>
      <c r="V1708" t="s">
        <v>41</v>
      </c>
      <c r="W1708" t="s">
        <v>2007</v>
      </c>
      <c r="X1708" t="s">
        <v>42</v>
      </c>
      <c r="Y1708" t="s">
        <v>1740</v>
      </c>
      <c r="AA1708" s="1">
        <f t="shared" si="162"/>
        <v>45958</v>
      </c>
      <c r="AB1708" s="2">
        <f t="shared" si="163"/>
        <v>10</v>
      </c>
      <c r="AC1708" s="2">
        <f t="shared" si="164"/>
        <v>2025</v>
      </c>
      <c r="AD1708" s="2" t="str">
        <f>IFERROR(VLOOKUP(A1708,'Aux Área'!$A$4:$B$123,2,0),"-")</f>
        <v>APH</v>
      </c>
    </row>
    <row r="1709" spans="1:30" x14ac:dyDescent="0.3">
      <c r="A1709" t="s">
        <v>2306</v>
      </c>
      <c r="B1709" t="s">
        <v>2307</v>
      </c>
      <c r="C1709" t="s">
        <v>3211</v>
      </c>
      <c r="D1709" t="s">
        <v>3212</v>
      </c>
      <c r="E1709" t="s">
        <v>3213</v>
      </c>
      <c r="F1709" t="s">
        <v>2309</v>
      </c>
      <c r="G1709" t="s">
        <v>1135</v>
      </c>
      <c r="H1709" t="s">
        <v>2275</v>
      </c>
      <c r="I1709" t="s">
        <v>1497</v>
      </c>
      <c r="J1709" t="s">
        <v>89</v>
      </c>
      <c r="K1709" t="s">
        <v>90</v>
      </c>
      <c r="L1709" t="s">
        <v>91</v>
      </c>
      <c r="M1709" t="s">
        <v>38</v>
      </c>
      <c r="N1709" t="s">
        <v>39</v>
      </c>
      <c r="O1709" s="23">
        <v>251</v>
      </c>
      <c r="P1709" s="9">
        <v>9.48</v>
      </c>
      <c r="Q1709" t="s">
        <v>40</v>
      </c>
      <c r="R1709">
        <v>1396</v>
      </c>
      <c r="S1709" s="9">
        <v>26.47</v>
      </c>
      <c r="T1709" s="26">
        <v>4.49</v>
      </c>
      <c r="U1709" s="8">
        <v>118.85</v>
      </c>
      <c r="V1709" t="s">
        <v>3214</v>
      </c>
      <c r="W1709" t="s">
        <v>2276</v>
      </c>
      <c r="X1709" t="s">
        <v>42</v>
      </c>
      <c r="Y1709" t="s">
        <v>2277</v>
      </c>
      <c r="AA1709" s="1">
        <f t="shared" si="162"/>
        <v>45959</v>
      </c>
      <c r="AB1709" s="2">
        <f t="shared" si="163"/>
        <v>10</v>
      </c>
      <c r="AC1709" s="2">
        <f t="shared" si="164"/>
        <v>2025</v>
      </c>
      <c r="AD1709" s="2" t="str">
        <f>IFERROR(VLOOKUP(A1709,'Aux Área'!$A$4:$B$123,2,0),"-")</f>
        <v>INSPEÇÃO</v>
      </c>
    </row>
    <row r="1710" spans="1:30" x14ac:dyDescent="0.3">
      <c r="A1710" t="s">
        <v>2271</v>
      </c>
      <c r="B1710" t="s">
        <v>2272</v>
      </c>
      <c r="C1710" t="s">
        <v>3215</v>
      </c>
      <c r="D1710" t="s">
        <v>3216</v>
      </c>
      <c r="E1710" t="s">
        <v>3217</v>
      </c>
      <c r="F1710" t="s">
        <v>2274</v>
      </c>
      <c r="G1710" t="s">
        <v>1135</v>
      </c>
      <c r="H1710" t="s">
        <v>2275</v>
      </c>
      <c r="I1710" t="s">
        <v>1497</v>
      </c>
      <c r="J1710" t="s">
        <v>370</v>
      </c>
      <c r="K1710" t="s">
        <v>371</v>
      </c>
      <c r="L1710" t="s">
        <v>124</v>
      </c>
      <c r="M1710" t="s">
        <v>38</v>
      </c>
      <c r="N1710" t="s">
        <v>39</v>
      </c>
      <c r="O1710" s="23">
        <v>461</v>
      </c>
      <c r="P1710" s="9">
        <v>10.56</v>
      </c>
      <c r="Q1710" t="s">
        <v>40</v>
      </c>
      <c r="R1710">
        <v>1598</v>
      </c>
      <c r="S1710" s="9">
        <v>43.67</v>
      </c>
      <c r="T1710" s="26">
        <v>4.49</v>
      </c>
      <c r="U1710" s="8">
        <v>196.08</v>
      </c>
      <c r="V1710" t="s">
        <v>3218</v>
      </c>
      <c r="W1710" t="s">
        <v>2276</v>
      </c>
      <c r="X1710" t="s">
        <v>42</v>
      </c>
      <c r="Y1710" t="s">
        <v>2277</v>
      </c>
      <c r="AA1710" s="1">
        <f t="shared" si="162"/>
        <v>45959</v>
      </c>
      <c r="AB1710" s="2">
        <f t="shared" si="163"/>
        <v>10</v>
      </c>
      <c r="AC1710" s="2">
        <f t="shared" si="164"/>
        <v>2025</v>
      </c>
      <c r="AD1710" s="2" t="str">
        <f>IFERROR(VLOOKUP(A1710,'Aux Área'!$A$4:$B$123,2,0),"-")</f>
        <v>INSPEÇÃO</v>
      </c>
    </row>
    <row r="1711" spans="1:30" x14ac:dyDescent="0.3">
      <c r="A1711" t="s">
        <v>30</v>
      </c>
      <c r="B1711" t="s">
        <v>453</v>
      </c>
      <c r="C1711" t="s">
        <v>3219</v>
      </c>
      <c r="D1711" t="s">
        <v>582</v>
      </c>
      <c r="E1711" t="s">
        <v>583</v>
      </c>
      <c r="F1711" t="s">
        <v>34</v>
      </c>
      <c r="G1711" t="s">
        <v>1500</v>
      </c>
      <c r="H1711" t="s">
        <v>36</v>
      </c>
      <c r="I1711" t="s">
        <v>37</v>
      </c>
      <c r="J1711" t="s">
        <v>275</v>
      </c>
      <c r="K1711" t="s">
        <v>276</v>
      </c>
      <c r="L1711" t="s">
        <v>124</v>
      </c>
      <c r="M1711" t="s">
        <v>38</v>
      </c>
      <c r="N1711" t="s">
        <v>39</v>
      </c>
      <c r="O1711" s="23">
        <v>348</v>
      </c>
      <c r="P1711" s="9">
        <v>10.039999999999999</v>
      </c>
      <c r="Q1711" t="s">
        <v>40</v>
      </c>
      <c r="R1711">
        <v>11030</v>
      </c>
      <c r="S1711" s="9">
        <v>34.67</v>
      </c>
      <c r="T1711" s="26">
        <v>4.29</v>
      </c>
      <c r="U1711" s="8">
        <v>148.72999999999999</v>
      </c>
      <c r="V1711" t="s">
        <v>3220</v>
      </c>
      <c r="W1711" t="s">
        <v>2007</v>
      </c>
      <c r="X1711" t="s">
        <v>42</v>
      </c>
      <c r="Y1711" t="s">
        <v>1740</v>
      </c>
      <c r="AA1711" s="1">
        <f t="shared" si="162"/>
        <v>45959</v>
      </c>
      <c r="AB1711" s="2">
        <f t="shared" si="163"/>
        <v>10</v>
      </c>
      <c r="AC1711" s="2">
        <f t="shared" si="164"/>
        <v>2025</v>
      </c>
      <c r="AD1711" s="2" t="str">
        <f>IFERROR(VLOOKUP(A1711,'Aux Área'!$A$4:$B$123,2,0),"-")</f>
        <v>OPERAÇÃO</v>
      </c>
    </row>
    <row r="1712" spans="1:30" x14ac:dyDescent="0.3">
      <c r="A1712" t="s">
        <v>70</v>
      </c>
      <c r="B1712" t="s">
        <v>272</v>
      </c>
      <c r="C1712" t="s">
        <v>3221</v>
      </c>
      <c r="D1712" t="s">
        <v>145</v>
      </c>
      <c r="E1712" t="s">
        <v>146</v>
      </c>
      <c r="F1712" t="s">
        <v>71</v>
      </c>
      <c r="G1712" t="s">
        <v>1503</v>
      </c>
      <c r="H1712" t="s">
        <v>36</v>
      </c>
      <c r="I1712" t="s">
        <v>37</v>
      </c>
      <c r="J1712" t="s">
        <v>275</v>
      </c>
      <c r="K1712" t="s">
        <v>276</v>
      </c>
      <c r="L1712" t="s">
        <v>124</v>
      </c>
      <c r="M1712" t="s">
        <v>38</v>
      </c>
      <c r="N1712" t="s">
        <v>39</v>
      </c>
      <c r="O1712" s="23">
        <v>247</v>
      </c>
      <c r="P1712" s="9">
        <v>11.36</v>
      </c>
      <c r="Q1712" t="s">
        <v>40</v>
      </c>
      <c r="R1712">
        <v>8922</v>
      </c>
      <c r="S1712" s="9">
        <v>21.74</v>
      </c>
      <c r="T1712" s="26">
        <v>4.29</v>
      </c>
      <c r="U1712" s="8">
        <v>93.26</v>
      </c>
      <c r="V1712" t="s">
        <v>3222</v>
      </c>
      <c r="W1712" t="s">
        <v>2007</v>
      </c>
      <c r="X1712" t="s">
        <v>42</v>
      </c>
      <c r="Y1712" t="s">
        <v>1740</v>
      </c>
      <c r="AA1712" s="1">
        <f t="shared" si="162"/>
        <v>45959</v>
      </c>
      <c r="AB1712" s="2">
        <f t="shared" si="163"/>
        <v>10</v>
      </c>
      <c r="AC1712" s="2">
        <f t="shared" si="164"/>
        <v>2025</v>
      </c>
      <c r="AD1712" s="2" t="str">
        <f>IFERROR(VLOOKUP(A1712,'Aux Área'!$A$4:$B$123,2,0),"-")</f>
        <v>QSMS</v>
      </c>
    </row>
    <row r="1713" spans="1:30" x14ac:dyDescent="0.3">
      <c r="A1713" t="s">
        <v>2574</v>
      </c>
      <c r="B1713" t="s">
        <v>2575</v>
      </c>
      <c r="C1713" t="s">
        <v>3223</v>
      </c>
      <c r="D1713" t="s">
        <v>2468</v>
      </c>
      <c r="E1713" t="s">
        <v>2469</v>
      </c>
      <c r="F1713" t="s">
        <v>2577</v>
      </c>
      <c r="G1713" t="s">
        <v>659</v>
      </c>
      <c r="H1713" t="s">
        <v>2215</v>
      </c>
      <c r="I1713" t="s">
        <v>667</v>
      </c>
      <c r="J1713" t="s">
        <v>370</v>
      </c>
      <c r="K1713" t="s">
        <v>371</v>
      </c>
      <c r="L1713" t="s">
        <v>124</v>
      </c>
      <c r="M1713" t="s">
        <v>38</v>
      </c>
      <c r="N1713" t="s">
        <v>668</v>
      </c>
      <c r="O1713" s="23">
        <v>138</v>
      </c>
      <c r="P1713" s="9">
        <v>3.96</v>
      </c>
      <c r="Q1713" t="s">
        <v>40</v>
      </c>
      <c r="R1713">
        <v>3303</v>
      </c>
      <c r="S1713" s="9">
        <v>34.81</v>
      </c>
      <c r="T1713" s="26">
        <v>6.09</v>
      </c>
      <c r="U1713" s="8">
        <v>212.01</v>
      </c>
      <c r="V1713" t="s">
        <v>3224</v>
      </c>
      <c r="W1713" t="s">
        <v>2007</v>
      </c>
      <c r="X1713" t="s">
        <v>42</v>
      </c>
      <c r="Y1713" t="s">
        <v>1740</v>
      </c>
      <c r="AA1713" s="1">
        <f t="shared" si="162"/>
        <v>45959</v>
      </c>
      <c r="AB1713" s="2">
        <f t="shared" si="163"/>
        <v>10</v>
      </c>
      <c r="AC1713" s="2">
        <f t="shared" si="164"/>
        <v>2025</v>
      </c>
      <c r="AD1713" s="2" t="str">
        <f>IFERROR(VLOOKUP(A1713,'Aux Área'!$A$4:$B$123,2,0),"-")</f>
        <v>APH</v>
      </c>
    </row>
    <row r="1714" spans="1:30" x14ac:dyDescent="0.3">
      <c r="A1714" t="s">
        <v>2574</v>
      </c>
      <c r="C1714" t="s">
        <v>3223</v>
      </c>
      <c r="F1714" t="s">
        <v>2577</v>
      </c>
      <c r="K1714" t="s">
        <v>371</v>
      </c>
      <c r="N1714" t="s">
        <v>15690</v>
      </c>
      <c r="O1714" t="s">
        <v>15244</v>
      </c>
      <c r="P1714" s="9" t="s">
        <v>15244</v>
      </c>
      <c r="Q1714" t="s">
        <v>40</v>
      </c>
      <c r="R1714" t="s">
        <v>15244</v>
      </c>
      <c r="S1714">
        <v>1.2</v>
      </c>
      <c r="U1714" s="8">
        <v>4.79</v>
      </c>
      <c r="X1714" t="s">
        <v>42</v>
      </c>
      <c r="Y1714" t="s">
        <v>1740</v>
      </c>
      <c r="AA1714" s="1">
        <f>IFERROR(DATEVALUE(C1714),"-")</f>
        <v>45959</v>
      </c>
      <c r="AB1714" s="2">
        <f>IFERROR(MONTH(AA1714),"-")</f>
        <v>10</v>
      </c>
      <c r="AC1714" s="2">
        <f>IFERROR(YEAR(AA1714),"-")</f>
        <v>2025</v>
      </c>
      <c r="AD1714" s="2" t="str">
        <f>IFERROR(VLOOKUP(A1714,'Aux Área'!$A$4:$B$123,2,0),"-")</f>
        <v>APH</v>
      </c>
    </row>
    <row r="1715" spans="1:30" x14ac:dyDescent="0.3">
      <c r="A1715" t="s">
        <v>2461</v>
      </c>
      <c r="B1715" t="s">
        <v>2462</v>
      </c>
      <c r="C1715" t="s">
        <v>3225</v>
      </c>
      <c r="D1715" t="s">
        <v>3226</v>
      </c>
      <c r="E1715" t="s">
        <v>3227</v>
      </c>
      <c r="F1715" t="s">
        <v>3574</v>
      </c>
      <c r="G1715" t="s">
        <v>1135</v>
      </c>
      <c r="H1715" t="s">
        <v>2275</v>
      </c>
      <c r="I1715" t="s">
        <v>1497</v>
      </c>
      <c r="J1715" t="s">
        <v>370</v>
      </c>
      <c r="K1715" t="s">
        <v>371</v>
      </c>
      <c r="L1715" t="s">
        <v>124</v>
      </c>
      <c r="M1715" t="s">
        <v>38</v>
      </c>
      <c r="N1715" t="s">
        <v>39</v>
      </c>
      <c r="O1715" s="23">
        <v>481</v>
      </c>
      <c r="P1715" s="9">
        <v>9.76</v>
      </c>
      <c r="Q1715" t="s">
        <v>40</v>
      </c>
      <c r="R1715">
        <v>3183</v>
      </c>
      <c r="S1715" s="9">
        <v>49.29</v>
      </c>
      <c r="T1715" s="26">
        <v>4.49</v>
      </c>
      <c r="U1715" s="8">
        <v>221.32</v>
      </c>
      <c r="V1715" t="s">
        <v>3228</v>
      </c>
      <c r="W1715" t="s">
        <v>2276</v>
      </c>
      <c r="X1715" t="s">
        <v>42</v>
      </c>
      <c r="Y1715" t="s">
        <v>2277</v>
      </c>
      <c r="AA1715" s="1">
        <f t="shared" ref="AA1715:AA1722" si="165">DATEVALUE(C1715)</f>
        <v>45959</v>
      </c>
      <c r="AB1715" s="2">
        <f t="shared" ref="AB1715:AB1722" si="166">MONTH(AA1715)</f>
        <v>10</v>
      </c>
      <c r="AC1715" s="2">
        <f t="shared" ref="AC1715:AC1722" si="167">YEAR(AA1715)</f>
        <v>2025</v>
      </c>
      <c r="AD1715" s="2" t="str">
        <f>IFERROR(VLOOKUP(A1715,'Aux Área'!$A$4:$B$123,2,0),"-")</f>
        <v>INSPEÇÃO</v>
      </c>
    </row>
    <row r="1716" spans="1:30" x14ac:dyDescent="0.3">
      <c r="A1716" t="s">
        <v>1945</v>
      </c>
      <c r="B1716" t="s">
        <v>2124</v>
      </c>
      <c r="C1716" t="s">
        <v>3229</v>
      </c>
      <c r="D1716" t="s">
        <v>1802</v>
      </c>
      <c r="E1716" t="s">
        <v>1803</v>
      </c>
      <c r="F1716" t="s">
        <v>653</v>
      </c>
      <c r="G1716" t="s">
        <v>1495</v>
      </c>
      <c r="H1716" t="s">
        <v>1804</v>
      </c>
      <c r="I1716" t="s">
        <v>1497</v>
      </c>
      <c r="J1716" t="s">
        <v>231</v>
      </c>
      <c r="K1716" t="s">
        <v>232</v>
      </c>
      <c r="L1716" t="s">
        <v>217</v>
      </c>
      <c r="M1716" t="s">
        <v>38</v>
      </c>
      <c r="N1716" t="s">
        <v>668</v>
      </c>
      <c r="O1716" s="23">
        <v>0</v>
      </c>
      <c r="P1716" s="9">
        <v>0</v>
      </c>
      <c r="Q1716" t="s">
        <v>40</v>
      </c>
      <c r="R1716">
        <v>0</v>
      </c>
      <c r="S1716" s="9">
        <v>113.5</v>
      </c>
      <c r="T1716" s="26">
        <v>5.99</v>
      </c>
      <c r="U1716" s="8">
        <v>679.92</v>
      </c>
      <c r="V1716" t="s">
        <v>3230</v>
      </c>
      <c r="W1716" t="s">
        <v>652</v>
      </c>
      <c r="X1716" t="s">
        <v>42</v>
      </c>
      <c r="Y1716" t="s">
        <v>653</v>
      </c>
      <c r="AA1716" s="1">
        <f t="shared" si="165"/>
        <v>45959</v>
      </c>
      <c r="AB1716" s="2">
        <f t="shared" si="166"/>
        <v>10</v>
      </c>
      <c r="AC1716" s="2">
        <f t="shared" si="167"/>
        <v>2025</v>
      </c>
      <c r="AD1716" s="2" t="str">
        <f>IFERROR(VLOOKUP(A1716,'Aux Área'!$A$4:$B$123,2,0),"-")</f>
        <v>SÃO PEDRO</v>
      </c>
    </row>
    <row r="1717" spans="1:30" x14ac:dyDescent="0.3">
      <c r="A1717" t="s">
        <v>52</v>
      </c>
      <c r="B1717" t="s">
        <v>1449</v>
      </c>
      <c r="C1717" t="s">
        <v>3231</v>
      </c>
      <c r="D1717" t="s">
        <v>391</v>
      </c>
      <c r="E1717" t="s">
        <v>392</v>
      </c>
      <c r="F1717" t="s">
        <v>53</v>
      </c>
      <c r="G1717" t="s">
        <v>1500</v>
      </c>
      <c r="H1717" t="s">
        <v>36</v>
      </c>
      <c r="I1717" t="s">
        <v>37</v>
      </c>
      <c r="J1717" t="s">
        <v>169</v>
      </c>
      <c r="K1717" t="s">
        <v>170</v>
      </c>
      <c r="L1717" t="s">
        <v>124</v>
      </c>
      <c r="M1717" t="s">
        <v>38</v>
      </c>
      <c r="N1717" t="s">
        <v>39</v>
      </c>
      <c r="O1717" s="23">
        <v>372</v>
      </c>
      <c r="P1717" s="9">
        <v>8.9499999999999993</v>
      </c>
      <c r="Q1717" t="s">
        <v>40</v>
      </c>
      <c r="R1717">
        <v>27075</v>
      </c>
      <c r="S1717" s="9">
        <v>41.57</v>
      </c>
      <c r="T1717" s="26">
        <v>4.1890000000000001</v>
      </c>
      <c r="U1717" s="8">
        <v>174.14</v>
      </c>
      <c r="V1717" t="s">
        <v>41</v>
      </c>
      <c r="W1717" t="s">
        <v>2007</v>
      </c>
      <c r="X1717" t="s">
        <v>42</v>
      </c>
      <c r="Y1717" t="s">
        <v>1740</v>
      </c>
      <c r="AA1717" s="1">
        <f t="shared" si="165"/>
        <v>45959</v>
      </c>
      <c r="AB1717" s="2">
        <f t="shared" si="166"/>
        <v>10</v>
      </c>
      <c r="AC1717" s="2">
        <f t="shared" si="167"/>
        <v>2025</v>
      </c>
      <c r="AD1717" s="2" t="str">
        <f>IFERROR(VLOOKUP(A1717,'Aux Área'!$A$4:$B$123,2,0),"-")</f>
        <v>OPERAÇÃO</v>
      </c>
    </row>
    <row r="1718" spans="1:30" x14ac:dyDescent="0.3">
      <c r="A1718" t="s">
        <v>2314</v>
      </c>
      <c r="B1718" t="s">
        <v>2315</v>
      </c>
      <c r="C1718" t="s">
        <v>3232</v>
      </c>
      <c r="D1718" t="s">
        <v>3187</v>
      </c>
      <c r="E1718" t="s">
        <v>3188</v>
      </c>
      <c r="F1718" t="s">
        <v>2317</v>
      </c>
      <c r="G1718" t="s">
        <v>1300</v>
      </c>
      <c r="H1718" t="s">
        <v>1301</v>
      </c>
      <c r="I1718" t="s">
        <v>839</v>
      </c>
      <c r="J1718" t="s">
        <v>231</v>
      </c>
      <c r="K1718" t="s">
        <v>232</v>
      </c>
      <c r="L1718" t="s">
        <v>217</v>
      </c>
      <c r="M1718" t="s">
        <v>38</v>
      </c>
      <c r="N1718" t="s">
        <v>39</v>
      </c>
      <c r="O1718" s="23">
        <v>457</v>
      </c>
      <c r="P1718" s="9">
        <v>10.53</v>
      </c>
      <c r="Q1718" t="s">
        <v>40</v>
      </c>
      <c r="R1718">
        <v>4095</v>
      </c>
      <c r="S1718" s="9">
        <v>43.39</v>
      </c>
      <c r="T1718" s="26">
        <v>4.2510000000000003</v>
      </c>
      <c r="U1718" s="8">
        <v>184.43</v>
      </c>
      <c r="V1718" t="s">
        <v>3233</v>
      </c>
      <c r="W1718" t="s">
        <v>2276</v>
      </c>
      <c r="X1718" t="s">
        <v>42</v>
      </c>
      <c r="Y1718" t="s">
        <v>2277</v>
      </c>
      <c r="AA1718" s="1">
        <f t="shared" si="165"/>
        <v>45959</v>
      </c>
      <c r="AB1718" s="2">
        <f t="shared" si="166"/>
        <v>10</v>
      </c>
      <c r="AC1718" s="2">
        <f t="shared" si="167"/>
        <v>2025</v>
      </c>
      <c r="AD1718" s="2" t="str">
        <f>IFERROR(VLOOKUP(A1718,'Aux Área'!$A$4:$B$123,2,0),"-")</f>
        <v>INSPEÇÃO</v>
      </c>
    </row>
    <row r="1719" spans="1:30" x14ac:dyDescent="0.3">
      <c r="A1719" t="s">
        <v>2146</v>
      </c>
      <c r="B1719" t="s">
        <v>1800</v>
      </c>
      <c r="C1719" t="s">
        <v>3234</v>
      </c>
      <c r="D1719" t="s">
        <v>1841</v>
      </c>
      <c r="E1719" t="s">
        <v>1842</v>
      </c>
      <c r="F1719" t="s">
        <v>653</v>
      </c>
      <c r="G1719" t="s">
        <v>635</v>
      </c>
      <c r="H1719" t="s">
        <v>666</v>
      </c>
      <c r="I1719" t="s">
        <v>667</v>
      </c>
      <c r="J1719" t="s">
        <v>122</v>
      </c>
      <c r="K1719" t="s">
        <v>123</v>
      </c>
      <c r="L1719" t="s">
        <v>124</v>
      </c>
      <c r="M1719" t="s">
        <v>38</v>
      </c>
      <c r="N1719" t="s">
        <v>668</v>
      </c>
      <c r="O1719" s="23">
        <v>0</v>
      </c>
      <c r="P1719" s="9">
        <v>0</v>
      </c>
      <c r="Q1719" t="s">
        <v>40</v>
      </c>
      <c r="R1719">
        <v>0</v>
      </c>
      <c r="S1719" s="9">
        <v>98</v>
      </c>
      <c r="T1719" s="26">
        <v>6.09</v>
      </c>
      <c r="U1719" s="8">
        <v>596.83000000000004</v>
      </c>
      <c r="V1719" t="s">
        <v>112</v>
      </c>
      <c r="W1719" t="s">
        <v>652</v>
      </c>
      <c r="X1719" t="s">
        <v>42</v>
      </c>
      <c r="Y1719" t="s">
        <v>653</v>
      </c>
      <c r="AA1719" s="1">
        <f t="shared" si="165"/>
        <v>45959</v>
      </c>
      <c r="AB1719" s="2">
        <f t="shared" si="166"/>
        <v>10</v>
      </c>
      <c r="AC1719" s="2">
        <f t="shared" si="167"/>
        <v>2025</v>
      </c>
      <c r="AD1719" s="2" t="str">
        <f>IFERROR(VLOOKUP(A1719,'Aux Área'!$A$4:$B$123,2,0),"-")</f>
        <v>SÃO PEDRO</v>
      </c>
    </row>
    <row r="1720" spans="1:30" x14ac:dyDescent="0.3">
      <c r="A1720" t="s">
        <v>1838</v>
      </c>
      <c r="B1720" t="s">
        <v>1839</v>
      </c>
      <c r="C1720" t="s">
        <v>3235</v>
      </c>
      <c r="D1720" t="s">
        <v>1850</v>
      </c>
      <c r="E1720" t="s">
        <v>1851</v>
      </c>
      <c r="F1720" t="s">
        <v>653</v>
      </c>
      <c r="G1720" t="s">
        <v>659</v>
      </c>
      <c r="H1720" t="s">
        <v>1821</v>
      </c>
      <c r="I1720" t="s">
        <v>1843</v>
      </c>
      <c r="J1720" t="s">
        <v>172</v>
      </c>
      <c r="K1720" t="s">
        <v>173</v>
      </c>
      <c r="L1720" t="s">
        <v>124</v>
      </c>
      <c r="M1720" t="s">
        <v>38</v>
      </c>
      <c r="N1720" t="s">
        <v>638</v>
      </c>
      <c r="O1720" s="23">
        <v>0</v>
      </c>
      <c r="P1720" s="9">
        <v>0</v>
      </c>
      <c r="Q1720" t="s">
        <v>40</v>
      </c>
      <c r="R1720">
        <v>0</v>
      </c>
      <c r="S1720" s="9">
        <v>85</v>
      </c>
      <c r="T1720" s="26">
        <v>5.99</v>
      </c>
      <c r="U1720" s="8">
        <v>509.15</v>
      </c>
      <c r="V1720" t="s">
        <v>2617</v>
      </c>
      <c r="W1720" t="s">
        <v>652</v>
      </c>
      <c r="X1720" t="s">
        <v>42</v>
      </c>
      <c r="Y1720" t="s">
        <v>653</v>
      </c>
      <c r="AA1720" s="1">
        <f t="shared" si="165"/>
        <v>45959</v>
      </c>
      <c r="AB1720" s="2">
        <f t="shared" si="166"/>
        <v>10</v>
      </c>
      <c r="AC1720" s="2">
        <f t="shared" si="167"/>
        <v>2025</v>
      </c>
      <c r="AD1720" s="2" t="str">
        <f>IFERROR(VLOOKUP(A1720,'Aux Área'!$A$4:$B$123,2,0),"-")</f>
        <v>SÃO PEDRO</v>
      </c>
    </row>
    <row r="1721" spans="1:30" x14ac:dyDescent="0.3">
      <c r="A1721" t="s">
        <v>1785</v>
      </c>
      <c r="B1721" t="s">
        <v>1786</v>
      </c>
      <c r="C1721" t="s">
        <v>3236</v>
      </c>
      <c r="D1721" t="s">
        <v>1850</v>
      </c>
      <c r="E1721" t="s">
        <v>1851</v>
      </c>
      <c r="F1721" t="s">
        <v>653</v>
      </c>
      <c r="G1721" t="s">
        <v>1495</v>
      </c>
      <c r="H1721" t="s">
        <v>1788</v>
      </c>
      <c r="I1721" t="s">
        <v>839</v>
      </c>
      <c r="J1721" t="s">
        <v>172</v>
      </c>
      <c r="K1721" t="s">
        <v>173</v>
      </c>
      <c r="L1721" t="s">
        <v>124</v>
      </c>
      <c r="M1721" t="s">
        <v>38</v>
      </c>
      <c r="N1721" t="s">
        <v>668</v>
      </c>
      <c r="O1721" s="23">
        <v>0</v>
      </c>
      <c r="P1721" s="9">
        <v>0</v>
      </c>
      <c r="Q1721" t="s">
        <v>40</v>
      </c>
      <c r="R1721">
        <v>0</v>
      </c>
      <c r="S1721" s="9">
        <v>85</v>
      </c>
      <c r="T1721" s="26">
        <v>5.99</v>
      </c>
      <c r="U1721" s="8">
        <v>509.15</v>
      </c>
      <c r="V1721" t="s">
        <v>2617</v>
      </c>
      <c r="W1721" t="s">
        <v>652</v>
      </c>
      <c r="X1721" t="s">
        <v>42</v>
      </c>
      <c r="Y1721" t="s">
        <v>653</v>
      </c>
      <c r="AA1721" s="1">
        <f t="shared" si="165"/>
        <v>45959</v>
      </c>
      <c r="AB1721" s="2">
        <f t="shared" si="166"/>
        <v>10</v>
      </c>
      <c r="AC1721" s="2">
        <f t="shared" si="167"/>
        <v>2025</v>
      </c>
      <c r="AD1721" s="2" t="str">
        <f>IFERROR(VLOOKUP(A1721,'Aux Área'!$A$4:$B$123,2,0),"-")</f>
        <v>SÃO PEDRO</v>
      </c>
    </row>
    <row r="1722" spans="1:30" x14ac:dyDescent="0.3">
      <c r="A1722" t="s">
        <v>2282</v>
      </c>
      <c r="B1722" t="s">
        <v>2283</v>
      </c>
      <c r="C1722" t="s">
        <v>3237</v>
      </c>
      <c r="D1722" t="s">
        <v>3238</v>
      </c>
      <c r="E1722" t="s">
        <v>3239</v>
      </c>
      <c r="F1722" t="s">
        <v>2285</v>
      </c>
      <c r="G1722" t="s">
        <v>1135</v>
      </c>
      <c r="H1722" t="s">
        <v>2275</v>
      </c>
      <c r="I1722" t="s">
        <v>1497</v>
      </c>
      <c r="J1722" t="s">
        <v>165</v>
      </c>
      <c r="K1722" t="s">
        <v>166</v>
      </c>
      <c r="L1722" t="s">
        <v>167</v>
      </c>
      <c r="M1722" t="s">
        <v>38</v>
      </c>
      <c r="N1722" t="s">
        <v>39</v>
      </c>
      <c r="O1722" s="23">
        <v>445</v>
      </c>
      <c r="P1722" s="9">
        <v>10.09</v>
      </c>
      <c r="Q1722" t="s">
        <v>40</v>
      </c>
      <c r="R1722">
        <v>2174</v>
      </c>
      <c r="S1722" s="9">
        <v>44.09</v>
      </c>
      <c r="T1722" s="26">
        <v>4.46</v>
      </c>
      <c r="U1722" s="8">
        <v>196.66</v>
      </c>
      <c r="V1722" t="s">
        <v>112</v>
      </c>
      <c r="W1722" t="s">
        <v>2276</v>
      </c>
      <c r="X1722" t="s">
        <v>42</v>
      </c>
      <c r="Y1722" t="s">
        <v>2277</v>
      </c>
      <c r="AA1722" s="1">
        <f t="shared" si="165"/>
        <v>45959</v>
      </c>
      <c r="AB1722" s="2">
        <f t="shared" si="166"/>
        <v>10</v>
      </c>
      <c r="AC1722" s="2">
        <f t="shared" si="167"/>
        <v>2025</v>
      </c>
      <c r="AD1722" s="2" t="str">
        <f>IFERROR(VLOOKUP(A1722,'Aux Área'!$A$4:$B$123,2,0),"-")</f>
        <v>INSPEÇÃO</v>
      </c>
    </row>
    <row r="1723" spans="1:30" x14ac:dyDescent="0.3">
      <c r="A1723" t="s">
        <v>662</v>
      </c>
      <c r="C1723" t="s">
        <v>15597</v>
      </c>
      <c r="F1723" t="s">
        <v>15689</v>
      </c>
      <c r="K1723" t="s">
        <v>3118</v>
      </c>
      <c r="N1723" t="s">
        <v>15690</v>
      </c>
      <c r="O1723" s="23">
        <v>0</v>
      </c>
      <c r="P1723" s="23">
        <v>0</v>
      </c>
      <c r="Q1723" t="s">
        <v>40</v>
      </c>
      <c r="R1723">
        <v>0</v>
      </c>
      <c r="S1723">
        <v>14.55</v>
      </c>
      <c r="U1723" s="8">
        <v>58.09</v>
      </c>
      <c r="W1723" t="s">
        <v>652</v>
      </c>
      <c r="X1723" t="s">
        <v>42</v>
      </c>
      <c r="Y1723" t="s">
        <v>653</v>
      </c>
      <c r="AA1723" s="1">
        <f>IFERROR(DATEVALUE(C1723),"-")</f>
        <v>45959</v>
      </c>
      <c r="AB1723" s="2">
        <f>IFERROR(MONTH(AA1723),"-")</f>
        <v>10</v>
      </c>
      <c r="AC1723" s="2">
        <f>IFERROR(YEAR(AA1723),"-")</f>
        <v>2025</v>
      </c>
      <c r="AD1723" s="2" t="str">
        <f>IFERROR(VLOOKUP(A1723,'Aux Área'!$A$4:$B$123,2,0),"-")</f>
        <v>SÃO PEDRO</v>
      </c>
    </row>
    <row r="1724" spans="1:30" x14ac:dyDescent="0.3">
      <c r="A1724" t="s">
        <v>1999</v>
      </c>
      <c r="B1724" t="s">
        <v>3016</v>
      </c>
      <c r="C1724" t="s">
        <v>3240</v>
      </c>
      <c r="D1724" t="s">
        <v>1297</v>
      </c>
      <c r="E1724" t="s">
        <v>2221</v>
      </c>
      <c r="F1724" t="s">
        <v>2002</v>
      </c>
      <c r="G1724" t="s">
        <v>659</v>
      </c>
      <c r="H1724" t="s">
        <v>2003</v>
      </c>
      <c r="I1724" t="s">
        <v>667</v>
      </c>
      <c r="J1724" t="s">
        <v>231</v>
      </c>
      <c r="K1724" t="s">
        <v>232</v>
      </c>
      <c r="L1724" t="s">
        <v>217</v>
      </c>
      <c r="M1724" t="s">
        <v>38</v>
      </c>
      <c r="N1724" t="s">
        <v>668</v>
      </c>
      <c r="O1724" s="10">
        <v>410</v>
      </c>
      <c r="P1724" s="24">
        <v>3.05</v>
      </c>
      <c r="Q1724" t="s">
        <v>40</v>
      </c>
      <c r="R1724" s="2">
        <v>3902</v>
      </c>
      <c r="S1724" s="9">
        <v>134.43</v>
      </c>
      <c r="T1724" s="26">
        <v>5.99</v>
      </c>
      <c r="U1724" s="8">
        <v>805.28</v>
      </c>
      <c r="V1724" t="s">
        <v>3241</v>
      </c>
      <c r="W1724" t="s">
        <v>1985</v>
      </c>
      <c r="X1724" t="s">
        <v>42</v>
      </c>
      <c r="Y1724" t="s">
        <v>1986</v>
      </c>
      <c r="AA1724" s="1">
        <f t="shared" ref="AA1724:AA1755" si="168">DATEVALUE(C1724)</f>
        <v>45959</v>
      </c>
      <c r="AB1724" s="2">
        <f t="shared" ref="AB1724:AB1755" si="169">MONTH(AA1724)</f>
        <v>10</v>
      </c>
      <c r="AC1724" s="2">
        <f t="shared" ref="AC1724:AC1755" si="170">YEAR(AA1724)</f>
        <v>2025</v>
      </c>
      <c r="AD1724" s="2" t="str">
        <f>IFERROR(VLOOKUP(A1724,'Aux Área'!$A$4:$B$123,2,0),"-")</f>
        <v>PESADOS</v>
      </c>
    </row>
    <row r="1725" spans="1:30" x14ac:dyDescent="0.3">
      <c r="A1725" t="s">
        <v>2278</v>
      </c>
      <c r="B1725" t="s">
        <v>2279</v>
      </c>
      <c r="C1725" t="s">
        <v>3242</v>
      </c>
      <c r="D1725" t="s">
        <v>3243</v>
      </c>
      <c r="E1725" t="s">
        <v>3244</v>
      </c>
      <c r="F1725" t="s">
        <v>2281</v>
      </c>
      <c r="G1725" t="s">
        <v>1135</v>
      </c>
      <c r="H1725" t="s">
        <v>2275</v>
      </c>
      <c r="I1725" t="s">
        <v>1497</v>
      </c>
      <c r="J1725" t="s">
        <v>165</v>
      </c>
      <c r="K1725" t="s">
        <v>166</v>
      </c>
      <c r="L1725" t="s">
        <v>167</v>
      </c>
      <c r="M1725" t="s">
        <v>38</v>
      </c>
      <c r="N1725" t="s">
        <v>39</v>
      </c>
      <c r="O1725" s="23">
        <v>419</v>
      </c>
      <c r="P1725" s="9">
        <v>11.08</v>
      </c>
      <c r="Q1725" t="s">
        <v>40</v>
      </c>
      <c r="R1725">
        <v>2449</v>
      </c>
      <c r="S1725" s="9">
        <v>37.799999999999997</v>
      </c>
      <c r="T1725" s="26">
        <v>4.4610000000000003</v>
      </c>
      <c r="U1725" s="8">
        <v>168.62</v>
      </c>
      <c r="V1725" t="s">
        <v>112</v>
      </c>
      <c r="W1725" t="s">
        <v>2276</v>
      </c>
      <c r="X1725" t="s">
        <v>42</v>
      </c>
      <c r="Y1725" t="s">
        <v>2277</v>
      </c>
      <c r="AA1725" s="1">
        <f t="shared" si="168"/>
        <v>45959</v>
      </c>
      <c r="AB1725" s="2">
        <f t="shared" si="169"/>
        <v>10</v>
      </c>
      <c r="AC1725" s="2">
        <f t="shared" si="170"/>
        <v>2025</v>
      </c>
      <c r="AD1725" s="2" t="str">
        <f>IFERROR(VLOOKUP(A1725,'Aux Área'!$A$4:$B$123,2,0),"-")</f>
        <v>INSPEÇÃO</v>
      </c>
    </row>
    <row r="1726" spans="1:30" x14ac:dyDescent="0.3">
      <c r="A1726" t="s">
        <v>2643</v>
      </c>
      <c r="B1726" t="s">
        <v>2644</v>
      </c>
      <c r="C1726" t="s">
        <v>3245</v>
      </c>
      <c r="D1726" t="s">
        <v>3246</v>
      </c>
      <c r="E1726" t="s">
        <v>3247</v>
      </c>
      <c r="F1726" t="s">
        <v>2646</v>
      </c>
      <c r="G1726" t="s">
        <v>1300</v>
      </c>
      <c r="H1726" t="s">
        <v>1301</v>
      </c>
      <c r="I1726" t="s">
        <v>839</v>
      </c>
      <c r="J1726" t="s">
        <v>122</v>
      </c>
      <c r="K1726" t="s">
        <v>123</v>
      </c>
      <c r="L1726" t="s">
        <v>124</v>
      </c>
      <c r="M1726" t="s">
        <v>38</v>
      </c>
      <c r="N1726" t="s">
        <v>39</v>
      </c>
      <c r="O1726" s="23">
        <v>345</v>
      </c>
      <c r="P1726" s="9">
        <v>10.33</v>
      </c>
      <c r="Q1726" t="s">
        <v>40</v>
      </c>
      <c r="R1726">
        <v>1631</v>
      </c>
      <c r="S1726" s="9">
        <v>33.4</v>
      </c>
      <c r="T1726" s="26">
        <v>4.391</v>
      </c>
      <c r="U1726" s="8">
        <v>146.66</v>
      </c>
      <c r="V1726" t="s">
        <v>112</v>
      </c>
      <c r="W1726" t="s">
        <v>2276</v>
      </c>
      <c r="X1726" t="s">
        <v>42</v>
      </c>
      <c r="Y1726" t="s">
        <v>2277</v>
      </c>
      <c r="AA1726" s="1">
        <f t="shared" si="168"/>
        <v>45959</v>
      </c>
      <c r="AB1726" s="2">
        <f t="shared" si="169"/>
        <v>10</v>
      </c>
      <c r="AC1726" s="2">
        <f t="shared" si="170"/>
        <v>2025</v>
      </c>
      <c r="AD1726" s="2" t="str">
        <f>IFERROR(VLOOKUP(A1726,'Aux Área'!$A$4:$B$123,2,0),"-")</f>
        <v>INSPEÇÃO</v>
      </c>
    </row>
    <row r="1727" spans="1:30" x14ac:dyDescent="0.3">
      <c r="A1727" t="s">
        <v>54</v>
      </c>
      <c r="B1727" t="s">
        <v>319</v>
      </c>
      <c r="C1727" t="s">
        <v>3248</v>
      </c>
      <c r="D1727" t="s">
        <v>1480</v>
      </c>
      <c r="E1727" t="s">
        <v>1481</v>
      </c>
      <c r="F1727" t="s">
        <v>55</v>
      </c>
      <c r="G1727" t="s">
        <v>1500</v>
      </c>
      <c r="H1727" t="s">
        <v>36</v>
      </c>
      <c r="I1727" t="s">
        <v>37</v>
      </c>
      <c r="J1727" t="s">
        <v>1511</v>
      </c>
      <c r="K1727" t="s">
        <v>1512</v>
      </c>
      <c r="L1727" t="s">
        <v>1513</v>
      </c>
      <c r="M1727" t="s">
        <v>1514</v>
      </c>
      <c r="N1727" t="s">
        <v>39</v>
      </c>
      <c r="O1727" s="23">
        <v>207</v>
      </c>
      <c r="P1727" s="9">
        <v>10.029999999999999</v>
      </c>
      <c r="Q1727" t="s">
        <v>40</v>
      </c>
      <c r="R1727">
        <v>22798</v>
      </c>
      <c r="S1727" s="9">
        <v>20.63</v>
      </c>
      <c r="T1727" s="26">
        <v>3.99</v>
      </c>
      <c r="U1727" s="8">
        <v>82.31</v>
      </c>
      <c r="V1727" t="s">
        <v>3249</v>
      </c>
      <c r="W1727" t="s">
        <v>2007</v>
      </c>
      <c r="X1727" t="s">
        <v>42</v>
      </c>
      <c r="Y1727" t="s">
        <v>1740</v>
      </c>
      <c r="AA1727" s="1">
        <f t="shared" si="168"/>
        <v>45959</v>
      </c>
      <c r="AB1727" s="2">
        <f t="shared" si="169"/>
        <v>10</v>
      </c>
      <c r="AC1727" s="2">
        <f t="shared" si="170"/>
        <v>2025</v>
      </c>
      <c r="AD1727" s="2" t="str">
        <f>IFERROR(VLOOKUP(A1727,'Aux Área'!$A$4:$B$123,2,0),"-")</f>
        <v>ENGENHARIA</v>
      </c>
    </row>
    <row r="1728" spans="1:30" x14ac:dyDescent="0.3">
      <c r="A1728" t="s">
        <v>1992</v>
      </c>
      <c r="B1728" t="s">
        <v>1993</v>
      </c>
      <c r="C1728" t="s">
        <v>3250</v>
      </c>
      <c r="D1728" t="s">
        <v>1297</v>
      </c>
      <c r="E1728" t="s">
        <v>2221</v>
      </c>
      <c r="F1728" t="s">
        <v>1995</v>
      </c>
      <c r="G1728" t="s">
        <v>659</v>
      </c>
      <c r="H1728" t="s">
        <v>1996</v>
      </c>
      <c r="I1728" t="s">
        <v>1997</v>
      </c>
      <c r="J1728" t="s">
        <v>165</v>
      </c>
      <c r="K1728" t="s">
        <v>166</v>
      </c>
      <c r="L1728" t="s">
        <v>167</v>
      </c>
      <c r="M1728" t="s">
        <v>38</v>
      </c>
      <c r="N1728" t="s">
        <v>668</v>
      </c>
      <c r="O1728" s="23">
        <v>259</v>
      </c>
      <c r="P1728" s="9">
        <v>3.54</v>
      </c>
      <c r="Q1728" t="s">
        <v>40</v>
      </c>
      <c r="R1728">
        <v>3500</v>
      </c>
      <c r="S1728" s="9">
        <v>73.19</v>
      </c>
      <c r="T1728" s="26">
        <v>6.24</v>
      </c>
      <c r="U1728" s="8">
        <v>456.71</v>
      </c>
      <c r="V1728" t="s">
        <v>112</v>
      </c>
      <c r="W1728" t="s">
        <v>1985</v>
      </c>
      <c r="X1728" t="s">
        <v>42</v>
      </c>
      <c r="Y1728" t="s">
        <v>1986</v>
      </c>
      <c r="AA1728" s="1">
        <f t="shared" si="168"/>
        <v>45959</v>
      </c>
      <c r="AB1728" s="2">
        <f t="shared" si="169"/>
        <v>10</v>
      </c>
      <c r="AC1728" s="2">
        <f t="shared" si="170"/>
        <v>2025</v>
      </c>
      <c r="AD1728" s="2" t="str">
        <f>IFERROR(VLOOKUP(A1728,'Aux Área'!$A$4:$B$123,2,0),"-")</f>
        <v>PESADOS</v>
      </c>
    </row>
    <row r="1729" spans="1:30" x14ac:dyDescent="0.3">
      <c r="A1729" t="s">
        <v>2664</v>
      </c>
      <c r="B1729" t="s">
        <v>2665</v>
      </c>
      <c r="C1729" t="s">
        <v>3251</v>
      </c>
      <c r="D1729" t="s">
        <v>2468</v>
      </c>
      <c r="E1729" t="s">
        <v>2469</v>
      </c>
      <c r="F1729" t="s">
        <v>2667</v>
      </c>
      <c r="G1729" t="s">
        <v>659</v>
      </c>
      <c r="H1729" t="s">
        <v>2215</v>
      </c>
      <c r="I1729" t="s">
        <v>667</v>
      </c>
      <c r="J1729" t="s">
        <v>215</v>
      </c>
      <c r="K1729" t="s">
        <v>216</v>
      </c>
      <c r="L1729" t="s">
        <v>217</v>
      </c>
      <c r="M1729" t="s">
        <v>38</v>
      </c>
      <c r="N1729" t="s">
        <v>668</v>
      </c>
      <c r="O1729" s="23">
        <v>714</v>
      </c>
      <c r="P1729" s="9">
        <v>7.36</v>
      </c>
      <c r="Q1729" t="s">
        <v>40</v>
      </c>
      <c r="R1729">
        <v>4612</v>
      </c>
      <c r="S1729" s="9">
        <v>97.02</v>
      </c>
      <c r="T1729" s="26">
        <v>6.18</v>
      </c>
      <c r="U1729" s="8">
        <v>599.58000000000004</v>
      </c>
      <c r="V1729" t="s">
        <v>41</v>
      </c>
      <c r="W1729" t="s">
        <v>2007</v>
      </c>
      <c r="X1729" t="s">
        <v>42</v>
      </c>
      <c r="Y1729" t="s">
        <v>1740</v>
      </c>
      <c r="AA1729" s="1">
        <f t="shared" si="168"/>
        <v>45959</v>
      </c>
      <c r="AB1729" s="2">
        <f t="shared" si="169"/>
        <v>10</v>
      </c>
      <c r="AC1729" s="2">
        <f t="shared" si="170"/>
        <v>2025</v>
      </c>
      <c r="AD1729" s="2" t="str">
        <f>IFERROR(VLOOKUP(A1729,'Aux Área'!$A$4:$B$123,2,0),"-")</f>
        <v>APH</v>
      </c>
    </row>
    <row r="1730" spans="1:30" x14ac:dyDescent="0.3">
      <c r="A1730" t="s">
        <v>76</v>
      </c>
      <c r="B1730" t="s">
        <v>380</v>
      </c>
      <c r="C1730" t="s">
        <v>3252</v>
      </c>
      <c r="D1730" t="s">
        <v>382</v>
      </c>
      <c r="E1730" t="s">
        <v>383</v>
      </c>
      <c r="F1730" t="s">
        <v>77</v>
      </c>
      <c r="G1730" t="s">
        <v>1500</v>
      </c>
      <c r="H1730" t="s">
        <v>36</v>
      </c>
      <c r="I1730" t="s">
        <v>37</v>
      </c>
      <c r="J1730" t="s">
        <v>1665</v>
      </c>
      <c r="K1730" t="s">
        <v>1666</v>
      </c>
      <c r="L1730" t="s">
        <v>301</v>
      </c>
      <c r="M1730" t="s">
        <v>38</v>
      </c>
      <c r="N1730" t="s">
        <v>39</v>
      </c>
      <c r="O1730" s="23">
        <v>573</v>
      </c>
      <c r="P1730" s="9">
        <v>14.11</v>
      </c>
      <c r="Q1730" t="s">
        <v>40</v>
      </c>
      <c r="R1730">
        <v>34452</v>
      </c>
      <c r="S1730" s="9">
        <v>40.6</v>
      </c>
      <c r="T1730" s="26">
        <v>4.1900000000000004</v>
      </c>
      <c r="U1730" s="8">
        <v>170.11</v>
      </c>
      <c r="V1730" t="s">
        <v>3253</v>
      </c>
      <c r="W1730" t="s">
        <v>2007</v>
      </c>
      <c r="X1730" t="s">
        <v>42</v>
      </c>
      <c r="Y1730" t="s">
        <v>1740</v>
      </c>
      <c r="AA1730" s="1">
        <f t="shared" si="168"/>
        <v>45959</v>
      </c>
      <c r="AB1730" s="2">
        <f t="shared" si="169"/>
        <v>10</v>
      </c>
      <c r="AC1730" s="2">
        <f t="shared" si="170"/>
        <v>2025</v>
      </c>
      <c r="AD1730" s="2" t="str">
        <f>IFERROR(VLOOKUP(A1730,'Aux Área'!$A$4:$B$123,2,0),"-")</f>
        <v>QSMS</v>
      </c>
    </row>
    <row r="1731" spans="1:30" x14ac:dyDescent="0.3">
      <c r="A1731" t="s">
        <v>68</v>
      </c>
      <c r="B1731" t="s">
        <v>296</v>
      </c>
      <c r="C1731" t="s">
        <v>3254</v>
      </c>
      <c r="D1731" t="s">
        <v>80</v>
      </c>
      <c r="E1731" t="s">
        <v>81</v>
      </c>
      <c r="F1731" t="s">
        <v>69</v>
      </c>
      <c r="G1731" t="s">
        <v>1503</v>
      </c>
      <c r="H1731" t="s">
        <v>36</v>
      </c>
      <c r="I1731" t="s">
        <v>37</v>
      </c>
      <c r="J1731" t="s">
        <v>237</v>
      </c>
      <c r="K1731" t="s">
        <v>238</v>
      </c>
      <c r="L1731" t="s">
        <v>110</v>
      </c>
      <c r="M1731" t="s">
        <v>38</v>
      </c>
      <c r="N1731" t="s">
        <v>39</v>
      </c>
      <c r="O1731" s="23">
        <v>467</v>
      </c>
      <c r="P1731" s="9">
        <v>11.96</v>
      </c>
      <c r="Q1731" t="s">
        <v>40</v>
      </c>
      <c r="R1731">
        <v>10631</v>
      </c>
      <c r="S1731" s="9">
        <v>39.049999999999997</v>
      </c>
      <c r="T1731" s="26">
        <v>4.1900000000000004</v>
      </c>
      <c r="U1731" s="8">
        <v>163.62</v>
      </c>
      <c r="V1731" t="s">
        <v>41</v>
      </c>
      <c r="W1731" t="s">
        <v>2007</v>
      </c>
      <c r="X1731" t="s">
        <v>42</v>
      </c>
      <c r="Y1731" t="s">
        <v>1740</v>
      </c>
      <c r="AA1731" s="1">
        <f t="shared" si="168"/>
        <v>45959</v>
      </c>
      <c r="AB1731" s="2">
        <f t="shared" si="169"/>
        <v>10</v>
      </c>
      <c r="AC1731" s="2">
        <f t="shared" si="170"/>
        <v>2025</v>
      </c>
      <c r="AD1731" s="2" t="str">
        <f>IFERROR(VLOOKUP(A1731,'Aux Área'!$A$4:$B$123,2,0),"-")</f>
        <v>OPERAÇÃO</v>
      </c>
    </row>
    <row r="1732" spans="1:30" x14ac:dyDescent="0.3">
      <c r="A1732" t="s">
        <v>2041</v>
      </c>
      <c r="B1732" t="s">
        <v>2042</v>
      </c>
      <c r="C1732" t="s">
        <v>3255</v>
      </c>
      <c r="D1732" t="s">
        <v>1297</v>
      </c>
      <c r="E1732" t="s">
        <v>2221</v>
      </c>
      <c r="F1732" t="s">
        <v>2044</v>
      </c>
      <c r="G1732" t="s">
        <v>659</v>
      </c>
      <c r="H1732" t="s">
        <v>1996</v>
      </c>
      <c r="I1732" t="s">
        <v>1997</v>
      </c>
      <c r="J1732" t="s">
        <v>231</v>
      </c>
      <c r="K1732" t="s">
        <v>232</v>
      </c>
      <c r="L1732" t="s">
        <v>217</v>
      </c>
      <c r="M1732" t="s">
        <v>38</v>
      </c>
      <c r="N1732" t="s">
        <v>668</v>
      </c>
      <c r="O1732" s="23">
        <v>393</v>
      </c>
      <c r="P1732" s="9">
        <v>6.65</v>
      </c>
      <c r="Q1732" t="s">
        <v>40</v>
      </c>
      <c r="R1732">
        <v>3974</v>
      </c>
      <c r="S1732" s="9">
        <v>59.09</v>
      </c>
      <c r="T1732" s="26">
        <v>5.99</v>
      </c>
      <c r="U1732" s="8">
        <v>353.95</v>
      </c>
      <c r="V1732" t="s">
        <v>3256</v>
      </c>
      <c r="W1732" t="s">
        <v>1985</v>
      </c>
      <c r="X1732" t="s">
        <v>42</v>
      </c>
      <c r="Y1732" t="s">
        <v>1986</v>
      </c>
      <c r="AA1732" s="1">
        <f t="shared" si="168"/>
        <v>45959</v>
      </c>
      <c r="AB1732" s="2">
        <f t="shared" si="169"/>
        <v>10</v>
      </c>
      <c r="AC1732" s="2">
        <f t="shared" si="170"/>
        <v>2025</v>
      </c>
      <c r="AD1732" s="2" t="str">
        <f>IFERROR(VLOOKUP(A1732,'Aux Área'!$A$4:$B$123,2,0),"-")</f>
        <v>PESADOS</v>
      </c>
    </row>
    <row r="1733" spans="1:30" x14ac:dyDescent="0.3">
      <c r="A1733" t="s">
        <v>70</v>
      </c>
      <c r="B1733" t="s">
        <v>272</v>
      </c>
      <c r="C1733" t="s">
        <v>3257</v>
      </c>
      <c r="D1733" t="s">
        <v>145</v>
      </c>
      <c r="E1733" t="s">
        <v>146</v>
      </c>
      <c r="F1733" t="s">
        <v>71</v>
      </c>
      <c r="G1733" t="s">
        <v>1503</v>
      </c>
      <c r="H1733" t="s">
        <v>36</v>
      </c>
      <c r="I1733" t="s">
        <v>37</v>
      </c>
      <c r="J1733" t="s">
        <v>147</v>
      </c>
      <c r="K1733" t="s">
        <v>148</v>
      </c>
      <c r="L1733" t="s">
        <v>84</v>
      </c>
      <c r="M1733" t="s">
        <v>38</v>
      </c>
      <c r="N1733" t="s">
        <v>39</v>
      </c>
      <c r="O1733" s="23">
        <v>404</v>
      </c>
      <c r="P1733" s="9">
        <v>9.8000000000000007</v>
      </c>
      <c r="Q1733" t="s">
        <v>40</v>
      </c>
      <c r="R1733">
        <v>9326</v>
      </c>
      <c r="S1733" s="9">
        <v>41.24</v>
      </c>
      <c r="T1733" s="26">
        <v>4.8410000000000002</v>
      </c>
      <c r="U1733" s="8">
        <v>199.64</v>
      </c>
      <c r="V1733" t="s">
        <v>112</v>
      </c>
      <c r="W1733" t="s">
        <v>2007</v>
      </c>
      <c r="X1733" t="s">
        <v>42</v>
      </c>
      <c r="Y1733" t="s">
        <v>1740</v>
      </c>
      <c r="AA1733" s="1">
        <f t="shared" si="168"/>
        <v>45959</v>
      </c>
      <c r="AB1733" s="2">
        <f t="shared" si="169"/>
        <v>10</v>
      </c>
      <c r="AC1733" s="2">
        <f t="shared" si="170"/>
        <v>2025</v>
      </c>
      <c r="AD1733" s="2" t="str">
        <f>IFERROR(VLOOKUP(A1733,'Aux Área'!$A$4:$B$123,2,0),"-")</f>
        <v>QSMS</v>
      </c>
    </row>
    <row r="1734" spans="1:30" x14ac:dyDescent="0.3">
      <c r="A1734" t="s">
        <v>2638</v>
      </c>
      <c r="B1734" t="s">
        <v>2639</v>
      </c>
      <c r="C1734" t="s">
        <v>3258</v>
      </c>
      <c r="D1734" t="s">
        <v>3259</v>
      </c>
      <c r="E1734" t="s">
        <v>3260</v>
      </c>
      <c r="F1734" t="s">
        <v>2641</v>
      </c>
      <c r="G1734" t="s">
        <v>1135</v>
      </c>
      <c r="H1734" t="s">
        <v>2275</v>
      </c>
      <c r="I1734" t="s">
        <v>1497</v>
      </c>
      <c r="J1734" t="s">
        <v>275</v>
      </c>
      <c r="K1734" t="s">
        <v>276</v>
      </c>
      <c r="L1734" t="s">
        <v>124</v>
      </c>
      <c r="M1734" t="s">
        <v>38</v>
      </c>
      <c r="N1734" t="s">
        <v>39</v>
      </c>
      <c r="O1734" s="23">
        <v>523</v>
      </c>
      <c r="P1734" s="9">
        <v>10.45</v>
      </c>
      <c r="Q1734" t="s">
        <v>40</v>
      </c>
      <c r="R1734">
        <v>1475</v>
      </c>
      <c r="S1734" s="9">
        <v>50.06</v>
      </c>
      <c r="T1734" s="26">
        <v>4.29</v>
      </c>
      <c r="U1734" s="8">
        <v>214.76</v>
      </c>
      <c r="V1734" t="s">
        <v>3261</v>
      </c>
      <c r="W1734" t="s">
        <v>2276</v>
      </c>
      <c r="X1734" t="s">
        <v>42</v>
      </c>
      <c r="Y1734" t="s">
        <v>2277</v>
      </c>
      <c r="AA1734" s="1">
        <f t="shared" si="168"/>
        <v>45959</v>
      </c>
      <c r="AB1734" s="2">
        <f t="shared" si="169"/>
        <v>10</v>
      </c>
      <c r="AC1734" s="2">
        <f t="shared" si="170"/>
        <v>2025</v>
      </c>
      <c r="AD1734" s="2" t="str">
        <f>IFERROR(VLOOKUP(A1734,'Aux Área'!$A$4:$B$123,2,0),"-")</f>
        <v>INSPEÇÃO</v>
      </c>
    </row>
    <row r="1735" spans="1:30" x14ac:dyDescent="0.3">
      <c r="A1735" t="s">
        <v>48</v>
      </c>
      <c r="B1735" t="s">
        <v>288</v>
      </c>
      <c r="C1735" t="s">
        <v>3262</v>
      </c>
      <c r="D1735" t="s">
        <v>95</v>
      </c>
      <c r="E1735" t="s">
        <v>96</v>
      </c>
      <c r="F1735" t="s">
        <v>49</v>
      </c>
      <c r="G1735" t="s">
        <v>1500</v>
      </c>
      <c r="H1735" t="s">
        <v>36</v>
      </c>
      <c r="I1735" t="s">
        <v>37</v>
      </c>
      <c r="J1735" t="s">
        <v>1665</v>
      </c>
      <c r="K1735" t="s">
        <v>1666</v>
      </c>
      <c r="L1735" t="s">
        <v>301</v>
      </c>
      <c r="M1735" t="s">
        <v>38</v>
      </c>
      <c r="N1735" t="s">
        <v>39</v>
      </c>
      <c r="O1735" s="23">
        <v>402</v>
      </c>
      <c r="P1735" s="9">
        <v>9.25</v>
      </c>
      <c r="Q1735" t="s">
        <v>40</v>
      </c>
      <c r="R1735">
        <v>15411</v>
      </c>
      <c r="S1735" s="9">
        <v>43.46</v>
      </c>
      <c r="T1735" s="26">
        <v>4.1900000000000004</v>
      </c>
      <c r="U1735" s="8">
        <v>182.1</v>
      </c>
      <c r="V1735" t="s">
        <v>3263</v>
      </c>
      <c r="W1735" t="s">
        <v>2007</v>
      </c>
      <c r="X1735" t="s">
        <v>42</v>
      </c>
      <c r="Y1735" t="s">
        <v>1740</v>
      </c>
      <c r="AA1735" s="1">
        <f t="shared" si="168"/>
        <v>45959</v>
      </c>
      <c r="AB1735" s="2">
        <f t="shared" si="169"/>
        <v>10</v>
      </c>
      <c r="AC1735" s="2">
        <f t="shared" si="170"/>
        <v>2025</v>
      </c>
      <c r="AD1735" s="2" t="str">
        <f>IFERROR(VLOOKUP(A1735,'Aux Área'!$A$4:$B$123,2,0),"-")</f>
        <v>ENGENHARIA</v>
      </c>
    </row>
    <row r="1736" spans="1:30" x14ac:dyDescent="0.3">
      <c r="A1736" t="s">
        <v>2306</v>
      </c>
      <c r="B1736" t="s">
        <v>2307</v>
      </c>
      <c r="C1736" t="s">
        <v>3264</v>
      </c>
      <c r="D1736" t="s">
        <v>3265</v>
      </c>
      <c r="E1736" t="s">
        <v>3266</v>
      </c>
      <c r="F1736" t="s">
        <v>2309</v>
      </c>
      <c r="G1736" t="s">
        <v>1135</v>
      </c>
      <c r="H1736" t="s">
        <v>2275</v>
      </c>
      <c r="I1736" t="s">
        <v>1497</v>
      </c>
      <c r="J1736" t="s">
        <v>89</v>
      </c>
      <c r="K1736" t="s">
        <v>90</v>
      </c>
      <c r="L1736" t="s">
        <v>91</v>
      </c>
      <c r="M1736" t="s">
        <v>38</v>
      </c>
      <c r="N1736" t="s">
        <v>39</v>
      </c>
      <c r="O1736" s="23">
        <v>343</v>
      </c>
      <c r="P1736" s="9">
        <v>8.36</v>
      </c>
      <c r="Q1736" t="s">
        <v>40</v>
      </c>
      <c r="R1736">
        <v>1739</v>
      </c>
      <c r="S1736" s="9">
        <v>41.01</v>
      </c>
      <c r="T1736" s="26">
        <v>4.29</v>
      </c>
      <c r="U1736" s="8">
        <v>175.93</v>
      </c>
      <c r="V1736" t="s">
        <v>3267</v>
      </c>
      <c r="W1736" t="s">
        <v>2276</v>
      </c>
      <c r="X1736" t="s">
        <v>42</v>
      </c>
      <c r="Y1736" t="s">
        <v>2277</v>
      </c>
      <c r="AA1736" s="1">
        <f t="shared" si="168"/>
        <v>45959</v>
      </c>
      <c r="AB1736" s="2">
        <f t="shared" si="169"/>
        <v>10</v>
      </c>
      <c r="AC1736" s="2">
        <f t="shared" si="170"/>
        <v>2025</v>
      </c>
      <c r="AD1736" s="2" t="str">
        <f>IFERROR(VLOOKUP(A1736,'Aux Área'!$A$4:$B$123,2,0),"-")</f>
        <v>INSPEÇÃO</v>
      </c>
    </row>
    <row r="1737" spans="1:30" x14ac:dyDescent="0.3">
      <c r="A1737" t="s">
        <v>60</v>
      </c>
      <c r="B1737" t="s">
        <v>614</v>
      </c>
      <c r="C1737" t="s">
        <v>3268</v>
      </c>
      <c r="D1737" t="s">
        <v>1206</v>
      </c>
      <c r="E1737" t="s">
        <v>1207</v>
      </c>
      <c r="F1737" t="s">
        <v>61</v>
      </c>
      <c r="G1737" t="s">
        <v>1500</v>
      </c>
      <c r="H1737" t="s">
        <v>36</v>
      </c>
      <c r="I1737" t="s">
        <v>37</v>
      </c>
      <c r="J1737" t="s">
        <v>165</v>
      </c>
      <c r="K1737" t="s">
        <v>166</v>
      </c>
      <c r="L1737" t="s">
        <v>167</v>
      </c>
      <c r="M1737" t="s">
        <v>38</v>
      </c>
      <c r="N1737" t="s">
        <v>39</v>
      </c>
      <c r="O1737" s="23">
        <v>376</v>
      </c>
      <c r="P1737" s="9">
        <v>8.9499999999999993</v>
      </c>
      <c r="Q1737" t="s">
        <v>40</v>
      </c>
      <c r="R1737">
        <v>16419</v>
      </c>
      <c r="S1737" s="9">
        <v>42</v>
      </c>
      <c r="T1737" s="26">
        <v>4.46</v>
      </c>
      <c r="U1737" s="8">
        <v>187.34</v>
      </c>
      <c r="V1737" t="s">
        <v>112</v>
      </c>
      <c r="W1737" t="s">
        <v>2007</v>
      </c>
      <c r="X1737" t="s">
        <v>42</v>
      </c>
      <c r="Y1737" t="s">
        <v>1740</v>
      </c>
      <c r="AA1737" s="1">
        <f t="shared" si="168"/>
        <v>45959</v>
      </c>
      <c r="AB1737" s="2">
        <f t="shared" si="169"/>
        <v>10</v>
      </c>
      <c r="AC1737" s="2">
        <f t="shared" si="170"/>
        <v>2025</v>
      </c>
      <c r="AD1737" s="2" t="str">
        <f>IFERROR(VLOOKUP(A1737,'Aux Área'!$A$4:$B$123,2,0),"-")</f>
        <v>QSMS</v>
      </c>
    </row>
    <row r="1738" spans="1:30" x14ac:dyDescent="0.3">
      <c r="A1738" t="s">
        <v>66</v>
      </c>
      <c r="B1738" t="s">
        <v>464</v>
      </c>
      <c r="C1738" t="s">
        <v>3269</v>
      </c>
      <c r="D1738" t="s">
        <v>151</v>
      </c>
      <c r="E1738" t="s">
        <v>152</v>
      </c>
      <c r="F1738" t="s">
        <v>67</v>
      </c>
      <c r="G1738" t="s">
        <v>1503</v>
      </c>
      <c r="H1738" t="s">
        <v>36</v>
      </c>
      <c r="I1738" t="s">
        <v>37</v>
      </c>
      <c r="J1738" t="s">
        <v>122</v>
      </c>
      <c r="K1738" t="s">
        <v>123</v>
      </c>
      <c r="L1738" t="s">
        <v>124</v>
      </c>
      <c r="M1738" t="s">
        <v>38</v>
      </c>
      <c r="N1738" t="s">
        <v>39</v>
      </c>
      <c r="O1738" s="23">
        <v>339</v>
      </c>
      <c r="P1738" s="9">
        <v>11.97</v>
      </c>
      <c r="Q1738" t="s">
        <v>40</v>
      </c>
      <c r="R1738">
        <v>11649</v>
      </c>
      <c r="S1738" s="9">
        <v>28.33</v>
      </c>
      <c r="T1738" s="26">
        <v>4.3899999999999997</v>
      </c>
      <c r="U1738" s="8">
        <v>124.36</v>
      </c>
      <c r="V1738" t="s">
        <v>41</v>
      </c>
      <c r="W1738" t="s">
        <v>2007</v>
      </c>
      <c r="X1738" t="s">
        <v>42</v>
      </c>
      <c r="Y1738" t="s">
        <v>1740</v>
      </c>
      <c r="AA1738" s="1">
        <f t="shared" si="168"/>
        <v>45959</v>
      </c>
      <c r="AB1738" s="2">
        <f t="shared" si="169"/>
        <v>10</v>
      </c>
      <c r="AC1738" s="2">
        <f t="shared" si="170"/>
        <v>2025</v>
      </c>
      <c r="AD1738" s="2" t="str">
        <f>IFERROR(VLOOKUP(A1738,'Aux Área'!$A$4:$B$123,2,0),"-")</f>
        <v>OPERAÇÃO</v>
      </c>
    </row>
    <row r="1739" spans="1:30" x14ac:dyDescent="0.3">
      <c r="A1739" t="s">
        <v>2691</v>
      </c>
      <c r="B1739" t="s">
        <v>2692</v>
      </c>
      <c r="C1739" t="s">
        <v>3270</v>
      </c>
      <c r="D1739" t="s">
        <v>2142</v>
      </c>
      <c r="E1739" t="s">
        <v>2143</v>
      </c>
      <c r="F1739" t="s">
        <v>3712</v>
      </c>
      <c r="G1739" t="s">
        <v>1635</v>
      </c>
      <c r="H1739" t="s">
        <v>2635</v>
      </c>
      <c r="I1739" t="s">
        <v>37</v>
      </c>
      <c r="J1739" t="s">
        <v>175</v>
      </c>
      <c r="K1739" t="s">
        <v>176</v>
      </c>
      <c r="L1739" t="s">
        <v>177</v>
      </c>
      <c r="M1739" t="s">
        <v>38</v>
      </c>
      <c r="N1739" t="s">
        <v>39</v>
      </c>
      <c r="O1739" s="23">
        <v>308</v>
      </c>
      <c r="P1739" s="9">
        <v>12.38</v>
      </c>
      <c r="Q1739" t="s">
        <v>40</v>
      </c>
      <c r="R1739">
        <v>2953</v>
      </c>
      <c r="S1739" s="9">
        <v>24.88</v>
      </c>
      <c r="T1739" s="26">
        <v>4.3899999999999997</v>
      </c>
      <c r="U1739" s="8">
        <v>109.22</v>
      </c>
      <c r="V1739" t="s">
        <v>112</v>
      </c>
      <c r="W1739" t="s">
        <v>2007</v>
      </c>
      <c r="X1739" t="s">
        <v>42</v>
      </c>
      <c r="Y1739" t="s">
        <v>1740</v>
      </c>
      <c r="AA1739" s="1">
        <f t="shared" si="168"/>
        <v>45959</v>
      </c>
      <c r="AB1739" s="2">
        <f t="shared" si="169"/>
        <v>10</v>
      </c>
      <c r="AC1739" s="2">
        <f t="shared" si="170"/>
        <v>2025</v>
      </c>
      <c r="AD1739" s="2" t="str">
        <f>IFERROR(VLOOKUP(A1739,'Aux Área'!$A$4:$B$123,2,0),"-")</f>
        <v>TI</v>
      </c>
    </row>
    <row r="1740" spans="1:30" x14ac:dyDescent="0.3">
      <c r="A1740" t="s">
        <v>3092</v>
      </c>
      <c r="B1740" t="s">
        <v>3093</v>
      </c>
      <c r="C1740" t="s">
        <v>3271</v>
      </c>
      <c r="D1740" t="s">
        <v>2160</v>
      </c>
      <c r="E1740" t="s">
        <v>2161</v>
      </c>
      <c r="F1740" t="s">
        <v>3594</v>
      </c>
      <c r="G1740" t="s">
        <v>1135</v>
      </c>
      <c r="H1740" t="s">
        <v>2275</v>
      </c>
      <c r="I1740" t="s">
        <v>1497</v>
      </c>
      <c r="J1740" t="s">
        <v>252</v>
      </c>
      <c r="K1740" t="s">
        <v>253</v>
      </c>
      <c r="L1740" t="s">
        <v>124</v>
      </c>
      <c r="M1740" t="s">
        <v>38</v>
      </c>
      <c r="N1740" t="s">
        <v>39</v>
      </c>
      <c r="O1740" s="23">
        <v>404</v>
      </c>
      <c r="P1740" s="9">
        <v>7.79</v>
      </c>
      <c r="Q1740" t="s">
        <v>40</v>
      </c>
      <c r="R1740">
        <v>449</v>
      </c>
      <c r="S1740" s="9">
        <v>51.84</v>
      </c>
      <c r="T1740" s="26">
        <v>4.38</v>
      </c>
      <c r="U1740" s="8">
        <v>227.07</v>
      </c>
      <c r="V1740" t="s">
        <v>3272</v>
      </c>
      <c r="W1740" t="s">
        <v>2276</v>
      </c>
      <c r="X1740" t="s">
        <v>42</v>
      </c>
      <c r="Y1740" t="s">
        <v>2277</v>
      </c>
      <c r="AA1740" s="1">
        <f t="shared" si="168"/>
        <v>45959</v>
      </c>
      <c r="AB1740" s="2">
        <f t="shared" si="169"/>
        <v>10</v>
      </c>
      <c r="AC1740" s="2">
        <f t="shared" si="170"/>
        <v>2025</v>
      </c>
      <c r="AD1740" s="2" t="str">
        <f>IFERROR(VLOOKUP(A1740,'Aux Área'!$A$4:$B$123,2,0),"-")</f>
        <v>INSPEÇÃO</v>
      </c>
    </row>
    <row r="1741" spans="1:30" x14ac:dyDescent="0.3">
      <c r="A1741" t="s">
        <v>52</v>
      </c>
      <c r="B1741" t="s">
        <v>1449</v>
      </c>
      <c r="C1741" t="s">
        <v>3273</v>
      </c>
      <c r="D1741" t="s">
        <v>446</v>
      </c>
      <c r="E1741" t="s">
        <v>447</v>
      </c>
      <c r="F1741" t="s">
        <v>53</v>
      </c>
      <c r="G1741" t="s">
        <v>1500</v>
      </c>
      <c r="H1741" t="s">
        <v>36</v>
      </c>
      <c r="I1741" t="s">
        <v>37</v>
      </c>
      <c r="J1741" t="s">
        <v>252</v>
      </c>
      <c r="K1741" t="s">
        <v>253</v>
      </c>
      <c r="L1741" t="s">
        <v>124</v>
      </c>
      <c r="M1741" t="s">
        <v>38</v>
      </c>
      <c r="N1741" t="s">
        <v>39</v>
      </c>
      <c r="O1741" s="23">
        <v>231</v>
      </c>
      <c r="P1741" s="9">
        <v>9.1300000000000008</v>
      </c>
      <c r="Q1741" t="s">
        <v>40</v>
      </c>
      <c r="R1741">
        <v>27306</v>
      </c>
      <c r="S1741" s="9">
        <v>25.3</v>
      </c>
      <c r="T1741" s="26">
        <v>4.38</v>
      </c>
      <c r="U1741" s="8">
        <v>110.82</v>
      </c>
      <c r="V1741" t="s">
        <v>3272</v>
      </c>
      <c r="W1741" t="s">
        <v>2007</v>
      </c>
      <c r="X1741" t="s">
        <v>42</v>
      </c>
      <c r="Y1741" t="s">
        <v>1740</v>
      </c>
      <c r="AA1741" s="1">
        <f t="shared" si="168"/>
        <v>45959</v>
      </c>
      <c r="AB1741" s="2">
        <f t="shared" si="169"/>
        <v>10</v>
      </c>
      <c r="AC1741" s="2">
        <f t="shared" si="170"/>
        <v>2025</v>
      </c>
      <c r="AD1741" s="2" t="str">
        <f>IFERROR(VLOOKUP(A1741,'Aux Área'!$A$4:$B$123,2,0),"-")</f>
        <v>OPERAÇÃO</v>
      </c>
    </row>
    <row r="1742" spans="1:30" x14ac:dyDescent="0.3">
      <c r="A1742" t="s">
        <v>2488</v>
      </c>
      <c r="B1742" t="s">
        <v>2489</v>
      </c>
      <c r="C1742" t="s">
        <v>3274</v>
      </c>
      <c r="D1742" t="s">
        <v>2881</v>
      </c>
      <c r="E1742" t="s">
        <v>2882</v>
      </c>
      <c r="F1742" t="s">
        <v>2491</v>
      </c>
      <c r="G1742" t="s">
        <v>659</v>
      </c>
      <c r="H1742" t="s">
        <v>2215</v>
      </c>
      <c r="I1742" t="s">
        <v>667</v>
      </c>
      <c r="J1742" t="s">
        <v>165</v>
      </c>
      <c r="K1742" t="s">
        <v>166</v>
      </c>
      <c r="L1742" t="s">
        <v>167</v>
      </c>
      <c r="M1742" t="s">
        <v>38</v>
      </c>
      <c r="N1742" t="s">
        <v>668</v>
      </c>
      <c r="O1742" s="23">
        <v>255</v>
      </c>
      <c r="P1742" s="9">
        <v>4.5599999999999996</v>
      </c>
      <c r="Q1742" t="s">
        <v>40</v>
      </c>
      <c r="R1742">
        <v>2459</v>
      </c>
      <c r="S1742" s="9">
        <v>55.97</v>
      </c>
      <c r="T1742" s="26">
        <v>6.24</v>
      </c>
      <c r="U1742" s="8">
        <v>349.25</v>
      </c>
      <c r="V1742" t="s">
        <v>112</v>
      </c>
      <c r="W1742" t="s">
        <v>2007</v>
      </c>
      <c r="X1742" t="s">
        <v>42</v>
      </c>
      <c r="Y1742" t="s">
        <v>1740</v>
      </c>
      <c r="AA1742" s="1">
        <f t="shared" si="168"/>
        <v>45959</v>
      </c>
      <c r="AB1742" s="2">
        <f t="shared" si="169"/>
        <v>10</v>
      </c>
      <c r="AC1742" s="2">
        <f t="shared" si="170"/>
        <v>2025</v>
      </c>
      <c r="AD1742" s="2" t="str">
        <f>IFERROR(VLOOKUP(A1742,'Aux Área'!$A$4:$B$123,2,0),"-")</f>
        <v>APH</v>
      </c>
    </row>
    <row r="1743" spans="1:30" x14ac:dyDescent="0.3">
      <c r="A1743" t="s">
        <v>2314</v>
      </c>
      <c r="B1743" t="s">
        <v>2315</v>
      </c>
      <c r="C1743" t="s">
        <v>3275</v>
      </c>
      <c r="D1743" t="s">
        <v>3276</v>
      </c>
      <c r="E1743" t="s">
        <v>3277</v>
      </c>
      <c r="F1743" t="s">
        <v>2317</v>
      </c>
      <c r="G1743" t="s">
        <v>1300</v>
      </c>
      <c r="H1743" t="s">
        <v>1301</v>
      </c>
      <c r="I1743" t="s">
        <v>839</v>
      </c>
      <c r="J1743" t="s">
        <v>231</v>
      </c>
      <c r="K1743" t="s">
        <v>232</v>
      </c>
      <c r="L1743" t="s">
        <v>217</v>
      </c>
      <c r="M1743" t="s">
        <v>38</v>
      </c>
      <c r="N1743" t="s">
        <v>39</v>
      </c>
      <c r="O1743" s="23">
        <v>306</v>
      </c>
      <c r="P1743" s="9">
        <v>9.5299999999999994</v>
      </c>
      <c r="Q1743" t="s">
        <v>40</v>
      </c>
      <c r="R1743">
        <v>4401</v>
      </c>
      <c r="S1743" s="9">
        <v>32.11</v>
      </c>
      <c r="T1743" s="26">
        <v>4.2510000000000003</v>
      </c>
      <c r="U1743" s="8">
        <v>136.49</v>
      </c>
      <c r="V1743" t="s">
        <v>3278</v>
      </c>
      <c r="W1743" t="s">
        <v>2276</v>
      </c>
      <c r="X1743" t="s">
        <v>42</v>
      </c>
      <c r="Y1743" t="s">
        <v>2277</v>
      </c>
      <c r="AA1743" s="1">
        <f t="shared" si="168"/>
        <v>45959</v>
      </c>
      <c r="AB1743" s="2">
        <f t="shared" si="169"/>
        <v>10</v>
      </c>
      <c r="AC1743" s="2">
        <f t="shared" si="170"/>
        <v>2025</v>
      </c>
      <c r="AD1743" s="2" t="str">
        <f>IFERROR(VLOOKUP(A1743,'Aux Área'!$A$4:$B$123,2,0),"-")</f>
        <v>INSPEÇÃO</v>
      </c>
    </row>
    <row r="1744" spans="1:30" x14ac:dyDescent="0.3">
      <c r="A1744" t="s">
        <v>54</v>
      </c>
      <c r="B1744" t="s">
        <v>319</v>
      </c>
      <c r="C1744" t="s">
        <v>3279</v>
      </c>
      <c r="D1744" t="s">
        <v>1480</v>
      </c>
      <c r="E1744" t="s">
        <v>1481</v>
      </c>
      <c r="F1744" t="s">
        <v>55</v>
      </c>
      <c r="G1744" t="s">
        <v>1500</v>
      </c>
      <c r="H1744" t="s">
        <v>36</v>
      </c>
      <c r="I1744" t="s">
        <v>37</v>
      </c>
      <c r="J1744" t="s">
        <v>275</v>
      </c>
      <c r="K1744" t="s">
        <v>276</v>
      </c>
      <c r="L1744" t="s">
        <v>124</v>
      </c>
      <c r="M1744" t="s">
        <v>38</v>
      </c>
      <c r="N1744" t="s">
        <v>39</v>
      </c>
      <c r="O1744" s="23">
        <v>413</v>
      </c>
      <c r="P1744" s="9">
        <v>9.7200000000000006</v>
      </c>
      <c r="Q1744" t="s">
        <v>40</v>
      </c>
      <c r="R1744">
        <v>23211</v>
      </c>
      <c r="S1744" s="9">
        <v>42.49</v>
      </c>
      <c r="T1744" s="26">
        <v>4.29</v>
      </c>
      <c r="U1744" s="8">
        <v>182.28</v>
      </c>
      <c r="V1744" t="s">
        <v>3280</v>
      </c>
      <c r="W1744" t="s">
        <v>2007</v>
      </c>
      <c r="X1744" t="s">
        <v>42</v>
      </c>
      <c r="Y1744" t="s">
        <v>1740</v>
      </c>
      <c r="AA1744" s="1">
        <f t="shared" si="168"/>
        <v>45959</v>
      </c>
      <c r="AB1744" s="2">
        <f t="shared" si="169"/>
        <v>10</v>
      </c>
      <c r="AC1744" s="2">
        <f t="shared" si="170"/>
        <v>2025</v>
      </c>
      <c r="AD1744" s="2" t="str">
        <f>IFERROR(VLOOKUP(A1744,'Aux Área'!$A$4:$B$123,2,0),"-")</f>
        <v>ENGENHARIA</v>
      </c>
    </row>
    <row r="1745" spans="1:30" x14ac:dyDescent="0.3">
      <c r="A1745" t="s">
        <v>62</v>
      </c>
      <c r="B1745" t="s">
        <v>1455</v>
      </c>
      <c r="C1745" t="s">
        <v>3281</v>
      </c>
      <c r="D1745" t="s">
        <v>120</v>
      </c>
      <c r="E1745" t="s">
        <v>121</v>
      </c>
      <c r="F1745" t="s">
        <v>63</v>
      </c>
      <c r="G1745" t="s">
        <v>1500</v>
      </c>
      <c r="H1745" t="s">
        <v>36</v>
      </c>
      <c r="I1745" t="s">
        <v>37</v>
      </c>
      <c r="J1745" t="s">
        <v>172</v>
      </c>
      <c r="K1745" t="s">
        <v>173</v>
      </c>
      <c r="L1745" t="s">
        <v>124</v>
      </c>
      <c r="M1745" t="s">
        <v>38</v>
      </c>
      <c r="N1745" t="s">
        <v>39</v>
      </c>
      <c r="O1745" s="23">
        <v>420</v>
      </c>
      <c r="P1745" s="9">
        <v>10.74</v>
      </c>
      <c r="Q1745" t="s">
        <v>40</v>
      </c>
      <c r="R1745">
        <v>38902</v>
      </c>
      <c r="S1745" s="9">
        <v>39.1</v>
      </c>
      <c r="T1745" s="26">
        <v>3.99</v>
      </c>
      <c r="U1745" s="8">
        <v>156.01</v>
      </c>
      <c r="V1745" t="s">
        <v>971</v>
      </c>
      <c r="W1745" t="s">
        <v>2007</v>
      </c>
      <c r="X1745" t="s">
        <v>42</v>
      </c>
      <c r="Y1745" t="s">
        <v>1740</v>
      </c>
      <c r="AA1745" s="1">
        <f t="shared" si="168"/>
        <v>45959</v>
      </c>
      <c r="AB1745" s="2">
        <f t="shared" si="169"/>
        <v>10</v>
      </c>
      <c r="AC1745" s="2">
        <f t="shared" si="170"/>
        <v>2025</v>
      </c>
      <c r="AD1745" s="2" t="str">
        <f>IFERROR(VLOOKUP(A1745,'Aux Área'!$A$4:$B$123,2,0),"-")</f>
        <v>CONSERVA</v>
      </c>
    </row>
    <row r="1746" spans="1:30" x14ac:dyDescent="0.3">
      <c r="A1746" t="s">
        <v>58</v>
      </c>
      <c r="B1746" t="s">
        <v>250</v>
      </c>
      <c r="C1746" t="s">
        <v>3282</v>
      </c>
      <c r="D1746" t="s">
        <v>87</v>
      </c>
      <c r="E1746" t="s">
        <v>88</v>
      </c>
      <c r="F1746" t="s">
        <v>59</v>
      </c>
      <c r="G1746" t="s">
        <v>1500</v>
      </c>
      <c r="H1746" t="s">
        <v>36</v>
      </c>
      <c r="I1746" t="s">
        <v>37</v>
      </c>
      <c r="J1746" t="s">
        <v>356</v>
      </c>
      <c r="K1746" t="s">
        <v>357</v>
      </c>
      <c r="L1746" t="s">
        <v>124</v>
      </c>
      <c r="M1746" t="s">
        <v>38</v>
      </c>
      <c r="N1746" t="s">
        <v>39</v>
      </c>
      <c r="O1746" s="23">
        <v>338</v>
      </c>
      <c r="P1746" s="9">
        <v>7.92</v>
      </c>
      <c r="Q1746" t="s">
        <v>40</v>
      </c>
      <c r="R1746">
        <v>48837</v>
      </c>
      <c r="S1746" s="9">
        <v>42.65</v>
      </c>
      <c r="T1746" s="26">
        <v>4.391</v>
      </c>
      <c r="U1746" s="8">
        <v>187.27</v>
      </c>
      <c r="V1746" t="s">
        <v>3283</v>
      </c>
      <c r="W1746" t="s">
        <v>2007</v>
      </c>
      <c r="X1746" t="s">
        <v>42</v>
      </c>
      <c r="Y1746" t="s">
        <v>1740</v>
      </c>
      <c r="AA1746" s="1">
        <f t="shared" si="168"/>
        <v>45959</v>
      </c>
      <c r="AB1746" s="2">
        <f t="shared" si="169"/>
        <v>10</v>
      </c>
      <c r="AC1746" s="2">
        <f t="shared" si="170"/>
        <v>2025</v>
      </c>
      <c r="AD1746" s="2" t="str">
        <f>IFERROR(VLOOKUP(A1746,'Aux Área'!$A$4:$B$123,2,0),"-")</f>
        <v>CONSERVA</v>
      </c>
    </row>
    <row r="1747" spans="1:30" x14ac:dyDescent="0.3">
      <c r="A1747" t="s">
        <v>2271</v>
      </c>
      <c r="B1747" t="s">
        <v>2272</v>
      </c>
      <c r="C1747" t="s">
        <v>3284</v>
      </c>
      <c r="D1747" t="s">
        <v>3285</v>
      </c>
      <c r="E1747" t="s">
        <v>3286</v>
      </c>
      <c r="F1747" t="s">
        <v>2274</v>
      </c>
      <c r="G1747" t="s">
        <v>1135</v>
      </c>
      <c r="H1747" t="s">
        <v>2275</v>
      </c>
      <c r="I1747" t="s">
        <v>1497</v>
      </c>
      <c r="J1747" t="s">
        <v>231</v>
      </c>
      <c r="K1747" t="s">
        <v>232</v>
      </c>
      <c r="L1747" t="s">
        <v>217</v>
      </c>
      <c r="M1747" t="s">
        <v>38</v>
      </c>
      <c r="N1747" t="s">
        <v>39</v>
      </c>
      <c r="O1747" s="23">
        <v>442</v>
      </c>
      <c r="P1747" s="9">
        <v>9</v>
      </c>
      <c r="Q1747" t="s">
        <v>40</v>
      </c>
      <c r="R1747">
        <v>2040</v>
      </c>
      <c r="S1747" s="9">
        <v>49.09</v>
      </c>
      <c r="T1747" s="26">
        <v>4.25</v>
      </c>
      <c r="U1747" s="8">
        <v>208.64</v>
      </c>
      <c r="V1747" t="s">
        <v>3287</v>
      </c>
      <c r="W1747" t="s">
        <v>2276</v>
      </c>
      <c r="X1747" t="s">
        <v>42</v>
      </c>
      <c r="Y1747" t="s">
        <v>2277</v>
      </c>
      <c r="AA1747" s="1">
        <f t="shared" si="168"/>
        <v>45959</v>
      </c>
      <c r="AB1747" s="2">
        <f t="shared" si="169"/>
        <v>10</v>
      </c>
      <c r="AC1747" s="2">
        <f t="shared" si="170"/>
        <v>2025</v>
      </c>
      <c r="AD1747" s="2" t="str">
        <f>IFERROR(VLOOKUP(A1747,'Aux Área'!$A$4:$B$123,2,0),"-")</f>
        <v>INSPEÇÃO</v>
      </c>
    </row>
    <row r="1748" spans="1:30" x14ac:dyDescent="0.3">
      <c r="A1748" t="s">
        <v>662</v>
      </c>
      <c r="B1748" t="s">
        <v>183</v>
      </c>
      <c r="C1748" t="s">
        <v>3288</v>
      </c>
      <c r="D1748" t="s">
        <v>1568</v>
      </c>
      <c r="E1748" t="s">
        <v>1569</v>
      </c>
      <c r="F1748" t="s">
        <v>653</v>
      </c>
      <c r="G1748" t="s">
        <v>1495</v>
      </c>
      <c r="H1748" t="s">
        <v>1571</v>
      </c>
      <c r="I1748" t="s">
        <v>1497</v>
      </c>
      <c r="J1748" t="s">
        <v>1100</v>
      </c>
      <c r="K1748" t="s">
        <v>1101</v>
      </c>
      <c r="L1748" t="s">
        <v>181</v>
      </c>
      <c r="M1748" t="s">
        <v>38</v>
      </c>
      <c r="N1748" t="s">
        <v>668</v>
      </c>
      <c r="O1748" s="23">
        <v>0</v>
      </c>
      <c r="P1748" s="9">
        <v>0</v>
      </c>
      <c r="Q1748" t="s">
        <v>40</v>
      </c>
      <c r="R1748">
        <v>0</v>
      </c>
      <c r="S1748" s="9">
        <v>96.55</v>
      </c>
      <c r="T1748" s="26">
        <v>5.59</v>
      </c>
      <c r="U1748" s="8">
        <v>539.71</v>
      </c>
      <c r="V1748" t="s">
        <v>3289</v>
      </c>
      <c r="W1748" t="s">
        <v>652</v>
      </c>
      <c r="X1748" t="s">
        <v>42</v>
      </c>
      <c r="Y1748" t="s">
        <v>653</v>
      </c>
      <c r="AA1748" s="1">
        <f t="shared" si="168"/>
        <v>45959</v>
      </c>
      <c r="AB1748" s="2">
        <f t="shared" si="169"/>
        <v>10</v>
      </c>
      <c r="AC1748" s="2">
        <f t="shared" si="170"/>
        <v>2025</v>
      </c>
      <c r="AD1748" s="2" t="str">
        <f>IFERROR(VLOOKUP(A1748,'Aux Área'!$A$4:$B$123,2,0),"-")</f>
        <v>SÃO PEDRO</v>
      </c>
    </row>
    <row r="1749" spans="1:30" x14ac:dyDescent="0.3">
      <c r="A1749" t="s">
        <v>60</v>
      </c>
      <c r="B1749" t="s">
        <v>614</v>
      </c>
      <c r="C1749" t="s">
        <v>3290</v>
      </c>
      <c r="D1749" t="s">
        <v>1206</v>
      </c>
      <c r="E1749" t="s">
        <v>1207</v>
      </c>
      <c r="F1749" t="s">
        <v>61</v>
      </c>
      <c r="G1749" t="s">
        <v>1500</v>
      </c>
      <c r="H1749" t="s">
        <v>36</v>
      </c>
      <c r="I1749" t="s">
        <v>37</v>
      </c>
      <c r="J1749" t="s">
        <v>275</v>
      </c>
      <c r="K1749" t="s">
        <v>276</v>
      </c>
      <c r="L1749" t="s">
        <v>124</v>
      </c>
      <c r="M1749" t="s">
        <v>38</v>
      </c>
      <c r="N1749" t="s">
        <v>39</v>
      </c>
      <c r="O1749" s="23">
        <v>239</v>
      </c>
      <c r="P1749" s="9">
        <v>10.4</v>
      </c>
      <c r="Q1749" t="s">
        <v>40</v>
      </c>
      <c r="R1749">
        <v>16658</v>
      </c>
      <c r="S1749" s="9">
        <v>22.98</v>
      </c>
      <c r="T1749" s="26">
        <v>4.29</v>
      </c>
      <c r="U1749" s="8">
        <v>98.58</v>
      </c>
      <c r="V1749" t="s">
        <v>3291</v>
      </c>
      <c r="W1749" t="s">
        <v>2007</v>
      </c>
      <c r="X1749" t="s">
        <v>42</v>
      </c>
      <c r="Y1749" t="s">
        <v>1740</v>
      </c>
      <c r="AA1749" s="1">
        <f t="shared" si="168"/>
        <v>45959</v>
      </c>
      <c r="AB1749" s="2">
        <f t="shared" si="169"/>
        <v>10</v>
      </c>
      <c r="AC1749" s="2">
        <f t="shared" si="170"/>
        <v>2025</v>
      </c>
      <c r="AD1749" s="2" t="str">
        <f>IFERROR(VLOOKUP(A1749,'Aux Área'!$A$4:$B$123,2,0),"-")</f>
        <v>QSMS</v>
      </c>
    </row>
    <row r="1750" spans="1:30" x14ac:dyDescent="0.3">
      <c r="A1750" t="s">
        <v>64</v>
      </c>
      <c r="B1750" t="s">
        <v>332</v>
      </c>
      <c r="C1750" t="s">
        <v>3292</v>
      </c>
      <c r="D1750" t="s">
        <v>127</v>
      </c>
      <c r="E1750" t="s">
        <v>128</v>
      </c>
      <c r="F1750" t="s">
        <v>65</v>
      </c>
      <c r="G1750" t="s">
        <v>1500</v>
      </c>
      <c r="H1750" t="s">
        <v>36</v>
      </c>
      <c r="I1750" t="s">
        <v>37</v>
      </c>
      <c r="J1750" t="s">
        <v>179</v>
      </c>
      <c r="K1750" t="s">
        <v>180</v>
      </c>
      <c r="L1750" t="s">
        <v>181</v>
      </c>
      <c r="M1750" t="s">
        <v>38</v>
      </c>
      <c r="N1750" t="s">
        <v>39</v>
      </c>
      <c r="O1750" s="23">
        <v>360</v>
      </c>
      <c r="P1750" s="9">
        <v>9.56</v>
      </c>
      <c r="Q1750" t="s">
        <v>40</v>
      </c>
      <c r="R1750">
        <v>25509</v>
      </c>
      <c r="S1750" s="9">
        <v>37.67</v>
      </c>
      <c r="T1750" s="26">
        <v>4.7809999999999997</v>
      </c>
      <c r="U1750" s="8">
        <v>180.09</v>
      </c>
      <c r="V1750" t="s">
        <v>955</v>
      </c>
      <c r="W1750" t="s">
        <v>2007</v>
      </c>
      <c r="X1750" t="s">
        <v>42</v>
      </c>
      <c r="Y1750" t="s">
        <v>1740</v>
      </c>
      <c r="AA1750" s="1">
        <f t="shared" si="168"/>
        <v>45959</v>
      </c>
      <c r="AB1750" s="2">
        <f t="shared" si="169"/>
        <v>10</v>
      </c>
      <c r="AC1750" s="2">
        <f t="shared" si="170"/>
        <v>2025</v>
      </c>
      <c r="AD1750" s="2" t="str">
        <f>IFERROR(VLOOKUP(A1750,'Aux Área'!$A$4:$B$123,2,0),"-")</f>
        <v>ENGENHARIA</v>
      </c>
    </row>
    <row r="1751" spans="1:30" x14ac:dyDescent="0.3">
      <c r="A1751" t="s">
        <v>44</v>
      </c>
      <c r="B1751" t="s">
        <v>478</v>
      </c>
      <c r="C1751" t="s">
        <v>3293</v>
      </c>
      <c r="D1751" t="s">
        <v>1647</v>
      </c>
      <c r="E1751" t="s">
        <v>1648</v>
      </c>
      <c r="F1751" t="s">
        <v>45</v>
      </c>
      <c r="G1751" t="s">
        <v>1500</v>
      </c>
      <c r="H1751" t="s">
        <v>36</v>
      </c>
      <c r="I1751" t="s">
        <v>37</v>
      </c>
      <c r="J1751" t="s">
        <v>237</v>
      </c>
      <c r="K1751" t="s">
        <v>238</v>
      </c>
      <c r="L1751" t="s">
        <v>110</v>
      </c>
      <c r="M1751" t="s">
        <v>38</v>
      </c>
      <c r="N1751" t="s">
        <v>39</v>
      </c>
      <c r="O1751" s="23">
        <v>324</v>
      </c>
      <c r="P1751" s="9">
        <v>9.5500000000000007</v>
      </c>
      <c r="Q1751" t="s">
        <v>40</v>
      </c>
      <c r="R1751">
        <v>13582</v>
      </c>
      <c r="S1751" s="9">
        <v>33.93</v>
      </c>
      <c r="T1751" s="26">
        <v>4.1900000000000004</v>
      </c>
      <c r="U1751" s="8">
        <v>142.16999999999999</v>
      </c>
      <c r="V1751" t="s">
        <v>41</v>
      </c>
      <c r="W1751" t="s">
        <v>2007</v>
      </c>
      <c r="X1751" t="s">
        <v>42</v>
      </c>
      <c r="Y1751" t="s">
        <v>1740</v>
      </c>
      <c r="AA1751" s="1">
        <f t="shared" si="168"/>
        <v>45959</v>
      </c>
      <c r="AB1751" s="2">
        <f t="shared" si="169"/>
        <v>10</v>
      </c>
      <c r="AC1751" s="2">
        <f t="shared" si="170"/>
        <v>2025</v>
      </c>
      <c r="AD1751" s="2" t="str">
        <f>IFERROR(VLOOKUP(A1751,'Aux Área'!$A$4:$B$123,2,0),"-")</f>
        <v>OPERAÇÃO</v>
      </c>
    </row>
    <row r="1752" spans="1:30" x14ac:dyDescent="0.3">
      <c r="A1752" t="s">
        <v>2282</v>
      </c>
      <c r="B1752" t="s">
        <v>2283</v>
      </c>
      <c r="C1752" t="s">
        <v>3294</v>
      </c>
      <c r="D1752" t="s">
        <v>3295</v>
      </c>
      <c r="E1752" t="s">
        <v>3296</v>
      </c>
      <c r="F1752" t="s">
        <v>2285</v>
      </c>
      <c r="G1752" t="s">
        <v>1135</v>
      </c>
      <c r="H1752" t="s">
        <v>2275</v>
      </c>
      <c r="I1752" t="s">
        <v>1497</v>
      </c>
      <c r="J1752" t="s">
        <v>165</v>
      </c>
      <c r="K1752" t="s">
        <v>166</v>
      </c>
      <c r="L1752" t="s">
        <v>167</v>
      </c>
      <c r="M1752" t="s">
        <v>38</v>
      </c>
      <c r="N1752" t="s">
        <v>39</v>
      </c>
      <c r="O1752" s="23">
        <v>363</v>
      </c>
      <c r="P1752" s="9">
        <v>8.35</v>
      </c>
      <c r="Q1752" t="s">
        <v>40</v>
      </c>
      <c r="R1752">
        <v>2537</v>
      </c>
      <c r="S1752" s="9">
        <v>43.49</v>
      </c>
      <c r="T1752" s="26">
        <v>4.4610000000000003</v>
      </c>
      <c r="U1752" s="8">
        <v>194</v>
      </c>
      <c r="V1752" t="s">
        <v>112</v>
      </c>
      <c r="W1752" t="s">
        <v>2276</v>
      </c>
      <c r="X1752" t="s">
        <v>42</v>
      </c>
      <c r="Y1752" t="s">
        <v>2277</v>
      </c>
      <c r="AA1752" s="1">
        <f t="shared" si="168"/>
        <v>45959</v>
      </c>
      <c r="AB1752" s="2">
        <f t="shared" si="169"/>
        <v>10</v>
      </c>
      <c r="AC1752" s="2">
        <f t="shared" si="170"/>
        <v>2025</v>
      </c>
      <c r="AD1752" s="2" t="str">
        <f>IFERROR(VLOOKUP(A1752,'Aux Área'!$A$4:$B$123,2,0),"-")</f>
        <v>INSPEÇÃO</v>
      </c>
    </row>
    <row r="1753" spans="1:30" x14ac:dyDescent="0.3">
      <c r="A1753" t="s">
        <v>2314</v>
      </c>
      <c r="B1753" t="s">
        <v>2315</v>
      </c>
      <c r="C1753" t="s">
        <v>3297</v>
      </c>
      <c r="D1753" t="s">
        <v>3276</v>
      </c>
      <c r="E1753" t="s">
        <v>3277</v>
      </c>
      <c r="F1753" t="s">
        <v>2317</v>
      </c>
      <c r="G1753" t="s">
        <v>1300</v>
      </c>
      <c r="H1753" t="s">
        <v>1301</v>
      </c>
      <c r="I1753" t="s">
        <v>839</v>
      </c>
      <c r="J1753" t="s">
        <v>231</v>
      </c>
      <c r="K1753" t="s">
        <v>232</v>
      </c>
      <c r="L1753" t="s">
        <v>217</v>
      </c>
      <c r="M1753" t="s">
        <v>38</v>
      </c>
      <c r="N1753" t="s">
        <v>39</v>
      </c>
      <c r="O1753" s="23">
        <v>166</v>
      </c>
      <c r="P1753" s="9">
        <v>11.9</v>
      </c>
      <c r="Q1753" t="s">
        <v>40</v>
      </c>
      <c r="R1753">
        <v>4567</v>
      </c>
      <c r="S1753" s="9">
        <v>13.95</v>
      </c>
      <c r="T1753" s="26">
        <v>4.2510000000000003</v>
      </c>
      <c r="U1753" s="8">
        <v>59.3</v>
      </c>
      <c r="V1753" t="s">
        <v>3298</v>
      </c>
      <c r="W1753" t="s">
        <v>2276</v>
      </c>
      <c r="X1753" t="s">
        <v>42</v>
      </c>
      <c r="Y1753" t="s">
        <v>2277</v>
      </c>
      <c r="AA1753" s="1">
        <f t="shared" si="168"/>
        <v>45959</v>
      </c>
      <c r="AB1753" s="2">
        <f t="shared" si="169"/>
        <v>10</v>
      </c>
      <c r="AC1753" s="2">
        <f t="shared" si="170"/>
        <v>2025</v>
      </c>
      <c r="AD1753" s="2" t="str">
        <f>IFERROR(VLOOKUP(A1753,'Aux Área'!$A$4:$B$123,2,0),"-")</f>
        <v>INSPEÇÃO</v>
      </c>
    </row>
    <row r="1754" spans="1:30" x14ac:dyDescent="0.3">
      <c r="A1754" t="s">
        <v>2306</v>
      </c>
      <c r="B1754" t="s">
        <v>2307</v>
      </c>
      <c r="C1754" t="s">
        <v>3299</v>
      </c>
      <c r="D1754" t="s">
        <v>3265</v>
      </c>
      <c r="E1754" t="s">
        <v>3266</v>
      </c>
      <c r="F1754" t="s">
        <v>2309</v>
      </c>
      <c r="G1754" t="s">
        <v>1135</v>
      </c>
      <c r="H1754" t="s">
        <v>2275</v>
      </c>
      <c r="I1754" t="s">
        <v>1497</v>
      </c>
      <c r="J1754" t="s">
        <v>89</v>
      </c>
      <c r="K1754" t="s">
        <v>90</v>
      </c>
      <c r="L1754" t="s">
        <v>91</v>
      </c>
      <c r="M1754" t="s">
        <v>38</v>
      </c>
      <c r="N1754" t="s">
        <v>39</v>
      </c>
      <c r="O1754" s="23">
        <v>138</v>
      </c>
      <c r="P1754" s="9">
        <v>7.27</v>
      </c>
      <c r="Q1754" t="s">
        <v>40</v>
      </c>
      <c r="R1754">
        <v>1877</v>
      </c>
      <c r="S1754" s="9">
        <v>18.989999999999998</v>
      </c>
      <c r="T1754" s="26">
        <v>4.29</v>
      </c>
      <c r="U1754" s="8">
        <v>81.47</v>
      </c>
      <c r="V1754" t="s">
        <v>3300</v>
      </c>
      <c r="W1754" t="s">
        <v>2276</v>
      </c>
      <c r="X1754" t="s">
        <v>42</v>
      </c>
      <c r="Y1754" t="s">
        <v>2277</v>
      </c>
      <c r="AA1754" s="1">
        <f t="shared" si="168"/>
        <v>45959</v>
      </c>
      <c r="AB1754" s="2">
        <f t="shared" si="169"/>
        <v>10</v>
      </c>
      <c r="AC1754" s="2">
        <f t="shared" si="170"/>
        <v>2025</v>
      </c>
      <c r="AD1754" s="2" t="str">
        <f>IFERROR(VLOOKUP(A1754,'Aux Área'!$A$4:$B$123,2,0),"-")</f>
        <v>INSPEÇÃO</v>
      </c>
    </row>
    <row r="1755" spans="1:30" x14ac:dyDescent="0.3">
      <c r="A1755" t="s">
        <v>46</v>
      </c>
      <c r="B1755" t="s">
        <v>458</v>
      </c>
      <c r="C1755" t="s">
        <v>3301</v>
      </c>
      <c r="D1755" t="s">
        <v>729</v>
      </c>
      <c r="E1755" t="s">
        <v>730</v>
      </c>
      <c r="F1755" t="s">
        <v>5185</v>
      </c>
      <c r="G1755" t="s">
        <v>1503</v>
      </c>
      <c r="H1755" t="s">
        <v>36</v>
      </c>
      <c r="I1755" t="s">
        <v>37</v>
      </c>
      <c r="J1755" t="s">
        <v>147</v>
      </c>
      <c r="K1755" t="s">
        <v>148</v>
      </c>
      <c r="L1755" t="s">
        <v>84</v>
      </c>
      <c r="M1755" t="s">
        <v>38</v>
      </c>
      <c r="N1755" t="s">
        <v>111</v>
      </c>
      <c r="O1755" s="23">
        <v>308</v>
      </c>
      <c r="P1755" s="9">
        <v>7.7</v>
      </c>
      <c r="Q1755" t="s">
        <v>40</v>
      </c>
      <c r="R1755">
        <v>22319</v>
      </c>
      <c r="S1755" s="9">
        <v>40</v>
      </c>
      <c r="T1755" s="26">
        <v>5.24</v>
      </c>
      <c r="U1755" s="8">
        <v>209.6</v>
      </c>
      <c r="V1755" t="s">
        <v>112</v>
      </c>
      <c r="W1755" t="s">
        <v>2007</v>
      </c>
      <c r="X1755" t="s">
        <v>42</v>
      </c>
      <c r="Y1755" t="s">
        <v>1740</v>
      </c>
      <c r="AA1755" s="1">
        <f t="shared" si="168"/>
        <v>45959</v>
      </c>
      <c r="AB1755" s="2">
        <f t="shared" si="169"/>
        <v>10</v>
      </c>
      <c r="AC1755" s="2">
        <f t="shared" si="170"/>
        <v>2025</v>
      </c>
      <c r="AD1755" s="2" t="str">
        <f>IFERROR(VLOOKUP(A1755,'Aux Área'!$A$4:$B$123,2,0),"-")</f>
        <v>FACILITIES</v>
      </c>
    </row>
    <row r="1756" spans="1:30" x14ac:dyDescent="0.3">
      <c r="A1756" t="s">
        <v>2181</v>
      </c>
      <c r="B1756" t="s">
        <v>2182</v>
      </c>
      <c r="C1756" t="s">
        <v>3302</v>
      </c>
      <c r="D1756" t="s">
        <v>3303</v>
      </c>
      <c r="E1756" t="s">
        <v>3304</v>
      </c>
      <c r="F1756" t="s">
        <v>2184</v>
      </c>
      <c r="G1756" t="s">
        <v>1135</v>
      </c>
      <c r="H1756" t="s">
        <v>2185</v>
      </c>
      <c r="I1756" t="s">
        <v>2186</v>
      </c>
      <c r="J1756" t="s">
        <v>1122</v>
      </c>
      <c r="K1756" t="s">
        <v>1123</v>
      </c>
      <c r="L1756" t="s">
        <v>110</v>
      </c>
      <c r="M1756" t="s">
        <v>38</v>
      </c>
      <c r="N1756" t="s">
        <v>668</v>
      </c>
      <c r="O1756" s="23">
        <v>697</v>
      </c>
      <c r="P1756" s="9">
        <v>13.75</v>
      </c>
      <c r="Q1756" t="s">
        <v>40</v>
      </c>
      <c r="R1756">
        <v>2905</v>
      </c>
      <c r="S1756" s="9">
        <v>50.68</v>
      </c>
      <c r="T1756" s="26">
        <v>5.89</v>
      </c>
      <c r="U1756" s="8">
        <v>298.5</v>
      </c>
      <c r="V1756" t="s">
        <v>112</v>
      </c>
      <c r="W1756" t="s">
        <v>2007</v>
      </c>
      <c r="X1756" t="s">
        <v>42</v>
      </c>
      <c r="Y1756" t="s">
        <v>2188</v>
      </c>
      <c r="AA1756" s="1">
        <f t="shared" ref="AA1756:AA1786" si="171">DATEVALUE(C1756)</f>
        <v>45959</v>
      </c>
      <c r="AB1756" s="2">
        <f t="shared" ref="AB1756:AB1786" si="172">MONTH(AA1756)</f>
        <v>10</v>
      </c>
      <c r="AC1756" s="2">
        <f t="shared" ref="AC1756:AC1786" si="173">YEAR(AA1756)</f>
        <v>2025</v>
      </c>
      <c r="AD1756" s="2" t="str">
        <f>IFERROR(VLOOKUP(A1756,'Aux Área'!$A$4:$B$123,2,0),"-")</f>
        <v>INSPEÇÃO</v>
      </c>
    </row>
    <row r="1757" spans="1:30" x14ac:dyDescent="0.3">
      <c r="A1757" t="s">
        <v>2643</v>
      </c>
      <c r="B1757" t="s">
        <v>2644</v>
      </c>
      <c r="C1757" t="s">
        <v>3305</v>
      </c>
      <c r="D1757" t="s">
        <v>3197</v>
      </c>
      <c r="E1757" t="s">
        <v>3198</v>
      </c>
      <c r="F1757" t="s">
        <v>2646</v>
      </c>
      <c r="G1757" t="s">
        <v>1300</v>
      </c>
      <c r="H1757" t="s">
        <v>1301</v>
      </c>
      <c r="I1757" t="s">
        <v>839</v>
      </c>
      <c r="J1757" t="s">
        <v>122</v>
      </c>
      <c r="K1757" t="s">
        <v>123</v>
      </c>
      <c r="L1757" t="s">
        <v>124</v>
      </c>
      <c r="M1757" t="s">
        <v>38</v>
      </c>
      <c r="N1757" t="s">
        <v>39</v>
      </c>
      <c r="O1757" s="23">
        <v>281</v>
      </c>
      <c r="P1757" s="9">
        <v>7.47</v>
      </c>
      <c r="Q1757" t="s">
        <v>40</v>
      </c>
      <c r="R1757">
        <v>1912</v>
      </c>
      <c r="S1757" s="9">
        <v>37.619999999999997</v>
      </c>
      <c r="T1757" s="26">
        <v>4.3899999999999997</v>
      </c>
      <c r="U1757" s="8">
        <v>165.15</v>
      </c>
      <c r="V1757" t="s">
        <v>112</v>
      </c>
      <c r="W1757" t="s">
        <v>2276</v>
      </c>
      <c r="X1757" t="s">
        <v>42</v>
      </c>
      <c r="Y1757" t="s">
        <v>2277</v>
      </c>
      <c r="AA1757" s="1">
        <f t="shared" si="171"/>
        <v>45959</v>
      </c>
      <c r="AB1757" s="2">
        <f t="shared" si="172"/>
        <v>10</v>
      </c>
      <c r="AC1757" s="2">
        <f t="shared" si="173"/>
        <v>2025</v>
      </c>
      <c r="AD1757" s="2" t="str">
        <f>IFERROR(VLOOKUP(A1757,'Aux Área'!$A$4:$B$123,2,0),"-")</f>
        <v>INSPEÇÃO</v>
      </c>
    </row>
    <row r="1758" spans="1:30" x14ac:dyDescent="0.3">
      <c r="A1758" t="s">
        <v>2260</v>
      </c>
      <c r="B1758" t="s">
        <v>113</v>
      </c>
      <c r="C1758" t="s">
        <v>3306</v>
      </c>
      <c r="D1758" t="s">
        <v>3050</v>
      </c>
      <c r="E1758" t="s">
        <v>3051</v>
      </c>
      <c r="F1758" t="s">
        <v>2262</v>
      </c>
      <c r="G1758" t="s">
        <v>35</v>
      </c>
      <c r="H1758" t="s">
        <v>2263</v>
      </c>
      <c r="I1758" t="s">
        <v>2186</v>
      </c>
      <c r="J1758" t="s">
        <v>139</v>
      </c>
      <c r="K1758" t="s">
        <v>140</v>
      </c>
      <c r="L1758" t="s">
        <v>141</v>
      </c>
      <c r="M1758" t="s">
        <v>38</v>
      </c>
      <c r="N1758" t="s">
        <v>668</v>
      </c>
      <c r="O1758" s="23">
        <v>738</v>
      </c>
      <c r="P1758" s="9">
        <v>14.82</v>
      </c>
      <c r="Q1758" t="s">
        <v>40</v>
      </c>
      <c r="R1758">
        <v>3264</v>
      </c>
      <c r="S1758" s="9">
        <v>49.8</v>
      </c>
      <c r="T1758" s="26">
        <v>5.59</v>
      </c>
      <c r="U1758" s="8">
        <v>278.38</v>
      </c>
      <c r="V1758" t="s">
        <v>3307</v>
      </c>
      <c r="W1758" t="s">
        <v>2007</v>
      </c>
      <c r="X1758" t="s">
        <v>42</v>
      </c>
      <c r="Y1758" t="s">
        <v>1740</v>
      </c>
      <c r="AA1758" s="1">
        <f t="shared" si="171"/>
        <v>45959</v>
      </c>
      <c r="AB1758" s="2">
        <f t="shared" si="172"/>
        <v>10</v>
      </c>
      <c r="AC1758" s="2">
        <f t="shared" si="173"/>
        <v>2025</v>
      </c>
      <c r="AD1758" s="2" t="str">
        <f>IFERROR(VLOOKUP(A1758,'Aux Área'!$A$4:$B$123,2,0),"-")</f>
        <v>INSPEÇÃO</v>
      </c>
    </row>
    <row r="1759" spans="1:30" x14ac:dyDescent="0.3">
      <c r="A1759" t="s">
        <v>2189</v>
      </c>
      <c r="B1759" t="s">
        <v>2190</v>
      </c>
      <c r="C1759" t="s">
        <v>3308</v>
      </c>
      <c r="D1759" t="s">
        <v>3098</v>
      </c>
      <c r="E1759" t="s">
        <v>3099</v>
      </c>
      <c r="F1759" t="s">
        <v>2192</v>
      </c>
      <c r="G1759" t="s">
        <v>1135</v>
      </c>
      <c r="H1759" t="s">
        <v>2185</v>
      </c>
      <c r="I1759" t="s">
        <v>2186</v>
      </c>
      <c r="J1759" t="s">
        <v>169</v>
      </c>
      <c r="K1759" t="s">
        <v>170</v>
      </c>
      <c r="L1759" t="s">
        <v>124</v>
      </c>
      <c r="M1759" t="s">
        <v>38</v>
      </c>
      <c r="N1759" t="s">
        <v>668</v>
      </c>
      <c r="O1759" s="23">
        <v>610</v>
      </c>
      <c r="P1759" s="9">
        <v>13.4</v>
      </c>
      <c r="Q1759" t="s">
        <v>40</v>
      </c>
      <c r="R1759">
        <v>4461</v>
      </c>
      <c r="S1759" s="9">
        <v>45.52</v>
      </c>
      <c r="T1759" s="26">
        <v>5.94</v>
      </c>
      <c r="U1759" s="8">
        <v>270.39</v>
      </c>
      <c r="V1759" t="s">
        <v>41</v>
      </c>
      <c r="W1759" t="s">
        <v>2007</v>
      </c>
      <c r="X1759" t="s">
        <v>42</v>
      </c>
      <c r="Y1759" t="s">
        <v>2188</v>
      </c>
      <c r="AA1759" s="1">
        <f t="shared" si="171"/>
        <v>45959</v>
      </c>
      <c r="AB1759" s="2">
        <f t="shared" si="172"/>
        <v>10</v>
      </c>
      <c r="AC1759" s="2">
        <f t="shared" si="173"/>
        <v>2025</v>
      </c>
      <c r="AD1759" s="2" t="str">
        <f>IFERROR(VLOOKUP(A1759,'Aux Área'!$A$4:$B$123,2,0),"-")</f>
        <v>INSPEÇÃO</v>
      </c>
    </row>
    <row r="1760" spans="1:30" x14ac:dyDescent="0.3">
      <c r="A1760" t="s">
        <v>2278</v>
      </c>
      <c r="B1760" t="s">
        <v>2279</v>
      </c>
      <c r="C1760" t="s">
        <v>3309</v>
      </c>
      <c r="D1760" t="s">
        <v>3310</v>
      </c>
      <c r="E1760" t="s">
        <v>3311</v>
      </c>
      <c r="F1760" t="s">
        <v>2281</v>
      </c>
      <c r="G1760" t="s">
        <v>1135</v>
      </c>
      <c r="H1760" t="s">
        <v>2275</v>
      </c>
      <c r="I1760" t="s">
        <v>1497</v>
      </c>
      <c r="J1760" t="s">
        <v>169</v>
      </c>
      <c r="K1760" t="s">
        <v>170</v>
      </c>
      <c r="L1760" t="s">
        <v>124</v>
      </c>
      <c r="M1760" t="s">
        <v>38</v>
      </c>
      <c r="N1760" t="s">
        <v>39</v>
      </c>
      <c r="O1760" s="23">
        <v>403</v>
      </c>
      <c r="P1760" s="9">
        <v>9.3000000000000007</v>
      </c>
      <c r="Q1760" t="s">
        <v>40</v>
      </c>
      <c r="R1760">
        <v>2852</v>
      </c>
      <c r="S1760" s="9">
        <v>43.35</v>
      </c>
      <c r="T1760" s="26">
        <v>4.1900000000000004</v>
      </c>
      <c r="U1760" s="8">
        <v>181.64</v>
      </c>
      <c r="V1760" t="s">
        <v>41</v>
      </c>
      <c r="W1760" t="s">
        <v>2276</v>
      </c>
      <c r="X1760" t="s">
        <v>42</v>
      </c>
      <c r="Y1760" t="s">
        <v>2277</v>
      </c>
      <c r="AA1760" s="1">
        <f t="shared" si="171"/>
        <v>45959</v>
      </c>
      <c r="AB1760" s="2">
        <f t="shared" si="172"/>
        <v>10</v>
      </c>
      <c r="AC1760" s="2">
        <f t="shared" si="173"/>
        <v>2025</v>
      </c>
      <c r="AD1760" s="2" t="str">
        <f>IFERROR(VLOOKUP(A1760,'Aux Área'!$A$4:$B$123,2,0),"-")</f>
        <v>INSPEÇÃO</v>
      </c>
    </row>
    <row r="1761" spans="1:30" x14ac:dyDescent="0.3">
      <c r="A1761" t="s">
        <v>70</v>
      </c>
      <c r="B1761" t="s">
        <v>272</v>
      </c>
      <c r="C1761" t="s">
        <v>3312</v>
      </c>
      <c r="D1761" t="s">
        <v>145</v>
      </c>
      <c r="E1761" t="s">
        <v>146</v>
      </c>
      <c r="F1761" t="s">
        <v>71</v>
      </c>
      <c r="G1761" t="s">
        <v>1503</v>
      </c>
      <c r="H1761" t="s">
        <v>36</v>
      </c>
      <c r="I1761" t="s">
        <v>37</v>
      </c>
      <c r="J1761" t="s">
        <v>1532</v>
      </c>
      <c r="K1761" t="s">
        <v>1533</v>
      </c>
      <c r="L1761" t="s">
        <v>746</v>
      </c>
      <c r="M1761" t="s">
        <v>747</v>
      </c>
      <c r="N1761" t="s">
        <v>39</v>
      </c>
      <c r="O1761" s="23">
        <v>178</v>
      </c>
      <c r="P1761" s="9">
        <v>8.1300000000000008</v>
      </c>
      <c r="Q1761" t="s">
        <v>40</v>
      </c>
      <c r="R1761">
        <v>9504</v>
      </c>
      <c r="S1761" s="9">
        <v>21.89</v>
      </c>
      <c r="T1761" s="26">
        <v>4.78</v>
      </c>
      <c r="U1761" s="8">
        <v>104.63</v>
      </c>
      <c r="V1761" t="s">
        <v>41</v>
      </c>
      <c r="W1761" t="s">
        <v>2007</v>
      </c>
      <c r="X1761" t="s">
        <v>42</v>
      </c>
      <c r="Y1761" t="s">
        <v>1740</v>
      </c>
      <c r="AA1761" s="1">
        <f t="shared" si="171"/>
        <v>45959</v>
      </c>
      <c r="AB1761" s="2">
        <f t="shared" si="172"/>
        <v>10</v>
      </c>
      <c r="AC1761" s="2">
        <f t="shared" si="173"/>
        <v>2025</v>
      </c>
      <c r="AD1761" s="2" t="str">
        <f>IFERROR(VLOOKUP(A1761,'Aux Área'!$A$4:$B$123,2,0),"-")</f>
        <v>QSMS</v>
      </c>
    </row>
    <row r="1762" spans="1:30" x14ac:dyDescent="0.3">
      <c r="A1762" t="s">
        <v>2655</v>
      </c>
      <c r="B1762" t="s">
        <v>2656</v>
      </c>
      <c r="C1762" t="s">
        <v>3313</v>
      </c>
      <c r="D1762" t="s">
        <v>1619</v>
      </c>
      <c r="E1762" t="s">
        <v>1620</v>
      </c>
      <c r="F1762" t="s">
        <v>5979</v>
      </c>
      <c r="G1762" t="s">
        <v>1635</v>
      </c>
      <c r="H1762" t="s">
        <v>2635</v>
      </c>
      <c r="I1762" t="s">
        <v>37</v>
      </c>
      <c r="J1762" t="s">
        <v>370</v>
      </c>
      <c r="K1762" t="s">
        <v>371</v>
      </c>
      <c r="L1762" t="s">
        <v>124</v>
      </c>
      <c r="M1762" t="s">
        <v>38</v>
      </c>
      <c r="N1762" t="s">
        <v>39</v>
      </c>
      <c r="O1762" s="23">
        <v>349</v>
      </c>
      <c r="P1762" s="9">
        <v>9.9499999999999993</v>
      </c>
      <c r="Q1762" t="s">
        <v>40</v>
      </c>
      <c r="R1762">
        <v>2960</v>
      </c>
      <c r="S1762" s="9">
        <v>35.08</v>
      </c>
      <c r="T1762" s="26">
        <v>4.49</v>
      </c>
      <c r="U1762" s="8">
        <v>157.51</v>
      </c>
      <c r="V1762" t="s">
        <v>3314</v>
      </c>
      <c r="W1762" t="s">
        <v>2276</v>
      </c>
      <c r="X1762" t="s">
        <v>42</v>
      </c>
      <c r="Y1762" t="s">
        <v>1740</v>
      </c>
      <c r="AA1762" s="1">
        <f t="shared" si="171"/>
        <v>45959</v>
      </c>
      <c r="AB1762" s="2">
        <f t="shared" si="172"/>
        <v>10</v>
      </c>
      <c r="AC1762" s="2">
        <f t="shared" si="173"/>
        <v>2025</v>
      </c>
      <c r="AD1762" s="2" t="str">
        <f>IFERROR(VLOOKUP(A1762,'Aux Área'!$A$4:$B$123,2,0),"-")</f>
        <v>TI</v>
      </c>
    </row>
    <row r="1763" spans="1:30" x14ac:dyDescent="0.3">
      <c r="A1763" t="s">
        <v>2638</v>
      </c>
      <c r="B1763" t="s">
        <v>2639</v>
      </c>
      <c r="C1763" t="s">
        <v>3315</v>
      </c>
      <c r="D1763" t="s">
        <v>3193</v>
      </c>
      <c r="E1763" t="s">
        <v>3194</v>
      </c>
      <c r="F1763" t="s">
        <v>2641</v>
      </c>
      <c r="G1763" t="s">
        <v>1135</v>
      </c>
      <c r="H1763" t="s">
        <v>2275</v>
      </c>
      <c r="I1763" t="s">
        <v>1497</v>
      </c>
      <c r="J1763" t="s">
        <v>275</v>
      </c>
      <c r="K1763" t="s">
        <v>276</v>
      </c>
      <c r="L1763" t="s">
        <v>124</v>
      </c>
      <c r="M1763" t="s">
        <v>38</v>
      </c>
      <c r="N1763" t="s">
        <v>39</v>
      </c>
      <c r="O1763" s="23">
        <v>319</v>
      </c>
      <c r="P1763" s="9">
        <v>7.98</v>
      </c>
      <c r="Q1763" t="s">
        <v>40</v>
      </c>
      <c r="R1763">
        <v>1794</v>
      </c>
      <c r="S1763" s="9">
        <v>39.96</v>
      </c>
      <c r="T1763" s="26">
        <v>4.29</v>
      </c>
      <c r="U1763" s="8">
        <v>171.43</v>
      </c>
      <c r="V1763" t="s">
        <v>3316</v>
      </c>
      <c r="W1763" t="s">
        <v>2276</v>
      </c>
      <c r="X1763" t="s">
        <v>42</v>
      </c>
      <c r="Y1763" t="s">
        <v>2277</v>
      </c>
      <c r="AA1763" s="1">
        <f t="shared" si="171"/>
        <v>45960</v>
      </c>
      <c r="AB1763" s="2">
        <f t="shared" si="172"/>
        <v>10</v>
      </c>
      <c r="AC1763" s="2">
        <f t="shared" si="173"/>
        <v>2025</v>
      </c>
      <c r="AD1763" s="2" t="str">
        <f>IFERROR(VLOOKUP(A1763,'Aux Área'!$A$4:$B$123,2,0),"-")</f>
        <v>INSPEÇÃO</v>
      </c>
    </row>
    <row r="1764" spans="1:30" x14ac:dyDescent="0.3">
      <c r="A1764" t="s">
        <v>3092</v>
      </c>
      <c r="B1764" t="s">
        <v>3093</v>
      </c>
      <c r="C1764" t="s">
        <v>3317</v>
      </c>
      <c r="D1764" t="s">
        <v>2160</v>
      </c>
      <c r="E1764" t="s">
        <v>2161</v>
      </c>
      <c r="F1764" t="s">
        <v>3594</v>
      </c>
      <c r="G1764" t="s">
        <v>1135</v>
      </c>
      <c r="H1764" t="s">
        <v>2275</v>
      </c>
      <c r="I1764" t="s">
        <v>1497</v>
      </c>
      <c r="J1764" t="s">
        <v>237</v>
      </c>
      <c r="K1764" t="s">
        <v>238</v>
      </c>
      <c r="L1764" t="s">
        <v>110</v>
      </c>
      <c r="M1764" t="s">
        <v>38</v>
      </c>
      <c r="N1764" t="s">
        <v>39</v>
      </c>
      <c r="O1764" s="23">
        <v>231</v>
      </c>
      <c r="P1764" s="9">
        <v>8.07</v>
      </c>
      <c r="Q1764" t="s">
        <v>40</v>
      </c>
      <c r="R1764">
        <v>680</v>
      </c>
      <c r="S1764" s="9">
        <v>28.61</v>
      </c>
      <c r="T1764" s="26">
        <v>4.1900000000000004</v>
      </c>
      <c r="U1764" s="8">
        <v>119.88</v>
      </c>
      <c r="V1764" t="s">
        <v>41</v>
      </c>
      <c r="W1764" t="s">
        <v>2276</v>
      </c>
      <c r="X1764" t="s">
        <v>42</v>
      </c>
      <c r="Y1764" t="s">
        <v>2277</v>
      </c>
      <c r="AA1764" s="1">
        <f t="shared" si="171"/>
        <v>45960</v>
      </c>
      <c r="AB1764" s="2">
        <f t="shared" si="172"/>
        <v>10</v>
      </c>
      <c r="AC1764" s="2">
        <f t="shared" si="173"/>
        <v>2025</v>
      </c>
      <c r="AD1764" s="2" t="str">
        <f>IFERROR(VLOOKUP(A1764,'Aux Área'!$A$4:$B$123,2,0),"-")</f>
        <v>INSPEÇÃO</v>
      </c>
    </row>
    <row r="1765" spans="1:30" x14ac:dyDescent="0.3">
      <c r="A1765" t="s">
        <v>2306</v>
      </c>
      <c r="B1765" t="s">
        <v>2307</v>
      </c>
      <c r="C1765" t="s">
        <v>3318</v>
      </c>
      <c r="D1765" t="s">
        <v>3319</v>
      </c>
      <c r="E1765" t="s">
        <v>3320</v>
      </c>
      <c r="F1765" t="s">
        <v>2309</v>
      </c>
      <c r="G1765" t="s">
        <v>1135</v>
      </c>
      <c r="H1765" t="s">
        <v>2275</v>
      </c>
      <c r="I1765" t="s">
        <v>1497</v>
      </c>
      <c r="J1765" t="s">
        <v>89</v>
      </c>
      <c r="K1765" t="s">
        <v>90</v>
      </c>
      <c r="L1765" t="s">
        <v>91</v>
      </c>
      <c r="M1765" t="s">
        <v>38</v>
      </c>
      <c r="N1765" t="s">
        <v>39</v>
      </c>
      <c r="O1765" s="23">
        <v>422</v>
      </c>
      <c r="P1765" s="9">
        <v>11.56</v>
      </c>
      <c r="Q1765" t="s">
        <v>40</v>
      </c>
      <c r="R1765">
        <v>2299</v>
      </c>
      <c r="S1765" s="9">
        <v>36.49</v>
      </c>
      <c r="T1765" s="26">
        <v>4.29</v>
      </c>
      <c r="U1765" s="8">
        <v>156.54</v>
      </c>
      <c r="V1765" t="s">
        <v>3321</v>
      </c>
      <c r="W1765" t="s">
        <v>2276</v>
      </c>
      <c r="X1765" t="s">
        <v>42</v>
      </c>
      <c r="Y1765" t="s">
        <v>2277</v>
      </c>
      <c r="AA1765" s="1">
        <f t="shared" si="171"/>
        <v>45960</v>
      </c>
      <c r="AB1765" s="2">
        <f t="shared" si="172"/>
        <v>10</v>
      </c>
      <c r="AC1765" s="2">
        <f t="shared" si="173"/>
        <v>2025</v>
      </c>
      <c r="AD1765" s="2" t="str">
        <f>IFERROR(VLOOKUP(A1765,'Aux Área'!$A$4:$B$123,2,0),"-")</f>
        <v>INSPEÇÃO</v>
      </c>
    </row>
    <row r="1766" spans="1:30" x14ac:dyDescent="0.3">
      <c r="A1766" t="s">
        <v>54</v>
      </c>
      <c r="B1766" t="s">
        <v>319</v>
      </c>
      <c r="C1766" t="s">
        <v>3322</v>
      </c>
      <c r="D1766" t="s">
        <v>1480</v>
      </c>
      <c r="E1766" t="s">
        <v>1481</v>
      </c>
      <c r="F1766" t="s">
        <v>55</v>
      </c>
      <c r="G1766" t="s">
        <v>1500</v>
      </c>
      <c r="H1766" t="s">
        <v>36</v>
      </c>
      <c r="I1766" t="s">
        <v>37</v>
      </c>
      <c r="J1766" t="s">
        <v>1511</v>
      </c>
      <c r="K1766" t="s">
        <v>1512</v>
      </c>
      <c r="L1766" t="s">
        <v>1513</v>
      </c>
      <c r="M1766" t="s">
        <v>1514</v>
      </c>
      <c r="N1766" t="s">
        <v>39</v>
      </c>
      <c r="O1766" s="23">
        <v>218</v>
      </c>
      <c r="P1766" s="9">
        <v>11.08</v>
      </c>
      <c r="Q1766" t="s">
        <v>40</v>
      </c>
      <c r="R1766">
        <v>23429</v>
      </c>
      <c r="S1766" s="9">
        <v>19.68</v>
      </c>
      <c r="T1766" s="26">
        <v>3.99</v>
      </c>
      <c r="U1766" s="8">
        <v>78.52</v>
      </c>
      <c r="V1766" t="s">
        <v>3323</v>
      </c>
      <c r="W1766" t="s">
        <v>2007</v>
      </c>
      <c r="X1766" t="s">
        <v>42</v>
      </c>
      <c r="Y1766" t="s">
        <v>1740</v>
      </c>
      <c r="AA1766" s="1">
        <f t="shared" si="171"/>
        <v>45960</v>
      </c>
      <c r="AB1766" s="2">
        <f t="shared" si="172"/>
        <v>10</v>
      </c>
      <c r="AC1766" s="2">
        <f t="shared" si="173"/>
        <v>2025</v>
      </c>
      <c r="AD1766" s="2" t="str">
        <f>IFERROR(VLOOKUP(A1766,'Aux Área'!$A$4:$B$123,2,0),"-")</f>
        <v>ENGENHARIA</v>
      </c>
    </row>
    <row r="1767" spans="1:30" x14ac:dyDescent="0.3">
      <c r="A1767" t="s">
        <v>2271</v>
      </c>
      <c r="B1767" t="s">
        <v>2272</v>
      </c>
      <c r="C1767" t="s">
        <v>3324</v>
      </c>
      <c r="D1767" t="s">
        <v>3325</v>
      </c>
      <c r="E1767" t="s">
        <v>3326</v>
      </c>
      <c r="F1767" t="s">
        <v>2274</v>
      </c>
      <c r="G1767" t="s">
        <v>1135</v>
      </c>
      <c r="H1767" t="s">
        <v>2275</v>
      </c>
      <c r="I1767" t="s">
        <v>1497</v>
      </c>
      <c r="J1767" t="s">
        <v>188</v>
      </c>
      <c r="K1767" t="s">
        <v>189</v>
      </c>
      <c r="L1767" t="s">
        <v>190</v>
      </c>
      <c r="M1767" t="s">
        <v>38</v>
      </c>
      <c r="N1767" t="s">
        <v>39</v>
      </c>
      <c r="O1767" s="23">
        <v>276</v>
      </c>
      <c r="P1767" s="9">
        <v>6.71</v>
      </c>
      <c r="Q1767" t="s">
        <v>40</v>
      </c>
      <c r="R1767">
        <v>2316</v>
      </c>
      <c r="S1767" s="9">
        <v>41.12</v>
      </c>
      <c r="T1767" s="26">
        <v>4.3899999999999997</v>
      </c>
      <c r="U1767" s="8">
        <v>180.52</v>
      </c>
      <c r="V1767" t="s">
        <v>41</v>
      </c>
      <c r="W1767" t="s">
        <v>2276</v>
      </c>
      <c r="X1767" t="s">
        <v>42</v>
      </c>
      <c r="Y1767" t="s">
        <v>2277</v>
      </c>
      <c r="AA1767" s="1">
        <f t="shared" si="171"/>
        <v>45960</v>
      </c>
      <c r="AB1767" s="2">
        <f t="shared" si="172"/>
        <v>10</v>
      </c>
      <c r="AC1767" s="2">
        <f t="shared" si="173"/>
        <v>2025</v>
      </c>
      <c r="AD1767" s="2" t="str">
        <f>IFERROR(VLOOKUP(A1767,'Aux Área'!$A$4:$B$123,2,0),"-")</f>
        <v>INSPEÇÃO</v>
      </c>
    </row>
    <row r="1768" spans="1:30" x14ac:dyDescent="0.3">
      <c r="A1768" t="s">
        <v>50</v>
      </c>
      <c r="B1768" t="s">
        <v>324</v>
      </c>
      <c r="C1768" t="s">
        <v>3327</v>
      </c>
      <c r="D1768" t="s">
        <v>326</v>
      </c>
      <c r="E1768" t="s">
        <v>327</v>
      </c>
      <c r="F1768" t="s">
        <v>51</v>
      </c>
      <c r="G1768" t="s">
        <v>1500</v>
      </c>
      <c r="H1768" t="s">
        <v>36</v>
      </c>
      <c r="I1768" t="s">
        <v>37</v>
      </c>
      <c r="J1768" t="s">
        <v>2817</v>
      </c>
      <c r="K1768" t="s">
        <v>2818</v>
      </c>
      <c r="L1768" t="s">
        <v>84</v>
      </c>
      <c r="M1768" t="s">
        <v>38</v>
      </c>
      <c r="N1768" t="s">
        <v>39</v>
      </c>
      <c r="O1768" s="23">
        <v>307</v>
      </c>
      <c r="P1768" s="9">
        <v>7.44</v>
      </c>
      <c r="Q1768" t="s">
        <v>40</v>
      </c>
      <c r="R1768">
        <v>12763</v>
      </c>
      <c r="S1768" s="9">
        <v>41.26</v>
      </c>
      <c r="T1768" s="26">
        <v>4.8710000000000004</v>
      </c>
      <c r="U1768" s="8">
        <v>200.96</v>
      </c>
      <c r="V1768" t="s">
        <v>3328</v>
      </c>
      <c r="W1768" t="s">
        <v>2007</v>
      </c>
      <c r="X1768" t="s">
        <v>42</v>
      </c>
      <c r="Y1768" t="s">
        <v>1740</v>
      </c>
      <c r="AA1768" s="1">
        <f t="shared" si="171"/>
        <v>45960</v>
      </c>
      <c r="AB1768" s="2">
        <f t="shared" si="172"/>
        <v>10</v>
      </c>
      <c r="AC1768" s="2">
        <f t="shared" si="173"/>
        <v>2025</v>
      </c>
      <c r="AD1768" s="2" t="str">
        <f>IFERROR(VLOOKUP(A1768,'Aux Área'!$A$4:$B$123,2,0),"-")</f>
        <v>TI</v>
      </c>
    </row>
    <row r="1769" spans="1:30" x14ac:dyDescent="0.3">
      <c r="A1769" t="s">
        <v>30</v>
      </c>
      <c r="B1769" t="s">
        <v>453</v>
      </c>
      <c r="C1769" t="s">
        <v>3329</v>
      </c>
      <c r="D1769" t="s">
        <v>224</v>
      </c>
      <c r="E1769" t="s">
        <v>225</v>
      </c>
      <c r="F1769" t="s">
        <v>34</v>
      </c>
      <c r="G1769" t="s">
        <v>1500</v>
      </c>
      <c r="H1769" t="s">
        <v>36</v>
      </c>
      <c r="I1769" t="s">
        <v>37</v>
      </c>
      <c r="J1769" t="s">
        <v>147</v>
      </c>
      <c r="K1769" t="s">
        <v>148</v>
      </c>
      <c r="L1769" t="s">
        <v>84</v>
      </c>
      <c r="M1769" t="s">
        <v>38</v>
      </c>
      <c r="N1769" t="s">
        <v>39</v>
      </c>
      <c r="O1769" s="23">
        <v>417</v>
      </c>
      <c r="P1769" s="9">
        <v>10.65</v>
      </c>
      <c r="Q1769" t="s">
        <v>40</v>
      </c>
      <c r="R1769">
        <v>11447</v>
      </c>
      <c r="S1769" s="9">
        <v>39.14</v>
      </c>
      <c r="T1769" s="26">
        <v>5.24</v>
      </c>
      <c r="U1769" s="8">
        <v>205.09</v>
      </c>
      <c r="V1769" t="s">
        <v>112</v>
      </c>
      <c r="W1769" t="s">
        <v>2007</v>
      </c>
      <c r="X1769" t="s">
        <v>42</v>
      </c>
      <c r="Y1769" t="s">
        <v>1740</v>
      </c>
      <c r="AA1769" s="1">
        <f t="shared" si="171"/>
        <v>45960</v>
      </c>
      <c r="AB1769" s="2">
        <f t="shared" si="172"/>
        <v>10</v>
      </c>
      <c r="AC1769" s="2">
        <f t="shared" si="173"/>
        <v>2025</v>
      </c>
      <c r="AD1769" s="2" t="str">
        <f>IFERROR(VLOOKUP(A1769,'Aux Área'!$A$4:$B$123,2,0),"-")</f>
        <v>OPERAÇÃO</v>
      </c>
    </row>
    <row r="1770" spans="1:30" x14ac:dyDescent="0.3">
      <c r="A1770" t="s">
        <v>2282</v>
      </c>
      <c r="B1770" t="s">
        <v>2283</v>
      </c>
      <c r="C1770" t="s">
        <v>3330</v>
      </c>
      <c r="D1770" t="s">
        <v>3238</v>
      </c>
      <c r="E1770" t="s">
        <v>3239</v>
      </c>
      <c r="F1770" t="s">
        <v>2285</v>
      </c>
      <c r="G1770" t="s">
        <v>1135</v>
      </c>
      <c r="H1770" t="s">
        <v>2275</v>
      </c>
      <c r="I1770" t="s">
        <v>1497</v>
      </c>
      <c r="J1770" t="s">
        <v>165</v>
      </c>
      <c r="K1770" t="s">
        <v>166</v>
      </c>
      <c r="L1770" t="s">
        <v>167</v>
      </c>
      <c r="M1770" t="s">
        <v>38</v>
      </c>
      <c r="N1770" t="s">
        <v>39</v>
      </c>
      <c r="O1770" s="23">
        <v>421</v>
      </c>
      <c r="P1770" s="9">
        <v>10.74</v>
      </c>
      <c r="Q1770" t="s">
        <v>40</v>
      </c>
      <c r="R1770">
        <v>2958</v>
      </c>
      <c r="S1770" s="9">
        <v>39.19</v>
      </c>
      <c r="T1770" s="26">
        <v>4.4610000000000003</v>
      </c>
      <c r="U1770" s="8">
        <v>174.82</v>
      </c>
      <c r="V1770" t="s">
        <v>41</v>
      </c>
      <c r="W1770" t="s">
        <v>2276</v>
      </c>
      <c r="X1770" t="s">
        <v>42</v>
      </c>
      <c r="Y1770" t="s">
        <v>2277</v>
      </c>
      <c r="AA1770" s="1">
        <f t="shared" si="171"/>
        <v>45960</v>
      </c>
      <c r="AB1770" s="2">
        <f t="shared" si="172"/>
        <v>10</v>
      </c>
      <c r="AC1770" s="2">
        <f t="shared" si="173"/>
        <v>2025</v>
      </c>
      <c r="AD1770" s="2" t="str">
        <f>IFERROR(VLOOKUP(A1770,'Aux Área'!$A$4:$B$123,2,0),"-")</f>
        <v>INSPEÇÃO</v>
      </c>
    </row>
    <row r="1771" spans="1:30" x14ac:dyDescent="0.3">
      <c r="A1771" t="s">
        <v>2314</v>
      </c>
      <c r="B1771" t="s">
        <v>2315</v>
      </c>
      <c r="C1771" t="s">
        <v>3331</v>
      </c>
      <c r="D1771" t="s">
        <v>3276</v>
      </c>
      <c r="E1771" t="s">
        <v>3277</v>
      </c>
      <c r="F1771" t="s">
        <v>2317</v>
      </c>
      <c r="G1771" t="s">
        <v>1300</v>
      </c>
      <c r="H1771" t="s">
        <v>1301</v>
      </c>
      <c r="I1771" t="s">
        <v>839</v>
      </c>
      <c r="J1771" t="s">
        <v>231</v>
      </c>
      <c r="K1771" t="s">
        <v>232</v>
      </c>
      <c r="L1771" t="s">
        <v>217</v>
      </c>
      <c r="M1771" t="s">
        <v>38</v>
      </c>
      <c r="N1771" t="s">
        <v>39</v>
      </c>
      <c r="O1771" s="23">
        <v>494</v>
      </c>
      <c r="P1771" s="9">
        <v>10.88</v>
      </c>
      <c r="Q1771" t="s">
        <v>40</v>
      </c>
      <c r="R1771">
        <v>5061</v>
      </c>
      <c r="S1771" s="9">
        <v>45.41</v>
      </c>
      <c r="T1771" s="26">
        <v>4.25</v>
      </c>
      <c r="U1771" s="8">
        <v>193</v>
      </c>
      <c r="V1771" t="s">
        <v>3332</v>
      </c>
      <c r="W1771" t="s">
        <v>2276</v>
      </c>
      <c r="X1771" t="s">
        <v>42</v>
      </c>
      <c r="Y1771" t="s">
        <v>2277</v>
      </c>
      <c r="AA1771" s="1">
        <f t="shared" si="171"/>
        <v>45960</v>
      </c>
      <c r="AB1771" s="2">
        <f t="shared" si="172"/>
        <v>10</v>
      </c>
      <c r="AC1771" s="2">
        <f t="shared" si="173"/>
        <v>2025</v>
      </c>
      <c r="AD1771" s="2" t="str">
        <f>IFERROR(VLOOKUP(A1771,'Aux Área'!$A$4:$B$123,2,0),"-")</f>
        <v>INSPEÇÃO</v>
      </c>
    </row>
    <row r="1772" spans="1:30" x14ac:dyDescent="0.3">
      <c r="A1772" t="s">
        <v>2278</v>
      </c>
      <c r="B1772" t="s">
        <v>2279</v>
      </c>
      <c r="C1772" t="s">
        <v>3333</v>
      </c>
      <c r="D1772" t="s">
        <v>3243</v>
      </c>
      <c r="E1772" t="s">
        <v>3244</v>
      </c>
      <c r="F1772" t="s">
        <v>2281</v>
      </c>
      <c r="G1772" t="s">
        <v>1135</v>
      </c>
      <c r="H1772" t="s">
        <v>2275</v>
      </c>
      <c r="I1772" t="s">
        <v>1497</v>
      </c>
      <c r="J1772" t="s">
        <v>165</v>
      </c>
      <c r="K1772" t="s">
        <v>166</v>
      </c>
      <c r="L1772" t="s">
        <v>167</v>
      </c>
      <c r="M1772" t="s">
        <v>38</v>
      </c>
      <c r="N1772" t="s">
        <v>39</v>
      </c>
      <c r="O1772" s="23">
        <v>492</v>
      </c>
      <c r="P1772" s="9">
        <v>11.03</v>
      </c>
      <c r="Q1772" t="s">
        <v>40</v>
      </c>
      <c r="R1772">
        <v>3344</v>
      </c>
      <c r="S1772" s="9">
        <v>44.62</v>
      </c>
      <c r="T1772" s="26">
        <v>4.46</v>
      </c>
      <c r="U1772" s="8">
        <v>199.01</v>
      </c>
      <c r="V1772" t="s">
        <v>112</v>
      </c>
      <c r="W1772" t="s">
        <v>2276</v>
      </c>
      <c r="X1772" t="s">
        <v>42</v>
      </c>
      <c r="Y1772" t="s">
        <v>2277</v>
      </c>
      <c r="AA1772" s="1">
        <f t="shared" si="171"/>
        <v>45960</v>
      </c>
      <c r="AB1772" s="2">
        <f t="shared" si="172"/>
        <v>10</v>
      </c>
      <c r="AC1772" s="2">
        <f t="shared" si="173"/>
        <v>2025</v>
      </c>
      <c r="AD1772" s="2" t="str">
        <f>IFERROR(VLOOKUP(A1772,'Aux Área'!$A$4:$B$123,2,0),"-")</f>
        <v>INSPEÇÃO</v>
      </c>
    </row>
    <row r="1773" spans="1:30" x14ac:dyDescent="0.3">
      <c r="A1773" t="s">
        <v>2643</v>
      </c>
      <c r="B1773" t="s">
        <v>2644</v>
      </c>
      <c r="C1773" t="s">
        <v>3334</v>
      </c>
      <c r="D1773" t="s">
        <v>3246</v>
      </c>
      <c r="E1773" t="s">
        <v>3247</v>
      </c>
      <c r="F1773" t="s">
        <v>2646</v>
      </c>
      <c r="G1773" t="s">
        <v>1300</v>
      </c>
      <c r="H1773" t="s">
        <v>1301</v>
      </c>
      <c r="I1773" t="s">
        <v>839</v>
      </c>
      <c r="J1773" t="s">
        <v>122</v>
      </c>
      <c r="K1773" t="s">
        <v>123</v>
      </c>
      <c r="L1773" t="s">
        <v>124</v>
      </c>
      <c r="M1773" t="s">
        <v>38</v>
      </c>
      <c r="N1773" t="s">
        <v>39</v>
      </c>
      <c r="O1773" s="23">
        <v>393</v>
      </c>
      <c r="P1773" s="9">
        <v>10.99</v>
      </c>
      <c r="Q1773" t="s">
        <v>40</v>
      </c>
      <c r="R1773">
        <v>2305</v>
      </c>
      <c r="S1773" s="9">
        <v>35.770000000000003</v>
      </c>
      <c r="T1773" s="26">
        <v>4.391</v>
      </c>
      <c r="U1773" s="8">
        <v>157.06</v>
      </c>
      <c r="V1773" t="s">
        <v>112</v>
      </c>
      <c r="W1773" t="s">
        <v>2276</v>
      </c>
      <c r="X1773" t="s">
        <v>42</v>
      </c>
      <c r="Y1773" t="s">
        <v>2277</v>
      </c>
      <c r="AA1773" s="1">
        <f t="shared" si="171"/>
        <v>45960</v>
      </c>
      <c r="AB1773" s="2">
        <f t="shared" si="172"/>
        <v>10</v>
      </c>
      <c r="AC1773" s="2">
        <f t="shared" si="173"/>
        <v>2025</v>
      </c>
      <c r="AD1773" s="2" t="str">
        <f>IFERROR(VLOOKUP(A1773,'Aux Área'!$A$4:$B$123,2,0),"-")</f>
        <v>INSPEÇÃO</v>
      </c>
    </row>
    <row r="1774" spans="1:30" x14ac:dyDescent="0.3">
      <c r="A1774" t="s">
        <v>72</v>
      </c>
      <c r="B1774" t="s">
        <v>243</v>
      </c>
      <c r="C1774" t="s">
        <v>3335</v>
      </c>
      <c r="D1774" t="s">
        <v>132</v>
      </c>
      <c r="E1774" t="s">
        <v>133</v>
      </c>
      <c r="F1774" t="s">
        <v>73</v>
      </c>
      <c r="G1774" t="s">
        <v>1503</v>
      </c>
      <c r="H1774" t="s">
        <v>36</v>
      </c>
      <c r="I1774" t="s">
        <v>37</v>
      </c>
      <c r="J1774" t="s">
        <v>3336</v>
      </c>
      <c r="K1774" t="s">
        <v>1123</v>
      </c>
      <c r="L1774" t="s">
        <v>84</v>
      </c>
      <c r="M1774" t="s">
        <v>38</v>
      </c>
      <c r="N1774" t="s">
        <v>39</v>
      </c>
      <c r="O1774" s="23">
        <v>363</v>
      </c>
      <c r="P1774" s="9">
        <v>10.38</v>
      </c>
      <c r="Q1774" t="s">
        <v>40</v>
      </c>
      <c r="R1774">
        <v>18078</v>
      </c>
      <c r="S1774" s="9">
        <v>34.97</v>
      </c>
      <c r="T1774" s="26">
        <v>5.09</v>
      </c>
      <c r="U1774" s="8">
        <v>178</v>
      </c>
      <c r="V1774" t="s">
        <v>3337</v>
      </c>
      <c r="W1774" t="s">
        <v>2007</v>
      </c>
      <c r="X1774" t="s">
        <v>42</v>
      </c>
      <c r="Y1774" t="s">
        <v>1740</v>
      </c>
      <c r="AA1774" s="1">
        <f t="shared" si="171"/>
        <v>45960</v>
      </c>
      <c r="AB1774" s="2">
        <f t="shared" si="172"/>
        <v>10</v>
      </c>
      <c r="AC1774" s="2">
        <f t="shared" si="173"/>
        <v>2025</v>
      </c>
      <c r="AD1774" s="2" t="str">
        <f>IFERROR(VLOOKUP(A1774,'Aux Área'!$A$4:$B$123,2,0),"-")</f>
        <v>CONSERVA</v>
      </c>
    </row>
    <row r="1775" spans="1:30" x14ac:dyDescent="0.3">
      <c r="A1775" t="s">
        <v>2691</v>
      </c>
      <c r="B1775" t="s">
        <v>2692</v>
      </c>
      <c r="C1775" t="s">
        <v>3338</v>
      </c>
      <c r="D1775" t="s">
        <v>2142</v>
      </c>
      <c r="E1775" t="s">
        <v>2143</v>
      </c>
      <c r="F1775" t="s">
        <v>3712</v>
      </c>
      <c r="G1775" t="s">
        <v>1635</v>
      </c>
      <c r="H1775" t="s">
        <v>2635</v>
      </c>
      <c r="I1775" t="s">
        <v>37</v>
      </c>
      <c r="J1775" t="s">
        <v>165</v>
      </c>
      <c r="K1775" t="s">
        <v>166</v>
      </c>
      <c r="L1775" t="s">
        <v>167</v>
      </c>
      <c r="M1775" t="s">
        <v>38</v>
      </c>
      <c r="N1775" t="s">
        <v>39</v>
      </c>
      <c r="O1775" s="23">
        <v>230</v>
      </c>
      <c r="P1775" s="9">
        <v>8.92</v>
      </c>
      <c r="Q1775" t="s">
        <v>40</v>
      </c>
      <c r="R1775">
        <v>3183</v>
      </c>
      <c r="S1775" s="9">
        <v>25.78</v>
      </c>
      <c r="T1775" s="26">
        <v>4.4610000000000003</v>
      </c>
      <c r="U1775" s="8">
        <v>115</v>
      </c>
      <c r="V1775" t="s">
        <v>112</v>
      </c>
      <c r="W1775" t="s">
        <v>2007</v>
      </c>
      <c r="X1775" t="s">
        <v>42</v>
      </c>
      <c r="Y1775" t="s">
        <v>1740</v>
      </c>
      <c r="AA1775" s="1">
        <f t="shared" si="171"/>
        <v>45960</v>
      </c>
      <c r="AB1775" s="2">
        <f t="shared" si="172"/>
        <v>10</v>
      </c>
      <c r="AC1775" s="2">
        <f t="shared" si="173"/>
        <v>2025</v>
      </c>
      <c r="AD1775" s="2" t="str">
        <f>IFERROR(VLOOKUP(A1775,'Aux Área'!$A$4:$B$123,2,0),"-")</f>
        <v>TI</v>
      </c>
    </row>
    <row r="1776" spans="1:30" x14ac:dyDescent="0.3">
      <c r="A1776" t="s">
        <v>76</v>
      </c>
      <c r="B1776" t="s">
        <v>380</v>
      </c>
      <c r="C1776" t="s">
        <v>3339</v>
      </c>
      <c r="D1776" t="s">
        <v>382</v>
      </c>
      <c r="E1776" t="s">
        <v>383</v>
      </c>
      <c r="F1776" t="s">
        <v>77</v>
      </c>
      <c r="G1776" t="s">
        <v>1500</v>
      </c>
      <c r="H1776" t="s">
        <v>36</v>
      </c>
      <c r="I1776" t="s">
        <v>37</v>
      </c>
      <c r="J1776" t="s">
        <v>165</v>
      </c>
      <c r="K1776" t="s">
        <v>166</v>
      </c>
      <c r="L1776" t="s">
        <v>167</v>
      </c>
      <c r="M1776" t="s">
        <v>38</v>
      </c>
      <c r="N1776" t="s">
        <v>39</v>
      </c>
      <c r="O1776" s="23">
        <v>107</v>
      </c>
      <c r="P1776" s="9">
        <v>3.64</v>
      </c>
      <c r="Q1776" t="s">
        <v>40</v>
      </c>
      <c r="R1776">
        <v>34559</v>
      </c>
      <c r="S1776" s="9">
        <v>29.37</v>
      </c>
      <c r="T1776" s="26">
        <v>4.4610000000000003</v>
      </c>
      <c r="U1776" s="8">
        <v>131.01</v>
      </c>
      <c r="V1776" t="s">
        <v>112</v>
      </c>
      <c r="W1776" t="s">
        <v>2007</v>
      </c>
      <c r="X1776" t="s">
        <v>42</v>
      </c>
      <c r="Y1776" t="s">
        <v>1740</v>
      </c>
      <c r="AA1776" s="1">
        <f t="shared" si="171"/>
        <v>45960</v>
      </c>
      <c r="AB1776" s="2">
        <f t="shared" si="172"/>
        <v>10</v>
      </c>
      <c r="AC1776" s="2">
        <f t="shared" si="173"/>
        <v>2025</v>
      </c>
      <c r="AD1776" s="2" t="str">
        <f>IFERROR(VLOOKUP(A1776,'Aux Área'!$A$4:$B$123,2,0),"-")</f>
        <v>QSMS</v>
      </c>
    </row>
    <row r="1777" spans="1:30" x14ac:dyDescent="0.3">
      <c r="A1777" t="s">
        <v>2318</v>
      </c>
      <c r="B1777" t="s">
        <v>2733</v>
      </c>
      <c r="C1777" t="s">
        <v>3340</v>
      </c>
      <c r="D1777" t="s">
        <v>958</v>
      </c>
      <c r="E1777" t="s">
        <v>959</v>
      </c>
      <c r="F1777" t="s">
        <v>4203</v>
      </c>
      <c r="G1777" t="s">
        <v>1135</v>
      </c>
      <c r="H1777" t="s">
        <v>2185</v>
      </c>
      <c r="I1777" t="s">
        <v>2186</v>
      </c>
      <c r="J1777" t="s">
        <v>3341</v>
      </c>
      <c r="K1777" t="s">
        <v>3342</v>
      </c>
      <c r="L1777" t="s">
        <v>736</v>
      </c>
      <c r="M1777" t="s">
        <v>38</v>
      </c>
      <c r="N1777" t="s">
        <v>668</v>
      </c>
      <c r="O1777" s="23">
        <v>680</v>
      </c>
      <c r="P1777" s="9">
        <v>9.23</v>
      </c>
      <c r="Q1777" t="s">
        <v>40</v>
      </c>
      <c r="R1777">
        <v>6431</v>
      </c>
      <c r="S1777" s="9">
        <v>73.69</v>
      </c>
      <c r="T1777" s="26">
        <v>5.67</v>
      </c>
      <c r="U1777" s="8">
        <v>417.84</v>
      </c>
      <c r="V1777" t="s">
        <v>112</v>
      </c>
      <c r="W1777" t="s">
        <v>2007</v>
      </c>
      <c r="X1777" t="s">
        <v>42</v>
      </c>
      <c r="Y1777" t="s">
        <v>2188</v>
      </c>
      <c r="AA1777" s="1">
        <f t="shared" si="171"/>
        <v>45960</v>
      </c>
      <c r="AB1777" s="2">
        <f t="shared" si="172"/>
        <v>10</v>
      </c>
      <c r="AC1777" s="2">
        <f t="shared" si="173"/>
        <v>2025</v>
      </c>
      <c r="AD1777" s="2" t="str">
        <f>IFERROR(VLOOKUP(A1777,'Aux Área'!$A$4:$B$123,2,0),"-")</f>
        <v>INSPEÇÃO</v>
      </c>
    </row>
    <row r="1778" spans="1:30" x14ac:dyDescent="0.3">
      <c r="A1778" t="s">
        <v>3092</v>
      </c>
      <c r="B1778" t="s">
        <v>3093</v>
      </c>
      <c r="C1778" t="s">
        <v>3343</v>
      </c>
      <c r="D1778" t="s">
        <v>446</v>
      </c>
      <c r="E1778" t="s">
        <v>447</v>
      </c>
      <c r="F1778" t="s">
        <v>3594</v>
      </c>
      <c r="G1778" t="s">
        <v>1135</v>
      </c>
      <c r="H1778" t="s">
        <v>2275</v>
      </c>
      <c r="I1778" t="s">
        <v>1497</v>
      </c>
      <c r="J1778" t="s">
        <v>275</v>
      </c>
      <c r="K1778" t="s">
        <v>276</v>
      </c>
      <c r="L1778" t="s">
        <v>124</v>
      </c>
      <c r="M1778" t="s">
        <v>38</v>
      </c>
      <c r="N1778" t="s">
        <v>39</v>
      </c>
      <c r="O1778" s="23">
        <v>448</v>
      </c>
      <c r="P1778" s="9">
        <v>9.23</v>
      </c>
      <c r="Q1778" t="s">
        <v>40</v>
      </c>
      <c r="R1778">
        <v>1128</v>
      </c>
      <c r="S1778" s="9">
        <v>48.56</v>
      </c>
      <c r="T1778" s="26">
        <v>4.29</v>
      </c>
      <c r="U1778" s="8">
        <v>208.32</v>
      </c>
      <c r="V1778" t="s">
        <v>3344</v>
      </c>
      <c r="W1778" t="s">
        <v>2276</v>
      </c>
      <c r="X1778" t="s">
        <v>42</v>
      </c>
      <c r="Y1778" t="s">
        <v>2277</v>
      </c>
      <c r="AA1778" s="1">
        <f t="shared" si="171"/>
        <v>45960</v>
      </c>
      <c r="AB1778" s="2">
        <f t="shared" si="172"/>
        <v>10</v>
      </c>
      <c r="AC1778" s="2">
        <f t="shared" si="173"/>
        <v>2025</v>
      </c>
      <c r="AD1778" s="2" t="str">
        <f>IFERROR(VLOOKUP(A1778,'Aux Área'!$A$4:$B$123,2,0),"-")</f>
        <v>INSPEÇÃO</v>
      </c>
    </row>
    <row r="1779" spans="1:30" x14ac:dyDescent="0.3">
      <c r="A1779" t="s">
        <v>2638</v>
      </c>
      <c r="B1779" t="s">
        <v>2639</v>
      </c>
      <c r="C1779" t="s">
        <v>3345</v>
      </c>
      <c r="D1779" t="s">
        <v>3259</v>
      </c>
      <c r="E1779" t="s">
        <v>3260</v>
      </c>
      <c r="F1779" t="s">
        <v>2641</v>
      </c>
      <c r="G1779" t="s">
        <v>1135</v>
      </c>
      <c r="H1779" t="s">
        <v>2275</v>
      </c>
      <c r="I1779" t="s">
        <v>1497</v>
      </c>
      <c r="J1779" t="s">
        <v>275</v>
      </c>
      <c r="K1779" t="s">
        <v>276</v>
      </c>
      <c r="L1779" t="s">
        <v>124</v>
      </c>
      <c r="M1779" t="s">
        <v>38</v>
      </c>
      <c r="N1779" t="s">
        <v>39</v>
      </c>
      <c r="O1779" s="23">
        <v>468</v>
      </c>
      <c r="P1779" s="9">
        <v>10.029999999999999</v>
      </c>
      <c r="Q1779" t="s">
        <v>40</v>
      </c>
      <c r="R1779">
        <v>2262</v>
      </c>
      <c r="S1779" s="9">
        <v>46.64</v>
      </c>
      <c r="T1779" s="26">
        <v>4.29</v>
      </c>
      <c r="U1779" s="8">
        <v>200.09</v>
      </c>
      <c r="V1779" t="s">
        <v>3346</v>
      </c>
      <c r="W1779" t="s">
        <v>2276</v>
      </c>
      <c r="X1779" t="s">
        <v>42</v>
      </c>
      <c r="Y1779" t="s">
        <v>2277</v>
      </c>
      <c r="AA1779" s="1">
        <f t="shared" si="171"/>
        <v>45960</v>
      </c>
      <c r="AB1779" s="2">
        <f t="shared" si="172"/>
        <v>10</v>
      </c>
      <c r="AC1779" s="2">
        <f t="shared" si="173"/>
        <v>2025</v>
      </c>
      <c r="AD1779" s="2" t="str">
        <f>IFERROR(VLOOKUP(A1779,'Aux Área'!$A$4:$B$123,2,0),"-")</f>
        <v>INSPEÇÃO</v>
      </c>
    </row>
    <row r="1780" spans="1:30" x14ac:dyDescent="0.3">
      <c r="A1780" t="s">
        <v>2650</v>
      </c>
      <c r="B1780" t="s">
        <v>2651</v>
      </c>
      <c r="C1780" t="s">
        <v>3347</v>
      </c>
      <c r="D1780" t="s">
        <v>2944</v>
      </c>
      <c r="E1780" t="s">
        <v>2945</v>
      </c>
      <c r="F1780" t="s">
        <v>3605</v>
      </c>
      <c r="G1780" t="s">
        <v>1300</v>
      </c>
      <c r="H1780" t="s">
        <v>2635</v>
      </c>
      <c r="I1780" t="s">
        <v>37</v>
      </c>
      <c r="J1780" t="s">
        <v>409</v>
      </c>
      <c r="K1780" t="s">
        <v>410</v>
      </c>
      <c r="L1780" t="s">
        <v>141</v>
      </c>
      <c r="M1780" t="s">
        <v>38</v>
      </c>
      <c r="N1780" t="s">
        <v>39</v>
      </c>
      <c r="O1780" s="23">
        <v>272</v>
      </c>
      <c r="P1780" s="9">
        <v>6.68</v>
      </c>
      <c r="Q1780" t="s">
        <v>40</v>
      </c>
      <c r="R1780">
        <v>1269</v>
      </c>
      <c r="S1780" s="9">
        <v>40.72</v>
      </c>
      <c r="T1780" s="26">
        <v>4.29</v>
      </c>
      <c r="U1780" s="8">
        <v>174.69</v>
      </c>
      <c r="V1780" t="s">
        <v>3348</v>
      </c>
      <c r="W1780" t="s">
        <v>2276</v>
      </c>
      <c r="X1780" t="s">
        <v>42</v>
      </c>
      <c r="Y1780" t="s">
        <v>1740</v>
      </c>
      <c r="AA1780" s="1">
        <f t="shared" si="171"/>
        <v>45960</v>
      </c>
      <c r="AB1780" s="2">
        <f t="shared" si="172"/>
        <v>10</v>
      </c>
      <c r="AC1780" s="2">
        <f t="shared" si="173"/>
        <v>2025</v>
      </c>
      <c r="AD1780" s="2" t="str">
        <f>IFERROR(VLOOKUP(A1780,'Aux Área'!$A$4:$B$123,2,0),"-")</f>
        <v>TI</v>
      </c>
    </row>
    <row r="1781" spans="1:30" x14ac:dyDescent="0.3">
      <c r="A1781" t="s">
        <v>60</v>
      </c>
      <c r="B1781" t="s">
        <v>614</v>
      </c>
      <c r="C1781" t="s">
        <v>3349</v>
      </c>
      <c r="D1781" t="s">
        <v>1206</v>
      </c>
      <c r="E1781" t="s">
        <v>1207</v>
      </c>
      <c r="F1781" t="s">
        <v>61</v>
      </c>
      <c r="G1781" t="s">
        <v>1500</v>
      </c>
      <c r="H1781" t="s">
        <v>36</v>
      </c>
      <c r="I1781" t="s">
        <v>37</v>
      </c>
      <c r="J1781" t="s">
        <v>623</v>
      </c>
      <c r="K1781" t="s">
        <v>624</v>
      </c>
      <c r="L1781" t="s">
        <v>181</v>
      </c>
      <c r="M1781" t="s">
        <v>38</v>
      </c>
      <c r="N1781" t="s">
        <v>39</v>
      </c>
      <c r="O1781" s="23">
        <v>326</v>
      </c>
      <c r="P1781" s="9">
        <v>8.8800000000000008</v>
      </c>
      <c r="Q1781" t="s">
        <v>40</v>
      </c>
      <c r="R1781">
        <v>16984</v>
      </c>
      <c r="S1781" s="9">
        <v>36.700000000000003</v>
      </c>
      <c r="T1781" s="26">
        <v>4.79</v>
      </c>
      <c r="U1781" s="8">
        <v>175.79</v>
      </c>
      <c r="V1781" t="s">
        <v>41</v>
      </c>
      <c r="W1781" t="s">
        <v>2007</v>
      </c>
      <c r="X1781" t="s">
        <v>42</v>
      </c>
      <c r="Y1781" t="s">
        <v>1740</v>
      </c>
      <c r="AA1781" s="1">
        <f t="shared" si="171"/>
        <v>45960</v>
      </c>
      <c r="AB1781" s="2">
        <f t="shared" si="172"/>
        <v>10</v>
      </c>
      <c r="AC1781" s="2">
        <f t="shared" si="173"/>
        <v>2025</v>
      </c>
      <c r="AD1781" s="2" t="str">
        <f>IFERROR(VLOOKUP(A1781,'Aux Área'!$A$4:$B$123,2,0),"-")</f>
        <v>QSMS</v>
      </c>
    </row>
    <row r="1782" spans="1:30" x14ac:dyDescent="0.3">
      <c r="A1782" t="s">
        <v>2314</v>
      </c>
      <c r="B1782" t="s">
        <v>2315</v>
      </c>
      <c r="C1782" t="s">
        <v>3350</v>
      </c>
      <c r="D1782" t="s">
        <v>3276</v>
      </c>
      <c r="E1782" t="s">
        <v>3277</v>
      </c>
      <c r="F1782" t="s">
        <v>2317</v>
      </c>
      <c r="G1782" t="s">
        <v>1300</v>
      </c>
      <c r="H1782" t="s">
        <v>1301</v>
      </c>
      <c r="I1782" t="s">
        <v>839</v>
      </c>
      <c r="J1782" t="s">
        <v>231</v>
      </c>
      <c r="K1782" t="s">
        <v>232</v>
      </c>
      <c r="L1782" t="s">
        <v>217</v>
      </c>
      <c r="M1782" t="s">
        <v>38</v>
      </c>
      <c r="N1782" t="s">
        <v>39</v>
      </c>
      <c r="O1782" s="23">
        <v>223</v>
      </c>
      <c r="P1782" s="9">
        <v>9.92</v>
      </c>
      <c r="Q1782" t="s">
        <v>40</v>
      </c>
      <c r="R1782">
        <v>5284</v>
      </c>
      <c r="S1782" s="9">
        <v>22.49</v>
      </c>
      <c r="T1782" s="26">
        <v>4.25</v>
      </c>
      <c r="U1782" s="8">
        <v>95.59</v>
      </c>
      <c r="V1782" t="s">
        <v>3351</v>
      </c>
      <c r="W1782" t="s">
        <v>2276</v>
      </c>
      <c r="X1782" t="s">
        <v>42</v>
      </c>
      <c r="Y1782" t="s">
        <v>2277</v>
      </c>
      <c r="AA1782" s="1">
        <f t="shared" si="171"/>
        <v>45960</v>
      </c>
      <c r="AB1782" s="2">
        <f t="shared" si="172"/>
        <v>10</v>
      </c>
      <c r="AC1782" s="2">
        <f t="shared" si="173"/>
        <v>2025</v>
      </c>
      <c r="AD1782" s="2" t="str">
        <f>IFERROR(VLOOKUP(A1782,'Aux Área'!$A$4:$B$123,2,0),"-")</f>
        <v>INSPEÇÃO</v>
      </c>
    </row>
    <row r="1783" spans="1:30" x14ac:dyDescent="0.3">
      <c r="A1783" t="s">
        <v>1702</v>
      </c>
      <c r="B1783" t="s">
        <v>209</v>
      </c>
      <c r="C1783" t="s">
        <v>3352</v>
      </c>
      <c r="D1783" t="s">
        <v>1225</v>
      </c>
      <c r="E1783" t="s">
        <v>1226</v>
      </c>
      <c r="F1783" t="s">
        <v>653</v>
      </c>
      <c r="G1783" t="s">
        <v>1495</v>
      </c>
      <c r="H1783" t="s">
        <v>1704</v>
      </c>
      <c r="I1783" t="s">
        <v>1497</v>
      </c>
      <c r="J1783" t="s">
        <v>241</v>
      </c>
      <c r="K1783" t="s">
        <v>242</v>
      </c>
      <c r="L1783" t="s">
        <v>110</v>
      </c>
      <c r="M1783" t="s">
        <v>38</v>
      </c>
      <c r="N1783" t="s">
        <v>638</v>
      </c>
      <c r="O1783" s="23">
        <v>0</v>
      </c>
      <c r="P1783" s="9">
        <v>0</v>
      </c>
      <c r="Q1783" t="s">
        <v>40</v>
      </c>
      <c r="R1783">
        <v>0</v>
      </c>
      <c r="S1783" s="9">
        <v>238.62</v>
      </c>
      <c r="T1783" s="26">
        <v>5.89</v>
      </c>
      <c r="U1783" s="8">
        <v>1405.5</v>
      </c>
      <c r="V1783" t="s">
        <v>41</v>
      </c>
      <c r="W1783" t="s">
        <v>652</v>
      </c>
      <c r="X1783" t="s">
        <v>42</v>
      </c>
      <c r="Y1783" t="s">
        <v>653</v>
      </c>
      <c r="AA1783" s="1">
        <f t="shared" si="171"/>
        <v>45960</v>
      </c>
      <c r="AB1783" s="2">
        <f t="shared" si="172"/>
        <v>10</v>
      </c>
      <c r="AC1783" s="2">
        <f t="shared" si="173"/>
        <v>2025</v>
      </c>
      <c r="AD1783" s="2" t="str">
        <f>IFERROR(VLOOKUP(A1783,'Aux Área'!$A$4:$B$123,2,0),"-")</f>
        <v>SÃO PEDRO</v>
      </c>
    </row>
    <row r="1784" spans="1:30" x14ac:dyDescent="0.3">
      <c r="A1784" t="s">
        <v>58</v>
      </c>
      <c r="B1784" t="s">
        <v>250</v>
      </c>
      <c r="C1784" t="s">
        <v>3353</v>
      </c>
      <c r="D1784" t="s">
        <v>87</v>
      </c>
      <c r="E1784" t="s">
        <v>88</v>
      </c>
      <c r="F1784" t="s">
        <v>59</v>
      </c>
      <c r="G1784" t="s">
        <v>1500</v>
      </c>
      <c r="H1784" t="s">
        <v>36</v>
      </c>
      <c r="I1784" t="s">
        <v>37</v>
      </c>
      <c r="J1784" t="s">
        <v>1665</v>
      </c>
      <c r="K1784" t="s">
        <v>1666</v>
      </c>
      <c r="L1784" t="s">
        <v>301</v>
      </c>
      <c r="M1784" t="s">
        <v>38</v>
      </c>
      <c r="N1784" t="s">
        <v>39</v>
      </c>
      <c r="O1784" s="23">
        <v>285</v>
      </c>
      <c r="P1784" s="9">
        <v>8.8800000000000008</v>
      </c>
      <c r="Q1784" t="s">
        <v>40</v>
      </c>
      <c r="R1784">
        <v>49122</v>
      </c>
      <c r="S1784" s="9">
        <v>32.11</v>
      </c>
      <c r="T1784" s="26">
        <v>4.1900000000000004</v>
      </c>
      <c r="U1784" s="8">
        <v>134.54</v>
      </c>
      <c r="V1784" t="s">
        <v>3354</v>
      </c>
      <c r="W1784" t="s">
        <v>2007</v>
      </c>
      <c r="X1784" t="s">
        <v>42</v>
      </c>
      <c r="Y1784" t="s">
        <v>1740</v>
      </c>
      <c r="AA1784" s="1">
        <f t="shared" si="171"/>
        <v>45960</v>
      </c>
      <c r="AB1784" s="2">
        <f t="shared" si="172"/>
        <v>10</v>
      </c>
      <c r="AC1784" s="2">
        <f t="shared" si="173"/>
        <v>2025</v>
      </c>
      <c r="AD1784" s="2" t="str">
        <f>IFERROR(VLOOKUP(A1784,'Aux Área'!$A$4:$B$123,2,0),"-")</f>
        <v>CONSERVA</v>
      </c>
    </row>
    <row r="1785" spans="1:30" x14ac:dyDescent="0.3">
      <c r="A1785" t="s">
        <v>48</v>
      </c>
      <c r="B1785" t="s">
        <v>288</v>
      </c>
      <c r="C1785" t="s">
        <v>3355</v>
      </c>
      <c r="D1785" t="s">
        <v>95</v>
      </c>
      <c r="E1785" t="s">
        <v>96</v>
      </c>
      <c r="F1785" t="s">
        <v>49</v>
      </c>
      <c r="G1785" t="s">
        <v>1500</v>
      </c>
      <c r="H1785" t="s">
        <v>36</v>
      </c>
      <c r="I1785" t="s">
        <v>37</v>
      </c>
      <c r="J1785" t="s">
        <v>228</v>
      </c>
      <c r="K1785" t="s">
        <v>229</v>
      </c>
      <c r="L1785" t="s">
        <v>207</v>
      </c>
      <c r="M1785" t="s">
        <v>38</v>
      </c>
      <c r="N1785" t="s">
        <v>39</v>
      </c>
      <c r="O1785" s="23">
        <v>435</v>
      </c>
      <c r="P1785" s="9">
        <v>11.36</v>
      </c>
      <c r="Q1785" t="s">
        <v>40</v>
      </c>
      <c r="R1785">
        <v>15846</v>
      </c>
      <c r="S1785" s="9">
        <v>38.299999999999997</v>
      </c>
      <c r="T1785" s="26">
        <v>4.59</v>
      </c>
      <c r="U1785" s="8">
        <v>175.8</v>
      </c>
      <c r="V1785" t="s">
        <v>41</v>
      </c>
      <c r="W1785" t="s">
        <v>2007</v>
      </c>
      <c r="X1785" t="s">
        <v>42</v>
      </c>
      <c r="Y1785" t="s">
        <v>1740</v>
      </c>
      <c r="AA1785" s="1">
        <f t="shared" si="171"/>
        <v>45960</v>
      </c>
      <c r="AB1785" s="2">
        <f t="shared" si="172"/>
        <v>10</v>
      </c>
      <c r="AC1785" s="2">
        <f t="shared" si="173"/>
        <v>2025</v>
      </c>
      <c r="AD1785" s="2" t="str">
        <f>IFERROR(VLOOKUP(A1785,'Aux Área'!$A$4:$B$123,2,0),"-")</f>
        <v>ENGENHARIA</v>
      </c>
    </row>
    <row r="1786" spans="1:30" x14ac:dyDescent="0.3">
      <c r="A1786" t="s">
        <v>2347</v>
      </c>
      <c r="B1786" t="s">
        <v>2348</v>
      </c>
      <c r="C1786" t="s">
        <v>3356</v>
      </c>
      <c r="D1786" t="s">
        <v>1297</v>
      </c>
      <c r="E1786" t="s">
        <v>2221</v>
      </c>
      <c r="F1786" t="s">
        <v>2350</v>
      </c>
      <c r="G1786" t="s">
        <v>659</v>
      </c>
      <c r="H1786" t="s">
        <v>1996</v>
      </c>
      <c r="I1786" t="s">
        <v>1997</v>
      </c>
      <c r="J1786" t="s">
        <v>492</v>
      </c>
      <c r="K1786" t="s">
        <v>493</v>
      </c>
      <c r="L1786" t="s">
        <v>110</v>
      </c>
      <c r="M1786" t="s">
        <v>38</v>
      </c>
      <c r="N1786" t="s">
        <v>668</v>
      </c>
      <c r="O1786" s="23">
        <v>316</v>
      </c>
      <c r="P1786" s="9">
        <v>4.42</v>
      </c>
      <c r="Q1786" t="s">
        <v>40</v>
      </c>
      <c r="R1786">
        <v>3622</v>
      </c>
      <c r="S1786" s="9">
        <v>71.459999999999994</v>
      </c>
      <c r="T1786" s="26">
        <v>5.89</v>
      </c>
      <c r="U1786" s="8">
        <v>420.89</v>
      </c>
      <c r="V1786" t="s">
        <v>41</v>
      </c>
      <c r="W1786" t="s">
        <v>1985</v>
      </c>
      <c r="X1786" t="s">
        <v>42</v>
      </c>
      <c r="Y1786" t="s">
        <v>1986</v>
      </c>
      <c r="AA1786" s="1">
        <f t="shared" si="171"/>
        <v>45960</v>
      </c>
      <c r="AB1786" s="2">
        <f t="shared" si="172"/>
        <v>10</v>
      </c>
      <c r="AC1786" s="2">
        <f t="shared" si="173"/>
        <v>2025</v>
      </c>
      <c r="AD1786" s="2" t="str">
        <f>IFERROR(VLOOKUP(A1786,'Aux Área'!$A$4:$B$123,2,0),"-")</f>
        <v>PESADOS</v>
      </c>
    </row>
    <row r="1787" spans="1:30" x14ac:dyDescent="0.3">
      <c r="A1787" t="s">
        <v>2347</v>
      </c>
      <c r="C1787" t="s">
        <v>15668</v>
      </c>
      <c r="F1787" t="s">
        <v>2350</v>
      </c>
      <c r="K1787" t="s">
        <v>493</v>
      </c>
      <c r="N1787" t="s">
        <v>15690</v>
      </c>
      <c r="O1787" t="s">
        <v>15244</v>
      </c>
      <c r="P1787" s="9" t="s">
        <v>15244</v>
      </c>
      <c r="Q1787" t="s">
        <v>40</v>
      </c>
      <c r="R1787" t="s">
        <v>15244</v>
      </c>
      <c r="S1787">
        <v>1.5</v>
      </c>
      <c r="U1787" s="8">
        <v>5.68</v>
      </c>
      <c r="X1787" t="s">
        <v>42</v>
      </c>
      <c r="Y1787" t="s">
        <v>1986</v>
      </c>
      <c r="AA1787" s="1">
        <f>IFERROR(DATEVALUE(C1787),"-")</f>
        <v>45960</v>
      </c>
      <c r="AB1787" s="2">
        <f>IFERROR(MONTH(AA1787),"-")</f>
        <v>10</v>
      </c>
      <c r="AC1787" s="2">
        <f>IFERROR(YEAR(AA1787),"-")</f>
        <v>2025</v>
      </c>
      <c r="AD1787" s="2" t="str">
        <f>IFERROR(VLOOKUP(A1787,'Aux Área'!$A$4:$B$123,2,0),"-")</f>
        <v>PESADOS</v>
      </c>
    </row>
    <row r="1788" spans="1:30" x14ac:dyDescent="0.3">
      <c r="A1788" t="s">
        <v>2117</v>
      </c>
      <c r="B1788" t="s">
        <v>1946</v>
      </c>
      <c r="C1788" t="s">
        <v>3357</v>
      </c>
      <c r="D1788" t="s">
        <v>1948</v>
      </c>
      <c r="E1788" t="s">
        <v>1949</v>
      </c>
      <c r="F1788" t="s">
        <v>653</v>
      </c>
      <c r="G1788" t="s">
        <v>635</v>
      </c>
      <c r="H1788" t="s">
        <v>1804</v>
      </c>
      <c r="I1788" t="s">
        <v>1497</v>
      </c>
      <c r="J1788" t="s">
        <v>409</v>
      </c>
      <c r="K1788" t="s">
        <v>410</v>
      </c>
      <c r="L1788" t="s">
        <v>141</v>
      </c>
      <c r="M1788" t="s">
        <v>38</v>
      </c>
      <c r="N1788" t="s">
        <v>668</v>
      </c>
      <c r="O1788" s="23">
        <v>0</v>
      </c>
      <c r="P1788" s="9">
        <v>0</v>
      </c>
      <c r="Q1788" t="s">
        <v>40</v>
      </c>
      <c r="R1788">
        <v>0</v>
      </c>
      <c r="S1788" s="9">
        <v>120.28</v>
      </c>
      <c r="T1788" s="26">
        <v>6.09</v>
      </c>
      <c r="U1788" s="8">
        <v>732.51</v>
      </c>
      <c r="V1788" t="s">
        <v>3358</v>
      </c>
      <c r="W1788" t="s">
        <v>652</v>
      </c>
      <c r="X1788" t="s">
        <v>42</v>
      </c>
      <c r="Y1788" t="s">
        <v>653</v>
      </c>
      <c r="AA1788" s="1">
        <f>DATEVALUE(C1788)</f>
        <v>45960</v>
      </c>
      <c r="AB1788" s="2">
        <f>MONTH(AA1788)</f>
        <v>10</v>
      </c>
      <c r="AC1788" s="2">
        <f>YEAR(AA1788)</f>
        <v>2025</v>
      </c>
      <c r="AD1788" s="2" t="str">
        <f>IFERROR(VLOOKUP(A1788,'Aux Área'!$A$4:$B$123,2,0),"-")</f>
        <v>SÃO PEDRO</v>
      </c>
    </row>
    <row r="1789" spans="1:30" x14ac:dyDescent="0.3">
      <c r="A1789" t="s">
        <v>62</v>
      </c>
      <c r="B1789" t="s">
        <v>1455</v>
      </c>
      <c r="C1789" t="s">
        <v>3359</v>
      </c>
      <c r="D1789" t="s">
        <v>120</v>
      </c>
      <c r="E1789" t="s">
        <v>121</v>
      </c>
      <c r="F1789" t="s">
        <v>63</v>
      </c>
      <c r="G1789" t="s">
        <v>1500</v>
      </c>
      <c r="H1789" t="s">
        <v>36</v>
      </c>
      <c r="I1789" t="s">
        <v>37</v>
      </c>
      <c r="J1789" t="s">
        <v>165</v>
      </c>
      <c r="K1789" t="s">
        <v>166</v>
      </c>
      <c r="L1789" t="s">
        <v>167</v>
      </c>
      <c r="M1789" t="s">
        <v>38</v>
      </c>
      <c r="N1789" t="s">
        <v>39</v>
      </c>
      <c r="O1789" s="23">
        <v>409</v>
      </c>
      <c r="P1789" s="9">
        <v>10.72</v>
      </c>
      <c r="Q1789" t="s">
        <v>40</v>
      </c>
      <c r="R1789">
        <v>39311</v>
      </c>
      <c r="S1789" s="9">
        <v>38.159999999999997</v>
      </c>
      <c r="T1789" s="26">
        <v>4.46</v>
      </c>
      <c r="U1789" s="8">
        <v>170.19</v>
      </c>
      <c r="V1789" t="s">
        <v>41</v>
      </c>
      <c r="W1789" t="s">
        <v>2007</v>
      </c>
      <c r="X1789" t="s">
        <v>42</v>
      </c>
      <c r="Y1789" t="s">
        <v>1740</v>
      </c>
      <c r="AA1789" s="1">
        <f>DATEVALUE(C1789)</f>
        <v>45960</v>
      </c>
      <c r="AB1789" s="2">
        <f>MONTH(AA1789)</f>
        <v>10</v>
      </c>
      <c r="AC1789" s="2">
        <f>YEAR(AA1789)</f>
        <v>2025</v>
      </c>
      <c r="AD1789" s="2" t="str">
        <f>IFERROR(VLOOKUP(A1789,'Aux Área'!$A$4:$B$123,2,0),"-")</f>
        <v>CONSERVA</v>
      </c>
    </row>
    <row r="1790" spans="1:30" x14ac:dyDescent="0.3">
      <c r="A1790" t="s">
        <v>2643</v>
      </c>
      <c r="B1790" t="s">
        <v>2644</v>
      </c>
      <c r="C1790" t="s">
        <v>3360</v>
      </c>
      <c r="D1790" t="s">
        <v>3246</v>
      </c>
      <c r="E1790" t="s">
        <v>3247</v>
      </c>
      <c r="F1790" t="s">
        <v>2646</v>
      </c>
      <c r="G1790" t="s">
        <v>1300</v>
      </c>
      <c r="H1790" t="s">
        <v>1301</v>
      </c>
      <c r="I1790" t="s">
        <v>839</v>
      </c>
      <c r="J1790" t="s">
        <v>122</v>
      </c>
      <c r="K1790" t="s">
        <v>123</v>
      </c>
      <c r="L1790" t="s">
        <v>124</v>
      </c>
      <c r="M1790" t="s">
        <v>38</v>
      </c>
      <c r="N1790" t="s">
        <v>39</v>
      </c>
      <c r="O1790" s="23">
        <v>281</v>
      </c>
      <c r="P1790" s="9">
        <v>8.49</v>
      </c>
      <c r="Q1790" t="s">
        <v>40</v>
      </c>
      <c r="R1790">
        <v>2586</v>
      </c>
      <c r="S1790" s="9">
        <v>33.090000000000003</v>
      </c>
      <c r="T1790" s="26">
        <v>4.3899999999999997</v>
      </c>
      <c r="U1790" s="8">
        <v>145.26</v>
      </c>
      <c r="V1790" t="s">
        <v>246</v>
      </c>
      <c r="W1790" t="s">
        <v>2276</v>
      </c>
      <c r="X1790" t="s">
        <v>42</v>
      </c>
      <c r="Y1790" t="s">
        <v>2277</v>
      </c>
      <c r="AA1790" s="1">
        <f>DATEVALUE(C1790)</f>
        <v>45960</v>
      </c>
      <c r="AB1790" s="2">
        <f>MONTH(AA1790)</f>
        <v>10</v>
      </c>
      <c r="AC1790" s="2">
        <f>YEAR(AA1790)</f>
        <v>2025</v>
      </c>
      <c r="AD1790" s="2" t="str">
        <f>IFERROR(VLOOKUP(A1790,'Aux Área'!$A$4:$B$123,2,0),"-")</f>
        <v>INSPEÇÃO</v>
      </c>
    </row>
    <row r="1791" spans="1:30" x14ac:dyDescent="0.3">
      <c r="A1791" t="s">
        <v>64</v>
      </c>
      <c r="B1791" t="s">
        <v>332</v>
      </c>
      <c r="C1791" t="s">
        <v>3361</v>
      </c>
      <c r="D1791" t="s">
        <v>127</v>
      </c>
      <c r="E1791" t="s">
        <v>128</v>
      </c>
      <c r="F1791" t="s">
        <v>65</v>
      </c>
      <c r="G1791" t="s">
        <v>1500</v>
      </c>
      <c r="H1791" t="s">
        <v>36</v>
      </c>
      <c r="I1791" t="s">
        <v>37</v>
      </c>
      <c r="J1791" t="s">
        <v>89</v>
      </c>
      <c r="K1791" t="s">
        <v>90</v>
      </c>
      <c r="L1791" t="s">
        <v>91</v>
      </c>
      <c r="M1791" t="s">
        <v>38</v>
      </c>
      <c r="N1791" t="s">
        <v>39</v>
      </c>
      <c r="O1791" s="23">
        <v>385</v>
      </c>
      <c r="P1791" s="9">
        <v>9.99</v>
      </c>
      <c r="Q1791" t="s">
        <v>40</v>
      </c>
      <c r="R1791">
        <v>25894</v>
      </c>
      <c r="S1791" s="9">
        <v>38.53</v>
      </c>
      <c r="T1791" s="26">
        <v>4.29</v>
      </c>
      <c r="U1791" s="8">
        <v>165.29</v>
      </c>
      <c r="V1791" t="s">
        <v>3362</v>
      </c>
      <c r="W1791" t="s">
        <v>2007</v>
      </c>
      <c r="X1791" t="s">
        <v>42</v>
      </c>
      <c r="Y1791" t="s">
        <v>1740</v>
      </c>
      <c r="AA1791" s="1">
        <f>DATEVALUE(C1791)</f>
        <v>45960</v>
      </c>
      <c r="AB1791" s="2">
        <f>MONTH(AA1791)</f>
        <v>10</v>
      </c>
      <c r="AC1791" s="2">
        <f>YEAR(AA1791)</f>
        <v>2025</v>
      </c>
      <c r="AD1791" s="2" t="str">
        <f>IFERROR(VLOOKUP(A1791,'Aux Área'!$A$4:$B$123,2,0),"-")</f>
        <v>ENGENHARIA</v>
      </c>
    </row>
    <row r="1792" spans="1:30" x14ac:dyDescent="0.3">
      <c r="A1792" t="s">
        <v>2041</v>
      </c>
      <c r="B1792" t="s">
        <v>2042</v>
      </c>
      <c r="C1792" t="s">
        <v>3363</v>
      </c>
      <c r="D1792" t="s">
        <v>1297</v>
      </c>
      <c r="E1792" t="s">
        <v>2221</v>
      </c>
      <c r="F1792" t="s">
        <v>2044</v>
      </c>
      <c r="G1792" t="s">
        <v>659</v>
      </c>
      <c r="H1792" t="s">
        <v>1996</v>
      </c>
      <c r="I1792" t="s">
        <v>1997</v>
      </c>
      <c r="J1792" t="s">
        <v>231</v>
      </c>
      <c r="K1792" t="s">
        <v>232</v>
      </c>
      <c r="L1792" t="s">
        <v>217</v>
      </c>
      <c r="M1792" t="s">
        <v>38</v>
      </c>
      <c r="N1792" t="s">
        <v>668</v>
      </c>
      <c r="O1792" s="23">
        <v>352</v>
      </c>
      <c r="P1792" s="9">
        <v>4.87</v>
      </c>
      <c r="Q1792" t="s">
        <v>40</v>
      </c>
      <c r="R1792">
        <v>4326</v>
      </c>
      <c r="S1792" s="9">
        <v>72.209999999999994</v>
      </c>
      <c r="T1792" s="26">
        <v>5.9909999999999997</v>
      </c>
      <c r="U1792" s="8">
        <v>432.58</v>
      </c>
      <c r="V1792" t="s">
        <v>3364</v>
      </c>
      <c r="W1792" t="s">
        <v>1985</v>
      </c>
      <c r="X1792" t="s">
        <v>42</v>
      </c>
      <c r="Y1792" t="s">
        <v>1986</v>
      </c>
      <c r="AA1792" s="1">
        <f>DATEVALUE(C1792)</f>
        <v>45960</v>
      </c>
      <c r="AB1792" s="2">
        <f>MONTH(AA1792)</f>
        <v>10</v>
      </c>
      <c r="AC1792" s="2">
        <f>YEAR(AA1792)</f>
        <v>2025</v>
      </c>
      <c r="AD1792" s="2" t="str">
        <f>IFERROR(VLOOKUP(A1792,'Aux Área'!$A$4:$B$123,2,0),"-")</f>
        <v>PESADOS</v>
      </c>
    </row>
    <row r="1793" spans="1:30" x14ac:dyDescent="0.3">
      <c r="A1793" t="s">
        <v>2041</v>
      </c>
      <c r="C1793" t="s">
        <v>3363</v>
      </c>
      <c r="F1793" t="s">
        <v>2044</v>
      </c>
      <c r="K1793" t="s">
        <v>232</v>
      </c>
      <c r="N1793" t="s">
        <v>15690</v>
      </c>
      <c r="O1793" t="s">
        <v>15244</v>
      </c>
      <c r="P1793" s="9" t="s">
        <v>15244</v>
      </c>
      <c r="Q1793" t="s">
        <v>40</v>
      </c>
      <c r="R1793" t="s">
        <v>15244</v>
      </c>
      <c r="S1793">
        <v>7.5</v>
      </c>
      <c r="U1793" s="8">
        <v>24.75</v>
      </c>
      <c r="X1793" t="s">
        <v>42</v>
      </c>
      <c r="Y1793" t="s">
        <v>1986</v>
      </c>
      <c r="AA1793" s="1">
        <f>IFERROR(DATEVALUE(C1793),"-")</f>
        <v>45960</v>
      </c>
      <c r="AB1793" s="2">
        <f>IFERROR(MONTH(AA1793),"-")</f>
        <v>10</v>
      </c>
      <c r="AC1793" s="2">
        <f>IFERROR(YEAR(AA1793),"-")</f>
        <v>2025</v>
      </c>
      <c r="AD1793" s="2" t="str">
        <f>IFERROR(VLOOKUP(A1793,'Aux Área'!$A$4:$B$123,2,0),"-")</f>
        <v>PESADOS</v>
      </c>
    </row>
    <row r="1794" spans="1:30" x14ac:dyDescent="0.3">
      <c r="A1794" t="s">
        <v>2189</v>
      </c>
      <c r="B1794" t="s">
        <v>2190</v>
      </c>
      <c r="C1794" t="s">
        <v>3365</v>
      </c>
      <c r="D1794" t="s">
        <v>3030</v>
      </c>
      <c r="E1794" t="s">
        <v>3031</v>
      </c>
      <c r="F1794" t="s">
        <v>2192</v>
      </c>
      <c r="G1794" t="s">
        <v>1135</v>
      </c>
      <c r="H1794" t="s">
        <v>2185</v>
      </c>
      <c r="I1794" t="s">
        <v>2186</v>
      </c>
      <c r="J1794" t="s">
        <v>169</v>
      </c>
      <c r="K1794" t="s">
        <v>170</v>
      </c>
      <c r="L1794" t="s">
        <v>124</v>
      </c>
      <c r="M1794" t="s">
        <v>38</v>
      </c>
      <c r="N1794" t="s">
        <v>668</v>
      </c>
      <c r="O1794" s="23">
        <v>747</v>
      </c>
      <c r="P1794" s="9">
        <v>16.45</v>
      </c>
      <c r="Q1794" t="s">
        <v>40</v>
      </c>
      <c r="R1794">
        <v>5208</v>
      </c>
      <c r="S1794" s="9">
        <v>45.41</v>
      </c>
      <c r="T1794" s="26">
        <v>5.94</v>
      </c>
      <c r="U1794" s="8">
        <v>269.74</v>
      </c>
      <c r="V1794" t="s">
        <v>41</v>
      </c>
      <c r="W1794" t="s">
        <v>2007</v>
      </c>
      <c r="X1794" t="s">
        <v>42</v>
      </c>
      <c r="Y1794" t="s">
        <v>2188</v>
      </c>
      <c r="AA1794" s="1">
        <f>DATEVALUE(C1794)</f>
        <v>45960</v>
      </c>
      <c r="AB1794" s="2">
        <f>MONTH(AA1794)</f>
        <v>10</v>
      </c>
      <c r="AC1794" s="2">
        <f>YEAR(AA1794)</f>
        <v>2025</v>
      </c>
      <c r="AD1794" s="2" t="str">
        <f>IFERROR(VLOOKUP(A1794,'Aux Área'!$A$4:$B$123,2,0),"-")</f>
        <v>INSPEÇÃO</v>
      </c>
    </row>
    <row r="1795" spans="1:30" x14ac:dyDescent="0.3">
      <c r="A1795" t="s">
        <v>2146</v>
      </c>
      <c r="B1795" t="s">
        <v>1800</v>
      </c>
      <c r="C1795" t="s">
        <v>3366</v>
      </c>
      <c r="D1795" t="s">
        <v>1841</v>
      </c>
      <c r="E1795" t="s">
        <v>1842</v>
      </c>
      <c r="F1795" t="s">
        <v>653</v>
      </c>
      <c r="G1795" t="s">
        <v>635</v>
      </c>
      <c r="H1795" t="s">
        <v>666</v>
      </c>
      <c r="I1795" t="s">
        <v>667</v>
      </c>
      <c r="J1795" t="s">
        <v>122</v>
      </c>
      <c r="K1795" t="s">
        <v>123</v>
      </c>
      <c r="L1795" t="s">
        <v>124</v>
      </c>
      <c r="M1795" t="s">
        <v>38</v>
      </c>
      <c r="N1795" t="s">
        <v>668</v>
      </c>
      <c r="O1795" s="23">
        <v>0</v>
      </c>
      <c r="P1795" s="9">
        <v>0</v>
      </c>
      <c r="Q1795" t="s">
        <v>40</v>
      </c>
      <c r="R1795">
        <v>0</v>
      </c>
      <c r="S1795" s="9">
        <v>109.36</v>
      </c>
      <c r="T1795" s="26">
        <v>6.09</v>
      </c>
      <c r="U1795" s="8">
        <v>666.01</v>
      </c>
      <c r="V1795" t="s">
        <v>3111</v>
      </c>
      <c r="W1795" t="s">
        <v>652</v>
      </c>
      <c r="X1795" t="s">
        <v>42</v>
      </c>
      <c r="Y1795" t="s">
        <v>653</v>
      </c>
      <c r="AA1795" s="1">
        <f>DATEVALUE(C1795)</f>
        <v>45960</v>
      </c>
      <c r="AB1795" s="2">
        <f>MONTH(AA1795)</f>
        <v>10</v>
      </c>
      <c r="AC1795" s="2">
        <f>YEAR(AA1795)</f>
        <v>2025</v>
      </c>
      <c r="AD1795" s="2" t="str">
        <f>IFERROR(VLOOKUP(A1795,'Aux Área'!$A$4:$B$123,2,0),"-")</f>
        <v>SÃO PEDRO</v>
      </c>
    </row>
    <row r="1796" spans="1:30" x14ac:dyDescent="0.3">
      <c r="A1796" t="s">
        <v>2146</v>
      </c>
      <c r="C1796" t="s">
        <v>3366</v>
      </c>
      <c r="F1796" t="s">
        <v>15689</v>
      </c>
      <c r="K1796" t="s">
        <v>123</v>
      </c>
      <c r="N1796" t="s">
        <v>15690</v>
      </c>
      <c r="O1796" s="23">
        <v>0</v>
      </c>
      <c r="P1796" s="23">
        <v>0</v>
      </c>
      <c r="Q1796" t="s">
        <v>40</v>
      </c>
      <c r="R1796">
        <v>0</v>
      </c>
      <c r="S1796">
        <v>15.7</v>
      </c>
      <c r="U1796" s="8">
        <v>54.78</v>
      </c>
      <c r="W1796" t="s">
        <v>652</v>
      </c>
      <c r="X1796" t="s">
        <v>42</v>
      </c>
      <c r="Y1796" t="s">
        <v>653</v>
      </c>
      <c r="AA1796" s="1">
        <f>IFERROR(DATEVALUE(C1796),"-")</f>
        <v>45960</v>
      </c>
      <c r="AB1796" s="2">
        <f>IFERROR(MONTH(AA1796),"-")</f>
        <v>10</v>
      </c>
      <c r="AC1796" s="2">
        <f>IFERROR(YEAR(AA1796),"-")</f>
        <v>2025</v>
      </c>
      <c r="AD1796" s="2" t="str">
        <f>IFERROR(VLOOKUP(A1796,'Aux Área'!$A$4:$B$123,2,0),"-")</f>
        <v>SÃO PEDRO</v>
      </c>
    </row>
    <row r="1797" spans="1:30" x14ac:dyDescent="0.3">
      <c r="A1797" t="s">
        <v>2494</v>
      </c>
      <c r="B1797" t="s">
        <v>2495</v>
      </c>
      <c r="C1797" t="s">
        <v>3367</v>
      </c>
      <c r="D1797" t="s">
        <v>3368</v>
      </c>
      <c r="E1797" t="s">
        <v>3369</v>
      </c>
      <c r="F1797" t="s">
        <v>2497</v>
      </c>
      <c r="G1797" t="s">
        <v>659</v>
      </c>
      <c r="H1797" t="s">
        <v>2215</v>
      </c>
      <c r="I1797" t="s">
        <v>667</v>
      </c>
      <c r="J1797" t="s">
        <v>237</v>
      </c>
      <c r="K1797" t="s">
        <v>238</v>
      </c>
      <c r="L1797" t="s">
        <v>110</v>
      </c>
      <c r="M1797" t="s">
        <v>38</v>
      </c>
      <c r="N1797" t="s">
        <v>668</v>
      </c>
      <c r="O1797" s="23">
        <v>341</v>
      </c>
      <c r="P1797" s="9">
        <v>6.93</v>
      </c>
      <c r="Q1797" t="s">
        <v>40</v>
      </c>
      <c r="R1797">
        <v>3006</v>
      </c>
      <c r="S1797" s="9">
        <v>49.2</v>
      </c>
      <c r="T1797" s="26">
        <v>6.39</v>
      </c>
      <c r="U1797" s="8">
        <v>314.39</v>
      </c>
      <c r="V1797" t="s">
        <v>41</v>
      </c>
      <c r="W1797" t="s">
        <v>2007</v>
      </c>
      <c r="X1797" t="s">
        <v>42</v>
      </c>
      <c r="Y1797" t="s">
        <v>1740</v>
      </c>
      <c r="AA1797" s="1">
        <f t="shared" ref="AA1797:AA1821" si="174">DATEVALUE(C1797)</f>
        <v>45960</v>
      </c>
      <c r="AB1797" s="2">
        <f t="shared" ref="AB1797:AB1821" si="175">MONTH(AA1797)</f>
        <v>10</v>
      </c>
      <c r="AC1797" s="2">
        <f t="shared" ref="AC1797:AC1821" si="176">YEAR(AA1797)</f>
        <v>2025</v>
      </c>
      <c r="AD1797" s="2" t="str">
        <f>IFERROR(VLOOKUP(A1797,'Aux Área'!$A$4:$B$123,2,0),"-")</f>
        <v>APH</v>
      </c>
    </row>
    <row r="1798" spans="1:30" x14ac:dyDescent="0.3">
      <c r="A1798" t="s">
        <v>2181</v>
      </c>
      <c r="B1798" t="s">
        <v>2182</v>
      </c>
      <c r="C1798" t="s">
        <v>3370</v>
      </c>
      <c r="D1798" t="s">
        <v>3303</v>
      </c>
      <c r="E1798" t="s">
        <v>3304</v>
      </c>
      <c r="F1798" t="s">
        <v>2184</v>
      </c>
      <c r="G1798" t="s">
        <v>1135</v>
      </c>
      <c r="H1798" t="s">
        <v>2185</v>
      </c>
      <c r="I1798" t="s">
        <v>2186</v>
      </c>
      <c r="J1798" t="s">
        <v>237</v>
      </c>
      <c r="K1798" t="s">
        <v>238</v>
      </c>
      <c r="L1798" t="s">
        <v>110</v>
      </c>
      <c r="M1798" t="s">
        <v>38</v>
      </c>
      <c r="N1798" t="s">
        <v>668</v>
      </c>
      <c r="O1798" s="23">
        <v>1088</v>
      </c>
      <c r="P1798" s="9">
        <v>22</v>
      </c>
      <c r="Q1798" t="s">
        <v>40</v>
      </c>
      <c r="R1798">
        <v>3993</v>
      </c>
      <c r="S1798" s="9">
        <v>49.45</v>
      </c>
      <c r="T1798" s="26">
        <v>6.39</v>
      </c>
      <c r="U1798" s="8">
        <v>315.99</v>
      </c>
      <c r="V1798" t="s">
        <v>41</v>
      </c>
      <c r="W1798" t="s">
        <v>2007</v>
      </c>
      <c r="X1798" t="s">
        <v>42</v>
      </c>
      <c r="Y1798" t="s">
        <v>2188</v>
      </c>
      <c r="AA1798" s="1">
        <f t="shared" si="174"/>
        <v>45960</v>
      </c>
      <c r="AB1798" s="2">
        <f t="shared" si="175"/>
        <v>10</v>
      </c>
      <c r="AC1798" s="2">
        <f t="shared" si="176"/>
        <v>2025</v>
      </c>
      <c r="AD1798" s="2" t="str">
        <f>IFERROR(VLOOKUP(A1798,'Aux Área'!$A$4:$B$123,2,0),"-")</f>
        <v>INSPEÇÃO</v>
      </c>
    </row>
    <row r="1799" spans="1:30" x14ac:dyDescent="0.3">
      <c r="A1799" t="s">
        <v>1979</v>
      </c>
      <c r="B1799" t="s">
        <v>1980</v>
      </c>
      <c r="C1799" t="s">
        <v>3371</v>
      </c>
      <c r="D1799" t="s">
        <v>1297</v>
      </c>
      <c r="E1799" t="s">
        <v>2221</v>
      </c>
      <c r="F1799" t="s">
        <v>1982</v>
      </c>
      <c r="G1799" t="s">
        <v>1495</v>
      </c>
      <c r="H1799" t="s">
        <v>2020</v>
      </c>
      <c r="I1799" t="s">
        <v>2021</v>
      </c>
      <c r="J1799" t="s">
        <v>165</v>
      </c>
      <c r="K1799" t="s">
        <v>166</v>
      </c>
      <c r="L1799" t="s">
        <v>167</v>
      </c>
      <c r="M1799" t="s">
        <v>38</v>
      </c>
      <c r="N1799" t="s">
        <v>668</v>
      </c>
      <c r="O1799" s="23">
        <v>1346</v>
      </c>
      <c r="P1799" s="9">
        <v>2.11</v>
      </c>
      <c r="Q1799" t="s">
        <v>40</v>
      </c>
      <c r="R1799">
        <v>3639</v>
      </c>
      <c r="S1799" s="9">
        <v>638</v>
      </c>
      <c r="T1799" s="26">
        <v>6.24</v>
      </c>
      <c r="U1799" s="8">
        <v>3981.12</v>
      </c>
      <c r="V1799" t="s">
        <v>112</v>
      </c>
      <c r="W1799" t="s">
        <v>1985</v>
      </c>
      <c r="X1799" t="s">
        <v>42</v>
      </c>
      <c r="Y1799" t="s">
        <v>1986</v>
      </c>
      <c r="AA1799" s="1">
        <f t="shared" si="174"/>
        <v>45960</v>
      </c>
      <c r="AB1799" s="2">
        <f t="shared" si="175"/>
        <v>10</v>
      </c>
      <c r="AC1799" s="2">
        <f t="shared" si="176"/>
        <v>2025</v>
      </c>
      <c r="AD1799" s="2" t="str">
        <f>IFERROR(VLOOKUP(A1799,'Aux Área'!$A$4:$B$123,2,0),"-")</f>
        <v>PESADOS</v>
      </c>
    </row>
    <row r="1800" spans="1:30" x14ac:dyDescent="0.3">
      <c r="A1800" t="s">
        <v>2282</v>
      </c>
      <c r="B1800" t="s">
        <v>2283</v>
      </c>
      <c r="C1800" t="s">
        <v>3372</v>
      </c>
      <c r="D1800" t="s">
        <v>3295</v>
      </c>
      <c r="E1800" t="s">
        <v>3296</v>
      </c>
      <c r="F1800" t="s">
        <v>2285</v>
      </c>
      <c r="G1800" t="s">
        <v>1135</v>
      </c>
      <c r="H1800" t="s">
        <v>2275</v>
      </c>
      <c r="I1800" t="s">
        <v>1497</v>
      </c>
      <c r="J1800" t="s">
        <v>165</v>
      </c>
      <c r="K1800" t="s">
        <v>166</v>
      </c>
      <c r="L1800" t="s">
        <v>167</v>
      </c>
      <c r="M1800" t="s">
        <v>38</v>
      </c>
      <c r="N1800" t="s">
        <v>39</v>
      </c>
      <c r="O1800" s="23">
        <v>385</v>
      </c>
      <c r="P1800" s="9">
        <v>8.43</v>
      </c>
      <c r="Q1800" t="s">
        <v>40</v>
      </c>
      <c r="R1800">
        <v>3343</v>
      </c>
      <c r="S1800" s="9">
        <v>45.67</v>
      </c>
      <c r="T1800" s="26">
        <v>4.46</v>
      </c>
      <c r="U1800" s="8">
        <v>203.7</v>
      </c>
      <c r="V1800" t="s">
        <v>112</v>
      </c>
      <c r="W1800" t="s">
        <v>2276</v>
      </c>
      <c r="X1800" t="s">
        <v>42</v>
      </c>
      <c r="Y1800" t="s">
        <v>2277</v>
      </c>
      <c r="AA1800" s="1">
        <f t="shared" si="174"/>
        <v>45960</v>
      </c>
      <c r="AB1800" s="2">
        <f t="shared" si="175"/>
        <v>10</v>
      </c>
      <c r="AC1800" s="2">
        <f t="shared" si="176"/>
        <v>2025</v>
      </c>
      <c r="AD1800" s="2" t="str">
        <f>IFERROR(VLOOKUP(A1800,'Aux Área'!$A$4:$B$123,2,0),"-")</f>
        <v>INSPEÇÃO</v>
      </c>
    </row>
    <row r="1801" spans="1:30" x14ac:dyDescent="0.3">
      <c r="A1801" t="s">
        <v>2306</v>
      </c>
      <c r="B1801" t="s">
        <v>2307</v>
      </c>
      <c r="C1801" t="s">
        <v>3373</v>
      </c>
      <c r="D1801" t="s">
        <v>3265</v>
      </c>
      <c r="E1801" t="s">
        <v>3266</v>
      </c>
      <c r="F1801" t="s">
        <v>2309</v>
      </c>
      <c r="G1801" t="s">
        <v>1135</v>
      </c>
      <c r="H1801" t="s">
        <v>2275</v>
      </c>
      <c r="I1801" t="s">
        <v>1497</v>
      </c>
      <c r="J1801" t="s">
        <v>3078</v>
      </c>
      <c r="K1801" t="s">
        <v>90</v>
      </c>
      <c r="L1801" t="s">
        <v>91</v>
      </c>
      <c r="M1801" t="s">
        <v>38</v>
      </c>
      <c r="N1801" t="s">
        <v>39</v>
      </c>
      <c r="O1801" s="23">
        <v>226</v>
      </c>
      <c r="P1801" s="9">
        <v>8.7100000000000009</v>
      </c>
      <c r="Q1801" t="s">
        <v>40</v>
      </c>
      <c r="R1801">
        <v>2525</v>
      </c>
      <c r="S1801" s="9">
        <v>25.94</v>
      </c>
      <c r="T1801" s="26">
        <v>4.29</v>
      </c>
      <c r="U1801" s="8">
        <v>111.28</v>
      </c>
      <c r="V1801" t="s">
        <v>112</v>
      </c>
      <c r="W1801" t="s">
        <v>2276</v>
      </c>
      <c r="X1801" t="s">
        <v>42</v>
      </c>
      <c r="Y1801" t="s">
        <v>2277</v>
      </c>
      <c r="AA1801" s="1">
        <f t="shared" si="174"/>
        <v>45960</v>
      </c>
      <c r="AB1801" s="2">
        <f t="shared" si="175"/>
        <v>10</v>
      </c>
      <c r="AC1801" s="2">
        <f t="shared" si="176"/>
        <v>2025</v>
      </c>
      <c r="AD1801" s="2" t="str">
        <f>IFERROR(VLOOKUP(A1801,'Aux Área'!$A$4:$B$123,2,0),"-")</f>
        <v>INSPEÇÃO</v>
      </c>
    </row>
    <row r="1802" spans="1:30" x14ac:dyDescent="0.3">
      <c r="A1802" t="s">
        <v>2664</v>
      </c>
      <c r="B1802" t="s">
        <v>2665</v>
      </c>
      <c r="C1802" t="s">
        <v>3374</v>
      </c>
      <c r="D1802" t="s">
        <v>2468</v>
      </c>
      <c r="E1802" t="s">
        <v>2469</v>
      </c>
      <c r="F1802" t="s">
        <v>2667</v>
      </c>
      <c r="G1802" t="s">
        <v>659</v>
      </c>
      <c r="H1802" t="s">
        <v>2215</v>
      </c>
      <c r="I1802" t="s">
        <v>667</v>
      </c>
      <c r="J1802" t="s">
        <v>215</v>
      </c>
      <c r="K1802" t="s">
        <v>216</v>
      </c>
      <c r="L1802" t="s">
        <v>217</v>
      </c>
      <c r="M1802" t="s">
        <v>38</v>
      </c>
      <c r="N1802" t="s">
        <v>668</v>
      </c>
      <c r="O1802" s="23">
        <v>619</v>
      </c>
      <c r="P1802" s="9">
        <v>10.42</v>
      </c>
      <c r="Q1802" t="s">
        <v>40</v>
      </c>
      <c r="R1802">
        <v>5231</v>
      </c>
      <c r="S1802" s="9">
        <v>59.43</v>
      </c>
      <c r="T1802" s="26">
        <v>6.18</v>
      </c>
      <c r="U1802" s="8">
        <v>367.28</v>
      </c>
      <c r="V1802" t="s">
        <v>41</v>
      </c>
      <c r="W1802" t="s">
        <v>2007</v>
      </c>
      <c r="X1802" t="s">
        <v>42</v>
      </c>
      <c r="Y1802" t="s">
        <v>1740</v>
      </c>
      <c r="AA1802" s="1">
        <f t="shared" si="174"/>
        <v>45960</v>
      </c>
      <c r="AB1802" s="2">
        <f t="shared" si="175"/>
        <v>10</v>
      </c>
      <c r="AC1802" s="2">
        <f t="shared" si="176"/>
        <v>2025</v>
      </c>
      <c r="AD1802" s="2" t="str">
        <f>IFERROR(VLOOKUP(A1802,'Aux Área'!$A$4:$B$123,2,0),"-")</f>
        <v>APH</v>
      </c>
    </row>
    <row r="1803" spans="1:30" x14ac:dyDescent="0.3">
      <c r="A1803" t="s">
        <v>1785</v>
      </c>
      <c r="B1803" t="s">
        <v>1786</v>
      </c>
      <c r="C1803" t="s">
        <v>3375</v>
      </c>
      <c r="D1803" t="s">
        <v>1850</v>
      </c>
      <c r="E1803" t="s">
        <v>1851</v>
      </c>
      <c r="F1803" t="s">
        <v>653</v>
      </c>
      <c r="G1803" t="s">
        <v>1495</v>
      </c>
      <c r="H1803" t="s">
        <v>1788</v>
      </c>
      <c r="I1803" t="s">
        <v>839</v>
      </c>
      <c r="J1803" t="s">
        <v>172</v>
      </c>
      <c r="K1803" t="s">
        <v>173</v>
      </c>
      <c r="L1803" t="s">
        <v>124</v>
      </c>
      <c r="M1803" t="s">
        <v>38</v>
      </c>
      <c r="N1803" t="s">
        <v>638</v>
      </c>
      <c r="O1803" s="23">
        <v>0</v>
      </c>
      <c r="P1803" s="9">
        <v>0</v>
      </c>
      <c r="Q1803" t="s">
        <v>40</v>
      </c>
      <c r="R1803">
        <v>0</v>
      </c>
      <c r="S1803" s="9">
        <v>150</v>
      </c>
      <c r="T1803" s="26">
        <v>5.99</v>
      </c>
      <c r="U1803" s="8">
        <v>898.5</v>
      </c>
      <c r="V1803" t="s">
        <v>2617</v>
      </c>
      <c r="W1803" t="s">
        <v>652</v>
      </c>
      <c r="X1803" t="s">
        <v>42</v>
      </c>
      <c r="Y1803" t="s">
        <v>653</v>
      </c>
      <c r="AA1803" s="1">
        <f t="shared" si="174"/>
        <v>45960</v>
      </c>
      <c r="AB1803" s="2">
        <f t="shared" si="175"/>
        <v>10</v>
      </c>
      <c r="AC1803" s="2">
        <f t="shared" si="176"/>
        <v>2025</v>
      </c>
      <c r="AD1803" s="2" t="str">
        <f>IFERROR(VLOOKUP(A1803,'Aux Área'!$A$4:$B$123,2,0),"-")</f>
        <v>SÃO PEDRO</v>
      </c>
    </row>
    <row r="1804" spans="1:30" x14ac:dyDescent="0.3">
      <c r="A1804" t="s">
        <v>1838</v>
      </c>
      <c r="B1804" t="s">
        <v>1839</v>
      </c>
      <c r="C1804" t="s">
        <v>3376</v>
      </c>
      <c r="D1804" t="s">
        <v>1850</v>
      </c>
      <c r="E1804" t="s">
        <v>1851</v>
      </c>
      <c r="F1804" t="s">
        <v>653</v>
      </c>
      <c r="G1804" t="s">
        <v>659</v>
      </c>
      <c r="H1804" t="s">
        <v>1821</v>
      </c>
      <c r="I1804" t="s">
        <v>1843</v>
      </c>
      <c r="J1804" t="s">
        <v>172</v>
      </c>
      <c r="K1804" t="s">
        <v>173</v>
      </c>
      <c r="L1804" t="s">
        <v>124</v>
      </c>
      <c r="M1804" t="s">
        <v>38</v>
      </c>
      <c r="N1804" t="s">
        <v>668</v>
      </c>
      <c r="O1804" s="23">
        <v>0</v>
      </c>
      <c r="P1804" s="9">
        <v>0</v>
      </c>
      <c r="Q1804" t="s">
        <v>40</v>
      </c>
      <c r="R1804">
        <v>0</v>
      </c>
      <c r="S1804" s="9">
        <v>60</v>
      </c>
      <c r="T1804" s="26">
        <v>5.99</v>
      </c>
      <c r="U1804" s="8">
        <v>359.4</v>
      </c>
      <c r="V1804" t="s">
        <v>2617</v>
      </c>
      <c r="W1804" t="s">
        <v>652</v>
      </c>
      <c r="X1804" t="s">
        <v>42</v>
      </c>
      <c r="Y1804" t="s">
        <v>653</v>
      </c>
      <c r="AA1804" s="1">
        <f t="shared" si="174"/>
        <v>45960</v>
      </c>
      <c r="AB1804" s="2">
        <f t="shared" si="175"/>
        <v>10</v>
      </c>
      <c r="AC1804" s="2">
        <f t="shared" si="176"/>
        <v>2025</v>
      </c>
      <c r="AD1804" s="2" t="str">
        <f>IFERROR(VLOOKUP(A1804,'Aux Área'!$A$4:$B$123,2,0),"-")</f>
        <v>SÃO PEDRO</v>
      </c>
    </row>
    <row r="1805" spans="1:30" x14ac:dyDescent="0.3">
      <c r="A1805" t="s">
        <v>2314</v>
      </c>
      <c r="B1805" t="s">
        <v>2315</v>
      </c>
      <c r="C1805" t="s">
        <v>3377</v>
      </c>
      <c r="D1805" t="s">
        <v>3187</v>
      </c>
      <c r="E1805" t="s">
        <v>3188</v>
      </c>
      <c r="F1805" t="s">
        <v>2317</v>
      </c>
      <c r="G1805" t="s">
        <v>1300</v>
      </c>
      <c r="H1805" t="s">
        <v>1301</v>
      </c>
      <c r="I1805" t="s">
        <v>839</v>
      </c>
      <c r="J1805" t="s">
        <v>231</v>
      </c>
      <c r="K1805" t="s">
        <v>232</v>
      </c>
      <c r="L1805" t="s">
        <v>217</v>
      </c>
      <c r="M1805" t="s">
        <v>38</v>
      </c>
      <c r="N1805" t="s">
        <v>39</v>
      </c>
      <c r="O1805" s="23">
        <v>182</v>
      </c>
      <c r="P1805" s="9">
        <v>7.84</v>
      </c>
      <c r="Q1805" t="s">
        <v>40</v>
      </c>
      <c r="R1805">
        <v>5466</v>
      </c>
      <c r="S1805" s="9">
        <v>23.22</v>
      </c>
      <c r="T1805" s="26">
        <v>4.2510000000000003</v>
      </c>
      <c r="U1805" s="8">
        <v>98.71</v>
      </c>
      <c r="V1805" t="s">
        <v>3378</v>
      </c>
      <c r="W1805" t="s">
        <v>2276</v>
      </c>
      <c r="X1805" t="s">
        <v>42</v>
      </c>
      <c r="Y1805" t="s">
        <v>2277</v>
      </c>
      <c r="AA1805" s="1">
        <f t="shared" si="174"/>
        <v>45960</v>
      </c>
      <c r="AB1805" s="2">
        <f t="shared" si="175"/>
        <v>10</v>
      </c>
      <c r="AC1805" s="2">
        <f t="shared" si="176"/>
        <v>2025</v>
      </c>
      <c r="AD1805" s="2" t="str">
        <f>IFERROR(VLOOKUP(A1805,'Aux Área'!$A$4:$B$123,2,0),"-")</f>
        <v>INSPEÇÃO</v>
      </c>
    </row>
    <row r="1806" spans="1:30" x14ac:dyDescent="0.3">
      <c r="A1806" t="s">
        <v>2271</v>
      </c>
      <c r="B1806" t="s">
        <v>2272</v>
      </c>
      <c r="C1806" t="s">
        <v>3379</v>
      </c>
      <c r="D1806" t="s">
        <v>3325</v>
      </c>
      <c r="E1806" t="s">
        <v>3326</v>
      </c>
      <c r="F1806" t="s">
        <v>2274</v>
      </c>
      <c r="G1806" t="s">
        <v>1135</v>
      </c>
      <c r="H1806" t="s">
        <v>2275</v>
      </c>
      <c r="I1806" t="s">
        <v>1497</v>
      </c>
      <c r="J1806" t="s">
        <v>188</v>
      </c>
      <c r="K1806" t="s">
        <v>189</v>
      </c>
      <c r="L1806" t="s">
        <v>190</v>
      </c>
      <c r="M1806" t="s">
        <v>38</v>
      </c>
      <c r="N1806" t="s">
        <v>39</v>
      </c>
      <c r="O1806" s="23">
        <v>422</v>
      </c>
      <c r="P1806" s="9">
        <v>9.07</v>
      </c>
      <c r="Q1806" t="s">
        <v>40</v>
      </c>
      <c r="R1806">
        <v>2738</v>
      </c>
      <c r="S1806" s="9">
        <v>46.54</v>
      </c>
      <c r="T1806" s="26">
        <v>4.3899999999999997</v>
      </c>
      <c r="U1806" s="8">
        <v>204.31</v>
      </c>
      <c r="V1806" t="s">
        <v>41</v>
      </c>
      <c r="W1806" t="s">
        <v>2276</v>
      </c>
      <c r="X1806" t="s">
        <v>42</v>
      </c>
      <c r="Y1806" t="s">
        <v>2277</v>
      </c>
      <c r="AA1806" s="1">
        <f t="shared" si="174"/>
        <v>45960</v>
      </c>
      <c r="AB1806" s="2">
        <f t="shared" si="175"/>
        <v>10</v>
      </c>
      <c r="AC1806" s="2">
        <f t="shared" si="176"/>
        <v>2025</v>
      </c>
      <c r="AD1806" s="2" t="str">
        <f>IFERROR(VLOOKUP(A1806,'Aux Área'!$A$4:$B$123,2,0),"-")</f>
        <v>INSPEÇÃO</v>
      </c>
    </row>
    <row r="1807" spans="1:30" x14ac:dyDescent="0.3">
      <c r="A1807" t="s">
        <v>2260</v>
      </c>
      <c r="B1807" t="s">
        <v>113</v>
      </c>
      <c r="C1807" t="s">
        <v>3380</v>
      </c>
      <c r="D1807" t="s">
        <v>3050</v>
      </c>
      <c r="E1807" t="s">
        <v>3051</v>
      </c>
      <c r="F1807" t="s">
        <v>2262</v>
      </c>
      <c r="G1807" t="s">
        <v>35</v>
      </c>
      <c r="H1807" t="s">
        <v>2263</v>
      </c>
      <c r="I1807" t="s">
        <v>2186</v>
      </c>
      <c r="J1807" t="s">
        <v>139</v>
      </c>
      <c r="K1807" t="s">
        <v>140</v>
      </c>
      <c r="L1807" t="s">
        <v>141</v>
      </c>
      <c r="M1807" t="s">
        <v>38</v>
      </c>
      <c r="N1807" t="s">
        <v>668</v>
      </c>
      <c r="O1807" s="23">
        <v>747</v>
      </c>
      <c r="P1807" s="9">
        <v>14.61</v>
      </c>
      <c r="Q1807" t="s">
        <v>40</v>
      </c>
      <c r="R1807">
        <v>4011</v>
      </c>
      <c r="S1807" s="9">
        <v>51.12</v>
      </c>
      <c r="T1807" s="26">
        <v>5.59</v>
      </c>
      <c r="U1807" s="8">
        <v>285.76</v>
      </c>
      <c r="V1807" t="s">
        <v>3381</v>
      </c>
      <c r="W1807" t="s">
        <v>2007</v>
      </c>
      <c r="X1807" t="s">
        <v>42</v>
      </c>
      <c r="Y1807" t="s">
        <v>1740</v>
      </c>
      <c r="AA1807" s="1">
        <f t="shared" si="174"/>
        <v>45960</v>
      </c>
      <c r="AB1807" s="2">
        <f t="shared" si="175"/>
        <v>10</v>
      </c>
      <c r="AC1807" s="2">
        <f t="shared" si="176"/>
        <v>2025</v>
      </c>
      <c r="AD1807" s="2" t="str">
        <f>IFERROR(VLOOKUP(A1807,'Aux Área'!$A$4:$B$123,2,0),"-")</f>
        <v>INSPEÇÃO</v>
      </c>
    </row>
    <row r="1808" spans="1:30" x14ac:dyDescent="0.3">
      <c r="A1808" t="s">
        <v>2461</v>
      </c>
      <c r="B1808" t="s">
        <v>2462</v>
      </c>
      <c r="C1808" t="s">
        <v>3382</v>
      </c>
      <c r="D1808" t="s">
        <v>2253</v>
      </c>
      <c r="E1808" t="s">
        <v>2254</v>
      </c>
      <c r="F1808" t="s">
        <v>3574</v>
      </c>
      <c r="G1808" t="s">
        <v>1135</v>
      </c>
      <c r="H1808" t="s">
        <v>2275</v>
      </c>
      <c r="I1808" t="s">
        <v>1497</v>
      </c>
      <c r="J1808" t="s">
        <v>188</v>
      </c>
      <c r="K1808" t="s">
        <v>189</v>
      </c>
      <c r="L1808" t="s">
        <v>190</v>
      </c>
      <c r="M1808" t="s">
        <v>38</v>
      </c>
      <c r="N1808" t="s">
        <v>39</v>
      </c>
      <c r="O1808" s="23">
        <v>427</v>
      </c>
      <c r="P1808" s="9">
        <v>9.11</v>
      </c>
      <c r="Q1808" t="s">
        <v>40</v>
      </c>
      <c r="R1808">
        <v>3610</v>
      </c>
      <c r="S1808" s="9">
        <v>46.88</v>
      </c>
      <c r="T1808" s="26">
        <v>4.3899999999999997</v>
      </c>
      <c r="U1808" s="8">
        <v>205.8</v>
      </c>
      <c r="V1808" t="s">
        <v>41</v>
      </c>
      <c r="W1808" t="s">
        <v>2276</v>
      </c>
      <c r="X1808" t="s">
        <v>42</v>
      </c>
      <c r="Y1808" t="s">
        <v>2277</v>
      </c>
      <c r="AA1808" s="1">
        <f t="shared" si="174"/>
        <v>45960</v>
      </c>
      <c r="AB1808" s="2">
        <f t="shared" si="175"/>
        <v>10</v>
      </c>
      <c r="AC1808" s="2">
        <f t="shared" si="176"/>
        <v>2025</v>
      </c>
      <c r="AD1808" s="2" t="str">
        <f>IFERROR(VLOOKUP(A1808,'Aux Área'!$A$4:$B$123,2,0),"-")</f>
        <v>INSPEÇÃO</v>
      </c>
    </row>
    <row r="1809" spans="1:30" x14ac:dyDescent="0.3">
      <c r="A1809" t="s">
        <v>2278</v>
      </c>
      <c r="B1809" t="s">
        <v>2279</v>
      </c>
      <c r="C1809" t="s">
        <v>3383</v>
      </c>
      <c r="D1809" t="s">
        <v>3310</v>
      </c>
      <c r="E1809" t="s">
        <v>3311</v>
      </c>
      <c r="F1809" t="s">
        <v>2281</v>
      </c>
      <c r="G1809" t="s">
        <v>1135</v>
      </c>
      <c r="H1809" t="s">
        <v>2275</v>
      </c>
      <c r="I1809" t="s">
        <v>1497</v>
      </c>
      <c r="J1809" t="s">
        <v>1670</v>
      </c>
      <c r="K1809" t="s">
        <v>1671</v>
      </c>
      <c r="L1809" t="s">
        <v>1672</v>
      </c>
      <c r="M1809" t="s">
        <v>38</v>
      </c>
      <c r="N1809" t="s">
        <v>39</v>
      </c>
      <c r="O1809" s="23">
        <v>401</v>
      </c>
      <c r="P1809" s="9">
        <v>8.59</v>
      </c>
      <c r="Q1809" t="s">
        <v>40</v>
      </c>
      <c r="R1809">
        <v>3745</v>
      </c>
      <c r="S1809" s="9">
        <v>46.69</v>
      </c>
      <c r="T1809" s="26">
        <v>4.09</v>
      </c>
      <c r="U1809" s="8">
        <v>190.96</v>
      </c>
      <c r="V1809" t="s">
        <v>3384</v>
      </c>
      <c r="W1809" t="s">
        <v>2276</v>
      </c>
      <c r="X1809" t="s">
        <v>42</v>
      </c>
      <c r="Y1809" t="s">
        <v>2277</v>
      </c>
      <c r="AA1809" s="1">
        <f t="shared" si="174"/>
        <v>45960</v>
      </c>
      <c r="AB1809" s="2">
        <f t="shared" si="175"/>
        <v>10</v>
      </c>
      <c r="AC1809" s="2">
        <f t="shared" si="176"/>
        <v>2025</v>
      </c>
      <c r="AD1809" s="2" t="str">
        <f>IFERROR(VLOOKUP(A1809,'Aux Área'!$A$4:$B$123,2,0),"-")</f>
        <v>INSPEÇÃO</v>
      </c>
    </row>
    <row r="1810" spans="1:30" x14ac:dyDescent="0.3">
      <c r="A1810" t="s">
        <v>52</v>
      </c>
      <c r="B1810" t="s">
        <v>1449</v>
      </c>
      <c r="C1810" t="s">
        <v>3385</v>
      </c>
      <c r="D1810" t="s">
        <v>391</v>
      </c>
      <c r="E1810" t="s">
        <v>392</v>
      </c>
      <c r="F1810" t="s">
        <v>53</v>
      </c>
      <c r="G1810" t="s">
        <v>1500</v>
      </c>
      <c r="H1810" t="s">
        <v>36</v>
      </c>
      <c r="I1810" t="s">
        <v>37</v>
      </c>
      <c r="J1810" t="s">
        <v>122</v>
      </c>
      <c r="K1810" t="s">
        <v>123</v>
      </c>
      <c r="L1810" t="s">
        <v>124</v>
      </c>
      <c r="M1810" t="s">
        <v>38</v>
      </c>
      <c r="N1810" t="s">
        <v>39</v>
      </c>
      <c r="O1810" s="23">
        <v>383</v>
      </c>
      <c r="P1810" s="9">
        <v>10.46</v>
      </c>
      <c r="Q1810" t="s">
        <v>40</v>
      </c>
      <c r="R1810">
        <v>27689</v>
      </c>
      <c r="S1810" s="9">
        <v>36.630000000000003</v>
      </c>
      <c r="T1810" s="26">
        <v>4.3899999999999997</v>
      </c>
      <c r="U1810" s="8">
        <v>160.80000000000001</v>
      </c>
      <c r="V1810" t="s">
        <v>246</v>
      </c>
      <c r="W1810" t="s">
        <v>2007</v>
      </c>
      <c r="X1810" t="s">
        <v>42</v>
      </c>
      <c r="Y1810" t="s">
        <v>1740</v>
      </c>
      <c r="AA1810" s="1">
        <f t="shared" si="174"/>
        <v>45960</v>
      </c>
      <c r="AB1810" s="2">
        <f t="shared" si="175"/>
        <v>10</v>
      </c>
      <c r="AC1810" s="2">
        <f t="shared" si="176"/>
        <v>2025</v>
      </c>
      <c r="AD1810" s="2" t="str">
        <f>IFERROR(VLOOKUP(A1810,'Aux Área'!$A$4:$B$123,2,0),"-")</f>
        <v>OPERAÇÃO</v>
      </c>
    </row>
    <row r="1811" spans="1:30" x14ac:dyDescent="0.3">
      <c r="A1811" t="s">
        <v>2189</v>
      </c>
      <c r="B1811" t="s">
        <v>2190</v>
      </c>
      <c r="C1811" t="s">
        <v>3386</v>
      </c>
      <c r="D1811" t="s">
        <v>3205</v>
      </c>
      <c r="E1811" t="s">
        <v>3206</v>
      </c>
      <c r="F1811" t="s">
        <v>2192</v>
      </c>
      <c r="G1811" t="s">
        <v>1135</v>
      </c>
      <c r="H1811" t="s">
        <v>2185</v>
      </c>
      <c r="I1811" t="s">
        <v>2186</v>
      </c>
      <c r="J1811" t="s">
        <v>169</v>
      </c>
      <c r="K1811" t="s">
        <v>170</v>
      </c>
      <c r="L1811" t="s">
        <v>124</v>
      </c>
      <c r="M1811" t="s">
        <v>38</v>
      </c>
      <c r="N1811" t="s">
        <v>668</v>
      </c>
      <c r="O1811" s="23">
        <v>506</v>
      </c>
      <c r="P1811" s="9">
        <v>13.15</v>
      </c>
      <c r="Q1811" t="s">
        <v>40</v>
      </c>
      <c r="R1811">
        <v>5714</v>
      </c>
      <c r="S1811" s="9">
        <v>38.49</v>
      </c>
      <c r="T1811" s="26">
        <v>5.94</v>
      </c>
      <c r="U1811" s="8">
        <v>228.63</v>
      </c>
      <c r="V1811" t="s">
        <v>41</v>
      </c>
      <c r="W1811" t="s">
        <v>2007</v>
      </c>
      <c r="X1811" t="s">
        <v>42</v>
      </c>
      <c r="Y1811" t="s">
        <v>2188</v>
      </c>
      <c r="AA1811" s="1">
        <f t="shared" si="174"/>
        <v>45960</v>
      </c>
      <c r="AB1811" s="2">
        <f t="shared" si="175"/>
        <v>10</v>
      </c>
      <c r="AC1811" s="2">
        <f t="shared" si="176"/>
        <v>2025</v>
      </c>
      <c r="AD1811" s="2" t="str">
        <f>IFERROR(VLOOKUP(A1811,'Aux Área'!$A$4:$B$123,2,0),"-")</f>
        <v>INSPEÇÃO</v>
      </c>
    </row>
    <row r="1812" spans="1:30" x14ac:dyDescent="0.3">
      <c r="A1812" t="s">
        <v>2638</v>
      </c>
      <c r="B1812" t="s">
        <v>2639</v>
      </c>
      <c r="C1812" t="s">
        <v>3387</v>
      </c>
      <c r="D1812" t="s">
        <v>3135</v>
      </c>
      <c r="E1812" t="s">
        <v>3136</v>
      </c>
      <c r="F1812" t="s">
        <v>2641</v>
      </c>
      <c r="G1812" t="s">
        <v>1135</v>
      </c>
      <c r="H1812" t="s">
        <v>2275</v>
      </c>
      <c r="I1812" t="s">
        <v>1497</v>
      </c>
      <c r="J1812" t="s">
        <v>275</v>
      </c>
      <c r="K1812" t="s">
        <v>276</v>
      </c>
      <c r="L1812" t="s">
        <v>124</v>
      </c>
      <c r="M1812" t="s">
        <v>38</v>
      </c>
      <c r="N1812" t="s">
        <v>39</v>
      </c>
      <c r="O1812" s="23">
        <v>323</v>
      </c>
      <c r="P1812" s="9">
        <v>8.8699999999999992</v>
      </c>
      <c r="Q1812" t="s">
        <v>40</v>
      </c>
      <c r="R1812">
        <v>2585</v>
      </c>
      <c r="S1812" s="9">
        <v>36.43</v>
      </c>
      <c r="T1812" s="26">
        <v>4.29</v>
      </c>
      <c r="U1812" s="8">
        <v>156.28</v>
      </c>
      <c r="V1812" t="s">
        <v>3388</v>
      </c>
      <c r="W1812" t="s">
        <v>2276</v>
      </c>
      <c r="X1812" t="s">
        <v>42</v>
      </c>
      <c r="Y1812" t="s">
        <v>2277</v>
      </c>
      <c r="AA1812" s="1">
        <f t="shared" si="174"/>
        <v>45960</v>
      </c>
      <c r="AB1812" s="2">
        <f t="shared" si="175"/>
        <v>10</v>
      </c>
      <c r="AC1812" s="2">
        <f t="shared" si="176"/>
        <v>2025</v>
      </c>
      <c r="AD1812" s="2" t="str">
        <f>IFERROR(VLOOKUP(A1812,'Aux Área'!$A$4:$B$123,2,0),"-")</f>
        <v>INSPEÇÃO</v>
      </c>
    </row>
    <row r="1813" spans="1:30" x14ac:dyDescent="0.3">
      <c r="A1813" t="s">
        <v>2306</v>
      </c>
      <c r="B1813" t="s">
        <v>2307</v>
      </c>
      <c r="C1813" t="s">
        <v>3389</v>
      </c>
      <c r="D1813" t="s">
        <v>3212</v>
      </c>
      <c r="E1813" t="s">
        <v>3213</v>
      </c>
      <c r="F1813" t="s">
        <v>2309</v>
      </c>
      <c r="G1813" t="s">
        <v>1135</v>
      </c>
      <c r="H1813" t="s">
        <v>2275</v>
      </c>
      <c r="I1813" t="s">
        <v>1497</v>
      </c>
      <c r="J1813" t="s">
        <v>89</v>
      </c>
      <c r="K1813" t="s">
        <v>90</v>
      </c>
      <c r="L1813" t="s">
        <v>91</v>
      </c>
      <c r="M1813" t="s">
        <v>38</v>
      </c>
      <c r="N1813" t="s">
        <v>39</v>
      </c>
      <c r="O1813" s="23">
        <v>188</v>
      </c>
      <c r="P1813" s="9">
        <v>9.25</v>
      </c>
      <c r="Q1813" t="s">
        <v>40</v>
      </c>
      <c r="R1813">
        <v>2713</v>
      </c>
      <c r="S1813" s="9">
        <v>20.32</v>
      </c>
      <c r="T1813" s="26">
        <v>4.49</v>
      </c>
      <c r="U1813" s="8">
        <v>91.23</v>
      </c>
      <c r="V1813" t="s">
        <v>3390</v>
      </c>
      <c r="W1813" t="s">
        <v>2276</v>
      </c>
      <c r="X1813" t="s">
        <v>42</v>
      </c>
      <c r="Y1813" t="s">
        <v>2277</v>
      </c>
      <c r="AA1813" s="1">
        <f t="shared" si="174"/>
        <v>45961</v>
      </c>
      <c r="AB1813" s="2">
        <f t="shared" si="175"/>
        <v>10</v>
      </c>
      <c r="AC1813" s="2">
        <f t="shared" si="176"/>
        <v>2025</v>
      </c>
      <c r="AD1813" s="2" t="str">
        <f>IFERROR(VLOOKUP(A1813,'Aux Área'!$A$4:$B$123,2,0),"-")</f>
        <v>INSPEÇÃO</v>
      </c>
    </row>
    <row r="1814" spans="1:30" x14ac:dyDescent="0.3">
      <c r="A1814" t="s">
        <v>2643</v>
      </c>
      <c r="B1814" t="s">
        <v>2644</v>
      </c>
      <c r="C1814" t="s">
        <v>3391</v>
      </c>
      <c r="D1814" t="s">
        <v>3193</v>
      </c>
      <c r="E1814" t="s">
        <v>3194</v>
      </c>
      <c r="F1814" t="s">
        <v>2646</v>
      </c>
      <c r="G1814" t="s">
        <v>1300</v>
      </c>
      <c r="H1814" t="s">
        <v>1301</v>
      </c>
      <c r="I1814" t="s">
        <v>839</v>
      </c>
      <c r="J1814" t="s">
        <v>122</v>
      </c>
      <c r="K1814" t="s">
        <v>123</v>
      </c>
      <c r="L1814" t="s">
        <v>124</v>
      </c>
      <c r="M1814" t="s">
        <v>38</v>
      </c>
      <c r="N1814" t="s">
        <v>39</v>
      </c>
      <c r="O1814" s="23">
        <v>412</v>
      </c>
      <c r="P1814" s="9">
        <v>11.76</v>
      </c>
      <c r="Q1814" t="s">
        <v>40</v>
      </c>
      <c r="R1814">
        <v>2998</v>
      </c>
      <c r="S1814" s="9">
        <v>35.020000000000003</v>
      </c>
      <c r="T1814" s="26">
        <v>4.3899999999999997</v>
      </c>
      <c r="U1814" s="8">
        <v>153.74</v>
      </c>
      <c r="V1814" t="s">
        <v>112</v>
      </c>
      <c r="W1814" t="s">
        <v>2276</v>
      </c>
      <c r="X1814" t="s">
        <v>42</v>
      </c>
      <c r="Y1814" t="s">
        <v>2277</v>
      </c>
      <c r="AA1814" s="1">
        <f t="shared" si="174"/>
        <v>45961</v>
      </c>
      <c r="AB1814" s="2">
        <f t="shared" si="175"/>
        <v>10</v>
      </c>
      <c r="AC1814" s="2">
        <f t="shared" si="176"/>
        <v>2025</v>
      </c>
      <c r="AD1814" s="2" t="str">
        <f>IFERROR(VLOOKUP(A1814,'Aux Área'!$A$4:$B$123,2,0),"-")</f>
        <v>INSPEÇÃO</v>
      </c>
    </row>
    <row r="1815" spans="1:30" x14ac:dyDescent="0.3">
      <c r="A1815" t="s">
        <v>2282</v>
      </c>
      <c r="B1815" t="s">
        <v>2283</v>
      </c>
      <c r="C1815" t="s">
        <v>3392</v>
      </c>
      <c r="D1815" t="s">
        <v>2160</v>
      </c>
      <c r="E1815" t="s">
        <v>2161</v>
      </c>
      <c r="F1815" t="s">
        <v>2285</v>
      </c>
      <c r="G1815" t="s">
        <v>1135</v>
      </c>
      <c r="H1815" t="s">
        <v>2275</v>
      </c>
      <c r="I1815" t="s">
        <v>1497</v>
      </c>
      <c r="J1815" t="s">
        <v>165</v>
      </c>
      <c r="K1815" t="s">
        <v>166</v>
      </c>
      <c r="L1815" t="s">
        <v>167</v>
      </c>
      <c r="M1815" t="s">
        <v>38</v>
      </c>
      <c r="N1815" t="s">
        <v>39</v>
      </c>
      <c r="O1815" s="23">
        <v>574</v>
      </c>
      <c r="P1815" s="9">
        <v>12.19</v>
      </c>
      <c r="Q1815" t="s">
        <v>40</v>
      </c>
      <c r="R1815">
        <v>3917</v>
      </c>
      <c r="S1815" s="9">
        <v>47.09</v>
      </c>
      <c r="T1815" s="26">
        <v>4.46</v>
      </c>
      <c r="U1815" s="8">
        <v>210.02</v>
      </c>
      <c r="V1815" t="s">
        <v>112</v>
      </c>
      <c r="W1815" t="s">
        <v>2276</v>
      </c>
      <c r="X1815" t="s">
        <v>42</v>
      </c>
      <c r="Y1815" t="s">
        <v>2277</v>
      </c>
      <c r="AA1815" s="1">
        <f t="shared" si="174"/>
        <v>45961</v>
      </c>
      <c r="AB1815" s="2">
        <f t="shared" si="175"/>
        <v>10</v>
      </c>
      <c r="AC1815" s="2">
        <f t="shared" si="176"/>
        <v>2025</v>
      </c>
      <c r="AD1815" s="2" t="str">
        <f>IFERROR(VLOOKUP(A1815,'Aux Área'!$A$4:$B$123,2,0),"-")</f>
        <v>INSPEÇÃO</v>
      </c>
    </row>
    <row r="1816" spans="1:30" x14ac:dyDescent="0.3">
      <c r="A1816" t="s">
        <v>76</v>
      </c>
      <c r="B1816" t="s">
        <v>380</v>
      </c>
      <c r="C1816" t="s">
        <v>3393</v>
      </c>
      <c r="D1816" t="s">
        <v>382</v>
      </c>
      <c r="E1816" t="s">
        <v>383</v>
      </c>
      <c r="F1816" t="s">
        <v>77</v>
      </c>
      <c r="G1816" t="s">
        <v>1500</v>
      </c>
      <c r="H1816" t="s">
        <v>36</v>
      </c>
      <c r="I1816" t="s">
        <v>37</v>
      </c>
      <c r="J1816" t="s">
        <v>1210</v>
      </c>
      <c r="K1816" t="s">
        <v>1211</v>
      </c>
      <c r="L1816" t="s">
        <v>155</v>
      </c>
      <c r="M1816" t="s">
        <v>38</v>
      </c>
      <c r="N1816" t="s">
        <v>39</v>
      </c>
      <c r="O1816" s="23">
        <v>346</v>
      </c>
      <c r="P1816" s="9">
        <v>8.6</v>
      </c>
      <c r="Q1816" t="s">
        <v>40</v>
      </c>
      <c r="R1816">
        <v>34905</v>
      </c>
      <c r="S1816" s="9">
        <v>40.25</v>
      </c>
      <c r="T1816" s="26">
        <v>4.49</v>
      </c>
      <c r="U1816" s="8">
        <v>180.72</v>
      </c>
      <c r="V1816" t="s">
        <v>3394</v>
      </c>
      <c r="W1816" t="s">
        <v>2007</v>
      </c>
      <c r="X1816" t="s">
        <v>42</v>
      </c>
      <c r="Y1816" t="s">
        <v>1740</v>
      </c>
      <c r="AA1816" s="1">
        <f t="shared" si="174"/>
        <v>45961</v>
      </c>
      <c r="AB1816" s="2">
        <f t="shared" si="175"/>
        <v>10</v>
      </c>
      <c r="AC1816" s="2">
        <f t="shared" si="176"/>
        <v>2025</v>
      </c>
      <c r="AD1816" s="2" t="str">
        <f>IFERROR(VLOOKUP(A1816,'Aux Área'!$A$4:$B$123,2,0),"-")</f>
        <v>QSMS</v>
      </c>
    </row>
    <row r="1817" spans="1:30" x14ac:dyDescent="0.3">
      <c r="A1817" t="s">
        <v>1295</v>
      </c>
      <c r="B1817" t="s">
        <v>1753</v>
      </c>
      <c r="C1817" t="s">
        <v>3395</v>
      </c>
      <c r="D1817" t="s">
        <v>1297</v>
      </c>
      <c r="E1817" t="s">
        <v>2221</v>
      </c>
      <c r="F1817" t="s">
        <v>1299</v>
      </c>
      <c r="G1817" t="s">
        <v>1135</v>
      </c>
      <c r="H1817" t="s">
        <v>1301</v>
      </c>
      <c r="I1817" t="s">
        <v>839</v>
      </c>
      <c r="J1817" t="s">
        <v>275</v>
      </c>
      <c r="K1817" t="s">
        <v>276</v>
      </c>
      <c r="L1817" t="s">
        <v>124</v>
      </c>
      <c r="M1817" t="s">
        <v>38</v>
      </c>
      <c r="N1817" t="s">
        <v>39</v>
      </c>
      <c r="O1817" s="23">
        <v>0</v>
      </c>
      <c r="P1817" s="23">
        <v>0</v>
      </c>
      <c r="Q1817" t="s">
        <v>40</v>
      </c>
      <c r="R1817" t="s">
        <v>15244</v>
      </c>
      <c r="S1817" s="9">
        <v>42.91</v>
      </c>
      <c r="T1817" s="26">
        <v>4.29</v>
      </c>
      <c r="U1817" s="8">
        <v>184.08</v>
      </c>
      <c r="V1817" t="s">
        <v>3396</v>
      </c>
      <c r="W1817" t="s">
        <v>2007</v>
      </c>
      <c r="X1817" t="s">
        <v>42</v>
      </c>
      <c r="Y1817" t="s">
        <v>1740</v>
      </c>
      <c r="AA1817" s="1">
        <f t="shared" si="174"/>
        <v>45961</v>
      </c>
      <c r="AB1817" s="2">
        <f t="shared" si="175"/>
        <v>10</v>
      </c>
      <c r="AC1817" s="2">
        <f t="shared" si="176"/>
        <v>2025</v>
      </c>
      <c r="AD1817" s="2" t="str">
        <f>IFERROR(VLOOKUP(A1817,'Aux Área'!$A$4:$B$123,2,0),"-")</f>
        <v>LUCCA JR - OP</v>
      </c>
    </row>
    <row r="1818" spans="1:30" x14ac:dyDescent="0.3">
      <c r="A1818" t="s">
        <v>2278</v>
      </c>
      <c r="B1818" t="s">
        <v>2279</v>
      </c>
      <c r="C1818" t="s">
        <v>3397</v>
      </c>
      <c r="D1818" t="s">
        <v>3098</v>
      </c>
      <c r="E1818" t="s">
        <v>3099</v>
      </c>
      <c r="F1818" t="s">
        <v>2281</v>
      </c>
      <c r="G1818" t="s">
        <v>1135</v>
      </c>
      <c r="H1818" t="s">
        <v>2275</v>
      </c>
      <c r="I1818" t="s">
        <v>1497</v>
      </c>
      <c r="J1818" t="s">
        <v>1670</v>
      </c>
      <c r="K1818" t="s">
        <v>1671</v>
      </c>
      <c r="L1818" t="s">
        <v>1672</v>
      </c>
      <c r="M1818" t="s">
        <v>38</v>
      </c>
      <c r="N1818" t="s">
        <v>39</v>
      </c>
      <c r="O1818" s="23">
        <v>460</v>
      </c>
      <c r="P1818" s="9">
        <v>11.06</v>
      </c>
      <c r="Q1818" t="s">
        <v>40</v>
      </c>
      <c r="R1818">
        <v>4205</v>
      </c>
      <c r="S1818" s="9">
        <v>41.6</v>
      </c>
      <c r="T1818" s="26">
        <v>4.09</v>
      </c>
      <c r="U1818" s="8">
        <v>170.14</v>
      </c>
      <c r="V1818" t="s">
        <v>3398</v>
      </c>
      <c r="W1818" t="s">
        <v>2276</v>
      </c>
      <c r="X1818" t="s">
        <v>42</v>
      </c>
      <c r="Y1818" t="s">
        <v>2277</v>
      </c>
      <c r="AA1818" s="1">
        <f t="shared" si="174"/>
        <v>45961</v>
      </c>
      <c r="AB1818" s="2">
        <f t="shared" si="175"/>
        <v>10</v>
      </c>
      <c r="AC1818" s="2">
        <f t="shared" si="176"/>
        <v>2025</v>
      </c>
      <c r="AD1818" s="2" t="str">
        <f>IFERROR(VLOOKUP(A1818,'Aux Área'!$A$4:$B$123,2,0),"-")</f>
        <v>INSPEÇÃO</v>
      </c>
    </row>
    <row r="1819" spans="1:30" x14ac:dyDescent="0.3">
      <c r="A1819" t="s">
        <v>2691</v>
      </c>
      <c r="B1819" t="s">
        <v>2692</v>
      </c>
      <c r="C1819" t="s">
        <v>3399</v>
      </c>
      <c r="D1819" t="s">
        <v>2142</v>
      </c>
      <c r="E1819" t="s">
        <v>2143</v>
      </c>
      <c r="F1819" t="s">
        <v>3712</v>
      </c>
      <c r="G1819" t="s">
        <v>1635</v>
      </c>
      <c r="H1819" t="s">
        <v>2635</v>
      </c>
      <c r="I1819" t="s">
        <v>37</v>
      </c>
      <c r="J1819" t="s">
        <v>165</v>
      </c>
      <c r="K1819" t="s">
        <v>166</v>
      </c>
      <c r="L1819" t="s">
        <v>167</v>
      </c>
      <c r="M1819" t="s">
        <v>38</v>
      </c>
      <c r="N1819" t="s">
        <v>39</v>
      </c>
      <c r="O1819" s="23">
        <v>295</v>
      </c>
      <c r="P1819" s="9">
        <v>10.54</v>
      </c>
      <c r="Q1819" t="s">
        <v>40</v>
      </c>
      <c r="R1819">
        <v>3478</v>
      </c>
      <c r="S1819" s="9">
        <v>28</v>
      </c>
      <c r="T1819" s="26">
        <v>4.4610000000000003</v>
      </c>
      <c r="U1819" s="8">
        <v>124.91</v>
      </c>
      <c r="V1819" t="s">
        <v>112</v>
      </c>
      <c r="W1819" t="s">
        <v>2007</v>
      </c>
      <c r="X1819" t="s">
        <v>42</v>
      </c>
      <c r="Y1819" t="s">
        <v>1740</v>
      </c>
      <c r="AA1819" s="1">
        <f t="shared" si="174"/>
        <v>45961</v>
      </c>
      <c r="AB1819" s="2">
        <f t="shared" si="175"/>
        <v>10</v>
      </c>
      <c r="AC1819" s="2">
        <f t="shared" si="176"/>
        <v>2025</v>
      </c>
      <c r="AD1819" s="2" t="str">
        <f>IFERROR(VLOOKUP(A1819,'Aux Área'!$A$4:$B$123,2,0),"-")</f>
        <v>TI</v>
      </c>
    </row>
    <row r="1820" spans="1:30" x14ac:dyDescent="0.3">
      <c r="A1820" t="s">
        <v>2650</v>
      </c>
      <c r="B1820" t="s">
        <v>2651</v>
      </c>
      <c r="C1820" t="s">
        <v>3400</v>
      </c>
      <c r="D1820" t="s">
        <v>2944</v>
      </c>
      <c r="E1820" t="s">
        <v>2945</v>
      </c>
      <c r="F1820" t="s">
        <v>3605</v>
      </c>
      <c r="G1820" t="s">
        <v>1300</v>
      </c>
      <c r="H1820" t="s">
        <v>2635</v>
      </c>
      <c r="I1820" t="s">
        <v>37</v>
      </c>
      <c r="J1820" t="s">
        <v>292</v>
      </c>
      <c r="K1820" t="s">
        <v>293</v>
      </c>
      <c r="L1820" t="s">
        <v>84</v>
      </c>
      <c r="M1820" t="s">
        <v>38</v>
      </c>
      <c r="N1820" t="s">
        <v>39</v>
      </c>
      <c r="O1820" s="23">
        <v>374</v>
      </c>
      <c r="P1820" s="9">
        <v>7.88</v>
      </c>
      <c r="Q1820" t="s">
        <v>40</v>
      </c>
      <c r="R1820">
        <v>1643</v>
      </c>
      <c r="S1820" s="9">
        <v>47.47</v>
      </c>
      <c r="T1820" s="26">
        <v>5.17</v>
      </c>
      <c r="U1820" s="8">
        <v>245.42</v>
      </c>
      <c r="V1820" t="s">
        <v>3401</v>
      </c>
      <c r="W1820" t="s">
        <v>2276</v>
      </c>
      <c r="X1820" t="s">
        <v>42</v>
      </c>
      <c r="Y1820" t="s">
        <v>1740</v>
      </c>
      <c r="AA1820" s="1">
        <f t="shared" si="174"/>
        <v>45961</v>
      </c>
      <c r="AB1820" s="2">
        <f t="shared" si="175"/>
        <v>10</v>
      </c>
      <c r="AC1820" s="2">
        <f t="shared" si="176"/>
        <v>2025</v>
      </c>
      <c r="AD1820" s="2" t="str">
        <f>IFERROR(VLOOKUP(A1820,'Aux Área'!$A$4:$B$123,2,0),"-")</f>
        <v>TI</v>
      </c>
    </row>
    <row r="1821" spans="1:30" x14ac:dyDescent="0.3">
      <c r="A1821" t="s">
        <v>2700</v>
      </c>
      <c r="B1821" t="s">
        <v>2701</v>
      </c>
      <c r="C1821" t="s">
        <v>3402</v>
      </c>
      <c r="D1821" t="s">
        <v>3403</v>
      </c>
      <c r="E1821" t="s">
        <v>3404</v>
      </c>
      <c r="F1821" t="s">
        <v>2703</v>
      </c>
      <c r="G1821" t="s">
        <v>659</v>
      </c>
      <c r="H1821" t="s">
        <v>1996</v>
      </c>
      <c r="I1821" t="s">
        <v>1997</v>
      </c>
      <c r="J1821" t="s">
        <v>275</v>
      </c>
      <c r="K1821" t="s">
        <v>276</v>
      </c>
      <c r="L1821" t="s">
        <v>124</v>
      </c>
      <c r="M1821" t="s">
        <v>38</v>
      </c>
      <c r="N1821" t="s">
        <v>668</v>
      </c>
      <c r="O1821" s="23">
        <v>421</v>
      </c>
      <c r="P1821" s="9">
        <v>4.34</v>
      </c>
      <c r="Q1821" t="s">
        <v>40</v>
      </c>
      <c r="R1821">
        <v>3223</v>
      </c>
      <c r="S1821" s="9">
        <v>97.03</v>
      </c>
      <c r="T1821" s="26">
        <v>6.95</v>
      </c>
      <c r="U1821" s="8">
        <v>674.36</v>
      </c>
      <c r="V1821" t="s">
        <v>3405</v>
      </c>
      <c r="W1821" t="s">
        <v>1985</v>
      </c>
      <c r="X1821" t="s">
        <v>42</v>
      </c>
      <c r="Y1821" t="s">
        <v>1986</v>
      </c>
      <c r="AA1821" s="1">
        <f t="shared" si="174"/>
        <v>45961</v>
      </c>
      <c r="AB1821" s="2">
        <f t="shared" si="175"/>
        <v>10</v>
      </c>
      <c r="AC1821" s="2">
        <f t="shared" si="176"/>
        <v>2025</v>
      </c>
      <c r="AD1821" s="2" t="str">
        <f>IFERROR(VLOOKUP(A1821,'Aux Área'!$A$4:$B$123,2,0),"-")</f>
        <v>PESADOS</v>
      </c>
    </row>
    <row r="1822" spans="1:30" x14ac:dyDescent="0.3">
      <c r="A1822" t="s">
        <v>2700</v>
      </c>
      <c r="C1822" t="s">
        <v>15621</v>
      </c>
      <c r="F1822" t="s">
        <v>2703</v>
      </c>
      <c r="K1822" t="s">
        <v>276</v>
      </c>
      <c r="N1822" t="s">
        <v>15690</v>
      </c>
      <c r="O1822" t="s">
        <v>15244</v>
      </c>
      <c r="P1822" s="9" t="s">
        <v>15244</v>
      </c>
      <c r="Q1822" t="s">
        <v>40</v>
      </c>
      <c r="R1822" t="s">
        <v>15244</v>
      </c>
      <c r="S1822">
        <v>4.1900000000000004</v>
      </c>
      <c r="U1822" s="8">
        <v>15.88</v>
      </c>
      <c r="X1822" t="s">
        <v>42</v>
      </c>
      <c r="Y1822" t="s">
        <v>1986</v>
      </c>
      <c r="AA1822" s="1">
        <f>IFERROR(DATEVALUE(C1822),"-")</f>
        <v>45961</v>
      </c>
      <c r="AB1822" s="2">
        <f>IFERROR(MONTH(AA1822),"-")</f>
        <v>10</v>
      </c>
      <c r="AC1822" s="2">
        <f>IFERROR(YEAR(AA1822),"-")</f>
        <v>2025</v>
      </c>
      <c r="AD1822" s="2" t="str">
        <f>IFERROR(VLOOKUP(A1822,'Aux Área'!$A$4:$B$123,2,0),"-")</f>
        <v>PESADOS</v>
      </c>
    </row>
    <row r="1823" spans="1:30" x14ac:dyDescent="0.3">
      <c r="A1823" t="s">
        <v>1069</v>
      </c>
      <c r="B1823" t="s">
        <v>1516</v>
      </c>
      <c r="C1823" t="s">
        <v>3406</v>
      </c>
      <c r="D1823" t="s">
        <v>102</v>
      </c>
      <c r="E1823" t="s">
        <v>816</v>
      </c>
      <c r="F1823" t="s">
        <v>1071</v>
      </c>
      <c r="G1823" t="s">
        <v>1500</v>
      </c>
      <c r="H1823" t="s">
        <v>36</v>
      </c>
      <c r="I1823" t="s">
        <v>37</v>
      </c>
      <c r="J1823" t="s">
        <v>147</v>
      </c>
      <c r="K1823" t="s">
        <v>148</v>
      </c>
      <c r="L1823" t="s">
        <v>84</v>
      </c>
      <c r="M1823" t="s">
        <v>38</v>
      </c>
      <c r="N1823" t="s">
        <v>39</v>
      </c>
      <c r="O1823" s="23">
        <v>392</v>
      </c>
      <c r="P1823" s="9">
        <v>10.199999999999999</v>
      </c>
      <c r="Q1823" t="s">
        <v>40</v>
      </c>
      <c r="R1823">
        <v>11315</v>
      </c>
      <c r="S1823" s="9">
        <v>38.43</v>
      </c>
      <c r="T1823" s="26">
        <v>5.24</v>
      </c>
      <c r="U1823" s="8">
        <v>201.37</v>
      </c>
      <c r="V1823" t="s">
        <v>112</v>
      </c>
      <c r="W1823" t="s">
        <v>2007</v>
      </c>
      <c r="X1823" t="s">
        <v>42</v>
      </c>
      <c r="Y1823" t="s">
        <v>1740</v>
      </c>
      <c r="AA1823" s="1">
        <f t="shared" ref="AA1823:AA1867" si="177">DATEVALUE(C1823)</f>
        <v>45961</v>
      </c>
      <c r="AB1823" s="2">
        <f t="shared" ref="AB1823:AB1867" si="178">MONTH(AA1823)</f>
        <v>10</v>
      </c>
      <c r="AC1823" s="2">
        <f t="shared" ref="AC1823:AC1867" si="179">YEAR(AA1823)</f>
        <v>2025</v>
      </c>
      <c r="AD1823" s="2" t="str">
        <f>IFERROR(VLOOKUP(A1823,'Aux Área'!$A$4:$B$123,2,0),"-")</f>
        <v>FACILITIES</v>
      </c>
    </row>
    <row r="1824" spans="1:30" x14ac:dyDescent="0.3">
      <c r="A1824" t="s">
        <v>58</v>
      </c>
      <c r="B1824" t="s">
        <v>250</v>
      </c>
      <c r="C1824" t="s">
        <v>3407</v>
      </c>
      <c r="D1824" t="s">
        <v>87</v>
      </c>
      <c r="E1824" t="s">
        <v>88</v>
      </c>
      <c r="F1824" t="s">
        <v>59</v>
      </c>
      <c r="G1824" t="s">
        <v>1500</v>
      </c>
      <c r="H1824" t="s">
        <v>36</v>
      </c>
      <c r="I1824" t="s">
        <v>37</v>
      </c>
      <c r="J1824" t="s">
        <v>231</v>
      </c>
      <c r="K1824" t="s">
        <v>232</v>
      </c>
      <c r="L1824" t="s">
        <v>217</v>
      </c>
      <c r="M1824" t="s">
        <v>38</v>
      </c>
      <c r="N1824" t="s">
        <v>39</v>
      </c>
      <c r="O1824" s="23">
        <v>299</v>
      </c>
      <c r="P1824" s="9">
        <v>8.5299999999999994</v>
      </c>
      <c r="Q1824" t="s">
        <v>40</v>
      </c>
      <c r="R1824">
        <v>49421</v>
      </c>
      <c r="S1824" s="9">
        <v>35.06</v>
      </c>
      <c r="T1824" s="26">
        <v>4.2510000000000003</v>
      </c>
      <c r="U1824" s="8">
        <v>149.03</v>
      </c>
      <c r="V1824" t="s">
        <v>3408</v>
      </c>
      <c r="W1824" t="s">
        <v>2007</v>
      </c>
      <c r="X1824" t="s">
        <v>42</v>
      </c>
      <c r="Y1824" t="s">
        <v>1740</v>
      </c>
      <c r="AA1824" s="1">
        <f t="shared" si="177"/>
        <v>45961</v>
      </c>
      <c r="AB1824" s="2">
        <f t="shared" si="178"/>
        <v>10</v>
      </c>
      <c r="AC1824" s="2">
        <f t="shared" si="179"/>
        <v>2025</v>
      </c>
      <c r="AD1824" s="2" t="str">
        <f>IFERROR(VLOOKUP(A1824,'Aux Área'!$A$4:$B$123,2,0),"-")</f>
        <v>CONSERVA</v>
      </c>
    </row>
    <row r="1825" spans="1:30" x14ac:dyDescent="0.3">
      <c r="A1825" t="s">
        <v>2314</v>
      </c>
      <c r="B1825" t="s">
        <v>2315</v>
      </c>
      <c r="C1825" t="s">
        <v>3409</v>
      </c>
      <c r="D1825" t="s">
        <v>3410</v>
      </c>
      <c r="E1825" t="s">
        <v>3411</v>
      </c>
      <c r="F1825" t="s">
        <v>2317</v>
      </c>
      <c r="G1825" t="s">
        <v>1300</v>
      </c>
      <c r="H1825" t="s">
        <v>1301</v>
      </c>
      <c r="I1825" t="s">
        <v>839</v>
      </c>
      <c r="J1825" t="s">
        <v>231</v>
      </c>
      <c r="K1825" t="s">
        <v>232</v>
      </c>
      <c r="L1825" t="s">
        <v>217</v>
      </c>
      <c r="M1825" t="s">
        <v>38</v>
      </c>
      <c r="N1825" t="s">
        <v>707</v>
      </c>
      <c r="O1825" s="23">
        <v>471</v>
      </c>
      <c r="P1825" s="9">
        <v>10.25</v>
      </c>
      <c r="Q1825" t="s">
        <v>40</v>
      </c>
      <c r="R1825">
        <v>5937</v>
      </c>
      <c r="S1825" s="9">
        <v>45.93</v>
      </c>
      <c r="T1825" s="26">
        <v>6.15</v>
      </c>
      <c r="U1825" s="8">
        <v>282.48</v>
      </c>
      <c r="V1825" t="s">
        <v>3412</v>
      </c>
      <c r="W1825" t="s">
        <v>2276</v>
      </c>
      <c r="X1825" t="s">
        <v>42</v>
      </c>
      <c r="Y1825" t="s">
        <v>2277</v>
      </c>
      <c r="AA1825" s="1">
        <f t="shared" si="177"/>
        <v>45961</v>
      </c>
      <c r="AB1825" s="2">
        <f t="shared" si="178"/>
        <v>10</v>
      </c>
      <c r="AC1825" s="2">
        <f t="shared" si="179"/>
        <v>2025</v>
      </c>
      <c r="AD1825" s="2" t="str">
        <f>IFERROR(VLOOKUP(A1825,'Aux Área'!$A$4:$B$123,2,0),"-")</f>
        <v>INSPEÇÃO</v>
      </c>
    </row>
    <row r="1826" spans="1:30" x14ac:dyDescent="0.3">
      <c r="A1826" t="s">
        <v>2461</v>
      </c>
      <c r="B1826" t="s">
        <v>2462</v>
      </c>
      <c r="C1826" t="s">
        <v>3413</v>
      </c>
      <c r="D1826" t="s">
        <v>2160</v>
      </c>
      <c r="E1826" t="s">
        <v>2161</v>
      </c>
      <c r="F1826" t="s">
        <v>3574</v>
      </c>
      <c r="G1826" t="s">
        <v>1135</v>
      </c>
      <c r="H1826" t="s">
        <v>2275</v>
      </c>
      <c r="I1826" t="s">
        <v>1497</v>
      </c>
      <c r="J1826" t="s">
        <v>308</v>
      </c>
      <c r="K1826" t="s">
        <v>309</v>
      </c>
      <c r="L1826" t="s">
        <v>177</v>
      </c>
      <c r="M1826" t="s">
        <v>38</v>
      </c>
      <c r="N1826" t="s">
        <v>39</v>
      </c>
      <c r="O1826" s="23">
        <v>359</v>
      </c>
      <c r="P1826" s="9">
        <v>8.5299999999999994</v>
      </c>
      <c r="Q1826" t="s">
        <v>40</v>
      </c>
      <c r="R1826">
        <v>3969</v>
      </c>
      <c r="S1826" s="9">
        <v>42.11</v>
      </c>
      <c r="T1826" s="26">
        <v>4.1900000000000004</v>
      </c>
      <c r="U1826" s="8">
        <v>176.44</v>
      </c>
      <c r="V1826" t="s">
        <v>41</v>
      </c>
      <c r="W1826" t="s">
        <v>2276</v>
      </c>
      <c r="X1826" t="s">
        <v>42</v>
      </c>
      <c r="Y1826" t="s">
        <v>2277</v>
      </c>
      <c r="AA1826" s="1">
        <f t="shared" si="177"/>
        <v>45961</v>
      </c>
      <c r="AB1826" s="2">
        <f t="shared" si="178"/>
        <v>10</v>
      </c>
      <c r="AC1826" s="2">
        <f t="shared" si="179"/>
        <v>2025</v>
      </c>
      <c r="AD1826" s="2" t="str">
        <f>IFERROR(VLOOKUP(A1826,'Aux Área'!$A$4:$B$123,2,0),"-")</f>
        <v>INSPEÇÃO</v>
      </c>
    </row>
    <row r="1827" spans="1:30" x14ac:dyDescent="0.3">
      <c r="A1827" t="s">
        <v>2271</v>
      </c>
      <c r="B1827" t="s">
        <v>2272</v>
      </c>
      <c r="C1827" t="s">
        <v>3414</v>
      </c>
      <c r="D1827" t="s">
        <v>3285</v>
      </c>
      <c r="E1827" t="s">
        <v>3286</v>
      </c>
      <c r="F1827" t="s">
        <v>2274</v>
      </c>
      <c r="G1827" t="s">
        <v>1135</v>
      </c>
      <c r="H1827" t="s">
        <v>2275</v>
      </c>
      <c r="I1827" t="s">
        <v>1497</v>
      </c>
      <c r="J1827" t="s">
        <v>231</v>
      </c>
      <c r="K1827" t="s">
        <v>232</v>
      </c>
      <c r="L1827" t="s">
        <v>217</v>
      </c>
      <c r="M1827" t="s">
        <v>38</v>
      </c>
      <c r="N1827" t="s">
        <v>39</v>
      </c>
      <c r="O1827" s="23">
        <v>448</v>
      </c>
      <c r="P1827" s="9">
        <v>9.43</v>
      </c>
      <c r="Q1827" t="s">
        <v>40</v>
      </c>
      <c r="R1827">
        <v>3186</v>
      </c>
      <c r="S1827" s="9">
        <v>47.52</v>
      </c>
      <c r="T1827" s="26">
        <v>4.2510000000000003</v>
      </c>
      <c r="U1827" s="8">
        <v>202</v>
      </c>
      <c r="V1827" t="s">
        <v>3415</v>
      </c>
      <c r="W1827" t="s">
        <v>2276</v>
      </c>
      <c r="X1827" t="s">
        <v>42</v>
      </c>
      <c r="Y1827" t="s">
        <v>2277</v>
      </c>
      <c r="AA1827" s="1">
        <f t="shared" si="177"/>
        <v>45961</v>
      </c>
      <c r="AB1827" s="2">
        <f t="shared" si="178"/>
        <v>10</v>
      </c>
      <c r="AC1827" s="2">
        <f t="shared" si="179"/>
        <v>2025</v>
      </c>
      <c r="AD1827" s="2" t="str">
        <f>IFERROR(VLOOKUP(A1827,'Aux Área'!$A$4:$B$123,2,0),"-")</f>
        <v>INSPEÇÃO</v>
      </c>
    </row>
    <row r="1828" spans="1:30" x14ac:dyDescent="0.3">
      <c r="A1828" t="s">
        <v>2260</v>
      </c>
      <c r="B1828" t="s">
        <v>113</v>
      </c>
      <c r="C1828" t="s">
        <v>3416</v>
      </c>
      <c r="D1828" t="s">
        <v>3238</v>
      </c>
      <c r="E1828" t="s">
        <v>3239</v>
      </c>
      <c r="F1828" t="s">
        <v>2262</v>
      </c>
      <c r="G1828" t="s">
        <v>35</v>
      </c>
      <c r="H1828" t="s">
        <v>2263</v>
      </c>
      <c r="I1828" t="s">
        <v>2186</v>
      </c>
      <c r="J1828" t="s">
        <v>139</v>
      </c>
      <c r="K1828" t="s">
        <v>140</v>
      </c>
      <c r="L1828" t="s">
        <v>141</v>
      </c>
      <c r="M1828" t="s">
        <v>38</v>
      </c>
      <c r="N1828" t="s">
        <v>668</v>
      </c>
      <c r="O1828" s="23">
        <v>500</v>
      </c>
      <c r="P1828" s="9">
        <v>12.84</v>
      </c>
      <c r="Q1828" t="s">
        <v>40</v>
      </c>
      <c r="R1828">
        <v>4511</v>
      </c>
      <c r="S1828" s="9">
        <v>38.94</v>
      </c>
      <c r="T1828" s="26">
        <v>5.59</v>
      </c>
      <c r="U1828" s="8">
        <v>217.67</v>
      </c>
      <c r="V1828" t="s">
        <v>3417</v>
      </c>
      <c r="W1828" t="s">
        <v>2007</v>
      </c>
      <c r="X1828" t="s">
        <v>42</v>
      </c>
      <c r="Y1828" t="s">
        <v>1740</v>
      </c>
      <c r="AA1828" s="1">
        <f t="shared" si="177"/>
        <v>45961</v>
      </c>
      <c r="AB1828" s="2">
        <f t="shared" si="178"/>
        <v>10</v>
      </c>
      <c r="AC1828" s="2">
        <f t="shared" si="179"/>
        <v>2025</v>
      </c>
      <c r="AD1828" s="2" t="str">
        <f>IFERROR(VLOOKUP(A1828,'Aux Área'!$A$4:$B$123,2,0),"-")</f>
        <v>INSPEÇÃO</v>
      </c>
    </row>
    <row r="1829" spans="1:30" x14ac:dyDescent="0.3">
      <c r="A1829" t="s">
        <v>2638</v>
      </c>
      <c r="B1829" t="s">
        <v>2639</v>
      </c>
      <c r="C1829" t="s">
        <v>3418</v>
      </c>
      <c r="D1829" t="s">
        <v>3419</v>
      </c>
      <c r="E1829" t="s">
        <v>3420</v>
      </c>
      <c r="F1829" t="s">
        <v>2641</v>
      </c>
      <c r="G1829" t="s">
        <v>1135</v>
      </c>
      <c r="H1829" t="s">
        <v>2275</v>
      </c>
      <c r="I1829" t="s">
        <v>1497</v>
      </c>
      <c r="J1829" t="s">
        <v>275</v>
      </c>
      <c r="K1829" t="s">
        <v>276</v>
      </c>
      <c r="L1829" t="s">
        <v>124</v>
      </c>
      <c r="M1829" t="s">
        <v>38</v>
      </c>
      <c r="N1829" t="s">
        <v>39</v>
      </c>
      <c r="O1829" s="23">
        <v>517</v>
      </c>
      <c r="P1829" s="9">
        <v>11.09</v>
      </c>
      <c r="Q1829" t="s">
        <v>40</v>
      </c>
      <c r="R1829">
        <v>3102</v>
      </c>
      <c r="S1829" s="9">
        <v>46.63</v>
      </c>
      <c r="T1829" s="26">
        <v>4.29</v>
      </c>
      <c r="U1829" s="8">
        <v>200.04</v>
      </c>
      <c r="V1829" t="s">
        <v>3421</v>
      </c>
      <c r="W1829" t="s">
        <v>2276</v>
      </c>
      <c r="X1829" t="s">
        <v>42</v>
      </c>
      <c r="Y1829" t="s">
        <v>2277</v>
      </c>
      <c r="AA1829" s="1">
        <f t="shared" si="177"/>
        <v>45961</v>
      </c>
      <c r="AB1829" s="2">
        <f t="shared" si="178"/>
        <v>10</v>
      </c>
      <c r="AC1829" s="2">
        <f t="shared" si="179"/>
        <v>2025</v>
      </c>
      <c r="AD1829" s="2" t="str">
        <f>IFERROR(VLOOKUP(A1829,'Aux Área'!$A$4:$B$123,2,0),"-")</f>
        <v>INSPEÇÃO</v>
      </c>
    </row>
    <row r="1830" spans="1:30" x14ac:dyDescent="0.3">
      <c r="A1830" t="s">
        <v>54</v>
      </c>
      <c r="B1830" t="s">
        <v>319</v>
      </c>
      <c r="C1830" t="s">
        <v>3422</v>
      </c>
      <c r="D1830" t="s">
        <v>1480</v>
      </c>
      <c r="E1830" t="s">
        <v>1481</v>
      </c>
      <c r="F1830" t="s">
        <v>55</v>
      </c>
      <c r="G1830" t="s">
        <v>1500</v>
      </c>
      <c r="H1830" t="s">
        <v>36</v>
      </c>
      <c r="I1830" t="s">
        <v>37</v>
      </c>
      <c r="J1830" t="s">
        <v>1511</v>
      </c>
      <c r="K1830" t="s">
        <v>1512</v>
      </c>
      <c r="L1830" t="s">
        <v>1513</v>
      </c>
      <c r="M1830" t="s">
        <v>1514</v>
      </c>
      <c r="N1830" t="s">
        <v>39</v>
      </c>
      <c r="O1830" s="23">
        <v>337</v>
      </c>
      <c r="P1830" s="9">
        <v>12.4</v>
      </c>
      <c r="Q1830" t="s">
        <v>40</v>
      </c>
      <c r="R1830">
        <v>23766</v>
      </c>
      <c r="S1830" s="9">
        <v>27.18</v>
      </c>
      <c r="T1830" s="26">
        <v>3.99</v>
      </c>
      <c r="U1830" s="8">
        <v>108.45</v>
      </c>
      <c r="V1830" t="s">
        <v>3423</v>
      </c>
      <c r="W1830" t="s">
        <v>2007</v>
      </c>
      <c r="X1830" t="s">
        <v>42</v>
      </c>
      <c r="Y1830" t="s">
        <v>1740</v>
      </c>
      <c r="AA1830" s="1">
        <f t="shared" si="177"/>
        <v>45961</v>
      </c>
      <c r="AB1830" s="2">
        <f t="shared" si="178"/>
        <v>10</v>
      </c>
      <c r="AC1830" s="2">
        <f t="shared" si="179"/>
        <v>2025</v>
      </c>
      <c r="AD1830" s="2" t="str">
        <f>IFERROR(VLOOKUP(A1830,'Aux Área'!$A$4:$B$123,2,0),"-")</f>
        <v>ENGENHARIA</v>
      </c>
    </row>
    <row r="1831" spans="1:30" x14ac:dyDescent="0.3">
      <c r="A1831" t="s">
        <v>2746</v>
      </c>
      <c r="B1831" t="s">
        <v>2747</v>
      </c>
      <c r="C1831" t="s">
        <v>3424</v>
      </c>
      <c r="D1831" t="s">
        <v>87</v>
      </c>
      <c r="E1831" t="s">
        <v>88</v>
      </c>
      <c r="F1831" s="14" t="s">
        <v>15508</v>
      </c>
      <c r="G1831" t="s">
        <v>635</v>
      </c>
      <c r="H1831" t="s">
        <v>2749</v>
      </c>
      <c r="I1831" t="s">
        <v>839</v>
      </c>
      <c r="J1831" t="s">
        <v>2950</v>
      </c>
      <c r="K1831" t="s">
        <v>2951</v>
      </c>
      <c r="L1831" t="s">
        <v>181</v>
      </c>
      <c r="M1831" t="s">
        <v>38</v>
      </c>
      <c r="N1831" t="s">
        <v>638</v>
      </c>
      <c r="O1831" s="23">
        <v>0</v>
      </c>
      <c r="P1831" s="9">
        <v>0</v>
      </c>
      <c r="Q1831" t="s">
        <v>40</v>
      </c>
      <c r="R1831">
        <v>229130</v>
      </c>
      <c r="S1831" s="9">
        <v>226.72</v>
      </c>
      <c r="T1831" s="26">
        <v>5.54</v>
      </c>
      <c r="U1831" s="8">
        <v>1256.03</v>
      </c>
      <c r="V1831" t="s">
        <v>41</v>
      </c>
      <c r="W1831" t="s">
        <v>2007</v>
      </c>
      <c r="X1831" t="s">
        <v>42</v>
      </c>
      <c r="Y1831" t="s">
        <v>1740</v>
      </c>
      <c r="AA1831" s="1">
        <f t="shared" si="177"/>
        <v>45961</v>
      </c>
      <c r="AB1831" s="2">
        <f t="shared" si="178"/>
        <v>10</v>
      </c>
      <c r="AC1831" s="2">
        <f t="shared" si="179"/>
        <v>2025</v>
      </c>
      <c r="AD1831" s="2" t="str">
        <f>IFERROR(VLOOKUP(A1831,'Aux Área'!$A$4:$B$123,2,0),"-")</f>
        <v>TI</v>
      </c>
    </row>
    <row r="1832" spans="1:30" x14ac:dyDescent="0.3">
      <c r="A1832" t="s">
        <v>2278</v>
      </c>
      <c r="B1832" t="s">
        <v>2279</v>
      </c>
      <c r="C1832" t="s">
        <v>3425</v>
      </c>
      <c r="D1832" t="s">
        <v>3098</v>
      </c>
      <c r="E1832" t="s">
        <v>3099</v>
      </c>
      <c r="F1832" t="s">
        <v>2281</v>
      </c>
      <c r="G1832" t="s">
        <v>1135</v>
      </c>
      <c r="H1832" t="s">
        <v>2275</v>
      </c>
      <c r="I1832" t="s">
        <v>1497</v>
      </c>
      <c r="J1832" t="s">
        <v>1670</v>
      </c>
      <c r="K1832" t="s">
        <v>1671</v>
      </c>
      <c r="L1832" t="s">
        <v>1672</v>
      </c>
      <c r="M1832" t="s">
        <v>38</v>
      </c>
      <c r="N1832" t="s">
        <v>39</v>
      </c>
      <c r="O1832" s="23">
        <v>323</v>
      </c>
      <c r="P1832" s="9">
        <v>9.44</v>
      </c>
      <c r="Q1832" t="s">
        <v>40</v>
      </c>
      <c r="R1832">
        <v>4528</v>
      </c>
      <c r="S1832" s="9">
        <v>34.229999999999997</v>
      </c>
      <c r="T1832" s="26">
        <v>4.09</v>
      </c>
      <c r="U1832" s="8">
        <v>140</v>
      </c>
      <c r="V1832" t="s">
        <v>3426</v>
      </c>
      <c r="W1832" t="s">
        <v>2276</v>
      </c>
      <c r="X1832" t="s">
        <v>42</v>
      </c>
      <c r="Y1832" t="s">
        <v>2277</v>
      </c>
      <c r="AA1832" s="1">
        <f t="shared" si="177"/>
        <v>45961</v>
      </c>
      <c r="AB1832" s="2">
        <f t="shared" si="178"/>
        <v>10</v>
      </c>
      <c r="AC1832" s="2">
        <f t="shared" si="179"/>
        <v>2025</v>
      </c>
      <c r="AD1832" s="2" t="str">
        <f>IFERROR(VLOOKUP(A1832,'Aux Área'!$A$4:$B$123,2,0),"-")</f>
        <v>INSPEÇÃO</v>
      </c>
    </row>
    <row r="1833" spans="1:30" x14ac:dyDescent="0.3">
      <c r="A1833" t="s">
        <v>2306</v>
      </c>
      <c r="B1833" t="s">
        <v>2307</v>
      </c>
      <c r="C1833" t="s">
        <v>3427</v>
      </c>
      <c r="D1833" t="s">
        <v>3428</v>
      </c>
      <c r="E1833" t="s">
        <v>3429</v>
      </c>
      <c r="F1833" t="s">
        <v>2309</v>
      </c>
      <c r="G1833" t="s">
        <v>1135</v>
      </c>
      <c r="H1833" t="s">
        <v>2275</v>
      </c>
      <c r="I1833" t="s">
        <v>1497</v>
      </c>
      <c r="J1833" t="s">
        <v>89</v>
      </c>
      <c r="K1833" t="s">
        <v>90</v>
      </c>
      <c r="L1833" t="s">
        <v>91</v>
      </c>
      <c r="M1833" t="s">
        <v>38</v>
      </c>
      <c r="N1833" t="s">
        <v>39</v>
      </c>
      <c r="O1833" s="23">
        <v>400</v>
      </c>
      <c r="P1833" s="9">
        <v>9.89</v>
      </c>
      <c r="Q1833" t="s">
        <v>40</v>
      </c>
      <c r="R1833">
        <v>3113</v>
      </c>
      <c r="S1833" s="9">
        <v>40.46</v>
      </c>
      <c r="T1833" s="26">
        <v>4.49</v>
      </c>
      <c r="U1833" s="8">
        <v>181.66</v>
      </c>
      <c r="V1833" t="s">
        <v>3430</v>
      </c>
      <c r="W1833" t="s">
        <v>2276</v>
      </c>
      <c r="X1833" t="s">
        <v>42</v>
      </c>
      <c r="Y1833" t="s">
        <v>2277</v>
      </c>
      <c r="AA1833" s="1">
        <f t="shared" si="177"/>
        <v>45961</v>
      </c>
      <c r="AB1833" s="2">
        <f t="shared" si="178"/>
        <v>10</v>
      </c>
      <c r="AC1833" s="2">
        <f t="shared" si="179"/>
        <v>2025</v>
      </c>
      <c r="AD1833" s="2" t="str">
        <f>IFERROR(VLOOKUP(A1833,'Aux Área'!$A$4:$B$123,2,0),"-")</f>
        <v>INSPEÇÃO</v>
      </c>
    </row>
    <row r="1834" spans="1:30" x14ac:dyDescent="0.3">
      <c r="A1834" t="s">
        <v>2117</v>
      </c>
      <c r="B1834" t="s">
        <v>1946</v>
      </c>
      <c r="C1834" t="s">
        <v>3431</v>
      </c>
      <c r="D1834" t="s">
        <v>1948</v>
      </c>
      <c r="E1834" t="s">
        <v>1949</v>
      </c>
      <c r="F1834" t="s">
        <v>653</v>
      </c>
      <c r="G1834" t="s">
        <v>635</v>
      </c>
      <c r="H1834" t="s">
        <v>1804</v>
      </c>
      <c r="I1834" t="s">
        <v>1497</v>
      </c>
      <c r="J1834" t="s">
        <v>409</v>
      </c>
      <c r="K1834" t="s">
        <v>410</v>
      </c>
      <c r="L1834" t="s">
        <v>141</v>
      </c>
      <c r="M1834" t="s">
        <v>38</v>
      </c>
      <c r="N1834" t="s">
        <v>668</v>
      </c>
      <c r="O1834" s="23">
        <v>0</v>
      </c>
      <c r="P1834" s="9">
        <v>0</v>
      </c>
      <c r="Q1834" t="s">
        <v>40</v>
      </c>
      <c r="R1834">
        <v>0</v>
      </c>
      <c r="S1834" s="9">
        <v>76.59</v>
      </c>
      <c r="T1834" s="26">
        <v>6.0910000000000002</v>
      </c>
      <c r="U1834" s="8">
        <v>466.48</v>
      </c>
      <c r="V1834" t="s">
        <v>3432</v>
      </c>
      <c r="W1834" t="s">
        <v>652</v>
      </c>
      <c r="X1834" t="s">
        <v>42</v>
      </c>
      <c r="Y1834" t="s">
        <v>653</v>
      </c>
      <c r="AA1834" s="1">
        <f t="shared" si="177"/>
        <v>45961</v>
      </c>
      <c r="AB1834" s="2">
        <f t="shared" si="178"/>
        <v>10</v>
      </c>
      <c r="AC1834" s="2">
        <f t="shared" si="179"/>
        <v>2025</v>
      </c>
      <c r="AD1834" s="2" t="str">
        <f>IFERROR(VLOOKUP(A1834,'Aux Área'!$A$4:$B$123,2,0),"-")</f>
        <v>SÃO PEDRO</v>
      </c>
    </row>
    <row r="1835" spans="1:30" x14ac:dyDescent="0.3">
      <c r="A1835" t="s">
        <v>2643</v>
      </c>
      <c r="B1835" t="s">
        <v>2644</v>
      </c>
      <c r="C1835" t="s">
        <v>3433</v>
      </c>
      <c r="D1835" t="s">
        <v>3149</v>
      </c>
      <c r="E1835" t="s">
        <v>3150</v>
      </c>
      <c r="F1835" t="s">
        <v>2646</v>
      </c>
      <c r="G1835" t="s">
        <v>1300</v>
      </c>
      <c r="H1835" t="s">
        <v>1301</v>
      </c>
      <c r="I1835" t="s">
        <v>839</v>
      </c>
      <c r="J1835" t="s">
        <v>122</v>
      </c>
      <c r="K1835" t="s">
        <v>123</v>
      </c>
      <c r="L1835" t="s">
        <v>124</v>
      </c>
      <c r="M1835" t="s">
        <v>38</v>
      </c>
      <c r="N1835" t="s">
        <v>39</v>
      </c>
      <c r="O1835" s="23">
        <v>421</v>
      </c>
      <c r="P1835" s="9">
        <v>8.8000000000000007</v>
      </c>
      <c r="Q1835" t="s">
        <v>40</v>
      </c>
      <c r="R1835">
        <v>3419</v>
      </c>
      <c r="S1835" s="9">
        <v>47.86</v>
      </c>
      <c r="T1835" s="26">
        <v>4.3899999999999997</v>
      </c>
      <c r="U1835" s="8">
        <v>210.11</v>
      </c>
      <c r="V1835" t="s">
        <v>41</v>
      </c>
      <c r="W1835" t="s">
        <v>2276</v>
      </c>
      <c r="X1835" t="s">
        <v>42</v>
      </c>
      <c r="Y1835" t="s">
        <v>2277</v>
      </c>
      <c r="AA1835" s="1">
        <f t="shared" si="177"/>
        <v>45961</v>
      </c>
      <c r="AB1835" s="2">
        <f t="shared" si="178"/>
        <v>10</v>
      </c>
      <c r="AC1835" s="2">
        <f t="shared" si="179"/>
        <v>2025</v>
      </c>
      <c r="AD1835" s="2" t="str">
        <f>IFERROR(VLOOKUP(A1835,'Aux Área'!$A$4:$B$123,2,0),"-")</f>
        <v>INSPEÇÃO</v>
      </c>
    </row>
    <row r="1836" spans="1:30" x14ac:dyDescent="0.3">
      <c r="A1836" t="s">
        <v>58</v>
      </c>
      <c r="B1836" t="s">
        <v>250</v>
      </c>
      <c r="C1836" t="s">
        <v>3434</v>
      </c>
      <c r="D1836" t="s">
        <v>87</v>
      </c>
      <c r="E1836" t="s">
        <v>88</v>
      </c>
      <c r="F1836" t="s">
        <v>59</v>
      </c>
      <c r="G1836" t="s">
        <v>1500</v>
      </c>
      <c r="H1836" t="s">
        <v>36</v>
      </c>
      <c r="I1836" t="s">
        <v>37</v>
      </c>
      <c r="J1836" t="s">
        <v>356</v>
      </c>
      <c r="K1836" t="s">
        <v>357</v>
      </c>
      <c r="L1836" t="s">
        <v>124</v>
      </c>
      <c r="M1836" t="s">
        <v>38</v>
      </c>
      <c r="N1836" t="s">
        <v>39</v>
      </c>
      <c r="O1836" s="23">
        <v>341</v>
      </c>
      <c r="P1836" s="9">
        <v>8.15</v>
      </c>
      <c r="Q1836" t="s">
        <v>40</v>
      </c>
      <c r="R1836">
        <v>49762</v>
      </c>
      <c r="S1836" s="9">
        <v>41.84</v>
      </c>
      <c r="T1836" s="26">
        <v>4.3899999999999997</v>
      </c>
      <c r="U1836" s="8">
        <v>183.69</v>
      </c>
      <c r="V1836" t="s">
        <v>3435</v>
      </c>
      <c r="W1836" t="s">
        <v>2007</v>
      </c>
      <c r="X1836" t="s">
        <v>42</v>
      </c>
      <c r="Y1836" t="s">
        <v>1740</v>
      </c>
      <c r="AA1836" s="1">
        <f t="shared" si="177"/>
        <v>45961</v>
      </c>
      <c r="AB1836" s="2">
        <f t="shared" si="178"/>
        <v>10</v>
      </c>
      <c r="AC1836" s="2">
        <f t="shared" si="179"/>
        <v>2025</v>
      </c>
      <c r="AD1836" s="2" t="str">
        <f>IFERROR(VLOOKUP(A1836,'Aux Área'!$A$4:$B$123,2,0),"-")</f>
        <v>CONSERVA</v>
      </c>
    </row>
    <row r="1837" spans="1:30" x14ac:dyDescent="0.3">
      <c r="A1837" t="s">
        <v>62</v>
      </c>
      <c r="B1837" t="s">
        <v>1455</v>
      </c>
      <c r="C1837" t="s">
        <v>3436</v>
      </c>
      <c r="D1837" t="s">
        <v>120</v>
      </c>
      <c r="E1837" t="s">
        <v>121</v>
      </c>
      <c r="F1837" t="s">
        <v>63</v>
      </c>
      <c r="G1837" t="s">
        <v>1500</v>
      </c>
      <c r="H1837" t="s">
        <v>36</v>
      </c>
      <c r="I1837" t="s">
        <v>37</v>
      </c>
      <c r="J1837" t="s">
        <v>175</v>
      </c>
      <c r="K1837" t="s">
        <v>176</v>
      </c>
      <c r="L1837" t="s">
        <v>177</v>
      </c>
      <c r="M1837" t="s">
        <v>38</v>
      </c>
      <c r="N1837" t="s">
        <v>39</v>
      </c>
      <c r="O1837" s="23">
        <v>368</v>
      </c>
      <c r="P1837" s="9">
        <v>9.44</v>
      </c>
      <c r="Q1837" t="s">
        <v>40</v>
      </c>
      <c r="R1837">
        <v>39679</v>
      </c>
      <c r="S1837" s="9">
        <v>39</v>
      </c>
      <c r="T1837" s="26">
        <v>4.3899999999999997</v>
      </c>
      <c r="U1837" s="8">
        <v>171.21</v>
      </c>
      <c r="V1837" t="s">
        <v>112</v>
      </c>
      <c r="W1837" t="s">
        <v>2007</v>
      </c>
      <c r="X1837" t="s">
        <v>42</v>
      </c>
      <c r="Y1837" t="s">
        <v>1740</v>
      </c>
      <c r="AA1837" s="1">
        <f t="shared" si="177"/>
        <v>45961</v>
      </c>
      <c r="AB1837" s="2">
        <f t="shared" si="178"/>
        <v>10</v>
      </c>
      <c r="AC1837" s="2">
        <f t="shared" si="179"/>
        <v>2025</v>
      </c>
      <c r="AD1837" s="2" t="str">
        <f>IFERROR(VLOOKUP(A1837,'Aux Área'!$A$4:$B$123,2,0),"-")</f>
        <v>CONSERVA</v>
      </c>
    </row>
    <row r="1838" spans="1:30" x14ac:dyDescent="0.3">
      <c r="A1838" t="s">
        <v>2282</v>
      </c>
      <c r="B1838" t="s">
        <v>2283</v>
      </c>
      <c r="C1838" t="s">
        <v>3437</v>
      </c>
      <c r="D1838" t="s">
        <v>3438</v>
      </c>
      <c r="E1838" t="s">
        <v>3439</v>
      </c>
      <c r="F1838" t="s">
        <v>2285</v>
      </c>
      <c r="G1838" t="s">
        <v>1135</v>
      </c>
      <c r="H1838" t="s">
        <v>2275</v>
      </c>
      <c r="I1838" t="s">
        <v>1497</v>
      </c>
      <c r="J1838" t="s">
        <v>165</v>
      </c>
      <c r="K1838" t="s">
        <v>166</v>
      </c>
      <c r="L1838" t="s">
        <v>167</v>
      </c>
      <c r="M1838" t="s">
        <v>38</v>
      </c>
      <c r="N1838" t="s">
        <v>39</v>
      </c>
      <c r="O1838" s="23">
        <v>435</v>
      </c>
      <c r="P1838" s="9">
        <v>9.42</v>
      </c>
      <c r="Q1838" t="s">
        <v>40</v>
      </c>
      <c r="R1838">
        <v>4352</v>
      </c>
      <c r="S1838" s="9">
        <v>46.19</v>
      </c>
      <c r="T1838" s="26">
        <v>4.46</v>
      </c>
      <c r="U1838" s="8">
        <v>206.01</v>
      </c>
      <c r="V1838" t="s">
        <v>112</v>
      </c>
      <c r="W1838" t="s">
        <v>2276</v>
      </c>
      <c r="X1838" t="s">
        <v>42</v>
      </c>
      <c r="Y1838" t="s">
        <v>2277</v>
      </c>
      <c r="AA1838" s="1">
        <f t="shared" si="177"/>
        <v>45961</v>
      </c>
      <c r="AB1838" s="2">
        <f t="shared" si="178"/>
        <v>10</v>
      </c>
      <c r="AC1838" s="2">
        <f t="shared" si="179"/>
        <v>2025</v>
      </c>
      <c r="AD1838" s="2" t="str">
        <f>IFERROR(VLOOKUP(A1838,'Aux Área'!$A$4:$B$123,2,0),"-")</f>
        <v>INSPEÇÃO</v>
      </c>
    </row>
    <row r="1839" spans="1:30" x14ac:dyDescent="0.3">
      <c r="A1839" t="s">
        <v>2547</v>
      </c>
      <c r="B1839" t="s">
        <v>2548</v>
      </c>
      <c r="C1839" t="s">
        <v>3440</v>
      </c>
      <c r="D1839" t="s">
        <v>2468</v>
      </c>
      <c r="E1839" t="s">
        <v>2469</v>
      </c>
      <c r="F1839" t="s">
        <v>2550</v>
      </c>
      <c r="G1839" t="s">
        <v>659</v>
      </c>
      <c r="H1839" t="s">
        <v>2215</v>
      </c>
      <c r="I1839" t="s">
        <v>667</v>
      </c>
      <c r="J1839" t="s">
        <v>165</v>
      </c>
      <c r="K1839" t="s">
        <v>166</v>
      </c>
      <c r="L1839" t="s">
        <v>167</v>
      </c>
      <c r="M1839" t="s">
        <v>38</v>
      </c>
      <c r="N1839" t="s">
        <v>668</v>
      </c>
      <c r="O1839" s="23">
        <v>396</v>
      </c>
      <c r="P1839" s="9">
        <v>6.1</v>
      </c>
      <c r="Q1839" t="s">
        <v>40</v>
      </c>
      <c r="R1839">
        <v>3626</v>
      </c>
      <c r="S1839" s="9">
        <v>64.87</v>
      </c>
      <c r="T1839" s="26">
        <v>6.24</v>
      </c>
      <c r="U1839" s="8">
        <v>404.8</v>
      </c>
      <c r="V1839" t="s">
        <v>112</v>
      </c>
      <c r="W1839" t="s">
        <v>2007</v>
      </c>
      <c r="X1839" t="s">
        <v>42</v>
      </c>
      <c r="Y1839" t="s">
        <v>1740</v>
      </c>
      <c r="AA1839" s="1">
        <f t="shared" si="177"/>
        <v>45961</v>
      </c>
      <c r="AB1839" s="2">
        <f t="shared" si="178"/>
        <v>10</v>
      </c>
      <c r="AC1839" s="2">
        <f t="shared" si="179"/>
        <v>2025</v>
      </c>
      <c r="AD1839" s="2" t="str">
        <f>IFERROR(VLOOKUP(A1839,'Aux Área'!$A$4:$B$123,2,0),"-")</f>
        <v>APH</v>
      </c>
    </row>
    <row r="1840" spans="1:30" x14ac:dyDescent="0.3">
      <c r="A1840" t="s">
        <v>2278</v>
      </c>
      <c r="B1840" t="s">
        <v>2279</v>
      </c>
      <c r="C1840" t="s">
        <v>3441</v>
      </c>
      <c r="D1840" t="s">
        <v>3098</v>
      </c>
      <c r="E1840" t="s">
        <v>3099</v>
      </c>
      <c r="F1840" t="s">
        <v>2281</v>
      </c>
      <c r="G1840" t="s">
        <v>1135</v>
      </c>
      <c r="H1840" t="s">
        <v>2275</v>
      </c>
      <c r="I1840" t="s">
        <v>1497</v>
      </c>
      <c r="J1840" t="s">
        <v>165</v>
      </c>
      <c r="K1840" t="s">
        <v>166</v>
      </c>
      <c r="L1840" t="s">
        <v>167</v>
      </c>
      <c r="M1840" t="s">
        <v>38</v>
      </c>
      <c r="N1840" t="s">
        <v>39</v>
      </c>
      <c r="O1840" s="23">
        <v>198</v>
      </c>
      <c r="P1840" s="9">
        <v>8.57</v>
      </c>
      <c r="Q1840" t="s">
        <v>40</v>
      </c>
      <c r="R1840">
        <v>4726</v>
      </c>
      <c r="S1840" s="9">
        <v>23.1</v>
      </c>
      <c r="T1840" s="26">
        <v>4.46</v>
      </c>
      <c r="U1840" s="8">
        <v>103.03</v>
      </c>
      <c r="V1840" t="s">
        <v>112</v>
      </c>
      <c r="W1840" t="s">
        <v>2276</v>
      </c>
      <c r="X1840" t="s">
        <v>42</v>
      </c>
      <c r="Y1840" t="s">
        <v>2277</v>
      </c>
      <c r="AA1840" s="1">
        <f t="shared" si="177"/>
        <v>45961</v>
      </c>
      <c r="AB1840" s="2">
        <f t="shared" si="178"/>
        <v>10</v>
      </c>
      <c r="AC1840" s="2">
        <f t="shared" si="179"/>
        <v>2025</v>
      </c>
      <c r="AD1840" s="2" t="str">
        <f>IFERROR(VLOOKUP(A1840,'Aux Área'!$A$4:$B$123,2,0),"-")</f>
        <v>INSPEÇÃO</v>
      </c>
    </row>
    <row r="1841" spans="1:30" x14ac:dyDescent="0.3">
      <c r="A1841" t="s">
        <v>2574</v>
      </c>
      <c r="B1841" t="s">
        <v>2575</v>
      </c>
      <c r="C1841" t="s">
        <v>3442</v>
      </c>
      <c r="D1841" t="s">
        <v>3443</v>
      </c>
      <c r="E1841" t="s">
        <v>3444</v>
      </c>
      <c r="F1841" t="s">
        <v>2577</v>
      </c>
      <c r="G1841" t="s">
        <v>659</v>
      </c>
      <c r="H1841" t="s">
        <v>2215</v>
      </c>
      <c r="I1841" t="s">
        <v>667</v>
      </c>
      <c r="J1841" t="s">
        <v>370</v>
      </c>
      <c r="K1841" t="s">
        <v>371</v>
      </c>
      <c r="L1841" t="s">
        <v>124</v>
      </c>
      <c r="M1841" t="s">
        <v>38</v>
      </c>
      <c r="N1841" t="s">
        <v>668</v>
      </c>
      <c r="O1841" s="23">
        <v>79</v>
      </c>
      <c r="P1841" s="9">
        <v>1.73</v>
      </c>
      <c r="Q1841" t="s">
        <v>40</v>
      </c>
      <c r="R1841">
        <v>3382</v>
      </c>
      <c r="S1841" s="9">
        <v>45.65</v>
      </c>
      <c r="T1841" s="26">
        <v>6.09</v>
      </c>
      <c r="U1841" s="8">
        <v>278.01</v>
      </c>
      <c r="V1841" t="s">
        <v>3445</v>
      </c>
      <c r="W1841" t="s">
        <v>2007</v>
      </c>
      <c r="X1841" t="s">
        <v>42</v>
      </c>
      <c r="Y1841" t="s">
        <v>1740</v>
      </c>
      <c r="AA1841" s="1">
        <f t="shared" si="177"/>
        <v>45961</v>
      </c>
      <c r="AB1841" s="2">
        <f t="shared" si="178"/>
        <v>10</v>
      </c>
      <c r="AC1841" s="2">
        <f t="shared" si="179"/>
        <v>2025</v>
      </c>
      <c r="AD1841" s="2" t="str">
        <f>IFERROR(VLOOKUP(A1841,'Aux Área'!$A$4:$B$123,2,0),"-")</f>
        <v>APH</v>
      </c>
    </row>
    <row r="1842" spans="1:30" x14ac:dyDescent="0.3">
      <c r="A1842" t="s">
        <v>2314</v>
      </c>
      <c r="B1842" t="s">
        <v>2315</v>
      </c>
      <c r="C1842" t="s">
        <v>3446</v>
      </c>
      <c r="D1842" t="s">
        <v>3410</v>
      </c>
      <c r="E1842" t="s">
        <v>3411</v>
      </c>
      <c r="F1842" t="s">
        <v>2317</v>
      </c>
      <c r="G1842" t="s">
        <v>1300</v>
      </c>
      <c r="H1842" t="s">
        <v>1301</v>
      </c>
      <c r="I1842" t="s">
        <v>839</v>
      </c>
      <c r="J1842" t="s">
        <v>231</v>
      </c>
      <c r="K1842" t="s">
        <v>232</v>
      </c>
      <c r="L1842" t="s">
        <v>217</v>
      </c>
      <c r="M1842" t="s">
        <v>38</v>
      </c>
      <c r="N1842" t="s">
        <v>39</v>
      </c>
      <c r="O1842" s="23">
        <v>250</v>
      </c>
      <c r="P1842" s="9">
        <v>8.85</v>
      </c>
      <c r="Q1842" t="s">
        <v>40</v>
      </c>
      <c r="R1842">
        <v>6187</v>
      </c>
      <c r="S1842" s="9">
        <v>28.24</v>
      </c>
      <c r="T1842" s="26">
        <v>4.2510000000000003</v>
      </c>
      <c r="U1842" s="8">
        <v>120.04</v>
      </c>
      <c r="V1842" t="s">
        <v>3447</v>
      </c>
      <c r="W1842" t="s">
        <v>2276</v>
      </c>
      <c r="X1842" t="s">
        <v>42</v>
      </c>
      <c r="Y1842" t="s">
        <v>2277</v>
      </c>
      <c r="AA1842" s="1">
        <f t="shared" si="177"/>
        <v>45961</v>
      </c>
      <c r="AB1842" s="2">
        <f t="shared" si="178"/>
        <v>10</v>
      </c>
      <c r="AC1842" s="2">
        <f t="shared" si="179"/>
        <v>2025</v>
      </c>
      <c r="AD1842" s="2" t="str">
        <f>IFERROR(VLOOKUP(A1842,'Aux Área'!$A$4:$B$123,2,0),"-")</f>
        <v>INSPEÇÃO</v>
      </c>
    </row>
    <row r="1843" spans="1:30" x14ac:dyDescent="0.3">
      <c r="A1843" t="s">
        <v>74</v>
      </c>
      <c r="B1843" t="s">
        <v>255</v>
      </c>
      <c r="C1843" t="s">
        <v>3448</v>
      </c>
      <c r="D1843" t="s">
        <v>115</v>
      </c>
      <c r="E1843" t="s">
        <v>116</v>
      </c>
      <c r="F1843" t="s">
        <v>75</v>
      </c>
      <c r="G1843" t="s">
        <v>1503</v>
      </c>
      <c r="H1843" t="s">
        <v>36</v>
      </c>
      <c r="I1843" t="s">
        <v>37</v>
      </c>
      <c r="J1843" t="s">
        <v>237</v>
      </c>
      <c r="K1843" t="s">
        <v>238</v>
      </c>
      <c r="L1843" t="s">
        <v>110</v>
      </c>
      <c r="M1843" t="s">
        <v>38</v>
      </c>
      <c r="N1843" t="s">
        <v>39</v>
      </c>
      <c r="O1843" s="23">
        <v>406</v>
      </c>
      <c r="P1843" s="9">
        <v>10.7</v>
      </c>
      <c r="Q1843" t="s">
        <v>40</v>
      </c>
      <c r="R1843">
        <v>10848</v>
      </c>
      <c r="S1843" s="9">
        <v>37.96</v>
      </c>
      <c r="T1843" s="26">
        <v>4.49</v>
      </c>
      <c r="U1843" s="8">
        <v>170.44</v>
      </c>
      <c r="V1843" t="s">
        <v>41</v>
      </c>
      <c r="W1843" t="s">
        <v>2007</v>
      </c>
      <c r="X1843" t="s">
        <v>42</v>
      </c>
      <c r="Y1843" t="s">
        <v>1740</v>
      </c>
      <c r="AA1843" s="1">
        <f t="shared" si="177"/>
        <v>45961</v>
      </c>
      <c r="AB1843" s="2">
        <f t="shared" si="178"/>
        <v>10</v>
      </c>
      <c r="AC1843" s="2">
        <f t="shared" si="179"/>
        <v>2025</v>
      </c>
      <c r="AD1843" s="2" t="str">
        <f>IFERROR(VLOOKUP(A1843,'Aux Área'!$A$4:$B$123,2,0),"-")</f>
        <v>TI</v>
      </c>
    </row>
    <row r="1844" spans="1:30" x14ac:dyDescent="0.3">
      <c r="A1844" t="s">
        <v>2181</v>
      </c>
      <c r="B1844" t="s">
        <v>2182</v>
      </c>
      <c r="C1844" t="s">
        <v>3449</v>
      </c>
      <c r="D1844" t="s">
        <v>3303</v>
      </c>
      <c r="E1844" t="s">
        <v>3304</v>
      </c>
      <c r="F1844" t="s">
        <v>2184</v>
      </c>
      <c r="G1844" t="s">
        <v>1135</v>
      </c>
      <c r="H1844" t="s">
        <v>2185</v>
      </c>
      <c r="I1844" t="s">
        <v>2186</v>
      </c>
      <c r="J1844" t="s">
        <v>237</v>
      </c>
      <c r="K1844" t="s">
        <v>238</v>
      </c>
      <c r="L1844" t="s">
        <v>110</v>
      </c>
      <c r="M1844" t="s">
        <v>38</v>
      </c>
      <c r="N1844" t="s">
        <v>668</v>
      </c>
      <c r="O1844" s="23">
        <v>501</v>
      </c>
      <c r="P1844" s="9">
        <v>9.6199999999999992</v>
      </c>
      <c r="Q1844" t="s">
        <v>40</v>
      </c>
      <c r="R1844">
        <v>4494</v>
      </c>
      <c r="S1844" s="9">
        <v>52.1</v>
      </c>
      <c r="T1844" s="26">
        <v>6.24</v>
      </c>
      <c r="U1844" s="8">
        <v>325.10000000000002</v>
      </c>
      <c r="V1844" t="s">
        <v>41</v>
      </c>
      <c r="W1844" t="s">
        <v>2007</v>
      </c>
      <c r="X1844" t="s">
        <v>42</v>
      </c>
      <c r="Y1844" t="s">
        <v>2188</v>
      </c>
      <c r="AA1844" s="1">
        <f t="shared" si="177"/>
        <v>45961</v>
      </c>
      <c r="AB1844" s="2">
        <f t="shared" si="178"/>
        <v>10</v>
      </c>
      <c r="AC1844" s="2">
        <f t="shared" si="179"/>
        <v>2025</v>
      </c>
      <c r="AD1844" s="2" t="str">
        <f>IFERROR(VLOOKUP(A1844,'Aux Área'!$A$4:$B$123,2,0),"-")</f>
        <v>INSPEÇÃO</v>
      </c>
    </row>
    <row r="1845" spans="1:30" x14ac:dyDescent="0.3">
      <c r="A1845" t="s">
        <v>2271</v>
      </c>
      <c r="B1845" t="s">
        <v>2272</v>
      </c>
      <c r="C1845" t="s">
        <v>3450</v>
      </c>
      <c r="D1845" t="s">
        <v>3216</v>
      </c>
      <c r="E1845" t="s">
        <v>3217</v>
      </c>
      <c r="F1845" t="s">
        <v>2274</v>
      </c>
      <c r="G1845" t="s">
        <v>1135</v>
      </c>
      <c r="H1845" t="s">
        <v>2275</v>
      </c>
      <c r="I1845" t="s">
        <v>1497</v>
      </c>
      <c r="J1845" t="s">
        <v>188</v>
      </c>
      <c r="K1845" t="s">
        <v>189</v>
      </c>
      <c r="L1845" t="s">
        <v>190</v>
      </c>
      <c r="M1845" t="s">
        <v>38</v>
      </c>
      <c r="N1845" t="s">
        <v>39</v>
      </c>
      <c r="O1845" s="23">
        <v>377</v>
      </c>
      <c r="P1845" s="9">
        <v>9.35</v>
      </c>
      <c r="Q1845" t="s">
        <v>40</v>
      </c>
      <c r="R1845">
        <v>3563</v>
      </c>
      <c r="S1845" s="9">
        <v>40.32</v>
      </c>
      <c r="T1845" s="26">
        <v>4.3899999999999997</v>
      </c>
      <c r="U1845" s="8">
        <v>177</v>
      </c>
      <c r="V1845" t="s">
        <v>41</v>
      </c>
      <c r="W1845" t="s">
        <v>2276</v>
      </c>
      <c r="X1845" t="s">
        <v>42</v>
      </c>
      <c r="Y1845" t="s">
        <v>2277</v>
      </c>
      <c r="AA1845" s="1">
        <f t="shared" si="177"/>
        <v>45961</v>
      </c>
      <c r="AB1845" s="2">
        <f t="shared" si="178"/>
        <v>10</v>
      </c>
      <c r="AC1845" s="2">
        <f t="shared" si="179"/>
        <v>2025</v>
      </c>
      <c r="AD1845" s="2" t="str">
        <f>IFERROR(VLOOKUP(A1845,'Aux Área'!$A$4:$B$123,2,0),"-")</f>
        <v>INSPEÇÃO</v>
      </c>
    </row>
    <row r="1846" spans="1:30" x14ac:dyDescent="0.3">
      <c r="A1846" t="s">
        <v>1295</v>
      </c>
      <c r="B1846" t="s">
        <v>1753</v>
      </c>
      <c r="C1846" t="s">
        <v>3451</v>
      </c>
      <c r="D1846" t="s">
        <v>1297</v>
      </c>
      <c r="E1846" t="s">
        <v>2221</v>
      </c>
      <c r="F1846" t="s">
        <v>1299</v>
      </c>
      <c r="G1846" t="s">
        <v>1135</v>
      </c>
      <c r="H1846" t="s">
        <v>1301</v>
      </c>
      <c r="I1846" t="s">
        <v>839</v>
      </c>
      <c r="J1846" t="s">
        <v>3452</v>
      </c>
      <c r="K1846" t="s">
        <v>3453</v>
      </c>
      <c r="L1846" t="s">
        <v>3454</v>
      </c>
      <c r="M1846" t="s">
        <v>1514</v>
      </c>
      <c r="N1846" t="s">
        <v>39</v>
      </c>
      <c r="O1846" s="23">
        <v>0</v>
      </c>
      <c r="P1846" s="23">
        <v>0</v>
      </c>
      <c r="Q1846" t="s">
        <v>40</v>
      </c>
      <c r="R1846" t="s">
        <v>15244</v>
      </c>
      <c r="S1846" s="9">
        <v>43.86</v>
      </c>
      <c r="T1846" s="26">
        <v>3.99</v>
      </c>
      <c r="U1846" s="8">
        <v>175</v>
      </c>
      <c r="V1846" t="s">
        <v>3455</v>
      </c>
      <c r="W1846" t="s">
        <v>2007</v>
      </c>
      <c r="X1846" t="s">
        <v>42</v>
      </c>
      <c r="Y1846" t="s">
        <v>1740</v>
      </c>
      <c r="AA1846" s="1">
        <f t="shared" si="177"/>
        <v>45961</v>
      </c>
      <c r="AB1846" s="2">
        <f t="shared" si="178"/>
        <v>10</v>
      </c>
      <c r="AC1846" s="2">
        <f t="shared" si="179"/>
        <v>2025</v>
      </c>
      <c r="AD1846" s="2" t="str">
        <f>IFERROR(VLOOKUP(A1846,'Aux Área'!$A$4:$B$123,2,0),"-")</f>
        <v>LUCCA JR - OP</v>
      </c>
    </row>
    <row r="1847" spans="1:30" x14ac:dyDescent="0.3">
      <c r="A1847" t="s">
        <v>2461</v>
      </c>
      <c r="B1847" t="s">
        <v>2462</v>
      </c>
      <c r="C1847" t="s">
        <v>3456</v>
      </c>
      <c r="D1847" t="s">
        <v>3226</v>
      </c>
      <c r="E1847" t="s">
        <v>3227</v>
      </c>
      <c r="F1847" t="s">
        <v>3574</v>
      </c>
      <c r="G1847" t="s">
        <v>1135</v>
      </c>
      <c r="H1847" t="s">
        <v>2275</v>
      </c>
      <c r="I1847" t="s">
        <v>1497</v>
      </c>
      <c r="J1847" t="s">
        <v>370</v>
      </c>
      <c r="K1847" t="s">
        <v>371</v>
      </c>
      <c r="L1847" t="s">
        <v>124</v>
      </c>
      <c r="M1847" t="s">
        <v>38</v>
      </c>
      <c r="N1847" t="s">
        <v>39</v>
      </c>
      <c r="O1847" s="23">
        <v>328</v>
      </c>
      <c r="P1847" s="9">
        <v>9.5500000000000007</v>
      </c>
      <c r="Q1847" t="s">
        <v>40</v>
      </c>
      <c r="R1847">
        <v>4297</v>
      </c>
      <c r="S1847" s="9">
        <v>34.35</v>
      </c>
      <c r="T1847" s="26">
        <v>4.49</v>
      </c>
      <c r="U1847" s="8">
        <v>154.24</v>
      </c>
      <c r="V1847" t="s">
        <v>3457</v>
      </c>
      <c r="W1847" t="s">
        <v>2276</v>
      </c>
      <c r="X1847" t="s">
        <v>42</v>
      </c>
      <c r="Y1847" t="s">
        <v>2277</v>
      </c>
      <c r="AA1847" s="1">
        <f t="shared" si="177"/>
        <v>45961</v>
      </c>
      <c r="AB1847" s="2">
        <f t="shared" si="178"/>
        <v>10</v>
      </c>
      <c r="AC1847" s="2">
        <f t="shared" si="179"/>
        <v>2025</v>
      </c>
      <c r="AD1847" s="2" t="str">
        <f>IFERROR(VLOOKUP(A1847,'Aux Área'!$A$4:$B$123,2,0),"-")</f>
        <v>INSPEÇÃO</v>
      </c>
    </row>
    <row r="1848" spans="1:30" x14ac:dyDescent="0.3">
      <c r="A1848" t="s">
        <v>46</v>
      </c>
      <c r="B1848" t="s">
        <v>458</v>
      </c>
      <c r="C1848" t="s">
        <v>3458</v>
      </c>
      <c r="D1848" t="s">
        <v>729</v>
      </c>
      <c r="E1848" t="s">
        <v>730</v>
      </c>
      <c r="F1848" t="s">
        <v>5185</v>
      </c>
      <c r="G1848" t="s">
        <v>1503</v>
      </c>
      <c r="H1848" t="s">
        <v>36</v>
      </c>
      <c r="I1848" t="s">
        <v>37</v>
      </c>
      <c r="J1848" t="s">
        <v>275</v>
      </c>
      <c r="K1848" t="s">
        <v>276</v>
      </c>
      <c r="L1848" t="s">
        <v>124</v>
      </c>
      <c r="M1848" t="s">
        <v>38</v>
      </c>
      <c r="N1848" t="s">
        <v>39</v>
      </c>
      <c r="O1848" s="23">
        <v>354</v>
      </c>
      <c r="P1848" s="9">
        <v>8.6300000000000008</v>
      </c>
      <c r="Q1848" t="s">
        <v>40</v>
      </c>
      <c r="R1848">
        <v>22673</v>
      </c>
      <c r="S1848" s="9">
        <v>41.03</v>
      </c>
      <c r="T1848" s="26">
        <v>4.29</v>
      </c>
      <c r="U1848" s="8">
        <v>176.02</v>
      </c>
      <c r="V1848" t="s">
        <v>3459</v>
      </c>
      <c r="W1848" t="s">
        <v>2007</v>
      </c>
      <c r="X1848" t="s">
        <v>42</v>
      </c>
      <c r="Y1848" t="s">
        <v>1740</v>
      </c>
      <c r="AA1848" s="1">
        <f t="shared" si="177"/>
        <v>45961</v>
      </c>
      <c r="AB1848" s="2">
        <f t="shared" si="178"/>
        <v>10</v>
      </c>
      <c r="AC1848" s="2">
        <f t="shared" si="179"/>
        <v>2025</v>
      </c>
      <c r="AD1848" s="2" t="str">
        <f>IFERROR(VLOOKUP(A1848,'Aux Área'!$A$4:$B$123,2,0),"-")</f>
        <v>FACILITIES</v>
      </c>
    </row>
    <row r="1849" spans="1:30" x14ac:dyDescent="0.3">
      <c r="A1849" t="s">
        <v>2655</v>
      </c>
      <c r="B1849" t="s">
        <v>2656</v>
      </c>
      <c r="C1849" t="s">
        <v>3460</v>
      </c>
      <c r="D1849" t="s">
        <v>1619</v>
      </c>
      <c r="E1849" t="s">
        <v>1620</v>
      </c>
      <c r="F1849" t="s">
        <v>5979</v>
      </c>
      <c r="G1849" t="s">
        <v>1635</v>
      </c>
      <c r="H1849" t="s">
        <v>2635</v>
      </c>
      <c r="I1849" t="s">
        <v>37</v>
      </c>
      <c r="J1849" t="s">
        <v>188</v>
      </c>
      <c r="K1849" t="s">
        <v>189</v>
      </c>
      <c r="L1849" t="s">
        <v>190</v>
      </c>
      <c r="M1849" t="s">
        <v>38</v>
      </c>
      <c r="N1849" t="s">
        <v>39</v>
      </c>
      <c r="O1849" s="23">
        <v>412</v>
      </c>
      <c r="P1849" s="9">
        <v>9.61</v>
      </c>
      <c r="Q1849" t="s">
        <v>40</v>
      </c>
      <c r="R1849">
        <v>3372</v>
      </c>
      <c r="S1849" s="9">
        <v>42.89</v>
      </c>
      <c r="T1849" s="26">
        <v>4.3899999999999997</v>
      </c>
      <c r="U1849" s="8">
        <v>188.29</v>
      </c>
      <c r="V1849" t="s">
        <v>41</v>
      </c>
      <c r="W1849" t="s">
        <v>2276</v>
      </c>
      <c r="X1849" t="s">
        <v>42</v>
      </c>
      <c r="Y1849" t="s">
        <v>1740</v>
      </c>
      <c r="AA1849" s="1">
        <f t="shared" si="177"/>
        <v>45961</v>
      </c>
      <c r="AB1849" s="2">
        <f t="shared" si="178"/>
        <v>10</v>
      </c>
      <c r="AC1849" s="2">
        <f t="shared" si="179"/>
        <v>2025</v>
      </c>
      <c r="AD1849" s="2" t="str">
        <f>IFERROR(VLOOKUP(A1849,'Aux Área'!$A$4:$B$123,2,0),"-")</f>
        <v>TI</v>
      </c>
    </row>
    <row r="1850" spans="1:30" x14ac:dyDescent="0.3">
      <c r="A1850" t="s">
        <v>48</v>
      </c>
      <c r="B1850" t="s">
        <v>288</v>
      </c>
      <c r="C1850" t="s">
        <v>3461</v>
      </c>
      <c r="D1850" t="s">
        <v>132</v>
      </c>
      <c r="E1850" t="s">
        <v>133</v>
      </c>
      <c r="F1850" t="s">
        <v>49</v>
      </c>
      <c r="G1850" t="s">
        <v>1500</v>
      </c>
      <c r="H1850" t="s">
        <v>36</v>
      </c>
      <c r="I1850" t="s">
        <v>37</v>
      </c>
      <c r="J1850" t="s">
        <v>147</v>
      </c>
      <c r="K1850" t="s">
        <v>148</v>
      </c>
      <c r="L1850" t="s">
        <v>84</v>
      </c>
      <c r="M1850" t="s">
        <v>38</v>
      </c>
      <c r="N1850" t="s">
        <v>39</v>
      </c>
      <c r="O1850" s="23">
        <v>386</v>
      </c>
      <c r="P1850" s="9">
        <v>9.59</v>
      </c>
      <c r="Q1850" t="s">
        <v>40</v>
      </c>
      <c r="R1850">
        <v>16232</v>
      </c>
      <c r="S1850" s="9">
        <v>40.24</v>
      </c>
      <c r="T1850" s="26">
        <v>5.24</v>
      </c>
      <c r="U1850" s="8">
        <v>210.86</v>
      </c>
      <c r="V1850" t="s">
        <v>112</v>
      </c>
      <c r="W1850" t="s">
        <v>2007</v>
      </c>
      <c r="X1850" t="s">
        <v>42</v>
      </c>
      <c r="Y1850" t="s">
        <v>1740</v>
      </c>
      <c r="AA1850" s="1">
        <f t="shared" si="177"/>
        <v>45961</v>
      </c>
      <c r="AB1850" s="2">
        <f t="shared" si="178"/>
        <v>10</v>
      </c>
      <c r="AC1850" s="2">
        <f t="shared" si="179"/>
        <v>2025</v>
      </c>
      <c r="AD1850" s="2" t="str">
        <f>IFERROR(VLOOKUP(A1850,'Aux Área'!$A$4:$B$123,2,0),"-")</f>
        <v>ENGENHARIA</v>
      </c>
    </row>
    <row r="1851" spans="1:30" x14ac:dyDescent="0.3">
      <c r="A1851" t="s">
        <v>2189</v>
      </c>
      <c r="B1851" t="s">
        <v>2190</v>
      </c>
      <c r="C1851" t="s">
        <v>3462</v>
      </c>
      <c r="D1851" t="s">
        <v>3205</v>
      </c>
      <c r="E1851" t="s">
        <v>3206</v>
      </c>
      <c r="F1851" t="s">
        <v>2192</v>
      </c>
      <c r="G1851" t="s">
        <v>1135</v>
      </c>
      <c r="H1851" t="s">
        <v>2185</v>
      </c>
      <c r="I1851" t="s">
        <v>2186</v>
      </c>
      <c r="J1851" t="s">
        <v>169</v>
      </c>
      <c r="K1851" t="s">
        <v>170</v>
      </c>
      <c r="L1851" t="s">
        <v>124</v>
      </c>
      <c r="M1851" t="s">
        <v>38</v>
      </c>
      <c r="N1851" t="s">
        <v>668</v>
      </c>
      <c r="O1851" s="23">
        <v>811</v>
      </c>
      <c r="P1851" s="9">
        <v>23.69</v>
      </c>
      <c r="Q1851" t="s">
        <v>40</v>
      </c>
      <c r="R1851">
        <v>6525</v>
      </c>
      <c r="S1851" s="9">
        <v>34.24</v>
      </c>
      <c r="T1851" s="26">
        <v>6.19</v>
      </c>
      <c r="U1851" s="8">
        <v>211.95</v>
      </c>
      <c r="V1851" t="s">
        <v>41</v>
      </c>
      <c r="W1851" t="s">
        <v>2007</v>
      </c>
      <c r="X1851" t="s">
        <v>42</v>
      </c>
      <c r="Y1851" t="s">
        <v>2188</v>
      </c>
      <c r="AA1851" s="1">
        <f t="shared" si="177"/>
        <v>45961</v>
      </c>
      <c r="AB1851" s="2">
        <f t="shared" si="178"/>
        <v>10</v>
      </c>
      <c r="AC1851" s="2">
        <f t="shared" si="179"/>
        <v>2025</v>
      </c>
      <c r="AD1851" s="2" t="str">
        <f>IFERROR(VLOOKUP(A1851,'Aux Área'!$A$4:$B$123,2,0),"-")</f>
        <v>INSPEÇÃO</v>
      </c>
    </row>
    <row r="1852" spans="1:30" x14ac:dyDescent="0.3">
      <c r="A1852" t="s">
        <v>2189</v>
      </c>
      <c r="B1852" t="s">
        <v>2190</v>
      </c>
      <c r="C1852" t="s">
        <v>3463</v>
      </c>
      <c r="D1852" t="s">
        <v>3205</v>
      </c>
      <c r="E1852" t="s">
        <v>3206</v>
      </c>
      <c r="F1852" t="s">
        <v>2192</v>
      </c>
      <c r="G1852" t="s">
        <v>1135</v>
      </c>
      <c r="H1852" t="s">
        <v>2185</v>
      </c>
      <c r="I1852" t="s">
        <v>2186</v>
      </c>
      <c r="J1852" t="s">
        <v>169</v>
      </c>
      <c r="K1852" t="s">
        <v>170</v>
      </c>
      <c r="L1852" t="s">
        <v>124</v>
      </c>
      <c r="M1852" t="s">
        <v>38</v>
      </c>
      <c r="N1852" t="s">
        <v>668</v>
      </c>
      <c r="O1852" s="23">
        <v>0</v>
      </c>
      <c r="P1852" s="9">
        <v>0</v>
      </c>
      <c r="Q1852" t="s">
        <v>40</v>
      </c>
      <c r="R1852">
        <v>6525</v>
      </c>
      <c r="S1852" s="9">
        <v>22.3</v>
      </c>
      <c r="T1852" s="26">
        <v>5.9420000000000002</v>
      </c>
      <c r="U1852" s="8">
        <v>132.51</v>
      </c>
      <c r="V1852" t="s">
        <v>41</v>
      </c>
      <c r="W1852" t="s">
        <v>2007</v>
      </c>
      <c r="X1852" t="s">
        <v>42</v>
      </c>
      <c r="Y1852" t="s">
        <v>2188</v>
      </c>
      <c r="AA1852" s="1">
        <f t="shared" si="177"/>
        <v>45962</v>
      </c>
      <c r="AB1852" s="2">
        <f t="shared" si="178"/>
        <v>11</v>
      </c>
      <c r="AC1852" s="2">
        <f t="shared" si="179"/>
        <v>2025</v>
      </c>
      <c r="AD1852" s="2" t="str">
        <f>IFERROR(VLOOKUP(A1852,'Aux Área'!$A$4:$B$123,2,0),"-")</f>
        <v>INSPEÇÃO</v>
      </c>
    </row>
    <row r="1853" spans="1:30" x14ac:dyDescent="0.3">
      <c r="A1853" t="s">
        <v>2306</v>
      </c>
      <c r="B1853" t="s">
        <v>2307</v>
      </c>
      <c r="C1853" t="s">
        <v>3464</v>
      </c>
      <c r="D1853" t="s">
        <v>3212</v>
      </c>
      <c r="E1853" t="s">
        <v>3213</v>
      </c>
      <c r="F1853" t="s">
        <v>2309</v>
      </c>
      <c r="G1853" t="s">
        <v>1135</v>
      </c>
      <c r="H1853" t="s">
        <v>2275</v>
      </c>
      <c r="I1853" t="s">
        <v>1497</v>
      </c>
      <c r="J1853" t="s">
        <v>89</v>
      </c>
      <c r="K1853" t="s">
        <v>90</v>
      </c>
      <c r="L1853" t="s">
        <v>91</v>
      </c>
      <c r="M1853" t="s">
        <v>38</v>
      </c>
      <c r="N1853" t="s">
        <v>39</v>
      </c>
      <c r="O1853" s="23">
        <v>335</v>
      </c>
      <c r="P1853" s="9">
        <v>8.74</v>
      </c>
      <c r="Q1853" t="s">
        <v>40</v>
      </c>
      <c r="R1853">
        <v>3448</v>
      </c>
      <c r="S1853" s="9">
        <v>38.340000000000003</v>
      </c>
      <c r="T1853" s="26">
        <v>4.49</v>
      </c>
      <c r="U1853" s="8">
        <v>172.15</v>
      </c>
      <c r="V1853" t="s">
        <v>3465</v>
      </c>
      <c r="W1853" t="s">
        <v>2276</v>
      </c>
      <c r="X1853" t="s">
        <v>42</v>
      </c>
      <c r="Y1853" t="s">
        <v>2277</v>
      </c>
      <c r="AA1853" s="1">
        <f t="shared" si="177"/>
        <v>45962</v>
      </c>
      <c r="AB1853" s="2">
        <f t="shared" si="178"/>
        <v>11</v>
      </c>
      <c r="AC1853" s="2">
        <f t="shared" si="179"/>
        <v>2025</v>
      </c>
      <c r="AD1853" s="2" t="str">
        <f>IFERROR(VLOOKUP(A1853,'Aux Área'!$A$4:$B$123,2,0),"-")</f>
        <v>INSPEÇÃO</v>
      </c>
    </row>
    <row r="1854" spans="1:30" x14ac:dyDescent="0.3">
      <c r="A1854" t="s">
        <v>2638</v>
      </c>
      <c r="B1854" t="s">
        <v>2639</v>
      </c>
      <c r="C1854" t="s">
        <v>3466</v>
      </c>
      <c r="D1854" t="s">
        <v>3259</v>
      </c>
      <c r="E1854" t="s">
        <v>3260</v>
      </c>
      <c r="F1854" t="s">
        <v>2641</v>
      </c>
      <c r="G1854" t="s">
        <v>1135</v>
      </c>
      <c r="H1854" t="s">
        <v>2275</v>
      </c>
      <c r="I1854" t="s">
        <v>1497</v>
      </c>
      <c r="J1854" t="s">
        <v>275</v>
      </c>
      <c r="K1854" t="s">
        <v>276</v>
      </c>
      <c r="L1854" t="s">
        <v>124</v>
      </c>
      <c r="M1854" t="s">
        <v>38</v>
      </c>
      <c r="N1854" t="s">
        <v>39</v>
      </c>
      <c r="O1854" s="23">
        <v>440</v>
      </c>
      <c r="P1854" s="9">
        <v>9.6300000000000008</v>
      </c>
      <c r="Q1854" t="s">
        <v>40</v>
      </c>
      <c r="R1854">
        <v>3542</v>
      </c>
      <c r="S1854" s="9">
        <v>45.69</v>
      </c>
      <c r="T1854" s="26">
        <v>4.29</v>
      </c>
      <c r="U1854" s="8">
        <v>196.01</v>
      </c>
      <c r="V1854" t="s">
        <v>3467</v>
      </c>
      <c r="W1854" t="s">
        <v>2276</v>
      </c>
      <c r="X1854" t="s">
        <v>42</v>
      </c>
      <c r="Y1854" t="s">
        <v>2277</v>
      </c>
      <c r="AA1854" s="1">
        <f t="shared" si="177"/>
        <v>45962</v>
      </c>
      <c r="AB1854" s="2">
        <f t="shared" si="178"/>
        <v>11</v>
      </c>
      <c r="AC1854" s="2">
        <f t="shared" si="179"/>
        <v>2025</v>
      </c>
      <c r="AD1854" s="2" t="str">
        <f>IFERROR(VLOOKUP(A1854,'Aux Área'!$A$4:$B$123,2,0),"-")</f>
        <v>INSPEÇÃO</v>
      </c>
    </row>
    <row r="1855" spans="1:30" x14ac:dyDescent="0.3">
      <c r="A1855" t="s">
        <v>2271</v>
      </c>
      <c r="B1855" t="s">
        <v>2272</v>
      </c>
      <c r="C1855" t="s">
        <v>3468</v>
      </c>
      <c r="D1855" t="s">
        <v>3216</v>
      </c>
      <c r="E1855" t="s">
        <v>3217</v>
      </c>
      <c r="F1855" t="s">
        <v>2274</v>
      </c>
      <c r="G1855" t="s">
        <v>1135</v>
      </c>
      <c r="H1855" t="s">
        <v>2275</v>
      </c>
      <c r="I1855" t="s">
        <v>1497</v>
      </c>
      <c r="J1855" t="s">
        <v>188</v>
      </c>
      <c r="K1855" t="s">
        <v>189</v>
      </c>
      <c r="L1855" t="s">
        <v>190</v>
      </c>
      <c r="M1855" t="s">
        <v>38</v>
      </c>
      <c r="N1855" t="s">
        <v>39</v>
      </c>
      <c r="O1855" s="23">
        <v>471</v>
      </c>
      <c r="P1855" s="9">
        <v>11.47</v>
      </c>
      <c r="Q1855" t="s">
        <v>40</v>
      </c>
      <c r="R1855">
        <v>4034</v>
      </c>
      <c r="S1855" s="9">
        <v>41.08</v>
      </c>
      <c r="T1855" s="26">
        <v>4.3899999999999997</v>
      </c>
      <c r="U1855" s="8">
        <v>180.34</v>
      </c>
      <c r="V1855" t="s">
        <v>112</v>
      </c>
      <c r="W1855" t="s">
        <v>2276</v>
      </c>
      <c r="X1855" t="s">
        <v>42</v>
      </c>
      <c r="Y1855" t="s">
        <v>2277</v>
      </c>
      <c r="AA1855" s="1">
        <f t="shared" si="177"/>
        <v>45962</v>
      </c>
      <c r="AB1855" s="2">
        <f t="shared" si="178"/>
        <v>11</v>
      </c>
      <c r="AC1855" s="2">
        <f t="shared" si="179"/>
        <v>2025</v>
      </c>
      <c r="AD1855" s="2" t="str">
        <f>IFERROR(VLOOKUP(A1855,'Aux Área'!$A$4:$B$123,2,0),"-")</f>
        <v>INSPEÇÃO</v>
      </c>
    </row>
    <row r="1856" spans="1:30" x14ac:dyDescent="0.3">
      <c r="A1856" t="s">
        <v>2461</v>
      </c>
      <c r="B1856" t="s">
        <v>2462</v>
      </c>
      <c r="C1856" t="s">
        <v>3469</v>
      </c>
      <c r="D1856" t="s">
        <v>3226</v>
      </c>
      <c r="E1856" t="s">
        <v>3227</v>
      </c>
      <c r="F1856" t="s">
        <v>3574</v>
      </c>
      <c r="G1856" t="s">
        <v>1135</v>
      </c>
      <c r="H1856" t="s">
        <v>2275</v>
      </c>
      <c r="I1856" t="s">
        <v>1497</v>
      </c>
      <c r="J1856" t="s">
        <v>370</v>
      </c>
      <c r="K1856" t="s">
        <v>371</v>
      </c>
      <c r="L1856" t="s">
        <v>124</v>
      </c>
      <c r="M1856" t="s">
        <v>38</v>
      </c>
      <c r="N1856" t="s">
        <v>39</v>
      </c>
      <c r="O1856" s="23">
        <v>392</v>
      </c>
      <c r="P1856" s="9">
        <v>12.1</v>
      </c>
      <c r="Q1856" t="s">
        <v>40</v>
      </c>
      <c r="R1856">
        <v>4689</v>
      </c>
      <c r="S1856" s="9">
        <v>32.39</v>
      </c>
      <c r="T1856" s="26">
        <v>4.49</v>
      </c>
      <c r="U1856" s="8">
        <v>145.43</v>
      </c>
      <c r="V1856" t="s">
        <v>3470</v>
      </c>
      <c r="W1856" t="s">
        <v>2276</v>
      </c>
      <c r="X1856" t="s">
        <v>42</v>
      </c>
      <c r="Y1856" t="s">
        <v>2277</v>
      </c>
      <c r="AA1856" s="1">
        <f t="shared" si="177"/>
        <v>45962</v>
      </c>
      <c r="AB1856" s="2">
        <f t="shared" si="178"/>
        <v>11</v>
      </c>
      <c r="AC1856" s="2">
        <f t="shared" si="179"/>
        <v>2025</v>
      </c>
      <c r="AD1856" s="2" t="str">
        <f>IFERROR(VLOOKUP(A1856,'Aux Área'!$A$4:$B$123,2,0),"-")</f>
        <v>INSPEÇÃO</v>
      </c>
    </row>
    <row r="1857" spans="1:30" x14ac:dyDescent="0.3">
      <c r="A1857" t="s">
        <v>2278</v>
      </c>
      <c r="B1857" t="s">
        <v>2279</v>
      </c>
      <c r="C1857" t="s">
        <v>3471</v>
      </c>
      <c r="D1857" t="s">
        <v>3208</v>
      </c>
      <c r="E1857" t="s">
        <v>3209</v>
      </c>
      <c r="F1857" t="s">
        <v>2281</v>
      </c>
      <c r="G1857" t="s">
        <v>1135</v>
      </c>
      <c r="H1857" t="s">
        <v>2275</v>
      </c>
      <c r="I1857" t="s">
        <v>1497</v>
      </c>
      <c r="J1857" t="s">
        <v>165</v>
      </c>
      <c r="K1857" t="s">
        <v>166</v>
      </c>
      <c r="L1857" t="s">
        <v>167</v>
      </c>
      <c r="M1857" t="s">
        <v>38</v>
      </c>
      <c r="N1857" t="s">
        <v>39</v>
      </c>
      <c r="O1857" s="23">
        <v>456</v>
      </c>
      <c r="P1857" s="9">
        <v>10.92</v>
      </c>
      <c r="Q1857" t="s">
        <v>40</v>
      </c>
      <c r="R1857">
        <v>5182</v>
      </c>
      <c r="S1857" s="9">
        <v>41.76</v>
      </c>
      <c r="T1857" s="26">
        <v>4.46</v>
      </c>
      <c r="U1857" s="8">
        <v>186.27</v>
      </c>
      <c r="V1857" t="s">
        <v>112</v>
      </c>
      <c r="W1857" t="s">
        <v>2276</v>
      </c>
      <c r="X1857" t="s">
        <v>42</v>
      </c>
      <c r="Y1857" t="s">
        <v>2277</v>
      </c>
      <c r="AA1857" s="1">
        <f t="shared" si="177"/>
        <v>45962</v>
      </c>
      <c r="AB1857" s="2">
        <f t="shared" si="178"/>
        <v>11</v>
      </c>
      <c r="AC1857" s="2">
        <f t="shared" si="179"/>
        <v>2025</v>
      </c>
      <c r="AD1857" s="2" t="str">
        <f>IFERROR(VLOOKUP(A1857,'Aux Área'!$A$4:$B$123,2,0),"-")</f>
        <v>INSPEÇÃO</v>
      </c>
    </row>
    <row r="1858" spans="1:30" x14ac:dyDescent="0.3">
      <c r="A1858" t="s">
        <v>2282</v>
      </c>
      <c r="B1858" t="s">
        <v>2283</v>
      </c>
      <c r="C1858" t="s">
        <v>3472</v>
      </c>
      <c r="D1858" t="s">
        <v>3226</v>
      </c>
      <c r="E1858" t="s">
        <v>3227</v>
      </c>
      <c r="F1858" t="s">
        <v>2285</v>
      </c>
      <c r="G1858" t="s">
        <v>1135</v>
      </c>
      <c r="H1858" t="s">
        <v>2275</v>
      </c>
      <c r="I1858" t="s">
        <v>1497</v>
      </c>
      <c r="J1858" t="s">
        <v>165</v>
      </c>
      <c r="K1858" t="s">
        <v>166</v>
      </c>
      <c r="L1858" t="s">
        <v>167</v>
      </c>
      <c r="M1858" t="s">
        <v>38</v>
      </c>
      <c r="N1858" t="s">
        <v>39</v>
      </c>
      <c r="O1858" s="23">
        <v>404</v>
      </c>
      <c r="P1858" s="9">
        <v>11.69</v>
      </c>
      <c r="Q1858" t="s">
        <v>40</v>
      </c>
      <c r="R1858">
        <v>4756</v>
      </c>
      <c r="S1858" s="9">
        <v>34.57</v>
      </c>
      <c r="T1858" s="26">
        <v>4.46</v>
      </c>
      <c r="U1858" s="8">
        <v>154.19</v>
      </c>
      <c r="V1858" t="s">
        <v>112</v>
      </c>
      <c r="W1858" t="s">
        <v>2276</v>
      </c>
      <c r="X1858" t="s">
        <v>42</v>
      </c>
      <c r="Y1858" t="s">
        <v>2277</v>
      </c>
      <c r="AA1858" s="1">
        <f t="shared" si="177"/>
        <v>45962</v>
      </c>
      <c r="AB1858" s="2">
        <f t="shared" si="178"/>
        <v>11</v>
      </c>
      <c r="AC1858" s="2">
        <f t="shared" si="179"/>
        <v>2025</v>
      </c>
      <c r="AD1858" s="2" t="str">
        <f>IFERROR(VLOOKUP(A1858,'Aux Área'!$A$4:$B$123,2,0),"-")</f>
        <v>INSPEÇÃO</v>
      </c>
    </row>
    <row r="1859" spans="1:30" x14ac:dyDescent="0.3">
      <c r="A1859" t="s">
        <v>2260</v>
      </c>
      <c r="B1859" t="s">
        <v>113</v>
      </c>
      <c r="C1859" t="s">
        <v>3473</v>
      </c>
      <c r="D1859" t="s">
        <v>3005</v>
      </c>
      <c r="E1859" t="s">
        <v>3006</v>
      </c>
      <c r="F1859" t="s">
        <v>2262</v>
      </c>
      <c r="G1859" t="s">
        <v>35</v>
      </c>
      <c r="H1859" t="s">
        <v>2263</v>
      </c>
      <c r="I1859" t="s">
        <v>2186</v>
      </c>
      <c r="J1859" t="s">
        <v>1681</v>
      </c>
      <c r="K1859" t="s">
        <v>1682</v>
      </c>
      <c r="L1859" t="s">
        <v>141</v>
      </c>
      <c r="M1859" t="s">
        <v>38</v>
      </c>
      <c r="N1859" t="s">
        <v>668</v>
      </c>
      <c r="O1859" s="23">
        <v>747</v>
      </c>
      <c r="P1859" s="9">
        <v>16.440000000000001</v>
      </c>
      <c r="Q1859" t="s">
        <v>40</v>
      </c>
      <c r="R1859">
        <v>5258</v>
      </c>
      <c r="S1859" s="9">
        <v>45.44</v>
      </c>
      <c r="T1859" s="26">
        <v>6.49</v>
      </c>
      <c r="U1859" s="8">
        <v>294.92</v>
      </c>
      <c r="V1859" t="s">
        <v>41</v>
      </c>
      <c r="W1859" t="s">
        <v>2007</v>
      </c>
      <c r="X1859" t="s">
        <v>42</v>
      </c>
      <c r="Y1859" t="s">
        <v>1740</v>
      </c>
      <c r="AA1859" s="1">
        <f t="shared" si="177"/>
        <v>45962</v>
      </c>
      <c r="AB1859" s="2">
        <f t="shared" si="178"/>
        <v>11</v>
      </c>
      <c r="AC1859" s="2">
        <f t="shared" si="179"/>
        <v>2025</v>
      </c>
      <c r="AD1859" s="2" t="str">
        <f>IFERROR(VLOOKUP(A1859,'Aux Área'!$A$4:$B$123,2,0),"-")</f>
        <v>INSPEÇÃO</v>
      </c>
    </row>
    <row r="1860" spans="1:30" x14ac:dyDescent="0.3">
      <c r="A1860" t="s">
        <v>2472</v>
      </c>
      <c r="B1860" t="s">
        <v>2473</v>
      </c>
      <c r="C1860" t="s">
        <v>3474</v>
      </c>
      <c r="D1860" t="s">
        <v>3068</v>
      </c>
      <c r="E1860" t="s">
        <v>3069</v>
      </c>
      <c r="F1860" t="s">
        <v>2475</v>
      </c>
      <c r="G1860" t="s">
        <v>659</v>
      </c>
      <c r="H1860" t="s">
        <v>2215</v>
      </c>
      <c r="I1860" t="s">
        <v>667</v>
      </c>
      <c r="J1860" t="s">
        <v>215</v>
      </c>
      <c r="K1860" t="s">
        <v>216</v>
      </c>
      <c r="L1860" t="s">
        <v>217</v>
      </c>
      <c r="M1860" t="s">
        <v>38</v>
      </c>
      <c r="N1860" t="s">
        <v>668</v>
      </c>
      <c r="O1860" s="23">
        <v>1099</v>
      </c>
      <c r="P1860" s="9">
        <v>17.61</v>
      </c>
      <c r="Q1860" t="s">
        <v>40</v>
      </c>
      <c r="R1860">
        <v>2765</v>
      </c>
      <c r="S1860" s="9">
        <v>62.42</v>
      </c>
      <c r="T1860" s="26">
        <v>6.1909999999999998</v>
      </c>
      <c r="U1860" s="8">
        <v>386.42</v>
      </c>
      <c r="V1860" t="s">
        <v>41</v>
      </c>
      <c r="W1860" t="s">
        <v>2007</v>
      </c>
      <c r="X1860" t="s">
        <v>42</v>
      </c>
      <c r="Y1860" t="s">
        <v>1740</v>
      </c>
      <c r="AA1860" s="1">
        <f t="shared" si="177"/>
        <v>45962</v>
      </c>
      <c r="AB1860" s="2">
        <f t="shared" si="178"/>
        <v>11</v>
      </c>
      <c r="AC1860" s="2">
        <f t="shared" si="179"/>
        <v>2025</v>
      </c>
      <c r="AD1860" s="2" t="str">
        <f>IFERROR(VLOOKUP(A1860,'Aux Área'!$A$4:$B$123,2,0),"-")</f>
        <v>APH</v>
      </c>
    </row>
    <row r="1861" spans="1:30" x14ac:dyDescent="0.3">
      <c r="A1861" t="s">
        <v>46</v>
      </c>
      <c r="B1861" t="s">
        <v>458</v>
      </c>
      <c r="C1861" t="s">
        <v>3475</v>
      </c>
      <c r="D1861" t="s">
        <v>729</v>
      </c>
      <c r="E1861" t="s">
        <v>730</v>
      </c>
      <c r="F1861" t="s">
        <v>5185</v>
      </c>
      <c r="G1861" t="s">
        <v>1503</v>
      </c>
      <c r="H1861" t="s">
        <v>36</v>
      </c>
      <c r="I1861" t="s">
        <v>37</v>
      </c>
      <c r="J1861" t="s">
        <v>1268</v>
      </c>
      <c r="K1861" t="s">
        <v>1269</v>
      </c>
      <c r="L1861" t="s">
        <v>84</v>
      </c>
      <c r="M1861" t="s">
        <v>38</v>
      </c>
      <c r="N1861" t="s">
        <v>39</v>
      </c>
      <c r="O1861" s="23">
        <v>290</v>
      </c>
      <c r="P1861" s="9">
        <v>9.67</v>
      </c>
      <c r="Q1861" t="s">
        <v>40</v>
      </c>
      <c r="R1861">
        <v>22963</v>
      </c>
      <c r="S1861" s="9">
        <v>30</v>
      </c>
      <c r="T1861" s="26">
        <v>5.29</v>
      </c>
      <c r="U1861" s="8">
        <v>158.69999999999999</v>
      </c>
      <c r="V1861" t="s">
        <v>41</v>
      </c>
      <c r="W1861" t="s">
        <v>2007</v>
      </c>
      <c r="X1861" t="s">
        <v>42</v>
      </c>
      <c r="Y1861" t="s">
        <v>1740</v>
      </c>
      <c r="AA1861" s="1">
        <f t="shared" si="177"/>
        <v>45962</v>
      </c>
      <c r="AB1861" s="2">
        <f t="shared" si="178"/>
        <v>11</v>
      </c>
      <c r="AC1861" s="2">
        <f t="shared" si="179"/>
        <v>2025</v>
      </c>
      <c r="AD1861" s="2" t="str">
        <f>IFERROR(VLOOKUP(A1861,'Aux Área'!$A$4:$B$123,2,0),"-")</f>
        <v>FACILITIES</v>
      </c>
    </row>
    <row r="1862" spans="1:30" x14ac:dyDescent="0.3">
      <c r="A1862" t="s">
        <v>2314</v>
      </c>
      <c r="B1862" t="s">
        <v>2315</v>
      </c>
      <c r="C1862" t="s">
        <v>3476</v>
      </c>
      <c r="D1862" t="s">
        <v>3410</v>
      </c>
      <c r="E1862" t="s">
        <v>3411</v>
      </c>
      <c r="F1862" t="s">
        <v>2317</v>
      </c>
      <c r="G1862" t="s">
        <v>1300</v>
      </c>
      <c r="H1862" t="s">
        <v>1301</v>
      </c>
      <c r="I1862" t="s">
        <v>839</v>
      </c>
      <c r="J1862" t="s">
        <v>231</v>
      </c>
      <c r="K1862" t="s">
        <v>232</v>
      </c>
      <c r="L1862" t="s">
        <v>217</v>
      </c>
      <c r="M1862" t="s">
        <v>38</v>
      </c>
      <c r="N1862" t="s">
        <v>39</v>
      </c>
      <c r="O1862" s="23">
        <v>416</v>
      </c>
      <c r="P1862" s="9">
        <v>12.44</v>
      </c>
      <c r="Q1862" t="s">
        <v>40</v>
      </c>
      <c r="R1862">
        <v>6603</v>
      </c>
      <c r="S1862" s="9">
        <v>33.450000000000003</v>
      </c>
      <c r="T1862" s="26">
        <v>4.2510000000000003</v>
      </c>
      <c r="U1862" s="8">
        <v>142.18</v>
      </c>
      <c r="V1862" t="s">
        <v>3477</v>
      </c>
      <c r="W1862" t="s">
        <v>2276</v>
      </c>
      <c r="X1862" t="s">
        <v>42</v>
      </c>
      <c r="Y1862" t="s">
        <v>2277</v>
      </c>
      <c r="AA1862" s="1">
        <f t="shared" si="177"/>
        <v>45962</v>
      </c>
      <c r="AB1862" s="2">
        <f t="shared" si="178"/>
        <v>11</v>
      </c>
      <c r="AC1862" s="2">
        <f t="shared" si="179"/>
        <v>2025</v>
      </c>
      <c r="AD1862" s="2" t="str">
        <f>IFERROR(VLOOKUP(A1862,'Aux Área'!$A$4:$B$123,2,0),"-")</f>
        <v>INSPEÇÃO</v>
      </c>
    </row>
    <row r="1863" spans="1:30" x14ac:dyDescent="0.3">
      <c r="A1863" t="s">
        <v>1847</v>
      </c>
      <c r="B1863" t="s">
        <v>1848</v>
      </c>
      <c r="C1863" t="s">
        <v>3478</v>
      </c>
      <c r="D1863" t="s">
        <v>1850</v>
      </c>
      <c r="E1863" t="s">
        <v>1851</v>
      </c>
      <c r="F1863" t="s">
        <v>653</v>
      </c>
      <c r="G1863" t="s">
        <v>635</v>
      </c>
      <c r="H1863" t="s">
        <v>1852</v>
      </c>
      <c r="I1863" t="s">
        <v>1853</v>
      </c>
      <c r="J1863" t="s">
        <v>172</v>
      </c>
      <c r="K1863" t="s">
        <v>173</v>
      </c>
      <c r="L1863" t="s">
        <v>124</v>
      </c>
      <c r="M1863" t="s">
        <v>38</v>
      </c>
      <c r="N1863" t="s">
        <v>638</v>
      </c>
      <c r="O1863" s="23">
        <v>0</v>
      </c>
      <c r="P1863" s="9">
        <v>0</v>
      </c>
      <c r="Q1863" t="s">
        <v>40</v>
      </c>
      <c r="R1863">
        <v>0</v>
      </c>
      <c r="S1863" s="9">
        <v>138</v>
      </c>
      <c r="T1863" s="26">
        <v>5.99</v>
      </c>
      <c r="U1863" s="8">
        <v>826.62</v>
      </c>
      <c r="V1863" t="s">
        <v>2617</v>
      </c>
      <c r="W1863" t="s">
        <v>652</v>
      </c>
      <c r="X1863" t="s">
        <v>42</v>
      </c>
      <c r="Y1863" t="s">
        <v>653</v>
      </c>
      <c r="AA1863" s="1">
        <f t="shared" si="177"/>
        <v>45962</v>
      </c>
      <c r="AB1863" s="2">
        <f t="shared" si="178"/>
        <v>11</v>
      </c>
      <c r="AC1863" s="2">
        <f t="shared" si="179"/>
        <v>2025</v>
      </c>
      <c r="AD1863" s="2" t="str">
        <f>IFERROR(VLOOKUP(A1863,'Aux Área'!$A$4:$B$123,2,0),"-")</f>
        <v>SÃO PEDRO</v>
      </c>
    </row>
    <row r="1864" spans="1:30" x14ac:dyDescent="0.3">
      <c r="A1864" t="s">
        <v>2643</v>
      </c>
      <c r="B1864" t="s">
        <v>2644</v>
      </c>
      <c r="C1864" t="s">
        <v>3479</v>
      </c>
      <c r="D1864" t="s">
        <v>3149</v>
      </c>
      <c r="E1864" t="s">
        <v>3150</v>
      </c>
      <c r="F1864" t="s">
        <v>2646</v>
      </c>
      <c r="G1864" t="s">
        <v>1300</v>
      </c>
      <c r="H1864" t="s">
        <v>1301</v>
      </c>
      <c r="I1864" t="s">
        <v>839</v>
      </c>
      <c r="J1864" t="s">
        <v>252</v>
      </c>
      <c r="K1864" t="s">
        <v>253</v>
      </c>
      <c r="L1864" t="s">
        <v>124</v>
      </c>
      <c r="M1864" t="s">
        <v>38</v>
      </c>
      <c r="N1864" t="s">
        <v>39</v>
      </c>
      <c r="O1864" s="23">
        <v>421</v>
      </c>
      <c r="P1864" s="9">
        <v>10.86</v>
      </c>
      <c r="Q1864" t="s">
        <v>40</v>
      </c>
      <c r="R1864">
        <v>3840</v>
      </c>
      <c r="S1864" s="9">
        <v>38.770000000000003</v>
      </c>
      <c r="T1864" s="26">
        <v>4.38</v>
      </c>
      <c r="U1864" s="8">
        <v>169.81</v>
      </c>
      <c r="V1864" t="s">
        <v>3480</v>
      </c>
      <c r="W1864" t="s">
        <v>2276</v>
      </c>
      <c r="X1864" t="s">
        <v>42</v>
      </c>
      <c r="Y1864" t="s">
        <v>2277</v>
      </c>
      <c r="AA1864" s="1">
        <f t="shared" si="177"/>
        <v>45962</v>
      </c>
      <c r="AB1864" s="2">
        <f t="shared" si="178"/>
        <v>11</v>
      </c>
      <c r="AC1864" s="2">
        <f t="shared" si="179"/>
        <v>2025</v>
      </c>
      <c r="AD1864" s="2" t="str">
        <f>IFERROR(VLOOKUP(A1864,'Aux Área'!$A$4:$B$123,2,0),"-")</f>
        <v>INSPEÇÃO</v>
      </c>
    </row>
    <row r="1865" spans="1:30" x14ac:dyDescent="0.3">
      <c r="A1865" t="s">
        <v>1999</v>
      </c>
      <c r="B1865" t="s">
        <v>3016</v>
      </c>
      <c r="C1865" t="s">
        <v>3481</v>
      </c>
      <c r="D1865" t="s">
        <v>1297</v>
      </c>
      <c r="E1865" t="s">
        <v>2221</v>
      </c>
      <c r="F1865" t="s">
        <v>2002</v>
      </c>
      <c r="G1865" t="s">
        <v>659</v>
      </c>
      <c r="H1865" t="s">
        <v>2003</v>
      </c>
      <c r="I1865" t="s">
        <v>667</v>
      </c>
      <c r="J1865" t="s">
        <v>231</v>
      </c>
      <c r="K1865" t="s">
        <v>232</v>
      </c>
      <c r="L1865" t="s">
        <v>217</v>
      </c>
      <c r="M1865" t="s">
        <v>38</v>
      </c>
      <c r="N1865" t="s">
        <v>668</v>
      </c>
      <c r="O1865" s="10">
        <v>605</v>
      </c>
      <c r="P1865" s="24">
        <v>6.44</v>
      </c>
      <c r="Q1865" t="s">
        <v>40</v>
      </c>
      <c r="R1865">
        <v>4507</v>
      </c>
      <c r="S1865" s="9">
        <v>94</v>
      </c>
      <c r="T1865" s="26">
        <v>5.99</v>
      </c>
      <c r="U1865" s="8">
        <v>563.07000000000005</v>
      </c>
      <c r="V1865" t="s">
        <v>3482</v>
      </c>
      <c r="W1865" t="s">
        <v>1985</v>
      </c>
      <c r="X1865" t="s">
        <v>42</v>
      </c>
      <c r="Y1865" t="s">
        <v>1986</v>
      </c>
      <c r="AA1865" s="1">
        <f t="shared" si="177"/>
        <v>45962</v>
      </c>
      <c r="AB1865" s="2">
        <f t="shared" si="178"/>
        <v>11</v>
      </c>
      <c r="AC1865" s="2">
        <f t="shared" si="179"/>
        <v>2025</v>
      </c>
      <c r="AD1865" s="2" t="str">
        <f>IFERROR(VLOOKUP(A1865,'Aux Área'!$A$4:$B$123,2,0),"-")</f>
        <v>PESADOS</v>
      </c>
    </row>
    <row r="1866" spans="1:30" x14ac:dyDescent="0.3">
      <c r="A1866" t="s">
        <v>1702</v>
      </c>
      <c r="B1866" t="s">
        <v>209</v>
      </c>
      <c r="C1866" t="s">
        <v>3483</v>
      </c>
      <c r="D1866" t="s">
        <v>1225</v>
      </c>
      <c r="E1866" t="s">
        <v>1226</v>
      </c>
      <c r="F1866" t="s">
        <v>653</v>
      </c>
      <c r="G1866" t="s">
        <v>1495</v>
      </c>
      <c r="H1866" t="s">
        <v>1704</v>
      </c>
      <c r="I1866" t="s">
        <v>1497</v>
      </c>
      <c r="J1866" t="s">
        <v>237</v>
      </c>
      <c r="K1866" t="s">
        <v>238</v>
      </c>
      <c r="L1866" t="s">
        <v>110</v>
      </c>
      <c r="M1866" t="s">
        <v>38</v>
      </c>
      <c r="N1866" t="s">
        <v>668</v>
      </c>
      <c r="O1866" s="23">
        <v>0</v>
      </c>
      <c r="P1866" s="9">
        <v>0</v>
      </c>
      <c r="Q1866" t="s">
        <v>40</v>
      </c>
      <c r="R1866">
        <v>0</v>
      </c>
      <c r="S1866" s="9">
        <v>177.46</v>
      </c>
      <c r="T1866" s="26">
        <v>6.09</v>
      </c>
      <c r="U1866" s="8">
        <v>1080.73</v>
      </c>
      <c r="V1866" t="s">
        <v>41</v>
      </c>
      <c r="W1866" t="s">
        <v>652</v>
      </c>
      <c r="X1866" t="s">
        <v>42</v>
      </c>
      <c r="Y1866" t="s">
        <v>653</v>
      </c>
      <c r="AA1866" s="1">
        <f t="shared" si="177"/>
        <v>45962</v>
      </c>
      <c r="AB1866" s="2">
        <f t="shared" si="178"/>
        <v>11</v>
      </c>
      <c r="AC1866" s="2">
        <f t="shared" si="179"/>
        <v>2025</v>
      </c>
      <c r="AD1866" s="2" t="str">
        <f>IFERROR(VLOOKUP(A1866,'Aux Área'!$A$4:$B$123,2,0),"-")</f>
        <v>SÃO PEDRO</v>
      </c>
    </row>
    <row r="1867" spans="1:30" x14ac:dyDescent="0.3">
      <c r="A1867" t="s">
        <v>2347</v>
      </c>
      <c r="B1867" t="s">
        <v>2348</v>
      </c>
      <c r="C1867" t="s">
        <v>3484</v>
      </c>
      <c r="D1867" t="s">
        <v>1297</v>
      </c>
      <c r="E1867" t="s">
        <v>2221</v>
      </c>
      <c r="F1867" t="s">
        <v>2350</v>
      </c>
      <c r="G1867" t="s">
        <v>659</v>
      </c>
      <c r="H1867" t="s">
        <v>1996</v>
      </c>
      <c r="I1867" t="s">
        <v>1997</v>
      </c>
      <c r="J1867" t="s">
        <v>237</v>
      </c>
      <c r="K1867" t="s">
        <v>238</v>
      </c>
      <c r="L1867" t="s">
        <v>110</v>
      </c>
      <c r="M1867" t="s">
        <v>38</v>
      </c>
      <c r="N1867" t="s">
        <v>668</v>
      </c>
      <c r="O1867" s="23">
        <v>525</v>
      </c>
      <c r="P1867" s="9">
        <v>4.83</v>
      </c>
      <c r="Q1867" t="s">
        <v>40</v>
      </c>
      <c r="R1867">
        <v>4147</v>
      </c>
      <c r="S1867" s="9">
        <v>108.66</v>
      </c>
      <c r="T1867" s="26">
        <v>6.09</v>
      </c>
      <c r="U1867" s="8">
        <v>661.74</v>
      </c>
      <c r="V1867" t="s">
        <v>41</v>
      </c>
      <c r="W1867" t="s">
        <v>1985</v>
      </c>
      <c r="X1867" t="s">
        <v>42</v>
      </c>
      <c r="Y1867" t="s">
        <v>1986</v>
      </c>
      <c r="AA1867" s="1">
        <f t="shared" si="177"/>
        <v>45962</v>
      </c>
      <c r="AB1867" s="2">
        <f t="shared" si="178"/>
        <v>11</v>
      </c>
      <c r="AC1867" s="2">
        <f t="shared" si="179"/>
        <v>2025</v>
      </c>
      <c r="AD1867" s="2" t="str">
        <f>IFERROR(VLOOKUP(A1867,'Aux Área'!$A$4:$B$123,2,0),"-")</f>
        <v>PESADOS</v>
      </c>
    </row>
    <row r="1868" spans="1:30" x14ac:dyDescent="0.3">
      <c r="A1868" t="s">
        <v>2347</v>
      </c>
      <c r="C1868" t="s">
        <v>3484</v>
      </c>
      <c r="F1868" t="s">
        <v>2350</v>
      </c>
      <c r="K1868" t="s">
        <v>238</v>
      </c>
      <c r="N1868" t="s">
        <v>15690</v>
      </c>
      <c r="O1868" t="s">
        <v>15244</v>
      </c>
      <c r="P1868" s="9" t="s">
        <v>15244</v>
      </c>
      <c r="Q1868" t="s">
        <v>40</v>
      </c>
      <c r="R1868" t="s">
        <v>15244</v>
      </c>
      <c r="S1868">
        <v>6.16</v>
      </c>
      <c r="U1868" s="8">
        <v>24.58</v>
      </c>
      <c r="X1868" t="s">
        <v>42</v>
      </c>
      <c r="Y1868" t="s">
        <v>1986</v>
      </c>
      <c r="AA1868" s="1">
        <f>IFERROR(DATEVALUE(C1868),"-")</f>
        <v>45962</v>
      </c>
      <c r="AB1868" s="2">
        <f>IFERROR(MONTH(AA1868),"-")</f>
        <v>11</v>
      </c>
      <c r="AC1868" s="2">
        <f>IFERROR(YEAR(AA1868),"-")</f>
        <v>2025</v>
      </c>
      <c r="AD1868" s="2" t="str">
        <f>IFERROR(VLOOKUP(A1868,'Aux Área'!$A$4:$B$123,2,0),"-")</f>
        <v>PESADOS</v>
      </c>
    </row>
    <row r="1869" spans="1:30" x14ac:dyDescent="0.3">
      <c r="A1869" t="s">
        <v>62</v>
      </c>
      <c r="B1869" t="s">
        <v>1455</v>
      </c>
      <c r="C1869" t="s">
        <v>3485</v>
      </c>
      <c r="D1869" t="s">
        <v>120</v>
      </c>
      <c r="E1869" t="s">
        <v>121</v>
      </c>
      <c r="F1869" t="s">
        <v>63</v>
      </c>
      <c r="G1869" t="s">
        <v>1500</v>
      </c>
      <c r="H1869" t="s">
        <v>36</v>
      </c>
      <c r="I1869" t="s">
        <v>37</v>
      </c>
      <c r="J1869" t="s">
        <v>175</v>
      </c>
      <c r="K1869" t="s">
        <v>176</v>
      </c>
      <c r="L1869" t="s">
        <v>177</v>
      </c>
      <c r="M1869" t="s">
        <v>38</v>
      </c>
      <c r="N1869" t="s">
        <v>39</v>
      </c>
      <c r="O1869" s="23">
        <v>302</v>
      </c>
      <c r="P1869" s="9">
        <v>9.73</v>
      </c>
      <c r="Q1869" t="s">
        <v>40</v>
      </c>
      <c r="R1869">
        <v>39981</v>
      </c>
      <c r="S1869" s="9">
        <v>31.04</v>
      </c>
      <c r="T1869" s="26">
        <v>4.1900000000000004</v>
      </c>
      <c r="U1869" s="8">
        <v>130.06</v>
      </c>
      <c r="V1869" t="s">
        <v>246</v>
      </c>
      <c r="W1869" t="s">
        <v>2007</v>
      </c>
      <c r="X1869" t="s">
        <v>42</v>
      </c>
      <c r="Y1869" t="s">
        <v>1740</v>
      </c>
      <c r="AA1869" s="1">
        <f>DATEVALUE(C1869)</f>
        <v>45962</v>
      </c>
      <c r="AB1869" s="2">
        <f>MONTH(AA1869)</f>
        <v>11</v>
      </c>
      <c r="AC1869" s="2">
        <f>YEAR(AA1869)</f>
        <v>2025</v>
      </c>
      <c r="AD1869" s="2" t="str">
        <f>IFERROR(VLOOKUP(A1869,'Aux Área'!$A$4:$B$123,2,0),"-")</f>
        <v>CONSERVA</v>
      </c>
    </row>
    <row r="1870" spans="1:30" x14ac:dyDescent="0.3">
      <c r="A1870" t="s">
        <v>781</v>
      </c>
      <c r="B1870" t="s">
        <v>130</v>
      </c>
      <c r="C1870" t="s">
        <v>3486</v>
      </c>
      <c r="D1870" t="s">
        <v>664</v>
      </c>
      <c r="E1870" t="s">
        <v>665</v>
      </c>
      <c r="F1870" t="s">
        <v>653</v>
      </c>
      <c r="G1870" t="s">
        <v>659</v>
      </c>
      <c r="H1870" t="s">
        <v>706</v>
      </c>
      <c r="I1870" t="s">
        <v>667</v>
      </c>
      <c r="J1870" t="s">
        <v>338</v>
      </c>
      <c r="K1870" t="s">
        <v>339</v>
      </c>
      <c r="L1870" t="s">
        <v>84</v>
      </c>
      <c r="M1870" t="s">
        <v>38</v>
      </c>
      <c r="N1870" t="s">
        <v>707</v>
      </c>
      <c r="O1870" s="23">
        <v>0</v>
      </c>
      <c r="P1870" s="9">
        <v>0</v>
      </c>
      <c r="Q1870" t="s">
        <v>40</v>
      </c>
      <c r="R1870">
        <v>0</v>
      </c>
      <c r="S1870" s="9">
        <v>14.97</v>
      </c>
      <c r="T1870" s="26">
        <v>6.641</v>
      </c>
      <c r="U1870" s="8">
        <v>99.41</v>
      </c>
      <c r="V1870" t="s">
        <v>3487</v>
      </c>
      <c r="W1870" t="s">
        <v>652</v>
      </c>
      <c r="X1870" t="s">
        <v>42</v>
      </c>
      <c r="Y1870" t="s">
        <v>653</v>
      </c>
      <c r="AA1870" s="1">
        <f>DATEVALUE(C1870)</f>
        <v>45962</v>
      </c>
      <c r="AB1870" s="2">
        <f>MONTH(AA1870)</f>
        <v>11</v>
      </c>
      <c r="AC1870" s="2">
        <f>YEAR(AA1870)</f>
        <v>2025</v>
      </c>
      <c r="AD1870" s="2" t="str">
        <f>IFERROR(VLOOKUP(A1870,'Aux Área'!$A$4:$B$123,2,0),"-")</f>
        <v>SÃO PEDRO</v>
      </c>
    </row>
    <row r="1871" spans="1:30" x14ac:dyDescent="0.3">
      <c r="A1871" t="s">
        <v>1992</v>
      </c>
      <c r="B1871" t="s">
        <v>1993</v>
      </c>
      <c r="C1871" t="s">
        <v>3488</v>
      </c>
      <c r="D1871" t="s">
        <v>3489</v>
      </c>
      <c r="E1871" t="s">
        <v>3490</v>
      </c>
      <c r="F1871" t="s">
        <v>1995</v>
      </c>
      <c r="G1871" t="s">
        <v>659</v>
      </c>
      <c r="H1871" t="s">
        <v>1996</v>
      </c>
      <c r="I1871" t="s">
        <v>1997</v>
      </c>
      <c r="J1871" t="s">
        <v>165</v>
      </c>
      <c r="K1871" t="s">
        <v>166</v>
      </c>
      <c r="L1871" t="s">
        <v>167</v>
      </c>
      <c r="M1871" t="s">
        <v>38</v>
      </c>
      <c r="N1871" t="s">
        <v>668</v>
      </c>
      <c r="O1871" s="23">
        <v>449</v>
      </c>
      <c r="P1871" s="9">
        <v>5.48</v>
      </c>
      <c r="Q1871" t="s">
        <v>40</v>
      </c>
      <c r="R1871">
        <v>3949</v>
      </c>
      <c r="S1871" s="9">
        <v>81.96</v>
      </c>
      <c r="T1871" s="26">
        <v>6.24</v>
      </c>
      <c r="U1871" s="8">
        <v>511.43</v>
      </c>
      <c r="V1871" t="s">
        <v>112</v>
      </c>
      <c r="W1871" t="s">
        <v>1985</v>
      </c>
      <c r="X1871" t="s">
        <v>42</v>
      </c>
      <c r="Y1871" t="s">
        <v>1986</v>
      </c>
      <c r="AA1871" s="1">
        <f>DATEVALUE(C1871)</f>
        <v>45962</v>
      </c>
      <c r="AB1871" s="2">
        <f>MONTH(AA1871)</f>
        <v>11</v>
      </c>
      <c r="AC1871" s="2">
        <f>YEAR(AA1871)</f>
        <v>2025</v>
      </c>
      <c r="AD1871" s="2" t="str">
        <f>IFERROR(VLOOKUP(A1871,'Aux Área'!$A$4:$B$123,2,0),"-")</f>
        <v>PESADOS</v>
      </c>
    </row>
    <row r="1872" spans="1:30" x14ac:dyDescent="0.3">
      <c r="A1872" t="s">
        <v>1992</v>
      </c>
      <c r="C1872" t="s">
        <v>15646</v>
      </c>
      <c r="F1872" t="s">
        <v>1995</v>
      </c>
      <c r="K1872" t="s">
        <v>166</v>
      </c>
      <c r="N1872" t="s">
        <v>15690</v>
      </c>
      <c r="O1872" t="s">
        <v>15244</v>
      </c>
      <c r="P1872" s="9" t="s">
        <v>15244</v>
      </c>
      <c r="Q1872" t="s">
        <v>40</v>
      </c>
      <c r="R1872" t="s">
        <v>15244</v>
      </c>
      <c r="S1872">
        <v>20</v>
      </c>
      <c r="U1872" s="8">
        <v>126</v>
      </c>
      <c r="X1872" t="s">
        <v>42</v>
      </c>
      <c r="Y1872" t="s">
        <v>1986</v>
      </c>
      <c r="AA1872" s="1">
        <f>IFERROR(DATEVALUE(C1872),"-")</f>
        <v>45962</v>
      </c>
      <c r="AB1872" s="2">
        <f>IFERROR(MONTH(AA1872),"-")</f>
        <v>11</v>
      </c>
      <c r="AC1872" s="2">
        <f>IFERROR(YEAR(AA1872),"-")</f>
        <v>2025</v>
      </c>
      <c r="AD1872" s="2" t="str">
        <f>IFERROR(VLOOKUP(A1872,'Aux Área'!$A$4:$B$123,2,0),"-")</f>
        <v>PESADOS</v>
      </c>
    </row>
    <row r="1873" spans="1:30" x14ac:dyDescent="0.3">
      <c r="A1873" t="s">
        <v>2208</v>
      </c>
      <c r="B1873" t="s">
        <v>2544</v>
      </c>
      <c r="C1873" t="s">
        <v>3491</v>
      </c>
      <c r="D1873" t="s">
        <v>2468</v>
      </c>
      <c r="E1873" t="s">
        <v>2469</v>
      </c>
      <c r="F1873" t="s">
        <v>2210</v>
      </c>
      <c r="G1873" t="s">
        <v>1135</v>
      </c>
      <c r="H1873" t="s">
        <v>2211</v>
      </c>
      <c r="I1873" t="s">
        <v>37</v>
      </c>
      <c r="J1873" t="s">
        <v>169</v>
      </c>
      <c r="K1873" t="s">
        <v>170</v>
      </c>
      <c r="L1873" t="s">
        <v>124</v>
      </c>
      <c r="M1873" t="s">
        <v>38</v>
      </c>
      <c r="N1873" t="s">
        <v>668</v>
      </c>
      <c r="O1873" s="23">
        <v>297</v>
      </c>
      <c r="P1873" s="9">
        <v>4.87</v>
      </c>
      <c r="Q1873" t="s">
        <v>40</v>
      </c>
      <c r="R1873">
        <v>4536</v>
      </c>
      <c r="S1873" s="9">
        <v>61</v>
      </c>
      <c r="T1873" s="26">
        <v>5.94</v>
      </c>
      <c r="U1873" s="8">
        <v>362.34</v>
      </c>
      <c r="V1873" t="s">
        <v>112</v>
      </c>
      <c r="W1873" t="s">
        <v>2007</v>
      </c>
      <c r="X1873" t="s">
        <v>42</v>
      </c>
      <c r="Y1873" t="s">
        <v>1740</v>
      </c>
      <c r="AA1873" s="1">
        <f>DATEVALUE(C1873)</f>
        <v>45962</v>
      </c>
      <c r="AB1873" s="2">
        <f>MONTH(AA1873)</f>
        <v>11</v>
      </c>
      <c r="AC1873" s="2">
        <f>YEAR(AA1873)</f>
        <v>2025</v>
      </c>
      <c r="AD1873" s="2" t="str">
        <f>IFERROR(VLOOKUP(A1873,'Aux Área'!$A$4:$B$123,2,0),"-")</f>
        <v>APH</v>
      </c>
    </row>
    <row r="1874" spans="1:30" x14ac:dyDescent="0.3">
      <c r="A1874" t="s">
        <v>2208</v>
      </c>
      <c r="C1874" t="s">
        <v>3491</v>
      </c>
      <c r="F1874" t="s">
        <v>2210</v>
      </c>
      <c r="K1874" t="s">
        <v>170</v>
      </c>
      <c r="N1874" t="s">
        <v>15690</v>
      </c>
      <c r="O1874" t="s">
        <v>15244</v>
      </c>
      <c r="P1874" s="9" t="s">
        <v>15244</v>
      </c>
      <c r="Q1874" t="s">
        <v>40</v>
      </c>
      <c r="R1874" t="s">
        <v>15244</v>
      </c>
      <c r="S1874">
        <v>1.75</v>
      </c>
      <c r="U1874" s="8">
        <v>5.25</v>
      </c>
      <c r="X1874" t="s">
        <v>42</v>
      </c>
      <c r="Y1874" t="s">
        <v>1740</v>
      </c>
      <c r="AA1874" s="1">
        <f>IFERROR(DATEVALUE(C1874),"-")</f>
        <v>45962</v>
      </c>
      <c r="AB1874" s="2">
        <f>IFERROR(MONTH(AA1874),"-")</f>
        <v>11</v>
      </c>
      <c r="AC1874" s="2">
        <f>IFERROR(YEAR(AA1874),"-")</f>
        <v>2025</v>
      </c>
      <c r="AD1874" s="2" t="str">
        <f>IFERROR(VLOOKUP(A1874,'Aux Área'!$A$4:$B$123,2,0),"-")</f>
        <v>APH</v>
      </c>
    </row>
    <row r="1875" spans="1:30" x14ac:dyDescent="0.3">
      <c r="A1875" t="s">
        <v>46</v>
      </c>
      <c r="B1875" t="s">
        <v>458</v>
      </c>
      <c r="C1875" t="s">
        <v>3492</v>
      </c>
      <c r="D1875" t="s">
        <v>729</v>
      </c>
      <c r="E1875" t="s">
        <v>730</v>
      </c>
      <c r="F1875" t="s">
        <v>5185</v>
      </c>
      <c r="G1875" t="s">
        <v>1503</v>
      </c>
      <c r="H1875" t="s">
        <v>36</v>
      </c>
      <c r="I1875" t="s">
        <v>37</v>
      </c>
      <c r="J1875" t="s">
        <v>172</v>
      </c>
      <c r="K1875" t="s">
        <v>173</v>
      </c>
      <c r="L1875" t="s">
        <v>124</v>
      </c>
      <c r="M1875" t="s">
        <v>38</v>
      </c>
      <c r="N1875" t="s">
        <v>39</v>
      </c>
      <c r="O1875" s="23">
        <v>252</v>
      </c>
      <c r="P1875" s="9">
        <v>8.4</v>
      </c>
      <c r="Q1875" t="s">
        <v>40</v>
      </c>
      <c r="R1875">
        <v>23215</v>
      </c>
      <c r="S1875" s="9">
        <v>30</v>
      </c>
      <c r="T1875" s="26">
        <v>3.99</v>
      </c>
      <c r="U1875" s="8">
        <v>119.7</v>
      </c>
      <c r="V1875" t="s">
        <v>112</v>
      </c>
      <c r="W1875" t="s">
        <v>2007</v>
      </c>
      <c r="X1875" t="s">
        <v>42</v>
      </c>
      <c r="Y1875" t="s">
        <v>1740</v>
      </c>
      <c r="AA1875" s="1">
        <f t="shared" ref="AA1875:AA1899" si="180">DATEVALUE(C1875)</f>
        <v>45962</v>
      </c>
      <c r="AB1875" s="2">
        <f t="shared" ref="AB1875:AB1899" si="181">MONTH(AA1875)</f>
        <v>11</v>
      </c>
      <c r="AC1875" s="2">
        <f t="shared" ref="AC1875:AC1899" si="182">YEAR(AA1875)</f>
        <v>2025</v>
      </c>
      <c r="AD1875" s="2" t="str">
        <f>IFERROR(VLOOKUP(A1875,'Aux Área'!$A$4:$B$123,2,0),"-")</f>
        <v>FACILITIES</v>
      </c>
    </row>
    <row r="1876" spans="1:30" x14ac:dyDescent="0.3">
      <c r="A1876" t="s">
        <v>66</v>
      </c>
      <c r="B1876" t="s">
        <v>464</v>
      </c>
      <c r="C1876" t="s">
        <v>3493</v>
      </c>
      <c r="D1876" t="s">
        <v>151</v>
      </c>
      <c r="E1876" t="s">
        <v>152</v>
      </c>
      <c r="F1876" t="s">
        <v>67</v>
      </c>
      <c r="G1876" t="s">
        <v>1503</v>
      </c>
      <c r="H1876" t="s">
        <v>36</v>
      </c>
      <c r="I1876" t="s">
        <v>37</v>
      </c>
      <c r="J1876" t="s">
        <v>3494</v>
      </c>
      <c r="K1876" t="s">
        <v>148</v>
      </c>
      <c r="L1876" t="s">
        <v>84</v>
      </c>
      <c r="M1876" t="s">
        <v>38</v>
      </c>
      <c r="N1876" t="s">
        <v>39</v>
      </c>
      <c r="O1876" s="23">
        <v>457</v>
      </c>
      <c r="P1876" s="9">
        <v>11.08</v>
      </c>
      <c r="Q1876" t="s">
        <v>40</v>
      </c>
      <c r="R1876">
        <v>12106</v>
      </c>
      <c r="S1876" s="9">
        <v>41.24</v>
      </c>
      <c r="T1876" s="26">
        <v>5.24</v>
      </c>
      <c r="U1876" s="8">
        <v>216.1</v>
      </c>
      <c r="V1876" t="s">
        <v>41</v>
      </c>
      <c r="W1876" t="s">
        <v>2007</v>
      </c>
      <c r="X1876" t="s">
        <v>42</v>
      </c>
      <c r="Y1876" t="s">
        <v>1740</v>
      </c>
      <c r="AA1876" s="1">
        <f t="shared" si="180"/>
        <v>45962</v>
      </c>
      <c r="AB1876" s="2">
        <f t="shared" si="181"/>
        <v>11</v>
      </c>
      <c r="AC1876" s="2">
        <f t="shared" si="182"/>
        <v>2025</v>
      </c>
      <c r="AD1876" s="2" t="str">
        <f>IFERROR(VLOOKUP(A1876,'Aux Área'!$A$4:$B$123,2,0),"-")</f>
        <v>OPERAÇÃO</v>
      </c>
    </row>
    <row r="1877" spans="1:30" x14ac:dyDescent="0.3">
      <c r="A1877" t="s">
        <v>1785</v>
      </c>
      <c r="B1877" t="s">
        <v>1786</v>
      </c>
      <c r="C1877" t="s">
        <v>3495</v>
      </c>
      <c r="D1877" t="s">
        <v>1841</v>
      </c>
      <c r="E1877" t="s">
        <v>1842</v>
      </c>
      <c r="F1877" t="s">
        <v>653</v>
      </c>
      <c r="G1877" t="s">
        <v>1495</v>
      </c>
      <c r="H1877" t="s">
        <v>1788</v>
      </c>
      <c r="I1877" t="s">
        <v>839</v>
      </c>
      <c r="J1877" t="s">
        <v>172</v>
      </c>
      <c r="K1877" t="s">
        <v>173</v>
      </c>
      <c r="L1877" t="s">
        <v>124</v>
      </c>
      <c r="M1877" t="s">
        <v>38</v>
      </c>
      <c r="N1877" t="s">
        <v>638</v>
      </c>
      <c r="O1877" s="23">
        <v>0</v>
      </c>
      <c r="P1877" s="9">
        <v>0</v>
      </c>
      <c r="Q1877" t="s">
        <v>40</v>
      </c>
      <c r="R1877">
        <v>0</v>
      </c>
      <c r="S1877" s="9">
        <v>202</v>
      </c>
      <c r="T1877" s="26">
        <v>5.99</v>
      </c>
      <c r="U1877" s="8">
        <v>1209.98</v>
      </c>
      <c r="V1877" t="s">
        <v>3496</v>
      </c>
      <c r="W1877" t="s">
        <v>652</v>
      </c>
      <c r="X1877" t="s">
        <v>42</v>
      </c>
      <c r="Y1877" t="s">
        <v>653</v>
      </c>
      <c r="AA1877" s="1">
        <f t="shared" si="180"/>
        <v>45962</v>
      </c>
      <c r="AB1877" s="2">
        <f t="shared" si="181"/>
        <v>11</v>
      </c>
      <c r="AC1877" s="2">
        <f t="shared" si="182"/>
        <v>2025</v>
      </c>
      <c r="AD1877" s="2" t="str">
        <f>IFERROR(VLOOKUP(A1877,'Aux Área'!$A$4:$B$123,2,0),"-")</f>
        <v>SÃO PEDRO</v>
      </c>
    </row>
    <row r="1878" spans="1:30" x14ac:dyDescent="0.3">
      <c r="A1878" t="s">
        <v>2306</v>
      </c>
      <c r="B1878" t="s">
        <v>2307</v>
      </c>
      <c r="C1878" t="s">
        <v>3497</v>
      </c>
      <c r="D1878" t="s">
        <v>3428</v>
      </c>
      <c r="E1878" t="s">
        <v>3429</v>
      </c>
      <c r="F1878" t="s">
        <v>2309</v>
      </c>
      <c r="G1878" t="s">
        <v>1135</v>
      </c>
      <c r="H1878" t="s">
        <v>2275</v>
      </c>
      <c r="I1878" t="s">
        <v>1497</v>
      </c>
      <c r="J1878" t="s">
        <v>89</v>
      </c>
      <c r="K1878" t="s">
        <v>90</v>
      </c>
      <c r="L1878" t="s">
        <v>91</v>
      </c>
      <c r="M1878" t="s">
        <v>38</v>
      </c>
      <c r="N1878" t="s">
        <v>39</v>
      </c>
      <c r="O1878" s="23">
        <v>424</v>
      </c>
      <c r="P1878" s="9">
        <v>9.4700000000000006</v>
      </c>
      <c r="Q1878" t="s">
        <v>40</v>
      </c>
      <c r="R1878">
        <v>3872</v>
      </c>
      <c r="S1878" s="9">
        <v>44.77</v>
      </c>
      <c r="T1878" s="26">
        <v>4.49</v>
      </c>
      <c r="U1878" s="8">
        <v>201.01</v>
      </c>
      <c r="V1878" t="s">
        <v>3498</v>
      </c>
      <c r="W1878" t="s">
        <v>2276</v>
      </c>
      <c r="X1878" t="s">
        <v>42</v>
      </c>
      <c r="Y1878" t="s">
        <v>2277</v>
      </c>
      <c r="AA1878" s="1">
        <f t="shared" si="180"/>
        <v>45962</v>
      </c>
      <c r="AB1878" s="2">
        <f t="shared" si="181"/>
        <v>11</v>
      </c>
      <c r="AC1878" s="2">
        <f t="shared" si="182"/>
        <v>2025</v>
      </c>
      <c r="AD1878" s="2" t="str">
        <f>IFERROR(VLOOKUP(A1878,'Aux Área'!$A$4:$B$123,2,0),"-")</f>
        <v>INSPEÇÃO</v>
      </c>
    </row>
    <row r="1879" spans="1:30" x14ac:dyDescent="0.3">
      <c r="A1879" t="s">
        <v>2650</v>
      </c>
      <c r="B1879" t="s">
        <v>2651</v>
      </c>
      <c r="C1879" t="s">
        <v>3499</v>
      </c>
      <c r="D1879" t="s">
        <v>2944</v>
      </c>
      <c r="E1879" t="s">
        <v>2945</v>
      </c>
      <c r="F1879" t="s">
        <v>3605</v>
      </c>
      <c r="G1879" t="s">
        <v>1300</v>
      </c>
      <c r="H1879" t="s">
        <v>2635</v>
      </c>
      <c r="I1879" t="s">
        <v>37</v>
      </c>
      <c r="J1879" t="s">
        <v>292</v>
      </c>
      <c r="K1879" t="s">
        <v>293</v>
      </c>
      <c r="L1879" t="s">
        <v>84</v>
      </c>
      <c r="M1879" t="s">
        <v>38</v>
      </c>
      <c r="N1879" t="s">
        <v>39</v>
      </c>
      <c r="O1879" s="23">
        <v>318</v>
      </c>
      <c r="P1879" s="9">
        <v>5.95</v>
      </c>
      <c r="Q1879" t="s">
        <v>40</v>
      </c>
      <c r="R1879">
        <v>1961</v>
      </c>
      <c r="S1879" s="9">
        <v>53.46</v>
      </c>
      <c r="T1879" s="26">
        <v>5.17</v>
      </c>
      <c r="U1879" s="8">
        <v>276.39</v>
      </c>
      <c r="V1879" t="s">
        <v>3500</v>
      </c>
      <c r="W1879" t="s">
        <v>2276</v>
      </c>
      <c r="X1879" t="s">
        <v>42</v>
      </c>
      <c r="Y1879" t="s">
        <v>1740</v>
      </c>
      <c r="AA1879" s="1">
        <f t="shared" si="180"/>
        <v>45962</v>
      </c>
      <c r="AB1879" s="2">
        <f t="shared" si="181"/>
        <v>11</v>
      </c>
      <c r="AC1879" s="2">
        <f t="shared" si="182"/>
        <v>2025</v>
      </c>
      <c r="AD1879" s="2" t="str">
        <f>IFERROR(VLOOKUP(A1879,'Aux Área'!$A$4:$B$123,2,0),"-")</f>
        <v>TI</v>
      </c>
    </row>
    <row r="1880" spans="1:30" x14ac:dyDescent="0.3">
      <c r="A1880" t="s">
        <v>2278</v>
      </c>
      <c r="B1880" t="s">
        <v>2279</v>
      </c>
      <c r="C1880" t="s">
        <v>3501</v>
      </c>
      <c r="D1880" t="s">
        <v>3098</v>
      </c>
      <c r="E1880" t="s">
        <v>3099</v>
      </c>
      <c r="F1880" t="s">
        <v>2281</v>
      </c>
      <c r="G1880" t="s">
        <v>1135</v>
      </c>
      <c r="H1880" t="s">
        <v>2275</v>
      </c>
      <c r="I1880" t="s">
        <v>1497</v>
      </c>
      <c r="J1880" t="s">
        <v>165</v>
      </c>
      <c r="K1880" t="s">
        <v>166</v>
      </c>
      <c r="L1880" t="s">
        <v>167</v>
      </c>
      <c r="M1880" t="s">
        <v>38</v>
      </c>
      <c r="N1880" t="s">
        <v>39</v>
      </c>
      <c r="O1880" s="23">
        <v>437</v>
      </c>
      <c r="P1880" s="9">
        <v>9.8000000000000007</v>
      </c>
      <c r="Q1880" t="s">
        <v>40</v>
      </c>
      <c r="R1880">
        <v>5619</v>
      </c>
      <c r="S1880" s="9">
        <v>44.59</v>
      </c>
      <c r="T1880" s="26">
        <v>4.4610000000000003</v>
      </c>
      <c r="U1880" s="8">
        <v>198.9</v>
      </c>
      <c r="V1880" t="s">
        <v>112</v>
      </c>
      <c r="W1880" t="s">
        <v>2276</v>
      </c>
      <c r="X1880" t="s">
        <v>42</v>
      </c>
      <c r="Y1880" t="s">
        <v>2277</v>
      </c>
      <c r="AA1880" s="1">
        <f t="shared" si="180"/>
        <v>45962</v>
      </c>
      <c r="AB1880" s="2">
        <f t="shared" si="181"/>
        <v>11</v>
      </c>
      <c r="AC1880" s="2">
        <f t="shared" si="182"/>
        <v>2025</v>
      </c>
      <c r="AD1880" s="2" t="str">
        <f>IFERROR(VLOOKUP(A1880,'Aux Área'!$A$4:$B$123,2,0),"-")</f>
        <v>INSPEÇÃO</v>
      </c>
    </row>
    <row r="1881" spans="1:30" x14ac:dyDescent="0.3">
      <c r="A1881" t="s">
        <v>2282</v>
      </c>
      <c r="B1881" t="s">
        <v>2283</v>
      </c>
      <c r="C1881" t="s">
        <v>3502</v>
      </c>
      <c r="D1881" t="s">
        <v>3438</v>
      </c>
      <c r="E1881" t="s">
        <v>3439</v>
      </c>
      <c r="F1881" t="s">
        <v>2285</v>
      </c>
      <c r="G1881" t="s">
        <v>1135</v>
      </c>
      <c r="H1881" t="s">
        <v>2275</v>
      </c>
      <c r="I1881" t="s">
        <v>1497</v>
      </c>
      <c r="J1881" t="s">
        <v>165</v>
      </c>
      <c r="K1881" t="s">
        <v>166</v>
      </c>
      <c r="L1881" t="s">
        <v>167</v>
      </c>
      <c r="M1881" t="s">
        <v>38</v>
      </c>
      <c r="N1881" t="s">
        <v>39</v>
      </c>
      <c r="O1881" s="23">
        <v>454</v>
      </c>
      <c r="P1881" s="9">
        <v>9.8699999999999992</v>
      </c>
      <c r="Q1881" t="s">
        <v>40</v>
      </c>
      <c r="R1881">
        <v>5210</v>
      </c>
      <c r="S1881" s="9">
        <v>46.02</v>
      </c>
      <c r="T1881" s="26">
        <v>4.46</v>
      </c>
      <c r="U1881" s="8">
        <v>205.25</v>
      </c>
      <c r="V1881" t="s">
        <v>112</v>
      </c>
      <c r="W1881" t="s">
        <v>2276</v>
      </c>
      <c r="X1881" t="s">
        <v>42</v>
      </c>
      <c r="Y1881" t="s">
        <v>2277</v>
      </c>
      <c r="AA1881" s="1">
        <f t="shared" si="180"/>
        <v>45962</v>
      </c>
      <c r="AB1881" s="2">
        <f t="shared" si="181"/>
        <v>11</v>
      </c>
      <c r="AC1881" s="2">
        <f t="shared" si="182"/>
        <v>2025</v>
      </c>
      <c r="AD1881" s="2" t="str">
        <f>IFERROR(VLOOKUP(A1881,'Aux Área'!$A$4:$B$123,2,0),"-")</f>
        <v>INSPEÇÃO</v>
      </c>
    </row>
    <row r="1882" spans="1:30" x14ac:dyDescent="0.3">
      <c r="A1882" t="s">
        <v>2638</v>
      </c>
      <c r="B1882" t="s">
        <v>2639</v>
      </c>
      <c r="C1882" t="s">
        <v>3503</v>
      </c>
      <c r="D1882" t="s">
        <v>3419</v>
      </c>
      <c r="E1882" t="s">
        <v>3420</v>
      </c>
      <c r="F1882" t="s">
        <v>2641</v>
      </c>
      <c r="G1882" t="s">
        <v>1135</v>
      </c>
      <c r="H1882" t="s">
        <v>2275</v>
      </c>
      <c r="I1882" t="s">
        <v>1497</v>
      </c>
      <c r="J1882" t="s">
        <v>252</v>
      </c>
      <c r="K1882" t="s">
        <v>253</v>
      </c>
      <c r="L1882" t="s">
        <v>124</v>
      </c>
      <c r="M1882" t="s">
        <v>38</v>
      </c>
      <c r="N1882" t="s">
        <v>39</v>
      </c>
      <c r="O1882" s="23">
        <v>492</v>
      </c>
      <c r="P1882" s="9">
        <v>10.78</v>
      </c>
      <c r="Q1882" t="s">
        <v>40</v>
      </c>
      <c r="R1882">
        <v>4034</v>
      </c>
      <c r="S1882" s="9">
        <v>45.66</v>
      </c>
      <c r="T1882" s="26">
        <v>4.38</v>
      </c>
      <c r="U1882" s="8">
        <v>200.01</v>
      </c>
      <c r="V1882" t="s">
        <v>3504</v>
      </c>
      <c r="W1882" t="s">
        <v>2276</v>
      </c>
      <c r="X1882" t="s">
        <v>42</v>
      </c>
      <c r="Y1882" t="s">
        <v>2277</v>
      </c>
      <c r="AA1882" s="1">
        <f t="shared" si="180"/>
        <v>45962</v>
      </c>
      <c r="AB1882" s="2">
        <f t="shared" si="181"/>
        <v>11</v>
      </c>
      <c r="AC1882" s="2">
        <f t="shared" si="182"/>
        <v>2025</v>
      </c>
      <c r="AD1882" s="2" t="str">
        <f>IFERROR(VLOOKUP(A1882,'Aux Área'!$A$4:$B$123,2,0),"-")</f>
        <v>INSPEÇÃO</v>
      </c>
    </row>
    <row r="1883" spans="1:30" x14ac:dyDescent="0.3">
      <c r="A1883" t="s">
        <v>2691</v>
      </c>
      <c r="B1883" t="s">
        <v>2692</v>
      </c>
      <c r="C1883" t="s">
        <v>3505</v>
      </c>
      <c r="D1883" t="s">
        <v>2142</v>
      </c>
      <c r="E1883" t="s">
        <v>2143</v>
      </c>
      <c r="F1883" t="s">
        <v>3712</v>
      </c>
      <c r="G1883" t="s">
        <v>1635</v>
      </c>
      <c r="H1883" t="s">
        <v>2635</v>
      </c>
      <c r="I1883" t="s">
        <v>37</v>
      </c>
      <c r="J1883" t="s">
        <v>169</v>
      </c>
      <c r="K1883" t="s">
        <v>170</v>
      </c>
      <c r="L1883" t="s">
        <v>124</v>
      </c>
      <c r="M1883" t="s">
        <v>38</v>
      </c>
      <c r="N1883" t="s">
        <v>39</v>
      </c>
      <c r="O1883" s="23">
        <v>329</v>
      </c>
      <c r="P1883" s="9">
        <v>9.67</v>
      </c>
      <c r="Q1883" t="s">
        <v>40</v>
      </c>
      <c r="R1883">
        <v>3807</v>
      </c>
      <c r="S1883" s="9">
        <v>34.01</v>
      </c>
      <c r="T1883" s="26">
        <v>4.1900000000000004</v>
      </c>
      <c r="U1883" s="8">
        <v>142.5</v>
      </c>
      <c r="V1883" t="s">
        <v>112</v>
      </c>
      <c r="W1883" t="s">
        <v>2007</v>
      </c>
      <c r="X1883" t="s">
        <v>42</v>
      </c>
      <c r="Y1883" t="s">
        <v>1740</v>
      </c>
      <c r="AA1883" s="1">
        <f t="shared" si="180"/>
        <v>45962</v>
      </c>
      <c r="AB1883" s="2">
        <f t="shared" si="181"/>
        <v>11</v>
      </c>
      <c r="AC1883" s="2">
        <f t="shared" si="182"/>
        <v>2025</v>
      </c>
      <c r="AD1883" s="2" t="str">
        <f>IFERROR(VLOOKUP(A1883,'Aux Área'!$A$4:$B$123,2,0),"-")</f>
        <v>TI</v>
      </c>
    </row>
    <row r="1884" spans="1:30" x14ac:dyDescent="0.3">
      <c r="A1884" t="s">
        <v>46</v>
      </c>
      <c r="B1884" t="s">
        <v>458</v>
      </c>
      <c r="C1884" t="s">
        <v>3506</v>
      </c>
      <c r="D1884" t="s">
        <v>729</v>
      </c>
      <c r="E1884" t="s">
        <v>730</v>
      </c>
      <c r="F1884" t="s">
        <v>5185</v>
      </c>
      <c r="G1884" t="s">
        <v>1503</v>
      </c>
      <c r="H1884" t="s">
        <v>36</v>
      </c>
      <c r="I1884" t="s">
        <v>37</v>
      </c>
      <c r="J1884" t="s">
        <v>275</v>
      </c>
      <c r="K1884" t="s">
        <v>276</v>
      </c>
      <c r="L1884" t="s">
        <v>124</v>
      </c>
      <c r="M1884" t="s">
        <v>38</v>
      </c>
      <c r="N1884" t="s">
        <v>39</v>
      </c>
      <c r="O1884" s="23">
        <v>283</v>
      </c>
      <c r="P1884" s="9">
        <v>9.2200000000000006</v>
      </c>
      <c r="Q1884" t="s">
        <v>40</v>
      </c>
      <c r="R1884">
        <v>23498</v>
      </c>
      <c r="S1884" s="9">
        <v>30.7</v>
      </c>
      <c r="T1884" s="26">
        <v>4.29</v>
      </c>
      <c r="U1884" s="8">
        <v>131.69999999999999</v>
      </c>
      <c r="V1884" t="s">
        <v>3507</v>
      </c>
      <c r="W1884" t="s">
        <v>2007</v>
      </c>
      <c r="X1884" t="s">
        <v>42</v>
      </c>
      <c r="Y1884" t="s">
        <v>1740</v>
      </c>
      <c r="AA1884" s="1">
        <f t="shared" si="180"/>
        <v>45962</v>
      </c>
      <c r="AB1884" s="2">
        <f t="shared" si="181"/>
        <v>11</v>
      </c>
      <c r="AC1884" s="2">
        <f t="shared" si="182"/>
        <v>2025</v>
      </c>
      <c r="AD1884" s="2" t="str">
        <f>IFERROR(VLOOKUP(A1884,'Aux Área'!$A$4:$B$123,2,0),"-")</f>
        <v>FACILITIES</v>
      </c>
    </row>
    <row r="1885" spans="1:30" x14ac:dyDescent="0.3">
      <c r="A1885" t="s">
        <v>3092</v>
      </c>
      <c r="B1885" t="s">
        <v>3093</v>
      </c>
      <c r="C1885" t="s">
        <v>3508</v>
      </c>
      <c r="D1885" t="s">
        <v>3162</v>
      </c>
      <c r="E1885" t="s">
        <v>3163</v>
      </c>
      <c r="F1885" t="s">
        <v>3594</v>
      </c>
      <c r="G1885" t="s">
        <v>1135</v>
      </c>
      <c r="H1885" t="s">
        <v>2275</v>
      </c>
      <c r="I1885" t="s">
        <v>1497</v>
      </c>
      <c r="J1885" t="s">
        <v>370</v>
      </c>
      <c r="K1885" t="s">
        <v>371</v>
      </c>
      <c r="L1885" t="s">
        <v>124</v>
      </c>
      <c r="M1885" t="s">
        <v>38</v>
      </c>
      <c r="N1885" t="s">
        <v>39</v>
      </c>
      <c r="O1885" s="23">
        <v>278</v>
      </c>
      <c r="P1885" s="9">
        <v>7.45</v>
      </c>
      <c r="Q1885" t="s">
        <v>40</v>
      </c>
      <c r="R1885">
        <v>1406</v>
      </c>
      <c r="S1885" s="9">
        <v>37.33</v>
      </c>
      <c r="T1885" s="26">
        <v>4.49</v>
      </c>
      <c r="U1885" s="8">
        <v>167.63</v>
      </c>
      <c r="V1885" t="s">
        <v>3509</v>
      </c>
      <c r="W1885" t="s">
        <v>2276</v>
      </c>
      <c r="X1885" t="s">
        <v>42</v>
      </c>
      <c r="Y1885" t="s">
        <v>2277</v>
      </c>
      <c r="AA1885" s="1">
        <f t="shared" si="180"/>
        <v>45962</v>
      </c>
      <c r="AB1885" s="2">
        <f t="shared" si="181"/>
        <v>11</v>
      </c>
      <c r="AC1885" s="2">
        <f t="shared" si="182"/>
        <v>2025</v>
      </c>
      <c r="AD1885" s="2" t="str">
        <f>IFERROR(VLOOKUP(A1885,'Aux Área'!$A$4:$B$123,2,0),"-")</f>
        <v>INSPEÇÃO</v>
      </c>
    </row>
    <row r="1886" spans="1:30" x14ac:dyDescent="0.3">
      <c r="A1886" t="s">
        <v>2643</v>
      </c>
      <c r="B1886" t="s">
        <v>2644</v>
      </c>
      <c r="C1886" t="s">
        <v>3510</v>
      </c>
      <c r="D1886" t="s">
        <v>3197</v>
      </c>
      <c r="E1886" t="s">
        <v>3198</v>
      </c>
      <c r="F1886" t="s">
        <v>2646</v>
      </c>
      <c r="G1886" t="s">
        <v>1300</v>
      </c>
      <c r="H1886" t="s">
        <v>1301</v>
      </c>
      <c r="I1886" t="s">
        <v>839</v>
      </c>
      <c r="J1886" t="s">
        <v>122</v>
      </c>
      <c r="K1886" t="s">
        <v>123</v>
      </c>
      <c r="L1886" t="s">
        <v>124</v>
      </c>
      <c r="M1886" t="s">
        <v>38</v>
      </c>
      <c r="N1886" t="s">
        <v>39</v>
      </c>
      <c r="O1886" s="23">
        <v>503</v>
      </c>
      <c r="P1886" s="9">
        <v>9.99</v>
      </c>
      <c r="Q1886" t="s">
        <v>40</v>
      </c>
      <c r="R1886">
        <v>4343</v>
      </c>
      <c r="S1886" s="9">
        <v>50.35</v>
      </c>
      <c r="T1886" s="26">
        <v>4.3899999999999997</v>
      </c>
      <c r="U1886" s="8">
        <v>221.03</v>
      </c>
      <c r="V1886" t="s">
        <v>41</v>
      </c>
      <c r="W1886" t="s">
        <v>2276</v>
      </c>
      <c r="X1886" t="s">
        <v>42</v>
      </c>
      <c r="Y1886" t="s">
        <v>2277</v>
      </c>
      <c r="AA1886" s="1">
        <f t="shared" si="180"/>
        <v>45962</v>
      </c>
      <c r="AB1886" s="2">
        <f t="shared" si="181"/>
        <v>11</v>
      </c>
      <c r="AC1886" s="2">
        <f t="shared" si="182"/>
        <v>2025</v>
      </c>
      <c r="AD1886" s="2" t="str">
        <f>IFERROR(VLOOKUP(A1886,'Aux Área'!$A$4:$B$123,2,0),"-")</f>
        <v>INSPEÇÃO</v>
      </c>
    </row>
    <row r="1887" spans="1:30" x14ac:dyDescent="0.3">
      <c r="A1887" t="s">
        <v>2271</v>
      </c>
      <c r="B1887" t="s">
        <v>2272</v>
      </c>
      <c r="C1887" t="s">
        <v>3511</v>
      </c>
      <c r="D1887" t="s">
        <v>3216</v>
      </c>
      <c r="E1887" t="s">
        <v>3217</v>
      </c>
      <c r="F1887" t="s">
        <v>2274</v>
      </c>
      <c r="G1887" t="s">
        <v>1135</v>
      </c>
      <c r="H1887" t="s">
        <v>2275</v>
      </c>
      <c r="I1887" t="s">
        <v>1497</v>
      </c>
      <c r="J1887" t="s">
        <v>188</v>
      </c>
      <c r="K1887" t="s">
        <v>189</v>
      </c>
      <c r="L1887" t="s">
        <v>190</v>
      </c>
      <c r="M1887" t="s">
        <v>38</v>
      </c>
      <c r="N1887" t="s">
        <v>39</v>
      </c>
      <c r="O1887" s="23">
        <v>462</v>
      </c>
      <c r="P1887" s="9">
        <v>9.16</v>
      </c>
      <c r="Q1887" t="s">
        <v>40</v>
      </c>
      <c r="R1887">
        <v>4496</v>
      </c>
      <c r="S1887" s="9">
        <v>50.41</v>
      </c>
      <c r="T1887" s="26">
        <v>4.3899999999999997</v>
      </c>
      <c r="U1887" s="8">
        <v>221.3</v>
      </c>
      <c r="V1887" t="s">
        <v>41</v>
      </c>
      <c r="W1887" t="s">
        <v>2276</v>
      </c>
      <c r="X1887" t="s">
        <v>42</v>
      </c>
      <c r="Y1887" t="s">
        <v>2277</v>
      </c>
      <c r="AA1887" s="1">
        <f t="shared" si="180"/>
        <v>45962</v>
      </c>
      <c r="AB1887" s="2">
        <f t="shared" si="181"/>
        <v>11</v>
      </c>
      <c r="AC1887" s="2">
        <f t="shared" si="182"/>
        <v>2025</v>
      </c>
      <c r="AD1887" s="2" t="str">
        <f>IFERROR(VLOOKUP(A1887,'Aux Área'!$A$4:$B$123,2,0),"-")</f>
        <v>INSPEÇÃO</v>
      </c>
    </row>
    <row r="1888" spans="1:30" x14ac:dyDescent="0.3">
      <c r="A1888" t="s">
        <v>2314</v>
      </c>
      <c r="B1888" t="s">
        <v>2315</v>
      </c>
      <c r="C1888" t="s">
        <v>3512</v>
      </c>
      <c r="D1888" t="s">
        <v>3187</v>
      </c>
      <c r="E1888" t="s">
        <v>3188</v>
      </c>
      <c r="F1888" t="s">
        <v>2317</v>
      </c>
      <c r="G1888" t="s">
        <v>1300</v>
      </c>
      <c r="H1888" t="s">
        <v>1301</v>
      </c>
      <c r="I1888" t="s">
        <v>839</v>
      </c>
      <c r="J1888" t="s">
        <v>89</v>
      </c>
      <c r="K1888" t="s">
        <v>90</v>
      </c>
      <c r="L1888" t="s">
        <v>91</v>
      </c>
      <c r="M1888" t="s">
        <v>38</v>
      </c>
      <c r="N1888" t="s">
        <v>39</v>
      </c>
      <c r="O1888" s="23">
        <v>391</v>
      </c>
      <c r="P1888" s="9">
        <v>8.07</v>
      </c>
      <c r="Q1888" t="s">
        <v>40</v>
      </c>
      <c r="R1888">
        <v>6994</v>
      </c>
      <c r="S1888" s="9">
        <v>48.47</v>
      </c>
      <c r="T1888" s="26">
        <v>4.49</v>
      </c>
      <c r="U1888" s="8">
        <v>217.63</v>
      </c>
      <c r="V1888" t="s">
        <v>3513</v>
      </c>
      <c r="W1888" t="s">
        <v>2276</v>
      </c>
      <c r="X1888" t="s">
        <v>42</v>
      </c>
      <c r="Y1888" t="s">
        <v>2277</v>
      </c>
      <c r="AA1888" s="1">
        <f t="shared" si="180"/>
        <v>45962</v>
      </c>
      <c r="AB1888" s="2">
        <f t="shared" si="181"/>
        <v>11</v>
      </c>
      <c r="AC1888" s="2">
        <f t="shared" si="182"/>
        <v>2025</v>
      </c>
      <c r="AD1888" s="2" t="str">
        <f>IFERROR(VLOOKUP(A1888,'Aux Área'!$A$4:$B$123,2,0),"-")</f>
        <v>INSPEÇÃO</v>
      </c>
    </row>
    <row r="1889" spans="1:30" x14ac:dyDescent="0.3">
      <c r="A1889" t="s">
        <v>2181</v>
      </c>
      <c r="B1889" t="s">
        <v>2182</v>
      </c>
      <c r="C1889" t="s">
        <v>3514</v>
      </c>
      <c r="D1889" t="s">
        <v>3303</v>
      </c>
      <c r="E1889" t="s">
        <v>3304</v>
      </c>
      <c r="F1889" t="s">
        <v>2184</v>
      </c>
      <c r="G1889" t="s">
        <v>1135</v>
      </c>
      <c r="H1889" t="s">
        <v>2185</v>
      </c>
      <c r="I1889" t="s">
        <v>2186</v>
      </c>
      <c r="J1889" t="s">
        <v>237</v>
      </c>
      <c r="K1889" t="s">
        <v>238</v>
      </c>
      <c r="L1889" t="s">
        <v>110</v>
      </c>
      <c r="M1889" t="s">
        <v>38</v>
      </c>
      <c r="N1889" t="s">
        <v>668</v>
      </c>
      <c r="O1889" s="23">
        <v>926</v>
      </c>
      <c r="P1889" s="9">
        <v>14.97</v>
      </c>
      <c r="Q1889" t="s">
        <v>40</v>
      </c>
      <c r="R1889">
        <v>5420</v>
      </c>
      <c r="S1889" s="9">
        <v>61.84</v>
      </c>
      <c r="T1889" s="26">
        <v>6.24</v>
      </c>
      <c r="U1889" s="8">
        <v>385.88</v>
      </c>
      <c r="V1889" t="s">
        <v>41</v>
      </c>
      <c r="W1889" t="s">
        <v>2007</v>
      </c>
      <c r="X1889" t="s">
        <v>42</v>
      </c>
      <c r="Y1889" t="s">
        <v>2188</v>
      </c>
      <c r="AA1889" s="1">
        <f t="shared" si="180"/>
        <v>45962</v>
      </c>
      <c r="AB1889" s="2">
        <f t="shared" si="181"/>
        <v>11</v>
      </c>
      <c r="AC1889" s="2">
        <f t="shared" si="182"/>
        <v>2025</v>
      </c>
      <c r="AD1889" s="2" t="str">
        <f>IFERROR(VLOOKUP(A1889,'Aux Área'!$A$4:$B$123,2,0),"-")</f>
        <v>INSPEÇÃO</v>
      </c>
    </row>
    <row r="1890" spans="1:30" x14ac:dyDescent="0.3">
      <c r="A1890" t="s">
        <v>2306</v>
      </c>
      <c r="B1890" t="s">
        <v>2307</v>
      </c>
      <c r="C1890" t="s">
        <v>3515</v>
      </c>
      <c r="D1890" t="s">
        <v>3212</v>
      </c>
      <c r="E1890" t="s">
        <v>3213</v>
      </c>
      <c r="F1890" t="s">
        <v>2309</v>
      </c>
      <c r="G1890" t="s">
        <v>1135</v>
      </c>
      <c r="H1890" t="s">
        <v>2275</v>
      </c>
      <c r="I1890" t="s">
        <v>1497</v>
      </c>
      <c r="J1890" t="s">
        <v>89</v>
      </c>
      <c r="K1890" t="s">
        <v>90</v>
      </c>
      <c r="L1890" t="s">
        <v>91</v>
      </c>
      <c r="M1890" t="s">
        <v>38</v>
      </c>
      <c r="N1890" t="s">
        <v>39</v>
      </c>
      <c r="O1890" s="23">
        <v>357</v>
      </c>
      <c r="P1890" s="9">
        <v>8.93</v>
      </c>
      <c r="Q1890" t="s">
        <v>40</v>
      </c>
      <c r="R1890">
        <v>4229</v>
      </c>
      <c r="S1890" s="9">
        <v>40</v>
      </c>
      <c r="T1890" s="26">
        <v>4.49</v>
      </c>
      <c r="U1890" s="8">
        <v>179.6</v>
      </c>
      <c r="V1890" t="s">
        <v>3516</v>
      </c>
      <c r="W1890" t="s">
        <v>2276</v>
      </c>
      <c r="X1890" t="s">
        <v>42</v>
      </c>
      <c r="Y1890" t="s">
        <v>2277</v>
      </c>
      <c r="AA1890" s="1">
        <f t="shared" si="180"/>
        <v>45963</v>
      </c>
      <c r="AB1890" s="2">
        <f t="shared" si="181"/>
        <v>11</v>
      </c>
      <c r="AC1890" s="2">
        <f t="shared" si="182"/>
        <v>2025</v>
      </c>
      <c r="AD1890" s="2" t="str">
        <f>IFERROR(VLOOKUP(A1890,'Aux Área'!$A$4:$B$123,2,0),"-")</f>
        <v>INSPEÇÃO</v>
      </c>
    </row>
    <row r="1891" spans="1:30" x14ac:dyDescent="0.3">
      <c r="A1891" t="s">
        <v>2278</v>
      </c>
      <c r="B1891" t="s">
        <v>2279</v>
      </c>
      <c r="C1891" t="s">
        <v>3517</v>
      </c>
      <c r="D1891" t="s">
        <v>3208</v>
      </c>
      <c r="E1891" t="s">
        <v>3209</v>
      </c>
      <c r="F1891" t="s">
        <v>2281</v>
      </c>
      <c r="G1891" t="s">
        <v>1135</v>
      </c>
      <c r="H1891" t="s">
        <v>2275</v>
      </c>
      <c r="I1891" t="s">
        <v>1497</v>
      </c>
      <c r="J1891" t="s">
        <v>169</v>
      </c>
      <c r="K1891" t="s">
        <v>170</v>
      </c>
      <c r="L1891" t="s">
        <v>124</v>
      </c>
      <c r="M1891" t="s">
        <v>38</v>
      </c>
      <c r="N1891" t="s">
        <v>39</v>
      </c>
      <c r="O1891" s="23">
        <v>517</v>
      </c>
      <c r="P1891" s="9">
        <v>11.36</v>
      </c>
      <c r="Q1891" t="s">
        <v>40</v>
      </c>
      <c r="R1891">
        <v>6136</v>
      </c>
      <c r="S1891" s="9">
        <v>45.5</v>
      </c>
      <c r="T1891" s="26">
        <v>4.1900000000000004</v>
      </c>
      <c r="U1891" s="8">
        <v>190.65</v>
      </c>
      <c r="V1891" t="s">
        <v>41</v>
      </c>
      <c r="W1891" t="s">
        <v>2276</v>
      </c>
      <c r="X1891" t="s">
        <v>42</v>
      </c>
      <c r="Y1891" t="s">
        <v>2277</v>
      </c>
      <c r="AA1891" s="1">
        <f t="shared" si="180"/>
        <v>45963</v>
      </c>
      <c r="AB1891" s="2">
        <f t="shared" si="181"/>
        <v>11</v>
      </c>
      <c r="AC1891" s="2">
        <f t="shared" si="182"/>
        <v>2025</v>
      </c>
      <c r="AD1891" s="2" t="str">
        <f>IFERROR(VLOOKUP(A1891,'Aux Área'!$A$4:$B$123,2,0),"-")</f>
        <v>INSPEÇÃO</v>
      </c>
    </row>
    <row r="1892" spans="1:30" x14ac:dyDescent="0.3">
      <c r="A1892" t="s">
        <v>2461</v>
      </c>
      <c r="B1892" t="s">
        <v>2462</v>
      </c>
      <c r="C1892" t="s">
        <v>3518</v>
      </c>
      <c r="D1892" t="s">
        <v>3226</v>
      </c>
      <c r="E1892" t="s">
        <v>3227</v>
      </c>
      <c r="F1892" t="s">
        <v>3574</v>
      </c>
      <c r="G1892" t="s">
        <v>1135</v>
      </c>
      <c r="H1892" t="s">
        <v>2275</v>
      </c>
      <c r="I1892" t="s">
        <v>1497</v>
      </c>
      <c r="J1892" t="s">
        <v>1665</v>
      </c>
      <c r="K1892" t="s">
        <v>1666</v>
      </c>
      <c r="L1892" t="s">
        <v>301</v>
      </c>
      <c r="M1892" t="s">
        <v>38</v>
      </c>
      <c r="N1892" t="s">
        <v>39</v>
      </c>
      <c r="O1892" s="23">
        <v>458</v>
      </c>
      <c r="P1892" s="9">
        <v>9.85</v>
      </c>
      <c r="Q1892" t="s">
        <v>40</v>
      </c>
      <c r="R1892">
        <v>5147</v>
      </c>
      <c r="S1892" s="9">
        <v>46.52</v>
      </c>
      <c r="T1892" s="26">
        <v>4.1900000000000004</v>
      </c>
      <c r="U1892" s="8">
        <v>194.92</v>
      </c>
      <c r="V1892" t="s">
        <v>3519</v>
      </c>
      <c r="W1892" t="s">
        <v>2276</v>
      </c>
      <c r="X1892" t="s">
        <v>42</v>
      </c>
      <c r="Y1892" t="s">
        <v>2277</v>
      </c>
      <c r="AA1892" s="1">
        <f t="shared" si="180"/>
        <v>45963</v>
      </c>
      <c r="AB1892" s="2">
        <f t="shared" si="181"/>
        <v>11</v>
      </c>
      <c r="AC1892" s="2">
        <f t="shared" si="182"/>
        <v>2025</v>
      </c>
      <c r="AD1892" s="2" t="str">
        <f>IFERROR(VLOOKUP(A1892,'Aux Área'!$A$4:$B$123,2,0),"-")</f>
        <v>INSPEÇÃO</v>
      </c>
    </row>
    <row r="1893" spans="1:30" x14ac:dyDescent="0.3">
      <c r="A1893" t="s">
        <v>2282</v>
      </c>
      <c r="B1893" t="s">
        <v>2283</v>
      </c>
      <c r="C1893" t="s">
        <v>3520</v>
      </c>
      <c r="D1893" t="s">
        <v>3226</v>
      </c>
      <c r="E1893" t="s">
        <v>3227</v>
      </c>
      <c r="F1893" t="s">
        <v>2285</v>
      </c>
      <c r="G1893" t="s">
        <v>1135</v>
      </c>
      <c r="H1893" t="s">
        <v>2275</v>
      </c>
      <c r="I1893" t="s">
        <v>1497</v>
      </c>
      <c r="J1893" t="s">
        <v>1681</v>
      </c>
      <c r="K1893" t="s">
        <v>1682</v>
      </c>
      <c r="L1893" t="s">
        <v>141</v>
      </c>
      <c r="M1893" t="s">
        <v>38</v>
      </c>
      <c r="N1893" t="s">
        <v>39</v>
      </c>
      <c r="O1893" s="23">
        <v>433</v>
      </c>
      <c r="P1893" s="9">
        <v>11.68</v>
      </c>
      <c r="Q1893" t="s">
        <v>40</v>
      </c>
      <c r="R1893">
        <v>5643</v>
      </c>
      <c r="S1893" s="9">
        <v>37.07</v>
      </c>
      <c r="T1893" s="26">
        <v>4.6399999999999997</v>
      </c>
      <c r="U1893" s="8">
        <v>172.01</v>
      </c>
      <c r="V1893" t="s">
        <v>41</v>
      </c>
      <c r="W1893" t="s">
        <v>2276</v>
      </c>
      <c r="X1893" t="s">
        <v>42</v>
      </c>
      <c r="Y1893" t="s">
        <v>2277</v>
      </c>
      <c r="AA1893" s="1">
        <f t="shared" si="180"/>
        <v>45963</v>
      </c>
      <c r="AB1893" s="2">
        <f t="shared" si="181"/>
        <v>11</v>
      </c>
      <c r="AC1893" s="2">
        <f t="shared" si="182"/>
        <v>2025</v>
      </c>
      <c r="AD1893" s="2" t="str">
        <f>IFERROR(VLOOKUP(A1893,'Aux Área'!$A$4:$B$123,2,0),"-")</f>
        <v>INSPEÇÃO</v>
      </c>
    </row>
    <row r="1894" spans="1:30" x14ac:dyDescent="0.3">
      <c r="A1894" t="s">
        <v>2638</v>
      </c>
      <c r="B1894" t="s">
        <v>2639</v>
      </c>
      <c r="C1894" t="s">
        <v>3521</v>
      </c>
      <c r="D1894" t="s">
        <v>3193</v>
      </c>
      <c r="E1894" t="s">
        <v>3194</v>
      </c>
      <c r="F1894" t="s">
        <v>2641</v>
      </c>
      <c r="G1894" t="s">
        <v>1135</v>
      </c>
      <c r="H1894" t="s">
        <v>2275</v>
      </c>
      <c r="I1894" t="s">
        <v>1497</v>
      </c>
      <c r="J1894" t="s">
        <v>275</v>
      </c>
      <c r="K1894" t="s">
        <v>276</v>
      </c>
      <c r="L1894" t="s">
        <v>124</v>
      </c>
      <c r="M1894" t="s">
        <v>38</v>
      </c>
      <c r="N1894" t="s">
        <v>39</v>
      </c>
      <c r="O1894" s="23">
        <v>495</v>
      </c>
      <c r="P1894" s="9">
        <v>10.47</v>
      </c>
      <c r="Q1894" t="s">
        <v>40</v>
      </c>
      <c r="R1894">
        <v>4529</v>
      </c>
      <c r="S1894" s="9">
        <v>47.26</v>
      </c>
      <c r="T1894" s="26">
        <v>4.29</v>
      </c>
      <c r="U1894" s="8">
        <v>202.75</v>
      </c>
      <c r="V1894" t="s">
        <v>3522</v>
      </c>
      <c r="W1894" t="s">
        <v>2276</v>
      </c>
      <c r="X1894" t="s">
        <v>42</v>
      </c>
      <c r="Y1894" t="s">
        <v>2277</v>
      </c>
      <c r="AA1894" s="1">
        <f t="shared" si="180"/>
        <v>45963</v>
      </c>
      <c r="AB1894" s="2">
        <f t="shared" si="181"/>
        <v>11</v>
      </c>
      <c r="AC1894" s="2">
        <f t="shared" si="182"/>
        <v>2025</v>
      </c>
      <c r="AD1894" s="2" t="str">
        <f>IFERROR(VLOOKUP(A1894,'Aux Área'!$A$4:$B$123,2,0),"-")</f>
        <v>INSPEÇÃO</v>
      </c>
    </row>
    <row r="1895" spans="1:30" x14ac:dyDescent="0.3">
      <c r="A1895" t="s">
        <v>2271</v>
      </c>
      <c r="B1895" t="s">
        <v>2272</v>
      </c>
      <c r="C1895" t="s">
        <v>3523</v>
      </c>
      <c r="D1895" t="s">
        <v>3216</v>
      </c>
      <c r="E1895" t="s">
        <v>3217</v>
      </c>
      <c r="F1895" t="s">
        <v>2274</v>
      </c>
      <c r="G1895" t="s">
        <v>1135</v>
      </c>
      <c r="H1895" t="s">
        <v>2275</v>
      </c>
      <c r="I1895" t="s">
        <v>1497</v>
      </c>
      <c r="J1895" t="s">
        <v>215</v>
      </c>
      <c r="K1895" t="s">
        <v>216</v>
      </c>
      <c r="L1895" t="s">
        <v>217</v>
      </c>
      <c r="M1895" t="s">
        <v>38</v>
      </c>
      <c r="N1895" t="s">
        <v>39</v>
      </c>
      <c r="O1895" s="23">
        <v>581</v>
      </c>
      <c r="P1895" s="9">
        <v>12.14</v>
      </c>
      <c r="Q1895" t="s">
        <v>40</v>
      </c>
      <c r="R1895">
        <v>5077</v>
      </c>
      <c r="S1895" s="9">
        <v>47.86</v>
      </c>
      <c r="T1895" s="26">
        <v>4.51</v>
      </c>
      <c r="U1895" s="8">
        <v>215.86</v>
      </c>
      <c r="V1895" t="s">
        <v>41</v>
      </c>
      <c r="W1895" t="s">
        <v>2276</v>
      </c>
      <c r="X1895" t="s">
        <v>42</v>
      </c>
      <c r="Y1895" t="s">
        <v>2277</v>
      </c>
      <c r="AA1895" s="1">
        <f t="shared" si="180"/>
        <v>45963</v>
      </c>
      <c r="AB1895" s="2">
        <f t="shared" si="181"/>
        <v>11</v>
      </c>
      <c r="AC1895" s="2">
        <f t="shared" si="182"/>
        <v>2025</v>
      </c>
      <c r="AD1895" s="2" t="str">
        <f>IFERROR(VLOOKUP(A1895,'Aux Área'!$A$4:$B$123,2,0),"-")</f>
        <v>INSPEÇÃO</v>
      </c>
    </row>
    <row r="1896" spans="1:30" x14ac:dyDescent="0.3">
      <c r="A1896" t="s">
        <v>2494</v>
      </c>
      <c r="B1896" t="s">
        <v>2495</v>
      </c>
      <c r="C1896" t="s">
        <v>3524</v>
      </c>
      <c r="D1896" t="s">
        <v>2468</v>
      </c>
      <c r="E1896" t="s">
        <v>2469</v>
      </c>
      <c r="F1896" t="s">
        <v>2497</v>
      </c>
      <c r="G1896" t="s">
        <v>659</v>
      </c>
      <c r="H1896" t="s">
        <v>2215</v>
      </c>
      <c r="I1896" t="s">
        <v>667</v>
      </c>
      <c r="J1896" t="s">
        <v>237</v>
      </c>
      <c r="K1896" t="s">
        <v>238</v>
      </c>
      <c r="L1896" t="s">
        <v>110</v>
      </c>
      <c r="M1896" t="s">
        <v>38</v>
      </c>
      <c r="N1896" t="s">
        <v>668</v>
      </c>
      <c r="O1896" s="23">
        <v>219</v>
      </c>
      <c r="P1896" s="9">
        <v>4.51</v>
      </c>
      <c r="Q1896" t="s">
        <v>40</v>
      </c>
      <c r="R1896">
        <v>3225</v>
      </c>
      <c r="S1896" s="9">
        <v>48.52</v>
      </c>
      <c r="T1896" s="26">
        <v>6.24</v>
      </c>
      <c r="U1896" s="8">
        <v>302.76</v>
      </c>
      <c r="V1896" t="s">
        <v>41</v>
      </c>
      <c r="W1896" t="s">
        <v>2007</v>
      </c>
      <c r="X1896" t="s">
        <v>42</v>
      </c>
      <c r="Y1896" t="s">
        <v>1740</v>
      </c>
      <c r="AA1896" s="1">
        <f t="shared" si="180"/>
        <v>45963</v>
      </c>
      <c r="AB1896" s="2">
        <f t="shared" si="181"/>
        <v>11</v>
      </c>
      <c r="AC1896" s="2">
        <f t="shared" si="182"/>
        <v>2025</v>
      </c>
      <c r="AD1896" s="2" t="str">
        <f>IFERROR(VLOOKUP(A1896,'Aux Área'!$A$4:$B$123,2,0),"-")</f>
        <v>APH</v>
      </c>
    </row>
    <row r="1897" spans="1:30" x14ac:dyDescent="0.3">
      <c r="A1897" t="s">
        <v>2260</v>
      </c>
      <c r="B1897" t="s">
        <v>113</v>
      </c>
      <c r="C1897" t="s">
        <v>3525</v>
      </c>
      <c r="D1897" t="s">
        <v>3005</v>
      </c>
      <c r="E1897" t="s">
        <v>3006</v>
      </c>
      <c r="F1897" t="s">
        <v>2262</v>
      </c>
      <c r="G1897" t="s">
        <v>35</v>
      </c>
      <c r="H1897" t="s">
        <v>2263</v>
      </c>
      <c r="I1897" t="s">
        <v>2186</v>
      </c>
      <c r="J1897" t="s">
        <v>139</v>
      </c>
      <c r="K1897" t="s">
        <v>140</v>
      </c>
      <c r="L1897" t="s">
        <v>141</v>
      </c>
      <c r="M1897" t="s">
        <v>38</v>
      </c>
      <c r="N1897" t="s">
        <v>668</v>
      </c>
      <c r="O1897" s="23">
        <v>684</v>
      </c>
      <c r="P1897" s="9">
        <v>14.72</v>
      </c>
      <c r="Q1897" t="s">
        <v>40</v>
      </c>
      <c r="R1897">
        <v>5942</v>
      </c>
      <c r="S1897" s="9">
        <v>46.47</v>
      </c>
      <c r="T1897" s="26">
        <v>5.59</v>
      </c>
      <c r="U1897" s="8">
        <v>259.77</v>
      </c>
      <c r="V1897" t="s">
        <v>3526</v>
      </c>
      <c r="W1897" t="s">
        <v>2007</v>
      </c>
      <c r="X1897" t="s">
        <v>42</v>
      </c>
      <c r="Y1897" t="s">
        <v>1740</v>
      </c>
      <c r="AA1897" s="1">
        <f t="shared" si="180"/>
        <v>45963</v>
      </c>
      <c r="AB1897" s="2">
        <f t="shared" si="181"/>
        <v>11</v>
      </c>
      <c r="AC1897" s="2">
        <f t="shared" si="182"/>
        <v>2025</v>
      </c>
      <c r="AD1897" s="2" t="str">
        <f>IFERROR(VLOOKUP(A1897,'Aux Área'!$A$4:$B$123,2,0),"-")</f>
        <v>INSPEÇÃO</v>
      </c>
    </row>
    <row r="1898" spans="1:30" x14ac:dyDescent="0.3">
      <c r="A1898" t="s">
        <v>2477</v>
      </c>
      <c r="B1898" t="s">
        <v>2478</v>
      </c>
      <c r="C1898" t="s">
        <v>3527</v>
      </c>
      <c r="D1898" t="s">
        <v>2992</v>
      </c>
      <c r="E1898" t="s">
        <v>2993</v>
      </c>
      <c r="F1898" t="s">
        <v>2480</v>
      </c>
      <c r="G1898" t="s">
        <v>659</v>
      </c>
      <c r="H1898" t="s">
        <v>2215</v>
      </c>
      <c r="I1898" t="s">
        <v>667</v>
      </c>
      <c r="J1898" t="s">
        <v>188</v>
      </c>
      <c r="K1898" t="s">
        <v>189</v>
      </c>
      <c r="L1898" t="s">
        <v>190</v>
      </c>
      <c r="M1898" t="s">
        <v>38</v>
      </c>
      <c r="N1898" t="s">
        <v>668</v>
      </c>
      <c r="O1898" s="23">
        <v>253</v>
      </c>
      <c r="P1898" s="9">
        <v>4.4400000000000004</v>
      </c>
      <c r="Q1898" t="s">
        <v>40</v>
      </c>
      <c r="R1898">
        <v>2555</v>
      </c>
      <c r="S1898" s="9">
        <v>57.04</v>
      </c>
      <c r="T1898" s="26">
        <v>6.391</v>
      </c>
      <c r="U1898" s="8">
        <v>364.54</v>
      </c>
      <c r="V1898" t="s">
        <v>112</v>
      </c>
      <c r="W1898" t="s">
        <v>2007</v>
      </c>
      <c r="X1898" t="s">
        <v>42</v>
      </c>
      <c r="Y1898" t="s">
        <v>1740</v>
      </c>
      <c r="AA1898" s="1">
        <f t="shared" si="180"/>
        <v>45963</v>
      </c>
      <c r="AB1898" s="2">
        <f t="shared" si="181"/>
        <v>11</v>
      </c>
      <c r="AC1898" s="2">
        <f t="shared" si="182"/>
        <v>2025</v>
      </c>
      <c r="AD1898" s="2" t="str">
        <f>IFERROR(VLOOKUP(A1898,'Aux Área'!$A$4:$B$123,2,0),"-")</f>
        <v>APH</v>
      </c>
    </row>
    <row r="1899" spans="1:30" x14ac:dyDescent="0.3">
      <c r="A1899" t="s">
        <v>2041</v>
      </c>
      <c r="B1899" t="s">
        <v>2042</v>
      </c>
      <c r="C1899" t="s">
        <v>3528</v>
      </c>
      <c r="D1899" t="s">
        <v>1297</v>
      </c>
      <c r="E1899" t="s">
        <v>2221</v>
      </c>
      <c r="F1899" t="s">
        <v>2044</v>
      </c>
      <c r="G1899" t="s">
        <v>659</v>
      </c>
      <c r="H1899" t="s">
        <v>1996</v>
      </c>
      <c r="I1899" t="s">
        <v>1997</v>
      </c>
      <c r="J1899" t="s">
        <v>231</v>
      </c>
      <c r="K1899" t="s">
        <v>232</v>
      </c>
      <c r="L1899" t="s">
        <v>217</v>
      </c>
      <c r="M1899" t="s">
        <v>38</v>
      </c>
      <c r="N1899" t="s">
        <v>668</v>
      </c>
      <c r="O1899" s="23">
        <v>778</v>
      </c>
      <c r="P1899" s="9">
        <v>6.85</v>
      </c>
      <c r="Q1899" t="s">
        <v>40</v>
      </c>
      <c r="R1899">
        <v>5104</v>
      </c>
      <c r="S1899" s="9">
        <v>113.59</v>
      </c>
      <c r="T1899" s="26">
        <v>5.99</v>
      </c>
      <c r="U1899" s="8">
        <v>680.46</v>
      </c>
      <c r="V1899" t="s">
        <v>3529</v>
      </c>
      <c r="W1899" t="s">
        <v>1985</v>
      </c>
      <c r="X1899" t="s">
        <v>42</v>
      </c>
      <c r="Y1899" t="s">
        <v>1986</v>
      </c>
      <c r="AA1899" s="1">
        <f t="shared" si="180"/>
        <v>45963</v>
      </c>
      <c r="AB1899" s="2">
        <f t="shared" si="181"/>
        <v>11</v>
      </c>
      <c r="AC1899" s="2">
        <f t="shared" si="182"/>
        <v>2025</v>
      </c>
      <c r="AD1899" s="2" t="str">
        <f>IFERROR(VLOOKUP(A1899,'Aux Área'!$A$4:$B$123,2,0),"-")</f>
        <v>PESADOS</v>
      </c>
    </row>
    <row r="1900" spans="1:30" x14ac:dyDescent="0.3">
      <c r="A1900" t="s">
        <v>2041</v>
      </c>
      <c r="C1900" t="s">
        <v>3528</v>
      </c>
      <c r="F1900" t="s">
        <v>2044</v>
      </c>
      <c r="K1900" t="s">
        <v>232</v>
      </c>
      <c r="N1900" t="s">
        <v>15690</v>
      </c>
      <c r="O1900" t="s">
        <v>15244</v>
      </c>
      <c r="P1900" s="9" t="s">
        <v>15244</v>
      </c>
      <c r="Q1900" t="s">
        <v>40</v>
      </c>
      <c r="R1900" t="s">
        <v>15244</v>
      </c>
      <c r="S1900">
        <v>5.67</v>
      </c>
      <c r="U1900" s="8">
        <v>18.73</v>
      </c>
      <c r="X1900" t="s">
        <v>42</v>
      </c>
      <c r="Y1900" t="s">
        <v>1986</v>
      </c>
      <c r="AA1900" s="1">
        <f>IFERROR(DATEVALUE(C1900),"-")</f>
        <v>45963</v>
      </c>
      <c r="AB1900" s="2">
        <f>IFERROR(MONTH(AA1900),"-")</f>
        <v>11</v>
      </c>
      <c r="AC1900" s="2">
        <f>IFERROR(YEAR(AA1900),"-")</f>
        <v>2025</v>
      </c>
      <c r="AD1900" s="2" t="str">
        <f>IFERROR(VLOOKUP(A1900,'Aux Área'!$A$4:$B$123,2,0),"-")</f>
        <v>PESADOS</v>
      </c>
    </row>
    <row r="1901" spans="1:30" x14ac:dyDescent="0.3">
      <c r="A1901" t="s">
        <v>3092</v>
      </c>
      <c r="B1901" t="s">
        <v>3093</v>
      </c>
      <c r="C1901" t="s">
        <v>3530</v>
      </c>
      <c r="D1901" t="s">
        <v>3030</v>
      </c>
      <c r="E1901" t="s">
        <v>3031</v>
      </c>
      <c r="F1901" t="s">
        <v>3594</v>
      </c>
      <c r="G1901" t="s">
        <v>1135</v>
      </c>
      <c r="H1901" t="s">
        <v>2275</v>
      </c>
      <c r="I1901" t="s">
        <v>1497</v>
      </c>
      <c r="J1901" t="s">
        <v>169</v>
      </c>
      <c r="K1901" t="s">
        <v>170</v>
      </c>
      <c r="L1901" t="s">
        <v>124</v>
      </c>
      <c r="M1901" t="s">
        <v>38</v>
      </c>
      <c r="N1901" t="s">
        <v>39</v>
      </c>
      <c r="O1901" s="23">
        <v>592</v>
      </c>
      <c r="P1901" s="9">
        <v>11.34</v>
      </c>
      <c r="Q1901" t="s">
        <v>40</v>
      </c>
      <c r="R1901">
        <v>1998</v>
      </c>
      <c r="S1901" s="9">
        <v>52.2</v>
      </c>
      <c r="T1901" s="26">
        <v>4.1900000000000004</v>
      </c>
      <c r="U1901" s="8">
        <v>218.72</v>
      </c>
      <c r="V1901" t="s">
        <v>41</v>
      </c>
      <c r="W1901" t="s">
        <v>2276</v>
      </c>
      <c r="X1901" t="s">
        <v>42</v>
      </c>
      <c r="Y1901" t="s">
        <v>2277</v>
      </c>
      <c r="AA1901" s="1">
        <f>DATEVALUE(C1901)</f>
        <v>45963</v>
      </c>
      <c r="AB1901" s="2">
        <f>MONTH(AA1901)</f>
        <v>11</v>
      </c>
      <c r="AC1901" s="2">
        <f>YEAR(AA1901)</f>
        <v>2025</v>
      </c>
      <c r="AD1901" s="2" t="str">
        <f>IFERROR(VLOOKUP(A1901,'Aux Área'!$A$4:$B$123,2,0),"-")</f>
        <v>INSPEÇÃO</v>
      </c>
    </row>
    <row r="1902" spans="1:30" x14ac:dyDescent="0.3">
      <c r="A1902" t="s">
        <v>1999</v>
      </c>
      <c r="B1902" t="s">
        <v>3016</v>
      </c>
      <c r="C1902" t="s">
        <v>3531</v>
      </c>
      <c r="D1902" t="s">
        <v>1297</v>
      </c>
      <c r="E1902" t="s">
        <v>2221</v>
      </c>
      <c r="F1902" t="s">
        <v>2002</v>
      </c>
      <c r="G1902" t="s">
        <v>659</v>
      </c>
      <c r="H1902" t="s">
        <v>2003</v>
      </c>
      <c r="I1902" t="s">
        <v>667</v>
      </c>
      <c r="J1902" t="s">
        <v>231</v>
      </c>
      <c r="K1902" t="s">
        <v>232</v>
      </c>
      <c r="L1902" t="s">
        <v>217</v>
      </c>
      <c r="M1902" t="s">
        <v>38</v>
      </c>
      <c r="N1902" t="s">
        <v>668</v>
      </c>
      <c r="O1902" s="23">
        <v>390</v>
      </c>
      <c r="P1902" s="9">
        <v>5.04</v>
      </c>
      <c r="Q1902" t="s">
        <v>40</v>
      </c>
      <c r="R1902">
        <v>4897</v>
      </c>
      <c r="S1902" s="9">
        <v>77.349999999999994</v>
      </c>
      <c r="T1902" s="26">
        <v>5.99</v>
      </c>
      <c r="U1902" s="8">
        <v>463.33</v>
      </c>
      <c r="V1902" t="s">
        <v>3532</v>
      </c>
      <c r="W1902" t="s">
        <v>1985</v>
      </c>
      <c r="X1902" t="s">
        <v>42</v>
      </c>
      <c r="Y1902" t="s">
        <v>1986</v>
      </c>
      <c r="AA1902" s="1">
        <f>DATEVALUE(C1902)</f>
        <v>45963</v>
      </c>
      <c r="AB1902" s="2">
        <f>MONTH(AA1902)</f>
        <v>11</v>
      </c>
      <c r="AC1902" s="2">
        <f>YEAR(AA1902)</f>
        <v>2025</v>
      </c>
      <c r="AD1902" s="2" t="str">
        <f>IFERROR(VLOOKUP(A1902,'Aux Área'!$A$4:$B$123,2,0),"-")</f>
        <v>PESADOS</v>
      </c>
    </row>
    <row r="1903" spans="1:30" x14ac:dyDescent="0.3">
      <c r="A1903" t="s">
        <v>1999</v>
      </c>
      <c r="C1903" t="s">
        <v>3531</v>
      </c>
      <c r="F1903" t="s">
        <v>2002</v>
      </c>
      <c r="K1903" t="s">
        <v>232</v>
      </c>
      <c r="N1903" t="s">
        <v>15690</v>
      </c>
      <c r="O1903" t="s">
        <v>15244</v>
      </c>
      <c r="P1903" s="9" t="s">
        <v>15244</v>
      </c>
      <c r="Q1903" t="s">
        <v>40</v>
      </c>
      <c r="R1903" t="s">
        <v>15244</v>
      </c>
      <c r="S1903">
        <v>49.2</v>
      </c>
      <c r="U1903" s="8">
        <v>162.36000000000001</v>
      </c>
      <c r="W1903" t="s">
        <v>1985</v>
      </c>
      <c r="X1903" t="s">
        <v>42</v>
      </c>
      <c r="Y1903" t="s">
        <v>1986</v>
      </c>
      <c r="AA1903" s="1">
        <f>IFERROR(DATEVALUE(C1903),"-")</f>
        <v>45963</v>
      </c>
      <c r="AB1903" s="2">
        <f>IFERROR(MONTH(AA1903),"-")</f>
        <v>11</v>
      </c>
      <c r="AC1903" s="2">
        <f>IFERROR(YEAR(AA1903),"-")</f>
        <v>2025</v>
      </c>
      <c r="AD1903" s="2" t="str">
        <f>IFERROR(VLOOKUP(A1903,'Aux Área'!$A$4:$B$123,2,0),"-")</f>
        <v>PESADOS</v>
      </c>
    </row>
    <row r="1904" spans="1:30" x14ac:dyDescent="0.3">
      <c r="A1904" t="s">
        <v>2643</v>
      </c>
      <c r="B1904" t="s">
        <v>2644</v>
      </c>
      <c r="C1904" t="s">
        <v>3533</v>
      </c>
      <c r="D1904" t="s">
        <v>3246</v>
      </c>
      <c r="E1904" t="s">
        <v>3247</v>
      </c>
      <c r="F1904" t="s">
        <v>2646</v>
      </c>
      <c r="G1904" t="s">
        <v>1300</v>
      </c>
      <c r="H1904" t="s">
        <v>1301</v>
      </c>
      <c r="I1904" t="s">
        <v>839</v>
      </c>
      <c r="J1904" t="s">
        <v>122</v>
      </c>
      <c r="K1904" t="s">
        <v>123</v>
      </c>
      <c r="L1904" t="s">
        <v>124</v>
      </c>
      <c r="M1904" t="s">
        <v>38</v>
      </c>
      <c r="N1904" t="s">
        <v>39</v>
      </c>
      <c r="O1904" s="23">
        <v>448</v>
      </c>
      <c r="P1904" s="9">
        <v>10.35</v>
      </c>
      <c r="Q1904" t="s">
        <v>40</v>
      </c>
      <c r="R1904">
        <v>4791</v>
      </c>
      <c r="S1904" s="9">
        <v>43.3</v>
      </c>
      <c r="T1904" s="26">
        <v>4.3899999999999997</v>
      </c>
      <c r="U1904" s="8">
        <v>190.09</v>
      </c>
      <c r="V1904" t="s">
        <v>41</v>
      </c>
      <c r="W1904" t="s">
        <v>2276</v>
      </c>
      <c r="X1904" t="s">
        <v>42</v>
      </c>
      <c r="Y1904" t="s">
        <v>2277</v>
      </c>
      <c r="AA1904" s="1">
        <f t="shared" ref="AA1904:AA1937" si="183">DATEVALUE(C1904)</f>
        <v>45963</v>
      </c>
      <c r="AB1904" s="2">
        <f t="shared" ref="AB1904:AB1937" si="184">MONTH(AA1904)</f>
        <v>11</v>
      </c>
      <c r="AC1904" s="2">
        <f t="shared" ref="AC1904:AC1937" si="185">YEAR(AA1904)</f>
        <v>2025</v>
      </c>
      <c r="AD1904" s="2" t="str">
        <f>IFERROR(VLOOKUP(A1904,'Aux Área'!$A$4:$B$123,2,0),"-")</f>
        <v>INSPEÇÃO</v>
      </c>
    </row>
    <row r="1905" spans="1:30" x14ac:dyDescent="0.3">
      <c r="A1905" t="s">
        <v>2314</v>
      </c>
      <c r="B1905" t="s">
        <v>2315</v>
      </c>
      <c r="C1905" t="s">
        <v>3534</v>
      </c>
      <c r="D1905" t="s">
        <v>3276</v>
      </c>
      <c r="E1905" t="s">
        <v>3277</v>
      </c>
      <c r="F1905" t="s">
        <v>2317</v>
      </c>
      <c r="G1905" t="s">
        <v>1300</v>
      </c>
      <c r="H1905" t="s">
        <v>1301</v>
      </c>
      <c r="I1905" t="s">
        <v>839</v>
      </c>
      <c r="J1905" t="s">
        <v>231</v>
      </c>
      <c r="K1905" t="s">
        <v>232</v>
      </c>
      <c r="L1905" t="s">
        <v>217</v>
      </c>
      <c r="M1905" t="s">
        <v>38</v>
      </c>
      <c r="N1905" t="s">
        <v>39</v>
      </c>
      <c r="O1905" s="23">
        <v>446</v>
      </c>
      <c r="P1905" s="9">
        <v>10.119999999999999</v>
      </c>
      <c r="Q1905" t="s">
        <v>40</v>
      </c>
      <c r="R1905">
        <v>7440</v>
      </c>
      <c r="S1905" s="9">
        <v>44.07</v>
      </c>
      <c r="T1905" s="26">
        <v>4.25</v>
      </c>
      <c r="U1905" s="8">
        <v>187.31</v>
      </c>
      <c r="V1905" t="s">
        <v>3535</v>
      </c>
      <c r="W1905" t="s">
        <v>2276</v>
      </c>
      <c r="X1905" t="s">
        <v>42</v>
      </c>
      <c r="Y1905" t="s">
        <v>2277</v>
      </c>
      <c r="AA1905" s="1">
        <f t="shared" si="183"/>
        <v>45963</v>
      </c>
      <c r="AB1905" s="2">
        <f t="shared" si="184"/>
        <v>11</v>
      </c>
      <c r="AC1905" s="2">
        <f t="shared" si="185"/>
        <v>2025</v>
      </c>
      <c r="AD1905" s="2" t="str">
        <f>IFERROR(VLOOKUP(A1905,'Aux Área'!$A$4:$B$123,2,0),"-")</f>
        <v>INSPEÇÃO</v>
      </c>
    </row>
    <row r="1906" spans="1:30" x14ac:dyDescent="0.3">
      <c r="A1906" t="s">
        <v>2306</v>
      </c>
      <c r="B1906" t="s">
        <v>2307</v>
      </c>
      <c r="C1906" t="s">
        <v>3536</v>
      </c>
      <c r="D1906" t="s">
        <v>3265</v>
      </c>
      <c r="E1906" t="s">
        <v>3266</v>
      </c>
      <c r="F1906" t="s">
        <v>2309</v>
      </c>
      <c r="G1906" t="s">
        <v>1135</v>
      </c>
      <c r="H1906" t="s">
        <v>2275</v>
      </c>
      <c r="I1906" t="s">
        <v>1497</v>
      </c>
      <c r="J1906" t="s">
        <v>89</v>
      </c>
      <c r="K1906" t="s">
        <v>90</v>
      </c>
      <c r="L1906" t="s">
        <v>91</v>
      </c>
      <c r="M1906" t="s">
        <v>38</v>
      </c>
      <c r="N1906" t="s">
        <v>39</v>
      </c>
      <c r="O1906" s="23">
        <v>458</v>
      </c>
      <c r="P1906" s="9">
        <v>9.64</v>
      </c>
      <c r="Q1906" t="s">
        <v>40</v>
      </c>
      <c r="R1906">
        <v>4687</v>
      </c>
      <c r="S1906" s="9">
        <v>47.51</v>
      </c>
      <c r="T1906" s="26">
        <v>4.29</v>
      </c>
      <c r="U1906" s="8">
        <v>203.82</v>
      </c>
      <c r="V1906" t="s">
        <v>3537</v>
      </c>
      <c r="W1906" t="s">
        <v>2276</v>
      </c>
      <c r="X1906" t="s">
        <v>42</v>
      </c>
      <c r="Y1906" t="s">
        <v>2277</v>
      </c>
      <c r="AA1906" s="1">
        <f t="shared" si="183"/>
        <v>45963</v>
      </c>
      <c r="AB1906" s="2">
        <f t="shared" si="184"/>
        <v>11</v>
      </c>
      <c r="AC1906" s="2">
        <f t="shared" si="185"/>
        <v>2025</v>
      </c>
      <c r="AD1906" s="2" t="str">
        <f>IFERROR(VLOOKUP(A1906,'Aux Área'!$A$4:$B$123,2,0),"-")</f>
        <v>INSPEÇÃO</v>
      </c>
    </row>
    <row r="1907" spans="1:30" x14ac:dyDescent="0.3">
      <c r="A1907" t="s">
        <v>2278</v>
      </c>
      <c r="B1907" t="s">
        <v>2279</v>
      </c>
      <c r="C1907" t="s">
        <v>3538</v>
      </c>
      <c r="D1907" t="s">
        <v>3243</v>
      </c>
      <c r="E1907" t="s">
        <v>3244</v>
      </c>
      <c r="F1907" t="s">
        <v>2281</v>
      </c>
      <c r="G1907" t="s">
        <v>1135</v>
      </c>
      <c r="H1907" t="s">
        <v>2275</v>
      </c>
      <c r="I1907" t="s">
        <v>1497</v>
      </c>
      <c r="J1907" t="s">
        <v>1670</v>
      </c>
      <c r="K1907" t="s">
        <v>1671</v>
      </c>
      <c r="L1907" t="s">
        <v>1672</v>
      </c>
      <c r="M1907" t="s">
        <v>38</v>
      </c>
      <c r="N1907" t="s">
        <v>39</v>
      </c>
      <c r="O1907" s="23">
        <v>441</v>
      </c>
      <c r="P1907" s="9">
        <v>10.14</v>
      </c>
      <c r="Q1907" t="s">
        <v>40</v>
      </c>
      <c r="R1907">
        <v>6577</v>
      </c>
      <c r="S1907" s="9">
        <v>43.47</v>
      </c>
      <c r="T1907" s="26">
        <v>4.29</v>
      </c>
      <c r="U1907" s="8">
        <v>186.49</v>
      </c>
      <c r="V1907" t="s">
        <v>3539</v>
      </c>
      <c r="W1907" t="s">
        <v>2276</v>
      </c>
      <c r="X1907" t="s">
        <v>42</v>
      </c>
      <c r="Y1907" t="s">
        <v>2277</v>
      </c>
      <c r="AA1907" s="1">
        <f t="shared" si="183"/>
        <v>45963</v>
      </c>
      <c r="AB1907" s="2">
        <f t="shared" si="184"/>
        <v>11</v>
      </c>
      <c r="AC1907" s="2">
        <f t="shared" si="185"/>
        <v>2025</v>
      </c>
      <c r="AD1907" s="2" t="str">
        <f>IFERROR(VLOOKUP(A1907,'Aux Área'!$A$4:$B$123,2,0),"-")</f>
        <v>INSPEÇÃO</v>
      </c>
    </row>
    <row r="1908" spans="1:30" x14ac:dyDescent="0.3">
      <c r="A1908" t="s">
        <v>2282</v>
      </c>
      <c r="B1908" t="s">
        <v>2283</v>
      </c>
      <c r="C1908" t="s">
        <v>3540</v>
      </c>
      <c r="D1908" t="s">
        <v>3295</v>
      </c>
      <c r="E1908" t="s">
        <v>3296</v>
      </c>
      <c r="F1908" t="s">
        <v>2285</v>
      </c>
      <c r="G1908" t="s">
        <v>1135</v>
      </c>
      <c r="H1908" t="s">
        <v>2275</v>
      </c>
      <c r="I1908" t="s">
        <v>1497</v>
      </c>
      <c r="J1908" t="s">
        <v>409</v>
      </c>
      <c r="K1908" t="s">
        <v>410</v>
      </c>
      <c r="L1908" t="s">
        <v>141</v>
      </c>
      <c r="M1908" t="s">
        <v>38</v>
      </c>
      <c r="N1908" t="s">
        <v>39</v>
      </c>
      <c r="O1908" s="23">
        <v>473</v>
      </c>
      <c r="P1908" s="9">
        <v>9.4600000000000009</v>
      </c>
      <c r="Q1908" t="s">
        <v>40</v>
      </c>
      <c r="R1908">
        <v>6116</v>
      </c>
      <c r="S1908" s="9">
        <v>50</v>
      </c>
      <c r="T1908" s="26">
        <v>4.29</v>
      </c>
      <c r="U1908" s="8">
        <v>214.5</v>
      </c>
      <c r="V1908" t="s">
        <v>3541</v>
      </c>
      <c r="W1908" t="s">
        <v>2276</v>
      </c>
      <c r="X1908" t="s">
        <v>42</v>
      </c>
      <c r="Y1908" t="s">
        <v>2277</v>
      </c>
      <c r="AA1908" s="1">
        <f t="shared" si="183"/>
        <v>45963</v>
      </c>
      <c r="AB1908" s="2">
        <f t="shared" si="184"/>
        <v>11</v>
      </c>
      <c r="AC1908" s="2">
        <f t="shared" si="185"/>
        <v>2025</v>
      </c>
      <c r="AD1908" s="2" t="str">
        <f>IFERROR(VLOOKUP(A1908,'Aux Área'!$A$4:$B$123,2,0),"-")</f>
        <v>INSPEÇÃO</v>
      </c>
    </row>
    <row r="1909" spans="1:30" x14ac:dyDescent="0.3">
      <c r="A1909" t="s">
        <v>2638</v>
      </c>
      <c r="B1909" t="s">
        <v>2639</v>
      </c>
      <c r="C1909" t="s">
        <v>3542</v>
      </c>
      <c r="D1909" t="s">
        <v>3259</v>
      </c>
      <c r="E1909" t="s">
        <v>3260</v>
      </c>
      <c r="F1909" t="s">
        <v>2641</v>
      </c>
      <c r="G1909" t="s">
        <v>1135</v>
      </c>
      <c r="H1909" t="s">
        <v>2275</v>
      </c>
      <c r="I1909" t="s">
        <v>1497</v>
      </c>
      <c r="J1909" t="s">
        <v>275</v>
      </c>
      <c r="K1909" t="s">
        <v>276</v>
      </c>
      <c r="L1909" t="s">
        <v>124</v>
      </c>
      <c r="M1909" t="s">
        <v>38</v>
      </c>
      <c r="N1909" t="s">
        <v>39</v>
      </c>
      <c r="O1909" s="23">
        <v>320</v>
      </c>
      <c r="P1909" s="9">
        <v>6.93</v>
      </c>
      <c r="Q1909" t="s">
        <v>40</v>
      </c>
      <c r="R1909">
        <v>4849</v>
      </c>
      <c r="S1909" s="9">
        <v>46.19</v>
      </c>
      <c r="T1909" s="26">
        <v>4.29</v>
      </c>
      <c r="U1909" s="8">
        <v>198.16</v>
      </c>
      <c r="V1909" t="s">
        <v>3543</v>
      </c>
      <c r="W1909" t="s">
        <v>2276</v>
      </c>
      <c r="X1909" t="s">
        <v>42</v>
      </c>
      <c r="Y1909" t="s">
        <v>2277</v>
      </c>
      <c r="AA1909" s="1">
        <f t="shared" si="183"/>
        <v>45963</v>
      </c>
      <c r="AB1909" s="2">
        <f t="shared" si="184"/>
        <v>11</v>
      </c>
      <c r="AC1909" s="2">
        <f t="shared" si="185"/>
        <v>2025</v>
      </c>
      <c r="AD1909" s="2" t="str">
        <f>IFERROR(VLOOKUP(A1909,'Aux Área'!$A$4:$B$123,2,0),"-")</f>
        <v>INSPEÇÃO</v>
      </c>
    </row>
    <row r="1910" spans="1:30" x14ac:dyDescent="0.3">
      <c r="A1910" t="s">
        <v>2271</v>
      </c>
      <c r="B1910" t="s">
        <v>2272</v>
      </c>
      <c r="C1910" t="s">
        <v>3544</v>
      </c>
      <c r="D1910" t="s">
        <v>3285</v>
      </c>
      <c r="E1910" t="s">
        <v>3286</v>
      </c>
      <c r="F1910" t="s">
        <v>2274</v>
      </c>
      <c r="G1910" t="s">
        <v>1135</v>
      </c>
      <c r="H1910" t="s">
        <v>2275</v>
      </c>
      <c r="I1910" t="s">
        <v>1497</v>
      </c>
      <c r="J1910" t="s">
        <v>231</v>
      </c>
      <c r="K1910" t="s">
        <v>232</v>
      </c>
      <c r="L1910" t="s">
        <v>217</v>
      </c>
      <c r="M1910" t="s">
        <v>38</v>
      </c>
      <c r="N1910" t="s">
        <v>39</v>
      </c>
      <c r="O1910" s="23">
        <v>410</v>
      </c>
      <c r="P1910" s="9">
        <v>8.26</v>
      </c>
      <c r="Q1910" t="s">
        <v>40</v>
      </c>
      <c r="R1910">
        <v>5487</v>
      </c>
      <c r="S1910" s="9">
        <v>49.64</v>
      </c>
      <c r="T1910" s="26">
        <v>4.25</v>
      </c>
      <c r="U1910" s="8">
        <v>210.97</v>
      </c>
      <c r="V1910" t="s">
        <v>3545</v>
      </c>
      <c r="W1910" t="s">
        <v>2276</v>
      </c>
      <c r="X1910" t="s">
        <v>42</v>
      </c>
      <c r="Y1910" t="s">
        <v>2277</v>
      </c>
      <c r="AA1910" s="1">
        <f t="shared" si="183"/>
        <v>45963</v>
      </c>
      <c r="AB1910" s="2">
        <f t="shared" si="184"/>
        <v>11</v>
      </c>
      <c r="AC1910" s="2">
        <f t="shared" si="185"/>
        <v>2025</v>
      </c>
      <c r="AD1910" s="2" t="str">
        <f>IFERROR(VLOOKUP(A1910,'Aux Área'!$A$4:$B$123,2,0),"-")</f>
        <v>INSPEÇÃO</v>
      </c>
    </row>
    <row r="1911" spans="1:30" x14ac:dyDescent="0.3">
      <c r="A1911" t="s">
        <v>2700</v>
      </c>
      <c r="B1911" t="s">
        <v>2701</v>
      </c>
      <c r="C1911" t="s">
        <v>3546</v>
      </c>
      <c r="D1911" t="s">
        <v>3547</v>
      </c>
      <c r="E1911" t="s">
        <v>3548</v>
      </c>
      <c r="F1911" t="s">
        <v>2703</v>
      </c>
      <c r="G1911" t="s">
        <v>659</v>
      </c>
      <c r="H1911" t="s">
        <v>1996</v>
      </c>
      <c r="I1911" t="s">
        <v>1997</v>
      </c>
      <c r="J1911" t="s">
        <v>172</v>
      </c>
      <c r="K1911" t="s">
        <v>173</v>
      </c>
      <c r="L1911" t="s">
        <v>124</v>
      </c>
      <c r="M1911" t="s">
        <v>38</v>
      </c>
      <c r="N1911" t="s">
        <v>668</v>
      </c>
      <c r="O1911" s="23">
        <v>613</v>
      </c>
      <c r="P1911" s="9">
        <v>6.16</v>
      </c>
      <c r="Q1911" t="s">
        <v>40</v>
      </c>
      <c r="R1911">
        <v>3836</v>
      </c>
      <c r="S1911" s="9">
        <v>99.52</v>
      </c>
      <c r="T1911" s="26">
        <v>5.99</v>
      </c>
      <c r="U1911" s="8">
        <v>596.12</v>
      </c>
      <c r="V1911" t="s">
        <v>112</v>
      </c>
      <c r="W1911" t="s">
        <v>1985</v>
      </c>
      <c r="X1911" t="s">
        <v>42</v>
      </c>
      <c r="Y1911" t="s">
        <v>1986</v>
      </c>
      <c r="AA1911" s="1">
        <f t="shared" si="183"/>
        <v>45963</v>
      </c>
      <c r="AB1911" s="2">
        <f t="shared" si="184"/>
        <v>11</v>
      </c>
      <c r="AC1911" s="2">
        <f t="shared" si="185"/>
        <v>2025</v>
      </c>
      <c r="AD1911" s="2" t="str">
        <f>IFERROR(VLOOKUP(A1911,'Aux Área'!$A$4:$B$123,2,0),"-")</f>
        <v>PESADOS</v>
      </c>
    </row>
    <row r="1912" spans="1:30" x14ac:dyDescent="0.3">
      <c r="A1912" t="s">
        <v>2314</v>
      </c>
      <c r="B1912" t="s">
        <v>2315</v>
      </c>
      <c r="C1912" t="s">
        <v>3549</v>
      </c>
      <c r="D1912" t="s">
        <v>3187</v>
      </c>
      <c r="E1912" t="s">
        <v>3188</v>
      </c>
      <c r="F1912" t="s">
        <v>2317</v>
      </c>
      <c r="G1912" t="s">
        <v>1300</v>
      </c>
      <c r="H1912" t="s">
        <v>1301</v>
      </c>
      <c r="I1912" t="s">
        <v>839</v>
      </c>
      <c r="J1912" t="s">
        <v>231</v>
      </c>
      <c r="K1912" t="s">
        <v>232</v>
      </c>
      <c r="L1912" t="s">
        <v>217</v>
      </c>
      <c r="M1912" t="s">
        <v>38</v>
      </c>
      <c r="N1912" t="s">
        <v>39</v>
      </c>
      <c r="O1912" s="23">
        <v>266</v>
      </c>
      <c r="P1912" s="9">
        <v>7.76</v>
      </c>
      <c r="Q1912" t="s">
        <v>40</v>
      </c>
      <c r="R1912">
        <v>7706</v>
      </c>
      <c r="S1912" s="9">
        <v>34.28</v>
      </c>
      <c r="T1912" s="26">
        <v>4.25</v>
      </c>
      <c r="U1912" s="8">
        <v>145.69</v>
      </c>
      <c r="V1912" t="s">
        <v>3550</v>
      </c>
      <c r="W1912" t="s">
        <v>2276</v>
      </c>
      <c r="X1912" t="s">
        <v>42</v>
      </c>
      <c r="Y1912" t="s">
        <v>2277</v>
      </c>
      <c r="AA1912" s="1">
        <f t="shared" si="183"/>
        <v>45963</v>
      </c>
      <c r="AB1912" s="2">
        <f t="shared" si="184"/>
        <v>11</v>
      </c>
      <c r="AC1912" s="2">
        <f t="shared" si="185"/>
        <v>2025</v>
      </c>
      <c r="AD1912" s="2" t="str">
        <f>IFERROR(VLOOKUP(A1912,'Aux Área'!$A$4:$B$123,2,0),"-")</f>
        <v>INSPEÇÃO</v>
      </c>
    </row>
    <row r="1913" spans="1:30" x14ac:dyDescent="0.3">
      <c r="A1913" t="s">
        <v>2574</v>
      </c>
      <c r="B1913" t="s">
        <v>2575</v>
      </c>
      <c r="C1913" t="s">
        <v>3551</v>
      </c>
      <c r="D1913" t="s">
        <v>2865</v>
      </c>
      <c r="E1913" t="s">
        <v>2866</v>
      </c>
      <c r="F1913" t="s">
        <v>2577</v>
      </c>
      <c r="G1913" t="s">
        <v>659</v>
      </c>
      <c r="H1913" t="s">
        <v>2215</v>
      </c>
      <c r="I1913" t="s">
        <v>667</v>
      </c>
      <c r="J1913" t="s">
        <v>370</v>
      </c>
      <c r="K1913" t="s">
        <v>371</v>
      </c>
      <c r="L1913" t="s">
        <v>124</v>
      </c>
      <c r="M1913" t="s">
        <v>38</v>
      </c>
      <c r="N1913" t="s">
        <v>668</v>
      </c>
      <c r="O1913" s="23">
        <v>106</v>
      </c>
      <c r="P1913" s="9">
        <v>3.77</v>
      </c>
      <c r="Q1913" t="s">
        <v>40</v>
      </c>
      <c r="R1913">
        <v>3488</v>
      </c>
      <c r="S1913" s="9">
        <v>28.11</v>
      </c>
      <c r="T1913" s="26">
        <v>6.0910000000000002</v>
      </c>
      <c r="U1913" s="8">
        <v>171.23</v>
      </c>
      <c r="V1913" t="s">
        <v>3552</v>
      </c>
      <c r="W1913" t="s">
        <v>2007</v>
      </c>
      <c r="X1913" t="s">
        <v>42</v>
      </c>
      <c r="Y1913" t="s">
        <v>1740</v>
      </c>
      <c r="AA1913" s="1">
        <f t="shared" si="183"/>
        <v>45963</v>
      </c>
      <c r="AB1913" s="2">
        <f t="shared" si="184"/>
        <v>11</v>
      </c>
      <c r="AC1913" s="2">
        <f t="shared" si="185"/>
        <v>2025</v>
      </c>
      <c r="AD1913" s="2" t="str">
        <f>IFERROR(VLOOKUP(A1913,'Aux Área'!$A$4:$B$123,2,0),"-")</f>
        <v>APH</v>
      </c>
    </row>
    <row r="1914" spans="1:30" x14ac:dyDescent="0.3">
      <c r="A1914" t="s">
        <v>2643</v>
      </c>
      <c r="B1914" t="s">
        <v>2644</v>
      </c>
      <c r="C1914" t="s">
        <v>3553</v>
      </c>
      <c r="D1914" t="s">
        <v>2253</v>
      </c>
      <c r="E1914" t="s">
        <v>2254</v>
      </c>
      <c r="F1914" t="s">
        <v>2646</v>
      </c>
      <c r="G1914" t="s">
        <v>1300</v>
      </c>
      <c r="H1914" t="s">
        <v>1301</v>
      </c>
      <c r="I1914" t="s">
        <v>839</v>
      </c>
      <c r="J1914" t="s">
        <v>122</v>
      </c>
      <c r="K1914" t="s">
        <v>123</v>
      </c>
      <c r="L1914" t="s">
        <v>124</v>
      </c>
      <c r="M1914" t="s">
        <v>38</v>
      </c>
      <c r="N1914" t="s">
        <v>39</v>
      </c>
      <c r="O1914" s="23">
        <v>254</v>
      </c>
      <c r="P1914" s="9">
        <v>6.56</v>
      </c>
      <c r="Q1914" t="s">
        <v>40</v>
      </c>
      <c r="R1914">
        <v>5045</v>
      </c>
      <c r="S1914" s="9">
        <v>38.700000000000003</v>
      </c>
      <c r="T1914" s="26">
        <v>4.3899999999999997</v>
      </c>
      <c r="U1914" s="8">
        <v>169.89</v>
      </c>
      <c r="V1914" t="s">
        <v>246</v>
      </c>
      <c r="W1914" t="s">
        <v>2276</v>
      </c>
      <c r="X1914" t="s">
        <v>42</v>
      </c>
      <c r="Y1914" t="s">
        <v>2277</v>
      </c>
      <c r="AA1914" s="1">
        <f t="shared" si="183"/>
        <v>45963</v>
      </c>
      <c r="AB1914" s="2">
        <f t="shared" si="184"/>
        <v>11</v>
      </c>
      <c r="AC1914" s="2">
        <f t="shared" si="185"/>
        <v>2025</v>
      </c>
      <c r="AD1914" s="2" t="str">
        <f>IFERROR(VLOOKUP(A1914,'Aux Área'!$A$4:$B$123,2,0),"-")</f>
        <v>INSPEÇÃO</v>
      </c>
    </row>
    <row r="1915" spans="1:30" x14ac:dyDescent="0.3">
      <c r="A1915" t="s">
        <v>3092</v>
      </c>
      <c r="B1915" t="s">
        <v>3093</v>
      </c>
      <c r="C1915" t="s">
        <v>3554</v>
      </c>
      <c r="D1915" t="s">
        <v>3098</v>
      </c>
      <c r="E1915" t="s">
        <v>3099</v>
      </c>
      <c r="F1915" t="s">
        <v>3594</v>
      </c>
      <c r="G1915" t="s">
        <v>1135</v>
      </c>
      <c r="H1915" t="s">
        <v>2275</v>
      </c>
      <c r="I1915" t="s">
        <v>1497</v>
      </c>
      <c r="J1915" t="s">
        <v>169</v>
      </c>
      <c r="K1915" t="s">
        <v>170</v>
      </c>
      <c r="L1915" t="s">
        <v>124</v>
      </c>
      <c r="M1915" t="s">
        <v>38</v>
      </c>
      <c r="N1915" t="s">
        <v>39</v>
      </c>
      <c r="O1915" s="23">
        <v>487</v>
      </c>
      <c r="P1915" s="9">
        <v>10.49</v>
      </c>
      <c r="Q1915" t="s">
        <v>40</v>
      </c>
      <c r="R1915">
        <v>2485</v>
      </c>
      <c r="S1915" s="9">
        <v>46.41</v>
      </c>
      <c r="T1915" s="26">
        <v>4.1900000000000004</v>
      </c>
      <c r="U1915" s="8">
        <v>194.46</v>
      </c>
      <c r="V1915" t="s">
        <v>41</v>
      </c>
      <c r="W1915" t="s">
        <v>2276</v>
      </c>
      <c r="X1915" t="s">
        <v>42</v>
      </c>
      <c r="Y1915" t="s">
        <v>2277</v>
      </c>
      <c r="AA1915" s="1">
        <f t="shared" si="183"/>
        <v>45963</v>
      </c>
      <c r="AB1915" s="2">
        <f t="shared" si="184"/>
        <v>11</v>
      </c>
      <c r="AC1915" s="2">
        <f t="shared" si="185"/>
        <v>2025</v>
      </c>
      <c r="AD1915" s="2" t="str">
        <f>IFERROR(VLOOKUP(A1915,'Aux Área'!$A$4:$B$123,2,0),"-")</f>
        <v>INSPEÇÃO</v>
      </c>
    </row>
    <row r="1916" spans="1:30" x14ac:dyDescent="0.3">
      <c r="A1916" t="s">
        <v>1295</v>
      </c>
      <c r="B1916" t="s">
        <v>1753</v>
      </c>
      <c r="C1916" t="s">
        <v>3555</v>
      </c>
      <c r="D1916" t="s">
        <v>1297</v>
      </c>
      <c r="E1916" t="s">
        <v>2221</v>
      </c>
      <c r="F1916" t="s">
        <v>1299</v>
      </c>
      <c r="G1916" t="s">
        <v>1135</v>
      </c>
      <c r="H1916" t="s">
        <v>1301</v>
      </c>
      <c r="I1916" t="s">
        <v>839</v>
      </c>
      <c r="J1916" t="s">
        <v>275</v>
      </c>
      <c r="K1916" t="s">
        <v>276</v>
      </c>
      <c r="L1916" t="s">
        <v>124</v>
      </c>
      <c r="M1916" t="s">
        <v>38</v>
      </c>
      <c r="N1916" t="s">
        <v>39</v>
      </c>
      <c r="O1916" s="23">
        <v>0</v>
      </c>
      <c r="P1916" s="23">
        <v>0</v>
      </c>
      <c r="Q1916" t="s">
        <v>40</v>
      </c>
      <c r="R1916" t="s">
        <v>15244</v>
      </c>
      <c r="S1916" s="9">
        <v>43.19</v>
      </c>
      <c r="T1916" s="26">
        <v>4.29</v>
      </c>
      <c r="U1916" s="8">
        <v>185.29</v>
      </c>
      <c r="V1916" t="s">
        <v>3556</v>
      </c>
      <c r="W1916" t="s">
        <v>2007</v>
      </c>
      <c r="X1916" t="s">
        <v>42</v>
      </c>
      <c r="Y1916" t="s">
        <v>1740</v>
      </c>
      <c r="AA1916" s="1">
        <f t="shared" si="183"/>
        <v>45963</v>
      </c>
      <c r="AB1916" s="2">
        <f t="shared" si="184"/>
        <v>11</v>
      </c>
      <c r="AC1916" s="2">
        <f t="shared" si="185"/>
        <v>2025</v>
      </c>
      <c r="AD1916" s="2" t="str">
        <f>IFERROR(VLOOKUP(A1916,'Aux Área'!$A$4:$B$123,2,0),"-")</f>
        <v>LUCCA JR - OP</v>
      </c>
    </row>
    <row r="1917" spans="1:30" x14ac:dyDescent="0.3">
      <c r="A1917" t="s">
        <v>2461</v>
      </c>
      <c r="B1917" t="s">
        <v>2462</v>
      </c>
      <c r="C1917" t="s">
        <v>3573</v>
      </c>
      <c r="D1917" t="s">
        <v>2253</v>
      </c>
      <c r="E1917" t="s">
        <v>2254</v>
      </c>
      <c r="F1917" t="s">
        <v>3574</v>
      </c>
      <c r="G1917" t="s">
        <v>1135</v>
      </c>
      <c r="H1917" t="s">
        <v>2275</v>
      </c>
      <c r="I1917" t="s">
        <v>1497</v>
      </c>
      <c r="J1917" t="s">
        <v>275</v>
      </c>
      <c r="K1917" t="s">
        <v>276</v>
      </c>
      <c r="L1917" t="s">
        <v>124</v>
      </c>
      <c r="M1917" t="s">
        <v>38</v>
      </c>
      <c r="N1917" t="s">
        <v>39</v>
      </c>
      <c r="O1917" s="23">
        <v>442</v>
      </c>
      <c r="P1917" s="9">
        <v>9.1199999999999992</v>
      </c>
      <c r="Q1917" t="s">
        <v>40</v>
      </c>
      <c r="R1917">
        <v>5589</v>
      </c>
      <c r="S1917" s="9">
        <v>48.48</v>
      </c>
      <c r="T1917" s="26">
        <v>4.29</v>
      </c>
      <c r="U1917" s="8">
        <v>207.98</v>
      </c>
      <c r="V1917" t="s">
        <v>3575</v>
      </c>
      <c r="W1917" t="s">
        <v>2276</v>
      </c>
      <c r="X1917" t="s">
        <v>42</v>
      </c>
      <c r="Y1917" t="s">
        <v>2277</v>
      </c>
      <c r="AA1917" s="1">
        <f t="shared" si="183"/>
        <v>45964</v>
      </c>
      <c r="AB1917" s="2">
        <f t="shared" si="184"/>
        <v>11</v>
      </c>
      <c r="AC1917" s="2">
        <f t="shared" si="185"/>
        <v>2025</v>
      </c>
      <c r="AD1917" s="2" t="str">
        <f>IFERROR(VLOOKUP(A1917,'Aux Área'!$A$4:$B$123,2,0),"-")</f>
        <v>INSPEÇÃO</v>
      </c>
    </row>
    <row r="1918" spans="1:30" x14ac:dyDescent="0.3">
      <c r="A1918" t="s">
        <v>2306</v>
      </c>
      <c r="B1918" t="s">
        <v>2307</v>
      </c>
      <c r="C1918" t="s">
        <v>3576</v>
      </c>
      <c r="D1918" t="s">
        <v>3428</v>
      </c>
      <c r="E1918" t="s">
        <v>3429</v>
      </c>
      <c r="F1918" t="s">
        <v>2309</v>
      </c>
      <c r="G1918" t="s">
        <v>1135</v>
      </c>
      <c r="H1918" t="s">
        <v>2275</v>
      </c>
      <c r="I1918" t="s">
        <v>1497</v>
      </c>
      <c r="J1918" t="s">
        <v>1665</v>
      </c>
      <c r="K1918" t="s">
        <v>1666</v>
      </c>
      <c r="L1918" t="s">
        <v>301</v>
      </c>
      <c r="M1918" t="s">
        <v>38</v>
      </c>
      <c r="N1918" t="s">
        <v>39</v>
      </c>
      <c r="O1918" s="23">
        <v>384</v>
      </c>
      <c r="P1918" s="9">
        <v>8.2100000000000009</v>
      </c>
      <c r="Q1918" t="s">
        <v>40</v>
      </c>
      <c r="R1918">
        <v>5071</v>
      </c>
      <c r="S1918" s="9">
        <v>46.79</v>
      </c>
      <c r="T1918" s="26">
        <v>4.1900000000000004</v>
      </c>
      <c r="U1918" s="8">
        <v>196.05</v>
      </c>
      <c r="V1918" t="s">
        <v>3577</v>
      </c>
      <c r="W1918" t="s">
        <v>2276</v>
      </c>
      <c r="X1918" t="s">
        <v>42</v>
      </c>
      <c r="Y1918" t="s">
        <v>2277</v>
      </c>
      <c r="AA1918" s="1">
        <f t="shared" si="183"/>
        <v>45964</v>
      </c>
      <c r="AB1918" s="2">
        <f t="shared" si="184"/>
        <v>11</v>
      </c>
      <c r="AC1918" s="2">
        <f t="shared" si="185"/>
        <v>2025</v>
      </c>
      <c r="AD1918" s="2" t="str">
        <f>IFERROR(VLOOKUP(A1918,'Aux Área'!$A$4:$B$123,2,0),"-")</f>
        <v>INSPEÇÃO</v>
      </c>
    </row>
    <row r="1919" spans="1:30" x14ac:dyDescent="0.3">
      <c r="A1919" t="s">
        <v>2212</v>
      </c>
      <c r="B1919" t="s">
        <v>2466</v>
      </c>
      <c r="C1919" t="s">
        <v>3578</v>
      </c>
      <c r="D1919" t="s">
        <v>2888</v>
      </c>
      <c r="E1919" t="s">
        <v>2889</v>
      </c>
      <c r="F1919" t="s">
        <v>2214</v>
      </c>
      <c r="G1919" t="s">
        <v>35</v>
      </c>
      <c r="H1919" t="s">
        <v>2215</v>
      </c>
      <c r="I1919" t="s">
        <v>839</v>
      </c>
      <c r="J1919" t="s">
        <v>89</v>
      </c>
      <c r="K1919" t="s">
        <v>90</v>
      </c>
      <c r="L1919" t="s">
        <v>91</v>
      </c>
      <c r="M1919" t="s">
        <v>38</v>
      </c>
      <c r="N1919" t="s">
        <v>668</v>
      </c>
      <c r="O1919" s="23">
        <v>306</v>
      </c>
      <c r="P1919" s="9">
        <v>6.22</v>
      </c>
      <c r="Q1919" t="s">
        <v>40</v>
      </c>
      <c r="R1919">
        <v>2617</v>
      </c>
      <c r="S1919" s="9">
        <v>49.22</v>
      </c>
      <c r="T1919" s="26">
        <v>5.89</v>
      </c>
      <c r="U1919" s="8">
        <v>289.91000000000003</v>
      </c>
      <c r="V1919" t="s">
        <v>3579</v>
      </c>
      <c r="W1919" t="s">
        <v>2007</v>
      </c>
      <c r="X1919" t="s">
        <v>42</v>
      </c>
      <c r="Y1919" t="s">
        <v>2217</v>
      </c>
      <c r="AA1919" s="1">
        <f t="shared" si="183"/>
        <v>45964</v>
      </c>
      <c r="AB1919" s="2">
        <f t="shared" si="184"/>
        <v>11</v>
      </c>
      <c r="AC1919" s="2">
        <f t="shared" si="185"/>
        <v>2025</v>
      </c>
      <c r="AD1919" s="2" t="str">
        <f>IFERROR(VLOOKUP(A1919,'Aux Área'!$A$4:$B$123,2,0),"-")</f>
        <v>APH</v>
      </c>
    </row>
    <row r="1920" spans="1:30" x14ac:dyDescent="0.3">
      <c r="A1920" t="s">
        <v>2278</v>
      </c>
      <c r="B1920" t="s">
        <v>2279</v>
      </c>
      <c r="C1920" t="s">
        <v>3580</v>
      </c>
      <c r="D1920" t="s">
        <v>3310</v>
      </c>
      <c r="E1920" t="s">
        <v>3311</v>
      </c>
      <c r="F1920" t="s">
        <v>2281</v>
      </c>
      <c r="G1920" t="s">
        <v>1135</v>
      </c>
      <c r="H1920" t="s">
        <v>2275</v>
      </c>
      <c r="I1920" t="s">
        <v>1497</v>
      </c>
      <c r="J1920" t="s">
        <v>169</v>
      </c>
      <c r="K1920" t="s">
        <v>170</v>
      </c>
      <c r="L1920" t="s">
        <v>124</v>
      </c>
      <c r="M1920" t="s">
        <v>38</v>
      </c>
      <c r="N1920" t="s">
        <v>39</v>
      </c>
      <c r="O1920" s="23">
        <v>395</v>
      </c>
      <c r="P1920" s="9">
        <v>9.6</v>
      </c>
      <c r="Q1920" t="s">
        <v>40</v>
      </c>
      <c r="R1920">
        <v>6972</v>
      </c>
      <c r="S1920" s="9">
        <v>41.13</v>
      </c>
      <c r="T1920" s="26">
        <v>4.1909999999999998</v>
      </c>
      <c r="U1920" s="8">
        <v>172.37</v>
      </c>
      <c r="V1920" t="s">
        <v>41</v>
      </c>
      <c r="W1920" t="s">
        <v>2276</v>
      </c>
      <c r="X1920" t="s">
        <v>42</v>
      </c>
      <c r="Y1920" t="s">
        <v>2277</v>
      </c>
      <c r="AA1920" s="1">
        <f t="shared" si="183"/>
        <v>45964</v>
      </c>
      <c r="AB1920" s="2">
        <f t="shared" si="184"/>
        <v>11</v>
      </c>
      <c r="AC1920" s="2">
        <f t="shared" si="185"/>
        <v>2025</v>
      </c>
      <c r="AD1920" s="2" t="str">
        <f>IFERROR(VLOOKUP(A1920,'Aux Área'!$A$4:$B$123,2,0),"-")</f>
        <v>INSPEÇÃO</v>
      </c>
    </row>
    <row r="1921" spans="1:30" x14ac:dyDescent="0.3">
      <c r="A1921" t="s">
        <v>2181</v>
      </c>
      <c r="B1921" t="s">
        <v>2182</v>
      </c>
      <c r="C1921" t="s">
        <v>3581</v>
      </c>
      <c r="D1921" t="s">
        <v>2253</v>
      </c>
      <c r="E1921" t="s">
        <v>2254</v>
      </c>
      <c r="F1921" t="s">
        <v>2184</v>
      </c>
      <c r="G1921" t="s">
        <v>1135</v>
      </c>
      <c r="H1921" t="s">
        <v>2185</v>
      </c>
      <c r="I1921" t="s">
        <v>2186</v>
      </c>
      <c r="J1921" t="s">
        <v>241</v>
      </c>
      <c r="K1921" t="s">
        <v>242</v>
      </c>
      <c r="L1921" t="s">
        <v>110</v>
      </c>
      <c r="M1921" t="s">
        <v>38</v>
      </c>
      <c r="N1921" t="s">
        <v>668</v>
      </c>
      <c r="O1921" s="23">
        <v>1044</v>
      </c>
      <c r="P1921" s="9">
        <v>15.88</v>
      </c>
      <c r="Q1921" t="s">
        <v>40</v>
      </c>
      <c r="R1921">
        <v>6464</v>
      </c>
      <c r="S1921" s="9">
        <v>65.73</v>
      </c>
      <c r="T1921" s="26">
        <v>5.89</v>
      </c>
      <c r="U1921" s="8">
        <v>387.13</v>
      </c>
      <c r="V1921" t="s">
        <v>41</v>
      </c>
      <c r="W1921" t="s">
        <v>2007</v>
      </c>
      <c r="X1921" t="s">
        <v>42</v>
      </c>
      <c r="Y1921" t="s">
        <v>2188</v>
      </c>
      <c r="AA1921" s="1">
        <f t="shared" si="183"/>
        <v>45964</v>
      </c>
      <c r="AB1921" s="2">
        <f t="shared" si="184"/>
        <v>11</v>
      </c>
      <c r="AC1921" s="2">
        <f t="shared" si="185"/>
        <v>2025</v>
      </c>
      <c r="AD1921" s="2" t="str">
        <f>IFERROR(VLOOKUP(A1921,'Aux Área'!$A$4:$B$123,2,0),"-")</f>
        <v>INSPEÇÃO</v>
      </c>
    </row>
    <row r="1922" spans="1:30" x14ac:dyDescent="0.3">
      <c r="A1922" t="s">
        <v>2282</v>
      </c>
      <c r="B1922" t="s">
        <v>2283</v>
      </c>
      <c r="C1922" t="s">
        <v>3582</v>
      </c>
      <c r="D1922" t="s">
        <v>3208</v>
      </c>
      <c r="E1922" t="s">
        <v>3209</v>
      </c>
      <c r="F1922" t="s">
        <v>2285</v>
      </c>
      <c r="G1922" t="s">
        <v>1135</v>
      </c>
      <c r="H1922" t="s">
        <v>2275</v>
      </c>
      <c r="I1922" t="s">
        <v>1497</v>
      </c>
      <c r="J1922" t="s">
        <v>165</v>
      </c>
      <c r="K1922" t="s">
        <v>166</v>
      </c>
      <c r="L1922" t="s">
        <v>167</v>
      </c>
      <c r="M1922" t="s">
        <v>38</v>
      </c>
      <c r="N1922" t="s">
        <v>39</v>
      </c>
      <c r="O1922" s="23">
        <v>567</v>
      </c>
      <c r="P1922" s="9">
        <v>11.57</v>
      </c>
      <c r="Q1922" t="s">
        <v>40</v>
      </c>
      <c r="R1922">
        <v>6683</v>
      </c>
      <c r="S1922" s="9">
        <v>49</v>
      </c>
      <c r="T1922" s="26">
        <v>4.46</v>
      </c>
      <c r="U1922" s="8">
        <v>218.56</v>
      </c>
      <c r="V1922" t="s">
        <v>112</v>
      </c>
      <c r="W1922" t="s">
        <v>2276</v>
      </c>
      <c r="X1922" t="s">
        <v>42</v>
      </c>
      <c r="Y1922" t="s">
        <v>2277</v>
      </c>
      <c r="AA1922" s="1">
        <f t="shared" si="183"/>
        <v>45964</v>
      </c>
      <c r="AB1922" s="2">
        <f t="shared" si="184"/>
        <v>11</v>
      </c>
      <c r="AC1922" s="2">
        <f t="shared" si="185"/>
        <v>2025</v>
      </c>
      <c r="AD1922" s="2" t="str">
        <f>IFERROR(VLOOKUP(A1922,'Aux Área'!$A$4:$B$123,2,0),"-")</f>
        <v>INSPEÇÃO</v>
      </c>
    </row>
    <row r="1923" spans="1:30" x14ac:dyDescent="0.3">
      <c r="A1923" t="s">
        <v>72</v>
      </c>
      <c r="B1923" t="s">
        <v>243</v>
      </c>
      <c r="C1923" t="s">
        <v>3583</v>
      </c>
      <c r="D1923" t="s">
        <v>95</v>
      </c>
      <c r="E1923" t="s">
        <v>96</v>
      </c>
      <c r="F1923" t="s">
        <v>73</v>
      </c>
      <c r="G1923" t="s">
        <v>1503</v>
      </c>
      <c r="H1923" t="s">
        <v>36</v>
      </c>
      <c r="I1923" t="s">
        <v>37</v>
      </c>
      <c r="J1923" t="s">
        <v>292</v>
      </c>
      <c r="K1923" t="s">
        <v>293</v>
      </c>
      <c r="L1923" t="s">
        <v>84</v>
      </c>
      <c r="M1923" t="s">
        <v>38</v>
      </c>
      <c r="N1923" t="s">
        <v>39</v>
      </c>
      <c r="O1923" s="23">
        <v>342</v>
      </c>
      <c r="P1923" s="9">
        <v>8.0399999999999991</v>
      </c>
      <c r="Q1923" t="s">
        <v>40</v>
      </c>
      <c r="R1923">
        <v>18420</v>
      </c>
      <c r="S1923" s="9">
        <v>42.56</v>
      </c>
      <c r="T1923" s="26">
        <v>5.17</v>
      </c>
      <c r="U1923" s="8">
        <v>220.04</v>
      </c>
      <c r="V1923" t="s">
        <v>3584</v>
      </c>
      <c r="W1923" t="s">
        <v>2007</v>
      </c>
      <c r="X1923" t="s">
        <v>42</v>
      </c>
      <c r="Y1923" t="s">
        <v>1740</v>
      </c>
      <c r="AA1923" s="1">
        <f t="shared" si="183"/>
        <v>45964</v>
      </c>
      <c r="AB1923" s="2">
        <f t="shared" si="184"/>
        <v>11</v>
      </c>
      <c r="AC1923" s="2">
        <f t="shared" si="185"/>
        <v>2025</v>
      </c>
      <c r="AD1923" s="2" t="str">
        <f>IFERROR(VLOOKUP(A1923,'Aux Área'!$A$4:$B$123,2,0),"-")</f>
        <v>CONSERVA</v>
      </c>
    </row>
    <row r="1924" spans="1:30" x14ac:dyDescent="0.3">
      <c r="A1924" t="s">
        <v>2314</v>
      </c>
      <c r="B1924" t="s">
        <v>2315</v>
      </c>
      <c r="C1924" t="s">
        <v>3585</v>
      </c>
      <c r="D1924" t="s">
        <v>3187</v>
      </c>
      <c r="E1924" t="s">
        <v>3188</v>
      </c>
      <c r="F1924" t="s">
        <v>2317</v>
      </c>
      <c r="G1924" t="s">
        <v>1300</v>
      </c>
      <c r="H1924" t="s">
        <v>1301</v>
      </c>
      <c r="I1924" t="s">
        <v>37</v>
      </c>
      <c r="J1924" t="s">
        <v>231</v>
      </c>
      <c r="K1924" t="s">
        <v>232</v>
      </c>
      <c r="L1924" t="s">
        <v>217</v>
      </c>
      <c r="M1924" t="s">
        <v>38</v>
      </c>
      <c r="N1924" t="s">
        <v>39</v>
      </c>
      <c r="O1924" s="23">
        <v>371</v>
      </c>
      <c r="P1924" s="9">
        <v>9.07</v>
      </c>
      <c r="Q1924" t="s">
        <v>40</v>
      </c>
      <c r="R1924">
        <v>8077</v>
      </c>
      <c r="S1924" s="9">
        <v>40.89</v>
      </c>
      <c r="T1924" s="26">
        <v>4.2510000000000003</v>
      </c>
      <c r="U1924" s="8">
        <v>173.82</v>
      </c>
      <c r="V1924" t="s">
        <v>3586</v>
      </c>
      <c r="W1924" t="s">
        <v>2276</v>
      </c>
      <c r="X1924" t="s">
        <v>42</v>
      </c>
      <c r="Y1924" t="s">
        <v>2277</v>
      </c>
      <c r="AA1924" s="1">
        <f t="shared" si="183"/>
        <v>45964</v>
      </c>
      <c r="AB1924" s="2">
        <f t="shared" si="184"/>
        <v>11</v>
      </c>
      <c r="AC1924" s="2">
        <f t="shared" si="185"/>
        <v>2025</v>
      </c>
      <c r="AD1924" s="2" t="str">
        <f>IFERROR(VLOOKUP(A1924,'Aux Área'!$A$4:$B$123,2,0),"-")</f>
        <v>INSPEÇÃO</v>
      </c>
    </row>
    <row r="1925" spans="1:30" x14ac:dyDescent="0.3">
      <c r="A1925" t="s">
        <v>1945</v>
      </c>
      <c r="B1925" t="s">
        <v>2124</v>
      </c>
      <c r="C1925" t="s">
        <v>3587</v>
      </c>
      <c r="D1925" t="s">
        <v>1802</v>
      </c>
      <c r="E1925" t="s">
        <v>1803</v>
      </c>
      <c r="F1925" t="s">
        <v>653</v>
      </c>
      <c r="G1925" t="s">
        <v>1495</v>
      </c>
      <c r="H1925" t="s">
        <v>1804</v>
      </c>
      <c r="I1925" t="s">
        <v>1497</v>
      </c>
      <c r="J1925" t="s">
        <v>231</v>
      </c>
      <c r="K1925" t="s">
        <v>232</v>
      </c>
      <c r="L1925" t="s">
        <v>217</v>
      </c>
      <c r="M1925" t="s">
        <v>38</v>
      </c>
      <c r="N1925" t="s">
        <v>668</v>
      </c>
      <c r="O1925" s="23">
        <v>0</v>
      </c>
      <c r="P1925" s="9">
        <v>0</v>
      </c>
      <c r="Q1925" t="s">
        <v>40</v>
      </c>
      <c r="R1925">
        <v>0</v>
      </c>
      <c r="S1925" s="9">
        <v>122.53</v>
      </c>
      <c r="T1925" s="26">
        <v>5.99</v>
      </c>
      <c r="U1925" s="8">
        <v>734</v>
      </c>
      <c r="V1925" t="s">
        <v>3588</v>
      </c>
      <c r="W1925" t="s">
        <v>652</v>
      </c>
      <c r="X1925" t="s">
        <v>42</v>
      </c>
      <c r="Y1925" t="s">
        <v>653</v>
      </c>
      <c r="AA1925" s="1">
        <f t="shared" si="183"/>
        <v>45964</v>
      </c>
      <c r="AB1925" s="2">
        <f t="shared" si="184"/>
        <v>11</v>
      </c>
      <c r="AC1925" s="2">
        <f t="shared" si="185"/>
        <v>2025</v>
      </c>
      <c r="AD1925" s="2" t="str">
        <f>IFERROR(VLOOKUP(A1925,'Aux Área'!$A$4:$B$123,2,0),"-")</f>
        <v>SÃO PEDRO</v>
      </c>
    </row>
    <row r="1926" spans="1:30" x14ac:dyDescent="0.3">
      <c r="A1926" t="s">
        <v>62</v>
      </c>
      <c r="B1926" t="s">
        <v>1455</v>
      </c>
      <c r="C1926" t="s">
        <v>3589</v>
      </c>
      <c r="D1926" t="s">
        <v>120</v>
      </c>
      <c r="E1926" t="s">
        <v>121</v>
      </c>
      <c r="F1926" t="s">
        <v>63</v>
      </c>
      <c r="G1926" t="s">
        <v>1500</v>
      </c>
      <c r="H1926" t="s">
        <v>36</v>
      </c>
      <c r="I1926" t="s">
        <v>37</v>
      </c>
      <c r="J1926" t="s">
        <v>248</v>
      </c>
      <c r="K1926" t="s">
        <v>249</v>
      </c>
      <c r="L1926" t="s">
        <v>207</v>
      </c>
      <c r="M1926" t="s">
        <v>38</v>
      </c>
      <c r="N1926" t="s">
        <v>39</v>
      </c>
      <c r="O1926" s="23">
        <v>314</v>
      </c>
      <c r="P1926" s="9">
        <v>8.52</v>
      </c>
      <c r="Q1926" t="s">
        <v>40</v>
      </c>
      <c r="R1926">
        <v>40295</v>
      </c>
      <c r="S1926" s="9">
        <v>36.85</v>
      </c>
      <c r="T1926" s="26">
        <v>4.6900000000000004</v>
      </c>
      <c r="U1926" s="8">
        <v>172.83</v>
      </c>
      <c r="V1926" t="s">
        <v>112</v>
      </c>
      <c r="W1926" t="s">
        <v>2007</v>
      </c>
      <c r="X1926" t="s">
        <v>42</v>
      </c>
      <c r="Y1926" t="s">
        <v>1740</v>
      </c>
      <c r="AA1926" s="1">
        <f t="shared" si="183"/>
        <v>45964</v>
      </c>
      <c r="AB1926" s="2">
        <f t="shared" si="184"/>
        <v>11</v>
      </c>
      <c r="AC1926" s="2">
        <f t="shared" si="185"/>
        <v>2025</v>
      </c>
      <c r="AD1926" s="2" t="str">
        <f>IFERROR(VLOOKUP(A1926,'Aux Área'!$A$4:$B$123,2,0),"-")</f>
        <v>CONSERVA</v>
      </c>
    </row>
    <row r="1927" spans="1:30" x14ac:dyDescent="0.3">
      <c r="A1927" t="s">
        <v>58</v>
      </c>
      <c r="B1927" t="s">
        <v>250</v>
      </c>
      <c r="C1927" t="s">
        <v>3590</v>
      </c>
      <c r="D1927" t="s">
        <v>87</v>
      </c>
      <c r="E1927" t="s">
        <v>88</v>
      </c>
      <c r="F1927" t="s">
        <v>59</v>
      </c>
      <c r="G1927" t="s">
        <v>1500</v>
      </c>
      <c r="H1927" t="s">
        <v>36</v>
      </c>
      <c r="I1927" t="s">
        <v>37</v>
      </c>
      <c r="J1927" t="s">
        <v>356</v>
      </c>
      <c r="K1927" t="s">
        <v>357</v>
      </c>
      <c r="L1927" t="s">
        <v>124</v>
      </c>
      <c r="M1927" t="s">
        <v>38</v>
      </c>
      <c r="N1927" t="s">
        <v>39</v>
      </c>
      <c r="O1927" s="23">
        <v>347</v>
      </c>
      <c r="P1927" s="9">
        <v>9.18</v>
      </c>
      <c r="Q1927" t="s">
        <v>40</v>
      </c>
      <c r="R1927">
        <v>50109</v>
      </c>
      <c r="S1927" s="9">
        <v>37.78</v>
      </c>
      <c r="T1927" s="26">
        <v>4.3470000000000004</v>
      </c>
      <c r="U1927" s="8">
        <v>164.23</v>
      </c>
      <c r="V1927" t="s">
        <v>3591</v>
      </c>
      <c r="W1927" t="s">
        <v>2007</v>
      </c>
      <c r="X1927" t="s">
        <v>42</v>
      </c>
      <c r="Y1927" t="s">
        <v>1740</v>
      </c>
      <c r="AA1927" s="1">
        <f t="shared" si="183"/>
        <v>45964</v>
      </c>
      <c r="AB1927" s="2">
        <f t="shared" si="184"/>
        <v>11</v>
      </c>
      <c r="AC1927" s="2">
        <f t="shared" si="185"/>
        <v>2025</v>
      </c>
      <c r="AD1927" s="2" t="str">
        <f>IFERROR(VLOOKUP(A1927,'Aux Área'!$A$4:$B$123,2,0),"-")</f>
        <v>CONSERVA</v>
      </c>
    </row>
    <row r="1928" spans="1:30" x14ac:dyDescent="0.3">
      <c r="A1928" t="s">
        <v>2643</v>
      </c>
      <c r="B1928" t="s">
        <v>2644</v>
      </c>
      <c r="C1928" t="s">
        <v>3592</v>
      </c>
      <c r="D1928" t="s">
        <v>3246</v>
      </c>
      <c r="E1928" t="s">
        <v>3247</v>
      </c>
      <c r="F1928" t="s">
        <v>2646</v>
      </c>
      <c r="G1928" t="s">
        <v>1300</v>
      </c>
      <c r="H1928" t="s">
        <v>1301</v>
      </c>
      <c r="I1928" t="s">
        <v>37</v>
      </c>
      <c r="J1928" t="s">
        <v>122</v>
      </c>
      <c r="K1928" t="s">
        <v>123</v>
      </c>
      <c r="L1928" t="s">
        <v>124</v>
      </c>
      <c r="M1928" t="s">
        <v>38</v>
      </c>
      <c r="N1928" t="s">
        <v>39</v>
      </c>
      <c r="O1928" s="23">
        <v>435</v>
      </c>
      <c r="P1928" s="9">
        <v>10.3</v>
      </c>
      <c r="Q1928" t="s">
        <v>40</v>
      </c>
      <c r="R1928">
        <v>5480</v>
      </c>
      <c r="S1928" s="9">
        <v>42.25</v>
      </c>
      <c r="T1928" s="26">
        <v>4.3899999999999997</v>
      </c>
      <c r="U1928" s="8">
        <v>185.47</v>
      </c>
      <c r="V1928" t="s">
        <v>246</v>
      </c>
      <c r="W1928" t="s">
        <v>2276</v>
      </c>
      <c r="X1928" t="s">
        <v>42</v>
      </c>
      <c r="Y1928" t="s">
        <v>2277</v>
      </c>
      <c r="AA1928" s="1">
        <f t="shared" si="183"/>
        <v>45964</v>
      </c>
      <c r="AB1928" s="2">
        <f t="shared" si="184"/>
        <v>11</v>
      </c>
      <c r="AC1928" s="2">
        <f t="shared" si="185"/>
        <v>2025</v>
      </c>
      <c r="AD1928" s="2" t="str">
        <f>IFERROR(VLOOKUP(A1928,'Aux Área'!$A$4:$B$123,2,0),"-")</f>
        <v>INSPEÇÃO</v>
      </c>
    </row>
    <row r="1929" spans="1:30" x14ac:dyDescent="0.3">
      <c r="A1929" t="s">
        <v>3092</v>
      </c>
      <c r="B1929" t="s">
        <v>3093</v>
      </c>
      <c r="C1929" t="s">
        <v>3593</v>
      </c>
      <c r="D1929" t="s">
        <v>3030</v>
      </c>
      <c r="E1929" t="s">
        <v>3031</v>
      </c>
      <c r="F1929" t="s">
        <v>3594</v>
      </c>
      <c r="G1929" t="s">
        <v>1135</v>
      </c>
      <c r="H1929" t="s">
        <v>2275</v>
      </c>
      <c r="I1929" t="s">
        <v>1497</v>
      </c>
      <c r="J1929" t="s">
        <v>169</v>
      </c>
      <c r="K1929" t="s">
        <v>170</v>
      </c>
      <c r="L1929" t="s">
        <v>124</v>
      </c>
      <c r="M1929" t="s">
        <v>38</v>
      </c>
      <c r="N1929" t="s">
        <v>39</v>
      </c>
      <c r="O1929" s="23">
        <v>419</v>
      </c>
      <c r="P1929" s="9">
        <v>10.039999999999999</v>
      </c>
      <c r="Q1929" t="s">
        <v>40</v>
      </c>
      <c r="R1929">
        <v>2904</v>
      </c>
      <c r="S1929" s="9">
        <v>41.74</v>
      </c>
      <c r="T1929" s="26">
        <v>4.1900000000000004</v>
      </c>
      <c r="U1929" s="8">
        <v>174.89</v>
      </c>
      <c r="V1929" t="s">
        <v>41</v>
      </c>
      <c r="W1929" t="s">
        <v>2276</v>
      </c>
      <c r="X1929" t="s">
        <v>42</v>
      </c>
      <c r="Y1929" t="s">
        <v>2277</v>
      </c>
      <c r="AA1929" s="1">
        <f t="shared" si="183"/>
        <v>45964</v>
      </c>
      <c r="AB1929" s="2">
        <f t="shared" si="184"/>
        <v>11</v>
      </c>
      <c r="AC1929" s="2">
        <f t="shared" si="185"/>
        <v>2025</v>
      </c>
      <c r="AD1929" s="2" t="str">
        <f>IFERROR(VLOOKUP(A1929,'Aux Área'!$A$4:$B$123,2,0),"-")</f>
        <v>INSPEÇÃO</v>
      </c>
    </row>
    <row r="1930" spans="1:30" x14ac:dyDescent="0.3">
      <c r="A1930" t="s">
        <v>2461</v>
      </c>
      <c r="B1930" t="s">
        <v>2462</v>
      </c>
      <c r="C1930" t="s">
        <v>3595</v>
      </c>
      <c r="D1930" t="s">
        <v>2253</v>
      </c>
      <c r="E1930" t="s">
        <v>2254</v>
      </c>
      <c r="F1930" t="s">
        <v>3574</v>
      </c>
      <c r="G1930" t="s">
        <v>1135</v>
      </c>
      <c r="H1930" t="s">
        <v>2275</v>
      </c>
      <c r="I1930" t="s">
        <v>1497</v>
      </c>
      <c r="J1930" t="s">
        <v>122</v>
      </c>
      <c r="K1930" t="s">
        <v>123</v>
      </c>
      <c r="L1930" t="s">
        <v>124</v>
      </c>
      <c r="M1930" t="s">
        <v>38</v>
      </c>
      <c r="N1930" t="s">
        <v>39</v>
      </c>
      <c r="O1930" s="23">
        <v>297</v>
      </c>
      <c r="P1930" s="9">
        <v>9.9600000000000009</v>
      </c>
      <c r="Q1930" t="s">
        <v>40</v>
      </c>
      <c r="R1930">
        <v>5886</v>
      </c>
      <c r="S1930" s="9">
        <v>29.81</v>
      </c>
      <c r="T1930" s="26">
        <v>4.3899999999999997</v>
      </c>
      <c r="U1930" s="8">
        <v>130.86000000000001</v>
      </c>
      <c r="V1930" t="s">
        <v>112</v>
      </c>
      <c r="W1930" t="s">
        <v>2276</v>
      </c>
      <c r="X1930" t="s">
        <v>42</v>
      </c>
      <c r="Y1930" t="s">
        <v>2277</v>
      </c>
      <c r="AA1930" s="1">
        <f t="shared" si="183"/>
        <v>45964</v>
      </c>
      <c r="AB1930" s="2">
        <f t="shared" si="184"/>
        <v>11</v>
      </c>
      <c r="AC1930" s="2">
        <f t="shared" si="185"/>
        <v>2025</v>
      </c>
      <c r="AD1930" s="2" t="str">
        <f>IFERROR(VLOOKUP(A1930,'Aux Área'!$A$4:$B$123,2,0),"-")</f>
        <v>INSPEÇÃO</v>
      </c>
    </row>
    <row r="1931" spans="1:30" x14ac:dyDescent="0.3">
      <c r="A1931" t="s">
        <v>1992</v>
      </c>
      <c r="B1931" t="s">
        <v>1993</v>
      </c>
      <c r="C1931" t="s">
        <v>3596</v>
      </c>
      <c r="D1931" t="s">
        <v>3597</v>
      </c>
      <c r="E1931" t="s">
        <v>3598</v>
      </c>
      <c r="F1931" t="s">
        <v>1995</v>
      </c>
      <c r="G1931" t="s">
        <v>659</v>
      </c>
      <c r="H1931" t="s">
        <v>1996</v>
      </c>
      <c r="I1931" t="s">
        <v>1997</v>
      </c>
      <c r="J1931" t="s">
        <v>165</v>
      </c>
      <c r="K1931" t="s">
        <v>166</v>
      </c>
      <c r="L1931" t="s">
        <v>167</v>
      </c>
      <c r="M1931" t="s">
        <v>38</v>
      </c>
      <c r="N1931" t="s">
        <v>668</v>
      </c>
      <c r="O1931" s="23">
        <v>356</v>
      </c>
      <c r="P1931" s="9">
        <v>4.88</v>
      </c>
      <c r="Q1931" t="s">
        <v>40</v>
      </c>
      <c r="R1931">
        <v>4305</v>
      </c>
      <c r="S1931" s="9">
        <v>72.95</v>
      </c>
      <c r="T1931" s="26">
        <v>6.2409999999999997</v>
      </c>
      <c r="U1931" s="8">
        <v>455.25</v>
      </c>
      <c r="V1931" t="s">
        <v>112</v>
      </c>
      <c r="W1931" t="s">
        <v>1985</v>
      </c>
      <c r="X1931" t="s">
        <v>42</v>
      </c>
      <c r="Y1931" t="s">
        <v>1986</v>
      </c>
      <c r="AA1931" s="1">
        <f t="shared" si="183"/>
        <v>45964</v>
      </c>
      <c r="AB1931" s="2">
        <f t="shared" si="184"/>
        <v>11</v>
      </c>
      <c r="AC1931" s="2">
        <f t="shared" si="185"/>
        <v>2025</v>
      </c>
      <c r="AD1931" s="2" t="str">
        <f>IFERROR(VLOOKUP(A1931,'Aux Área'!$A$4:$B$123,2,0),"-")</f>
        <v>PESADOS</v>
      </c>
    </row>
    <row r="1932" spans="1:30" x14ac:dyDescent="0.3">
      <c r="A1932" t="s">
        <v>2638</v>
      </c>
      <c r="B1932" t="s">
        <v>2639</v>
      </c>
      <c r="C1932" t="s">
        <v>3599</v>
      </c>
      <c r="D1932" t="s">
        <v>3259</v>
      </c>
      <c r="E1932" t="s">
        <v>3260</v>
      </c>
      <c r="F1932" t="s">
        <v>2641</v>
      </c>
      <c r="G1932" t="s">
        <v>1135</v>
      </c>
      <c r="H1932" t="s">
        <v>2275</v>
      </c>
      <c r="I1932" t="s">
        <v>1497</v>
      </c>
      <c r="J1932" t="s">
        <v>122</v>
      </c>
      <c r="K1932" t="s">
        <v>123</v>
      </c>
      <c r="L1932" t="s">
        <v>124</v>
      </c>
      <c r="M1932" t="s">
        <v>38</v>
      </c>
      <c r="N1932" t="s">
        <v>39</v>
      </c>
      <c r="O1932" s="23">
        <v>278</v>
      </c>
      <c r="P1932" s="9">
        <v>7.73</v>
      </c>
      <c r="Q1932" t="s">
        <v>40</v>
      </c>
      <c r="R1932">
        <v>5127</v>
      </c>
      <c r="S1932" s="9">
        <v>35.979999999999997</v>
      </c>
      <c r="T1932" s="26">
        <v>4.391</v>
      </c>
      <c r="U1932" s="8">
        <v>158</v>
      </c>
      <c r="V1932" t="s">
        <v>112</v>
      </c>
      <c r="W1932" t="s">
        <v>2276</v>
      </c>
      <c r="X1932" t="s">
        <v>42</v>
      </c>
      <c r="Y1932" t="s">
        <v>2277</v>
      </c>
      <c r="AA1932" s="1">
        <f t="shared" si="183"/>
        <v>45964</v>
      </c>
      <c r="AB1932" s="2">
        <f t="shared" si="184"/>
        <v>11</v>
      </c>
      <c r="AC1932" s="2">
        <f t="shared" si="185"/>
        <v>2025</v>
      </c>
      <c r="AD1932" s="2" t="str">
        <f>IFERROR(VLOOKUP(A1932,'Aux Área'!$A$4:$B$123,2,0),"-")</f>
        <v>INSPEÇÃO</v>
      </c>
    </row>
    <row r="1933" spans="1:30" x14ac:dyDescent="0.3">
      <c r="A1933" t="s">
        <v>1295</v>
      </c>
      <c r="B1933" t="s">
        <v>1753</v>
      </c>
      <c r="C1933" t="s">
        <v>3600</v>
      </c>
      <c r="D1933" t="s">
        <v>1297</v>
      </c>
      <c r="E1933" t="s">
        <v>2221</v>
      </c>
      <c r="F1933" t="s">
        <v>1299</v>
      </c>
      <c r="G1933" t="s">
        <v>1135</v>
      </c>
      <c r="H1933" t="s">
        <v>1301</v>
      </c>
      <c r="I1933" t="s">
        <v>839</v>
      </c>
      <c r="J1933" t="s">
        <v>275</v>
      </c>
      <c r="K1933" t="s">
        <v>276</v>
      </c>
      <c r="L1933" t="s">
        <v>124</v>
      </c>
      <c r="M1933" t="s">
        <v>38</v>
      </c>
      <c r="N1933" t="s">
        <v>39</v>
      </c>
      <c r="O1933" s="23">
        <v>0</v>
      </c>
      <c r="P1933" s="23">
        <v>0</v>
      </c>
      <c r="Q1933" t="s">
        <v>40</v>
      </c>
      <c r="R1933" t="s">
        <v>15244</v>
      </c>
      <c r="S1933" s="9">
        <v>49.47</v>
      </c>
      <c r="T1933" s="26">
        <v>4.29</v>
      </c>
      <c r="U1933" s="8">
        <v>212.23</v>
      </c>
      <c r="V1933" t="s">
        <v>3601</v>
      </c>
      <c r="W1933" t="s">
        <v>2007</v>
      </c>
      <c r="X1933" t="s">
        <v>42</v>
      </c>
      <c r="Y1933" t="s">
        <v>1740</v>
      </c>
      <c r="AA1933" s="1">
        <f t="shared" si="183"/>
        <v>45964</v>
      </c>
      <c r="AB1933" s="2">
        <f t="shared" si="184"/>
        <v>11</v>
      </c>
      <c r="AC1933" s="2">
        <f t="shared" si="185"/>
        <v>2025</v>
      </c>
      <c r="AD1933" s="2" t="str">
        <f>IFERROR(VLOOKUP(A1933,'Aux Área'!$A$4:$B$123,2,0),"-")</f>
        <v>LUCCA JR - OP</v>
      </c>
    </row>
    <row r="1934" spans="1:30" x14ac:dyDescent="0.3">
      <c r="A1934" t="s">
        <v>2271</v>
      </c>
      <c r="B1934" t="s">
        <v>2272</v>
      </c>
      <c r="C1934" t="s">
        <v>3602</v>
      </c>
      <c r="D1934" t="s">
        <v>3285</v>
      </c>
      <c r="E1934" t="s">
        <v>3286</v>
      </c>
      <c r="F1934" t="s">
        <v>2274</v>
      </c>
      <c r="G1934" t="s">
        <v>1135</v>
      </c>
      <c r="H1934" t="s">
        <v>2275</v>
      </c>
      <c r="I1934" t="s">
        <v>1497</v>
      </c>
      <c r="J1934" t="s">
        <v>231</v>
      </c>
      <c r="K1934" t="s">
        <v>232</v>
      </c>
      <c r="L1934" t="s">
        <v>217</v>
      </c>
      <c r="M1934" t="s">
        <v>38</v>
      </c>
      <c r="N1934" t="s">
        <v>39</v>
      </c>
      <c r="O1934" s="23">
        <v>377</v>
      </c>
      <c r="P1934" s="9">
        <v>7.91</v>
      </c>
      <c r="Q1934" t="s">
        <v>40</v>
      </c>
      <c r="R1934">
        <v>5864</v>
      </c>
      <c r="S1934" s="9">
        <v>47.66</v>
      </c>
      <c r="T1934" s="26">
        <v>4.25</v>
      </c>
      <c r="U1934" s="8">
        <v>202.56</v>
      </c>
      <c r="V1934" t="s">
        <v>3603</v>
      </c>
      <c r="W1934" t="s">
        <v>2276</v>
      </c>
      <c r="X1934" t="s">
        <v>42</v>
      </c>
      <c r="Y1934" t="s">
        <v>2277</v>
      </c>
      <c r="AA1934" s="1">
        <f t="shared" si="183"/>
        <v>45964</v>
      </c>
      <c r="AB1934" s="2">
        <f t="shared" si="184"/>
        <v>11</v>
      </c>
      <c r="AC1934" s="2">
        <f t="shared" si="185"/>
        <v>2025</v>
      </c>
      <c r="AD1934" s="2" t="str">
        <f>IFERROR(VLOOKUP(A1934,'Aux Área'!$A$4:$B$123,2,0),"-")</f>
        <v>INSPEÇÃO</v>
      </c>
    </row>
    <row r="1935" spans="1:30" x14ac:dyDescent="0.3">
      <c r="A1935" t="s">
        <v>2691</v>
      </c>
      <c r="B1935" t="s">
        <v>2692</v>
      </c>
      <c r="C1935" t="s">
        <v>3604</v>
      </c>
      <c r="D1935" t="s">
        <v>2142</v>
      </c>
      <c r="E1935" t="s">
        <v>2143</v>
      </c>
      <c r="F1935" t="s">
        <v>3605</v>
      </c>
      <c r="G1935" t="s">
        <v>1635</v>
      </c>
      <c r="H1935" t="s">
        <v>2635</v>
      </c>
      <c r="I1935" t="s">
        <v>37</v>
      </c>
      <c r="J1935" t="s">
        <v>165</v>
      </c>
      <c r="K1935" t="s">
        <v>166</v>
      </c>
      <c r="L1935" t="s">
        <v>167</v>
      </c>
      <c r="M1935" t="s">
        <v>38</v>
      </c>
      <c r="N1935" t="s">
        <v>39</v>
      </c>
      <c r="O1935" s="23">
        <v>411</v>
      </c>
      <c r="P1935" s="9">
        <v>10.18</v>
      </c>
      <c r="Q1935" t="s">
        <v>40</v>
      </c>
      <c r="R1935">
        <v>4218</v>
      </c>
      <c r="S1935" s="9">
        <v>40.36</v>
      </c>
      <c r="T1935" s="26">
        <v>4.46</v>
      </c>
      <c r="U1935" s="8">
        <v>180.01</v>
      </c>
      <c r="V1935" t="s">
        <v>112</v>
      </c>
      <c r="W1935" t="s">
        <v>2007</v>
      </c>
      <c r="X1935" t="s">
        <v>42</v>
      </c>
      <c r="Y1935" t="s">
        <v>1740</v>
      </c>
      <c r="AA1935" s="1">
        <f t="shared" si="183"/>
        <v>45964</v>
      </c>
      <c r="AB1935" s="2">
        <f t="shared" si="184"/>
        <v>11</v>
      </c>
      <c r="AC1935" s="2">
        <f t="shared" si="185"/>
        <v>2025</v>
      </c>
      <c r="AD1935" s="2" t="str">
        <f>IFERROR(VLOOKUP(A1935,'Aux Área'!$A$4:$B$123,2,0),"-")</f>
        <v>TI</v>
      </c>
    </row>
    <row r="1936" spans="1:30" x14ac:dyDescent="0.3">
      <c r="A1936" t="s">
        <v>2314</v>
      </c>
      <c r="B1936" t="s">
        <v>2315</v>
      </c>
      <c r="C1936" t="s">
        <v>3606</v>
      </c>
      <c r="D1936" t="s">
        <v>3276</v>
      </c>
      <c r="E1936" t="s">
        <v>3277</v>
      </c>
      <c r="F1936" t="s">
        <v>2317</v>
      </c>
      <c r="G1936" t="s">
        <v>1300</v>
      </c>
      <c r="H1936" t="s">
        <v>1301</v>
      </c>
      <c r="I1936" t="s">
        <v>37</v>
      </c>
      <c r="J1936" t="s">
        <v>231</v>
      </c>
      <c r="K1936" t="s">
        <v>232</v>
      </c>
      <c r="L1936" t="s">
        <v>217</v>
      </c>
      <c r="M1936" t="s">
        <v>38</v>
      </c>
      <c r="N1936" t="s">
        <v>39</v>
      </c>
      <c r="O1936" s="23">
        <v>331</v>
      </c>
      <c r="P1936" s="9">
        <v>10.48</v>
      </c>
      <c r="Q1936" t="s">
        <v>40</v>
      </c>
      <c r="R1936">
        <v>8408</v>
      </c>
      <c r="S1936" s="9">
        <v>31.58</v>
      </c>
      <c r="T1936" s="26">
        <v>4.2510000000000003</v>
      </c>
      <c r="U1936" s="8">
        <v>134.24</v>
      </c>
      <c r="V1936" t="s">
        <v>3607</v>
      </c>
      <c r="W1936" t="s">
        <v>2276</v>
      </c>
      <c r="X1936" t="s">
        <v>42</v>
      </c>
      <c r="Y1936" t="s">
        <v>2277</v>
      </c>
      <c r="AA1936" s="1">
        <f t="shared" si="183"/>
        <v>45964</v>
      </c>
      <c r="AB1936" s="2">
        <f t="shared" si="184"/>
        <v>11</v>
      </c>
      <c r="AC1936" s="2">
        <f t="shared" si="185"/>
        <v>2025</v>
      </c>
      <c r="AD1936" s="2" t="str">
        <f>IFERROR(VLOOKUP(A1936,'Aux Área'!$A$4:$B$123,2,0),"-")</f>
        <v>INSPEÇÃO</v>
      </c>
    </row>
    <row r="1937" spans="1:30" x14ac:dyDescent="0.3">
      <c r="A1937" t="s">
        <v>1987</v>
      </c>
      <c r="B1937" t="s">
        <v>1988</v>
      </c>
      <c r="C1937" t="s">
        <v>3608</v>
      </c>
      <c r="D1937" t="s">
        <v>3609</v>
      </c>
      <c r="E1937" t="s">
        <v>3610</v>
      </c>
      <c r="F1937" t="s">
        <v>1990</v>
      </c>
      <c r="G1937" t="s">
        <v>1495</v>
      </c>
      <c r="H1937" t="s">
        <v>2020</v>
      </c>
      <c r="I1937" t="s">
        <v>2021</v>
      </c>
      <c r="J1937" t="s">
        <v>275</v>
      </c>
      <c r="K1937" t="s">
        <v>276</v>
      </c>
      <c r="L1937" t="s">
        <v>124</v>
      </c>
      <c r="M1937" t="s">
        <v>38</v>
      </c>
      <c r="N1937" t="s">
        <v>668</v>
      </c>
      <c r="O1937" s="23">
        <v>1147</v>
      </c>
      <c r="P1937" s="9">
        <v>1.81</v>
      </c>
      <c r="Q1937" t="s">
        <v>40</v>
      </c>
      <c r="R1937">
        <v>3438</v>
      </c>
      <c r="S1937" s="9">
        <v>632.05999999999995</v>
      </c>
      <c r="T1937" s="26">
        <v>6.95</v>
      </c>
      <c r="U1937" s="8">
        <v>4392.82</v>
      </c>
      <c r="V1937" t="s">
        <v>3611</v>
      </c>
      <c r="W1937" t="s">
        <v>1985</v>
      </c>
      <c r="X1937" t="s">
        <v>42</v>
      </c>
      <c r="Y1937" t="s">
        <v>1986</v>
      </c>
      <c r="AA1937" s="1">
        <f t="shared" si="183"/>
        <v>45964</v>
      </c>
      <c r="AB1937" s="2">
        <f t="shared" si="184"/>
        <v>11</v>
      </c>
      <c r="AC1937" s="2">
        <f t="shared" si="185"/>
        <v>2025</v>
      </c>
      <c r="AD1937" s="2" t="str">
        <f>IFERROR(VLOOKUP(A1937,'Aux Área'!$A$4:$B$123,2,0),"-")</f>
        <v>PESADOS</v>
      </c>
    </row>
    <row r="1938" spans="1:30" x14ac:dyDescent="0.3">
      <c r="A1938" t="s">
        <v>1987</v>
      </c>
      <c r="C1938" t="s">
        <v>15660</v>
      </c>
      <c r="F1938" t="s">
        <v>1990</v>
      </c>
      <c r="K1938" t="s">
        <v>276</v>
      </c>
      <c r="N1938" t="s">
        <v>15690</v>
      </c>
      <c r="O1938" t="s">
        <v>15244</v>
      </c>
      <c r="P1938" s="9" t="s">
        <v>15244</v>
      </c>
      <c r="Q1938" t="s">
        <v>40</v>
      </c>
      <c r="R1938" t="s">
        <v>15244</v>
      </c>
      <c r="S1938">
        <v>33.47</v>
      </c>
      <c r="U1938" s="8">
        <v>126.86</v>
      </c>
      <c r="X1938" t="s">
        <v>42</v>
      </c>
      <c r="Y1938" t="s">
        <v>1986</v>
      </c>
      <c r="AA1938" s="1">
        <f>IFERROR(DATEVALUE(C1938),"-")</f>
        <v>45964</v>
      </c>
      <c r="AB1938" s="2">
        <f>IFERROR(MONTH(AA1938),"-")</f>
        <v>11</v>
      </c>
      <c r="AC1938" s="2">
        <f>IFERROR(YEAR(AA1938),"-")</f>
        <v>2025</v>
      </c>
      <c r="AD1938" s="2" t="str">
        <f>IFERROR(VLOOKUP(A1938,'Aux Área'!$A$4:$B$123,2,0),"-")</f>
        <v>PESADOS</v>
      </c>
    </row>
    <row r="1939" spans="1:30" x14ac:dyDescent="0.3">
      <c r="A1939" t="s">
        <v>54</v>
      </c>
      <c r="B1939" t="s">
        <v>319</v>
      </c>
      <c r="C1939" t="s">
        <v>3612</v>
      </c>
      <c r="D1939" t="s">
        <v>1480</v>
      </c>
      <c r="E1939" t="s">
        <v>1481</v>
      </c>
      <c r="F1939" t="s">
        <v>55</v>
      </c>
      <c r="G1939" t="s">
        <v>1500</v>
      </c>
      <c r="H1939" t="s">
        <v>36</v>
      </c>
      <c r="I1939" t="s">
        <v>37</v>
      </c>
      <c r="J1939" t="s">
        <v>1665</v>
      </c>
      <c r="K1939" t="s">
        <v>1666</v>
      </c>
      <c r="L1939" t="s">
        <v>301</v>
      </c>
      <c r="M1939" t="s">
        <v>38</v>
      </c>
      <c r="N1939" t="s">
        <v>39</v>
      </c>
      <c r="O1939" s="23">
        <v>359</v>
      </c>
      <c r="P1939" s="9">
        <v>9.3699999999999992</v>
      </c>
      <c r="Q1939" t="s">
        <v>40</v>
      </c>
      <c r="R1939">
        <v>24125</v>
      </c>
      <c r="S1939" s="9">
        <v>38.31</v>
      </c>
      <c r="T1939" s="26">
        <v>4.1900000000000004</v>
      </c>
      <c r="U1939" s="8">
        <v>160.52000000000001</v>
      </c>
      <c r="V1939" t="s">
        <v>3613</v>
      </c>
      <c r="W1939" t="s">
        <v>2007</v>
      </c>
      <c r="X1939" t="s">
        <v>42</v>
      </c>
      <c r="Y1939" t="s">
        <v>1740</v>
      </c>
      <c r="AA1939" s="1">
        <f t="shared" ref="AA1939:AA1959" si="186">DATEVALUE(C1939)</f>
        <v>45964</v>
      </c>
      <c r="AB1939" s="2">
        <f t="shared" ref="AB1939:AB1959" si="187">MONTH(AA1939)</f>
        <v>11</v>
      </c>
      <c r="AC1939" s="2">
        <f t="shared" ref="AC1939:AC1959" si="188">YEAR(AA1939)</f>
        <v>2025</v>
      </c>
      <c r="AD1939" s="2" t="str">
        <f>IFERROR(VLOOKUP(A1939,'Aux Área'!$A$4:$B$123,2,0),"-")</f>
        <v>ENGENHARIA</v>
      </c>
    </row>
    <row r="1940" spans="1:30" x14ac:dyDescent="0.3">
      <c r="A1940" t="s">
        <v>2650</v>
      </c>
      <c r="B1940" t="s">
        <v>2651</v>
      </c>
      <c r="C1940" t="s">
        <v>3614</v>
      </c>
      <c r="D1940" t="s">
        <v>2944</v>
      </c>
      <c r="E1940" t="s">
        <v>2945</v>
      </c>
      <c r="F1940" t="s">
        <v>3615</v>
      </c>
      <c r="G1940" t="s">
        <v>1300</v>
      </c>
      <c r="H1940" t="s">
        <v>2635</v>
      </c>
      <c r="I1940" t="s">
        <v>37</v>
      </c>
      <c r="J1940" t="s">
        <v>292</v>
      </c>
      <c r="K1940" t="s">
        <v>293</v>
      </c>
      <c r="L1940" t="s">
        <v>84</v>
      </c>
      <c r="M1940" t="s">
        <v>38</v>
      </c>
      <c r="N1940" t="s">
        <v>39</v>
      </c>
      <c r="O1940" s="23">
        <v>305</v>
      </c>
      <c r="P1940" s="9">
        <v>6.48</v>
      </c>
      <c r="Q1940" t="s">
        <v>40</v>
      </c>
      <c r="R1940">
        <v>2266</v>
      </c>
      <c r="S1940" s="9">
        <v>47.04</v>
      </c>
      <c r="T1940" s="26">
        <v>5.17</v>
      </c>
      <c r="U1940" s="8">
        <v>243.2</v>
      </c>
      <c r="V1940" t="s">
        <v>3616</v>
      </c>
      <c r="W1940" t="s">
        <v>2276</v>
      </c>
      <c r="X1940" t="s">
        <v>42</v>
      </c>
      <c r="Y1940" t="s">
        <v>1740</v>
      </c>
      <c r="AA1940" s="1">
        <f t="shared" si="186"/>
        <v>45964</v>
      </c>
      <c r="AB1940" s="2">
        <f t="shared" si="187"/>
        <v>11</v>
      </c>
      <c r="AC1940" s="2">
        <f t="shared" si="188"/>
        <v>2025</v>
      </c>
      <c r="AD1940" s="2" t="str">
        <f>IFERROR(VLOOKUP(A1940,'Aux Área'!$A$4:$B$123,2,0),"-")</f>
        <v>TI</v>
      </c>
    </row>
    <row r="1941" spans="1:30" x14ac:dyDescent="0.3">
      <c r="A1941" t="s">
        <v>2260</v>
      </c>
      <c r="B1941" t="s">
        <v>113</v>
      </c>
      <c r="C1941" t="s">
        <v>3617</v>
      </c>
      <c r="D1941" t="s">
        <v>3618</v>
      </c>
      <c r="E1941" t="s">
        <v>3619</v>
      </c>
      <c r="F1941" t="s">
        <v>2262</v>
      </c>
      <c r="G1941" t="s">
        <v>35</v>
      </c>
      <c r="H1941" t="s">
        <v>2263</v>
      </c>
      <c r="I1941" t="s">
        <v>2186</v>
      </c>
      <c r="J1941" t="s">
        <v>139</v>
      </c>
      <c r="K1941" t="s">
        <v>140</v>
      </c>
      <c r="L1941" t="s">
        <v>141</v>
      </c>
      <c r="M1941" t="s">
        <v>38</v>
      </c>
      <c r="N1941" t="s">
        <v>668</v>
      </c>
      <c r="O1941" s="23">
        <v>929</v>
      </c>
      <c r="P1941" s="9">
        <v>13.27</v>
      </c>
      <c r="Q1941" t="s">
        <v>40</v>
      </c>
      <c r="R1941">
        <v>6871</v>
      </c>
      <c r="S1941" s="9">
        <v>70</v>
      </c>
      <c r="T1941" s="26">
        <v>5.59</v>
      </c>
      <c r="U1941" s="8">
        <v>391.3</v>
      </c>
      <c r="V1941" t="s">
        <v>3620</v>
      </c>
      <c r="W1941" t="s">
        <v>2007</v>
      </c>
      <c r="X1941" t="s">
        <v>42</v>
      </c>
      <c r="Y1941" t="s">
        <v>1740</v>
      </c>
      <c r="AA1941" s="1">
        <f t="shared" si="186"/>
        <v>45964</v>
      </c>
      <c r="AB1941" s="2">
        <f t="shared" si="187"/>
        <v>11</v>
      </c>
      <c r="AC1941" s="2">
        <f t="shared" si="188"/>
        <v>2025</v>
      </c>
      <c r="AD1941" s="2" t="str">
        <f>IFERROR(VLOOKUP(A1941,'Aux Área'!$A$4:$B$123,2,0),"-")</f>
        <v>INSPEÇÃO</v>
      </c>
    </row>
    <row r="1942" spans="1:30" x14ac:dyDescent="0.3">
      <c r="A1942" t="s">
        <v>2477</v>
      </c>
      <c r="B1942" t="s">
        <v>2478</v>
      </c>
      <c r="C1942" t="s">
        <v>3621</v>
      </c>
      <c r="D1942" t="s">
        <v>3622</v>
      </c>
      <c r="E1942" t="s">
        <v>3623</v>
      </c>
      <c r="F1942" t="s">
        <v>2480</v>
      </c>
      <c r="G1942" t="s">
        <v>659</v>
      </c>
      <c r="H1942" t="s">
        <v>2215</v>
      </c>
      <c r="I1942" t="s">
        <v>667</v>
      </c>
      <c r="J1942" t="s">
        <v>275</v>
      </c>
      <c r="K1942" t="s">
        <v>276</v>
      </c>
      <c r="L1942" t="s">
        <v>124</v>
      </c>
      <c r="M1942" t="s">
        <v>38</v>
      </c>
      <c r="N1942" t="s">
        <v>668</v>
      </c>
      <c r="O1942" s="23">
        <v>255</v>
      </c>
      <c r="P1942" s="9">
        <v>6.62</v>
      </c>
      <c r="Q1942" t="s">
        <v>40</v>
      </c>
      <c r="R1942">
        <v>2810</v>
      </c>
      <c r="S1942" s="9">
        <v>38.5</v>
      </c>
      <c r="T1942" s="26">
        <v>6.95</v>
      </c>
      <c r="U1942" s="8">
        <v>267.58</v>
      </c>
      <c r="V1942" t="s">
        <v>3624</v>
      </c>
      <c r="W1942" t="s">
        <v>2007</v>
      </c>
      <c r="X1942" t="s">
        <v>42</v>
      </c>
      <c r="Y1942" t="s">
        <v>1740</v>
      </c>
      <c r="AA1942" s="1">
        <f t="shared" si="186"/>
        <v>45964</v>
      </c>
      <c r="AB1942" s="2">
        <f t="shared" si="187"/>
        <v>11</v>
      </c>
      <c r="AC1942" s="2">
        <f t="shared" si="188"/>
        <v>2025</v>
      </c>
      <c r="AD1942" s="2" t="str">
        <f>IFERROR(VLOOKUP(A1942,'Aux Área'!$A$4:$B$123,2,0),"-")</f>
        <v>APH</v>
      </c>
    </row>
    <row r="1943" spans="1:30" x14ac:dyDescent="0.3">
      <c r="A1943" t="s">
        <v>2146</v>
      </c>
      <c r="B1943" t="s">
        <v>1800</v>
      </c>
      <c r="C1943" t="s">
        <v>3625</v>
      </c>
      <c r="D1943" t="s">
        <v>1841</v>
      </c>
      <c r="E1943" t="s">
        <v>1842</v>
      </c>
      <c r="F1943" t="s">
        <v>653</v>
      </c>
      <c r="G1943" t="s">
        <v>635</v>
      </c>
      <c r="H1943" t="s">
        <v>666</v>
      </c>
      <c r="I1943" t="s">
        <v>667</v>
      </c>
      <c r="J1943" t="s">
        <v>122</v>
      </c>
      <c r="K1943" t="s">
        <v>123</v>
      </c>
      <c r="L1943" t="s">
        <v>124</v>
      </c>
      <c r="M1943" t="s">
        <v>38</v>
      </c>
      <c r="N1943" t="s">
        <v>668</v>
      </c>
      <c r="O1943" s="23">
        <v>0</v>
      </c>
      <c r="P1943" s="9">
        <v>0</v>
      </c>
      <c r="Q1943" t="s">
        <v>40</v>
      </c>
      <c r="R1943">
        <v>0</v>
      </c>
      <c r="S1943" s="9">
        <v>94.76</v>
      </c>
      <c r="T1943" s="26">
        <v>6.14</v>
      </c>
      <c r="U1943" s="8">
        <v>581.82000000000005</v>
      </c>
      <c r="V1943" t="s">
        <v>3111</v>
      </c>
      <c r="W1943" t="s">
        <v>652</v>
      </c>
      <c r="X1943" t="s">
        <v>42</v>
      </c>
      <c r="Y1943" t="s">
        <v>653</v>
      </c>
      <c r="AA1943" s="1">
        <f t="shared" si="186"/>
        <v>45964</v>
      </c>
      <c r="AB1943" s="2">
        <f t="shared" si="187"/>
        <v>11</v>
      </c>
      <c r="AC1943" s="2">
        <f t="shared" si="188"/>
        <v>2025</v>
      </c>
      <c r="AD1943" s="2" t="str">
        <f>IFERROR(VLOOKUP(A1943,'Aux Área'!$A$4:$B$123,2,0),"-")</f>
        <v>SÃO PEDRO</v>
      </c>
    </row>
    <row r="1944" spans="1:30" x14ac:dyDescent="0.3">
      <c r="A1944" t="s">
        <v>76</v>
      </c>
      <c r="B1944" t="s">
        <v>380</v>
      </c>
      <c r="C1944" t="s">
        <v>3626</v>
      </c>
      <c r="D1944" t="s">
        <v>382</v>
      </c>
      <c r="E1944" t="s">
        <v>383</v>
      </c>
      <c r="F1944" t="s">
        <v>77</v>
      </c>
      <c r="G1944" t="s">
        <v>1500</v>
      </c>
      <c r="H1944" t="s">
        <v>36</v>
      </c>
      <c r="I1944" t="s">
        <v>37</v>
      </c>
      <c r="J1944" t="s">
        <v>1665</v>
      </c>
      <c r="K1944" t="s">
        <v>1666</v>
      </c>
      <c r="L1944" t="s">
        <v>301</v>
      </c>
      <c r="M1944" t="s">
        <v>38</v>
      </c>
      <c r="N1944" t="s">
        <v>39</v>
      </c>
      <c r="O1944" s="23">
        <v>310</v>
      </c>
      <c r="P1944" s="9">
        <v>9.68</v>
      </c>
      <c r="Q1944" t="s">
        <v>40</v>
      </c>
      <c r="R1944">
        <v>35215</v>
      </c>
      <c r="S1944" s="9">
        <v>32.03</v>
      </c>
      <c r="T1944" s="26">
        <v>4.1900000000000004</v>
      </c>
      <c r="U1944" s="8">
        <v>134.21</v>
      </c>
      <c r="V1944" t="s">
        <v>3627</v>
      </c>
      <c r="W1944" t="s">
        <v>2007</v>
      </c>
      <c r="X1944" t="s">
        <v>42</v>
      </c>
      <c r="Y1944" t="s">
        <v>1740</v>
      </c>
      <c r="AA1944" s="1">
        <f t="shared" si="186"/>
        <v>45964</v>
      </c>
      <c r="AB1944" s="2">
        <f t="shared" si="187"/>
        <v>11</v>
      </c>
      <c r="AC1944" s="2">
        <f t="shared" si="188"/>
        <v>2025</v>
      </c>
      <c r="AD1944" s="2" t="str">
        <f>IFERROR(VLOOKUP(A1944,'Aux Área'!$A$4:$B$123,2,0),"-")</f>
        <v>QSMS</v>
      </c>
    </row>
    <row r="1945" spans="1:30" x14ac:dyDescent="0.3">
      <c r="A1945" t="s">
        <v>1999</v>
      </c>
      <c r="B1945" t="s">
        <v>3016</v>
      </c>
      <c r="C1945" t="s">
        <v>3628</v>
      </c>
      <c r="D1945" t="s">
        <v>1297</v>
      </c>
      <c r="E1945" t="s">
        <v>2221</v>
      </c>
      <c r="F1945" t="s">
        <v>2002</v>
      </c>
      <c r="G1945" t="s">
        <v>659</v>
      </c>
      <c r="H1945" t="s">
        <v>2003</v>
      </c>
      <c r="I1945" t="s">
        <v>667</v>
      </c>
      <c r="J1945" t="s">
        <v>285</v>
      </c>
      <c r="K1945" t="s">
        <v>286</v>
      </c>
      <c r="L1945" t="s">
        <v>91</v>
      </c>
      <c r="M1945" t="s">
        <v>38</v>
      </c>
      <c r="N1945" t="s">
        <v>668</v>
      </c>
      <c r="O1945" s="23">
        <v>235</v>
      </c>
      <c r="P1945" s="9">
        <v>3.88</v>
      </c>
      <c r="Q1945" t="s">
        <v>40</v>
      </c>
      <c r="R1945">
        <v>5132</v>
      </c>
      <c r="S1945" s="9">
        <v>60.51</v>
      </c>
      <c r="T1945" s="26">
        <v>5.79</v>
      </c>
      <c r="U1945" s="8">
        <v>350.36</v>
      </c>
      <c r="V1945" t="s">
        <v>3629</v>
      </c>
      <c r="W1945" t="s">
        <v>1985</v>
      </c>
      <c r="X1945" t="s">
        <v>42</v>
      </c>
      <c r="Y1945" t="s">
        <v>1986</v>
      </c>
      <c r="AA1945" s="1">
        <f t="shared" si="186"/>
        <v>45964</v>
      </c>
      <c r="AB1945" s="2">
        <f t="shared" si="187"/>
        <v>11</v>
      </c>
      <c r="AC1945" s="2">
        <f t="shared" si="188"/>
        <v>2025</v>
      </c>
      <c r="AD1945" s="2" t="str">
        <f>IFERROR(VLOOKUP(A1945,'Aux Área'!$A$4:$B$123,2,0),"-")</f>
        <v>PESADOS</v>
      </c>
    </row>
    <row r="1946" spans="1:30" x14ac:dyDescent="0.3">
      <c r="A1946" t="s">
        <v>2278</v>
      </c>
      <c r="B1946" t="s">
        <v>2279</v>
      </c>
      <c r="C1946" t="s">
        <v>3630</v>
      </c>
      <c r="D1946" t="s">
        <v>3243</v>
      </c>
      <c r="E1946" t="s">
        <v>3244</v>
      </c>
      <c r="F1946" t="s">
        <v>2281</v>
      </c>
      <c r="G1946" t="s">
        <v>1135</v>
      </c>
      <c r="H1946" t="s">
        <v>2275</v>
      </c>
      <c r="I1946" t="s">
        <v>1497</v>
      </c>
      <c r="J1946" t="s">
        <v>1670</v>
      </c>
      <c r="K1946" t="s">
        <v>1671</v>
      </c>
      <c r="L1946" t="s">
        <v>1672</v>
      </c>
      <c r="M1946" t="s">
        <v>38</v>
      </c>
      <c r="N1946" t="s">
        <v>39</v>
      </c>
      <c r="O1946" s="23">
        <v>440</v>
      </c>
      <c r="P1946" s="9">
        <v>9.27</v>
      </c>
      <c r="Q1946" t="s">
        <v>40</v>
      </c>
      <c r="R1946">
        <v>7412</v>
      </c>
      <c r="S1946" s="9">
        <v>47.49</v>
      </c>
      <c r="T1946" s="26">
        <v>4.29</v>
      </c>
      <c r="U1946" s="8">
        <v>203.73</v>
      </c>
      <c r="V1946" t="s">
        <v>3631</v>
      </c>
      <c r="W1946" t="s">
        <v>2276</v>
      </c>
      <c r="X1946" t="s">
        <v>42</v>
      </c>
      <c r="Y1946" t="s">
        <v>2277</v>
      </c>
      <c r="AA1946" s="1">
        <f t="shared" si="186"/>
        <v>45964</v>
      </c>
      <c r="AB1946" s="2">
        <f t="shared" si="187"/>
        <v>11</v>
      </c>
      <c r="AC1946" s="2">
        <f t="shared" si="188"/>
        <v>2025</v>
      </c>
      <c r="AD1946" s="2" t="str">
        <f>IFERROR(VLOOKUP(A1946,'Aux Área'!$A$4:$B$123,2,0),"-")</f>
        <v>INSPEÇÃO</v>
      </c>
    </row>
    <row r="1947" spans="1:30" x14ac:dyDescent="0.3">
      <c r="A1947" t="s">
        <v>2347</v>
      </c>
      <c r="B1947" t="s">
        <v>2348</v>
      </c>
      <c r="C1947" t="s">
        <v>3632</v>
      </c>
      <c r="D1947" t="s">
        <v>3633</v>
      </c>
      <c r="E1947" t="s">
        <v>3634</v>
      </c>
      <c r="F1947" t="s">
        <v>2350</v>
      </c>
      <c r="G1947" t="s">
        <v>659</v>
      </c>
      <c r="H1947" t="s">
        <v>1996</v>
      </c>
      <c r="I1947" t="s">
        <v>1997</v>
      </c>
      <c r="J1947" t="s">
        <v>237</v>
      </c>
      <c r="K1947" t="s">
        <v>238</v>
      </c>
      <c r="L1947" t="s">
        <v>110</v>
      </c>
      <c r="M1947" t="s">
        <v>38</v>
      </c>
      <c r="N1947" t="s">
        <v>668</v>
      </c>
      <c r="O1947" s="23">
        <v>532</v>
      </c>
      <c r="P1947" s="9">
        <v>7.94</v>
      </c>
      <c r="Q1947" t="s">
        <v>40</v>
      </c>
      <c r="R1947">
        <v>4679</v>
      </c>
      <c r="S1947" s="9">
        <v>67.02</v>
      </c>
      <c r="T1947" s="26">
        <v>6.29</v>
      </c>
      <c r="U1947" s="8">
        <v>421.56</v>
      </c>
      <c r="V1947" t="s">
        <v>41</v>
      </c>
      <c r="W1947" t="s">
        <v>1985</v>
      </c>
      <c r="X1947" t="s">
        <v>42</v>
      </c>
      <c r="Y1947" t="s">
        <v>1986</v>
      </c>
      <c r="AA1947" s="1">
        <f t="shared" si="186"/>
        <v>45964</v>
      </c>
      <c r="AB1947" s="2">
        <f t="shared" si="187"/>
        <v>11</v>
      </c>
      <c r="AC1947" s="2">
        <f t="shared" si="188"/>
        <v>2025</v>
      </c>
      <c r="AD1947" s="2" t="str">
        <f>IFERROR(VLOOKUP(A1947,'Aux Área'!$A$4:$B$123,2,0),"-")</f>
        <v>PESADOS</v>
      </c>
    </row>
    <row r="1948" spans="1:30" x14ac:dyDescent="0.3">
      <c r="A1948" t="s">
        <v>2494</v>
      </c>
      <c r="B1948" t="s">
        <v>2495</v>
      </c>
      <c r="C1948" t="s">
        <v>3635</v>
      </c>
      <c r="D1948" t="s">
        <v>3368</v>
      </c>
      <c r="E1948" t="s">
        <v>3369</v>
      </c>
      <c r="F1948" t="s">
        <v>2497</v>
      </c>
      <c r="G1948" t="s">
        <v>659</v>
      </c>
      <c r="H1948" t="s">
        <v>2215</v>
      </c>
      <c r="I1948" t="s">
        <v>667</v>
      </c>
      <c r="J1948" t="s">
        <v>237</v>
      </c>
      <c r="K1948" t="s">
        <v>238</v>
      </c>
      <c r="L1948" t="s">
        <v>110</v>
      </c>
      <c r="M1948" t="s">
        <v>38</v>
      </c>
      <c r="N1948" t="s">
        <v>668</v>
      </c>
      <c r="O1948" s="23">
        <v>214</v>
      </c>
      <c r="P1948" s="9">
        <v>6.98</v>
      </c>
      <c r="Q1948" t="s">
        <v>40</v>
      </c>
      <c r="R1948">
        <v>3439</v>
      </c>
      <c r="S1948" s="9">
        <v>30.68</v>
      </c>
      <c r="T1948" s="26">
        <v>6.24</v>
      </c>
      <c r="U1948" s="8">
        <v>191.45</v>
      </c>
      <c r="V1948" t="s">
        <v>41</v>
      </c>
      <c r="W1948" t="s">
        <v>2007</v>
      </c>
      <c r="X1948" t="s">
        <v>42</v>
      </c>
      <c r="Y1948" t="s">
        <v>1740</v>
      </c>
      <c r="AA1948" s="1">
        <f t="shared" si="186"/>
        <v>45964</v>
      </c>
      <c r="AB1948" s="2">
        <f t="shared" si="187"/>
        <v>11</v>
      </c>
      <c r="AC1948" s="2">
        <f t="shared" si="188"/>
        <v>2025</v>
      </c>
      <c r="AD1948" s="2" t="str">
        <f>IFERROR(VLOOKUP(A1948,'Aux Área'!$A$4:$B$123,2,0),"-")</f>
        <v>APH</v>
      </c>
    </row>
    <row r="1949" spans="1:30" x14ac:dyDescent="0.3">
      <c r="A1949" t="s">
        <v>2494</v>
      </c>
      <c r="B1949" t="s">
        <v>2495</v>
      </c>
      <c r="C1949" t="s">
        <v>3636</v>
      </c>
      <c r="D1949" t="s">
        <v>3368</v>
      </c>
      <c r="E1949" t="s">
        <v>3369</v>
      </c>
      <c r="F1949" t="s">
        <v>2497</v>
      </c>
      <c r="G1949" t="s">
        <v>659</v>
      </c>
      <c r="H1949" t="s">
        <v>2215</v>
      </c>
      <c r="I1949" t="s">
        <v>667</v>
      </c>
      <c r="J1949" t="s">
        <v>237</v>
      </c>
      <c r="K1949" t="s">
        <v>238</v>
      </c>
      <c r="L1949" t="s">
        <v>110</v>
      </c>
      <c r="M1949" t="s">
        <v>38</v>
      </c>
      <c r="N1949" t="s">
        <v>707</v>
      </c>
      <c r="O1949" s="23" t="s">
        <v>15244</v>
      </c>
      <c r="P1949" s="9" t="s">
        <v>15244</v>
      </c>
      <c r="Q1949" t="s">
        <v>40</v>
      </c>
      <c r="R1949" t="s">
        <v>15244</v>
      </c>
      <c r="S1949" s="9">
        <v>5.17</v>
      </c>
      <c r="T1949" s="26">
        <v>6.391</v>
      </c>
      <c r="U1949" s="8">
        <v>33.04</v>
      </c>
      <c r="V1949" t="s">
        <v>41</v>
      </c>
      <c r="W1949" t="s">
        <v>2007</v>
      </c>
      <c r="X1949" t="s">
        <v>42</v>
      </c>
      <c r="Y1949" t="s">
        <v>1740</v>
      </c>
      <c r="AA1949" s="1">
        <f t="shared" si="186"/>
        <v>45964</v>
      </c>
      <c r="AB1949" s="2">
        <f t="shared" si="187"/>
        <v>11</v>
      </c>
      <c r="AC1949" s="2">
        <f t="shared" si="188"/>
        <v>2025</v>
      </c>
      <c r="AD1949" s="2" t="str">
        <f>IFERROR(VLOOKUP(A1949,'Aux Área'!$A$4:$B$123,2,0),"-")</f>
        <v>APH</v>
      </c>
    </row>
    <row r="1950" spans="1:30" x14ac:dyDescent="0.3">
      <c r="A1950" t="s">
        <v>2117</v>
      </c>
      <c r="B1950" t="s">
        <v>1946</v>
      </c>
      <c r="C1950" t="s">
        <v>3637</v>
      </c>
      <c r="D1950" t="s">
        <v>1948</v>
      </c>
      <c r="E1950" t="s">
        <v>1949</v>
      </c>
      <c r="F1950" t="s">
        <v>653</v>
      </c>
      <c r="G1950" t="s">
        <v>635</v>
      </c>
      <c r="H1950" t="s">
        <v>1804</v>
      </c>
      <c r="I1950" t="s">
        <v>1497</v>
      </c>
      <c r="J1950" t="s">
        <v>409</v>
      </c>
      <c r="K1950" t="s">
        <v>410</v>
      </c>
      <c r="L1950" t="s">
        <v>141</v>
      </c>
      <c r="M1950" t="s">
        <v>38</v>
      </c>
      <c r="N1950" t="s">
        <v>668</v>
      </c>
      <c r="O1950" s="23">
        <v>0</v>
      </c>
      <c r="P1950" s="9">
        <v>0</v>
      </c>
      <c r="Q1950" t="s">
        <v>40</v>
      </c>
      <c r="R1950">
        <v>0</v>
      </c>
      <c r="S1950" s="9">
        <v>111.09</v>
      </c>
      <c r="T1950" s="26">
        <v>6.09</v>
      </c>
      <c r="U1950" s="8">
        <v>676.54</v>
      </c>
      <c r="V1950" t="s">
        <v>3638</v>
      </c>
      <c r="W1950" t="s">
        <v>652</v>
      </c>
      <c r="X1950" t="s">
        <v>42</v>
      </c>
      <c r="Y1950" t="s">
        <v>653</v>
      </c>
      <c r="AA1950" s="1">
        <f t="shared" si="186"/>
        <v>45964</v>
      </c>
      <c r="AB1950" s="2">
        <f t="shared" si="187"/>
        <v>11</v>
      </c>
      <c r="AC1950" s="2">
        <f t="shared" si="188"/>
        <v>2025</v>
      </c>
      <c r="AD1950" s="2" t="str">
        <f>IFERROR(VLOOKUP(A1950,'Aux Área'!$A$4:$B$123,2,0),"-")</f>
        <v>SÃO PEDRO</v>
      </c>
    </row>
    <row r="1951" spans="1:30" x14ac:dyDescent="0.3">
      <c r="A1951" t="s">
        <v>52</v>
      </c>
      <c r="B1951" t="s">
        <v>1449</v>
      </c>
      <c r="C1951" t="s">
        <v>3639</v>
      </c>
      <c r="D1951" t="s">
        <v>391</v>
      </c>
      <c r="E1951" t="s">
        <v>392</v>
      </c>
      <c r="F1951" t="s">
        <v>53</v>
      </c>
      <c r="G1951" t="s">
        <v>1500</v>
      </c>
      <c r="H1951" t="s">
        <v>36</v>
      </c>
      <c r="I1951" t="s">
        <v>37</v>
      </c>
      <c r="J1951" t="s">
        <v>165</v>
      </c>
      <c r="K1951" t="s">
        <v>166</v>
      </c>
      <c r="L1951" t="s">
        <v>167</v>
      </c>
      <c r="M1951" t="s">
        <v>38</v>
      </c>
      <c r="N1951" t="s">
        <v>39</v>
      </c>
      <c r="O1951" s="23">
        <v>324</v>
      </c>
      <c r="P1951" s="9">
        <v>9.27</v>
      </c>
      <c r="Q1951" t="s">
        <v>40</v>
      </c>
      <c r="R1951">
        <v>28013</v>
      </c>
      <c r="S1951" s="9">
        <v>34.950000000000003</v>
      </c>
      <c r="T1951" s="26">
        <v>4.4610000000000003</v>
      </c>
      <c r="U1951" s="8">
        <v>155.9</v>
      </c>
      <c r="V1951" t="s">
        <v>112</v>
      </c>
      <c r="W1951" t="s">
        <v>2007</v>
      </c>
      <c r="X1951" t="s">
        <v>42</v>
      </c>
      <c r="Y1951" t="s">
        <v>1740</v>
      </c>
      <c r="AA1951" s="1">
        <f t="shared" si="186"/>
        <v>45964</v>
      </c>
      <c r="AB1951" s="2">
        <f t="shared" si="187"/>
        <v>11</v>
      </c>
      <c r="AC1951" s="2">
        <f t="shared" si="188"/>
        <v>2025</v>
      </c>
      <c r="AD1951" s="2" t="str">
        <f>IFERROR(VLOOKUP(A1951,'Aux Área'!$A$4:$B$123,2,0),"-")</f>
        <v>OPERAÇÃO</v>
      </c>
    </row>
    <row r="1952" spans="1:30" x14ac:dyDescent="0.3">
      <c r="A1952" t="s">
        <v>2282</v>
      </c>
      <c r="B1952" t="s">
        <v>2283</v>
      </c>
      <c r="C1952" t="s">
        <v>3640</v>
      </c>
      <c r="D1952" t="s">
        <v>3295</v>
      </c>
      <c r="E1952" t="s">
        <v>3296</v>
      </c>
      <c r="F1952" t="s">
        <v>2285</v>
      </c>
      <c r="G1952" t="s">
        <v>1135</v>
      </c>
      <c r="H1952" t="s">
        <v>2275</v>
      </c>
      <c r="I1952" t="s">
        <v>1497</v>
      </c>
      <c r="J1952" t="s">
        <v>165</v>
      </c>
      <c r="K1952" t="s">
        <v>166</v>
      </c>
      <c r="L1952" t="s">
        <v>167</v>
      </c>
      <c r="M1952" t="s">
        <v>38</v>
      </c>
      <c r="N1952" t="s">
        <v>39</v>
      </c>
      <c r="O1952" s="23">
        <v>482</v>
      </c>
      <c r="P1952" s="9">
        <v>10.039999999999999</v>
      </c>
      <c r="Q1952" t="s">
        <v>40</v>
      </c>
      <c r="R1952">
        <v>7165</v>
      </c>
      <c r="S1952" s="9">
        <v>48.01</v>
      </c>
      <c r="T1952" s="26">
        <v>4.46</v>
      </c>
      <c r="U1952" s="8">
        <v>214.12</v>
      </c>
      <c r="V1952" t="s">
        <v>112</v>
      </c>
      <c r="W1952" t="s">
        <v>2276</v>
      </c>
      <c r="X1952" t="s">
        <v>42</v>
      </c>
      <c r="Y1952" t="s">
        <v>2277</v>
      </c>
      <c r="AA1952" s="1">
        <f t="shared" si="186"/>
        <v>45964</v>
      </c>
      <c r="AB1952" s="2">
        <f t="shared" si="187"/>
        <v>11</v>
      </c>
      <c r="AC1952" s="2">
        <f t="shared" si="188"/>
        <v>2025</v>
      </c>
      <c r="AD1952" s="2" t="str">
        <f>IFERROR(VLOOKUP(A1952,'Aux Área'!$A$4:$B$123,2,0),"-")</f>
        <v>INSPEÇÃO</v>
      </c>
    </row>
    <row r="1953" spans="1:30" x14ac:dyDescent="0.3">
      <c r="A1953" t="s">
        <v>2306</v>
      </c>
      <c r="B1953" t="s">
        <v>2307</v>
      </c>
      <c r="C1953" t="s">
        <v>3641</v>
      </c>
      <c r="D1953" t="s">
        <v>3265</v>
      </c>
      <c r="E1953" t="s">
        <v>3266</v>
      </c>
      <c r="F1953" t="s">
        <v>2309</v>
      </c>
      <c r="G1953" t="s">
        <v>1135</v>
      </c>
      <c r="H1953" t="s">
        <v>2275</v>
      </c>
      <c r="I1953" t="s">
        <v>1497</v>
      </c>
      <c r="J1953" t="s">
        <v>89</v>
      </c>
      <c r="K1953" t="s">
        <v>90</v>
      </c>
      <c r="L1953" t="s">
        <v>91</v>
      </c>
      <c r="M1953" t="s">
        <v>38</v>
      </c>
      <c r="N1953" t="s">
        <v>39</v>
      </c>
      <c r="O1953" s="23">
        <v>424</v>
      </c>
      <c r="P1953" s="9">
        <v>8.84</v>
      </c>
      <c r="Q1953" t="s">
        <v>40</v>
      </c>
      <c r="R1953">
        <v>5495</v>
      </c>
      <c r="S1953" s="9">
        <v>47.99</v>
      </c>
      <c r="T1953" s="26">
        <v>4.29</v>
      </c>
      <c r="U1953" s="8">
        <v>205.88</v>
      </c>
      <c r="V1953" t="s">
        <v>3642</v>
      </c>
      <c r="W1953" t="s">
        <v>2276</v>
      </c>
      <c r="X1953" t="s">
        <v>42</v>
      </c>
      <c r="Y1953" t="s">
        <v>2277</v>
      </c>
      <c r="AA1953" s="1">
        <f t="shared" si="186"/>
        <v>45964</v>
      </c>
      <c r="AB1953" s="2">
        <f t="shared" si="187"/>
        <v>11</v>
      </c>
      <c r="AC1953" s="2">
        <f t="shared" si="188"/>
        <v>2025</v>
      </c>
      <c r="AD1953" s="2" t="str">
        <f>IFERROR(VLOOKUP(A1953,'Aux Área'!$A$4:$B$123,2,0),"-")</f>
        <v>INSPEÇÃO</v>
      </c>
    </row>
    <row r="1954" spans="1:30" x14ac:dyDescent="0.3">
      <c r="A1954" t="s">
        <v>60</v>
      </c>
      <c r="B1954" t="s">
        <v>614</v>
      </c>
      <c r="C1954" t="s">
        <v>3643</v>
      </c>
      <c r="D1954" t="s">
        <v>1206</v>
      </c>
      <c r="E1954" t="s">
        <v>1207</v>
      </c>
      <c r="F1954" t="s">
        <v>61</v>
      </c>
      <c r="G1954" t="s">
        <v>1500</v>
      </c>
      <c r="H1954" t="s">
        <v>36</v>
      </c>
      <c r="I1954" t="s">
        <v>37</v>
      </c>
      <c r="J1954" t="s">
        <v>623</v>
      </c>
      <c r="K1954" t="s">
        <v>624</v>
      </c>
      <c r="L1954" t="s">
        <v>181</v>
      </c>
      <c r="M1954" t="s">
        <v>38</v>
      </c>
      <c r="N1954" t="s">
        <v>39</v>
      </c>
      <c r="O1954" s="23">
        <v>275</v>
      </c>
      <c r="P1954" s="9">
        <v>7.71</v>
      </c>
      <c r="Q1954" t="s">
        <v>40</v>
      </c>
      <c r="R1954">
        <v>17259</v>
      </c>
      <c r="S1954" s="9">
        <v>35.65</v>
      </c>
      <c r="T1954" s="26">
        <v>4.9409999999999998</v>
      </c>
      <c r="U1954" s="8">
        <v>176.15</v>
      </c>
      <c r="V1954" t="s">
        <v>41</v>
      </c>
      <c r="W1954" t="s">
        <v>2007</v>
      </c>
      <c r="X1954" t="s">
        <v>42</v>
      </c>
      <c r="Y1954" t="s">
        <v>1740</v>
      </c>
      <c r="AA1954" s="1">
        <f t="shared" si="186"/>
        <v>45964</v>
      </c>
      <c r="AB1954" s="2">
        <f t="shared" si="187"/>
        <v>11</v>
      </c>
      <c r="AC1954" s="2">
        <f t="shared" si="188"/>
        <v>2025</v>
      </c>
      <c r="AD1954" s="2" t="str">
        <f>IFERROR(VLOOKUP(A1954,'Aux Área'!$A$4:$B$123,2,0),"-")</f>
        <v>QSMS</v>
      </c>
    </row>
    <row r="1955" spans="1:30" x14ac:dyDescent="0.3">
      <c r="A1955" t="s">
        <v>2314</v>
      </c>
      <c r="B1955" t="s">
        <v>2315</v>
      </c>
      <c r="C1955" t="s">
        <v>3644</v>
      </c>
      <c r="D1955" t="s">
        <v>3187</v>
      </c>
      <c r="E1955" t="s">
        <v>3188</v>
      </c>
      <c r="F1955" t="s">
        <v>2317</v>
      </c>
      <c r="G1955" t="s">
        <v>1300</v>
      </c>
      <c r="H1955" t="s">
        <v>1301</v>
      </c>
      <c r="I1955" t="s">
        <v>37</v>
      </c>
      <c r="J1955" t="s">
        <v>231</v>
      </c>
      <c r="K1955" t="s">
        <v>232</v>
      </c>
      <c r="L1955" t="s">
        <v>217</v>
      </c>
      <c r="M1955" t="s">
        <v>38</v>
      </c>
      <c r="N1955" t="s">
        <v>39</v>
      </c>
      <c r="O1955" s="23">
        <v>213</v>
      </c>
      <c r="P1955" s="9">
        <v>7.53</v>
      </c>
      <c r="Q1955" t="s">
        <v>40</v>
      </c>
      <c r="R1955">
        <v>8621</v>
      </c>
      <c r="S1955" s="9">
        <v>28.28</v>
      </c>
      <c r="T1955" s="26">
        <v>4.25</v>
      </c>
      <c r="U1955" s="8">
        <v>120.19</v>
      </c>
      <c r="V1955" t="s">
        <v>3645</v>
      </c>
      <c r="W1955" t="s">
        <v>2276</v>
      </c>
      <c r="X1955" t="s">
        <v>42</v>
      </c>
      <c r="Y1955" t="s">
        <v>2277</v>
      </c>
      <c r="AA1955" s="1">
        <f t="shared" si="186"/>
        <v>45964</v>
      </c>
      <c r="AB1955" s="2">
        <f t="shared" si="187"/>
        <v>11</v>
      </c>
      <c r="AC1955" s="2">
        <f t="shared" si="188"/>
        <v>2025</v>
      </c>
      <c r="AD1955" s="2" t="str">
        <f>IFERROR(VLOOKUP(A1955,'Aux Área'!$A$4:$B$123,2,0),"-")</f>
        <v>INSPEÇÃO</v>
      </c>
    </row>
    <row r="1956" spans="1:30" x14ac:dyDescent="0.3">
      <c r="A1956" t="s">
        <v>3092</v>
      </c>
      <c r="B1956" t="s">
        <v>3093</v>
      </c>
      <c r="C1956" t="s">
        <v>3646</v>
      </c>
      <c r="D1956" t="s">
        <v>3205</v>
      </c>
      <c r="E1956" t="s">
        <v>3206</v>
      </c>
      <c r="F1956" t="s">
        <v>3594</v>
      </c>
      <c r="G1956" t="s">
        <v>1135</v>
      </c>
      <c r="H1956" t="s">
        <v>2275</v>
      </c>
      <c r="I1956" t="s">
        <v>1497</v>
      </c>
      <c r="J1956" t="s">
        <v>1670</v>
      </c>
      <c r="K1956" t="s">
        <v>1671</v>
      </c>
      <c r="L1956" t="s">
        <v>1672</v>
      </c>
      <c r="M1956" t="s">
        <v>38</v>
      </c>
      <c r="N1956" t="s">
        <v>39</v>
      </c>
      <c r="O1956" s="23">
        <v>396</v>
      </c>
      <c r="P1956" s="9">
        <v>9.51</v>
      </c>
      <c r="Q1956" t="s">
        <v>40</v>
      </c>
      <c r="R1956">
        <v>3300</v>
      </c>
      <c r="S1956" s="9">
        <v>41.63</v>
      </c>
      <c r="T1956" s="26">
        <v>4.29</v>
      </c>
      <c r="U1956" s="8">
        <v>178.59</v>
      </c>
      <c r="V1956" t="s">
        <v>3647</v>
      </c>
      <c r="W1956" t="s">
        <v>2276</v>
      </c>
      <c r="X1956" t="s">
        <v>42</v>
      </c>
      <c r="Y1956" t="s">
        <v>2277</v>
      </c>
      <c r="AA1956" s="1">
        <f t="shared" si="186"/>
        <v>45964</v>
      </c>
      <c r="AB1956" s="2">
        <f t="shared" si="187"/>
        <v>11</v>
      </c>
      <c r="AC1956" s="2">
        <f t="shared" si="188"/>
        <v>2025</v>
      </c>
      <c r="AD1956" s="2" t="str">
        <f>IFERROR(VLOOKUP(A1956,'Aux Área'!$A$4:$B$123,2,0),"-")</f>
        <v>INSPEÇÃO</v>
      </c>
    </row>
    <row r="1957" spans="1:30" x14ac:dyDescent="0.3">
      <c r="A1957" t="s">
        <v>2643</v>
      </c>
      <c r="B1957" t="s">
        <v>2644</v>
      </c>
      <c r="C1957" t="s">
        <v>3648</v>
      </c>
      <c r="D1957" t="s">
        <v>2253</v>
      </c>
      <c r="E1957" t="s">
        <v>2254</v>
      </c>
      <c r="F1957" t="s">
        <v>2646</v>
      </c>
      <c r="G1957" t="s">
        <v>1300</v>
      </c>
      <c r="H1957" t="s">
        <v>1301</v>
      </c>
      <c r="I1957" t="s">
        <v>37</v>
      </c>
      <c r="J1957" t="s">
        <v>122</v>
      </c>
      <c r="K1957" t="s">
        <v>123</v>
      </c>
      <c r="L1957" t="s">
        <v>124</v>
      </c>
      <c r="M1957" t="s">
        <v>38</v>
      </c>
      <c r="N1957" t="s">
        <v>39</v>
      </c>
      <c r="O1957" s="23">
        <v>338</v>
      </c>
      <c r="P1957" s="9">
        <v>7.48</v>
      </c>
      <c r="Q1957" t="s">
        <v>40</v>
      </c>
      <c r="R1957">
        <v>5818</v>
      </c>
      <c r="S1957" s="9">
        <v>45.16</v>
      </c>
      <c r="T1957" s="26">
        <v>4.3899999999999997</v>
      </c>
      <c r="U1957" s="8">
        <v>198.25</v>
      </c>
      <c r="V1957" t="s">
        <v>246</v>
      </c>
      <c r="W1957" t="s">
        <v>2276</v>
      </c>
      <c r="X1957" t="s">
        <v>42</v>
      </c>
      <c r="Y1957" t="s">
        <v>2277</v>
      </c>
      <c r="AA1957" s="1">
        <f t="shared" si="186"/>
        <v>45964</v>
      </c>
      <c r="AB1957" s="2">
        <f t="shared" si="187"/>
        <v>11</v>
      </c>
      <c r="AC1957" s="2">
        <f t="shared" si="188"/>
        <v>2025</v>
      </c>
      <c r="AD1957" s="2" t="str">
        <f>IFERROR(VLOOKUP(A1957,'Aux Área'!$A$4:$B$123,2,0),"-")</f>
        <v>INSPEÇÃO</v>
      </c>
    </row>
    <row r="1958" spans="1:30" x14ac:dyDescent="0.3">
      <c r="A1958" t="s">
        <v>2643</v>
      </c>
      <c r="B1958" t="s">
        <v>2644</v>
      </c>
      <c r="C1958" t="s">
        <v>3649</v>
      </c>
      <c r="D1958" t="s">
        <v>2253</v>
      </c>
      <c r="E1958" t="s">
        <v>2254</v>
      </c>
      <c r="F1958" t="s">
        <v>2646</v>
      </c>
      <c r="G1958" t="s">
        <v>1300</v>
      </c>
      <c r="H1958" t="s">
        <v>1301</v>
      </c>
      <c r="I1958" t="s">
        <v>37</v>
      </c>
      <c r="J1958" t="s">
        <v>122</v>
      </c>
      <c r="K1958" t="s">
        <v>123</v>
      </c>
      <c r="L1958" t="s">
        <v>124</v>
      </c>
      <c r="M1958" t="s">
        <v>38</v>
      </c>
      <c r="N1958" t="s">
        <v>39</v>
      </c>
      <c r="O1958" s="23">
        <v>0</v>
      </c>
      <c r="P1958" s="9">
        <v>0</v>
      </c>
      <c r="Q1958" t="s">
        <v>40</v>
      </c>
      <c r="R1958">
        <v>5818</v>
      </c>
      <c r="S1958" s="9">
        <v>45.16</v>
      </c>
      <c r="T1958" s="26">
        <v>4.3899999999999997</v>
      </c>
      <c r="U1958" s="8">
        <v>198.25</v>
      </c>
      <c r="V1958" t="s">
        <v>246</v>
      </c>
      <c r="W1958" t="s">
        <v>2276</v>
      </c>
      <c r="X1958" t="s">
        <v>42</v>
      </c>
      <c r="Y1958" t="s">
        <v>2277</v>
      </c>
      <c r="AA1958" s="1">
        <f t="shared" si="186"/>
        <v>45964</v>
      </c>
      <c r="AB1958" s="2">
        <f t="shared" si="187"/>
        <v>11</v>
      </c>
      <c r="AC1958" s="2">
        <f t="shared" si="188"/>
        <v>2025</v>
      </c>
      <c r="AD1958" s="2" t="str">
        <f>IFERROR(VLOOKUP(A1958,'Aux Área'!$A$4:$B$123,2,0),"-")</f>
        <v>INSPEÇÃO</v>
      </c>
    </row>
    <row r="1959" spans="1:30" x14ac:dyDescent="0.3">
      <c r="A1959" t="s">
        <v>2679</v>
      </c>
      <c r="B1959" t="s">
        <v>2680</v>
      </c>
      <c r="C1959" t="s">
        <v>3650</v>
      </c>
      <c r="D1959" t="s">
        <v>1297</v>
      </c>
      <c r="E1959" t="s">
        <v>2221</v>
      </c>
      <c r="F1959" t="s">
        <v>2682</v>
      </c>
      <c r="G1959" t="s">
        <v>659</v>
      </c>
      <c r="H1959" t="s">
        <v>1996</v>
      </c>
      <c r="I1959" t="s">
        <v>1997</v>
      </c>
      <c r="J1959" t="s">
        <v>231</v>
      </c>
      <c r="K1959" t="s">
        <v>232</v>
      </c>
      <c r="L1959" t="s">
        <v>217</v>
      </c>
      <c r="M1959" t="s">
        <v>38</v>
      </c>
      <c r="N1959" t="s">
        <v>668</v>
      </c>
      <c r="O1959" s="23">
        <v>214</v>
      </c>
      <c r="P1959" s="9">
        <v>4.28</v>
      </c>
      <c r="Q1959" t="s">
        <v>40</v>
      </c>
      <c r="R1959">
        <v>3143</v>
      </c>
      <c r="S1959" s="9">
        <v>50</v>
      </c>
      <c r="T1959" s="26">
        <v>5.9909999999999997</v>
      </c>
      <c r="U1959" s="8">
        <v>299.52999999999997</v>
      </c>
      <c r="V1959" t="s">
        <v>3651</v>
      </c>
      <c r="W1959" t="s">
        <v>1985</v>
      </c>
      <c r="X1959" t="s">
        <v>42</v>
      </c>
      <c r="Y1959" t="s">
        <v>1986</v>
      </c>
      <c r="AA1959" s="1">
        <f t="shared" si="186"/>
        <v>45964</v>
      </c>
      <c r="AB1959" s="2">
        <f t="shared" si="187"/>
        <v>11</v>
      </c>
      <c r="AC1959" s="2">
        <f t="shared" si="188"/>
        <v>2025</v>
      </c>
      <c r="AD1959" s="2" t="str">
        <f>IFERROR(VLOOKUP(A1959,'Aux Área'!$A$4:$B$123,2,0),"-")</f>
        <v>PESADOS</v>
      </c>
    </row>
    <row r="1960" spans="1:30" x14ac:dyDescent="0.3">
      <c r="A1960" t="s">
        <v>2679</v>
      </c>
      <c r="C1960" t="s">
        <v>3650</v>
      </c>
      <c r="F1960" t="s">
        <v>2682</v>
      </c>
      <c r="K1960" t="s">
        <v>232</v>
      </c>
      <c r="N1960" t="s">
        <v>15690</v>
      </c>
      <c r="O1960" t="s">
        <v>15244</v>
      </c>
      <c r="P1960" s="9" t="s">
        <v>15244</v>
      </c>
      <c r="Q1960" t="s">
        <v>40</v>
      </c>
      <c r="R1960" t="s">
        <v>15244</v>
      </c>
      <c r="S1960">
        <v>3.39</v>
      </c>
      <c r="U1960" s="8">
        <v>11.21</v>
      </c>
      <c r="X1960" t="s">
        <v>42</v>
      </c>
      <c r="Y1960" t="s">
        <v>1986</v>
      </c>
      <c r="AA1960" s="1">
        <f>IFERROR(DATEVALUE(C1960),"-")</f>
        <v>45964</v>
      </c>
      <c r="AB1960" s="2">
        <f>IFERROR(MONTH(AA1960),"-")</f>
        <v>11</v>
      </c>
      <c r="AC1960" s="2">
        <f>IFERROR(YEAR(AA1960),"-")</f>
        <v>2025</v>
      </c>
      <c r="AD1960" s="2" t="str">
        <f>IFERROR(VLOOKUP(A1960,'Aux Área'!$A$4:$B$123,2,0),"-")</f>
        <v>PESADOS</v>
      </c>
    </row>
    <row r="1961" spans="1:30" x14ac:dyDescent="0.3">
      <c r="A1961" t="s">
        <v>2638</v>
      </c>
      <c r="B1961" t="s">
        <v>2639</v>
      </c>
      <c r="C1961" t="s">
        <v>3652</v>
      </c>
      <c r="D1961" t="s">
        <v>3193</v>
      </c>
      <c r="E1961" t="s">
        <v>3194</v>
      </c>
      <c r="F1961" t="s">
        <v>2641</v>
      </c>
      <c r="G1961" t="s">
        <v>1135</v>
      </c>
      <c r="H1961" t="s">
        <v>2275</v>
      </c>
      <c r="I1961" t="s">
        <v>1497</v>
      </c>
      <c r="J1961" t="s">
        <v>275</v>
      </c>
      <c r="K1961" t="s">
        <v>276</v>
      </c>
      <c r="L1961" t="s">
        <v>124</v>
      </c>
      <c r="M1961" t="s">
        <v>38</v>
      </c>
      <c r="N1961" t="s">
        <v>39</v>
      </c>
      <c r="O1961" s="23">
        <v>294</v>
      </c>
      <c r="P1961" s="9">
        <v>7.95</v>
      </c>
      <c r="Q1961" t="s">
        <v>40</v>
      </c>
      <c r="R1961">
        <v>5421</v>
      </c>
      <c r="S1961" s="9">
        <v>36.96</v>
      </c>
      <c r="T1961" s="26">
        <v>4.29</v>
      </c>
      <c r="U1961" s="8">
        <v>158.56</v>
      </c>
      <c r="V1961" t="s">
        <v>3653</v>
      </c>
      <c r="W1961" t="s">
        <v>2276</v>
      </c>
      <c r="X1961" t="s">
        <v>42</v>
      </c>
      <c r="Y1961" t="s">
        <v>2277</v>
      </c>
      <c r="AA1961" s="1">
        <f t="shared" ref="AA1961:AA1976" si="189">DATEVALUE(C1961)</f>
        <v>45964</v>
      </c>
      <c r="AB1961" s="2">
        <f t="shared" ref="AB1961:AB1976" si="190">MONTH(AA1961)</f>
        <v>11</v>
      </c>
      <c r="AC1961" s="2">
        <f t="shared" ref="AC1961:AC1976" si="191">YEAR(AA1961)</f>
        <v>2025</v>
      </c>
      <c r="AD1961" s="2" t="str">
        <f>IFERROR(VLOOKUP(A1961,'Aux Área'!$A$4:$B$123,2,0),"-")</f>
        <v>INSPEÇÃO</v>
      </c>
    </row>
    <row r="1962" spans="1:30" x14ac:dyDescent="0.3">
      <c r="A1962" t="s">
        <v>2278</v>
      </c>
      <c r="B1962" t="s">
        <v>2279</v>
      </c>
      <c r="C1962" t="s">
        <v>3654</v>
      </c>
      <c r="D1962" t="s">
        <v>3310</v>
      </c>
      <c r="E1962" t="s">
        <v>3311</v>
      </c>
      <c r="F1962" t="s">
        <v>2281</v>
      </c>
      <c r="G1962" t="s">
        <v>1135</v>
      </c>
      <c r="H1962" t="s">
        <v>2275</v>
      </c>
      <c r="I1962" t="s">
        <v>1497</v>
      </c>
      <c r="J1962" t="s">
        <v>1670</v>
      </c>
      <c r="K1962" t="s">
        <v>1671</v>
      </c>
      <c r="L1962" t="s">
        <v>1672</v>
      </c>
      <c r="M1962" t="s">
        <v>38</v>
      </c>
      <c r="N1962" t="s">
        <v>39</v>
      </c>
      <c r="O1962" s="23">
        <v>280</v>
      </c>
      <c r="P1962" s="9">
        <v>10.81</v>
      </c>
      <c r="Q1962" t="s">
        <v>40</v>
      </c>
      <c r="R1962">
        <v>7692</v>
      </c>
      <c r="S1962" s="9">
        <v>25.89</v>
      </c>
      <c r="T1962" s="26">
        <v>4.29</v>
      </c>
      <c r="U1962" s="8">
        <v>111.07</v>
      </c>
      <c r="V1962" t="s">
        <v>3655</v>
      </c>
      <c r="W1962" t="s">
        <v>2276</v>
      </c>
      <c r="X1962" t="s">
        <v>42</v>
      </c>
      <c r="Y1962" t="s">
        <v>2277</v>
      </c>
      <c r="AA1962" s="1">
        <f t="shared" si="189"/>
        <v>45964</v>
      </c>
      <c r="AB1962" s="2">
        <f t="shared" si="190"/>
        <v>11</v>
      </c>
      <c r="AC1962" s="2">
        <f t="shared" si="191"/>
        <v>2025</v>
      </c>
      <c r="AD1962" s="2" t="str">
        <f>IFERROR(VLOOKUP(A1962,'Aux Área'!$A$4:$B$123,2,0),"-")</f>
        <v>INSPEÇÃO</v>
      </c>
    </row>
    <row r="1963" spans="1:30" x14ac:dyDescent="0.3">
      <c r="A1963" t="s">
        <v>52</v>
      </c>
      <c r="B1963" t="s">
        <v>1449</v>
      </c>
      <c r="C1963" t="s">
        <v>3656</v>
      </c>
      <c r="D1963" t="s">
        <v>391</v>
      </c>
      <c r="E1963" t="s">
        <v>392</v>
      </c>
      <c r="F1963" t="s">
        <v>53</v>
      </c>
      <c r="G1963" t="s">
        <v>1500</v>
      </c>
      <c r="H1963" t="s">
        <v>36</v>
      </c>
      <c r="I1963" t="s">
        <v>37</v>
      </c>
      <c r="J1963" t="s">
        <v>122</v>
      </c>
      <c r="K1963" t="s">
        <v>123</v>
      </c>
      <c r="L1963" t="s">
        <v>124</v>
      </c>
      <c r="M1963" t="s">
        <v>38</v>
      </c>
      <c r="N1963" t="s">
        <v>39</v>
      </c>
      <c r="O1963" s="23">
        <v>230</v>
      </c>
      <c r="P1963" s="9">
        <v>9.7799999999999994</v>
      </c>
      <c r="Q1963" t="s">
        <v>40</v>
      </c>
      <c r="R1963">
        <v>28243</v>
      </c>
      <c r="S1963" s="9">
        <v>23.52</v>
      </c>
      <c r="T1963" s="26">
        <v>4.3899999999999997</v>
      </c>
      <c r="U1963" s="8">
        <v>103.25</v>
      </c>
      <c r="V1963" t="s">
        <v>112</v>
      </c>
      <c r="W1963" t="s">
        <v>2007</v>
      </c>
      <c r="X1963" t="s">
        <v>42</v>
      </c>
      <c r="Y1963" t="s">
        <v>1740</v>
      </c>
      <c r="AA1963" s="1">
        <f t="shared" si="189"/>
        <v>45965</v>
      </c>
      <c r="AB1963" s="2">
        <f t="shared" si="190"/>
        <v>11</v>
      </c>
      <c r="AC1963" s="2">
        <f t="shared" si="191"/>
        <v>2025</v>
      </c>
      <c r="AD1963" s="2" t="str">
        <f>IFERROR(VLOOKUP(A1963,'Aux Área'!$A$4:$B$123,2,0),"-")</f>
        <v>OPERAÇÃO</v>
      </c>
    </row>
    <row r="1964" spans="1:30" x14ac:dyDescent="0.3">
      <c r="A1964" t="s">
        <v>2271</v>
      </c>
      <c r="B1964" t="s">
        <v>2272</v>
      </c>
      <c r="C1964" t="s">
        <v>3657</v>
      </c>
      <c r="D1964" t="s">
        <v>3325</v>
      </c>
      <c r="E1964" t="s">
        <v>3326</v>
      </c>
      <c r="F1964" t="s">
        <v>2274</v>
      </c>
      <c r="G1964" t="s">
        <v>1135</v>
      </c>
      <c r="H1964" t="s">
        <v>2275</v>
      </c>
      <c r="I1964" t="s">
        <v>1497</v>
      </c>
      <c r="J1964" t="s">
        <v>275</v>
      </c>
      <c r="K1964" t="s">
        <v>276</v>
      </c>
      <c r="L1964" t="s">
        <v>124</v>
      </c>
      <c r="M1964" t="s">
        <v>38</v>
      </c>
      <c r="N1964" t="s">
        <v>39</v>
      </c>
      <c r="O1964" s="23">
        <v>286</v>
      </c>
      <c r="P1964" s="9">
        <v>6.46</v>
      </c>
      <c r="Q1964" t="s">
        <v>40</v>
      </c>
      <c r="R1964">
        <v>6150</v>
      </c>
      <c r="S1964" s="9">
        <v>44.28</v>
      </c>
      <c r="T1964" s="26">
        <v>4.29</v>
      </c>
      <c r="U1964" s="8">
        <v>189.96</v>
      </c>
      <c r="V1964" t="s">
        <v>3658</v>
      </c>
      <c r="W1964" t="s">
        <v>2276</v>
      </c>
      <c r="X1964" t="s">
        <v>42</v>
      </c>
      <c r="Y1964" t="s">
        <v>2277</v>
      </c>
      <c r="AA1964" s="1">
        <f t="shared" si="189"/>
        <v>45965</v>
      </c>
      <c r="AB1964" s="2">
        <f t="shared" si="190"/>
        <v>11</v>
      </c>
      <c r="AC1964" s="2">
        <f t="shared" si="191"/>
        <v>2025</v>
      </c>
      <c r="AD1964" s="2" t="str">
        <f>IFERROR(VLOOKUP(A1964,'Aux Área'!$A$4:$B$123,2,0),"-")</f>
        <v>INSPEÇÃO</v>
      </c>
    </row>
    <row r="1965" spans="1:30" x14ac:dyDescent="0.3">
      <c r="A1965" t="s">
        <v>2306</v>
      </c>
      <c r="B1965" t="s">
        <v>2307</v>
      </c>
      <c r="C1965" t="s">
        <v>3659</v>
      </c>
      <c r="D1965" t="s">
        <v>3212</v>
      </c>
      <c r="E1965" t="s">
        <v>3213</v>
      </c>
      <c r="F1965" t="s">
        <v>2309</v>
      </c>
      <c r="G1965" t="s">
        <v>1135</v>
      </c>
      <c r="H1965" t="s">
        <v>2275</v>
      </c>
      <c r="I1965" t="s">
        <v>1497</v>
      </c>
      <c r="J1965" t="s">
        <v>89</v>
      </c>
      <c r="K1965" t="s">
        <v>90</v>
      </c>
      <c r="L1965" t="s">
        <v>91</v>
      </c>
      <c r="M1965" t="s">
        <v>38</v>
      </c>
      <c r="N1965" t="s">
        <v>39</v>
      </c>
      <c r="O1965" s="23">
        <v>270</v>
      </c>
      <c r="P1965" s="9">
        <v>10.54</v>
      </c>
      <c r="Q1965" t="s">
        <v>40</v>
      </c>
      <c r="R1965">
        <v>5765</v>
      </c>
      <c r="S1965" s="9">
        <v>25.62</v>
      </c>
      <c r="T1965" s="26">
        <v>4.49</v>
      </c>
      <c r="U1965" s="8">
        <v>115.03</v>
      </c>
      <c r="V1965" t="s">
        <v>3660</v>
      </c>
      <c r="W1965" t="s">
        <v>2276</v>
      </c>
      <c r="X1965" t="s">
        <v>42</v>
      </c>
      <c r="Y1965" t="s">
        <v>2277</v>
      </c>
      <c r="AA1965" s="1">
        <f t="shared" si="189"/>
        <v>45965</v>
      </c>
      <c r="AB1965" s="2">
        <f t="shared" si="190"/>
        <v>11</v>
      </c>
      <c r="AC1965" s="2">
        <f t="shared" si="191"/>
        <v>2025</v>
      </c>
      <c r="AD1965" s="2" t="str">
        <f>IFERROR(VLOOKUP(A1965,'Aux Área'!$A$4:$B$123,2,0),"-")</f>
        <v>INSPEÇÃO</v>
      </c>
    </row>
    <row r="1966" spans="1:30" x14ac:dyDescent="0.3">
      <c r="A1966" t="s">
        <v>2181</v>
      </c>
      <c r="B1966" t="s">
        <v>2182</v>
      </c>
      <c r="C1966" t="s">
        <v>3661</v>
      </c>
      <c r="D1966" t="s">
        <v>3107</v>
      </c>
      <c r="E1966" t="s">
        <v>3108</v>
      </c>
      <c r="F1966" t="s">
        <v>2184</v>
      </c>
      <c r="G1966" t="s">
        <v>1135</v>
      </c>
      <c r="H1966" t="s">
        <v>2185</v>
      </c>
      <c r="I1966" t="s">
        <v>2186</v>
      </c>
      <c r="J1966" t="s">
        <v>108</v>
      </c>
      <c r="K1966" t="s">
        <v>109</v>
      </c>
      <c r="L1966" t="s">
        <v>110</v>
      </c>
      <c r="M1966" t="s">
        <v>38</v>
      </c>
      <c r="N1966" t="s">
        <v>668</v>
      </c>
      <c r="O1966" s="23">
        <v>866</v>
      </c>
      <c r="P1966" s="9">
        <v>13.98</v>
      </c>
      <c r="Q1966" t="s">
        <v>40</v>
      </c>
      <c r="R1966">
        <v>7330</v>
      </c>
      <c r="S1966" s="9">
        <v>61.94</v>
      </c>
      <c r="T1966" s="26">
        <v>6.19</v>
      </c>
      <c r="U1966" s="8">
        <v>383.41</v>
      </c>
      <c r="V1966" t="s">
        <v>3662</v>
      </c>
      <c r="W1966" t="s">
        <v>2007</v>
      </c>
      <c r="X1966" t="s">
        <v>42</v>
      </c>
      <c r="Y1966" t="s">
        <v>2188</v>
      </c>
      <c r="AA1966" s="1">
        <f t="shared" si="189"/>
        <v>45965</v>
      </c>
      <c r="AB1966" s="2">
        <f t="shared" si="190"/>
        <v>11</v>
      </c>
      <c r="AC1966" s="2">
        <f t="shared" si="191"/>
        <v>2025</v>
      </c>
      <c r="AD1966" s="2" t="str">
        <f>IFERROR(VLOOKUP(A1966,'Aux Área'!$A$4:$B$123,2,0),"-")</f>
        <v>INSPEÇÃO</v>
      </c>
    </row>
    <row r="1967" spans="1:30" x14ac:dyDescent="0.3">
      <c r="A1967" t="s">
        <v>2282</v>
      </c>
      <c r="B1967" t="s">
        <v>2283</v>
      </c>
      <c r="C1967" t="s">
        <v>3663</v>
      </c>
      <c r="D1967" t="s">
        <v>3226</v>
      </c>
      <c r="E1967" t="s">
        <v>3227</v>
      </c>
      <c r="F1967" t="s">
        <v>2285</v>
      </c>
      <c r="G1967" t="s">
        <v>1135</v>
      </c>
      <c r="H1967" t="s">
        <v>2275</v>
      </c>
      <c r="I1967" t="s">
        <v>1497</v>
      </c>
      <c r="J1967" t="s">
        <v>165</v>
      </c>
      <c r="K1967" t="s">
        <v>166</v>
      </c>
      <c r="L1967" t="s">
        <v>167</v>
      </c>
      <c r="M1967" t="s">
        <v>38</v>
      </c>
      <c r="N1967" t="s">
        <v>39</v>
      </c>
      <c r="O1967" s="23">
        <v>429</v>
      </c>
      <c r="P1967" s="9">
        <v>11.53</v>
      </c>
      <c r="Q1967" t="s">
        <v>40</v>
      </c>
      <c r="R1967">
        <v>7594</v>
      </c>
      <c r="S1967" s="9">
        <v>37.22</v>
      </c>
      <c r="T1967" s="26">
        <v>4.46</v>
      </c>
      <c r="U1967" s="8">
        <v>166</v>
      </c>
      <c r="V1967" t="s">
        <v>112</v>
      </c>
      <c r="W1967" t="s">
        <v>2276</v>
      </c>
      <c r="X1967" t="s">
        <v>42</v>
      </c>
      <c r="Y1967" t="s">
        <v>2277</v>
      </c>
      <c r="AA1967" s="1">
        <f t="shared" si="189"/>
        <v>45965</v>
      </c>
      <c r="AB1967" s="2">
        <f t="shared" si="190"/>
        <v>11</v>
      </c>
      <c r="AC1967" s="2">
        <f t="shared" si="191"/>
        <v>2025</v>
      </c>
      <c r="AD1967" s="2" t="str">
        <f>IFERROR(VLOOKUP(A1967,'Aux Área'!$A$4:$B$123,2,0),"-")</f>
        <v>INSPEÇÃO</v>
      </c>
    </row>
    <row r="1968" spans="1:30" x14ac:dyDescent="0.3">
      <c r="A1968" t="s">
        <v>58</v>
      </c>
      <c r="B1968" t="s">
        <v>250</v>
      </c>
      <c r="C1968" t="s">
        <v>3664</v>
      </c>
      <c r="D1968" t="s">
        <v>120</v>
      </c>
      <c r="E1968" t="s">
        <v>121</v>
      </c>
      <c r="F1968" t="s">
        <v>59</v>
      </c>
      <c r="G1968" t="s">
        <v>1500</v>
      </c>
      <c r="H1968" t="s">
        <v>36</v>
      </c>
      <c r="I1968" t="s">
        <v>37</v>
      </c>
      <c r="J1968" t="s">
        <v>248</v>
      </c>
      <c r="K1968" t="s">
        <v>249</v>
      </c>
      <c r="L1968" t="s">
        <v>207</v>
      </c>
      <c r="M1968" t="s">
        <v>38</v>
      </c>
      <c r="N1968" t="s">
        <v>39</v>
      </c>
      <c r="O1968" s="23">
        <v>225</v>
      </c>
      <c r="P1968" s="9">
        <v>7.37</v>
      </c>
      <c r="Q1968" t="s">
        <v>40</v>
      </c>
      <c r="R1968">
        <v>50334</v>
      </c>
      <c r="S1968" s="9">
        <v>30.54</v>
      </c>
      <c r="T1968" s="26">
        <v>4.6909999999999998</v>
      </c>
      <c r="U1968" s="8">
        <v>143.26</v>
      </c>
      <c r="V1968" t="s">
        <v>112</v>
      </c>
      <c r="W1968" t="s">
        <v>2007</v>
      </c>
      <c r="X1968" t="s">
        <v>42</v>
      </c>
      <c r="Y1968" t="s">
        <v>1740</v>
      </c>
      <c r="AA1968" s="1">
        <f t="shared" si="189"/>
        <v>45965</v>
      </c>
      <c r="AB1968" s="2">
        <f t="shared" si="190"/>
        <v>11</v>
      </c>
      <c r="AC1968" s="2">
        <f t="shared" si="191"/>
        <v>2025</v>
      </c>
      <c r="AD1968" s="2" t="str">
        <f>IFERROR(VLOOKUP(A1968,'Aux Área'!$A$4:$B$123,2,0),"-")</f>
        <v>CONSERVA</v>
      </c>
    </row>
    <row r="1969" spans="1:30" x14ac:dyDescent="0.3">
      <c r="A1969" t="s">
        <v>68</v>
      </c>
      <c r="B1969" t="s">
        <v>296</v>
      </c>
      <c r="C1969" t="s">
        <v>3665</v>
      </c>
      <c r="D1969" t="s">
        <v>80</v>
      </c>
      <c r="E1969" t="s">
        <v>81</v>
      </c>
      <c r="F1969" t="s">
        <v>69</v>
      </c>
      <c r="G1969" t="s">
        <v>1503</v>
      </c>
      <c r="H1969" t="s">
        <v>36</v>
      </c>
      <c r="I1969" t="s">
        <v>37</v>
      </c>
      <c r="J1969" t="s">
        <v>3494</v>
      </c>
      <c r="K1969" t="s">
        <v>148</v>
      </c>
      <c r="L1969" t="s">
        <v>84</v>
      </c>
      <c r="M1969" t="s">
        <v>38</v>
      </c>
      <c r="N1969" t="s">
        <v>39</v>
      </c>
      <c r="O1969" s="23">
        <v>411</v>
      </c>
      <c r="P1969" s="9">
        <v>10.210000000000001</v>
      </c>
      <c r="Q1969" t="s">
        <v>40</v>
      </c>
      <c r="R1969">
        <v>11042</v>
      </c>
      <c r="S1969" s="9">
        <v>40.26</v>
      </c>
      <c r="T1969" s="26">
        <v>5.24</v>
      </c>
      <c r="U1969" s="8">
        <v>210.96</v>
      </c>
      <c r="V1969" t="s">
        <v>41</v>
      </c>
      <c r="W1969" t="s">
        <v>2007</v>
      </c>
      <c r="X1969" t="s">
        <v>42</v>
      </c>
      <c r="Y1969" t="s">
        <v>1740</v>
      </c>
      <c r="AA1969" s="1">
        <f t="shared" si="189"/>
        <v>45965</v>
      </c>
      <c r="AB1969" s="2">
        <f t="shared" si="190"/>
        <v>11</v>
      </c>
      <c r="AC1969" s="2">
        <f t="shared" si="191"/>
        <v>2025</v>
      </c>
      <c r="AD1969" s="2" t="str">
        <f>IFERROR(VLOOKUP(A1969,'Aux Área'!$A$4:$B$123,2,0),"-")</f>
        <v>OPERAÇÃO</v>
      </c>
    </row>
    <row r="1970" spans="1:30" x14ac:dyDescent="0.3">
      <c r="A1970" t="s">
        <v>2638</v>
      </c>
      <c r="B1970" t="s">
        <v>2639</v>
      </c>
      <c r="C1970" t="s">
        <v>3666</v>
      </c>
      <c r="D1970" t="s">
        <v>3419</v>
      </c>
      <c r="E1970" t="s">
        <v>3420</v>
      </c>
      <c r="F1970" t="s">
        <v>2641</v>
      </c>
      <c r="G1970" t="s">
        <v>1135</v>
      </c>
      <c r="H1970" t="s">
        <v>2275</v>
      </c>
      <c r="I1970" t="s">
        <v>1497</v>
      </c>
      <c r="J1970" t="s">
        <v>252</v>
      </c>
      <c r="K1970" t="s">
        <v>253</v>
      </c>
      <c r="L1970" t="s">
        <v>124</v>
      </c>
      <c r="M1970" t="s">
        <v>38</v>
      </c>
      <c r="N1970" t="s">
        <v>39</v>
      </c>
      <c r="O1970" s="23">
        <v>372</v>
      </c>
      <c r="P1970" s="9">
        <v>10.38</v>
      </c>
      <c r="Q1970" t="s">
        <v>40</v>
      </c>
      <c r="R1970">
        <v>5793</v>
      </c>
      <c r="S1970" s="9">
        <v>35.840000000000003</v>
      </c>
      <c r="T1970" s="26">
        <v>4.3810000000000002</v>
      </c>
      <c r="U1970" s="8">
        <v>157.01</v>
      </c>
      <c r="V1970" t="s">
        <v>3667</v>
      </c>
      <c r="W1970" t="s">
        <v>2276</v>
      </c>
      <c r="X1970" t="s">
        <v>42</v>
      </c>
      <c r="Y1970" t="s">
        <v>2277</v>
      </c>
      <c r="AA1970" s="1">
        <f t="shared" si="189"/>
        <v>45965</v>
      </c>
      <c r="AB1970" s="2">
        <f t="shared" si="190"/>
        <v>11</v>
      </c>
      <c r="AC1970" s="2">
        <f t="shared" si="191"/>
        <v>2025</v>
      </c>
      <c r="AD1970" s="2" t="str">
        <f>IFERROR(VLOOKUP(A1970,'Aux Área'!$A$4:$B$123,2,0),"-")</f>
        <v>INSPEÇÃO</v>
      </c>
    </row>
    <row r="1971" spans="1:30" x14ac:dyDescent="0.3">
      <c r="A1971" t="s">
        <v>2314</v>
      </c>
      <c r="B1971" t="s">
        <v>2315</v>
      </c>
      <c r="C1971" t="s">
        <v>3666</v>
      </c>
      <c r="D1971" t="s">
        <v>3410</v>
      </c>
      <c r="E1971" t="s">
        <v>3411</v>
      </c>
      <c r="F1971" t="s">
        <v>2317</v>
      </c>
      <c r="G1971" t="s">
        <v>1300</v>
      </c>
      <c r="H1971" t="s">
        <v>1301</v>
      </c>
      <c r="I1971" t="s">
        <v>37</v>
      </c>
      <c r="J1971" t="s">
        <v>231</v>
      </c>
      <c r="K1971" t="s">
        <v>232</v>
      </c>
      <c r="L1971" t="s">
        <v>217</v>
      </c>
      <c r="M1971" t="s">
        <v>38</v>
      </c>
      <c r="N1971" t="s">
        <v>39</v>
      </c>
      <c r="O1971" s="23">
        <v>535</v>
      </c>
      <c r="P1971" s="9">
        <v>11.26</v>
      </c>
      <c r="Q1971" t="s">
        <v>40</v>
      </c>
      <c r="R1971">
        <v>9156</v>
      </c>
      <c r="S1971" s="9">
        <v>47.53</v>
      </c>
      <c r="T1971" s="26">
        <v>4.25</v>
      </c>
      <c r="U1971" s="8">
        <v>202.01</v>
      </c>
      <c r="V1971" t="s">
        <v>3668</v>
      </c>
      <c r="W1971" t="s">
        <v>2276</v>
      </c>
      <c r="X1971" t="s">
        <v>42</v>
      </c>
      <c r="Y1971" t="s">
        <v>2277</v>
      </c>
      <c r="AA1971" s="1">
        <f t="shared" si="189"/>
        <v>45965</v>
      </c>
      <c r="AB1971" s="2">
        <f t="shared" si="190"/>
        <v>11</v>
      </c>
      <c r="AC1971" s="2">
        <f t="shared" si="191"/>
        <v>2025</v>
      </c>
      <c r="AD1971" s="2" t="str">
        <f>IFERROR(VLOOKUP(A1971,'Aux Área'!$A$4:$B$123,2,0),"-")</f>
        <v>INSPEÇÃO</v>
      </c>
    </row>
    <row r="1972" spans="1:30" x14ac:dyDescent="0.3">
      <c r="A1972" t="s">
        <v>2643</v>
      </c>
      <c r="B1972" t="s">
        <v>2644</v>
      </c>
      <c r="C1972" t="s">
        <v>3669</v>
      </c>
      <c r="D1972" t="s">
        <v>3149</v>
      </c>
      <c r="E1972" t="s">
        <v>3150</v>
      </c>
      <c r="F1972" t="s">
        <v>2646</v>
      </c>
      <c r="G1972" t="s">
        <v>1300</v>
      </c>
      <c r="H1972" t="s">
        <v>1301</v>
      </c>
      <c r="I1972" t="s">
        <v>37</v>
      </c>
      <c r="J1972" t="s">
        <v>252</v>
      </c>
      <c r="K1972" t="s">
        <v>253</v>
      </c>
      <c r="L1972" t="s">
        <v>124</v>
      </c>
      <c r="M1972" t="s">
        <v>38</v>
      </c>
      <c r="N1972" t="s">
        <v>39</v>
      </c>
      <c r="O1972" s="23">
        <v>467</v>
      </c>
      <c r="P1972" s="9">
        <v>11.11</v>
      </c>
      <c r="Q1972" t="s">
        <v>40</v>
      </c>
      <c r="R1972">
        <v>6285</v>
      </c>
      <c r="S1972" s="9">
        <v>42.04</v>
      </c>
      <c r="T1972" s="26">
        <v>4.3810000000000002</v>
      </c>
      <c r="U1972" s="8">
        <v>184.16</v>
      </c>
      <c r="V1972" t="s">
        <v>3670</v>
      </c>
      <c r="W1972" t="s">
        <v>2276</v>
      </c>
      <c r="X1972" t="s">
        <v>42</v>
      </c>
      <c r="Y1972" t="s">
        <v>2277</v>
      </c>
      <c r="AA1972" s="1">
        <f t="shared" si="189"/>
        <v>45965</v>
      </c>
      <c r="AB1972" s="2">
        <f t="shared" si="190"/>
        <v>11</v>
      </c>
      <c r="AC1972" s="2">
        <f t="shared" si="191"/>
        <v>2025</v>
      </c>
      <c r="AD1972" s="2" t="str">
        <f>IFERROR(VLOOKUP(A1972,'Aux Área'!$A$4:$B$123,2,0),"-")</f>
        <v>INSPEÇÃO</v>
      </c>
    </row>
    <row r="1973" spans="1:30" x14ac:dyDescent="0.3">
      <c r="A1973" t="s">
        <v>1999</v>
      </c>
      <c r="B1973" t="s">
        <v>3016</v>
      </c>
      <c r="C1973" t="s">
        <v>3671</v>
      </c>
      <c r="D1973" t="s">
        <v>1297</v>
      </c>
      <c r="E1973" t="s">
        <v>2221</v>
      </c>
      <c r="F1973" t="s">
        <v>2002</v>
      </c>
      <c r="G1973" t="s">
        <v>659</v>
      </c>
      <c r="H1973" t="s">
        <v>2003</v>
      </c>
      <c r="I1973" t="s">
        <v>667</v>
      </c>
      <c r="J1973" t="s">
        <v>215</v>
      </c>
      <c r="K1973" t="s">
        <v>216</v>
      </c>
      <c r="L1973" t="s">
        <v>217</v>
      </c>
      <c r="M1973" t="s">
        <v>38</v>
      </c>
      <c r="N1973" t="s">
        <v>668</v>
      </c>
      <c r="O1973" s="23">
        <v>626</v>
      </c>
      <c r="P1973" s="9">
        <v>4.5</v>
      </c>
      <c r="Q1973" t="s">
        <v>40</v>
      </c>
      <c r="R1973">
        <v>5758</v>
      </c>
      <c r="S1973" s="9">
        <v>139.19</v>
      </c>
      <c r="T1973" s="26">
        <v>6.19</v>
      </c>
      <c r="U1973" s="8">
        <v>861.59</v>
      </c>
      <c r="V1973" t="s">
        <v>41</v>
      </c>
      <c r="W1973" t="s">
        <v>1985</v>
      </c>
      <c r="X1973" t="s">
        <v>42</v>
      </c>
      <c r="Y1973" t="s">
        <v>1986</v>
      </c>
      <c r="AA1973" s="1">
        <f t="shared" si="189"/>
        <v>45965</v>
      </c>
      <c r="AB1973" s="2">
        <f t="shared" si="190"/>
        <v>11</v>
      </c>
      <c r="AC1973" s="2">
        <f t="shared" si="191"/>
        <v>2025</v>
      </c>
      <c r="AD1973" s="2" t="str">
        <f>IFERROR(VLOOKUP(A1973,'Aux Área'!$A$4:$B$123,2,0),"-")</f>
        <v>PESADOS</v>
      </c>
    </row>
    <row r="1974" spans="1:30" x14ac:dyDescent="0.3">
      <c r="A1974" t="s">
        <v>1847</v>
      </c>
      <c r="B1974" t="s">
        <v>1848</v>
      </c>
      <c r="C1974" t="s">
        <v>3672</v>
      </c>
      <c r="D1974" t="s">
        <v>1850</v>
      </c>
      <c r="E1974" t="s">
        <v>1851</v>
      </c>
      <c r="F1974" t="s">
        <v>653</v>
      </c>
      <c r="G1974" t="s">
        <v>635</v>
      </c>
      <c r="H1974" t="s">
        <v>1852</v>
      </c>
      <c r="I1974" t="s">
        <v>1853</v>
      </c>
      <c r="J1974" t="s">
        <v>172</v>
      </c>
      <c r="K1974" t="s">
        <v>173</v>
      </c>
      <c r="L1974" t="s">
        <v>124</v>
      </c>
      <c r="M1974" t="s">
        <v>38</v>
      </c>
      <c r="N1974" t="s">
        <v>638</v>
      </c>
      <c r="O1974" s="23">
        <v>0</v>
      </c>
      <c r="P1974" s="9">
        <v>0</v>
      </c>
      <c r="Q1974" t="s">
        <v>40</v>
      </c>
      <c r="R1974">
        <v>0</v>
      </c>
      <c r="S1974" s="9">
        <v>113.51</v>
      </c>
      <c r="T1974" s="26">
        <v>5.99</v>
      </c>
      <c r="U1974" s="8">
        <v>679.92</v>
      </c>
      <c r="V1974" t="s">
        <v>3673</v>
      </c>
      <c r="W1974" t="s">
        <v>652</v>
      </c>
      <c r="X1974" t="s">
        <v>42</v>
      </c>
      <c r="Y1974" t="s">
        <v>653</v>
      </c>
      <c r="AA1974" s="1">
        <f t="shared" si="189"/>
        <v>45965</v>
      </c>
      <c r="AB1974" s="2">
        <f t="shared" si="190"/>
        <v>11</v>
      </c>
      <c r="AC1974" s="2">
        <f t="shared" si="191"/>
        <v>2025</v>
      </c>
      <c r="AD1974" s="2" t="str">
        <f>IFERROR(VLOOKUP(A1974,'Aux Área'!$A$4:$B$123,2,0),"-")</f>
        <v>SÃO PEDRO</v>
      </c>
    </row>
    <row r="1975" spans="1:30" x14ac:dyDescent="0.3">
      <c r="A1975" t="s">
        <v>1785</v>
      </c>
      <c r="B1975" t="s">
        <v>1786</v>
      </c>
      <c r="C1975" t="s">
        <v>3674</v>
      </c>
      <c r="D1975" t="s">
        <v>1841</v>
      </c>
      <c r="E1975" t="s">
        <v>1842</v>
      </c>
      <c r="F1975" t="s">
        <v>653</v>
      </c>
      <c r="G1975" t="s">
        <v>1495</v>
      </c>
      <c r="H1975" t="s">
        <v>1788</v>
      </c>
      <c r="I1975" t="s">
        <v>839</v>
      </c>
      <c r="J1975" t="s">
        <v>1100</v>
      </c>
      <c r="K1975" t="s">
        <v>1101</v>
      </c>
      <c r="L1975" t="s">
        <v>181</v>
      </c>
      <c r="M1975" t="s">
        <v>38</v>
      </c>
      <c r="N1975" t="s">
        <v>638</v>
      </c>
      <c r="O1975" s="23">
        <v>0</v>
      </c>
      <c r="P1975" s="9">
        <v>0</v>
      </c>
      <c r="Q1975" t="s">
        <v>40</v>
      </c>
      <c r="R1975">
        <v>0</v>
      </c>
      <c r="S1975" s="9">
        <v>130.65</v>
      </c>
      <c r="T1975" s="26">
        <v>5.54</v>
      </c>
      <c r="U1975" s="8">
        <v>723.81</v>
      </c>
      <c r="V1975" t="s">
        <v>3675</v>
      </c>
      <c r="W1975" t="s">
        <v>652</v>
      </c>
      <c r="X1975" t="s">
        <v>42</v>
      </c>
      <c r="Y1975" t="s">
        <v>653</v>
      </c>
      <c r="AA1975" s="1">
        <f t="shared" si="189"/>
        <v>45965</v>
      </c>
      <c r="AB1975" s="2">
        <f t="shared" si="190"/>
        <v>11</v>
      </c>
      <c r="AC1975" s="2">
        <f t="shared" si="191"/>
        <v>2025</v>
      </c>
      <c r="AD1975" s="2" t="str">
        <f>IFERROR(VLOOKUP(A1975,'Aux Área'!$A$4:$B$123,2,0),"-")</f>
        <v>SÃO PEDRO</v>
      </c>
    </row>
    <row r="1976" spans="1:30" x14ac:dyDescent="0.3">
      <c r="A1976" t="s">
        <v>2700</v>
      </c>
      <c r="B1976" t="s">
        <v>2701</v>
      </c>
      <c r="C1976" t="s">
        <v>3676</v>
      </c>
      <c r="D1976" t="s">
        <v>3403</v>
      </c>
      <c r="E1976" t="s">
        <v>3404</v>
      </c>
      <c r="F1976" t="s">
        <v>2703</v>
      </c>
      <c r="G1976" t="s">
        <v>659</v>
      </c>
      <c r="H1976" t="s">
        <v>1996</v>
      </c>
      <c r="I1976" t="s">
        <v>1997</v>
      </c>
      <c r="J1976" t="s">
        <v>275</v>
      </c>
      <c r="K1976" t="s">
        <v>276</v>
      </c>
      <c r="L1976" t="s">
        <v>124</v>
      </c>
      <c r="M1976" t="s">
        <v>38</v>
      </c>
      <c r="N1976" t="s">
        <v>668</v>
      </c>
      <c r="O1976" s="23">
        <v>566</v>
      </c>
      <c r="P1976" s="9">
        <v>4.95</v>
      </c>
      <c r="Q1976" t="s">
        <v>40</v>
      </c>
      <c r="R1976">
        <v>4402</v>
      </c>
      <c r="S1976" s="9">
        <v>114.23</v>
      </c>
      <c r="T1976" s="26">
        <v>6.95</v>
      </c>
      <c r="U1976" s="8">
        <v>793.9</v>
      </c>
      <c r="V1976" t="s">
        <v>3677</v>
      </c>
      <c r="W1976" t="s">
        <v>1985</v>
      </c>
      <c r="X1976" t="s">
        <v>42</v>
      </c>
      <c r="Y1976" t="s">
        <v>1986</v>
      </c>
      <c r="AA1976" s="1">
        <f t="shared" si="189"/>
        <v>45965</v>
      </c>
      <c r="AB1976" s="2">
        <f t="shared" si="190"/>
        <v>11</v>
      </c>
      <c r="AC1976" s="2">
        <f t="shared" si="191"/>
        <v>2025</v>
      </c>
      <c r="AD1976" s="2" t="str">
        <f>IFERROR(VLOOKUP(A1976,'Aux Área'!$A$4:$B$123,2,0),"-")</f>
        <v>PESADOS</v>
      </c>
    </row>
    <row r="1977" spans="1:30" x14ac:dyDescent="0.3">
      <c r="A1977" t="s">
        <v>2700</v>
      </c>
      <c r="C1977" t="s">
        <v>15622</v>
      </c>
      <c r="F1977" t="s">
        <v>2703</v>
      </c>
      <c r="K1977" t="s">
        <v>276</v>
      </c>
      <c r="N1977" t="s">
        <v>15690</v>
      </c>
      <c r="O1977" t="s">
        <v>15244</v>
      </c>
      <c r="P1977" s="9" t="s">
        <v>15244</v>
      </c>
      <c r="Q1977" t="s">
        <v>40</v>
      </c>
      <c r="R1977" t="s">
        <v>15244</v>
      </c>
      <c r="S1977">
        <v>9.7100000000000009</v>
      </c>
      <c r="U1977" s="8">
        <v>36.83</v>
      </c>
      <c r="X1977" t="s">
        <v>42</v>
      </c>
      <c r="Y1977" t="s">
        <v>1986</v>
      </c>
      <c r="AA1977" s="1">
        <f>IFERROR(DATEVALUE(C1977),"-")</f>
        <v>45965</v>
      </c>
      <c r="AB1977" s="2">
        <f>IFERROR(MONTH(AA1977),"-")</f>
        <v>11</v>
      </c>
      <c r="AC1977" s="2">
        <f>IFERROR(YEAR(AA1977),"-")</f>
        <v>2025</v>
      </c>
      <c r="AD1977" s="2" t="str">
        <f>IFERROR(VLOOKUP(A1977,'Aux Área'!$A$4:$B$123,2,0),"-")</f>
        <v>PESADOS</v>
      </c>
    </row>
    <row r="1978" spans="1:30" x14ac:dyDescent="0.3">
      <c r="A1978" t="s">
        <v>2472</v>
      </c>
      <c r="B1978" t="s">
        <v>2473</v>
      </c>
      <c r="C1978" t="s">
        <v>3678</v>
      </c>
      <c r="D1978" t="s">
        <v>3068</v>
      </c>
      <c r="E1978" t="s">
        <v>3069</v>
      </c>
      <c r="F1978" t="s">
        <v>2475</v>
      </c>
      <c r="G1978" t="s">
        <v>659</v>
      </c>
      <c r="H1978" t="s">
        <v>2215</v>
      </c>
      <c r="I1978" t="s">
        <v>667</v>
      </c>
      <c r="J1978" t="s">
        <v>215</v>
      </c>
      <c r="K1978" t="s">
        <v>216</v>
      </c>
      <c r="L1978" t="s">
        <v>217</v>
      </c>
      <c r="M1978" t="s">
        <v>38</v>
      </c>
      <c r="N1978" t="s">
        <v>668</v>
      </c>
      <c r="O1978" s="23">
        <v>108</v>
      </c>
      <c r="P1978" s="9">
        <v>3.61</v>
      </c>
      <c r="Q1978" t="s">
        <v>40</v>
      </c>
      <c r="R1978">
        <v>2873</v>
      </c>
      <c r="S1978" s="9">
        <v>29.89</v>
      </c>
      <c r="T1978" s="26">
        <v>6.181</v>
      </c>
      <c r="U1978" s="8">
        <v>184.75</v>
      </c>
      <c r="V1978" t="s">
        <v>41</v>
      </c>
      <c r="W1978" t="s">
        <v>2007</v>
      </c>
      <c r="X1978" t="s">
        <v>42</v>
      </c>
      <c r="Y1978" t="s">
        <v>1740</v>
      </c>
      <c r="AA1978" s="1">
        <f t="shared" ref="AA1978:AA1985" si="192">DATEVALUE(C1978)</f>
        <v>45965</v>
      </c>
      <c r="AB1978" s="2">
        <f t="shared" ref="AB1978:AB1985" si="193">MONTH(AA1978)</f>
        <v>11</v>
      </c>
      <c r="AC1978" s="2">
        <f t="shared" ref="AC1978:AC1985" si="194">YEAR(AA1978)</f>
        <v>2025</v>
      </c>
      <c r="AD1978" s="2" t="str">
        <f>IFERROR(VLOOKUP(A1978,'Aux Área'!$A$4:$B$123,2,0),"-")</f>
        <v>APH</v>
      </c>
    </row>
    <row r="1979" spans="1:30" x14ac:dyDescent="0.3">
      <c r="A1979" t="s">
        <v>54</v>
      </c>
      <c r="B1979" t="s">
        <v>319</v>
      </c>
      <c r="C1979" t="s">
        <v>3679</v>
      </c>
      <c r="D1979" t="s">
        <v>1480</v>
      </c>
      <c r="E1979" t="s">
        <v>1481</v>
      </c>
      <c r="F1979" t="s">
        <v>55</v>
      </c>
      <c r="G1979" t="s">
        <v>1500</v>
      </c>
      <c r="H1979" t="s">
        <v>36</v>
      </c>
      <c r="I1979" t="s">
        <v>37</v>
      </c>
      <c r="J1979" t="s">
        <v>1511</v>
      </c>
      <c r="K1979" t="s">
        <v>1512</v>
      </c>
      <c r="L1979" t="s">
        <v>1513</v>
      </c>
      <c r="M1979" t="s">
        <v>1514</v>
      </c>
      <c r="N1979" t="s">
        <v>39</v>
      </c>
      <c r="O1979" s="23">
        <v>352</v>
      </c>
      <c r="P1979" s="9">
        <v>10.23</v>
      </c>
      <c r="Q1979" t="s">
        <v>40</v>
      </c>
      <c r="R1979">
        <v>24477</v>
      </c>
      <c r="S1979" s="9">
        <v>34.42</v>
      </c>
      <c r="T1979" s="26">
        <v>3.99</v>
      </c>
      <c r="U1979" s="8">
        <v>137.34</v>
      </c>
      <c r="V1979" t="s">
        <v>3680</v>
      </c>
      <c r="W1979" t="s">
        <v>2007</v>
      </c>
      <c r="X1979" t="s">
        <v>42</v>
      </c>
      <c r="Y1979" t="s">
        <v>1740</v>
      </c>
      <c r="AA1979" s="1">
        <f t="shared" si="192"/>
        <v>45965</v>
      </c>
      <c r="AB1979" s="2">
        <f t="shared" si="193"/>
        <v>11</v>
      </c>
      <c r="AC1979" s="2">
        <f t="shared" si="194"/>
        <v>2025</v>
      </c>
      <c r="AD1979" s="2" t="str">
        <f>IFERROR(VLOOKUP(A1979,'Aux Área'!$A$4:$B$123,2,0),"-")</f>
        <v>ENGENHARIA</v>
      </c>
    </row>
    <row r="1980" spans="1:30" x14ac:dyDescent="0.3">
      <c r="A1980" t="s">
        <v>58</v>
      </c>
      <c r="B1980" t="s">
        <v>250</v>
      </c>
      <c r="C1980" t="s">
        <v>3681</v>
      </c>
      <c r="D1980" t="s">
        <v>87</v>
      </c>
      <c r="E1980" t="s">
        <v>88</v>
      </c>
      <c r="F1980" t="s">
        <v>59</v>
      </c>
      <c r="G1980" t="s">
        <v>1500</v>
      </c>
      <c r="H1980" t="s">
        <v>36</v>
      </c>
      <c r="I1980" t="s">
        <v>37</v>
      </c>
      <c r="J1980" t="s">
        <v>356</v>
      </c>
      <c r="K1980" t="s">
        <v>357</v>
      </c>
      <c r="L1980" t="s">
        <v>124</v>
      </c>
      <c r="M1980" t="s">
        <v>38</v>
      </c>
      <c r="N1980" t="s">
        <v>39</v>
      </c>
      <c r="O1980" s="23">
        <v>192</v>
      </c>
      <c r="P1980" s="9">
        <v>7.56</v>
      </c>
      <c r="Q1980" t="s">
        <v>40</v>
      </c>
      <c r="R1980">
        <v>50526</v>
      </c>
      <c r="S1980" s="9">
        <v>25.4</v>
      </c>
      <c r="T1980" s="26">
        <v>4.4089999999999998</v>
      </c>
      <c r="U1980" s="8">
        <v>112</v>
      </c>
      <c r="V1980" t="s">
        <v>3682</v>
      </c>
      <c r="W1980" t="s">
        <v>2007</v>
      </c>
      <c r="X1980" t="s">
        <v>42</v>
      </c>
      <c r="Y1980" t="s">
        <v>1740</v>
      </c>
      <c r="AA1980" s="1">
        <f t="shared" si="192"/>
        <v>45965</v>
      </c>
      <c r="AB1980" s="2">
        <f t="shared" si="193"/>
        <v>11</v>
      </c>
      <c r="AC1980" s="2">
        <f t="shared" si="194"/>
        <v>2025</v>
      </c>
      <c r="AD1980" s="2" t="str">
        <f>IFERROR(VLOOKUP(A1980,'Aux Área'!$A$4:$B$123,2,0),"-")</f>
        <v>CONSERVA</v>
      </c>
    </row>
    <row r="1981" spans="1:30" x14ac:dyDescent="0.3">
      <c r="A1981" t="s">
        <v>2461</v>
      </c>
      <c r="B1981" t="s">
        <v>2462</v>
      </c>
      <c r="C1981" t="s">
        <v>3683</v>
      </c>
      <c r="D1981" t="s">
        <v>3098</v>
      </c>
      <c r="E1981" t="s">
        <v>3099</v>
      </c>
      <c r="F1981" t="s">
        <v>3574</v>
      </c>
      <c r="G1981" t="s">
        <v>1135</v>
      </c>
      <c r="H1981" t="s">
        <v>2275</v>
      </c>
      <c r="I1981" t="s">
        <v>1497</v>
      </c>
      <c r="J1981" t="s">
        <v>165</v>
      </c>
      <c r="K1981" t="s">
        <v>166</v>
      </c>
      <c r="L1981" t="s">
        <v>167</v>
      </c>
      <c r="M1981" t="s">
        <v>38</v>
      </c>
      <c r="N1981" t="s">
        <v>39</v>
      </c>
      <c r="O1981" s="23">
        <v>483</v>
      </c>
      <c r="P1981" s="9">
        <v>10.19</v>
      </c>
      <c r="Q1981" t="s">
        <v>40</v>
      </c>
      <c r="R1981">
        <v>6369</v>
      </c>
      <c r="S1981" s="9">
        <v>47.42</v>
      </c>
      <c r="T1981" s="26">
        <v>4.4610000000000003</v>
      </c>
      <c r="U1981" s="8">
        <v>211.52</v>
      </c>
      <c r="V1981" t="s">
        <v>112</v>
      </c>
      <c r="W1981" t="s">
        <v>2276</v>
      </c>
      <c r="X1981" t="s">
        <v>42</v>
      </c>
      <c r="Y1981" t="s">
        <v>2277</v>
      </c>
      <c r="AA1981" s="1">
        <f t="shared" si="192"/>
        <v>45965</v>
      </c>
      <c r="AB1981" s="2">
        <f t="shared" si="193"/>
        <v>11</v>
      </c>
      <c r="AC1981" s="2">
        <f t="shared" si="194"/>
        <v>2025</v>
      </c>
      <c r="AD1981" s="2" t="str">
        <f>IFERROR(VLOOKUP(A1981,'Aux Área'!$A$4:$B$123,2,0),"-")</f>
        <v>INSPEÇÃO</v>
      </c>
    </row>
    <row r="1982" spans="1:30" x14ac:dyDescent="0.3">
      <c r="A1982" t="s">
        <v>3092</v>
      </c>
      <c r="B1982" t="s">
        <v>3093</v>
      </c>
      <c r="C1982" t="s">
        <v>3684</v>
      </c>
      <c r="D1982" t="s">
        <v>3243</v>
      </c>
      <c r="E1982" t="s">
        <v>3244</v>
      </c>
      <c r="F1982" t="s">
        <v>3594</v>
      </c>
      <c r="G1982" t="s">
        <v>1135</v>
      </c>
      <c r="H1982" t="s">
        <v>2275</v>
      </c>
      <c r="I1982" t="s">
        <v>1497</v>
      </c>
      <c r="J1982" t="s">
        <v>175</v>
      </c>
      <c r="K1982" t="s">
        <v>176</v>
      </c>
      <c r="L1982" t="s">
        <v>177</v>
      </c>
      <c r="M1982" t="s">
        <v>38</v>
      </c>
      <c r="N1982" t="s">
        <v>39</v>
      </c>
      <c r="O1982" s="23">
        <v>492</v>
      </c>
      <c r="P1982" s="9">
        <v>11.24</v>
      </c>
      <c r="Q1982" t="s">
        <v>40</v>
      </c>
      <c r="R1982">
        <v>3792</v>
      </c>
      <c r="S1982" s="9">
        <v>43.77</v>
      </c>
      <c r="T1982" s="26">
        <v>4.3840000000000003</v>
      </c>
      <c r="U1982" s="8">
        <v>191.89</v>
      </c>
      <c r="V1982" t="s">
        <v>112</v>
      </c>
      <c r="W1982" t="s">
        <v>2276</v>
      </c>
      <c r="X1982" t="s">
        <v>42</v>
      </c>
      <c r="Y1982" t="s">
        <v>2277</v>
      </c>
      <c r="AA1982" s="1">
        <f t="shared" si="192"/>
        <v>45965</v>
      </c>
      <c r="AB1982" s="2">
        <f t="shared" si="193"/>
        <v>11</v>
      </c>
      <c r="AC1982" s="2">
        <f t="shared" si="194"/>
        <v>2025</v>
      </c>
      <c r="AD1982" s="2" t="str">
        <f>IFERROR(VLOOKUP(A1982,'Aux Área'!$A$4:$B$123,2,0),"-")</f>
        <v>INSPEÇÃO</v>
      </c>
    </row>
    <row r="1983" spans="1:30" x14ac:dyDescent="0.3">
      <c r="A1983" t="s">
        <v>48</v>
      </c>
      <c r="B1983" t="s">
        <v>288</v>
      </c>
      <c r="C1983" t="s">
        <v>3685</v>
      </c>
      <c r="D1983" t="s">
        <v>2420</v>
      </c>
      <c r="E1983" t="s">
        <v>2421</v>
      </c>
      <c r="F1983" t="s">
        <v>49</v>
      </c>
      <c r="G1983" t="s">
        <v>1500</v>
      </c>
      <c r="H1983" t="s">
        <v>36</v>
      </c>
      <c r="I1983" t="s">
        <v>37</v>
      </c>
      <c r="J1983" t="s">
        <v>1532</v>
      </c>
      <c r="K1983" t="s">
        <v>1533</v>
      </c>
      <c r="L1983" t="s">
        <v>746</v>
      </c>
      <c r="M1983" t="s">
        <v>747</v>
      </c>
      <c r="N1983" t="s">
        <v>39</v>
      </c>
      <c r="O1983" s="23">
        <v>366</v>
      </c>
      <c r="P1983" s="9">
        <v>9.92</v>
      </c>
      <c r="Q1983" t="s">
        <v>40</v>
      </c>
      <c r="R1983">
        <v>16598</v>
      </c>
      <c r="S1983" s="9">
        <v>36.909999999999997</v>
      </c>
      <c r="T1983" s="26">
        <v>4.78</v>
      </c>
      <c r="U1983" s="8">
        <v>176.43</v>
      </c>
      <c r="V1983" t="s">
        <v>41</v>
      </c>
      <c r="W1983" t="s">
        <v>2007</v>
      </c>
      <c r="X1983" t="s">
        <v>42</v>
      </c>
      <c r="Y1983" t="s">
        <v>1740</v>
      </c>
      <c r="AA1983" s="1">
        <f t="shared" si="192"/>
        <v>45965</v>
      </c>
      <c r="AB1983" s="2">
        <f t="shared" si="193"/>
        <v>11</v>
      </c>
      <c r="AC1983" s="2">
        <f t="shared" si="194"/>
        <v>2025</v>
      </c>
      <c r="AD1983" s="2" t="str">
        <f>IFERROR(VLOOKUP(A1983,'Aux Área'!$A$4:$B$123,2,0),"-")</f>
        <v>ENGENHARIA</v>
      </c>
    </row>
    <row r="1984" spans="1:30" x14ac:dyDescent="0.3">
      <c r="A1984" t="s">
        <v>64</v>
      </c>
      <c r="B1984" t="s">
        <v>332</v>
      </c>
      <c r="C1984" t="s">
        <v>3686</v>
      </c>
      <c r="D1984" t="s">
        <v>127</v>
      </c>
      <c r="E1984" t="s">
        <v>128</v>
      </c>
      <c r="F1984" t="s">
        <v>65</v>
      </c>
      <c r="G1984" t="s">
        <v>1500</v>
      </c>
      <c r="H1984" t="s">
        <v>36</v>
      </c>
      <c r="I1984" t="s">
        <v>37</v>
      </c>
      <c r="J1984" t="s">
        <v>179</v>
      </c>
      <c r="K1984" t="s">
        <v>180</v>
      </c>
      <c r="L1984" t="s">
        <v>181</v>
      </c>
      <c r="M1984" t="s">
        <v>38</v>
      </c>
      <c r="N1984" t="s">
        <v>39</v>
      </c>
      <c r="O1984" s="23">
        <v>454</v>
      </c>
      <c r="P1984" s="9">
        <v>11.81</v>
      </c>
      <c r="Q1984" t="s">
        <v>40</v>
      </c>
      <c r="R1984">
        <v>26348</v>
      </c>
      <c r="S1984" s="9">
        <v>38.43</v>
      </c>
      <c r="T1984" s="26">
        <v>4.78</v>
      </c>
      <c r="U1984" s="8">
        <v>183.7</v>
      </c>
      <c r="V1984" t="s">
        <v>112</v>
      </c>
      <c r="W1984" t="s">
        <v>2007</v>
      </c>
      <c r="X1984" t="s">
        <v>42</v>
      </c>
      <c r="Y1984" t="s">
        <v>1740</v>
      </c>
      <c r="AA1984" s="1">
        <f t="shared" si="192"/>
        <v>45965</v>
      </c>
      <c r="AB1984" s="2">
        <f t="shared" si="193"/>
        <v>11</v>
      </c>
      <c r="AC1984" s="2">
        <f t="shared" si="194"/>
        <v>2025</v>
      </c>
      <c r="AD1984" s="2" t="str">
        <f>IFERROR(VLOOKUP(A1984,'Aux Área'!$A$4:$B$123,2,0),"-")</f>
        <v>ENGENHARIA</v>
      </c>
    </row>
    <row r="1985" spans="1:30" x14ac:dyDescent="0.3">
      <c r="A1985" t="s">
        <v>662</v>
      </c>
      <c r="B1985" t="s">
        <v>183</v>
      </c>
      <c r="C1985" t="s">
        <v>3687</v>
      </c>
      <c r="D1985" t="s">
        <v>1568</v>
      </c>
      <c r="E1985" t="s">
        <v>1569</v>
      </c>
      <c r="F1985" t="s">
        <v>653</v>
      </c>
      <c r="G1985" t="s">
        <v>1495</v>
      </c>
      <c r="H1985" t="s">
        <v>1571</v>
      </c>
      <c r="I1985" t="s">
        <v>1497</v>
      </c>
      <c r="J1985" t="s">
        <v>237</v>
      </c>
      <c r="K1985" t="s">
        <v>238</v>
      </c>
      <c r="L1985" t="s">
        <v>110</v>
      </c>
      <c r="M1985" t="s">
        <v>38</v>
      </c>
      <c r="N1985" t="s">
        <v>668</v>
      </c>
      <c r="O1985" s="23">
        <v>0</v>
      </c>
      <c r="P1985" s="9">
        <v>0</v>
      </c>
      <c r="Q1985" t="s">
        <v>40</v>
      </c>
      <c r="R1985">
        <v>0</v>
      </c>
      <c r="S1985" s="9">
        <v>119.77</v>
      </c>
      <c r="T1985" s="26">
        <v>6.09</v>
      </c>
      <c r="U1985" s="8">
        <v>729.45</v>
      </c>
      <c r="V1985" t="s">
        <v>41</v>
      </c>
      <c r="W1985" t="s">
        <v>652</v>
      </c>
      <c r="X1985" t="s">
        <v>42</v>
      </c>
      <c r="Y1985" t="s">
        <v>653</v>
      </c>
      <c r="AA1985" s="1">
        <f t="shared" si="192"/>
        <v>45965</v>
      </c>
      <c r="AB1985" s="2">
        <f t="shared" si="193"/>
        <v>11</v>
      </c>
      <c r="AC1985" s="2">
        <f t="shared" si="194"/>
        <v>2025</v>
      </c>
      <c r="AD1985" s="2" t="str">
        <f>IFERROR(VLOOKUP(A1985,'Aux Área'!$A$4:$B$123,2,0),"-")</f>
        <v>SÃO PEDRO</v>
      </c>
    </row>
    <row r="1986" spans="1:30" x14ac:dyDescent="0.3">
      <c r="A1986" t="s">
        <v>662</v>
      </c>
      <c r="C1986" t="s">
        <v>3687</v>
      </c>
      <c r="F1986" t="s">
        <v>15689</v>
      </c>
      <c r="K1986" t="s">
        <v>238</v>
      </c>
      <c r="N1986" t="s">
        <v>15690</v>
      </c>
      <c r="O1986" s="23">
        <v>0</v>
      </c>
      <c r="P1986" s="23">
        <v>0</v>
      </c>
      <c r="Q1986" t="s">
        <v>40</v>
      </c>
      <c r="R1986">
        <v>0</v>
      </c>
      <c r="S1986">
        <v>12.68</v>
      </c>
      <c r="U1986" s="8">
        <v>50.63</v>
      </c>
      <c r="W1986" t="s">
        <v>652</v>
      </c>
      <c r="X1986" t="s">
        <v>42</v>
      </c>
      <c r="Y1986" t="s">
        <v>653</v>
      </c>
      <c r="AA1986" s="1">
        <f>IFERROR(DATEVALUE(C1986),"-")</f>
        <v>45965</v>
      </c>
      <c r="AB1986" s="2">
        <f>IFERROR(MONTH(AA1986),"-")</f>
        <v>11</v>
      </c>
      <c r="AC1986" s="2">
        <f>IFERROR(YEAR(AA1986),"-")</f>
        <v>2025</v>
      </c>
      <c r="AD1986" s="2" t="str">
        <f>IFERROR(VLOOKUP(A1986,'Aux Área'!$A$4:$B$123,2,0),"-")</f>
        <v>SÃO PEDRO</v>
      </c>
    </row>
    <row r="1987" spans="1:30" x14ac:dyDescent="0.3">
      <c r="A1987" t="s">
        <v>2271</v>
      </c>
      <c r="B1987" t="s">
        <v>2272</v>
      </c>
      <c r="C1987" t="s">
        <v>3688</v>
      </c>
      <c r="D1987" t="s">
        <v>3135</v>
      </c>
      <c r="E1987" t="s">
        <v>3136</v>
      </c>
      <c r="F1987" t="s">
        <v>2274</v>
      </c>
      <c r="G1987" t="s">
        <v>1135</v>
      </c>
      <c r="H1987" t="s">
        <v>2275</v>
      </c>
      <c r="I1987" t="s">
        <v>1497</v>
      </c>
      <c r="J1987" t="s">
        <v>188</v>
      </c>
      <c r="K1987" t="s">
        <v>189</v>
      </c>
      <c r="L1987" t="s">
        <v>190</v>
      </c>
      <c r="M1987" t="s">
        <v>38</v>
      </c>
      <c r="N1987" t="s">
        <v>39</v>
      </c>
      <c r="O1987" s="23">
        <v>342</v>
      </c>
      <c r="P1987" s="9">
        <v>9.36</v>
      </c>
      <c r="Q1987" t="s">
        <v>40</v>
      </c>
      <c r="R1987">
        <v>6492</v>
      </c>
      <c r="S1987" s="9">
        <v>36.53</v>
      </c>
      <c r="T1987" s="26">
        <v>4.3899999999999997</v>
      </c>
      <c r="U1987" s="8">
        <v>160.37</v>
      </c>
      <c r="V1987" t="s">
        <v>41</v>
      </c>
      <c r="W1987" t="s">
        <v>2276</v>
      </c>
      <c r="X1987" t="s">
        <v>42</v>
      </c>
      <c r="Y1987" t="s">
        <v>2277</v>
      </c>
      <c r="AA1987" s="1">
        <f t="shared" ref="AA1987:AA2018" si="195">DATEVALUE(C1987)</f>
        <v>45965</v>
      </c>
      <c r="AB1987" s="2">
        <f t="shared" ref="AB1987:AB2018" si="196">MONTH(AA1987)</f>
        <v>11</v>
      </c>
      <c r="AC1987" s="2">
        <f t="shared" ref="AC1987:AC2018" si="197">YEAR(AA1987)</f>
        <v>2025</v>
      </c>
      <c r="AD1987" s="2" t="str">
        <f>IFERROR(VLOOKUP(A1987,'Aux Área'!$A$4:$B$123,2,0),"-")</f>
        <v>INSPEÇÃO</v>
      </c>
    </row>
    <row r="1988" spans="1:30" x14ac:dyDescent="0.3">
      <c r="A1988" t="s">
        <v>2260</v>
      </c>
      <c r="B1988" t="s">
        <v>113</v>
      </c>
      <c r="C1988" t="s">
        <v>3689</v>
      </c>
      <c r="D1988" t="s">
        <v>3295</v>
      </c>
      <c r="E1988" t="s">
        <v>3296</v>
      </c>
      <c r="F1988" t="s">
        <v>2262</v>
      </c>
      <c r="G1988" t="s">
        <v>35</v>
      </c>
      <c r="H1988" t="s">
        <v>2263</v>
      </c>
      <c r="I1988" t="s">
        <v>2186</v>
      </c>
      <c r="J1988" t="s">
        <v>139</v>
      </c>
      <c r="K1988" t="s">
        <v>140</v>
      </c>
      <c r="L1988" t="s">
        <v>141</v>
      </c>
      <c r="M1988" t="s">
        <v>38</v>
      </c>
      <c r="N1988" t="s">
        <v>668</v>
      </c>
      <c r="O1988" s="23">
        <v>809</v>
      </c>
      <c r="P1988" s="9">
        <v>14.18</v>
      </c>
      <c r="Q1988" t="s">
        <v>40</v>
      </c>
      <c r="R1988">
        <v>7680</v>
      </c>
      <c r="S1988" s="9">
        <v>57.06</v>
      </c>
      <c r="T1988" s="26">
        <v>5.69</v>
      </c>
      <c r="U1988" s="8">
        <v>324.67</v>
      </c>
      <c r="V1988" t="s">
        <v>3690</v>
      </c>
      <c r="W1988" t="s">
        <v>2007</v>
      </c>
      <c r="X1988" t="s">
        <v>42</v>
      </c>
      <c r="Y1988" t="s">
        <v>1740</v>
      </c>
      <c r="AA1988" s="1">
        <f t="shared" si="195"/>
        <v>45965</v>
      </c>
      <c r="AB1988" s="2">
        <f t="shared" si="196"/>
        <v>11</v>
      </c>
      <c r="AC1988" s="2">
        <f t="shared" si="197"/>
        <v>2025</v>
      </c>
      <c r="AD1988" s="2" t="str">
        <f>IFERROR(VLOOKUP(A1988,'Aux Área'!$A$4:$B$123,2,0),"-")</f>
        <v>INSPEÇÃO</v>
      </c>
    </row>
    <row r="1989" spans="1:30" x14ac:dyDescent="0.3">
      <c r="A1989" t="s">
        <v>1130</v>
      </c>
      <c r="B1989" t="s">
        <v>1131</v>
      </c>
      <c r="C1989" t="s">
        <v>3691</v>
      </c>
      <c r="D1989" t="s">
        <v>1133</v>
      </c>
      <c r="E1989" t="s">
        <v>1134</v>
      </c>
      <c r="F1989" t="s">
        <v>1130</v>
      </c>
      <c r="G1989" t="s">
        <v>1635</v>
      </c>
      <c r="H1989" t="s">
        <v>1136</v>
      </c>
      <c r="I1989" t="s">
        <v>1137</v>
      </c>
      <c r="J1989" t="s">
        <v>3692</v>
      </c>
      <c r="K1989" t="s">
        <v>394</v>
      </c>
      <c r="L1989" t="s">
        <v>84</v>
      </c>
      <c r="M1989" t="s">
        <v>38</v>
      </c>
      <c r="N1989" t="s">
        <v>707</v>
      </c>
      <c r="O1989" s="23">
        <v>277</v>
      </c>
      <c r="P1989" s="9">
        <v>5.0599999999999996</v>
      </c>
      <c r="Q1989" t="s">
        <v>40</v>
      </c>
      <c r="R1989">
        <v>24596</v>
      </c>
      <c r="S1989" s="9">
        <v>54.69</v>
      </c>
      <c r="T1989" s="26">
        <v>6.4409999999999998</v>
      </c>
      <c r="U1989" s="8">
        <v>352.24</v>
      </c>
      <c r="V1989" t="s">
        <v>112</v>
      </c>
      <c r="W1989" t="s">
        <v>2007</v>
      </c>
      <c r="X1989" t="s">
        <v>42</v>
      </c>
      <c r="Y1989" t="s">
        <v>1740</v>
      </c>
      <c r="AA1989" s="1">
        <f t="shared" si="195"/>
        <v>45965</v>
      </c>
      <c r="AB1989" s="2">
        <f t="shared" si="196"/>
        <v>11</v>
      </c>
      <c r="AC1989" s="2">
        <f t="shared" si="197"/>
        <v>2025</v>
      </c>
      <c r="AD1989" s="2" t="str">
        <f>IFERROR(VLOOKUP(A1989,'Aux Área'!$A$4:$B$123,2,0),"-")</f>
        <v>DIRETORIA</v>
      </c>
    </row>
    <row r="1990" spans="1:30" x14ac:dyDescent="0.3">
      <c r="A1990" t="s">
        <v>60</v>
      </c>
      <c r="B1990" t="s">
        <v>614</v>
      </c>
      <c r="C1990" t="s">
        <v>3693</v>
      </c>
      <c r="D1990" t="s">
        <v>1206</v>
      </c>
      <c r="E1990" t="s">
        <v>1207</v>
      </c>
      <c r="F1990" t="s">
        <v>61</v>
      </c>
      <c r="G1990" t="s">
        <v>1500</v>
      </c>
      <c r="H1990" t="s">
        <v>36</v>
      </c>
      <c r="I1990" t="s">
        <v>37</v>
      </c>
      <c r="J1990" t="s">
        <v>1665</v>
      </c>
      <c r="K1990" t="s">
        <v>1666</v>
      </c>
      <c r="L1990" t="s">
        <v>301</v>
      </c>
      <c r="M1990" t="s">
        <v>38</v>
      </c>
      <c r="N1990" t="s">
        <v>39</v>
      </c>
      <c r="O1990" s="23">
        <v>129</v>
      </c>
      <c r="P1990" s="9">
        <v>8.66</v>
      </c>
      <c r="Q1990" t="s">
        <v>40</v>
      </c>
      <c r="R1990">
        <v>17388</v>
      </c>
      <c r="S1990" s="9">
        <v>14.9</v>
      </c>
      <c r="T1990" s="26">
        <v>4.1900000000000004</v>
      </c>
      <c r="U1990" s="8">
        <v>62.43</v>
      </c>
      <c r="V1990" t="s">
        <v>3694</v>
      </c>
      <c r="W1990" t="s">
        <v>2007</v>
      </c>
      <c r="X1990" t="s">
        <v>42</v>
      </c>
      <c r="Y1990" t="s">
        <v>1740</v>
      </c>
      <c r="AA1990" s="1">
        <f t="shared" si="195"/>
        <v>45965</v>
      </c>
      <c r="AB1990" s="2">
        <f t="shared" si="196"/>
        <v>11</v>
      </c>
      <c r="AC1990" s="2">
        <f t="shared" si="197"/>
        <v>2025</v>
      </c>
      <c r="AD1990" s="2" t="str">
        <f>IFERROR(VLOOKUP(A1990,'Aux Área'!$A$4:$B$123,2,0),"-")</f>
        <v>QSMS</v>
      </c>
    </row>
    <row r="1991" spans="1:30" x14ac:dyDescent="0.3">
      <c r="A1991" t="s">
        <v>58</v>
      </c>
      <c r="B1991" t="s">
        <v>250</v>
      </c>
      <c r="C1991" t="s">
        <v>3695</v>
      </c>
      <c r="D1991" t="s">
        <v>87</v>
      </c>
      <c r="E1991" t="s">
        <v>88</v>
      </c>
      <c r="F1991" t="s">
        <v>59</v>
      </c>
      <c r="G1991" t="s">
        <v>1500</v>
      </c>
      <c r="H1991" t="s">
        <v>36</v>
      </c>
      <c r="I1991" t="s">
        <v>37</v>
      </c>
      <c r="J1991" t="s">
        <v>188</v>
      </c>
      <c r="K1991" t="s">
        <v>189</v>
      </c>
      <c r="L1991" t="s">
        <v>190</v>
      </c>
      <c r="M1991" t="s">
        <v>38</v>
      </c>
      <c r="N1991" t="s">
        <v>39</v>
      </c>
      <c r="O1991" s="23">
        <v>331</v>
      </c>
      <c r="P1991" s="9">
        <v>8.58</v>
      </c>
      <c r="Q1991" t="s">
        <v>40</v>
      </c>
      <c r="R1991">
        <v>50857</v>
      </c>
      <c r="S1991" s="9">
        <v>38.56</v>
      </c>
      <c r="T1991" s="26">
        <v>4.3899999999999997</v>
      </c>
      <c r="U1991" s="8">
        <v>169.28</v>
      </c>
      <c r="V1991" t="s">
        <v>41</v>
      </c>
      <c r="W1991" t="s">
        <v>2007</v>
      </c>
      <c r="X1991" t="s">
        <v>42</v>
      </c>
      <c r="Y1991" t="s">
        <v>1740</v>
      </c>
      <c r="AA1991" s="1">
        <f t="shared" si="195"/>
        <v>45965</v>
      </c>
      <c r="AB1991" s="2">
        <f t="shared" si="196"/>
        <v>11</v>
      </c>
      <c r="AC1991" s="2">
        <f t="shared" si="197"/>
        <v>2025</v>
      </c>
      <c r="AD1991" s="2" t="str">
        <f>IFERROR(VLOOKUP(A1991,'Aux Área'!$A$4:$B$123,2,0),"-")</f>
        <v>CONSERVA</v>
      </c>
    </row>
    <row r="1992" spans="1:30" x14ac:dyDescent="0.3">
      <c r="A1992" t="s">
        <v>2117</v>
      </c>
      <c r="B1992" t="s">
        <v>1946</v>
      </c>
      <c r="C1992" t="s">
        <v>3696</v>
      </c>
      <c r="D1992" t="s">
        <v>1948</v>
      </c>
      <c r="E1992" t="s">
        <v>1949</v>
      </c>
      <c r="F1992" t="s">
        <v>653</v>
      </c>
      <c r="G1992" t="s">
        <v>635</v>
      </c>
      <c r="H1992" t="s">
        <v>1804</v>
      </c>
      <c r="I1992" t="s">
        <v>1497</v>
      </c>
      <c r="J1992" t="s">
        <v>409</v>
      </c>
      <c r="K1992" t="s">
        <v>410</v>
      </c>
      <c r="L1992" t="s">
        <v>141</v>
      </c>
      <c r="M1992" t="s">
        <v>38</v>
      </c>
      <c r="N1992" t="s">
        <v>668</v>
      </c>
      <c r="O1992" s="23">
        <v>0</v>
      </c>
      <c r="P1992" s="9">
        <v>0</v>
      </c>
      <c r="Q1992" t="s">
        <v>40</v>
      </c>
      <c r="R1992">
        <v>0</v>
      </c>
      <c r="S1992" s="9">
        <v>66.900000000000006</v>
      </c>
      <c r="T1992" s="26">
        <v>6.09</v>
      </c>
      <c r="U1992" s="8">
        <v>407.42</v>
      </c>
      <c r="V1992" t="s">
        <v>3697</v>
      </c>
      <c r="W1992" t="s">
        <v>652</v>
      </c>
      <c r="X1992" t="s">
        <v>42</v>
      </c>
      <c r="Y1992" t="s">
        <v>653</v>
      </c>
      <c r="AA1992" s="1">
        <f t="shared" si="195"/>
        <v>45965</v>
      </c>
      <c r="AB1992" s="2">
        <f t="shared" si="196"/>
        <v>11</v>
      </c>
      <c r="AC1992" s="2">
        <f t="shared" si="197"/>
        <v>2025</v>
      </c>
      <c r="AD1992" s="2" t="str">
        <f>IFERROR(VLOOKUP(A1992,'Aux Área'!$A$4:$B$123,2,0),"-")</f>
        <v>SÃO PEDRO</v>
      </c>
    </row>
    <row r="1993" spans="1:30" x14ac:dyDescent="0.3">
      <c r="A1993" t="s">
        <v>1838</v>
      </c>
      <c r="B1993" t="s">
        <v>1839</v>
      </c>
      <c r="C1993" t="s">
        <v>3698</v>
      </c>
      <c r="D1993" t="s">
        <v>1841</v>
      </c>
      <c r="E1993" t="s">
        <v>1842</v>
      </c>
      <c r="F1993" t="s">
        <v>653</v>
      </c>
      <c r="G1993" t="s">
        <v>659</v>
      </c>
      <c r="H1993" t="s">
        <v>1821</v>
      </c>
      <c r="I1993" t="s">
        <v>1843</v>
      </c>
      <c r="J1993" t="s">
        <v>237</v>
      </c>
      <c r="K1993" t="s">
        <v>238</v>
      </c>
      <c r="L1993" t="s">
        <v>110</v>
      </c>
      <c r="M1993" t="s">
        <v>38</v>
      </c>
      <c r="N1993" t="s">
        <v>668</v>
      </c>
      <c r="O1993" s="23">
        <v>0</v>
      </c>
      <c r="P1993" s="9">
        <v>0</v>
      </c>
      <c r="Q1993" t="s">
        <v>40</v>
      </c>
      <c r="R1993">
        <v>0</v>
      </c>
      <c r="S1993" s="9">
        <v>72.28</v>
      </c>
      <c r="T1993" s="26">
        <v>6.29</v>
      </c>
      <c r="U1993" s="8">
        <v>454.64</v>
      </c>
      <c r="V1993" t="s">
        <v>41</v>
      </c>
      <c r="W1993" t="s">
        <v>652</v>
      </c>
      <c r="X1993" t="s">
        <v>42</v>
      </c>
      <c r="Y1993" t="s">
        <v>653</v>
      </c>
      <c r="AA1993" s="1">
        <f t="shared" si="195"/>
        <v>45965</v>
      </c>
      <c r="AB1993" s="2">
        <f t="shared" si="196"/>
        <v>11</v>
      </c>
      <c r="AC1993" s="2">
        <f t="shared" si="197"/>
        <v>2025</v>
      </c>
      <c r="AD1993" s="2" t="str">
        <f>IFERROR(VLOOKUP(A1993,'Aux Área'!$A$4:$B$123,2,0),"-")</f>
        <v>SÃO PEDRO</v>
      </c>
    </row>
    <row r="1994" spans="1:30" x14ac:dyDescent="0.3">
      <c r="A1994" t="s">
        <v>2306</v>
      </c>
      <c r="B1994" t="s">
        <v>2307</v>
      </c>
      <c r="C1994" t="s">
        <v>3699</v>
      </c>
      <c r="D1994" t="s">
        <v>3428</v>
      </c>
      <c r="E1994" t="s">
        <v>3429</v>
      </c>
      <c r="F1994" t="s">
        <v>2309</v>
      </c>
      <c r="G1994" t="s">
        <v>1135</v>
      </c>
      <c r="H1994" t="s">
        <v>2275</v>
      </c>
      <c r="I1994" t="s">
        <v>1497</v>
      </c>
      <c r="J1994" t="s">
        <v>1665</v>
      </c>
      <c r="K1994" t="s">
        <v>1666</v>
      </c>
      <c r="L1994" t="s">
        <v>301</v>
      </c>
      <c r="M1994" t="s">
        <v>38</v>
      </c>
      <c r="N1994" t="s">
        <v>39</v>
      </c>
      <c r="O1994" s="23">
        <v>520</v>
      </c>
      <c r="P1994" s="9">
        <v>10.49</v>
      </c>
      <c r="Q1994" t="s">
        <v>40</v>
      </c>
      <c r="R1994">
        <v>6285</v>
      </c>
      <c r="S1994" s="9">
        <v>49.59</v>
      </c>
      <c r="T1994" s="26">
        <v>4.1900000000000004</v>
      </c>
      <c r="U1994" s="8">
        <v>207.78</v>
      </c>
      <c r="V1994" t="s">
        <v>3700</v>
      </c>
      <c r="W1994" t="s">
        <v>2276</v>
      </c>
      <c r="X1994" t="s">
        <v>42</v>
      </c>
      <c r="Y1994" t="s">
        <v>2277</v>
      </c>
      <c r="AA1994" s="1">
        <f t="shared" si="195"/>
        <v>45965</v>
      </c>
      <c r="AB1994" s="2">
        <f t="shared" si="196"/>
        <v>11</v>
      </c>
      <c r="AC1994" s="2">
        <f t="shared" si="197"/>
        <v>2025</v>
      </c>
      <c r="AD1994" s="2" t="str">
        <f>IFERROR(VLOOKUP(A1994,'Aux Área'!$A$4:$B$123,2,0),"-")</f>
        <v>INSPEÇÃO</v>
      </c>
    </row>
    <row r="1995" spans="1:30" x14ac:dyDescent="0.3">
      <c r="A1995" t="s">
        <v>2494</v>
      </c>
      <c r="B1995" t="s">
        <v>2495</v>
      </c>
      <c r="C1995" t="s">
        <v>3701</v>
      </c>
      <c r="D1995" t="s">
        <v>3702</v>
      </c>
      <c r="E1995" t="s">
        <v>3703</v>
      </c>
      <c r="F1995" t="s">
        <v>2497</v>
      </c>
      <c r="G1995" t="s">
        <v>659</v>
      </c>
      <c r="H1995" t="s">
        <v>2215</v>
      </c>
      <c r="I1995" t="s">
        <v>667</v>
      </c>
      <c r="J1995" t="s">
        <v>1766</v>
      </c>
      <c r="K1995" t="s">
        <v>242</v>
      </c>
      <c r="L1995" t="s">
        <v>110</v>
      </c>
      <c r="M1995" t="s">
        <v>38</v>
      </c>
      <c r="N1995" t="s">
        <v>668</v>
      </c>
      <c r="O1995" s="23">
        <v>71</v>
      </c>
      <c r="P1995" s="9">
        <v>3.33</v>
      </c>
      <c r="Q1995" t="s">
        <v>40</v>
      </c>
      <c r="R1995">
        <v>3510</v>
      </c>
      <c r="S1995" s="9">
        <v>21.34</v>
      </c>
      <c r="T1995" s="26">
        <v>5.89</v>
      </c>
      <c r="U1995" s="8">
        <v>125.7</v>
      </c>
      <c r="V1995" t="s">
        <v>112</v>
      </c>
      <c r="W1995" t="s">
        <v>2007</v>
      </c>
      <c r="X1995" t="s">
        <v>42</v>
      </c>
      <c r="Y1995" t="s">
        <v>1740</v>
      </c>
      <c r="AA1995" s="1">
        <f t="shared" si="195"/>
        <v>45965</v>
      </c>
      <c r="AB1995" s="2">
        <f t="shared" si="196"/>
        <v>11</v>
      </c>
      <c r="AC1995" s="2">
        <f t="shared" si="197"/>
        <v>2025</v>
      </c>
      <c r="AD1995" s="2" t="str">
        <f>IFERROR(VLOOKUP(A1995,'Aux Área'!$A$4:$B$123,2,0),"-")</f>
        <v>APH</v>
      </c>
    </row>
    <row r="1996" spans="1:30" x14ac:dyDescent="0.3">
      <c r="A1996" t="s">
        <v>62</v>
      </c>
      <c r="B1996" t="s">
        <v>1455</v>
      </c>
      <c r="C1996" t="s">
        <v>3704</v>
      </c>
      <c r="D1996" t="s">
        <v>120</v>
      </c>
      <c r="E1996" t="s">
        <v>121</v>
      </c>
      <c r="F1996" t="s">
        <v>63</v>
      </c>
      <c r="G1996" t="s">
        <v>1500</v>
      </c>
      <c r="H1996" t="s">
        <v>36</v>
      </c>
      <c r="I1996" t="s">
        <v>37</v>
      </c>
      <c r="J1996" t="s">
        <v>526</v>
      </c>
      <c r="K1996" t="s">
        <v>527</v>
      </c>
      <c r="L1996" t="s">
        <v>124</v>
      </c>
      <c r="M1996" t="s">
        <v>38</v>
      </c>
      <c r="N1996" t="s">
        <v>39</v>
      </c>
      <c r="O1996" s="23">
        <v>331</v>
      </c>
      <c r="P1996" s="9">
        <v>8.56</v>
      </c>
      <c r="Q1996" t="s">
        <v>40</v>
      </c>
      <c r="R1996">
        <v>40626</v>
      </c>
      <c r="S1996" s="9">
        <v>38.67</v>
      </c>
      <c r="T1996" s="26">
        <v>4.1900000000000004</v>
      </c>
      <c r="U1996" s="8">
        <v>162.02000000000001</v>
      </c>
      <c r="V1996" t="s">
        <v>41</v>
      </c>
      <c r="W1996" t="s">
        <v>2007</v>
      </c>
      <c r="X1996" t="s">
        <v>42</v>
      </c>
      <c r="Y1996" t="s">
        <v>1740</v>
      </c>
      <c r="AA1996" s="1">
        <f t="shared" si="195"/>
        <v>45965</v>
      </c>
      <c r="AB1996" s="2">
        <f t="shared" si="196"/>
        <v>11</v>
      </c>
      <c r="AC1996" s="2">
        <f t="shared" si="197"/>
        <v>2025</v>
      </c>
      <c r="AD1996" s="2" t="str">
        <f>IFERROR(VLOOKUP(A1996,'Aux Área'!$A$4:$B$123,2,0),"-")</f>
        <v>CONSERVA</v>
      </c>
    </row>
    <row r="1997" spans="1:30" x14ac:dyDescent="0.3">
      <c r="A1997" t="s">
        <v>2461</v>
      </c>
      <c r="B1997" t="s">
        <v>2462</v>
      </c>
      <c r="C1997" t="s">
        <v>3705</v>
      </c>
      <c r="D1997" t="s">
        <v>3098</v>
      </c>
      <c r="E1997" t="s">
        <v>3099</v>
      </c>
      <c r="F1997" t="s">
        <v>3574</v>
      </c>
      <c r="G1997" t="s">
        <v>1135</v>
      </c>
      <c r="H1997" t="s">
        <v>2275</v>
      </c>
      <c r="I1997" t="s">
        <v>1497</v>
      </c>
      <c r="J1997" t="s">
        <v>1670</v>
      </c>
      <c r="K1997" t="s">
        <v>1671</v>
      </c>
      <c r="L1997" t="s">
        <v>1672</v>
      </c>
      <c r="M1997" t="s">
        <v>38</v>
      </c>
      <c r="N1997" t="s">
        <v>39</v>
      </c>
      <c r="O1997" s="23">
        <v>416</v>
      </c>
      <c r="P1997" s="9">
        <v>10.5</v>
      </c>
      <c r="Q1997" t="s">
        <v>40</v>
      </c>
      <c r="R1997">
        <v>6785</v>
      </c>
      <c r="S1997" s="9">
        <v>39.630000000000003</v>
      </c>
      <c r="T1997" s="26">
        <v>4.29</v>
      </c>
      <c r="U1997" s="8">
        <v>170.01</v>
      </c>
      <c r="V1997" t="s">
        <v>3706</v>
      </c>
      <c r="W1997" t="s">
        <v>2276</v>
      </c>
      <c r="X1997" t="s">
        <v>42</v>
      </c>
      <c r="Y1997" t="s">
        <v>2277</v>
      </c>
      <c r="AA1997" s="1">
        <f t="shared" si="195"/>
        <v>45965</v>
      </c>
      <c r="AB1997" s="2">
        <f t="shared" si="196"/>
        <v>11</v>
      </c>
      <c r="AC1997" s="2">
        <f t="shared" si="197"/>
        <v>2025</v>
      </c>
      <c r="AD1997" s="2" t="str">
        <f>IFERROR(VLOOKUP(A1997,'Aux Área'!$A$4:$B$123,2,0),"-")</f>
        <v>INSPEÇÃO</v>
      </c>
    </row>
    <row r="1998" spans="1:30" x14ac:dyDescent="0.3">
      <c r="A1998" t="s">
        <v>76</v>
      </c>
      <c r="B1998" t="s">
        <v>380</v>
      </c>
      <c r="C1998" t="s">
        <v>3707</v>
      </c>
      <c r="D1998" t="s">
        <v>382</v>
      </c>
      <c r="E1998" t="s">
        <v>383</v>
      </c>
      <c r="F1998" t="s">
        <v>77</v>
      </c>
      <c r="G1998" t="s">
        <v>1500</v>
      </c>
      <c r="H1998" t="s">
        <v>36</v>
      </c>
      <c r="I1998" t="s">
        <v>37</v>
      </c>
      <c r="J1998" t="s">
        <v>237</v>
      </c>
      <c r="K1998" t="s">
        <v>238</v>
      </c>
      <c r="L1998" t="s">
        <v>110</v>
      </c>
      <c r="M1998" t="s">
        <v>38</v>
      </c>
      <c r="N1998" t="s">
        <v>39</v>
      </c>
      <c r="O1998" s="23">
        <v>373</v>
      </c>
      <c r="P1998" s="9">
        <v>10.199999999999999</v>
      </c>
      <c r="Q1998" t="s">
        <v>40</v>
      </c>
      <c r="R1998">
        <v>35588</v>
      </c>
      <c r="S1998" s="9">
        <v>36.57</v>
      </c>
      <c r="T1998" s="26">
        <v>4.4909999999999997</v>
      </c>
      <c r="U1998" s="8">
        <v>164.24</v>
      </c>
      <c r="V1998" t="s">
        <v>41</v>
      </c>
      <c r="W1998" t="s">
        <v>2007</v>
      </c>
      <c r="X1998" t="s">
        <v>42</v>
      </c>
      <c r="Y1998" t="s">
        <v>1740</v>
      </c>
      <c r="AA1998" s="1">
        <f t="shared" si="195"/>
        <v>45965</v>
      </c>
      <c r="AB1998" s="2">
        <f t="shared" si="196"/>
        <v>11</v>
      </c>
      <c r="AC1998" s="2">
        <f t="shared" si="197"/>
        <v>2025</v>
      </c>
      <c r="AD1998" s="2" t="str">
        <f>IFERROR(VLOOKUP(A1998,'Aux Área'!$A$4:$B$123,2,0),"-")</f>
        <v>QSMS</v>
      </c>
    </row>
    <row r="1999" spans="1:30" x14ac:dyDescent="0.3">
      <c r="A1999" t="s">
        <v>2282</v>
      </c>
      <c r="B1999" t="s">
        <v>2283</v>
      </c>
      <c r="C1999" t="s">
        <v>3708</v>
      </c>
      <c r="D1999" t="s">
        <v>3162</v>
      </c>
      <c r="E1999" t="s">
        <v>3163</v>
      </c>
      <c r="F1999" t="s">
        <v>2285</v>
      </c>
      <c r="G1999" t="s">
        <v>1135</v>
      </c>
      <c r="H1999" t="s">
        <v>2275</v>
      </c>
      <c r="I1999" t="s">
        <v>1497</v>
      </c>
      <c r="J1999" t="s">
        <v>165</v>
      </c>
      <c r="K1999" t="s">
        <v>166</v>
      </c>
      <c r="L1999" t="s">
        <v>167</v>
      </c>
      <c r="M1999" t="s">
        <v>38</v>
      </c>
      <c r="N1999" t="s">
        <v>39</v>
      </c>
      <c r="O1999" s="23">
        <v>353</v>
      </c>
      <c r="P1999" s="9">
        <v>7.96</v>
      </c>
      <c r="Q1999" t="s">
        <v>40</v>
      </c>
      <c r="R1999">
        <v>7947</v>
      </c>
      <c r="S1999" s="9">
        <v>44.36</v>
      </c>
      <c r="T1999" s="26">
        <v>4.46</v>
      </c>
      <c r="U1999" s="8">
        <v>197.85</v>
      </c>
      <c r="V1999" t="s">
        <v>112</v>
      </c>
      <c r="W1999" t="s">
        <v>2276</v>
      </c>
      <c r="X1999" t="s">
        <v>42</v>
      </c>
      <c r="Y1999" t="s">
        <v>2277</v>
      </c>
      <c r="AA1999" s="1">
        <f t="shared" si="195"/>
        <v>45965</v>
      </c>
      <c r="AB1999" s="2">
        <f t="shared" si="196"/>
        <v>11</v>
      </c>
      <c r="AC1999" s="2">
        <f t="shared" si="197"/>
        <v>2025</v>
      </c>
      <c r="AD1999" s="2" t="str">
        <f>IFERROR(VLOOKUP(A1999,'Aux Área'!$A$4:$B$123,2,0),"-")</f>
        <v>INSPEÇÃO</v>
      </c>
    </row>
    <row r="2000" spans="1:30" x14ac:dyDescent="0.3">
      <c r="A2000" t="s">
        <v>2488</v>
      </c>
      <c r="B2000" t="s">
        <v>2489</v>
      </c>
      <c r="C2000" t="s">
        <v>3709</v>
      </c>
      <c r="D2000" t="s">
        <v>2937</v>
      </c>
      <c r="E2000" t="s">
        <v>2938</v>
      </c>
      <c r="F2000" t="s">
        <v>2491</v>
      </c>
      <c r="G2000" t="s">
        <v>659</v>
      </c>
      <c r="H2000" t="s">
        <v>2215</v>
      </c>
      <c r="I2000" t="s">
        <v>667</v>
      </c>
      <c r="J2000" t="s">
        <v>165</v>
      </c>
      <c r="K2000" t="s">
        <v>166</v>
      </c>
      <c r="L2000" t="s">
        <v>167</v>
      </c>
      <c r="M2000" t="s">
        <v>38</v>
      </c>
      <c r="N2000" t="s">
        <v>668</v>
      </c>
      <c r="O2000" s="23">
        <v>104</v>
      </c>
      <c r="P2000" s="9">
        <v>5.07</v>
      </c>
      <c r="Q2000" t="s">
        <v>40</v>
      </c>
      <c r="R2000">
        <v>2563</v>
      </c>
      <c r="S2000" s="9">
        <v>20.5</v>
      </c>
      <c r="T2000" s="26">
        <v>6.2409999999999997</v>
      </c>
      <c r="U2000" s="8">
        <v>127.95</v>
      </c>
      <c r="V2000" t="s">
        <v>112</v>
      </c>
      <c r="W2000" t="s">
        <v>2007</v>
      </c>
      <c r="X2000" t="s">
        <v>42</v>
      </c>
      <c r="Y2000" t="s">
        <v>1740</v>
      </c>
      <c r="AA2000" s="1">
        <f t="shared" si="195"/>
        <v>45965</v>
      </c>
      <c r="AB2000" s="2">
        <f t="shared" si="196"/>
        <v>11</v>
      </c>
      <c r="AC2000" s="2">
        <f t="shared" si="197"/>
        <v>2025</v>
      </c>
      <c r="AD2000" s="2" t="str">
        <f>IFERROR(VLOOKUP(A2000,'Aux Área'!$A$4:$B$123,2,0),"-")</f>
        <v>APH</v>
      </c>
    </row>
    <row r="2001" spans="1:30" x14ac:dyDescent="0.3">
      <c r="A2001" t="s">
        <v>2552</v>
      </c>
      <c r="B2001" t="s">
        <v>2553</v>
      </c>
      <c r="C2001" t="s">
        <v>3710</v>
      </c>
      <c r="D2001" t="s">
        <v>2468</v>
      </c>
      <c r="E2001" t="s">
        <v>2469</v>
      </c>
      <c r="F2001" t="s">
        <v>2555</v>
      </c>
      <c r="G2001" t="s">
        <v>659</v>
      </c>
      <c r="H2001" t="s">
        <v>2215</v>
      </c>
      <c r="I2001" t="s">
        <v>667</v>
      </c>
      <c r="J2001" t="s">
        <v>2779</v>
      </c>
      <c r="K2001" t="s">
        <v>2780</v>
      </c>
      <c r="L2001" t="s">
        <v>141</v>
      </c>
      <c r="M2001" t="s">
        <v>38</v>
      </c>
      <c r="N2001" t="s">
        <v>668</v>
      </c>
      <c r="O2001" s="23">
        <v>201</v>
      </c>
      <c r="P2001" s="9">
        <v>5.83</v>
      </c>
      <c r="Q2001" t="s">
        <v>40</v>
      </c>
      <c r="R2001">
        <v>3493</v>
      </c>
      <c r="S2001" s="9">
        <v>34.49</v>
      </c>
      <c r="T2001" s="26">
        <v>6.4009999999999998</v>
      </c>
      <c r="U2001" s="8">
        <v>220.77</v>
      </c>
      <c r="V2001" t="s">
        <v>112</v>
      </c>
      <c r="W2001" t="s">
        <v>2007</v>
      </c>
      <c r="X2001" t="s">
        <v>42</v>
      </c>
      <c r="Y2001" t="s">
        <v>1740</v>
      </c>
      <c r="AA2001" s="1">
        <f t="shared" si="195"/>
        <v>45965</v>
      </c>
      <c r="AB2001" s="2">
        <f t="shared" si="196"/>
        <v>11</v>
      </c>
      <c r="AC2001" s="2">
        <f t="shared" si="197"/>
        <v>2025</v>
      </c>
      <c r="AD2001" s="2" t="str">
        <f>IFERROR(VLOOKUP(A2001,'Aux Área'!$A$4:$B$123,2,0),"-")</f>
        <v>APH</v>
      </c>
    </row>
    <row r="2002" spans="1:30" x14ac:dyDescent="0.3">
      <c r="A2002" t="s">
        <v>2655</v>
      </c>
      <c r="B2002" t="s">
        <v>2656</v>
      </c>
      <c r="C2002" t="s">
        <v>3711</v>
      </c>
      <c r="D2002" t="s">
        <v>1619</v>
      </c>
      <c r="E2002" t="s">
        <v>1620</v>
      </c>
      <c r="F2002" t="s">
        <v>3712</v>
      </c>
      <c r="G2002" t="s">
        <v>1635</v>
      </c>
      <c r="H2002" t="s">
        <v>2635</v>
      </c>
      <c r="I2002" t="s">
        <v>37</v>
      </c>
      <c r="J2002" t="s">
        <v>188</v>
      </c>
      <c r="K2002" t="s">
        <v>189</v>
      </c>
      <c r="L2002" t="s">
        <v>190</v>
      </c>
      <c r="M2002" t="s">
        <v>38</v>
      </c>
      <c r="N2002" t="s">
        <v>39</v>
      </c>
      <c r="O2002" s="23">
        <v>409</v>
      </c>
      <c r="P2002" s="9">
        <v>8.77</v>
      </c>
      <c r="Q2002" t="s">
        <v>40</v>
      </c>
      <c r="R2002">
        <v>3781</v>
      </c>
      <c r="S2002" s="9">
        <v>46.63</v>
      </c>
      <c r="T2002" s="26">
        <v>4.3899999999999997</v>
      </c>
      <c r="U2002" s="8">
        <v>204.71</v>
      </c>
      <c r="V2002" t="s">
        <v>41</v>
      </c>
      <c r="W2002" t="s">
        <v>2276</v>
      </c>
      <c r="X2002" t="s">
        <v>42</v>
      </c>
      <c r="Y2002" t="s">
        <v>1740</v>
      </c>
      <c r="AA2002" s="1">
        <f t="shared" si="195"/>
        <v>45965</v>
      </c>
      <c r="AB2002" s="2">
        <f t="shared" si="196"/>
        <v>11</v>
      </c>
      <c r="AC2002" s="2">
        <f t="shared" si="197"/>
        <v>2025</v>
      </c>
      <c r="AD2002" s="2" t="str">
        <f>IFERROR(VLOOKUP(A2002,'Aux Área'!$A$4:$B$123,2,0),"-")</f>
        <v>TI</v>
      </c>
    </row>
    <row r="2003" spans="1:30" x14ac:dyDescent="0.3">
      <c r="A2003" t="s">
        <v>2574</v>
      </c>
      <c r="B2003" t="s">
        <v>2575</v>
      </c>
      <c r="C2003" t="s">
        <v>3713</v>
      </c>
      <c r="D2003" t="s">
        <v>3443</v>
      </c>
      <c r="E2003" t="s">
        <v>3444</v>
      </c>
      <c r="F2003" t="s">
        <v>2577</v>
      </c>
      <c r="G2003" t="s">
        <v>659</v>
      </c>
      <c r="H2003" t="s">
        <v>2215</v>
      </c>
      <c r="I2003" t="s">
        <v>667</v>
      </c>
      <c r="J2003" t="s">
        <v>370</v>
      </c>
      <c r="K2003" t="s">
        <v>371</v>
      </c>
      <c r="L2003" t="s">
        <v>124</v>
      </c>
      <c r="M2003" t="s">
        <v>38</v>
      </c>
      <c r="N2003" t="s">
        <v>668</v>
      </c>
      <c r="O2003" s="23">
        <v>42</v>
      </c>
      <c r="P2003" s="9">
        <v>1.9</v>
      </c>
      <c r="Q2003" t="s">
        <v>40</v>
      </c>
      <c r="R2003">
        <v>3530</v>
      </c>
      <c r="S2003" s="9">
        <v>22.08</v>
      </c>
      <c r="T2003" s="26">
        <v>6.0910000000000002</v>
      </c>
      <c r="U2003" s="8">
        <v>134.47999999999999</v>
      </c>
      <c r="V2003" t="s">
        <v>3714</v>
      </c>
      <c r="W2003" t="s">
        <v>2007</v>
      </c>
      <c r="X2003" t="s">
        <v>42</v>
      </c>
      <c r="Y2003" t="s">
        <v>1740</v>
      </c>
      <c r="AA2003" s="1">
        <f t="shared" si="195"/>
        <v>45965</v>
      </c>
      <c r="AB2003" s="2">
        <f t="shared" si="196"/>
        <v>11</v>
      </c>
      <c r="AC2003" s="2">
        <f t="shared" si="197"/>
        <v>2025</v>
      </c>
      <c r="AD2003" s="2" t="str">
        <f>IFERROR(VLOOKUP(A2003,'Aux Área'!$A$4:$B$123,2,0),"-")</f>
        <v>APH</v>
      </c>
    </row>
    <row r="2004" spans="1:30" x14ac:dyDescent="0.3">
      <c r="A2004" t="s">
        <v>2208</v>
      </c>
      <c r="B2004" t="s">
        <v>2544</v>
      </c>
      <c r="C2004" t="s">
        <v>3715</v>
      </c>
      <c r="D2004" t="s">
        <v>2468</v>
      </c>
      <c r="E2004" t="s">
        <v>2469</v>
      </c>
      <c r="F2004" t="s">
        <v>2210</v>
      </c>
      <c r="G2004" t="s">
        <v>1135</v>
      </c>
      <c r="H2004" t="s">
        <v>2211</v>
      </c>
      <c r="I2004" t="s">
        <v>37</v>
      </c>
      <c r="J2004" t="s">
        <v>175</v>
      </c>
      <c r="K2004" t="s">
        <v>176</v>
      </c>
      <c r="L2004" t="s">
        <v>177</v>
      </c>
      <c r="M2004" t="s">
        <v>38</v>
      </c>
      <c r="N2004" t="s">
        <v>668</v>
      </c>
      <c r="O2004" s="23">
        <v>341</v>
      </c>
      <c r="P2004" s="9">
        <v>6.91</v>
      </c>
      <c r="Q2004" t="s">
        <v>40</v>
      </c>
      <c r="R2004">
        <v>4877</v>
      </c>
      <c r="S2004" s="9">
        <v>49.37</v>
      </c>
      <c r="T2004" s="26">
        <v>6.1909999999999998</v>
      </c>
      <c r="U2004" s="8">
        <v>305.64</v>
      </c>
      <c r="V2004" t="s">
        <v>112</v>
      </c>
      <c r="W2004" t="s">
        <v>2007</v>
      </c>
      <c r="X2004" t="s">
        <v>42</v>
      </c>
      <c r="Y2004" t="s">
        <v>1740</v>
      </c>
      <c r="AA2004" s="1">
        <f t="shared" si="195"/>
        <v>45965</v>
      </c>
      <c r="AB2004" s="2">
        <f t="shared" si="196"/>
        <v>11</v>
      </c>
      <c r="AC2004" s="2">
        <f t="shared" si="197"/>
        <v>2025</v>
      </c>
      <c r="AD2004" s="2" t="str">
        <f>IFERROR(VLOOKUP(A2004,'Aux Área'!$A$4:$B$123,2,0),"-")</f>
        <v>APH</v>
      </c>
    </row>
    <row r="2005" spans="1:30" x14ac:dyDescent="0.3">
      <c r="A2005" t="s">
        <v>2643</v>
      </c>
      <c r="B2005" t="s">
        <v>2644</v>
      </c>
      <c r="C2005" t="s">
        <v>3716</v>
      </c>
      <c r="D2005" t="s">
        <v>3197</v>
      </c>
      <c r="E2005" t="s">
        <v>3198</v>
      </c>
      <c r="F2005" t="s">
        <v>2646</v>
      </c>
      <c r="G2005" t="s">
        <v>1300</v>
      </c>
      <c r="H2005" t="s">
        <v>1301</v>
      </c>
      <c r="I2005" t="s">
        <v>37</v>
      </c>
      <c r="J2005" t="s">
        <v>122</v>
      </c>
      <c r="K2005" t="s">
        <v>123</v>
      </c>
      <c r="L2005" t="s">
        <v>124</v>
      </c>
      <c r="M2005" t="s">
        <v>38</v>
      </c>
      <c r="N2005" t="s">
        <v>39</v>
      </c>
      <c r="O2005" s="23">
        <v>417</v>
      </c>
      <c r="P2005" s="9">
        <v>10.199999999999999</v>
      </c>
      <c r="Q2005" t="s">
        <v>40</v>
      </c>
      <c r="R2005">
        <v>6702</v>
      </c>
      <c r="S2005" s="9">
        <v>40.880000000000003</v>
      </c>
      <c r="T2005" s="26">
        <v>4.3899999999999997</v>
      </c>
      <c r="U2005" s="8">
        <v>179.46</v>
      </c>
      <c r="V2005" t="s">
        <v>246</v>
      </c>
      <c r="W2005" t="s">
        <v>2276</v>
      </c>
      <c r="X2005" t="s">
        <v>42</v>
      </c>
      <c r="Y2005" t="s">
        <v>2277</v>
      </c>
      <c r="AA2005" s="1">
        <f t="shared" si="195"/>
        <v>45965</v>
      </c>
      <c r="AB2005" s="2">
        <f t="shared" si="196"/>
        <v>11</v>
      </c>
      <c r="AC2005" s="2">
        <f t="shared" si="197"/>
        <v>2025</v>
      </c>
      <c r="AD2005" s="2" t="str">
        <f>IFERROR(VLOOKUP(A2005,'Aux Área'!$A$4:$B$123,2,0),"-")</f>
        <v>INSPEÇÃO</v>
      </c>
    </row>
    <row r="2006" spans="1:30" x14ac:dyDescent="0.3">
      <c r="A2006" t="s">
        <v>3092</v>
      </c>
      <c r="B2006" t="s">
        <v>3093</v>
      </c>
      <c r="C2006" t="s">
        <v>3717</v>
      </c>
      <c r="D2006" t="s">
        <v>3205</v>
      </c>
      <c r="E2006" t="s">
        <v>3206</v>
      </c>
      <c r="F2006" t="s">
        <v>3594</v>
      </c>
      <c r="G2006" t="s">
        <v>1135</v>
      </c>
      <c r="H2006" t="s">
        <v>2275</v>
      </c>
      <c r="I2006" t="s">
        <v>1497</v>
      </c>
      <c r="J2006" t="s">
        <v>1670</v>
      </c>
      <c r="K2006" t="s">
        <v>1671</v>
      </c>
      <c r="L2006" t="s">
        <v>1672</v>
      </c>
      <c r="M2006" t="s">
        <v>38</v>
      </c>
      <c r="N2006" t="s">
        <v>39</v>
      </c>
      <c r="O2006" s="23">
        <v>589</v>
      </c>
      <c r="P2006" s="9">
        <v>14.04</v>
      </c>
      <c r="Q2006" t="s">
        <v>40</v>
      </c>
      <c r="R2006" s="2">
        <v>4381</v>
      </c>
      <c r="S2006" s="9">
        <v>41.96</v>
      </c>
      <c r="T2006" s="26">
        <v>4.29</v>
      </c>
      <c r="U2006" s="8">
        <v>180.01</v>
      </c>
      <c r="V2006" t="s">
        <v>3718</v>
      </c>
      <c r="W2006" t="s">
        <v>2276</v>
      </c>
      <c r="X2006" t="s">
        <v>42</v>
      </c>
      <c r="Y2006" t="s">
        <v>2277</v>
      </c>
      <c r="AA2006" s="1">
        <f t="shared" si="195"/>
        <v>45965</v>
      </c>
      <c r="AB2006" s="2">
        <f t="shared" si="196"/>
        <v>11</v>
      </c>
      <c r="AC2006" s="2">
        <f t="shared" si="197"/>
        <v>2025</v>
      </c>
      <c r="AD2006" s="2" t="str">
        <f>IFERROR(VLOOKUP(A2006,'Aux Área'!$A$4:$B$123,2,0),"-")</f>
        <v>INSPEÇÃO</v>
      </c>
    </row>
    <row r="2007" spans="1:30" x14ac:dyDescent="0.3">
      <c r="A2007" t="s">
        <v>66</v>
      </c>
      <c r="B2007" t="s">
        <v>464</v>
      </c>
      <c r="C2007" t="s">
        <v>3719</v>
      </c>
      <c r="D2007" t="s">
        <v>151</v>
      </c>
      <c r="E2007" t="s">
        <v>152</v>
      </c>
      <c r="F2007" t="s">
        <v>67</v>
      </c>
      <c r="G2007" t="s">
        <v>1503</v>
      </c>
      <c r="H2007" t="s">
        <v>36</v>
      </c>
      <c r="I2007" t="s">
        <v>37</v>
      </c>
      <c r="J2007" t="s">
        <v>1552</v>
      </c>
      <c r="K2007" t="s">
        <v>1553</v>
      </c>
      <c r="L2007" t="s">
        <v>124</v>
      </c>
      <c r="M2007" t="s">
        <v>38</v>
      </c>
      <c r="N2007" t="s">
        <v>39</v>
      </c>
      <c r="O2007" s="23">
        <v>339</v>
      </c>
      <c r="P2007" s="9">
        <v>8.7799999999999994</v>
      </c>
      <c r="Q2007" t="s">
        <v>40</v>
      </c>
      <c r="R2007">
        <v>12445</v>
      </c>
      <c r="S2007" s="9">
        <v>38.630000000000003</v>
      </c>
      <c r="T2007" s="26">
        <v>4.09</v>
      </c>
      <c r="U2007" s="8">
        <v>158</v>
      </c>
      <c r="V2007" t="s">
        <v>3720</v>
      </c>
      <c r="W2007" t="s">
        <v>2007</v>
      </c>
      <c r="X2007" t="s">
        <v>42</v>
      </c>
      <c r="Y2007" t="s">
        <v>1740</v>
      </c>
      <c r="AA2007" s="1">
        <f t="shared" si="195"/>
        <v>45965</v>
      </c>
      <c r="AB2007" s="2">
        <f t="shared" si="196"/>
        <v>11</v>
      </c>
      <c r="AC2007" s="2">
        <f t="shared" si="197"/>
        <v>2025</v>
      </c>
      <c r="AD2007" s="2" t="str">
        <f>IFERROR(VLOOKUP(A2007,'Aux Área'!$A$4:$B$123,2,0),"-")</f>
        <v>OPERAÇÃO</v>
      </c>
    </row>
    <row r="2008" spans="1:30" x14ac:dyDescent="0.3">
      <c r="A2008" t="s">
        <v>2278</v>
      </c>
      <c r="B2008" t="s">
        <v>2279</v>
      </c>
      <c r="C2008" t="s">
        <v>3721</v>
      </c>
      <c r="D2008" t="s">
        <v>3226</v>
      </c>
      <c r="E2008" t="s">
        <v>3227</v>
      </c>
      <c r="F2008" t="s">
        <v>2281</v>
      </c>
      <c r="G2008" t="s">
        <v>1135</v>
      </c>
      <c r="H2008" t="s">
        <v>2275</v>
      </c>
      <c r="I2008" t="s">
        <v>1497</v>
      </c>
      <c r="J2008" t="s">
        <v>370</v>
      </c>
      <c r="K2008" t="s">
        <v>371</v>
      </c>
      <c r="L2008" t="s">
        <v>124</v>
      </c>
      <c r="M2008" t="s">
        <v>38</v>
      </c>
      <c r="N2008" t="s">
        <v>39</v>
      </c>
      <c r="O2008" s="23">
        <v>463</v>
      </c>
      <c r="P2008" s="9">
        <v>9.84</v>
      </c>
      <c r="Q2008" t="s">
        <v>40</v>
      </c>
      <c r="R2008">
        <v>8155</v>
      </c>
      <c r="S2008" s="9">
        <v>47.06</v>
      </c>
      <c r="T2008" s="26">
        <v>4.4909999999999997</v>
      </c>
      <c r="U2008" s="8">
        <v>211.33</v>
      </c>
      <c r="V2008" t="s">
        <v>3722</v>
      </c>
      <c r="W2008" t="s">
        <v>2276</v>
      </c>
      <c r="X2008" t="s">
        <v>42</v>
      </c>
      <c r="Y2008" t="s">
        <v>2277</v>
      </c>
      <c r="AA2008" s="1">
        <f t="shared" si="195"/>
        <v>45965</v>
      </c>
      <c r="AB2008" s="2">
        <f t="shared" si="196"/>
        <v>11</v>
      </c>
      <c r="AC2008" s="2">
        <f t="shared" si="197"/>
        <v>2025</v>
      </c>
      <c r="AD2008" s="2" t="str">
        <f>IFERROR(VLOOKUP(A2008,'Aux Área'!$A$4:$B$123,2,0),"-")</f>
        <v>INSPEÇÃO</v>
      </c>
    </row>
    <row r="2009" spans="1:30" x14ac:dyDescent="0.3">
      <c r="A2009" t="s">
        <v>52</v>
      </c>
      <c r="B2009" t="s">
        <v>1449</v>
      </c>
      <c r="C2009" t="s">
        <v>3723</v>
      </c>
      <c r="D2009" t="s">
        <v>391</v>
      </c>
      <c r="E2009" t="s">
        <v>392</v>
      </c>
      <c r="F2009" t="s">
        <v>53</v>
      </c>
      <c r="G2009" t="s">
        <v>1500</v>
      </c>
      <c r="H2009" t="s">
        <v>36</v>
      </c>
      <c r="I2009" t="s">
        <v>37</v>
      </c>
      <c r="J2009" t="s">
        <v>122</v>
      </c>
      <c r="K2009" t="s">
        <v>123</v>
      </c>
      <c r="L2009" t="s">
        <v>124</v>
      </c>
      <c r="M2009" t="s">
        <v>38</v>
      </c>
      <c r="N2009" t="s">
        <v>39</v>
      </c>
      <c r="O2009" s="23">
        <v>383</v>
      </c>
      <c r="P2009" s="9">
        <v>10.32</v>
      </c>
      <c r="Q2009" t="s">
        <v>40</v>
      </c>
      <c r="R2009">
        <v>28626</v>
      </c>
      <c r="S2009" s="9">
        <v>37.1</v>
      </c>
      <c r="T2009" s="26">
        <v>4.3899999999999997</v>
      </c>
      <c r="U2009" s="8">
        <v>162.87</v>
      </c>
      <c r="V2009" t="s">
        <v>246</v>
      </c>
      <c r="W2009" t="s">
        <v>2007</v>
      </c>
      <c r="X2009" t="s">
        <v>42</v>
      </c>
      <c r="Y2009" t="s">
        <v>1740</v>
      </c>
      <c r="AA2009" s="1">
        <f t="shared" si="195"/>
        <v>45965</v>
      </c>
      <c r="AB2009" s="2">
        <f t="shared" si="196"/>
        <v>11</v>
      </c>
      <c r="AC2009" s="2">
        <f t="shared" si="197"/>
        <v>2025</v>
      </c>
      <c r="AD2009" s="2" t="str">
        <f>IFERROR(VLOOKUP(A2009,'Aux Área'!$A$4:$B$123,2,0),"-")</f>
        <v>OPERAÇÃO</v>
      </c>
    </row>
    <row r="2010" spans="1:30" x14ac:dyDescent="0.3">
      <c r="A2010" t="s">
        <v>2638</v>
      </c>
      <c r="B2010" t="s">
        <v>2639</v>
      </c>
      <c r="C2010" t="s">
        <v>3724</v>
      </c>
      <c r="D2010" t="s">
        <v>3259</v>
      </c>
      <c r="E2010" t="s">
        <v>3260</v>
      </c>
      <c r="F2010" t="s">
        <v>2641</v>
      </c>
      <c r="G2010" t="s">
        <v>1135</v>
      </c>
      <c r="H2010" t="s">
        <v>2275</v>
      </c>
      <c r="I2010" t="s">
        <v>1497</v>
      </c>
      <c r="J2010" t="s">
        <v>275</v>
      </c>
      <c r="K2010" t="s">
        <v>276</v>
      </c>
      <c r="L2010" t="s">
        <v>124</v>
      </c>
      <c r="M2010" t="s">
        <v>38</v>
      </c>
      <c r="N2010" t="s">
        <v>707</v>
      </c>
      <c r="O2010" s="23">
        <v>433</v>
      </c>
      <c r="P2010" s="9">
        <v>8.64</v>
      </c>
      <c r="Q2010" t="s">
        <v>40</v>
      </c>
      <c r="R2010">
        <v>6226</v>
      </c>
      <c r="S2010" s="9">
        <v>50.09</v>
      </c>
      <c r="T2010" s="26">
        <v>6.19</v>
      </c>
      <c r="U2010" s="8">
        <v>310.06</v>
      </c>
      <c r="V2010" t="s">
        <v>3725</v>
      </c>
      <c r="W2010" t="s">
        <v>2276</v>
      </c>
      <c r="X2010" t="s">
        <v>42</v>
      </c>
      <c r="Y2010" t="s">
        <v>2277</v>
      </c>
      <c r="AA2010" s="1">
        <f t="shared" si="195"/>
        <v>45965</v>
      </c>
      <c r="AB2010" s="2">
        <f t="shared" si="196"/>
        <v>11</v>
      </c>
      <c r="AC2010" s="2">
        <f t="shared" si="197"/>
        <v>2025</v>
      </c>
      <c r="AD2010" s="2" t="str">
        <f>IFERROR(VLOOKUP(A2010,'Aux Área'!$A$4:$B$123,2,0),"-")</f>
        <v>INSPEÇÃO</v>
      </c>
    </row>
    <row r="2011" spans="1:30" x14ac:dyDescent="0.3">
      <c r="A2011" t="s">
        <v>2271</v>
      </c>
      <c r="B2011" t="s">
        <v>2272</v>
      </c>
      <c r="C2011" t="s">
        <v>3726</v>
      </c>
      <c r="D2011" t="s">
        <v>3216</v>
      </c>
      <c r="E2011" t="s">
        <v>3217</v>
      </c>
      <c r="F2011" t="s">
        <v>2274</v>
      </c>
      <c r="G2011" t="s">
        <v>1135</v>
      </c>
      <c r="H2011" t="s">
        <v>2275</v>
      </c>
      <c r="I2011" t="s">
        <v>1497</v>
      </c>
      <c r="J2011" t="s">
        <v>370</v>
      </c>
      <c r="K2011" t="s">
        <v>371</v>
      </c>
      <c r="L2011" t="s">
        <v>124</v>
      </c>
      <c r="M2011" t="s">
        <v>38</v>
      </c>
      <c r="N2011" t="s">
        <v>39</v>
      </c>
      <c r="O2011" s="23">
        <v>378</v>
      </c>
      <c r="P2011" s="9">
        <v>10.119999999999999</v>
      </c>
      <c r="Q2011" t="s">
        <v>40</v>
      </c>
      <c r="R2011">
        <v>6870</v>
      </c>
      <c r="S2011" s="9">
        <v>37.340000000000003</v>
      </c>
      <c r="T2011" s="26">
        <v>4.49</v>
      </c>
      <c r="U2011" s="8">
        <v>167.67</v>
      </c>
      <c r="V2011" t="s">
        <v>3727</v>
      </c>
      <c r="W2011" t="s">
        <v>2276</v>
      </c>
      <c r="X2011" t="s">
        <v>42</v>
      </c>
      <c r="Y2011" t="s">
        <v>2277</v>
      </c>
      <c r="AA2011" s="1">
        <f t="shared" si="195"/>
        <v>45965</v>
      </c>
      <c r="AB2011" s="2">
        <f t="shared" si="196"/>
        <v>11</v>
      </c>
      <c r="AC2011" s="2">
        <f t="shared" si="197"/>
        <v>2025</v>
      </c>
      <c r="AD2011" s="2" t="str">
        <f>IFERROR(VLOOKUP(A2011,'Aux Área'!$A$4:$B$123,2,0),"-")</f>
        <v>INSPEÇÃO</v>
      </c>
    </row>
    <row r="2012" spans="1:30" x14ac:dyDescent="0.3">
      <c r="A2012" t="s">
        <v>2306</v>
      </c>
      <c r="B2012" t="s">
        <v>2307</v>
      </c>
      <c r="C2012" t="s">
        <v>3728</v>
      </c>
      <c r="D2012" t="s">
        <v>3212</v>
      </c>
      <c r="E2012" t="s">
        <v>3213</v>
      </c>
      <c r="F2012" t="s">
        <v>2309</v>
      </c>
      <c r="G2012" t="s">
        <v>1135</v>
      </c>
      <c r="H2012" t="s">
        <v>2275</v>
      </c>
      <c r="I2012" t="s">
        <v>1497</v>
      </c>
      <c r="J2012" t="s">
        <v>89</v>
      </c>
      <c r="K2012" t="s">
        <v>90</v>
      </c>
      <c r="L2012" t="s">
        <v>91</v>
      </c>
      <c r="M2012" t="s">
        <v>38</v>
      </c>
      <c r="N2012" t="s">
        <v>39</v>
      </c>
      <c r="O2012" s="23">
        <v>300</v>
      </c>
      <c r="P2012" s="9">
        <v>7.16</v>
      </c>
      <c r="Q2012" t="s">
        <v>40</v>
      </c>
      <c r="R2012">
        <v>6585</v>
      </c>
      <c r="S2012" s="9">
        <v>41.88</v>
      </c>
      <c r="T2012" s="26">
        <v>4.49</v>
      </c>
      <c r="U2012" s="8">
        <v>188.05</v>
      </c>
      <c r="V2012" t="s">
        <v>3729</v>
      </c>
      <c r="W2012" t="s">
        <v>2276</v>
      </c>
      <c r="X2012" t="s">
        <v>42</v>
      </c>
      <c r="Y2012" t="s">
        <v>2277</v>
      </c>
      <c r="AA2012" s="1">
        <f t="shared" si="195"/>
        <v>45966</v>
      </c>
      <c r="AB2012" s="2">
        <f t="shared" si="196"/>
        <v>11</v>
      </c>
      <c r="AC2012" s="2">
        <f t="shared" si="197"/>
        <v>2025</v>
      </c>
      <c r="AD2012" s="2" t="str">
        <f>IFERROR(VLOOKUP(A2012,'Aux Área'!$A$4:$B$123,2,0),"-")</f>
        <v>INSPEÇÃO</v>
      </c>
    </row>
    <row r="2013" spans="1:30" x14ac:dyDescent="0.3">
      <c r="A2013" t="s">
        <v>2314</v>
      </c>
      <c r="B2013" t="s">
        <v>2315</v>
      </c>
      <c r="C2013" t="s">
        <v>3730</v>
      </c>
      <c r="D2013" t="s">
        <v>3276</v>
      </c>
      <c r="E2013" t="s">
        <v>3277</v>
      </c>
      <c r="F2013" t="s">
        <v>2317</v>
      </c>
      <c r="G2013" t="s">
        <v>1300</v>
      </c>
      <c r="H2013" t="s">
        <v>1301</v>
      </c>
      <c r="I2013" t="s">
        <v>37</v>
      </c>
      <c r="J2013" t="s">
        <v>89</v>
      </c>
      <c r="K2013" t="s">
        <v>90</v>
      </c>
      <c r="L2013" t="s">
        <v>91</v>
      </c>
      <c r="M2013" t="s">
        <v>38</v>
      </c>
      <c r="N2013" t="s">
        <v>39</v>
      </c>
      <c r="O2013" s="23">
        <v>465</v>
      </c>
      <c r="P2013" s="9">
        <v>9.43</v>
      </c>
      <c r="Q2013" t="s">
        <v>40</v>
      </c>
      <c r="R2013">
        <v>10030</v>
      </c>
      <c r="S2013" s="9">
        <v>49.3</v>
      </c>
      <c r="T2013" s="26">
        <v>4.49</v>
      </c>
      <c r="U2013" s="8">
        <v>221.36</v>
      </c>
      <c r="V2013" t="s">
        <v>3731</v>
      </c>
      <c r="W2013" t="s">
        <v>2276</v>
      </c>
      <c r="X2013" t="s">
        <v>42</v>
      </c>
      <c r="Y2013" t="s">
        <v>2277</v>
      </c>
      <c r="AA2013" s="1">
        <f t="shared" si="195"/>
        <v>45966</v>
      </c>
      <c r="AB2013" s="2">
        <f t="shared" si="196"/>
        <v>11</v>
      </c>
      <c r="AC2013" s="2">
        <f t="shared" si="197"/>
        <v>2025</v>
      </c>
      <c r="AD2013" s="2" t="str">
        <f>IFERROR(VLOOKUP(A2013,'Aux Área'!$A$4:$B$123,2,0),"-")</f>
        <v>INSPEÇÃO</v>
      </c>
    </row>
    <row r="2014" spans="1:30" x14ac:dyDescent="0.3">
      <c r="A2014" t="s">
        <v>2282</v>
      </c>
      <c r="B2014" t="s">
        <v>2283</v>
      </c>
      <c r="C2014" t="s">
        <v>3732</v>
      </c>
      <c r="D2014" t="s">
        <v>3226</v>
      </c>
      <c r="E2014" t="s">
        <v>3227</v>
      </c>
      <c r="F2014" t="s">
        <v>2285</v>
      </c>
      <c r="G2014" t="s">
        <v>1135</v>
      </c>
      <c r="H2014" t="s">
        <v>2275</v>
      </c>
      <c r="I2014" t="s">
        <v>1497</v>
      </c>
      <c r="J2014" t="s">
        <v>165</v>
      </c>
      <c r="K2014" t="s">
        <v>166</v>
      </c>
      <c r="L2014" t="s">
        <v>167</v>
      </c>
      <c r="M2014" t="s">
        <v>38</v>
      </c>
      <c r="N2014" t="s">
        <v>39</v>
      </c>
      <c r="O2014" s="23">
        <v>539</v>
      </c>
      <c r="P2014" s="9">
        <v>12.02</v>
      </c>
      <c r="Q2014" t="s">
        <v>40</v>
      </c>
      <c r="R2014">
        <v>8486</v>
      </c>
      <c r="S2014" s="9">
        <v>44.84</v>
      </c>
      <c r="T2014" s="26">
        <v>4.4610000000000003</v>
      </c>
      <c r="U2014" s="8">
        <v>200.01</v>
      </c>
      <c r="V2014" t="s">
        <v>41</v>
      </c>
      <c r="W2014" t="s">
        <v>2276</v>
      </c>
      <c r="X2014" t="s">
        <v>42</v>
      </c>
      <c r="Y2014" t="s">
        <v>2277</v>
      </c>
      <c r="AA2014" s="1">
        <f t="shared" si="195"/>
        <v>45966</v>
      </c>
      <c r="AB2014" s="2">
        <f t="shared" si="196"/>
        <v>11</v>
      </c>
      <c r="AC2014" s="2">
        <f t="shared" si="197"/>
        <v>2025</v>
      </c>
      <c r="AD2014" s="2" t="str">
        <f>IFERROR(VLOOKUP(A2014,'Aux Área'!$A$4:$B$123,2,0),"-")</f>
        <v>INSPEÇÃO</v>
      </c>
    </row>
    <row r="2015" spans="1:30" x14ac:dyDescent="0.3">
      <c r="A2015" t="s">
        <v>2260</v>
      </c>
      <c r="B2015" t="s">
        <v>113</v>
      </c>
      <c r="C2015" t="s">
        <v>3733</v>
      </c>
      <c r="D2015" t="s">
        <v>3005</v>
      </c>
      <c r="E2015" t="s">
        <v>3006</v>
      </c>
      <c r="F2015" t="s">
        <v>2262</v>
      </c>
      <c r="G2015" t="s">
        <v>35</v>
      </c>
      <c r="H2015" t="s">
        <v>2263</v>
      </c>
      <c r="I2015" t="s">
        <v>2186</v>
      </c>
      <c r="J2015" t="s">
        <v>1681</v>
      </c>
      <c r="K2015" t="s">
        <v>1682</v>
      </c>
      <c r="L2015" t="s">
        <v>141</v>
      </c>
      <c r="M2015" t="s">
        <v>38</v>
      </c>
      <c r="N2015" t="s">
        <v>668</v>
      </c>
      <c r="O2015" s="23">
        <v>522</v>
      </c>
      <c r="P2015" s="9">
        <v>14.54</v>
      </c>
      <c r="Q2015" t="s">
        <v>40</v>
      </c>
      <c r="R2015">
        <v>8202</v>
      </c>
      <c r="S2015" s="9">
        <v>35.89</v>
      </c>
      <c r="T2015" s="26">
        <v>6.49</v>
      </c>
      <c r="U2015" s="8">
        <v>232.93</v>
      </c>
      <c r="V2015" t="s">
        <v>41</v>
      </c>
      <c r="W2015" t="s">
        <v>2007</v>
      </c>
      <c r="X2015" t="s">
        <v>42</v>
      </c>
      <c r="Y2015" t="s">
        <v>1740</v>
      </c>
      <c r="AA2015" s="1">
        <f t="shared" si="195"/>
        <v>45966</v>
      </c>
      <c r="AB2015" s="2">
        <f t="shared" si="196"/>
        <v>11</v>
      </c>
      <c r="AC2015" s="2">
        <f t="shared" si="197"/>
        <v>2025</v>
      </c>
      <c r="AD2015" s="2" t="str">
        <f>IFERROR(VLOOKUP(A2015,'Aux Área'!$A$4:$B$123,2,0),"-")</f>
        <v>INSPEÇÃO</v>
      </c>
    </row>
    <row r="2016" spans="1:30" x14ac:dyDescent="0.3">
      <c r="A2016" t="s">
        <v>1945</v>
      </c>
      <c r="B2016" t="s">
        <v>2124</v>
      </c>
      <c r="C2016" t="s">
        <v>3734</v>
      </c>
      <c r="D2016" t="s">
        <v>1802</v>
      </c>
      <c r="E2016" t="s">
        <v>1803</v>
      </c>
      <c r="F2016" t="s">
        <v>653</v>
      </c>
      <c r="G2016" t="s">
        <v>1495</v>
      </c>
      <c r="H2016" t="s">
        <v>1804</v>
      </c>
      <c r="I2016" t="s">
        <v>1497</v>
      </c>
      <c r="J2016" t="s">
        <v>231</v>
      </c>
      <c r="K2016" t="s">
        <v>232</v>
      </c>
      <c r="L2016" t="s">
        <v>217</v>
      </c>
      <c r="M2016" t="s">
        <v>38</v>
      </c>
      <c r="N2016" t="s">
        <v>668</v>
      </c>
      <c r="O2016" s="23">
        <v>0</v>
      </c>
      <c r="P2016" s="9">
        <v>0</v>
      </c>
      <c r="Q2016" t="s">
        <v>40</v>
      </c>
      <c r="R2016">
        <v>0</v>
      </c>
      <c r="S2016" s="9">
        <v>103.77</v>
      </c>
      <c r="T2016" s="26">
        <v>5.99</v>
      </c>
      <c r="U2016" s="8">
        <v>621.58000000000004</v>
      </c>
      <c r="V2016" t="s">
        <v>3735</v>
      </c>
      <c r="W2016" t="s">
        <v>652</v>
      </c>
      <c r="X2016" t="s">
        <v>42</v>
      </c>
      <c r="Y2016" t="s">
        <v>653</v>
      </c>
      <c r="AA2016" s="1">
        <f t="shared" si="195"/>
        <v>45966</v>
      </c>
      <c r="AB2016" s="2">
        <f t="shared" si="196"/>
        <v>11</v>
      </c>
      <c r="AC2016" s="2">
        <f t="shared" si="197"/>
        <v>2025</v>
      </c>
      <c r="AD2016" s="2" t="str">
        <f>IFERROR(VLOOKUP(A2016,'Aux Área'!$A$4:$B$123,2,0),"-")</f>
        <v>SÃO PEDRO</v>
      </c>
    </row>
    <row r="2017" spans="1:30" x14ac:dyDescent="0.3">
      <c r="A2017" t="s">
        <v>2461</v>
      </c>
      <c r="B2017" t="s">
        <v>2462</v>
      </c>
      <c r="C2017" t="s">
        <v>3736</v>
      </c>
      <c r="D2017" t="s">
        <v>3208</v>
      </c>
      <c r="E2017" t="s">
        <v>3209</v>
      </c>
      <c r="F2017" t="s">
        <v>3574</v>
      </c>
      <c r="G2017" t="s">
        <v>1135</v>
      </c>
      <c r="H2017" t="s">
        <v>2275</v>
      </c>
      <c r="I2017" t="s">
        <v>1497</v>
      </c>
      <c r="J2017" t="s">
        <v>169</v>
      </c>
      <c r="K2017" t="s">
        <v>170</v>
      </c>
      <c r="L2017" t="s">
        <v>124</v>
      </c>
      <c r="M2017" t="s">
        <v>38</v>
      </c>
      <c r="N2017" t="s">
        <v>39</v>
      </c>
      <c r="O2017" s="23">
        <v>537</v>
      </c>
      <c r="P2017" s="9">
        <v>11.19</v>
      </c>
      <c r="Q2017" t="s">
        <v>40</v>
      </c>
      <c r="R2017">
        <v>7322</v>
      </c>
      <c r="S2017" s="9">
        <v>48</v>
      </c>
      <c r="T2017" s="26">
        <v>4.1900000000000004</v>
      </c>
      <c r="U2017" s="8">
        <v>201.12</v>
      </c>
      <c r="V2017" t="s">
        <v>112</v>
      </c>
      <c r="W2017" t="s">
        <v>2276</v>
      </c>
      <c r="X2017" t="s">
        <v>42</v>
      </c>
      <c r="Y2017" t="s">
        <v>2277</v>
      </c>
      <c r="AA2017" s="1">
        <f t="shared" si="195"/>
        <v>45966</v>
      </c>
      <c r="AB2017" s="2">
        <f t="shared" si="196"/>
        <v>11</v>
      </c>
      <c r="AC2017" s="2">
        <f t="shared" si="197"/>
        <v>2025</v>
      </c>
      <c r="AD2017" s="2" t="str">
        <f>IFERROR(VLOOKUP(A2017,'Aux Área'!$A$4:$B$123,2,0),"-")</f>
        <v>INSPEÇÃO</v>
      </c>
    </row>
    <row r="2018" spans="1:30" x14ac:dyDescent="0.3">
      <c r="A2018" s="2" t="s">
        <v>2314</v>
      </c>
      <c r="B2018" s="2" t="s">
        <v>2315</v>
      </c>
      <c r="C2018" s="2" t="s">
        <v>3737</v>
      </c>
      <c r="D2018" s="2" t="s">
        <v>3410</v>
      </c>
      <c r="E2018" s="2" t="s">
        <v>3411</v>
      </c>
      <c r="F2018" s="2" t="s">
        <v>2317</v>
      </c>
      <c r="G2018" s="2" t="s">
        <v>1300</v>
      </c>
      <c r="H2018" s="2" t="s">
        <v>1301</v>
      </c>
      <c r="I2018" s="2" t="s">
        <v>37</v>
      </c>
      <c r="J2018" s="2" t="s">
        <v>231</v>
      </c>
      <c r="K2018" s="2" t="s">
        <v>232</v>
      </c>
      <c r="L2018" s="2" t="s">
        <v>217</v>
      </c>
      <c r="M2018" s="2" t="s">
        <v>38</v>
      </c>
      <c r="N2018" s="2" t="s">
        <v>39</v>
      </c>
      <c r="O2018" s="10">
        <v>409</v>
      </c>
      <c r="P2018" s="24">
        <v>8.5500000000000007</v>
      </c>
      <c r="Q2018" s="2" t="s">
        <v>40</v>
      </c>
      <c r="R2018" s="2">
        <v>9565</v>
      </c>
      <c r="S2018" s="24">
        <v>47.8</v>
      </c>
      <c r="T2018" s="25">
        <v>4.25</v>
      </c>
      <c r="U2018" s="103">
        <v>203.17</v>
      </c>
      <c r="V2018" s="2" t="s">
        <v>3738</v>
      </c>
      <c r="W2018" s="2" t="s">
        <v>2276</v>
      </c>
      <c r="X2018" s="2" t="s">
        <v>42</v>
      </c>
      <c r="Y2018" s="2" t="s">
        <v>2277</v>
      </c>
      <c r="AA2018" s="1">
        <f t="shared" si="195"/>
        <v>45966</v>
      </c>
      <c r="AB2018" s="2">
        <f t="shared" si="196"/>
        <v>11</v>
      </c>
      <c r="AC2018" s="2">
        <f t="shared" si="197"/>
        <v>2025</v>
      </c>
      <c r="AD2018" s="2" t="str">
        <f>IFERROR(VLOOKUP(A2018,'Aux Área'!$A$4:$B$123,2,0),"-")</f>
        <v>INSPEÇÃO</v>
      </c>
    </row>
    <row r="2019" spans="1:30" x14ac:dyDescent="0.3">
      <c r="A2019" t="s">
        <v>46</v>
      </c>
      <c r="B2019" t="s">
        <v>458</v>
      </c>
      <c r="C2019" t="s">
        <v>3739</v>
      </c>
      <c r="D2019" t="s">
        <v>729</v>
      </c>
      <c r="E2019" t="s">
        <v>730</v>
      </c>
      <c r="F2019" t="s">
        <v>5185</v>
      </c>
      <c r="G2019" t="s">
        <v>1503</v>
      </c>
      <c r="H2019" t="s">
        <v>36</v>
      </c>
      <c r="I2019" t="s">
        <v>37</v>
      </c>
      <c r="J2019" t="s">
        <v>196</v>
      </c>
      <c r="K2019" t="s">
        <v>197</v>
      </c>
      <c r="L2019" t="s">
        <v>84</v>
      </c>
      <c r="M2019" t="s">
        <v>38</v>
      </c>
      <c r="N2019" t="s">
        <v>39</v>
      </c>
      <c r="O2019" s="23">
        <v>324</v>
      </c>
      <c r="P2019" s="9">
        <v>8.1</v>
      </c>
      <c r="Q2019" t="s">
        <v>40</v>
      </c>
      <c r="R2019">
        <v>23822</v>
      </c>
      <c r="S2019" s="9">
        <v>40</v>
      </c>
      <c r="T2019" s="26">
        <v>4.79</v>
      </c>
      <c r="U2019" s="8">
        <v>191.6</v>
      </c>
      <c r="V2019" t="s">
        <v>41</v>
      </c>
      <c r="W2019" t="s">
        <v>2007</v>
      </c>
      <c r="X2019" t="s">
        <v>42</v>
      </c>
      <c r="Y2019" t="s">
        <v>1740</v>
      </c>
      <c r="AA2019" s="1">
        <f t="shared" ref="AA2019:AA2050" si="198">DATEVALUE(C2019)</f>
        <v>45966</v>
      </c>
      <c r="AB2019" s="2">
        <f t="shared" ref="AB2019:AB2050" si="199">MONTH(AA2019)</f>
        <v>11</v>
      </c>
      <c r="AC2019" s="2">
        <f t="shared" ref="AC2019:AC2050" si="200">YEAR(AA2019)</f>
        <v>2025</v>
      </c>
      <c r="AD2019" s="2" t="str">
        <f>IFERROR(VLOOKUP(A2019,'Aux Área'!$A$4:$B$123,2,0),"-")</f>
        <v>FACILITIES</v>
      </c>
    </row>
    <row r="2020" spans="1:30" x14ac:dyDescent="0.3">
      <c r="A2020" t="s">
        <v>2181</v>
      </c>
      <c r="B2020" t="s">
        <v>2182</v>
      </c>
      <c r="C2020" t="s">
        <v>3740</v>
      </c>
      <c r="D2020" t="s">
        <v>3303</v>
      </c>
      <c r="E2020" t="s">
        <v>3304</v>
      </c>
      <c r="F2020" t="s">
        <v>2184</v>
      </c>
      <c r="G2020" t="s">
        <v>1135</v>
      </c>
      <c r="H2020" t="s">
        <v>2185</v>
      </c>
      <c r="I2020" t="s">
        <v>2186</v>
      </c>
      <c r="J2020" t="s">
        <v>1122</v>
      </c>
      <c r="K2020" t="s">
        <v>1123</v>
      </c>
      <c r="L2020" t="s">
        <v>110</v>
      </c>
      <c r="M2020" t="s">
        <v>38</v>
      </c>
      <c r="N2020" t="s">
        <v>668</v>
      </c>
      <c r="O2020" s="23">
        <v>1099</v>
      </c>
      <c r="P2020" s="9">
        <v>15.7</v>
      </c>
      <c r="Q2020" t="s">
        <v>40</v>
      </c>
      <c r="R2020">
        <v>8429</v>
      </c>
      <c r="S2020" s="9">
        <v>69.989999999999995</v>
      </c>
      <c r="T2020" s="26">
        <v>5.89</v>
      </c>
      <c r="U2020" s="8">
        <v>412.24</v>
      </c>
      <c r="V2020" t="s">
        <v>41</v>
      </c>
      <c r="W2020" t="s">
        <v>2007</v>
      </c>
      <c r="X2020" t="s">
        <v>42</v>
      </c>
      <c r="Y2020" t="s">
        <v>2188</v>
      </c>
      <c r="AA2020" s="1">
        <f t="shared" si="198"/>
        <v>45966</v>
      </c>
      <c r="AB2020" s="2">
        <f t="shared" si="199"/>
        <v>11</v>
      </c>
      <c r="AC2020" s="2">
        <f t="shared" si="200"/>
        <v>2025</v>
      </c>
      <c r="AD2020" s="2" t="str">
        <f>IFERROR(VLOOKUP(A2020,'Aux Área'!$A$4:$B$123,2,0),"-")</f>
        <v>INSPEÇÃO</v>
      </c>
    </row>
    <row r="2021" spans="1:30" x14ac:dyDescent="0.3">
      <c r="A2021" t="s">
        <v>2643</v>
      </c>
      <c r="B2021" t="s">
        <v>2644</v>
      </c>
      <c r="C2021" t="s">
        <v>3741</v>
      </c>
      <c r="D2021" t="s">
        <v>3149</v>
      </c>
      <c r="E2021" t="s">
        <v>3150</v>
      </c>
      <c r="F2021" t="s">
        <v>2646</v>
      </c>
      <c r="G2021" t="s">
        <v>1300</v>
      </c>
      <c r="H2021" t="s">
        <v>1301</v>
      </c>
      <c r="I2021" t="s">
        <v>37</v>
      </c>
      <c r="J2021" t="s">
        <v>122</v>
      </c>
      <c r="K2021" t="s">
        <v>123</v>
      </c>
      <c r="L2021" t="s">
        <v>124</v>
      </c>
      <c r="M2021" t="s">
        <v>38</v>
      </c>
      <c r="N2021" t="s">
        <v>39</v>
      </c>
      <c r="O2021" s="23">
        <v>485</v>
      </c>
      <c r="P2021" s="9">
        <v>11.92</v>
      </c>
      <c r="Q2021" t="s">
        <v>40</v>
      </c>
      <c r="R2021">
        <v>7187</v>
      </c>
      <c r="S2021" s="9">
        <v>40.68</v>
      </c>
      <c r="T2021" s="26">
        <v>4.3899999999999997</v>
      </c>
      <c r="U2021" s="8">
        <v>178.59</v>
      </c>
      <c r="V2021" t="s">
        <v>112</v>
      </c>
      <c r="W2021" t="s">
        <v>2276</v>
      </c>
      <c r="X2021" t="s">
        <v>42</v>
      </c>
      <c r="Y2021" t="s">
        <v>2277</v>
      </c>
      <c r="AA2021" s="1">
        <f t="shared" si="198"/>
        <v>45966</v>
      </c>
      <c r="AB2021" s="2">
        <f t="shared" si="199"/>
        <v>11</v>
      </c>
      <c r="AC2021" s="2">
        <f t="shared" si="200"/>
        <v>2025</v>
      </c>
      <c r="AD2021" s="2" t="str">
        <f>IFERROR(VLOOKUP(A2021,'Aux Área'!$A$4:$B$123,2,0),"-")</f>
        <v>INSPEÇÃO</v>
      </c>
    </row>
    <row r="2022" spans="1:30" x14ac:dyDescent="0.3">
      <c r="A2022" t="s">
        <v>2271</v>
      </c>
      <c r="B2022" t="s">
        <v>2272</v>
      </c>
      <c r="C2022" t="s">
        <v>3742</v>
      </c>
      <c r="D2022" t="s">
        <v>3135</v>
      </c>
      <c r="E2022" t="s">
        <v>3136</v>
      </c>
      <c r="F2022" t="s">
        <v>2274</v>
      </c>
      <c r="G2022" t="s">
        <v>1135</v>
      </c>
      <c r="H2022" t="s">
        <v>2275</v>
      </c>
      <c r="I2022" t="s">
        <v>1497</v>
      </c>
      <c r="J2022" t="s">
        <v>188</v>
      </c>
      <c r="K2022" t="s">
        <v>189</v>
      </c>
      <c r="L2022" t="s">
        <v>190</v>
      </c>
      <c r="M2022" t="s">
        <v>38</v>
      </c>
      <c r="N2022" t="s">
        <v>39</v>
      </c>
      <c r="O2022" s="23">
        <v>439</v>
      </c>
      <c r="P2022" s="9">
        <v>11.59</v>
      </c>
      <c r="Q2022" t="s">
        <v>40</v>
      </c>
      <c r="R2022">
        <v>7309</v>
      </c>
      <c r="S2022" s="9">
        <v>37.880000000000003</v>
      </c>
      <c r="T2022" s="26">
        <v>4.3899999999999997</v>
      </c>
      <c r="U2022" s="8">
        <v>166.29</v>
      </c>
      <c r="V2022" t="s">
        <v>112</v>
      </c>
      <c r="W2022" t="s">
        <v>2276</v>
      </c>
      <c r="X2022" t="s">
        <v>42</v>
      </c>
      <c r="Y2022" t="s">
        <v>2277</v>
      </c>
      <c r="AA2022" s="1">
        <f t="shared" si="198"/>
        <v>45966</v>
      </c>
      <c r="AB2022" s="2">
        <f t="shared" si="199"/>
        <v>11</v>
      </c>
      <c r="AC2022" s="2">
        <f t="shared" si="200"/>
        <v>2025</v>
      </c>
      <c r="AD2022" s="2" t="str">
        <f>IFERROR(VLOOKUP(A2022,'Aux Área'!$A$4:$B$123,2,0),"-")</f>
        <v>INSPEÇÃO</v>
      </c>
    </row>
    <row r="2023" spans="1:30" x14ac:dyDescent="0.3">
      <c r="A2023" t="s">
        <v>2650</v>
      </c>
      <c r="B2023" t="s">
        <v>2651</v>
      </c>
      <c r="C2023" t="s">
        <v>3743</v>
      </c>
      <c r="D2023" t="s">
        <v>2944</v>
      </c>
      <c r="E2023" t="s">
        <v>2945</v>
      </c>
      <c r="F2023" t="s">
        <v>3615</v>
      </c>
      <c r="G2023" t="s">
        <v>1300</v>
      </c>
      <c r="H2023" t="s">
        <v>2635</v>
      </c>
      <c r="I2023" t="s">
        <v>37</v>
      </c>
      <c r="J2023" t="s">
        <v>2817</v>
      </c>
      <c r="K2023" t="s">
        <v>2818</v>
      </c>
      <c r="L2023" t="s">
        <v>84</v>
      </c>
      <c r="M2023" t="s">
        <v>38</v>
      </c>
      <c r="N2023" t="s">
        <v>39</v>
      </c>
      <c r="O2023" s="23">
        <v>350</v>
      </c>
      <c r="P2023" s="9">
        <v>7</v>
      </c>
      <c r="Q2023" t="s">
        <v>40</v>
      </c>
      <c r="R2023">
        <v>2616</v>
      </c>
      <c r="S2023" s="9">
        <v>50.01</v>
      </c>
      <c r="T2023" s="26">
        <v>4.87</v>
      </c>
      <c r="U2023" s="8">
        <v>243.57</v>
      </c>
      <c r="V2023" t="s">
        <v>3744</v>
      </c>
      <c r="W2023" t="s">
        <v>2276</v>
      </c>
      <c r="X2023" t="s">
        <v>42</v>
      </c>
      <c r="Y2023" t="s">
        <v>1740</v>
      </c>
      <c r="AA2023" s="1">
        <f t="shared" si="198"/>
        <v>45966</v>
      </c>
      <c r="AB2023" s="2">
        <f t="shared" si="199"/>
        <v>11</v>
      </c>
      <c r="AC2023" s="2">
        <f t="shared" si="200"/>
        <v>2025</v>
      </c>
      <c r="AD2023" s="2" t="str">
        <f>IFERROR(VLOOKUP(A2023,'Aux Área'!$A$4:$B$123,2,0),"-")</f>
        <v>TI</v>
      </c>
    </row>
    <row r="2024" spans="1:30" x14ac:dyDescent="0.3">
      <c r="A2024" t="s">
        <v>70</v>
      </c>
      <c r="B2024" t="s">
        <v>272</v>
      </c>
      <c r="C2024" t="s">
        <v>3745</v>
      </c>
      <c r="D2024" t="s">
        <v>460</v>
      </c>
      <c r="E2024" t="s">
        <v>461</v>
      </c>
      <c r="F2024" t="s">
        <v>71</v>
      </c>
      <c r="G2024" t="s">
        <v>1503</v>
      </c>
      <c r="H2024" t="s">
        <v>36</v>
      </c>
      <c r="I2024" t="s">
        <v>37</v>
      </c>
      <c r="J2024" t="s">
        <v>241</v>
      </c>
      <c r="K2024" t="s">
        <v>242</v>
      </c>
      <c r="L2024" t="s">
        <v>110</v>
      </c>
      <c r="M2024" t="s">
        <v>38</v>
      </c>
      <c r="N2024" t="s">
        <v>39</v>
      </c>
      <c r="O2024" s="23">
        <v>276</v>
      </c>
      <c r="P2024" s="9">
        <v>10.33</v>
      </c>
      <c r="Q2024" t="s">
        <v>40</v>
      </c>
      <c r="R2024">
        <v>9780</v>
      </c>
      <c r="S2024" s="9">
        <v>26.72</v>
      </c>
      <c r="T2024" s="26">
        <v>4.49</v>
      </c>
      <c r="U2024" s="8">
        <v>119.97</v>
      </c>
      <c r="V2024" t="s">
        <v>41</v>
      </c>
      <c r="W2024" t="s">
        <v>2007</v>
      </c>
      <c r="X2024" t="s">
        <v>42</v>
      </c>
      <c r="Y2024" t="s">
        <v>1740</v>
      </c>
      <c r="AA2024" s="1">
        <f t="shared" si="198"/>
        <v>45966</v>
      </c>
      <c r="AB2024" s="2">
        <f t="shared" si="199"/>
        <v>11</v>
      </c>
      <c r="AC2024" s="2">
        <f t="shared" si="200"/>
        <v>2025</v>
      </c>
      <c r="AD2024" s="2" t="str">
        <f>IFERROR(VLOOKUP(A2024,'Aux Área'!$A$4:$B$123,2,0),"-")</f>
        <v>QSMS</v>
      </c>
    </row>
    <row r="2025" spans="1:30" x14ac:dyDescent="0.3">
      <c r="A2025" t="s">
        <v>3092</v>
      </c>
      <c r="B2025" t="s">
        <v>3093</v>
      </c>
      <c r="C2025" t="s">
        <v>3746</v>
      </c>
      <c r="D2025" t="s">
        <v>3310</v>
      </c>
      <c r="E2025" t="s">
        <v>3311</v>
      </c>
      <c r="F2025" t="s">
        <v>3594</v>
      </c>
      <c r="G2025" t="s">
        <v>1135</v>
      </c>
      <c r="H2025" t="s">
        <v>2275</v>
      </c>
      <c r="I2025" t="s">
        <v>1497</v>
      </c>
      <c r="J2025" t="s">
        <v>169</v>
      </c>
      <c r="K2025" t="s">
        <v>170</v>
      </c>
      <c r="L2025" t="s">
        <v>124</v>
      </c>
      <c r="M2025" t="s">
        <v>38</v>
      </c>
      <c r="N2025" t="s">
        <v>39</v>
      </c>
      <c r="O2025" s="23">
        <v>373</v>
      </c>
      <c r="P2025" s="9">
        <v>8.02</v>
      </c>
      <c r="Q2025" t="s">
        <v>40</v>
      </c>
      <c r="R2025">
        <v>4754</v>
      </c>
      <c r="S2025" s="9">
        <v>46.5</v>
      </c>
      <c r="T2025" s="26">
        <v>4.1900000000000004</v>
      </c>
      <c r="U2025" s="8">
        <v>194.84</v>
      </c>
      <c r="V2025" t="s">
        <v>112</v>
      </c>
      <c r="W2025" t="s">
        <v>2276</v>
      </c>
      <c r="X2025" t="s">
        <v>42</v>
      </c>
      <c r="Y2025" t="s">
        <v>2277</v>
      </c>
      <c r="AA2025" s="1">
        <f t="shared" si="198"/>
        <v>45966</v>
      </c>
      <c r="AB2025" s="2">
        <f t="shared" si="199"/>
        <v>11</v>
      </c>
      <c r="AC2025" s="2">
        <f t="shared" si="200"/>
        <v>2025</v>
      </c>
      <c r="AD2025" s="2" t="str">
        <f>IFERROR(VLOOKUP(A2025,'Aux Área'!$A$4:$B$123,2,0),"-")</f>
        <v>INSPEÇÃO</v>
      </c>
    </row>
    <row r="2026" spans="1:30" x14ac:dyDescent="0.3">
      <c r="A2026" t="s">
        <v>54</v>
      </c>
      <c r="B2026" t="s">
        <v>319</v>
      </c>
      <c r="C2026" t="s">
        <v>3747</v>
      </c>
      <c r="D2026" t="s">
        <v>1480</v>
      </c>
      <c r="E2026" t="s">
        <v>1481</v>
      </c>
      <c r="F2026" t="s">
        <v>55</v>
      </c>
      <c r="G2026" t="s">
        <v>1500</v>
      </c>
      <c r="H2026" t="s">
        <v>36</v>
      </c>
      <c r="I2026" t="s">
        <v>37</v>
      </c>
      <c r="J2026" t="s">
        <v>1511</v>
      </c>
      <c r="K2026" t="s">
        <v>1512</v>
      </c>
      <c r="L2026" t="s">
        <v>1513</v>
      </c>
      <c r="M2026" t="s">
        <v>1514</v>
      </c>
      <c r="N2026" t="s">
        <v>39</v>
      </c>
      <c r="O2026" s="23">
        <v>325</v>
      </c>
      <c r="P2026" s="9">
        <v>10.210000000000001</v>
      </c>
      <c r="Q2026" t="s">
        <v>40</v>
      </c>
      <c r="R2026">
        <v>24802</v>
      </c>
      <c r="S2026" s="9">
        <v>31.83</v>
      </c>
      <c r="T2026" s="26">
        <v>3.99</v>
      </c>
      <c r="U2026" s="8">
        <v>127</v>
      </c>
      <c r="V2026" t="s">
        <v>3748</v>
      </c>
      <c r="W2026" t="s">
        <v>2007</v>
      </c>
      <c r="X2026" t="s">
        <v>42</v>
      </c>
      <c r="Y2026" t="s">
        <v>1740</v>
      </c>
      <c r="AA2026" s="1">
        <f t="shared" si="198"/>
        <v>45966</v>
      </c>
      <c r="AB2026" s="2">
        <f t="shared" si="199"/>
        <v>11</v>
      </c>
      <c r="AC2026" s="2">
        <f t="shared" si="200"/>
        <v>2025</v>
      </c>
      <c r="AD2026" s="2" t="str">
        <f>IFERROR(VLOOKUP(A2026,'Aux Área'!$A$4:$B$123,2,0),"-")</f>
        <v>ENGENHARIA</v>
      </c>
    </row>
    <row r="2027" spans="1:30" x14ac:dyDescent="0.3">
      <c r="A2027" t="s">
        <v>781</v>
      </c>
      <c r="B2027" t="s">
        <v>130</v>
      </c>
      <c r="C2027" t="s">
        <v>3749</v>
      </c>
      <c r="D2027" t="s">
        <v>664</v>
      </c>
      <c r="E2027" t="s">
        <v>665</v>
      </c>
      <c r="F2027" t="s">
        <v>653</v>
      </c>
      <c r="G2027" t="s">
        <v>659</v>
      </c>
      <c r="H2027" t="s">
        <v>706</v>
      </c>
      <c r="I2027" t="s">
        <v>667</v>
      </c>
      <c r="J2027" t="s">
        <v>241</v>
      </c>
      <c r="K2027" t="s">
        <v>242</v>
      </c>
      <c r="L2027" t="s">
        <v>110</v>
      </c>
      <c r="M2027" t="s">
        <v>38</v>
      </c>
      <c r="N2027" t="s">
        <v>707</v>
      </c>
      <c r="O2027" s="23">
        <v>0</v>
      </c>
      <c r="P2027" s="9">
        <v>0</v>
      </c>
      <c r="Q2027" t="s">
        <v>40</v>
      </c>
      <c r="R2027">
        <v>0</v>
      </c>
      <c r="S2027" s="9">
        <v>20</v>
      </c>
      <c r="T2027" s="26">
        <v>6.39</v>
      </c>
      <c r="U2027" s="8">
        <v>127.8</v>
      </c>
      <c r="V2027" t="s">
        <v>41</v>
      </c>
      <c r="W2027" t="s">
        <v>652</v>
      </c>
      <c r="X2027" t="s">
        <v>42</v>
      </c>
      <c r="Y2027" t="s">
        <v>653</v>
      </c>
      <c r="AA2027" s="1">
        <f t="shared" si="198"/>
        <v>45966</v>
      </c>
      <c r="AB2027" s="2">
        <f t="shared" si="199"/>
        <v>11</v>
      </c>
      <c r="AC2027" s="2">
        <f t="shared" si="200"/>
        <v>2025</v>
      </c>
      <c r="AD2027" s="2" t="str">
        <f>IFERROR(VLOOKUP(A2027,'Aux Área'!$A$4:$B$123,2,0),"-")</f>
        <v>SÃO PEDRO</v>
      </c>
    </row>
    <row r="2028" spans="1:30" x14ac:dyDescent="0.3">
      <c r="A2028" t="s">
        <v>48</v>
      </c>
      <c r="B2028" t="s">
        <v>288</v>
      </c>
      <c r="C2028" t="s">
        <v>3750</v>
      </c>
      <c r="D2028" t="s">
        <v>132</v>
      </c>
      <c r="E2028" t="s">
        <v>133</v>
      </c>
      <c r="F2028" t="s">
        <v>49</v>
      </c>
      <c r="G2028" t="s">
        <v>1500</v>
      </c>
      <c r="H2028" t="s">
        <v>36</v>
      </c>
      <c r="I2028" t="s">
        <v>37</v>
      </c>
      <c r="J2028" t="s">
        <v>215</v>
      </c>
      <c r="K2028" t="s">
        <v>216</v>
      </c>
      <c r="L2028" t="s">
        <v>217</v>
      </c>
      <c r="M2028" t="s">
        <v>38</v>
      </c>
      <c r="N2028" t="s">
        <v>39</v>
      </c>
      <c r="O2028" s="23">
        <v>191</v>
      </c>
      <c r="P2028" s="9">
        <v>4.62</v>
      </c>
      <c r="Q2028" t="s">
        <v>40</v>
      </c>
      <c r="R2028">
        <v>16789</v>
      </c>
      <c r="S2028" s="9">
        <v>41.36</v>
      </c>
      <c r="T2028" s="26">
        <v>4.51</v>
      </c>
      <c r="U2028" s="8">
        <v>186.55</v>
      </c>
      <c r="V2028" t="s">
        <v>41</v>
      </c>
      <c r="W2028" t="s">
        <v>2007</v>
      </c>
      <c r="X2028" t="s">
        <v>42</v>
      </c>
      <c r="Y2028" t="s">
        <v>1740</v>
      </c>
      <c r="AA2028" s="1">
        <f t="shared" si="198"/>
        <v>45966</v>
      </c>
      <c r="AB2028" s="2">
        <f t="shared" si="199"/>
        <v>11</v>
      </c>
      <c r="AC2028" s="2">
        <f t="shared" si="200"/>
        <v>2025</v>
      </c>
      <c r="AD2028" s="2" t="str">
        <f>IFERROR(VLOOKUP(A2028,'Aux Área'!$A$4:$B$123,2,0),"-")</f>
        <v>ENGENHARIA</v>
      </c>
    </row>
    <row r="2029" spans="1:30" x14ac:dyDescent="0.3">
      <c r="A2029" t="s">
        <v>2638</v>
      </c>
      <c r="B2029" t="s">
        <v>2639</v>
      </c>
      <c r="C2029" t="s">
        <v>3751</v>
      </c>
      <c r="D2029" t="s">
        <v>3419</v>
      </c>
      <c r="E2029" t="s">
        <v>3420</v>
      </c>
      <c r="F2029" t="s">
        <v>2641</v>
      </c>
      <c r="G2029" t="s">
        <v>1135</v>
      </c>
      <c r="H2029" t="s">
        <v>2275</v>
      </c>
      <c r="I2029" t="s">
        <v>1497</v>
      </c>
      <c r="J2029" t="s">
        <v>252</v>
      </c>
      <c r="K2029" t="s">
        <v>253</v>
      </c>
      <c r="L2029" t="s">
        <v>124</v>
      </c>
      <c r="M2029" t="s">
        <v>38</v>
      </c>
      <c r="N2029" t="s">
        <v>39</v>
      </c>
      <c r="O2029" s="23">
        <v>496</v>
      </c>
      <c r="P2029" s="9">
        <v>10.87</v>
      </c>
      <c r="Q2029" t="s">
        <v>40</v>
      </c>
      <c r="R2029">
        <v>6722</v>
      </c>
      <c r="S2029" s="9">
        <v>45.63</v>
      </c>
      <c r="T2029" s="26">
        <v>4.38</v>
      </c>
      <c r="U2029" s="8">
        <v>199.86</v>
      </c>
      <c r="V2029" t="s">
        <v>3752</v>
      </c>
      <c r="W2029" t="s">
        <v>2276</v>
      </c>
      <c r="X2029" t="s">
        <v>42</v>
      </c>
      <c r="Y2029" t="s">
        <v>2277</v>
      </c>
      <c r="AA2029" s="1">
        <f t="shared" si="198"/>
        <v>45966</v>
      </c>
      <c r="AB2029" s="2">
        <f t="shared" si="199"/>
        <v>11</v>
      </c>
      <c r="AC2029" s="2">
        <f t="shared" si="200"/>
        <v>2025</v>
      </c>
      <c r="AD2029" s="2" t="str">
        <f>IFERROR(VLOOKUP(A2029,'Aux Área'!$A$4:$B$123,2,0),"-")</f>
        <v>INSPEÇÃO</v>
      </c>
    </row>
    <row r="2030" spans="1:30" x14ac:dyDescent="0.3">
      <c r="A2030" t="s">
        <v>1847</v>
      </c>
      <c r="B2030" t="s">
        <v>1848</v>
      </c>
      <c r="C2030" t="s">
        <v>3753</v>
      </c>
      <c r="D2030" t="s">
        <v>1850</v>
      </c>
      <c r="E2030" t="s">
        <v>1851</v>
      </c>
      <c r="F2030" t="s">
        <v>653</v>
      </c>
      <c r="G2030" t="s">
        <v>635</v>
      </c>
      <c r="H2030" t="s">
        <v>1852</v>
      </c>
      <c r="I2030" t="s">
        <v>1853</v>
      </c>
      <c r="J2030" t="s">
        <v>172</v>
      </c>
      <c r="K2030" t="s">
        <v>173</v>
      </c>
      <c r="L2030" t="s">
        <v>124</v>
      </c>
      <c r="M2030" t="s">
        <v>38</v>
      </c>
      <c r="N2030" t="s">
        <v>638</v>
      </c>
      <c r="O2030" s="23">
        <v>0</v>
      </c>
      <c r="P2030" s="9">
        <v>0</v>
      </c>
      <c r="Q2030" t="s">
        <v>40</v>
      </c>
      <c r="R2030">
        <v>0</v>
      </c>
      <c r="S2030" s="9">
        <v>103</v>
      </c>
      <c r="T2030" s="26">
        <v>5.99</v>
      </c>
      <c r="U2030" s="8">
        <v>616.97</v>
      </c>
      <c r="V2030" t="s">
        <v>112</v>
      </c>
      <c r="W2030" t="s">
        <v>652</v>
      </c>
      <c r="X2030" t="s">
        <v>42</v>
      </c>
      <c r="Y2030" t="s">
        <v>653</v>
      </c>
      <c r="AA2030" s="1">
        <f t="shared" si="198"/>
        <v>45966</v>
      </c>
      <c r="AB2030" s="2">
        <f t="shared" si="199"/>
        <v>11</v>
      </c>
      <c r="AC2030" s="2">
        <f t="shared" si="200"/>
        <v>2025</v>
      </c>
      <c r="AD2030" s="2" t="str">
        <f>IFERROR(VLOOKUP(A2030,'Aux Área'!$A$4:$B$123,2,0),"-")</f>
        <v>SÃO PEDRO</v>
      </c>
    </row>
    <row r="2031" spans="1:30" x14ac:dyDescent="0.3">
      <c r="A2031" t="s">
        <v>76</v>
      </c>
      <c r="B2031" t="s">
        <v>380</v>
      </c>
      <c r="C2031" t="s">
        <v>3754</v>
      </c>
      <c r="D2031" t="s">
        <v>382</v>
      </c>
      <c r="E2031" t="s">
        <v>383</v>
      </c>
      <c r="F2031" t="s">
        <v>77</v>
      </c>
      <c r="G2031" t="s">
        <v>1500</v>
      </c>
      <c r="H2031" t="s">
        <v>36</v>
      </c>
      <c r="I2031" t="s">
        <v>37</v>
      </c>
      <c r="J2031" t="s">
        <v>1665</v>
      </c>
      <c r="K2031" t="s">
        <v>1666</v>
      </c>
      <c r="L2031" t="s">
        <v>301</v>
      </c>
      <c r="M2031" t="s">
        <v>38</v>
      </c>
      <c r="N2031" t="s">
        <v>39</v>
      </c>
      <c r="O2031" s="23">
        <v>244</v>
      </c>
      <c r="P2031" s="9">
        <v>8.35</v>
      </c>
      <c r="Q2031" t="s">
        <v>40</v>
      </c>
      <c r="R2031">
        <v>35832</v>
      </c>
      <c r="S2031" s="9">
        <v>29.23</v>
      </c>
      <c r="T2031" s="26">
        <v>4.1900000000000004</v>
      </c>
      <c r="U2031" s="8">
        <v>122.47</v>
      </c>
      <c r="V2031" t="s">
        <v>3755</v>
      </c>
      <c r="W2031" t="s">
        <v>2007</v>
      </c>
      <c r="X2031" t="s">
        <v>42</v>
      </c>
      <c r="Y2031" t="s">
        <v>1740</v>
      </c>
      <c r="AA2031" s="1">
        <f t="shared" si="198"/>
        <v>45966</v>
      </c>
      <c r="AB2031" s="2">
        <f t="shared" si="199"/>
        <v>11</v>
      </c>
      <c r="AC2031" s="2">
        <f t="shared" si="200"/>
        <v>2025</v>
      </c>
      <c r="AD2031" s="2" t="str">
        <f>IFERROR(VLOOKUP(A2031,'Aux Área'!$A$4:$B$123,2,0),"-")</f>
        <v>QSMS</v>
      </c>
    </row>
    <row r="2032" spans="1:30" x14ac:dyDescent="0.3">
      <c r="A2032" t="s">
        <v>2552</v>
      </c>
      <c r="B2032" t="s">
        <v>2553</v>
      </c>
      <c r="C2032" t="s">
        <v>3756</v>
      </c>
      <c r="D2032" t="s">
        <v>2872</v>
      </c>
      <c r="E2032" t="s">
        <v>2873</v>
      </c>
      <c r="F2032" t="s">
        <v>2555</v>
      </c>
      <c r="G2032" t="s">
        <v>659</v>
      </c>
      <c r="H2032" t="s">
        <v>2215</v>
      </c>
      <c r="I2032" t="s">
        <v>667</v>
      </c>
      <c r="J2032" t="s">
        <v>2779</v>
      </c>
      <c r="K2032" t="s">
        <v>2780</v>
      </c>
      <c r="L2032" t="s">
        <v>141</v>
      </c>
      <c r="M2032" t="s">
        <v>38</v>
      </c>
      <c r="N2032" t="s">
        <v>668</v>
      </c>
      <c r="O2032" s="23">
        <v>153</v>
      </c>
      <c r="P2032" s="9">
        <v>3.1</v>
      </c>
      <c r="Q2032" t="s">
        <v>40</v>
      </c>
      <c r="R2032">
        <v>3646</v>
      </c>
      <c r="S2032" s="9">
        <v>49.35</v>
      </c>
      <c r="T2032" s="26">
        <v>6.4</v>
      </c>
      <c r="U2032" s="8">
        <v>315.83999999999997</v>
      </c>
      <c r="V2032" t="s">
        <v>112</v>
      </c>
      <c r="W2032" t="s">
        <v>2007</v>
      </c>
      <c r="X2032" t="s">
        <v>42</v>
      </c>
      <c r="Y2032" t="s">
        <v>1740</v>
      </c>
      <c r="AA2032" s="1">
        <f t="shared" si="198"/>
        <v>45966</v>
      </c>
      <c r="AB2032" s="2">
        <f t="shared" si="199"/>
        <v>11</v>
      </c>
      <c r="AC2032" s="2">
        <f t="shared" si="200"/>
        <v>2025</v>
      </c>
      <c r="AD2032" s="2" t="str">
        <f>IFERROR(VLOOKUP(A2032,'Aux Área'!$A$4:$B$123,2,0),"-")</f>
        <v>APH</v>
      </c>
    </row>
    <row r="2033" spans="1:30" x14ac:dyDescent="0.3">
      <c r="A2033" t="s">
        <v>2278</v>
      </c>
      <c r="B2033" t="s">
        <v>2279</v>
      </c>
      <c r="C2033" t="s">
        <v>3757</v>
      </c>
      <c r="D2033" t="s">
        <v>391</v>
      </c>
      <c r="E2033" t="s">
        <v>392</v>
      </c>
      <c r="F2033" t="s">
        <v>2281</v>
      </c>
      <c r="G2033" t="s">
        <v>1135</v>
      </c>
      <c r="H2033" t="s">
        <v>2275</v>
      </c>
      <c r="I2033" t="s">
        <v>1497</v>
      </c>
      <c r="J2033" t="s">
        <v>370</v>
      </c>
      <c r="K2033" t="s">
        <v>371</v>
      </c>
      <c r="L2033" t="s">
        <v>124</v>
      </c>
      <c r="M2033" t="s">
        <v>38</v>
      </c>
      <c r="N2033" t="s">
        <v>39</v>
      </c>
      <c r="O2033" s="23">
        <v>482</v>
      </c>
      <c r="P2033" s="9">
        <v>10.26</v>
      </c>
      <c r="Q2033" t="s">
        <v>40</v>
      </c>
      <c r="R2033">
        <v>8637</v>
      </c>
      <c r="S2033" s="9">
        <v>46.98</v>
      </c>
      <c r="T2033" s="26">
        <v>4.4909999999999997</v>
      </c>
      <c r="U2033" s="8">
        <v>210.97</v>
      </c>
      <c r="V2033" t="s">
        <v>3758</v>
      </c>
      <c r="W2033" t="s">
        <v>2276</v>
      </c>
      <c r="X2033" t="s">
        <v>42</v>
      </c>
      <c r="Y2033" t="s">
        <v>2277</v>
      </c>
      <c r="AA2033" s="1">
        <f t="shared" si="198"/>
        <v>45966</v>
      </c>
      <c r="AB2033" s="2">
        <f t="shared" si="199"/>
        <v>11</v>
      </c>
      <c r="AC2033" s="2">
        <f t="shared" si="200"/>
        <v>2025</v>
      </c>
      <c r="AD2033" s="2" t="str">
        <f>IFERROR(VLOOKUP(A2033,'Aux Área'!$A$4:$B$123,2,0),"-")</f>
        <v>INSPEÇÃO</v>
      </c>
    </row>
    <row r="2034" spans="1:30" x14ac:dyDescent="0.3">
      <c r="A2034" t="s">
        <v>52</v>
      </c>
      <c r="B2034" t="s">
        <v>1449</v>
      </c>
      <c r="C2034" t="s">
        <v>3759</v>
      </c>
      <c r="D2034" t="s">
        <v>2160</v>
      </c>
      <c r="E2034" t="s">
        <v>2161</v>
      </c>
      <c r="F2034" t="s">
        <v>53</v>
      </c>
      <c r="G2034" t="s">
        <v>1500</v>
      </c>
      <c r="H2034" t="s">
        <v>36</v>
      </c>
      <c r="I2034" t="s">
        <v>37</v>
      </c>
      <c r="J2034" t="s">
        <v>169</v>
      </c>
      <c r="K2034" t="s">
        <v>170</v>
      </c>
      <c r="L2034" t="s">
        <v>124</v>
      </c>
      <c r="M2034" t="s">
        <v>38</v>
      </c>
      <c r="N2034" t="s">
        <v>39</v>
      </c>
      <c r="O2034" s="23">
        <v>387</v>
      </c>
      <c r="P2034" s="9">
        <v>9.27</v>
      </c>
      <c r="Q2034" t="s">
        <v>40</v>
      </c>
      <c r="R2034">
        <v>29013</v>
      </c>
      <c r="S2034" s="9">
        <v>41.77</v>
      </c>
      <c r="T2034" s="26">
        <v>4.1900000000000004</v>
      </c>
      <c r="U2034" s="8">
        <v>175.02</v>
      </c>
      <c r="V2034" t="s">
        <v>41</v>
      </c>
      <c r="W2034" t="s">
        <v>2007</v>
      </c>
      <c r="X2034" t="s">
        <v>42</v>
      </c>
      <c r="Y2034" t="s">
        <v>1740</v>
      </c>
      <c r="AA2034" s="1">
        <f t="shared" si="198"/>
        <v>45966</v>
      </c>
      <c r="AB2034" s="2">
        <f t="shared" si="199"/>
        <v>11</v>
      </c>
      <c r="AC2034" s="2">
        <f t="shared" si="200"/>
        <v>2025</v>
      </c>
      <c r="AD2034" s="2" t="str">
        <f>IFERROR(VLOOKUP(A2034,'Aux Área'!$A$4:$B$123,2,0),"-")</f>
        <v>OPERAÇÃO</v>
      </c>
    </row>
    <row r="2035" spans="1:30" x14ac:dyDescent="0.3">
      <c r="A2035" t="s">
        <v>1999</v>
      </c>
      <c r="B2035" t="s">
        <v>3016</v>
      </c>
      <c r="C2035" t="s">
        <v>3760</v>
      </c>
      <c r="D2035" t="s">
        <v>1297</v>
      </c>
      <c r="E2035" t="s">
        <v>2221</v>
      </c>
      <c r="F2035" t="s">
        <v>2002</v>
      </c>
      <c r="G2035" t="s">
        <v>659</v>
      </c>
      <c r="H2035" t="s">
        <v>2003</v>
      </c>
      <c r="I2035" t="s">
        <v>667</v>
      </c>
      <c r="J2035" t="s">
        <v>215</v>
      </c>
      <c r="K2035" t="s">
        <v>216</v>
      </c>
      <c r="L2035" t="s">
        <v>217</v>
      </c>
      <c r="M2035" t="s">
        <v>38</v>
      </c>
      <c r="N2035" t="s">
        <v>668</v>
      </c>
      <c r="O2035" s="23">
        <v>466</v>
      </c>
      <c r="P2035" s="9">
        <v>4.38</v>
      </c>
      <c r="Q2035" t="s">
        <v>40</v>
      </c>
      <c r="R2035">
        <v>6224</v>
      </c>
      <c r="S2035" s="9">
        <v>106.34</v>
      </c>
      <c r="T2035" s="26">
        <v>6.19</v>
      </c>
      <c r="U2035" s="8">
        <v>658.27</v>
      </c>
      <c r="V2035" t="s">
        <v>41</v>
      </c>
      <c r="W2035" t="s">
        <v>1985</v>
      </c>
      <c r="X2035" t="s">
        <v>42</v>
      </c>
      <c r="Y2035" t="s">
        <v>1986</v>
      </c>
      <c r="AA2035" s="1">
        <f t="shared" si="198"/>
        <v>45966</v>
      </c>
      <c r="AB2035" s="2">
        <f t="shared" si="199"/>
        <v>11</v>
      </c>
      <c r="AC2035" s="2">
        <f t="shared" si="200"/>
        <v>2025</v>
      </c>
      <c r="AD2035" s="2" t="str">
        <f>IFERROR(VLOOKUP(A2035,'Aux Área'!$A$4:$B$123,2,0),"-")</f>
        <v>PESADOS</v>
      </c>
    </row>
    <row r="2036" spans="1:30" x14ac:dyDescent="0.3">
      <c r="A2036" t="s">
        <v>2547</v>
      </c>
      <c r="B2036" t="s">
        <v>2548</v>
      </c>
      <c r="C2036" t="s">
        <v>3761</v>
      </c>
      <c r="D2036" t="s">
        <v>2468</v>
      </c>
      <c r="E2036" t="s">
        <v>2469</v>
      </c>
      <c r="F2036" t="s">
        <v>2550</v>
      </c>
      <c r="G2036" t="s">
        <v>659</v>
      </c>
      <c r="H2036" t="s">
        <v>2215</v>
      </c>
      <c r="I2036" t="s">
        <v>667</v>
      </c>
      <c r="J2036" t="s">
        <v>1670</v>
      </c>
      <c r="K2036" t="s">
        <v>1671</v>
      </c>
      <c r="L2036" t="s">
        <v>1672</v>
      </c>
      <c r="M2036" t="s">
        <v>38</v>
      </c>
      <c r="N2036" t="s">
        <v>668</v>
      </c>
      <c r="O2036" s="23">
        <v>426</v>
      </c>
      <c r="P2036" s="9">
        <v>6.65</v>
      </c>
      <c r="Q2036" t="s">
        <v>40</v>
      </c>
      <c r="R2036">
        <v>4052</v>
      </c>
      <c r="S2036" s="9">
        <v>64.099999999999994</v>
      </c>
      <c r="T2036" s="26">
        <v>6.09</v>
      </c>
      <c r="U2036" s="8">
        <v>390.37</v>
      </c>
      <c r="V2036" t="s">
        <v>3762</v>
      </c>
      <c r="W2036" t="s">
        <v>2007</v>
      </c>
      <c r="X2036" t="s">
        <v>42</v>
      </c>
      <c r="Y2036" t="s">
        <v>1740</v>
      </c>
      <c r="AA2036" s="1">
        <f t="shared" si="198"/>
        <v>45966</v>
      </c>
      <c r="AB2036" s="2">
        <f t="shared" si="199"/>
        <v>11</v>
      </c>
      <c r="AC2036" s="2">
        <f t="shared" si="200"/>
        <v>2025</v>
      </c>
      <c r="AD2036" s="2" t="str">
        <f>IFERROR(VLOOKUP(A2036,'Aux Área'!$A$4:$B$123,2,0),"-")</f>
        <v>APH</v>
      </c>
    </row>
    <row r="2037" spans="1:30" x14ac:dyDescent="0.3">
      <c r="A2037" t="s">
        <v>2461</v>
      </c>
      <c r="B2037" t="s">
        <v>2462</v>
      </c>
      <c r="C2037" t="s">
        <v>3763</v>
      </c>
      <c r="D2037" t="s">
        <v>3098</v>
      </c>
      <c r="E2037" t="s">
        <v>3099</v>
      </c>
      <c r="F2037" t="s">
        <v>3574</v>
      </c>
      <c r="G2037" t="s">
        <v>1135</v>
      </c>
      <c r="H2037" t="s">
        <v>2275</v>
      </c>
      <c r="I2037" t="s">
        <v>1497</v>
      </c>
      <c r="J2037" t="s">
        <v>169</v>
      </c>
      <c r="K2037" t="s">
        <v>170</v>
      </c>
      <c r="L2037" t="s">
        <v>124</v>
      </c>
      <c r="M2037" t="s">
        <v>38</v>
      </c>
      <c r="N2037" t="s">
        <v>39</v>
      </c>
      <c r="O2037" s="23">
        <v>338</v>
      </c>
      <c r="P2037" s="9">
        <v>9.31</v>
      </c>
      <c r="Q2037" t="s">
        <v>40</v>
      </c>
      <c r="R2037">
        <v>7660</v>
      </c>
      <c r="S2037" s="9">
        <v>36.299999999999997</v>
      </c>
      <c r="T2037" s="26">
        <v>4.1900000000000004</v>
      </c>
      <c r="U2037" s="8">
        <v>152.1</v>
      </c>
      <c r="V2037" t="s">
        <v>41</v>
      </c>
      <c r="W2037" t="s">
        <v>2276</v>
      </c>
      <c r="X2037" t="s">
        <v>42</v>
      </c>
      <c r="Y2037" t="s">
        <v>2277</v>
      </c>
      <c r="AA2037" s="1">
        <f t="shared" si="198"/>
        <v>45966</v>
      </c>
      <c r="AB2037" s="2">
        <f t="shared" si="199"/>
        <v>11</v>
      </c>
      <c r="AC2037" s="2">
        <f t="shared" si="200"/>
        <v>2025</v>
      </c>
      <c r="AD2037" s="2" t="str">
        <f>IFERROR(VLOOKUP(A2037,'Aux Área'!$A$4:$B$123,2,0),"-")</f>
        <v>INSPEÇÃO</v>
      </c>
    </row>
    <row r="2038" spans="1:30" x14ac:dyDescent="0.3">
      <c r="A2038" t="s">
        <v>54</v>
      </c>
      <c r="B2038" t="s">
        <v>319</v>
      </c>
      <c r="C2038" t="s">
        <v>3764</v>
      </c>
      <c r="D2038" t="s">
        <v>1480</v>
      </c>
      <c r="E2038" t="s">
        <v>1481</v>
      </c>
      <c r="F2038" t="s">
        <v>55</v>
      </c>
      <c r="G2038" t="s">
        <v>1500</v>
      </c>
      <c r="H2038" t="s">
        <v>36</v>
      </c>
      <c r="I2038" t="s">
        <v>37</v>
      </c>
      <c r="J2038" t="s">
        <v>275</v>
      </c>
      <c r="K2038" t="s">
        <v>276</v>
      </c>
      <c r="L2038" t="s">
        <v>124</v>
      </c>
      <c r="M2038" t="s">
        <v>38</v>
      </c>
      <c r="N2038" t="s">
        <v>39</v>
      </c>
      <c r="O2038" s="23">
        <v>215</v>
      </c>
      <c r="P2038" s="9">
        <v>13.18</v>
      </c>
      <c r="Q2038" t="s">
        <v>40</v>
      </c>
      <c r="R2038">
        <v>25017</v>
      </c>
      <c r="S2038" s="9">
        <v>16.309999999999999</v>
      </c>
      <c r="T2038" s="26">
        <v>4.2919999999999998</v>
      </c>
      <c r="U2038" s="8">
        <v>70</v>
      </c>
      <c r="V2038" t="s">
        <v>3765</v>
      </c>
      <c r="W2038" t="s">
        <v>2007</v>
      </c>
      <c r="X2038" t="s">
        <v>42</v>
      </c>
      <c r="Y2038" t="s">
        <v>1740</v>
      </c>
      <c r="AA2038" s="1">
        <f t="shared" si="198"/>
        <v>45966</v>
      </c>
      <c r="AB2038" s="2">
        <f t="shared" si="199"/>
        <v>11</v>
      </c>
      <c r="AC2038" s="2">
        <f t="shared" si="200"/>
        <v>2025</v>
      </c>
      <c r="AD2038" s="2" t="str">
        <f>IFERROR(VLOOKUP(A2038,'Aux Área'!$A$4:$B$123,2,0),"-")</f>
        <v>ENGENHARIA</v>
      </c>
    </row>
    <row r="2039" spans="1:30" x14ac:dyDescent="0.3">
      <c r="A2039" t="s">
        <v>1702</v>
      </c>
      <c r="B2039" t="s">
        <v>209</v>
      </c>
      <c r="C2039" t="s">
        <v>3766</v>
      </c>
      <c r="D2039" t="s">
        <v>1225</v>
      </c>
      <c r="E2039" t="s">
        <v>1226</v>
      </c>
      <c r="F2039" t="s">
        <v>653</v>
      </c>
      <c r="G2039" t="s">
        <v>1495</v>
      </c>
      <c r="H2039" t="s">
        <v>1704</v>
      </c>
      <c r="I2039" t="s">
        <v>1497</v>
      </c>
      <c r="J2039" t="s">
        <v>237</v>
      </c>
      <c r="K2039" t="s">
        <v>238</v>
      </c>
      <c r="L2039" t="s">
        <v>110</v>
      </c>
      <c r="M2039" t="s">
        <v>38</v>
      </c>
      <c r="N2039" t="s">
        <v>638</v>
      </c>
      <c r="O2039" s="23">
        <v>0</v>
      </c>
      <c r="P2039" s="9">
        <v>0</v>
      </c>
      <c r="Q2039" t="s">
        <v>40</v>
      </c>
      <c r="R2039">
        <v>0</v>
      </c>
      <c r="S2039" s="9">
        <v>243.26</v>
      </c>
      <c r="T2039" s="26">
        <v>6.04</v>
      </c>
      <c r="U2039" s="8">
        <v>1469.29</v>
      </c>
      <c r="V2039" t="s">
        <v>41</v>
      </c>
      <c r="W2039" t="s">
        <v>652</v>
      </c>
      <c r="X2039" t="s">
        <v>42</v>
      </c>
      <c r="Y2039" t="s">
        <v>653</v>
      </c>
      <c r="AA2039" s="1">
        <f t="shared" si="198"/>
        <v>45966</v>
      </c>
      <c r="AB2039" s="2">
        <f t="shared" si="199"/>
        <v>11</v>
      </c>
      <c r="AC2039" s="2">
        <f t="shared" si="200"/>
        <v>2025</v>
      </c>
      <c r="AD2039" s="2" t="str">
        <f>IFERROR(VLOOKUP(A2039,'Aux Área'!$A$4:$B$123,2,0),"-")</f>
        <v>SÃO PEDRO</v>
      </c>
    </row>
    <row r="2040" spans="1:30" x14ac:dyDescent="0.3">
      <c r="A2040" t="s">
        <v>2574</v>
      </c>
      <c r="B2040" t="s">
        <v>2575</v>
      </c>
      <c r="C2040" t="s">
        <v>3767</v>
      </c>
      <c r="D2040" t="s">
        <v>3768</v>
      </c>
      <c r="E2040" t="s">
        <v>3769</v>
      </c>
      <c r="F2040" t="s">
        <v>2577</v>
      </c>
      <c r="G2040" t="s">
        <v>659</v>
      </c>
      <c r="H2040" t="s">
        <v>2215</v>
      </c>
      <c r="I2040" t="s">
        <v>667</v>
      </c>
      <c r="J2040" t="s">
        <v>370</v>
      </c>
      <c r="K2040" t="s">
        <v>371</v>
      </c>
      <c r="L2040" t="s">
        <v>124</v>
      </c>
      <c r="M2040" t="s">
        <v>38</v>
      </c>
      <c r="N2040" t="s">
        <v>668</v>
      </c>
      <c r="O2040" s="23">
        <v>222</v>
      </c>
      <c r="P2040" s="9">
        <v>6.04</v>
      </c>
      <c r="Q2040" t="s">
        <v>40</v>
      </c>
      <c r="R2040">
        <v>3752</v>
      </c>
      <c r="S2040" s="9">
        <v>36.770000000000003</v>
      </c>
      <c r="T2040" s="26">
        <v>6.09</v>
      </c>
      <c r="U2040" s="8">
        <v>223.93</v>
      </c>
      <c r="V2040" t="s">
        <v>3770</v>
      </c>
      <c r="W2040" t="s">
        <v>2007</v>
      </c>
      <c r="X2040" t="s">
        <v>42</v>
      </c>
      <c r="Y2040" t="s">
        <v>1740</v>
      </c>
      <c r="AA2040" s="1">
        <f t="shared" si="198"/>
        <v>45966</v>
      </c>
      <c r="AB2040" s="2">
        <f t="shared" si="199"/>
        <v>11</v>
      </c>
      <c r="AC2040" s="2">
        <f t="shared" si="200"/>
        <v>2025</v>
      </c>
      <c r="AD2040" s="2" t="str">
        <f>IFERROR(VLOOKUP(A2040,'Aux Área'!$A$4:$B$123,2,0),"-")</f>
        <v>APH</v>
      </c>
    </row>
    <row r="2041" spans="1:30" x14ac:dyDescent="0.3">
      <c r="A2041" t="s">
        <v>2655</v>
      </c>
      <c r="B2041" t="s">
        <v>2656</v>
      </c>
      <c r="C2041" t="s">
        <v>3771</v>
      </c>
      <c r="D2041" t="s">
        <v>1619</v>
      </c>
      <c r="E2041" t="s">
        <v>1620</v>
      </c>
      <c r="F2041" t="s">
        <v>3712</v>
      </c>
      <c r="G2041" t="s">
        <v>1635</v>
      </c>
      <c r="H2041" t="s">
        <v>2635</v>
      </c>
      <c r="I2041" t="s">
        <v>37</v>
      </c>
      <c r="J2041" t="s">
        <v>188</v>
      </c>
      <c r="K2041" t="s">
        <v>189</v>
      </c>
      <c r="L2041" t="s">
        <v>190</v>
      </c>
      <c r="M2041" t="s">
        <v>38</v>
      </c>
      <c r="N2041" t="s">
        <v>39</v>
      </c>
      <c r="O2041" s="23">
        <v>246</v>
      </c>
      <c r="P2041" s="9">
        <v>8.34</v>
      </c>
      <c r="Q2041" t="s">
        <v>40</v>
      </c>
      <c r="R2041">
        <v>4027</v>
      </c>
      <c r="S2041" s="9">
        <v>29.51</v>
      </c>
      <c r="T2041" s="26">
        <v>4.3899999999999997</v>
      </c>
      <c r="U2041" s="8">
        <v>129.55000000000001</v>
      </c>
      <c r="V2041" t="s">
        <v>41</v>
      </c>
      <c r="W2041" t="s">
        <v>2276</v>
      </c>
      <c r="X2041" t="s">
        <v>42</v>
      </c>
      <c r="Y2041" t="s">
        <v>1740</v>
      </c>
      <c r="AA2041" s="1">
        <f t="shared" si="198"/>
        <v>45966</v>
      </c>
      <c r="AB2041" s="2">
        <f t="shared" si="199"/>
        <v>11</v>
      </c>
      <c r="AC2041" s="2">
        <f t="shared" si="200"/>
        <v>2025</v>
      </c>
      <c r="AD2041" s="2" t="str">
        <f>IFERROR(VLOOKUP(A2041,'Aux Área'!$A$4:$B$123,2,0),"-")</f>
        <v>TI</v>
      </c>
    </row>
    <row r="2042" spans="1:30" x14ac:dyDescent="0.3">
      <c r="A2042" t="s">
        <v>60</v>
      </c>
      <c r="B2042" t="s">
        <v>614</v>
      </c>
      <c r="C2042" t="s">
        <v>3772</v>
      </c>
      <c r="D2042" t="s">
        <v>1206</v>
      </c>
      <c r="E2042" t="s">
        <v>1207</v>
      </c>
      <c r="F2042" t="s">
        <v>61</v>
      </c>
      <c r="G2042" t="s">
        <v>1500</v>
      </c>
      <c r="H2042" t="s">
        <v>36</v>
      </c>
      <c r="I2042" t="s">
        <v>37</v>
      </c>
      <c r="J2042" t="s">
        <v>275</v>
      </c>
      <c r="K2042" t="s">
        <v>276</v>
      </c>
      <c r="L2042" t="s">
        <v>124</v>
      </c>
      <c r="M2042" t="s">
        <v>38</v>
      </c>
      <c r="N2042" t="s">
        <v>39</v>
      </c>
      <c r="O2042" s="23">
        <v>340</v>
      </c>
      <c r="P2042" s="9">
        <v>10</v>
      </c>
      <c r="Q2042" t="s">
        <v>40</v>
      </c>
      <c r="R2042">
        <v>17728</v>
      </c>
      <c r="S2042" s="9">
        <v>34.01</v>
      </c>
      <c r="T2042" s="26">
        <v>4.29</v>
      </c>
      <c r="U2042" s="8">
        <v>145.9</v>
      </c>
      <c r="V2042" t="s">
        <v>3773</v>
      </c>
      <c r="W2042" t="s">
        <v>2007</v>
      </c>
      <c r="X2042" t="s">
        <v>42</v>
      </c>
      <c r="Y2042" t="s">
        <v>1740</v>
      </c>
      <c r="AA2042" s="1">
        <f t="shared" si="198"/>
        <v>45966</v>
      </c>
      <c r="AB2042" s="2">
        <f t="shared" si="199"/>
        <v>11</v>
      </c>
      <c r="AC2042" s="2">
        <f t="shared" si="200"/>
        <v>2025</v>
      </c>
      <c r="AD2042" s="2" t="str">
        <f>IFERROR(VLOOKUP(A2042,'Aux Área'!$A$4:$B$123,2,0),"-")</f>
        <v>QSMS</v>
      </c>
    </row>
    <row r="2043" spans="1:30" x14ac:dyDescent="0.3">
      <c r="A2043" t="s">
        <v>3092</v>
      </c>
      <c r="B2043" t="s">
        <v>3093</v>
      </c>
      <c r="C2043" t="s">
        <v>3774</v>
      </c>
      <c r="D2043" t="s">
        <v>3310</v>
      </c>
      <c r="E2043" t="s">
        <v>3311</v>
      </c>
      <c r="F2043" t="s">
        <v>3594</v>
      </c>
      <c r="G2043" t="s">
        <v>1135</v>
      </c>
      <c r="H2043" t="s">
        <v>2275</v>
      </c>
      <c r="I2043" t="s">
        <v>1497</v>
      </c>
      <c r="J2043" t="s">
        <v>169</v>
      </c>
      <c r="K2043" t="s">
        <v>170</v>
      </c>
      <c r="L2043" t="s">
        <v>124</v>
      </c>
      <c r="M2043" t="s">
        <v>38</v>
      </c>
      <c r="N2043" t="s">
        <v>39</v>
      </c>
      <c r="O2043" s="23">
        <v>315</v>
      </c>
      <c r="P2043" s="9">
        <v>9.57</v>
      </c>
      <c r="Q2043" t="s">
        <v>40</v>
      </c>
      <c r="R2043">
        <v>5069</v>
      </c>
      <c r="S2043" s="9">
        <v>32.909999999999997</v>
      </c>
      <c r="T2043" s="26">
        <v>4.1900000000000004</v>
      </c>
      <c r="U2043" s="8">
        <v>137.88999999999999</v>
      </c>
      <c r="V2043" t="s">
        <v>41</v>
      </c>
      <c r="W2043" t="s">
        <v>2276</v>
      </c>
      <c r="X2043" t="s">
        <v>42</v>
      </c>
      <c r="Y2043" t="s">
        <v>2277</v>
      </c>
      <c r="AA2043" s="1">
        <f t="shared" si="198"/>
        <v>45966</v>
      </c>
      <c r="AB2043" s="2">
        <f t="shared" si="199"/>
        <v>11</v>
      </c>
      <c r="AC2043" s="2">
        <f t="shared" si="200"/>
        <v>2025</v>
      </c>
      <c r="AD2043" s="2" t="str">
        <f>IFERROR(VLOOKUP(A2043,'Aux Área'!$A$4:$B$123,2,0),"-")</f>
        <v>INSPEÇÃO</v>
      </c>
    </row>
    <row r="2044" spans="1:30" x14ac:dyDescent="0.3">
      <c r="A2044" t="s">
        <v>70</v>
      </c>
      <c r="B2044" t="s">
        <v>272</v>
      </c>
      <c r="C2044" t="s">
        <v>3775</v>
      </c>
      <c r="D2044" t="s">
        <v>460</v>
      </c>
      <c r="E2044" t="s">
        <v>461</v>
      </c>
      <c r="F2044" t="s">
        <v>71</v>
      </c>
      <c r="G2044" t="s">
        <v>1503</v>
      </c>
      <c r="H2044" t="s">
        <v>36</v>
      </c>
      <c r="I2044" t="s">
        <v>37</v>
      </c>
      <c r="J2044" t="s">
        <v>108</v>
      </c>
      <c r="K2044" t="s">
        <v>109</v>
      </c>
      <c r="L2044" t="s">
        <v>110</v>
      </c>
      <c r="M2044" t="s">
        <v>38</v>
      </c>
      <c r="N2044" t="s">
        <v>39</v>
      </c>
      <c r="O2044" s="23">
        <v>399</v>
      </c>
      <c r="P2044" s="9">
        <v>11.75</v>
      </c>
      <c r="Q2044" t="s">
        <v>40</v>
      </c>
      <c r="R2044">
        <v>10179</v>
      </c>
      <c r="S2044" s="9">
        <v>33.96</v>
      </c>
      <c r="T2044" s="26">
        <v>4.79</v>
      </c>
      <c r="U2044" s="8">
        <v>162.66999999999999</v>
      </c>
      <c r="V2044" t="s">
        <v>3776</v>
      </c>
      <c r="W2044" t="s">
        <v>2007</v>
      </c>
      <c r="X2044" t="s">
        <v>42</v>
      </c>
      <c r="Y2044" t="s">
        <v>1740</v>
      </c>
      <c r="AA2044" s="1">
        <f t="shared" si="198"/>
        <v>45966</v>
      </c>
      <c r="AB2044" s="2">
        <f t="shared" si="199"/>
        <v>11</v>
      </c>
      <c r="AC2044" s="2">
        <f t="shared" si="200"/>
        <v>2025</v>
      </c>
      <c r="AD2044" s="2" t="str">
        <f>IFERROR(VLOOKUP(A2044,'Aux Área'!$A$4:$B$123,2,0),"-")</f>
        <v>QSMS</v>
      </c>
    </row>
    <row r="2045" spans="1:30" x14ac:dyDescent="0.3">
      <c r="A2045" t="s">
        <v>2306</v>
      </c>
      <c r="B2045" t="s">
        <v>2307</v>
      </c>
      <c r="C2045" t="s">
        <v>3777</v>
      </c>
      <c r="D2045" t="s">
        <v>3428</v>
      </c>
      <c r="E2045" t="s">
        <v>3429</v>
      </c>
      <c r="F2045" t="s">
        <v>2309</v>
      </c>
      <c r="G2045" t="s">
        <v>1135</v>
      </c>
      <c r="H2045" t="s">
        <v>2275</v>
      </c>
      <c r="I2045" t="s">
        <v>1497</v>
      </c>
      <c r="J2045" t="s">
        <v>89</v>
      </c>
      <c r="K2045" t="s">
        <v>90</v>
      </c>
      <c r="L2045" t="s">
        <v>91</v>
      </c>
      <c r="M2045" t="s">
        <v>38</v>
      </c>
      <c r="N2045" t="s">
        <v>39</v>
      </c>
      <c r="O2045" s="23">
        <v>493</v>
      </c>
      <c r="P2045" s="9">
        <v>11.29</v>
      </c>
      <c r="Q2045" t="s">
        <v>40</v>
      </c>
      <c r="R2045">
        <v>7078</v>
      </c>
      <c r="S2045" s="9">
        <v>43.66</v>
      </c>
      <c r="T2045" s="26">
        <v>4.29</v>
      </c>
      <c r="U2045" s="8">
        <v>187.3</v>
      </c>
      <c r="V2045" t="s">
        <v>3778</v>
      </c>
      <c r="W2045" t="s">
        <v>2276</v>
      </c>
      <c r="X2045" t="s">
        <v>42</v>
      </c>
      <c r="Y2045" t="s">
        <v>2277</v>
      </c>
      <c r="AA2045" s="1">
        <f t="shared" si="198"/>
        <v>45966</v>
      </c>
      <c r="AB2045" s="2">
        <f t="shared" si="199"/>
        <v>11</v>
      </c>
      <c r="AC2045" s="2">
        <f t="shared" si="200"/>
        <v>2025</v>
      </c>
      <c r="AD2045" s="2" t="str">
        <f>IFERROR(VLOOKUP(A2045,'Aux Área'!$A$4:$B$123,2,0),"-")</f>
        <v>INSPEÇÃO</v>
      </c>
    </row>
    <row r="2046" spans="1:30" x14ac:dyDescent="0.3">
      <c r="A2046" t="s">
        <v>2271</v>
      </c>
      <c r="B2046" t="s">
        <v>2272</v>
      </c>
      <c r="C2046" t="s">
        <v>3779</v>
      </c>
      <c r="D2046" t="s">
        <v>3135</v>
      </c>
      <c r="E2046" t="s">
        <v>3136</v>
      </c>
      <c r="F2046" t="s">
        <v>2274</v>
      </c>
      <c r="G2046" t="s">
        <v>1135</v>
      </c>
      <c r="H2046" t="s">
        <v>2275</v>
      </c>
      <c r="I2046" t="s">
        <v>1497</v>
      </c>
      <c r="J2046" t="s">
        <v>188</v>
      </c>
      <c r="K2046" t="s">
        <v>189</v>
      </c>
      <c r="L2046" t="s">
        <v>190</v>
      </c>
      <c r="M2046" t="s">
        <v>38</v>
      </c>
      <c r="N2046" t="s">
        <v>39</v>
      </c>
      <c r="O2046" s="23">
        <v>374</v>
      </c>
      <c r="P2046" s="9">
        <v>9.9700000000000006</v>
      </c>
      <c r="Q2046" t="s">
        <v>40</v>
      </c>
      <c r="R2046">
        <v>7683</v>
      </c>
      <c r="S2046" s="9">
        <v>37.51</v>
      </c>
      <c r="T2046" s="26">
        <v>4.3899999999999997</v>
      </c>
      <c r="U2046" s="8">
        <v>164.67</v>
      </c>
      <c r="V2046" t="s">
        <v>41</v>
      </c>
      <c r="W2046" t="s">
        <v>2276</v>
      </c>
      <c r="X2046" t="s">
        <v>42</v>
      </c>
      <c r="Y2046" t="s">
        <v>2277</v>
      </c>
      <c r="AA2046" s="1">
        <f t="shared" si="198"/>
        <v>45966</v>
      </c>
      <c r="AB2046" s="2">
        <f t="shared" si="199"/>
        <v>11</v>
      </c>
      <c r="AC2046" s="2">
        <f t="shared" si="200"/>
        <v>2025</v>
      </c>
      <c r="AD2046" s="2" t="str">
        <f>IFERROR(VLOOKUP(A2046,'Aux Área'!$A$4:$B$123,2,0),"-")</f>
        <v>INSPEÇÃO</v>
      </c>
    </row>
    <row r="2047" spans="1:30" x14ac:dyDescent="0.3">
      <c r="A2047" t="s">
        <v>2282</v>
      </c>
      <c r="B2047" t="s">
        <v>2283</v>
      </c>
      <c r="C2047" t="s">
        <v>3780</v>
      </c>
      <c r="D2047" t="s">
        <v>3781</v>
      </c>
      <c r="E2047" t="s">
        <v>3782</v>
      </c>
      <c r="F2047" t="s">
        <v>2285</v>
      </c>
      <c r="G2047" t="s">
        <v>1135</v>
      </c>
      <c r="H2047" t="s">
        <v>2275</v>
      </c>
      <c r="I2047" t="s">
        <v>1497</v>
      </c>
      <c r="J2047" t="s">
        <v>165</v>
      </c>
      <c r="K2047" t="s">
        <v>166</v>
      </c>
      <c r="L2047" t="s">
        <v>167</v>
      </c>
      <c r="M2047" t="s">
        <v>38</v>
      </c>
      <c r="N2047" t="s">
        <v>39</v>
      </c>
      <c r="O2047" s="23">
        <v>235</v>
      </c>
      <c r="P2047" s="9">
        <v>5.99</v>
      </c>
      <c r="Q2047" t="s">
        <v>40</v>
      </c>
      <c r="R2047">
        <v>8721</v>
      </c>
      <c r="S2047" s="9">
        <v>39.24</v>
      </c>
      <c r="T2047" s="26">
        <v>4.46</v>
      </c>
      <c r="U2047" s="8">
        <v>175.01</v>
      </c>
      <c r="V2047" t="s">
        <v>112</v>
      </c>
      <c r="W2047" t="s">
        <v>2276</v>
      </c>
      <c r="X2047" t="s">
        <v>42</v>
      </c>
      <c r="Y2047" t="s">
        <v>2277</v>
      </c>
      <c r="AA2047" s="1">
        <f t="shared" si="198"/>
        <v>45966</v>
      </c>
      <c r="AB2047" s="2">
        <f t="shared" si="199"/>
        <v>11</v>
      </c>
      <c r="AC2047" s="2">
        <f t="shared" si="200"/>
        <v>2025</v>
      </c>
      <c r="AD2047" s="2" t="str">
        <f>IFERROR(VLOOKUP(A2047,'Aux Área'!$A$4:$B$123,2,0),"-")</f>
        <v>INSPEÇÃO</v>
      </c>
    </row>
    <row r="2048" spans="1:30" x14ac:dyDescent="0.3">
      <c r="A2048" t="s">
        <v>2643</v>
      </c>
      <c r="B2048" t="s">
        <v>2644</v>
      </c>
      <c r="C2048" t="s">
        <v>3783</v>
      </c>
      <c r="D2048" t="s">
        <v>3197</v>
      </c>
      <c r="E2048" t="s">
        <v>3198</v>
      </c>
      <c r="F2048" t="s">
        <v>2646</v>
      </c>
      <c r="G2048" t="s">
        <v>1300</v>
      </c>
      <c r="H2048" t="s">
        <v>1301</v>
      </c>
      <c r="I2048" t="s">
        <v>37</v>
      </c>
      <c r="J2048" t="s">
        <v>122</v>
      </c>
      <c r="K2048" t="s">
        <v>123</v>
      </c>
      <c r="L2048" t="s">
        <v>124</v>
      </c>
      <c r="M2048" t="s">
        <v>38</v>
      </c>
      <c r="N2048" t="s">
        <v>39</v>
      </c>
      <c r="O2048" s="23">
        <v>372</v>
      </c>
      <c r="P2048" s="9">
        <v>9.01</v>
      </c>
      <c r="Q2048" t="s">
        <v>40</v>
      </c>
      <c r="R2048">
        <v>7559</v>
      </c>
      <c r="S2048" s="9">
        <v>41.31</v>
      </c>
      <c r="T2048" s="26">
        <v>4.3899999999999997</v>
      </c>
      <c r="U2048" s="8">
        <v>181.35</v>
      </c>
      <c r="V2048" t="s">
        <v>246</v>
      </c>
      <c r="W2048" t="s">
        <v>2276</v>
      </c>
      <c r="X2048" t="s">
        <v>42</v>
      </c>
      <c r="Y2048" t="s">
        <v>2277</v>
      </c>
      <c r="AA2048" s="1">
        <f t="shared" si="198"/>
        <v>45966</v>
      </c>
      <c r="AB2048" s="2">
        <f t="shared" si="199"/>
        <v>11</v>
      </c>
      <c r="AC2048" s="2">
        <f t="shared" si="200"/>
        <v>2025</v>
      </c>
      <c r="AD2048" s="2" t="str">
        <f>IFERROR(VLOOKUP(A2048,'Aux Área'!$A$4:$B$123,2,0),"-")</f>
        <v>INSPEÇÃO</v>
      </c>
    </row>
    <row r="2049" spans="1:30" x14ac:dyDescent="0.3">
      <c r="A2049" t="s">
        <v>2488</v>
      </c>
      <c r="B2049" t="s">
        <v>2489</v>
      </c>
      <c r="C2049" t="s">
        <v>3784</v>
      </c>
      <c r="D2049" t="s">
        <v>3785</v>
      </c>
      <c r="E2049" t="s">
        <v>3786</v>
      </c>
      <c r="F2049" t="s">
        <v>2491</v>
      </c>
      <c r="G2049" t="s">
        <v>659</v>
      </c>
      <c r="H2049" t="s">
        <v>2215</v>
      </c>
      <c r="I2049" t="s">
        <v>667</v>
      </c>
      <c r="J2049" t="s">
        <v>165</v>
      </c>
      <c r="K2049" t="s">
        <v>166</v>
      </c>
      <c r="L2049" t="s">
        <v>167</v>
      </c>
      <c r="M2049" t="s">
        <v>38</v>
      </c>
      <c r="N2049" t="s">
        <v>668</v>
      </c>
      <c r="O2049" s="23">
        <v>66</v>
      </c>
      <c r="P2049" s="9">
        <v>5</v>
      </c>
      <c r="Q2049" t="s">
        <v>40</v>
      </c>
      <c r="R2049">
        <v>2629</v>
      </c>
      <c r="S2049" s="9">
        <v>13.19</v>
      </c>
      <c r="T2049" s="26">
        <v>6.2430000000000003</v>
      </c>
      <c r="U2049" s="8">
        <v>82.34</v>
      </c>
      <c r="V2049" t="s">
        <v>41</v>
      </c>
      <c r="W2049" t="s">
        <v>2007</v>
      </c>
      <c r="X2049" t="s">
        <v>42</v>
      </c>
      <c r="Y2049" t="s">
        <v>1740</v>
      </c>
      <c r="AA2049" s="1">
        <f t="shared" si="198"/>
        <v>45966</v>
      </c>
      <c r="AB2049" s="2">
        <f t="shared" si="199"/>
        <v>11</v>
      </c>
      <c r="AC2049" s="2">
        <f t="shared" si="200"/>
        <v>2025</v>
      </c>
      <c r="AD2049" s="2" t="str">
        <f>IFERROR(VLOOKUP(A2049,'Aux Área'!$A$4:$B$123,2,0),"-")</f>
        <v>APH</v>
      </c>
    </row>
    <row r="2050" spans="1:30" x14ac:dyDescent="0.3">
      <c r="A2050" t="s">
        <v>2314</v>
      </c>
      <c r="B2050" t="s">
        <v>2315</v>
      </c>
      <c r="C2050" t="s">
        <v>3787</v>
      </c>
      <c r="D2050" t="s">
        <v>3788</v>
      </c>
      <c r="E2050" t="s">
        <v>3789</v>
      </c>
      <c r="F2050" t="s">
        <v>2317</v>
      </c>
      <c r="G2050" t="s">
        <v>1300</v>
      </c>
      <c r="H2050" t="s">
        <v>1301</v>
      </c>
      <c r="I2050" t="s">
        <v>37</v>
      </c>
      <c r="J2050" t="s">
        <v>215</v>
      </c>
      <c r="K2050" t="s">
        <v>216</v>
      </c>
      <c r="L2050" t="s">
        <v>217</v>
      </c>
      <c r="M2050" t="s">
        <v>38</v>
      </c>
      <c r="N2050" t="s">
        <v>39</v>
      </c>
      <c r="O2050" s="23">
        <v>342</v>
      </c>
      <c r="P2050" s="9">
        <v>7.09</v>
      </c>
      <c r="Q2050" t="s">
        <v>40</v>
      </c>
      <c r="R2050">
        <v>10372</v>
      </c>
      <c r="S2050" s="9">
        <v>48.17</v>
      </c>
      <c r="T2050" s="26">
        <v>4.51</v>
      </c>
      <c r="U2050" s="8">
        <v>217.25</v>
      </c>
      <c r="V2050" t="s">
        <v>41</v>
      </c>
      <c r="W2050" t="s">
        <v>2276</v>
      </c>
      <c r="X2050" t="s">
        <v>42</v>
      </c>
      <c r="Y2050" t="s">
        <v>2277</v>
      </c>
      <c r="AA2050" s="1">
        <f t="shared" si="198"/>
        <v>45966</v>
      </c>
      <c r="AB2050" s="2">
        <f t="shared" si="199"/>
        <v>11</v>
      </c>
      <c r="AC2050" s="2">
        <f t="shared" si="200"/>
        <v>2025</v>
      </c>
      <c r="AD2050" s="2" t="str">
        <f>IFERROR(VLOOKUP(A2050,'Aux Área'!$A$4:$B$123,2,0),"-")</f>
        <v>INSPEÇÃO</v>
      </c>
    </row>
    <row r="2051" spans="1:30" x14ac:dyDescent="0.3">
      <c r="A2051" t="s">
        <v>2117</v>
      </c>
      <c r="B2051" t="s">
        <v>1946</v>
      </c>
      <c r="C2051" t="s">
        <v>3790</v>
      </c>
      <c r="D2051" t="s">
        <v>1948</v>
      </c>
      <c r="E2051" t="s">
        <v>1949</v>
      </c>
      <c r="F2051" t="s">
        <v>653</v>
      </c>
      <c r="G2051" t="s">
        <v>635</v>
      </c>
      <c r="H2051" t="s">
        <v>1804</v>
      </c>
      <c r="I2051" t="s">
        <v>1497</v>
      </c>
      <c r="J2051" t="s">
        <v>409</v>
      </c>
      <c r="K2051" t="s">
        <v>410</v>
      </c>
      <c r="L2051" t="s">
        <v>141</v>
      </c>
      <c r="M2051" t="s">
        <v>38</v>
      </c>
      <c r="N2051" t="s">
        <v>668</v>
      </c>
      <c r="O2051" s="23">
        <v>0</v>
      </c>
      <c r="P2051" s="9">
        <v>0</v>
      </c>
      <c r="Q2051" t="s">
        <v>40</v>
      </c>
      <c r="R2051">
        <v>0</v>
      </c>
      <c r="S2051" s="9">
        <v>87</v>
      </c>
      <c r="T2051" s="26">
        <v>6.09</v>
      </c>
      <c r="U2051" s="8">
        <v>529.83000000000004</v>
      </c>
      <c r="V2051" t="s">
        <v>3791</v>
      </c>
      <c r="W2051" t="s">
        <v>652</v>
      </c>
      <c r="X2051" t="s">
        <v>42</v>
      </c>
      <c r="Y2051" t="s">
        <v>653</v>
      </c>
      <c r="AA2051" s="1">
        <f t="shared" ref="AA2051:AA2066" si="201">DATEVALUE(C2051)</f>
        <v>45966</v>
      </c>
      <c r="AB2051" s="2">
        <f t="shared" ref="AB2051:AB2066" si="202">MONTH(AA2051)</f>
        <v>11</v>
      </c>
      <c r="AC2051" s="2">
        <f t="shared" ref="AC2051:AC2066" si="203">YEAR(AA2051)</f>
        <v>2025</v>
      </c>
      <c r="AD2051" s="2" t="str">
        <f>IFERROR(VLOOKUP(A2051,'Aux Área'!$A$4:$B$123,2,0),"-")</f>
        <v>SÃO PEDRO</v>
      </c>
    </row>
    <row r="2052" spans="1:30" x14ac:dyDescent="0.3">
      <c r="A2052" t="s">
        <v>2278</v>
      </c>
      <c r="B2052" t="s">
        <v>2279</v>
      </c>
      <c r="C2052" t="s">
        <v>3792</v>
      </c>
      <c r="D2052" t="s">
        <v>3226</v>
      </c>
      <c r="E2052" t="s">
        <v>3227</v>
      </c>
      <c r="F2052" t="s">
        <v>2281</v>
      </c>
      <c r="G2052" t="s">
        <v>1135</v>
      </c>
      <c r="H2052" t="s">
        <v>2275</v>
      </c>
      <c r="I2052" t="s">
        <v>1497</v>
      </c>
      <c r="J2052" t="s">
        <v>370</v>
      </c>
      <c r="K2052" t="s">
        <v>371</v>
      </c>
      <c r="L2052" t="s">
        <v>124</v>
      </c>
      <c r="M2052" t="s">
        <v>38</v>
      </c>
      <c r="N2052" t="s">
        <v>39</v>
      </c>
      <c r="O2052" s="23">
        <v>254</v>
      </c>
      <c r="P2052" s="9">
        <v>8.25</v>
      </c>
      <c r="Q2052" t="s">
        <v>40</v>
      </c>
      <c r="R2052">
        <v>8891</v>
      </c>
      <c r="S2052" s="9">
        <v>30.8</v>
      </c>
      <c r="T2052" s="26">
        <v>4.4909999999999997</v>
      </c>
      <c r="U2052" s="8">
        <v>138.32</v>
      </c>
      <c r="V2052" t="s">
        <v>3793</v>
      </c>
      <c r="W2052" t="s">
        <v>2276</v>
      </c>
      <c r="X2052" t="s">
        <v>42</v>
      </c>
      <c r="Y2052" t="s">
        <v>2277</v>
      </c>
      <c r="AA2052" s="1">
        <f t="shared" si="201"/>
        <v>45966</v>
      </c>
      <c r="AB2052" s="2">
        <f t="shared" si="202"/>
        <v>11</v>
      </c>
      <c r="AC2052" s="2">
        <f t="shared" si="203"/>
        <v>2025</v>
      </c>
      <c r="AD2052" s="2" t="str">
        <f>IFERROR(VLOOKUP(A2052,'Aux Área'!$A$4:$B$123,2,0),"-")</f>
        <v>INSPEÇÃO</v>
      </c>
    </row>
    <row r="2053" spans="1:30" x14ac:dyDescent="0.3">
      <c r="A2053" t="s">
        <v>2016</v>
      </c>
      <c r="B2053" t="s">
        <v>2017</v>
      </c>
      <c r="C2053" t="s">
        <v>3794</v>
      </c>
      <c r="D2053" t="s">
        <v>3795</v>
      </c>
      <c r="E2053" t="s">
        <v>3796</v>
      </c>
      <c r="F2053" t="s">
        <v>2019</v>
      </c>
      <c r="G2053" t="s">
        <v>1495</v>
      </c>
      <c r="H2053" t="s">
        <v>2020</v>
      </c>
      <c r="I2053" t="s">
        <v>2021</v>
      </c>
      <c r="J2053" t="s">
        <v>89</v>
      </c>
      <c r="K2053" t="s">
        <v>90</v>
      </c>
      <c r="L2053" t="s">
        <v>91</v>
      </c>
      <c r="M2053" t="s">
        <v>38</v>
      </c>
      <c r="N2053" t="s">
        <v>668</v>
      </c>
      <c r="O2053" s="10">
        <v>1281</v>
      </c>
      <c r="P2053" s="24">
        <v>1.62</v>
      </c>
      <c r="Q2053" t="s">
        <v>40</v>
      </c>
      <c r="R2053" s="2">
        <v>4107</v>
      </c>
      <c r="S2053" s="9">
        <v>789.68</v>
      </c>
      <c r="T2053" s="26">
        <v>6.09</v>
      </c>
      <c r="U2053" s="8">
        <v>4809.16</v>
      </c>
      <c r="V2053" t="s">
        <v>3797</v>
      </c>
      <c r="W2053" t="s">
        <v>1985</v>
      </c>
      <c r="X2053" t="s">
        <v>42</v>
      </c>
      <c r="Y2053" t="s">
        <v>1986</v>
      </c>
      <c r="AA2053" s="1">
        <f t="shared" si="201"/>
        <v>45966</v>
      </c>
      <c r="AB2053" s="2">
        <f t="shared" si="202"/>
        <v>11</v>
      </c>
      <c r="AC2053" s="2">
        <f t="shared" si="203"/>
        <v>2025</v>
      </c>
      <c r="AD2053" s="2" t="str">
        <f>IFERROR(VLOOKUP(A2053,'Aux Área'!$A$4:$B$123,2,0),"-")</f>
        <v>PESADOS</v>
      </c>
    </row>
    <row r="2054" spans="1:30" x14ac:dyDescent="0.3">
      <c r="A2054" t="s">
        <v>52</v>
      </c>
      <c r="B2054" t="s">
        <v>1449</v>
      </c>
      <c r="C2054" t="s">
        <v>3798</v>
      </c>
      <c r="D2054" t="s">
        <v>3226</v>
      </c>
      <c r="E2054" t="s">
        <v>3227</v>
      </c>
      <c r="F2054" t="s">
        <v>53</v>
      </c>
      <c r="G2054" t="s">
        <v>1500</v>
      </c>
      <c r="H2054" t="s">
        <v>36</v>
      </c>
      <c r="I2054" t="s">
        <v>37</v>
      </c>
      <c r="J2054" t="s">
        <v>370</v>
      </c>
      <c r="K2054" t="s">
        <v>371</v>
      </c>
      <c r="L2054" t="s">
        <v>124</v>
      </c>
      <c r="M2054" t="s">
        <v>38</v>
      </c>
      <c r="N2054" t="s">
        <v>39</v>
      </c>
      <c r="O2054" s="23">
        <v>439</v>
      </c>
      <c r="P2054" s="9">
        <v>17.149999999999999</v>
      </c>
      <c r="Q2054" t="s">
        <v>40</v>
      </c>
      <c r="R2054">
        <v>29452</v>
      </c>
      <c r="S2054" s="9">
        <v>25.6</v>
      </c>
      <c r="T2054" s="26">
        <v>4.49</v>
      </c>
      <c r="U2054" s="8">
        <v>114.95</v>
      </c>
      <c r="V2054" t="s">
        <v>3799</v>
      </c>
      <c r="W2054" t="s">
        <v>2007</v>
      </c>
      <c r="X2054" t="s">
        <v>42</v>
      </c>
      <c r="Y2054" t="s">
        <v>1740</v>
      </c>
      <c r="AA2054" s="1">
        <f t="shared" si="201"/>
        <v>45966</v>
      </c>
      <c r="AB2054" s="2">
        <f t="shared" si="202"/>
        <v>11</v>
      </c>
      <c r="AC2054" s="2">
        <f t="shared" si="203"/>
        <v>2025</v>
      </c>
      <c r="AD2054" s="2" t="str">
        <f>IFERROR(VLOOKUP(A2054,'Aux Área'!$A$4:$B$123,2,0),"-")</f>
        <v>OPERAÇÃO</v>
      </c>
    </row>
    <row r="2055" spans="1:30" x14ac:dyDescent="0.3">
      <c r="A2055" t="s">
        <v>2638</v>
      </c>
      <c r="B2055" t="s">
        <v>2639</v>
      </c>
      <c r="C2055" t="s">
        <v>3800</v>
      </c>
      <c r="D2055" t="s">
        <v>3193</v>
      </c>
      <c r="E2055" t="s">
        <v>3194</v>
      </c>
      <c r="F2055" t="s">
        <v>2641</v>
      </c>
      <c r="G2055" t="s">
        <v>1135</v>
      </c>
      <c r="H2055" t="s">
        <v>2275</v>
      </c>
      <c r="I2055" t="s">
        <v>1497</v>
      </c>
      <c r="J2055" t="s">
        <v>275</v>
      </c>
      <c r="K2055" t="s">
        <v>276</v>
      </c>
      <c r="L2055" t="s">
        <v>124</v>
      </c>
      <c r="M2055" t="s">
        <v>38</v>
      </c>
      <c r="N2055" t="s">
        <v>39</v>
      </c>
      <c r="O2055" s="23">
        <v>215</v>
      </c>
      <c r="P2055" s="9">
        <v>6.22</v>
      </c>
      <c r="Q2055" t="s">
        <v>40</v>
      </c>
      <c r="R2055">
        <v>6937</v>
      </c>
      <c r="S2055" s="9">
        <v>34.58</v>
      </c>
      <c r="T2055" s="26">
        <v>4.29</v>
      </c>
      <c r="U2055" s="8">
        <v>148.35</v>
      </c>
      <c r="V2055" t="s">
        <v>3801</v>
      </c>
      <c r="W2055" t="s">
        <v>2276</v>
      </c>
      <c r="X2055" t="s">
        <v>42</v>
      </c>
      <c r="Y2055" t="s">
        <v>2277</v>
      </c>
      <c r="AA2055" s="1">
        <f t="shared" si="201"/>
        <v>45967</v>
      </c>
      <c r="AB2055" s="2">
        <f t="shared" si="202"/>
        <v>11</v>
      </c>
      <c r="AC2055" s="2">
        <f t="shared" si="203"/>
        <v>2025</v>
      </c>
      <c r="AD2055" s="2" t="str">
        <f>IFERROR(VLOOKUP(A2055,'Aux Área'!$A$4:$B$123,2,0),"-")</f>
        <v>INSPEÇÃO</v>
      </c>
    </row>
    <row r="2056" spans="1:30" x14ac:dyDescent="0.3">
      <c r="A2056" t="s">
        <v>2306</v>
      </c>
      <c r="B2056" t="s">
        <v>2307</v>
      </c>
      <c r="C2056" t="s">
        <v>3802</v>
      </c>
      <c r="D2056" t="s">
        <v>3212</v>
      </c>
      <c r="E2056" t="s">
        <v>3213</v>
      </c>
      <c r="F2056" t="s">
        <v>2309</v>
      </c>
      <c r="G2056" t="s">
        <v>1135</v>
      </c>
      <c r="H2056" t="s">
        <v>2275</v>
      </c>
      <c r="I2056" t="s">
        <v>1497</v>
      </c>
      <c r="J2056" t="s">
        <v>89</v>
      </c>
      <c r="K2056" t="s">
        <v>90</v>
      </c>
      <c r="L2056" t="s">
        <v>91</v>
      </c>
      <c r="M2056" t="s">
        <v>38</v>
      </c>
      <c r="N2056" t="s">
        <v>39</v>
      </c>
      <c r="O2056" s="23">
        <v>194</v>
      </c>
      <c r="P2056" s="9">
        <v>8.42</v>
      </c>
      <c r="Q2056" t="s">
        <v>40</v>
      </c>
      <c r="R2056">
        <v>7272</v>
      </c>
      <c r="S2056" s="9">
        <v>23.03</v>
      </c>
      <c r="T2056" s="26">
        <v>4.49</v>
      </c>
      <c r="U2056" s="8">
        <v>103.4</v>
      </c>
      <c r="V2056" t="s">
        <v>3803</v>
      </c>
      <c r="W2056" t="s">
        <v>2276</v>
      </c>
      <c r="X2056" t="s">
        <v>42</v>
      </c>
      <c r="Y2056" t="s">
        <v>2277</v>
      </c>
      <c r="AA2056" s="1">
        <f t="shared" si="201"/>
        <v>45967</v>
      </c>
      <c r="AB2056" s="2">
        <f t="shared" si="202"/>
        <v>11</v>
      </c>
      <c r="AC2056" s="2">
        <f t="shared" si="203"/>
        <v>2025</v>
      </c>
      <c r="AD2056" s="2" t="str">
        <f>IFERROR(VLOOKUP(A2056,'Aux Área'!$A$4:$B$123,2,0),"-")</f>
        <v>INSPEÇÃO</v>
      </c>
    </row>
    <row r="2057" spans="1:30" x14ac:dyDescent="0.3">
      <c r="A2057" t="s">
        <v>2271</v>
      </c>
      <c r="B2057" t="s">
        <v>2272</v>
      </c>
      <c r="C2057" t="s">
        <v>3804</v>
      </c>
      <c r="D2057" t="s">
        <v>3216</v>
      </c>
      <c r="E2057" t="s">
        <v>3217</v>
      </c>
      <c r="F2057" t="s">
        <v>2274</v>
      </c>
      <c r="G2057" t="s">
        <v>1135</v>
      </c>
      <c r="H2057" t="s">
        <v>2275</v>
      </c>
      <c r="I2057" t="s">
        <v>1497</v>
      </c>
      <c r="J2057" t="s">
        <v>275</v>
      </c>
      <c r="K2057" t="s">
        <v>276</v>
      </c>
      <c r="L2057" t="s">
        <v>124</v>
      </c>
      <c r="M2057" t="s">
        <v>38</v>
      </c>
      <c r="N2057" t="s">
        <v>39</v>
      </c>
      <c r="O2057" s="23">
        <v>427</v>
      </c>
      <c r="P2057" s="9">
        <v>11.63</v>
      </c>
      <c r="Q2057" t="s">
        <v>40</v>
      </c>
      <c r="R2057">
        <v>8110</v>
      </c>
      <c r="S2057" s="9">
        <v>36.72</v>
      </c>
      <c r="T2057" s="26">
        <v>4.29</v>
      </c>
      <c r="U2057" s="8">
        <v>157.53</v>
      </c>
      <c r="V2057" t="s">
        <v>3805</v>
      </c>
      <c r="W2057" t="s">
        <v>2276</v>
      </c>
      <c r="X2057" t="s">
        <v>42</v>
      </c>
      <c r="Y2057" t="s">
        <v>2277</v>
      </c>
      <c r="AA2057" s="1">
        <f t="shared" si="201"/>
        <v>45967</v>
      </c>
      <c r="AB2057" s="2">
        <f t="shared" si="202"/>
        <v>11</v>
      </c>
      <c r="AC2057" s="2">
        <f t="shared" si="203"/>
        <v>2025</v>
      </c>
      <c r="AD2057" s="2" t="str">
        <f>IFERROR(VLOOKUP(A2057,'Aux Área'!$A$4:$B$123,2,0),"-")</f>
        <v>INSPEÇÃO</v>
      </c>
    </row>
    <row r="2058" spans="1:30" x14ac:dyDescent="0.3">
      <c r="A2058" t="s">
        <v>3092</v>
      </c>
      <c r="B2058" t="s">
        <v>3093</v>
      </c>
      <c r="C2058" t="s">
        <v>3806</v>
      </c>
      <c r="D2058" t="s">
        <v>3205</v>
      </c>
      <c r="E2058" t="s">
        <v>3206</v>
      </c>
      <c r="F2058" t="s">
        <v>3594</v>
      </c>
      <c r="G2058" t="s">
        <v>1135</v>
      </c>
      <c r="H2058" t="s">
        <v>2275</v>
      </c>
      <c r="I2058" t="s">
        <v>1497</v>
      </c>
      <c r="J2058" t="s">
        <v>169</v>
      </c>
      <c r="K2058" t="s">
        <v>170</v>
      </c>
      <c r="L2058" t="s">
        <v>124</v>
      </c>
      <c r="M2058" t="s">
        <v>38</v>
      </c>
      <c r="N2058" t="s">
        <v>39</v>
      </c>
      <c r="O2058" s="23">
        <v>526</v>
      </c>
      <c r="P2058" s="9">
        <v>10.33</v>
      </c>
      <c r="Q2058" t="s">
        <v>40</v>
      </c>
      <c r="R2058">
        <v>5595</v>
      </c>
      <c r="S2058" s="9">
        <v>50.92</v>
      </c>
      <c r="T2058" s="26">
        <v>4.1900000000000004</v>
      </c>
      <c r="U2058" s="8">
        <v>213.35</v>
      </c>
      <c r="V2058" t="s">
        <v>41</v>
      </c>
      <c r="W2058" t="s">
        <v>2276</v>
      </c>
      <c r="X2058" t="s">
        <v>42</v>
      </c>
      <c r="Y2058" t="s">
        <v>2277</v>
      </c>
      <c r="AA2058" s="1">
        <f t="shared" si="201"/>
        <v>45967</v>
      </c>
      <c r="AB2058" s="2">
        <f t="shared" si="202"/>
        <v>11</v>
      </c>
      <c r="AC2058" s="2">
        <f t="shared" si="203"/>
        <v>2025</v>
      </c>
      <c r="AD2058" s="2" t="str">
        <f>IFERROR(VLOOKUP(A2058,'Aux Área'!$A$4:$B$123,2,0),"-")</f>
        <v>INSPEÇÃO</v>
      </c>
    </row>
    <row r="2059" spans="1:30" x14ac:dyDescent="0.3">
      <c r="A2059" t="s">
        <v>2181</v>
      </c>
      <c r="B2059" t="s">
        <v>2182</v>
      </c>
      <c r="C2059" t="s">
        <v>3807</v>
      </c>
      <c r="D2059" t="s">
        <v>3107</v>
      </c>
      <c r="E2059" t="s">
        <v>3108</v>
      </c>
      <c r="F2059" t="s">
        <v>2184</v>
      </c>
      <c r="G2059" t="s">
        <v>1135</v>
      </c>
      <c r="H2059" t="s">
        <v>2185</v>
      </c>
      <c r="I2059" t="s">
        <v>2186</v>
      </c>
      <c r="J2059" t="s">
        <v>108</v>
      </c>
      <c r="K2059" t="s">
        <v>109</v>
      </c>
      <c r="L2059" t="s">
        <v>110</v>
      </c>
      <c r="M2059" t="s">
        <v>38</v>
      </c>
      <c r="N2059" t="s">
        <v>668</v>
      </c>
      <c r="O2059" s="23">
        <v>749</v>
      </c>
      <c r="P2059" s="9">
        <v>14.78</v>
      </c>
      <c r="Q2059" t="s">
        <v>40</v>
      </c>
      <c r="R2059">
        <v>9178</v>
      </c>
      <c r="S2059" s="9">
        <v>50.69</v>
      </c>
      <c r="T2059" s="26">
        <v>6.19</v>
      </c>
      <c r="U2059" s="8">
        <v>313.77</v>
      </c>
      <c r="V2059" t="s">
        <v>3808</v>
      </c>
      <c r="W2059" t="s">
        <v>2007</v>
      </c>
      <c r="X2059" t="s">
        <v>42</v>
      </c>
      <c r="Y2059" t="s">
        <v>2188</v>
      </c>
      <c r="AA2059" s="1">
        <f t="shared" si="201"/>
        <v>45967</v>
      </c>
      <c r="AB2059" s="2">
        <f t="shared" si="202"/>
        <v>11</v>
      </c>
      <c r="AC2059" s="2">
        <f t="shared" si="203"/>
        <v>2025</v>
      </c>
      <c r="AD2059" s="2" t="str">
        <f>IFERROR(VLOOKUP(A2059,'Aux Área'!$A$4:$B$123,2,0),"-")</f>
        <v>INSPEÇÃO</v>
      </c>
    </row>
    <row r="2060" spans="1:30" x14ac:dyDescent="0.3">
      <c r="A2060" t="s">
        <v>2461</v>
      </c>
      <c r="B2060" t="s">
        <v>2462</v>
      </c>
      <c r="C2060" t="s">
        <v>3809</v>
      </c>
      <c r="D2060" t="s">
        <v>3208</v>
      </c>
      <c r="E2060" t="s">
        <v>3209</v>
      </c>
      <c r="F2060" t="s">
        <v>3574</v>
      </c>
      <c r="G2060" t="s">
        <v>1135</v>
      </c>
      <c r="H2060" t="s">
        <v>2275</v>
      </c>
      <c r="I2060" t="s">
        <v>1497</v>
      </c>
      <c r="J2060" t="s">
        <v>169</v>
      </c>
      <c r="K2060" t="s">
        <v>170</v>
      </c>
      <c r="L2060" t="s">
        <v>124</v>
      </c>
      <c r="M2060" t="s">
        <v>38</v>
      </c>
      <c r="N2060" t="s">
        <v>39</v>
      </c>
      <c r="O2060" s="23">
        <v>493</v>
      </c>
      <c r="P2060" s="9">
        <v>10.65</v>
      </c>
      <c r="Q2060" t="s">
        <v>40</v>
      </c>
      <c r="R2060">
        <v>8153</v>
      </c>
      <c r="S2060" s="9">
        <v>46.28</v>
      </c>
      <c r="T2060" s="26">
        <v>4.1900000000000004</v>
      </c>
      <c r="U2060" s="8">
        <v>193.91</v>
      </c>
      <c r="V2060" t="s">
        <v>41</v>
      </c>
      <c r="W2060" t="s">
        <v>2276</v>
      </c>
      <c r="X2060" t="s">
        <v>42</v>
      </c>
      <c r="Y2060" t="s">
        <v>2277</v>
      </c>
      <c r="AA2060" s="1">
        <f t="shared" si="201"/>
        <v>45967</v>
      </c>
      <c r="AB2060" s="2">
        <f t="shared" si="202"/>
        <v>11</v>
      </c>
      <c r="AC2060" s="2">
        <f t="shared" si="203"/>
        <v>2025</v>
      </c>
      <c r="AD2060" s="2" t="str">
        <f>IFERROR(VLOOKUP(A2060,'Aux Área'!$A$4:$B$123,2,0),"-")</f>
        <v>INSPEÇÃO</v>
      </c>
    </row>
    <row r="2061" spans="1:30" x14ac:dyDescent="0.3">
      <c r="A2061" t="s">
        <v>2260</v>
      </c>
      <c r="B2061" t="s">
        <v>113</v>
      </c>
      <c r="C2061" t="s">
        <v>3810</v>
      </c>
      <c r="D2061" t="s">
        <v>3005</v>
      </c>
      <c r="E2061" t="s">
        <v>3006</v>
      </c>
      <c r="F2061" t="s">
        <v>2262</v>
      </c>
      <c r="G2061" t="s">
        <v>35</v>
      </c>
      <c r="H2061" t="s">
        <v>2263</v>
      </c>
      <c r="I2061" t="s">
        <v>2186</v>
      </c>
      <c r="J2061" t="s">
        <v>1681</v>
      </c>
      <c r="K2061" t="s">
        <v>1682</v>
      </c>
      <c r="L2061" t="s">
        <v>141</v>
      </c>
      <c r="M2061" t="s">
        <v>38</v>
      </c>
      <c r="N2061" t="s">
        <v>668</v>
      </c>
      <c r="O2061" s="23">
        <v>760</v>
      </c>
      <c r="P2061" s="9">
        <v>14.91</v>
      </c>
      <c r="Q2061" t="s">
        <v>40</v>
      </c>
      <c r="R2061">
        <v>8962</v>
      </c>
      <c r="S2061" s="9">
        <v>50.98</v>
      </c>
      <c r="T2061" s="26">
        <v>6.49</v>
      </c>
      <c r="U2061" s="8">
        <v>330.85</v>
      </c>
      <c r="V2061" t="s">
        <v>41</v>
      </c>
      <c r="W2061" t="s">
        <v>2007</v>
      </c>
      <c r="X2061" t="s">
        <v>42</v>
      </c>
      <c r="Y2061" t="s">
        <v>1740</v>
      </c>
      <c r="AA2061" s="1">
        <f t="shared" si="201"/>
        <v>45967</v>
      </c>
      <c r="AB2061" s="2">
        <f t="shared" si="202"/>
        <v>11</v>
      </c>
      <c r="AC2061" s="2">
        <f t="shared" si="203"/>
        <v>2025</v>
      </c>
      <c r="AD2061" s="2" t="str">
        <f>IFERROR(VLOOKUP(A2061,'Aux Área'!$A$4:$B$123,2,0),"-")</f>
        <v>INSPEÇÃO</v>
      </c>
    </row>
    <row r="2062" spans="1:30" x14ac:dyDescent="0.3">
      <c r="A2062" t="s">
        <v>2282</v>
      </c>
      <c r="B2062" t="s">
        <v>2283</v>
      </c>
      <c r="C2062" t="s">
        <v>3811</v>
      </c>
      <c r="D2062" t="s">
        <v>3781</v>
      </c>
      <c r="E2062" t="s">
        <v>3782</v>
      </c>
      <c r="F2062" t="s">
        <v>2285</v>
      </c>
      <c r="G2062" t="s">
        <v>1135</v>
      </c>
      <c r="H2062" t="s">
        <v>2275</v>
      </c>
      <c r="I2062" t="s">
        <v>1497</v>
      </c>
      <c r="J2062" t="s">
        <v>165</v>
      </c>
      <c r="K2062" t="s">
        <v>166</v>
      </c>
      <c r="L2062" t="s">
        <v>167</v>
      </c>
      <c r="M2062" t="s">
        <v>38</v>
      </c>
      <c r="N2062" t="s">
        <v>39</v>
      </c>
      <c r="O2062" s="23">
        <v>394</v>
      </c>
      <c r="P2062" s="9">
        <v>11.9</v>
      </c>
      <c r="Q2062" t="s">
        <v>40</v>
      </c>
      <c r="R2062">
        <v>9115</v>
      </c>
      <c r="S2062" s="9">
        <v>33.119999999999997</v>
      </c>
      <c r="T2062" s="26">
        <v>4.46</v>
      </c>
      <c r="U2062" s="8">
        <v>147.72</v>
      </c>
      <c r="V2062" t="s">
        <v>112</v>
      </c>
      <c r="W2062" t="s">
        <v>2276</v>
      </c>
      <c r="X2062" t="s">
        <v>42</v>
      </c>
      <c r="Y2062" t="s">
        <v>2277</v>
      </c>
      <c r="AA2062" s="1">
        <f t="shared" si="201"/>
        <v>45967</v>
      </c>
      <c r="AB2062" s="2">
        <f t="shared" si="202"/>
        <v>11</v>
      </c>
      <c r="AC2062" s="2">
        <f t="shared" si="203"/>
        <v>2025</v>
      </c>
      <c r="AD2062" s="2" t="str">
        <f>IFERROR(VLOOKUP(A2062,'Aux Área'!$A$4:$B$123,2,0),"-")</f>
        <v>INSPEÇÃO</v>
      </c>
    </row>
    <row r="2063" spans="1:30" x14ac:dyDescent="0.3">
      <c r="A2063" t="s">
        <v>58</v>
      </c>
      <c r="B2063" t="s">
        <v>250</v>
      </c>
      <c r="C2063" t="s">
        <v>3812</v>
      </c>
      <c r="D2063" t="s">
        <v>87</v>
      </c>
      <c r="E2063" t="s">
        <v>88</v>
      </c>
      <c r="F2063" t="s">
        <v>59</v>
      </c>
      <c r="G2063" t="s">
        <v>1500</v>
      </c>
      <c r="H2063" t="s">
        <v>36</v>
      </c>
      <c r="I2063" t="s">
        <v>37</v>
      </c>
      <c r="J2063" t="s">
        <v>356</v>
      </c>
      <c r="K2063" t="s">
        <v>357</v>
      </c>
      <c r="L2063" t="s">
        <v>124</v>
      </c>
      <c r="M2063" t="s">
        <v>38</v>
      </c>
      <c r="N2063" t="s">
        <v>39</v>
      </c>
      <c r="O2063" s="23">
        <v>247</v>
      </c>
      <c r="P2063" s="9">
        <v>6.83</v>
      </c>
      <c r="Q2063" t="s">
        <v>40</v>
      </c>
      <c r="R2063">
        <v>51104</v>
      </c>
      <c r="S2063" s="9">
        <v>36.15</v>
      </c>
      <c r="T2063" s="26">
        <v>4.4630000000000001</v>
      </c>
      <c r="U2063" s="8">
        <v>161.34</v>
      </c>
      <c r="V2063" t="s">
        <v>3813</v>
      </c>
      <c r="W2063" t="s">
        <v>2007</v>
      </c>
      <c r="X2063" t="s">
        <v>42</v>
      </c>
      <c r="Y2063" t="s">
        <v>1740</v>
      </c>
      <c r="AA2063" s="1">
        <f t="shared" si="201"/>
        <v>45967</v>
      </c>
      <c r="AB2063" s="2">
        <f t="shared" si="202"/>
        <v>11</v>
      </c>
      <c r="AC2063" s="2">
        <f t="shared" si="203"/>
        <v>2025</v>
      </c>
      <c r="AD2063" s="2" t="str">
        <f>IFERROR(VLOOKUP(A2063,'Aux Área'!$A$4:$B$123,2,0),"-")</f>
        <v>CONSERVA</v>
      </c>
    </row>
    <row r="2064" spans="1:30" x14ac:dyDescent="0.3">
      <c r="A2064" t="s">
        <v>66</v>
      </c>
      <c r="B2064" t="s">
        <v>464</v>
      </c>
      <c r="C2064" t="s">
        <v>3814</v>
      </c>
      <c r="D2064" t="s">
        <v>151</v>
      </c>
      <c r="E2064" t="s">
        <v>152</v>
      </c>
      <c r="F2064" t="s">
        <v>67</v>
      </c>
      <c r="G2064" t="s">
        <v>1503</v>
      </c>
      <c r="H2064" t="s">
        <v>36</v>
      </c>
      <c r="I2064" t="s">
        <v>37</v>
      </c>
      <c r="J2064" t="s">
        <v>147</v>
      </c>
      <c r="K2064" t="s">
        <v>148</v>
      </c>
      <c r="L2064" t="s">
        <v>84</v>
      </c>
      <c r="M2064" t="s">
        <v>38</v>
      </c>
      <c r="N2064" t="s">
        <v>39</v>
      </c>
      <c r="O2064" s="23">
        <v>432</v>
      </c>
      <c r="P2064" s="9">
        <v>10.7</v>
      </c>
      <c r="Q2064" t="s">
        <v>40</v>
      </c>
      <c r="R2064">
        <v>12877</v>
      </c>
      <c r="S2064" s="9">
        <v>40.36</v>
      </c>
      <c r="T2064" s="26">
        <v>5.24</v>
      </c>
      <c r="U2064" s="8">
        <v>211.49</v>
      </c>
      <c r="V2064" t="s">
        <v>112</v>
      </c>
      <c r="W2064" t="s">
        <v>2007</v>
      </c>
      <c r="X2064" t="s">
        <v>42</v>
      </c>
      <c r="Y2064" t="s">
        <v>1740</v>
      </c>
      <c r="AA2064" s="1">
        <f t="shared" si="201"/>
        <v>45967</v>
      </c>
      <c r="AB2064" s="2">
        <f t="shared" si="202"/>
        <v>11</v>
      </c>
      <c r="AC2064" s="2">
        <f t="shared" si="203"/>
        <v>2025</v>
      </c>
      <c r="AD2064" s="2" t="str">
        <f>IFERROR(VLOOKUP(A2064,'Aux Área'!$A$4:$B$123,2,0),"-")</f>
        <v>OPERAÇÃO</v>
      </c>
    </row>
    <row r="2065" spans="1:30" x14ac:dyDescent="0.3">
      <c r="A2065" t="s">
        <v>2643</v>
      </c>
      <c r="B2065" t="s">
        <v>2644</v>
      </c>
      <c r="C2065" t="s">
        <v>3815</v>
      </c>
      <c r="D2065" t="s">
        <v>3246</v>
      </c>
      <c r="E2065" t="s">
        <v>3247</v>
      </c>
      <c r="F2065" t="s">
        <v>2646</v>
      </c>
      <c r="G2065" t="s">
        <v>1300</v>
      </c>
      <c r="H2065" t="s">
        <v>1301</v>
      </c>
      <c r="I2065" t="s">
        <v>37</v>
      </c>
      <c r="J2065" t="s">
        <v>122</v>
      </c>
      <c r="K2065" t="s">
        <v>123</v>
      </c>
      <c r="L2065" t="s">
        <v>124</v>
      </c>
      <c r="M2065" t="s">
        <v>38</v>
      </c>
      <c r="N2065" t="s">
        <v>39</v>
      </c>
      <c r="O2065" s="23">
        <v>442</v>
      </c>
      <c r="P2065" s="9">
        <v>10.42</v>
      </c>
      <c r="Q2065" t="s">
        <v>40</v>
      </c>
      <c r="R2065">
        <v>8001</v>
      </c>
      <c r="S2065" s="9">
        <v>42.42</v>
      </c>
      <c r="T2065" s="26">
        <v>4.3899999999999997</v>
      </c>
      <c r="U2065" s="8">
        <v>186.22</v>
      </c>
      <c r="V2065" t="s">
        <v>112</v>
      </c>
      <c r="W2065" t="s">
        <v>2276</v>
      </c>
      <c r="X2065" t="s">
        <v>42</v>
      </c>
      <c r="Y2065" t="s">
        <v>2277</v>
      </c>
      <c r="AA2065" s="1">
        <f t="shared" si="201"/>
        <v>45967</v>
      </c>
      <c r="AB2065" s="2">
        <f t="shared" si="202"/>
        <v>11</v>
      </c>
      <c r="AC2065" s="2">
        <f t="shared" si="203"/>
        <v>2025</v>
      </c>
      <c r="AD2065" s="2" t="str">
        <f>IFERROR(VLOOKUP(A2065,'Aux Área'!$A$4:$B$123,2,0),"-")</f>
        <v>INSPEÇÃO</v>
      </c>
    </row>
    <row r="2066" spans="1:30" x14ac:dyDescent="0.3">
      <c r="A2066" t="s">
        <v>2679</v>
      </c>
      <c r="B2066" t="s">
        <v>2680</v>
      </c>
      <c r="C2066" t="s">
        <v>3816</v>
      </c>
      <c r="D2066" t="s">
        <v>1297</v>
      </c>
      <c r="E2066" t="s">
        <v>2221</v>
      </c>
      <c r="F2066" t="s">
        <v>2682</v>
      </c>
      <c r="G2066" t="s">
        <v>659</v>
      </c>
      <c r="H2066" t="s">
        <v>1996</v>
      </c>
      <c r="I2066" t="s">
        <v>1997</v>
      </c>
      <c r="J2066" t="s">
        <v>231</v>
      </c>
      <c r="K2066" t="s">
        <v>232</v>
      </c>
      <c r="L2066" t="s">
        <v>217</v>
      </c>
      <c r="M2066" t="s">
        <v>38</v>
      </c>
      <c r="N2066" t="s">
        <v>668</v>
      </c>
      <c r="O2066" s="23">
        <v>719</v>
      </c>
      <c r="P2066" s="9">
        <v>6.4</v>
      </c>
      <c r="Q2066" t="s">
        <v>40</v>
      </c>
      <c r="R2066">
        <v>3862</v>
      </c>
      <c r="S2066" s="9">
        <v>112.26</v>
      </c>
      <c r="T2066" s="26">
        <v>5.99</v>
      </c>
      <c r="U2066" s="8">
        <v>672.45</v>
      </c>
      <c r="V2066" t="s">
        <v>3817</v>
      </c>
      <c r="W2066" t="s">
        <v>1985</v>
      </c>
      <c r="X2066" t="s">
        <v>42</v>
      </c>
      <c r="Y2066" t="s">
        <v>1986</v>
      </c>
      <c r="AA2066" s="1">
        <f t="shared" si="201"/>
        <v>45967</v>
      </c>
      <c r="AB2066" s="2">
        <f t="shared" si="202"/>
        <v>11</v>
      </c>
      <c r="AC2066" s="2">
        <f t="shared" si="203"/>
        <v>2025</v>
      </c>
      <c r="AD2066" s="2" t="str">
        <f>IFERROR(VLOOKUP(A2066,'Aux Área'!$A$4:$B$123,2,0),"-")</f>
        <v>PESADOS</v>
      </c>
    </row>
    <row r="2067" spans="1:30" x14ac:dyDescent="0.3">
      <c r="A2067" t="s">
        <v>2679</v>
      </c>
      <c r="C2067" t="s">
        <v>3816</v>
      </c>
      <c r="F2067" t="s">
        <v>2682</v>
      </c>
      <c r="K2067" t="s">
        <v>232</v>
      </c>
      <c r="N2067" t="s">
        <v>15690</v>
      </c>
      <c r="O2067" t="s">
        <v>15244</v>
      </c>
      <c r="P2067" s="9" t="s">
        <v>15244</v>
      </c>
      <c r="Q2067" t="s">
        <v>40</v>
      </c>
      <c r="R2067" t="s">
        <v>15244</v>
      </c>
      <c r="S2067">
        <v>5.23</v>
      </c>
      <c r="U2067" s="8">
        <v>17.260000000000002</v>
      </c>
      <c r="X2067" t="s">
        <v>42</v>
      </c>
      <c r="Y2067" t="s">
        <v>1986</v>
      </c>
      <c r="AA2067" s="1">
        <f>IFERROR(DATEVALUE(C2067),"-")</f>
        <v>45967</v>
      </c>
      <c r="AB2067" s="2">
        <f>IFERROR(MONTH(AA2067),"-")</f>
        <v>11</v>
      </c>
      <c r="AC2067" s="2">
        <f>IFERROR(YEAR(AA2067),"-")</f>
        <v>2025</v>
      </c>
      <c r="AD2067" s="2" t="str">
        <f>IFERROR(VLOOKUP(A2067,'Aux Área'!$A$4:$B$123,2,0),"-")</f>
        <v>PESADOS</v>
      </c>
    </row>
    <row r="2068" spans="1:30" x14ac:dyDescent="0.3">
      <c r="A2068" t="s">
        <v>1992</v>
      </c>
      <c r="B2068" t="s">
        <v>1993</v>
      </c>
      <c r="C2068" t="s">
        <v>3818</v>
      </c>
      <c r="D2068" t="s">
        <v>3597</v>
      </c>
      <c r="E2068" t="s">
        <v>3598</v>
      </c>
      <c r="F2068" t="s">
        <v>1995</v>
      </c>
      <c r="G2068" t="s">
        <v>659</v>
      </c>
      <c r="H2068" t="s">
        <v>1996</v>
      </c>
      <c r="I2068" t="s">
        <v>1997</v>
      </c>
      <c r="J2068" t="s">
        <v>165</v>
      </c>
      <c r="K2068" t="s">
        <v>166</v>
      </c>
      <c r="L2068" t="s">
        <v>167</v>
      </c>
      <c r="M2068" t="s">
        <v>38</v>
      </c>
      <c r="N2068" t="s">
        <v>668</v>
      </c>
      <c r="O2068" s="23">
        <v>487</v>
      </c>
      <c r="P2068" s="9">
        <v>6.09</v>
      </c>
      <c r="Q2068" t="s">
        <v>40</v>
      </c>
      <c r="R2068">
        <v>4792</v>
      </c>
      <c r="S2068" s="9">
        <v>80</v>
      </c>
      <c r="T2068" s="26">
        <v>6.24</v>
      </c>
      <c r="U2068" s="8">
        <v>499.2</v>
      </c>
      <c r="V2068" t="s">
        <v>112</v>
      </c>
      <c r="W2068" t="s">
        <v>1985</v>
      </c>
      <c r="X2068" t="s">
        <v>42</v>
      </c>
      <c r="Y2068" t="s">
        <v>1986</v>
      </c>
      <c r="AA2068" s="1">
        <f>DATEVALUE(C2068)</f>
        <v>45967</v>
      </c>
      <c r="AB2068" s="2">
        <f>MONTH(AA2068)</f>
        <v>11</v>
      </c>
      <c r="AC2068" s="2">
        <f>YEAR(AA2068)</f>
        <v>2025</v>
      </c>
      <c r="AD2068" s="2" t="str">
        <f>IFERROR(VLOOKUP(A2068,'Aux Área'!$A$4:$B$123,2,0),"-")</f>
        <v>PESADOS</v>
      </c>
    </row>
    <row r="2069" spans="1:30" x14ac:dyDescent="0.3">
      <c r="A2069" t="s">
        <v>1999</v>
      </c>
      <c r="B2069" t="s">
        <v>3016</v>
      </c>
      <c r="C2069" t="s">
        <v>3819</v>
      </c>
      <c r="D2069" t="s">
        <v>1297</v>
      </c>
      <c r="E2069" t="s">
        <v>2221</v>
      </c>
      <c r="F2069" t="s">
        <v>2002</v>
      </c>
      <c r="G2069" t="s">
        <v>659</v>
      </c>
      <c r="H2069" t="s">
        <v>2003</v>
      </c>
      <c r="I2069" t="s">
        <v>667</v>
      </c>
      <c r="J2069" t="s">
        <v>231</v>
      </c>
      <c r="K2069" t="s">
        <v>232</v>
      </c>
      <c r="L2069" t="s">
        <v>217</v>
      </c>
      <c r="M2069" t="s">
        <v>38</v>
      </c>
      <c r="N2069" t="s">
        <v>668</v>
      </c>
      <c r="O2069" s="23">
        <v>199</v>
      </c>
      <c r="P2069" s="9">
        <v>3.57</v>
      </c>
      <c r="Q2069" t="s">
        <v>40</v>
      </c>
      <c r="R2069">
        <v>6423</v>
      </c>
      <c r="S2069" s="9">
        <v>55.7</v>
      </c>
      <c r="T2069" s="26">
        <v>5.99</v>
      </c>
      <c r="U2069" s="8">
        <v>333.67</v>
      </c>
      <c r="V2069" t="s">
        <v>3820</v>
      </c>
      <c r="W2069" t="s">
        <v>1985</v>
      </c>
      <c r="X2069" t="s">
        <v>42</v>
      </c>
      <c r="Y2069" t="s">
        <v>1986</v>
      </c>
      <c r="AA2069" s="1">
        <f>DATEVALUE(C2069)</f>
        <v>45967</v>
      </c>
      <c r="AB2069" s="2">
        <f>MONTH(AA2069)</f>
        <v>11</v>
      </c>
      <c r="AC2069" s="2">
        <f>YEAR(AA2069)</f>
        <v>2025</v>
      </c>
      <c r="AD2069" s="2" t="str">
        <f>IFERROR(VLOOKUP(A2069,'Aux Área'!$A$4:$B$123,2,0),"-")</f>
        <v>PESADOS</v>
      </c>
    </row>
    <row r="2070" spans="1:30" x14ac:dyDescent="0.3">
      <c r="A2070" t="s">
        <v>1999</v>
      </c>
      <c r="C2070" t="s">
        <v>3819</v>
      </c>
      <c r="F2070" t="s">
        <v>2002</v>
      </c>
      <c r="K2070" t="s">
        <v>232</v>
      </c>
      <c r="N2070" t="s">
        <v>15690</v>
      </c>
      <c r="O2070" t="s">
        <v>15244</v>
      </c>
      <c r="P2070" s="9" t="s">
        <v>15244</v>
      </c>
      <c r="Q2070" t="s">
        <v>40</v>
      </c>
      <c r="R2070" t="s">
        <v>15244</v>
      </c>
      <c r="S2070">
        <v>20.56</v>
      </c>
      <c r="U2070" s="8">
        <v>67.849999999999994</v>
      </c>
      <c r="W2070" t="s">
        <v>1985</v>
      </c>
      <c r="X2070" t="s">
        <v>42</v>
      </c>
      <c r="Y2070" t="s">
        <v>1986</v>
      </c>
      <c r="AA2070" s="1">
        <f>IFERROR(DATEVALUE(C2070),"-")</f>
        <v>45967</v>
      </c>
      <c r="AB2070" s="2">
        <f>IFERROR(MONTH(AA2070),"-")</f>
        <v>11</v>
      </c>
      <c r="AC2070" s="2">
        <f>IFERROR(YEAR(AA2070),"-")</f>
        <v>2025</v>
      </c>
      <c r="AD2070" s="2" t="str">
        <f>IFERROR(VLOOKUP(A2070,'Aux Área'!$A$4:$B$123,2,0),"-")</f>
        <v>PESADOS</v>
      </c>
    </row>
    <row r="2071" spans="1:30" x14ac:dyDescent="0.3">
      <c r="A2071" t="s">
        <v>1992</v>
      </c>
      <c r="C2071" t="s">
        <v>15647</v>
      </c>
      <c r="F2071" t="s">
        <v>1995</v>
      </c>
      <c r="K2071" t="s">
        <v>166</v>
      </c>
      <c r="N2071" t="s">
        <v>15690</v>
      </c>
      <c r="O2071" t="s">
        <v>15244</v>
      </c>
      <c r="P2071" s="9" t="s">
        <v>15244</v>
      </c>
      <c r="Q2071" t="s">
        <v>40</v>
      </c>
      <c r="R2071" t="s">
        <v>15244</v>
      </c>
      <c r="S2071">
        <v>1</v>
      </c>
      <c r="U2071" s="8">
        <v>126</v>
      </c>
      <c r="X2071" t="s">
        <v>42</v>
      </c>
      <c r="Y2071" t="s">
        <v>1986</v>
      </c>
      <c r="AA2071" s="1">
        <f>IFERROR(DATEVALUE(C2071),"-")</f>
        <v>45967</v>
      </c>
      <c r="AB2071" s="2">
        <f>IFERROR(MONTH(AA2071),"-")</f>
        <v>11</v>
      </c>
      <c r="AC2071" s="2">
        <f>IFERROR(YEAR(AA2071),"-")</f>
        <v>2025</v>
      </c>
      <c r="AD2071" s="2" t="str">
        <f>IFERROR(VLOOKUP(A2071,'Aux Área'!$A$4:$B$123,2,0),"-")</f>
        <v>PESADOS</v>
      </c>
    </row>
    <row r="2072" spans="1:30" x14ac:dyDescent="0.3">
      <c r="A2072" t="s">
        <v>2314</v>
      </c>
      <c r="B2072" t="s">
        <v>2315</v>
      </c>
      <c r="C2072" t="s">
        <v>3821</v>
      </c>
      <c r="D2072" t="s">
        <v>3276</v>
      </c>
      <c r="E2072" t="s">
        <v>3277</v>
      </c>
      <c r="F2072" t="s">
        <v>2317</v>
      </c>
      <c r="G2072" t="s">
        <v>1300</v>
      </c>
      <c r="H2072" t="s">
        <v>1301</v>
      </c>
      <c r="I2072" t="s">
        <v>37</v>
      </c>
      <c r="J2072" t="s">
        <v>231</v>
      </c>
      <c r="K2072" t="s">
        <v>232</v>
      </c>
      <c r="L2072" t="s">
        <v>217</v>
      </c>
      <c r="M2072" t="s">
        <v>38</v>
      </c>
      <c r="N2072" t="s">
        <v>39</v>
      </c>
      <c r="O2072" s="23">
        <v>475</v>
      </c>
      <c r="P2072" s="9">
        <v>11.18</v>
      </c>
      <c r="Q2072" t="s">
        <v>40</v>
      </c>
      <c r="R2072">
        <v>10847</v>
      </c>
      <c r="S2072" s="9">
        <v>42.47</v>
      </c>
      <c r="T2072" s="26">
        <v>4.25</v>
      </c>
      <c r="U2072" s="8">
        <v>180.51</v>
      </c>
      <c r="V2072" t="s">
        <v>3822</v>
      </c>
      <c r="W2072" t="s">
        <v>2276</v>
      </c>
      <c r="X2072" t="s">
        <v>42</v>
      </c>
      <c r="Y2072" t="s">
        <v>2277</v>
      </c>
      <c r="AA2072" s="1">
        <f t="shared" ref="AA2072:AA2103" si="204">DATEVALUE(C2072)</f>
        <v>45967</v>
      </c>
      <c r="AB2072" s="2">
        <f t="shared" ref="AB2072:AB2103" si="205">MONTH(AA2072)</f>
        <v>11</v>
      </c>
      <c r="AC2072" s="2">
        <f t="shared" ref="AC2072:AC2103" si="206">YEAR(AA2072)</f>
        <v>2025</v>
      </c>
      <c r="AD2072" s="2" t="str">
        <f>IFERROR(VLOOKUP(A2072,'Aux Área'!$A$4:$B$123,2,0),"-")</f>
        <v>INSPEÇÃO</v>
      </c>
    </row>
    <row r="2073" spans="1:30" x14ac:dyDescent="0.3">
      <c r="A2073" t="s">
        <v>2638</v>
      </c>
      <c r="B2073" t="s">
        <v>2639</v>
      </c>
      <c r="C2073" t="s">
        <v>3823</v>
      </c>
      <c r="D2073" t="s">
        <v>3259</v>
      </c>
      <c r="E2073" t="s">
        <v>3260</v>
      </c>
      <c r="F2073" t="s">
        <v>2641</v>
      </c>
      <c r="G2073" t="s">
        <v>1135</v>
      </c>
      <c r="H2073" t="s">
        <v>2275</v>
      </c>
      <c r="I2073" t="s">
        <v>1497</v>
      </c>
      <c r="J2073" t="s">
        <v>122</v>
      </c>
      <c r="K2073" t="s">
        <v>123</v>
      </c>
      <c r="L2073" t="s">
        <v>124</v>
      </c>
      <c r="M2073" t="s">
        <v>38</v>
      </c>
      <c r="N2073" t="s">
        <v>39</v>
      </c>
      <c r="O2073" s="23">
        <v>297</v>
      </c>
      <c r="P2073" s="9">
        <v>9.81</v>
      </c>
      <c r="Q2073" t="s">
        <v>40</v>
      </c>
      <c r="R2073">
        <v>7234</v>
      </c>
      <c r="S2073" s="9">
        <v>30.27</v>
      </c>
      <c r="T2073" s="26">
        <v>4.3899999999999997</v>
      </c>
      <c r="U2073" s="8">
        <v>132.88</v>
      </c>
      <c r="V2073" t="s">
        <v>41</v>
      </c>
      <c r="W2073" t="s">
        <v>2276</v>
      </c>
      <c r="X2073" t="s">
        <v>42</v>
      </c>
      <c r="Y2073" t="s">
        <v>2277</v>
      </c>
      <c r="AA2073" s="1">
        <f t="shared" si="204"/>
        <v>45967</v>
      </c>
      <c r="AB2073" s="2">
        <f t="shared" si="205"/>
        <v>11</v>
      </c>
      <c r="AC2073" s="2">
        <f t="shared" si="206"/>
        <v>2025</v>
      </c>
      <c r="AD2073" s="2" t="str">
        <f>IFERROR(VLOOKUP(A2073,'Aux Área'!$A$4:$B$123,2,0),"-")</f>
        <v>INSPEÇÃO</v>
      </c>
    </row>
    <row r="2074" spans="1:30" x14ac:dyDescent="0.3">
      <c r="A2074" t="s">
        <v>52</v>
      </c>
      <c r="B2074" t="s">
        <v>1449</v>
      </c>
      <c r="C2074" t="s">
        <v>3824</v>
      </c>
      <c r="D2074" t="s">
        <v>446</v>
      </c>
      <c r="E2074" t="s">
        <v>447</v>
      </c>
      <c r="F2074" t="s">
        <v>53</v>
      </c>
      <c r="G2074" t="s">
        <v>1500</v>
      </c>
      <c r="H2074" t="s">
        <v>36</v>
      </c>
      <c r="I2074" t="s">
        <v>37</v>
      </c>
      <c r="J2074" t="s">
        <v>275</v>
      </c>
      <c r="K2074" t="s">
        <v>276</v>
      </c>
      <c r="L2074" t="s">
        <v>124</v>
      </c>
      <c r="M2074" t="s">
        <v>38</v>
      </c>
      <c r="N2074" t="s">
        <v>39</v>
      </c>
      <c r="O2074" s="23">
        <v>347</v>
      </c>
      <c r="P2074" s="9">
        <v>12.4</v>
      </c>
      <c r="Q2074" t="s">
        <v>40</v>
      </c>
      <c r="R2074">
        <v>29799</v>
      </c>
      <c r="S2074" s="9">
        <v>27.98</v>
      </c>
      <c r="T2074" s="26">
        <v>4.29</v>
      </c>
      <c r="U2074" s="8">
        <v>120.03</v>
      </c>
      <c r="V2074" t="s">
        <v>3825</v>
      </c>
      <c r="W2074" t="s">
        <v>2007</v>
      </c>
      <c r="X2074" t="s">
        <v>42</v>
      </c>
      <c r="Y2074" t="s">
        <v>1740</v>
      </c>
      <c r="AA2074" s="1">
        <f t="shared" si="204"/>
        <v>45967</v>
      </c>
      <c r="AB2074" s="2">
        <f t="shared" si="205"/>
        <v>11</v>
      </c>
      <c r="AC2074" s="2">
        <f t="shared" si="206"/>
        <v>2025</v>
      </c>
      <c r="AD2074" s="2" t="str">
        <f>IFERROR(VLOOKUP(A2074,'Aux Área'!$A$4:$B$123,2,0),"-")</f>
        <v>OPERAÇÃO</v>
      </c>
    </row>
    <row r="2075" spans="1:30" x14ac:dyDescent="0.3">
      <c r="A2075" t="s">
        <v>48</v>
      </c>
      <c r="B2075" t="s">
        <v>288</v>
      </c>
      <c r="C2075" t="s">
        <v>3826</v>
      </c>
      <c r="D2075" t="s">
        <v>132</v>
      </c>
      <c r="E2075" t="s">
        <v>133</v>
      </c>
      <c r="F2075" t="s">
        <v>49</v>
      </c>
      <c r="G2075" t="s">
        <v>1500</v>
      </c>
      <c r="H2075" t="s">
        <v>36</v>
      </c>
      <c r="I2075" t="s">
        <v>37</v>
      </c>
      <c r="J2075" t="s">
        <v>215</v>
      </c>
      <c r="K2075" t="s">
        <v>216</v>
      </c>
      <c r="L2075" t="s">
        <v>217</v>
      </c>
      <c r="M2075" t="s">
        <v>38</v>
      </c>
      <c r="N2075" t="s">
        <v>39</v>
      </c>
      <c r="O2075" s="23">
        <v>545</v>
      </c>
      <c r="P2075" s="9">
        <v>15.13</v>
      </c>
      <c r="Q2075" t="s">
        <v>40</v>
      </c>
      <c r="R2075">
        <v>17334</v>
      </c>
      <c r="S2075" s="9">
        <v>36.01</v>
      </c>
      <c r="T2075" s="26">
        <v>4.5110000000000001</v>
      </c>
      <c r="U2075" s="8">
        <v>162.43</v>
      </c>
      <c r="V2075" t="s">
        <v>41</v>
      </c>
      <c r="W2075" t="s">
        <v>2007</v>
      </c>
      <c r="X2075" t="s">
        <v>42</v>
      </c>
      <c r="Y2075" t="s">
        <v>1740</v>
      </c>
      <c r="AA2075" s="1">
        <f t="shared" si="204"/>
        <v>45967</v>
      </c>
      <c r="AB2075" s="2">
        <f t="shared" si="205"/>
        <v>11</v>
      </c>
      <c r="AC2075" s="2">
        <f t="shared" si="206"/>
        <v>2025</v>
      </c>
      <c r="AD2075" s="2" t="str">
        <f>IFERROR(VLOOKUP(A2075,'Aux Área'!$A$4:$B$123,2,0),"-")</f>
        <v>ENGENHARIA</v>
      </c>
    </row>
    <row r="2076" spans="1:30" x14ac:dyDescent="0.3">
      <c r="A2076" t="s">
        <v>76</v>
      </c>
      <c r="B2076" t="s">
        <v>380</v>
      </c>
      <c r="C2076" t="s">
        <v>3827</v>
      </c>
      <c r="D2076" t="s">
        <v>382</v>
      </c>
      <c r="E2076" t="s">
        <v>383</v>
      </c>
      <c r="F2076" t="s">
        <v>77</v>
      </c>
      <c r="G2076" t="s">
        <v>1500</v>
      </c>
      <c r="H2076" t="s">
        <v>36</v>
      </c>
      <c r="I2076" t="s">
        <v>37</v>
      </c>
      <c r="J2076" t="s">
        <v>275</v>
      </c>
      <c r="K2076" t="s">
        <v>276</v>
      </c>
      <c r="L2076" t="s">
        <v>124</v>
      </c>
      <c r="M2076" t="s">
        <v>38</v>
      </c>
      <c r="N2076" t="s">
        <v>39</v>
      </c>
      <c r="O2076" s="23">
        <v>177</v>
      </c>
      <c r="P2076" s="9">
        <v>9.42</v>
      </c>
      <c r="Q2076" t="s">
        <v>40</v>
      </c>
      <c r="R2076">
        <v>36009</v>
      </c>
      <c r="S2076" s="9">
        <v>18.78</v>
      </c>
      <c r="T2076" s="26">
        <v>4.29</v>
      </c>
      <c r="U2076" s="8">
        <v>80.569999999999993</v>
      </c>
      <c r="V2076" t="s">
        <v>3828</v>
      </c>
      <c r="W2076" t="s">
        <v>2007</v>
      </c>
      <c r="X2076" t="s">
        <v>42</v>
      </c>
      <c r="Y2076" t="s">
        <v>1740</v>
      </c>
      <c r="AA2076" s="1">
        <f t="shared" si="204"/>
        <v>45967</v>
      </c>
      <c r="AB2076" s="2">
        <f t="shared" si="205"/>
        <v>11</v>
      </c>
      <c r="AC2076" s="2">
        <f t="shared" si="206"/>
        <v>2025</v>
      </c>
      <c r="AD2076" s="2" t="str">
        <f>IFERROR(VLOOKUP(A2076,'Aux Área'!$A$4:$B$123,2,0),"-")</f>
        <v>QSMS</v>
      </c>
    </row>
    <row r="2077" spans="1:30" x14ac:dyDescent="0.3">
      <c r="A2077" t="s">
        <v>2271</v>
      </c>
      <c r="B2077" t="s">
        <v>2272</v>
      </c>
      <c r="C2077" t="s">
        <v>3829</v>
      </c>
      <c r="D2077" t="s">
        <v>3285</v>
      </c>
      <c r="E2077" t="s">
        <v>3286</v>
      </c>
      <c r="F2077" t="s">
        <v>2274</v>
      </c>
      <c r="G2077" t="s">
        <v>1135</v>
      </c>
      <c r="H2077" t="s">
        <v>2275</v>
      </c>
      <c r="I2077" t="s">
        <v>1497</v>
      </c>
      <c r="J2077" t="s">
        <v>188</v>
      </c>
      <c r="K2077" t="s">
        <v>189</v>
      </c>
      <c r="L2077" t="s">
        <v>190</v>
      </c>
      <c r="M2077" t="s">
        <v>38</v>
      </c>
      <c r="N2077" t="s">
        <v>39</v>
      </c>
      <c r="O2077" s="23">
        <v>404</v>
      </c>
      <c r="P2077" s="9">
        <v>10.92</v>
      </c>
      <c r="Q2077" t="s">
        <v>40</v>
      </c>
      <c r="R2077">
        <v>8514</v>
      </c>
      <c r="S2077" s="9">
        <v>37</v>
      </c>
      <c r="T2077" s="26">
        <v>4.3899999999999997</v>
      </c>
      <c r="U2077" s="8">
        <v>162.43</v>
      </c>
      <c r="V2077" t="s">
        <v>112</v>
      </c>
      <c r="W2077" t="s">
        <v>2276</v>
      </c>
      <c r="X2077" t="s">
        <v>42</v>
      </c>
      <c r="Y2077" t="s">
        <v>2277</v>
      </c>
      <c r="AA2077" s="1">
        <f t="shared" si="204"/>
        <v>45967</v>
      </c>
      <c r="AB2077" s="2">
        <f t="shared" si="205"/>
        <v>11</v>
      </c>
      <c r="AC2077" s="2">
        <f t="shared" si="206"/>
        <v>2025</v>
      </c>
      <c r="AD2077" s="2" t="str">
        <f>IFERROR(VLOOKUP(A2077,'Aux Área'!$A$4:$B$123,2,0),"-")</f>
        <v>INSPEÇÃO</v>
      </c>
    </row>
    <row r="2078" spans="1:30" x14ac:dyDescent="0.3">
      <c r="A2078" t="s">
        <v>1295</v>
      </c>
      <c r="B2078" t="s">
        <v>1753</v>
      </c>
      <c r="C2078" t="s">
        <v>3830</v>
      </c>
      <c r="D2078" t="s">
        <v>1297</v>
      </c>
      <c r="E2078" t="s">
        <v>2221</v>
      </c>
      <c r="F2078" t="s">
        <v>1299</v>
      </c>
      <c r="G2078" t="s">
        <v>1135</v>
      </c>
      <c r="H2078" t="s">
        <v>1301</v>
      </c>
      <c r="I2078" t="s">
        <v>839</v>
      </c>
      <c r="J2078" t="s">
        <v>275</v>
      </c>
      <c r="K2078" t="s">
        <v>276</v>
      </c>
      <c r="L2078" t="s">
        <v>124</v>
      </c>
      <c r="M2078" t="s">
        <v>38</v>
      </c>
      <c r="N2078" t="s">
        <v>39</v>
      </c>
      <c r="O2078" s="23">
        <v>0</v>
      </c>
      <c r="P2078" s="23">
        <v>0</v>
      </c>
      <c r="Q2078" t="s">
        <v>40</v>
      </c>
      <c r="R2078" t="s">
        <v>15244</v>
      </c>
      <c r="S2078" s="9">
        <v>47.4</v>
      </c>
      <c r="T2078" s="26">
        <v>4.29</v>
      </c>
      <c r="U2078" s="8">
        <v>203.35</v>
      </c>
      <c r="V2078" t="s">
        <v>3831</v>
      </c>
      <c r="W2078" t="s">
        <v>2007</v>
      </c>
      <c r="X2078" t="s">
        <v>42</v>
      </c>
      <c r="Y2078" t="s">
        <v>1740</v>
      </c>
      <c r="AA2078" s="1">
        <f t="shared" si="204"/>
        <v>45967</v>
      </c>
      <c r="AB2078" s="2">
        <f t="shared" si="205"/>
        <v>11</v>
      </c>
      <c r="AC2078" s="2">
        <f t="shared" si="206"/>
        <v>2025</v>
      </c>
      <c r="AD2078" s="2" t="str">
        <f>IFERROR(VLOOKUP(A2078,'Aux Área'!$A$4:$B$123,2,0),"-")</f>
        <v>LUCCA JR - OP</v>
      </c>
    </row>
    <row r="2079" spans="1:30" x14ac:dyDescent="0.3">
      <c r="A2079" t="s">
        <v>2691</v>
      </c>
      <c r="B2079" t="s">
        <v>2692</v>
      </c>
      <c r="C2079" t="s">
        <v>3832</v>
      </c>
      <c r="D2079" t="s">
        <v>2142</v>
      </c>
      <c r="E2079" t="s">
        <v>2143</v>
      </c>
      <c r="F2079" t="s">
        <v>3605</v>
      </c>
      <c r="G2079" t="s">
        <v>1635</v>
      </c>
      <c r="H2079" t="s">
        <v>2635</v>
      </c>
      <c r="I2079" t="s">
        <v>37</v>
      </c>
      <c r="J2079" t="s">
        <v>169</v>
      </c>
      <c r="K2079" t="s">
        <v>170</v>
      </c>
      <c r="L2079" t="s">
        <v>124</v>
      </c>
      <c r="M2079" t="s">
        <v>38</v>
      </c>
      <c r="N2079" t="s">
        <v>39</v>
      </c>
      <c r="O2079" s="23">
        <v>169</v>
      </c>
      <c r="P2079" s="9">
        <v>6.64</v>
      </c>
      <c r="Q2079" t="s">
        <v>40</v>
      </c>
      <c r="R2079">
        <v>4387</v>
      </c>
      <c r="S2079" s="9">
        <v>25.45</v>
      </c>
      <c r="T2079" s="26">
        <v>4.1900000000000004</v>
      </c>
      <c r="U2079" s="8">
        <v>106.64</v>
      </c>
      <c r="V2079" t="s">
        <v>41</v>
      </c>
      <c r="W2079" t="s">
        <v>2007</v>
      </c>
      <c r="X2079" t="s">
        <v>42</v>
      </c>
      <c r="Y2079" t="s">
        <v>1740</v>
      </c>
      <c r="AA2079" s="1">
        <f t="shared" si="204"/>
        <v>45967</v>
      </c>
      <c r="AB2079" s="2">
        <f t="shared" si="205"/>
        <v>11</v>
      </c>
      <c r="AC2079" s="2">
        <f t="shared" si="206"/>
        <v>2025</v>
      </c>
      <c r="AD2079" s="2" t="str">
        <f>IFERROR(VLOOKUP(A2079,'Aux Área'!$A$4:$B$123,2,0),"-")</f>
        <v>TI</v>
      </c>
    </row>
    <row r="2080" spans="1:30" x14ac:dyDescent="0.3">
      <c r="A2080" t="s">
        <v>60</v>
      </c>
      <c r="B2080" t="s">
        <v>614</v>
      </c>
      <c r="C2080" t="s">
        <v>3833</v>
      </c>
      <c r="D2080" t="s">
        <v>1206</v>
      </c>
      <c r="E2080" t="s">
        <v>1207</v>
      </c>
      <c r="F2080" t="s">
        <v>61</v>
      </c>
      <c r="G2080" t="s">
        <v>1500</v>
      </c>
      <c r="H2080" t="s">
        <v>36</v>
      </c>
      <c r="I2080" t="s">
        <v>37</v>
      </c>
      <c r="J2080" t="s">
        <v>165</v>
      </c>
      <c r="K2080" t="s">
        <v>166</v>
      </c>
      <c r="L2080" t="s">
        <v>167</v>
      </c>
      <c r="M2080" t="s">
        <v>38</v>
      </c>
      <c r="N2080" t="s">
        <v>39</v>
      </c>
      <c r="O2080" s="23">
        <v>157</v>
      </c>
      <c r="P2080" s="9">
        <v>10.61</v>
      </c>
      <c r="Q2080" t="s">
        <v>40</v>
      </c>
      <c r="R2080">
        <v>17885</v>
      </c>
      <c r="S2080" s="9">
        <v>14.8</v>
      </c>
      <c r="T2080" s="26">
        <v>4.4610000000000003</v>
      </c>
      <c r="U2080" s="8">
        <v>66.02</v>
      </c>
      <c r="V2080" t="s">
        <v>112</v>
      </c>
      <c r="W2080" t="s">
        <v>2007</v>
      </c>
      <c r="X2080" t="s">
        <v>42</v>
      </c>
      <c r="Y2080" t="s">
        <v>1740</v>
      </c>
      <c r="AA2080" s="1">
        <f t="shared" si="204"/>
        <v>45967</v>
      </c>
      <c r="AB2080" s="2">
        <f t="shared" si="205"/>
        <v>11</v>
      </c>
      <c r="AC2080" s="2">
        <f t="shared" si="206"/>
        <v>2025</v>
      </c>
      <c r="AD2080" s="2" t="str">
        <f>IFERROR(VLOOKUP(A2080,'Aux Área'!$A$4:$B$123,2,0),"-")</f>
        <v>QSMS</v>
      </c>
    </row>
    <row r="2081" spans="1:30" x14ac:dyDescent="0.3">
      <c r="A2081" t="s">
        <v>2306</v>
      </c>
      <c r="B2081" t="s">
        <v>2307</v>
      </c>
      <c r="C2081" t="s">
        <v>3834</v>
      </c>
      <c r="D2081" t="s">
        <v>3265</v>
      </c>
      <c r="E2081" t="s">
        <v>3266</v>
      </c>
      <c r="F2081" t="s">
        <v>2309</v>
      </c>
      <c r="G2081" t="s">
        <v>1135</v>
      </c>
      <c r="H2081" t="s">
        <v>2275</v>
      </c>
      <c r="I2081" t="s">
        <v>1497</v>
      </c>
      <c r="J2081" t="s">
        <v>89</v>
      </c>
      <c r="K2081" t="s">
        <v>90</v>
      </c>
      <c r="L2081" t="s">
        <v>91</v>
      </c>
      <c r="M2081" t="s">
        <v>38</v>
      </c>
      <c r="N2081" t="s">
        <v>39</v>
      </c>
      <c r="O2081" s="23">
        <v>481</v>
      </c>
      <c r="P2081" s="9">
        <v>10.69</v>
      </c>
      <c r="Q2081" t="s">
        <v>40</v>
      </c>
      <c r="R2081">
        <v>7753</v>
      </c>
      <c r="S2081" s="9">
        <v>45.01</v>
      </c>
      <c r="T2081" s="26">
        <v>4.29</v>
      </c>
      <c r="U2081" s="8">
        <v>193.09</v>
      </c>
      <c r="V2081" t="s">
        <v>3835</v>
      </c>
      <c r="W2081" t="s">
        <v>2276</v>
      </c>
      <c r="X2081" t="s">
        <v>42</v>
      </c>
      <c r="Y2081" t="s">
        <v>2277</v>
      </c>
      <c r="AA2081" s="1">
        <f t="shared" si="204"/>
        <v>45967</v>
      </c>
      <c r="AB2081" s="2">
        <f t="shared" si="205"/>
        <v>11</v>
      </c>
      <c r="AC2081" s="2">
        <f t="shared" si="206"/>
        <v>2025</v>
      </c>
      <c r="AD2081" s="2" t="str">
        <f>IFERROR(VLOOKUP(A2081,'Aux Área'!$A$4:$B$123,2,0),"-")</f>
        <v>INSPEÇÃO</v>
      </c>
    </row>
    <row r="2082" spans="1:30" x14ac:dyDescent="0.3">
      <c r="A2082" t="s">
        <v>3092</v>
      </c>
      <c r="B2082" t="s">
        <v>3093</v>
      </c>
      <c r="C2082" t="s">
        <v>3836</v>
      </c>
      <c r="D2082" t="s">
        <v>3030</v>
      </c>
      <c r="E2082" t="s">
        <v>3031</v>
      </c>
      <c r="F2082" t="s">
        <v>3594</v>
      </c>
      <c r="G2082" t="s">
        <v>1135</v>
      </c>
      <c r="H2082" t="s">
        <v>2275</v>
      </c>
      <c r="I2082" t="s">
        <v>1497</v>
      </c>
      <c r="J2082" t="s">
        <v>169</v>
      </c>
      <c r="K2082" t="s">
        <v>170</v>
      </c>
      <c r="L2082" t="s">
        <v>124</v>
      </c>
      <c r="M2082" t="s">
        <v>38</v>
      </c>
      <c r="N2082" t="s">
        <v>39</v>
      </c>
      <c r="O2082" s="23">
        <v>330</v>
      </c>
      <c r="P2082" s="9">
        <v>10.27</v>
      </c>
      <c r="Q2082" t="s">
        <v>40</v>
      </c>
      <c r="R2082">
        <v>5925</v>
      </c>
      <c r="S2082" s="9">
        <v>32.14</v>
      </c>
      <c r="T2082" s="26">
        <v>4.1900000000000004</v>
      </c>
      <c r="U2082" s="8">
        <v>134.66999999999999</v>
      </c>
      <c r="V2082" t="s">
        <v>41</v>
      </c>
      <c r="W2082" t="s">
        <v>2276</v>
      </c>
      <c r="X2082" t="s">
        <v>42</v>
      </c>
      <c r="Y2082" t="s">
        <v>2277</v>
      </c>
      <c r="AA2082" s="1">
        <f t="shared" si="204"/>
        <v>45967</v>
      </c>
      <c r="AB2082" s="2">
        <f t="shared" si="205"/>
        <v>11</v>
      </c>
      <c r="AC2082" s="2">
        <f t="shared" si="206"/>
        <v>2025</v>
      </c>
      <c r="AD2082" s="2" t="str">
        <f>IFERROR(VLOOKUP(A2082,'Aux Área'!$A$4:$B$123,2,0),"-")</f>
        <v>INSPEÇÃO</v>
      </c>
    </row>
    <row r="2083" spans="1:30" x14ac:dyDescent="0.3">
      <c r="A2083" t="s">
        <v>2650</v>
      </c>
      <c r="B2083" t="s">
        <v>2651</v>
      </c>
      <c r="C2083" t="s">
        <v>3837</v>
      </c>
      <c r="D2083" t="s">
        <v>2944</v>
      </c>
      <c r="E2083" t="s">
        <v>2945</v>
      </c>
      <c r="F2083" t="s">
        <v>3615</v>
      </c>
      <c r="G2083" t="s">
        <v>1300</v>
      </c>
      <c r="H2083" t="s">
        <v>2635</v>
      </c>
      <c r="I2083" t="s">
        <v>37</v>
      </c>
      <c r="J2083" t="s">
        <v>292</v>
      </c>
      <c r="K2083" t="s">
        <v>293</v>
      </c>
      <c r="L2083" t="s">
        <v>84</v>
      </c>
      <c r="M2083" t="s">
        <v>38</v>
      </c>
      <c r="N2083" t="s">
        <v>39</v>
      </c>
      <c r="O2083" s="23">
        <v>250</v>
      </c>
      <c r="P2083" s="9">
        <v>6.27</v>
      </c>
      <c r="Q2083" t="s">
        <v>40</v>
      </c>
      <c r="R2083">
        <v>2866</v>
      </c>
      <c r="S2083" s="9">
        <v>39.85</v>
      </c>
      <c r="T2083" s="26">
        <v>5.17</v>
      </c>
      <c r="U2083" s="8">
        <v>206.02</v>
      </c>
      <c r="V2083" t="s">
        <v>3838</v>
      </c>
      <c r="W2083" t="s">
        <v>2276</v>
      </c>
      <c r="X2083" t="s">
        <v>42</v>
      </c>
      <c r="Y2083" t="s">
        <v>1740</v>
      </c>
      <c r="AA2083" s="1">
        <f t="shared" si="204"/>
        <v>45967</v>
      </c>
      <c r="AB2083" s="2">
        <f t="shared" si="205"/>
        <v>11</v>
      </c>
      <c r="AC2083" s="2">
        <f t="shared" si="206"/>
        <v>2025</v>
      </c>
      <c r="AD2083" s="2" t="str">
        <f>IFERROR(VLOOKUP(A2083,'Aux Área'!$A$4:$B$123,2,0),"-")</f>
        <v>TI</v>
      </c>
    </row>
    <row r="2084" spans="1:30" x14ac:dyDescent="0.3">
      <c r="A2084" t="s">
        <v>58</v>
      </c>
      <c r="B2084" t="s">
        <v>250</v>
      </c>
      <c r="C2084" t="s">
        <v>3839</v>
      </c>
      <c r="D2084" t="s">
        <v>87</v>
      </c>
      <c r="E2084" t="s">
        <v>88</v>
      </c>
      <c r="F2084" t="s">
        <v>59</v>
      </c>
      <c r="G2084" t="s">
        <v>1500</v>
      </c>
      <c r="H2084" t="s">
        <v>36</v>
      </c>
      <c r="I2084" t="s">
        <v>37</v>
      </c>
      <c r="J2084" t="s">
        <v>1665</v>
      </c>
      <c r="K2084" t="s">
        <v>1666</v>
      </c>
      <c r="L2084" t="s">
        <v>301</v>
      </c>
      <c r="M2084" t="s">
        <v>38</v>
      </c>
      <c r="N2084" t="s">
        <v>39</v>
      </c>
      <c r="O2084" s="23">
        <v>280</v>
      </c>
      <c r="P2084" s="9">
        <v>7.85</v>
      </c>
      <c r="Q2084" t="s">
        <v>40</v>
      </c>
      <c r="R2084">
        <v>51384</v>
      </c>
      <c r="S2084" s="9">
        <v>35.659999999999997</v>
      </c>
      <c r="T2084" s="26">
        <v>4.3899999999999997</v>
      </c>
      <c r="U2084" s="8">
        <v>156.55000000000001</v>
      </c>
      <c r="V2084" t="s">
        <v>3840</v>
      </c>
      <c r="W2084" t="s">
        <v>2007</v>
      </c>
      <c r="X2084" t="s">
        <v>42</v>
      </c>
      <c r="Y2084" t="s">
        <v>1740</v>
      </c>
      <c r="AA2084" s="1">
        <f t="shared" si="204"/>
        <v>45967</v>
      </c>
      <c r="AB2084" s="2">
        <f t="shared" si="205"/>
        <v>11</v>
      </c>
      <c r="AC2084" s="2">
        <f t="shared" si="206"/>
        <v>2025</v>
      </c>
      <c r="AD2084" s="2" t="str">
        <f>IFERROR(VLOOKUP(A2084,'Aux Área'!$A$4:$B$123,2,0),"-")</f>
        <v>CONSERVA</v>
      </c>
    </row>
    <row r="2085" spans="1:30" x14ac:dyDescent="0.3">
      <c r="A2085" t="s">
        <v>2700</v>
      </c>
      <c r="B2085" t="s">
        <v>2701</v>
      </c>
      <c r="C2085" t="s">
        <v>3841</v>
      </c>
      <c r="D2085" t="s">
        <v>3547</v>
      </c>
      <c r="E2085" t="s">
        <v>3548</v>
      </c>
      <c r="F2085" t="s">
        <v>2703</v>
      </c>
      <c r="G2085" t="s">
        <v>659</v>
      </c>
      <c r="H2085" t="s">
        <v>1996</v>
      </c>
      <c r="I2085" t="s">
        <v>1997</v>
      </c>
      <c r="J2085" t="s">
        <v>172</v>
      </c>
      <c r="K2085" t="s">
        <v>173</v>
      </c>
      <c r="L2085" t="s">
        <v>124</v>
      </c>
      <c r="M2085" t="s">
        <v>38</v>
      </c>
      <c r="N2085" t="s">
        <v>668</v>
      </c>
      <c r="O2085" s="23">
        <v>519</v>
      </c>
      <c r="P2085" s="9">
        <v>5.64</v>
      </c>
      <c r="Q2085" t="s">
        <v>40</v>
      </c>
      <c r="R2085">
        <v>4921</v>
      </c>
      <c r="S2085" s="9">
        <v>91.96</v>
      </c>
      <c r="T2085" s="26">
        <v>5.99</v>
      </c>
      <c r="U2085" s="8">
        <v>550.84</v>
      </c>
      <c r="V2085" t="s">
        <v>3842</v>
      </c>
      <c r="W2085" t="s">
        <v>1985</v>
      </c>
      <c r="X2085" t="s">
        <v>42</v>
      </c>
      <c r="Y2085" t="s">
        <v>1986</v>
      </c>
      <c r="AA2085" s="1">
        <f t="shared" si="204"/>
        <v>45967</v>
      </c>
      <c r="AB2085" s="2">
        <f t="shared" si="205"/>
        <v>11</v>
      </c>
      <c r="AC2085" s="2">
        <f t="shared" si="206"/>
        <v>2025</v>
      </c>
      <c r="AD2085" s="2" t="str">
        <f>IFERROR(VLOOKUP(A2085,'Aux Área'!$A$4:$B$123,2,0),"-")</f>
        <v>PESADOS</v>
      </c>
    </row>
    <row r="2086" spans="1:30" x14ac:dyDescent="0.3">
      <c r="A2086" t="s">
        <v>2278</v>
      </c>
      <c r="B2086" t="s">
        <v>2279</v>
      </c>
      <c r="C2086" t="s">
        <v>3843</v>
      </c>
      <c r="D2086" t="s">
        <v>3243</v>
      </c>
      <c r="E2086" t="s">
        <v>3244</v>
      </c>
      <c r="F2086" t="s">
        <v>2281</v>
      </c>
      <c r="G2086" t="s">
        <v>1135</v>
      </c>
      <c r="H2086" t="s">
        <v>2275</v>
      </c>
      <c r="I2086" t="s">
        <v>1497</v>
      </c>
      <c r="J2086" t="s">
        <v>1670</v>
      </c>
      <c r="K2086" t="s">
        <v>1671</v>
      </c>
      <c r="L2086" t="s">
        <v>1672</v>
      </c>
      <c r="M2086" t="s">
        <v>38</v>
      </c>
      <c r="N2086" t="s">
        <v>39</v>
      </c>
      <c r="O2086" s="23">
        <v>430</v>
      </c>
      <c r="P2086" s="9">
        <v>9.11</v>
      </c>
      <c r="Q2086" t="s">
        <v>40</v>
      </c>
      <c r="R2086">
        <v>9321</v>
      </c>
      <c r="S2086" s="9">
        <v>47.2</v>
      </c>
      <c r="T2086" s="26">
        <v>4.29</v>
      </c>
      <c r="U2086" s="8">
        <v>202.49</v>
      </c>
      <c r="V2086" t="s">
        <v>3844</v>
      </c>
      <c r="W2086" t="s">
        <v>2276</v>
      </c>
      <c r="X2086" t="s">
        <v>42</v>
      </c>
      <c r="Y2086" t="s">
        <v>2277</v>
      </c>
      <c r="AA2086" s="1">
        <f t="shared" si="204"/>
        <v>45967</v>
      </c>
      <c r="AB2086" s="2">
        <f t="shared" si="205"/>
        <v>11</v>
      </c>
      <c r="AC2086" s="2">
        <f t="shared" si="206"/>
        <v>2025</v>
      </c>
      <c r="AD2086" s="2" t="str">
        <f>IFERROR(VLOOKUP(A2086,'Aux Área'!$A$4:$B$123,2,0),"-")</f>
        <v>INSPEÇÃO</v>
      </c>
    </row>
    <row r="2087" spans="1:30" x14ac:dyDescent="0.3">
      <c r="A2087" t="s">
        <v>2282</v>
      </c>
      <c r="B2087" t="s">
        <v>2283</v>
      </c>
      <c r="C2087" t="s">
        <v>3845</v>
      </c>
      <c r="D2087" t="s">
        <v>3295</v>
      </c>
      <c r="E2087" t="s">
        <v>3296</v>
      </c>
      <c r="F2087" t="s">
        <v>2285</v>
      </c>
      <c r="G2087" t="s">
        <v>1135</v>
      </c>
      <c r="H2087" t="s">
        <v>2275</v>
      </c>
      <c r="I2087" t="s">
        <v>1497</v>
      </c>
      <c r="J2087" t="s">
        <v>165</v>
      </c>
      <c r="K2087" t="s">
        <v>166</v>
      </c>
      <c r="L2087" t="s">
        <v>167</v>
      </c>
      <c r="M2087" t="s">
        <v>38</v>
      </c>
      <c r="N2087" t="s">
        <v>39</v>
      </c>
      <c r="O2087" s="23">
        <v>289</v>
      </c>
      <c r="P2087" s="9">
        <v>7.74</v>
      </c>
      <c r="Q2087" t="s">
        <v>40</v>
      </c>
      <c r="R2087">
        <v>9404</v>
      </c>
      <c r="S2087" s="9">
        <v>37.340000000000003</v>
      </c>
      <c r="T2087" s="26">
        <v>4.4610000000000003</v>
      </c>
      <c r="U2087" s="8">
        <v>166.57</v>
      </c>
      <c r="V2087" t="s">
        <v>112</v>
      </c>
      <c r="W2087" t="s">
        <v>2276</v>
      </c>
      <c r="X2087" t="s">
        <v>42</v>
      </c>
      <c r="Y2087" t="s">
        <v>2277</v>
      </c>
      <c r="AA2087" s="1">
        <f t="shared" si="204"/>
        <v>45967</v>
      </c>
      <c r="AB2087" s="2">
        <f t="shared" si="205"/>
        <v>11</v>
      </c>
      <c r="AC2087" s="2">
        <f t="shared" si="206"/>
        <v>2025</v>
      </c>
      <c r="AD2087" s="2" t="str">
        <f>IFERROR(VLOOKUP(A2087,'Aux Área'!$A$4:$B$123,2,0),"-")</f>
        <v>INSPEÇÃO</v>
      </c>
    </row>
    <row r="2088" spans="1:30" x14ac:dyDescent="0.3">
      <c r="A2088" t="s">
        <v>54</v>
      </c>
      <c r="B2088" t="s">
        <v>319</v>
      </c>
      <c r="C2088" t="s">
        <v>3846</v>
      </c>
      <c r="D2088" t="s">
        <v>1480</v>
      </c>
      <c r="E2088" t="s">
        <v>1481</v>
      </c>
      <c r="F2088" t="s">
        <v>55</v>
      </c>
      <c r="G2088" t="s">
        <v>1500</v>
      </c>
      <c r="H2088" t="s">
        <v>36</v>
      </c>
      <c r="I2088" t="s">
        <v>37</v>
      </c>
      <c r="J2088" t="s">
        <v>2387</v>
      </c>
      <c r="K2088" t="s">
        <v>2388</v>
      </c>
      <c r="L2088" t="s">
        <v>870</v>
      </c>
      <c r="M2088" t="s">
        <v>38</v>
      </c>
      <c r="N2088" t="s">
        <v>39</v>
      </c>
      <c r="O2088" s="23">
        <v>365</v>
      </c>
      <c r="P2088" s="9">
        <v>9.69</v>
      </c>
      <c r="Q2088" t="s">
        <v>40</v>
      </c>
      <c r="R2088">
        <v>25382</v>
      </c>
      <c r="S2088" s="9">
        <v>37.68</v>
      </c>
      <c r="T2088" s="26">
        <v>4.09</v>
      </c>
      <c r="U2088" s="8">
        <v>154.13</v>
      </c>
      <c r="V2088" t="s">
        <v>112</v>
      </c>
      <c r="W2088" t="s">
        <v>2007</v>
      </c>
      <c r="X2088" t="s">
        <v>42</v>
      </c>
      <c r="Y2088" t="s">
        <v>1740</v>
      </c>
      <c r="AA2088" s="1">
        <f t="shared" si="204"/>
        <v>45967</v>
      </c>
      <c r="AB2088" s="2">
        <f t="shared" si="205"/>
        <v>11</v>
      </c>
      <c r="AC2088" s="2">
        <f t="shared" si="206"/>
        <v>2025</v>
      </c>
      <c r="AD2088" s="2" t="str">
        <f>IFERROR(VLOOKUP(A2088,'Aux Área'!$A$4:$B$123,2,0),"-")</f>
        <v>ENGENHARIA</v>
      </c>
    </row>
    <row r="2089" spans="1:30" x14ac:dyDescent="0.3">
      <c r="A2089" t="s">
        <v>60</v>
      </c>
      <c r="B2089" t="s">
        <v>614</v>
      </c>
      <c r="C2089" t="s">
        <v>3847</v>
      </c>
      <c r="D2089" t="s">
        <v>1206</v>
      </c>
      <c r="E2089" t="s">
        <v>1207</v>
      </c>
      <c r="F2089" t="s">
        <v>61</v>
      </c>
      <c r="G2089" t="s">
        <v>1500</v>
      </c>
      <c r="H2089" t="s">
        <v>36</v>
      </c>
      <c r="I2089" t="s">
        <v>37</v>
      </c>
      <c r="J2089" t="s">
        <v>275</v>
      </c>
      <c r="K2089" t="s">
        <v>276</v>
      </c>
      <c r="L2089" t="s">
        <v>124</v>
      </c>
      <c r="M2089" t="s">
        <v>38</v>
      </c>
      <c r="N2089" t="s">
        <v>39</v>
      </c>
      <c r="O2089" s="23">
        <v>291</v>
      </c>
      <c r="P2089" s="9">
        <v>9.35</v>
      </c>
      <c r="Q2089" t="s">
        <v>40</v>
      </c>
      <c r="R2089">
        <v>18176</v>
      </c>
      <c r="S2089" s="9">
        <v>31.13</v>
      </c>
      <c r="T2089" s="26">
        <v>4.29</v>
      </c>
      <c r="U2089" s="8">
        <v>133.55000000000001</v>
      </c>
      <c r="V2089" t="s">
        <v>3848</v>
      </c>
      <c r="W2089" t="s">
        <v>2007</v>
      </c>
      <c r="X2089" t="s">
        <v>42</v>
      </c>
      <c r="Y2089" t="s">
        <v>1740</v>
      </c>
      <c r="AA2089" s="1">
        <f t="shared" si="204"/>
        <v>45967</v>
      </c>
      <c r="AB2089" s="2">
        <f t="shared" si="205"/>
        <v>11</v>
      </c>
      <c r="AC2089" s="2">
        <f t="shared" si="206"/>
        <v>2025</v>
      </c>
      <c r="AD2089" s="2" t="str">
        <f>IFERROR(VLOOKUP(A2089,'Aux Área'!$A$4:$B$123,2,0),"-")</f>
        <v>QSMS</v>
      </c>
    </row>
    <row r="2090" spans="1:30" x14ac:dyDescent="0.3">
      <c r="A2090" t="s">
        <v>52</v>
      </c>
      <c r="B2090" t="s">
        <v>1449</v>
      </c>
      <c r="C2090" t="s">
        <v>3849</v>
      </c>
      <c r="D2090" t="s">
        <v>446</v>
      </c>
      <c r="E2090" t="s">
        <v>447</v>
      </c>
      <c r="F2090" t="s">
        <v>53</v>
      </c>
      <c r="G2090" t="s">
        <v>1500</v>
      </c>
      <c r="H2090" t="s">
        <v>36</v>
      </c>
      <c r="I2090" t="s">
        <v>37</v>
      </c>
      <c r="J2090" t="s">
        <v>188</v>
      </c>
      <c r="K2090" t="s">
        <v>189</v>
      </c>
      <c r="L2090" t="s">
        <v>190</v>
      </c>
      <c r="M2090" t="s">
        <v>38</v>
      </c>
      <c r="N2090" t="s">
        <v>39</v>
      </c>
      <c r="O2090" s="23">
        <v>380</v>
      </c>
      <c r="P2090" s="9">
        <v>10.87</v>
      </c>
      <c r="Q2090" t="s">
        <v>40</v>
      </c>
      <c r="R2090">
        <v>30179</v>
      </c>
      <c r="S2090" s="9">
        <v>34.950000000000003</v>
      </c>
      <c r="T2090" s="26">
        <v>4.3899999999999997</v>
      </c>
      <c r="U2090" s="8">
        <v>153.43</v>
      </c>
      <c r="V2090" t="s">
        <v>41</v>
      </c>
      <c r="W2090" t="s">
        <v>2007</v>
      </c>
      <c r="X2090" t="s">
        <v>42</v>
      </c>
      <c r="Y2090" t="s">
        <v>1740</v>
      </c>
      <c r="AA2090" s="1">
        <f t="shared" si="204"/>
        <v>45967</v>
      </c>
      <c r="AB2090" s="2">
        <f t="shared" si="205"/>
        <v>11</v>
      </c>
      <c r="AC2090" s="2">
        <f t="shared" si="206"/>
        <v>2025</v>
      </c>
      <c r="AD2090" s="2" t="str">
        <f>IFERROR(VLOOKUP(A2090,'Aux Área'!$A$4:$B$123,2,0),"-")</f>
        <v>OPERAÇÃO</v>
      </c>
    </row>
    <row r="2091" spans="1:30" x14ac:dyDescent="0.3">
      <c r="A2091" t="s">
        <v>2655</v>
      </c>
      <c r="B2091" t="s">
        <v>2656</v>
      </c>
      <c r="C2091" t="s">
        <v>3850</v>
      </c>
      <c r="D2091" t="s">
        <v>1619</v>
      </c>
      <c r="E2091" t="s">
        <v>1620</v>
      </c>
      <c r="F2091" t="s">
        <v>3712</v>
      </c>
      <c r="G2091" t="s">
        <v>1635</v>
      </c>
      <c r="H2091" t="s">
        <v>2635</v>
      </c>
      <c r="I2091" t="s">
        <v>37</v>
      </c>
      <c r="J2091" t="s">
        <v>188</v>
      </c>
      <c r="K2091" t="s">
        <v>189</v>
      </c>
      <c r="L2091" t="s">
        <v>190</v>
      </c>
      <c r="M2091" t="s">
        <v>38</v>
      </c>
      <c r="N2091" t="s">
        <v>39</v>
      </c>
      <c r="O2091" s="23">
        <v>355</v>
      </c>
      <c r="P2091" s="9">
        <v>9.16</v>
      </c>
      <c r="Q2091" t="s">
        <v>40</v>
      </c>
      <c r="R2091">
        <v>4382</v>
      </c>
      <c r="S2091" s="9">
        <v>38.76</v>
      </c>
      <c r="T2091" s="26">
        <v>4.3899999999999997</v>
      </c>
      <c r="U2091" s="8">
        <v>170.16</v>
      </c>
      <c r="V2091" t="s">
        <v>41</v>
      </c>
      <c r="W2091" t="s">
        <v>2276</v>
      </c>
      <c r="X2091" t="s">
        <v>42</v>
      </c>
      <c r="Y2091" t="s">
        <v>1740</v>
      </c>
      <c r="AA2091" s="1">
        <f t="shared" si="204"/>
        <v>45967</v>
      </c>
      <c r="AB2091" s="2">
        <f t="shared" si="205"/>
        <v>11</v>
      </c>
      <c r="AC2091" s="2">
        <f t="shared" si="206"/>
        <v>2025</v>
      </c>
      <c r="AD2091" s="2" t="str">
        <f>IFERROR(VLOOKUP(A2091,'Aux Área'!$A$4:$B$123,2,0),"-")</f>
        <v>TI</v>
      </c>
    </row>
    <row r="2092" spans="1:30" x14ac:dyDescent="0.3">
      <c r="A2092" t="s">
        <v>2271</v>
      </c>
      <c r="B2092" t="s">
        <v>2272</v>
      </c>
      <c r="C2092" t="s">
        <v>3851</v>
      </c>
      <c r="D2092" t="s">
        <v>3325</v>
      </c>
      <c r="E2092" t="s">
        <v>3326</v>
      </c>
      <c r="F2092" t="s">
        <v>2274</v>
      </c>
      <c r="G2092" t="s">
        <v>1135</v>
      </c>
      <c r="H2092" t="s">
        <v>2275</v>
      </c>
      <c r="I2092" t="s">
        <v>1497</v>
      </c>
      <c r="J2092" t="s">
        <v>188</v>
      </c>
      <c r="K2092" t="s">
        <v>189</v>
      </c>
      <c r="L2092" t="s">
        <v>190</v>
      </c>
      <c r="M2092" t="s">
        <v>38</v>
      </c>
      <c r="N2092" t="s">
        <v>39</v>
      </c>
      <c r="O2092" s="23">
        <v>345</v>
      </c>
      <c r="P2092" s="9">
        <v>8.9600000000000009</v>
      </c>
      <c r="Q2092" t="s">
        <v>40</v>
      </c>
      <c r="R2092">
        <v>8859</v>
      </c>
      <c r="S2092" s="9">
        <v>38.520000000000003</v>
      </c>
      <c r="T2092" s="26">
        <v>4.3899999999999997</v>
      </c>
      <c r="U2092" s="8">
        <v>169.1</v>
      </c>
      <c r="V2092" t="s">
        <v>41</v>
      </c>
      <c r="W2092" t="s">
        <v>2276</v>
      </c>
      <c r="X2092" t="s">
        <v>42</v>
      </c>
      <c r="Y2092" t="s">
        <v>2277</v>
      </c>
      <c r="AA2092" s="1">
        <f t="shared" si="204"/>
        <v>45967</v>
      </c>
      <c r="AB2092" s="2">
        <f t="shared" si="205"/>
        <v>11</v>
      </c>
      <c r="AC2092" s="2">
        <f t="shared" si="206"/>
        <v>2025</v>
      </c>
      <c r="AD2092" s="2" t="str">
        <f>IFERROR(VLOOKUP(A2092,'Aux Área'!$A$4:$B$123,2,0),"-")</f>
        <v>INSPEÇÃO</v>
      </c>
    </row>
    <row r="2093" spans="1:30" x14ac:dyDescent="0.3">
      <c r="A2093" t="s">
        <v>2643</v>
      </c>
      <c r="B2093" t="s">
        <v>2644</v>
      </c>
      <c r="C2093" t="s">
        <v>3852</v>
      </c>
      <c r="D2093" t="s">
        <v>3788</v>
      </c>
      <c r="E2093" t="s">
        <v>3789</v>
      </c>
      <c r="F2093" t="s">
        <v>2646</v>
      </c>
      <c r="G2093" t="s">
        <v>1300</v>
      </c>
      <c r="H2093" t="s">
        <v>1301</v>
      </c>
      <c r="I2093" t="s">
        <v>37</v>
      </c>
      <c r="J2093" t="s">
        <v>122</v>
      </c>
      <c r="K2093" t="s">
        <v>123</v>
      </c>
      <c r="L2093" t="s">
        <v>124</v>
      </c>
      <c r="M2093" t="s">
        <v>38</v>
      </c>
      <c r="N2093" t="s">
        <v>39</v>
      </c>
      <c r="O2093" s="23">
        <v>292</v>
      </c>
      <c r="P2093" s="9">
        <v>7.16</v>
      </c>
      <c r="Q2093" t="s">
        <v>40</v>
      </c>
      <c r="R2093">
        <v>8293</v>
      </c>
      <c r="S2093" s="9">
        <v>40.770000000000003</v>
      </c>
      <c r="T2093" s="26">
        <v>4.3899999999999997</v>
      </c>
      <c r="U2093" s="8">
        <v>178.98</v>
      </c>
      <c r="V2093" t="s">
        <v>246</v>
      </c>
      <c r="W2093" t="s">
        <v>2276</v>
      </c>
      <c r="X2093" t="s">
        <v>42</v>
      </c>
      <c r="Y2093" t="s">
        <v>2277</v>
      </c>
      <c r="AA2093" s="1">
        <f t="shared" si="204"/>
        <v>45967</v>
      </c>
      <c r="AB2093" s="2">
        <f t="shared" si="205"/>
        <v>11</v>
      </c>
      <c r="AC2093" s="2">
        <f t="shared" si="206"/>
        <v>2025</v>
      </c>
      <c r="AD2093" s="2" t="str">
        <f>IFERROR(VLOOKUP(A2093,'Aux Área'!$A$4:$B$123,2,0),"-")</f>
        <v>INSPEÇÃO</v>
      </c>
    </row>
    <row r="2094" spans="1:30" x14ac:dyDescent="0.3">
      <c r="A2094" t="s">
        <v>2638</v>
      </c>
      <c r="B2094" t="s">
        <v>2639</v>
      </c>
      <c r="C2094" t="s">
        <v>3853</v>
      </c>
      <c r="D2094" t="s">
        <v>3193</v>
      </c>
      <c r="E2094" t="s">
        <v>3194</v>
      </c>
      <c r="F2094" t="s">
        <v>2641</v>
      </c>
      <c r="G2094" t="s">
        <v>1135</v>
      </c>
      <c r="H2094" t="s">
        <v>2275</v>
      </c>
      <c r="I2094" t="s">
        <v>1497</v>
      </c>
      <c r="J2094" t="s">
        <v>370</v>
      </c>
      <c r="K2094" t="s">
        <v>371</v>
      </c>
      <c r="L2094" t="s">
        <v>124</v>
      </c>
      <c r="M2094" t="s">
        <v>38</v>
      </c>
      <c r="N2094" t="s">
        <v>39</v>
      </c>
      <c r="O2094" s="23">
        <v>357</v>
      </c>
      <c r="P2094" s="9">
        <v>7.4</v>
      </c>
      <c r="Q2094" t="s">
        <v>40</v>
      </c>
      <c r="R2094">
        <v>7591</v>
      </c>
      <c r="S2094" s="9">
        <v>48.26</v>
      </c>
      <c r="T2094" s="26">
        <v>4.49</v>
      </c>
      <c r="U2094" s="8">
        <v>216.71</v>
      </c>
      <c r="V2094" t="s">
        <v>3854</v>
      </c>
      <c r="W2094" t="s">
        <v>2276</v>
      </c>
      <c r="X2094" t="s">
        <v>42</v>
      </c>
      <c r="Y2094" t="s">
        <v>2277</v>
      </c>
      <c r="AA2094" s="1">
        <f t="shared" si="204"/>
        <v>45967</v>
      </c>
      <c r="AB2094" s="2">
        <f t="shared" si="205"/>
        <v>11</v>
      </c>
      <c r="AC2094" s="2">
        <f t="shared" si="206"/>
        <v>2025</v>
      </c>
      <c r="AD2094" s="2" t="str">
        <f>IFERROR(VLOOKUP(A2094,'Aux Área'!$A$4:$B$123,2,0),"-")</f>
        <v>INSPEÇÃO</v>
      </c>
    </row>
    <row r="2095" spans="1:30" x14ac:dyDescent="0.3">
      <c r="A2095" t="s">
        <v>62</v>
      </c>
      <c r="B2095" t="s">
        <v>1455</v>
      </c>
      <c r="C2095" t="s">
        <v>3855</v>
      </c>
      <c r="D2095" t="s">
        <v>158</v>
      </c>
      <c r="E2095" t="s">
        <v>159</v>
      </c>
      <c r="F2095" t="s">
        <v>63</v>
      </c>
      <c r="G2095" t="s">
        <v>1500</v>
      </c>
      <c r="H2095" t="s">
        <v>36</v>
      </c>
      <c r="I2095" t="s">
        <v>37</v>
      </c>
      <c r="J2095" t="s">
        <v>370</v>
      </c>
      <c r="K2095" t="s">
        <v>371</v>
      </c>
      <c r="L2095" t="s">
        <v>124</v>
      </c>
      <c r="M2095" t="s">
        <v>38</v>
      </c>
      <c r="N2095" t="s">
        <v>39</v>
      </c>
      <c r="O2095" s="23">
        <v>267</v>
      </c>
      <c r="P2095" s="9">
        <v>7.19</v>
      </c>
      <c r="Q2095" t="s">
        <v>40</v>
      </c>
      <c r="R2095">
        <v>40893</v>
      </c>
      <c r="S2095" s="9">
        <v>37.14</v>
      </c>
      <c r="T2095" s="26">
        <v>4.49</v>
      </c>
      <c r="U2095" s="8">
        <v>166.77</v>
      </c>
      <c r="V2095" t="s">
        <v>3856</v>
      </c>
      <c r="W2095" t="s">
        <v>2007</v>
      </c>
      <c r="X2095" t="s">
        <v>42</v>
      </c>
      <c r="Y2095" t="s">
        <v>1740</v>
      </c>
      <c r="AA2095" s="1">
        <f t="shared" si="204"/>
        <v>45967</v>
      </c>
      <c r="AB2095" s="2">
        <f t="shared" si="205"/>
        <v>11</v>
      </c>
      <c r="AC2095" s="2">
        <f t="shared" si="206"/>
        <v>2025</v>
      </c>
      <c r="AD2095" s="2" t="str">
        <f>IFERROR(VLOOKUP(A2095,'Aux Área'!$A$4:$B$123,2,0),"-")</f>
        <v>CONSERVA</v>
      </c>
    </row>
    <row r="2096" spans="1:30" x14ac:dyDescent="0.3">
      <c r="A2096" t="s">
        <v>1295</v>
      </c>
      <c r="B2096" t="s">
        <v>1753</v>
      </c>
      <c r="C2096" t="s">
        <v>3857</v>
      </c>
      <c r="D2096" t="s">
        <v>1297</v>
      </c>
      <c r="E2096" t="s">
        <v>2221</v>
      </c>
      <c r="F2096" t="s">
        <v>1299</v>
      </c>
      <c r="G2096" t="s">
        <v>1135</v>
      </c>
      <c r="H2096" t="s">
        <v>1301</v>
      </c>
      <c r="I2096" t="s">
        <v>839</v>
      </c>
      <c r="J2096" t="s">
        <v>370</v>
      </c>
      <c r="K2096" t="s">
        <v>371</v>
      </c>
      <c r="L2096" t="s">
        <v>124</v>
      </c>
      <c r="M2096" t="s">
        <v>38</v>
      </c>
      <c r="N2096" t="s">
        <v>39</v>
      </c>
      <c r="O2096" s="23">
        <v>0</v>
      </c>
      <c r="P2096" s="23">
        <v>0</v>
      </c>
      <c r="Q2096" t="s">
        <v>40</v>
      </c>
      <c r="R2096" t="s">
        <v>15244</v>
      </c>
      <c r="S2096" s="9">
        <v>51.24</v>
      </c>
      <c r="T2096" s="26">
        <v>4.49</v>
      </c>
      <c r="U2096" s="8">
        <v>230.07</v>
      </c>
      <c r="V2096" t="s">
        <v>3858</v>
      </c>
      <c r="W2096" t="s">
        <v>2007</v>
      </c>
      <c r="X2096" t="s">
        <v>42</v>
      </c>
      <c r="Y2096" t="s">
        <v>1740</v>
      </c>
      <c r="AA2096" s="1">
        <f t="shared" si="204"/>
        <v>45967</v>
      </c>
      <c r="AB2096" s="2">
        <f t="shared" si="205"/>
        <v>11</v>
      </c>
      <c r="AC2096" s="2">
        <f t="shared" si="206"/>
        <v>2025</v>
      </c>
      <c r="AD2096" s="2" t="str">
        <f>IFERROR(VLOOKUP(A2096,'Aux Área'!$A$4:$B$123,2,0),"-")</f>
        <v>LUCCA JR - OP</v>
      </c>
    </row>
    <row r="2097" spans="1:30" x14ac:dyDescent="0.3">
      <c r="A2097" t="s">
        <v>2461</v>
      </c>
      <c r="B2097" t="s">
        <v>2462</v>
      </c>
      <c r="C2097" t="s">
        <v>3859</v>
      </c>
      <c r="D2097" t="s">
        <v>3050</v>
      </c>
      <c r="E2097" t="s">
        <v>3051</v>
      </c>
      <c r="F2097" t="s">
        <v>3574</v>
      </c>
      <c r="G2097" t="s">
        <v>1135</v>
      </c>
      <c r="H2097" t="s">
        <v>2275</v>
      </c>
      <c r="I2097" t="s">
        <v>1497</v>
      </c>
      <c r="J2097" t="s">
        <v>139</v>
      </c>
      <c r="K2097" t="s">
        <v>140</v>
      </c>
      <c r="L2097" t="s">
        <v>141</v>
      </c>
      <c r="M2097" t="s">
        <v>38</v>
      </c>
      <c r="N2097" t="s">
        <v>39</v>
      </c>
      <c r="O2097" s="23">
        <v>387</v>
      </c>
      <c r="P2097" s="9">
        <v>8.1999999999999993</v>
      </c>
      <c r="Q2097" t="s">
        <v>40</v>
      </c>
      <c r="R2097">
        <v>8540</v>
      </c>
      <c r="S2097" s="9">
        <v>47.2</v>
      </c>
      <c r="T2097" s="26">
        <v>4.09</v>
      </c>
      <c r="U2097" s="8">
        <v>193.05</v>
      </c>
      <c r="V2097" t="s">
        <v>3860</v>
      </c>
      <c r="W2097" t="s">
        <v>2276</v>
      </c>
      <c r="X2097" t="s">
        <v>42</v>
      </c>
      <c r="Y2097" t="s">
        <v>2277</v>
      </c>
      <c r="AA2097" s="1">
        <f t="shared" si="204"/>
        <v>45967</v>
      </c>
      <c r="AB2097" s="2">
        <f t="shared" si="205"/>
        <v>11</v>
      </c>
      <c r="AC2097" s="2">
        <f t="shared" si="206"/>
        <v>2025</v>
      </c>
      <c r="AD2097" s="2" t="str">
        <f>IFERROR(VLOOKUP(A2097,'Aux Área'!$A$4:$B$123,2,0),"-")</f>
        <v>INSPEÇÃO</v>
      </c>
    </row>
    <row r="2098" spans="1:30" x14ac:dyDescent="0.3">
      <c r="A2098" t="s">
        <v>3092</v>
      </c>
      <c r="B2098" t="s">
        <v>3093</v>
      </c>
      <c r="C2098" t="s">
        <v>3861</v>
      </c>
      <c r="D2098" t="s">
        <v>3098</v>
      </c>
      <c r="E2098" t="s">
        <v>3099</v>
      </c>
      <c r="F2098" t="s">
        <v>3594</v>
      </c>
      <c r="G2098" t="s">
        <v>1135</v>
      </c>
      <c r="H2098" t="s">
        <v>2275</v>
      </c>
      <c r="I2098" t="s">
        <v>1497</v>
      </c>
      <c r="J2098" t="s">
        <v>169</v>
      </c>
      <c r="K2098" t="s">
        <v>170</v>
      </c>
      <c r="L2098" t="s">
        <v>124</v>
      </c>
      <c r="M2098" t="s">
        <v>38</v>
      </c>
      <c r="N2098" t="s">
        <v>39</v>
      </c>
      <c r="O2098" s="23">
        <v>346</v>
      </c>
      <c r="P2098" s="9">
        <v>11.53</v>
      </c>
      <c r="Q2098" t="s">
        <v>40</v>
      </c>
      <c r="R2098">
        <v>6271</v>
      </c>
      <c r="S2098" s="9">
        <v>30.01</v>
      </c>
      <c r="T2098" s="26">
        <v>4.1900000000000004</v>
      </c>
      <c r="U2098" s="8">
        <v>125.74</v>
      </c>
      <c r="V2098" t="s">
        <v>41</v>
      </c>
      <c r="W2098" t="s">
        <v>2276</v>
      </c>
      <c r="X2098" t="s">
        <v>42</v>
      </c>
      <c r="Y2098" t="s">
        <v>2277</v>
      </c>
      <c r="AA2098" s="1">
        <f t="shared" si="204"/>
        <v>45967</v>
      </c>
      <c r="AB2098" s="2">
        <f t="shared" si="205"/>
        <v>11</v>
      </c>
      <c r="AC2098" s="2">
        <f t="shared" si="206"/>
        <v>2025</v>
      </c>
      <c r="AD2098" s="2" t="str">
        <f>IFERROR(VLOOKUP(A2098,'Aux Área'!$A$4:$B$123,2,0),"-")</f>
        <v>INSPEÇÃO</v>
      </c>
    </row>
    <row r="2099" spans="1:30" x14ac:dyDescent="0.3">
      <c r="A2099" t="s">
        <v>2314</v>
      </c>
      <c r="B2099" t="s">
        <v>2315</v>
      </c>
      <c r="C2099" t="s">
        <v>3862</v>
      </c>
      <c r="D2099" t="s">
        <v>3419</v>
      </c>
      <c r="E2099" t="s">
        <v>3420</v>
      </c>
      <c r="F2099" t="s">
        <v>2317</v>
      </c>
      <c r="G2099" t="s">
        <v>1300</v>
      </c>
      <c r="H2099" t="s">
        <v>1301</v>
      </c>
      <c r="I2099" t="s">
        <v>37</v>
      </c>
      <c r="J2099" t="s">
        <v>231</v>
      </c>
      <c r="K2099" t="s">
        <v>232</v>
      </c>
      <c r="L2099" t="s">
        <v>217</v>
      </c>
      <c r="M2099" t="s">
        <v>38</v>
      </c>
      <c r="N2099" t="s">
        <v>39</v>
      </c>
      <c r="O2099" s="23">
        <v>453</v>
      </c>
      <c r="P2099" s="9">
        <v>9.74</v>
      </c>
      <c r="Q2099" t="s">
        <v>40</v>
      </c>
      <c r="R2099">
        <v>11300</v>
      </c>
      <c r="S2099" s="9">
        <v>46.5</v>
      </c>
      <c r="T2099" s="26">
        <v>4.2510000000000003</v>
      </c>
      <c r="U2099" s="8">
        <v>197.65</v>
      </c>
      <c r="V2099" t="s">
        <v>3863</v>
      </c>
      <c r="W2099" t="s">
        <v>2276</v>
      </c>
      <c r="X2099" t="s">
        <v>42</v>
      </c>
      <c r="Y2099" t="s">
        <v>2277</v>
      </c>
      <c r="AA2099" s="1">
        <f t="shared" si="204"/>
        <v>45967</v>
      </c>
      <c r="AB2099" s="2">
        <f t="shared" si="205"/>
        <v>11</v>
      </c>
      <c r="AC2099" s="2">
        <f t="shared" si="206"/>
        <v>2025</v>
      </c>
      <c r="AD2099" s="2" t="str">
        <f>IFERROR(VLOOKUP(A2099,'Aux Área'!$A$4:$B$123,2,0),"-")</f>
        <v>INSPEÇÃO</v>
      </c>
    </row>
    <row r="2100" spans="1:30" x14ac:dyDescent="0.3">
      <c r="A2100" t="s">
        <v>2181</v>
      </c>
      <c r="B2100" t="s">
        <v>2182</v>
      </c>
      <c r="C2100" t="s">
        <v>3864</v>
      </c>
      <c r="D2100" t="s">
        <v>3107</v>
      </c>
      <c r="E2100" t="s">
        <v>3108</v>
      </c>
      <c r="F2100" t="s">
        <v>2184</v>
      </c>
      <c r="G2100" t="s">
        <v>1135</v>
      </c>
      <c r="H2100" t="s">
        <v>2185</v>
      </c>
      <c r="I2100" t="s">
        <v>2186</v>
      </c>
      <c r="J2100" t="s">
        <v>108</v>
      </c>
      <c r="K2100" t="s">
        <v>109</v>
      </c>
      <c r="L2100" t="s">
        <v>110</v>
      </c>
      <c r="M2100" t="s">
        <v>38</v>
      </c>
      <c r="N2100" t="s">
        <v>668</v>
      </c>
      <c r="O2100" s="23">
        <v>717</v>
      </c>
      <c r="P2100" s="9">
        <v>15.73</v>
      </c>
      <c r="Q2100" t="s">
        <v>40</v>
      </c>
      <c r="R2100">
        <v>9895</v>
      </c>
      <c r="S2100" s="9">
        <v>45.59</v>
      </c>
      <c r="T2100" s="26">
        <v>6.1909999999999998</v>
      </c>
      <c r="U2100" s="8">
        <v>282.26</v>
      </c>
      <c r="V2100" t="s">
        <v>3865</v>
      </c>
      <c r="W2100" t="s">
        <v>2007</v>
      </c>
      <c r="X2100" t="s">
        <v>42</v>
      </c>
      <c r="Y2100" t="s">
        <v>2188</v>
      </c>
      <c r="AA2100" s="1">
        <f t="shared" si="204"/>
        <v>45967</v>
      </c>
      <c r="AB2100" s="2">
        <f t="shared" si="205"/>
        <v>11</v>
      </c>
      <c r="AC2100" s="2">
        <f t="shared" si="206"/>
        <v>2025</v>
      </c>
      <c r="AD2100" s="2" t="str">
        <f>IFERROR(VLOOKUP(A2100,'Aux Área'!$A$4:$B$123,2,0),"-")</f>
        <v>INSPEÇÃO</v>
      </c>
    </row>
    <row r="2101" spans="1:30" x14ac:dyDescent="0.3">
      <c r="A2101" t="s">
        <v>2278</v>
      </c>
      <c r="B2101" t="s">
        <v>2279</v>
      </c>
      <c r="C2101" t="s">
        <v>3866</v>
      </c>
      <c r="D2101" t="s">
        <v>3310</v>
      </c>
      <c r="E2101" t="s">
        <v>3311</v>
      </c>
      <c r="F2101" t="s">
        <v>2281</v>
      </c>
      <c r="G2101" t="s">
        <v>1135</v>
      </c>
      <c r="H2101" t="s">
        <v>2275</v>
      </c>
      <c r="I2101" t="s">
        <v>1497</v>
      </c>
      <c r="J2101" t="s">
        <v>169</v>
      </c>
      <c r="K2101" t="s">
        <v>170</v>
      </c>
      <c r="L2101" t="s">
        <v>124</v>
      </c>
      <c r="M2101" t="s">
        <v>38</v>
      </c>
      <c r="N2101" t="s">
        <v>39</v>
      </c>
      <c r="O2101" s="23">
        <v>443</v>
      </c>
      <c r="P2101" s="9">
        <v>10.94</v>
      </c>
      <c r="Q2101" t="s">
        <v>40</v>
      </c>
      <c r="R2101">
        <v>9764</v>
      </c>
      <c r="S2101" s="9">
        <v>40.51</v>
      </c>
      <c r="T2101" s="26">
        <v>4.1890000000000001</v>
      </c>
      <c r="U2101" s="8">
        <v>169.7</v>
      </c>
      <c r="V2101" t="s">
        <v>41</v>
      </c>
      <c r="W2101" t="s">
        <v>2276</v>
      </c>
      <c r="X2101" t="s">
        <v>42</v>
      </c>
      <c r="Y2101" t="s">
        <v>2277</v>
      </c>
      <c r="AA2101" s="1">
        <f t="shared" si="204"/>
        <v>45968</v>
      </c>
      <c r="AB2101" s="2">
        <f t="shared" si="205"/>
        <v>11</v>
      </c>
      <c r="AC2101" s="2">
        <f t="shared" si="206"/>
        <v>2025</v>
      </c>
      <c r="AD2101" s="2" t="str">
        <f>IFERROR(VLOOKUP(A2101,'Aux Área'!$A$4:$B$123,2,0),"-")</f>
        <v>INSPEÇÃO</v>
      </c>
    </row>
    <row r="2102" spans="1:30" x14ac:dyDescent="0.3">
      <c r="A2102" t="s">
        <v>52</v>
      </c>
      <c r="B2102" t="s">
        <v>1449</v>
      </c>
      <c r="C2102" t="s">
        <v>3867</v>
      </c>
      <c r="D2102" t="s">
        <v>2160</v>
      </c>
      <c r="E2102" t="s">
        <v>2161</v>
      </c>
      <c r="F2102" t="s">
        <v>53</v>
      </c>
      <c r="G2102" t="s">
        <v>1500</v>
      </c>
      <c r="H2102" t="s">
        <v>36</v>
      </c>
      <c r="I2102" t="s">
        <v>37</v>
      </c>
      <c r="J2102" t="s">
        <v>370</v>
      </c>
      <c r="K2102" t="s">
        <v>371</v>
      </c>
      <c r="L2102" t="s">
        <v>124</v>
      </c>
      <c r="M2102" t="s">
        <v>38</v>
      </c>
      <c r="N2102" t="s">
        <v>39</v>
      </c>
      <c r="O2102" s="23">
        <v>433</v>
      </c>
      <c r="P2102" s="9">
        <v>10.96</v>
      </c>
      <c r="Q2102" t="s">
        <v>40</v>
      </c>
      <c r="R2102">
        <v>30612</v>
      </c>
      <c r="S2102" s="9">
        <v>39.49</v>
      </c>
      <c r="T2102" s="26">
        <v>4.4909999999999997</v>
      </c>
      <c r="U2102" s="8">
        <v>177.33</v>
      </c>
      <c r="V2102" t="s">
        <v>3868</v>
      </c>
      <c r="W2102" t="s">
        <v>2007</v>
      </c>
      <c r="X2102" t="s">
        <v>42</v>
      </c>
      <c r="Y2102" t="s">
        <v>1740</v>
      </c>
      <c r="AA2102" s="1">
        <f t="shared" si="204"/>
        <v>45968</v>
      </c>
      <c r="AB2102" s="2">
        <f t="shared" si="205"/>
        <v>11</v>
      </c>
      <c r="AC2102" s="2">
        <f t="shared" si="206"/>
        <v>2025</v>
      </c>
      <c r="AD2102" s="2" t="str">
        <f>IFERROR(VLOOKUP(A2102,'Aux Área'!$A$4:$B$123,2,0),"-")</f>
        <v>OPERAÇÃO</v>
      </c>
    </row>
    <row r="2103" spans="1:30" x14ac:dyDescent="0.3">
      <c r="A2103" t="s">
        <v>2282</v>
      </c>
      <c r="B2103" t="s">
        <v>2283</v>
      </c>
      <c r="C2103" t="s">
        <v>3869</v>
      </c>
      <c r="D2103" t="s">
        <v>3208</v>
      </c>
      <c r="E2103" t="s">
        <v>3209</v>
      </c>
      <c r="F2103" t="s">
        <v>2285</v>
      </c>
      <c r="G2103" t="s">
        <v>1135</v>
      </c>
      <c r="H2103" t="s">
        <v>2275</v>
      </c>
      <c r="I2103" t="s">
        <v>1497</v>
      </c>
      <c r="J2103" t="s">
        <v>1681</v>
      </c>
      <c r="K2103" t="s">
        <v>1682</v>
      </c>
      <c r="L2103" t="s">
        <v>141</v>
      </c>
      <c r="M2103" t="s">
        <v>38</v>
      </c>
      <c r="N2103" t="s">
        <v>39</v>
      </c>
      <c r="O2103" s="23">
        <v>510</v>
      </c>
      <c r="P2103" s="9">
        <v>10.81</v>
      </c>
      <c r="Q2103" t="s">
        <v>40</v>
      </c>
      <c r="R2103">
        <v>9914</v>
      </c>
      <c r="S2103" s="9">
        <v>47.17</v>
      </c>
      <c r="T2103" s="26">
        <v>4.6399999999999997</v>
      </c>
      <c r="U2103" s="8">
        <v>218.87</v>
      </c>
      <c r="V2103" t="s">
        <v>41</v>
      </c>
      <c r="W2103" t="s">
        <v>2276</v>
      </c>
      <c r="X2103" t="s">
        <v>42</v>
      </c>
      <c r="Y2103" t="s">
        <v>2277</v>
      </c>
      <c r="AA2103" s="1">
        <f t="shared" si="204"/>
        <v>45968</v>
      </c>
      <c r="AB2103" s="2">
        <f t="shared" si="205"/>
        <v>11</v>
      </c>
      <c r="AC2103" s="2">
        <f t="shared" si="206"/>
        <v>2025</v>
      </c>
      <c r="AD2103" s="2" t="str">
        <f>IFERROR(VLOOKUP(A2103,'Aux Área'!$A$4:$B$123,2,0),"-")</f>
        <v>INSPEÇÃO</v>
      </c>
    </row>
    <row r="2104" spans="1:30" x14ac:dyDescent="0.3">
      <c r="A2104" t="s">
        <v>1945</v>
      </c>
      <c r="B2104" t="s">
        <v>2124</v>
      </c>
      <c r="C2104" t="s">
        <v>3870</v>
      </c>
      <c r="D2104" t="s">
        <v>1802</v>
      </c>
      <c r="E2104" t="s">
        <v>1803</v>
      </c>
      <c r="F2104" t="s">
        <v>653</v>
      </c>
      <c r="G2104" t="s">
        <v>1495</v>
      </c>
      <c r="H2104" t="s">
        <v>1804</v>
      </c>
      <c r="I2104" t="s">
        <v>1497</v>
      </c>
      <c r="J2104" t="s">
        <v>231</v>
      </c>
      <c r="K2104" t="s">
        <v>232</v>
      </c>
      <c r="L2104" t="s">
        <v>217</v>
      </c>
      <c r="M2104" t="s">
        <v>38</v>
      </c>
      <c r="N2104" t="s">
        <v>668</v>
      </c>
      <c r="O2104" s="23">
        <v>0</v>
      </c>
      <c r="P2104" s="9">
        <v>0</v>
      </c>
      <c r="Q2104" t="s">
        <v>40</v>
      </c>
      <c r="R2104">
        <v>0</v>
      </c>
      <c r="S2104" s="9">
        <v>101.73</v>
      </c>
      <c r="T2104" s="26">
        <v>5.99</v>
      </c>
      <c r="U2104" s="8">
        <v>609.36</v>
      </c>
      <c r="V2104" t="s">
        <v>3871</v>
      </c>
      <c r="W2104" t="s">
        <v>652</v>
      </c>
      <c r="X2104" t="s">
        <v>42</v>
      </c>
      <c r="Y2104" t="s">
        <v>653</v>
      </c>
      <c r="AA2104" s="1">
        <f t="shared" ref="AA2104:AA2122" si="207">DATEVALUE(C2104)</f>
        <v>45968</v>
      </c>
      <c r="AB2104" s="2">
        <f t="shared" ref="AB2104:AB2122" si="208">MONTH(AA2104)</f>
        <v>11</v>
      </c>
      <c r="AC2104" s="2">
        <f t="shared" ref="AC2104:AC2122" si="209">YEAR(AA2104)</f>
        <v>2025</v>
      </c>
      <c r="AD2104" s="2" t="str">
        <f>IFERROR(VLOOKUP(A2104,'Aux Área'!$A$4:$B$123,2,0),"-")</f>
        <v>SÃO PEDRO</v>
      </c>
    </row>
    <row r="2105" spans="1:30" x14ac:dyDescent="0.3">
      <c r="A2105" t="s">
        <v>2271</v>
      </c>
      <c r="B2105" t="s">
        <v>2272</v>
      </c>
      <c r="C2105" t="s">
        <v>3872</v>
      </c>
      <c r="D2105" t="s">
        <v>3325</v>
      </c>
      <c r="E2105" t="s">
        <v>3326</v>
      </c>
      <c r="F2105" t="s">
        <v>2274</v>
      </c>
      <c r="G2105" t="s">
        <v>1135</v>
      </c>
      <c r="H2105" t="s">
        <v>2275</v>
      </c>
      <c r="I2105" t="s">
        <v>1497</v>
      </c>
      <c r="J2105" t="s">
        <v>188</v>
      </c>
      <c r="K2105" t="s">
        <v>189</v>
      </c>
      <c r="L2105" t="s">
        <v>190</v>
      </c>
      <c r="M2105" t="s">
        <v>38</v>
      </c>
      <c r="N2105" t="s">
        <v>39</v>
      </c>
      <c r="O2105" s="23">
        <v>385</v>
      </c>
      <c r="P2105" s="9">
        <v>9.83</v>
      </c>
      <c r="Q2105" t="s">
        <v>40</v>
      </c>
      <c r="R2105">
        <v>9244</v>
      </c>
      <c r="S2105" s="9">
        <v>39.15</v>
      </c>
      <c r="T2105" s="26">
        <v>4.3899999999999997</v>
      </c>
      <c r="U2105" s="8">
        <v>171.87</v>
      </c>
      <c r="V2105" t="s">
        <v>112</v>
      </c>
      <c r="W2105" t="s">
        <v>2276</v>
      </c>
      <c r="X2105" t="s">
        <v>42</v>
      </c>
      <c r="Y2105" t="s">
        <v>2277</v>
      </c>
      <c r="AA2105" s="1">
        <f t="shared" si="207"/>
        <v>45968</v>
      </c>
      <c r="AB2105" s="2">
        <f t="shared" si="208"/>
        <v>11</v>
      </c>
      <c r="AC2105" s="2">
        <f t="shared" si="209"/>
        <v>2025</v>
      </c>
      <c r="AD2105" s="2" t="str">
        <f>IFERROR(VLOOKUP(A2105,'Aux Área'!$A$4:$B$123,2,0),"-")</f>
        <v>INSPEÇÃO</v>
      </c>
    </row>
    <row r="2106" spans="1:30" x14ac:dyDescent="0.3">
      <c r="A2106" t="s">
        <v>44</v>
      </c>
      <c r="B2106" t="s">
        <v>478</v>
      </c>
      <c r="C2106" t="s">
        <v>3873</v>
      </c>
      <c r="D2106" t="s">
        <v>2082</v>
      </c>
      <c r="E2106" t="s">
        <v>2083</v>
      </c>
      <c r="F2106" t="s">
        <v>45</v>
      </c>
      <c r="G2106" t="s">
        <v>1500</v>
      </c>
      <c r="H2106" t="s">
        <v>36</v>
      </c>
      <c r="I2106" t="s">
        <v>37</v>
      </c>
      <c r="J2106" t="s">
        <v>241</v>
      </c>
      <c r="K2106" t="s">
        <v>242</v>
      </c>
      <c r="L2106" t="s">
        <v>110</v>
      </c>
      <c r="M2106" t="s">
        <v>38</v>
      </c>
      <c r="N2106" t="s">
        <v>39</v>
      </c>
      <c r="O2106" s="23">
        <v>259</v>
      </c>
      <c r="P2106" s="9">
        <v>8.02</v>
      </c>
      <c r="Q2106" t="s">
        <v>40</v>
      </c>
      <c r="R2106">
        <v>13841</v>
      </c>
      <c r="S2106" s="9">
        <v>32.28</v>
      </c>
      <c r="T2106" s="26">
        <v>4.09</v>
      </c>
      <c r="U2106" s="8">
        <v>132.01</v>
      </c>
      <c r="V2106" t="s">
        <v>41</v>
      </c>
      <c r="W2106" t="s">
        <v>2007</v>
      </c>
      <c r="X2106" t="s">
        <v>42</v>
      </c>
      <c r="Y2106" t="s">
        <v>1740</v>
      </c>
      <c r="AA2106" s="1">
        <f t="shared" si="207"/>
        <v>45968</v>
      </c>
      <c r="AB2106" s="2">
        <f t="shared" si="208"/>
        <v>11</v>
      </c>
      <c r="AC2106" s="2">
        <f t="shared" si="209"/>
        <v>2025</v>
      </c>
      <c r="AD2106" s="2" t="str">
        <f>IFERROR(VLOOKUP(A2106,'Aux Área'!$A$4:$B$123,2,0),"-")</f>
        <v>OPERAÇÃO</v>
      </c>
    </row>
    <row r="2107" spans="1:30" x14ac:dyDescent="0.3">
      <c r="A2107" t="s">
        <v>1069</v>
      </c>
      <c r="B2107" t="s">
        <v>1516</v>
      </c>
      <c r="C2107" t="s">
        <v>3874</v>
      </c>
      <c r="D2107" t="s">
        <v>102</v>
      </c>
      <c r="E2107" t="s">
        <v>816</v>
      </c>
      <c r="F2107" t="s">
        <v>1071</v>
      </c>
      <c r="G2107" t="s">
        <v>1500</v>
      </c>
      <c r="H2107" t="s">
        <v>36</v>
      </c>
      <c r="I2107" t="s">
        <v>37</v>
      </c>
      <c r="J2107" t="s">
        <v>292</v>
      </c>
      <c r="K2107" t="s">
        <v>293</v>
      </c>
      <c r="L2107" t="s">
        <v>84</v>
      </c>
      <c r="M2107" t="s">
        <v>38</v>
      </c>
      <c r="N2107" t="s">
        <v>39</v>
      </c>
      <c r="O2107" s="23">
        <v>286</v>
      </c>
      <c r="P2107" s="9">
        <v>7.03</v>
      </c>
      <c r="Q2107" t="s">
        <v>40</v>
      </c>
      <c r="R2107">
        <v>11601</v>
      </c>
      <c r="S2107" s="9">
        <v>40.68</v>
      </c>
      <c r="T2107" s="26">
        <v>5.17</v>
      </c>
      <c r="U2107" s="8">
        <v>210.32</v>
      </c>
      <c r="V2107" t="s">
        <v>3875</v>
      </c>
      <c r="W2107" t="s">
        <v>2007</v>
      </c>
      <c r="X2107" t="s">
        <v>42</v>
      </c>
      <c r="Y2107" t="s">
        <v>1740</v>
      </c>
      <c r="AA2107" s="1">
        <f t="shared" si="207"/>
        <v>45968</v>
      </c>
      <c r="AB2107" s="2">
        <f t="shared" si="208"/>
        <v>11</v>
      </c>
      <c r="AC2107" s="2">
        <f t="shared" si="209"/>
        <v>2025</v>
      </c>
      <c r="AD2107" s="2" t="str">
        <f>IFERROR(VLOOKUP(A2107,'Aux Área'!$A$4:$B$123,2,0),"-")</f>
        <v>FACILITIES</v>
      </c>
    </row>
    <row r="2108" spans="1:30" x14ac:dyDescent="0.3">
      <c r="A2108" t="s">
        <v>2638</v>
      </c>
      <c r="B2108" t="s">
        <v>2639</v>
      </c>
      <c r="C2108" t="s">
        <v>3876</v>
      </c>
      <c r="D2108" t="s">
        <v>3259</v>
      </c>
      <c r="E2108" t="s">
        <v>3260</v>
      </c>
      <c r="F2108" t="s">
        <v>2641</v>
      </c>
      <c r="G2108" t="s">
        <v>1135</v>
      </c>
      <c r="H2108" t="s">
        <v>2275</v>
      </c>
      <c r="I2108" t="s">
        <v>1497</v>
      </c>
      <c r="J2108" t="s">
        <v>122</v>
      </c>
      <c r="K2108" t="s">
        <v>123</v>
      </c>
      <c r="L2108" t="s">
        <v>124</v>
      </c>
      <c r="M2108" t="s">
        <v>38</v>
      </c>
      <c r="N2108" t="s">
        <v>39</v>
      </c>
      <c r="O2108" s="23">
        <v>470</v>
      </c>
      <c r="P2108" s="9">
        <v>11.39</v>
      </c>
      <c r="Q2108" t="s">
        <v>40</v>
      </c>
      <c r="R2108">
        <v>8061</v>
      </c>
      <c r="S2108" s="9">
        <v>41.28</v>
      </c>
      <c r="T2108" s="26">
        <v>4.3899999999999997</v>
      </c>
      <c r="U2108" s="8">
        <v>181.22</v>
      </c>
      <c r="V2108" t="s">
        <v>112</v>
      </c>
      <c r="W2108" t="s">
        <v>2276</v>
      </c>
      <c r="X2108" t="s">
        <v>42</v>
      </c>
      <c r="Y2108" t="s">
        <v>2277</v>
      </c>
      <c r="AA2108" s="1">
        <f t="shared" si="207"/>
        <v>45968</v>
      </c>
      <c r="AB2108" s="2">
        <f t="shared" si="208"/>
        <v>11</v>
      </c>
      <c r="AC2108" s="2">
        <f t="shared" si="209"/>
        <v>2025</v>
      </c>
      <c r="AD2108" s="2" t="str">
        <f>IFERROR(VLOOKUP(A2108,'Aux Área'!$A$4:$B$123,2,0),"-")</f>
        <v>INSPEÇÃO</v>
      </c>
    </row>
    <row r="2109" spans="1:30" x14ac:dyDescent="0.3">
      <c r="A2109" t="s">
        <v>2643</v>
      </c>
      <c r="B2109" t="s">
        <v>2644</v>
      </c>
      <c r="C2109" t="s">
        <v>3877</v>
      </c>
      <c r="D2109" t="s">
        <v>3246</v>
      </c>
      <c r="E2109" t="s">
        <v>3247</v>
      </c>
      <c r="F2109" t="s">
        <v>2646</v>
      </c>
      <c r="G2109" t="s">
        <v>1300</v>
      </c>
      <c r="H2109" t="s">
        <v>1301</v>
      </c>
      <c r="I2109" t="s">
        <v>37</v>
      </c>
      <c r="J2109" t="s">
        <v>122</v>
      </c>
      <c r="K2109" t="s">
        <v>123</v>
      </c>
      <c r="L2109" t="s">
        <v>124</v>
      </c>
      <c r="M2109" t="s">
        <v>38</v>
      </c>
      <c r="N2109" t="s">
        <v>39</v>
      </c>
      <c r="O2109" s="23">
        <v>411</v>
      </c>
      <c r="P2109" s="9">
        <v>9.76</v>
      </c>
      <c r="Q2109" t="s">
        <v>40</v>
      </c>
      <c r="R2109">
        <v>8704</v>
      </c>
      <c r="S2109" s="9">
        <v>42.12</v>
      </c>
      <c r="T2109" s="26">
        <v>4.3920000000000003</v>
      </c>
      <c r="U2109" s="8">
        <v>185</v>
      </c>
      <c r="V2109" t="s">
        <v>112</v>
      </c>
      <c r="W2109" t="s">
        <v>2276</v>
      </c>
      <c r="X2109" t="s">
        <v>42</v>
      </c>
      <c r="Y2109" t="s">
        <v>2277</v>
      </c>
      <c r="AA2109" s="1">
        <f t="shared" si="207"/>
        <v>45968</v>
      </c>
      <c r="AB2109" s="2">
        <f t="shared" si="208"/>
        <v>11</v>
      </c>
      <c r="AC2109" s="2">
        <f t="shared" si="209"/>
        <v>2025</v>
      </c>
      <c r="AD2109" s="2" t="str">
        <f>IFERROR(VLOOKUP(A2109,'Aux Área'!$A$4:$B$123,2,0),"-")</f>
        <v>INSPEÇÃO</v>
      </c>
    </row>
    <row r="2110" spans="1:30" x14ac:dyDescent="0.3">
      <c r="A2110" t="s">
        <v>60</v>
      </c>
      <c r="B2110" t="s">
        <v>614</v>
      </c>
      <c r="C2110" t="s">
        <v>3878</v>
      </c>
      <c r="D2110" t="s">
        <v>1206</v>
      </c>
      <c r="E2110" t="s">
        <v>1207</v>
      </c>
      <c r="F2110" t="s">
        <v>61</v>
      </c>
      <c r="G2110" t="s">
        <v>1500</v>
      </c>
      <c r="H2110" t="s">
        <v>36</v>
      </c>
      <c r="I2110" t="s">
        <v>37</v>
      </c>
      <c r="J2110" t="s">
        <v>623</v>
      </c>
      <c r="K2110" t="s">
        <v>624</v>
      </c>
      <c r="L2110" t="s">
        <v>181</v>
      </c>
      <c r="M2110" t="s">
        <v>38</v>
      </c>
      <c r="N2110" t="s">
        <v>39</v>
      </c>
      <c r="O2110" s="23">
        <v>240</v>
      </c>
      <c r="P2110" s="9">
        <v>7.95</v>
      </c>
      <c r="Q2110" t="s">
        <v>40</v>
      </c>
      <c r="R2110">
        <v>18416</v>
      </c>
      <c r="S2110" s="9">
        <v>30.17</v>
      </c>
      <c r="T2110" s="26">
        <v>4.9400000000000004</v>
      </c>
      <c r="U2110" s="8">
        <v>149.04</v>
      </c>
      <c r="V2110" t="s">
        <v>41</v>
      </c>
      <c r="W2110" t="s">
        <v>2007</v>
      </c>
      <c r="X2110" t="s">
        <v>42</v>
      </c>
      <c r="Y2110" t="s">
        <v>1740</v>
      </c>
      <c r="AA2110" s="1">
        <f t="shared" si="207"/>
        <v>45968</v>
      </c>
      <c r="AB2110" s="2">
        <f t="shared" si="208"/>
        <v>11</v>
      </c>
      <c r="AC2110" s="2">
        <f t="shared" si="209"/>
        <v>2025</v>
      </c>
      <c r="AD2110" s="2" t="str">
        <f>IFERROR(VLOOKUP(A2110,'Aux Área'!$A$4:$B$123,2,0),"-")</f>
        <v>QSMS</v>
      </c>
    </row>
    <row r="2111" spans="1:30" x14ac:dyDescent="0.3">
      <c r="A2111" t="s">
        <v>3092</v>
      </c>
      <c r="B2111" t="s">
        <v>3093</v>
      </c>
      <c r="C2111" t="s">
        <v>3879</v>
      </c>
      <c r="D2111" t="s">
        <v>3030</v>
      </c>
      <c r="E2111" t="s">
        <v>3031</v>
      </c>
      <c r="F2111" t="s">
        <v>3594</v>
      </c>
      <c r="G2111" t="s">
        <v>1135</v>
      </c>
      <c r="H2111" t="s">
        <v>2275</v>
      </c>
      <c r="I2111" t="s">
        <v>1497</v>
      </c>
      <c r="J2111" t="s">
        <v>169</v>
      </c>
      <c r="K2111" t="s">
        <v>170</v>
      </c>
      <c r="L2111" t="s">
        <v>124</v>
      </c>
      <c r="M2111" t="s">
        <v>38</v>
      </c>
      <c r="N2111" t="s">
        <v>39</v>
      </c>
      <c r="O2111" s="23">
        <v>415</v>
      </c>
      <c r="P2111" s="9">
        <v>11.21</v>
      </c>
      <c r="Q2111" t="s">
        <v>40</v>
      </c>
      <c r="R2111">
        <v>6686</v>
      </c>
      <c r="S2111" s="9">
        <v>37.01</v>
      </c>
      <c r="T2111" s="26">
        <v>4.1900000000000004</v>
      </c>
      <c r="U2111" s="8">
        <v>155.07</v>
      </c>
      <c r="V2111" t="s">
        <v>112</v>
      </c>
      <c r="W2111" t="s">
        <v>2276</v>
      </c>
      <c r="X2111" t="s">
        <v>42</v>
      </c>
      <c r="Y2111" t="s">
        <v>2277</v>
      </c>
      <c r="AA2111" s="1">
        <f t="shared" si="207"/>
        <v>45968</v>
      </c>
      <c r="AB2111" s="2">
        <f t="shared" si="208"/>
        <v>11</v>
      </c>
      <c r="AC2111" s="2">
        <f t="shared" si="209"/>
        <v>2025</v>
      </c>
      <c r="AD2111" s="2" t="str">
        <f>IFERROR(VLOOKUP(A2111,'Aux Área'!$A$4:$B$123,2,0),"-")</f>
        <v>INSPEÇÃO</v>
      </c>
    </row>
    <row r="2112" spans="1:30" x14ac:dyDescent="0.3">
      <c r="A2112" t="s">
        <v>2314</v>
      </c>
      <c r="B2112" t="s">
        <v>2315</v>
      </c>
      <c r="C2112" t="s">
        <v>3880</v>
      </c>
      <c r="D2112" t="s">
        <v>3276</v>
      </c>
      <c r="E2112" t="s">
        <v>3277</v>
      </c>
      <c r="F2112" t="s">
        <v>2317</v>
      </c>
      <c r="G2112" t="s">
        <v>1300</v>
      </c>
      <c r="H2112" t="s">
        <v>1301</v>
      </c>
      <c r="I2112" t="s">
        <v>37</v>
      </c>
      <c r="J2112" t="s">
        <v>231</v>
      </c>
      <c r="K2112" t="s">
        <v>232</v>
      </c>
      <c r="L2112" t="s">
        <v>217</v>
      </c>
      <c r="M2112" t="s">
        <v>38</v>
      </c>
      <c r="N2112" t="s">
        <v>39</v>
      </c>
      <c r="O2112" s="23">
        <v>403</v>
      </c>
      <c r="P2112" s="9">
        <v>10.32</v>
      </c>
      <c r="Q2112" t="s">
        <v>40</v>
      </c>
      <c r="R2112">
        <v>11703</v>
      </c>
      <c r="S2112" s="9">
        <v>39.06</v>
      </c>
      <c r="T2112" s="26">
        <v>4.25</v>
      </c>
      <c r="U2112" s="8">
        <v>166.01</v>
      </c>
      <c r="V2112" t="s">
        <v>3881</v>
      </c>
      <c r="W2112" t="s">
        <v>2276</v>
      </c>
      <c r="X2112" t="s">
        <v>42</v>
      </c>
      <c r="Y2112" t="s">
        <v>2277</v>
      </c>
      <c r="AA2112" s="1">
        <f t="shared" si="207"/>
        <v>45968</v>
      </c>
      <c r="AB2112" s="2">
        <f t="shared" si="208"/>
        <v>11</v>
      </c>
      <c r="AC2112" s="2">
        <f t="shared" si="209"/>
        <v>2025</v>
      </c>
      <c r="AD2112" s="2" t="str">
        <f>IFERROR(VLOOKUP(A2112,'Aux Área'!$A$4:$B$123,2,0),"-")</f>
        <v>INSPEÇÃO</v>
      </c>
    </row>
    <row r="2113" spans="1:30" x14ac:dyDescent="0.3">
      <c r="A2113" t="s">
        <v>2691</v>
      </c>
      <c r="B2113" t="s">
        <v>2692</v>
      </c>
      <c r="C2113" t="s">
        <v>3882</v>
      </c>
      <c r="D2113" t="s">
        <v>2142</v>
      </c>
      <c r="E2113" t="s">
        <v>2143</v>
      </c>
      <c r="F2113" t="s">
        <v>3605</v>
      </c>
      <c r="G2113" t="s">
        <v>1635</v>
      </c>
      <c r="H2113" t="s">
        <v>2635</v>
      </c>
      <c r="I2113" t="s">
        <v>37</v>
      </c>
      <c r="J2113" t="s">
        <v>165</v>
      </c>
      <c r="K2113" t="s">
        <v>166</v>
      </c>
      <c r="L2113" t="s">
        <v>167</v>
      </c>
      <c r="M2113" t="s">
        <v>38</v>
      </c>
      <c r="N2113" t="s">
        <v>39</v>
      </c>
      <c r="O2113" s="23">
        <v>263</v>
      </c>
      <c r="P2113" s="9">
        <v>8.2899999999999991</v>
      </c>
      <c r="Q2113" t="s">
        <v>40</v>
      </c>
      <c r="R2113">
        <v>4650</v>
      </c>
      <c r="S2113" s="9">
        <v>31.72</v>
      </c>
      <c r="T2113" s="26">
        <v>4.4610000000000003</v>
      </c>
      <c r="U2113" s="8">
        <v>141.5</v>
      </c>
      <c r="V2113" t="s">
        <v>112</v>
      </c>
      <c r="W2113" t="s">
        <v>2007</v>
      </c>
      <c r="X2113" t="s">
        <v>42</v>
      </c>
      <c r="Y2113" t="s">
        <v>1740</v>
      </c>
      <c r="AA2113" s="1">
        <f t="shared" si="207"/>
        <v>45968</v>
      </c>
      <c r="AB2113" s="2">
        <f t="shared" si="208"/>
        <v>11</v>
      </c>
      <c r="AC2113" s="2">
        <f t="shared" si="209"/>
        <v>2025</v>
      </c>
      <c r="AD2113" s="2" t="str">
        <f>IFERROR(VLOOKUP(A2113,'Aux Área'!$A$4:$B$123,2,0),"-")</f>
        <v>TI</v>
      </c>
    </row>
    <row r="2114" spans="1:30" x14ac:dyDescent="0.3">
      <c r="A2114" t="s">
        <v>662</v>
      </c>
      <c r="B2114" t="s">
        <v>183</v>
      </c>
      <c r="C2114" t="s">
        <v>3883</v>
      </c>
      <c r="D2114" t="s">
        <v>1568</v>
      </c>
      <c r="E2114" t="s">
        <v>1569</v>
      </c>
      <c r="F2114" t="s">
        <v>653</v>
      </c>
      <c r="G2114" t="s">
        <v>1495</v>
      </c>
      <c r="H2114" t="s">
        <v>1571</v>
      </c>
      <c r="I2114" t="s">
        <v>1497</v>
      </c>
      <c r="J2114" t="s">
        <v>237</v>
      </c>
      <c r="K2114" t="s">
        <v>238</v>
      </c>
      <c r="L2114" t="s">
        <v>110</v>
      </c>
      <c r="M2114" t="s">
        <v>38</v>
      </c>
      <c r="N2114" t="s">
        <v>668</v>
      </c>
      <c r="O2114" s="23">
        <v>0</v>
      </c>
      <c r="P2114" s="9">
        <v>0</v>
      </c>
      <c r="Q2114" t="s">
        <v>40</v>
      </c>
      <c r="R2114">
        <v>0</v>
      </c>
      <c r="S2114" s="9">
        <v>94.64</v>
      </c>
      <c r="T2114" s="26">
        <v>6.2409999999999997</v>
      </c>
      <c r="U2114" s="8">
        <v>590.61</v>
      </c>
      <c r="V2114" t="s">
        <v>41</v>
      </c>
      <c r="W2114" t="s">
        <v>652</v>
      </c>
      <c r="X2114" t="s">
        <v>42</v>
      </c>
      <c r="Y2114" t="s">
        <v>653</v>
      </c>
      <c r="AA2114" s="1">
        <f t="shared" si="207"/>
        <v>45968</v>
      </c>
      <c r="AB2114" s="2">
        <f t="shared" si="208"/>
        <v>11</v>
      </c>
      <c r="AC2114" s="2">
        <f t="shared" si="209"/>
        <v>2025</v>
      </c>
      <c r="AD2114" s="2" t="str">
        <f>IFERROR(VLOOKUP(A2114,'Aux Área'!$A$4:$B$123,2,0),"-")</f>
        <v>SÃO PEDRO</v>
      </c>
    </row>
    <row r="2115" spans="1:30" x14ac:dyDescent="0.3">
      <c r="A2115" t="s">
        <v>76</v>
      </c>
      <c r="B2115" t="s">
        <v>380</v>
      </c>
      <c r="C2115" t="s">
        <v>3884</v>
      </c>
      <c r="D2115" t="s">
        <v>382</v>
      </c>
      <c r="E2115" t="s">
        <v>383</v>
      </c>
      <c r="F2115" t="s">
        <v>77</v>
      </c>
      <c r="G2115" t="s">
        <v>1500</v>
      </c>
      <c r="H2115" t="s">
        <v>36</v>
      </c>
      <c r="I2115" t="s">
        <v>37</v>
      </c>
      <c r="J2115" t="s">
        <v>237</v>
      </c>
      <c r="K2115" t="s">
        <v>238</v>
      </c>
      <c r="L2115" t="s">
        <v>110</v>
      </c>
      <c r="M2115" t="s">
        <v>38</v>
      </c>
      <c r="N2115" t="s">
        <v>39</v>
      </c>
      <c r="O2115" s="23">
        <v>421</v>
      </c>
      <c r="P2115" s="9">
        <v>9.57</v>
      </c>
      <c r="Q2115" t="s">
        <v>40</v>
      </c>
      <c r="R2115">
        <v>36430</v>
      </c>
      <c r="S2115" s="9">
        <v>44</v>
      </c>
      <c r="T2115" s="26">
        <v>4.49</v>
      </c>
      <c r="U2115" s="8">
        <v>197.56</v>
      </c>
      <c r="V2115" t="s">
        <v>41</v>
      </c>
      <c r="W2115" t="s">
        <v>2007</v>
      </c>
      <c r="X2115" t="s">
        <v>42</v>
      </c>
      <c r="Y2115" t="s">
        <v>1740</v>
      </c>
      <c r="AA2115" s="1">
        <f t="shared" si="207"/>
        <v>45968</v>
      </c>
      <c r="AB2115" s="2">
        <f t="shared" si="208"/>
        <v>11</v>
      </c>
      <c r="AC2115" s="2">
        <f t="shared" si="209"/>
        <v>2025</v>
      </c>
      <c r="AD2115" s="2" t="str">
        <f>IFERROR(VLOOKUP(A2115,'Aux Área'!$A$4:$B$123,2,0),"-")</f>
        <v>QSMS</v>
      </c>
    </row>
    <row r="2116" spans="1:30" x14ac:dyDescent="0.3">
      <c r="A2116" t="s">
        <v>2306</v>
      </c>
      <c r="B2116" t="s">
        <v>2307</v>
      </c>
      <c r="C2116" t="s">
        <v>3885</v>
      </c>
      <c r="D2116" t="s">
        <v>3265</v>
      </c>
      <c r="E2116" t="s">
        <v>3266</v>
      </c>
      <c r="F2116" t="s">
        <v>2309</v>
      </c>
      <c r="G2116" t="s">
        <v>1135</v>
      </c>
      <c r="H2116" t="s">
        <v>2275</v>
      </c>
      <c r="I2116" t="s">
        <v>1497</v>
      </c>
      <c r="J2116" t="s">
        <v>89</v>
      </c>
      <c r="K2116" t="s">
        <v>90</v>
      </c>
      <c r="L2116" t="s">
        <v>91</v>
      </c>
      <c r="M2116" t="s">
        <v>38</v>
      </c>
      <c r="N2116" t="s">
        <v>39</v>
      </c>
      <c r="O2116" s="23">
        <v>359</v>
      </c>
      <c r="P2116" s="9">
        <v>9.8800000000000008</v>
      </c>
      <c r="Q2116" t="s">
        <v>40</v>
      </c>
      <c r="R2116">
        <v>8112</v>
      </c>
      <c r="S2116" s="9">
        <v>36.33</v>
      </c>
      <c r="T2116" s="26">
        <v>4.49</v>
      </c>
      <c r="U2116" s="8">
        <v>163.13</v>
      </c>
      <c r="V2116" t="s">
        <v>3886</v>
      </c>
      <c r="W2116" t="s">
        <v>2276</v>
      </c>
      <c r="X2116" t="s">
        <v>42</v>
      </c>
      <c r="Y2116" t="s">
        <v>2277</v>
      </c>
      <c r="AA2116" s="1">
        <f t="shared" si="207"/>
        <v>45968</v>
      </c>
      <c r="AB2116" s="2">
        <f t="shared" si="208"/>
        <v>11</v>
      </c>
      <c r="AC2116" s="2">
        <f t="shared" si="209"/>
        <v>2025</v>
      </c>
      <c r="AD2116" s="2" t="str">
        <f>IFERROR(VLOOKUP(A2116,'Aux Área'!$A$4:$B$123,2,0),"-")</f>
        <v>INSPEÇÃO</v>
      </c>
    </row>
    <row r="2117" spans="1:30" x14ac:dyDescent="0.3">
      <c r="A2117" t="s">
        <v>64</v>
      </c>
      <c r="B2117" t="s">
        <v>332</v>
      </c>
      <c r="C2117" t="s">
        <v>3887</v>
      </c>
      <c r="D2117" t="s">
        <v>127</v>
      </c>
      <c r="E2117" t="s">
        <v>128</v>
      </c>
      <c r="F2117" t="s">
        <v>65</v>
      </c>
      <c r="G2117" t="s">
        <v>1500</v>
      </c>
      <c r="H2117" t="s">
        <v>36</v>
      </c>
      <c r="I2117" t="s">
        <v>37</v>
      </c>
      <c r="J2117" t="s">
        <v>1665</v>
      </c>
      <c r="K2117" t="s">
        <v>1666</v>
      </c>
      <c r="L2117" t="s">
        <v>301</v>
      </c>
      <c r="M2117" t="s">
        <v>38</v>
      </c>
      <c r="N2117" t="s">
        <v>39</v>
      </c>
      <c r="O2117" s="23">
        <v>415</v>
      </c>
      <c r="P2117" s="9">
        <v>10.64</v>
      </c>
      <c r="Q2117" t="s">
        <v>40</v>
      </c>
      <c r="R2117">
        <v>26763</v>
      </c>
      <c r="S2117" s="9">
        <v>39.020000000000003</v>
      </c>
      <c r="T2117" s="26">
        <v>4.3899999999999997</v>
      </c>
      <c r="U2117" s="8">
        <v>171.3</v>
      </c>
      <c r="V2117" t="s">
        <v>3888</v>
      </c>
      <c r="W2117" t="s">
        <v>2007</v>
      </c>
      <c r="X2117" t="s">
        <v>42</v>
      </c>
      <c r="Y2117" t="s">
        <v>1740</v>
      </c>
      <c r="AA2117" s="1">
        <f t="shared" si="207"/>
        <v>45968</v>
      </c>
      <c r="AB2117" s="2">
        <f t="shared" si="208"/>
        <v>11</v>
      </c>
      <c r="AC2117" s="2">
        <f t="shared" si="209"/>
        <v>2025</v>
      </c>
      <c r="AD2117" s="2" t="str">
        <f>IFERROR(VLOOKUP(A2117,'Aux Área'!$A$4:$B$123,2,0),"-")</f>
        <v>ENGENHARIA</v>
      </c>
    </row>
    <row r="2118" spans="1:30" x14ac:dyDescent="0.3">
      <c r="A2118" t="s">
        <v>2260</v>
      </c>
      <c r="B2118" t="s">
        <v>113</v>
      </c>
      <c r="C2118" t="s">
        <v>3889</v>
      </c>
      <c r="D2118" t="s">
        <v>3618</v>
      </c>
      <c r="E2118" t="s">
        <v>3619</v>
      </c>
      <c r="F2118" t="s">
        <v>2262</v>
      </c>
      <c r="G2118" t="s">
        <v>35</v>
      </c>
      <c r="H2118" t="s">
        <v>2263</v>
      </c>
      <c r="I2118" t="s">
        <v>2186</v>
      </c>
      <c r="J2118" t="s">
        <v>139</v>
      </c>
      <c r="K2118" t="s">
        <v>140</v>
      </c>
      <c r="L2118" t="s">
        <v>141</v>
      </c>
      <c r="M2118" t="s">
        <v>38</v>
      </c>
      <c r="N2118" t="s">
        <v>668</v>
      </c>
      <c r="O2118" s="23">
        <v>701</v>
      </c>
      <c r="P2118" s="9">
        <v>10.5</v>
      </c>
      <c r="Q2118" t="s">
        <v>40</v>
      </c>
      <c r="R2118">
        <v>9663</v>
      </c>
      <c r="S2118" s="9">
        <v>66.790000000000006</v>
      </c>
      <c r="T2118" s="26">
        <v>5.69</v>
      </c>
      <c r="U2118" s="8">
        <v>380.04</v>
      </c>
      <c r="V2118" t="s">
        <v>3890</v>
      </c>
      <c r="W2118" t="s">
        <v>2007</v>
      </c>
      <c r="X2118" t="s">
        <v>42</v>
      </c>
      <c r="Y2118" t="s">
        <v>1740</v>
      </c>
      <c r="AA2118" s="1">
        <f t="shared" si="207"/>
        <v>45968</v>
      </c>
      <c r="AB2118" s="2">
        <f t="shared" si="208"/>
        <v>11</v>
      </c>
      <c r="AC2118" s="2">
        <f t="shared" si="209"/>
        <v>2025</v>
      </c>
      <c r="AD2118" s="2" t="str">
        <f>IFERROR(VLOOKUP(A2118,'Aux Área'!$A$4:$B$123,2,0),"-")</f>
        <v>INSPEÇÃO</v>
      </c>
    </row>
    <row r="2119" spans="1:30" x14ac:dyDescent="0.3">
      <c r="A2119" t="s">
        <v>2278</v>
      </c>
      <c r="B2119" t="s">
        <v>2279</v>
      </c>
      <c r="C2119" t="s">
        <v>3891</v>
      </c>
      <c r="D2119" t="s">
        <v>3243</v>
      </c>
      <c r="E2119" t="s">
        <v>3244</v>
      </c>
      <c r="F2119" t="s">
        <v>2281</v>
      </c>
      <c r="G2119" t="s">
        <v>1135</v>
      </c>
      <c r="H2119" t="s">
        <v>2275</v>
      </c>
      <c r="I2119" t="s">
        <v>1497</v>
      </c>
      <c r="J2119" t="s">
        <v>1670</v>
      </c>
      <c r="K2119" t="s">
        <v>1671</v>
      </c>
      <c r="L2119" t="s">
        <v>1672</v>
      </c>
      <c r="M2119" t="s">
        <v>38</v>
      </c>
      <c r="N2119" t="s">
        <v>707</v>
      </c>
      <c r="O2119" s="23">
        <v>402</v>
      </c>
      <c r="P2119" s="9">
        <v>1.67</v>
      </c>
      <c r="Q2119" t="s">
        <v>40</v>
      </c>
      <c r="R2119">
        <v>10166</v>
      </c>
      <c r="S2119" s="9">
        <v>240.13</v>
      </c>
      <c r="T2119" s="26">
        <v>1</v>
      </c>
      <c r="U2119" s="8">
        <v>240.13</v>
      </c>
      <c r="V2119" t="s">
        <v>3892</v>
      </c>
      <c r="W2119" t="s">
        <v>2276</v>
      </c>
      <c r="X2119" t="s">
        <v>42</v>
      </c>
      <c r="Y2119" t="s">
        <v>2277</v>
      </c>
      <c r="AA2119" s="1">
        <f t="shared" si="207"/>
        <v>45968</v>
      </c>
      <c r="AB2119" s="2">
        <f t="shared" si="208"/>
        <v>11</v>
      </c>
      <c r="AC2119" s="2">
        <f t="shared" si="209"/>
        <v>2025</v>
      </c>
      <c r="AD2119" s="2" t="str">
        <f>IFERROR(VLOOKUP(A2119,'Aux Área'!$A$4:$B$123,2,0),"-")</f>
        <v>INSPEÇÃO</v>
      </c>
    </row>
    <row r="2120" spans="1:30" x14ac:dyDescent="0.3">
      <c r="A2120" t="s">
        <v>2650</v>
      </c>
      <c r="B2120" t="s">
        <v>2651</v>
      </c>
      <c r="C2120" t="s">
        <v>3893</v>
      </c>
      <c r="D2120" t="s">
        <v>2944</v>
      </c>
      <c r="E2120" t="s">
        <v>2945</v>
      </c>
      <c r="F2120" t="s">
        <v>3615</v>
      </c>
      <c r="G2120" t="s">
        <v>1300</v>
      </c>
      <c r="H2120" t="s">
        <v>2635</v>
      </c>
      <c r="I2120" t="s">
        <v>37</v>
      </c>
      <c r="J2120" t="s">
        <v>292</v>
      </c>
      <c r="K2120" t="s">
        <v>293</v>
      </c>
      <c r="L2120" t="s">
        <v>84</v>
      </c>
      <c r="M2120" t="s">
        <v>38</v>
      </c>
      <c r="N2120" t="s">
        <v>39</v>
      </c>
      <c r="O2120" s="23">
        <v>250</v>
      </c>
      <c r="P2120" s="9">
        <v>5.67</v>
      </c>
      <c r="Q2120" t="s">
        <v>40</v>
      </c>
      <c r="R2120">
        <v>3116</v>
      </c>
      <c r="S2120" s="9">
        <v>44.11</v>
      </c>
      <c r="T2120" s="26">
        <v>5.17</v>
      </c>
      <c r="U2120" s="8">
        <v>228.05</v>
      </c>
      <c r="V2120" t="s">
        <v>3894</v>
      </c>
      <c r="W2120" t="s">
        <v>2276</v>
      </c>
      <c r="X2120" t="s">
        <v>42</v>
      </c>
      <c r="Y2120" t="s">
        <v>1740</v>
      </c>
      <c r="AA2120" s="1">
        <f t="shared" si="207"/>
        <v>45968</v>
      </c>
      <c r="AB2120" s="2">
        <f t="shared" si="208"/>
        <v>11</v>
      </c>
      <c r="AC2120" s="2">
        <f t="shared" si="209"/>
        <v>2025</v>
      </c>
      <c r="AD2120" s="2" t="str">
        <f>IFERROR(VLOOKUP(A2120,'Aux Área'!$A$4:$B$123,2,0),"-")</f>
        <v>TI</v>
      </c>
    </row>
    <row r="2121" spans="1:30" x14ac:dyDescent="0.3">
      <c r="A2121" t="s">
        <v>44</v>
      </c>
      <c r="B2121" t="s">
        <v>478</v>
      </c>
      <c r="C2121" t="s">
        <v>3895</v>
      </c>
      <c r="D2121" t="s">
        <v>2082</v>
      </c>
      <c r="E2121" t="s">
        <v>2083</v>
      </c>
      <c r="F2121" t="s">
        <v>45</v>
      </c>
      <c r="G2121" t="s">
        <v>1500</v>
      </c>
      <c r="H2121" t="s">
        <v>36</v>
      </c>
      <c r="I2121" t="s">
        <v>37</v>
      </c>
      <c r="J2121" t="s">
        <v>139</v>
      </c>
      <c r="K2121" t="s">
        <v>140</v>
      </c>
      <c r="L2121" t="s">
        <v>141</v>
      </c>
      <c r="M2121" t="s">
        <v>38</v>
      </c>
      <c r="N2121" t="s">
        <v>39</v>
      </c>
      <c r="O2121" s="23">
        <v>391</v>
      </c>
      <c r="P2121" s="9">
        <v>11.79</v>
      </c>
      <c r="Q2121" t="s">
        <v>40</v>
      </c>
      <c r="R2121">
        <v>14232</v>
      </c>
      <c r="S2121" s="9">
        <v>33.159999999999997</v>
      </c>
      <c r="T2121" s="26">
        <v>4.09</v>
      </c>
      <c r="U2121" s="8">
        <v>135.62</v>
      </c>
      <c r="V2121" t="s">
        <v>3896</v>
      </c>
      <c r="W2121" t="s">
        <v>2007</v>
      </c>
      <c r="X2121" t="s">
        <v>42</v>
      </c>
      <c r="Y2121" t="s">
        <v>1740</v>
      </c>
      <c r="AA2121" s="1">
        <f t="shared" si="207"/>
        <v>45968</v>
      </c>
      <c r="AB2121" s="2">
        <f t="shared" si="208"/>
        <v>11</v>
      </c>
      <c r="AC2121" s="2">
        <f t="shared" si="209"/>
        <v>2025</v>
      </c>
      <c r="AD2121" s="2" t="str">
        <f>IFERROR(VLOOKUP(A2121,'Aux Área'!$A$4:$B$123,2,0),"-")</f>
        <v>OPERAÇÃO</v>
      </c>
    </row>
    <row r="2122" spans="1:30" x14ac:dyDescent="0.3">
      <c r="A2122" t="s">
        <v>2347</v>
      </c>
      <c r="B2122" t="s">
        <v>2348</v>
      </c>
      <c r="C2122" t="s">
        <v>3897</v>
      </c>
      <c r="D2122" t="s">
        <v>3633</v>
      </c>
      <c r="E2122" t="s">
        <v>3634</v>
      </c>
      <c r="F2122" t="s">
        <v>2350</v>
      </c>
      <c r="G2122" t="s">
        <v>659</v>
      </c>
      <c r="H2122" t="s">
        <v>1996</v>
      </c>
      <c r="I2122" t="s">
        <v>1997</v>
      </c>
      <c r="J2122" t="s">
        <v>237</v>
      </c>
      <c r="K2122" t="s">
        <v>238</v>
      </c>
      <c r="L2122" t="s">
        <v>110</v>
      </c>
      <c r="M2122" t="s">
        <v>38</v>
      </c>
      <c r="N2122" t="s">
        <v>668</v>
      </c>
      <c r="O2122" s="23">
        <v>527</v>
      </c>
      <c r="P2122" s="9">
        <v>5.77</v>
      </c>
      <c r="Q2122" t="s">
        <v>40</v>
      </c>
      <c r="R2122">
        <v>5206</v>
      </c>
      <c r="S2122" s="9">
        <v>91.34</v>
      </c>
      <c r="T2122" s="26">
        <v>6.24</v>
      </c>
      <c r="U2122" s="8">
        <v>569.96</v>
      </c>
      <c r="V2122" t="s">
        <v>41</v>
      </c>
      <c r="W2122" t="s">
        <v>1985</v>
      </c>
      <c r="X2122" t="s">
        <v>42</v>
      </c>
      <c r="Y2122" t="s">
        <v>1986</v>
      </c>
      <c r="AA2122" s="1">
        <f t="shared" si="207"/>
        <v>45968</v>
      </c>
      <c r="AB2122" s="2">
        <f t="shared" si="208"/>
        <v>11</v>
      </c>
      <c r="AC2122" s="2">
        <f t="shared" si="209"/>
        <v>2025</v>
      </c>
      <c r="AD2122" s="2" t="str">
        <f>IFERROR(VLOOKUP(A2122,'Aux Área'!$A$4:$B$123,2,0),"-")</f>
        <v>PESADOS</v>
      </c>
    </row>
    <row r="2123" spans="1:30" x14ac:dyDescent="0.3">
      <c r="A2123" t="s">
        <v>2347</v>
      </c>
      <c r="C2123" t="s">
        <v>15669</v>
      </c>
      <c r="F2123" t="s">
        <v>2350</v>
      </c>
      <c r="K2123" t="s">
        <v>238</v>
      </c>
      <c r="N2123" t="s">
        <v>15690</v>
      </c>
      <c r="O2123" t="s">
        <v>15244</v>
      </c>
      <c r="P2123" s="9" t="s">
        <v>15244</v>
      </c>
      <c r="Q2123" t="s">
        <v>40</v>
      </c>
      <c r="R2123" t="s">
        <v>15244</v>
      </c>
      <c r="S2123">
        <v>6.07</v>
      </c>
      <c r="U2123" s="8">
        <v>24.22</v>
      </c>
      <c r="X2123" t="s">
        <v>42</v>
      </c>
      <c r="Y2123" t="s">
        <v>1986</v>
      </c>
      <c r="AA2123" s="1">
        <f>IFERROR(DATEVALUE(C2123),"-")</f>
        <v>45968</v>
      </c>
      <c r="AB2123" s="2">
        <f>IFERROR(MONTH(AA2123),"-")</f>
        <v>11</v>
      </c>
      <c r="AC2123" s="2">
        <f>IFERROR(YEAR(AA2123),"-")</f>
        <v>2025</v>
      </c>
      <c r="AD2123" s="2" t="str">
        <f>IFERROR(VLOOKUP(A2123,'Aux Área'!$A$4:$B$123,2,0),"-")</f>
        <v>PESADOS</v>
      </c>
    </row>
    <row r="2124" spans="1:30" x14ac:dyDescent="0.3">
      <c r="A2124" t="s">
        <v>2638</v>
      </c>
      <c r="B2124" t="s">
        <v>2639</v>
      </c>
      <c r="C2124" t="s">
        <v>3898</v>
      </c>
      <c r="D2124" t="s">
        <v>3259</v>
      </c>
      <c r="E2124" t="s">
        <v>3260</v>
      </c>
      <c r="F2124" t="s">
        <v>2641</v>
      </c>
      <c r="G2124" t="s">
        <v>1135</v>
      </c>
      <c r="H2124" t="s">
        <v>2275</v>
      </c>
      <c r="I2124" t="s">
        <v>1497</v>
      </c>
      <c r="J2124" t="s">
        <v>275</v>
      </c>
      <c r="K2124" t="s">
        <v>276</v>
      </c>
      <c r="L2124" t="s">
        <v>124</v>
      </c>
      <c r="M2124" t="s">
        <v>38</v>
      </c>
      <c r="N2124" t="s">
        <v>39</v>
      </c>
      <c r="O2124" s="23">
        <v>254</v>
      </c>
      <c r="P2124" s="9">
        <v>8.51</v>
      </c>
      <c r="Q2124" t="s">
        <v>40</v>
      </c>
      <c r="R2124">
        <v>8315</v>
      </c>
      <c r="S2124" s="9">
        <v>29.84</v>
      </c>
      <c r="T2124" s="26">
        <v>4.29</v>
      </c>
      <c r="U2124" s="8">
        <v>128.01</v>
      </c>
      <c r="V2124" t="s">
        <v>3899</v>
      </c>
      <c r="W2124" t="s">
        <v>2276</v>
      </c>
      <c r="X2124" t="s">
        <v>42</v>
      </c>
      <c r="Y2124" t="s">
        <v>2277</v>
      </c>
      <c r="AA2124" s="1">
        <f t="shared" ref="AA2124:AA2135" si="210">DATEVALUE(C2124)</f>
        <v>45968</v>
      </c>
      <c r="AB2124" s="2">
        <f t="shared" ref="AB2124:AB2135" si="211">MONTH(AA2124)</f>
        <v>11</v>
      </c>
      <c r="AC2124" s="2">
        <f t="shared" ref="AC2124:AC2135" si="212">YEAR(AA2124)</f>
        <v>2025</v>
      </c>
      <c r="AD2124" s="2" t="str">
        <f>IFERROR(VLOOKUP(A2124,'Aux Área'!$A$4:$B$123,2,0),"-")</f>
        <v>INSPEÇÃO</v>
      </c>
    </row>
    <row r="2125" spans="1:30" x14ac:dyDescent="0.3">
      <c r="A2125" t="s">
        <v>2314</v>
      </c>
      <c r="B2125" t="s">
        <v>2315</v>
      </c>
      <c r="C2125" t="s">
        <v>3900</v>
      </c>
      <c r="D2125" t="s">
        <v>3276</v>
      </c>
      <c r="E2125" t="s">
        <v>3277</v>
      </c>
      <c r="F2125" t="s">
        <v>2317</v>
      </c>
      <c r="G2125" t="s">
        <v>1300</v>
      </c>
      <c r="H2125" t="s">
        <v>1301</v>
      </c>
      <c r="I2125" t="s">
        <v>37</v>
      </c>
      <c r="J2125" t="s">
        <v>231</v>
      </c>
      <c r="K2125" t="s">
        <v>232</v>
      </c>
      <c r="L2125" t="s">
        <v>217</v>
      </c>
      <c r="M2125" t="s">
        <v>38</v>
      </c>
      <c r="N2125" t="s">
        <v>39</v>
      </c>
      <c r="O2125" s="23">
        <v>324</v>
      </c>
      <c r="P2125" s="9">
        <v>10.68</v>
      </c>
      <c r="Q2125" t="s">
        <v>40</v>
      </c>
      <c r="R2125">
        <v>12027</v>
      </c>
      <c r="S2125" s="9">
        <v>30.35</v>
      </c>
      <c r="T2125" s="26">
        <v>4.25</v>
      </c>
      <c r="U2125" s="8">
        <v>128.99</v>
      </c>
      <c r="V2125" t="s">
        <v>3901</v>
      </c>
      <c r="W2125" t="s">
        <v>2276</v>
      </c>
      <c r="X2125" t="s">
        <v>42</v>
      </c>
      <c r="Y2125" t="s">
        <v>2277</v>
      </c>
      <c r="AA2125" s="1">
        <f t="shared" si="210"/>
        <v>45968</v>
      </c>
      <c r="AB2125" s="2">
        <f t="shared" si="211"/>
        <v>11</v>
      </c>
      <c r="AC2125" s="2">
        <f t="shared" si="212"/>
        <v>2025</v>
      </c>
      <c r="AD2125" s="2" t="str">
        <f>IFERROR(VLOOKUP(A2125,'Aux Área'!$A$4:$B$123,2,0),"-")</f>
        <v>INSPEÇÃO</v>
      </c>
    </row>
    <row r="2126" spans="1:30" x14ac:dyDescent="0.3">
      <c r="A2126" t="s">
        <v>1702</v>
      </c>
      <c r="B2126" t="s">
        <v>209</v>
      </c>
      <c r="C2126" t="s">
        <v>3902</v>
      </c>
      <c r="D2126" t="s">
        <v>1225</v>
      </c>
      <c r="E2126" t="s">
        <v>1226</v>
      </c>
      <c r="F2126" t="s">
        <v>653</v>
      </c>
      <c r="G2126" t="s">
        <v>1495</v>
      </c>
      <c r="H2126" t="s">
        <v>1704</v>
      </c>
      <c r="I2126" t="s">
        <v>1497</v>
      </c>
      <c r="J2126" t="s">
        <v>237</v>
      </c>
      <c r="K2126" t="s">
        <v>238</v>
      </c>
      <c r="L2126" t="s">
        <v>110</v>
      </c>
      <c r="M2126" t="s">
        <v>38</v>
      </c>
      <c r="N2126" t="s">
        <v>638</v>
      </c>
      <c r="O2126" s="23">
        <v>0</v>
      </c>
      <c r="P2126" s="9">
        <v>0</v>
      </c>
      <c r="Q2126" t="s">
        <v>40</v>
      </c>
      <c r="R2126">
        <v>0</v>
      </c>
      <c r="S2126" s="9">
        <v>162</v>
      </c>
      <c r="T2126" s="26">
        <v>6.04</v>
      </c>
      <c r="U2126" s="8">
        <v>978.48</v>
      </c>
      <c r="V2126" t="s">
        <v>41</v>
      </c>
      <c r="W2126" t="s">
        <v>652</v>
      </c>
      <c r="X2126" t="s">
        <v>42</v>
      </c>
      <c r="Y2126" t="s">
        <v>653</v>
      </c>
      <c r="AA2126" s="1">
        <f t="shared" si="210"/>
        <v>45968</v>
      </c>
      <c r="AB2126" s="2">
        <f t="shared" si="211"/>
        <v>11</v>
      </c>
      <c r="AC2126" s="2">
        <f t="shared" si="212"/>
        <v>2025</v>
      </c>
      <c r="AD2126" s="2" t="str">
        <f>IFERROR(VLOOKUP(A2126,'Aux Área'!$A$4:$B$123,2,0),"-")</f>
        <v>SÃO PEDRO</v>
      </c>
    </row>
    <row r="2127" spans="1:30" x14ac:dyDescent="0.3">
      <c r="A2127" t="s">
        <v>58</v>
      </c>
      <c r="B2127" t="s">
        <v>250</v>
      </c>
      <c r="C2127" t="s">
        <v>3903</v>
      </c>
      <c r="D2127" t="s">
        <v>87</v>
      </c>
      <c r="E2127" t="s">
        <v>88</v>
      </c>
      <c r="F2127" t="s">
        <v>59</v>
      </c>
      <c r="G2127" t="s">
        <v>1500</v>
      </c>
      <c r="H2127" t="s">
        <v>36</v>
      </c>
      <c r="I2127" t="s">
        <v>37</v>
      </c>
      <c r="J2127" t="s">
        <v>356</v>
      </c>
      <c r="K2127" t="s">
        <v>357</v>
      </c>
      <c r="L2127" t="s">
        <v>124</v>
      </c>
      <c r="M2127" t="s">
        <v>38</v>
      </c>
      <c r="N2127" t="s">
        <v>39</v>
      </c>
      <c r="O2127" s="23">
        <v>271</v>
      </c>
      <c r="P2127" s="9">
        <v>5.85</v>
      </c>
      <c r="Q2127" t="s">
        <v>40</v>
      </c>
      <c r="R2127">
        <v>51655</v>
      </c>
      <c r="S2127" s="9">
        <v>46.35</v>
      </c>
      <c r="T2127" s="26">
        <v>4.391</v>
      </c>
      <c r="U2127" s="8">
        <v>203.52</v>
      </c>
      <c r="V2127" t="s">
        <v>3904</v>
      </c>
      <c r="W2127" t="s">
        <v>2007</v>
      </c>
      <c r="X2127" t="s">
        <v>42</v>
      </c>
      <c r="Y2127" t="s">
        <v>1740</v>
      </c>
      <c r="AA2127" s="1">
        <f t="shared" si="210"/>
        <v>45968</v>
      </c>
      <c r="AB2127" s="2">
        <f t="shared" si="211"/>
        <v>11</v>
      </c>
      <c r="AC2127" s="2">
        <f t="shared" si="212"/>
        <v>2025</v>
      </c>
      <c r="AD2127" s="2" t="str">
        <f>IFERROR(VLOOKUP(A2127,'Aux Área'!$A$4:$B$123,2,0),"-")</f>
        <v>CONSERVA</v>
      </c>
    </row>
    <row r="2128" spans="1:30" x14ac:dyDescent="0.3">
      <c r="A2128" t="s">
        <v>781</v>
      </c>
      <c r="B2128" t="s">
        <v>130</v>
      </c>
      <c r="C2128" t="s">
        <v>3905</v>
      </c>
      <c r="D2128" t="s">
        <v>664</v>
      </c>
      <c r="E2128" t="s">
        <v>665</v>
      </c>
      <c r="F2128" t="s">
        <v>653</v>
      </c>
      <c r="G2128" t="s">
        <v>659</v>
      </c>
      <c r="H2128" t="s">
        <v>706</v>
      </c>
      <c r="I2128" t="s">
        <v>667</v>
      </c>
      <c r="J2128" t="s">
        <v>2037</v>
      </c>
      <c r="K2128" t="s">
        <v>2038</v>
      </c>
      <c r="L2128" t="s">
        <v>181</v>
      </c>
      <c r="M2128" t="s">
        <v>38</v>
      </c>
      <c r="N2128" t="s">
        <v>707</v>
      </c>
      <c r="O2128" s="23">
        <v>0</v>
      </c>
      <c r="P2128" s="9">
        <v>0</v>
      </c>
      <c r="Q2128" t="s">
        <v>40</v>
      </c>
      <c r="R2128">
        <v>0</v>
      </c>
      <c r="S2128" s="9">
        <v>9.1300000000000008</v>
      </c>
      <c r="T2128" s="26">
        <v>6.5720000000000001</v>
      </c>
      <c r="U2128" s="8">
        <v>60</v>
      </c>
      <c r="V2128" t="s">
        <v>112</v>
      </c>
      <c r="W2128" t="s">
        <v>652</v>
      </c>
      <c r="X2128" t="s">
        <v>42</v>
      </c>
      <c r="Y2128" t="s">
        <v>653</v>
      </c>
      <c r="AA2128" s="1">
        <f t="shared" si="210"/>
        <v>45968</v>
      </c>
      <c r="AB2128" s="2">
        <f t="shared" si="211"/>
        <v>11</v>
      </c>
      <c r="AC2128" s="2">
        <f t="shared" si="212"/>
        <v>2025</v>
      </c>
      <c r="AD2128" s="2" t="str">
        <f>IFERROR(VLOOKUP(A2128,'Aux Área'!$A$4:$B$123,2,0),"-")</f>
        <v>SÃO PEDRO</v>
      </c>
    </row>
    <row r="2129" spans="1:30" x14ac:dyDescent="0.3">
      <c r="A2129" t="s">
        <v>2271</v>
      </c>
      <c r="B2129" t="s">
        <v>2272</v>
      </c>
      <c r="C2129" t="s">
        <v>3906</v>
      </c>
      <c r="D2129" t="s">
        <v>3285</v>
      </c>
      <c r="E2129" t="s">
        <v>3286</v>
      </c>
      <c r="F2129" t="s">
        <v>2274</v>
      </c>
      <c r="G2129" t="s">
        <v>1135</v>
      </c>
      <c r="H2129" t="s">
        <v>2275</v>
      </c>
      <c r="I2129" t="s">
        <v>1497</v>
      </c>
      <c r="J2129" t="s">
        <v>188</v>
      </c>
      <c r="K2129" t="s">
        <v>189</v>
      </c>
      <c r="L2129" t="s">
        <v>190</v>
      </c>
      <c r="M2129" t="s">
        <v>38</v>
      </c>
      <c r="N2129" t="s">
        <v>39</v>
      </c>
      <c r="O2129" s="23">
        <v>343</v>
      </c>
      <c r="P2129" s="9">
        <v>8.26</v>
      </c>
      <c r="Q2129" t="s">
        <v>40</v>
      </c>
      <c r="R2129">
        <v>9587</v>
      </c>
      <c r="S2129" s="9">
        <v>41.54</v>
      </c>
      <c r="T2129" s="26">
        <v>4.3899999999999997</v>
      </c>
      <c r="U2129" s="8">
        <v>182.36</v>
      </c>
      <c r="V2129" t="s">
        <v>41</v>
      </c>
      <c r="W2129" t="s">
        <v>2276</v>
      </c>
      <c r="X2129" t="s">
        <v>42</v>
      </c>
      <c r="Y2129" t="s">
        <v>2277</v>
      </c>
      <c r="AA2129" s="1">
        <f t="shared" si="210"/>
        <v>45968</v>
      </c>
      <c r="AB2129" s="2">
        <f t="shared" si="211"/>
        <v>11</v>
      </c>
      <c r="AC2129" s="2">
        <f t="shared" si="212"/>
        <v>2025</v>
      </c>
      <c r="AD2129" s="2" t="str">
        <f>IFERROR(VLOOKUP(A2129,'Aux Área'!$A$4:$B$123,2,0),"-")</f>
        <v>INSPEÇÃO</v>
      </c>
    </row>
    <row r="2130" spans="1:30" x14ac:dyDescent="0.3">
      <c r="A2130" t="s">
        <v>2282</v>
      </c>
      <c r="B2130" t="s">
        <v>2283</v>
      </c>
      <c r="C2130" t="s">
        <v>3907</v>
      </c>
      <c r="D2130" t="s">
        <v>3295</v>
      </c>
      <c r="E2130" t="s">
        <v>3296</v>
      </c>
      <c r="F2130" t="s">
        <v>2285</v>
      </c>
      <c r="G2130" t="s">
        <v>1135</v>
      </c>
      <c r="H2130" t="s">
        <v>2275</v>
      </c>
      <c r="I2130" t="s">
        <v>1497</v>
      </c>
      <c r="J2130" t="s">
        <v>165</v>
      </c>
      <c r="K2130" t="s">
        <v>166</v>
      </c>
      <c r="L2130" t="s">
        <v>167</v>
      </c>
      <c r="M2130" t="s">
        <v>38</v>
      </c>
      <c r="N2130" t="s">
        <v>39</v>
      </c>
      <c r="O2130" s="23">
        <v>371</v>
      </c>
      <c r="P2130" s="9">
        <v>8.23</v>
      </c>
      <c r="Q2130" t="s">
        <v>40</v>
      </c>
      <c r="R2130">
        <v>10285</v>
      </c>
      <c r="S2130" s="9">
        <v>45.06</v>
      </c>
      <c r="T2130" s="26">
        <v>4.4610000000000003</v>
      </c>
      <c r="U2130" s="8">
        <v>201</v>
      </c>
      <c r="V2130" t="s">
        <v>112</v>
      </c>
      <c r="W2130" t="s">
        <v>2276</v>
      </c>
      <c r="X2130" t="s">
        <v>42</v>
      </c>
      <c r="Y2130" t="s">
        <v>2277</v>
      </c>
      <c r="AA2130" s="1">
        <f t="shared" si="210"/>
        <v>45968</v>
      </c>
      <c r="AB2130" s="2">
        <f t="shared" si="211"/>
        <v>11</v>
      </c>
      <c r="AC2130" s="2">
        <f t="shared" si="212"/>
        <v>2025</v>
      </c>
      <c r="AD2130" s="2" t="str">
        <f>IFERROR(VLOOKUP(A2130,'Aux Área'!$A$4:$B$123,2,0),"-")</f>
        <v>INSPEÇÃO</v>
      </c>
    </row>
    <row r="2131" spans="1:30" x14ac:dyDescent="0.3">
      <c r="A2131" t="s">
        <v>52</v>
      </c>
      <c r="B2131" t="s">
        <v>1449</v>
      </c>
      <c r="C2131" t="s">
        <v>3908</v>
      </c>
      <c r="D2131" t="s">
        <v>446</v>
      </c>
      <c r="E2131" t="s">
        <v>447</v>
      </c>
      <c r="F2131" t="s">
        <v>53</v>
      </c>
      <c r="G2131" t="s">
        <v>1500</v>
      </c>
      <c r="H2131" t="s">
        <v>36</v>
      </c>
      <c r="I2131" t="s">
        <v>37</v>
      </c>
      <c r="J2131" t="s">
        <v>188</v>
      </c>
      <c r="K2131" t="s">
        <v>189</v>
      </c>
      <c r="L2131" t="s">
        <v>190</v>
      </c>
      <c r="M2131" t="s">
        <v>38</v>
      </c>
      <c r="N2131" t="s">
        <v>39</v>
      </c>
      <c r="O2131" s="23">
        <v>302</v>
      </c>
      <c r="P2131" s="9">
        <v>9.6199999999999992</v>
      </c>
      <c r="Q2131" t="s">
        <v>40</v>
      </c>
      <c r="R2131">
        <v>30914</v>
      </c>
      <c r="S2131" s="9">
        <v>31.38</v>
      </c>
      <c r="T2131" s="26">
        <v>4.3899999999999997</v>
      </c>
      <c r="U2131" s="8">
        <v>137.76</v>
      </c>
      <c r="V2131" t="s">
        <v>41</v>
      </c>
      <c r="W2131" t="s">
        <v>2007</v>
      </c>
      <c r="X2131" t="s">
        <v>42</v>
      </c>
      <c r="Y2131" t="s">
        <v>1740</v>
      </c>
      <c r="AA2131" s="1">
        <f t="shared" si="210"/>
        <v>45968</v>
      </c>
      <c r="AB2131" s="2">
        <f t="shared" si="211"/>
        <v>11</v>
      </c>
      <c r="AC2131" s="2">
        <f t="shared" si="212"/>
        <v>2025</v>
      </c>
      <c r="AD2131" s="2" t="str">
        <f>IFERROR(VLOOKUP(A2131,'Aux Área'!$A$4:$B$123,2,0),"-")</f>
        <v>OPERAÇÃO</v>
      </c>
    </row>
    <row r="2132" spans="1:30" x14ac:dyDescent="0.3">
      <c r="A2132" t="s">
        <v>2117</v>
      </c>
      <c r="B2132" t="s">
        <v>1946</v>
      </c>
      <c r="C2132" t="s">
        <v>3909</v>
      </c>
      <c r="D2132" t="s">
        <v>1948</v>
      </c>
      <c r="E2132" t="s">
        <v>1949</v>
      </c>
      <c r="F2132" t="s">
        <v>653</v>
      </c>
      <c r="G2132" t="s">
        <v>635</v>
      </c>
      <c r="H2132" t="s">
        <v>1804</v>
      </c>
      <c r="I2132" t="s">
        <v>1497</v>
      </c>
      <c r="J2132" t="s">
        <v>409</v>
      </c>
      <c r="K2132" t="s">
        <v>410</v>
      </c>
      <c r="L2132" t="s">
        <v>141</v>
      </c>
      <c r="M2132" t="s">
        <v>38</v>
      </c>
      <c r="N2132" t="s">
        <v>668</v>
      </c>
      <c r="O2132" s="23">
        <v>0</v>
      </c>
      <c r="P2132" s="9">
        <v>0</v>
      </c>
      <c r="Q2132" t="s">
        <v>40</v>
      </c>
      <c r="R2132">
        <v>0</v>
      </c>
      <c r="S2132" s="9">
        <v>107</v>
      </c>
      <c r="T2132" s="26">
        <v>6.09</v>
      </c>
      <c r="U2132" s="8">
        <v>651.63</v>
      </c>
      <c r="V2132" t="s">
        <v>3910</v>
      </c>
      <c r="W2132" t="s">
        <v>652</v>
      </c>
      <c r="X2132" t="s">
        <v>42</v>
      </c>
      <c r="Y2132" t="s">
        <v>653</v>
      </c>
      <c r="AA2132" s="1">
        <f t="shared" si="210"/>
        <v>45968</v>
      </c>
      <c r="AB2132" s="2">
        <f t="shared" si="211"/>
        <v>11</v>
      </c>
      <c r="AC2132" s="2">
        <f t="shared" si="212"/>
        <v>2025</v>
      </c>
      <c r="AD2132" s="2" t="str">
        <f>IFERROR(VLOOKUP(A2132,'Aux Área'!$A$4:$B$123,2,0),"-")</f>
        <v>SÃO PEDRO</v>
      </c>
    </row>
    <row r="2133" spans="1:30" x14ac:dyDescent="0.3">
      <c r="A2133" t="s">
        <v>64</v>
      </c>
      <c r="B2133" t="s">
        <v>332</v>
      </c>
      <c r="C2133" t="s">
        <v>3911</v>
      </c>
      <c r="D2133" t="s">
        <v>127</v>
      </c>
      <c r="E2133" t="s">
        <v>128</v>
      </c>
      <c r="F2133" t="s">
        <v>65</v>
      </c>
      <c r="G2133" t="s">
        <v>1500</v>
      </c>
      <c r="H2133" t="s">
        <v>36</v>
      </c>
      <c r="I2133" t="s">
        <v>37</v>
      </c>
      <c r="J2133" t="s">
        <v>1670</v>
      </c>
      <c r="K2133" t="s">
        <v>1671</v>
      </c>
      <c r="L2133" t="s">
        <v>1672</v>
      </c>
      <c r="M2133" t="s">
        <v>38</v>
      </c>
      <c r="N2133" t="s">
        <v>39</v>
      </c>
      <c r="O2133" s="23">
        <v>406</v>
      </c>
      <c r="P2133" s="9">
        <v>9.9700000000000006</v>
      </c>
      <c r="Q2133" t="s">
        <v>40</v>
      </c>
      <c r="R2133">
        <v>27169</v>
      </c>
      <c r="S2133" s="9">
        <v>40.729999999999997</v>
      </c>
      <c r="T2133" s="26">
        <v>4.2910000000000004</v>
      </c>
      <c r="U2133" s="8">
        <v>174.77</v>
      </c>
      <c r="V2133" t="s">
        <v>3912</v>
      </c>
      <c r="W2133" t="s">
        <v>2007</v>
      </c>
      <c r="X2133" t="s">
        <v>42</v>
      </c>
      <c r="Y2133" t="s">
        <v>1740</v>
      </c>
      <c r="AA2133" s="1">
        <f t="shared" si="210"/>
        <v>45968</v>
      </c>
      <c r="AB2133" s="2">
        <f t="shared" si="211"/>
        <v>11</v>
      </c>
      <c r="AC2133" s="2">
        <f t="shared" si="212"/>
        <v>2025</v>
      </c>
      <c r="AD2133" s="2" t="str">
        <f>IFERROR(VLOOKUP(A2133,'Aux Área'!$A$4:$B$123,2,0),"-")</f>
        <v>ENGENHARIA</v>
      </c>
    </row>
    <row r="2134" spans="1:30" x14ac:dyDescent="0.3">
      <c r="A2134" t="s">
        <v>48</v>
      </c>
      <c r="B2134" t="s">
        <v>288</v>
      </c>
      <c r="C2134" t="s">
        <v>3913</v>
      </c>
      <c r="D2134" t="s">
        <v>132</v>
      </c>
      <c r="E2134" t="s">
        <v>133</v>
      </c>
      <c r="F2134" t="s">
        <v>49</v>
      </c>
      <c r="G2134" t="s">
        <v>1500</v>
      </c>
      <c r="H2134" t="s">
        <v>36</v>
      </c>
      <c r="I2134" t="s">
        <v>37</v>
      </c>
      <c r="J2134" t="s">
        <v>97</v>
      </c>
      <c r="K2134" t="s">
        <v>98</v>
      </c>
      <c r="L2134" t="s">
        <v>84</v>
      </c>
      <c r="M2134" t="s">
        <v>38</v>
      </c>
      <c r="N2134" t="s">
        <v>39</v>
      </c>
      <c r="O2134" s="23">
        <v>312</v>
      </c>
      <c r="P2134" s="9">
        <v>8.9499999999999993</v>
      </c>
      <c r="Q2134" t="s">
        <v>40</v>
      </c>
      <c r="R2134">
        <v>17646</v>
      </c>
      <c r="S2134" s="9">
        <v>34.869999999999997</v>
      </c>
      <c r="T2134" s="26">
        <v>4.8410000000000002</v>
      </c>
      <c r="U2134" s="8">
        <v>168.81</v>
      </c>
      <c r="V2134" t="s">
        <v>3914</v>
      </c>
      <c r="W2134" t="s">
        <v>2007</v>
      </c>
      <c r="X2134" t="s">
        <v>42</v>
      </c>
      <c r="Y2134" t="s">
        <v>1740</v>
      </c>
      <c r="AA2134" s="1">
        <f t="shared" si="210"/>
        <v>45968</v>
      </c>
      <c r="AB2134" s="2">
        <f t="shared" si="211"/>
        <v>11</v>
      </c>
      <c r="AC2134" s="2">
        <f t="shared" si="212"/>
        <v>2025</v>
      </c>
      <c r="AD2134" s="2" t="str">
        <f>IFERROR(VLOOKUP(A2134,'Aux Área'!$A$4:$B$123,2,0),"-")</f>
        <v>ENGENHARIA</v>
      </c>
    </row>
    <row r="2135" spans="1:30" x14ac:dyDescent="0.3">
      <c r="A2135" t="s">
        <v>2679</v>
      </c>
      <c r="B2135" t="s">
        <v>2680</v>
      </c>
      <c r="C2135" t="s">
        <v>3915</v>
      </c>
      <c r="D2135" t="s">
        <v>1297</v>
      </c>
      <c r="E2135" t="s">
        <v>2221</v>
      </c>
      <c r="F2135" t="s">
        <v>2682</v>
      </c>
      <c r="G2135" t="s">
        <v>659</v>
      </c>
      <c r="H2135" t="s">
        <v>1996</v>
      </c>
      <c r="I2135" t="s">
        <v>1997</v>
      </c>
      <c r="J2135" t="s">
        <v>231</v>
      </c>
      <c r="K2135" t="s">
        <v>232</v>
      </c>
      <c r="L2135" t="s">
        <v>217</v>
      </c>
      <c r="M2135" t="s">
        <v>38</v>
      </c>
      <c r="N2135" t="s">
        <v>668</v>
      </c>
      <c r="O2135" s="23">
        <v>414</v>
      </c>
      <c r="P2135" s="9">
        <v>5</v>
      </c>
      <c r="Q2135" t="s">
        <v>40</v>
      </c>
      <c r="R2135">
        <v>4276</v>
      </c>
      <c r="S2135" s="9">
        <v>82.76</v>
      </c>
      <c r="T2135" s="26">
        <v>5.99</v>
      </c>
      <c r="U2135" s="8">
        <v>495.73</v>
      </c>
      <c r="V2135" t="s">
        <v>3916</v>
      </c>
      <c r="W2135" t="s">
        <v>1985</v>
      </c>
      <c r="X2135" t="s">
        <v>42</v>
      </c>
      <c r="Y2135" t="s">
        <v>1986</v>
      </c>
      <c r="AA2135" s="1">
        <f t="shared" si="210"/>
        <v>45968</v>
      </c>
      <c r="AB2135" s="2">
        <f t="shared" si="211"/>
        <v>11</v>
      </c>
      <c r="AC2135" s="2">
        <f t="shared" si="212"/>
        <v>2025</v>
      </c>
      <c r="AD2135" s="2" t="str">
        <f>IFERROR(VLOOKUP(A2135,'Aux Área'!$A$4:$B$123,2,0),"-")</f>
        <v>PESADOS</v>
      </c>
    </row>
    <row r="2136" spans="1:30" x14ac:dyDescent="0.3">
      <c r="A2136" t="s">
        <v>2679</v>
      </c>
      <c r="C2136" t="s">
        <v>3915</v>
      </c>
      <c r="F2136" t="s">
        <v>2682</v>
      </c>
      <c r="K2136" t="s">
        <v>232</v>
      </c>
      <c r="N2136" t="s">
        <v>15690</v>
      </c>
      <c r="O2136" t="s">
        <v>15244</v>
      </c>
      <c r="P2136" s="9" t="s">
        <v>15244</v>
      </c>
      <c r="Q2136" t="s">
        <v>40</v>
      </c>
      <c r="R2136" t="s">
        <v>15244</v>
      </c>
      <c r="S2136">
        <v>4.5</v>
      </c>
      <c r="U2136" s="8">
        <v>14.85</v>
      </c>
      <c r="X2136" t="s">
        <v>42</v>
      </c>
      <c r="Y2136" t="s">
        <v>1986</v>
      </c>
      <c r="AA2136" s="1">
        <f>IFERROR(DATEVALUE(C2136),"-")</f>
        <v>45968</v>
      </c>
      <c r="AB2136" s="2">
        <f>IFERROR(MONTH(AA2136),"-")</f>
        <v>11</v>
      </c>
      <c r="AC2136" s="2">
        <f>IFERROR(YEAR(AA2136),"-")</f>
        <v>2025</v>
      </c>
      <c r="AD2136" s="2" t="str">
        <f>IFERROR(VLOOKUP(A2136,'Aux Área'!$A$4:$B$123,2,0),"-")</f>
        <v>PESADOS</v>
      </c>
    </row>
    <row r="2137" spans="1:30" x14ac:dyDescent="0.3">
      <c r="A2137" t="s">
        <v>3092</v>
      </c>
      <c r="B2137" t="s">
        <v>3093</v>
      </c>
      <c r="C2137" t="s">
        <v>3917</v>
      </c>
      <c r="D2137" t="s">
        <v>3030</v>
      </c>
      <c r="E2137" t="s">
        <v>3031</v>
      </c>
      <c r="F2137" t="s">
        <v>3594</v>
      </c>
      <c r="G2137" t="s">
        <v>1135</v>
      </c>
      <c r="H2137" t="s">
        <v>2275</v>
      </c>
      <c r="I2137" t="s">
        <v>1497</v>
      </c>
      <c r="J2137" t="s">
        <v>169</v>
      </c>
      <c r="K2137" t="s">
        <v>170</v>
      </c>
      <c r="L2137" t="s">
        <v>124</v>
      </c>
      <c r="M2137" t="s">
        <v>38</v>
      </c>
      <c r="N2137" t="s">
        <v>39</v>
      </c>
      <c r="O2137" s="23">
        <v>463</v>
      </c>
      <c r="P2137" s="9">
        <v>10.29</v>
      </c>
      <c r="Q2137" t="s">
        <v>40</v>
      </c>
      <c r="R2137">
        <v>7149</v>
      </c>
      <c r="S2137" s="9">
        <v>45</v>
      </c>
      <c r="T2137" s="26">
        <v>4.1900000000000004</v>
      </c>
      <c r="U2137" s="8">
        <v>188.55</v>
      </c>
      <c r="V2137" t="s">
        <v>41</v>
      </c>
      <c r="W2137" t="s">
        <v>2276</v>
      </c>
      <c r="X2137" t="s">
        <v>42</v>
      </c>
      <c r="Y2137" t="s">
        <v>2277</v>
      </c>
      <c r="AA2137" s="1">
        <f t="shared" ref="AA2137:AA2168" si="213">DATEVALUE(C2137)</f>
        <v>45968</v>
      </c>
      <c r="AB2137" s="2">
        <f t="shared" ref="AB2137:AB2168" si="214">MONTH(AA2137)</f>
        <v>11</v>
      </c>
      <c r="AC2137" s="2">
        <f t="shared" ref="AC2137:AC2168" si="215">YEAR(AA2137)</f>
        <v>2025</v>
      </c>
      <c r="AD2137" s="2" t="str">
        <f>IFERROR(VLOOKUP(A2137,'Aux Área'!$A$4:$B$123,2,0),"-")</f>
        <v>INSPEÇÃO</v>
      </c>
    </row>
    <row r="2138" spans="1:30" x14ac:dyDescent="0.3">
      <c r="A2138" t="s">
        <v>44</v>
      </c>
      <c r="B2138" t="s">
        <v>478</v>
      </c>
      <c r="C2138" t="s">
        <v>3918</v>
      </c>
      <c r="D2138" t="s">
        <v>2082</v>
      </c>
      <c r="E2138" t="s">
        <v>2083</v>
      </c>
      <c r="F2138" t="s">
        <v>45</v>
      </c>
      <c r="G2138" t="s">
        <v>1500</v>
      </c>
      <c r="H2138" t="s">
        <v>36</v>
      </c>
      <c r="I2138" t="s">
        <v>37</v>
      </c>
      <c r="J2138" t="s">
        <v>1665</v>
      </c>
      <c r="K2138" t="s">
        <v>1666</v>
      </c>
      <c r="L2138" t="s">
        <v>301</v>
      </c>
      <c r="M2138" t="s">
        <v>38</v>
      </c>
      <c r="N2138" t="s">
        <v>39</v>
      </c>
      <c r="O2138" s="23">
        <v>390</v>
      </c>
      <c r="P2138" s="9">
        <v>9.84</v>
      </c>
      <c r="Q2138" t="s">
        <v>40</v>
      </c>
      <c r="R2138" s="2">
        <v>14622</v>
      </c>
      <c r="S2138" s="9">
        <v>39.630000000000003</v>
      </c>
      <c r="T2138" s="26">
        <v>4.3899999999999997</v>
      </c>
      <c r="U2138" s="8">
        <v>173.98</v>
      </c>
      <c r="V2138" t="s">
        <v>3919</v>
      </c>
      <c r="W2138" t="s">
        <v>2007</v>
      </c>
      <c r="X2138" t="s">
        <v>42</v>
      </c>
      <c r="Y2138" t="s">
        <v>1740</v>
      </c>
      <c r="AA2138" s="1">
        <f t="shared" si="213"/>
        <v>45968</v>
      </c>
      <c r="AB2138" s="2">
        <f t="shared" si="214"/>
        <v>11</v>
      </c>
      <c r="AC2138" s="2">
        <f t="shared" si="215"/>
        <v>2025</v>
      </c>
      <c r="AD2138" s="2" t="str">
        <f>IFERROR(VLOOKUP(A2138,'Aux Área'!$A$4:$B$123,2,0),"-")</f>
        <v>OPERAÇÃO</v>
      </c>
    </row>
    <row r="2139" spans="1:30" x14ac:dyDescent="0.3">
      <c r="A2139" t="s">
        <v>2212</v>
      </c>
      <c r="B2139" t="s">
        <v>2466</v>
      </c>
      <c r="C2139" t="s">
        <v>3920</v>
      </c>
      <c r="D2139" t="s">
        <v>3702</v>
      </c>
      <c r="E2139" t="s">
        <v>3703</v>
      </c>
      <c r="F2139" t="s">
        <v>2214</v>
      </c>
      <c r="G2139" t="s">
        <v>35</v>
      </c>
      <c r="H2139" t="s">
        <v>2215</v>
      </c>
      <c r="I2139" t="s">
        <v>839</v>
      </c>
      <c r="J2139" t="s">
        <v>1665</v>
      </c>
      <c r="K2139" t="s">
        <v>1666</v>
      </c>
      <c r="L2139" t="s">
        <v>301</v>
      </c>
      <c r="M2139" t="s">
        <v>38</v>
      </c>
      <c r="N2139" t="s">
        <v>668</v>
      </c>
      <c r="O2139" s="23">
        <v>124</v>
      </c>
      <c r="P2139" s="9">
        <v>4.9000000000000004</v>
      </c>
      <c r="Q2139" t="s">
        <v>40</v>
      </c>
      <c r="R2139">
        <v>2741</v>
      </c>
      <c r="S2139" s="9">
        <v>25.29</v>
      </c>
      <c r="T2139" s="26">
        <v>7.15</v>
      </c>
      <c r="U2139" s="8">
        <v>180.82</v>
      </c>
      <c r="V2139" t="s">
        <v>3921</v>
      </c>
      <c r="W2139" t="s">
        <v>2007</v>
      </c>
      <c r="X2139" t="s">
        <v>42</v>
      </c>
      <c r="Y2139" t="s">
        <v>2217</v>
      </c>
      <c r="AA2139" s="1">
        <f t="shared" si="213"/>
        <v>45968</v>
      </c>
      <c r="AB2139" s="2">
        <f t="shared" si="214"/>
        <v>11</v>
      </c>
      <c r="AC2139" s="2">
        <f t="shared" si="215"/>
        <v>2025</v>
      </c>
      <c r="AD2139" s="2" t="str">
        <f>IFERROR(VLOOKUP(A2139,'Aux Área'!$A$4:$B$123,2,0),"-")</f>
        <v>APH</v>
      </c>
    </row>
    <row r="2140" spans="1:30" x14ac:dyDescent="0.3">
      <c r="A2140" t="s">
        <v>2278</v>
      </c>
      <c r="B2140" t="s">
        <v>2279</v>
      </c>
      <c r="C2140" t="s">
        <v>3922</v>
      </c>
      <c r="D2140" t="s">
        <v>3310</v>
      </c>
      <c r="E2140" t="s">
        <v>3311</v>
      </c>
      <c r="F2140" t="s">
        <v>2281</v>
      </c>
      <c r="G2140" t="s">
        <v>1135</v>
      </c>
      <c r="H2140" t="s">
        <v>2275</v>
      </c>
      <c r="I2140" t="s">
        <v>1497</v>
      </c>
      <c r="J2140" t="s">
        <v>1670</v>
      </c>
      <c r="K2140" t="s">
        <v>1671</v>
      </c>
      <c r="L2140" t="s">
        <v>1672</v>
      </c>
      <c r="M2140" t="s">
        <v>38</v>
      </c>
      <c r="N2140" t="s">
        <v>39</v>
      </c>
      <c r="O2140" s="23">
        <v>246</v>
      </c>
      <c r="P2140" s="9">
        <v>10.18</v>
      </c>
      <c r="Q2140" t="s">
        <v>40</v>
      </c>
      <c r="R2140">
        <v>10412</v>
      </c>
      <c r="S2140" s="9">
        <v>24.16</v>
      </c>
      <c r="T2140" s="26">
        <v>4.29</v>
      </c>
      <c r="U2140" s="8">
        <v>103.65</v>
      </c>
      <c r="V2140" t="s">
        <v>3923</v>
      </c>
      <c r="W2140" t="s">
        <v>2276</v>
      </c>
      <c r="X2140" t="s">
        <v>42</v>
      </c>
      <c r="Y2140" t="s">
        <v>2277</v>
      </c>
      <c r="AA2140" s="1">
        <f t="shared" si="213"/>
        <v>45968</v>
      </c>
      <c r="AB2140" s="2">
        <f t="shared" si="214"/>
        <v>11</v>
      </c>
      <c r="AC2140" s="2">
        <f t="shared" si="215"/>
        <v>2025</v>
      </c>
      <c r="AD2140" s="2" t="str">
        <f>IFERROR(VLOOKUP(A2140,'Aux Área'!$A$4:$B$123,2,0),"-")</f>
        <v>INSPEÇÃO</v>
      </c>
    </row>
    <row r="2141" spans="1:30" x14ac:dyDescent="0.3">
      <c r="A2141" t="s">
        <v>2643</v>
      </c>
      <c r="B2141" t="s">
        <v>2644</v>
      </c>
      <c r="C2141" t="s">
        <v>3924</v>
      </c>
      <c r="D2141" t="s">
        <v>3788</v>
      </c>
      <c r="E2141" t="s">
        <v>3789</v>
      </c>
      <c r="F2141" t="s">
        <v>2646</v>
      </c>
      <c r="G2141" t="s">
        <v>1300</v>
      </c>
      <c r="H2141" t="s">
        <v>1301</v>
      </c>
      <c r="I2141" t="s">
        <v>37</v>
      </c>
      <c r="J2141" t="s">
        <v>122</v>
      </c>
      <c r="K2141" t="s">
        <v>123</v>
      </c>
      <c r="L2141" t="s">
        <v>124</v>
      </c>
      <c r="M2141" t="s">
        <v>38</v>
      </c>
      <c r="N2141" t="s">
        <v>39</v>
      </c>
      <c r="O2141" s="23">
        <v>295</v>
      </c>
      <c r="P2141" s="9">
        <v>7.58</v>
      </c>
      <c r="Q2141" t="s">
        <v>40</v>
      </c>
      <c r="R2141">
        <v>8999</v>
      </c>
      <c r="S2141" s="9">
        <v>38.92</v>
      </c>
      <c r="T2141" s="26">
        <v>4.3899999999999997</v>
      </c>
      <c r="U2141" s="8">
        <v>170.86</v>
      </c>
      <c r="V2141" t="s">
        <v>246</v>
      </c>
      <c r="W2141" t="s">
        <v>2276</v>
      </c>
      <c r="X2141" t="s">
        <v>42</v>
      </c>
      <c r="Y2141" t="s">
        <v>2277</v>
      </c>
      <c r="AA2141" s="1">
        <f t="shared" si="213"/>
        <v>45968</v>
      </c>
      <c r="AB2141" s="2">
        <f t="shared" si="214"/>
        <v>11</v>
      </c>
      <c r="AC2141" s="2">
        <f t="shared" si="215"/>
        <v>2025</v>
      </c>
      <c r="AD2141" s="2" t="str">
        <f>IFERROR(VLOOKUP(A2141,'Aux Área'!$A$4:$B$123,2,0),"-")</f>
        <v>INSPEÇÃO</v>
      </c>
    </row>
    <row r="2142" spans="1:30" x14ac:dyDescent="0.3">
      <c r="A2142" t="s">
        <v>2655</v>
      </c>
      <c r="B2142" t="s">
        <v>2656</v>
      </c>
      <c r="C2142" t="s">
        <v>3925</v>
      </c>
      <c r="D2142" t="s">
        <v>1619</v>
      </c>
      <c r="E2142" t="s">
        <v>1620</v>
      </c>
      <c r="F2142" t="s">
        <v>3712</v>
      </c>
      <c r="G2142" t="s">
        <v>1635</v>
      </c>
      <c r="H2142" t="s">
        <v>2635</v>
      </c>
      <c r="I2142" t="s">
        <v>37</v>
      </c>
      <c r="J2142" t="s">
        <v>188</v>
      </c>
      <c r="K2142" t="s">
        <v>189</v>
      </c>
      <c r="L2142" t="s">
        <v>190</v>
      </c>
      <c r="M2142" t="s">
        <v>38</v>
      </c>
      <c r="N2142" t="s">
        <v>39</v>
      </c>
      <c r="O2142" s="23">
        <v>273</v>
      </c>
      <c r="P2142" s="9">
        <v>8.8000000000000007</v>
      </c>
      <c r="Q2142" t="s">
        <v>40</v>
      </c>
      <c r="R2142">
        <v>4655</v>
      </c>
      <c r="S2142" s="9">
        <v>31.04</v>
      </c>
      <c r="T2142" s="26">
        <v>4.3899999999999997</v>
      </c>
      <c r="U2142" s="8">
        <v>136.27000000000001</v>
      </c>
      <c r="V2142" t="s">
        <v>41</v>
      </c>
      <c r="W2142" t="s">
        <v>2276</v>
      </c>
      <c r="X2142" t="s">
        <v>42</v>
      </c>
      <c r="Y2142" t="s">
        <v>1740</v>
      </c>
      <c r="AA2142" s="1">
        <f t="shared" si="213"/>
        <v>45968</v>
      </c>
      <c r="AB2142" s="2">
        <f t="shared" si="214"/>
        <v>11</v>
      </c>
      <c r="AC2142" s="2">
        <f t="shared" si="215"/>
        <v>2025</v>
      </c>
      <c r="AD2142" s="2" t="str">
        <f>IFERROR(VLOOKUP(A2142,'Aux Área'!$A$4:$B$123,2,0),"-")</f>
        <v>TI</v>
      </c>
    </row>
    <row r="2143" spans="1:30" x14ac:dyDescent="0.3">
      <c r="A2143" t="s">
        <v>2306</v>
      </c>
      <c r="B2143" t="s">
        <v>2307</v>
      </c>
      <c r="C2143" t="s">
        <v>3926</v>
      </c>
      <c r="D2143" t="s">
        <v>3265</v>
      </c>
      <c r="E2143" t="s">
        <v>3266</v>
      </c>
      <c r="F2143" t="s">
        <v>2309</v>
      </c>
      <c r="G2143" t="s">
        <v>1135</v>
      </c>
      <c r="H2143" t="s">
        <v>2275</v>
      </c>
      <c r="I2143" t="s">
        <v>1497</v>
      </c>
      <c r="J2143" t="s">
        <v>89</v>
      </c>
      <c r="K2143" t="s">
        <v>90</v>
      </c>
      <c r="L2143" t="s">
        <v>91</v>
      </c>
      <c r="M2143" t="s">
        <v>38</v>
      </c>
      <c r="N2143" t="s">
        <v>39</v>
      </c>
      <c r="O2143" s="23">
        <v>358</v>
      </c>
      <c r="P2143" s="9">
        <v>8.2799999999999994</v>
      </c>
      <c r="Q2143" t="s">
        <v>40</v>
      </c>
      <c r="R2143">
        <v>8470</v>
      </c>
      <c r="S2143" s="9">
        <v>43.24</v>
      </c>
      <c r="T2143" s="26">
        <v>4.29</v>
      </c>
      <c r="U2143" s="8">
        <v>185.5</v>
      </c>
      <c r="V2143" t="s">
        <v>3927</v>
      </c>
      <c r="W2143" t="s">
        <v>2276</v>
      </c>
      <c r="X2143" t="s">
        <v>42</v>
      </c>
      <c r="Y2143" t="s">
        <v>2277</v>
      </c>
      <c r="AA2143" s="1">
        <f t="shared" si="213"/>
        <v>45968</v>
      </c>
      <c r="AB2143" s="2">
        <f t="shared" si="214"/>
        <v>11</v>
      </c>
      <c r="AC2143" s="2">
        <f t="shared" si="215"/>
        <v>2025</v>
      </c>
      <c r="AD2143" s="2" t="str">
        <f>IFERROR(VLOOKUP(A2143,'Aux Área'!$A$4:$B$123,2,0),"-")</f>
        <v>INSPEÇÃO</v>
      </c>
    </row>
    <row r="2144" spans="1:30" x14ac:dyDescent="0.3">
      <c r="A2144" t="s">
        <v>2282</v>
      </c>
      <c r="B2144" t="s">
        <v>2283</v>
      </c>
      <c r="C2144" t="s">
        <v>3928</v>
      </c>
      <c r="D2144" t="s">
        <v>3781</v>
      </c>
      <c r="E2144" t="s">
        <v>3782</v>
      </c>
      <c r="F2144" t="s">
        <v>2285</v>
      </c>
      <c r="G2144" t="s">
        <v>1135</v>
      </c>
      <c r="H2144" t="s">
        <v>2275</v>
      </c>
      <c r="I2144" t="s">
        <v>1497</v>
      </c>
      <c r="J2144" t="s">
        <v>1681</v>
      </c>
      <c r="K2144" t="s">
        <v>1682</v>
      </c>
      <c r="L2144" t="s">
        <v>141</v>
      </c>
      <c r="M2144" t="s">
        <v>38</v>
      </c>
      <c r="N2144" t="s">
        <v>39</v>
      </c>
      <c r="O2144" s="23">
        <v>202</v>
      </c>
      <c r="P2144" s="9">
        <v>9.86</v>
      </c>
      <c r="Q2144" t="s">
        <v>40</v>
      </c>
      <c r="R2144">
        <v>10487</v>
      </c>
      <c r="S2144" s="9">
        <v>20.48</v>
      </c>
      <c r="T2144" s="26">
        <v>4.6399999999999997</v>
      </c>
      <c r="U2144" s="8">
        <v>95.03</v>
      </c>
      <c r="V2144" t="s">
        <v>41</v>
      </c>
      <c r="W2144" t="s">
        <v>2276</v>
      </c>
      <c r="X2144" t="s">
        <v>42</v>
      </c>
      <c r="Y2144" t="s">
        <v>2277</v>
      </c>
      <c r="AA2144" s="1">
        <f t="shared" si="213"/>
        <v>45968</v>
      </c>
      <c r="AB2144" s="2">
        <f t="shared" si="214"/>
        <v>11</v>
      </c>
      <c r="AC2144" s="2">
        <f t="shared" si="215"/>
        <v>2025</v>
      </c>
      <c r="AD2144" s="2" t="str">
        <f>IFERROR(VLOOKUP(A2144,'Aux Área'!$A$4:$B$123,2,0),"-")</f>
        <v>INSPEÇÃO</v>
      </c>
    </row>
    <row r="2145" spans="1:30" x14ac:dyDescent="0.3">
      <c r="A2145" t="s">
        <v>2314</v>
      </c>
      <c r="B2145" t="s">
        <v>2315</v>
      </c>
      <c r="C2145" t="s">
        <v>3929</v>
      </c>
      <c r="D2145" t="s">
        <v>3197</v>
      </c>
      <c r="E2145" t="s">
        <v>3198</v>
      </c>
      <c r="F2145" t="s">
        <v>2317</v>
      </c>
      <c r="G2145" t="s">
        <v>1300</v>
      </c>
      <c r="H2145" t="s">
        <v>1301</v>
      </c>
      <c r="I2145" t="s">
        <v>37</v>
      </c>
      <c r="J2145" t="s">
        <v>89</v>
      </c>
      <c r="K2145" t="s">
        <v>90</v>
      </c>
      <c r="L2145" t="s">
        <v>91</v>
      </c>
      <c r="M2145" t="s">
        <v>38</v>
      </c>
      <c r="N2145" t="s">
        <v>39</v>
      </c>
      <c r="O2145" s="23">
        <v>377</v>
      </c>
      <c r="P2145" s="9">
        <v>10.53</v>
      </c>
      <c r="Q2145" t="s">
        <v>40</v>
      </c>
      <c r="R2145">
        <v>12404</v>
      </c>
      <c r="S2145" s="9">
        <v>35.799999999999997</v>
      </c>
      <c r="T2145" s="26">
        <v>4.49</v>
      </c>
      <c r="U2145" s="8">
        <v>160.74</v>
      </c>
      <c r="V2145" t="s">
        <v>3930</v>
      </c>
      <c r="W2145" t="s">
        <v>2276</v>
      </c>
      <c r="X2145" t="s">
        <v>42</v>
      </c>
      <c r="Y2145" t="s">
        <v>2277</v>
      </c>
      <c r="AA2145" s="1">
        <f t="shared" si="213"/>
        <v>45968</v>
      </c>
      <c r="AB2145" s="2">
        <f t="shared" si="214"/>
        <v>11</v>
      </c>
      <c r="AC2145" s="2">
        <f t="shared" si="215"/>
        <v>2025</v>
      </c>
      <c r="AD2145" s="2" t="str">
        <f>IFERROR(VLOOKUP(A2145,'Aux Área'!$A$4:$B$123,2,0),"-")</f>
        <v>INSPEÇÃO</v>
      </c>
    </row>
    <row r="2146" spans="1:30" x14ac:dyDescent="0.3">
      <c r="A2146" t="s">
        <v>52</v>
      </c>
      <c r="B2146" t="s">
        <v>1449</v>
      </c>
      <c r="C2146" t="s">
        <v>3931</v>
      </c>
      <c r="D2146" t="s">
        <v>2160</v>
      </c>
      <c r="E2146" t="s">
        <v>2161</v>
      </c>
      <c r="F2146" t="s">
        <v>53</v>
      </c>
      <c r="G2146" t="s">
        <v>1500</v>
      </c>
      <c r="H2146" t="s">
        <v>36</v>
      </c>
      <c r="I2146" t="s">
        <v>37</v>
      </c>
      <c r="J2146" t="s">
        <v>237</v>
      </c>
      <c r="K2146" t="s">
        <v>238</v>
      </c>
      <c r="L2146" t="s">
        <v>110</v>
      </c>
      <c r="M2146" t="s">
        <v>38</v>
      </c>
      <c r="N2146" t="s">
        <v>39</v>
      </c>
      <c r="O2146" s="23">
        <v>302</v>
      </c>
      <c r="P2146" s="9">
        <v>9.65</v>
      </c>
      <c r="Q2146" t="s">
        <v>40</v>
      </c>
      <c r="R2146">
        <v>31216</v>
      </c>
      <c r="S2146" s="9">
        <v>31.29</v>
      </c>
      <c r="T2146" s="26">
        <v>4.09</v>
      </c>
      <c r="U2146" s="8">
        <v>127.98</v>
      </c>
      <c r="V2146" t="s">
        <v>41</v>
      </c>
      <c r="W2146" t="s">
        <v>2007</v>
      </c>
      <c r="X2146" t="s">
        <v>42</v>
      </c>
      <c r="Y2146" t="s">
        <v>1740</v>
      </c>
      <c r="AA2146" s="1">
        <f t="shared" si="213"/>
        <v>45969</v>
      </c>
      <c r="AB2146" s="2">
        <f t="shared" si="214"/>
        <v>11</v>
      </c>
      <c r="AC2146" s="2">
        <f t="shared" si="215"/>
        <v>2025</v>
      </c>
      <c r="AD2146" s="2" t="str">
        <f>IFERROR(VLOOKUP(A2146,'Aux Área'!$A$4:$B$123,2,0),"-")</f>
        <v>OPERAÇÃO</v>
      </c>
    </row>
    <row r="2147" spans="1:30" x14ac:dyDescent="0.3">
      <c r="A2147" t="s">
        <v>2638</v>
      </c>
      <c r="B2147" t="s">
        <v>2639</v>
      </c>
      <c r="C2147" t="s">
        <v>3932</v>
      </c>
      <c r="D2147" t="s">
        <v>3193</v>
      </c>
      <c r="E2147" t="s">
        <v>3194</v>
      </c>
      <c r="F2147" t="s">
        <v>2641</v>
      </c>
      <c r="G2147" t="s">
        <v>1135</v>
      </c>
      <c r="H2147" t="s">
        <v>2275</v>
      </c>
      <c r="I2147" t="s">
        <v>1497</v>
      </c>
      <c r="J2147" t="s">
        <v>275</v>
      </c>
      <c r="K2147" t="s">
        <v>276</v>
      </c>
      <c r="L2147" t="s">
        <v>124</v>
      </c>
      <c r="M2147" t="s">
        <v>38</v>
      </c>
      <c r="N2147" t="s">
        <v>39</v>
      </c>
      <c r="O2147" s="23">
        <v>355</v>
      </c>
      <c r="P2147" s="9">
        <v>8.6300000000000008</v>
      </c>
      <c r="Q2147" t="s">
        <v>40</v>
      </c>
      <c r="R2147">
        <v>8670</v>
      </c>
      <c r="S2147" s="9">
        <v>41.15</v>
      </c>
      <c r="T2147" s="26">
        <v>4.29</v>
      </c>
      <c r="U2147" s="8">
        <v>176.53</v>
      </c>
      <c r="V2147" t="s">
        <v>3933</v>
      </c>
      <c r="W2147" t="s">
        <v>2276</v>
      </c>
      <c r="X2147" t="s">
        <v>42</v>
      </c>
      <c r="Y2147" t="s">
        <v>2277</v>
      </c>
      <c r="AA2147" s="1">
        <f t="shared" si="213"/>
        <v>45969</v>
      </c>
      <c r="AB2147" s="2">
        <f t="shared" si="214"/>
        <v>11</v>
      </c>
      <c r="AC2147" s="2">
        <f t="shared" si="215"/>
        <v>2025</v>
      </c>
      <c r="AD2147" s="2" t="str">
        <f>IFERROR(VLOOKUP(A2147,'Aux Área'!$A$4:$B$123,2,0),"-")</f>
        <v>INSPEÇÃO</v>
      </c>
    </row>
    <row r="2148" spans="1:30" x14ac:dyDescent="0.3">
      <c r="A2148" t="s">
        <v>3092</v>
      </c>
      <c r="B2148" t="s">
        <v>3093</v>
      </c>
      <c r="C2148" t="s">
        <v>3934</v>
      </c>
      <c r="D2148" t="s">
        <v>3205</v>
      </c>
      <c r="E2148" t="s">
        <v>3206</v>
      </c>
      <c r="F2148" t="s">
        <v>3594</v>
      </c>
      <c r="G2148" t="s">
        <v>1135</v>
      </c>
      <c r="H2148" t="s">
        <v>2275</v>
      </c>
      <c r="I2148" t="s">
        <v>1497</v>
      </c>
      <c r="J2148" t="s">
        <v>169</v>
      </c>
      <c r="K2148" t="s">
        <v>170</v>
      </c>
      <c r="L2148" t="s">
        <v>124</v>
      </c>
      <c r="M2148" t="s">
        <v>38</v>
      </c>
      <c r="N2148" t="s">
        <v>39</v>
      </c>
      <c r="O2148" s="10">
        <v>423</v>
      </c>
      <c r="P2148" s="24">
        <v>11.13</v>
      </c>
      <c r="Q2148" t="s">
        <v>40</v>
      </c>
      <c r="R2148" s="2">
        <v>7572</v>
      </c>
      <c r="S2148" s="9">
        <v>38</v>
      </c>
      <c r="T2148" s="26">
        <v>4.1900000000000004</v>
      </c>
      <c r="U2148" s="8">
        <v>159.22</v>
      </c>
      <c r="V2148" t="s">
        <v>41</v>
      </c>
      <c r="W2148" t="s">
        <v>2276</v>
      </c>
      <c r="X2148" t="s">
        <v>42</v>
      </c>
      <c r="Y2148" t="s">
        <v>2277</v>
      </c>
      <c r="AA2148" s="1">
        <f t="shared" si="213"/>
        <v>45969</v>
      </c>
      <c r="AB2148" s="2">
        <f t="shared" si="214"/>
        <v>11</v>
      </c>
      <c r="AC2148" s="2">
        <f t="shared" si="215"/>
        <v>2025</v>
      </c>
      <c r="AD2148" s="2" t="str">
        <f>IFERROR(VLOOKUP(A2148,'Aux Área'!$A$4:$B$123,2,0),"-")</f>
        <v>INSPEÇÃO</v>
      </c>
    </row>
    <row r="2149" spans="1:30" x14ac:dyDescent="0.3">
      <c r="A2149" t="s">
        <v>2306</v>
      </c>
      <c r="B2149" t="s">
        <v>2307</v>
      </c>
      <c r="C2149" t="s">
        <v>3935</v>
      </c>
      <c r="D2149" t="s">
        <v>3212</v>
      </c>
      <c r="E2149" t="s">
        <v>3213</v>
      </c>
      <c r="F2149" t="s">
        <v>2309</v>
      </c>
      <c r="G2149" t="s">
        <v>1135</v>
      </c>
      <c r="H2149" t="s">
        <v>2275</v>
      </c>
      <c r="I2149" t="s">
        <v>1497</v>
      </c>
      <c r="J2149" t="s">
        <v>89</v>
      </c>
      <c r="K2149" t="s">
        <v>90</v>
      </c>
      <c r="L2149" t="s">
        <v>91</v>
      </c>
      <c r="M2149" t="s">
        <v>38</v>
      </c>
      <c r="N2149" t="s">
        <v>39</v>
      </c>
      <c r="O2149" s="23">
        <v>223</v>
      </c>
      <c r="P2149" s="9">
        <v>13.7</v>
      </c>
      <c r="Q2149" t="s">
        <v>40</v>
      </c>
      <c r="R2149">
        <v>8693</v>
      </c>
      <c r="S2149" s="9">
        <v>16.28</v>
      </c>
      <c r="T2149" s="26">
        <v>4.49</v>
      </c>
      <c r="U2149" s="8">
        <v>73.099999999999994</v>
      </c>
      <c r="V2149" t="s">
        <v>2047</v>
      </c>
      <c r="W2149" t="s">
        <v>2276</v>
      </c>
      <c r="X2149" t="s">
        <v>42</v>
      </c>
      <c r="Y2149" t="s">
        <v>2277</v>
      </c>
      <c r="AA2149" s="1">
        <f t="shared" si="213"/>
        <v>45969</v>
      </c>
      <c r="AB2149" s="2">
        <f t="shared" si="214"/>
        <v>11</v>
      </c>
      <c r="AC2149" s="2">
        <f t="shared" si="215"/>
        <v>2025</v>
      </c>
      <c r="AD2149" s="2" t="str">
        <f>IFERROR(VLOOKUP(A2149,'Aux Área'!$A$4:$B$123,2,0),"-")</f>
        <v>INSPEÇÃO</v>
      </c>
    </row>
    <row r="2150" spans="1:30" x14ac:dyDescent="0.3">
      <c r="A2150" t="s">
        <v>2271</v>
      </c>
      <c r="B2150" t="s">
        <v>2272</v>
      </c>
      <c r="C2150" t="s">
        <v>3936</v>
      </c>
      <c r="D2150" t="s">
        <v>3325</v>
      </c>
      <c r="E2150" t="s">
        <v>3326</v>
      </c>
      <c r="F2150" t="s">
        <v>2274</v>
      </c>
      <c r="G2150" t="s">
        <v>1135</v>
      </c>
      <c r="H2150" t="s">
        <v>2275</v>
      </c>
      <c r="I2150" t="s">
        <v>1497</v>
      </c>
      <c r="J2150" t="s">
        <v>275</v>
      </c>
      <c r="K2150" t="s">
        <v>276</v>
      </c>
      <c r="L2150" t="s">
        <v>124</v>
      </c>
      <c r="M2150" t="s">
        <v>38</v>
      </c>
      <c r="N2150" t="s">
        <v>39</v>
      </c>
      <c r="O2150" s="23">
        <v>475</v>
      </c>
      <c r="P2150" s="9">
        <v>10.35</v>
      </c>
      <c r="Q2150" t="s">
        <v>40</v>
      </c>
      <c r="R2150">
        <v>10062</v>
      </c>
      <c r="S2150" s="9">
        <v>45.88</v>
      </c>
      <c r="T2150" s="26">
        <v>4.29</v>
      </c>
      <c r="U2150" s="8">
        <v>196.83</v>
      </c>
      <c r="V2150" t="s">
        <v>3937</v>
      </c>
      <c r="W2150" t="s">
        <v>2276</v>
      </c>
      <c r="X2150" t="s">
        <v>42</v>
      </c>
      <c r="Y2150" t="s">
        <v>2277</v>
      </c>
      <c r="AA2150" s="1">
        <f t="shared" si="213"/>
        <v>45969</v>
      </c>
      <c r="AB2150" s="2">
        <f t="shared" si="214"/>
        <v>11</v>
      </c>
      <c r="AC2150" s="2">
        <f t="shared" si="215"/>
        <v>2025</v>
      </c>
      <c r="AD2150" s="2" t="str">
        <f>IFERROR(VLOOKUP(A2150,'Aux Área'!$A$4:$B$123,2,0),"-")</f>
        <v>INSPEÇÃO</v>
      </c>
    </row>
    <row r="2151" spans="1:30" x14ac:dyDescent="0.3">
      <c r="A2151" t="s">
        <v>2260</v>
      </c>
      <c r="B2151" t="s">
        <v>113</v>
      </c>
      <c r="C2151" t="s">
        <v>3938</v>
      </c>
      <c r="D2151" t="s">
        <v>3005</v>
      </c>
      <c r="E2151" t="s">
        <v>3006</v>
      </c>
      <c r="F2151" t="s">
        <v>2262</v>
      </c>
      <c r="G2151" t="s">
        <v>35</v>
      </c>
      <c r="H2151" t="s">
        <v>2263</v>
      </c>
      <c r="I2151" t="s">
        <v>2186</v>
      </c>
      <c r="J2151" t="s">
        <v>1681</v>
      </c>
      <c r="K2151" t="s">
        <v>1682</v>
      </c>
      <c r="L2151" t="s">
        <v>141</v>
      </c>
      <c r="M2151" t="s">
        <v>38</v>
      </c>
      <c r="N2151" t="s">
        <v>668</v>
      </c>
      <c r="O2151" s="23">
        <v>536</v>
      </c>
      <c r="P2151" s="9">
        <v>15.12</v>
      </c>
      <c r="Q2151" t="s">
        <v>40</v>
      </c>
      <c r="R2151">
        <v>10199</v>
      </c>
      <c r="S2151" s="9">
        <v>35.44</v>
      </c>
      <c r="T2151" s="26">
        <v>6.49</v>
      </c>
      <c r="U2151" s="8">
        <v>230</v>
      </c>
      <c r="V2151" t="s">
        <v>41</v>
      </c>
      <c r="W2151" t="s">
        <v>2007</v>
      </c>
      <c r="X2151" t="s">
        <v>42</v>
      </c>
      <c r="Y2151" t="s">
        <v>1740</v>
      </c>
      <c r="AA2151" s="1">
        <f t="shared" si="213"/>
        <v>45969</v>
      </c>
      <c r="AB2151" s="2">
        <f t="shared" si="214"/>
        <v>11</v>
      </c>
      <c r="AC2151" s="2">
        <f t="shared" si="215"/>
        <v>2025</v>
      </c>
      <c r="AD2151" s="2" t="str">
        <f>IFERROR(VLOOKUP(A2151,'Aux Área'!$A$4:$B$123,2,0),"-")</f>
        <v>INSPEÇÃO</v>
      </c>
    </row>
    <row r="2152" spans="1:30" x14ac:dyDescent="0.3">
      <c r="A2152" t="s">
        <v>2278</v>
      </c>
      <c r="B2152" t="s">
        <v>2279</v>
      </c>
      <c r="C2152" t="s">
        <v>3939</v>
      </c>
      <c r="D2152" t="s">
        <v>3310</v>
      </c>
      <c r="E2152" t="s">
        <v>3311</v>
      </c>
      <c r="F2152" t="s">
        <v>2281</v>
      </c>
      <c r="G2152" t="s">
        <v>1135</v>
      </c>
      <c r="H2152" t="s">
        <v>2275</v>
      </c>
      <c r="I2152" t="s">
        <v>1497</v>
      </c>
      <c r="J2152" t="s">
        <v>169</v>
      </c>
      <c r="K2152" t="s">
        <v>170</v>
      </c>
      <c r="L2152" t="s">
        <v>124</v>
      </c>
      <c r="M2152" t="s">
        <v>38</v>
      </c>
      <c r="N2152" t="s">
        <v>39</v>
      </c>
      <c r="O2152" s="23">
        <v>340</v>
      </c>
      <c r="P2152" s="9">
        <v>13.15</v>
      </c>
      <c r="Q2152" t="s">
        <v>40</v>
      </c>
      <c r="R2152">
        <v>10752</v>
      </c>
      <c r="S2152" s="9">
        <v>25.86</v>
      </c>
      <c r="T2152" s="26">
        <v>4.1900000000000004</v>
      </c>
      <c r="U2152" s="8">
        <v>108.36</v>
      </c>
      <c r="V2152" t="s">
        <v>41</v>
      </c>
      <c r="W2152" t="s">
        <v>2276</v>
      </c>
      <c r="X2152" t="s">
        <v>42</v>
      </c>
      <c r="Y2152" t="s">
        <v>2277</v>
      </c>
      <c r="AA2152" s="1">
        <f t="shared" si="213"/>
        <v>45969</v>
      </c>
      <c r="AB2152" s="2">
        <f t="shared" si="214"/>
        <v>11</v>
      </c>
      <c r="AC2152" s="2">
        <f t="shared" si="215"/>
        <v>2025</v>
      </c>
      <c r="AD2152" s="2" t="str">
        <f>IFERROR(VLOOKUP(A2152,'Aux Área'!$A$4:$B$123,2,0),"-")</f>
        <v>INSPEÇÃO</v>
      </c>
    </row>
    <row r="2153" spans="1:30" x14ac:dyDescent="0.3">
      <c r="A2153" t="s">
        <v>2181</v>
      </c>
      <c r="B2153" t="s">
        <v>2182</v>
      </c>
      <c r="C2153" t="s">
        <v>3940</v>
      </c>
      <c r="D2153" t="s">
        <v>3303</v>
      </c>
      <c r="E2153" t="s">
        <v>3304</v>
      </c>
      <c r="F2153" t="s">
        <v>2184</v>
      </c>
      <c r="G2153" t="s">
        <v>1135</v>
      </c>
      <c r="H2153" t="s">
        <v>2185</v>
      </c>
      <c r="I2153" t="s">
        <v>2186</v>
      </c>
      <c r="J2153" t="s">
        <v>1122</v>
      </c>
      <c r="K2153" t="s">
        <v>1123</v>
      </c>
      <c r="L2153" t="s">
        <v>110</v>
      </c>
      <c r="M2153" t="s">
        <v>38</v>
      </c>
      <c r="N2153" t="s">
        <v>668</v>
      </c>
      <c r="O2153" s="23">
        <v>733</v>
      </c>
      <c r="P2153" s="9">
        <v>14.81</v>
      </c>
      <c r="Q2153" t="s">
        <v>40</v>
      </c>
      <c r="R2153">
        <v>10628</v>
      </c>
      <c r="S2153" s="9">
        <v>49.51</v>
      </c>
      <c r="T2153" s="26">
        <v>5.89</v>
      </c>
      <c r="U2153" s="8">
        <v>291.61</v>
      </c>
      <c r="V2153" t="s">
        <v>112</v>
      </c>
      <c r="W2153" t="s">
        <v>2007</v>
      </c>
      <c r="X2153" t="s">
        <v>42</v>
      </c>
      <c r="Y2153" t="s">
        <v>2188</v>
      </c>
      <c r="AA2153" s="1">
        <f t="shared" si="213"/>
        <v>45969</v>
      </c>
      <c r="AB2153" s="2">
        <f t="shared" si="214"/>
        <v>11</v>
      </c>
      <c r="AC2153" s="2">
        <f t="shared" si="215"/>
        <v>2025</v>
      </c>
      <c r="AD2153" s="2" t="str">
        <f>IFERROR(VLOOKUP(A2153,'Aux Área'!$A$4:$B$123,2,0),"-")</f>
        <v>INSPEÇÃO</v>
      </c>
    </row>
    <row r="2154" spans="1:30" x14ac:dyDescent="0.3">
      <c r="A2154" t="s">
        <v>2282</v>
      </c>
      <c r="B2154" t="s">
        <v>2283</v>
      </c>
      <c r="C2154" t="s">
        <v>3941</v>
      </c>
      <c r="D2154" t="s">
        <v>3781</v>
      </c>
      <c r="E2154" t="s">
        <v>3782</v>
      </c>
      <c r="F2154" t="s">
        <v>2285</v>
      </c>
      <c r="G2154" t="s">
        <v>1135</v>
      </c>
      <c r="H2154" t="s">
        <v>2275</v>
      </c>
      <c r="I2154" t="s">
        <v>1497</v>
      </c>
      <c r="J2154" t="s">
        <v>165</v>
      </c>
      <c r="K2154" t="s">
        <v>166</v>
      </c>
      <c r="L2154" t="s">
        <v>167</v>
      </c>
      <c r="M2154" t="s">
        <v>38</v>
      </c>
      <c r="N2154" t="s">
        <v>39</v>
      </c>
      <c r="O2154" s="23">
        <v>384</v>
      </c>
      <c r="P2154" s="9">
        <v>12.88</v>
      </c>
      <c r="Q2154" t="s">
        <v>40</v>
      </c>
      <c r="R2154">
        <v>10871</v>
      </c>
      <c r="S2154" s="9">
        <v>29.82</v>
      </c>
      <c r="T2154" s="26">
        <v>4.46</v>
      </c>
      <c r="U2154" s="8">
        <v>133</v>
      </c>
      <c r="V2154" t="s">
        <v>112</v>
      </c>
      <c r="W2154" t="s">
        <v>2276</v>
      </c>
      <c r="X2154" t="s">
        <v>42</v>
      </c>
      <c r="Y2154" t="s">
        <v>2277</v>
      </c>
      <c r="AA2154" s="1">
        <f t="shared" si="213"/>
        <v>45969</v>
      </c>
      <c r="AB2154" s="2">
        <f t="shared" si="214"/>
        <v>11</v>
      </c>
      <c r="AC2154" s="2">
        <f t="shared" si="215"/>
        <v>2025</v>
      </c>
      <c r="AD2154" s="2" t="str">
        <f>IFERROR(VLOOKUP(A2154,'Aux Área'!$A$4:$B$123,2,0),"-")</f>
        <v>INSPEÇÃO</v>
      </c>
    </row>
    <row r="2155" spans="1:30" x14ac:dyDescent="0.3">
      <c r="A2155" t="s">
        <v>2643</v>
      </c>
      <c r="B2155" t="s">
        <v>2644</v>
      </c>
      <c r="C2155" t="s">
        <v>3942</v>
      </c>
      <c r="D2155" t="s">
        <v>3149</v>
      </c>
      <c r="E2155" t="s">
        <v>3150</v>
      </c>
      <c r="F2155" t="s">
        <v>2646</v>
      </c>
      <c r="G2155" t="s">
        <v>1300</v>
      </c>
      <c r="H2155" t="s">
        <v>1301</v>
      </c>
      <c r="I2155" t="s">
        <v>37</v>
      </c>
      <c r="J2155" t="s">
        <v>252</v>
      </c>
      <c r="K2155" t="s">
        <v>253</v>
      </c>
      <c r="L2155" t="s">
        <v>124</v>
      </c>
      <c r="M2155" t="s">
        <v>38</v>
      </c>
      <c r="N2155" t="s">
        <v>39</v>
      </c>
      <c r="O2155" s="23">
        <v>501</v>
      </c>
      <c r="P2155" s="9">
        <v>10.83</v>
      </c>
      <c r="Q2155" t="s">
        <v>40</v>
      </c>
      <c r="R2155">
        <v>9500</v>
      </c>
      <c r="S2155" s="9">
        <v>46.25</v>
      </c>
      <c r="T2155" s="26">
        <v>4.3810000000000002</v>
      </c>
      <c r="U2155" s="8">
        <v>202.6</v>
      </c>
      <c r="V2155" t="s">
        <v>3943</v>
      </c>
      <c r="W2155" t="s">
        <v>2276</v>
      </c>
      <c r="X2155" t="s">
        <v>42</v>
      </c>
      <c r="Y2155" t="s">
        <v>2277</v>
      </c>
      <c r="AA2155" s="1">
        <f t="shared" si="213"/>
        <v>45969</v>
      </c>
      <c r="AB2155" s="2">
        <f t="shared" si="214"/>
        <v>11</v>
      </c>
      <c r="AC2155" s="2">
        <f t="shared" si="215"/>
        <v>2025</v>
      </c>
      <c r="AD2155" s="2" t="str">
        <f>IFERROR(VLOOKUP(A2155,'Aux Área'!$A$4:$B$123,2,0),"-")</f>
        <v>INSPEÇÃO</v>
      </c>
    </row>
    <row r="2156" spans="1:30" x14ac:dyDescent="0.3">
      <c r="A2156" t="s">
        <v>2314</v>
      </c>
      <c r="B2156" t="s">
        <v>2315</v>
      </c>
      <c r="C2156" t="s">
        <v>3944</v>
      </c>
      <c r="D2156" t="s">
        <v>3410</v>
      </c>
      <c r="E2156" t="s">
        <v>3411</v>
      </c>
      <c r="F2156" t="s">
        <v>2317</v>
      </c>
      <c r="G2156" t="s">
        <v>1300</v>
      </c>
      <c r="H2156" t="s">
        <v>1301</v>
      </c>
      <c r="I2156" t="s">
        <v>37</v>
      </c>
      <c r="J2156" t="s">
        <v>231</v>
      </c>
      <c r="K2156" t="s">
        <v>232</v>
      </c>
      <c r="L2156" t="s">
        <v>217</v>
      </c>
      <c r="M2156" t="s">
        <v>38</v>
      </c>
      <c r="N2156" t="s">
        <v>39</v>
      </c>
      <c r="O2156" s="23">
        <v>326</v>
      </c>
      <c r="P2156" s="9">
        <v>11.58</v>
      </c>
      <c r="Q2156" t="s">
        <v>40</v>
      </c>
      <c r="R2156">
        <v>12730</v>
      </c>
      <c r="S2156" s="9">
        <v>28.16</v>
      </c>
      <c r="T2156" s="26">
        <v>4.2510000000000003</v>
      </c>
      <c r="U2156" s="8">
        <v>119.72</v>
      </c>
      <c r="V2156" t="s">
        <v>3945</v>
      </c>
      <c r="W2156" t="s">
        <v>2276</v>
      </c>
      <c r="X2156" t="s">
        <v>42</v>
      </c>
      <c r="Y2156" t="s">
        <v>2277</v>
      </c>
      <c r="AA2156" s="1">
        <f t="shared" si="213"/>
        <v>45969</v>
      </c>
      <c r="AB2156" s="2">
        <f t="shared" si="214"/>
        <v>11</v>
      </c>
      <c r="AC2156" s="2">
        <f t="shared" si="215"/>
        <v>2025</v>
      </c>
      <c r="AD2156" s="2" t="str">
        <f>IFERROR(VLOOKUP(A2156,'Aux Área'!$A$4:$B$123,2,0),"-")</f>
        <v>INSPEÇÃO</v>
      </c>
    </row>
    <row r="2157" spans="1:30" x14ac:dyDescent="0.3">
      <c r="A2157" t="s">
        <v>2650</v>
      </c>
      <c r="B2157" t="s">
        <v>2651</v>
      </c>
      <c r="C2157" t="s">
        <v>3946</v>
      </c>
      <c r="D2157" t="s">
        <v>2944</v>
      </c>
      <c r="E2157" t="s">
        <v>2945</v>
      </c>
      <c r="F2157" t="s">
        <v>3615</v>
      </c>
      <c r="G2157" t="s">
        <v>1300</v>
      </c>
      <c r="H2157" t="s">
        <v>2635</v>
      </c>
      <c r="I2157" t="s">
        <v>37</v>
      </c>
      <c r="J2157" t="s">
        <v>2817</v>
      </c>
      <c r="K2157" t="s">
        <v>2818</v>
      </c>
      <c r="L2157" t="s">
        <v>84</v>
      </c>
      <c r="M2157" t="s">
        <v>38</v>
      </c>
      <c r="N2157" t="s">
        <v>39</v>
      </c>
      <c r="O2157" s="23">
        <v>351</v>
      </c>
      <c r="P2157" s="9">
        <v>7.19</v>
      </c>
      <c r="Q2157" t="s">
        <v>40</v>
      </c>
      <c r="R2157">
        <v>3467</v>
      </c>
      <c r="S2157" s="9">
        <v>48.82</v>
      </c>
      <c r="T2157" s="26">
        <v>4.87</v>
      </c>
      <c r="U2157" s="8">
        <v>237.76</v>
      </c>
      <c r="V2157" t="s">
        <v>3947</v>
      </c>
      <c r="W2157" t="s">
        <v>2276</v>
      </c>
      <c r="X2157" t="s">
        <v>42</v>
      </c>
      <c r="Y2157" t="s">
        <v>1740</v>
      </c>
      <c r="AA2157" s="1">
        <f t="shared" si="213"/>
        <v>45969</v>
      </c>
      <c r="AB2157" s="2">
        <f t="shared" si="214"/>
        <v>11</v>
      </c>
      <c r="AC2157" s="2">
        <f t="shared" si="215"/>
        <v>2025</v>
      </c>
      <c r="AD2157" s="2" t="str">
        <f>IFERROR(VLOOKUP(A2157,'Aux Área'!$A$4:$B$123,2,0),"-")</f>
        <v>TI</v>
      </c>
    </row>
    <row r="2158" spans="1:30" x14ac:dyDescent="0.3">
      <c r="A2158" t="s">
        <v>2472</v>
      </c>
      <c r="B2158" t="s">
        <v>2473</v>
      </c>
      <c r="C2158" t="s">
        <v>3948</v>
      </c>
      <c r="D2158" t="s">
        <v>3949</v>
      </c>
      <c r="E2158" t="s">
        <v>3950</v>
      </c>
      <c r="F2158" t="s">
        <v>2475</v>
      </c>
      <c r="G2158" t="s">
        <v>659</v>
      </c>
      <c r="H2158" t="s">
        <v>2215</v>
      </c>
      <c r="I2158" t="s">
        <v>667</v>
      </c>
      <c r="J2158" t="s">
        <v>215</v>
      </c>
      <c r="K2158" t="s">
        <v>216</v>
      </c>
      <c r="L2158" t="s">
        <v>217</v>
      </c>
      <c r="M2158" t="s">
        <v>38</v>
      </c>
      <c r="N2158" t="s">
        <v>668</v>
      </c>
      <c r="O2158" s="23">
        <v>199</v>
      </c>
      <c r="P2158" s="9">
        <v>4.49</v>
      </c>
      <c r="Q2158" t="s">
        <v>40</v>
      </c>
      <c r="R2158">
        <v>3072</v>
      </c>
      <c r="S2158" s="9">
        <v>44.37</v>
      </c>
      <c r="T2158" s="26">
        <v>6.19</v>
      </c>
      <c r="U2158" s="8">
        <v>274.66000000000003</v>
      </c>
      <c r="V2158" t="s">
        <v>41</v>
      </c>
      <c r="W2158" t="s">
        <v>2007</v>
      </c>
      <c r="X2158" t="s">
        <v>42</v>
      </c>
      <c r="Y2158" t="s">
        <v>1740</v>
      </c>
      <c r="AA2158" s="1">
        <f t="shared" si="213"/>
        <v>45969</v>
      </c>
      <c r="AB2158" s="2">
        <f t="shared" si="214"/>
        <v>11</v>
      </c>
      <c r="AC2158" s="2">
        <f t="shared" si="215"/>
        <v>2025</v>
      </c>
      <c r="AD2158" s="2" t="str">
        <f>IFERROR(VLOOKUP(A2158,'Aux Área'!$A$4:$B$123,2,0),"-")</f>
        <v>APH</v>
      </c>
    </row>
    <row r="2159" spans="1:30" x14ac:dyDescent="0.3">
      <c r="A2159" t="s">
        <v>2212</v>
      </c>
      <c r="B2159" t="s">
        <v>2466</v>
      </c>
      <c r="C2159" t="s">
        <v>3951</v>
      </c>
      <c r="D2159" t="s">
        <v>3702</v>
      </c>
      <c r="E2159" t="s">
        <v>3703</v>
      </c>
      <c r="F2159" t="s">
        <v>2214</v>
      </c>
      <c r="G2159" t="s">
        <v>35</v>
      </c>
      <c r="H2159" t="s">
        <v>2215</v>
      </c>
      <c r="I2159" t="s">
        <v>839</v>
      </c>
      <c r="J2159" t="s">
        <v>1665</v>
      </c>
      <c r="K2159" t="s">
        <v>1666</v>
      </c>
      <c r="L2159" t="s">
        <v>301</v>
      </c>
      <c r="M2159" t="s">
        <v>38</v>
      </c>
      <c r="N2159" t="s">
        <v>668</v>
      </c>
      <c r="O2159" s="23">
        <v>118</v>
      </c>
      <c r="P2159" s="9">
        <v>8.1199999999999992</v>
      </c>
      <c r="Q2159" t="s">
        <v>40</v>
      </c>
      <c r="R2159">
        <v>2859</v>
      </c>
      <c r="S2159" s="9">
        <v>14.53</v>
      </c>
      <c r="T2159" s="26">
        <v>7.15</v>
      </c>
      <c r="U2159" s="8">
        <v>103.89</v>
      </c>
      <c r="V2159" t="s">
        <v>3952</v>
      </c>
      <c r="W2159" t="s">
        <v>2007</v>
      </c>
      <c r="X2159" t="s">
        <v>42</v>
      </c>
      <c r="Y2159" t="s">
        <v>2217</v>
      </c>
      <c r="AA2159" s="1">
        <f t="shared" si="213"/>
        <v>45969</v>
      </c>
      <c r="AB2159" s="2">
        <f t="shared" si="214"/>
        <v>11</v>
      </c>
      <c r="AC2159" s="2">
        <f t="shared" si="215"/>
        <v>2025</v>
      </c>
      <c r="AD2159" s="2" t="str">
        <f>IFERROR(VLOOKUP(A2159,'Aux Área'!$A$4:$B$123,2,0),"-")</f>
        <v>APH</v>
      </c>
    </row>
    <row r="2160" spans="1:30" x14ac:dyDescent="0.3">
      <c r="A2160" t="s">
        <v>74</v>
      </c>
      <c r="B2160" t="s">
        <v>255</v>
      </c>
      <c r="C2160" t="s">
        <v>3953</v>
      </c>
      <c r="D2160" t="s">
        <v>115</v>
      </c>
      <c r="E2160" t="s">
        <v>116</v>
      </c>
      <c r="F2160" t="s">
        <v>75</v>
      </c>
      <c r="G2160" t="s">
        <v>1503</v>
      </c>
      <c r="H2160" t="s">
        <v>36</v>
      </c>
      <c r="I2160" t="s">
        <v>37</v>
      </c>
      <c r="J2160" t="s">
        <v>510</v>
      </c>
      <c r="K2160" t="s">
        <v>511</v>
      </c>
      <c r="L2160" t="s">
        <v>136</v>
      </c>
      <c r="M2160" t="s">
        <v>38</v>
      </c>
      <c r="N2160" t="s">
        <v>39</v>
      </c>
      <c r="O2160" s="23">
        <v>416</v>
      </c>
      <c r="P2160" s="9">
        <v>10.48</v>
      </c>
      <c r="Q2160" t="s">
        <v>40</v>
      </c>
      <c r="R2160">
        <v>11264</v>
      </c>
      <c r="S2160" s="9">
        <v>39.69</v>
      </c>
      <c r="T2160" s="26">
        <v>4.84</v>
      </c>
      <c r="U2160" s="8">
        <v>192.11</v>
      </c>
      <c r="V2160" t="s">
        <v>3954</v>
      </c>
      <c r="W2160" t="s">
        <v>2007</v>
      </c>
      <c r="X2160" t="s">
        <v>42</v>
      </c>
      <c r="Y2160" t="s">
        <v>1740</v>
      </c>
      <c r="AA2160" s="1">
        <f t="shared" si="213"/>
        <v>45969</v>
      </c>
      <c r="AB2160" s="2">
        <f t="shared" si="214"/>
        <v>11</v>
      </c>
      <c r="AC2160" s="2">
        <f t="shared" si="215"/>
        <v>2025</v>
      </c>
      <c r="AD2160" s="2" t="str">
        <f>IFERROR(VLOOKUP(A2160,'Aux Área'!$A$4:$B$123,2,0),"-")</f>
        <v>TI</v>
      </c>
    </row>
    <row r="2161" spans="1:30" x14ac:dyDescent="0.3">
      <c r="A2161" t="s">
        <v>2271</v>
      </c>
      <c r="B2161" t="s">
        <v>2272</v>
      </c>
      <c r="C2161" t="s">
        <v>3955</v>
      </c>
      <c r="D2161" t="s">
        <v>3135</v>
      </c>
      <c r="E2161" t="s">
        <v>3136</v>
      </c>
      <c r="F2161" t="s">
        <v>2274</v>
      </c>
      <c r="G2161" t="s">
        <v>1135</v>
      </c>
      <c r="H2161" t="s">
        <v>2275</v>
      </c>
      <c r="I2161" t="s">
        <v>1497</v>
      </c>
      <c r="J2161" t="s">
        <v>188</v>
      </c>
      <c r="K2161" t="s">
        <v>189</v>
      </c>
      <c r="L2161" t="s">
        <v>190</v>
      </c>
      <c r="M2161" t="s">
        <v>38</v>
      </c>
      <c r="N2161" t="s">
        <v>39</v>
      </c>
      <c r="O2161" s="23">
        <v>317</v>
      </c>
      <c r="P2161" s="9">
        <v>9.26</v>
      </c>
      <c r="Q2161" t="s">
        <v>40</v>
      </c>
      <c r="R2161">
        <v>10379</v>
      </c>
      <c r="S2161" s="9">
        <v>34.24</v>
      </c>
      <c r="T2161" s="26">
        <v>4.3899999999999997</v>
      </c>
      <c r="U2161" s="8">
        <v>150.31</v>
      </c>
      <c r="V2161" t="s">
        <v>41</v>
      </c>
      <c r="W2161" t="s">
        <v>2276</v>
      </c>
      <c r="X2161" t="s">
        <v>42</v>
      </c>
      <c r="Y2161" t="s">
        <v>2277</v>
      </c>
      <c r="AA2161" s="1">
        <f t="shared" si="213"/>
        <v>45969</v>
      </c>
      <c r="AB2161" s="2">
        <f t="shared" si="214"/>
        <v>11</v>
      </c>
      <c r="AC2161" s="2">
        <f t="shared" si="215"/>
        <v>2025</v>
      </c>
      <c r="AD2161" s="2" t="str">
        <f>IFERROR(VLOOKUP(A2161,'Aux Área'!$A$4:$B$123,2,0),"-")</f>
        <v>INSPEÇÃO</v>
      </c>
    </row>
    <row r="2162" spans="1:30" x14ac:dyDescent="0.3">
      <c r="A2162" t="s">
        <v>2278</v>
      </c>
      <c r="B2162" t="s">
        <v>2279</v>
      </c>
      <c r="C2162" t="s">
        <v>3956</v>
      </c>
      <c r="D2162" t="s">
        <v>3098</v>
      </c>
      <c r="E2162" t="s">
        <v>3099</v>
      </c>
      <c r="F2162" t="s">
        <v>2281</v>
      </c>
      <c r="G2162" t="s">
        <v>1135</v>
      </c>
      <c r="H2162" t="s">
        <v>2275</v>
      </c>
      <c r="I2162" t="s">
        <v>1497</v>
      </c>
      <c r="J2162" t="s">
        <v>1670</v>
      </c>
      <c r="K2162" t="s">
        <v>1671</v>
      </c>
      <c r="L2162" t="s">
        <v>1672</v>
      </c>
      <c r="M2162" t="s">
        <v>38</v>
      </c>
      <c r="N2162" t="s">
        <v>39</v>
      </c>
      <c r="O2162" s="23">
        <v>333</v>
      </c>
      <c r="P2162" s="9">
        <v>9.74</v>
      </c>
      <c r="Q2162" t="s">
        <v>40</v>
      </c>
      <c r="R2162">
        <v>11085</v>
      </c>
      <c r="S2162" s="9">
        <v>34.200000000000003</v>
      </c>
      <c r="T2162" s="26">
        <v>4.29</v>
      </c>
      <c r="U2162" s="8">
        <v>146.72</v>
      </c>
      <c r="V2162" t="s">
        <v>3957</v>
      </c>
      <c r="W2162" t="s">
        <v>2276</v>
      </c>
      <c r="X2162" t="s">
        <v>42</v>
      </c>
      <c r="Y2162" t="s">
        <v>2277</v>
      </c>
      <c r="AA2162" s="1">
        <f t="shared" si="213"/>
        <v>45969</v>
      </c>
      <c r="AB2162" s="2">
        <f t="shared" si="214"/>
        <v>11</v>
      </c>
      <c r="AC2162" s="2">
        <f t="shared" si="215"/>
        <v>2025</v>
      </c>
      <c r="AD2162" s="2" t="str">
        <f>IFERROR(VLOOKUP(A2162,'Aux Área'!$A$4:$B$123,2,0),"-")</f>
        <v>INSPEÇÃO</v>
      </c>
    </row>
    <row r="2163" spans="1:30" x14ac:dyDescent="0.3">
      <c r="A2163" t="s">
        <v>2691</v>
      </c>
      <c r="B2163" t="s">
        <v>2692</v>
      </c>
      <c r="C2163" t="s">
        <v>3958</v>
      </c>
      <c r="D2163" t="s">
        <v>2142</v>
      </c>
      <c r="E2163" t="s">
        <v>2143</v>
      </c>
      <c r="F2163" t="s">
        <v>3605</v>
      </c>
      <c r="G2163" t="s">
        <v>1635</v>
      </c>
      <c r="H2163" t="s">
        <v>2635</v>
      </c>
      <c r="I2163" t="s">
        <v>37</v>
      </c>
      <c r="J2163" t="s">
        <v>169</v>
      </c>
      <c r="K2163" t="s">
        <v>170</v>
      </c>
      <c r="L2163" t="s">
        <v>124</v>
      </c>
      <c r="M2163" t="s">
        <v>38</v>
      </c>
      <c r="N2163" t="s">
        <v>39</v>
      </c>
      <c r="O2163" s="23">
        <v>217</v>
      </c>
      <c r="P2163" s="9">
        <v>9.08</v>
      </c>
      <c r="Q2163" t="s">
        <v>40</v>
      </c>
      <c r="R2163">
        <v>4867</v>
      </c>
      <c r="S2163" s="9">
        <v>23.89</v>
      </c>
      <c r="T2163" s="26">
        <v>4.1900000000000004</v>
      </c>
      <c r="U2163" s="8">
        <v>100.1</v>
      </c>
      <c r="V2163" t="s">
        <v>41</v>
      </c>
      <c r="W2163" t="s">
        <v>2007</v>
      </c>
      <c r="X2163" t="s">
        <v>42</v>
      </c>
      <c r="Y2163" t="s">
        <v>1740</v>
      </c>
      <c r="AA2163" s="1">
        <f t="shared" si="213"/>
        <v>45969</v>
      </c>
      <c r="AB2163" s="2">
        <f t="shared" si="214"/>
        <v>11</v>
      </c>
      <c r="AC2163" s="2">
        <f t="shared" si="215"/>
        <v>2025</v>
      </c>
      <c r="AD2163" s="2" t="str">
        <f>IFERROR(VLOOKUP(A2163,'Aux Área'!$A$4:$B$123,2,0),"-")</f>
        <v>TI</v>
      </c>
    </row>
    <row r="2164" spans="1:30" x14ac:dyDescent="0.3">
      <c r="A2164" t="s">
        <v>2638</v>
      </c>
      <c r="B2164" t="s">
        <v>2639</v>
      </c>
      <c r="C2164" t="s">
        <v>3959</v>
      </c>
      <c r="D2164" t="s">
        <v>3419</v>
      </c>
      <c r="E2164" t="s">
        <v>3420</v>
      </c>
      <c r="F2164" t="s">
        <v>2641</v>
      </c>
      <c r="G2164" t="s">
        <v>1135</v>
      </c>
      <c r="H2164" t="s">
        <v>2275</v>
      </c>
      <c r="I2164" t="s">
        <v>1497</v>
      </c>
      <c r="J2164" t="s">
        <v>275</v>
      </c>
      <c r="K2164" t="s">
        <v>276</v>
      </c>
      <c r="L2164" t="s">
        <v>124</v>
      </c>
      <c r="M2164" t="s">
        <v>38</v>
      </c>
      <c r="N2164" t="s">
        <v>39</v>
      </c>
      <c r="O2164" s="23">
        <v>409</v>
      </c>
      <c r="P2164" s="9">
        <v>9.02</v>
      </c>
      <c r="Q2164" t="s">
        <v>40</v>
      </c>
      <c r="R2164">
        <v>9079</v>
      </c>
      <c r="S2164" s="9">
        <v>45.35</v>
      </c>
      <c r="T2164" s="26">
        <v>4.29</v>
      </c>
      <c r="U2164" s="8">
        <v>194.55</v>
      </c>
      <c r="V2164" t="s">
        <v>3960</v>
      </c>
      <c r="W2164" t="s">
        <v>2276</v>
      </c>
      <c r="X2164" t="s">
        <v>42</v>
      </c>
      <c r="Y2164" t="s">
        <v>2277</v>
      </c>
      <c r="AA2164" s="1">
        <f t="shared" si="213"/>
        <v>45969</v>
      </c>
      <c r="AB2164" s="2">
        <f t="shared" si="214"/>
        <v>11</v>
      </c>
      <c r="AC2164" s="2">
        <f t="shared" si="215"/>
        <v>2025</v>
      </c>
      <c r="AD2164" s="2" t="str">
        <f>IFERROR(VLOOKUP(A2164,'Aux Área'!$A$4:$B$123,2,0),"-")</f>
        <v>INSPEÇÃO</v>
      </c>
    </row>
    <row r="2165" spans="1:30" x14ac:dyDescent="0.3">
      <c r="A2165" t="s">
        <v>2494</v>
      </c>
      <c r="B2165" t="s">
        <v>2495</v>
      </c>
      <c r="C2165" t="s">
        <v>3961</v>
      </c>
      <c r="D2165" t="s">
        <v>3702</v>
      </c>
      <c r="E2165" t="s">
        <v>3703</v>
      </c>
      <c r="F2165" t="s">
        <v>2497</v>
      </c>
      <c r="G2165" t="s">
        <v>659</v>
      </c>
      <c r="H2165" t="s">
        <v>2215</v>
      </c>
      <c r="I2165" t="s">
        <v>667</v>
      </c>
      <c r="J2165" t="s">
        <v>241</v>
      </c>
      <c r="K2165" t="s">
        <v>242</v>
      </c>
      <c r="L2165" t="s">
        <v>110</v>
      </c>
      <c r="M2165" t="s">
        <v>38</v>
      </c>
      <c r="N2165" t="s">
        <v>668</v>
      </c>
      <c r="O2165" s="23">
        <v>239</v>
      </c>
      <c r="P2165" s="9">
        <v>4.41</v>
      </c>
      <c r="Q2165" t="s">
        <v>40</v>
      </c>
      <c r="R2165">
        <v>3749</v>
      </c>
      <c r="S2165" s="9">
        <v>54.15</v>
      </c>
      <c r="T2165" s="26">
        <v>5.99</v>
      </c>
      <c r="U2165" s="8">
        <v>324.35000000000002</v>
      </c>
      <c r="V2165" t="s">
        <v>41</v>
      </c>
      <c r="W2165" t="s">
        <v>2007</v>
      </c>
      <c r="X2165" t="s">
        <v>42</v>
      </c>
      <c r="Y2165" t="s">
        <v>1740</v>
      </c>
      <c r="AA2165" s="1">
        <f t="shared" si="213"/>
        <v>45969</v>
      </c>
      <c r="AB2165" s="2">
        <f t="shared" si="214"/>
        <v>11</v>
      </c>
      <c r="AC2165" s="2">
        <f t="shared" si="215"/>
        <v>2025</v>
      </c>
      <c r="AD2165" s="2" t="str">
        <f>IFERROR(VLOOKUP(A2165,'Aux Área'!$A$4:$B$123,2,0),"-")</f>
        <v>APH</v>
      </c>
    </row>
    <row r="2166" spans="1:30" x14ac:dyDescent="0.3">
      <c r="A2166" t="s">
        <v>2282</v>
      </c>
      <c r="B2166" t="s">
        <v>2283</v>
      </c>
      <c r="C2166" t="s">
        <v>3962</v>
      </c>
      <c r="D2166" t="s">
        <v>3963</v>
      </c>
      <c r="E2166" t="s">
        <v>3964</v>
      </c>
      <c r="F2166" t="s">
        <v>2285</v>
      </c>
      <c r="G2166" t="s">
        <v>1135</v>
      </c>
      <c r="H2166" t="s">
        <v>2275</v>
      </c>
      <c r="I2166" t="s">
        <v>1497</v>
      </c>
      <c r="J2166" t="s">
        <v>165</v>
      </c>
      <c r="K2166" t="s">
        <v>166</v>
      </c>
      <c r="L2166" t="s">
        <v>167</v>
      </c>
      <c r="M2166" t="s">
        <v>38</v>
      </c>
      <c r="N2166" t="s">
        <v>39</v>
      </c>
      <c r="O2166" s="23">
        <v>282</v>
      </c>
      <c r="P2166" s="9">
        <v>7.82</v>
      </c>
      <c r="Q2166" t="s">
        <v>40</v>
      </c>
      <c r="R2166">
        <v>11153</v>
      </c>
      <c r="S2166" s="9">
        <v>36.06</v>
      </c>
      <c r="T2166" s="26">
        <v>4.4610000000000003</v>
      </c>
      <c r="U2166" s="8">
        <v>160.85</v>
      </c>
      <c r="V2166" t="s">
        <v>112</v>
      </c>
      <c r="W2166" t="s">
        <v>2276</v>
      </c>
      <c r="X2166" t="s">
        <v>42</v>
      </c>
      <c r="Y2166" t="s">
        <v>2277</v>
      </c>
      <c r="AA2166" s="1">
        <f t="shared" si="213"/>
        <v>45969</v>
      </c>
      <c r="AB2166" s="2">
        <f t="shared" si="214"/>
        <v>11</v>
      </c>
      <c r="AC2166" s="2">
        <f t="shared" si="215"/>
        <v>2025</v>
      </c>
      <c r="AD2166" s="2" t="str">
        <f>IFERROR(VLOOKUP(A2166,'Aux Área'!$A$4:$B$123,2,0),"-")</f>
        <v>INSPEÇÃO</v>
      </c>
    </row>
    <row r="2167" spans="1:30" x14ac:dyDescent="0.3">
      <c r="A2167" t="s">
        <v>3092</v>
      </c>
      <c r="B2167" t="s">
        <v>3093</v>
      </c>
      <c r="C2167" t="s">
        <v>3965</v>
      </c>
      <c r="D2167" t="s">
        <v>3243</v>
      </c>
      <c r="E2167" t="s">
        <v>3244</v>
      </c>
      <c r="F2167" t="s">
        <v>3594</v>
      </c>
      <c r="G2167" t="s">
        <v>1135</v>
      </c>
      <c r="H2167" t="s">
        <v>2275</v>
      </c>
      <c r="I2167" t="s">
        <v>1497</v>
      </c>
      <c r="J2167" t="s">
        <v>169</v>
      </c>
      <c r="K2167" t="s">
        <v>170</v>
      </c>
      <c r="L2167" t="s">
        <v>124</v>
      </c>
      <c r="M2167" t="s">
        <v>38</v>
      </c>
      <c r="N2167" t="s">
        <v>39</v>
      </c>
      <c r="O2167" s="10">
        <v>273</v>
      </c>
      <c r="P2167" s="24">
        <v>7.2</v>
      </c>
      <c r="Q2167" t="s">
        <v>40</v>
      </c>
      <c r="R2167" s="27">
        <v>7845</v>
      </c>
      <c r="S2167" s="9">
        <v>37.909999999999997</v>
      </c>
      <c r="T2167" s="26">
        <v>4.1900000000000004</v>
      </c>
      <c r="U2167" s="8">
        <v>158.84</v>
      </c>
      <c r="V2167" t="s">
        <v>41</v>
      </c>
      <c r="W2167" t="s">
        <v>2276</v>
      </c>
      <c r="X2167" t="s">
        <v>42</v>
      </c>
      <c r="Y2167" t="s">
        <v>2277</v>
      </c>
      <c r="AA2167" s="1">
        <f t="shared" si="213"/>
        <v>45969</v>
      </c>
      <c r="AB2167" s="2">
        <f t="shared" si="214"/>
        <v>11</v>
      </c>
      <c r="AC2167" s="2">
        <f t="shared" si="215"/>
        <v>2025</v>
      </c>
      <c r="AD2167" s="2" t="str">
        <f>IFERROR(VLOOKUP(A2167,'Aux Área'!$A$4:$B$123,2,0),"-")</f>
        <v>INSPEÇÃO</v>
      </c>
    </row>
    <row r="2168" spans="1:30" x14ac:dyDescent="0.3">
      <c r="A2168" t="s">
        <v>2041</v>
      </c>
      <c r="B2168" t="s">
        <v>2042</v>
      </c>
      <c r="C2168" t="s">
        <v>3966</v>
      </c>
      <c r="D2168" t="s">
        <v>3967</v>
      </c>
      <c r="E2168" t="s">
        <v>3968</v>
      </c>
      <c r="F2168" t="s">
        <v>2044</v>
      </c>
      <c r="G2168" t="s">
        <v>659</v>
      </c>
      <c r="H2168" t="s">
        <v>1996</v>
      </c>
      <c r="I2168" t="s">
        <v>1997</v>
      </c>
      <c r="J2168" t="s">
        <v>231</v>
      </c>
      <c r="K2168" t="s">
        <v>232</v>
      </c>
      <c r="L2168" t="s">
        <v>217</v>
      </c>
      <c r="M2168" t="s">
        <v>38</v>
      </c>
      <c r="N2168" t="s">
        <v>668</v>
      </c>
      <c r="O2168" s="23">
        <v>822</v>
      </c>
      <c r="P2168" s="9">
        <v>5.87</v>
      </c>
      <c r="Q2168" t="s">
        <v>40</v>
      </c>
      <c r="R2168">
        <v>5926</v>
      </c>
      <c r="S2168" s="9">
        <v>140</v>
      </c>
      <c r="T2168" s="26">
        <v>5.99</v>
      </c>
      <c r="U2168" s="8">
        <v>838.6</v>
      </c>
      <c r="V2168" t="s">
        <v>3969</v>
      </c>
      <c r="W2168" t="s">
        <v>1985</v>
      </c>
      <c r="X2168" t="s">
        <v>42</v>
      </c>
      <c r="Y2168" t="s">
        <v>1986</v>
      </c>
      <c r="AA2168" s="1">
        <f t="shared" si="213"/>
        <v>45969</v>
      </c>
      <c r="AB2168" s="2">
        <f t="shared" si="214"/>
        <v>11</v>
      </c>
      <c r="AC2168" s="2">
        <f t="shared" si="215"/>
        <v>2025</v>
      </c>
      <c r="AD2168" s="2" t="str">
        <f>IFERROR(VLOOKUP(A2168,'Aux Área'!$A$4:$B$123,2,0),"-")</f>
        <v>PESADOS</v>
      </c>
    </row>
    <row r="2169" spans="1:30" x14ac:dyDescent="0.3">
      <c r="A2169" t="s">
        <v>2041</v>
      </c>
      <c r="C2169" t="s">
        <v>3966</v>
      </c>
      <c r="F2169" t="s">
        <v>2044</v>
      </c>
      <c r="K2169" t="s">
        <v>232</v>
      </c>
      <c r="N2169" t="s">
        <v>15690</v>
      </c>
      <c r="O2169" t="s">
        <v>15244</v>
      </c>
      <c r="P2169" s="9" t="s">
        <v>15244</v>
      </c>
      <c r="Q2169" t="s">
        <v>40</v>
      </c>
      <c r="R2169" t="s">
        <v>15244</v>
      </c>
      <c r="S2169">
        <v>7</v>
      </c>
      <c r="U2169" s="8">
        <v>23.13</v>
      </c>
      <c r="X2169" t="s">
        <v>42</v>
      </c>
      <c r="Y2169" t="s">
        <v>1986</v>
      </c>
      <c r="AA2169" s="1">
        <f>IFERROR(DATEVALUE(C2169),"-")</f>
        <v>45969</v>
      </c>
      <c r="AB2169" s="2">
        <f>IFERROR(MONTH(AA2169),"-")</f>
        <v>11</v>
      </c>
      <c r="AC2169" s="2">
        <f>IFERROR(YEAR(AA2169),"-")</f>
        <v>2025</v>
      </c>
      <c r="AD2169" s="2" t="str">
        <f>IFERROR(VLOOKUP(A2169,'Aux Área'!$A$4:$B$123,2,0),"-")</f>
        <v>PESADOS</v>
      </c>
    </row>
    <row r="2170" spans="1:30" x14ac:dyDescent="0.3">
      <c r="A2170" t="s">
        <v>2643</v>
      </c>
      <c r="B2170" t="s">
        <v>2644</v>
      </c>
      <c r="C2170" t="s">
        <v>3970</v>
      </c>
      <c r="D2170" t="s">
        <v>3197</v>
      </c>
      <c r="E2170" t="s">
        <v>3198</v>
      </c>
      <c r="F2170" t="s">
        <v>2646</v>
      </c>
      <c r="G2170" t="s">
        <v>1300</v>
      </c>
      <c r="H2170" t="s">
        <v>1301</v>
      </c>
      <c r="I2170" t="s">
        <v>37</v>
      </c>
      <c r="J2170" t="s">
        <v>122</v>
      </c>
      <c r="K2170" t="s">
        <v>123</v>
      </c>
      <c r="L2170" t="s">
        <v>124</v>
      </c>
      <c r="M2170" t="s">
        <v>38</v>
      </c>
      <c r="N2170" t="s">
        <v>39</v>
      </c>
      <c r="O2170" s="23">
        <v>315</v>
      </c>
      <c r="P2170" s="9">
        <v>9.15</v>
      </c>
      <c r="Q2170" t="s">
        <v>40</v>
      </c>
      <c r="R2170">
        <v>9815</v>
      </c>
      <c r="S2170" s="9">
        <v>34.42</v>
      </c>
      <c r="T2170" s="26">
        <v>4.3899999999999997</v>
      </c>
      <c r="U2170" s="8">
        <v>151.1</v>
      </c>
      <c r="V2170" t="s">
        <v>246</v>
      </c>
      <c r="W2170" t="s">
        <v>2276</v>
      </c>
      <c r="X2170" t="s">
        <v>42</v>
      </c>
      <c r="Y2170" t="s">
        <v>2277</v>
      </c>
      <c r="AA2170" s="1">
        <f t="shared" ref="AA2170:AA2185" si="216">DATEVALUE(C2170)</f>
        <v>45969</v>
      </c>
      <c r="AB2170" s="2">
        <f t="shared" ref="AB2170:AB2185" si="217">MONTH(AA2170)</f>
        <v>11</v>
      </c>
      <c r="AC2170" s="2">
        <f t="shared" ref="AC2170:AC2185" si="218">YEAR(AA2170)</f>
        <v>2025</v>
      </c>
      <c r="AD2170" s="2" t="str">
        <f>IFERROR(VLOOKUP(A2170,'Aux Área'!$A$4:$B$123,2,0),"-")</f>
        <v>INSPEÇÃO</v>
      </c>
    </row>
    <row r="2171" spans="1:30" x14ac:dyDescent="0.3">
      <c r="A2171" t="s">
        <v>2314</v>
      </c>
      <c r="B2171" t="s">
        <v>2315</v>
      </c>
      <c r="C2171" t="s">
        <v>3971</v>
      </c>
      <c r="D2171" t="s">
        <v>3276</v>
      </c>
      <c r="E2171" t="s">
        <v>3277</v>
      </c>
      <c r="F2171" t="s">
        <v>2317</v>
      </c>
      <c r="G2171" t="s">
        <v>1300</v>
      </c>
      <c r="H2171" t="s">
        <v>1301</v>
      </c>
      <c r="I2171" t="s">
        <v>37</v>
      </c>
      <c r="J2171" t="s">
        <v>231</v>
      </c>
      <c r="K2171" t="s">
        <v>232</v>
      </c>
      <c r="L2171" t="s">
        <v>217</v>
      </c>
      <c r="M2171" t="s">
        <v>38</v>
      </c>
      <c r="N2171" t="s">
        <v>39</v>
      </c>
      <c r="O2171" s="23">
        <v>513</v>
      </c>
      <c r="P2171" s="9">
        <v>9.57</v>
      </c>
      <c r="Q2171" t="s">
        <v>40</v>
      </c>
      <c r="R2171">
        <v>13243</v>
      </c>
      <c r="S2171" s="9">
        <v>53.63</v>
      </c>
      <c r="T2171" s="26">
        <v>4.25</v>
      </c>
      <c r="U2171" s="8">
        <v>227.93</v>
      </c>
      <c r="V2171" t="s">
        <v>3972</v>
      </c>
      <c r="W2171" t="s">
        <v>2276</v>
      </c>
      <c r="X2171" t="s">
        <v>42</v>
      </c>
      <c r="Y2171" t="s">
        <v>2277</v>
      </c>
      <c r="AA2171" s="1">
        <f t="shared" si="216"/>
        <v>45969</v>
      </c>
      <c r="AB2171" s="2">
        <f t="shared" si="217"/>
        <v>11</v>
      </c>
      <c r="AC2171" s="2">
        <f t="shared" si="218"/>
        <v>2025</v>
      </c>
      <c r="AD2171" s="2" t="str">
        <f>IFERROR(VLOOKUP(A2171,'Aux Área'!$A$4:$B$123,2,0),"-")</f>
        <v>INSPEÇÃO</v>
      </c>
    </row>
    <row r="2172" spans="1:30" x14ac:dyDescent="0.3">
      <c r="A2172" t="s">
        <v>2271</v>
      </c>
      <c r="B2172" t="s">
        <v>2272</v>
      </c>
      <c r="C2172" t="s">
        <v>3973</v>
      </c>
      <c r="D2172" t="s">
        <v>3216</v>
      </c>
      <c r="E2172" t="s">
        <v>3217</v>
      </c>
      <c r="F2172" t="s">
        <v>2274</v>
      </c>
      <c r="G2172" t="s">
        <v>1135</v>
      </c>
      <c r="H2172" t="s">
        <v>2275</v>
      </c>
      <c r="I2172" t="s">
        <v>1497</v>
      </c>
      <c r="J2172" t="s">
        <v>188</v>
      </c>
      <c r="K2172" t="s">
        <v>189</v>
      </c>
      <c r="L2172" t="s">
        <v>190</v>
      </c>
      <c r="M2172" t="s">
        <v>38</v>
      </c>
      <c r="N2172" t="s">
        <v>39</v>
      </c>
      <c r="O2172" s="23">
        <v>293</v>
      </c>
      <c r="P2172" s="9">
        <v>10.46</v>
      </c>
      <c r="Q2172" t="s">
        <v>40</v>
      </c>
      <c r="R2172">
        <v>10672</v>
      </c>
      <c r="S2172" s="9">
        <v>28.01</v>
      </c>
      <c r="T2172" s="26">
        <v>4.3899999999999997</v>
      </c>
      <c r="U2172" s="8">
        <v>122.96</v>
      </c>
      <c r="V2172" t="s">
        <v>41</v>
      </c>
      <c r="W2172" t="s">
        <v>2276</v>
      </c>
      <c r="X2172" t="s">
        <v>42</v>
      </c>
      <c r="Y2172" t="s">
        <v>2277</v>
      </c>
      <c r="AA2172" s="1">
        <f t="shared" si="216"/>
        <v>45969</v>
      </c>
      <c r="AB2172" s="2">
        <f t="shared" si="217"/>
        <v>11</v>
      </c>
      <c r="AC2172" s="2">
        <f t="shared" si="218"/>
        <v>2025</v>
      </c>
      <c r="AD2172" s="2" t="str">
        <f>IFERROR(VLOOKUP(A2172,'Aux Área'!$A$4:$B$123,2,0),"-")</f>
        <v>INSPEÇÃO</v>
      </c>
    </row>
    <row r="2173" spans="1:30" x14ac:dyDescent="0.3">
      <c r="A2173" t="s">
        <v>2461</v>
      </c>
      <c r="B2173" t="s">
        <v>2462</v>
      </c>
      <c r="C2173" t="s">
        <v>3974</v>
      </c>
      <c r="D2173" t="s">
        <v>3226</v>
      </c>
      <c r="E2173" t="s">
        <v>3227</v>
      </c>
      <c r="F2173" t="s">
        <v>3574</v>
      </c>
      <c r="G2173" t="s">
        <v>1135</v>
      </c>
      <c r="H2173" t="s">
        <v>2275</v>
      </c>
      <c r="I2173" t="s">
        <v>1497</v>
      </c>
      <c r="J2173" t="s">
        <v>370</v>
      </c>
      <c r="K2173" t="s">
        <v>371</v>
      </c>
      <c r="L2173" t="s">
        <v>124</v>
      </c>
      <c r="M2173" t="s">
        <v>38</v>
      </c>
      <c r="N2173" t="s">
        <v>39</v>
      </c>
      <c r="O2173" s="23">
        <v>255</v>
      </c>
      <c r="P2173" s="9">
        <v>7.1</v>
      </c>
      <c r="Q2173" t="s">
        <v>40</v>
      </c>
      <c r="R2173">
        <v>8795</v>
      </c>
      <c r="S2173" s="9">
        <v>35.92</v>
      </c>
      <c r="T2173" s="26">
        <v>4.49</v>
      </c>
      <c r="U2173" s="8">
        <v>161.28</v>
      </c>
      <c r="V2173" t="s">
        <v>3975</v>
      </c>
      <c r="W2173" t="s">
        <v>2276</v>
      </c>
      <c r="X2173" t="s">
        <v>42</v>
      </c>
      <c r="Y2173" t="s">
        <v>2277</v>
      </c>
      <c r="AA2173" s="1">
        <f t="shared" si="216"/>
        <v>45969</v>
      </c>
      <c r="AB2173" s="2">
        <f t="shared" si="217"/>
        <v>11</v>
      </c>
      <c r="AC2173" s="2">
        <f t="shared" si="218"/>
        <v>2025</v>
      </c>
      <c r="AD2173" s="2" t="str">
        <f>IFERROR(VLOOKUP(A2173,'Aux Área'!$A$4:$B$123,2,0),"-")</f>
        <v>INSPEÇÃO</v>
      </c>
    </row>
    <row r="2174" spans="1:30" x14ac:dyDescent="0.3">
      <c r="A2174" t="s">
        <v>2278</v>
      </c>
      <c r="B2174" t="s">
        <v>2279</v>
      </c>
      <c r="C2174" t="s">
        <v>3976</v>
      </c>
      <c r="D2174" t="s">
        <v>3208</v>
      </c>
      <c r="E2174" t="s">
        <v>3209</v>
      </c>
      <c r="F2174" t="s">
        <v>2281</v>
      </c>
      <c r="G2174" t="s">
        <v>1135</v>
      </c>
      <c r="H2174" t="s">
        <v>2275</v>
      </c>
      <c r="I2174" t="s">
        <v>1497</v>
      </c>
      <c r="J2174" t="s">
        <v>169</v>
      </c>
      <c r="K2174" t="s">
        <v>170</v>
      </c>
      <c r="L2174" t="s">
        <v>124</v>
      </c>
      <c r="M2174" t="s">
        <v>38</v>
      </c>
      <c r="N2174" t="s">
        <v>39</v>
      </c>
      <c r="O2174" s="23">
        <v>502</v>
      </c>
      <c r="P2174" s="9">
        <v>11.48</v>
      </c>
      <c r="Q2174" t="s">
        <v>40</v>
      </c>
      <c r="R2174">
        <v>11587</v>
      </c>
      <c r="S2174" s="9">
        <v>43.72</v>
      </c>
      <c r="T2174" s="26">
        <v>4.1900000000000004</v>
      </c>
      <c r="U2174" s="8">
        <v>183.19</v>
      </c>
      <c r="V2174" t="s">
        <v>41</v>
      </c>
      <c r="W2174" t="s">
        <v>2276</v>
      </c>
      <c r="X2174" t="s">
        <v>42</v>
      </c>
      <c r="Y2174" t="s">
        <v>2277</v>
      </c>
      <c r="AA2174" s="1">
        <f t="shared" si="216"/>
        <v>45970</v>
      </c>
      <c r="AB2174" s="2">
        <f t="shared" si="217"/>
        <v>11</v>
      </c>
      <c r="AC2174" s="2">
        <f t="shared" si="218"/>
        <v>2025</v>
      </c>
      <c r="AD2174" s="2" t="str">
        <f>IFERROR(VLOOKUP(A2174,'Aux Área'!$A$4:$B$123,2,0),"-")</f>
        <v>INSPEÇÃO</v>
      </c>
    </row>
    <row r="2175" spans="1:30" x14ac:dyDescent="0.3">
      <c r="A2175" t="s">
        <v>3092</v>
      </c>
      <c r="B2175" t="s">
        <v>3093</v>
      </c>
      <c r="C2175" t="s">
        <v>3977</v>
      </c>
      <c r="D2175" t="s">
        <v>3205</v>
      </c>
      <c r="E2175" t="s">
        <v>3206</v>
      </c>
      <c r="F2175" t="s">
        <v>3594</v>
      </c>
      <c r="G2175" t="s">
        <v>1135</v>
      </c>
      <c r="H2175" t="s">
        <v>2275</v>
      </c>
      <c r="I2175" t="s">
        <v>1497</v>
      </c>
      <c r="J2175" t="s">
        <v>169</v>
      </c>
      <c r="K2175" t="s">
        <v>170</v>
      </c>
      <c r="L2175" t="s">
        <v>124</v>
      </c>
      <c r="M2175" t="s">
        <v>38</v>
      </c>
      <c r="N2175" t="s">
        <v>39</v>
      </c>
      <c r="O2175" s="28">
        <v>330</v>
      </c>
      <c r="P2175" s="29">
        <v>10.75</v>
      </c>
      <c r="Q2175" t="s">
        <v>40</v>
      </c>
      <c r="R2175">
        <v>8175</v>
      </c>
      <c r="S2175" s="9">
        <v>30.71</v>
      </c>
      <c r="T2175" s="26">
        <v>4.1900000000000004</v>
      </c>
      <c r="U2175" s="8">
        <v>128.66999999999999</v>
      </c>
      <c r="V2175" t="s">
        <v>41</v>
      </c>
      <c r="W2175" t="s">
        <v>2276</v>
      </c>
      <c r="X2175" t="s">
        <v>42</v>
      </c>
      <c r="Y2175" t="s">
        <v>2277</v>
      </c>
      <c r="AA2175" s="1">
        <f t="shared" si="216"/>
        <v>45970</v>
      </c>
      <c r="AB2175" s="2">
        <f t="shared" si="217"/>
        <v>11</v>
      </c>
      <c r="AC2175" s="2">
        <f t="shared" si="218"/>
        <v>2025</v>
      </c>
      <c r="AD2175" s="2" t="str">
        <f>IFERROR(VLOOKUP(A2175,'Aux Área'!$A$4:$B$123,2,0),"-")</f>
        <v>INSPEÇÃO</v>
      </c>
    </row>
    <row r="2176" spans="1:30" x14ac:dyDescent="0.3">
      <c r="A2176" t="s">
        <v>2638</v>
      </c>
      <c r="B2176" t="s">
        <v>2639</v>
      </c>
      <c r="C2176" t="s">
        <v>3978</v>
      </c>
      <c r="D2176" t="s">
        <v>3788</v>
      </c>
      <c r="E2176" t="s">
        <v>3789</v>
      </c>
      <c r="F2176" t="s">
        <v>2641</v>
      </c>
      <c r="G2176" t="s">
        <v>1135</v>
      </c>
      <c r="H2176" t="s">
        <v>2275</v>
      </c>
      <c r="I2176" t="s">
        <v>1497</v>
      </c>
      <c r="J2176" t="s">
        <v>275</v>
      </c>
      <c r="K2176" t="s">
        <v>276</v>
      </c>
      <c r="L2176" t="s">
        <v>124</v>
      </c>
      <c r="M2176" t="s">
        <v>38</v>
      </c>
      <c r="N2176" t="s">
        <v>39</v>
      </c>
      <c r="O2176" s="23">
        <v>501</v>
      </c>
      <c r="P2176" s="9">
        <v>11.05</v>
      </c>
      <c r="Q2176" t="s">
        <v>40</v>
      </c>
      <c r="R2176">
        <v>9580</v>
      </c>
      <c r="S2176" s="9">
        <v>45.33</v>
      </c>
      <c r="T2176" s="26">
        <v>4.29</v>
      </c>
      <c r="U2176" s="8">
        <v>194.47</v>
      </c>
      <c r="V2176" t="s">
        <v>3979</v>
      </c>
      <c r="W2176" t="s">
        <v>2276</v>
      </c>
      <c r="X2176" t="s">
        <v>42</v>
      </c>
      <c r="Y2176" t="s">
        <v>2277</v>
      </c>
      <c r="AA2176" s="1">
        <f t="shared" si="216"/>
        <v>45970</v>
      </c>
      <c r="AB2176" s="2">
        <f t="shared" si="217"/>
        <v>11</v>
      </c>
      <c r="AC2176" s="2">
        <f t="shared" si="218"/>
        <v>2025</v>
      </c>
      <c r="AD2176" s="2" t="str">
        <f>IFERROR(VLOOKUP(A2176,'Aux Área'!$A$4:$B$123,2,0),"-")</f>
        <v>INSPEÇÃO</v>
      </c>
    </row>
    <row r="2177" spans="1:30" x14ac:dyDescent="0.3">
      <c r="A2177" t="s">
        <v>2306</v>
      </c>
      <c r="B2177" t="s">
        <v>2307</v>
      </c>
      <c r="C2177" t="s">
        <v>3980</v>
      </c>
      <c r="D2177" t="s">
        <v>3212</v>
      </c>
      <c r="E2177" t="s">
        <v>3213</v>
      </c>
      <c r="F2177" t="s">
        <v>2309</v>
      </c>
      <c r="G2177" t="s">
        <v>1135</v>
      </c>
      <c r="H2177" t="s">
        <v>2275</v>
      </c>
      <c r="I2177" t="s">
        <v>1497</v>
      </c>
      <c r="J2177" t="s">
        <v>89</v>
      </c>
      <c r="K2177" t="s">
        <v>90</v>
      </c>
      <c r="L2177" t="s">
        <v>91</v>
      </c>
      <c r="M2177" t="s">
        <v>38</v>
      </c>
      <c r="N2177" t="s">
        <v>39</v>
      </c>
      <c r="O2177" s="23">
        <v>353</v>
      </c>
      <c r="P2177" s="9">
        <v>8.6</v>
      </c>
      <c r="Q2177" t="s">
        <v>40</v>
      </c>
      <c r="R2177">
        <v>9046</v>
      </c>
      <c r="S2177" s="9">
        <v>41.03</v>
      </c>
      <c r="T2177" s="26">
        <v>4.29</v>
      </c>
      <c r="U2177" s="8">
        <v>176.02</v>
      </c>
      <c r="V2177" t="s">
        <v>3981</v>
      </c>
      <c r="W2177" t="s">
        <v>2276</v>
      </c>
      <c r="X2177" t="s">
        <v>42</v>
      </c>
      <c r="Y2177" t="s">
        <v>2277</v>
      </c>
      <c r="AA2177" s="1">
        <f t="shared" si="216"/>
        <v>45970</v>
      </c>
      <c r="AB2177" s="2">
        <f t="shared" si="217"/>
        <v>11</v>
      </c>
      <c r="AC2177" s="2">
        <f t="shared" si="218"/>
        <v>2025</v>
      </c>
      <c r="AD2177" s="2" t="str">
        <f>IFERROR(VLOOKUP(A2177,'Aux Área'!$A$4:$B$123,2,0),"-")</f>
        <v>INSPEÇÃO</v>
      </c>
    </row>
    <row r="2178" spans="1:30" x14ac:dyDescent="0.3">
      <c r="A2178" t="s">
        <v>2314</v>
      </c>
      <c r="B2178" t="s">
        <v>2315</v>
      </c>
      <c r="C2178" t="s">
        <v>3982</v>
      </c>
      <c r="D2178" t="s">
        <v>3276</v>
      </c>
      <c r="E2178" t="s">
        <v>3277</v>
      </c>
      <c r="F2178" t="s">
        <v>2317</v>
      </c>
      <c r="G2178" t="s">
        <v>1300</v>
      </c>
      <c r="H2178" t="s">
        <v>1301</v>
      </c>
      <c r="I2178" t="s">
        <v>37</v>
      </c>
      <c r="J2178" t="s">
        <v>89</v>
      </c>
      <c r="K2178" t="s">
        <v>90</v>
      </c>
      <c r="L2178" t="s">
        <v>91</v>
      </c>
      <c r="M2178" t="s">
        <v>38</v>
      </c>
      <c r="N2178" t="s">
        <v>39</v>
      </c>
      <c r="O2178" s="23">
        <v>453</v>
      </c>
      <c r="P2178" s="9">
        <v>10.89</v>
      </c>
      <c r="Q2178" t="s">
        <v>40</v>
      </c>
      <c r="R2178">
        <v>13696</v>
      </c>
      <c r="S2178" s="9">
        <v>41.59</v>
      </c>
      <c r="T2178" s="26">
        <v>4.29</v>
      </c>
      <c r="U2178" s="8">
        <v>178.42</v>
      </c>
      <c r="V2178" t="s">
        <v>3983</v>
      </c>
      <c r="W2178" t="s">
        <v>2276</v>
      </c>
      <c r="X2178" t="s">
        <v>42</v>
      </c>
      <c r="Y2178" t="s">
        <v>2277</v>
      </c>
      <c r="AA2178" s="1">
        <f t="shared" si="216"/>
        <v>45970</v>
      </c>
      <c r="AB2178" s="2">
        <f t="shared" si="217"/>
        <v>11</v>
      </c>
      <c r="AC2178" s="2">
        <f t="shared" si="218"/>
        <v>2025</v>
      </c>
      <c r="AD2178" s="2" t="str">
        <f>IFERROR(VLOOKUP(A2178,'Aux Área'!$A$4:$B$123,2,0),"-")</f>
        <v>INSPEÇÃO</v>
      </c>
    </row>
    <row r="2179" spans="1:30" x14ac:dyDescent="0.3">
      <c r="A2179" t="s">
        <v>2260</v>
      </c>
      <c r="B2179" t="s">
        <v>113</v>
      </c>
      <c r="C2179" t="s">
        <v>3984</v>
      </c>
      <c r="D2179" t="s">
        <v>3005</v>
      </c>
      <c r="E2179" t="s">
        <v>3006</v>
      </c>
      <c r="F2179" t="s">
        <v>2262</v>
      </c>
      <c r="G2179" t="s">
        <v>35</v>
      </c>
      <c r="H2179" t="s">
        <v>2263</v>
      </c>
      <c r="I2179" t="s">
        <v>2186</v>
      </c>
      <c r="J2179" t="s">
        <v>1681</v>
      </c>
      <c r="K2179" t="s">
        <v>1682</v>
      </c>
      <c r="L2179" t="s">
        <v>141</v>
      </c>
      <c r="M2179" t="s">
        <v>38</v>
      </c>
      <c r="N2179" t="s">
        <v>668</v>
      </c>
      <c r="O2179" s="23">
        <v>756</v>
      </c>
      <c r="P2179" s="9">
        <v>14.99</v>
      </c>
      <c r="Q2179" t="s">
        <v>40</v>
      </c>
      <c r="R2179">
        <v>10955</v>
      </c>
      <c r="S2179" s="9">
        <v>50.44</v>
      </c>
      <c r="T2179" s="26">
        <v>6.4889999999999999</v>
      </c>
      <c r="U2179" s="8">
        <v>327.32</v>
      </c>
      <c r="V2179" t="s">
        <v>41</v>
      </c>
      <c r="W2179" t="s">
        <v>2007</v>
      </c>
      <c r="X2179" t="s">
        <v>42</v>
      </c>
      <c r="Y2179" t="s">
        <v>1740</v>
      </c>
      <c r="AA2179" s="1">
        <f t="shared" si="216"/>
        <v>45970</v>
      </c>
      <c r="AB2179" s="2">
        <f t="shared" si="217"/>
        <v>11</v>
      </c>
      <c r="AC2179" s="2">
        <f t="shared" si="218"/>
        <v>2025</v>
      </c>
      <c r="AD2179" s="2" t="str">
        <f>IFERROR(VLOOKUP(A2179,'Aux Área'!$A$4:$B$123,2,0),"-")</f>
        <v>INSPEÇÃO</v>
      </c>
    </row>
    <row r="2180" spans="1:30" x14ac:dyDescent="0.3">
      <c r="A2180" t="s">
        <v>2282</v>
      </c>
      <c r="B2180" t="s">
        <v>2283</v>
      </c>
      <c r="C2180" t="s">
        <v>3985</v>
      </c>
      <c r="D2180" t="s">
        <v>3781</v>
      </c>
      <c r="E2180" t="s">
        <v>3782</v>
      </c>
      <c r="F2180" t="s">
        <v>2285</v>
      </c>
      <c r="G2180" t="s">
        <v>1135</v>
      </c>
      <c r="H2180" t="s">
        <v>2275</v>
      </c>
      <c r="I2180" t="s">
        <v>1497</v>
      </c>
      <c r="J2180" t="s">
        <v>1681</v>
      </c>
      <c r="K2180" t="s">
        <v>1682</v>
      </c>
      <c r="L2180" t="s">
        <v>141</v>
      </c>
      <c r="M2180" t="s">
        <v>38</v>
      </c>
      <c r="N2180" t="s">
        <v>39</v>
      </c>
      <c r="O2180" s="23">
        <v>351</v>
      </c>
      <c r="P2180" s="9">
        <v>11.83</v>
      </c>
      <c r="Q2180" t="s">
        <v>40</v>
      </c>
      <c r="R2180">
        <v>11504</v>
      </c>
      <c r="S2180" s="9">
        <v>29.66</v>
      </c>
      <c r="T2180" s="26">
        <v>4.6399999999999997</v>
      </c>
      <c r="U2180" s="8">
        <v>137.62</v>
      </c>
      <c r="V2180" t="s">
        <v>41</v>
      </c>
      <c r="W2180" t="s">
        <v>2276</v>
      </c>
      <c r="X2180" t="s">
        <v>42</v>
      </c>
      <c r="Y2180" t="s">
        <v>2277</v>
      </c>
      <c r="AA2180" s="1">
        <f t="shared" si="216"/>
        <v>45970</v>
      </c>
      <c r="AB2180" s="2">
        <f t="shared" si="217"/>
        <v>11</v>
      </c>
      <c r="AC2180" s="2">
        <f t="shared" si="218"/>
        <v>2025</v>
      </c>
      <c r="AD2180" s="2" t="str">
        <f>IFERROR(VLOOKUP(A2180,'Aux Área'!$A$4:$B$123,2,0),"-")</f>
        <v>INSPEÇÃO</v>
      </c>
    </row>
    <row r="2181" spans="1:30" x14ac:dyDescent="0.3">
      <c r="A2181" t="s">
        <v>2181</v>
      </c>
      <c r="B2181" t="s">
        <v>2182</v>
      </c>
      <c r="C2181" t="s">
        <v>3986</v>
      </c>
      <c r="D2181" t="s">
        <v>3303</v>
      </c>
      <c r="E2181" t="s">
        <v>3304</v>
      </c>
      <c r="F2181" t="s">
        <v>2184</v>
      </c>
      <c r="G2181" t="s">
        <v>1135</v>
      </c>
      <c r="H2181" t="s">
        <v>2185</v>
      </c>
      <c r="I2181" t="s">
        <v>2186</v>
      </c>
      <c r="J2181" t="s">
        <v>237</v>
      </c>
      <c r="K2181" t="s">
        <v>238</v>
      </c>
      <c r="L2181" t="s">
        <v>110</v>
      </c>
      <c r="M2181" t="s">
        <v>38</v>
      </c>
      <c r="N2181" t="s">
        <v>668</v>
      </c>
      <c r="O2181" s="23">
        <v>744</v>
      </c>
      <c r="P2181" s="9">
        <v>13.98</v>
      </c>
      <c r="Q2181" t="s">
        <v>40</v>
      </c>
      <c r="R2181">
        <v>11372</v>
      </c>
      <c r="S2181" s="9">
        <v>53.23</v>
      </c>
      <c r="T2181" s="26">
        <v>6.1909999999999998</v>
      </c>
      <c r="U2181" s="8">
        <v>329.55</v>
      </c>
      <c r="V2181" t="s">
        <v>41</v>
      </c>
      <c r="W2181" t="s">
        <v>2007</v>
      </c>
      <c r="X2181" t="s">
        <v>42</v>
      </c>
      <c r="Y2181" t="s">
        <v>2188</v>
      </c>
      <c r="AA2181" s="1">
        <f t="shared" si="216"/>
        <v>45970</v>
      </c>
      <c r="AB2181" s="2">
        <f t="shared" si="217"/>
        <v>11</v>
      </c>
      <c r="AC2181" s="2">
        <f t="shared" si="218"/>
        <v>2025</v>
      </c>
      <c r="AD2181" s="2" t="str">
        <f>IFERROR(VLOOKUP(A2181,'Aux Área'!$A$4:$B$123,2,0),"-")</f>
        <v>INSPEÇÃO</v>
      </c>
    </row>
    <row r="2182" spans="1:30" x14ac:dyDescent="0.3">
      <c r="A2182" t="s">
        <v>2271</v>
      </c>
      <c r="B2182" t="s">
        <v>2272</v>
      </c>
      <c r="C2182" t="s">
        <v>3987</v>
      </c>
      <c r="D2182" t="s">
        <v>3216</v>
      </c>
      <c r="E2182" t="s">
        <v>3217</v>
      </c>
      <c r="F2182" t="s">
        <v>2274</v>
      </c>
      <c r="G2182" t="s">
        <v>1135</v>
      </c>
      <c r="H2182" t="s">
        <v>2275</v>
      </c>
      <c r="I2182" t="s">
        <v>1497</v>
      </c>
      <c r="J2182" t="s">
        <v>188</v>
      </c>
      <c r="K2182" t="s">
        <v>189</v>
      </c>
      <c r="L2182" t="s">
        <v>190</v>
      </c>
      <c r="M2182" t="s">
        <v>38</v>
      </c>
      <c r="N2182" t="s">
        <v>39</v>
      </c>
      <c r="O2182" s="23">
        <v>489</v>
      </c>
      <c r="P2182" s="9">
        <v>11.57</v>
      </c>
      <c r="Q2182" t="s">
        <v>40</v>
      </c>
      <c r="R2182">
        <v>11161</v>
      </c>
      <c r="S2182" s="9">
        <v>42.27</v>
      </c>
      <c r="T2182" s="26">
        <v>4.3899999999999997</v>
      </c>
      <c r="U2182" s="8">
        <v>185.57</v>
      </c>
      <c r="V2182" t="s">
        <v>41</v>
      </c>
      <c r="W2182" t="s">
        <v>2276</v>
      </c>
      <c r="X2182" t="s">
        <v>42</v>
      </c>
      <c r="Y2182" t="s">
        <v>2277</v>
      </c>
      <c r="AA2182" s="1">
        <f t="shared" si="216"/>
        <v>45970</v>
      </c>
      <c r="AB2182" s="2">
        <f t="shared" si="217"/>
        <v>11</v>
      </c>
      <c r="AC2182" s="2">
        <f t="shared" si="218"/>
        <v>2025</v>
      </c>
      <c r="AD2182" s="2" t="str">
        <f>IFERROR(VLOOKUP(A2182,'Aux Área'!$A$4:$B$123,2,0),"-")</f>
        <v>INSPEÇÃO</v>
      </c>
    </row>
    <row r="2183" spans="1:30" x14ac:dyDescent="0.3">
      <c r="A2183" t="s">
        <v>2643</v>
      </c>
      <c r="B2183" t="s">
        <v>2644</v>
      </c>
      <c r="C2183" t="s">
        <v>3988</v>
      </c>
      <c r="D2183" t="s">
        <v>3149</v>
      </c>
      <c r="E2183" t="s">
        <v>3150</v>
      </c>
      <c r="F2183" t="s">
        <v>2646</v>
      </c>
      <c r="G2183" t="s">
        <v>1300</v>
      </c>
      <c r="H2183" t="s">
        <v>1301</v>
      </c>
      <c r="I2183" t="s">
        <v>37</v>
      </c>
      <c r="J2183" t="s">
        <v>122</v>
      </c>
      <c r="K2183" t="s">
        <v>123</v>
      </c>
      <c r="L2183" t="s">
        <v>124</v>
      </c>
      <c r="M2183" t="s">
        <v>38</v>
      </c>
      <c r="N2183" t="s">
        <v>39</v>
      </c>
      <c r="O2183" s="23">
        <v>411</v>
      </c>
      <c r="P2183" s="9">
        <v>11.67</v>
      </c>
      <c r="Q2183" t="s">
        <v>40</v>
      </c>
      <c r="R2183">
        <v>10226</v>
      </c>
      <c r="S2183" s="9">
        <v>35.229999999999997</v>
      </c>
      <c r="T2183" s="26">
        <v>4.3899999999999997</v>
      </c>
      <c r="U2183" s="8">
        <v>154.65</v>
      </c>
      <c r="V2183" t="s">
        <v>112</v>
      </c>
      <c r="W2183" t="s">
        <v>2276</v>
      </c>
      <c r="X2183" t="s">
        <v>42</v>
      </c>
      <c r="Y2183" t="s">
        <v>2277</v>
      </c>
      <c r="AA2183" s="1">
        <f t="shared" si="216"/>
        <v>45970</v>
      </c>
      <c r="AB2183" s="2">
        <f t="shared" si="217"/>
        <v>11</v>
      </c>
      <c r="AC2183" s="2">
        <f t="shared" si="218"/>
        <v>2025</v>
      </c>
      <c r="AD2183" s="2" t="str">
        <f>IFERROR(VLOOKUP(A2183,'Aux Área'!$A$4:$B$123,2,0),"-")</f>
        <v>INSPEÇÃO</v>
      </c>
    </row>
    <row r="2184" spans="1:30" x14ac:dyDescent="0.3">
      <c r="A2184" t="s">
        <v>2208</v>
      </c>
      <c r="B2184" t="s">
        <v>2544</v>
      </c>
      <c r="C2184" t="s">
        <v>3989</v>
      </c>
      <c r="D2184" t="s">
        <v>2468</v>
      </c>
      <c r="E2184" t="s">
        <v>2469</v>
      </c>
      <c r="F2184" t="s">
        <v>2210</v>
      </c>
      <c r="G2184" t="s">
        <v>1135</v>
      </c>
      <c r="H2184" t="s">
        <v>2211</v>
      </c>
      <c r="I2184" t="s">
        <v>37</v>
      </c>
      <c r="J2184" t="s">
        <v>219</v>
      </c>
      <c r="K2184" t="s">
        <v>177</v>
      </c>
      <c r="L2184" t="s">
        <v>177</v>
      </c>
      <c r="M2184" t="s">
        <v>38</v>
      </c>
      <c r="N2184" t="s">
        <v>707</v>
      </c>
      <c r="O2184" s="23" t="s">
        <v>15244</v>
      </c>
      <c r="P2184" s="9" t="s">
        <v>15244</v>
      </c>
      <c r="Q2184" t="s">
        <v>40</v>
      </c>
      <c r="R2184" t="s">
        <v>15244</v>
      </c>
      <c r="S2184" s="9">
        <v>5</v>
      </c>
      <c r="T2184" s="26">
        <v>6.39</v>
      </c>
      <c r="U2184" s="8">
        <v>31.95</v>
      </c>
      <c r="V2184" t="s">
        <v>41</v>
      </c>
      <c r="W2184" t="s">
        <v>2007</v>
      </c>
      <c r="X2184" t="s">
        <v>42</v>
      </c>
      <c r="Y2184" t="s">
        <v>1740</v>
      </c>
      <c r="AA2184" s="1">
        <f t="shared" si="216"/>
        <v>45970</v>
      </c>
      <c r="AB2184" s="2">
        <f t="shared" si="217"/>
        <v>11</v>
      </c>
      <c r="AC2184" s="2">
        <f t="shared" si="218"/>
        <v>2025</v>
      </c>
      <c r="AD2184" s="2" t="str">
        <f>IFERROR(VLOOKUP(A2184,'Aux Área'!$A$4:$B$123,2,0),"-")</f>
        <v>APH</v>
      </c>
    </row>
    <row r="2185" spans="1:30" x14ac:dyDescent="0.3">
      <c r="A2185" t="s">
        <v>2208</v>
      </c>
      <c r="B2185" t="s">
        <v>2544</v>
      </c>
      <c r="C2185" t="s">
        <v>3989</v>
      </c>
      <c r="D2185" t="s">
        <v>2468</v>
      </c>
      <c r="E2185" t="s">
        <v>2469</v>
      </c>
      <c r="F2185" t="s">
        <v>2210</v>
      </c>
      <c r="G2185" t="s">
        <v>1135</v>
      </c>
      <c r="H2185" t="s">
        <v>2211</v>
      </c>
      <c r="I2185" t="s">
        <v>37</v>
      </c>
      <c r="J2185" t="s">
        <v>219</v>
      </c>
      <c r="K2185" t="s">
        <v>177</v>
      </c>
      <c r="L2185" t="s">
        <v>177</v>
      </c>
      <c r="M2185" t="s">
        <v>38</v>
      </c>
      <c r="N2185" t="s">
        <v>668</v>
      </c>
      <c r="O2185" s="23">
        <v>0</v>
      </c>
      <c r="P2185" s="9">
        <v>6.33</v>
      </c>
      <c r="Q2185" t="s">
        <v>40</v>
      </c>
      <c r="R2185">
        <v>5223</v>
      </c>
      <c r="S2185" s="9">
        <v>54.65</v>
      </c>
      <c r="T2185" s="26">
        <v>6.1909999999999998</v>
      </c>
      <c r="U2185" s="8">
        <v>338.33</v>
      </c>
      <c r="V2185" t="s">
        <v>41</v>
      </c>
      <c r="W2185" t="s">
        <v>2007</v>
      </c>
      <c r="X2185" t="s">
        <v>42</v>
      </c>
      <c r="Y2185" t="s">
        <v>1740</v>
      </c>
      <c r="AA2185" s="1">
        <f t="shared" si="216"/>
        <v>45970</v>
      </c>
      <c r="AB2185" s="2">
        <f t="shared" si="217"/>
        <v>11</v>
      </c>
      <c r="AC2185" s="2">
        <f t="shared" si="218"/>
        <v>2025</v>
      </c>
      <c r="AD2185" s="2" t="str">
        <f>IFERROR(VLOOKUP(A2185,'Aux Área'!$A$4:$B$123,2,0),"-")</f>
        <v>APH</v>
      </c>
    </row>
    <row r="2186" spans="1:30" x14ac:dyDescent="0.3">
      <c r="A2186" t="s">
        <v>2208</v>
      </c>
      <c r="C2186" t="s">
        <v>3989</v>
      </c>
      <c r="F2186" t="s">
        <v>2210</v>
      </c>
      <c r="K2186" t="s">
        <v>177</v>
      </c>
      <c r="N2186" t="s">
        <v>15690</v>
      </c>
      <c r="O2186" t="s">
        <v>15244</v>
      </c>
      <c r="P2186" s="9" t="s">
        <v>15244</v>
      </c>
      <c r="Q2186" t="s">
        <v>40</v>
      </c>
      <c r="R2186" t="s">
        <v>15244</v>
      </c>
      <c r="S2186">
        <v>2.95</v>
      </c>
      <c r="U2186" s="8">
        <v>11.82</v>
      </c>
      <c r="X2186" t="s">
        <v>42</v>
      </c>
      <c r="Y2186" t="s">
        <v>1740</v>
      </c>
      <c r="AA2186" s="1">
        <f>IFERROR(DATEVALUE(C2186),"-")</f>
        <v>45970</v>
      </c>
      <c r="AB2186" s="2">
        <f>IFERROR(MONTH(AA2186),"-")</f>
        <v>11</v>
      </c>
      <c r="AC2186" s="2">
        <f>IFERROR(YEAR(AA2186),"-")</f>
        <v>2025</v>
      </c>
      <c r="AD2186" s="2" t="str">
        <f>IFERROR(VLOOKUP(A2186,'Aux Área'!$A$4:$B$123,2,0),"-")</f>
        <v>APH</v>
      </c>
    </row>
    <row r="2187" spans="1:30" x14ac:dyDescent="0.3">
      <c r="A2187" t="s">
        <v>2700</v>
      </c>
      <c r="B2187" t="s">
        <v>2701</v>
      </c>
      <c r="C2187" t="s">
        <v>3990</v>
      </c>
      <c r="D2187" t="s">
        <v>3403</v>
      </c>
      <c r="E2187" t="s">
        <v>3404</v>
      </c>
      <c r="F2187" t="s">
        <v>2703</v>
      </c>
      <c r="G2187" t="s">
        <v>659</v>
      </c>
      <c r="H2187" t="s">
        <v>1996</v>
      </c>
      <c r="I2187" t="s">
        <v>1997</v>
      </c>
      <c r="J2187" t="s">
        <v>275</v>
      </c>
      <c r="K2187" t="s">
        <v>276</v>
      </c>
      <c r="L2187" t="s">
        <v>124</v>
      </c>
      <c r="M2187" t="s">
        <v>38</v>
      </c>
      <c r="N2187" t="s">
        <v>668</v>
      </c>
      <c r="O2187" s="23">
        <v>307</v>
      </c>
      <c r="P2187" s="9">
        <v>4.51</v>
      </c>
      <c r="Q2187" t="s">
        <v>40</v>
      </c>
      <c r="R2187">
        <v>5228</v>
      </c>
      <c r="S2187" s="9">
        <v>68</v>
      </c>
      <c r="T2187" s="26">
        <v>7.05</v>
      </c>
      <c r="U2187" s="8">
        <v>479.4</v>
      </c>
      <c r="V2187" t="s">
        <v>3991</v>
      </c>
      <c r="W2187" t="s">
        <v>1985</v>
      </c>
      <c r="X2187" t="s">
        <v>42</v>
      </c>
      <c r="Y2187" t="s">
        <v>1986</v>
      </c>
      <c r="AA2187" s="1">
        <f>DATEVALUE(C2187)</f>
        <v>45970</v>
      </c>
      <c r="AB2187" s="2">
        <f>MONTH(AA2187)</f>
        <v>11</v>
      </c>
      <c r="AC2187" s="2">
        <f>YEAR(AA2187)</f>
        <v>2025</v>
      </c>
      <c r="AD2187" s="2" t="str">
        <f>IFERROR(VLOOKUP(A2187,'Aux Área'!$A$4:$B$123,2,0),"-")</f>
        <v>PESADOS</v>
      </c>
    </row>
    <row r="2188" spans="1:30" x14ac:dyDescent="0.3">
      <c r="A2188" t="s">
        <v>2700</v>
      </c>
      <c r="C2188" t="s">
        <v>15623</v>
      </c>
      <c r="F2188" t="s">
        <v>2703</v>
      </c>
      <c r="K2188" t="s">
        <v>276</v>
      </c>
      <c r="N2188" t="s">
        <v>15690</v>
      </c>
      <c r="O2188" t="s">
        <v>15244</v>
      </c>
      <c r="P2188" s="9" t="s">
        <v>15244</v>
      </c>
      <c r="Q2188" t="s">
        <v>40</v>
      </c>
      <c r="R2188" t="s">
        <v>15244</v>
      </c>
      <c r="S2188">
        <v>6.67</v>
      </c>
      <c r="U2188" s="8">
        <v>25.29</v>
      </c>
      <c r="X2188" t="s">
        <v>42</v>
      </c>
      <c r="Y2188" t="s">
        <v>1986</v>
      </c>
      <c r="AA2188" s="1">
        <f>IFERROR(DATEVALUE(C2188),"-")</f>
        <v>45970</v>
      </c>
      <c r="AB2188" s="2">
        <f>IFERROR(MONTH(AA2188),"-")</f>
        <v>11</v>
      </c>
      <c r="AC2188" s="2">
        <f>IFERROR(YEAR(AA2188),"-")</f>
        <v>2025</v>
      </c>
      <c r="AD2188" s="2" t="str">
        <f>IFERROR(VLOOKUP(A2188,'Aux Área'!$A$4:$B$123,2,0),"-")</f>
        <v>PESADOS</v>
      </c>
    </row>
    <row r="2189" spans="1:30" x14ac:dyDescent="0.3">
      <c r="A2189" t="s">
        <v>2278</v>
      </c>
      <c r="B2189" t="s">
        <v>2279</v>
      </c>
      <c r="C2189" t="s">
        <v>3992</v>
      </c>
      <c r="D2189" t="s">
        <v>3098</v>
      </c>
      <c r="E2189" t="s">
        <v>3099</v>
      </c>
      <c r="F2189" t="s">
        <v>2281</v>
      </c>
      <c r="G2189" t="s">
        <v>1135</v>
      </c>
      <c r="H2189" t="s">
        <v>2275</v>
      </c>
      <c r="I2189" t="s">
        <v>1497</v>
      </c>
      <c r="J2189" t="s">
        <v>1670</v>
      </c>
      <c r="K2189" t="s">
        <v>1671</v>
      </c>
      <c r="L2189" t="s">
        <v>1672</v>
      </c>
      <c r="M2189" t="s">
        <v>38</v>
      </c>
      <c r="N2189" t="s">
        <v>39</v>
      </c>
      <c r="O2189" s="23">
        <v>351</v>
      </c>
      <c r="P2189" s="9">
        <v>11.61</v>
      </c>
      <c r="Q2189" t="s">
        <v>40</v>
      </c>
      <c r="R2189">
        <v>11938</v>
      </c>
      <c r="S2189" s="9">
        <v>30.23</v>
      </c>
      <c r="T2189" s="26">
        <v>4.29</v>
      </c>
      <c r="U2189" s="8">
        <v>129.69</v>
      </c>
      <c r="V2189" t="s">
        <v>3993</v>
      </c>
      <c r="W2189" t="s">
        <v>2276</v>
      </c>
      <c r="X2189" t="s">
        <v>42</v>
      </c>
      <c r="Y2189" t="s">
        <v>2277</v>
      </c>
      <c r="AA2189" s="1">
        <f t="shared" ref="AA2189:AA2214" si="219">DATEVALUE(C2189)</f>
        <v>45970</v>
      </c>
      <c r="AB2189" s="2">
        <f t="shared" ref="AB2189:AB2214" si="220">MONTH(AA2189)</f>
        <v>11</v>
      </c>
      <c r="AC2189" s="2">
        <f t="shared" ref="AC2189:AC2214" si="221">YEAR(AA2189)</f>
        <v>2025</v>
      </c>
      <c r="AD2189" s="2" t="str">
        <f>IFERROR(VLOOKUP(A2189,'Aux Área'!$A$4:$B$123,2,0),"-")</f>
        <v>INSPEÇÃO</v>
      </c>
    </row>
    <row r="2190" spans="1:30" x14ac:dyDescent="0.3">
      <c r="A2190" t="s">
        <v>72</v>
      </c>
      <c r="B2190" t="s">
        <v>243</v>
      </c>
      <c r="C2190" t="s">
        <v>3994</v>
      </c>
      <c r="D2190" t="s">
        <v>95</v>
      </c>
      <c r="E2190" t="s">
        <v>96</v>
      </c>
      <c r="F2190" t="s">
        <v>73</v>
      </c>
      <c r="G2190" t="s">
        <v>1503</v>
      </c>
      <c r="H2190" t="s">
        <v>36</v>
      </c>
      <c r="I2190" t="s">
        <v>37</v>
      </c>
      <c r="J2190" t="s">
        <v>292</v>
      </c>
      <c r="K2190" t="s">
        <v>293</v>
      </c>
      <c r="L2190" t="s">
        <v>84</v>
      </c>
      <c r="M2190" t="s">
        <v>38</v>
      </c>
      <c r="N2190" t="s">
        <v>39</v>
      </c>
      <c r="O2190" s="23">
        <v>253</v>
      </c>
      <c r="P2190" s="9">
        <v>6.71</v>
      </c>
      <c r="Q2190" t="s">
        <v>40</v>
      </c>
      <c r="R2190">
        <v>18673</v>
      </c>
      <c r="S2190" s="9">
        <v>37.72</v>
      </c>
      <c r="T2190" s="26">
        <v>5.17</v>
      </c>
      <c r="U2190" s="8">
        <v>195.01</v>
      </c>
      <c r="V2190" t="s">
        <v>3995</v>
      </c>
      <c r="W2190" t="s">
        <v>2007</v>
      </c>
      <c r="X2190" t="s">
        <v>42</v>
      </c>
      <c r="Y2190" t="s">
        <v>1740</v>
      </c>
      <c r="AA2190" s="1">
        <f t="shared" si="219"/>
        <v>45970</v>
      </c>
      <c r="AB2190" s="2">
        <f t="shared" si="220"/>
        <v>11</v>
      </c>
      <c r="AC2190" s="2">
        <f t="shared" si="221"/>
        <v>2025</v>
      </c>
      <c r="AD2190" s="2" t="str">
        <f>IFERROR(VLOOKUP(A2190,'Aux Área'!$A$4:$B$123,2,0),"-")</f>
        <v>CONSERVA</v>
      </c>
    </row>
    <row r="2191" spans="1:30" x14ac:dyDescent="0.3">
      <c r="A2191" t="s">
        <v>2461</v>
      </c>
      <c r="B2191" t="s">
        <v>2462</v>
      </c>
      <c r="C2191" t="s">
        <v>3996</v>
      </c>
      <c r="D2191" t="s">
        <v>3226</v>
      </c>
      <c r="E2191" t="s">
        <v>3227</v>
      </c>
      <c r="F2191" t="s">
        <v>3574</v>
      </c>
      <c r="G2191" t="s">
        <v>1135</v>
      </c>
      <c r="H2191" t="s">
        <v>2275</v>
      </c>
      <c r="I2191" t="s">
        <v>1497</v>
      </c>
      <c r="J2191" t="s">
        <v>219</v>
      </c>
      <c r="K2191" t="s">
        <v>177</v>
      </c>
      <c r="L2191" t="s">
        <v>177</v>
      </c>
      <c r="M2191" t="s">
        <v>38</v>
      </c>
      <c r="N2191" t="s">
        <v>39</v>
      </c>
      <c r="O2191" s="23">
        <v>429</v>
      </c>
      <c r="P2191" s="9">
        <v>10.09</v>
      </c>
      <c r="Q2191" t="s">
        <v>40</v>
      </c>
      <c r="R2191">
        <v>9224</v>
      </c>
      <c r="S2191" s="9">
        <v>42.51</v>
      </c>
      <c r="T2191" s="26">
        <v>4.3899999999999997</v>
      </c>
      <c r="U2191" s="8">
        <v>186.62</v>
      </c>
      <c r="V2191" t="s">
        <v>112</v>
      </c>
      <c r="W2191" t="s">
        <v>2276</v>
      </c>
      <c r="X2191" t="s">
        <v>42</v>
      </c>
      <c r="Y2191" t="s">
        <v>2277</v>
      </c>
      <c r="AA2191" s="1">
        <f t="shared" si="219"/>
        <v>45970</v>
      </c>
      <c r="AB2191" s="2">
        <f t="shared" si="220"/>
        <v>11</v>
      </c>
      <c r="AC2191" s="2">
        <f t="shared" si="221"/>
        <v>2025</v>
      </c>
      <c r="AD2191" s="2" t="str">
        <f>IFERROR(VLOOKUP(A2191,'Aux Área'!$A$4:$B$123,2,0),"-")</f>
        <v>INSPEÇÃO</v>
      </c>
    </row>
    <row r="2192" spans="1:30" x14ac:dyDescent="0.3">
      <c r="A2192" t="s">
        <v>2552</v>
      </c>
      <c r="B2192" t="s">
        <v>2553</v>
      </c>
      <c r="C2192" t="s">
        <v>3997</v>
      </c>
      <c r="D2192" t="s">
        <v>2872</v>
      </c>
      <c r="E2192" t="s">
        <v>2873</v>
      </c>
      <c r="F2192" t="s">
        <v>2555</v>
      </c>
      <c r="G2192" t="s">
        <v>659</v>
      </c>
      <c r="H2192" t="s">
        <v>2215</v>
      </c>
      <c r="I2192" t="s">
        <v>667</v>
      </c>
      <c r="J2192" t="s">
        <v>2779</v>
      </c>
      <c r="K2192" t="s">
        <v>2780</v>
      </c>
      <c r="L2192" t="s">
        <v>141</v>
      </c>
      <c r="M2192" t="s">
        <v>38</v>
      </c>
      <c r="N2192" t="s">
        <v>668</v>
      </c>
      <c r="O2192" s="23">
        <v>158</v>
      </c>
      <c r="P2192" s="9">
        <v>3.28</v>
      </c>
      <c r="Q2192" t="s">
        <v>40</v>
      </c>
      <c r="R2192">
        <v>3804</v>
      </c>
      <c r="S2192" s="9">
        <v>48.21</v>
      </c>
      <c r="T2192" s="26">
        <v>6.1269999999999998</v>
      </c>
      <c r="U2192" s="8">
        <v>295.37</v>
      </c>
      <c r="V2192" t="s">
        <v>112</v>
      </c>
      <c r="W2192" t="s">
        <v>2007</v>
      </c>
      <c r="X2192" t="s">
        <v>42</v>
      </c>
      <c r="Y2192" t="s">
        <v>1740</v>
      </c>
      <c r="AA2192" s="1">
        <f t="shared" si="219"/>
        <v>45970</v>
      </c>
      <c r="AB2192" s="2">
        <f t="shared" si="220"/>
        <v>11</v>
      </c>
      <c r="AC2192" s="2">
        <f t="shared" si="221"/>
        <v>2025</v>
      </c>
      <c r="AD2192" s="2" t="str">
        <f>IFERROR(VLOOKUP(A2192,'Aux Área'!$A$4:$B$123,2,0),"-")</f>
        <v>APH</v>
      </c>
    </row>
    <row r="2193" spans="1:30" x14ac:dyDescent="0.3">
      <c r="A2193" t="s">
        <v>2574</v>
      </c>
      <c r="B2193" t="s">
        <v>2575</v>
      </c>
      <c r="C2193" t="s">
        <v>3998</v>
      </c>
      <c r="D2193" t="s">
        <v>3768</v>
      </c>
      <c r="E2193" t="s">
        <v>3769</v>
      </c>
      <c r="F2193" t="s">
        <v>2577</v>
      </c>
      <c r="G2193" t="s">
        <v>659</v>
      </c>
      <c r="H2193" t="s">
        <v>2215</v>
      </c>
      <c r="I2193" t="s">
        <v>667</v>
      </c>
      <c r="J2193" t="s">
        <v>370</v>
      </c>
      <c r="K2193" t="s">
        <v>371</v>
      </c>
      <c r="L2193" t="s">
        <v>124</v>
      </c>
      <c r="M2193" t="s">
        <v>38</v>
      </c>
      <c r="N2193" t="s">
        <v>668</v>
      </c>
      <c r="O2193" s="23">
        <v>146</v>
      </c>
      <c r="P2193" s="9">
        <v>4.7300000000000004</v>
      </c>
      <c r="Q2193" t="s">
        <v>40</v>
      </c>
      <c r="R2193">
        <v>3898</v>
      </c>
      <c r="S2193" s="9">
        <v>30.86</v>
      </c>
      <c r="T2193" s="26">
        <v>6.0910000000000002</v>
      </c>
      <c r="U2193" s="8">
        <v>187.98</v>
      </c>
      <c r="V2193" t="s">
        <v>3999</v>
      </c>
      <c r="W2193" t="s">
        <v>2007</v>
      </c>
      <c r="X2193" t="s">
        <v>42</v>
      </c>
      <c r="Y2193" t="s">
        <v>1740</v>
      </c>
      <c r="AA2193" s="1">
        <f t="shared" si="219"/>
        <v>45970</v>
      </c>
      <c r="AB2193" s="2">
        <f t="shared" si="220"/>
        <v>11</v>
      </c>
      <c r="AC2193" s="2">
        <f t="shared" si="221"/>
        <v>2025</v>
      </c>
      <c r="AD2193" s="2" t="str">
        <f>IFERROR(VLOOKUP(A2193,'Aux Área'!$A$4:$B$123,2,0),"-")</f>
        <v>APH</v>
      </c>
    </row>
    <row r="2194" spans="1:30" x14ac:dyDescent="0.3">
      <c r="A2194" t="s">
        <v>2314</v>
      </c>
      <c r="B2194" t="s">
        <v>2315</v>
      </c>
      <c r="C2194" t="s">
        <v>4000</v>
      </c>
      <c r="D2194" t="s">
        <v>3410</v>
      </c>
      <c r="E2194" t="s">
        <v>3411</v>
      </c>
      <c r="F2194" t="s">
        <v>2317</v>
      </c>
      <c r="G2194" t="s">
        <v>1300</v>
      </c>
      <c r="H2194" t="s">
        <v>1301</v>
      </c>
      <c r="I2194" t="s">
        <v>37</v>
      </c>
      <c r="J2194" t="s">
        <v>231</v>
      </c>
      <c r="K2194" t="s">
        <v>232</v>
      </c>
      <c r="L2194" t="s">
        <v>217</v>
      </c>
      <c r="M2194" t="s">
        <v>38</v>
      </c>
      <c r="N2194" t="s">
        <v>39</v>
      </c>
      <c r="O2194" s="23">
        <v>432</v>
      </c>
      <c r="P2194" s="9">
        <v>9.64</v>
      </c>
      <c r="Q2194" t="s">
        <v>40</v>
      </c>
      <c r="R2194">
        <v>14128</v>
      </c>
      <c r="S2194" s="9">
        <v>44.82</v>
      </c>
      <c r="T2194" s="26">
        <v>4.25</v>
      </c>
      <c r="U2194" s="8">
        <v>190.49</v>
      </c>
      <c r="V2194" t="s">
        <v>4001</v>
      </c>
      <c r="W2194" t="s">
        <v>2276</v>
      </c>
      <c r="X2194" t="s">
        <v>42</v>
      </c>
      <c r="Y2194" t="s">
        <v>2277</v>
      </c>
      <c r="AA2194" s="1">
        <f t="shared" si="219"/>
        <v>45970</v>
      </c>
      <c r="AB2194" s="2">
        <f t="shared" si="220"/>
        <v>11</v>
      </c>
      <c r="AC2194" s="2">
        <f t="shared" si="221"/>
        <v>2025</v>
      </c>
      <c r="AD2194" s="2" t="str">
        <f>IFERROR(VLOOKUP(A2194,'Aux Área'!$A$4:$B$123,2,0),"-")</f>
        <v>INSPEÇÃO</v>
      </c>
    </row>
    <row r="2195" spans="1:30" x14ac:dyDescent="0.3">
      <c r="A2195" t="s">
        <v>3092</v>
      </c>
      <c r="B2195" t="s">
        <v>3093</v>
      </c>
      <c r="C2195" t="s">
        <v>4002</v>
      </c>
      <c r="D2195" t="s">
        <v>3243</v>
      </c>
      <c r="E2195" t="s">
        <v>3244</v>
      </c>
      <c r="F2195" t="s">
        <v>3594</v>
      </c>
      <c r="G2195" t="s">
        <v>1135</v>
      </c>
      <c r="H2195" t="s">
        <v>2275</v>
      </c>
      <c r="I2195" t="s">
        <v>1497</v>
      </c>
      <c r="J2195" t="s">
        <v>169</v>
      </c>
      <c r="K2195" t="s">
        <v>170</v>
      </c>
      <c r="L2195" t="s">
        <v>124</v>
      </c>
      <c r="M2195" t="s">
        <v>38</v>
      </c>
      <c r="N2195" t="s">
        <v>39</v>
      </c>
      <c r="O2195" s="23">
        <v>418</v>
      </c>
      <c r="P2195" s="9">
        <v>9</v>
      </c>
      <c r="Q2195" t="s">
        <v>40</v>
      </c>
      <c r="R2195">
        <v>8593</v>
      </c>
      <c r="S2195" s="9">
        <v>46.44</v>
      </c>
      <c r="T2195" s="26">
        <v>4.1900000000000004</v>
      </c>
      <c r="U2195" s="8">
        <v>194.58</v>
      </c>
      <c r="V2195" t="s">
        <v>112</v>
      </c>
      <c r="W2195" t="s">
        <v>2276</v>
      </c>
      <c r="X2195" t="s">
        <v>42</v>
      </c>
      <c r="Y2195" t="s">
        <v>2277</v>
      </c>
      <c r="AA2195" s="1">
        <f t="shared" si="219"/>
        <v>45970</v>
      </c>
      <c r="AB2195" s="2">
        <f t="shared" si="220"/>
        <v>11</v>
      </c>
      <c r="AC2195" s="2">
        <f t="shared" si="221"/>
        <v>2025</v>
      </c>
      <c r="AD2195" s="2" t="str">
        <f>IFERROR(VLOOKUP(A2195,'Aux Área'!$A$4:$B$123,2,0),"-")</f>
        <v>INSPEÇÃO</v>
      </c>
    </row>
    <row r="2196" spans="1:30" x14ac:dyDescent="0.3">
      <c r="A2196" t="s">
        <v>2638</v>
      </c>
      <c r="B2196" t="s">
        <v>2639</v>
      </c>
      <c r="C2196" t="s">
        <v>4003</v>
      </c>
      <c r="D2196" t="s">
        <v>3419</v>
      </c>
      <c r="E2196" t="s">
        <v>3420</v>
      </c>
      <c r="F2196" t="s">
        <v>2641</v>
      </c>
      <c r="G2196" t="s">
        <v>1135</v>
      </c>
      <c r="H2196" t="s">
        <v>2275</v>
      </c>
      <c r="I2196" t="s">
        <v>1497</v>
      </c>
      <c r="J2196" t="s">
        <v>275</v>
      </c>
      <c r="K2196" t="s">
        <v>276</v>
      </c>
      <c r="L2196" t="s">
        <v>124</v>
      </c>
      <c r="M2196" t="s">
        <v>38</v>
      </c>
      <c r="N2196" t="s">
        <v>39</v>
      </c>
      <c r="O2196" s="23">
        <v>305</v>
      </c>
      <c r="P2196" s="9">
        <v>8.98</v>
      </c>
      <c r="Q2196" t="s">
        <v>40</v>
      </c>
      <c r="R2196">
        <v>9885</v>
      </c>
      <c r="S2196" s="9">
        <v>33.950000000000003</v>
      </c>
      <c r="T2196" s="26">
        <v>4.29</v>
      </c>
      <c r="U2196" s="8">
        <v>145.65</v>
      </c>
      <c r="V2196" t="s">
        <v>4004</v>
      </c>
      <c r="W2196" t="s">
        <v>2276</v>
      </c>
      <c r="X2196" t="s">
        <v>42</v>
      </c>
      <c r="Y2196" t="s">
        <v>2277</v>
      </c>
      <c r="AA2196" s="1">
        <f t="shared" si="219"/>
        <v>45970</v>
      </c>
      <c r="AB2196" s="2">
        <f t="shared" si="220"/>
        <v>11</v>
      </c>
      <c r="AC2196" s="2">
        <f t="shared" si="221"/>
        <v>2025</v>
      </c>
      <c r="AD2196" s="2" t="str">
        <f>IFERROR(VLOOKUP(A2196,'Aux Área'!$A$4:$B$123,2,0),"-")</f>
        <v>INSPEÇÃO</v>
      </c>
    </row>
    <row r="2197" spans="1:30" x14ac:dyDescent="0.3">
      <c r="A2197" t="s">
        <v>2643</v>
      </c>
      <c r="B2197" t="s">
        <v>2644</v>
      </c>
      <c r="C2197" t="s">
        <v>4005</v>
      </c>
      <c r="D2197" t="s">
        <v>3149</v>
      </c>
      <c r="E2197" t="s">
        <v>3150</v>
      </c>
      <c r="F2197" t="s">
        <v>2646</v>
      </c>
      <c r="G2197" t="s">
        <v>1300</v>
      </c>
      <c r="H2197" t="s">
        <v>1301</v>
      </c>
      <c r="I2197" t="s">
        <v>37</v>
      </c>
      <c r="J2197" t="s">
        <v>122</v>
      </c>
      <c r="K2197" t="s">
        <v>123</v>
      </c>
      <c r="L2197" t="s">
        <v>124</v>
      </c>
      <c r="M2197" t="s">
        <v>38</v>
      </c>
      <c r="N2197" t="s">
        <v>39</v>
      </c>
      <c r="O2197" s="23">
        <v>330</v>
      </c>
      <c r="P2197" s="9">
        <v>11.83</v>
      </c>
      <c r="Q2197" t="s">
        <v>40</v>
      </c>
      <c r="R2197">
        <v>10556</v>
      </c>
      <c r="S2197" s="9">
        <v>27.9</v>
      </c>
      <c r="T2197" s="26">
        <v>4.3899999999999997</v>
      </c>
      <c r="U2197" s="8">
        <v>122.48</v>
      </c>
      <c r="V2197" t="s">
        <v>41</v>
      </c>
      <c r="W2197" t="s">
        <v>2276</v>
      </c>
      <c r="X2197" t="s">
        <v>42</v>
      </c>
      <c r="Y2197" t="s">
        <v>2277</v>
      </c>
      <c r="AA2197" s="1">
        <f t="shared" si="219"/>
        <v>45970</v>
      </c>
      <c r="AB2197" s="2">
        <f t="shared" si="220"/>
        <v>11</v>
      </c>
      <c r="AC2197" s="2">
        <f t="shared" si="221"/>
        <v>2025</v>
      </c>
      <c r="AD2197" s="2" t="str">
        <f>IFERROR(VLOOKUP(A2197,'Aux Área'!$A$4:$B$123,2,0),"-")</f>
        <v>INSPEÇÃO</v>
      </c>
    </row>
    <row r="2198" spans="1:30" x14ac:dyDescent="0.3">
      <c r="A2198" t="s">
        <v>2271</v>
      </c>
      <c r="B2198" t="s">
        <v>2272</v>
      </c>
      <c r="C2198" t="s">
        <v>4006</v>
      </c>
      <c r="D2198" t="s">
        <v>3135</v>
      </c>
      <c r="E2198" t="s">
        <v>3136</v>
      </c>
      <c r="F2198" t="s">
        <v>2274</v>
      </c>
      <c r="G2198" t="s">
        <v>1135</v>
      </c>
      <c r="H2198" t="s">
        <v>2275</v>
      </c>
      <c r="I2198" t="s">
        <v>1497</v>
      </c>
      <c r="J2198" t="s">
        <v>188</v>
      </c>
      <c r="K2198" t="s">
        <v>189</v>
      </c>
      <c r="L2198" t="s">
        <v>190</v>
      </c>
      <c r="M2198" t="s">
        <v>38</v>
      </c>
      <c r="N2198" t="s">
        <v>39</v>
      </c>
      <c r="O2198" s="23">
        <v>298</v>
      </c>
      <c r="P2198" s="9">
        <v>9.36</v>
      </c>
      <c r="Q2198" t="s">
        <v>40</v>
      </c>
      <c r="R2198">
        <v>11459</v>
      </c>
      <c r="S2198" s="9">
        <v>31.84</v>
      </c>
      <c r="T2198" s="26">
        <v>4.3899999999999997</v>
      </c>
      <c r="U2198" s="8">
        <v>139.78</v>
      </c>
      <c r="V2198" t="s">
        <v>41</v>
      </c>
      <c r="W2198" t="s">
        <v>2276</v>
      </c>
      <c r="X2198" t="s">
        <v>42</v>
      </c>
      <c r="Y2198" t="s">
        <v>2277</v>
      </c>
      <c r="AA2198" s="1">
        <f t="shared" si="219"/>
        <v>45970</v>
      </c>
      <c r="AB2198" s="2">
        <f t="shared" si="220"/>
        <v>11</v>
      </c>
      <c r="AC2198" s="2">
        <f t="shared" si="221"/>
        <v>2025</v>
      </c>
      <c r="AD2198" s="2" t="str">
        <f>IFERROR(VLOOKUP(A2198,'Aux Área'!$A$4:$B$123,2,0),"-")</f>
        <v>INSPEÇÃO</v>
      </c>
    </row>
    <row r="2199" spans="1:30" x14ac:dyDescent="0.3">
      <c r="A2199" t="s">
        <v>2278</v>
      </c>
      <c r="B2199" t="s">
        <v>2279</v>
      </c>
      <c r="C2199" t="s">
        <v>4007</v>
      </c>
      <c r="D2199" t="s">
        <v>3098</v>
      </c>
      <c r="E2199" t="s">
        <v>3099</v>
      </c>
      <c r="F2199" t="s">
        <v>2281</v>
      </c>
      <c r="G2199" t="s">
        <v>1135</v>
      </c>
      <c r="H2199" t="s">
        <v>2275</v>
      </c>
      <c r="I2199" t="s">
        <v>1497</v>
      </c>
      <c r="J2199" t="s">
        <v>169</v>
      </c>
      <c r="K2199" t="s">
        <v>170</v>
      </c>
      <c r="L2199" t="s">
        <v>124</v>
      </c>
      <c r="M2199" t="s">
        <v>38</v>
      </c>
      <c r="N2199" t="s">
        <v>39</v>
      </c>
      <c r="O2199" s="23">
        <v>434</v>
      </c>
      <c r="P2199" s="9">
        <v>10.68</v>
      </c>
      <c r="Q2199" t="s">
        <v>40</v>
      </c>
      <c r="R2199">
        <v>12372</v>
      </c>
      <c r="S2199" s="9">
        <v>40.65</v>
      </c>
      <c r="T2199" s="26">
        <v>4.1900000000000004</v>
      </c>
      <c r="U2199" s="8">
        <v>170.32</v>
      </c>
      <c r="V2199" t="s">
        <v>41</v>
      </c>
      <c r="W2199" t="s">
        <v>2276</v>
      </c>
      <c r="X2199" t="s">
        <v>42</v>
      </c>
      <c r="Y2199" t="s">
        <v>2277</v>
      </c>
      <c r="AA2199" s="1">
        <f t="shared" si="219"/>
        <v>45970</v>
      </c>
      <c r="AB2199" s="2">
        <f t="shared" si="220"/>
        <v>11</v>
      </c>
      <c r="AC2199" s="2">
        <f t="shared" si="221"/>
        <v>2025</v>
      </c>
      <c r="AD2199" s="2" t="str">
        <f>IFERROR(VLOOKUP(A2199,'Aux Área'!$A$4:$B$123,2,0),"-")</f>
        <v>INSPEÇÃO</v>
      </c>
    </row>
    <row r="2200" spans="1:30" x14ac:dyDescent="0.3">
      <c r="A2200" t="s">
        <v>2306</v>
      </c>
      <c r="B2200" t="s">
        <v>2307</v>
      </c>
      <c r="C2200" t="s">
        <v>4008</v>
      </c>
      <c r="D2200" t="s">
        <v>3265</v>
      </c>
      <c r="E2200" t="s">
        <v>3266</v>
      </c>
      <c r="F2200" t="s">
        <v>2309</v>
      </c>
      <c r="G2200" t="s">
        <v>1135</v>
      </c>
      <c r="H2200" t="s">
        <v>2275</v>
      </c>
      <c r="I2200" t="s">
        <v>1497</v>
      </c>
      <c r="J2200" t="s">
        <v>89</v>
      </c>
      <c r="K2200" t="s">
        <v>90</v>
      </c>
      <c r="L2200" t="s">
        <v>91</v>
      </c>
      <c r="M2200" t="s">
        <v>38</v>
      </c>
      <c r="N2200" t="s">
        <v>39</v>
      </c>
      <c r="O2200" s="23">
        <v>460</v>
      </c>
      <c r="P2200" s="9">
        <v>9.7200000000000006</v>
      </c>
      <c r="Q2200" t="s">
        <v>40</v>
      </c>
      <c r="R2200">
        <v>9506</v>
      </c>
      <c r="S2200" s="9">
        <v>47.32</v>
      </c>
      <c r="T2200" s="26">
        <v>4.29</v>
      </c>
      <c r="U2200" s="8">
        <v>203</v>
      </c>
      <c r="V2200" t="s">
        <v>4009</v>
      </c>
      <c r="W2200" t="s">
        <v>2276</v>
      </c>
      <c r="X2200" t="s">
        <v>42</v>
      </c>
      <c r="Y2200" t="s">
        <v>2277</v>
      </c>
      <c r="AA2200" s="1">
        <f t="shared" si="219"/>
        <v>45970</v>
      </c>
      <c r="AB2200" s="2">
        <f t="shared" si="220"/>
        <v>11</v>
      </c>
      <c r="AC2200" s="2">
        <f t="shared" si="221"/>
        <v>2025</v>
      </c>
      <c r="AD2200" s="2" t="str">
        <f>IFERROR(VLOOKUP(A2200,'Aux Área'!$A$4:$B$123,2,0),"-")</f>
        <v>INSPEÇÃO</v>
      </c>
    </row>
    <row r="2201" spans="1:30" x14ac:dyDescent="0.3">
      <c r="A2201" t="s">
        <v>2282</v>
      </c>
      <c r="B2201" t="s">
        <v>2283</v>
      </c>
      <c r="C2201" t="s">
        <v>4010</v>
      </c>
      <c r="D2201" t="s">
        <v>3963</v>
      </c>
      <c r="E2201" t="s">
        <v>3964</v>
      </c>
      <c r="F2201" t="s">
        <v>2285</v>
      </c>
      <c r="G2201" t="s">
        <v>1135</v>
      </c>
      <c r="H2201" t="s">
        <v>2275</v>
      </c>
      <c r="I2201" t="s">
        <v>1497</v>
      </c>
      <c r="J2201" t="s">
        <v>1681</v>
      </c>
      <c r="K2201" t="s">
        <v>1682</v>
      </c>
      <c r="L2201" t="s">
        <v>141</v>
      </c>
      <c r="M2201" t="s">
        <v>38</v>
      </c>
      <c r="N2201" t="s">
        <v>39</v>
      </c>
      <c r="O2201" s="23">
        <v>386</v>
      </c>
      <c r="P2201" s="9">
        <v>8.5399999999999991</v>
      </c>
      <c r="Q2201" t="s">
        <v>40</v>
      </c>
      <c r="R2201">
        <v>11890</v>
      </c>
      <c r="S2201" s="9">
        <v>45.2</v>
      </c>
      <c r="T2201" s="26">
        <v>4.6399999999999997</v>
      </c>
      <c r="U2201" s="8">
        <v>209.75</v>
      </c>
      <c r="V2201" t="s">
        <v>41</v>
      </c>
      <c r="W2201" t="s">
        <v>2276</v>
      </c>
      <c r="X2201" t="s">
        <v>42</v>
      </c>
      <c r="Y2201" t="s">
        <v>2277</v>
      </c>
      <c r="AA2201" s="1">
        <f t="shared" si="219"/>
        <v>45970</v>
      </c>
      <c r="AB2201" s="2">
        <f t="shared" si="220"/>
        <v>11</v>
      </c>
      <c r="AC2201" s="2">
        <f t="shared" si="221"/>
        <v>2025</v>
      </c>
      <c r="AD2201" s="2" t="str">
        <f>IFERROR(VLOOKUP(A2201,'Aux Área'!$A$4:$B$123,2,0),"-")</f>
        <v>INSPEÇÃO</v>
      </c>
    </row>
    <row r="2202" spans="1:30" x14ac:dyDescent="0.3">
      <c r="A2202" t="s">
        <v>2347</v>
      </c>
      <c r="B2202" t="s">
        <v>2348</v>
      </c>
      <c r="C2202" t="s">
        <v>4011</v>
      </c>
      <c r="D2202" t="s">
        <v>4012</v>
      </c>
      <c r="E2202" t="s">
        <v>4013</v>
      </c>
      <c r="F2202" t="s">
        <v>2350</v>
      </c>
      <c r="G2202" t="s">
        <v>659</v>
      </c>
      <c r="H2202" t="s">
        <v>1996</v>
      </c>
      <c r="I2202" t="s">
        <v>1997</v>
      </c>
      <c r="J2202" t="s">
        <v>237</v>
      </c>
      <c r="K2202" t="s">
        <v>238</v>
      </c>
      <c r="L2202" t="s">
        <v>110</v>
      </c>
      <c r="M2202" t="s">
        <v>38</v>
      </c>
      <c r="N2202" t="s">
        <v>668</v>
      </c>
      <c r="O2202" s="23">
        <v>345</v>
      </c>
      <c r="P2202" s="9">
        <v>5.15</v>
      </c>
      <c r="Q2202" t="s">
        <v>40</v>
      </c>
      <c r="R2202">
        <v>5551</v>
      </c>
      <c r="S2202" s="9">
        <v>67</v>
      </c>
      <c r="T2202" s="26">
        <v>6.24</v>
      </c>
      <c r="U2202" s="8">
        <v>418.08</v>
      </c>
      <c r="V2202" t="s">
        <v>41</v>
      </c>
      <c r="W2202" t="s">
        <v>1985</v>
      </c>
      <c r="X2202" t="s">
        <v>42</v>
      </c>
      <c r="Y2202" t="s">
        <v>1986</v>
      </c>
      <c r="AA2202" s="1">
        <f t="shared" si="219"/>
        <v>45970</v>
      </c>
      <c r="AB2202" s="2">
        <f t="shared" si="220"/>
        <v>11</v>
      </c>
      <c r="AC2202" s="2">
        <f t="shared" si="221"/>
        <v>2025</v>
      </c>
      <c r="AD2202" s="2" t="str">
        <f>IFERROR(VLOOKUP(A2202,'Aux Área'!$A$4:$B$123,2,0),"-")</f>
        <v>PESADOS</v>
      </c>
    </row>
    <row r="2203" spans="1:30" x14ac:dyDescent="0.3">
      <c r="A2203" t="s">
        <v>3092</v>
      </c>
      <c r="B2203" t="s">
        <v>3093</v>
      </c>
      <c r="C2203" t="s">
        <v>4014</v>
      </c>
      <c r="D2203" t="s">
        <v>3205</v>
      </c>
      <c r="E2203" t="s">
        <v>3206</v>
      </c>
      <c r="F2203" t="s">
        <v>3594</v>
      </c>
      <c r="G2203" t="s">
        <v>1135</v>
      </c>
      <c r="H2203" t="s">
        <v>2275</v>
      </c>
      <c r="I2203" t="s">
        <v>1497</v>
      </c>
      <c r="J2203" t="s">
        <v>169</v>
      </c>
      <c r="K2203" t="s">
        <v>170</v>
      </c>
      <c r="L2203" t="s">
        <v>124</v>
      </c>
      <c r="M2203" t="s">
        <v>38</v>
      </c>
      <c r="N2203" t="s">
        <v>39</v>
      </c>
      <c r="O2203" s="23">
        <v>305</v>
      </c>
      <c r="P2203" s="9">
        <v>9.68</v>
      </c>
      <c r="Q2203" t="s">
        <v>40</v>
      </c>
      <c r="R2203">
        <v>8898</v>
      </c>
      <c r="S2203" s="9">
        <v>31.51</v>
      </c>
      <c r="T2203" s="26">
        <v>4.1900000000000004</v>
      </c>
      <c r="U2203" s="8">
        <v>132.03</v>
      </c>
      <c r="V2203" t="s">
        <v>41</v>
      </c>
      <c r="W2203" t="s">
        <v>2276</v>
      </c>
      <c r="X2203" t="s">
        <v>42</v>
      </c>
      <c r="Y2203" t="s">
        <v>2277</v>
      </c>
      <c r="AA2203" s="1">
        <f t="shared" si="219"/>
        <v>45970</v>
      </c>
      <c r="AB2203" s="2">
        <f t="shared" si="220"/>
        <v>11</v>
      </c>
      <c r="AC2203" s="2">
        <f t="shared" si="221"/>
        <v>2025</v>
      </c>
      <c r="AD2203" s="2" t="str">
        <f>IFERROR(VLOOKUP(A2203,'Aux Área'!$A$4:$B$123,2,0),"-")</f>
        <v>INSPEÇÃO</v>
      </c>
    </row>
    <row r="2204" spans="1:30" x14ac:dyDescent="0.3">
      <c r="A2204" t="s">
        <v>2314</v>
      </c>
      <c r="B2204" t="s">
        <v>2315</v>
      </c>
      <c r="C2204" t="s">
        <v>4015</v>
      </c>
      <c r="D2204" t="s">
        <v>4016</v>
      </c>
      <c r="E2204" t="s">
        <v>4017</v>
      </c>
      <c r="F2204" t="s">
        <v>2317</v>
      </c>
      <c r="G2204" t="s">
        <v>1300</v>
      </c>
      <c r="H2204" t="s">
        <v>1301</v>
      </c>
      <c r="I2204" t="s">
        <v>37</v>
      </c>
      <c r="J2204" t="s">
        <v>231</v>
      </c>
      <c r="K2204" t="s">
        <v>232</v>
      </c>
      <c r="L2204" t="s">
        <v>217</v>
      </c>
      <c r="M2204" t="s">
        <v>38</v>
      </c>
      <c r="N2204" t="s">
        <v>39</v>
      </c>
      <c r="O2204" s="23">
        <v>329</v>
      </c>
      <c r="P2204" s="9">
        <v>10.59</v>
      </c>
      <c r="Q2204" t="s">
        <v>40</v>
      </c>
      <c r="R2204">
        <v>14457</v>
      </c>
      <c r="S2204" s="9">
        <v>31.08</v>
      </c>
      <c r="T2204" s="26">
        <v>4.25</v>
      </c>
      <c r="U2204" s="8">
        <v>132.09</v>
      </c>
      <c r="V2204" t="s">
        <v>4018</v>
      </c>
      <c r="W2204" t="s">
        <v>2276</v>
      </c>
      <c r="X2204" t="s">
        <v>42</v>
      </c>
      <c r="Y2204" t="s">
        <v>2277</v>
      </c>
      <c r="AA2204" s="1">
        <f t="shared" si="219"/>
        <v>45970</v>
      </c>
      <c r="AB2204" s="2">
        <f t="shared" si="220"/>
        <v>11</v>
      </c>
      <c r="AC2204" s="2">
        <f t="shared" si="221"/>
        <v>2025</v>
      </c>
      <c r="AD2204" s="2" t="str">
        <f>IFERROR(VLOOKUP(A2204,'Aux Área'!$A$4:$B$123,2,0),"-")</f>
        <v>INSPEÇÃO</v>
      </c>
    </row>
    <row r="2205" spans="1:30" x14ac:dyDescent="0.3">
      <c r="A2205" t="s">
        <v>2638</v>
      </c>
      <c r="B2205" t="s">
        <v>2639</v>
      </c>
      <c r="C2205" t="s">
        <v>4019</v>
      </c>
      <c r="D2205" t="s">
        <v>3193</v>
      </c>
      <c r="E2205" t="s">
        <v>3194</v>
      </c>
      <c r="F2205" t="s">
        <v>2641</v>
      </c>
      <c r="G2205" t="s">
        <v>1135</v>
      </c>
      <c r="H2205" t="s">
        <v>2275</v>
      </c>
      <c r="I2205" t="s">
        <v>1497</v>
      </c>
      <c r="J2205" t="s">
        <v>122</v>
      </c>
      <c r="K2205" t="s">
        <v>123</v>
      </c>
      <c r="L2205" t="s">
        <v>124</v>
      </c>
      <c r="M2205" t="s">
        <v>38</v>
      </c>
      <c r="N2205" t="s">
        <v>39</v>
      </c>
      <c r="O2205" s="23">
        <v>231</v>
      </c>
      <c r="P2205" s="9">
        <v>10.7</v>
      </c>
      <c r="Q2205" t="s">
        <v>40</v>
      </c>
      <c r="R2205">
        <v>10116</v>
      </c>
      <c r="S2205" s="9">
        <v>21.58</v>
      </c>
      <c r="T2205" s="26">
        <v>4.3899999999999997</v>
      </c>
      <c r="U2205" s="8">
        <v>94.74</v>
      </c>
      <c r="V2205" t="s">
        <v>246</v>
      </c>
      <c r="W2205" t="s">
        <v>2276</v>
      </c>
      <c r="X2205" t="s">
        <v>42</v>
      </c>
      <c r="Y2205" t="s">
        <v>2277</v>
      </c>
      <c r="AA2205" s="1">
        <f t="shared" si="219"/>
        <v>45970</v>
      </c>
      <c r="AB2205" s="2">
        <f t="shared" si="220"/>
        <v>11</v>
      </c>
      <c r="AC2205" s="2">
        <f t="shared" si="221"/>
        <v>2025</v>
      </c>
      <c r="AD2205" s="2" t="str">
        <f>IFERROR(VLOOKUP(A2205,'Aux Área'!$A$4:$B$123,2,0),"-")</f>
        <v>INSPEÇÃO</v>
      </c>
    </row>
    <row r="2206" spans="1:30" x14ac:dyDescent="0.3">
      <c r="A2206" t="s">
        <v>2643</v>
      </c>
      <c r="B2206" t="s">
        <v>2644</v>
      </c>
      <c r="C2206" t="s">
        <v>4020</v>
      </c>
      <c r="D2206" t="s">
        <v>3197</v>
      </c>
      <c r="E2206" t="s">
        <v>3198</v>
      </c>
      <c r="F2206" t="s">
        <v>2646</v>
      </c>
      <c r="G2206" t="s">
        <v>1300</v>
      </c>
      <c r="H2206" t="s">
        <v>1301</v>
      </c>
      <c r="I2206" t="s">
        <v>37</v>
      </c>
      <c r="J2206" t="s">
        <v>122</v>
      </c>
      <c r="K2206" t="s">
        <v>123</v>
      </c>
      <c r="L2206" t="s">
        <v>124</v>
      </c>
      <c r="M2206" t="s">
        <v>38</v>
      </c>
      <c r="N2206" t="s">
        <v>39</v>
      </c>
      <c r="O2206" s="23">
        <v>411</v>
      </c>
      <c r="P2206" s="9">
        <v>11.92</v>
      </c>
      <c r="Q2206" t="s">
        <v>40</v>
      </c>
      <c r="R2206">
        <v>10967</v>
      </c>
      <c r="S2206" s="9">
        <v>34.49</v>
      </c>
      <c r="T2206" s="26">
        <v>4.3899999999999997</v>
      </c>
      <c r="U2206" s="8">
        <v>151.41</v>
      </c>
      <c r="V2206" t="s">
        <v>112</v>
      </c>
      <c r="W2206" t="s">
        <v>2276</v>
      </c>
      <c r="X2206" t="s">
        <v>42</v>
      </c>
      <c r="Y2206" t="s">
        <v>2277</v>
      </c>
      <c r="AA2206" s="1">
        <f t="shared" si="219"/>
        <v>45971</v>
      </c>
      <c r="AB2206" s="2">
        <f t="shared" si="220"/>
        <v>11</v>
      </c>
      <c r="AC2206" s="2">
        <f t="shared" si="221"/>
        <v>2025</v>
      </c>
      <c r="AD2206" s="2" t="str">
        <f>IFERROR(VLOOKUP(A2206,'Aux Área'!$A$4:$B$123,2,0),"-")</f>
        <v>INSPEÇÃO</v>
      </c>
    </row>
    <row r="2207" spans="1:30" x14ac:dyDescent="0.3">
      <c r="A2207" t="s">
        <v>2271</v>
      </c>
      <c r="B2207" t="s">
        <v>2272</v>
      </c>
      <c r="C2207" t="s">
        <v>4021</v>
      </c>
      <c r="D2207" t="s">
        <v>3216</v>
      </c>
      <c r="E2207" t="s">
        <v>3217</v>
      </c>
      <c r="F2207" t="s">
        <v>2274</v>
      </c>
      <c r="G2207" t="s">
        <v>1135</v>
      </c>
      <c r="H2207" t="s">
        <v>2275</v>
      </c>
      <c r="I2207" t="s">
        <v>1497</v>
      </c>
      <c r="J2207" t="s">
        <v>275</v>
      </c>
      <c r="K2207" t="s">
        <v>276</v>
      </c>
      <c r="L2207" t="s">
        <v>124</v>
      </c>
      <c r="M2207" t="s">
        <v>38</v>
      </c>
      <c r="N2207" t="s">
        <v>39</v>
      </c>
      <c r="O2207" s="23">
        <v>338</v>
      </c>
      <c r="P2207" s="9">
        <v>9.81</v>
      </c>
      <c r="Q2207" t="s">
        <v>40</v>
      </c>
      <c r="R2207">
        <v>11797</v>
      </c>
      <c r="S2207" s="9">
        <v>34.44</v>
      </c>
      <c r="T2207" s="26">
        <v>4.29</v>
      </c>
      <c r="U2207" s="8">
        <v>147.75</v>
      </c>
      <c r="V2207" t="s">
        <v>4022</v>
      </c>
      <c r="W2207" t="s">
        <v>2276</v>
      </c>
      <c r="X2207" t="s">
        <v>42</v>
      </c>
      <c r="Y2207" t="s">
        <v>2277</v>
      </c>
      <c r="AA2207" s="1">
        <f t="shared" si="219"/>
        <v>45971</v>
      </c>
      <c r="AB2207" s="2">
        <f t="shared" si="220"/>
        <v>11</v>
      </c>
      <c r="AC2207" s="2">
        <f t="shared" si="221"/>
        <v>2025</v>
      </c>
      <c r="AD2207" s="2" t="str">
        <f>IFERROR(VLOOKUP(A2207,'Aux Área'!$A$4:$B$123,2,0),"-")</f>
        <v>INSPEÇÃO</v>
      </c>
    </row>
    <row r="2208" spans="1:30" x14ac:dyDescent="0.3">
      <c r="A2208" t="s">
        <v>2306</v>
      </c>
      <c r="B2208" t="s">
        <v>2307</v>
      </c>
      <c r="C2208" t="s">
        <v>4023</v>
      </c>
      <c r="D2208" t="s">
        <v>3212</v>
      </c>
      <c r="E2208" t="s">
        <v>3213</v>
      </c>
      <c r="F2208" t="s">
        <v>2309</v>
      </c>
      <c r="G2208" t="s">
        <v>1135</v>
      </c>
      <c r="H2208" t="s">
        <v>2275</v>
      </c>
      <c r="I2208" t="s">
        <v>1497</v>
      </c>
      <c r="J2208" t="s">
        <v>89</v>
      </c>
      <c r="K2208" t="s">
        <v>90</v>
      </c>
      <c r="L2208" t="s">
        <v>91</v>
      </c>
      <c r="M2208" t="s">
        <v>38</v>
      </c>
      <c r="N2208" t="s">
        <v>39</v>
      </c>
      <c r="O2208" s="23">
        <v>266</v>
      </c>
      <c r="P2208" s="9">
        <v>9.31</v>
      </c>
      <c r="Q2208" t="s">
        <v>40</v>
      </c>
      <c r="R2208">
        <v>9772</v>
      </c>
      <c r="S2208" s="9">
        <v>28.58</v>
      </c>
      <c r="T2208" s="26">
        <v>4.29</v>
      </c>
      <c r="U2208" s="8">
        <v>122.61</v>
      </c>
      <c r="V2208" t="s">
        <v>4024</v>
      </c>
      <c r="W2208" t="s">
        <v>2276</v>
      </c>
      <c r="X2208" t="s">
        <v>42</v>
      </c>
      <c r="Y2208" t="s">
        <v>2277</v>
      </c>
      <c r="AA2208" s="1">
        <f t="shared" si="219"/>
        <v>45971</v>
      </c>
      <c r="AB2208" s="2">
        <f t="shared" si="220"/>
        <v>11</v>
      </c>
      <c r="AC2208" s="2">
        <f t="shared" si="221"/>
        <v>2025</v>
      </c>
      <c r="AD2208" s="2" t="str">
        <f>IFERROR(VLOOKUP(A2208,'Aux Área'!$A$4:$B$123,2,0),"-")</f>
        <v>INSPEÇÃO</v>
      </c>
    </row>
    <row r="2209" spans="1:30" x14ac:dyDescent="0.3">
      <c r="A2209" t="s">
        <v>2278</v>
      </c>
      <c r="B2209" t="s">
        <v>2279</v>
      </c>
      <c r="C2209" t="s">
        <v>4025</v>
      </c>
      <c r="D2209" t="s">
        <v>3208</v>
      </c>
      <c r="E2209" t="s">
        <v>3209</v>
      </c>
      <c r="F2209" t="s">
        <v>2281</v>
      </c>
      <c r="G2209" t="s">
        <v>1135</v>
      </c>
      <c r="H2209" t="s">
        <v>2275</v>
      </c>
      <c r="I2209" t="s">
        <v>1497</v>
      </c>
      <c r="J2209" t="s">
        <v>169</v>
      </c>
      <c r="K2209" t="s">
        <v>170</v>
      </c>
      <c r="L2209" t="s">
        <v>124</v>
      </c>
      <c r="M2209" t="s">
        <v>38</v>
      </c>
      <c r="N2209" t="s">
        <v>39</v>
      </c>
      <c r="O2209" s="23">
        <v>491</v>
      </c>
      <c r="P2209" s="9">
        <v>10.99</v>
      </c>
      <c r="Q2209" t="s">
        <v>40</v>
      </c>
      <c r="R2209">
        <v>12863</v>
      </c>
      <c r="S2209" s="9">
        <v>44.67</v>
      </c>
      <c r="T2209" s="26">
        <v>4.1900000000000004</v>
      </c>
      <c r="U2209" s="8">
        <v>187.17</v>
      </c>
      <c r="V2209" t="s">
        <v>41</v>
      </c>
      <c r="W2209" t="s">
        <v>2276</v>
      </c>
      <c r="X2209" t="s">
        <v>42</v>
      </c>
      <c r="Y2209" t="s">
        <v>2277</v>
      </c>
      <c r="AA2209" s="1">
        <f t="shared" si="219"/>
        <v>45971</v>
      </c>
      <c r="AB2209" s="2">
        <f t="shared" si="220"/>
        <v>11</v>
      </c>
      <c r="AC2209" s="2">
        <f t="shared" si="221"/>
        <v>2025</v>
      </c>
      <c r="AD2209" s="2" t="str">
        <f>IFERROR(VLOOKUP(A2209,'Aux Área'!$A$4:$B$123,2,0),"-")</f>
        <v>INSPEÇÃO</v>
      </c>
    </row>
    <row r="2210" spans="1:30" x14ac:dyDescent="0.3">
      <c r="A2210" t="s">
        <v>2181</v>
      </c>
      <c r="B2210" t="s">
        <v>2182</v>
      </c>
      <c r="C2210" t="s">
        <v>4026</v>
      </c>
      <c r="D2210" t="s">
        <v>3303</v>
      </c>
      <c r="E2210" t="s">
        <v>3304</v>
      </c>
      <c r="F2210" t="s">
        <v>2184</v>
      </c>
      <c r="G2210" t="s">
        <v>1135</v>
      </c>
      <c r="H2210" t="s">
        <v>2185</v>
      </c>
      <c r="I2210" t="s">
        <v>2186</v>
      </c>
      <c r="J2210" t="s">
        <v>237</v>
      </c>
      <c r="K2210" t="s">
        <v>238</v>
      </c>
      <c r="L2210" t="s">
        <v>110</v>
      </c>
      <c r="M2210" t="s">
        <v>38</v>
      </c>
      <c r="N2210" t="s">
        <v>668</v>
      </c>
      <c r="O2210" s="23">
        <v>848</v>
      </c>
      <c r="P2210" s="9">
        <v>15.57</v>
      </c>
      <c r="Q2210" t="s">
        <v>40</v>
      </c>
      <c r="R2210">
        <v>12220</v>
      </c>
      <c r="S2210" s="9">
        <v>54.48</v>
      </c>
      <c r="T2210" s="26">
        <v>6.24</v>
      </c>
      <c r="U2210" s="8">
        <v>339.96</v>
      </c>
      <c r="V2210" t="s">
        <v>41</v>
      </c>
      <c r="W2210" t="s">
        <v>2007</v>
      </c>
      <c r="X2210" t="s">
        <v>42</v>
      </c>
      <c r="Y2210" t="s">
        <v>2188</v>
      </c>
      <c r="AA2210" s="1">
        <f t="shared" si="219"/>
        <v>45971</v>
      </c>
      <c r="AB2210" s="2">
        <f t="shared" si="220"/>
        <v>11</v>
      </c>
      <c r="AC2210" s="2">
        <f t="shared" si="221"/>
        <v>2025</v>
      </c>
      <c r="AD2210" s="2" t="str">
        <f>IFERROR(VLOOKUP(A2210,'Aux Área'!$A$4:$B$123,2,0),"-")</f>
        <v>INSPEÇÃO</v>
      </c>
    </row>
    <row r="2211" spans="1:30" x14ac:dyDescent="0.3">
      <c r="A2211" t="s">
        <v>2314</v>
      </c>
      <c r="B2211" t="s">
        <v>2315</v>
      </c>
      <c r="C2211" t="s">
        <v>4027</v>
      </c>
      <c r="D2211" t="s">
        <v>4016</v>
      </c>
      <c r="E2211" t="s">
        <v>4017</v>
      </c>
      <c r="F2211" t="s">
        <v>2317</v>
      </c>
      <c r="G2211" t="s">
        <v>1300</v>
      </c>
      <c r="H2211" t="s">
        <v>1301</v>
      </c>
      <c r="I2211" t="s">
        <v>37</v>
      </c>
      <c r="J2211" t="s">
        <v>89</v>
      </c>
      <c r="K2211" t="s">
        <v>90</v>
      </c>
      <c r="L2211" t="s">
        <v>91</v>
      </c>
      <c r="M2211" t="s">
        <v>38</v>
      </c>
      <c r="N2211" t="s">
        <v>39</v>
      </c>
      <c r="O2211" s="23">
        <v>447</v>
      </c>
      <c r="P2211" s="9">
        <v>12.04</v>
      </c>
      <c r="Q2211" t="s">
        <v>40</v>
      </c>
      <c r="R2211">
        <v>14904</v>
      </c>
      <c r="S2211" s="9">
        <v>37.119999999999997</v>
      </c>
      <c r="T2211" s="26">
        <v>4.49</v>
      </c>
      <c r="U2211" s="8">
        <v>166.66</v>
      </c>
      <c r="V2211" t="s">
        <v>4028</v>
      </c>
      <c r="W2211" t="s">
        <v>2276</v>
      </c>
      <c r="X2211" t="s">
        <v>42</v>
      </c>
      <c r="Y2211" t="s">
        <v>2277</v>
      </c>
      <c r="AA2211" s="1">
        <f t="shared" si="219"/>
        <v>45971</v>
      </c>
      <c r="AB2211" s="2">
        <f t="shared" si="220"/>
        <v>11</v>
      </c>
      <c r="AC2211" s="2">
        <f t="shared" si="221"/>
        <v>2025</v>
      </c>
      <c r="AD2211" s="2" t="str">
        <f>IFERROR(VLOOKUP(A2211,'Aux Área'!$A$4:$B$123,2,0),"-")</f>
        <v>INSPEÇÃO</v>
      </c>
    </row>
    <row r="2212" spans="1:30" x14ac:dyDescent="0.3">
      <c r="A2212" t="s">
        <v>3092</v>
      </c>
      <c r="B2212" t="s">
        <v>3093</v>
      </c>
      <c r="C2212" t="s">
        <v>4029</v>
      </c>
      <c r="D2212" t="s">
        <v>3205</v>
      </c>
      <c r="E2212" t="s">
        <v>3206</v>
      </c>
      <c r="F2212" t="s">
        <v>3594</v>
      </c>
      <c r="G2212" t="s">
        <v>1135</v>
      </c>
      <c r="H2212" t="s">
        <v>2275</v>
      </c>
      <c r="I2212" t="s">
        <v>1497</v>
      </c>
      <c r="J2212" t="s">
        <v>169</v>
      </c>
      <c r="K2212" t="s">
        <v>170</v>
      </c>
      <c r="L2212" t="s">
        <v>124</v>
      </c>
      <c r="M2212" t="s">
        <v>38</v>
      </c>
      <c r="N2212" t="s">
        <v>39</v>
      </c>
      <c r="O2212" s="23">
        <v>347</v>
      </c>
      <c r="P2212" s="9">
        <v>9.68</v>
      </c>
      <c r="Q2212" t="s">
        <v>40</v>
      </c>
      <c r="R2212">
        <v>9245</v>
      </c>
      <c r="S2212" s="9">
        <v>35.85</v>
      </c>
      <c r="T2212" s="26">
        <v>4.1900000000000004</v>
      </c>
      <c r="U2212" s="8">
        <v>150.22</v>
      </c>
      <c r="V2212" t="s">
        <v>41</v>
      </c>
      <c r="W2212" t="s">
        <v>2276</v>
      </c>
      <c r="X2212" t="s">
        <v>42</v>
      </c>
      <c r="Y2212" t="s">
        <v>2277</v>
      </c>
      <c r="AA2212" s="1">
        <f t="shared" si="219"/>
        <v>45971</v>
      </c>
      <c r="AB2212" s="2">
        <f t="shared" si="220"/>
        <v>11</v>
      </c>
      <c r="AC2212" s="2">
        <f t="shared" si="221"/>
        <v>2025</v>
      </c>
      <c r="AD2212" s="2" t="str">
        <f>IFERROR(VLOOKUP(A2212,'Aux Área'!$A$4:$B$123,2,0),"-")</f>
        <v>INSPEÇÃO</v>
      </c>
    </row>
    <row r="2213" spans="1:30" x14ac:dyDescent="0.3">
      <c r="A2213" t="s">
        <v>2260</v>
      </c>
      <c r="B2213" t="s">
        <v>113</v>
      </c>
      <c r="C2213" t="s">
        <v>4030</v>
      </c>
      <c r="D2213" t="s">
        <v>3005</v>
      </c>
      <c r="E2213" t="s">
        <v>3006</v>
      </c>
      <c r="F2213" t="s">
        <v>2262</v>
      </c>
      <c r="G2213" t="s">
        <v>35</v>
      </c>
      <c r="H2213" t="s">
        <v>2263</v>
      </c>
      <c r="I2213" t="s">
        <v>2186</v>
      </c>
      <c r="J2213" t="s">
        <v>1681</v>
      </c>
      <c r="K2213" t="s">
        <v>1682</v>
      </c>
      <c r="L2213" t="s">
        <v>141</v>
      </c>
      <c r="M2213" t="s">
        <v>38</v>
      </c>
      <c r="N2213" t="s">
        <v>668</v>
      </c>
      <c r="O2213" s="23">
        <v>655</v>
      </c>
      <c r="P2213" s="9">
        <v>15.29</v>
      </c>
      <c r="Q2213" t="s">
        <v>40</v>
      </c>
      <c r="R2213">
        <v>11610</v>
      </c>
      <c r="S2213" s="9">
        <v>42.83</v>
      </c>
      <c r="T2213" s="26">
        <v>6.49</v>
      </c>
      <c r="U2213" s="8">
        <v>277.97000000000003</v>
      </c>
      <c r="V2213" t="s">
        <v>41</v>
      </c>
      <c r="W2213" t="s">
        <v>2007</v>
      </c>
      <c r="X2213" t="s">
        <v>42</v>
      </c>
      <c r="Y2213" t="s">
        <v>1740</v>
      </c>
      <c r="AA2213" s="1">
        <f t="shared" si="219"/>
        <v>45971</v>
      </c>
      <c r="AB2213" s="2">
        <f t="shared" si="220"/>
        <v>11</v>
      </c>
      <c r="AC2213" s="2">
        <f t="shared" si="221"/>
        <v>2025</v>
      </c>
      <c r="AD2213" s="2" t="str">
        <f>IFERROR(VLOOKUP(A2213,'Aux Área'!$A$4:$B$123,2,0),"-")</f>
        <v>INSPEÇÃO</v>
      </c>
    </row>
    <row r="2214" spans="1:30" x14ac:dyDescent="0.3">
      <c r="A2214" t="s">
        <v>1992</v>
      </c>
      <c r="B2214" t="s">
        <v>1993</v>
      </c>
      <c r="C2214" t="s">
        <v>4031</v>
      </c>
      <c r="D2214" t="s">
        <v>1297</v>
      </c>
      <c r="E2214" t="s">
        <v>2221</v>
      </c>
      <c r="F2214" t="s">
        <v>1995</v>
      </c>
      <c r="G2214" t="s">
        <v>659</v>
      </c>
      <c r="H2214" t="s">
        <v>1996</v>
      </c>
      <c r="I2214" t="s">
        <v>1997</v>
      </c>
      <c r="J2214" t="s">
        <v>1681</v>
      </c>
      <c r="K2214" t="s">
        <v>1682</v>
      </c>
      <c r="L2214" t="s">
        <v>141</v>
      </c>
      <c r="M2214" t="s">
        <v>38</v>
      </c>
      <c r="N2214" t="s">
        <v>668</v>
      </c>
      <c r="O2214" s="10">
        <v>585</v>
      </c>
      <c r="P2214" s="24">
        <v>4.7300000000000004</v>
      </c>
      <c r="Q2214" t="s">
        <v>40</v>
      </c>
      <c r="R2214" s="2">
        <v>5377</v>
      </c>
      <c r="S2214" s="9">
        <v>123.69</v>
      </c>
      <c r="T2214" s="26">
        <v>6.49</v>
      </c>
      <c r="U2214" s="8">
        <v>802.77</v>
      </c>
      <c r="V2214" t="s">
        <v>41</v>
      </c>
      <c r="W2214" t="s">
        <v>1985</v>
      </c>
      <c r="X2214" t="s">
        <v>42</v>
      </c>
      <c r="Y2214" t="s">
        <v>1986</v>
      </c>
      <c r="AA2214" s="1">
        <f t="shared" si="219"/>
        <v>45971</v>
      </c>
      <c r="AB2214" s="2">
        <f t="shared" si="220"/>
        <v>11</v>
      </c>
      <c r="AC2214" s="2">
        <f t="shared" si="221"/>
        <v>2025</v>
      </c>
      <c r="AD2214" s="2" t="str">
        <f>IFERROR(VLOOKUP(A2214,'Aux Área'!$A$4:$B$123,2,0),"-")</f>
        <v>PESADOS</v>
      </c>
    </row>
    <row r="2215" spans="1:30" x14ac:dyDescent="0.3">
      <c r="A2215" t="s">
        <v>1992</v>
      </c>
      <c r="C2215" t="s">
        <v>15648</v>
      </c>
      <c r="F2215" t="s">
        <v>1995</v>
      </c>
      <c r="K2215" t="s">
        <v>1682</v>
      </c>
      <c r="N2215" t="s">
        <v>15690</v>
      </c>
      <c r="O2215" t="s">
        <v>15244</v>
      </c>
      <c r="P2215" s="9" t="s">
        <v>15244</v>
      </c>
      <c r="Q2215" t="s">
        <v>40</v>
      </c>
      <c r="R2215" t="s">
        <v>15244</v>
      </c>
      <c r="S2215">
        <v>5.62</v>
      </c>
      <c r="U2215" s="8">
        <v>19.61</v>
      </c>
      <c r="X2215" t="s">
        <v>42</v>
      </c>
      <c r="Y2215" t="s">
        <v>1986</v>
      </c>
      <c r="AA2215" s="1">
        <f>IFERROR(DATEVALUE(C2215),"-")</f>
        <v>45971</v>
      </c>
      <c r="AB2215" s="2">
        <f>IFERROR(MONTH(AA2215),"-")</f>
        <v>11</v>
      </c>
      <c r="AC2215" s="2">
        <f>IFERROR(YEAR(AA2215),"-")</f>
        <v>2025</v>
      </c>
      <c r="AD2215" s="2" t="str">
        <f>IFERROR(VLOOKUP(A2215,'Aux Área'!$A$4:$B$123,2,0),"-")</f>
        <v>PESADOS</v>
      </c>
    </row>
    <row r="2216" spans="1:30" x14ac:dyDescent="0.3">
      <c r="A2216" t="s">
        <v>2282</v>
      </c>
      <c r="B2216" t="s">
        <v>2283</v>
      </c>
      <c r="C2216" t="s">
        <v>4032</v>
      </c>
      <c r="D2216" t="s">
        <v>3781</v>
      </c>
      <c r="E2216" t="s">
        <v>3782</v>
      </c>
      <c r="F2216" t="s">
        <v>2285</v>
      </c>
      <c r="G2216" t="s">
        <v>1135</v>
      </c>
      <c r="H2216" t="s">
        <v>2275</v>
      </c>
      <c r="I2216" t="s">
        <v>1497</v>
      </c>
      <c r="J2216" t="s">
        <v>165</v>
      </c>
      <c r="K2216" t="s">
        <v>166</v>
      </c>
      <c r="L2216" t="s">
        <v>167</v>
      </c>
      <c r="M2216" t="s">
        <v>38</v>
      </c>
      <c r="N2216" t="s">
        <v>39</v>
      </c>
      <c r="O2216" s="23">
        <v>424</v>
      </c>
      <c r="P2216" s="9">
        <v>11.65</v>
      </c>
      <c r="Q2216" t="s">
        <v>40</v>
      </c>
      <c r="R2216">
        <v>12314</v>
      </c>
      <c r="S2216" s="9">
        <v>36.409999999999997</v>
      </c>
      <c r="T2216" s="26">
        <v>4.944</v>
      </c>
      <c r="U2216" s="8">
        <v>180</v>
      </c>
      <c r="V2216" t="s">
        <v>41</v>
      </c>
      <c r="W2216" t="s">
        <v>2276</v>
      </c>
      <c r="X2216" t="s">
        <v>42</v>
      </c>
      <c r="Y2216" t="s">
        <v>2277</v>
      </c>
      <c r="AA2216" s="1">
        <f t="shared" ref="AA2216:AA2230" si="222">DATEVALUE(C2216)</f>
        <v>45971</v>
      </c>
      <c r="AB2216" s="2">
        <f t="shared" ref="AB2216:AB2230" si="223">MONTH(AA2216)</f>
        <v>11</v>
      </c>
      <c r="AC2216" s="2">
        <f t="shared" ref="AC2216:AC2230" si="224">YEAR(AA2216)</f>
        <v>2025</v>
      </c>
      <c r="AD2216" s="2" t="str">
        <f>IFERROR(VLOOKUP(A2216,'Aux Área'!$A$4:$B$123,2,0),"-")</f>
        <v>INSPEÇÃO</v>
      </c>
    </row>
    <row r="2217" spans="1:30" x14ac:dyDescent="0.3">
      <c r="A2217" t="s">
        <v>2461</v>
      </c>
      <c r="B2217" t="s">
        <v>2462</v>
      </c>
      <c r="C2217" t="s">
        <v>4033</v>
      </c>
      <c r="D2217" t="s">
        <v>3226</v>
      </c>
      <c r="E2217" t="s">
        <v>3227</v>
      </c>
      <c r="F2217" t="s">
        <v>3574</v>
      </c>
      <c r="G2217" t="s">
        <v>1135</v>
      </c>
      <c r="H2217" t="s">
        <v>2275</v>
      </c>
      <c r="I2217" t="s">
        <v>1497</v>
      </c>
      <c r="J2217" t="s">
        <v>356</v>
      </c>
      <c r="K2217" t="s">
        <v>357</v>
      </c>
      <c r="L2217" t="s">
        <v>124</v>
      </c>
      <c r="M2217" t="s">
        <v>38</v>
      </c>
      <c r="N2217" t="s">
        <v>39</v>
      </c>
      <c r="O2217" s="23">
        <v>412</v>
      </c>
      <c r="P2217" s="9">
        <v>9.73</v>
      </c>
      <c r="Q2217" t="s">
        <v>40</v>
      </c>
      <c r="R2217">
        <v>9636</v>
      </c>
      <c r="S2217" s="9">
        <v>42.34</v>
      </c>
      <c r="T2217" s="26">
        <v>4.4820000000000002</v>
      </c>
      <c r="U2217" s="8">
        <v>189.75</v>
      </c>
      <c r="V2217" t="s">
        <v>4034</v>
      </c>
      <c r="W2217" t="s">
        <v>2276</v>
      </c>
      <c r="X2217" t="s">
        <v>42</v>
      </c>
      <c r="Y2217" t="s">
        <v>2277</v>
      </c>
      <c r="AA2217" s="1">
        <f t="shared" si="222"/>
        <v>45971</v>
      </c>
      <c r="AB2217" s="2">
        <f t="shared" si="223"/>
        <v>11</v>
      </c>
      <c r="AC2217" s="2">
        <f t="shared" si="224"/>
        <v>2025</v>
      </c>
      <c r="AD2217" s="2" t="str">
        <f>IFERROR(VLOOKUP(A2217,'Aux Área'!$A$4:$B$123,2,0),"-")</f>
        <v>INSPEÇÃO</v>
      </c>
    </row>
    <row r="2218" spans="1:30" x14ac:dyDescent="0.3">
      <c r="A2218" t="s">
        <v>76</v>
      </c>
      <c r="B2218" t="s">
        <v>380</v>
      </c>
      <c r="C2218" t="s">
        <v>4035</v>
      </c>
      <c r="D2218" t="s">
        <v>382</v>
      </c>
      <c r="E2218" t="s">
        <v>383</v>
      </c>
      <c r="F2218" t="s">
        <v>77</v>
      </c>
      <c r="G2218" t="s">
        <v>1500</v>
      </c>
      <c r="H2218" t="s">
        <v>36</v>
      </c>
      <c r="I2218" t="s">
        <v>37</v>
      </c>
      <c r="J2218" t="s">
        <v>552</v>
      </c>
      <c r="K2218" t="s">
        <v>553</v>
      </c>
      <c r="L2218" t="s">
        <v>155</v>
      </c>
      <c r="M2218" t="s">
        <v>38</v>
      </c>
      <c r="N2218" t="s">
        <v>39</v>
      </c>
      <c r="O2218" s="23">
        <v>363</v>
      </c>
      <c r="P2218" s="9">
        <v>9.49</v>
      </c>
      <c r="Q2218" t="s">
        <v>40</v>
      </c>
      <c r="R2218">
        <v>36793</v>
      </c>
      <c r="S2218" s="9">
        <v>38.25</v>
      </c>
      <c r="T2218" s="26">
        <v>4.5410000000000004</v>
      </c>
      <c r="U2218" s="8">
        <v>173.69</v>
      </c>
      <c r="V2218" t="s">
        <v>41</v>
      </c>
      <c r="W2218" t="s">
        <v>2007</v>
      </c>
      <c r="X2218" t="s">
        <v>42</v>
      </c>
      <c r="Y2218" t="s">
        <v>1740</v>
      </c>
      <c r="AA2218" s="1">
        <f t="shared" si="222"/>
        <v>45971</v>
      </c>
      <c r="AB2218" s="2">
        <f t="shared" si="223"/>
        <v>11</v>
      </c>
      <c r="AC2218" s="2">
        <f t="shared" si="224"/>
        <v>2025</v>
      </c>
      <c r="AD2218" s="2" t="str">
        <f>IFERROR(VLOOKUP(A2218,'Aux Área'!$A$4:$B$123,2,0),"-")</f>
        <v>QSMS</v>
      </c>
    </row>
    <row r="2219" spans="1:30" x14ac:dyDescent="0.3">
      <c r="A2219" t="s">
        <v>62</v>
      </c>
      <c r="B2219" t="s">
        <v>1455</v>
      </c>
      <c r="C2219" t="s">
        <v>4036</v>
      </c>
      <c r="D2219" t="s">
        <v>120</v>
      </c>
      <c r="E2219" t="s">
        <v>121</v>
      </c>
      <c r="F2219" t="s">
        <v>63</v>
      </c>
      <c r="G2219" t="s">
        <v>1500</v>
      </c>
      <c r="H2219" t="s">
        <v>36</v>
      </c>
      <c r="I2219" t="s">
        <v>37</v>
      </c>
      <c r="J2219" t="s">
        <v>248</v>
      </c>
      <c r="K2219" t="s">
        <v>249</v>
      </c>
      <c r="L2219" t="s">
        <v>207</v>
      </c>
      <c r="M2219" t="s">
        <v>38</v>
      </c>
      <c r="N2219" t="s">
        <v>39</v>
      </c>
      <c r="O2219" s="23">
        <v>319</v>
      </c>
      <c r="P2219" s="9">
        <v>8.9499999999999993</v>
      </c>
      <c r="Q2219" t="s">
        <v>40</v>
      </c>
      <c r="R2219">
        <v>41212</v>
      </c>
      <c r="S2219" s="9">
        <v>35.659999999999997</v>
      </c>
      <c r="T2219" s="26">
        <v>4.6900000000000004</v>
      </c>
      <c r="U2219" s="8">
        <v>167.25</v>
      </c>
      <c r="V2219" t="s">
        <v>112</v>
      </c>
      <c r="W2219" t="s">
        <v>2007</v>
      </c>
      <c r="X2219" t="s">
        <v>42</v>
      </c>
      <c r="Y2219" t="s">
        <v>1740</v>
      </c>
      <c r="AA2219" s="1">
        <f t="shared" si="222"/>
        <v>45971</v>
      </c>
      <c r="AB2219" s="2">
        <f t="shared" si="223"/>
        <v>11</v>
      </c>
      <c r="AC2219" s="2">
        <f t="shared" si="224"/>
        <v>2025</v>
      </c>
      <c r="AD2219" s="2" t="str">
        <f>IFERROR(VLOOKUP(A2219,'Aux Área'!$A$4:$B$123,2,0),"-")</f>
        <v>CONSERVA</v>
      </c>
    </row>
    <row r="2220" spans="1:30" x14ac:dyDescent="0.3">
      <c r="A2220" t="s">
        <v>2488</v>
      </c>
      <c r="B2220" t="s">
        <v>2489</v>
      </c>
      <c r="C2220" t="s">
        <v>4037</v>
      </c>
      <c r="D2220" t="s">
        <v>2881</v>
      </c>
      <c r="E2220" t="s">
        <v>2882</v>
      </c>
      <c r="F2220" t="s">
        <v>2491</v>
      </c>
      <c r="G2220" t="s">
        <v>659</v>
      </c>
      <c r="H2220" t="s">
        <v>2215</v>
      </c>
      <c r="I2220" t="s">
        <v>667</v>
      </c>
      <c r="J2220" t="s">
        <v>165</v>
      </c>
      <c r="K2220" t="s">
        <v>166</v>
      </c>
      <c r="L2220" t="s">
        <v>167</v>
      </c>
      <c r="M2220" t="s">
        <v>38</v>
      </c>
      <c r="N2220" t="s">
        <v>668</v>
      </c>
      <c r="O2220" s="23">
        <v>123</v>
      </c>
      <c r="P2220" s="9">
        <v>5.91</v>
      </c>
      <c r="Q2220" t="s">
        <v>40</v>
      </c>
      <c r="R2220">
        <v>2752</v>
      </c>
      <c r="S2220" s="9">
        <v>20.81</v>
      </c>
      <c r="T2220" s="26">
        <v>6.242</v>
      </c>
      <c r="U2220" s="8">
        <v>129.9</v>
      </c>
      <c r="V2220" t="s">
        <v>41</v>
      </c>
      <c r="W2220" t="s">
        <v>2007</v>
      </c>
      <c r="X2220" t="s">
        <v>42</v>
      </c>
      <c r="Y2220" t="s">
        <v>1740</v>
      </c>
      <c r="AA2220" s="1">
        <f t="shared" si="222"/>
        <v>45971</v>
      </c>
      <c r="AB2220" s="2">
        <f t="shared" si="223"/>
        <v>11</v>
      </c>
      <c r="AC2220" s="2">
        <f t="shared" si="224"/>
        <v>2025</v>
      </c>
      <c r="AD2220" s="2" t="str">
        <f>IFERROR(VLOOKUP(A2220,'Aux Área'!$A$4:$B$123,2,0),"-")</f>
        <v>APH</v>
      </c>
    </row>
    <row r="2221" spans="1:30" x14ac:dyDescent="0.3">
      <c r="A2221" t="s">
        <v>2638</v>
      </c>
      <c r="B2221" t="s">
        <v>2639</v>
      </c>
      <c r="C2221" t="s">
        <v>4038</v>
      </c>
      <c r="D2221" t="s">
        <v>3259</v>
      </c>
      <c r="E2221" t="s">
        <v>3260</v>
      </c>
      <c r="F2221" t="s">
        <v>2641</v>
      </c>
      <c r="G2221" t="s">
        <v>1135</v>
      </c>
      <c r="H2221" t="s">
        <v>2275</v>
      </c>
      <c r="I2221" t="s">
        <v>1497</v>
      </c>
      <c r="J2221" t="s">
        <v>275</v>
      </c>
      <c r="K2221" t="s">
        <v>276</v>
      </c>
      <c r="L2221" t="s">
        <v>124</v>
      </c>
      <c r="M2221" t="s">
        <v>38</v>
      </c>
      <c r="N2221" t="s">
        <v>39</v>
      </c>
      <c r="O2221" s="23">
        <v>449</v>
      </c>
      <c r="P2221" s="9">
        <v>10.83</v>
      </c>
      <c r="Q2221" t="s">
        <v>40</v>
      </c>
      <c r="R2221">
        <v>10565</v>
      </c>
      <c r="S2221" s="9">
        <v>41.47</v>
      </c>
      <c r="T2221" s="26">
        <v>4.29</v>
      </c>
      <c r="U2221" s="8">
        <v>177.91</v>
      </c>
      <c r="V2221" t="s">
        <v>4039</v>
      </c>
      <c r="W2221" t="s">
        <v>2276</v>
      </c>
      <c r="X2221" t="s">
        <v>42</v>
      </c>
      <c r="Y2221" t="s">
        <v>2277</v>
      </c>
      <c r="AA2221" s="1">
        <f t="shared" si="222"/>
        <v>45971</v>
      </c>
      <c r="AB2221" s="2">
        <f t="shared" si="223"/>
        <v>11</v>
      </c>
      <c r="AC2221" s="2">
        <f t="shared" si="224"/>
        <v>2025</v>
      </c>
      <c r="AD2221" s="2" t="str">
        <f>IFERROR(VLOOKUP(A2221,'Aux Área'!$A$4:$B$123,2,0),"-")</f>
        <v>INSPEÇÃO</v>
      </c>
    </row>
    <row r="2222" spans="1:30" x14ac:dyDescent="0.3">
      <c r="A2222" t="s">
        <v>2650</v>
      </c>
      <c r="B2222" t="s">
        <v>2651</v>
      </c>
      <c r="C2222" t="s">
        <v>4040</v>
      </c>
      <c r="D2222" t="s">
        <v>2944</v>
      </c>
      <c r="E2222" t="s">
        <v>2945</v>
      </c>
      <c r="F2222" t="s">
        <v>3615</v>
      </c>
      <c r="G2222" t="s">
        <v>1300</v>
      </c>
      <c r="H2222" t="s">
        <v>2635</v>
      </c>
      <c r="I2222" t="s">
        <v>37</v>
      </c>
      <c r="J2222" t="s">
        <v>2817</v>
      </c>
      <c r="K2222" t="s">
        <v>2818</v>
      </c>
      <c r="L2222" t="s">
        <v>84</v>
      </c>
      <c r="M2222" t="s">
        <v>38</v>
      </c>
      <c r="N2222" t="s">
        <v>39</v>
      </c>
      <c r="O2222" s="23">
        <v>375</v>
      </c>
      <c r="P2222" s="9">
        <v>7.24</v>
      </c>
      <c r="Q2222" t="s">
        <v>40</v>
      </c>
      <c r="R2222">
        <v>3842</v>
      </c>
      <c r="S2222" s="9">
        <v>51.76</v>
      </c>
      <c r="T2222" s="26">
        <v>4.87</v>
      </c>
      <c r="U2222" s="8">
        <v>252.09</v>
      </c>
      <c r="V2222" t="s">
        <v>4041</v>
      </c>
      <c r="W2222" t="s">
        <v>2276</v>
      </c>
      <c r="X2222" t="s">
        <v>42</v>
      </c>
      <c r="Y2222" t="s">
        <v>1740</v>
      </c>
      <c r="AA2222" s="1">
        <f t="shared" si="222"/>
        <v>45971</v>
      </c>
      <c r="AB2222" s="2">
        <f t="shared" si="223"/>
        <v>11</v>
      </c>
      <c r="AC2222" s="2">
        <f t="shared" si="224"/>
        <v>2025</v>
      </c>
      <c r="AD2222" s="2" t="str">
        <f>IFERROR(VLOOKUP(A2222,'Aux Área'!$A$4:$B$123,2,0),"-")</f>
        <v>TI</v>
      </c>
    </row>
    <row r="2223" spans="1:30" x14ac:dyDescent="0.3">
      <c r="A2223" t="s">
        <v>58</v>
      </c>
      <c r="B2223" t="s">
        <v>250</v>
      </c>
      <c r="C2223" t="s">
        <v>4042</v>
      </c>
      <c r="D2223" t="s">
        <v>87</v>
      </c>
      <c r="E2223" t="s">
        <v>88</v>
      </c>
      <c r="F2223" t="s">
        <v>59</v>
      </c>
      <c r="G2223" t="s">
        <v>1500</v>
      </c>
      <c r="H2223" t="s">
        <v>36</v>
      </c>
      <c r="I2223" t="s">
        <v>37</v>
      </c>
      <c r="J2223" t="s">
        <v>356</v>
      </c>
      <c r="K2223" t="s">
        <v>357</v>
      </c>
      <c r="L2223" t="s">
        <v>124</v>
      </c>
      <c r="M2223" t="s">
        <v>38</v>
      </c>
      <c r="N2223" t="s">
        <v>39</v>
      </c>
      <c r="O2223" s="23">
        <v>274</v>
      </c>
      <c r="P2223" s="9">
        <v>7.09</v>
      </c>
      <c r="Q2223" t="s">
        <v>40</v>
      </c>
      <c r="R2223">
        <v>51929</v>
      </c>
      <c r="S2223" s="9">
        <v>38.67</v>
      </c>
      <c r="T2223" s="26">
        <v>4.3890000000000002</v>
      </c>
      <c r="U2223" s="8">
        <v>169.74</v>
      </c>
      <c r="V2223" t="s">
        <v>4043</v>
      </c>
      <c r="W2223" t="s">
        <v>2007</v>
      </c>
      <c r="X2223" t="s">
        <v>42</v>
      </c>
      <c r="Y2223" t="s">
        <v>1740</v>
      </c>
      <c r="AA2223" s="1">
        <f t="shared" si="222"/>
        <v>45971</v>
      </c>
      <c r="AB2223" s="2">
        <f t="shared" si="223"/>
        <v>11</v>
      </c>
      <c r="AC2223" s="2">
        <f t="shared" si="224"/>
        <v>2025</v>
      </c>
      <c r="AD2223" s="2" t="str">
        <f>IFERROR(VLOOKUP(A2223,'Aux Área'!$A$4:$B$123,2,0),"-")</f>
        <v>CONSERVA</v>
      </c>
    </row>
    <row r="2224" spans="1:30" x14ac:dyDescent="0.3">
      <c r="A2224" t="s">
        <v>1096</v>
      </c>
      <c r="B2224" t="s">
        <v>1097</v>
      </c>
      <c r="C2224" t="s">
        <v>4044</v>
      </c>
      <c r="D2224" t="s">
        <v>664</v>
      </c>
      <c r="E2224" t="s">
        <v>665</v>
      </c>
      <c r="F2224" t="s">
        <v>653</v>
      </c>
      <c r="G2224" t="s">
        <v>1495</v>
      </c>
      <c r="H2224" t="s">
        <v>1496</v>
      </c>
      <c r="I2224" t="s">
        <v>1497</v>
      </c>
      <c r="J2224" t="s">
        <v>237</v>
      </c>
      <c r="K2224" t="s">
        <v>238</v>
      </c>
      <c r="L2224" t="s">
        <v>110</v>
      </c>
      <c r="M2224" t="s">
        <v>38</v>
      </c>
      <c r="N2224" t="s">
        <v>638</v>
      </c>
      <c r="O2224" s="23">
        <v>0</v>
      </c>
      <c r="P2224" s="9">
        <v>0</v>
      </c>
      <c r="Q2224" t="s">
        <v>40</v>
      </c>
      <c r="R2224">
        <v>0</v>
      </c>
      <c r="S2224" s="9">
        <v>225</v>
      </c>
      <c r="T2224" s="26">
        <v>6.09</v>
      </c>
      <c r="U2224" s="8">
        <v>1370.25</v>
      </c>
      <c r="V2224" t="s">
        <v>41</v>
      </c>
      <c r="W2224" t="s">
        <v>652</v>
      </c>
      <c r="X2224" t="s">
        <v>42</v>
      </c>
      <c r="Y2224" t="s">
        <v>653</v>
      </c>
      <c r="AA2224" s="1">
        <f t="shared" si="222"/>
        <v>45971</v>
      </c>
      <c r="AB2224" s="2">
        <f t="shared" si="223"/>
        <v>11</v>
      </c>
      <c r="AC2224" s="2">
        <f t="shared" si="224"/>
        <v>2025</v>
      </c>
      <c r="AD2224" s="2" t="str">
        <f>IFERROR(VLOOKUP(A2224,'Aux Área'!$A$4:$B$123,2,0),"-")</f>
        <v>SÃO PEDRO</v>
      </c>
    </row>
    <row r="2225" spans="1:30" x14ac:dyDescent="0.3">
      <c r="A2225" t="s">
        <v>64</v>
      </c>
      <c r="B2225" t="s">
        <v>332</v>
      </c>
      <c r="C2225" t="s">
        <v>4045</v>
      </c>
      <c r="D2225" t="s">
        <v>127</v>
      </c>
      <c r="E2225" t="s">
        <v>128</v>
      </c>
      <c r="F2225" t="s">
        <v>65</v>
      </c>
      <c r="G2225" t="s">
        <v>1500</v>
      </c>
      <c r="H2225" t="s">
        <v>36</v>
      </c>
      <c r="I2225" t="s">
        <v>37</v>
      </c>
      <c r="J2225" t="s">
        <v>1670</v>
      </c>
      <c r="K2225" t="s">
        <v>1671</v>
      </c>
      <c r="L2225" t="s">
        <v>1672</v>
      </c>
      <c r="M2225" t="s">
        <v>38</v>
      </c>
      <c r="N2225" t="s">
        <v>707</v>
      </c>
      <c r="O2225" s="23">
        <v>483</v>
      </c>
      <c r="P2225" s="9">
        <v>11.81</v>
      </c>
      <c r="Q2225" t="s">
        <v>40</v>
      </c>
      <c r="R2225">
        <v>27652</v>
      </c>
      <c r="S2225" s="9">
        <v>40.9</v>
      </c>
      <c r="T2225" s="26">
        <v>6.09</v>
      </c>
      <c r="U2225" s="8">
        <v>249.08</v>
      </c>
      <c r="V2225" t="s">
        <v>4046</v>
      </c>
      <c r="W2225" t="s">
        <v>2007</v>
      </c>
      <c r="X2225" t="s">
        <v>42</v>
      </c>
      <c r="Y2225" t="s">
        <v>1740</v>
      </c>
      <c r="AA2225" s="1">
        <f t="shared" si="222"/>
        <v>45971</v>
      </c>
      <c r="AB2225" s="2">
        <f t="shared" si="223"/>
        <v>11</v>
      </c>
      <c r="AC2225" s="2">
        <f t="shared" si="224"/>
        <v>2025</v>
      </c>
      <c r="AD2225" s="2" t="str">
        <f>IFERROR(VLOOKUP(A2225,'Aux Área'!$A$4:$B$123,2,0),"-")</f>
        <v>ENGENHARIA</v>
      </c>
    </row>
    <row r="2226" spans="1:30" x14ac:dyDescent="0.3">
      <c r="A2226" t="s">
        <v>2547</v>
      </c>
      <c r="B2226" t="s">
        <v>2548</v>
      </c>
      <c r="C2226" t="s">
        <v>4047</v>
      </c>
      <c r="D2226" t="s">
        <v>2468</v>
      </c>
      <c r="E2226" t="s">
        <v>2469</v>
      </c>
      <c r="F2226" t="s">
        <v>2550</v>
      </c>
      <c r="G2226" t="s">
        <v>659</v>
      </c>
      <c r="H2226" t="s">
        <v>2215</v>
      </c>
      <c r="I2226" t="s">
        <v>667</v>
      </c>
      <c r="J2226" t="s">
        <v>165</v>
      </c>
      <c r="K2226" t="s">
        <v>166</v>
      </c>
      <c r="L2226" t="s">
        <v>167</v>
      </c>
      <c r="M2226" t="s">
        <v>38</v>
      </c>
      <c r="N2226" t="s">
        <v>668</v>
      </c>
      <c r="O2226" s="23">
        <v>399</v>
      </c>
      <c r="P2226" s="9">
        <v>6.44</v>
      </c>
      <c r="Q2226" t="s">
        <v>40</v>
      </c>
      <c r="R2226">
        <v>4451</v>
      </c>
      <c r="S2226" s="9">
        <v>62</v>
      </c>
      <c r="T2226" s="26">
        <v>6.24</v>
      </c>
      <c r="U2226" s="8">
        <v>386.88</v>
      </c>
      <c r="V2226" t="s">
        <v>112</v>
      </c>
      <c r="W2226" t="s">
        <v>2007</v>
      </c>
      <c r="X2226" t="s">
        <v>42</v>
      </c>
      <c r="Y2226" t="s">
        <v>1740</v>
      </c>
      <c r="AA2226" s="1">
        <f t="shared" si="222"/>
        <v>45971</v>
      </c>
      <c r="AB2226" s="2">
        <f t="shared" si="223"/>
        <v>11</v>
      </c>
      <c r="AC2226" s="2">
        <f t="shared" si="224"/>
        <v>2025</v>
      </c>
      <c r="AD2226" s="2" t="str">
        <f>IFERROR(VLOOKUP(A2226,'Aux Área'!$A$4:$B$123,2,0),"-")</f>
        <v>APH</v>
      </c>
    </row>
    <row r="2227" spans="1:30" x14ac:dyDescent="0.3">
      <c r="A2227" t="s">
        <v>2643</v>
      </c>
      <c r="B2227" t="s">
        <v>2644</v>
      </c>
      <c r="C2227" t="s">
        <v>4048</v>
      </c>
      <c r="D2227" t="s">
        <v>3246</v>
      </c>
      <c r="E2227" t="s">
        <v>3247</v>
      </c>
      <c r="F2227" t="s">
        <v>2646</v>
      </c>
      <c r="G2227" t="s">
        <v>1300</v>
      </c>
      <c r="H2227" t="s">
        <v>1301</v>
      </c>
      <c r="I2227" t="s">
        <v>37</v>
      </c>
      <c r="J2227" t="s">
        <v>122</v>
      </c>
      <c r="K2227" t="s">
        <v>123</v>
      </c>
      <c r="L2227" t="s">
        <v>124</v>
      </c>
      <c r="M2227" t="s">
        <v>38</v>
      </c>
      <c r="N2227" t="s">
        <v>39</v>
      </c>
      <c r="O2227" s="23">
        <v>406</v>
      </c>
      <c r="P2227" s="9">
        <v>10.47</v>
      </c>
      <c r="Q2227" t="s">
        <v>40</v>
      </c>
      <c r="R2227">
        <v>11373</v>
      </c>
      <c r="S2227" s="9">
        <v>38.76</v>
      </c>
      <c r="T2227" s="26">
        <v>4.3899999999999997</v>
      </c>
      <c r="U2227" s="8">
        <v>170.16</v>
      </c>
      <c r="V2227" t="s">
        <v>112</v>
      </c>
      <c r="W2227" t="s">
        <v>2276</v>
      </c>
      <c r="X2227" t="s">
        <v>42</v>
      </c>
      <c r="Y2227" t="s">
        <v>2277</v>
      </c>
      <c r="AA2227" s="1">
        <f t="shared" si="222"/>
        <v>45971</v>
      </c>
      <c r="AB2227" s="2">
        <f t="shared" si="223"/>
        <v>11</v>
      </c>
      <c r="AC2227" s="2">
        <f t="shared" si="224"/>
        <v>2025</v>
      </c>
      <c r="AD2227" s="2" t="str">
        <f>IFERROR(VLOOKUP(A2227,'Aux Área'!$A$4:$B$123,2,0),"-")</f>
        <v>INSPEÇÃO</v>
      </c>
    </row>
    <row r="2228" spans="1:30" x14ac:dyDescent="0.3">
      <c r="A2228" t="s">
        <v>2278</v>
      </c>
      <c r="B2228" t="s">
        <v>2279</v>
      </c>
      <c r="C2228" t="s">
        <v>4049</v>
      </c>
      <c r="D2228" t="s">
        <v>3243</v>
      </c>
      <c r="E2228" t="s">
        <v>3244</v>
      </c>
      <c r="F2228" t="s">
        <v>2281</v>
      </c>
      <c r="G2228" t="s">
        <v>1135</v>
      </c>
      <c r="H2228" t="s">
        <v>2275</v>
      </c>
      <c r="I2228" t="s">
        <v>1497</v>
      </c>
      <c r="J2228" t="s">
        <v>169</v>
      </c>
      <c r="K2228" t="s">
        <v>170</v>
      </c>
      <c r="L2228" t="s">
        <v>124</v>
      </c>
      <c r="M2228" t="s">
        <v>38</v>
      </c>
      <c r="N2228" t="s">
        <v>39</v>
      </c>
      <c r="O2228" s="23">
        <v>340</v>
      </c>
      <c r="P2228" s="9">
        <v>9.7899999999999991</v>
      </c>
      <c r="Q2228" t="s">
        <v>40</v>
      </c>
      <c r="R2228">
        <v>13203</v>
      </c>
      <c r="S2228" s="9">
        <v>34.74</v>
      </c>
      <c r="T2228" s="26">
        <v>4.1900000000000004</v>
      </c>
      <c r="U2228" s="8">
        <v>145.56</v>
      </c>
      <c r="V2228" t="s">
        <v>41</v>
      </c>
      <c r="W2228" t="s">
        <v>2276</v>
      </c>
      <c r="X2228" t="s">
        <v>42</v>
      </c>
      <c r="Y2228" t="s">
        <v>2277</v>
      </c>
      <c r="AA2228" s="1">
        <f t="shared" si="222"/>
        <v>45971</v>
      </c>
      <c r="AB2228" s="2">
        <f t="shared" si="223"/>
        <v>11</v>
      </c>
      <c r="AC2228" s="2">
        <f t="shared" si="224"/>
        <v>2025</v>
      </c>
      <c r="AD2228" s="2" t="str">
        <f>IFERROR(VLOOKUP(A2228,'Aux Área'!$A$4:$B$123,2,0),"-")</f>
        <v>INSPEÇÃO</v>
      </c>
    </row>
    <row r="2229" spans="1:30" x14ac:dyDescent="0.3">
      <c r="A2229" t="s">
        <v>2271</v>
      </c>
      <c r="B2229" t="s">
        <v>2272</v>
      </c>
      <c r="C2229" t="s">
        <v>4050</v>
      </c>
      <c r="D2229" t="s">
        <v>3285</v>
      </c>
      <c r="E2229" t="s">
        <v>3286</v>
      </c>
      <c r="F2229" t="s">
        <v>2274</v>
      </c>
      <c r="G2229" t="s">
        <v>1135</v>
      </c>
      <c r="H2229" t="s">
        <v>2275</v>
      </c>
      <c r="I2229" t="s">
        <v>1497</v>
      </c>
      <c r="J2229" t="s">
        <v>231</v>
      </c>
      <c r="K2229" t="s">
        <v>232</v>
      </c>
      <c r="L2229" t="s">
        <v>217</v>
      </c>
      <c r="M2229" t="s">
        <v>38</v>
      </c>
      <c r="N2229" t="s">
        <v>39</v>
      </c>
      <c r="O2229" s="10">
        <v>368</v>
      </c>
      <c r="P2229" s="24">
        <v>8.0399999999999991</v>
      </c>
      <c r="Q2229" t="s">
        <v>40</v>
      </c>
      <c r="R2229" s="2">
        <v>12165</v>
      </c>
      <c r="S2229" s="9">
        <v>45.75</v>
      </c>
      <c r="T2229" s="26">
        <v>4.25</v>
      </c>
      <c r="U2229" s="8">
        <v>194.44</v>
      </c>
      <c r="V2229" t="s">
        <v>4051</v>
      </c>
      <c r="W2229" t="s">
        <v>2276</v>
      </c>
      <c r="X2229" t="s">
        <v>42</v>
      </c>
      <c r="Y2229" t="s">
        <v>2277</v>
      </c>
      <c r="AA2229" s="1">
        <f t="shared" si="222"/>
        <v>45971</v>
      </c>
      <c r="AB2229" s="2">
        <f t="shared" si="223"/>
        <v>11</v>
      </c>
      <c r="AC2229" s="2">
        <f t="shared" si="224"/>
        <v>2025</v>
      </c>
      <c r="AD2229" s="2" t="str">
        <f>IFERROR(VLOOKUP(A2229,'Aux Área'!$A$4:$B$123,2,0),"-")</f>
        <v>INSPEÇÃO</v>
      </c>
    </row>
    <row r="2230" spans="1:30" x14ac:dyDescent="0.3">
      <c r="A2230" t="s">
        <v>54</v>
      </c>
      <c r="B2230" t="s">
        <v>319</v>
      </c>
      <c r="C2230" t="s">
        <v>4052</v>
      </c>
      <c r="D2230" t="s">
        <v>1480</v>
      </c>
      <c r="E2230" t="s">
        <v>1481</v>
      </c>
      <c r="F2230" t="s">
        <v>55</v>
      </c>
      <c r="G2230" t="s">
        <v>1500</v>
      </c>
      <c r="H2230" t="s">
        <v>36</v>
      </c>
      <c r="I2230" t="s">
        <v>37</v>
      </c>
      <c r="J2230" t="s">
        <v>275</v>
      </c>
      <c r="K2230" t="s">
        <v>276</v>
      </c>
      <c r="L2230" t="s">
        <v>124</v>
      </c>
      <c r="M2230" t="s">
        <v>38</v>
      </c>
      <c r="N2230" t="s">
        <v>39</v>
      </c>
      <c r="O2230" s="23">
        <v>323</v>
      </c>
      <c r="P2230" s="9">
        <v>10.58</v>
      </c>
      <c r="Q2230" t="s">
        <v>40</v>
      </c>
      <c r="R2230">
        <v>25705</v>
      </c>
      <c r="S2230" s="9">
        <v>30.54</v>
      </c>
      <c r="T2230" s="26">
        <v>4.29</v>
      </c>
      <c r="U2230" s="8">
        <v>131.02000000000001</v>
      </c>
      <c r="V2230" t="s">
        <v>4053</v>
      </c>
      <c r="W2230" t="s">
        <v>2007</v>
      </c>
      <c r="X2230" t="s">
        <v>42</v>
      </c>
      <c r="Y2230" t="s">
        <v>1740</v>
      </c>
      <c r="AA2230" s="1">
        <f t="shared" si="222"/>
        <v>45971</v>
      </c>
      <c r="AB2230" s="2">
        <f t="shared" si="223"/>
        <v>11</v>
      </c>
      <c r="AC2230" s="2">
        <f t="shared" si="224"/>
        <v>2025</v>
      </c>
      <c r="AD2230" s="2" t="str">
        <f>IFERROR(VLOOKUP(A2230,'Aux Área'!$A$4:$B$123,2,0),"-")</f>
        <v>ENGENHARIA</v>
      </c>
    </row>
    <row r="2231" spans="1:30" x14ac:dyDescent="0.3">
      <c r="A2231" t="s">
        <v>662</v>
      </c>
      <c r="C2231" t="s">
        <v>15598</v>
      </c>
      <c r="F2231" t="s">
        <v>15689</v>
      </c>
      <c r="K2231" t="s">
        <v>238</v>
      </c>
      <c r="N2231" t="s">
        <v>15690</v>
      </c>
      <c r="O2231" s="23">
        <v>0</v>
      </c>
      <c r="P2231" s="23">
        <v>0</v>
      </c>
      <c r="Q2231" t="s">
        <v>40</v>
      </c>
      <c r="R2231">
        <v>0</v>
      </c>
      <c r="S2231">
        <v>7.51</v>
      </c>
      <c r="U2231" s="8">
        <v>30</v>
      </c>
      <c r="W2231" t="s">
        <v>652</v>
      </c>
      <c r="X2231" t="s">
        <v>42</v>
      </c>
      <c r="Y2231" t="s">
        <v>653</v>
      </c>
      <c r="AA2231" s="1">
        <f>IFERROR(DATEVALUE(C2231),"-")</f>
        <v>45971</v>
      </c>
      <c r="AB2231" s="2">
        <f>IFERROR(MONTH(AA2231),"-")</f>
        <v>11</v>
      </c>
      <c r="AC2231" s="2">
        <f>IFERROR(YEAR(AA2231),"-")</f>
        <v>2025</v>
      </c>
      <c r="AD2231" s="2" t="str">
        <f>IFERROR(VLOOKUP(A2231,'Aux Área'!$A$4:$B$123,2,0),"-")</f>
        <v>SÃO PEDRO</v>
      </c>
    </row>
    <row r="2232" spans="1:30" x14ac:dyDescent="0.3">
      <c r="A2232" t="s">
        <v>781</v>
      </c>
      <c r="B2232" t="s">
        <v>130</v>
      </c>
      <c r="C2232" t="s">
        <v>4054</v>
      </c>
      <c r="D2232" t="s">
        <v>1568</v>
      </c>
      <c r="E2232" t="s">
        <v>1569</v>
      </c>
      <c r="F2232" t="s">
        <v>653</v>
      </c>
      <c r="G2232" t="s">
        <v>659</v>
      </c>
      <c r="H2232" t="s">
        <v>706</v>
      </c>
      <c r="I2232" t="s">
        <v>667</v>
      </c>
      <c r="J2232" t="s">
        <v>237</v>
      </c>
      <c r="K2232" t="s">
        <v>238</v>
      </c>
      <c r="L2232" t="s">
        <v>110</v>
      </c>
      <c r="M2232" t="s">
        <v>38</v>
      </c>
      <c r="N2232" t="s">
        <v>707</v>
      </c>
      <c r="O2232" s="23">
        <v>0</v>
      </c>
      <c r="P2232" s="9">
        <v>0</v>
      </c>
      <c r="Q2232" t="s">
        <v>40</v>
      </c>
      <c r="R2232">
        <v>0</v>
      </c>
      <c r="S2232" s="9">
        <v>20</v>
      </c>
      <c r="T2232" s="26">
        <v>6.09</v>
      </c>
      <c r="U2232" s="8">
        <v>121.8</v>
      </c>
      <c r="V2232" t="s">
        <v>41</v>
      </c>
      <c r="W2232" t="s">
        <v>652</v>
      </c>
      <c r="X2232" t="s">
        <v>42</v>
      </c>
      <c r="Y2232" t="s">
        <v>653</v>
      </c>
      <c r="AA2232" s="1">
        <f t="shared" ref="AA2232:AA2253" si="225">DATEVALUE(C2232)</f>
        <v>45971</v>
      </c>
      <c r="AB2232" s="2">
        <f t="shared" ref="AB2232:AB2253" si="226">MONTH(AA2232)</f>
        <v>11</v>
      </c>
      <c r="AC2232" s="2">
        <f t="shared" ref="AC2232:AC2253" si="227">YEAR(AA2232)</f>
        <v>2025</v>
      </c>
      <c r="AD2232" s="2" t="str">
        <f>IFERROR(VLOOKUP(A2232,'Aux Área'!$A$4:$B$123,2,0),"-")</f>
        <v>SÃO PEDRO</v>
      </c>
    </row>
    <row r="2233" spans="1:30" x14ac:dyDescent="0.3">
      <c r="A2233" t="s">
        <v>58</v>
      </c>
      <c r="B2233" t="s">
        <v>250</v>
      </c>
      <c r="C2233" t="s">
        <v>4055</v>
      </c>
      <c r="D2233" t="s">
        <v>87</v>
      </c>
      <c r="E2233" t="s">
        <v>88</v>
      </c>
      <c r="F2233" t="s">
        <v>59</v>
      </c>
      <c r="G2233" t="s">
        <v>1500</v>
      </c>
      <c r="H2233" t="s">
        <v>36</v>
      </c>
      <c r="I2233" t="s">
        <v>37</v>
      </c>
      <c r="J2233" t="s">
        <v>172</v>
      </c>
      <c r="K2233" t="s">
        <v>173</v>
      </c>
      <c r="L2233" t="s">
        <v>124</v>
      </c>
      <c r="M2233" t="s">
        <v>38</v>
      </c>
      <c r="N2233" t="s">
        <v>39</v>
      </c>
      <c r="O2233" s="23">
        <v>359</v>
      </c>
      <c r="P2233" s="9">
        <v>9.34</v>
      </c>
      <c r="Q2233" t="s">
        <v>40</v>
      </c>
      <c r="R2233">
        <v>52288</v>
      </c>
      <c r="S2233" s="9">
        <v>38.450000000000003</v>
      </c>
      <c r="T2233" s="26">
        <v>3.99</v>
      </c>
      <c r="U2233" s="8">
        <v>153.41999999999999</v>
      </c>
      <c r="V2233" t="s">
        <v>918</v>
      </c>
      <c r="W2233" t="s">
        <v>2007</v>
      </c>
      <c r="X2233" t="s">
        <v>42</v>
      </c>
      <c r="Y2233" t="s">
        <v>1740</v>
      </c>
      <c r="AA2233" s="1">
        <f t="shared" si="225"/>
        <v>45971</v>
      </c>
      <c r="AB2233" s="2">
        <f t="shared" si="226"/>
        <v>11</v>
      </c>
      <c r="AC2233" s="2">
        <f t="shared" si="227"/>
        <v>2025</v>
      </c>
      <c r="AD2233" s="2" t="str">
        <f>IFERROR(VLOOKUP(A2233,'Aux Área'!$A$4:$B$123,2,0),"-")</f>
        <v>CONSERVA</v>
      </c>
    </row>
    <row r="2234" spans="1:30" x14ac:dyDescent="0.3">
      <c r="A2234" t="s">
        <v>2314</v>
      </c>
      <c r="B2234" t="s">
        <v>2315</v>
      </c>
      <c r="C2234" t="s">
        <v>4056</v>
      </c>
      <c r="D2234" t="s">
        <v>3276</v>
      </c>
      <c r="E2234" t="s">
        <v>3277</v>
      </c>
      <c r="F2234" t="s">
        <v>2317</v>
      </c>
      <c r="G2234" t="s">
        <v>1300</v>
      </c>
      <c r="H2234" t="s">
        <v>1301</v>
      </c>
      <c r="I2234" t="s">
        <v>37</v>
      </c>
      <c r="J2234" t="s">
        <v>231</v>
      </c>
      <c r="K2234" t="s">
        <v>232</v>
      </c>
      <c r="L2234" t="s">
        <v>217</v>
      </c>
      <c r="M2234" t="s">
        <v>38</v>
      </c>
      <c r="N2234" t="s">
        <v>39</v>
      </c>
      <c r="O2234" s="23">
        <v>487</v>
      </c>
      <c r="P2234" s="9">
        <v>10.71</v>
      </c>
      <c r="Q2234" t="s">
        <v>40</v>
      </c>
      <c r="R2234">
        <v>15391</v>
      </c>
      <c r="S2234" s="9">
        <v>45.49</v>
      </c>
      <c r="T2234" s="26">
        <v>4.2510000000000003</v>
      </c>
      <c r="U2234" s="8">
        <v>193.36</v>
      </c>
      <c r="V2234" t="s">
        <v>4057</v>
      </c>
      <c r="W2234" t="s">
        <v>2276</v>
      </c>
      <c r="X2234" t="s">
        <v>42</v>
      </c>
      <c r="Y2234" t="s">
        <v>2277</v>
      </c>
      <c r="AA2234" s="1">
        <f t="shared" si="225"/>
        <v>45971</v>
      </c>
      <c r="AB2234" s="2">
        <f t="shared" si="226"/>
        <v>11</v>
      </c>
      <c r="AC2234" s="2">
        <f t="shared" si="227"/>
        <v>2025</v>
      </c>
      <c r="AD2234" s="2" t="str">
        <f>IFERROR(VLOOKUP(A2234,'Aux Área'!$A$4:$B$123,2,0),"-")</f>
        <v>INSPEÇÃO</v>
      </c>
    </row>
    <row r="2235" spans="1:30" x14ac:dyDescent="0.3">
      <c r="A2235" t="s">
        <v>2117</v>
      </c>
      <c r="B2235" t="s">
        <v>1946</v>
      </c>
      <c r="C2235" t="s">
        <v>4058</v>
      </c>
      <c r="D2235" t="s">
        <v>1948</v>
      </c>
      <c r="E2235" t="s">
        <v>1949</v>
      </c>
      <c r="F2235" t="s">
        <v>653</v>
      </c>
      <c r="G2235" t="s">
        <v>635</v>
      </c>
      <c r="H2235" t="s">
        <v>1804</v>
      </c>
      <c r="I2235" t="s">
        <v>1497</v>
      </c>
      <c r="J2235" t="s">
        <v>409</v>
      </c>
      <c r="K2235" t="s">
        <v>410</v>
      </c>
      <c r="L2235" t="s">
        <v>141</v>
      </c>
      <c r="M2235" t="s">
        <v>38</v>
      </c>
      <c r="N2235" t="s">
        <v>668</v>
      </c>
      <c r="O2235" s="23">
        <v>0</v>
      </c>
      <c r="P2235" s="9">
        <v>0</v>
      </c>
      <c r="Q2235" t="s">
        <v>40</v>
      </c>
      <c r="R2235">
        <v>0</v>
      </c>
      <c r="S2235" s="9">
        <v>100</v>
      </c>
      <c r="T2235" s="26">
        <v>6.09</v>
      </c>
      <c r="U2235" s="8">
        <v>609</v>
      </c>
      <c r="V2235" t="s">
        <v>4059</v>
      </c>
      <c r="W2235" t="s">
        <v>652</v>
      </c>
      <c r="X2235" t="s">
        <v>42</v>
      </c>
      <c r="Y2235" t="s">
        <v>653</v>
      </c>
      <c r="AA2235" s="1">
        <f t="shared" si="225"/>
        <v>45971</v>
      </c>
      <c r="AB2235" s="2">
        <f t="shared" si="226"/>
        <v>11</v>
      </c>
      <c r="AC2235" s="2">
        <f t="shared" si="227"/>
        <v>2025</v>
      </c>
      <c r="AD2235" s="2" t="str">
        <f>IFERROR(VLOOKUP(A2235,'Aux Área'!$A$4:$B$123,2,0),"-")</f>
        <v>SÃO PEDRO</v>
      </c>
    </row>
    <row r="2236" spans="1:30" x14ac:dyDescent="0.3">
      <c r="A2236" t="s">
        <v>52</v>
      </c>
      <c r="B2236" t="s">
        <v>1449</v>
      </c>
      <c r="C2236" t="s">
        <v>4060</v>
      </c>
      <c r="D2236" t="s">
        <v>446</v>
      </c>
      <c r="E2236" t="s">
        <v>447</v>
      </c>
      <c r="F2236" t="s">
        <v>53</v>
      </c>
      <c r="G2236" t="s">
        <v>1500</v>
      </c>
      <c r="H2236" t="s">
        <v>36</v>
      </c>
      <c r="I2236" t="s">
        <v>37</v>
      </c>
      <c r="J2236" t="s">
        <v>188</v>
      </c>
      <c r="K2236" t="s">
        <v>189</v>
      </c>
      <c r="L2236" t="s">
        <v>190</v>
      </c>
      <c r="M2236" t="s">
        <v>38</v>
      </c>
      <c r="N2236" t="s">
        <v>39</v>
      </c>
      <c r="O2236" s="23">
        <v>362</v>
      </c>
      <c r="P2236" s="9">
        <v>10.53</v>
      </c>
      <c r="Q2236" t="s">
        <v>40</v>
      </c>
      <c r="R2236">
        <v>31578</v>
      </c>
      <c r="S2236" s="9">
        <v>34.39</v>
      </c>
      <c r="T2236" s="26">
        <v>4.3899999999999997</v>
      </c>
      <c r="U2236" s="8">
        <v>150.97</v>
      </c>
      <c r="V2236" t="s">
        <v>41</v>
      </c>
      <c r="W2236" t="s">
        <v>2007</v>
      </c>
      <c r="X2236" t="s">
        <v>42</v>
      </c>
      <c r="Y2236" t="s">
        <v>1740</v>
      </c>
      <c r="AA2236" s="1">
        <f t="shared" si="225"/>
        <v>45971</v>
      </c>
      <c r="AB2236" s="2">
        <f t="shared" si="226"/>
        <v>11</v>
      </c>
      <c r="AC2236" s="2">
        <f t="shared" si="227"/>
        <v>2025</v>
      </c>
      <c r="AD2236" s="2" t="str">
        <f>IFERROR(VLOOKUP(A2236,'Aux Área'!$A$4:$B$123,2,0),"-")</f>
        <v>OPERAÇÃO</v>
      </c>
    </row>
    <row r="2237" spans="1:30" x14ac:dyDescent="0.3">
      <c r="A2237" t="s">
        <v>60</v>
      </c>
      <c r="B2237" t="s">
        <v>614</v>
      </c>
      <c r="C2237" t="s">
        <v>4061</v>
      </c>
      <c r="D2237" t="s">
        <v>1206</v>
      </c>
      <c r="E2237" t="s">
        <v>1207</v>
      </c>
      <c r="F2237" t="s">
        <v>61</v>
      </c>
      <c r="G2237" t="s">
        <v>1500</v>
      </c>
      <c r="H2237" t="s">
        <v>36</v>
      </c>
      <c r="I2237" t="s">
        <v>37</v>
      </c>
      <c r="J2237" t="s">
        <v>147</v>
      </c>
      <c r="K2237" t="s">
        <v>148</v>
      </c>
      <c r="L2237" t="s">
        <v>84</v>
      </c>
      <c r="M2237" t="s">
        <v>38</v>
      </c>
      <c r="N2237" t="s">
        <v>39</v>
      </c>
      <c r="O2237" s="23">
        <v>255</v>
      </c>
      <c r="P2237" s="9">
        <v>8.81</v>
      </c>
      <c r="Q2237" t="s">
        <v>40</v>
      </c>
      <c r="R2237">
        <v>18671</v>
      </c>
      <c r="S2237" s="9">
        <v>28.95</v>
      </c>
      <c r="T2237" s="26">
        <v>5.24</v>
      </c>
      <c r="U2237" s="8">
        <v>151.69999999999999</v>
      </c>
      <c r="V2237" t="s">
        <v>246</v>
      </c>
      <c r="W2237" t="s">
        <v>2007</v>
      </c>
      <c r="X2237" t="s">
        <v>42</v>
      </c>
      <c r="Y2237" t="s">
        <v>1740</v>
      </c>
      <c r="AA2237" s="1">
        <f t="shared" si="225"/>
        <v>45971</v>
      </c>
      <c r="AB2237" s="2">
        <f t="shared" si="226"/>
        <v>11</v>
      </c>
      <c r="AC2237" s="2">
        <f t="shared" si="227"/>
        <v>2025</v>
      </c>
      <c r="AD2237" s="2" t="str">
        <f>IFERROR(VLOOKUP(A2237,'Aux Área'!$A$4:$B$123,2,0),"-")</f>
        <v>QSMS</v>
      </c>
    </row>
    <row r="2238" spans="1:30" x14ac:dyDescent="0.3">
      <c r="A2238" t="s">
        <v>1295</v>
      </c>
      <c r="B2238" t="s">
        <v>1753</v>
      </c>
      <c r="C2238" t="s">
        <v>4062</v>
      </c>
      <c r="D2238" t="s">
        <v>1297</v>
      </c>
      <c r="E2238" t="s">
        <v>2221</v>
      </c>
      <c r="F2238" t="s">
        <v>1299</v>
      </c>
      <c r="G2238" t="s">
        <v>1135</v>
      </c>
      <c r="H2238" t="s">
        <v>1301</v>
      </c>
      <c r="I2238" t="s">
        <v>839</v>
      </c>
      <c r="J2238" t="s">
        <v>275</v>
      </c>
      <c r="K2238" t="s">
        <v>276</v>
      </c>
      <c r="L2238" t="s">
        <v>124</v>
      </c>
      <c r="M2238" t="s">
        <v>38</v>
      </c>
      <c r="N2238" t="s">
        <v>39</v>
      </c>
      <c r="O2238" s="23">
        <v>0</v>
      </c>
      <c r="P2238" s="23">
        <v>0</v>
      </c>
      <c r="Q2238" t="s">
        <v>40</v>
      </c>
      <c r="R2238" t="s">
        <v>15244</v>
      </c>
      <c r="S2238" s="9">
        <v>46.83</v>
      </c>
      <c r="T2238" s="26">
        <v>4.29</v>
      </c>
      <c r="U2238" s="8">
        <v>200.9</v>
      </c>
      <c r="V2238" t="s">
        <v>4063</v>
      </c>
      <c r="W2238" t="s">
        <v>2007</v>
      </c>
      <c r="X2238" t="s">
        <v>42</v>
      </c>
      <c r="Y2238" t="s">
        <v>1740</v>
      </c>
      <c r="AA2238" s="1">
        <f t="shared" si="225"/>
        <v>45971</v>
      </c>
      <c r="AB2238" s="2">
        <f t="shared" si="226"/>
        <v>11</v>
      </c>
      <c r="AC2238" s="2">
        <f t="shared" si="227"/>
        <v>2025</v>
      </c>
      <c r="AD2238" s="2" t="str">
        <f>IFERROR(VLOOKUP(A2238,'Aux Área'!$A$4:$B$123,2,0),"-")</f>
        <v>LUCCA JR - OP</v>
      </c>
    </row>
    <row r="2239" spans="1:30" x14ac:dyDescent="0.3">
      <c r="A2239" t="s">
        <v>2638</v>
      </c>
      <c r="B2239" t="s">
        <v>2639</v>
      </c>
      <c r="C2239" t="s">
        <v>4064</v>
      </c>
      <c r="D2239" t="s">
        <v>3259</v>
      </c>
      <c r="E2239" t="s">
        <v>3260</v>
      </c>
      <c r="F2239" t="s">
        <v>2641</v>
      </c>
      <c r="G2239" t="s">
        <v>1135</v>
      </c>
      <c r="H2239" t="s">
        <v>2275</v>
      </c>
      <c r="I2239" t="s">
        <v>1497</v>
      </c>
      <c r="J2239" t="s">
        <v>275</v>
      </c>
      <c r="K2239" t="s">
        <v>276</v>
      </c>
      <c r="L2239" t="s">
        <v>124</v>
      </c>
      <c r="M2239" t="s">
        <v>38</v>
      </c>
      <c r="N2239" t="s">
        <v>39</v>
      </c>
      <c r="O2239" s="23">
        <v>349</v>
      </c>
      <c r="P2239" s="9">
        <v>8.07</v>
      </c>
      <c r="Q2239" t="s">
        <v>40</v>
      </c>
      <c r="R2239">
        <v>10914</v>
      </c>
      <c r="S2239" s="9">
        <v>43.25</v>
      </c>
      <c r="T2239" s="26">
        <v>4.29</v>
      </c>
      <c r="U2239" s="8">
        <v>185.54</v>
      </c>
      <c r="V2239" t="s">
        <v>4065</v>
      </c>
      <c r="W2239" t="s">
        <v>2276</v>
      </c>
      <c r="X2239" t="s">
        <v>42</v>
      </c>
      <c r="Y2239" t="s">
        <v>2277</v>
      </c>
      <c r="AA2239" s="1">
        <f t="shared" si="225"/>
        <v>45971</v>
      </c>
      <c r="AB2239" s="2">
        <f t="shared" si="226"/>
        <v>11</v>
      </c>
      <c r="AC2239" s="2">
        <f t="shared" si="227"/>
        <v>2025</v>
      </c>
      <c r="AD2239" s="2" t="str">
        <f>IFERROR(VLOOKUP(A2239,'Aux Área'!$A$4:$B$123,2,0),"-")</f>
        <v>INSPEÇÃO</v>
      </c>
    </row>
    <row r="2240" spans="1:30" x14ac:dyDescent="0.3">
      <c r="A2240" t="s">
        <v>3092</v>
      </c>
      <c r="B2240" t="s">
        <v>3093</v>
      </c>
      <c r="C2240" t="s">
        <v>4066</v>
      </c>
      <c r="D2240" t="s">
        <v>3030</v>
      </c>
      <c r="E2240" t="s">
        <v>3031</v>
      </c>
      <c r="F2240" t="s">
        <v>3594</v>
      </c>
      <c r="G2240" t="s">
        <v>1135</v>
      </c>
      <c r="H2240" t="s">
        <v>2275</v>
      </c>
      <c r="I2240" t="s">
        <v>1497</v>
      </c>
      <c r="J2240" t="s">
        <v>169</v>
      </c>
      <c r="K2240" t="s">
        <v>170</v>
      </c>
      <c r="L2240" t="s">
        <v>124</v>
      </c>
      <c r="M2240" t="s">
        <v>38</v>
      </c>
      <c r="N2240" t="s">
        <v>39</v>
      </c>
      <c r="O2240" s="23">
        <v>477</v>
      </c>
      <c r="P2240" s="9">
        <v>10.37</v>
      </c>
      <c r="Q2240" t="s">
        <v>40</v>
      </c>
      <c r="R2240">
        <v>9722</v>
      </c>
      <c r="S2240" s="9">
        <v>46</v>
      </c>
      <c r="T2240" s="26">
        <v>4.1900000000000004</v>
      </c>
      <c r="U2240" s="8">
        <v>192.74</v>
      </c>
      <c r="V2240" t="s">
        <v>41</v>
      </c>
      <c r="W2240" t="s">
        <v>2276</v>
      </c>
      <c r="X2240" t="s">
        <v>42</v>
      </c>
      <c r="Y2240" t="s">
        <v>2277</v>
      </c>
      <c r="AA2240" s="1">
        <f t="shared" si="225"/>
        <v>45971</v>
      </c>
      <c r="AB2240" s="2">
        <f t="shared" si="226"/>
        <v>11</v>
      </c>
      <c r="AC2240" s="2">
        <f t="shared" si="227"/>
        <v>2025</v>
      </c>
      <c r="AD2240" s="2" t="str">
        <f>IFERROR(VLOOKUP(A2240,'Aux Área'!$A$4:$B$123,2,0),"-")</f>
        <v>INSPEÇÃO</v>
      </c>
    </row>
    <row r="2241" spans="1:30" x14ac:dyDescent="0.3">
      <c r="A2241" t="s">
        <v>50</v>
      </c>
      <c r="B2241" t="s">
        <v>324</v>
      </c>
      <c r="C2241" t="s">
        <v>4067</v>
      </c>
      <c r="D2241" t="s">
        <v>326</v>
      </c>
      <c r="E2241" t="s">
        <v>327</v>
      </c>
      <c r="F2241" t="s">
        <v>51</v>
      </c>
      <c r="G2241" t="s">
        <v>1500</v>
      </c>
      <c r="H2241" t="s">
        <v>36</v>
      </c>
      <c r="I2241" t="s">
        <v>37</v>
      </c>
      <c r="J2241" t="s">
        <v>2817</v>
      </c>
      <c r="K2241" t="s">
        <v>2818</v>
      </c>
      <c r="L2241" t="s">
        <v>84</v>
      </c>
      <c r="M2241" t="s">
        <v>38</v>
      </c>
      <c r="N2241" t="s">
        <v>39</v>
      </c>
      <c r="O2241" s="23">
        <v>305</v>
      </c>
      <c r="P2241" s="9">
        <v>7.14</v>
      </c>
      <c r="Q2241" t="s">
        <v>40</v>
      </c>
      <c r="R2241">
        <v>13068</v>
      </c>
      <c r="S2241" s="9">
        <v>42.73</v>
      </c>
      <c r="T2241" s="26">
        <v>4.8710000000000004</v>
      </c>
      <c r="U2241" s="8">
        <v>208.12</v>
      </c>
      <c r="V2241" t="s">
        <v>4068</v>
      </c>
      <c r="W2241" t="s">
        <v>2007</v>
      </c>
      <c r="X2241" t="s">
        <v>42</v>
      </c>
      <c r="Y2241" t="s">
        <v>1740</v>
      </c>
      <c r="AA2241" s="1">
        <f t="shared" si="225"/>
        <v>45971</v>
      </c>
      <c r="AB2241" s="2">
        <f t="shared" si="226"/>
        <v>11</v>
      </c>
      <c r="AC2241" s="2">
        <f t="shared" si="227"/>
        <v>2025</v>
      </c>
      <c r="AD2241" s="2" t="str">
        <f>IFERROR(VLOOKUP(A2241,'Aux Área'!$A$4:$B$123,2,0),"-")</f>
        <v>TI</v>
      </c>
    </row>
    <row r="2242" spans="1:30" x14ac:dyDescent="0.3">
      <c r="A2242" t="s">
        <v>62</v>
      </c>
      <c r="B2242" t="s">
        <v>1455</v>
      </c>
      <c r="C2242" t="s">
        <v>4069</v>
      </c>
      <c r="D2242" t="s">
        <v>120</v>
      </c>
      <c r="E2242" t="s">
        <v>121</v>
      </c>
      <c r="F2242" t="s">
        <v>63</v>
      </c>
      <c r="G2242" t="s">
        <v>1500</v>
      </c>
      <c r="H2242" t="s">
        <v>36</v>
      </c>
      <c r="I2242" t="s">
        <v>37</v>
      </c>
      <c r="J2242" t="s">
        <v>215</v>
      </c>
      <c r="K2242" t="s">
        <v>216</v>
      </c>
      <c r="L2242" t="s">
        <v>217</v>
      </c>
      <c r="M2242" t="s">
        <v>38</v>
      </c>
      <c r="N2242" t="s">
        <v>39</v>
      </c>
      <c r="O2242" s="23">
        <v>406</v>
      </c>
      <c r="P2242" s="9">
        <v>9.59</v>
      </c>
      <c r="Q2242" t="s">
        <v>40</v>
      </c>
      <c r="R2242">
        <v>41618</v>
      </c>
      <c r="S2242" s="9">
        <v>42.33</v>
      </c>
      <c r="T2242" s="26">
        <v>4.5110000000000001</v>
      </c>
      <c r="U2242" s="8">
        <v>190.93</v>
      </c>
      <c r="V2242" t="s">
        <v>41</v>
      </c>
      <c r="W2242" t="s">
        <v>2007</v>
      </c>
      <c r="X2242" t="s">
        <v>42</v>
      </c>
      <c r="Y2242" t="s">
        <v>1740</v>
      </c>
      <c r="AA2242" s="1">
        <f t="shared" si="225"/>
        <v>45971</v>
      </c>
      <c r="AB2242" s="2">
        <f t="shared" si="226"/>
        <v>11</v>
      </c>
      <c r="AC2242" s="2">
        <f t="shared" si="227"/>
        <v>2025</v>
      </c>
      <c r="AD2242" s="2" t="str">
        <f>IFERROR(VLOOKUP(A2242,'Aux Área'!$A$4:$B$123,2,0),"-")</f>
        <v>CONSERVA</v>
      </c>
    </row>
    <row r="2243" spans="1:30" x14ac:dyDescent="0.3">
      <c r="A2243" t="s">
        <v>2282</v>
      </c>
      <c r="B2243" t="s">
        <v>2283</v>
      </c>
      <c r="C2243" t="s">
        <v>4070</v>
      </c>
      <c r="D2243" t="s">
        <v>3295</v>
      </c>
      <c r="E2243" t="s">
        <v>3296</v>
      </c>
      <c r="F2243" t="s">
        <v>2285</v>
      </c>
      <c r="G2243" t="s">
        <v>1135</v>
      </c>
      <c r="H2243" t="s">
        <v>2275</v>
      </c>
      <c r="I2243" t="s">
        <v>1497</v>
      </c>
      <c r="J2243" t="s">
        <v>165</v>
      </c>
      <c r="K2243" t="s">
        <v>166</v>
      </c>
      <c r="L2243" t="s">
        <v>167</v>
      </c>
      <c r="M2243" t="s">
        <v>38</v>
      </c>
      <c r="N2243" t="s">
        <v>39</v>
      </c>
      <c r="O2243" s="23">
        <v>461</v>
      </c>
      <c r="P2243" s="9">
        <v>11.24</v>
      </c>
      <c r="Q2243" t="s">
        <v>40</v>
      </c>
      <c r="R2243">
        <v>12775</v>
      </c>
      <c r="S2243" s="9">
        <v>41.01</v>
      </c>
      <c r="T2243" s="26">
        <v>4.46</v>
      </c>
      <c r="U2243" s="8">
        <v>182.9</v>
      </c>
      <c r="V2243" t="s">
        <v>112</v>
      </c>
      <c r="W2243" t="s">
        <v>2276</v>
      </c>
      <c r="X2243" t="s">
        <v>42</v>
      </c>
      <c r="Y2243" t="s">
        <v>2277</v>
      </c>
      <c r="AA2243" s="1">
        <f t="shared" si="225"/>
        <v>45971</v>
      </c>
      <c r="AB2243" s="2">
        <f t="shared" si="226"/>
        <v>11</v>
      </c>
      <c r="AC2243" s="2">
        <f t="shared" si="227"/>
        <v>2025</v>
      </c>
      <c r="AD2243" s="2" t="str">
        <f>IFERROR(VLOOKUP(A2243,'Aux Área'!$A$4:$B$123,2,0),"-")</f>
        <v>INSPEÇÃO</v>
      </c>
    </row>
    <row r="2244" spans="1:30" x14ac:dyDescent="0.3">
      <c r="A2244" t="s">
        <v>2306</v>
      </c>
      <c r="B2244" t="s">
        <v>2307</v>
      </c>
      <c r="C2244" t="s">
        <v>4071</v>
      </c>
      <c r="D2244" t="s">
        <v>3265</v>
      </c>
      <c r="E2244" t="s">
        <v>3266</v>
      </c>
      <c r="F2244" t="s">
        <v>2309</v>
      </c>
      <c r="G2244" t="s">
        <v>1135</v>
      </c>
      <c r="H2244" t="s">
        <v>2275</v>
      </c>
      <c r="I2244" t="s">
        <v>1497</v>
      </c>
      <c r="J2244" t="s">
        <v>89</v>
      </c>
      <c r="K2244" t="s">
        <v>90</v>
      </c>
      <c r="L2244" t="s">
        <v>91</v>
      </c>
      <c r="M2244" t="s">
        <v>38</v>
      </c>
      <c r="N2244" t="s">
        <v>39</v>
      </c>
      <c r="O2244" s="23">
        <v>441</v>
      </c>
      <c r="P2244" s="9">
        <v>9.7100000000000009</v>
      </c>
      <c r="Q2244" t="s">
        <v>40</v>
      </c>
      <c r="R2244">
        <v>10213</v>
      </c>
      <c r="S2244" s="9">
        <v>45.41</v>
      </c>
      <c r="T2244" s="26">
        <v>4.29</v>
      </c>
      <c r="U2244" s="8">
        <v>194.81</v>
      </c>
      <c r="V2244" t="s">
        <v>4072</v>
      </c>
      <c r="W2244" t="s">
        <v>2276</v>
      </c>
      <c r="X2244" t="s">
        <v>42</v>
      </c>
      <c r="Y2244" t="s">
        <v>2277</v>
      </c>
      <c r="AA2244" s="1">
        <f t="shared" si="225"/>
        <v>45971</v>
      </c>
      <c r="AB2244" s="2">
        <f t="shared" si="226"/>
        <v>11</v>
      </c>
      <c r="AC2244" s="2">
        <f t="shared" si="227"/>
        <v>2025</v>
      </c>
      <c r="AD2244" s="2" t="str">
        <f>IFERROR(VLOOKUP(A2244,'Aux Área'!$A$4:$B$123,2,0),"-")</f>
        <v>INSPEÇÃO</v>
      </c>
    </row>
    <row r="2245" spans="1:30" x14ac:dyDescent="0.3">
      <c r="A2245" t="s">
        <v>2643</v>
      </c>
      <c r="B2245" t="s">
        <v>2644</v>
      </c>
      <c r="C2245" t="s">
        <v>4073</v>
      </c>
      <c r="D2245" t="s">
        <v>3788</v>
      </c>
      <c r="E2245" t="s">
        <v>3789</v>
      </c>
      <c r="F2245" t="s">
        <v>2646</v>
      </c>
      <c r="G2245" t="s">
        <v>1300</v>
      </c>
      <c r="H2245" t="s">
        <v>1301</v>
      </c>
      <c r="I2245" t="s">
        <v>37</v>
      </c>
      <c r="J2245" t="s">
        <v>122</v>
      </c>
      <c r="K2245" t="s">
        <v>123</v>
      </c>
      <c r="L2245" t="s">
        <v>124</v>
      </c>
      <c r="M2245" t="s">
        <v>38</v>
      </c>
      <c r="N2245" t="s">
        <v>39</v>
      </c>
      <c r="O2245" s="23">
        <v>250</v>
      </c>
      <c r="P2245" s="9">
        <v>9.33</v>
      </c>
      <c r="Q2245" t="s">
        <v>40</v>
      </c>
      <c r="R2245">
        <v>11623</v>
      </c>
      <c r="S2245" s="9">
        <v>26.79</v>
      </c>
      <c r="T2245" s="26">
        <v>4.3899999999999997</v>
      </c>
      <c r="U2245" s="8">
        <v>117.6</v>
      </c>
      <c r="V2245" t="s">
        <v>41</v>
      </c>
      <c r="W2245" t="s">
        <v>2276</v>
      </c>
      <c r="X2245" t="s">
        <v>42</v>
      </c>
      <c r="Y2245" t="s">
        <v>2277</v>
      </c>
      <c r="AA2245" s="1">
        <f t="shared" si="225"/>
        <v>45971</v>
      </c>
      <c r="AB2245" s="2">
        <f t="shared" si="226"/>
        <v>11</v>
      </c>
      <c r="AC2245" s="2">
        <f t="shared" si="227"/>
        <v>2025</v>
      </c>
      <c r="AD2245" s="2" t="str">
        <f>IFERROR(VLOOKUP(A2245,'Aux Área'!$A$4:$B$123,2,0),"-")</f>
        <v>INSPEÇÃO</v>
      </c>
    </row>
    <row r="2246" spans="1:30" x14ac:dyDescent="0.3">
      <c r="A2246" t="s">
        <v>2477</v>
      </c>
      <c r="B2246" t="s">
        <v>2478</v>
      </c>
      <c r="C2246" t="s">
        <v>4074</v>
      </c>
      <c r="D2246" t="s">
        <v>2885</v>
      </c>
      <c r="E2246" t="s">
        <v>2886</v>
      </c>
      <c r="F2246" t="s">
        <v>2480</v>
      </c>
      <c r="G2246" t="s">
        <v>659</v>
      </c>
      <c r="H2246" t="s">
        <v>2215</v>
      </c>
      <c r="I2246" t="s">
        <v>667</v>
      </c>
      <c r="J2246" t="s">
        <v>188</v>
      </c>
      <c r="K2246" t="s">
        <v>189</v>
      </c>
      <c r="L2246" t="s">
        <v>190</v>
      </c>
      <c r="M2246" t="s">
        <v>38</v>
      </c>
      <c r="N2246" t="s">
        <v>668</v>
      </c>
      <c r="O2246" s="23">
        <v>240</v>
      </c>
      <c r="P2246" s="9">
        <v>5.0199999999999996</v>
      </c>
      <c r="Q2246" t="s">
        <v>40</v>
      </c>
      <c r="R2246">
        <v>3050</v>
      </c>
      <c r="S2246" s="9">
        <v>47.82</v>
      </c>
      <c r="T2246" s="26">
        <v>6.4210000000000003</v>
      </c>
      <c r="U2246" s="8">
        <v>307.05</v>
      </c>
      <c r="V2246" t="s">
        <v>41</v>
      </c>
      <c r="W2246" t="s">
        <v>2007</v>
      </c>
      <c r="X2246" t="s">
        <v>42</v>
      </c>
      <c r="Y2246" t="s">
        <v>1740</v>
      </c>
      <c r="AA2246" s="1">
        <f t="shared" si="225"/>
        <v>45971</v>
      </c>
      <c r="AB2246" s="2">
        <f t="shared" si="226"/>
        <v>11</v>
      </c>
      <c r="AC2246" s="2">
        <f t="shared" si="227"/>
        <v>2025</v>
      </c>
      <c r="AD2246" s="2" t="str">
        <f>IFERROR(VLOOKUP(A2246,'Aux Área'!$A$4:$B$123,2,0),"-")</f>
        <v>APH</v>
      </c>
    </row>
    <row r="2247" spans="1:30" x14ac:dyDescent="0.3">
      <c r="A2247" t="s">
        <v>2314</v>
      </c>
      <c r="B2247" t="s">
        <v>2315</v>
      </c>
      <c r="C2247" t="s">
        <v>4075</v>
      </c>
      <c r="D2247" t="s">
        <v>3419</v>
      </c>
      <c r="E2247" t="s">
        <v>3420</v>
      </c>
      <c r="F2247" t="s">
        <v>2317</v>
      </c>
      <c r="G2247" t="s">
        <v>1300</v>
      </c>
      <c r="H2247" t="s">
        <v>1301</v>
      </c>
      <c r="I2247" t="s">
        <v>37</v>
      </c>
      <c r="J2247" t="s">
        <v>231</v>
      </c>
      <c r="K2247" t="s">
        <v>232</v>
      </c>
      <c r="L2247" t="s">
        <v>217</v>
      </c>
      <c r="M2247" t="s">
        <v>38</v>
      </c>
      <c r="N2247" t="s">
        <v>39</v>
      </c>
      <c r="O2247" s="23">
        <v>375</v>
      </c>
      <c r="P2247" s="9">
        <v>10.31</v>
      </c>
      <c r="Q2247" t="s">
        <v>40</v>
      </c>
      <c r="R2247">
        <v>15766</v>
      </c>
      <c r="S2247" s="9">
        <v>36.369999999999997</v>
      </c>
      <c r="T2247" s="26">
        <v>4.25</v>
      </c>
      <c r="U2247" s="8">
        <v>154.59</v>
      </c>
      <c r="V2247" t="s">
        <v>4076</v>
      </c>
      <c r="W2247" t="s">
        <v>2276</v>
      </c>
      <c r="X2247" t="s">
        <v>42</v>
      </c>
      <c r="Y2247" t="s">
        <v>2277</v>
      </c>
      <c r="AA2247" s="1">
        <f t="shared" si="225"/>
        <v>45971</v>
      </c>
      <c r="AB2247" s="2">
        <f t="shared" si="226"/>
        <v>11</v>
      </c>
      <c r="AC2247" s="2">
        <f t="shared" si="227"/>
        <v>2025</v>
      </c>
      <c r="AD2247" s="2" t="str">
        <f>IFERROR(VLOOKUP(A2247,'Aux Área'!$A$4:$B$123,2,0),"-")</f>
        <v>INSPEÇÃO</v>
      </c>
    </row>
    <row r="2248" spans="1:30" x14ac:dyDescent="0.3">
      <c r="A2248" t="s">
        <v>2278</v>
      </c>
      <c r="B2248" t="s">
        <v>2279</v>
      </c>
      <c r="C2248" t="s">
        <v>4077</v>
      </c>
      <c r="D2248" t="s">
        <v>3310</v>
      </c>
      <c r="E2248" t="s">
        <v>3311</v>
      </c>
      <c r="F2248" t="s">
        <v>2281</v>
      </c>
      <c r="G2248" t="s">
        <v>1135</v>
      </c>
      <c r="H2248" t="s">
        <v>2275</v>
      </c>
      <c r="I2248" t="s">
        <v>1497</v>
      </c>
      <c r="J2248" t="s">
        <v>1670</v>
      </c>
      <c r="K2248" t="s">
        <v>1671</v>
      </c>
      <c r="L2248" t="s">
        <v>1672</v>
      </c>
      <c r="M2248" t="s">
        <v>38</v>
      </c>
      <c r="N2248" t="s">
        <v>39</v>
      </c>
      <c r="O2248" s="23">
        <v>416</v>
      </c>
      <c r="P2248" s="9">
        <v>10.3</v>
      </c>
      <c r="Q2248" t="s">
        <v>40</v>
      </c>
      <c r="R2248">
        <v>13619</v>
      </c>
      <c r="S2248" s="9">
        <v>40.4</v>
      </c>
      <c r="T2248" s="26">
        <v>4.29</v>
      </c>
      <c r="U2248" s="8">
        <v>173.32</v>
      </c>
      <c r="V2248" t="s">
        <v>4078</v>
      </c>
      <c r="W2248" t="s">
        <v>2276</v>
      </c>
      <c r="X2248" t="s">
        <v>42</v>
      </c>
      <c r="Y2248" t="s">
        <v>2277</v>
      </c>
      <c r="AA2248" s="1">
        <f t="shared" si="225"/>
        <v>45971</v>
      </c>
      <c r="AB2248" s="2">
        <f t="shared" si="226"/>
        <v>11</v>
      </c>
      <c r="AC2248" s="2">
        <f t="shared" si="227"/>
        <v>2025</v>
      </c>
      <c r="AD2248" s="2" t="str">
        <f>IFERROR(VLOOKUP(A2248,'Aux Área'!$A$4:$B$123,2,0),"-")</f>
        <v>INSPEÇÃO</v>
      </c>
    </row>
    <row r="2249" spans="1:30" x14ac:dyDescent="0.3">
      <c r="A2249" t="s">
        <v>2638</v>
      </c>
      <c r="B2249" t="s">
        <v>2639</v>
      </c>
      <c r="C2249" t="s">
        <v>4079</v>
      </c>
      <c r="D2249" t="s">
        <v>3193</v>
      </c>
      <c r="E2249" t="s">
        <v>3194</v>
      </c>
      <c r="F2249" t="s">
        <v>2641</v>
      </c>
      <c r="G2249" t="s">
        <v>1135</v>
      </c>
      <c r="H2249" t="s">
        <v>2275</v>
      </c>
      <c r="I2249" t="s">
        <v>1497</v>
      </c>
      <c r="J2249" t="s">
        <v>275</v>
      </c>
      <c r="K2249" t="s">
        <v>276</v>
      </c>
      <c r="L2249" t="s">
        <v>124</v>
      </c>
      <c r="M2249" t="s">
        <v>38</v>
      </c>
      <c r="N2249" t="s">
        <v>39</v>
      </c>
      <c r="O2249" s="23">
        <v>356</v>
      </c>
      <c r="P2249" s="9">
        <v>9.0399999999999991</v>
      </c>
      <c r="Q2249" t="s">
        <v>40</v>
      </c>
      <c r="R2249">
        <v>11270</v>
      </c>
      <c r="S2249" s="9">
        <v>39.369999999999997</v>
      </c>
      <c r="T2249" s="26">
        <v>4.29</v>
      </c>
      <c r="U2249" s="8">
        <v>168.9</v>
      </c>
      <c r="V2249" t="s">
        <v>4080</v>
      </c>
      <c r="W2249" t="s">
        <v>2276</v>
      </c>
      <c r="X2249" t="s">
        <v>42</v>
      </c>
      <c r="Y2249" t="s">
        <v>2277</v>
      </c>
      <c r="AA2249" s="1">
        <f t="shared" si="225"/>
        <v>45972</v>
      </c>
      <c r="AB2249" s="2">
        <f t="shared" si="226"/>
        <v>11</v>
      </c>
      <c r="AC2249" s="2">
        <f t="shared" si="227"/>
        <v>2025</v>
      </c>
      <c r="AD2249" s="2" t="str">
        <f>IFERROR(VLOOKUP(A2249,'Aux Área'!$A$4:$B$123,2,0),"-")</f>
        <v>INSPEÇÃO</v>
      </c>
    </row>
    <row r="2250" spans="1:30" x14ac:dyDescent="0.3">
      <c r="A2250" t="s">
        <v>52</v>
      </c>
      <c r="B2250" t="s">
        <v>1449</v>
      </c>
      <c r="C2250" t="s">
        <v>4081</v>
      </c>
      <c r="D2250" t="s">
        <v>2160</v>
      </c>
      <c r="E2250" t="s">
        <v>2161</v>
      </c>
      <c r="F2250" t="s">
        <v>53</v>
      </c>
      <c r="G2250" t="s">
        <v>1500</v>
      </c>
      <c r="H2250" t="s">
        <v>36</v>
      </c>
      <c r="I2250" t="s">
        <v>37</v>
      </c>
      <c r="J2250" t="s">
        <v>237</v>
      </c>
      <c r="K2250" t="s">
        <v>238</v>
      </c>
      <c r="L2250" t="s">
        <v>110</v>
      </c>
      <c r="M2250" t="s">
        <v>38</v>
      </c>
      <c r="N2250" t="s">
        <v>39</v>
      </c>
      <c r="O2250" s="23">
        <v>267</v>
      </c>
      <c r="P2250" s="9">
        <v>9.89</v>
      </c>
      <c r="Q2250" t="s">
        <v>40</v>
      </c>
      <c r="R2250">
        <v>31845</v>
      </c>
      <c r="S2250" s="9">
        <v>26.99</v>
      </c>
      <c r="T2250" s="26">
        <v>4.09</v>
      </c>
      <c r="U2250" s="8">
        <v>110.39</v>
      </c>
      <c r="V2250" t="s">
        <v>41</v>
      </c>
      <c r="W2250" t="s">
        <v>2007</v>
      </c>
      <c r="X2250" t="s">
        <v>42</v>
      </c>
      <c r="Y2250" t="s">
        <v>1740</v>
      </c>
      <c r="AA2250" s="1">
        <f t="shared" si="225"/>
        <v>45972</v>
      </c>
      <c r="AB2250" s="2">
        <f t="shared" si="226"/>
        <v>11</v>
      </c>
      <c r="AC2250" s="2">
        <f t="shared" si="227"/>
        <v>2025</v>
      </c>
      <c r="AD2250" s="2" t="str">
        <f>IFERROR(VLOOKUP(A2250,'Aux Área'!$A$4:$B$123,2,0),"-")</f>
        <v>OPERAÇÃO</v>
      </c>
    </row>
    <row r="2251" spans="1:30" x14ac:dyDescent="0.3">
      <c r="A2251" t="s">
        <v>2278</v>
      </c>
      <c r="B2251" t="s">
        <v>2279</v>
      </c>
      <c r="C2251" t="s">
        <v>4082</v>
      </c>
      <c r="D2251" t="s">
        <v>3310</v>
      </c>
      <c r="E2251" t="s">
        <v>3311</v>
      </c>
      <c r="F2251" t="s">
        <v>2281</v>
      </c>
      <c r="G2251" t="s">
        <v>1135</v>
      </c>
      <c r="H2251" t="s">
        <v>2275</v>
      </c>
      <c r="I2251" t="s">
        <v>1497</v>
      </c>
      <c r="J2251" t="s">
        <v>169</v>
      </c>
      <c r="K2251" t="s">
        <v>170</v>
      </c>
      <c r="L2251" t="s">
        <v>124</v>
      </c>
      <c r="M2251" t="s">
        <v>38</v>
      </c>
      <c r="N2251" t="s">
        <v>39</v>
      </c>
      <c r="O2251" s="23">
        <v>339</v>
      </c>
      <c r="P2251" s="9">
        <v>10.48</v>
      </c>
      <c r="Q2251" t="s">
        <v>40</v>
      </c>
      <c r="R2251">
        <v>13958</v>
      </c>
      <c r="S2251" s="9">
        <v>32.35</v>
      </c>
      <c r="T2251" s="26">
        <v>4.2949999999999999</v>
      </c>
      <c r="U2251" s="8">
        <v>138.94</v>
      </c>
      <c r="V2251" t="s">
        <v>41</v>
      </c>
      <c r="W2251" t="s">
        <v>2276</v>
      </c>
      <c r="X2251" t="s">
        <v>42</v>
      </c>
      <c r="Y2251" t="s">
        <v>2277</v>
      </c>
      <c r="AA2251" s="1">
        <f t="shared" si="225"/>
        <v>45972</v>
      </c>
      <c r="AB2251" s="2">
        <f t="shared" si="226"/>
        <v>11</v>
      </c>
      <c r="AC2251" s="2">
        <f t="shared" si="227"/>
        <v>2025</v>
      </c>
      <c r="AD2251" s="2" t="str">
        <f>IFERROR(VLOOKUP(A2251,'Aux Área'!$A$4:$B$123,2,0),"-")</f>
        <v>INSPEÇÃO</v>
      </c>
    </row>
    <row r="2252" spans="1:30" x14ac:dyDescent="0.3">
      <c r="A2252" t="s">
        <v>3092</v>
      </c>
      <c r="B2252" t="s">
        <v>3093</v>
      </c>
      <c r="C2252" t="s">
        <v>4083</v>
      </c>
      <c r="D2252" t="s">
        <v>3098</v>
      </c>
      <c r="E2252" t="s">
        <v>3099</v>
      </c>
      <c r="F2252" t="s">
        <v>3594</v>
      </c>
      <c r="G2252" t="s">
        <v>1135</v>
      </c>
      <c r="H2252" t="s">
        <v>2275</v>
      </c>
      <c r="I2252" t="s">
        <v>1497</v>
      </c>
      <c r="J2252" t="s">
        <v>169</v>
      </c>
      <c r="K2252" t="s">
        <v>170</v>
      </c>
      <c r="L2252" t="s">
        <v>124</v>
      </c>
      <c r="M2252" t="s">
        <v>38</v>
      </c>
      <c r="N2252" t="s">
        <v>39</v>
      </c>
      <c r="O2252" s="23">
        <v>411</v>
      </c>
      <c r="P2252" s="9">
        <v>10.66</v>
      </c>
      <c r="Q2252" t="s">
        <v>40</v>
      </c>
      <c r="R2252">
        <v>10133</v>
      </c>
      <c r="S2252" s="9">
        <v>38.56</v>
      </c>
      <c r="T2252" s="26">
        <v>4.367</v>
      </c>
      <c r="U2252" s="8">
        <v>168.4</v>
      </c>
      <c r="V2252" t="s">
        <v>41</v>
      </c>
      <c r="W2252" t="s">
        <v>2276</v>
      </c>
      <c r="X2252" t="s">
        <v>42</v>
      </c>
      <c r="Y2252" t="s">
        <v>2277</v>
      </c>
      <c r="AA2252" s="1">
        <f t="shared" si="225"/>
        <v>45972</v>
      </c>
      <c r="AB2252" s="2">
        <f t="shared" si="226"/>
        <v>11</v>
      </c>
      <c r="AC2252" s="2">
        <f t="shared" si="227"/>
        <v>2025</v>
      </c>
      <c r="AD2252" s="2" t="str">
        <f>IFERROR(VLOOKUP(A2252,'Aux Área'!$A$4:$B$123,2,0),"-")</f>
        <v>INSPEÇÃO</v>
      </c>
    </row>
    <row r="2253" spans="1:30" x14ac:dyDescent="0.3">
      <c r="A2253" t="s">
        <v>2347</v>
      </c>
      <c r="B2253" t="s">
        <v>2348</v>
      </c>
      <c r="C2253" t="s">
        <v>4084</v>
      </c>
      <c r="D2253" t="s">
        <v>4085</v>
      </c>
      <c r="E2253" t="s">
        <v>4086</v>
      </c>
      <c r="F2253" t="s">
        <v>2350</v>
      </c>
      <c r="G2253" t="s">
        <v>659</v>
      </c>
      <c r="H2253" t="s">
        <v>1996</v>
      </c>
      <c r="I2253" t="s">
        <v>1997</v>
      </c>
      <c r="J2253" t="s">
        <v>237</v>
      </c>
      <c r="K2253" t="s">
        <v>238</v>
      </c>
      <c r="L2253" t="s">
        <v>110</v>
      </c>
      <c r="M2253" t="s">
        <v>38</v>
      </c>
      <c r="N2253" t="s">
        <v>668</v>
      </c>
      <c r="O2253" s="23">
        <v>322</v>
      </c>
      <c r="P2253" s="9">
        <v>6.03</v>
      </c>
      <c r="Q2253" t="s">
        <v>40</v>
      </c>
      <c r="R2253">
        <v>5873</v>
      </c>
      <c r="S2253" s="9">
        <v>53.41</v>
      </c>
      <c r="T2253" s="26">
        <v>6.24</v>
      </c>
      <c r="U2253" s="8">
        <v>333.28</v>
      </c>
      <c r="V2253" t="s">
        <v>41</v>
      </c>
      <c r="W2253" t="s">
        <v>1985</v>
      </c>
      <c r="X2253" t="s">
        <v>42</v>
      </c>
      <c r="Y2253" t="s">
        <v>1986</v>
      </c>
      <c r="AA2253" s="1">
        <f t="shared" si="225"/>
        <v>45972</v>
      </c>
      <c r="AB2253" s="2">
        <f t="shared" si="226"/>
        <v>11</v>
      </c>
      <c r="AC2253" s="2">
        <f t="shared" si="227"/>
        <v>2025</v>
      </c>
      <c r="AD2253" s="2" t="str">
        <f>IFERROR(VLOOKUP(A2253,'Aux Área'!$A$4:$B$123,2,0),"-")</f>
        <v>PESADOS</v>
      </c>
    </row>
    <row r="2254" spans="1:30" x14ac:dyDescent="0.3">
      <c r="A2254" t="s">
        <v>2347</v>
      </c>
      <c r="C2254" t="s">
        <v>15670</v>
      </c>
      <c r="F2254" t="s">
        <v>2350</v>
      </c>
      <c r="K2254" t="s">
        <v>238</v>
      </c>
      <c r="N2254" t="s">
        <v>15690</v>
      </c>
      <c r="O2254" t="s">
        <v>15244</v>
      </c>
      <c r="P2254" s="9" t="s">
        <v>15244</v>
      </c>
      <c r="Q2254" t="s">
        <v>40</v>
      </c>
      <c r="R2254" t="s">
        <v>15244</v>
      </c>
      <c r="S2254">
        <v>4.51</v>
      </c>
      <c r="U2254" s="8">
        <v>18.03</v>
      </c>
      <c r="X2254" t="s">
        <v>42</v>
      </c>
      <c r="Y2254" t="s">
        <v>1986</v>
      </c>
      <c r="AA2254" s="1">
        <f>IFERROR(DATEVALUE(C2254),"-")</f>
        <v>45972</v>
      </c>
      <c r="AB2254" s="2">
        <f>IFERROR(MONTH(AA2254),"-")</f>
        <v>11</v>
      </c>
      <c r="AC2254" s="2">
        <f>IFERROR(YEAR(AA2254),"-")</f>
        <v>2025</v>
      </c>
      <c r="AD2254" s="2" t="str">
        <f>IFERROR(VLOOKUP(A2254,'Aux Área'!$A$4:$B$123,2,0),"-")</f>
        <v>PESADOS</v>
      </c>
    </row>
    <row r="2255" spans="1:30" x14ac:dyDescent="0.3">
      <c r="A2255" t="s">
        <v>1945</v>
      </c>
      <c r="B2255" t="s">
        <v>2124</v>
      </c>
      <c r="C2255" t="s">
        <v>4087</v>
      </c>
      <c r="D2255" t="s">
        <v>1802</v>
      </c>
      <c r="E2255" t="s">
        <v>1803</v>
      </c>
      <c r="F2255" t="s">
        <v>653</v>
      </c>
      <c r="G2255" t="s">
        <v>1495</v>
      </c>
      <c r="H2255" t="s">
        <v>1804</v>
      </c>
      <c r="I2255" t="s">
        <v>1497</v>
      </c>
      <c r="J2255" t="s">
        <v>231</v>
      </c>
      <c r="K2255" t="s">
        <v>232</v>
      </c>
      <c r="L2255" t="s">
        <v>217</v>
      </c>
      <c r="M2255" t="s">
        <v>38</v>
      </c>
      <c r="N2255" t="s">
        <v>668</v>
      </c>
      <c r="O2255" s="23">
        <v>0</v>
      </c>
      <c r="P2255" s="9">
        <v>0</v>
      </c>
      <c r="Q2255" t="s">
        <v>40</v>
      </c>
      <c r="R2255">
        <v>0</v>
      </c>
      <c r="S2255" s="9">
        <v>109.22</v>
      </c>
      <c r="T2255" s="26">
        <v>5.99</v>
      </c>
      <c r="U2255" s="8">
        <v>654.23</v>
      </c>
      <c r="V2255" t="s">
        <v>4088</v>
      </c>
      <c r="W2255" t="s">
        <v>652</v>
      </c>
      <c r="X2255" t="s">
        <v>42</v>
      </c>
      <c r="Y2255" t="s">
        <v>653</v>
      </c>
      <c r="AA2255" s="1">
        <f t="shared" ref="AA2255:AA2270" si="228">DATEVALUE(C2255)</f>
        <v>45972</v>
      </c>
      <c r="AB2255" s="2">
        <f t="shared" ref="AB2255:AB2270" si="229">MONTH(AA2255)</f>
        <v>11</v>
      </c>
      <c r="AC2255" s="2">
        <f t="shared" ref="AC2255:AC2270" si="230">YEAR(AA2255)</f>
        <v>2025</v>
      </c>
      <c r="AD2255" s="2" t="str">
        <f>IFERROR(VLOOKUP(A2255,'Aux Área'!$A$4:$B$123,2,0),"-")</f>
        <v>SÃO PEDRO</v>
      </c>
    </row>
    <row r="2256" spans="1:30" x14ac:dyDescent="0.3">
      <c r="A2256" t="s">
        <v>2282</v>
      </c>
      <c r="B2256" t="s">
        <v>2283</v>
      </c>
      <c r="C2256" t="s">
        <v>4089</v>
      </c>
      <c r="D2256" t="s">
        <v>3208</v>
      </c>
      <c r="E2256" t="s">
        <v>3209</v>
      </c>
      <c r="F2256" t="s">
        <v>2285</v>
      </c>
      <c r="G2256" t="s">
        <v>1135</v>
      </c>
      <c r="H2256" t="s">
        <v>2275</v>
      </c>
      <c r="I2256" t="s">
        <v>1497</v>
      </c>
      <c r="J2256" t="s">
        <v>165</v>
      </c>
      <c r="K2256" t="s">
        <v>166</v>
      </c>
      <c r="L2256" t="s">
        <v>167</v>
      </c>
      <c r="M2256" t="s">
        <v>38</v>
      </c>
      <c r="N2256" t="s">
        <v>39</v>
      </c>
      <c r="O2256" s="23">
        <v>426</v>
      </c>
      <c r="P2256" s="9">
        <v>11.24</v>
      </c>
      <c r="Q2256" t="s">
        <v>40</v>
      </c>
      <c r="R2256">
        <v>13201</v>
      </c>
      <c r="S2256" s="9">
        <v>37.9</v>
      </c>
      <c r="T2256" s="26">
        <v>4.4610000000000003</v>
      </c>
      <c r="U2256" s="8">
        <v>169.06</v>
      </c>
      <c r="V2256" t="s">
        <v>112</v>
      </c>
      <c r="W2256" t="s">
        <v>2276</v>
      </c>
      <c r="X2256" t="s">
        <v>42</v>
      </c>
      <c r="Y2256" t="s">
        <v>2277</v>
      </c>
      <c r="AA2256" s="1">
        <f t="shared" si="228"/>
        <v>45972</v>
      </c>
      <c r="AB2256" s="2">
        <f t="shared" si="229"/>
        <v>11</v>
      </c>
      <c r="AC2256" s="2">
        <f t="shared" si="230"/>
        <v>2025</v>
      </c>
      <c r="AD2256" s="2" t="str">
        <f>IFERROR(VLOOKUP(A2256,'Aux Área'!$A$4:$B$123,2,0),"-")</f>
        <v>INSPEÇÃO</v>
      </c>
    </row>
    <row r="2257" spans="1:30" x14ac:dyDescent="0.3">
      <c r="A2257" t="s">
        <v>76</v>
      </c>
      <c r="B2257" t="s">
        <v>380</v>
      </c>
      <c r="C2257" t="s">
        <v>4090</v>
      </c>
      <c r="D2257" t="s">
        <v>382</v>
      </c>
      <c r="E2257" t="s">
        <v>383</v>
      </c>
      <c r="F2257" t="s">
        <v>77</v>
      </c>
      <c r="G2257" t="s">
        <v>1500</v>
      </c>
      <c r="H2257" t="s">
        <v>36</v>
      </c>
      <c r="I2257" t="s">
        <v>37</v>
      </c>
      <c r="J2257" t="s">
        <v>2521</v>
      </c>
      <c r="K2257" t="s">
        <v>1211</v>
      </c>
      <c r="L2257" t="s">
        <v>155</v>
      </c>
      <c r="M2257" t="s">
        <v>38</v>
      </c>
      <c r="N2257" t="s">
        <v>39</v>
      </c>
      <c r="O2257" s="23">
        <v>167</v>
      </c>
      <c r="P2257" s="9">
        <v>8.33</v>
      </c>
      <c r="Q2257" t="s">
        <v>40</v>
      </c>
      <c r="R2257">
        <v>36960</v>
      </c>
      <c r="S2257" s="9">
        <v>20.04</v>
      </c>
      <c r="T2257" s="26">
        <v>4.4859999999999998</v>
      </c>
      <c r="U2257" s="8">
        <v>89.9</v>
      </c>
      <c r="V2257" t="s">
        <v>246</v>
      </c>
      <c r="W2257" t="s">
        <v>2007</v>
      </c>
      <c r="X2257" t="s">
        <v>42</v>
      </c>
      <c r="Y2257" t="s">
        <v>1740</v>
      </c>
      <c r="AA2257" s="1">
        <f t="shared" si="228"/>
        <v>45972</v>
      </c>
      <c r="AB2257" s="2">
        <f t="shared" si="229"/>
        <v>11</v>
      </c>
      <c r="AC2257" s="2">
        <f t="shared" si="230"/>
        <v>2025</v>
      </c>
      <c r="AD2257" s="2" t="str">
        <f>IFERROR(VLOOKUP(A2257,'Aux Área'!$A$4:$B$123,2,0),"-")</f>
        <v>QSMS</v>
      </c>
    </row>
    <row r="2258" spans="1:30" x14ac:dyDescent="0.3">
      <c r="A2258" t="s">
        <v>2260</v>
      </c>
      <c r="B2258" t="s">
        <v>113</v>
      </c>
      <c r="C2258" t="s">
        <v>4091</v>
      </c>
      <c r="D2258" t="s">
        <v>3162</v>
      </c>
      <c r="E2258" t="s">
        <v>3163</v>
      </c>
      <c r="F2258" t="s">
        <v>2262</v>
      </c>
      <c r="G2258" t="s">
        <v>35</v>
      </c>
      <c r="H2258" t="s">
        <v>2263</v>
      </c>
      <c r="I2258" t="s">
        <v>2186</v>
      </c>
      <c r="J2258" t="s">
        <v>1681</v>
      </c>
      <c r="K2258" t="s">
        <v>1682</v>
      </c>
      <c r="L2258" t="s">
        <v>141</v>
      </c>
      <c r="M2258" t="s">
        <v>38</v>
      </c>
      <c r="N2258" t="s">
        <v>668</v>
      </c>
      <c r="O2258" s="23">
        <v>820</v>
      </c>
      <c r="P2258" s="9">
        <v>15.09</v>
      </c>
      <c r="Q2258" t="s">
        <v>40</v>
      </c>
      <c r="R2258">
        <v>12430</v>
      </c>
      <c r="S2258" s="9">
        <v>54.33</v>
      </c>
      <c r="T2258" s="26">
        <v>6.49</v>
      </c>
      <c r="U2258" s="8">
        <v>352.6</v>
      </c>
      <c r="V2258" t="s">
        <v>41</v>
      </c>
      <c r="W2258" t="s">
        <v>2007</v>
      </c>
      <c r="X2258" t="s">
        <v>42</v>
      </c>
      <c r="Y2258" t="s">
        <v>1740</v>
      </c>
      <c r="AA2258" s="1">
        <f t="shared" si="228"/>
        <v>45972</v>
      </c>
      <c r="AB2258" s="2">
        <f t="shared" si="229"/>
        <v>11</v>
      </c>
      <c r="AC2258" s="2">
        <f t="shared" si="230"/>
        <v>2025</v>
      </c>
      <c r="AD2258" s="2" t="str">
        <f>IFERROR(VLOOKUP(A2258,'Aux Área'!$A$4:$B$123,2,0),"-")</f>
        <v>INSPEÇÃO</v>
      </c>
    </row>
    <row r="2259" spans="1:30" x14ac:dyDescent="0.3">
      <c r="A2259" t="s">
        <v>2314</v>
      </c>
      <c r="B2259" t="s">
        <v>2315</v>
      </c>
      <c r="C2259" t="s">
        <v>4092</v>
      </c>
      <c r="D2259" t="s">
        <v>3276</v>
      </c>
      <c r="E2259" t="s">
        <v>3277</v>
      </c>
      <c r="F2259" t="s">
        <v>2317</v>
      </c>
      <c r="G2259" t="s">
        <v>1300</v>
      </c>
      <c r="H2259" t="s">
        <v>1301</v>
      </c>
      <c r="I2259" t="s">
        <v>37</v>
      </c>
      <c r="J2259" t="s">
        <v>231</v>
      </c>
      <c r="K2259" t="s">
        <v>232</v>
      </c>
      <c r="L2259" t="s">
        <v>217</v>
      </c>
      <c r="M2259" t="s">
        <v>38</v>
      </c>
      <c r="N2259" t="s">
        <v>39</v>
      </c>
      <c r="O2259" s="23">
        <v>335</v>
      </c>
      <c r="P2259" s="9">
        <v>10.18</v>
      </c>
      <c r="Q2259" t="s">
        <v>40</v>
      </c>
      <c r="R2259">
        <v>16101</v>
      </c>
      <c r="S2259" s="9">
        <v>32.9</v>
      </c>
      <c r="T2259" s="26">
        <v>4.25</v>
      </c>
      <c r="U2259" s="8">
        <v>139.83000000000001</v>
      </c>
      <c r="V2259" t="s">
        <v>4093</v>
      </c>
      <c r="W2259" t="s">
        <v>2276</v>
      </c>
      <c r="X2259" t="s">
        <v>42</v>
      </c>
      <c r="Y2259" t="s">
        <v>2277</v>
      </c>
      <c r="AA2259" s="1">
        <f t="shared" si="228"/>
        <v>45972</v>
      </c>
      <c r="AB2259" s="2">
        <f t="shared" si="229"/>
        <v>11</v>
      </c>
      <c r="AC2259" s="2">
        <f t="shared" si="230"/>
        <v>2025</v>
      </c>
      <c r="AD2259" s="2" t="str">
        <f>IFERROR(VLOOKUP(A2259,'Aux Área'!$A$4:$B$123,2,0),"-")</f>
        <v>INSPEÇÃO</v>
      </c>
    </row>
    <row r="2260" spans="1:30" x14ac:dyDescent="0.3">
      <c r="A2260" t="s">
        <v>2643</v>
      </c>
      <c r="B2260" t="s">
        <v>2644</v>
      </c>
      <c r="C2260" t="s">
        <v>4094</v>
      </c>
      <c r="D2260" t="s">
        <v>3246</v>
      </c>
      <c r="E2260" t="s">
        <v>3247</v>
      </c>
      <c r="F2260" t="s">
        <v>2646</v>
      </c>
      <c r="G2260" t="s">
        <v>1300</v>
      </c>
      <c r="H2260" t="s">
        <v>1301</v>
      </c>
      <c r="I2260" t="s">
        <v>37</v>
      </c>
      <c r="J2260" t="s">
        <v>122</v>
      </c>
      <c r="K2260" t="s">
        <v>123</v>
      </c>
      <c r="L2260" t="s">
        <v>124</v>
      </c>
      <c r="M2260" t="s">
        <v>38</v>
      </c>
      <c r="N2260" t="s">
        <v>39</v>
      </c>
      <c r="O2260" s="23">
        <v>427</v>
      </c>
      <c r="P2260" s="9">
        <v>9.65</v>
      </c>
      <c r="Q2260" t="s">
        <v>40</v>
      </c>
      <c r="R2260">
        <v>12050</v>
      </c>
      <c r="S2260" s="9">
        <v>44.26</v>
      </c>
      <c r="T2260" s="26">
        <v>4.3899999999999997</v>
      </c>
      <c r="U2260" s="8">
        <v>194.3</v>
      </c>
      <c r="V2260" t="s">
        <v>112</v>
      </c>
      <c r="W2260" t="s">
        <v>2276</v>
      </c>
      <c r="X2260" t="s">
        <v>42</v>
      </c>
      <c r="Y2260" t="s">
        <v>2277</v>
      </c>
      <c r="AA2260" s="1">
        <f t="shared" si="228"/>
        <v>45972</v>
      </c>
      <c r="AB2260" s="2">
        <f t="shared" si="229"/>
        <v>11</v>
      </c>
      <c r="AC2260" s="2">
        <f t="shared" si="230"/>
        <v>2025</v>
      </c>
      <c r="AD2260" s="2" t="str">
        <f>IFERROR(VLOOKUP(A2260,'Aux Área'!$A$4:$B$123,2,0),"-")</f>
        <v>INSPEÇÃO</v>
      </c>
    </row>
    <row r="2261" spans="1:30" x14ac:dyDescent="0.3">
      <c r="A2261" t="s">
        <v>2638</v>
      </c>
      <c r="B2261" t="s">
        <v>2639</v>
      </c>
      <c r="C2261" t="s">
        <v>4095</v>
      </c>
      <c r="D2261" t="s">
        <v>3259</v>
      </c>
      <c r="E2261" t="s">
        <v>3260</v>
      </c>
      <c r="F2261" t="s">
        <v>2641</v>
      </c>
      <c r="G2261" t="s">
        <v>1135</v>
      </c>
      <c r="H2261" t="s">
        <v>2275</v>
      </c>
      <c r="I2261" t="s">
        <v>1497</v>
      </c>
      <c r="J2261" t="s">
        <v>122</v>
      </c>
      <c r="K2261" t="s">
        <v>123</v>
      </c>
      <c r="L2261" t="s">
        <v>124</v>
      </c>
      <c r="M2261" t="s">
        <v>38</v>
      </c>
      <c r="N2261" t="s">
        <v>39</v>
      </c>
      <c r="O2261" s="23">
        <v>344</v>
      </c>
      <c r="P2261" s="9">
        <v>10.039999999999999</v>
      </c>
      <c r="Q2261" t="s">
        <v>40</v>
      </c>
      <c r="R2261">
        <v>11614</v>
      </c>
      <c r="S2261" s="9">
        <v>34.270000000000003</v>
      </c>
      <c r="T2261" s="26">
        <v>4.3899999999999997</v>
      </c>
      <c r="U2261" s="8">
        <v>150.44</v>
      </c>
      <c r="V2261" t="s">
        <v>112</v>
      </c>
      <c r="W2261" t="s">
        <v>2276</v>
      </c>
      <c r="X2261" t="s">
        <v>42</v>
      </c>
      <c r="Y2261" t="s">
        <v>2277</v>
      </c>
      <c r="AA2261" s="1">
        <f t="shared" si="228"/>
        <v>45972</v>
      </c>
      <c r="AB2261" s="2">
        <f t="shared" si="229"/>
        <v>11</v>
      </c>
      <c r="AC2261" s="2">
        <f t="shared" si="230"/>
        <v>2025</v>
      </c>
      <c r="AD2261" s="2" t="str">
        <f>IFERROR(VLOOKUP(A2261,'Aux Área'!$A$4:$B$123,2,0),"-")</f>
        <v>INSPEÇÃO</v>
      </c>
    </row>
    <row r="2262" spans="1:30" x14ac:dyDescent="0.3">
      <c r="A2262" t="s">
        <v>2181</v>
      </c>
      <c r="B2262" t="s">
        <v>2182</v>
      </c>
      <c r="C2262" t="s">
        <v>4096</v>
      </c>
      <c r="D2262" t="s">
        <v>3107</v>
      </c>
      <c r="E2262" t="s">
        <v>3108</v>
      </c>
      <c r="F2262" t="s">
        <v>2184</v>
      </c>
      <c r="G2262" t="s">
        <v>1135</v>
      </c>
      <c r="H2262" t="s">
        <v>2185</v>
      </c>
      <c r="I2262" t="s">
        <v>2186</v>
      </c>
      <c r="J2262" t="s">
        <v>108</v>
      </c>
      <c r="K2262" t="s">
        <v>109</v>
      </c>
      <c r="L2262" t="s">
        <v>110</v>
      </c>
      <c r="M2262" t="s">
        <v>38</v>
      </c>
      <c r="N2262" t="s">
        <v>668</v>
      </c>
      <c r="O2262" s="23">
        <v>705</v>
      </c>
      <c r="P2262" s="9">
        <v>14.32</v>
      </c>
      <c r="Q2262" t="s">
        <v>40</v>
      </c>
      <c r="R2262">
        <v>12925</v>
      </c>
      <c r="S2262" s="9">
        <v>49.22</v>
      </c>
      <c r="T2262" s="26">
        <v>6.1909999999999998</v>
      </c>
      <c r="U2262" s="8">
        <v>304.73</v>
      </c>
      <c r="V2262" t="s">
        <v>4097</v>
      </c>
      <c r="W2262" t="s">
        <v>2007</v>
      </c>
      <c r="X2262" t="s">
        <v>42</v>
      </c>
      <c r="Y2262" t="s">
        <v>2188</v>
      </c>
      <c r="AA2262" s="1">
        <f t="shared" si="228"/>
        <v>45972</v>
      </c>
      <c r="AB2262" s="2">
        <f t="shared" si="229"/>
        <v>11</v>
      </c>
      <c r="AC2262" s="2">
        <f t="shared" si="230"/>
        <v>2025</v>
      </c>
      <c r="AD2262" s="2" t="str">
        <f>IFERROR(VLOOKUP(A2262,'Aux Área'!$A$4:$B$123,2,0),"-")</f>
        <v>INSPEÇÃO</v>
      </c>
    </row>
    <row r="2263" spans="1:30" x14ac:dyDescent="0.3">
      <c r="A2263" t="s">
        <v>54</v>
      </c>
      <c r="B2263" t="s">
        <v>319</v>
      </c>
      <c r="C2263" t="s">
        <v>4098</v>
      </c>
      <c r="D2263" t="s">
        <v>1480</v>
      </c>
      <c r="E2263" t="s">
        <v>1481</v>
      </c>
      <c r="F2263" t="s">
        <v>55</v>
      </c>
      <c r="G2263" t="s">
        <v>1500</v>
      </c>
      <c r="H2263" t="s">
        <v>36</v>
      </c>
      <c r="I2263" t="s">
        <v>37</v>
      </c>
      <c r="J2263" t="s">
        <v>215</v>
      </c>
      <c r="K2263" t="s">
        <v>216</v>
      </c>
      <c r="L2263" t="s">
        <v>217</v>
      </c>
      <c r="M2263" t="s">
        <v>38</v>
      </c>
      <c r="N2263" t="s">
        <v>39</v>
      </c>
      <c r="O2263" s="23">
        <v>369</v>
      </c>
      <c r="P2263" s="9">
        <v>9.27</v>
      </c>
      <c r="Q2263" t="s">
        <v>40</v>
      </c>
      <c r="R2263">
        <v>26074</v>
      </c>
      <c r="S2263" s="9">
        <v>39.81</v>
      </c>
      <c r="T2263" s="26">
        <v>4.5170000000000003</v>
      </c>
      <c r="U2263" s="8">
        <v>179.84</v>
      </c>
      <c r="V2263" t="s">
        <v>41</v>
      </c>
      <c r="W2263" t="s">
        <v>2007</v>
      </c>
      <c r="X2263" t="s">
        <v>42</v>
      </c>
      <c r="Y2263" t="s">
        <v>1740</v>
      </c>
      <c r="AA2263" s="1">
        <f t="shared" si="228"/>
        <v>45972</v>
      </c>
      <c r="AB2263" s="2">
        <f t="shared" si="229"/>
        <v>11</v>
      </c>
      <c r="AC2263" s="2">
        <f t="shared" si="230"/>
        <v>2025</v>
      </c>
      <c r="AD2263" s="2" t="str">
        <f>IFERROR(VLOOKUP(A2263,'Aux Área'!$A$4:$B$123,2,0),"-")</f>
        <v>ENGENHARIA</v>
      </c>
    </row>
    <row r="2264" spans="1:30" x14ac:dyDescent="0.3">
      <c r="A2264" t="s">
        <v>1847</v>
      </c>
      <c r="B2264" t="s">
        <v>1848</v>
      </c>
      <c r="C2264" t="s">
        <v>4099</v>
      </c>
      <c r="D2264" t="s">
        <v>1850</v>
      </c>
      <c r="E2264" t="s">
        <v>1851</v>
      </c>
      <c r="F2264" t="s">
        <v>653</v>
      </c>
      <c r="G2264" t="s">
        <v>635</v>
      </c>
      <c r="H2264" t="s">
        <v>1852</v>
      </c>
      <c r="I2264" t="s">
        <v>1853</v>
      </c>
      <c r="J2264" t="s">
        <v>172</v>
      </c>
      <c r="K2264" t="s">
        <v>173</v>
      </c>
      <c r="L2264" t="s">
        <v>124</v>
      </c>
      <c r="M2264" t="s">
        <v>38</v>
      </c>
      <c r="N2264" t="s">
        <v>638</v>
      </c>
      <c r="O2264" s="23">
        <v>0</v>
      </c>
      <c r="P2264" s="9">
        <v>0</v>
      </c>
      <c r="Q2264" t="s">
        <v>40</v>
      </c>
      <c r="R2264">
        <v>0</v>
      </c>
      <c r="S2264" s="9">
        <v>133.46</v>
      </c>
      <c r="T2264" s="26">
        <v>5.99</v>
      </c>
      <c r="U2264" s="8">
        <v>799.43</v>
      </c>
      <c r="V2264" t="s">
        <v>2617</v>
      </c>
      <c r="W2264" t="s">
        <v>652</v>
      </c>
      <c r="X2264" t="s">
        <v>42</v>
      </c>
      <c r="Y2264" t="s">
        <v>653</v>
      </c>
      <c r="AA2264" s="1">
        <f t="shared" si="228"/>
        <v>45972</v>
      </c>
      <c r="AB2264" s="2">
        <f t="shared" si="229"/>
        <v>11</v>
      </c>
      <c r="AC2264" s="2">
        <f t="shared" si="230"/>
        <v>2025</v>
      </c>
      <c r="AD2264" s="2" t="str">
        <f>IFERROR(VLOOKUP(A2264,'Aux Área'!$A$4:$B$123,2,0),"-")</f>
        <v>SÃO PEDRO</v>
      </c>
    </row>
    <row r="2265" spans="1:30" x14ac:dyDescent="0.3">
      <c r="A2265" t="s">
        <v>2271</v>
      </c>
      <c r="B2265" t="s">
        <v>2272</v>
      </c>
      <c r="C2265" t="s">
        <v>4100</v>
      </c>
      <c r="D2265" t="s">
        <v>3285</v>
      </c>
      <c r="E2265" t="s">
        <v>3286</v>
      </c>
      <c r="F2265" t="s">
        <v>2274</v>
      </c>
      <c r="G2265" t="s">
        <v>1135</v>
      </c>
      <c r="H2265" t="s">
        <v>2275</v>
      </c>
      <c r="I2265" t="s">
        <v>1497</v>
      </c>
      <c r="J2265" t="s">
        <v>188</v>
      </c>
      <c r="K2265" t="s">
        <v>189</v>
      </c>
      <c r="L2265" t="s">
        <v>190</v>
      </c>
      <c r="M2265" t="s">
        <v>38</v>
      </c>
      <c r="N2265" t="s">
        <v>39</v>
      </c>
      <c r="O2265" s="10">
        <v>534</v>
      </c>
      <c r="P2265" s="24">
        <v>11.68</v>
      </c>
      <c r="Q2265" t="s">
        <v>40</v>
      </c>
      <c r="R2265">
        <v>12699</v>
      </c>
      <c r="S2265" s="9">
        <v>45.7</v>
      </c>
      <c r="T2265" s="26">
        <v>4.3899999999999997</v>
      </c>
      <c r="U2265" s="8">
        <v>200.62</v>
      </c>
      <c r="V2265" t="s">
        <v>112</v>
      </c>
      <c r="W2265" t="s">
        <v>2276</v>
      </c>
      <c r="X2265" t="s">
        <v>42</v>
      </c>
      <c r="Y2265" t="s">
        <v>2277</v>
      </c>
      <c r="AA2265" s="1">
        <f t="shared" si="228"/>
        <v>45972</v>
      </c>
      <c r="AB2265" s="2">
        <f t="shared" si="229"/>
        <v>11</v>
      </c>
      <c r="AC2265" s="2">
        <f t="shared" si="230"/>
        <v>2025</v>
      </c>
      <c r="AD2265" s="2" t="str">
        <f>IFERROR(VLOOKUP(A2265,'Aux Área'!$A$4:$B$123,2,0),"-")</f>
        <v>INSPEÇÃO</v>
      </c>
    </row>
    <row r="2266" spans="1:30" x14ac:dyDescent="0.3">
      <c r="A2266" t="s">
        <v>1979</v>
      </c>
      <c r="B2266" t="s">
        <v>1980</v>
      </c>
      <c r="C2266" t="s">
        <v>4101</v>
      </c>
      <c r="D2266" t="s">
        <v>4102</v>
      </c>
      <c r="E2266" t="s">
        <v>4103</v>
      </c>
      <c r="F2266" t="s">
        <v>1982</v>
      </c>
      <c r="G2266" t="s">
        <v>1495</v>
      </c>
      <c r="H2266" t="s">
        <v>2020</v>
      </c>
      <c r="I2266" t="s">
        <v>2021</v>
      </c>
      <c r="J2266" t="s">
        <v>165</v>
      </c>
      <c r="K2266" t="s">
        <v>166</v>
      </c>
      <c r="L2266" t="s">
        <v>167</v>
      </c>
      <c r="M2266" t="s">
        <v>38</v>
      </c>
      <c r="N2266" t="s">
        <v>668</v>
      </c>
      <c r="O2266" s="23">
        <v>1234</v>
      </c>
      <c r="P2266" s="9">
        <v>2.06</v>
      </c>
      <c r="Q2266" t="s">
        <v>40</v>
      </c>
      <c r="R2266">
        <v>4873</v>
      </c>
      <c r="S2266" s="9">
        <v>598.39</v>
      </c>
      <c r="T2266" s="26">
        <v>6.24</v>
      </c>
      <c r="U2266" s="8">
        <v>3734</v>
      </c>
      <c r="V2266" t="s">
        <v>112</v>
      </c>
      <c r="W2266" t="s">
        <v>1985</v>
      </c>
      <c r="X2266" t="s">
        <v>42</v>
      </c>
      <c r="Y2266" t="s">
        <v>1986</v>
      </c>
      <c r="AA2266" s="1">
        <f t="shared" si="228"/>
        <v>45972</v>
      </c>
      <c r="AB2266" s="2">
        <f t="shared" si="229"/>
        <v>11</v>
      </c>
      <c r="AC2266" s="2">
        <f t="shared" si="230"/>
        <v>2025</v>
      </c>
      <c r="AD2266" s="2" t="str">
        <f>IFERROR(VLOOKUP(A2266,'Aux Área'!$A$4:$B$123,2,0),"-")</f>
        <v>PESADOS</v>
      </c>
    </row>
    <row r="2267" spans="1:30" x14ac:dyDescent="0.3">
      <c r="A2267" t="s">
        <v>2278</v>
      </c>
      <c r="B2267" t="s">
        <v>2279</v>
      </c>
      <c r="C2267" t="s">
        <v>4104</v>
      </c>
      <c r="D2267" t="s">
        <v>3243</v>
      </c>
      <c r="E2267" t="s">
        <v>3244</v>
      </c>
      <c r="F2267" t="s">
        <v>2281</v>
      </c>
      <c r="G2267" t="s">
        <v>1135</v>
      </c>
      <c r="H2267" t="s">
        <v>2275</v>
      </c>
      <c r="I2267" t="s">
        <v>1497</v>
      </c>
      <c r="J2267" t="s">
        <v>1670</v>
      </c>
      <c r="K2267" t="s">
        <v>1671</v>
      </c>
      <c r="L2267" t="s">
        <v>1672</v>
      </c>
      <c r="M2267" t="s">
        <v>38</v>
      </c>
      <c r="N2267" t="s">
        <v>39</v>
      </c>
      <c r="O2267" s="23">
        <v>367</v>
      </c>
      <c r="P2267" s="9">
        <v>9.7200000000000006</v>
      </c>
      <c r="Q2267" t="s">
        <v>40</v>
      </c>
      <c r="R2267">
        <v>14325</v>
      </c>
      <c r="S2267" s="9">
        <v>37.770000000000003</v>
      </c>
      <c r="T2267" s="26">
        <v>4.29</v>
      </c>
      <c r="U2267" s="8">
        <v>162.03</v>
      </c>
      <c r="V2267" t="s">
        <v>4105</v>
      </c>
      <c r="W2267" t="s">
        <v>2276</v>
      </c>
      <c r="X2267" t="s">
        <v>42</v>
      </c>
      <c r="Y2267" t="s">
        <v>2277</v>
      </c>
      <c r="AA2267" s="1">
        <f t="shared" si="228"/>
        <v>45972</v>
      </c>
      <c r="AB2267" s="2">
        <f t="shared" si="229"/>
        <v>11</v>
      </c>
      <c r="AC2267" s="2">
        <f t="shared" si="230"/>
        <v>2025</v>
      </c>
      <c r="AD2267" s="2" t="str">
        <f>IFERROR(VLOOKUP(A2267,'Aux Área'!$A$4:$B$123,2,0),"-")</f>
        <v>INSPEÇÃO</v>
      </c>
    </row>
    <row r="2268" spans="1:30" x14ac:dyDescent="0.3">
      <c r="A2268" t="s">
        <v>58</v>
      </c>
      <c r="B2268" t="s">
        <v>250</v>
      </c>
      <c r="C2268" t="s">
        <v>4106</v>
      </c>
      <c r="D2268" t="s">
        <v>87</v>
      </c>
      <c r="E2268" t="s">
        <v>88</v>
      </c>
      <c r="F2268" t="s">
        <v>59</v>
      </c>
      <c r="G2268" t="s">
        <v>1500</v>
      </c>
      <c r="H2268" t="s">
        <v>36</v>
      </c>
      <c r="I2268" t="s">
        <v>37</v>
      </c>
      <c r="J2268" t="s">
        <v>285</v>
      </c>
      <c r="K2268" t="s">
        <v>286</v>
      </c>
      <c r="L2268" t="s">
        <v>91</v>
      </c>
      <c r="M2268" t="s">
        <v>38</v>
      </c>
      <c r="N2268" t="s">
        <v>39</v>
      </c>
      <c r="O2268" s="23">
        <v>325</v>
      </c>
      <c r="P2268" s="9">
        <v>8.32</v>
      </c>
      <c r="Q2268" t="s">
        <v>40</v>
      </c>
      <c r="R2268">
        <v>52613</v>
      </c>
      <c r="S2268" s="9">
        <v>39.04</v>
      </c>
      <c r="T2268" s="26">
        <v>4.2409999999999997</v>
      </c>
      <c r="U2268" s="8">
        <v>165.56</v>
      </c>
      <c r="V2268" t="s">
        <v>4107</v>
      </c>
      <c r="W2268" t="s">
        <v>2007</v>
      </c>
      <c r="X2268" t="s">
        <v>42</v>
      </c>
      <c r="Y2268" t="s">
        <v>1740</v>
      </c>
      <c r="AA2268" s="1">
        <f t="shared" si="228"/>
        <v>45972</v>
      </c>
      <c r="AB2268" s="2">
        <f t="shared" si="229"/>
        <v>11</v>
      </c>
      <c r="AC2268" s="2">
        <f t="shared" si="230"/>
        <v>2025</v>
      </c>
      <c r="AD2268" s="2" t="str">
        <f>IFERROR(VLOOKUP(A2268,'Aux Área'!$A$4:$B$123,2,0),"-")</f>
        <v>CONSERVA</v>
      </c>
    </row>
    <row r="2269" spans="1:30" x14ac:dyDescent="0.3">
      <c r="A2269" t="s">
        <v>60</v>
      </c>
      <c r="B2269" t="s">
        <v>614</v>
      </c>
      <c r="C2269" t="s">
        <v>4108</v>
      </c>
      <c r="D2269" t="s">
        <v>1206</v>
      </c>
      <c r="E2269" t="s">
        <v>1207</v>
      </c>
      <c r="F2269" t="s">
        <v>61</v>
      </c>
      <c r="G2269" t="s">
        <v>1500</v>
      </c>
      <c r="H2269" t="s">
        <v>36</v>
      </c>
      <c r="I2269" t="s">
        <v>37</v>
      </c>
      <c r="J2269" t="s">
        <v>1268</v>
      </c>
      <c r="K2269" t="s">
        <v>1269</v>
      </c>
      <c r="L2269" t="s">
        <v>84</v>
      </c>
      <c r="M2269" t="s">
        <v>38</v>
      </c>
      <c r="N2269" t="s">
        <v>39</v>
      </c>
      <c r="O2269" s="23">
        <v>239</v>
      </c>
      <c r="P2269" s="9">
        <v>10.24</v>
      </c>
      <c r="Q2269" t="s">
        <v>40</v>
      </c>
      <c r="R2269">
        <v>18910</v>
      </c>
      <c r="S2269" s="9">
        <v>23.34</v>
      </c>
      <c r="T2269" s="26">
        <v>5.29</v>
      </c>
      <c r="U2269" s="8">
        <v>123.46</v>
      </c>
      <c r="V2269" t="s">
        <v>41</v>
      </c>
      <c r="W2269" t="s">
        <v>2007</v>
      </c>
      <c r="X2269" t="s">
        <v>42</v>
      </c>
      <c r="Y2269" t="s">
        <v>1740</v>
      </c>
      <c r="AA2269" s="1">
        <f t="shared" si="228"/>
        <v>45972</v>
      </c>
      <c r="AB2269" s="2">
        <f t="shared" si="229"/>
        <v>11</v>
      </c>
      <c r="AC2269" s="2">
        <f t="shared" si="230"/>
        <v>2025</v>
      </c>
      <c r="AD2269" s="2" t="str">
        <f>IFERROR(VLOOKUP(A2269,'Aux Área'!$A$4:$B$123,2,0),"-")</f>
        <v>QSMS</v>
      </c>
    </row>
    <row r="2270" spans="1:30" x14ac:dyDescent="0.3">
      <c r="A2270" t="s">
        <v>2041</v>
      </c>
      <c r="B2270" t="s">
        <v>2042</v>
      </c>
      <c r="C2270" t="s">
        <v>4109</v>
      </c>
      <c r="D2270" t="s">
        <v>1297</v>
      </c>
      <c r="E2270" t="s">
        <v>2221</v>
      </c>
      <c r="F2270" t="s">
        <v>2044</v>
      </c>
      <c r="G2270" t="s">
        <v>659</v>
      </c>
      <c r="H2270" t="s">
        <v>1996</v>
      </c>
      <c r="I2270" t="s">
        <v>1997</v>
      </c>
      <c r="J2270" t="s">
        <v>231</v>
      </c>
      <c r="K2270" t="s">
        <v>232</v>
      </c>
      <c r="L2270" t="s">
        <v>217</v>
      </c>
      <c r="M2270" t="s">
        <v>38</v>
      </c>
      <c r="N2270" t="s">
        <v>668</v>
      </c>
      <c r="O2270" s="23">
        <v>465</v>
      </c>
      <c r="P2270" s="9">
        <v>6.5</v>
      </c>
      <c r="Q2270" t="s">
        <v>40</v>
      </c>
      <c r="R2270">
        <v>6391</v>
      </c>
      <c r="S2270" s="9">
        <v>71.569999999999993</v>
      </c>
      <c r="T2270" s="26">
        <v>5.9909999999999997</v>
      </c>
      <c r="U2270" s="8">
        <v>428.76</v>
      </c>
      <c r="V2270" t="s">
        <v>4110</v>
      </c>
      <c r="W2270" t="s">
        <v>1985</v>
      </c>
      <c r="X2270" t="s">
        <v>42</v>
      </c>
      <c r="Y2270" t="s">
        <v>1986</v>
      </c>
      <c r="AA2270" s="1">
        <f t="shared" si="228"/>
        <v>45972</v>
      </c>
      <c r="AB2270" s="2">
        <f t="shared" si="229"/>
        <v>11</v>
      </c>
      <c r="AC2270" s="2">
        <f t="shared" si="230"/>
        <v>2025</v>
      </c>
      <c r="AD2270" s="2" t="str">
        <f>IFERROR(VLOOKUP(A2270,'Aux Área'!$A$4:$B$123,2,0),"-")</f>
        <v>PESADOS</v>
      </c>
    </row>
    <row r="2271" spans="1:30" x14ac:dyDescent="0.3">
      <c r="A2271" t="s">
        <v>2041</v>
      </c>
      <c r="C2271" t="s">
        <v>4109</v>
      </c>
      <c r="F2271" t="s">
        <v>2044</v>
      </c>
      <c r="K2271" t="s">
        <v>232</v>
      </c>
      <c r="N2271" t="s">
        <v>15690</v>
      </c>
      <c r="O2271" t="s">
        <v>15244</v>
      </c>
      <c r="P2271" s="9" t="s">
        <v>15244</v>
      </c>
      <c r="Q2271" t="s">
        <v>40</v>
      </c>
      <c r="R2271" t="s">
        <v>15244</v>
      </c>
      <c r="S2271">
        <v>3.2</v>
      </c>
      <c r="U2271" s="8">
        <v>10.57</v>
      </c>
      <c r="X2271" t="s">
        <v>42</v>
      </c>
      <c r="Y2271" t="s">
        <v>1986</v>
      </c>
      <c r="AA2271" s="1">
        <f>IFERROR(DATEVALUE(C2271),"-")</f>
        <v>45972</v>
      </c>
      <c r="AB2271" s="2">
        <f>IFERROR(MONTH(AA2271),"-")</f>
        <v>11</v>
      </c>
      <c r="AC2271" s="2">
        <f>IFERROR(YEAR(AA2271),"-")</f>
        <v>2025</v>
      </c>
      <c r="AD2271" s="2" t="str">
        <f>IFERROR(VLOOKUP(A2271,'Aux Área'!$A$4:$B$123,2,0),"-")</f>
        <v>PESADOS</v>
      </c>
    </row>
    <row r="2272" spans="1:30" x14ac:dyDescent="0.3">
      <c r="A2272" t="s">
        <v>54</v>
      </c>
      <c r="B2272" t="s">
        <v>319</v>
      </c>
      <c r="C2272" t="s">
        <v>4111</v>
      </c>
      <c r="D2272" t="s">
        <v>1480</v>
      </c>
      <c r="E2272" t="s">
        <v>1481</v>
      </c>
      <c r="F2272" t="s">
        <v>55</v>
      </c>
      <c r="G2272" t="s">
        <v>1500</v>
      </c>
      <c r="H2272" t="s">
        <v>36</v>
      </c>
      <c r="I2272" t="s">
        <v>37</v>
      </c>
      <c r="J2272" t="s">
        <v>1681</v>
      </c>
      <c r="K2272" t="s">
        <v>1682</v>
      </c>
      <c r="L2272" t="s">
        <v>141</v>
      </c>
      <c r="M2272" t="s">
        <v>38</v>
      </c>
      <c r="N2272" t="s">
        <v>39</v>
      </c>
      <c r="O2272" s="23">
        <v>266</v>
      </c>
      <c r="P2272" s="9">
        <v>8.1199999999999992</v>
      </c>
      <c r="Q2272" t="s">
        <v>40</v>
      </c>
      <c r="R2272">
        <v>26340</v>
      </c>
      <c r="S2272" s="9">
        <v>32.74</v>
      </c>
      <c r="T2272" s="26">
        <v>4.6390000000000002</v>
      </c>
      <c r="U2272" s="8">
        <v>151.88999999999999</v>
      </c>
      <c r="V2272" t="s">
        <v>41</v>
      </c>
      <c r="W2272" t="s">
        <v>2007</v>
      </c>
      <c r="X2272" t="s">
        <v>42</v>
      </c>
      <c r="Y2272" t="s">
        <v>1740</v>
      </c>
      <c r="AA2272" s="1">
        <f t="shared" ref="AA2272:AA2282" si="231">DATEVALUE(C2272)</f>
        <v>45972</v>
      </c>
      <c r="AB2272" s="2">
        <f t="shared" ref="AB2272:AB2282" si="232">MONTH(AA2272)</f>
        <v>11</v>
      </c>
      <c r="AC2272" s="2">
        <f t="shared" ref="AC2272:AC2282" si="233">YEAR(AA2272)</f>
        <v>2025</v>
      </c>
      <c r="AD2272" s="2" t="str">
        <f>IFERROR(VLOOKUP(A2272,'Aux Área'!$A$4:$B$123,2,0),"-")</f>
        <v>ENGENHARIA</v>
      </c>
    </row>
    <row r="2273" spans="1:30" x14ac:dyDescent="0.3">
      <c r="A2273" t="s">
        <v>50</v>
      </c>
      <c r="B2273" t="s">
        <v>324</v>
      </c>
      <c r="C2273" t="s">
        <v>4112</v>
      </c>
      <c r="D2273" t="s">
        <v>2944</v>
      </c>
      <c r="E2273" t="s">
        <v>2945</v>
      </c>
      <c r="F2273" t="s">
        <v>51</v>
      </c>
      <c r="G2273" t="s">
        <v>1500</v>
      </c>
      <c r="H2273" t="s">
        <v>36</v>
      </c>
      <c r="I2273" t="s">
        <v>37</v>
      </c>
      <c r="J2273" t="s">
        <v>275</v>
      </c>
      <c r="K2273" t="s">
        <v>276</v>
      </c>
      <c r="L2273" t="s">
        <v>124</v>
      </c>
      <c r="M2273" t="s">
        <v>38</v>
      </c>
      <c r="N2273" t="s">
        <v>39</v>
      </c>
      <c r="O2273" s="23">
        <v>291</v>
      </c>
      <c r="P2273" s="9">
        <v>9.5500000000000007</v>
      </c>
      <c r="Q2273" t="s">
        <v>40</v>
      </c>
      <c r="R2273">
        <v>13359</v>
      </c>
      <c r="S2273" s="9">
        <v>30.47</v>
      </c>
      <c r="T2273" s="26">
        <v>4.29</v>
      </c>
      <c r="U2273" s="8">
        <v>130.72</v>
      </c>
      <c r="V2273" t="s">
        <v>4113</v>
      </c>
      <c r="W2273" t="s">
        <v>2007</v>
      </c>
      <c r="X2273" t="s">
        <v>42</v>
      </c>
      <c r="Y2273" t="s">
        <v>1740</v>
      </c>
      <c r="AA2273" s="1">
        <f t="shared" si="231"/>
        <v>45972</v>
      </c>
      <c r="AB2273" s="2">
        <f t="shared" si="232"/>
        <v>11</v>
      </c>
      <c r="AC2273" s="2">
        <f t="shared" si="233"/>
        <v>2025</v>
      </c>
      <c r="AD2273" s="2" t="str">
        <f>IFERROR(VLOOKUP(A2273,'Aux Área'!$A$4:$B$123,2,0),"-")</f>
        <v>TI</v>
      </c>
    </row>
    <row r="2274" spans="1:30" x14ac:dyDescent="0.3">
      <c r="A2274" t="s">
        <v>2643</v>
      </c>
      <c r="B2274" t="s">
        <v>2644</v>
      </c>
      <c r="C2274" t="s">
        <v>4114</v>
      </c>
      <c r="D2274" t="s">
        <v>3246</v>
      </c>
      <c r="E2274" t="s">
        <v>3247</v>
      </c>
      <c r="F2274" t="s">
        <v>2646</v>
      </c>
      <c r="G2274" t="s">
        <v>1300</v>
      </c>
      <c r="H2274" t="s">
        <v>1301</v>
      </c>
      <c r="I2274" t="s">
        <v>37</v>
      </c>
      <c r="J2274" t="s">
        <v>122</v>
      </c>
      <c r="K2274" t="s">
        <v>123</v>
      </c>
      <c r="L2274" t="s">
        <v>124</v>
      </c>
      <c r="M2274" t="s">
        <v>38</v>
      </c>
      <c r="N2274" t="s">
        <v>39</v>
      </c>
      <c r="O2274" s="23">
        <v>251</v>
      </c>
      <c r="P2274" s="9">
        <v>8.9600000000000009</v>
      </c>
      <c r="Q2274" t="s">
        <v>40</v>
      </c>
      <c r="R2274">
        <v>12301</v>
      </c>
      <c r="S2274" s="9">
        <v>28.01</v>
      </c>
      <c r="T2274" s="26">
        <v>4.3899999999999997</v>
      </c>
      <c r="U2274" s="8">
        <v>122.96</v>
      </c>
      <c r="V2274" t="s">
        <v>41</v>
      </c>
      <c r="W2274" t="s">
        <v>2276</v>
      </c>
      <c r="X2274" t="s">
        <v>42</v>
      </c>
      <c r="Y2274" t="s">
        <v>2277</v>
      </c>
      <c r="AA2274" s="1">
        <f t="shared" si="231"/>
        <v>45972</v>
      </c>
      <c r="AB2274" s="2">
        <f t="shared" si="232"/>
        <v>11</v>
      </c>
      <c r="AC2274" s="2">
        <f t="shared" si="233"/>
        <v>2025</v>
      </c>
      <c r="AD2274" s="2" t="str">
        <f>IFERROR(VLOOKUP(A2274,'Aux Área'!$A$4:$B$123,2,0),"-")</f>
        <v>INSPEÇÃO</v>
      </c>
    </row>
    <row r="2275" spans="1:30" x14ac:dyDescent="0.3">
      <c r="A2275" t="s">
        <v>62</v>
      </c>
      <c r="B2275" t="s">
        <v>1455</v>
      </c>
      <c r="C2275" t="s">
        <v>4115</v>
      </c>
      <c r="D2275" t="s">
        <v>120</v>
      </c>
      <c r="E2275" t="s">
        <v>121</v>
      </c>
      <c r="F2275" t="s">
        <v>63</v>
      </c>
      <c r="G2275" t="s">
        <v>1500</v>
      </c>
      <c r="H2275" t="s">
        <v>36</v>
      </c>
      <c r="I2275" t="s">
        <v>37</v>
      </c>
      <c r="J2275" t="s">
        <v>165</v>
      </c>
      <c r="K2275" t="s">
        <v>166</v>
      </c>
      <c r="L2275" t="s">
        <v>167</v>
      </c>
      <c r="M2275" t="s">
        <v>38</v>
      </c>
      <c r="N2275" t="s">
        <v>39</v>
      </c>
      <c r="O2275" s="23">
        <v>356</v>
      </c>
      <c r="P2275" s="9">
        <v>9.82</v>
      </c>
      <c r="Q2275" t="s">
        <v>40</v>
      </c>
      <c r="R2275">
        <v>41974</v>
      </c>
      <c r="S2275" s="9">
        <v>36.25</v>
      </c>
      <c r="T2275" s="26">
        <v>4.46</v>
      </c>
      <c r="U2275" s="8">
        <v>161.68</v>
      </c>
      <c r="V2275" t="s">
        <v>112</v>
      </c>
      <c r="W2275" t="s">
        <v>2007</v>
      </c>
      <c r="X2275" t="s">
        <v>42</v>
      </c>
      <c r="Y2275" t="s">
        <v>1740</v>
      </c>
      <c r="AA2275" s="1">
        <f t="shared" si="231"/>
        <v>45972</v>
      </c>
      <c r="AB2275" s="2">
        <f t="shared" si="232"/>
        <v>11</v>
      </c>
      <c r="AC2275" s="2">
        <f t="shared" si="233"/>
        <v>2025</v>
      </c>
      <c r="AD2275" s="2" t="str">
        <f>IFERROR(VLOOKUP(A2275,'Aux Área'!$A$4:$B$123,2,0),"-")</f>
        <v>CONSERVA</v>
      </c>
    </row>
    <row r="2276" spans="1:30" x14ac:dyDescent="0.3">
      <c r="A2276" t="s">
        <v>2638</v>
      </c>
      <c r="B2276" t="s">
        <v>2639</v>
      </c>
      <c r="C2276" t="s">
        <v>4116</v>
      </c>
      <c r="D2276" t="s">
        <v>3259</v>
      </c>
      <c r="E2276" t="s">
        <v>3260</v>
      </c>
      <c r="F2276" t="s">
        <v>2641</v>
      </c>
      <c r="G2276" t="s">
        <v>1135</v>
      </c>
      <c r="H2276" t="s">
        <v>2275</v>
      </c>
      <c r="I2276" t="s">
        <v>1497</v>
      </c>
      <c r="J2276" t="s">
        <v>252</v>
      </c>
      <c r="K2276" t="s">
        <v>253</v>
      </c>
      <c r="L2276" t="s">
        <v>124</v>
      </c>
      <c r="M2276" t="s">
        <v>38</v>
      </c>
      <c r="N2276" t="s">
        <v>39</v>
      </c>
      <c r="O2276" s="23">
        <v>298</v>
      </c>
      <c r="P2276" s="9">
        <v>7.26</v>
      </c>
      <c r="Q2276" t="s">
        <v>40</v>
      </c>
      <c r="R2276">
        <v>11912</v>
      </c>
      <c r="S2276" s="9">
        <v>41.07</v>
      </c>
      <c r="T2276" s="26">
        <v>4.38</v>
      </c>
      <c r="U2276" s="8">
        <v>179.89</v>
      </c>
      <c r="V2276" t="s">
        <v>4117</v>
      </c>
      <c r="W2276" t="s">
        <v>2276</v>
      </c>
      <c r="X2276" t="s">
        <v>42</v>
      </c>
      <c r="Y2276" t="s">
        <v>2277</v>
      </c>
      <c r="AA2276" s="1">
        <f t="shared" si="231"/>
        <v>45972</v>
      </c>
      <c r="AB2276" s="2">
        <f t="shared" si="232"/>
        <v>11</v>
      </c>
      <c r="AC2276" s="2">
        <f t="shared" si="233"/>
        <v>2025</v>
      </c>
      <c r="AD2276" s="2" t="str">
        <f>IFERROR(VLOOKUP(A2276,'Aux Área'!$A$4:$B$123,2,0),"-")</f>
        <v>INSPEÇÃO</v>
      </c>
    </row>
    <row r="2277" spans="1:30" x14ac:dyDescent="0.3">
      <c r="A2277" t="s">
        <v>52</v>
      </c>
      <c r="B2277" t="s">
        <v>1449</v>
      </c>
      <c r="C2277" t="s">
        <v>4118</v>
      </c>
      <c r="D2277" t="s">
        <v>391</v>
      </c>
      <c r="E2277" t="s">
        <v>392</v>
      </c>
      <c r="F2277" t="s">
        <v>53</v>
      </c>
      <c r="G2277" t="s">
        <v>1500</v>
      </c>
      <c r="H2277" t="s">
        <v>36</v>
      </c>
      <c r="I2277" t="s">
        <v>37</v>
      </c>
      <c r="J2277" t="s">
        <v>165</v>
      </c>
      <c r="K2277" t="s">
        <v>166</v>
      </c>
      <c r="L2277" t="s">
        <v>167</v>
      </c>
      <c r="M2277" t="s">
        <v>38</v>
      </c>
      <c r="N2277" t="s">
        <v>39</v>
      </c>
      <c r="O2277" s="23">
        <v>348</v>
      </c>
      <c r="P2277" s="9">
        <v>9.48</v>
      </c>
      <c r="Q2277" t="s">
        <v>40</v>
      </c>
      <c r="R2277">
        <v>32193</v>
      </c>
      <c r="S2277" s="9">
        <v>36.69</v>
      </c>
      <c r="T2277" s="26">
        <v>4.46</v>
      </c>
      <c r="U2277" s="8">
        <v>163.63999999999999</v>
      </c>
      <c r="V2277" t="s">
        <v>112</v>
      </c>
      <c r="W2277" t="s">
        <v>2007</v>
      </c>
      <c r="X2277" t="s">
        <v>42</v>
      </c>
      <c r="Y2277" t="s">
        <v>1740</v>
      </c>
      <c r="AA2277" s="1">
        <f t="shared" si="231"/>
        <v>45972</v>
      </c>
      <c r="AB2277" s="2">
        <f t="shared" si="232"/>
        <v>11</v>
      </c>
      <c r="AC2277" s="2">
        <f t="shared" si="233"/>
        <v>2025</v>
      </c>
      <c r="AD2277" s="2" t="str">
        <f>IFERROR(VLOOKUP(A2277,'Aux Área'!$A$4:$B$123,2,0),"-")</f>
        <v>OPERAÇÃO</v>
      </c>
    </row>
    <row r="2278" spans="1:30" x14ac:dyDescent="0.3">
      <c r="A2278" t="s">
        <v>3092</v>
      </c>
      <c r="B2278" t="s">
        <v>3093</v>
      </c>
      <c r="C2278" t="s">
        <v>4119</v>
      </c>
      <c r="D2278" t="s">
        <v>3030</v>
      </c>
      <c r="E2278" t="s">
        <v>3031</v>
      </c>
      <c r="F2278" t="s">
        <v>3594</v>
      </c>
      <c r="G2278" t="s">
        <v>1135</v>
      </c>
      <c r="H2278" t="s">
        <v>2275</v>
      </c>
      <c r="I2278" t="s">
        <v>1497</v>
      </c>
      <c r="J2278" t="s">
        <v>169</v>
      </c>
      <c r="K2278" t="s">
        <v>170</v>
      </c>
      <c r="L2278" t="s">
        <v>124</v>
      </c>
      <c r="M2278" t="s">
        <v>38</v>
      </c>
      <c r="N2278" t="s">
        <v>39</v>
      </c>
      <c r="O2278" s="23">
        <v>430</v>
      </c>
      <c r="P2278" s="9">
        <v>9.59</v>
      </c>
      <c r="Q2278" t="s">
        <v>40</v>
      </c>
      <c r="R2278">
        <v>10563</v>
      </c>
      <c r="S2278" s="9">
        <v>44.83</v>
      </c>
      <c r="T2278" s="26">
        <v>4.1900000000000004</v>
      </c>
      <c r="U2278" s="8">
        <v>187.84</v>
      </c>
      <c r="V2278" t="s">
        <v>41</v>
      </c>
      <c r="W2278" t="s">
        <v>2276</v>
      </c>
      <c r="X2278" t="s">
        <v>42</v>
      </c>
      <c r="Y2278" t="s">
        <v>2277</v>
      </c>
      <c r="AA2278" s="1">
        <f t="shared" si="231"/>
        <v>45972</v>
      </c>
      <c r="AB2278" s="2">
        <f t="shared" si="232"/>
        <v>11</v>
      </c>
      <c r="AC2278" s="2">
        <f t="shared" si="233"/>
        <v>2025</v>
      </c>
      <c r="AD2278" s="2" t="str">
        <f>IFERROR(VLOOKUP(A2278,'Aux Área'!$A$4:$B$123,2,0),"-")</f>
        <v>INSPEÇÃO</v>
      </c>
    </row>
    <row r="2279" spans="1:30" x14ac:dyDescent="0.3">
      <c r="A2279" t="s">
        <v>54</v>
      </c>
      <c r="B2279" t="s">
        <v>319</v>
      </c>
      <c r="C2279" t="s">
        <v>4120</v>
      </c>
      <c r="D2279" t="s">
        <v>1480</v>
      </c>
      <c r="E2279" t="s">
        <v>1481</v>
      </c>
      <c r="F2279" t="s">
        <v>55</v>
      </c>
      <c r="G2279" t="s">
        <v>1500</v>
      </c>
      <c r="H2279" t="s">
        <v>36</v>
      </c>
      <c r="I2279" t="s">
        <v>37</v>
      </c>
      <c r="J2279" t="s">
        <v>215</v>
      </c>
      <c r="K2279" t="s">
        <v>216</v>
      </c>
      <c r="L2279" t="s">
        <v>217</v>
      </c>
      <c r="M2279" t="s">
        <v>38</v>
      </c>
      <c r="N2279" t="s">
        <v>39</v>
      </c>
      <c r="O2279" s="23">
        <v>215</v>
      </c>
      <c r="P2279" s="9">
        <v>9.02</v>
      </c>
      <c r="Q2279" t="s">
        <v>40</v>
      </c>
      <c r="R2279">
        <v>26555</v>
      </c>
      <c r="S2279" s="9">
        <v>23.84</v>
      </c>
      <c r="T2279" s="26">
        <v>4.51</v>
      </c>
      <c r="U2279" s="8">
        <v>107.52</v>
      </c>
      <c r="V2279" t="s">
        <v>41</v>
      </c>
      <c r="W2279" t="s">
        <v>2007</v>
      </c>
      <c r="X2279" t="s">
        <v>42</v>
      </c>
      <c r="Y2279" t="s">
        <v>1740</v>
      </c>
      <c r="AA2279" s="1">
        <f t="shared" si="231"/>
        <v>45972</v>
      </c>
      <c r="AB2279" s="2">
        <f t="shared" si="232"/>
        <v>11</v>
      </c>
      <c r="AC2279" s="2">
        <f t="shared" si="233"/>
        <v>2025</v>
      </c>
      <c r="AD2279" s="2" t="str">
        <f>IFERROR(VLOOKUP(A2279,'Aux Área'!$A$4:$B$123,2,0),"-")</f>
        <v>ENGENHARIA</v>
      </c>
    </row>
    <row r="2280" spans="1:30" x14ac:dyDescent="0.3">
      <c r="A2280" t="s">
        <v>2314</v>
      </c>
      <c r="B2280" t="s">
        <v>2315</v>
      </c>
      <c r="C2280" t="s">
        <v>4121</v>
      </c>
      <c r="D2280" t="s">
        <v>3276</v>
      </c>
      <c r="E2280" t="s">
        <v>3277</v>
      </c>
      <c r="F2280" t="s">
        <v>2317</v>
      </c>
      <c r="G2280" t="s">
        <v>1300</v>
      </c>
      <c r="H2280" t="s">
        <v>1301</v>
      </c>
      <c r="I2280" t="s">
        <v>37</v>
      </c>
      <c r="J2280" t="s">
        <v>231</v>
      </c>
      <c r="K2280" t="s">
        <v>232</v>
      </c>
      <c r="L2280" t="s">
        <v>217</v>
      </c>
      <c r="M2280" t="s">
        <v>38</v>
      </c>
      <c r="N2280" t="s">
        <v>39</v>
      </c>
      <c r="O2280" s="23">
        <v>476</v>
      </c>
      <c r="P2280" s="9">
        <v>9.8800000000000008</v>
      </c>
      <c r="Q2280" t="s">
        <v>40</v>
      </c>
      <c r="R2280">
        <v>16577</v>
      </c>
      <c r="S2280" s="9">
        <v>48.2</v>
      </c>
      <c r="T2280" s="26">
        <v>4.25</v>
      </c>
      <c r="U2280" s="8">
        <v>204.87</v>
      </c>
      <c r="V2280" t="s">
        <v>4122</v>
      </c>
      <c r="W2280" t="s">
        <v>2276</v>
      </c>
      <c r="X2280" t="s">
        <v>42</v>
      </c>
      <c r="Y2280" t="s">
        <v>2277</v>
      </c>
      <c r="AA2280" s="1">
        <f t="shared" si="231"/>
        <v>45972</v>
      </c>
      <c r="AB2280" s="2">
        <f t="shared" si="232"/>
        <v>11</v>
      </c>
      <c r="AC2280" s="2">
        <f t="shared" si="233"/>
        <v>2025</v>
      </c>
      <c r="AD2280" s="2" t="str">
        <f>IFERROR(VLOOKUP(A2280,'Aux Área'!$A$4:$B$123,2,0),"-")</f>
        <v>INSPEÇÃO</v>
      </c>
    </row>
    <row r="2281" spans="1:30" x14ac:dyDescent="0.3">
      <c r="A2281" t="s">
        <v>2282</v>
      </c>
      <c r="B2281" t="s">
        <v>2283</v>
      </c>
      <c r="C2281" t="s">
        <v>4123</v>
      </c>
      <c r="D2281" t="s">
        <v>4124</v>
      </c>
      <c r="E2281" t="s">
        <v>4125</v>
      </c>
      <c r="F2281" t="s">
        <v>2285</v>
      </c>
      <c r="G2281" t="s">
        <v>1135</v>
      </c>
      <c r="H2281" t="s">
        <v>2275</v>
      </c>
      <c r="I2281" t="s">
        <v>1497</v>
      </c>
      <c r="J2281" t="s">
        <v>165</v>
      </c>
      <c r="K2281" t="s">
        <v>166</v>
      </c>
      <c r="L2281" t="s">
        <v>167</v>
      </c>
      <c r="M2281" t="s">
        <v>38</v>
      </c>
      <c r="N2281" t="s">
        <v>39</v>
      </c>
      <c r="O2281" s="23">
        <v>365</v>
      </c>
      <c r="P2281" s="9">
        <v>8.56</v>
      </c>
      <c r="Q2281" t="s">
        <v>40</v>
      </c>
      <c r="R2281">
        <v>13566</v>
      </c>
      <c r="S2281" s="9">
        <v>42.62</v>
      </c>
      <c r="T2281" s="26">
        <v>4.4610000000000003</v>
      </c>
      <c r="U2281" s="8">
        <v>190.12</v>
      </c>
      <c r="V2281" t="s">
        <v>112</v>
      </c>
      <c r="W2281" t="s">
        <v>2276</v>
      </c>
      <c r="X2281" t="s">
        <v>42</v>
      </c>
      <c r="Y2281" t="s">
        <v>2277</v>
      </c>
      <c r="AA2281" s="1">
        <f t="shared" si="231"/>
        <v>45972</v>
      </c>
      <c r="AB2281" s="2">
        <f t="shared" si="232"/>
        <v>11</v>
      </c>
      <c r="AC2281" s="2">
        <f t="shared" si="233"/>
        <v>2025</v>
      </c>
      <c r="AD2281" s="2" t="str">
        <f>IFERROR(VLOOKUP(A2281,'Aux Área'!$A$4:$B$123,2,0),"-")</f>
        <v>INSPEÇÃO</v>
      </c>
    </row>
    <row r="2282" spans="1:30" x14ac:dyDescent="0.3">
      <c r="A2282" t="s">
        <v>2146</v>
      </c>
      <c r="B2282" t="s">
        <v>1800</v>
      </c>
      <c r="C2282" t="s">
        <v>4126</v>
      </c>
      <c r="D2282" t="s">
        <v>1841</v>
      </c>
      <c r="E2282" t="s">
        <v>1842</v>
      </c>
      <c r="F2282" t="s">
        <v>653</v>
      </c>
      <c r="G2282" t="s">
        <v>635</v>
      </c>
      <c r="H2282" t="s">
        <v>666</v>
      </c>
      <c r="I2282" t="s">
        <v>667</v>
      </c>
      <c r="J2282" t="s">
        <v>122</v>
      </c>
      <c r="K2282" t="s">
        <v>123</v>
      </c>
      <c r="L2282" t="s">
        <v>124</v>
      </c>
      <c r="M2282" t="s">
        <v>38</v>
      </c>
      <c r="N2282" t="s">
        <v>668</v>
      </c>
      <c r="O2282" s="23">
        <v>0</v>
      </c>
      <c r="P2282" s="9">
        <v>0</v>
      </c>
      <c r="Q2282" t="s">
        <v>40</v>
      </c>
      <c r="R2282">
        <v>0</v>
      </c>
      <c r="S2282" s="9">
        <v>118.9</v>
      </c>
      <c r="T2282" s="26">
        <v>6.14</v>
      </c>
      <c r="U2282" s="8">
        <v>730.07</v>
      </c>
      <c r="V2282" t="s">
        <v>3111</v>
      </c>
      <c r="W2282" t="s">
        <v>652</v>
      </c>
      <c r="X2282" t="s">
        <v>42</v>
      </c>
      <c r="Y2282" t="s">
        <v>653</v>
      </c>
      <c r="AA2282" s="1">
        <f t="shared" si="231"/>
        <v>45972</v>
      </c>
      <c r="AB2282" s="2">
        <f t="shared" si="232"/>
        <v>11</v>
      </c>
      <c r="AC2282" s="2">
        <f t="shared" si="233"/>
        <v>2025</v>
      </c>
      <c r="AD2282" s="2" t="str">
        <f>IFERROR(VLOOKUP(A2282,'Aux Área'!$A$4:$B$123,2,0),"-")</f>
        <v>SÃO PEDRO</v>
      </c>
    </row>
    <row r="2283" spans="1:30" x14ac:dyDescent="0.3">
      <c r="A2283" t="s">
        <v>2146</v>
      </c>
      <c r="C2283" t="s">
        <v>4126</v>
      </c>
      <c r="F2283" t="s">
        <v>15689</v>
      </c>
      <c r="K2283" t="s">
        <v>123</v>
      </c>
      <c r="N2283" t="s">
        <v>15690</v>
      </c>
      <c r="O2283" s="23">
        <v>0</v>
      </c>
      <c r="P2283" s="23">
        <v>0</v>
      </c>
      <c r="Q2283" t="s">
        <v>40</v>
      </c>
      <c r="R2283">
        <v>0</v>
      </c>
      <c r="S2283">
        <v>12</v>
      </c>
      <c r="U2283" s="8">
        <v>41.88</v>
      </c>
      <c r="W2283" t="s">
        <v>652</v>
      </c>
      <c r="X2283" t="s">
        <v>42</v>
      </c>
      <c r="Y2283" t="s">
        <v>653</v>
      </c>
      <c r="AA2283" s="1">
        <f>IFERROR(DATEVALUE(C2283),"-")</f>
        <v>45972</v>
      </c>
      <c r="AB2283" s="2">
        <f>IFERROR(MONTH(AA2283),"-")</f>
        <v>11</v>
      </c>
      <c r="AC2283" s="2">
        <f>IFERROR(YEAR(AA2283),"-")</f>
        <v>2025</v>
      </c>
      <c r="AD2283" s="2" t="str">
        <f>IFERROR(VLOOKUP(A2283,'Aux Área'!$A$4:$B$123,2,0),"-")</f>
        <v>SÃO PEDRO</v>
      </c>
    </row>
    <row r="2284" spans="1:30" x14ac:dyDescent="0.3">
      <c r="A2284" t="s">
        <v>781</v>
      </c>
      <c r="B2284" t="s">
        <v>130</v>
      </c>
      <c r="C2284" t="s">
        <v>4127</v>
      </c>
      <c r="D2284" t="s">
        <v>1568</v>
      </c>
      <c r="E2284" t="s">
        <v>1569</v>
      </c>
      <c r="F2284" t="s">
        <v>653</v>
      </c>
      <c r="G2284" t="s">
        <v>659</v>
      </c>
      <c r="H2284" t="s">
        <v>706</v>
      </c>
      <c r="I2284" t="s">
        <v>667</v>
      </c>
      <c r="J2284" t="s">
        <v>1100</v>
      </c>
      <c r="K2284" t="s">
        <v>1101</v>
      </c>
      <c r="L2284" t="s">
        <v>181</v>
      </c>
      <c r="M2284" t="s">
        <v>38</v>
      </c>
      <c r="N2284" t="s">
        <v>707</v>
      </c>
      <c r="O2284" s="23">
        <v>0</v>
      </c>
      <c r="P2284" s="9">
        <v>0</v>
      </c>
      <c r="Q2284" t="s">
        <v>40</v>
      </c>
      <c r="R2284">
        <v>0</v>
      </c>
      <c r="S2284" s="9">
        <v>34.049999999999997</v>
      </c>
      <c r="T2284" s="26">
        <v>6.4909999999999997</v>
      </c>
      <c r="U2284" s="8">
        <v>221.03</v>
      </c>
      <c r="V2284" t="s">
        <v>4128</v>
      </c>
      <c r="W2284" t="s">
        <v>652</v>
      </c>
      <c r="X2284" t="s">
        <v>42</v>
      </c>
      <c r="Y2284" t="s">
        <v>653</v>
      </c>
      <c r="AA2284" s="1">
        <f t="shared" ref="AA2284:AA2302" si="234">DATEVALUE(C2284)</f>
        <v>45972</v>
      </c>
      <c r="AB2284" s="2">
        <f t="shared" ref="AB2284:AB2302" si="235">MONTH(AA2284)</f>
        <v>11</v>
      </c>
      <c r="AC2284" s="2">
        <f t="shared" ref="AC2284:AC2302" si="236">YEAR(AA2284)</f>
        <v>2025</v>
      </c>
      <c r="AD2284" s="2" t="str">
        <f>IFERROR(VLOOKUP(A2284,'Aux Área'!$A$4:$B$123,2,0),"-")</f>
        <v>SÃO PEDRO</v>
      </c>
    </row>
    <row r="2285" spans="1:30" x14ac:dyDescent="0.3">
      <c r="A2285" t="s">
        <v>2306</v>
      </c>
      <c r="B2285" t="s">
        <v>2307</v>
      </c>
      <c r="C2285" t="s">
        <v>4129</v>
      </c>
      <c r="D2285" t="s">
        <v>3265</v>
      </c>
      <c r="E2285" t="s">
        <v>3266</v>
      </c>
      <c r="F2285" t="s">
        <v>2309</v>
      </c>
      <c r="G2285" t="s">
        <v>1135</v>
      </c>
      <c r="H2285" t="s">
        <v>2275</v>
      </c>
      <c r="I2285" t="s">
        <v>1497</v>
      </c>
      <c r="J2285" t="s">
        <v>89</v>
      </c>
      <c r="K2285" t="s">
        <v>90</v>
      </c>
      <c r="L2285" t="s">
        <v>91</v>
      </c>
      <c r="M2285" t="s">
        <v>38</v>
      </c>
      <c r="N2285" t="s">
        <v>39</v>
      </c>
      <c r="O2285" s="23">
        <v>389</v>
      </c>
      <c r="P2285" s="9">
        <v>8.94</v>
      </c>
      <c r="Q2285" t="s">
        <v>40</v>
      </c>
      <c r="R2285">
        <v>10602</v>
      </c>
      <c r="S2285" s="9">
        <v>43.51</v>
      </c>
      <c r="T2285" s="26">
        <v>4.29</v>
      </c>
      <c r="U2285" s="8">
        <v>186.66</v>
      </c>
      <c r="V2285" t="s">
        <v>4130</v>
      </c>
      <c r="W2285" t="s">
        <v>2276</v>
      </c>
      <c r="X2285" t="s">
        <v>42</v>
      </c>
      <c r="Y2285" t="s">
        <v>2277</v>
      </c>
      <c r="AA2285" s="1">
        <f t="shared" si="234"/>
        <v>45972</v>
      </c>
      <c r="AB2285" s="2">
        <f t="shared" si="235"/>
        <v>11</v>
      </c>
      <c r="AC2285" s="2">
        <f t="shared" si="236"/>
        <v>2025</v>
      </c>
      <c r="AD2285" s="2" t="str">
        <f>IFERROR(VLOOKUP(A2285,'Aux Área'!$A$4:$B$123,2,0),"-")</f>
        <v>INSPEÇÃO</v>
      </c>
    </row>
    <row r="2286" spans="1:30" x14ac:dyDescent="0.3">
      <c r="A2286" t="s">
        <v>3092</v>
      </c>
      <c r="B2286" t="s">
        <v>3093</v>
      </c>
      <c r="C2286" t="s">
        <v>4131</v>
      </c>
      <c r="D2286" t="s">
        <v>3205</v>
      </c>
      <c r="E2286" t="s">
        <v>3206</v>
      </c>
      <c r="F2286" t="s">
        <v>3594</v>
      </c>
      <c r="G2286" t="s">
        <v>1135</v>
      </c>
      <c r="H2286" t="s">
        <v>2275</v>
      </c>
      <c r="I2286" t="s">
        <v>1497</v>
      </c>
      <c r="J2286" t="s">
        <v>169</v>
      </c>
      <c r="K2286" t="s">
        <v>170</v>
      </c>
      <c r="L2286" t="s">
        <v>124</v>
      </c>
      <c r="M2286" t="s">
        <v>38</v>
      </c>
      <c r="N2286" t="s">
        <v>39</v>
      </c>
      <c r="O2286" s="10">
        <v>351</v>
      </c>
      <c r="P2286" s="24">
        <v>14.04</v>
      </c>
      <c r="Q2286" t="s">
        <v>40</v>
      </c>
      <c r="R2286" s="2">
        <v>10914</v>
      </c>
      <c r="S2286" s="9">
        <v>25</v>
      </c>
      <c r="T2286" s="26">
        <v>4.1900000000000004</v>
      </c>
      <c r="U2286" s="8">
        <v>104.75</v>
      </c>
      <c r="V2286" t="s">
        <v>41</v>
      </c>
      <c r="W2286" t="s">
        <v>2276</v>
      </c>
      <c r="X2286" t="s">
        <v>42</v>
      </c>
      <c r="Y2286" t="s">
        <v>2277</v>
      </c>
      <c r="AA2286" s="1">
        <f t="shared" si="234"/>
        <v>45972</v>
      </c>
      <c r="AB2286" s="2">
        <f t="shared" si="235"/>
        <v>11</v>
      </c>
      <c r="AC2286" s="2">
        <f t="shared" si="236"/>
        <v>2025</v>
      </c>
      <c r="AD2286" s="2" t="str">
        <f>IFERROR(VLOOKUP(A2286,'Aux Área'!$A$4:$B$123,2,0),"-")</f>
        <v>INSPEÇÃO</v>
      </c>
    </row>
    <row r="2287" spans="1:30" x14ac:dyDescent="0.3">
      <c r="A2287" t="s">
        <v>2278</v>
      </c>
      <c r="B2287" t="s">
        <v>2279</v>
      </c>
      <c r="C2287" t="s">
        <v>4132</v>
      </c>
      <c r="D2287" t="s">
        <v>3310</v>
      </c>
      <c r="E2287" t="s">
        <v>3311</v>
      </c>
      <c r="F2287" t="s">
        <v>2281</v>
      </c>
      <c r="G2287" t="s">
        <v>1135</v>
      </c>
      <c r="H2287" t="s">
        <v>2275</v>
      </c>
      <c r="I2287" t="s">
        <v>1497</v>
      </c>
      <c r="J2287" t="s">
        <v>1670</v>
      </c>
      <c r="K2287" t="s">
        <v>1671</v>
      </c>
      <c r="L2287" t="s">
        <v>1672</v>
      </c>
      <c r="M2287" t="s">
        <v>38</v>
      </c>
      <c r="N2287" t="s">
        <v>39</v>
      </c>
      <c r="O2287" s="23">
        <v>358</v>
      </c>
      <c r="P2287" s="9">
        <v>9.99</v>
      </c>
      <c r="Q2287" t="s">
        <v>40</v>
      </c>
      <c r="R2287">
        <v>14683</v>
      </c>
      <c r="S2287" s="9">
        <v>35.82</v>
      </c>
      <c r="T2287" s="26">
        <v>4.29</v>
      </c>
      <c r="U2287" s="8">
        <v>153.66999999999999</v>
      </c>
      <c r="V2287" t="s">
        <v>4133</v>
      </c>
      <c r="W2287" t="s">
        <v>2276</v>
      </c>
      <c r="X2287" t="s">
        <v>42</v>
      </c>
      <c r="Y2287" t="s">
        <v>2277</v>
      </c>
      <c r="AA2287" s="1">
        <f t="shared" si="234"/>
        <v>45972</v>
      </c>
      <c r="AB2287" s="2">
        <f t="shared" si="235"/>
        <v>11</v>
      </c>
      <c r="AC2287" s="2">
        <f t="shared" si="236"/>
        <v>2025</v>
      </c>
      <c r="AD2287" s="2" t="str">
        <f>IFERROR(VLOOKUP(A2287,'Aux Área'!$A$4:$B$123,2,0),"-")</f>
        <v>INSPEÇÃO</v>
      </c>
    </row>
    <row r="2288" spans="1:30" x14ac:dyDescent="0.3">
      <c r="A2288" t="s">
        <v>66</v>
      </c>
      <c r="B2288" t="s">
        <v>464</v>
      </c>
      <c r="C2288" t="s">
        <v>4134</v>
      </c>
      <c r="D2288" t="s">
        <v>151</v>
      </c>
      <c r="E2288" t="s">
        <v>152</v>
      </c>
      <c r="F2288" t="s">
        <v>67</v>
      </c>
      <c r="G2288" t="s">
        <v>1503</v>
      </c>
      <c r="H2288" t="s">
        <v>36</v>
      </c>
      <c r="I2288" t="s">
        <v>37</v>
      </c>
      <c r="J2288" t="s">
        <v>4135</v>
      </c>
      <c r="K2288" t="s">
        <v>4136</v>
      </c>
      <c r="L2288" t="s">
        <v>1508</v>
      </c>
      <c r="M2288" t="s">
        <v>38</v>
      </c>
      <c r="N2288" t="s">
        <v>39</v>
      </c>
      <c r="O2288" s="23">
        <v>369</v>
      </c>
      <c r="P2288" s="9">
        <v>9.02</v>
      </c>
      <c r="Q2288" t="s">
        <v>40</v>
      </c>
      <c r="R2288">
        <v>13246</v>
      </c>
      <c r="S2288" s="9">
        <v>40.9</v>
      </c>
      <c r="T2288" s="26">
        <v>4.79</v>
      </c>
      <c r="U2288" s="8">
        <v>195.91</v>
      </c>
      <c r="V2288" t="s">
        <v>112</v>
      </c>
      <c r="W2288" t="s">
        <v>2007</v>
      </c>
      <c r="X2288" t="s">
        <v>42</v>
      </c>
      <c r="Y2288" t="s">
        <v>1740</v>
      </c>
      <c r="AA2288" s="1">
        <f t="shared" si="234"/>
        <v>45972</v>
      </c>
      <c r="AB2288" s="2">
        <f t="shared" si="235"/>
        <v>11</v>
      </c>
      <c r="AC2288" s="2">
        <f t="shared" si="236"/>
        <v>2025</v>
      </c>
      <c r="AD2288" s="2" t="str">
        <f>IFERROR(VLOOKUP(A2288,'Aux Área'!$A$4:$B$123,2,0),"-")</f>
        <v>OPERAÇÃO</v>
      </c>
    </row>
    <row r="2289" spans="1:30" x14ac:dyDescent="0.3">
      <c r="A2289" t="s">
        <v>2271</v>
      </c>
      <c r="B2289" t="s">
        <v>2272</v>
      </c>
      <c r="C2289" t="s">
        <v>4137</v>
      </c>
      <c r="D2289" t="s">
        <v>3419</v>
      </c>
      <c r="E2289" t="s">
        <v>3420</v>
      </c>
      <c r="F2289" t="s">
        <v>2274</v>
      </c>
      <c r="G2289" t="s">
        <v>1135</v>
      </c>
      <c r="H2289" t="s">
        <v>2275</v>
      </c>
      <c r="I2289" t="s">
        <v>1497</v>
      </c>
      <c r="J2289" t="s">
        <v>275</v>
      </c>
      <c r="K2289" t="s">
        <v>276</v>
      </c>
      <c r="L2289" t="s">
        <v>124</v>
      </c>
      <c r="M2289" t="s">
        <v>38</v>
      </c>
      <c r="N2289" t="s">
        <v>39</v>
      </c>
      <c r="O2289" s="23">
        <v>442</v>
      </c>
      <c r="P2289" s="9">
        <v>9.5</v>
      </c>
      <c r="Q2289" t="s">
        <v>40</v>
      </c>
      <c r="R2289">
        <v>13141</v>
      </c>
      <c r="S2289" s="9">
        <v>46.54</v>
      </c>
      <c r="T2289" s="26">
        <v>4.29</v>
      </c>
      <c r="U2289" s="8">
        <v>199.66</v>
      </c>
      <c r="V2289" t="s">
        <v>4138</v>
      </c>
      <c r="W2289" t="s">
        <v>2276</v>
      </c>
      <c r="X2289" t="s">
        <v>42</v>
      </c>
      <c r="Y2289" t="s">
        <v>2277</v>
      </c>
      <c r="AA2289" s="1">
        <f t="shared" si="234"/>
        <v>45972</v>
      </c>
      <c r="AB2289" s="2">
        <f t="shared" si="235"/>
        <v>11</v>
      </c>
      <c r="AC2289" s="2">
        <f t="shared" si="236"/>
        <v>2025</v>
      </c>
      <c r="AD2289" s="2" t="str">
        <f>IFERROR(VLOOKUP(A2289,'Aux Área'!$A$4:$B$123,2,0),"-")</f>
        <v>INSPEÇÃO</v>
      </c>
    </row>
    <row r="2290" spans="1:30" x14ac:dyDescent="0.3">
      <c r="A2290" t="s">
        <v>2643</v>
      </c>
      <c r="B2290" t="s">
        <v>2644</v>
      </c>
      <c r="C2290" t="s">
        <v>4139</v>
      </c>
      <c r="D2290" t="s">
        <v>3788</v>
      </c>
      <c r="E2290" t="s">
        <v>3789</v>
      </c>
      <c r="F2290" t="s">
        <v>2646</v>
      </c>
      <c r="G2290" t="s">
        <v>1300</v>
      </c>
      <c r="H2290" t="s">
        <v>1301</v>
      </c>
      <c r="I2290" t="s">
        <v>37</v>
      </c>
      <c r="J2290" t="s">
        <v>122</v>
      </c>
      <c r="K2290" t="s">
        <v>123</v>
      </c>
      <c r="L2290" t="s">
        <v>124</v>
      </c>
      <c r="M2290" t="s">
        <v>38</v>
      </c>
      <c r="N2290" t="s">
        <v>39</v>
      </c>
      <c r="O2290" s="23">
        <v>476</v>
      </c>
      <c r="P2290" s="9">
        <v>10.95</v>
      </c>
      <c r="Q2290" t="s">
        <v>40</v>
      </c>
      <c r="R2290">
        <v>12777</v>
      </c>
      <c r="S2290" s="9">
        <v>43.49</v>
      </c>
      <c r="T2290" s="26">
        <v>4.3899999999999997</v>
      </c>
      <c r="U2290" s="8">
        <v>190.92</v>
      </c>
      <c r="V2290" t="s">
        <v>112</v>
      </c>
      <c r="W2290" t="s">
        <v>2276</v>
      </c>
      <c r="X2290" t="s">
        <v>42</v>
      </c>
      <c r="Y2290" t="s">
        <v>2277</v>
      </c>
      <c r="AA2290" s="1">
        <f t="shared" si="234"/>
        <v>45973</v>
      </c>
      <c r="AB2290" s="2">
        <f t="shared" si="235"/>
        <v>11</v>
      </c>
      <c r="AC2290" s="2">
        <f t="shared" si="236"/>
        <v>2025</v>
      </c>
      <c r="AD2290" s="2" t="str">
        <f>IFERROR(VLOOKUP(A2290,'Aux Área'!$A$4:$B$123,2,0),"-")</f>
        <v>INSPEÇÃO</v>
      </c>
    </row>
    <row r="2291" spans="1:30" x14ac:dyDescent="0.3">
      <c r="A2291" t="s">
        <v>2282</v>
      </c>
      <c r="B2291" t="s">
        <v>2283</v>
      </c>
      <c r="C2291" t="s">
        <v>4140</v>
      </c>
      <c r="D2291" t="s">
        <v>3781</v>
      </c>
      <c r="E2291" t="s">
        <v>3782</v>
      </c>
      <c r="F2291" t="s">
        <v>2285</v>
      </c>
      <c r="G2291" t="s">
        <v>1135</v>
      </c>
      <c r="H2291" t="s">
        <v>2275</v>
      </c>
      <c r="I2291" t="s">
        <v>1497</v>
      </c>
      <c r="J2291" t="s">
        <v>1681</v>
      </c>
      <c r="K2291" t="s">
        <v>1682</v>
      </c>
      <c r="L2291" t="s">
        <v>141</v>
      </c>
      <c r="M2291" t="s">
        <v>38</v>
      </c>
      <c r="N2291" t="s">
        <v>39</v>
      </c>
      <c r="O2291" s="23">
        <v>437</v>
      </c>
      <c r="P2291" s="9">
        <v>10.69</v>
      </c>
      <c r="Q2291" t="s">
        <v>40</v>
      </c>
      <c r="R2291">
        <v>14003</v>
      </c>
      <c r="S2291" s="9">
        <v>40.880000000000003</v>
      </c>
      <c r="T2291" s="26">
        <v>4.6399999999999997</v>
      </c>
      <c r="U2291" s="8">
        <v>189.68</v>
      </c>
      <c r="V2291" t="s">
        <v>41</v>
      </c>
      <c r="W2291" t="s">
        <v>2276</v>
      </c>
      <c r="X2291" t="s">
        <v>42</v>
      </c>
      <c r="Y2291" t="s">
        <v>2277</v>
      </c>
      <c r="AA2291" s="1">
        <f t="shared" si="234"/>
        <v>45973</v>
      </c>
      <c r="AB2291" s="2">
        <f t="shared" si="235"/>
        <v>11</v>
      </c>
      <c r="AC2291" s="2">
        <f t="shared" si="236"/>
        <v>2025</v>
      </c>
      <c r="AD2291" s="2" t="str">
        <f>IFERROR(VLOOKUP(A2291,'Aux Área'!$A$4:$B$123,2,0),"-")</f>
        <v>INSPEÇÃO</v>
      </c>
    </row>
    <row r="2292" spans="1:30" x14ac:dyDescent="0.3">
      <c r="A2292" t="s">
        <v>2461</v>
      </c>
      <c r="B2292" t="s">
        <v>2462</v>
      </c>
      <c r="C2292" t="s">
        <v>4141</v>
      </c>
      <c r="D2292" t="s">
        <v>2160</v>
      </c>
      <c r="E2292" t="s">
        <v>2161</v>
      </c>
      <c r="F2292" t="s">
        <v>3574</v>
      </c>
      <c r="G2292" t="s">
        <v>1135</v>
      </c>
      <c r="H2292" t="s">
        <v>2275</v>
      </c>
      <c r="I2292" t="s">
        <v>1497</v>
      </c>
      <c r="J2292" t="s">
        <v>237</v>
      </c>
      <c r="K2292" t="s">
        <v>238</v>
      </c>
      <c r="L2292" t="s">
        <v>110</v>
      </c>
      <c r="M2292" t="s">
        <v>38</v>
      </c>
      <c r="N2292" t="s">
        <v>39</v>
      </c>
      <c r="O2292" s="23">
        <v>327</v>
      </c>
      <c r="P2292" s="9">
        <v>7.94</v>
      </c>
      <c r="Q2292" t="s">
        <v>40</v>
      </c>
      <c r="R2292">
        <v>9963</v>
      </c>
      <c r="S2292" s="9">
        <v>41.18</v>
      </c>
      <c r="T2292" s="26">
        <v>4.09</v>
      </c>
      <c r="U2292" s="8">
        <v>168.43</v>
      </c>
      <c r="V2292" t="s">
        <v>41</v>
      </c>
      <c r="W2292" t="s">
        <v>2276</v>
      </c>
      <c r="X2292" t="s">
        <v>42</v>
      </c>
      <c r="Y2292" t="s">
        <v>2277</v>
      </c>
      <c r="AA2292" s="1">
        <f t="shared" si="234"/>
        <v>45973</v>
      </c>
      <c r="AB2292" s="2">
        <f t="shared" si="235"/>
        <v>11</v>
      </c>
      <c r="AC2292" s="2">
        <f t="shared" si="236"/>
        <v>2025</v>
      </c>
      <c r="AD2292" s="2" t="str">
        <f>IFERROR(VLOOKUP(A2292,'Aux Área'!$A$4:$B$123,2,0),"-")</f>
        <v>INSPEÇÃO</v>
      </c>
    </row>
    <row r="2293" spans="1:30" x14ac:dyDescent="0.3">
      <c r="A2293" t="s">
        <v>2638</v>
      </c>
      <c r="B2293" t="s">
        <v>2639</v>
      </c>
      <c r="C2293" t="s">
        <v>4142</v>
      </c>
      <c r="D2293" t="s">
        <v>3193</v>
      </c>
      <c r="E2293" t="s">
        <v>3194</v>
      </c>
      <c r="F2293" t="s">
        <v>2641</v>
      </c>
      <c r="G2293" t="s">
        <v>1135</v>
      </c>
      <c r="H2293" t="s">
        <v>2275</v>
      </c>
      <c r="I2293" t="s">
        <v>1497</v>
      </c>
      <c r="J2293" t="s">
        <v>275</v>
      </c>
      <c r="K2293" t="s">
        <v>276</v>
      </c>
      <c r="L2293" t="s">
        <v>124</v>
      </c>
      <c r="M2293" t="s">
        <v>38</v>
      </c>
      <c r="N2293" t="s">
        <v>39</v>
      </c>
      <c r="O2293" s="23">
        <v>347</v>
      </c>
      <c r="P2293" s="9">
        <v>8.84</v>
      </c>
      <c r="Q2293" t="s">
        <v>40</v>
      </c>
      <c r="R2293">
        <v>12259</v>
      </c>
      <c r="S2293" s="9">
        <v>39.25</v>
      </c>
      <c r="T2293" s="26">
        <v>4.29</v>
      </c>
      <c r="U2293" s="8">
        <v>168.38</v>
      </c>
      <c r="V2293" t="s">
        <v>4143</v>
      </c>
      <c r="W2293" t="s">
        <v>2276</v>
      </c>
      <c r="X2293" t="s">
        <v>42</v>
      </c>
      <c r="Y2293" t="s">
        <v>2277</v>
      </c>
      <c r="AA2293" s="1">
        <f t="shared" si="234"/>
        <v>45973</v>
      </c>
      <c r="AB2293" s="2">
        <f t="shared" si="235"/>
        <v>11</v>
      </c>
      <c r="AC2293" s="2">
        <f t="shared" si="236"/>
        <v>2025</v>
      </c>
      <c r="AD2293" s="2" t="str">
        <f>IFERROR(VLOOKUP(A2293,'Aux Área'!$A$4:$B$123,2,0),"-")</f>
        <v>INSPEÇÃO</v>
      </c>
    </row>
    <row r="2294" spans="1:30" x14ac:dyDescent="0.3">
      <c r="A2294" t="s">
        <v>52</v>
      </c>
      <c r="B2294" t="s">
        <v>1449</v>
      </c>
      <c r="C2294" t="s">
        <v>4144</v>
      </c>
      <c r="D2294" t="s">
        <v>391</v>
      </c>
      <c r="E2294" t="s">
        <v>392</v>
      </c>
      <c r="F2294" t="s">
        <v>53</v>
      </c>
      <c r="G2294" t="s">
        <v>1500</v>
      </c>
      <c r="H2294" t="s">
        <v>36</v>
      </c>
      <c r="I2294" t="s">
        <v>37</v>
      </c>
      <c r="J2294" t="s">
        <v>122</v>
      </c>
      <c r="K2294" t="s">
        <v>123</v>
      </c>
      <c r="L2294" t="s">
        <v>124</v>
      </c>
      <c r="M2294" t="s">
        <v>38</v>
      </c>
      <c r="N2294" t="s">
        <v>39</v>
      </c>
      <c r="O2294" s="23">
        <v>373</v>
      </c>
      <c r="P2294" s="9">
        <v>9.65</v>
      </c>
      <c r="Q2294" t="s">
        <v>40</v>
      </c>
      <c r="R2294">
        <v>32566</v>
      </c>
      <c r="S2294" s="9">
        <v>38.64</v>
      </c>
      <c r="T2294" s="26">
        <v>4.3899999999999997</v>
      </c>
      <c r="U2294" s="8">
        <v>169.63</v>
      </c>
      <c r="V2294" t="s">
        <v>112</v>
      </c>
      <c r="W2294" t="s">
        <v>2007</v>
      </c>
      <c r="X2294" t="s">
        <v>42</v>
      </c>
      <c r="Y2294" t="s">
        <v>1740</v>
      </c>
      <c r="AA2294" s="1">
        <f t="shared" si="234"/>
        <v>45973</v>
      </c>
      <c r="AB2294" s="2">
        <f t="shared" si="235"/>
        <v>11</v>
      </c>
      <c r="AC2294" s="2">
        <f t="shared" si="236"/>
        <v>2025</v>
      </c>
      <c r="AD2294" s="2" t="str">
        <f>IFERROR(VLOOKUP(A2294,'Aux Área'!$A$4:$B$123,2,0),"-")</f>
        <v>OPERAÇÃO</v>
      </c>
    </row>
    <row r="2295" spans="1:30" x14ac:dyDescent="0.3">
      <c r="A2295" t="s">
        <v>2306</v>
      </c>
      <c r="B2295" t="s">
        <v>2307</v>
      </c>
      <c r="C2295" t="s">
        <v>4145</v>
      </c>
      <c r="D2295" t="s">
        <v>3212</v>
      </c>
      <c r="E2295" t="s">
        <v>3213</v>
      </c>
      <c r="F2295" t="s">
        <v>2309</v>
      </c>
      <c r="G2295" t="s">
        <v>1135</v>
      </c>
      <c r="H2295" t="s">
        <v>2275</v>
      </c>
      <c r="I2295" t="s">
        <v>1497</v>
      </c>
      <c r="J2295" t="s">
        <v>89</v>
      </c>
      <c r="K2295" t="s">
        <v>90</v>
      </c>
      <c r="L2295" t="s">
        <v>91</v>
      </c>
      <c r="M2295" t="s">
        <v>38</v>
      </c>
      <c r="N2295" t="s">
        <v>39</v>
      </c>
      <c r="O2295" s="23">
        <v>272</v>
      </c>
      <c r="P2295" s="9">
        <v>10.47</v>
      </c>
      <c r="Q2295" t="s">
        <v>40</v>
      </c>
      <c r="R2295">
        <v>10874</v>
      </c>
      <c r="S2295" s="9">
        <v>25.97</v>
      </c>
      <c r="T2295" s="26">
        <v>4.49</v>
      </c>
      <c r="U2295" s="8">
        <v>116.61</v>
      </c>
      <c r="V2295" t="s">
        <v>4146</v>
      </c>
      <c r="W2295" t="s">
        <v>2276</v>
      </c>
      <c r="X2295" t="s">
        <v>42</v>
      </c>
      <c r="Y2295" t="s">
        <v>2277</v>
      </c>
      <c r="AA2295" s="1">
        <f t="shared" si="234"/>
        <v>45973</v>
      </c>
      <c r="AB2295" s="2">
        <f t="shared" si="235"/>
        <v>11</v>
      </c>
      <c r="AC2295" s="2">
        <f t="shared" si="236"/>
        <v>2025</v>
      </c>
      <c r="AD2295" s="2" t="str">
        <f>IFERROR(VLOOKUP(A2295,'Aux Área'!$A$4:$B$123,2,0),"-")</f>
        <v>INSPEÇÃO</v>
      </c>
    </row>
    <row r="2296" spans="1:30" x14ac:dyDescent="0.3">
      <c r="A2296" t="s">
        <v>2314</v>
      </c>
      <c r="B2296" t="s">
        <v>2315</v>
      </c>
      <c r="C2296" t="s">
        <v>4147</v>
      </c>
      <c r="D2296" t="s">
        <v>3319</v>
      </c>
      <c r="E2296" t="s">
        <v>3320</v>
      </c>
      <c r="F2296" t="s">
        <v>2317</v>
      </c>
      <c r="G2296" t="s">
        <v>1300</v>
      </c>
      <c r="H2296" t="s">
        <v>1301</v>
      </c>
      <c r="I2296" t="s">
        <v>37</v>
      </c>
      <c r="J2296" t="s">
        <v>89</v>
      </c>
      <c r="K2296" t="s">
        <v>90</v>
      </c>
      <c r="L2296" t="s">
        <v>91</v>
      </c>
      <c r="M2296" t="s">
        <v>38</v>
      </c>
      <c r="N2296" t="s">
        <v>39</v>
      </c>
      <c r="O2296" s="23">
        <v>398</v>
      </c>
      <c r="P2296" s="9">
        <v>10.66</v>
      </c>
      <c r="Q2296" t="s">
        <v>40</v>
      </c>
      <c r="R2296">
        <v>16975</v>
      </c>
      <c r="S2296" s="9">
        <v>37.32</v>
      </c>
      <c r="T2296" s="26">
        <v>4.49</v>
      </c>
      <c r="U2296" s="8">
        <v>167.56</v>
      </c>
      <c r="V2296" t="s">
        <v>4148</v>
      </c>
      <c r="W2296" t="s">
        <v>2276</v>
      </c>
      <c r="X2296" t="s">
        <v>42</v>
      </c>
      <c r="Y2296" t="s">
        <v>2277</v>
      </c>
      <c r="AA2296" s="1">
        <f t="shared" si="234"/>
        <v>45973</v>
      </c>
      <c r="AB2296" s="2">
        <f t="shared" si="235"/>
        <v>11</v>
      </c>
      <c r="AC2296" s="2">
        <f t="shared" si="236"/>
        <v>2025</v>
      </c>
      <c r="AD2296" s="2" t="str">
        <f>IFERROR(VLOOKUP(A2296,'Aux Área'!$A$4:$B$123,2,0),"-")</f>
        <v>INSPEÇÃO</v>
      </c>
    </row>
    <row r="2297" spans="1:30" x14ac:dyDescent="0.3">
      <c r="A2297" t="s">
        <v>3092</v>
      </c>
      <c r="B2297" t="s">
        <v>3093</v>
      </c>
      <c r="C2297" t="s">
        <v>4149</v>
      </c>
      <c r="D2297" t="s">
        <v>3205</v>
      </c>
      <c r="E2297" t="s">
        <v>3206</v>
      </c>
      <c r="F2297" t="s">
        <v>3594</v>
      </c>
      <c r="G2297" t="s">
        <v>1135</v>
      </c>
      <c r="H2297" t="s">
        <v>2275</v>
      </c>
      <c r="I2297" t="s">
        <v>1497</v>
      </c>
      <c r="J2297" t="s">
        <v>169</v>
      </c>
      <c r="K2297" t="s">
        <v>170</v>
      </c>
      <c r="L2297" t="s">
        <v>124</v>
      </c>
      <c r="M2297" t="s">
        <v>38</v>
      </c>
      <c r="N2297" t="s">
        <v>39</v>
      </c>
      <c r="O2297" s="10">
        <v>313</v>
      </c>
      <c r="P2297" s="24">
        <v>7.23</v>
      </c>
      <c r="Q2297" t="s">
        <v>40</v>
      </c>
      <c r="R2297" s="2">
        <v>11227</v>
      </c>
      <c r="S2297" s="9">
        <v>43.27</v>
      </c>
      <c r="T2297" s="26">
        <v>4.1900000000000004</v>
      </c>
      <c r="U2297" s="8">
        <v>181.3</v>
      </c>
      <c r="V2297" t="s">
        <v>41</v>
      </c>
      <c r="W2297" t="s">
        <v>2276</v>
      </c>
      <c r="X2297" t="s">
        <v>42</v>
      </c>
      <c r="Y2297" t="s">
        <v>2277</v>
      </c>
      <c r="AA2297" s="1">
        <f t="shared" si="234"/>
        <v>45973</v>
      </c>
      <c r="AB2297" s="2">
        <f t="shared" si="235"/>
        <v>11</v>
      </c>
      <c r="AC2297" s="2">
        <f t="shared" si="236"/>
        <v>2025</v>
      </c>
      <c r="AD2297" s="2" t="str">
        <f>IFERROR(VLOOKUP(A2297,'Aux Área'!$A$4:$B$123,2,0),"-")</f>
        <v>INSPEÇÃO</v>
      </c>
    </row>
    <row r="2298" spans="1:30" x14ac:dyDescent="0.3">
      <c r="A2298" t="s">
        <v>2260</v>
      </c>
      <c r="B2298" t="s">
        <v>113</v>
      </c>
      <c r="C2298" t="s">
        <v>4150</v>
      </c>
      <c r="D2298" t="s">
        <v>3963</v>
      </c>
      <c r="E2298" t="s">
        <v>3964</v>
      </c>
      <c r="F2298" t="s">
        <v>2262</v>
      </c>
      <c r="G2298" t="s">
        <v>35</v>
      </c>
      <c r="H2298" t="s">
        <v>2263</v>
      </c>
      <c r="I2298" t="s">
        <v>2186</v>
      </c>
      <c r="J2298" t="s">
        <v>1681</v>
      </c>
      <c r="K2298" t="s">
        <v>1682</v>
      </c>
      <c r="L2298" t="s">
        <v>141</v>
      </c>
      <c r="M2298" t="s">
        <v>38</v>
      </c>
      <c r="N2298" t="s">
        <v>668</v>
      </c>
      <c r="O2298" s="23">
        <v>683</v>
      </c>
      <c r="P2298" s="9">
        <v>15.02</v>
      </c>
      <c r="Q2298" t="s">
        <v>40</v>
      </c>
      <c r="R2298">
        <v>13113</v>
      </c>
      <c r="S2298" s="9">
        <v>45.47</v>
      </c>
      <c r="T2298" s="26">
        <v>6.49</v>
      </c>
      <c r="U2298" s="8">
        <v>295.08999999999997</v>
      </c>
      <c r="V2298" t="s">
        <v>41</v>
      </c>
      <c r="W2298" t="s">
        <v>2007</v>
      </c>
      <c r="X2298" t="s">
        <v>42</v>
      </c>
      <c r="Y2298" t="s">
        <v>1740</v>
      </c>
      <c r="AA2298" s="1">
        <f t="shared" si="234"/>
        <v>45973</v>
      </c>
      <c r="AB2298" s="2">
        <f t="shared" si="235"/>
        <v>11</v>
      </c>
      <c r="AC2298" s="2">
        <f t="shared" si="236"/>
        <v>2025</v>
      </c>
      <c r="AD2298" s="2" t="str">
        <f>IFERROR(VLOOKUP(A2298,'Aux Área'!$A$4:$B$123,2,0),"-")</f>
        <v>INSPEÇÃO</v>
      </c>
    </row>
    <row r="2299" spans="1:30" x14ac:dyDescent="0.3">
      <c r="A2299" t="s">
        <v>2278</v>
      </c>
      <c r="B2299" t="s">
        <v>2279</v>
      </c>
      <c r="C2299" t="s">
        <v>4151</v>
      </c>
      <c r="D2299" t="s">
        <v>3310</v>
      </c>
      <c r="E2299" t="s">
        <v>3311</v>
      </c>
      <c r="F2299" t="s">
        <v>2281</v>
      </c>
      <c r="G2299" t="s">
        <v>1135</v>
      </c>
      <c r="H2299" t="s">
        <v>2275</v>
      </c>
      <c r="I2299" t="s">
        <v>1497</v>
      </c>
      <c r="J2299" t="s">
        <v>1670</v>
      </c>
      <c r="K2299" t="s">
        <v>1671</v>
      </c>
      <c r="L2299" t="s">
        <v>1672</v>
      </c>
      <c r="M2299" t="s">
        <v>38</v>
      </c>
      <c r="N2299" t="s">
        <v>39</v>
      </c>
      <c r="O2299" s="23">
        <v>456</v>
      </c>
      <c r="P2299" s="9">
        <v>10.1</v>
      </c>
      <c r="Q2299" t="s">
        <v>40</v>
      </c>
      <c r="R2299">
        <v>15139</v>
      </c>
      <c r="S2299" s="9">
        <v>45.14</v>
      </c>
      <c r="T2299" s="26">
        <v>4.29</v>
      </c>
      <c r="U2299" s="8">
        <v>193.65</v>
      </c>
      <c r="V2299" t="s">
        <v>4152</v>
      </c>
      <c r="W2299" t="s">
        <v>2276</v>
      </c>
      <c r="X2299" t="s">
        <v>42</v>
      </c>
      <c r="Y2299" t="s">
        <v>2277</v>
      </c>
      <c r="AA2299" s="1">
        <f t="shared" si="234"/>
        <v>45973</v>
      </c>
      <c r="AB2299" s="2">
        <f t="shared" si="235"/>
        <v>11</v>
      </c>
      <c r="AC2299" s="2">
        <f t="shared" si="236"/>
        <v>2025</v>
      </c>
      <c r="AD2299" s="2" t="str">
        <f>IFERROR(VLOOKUP(A2299,'Aux Área'!$A$4:$B$123,2,0),"-")</f>
        <v>INSPEÇÃO</v>
      </c>
    </row>
    <row r="2300" spans="1:30" x14ac:dyDescent="0.3">
      <c r="A2300" t="s">
        <v>2181</v>
      </c>
      <c r="B2300" t="s">
        <v>2182</v>
      </c>
      <c r="C2300" t="s">
        <v>4153</v>
      </c>
      <c r="D2300" t="s">
        <v>3303</v>
      </c>
      <c r="E2300" t="s">
        <v>3304</v>
      </c>
      <c r="F2300" t="s">
        <v>2184</v>
      </c>
      <c r="G2300" t="s">
        <v>1135</v>
      </c>
      <c r="H2300" t="s">
        <v>2185</v>
      </c>
      <c r="I2300" t="s">
        <v>2186</v>
      </c>
      <c r="J2300" t="s">
        <v>1122</v>
      </c>
      <c r="K2300" t="s">
        <v>1123</v>
      </c>
      <c r="L2300" t="s">
        <v>110</v>
      </c>
      <c r="M2300" t="s">
        <v>38</v>
      </c>
      <c r="N2300" t="s">
        <v>668</v>
      </c>
      <c r="O2300" s="23">
        <v>712</v>
      </c>
      <c r="P2300" s="9">
        <v>15.01</v>
      </c>
      <c r="Q2300" t="s">
        <v>40</v>
      </c>
      <c r="R2300">
        <v>13637</v>
      </c>
      <c r="S2300" s="9">
        <v>47.42</v>
      </c>
      <c r="T2300" s="26">
        <v>5.89</v>
      </c>
      <c r="U2300" s="8">
        <v>279.3</v>
      </c>
      <c r="V2300" t="s">
        <v>41</v>
      </c>
      <c r="W2300" t="s">
        <v>2007</v>
      </c>
      <c r="X2300" t="s">
        <v>42</v>
      </c>
      <c r="Y2300" t="s">
        <v>2188</v>
      </c>
      <c r="AA2300" s="1">
        <f t="shared" si="234"/>
        <v>45973</v>
      </c>
      <c r="AB2300" s="2">
        <f t="shared" si="235"/>
        <v>11</v>
      </c>
      <c r="AC2300" s="2">
        <f t="shared" si="236"/>
        <v>2025</v>
      </c>
      <c r="AD2300" s="2" t="str">
        <f>IFERROR(VLOOKUP(A2300,'Aux Área'!$A$4:$B$123,2,0),"-")</f>
        <v>INSPEÇÃO</v>
      </c>
    </row>
    <row r="2301" spans="1:30" x14ac:dyDescent="0.3">
      <c r="A2301" t="s">
        <v>46</v>
      </c>
      <c r="B2301" t="s">
        <v>458</v>
      </c>
      <c r="C2301" t="s">
        <v>4154</v>
      </c>
      <c r="D2301" t="s">
        <v>729</v>
      </c>
      <c r="E2301" t="s">
        <v>730</v>
      </c>
      <c r="F2301" t="s">
        <v>5185</v>
      </c>
      <c r="G2301" t="s">
        <v>1503</v>
      </c>
      <c r="H2301" t="s">
        <v>36</v>
      </c>
      <c r="I2301" t="s">
        <v>37</v>
      </c>
      <c r="J2301" t="s">
        <v>1268</v>
      </c>
      <c r="K2301" t="s">
        <v>1269</v>
      </c>
      <c r="L2301" t="s">
        <v>84</v>
      </c>
      <c r="M2301" t="s">
        <v>38</v>
      </c>
      <c r="N2301" t="s">
        <v>39</v>
      </c>
      <c r="O2301" s="23">
        <v>240</v>
      </c>
      <c r="P2301" s="9">
        <v>6.34</v>
      </c>
      <c r="Q2301" t="s">
        <v>40</v>
      </c>
      <c r="R2301">
        <v>24062</v>
      </c>
      <c r="S2301" s="9">
        <v>37.86</v>
      </c>
      <c r="T2301" s="26">
        <v>4.84</v>
      </c>
      <c r="U2301" s="8">
        <v>183.23</v>
      </c>
      <c r="V2301" t="s">
        <v>41</v>
      </c>
      <c r="W2301" t="s">
        <v>2007</v>
      </c>
      <c r="X2301" t="s">
        <v>42</v>
      </c>
      <c r="Y2301" t="s">
        <v>1740</v>
      </c>
      <c r="AA2301" s="1">
        <f t="shared" si="234"/>
        <v>45973</v>
      </c>
      <c r="AB2301" s="2">
        <f t="shared" si="235"/>
        <v>11</v>
      </c>
      <c r="AC2301" s="2">
        <f t="shared" si="236"/>
        <v>2025</v>
      </c>
      <c r="AD2301" s="2" t="str">
        <f>IFERROR(VLOOKUP(A2301,'Aux Área'!$A$4:$B$123,2,0),"-")</f>
        <v>FACILITIES</v>
      </c>
    </row>
    <row r="2302" spans="1:30" x14ac:dyDescent="0.3">
      <c r="A2302" t="s">
        <v>2212</v>
      </c>
      <c r="B2302" t="s">
        <v>2466</v>
      </c>
      <c r="C2302" t="s">
        <v>4155</v>
      </c>
      <c r="D2302" t="s">
        <v>2468</v>
      </c>
      <c r="E2302" t="s">
        <v>2469</v>
      </c>
      <c r="F2302" t="s">
        <v>2214</v>
      </c>
      <c r="G2302" t="s">
        <v>35</v>
      </c>
      <c r="H2302" t="s">
        <v>2215</v>
      </c>
      <c r="I2302" t="s">
        <v>839</v>
      </c>
      <c r="J2302" t="s">
        <v>1665</v>
      </c>
      <c r="K2302" t="s">
        <v>1666</v>
      </c>
      <c r="L2302" t="s">
        <v>301</v>
      </c>
      <c r="M2302" t="s">
        <v>38</v>
      </c>
      <c r="N2302" t="s">
        <v>668</v>
      </c>
      <c r="O2302" s="23">
        <v>265</v>
      </c>
      <c r="P2302" s="9">
        <v>5.69</v>
      </c>
      <c r="Q2302" t="s">
        <v>40</v>
      </c>
      <c r="R2302">
        <v>3124</v>
      </c>
      <c r="S2302" s="9">
        <v>46.61</v>
      </c>
      <c r="T2302" s="26">
        <v>7.15</v>
      </c>
      <c r="U2302" s="8">
        <v>333.26</v>
      </c>
      <c r="V2302" t="s">
        <v>4156</v>
      </c>
      <c r="W2302" t="s">
        <v>2007</v>
      </c>
      <c r="X2302" t="s">
        <v>42</v>
      </c>
      <c r="Y2302" t="s">
        <v>2217</v>
      </c>
      <c r="AA2302" s="1">
        <f t="shared" si="234"/>
        <v>45973</v>
      </c>
      <c r="AB2302" s="2">
        <f t="shared" si="235"/>
        <v>11</v>
      </c>
      <c r="AC2302" s="2">
        <f t="shared" si="236"/>
        <v>2025</v>
      </c>
      <c r="AD2302" s="2" t="str">
        <f>IFERROR(VLOOKUP(A2302,'Aux Área'!$A$4:$B$123,2,0),"-")</f>
        <v>APH</v>
      </c>
    </row>
    <row r="2303" spans="1:30" x14ac:dyDescent="0.3">
      <c r="A2303" t="s">
        <v>2212</v>
      </c>
      <c r="C2303" t="s">
        <v>15613</v>
      </c>
      <c r="F2303" t="s">
        <v>2214</v>
      </c>
      <c r="K2303" t="s">
        <v>1666</v>
      </c>
      <c r="N2303" t="s">
        <v>15690</v>
      </c>
      <c r="O2303" t="s">
        <v>15244</v>
      </c>
      <c r="P2303" s="9" t="s">
        <v>15244</v>
      </c>
      <c r="Q2303" t="s">
        <v>40</v>
      </c>
      <c r="R2303" t="s">
        <v>15244</v>
      </c>
      <c r="S2303">
        <v>2.12</v>
      </c>
      <c r="U2303" s="8">
        <v>8.0299999999999994</v>
      </c>
      <c r="X2303" t="s">
        <v>42</v>
      </c>
      <c r="Y2303" t="s">
        <v>2217</v>
      </c>
      <c r="AA2303" s="1">
        <f>IFERROR(DATEVALUE(C2303),"-")</f>
        <v>45973</v>
      </c>
      <c r="AB2303" s="2">
        <f>IFERROR(MONTH(AA2303),"-")</f>
        <v>11</v>
      </c>
      <c r="AC2303" s="2">
        <f>IFERROR(YEAR(AA2303),"-")</f>
        <v>2025</v>
      </c>
      <c r="AD2303" s="2" t="str">
        <f>IFERROR(VLOOKUP(A2303,'Aux Área'!$A$4:$B$123,2,0),"-")</f>
        <v>APH</v>
      </c>
    </row>
    <row r="2304" spans="1:30" x14ac:dyDescent="0.3">
      <c r="A2304" t="s">
        <v>2643</v>
      </c>
      <c r="B2304" t="s">
        <v>2644</v>
      </c>
      <c r="C2304" t="s">
        <v>4157</v>
      </c>
      <c r="D2304" t="s">
        <v>3149</v>
      </c>
      <c r="E2304" t="s">
        <v>3150</v>
      </c>
      <c r="F2304" t="s">
        <v>2646</v>
      </c>
      <c r="G2304" t="s">
        <v>1300</v>
      </c>
      <c r="H2304" t="s">
        <v>1301</v>
      </c>
      <c r="I2304" t="s">
        <v>37</v>
      </c>
      <c r="J2304" t="s">
        <v>122</v>
      </c>
      <c r="K2304" t="s">
        <v>123</v>
      </c>
      <c r="L2304" t="s">
        <v>124</v>
      </c>
      <c r="M2304" t="s">
        <v>38</v>
      </c>
      <c r="N2304" t="s">
        <v>39</v>
      </c>
      <c r="O2304" s="23">
        <v>247</v>
      </c>
      <c r="P2304" s="9">
        <v>10.66</v>
      </c>
      <c r="Q2304" t="s">
        <v>40</v>
      </c>
      <c r="R2304">
        <v>13024</v>
      </c>
      <c r="S2304" s="9">
        <v>23.17</v>
      </c>
      <c r="T2304" s="26">
        <v>4.3899999999999997</v>
      </c>
      <c r="U2304" s="8">
        <v>101.71</v>
      </c>
      <c r="V2304" t="s">
        <v>246</v>
      </c>
      <c r="W2304" t="s">
        <v>2276</v>
      </c>
      <c r="X2304" t="s">
        <v>42</v>
      </c>
      <c r="Y2304" t="s">
        <v>2277</v>
      </c>
      <c r="AA2304" s="1">
        <f>DATEVALUE(C2304)</f>
        <v>45973</v>
      </c>
      <c r="AB2304" s="2">
        <f>MONTH(AA2304)</f>
        <v>11</v>
      </c>
      <c r="AC2304" s="2">
        <f>YEAR(AA2304)</f>
        <v>2025</v>
      </c>
      <c r="AD2304" s="2" t="str">
        <f>IFERROR(VLOOKUP(A2304,'Aux Área'!$A$4:$B$123,2,0),"-")</f>
        <v>INSPEÇÃO</v>
      </c>
    </row>
    <row r="2305" spans="1:30" x14ac:dyDescent="0.3">
      <c r="A2305" t="s">
        <v>1999</v>
      </c>
      <c r="B2305" t="s">
        <v>3016</v>
      </c>
      <c r="C2305" t="s">
        <v>4158</v>
      </c>
      <c r="D2305" t="s">
        <v>1297</v>
      </c>
      <c r="E2305" t="s">
        <v>2221</v>
      </c>
      <c r="F2305" t="s">
        <v>2002</v>
      </c>
      <c r="G2305" t="s">
        <v>659</v>
      </c>
      <c r="H2305" t="s">
        <v>2003</v>
      </c>
      <c r="I2305" t="s">
        <v>667</v>
      </c>
      <c r="J2305" t="s">
        <v>215</v>
      </c>
      <c r="K2305" t="s">
        <v>216</v>
      </c>
      <c r="L2305" t="s">
        <v>217</v>
      </c>
      <c r="M2305" t="s">
        <v>38</v>
      </c>
      <c r="N2305" t="s">
        <v>668</v>
      </c>
      <c r="O2305" s="23">
        <v>832</v>
      </c>
      <c r="P2305" s="9">
        <v>4.28</v>
      </c>
      <c r="Q2305" t="s">
        <v>40</v>
      </c>
      <c r="R2305">
        <v>7255</v>
      </c>
      <c r="S2305" s="9">
        <v>194.45</v>
      </c>
      <c r="T2305" s="26">
        <v>6.19</v>
      </c>
      <c r="U2305" s="8">
        <v>1203.68</v>
      </c>
      <c r="V2305" t="s">
        <v>41</v>
      </c>
      <c r="W2305" t="s">
        <v>1985</v>
      </c>
      <c r="X2305" t="s">
        <v>42</v>
      </c>
      <c r="Y2305" t="s">
        <v>1986</v>
      </c>
      <c r="AA2305" s="1">
        <f>DATEVALUE(C2305)</f>
        <v>45973</v>
      </c>
      <c r="AB2305" s="2">
        <f>MONTH(AA2305)</f>
        <v>11</v>
      </c>
      <c r="AC2305" s="2">
        <f>YEAR(AA2305)</f>
        <v>2025</v>
      </c>
      <c r="AD2305" s="2" t="str">
        <f>IFERROR(VLOOKUP(A2305,'Aux Área'!$A$4:$B$123,2,0),"-")</f>
        <v>PESADOS</v>
      </c>
    </row>
    <row r="2306" spans="1:30" x14ac:dyDescent="0.3">
      <c r="A2306" t="s">
        <v>2700</v>
      </c>
      <c r="B2306" t="s">
        <v>2701</v>
      </c>
      <c r="C2306" t="s">
        <v>4159</v>
      </c>
      <c r="D2306" t="s">
        <v>3403</v>
      </c>
      <c r="E2306" t="s">
        <v>3404</v>
      </c>
      <c r="F2306" t="s">
        <v>2703</v>
      </c>
      <c r="G2306" t="s">
        <v>659</v>
      </c>
      <c r="H2306" t="s">
        <v>1996</v>
      </c>
      <c r="I2306" t="s">
        <v>1997</v>
      </c>
      <c r="J2306" t="s">
        <v>275</v>
      </c>
      <c r="K2306" t="s">
        <v>276</v>
      </c>
      <c r="L2306" t="s">
        <v>124</v>
      </c>
      <c r="M2306" t="s">
        <v>38</v>
      </c>
      <c r="N2306" t="s">
        <v>668</v>
      </c>
      <c r="O2306" s="23">
        <v>625</v>
      </c>
      <c r="P2306" s="9">
        <v>5.76</v>
      </c>
      <c r="Q2306" t="s">
        <v>40</v>
      </c>
      <c r="R2306">
        <v>5853</v>
      </c>
      <c r="S2306" s="9">
        <v>108.46</v>
      </c>
      <c r="T2306" s="26">
        <v>7.05</v>
      </c>
      <c r="U2306" s="8">
        <v>764.64</v>
      </c>
      <c r="V2306" t="s">
        <v>4160</v>
      </c>
      <c r="W2306" t="s">
        <v>1985</v>
      </c>
      <c r="X2306" t="s">
        <v>42</v>
      </c>
      <c r="Y2306" t="s">
        <v>1986</v>
      </c>
      <c r="AA2306" s="1">
        <f>DATEVALUE(C2306)</f>
        <v>45973</v>
      </c>
      <c r="AB2306" s="2">
        <f>MONTH(AA2306)</f>
        <v>11</v>
      </c>
      <c r="AC2306" s="2">
        <f>YEAR(AA2306)</f>
        <v>2025</v>
      </c>
      <c r="AD2306" s="2" t="str">
        <f>IFERROR(VLOOKUP(A2306,'Aux Área'!$A$4:$B$123,2,0),"-")</f>
        <v>PESADOS</v>
      </c>
    </row>
    <row r="2307" spans="1:30" x14ac:dyDescent="0.3">
      <c r="A2307" t="s">
        <v>2700</v>
      </c>
      <c r="C2307" t="s">
        <v>15624</v>
      </c>
      <c r="F2307" t="s">
        <v>2703</v>
      </c>
      <c r="K2307" t="s">
        <v>276</v>
      </c>
      <c r="N2307" t="s">
        <v>15690</v>
      </c>
      <c r="O2307" t="s">
        <v>15244</v>
      </c>
      <c r="P2307" s="9" t="s">
        <v>15244</v>
      </c>
      <c r="Q2307" t="s">
        <v>40</v>
      </c>
      <c r="R2307" t="s">
        <v>15244</v>
      </c>
      <c r="S2307">
        <v>4.3099999999999996</v>
      </c>
      <c r="U2307" s="8">
        <v>16.350000000000001</v>
      </c>
      <c r="X2307" t="s">
        <v>42</v>
      </c>
      <c r="Y2307" t="s">
        <v>1986</v>
      </c>
      <c r="AA2307" s="1">
        <f>IFERROR(DATEVALUE(C2307),"-")</f>
        <v>45973</v>
      </c>
      <c r="AB2307" s="2">
        <f>IFERROR(MONTH(AA2307),"-")</f>
        <v>11</v>
      </c>
      <c r="AC2307" s="2">
        <f>IFERROR(YEAR(AA2307),"-")</f>
        <v>2025</v>
      </c>
      <c r="AD2307" s="2" t="str">
        <f>IFERROR(VLOOKUP(A2307,'Aux Área'!$A$4:$B$123,2,0),"-")</f>
        <v>PESADOS</v>
      </c>
    </row>
    <row r="2308" spans="1:30" x14ac:dyDescent="0.3">
      <c r="A2308" t="s">
        <v>2494</v>
      </c>
      <c r="B2308" t="s">
        <v>2495</v>
      </c>
      <c r="C2308" t="s">
        <v>4161</v>
      </c>
      <c r="D2308" t="s">
        <v>3702</v>
      </c>
      <c r="E2308" t="s">
        <v>3703</v>
      </c>
      <c r="F2308" t="s">
        <v>2497</v>
      </c>
      <c r="G2308" t="s">
        <v>659</v>
      </c>
      <c r="H2308" t="s">
        <v>2215</v>
      </c>
      <c r="I2308" t="s">
        <v>667</v>
      </c>
      <c r="J2308" t="s">
        <v>1766</v>
      </c>
      <c r="K2308" t="s">
        <v>242</v>
      </c>
      <c r="L2308" t="s">
        <v>110</v>
      </c>
      <c r="M2308" t="s">
        <v>38</v>
      </c>
      <c r="N2308" t="s">
        <v>668</v>
      </c>
      <c r="O2308" s="23">
        <v>222</v>
      </c>
      <c r="P2308" s="9">
        <v>4.49</v>
      </c>
      <c r="Q2308" t="s">
        <v>40</v>
      </c>
      <c r="R2308">
        <v>3971</v>
      </c>
      <c r="S2308" s="9">
        <v>49.4</v>
      </c>
      <c r="T2308" s="26">
        <v>5.9909999999999997</v>
      </c>
      <c r="U2308" s="8">
        <v>295.94</v>
      </c>
      <c r="V2308" t="s">
        <v>112</v>
      </c>
      <c r="W2308" t="s">
        <v>2007</v>
      </c>
      <c r="X2308" t="s">
        <v>42</v>
      </c>
      <c r="Y2308" t="s">
        <v>1740</v>
      </c>
      <c r="AA2308" s="1">
        <f t="shared" ref="AA2308:AA2317" si="237">DATEVALUE(C2308)</f>
        <v>45973</v>
      </c>
      <c r="AB2308" s="2">
        <f t="shared" ref="AB2308:AB2317" si="238">MONTH(AA2308)</f>
        <v>11</v>
      </c>
      <c r="AC2308" s="2">
        <f t="shared" ref="AC2308:AC2317" si="239">YEAR(AA2308)</f>
        <v>2025</v>
      </c>
      <c r="AD2308" s="2" t="str">
        <f>IFERROR(VLOOKUP(A2308,'Aux Área'!$A$4:$B$123,2,0),"-")</f>
        <v>APH</v>
      </c>
    </row>
    <row r="2309" spans="1:30" x14ac:dyDescent="0.3">
      <c r="A2309" t="s">
        <v>30</v>
      </c>
      <c r="B2309" t="s">
        <v>453</v>
      </c>
      <c r="C2309" t="s">
        <v>4162</v>
      </c>
      <c r="D2309" t="s">
        <v>958</v>
      </c>
      <c r="E2309" t="s">
        <v>959</v>
      </c>
      <c r="F2309" t="s">
        <v>34</v>
      </c>
      <c r="G2309" t="s">
        <v>1500</v>
      </c>
      <c r="H2309" t="s">
        <v>36</v>
      </c>
      <c r="I2309" t="s">
        <v>37</v>
      </c>
      <c r="J2309" t="s">
        <v>3692</v>
      </c>
      <c r="K2309" t="s">
        <v>394</v>
      </c>
      <c r="L2309" t="s">
        <v>84</v>
      </c>
      <c r="M2309" t="s">
        <v>38</v>
      </c>
      <c r="N2309" t="s">
        <v>39</v>
      </c>
      <c r="O2309" s="23">
        <v>259</v>
      </c>
      <c r="P2309" s="9">
        <v>6.4</v>
      </c>
      <c r="Q2309" t="s">
        <v>40</v>
      </c>
      <c r="R2309">
        <v>11706</v>
      </c>
      <c r="S2309" s="9">
        <v>40.450000000000003</v>
      </c>
      <c r="T2309" s="26">
        <v>4.84</v>
      </c>
      <c r="U2309" s="8">
        <v>195.79</v>
      </c>
      <c r="V2309" t="s">
        <v>41</v>
      </c>
      <c r="W2309" t="s">
        <v>2007</v>
      </c>
      <c r="X2309" t="s">
        <v>42</v>
      </c>
      <c r="Y2309" t="s">
        <v>1740</v>
      </c>
      <c r="AA2309" s="1">
        <f t="shared" si="237"/>
        <v>45973</v>
      </c>
      <c r="AB2309" s="2">
        <f t="shared" si="238"/>
        <v>11</v>
      </c>
      <c r="AC2309" s="2">
        <f t="shared" si="239"/>
        <v>2025</v>
      </c>
      <c r="AD2309" s="2" t="str">
        <f>IFERROR(VLOOKUP(A2309,'Aux Área'!$A$4:$B$123,2,0),"-")</f>
        <v>OPERAÇÃO</v>
      </c>
    </row>
    <row r="2310" spans="1:30" x14ac:dyDescent="0.3">
      <c r="A2310" t="s">
        <v>2691</v>
      </c>
      <c r="B2310" t="s">
        <v>2692</v>
      </c>
      <c r="C2310" t="s">
        <v>4163</v>
      </c>
      <c r="D2310" t="s">
        <v>2142</v>
      </c>
      <c r="E2310" t="s">
        <v>2143</v>
      </c>
      <c r="F2310" t="s">
        <v>3605</v>
      </c>
      <c r="G2310" t="s">
        <v>1635</v>
      </c>
      <c r="H2310" t="s">
        <v>2635</v>
      </c>
      <c r="I2310" t="s">
        <v>37</v>
      </c>
      <c r="J2310" t="s">
        <v>165</v>
      </c>
      <c r="K2310" t="s">
        <v>166</v>
      </c>
      <c r="L2310" t="s">
        <v>167</v>
      </c>
      <c r="M2310" t="s">
        <v>38</v>
      </c>
      <c r="N2310" t="s">
        <v>39</v>
      </c>
      <c r="O2310" s="23">
        <v>261</v>
      </c>
      <c r="P2310" s="9">
        <v>8.31</v>
      </c>
      <c r="Q2310" t="s">
        <v>40</v>
      </c>
      <c r="R2310">
        <v>5128</v>
      </c>
      <c r="S2310" s="9">
        <v>31.39</v>
      </c>
      <c r="T2310" s="26">
        <v>4.46</v>
      </c>
      <c r="U2310" s="8">
        <v>140</v>
      </c>
      <c r="V2310" t="s">
        <v>112</v>
      </c>
      <c r="W2310" t="s">
        <v>2007</v>
      </c>
      <c r="X2310" t="s">
        <v>42</v>
      </c>
      <c r="Y2310" t="s">
        <v>1740</v>
      </c>
      <c r="AA2310" s="1">
        <f t="shared" si="237"/>
        <v>45973</v>
      </c>
      <c r="AB2310" s="2">
        <f t="shared" si="238"/>
        <v>11</v>
      </c>
      <c r="AC2310" s="2">
        <f t="shared" si="239"/>
        <v>2025</v>
      </c>
      <c r="AD2310" s="2" t="str">
        <f>IFERROR(VLOOKUP(A2310,'Aux Área'!$A$4:$B$123,2,0),"-")</f>
        <v>TI</v>
      </c>
    </row>
    <row r="2311" spans="1:30" x14ac:dyDescent="0.3">
      <c r="A2311" t="s">
        <v>58</v>
      </c>
      <c r="B2311" t="s">
        <v>250</v>
      </c>
      <c r="C2311" t="s">
        <v>4164</v>
      </c>
      <c r="D2311" t="s">
        <v>87</v>
      </c>
      <c r="E2311" t="s">
        <v>88</v>
      </c>
      <c r="F2311" t="s">
        <v>59</v>
      </c>
      <c r="G2311" t="s">
        <v>1500</v>
      </c>
      <c r="H2311" t="s">
        <v>36</v>
      </c>
      <c r="I2311" t="s">
        <v>37</v>
      </c>
      <c r="J2311" t="s">
        <v>285</v>
      </c>
      <c r="K2311" t="s">
        <v>286</v>
      </c>
      <c r="L2311" t="s">
        <v>91</v>
      </c>
      <c r="M2311" t="s">
        <v>38</v>
      </c>
      <c r="N2311" t="s">
        <v>39</v>
      </c>
      <c r="O2311" s="23">
        <v>278</v>
      </c>
      <c r="P2311" s="9">
        <v>7.29</v>
      </c>
      <c r="Q2311" t="s">
        <v>40</v>
      </c>
      <c r="R2311">
        <v>52891</v>
      </c>
      <c r="S2311" s="9">
        <v>38.130000000000003</v>
      </c>
      <c r="T2311" s="26">
        <v>4.2409999999999997</v>
      </c>
      <c r="U2311" s="8">
        <v>161.69999999999999</v>
      </c>
      <c r="V2311" t="s">
        <v>4165</v>
      </c>
      <c r="W2311" t="s">
        <v>2007</v>
      </c>
      <c r="X2311" t="s">
        <v>42</v>
      </c>
      <c r="Y2311" t="s">
        <v>1740</v>
      </c>
      <c r="AA2311" s="1">
        <f t="shared" si="237"/>
        <v>45973</v>
      </c>
      <c r="AB2311" s="2">
        <f t="shared" si="238"/>
        <v>11</v>
      </c>
      <c r="AC2311" s="2">
        <f t="shared" si="239"/>
        <v>2025</v>
      </c>
      <c r="AD2311" s="2" t="str">
        <f>IFERROR(VLOOKUP(A2311,'Aux Área'!$A$4:$B$123,2,0),"-")</f>
        <v>CONSERVA</v>
      </c>
    </row>
    <row r="2312" spans="1:30" x14ac:dyDescent="0.3">
      <c r="A2312" t="s">
        <v>2650</v>
      </c>
      <c r="B2312" t="s">
        <v>2651</v>
      </c>
      <c r="C2312" t="s">
        <v>4166</v>
      </c>
      <c r="D2312" t="s">
        <v>4167</v>
      </c>
      <c r="E2312" t="s">
        <v>4168</v>
      </c>
      <c r="F2312" t="s">
        <v>3615</v>
      </c>
      <c r="G2312" t="s">
        <v>1300</v>
      </c>
      <c r="H2312" t="s">
        <v>2635</v>
      </c>
      <c r="I2312" t="s">
        <v>37</v>
      </c>
      <c r="J2312" t="s">
        <v>292</v>
      </c>
      <c r="K2312" t="s">
        <v>293</v>
      </c>
      <c r="L2312" t="s">
        <v>84</v>
      </c>
      <c r="M2312" t="s">
        <v>38</v>
      </c>
      <c r="N2312" t="s">
        <v>39</v>
      </c>
      <c r="O2312" s="23">
        <v>248</v>
      </c>
      <c r="P2312" s="9">
        <v>7.18</v>
      </c>
      <c r="Q2312" t="s">
        <v>40</v>
      </c>
      <c r="R2312">
        <v>4090</v>
      </c>
      <c r="S2312" s="9">
        <v>34.54</v>
      </c>
      <c r="T2312" s="26">
        <v>5.17</v>
      </c>
      <c r="U2312" s="8">
        <v>178.57</v>
      </c>
      <c r="V2312" t="s">
        <v>4169</v>
      </c>
      <c r="W2312" t="s">
        <v>2276</v>
      </c>
      <c r="X2312" t="s">
        <v>42</v>
      </c>
      <c r="Y2312" t="s">
        <v>1740</v>
      </c>
      <c r="AA2312" s="1">
        <f t="shared" si="237"/>
        <v>45973</v>
      </c>
      <c r="AB2312" s="2">
        <f t="shared" si="238"/>
        <v>11</v>
      </c>
      <c r="AC2312" s="2">
        <f t="shared" si="239"/>
        <v>2025</v>
      </c>
      <c r="AD2312" s="2" t="str">
        <f>IFERROR(VLOOKUP(A2312,'Aux Área'!$A$4:$B$123,2,0),"-")</f>
        <v>TI</v>
      </c>
    </row>
    <row r="2313" spans="1:30" x14ac:dyDescent="0.3">
      <c r="A2313" t="s">
        <v>2271</v>
      </c>
      <c r="B2313" t="s">
        <v>2272</v>
      </c>
      <c r="C2313" t="s">
        <v>4170</v>
      </c>
      <c r="D2313" t="s">
        <v>3135</v>
      </c>
      <c r="E2313" t="s">
        <v>3136</v>
      </c>
      <c r="F2313" t="s">
        <v>2274</v>
      </c>
      <c r="G2313" t="s">
        <v>1135</v>
      </c>
      <c r="H2313" t="s">
        <v>2275</v>
      </c>
      <c r="I2313" t="s">
        <v>1497</v>
      </c>
      <c r="J2313" t="s">
        <v>188</v>
      </c>
      <c r="K2313" t="s">
        <v>189</v>
      </c>
      <c r="L2313" t="s">
        <v>190</v>
      </c>
      <c r="M2313" t="s">
        <v>38</v>
      </c>
      <c r="N2313" t="s">
        <v>39</v>
      </c>
      <c r="O2313" s="23">
        <v>240</v>
      </c>
      <c r="P2313" s="9">
        <v>8.86</v>
      </c>
      <c r="Q2313" t="s">
        <v>40</v>
      </c>
      <c r="R2313">
        <v>13381</v>
      </c>
      <c r="S2313" s="9">
        <v>27.09</v>
      </c>
      <c r="T2313" s="26">
        <v>4.3899999999999997</v>
      </c>
      <c r="U2313" s="8">
        <v>118.93</v>
      </c>
      <c r="V2313" t="s">
        <v>41</v>
      </c>
      <c r="W2313" t="s">
        <v>2276</v>
      </c>
      <c r="X2313" t="s">
        <v>42</v>
      </c>
      <c r="Y2313" t="s">
        <v>2277</v>
      </c>
      <c r="AA2313" s="1">
        <f t="shared" si="237"/>
        <v>45973</v>
      </c>
      <c r="AB2313" s="2">
        <f t="shared" si="238"/>
        <v>11</v>
      </c>
      <c r="AC2313" s="2">
        <f t="shared" si="239"/>
        <v>2025</v>
      </c>
      <c r="AD2313" s="2" t="str">
        <f>IFERROR(VLOOKUP(A2313,'Aux Área'!$A$4:$B$123,2,0),"-")</f>
        <v>INSPEÇÃO</v>
      </c>
    </row>
    <row r="2314" spans="1:30" x14ac:dyDescent="0.3">
      <c r="A2314" t="s">
        <v>2472</v>
      </c>
      <c r="B2314" t="s">
        <v>2473</v>
      </c>
      <c r="C2314" t="s">
        <v>4171</v>
      </c>
      <c r="D2314" t="s">
        <v>3068</v>
      </c>
      <c r="E2314" t="s">
        <v>3069</v>
      </c>
      <c r="F2314" t="s">
        <v>2475</v>
      </c>
      <c r="G2314" t="s">
        <v>659</v>
      </c>
      <c r="H2314" t="s">
        <v>2215</v>
      </c>
      <c r="I2314" t="s">
        <v>667</v>
      </c>
      <c r="J2314" t="s">
        <v>215</v>
      </c>
      <c r="K2314" t="s">
        <v>216</v>
      </c>
      <c r="L2314" t="s">
        <v>217</v>
      </c>
      <c r="M2314" t="s">
        <v>38</v>
      </c>
      <c r="N2314" t="s">
        <v>668</v>
      </c>
      <c r="O2314" s="23">
        <v>165</v>
      </c>
      <c r="P2314" s="9">
        <v>4</v>
      </c>
      <c r="Q2314" t="s">
        <v>40</v>
      </c>
      <c r="R2314">
        <v>3237</v>
      </c>
      <c r="S2314" s="9">
        <v>41.21</v>
      </c>
      <c r="T2314" s="26">
        <v>6.19</v>
      </c>
      <c r="U2314" s="8">
        <v>255.1</v>
      </c>
      <c r="V2314" t="s">
        <v>41</v>
      </c>
      <c r="W2314" t="s">
        <v>2007</v>
      </c>
      <c r="X2314" t="s">
        <v>42</v>
      </c>
      <c r="Y2314" t="s">
        <v>1740</v>
      </c>
      <c r="AA2314" s="1">
        <f t="shared" si="237"/>
        <v>45973</v>
      </c>
      <c r="AB2314" s="2">
        <f t="shared" si="238"/>
        <v>11</v>
      </c>
      <c r="AC2314" s="2">
        <f t="shared" si="239"/>
        <v>2025</v>
      </c>
      <c r="AD2314" s="2" t="str">
        <f>IFERROR(VLOOKUP(A2314,'Aux Área'!$A$4:$B$123,2,0),"-")</f>
        <v>APH</v>
      </c>
    </row>
    <row r="2315" spans="1:30" x14ac:dyDescent="0.3">
      <c r="A2315" t="s">
        <v>76</v>
      </c>
      <c r="B2315" t="s">
        <v>380</v>
      </c>
      <c r="C2315" t="s">
        <v>4172</v>
      </c>
      <c r="D2315" t="s">
        <v>382</v>
      </c>
      <c r="E2315" t="s">
        <v>383</v>
      </c>
      <c r="F2315" t="s">
        <v>77</v>
      </c>
      <c r="G2315" t="s">
        <v>1500</v>
      </c>
      <c r="H2315" t="s">
        <v>36</v>
      </c>
      <c r="I2315" t="s">
        <v>37</v>
      </c>
      <c r="J2315" t="s">
        <v>172</v>
      </c>
      <c r="K2315" t="s">
        <v>173</v>
      </c>
      <c r="L2315" t="s">
        <v>124</v>
      </c>
      <c r="M2315" t="s">
        <v>38</v>
      </c>
      <c r="N2315" t="s">
        <v>39</v>
      </c>
      <c r="O2315" s="10">
        <v>373</v>
      </c>
      <c r="P2315" s="24">
        <v>11.32</v>
      </c>
      <c r="Q2315" t="s">
        <v>40</v>
      </c>
      <c r="R2315" s="2">
        <v>373334</v>
      </c>
      <c r="S2315" s="9">
        <v>32.96</v>
      </c>
      <c r="T2315" s="26">
        <v>3.99</v>
      </c>
      <c r="U2315" s="8">
        <v>131.51</v>
      </c>
      <c r="V2315" t="s">
        <v>4173</v>
      </c>
      <c r="W2315" t="s">
        <v>2007</v>
      </c>
      <c r="X2315" t="s">
        <v>42</v>
      </c>
      <c r="Y2315" t="s">
        <v>1740</v>
      </c>
      <c r="AA2315" s="1">
        <f t="shared" si="237"/>
        <v>45973</v>
      </c>
      <c r="AB2315" s="2">
        <f t="shared" si="238"/>
        <v>11</v>
      </c>
      <c r="AC2315" s="2">
        <f t="shared" si="239"/>
        <v>2025</v>
      </c>
      <c r="AD2315" s="2" t="str">
        <f>IFERROR(VLOOKUP(A2315,'Aux Área'!$A$4:$B$123,2,0),"-")</f>
        <v>QSMS</v>
      </c>
    </row>
    <row r="2316" spans="1:30" x14ac:dyDescent="0.3">
      <c r="A2316" t="s">
        <v>662</v>
      </c>
      <c r="B2316" t="s">
        <v>183</v>
      </c>
      <c r="C2316" t="s">
        <v>4174</v>
      </c>
      <c r="D2316" t="s">
        <v>1568</v>
      </c>
      <c r="E2316" t="s">
        <v>1569</v>
      </c>
      <c r="F2316" t="s">
        <v>653</v>
      </c>
      <c r="G2316" t="s">
        <v>1495</v>
      </c>
      <c r="H2316" t="s">
        <v>1571</v>
      </c>
      <c r="I2316" t="s">
        <v>1497</v>
      </c>
      <c r="J2316" t="s">
        <v>237</v>
      </c>
      <c r="K2316" t="s">
        <v>238</v>
      </c>
      <c r="L2316" t="s">
        <v>110</v>
      </c>
      <c r="M2316" t="s">
        <v>38</v>
      </c>
      <c r="N2316" t="s">
        <v>668</v>
      </c>
      <c r="O2316" s="23">
        <v>0</v>
      </c>
      <c r="P2316" s="9">
        <v>0</v>
      </c>
      <c r="Q2316" t="s">
        <v>40</v>
      </c>
      <c r="R2316">
        <v>0</v>
      </c>
      <c r="S2316" s="9">
        <v>94</v>
      </c>
      <c r="T2316" s="26">
        <v>6.19</v>
      </c>
      <c r="U2316" s="8">
        <v>581.86</v>
      </c>
      <c r="V2316" t="s">
        <v>41</v>
      </c>
      <c r="W2316" t="s">
        <v>652</v>
      </c>
      <c r="X2316" t="s">
        <v>42</v>
      </c>
      <c r="Y2316" t="s">
        <v>653</v>
      </c>
      <c r="AA2316" s="1">
        <f t="shared" si="237"/>
        <v>45973</v>
      </c>
      <c r="AB2316" s="2">
        <f t="shared" si="238"/>
        <v>11</v>
      </c>
      <c r="AC2316" s="2">
        <f t="shared" si="239"/>
        <v>2025</v>
      </c>
      <c r="AD2316" s="2" t="str">
        <f>IFERROR(VLOOKUP(A2316,'Aux Área'!$A$4:$B$123,2,0),"-")</f>
        <v>SÃO PEDRO</v>
      </c>
    </row>
    <row r="2317" spans="1:30" x14ac:dyDescent="0.3">
      <c r="A2317" t="s">
        <v>64</v>
      </c>
      <c r="B2317" t="s">
        <v>332</v>
      </c>
      <c r="C2317" t="s">
        <v>4175</v>
      </c>
      <c r="D2317" t="s">
        <v>127</v>
      </c>
      <c r="E2317" t="s">
        <v>128</v>
      </c>
      <c r="F2317" t="s">
        <v>65</v>
      </c>
      <c r="G2317" t="s">
        <v>1500</v>
      </c>
      <c r="H2317" t="s">
        <v>36</v>
      </c>
      <c r="I2317" t="s">
        <v>37</v>
      </c>
      <c r="J2317" t="s">
        <v>89</v>
      </c>
      <c r="K2317" t="s">
        <v>90</v>
      </c>
      <c r="L2317" t="s">
        <v>91</v>
      </c>
      <c r="M2317" t="s">
        <v>38</v>
      </c>
      <c r="N2317" t="s">
        <v>39</v>
      </c>
      <c r="O2317" s="23">
        <v>498</v>
      </c>
      <c r="P2317" s="9">
        <v>13.1</v>
      </c>
      <c r="Q2317" t="s">
        <v>40</v>
      </c>
      <c r="R2317">
        <v>28150</v>
      </c>
      <c r="S2317" s="9">
        <v>38.01</v>
      </c>
      <c r="T2317" s="26">
        <v>4.29</v>
      </c>
      <c r="U2317" s="8">
        <v>163.06</v>
      </c>
      <c r="V2317" t="s">
        <v>4176</v>
      </c>
      <c r="W2317" t="s">
        <v>2007</v>
      </c>
      <c r="X2317" t="s">
        <v>42</v>
      </c>
      <c r="Y2317" t="s">
        <v>1740</v>
      </c>
      <c r="AA2317" s="1">
        <f t="shared" si="237"/>
        <v>45973</v>
      </c>
      <c r="AB2317" s="2">
        <f t="shared" si="238"/>
        <v>11</v>
      </c>
      <c r="AC2317" s="2">
        <f t="shared" si="239"/>
        <v>2025</v>
      </c>
      <c r="AD2317" s="2" t="str">
        <f>IFERROR(VLOOKUP(A2317,'Aux Área'!$A$4:$B$123,2,0),"-")</f>
        <v>ENGENHARIA</v>
      </c>
    </row>
    <row r="2318" spans="1:30" x14ac:dyDescent="0.3">
      <c r="A2318" t="s">
        <v>662</v>
      </c>
      <c r="C2318" t="s">
        <v>15599</v>
      </c>
      <c r="F2318" t="s">
        <v>15689</v>
      </c>
      <c r="K2318" t="s">
        <v>238</v>
      </c>
      <c r="N2318" t="s">
        <v>15690</v>
      </c>
      <c r="O2318" s="23">
        <v>0</v>
      </c>
      <c r="P2318" s="23">
        <v>0</v>
      </c>
      <c r="Q2318" t="s">
        <v>40</v>
      </c>
      <c r="R2318">
        <v>0</v>
      </c>
      <c r="S2318">
        <v>4.01</v>
      </c>
      <c r="U2318" s="8">
        <v>16</v>
      </c>
      <c r="W2318" t="s">
        <v>652</v>
      </c>
      <c r="X2318" t="s">
        <v>42</v>
      </c>
      <c r="Y2318" t="s">
        <v>653</v>
      </c>
      <c r="AA2318" s="1">
        <f>IFERROR(DATEVALUE(C2318),"-")</f>
        <v>45973</v>
      </c>
      <c r="AB2318" s="2">
        <f>IFERROR(MONTH(AA2318),"-")</f>
        <v>11</v>
      </c>
      <c r="AC2318" s="2">
        <f>IFERROR(YEAR(AA2318),"-")</f>
        <v>2025</v>
      </c>
      <c r="AD2318" s="2" t="str">
        <f>IFERROR(VLOOKUP(A2318,'Aux Área'!$A$4:$B$123,2,0),"-")</f>
        <v>SÃO PEDRO</v>
      </c>
    </row>
    <row r="2319" spans="1:30" x14ac:dyDescent="0.3">
      <c r="A2319" t="s">
        <v>2552</v>
      </c>
      <c r="B2319" t="s">
        <v>2553</v>
      </c>
      <c r="C2319" t="s">
        <v>4177</v>
      </c>
      <c r="D2319" t="s">
        <v>2468</v>
      </c>
      <c r="E2319" t="s">
        <v>2469</v>
      </c>
      <c r="F2319" t="s">
        <v>2555</v>
      </c>
      <c r="G2319" t="s">
        <v>659</v>
      </c>
      <c r="H2319" t="s">
        <v>2215</v>
      </c>
      <c r="I2319" t="s">
        <v>667</v>
      </c>
      <c r="J2319" t="s">
        <v>2779</v>
      </c>
      <c r="K2319" t="s">
        <v>2780</v>
      </c>
      <c r="L2319" t="s">
        <v>141</v>
      </c>
      <c r="M2319" t="s">
        <v>38</v>
      </c>
      <c r="N2319" t="s">
        <v>668</v>
      </c>
      <c r="O2319" s="23">
        <v>204</v>
      </c>
      <c r="P2319" s="9">
        <v>3.67</v>
      </c>
      <c r="Q2319" t="s">
        <v>40</v>
      </c>
      <c r="R2319">
        <v>4008</v>
      </c>
      <c r="S2319" s="9">
        <v>55.57</v>
      </c>
      <c r="T2319" s="26">
        <v>6.4009999999999998</v>
      </c>
      <c r="U2319" s="8">
        <v>355.68</v>
      </c>
      <c r="V2319" t="s">
        <v>112</v>
      </c>
      <c r="W2319" t="s">
        <v>2007</v>
      </c>
      <c r="X2319" t="s">
        <v>42</v>
      </c>
      <c r="Y2319" t="s">
        <v>1740</v>
      </c>
      <c r="AA2319" s="1">
        <f t="shared" ref="AA2319:AA2350" si="240">DATEVALUE(C2319)</f>
        <v>45973</v>
      </c>
      <c r="AB2319" s="2">
        <f t="shared" ref="AB2319:AB2350" si="241">MONTH(AA2319)</f>
        <v>11</v>
      </c>
      <c r="AC2319" s="2">
        <f t="shared" ref="AC2319:AC2350" si="242">YEAR(AA2319)</f>
        <v>2025</v>
      </c>
      <c r="AD2319" s="2" t="str">
        <f>IFERROR(VLOOKUP(A2319,'Aux Área'!$A$4:$B$123,2,0),"-")</f>
        <v>APH</v>
      </c>
    </row>
    <row r="2320" spans="1:30" x14ac:dyDescent="0.3">
      <c r="A2320" t="s">
        <v>2278</v>
      </c>
      <c r="B2320" t="s">
        <v>2279</v>
      </c>
      <c r="C2320" t="s">
        <v>4178</v>
      </c>
      <c r="D2320" t="s">
        <v>3098</v>
      </c>
      <c r="E2320" t="s">
        <v>3099</v>
      </c>
      <c r="F2320" t="s">
        <v>2281</v>
      </c>
      <c r="G2320" t="s">
        <v>1135</v>
      </c>
      <c r="H2320" t="s">
        <v>2275</v>
      </c>
      <c r="I2320" t="s">
        <v>1497</v>
      </c>
      <c r="J2320" t="s">
        <v>1670</v>
      </c>
      <c r="K2320" t="s">
        <v>1671</v>
      </c>
      <c r="L2320" t="s">
        <v>1672</v>
      </c>
      <c r="M2320" t="s">
        <v>38</v>
      </c>
      <c r="N2320" t="s">
        <v>39</v>
      </c>
      <c r="O2320" s="23">
        <v>273</v>
      </c>
      <c r="P2320" s="9">
        <v>9.02</v>
      </c>
      <c r="Q2320" t="s">
        <v>40</v>
      </c>
      <c r="R2320">
        <v>15412</v>
      </c>
      <c r="S2320" s="9">
        <v>30.28</v>
      </c>
      <c r="T2320" s="26">
        <v>4.29</v>
      </c>
      <c r="U2320" s="8">
        <v>129.9</v>
      </c>
      <c r="V2320" t="s">
        <v>4179</v>
      </c>
      <c r="W2320" t="s">
        <v>2276</v>
      </c>
      <c r="X2320" t="s">
        <v>42</v>
      </c>
      <c r="Y2320" t="s">
        <v>2277</v>
      </c>
      <c r="AA2320" s="1">
        <f t="shared" si="240"/>
        <v>45973</v>
      </c>
      <c r="AB2320" s="2">
        <f t="shared" si="241"/>
        <v>11</v>
      </c>
      <c r="AC2320" s="2">
        <f t="shared" si="242"/>
        <v>2025</v>
      </c>
      <c r="AD2320" s="2" t="str">
        <f>IFERROR(VLOOKUP(A2320,'Aux Área'!$A$4:$B$123,2,0),"-")</f>
        <v>INSPEÇÃO</v>
      </c>
    </row>
    <row r="2321" spans="1:30" x14ac:dyDescent="0.3">
      <c r="A2321" t="s">
        <v>2638</v>
      </c>
      <c r="B2321" t="s">
        <v>2639</v>
      </c>
      <c r="C2321" t="s">
        <v>4180</v>
      </c>
      <c r="D2321" t="s">
        <v>3246</v>
      </c>
      <c r="E2321" t="s">
        <v>3247</v>
      </c>
      <c r="F2321" t="s">
        <v>2641</v>
      </c>
      <c r="G2321" t="s">
        <v>1135</v>
      </c>
      <c r="H2321" t="s">
        <v>2275</v>
      </c>
      <c r="I2321" t="s">
        <v>1497</v>
      </c>
      <c r="J2321" t="s">
        <v>275</v>
      </c>
      <c r="K2321" t="s">
        <v>276</v>
      </c>
      <c r="L2321" t="s">
        <v>124</v>
      </c>
      <c r="M2321" t="s">
        <v>38</v>
      </c>
      <c r="N2321" t="s">
        <v>39</v>
      </c>
      <c r="O2321" s="23">
        <v>437</v>
      </c>
      <c r="P2321" s="9">
        <v>9.99</v>
      </c>
      <c r="Q2321" t="s">
        <v>40</v>
      </c>
      <c r="R2321">
        <v>12696</v>
      </c>
      <c r="S2321" s="9">
        <v>43.73</v>
      </c>
      <c r="T2321" s="26">
        <v>4.29</v>
      </c>
      <c r="U2321" s="8">
        <v>187.6</v>
      </c>
      <c r="V2321" t="s">
        <v>4181</v>
      </c>
      <c r="W2321" t="s">
        <v>2276</v>
      </c>
      <c r="X2321" t="s">
        <v>42</v>
      </c>
      <c r="Y2321" t="s">
        <v>2277</v>
      </c>
      <c r="AA2321" s="1">
        <f t="shared" si="240"/>
        <v>45973</v>
      </c>
      <c r="AB2321" s="2">
        <f t="shared" si="241"/>
        <v>11</v>
      </c>
      <c r="AC2321" s="2">
        <f t="shared" si="242"/>
        <v>2025</v>
      </c>
      <c r="AD2321" s="2" t="str">
        <f>IFERROR(VLOOKUP(A2321,'Aux Área'!$A$4:$B$123,2,0),"-")</f>
        <v>INSPEÇÃO</v>
      </c>
    </row>
    <row r="2322" spans="1:30" x14ac:dyDescent="0.3">
      <c r="A2322" t="s">
        <v>50</v>
      </c>
      <c r="B2322" t="s">
        <v>324</v>
      </c>
      <c r="C2322" t="s">
        <v>4182</v>
      </c>
      <c r="D2322" t="s">
        <v>2944</v>
      </c>
      <c r="E2322" t="s">
        <v>2945</v>
      </c>
      <c r="F2322" t="s">
        <v>51</v>
      </c>
      <c r="G2322" t="s">
        <v>1500</v>
      </c>
      <c r="H2322" t="s">
        <v>36</v>
      </c>
      <c r="I2322" t="s">
        <v>37</v>
      </c>
      <c r="J2322" t="s">
        <v>2817</v>
      </c>
      <c r="K2322" t="s">
        <v>2818</v>
      </c>
      <c r="L2322" t="s">
        <v>84</v>
      </c>
      <c r="M2322" t="s">
        <v>38</v>
      </c>
      <c r="N2322" t="s">
        <v>39</v>
      </c>
      <c r="O2322" s="23">
        <v>441</v>
      </c>
      <c r="P2322" s="9">
        <v>9.75</v>
      </c>
      <c r="Q2322" t="s">
        <v>40</v>
      </c>
      <c r="R2322">
        <v>13800</v>
      </c>
      <c r="S2322" s="9">
        <v>45.21</v>
      </c>
      <c r="T2322" s="26">
        <v>4.8710000000000004</v>
      </c>
      <c r="U2322" s="8">
        <v>220.2</v>
      </c>
      <c r="V2322" t="s">
        <v>4183</v>
      </c>
      <c r="W2322" t="s">
        <v>2007</v>
      </c>
      <c r="X2322" t="s">
        <v>42</v>
      </c>
      <c r="Y2322" t="s">
        <v>1740</v>
      </c>
      <c r="AA2322" s="1">
        <f t="shared" si="240"/>
        <v>45973</v>
      </c>
      <c r="AB2322" s="2">
        <f t="shared" si="241"/>
        <v>11</v>
      </c>
      <c r="AC2322" s="2">
        <f t="shared" si="242"/>
        <v>2025</v>
      </c>
      <c r="AD2322" s="2" t="str">
        <f>IFERROR(VLOOKUP(A2322,'Aux Área'!$A$4:$B$123,2,0),"-")</f>
        <v>TI</v>
      </c>
    </row>
    <row r="2323" spans="1:30" x14ac:dyDescent="0.3">
      <c r="A2323" t="s">
        <v>2461</v>
      </c>
      <c r="B2323" t="s">
        <v>2462</v>
      </c>
      <c r="C2323" t="s">
        <v>4184</v>
      </c>
      <c r="D2323" t="s">
        <v>446</v>
      </c>
      <c r="E2323" t="s">
        <v>447</v>
      </c>
      <c r="F2323" t="s">
        <v>3574</v>
      </c>
      <c r="G2323" t="s">
        <v>1135</v>
      </c>
      <c r="H2323" t="s">
        <v>2275</v>
      </c>
      <c r="I2323" t="s">
        <v>1497</v>
      </c>
      <c r="J2323" t="s">
        <v>492</v>
      </c>
      <c r="K2323" t="s">
        <v>493</v>
      </c>
      <c r="L2323" t="s">
        <v>110</v>
      </c>
      <c r="M2323" t="s">
        <v>38</v>
      </c>
      <c r="N2323" t="s">
        <v>39</v>
      </c>
      <c r="O2323" s="23">
        <v>387</v>
      </c>
      <c r="P2323" s="9">
        <v>8.86</v>
      </c>
      <c r="Q2323" t="s">
        <v>40</v>
      </c>
      <c r="R2323">
        <v>10350</v>
      </c>
      <c r="S2323" s="9">
        <v>43.7</v>
      </c>
      <c r="T2323" s="26">
        <v>4.09</v>
      </c>
      <c r="U2323" s="8">
        <v>178.75</v>
      </c>
      <c r="V2323" t="s">
        <v>41</v>
      </c>
      <c r="W2323" t="s">
        <v>2276</v>
      </c>
      <c r="X2323" t="s">
        <v>42</v>
      </c>
      <c r="Y2323" t="s">
        <v>2277</v>
      </c>
      <c r="AA2323" s="1">
        <f t="shared" si="240"/>
        <v>45973</v>
      </c>
      <c r="AB2323" s="2">
        <f t="shared" si="241"/>
        <v>11</v>
      </c>
      <c r="AC2323" s="2">
        <f t="shared" si="242"/>
        <v>2025</v>
      </c>
      <c r="AD2323" s="2" t="str">
        <f>IFERROR(VLOOKUP(A2323,'Aux Área'!$A$4:$B$123,2,0),"-")</f>
        <v>INSPEÇÃO</v>
      </c>
    </row>
    <row r="2324" spans="1:30" x14ac:dyDescent="0.3">
      <c r="A2324" t="s">
        <v>2306</v>
      </c>
      <c r="B2324" t="s">
        <v>2307</v>
      </c>
      <c r="C2324" t="s">
        <v>4185</v>
      </c>
      <c r="D2324" t="s">
        <v>3428</v>
      </c>
      <c r="E2324" t="s">
        <v>3429</v>
      </c>
      <c r="F2324" t="s">
        <v>2309</v>
      </c>
      <c r="G2324" t="s">
        <v>1135</v>
      </c>
      <c r="H2324" t="s">
        <v>2275</v>
      </c>
      <c r="I2324" t="s">
        <v>1497</v>
      </c>
      <c r="J2324" t="s">
        <v>89</v>
      </c>
      <c r="K2324" t="s">
        <v>90</v>
      </c>
      <c r="L2324" t="s">
        <v>91</v>
      </c>
      <c r="M2324" t="s">
        <v>38</v>
      </c>
      <c r="N2324" t="s">
        <v>39</v>
      </c>
      <c r="O2324" s="23">
        <v>477</v>
      </c>
      <c r="P2324" s="9">
        <v>10.76</v>
      </c>
      <c r="Q2324" t="s">
        <v>40</v>
      </c>
      <c r="R2324">
        <v>11351</v>
      </c>
      <c r="S2324" s="9">
        <v>44.32</v>
      </c>
      <c r="T2324" s="26">
        <v>4.29</v>
      </c>
      <c r="U2324" s="8">
        <v>190.13</v>
      </c>
      <c r="V2324" t="s">
        <v>4186</v>
      </c>
      <c r="W2324" t="s">
        <v>2276</v>
      </c>
      <c r="X2324" t="s">
        <v>42</v>
      </c>
      <c r="Y2324" t="s">
        <v>2277</v>
      </c>
      <c r="AA2324" s="1">
        <f t="shared" si="240"/>
        <v>45973</v>
      </c>
      <c r="AB2324" s="2">
        <f t="shared" si="241"/>
        <v>11</v>
      </c>
      <c r="AC2324" s="2">
        <f t="shared" si="242"/>
        <v>2025</v>
      </c>
      <c r="AD2324" s="2" t="str">
        <f>IFERROR(VLOOKUP(A2324,'Aux Área'!$A$4:$B$123,2,0),"-")</f>
        <v>INSPEÇÃO</v>
      </c>
    </row>
    <row r="2325" spans="1:30" x14ac:dyDescent="0.3">
      <c r="A2325" t="s">
        <v>3092</v>
      </c>
      <c r="B2325" t="s">
        <v>3093</v>
      </c>
      <c r="C2325" t="s">
        <v>4187</v>
      </c>
      <c r="D2325" t="s">
        <v>3208</v>
      </c>
      <c r="E2325" t="s">
        <v>3209</v>
      </c>
      <c r="F2325" t="s">
        <v>3594</v>
      </c>
      <c r="G2325" t="s">
        <v>1135</v>
      </c>
      <c r="H2325" t="s">
        <v>2275</v>
      </c>
      <c r="I2325" t="s">
        <v>1497</v>
      </c>
      <c r="J2325" t="s">
        <v>169</v>
      </c>
      <c r="K2325" t="s">
        <v>170</v>
      </c>
      <c r="L2325" t="s">
        <v>124</v>
      </c>
      <c r="M2325" t="s">
        <v>38</v>
      </c>
      <c r="N2325" t="s">
        <v>39</v>
      </c>
      <c r="O2325" s="10">
        <v>291</v>
      </c>
      <c r="P2325" s="24">
        <v>7.13</v>
      </c>
      <c r="Q2325" t="s">
        <v>40</v>
      </c>
      <c r="R2325">
        <v>11518</v>
      </c>
      <c r="S2325" s="9">
        <v>40.799999999999997</v>
      </c>
      <c r="T2325" s="26">
        <v>4.29</v>
      </c>
      <c r="U2325" s="8">
        <v>175.03</v>
      </c>
      <c r="V2325" t="s">
        <v>41</v>
      </c>
      <c r="W2325" t="s">
        <v>2276</v>
      </c>
      <c r="X2325" t="s">
        <v>42</v>
      </c>
      <c r="Y2325" t="s">
        <v>2277</v>
      </c>
      <c r="AA2325" s="1">
        <f t="shared" si="240"/>
        <v>45973</v>
      </c>
      <c r="AB2325" s="2">
        <f t="shared" si="241"/>
        <v>11</v>
      </c>
      <c r="AC2325" s="2">
        <f t="shared" si="242"/>
        <v>2025</v>
      </c>
      <c r="AD2325" s="2" t="str">
        <f>IFERROR(VLOOKUP(A2325,'Aux Área'!$A$4:$B$123,2,0),"-")</f>
        <v>INSPEÇÃO</v>
      </c>
    </row>
    <row r="2326" spans="1:30" x14ac:dyDescent="0.3">
      <c r="A2326" t="s">
        <v>76</v>
      </c>
      <c r="B2326" t="s">
        <v>380</v>
      </c>
      <c r="C2326" t="s">
        <v>4188</v>
      </c>
      <c r="D2326" t="s">
        <v>382</v>
      </c>
      <c r="E2326" t="s">
        <v>383</v>
      </c>
      <c r="F2326" t="s">
        <v>77</v>
      </c>
      <c r="G2326" t="s">
        <v>1500</v>
      </c>
      <c r="H2326" t="s">
        <v>36</v>
      </c>
      <c r="I2326" t="s">
        <v>37</v>
      </c>
      <c r="J2326" t="s">
        <v>788</v>
      </c>
      <c r="K2326" t="s">
        <v>789</v>
      </c>
      <c r="L2326" t="s">
        <v>377</v>
      </c>
      <c r="M2326" t="s">
        <v>38</v>
      </c>
      <c r="N2326" t="s">
        <v>39</v>
      </c>
      <c r="O2326" s="10">
        <v>339</v>
      </c>
      <c r="P2326" s="24">
        <v>9.0500000000000007</v>
      </c>
      <c r="Q2326" t="s">
        <v>40</v>
      </c>
      <c r="R2326">
        <v>37672</v>
      </c>
      <c r="S2326" s="9">
        <v>37.46</v>
      </c>
      <c r="T2326" s="26">
        <v>4.49</v>
      </c>
      <c r="U2326" s="8">
        <v>168.2</v>
      </c>
      <c r="V2326" t="s">
        <v>41</v>
      </c>
      <c r="W2326" t="s">
        <v>2007</v>
      </c>
      <c r="X2326" t="s">
        <v>42</v>
      </c>
      <c r="Y2326" t="s">
        <v>1740</v>
      </c>
      <c r="AA2326" s="1">
        <f t="shared" si="240"/>
        <v>45973</v>
      </c>
      <c r="AB2326" s="2">
        <f t="shared" si="241"/>
        <v>11</v>
      </c>
      <c r="AC2326" s="2">
        <f t="shared" si="242"/>
        <v>2025</v>
      </c>
      <c r="AD2326" s="2" t="str">
        <f>IFERROR(VLOOKUP(A2326,'Aux Área'!$A$4:$B$123,2,0),"-")</f>
        <v>QSMS</v>
      </c>
    </row>
    <row r="2327" spans="1:30" x14ac:dyDescent="0.3">
      <c r="A2327" t="s">
        <v>2282</v>
      </c>
      <c r="B2327" t="s">
        <v>2283</v>
      </c>
      <c r="C2327" t="s">
        <v>4189</v>
      </c>
      <c r="D2327" t="s">
        <v>3162</v>
      </c>
      <c r="E2327" t="s">
        <v>3163</v>
      </c>
      <c r="F2327" t="s">
        <v>2285</v>
      </c>
      <c r="G2327" t="s">
        <v>1135</v>
      </c>
      <c r="H2327" t="s">
        <v>2275</v>
      </c>
      <c r="I2327" t="s">
        <v>1497</v>
      </c>
      <c r="J2327" t="s">
        <v>165</v>
      </c>
      <c r="K2327" t="s">
        <v>166</v>
      </c>
      <c r="L2327" t="s">
        <v>167</v>
      </c>
      <c r="M2327" t="s">
        <v>38</v>
      </c>
      <c r="N2327" t="s">
        <v>39</v>
      </c>
      <c r="O2327" s="23">
        <v>364</v>
      </c>
      <c r="P2327" s="9">
        <v>8.82</v>
      </c>
      <c r="Q2327" t="s">
        <v>40</v>
      </c>
      <c r="R2327">
        <v>14367</v>
      </c>
      <c r="S2327" s="9">
        <v>41.25</v>
      </c>
      <c r="T2327" s="26">
        <v>4.4610000000000003</v>
      </c>
      <c r="U2327" s="8">
        <v>184.01</v>
      </c>
      <c r="V2327" t="s">
        <v>112</v>
      </c>
      <c r="W2327" t="s">
        <v>2276</v>
      </c>
      <c r="X2327" t="s">
        <v>42</v>
      </c>
      <c r="Y2327" t="s">
        <v>2277</v>
      </c>
      <c r="AA2327" s="1">
        <f t="shared" si="240"/>
        <v>45973</v>
      </c>
      <c r="AB2327" s="2">
        <f t="shared" si="241"/>
        <v>11</v>
      </c>
      <c r="AC2327" s="2">
        <f t="shared" si="242"/>
        <v>2025</v>
      </c>
      <c r="AD2327" s="2" t="str">
        <f>IFERROR(VLOOKUP(A2327,'Aux Área'!$A$4:$B$123,2,0),"-")</f>
        <v>INSPEÇÃO</v>
      </c>
    </row>
    <row r="2328" spans="1:30" x14ac:dyDescent="0.3">
      <c r="A2328" t="s">
        <v>2314</v>
      </c>
      <c r="B2328" t="s">
        <v>2315</v>
      </c>
      <c r="C2328" t="s">
        <v>4190</v>
      </c>
      <c r="D2328" t="s">
        <v>3410</v>
      </c>
      <c r="E2328" t="s">
        <v>3411</v>
      </c>
      <c r="F2328" t="s">
        <v>2317</v>
      </c>
      <c r="G2328" t="s">
        <v>1300</v>
      </c>
      <c r="H2328" t="s">
        <v>1301</v>
      </c>
      <c r="I2328" t="s">
        <v>37</v>
      </c>
      <c r="J2328" t="s">
        <v>231</v>
      </c>
      <c r="K2328" t="s">
        <v>232</v>
      </c>
      <c r="L2328" t="s">
        <v>217</v>
      </c>
      <c r="M2328" t="s">
        <v>38</v>
      </c>
      <c r="N2328" t="s">
        <v>39</v>
      </c>
      <c r="O2328" s="23">
        <v>517</v>
      </c>
      <c r="P2328" s="9">
        <v>9.93</v>
      </c>
      <c r="Q2328" t="s">
        <v>40</v>
      </c>
      <c r="R2328">
        <v>17492</v>
      </c>
      <c r="S2328" s="9">
        <v>52.08</v>
      </c>
      <c r="T2328" s="26">
        <v>4.2510000000000003</v>
      </c>
      <c r="U2328" s="8">
        <v>221.37</v>
      </c>
      <c r="V2328" t="s">
        <v>4191</v>
      </c>
      <c r="W2328" t="s">
        <v>2276</v>
      </c>
      <c r="X2328" t="s">
        <v>42</v>
      </c>
      <c r="Y2328" t="s">
        <v>2277</v>
      </c>
      <c r="AA2328" s="1">
        <f t="shared" si="240"/>
        <v>45973</v>
      </c>
      <c r="AB2328" s="2">
        <f t="shared" si="241"/>
        <v>11</v>
      </c>
      <c r="AC2328" s="2">
        <f t="shared" si="242"/>
        <v>2025</v>
      </c>
      <c r="AD2328" s="2" t="str">
        <f>IFERROR(VLOOKUP(A2328,'Aux Área'!$A$4:$B$123,2,0),"-")</f>
        <v>INSPEÇÃO</v>
      </c>
    </row>
    <row r="2329" spans="1:30" x14ac:dyDescent="0.3">
      <c r="A2329" t="s">
        <v>62</v>
      </c>
      <c r="B2329" t="s">
        <v>1455</v>
      </c>
      <c r="C2329" t="s">
        <v>4192</v>
      </c>
      <c r="D2329" t="s">
        <v>120</v>
      </c>
      <c r="E2329" t="s">
        <v>121</v>
      </c>
      <c r="F2329" t="s">
        <v>63</v>
      </c>
      <c r="G2329" t="s">
        <v>1500</v>
      </c>
      <c r="H2329" t="s">
        <v>36</v>
      </c>
      <c r="I2329" t="s">
        <v>37</v>
      </c>
      <c r="J2329" t="s">
        <v>165</v>
      </c>
      <c r="K2329" t="s">
        <v>166</v>
      </c>
      <c r="L2329" t="s">
        <v>167</v>
      </c>
      <c r="M2329" t="s">
        <v>38</v>
      </c>
      <c r="N2329" t="s">
        <v>39</v>
      </c>
      <c r="O2329" s="23">
        <v>312</v>
      </c>
      <c r="P2329" s="9">
        <v>9.57</v>
      </c>
      <c r="Q2329" t="s">
        <v>40</v>
      </c>
      <c r="R2329">
        <v>42286</v>
      </c>
      <c r="S2329" s="9">
        <v>32.590000000000003</v>
      </c>
      <c r="T2329" s="26">
        <v>4.46</v>
      </c>
      <c r="U2329" s="8">
        <v>145.35</v>
      </c>
      <c r="V2329" t="s">
        <v>112</v>
      </c>
      <c r="W2329" t="s">
        <v>2007</v>
      </c>
      <c r="X2329" t="s">
        <v>42</v>
      </c>
      <c r="Y2329" t="s">
        <v>1740</v>
      </c>
      <c r="AA2329" s="1">
        <f t="shared" si="240"/>
        <v>45973</v>
      </c>
      <c r="AB2329" s="2">
        <f t="shared" si="241"/>
        <v>11</v>
      </c>
      <c r="AC2329" s="2">
        <f t="shared" si="242"/>
        <v>2025</v>
      </c>
      <c r="AD2329" s="2" t="str">
        <f>IFERROR(VLOOKUP(A2329,'Aux Área'!$A$4:$B$123,2,0),"-")</f>
        <v>CONSERVA</v>
      </c>
    </row>
    <row r="2330" spans="1:30" x14ac:dyDescent="0.3">
      <c r="A2330" t="s">
        <v>2117</v>
      </c>
      <c r="B2330" t="s">
        <v>1946</v>
      </c>
      <c r="C2330" t="s">
        <v>4193</v>
      </c>
      <c r="D2330" t="s">
        <v>1948</v>
      </c>
      <c r="E2330" t="s">
        <v>1949</v>
      </c>
      <c r="F2330" t="s">
        <v>653</v>
      </c>
      <c r="G2330" t="s">
        <v>635</v>
      </c>
      <c r="H2330" t="s">
        <v>1804</v>
      </c>
      <c r="I2330" t="s">
        <v>1497</v>
      </c>
      <c r="J2330" t="s">
        <v>409</v>
      </c>
      <c r="K2330" t="s">
        <v>410</v>
      </c>
      <c r="L2330" t="s">
        <v>141</v>
      </c>
      <c r="M2330" t="s">
        <v>38</v>
      </c>
      <c r="N2330" t="s">
        <v>668</v>
      </c>
      <c r="O2330" s="23">
        <v>0</v>
      </c>
      <c r="P2330" s="9">
        <v>0</v>
      </c>
      <c r="Q2330" t="s">
        <v>40</v>
      </c>
      <c r="R2330">
        <v>0</v>
      </c>
      <c r="S2330" s="9">
        <v>116.44</v>
      </c>
      <c r="T2330" s="26">
        <v>6.09</v>
      </c>
      <c r="U2330" s="8">
        <v>709.12</v>
      </c>
      <c r="V2330" t="s">
        <v>4194</v>
      </c>
      <c r="W2330" t="s">
        <v>652</v>
      </c>
      <c r="X2330" t="s">
        <v>42</v>
      </c>
      <c r="Y2330" t="s">
        <v>653</v>
      </c>
      <c r="AA2330" s="1">
        <f t="shared" si="240"/>
        <v>45973</v>
      </c>
      <c r="AB2330" s="2">
        <f t="shared" si="241"/>
        <v>11</v>
      </c>
      <c r="AC2330" s="2">
        <f t="shared" si="242"/>
        <v>2025</v>
      </c>
      <c r="AD2330" s="2" t="str">
        <f>IFERROR(VLOOKUP(A2330,'Aux Área'!$A$4:$B$123,2,0),"-")</f>
        <v>SÃO PEDRO</v>
      </c>
    </row>
    <row r="2331" spans="1:30" x14ac:dyDescent="0.3">
      <c r="A2331" t="s">
        <v>2208</v>
      </c>
      <c r="B2331" t="s">
        <v>2544</v>
      </c>
      <c r="C2331" t="s">
        <v>4195</v>
      </c>
      <c r="D2331" t="s">
        <v>2468</v>
      </c>
      <c r="E2331" t="s">
        <v>2469</v>
      </c>
      <c r="F2331" t="s">
        <v>2210</v>
      </c>
      <c r="G2331" t="s">
        <v>1135</v>
      </c>
      <c r="H2331" t="s">
        <v>2211</v>
      </c>
      <c r="I2331" t="s">
        <v>37</v>
      </c>
      <c r="J2331" t="s">
        <v>172</v>
      </c>
      <c r="K2331" t="s">
        <v>173</v>
      </c>
      <c r="L2331" t="s">
        <v>124</v>
      </c>
      <c r="M2331" t="s">
        <v>38</v>
      </c>
      <c r="N2331" t="s">
        <v>668</v>
      </c>
      <c r="O2331" s="23">
        <v>345</v>
      </c>
      <c r="P2331" s="9">
        <v>6.68</v>
      </c>
      <c r="Q2331" t="s">
        <v>40</v>
      </c>
      <c r="R2331">
        <v>5568</v>
      </c>
      <c r="S2331" s="9">
        <v>51.61</v>
      </c>
      <c r="T2331" s="26">
        <v>5.9909999999999997</v>
      </c>
      <c r="U2331" s="8">
        <v>309.2</v>
      </c>
      <c r="V2331" t="s">
        <v>4196</v>
      </c>
      <c r="W2331" t="s">
        <v>2007</v>
      </c>
      <c r="X2331" t="s">
        <v>42</v>
      </c>
      <c r="Y2331" t="s">
        <v>1740</v>
      </c>
      <c r="AA2331" s="1">
        <f t="shared" si="240"/>
        <v>45973</v>
      </c>
      <c r="AB2331" s="2">
        <f t="shared" si="241"/>
        <v>11</v>
      </c>
      <c r="AC2331" s="2">
        <f t="shared" si="242"/>
        <v>2025</v>
      </c>
      <c r="AD2331" s="2" t="str">
        <f>IFERROR(VLOOKUP(A2331,'Aux Área'!$A$4:$B$123,2,0),"-")</f>
        <v>APH</v>
      </c>
    </row>
    <row r="2332" spans="1:30" x14ac:dyDescent="0.3">
      <c r="A2332" t="s">
        <v>58</v>
      </c>
      <c r="B2332" t="s">
        <v>250</v>
      </c>
      <c r="C2332" t="s">
        <v>4197</v>
      </c>
      <c r="D2332" t="s">
        <v>87</v>
      </c>
      <c r="E2332" t="s">
        <v>88</v>
      </c>
      <c r="F2332" t="s">
        <v>59</v>
      </c>
      <c r="G2332" t="s">
        <v>1500</v>
      </c>
      <c r="H2332" t="s">
        <v>36</v>
      </c>
      <c r="I2332" t="s">
        <v>37</v>
      </c>
      <c r="J2332" t="s">
        <v>188</v>
      </c>
      <c r="K2332" t="s">
        <v>189</v>
      </c>
      <c r="L2332" t="s">
        <v>190</v>
      </c>
      <c r="M2332" t="s">
        <v>38</v>
      </c>
      <c r="N2332" t="s">
        <v>39</v>
      </c>
      <c r="O2332" s="23">
        <v>223</v>
      </c>
      <c r="P2332" s="9">
        <v>7.13</v>
      </c>
      <c r="Q2332" t="s">
        <v>40</v>
      </c>
      <c r="R2332">
        <v>53114</v>
      </c>
      <c r="S2332" s="9">
        <v>31.26</v>
      </c>
      <c r="T2332" s="26">
        <v>4.3899999999999997</v>
      </c>
      <c r="U2332" s="8">
        <v>137.22999999999999</v>
      </c>
      <c r="V2332" t="s">
        <v>41</v>
      </c>
      <c r="W2332" t="s">
        <v>2007</v>
      </c>
      <c r="X2332" t="s">
        <v>42</v>
      </c>
      <c r="Y2332" t="s">
        <v>1740</v>
      </c>
      <c r="AA2332" s="1">
        <f t="shared" si="240"/>
        <v>45973</v>
      </c>
      <c r="AB2332" s="2">
        <f t="shared" si="241"/>
        <v>11</v>
      </c>
      <c r="AC2332" s="2">
        <f t="shared" si="242"/>
        <v>2025</v>
      </c>
      <c r="AD2332" s="2" t="str">
        <f>IFERROR(VLOOKUP(A2332,'Aux Área'!$A$4:$B$123,2,0),"-")</f>
        <v>CONSERVA</v>
      </c>
    </row>
    <row r="2333" spans="1:30" x14ac:dyDescent="0.3">
      <c r="A2333" t="s">
        <v>1945</v>
      </c>
      <c r="B2333" t="s">
        <v>2124</v>
      </c>
      <c r="C2333" t="s">
        <v>4198</v>
      </c>
      <c r="D2333" t="s">
        <v>1802</v>
      </c>
      <c r="E2333" t="s">
        <v>1803</v>
      </c>
      <c r="F2333" t="s">
        <v>653</v>
      </c>
      <c r="G2333" t="s">
        <v>1495</v>
      </c>
      <c r="H2333" t="s">
        <v>1804</v>
      </c>
      <c r="I2333" t="s">
        <v>1497</v>
      </c>
      <c r="J2333" t="s">
        <v>237</v>
      </c>
      <c r="K2333" t="s">
        <v>238</v>
      </c>
      <c r="L2333" t="s">
        <v>110</v>
      </c>
      <c r="M2333" t="s">
        <v>38</v>
      </c>
      <c r="N2333" t="s">
        <v>668</v>
      </c>
      <c r="O2333" s="23">
        <v>0</v>
      </c>
      <c r="P2333" s="9">
        <v>0</v>
      </c>
      <c r="Q2333" t="s">
        <v>40</v>
      </c>
      <c r="R2333">
        <v>0</v>
      </c>
      <c r="S2333" s="9">
        <v>117</v>
      </c>
      <c r="T2333" s="26">
        <v>6.34</v>
      </c>
      <c r="U2333" s="8">
        <v>741.78</v>
      </c>
      <c r="V2333" t="s">
        <v>41</v>
      </c>
      <c r="W2333" t="s">
        <v>652</v>
      </c>
      <c r="X2333" t="s">
        <v>42</v>
      </c>
      <c r="Y2333" t="s">
        <v>653</v>
      </c>
      <c r="AA2333" s="1">
        <f t="shared" si="240"/>
        <v>45973</v>
      </c>
      <c r="AB2333" s="2">
        <f t="shared" si="241"/>
        <v>11</v>
      </c>
      <c r="AC2333" s="2">
        <f t="shared" si="242"/>
        <v>2025</v>
      </c>
      <c r="AD2333" s="2" t="str">
        <f>IFERROR(VLOOKUP(A2333,'Aux Área'!$A$4:$B$123,2,0),"-")</f>
        <v>SÃO PEDRO</v>
      </c>
    </row>
    <row r="2334" spans="1:30" x14ac:dyDescent="0.3">
      <c r="A2334" t="s">
        <v>60</v>
      </c>
      <c r="B2334" t="s">
        <v>614</v>
      </c>
      <c r="C2334" t="s">
        <v>4199</v>
      </c>
      <c r="D2334" t="s">
        <v>1206</v>
      </c>
      <c r="E2334" t="s">
        <v>1207</v>
      </c>
      <c r="F2334" t="s">
        <v>61</v>
      </c>
      <c r="G2334" t="s">
        <v>1500</v>
      </c>
      <c r="H2334" t="s">
        <v>36</v>
      </c>
      <c r="I2334" t="s">
        <v>37</v>
      </c>
      <c r="J2334" t="s">
        <v>237</v>
      </c>
      <c r="K2334" t="s">
        <v>238</v>
      </c>
      <c r="L2334" t="s">
        <v>110</v>
      </c>
      <c r="M2334" t="s">
        <v>38</v>
      </c>
      <c r="N2334" t="s">
        <v>39</v>
      </c>
      <c r="O2334" s="23">
        <v>337</v>
      </c>
      <c r="P2334" s="9">
        <v>9.65</v>
      </c>
      <c r="Q2334" t="s">
        <v>40</v>
      </c>
      <c r="R2334">
        <v>19247</v>
      </c>
      <c r="S2334" s="9">
        <v>34.909999999999997</v>
      </c>
      <c r="T2334" s="26">
        <v>4.0910000000000002</v>
      </c>
      <c r="U2334" s="8">
        <v>142.82</v>
      </c>
      <c r="V2334" t="s">
        <v>41</v>
      </c>
      <c r="W2334" t="s">
        <v>2007</v>
      </c>
      <c r="X2334" t="s">
        <v>42</v>
      </c>
      <c r="Y2334" t="s">
        <v>1740</v>
      </c>
      <c r="AA2334" s="1">
        <f t="shared" si="240"/>
        <v>45973</v>
      </c>
      <c r="AB2334" s="2">
        <f t="shared" si="241"/>
        <v>11</v>
      </c>
      <c r="AC2334" s="2">
        <f t="shared" si="242"/>
        <v>2025</v>
      </c>
      <c r="AD2334" s="2" t="str">
        <f>IFERROR(VLOOKUP(A2334,'Aux Área'!$A$4:$B$123,2,0),"-")</f>
        <v>QSMS</v>
      </c>
    </row>
    <row r="2335" spans="1:30" x14ac:dyDescent="0.3">
      <c r="A2335" t="s">
        <v>1702</v>
      </c>
      <c r="B2335" t="s">
        <v>209</v>
      </c>
      <c r="C2335" t="s">
        <v>4200</v>
      </c>
      <c r="D2335" t="s">
        <v>1225</v>
      </c>
      <c r="E2335" t="s">
        <v>1226</v>
      </c>
      <c r="F2335" t="s">
        <v>653</v>
      </c>
      <c r="G2335" t="s">
        <v>1495</v>
      </c>
      <c r="H2335" t="s">
        <v>1704</v>
      </c>
      <c r="I2335" t="s">
        <v>1497</v>
      </c>
      <c r="J2335" t="s">
        <v>237</v>
      </c>
      <c r="K2335" t="s">
        <v>238</v>
      </c>
      <c r="L2335" t="s">
        <v>110</v>
      </c>
      <c r="M2335" t="s">
        <v>38</v>
      </c>
      <c r="N2335" t="s">
        <v>638</v>
      </c>
      <c r="O2335" s="23">
        <v>0</v>
      </c>
      <c r="P2335" s="9">
        <v>0</v>
      </c>
      <c r="Q2335" t="s">
        <v>40</v>
      </c>
      <c r="R2335">
        <v>0</v>
      </c>
      <c r="S2335" s="9">
        <v>205.59</v>
      </c>
      <c r="T2335" s="26">
        <v>6.14</v>
      </c>
      <c r="U2335" s="8">
        <v>1262.32</v>
      </c>
      <c r="V2335" t="s">
        <v>41</v>
      </c>
      <c r="W2335" t="s">
        <v>652</v>
      </c>
      <c r="X2335" t="s">
        <v>42</v>
      </c>
      <c r="Y2335" t="s">
        <v>653</v>
      </c>
      <c r="AA2335" s="1">
        <f t="shared" si="240"/>
        <v>45973</v>
      </c>
      <c r="AB2335" s="2">
        <f t="shared" si="241"/>
        <v>11</v>
      </c>
      <c r="AC2335" s="2">
        <f t="shared" si="242"/>
        <v>2025</v>
      </c>
      <c r="AD2335" s="2" t="str">
        <f>IFERROR(VLOOKUP(A2335,'Aux Área'!$A$4:$B$123,2,0),"-")</f>
        <v>SÃO PEDRO</v>
      </c>
    </row>
    <row r="2336" spans="1:30" x14ac:dyDescent="0.3">
      <c r="A2336" t="s">
        <v>1096</v>
      </c>
      <c r="B2336" t="s">
        <v>1097</v>
      </c>
      <c r="C2336" t="s">
        <v>4201</v>
      </c>
      <c r="D2336" t="s">
        <v>664</v>
      </c>
      <c r="E2336" t="s">
        <v>665</v>
      </c>
      <c r="F2336" t="s">
        <v>653</v>
      </c>
      <c r="G2336" t="s">
        <v>1495</v>
      </c>
      <c r="H2336" t="s">
        <v>1496</v>
      </c>
      <c r="I2336" t="s">
        <v>1497</v>
      </c>
      <c r="J2336" t="s">
        <v>237</v>
      </c>
      <c r="K2336" t="s">
        <v>238</v>
      </c>
      <c r="L2336" t="s">
        <v>110</v>
      </c>
      <c r="M2336" t="s">
        <v>38</v>
      </c>
      <c r="N2336" t="s">
        <v>638</v>
      </c>
      <c r="O2336" s="23">
        <v>0</v>
      </c>
      <c r="P2336" s="9">
        <v>0</v>
      </c>
      <c r="Q2336" t="s">
        <v>40</v>
      </c>
      <c r="R2336">
        <v>0</v>
      </c>
      <c r="S2336" s="9">
        <v>172.23</v>
      </c>
      <c r="T2336" s="26">
        <v>6.14</v>
      </c>
      <c r="U2336" s="8">
        <v>1057.49</v>
      </c>
      <c r="V2336" t="s">
        <v>41</v>
      </c>
      <c r="W2336" t="s">
        <v>652</v>
      </c>
      <c r="X2336" t="s">
        <v>42</v>
      </c>
      <c r="Y2336" t="s">
        <v>653</v>
      </c>
      <c r="AA2336" s="1">
        <f t="shared" si="240"/>
        <v>45973</v>
      </c>
      <c r="AB2336" s="2">
        <f t="shared" si="241"/>
        <v>11</v>
      </c>
      <c r="AC2336" s="2">
        <f t="shared" si="242"/>
        <v>2025</v>
      </c>
      <c r="AD2336" s="2" t="str">
        <f>IFERROR(VLOOKUP(A2336,'Aux Área'!$A$4:$B$123,2,0),"-")</f>
        <v>SÃO PEDRO</v>
      </c>
    </row>
    <row r="2337" spans="1:30" x14ac:dyDescent="0.3">
      <c r="A2337" t="s">
        <v>2318</v>
      </c>
      <c r="B2337" t="s">
        <v>2733</v>
      </c>
      <c r="C2337" t="s">
        <v>4202</v>
      </c>
      <c r="D2337" t="s">
        <v>446</v>
      </c>
      <c r="E2337" t="s">
        <v>447</v>
      </c>
      <c r="F2337" t="s">
        <v>4203</v>
      </c>
      <c r="G2337" t="s">
        <v>1135</v>
      </c>
      <c r="H2337" t="s">
        <v>2185</v>
      </c>
      <c r="I2337" t="s">
        <v>2186</v>
      </c>
      <c r="J2337" t="s">
        <v>1665</v>
      </c>
      <c r="K2337" t="s">
        <v>1666</v>
      </c>
      <c r="L2337" t="s">
        <v>301</v>
      </c>
      <c r="M2337" t="s">
        <v>38</v>
      </c>
      <c r="N2337" t="s">
        <v>668</v>
      </c>
      <c r="O2337" s="23">
        <v>593</v>
      </c>
      <c r="P2337" s="9">
        <v>8.33</v>
      </c>
      <c r="Q2337" t="s">
        <v>40</v>
      </c>
      <c r="R2337">
        <v>7024</v>
      </c>
      <c r="S2337" s="9">
        <v>71.19</v>
      </c>
      <c r="T2337" s="26">
        <v>7.15</v>
      </c>
      <c r="U2337" s="8">
        <v>509.01</v>
      </c>
      <c r="V2337" t="s">
        <v>4204</v>
      </c>
      <c r="W2337" t="s">
        <v>2007</v>
      </c>
      <c r="X2337" t="s">
        <v>42</v>
      </c>
      <c r="Y2337" t="s">
        <v>2188</v>
      </c>
      <c r="AA2337" s="1">
        <f t="shared" si="240"/>
        <v>45973</v>
      </c>
      <c r="AB2337" s="2">
        <f t="shared" si="241"/>
        <v>11</v>
      </c>
      <c r="AC2337" s="2">
        <f t="shared" si="242"/>
        <v>2025</v>
      </c>
      <c r="AD2337" s="2" t="str">
        <f>IFERROR(VLOOKUP(A2337,'Aux Área'!$A$4:$B$123,2,0),"-")</f>
        <v>INSPEÇÃO</v>
      </c>
    </row>
    <row r="2338" spans="1:30" x14ac:dyDescent="0.3">
      <c r="A2338" t="s">
        <v>2278</v>
      </c>
      <c r="B2338" t="s">
        <v>2279</v>
      </c>
      <c r="C2338" t="s">
        <v>4205</v>
      </c>
      <c r="D2338" t="s">
        <v>3098</v>
      </c>
      <c r="E2338" t="s">
        <v>3099</v>
      </c>
      <c r="F2338" t="s">
        <v>2281</v>
      </c>
      <c r="G2338" t="s">
        <v>1135</v>
      </c>
      <c r="H2338" t="s">
        <v>2275</v>
      </c>
      <c r="I2338" t="s">
        <v>1497</v>
      </c>
      <c r="J2338" t="s">
        <v>165</v>
      </c>
      <c r="K2338" t="s">
        <v>166</v>
      </c>
      <c r="L2338" t="s">
        <v>167</v>
      </c>
      <c r="M2338" t="s">
        <v>38</v>
      </c>
      <c r="N2338" t="s">
        <v>39</v>
      </c>
      <c r="O2338" s="23">
        <v>293</v>
      </c>
      <c r="P2338" s="9">
        <v>8.49</v>
      </c>
      <c r="Q2338" t="s">
        <v>40</v>
      </c>
      <c r="R2338">
        <v>15705</v>
      </c>
      <c r="S2338" s="9">
        <v>34.520000000000003</v>
      </c>
      <c r="T2338" s="26">
        <v>4.4610000000000003</v>
      </c>
      <c r="U2338" s="8">
        <v>153.99</v>
      </c>
      <c r="V2338" t="s">
        <v>112</v>
      </c>
      <c r="W2338" t="s">
        <v>2276</v>
      </c>
      <c r="X2338" t="s">
        <v>42</v>
      </c>
      <c r="Y2338" t="s">
        <v>2277</v>
      </c>
      <c r="AA2338" s="1">
        <f t="shared" si="240"/>
        <v>45973</v>
      </c>
      <c r="AB2338" s="2">
        <f t="shared" si="241"/>
        <v>11</v>
      </c>
      <c r="AC2338" s="2">
        <f t="shared" si="242"/>
        <v>2025</v>
      </c>
      <c r="AD2338" s="2" t="str">
        <f>IFERROR(VLOOKUP(A2338,'Aux Área'!$A$4:$B$123,2,0),"-")</f>
        <v>INSPEÇÃO</v>
      </c>
    </row>
    <row r="2339" spans="1:30" x14ac:dyDescent="0.3">
      <c r="A2339" t="s">
        <v>2271</v>
      </c>
      <c r="B2339" t="s">
        <v>2272</v>
      </c>
      <c r="C2339" t="s">
        <v>4206</v>
      </c>
      <c r="D2339" t="s">
        <v>3135</v>
      </c>
      <c r="E2339" t="s">
        <v>3136</v>
      </c>
      <c r="F2339" t="s">
        <v>2274</v>
      </c>
      <c r="G2339" t="s">
        <v>1135</v>
      </c>
      <c r="H2339" t="s">
        <v>2275</v>
      </c>
      <c r="I2339" t="s">
        <v>1497</v>
      </c>
      <c r="J2339" t="s">
        <v>188</v>
      </c>
      <c r="K2339" t="s">
        <v>189</v>
      </c>
      <c r="L2339" t="s">
        <v>190</v>
      </c>
      <c r="M2339" t="s">
        <v>38</v>
      </c>
      <c r="N2339" t="s">
        <v>39</v>
      </c>
      <c r="O2339" s="23">
        <v>396</v>
      </c>
      <c r="P2339" s="9">
        <v>10.11</v>
      </c>
      <c r="Q2339" t="s">
        <v>40</v>
      </c>
      <c r="R2339">
        <v>13777</v>
      </c>
      <c r="S2339" s="9">
        <v>39.18</v>
      </c>
      <c r="T2339" s="26">
        <v>4.3899999999999997</v>
      </c>
      <c r="U2339" s="8">
        <v>172</v>
      </c>
      <c r="V2339" t="s">
        <v>41</v>
      </c>
      <c r="W2339" t="s">
        <v>2276</v>
      </c>
      <c r="X2339" t="s">
        <v>42</v>
      </c>
      <c r="Y2339" t="s">
        <v>2277</v>
      </c>
      <c r="AA2339" s="1">
        <f t="shared" si="240"/>
        <v>45973</v>
      </c>
      <c r="AB2339" s="2">
        <f t="shared" si="241"/>
        <v>11</v>
      </c>
      <c r="AC2339" s="2">
        <f t="shared" si="242"/>
        <v>2025</v>
      </c>
      <c r="AD2339" s="2" t="str">
        <f>IFERROR(VLOOKUP(A2339,'Aux Área'!$A$4:$B$123,2,0),"-")</f>
        <v>INSPEÇÃO</v>
      </c>
    </row>
    <row r="2340" spans="1:30" x14ac:dyDescent="0.3">
      <c r="A2340" t="s">
        <v>2314</v>
      </c>
      <c r="B2340" t="s">
        <v>2315</v>
      </c>
      <c r="C2340" t="s">
        <v>4207</v>
      </c>
      <c r="D2340" t="s">
        <v>3410</v>
      </c>
      <c r="E2340" t="s">
        <v>3411</v>
      </c>
      <c r="F2340" t="s">
        <v>2317</v>
      </c>
      <c r="G2340" t="s">
        <v>1300</v>
      </c>
      <c r="H2340" t="s">
        <v>1301</v>
      </c>
      <c r="I2340" t="s">
        <v>37</v>
      </c>
      <c r="J2340" t="s">
        <v>231</v>
      </c>
      <c r="K2340" t="s">
        <v>232</v>
      </c>
      <c r="L2340" t="s">
        <v>217</v>
      </c>
      <c r="M2340" t="s">
        <v>38</v>
      </c>
      <c r="N2340" t="s">
        <v>39</v>
      </c>
      <c r="O2340" s="23">
        <v>193</v>
      </c>
      <c r="P2340" s="9">
        <v>9.86</v>
      </c>
      <c r="Q2340" t="s">
        <v>40</v>
      </c>
      <c r="R2340">
        <v>17685</v>
      </c>
      <c r="S2340" s="9">
        <v>19.579999999999998</v>
      </c>
      <c r="T2340" s="26">
        <v>4.25</v>
      </c>
      <c r="U2340" s="8">
        <v>83.22</v>
      </c>
      <c r="V2340" t="s">
        <v>4208</v>
      </c>
      <c r="W2340" t="s">
        <v>2276</v>
      </c>
      <c r="X2340" t="s">
        <v>42</v>
      </c>
      <c r="Y2340" t="s">
        <v>2277</v>
      </c>
      <c r="AA2340" s="1">
        <f t="shared" si="240"/>
        <v>45973</v>
      </c>
      <c r="AB2340" s="2">
        <f t="shared" si="241"/>
        <v>11</v>
      </c>
      <c r="AC2340" s="2">
        <f t="shared" si="242"/>
        <v>2025</v>
      </c>
      <c r="AD2340" s="2" t="str">
        <f>IFERROR(VLOOKUP(A2340,'Aux Área'!$A$4:$B$123,2,0),"-")</f>
        <v>INSPEÇÃO</v>
      </c>
    </row>
    <row r="2341" spans="1:30" x14ac:dyDescent="0.3">
      <c r="A2341" t="s">
        <v>1992</v>
      </c>
      <c r="B2341" t="s">
        <v>1993</v>
      </c>
      <c r="C2341" t="s">
        <v>4209</v>
      </c>
      <c r="D2341" t="s">
        <v>4210</v>
      </c>
      <c r="E2341" t="s">
        <v>4211</v>
      </c>
      <c r="F2341" t="s">
        <v>1995</v>
      </c>
      <c r="G2341" t="s">
        <v>659</v>
      </c>
      <c r="H2341" t="s">
        <v>1996</v>
      </c>
      <c r="I2341" t="s">
        <v>1997</v>
      </c>
      <c r="J2341" t="s">
        <v>165</v>
      </c>
      <c r="K2341" t="s">
        <v>166</v>
      </c>
      <c r="L2341" t="s">
        <v>167</v>
      </c>
      <c r="M2341" t="s">
        <v>38</v>
      </c>
      <c r="N2341" t="s">
        <v>668</v>
      </c>
      <c r="O2341" s="10">
        <v>410</v>
      </c>
      <c r="P2341" s="24">
        <v>3.96</v>
      </c>
      <c r="Q2341" t="s">
        <v>40</v>
      </c>
      <c r="R2341">
        <v>5787</v>
      </c>
      <c r="S2341" s="9">
        <v>103.52</v>
      </c>
      <c r="T2341" s="26">
        <v>6.24</v>
      </c>
      <c r="U2341" s="8">
        <v>646.01</v>
      </c>
      <c r="V2341" t="s">
        <v>112</v>
      </c>
      <c r="W2341" t="s">
        <v>1985</v>
      </c>
      <c r="X2341" t="s">
        <v>42</v>
      </c>
      <c r="Y2341" t="s">
        <v>1986</v>
      </c>
      <c r="AA2341" s="1">
        <f t="shared" si="240"/>
        <v>45973</v>
      </c>
      <c r="AB2341" s="2">
        <f t="shared" si="241"/>
        <v>11</v>
      </c>
      <c r="AC2341" s="2">
        <f t="shared" si="242"/>
        <v>2025</v>
      </c>
      <c r="AD2341" s="2" t="str">
        <f>IFERROR(VLOOKUP(A2341,'Aux Área'!$A$4:$B$123,2,0),"-")</f>
        <v>PESADOS</v>
      </c>
    </row>
    <row r="2342" spans="1:30" x14ac:dyDescent="0.3">
      <c r="A2342" t="s">
        <v>3092</v>
      </c>
      <c r="B2342" t="s">
        <v>3093</v>
      </c>
      <c r="C2342" t="s">
        <v>4212</v>
      </c>
      <c r="D2342" t="s">
        <v>3205</v>
      </c>
      <c r="E2342" t="s">
        <v>3206</v>
      </c>
      <c r="F2342" t="s">
        <v>3594</v>
      </c>
      <c r="G2342" t="s">
        <v>1135</v>
      </c>
      <c r="H2342" t="s">
        <v>2275</v>
      </c>
      <c r="I2342" t="s">
        <v>1497</v>
      </c>
      <c r="J2342" t="s">
        <v>1670</v>
      </c>
      <c r="K2342" t="s">
        <v>1671</v>
      </c>
      <c r="L2342" t="s">
        <v>1672</v>
      </c>
      <c r="M2342" t="s">
        <v>38</v>
      </c>
      <c r="N2342" t="s">
        <v>39</v>
      </c>
      <c r="O2342" s="23">
        <v>267</v>
      </c>
      <c r="P2342" s="9">
        <v>10.48</v>
      </c>
      <c r="Q2342" t="s">
        <v>40</v>
      </c>
      <c r="R2342">
        <v>11785</v>
      </c>
      <c r="S2342" s="9">
        <v>25.47</v>
      </c>
      <c r="T2342" s="26">
        <v>4.29</v>
      </c>
      <c r="U2342" s="8">
        <v>109.27</v>
      </c>
      <c r="V2342" t="s">
        <v>4213</v>
      </c>
      <c r="W2342" t="s">
        <v>2276</v>
      </c>
      <c r="X2342" t="s">
        <v>42</v>
      </c>
      <c r="Y2342" t="s">
        <v>2277</v>
      </c>
      <c r="AA2342" s="1">
        <f t="shared" si="240"/>
        <v>45973</v>
      </c>
      <c r="AB2342" s="2">
        <f t="shared" si="241"/>
        <v>11</v>
      </c>
      <c r="AC2342" s="2">
        <f t="shared" si="242"/>
        <v>2025</v>
      </c>
      <c r="AD2342" s="2" t="str">
        <f>IFERROR(VLOOKUP(A2342,'Aux Área'!$A$4:$B$123,2,0),"-")</f>
        <v>INSPEÇÃO</v>
      </c>
    </row>
    <row r="2343" spans="1:30" x14ac:dyDescent="0.3">
      <c r="A2343" t="s">
        <v>2643</v>
      </c>
      <c r="B2343" t="s">
        <v>2644</v>
      </c>
      <c r="C2343" t="s">
        <v>4214</v>
      </c>
      <c r="D2343" t="s">
        <v>3197</v>
      </c>
      <c r="E2343" t="s">
        <v>3198</v>
      </c>
      <c r="F2343" t="s">
        <v>2646</v>
      </c>
      <c r="G2343" t="s">
        <v>1300</v>
      </c>
      <c r="H2343" t="s">
        <v>1301</v>
      </c>
      <c r="I2343" t="s">
        <v>37</v>
      </c>
      <c r="J2343" t="s">
        <v>122</v>
      </c>
      <c r="K2343" t="s">
        <v>123</v>
      </c>
      <c r="L2343" t="s">
        <v>124</v>
      </c>
      <c r="M2343" t="s">
        <v>38</v>
      </c>
      <c r="N2343" t="s">
        <v>39</v>
      </c>
      <c r="O2343" s="23">
        <v>409</v>
      </c>
      <c r="P2343" s="9">
        <v>9.69</v>
      </c>
      <c r="Q2343" t="s">
        <v>40</v>
      </c>
      <c r="R2343">
        <v>13433</v>
      </c>
      <c r="S2343" s="9">
        <v>42.23</v>
      </c>
      <c r="T2343" s="26">
        <v>4.3899999999999997</v>
      </c>
      <c r="U2343" s="8">
        <v>185.38</v>
      </c>
      <c r="V2343" t="s">
        <v>41</v>
      </c>
      <c r="W2343" t="s">
        <v>2276</v>
      </c>
      <c r="X2343" t="s">
        <v>42</v>
      </c>
      <c r="Y2343" t="s">
        <v>2277</v>
      </c>
      <c r="AA2343" s="1">
        <f t="shared" si="240"/>
        <v>45973</v>
      </c>
      <c r="AB2343" s="2">
        <f t="shared" si="241"/>
        <v>11</v>
      </c>
      <c r="AC2343" s="2">
        <f t="shared" si="242"/>
        <v>2025</v>
      </c>
      <c r="AD2343" s="2" t="str">
        <f>IFERROR(VLOOKUP(A2343,'Aux Área'!$A$4:$B$123,2,0),"-")</f>
        <v>INSPEÇÃO</v>
      </c>
    </row>
    <row r="2344" spans="1:30" x14ac:dyDescent="0.3">
      <c r="A2344" t="s">
        <v>2638</v>
      </c>
      <c r="B2344" t="s">
        <v>2639</v>
      </c>
      <c r="C2344" t="s">
        <v>4215</v>
      </c>
      <c r="D2344" t="s">
        <v>3259</v>
      </c>
      <c r="E2344" t="s">
        <v>3260</v>
      </c>
      <c r="F2344" t="s">
        <v>2641</v>
      </c>
      <c r="G2344" t="s">
        <v>1135</v>
      </c>
      <c r="H2344" t="s">
        <v>2275</v>
      </c>
      <c r="I2344" t="s">
        <v>1497</v>
      </c>
      <c r="J2344" t="s">
        <v>122</v>
      </c>
      <c r="K2344" t="s">
        <v>123</v>
      </c>
      <c r="L2344" t="s">
        <v>124</v>
      </c>
      <c r="M2344" t="s">
        <v>38</v>
      </c>
      <c r="N2344" t="s">
        <v>39</v>
      </c>
      <c r="O2344" s="23">
        <v>316</v>
      </c>
      <c r="P2344" s="9">
        <v>9.1999999999999993</v>
      </c>
      <c r="Q2344" t="s">
        <v>40</v>
      </c>
      <c r="R2344">
        <v>13012</v>
      </c>
      <c r="S2344" s="9">
        <v>34.36</v>
      </c>
      <c r="T2344" s="26">
        <v>4.3899999999999997</v>
      </c>
      <c r="U2344" s="8">
        <v>150.84</v>
      </c>
      <c r="V2344" t="s">
        <v>246</v>
      </c>
      <c r="W2344" t="s">
        <v>2276</v>
      </c>
      <c r="X2344" t="s">
        <v>42</v>
      </c>
      <c r="Y2344" t="s">
        <v>2277</v>
      </c>
      <c r="AA2344" s="1">
        <f t="shared" si="240"/>
        <v>45973</v>
      </c>
      <c r="AB2344" s="2">
        <f t="shared" si="241"/>
        <v>11</v>
      </c>
      <c r="AC2344" s="2">
        <f t="shared" si="242"/>
        <v>2025</v>
      </c>
      <c r="AD2344" s="2" t="str">
        <f>IFERROR(VLOOKUP(A2344,'Aux Área'!$A$4:$B$123,2,0),"-")</f>
        <v>INSPEÇÃO</v>
      </c>
    </row>
    <row r="2345" spans="1:30" x14ac:dyDescent="0.3">
      <c r="A2345" t="s">
        <v>52</v>
      </c>
      <c r="B2345" t="s">
        <v>1449</v>
      </c>
      <c r="C2345" t="s">
        <v>4216</v>
      </c>
      <c r="D2345" t="s">
        <v>391</v>
      </c>
      <c r="E2345" t="s">
        <v>392</v>
      </c>
      <c r="F2345" t="s">
        <v>53</v>
      </c>
      <c r="G2345" t="s">
        <v>1500</v>
      </c>
      <c r="H2345" t="s">
        <v>36</v>
      </c>
      <c r="I2345" t="s">
        <v>37</v>
      </c>
      <c r="J2345" t="s">
        <v>122</v>
      </c>
      <c r="K2345" t="s">
        <v>123</v>
      </c>
      <c r="L2345" t="s">
        <v>124</v>
      </c>
      <c r="M2345" t="s">
        <v>38</v>
      </c>
      <c r="N2345" t="s">
        <v>39</v>
      </c>
      <c r="O2345" s="23">
        <v>374</v>
      </c>
      <c r="P2345" s="9">
        <v>10.29</v>
      </c>
      <c r="Q2345" t="s">
        <v>40</v>
      </c>
      <c r="R2345">
        <v>32940</v>
      </c>
      <c r="S2345" s="9">
        <v>36.35</v>
      </c>
      <c r="T2345" s="26">
        <v>4.3899999999999997</v>
      </c>
      <c r="U2345" s="8">
        <v>159.57</v>
      </c>
      <c r="V2345" t="s">
        <v>112</v>
      </c>
      <c r="W2345" t="s">
        <v>2007</v>
      </c>
      <c r="X2345" t="s">
        <v>42</v>
      </c>
      <c r="Y2345" t="s">
        <v>1740</v>
      </c>
      <c r="AA2345" s="1">
        <f t="shared" si="240"/>
        <v>45973</v>
      </c>
      <c r="AB2345" s="2">
        <f t="shared" si="241"/>
        <v>11</v>
      </c>
      <c r="AC2345" s="2">
        <f t="shared" si="242"/>
        <v>2025</v>
      </c>
      <c r="AD2345" s="2" t="str">
        <f>IFERROR(VLOOKUP(A2345,'Aux Área'!$A$4:$B$123,2,0),"-")</f>
        <v>OPERAÇÃO</v>
      </c>
    </row>
    <row r="2346" spans="1:30" x14ac:dyDescent="0.3">
      <c r="A2346" t="s">
        <v>2282</v>
      </c>
      <c r="B2346" t="s">
        <v>2283</v>
      </c>
      <c r="C2346" t="s">
        <v>4217</v>
      </c>
      <c r="D2346" t="s">
        <v>3781</v>
      </c>
      <c r="E2346" t="s">
        <v>3782</v>
      </c>
      <c r="F2346" t="s">
        <v>2285</v>
      </c>
      <c r="G2346" t="s">
        <v>1135</v>
      </c>
      <c r="H2346" t="s">
        <v>2275</v>
      </c>
      <c r="I2346" t="s">
        <v>1497</v>
      </c>
      <c r="J2346" t="s">
        <v>409</v>
      </c>
      <c r="K2346" t="s">
        <v>410</v>
      </c>
      <c r="L2346" t="s">
        <v>141</v>
      </c>
      <c r="M2346" t="s">
        <v>38</v>
      </c>
      <c r="N2346" t="s">
        <v>39</v>
      </c>
      <c r="O2346" s="23">
        <v>233</v>
      </c>
      <c r="P2346" s="9">
        <v>8.3000000000000007</v>
      </c>
      <c r="Q2346" t="s">
        <v>40</v>
      </c>
      <c r="R2346">
        <v>14600</v>
      </c>
      <c r="S2346" s="9">
        <v>28.08</v>
      </c>
      <c r="T2346" s="26">
        <v>4.29</v>
      </c>
      <c r="U2346" s="8">
        <v>120.46</v>
      </c>
      <c r="V2346" t="s">
        <v>4218</v>
      </c>
      <c r="W2346" t="s">
        <v>2276</v>
      </c>
      <c r="X2346" t="s">
        <v>42</v>
      </c>
      <c r="Y2346" t="s">
        <v>2277</v>
      </c>
      <c r="AA2346" s="1">
        <f t="shared" si="240"/>
        <v>45973</v>
      </c>
      <c r="AB2346" s="2">
        <f t="shared" si="241"/>
        <v>11</v>
      </c>
      <c r="AC2346" s="2">
        <f t="shared" si="242"/>
        <v>2025</v>
      </c>
      <c r="AD2346" s="2" t="str">
        <f>IFERROR(VLOOKUP(A2346,'Aux Área'!$A$4:$B$123,2,0),"-")</f>
        <v>INSPEÇÃO</v>
      </c>
    </row>
    <row r="2347" spans="1:30" x14ac:dyDescent="0.3">
      <c r="A2347" t="s">
        <v>2306</v>
      </c>
      <c r="B2347" t="s">
        <v>2307</v>
      </c>
      <c r="C2347" t="s">
        <v>4219</v>
      </c>
      <c r="D2347" t="s">
        <v>3212</v>
      </c>
      <c r="E2347" t="s">
        <v>3213</v>
      </c>
      <c r="F2347" t="s">
        <v>2309</v>
      </c>
      <c r="G2347" t="s">
        <v>1135</v>
      </c>
      <c r="H2347" t="s">
        <v>2275</v>
      </c>
      <c r="I2347" t="s">
        <v>1497</v>
      </c>
      <c r="J2347" t="s">
        <v>89</v>
      </c>
      <c r="K2347" t="s">
        <v>90</v>
      </c>
      <c r="L2347" t="s">
        <v>91</v>
      </c>
      <c r="M2347" t="s">
        <v>38</v>
      </c>
      <c r="N2347" t="s">
        <v>39</v>
      </c>
      <c r="O2347" s="23">
        <v>452</v>
      </c>
      <c r="P2347" s="9">
        <v>10.55</v>
      </c>
      <c r="Q2347" t="s">
        <v>40</v>
      </c>
      <c r="R2347">
        <v>11803</v>
      </c>
      <c r="S2347" s="9">
        <v>42.83</v>
      </c>
      <c r="T2347" s="26">
        <v>4.49</v>
      </c>
      <c r="U2347" s="8">
        <v>192.31</v>
      </c>
      <c r="V2347" t="s">
        <v>4220</v>
      </c>
      <c r="W2347" t="s">
        <v>2276</v>
      </c>
      <c r="X2347" t="s">
        <v>42</v>
      </c>
      <c r="Y2347" t="s">
        <v>2277</v>
      </c>
      <c r="AA2347" s="1">
        <f t="shared" si="240"/>
        <v>45974</v>
      </c>
      <c r="AB2347" s="2">
        <f t="shared" si="241"/>
        <v>11</v>
      </c>
      <c r="AC2347" s="2">
        <f t="shared" si="242"/>
        <v>2025</v>
      </c>
      <c r="AD2347" s="2" t="str">
        <f>IFERROR(VLOOKUP(A2347,'Aux Área'!$A$4:$B$123,2,0),"-")</f>
        <v>INSPEÇÃO</v>
      </c>
    </row>
    <row r="2348" spans="1:30" x14ac:dyDescent="0.3">
      <c r="A2348" t="s">
        <v>2181</v>
      </c>
      <c r="B2348" t="s">
        <v>2182</v>
      </c>
      <c r="C2348" t="s">
        <v>4221</v>
      </c>
      <c r="D2348" t="s">
        <v>3303</v>
      </c>
      <c r="E2348" t="s">
        <v>3304</v>
      </c>
      <c r="F2348" t="s">
        <v>2184</v>
      </c>
      <c r="G2348" t="s">
        <v>1135</v>
      </c>
      <c r="H2348" t="s">
        <v>2185</v>
      </c>
      <c r="I2348" t="s">
        <v>2186</v>
      </c>
      <c r="J2348" t="s">
        <v>237</v>
      </c>
      <c r="K2348" t="s">
        <v>238</v>
      </c>
      <c r="L2348" t="s">
        <v>110</v>
      </c>
      <c r="M2348" t="s">
        <v>38</v>
      </c>
      <c r="N2348" t="s">
        <v>668</v>
      </c>
      <c r="O2348" s="23">
        <v>835</v>
      </c>
      <c r="P2348" s="9">
        <v>15.22</v>
      </c>
      <c r="Q2348" t="s">
        <v>40</v>
      </c>
      <c r="R2348">
        <v>14472</v>
      </c>
      <c r="S2348" s="9">
        <v>54.87</v>
      </c>
      <c r="T2348" s="26">
        <v>6.34</v>
      </c>
      <c r="U2348" s="8">
        <v>347.88</v>
      </c>
      <c r="V2348" t="s">
        <v>41</v>
      </c>
      <c r="W2348" t="s">
        <v>2007</v>
      </c>
      <c r="X2348" t="s">
        <v>42</v>
      </c>
      <c r="Y2348" t="s">
        <v>2188</v>
      </c>
      <c r="AA2348" s="1">
        <f t="shared" si="240"/>
        <v>45974</v>
      </c>
      <c r="AB2348" s="2">
        <f t="shared" si="241"/>
        <v>11</v>
      </c>
      <c r="AC2348" s="2">
        <f t="shared" si="242"/>
        <v>2025</v>
      </c>
      <c r="AD2348" s="2" t="str">
        <f>IFERROR(VLOOKUP(A2348,'Aux Área'!$A$4:$B$123,2,0),"-")</f>
        <v>INSPEÇÃO</v>
      </c>
    </row>
    <row r="2349" spans="1:30" x14ac:dyDescent="0.3">
      <c r="A2349" t="s">
        <v>2271</v>
      </c>
      <c r="B2349" t="s">
        <v>2272</v>
      </c>
      <c r="C2349" t="s">
        <v>4222</v>
      </c>
      <c r="D2349" t="s">
        <v>3216</v>
      </c>
      <c r="E2349" t="s">
        <v>3217</v>
      </c>
      <c r="F2349" t="s">
        <v>2274</v>
      </c>
      <c r="G2349" t="s">
        <v>1135</v>
      </c>
      <c r="H2349" t="s">
        <v>2275</v>
      </c>
      <c r="I2349" t="s">
        <v>1497</v>
      </c>
      <c r="J2349" t="s">
        <v>275</v>
      </c>
      <c r="K2349" t="s">
        <v>276</v>
      </c>
      <c r="L2349" t="s">
        <v>124</v>
      </c>
      <c r="M2349" t="s">
        <v>38</v>
      </c>
      <c r="N2349" t="s">
        <v>39</v>
      </c>
      <c r="O2349" s="23">
        <v>427</v>
      </c>
      <c r="P2349" s="9">
        <v>11.84</v>
      </c>
      <c r="Q2349" t="s">
        <v>40</v>
      </c>
      <c r="R2349">
        <v>14204</v>
      </c>
      <c r="S2349" s="9">
        <v>36.07</v>
      </c>
      <c r="T2349" s="26">
        <v>4.29</v>
      </c>
      <c r="U2349" s="8">
        <v>154.74</v>
      </c>
      <c r="V2349" t="s">
        <v>4223</v>
      </c>
      <c r="W2349" t="s">
        <v>2276</v>
      </c>
      <c r="X2349" t="s">
        <v>42</v>
      </c>
      <c r="Y2349" t="s">
        <v>2277</v>
      </c>
      <c r="AA2349" s="1">
        <f t="shared" si="240"/>
        <v>45974</v>
      </c>
      <c r="AB2349" s="2">
        <f t="shared" si="241"/>
        <v>11</v>
      </c>
      <c r="AC2349" s="2">
        <f t="shared" si="242"/>
        <v>2025</v>
      </c>
      <c r="AD2349" s="2" t="str">
        <f>IFERROR(VLOOKUP(A2349,'Aux Área'!$A$4:$B$123,2,0),"-")</f>
        <v>INSPEÇÃO</v>
      </c>
    </row>
    <row r="2350" spans="1:30" x14ac:dyDescent="0.3">
      <c r="A2350" t="s">
        <v>3092</v>
      </c>
      <c r="B2350" t="s">
        <v>3093</v>
      </c>
      <c r="C2350" t="s">
        <v>4224</v>
      </c>
      <c r="D2350" t="s">
        <v>3205</v>
      </c>
      <c r="E2350" t="s">
        <v>3206</v>
      </c>
      <c r="F2350" t="s">
        <v>3594</v>
      </c>
      <c r="G2350" t="s">
        <v>1135</v>
      </c>
      <c r="H2350" t="s">
        <v>2275</v>
      </c>
      <c r="I2350" t="s">
        <v>1497</v>
      </c>
      <c r="J2350" t="s">
        <v>169</v>
      </c>
      <c r="K2350" t="s">
        <v>170</v>
      </c>
      <c r="L2350" t="s">
        <v>124</v>
      </c>
      <c r="M2350" t="s">
        <v>38</v>
      </c>
      <c r="N2350" t="s">
        <v>39</v>
      </c>
      <c r="O2350" s="23">
        <v>464</v>
      </c>
      <c r="P2350" s="9">
        <v>11.32</v>
      </c>
      <c r="Q2350" t="s">
        <v>40</v>
      </c>
      <c r="R2350">
        <v>12249</v>
      </c>
      <c r="S2350" s="9">
        <v>41</v>
      </c>
      <c r="T2350" s="26">
        <v>4.29</v>
      </c>
      <c r="U2350" s="8">
        <v>175.89</v>
      </c>
      <c r="V2350" t="s">
        <v>41</v>
      </c>
      <c r="W2350" t="s">
        <v>2276</v>
      </c>
      <c r="X2350" t="s">
        <v>42</v>
      </c>
      <c r="Y2350" t="s">
        <v>2277</v>
      </c>
      <c r="AA2350" s="1">
        <f t="shared" si="240"/>
        <v>45974</v>
      </c>
      <c r="AB2350" s="2">
        <f t="shared" si="241"/>
        <v>11</v>
      </c>
      <c r="AC2350" s="2">
        <f t="shared" si="242"/>
        <v>2025</v>
      </c>
      <c r="AD2350" s="2" t="str">
        <f>IFERROR(VLOOKUP(A2350,'Aux Área'!$A$4:$B$123,2,0),"-")</f>
        <v>INSPEÇÃO</v>
      </c>
    </row>
    <row r="2351" spans="1:30" x14ac:dyDescent="0.3">
      <c r="A2351" t="s">
        <v>2638</v>
      </c>
      <c r="B2351" t="s">
        <v>2639</v>
      </c>
      <c r="C2351" t="s">
        <v>4225</v>
      </c>
      <c r="D2351" t="s">
        <v>3259</v>
      </c>
      <c r="E2351" t="s">
        <v>3260</v>
      </c>
      <c r="F2351" t="s">
        <v>2641</v>
      </c>
      <c r="G2351" t="s">
        <v>1135</v>
      </c>
      <c r="H2351" t="s">
        <v>2275</v>
      </c>
      <c r="I2351" t="s">
        <v>1497</v>
      </c>
      <c r="J2351" t="s">
        <v>122</v>
      </c>
      <c r="K2351" t="s">
        <v>123</v>
      </c>
      <c r="L2351" t="s">
        <v>124</v>
      </c>
      <c r="M2351" t="s">
        <v>38</v>
      </c>
      <c r="N2351" t="s">
        <v>39</v>
      </c>
      <c r="O2351" s="23">
        <v>368</v>
      </c>
      <c r="P2351" s="9">
        <v>10.199999999999999</v>
      </c>
      <c r="Q2351" t="s">
        <v>40</v>
      </c>
      <c r="R2351">
        <v>13380</v>
      </c>
      <c r="S2351" s="9">
        <v>36.08</v>
      </c>
      <c r="T2351" s="26">
        <v>4.3899999999999997</v>
      </c>
      <c r="U2351" s="8">
        <v>158.38999999999999</v>
      </c>
      <c r="V2351" t="s">
        <v>112</v>
      </c>
      <c r="W2351" t="s">
        <v>2276</v>
      </c>
      <c r="X2351" t="s">
        <v>42</v>
      </c>
      <c r="Y2351" t="s">
        <v>2277</v>
      </c>
      <c r="AA2351" s="1">
        <f t="shared" ref="AA2351:AA2376" si="243">DATEVALUE(C2351)</f>
        <v>45974</v>
      </c>
      <c r="AB2351" s="2">
        <f t="shared" ref="AB2351:AB2376" si="244">MONTH(AA2351)</f>
        <v>11</v>
      </c>
      <c r="AC2351" s="2">
        <f t="shared" ref="AC2351:AC2376" si="245">YEAR(AA2351)</f>
        <v>2025</v>
      </c>
      <c r="AD2351" s="2" t="str">
        <f>IFERROR(VLOOKUP(A2351,'Aux Área'!$A$4:$B$123,2,0),"-")</f>
        <v>INSPEÇÃO</v>
      </c>
    </row>
    <row r="2352" spans="1:30" x14ac:dyDescent="0.3">
      <c r="A2352" t="s">
        <v>2314</v>
      </c>
      <c r="B2352" t="s">
        <v>2315</v>
      </c>
      <c r="C2352" t="s">
        <v>4226</v>
      </c>
      <c r="D2352" t="s">
        <v>3276</v>
      </c>
      <c r="E2352" t="s">
        <v>3277</v>
      </c>
      <c r="F2352" t="s">
        <v>2317</v>
      </c>
      <c r="G2352" t="s">
        <v>1300</v>
      </c>
      <c r="H2352" t="s">
        <v>1301</v>
      </c>
      <c r="I2352" t="s">
        <v>37</v>
      </c>
      <c r="J2352" t="s">
        <v>89</v>
      </c>
      <c r="K2352" t="s">
        <v>90</v>
      </c>
      <c r="L2352" t="s">
        <v>91</v>
      </c>
      <c r="M2352" t="s">
        <v>38</v>
      </c>
      <c r="N2352" t="s">
        <v>39</v>
      </c>
      <c r="O2352" s="23">
        <v>412</v>
      </c>
      <c r="P2352" s="9">
        <v>10.34</v>
      </c>
      <c r="Q2352" t="s">
        <v>40</v>
      </c>
      <c r="R2352">
        <v>18097</v>
      </c>
      <c r="S2352" s="9">
        <v>39.86</v>
      </c>
      <c r="T2352" s="26">
        <v>4.49</v>
      </c>
      <c r="U2352" s="8">
        <v>178.97</v>
      </c>
      <c r="V2352" t="s">
        <v>4227</v>
      </c>
      <c r="W2352" t="s">
        <v>2276</v>
      </c>
      <c r="X2352" t="s">
        <v>42</v>
      </c>
      <c r="Y2352" t="s">
        <v>2277</v>
      </c>
      <c r="AA2352" s="1">
        <f t="shared" si="243"/>
        <v>45974</v>
      </c>
      <c r="AB2352" s="2">
        <f t="shared" si="244"/>
        <v>11</v>
      </c>
      <c r="AC2352" s="2">
        <f t="shared" si="245"/>
        <v>2025</v>
      </c>
      <c r="AD2352" s="2" t="str">
        <f>IFERROR(VLOOKUP(A2352,'Aux Área'!$A$4:$B$123,2,0),"-")</f>
        <v>INSPEÇÃO</v>
      </c>
    </row>
    <row r="2353" spans="1:30" x14ac:dyDescent="0.3">
      <c r="A2353" t="s">
        <v>2260</v>
      </c>
      <c r="B2353" t="s">
        <v>113</v>
      </c>
      <c r="C2353" t="s">
        <v>4228</v>
      </c>
      <c r="D2353" t="s">
        <v>3005</v>
      </c>
      <c r="E2353" t="s">
        <v>3006</v>
      </c>
      <c r="F2353" t="s">
        <v>2262</v>
      </c>
      <c r="G2353" t="s">
        <v>35</v>
      </c>
      <c r="H2353" t="s">
        <v>2263</v>
      </c>
      <c r="I2353" t="s">
        <v>2186</v>
      </c>
      <c r="J2353" t="s">
        <v>1681</v>
      </c>
      <c r="K2353" t="s">
        <v>1682</v>
      </c>
      <c r="L2353" t="s">
        <v>141</v>
      </c>
      <c r="M2353" t="s">
        <v>38</v>
      </c>
      <c r="N2353" t="s">
        <v>668</v>
      </c>
      <c r="O2353" s="23">
        <v>628</v>
      </c>
      <c r="P2353" s="9">
        <v>12.62</v>
      </c>
      <c r="Q2353" t="s">
        <v>40</v>
      </c>
      <c r="R2353">
        <v>13741</v>
      </c>
      <c r="S2353" s="9">
        <v>49.78</v>
      </c>
      <c r="T2353" s="26">
        <v>6.49</v>
      </c>
      <c r="U2353" s="8">
        <v>323.08</v>
      </c>
      <c r="V2353" t="s">
        <v>41</v>
      </c>
      <c r="W2353" t="s">
        <v>2007</v>
      </c>
      <c r="X2353" t="s">
        <v>42</v>
      </c>
      <c r="Y2353" t="s">
        <v>1740</v>
      </c>
      <c r="AA2353" s="1">
        <f t="shared" si="243"/>
        <v>45974</v>
      </c>
      <c r="AB2353" s="2">
        <f t="shared" si="244"/>
        <v>11</v>
      </c>
      <c r="AC2353" s="2">
        <f t="shared" si="245"/>
        <v>2025</v>
      </c>
      <c r="AD2353" s="2" t="str">
        <f>IFERROR(VLOOKUP(A2353,'Aux Área'!$A$4:$B$123,2,0),"-")</f>
        <v>INSPEÇÃO</v>
      </c>
    </row>
    <row r="2354" spans="1:30" x14ac:dyDescent="0.3">
      <c r="A2354" t="s">
        <v>2643</v>
      </c>
      <c r="B2354" t="s">
        <v>2644</v>
      </c>
      <c r="C2354" t="s">
        <v>4229</v>
      </c>
      <c r="D2354" t="s">
        <v>3197</v>
      </c>
      <c r="E2354" t="s">
        <v>3198</v>
      </c>
      <c r="F2354" t="s">
        <v>2646</v>
      </c>
      <c r="G2354" t="s">
        <v>1300</v>
      </c>
      <c r="H2354" t="s">
        <v>1301</v>
      </c>
      <c r="I2354" t="s">
        <v>37</v>
      </c>
      <c r="J2354" t="s">
        <v>122</v>
      </c>
      <c r="K2354" t="s">
        <v>123</v>
      </c>
      <c r="L2354" t="s">
        <v>124</v>
      </c>
      <c r="M2354" t="s">
        <v>38</v>
      </c>
      <c r="N2354" t="s">
        <v>39</v>
      </c>
      <c r="O2354" s="23">
        <v>400</v>
      </c>
      <c r="P2354" s="9">
        <v>12.18</v>
      </c>
      <c r="Q2354" t="s">
        <v>40</v>
      </c>
      <c r="R2354">
        <v>13833</v>
      </c>
      <c r="S2354" s="9">
        <v>32.83</v>
      </c>
      <c r="T2354" s="26">
        <v>4.3899999999999997</v>
      </c>
      <c r="U2354" s="8">
        <v>144.12</v>
      </c>
      <c r="V2354" t="s">
        <v>112</v>
      </c>
      <c r="W2354" t="s">
        <v>2276</v>
      </c>
      <c r="X2354" t="s">
        <v>42</v>
      </c>
      <c r="Y2354" t="s">
        <v>2277</v>
      </c>
      <c r="AA2354" s="1">
        <f t="shared" si="243"/>
        <v>45974</v>
      </c>
      <c r="AB2354" s="2">
        <f t="shared" si="244"/>
        <v>11</v>
      </c>
      <c r="AC2354" s="2">
        <f t="shared" si="245"/>
        <v>2025</v>
      </c>
      <c r="AD2354" s="2" t="str">
        <f>IFERROR(VLOOKUP(A2354,'Aux Área'!$A$4:$B$123,2,0),"-")</f>
        <v>INSPEÇÃO</v>
      </c>
    </row>
    <row r="2355" spans="1:30" x14ac:dyDescent="0.3">
      <c r="A2355" t="s">
        <v>2278</v>
      </c>
      <c r="B2355" t="s">
        <v>2279</v>
      </c>
      <c r="C2355" t="s">
        <v>4230</v>
      </c>
      <c r="D2355" t="s">
        <v>3098</v>
      </c>
      <c r="E2355" t="s">
        <v>3099</v>
      </c>
      <c r="F2355" t="s">
        <v>2281</v>
      </c>
      <c r="G2355" t="s">
        <v>1135</v>
      </c>
      <c r="H2355" t="s">
        <v>2275</v>
      </c>
      <c r="I2355" t="s">
        <v>1497</v>
      </c>
      <c r="J2355" t="s">
        <v>165</v>
      </c>
      <c r="K2355" t="s">
        <v>166</v>
      </c>
      <c r="L2355" t="s">
        <v>167</v>
      </c>
      <c r="M2355" t="s">
        <v>38</v>
      </c>
      <c r="N2355" t="s">
        <v>39</v>
      </c>
      <c r="O2355" s="23">
        <v>520</v>
      </c>
      <c r="P2355" s="9">
        <v>11.82</v>
      </c>
      <c r="Q2355" t="s">
        <v>40</v>
      </c>
      <c r="R2355">
        <v>16225</v>
      </c>
      <c r="S2355" s="9">
        <v>43.98</v>
      </c>
      <c r="T2355" s="26">
        <v>4.46</v>
      </c>
      <c r="U2355" s="8">
        <v>196.17</v>
      </c>
      <c r="V2355" t="s">
        <v>112</v>
      </c>
      <c r="W2355" t="s">
        <v>2276</v>
      </c>
      <c r="X2355" t="s">
        <v>42</v>
      </c>
      <c r="Y2355" t="s">
        <v>2277</v>
      </c>
      <c r="AA2355" s="1">
        <f t="shared" si="243"/>
        <v>45974</v>
      </c>
      <c r="AB2355" s="2">
        <f t="shared" si="244"/>
        <v>11</v>
      </c>
      <c r="AC2355" s="2">
        <f t="shared" si="245"/>
        <v>2025</v>
      </c>
      <c r="AD2355" s="2" t="str">
        <f>IFERROR(VLOOKUP(A2355,'Aux Área'!$A$4:$B$123,2,0),"-")</f>
        <v>INSPEÇÃO</v>
      </c>
    </row>
    <row r="2356" spans="1:30" x14ac:dyDescent="0.3">
      <c r="A2356" t="s">
        <v>68</v>
      </c>
      <c r="B2356" t="s">
        <v>296</v>
      </c>
      <c r="C2356" t="s">
        <v>4231</v>
      </c>
      <c r="D2356" t="s">
        <v>80</v>
      </c>
      <c r="E2356" t="s">
        <v>81</v>
      </c>
      <c r="F2356" t="s">
        <v>69</v>
      </c>
      <c r="G2356" t="s">
        <v>1503</v>
      </c>
      <c r="H2356" t="s">
        <v>36</v>
      </c>
      <c r="I2356" t="s">
        <v>37</v>
      </c>
      <c r="J2356" t="s">
        <v>147</v>
      </c>
      <c r="K2356" t="s">
        <v>148</v>
      </c>
      <c r="L2356" t="s">
        <v>84</v>
      </c>
      <c r="M2356" t="s">
        <v>38</v>
      </c>
      <c r="N2356" t="s">
        <v>39</v>
      </c>
      <c r="O2356" s="23">
        <v>278</v>
      </c>
      <c r="P2356" s="9">
        <v>7.36</v>
      </c>
      <c r="Q2356" t="s">
        <v>40</v>
      </c>
      <c r="R2356">
        <v>11320</v>
      </c>
      <c r="S2356" s="9">
        <v>37.770000000000003</v>
      </c>
      <c r="T2356" s="26">
        <v>5.24</v>
      </c>
      <c r="U2356" s="8">
        <v>197.91</v>
      </c>
      <c r="V2356" t="s">
        <v>112</v>
      </c>
      <c r="W2356" t="s">
        <v>2007</v>
      </c>
      <c r="X2356" t="s">
        <v>42</v>
      </c>
      <c r="Y2356" t="s">
        <v>1740</v>
      </c>
      <c r="AA2356" s="1">
        <f t="shared" si="243"/>
        <v>45974</v>
      </c>
      <c r="AB2356" s="2">
        <f t="shared" si="244"/>
        <v>11</v>
      </c>
      <c r="AC2356" s="2">
        <f t="shared" si="245"/>
        <v>2025</v>
      </c>
      <c r="AD2356" s="2" t="str">
        <f>IFERROR(VLOOKUP(A2356,'Aux Área'!$A$4:$B$123,2,0),"-")</f>
        <v>OPERAÇÃO</v>
      </c>
    </row>
    <row r="2357" spans="1:30" x14ac:dyDescent="0.3">
      <c r="A2357" t="s">
        <v>54</v>
      </c>
      <c r="B2357" t="s">
        <v>319</v>
      </c>
      <c r="C2357" t="s">
        <v>4232</v>
      </c>
      <c r="D2357" t="s">
        <v>1480</v>
      </c>
      <c r="E2357" t="s">
        <v>1481</v>
      </c>
      <c r="F2357" t="s">
        <v>55</v>
      </c>
      <c r="G2357" t="s">
        <v>1500</v>
      </c>
      <c r="H2357" t="s">
        <v>36</v>
      </c>
      <c r="I2357" t="s">
        <v>37</v>
      </c>
      <c r="J2357" t="s">
        <v>1511</v>
      </c>
      <c r="K2357" t="s">
        <v>1512</v>
      </c>
      <c r="L2357" t="s">
        <v>1513</v>
      </c>
      <c r="M2357" t="s">
        <v>1514</v>
      </c>
      <c r="N2357" t="s">
        <v>39</v>
      </c>
      <c r="O2357" s="23">
        <v>279</v>
      </c>
      <c r="P2357" s="9">
        <v>9.75</v>
      </c>
      <c r="Q2357" t="s">
        <v>40</v>
      </c>
      <c r="R2357">
        <v>26834</v>
      </c>
      <c r="S2357" s="9">
        <v>28.61</v>
      </c>
      <c r="T2357" s="26">
        <v>4.1900000000000004</v>
      </c>
      <c r="U2357" s="8">
        <v>119.88</v>
      </c>
      <c r="V2357" t="s">
        <v>4233</v>
      </c>
      <c r="W2357" t="s">
        <v>2007</v>
      </c>
      <c r="X2357" t="s">
        <v>42</v>
      </c>
      <c r="Y2357" t="s">
        <v>1740</v>
      </c>
      <c r="AA2357" s="1">
        <f t="shared" si="243"/>
        <v>45974</v>
      </c>
      <c r="AB2357" s="2">
        <f t="shared" si="244"/>
        <v>11</v>
      </c>
      <c r="AC2357" s="2">
        <f t="shared" si="245"/>
        <v>2025</v>
      </c>
      <c r="AD2357" s="2" t="str">
        <f>IFERROR(VLOOKUP(A2357,'Aux Área'!$A$4:$B$123,2,0),"-")</f>
        <v>ENGENHARIA</v>
      </c>
    </row>
    <row r="2358" spans="1:30" x14ac:dyDescent="0.3">
      <c r="A2358" t="s">
        <v>2271</v>
      </c>
      <c r="B2358" t="s">
        <v>2272</v>
      </c>
      <c r="C2358" t="s">
        <v>4234</v>
      </c>
      <c r="D2358" t="s">
        <v>3135</v>
      </c>
      <c r="E2358" t="s">
        <v>3136</v>
      </c>
      <c r="F2358" t="s">
        <v>2274</v>
      </c>
      <c r="G2358" t="s">
        <v>1135</v>
      </c>
      <c r="H2358" t="s">
        <v>2275</v>
      </c>
      <c r="I2358" t="s">
        <v>1497</v>
      </c>
      <c r="J2358" t="s">
        <v>188</v>
      </c>
      <c r="K2358" t="s">
        <v>189</v>
      </c>
      <c r="L2358" t="s">
        <v>190</v>
      </c>
      <c r="M2358" t="s">
        <v>38</v>
      </c>
      <c r="N2358" t="s">
        <v>39</v>
      </c>
      <c r="O2358" s="23">
        <v>307</v>
      </c>
      <c r="P2358" s="9">
        <v>11.27</v>
      </c>
      <c r="Q2358" t="s">
        <v>40</v>
      </c>
      <c r="R2358">
        <v>14511</v>
      </c>
      <c r="S2358" s="9">
        <v>27.25</v>
      </c>
      <c r="T2358" s="26">
        <v>4.3899999999999997</v>
      </c>
      <c r="U2358" s="8">
        <v>119.63</v>
      </c>
      <c r="V2358" t="s">
        <v>112</v>
      </c>
      <c r="W2358" t="s">
        <v>2276</v>
      </c>
      <c r="X2358" t="s">
        <v>42</v>
      </c>
      <c r="Y2358" t="s">
        <v>2277</v>
      </c>
      <c r="AA2358" s="1">
        <f t="shared" si="243"/>
        <v>45974</v>
      </c>
      <c r="AB2358" s="2">
        <f t="shared" si="244"/>
        <v>11</v>
      </c>
      <c r="AC2358" s="2">
        <f t="shared" si="245"/>
        <v>2025</v>
      </c>
      <c r="AD2358" s="2" t="str">
        <f>IFERROR(VLOOKUP(A2358,'Aux Área'!$A$4:$B$123,2,0),"-")</f>
        <v>INSPEÇÃO</v>
      </c>
    </row>
    <row r="2359" spans="1:30" x14ac:dyDescent="0.3">
      <c r="A2359" t="s">
        <v>2655</v>
      </c>
      <c r="B2359" t="s">
        <v>2656</v>
      </c>
      <c r="C2359" t="s">
        <v>4235</v>
      </c>
      <c r="D2359" t="s">
        <v>1619</v>
      </c>
      <c r="E2359" t="s">
        <v>1620</v>
      </c>
      <c r="F2359" t="s">
        <v>3712</v>
      </c>
      <c r="G2359" t="s">
        <v>1635</v>
      </c>
      <c r="H2359" t="s">
        <v>2635</v>
      </c>
      <c r="I2359" t="s">
        <v>37</v>
      </c>
      <c r="J2359" t="s">
        <v>370</v>
      </c>
      <c r="K2359" t="s">
        <v>371</v>
      </c>
      <c r="L2359" t="s">
        <v>124</v>
      </c>
      <c r="M2359" t="s">
        <v>38</v>
      </c>
      <c r="N2359" t="s">
        <v>39</v>
      </c>
      <c r="O2359" s="23">
        <v>294</v>
      </c>
      <c r="P2359" s="9">
        <v>7.87</v>
      </c>
      <c r="Q2359" t="s">
        <v>40</v>
      </c>
      <c r="R2359">
        <v>4949</v>
      </c>
      <c r="S2359" s="9">
        <v>37.369999999999997</v>
      </c>
      <c r="T2359" s="26">
        <v>4.4909999999999997</v>
      </c>
      <c r="U2359" s="8">
        <v>167.82</v>
      </c>
      <c r="V2359" t="s">
        <v>4236</v>
      </c>
      <c r="W2359" t="s">
        <v>2276</v>
      </c>
      <c r="X2359" t="s">
        <v>42</v>
      </c>
      <c r="Y2359" t="s">
        <v>1740</v>
      </c>
      <c r="AA2359" s="1">
        <f t="shared" si="243"/>
        <v>45974</v>
      </c>
      <c r="AB2359" s="2">
        <f t="shared" si="244"/>
        <v>11</v>
      </c>
      <c r="AC2359" s="2">
        <f t="shared" si="245"/>
        <v>2025</v>
      </c>
      <c r="AD2359" s="2" t="str">
        <f>IFERROR(VLOOKUP(A2359,'Aux Área'!$A$4:$B$123,2,0),"-")</f>
        <v>TI</v>
      </c>
    </row>
    <row r="2360" spans="1:30" x14ac:dyDescent="0.3">
      <c r="A2360" t="s">
        <v>2282</v>
      </c>
      <c r="B2360" t="s">
        <v>2283</v>
      </c>
      <c r="C2360" t="s">
        <v>4237</v>
      </c>
      <c r="D2360" t="s">
        <v>3963</v>
      </c>
      <c r="E2360" t="s">
        <v>3964</v>
      </c>
      <c r="F2360" t="s">
        <v>2285</v>
      </c>
      <c r="G2360" t="s">
        <v>1135</v>
      </c>
      <c r="H2360" t="s">
        <v>2275</v>
      </c>
      <c r="I2360" t="s">
        <v>1497</v>
      </c>
      <c r="J2360" t="s">
        <v>165</v>
      </c>
      <c r="K2360" t="s">
        <v>166</v>
      </c>
      <c r="L2360" t="s">
        <v>167</v>
      </c>
      <c r="M2360" t="s">
        <v>38</v>
      </c>
      <c r="N2360" t="s">
        <v>39</v>
      </c>
      <c r="O2360" s="23">
        <v>457</v>
      </c>
      <c r="P2360" s="9">
        <v>10.71</v>
      </c>
      <c r="Q2360" t="s">
        <v>40</v>
      </c>
      <c r="R2360">
        <v>15057</v>
      </c>
      <c r="S2360" s="9">
        <v>42.67</v>
      </c>
      <c r="T2360" s="26">
        <v>4.46</v>
      </c>
      <c r="U2360" s="8">
        <v>190.32</v>
      </c>
      <c r="V2360" t="s">
        <v>112</v>
      </c>
      <c r="W2360" t="s">
        <v>2276</v>
      </c>
      <c r="X2360" t="s">
        <v>42</v>
      </c>
      <c r="Y2360" t="s">
        <v>2277</v>
      </c>
      <c r="AA2360" s="1">
        <f t="shared" si="243"/>
        <v>45974</v>
      </c>
      <c r="AB2360" s="2">
        <f t="shared" si="244"/>
        <v>11</v>
      </c>
      <c r="AC2360" s="2">
        <f t="shared" si="245"/>
        <v>2025</v>
      </c>
      <c r="AD2360" s="2" t="str">
        <f>IFERROR(VLOOKUP(A2360,'Aux Área'!$A$4:$B$123,2,0),"-")</f>
        <v>INSPEÇÃO</v>
      </c>
    </row>
    <row r="2361" spans="1:30" x14ac:dyDescent="0.3">
      <c r="A2361" t="s">
        <v>58</v>
      </c>
      <c r="B2361" t="s">
        <v>250</v>
      </c>
      <c r="C2361" t="s">
        <v>4238</v>
      </c>
      <c r="D2361" t="s">
        <v>87</v>
      </c>
      <c r="E2361" t="s">
        <v>88</v>
      </c>
      <c r="F2361" t="s">
        <v>59</v>
      </c>
      <c r="G2361" t="s">
        <v>1500</v>
      </c>
      <c r="H2361" t="s">
        <v>36</v>
      </c>
      <c r="I2361" t="s">
        <v>37</v>
      </c>
      <c r="J2361" t="s">
        <v>237</v>
      </c>
      <c r="K2361" t="s">
        <v>238</v>
      </c>
      <c r="L2361" t="s">
        <v>110</v>
      </c>
      <c r="M2361" t="s">
        <v>38</v>
      </c>
      <c r="N2361" t="s">
        <v>39</v>
      </c>
      <c r="O2361" s="23">
        <v>313</v>
      </c>
      <c r="P2361" s="9">
        <v>7.63</v>
      </c>
      <c r="Q2361" t="s">
        <v>40</v>
      </c>
      <c r="R2361">
        <v>53427</v>
      </c>
      <c r="S2361" s="9">
        <v>41</v>
      </c>
      <c r="T2361" s="26">
        <v>4.09</v>
      </c>
      <c r="U2361" s="8">
        <v>167.69</v>
      </c>
      <c r="V2361" t="s">
        <v>41</v>
      </c>
      <c r="W2361" t="s">
        <v>2007</v>
      </c>
      <c r="X2361" t="s">
        <v>42</v>
      </c>
      <c r="Y2361" t="s">
        <v>1740</v>
      </c>
      <c r="AA2361" s="1">
        <f t="shared" si="243"/>
        <v>45974</v>
      </c>
      <c r="AB2361" s="2">
        <f t="shared" si="244"/>
        <v>11</v>
      </c>
      <c r="AC2361" s="2">
        <f t="shared" si="245"/>
        <v>2025</v>
      </c>
      <c r="AD2361" s="2" t="str">
        <f>IFERROR(VLOOKUP(A2361,'Aux Área'!$A$4:$B$123,2,0),"-")</f>
        <v>CONSERVA</v>
      </c>
    </row>
    <row r="2362" spans="1:30" x14ac:dyDescent="0.3">
      <c r="A2362" t="s">
        <v>2306</v>
      </c>
      <c r="B2362" t="s">
        <v>2307</v>
      </c>
      <c r="C2362" t="s">
        <v>4239</v>
      </c>
      <c r="D2362" t="s">
        <v>3428</v>
      </c>
      <c r="E2362" t="s">
        <v>3429</v>
      </c>
      <c r="F2362" t="s">
        <v>2309</v>
      </c>
      <c r="G2362" t="s">
        <v>1135</v>
      </c>
      <c r="H2362" t="s">
        <v>2275</v>
      </c>
      <c r="I2362" t="s">
        <v>1497</v>
      </c>
      <c r="J2362" t="s">
        <v>89</v>
      </c>
      <c r="K2362" t="s">
        <v>90</v>
      </c>
      <c r="L2362" t="s">
        <v>91</v>
      </c>
      <c r="M2362" t="s">
        <v>38</v>
      </c>
      <c r="N2362" t="s">
        <v>39</v>
      </c>
      <c r="O2362" s="23">
        <v>469</v>
      </c>
      <c r="P2362" s="9">
        <v>11.34</v>
      </c>
      <c r="Q2362" t="s">
        <v>40</v>
      </c>
      <c r="R2362">
        <v>12272</v>
      </c>
      <c r="S2362" s="9">
        <v>41.34</v>
      </c>
      <c r="T2362" s="26">
        <v>4.49</v>
      </c>
      <c r="U2362" s="8">
        <v>185.62</v>
      </c>
      <c r="V2362" t="s">
        <v>4240</v>
      </c>
      <c r="W2362" t="s">
        <v>2276</v>
      </c>
      <c r="X2362" t="s">
        <v>42</v>
      </c>
      <c r="Y2362" t="s">
        <v>2277</v>
      </c>
      <c r="AA2362" s="1">
        <f t="shared" si="243"/>
        <v>45974</v>
      </c>
      <c r="AB2362" s="2">
        <f t="shared" si="244"/>
        <v>11</v>
      </c>
      <c r="AC2362" s="2">
        <f t="shared" si="245"/>
        <v>2025</v>
      </c>
      <c r="AD2362" s="2" t="str">
        <f>IFERROR(VLOOKUP(A2362,'Aux Área'!$A$4:$B$123,2,0),"-")</f>
        <v>INSPEÇÃO</v>
      </c>
    </row>
    <row r="2363" spans="1:30" x14ac:dyDescent="0.3">
      <c r="A2363" t="s">
        <v>3092</v>
      </c>
      <c r="B2363" t="s">
        <v>3093</v>
      </c>
      <c r="C2363" t="s">
        <v>4241</v>
      </c>
      <c r="D2363" t="s">
        <v>3310</v>
      </c>
      <c r="E2363" t="s">
        <v>3311</v>
      </c>
      <c r="F2363" t="s">
        <v>3594</v>
      </c>
      <c r="G2363" t="s">
        <v>1135</v>
      </c>
      <c r="H2363" t="s">
        <v>2275</v>
      </c>
      <c r="I2363" t="s">
        <v>1497</v>
      </c>
      <c r="J2363" t="s">
        <v>169</v>
      </c>
      <c r="K2363" t="s">
        <v>170</v>
      </c>
      <c r="L2363" t="s">
        <v>124</v>
      </c>
      <c r="M2363" t="s">
        <v>38</v>
      </c>
      <c r="N2363" t="s">
        <v>39</v>
      </c>
      <c r="O2363" s="23">
        <v>408</v>
      </c>
      <c r="P2363" s="9">
        <v>10.91</v>
      </c>
      <c r="Q2363" t="s">
        <v>40</v>
      </c>
      <c r="R2363">
        <v>12657</v>
      </c>
      <c r="S2363" s="9">
        <v>37.4</v>
      </c>
      <c r="T2363" s="26">
        <v>4.29</v>
      </c>
      <c r="U2363" s="8">
        <v>160.44999999999999</v>
      </c>
      <c r="V2363" t="s">
        <v>41</v>
      </c>
      <c r="W2363" t="s">
        <v>2276</v>
      </c>
      <c r="X2363" t="s">
        <v>42</v>
      </c>
      <c r="Y2363" t="s">
        <v>2277</v>
      </c>
      <c r="AA2363" s="1">
        <f t="shared" si="243"/>
        <v>45974</v>
      </c>
      <c r="AB2363" s="2">
        <f t="shared" si="244"/>
        <v>11</v>
      </c>
      <c r="AC2363" s="2">
        <f t="shared" si="245"/>
        <v>2025</v>
      </c>
      <c r="AD2363" s="2" t="str">
        <f>IFERROR(VLOOKUP(A2363,'Aux Área'!$A$4:$B$123,2,0),"-")</f>
        <v>INSPEÇÃO</v>
      </c>
    </row>
    <row r="2364" spans="1:30" x14ac:dyDescent="0.3">
      <c r="A2364" t="s">
        <v>2552</v>
      </c>
      <c r="B2364" t="s">
        <v>2553</v>
      </c>
      <c r="C2364" t="s">
        <v>4242</v>
      </c>
      <c r="D2364" t="s">
        <v>2872</v>
      </c>
      <c r="E2364" t="s">
        <v>2873</v>
      </c>
      <c r="F2364" t="s">
        <v>2555</v>
      </c>
      <c r="G2364" t="s">
        <v>659</v>
      </c>
      <c r="H2364" t="s">
        <v>2215</v>
      </c>
      <c r="I2364" t="s">
        <v>667</v>
      </c>
      <c r="J2364" t="s">
        <v>2779</v>
      </c>
      <c r="K2364" t="s">
        <v>2780</v>
      </c>
      <c r="L2364" t="s">
        <v>141</v>
      </c>
      <c r="M2364" t="s">
        <v>38</v>
      </c>
      <c r="N2364" t="s">
        <v>668</v>
      </c>
      <c r="O2364" s="23">
        <v>169</v>
      </c>
      <c r="P2364" s="9">
        <v>3.77</v>
      </c>
      <c r="Q2364" t="s">
        <v>40</v>
      </c>
      <c r="R2364">
        <v>4177</v>
      </c>
      <c r="S2364" s="9">
        <v>44.88</v>
      </c>
      <c r="T2364" s="26">
        <v>6.4</v>
      </c>
      <c r="U2364" s="8">
        <v>287.23</v>
      </c>
      <c r="V2364" t="s">
        <v>112</v>
      </c>
      <c r="W2364" t="s">
        <v>2007</v>
      </c>
      <c r="X2364" t="s">
        <v>42</v>
      </c>
      <c r="Y2364" t="s">
        <v>1740</v>
      </c>
      <c r="AA2364" s="1">
        <f t="shared" si="243"/>
        <v>45974</v>
      </c>
      <c r="AB2364" s="2">
        <f t="shared" si="244"/>
        <v>11</v>
      </c>
      <c r="AC2364" s="2">
        <f t="shared" si="245"/>
        <v>2025</v>
      </c>
      <c r="AD2364" s="2" t="str">
        <f>IFERROR(VLOOKUP(A2364,'Aux Área'!$A$4:$B$123,2,0),"-")</f>
        <v>APH</v>
      </c>
    </row>
    <row r="2365" spans="1:30" x14ac:dyDescent="0.3">
      <c r="A2365" t="s">
        <v>2488</v>
      </c>
      <c r="B2365" t="s">
        <v>2489</v>
      </c>
      <c r="C2365" t="s">
        <v>4243</v>
      </c>
      <c r="D2365" t="s">
        <v>3785</v>
      </c>
      <c r="E2365" t="s">
        <v>3786</v>
      </c>
      <c r="F2365" t="s">
        <v>2491</v>
      </c>
      <c r="G2365" t="s">
        <v>659</v>
      </c>
      <c r="H2365" t="s">
        <v>2215</v>
      </c>
      <c r="I2365" t="s">
        <v>667</v>
      </c>
      <c r="J2365" t="s">
        <v>165</v>
      </c>
      <c r="K2365" t="s">
        <v>166</v>
      </c>
      <c r="L2365" t="s">
        <v>167</v>
      </c>
      <c r="M2365" t="s">
        <v>38</v>
      </c>
      <c r="N2365" t="s">
        <v>668</v>
      </c>
      <c r="O2365" s="23">
        <v>80</v>
      </c>
      <c r="P2365" s="9">
        <v>3.35</v>
      </c>
      <c r="Q2365" t="s">
        <v>40</v>
      </c>
      <c r="R2365">
        <v>2832</v>
      </c>
      <c r="S2365" s="9">
        <v>23.91</v>
      </c>
      <c r="T2365" s="26">
        <v>6.24</v>
      </c>
      <c r="U2365" s="8">
        <v>149.19999999999999</v>
      </c>
      <c r="V2365" t="s">
        <v>112</v>
      </c>
      <c r="W2365" t="s">
        <v>2007</v>
      </c>
      <c r="X2365" t="s">
        <v>42</v>
      </c>
      <c r="Y2365" t="s">
        <v>1740</v>
      </c>
      <c r="AA2365" s="1">
        <f t="shared" si="243"/>
        <v>45974</v>
      </c>
      <c r="AB2365" s="2">
        <f t="shared" si="244"/>
        <v>11</v>
      </c>
      <c r="AC2365" s="2">
        <f t="shared" si="245"/>
        <v>2025</v>
      </c>
      <c r="AD2365" s="2" t="str">
        <f>IFERROR(VLOOKUP(A2365,'Aux Área'!$A$4:$B$123,2,0),"-")</f>
        <v>APH</v>
      </c>
    </row>
    <row r="2366" spans="1:30" x14ac:dyDescent="0.3">
      <c r="A2366" t="s">
        <v>2574</v>
      </c>
      <c r="B2366" t="s">
        <v>2575</v>
      </c>
      <c r="C2366" t="s">
        <v>4244</v>
      </c>
      <c r="D2366" t="s">
        <v>3768</v>
      </c>
      <c r="E2366" t="s">
        <v>3769</v>
      </c>
      <c r="F2366" t="s">
        <v>2577</v>
      </c>
      <c r="G2366" t="s">
        <v>659</v>
      </c>
      <c r="H2366" t="s">
        <v>2215</v>
      </c>
      <c r="I2366" t="s">
        <v>667</v>
      </c>
      <c r="J2366" t="s">
        <v>370</v>
      </c>
      <c r="K2366" t="s">
        <v>371</v>
      </c>
      <c r="L2366" t="s">
        <v>124</v>
      </c>
      <c r="M2366" t="s">
        <v>38</v>
      </c>
      <c r="N2366" t="s">
        <v>668</v>
      </c>
      <c r="O2366" s="23">
        <v>134</v>
      </c>
      <c r="P2366" s="9">
        <v>4.83</v>
      </c>
      <c r="Q2366" t="s">
        <v>40</v>
      </c>
      <c r="R2366">
        <v>4032</v>
      </c>
      <c r="S2366" s="9">
        <v>27.75</v>
      </c>
      <c r="T2366" s="26">
        <v>6.09</v>
      </c>
      <c r="U2366" s="8">
        <v>169.01</v>
      </c>
      <c r="V2366" t="s">
        <v>4245</v>
      </c>
      <c r="W2366" t="s">
        <v>2007</v>
      </c>
      <c r="X2366" t="s">
        <v>42</v>
      </c>
      <c r="Y2366" t="s">
        <v>1740</v>
      </c>
      <c r="AA2366" s="1">
        <f t="shared" si="243"/>
        <v>45974</v>
      </c>
      <c r="AB2366" s="2">
        <f t="shared" si="244"/>
        <v>11</v>
      </c>
      <c r="AC2366" s="2">
        <f t="shared" si="245"/>
        <v>2025</v>
      </c>
      <c r="AD2366" s="2" t="str">
        <f>IFERROR(VLOOKUP(A2366,'Aux Área'!$A$4:$B$123,2,0),"-")</f>
        <v>APH</v>
      </c>
    </row>
    <row r="2367" spans="1:30" x14ac:dyDescent="0.3">
      <c r="A2367" t="s">
        <v>1819</v>
      </c>
      <c r="B2367" t="s">
        <v>156</v>
      </c>
      <c r="C2367" t="s">
        <v>4246</v>
      </c>
      <c r="D2367" t="s">
        <v>664</v>
      </c>
      <c r="E2367" t="s">
        <v>665</v>
      </c>
      <c r="F2367" t="s">
        <v>653</v>
      </c>
      <c r="G2367" t="s">
        <v>659</v>
      </c>
      <c r="H2367" t="s">
        <v>1821</v>
      </c>
      <c r="I2367" t="s">
        <v>673</v>
      </c>
      <c r="J2367" t="s">
        <v>1100</v>
      </c>
      <c r="K2367" t="s">
        <v>1101</v>
      </c>
      <c r="L2367" t="s">
        <v>181</v>
      </c>
      <c r="M2367" t="s">
        <v>38</v>
      </c>
      <c r="N2367" t="s">
        <v>638</v>
      </c>
      <c r="O2367" s="23">
        <v>0</v>
      </c>
      <c r="P2367" s="9">
        <v>0</v>
      </c>
      <c r="Q2367" t="s">
        <v>40</v>
      </c>
      <c r="R2367">
        <v>0</v>
      </c>
      <c r="S2367" s="9">
        <v>65.05</v>
      </c>
      <c r="T2367" s="26">
        <v>5.54</v>
      </c>
      <c r="U2367" s="8">
        <v>360.4</v>
      </c>
      <c r="V2367" t="s">
        <v>4247</v>
      </c>
      <c r="W2367" t="s">
        <v>652</v>
      </c>
      <c r="X2367" t="s">
        <v>42</v>
      </c>
      <c r="Y2367" t="s">
        <v>653</v>
      </c>
      <c r="AA2367" s="1">
        <f t="shared" si="243"/>
        <v>45974</v>
      </c>
      <c r="AB2367" s="2">
        <f t="shared" si="244"/>
        <v>11</v>
      </c>
      <c r="AC2367" s="2">
        <f t="shared" si="245"/>
        <v>2025</v>
      </c>
      <c r="AD2367" s="2" t="str">
        <f>IFERROR(VLOOKUP(A2367,'Aux Área'!$A$4:$B$123,2,0),"-")</f>
        <v>SÃO PEDRO</v>
      </c>
    </row>
    <row r="2368" spans="1:30" x14ac:dyDescent="0.3">
      <c r="A2368" t="s">
        <v>76</v>
      </c>
      <c r="B2368" t="s">
        <v>380</v>
      </c>
      <c r="C2368" t="s">
        <v>4248</v>
      </c>
      <c r="D2368" t="s">
        <v>382</v>
      </c>
      <c r="E2368" t="s">
        <v>383</v>
      </c>
      <c r="F2368" t="s">
        <v>77</v>
      </c>
      <c r="G2368" t="s">
        <v>1500</v>
      </c>
      <c r="H2368" t="s">
        <v>36</v>
      </c>
      <c r="I2368" t="s">
        <v>37</v>
      </c>
      <c r="J2368" t="s">
        <v>1665</v>
      </c>
      <c r="K2368" t="s">
        <v>1666</v>
      </c>
      <c r="L2368" t="s">
        <v>301</v>
      </c>
      <c r="M2368" t="s">
        <v>38</v>
      </c>
      <c r="N2368" t="s">
        <v>39</v>
      </c>
      <c r="O2368" s="23">
        <v>250</v>
      </c>
      <c r="P2368" s="9">
        <v>8.7100000000000009</v>
      </c>
      <c r="Q2368" t="s">
        <v>40</v>
      </c>
      <c r="R2368">
        <v>37922</v>
      </c>
      <c r="S2368" s="9">
        <v>28.69</v>
      </c>
      <c r="T2368" s="26">
        <v>4.09</v>
      </c>
      <c r="U2368" s="8">
        <v>117.34</v>
      </c>
      <c r="V2368" t="s">
        <v>4249</v>
      </c>
      <c r="W2368" t="s">
        <v>2007</v>
      </c>
      <c r="X2368" t="s">
        <v>42</v>
      </c>
      <c r="Y2368" t="s">
        <v>1740</v>
      </c>
      <c r="AA2368" s="1">
        <f t="shared" si="243"/>
        <v>45974</v>
      </c>
      <c r="AB2368" s="2">
        <f t="shared" si="244"/>
        <v>11</v>
      </c>
      <c r="AC2368" s="2">
        <f t="shared" si="245"/>
        <v>2025</v>
      </c>
      <c r="AD2368" s="2" t="str">
        <f>IFERROR(VLOOKUP(A2368,'Aux Área'!$A$4:$B$123,2,0),"-")</f>
        <v>QSMS</v>
      </c>
    </row>
    <row r="2369" spans="1:30" x14ac:dyDescent="0.3">
      <c r="A2369" t="s">
        <v>54</v>
      </c>
      <c r="B2369" t="s">
        <v>319</v>
      </c>
      <c r="C2369" t="s">
        <v>4250</v>
      </c>
      <c r="D2369" t="s">
        <v>1480</v>
      </c>
      <c r="E2369" t="s">
        <v>1481</v>
      </c>
      <c r="F2369" t="s">
        <v>55</v>
      </c>
      <c r="G2369" t="s">
        <v>1500</v>
      </c>
      <c r="H2369" t="s">
        <v>36</v>
      </c>
      <c r="I2369" t="s">
        <v>37</v>
      </c>
      <c r="J2369" t="s">
        <v>370</v>
      </c>
      <c r="K2369" t="s">
        <v>371</v>
      </c>
      <c r="L2369" t="s">
        <v>124</v>
      </c>
      <c r="M2369" t="s">
        <v>38</v>
      </c>
      <c r="N2369" t="s">
        <v>39</v>
      </c>
      <c r="O2369" s="23">
        <v>422</v>
      </c>
      <c r="P2369" s="9">
        <v>10.38</v>
      </c>
      <c r="Q2369" t="s">
        <v>40</v>
      </c>
      <c r="R2369">
        <v>27256</v>
      </c>
      <c r="S2369" s="9">
        <v>40.64</v>
      </c>
      <c r="T2369" s="26">
        <v>4.49</v>
      </c>
      <c r="U2369" s="8">
        <v>182.48</v>
      </c>
      <c r="V2369" t="s">
        <v>4251</v>
      </c>
      <c r="W2369" t="s">
        <v>2007</v>
      </c>
      <c r="X2369" t="s">
        <v>42</v>
      </c>
      <c r="Y2369" t="s">
        <v>1740</v>
      </c>
      <c r="AA2369" s="1">
        <f t="shared" si="243"/>
        <v>45974</v>
      </c>
      <c r="AB2369" s="2">
        <f t="shared" si="244"/>
        <v>11</v>
      </c>
      <c r="AC2369" s="2">
        <f t="shared" si="245"/>
        <v>2025</v>
      </c>
      <c r="AD2369" s="2" t="str">
        <f>IFERROR(VLOOKUP(A2369,'Aux Área'!$A$4:$B$123,2,0),"-")</f>
        <v>ENGENHARIA</v>
      </c>
    </row>
    <row r="2370" spans="1:30" x14ac:dyDescent="0.3">
      <c r="A2370" t="s">
        <v>2271</v>
      </c>
      <c r="B2370" t="s">
        <v>2272</v>
      </c>
      <c r="C2370" t="s">
        <v>4252</v>
      </c>
      <c r="D2370" t="s">
        <v>3135</v>
      </c>
      <c r="E2370" t="s">
        <v>3136</v>
      </c>
      <c r="F2370" t="s">
        <v>2274</v>
      </c>
      <c r="G2370" t="s">
        <v>1135</v>
      </c>
      <c r="H2370" t="s">
        <v>2275</v>
      </c>
      <c r="I2370" t="s">
        <v>1497</v>
      </c>
      <c r="J2370" t="s">
        <v>188</v>
      </c>
      <c r="K2370" t="s">
        <v>189</v>
      </c>
      <c r="L2370" t="s">
        <v>190</v>
      </c>
      <c r="M2370" t="s">
        <v>38</v>
      </c>
      <c r="N2370" t="s">
        <v>39</v>
      </c>
      <c r="O2370" s="23">
        <v>295</v>
      </c>
      <c r="P2370" s="9">
        <v>10.050000000000001</v>
      </c>
      <c r="Q2370" t="s">
        <v>40</v>
      </c>
      <c r="R2370">
        <v>14806</v>
      </c>
      <c r="S2370" s="9">
        <v>29.35</v>
      </c>
      <c r="T2370" s="26">
        <v>4.3899999999999997</v>
      </c>
      <c r="U2370" s="8">
        <v>128.85</v>
      </c>
      <c r="V2370" t="s">
        <v>41</v>
      </c>
      <c r="W2370" t="s">
        <v>2276</v>
      </c>
      <c r="X2370" t="s">
        <v>42</v>
      </c>
      <c r="Y2370" t="s">
        <v>2277</v>
      </c>
      <c r="AA2370" s="1">
        <f t="shared" si="243"/>
        <v>45974</v>
      </c>
      <c r="AB2370" s="2">
        <f t="shared" si="244"/>
        <v>11</v>
      </c>
      <c r="AC2370" s="2">
        <f t="shared" si="245"/>
        <v>2025</v>
      </c>
      <c r="AD2370" s="2" t="str">
        <f>IFERROR(VLOOKUP(A2370,'Aux Área'!$A$4:$B$123,2,0),"-")</f>
        <v>INSPEÇÃO</v>
      </c>
    </row>
    <row r="2371" spans="1:30" x14ac:dyDescent="0.3">
      <c r="A2371" t="s">
        <v>2278</v>
      </c>
      <c r="B2371" t="s">
        <v>2279</v>
      </c>
      <c r="C2371" t="s">
        <v>4253</v>
      </c>
      <c r="D2371" t="s">
        <v>3098</v>
      </c>
      <c r="E2371" t="s">
        <v>3099</v>
      </c>
      <c r="F2371" t="s">
        <v>2281</v>
      </c>
      <c r="G2371" t="s">
        <v>1135</v>
      </c>
      <c r="H2371" t="s">
        <v>2275</v>
      </c>
      <c r="I2371" t="s">
        <v>1497</v>
      </c>
      <c r="J2371" t="s">
        <v>1670</v>
      </c>
      <c r="K2371" t="s">
        <v>1671</v>
      </c>
      <c r="L2371" t="s">
        <v>1672</v>
      </c>
      <c r="M2371" t="s">
        <v>38</v>
      </c>
      <c r="N2371" t="s">
        <v>39</v>
      </c>
      <c r="O2371" s="23">
        <v>357</v>
      </c>
      <c r="P2371" s="9">
        <v>9.3000000000000007</v>
      </c>
      <c r="Q2371" t="s">
        <v>40</v>
      </c>
      <c r="R2371">
        <v>16582</v>
      </c>
      <c r="S2371" s="9">
        <v>38.39</v>
      </c>
      <c r="T2371" s="26">
        <v>4.29</v>
      </c>
      <c r="U2371" s="8">
        <v>164.69</v>
      </c>
      <c r="V2371" t="s">
        <v>4254</v>
      </c>
      <c r="W2371" t="s">
        <v>2276</v>
      </c>
      <c r="X2371" t="s">
        <v>42</v>
      </c>
      <c r="Y2371" t="s">
        <v>2277</v>
      </c>
      <c r="AA2371" s="1">
        <f t="shared" si="243"/>
        <v>45974</v>
      </c>
      <c r="AB2371" s="2">
        <f t="shared" si="244"/>
        <v>11</v>
      </c>
      <c r="AC2371" s="2">
        <f t="shared" si="245"/>
        <v>2025</v>
      </c>
      <c r="AD2371" s="2" t="str">
        <f>IFERROR(VLOOKUP(A2371,'Aux Área'!$A$4:$B$123,2,0),"-")</f>
        <v>INSPEÇÃO</v>
      </c>
    </row>
    <row r="2372" spans="1:30" x14ac:dyDescent="0.3">
      <c r="A2372" t="s">
        <v>2643</v>
      </c>
      <c r="B2372" t="s">
        <v>2644</v>
      </c>
      <c r="C2372" t="s">
        <v>4255</v>
      </c>
      <c r="D2372" t="s">
        <v>3149</v>
      </c>
      <c r="E2372" t="s">
        <v>3150</v>
      </c>
      <c r="F2372" t="s">
        <v>2646</v>
      </c>
      <c r="G2372" t="s">
        <v>1300</v>
      </c>
      <c r="H2372" t="s">
        <v>1301</v>
      </c>
      <c r="I2372" t="s">
        <v>37</v>
      </c>
      <c r="J2372" t="s">
        <v>122</v>
      </c>
      <c r="K2372" t="s">
        <v>123</v>
      </c>
      <c r="L2372" t="s">
        <v>124</v>
      </c>
      <c r="M2372" t="s">
        <v>38</v>
      </c>
      <c r="N2372" t="s">
        <v>39</v>
      </c>
      <c r="O2372" s="23">
        <v>312</v>
      </c>
      <c r="P2372" s="9">
        <v>9.5500000000000007</v>
      </c>
      <c r="Q2372" t="s">
        <v>40</v>
      </c>
      <c r="R2372">
        <v>14145</v>
      </c>
      <c r="S2372" s="9">
        <v>32.659999999999997</v>
      </c>
      <c r="T2372" s="26">
        <v>4.3899999999999997</v>
      </c>
      <c r="U2372" s="8">
        <v>143.38</v>
      </c>
      <c r="V2372" t="s">
        <v>41</v>
      </c>
      <c r="W2372" t="s">
        <v>2276</v>
      </c>
      <c r="X2372" t="s">
        <v>42</v>
      </c>
      <c r="Y2372" t="s">
        <v>2277</v>
      </c>
      <c r="AA2372" s="1">
        <f t="shared" si="243"/>
        <v>45974</v>
      </c>
      <c r="AB2372" s="2">
        <f t="shared" si="244"/>
        <v>11</v>
      </c>
      <c r="AC2372" s="2">
        <f t="shared" si="245"/>
        <v>2025</v>
      </c>
      <c r="AD2372" s="2" t="str">
        <f>IFERROR(VLOOKUP(A2372,'Aux Área'!$A$4:$B$123,2,0),"-")</f>
        <v>INSPEÇÃO</v>
      </c>
    </row>
    <row r="2373" spans="1:30" x14ac:dyDescent="0.3">
      <c r="A2373" t="s">
        <v>2314</v>
      </c>
      <c r="B2373" t="s">
        <v>2315</v>
      </c>
      <c r="C2373" t="s">
        <v>4256</v>
      </c>
      <c r="D2373" t="s">
        <v>3410</v>
      </c>
      <c r="E2373" t="s">
        <v>3411</v>
      </c>
      <c r="F2373" t="s">
        <v>2317</v>
      </c>
      <c r="G2373" t="s">
        <v>1300</v>
      </c>
      <c r="H2373" t="s">
        <v>1301</v>
      </c>
      <c r="I2373" t="s">
        <v>37</v>
      </c>
      <c r="J2373" t="s">
        <v>231</v>
      </c>
      <c r="K2373" t="s">
        <v>232</v>
      </c>
      <c r="L2373" t="s">
        <v>217</v>
      </c>
      <c r="M2373" t="s">
        <v>38</v>
      </c>
      <c r="N2373" t="s">
        <v>39</v>
      </c>
      <c r="O2373" s="23">
        <v>538</v>
      </c>
      <c r="P2373" s="9">
        <v>9.9499999999999993</v>
      </c>
      <c r="Q2373" t="s">
        <v>40</v>
      </c>
      <c r="R2373">
        <v>18635</v>
      </c>
      <c r="S2373" s="9">
        <v>54.07</v>
      </c>
      <c r="T2373" s="26">
        <v>4.2510000000000003</v>
      </c>
      <c r="U2373" s="8">
        <v>229.83</v>
      </c>
      <c r="V2373" t="s">
        <v>4257</v>
      </c>
      <c r="W2373" t="s">
        <v>2276</v>
      </c>
      <c r="X2373" t="s">
        <v>42</v>
      </c>
      <c r="Y2373" t="s">
        <v>2277</v>
      </c>
      <c r="AA2373" s="1">
        <f t="shared" si="243"/>
        <v>45974</v>
      </c>
      <c r="AB2373" s="2">
        <f t="shared" si="244"/>
        <v>11</v>
      </c>
      <c r="AC2373" s="2">
        <f t="shared" si="245"/>
        <v>2025</v>
      </c>
      <c r="AD2373" s="2" t="str">
        <f>IFERROR(VLOOKUP(A2373,'Aux Área'!$A$4:$B$123,2,0),"-")</f>
        <v>INSPEÇÃO</v>
      </c>
    </row>
    <row r="2374" spans="1:30" x14ac:dyDescent="0.3">
      <c r="A2374" t="s">
        <v>2181</v>
      </c>
      <c r="B2374" t="s">
        <v>2182</v>
      </c>
      <c r="C2374" t="s">
        <v>4258</v>
      </c>
      <c r="D2374" t="s">
        <v>3107</v>
      </c>
      <c r="E2374" t="s">
        <v>3108</v>
      </c>
      <c r="F2374" t="s">
        <v>2184</v>
      </c>
      <c r="G2374" t="s">
        <v>1135</v>
      </c>
      <c r="H2374" t="s">
        <v>2185</v>
      </c>
      <c r="I2374" t="s">
        <v>2186</v>
      </c>
      <c r="J2374" t="s">
        <v>108</v>
      </c>
      <c r="K2374" t="s">
        <v>109</v>
      </c>
      <c r="L2374" t="s">
        <v>110</v>
      </c>
      <c r="M2374" t="s">
        <v>38</v>
      </c>
      <c r="N2374" t="s">
        <v>668</v>
      </c>
      <c r="O2374" s="23">
        <v>757</v>
      </c>
      <c r="P2374" s="9">
        <v>15.14</v>
      </c>
      <c r="Q2374" t="s">
        <v>40</v>
      </c>
      <c r="R2374">
        <v>15229</v>
      </c>
      <c r="S2374" s="9">
        <v>50</v>
      </c>
      <c r="T2374" s="26">
        <v>6.19</v>
      </c>
      <c r="U2374" s="8">
        <v>309.5</v>
      </c>
      <c r="V2374" t="s">
        <v>4259</v>
      </c>
      <c r="W2374" t="s">
        <v>2007</v>
      </c>
      <c r="X2374" t="s">
        <v>42</v>
      </c>
      <c r="Y2374" t="s">
        <v>2188</v>
      </c>
      <c r="AA2374" s="1">
        <f t="shared" si="243"/>
        <v>45974</v>
      </c>
      <c r="AB2374" s="2">
        <f t="shared" si="244"/>
        <v>11</v>
      </c>
      <c r="AC2374" s="2">
        <f t="shared" si="245"/>
        <v>2025</v>
      </c>
      <c r="AD2374" s="2" t="str">
        <f>IFERROR(VLOOKUP(A2374,'Aux Área'!$A$4:$B$123,2,0),"-")</f>
        <v>INSPEÇÃO</v>
      </c>
    </row>
    <row r="2375" spans="1:30" x14ac:dyDescent="0.3">
      <c r="A2375" t="s">
        <v>1847</v>
      </c>
      <c r="B2375" t="s">
        <v>1848</v>
      </c>
      <c r="C2375" t="s">
        <v>4260</v>
      </c>
      <c r="D2375" t="s">
        <v>1850</v>
      </c>
      <c r="E2375" t="s">
        <v>1851</v>
      </c>
      <c r="F2375" t="s">
        <v>653</v>
      </c>
      <c r="G2375" t="s">
        <v>635</v>
      </c>
      <c r="H2375" t="s">
        <v>1852</v>
      </c>
      <c r="I2375" t="s">
        <v>1853</v>
      </c>
      <c r="J2375" t="s">
        <v>172</v>
      </c>
      <c r="K2375" t="s">
        <v>173</v>
      </c>
      <c r="L2375" t="s">
        <v>124</v>
      </c>
      <c r="M2375" t="s">
        <v>38</v>
      </c>
      <c r="N2375" t="s">
        <v>638</v>
      </c>
      <c r="O2375" s="23">
        <v>0</v>
      </c>
      <c r="P2375" s="9">
        <v>0</v>
      </c>
      <c r="Q2375" t="s">
        <v>40</v>
      </c>
      <c r="R2375">
        <v>0</v>
      </c>
      <c r="S2375" s="9">
        <v>150</v>
      </c>
      <c r="T2375" s="26">
        <v>5.99</v>
      </c>
      <c r="U2375" s="8">
        <v>898.5</v>
      </c>
      <c r="V2375" t="s">
        <v>2617</v>
      </c>
      <c r="W2375" t="s">
        <v>652</v>
      </c>
      <c r="X2375" t="s">
        <v>42</v>
      </c>
      <c r="Y2375" t="s">
        <v>653</v>
      </c>
      <c r="AA2375" s="1">
        <f t="shared" si="243"/>
        <v>45974</v>
      </c>
      <c r="AB2375" s="2">
        <f t="shared" si="244"/>
        <v>11</v>
      </c>
      <c r="AC2375" s="2">
        <f t="shared" si="245"/>
        <v>2025</v>
      </c>
      <c r="AD2375" s="2" t="str">
        <f>IFERROR(VLOOKUP(A2375,'Aux Área'!$A$4:$B$123,2,0),"-")</f>
        <v>SÃO PEDRO</v>
      </c>
    </row>
    <row r="2376" spans="1:30" x14ac:dyDescent="0.3">
      <c r="A2376" t="s">
        <v>2347</v>
      </c>
      <c r="B2376" t="s">
        <v>2348</v>
      </c>
      <c r="C2376" t="s">
        <v>4261</v>
      </c>
      <c r="D2376" t="s">
        <v>4262</v>
      </c>
      <c r="E2376" t="s">
        <v>4263</v>
      </c>
      <c r="F2376" t="s">
        <v>2350</v>
      </c>
      <c r="G2376" t="s">
        <v>659</v>
      </c>
      <c r="H2376" t="s">
        <v>1996</v>
      </c>
      <c r="I2376" t="s">
        <v>1997</v>
      </c>
      <c r="J2376" t="s">
        <v>237</v>
      </c>
      <c r="K2376" t="s">
        <v>238</v>
      </c>
      <c r="L2376" t="s">
        <v>110</v>
      </c>
      <c r="M2376" t="s">
        <v>38</v>
      </c>
      <c r="N2376" t="s">
        <v>668</v>
      </c>
      <c r="O2376" s="23">
        <v>527</v>
      </c>
      <c r="P2376" s="9">
        <v>5.79</v>
      </c>
      <c r="Q2376" t="s">
        <v>40</v>
      </c>
      <c r="R2376">
        <v>6400</v>
      </c>
      <c r="S2376" s="9">
        <v>91</v>
      </c>
      <c r="T2376" s="26">
        <v>6.3410000000000002</v>
      </c>
      <c r="U2376" s="8">
        <v>577</v>
      </c>
      <c r="V2376" t="s">
        <v>41</v>
      </c>
      <c r="W2376" t="s">
        <v>1985</v>
      </c>
      <c r="X2376" t="s">
        <v>42</v>
      </c>
      <c r="Y2376" t="s">
        <v>1986</v>
      </c>
      <c r="AA2376" s="1">
        <f t="shared" si="243"/>
        <v>45974</v>
      </c>
      <c r="AB2376" s="2">
        <f t="shared" si="244"/>
        <v>11</v>
      </c>
      <c r="AC2376" s="2">
        <f t="shared" si="245"/>
        <v>2025</v>
      </c>
      <c r="AD2376" s="2" t="str">
        <f>IFERROR(VLOOKUP(A2376,'Aux Área'!$A$4:$B$123,2,0),"-")</f>
        <v>PESADOS</v>
      </c>
    </row>
    <row r="2377" spans="1:30" x14ac:dyDescent="0.3">
      <c r="A2377" t="s">
        <v>2347</v>
      </c>
      <c r="C2377" t="s">
        <v>15671</v>
      </c>
      <c r="F2377" t="s">
        <v>2350</v>
      </c>
      <c r="K2377" t="s">
        <v>238</v>
      </c>
      <c r="N2377" t="s">
        <v>15690</v>
      </c>
      <c r="O2377" t="s">
        <v>15244</v>
      </c>
      <c r="P2377" s="9" t="s">
        <v>15244</v>
      </c>
      <c r="Q2377" t="s">
        <v>40</v>
      </c>
      <c r="R2377" t="s">
        <v>15244</v>
      </c>
      <c r="S2377">
        <v>6.93</v>
      </c>
      <c r="U2377" s="8">
        <v>27.65</v>
      </c>
      <c r="X2377" t="s">
        <v>42</v>
      </c>
      <c r="Y2377" t="s">
        <v>1986</v>
      </c>
      <c r="AA2377" s="1">
        <f>IFERROR(DATEVALUE(C2377),"-")</f>
        <v>45974</v>
      </c>
      <c r="AB2377" s="2">
        <f>IFERROR(MONTH(AA2377),"-")</f>
        <v>11</v>
      </c>
      <c r="AC2377" s="2">
        <f>IFERROR(YEAR(AA2377),"-")</f>
        <v>2025</v>
      </c>
      <c r="AD2377" s="2" t="str">
        <f>IFERROR(VLOOKUP(A2377,'Aux Área'!$A$4:$B$123,2,0),"-")</f>
        <v>PESADOS</v>
      </c>
    </row>
    <row r="2378" spans="1:30" x14ac:dyDescent="0.3">
      <c r="A2378" t="s">
        <v>2282</v>
      </c>
      <c r="B2378" t="s">
        <v>2283</v>
      </c>
      <c r="C2378" t="s">
        <v>4264</v>
      </c>
      <c r="D2378" t="s">
        <v>3963</v>
      </c>
      <c r="E2378" t="s">
        <v>3964</v>
      </c>
      <c r="F2378" t="s">
        <v>2285</v>
      </c>
      <c r="G2378" t="s">
        <v>1135</v>
      </c>
      <c r="H2378" t="s">
        <v>2275</v>
      </c>
      <c r="I2378" t="s">
        <v>1497</v>
      </c>
      <c r="J2378" t="s">
        <v>165</v>
      </c>
      <c r="K2378" t="s">
        <v>166</v>
      </c>
      <c r="L2378" t="s">
        <v>167</v>
      </c>
      <c r="M2378" t="s">
        <v>38</v>
      </c>
      <c r="N2378" t="s">
        <v>39</v>
      </c>
      <c r="O2378" s="23">
        <v>203</v>
      </c>
      <c r="P2378" s="9">
        <v>8.08</v>
      </c>
      <c r="Q2378" t="s">
        <v>40</v>
      </c>
      <c r="R2378">
        <v>15260</v>
      </c>
      <c r="S2378" s="9">
        <v>25.11</v>
      </c>
      <c r="T2378" s="26">
        <v>4.4610000000000003</v>
      </c>
      <c r="U2378" s="8">
        <v>112.01</v>
      </c>
      <c r="V2378" t="s">
        <v>112</v>
      </c>
      <c r="W2378" t="s">
        <v>2276</v>
      </c>
      <c r="X2378" t="s">
        <v>42</v>
      </c>
      <c r="Y2378" t="s">
        <v>2277</v>
      </c>
      <c r="AA2378" s="1">
        <f t="shared" ref="AA2378:AA2401" si="246">DATEVALUE(C2378)</f>
        <v>45974</v>
      </c>
      <c r="AB2378" s="2">
        <f t="shared" ref="AB2378:AB2401" si="247">MONTH(AA2378)</f>
        <v>11</v>
      </c>
      <c r="AC2378" s="2">
        <f t="shared" ref="AC2378:AC2401" si="248">YEAR(AA2378)</f>
        <v>2025</v>
      </c>
      <c r="AD2378" s="2" t="str">
        <f>IFERROR(VLOOKUP(A2378,'Aux Área'!$A$4:$B$123,2,0),"-")</f>
        <v>INSPEÇÃO</v>
      </c>
    </row>
    <row r="2379" spans="1:30" x14ac:dyDescent="0.3">
      <c r="A2379" t="s">
        <v>2306</v>
      </c>
      <c r="B2379" t="s">
        <v>2307</v>
      </c>
      <c r="C2379" t="s">
        <v>4265</v>
      </c>
      <c r="D2379" t="s">
        <v>3428</v>
      </c>
      <c r="E2379" t="s">
        <v>3429</v>
      </c>
      <c r="F2379" t="s">
        <v>2309</v>
      </c>
      <c r="G2379" t="s">
        <v>1135</v>
      </c>
      <c r="H2379" t="s">
        <v>2275</v>
      </c>
      <c r="I2379" t="s">
        <v>1497</v>
      </c>
      <c r="J2379" t="s">
        <v>1665</v>
      </c>
      <c r="K2379" t="s">
        <v>1666</v>
      </c>
      <c r="L2379" t="s">
        <v>301</v>
      </c>
      <c r="M2379" t="s">
        <v>38</v>
      </c>
      <c r="N2379" t="s">
        <v>39</v>
      </c>
      <c r="O2379" s="23">
        <v>299</v>
      </c>
      <c r="P2379" s="9">
        <v>10.38</v>
      </c>
      <c r="Q2379" t="s">
        <v>40</v>
      </c>
      <c r="R2379">
        <v>12571</v>
      </c>
      <c r="S2379" s="9">
        <v>28.8</v>
      </c>
      <c r="T2379" s="26">
        <v>4.09</v>
      </c>
      <c r="U2379" s="8">
        <v>117.79</v>
      </c>
      <c r="V2379" t="s">
        <v>4266</v>
      </c>
      <c r="W2379" t="s">
        <v>2276</v>
      </c>
      <c r="X2379" t="s">
        <v>42</v>
      </c>
      <c r="Y2379" t="s">
        <v>2277</v>
      </c>
      <c r="AA2379" s="1">
        <f t="shared" si="246"/>
        <v>45974</v>
      </c>
      <c r="AB2379" s="2">
        <f t="shared" si="247"/>
        <v>11</v>
      </c>
      <c r="AC2379" s="2">
        <f t="shared" si="248"/>
        <v>2025</v>
      </c>
      <c r="AD2379" s="2" t="str">
        <f>IFERROR(VLOOKUP(A2379,'Aux Área'!$A$4:$B$123,2,0),"-")</f>
        <v>INSPEÇÃO</v>
      </c>
    </row>
    <row r="2380" spans="1:30" x14ac:dyDescent="0.3">
      <c r="A2380" t="s">
        <v>60</v>
      </c>
      <c r="B2380" t="s">
        <v>614</v>
      </c>
      <c r="C2380" t="s">
        <v>4267</v>
      </c>
      <c r="D2380" t="s">
        <v>1206</v>
      </c>
      <c r="E2380" t="s">
        <v>1207</v>
      </c>
      <c r="F2380" t="s">
        <v>61</v>
      </c>
      <c r="G2380" t="s">
        <v>1500</v>
      </c>
      <c r="H2380" t="s">
        <v>36</v>
      </c>
      <c r="I2380" t="s">
        <v>37</v>
      </c>
      <c r="J2380" t="s">
        <v>623</v>
      </c>
      <c r="K2380" t="s">
        <v>624</v>
      </c>
      <c r="L2380" t="s">
        <v>181</v>
      </c>
      <c r="M2380" t="s">
        <v>38</v>
      </c>
      <c r="N2380" t="s">
        <v>39</v>
      </c>
      <c r="O2380" s="23">
        <v>173</v>
      </c>
      <c r="P2380" s="9">
        <v>8.56</v>
      </c>
      <c r="Q2380" t="s">
        <v>40</v>
      </c>
      <c r="R2380">
        <v>19420</v>
      </c>
      <c r="S2380" s="9">
        <v>20.22</v>
      </c>
      <c r="T2380" s="26">
        <v>4.9400000000000004</v>
      </c>
      <c r="U2380" s="8">
        <v>99.89</v>
      </c>
      <c r="V2380" t="s">
        <v>41</v>
      </c>
      <c r="W2380" t="s">
        <v>2007</v>
      </c>
      <c r="X2380" t="s">
        <v>42</v>
      </c>
      <c r="Y2380" t="s">
        <v>1740</v>
      </c>
      <c r="AA2380" s="1">
        <f t="shared" si="246"/>
        <v>45974</v>
      </c>
      <c r="AB2380" s="2">
        <f t="shared" si="247"/>
        <v>11</v>
      </c>
      <c r="AC2380" s="2">
        <f t="shared" si="248"/>
        <v>2025</v>
      </c>
      <c r="AD2380" s="2" t="str">
        <f>IFERROR(VLOOKUP(A2380,'Aux Área'!$A$4:$B$123,2,0),"-")</f>
        <v>QSMS</v>
      </c>
    </row>
    <row r="2381" spans="1:30" x14ac:dyDescent="0.3">
      <c r="A2381" t="s">
        <v>2638</v>
      </c>
      <c r="B2381" t="s">
        <v>2639</v>
      </c>
      <c r="C2381" t="s">
        <v>4268</v>
      </c>
      <c r="D2381" t="s">
        <v>3419</v>
      </c>
      <c r="E2381" t="s">
        <v>3420</v>
      </c>
      <c r="F2381" t="s">
        <v>2641</v>
      </c>
      <c r="G2381" t="s">
        <v>1135</v>
      </c>
      <c r="H2381" t="s">
        <v>2275</v>
      </c>
      <c r="I2381" t="s">
        <v>1497</v>
      </c>
      <c r="J2381" t="s">
        <v>275</v>
      </c>
      <c r="K2381" t="s">
        <v>276</v>
      </c>
      <c r="L2381" t="s">
        <v>124</v>
      </c>
      <c r="M2381" t="s">
        <v>38</v>
      </c>
      <c r="N2381" t="s">
        <v>39</v>
      </c>
      <c r="O2381" s="23">
        <v>349</v>
      </c>
      <c r="P2381" s="9">
        <v>7.99</v>
      </c>
      <c r="Q2381" t="s">
        <v>40</v>
      </c>
      <c r="R2381">
        <v>13729</v>
      </c>
      <c r="S2381" s="9">
        <v>43.68</v>
      </c>
      <c r="T2381" s="26">
        <v>4.1900000000000004</v>
      </c>
      <c r="U2381" s="8">
        <v>183.02</v>
      </c>
      <c r="V2381" t="s">
        <v>4269</v>
      </c>
      <c r="W2381" t="s">
        <v>2276</v>
      </c>
      <c r="X2381" t="s">
        <v>42</v>
      </c>
      <c r="Y2381" t="s">
        <v>2277</v>
      </c>
      <c r="AA2381" s="1">
        <f t="shared" si="246"/>
        <v>45974</v>
      </c>
      <c r="AB2381" s="2">
        <f t="shared" si="247"/>
        <v>11</v>
      </c>
      <c r="AC2381" s="2">
        <f t="shared" si="248"/>
        <v>2025</v>
      </c>
      <c r="AD2381" s="2" t="str">
        <f>IFERROR(VLOOKUP(A2381,'Aux Área'!$A$4:$B$123,2,0),"-")</f>
        <v>INSPEÇÃO</v>
      </c>
    </row>
    <row r="2382" spans="1:30" x14ac:dyDescent="0.3">
      <c r="A2382" t="s">
        <v>1295</v>
      </c>
      <c r="B2382" t="s">
        <v>1753</v>
      </c>
      <c r="C2382" t="s">
        <v>4270</v>
      </c>
      <c r="D2382" t="s">
        <v>1297</v>
      </c>
      <c r="E2382" t="s">
        <v>2221</v>
      </c>
      <c r="F2382" t="s">
        <v>1299</v>
      </c>
      <c r="G2382" t="s">
        <v>1135</v>
      </c>
      <c r="H2382" t="s">
        <v>1301</v>
      </c>
      <c r="I2382" t="s">
        <v>839</v>
      </c>
      <c r="J2382" t="s">
        <v>275</v>
      </c>
      <c r="K2382" t="s">
        <v>276</v>
      </c>
      <c r="L2382" t="s">
        <v>124</v>
      </c>
      <c r="M2382" t="s">
        <v>38</v>
      </c>
      <c r="N2382" t="s">
        <v>39</v>
      </c>
      <c r="O2382" s="23">
        <v>0</v>
      </c>
      <c r="P2382" s="23">
        <v>0</v>
      </c>
      <c r="Q2382" t="s">
        <v>40</v>
      </c>
      <c r="R2382" t="s">
        <v>15244</v>
      </c>
      <c r="S2382" s="9">
        <v>54</v>
      </c>
      <c r="T2382" s="26">
        <v>4.1900000000000004</v>
      </c>
      <c r="U2382" s="8">
        <v>226.26</v>
      </c>
      <c r="V2382" t="s">
        <v>4271</v>
      </c>
      <c r="W2382" t="s">
        <v>2007</v>
      </c>
      <c r="X2382" t="s">
        <v>42</v>
      </c>
      <c r="Y2382" t="s">
        <v>1740</v>
      </c>
      <c r="AA2382" s="1">
        <f t="shared" si="246"/>
        <v>45974</v>
      </c>
      <c r="AB2382" s="2">
        <f t="shared" si="247"/>
        <v>11</v>
      </c>
      <c r="AC2382" s="2">
        <f t="shared" si="248"/>
        <v>2025</v>
      </c>
      <c r="AD2382" s="2" t="str">
        <f>IFERROR(VLOOKUP(A2382,'Aux Área'!$A$4:$B$123,2,0),"-")</f>
        <v>LUCCA JR - OP</v>
      </c>
    </row>
    <row r="2383" spans="1:30" x14ac:dyDescent="0.3">
      <c r="A2383" t="s">
        <v>3092</v>
      </c>
      <c r="B2383" t="s">
        <v>3093</v>
      </c>
      <c r="C2383" t="s">
        <v>4272</v>
      </c>
      <c r="D2383" t="s">
        <v>3205</v>
      </c>
      <c r="E2383" t="s">
        <v>3206</v>
      </c>
      <c r="F2383" t="s">
        <v>3594</v>
      </c>
      <c r="G2383" t="s">
        <v>1135</v>
      </c>
      <c r="H2383" t="s">
        <v>2275</v>
      </c>
      <c r="I2383" t="s">
        <v>1497</v>
      </c>
      <c r="J2383" t="s">
        <v>1670</v>
      </c>
      <c r="K2383" t="s">
        <v>1671</v>
      </c>
      <c r="L2383" t="s">
        <v>1672</v>
      </c>
      <c r="M2383" t="s">
        <v>38</v>
      </c>
      <c r="N2383" t="s">
        <v>39</v>
      </c>
      <c r="O2383" s="23">
        <v>364</v>
      </c>
      <c r="P2383" s="9">
        <v>9.18</v>
      </c>
      <c r="Q2383" t="s">
        <v>40</v>
      </c>
      <c r="R2383">
        <v>13021</v>
      </c>
      <c r="S2383" s="9">
        <v>39.659999999999997</v>
      </c>
      <c r="T2383" s="26">
        <v>4.29</v>
      </c>
      <c r="U2383" s="8">
        <v>170.14</v>
      </c>
      <c r="V2383" t="s">
        <v>4273</v>
      </c>
      <c r="W2383" t="s">
        <v>2276</v>
      </c>
      <c r="X2383" t="s">
        <v>42</v>
      </c>
      <c r="Y2383" t="s">
        <v>2277</v>
      </c>
      <c r="AA2383" s="1">
        <f t="shared" si="246"/>
        <v>45974</v>
      </c>
      <c r="AB2383" s="2">
        <f t="shared" si="247"/>
        <v>11</v>
      </c>
      <c r="AC2383" s="2">
        <f t="shared" si="248"/>
        <v>2025</v>
      </c>
      <c r="AD2383" s="2" t="str">
        <f>IFERROR(VLOOKUP(A2383,'Aux Área'!$A$4:$B$123,2,0),"-")</f>
        <v>INSPEÇÃO</v>
      </c>
    </row>
    <row r="2384" spans="1:30" x14ac:dyDescent="0.3">
      <c r="A2384" t="s">
        <v>2271</v>
      </c>
      <c r="B2384" t="s">
        <v>2272</v>
      </c>
      <c r="C2384" t="s">
        <v>4274</v>
      </c>
      <c r="D2384" t="s">
        <v>3216</v>
      </c>
      <c r="E2384" t="s">
        <v>3217</v>
      </c>
      <c r="F2384" t="s">
        <v>2274</v>
      </c>
      <c r="G2384" t="s">
        <v>1135</v>
      </c>
      <c r="H2384" t="s">
        <v>2275</v>
      </c>
      <c r="I2384" t="s">
        <v>1497</v>
      </c>
      <c r="J2384" t="s">
        <v>188</v>
      </c>
      <c r="K2384" t="s">
        <v>189</v>
      </c>
      <c r="L2384" t="s">
        <v>190</v>
      </c>
      <c r="M2384" t="s">
        <v>38</v>
      </c>
      <c r="N2384" t="s">
        <v>39</v>
      </c>
      <c r="O2384" s="23">
        <v>253</v>
      </c>
      <c r="P2384" s="9">
        <v>9.24</v>
      </c>
      <c r="Q2384" t="s">
        <v>40</v>
      </c>
      <c r="R2384">
        <v>15059</v>
      </c>
      <c r="S2384" s="9">
        <v>27.39</v>
      </c>
      <c r="T2384" s="26">
        <v>4.3899999999999997</v>
      </c>
      <c r="U2384" s="8">
        <v>120.24</v>
      </c>
      <c r="V2384" t="s">
        <v>41</v>
      </c>
      <c r="W2384" t="s">
        <v>2276</v>
      </c>
      <c r="X2384" t="s">
        <v>42</v>
      </c>
      <c r="Y2384" t="s">
        <v>2277</v>
      </c>
      <c r="AA2384" s="1">
        <f t="shared" si="246"/>
        <v>45974</v>
      </c>
      <c r="AB2384" s="2">
        <f t="shared" si="247"/>
        <v>11</v>
      </c>
      <c r="AC2384" s="2">
        <f t="shared" si="248"/>
        <v>2025</v>
      </c>
      <c r="AD2384" s="2" t="str">
        <f>IFERROR(VLOOKUP(A2384,'Aux Área'!$A$4:$B$123,2,0),"-")</f>
        <v>INSPEÇÃO</v>
      </c>
    </row>
    <row r="2385" spans="1:30" x14ac:dyDescent="0.3">
      <c r="A2385" t="s">
        <v>1130</v>
      </c>
      <c r="B2385" t="s">
        <v>1131</v>
      </c>
      <c r="C2385" t="s">
        <v>4275</v>
      </c>
      <c r="D2385" t="s">
        <v>1133</v>
      </c>
      <c r="E2385" t="s">
        <v>1134</v>
      </c>
      <c r="F2385" t="s">
        <v>1130</v>
      </c>
      <c r="G2385" t="s">
        <v>1635</v>
      </c>
      <c r="H2385" t="s">
        <v>1136</v>
      </c>
      <c r="I2385" t="s">
        <v>1137</v>
      </c>
      <c r="J2385" t="s">
        <v>4276</v>
      </c>
      <c r="K2385" t="s">
        <v>4277</v>
      </c>
      <c r="L2385" t="s">
        <v>84</v>
      </c>
      <c r="M2385" t="s">
        <v>38</v>
      </c>
      <c r="N2385" t="s">
        <v>707</v>
      </c>
      <c r="O2385" s="23">
        <v>155</v>
      </c>
      <c r="P2385" s="9">
        <v>3.94</v>
      </c>
      <c r="Q2385" t="s">
        <v>40</v>
      </c>
      <c r="R2385">
        <v>24751</v>
      </c>
      <c r="S2385" s="9">
        <v>39.39</v>
      </c>
      <c r="T2385" s="26">
        <v>6.47</v>
      </c>
      <c r="U2385" s="8">
        <v>254.85</v>
      </c>
      <c r="V2385" t="s">
        <v>41</v>
      </c>
      <c r="W2385" t="s">
        <v>2007</v>
      </c>
      <c r="X2385" t="s">
        <v>42</v>
      </c>
      <c r="Y2385" t="s">
        <v>1740</v>
      </c>
      <c r="AA2385" s="1">
        <f t="shared" si="246"/>
        <v>45974</v>
      </c>
      <c r="AB2385" s="2">
        <f t="shared" si="247"/>
        <v>11</v>
      </c>
      <c r="AC2385" s="2">
        <f t="shared" si="248"/>
        <v>2025</v>
      </c>
      <c r="AD2385" s="2" t="str">
        <f>IFERROR(VLOOKUP(A2385,'Aux Área'!$A$4:$B$123,2,0),"-")</f>
        <v>DIRETORIA</v>
      </c>
    </row>
    <row r="2386" spans="1:30" x14ac:dyDescent="0.3">
      <c r="A2386" t="s">
        <v>2314</v>
      </c>
      <c r="B2386" t="s">
        <v>2315</v>
      </c>
      <c r="C2386" t="s">
        <v>4278</v>
      </c>
      <c r="D2386" t="s">
        <v>4016</v>
      </c>
      <c r="E2386" t="s">
        <v>4017</v>
      </c>
      <c r="F2386" t="s">
        <v>2317</v>
      </c>
      <c r="G2386" t="s">
        <v>1300</v>
      </c>
      <c r="H2386" t="s">
        <v>1301</v>
      </c>
      <c r="I2386" t="s">
        <v>37</v>
      </c>
      <c r="J2386" t="s">
        <v>89</v>
      </c>
      <c r="K2386" t="s">
        <v>90</v>
      </c>
      <c r="L2386" t="s">
        <v>91</v>
      </c>
      <c r="M2386" t="s">
        <v>38</v>
      </c>
      <c r="N2386" t="s">
        <v>39</v>
      </c>
      <c r="O2386" s="23">
        <v>440</v>
      </c>
      <c r="P2386" s="9">
        <v>11.65</v>
      </c>
      <c r="Q2386" t="s">
        <v>40</v>
      </c>
      <c r="R2386">
        <v>19075</v>
      </c>
      <c r="S2386" s="9">
        <v>37.770000000000003</v>
      </c>
      <c r="T2386" s="26">
        <v>4.49</v>
      </c>
      <c r="U2386" s="8">
        <v>169.58</v>
      </c>
      <c r="V2386" t="s">
        <v>4279</v>
      </c>
      <c r="W2386" t="s">
        <v>2276</v>
      </c>
      <c r="X2386" t="s">
        <v>42</v>
      </c>
      <c r="Y2386" t="s">
        <v>2277</v>
      </c>
      <c r="AA2386" s="1">
        <f t="shared" si="246"/>
        <v>45974</v>
      </c>
      <c r="AB2386" s="2">
        <f t="shared" si="247"/>
        <v>11</v>
      </c>
      <c r="AC2386" s="2">
        <f t="shared" si="248"/>
        <v>2025</v>
      </c>
      <c r="AD2386" s="2" t="str">
        <f>IFERROR(VLOOKUP(A2386,'Aux Área'!$A$4:$B$123,2,0),"-")</f>
        <v>INSPEÇÃO</v>
      </c>
    </row>
    <row r="2387" spans="1:30" x14ac:dyDescent="0.3">
      <c r="A2387" t="s">
        <v>1999</v>
      </c>
      <c r="B2387" t="s">
        <v>3016</v>
      </c>
      <c r="C2387" t="s">
        <v>4280</v>
      </c>
      <c r="D2387" t="s">
        <v>4281</v>
      </c>
      <c r="E2387" t="s">
        <v>4282</v>
      </c>
      <c r="F2387" t="s">
        <v>2002</v>
      </c>
      <c r="G2387" t="s">
        <v>659</v>
      </c>
      <c r="H2387" t="s">
        <v>2003</v>
      </c>
      <c r="I2387" t="s">
        <v>667</v>
      </c>
      <c r="J2387" t="s">
        <v>304</v>
      </c>
      <c r="K2387" t="s">
        <v>305</v>
      </c>
      <c r="L2387" t="s">
        <v>301</v>
      </c>
      <c r="M2387" t="s">
        <v>38</v>
      </c>
      <c r="N2387" t="s">
        <v>668</v>
      </c>
      <c r="O2387" s="23">
        <v>402</v>
      </c>
      <c r="P2387" s="9">
        <v>3.75</v>
      </c>
      <c r="Q2387" t="s">
        <v>40</v>
      </c>
      <c r="R2387">
        <v>7657</v>
      </c>
      <c r="S2387" s="9">
        <v>107.34</v>
      </c>
      <c r="T2387" s="26">
        <v>5.99</v>
      </c>
      <c r="U2387" s="8">
        <v>642.96</v>
      </c>
      <c r="V2387" t="s">
        <v>4283</v>
      </c>
      <c r="W2387" t="s">
        <v>1985</v>
      </c>
      <c r="X2387" t="s">
        <v>42</v>
      </c>
      <c r="Y2387" t="s">
        <v>1986</v>
      </c>
      <c r="AA2387" s="1">
        <f t="shared" si="246"/>
        <v>45975</v>
      </c>
      <c r="AB2387" s="2">
        <f t="shared" si="247"/>
        <v>11</v>
      </c>
      <c r="AC2387" s="2">
        <f t="shared" si="248"/>
        <v>2025</v>
      </c>
      <c r="AD2387" s="2" t="str">
        <f>IFERROR(VLOOKUP(A2387,'Aux Área'!$A$4:$B$123,2,0),"-")</f>
        <v>PESADOS</v>
      </c>
    </row>
    <row r="2388" spans="1:30" x14ac:dyDescent="0.3">
      <c r="A2388" t="s">
        <v>2643</v>
      </c>
      <c r="B2388" t="s">
        <v>2644</v>
      </c>
      <c r="C2388" t="s">
        <v>4284</v>
      </c>
      <c r="D2388" t="s">
        <v>3197</v>
      </c>
      <c r="E2388" t="s">
        <v>3198</v>
      </c>
      <c r="F2388" t="s">
        <v>2646</v>
      </c>
      <c r="G2388" t="s">
        <v>1300</v>
      </c>
      <c r="H2388" t="s">
        <v>1301</v>
      </c>
      <c r="I2388" t="s">
        <v>37</v>
      </c>
      <c r="J2388" t="s">
        <v>122</v>
      </c>
      <c r="K2388" t="s">
        <v>123</v>
      </c>
      <c r="L2388" t="s">
        <v>124</v>
      </c>
      <c r="M2388" t="s">
        <v>38</v>
      </c>
      <c r="N2388" t="s">
        <v>39</v>
      </c>
      <c r="O2388" s="23">
        <v>394</v>
      </c>
      <c r="P2388" s="9">
        <v>11.56</v>
      </c>
      <c r="Q2388" t="s">
        <v>40</v>
      </c>
      <c r="R2388">
        <v>14539</v>
      </c>
      <c r="S2388" s="9">
        <v>34.090000000000003</v>
      </c>
      <c r="T2388" s="26">
        <v>4.3899999999999997</v>
      </c>
      <c r="U2388" s="8">
        <v>149.65</v>
      </c>
      <c r="V2388" t="s">
        <v>112</v>
      </c>
      <c r="W2388" t="s">
        <v>2276</v>
      </c>
      <c r="X2388" t="s">
        <v>42</v>
      </c>
      <c r="Y2388" t="s">
        <v>2277</v>
      </c>
      <c r="AA2388" s="1">
        <f t="shared" si="246"/>
        <v>45975</v>
      </c>
      <c r="AB2388" s="2">
        <f t="shared" si="247"/>
        <v>11</v>
      </c>
      <c r="AC2388" s="2">
        <f t="shared" si="248"/>
        <v>2025</v>
      </c>
      <c r="AD2388" s="2" t="str">
        <f>IFERROR(VLOOKUP(A2388,'Aux Área'!$A$4:$B$123,2,0),"-")</f>
        <v>INSPEÇÃO</v>
      </c>
    </row>
    <row r="2389" spans="1:30" x14ac:dyDescent="0.3">
      <c r="A2389" t="s">
        <v>2278</v>
      </c>
      <c r="B2389" t="s">
        <v>2279</v>
      </c>
      <c r="C2389" t="s">
        <v>4285</v>
      </c>
      <c r="D2389" t="s">
        <v>3208</v>
      </c>
      <c r="E2389" t="s">
        <v>3209</v>
      </c>
      <c r="F2389" t="s">
        <v>2281</v>
      </c>
      <c r="G2389" t="s">
        <v>1135</v>
      </c>
      <c r="H2389" t="s">
        <v>2275</v>
      </c>
      <c r="I2389" t="s">
        <v>1497</v>
      </c>
      <c r="J2389" t="s">
        <v>169</v>
      </c>
      <c r="K2389" t="s">
        <v>170</v>
      </c>
      <c r="L2389" t="s">
        <v>124</v>
      </c>
      <c r="M2389" t="s">
        <v>38</v>
      </c>
      <c r="N2389" t="s">
        <v>39</v>
      </c>
      <c r="O2389" s="23">
        <v>438</v>
      </c>
      <c r="P2389" s="9">
        <v>10.86</v>
      </c>
      <c r="Q2389" t="s">
        <v>40</v>
      </c>
      <c r="R2389">
        <v>17020</v>
      </c>
      <c r="S2389" s="9">
        <v>40.33</v>
      </c>
      <c r="T2389" s="26">
        <v>4.29</v>
      </c>
      <c r="U2389" s="8">
        <v>173.02</v>
      </c>
      <c r="V2389" t="s">
        <v>41</v>
      </c>
      <c r="W2389" t="s">
        <v>2276</v>
      </c>
      <c r="X2389" t="s">
        <v>42</v>
      </c>
      <c r="Y2389" t="s">
        <v>2277</v>
      </c>
      <c r="AA2389" s="1">
        <f t="shared" si="246"/>
        <v>45975</v>
      </c>
      <c r="AB2389" s="2">
        <f t="shared" si="247"/>
        <v>11</v>
      </c>
      <c r="AC2389" s="2">
        <f t="shared" si="248"/>
        <v>2025</v>
      </c>
      <c r="AD2389" s="2" t="str">
        <f>IFERROR(VLOOKUP(A2389,'Aux Área'!$A$4:$B$123,2,0),"-")</f>
        <v>INSPEÇÃO</v>
      </c>
    </row>
    <row r="2390" spans="1:30" x14ac:dyDescent="0.3">
      <c r="A2390" t="s">
        <v>2282</v>
      </c>
      <c r="B2390" t="s">
        <v>2283</v>
      </c>
      <c r="C2390" t="s">
        <v>4286</v>
      </c>
      <c r="D2390" t="s">
        <v>3781</v>
      </c>
      <c r="E2390" t="s">
        <v>3782</v>
      </c>
      <c r="F2390" t="s">
        <v>2285</v>
      </c>
      <c r="G2390" t="s">
        <v>1135</v>
      </c>
      <c r="H2390" t="s">
        <v>2275</v>
      </c>
      <c r="I2390" t="s">
        <v>1497</v>
      </c>
      <c r="J2390" t="s">
        <v>1681</v>
      </c>
      <c r="K2390" t="s">
        <v>1682</v>
      </c>
      <c r="L2390" t="s">
        <v>141</v>
      </c>
      <c r="M2390" t="s">
        <v>38</v>
      </c>
      <c r="N2390" t="s">
        <v>39</v>
      </c>
      <c r="O2390" s="23">
        <v>350</v>
      </c>
      <c r="P2390" s="9">
        <v>11.6</v>
      </c>
      <c r="Q2390" t="s">
        <v>40</v>
      </c>
      <c r="R2390">
        <v>15610</v>
      </c>
      <c r="S2390" s="9">
        <v>30.17</v>
      </c>
      <c r="T2390" s="26">
        <v>4.6399999999999997</v>
      </c>
      <c r="U2390" s="8">
        <v>140</v>
      </c>
      <c r="V2390" t="s">
        <v>41</v>
      </c>
      <c r="W2390" t="s">
        <v>2276</v>
      </c>
      <c r="X2390" t="s">
        <v>42</v>
      </c>
      <c r="Y2390" t="s">
        <v>2277</v>
      </c>
      <c r="AA2390" s="1">
        <f t="shared" si="246"/>
        <v>45975</v>
      </c>
      <c r="AB2390" s="2">
        <f t="shared" si="247"/>
        <v>11</v>
      </c>
      <c r="AC2390" s="2">
        <f t="shared" si="248"/>
        <v>2025</v>
      </c>
      <c r="AD2390" s="2" t="str">
        <f>IFERROR(VLOOKUP(A2390,'Aux Área'!$A$4:$B$123,2,0),"-")</f>
        <v>INSPEÇÃO</v>
      </c>
    </row>
    <row r="2391" spans="1:30" x14ac:dyDescent="0.3">
      <c r="A2391" t="s">
        <v>2306</v>
      </c>
      <c r="B2391" t="s">
        <v>2307</v>
      </c>
      <c r="C2391" t="s">
        <v>4287</v>
      </c>
      <c r="D2391" t="s">
        <v>3212</v>
      </c>
      <c r="E2391" t="s">
        <v>3213</v>
      </c>
      <c r="F2391" t="s">
        <v>2309</v>
      </c>
      <c r="G2391" t="s">
        <v>1135</v>
      </c>
      <c r="H2391" t="s">
        <v>2275</v>
      </c>
      <c r="I2391" t="s">
        <v>1497</v>
      </c>
      <c r="J2391" t="s">
        <v>89</v>
      </c>
      <c r="K2391" t="s">
        <v>90</v>
      </c>
      <c r="L2391" t="s">
        <v>91</v>
      </c>
      <c r="M2391" t="s">
        <v>38</v>
      </c>
      <c r="N2391" t="s">
        <v>39</v>
      </c>
      <c r="O2391" s="23">
        <v>416</v>
      </c>
      <c r="P2391" s="9">
        <v>11.75</v>
      </c>
      <c r="Q2391" t="s">
        <v>40</v>
      </c>
      <c r="R2391">
        <v>12987</v>
      </c>
      <c r="S2391" s="9">
        <v>35.409999999999997</v>
      </c>
      <c r="T2391" s="26">
        <v>4.49</v>
      </c>
      <c r="U2391" s="8">
        <v>158.99</v>
      </c>
      <c r="V2391" t="s">
        <v>4288</v>
      </c>
      <c r="W2391" t="s">
        <v>2276</v>
      </c>
      <c r="X2391" t="s">
        <v>42</v>
      </c>
      <c r="Y2391" t="s">
        <v>2277</v>
      </c>
      <c r="AA2391" s="1">
        <f t="shared" si="246"/>
        <v>45975</v>
      </c>
      <c r="AB2391" s="2">
        <f t="shared" si="247"/>
        <v>11</v>
      </c>
      <c r="AC2391" s="2">
        <f t="shared" si="248"/>
        <v>2025</v>
      </c>
      <c r="AD2391" s="2" t="str">
        <f>IFERROR(VLOOKUP(A2391,'Aux Área'!$A$4:$B$123,2,0),"-")</f>
        <v>INSPEÇÃO</v>
      </c>
    </row>
    <row r="2392" spans="1:30" x14ac:dyDescent="0.3">
      <c r="A2392" t="s">
        <v>2638</v>
      </c>
      <c r="B2392" t="s">
        <v>2639</v>
      </c>
      <c r="C2392" t="s">
        <v>4289</v>
      </c>
      <c r="D2392" t="s">
        <v>3193</v>
      </c>
      <c r="E2392" t="s">
        <v>3194</v>
      </c>
      <c r="F2392" t="s">
        <v>2641</v>
      </c>
      <c r="G2392" t="s">
        <v>1135</v>
      </c>
      <c r="H2392" t="s">
        <v>2275</v>
      </c>
      <c r="I2392" t="s">
        <v>1497</v>
      </c>
      <c r="J2392" t="s">
        <v>275</v>
      </c>
      <c r="K2392" t="s">
        <v>276</v>
      </c>
      <c r="L2392" t="s">
        <v>124</v>
      </c>
      <c r="M2392" t="s">
        <v>38</v>
      </c>
      <c r="N2392" t="s">
        <v>39</v>
      </c>
      <c r="O2392" s="23">
        <v>406</v>
      </c>
      <c r="P2392" s="9">
        <v>10.63</v>
      </c>
      <c r="Q2392" t="s">
        <v>40</v>
      </c>
      <c r="R2392">
        <v>14135</v>
      </c>
      <c r="S2392" s="9">
        <v>38.200000000000003</v>
      </c>
      <c r="T2392" s="26">
        <v>4.1900000000000004</v>
      </c>
      <c r="U2392" s="8">
        <v>160.06</v>
      </c>
      <c r="V2392" t="s">
        <v>4290</v>
      </c>
      <c r="W2392" t="s">
        <v>2276</v>
      </c>
      <c r="X2392" t="s">
        <v>42</v>
      </c>
      <c r="Y2392" t="s">
        <v>2277</v>
      </c>
      <c r="AA2392" s="1">
        <f t="shared" si="246"/>
        <v>45975</v>
      </c>
      <c r="AB2392" s="2">
        <f t="shared" si="247"/>
        <v>11</v>
      </c>
      <c r="AC2392" s="2">
        <f t="shared" si="248"/>
        <v>2025</v>
      </c>
      <c r="AD2392" s="2" t="str">
        <f>IFERROR(VLOOKUP(A2392,'Aux Área'!$A$4:$B$123,2,0),"-")</f>
        <v>INSPEÇÃO</v>
      </c>
    </row>
    <row r="2393" spans="1:30" x14ac:dyDescent="0.3">
      <c r="A2393" t="s">
        <v>3092</v>
      </c>
      <c r="B2393" t="s">
        <v>3093</v>
      </c>
      <c r="C2393" t="s">
        <v>4291</v>
      </c>
      <c r="D2393" t="s">
        <v>3205</v>
      </c>
      <c r="E2393" t="s">
        <v>3206</v>
      </c>
      <c r="F2393" t="s">
        <v>3594</v>
      </c>
      <c r="G2393" t="s">
        <v>1135</v>
      </c>
      <c r="H2393" t="s">
        <v>2275</v>
      </c>
      <c r="I2393" t="s">
        <v>1497</v>
      </c>
      <c r="J2393" t="s">
        <v>169</v>
      </c>
      <c r="K2393" t="s">
        <v>170</v>
      </c>
      <c r="L2393" t="s">
        <v>124</v>
      </c>
      <c r="M2393" t="s">
        <v>38</v>
      </c>
      <c r="N2393" t="s">
        <v>39</v>
      </c>
      <c r="O2393" s="23">
        <v>353</v>
      </c>
      <c r="P2393" s="9">
        <v>9.51</v>
      </c>
      <c r="Q2393" t="s">
        <v>40</v>
      </c>
      <c r="R2393">
        <v>13374</v>
      </c>
      <c r="S2393" s="9">
        <v>37.119999999999997</v>
      </c>
      <c r="T2393" s="26">
        <v>4.29</v>
      </c>
      <c r="U2393" s="8">
        <v>159.24</v>
      </c>
      <c r="V2393" t="s">
        <v>41</v>
      </c>
      <c r="W2393" t="s">
        <v>2276</v>
      </c>
      <c r="X2393" t="s">
        <v>42</v>
      </c>
      <c r="Y2393" t="s">
        <v>2277</v>
      </c>
      <c r="AA2393" s="1">
        <f t="shared" si="246"/>
        <v>45975</v>
      </c>
      <c r="AB2393" s="2">
        <f t="shared" si="247"/>
        <v>11</v>
      </c>
      <c r="AC2393" s="2">
        <f t="shared" si="248"/>
        <v>2025</v>
      </c>
      <c r="AD2393" s="2" t="str">
        <f>IFERROR(VLOOKUP(A2393,'Aux Área'!$A$4:$B$123,2,0),"-")</f>
        <v>INSPEÇÃO</v>
      </c>
    </row>
    <row r="2394" spans="1:30" x14ac:dyDescent="0.3">
      <c r="A2394" t="s">
        <v>2314</v>
      </c>
      <c r="B2394" t="s">
        <v>2315</v>
      </c>
      <c r="C2394" t="s">
        <v>4292</v>
      </c>
      <c r="D2394" t="s">
        <v>4016</v>
      </c>
      <c r="E2394" t="s">
        <v>4017</v>
      </c>
      <c r="F2394" t="s">
        <v>2317</v>
      </c>
      <c r="G2394" t="s">
        <v>1300</v>
      </c>
      <c r="H2394" t="s">
        <v>1301</v>
      </c>
      <c r="I2394" t="s">
        <v>37</v>
      </c>
      <c r="J2394" t="s">
        <v>231</v>
      </c>
      <c r="K2394" t="s">
        <v>232</v>
      </c>
      <c r="L2394" t="s">
        <v>217</v>
      </c>
      <c r="M2394" t="s">
        <v>38</v>
      </c>
      <c r="N2394" t="s">
        <v>39</v>
      </c>
      <c r="O2394" s="23">
        <v>364</v>
      </c>
      <c r="P2394" s="9">
        <v>10.36</v>
      </c>
      <c r="Q2394" t="s">
        <v>40</v>
      </c>
      <c r="R2394">
        <v>19439</v>
      </c>
      <c r="S2394" s="9">
        <v>35.130000000000003</v>
      </c>
      <c r="T2394" s="26">
        <v>4.2510000000000003</v>
      </c>
      <c r="U2394" s="8">
        <v>149.33000000000001</v>
      </c>
      <c r="V2394" t="s">
        <v>4293</v>
      </c>
      <c r="W2394" t="s">
        <v>2276</v>
      </c>
      <c r="X2394" t="s">
        <v>42</v>
      </c>
      <c r="Y2394" t="s">
        <v>2277</v>
      </c>
      <c r="AA2394" s="1">
        <f t="shared" si="246"/>
        <v>45975</v>
      </c>
      <c r="AB2394" s="2">
        <f t="shared" si="247"/>
        <v>11</v>
      </c>
      <c r="AC2394" s="2">
        <f t="shared" si="248"/>
        <v>2025</v>
      </c>
      <c r="AD2394" s="2" t="str">
        <f>IFERROR(VLOOKUP(A2394,'Aux Área'!$A$4:$B$123,2,0),"-")</f>
        <v>INSPEÇÃO</v>
      </c>
    </row>
    <row r="2395" spans="1:30" x14ac:dyDescent="0.3">
      <c r="A2395" t="s">
        <v>2260</v>
      </c>
      <c r="B2395" t="s">
        <v>113</v>
      </c>
      <c r="C2395" t="s">
        <v>4294</v>
      </c>
      <c r="D2395" t="s">
        <v>3005</v>
      </c>
      <c r="E2395" t="s">
        <v>3006</v>
      </c>
      <c r="F2395" t="s">
        <v>2262</v>
      </c>
      <c r="G2395" t="s">
        <v>35</v>
      </c>
      <c r="H2395" t="s">
        <v>2263</v>
      </c>
      <c r="I2395" t="s">
        <v>2186</v>
      </c>
      <c r="J2395" t="s">
        <v>1681</v>
      </c>
      <c r="K2395" t="s">
        <v>1682</v>
      </c>
      <c r="L2395" t="s">
        <v>141</v>
      </c>
      <c r="M2395" t="s">
        <v>38</v>
      </c>
      <c r="N2395" t="s">
        <v>668</v>
      </c>
      <c r="O2395" s="23">
        <v>790</v>
      </c>
      <c r="P2395" s="9">
        <v>15.65</v>
      </c>
      <c r="Q2395" t="s">
        <v>40</v>
      </c>
      <c r="R2395">
        <v>14531</v>
      </c>
      <c r="S2395" s="9">
        <v>50.47</v>
      </c>
      <c r="T2395" s="26">
        <v>6.4889999999999999</v>
      </c>
      <c r="U2395" s="8">
        <v>327.51</v>
      </c>
      <c r="V2395" t="s">
        <v>41</v>
      </c>
      <c r="W2395" t="s">
        <v>2007</v>
      </c>
      <c r="X2395" t="s">
        <v>42</v>
      </c>
      <c r="Y2395" t="s">
        <v>1740</v>
      </c>
      <c r="AA2395" s="1">
        <f t="shared" si="246"/>
        <v>45975</v>
      </c>
      <c r="AB2395" s="2">
        <f t="shared" si="247"/>
        <v>11</v>
      </c>
      <c r="AC2395" s="2">
        <f t="shared" si="248"/>
        <v>2025</v>
      </c>
      <c r="AD2395" s="2" t="str">
        <f>IFERROR(VLOOKUP(A2395,'Aux Área'!$A$4:$B$123,2,0),"-")</f>
        <v>INSPEÇÃO</v>
      </c>
    </row>
    <row r="2396" spans="1:30" x14ac:dyDescent="0.3">
      <c r="A2396" t="s">
        <v>2271</v>
      </c>
      <c r="B2396" t="s">
        <v>2272</v>
      </c>
      <c r="C2396" t="s">
        <v>4295</v>
      </c>
      <c r="D2396" t="s">
        <v>3216</v>
      </c>
      <c r="E2396" t="s">
        <v>3217</v>
      </c>
      <c r="F2396" t="s">
        <v>2274</v>
      </c>
      <c r="G2396" t="s">
        <v>1135</v>
      </c>
      <c r="H2396" t="s">
        <v>2275</v>
      </c>
      <c r="I2396" t="s">
        <v>1497</v>
      </c>
      <c r="J2396" t="s">
        <v>188</v>
      </c>
      <c r="K2396" t="s">
        <v>189</v>
      </c>
      <c r="L2396" t="s">
        <v>190</v>
      </c>
      <c r="M2396" t="s">
        <v>38</v>
      </c>
      <c r="N2396" t="s">
        <v>39</v>
      </c>
      <c r="O2396" s="23">
        <v>498</v>
      </c>
      <c r="P2396" s="9">
        <v>11.77</v>
      </c>
      <c r="Q2396" t="s">
        <v>40</v>
      </c>
      <c r="R2396">
        <v>15557</v>
      </c>
      <c r="S2396" s="9">
        <v>42.32</v>
      </c>
      <c r="T2396" s="26">
        <v>4.3899999999999997</v>
      </c>
      <c r="U2396" s="8">
        <v>185.78</v>
      </c>
      <c r="V2396" t="s">
        <v>112</v>
      </c>
      <c r="W2396" t="s">
        <v>2276</v>
      </c>
      <c r="X2396" t="s">
        <v>42</v>
      </c>
      <c r="Y2396" t="s">
        <v>2277</v>
      </c>
      <c r="AA2396" s="1">
        <f t="shared" si="246"/>
        <v>45975</v>
      </c>
      <c r="AB2396" s="2">
        <f t="shared" si="247"/>
        <v>11</v>
      </c>
      <c r="AC2396" s="2">
        <f t="shared" si="248"/>
        <v>2025</v>
      </c>
      <c r="AD2396" s="2" t="str">
        <f>IFERROR(VLOOKUP(A2396,'Aux Área'!$A$4:$B$123,2,0),"-")</f>
        <v>INSPEÇÃO</v>
      </c>
    </row>
    <row r="2397" spans="1:30" x14ac:dyDescent="0.3">
      <c r="A2397" t="s">
        <v>62</v>
      </c>
      <c r="B2397" t="s">
        <v>1455</v>
      </c>
      <c r="C2397" t="s">
        <v>4296</v>
      </c>
      <c r="D2397" t="s">
        <v>120</v>
      </c>
      <c r="E2397" t="s">
        <v>121</v>
      </c>
      <c r="F2397" t="s">
        <v>63</v>
      </c>
      <c r="G2397" t="s">
        <v>1500</v>
      </c>
      <c r="H2397" t="s">
        <v>36</v>
      </c>
      <c r="I2397" t="s">
        <v>37</v>
      </c>
      <c r="J2397" t="s">
        <v>526</v>
      </c>
      <c r="K2397" t="s">
        <v>527</v>
      </c>
      <c r="L2397" t="s">
        <v>124</v>
      </c>
      <c r="M2397" t="s">
        <v>38</v>
      </c>
      <c r="N2397" t="s">
        <v>39</v>
      </c>
      <c r="O2397" s="23">
        <v>324</v>
      </c>
      <c r="P2397" s="9">
        <v>8.89</v>
      </c>
      <c r="Q2397" t="s">
        <v>40</v>
      </c>
      <c r="R2397">
        <v>42610</v>
      </c>
      <c r="S2397" s="9">
        <v>36.43</v>
      </c>
      <c r="T2397" s="26">
        <v>4.1909999999999998</v>
      </c>
      <c r="U2397" s="8">
        <v>152.66</v>
      </c>
      <c r="V2397" t="s">
        <v>41</v>
      </c>
      <c r="W2397" t="s">
        <v>2007</v>
      </c>
      <c r="X2397" t="s">
        <v>42</v>
      </c>
      <c r="Y2397" t="s">
        <v>1740</v>
      </c>
      <c r="AA2397" s="1">
        <f t="shared" si="246"/>
        <v>45975</v>
      </c>
      <c r="AB2397" s="2">
        <f t="shared" si="247"/>
        <v>11</v>
      </c>
      <c r="AC2397" s="2">
        <f t="shared" si="248"/>
        <v>2025</v>
      </c>
      <c r="AD2397" s="2" t="str">
        <f>IFERROR(VLOOKUP(A2397,'Aux Área'!$A$4:$B$123,2,0),"-")</f>
        <v>CONSERVA</v>
      </c>
    </row>
    <row r="2398" spans="1:30" x14ac:dyDescent="0.3">
      <c r="A2398" t="s">
        <v>58</v>
      </c>
      <c r="B2398" t="s">
        <v>250</v>
      </c>
      <c r="C2398" t="s">
        <v>4297</v>
      </c>
      <c r="D2398" t="s">
        <v>87</v>
      </c>
      <c r="E2398" t="s">
        <v>88</v>
      </c>
      <c r="F2398" t="s">
        <v>59</v>
      </c>
      <c r="G2398" t="s">
        <v>1500</v>
      </c>
      <c r="H2398" t="s">
        <v>36</v>
      </c>
      <c r="I2398" t="s">
        <v>37</v>
      </c>
      <c r="J2398" t="s">
        <v>356</v>
      </c>
      <c r="K2398" t="s">
        <v>357</v>
      </c>
      <c r="L2398" t="s">
        <v>124</v>
      </c>
      <c r="M2398" t="s">
        <v>38</v>
      </c>
      <c r="N2398" t="s">
        <v>39</v>
      </c>
      <c r="O2398" s="23">
        <v>218</v>
      </c>
      <c r="P2398" s="9">
        <v>6.76</v>
      </c>
      <c r="Q2398" t="s">
        <v>40</v>
      </c>
      <c r="R2398">
        <v>53645</v>
      </c>
      <c r="S2398" s="9">
        <v>32.25</v>
      </c>
      <c r="T2398" s="26">
        <v>4.391</v>
      </c>
      <c r="U2398" s="8">
        <v>141.6</v>
      </c>
      <c r="V2398" t="s">
        <v>4298</v>
      </c>
      <c r="W2398" t="s">
        <v>2007</v>
      </c>
      <c r="X2398" t="s">
        <v>42</v>
      </c>
      <c r="Y2398" t="s">
        <v>1740</v>
      </c>
      <c r="AA2398" s="1">
        <f t="shared" si="246"/>
        <v>45975</v>
      </c>
      <c r="AB2398" s="2">
        <f t="shared" si="247"/>
        <v>11</v>
      </c>
      <c r="AC2398" s="2">
        <f t="shared" si="248"/>
        <v>2025</v>
      </c>
      <c r="AD2398" s="2" t="str">
        <f>IFERROR(VLOOKUP(A2398,'Aux Área'!$A$4:$B$123,2,0),"-")</f>
        <v>CONSERVA</v>
      </c>
    </row>
    <row r="2399" spans="1:30" x14ac:dyDescent="0.3">
      <c r="A2399" t="s">
        <v>66</v>
      </c>
      <c r="B2399" t="s">
        <v>464</v>
      </c>
      <c r="C2399" t="s">
        <v>4299</v>
      </c>
      <c r="D2399" t="s">
        <v>151</v>
      </c>
      <c r="E2399" t="s">
        <v>152</v>
      </c>
      <c r="F2399" t="s">
        <v>67</v>
      </c>
      <c r="G2399" t="s">
        <v>1503</v>
      </c>
      <c r="H2399" t="s">
        <v>36</v>
      </c>
      <c r="I2399" t="s">
        <v>37</v>
      </c>
      <c r="J2399" t="s">
        <v>147</v>
      </c>
      <c r="K2399" t="s">
        <v>148</v>
      </c>
      <c r="L2399" t="s">
        <v>84</v>
      </c>
      <c r="M2399" t="s">
        <v>38</v>
      </c>
      <c r="N2399" t="s">
        <v>39</v>
      </c>
      <c r="O2399" s="23">
        <v>197</v>
      </c>
      <c r="P2399" s="9">
        <v>8.51</v>
      </c>
      <c r="Q2399" t="s">
        <v>40</v>
      </c>
      <c r="R2399">
        <v>13443</v>
      </c>
      <c r="S2399" s="9">
        <v>23.15</v>
      </c>
      <c r="T2399" s="26">
        <v>4.8410000000000002</v>
      </c>
      <c r="U2399" s="8">
        <v>112.08</v>
      </c>
      <c r="V2399" t="s">
        <v>112</v>
      </c>
      <c r="W2399" t="s">
        <v>2007</v>
      </c>
      <c r="X2399" t="s">
        <v>42</v>
      </c>
      <c r="Y2399" t="s">
        <v>1740</v>
      </c>
      <c r="AA2399" s="1">
        <f t="shared" si="246"/>
        <v>45975</v>
      </c>
      <c r="AB2399" s="2">
        <f t="shared" si="247"/>
        <v>11</v>
      </c>
      <c r="AC2399" s="2">
        <f t="shared" si="248"/>
        <v>2025</v>
      </c>
      <c r="AD2399" s="2" t="str">
        <f>IFERROR(VLOOKUP(A2399,'Aux Área'!$A$4:$B$123,2,0),"-")</f>
        <v>OPERAÇÃO</v>
      </c>
    </row>
    <row r="2400" spans="1:30" x14ac:dyDescent="0.3">
      <c r="A2400" t="s">
        <v>2146</v>
      </c>
      <c r="B2400" t="s">
        <v>1800</v>
      </c>
      <c r="C2400" t="s">
        <v>4300</v>
      </c>
      <c r="D2400" t="s">
        <v>1841</v>
      </c>
      <c r="E2400" t="s">
        <v>1842</v>
      </c>
      <c r="F2400" t="s">
        <v>653</v>
      </c>
      <c r="G2400" t="s">
        <v>635</v>
      </c>
      <c r="H2400" t="s">
        <v>666</v>
      </c>
      <c r="I2400" t="s">
        <v>667</v>
      </c>
      <c r="J2400" t="s">
        <v>172</v>
      </c>
      <c r="K2400" t="s">
        <v>173</v>
      </c>
      <c r="L2400" t="s">
        <v>124</v>
      </c>
      <c r="M2400" t="s">
        <v>38</v>
      </c>
      <c r="N2400" t="s">
        <v>668</v>
      </c>
      <c r="O2400" s="23">
        <v>0</v>
      </c>
      <c r="P2400" s="9">
        <v>0</v>
      </c>
      <c r="Q2400" t="s">
        <v>40</v>
      </c>
      <c r="R2400">
        <v>0</v>
      </c>
      <c r="S2400" s="9">
        <v>101</v>
      </c>
      <c r="T2400" s="26">
        <v>5.99</v>
      </c>
      <c r="U2400" s="8">
        <v>604.99</v>
      </c>
      <c r="V2400" t="s">
        <v>112</v>
      </c>
      <c r="W2400" t="s">
        <v>652</v>
      </c>
      <c r="X2400" t="s">
        <v>42</v>
      </c>
      <c r="Y2400" t="s">
        <v>653</v>
      </c>
      <c r="AA2400" s="1">
        <f t="shared" si="246"/>
        <v>45975</v>
      </c>
      <c r="AB2400" s="2">
        <f t="shared" si="247"/>
        <v>11</v>
      </c>
      <c r="AC2400" s="2">
        <f t="shared" si="248"/>
        <v>2025</v>
      </c>
      <c r="AD2400" s="2" t="str">
        <f>IFERROR(VLOOKUP(A2400,'Aux Área'!$A$4:$B$123,2,0),"-")</f>
        <v>SÃO PEDRO</v>
      </c>
    </row>
    <row r="2401" spans="1:30" x14ac:dyDescent="0.3">
      <c r="A2401" t="s">
        <v>2041</v>
      </c>
      <c r="B2401" t="s">
        <v>2042</v>
      </c>
      <c r="C2401" t="s">
        <v>4301</v>
      </c>
      <c r="D2401" t="s">
        <v>1297</v>
      </c>
      <c r="E2401" t="s">
        <v>2221</v>
      </c>
      <c r="F2401" t="s">
        <v>2044</v>
      </c>
      <c r="G2401" t="s">
        <v>659</v>
      </c>
      <c r="H2401" t="s">
        <v>1996</v>
      </c>
      <c r="I2401" t="s">
        <v>1997</v>
      </c>
      <c r="J2401" t="s">
        <v>231</v>
      </c>
      <c r="K2401" t="s">
        <v>232</v>
      </c>
      <c r="L2401" t="s">
        <v>217</v>
      </c>
      <c r="M2401" t="s">
        <v>38</v>
      </c>
      <c r="N2401" t="s">
        <v>668</v>
      </c>
      <c r="O2401" s="23">
        <v>398</v>
      </c>
      <c r="P2401" s="9">
        <v>5.87</v>
      </c>
      <c r="Q2401" t="s">
        <v>40</v>
      </c>
      <c r="R2401">
        <v>6789</v>
      </c>
      <c r="S2401" s="9">
        <v>67.81</v>
      </c>
      <c r="T2401" s="26">
        <v>5.99</v>
      </c>
      <c r="U2401" s="8">
        <v>406.21</v>
      </c>
      <c r="V2401" t="s">
        <v>4302</v>
      </c>
      <c r="W2401" t="s">
        <v>1985</v>
      </c>
      <c r="X2401" t="s">
        <v>42</v>
      </c>
      <c r="Y2401" t="s">
        <v>1986</v>
      </c>
      <c r="AA2401" s="1">
        <f t="shared" si="246"/>
        <v>45975</v>
      </c>
      <c r="AB2401" s="2">
        <f t="shared" si="247"/>
        <v>11</v>
      </c>
      <c r="AC2401" s="2">
        <f t="shared" si="248"/>
        <v>2025</v>
      </c>
      <c r="AD2401" s="2" t="str">
        <f>IFERROR(VLOOKUP(A2401,'Aux Área'!$A$4:$B$123,2,0),"-")</f>
        <v>PESADOS</v>
      </c>
    </row>
    <row r="2402" spans="1:30" x14ac:dyDescent="0.3">
      <c r="A2402" t="s">
        <v>2041</v>
      </c>
      <c r="C2402" t="s">
        <v>4301</v>
      </c>
      <c r="F2402" t="s">
        <v>2044</v>
      </c>
      <c r="K2402" t="s">
        <v>232</v>
      </c>
      <c r="N2402" t="s">
        <v>15690</v>
      </c>
      <c r="O2402" t="s">
        <v>15244</v>
      </c>
      <c r="P2402" s="9" t="s">
        <v>15244</v>
      </c>
      <c r="Q2402" t="s">
        <v>40</v>
      </c>
      <c r="R2402" t="s">
        <v>15244</v>
      </c>
      <c r="S2402">
        <v>3.57</v>
      </c>
      <c r="U2402" s="8">
        <v>11.81</v>
      </c>
      <c r="X2402" t="s">
        <v>42</v>
      </c>
      <c r="Y2402" t="s">
        <v>1986</v>
      </c>
      <c r="AA2402" s="1">
        <f>IFERROR(DATEVALUE(C2402),"-")</f>
        <v>45975</v>
      </c>
      <c r="AB2402" s="2">
        <f>IFERROR(MONTH(AA2402),"-")</f>
        <v>11</v>
      </c>
      <c r="AC2402" s="2">
        <f>IFERROR(YEAR(AA2402),"-")</f>
        <v>2025</v>
      </c>
      <c r="AD2402" s="2" t="str">
        <f>IFERROR(VLOOKUP(A2402,'Aux Área'!$A$4:$B$123,2,0),"-")</f>
        <v>PESADOS</v>
      </c>
    </row>
    <row r="2403" spans="1:30" x14ac:dyDescent="0.3">
      <c r="A2403" t="s">
        <v>2117</v>
      </c>
      <c r="B2403" t="s">
        <v>1946</v>
      </c>
      <c r="C2403" t="s">
        <v>4303</v>
      </c>
      <c r="D2403" t="s">
        <v>1948</v>
      </c>
      <c r="E2403" t="s">
        <v>1949</v>
      </c>
      <c r="F2403" t="s">
        <v>653</v>
      </c>
      <c r="G2403" t="s">
        <v>635</v>
      </c>
      <c r="H2403" t="s">
        <v>1804</v>
      </c>
      <c r="I2403" t="s">
        <v>1497</v>
      </c>
      <c r="J2403" t="s">
        <v>409</v>
      </c>
      <c r="K2403" t="s">
        <v>410</v>
      </c>
      <c r="L2403" t="s">
        <v>141</v>
      </c>
      <c r="M2403" t="s">
        <v>38</v>
      </c>
      <c r="N2403" t="s">
        <v>668</v>
      </c>
      <c r="O2403" s="23">
        <v>0</v>
      </c>
      <c r="P2403" s="9">
        <v>0</v>
      </c>
      <c r="Q2403" t="s">
        <v>40</v>
      </c>
      <c r="R2403">
        <v>0</v>
      </c>
      <c r="S2403" s="9">
        <v>84</v>
      </c>
      <c r="T2403" s="26">
        <v>6.09</v>
      </c>
      <c r="U2403" s="8">
        <v>511.56</v>
      </c>
      <c r="V2403" t="s">
        <v>4304</v>
      </c>
      <c r="W2403" t="s">
        <v>652</v>
      </c>
      <c r="X2403" t="s">
        <v>42</v>
      </c>
      <c r="Y2403" t="s">
        <v>653</v>
      </c>
      <c r="AA2403" s="1">
        <f t="shared" ref="AA2403:AA2418" si="249">DATEVALUE(C2403)</f>
        <v>45975</v>
      </c>
      <c r="AB2403" s="2">
        <f t="shared" ref="AB2403:AB2418" si="250">MONTH(AA2403)</f>
        <v>11</v>
      </c>
      <c r="AC2403" s="2">
        <f t="shared" ref="AC2403:AC2418" si="251">YEAR(AA2403)</f>
        <v>2025</v>
      </c>
      <c r="AD2403" s="2" t="str">
        <f>IFERROR(VLOOKUP(A2403,'Aux Área'!$A$4:$B$123,2,0),"-")</f>
        <v>SÃO PEDRO</v>
      </c>
    </row>
    <row r="2404" spans="1:30" x14ac:dyDescent="0.3">
      <c r="A2404" t="s">
        <v>2318</v>
      </c>
      <c r="B2404" t="s">
        <v>2733</v>
      </c>
      <c r="C2404" t="s">
        <v>4305</v>
      </c>
      <c r="D2404" t="s">
        <v>3030</v>
      </c>
      <c r="E2404" t="s">
        <v>3031</v>
      </c>
      <c r="F2404" t="s">
        <v>4203</v>
      </c>
      <c r="G2404" t="s">
        <v>1135</v>
      </c>
      <c r="H2404" t="s">
        <v>2185</v>
      </c>
      <c r="I2404" t="s">
        <v>2186</v>
      </c>
      <c r="J2404" t="s">
        <v>169</v>
      </c>
      <c r="K2404" t="s">
        <v>170</v>
      </c>
      <c r="L2404" t="s">
        <v>124</v>
      </c>
      <c r="M2404" t="s">
        <v>38</v>
      </c>
      <c r="N2404" t="s">
        <v>668</v>
      </c>
      <c r="O2404" s="23">
        <v>638</v>
      </c>
      <c r="P2404" s="9">
        <v>11.74</v>
      </c>
      <c r="Q2404" t="s">
        <v>40</v>
      </c>
      <c r="R2404">
        <v>7662</v>
      </c>
      <c r="S2404" s="9">
        <v>54.36</v>
      </c>
      <c r="T2404" s="26">
        <v>6.09</v>
      </c>
      <c r="U2404" s="8">
        <v>331.05</v>
      </c>
      <c r="V2404" t="s">
        <v>41</v>
      </c>
      <c r="W2404" t="s">
        <v>2007</v>
      </c>
      <c r="X2404" t="s">
        <v>42</v>
      </c>
      <c r="Y2404" t="s">
        <v>2188</v>
      </c>
      <c r="AA2404" s="1">
        <f t="shared" si="249"/>
        <v>45975</v>
      </c>
      <c r="AB2404" s="2">
        <f t="shared" si="250"/>
        <v>11</v>
      </c>
      <c r="AC2404" s="2">
        <f t="shared" si="251"/>
        <v>2025</v>
      </c>
      <c r="AD2404" s="2" t="str">
        <f>IFERROR(VLOOKUP(A2404,'Aux Área'!$A$4:$B$123,2,0),"-")</f>
        <v>INSPEÇÃO</v>
      </c>
    </row>
    <row r="2405" spans="1:30" x14ac:dyDescent="0.3">
      <c r="A2405" t="s">
        <v>2638</v>
      </c>
      <c r="B2405" t="s">
        <v>2639</v>
      </c>
      <c r="C2405" t="s">
        <v>4306</v>
      </c>
      <c r="D2405" t="s">
        <v>3259</v>
      </c>
      <c r="E2405" t="s">
        <v>3260</v>
      </c>
      <c r="F2405" t="s">
        <v>2641</v>
      </c>
      <c r="G2405" t="s">
        <v>1135</v>
      </c>
      <c r="H2405" t="s">
        <v>2275</v>
      </c>
      <c r="I2405" t="s">
        <v>1497</v>
      </c>
      <c r="J2405" t="s">
        <v>275</v>
      </c>
      <c r="K2405" t="s">
        <v>276</v>
      </c>
      <c r="L2405" t="s">
        <v>124</v>
      </c>
      <c r="M2405" t="s">
        <v>38</v>
      </c>
      <c r="N2405" t="s">
        <v>39</v>
      </c>
      <c r="O2405" s="23">
        <v>276</v>
      </c>
      <c r="P2405" s="9">
        <v>10.33</v>
      </c>
      <c r="Q2405" t="s">
        <v>40</v>
      </c>
      <c r="R2405">
        <v>14411</v>
      </c>
      <c r="S2405" s="9">
        <v>26.73</v>
      </c>
      <c r="T2405" s="26">
        <v>4.1900000000000004</v>
      </c>
      <c r="U2405" s="8">
        <v>112</v>
      </c>
      <c r="V2405" t="s">
        <v>4307</v>
      </c>
      <c r="W2405" t="s">
        <v>2276</v>
      </c>
      <c r="X2405" t="s">
        <v>42</v>
      </c>
      <c r="Y2405" t="s">
        <v>2277</v>
      </c>
      <c r="AA2405" s="1">
        <f t="shared" si="249"/>
        <v>45975</v>
      </c>
      <c r="AB2405" s="2">
        <f t="shared" si="250"/>
        <v>11</v>
      </c>
      <c r="AC2405" s="2">
        <f t="shared" si="251"/>
        <v>2025</v>
      </c>
      <c r="AD2405" s="2" t="str">
        <f>IFERROR(VLOOKUP(A2405,'Aux Área'!$A$4:$B$123,2,0),"-")</f>
        <v>INSPEÇÃO</v>
      </c>
    </row>
    <row r="2406" spans="1:30" x14ac:dyDescent="0.3">
      <c r="A2406" t="s">
        <v>1130</v>
      </c>
      <c r="B2406" t="s">
        <v>1131</v>
      </c>
      <c r="C2406" t="s">
        <v>4308</v>
      </c>
      <c r="D2406" t="s">
        <v>1133</v>
      </c>
      <c r="E2406" t="s">
        <v>1134</v>
      </c>
      <c r="F2406" t="s">
        <v>1130</v>
      </c>
      <c r="G2406" t="s">
        <v>1635</v>
      </c>
      <c r="H2406" t="s">
        <v>1136</v>
      </c>
      <c r="I2406" t="s">
        <v>1137</v>
      </c>
      <c r="J2406" t="s">
        <v>4309</v>
      </c>
      <c r="K2406" t="s">
        <v>4310</v>
      </c>
      <c r="L2406" t="s">
        <v>4311</v>
      </c>
      <c r="M2406" t="s">
        <v>38</v>
      </c>
      <c r="N2406" t="s">
        <v>707</v>
      </c>
      <c r="O2406" s="10">
        <v>272</v>
      </c>
      <c r="P2406" s="24">
        <v>8.14</v>
      </c>
      <c r="Q2406" t="s">
        <v>40</v>
      </c>
      <c r="R2406" s="2">
        <v>25023</v>
      </c>
      <c r="S2406" s="9">
        <v>33.43</v>
      </c>
      <c r="T2406" s="26">
        <v>5.9909999999999997</v>
      </c>
      <c r="U2406" s="8">
        <v>200.29</v>
      </c>
      <c r="V2406" t="s">
        <v>112</v>
      </c>
      <c r="W2406" t="s">
        <v>2007</v>
      </c>
      <c r="X2406" t="s">
        <v>42</v>
      </c>
      <c r="Y2406" t="s">
        <v>1740</v>
      </c>
      <c r="AA2406" s="1">
        <f t="shared" si="249"/>
        <v>45975</v>
      </c>
      <c r="AB2406" s="2">
        <f t="shared" si="250"/>
        <v>11</v>
      </c>
      <c r="AC2406" s="2">
        <f t="shared" si="251"/>
        <v>2025</v>
      </c>
      <c r="AD2406" s="2" t="str">
        <f>IFERROR(VLOOKUP(A2406,'Aux Área'!$A$4:$B$123,2,0),"-")</f>
        <v>DIRETORIA</v>
      </c>
    </row>
    <row r="2407" spans="1:30" x14ac:dyDescent="0.3">
      <c r="A2407" t="s">
        <v>76</v>
      </c>
      <c r="B2407" t="s">
        <v>380</v>
      </c>
      <c r="C2407" t="s">
        <v>4312</v>
      </c>
      <c r="D2407" t="s">
        <v>382</v>
      </c>
      <c r="E2407" t="s">
        <v>383</v>
      </c>
      <c r="F2407" t="s">
        <v>77</v>
      </c>
      <c r="G2407" t="s">
        <v>1500</v>
      </c>
      <c r="H2407" t="s">
        <v>36</v>
      </c>
      <c r="I2407" t="s">
        <v>37</v>
      </c>
      <c r="J2407" t="s">
        <v>1665</v>
      </c>
      <c r="K2407" t="s">
        <v>1666</v>
      </c>
      <c r="L2407" t="s">
        <v>301</v>
      </c>
      <c r="M2407" t="s">
        <v>38</v>
      </c>
      <c r="N2407" t="s">
        <v>39</v>
      </c>
      <c r="O2407" s="23">
        <v>331</v>
      </c>
      <c r="P2407" s="9">
        <v>9.08</v>
      </c>
      <c r="Q2407" t="s">
        <v>40</v>
      </c>
      <c r="R2407">
        <v>38253</v>
      </c>
      <c r="S2407" s="9">
        <v>36.450000000000003</v>
      </c>
      <c r="T2407" s="26">
        <v>4.09</v>
      </c>
      <c r="U2407" s="8">
        <v>149.08000000000001</v>
      </c>
      <c r="V2407" t="s">
        <v>4313</v>
      </c>
      <c r="W2407" t="s">
        <v>2007</v>
      </c>
      <c r="X2407" t="s">
        <v>42</v>
      </c>
      <c r="Y2407" t="s">
        <v>1740</v>
      </c>
      <c r="AA2407" s="1">
        <f t="shared" si="249"/>
        <v>45975</v>
      </c>
      <c r="AB2407" s="2">
        <f t="shared" si="250"/>
        <v>11</v>
      </c>
      <c r="AC2407" s="2">
        <f t="shared" si="251"/>
        <v>2025</v>
      </c>
      <c r="AD2407" s="2" t="str">
        <f>IFERROR(VLOOKUP(A2407,'Aux Área'!$A$4:$B$123,2,0),"-")</f>
        <v>QSMS</v>
      </c>
    </row>
    <row r="2408" spans="1:30" x14ac:dyDescent="0.3">
      <c r="A2408" t="s">
        <v>2278</v>
      </c>
      <c r="B2408" t="s">
        <v>2279</v>
      </c>
      <c r="C2408" t="s">
        <v>4314</v>
      </c>
      <c r="D2408" t="s">
        <v>3243</v>
      </c>
      <c r="E2408" t="s">
        <v>3244</v>
      </c>
      <c r="F2408" t="s">
        <v>2281</v>
      </c>
      <c r="G2408" t="s">
        <v>1135</v>
      </c>
      <c r="H2408" t="s">
        <v>2275</v>
      </c>
      <c r="I2408" t="s">
        <v>1497</v>
      </c>
      <c r="J2408" t="s">
        <v>1670</v>
      </c>
      <c r="K2408" t="s">
        <v>1671</v>
      </c>
      <c r="L2408" t="s">
        <v>1672</v>
      </c>
      <c r="M2408" t="s">
        <v>38</v>
      </c>
      <c r="N2408" t="s">
        <v>39</v>
      </c>
      <c r="O2408" s="23">
        <v>390</v>
      </c>
      <c r="P2408" s="9">
        <v>9.26</v>
      </c>
      <c r="Q2408" t="s">
        <v>40</v>
      </c>
      <c r="R2408">
        <v>17410</v>
      </c>
      <c r="S2408" s="9">
        <v>42.13</v>
      </c>
      <c r="T2408" s="26">
        <v>4.29</v>
      </c>
      <c r="U2408" s="8">
        <v>180.74</v>
      </c>
      <c r="V2408" t="s">
        <v>4315</v>
      </c>
      <c r="W2408" t="s">
        <v>2276</v>
      </c>
      <c r="X2408" t="s">
        <v>42</v>
      </c>
      <c r="Y2408" t="s">
        <v>2277</v>
      </c>
      <c r="AA2408" s="1">
        <f t="shared" si="249"/>
        <v>45975</v>
      </c>
      <c r="AB2408" s="2">
        <f t="shared" si="250"/>
        <v>11</v>
      </c>
      <c r="AC2408" s="2">
        <f t="shared" si="251"/>
        <v>2025</v>
      </c>
      <c r="AD2408" s="2" t="str">
        <f>IFERROR(VLOOKUP(A2408,'Aux Área'!$A$4:$B$123,2,0),"-")</f>
        <v>INSPEÇÃO</v>
      </c>
    </row>
    <row r="2409" spans="1:30" x14ac:dyDescent="0.3">
      <c r="A2409" t="s">
        <v>2282</v>
      </c>
      <c r="B2409" t="s">
        <v>2283</v>
      </c>
      <c r="C2409" t="s">
        <v>4316</v>
      </c>
      <c r="D2409" t="s">
        <v>3295</v>
      </c>
      <c r="E2409" t="s">
        <v>3296</v>
      </c>
      <c r="F2409" t="s">
        <v>2285</v>
      </c>
      <c r="G2409" t="s">
        <v>1135</v>
      </c>
      <c r="H2409" t="s">
        <v>2275</v>
      </c>
      <c r="I2409" t="s">
        <v>1497</v>
      </c>
      <c r="J2409" t="s">
        <v>165</v>
      </c>
      <c r="K2409" t="s">
        <v>166</v>
      </c>
      <c r="L2409" t="s">
        <v>167</v>
      </c>
      <c r="M2409" t="s">
        <v>38</v>
      </c>
      <c r="N2409" t="s">
        <v>39</v>
      </c>
      <c r="O2409" s="23">
        <v>471</v>
      </c>
      <c r="P2409" s="9">
        <v>9.61</v>
      </c>
      <c r="Q2409" t="s">
        <v>40</v>
      </c>
      <c r="R2409">
        <v>16081</v>
      </c>
      <c r="S2409" s="9">
        <v>49</v>
      </c>
      <c r="T2409" s="26">
        <v>4.46</v>
      </c>
      <c r="U2409" s="8">
        <v>218.56</v>
      </c>
      <c r="V2409" t="s">
        <v>112</v>
      </c>
      <c r="W2409" t="s">
        <v>2276</v>
      </c>
      <c r="X2409" t="s">
        <v>42</v>
      </c>
      <c r="Y2409" t="s">
        <v>2277</v>
      </c>
      <c r="AA2409" s="1">
        <f t="shared" si="249"/>
        <v>45975</v>
      </c>
      <c r="AB2409" s="2">
        <f t="shared" si="250"/>
        <v>11</v>
      </c>
      <c r="AC2409" s="2">
        <f t="shared" si="251"/>
        <v>2025</v>
      </c>
      <c r="AD2409" s="2" t="str">
        <f>IFERROR(VLOOKUP(A2409,'Aux Área'!$A$4:$B$123,2,0),"-")</f>
        <v>INSPEÇÃO</v>
      </c>
    </row>
    <row r="2410" spans="1:30" x14ac:dyDescent="0.3">
      <c r="A2410" t="s">
        <v>64</v>
      </c>
      <c r="B2410" t="s">
        <v>332</v>
      </c>
      <c r="C2410" t="s">
        <v>4317</v>
      </c>
      <c r="D2410" t="s">
        <v>127</v>
      </c>
      <c r="E2410" t="s">
        <v>128</v>
      </c>
      <c r="F2410" t="s">
        <v>65</v>
      </c>
      <c r="G2410" t="s">
        <v>1500</v>
      </c>
      <c r="H2410" t="s">
        <v>36</v>
      </c>
      <c r="I2410" t="s">
        <v>37</v>
      </c>
      <c r="J2410" t="s">
        <v>1766</v>
      </c>
      <c r="K2410" t="s">
        <v>242</v>
      </c>
      <c r="L2410" t="s">
        <v>110</v>
      </c>
      <c r="M2410" t="s">
        <v>38</v>
      </c>
      <c r="N2410" t="s">
        <v>39</v>
      </c>
      <c r="O2410" s="23">
        <v>308</v>
      </c>
      <c r="P2410" s="9">
        <v>7.5</v>
      </c>
      <c r="Q2410" t="s">
        <v>40</v>
      </c>
      <c r="R2410">
        <v>28458</v>
      </c>
      <c r="S2410" s="9">
        <v>41.07</v>
      </c>
      <c r="T2410" s="26">
        <v>4.0910000000000002</v>
      </c>
      <c r="U2410" s="8">
        <v>168</v>
      </c>
      <c r="V2410" t="s">
        <v>112</v>
      </c>
      <c r="W2410" t="s">
        <v>2007</v>
      </c>
      <c r="X2410" t="s">
        <v>42</v>
      </c>
      <c r="Y2410" t="s">
        <v>1740</v>
      </c>
      <c r="AA2410" s="1">
        <f t="shared" si="249"/>
        <v>45975</v>
      </c>
      <c r="AB2410" s="2">
        <f t="shared" si="250"/>
        <v>11</v>
      </c>
      <c r="AC2410" s="2">
        <f t="shared" si="251"/>
        <v>2025</v>
      </c>
      <c r="AD2410" s="2" t="str">
        <f>IFERROR(VLOOKUP(A2410,'Aux Área'!$A$4:$B$123,2,0),"-")</f>
        <v>ENGENHARIA</v>
      </c>
    </row>
    <row r="2411" spans="1:30" x14ac:dyDescent="0.3">
      <c r="A2411" t="s">
        <v>74</v>
      </c>
      <c r="B2411" t="s">
        <v>255</v>
      </c>
      <c r="C2411" t="s">
        <v>4318</v>
      </c>
      <c r="D2411" t="s">
        <v>115</v>
      </c>
      <c r="E2411" t="s">
        <v>116</v>
      </c>
      <c r="F2411" t="s">
        <v>75</v>
      </c>
      <c r="G2411" t="s">
        <v>1503</v>
      </c>
      <c r="H2411" t="s">
        <v>36</v>
      </c>
      <c r="I2411" t="s">
        <v>37</v>
      </c>
      <c r="J2411" t="s">
        <v>1003</v>
      </c>
      <c r="K2411" t="s">
        <v>1004</v>
      </c>
      <c r="L2411" t="s">
        <v>84</v>
      </c>
      <c r="M2411" t="s">
        <v>38</v>
      </c>
      <c r="N2411" t="s">
        <v>39</v>
      </c>
      <c r="O2411" s="23">
        <v>323</v>
      </c>
      <c r="P2411" s="9">
        <v>8.43</v>
      </c>
      <c r="Q2411" t="s">
        <v>40</v>
      </c>
      <c r="R2411">
        <v>11587</v>
      </c>
      <c r="S2411" s="9">
        <v>38.32</v>
      </c>
      <c r="T2411" s="26">
        <v>4.84</v>
      </c>
      <c r="U2411" s="8">
        <v>185.47</v>
      </c>
      <c r="V2411" t="s">
        <v>4319</v>
      </c>
      <c r="W2411" t="s">
        <v>2007</v>
      </c>
      <c r="X2411" t="s">
        <v>42</v>
      </c>
      <c r="Y2411" t="s">
        <v>1740</v>
      </c>
      <c r="AA2411" s="1">
        <f t="shared" si="249"/>
        <v>45975</v>
      </c>
      <c r="AB2411" s="2">
        <f t="shared" si="250"/>
        <v>11</v>
      </c>
      <c r="AC2411" s="2">
        <f t="shared" si="251"/>
        <v>2025</v>
      </c>
      <c r="AD2411" s="2" t="str">
        <f>IFERROR(VLOOKUP(A2411,'Aux Área'!$A$4:$B$123,2,0),"-")</f>
        <v>TI</v>
      </c>
    </row>
    <row r="2412" spans="1:30" x14ac:dyDescent="0.3">
      <c r="A2412" t="s">
        <v>2643</v>
      </c>
      <c r="B2412" t="s">
        <v>2644</v>
      </c>
      <c r="C2412" t="s">
        <v>4320</v>
      </c>
      <c r="D2412" t="s">
        <v>3246</v>
      </c>
      <c r="E2412" t="s">
        <v>3247</v>
      </c>
      <c r="F2412" t="s">
        <v>2646</v>
      </c>
      <c r="G2412" t="s">
        <v>1300</v>
      </c>
      <c r="H2412" t="s">
        <v>1301</v>
      </c>
      <c r="I2412" t="s">
        <v>37</v>
      </c>
      <c r="J2412" t="s">
        <v>122</v>
      </c>
      <c r="K2412" t="s">
        <v>123</v>
      </c>
      <c r="L2412" t="s">
        <v>124</v>
      </c>
      <c r="M2412" t="s">
        <v>38</v>
      </c>
      <c r="N2412" t="s">
        <v>39</v>
      </c>
      <c r="O2412" s="23">
        <v>427</v>
      </c>
      <c r="P2412" s="9">
        <v>9.1</v>
      </c>
      <c r="Q2412" t="s">
        <v>40</v>
      </c>
      <c r="R2412">
        <v>14966</v>
      </c>
      <c r="S2412" s="9">
        <v>46.92</v>
      </c>
      <c r="T2412" s="26">
        <v>4.3899999999999997</v>
      </c>
      <c r="U2412" s="8">
        <v>205.98</v>
      </c>
      <c r="V2412" t="s">
        <v>112</v>
      </c>
      <c r="W2412" t="s">
        <v>2276</v>
      </c>
      <c r="X2412" t="s">
        <v>42</v>
      </c>
      <c r="Y2412" t="s">
        <v>2277</v>
      </c>
      <c r="AA2412" s="1">
        <f t="shared" si="249"/>
        <v>45975</v>
      </c>
      <c r="AB2412" s="2">
        <f t="shared" si="250"/>
        <v>11</v>
      </c>
      <c r="AC2412" s="2">
        <f t="shared" si="251"/>
        <v>2025</v>
      </c>
      <c r="AD2412" s="2" t="str">
        <f>IFERROR(VLOOKUP(A2412,'Aux Área'!$A$4:$B$123,2,0),"-")</f>
        <v>INSPEÇÃO</v>
      </c>
    </row>
    <row r="2413" spans="1:30" x14ac:dyDescent="0.3">
      <c r="A2413" t="s">
        <v>2650</v>
      </c>
      <c r="B2413" t="s">
        <v>2651</v>
      </c>
      <c r="C2413" t="s">
        <v>4321</v>
      </c>
      <c r="D2413" t="s">
        <v>2944</v>
      </c>
      <c r="E2413" t="s">
        <v>2945</v>
      </c>
      <c r="F2413" t="s">
        <v>3615</v>
      </c>
      <c r="G2413" t="s">
        <v>1300</v>
      </c>
      <c r="H2413" t="s">
        <v>2635</v>
      </c>
      <c r="I2413" t="s">
        <v>37</v>
      </c>
      <c r="J2413" t="s">
        <v>292</v>
      </c>
      <c r="K2413" t="s">
        <v>293</v>
      </c>
      <c r="L2413" t="s">
        <v>84</v>
      </c>
      <c r="M2413" t="s">
        <v>38</v>
      </c>
      <c r="N2413" t="s">
        <v>39</v>
      </c>
      <c r="O2413" s="23">
        <v>212</v>
      </c>
      <c r="P2413" s="9">
        <v>5.95</v>
      </c>
      <c r="Q2413" t="s">
        <v>40</v>
      </c>
      <c r="R2413">
        <v>4302</v>
      </c>
      <c r="S2413" s="9">
        <v>35.659999999999997</v>
      </c>
      <c r="T2413" s="26">
        <v>5.17</v>
      </c>
      <c r="U2413" s="8">
        <v>184.36</v>
      </c>
      <c r="V2413" t="s">
        <v>4322</v>
      </c>
      <c r="W2413" t="s">
        <v>2276</v>
      </c>
      <c r="X2413" t="s">
        <v>42</v>
      </c>
      <c r="Y2413" t="s">
        <v>1740</v>
      </c>
      <c r="AA2413" s="1">
        <f t="shared" si="249"/>
        <v>45975</v>
      </c>
      <c r="AB2413" s="2">
        <f t="shared" si="250"/>
        <v>11</v>
      </c>
      <c r="AC2413" s="2">
        <f t="shared" si="251"/>
        <v>2025</v>
      </c>
      <c r="AD2413" s="2" t="str">
        <f>IFERROR(VLOOKUP(A2413,'Aux Área'!$A$4:$B$123,2,0),"-")</f>
        <v>TI</v>
      </c>
    </row>
    <row r="2414" spans="1:30" x14ac:dyDescent="0.3">
      <c r="A2414" t="s">
        <v>2181</v>
      </c>
      <c r="B2414" t="s">
        <v>2182</v>
      </c>
      <c r="C2414" t="s">
        <v>4323</v>
      </c>
      <c r="D2414" t="s">
        <v>3319</v>
      </c>
      <c r="E2414" t="s">
        <v>3320</v>
      </c>
      <c r="F2414" t="s">
        <v>2184</v>
      </c>
      <c r="G2414" t="s">
        <v>1135</v>
      </c>
      <c r="H2414" t="s">
        <v>2185</v>
      </c>
      <c r="I2414" t="s">
        <v>2186</v>
      </c>
      <c r="J2414" t="s">
        <v>237</v>
      </c>
      <c r="K2414" t="s">
        <v>238</v>
      </c>
      <c r="L2414" t="s">
        <v>110</v>
      </c>
      <c r="M2414" t="s">
        <v>38</v>
      </c>
      <c r="N2414" t="s">
        <v>668</v>
      </c>
      <c r="O2414" s="23">
        <v>855</v>
      </c>
      <c r="P2414" s="9">
        <v>14.47</v>
      </c>
      <c r="Q2414" t="s">
        <v>40</v>
      </c>
      <c r="R2414">
        <v>16084</v>
      </c>
      <c r="S2414" s="9">
        <v>59.07</v>
      </c>
      <c r="T2414" s="26">
        <v>6.19</v>
      </c>
      <c r="U2414" s="8">
        <v>365.64</v>
      </c>
      <c r="V2414" t="s">
        <v>41</v>
      </c>
      <c r="W2414" t="s">
        <v>2007</v>
      </c>
      <c r="X2414" t="s">
        <v>42</v>
      </c>
      <c r="Y2414" t="s">
        <v>2188</v>
      </c>
      <c r="AA2414" s="1">
        <f t="shared" si="249"/>
        <v>45975</v>
      </c>
      <c r="AB2414" s="2">
        <f t="shared" si="250"/>
        <v>11</v>
      </c>
      <c r="AC2414" s="2">
        <f t="shared" si="251"/>
        <v>2025</v>
      </c>
      <c r="AD2414" s="2" t="str">
        <f>IFERROR(VLOOKUP(A2414,'Aux Área'!$A$4:$B$123,2,0),"-")</f>
        <v>INSPEÇÃO</v>
      </c>
    </row>
    <row r="2415" spans="1:30" x14ac:dyDescent="0.3">
      <c r="A2415" t="s">
        <v>1702</v>
      </c>
      <c r="B2415" t="s">
        <v>209</v>
      </c>
      <c r="C2415" t="s">
        <v>4324</v>
      </c>
      <c r="D2415" t="s">
        <v>1225</v>
      </c>
      <c r="E2415" t="s">
        <v>1226</v>
      </c>
      <c r="F2415" t="s">
        <v>653</v>
      </c>
      <c r="G2415" t="s">
        <v>1495</v>
      </c>
      <c r="H2415" t="s">
        <v>1704</v>
      </c>
      <c r="I2415" t="s">
        <v>1497</v>
      </c>
      <c r="J2415" t="s">
        <v>237</v>
      </c>
      <c r="K2415" t="s">
        <v>238</v>
      </c>
      <c r="L2415" t="s">
        <v>110</v>
      </c>
      <c r="M2415" t="s">
        <v>38</v>
      </c>
      <c r="N2415" t="s">
        <v>638</v>
      </c>
      <c r="O2415" s="23">
        <v>0</v>
      </c>
      <c r="P2415" s="9">
        <v>0</v>
      </c>
      <c r="Q2415" t="s">
        <v>40</v>
      </c>
      <c r="R2415">
        <v>0</v>
      </c>
      <c r="S2415" s="9">
        <v>126.2</v>
      </c>
      <c r="T2415" s="26">
        <v>6.09</v>
      </c>
      <c r="U2415" s="8">
        <v>768.56</v>
      </c>
      <c r="V2415" t="s">
        <v>41</v>
      </c>
      <c r="W2415" t="s">
        <v>652</v>
      </c>
      <c r="X2415" t="s">
        <v>42</v>
      </c>
      <c r="Y2415" t="s">
        <v>653</v>
      </c>
      <c r="AA2415" s="1">
        <f t="shared" si="249"/>
        <v>45975</v>
      </c>
      <c r="AB2415" s="2">
        <f t="shared" si="250"/>
        <v>11</v>
      </c>
      <c r="AC2415" s="2">
        <f t="shared" si="251"/>
        <v>2025</v>
      </c>
      <c r="AD2415" s="2" t="str">
        <f>IFERROR(VLOOKUP(A2415,'Aux Área'!$A$4:$B$123,2,0),"-")</f>
        <v>SÃO PEDRO</v>
      </c>
    </row>
    <row r="2416" spans="1:30" x14ac:dyDescent="0.3">
      <c r="A2416" t="s">
        <v>58</v>
      </c>
      <c r="B2416" t="s">
        <v>250</v>
      </c>
      <c r="C2416" t="s">
        <v>4325</v>
      </c>
      <c r="D2416" t="s">
        <v>87</v>
      </c>
      <c r="E2416" t="s">
        <v>88</v>
      </c>
      <c r="F2416" t="s">
        <v>59</v>
      </c>
      <c r="G2416" t="s">
        <v>1500</v>
      </c>
      <c r="H2416" t="s">
        <v>36</v>
      </c>
      <c r="I2416" t="s">
        <v>37</v>
      </c>
      <c r="J2416" t="s">
        <v>356</v>
      </c>
      <c r="K2416" t="s">
        <v>357</v>
      </c>
      <c r="L2416" t="s">
        <v>124</v>
      </c>
      <c r="M2416" t="s">
        <v>38</v>
      </c>
      <c r="N2416" t="s">
        <v>39</v>
      </c>
      <c r="O2416" s="23">
        <v>300</v>
      </c>
      <c r="P2416" s="9">
        <v>7.76</v>
      </c>
      <c r="Q2416" t="s">
        <v>40</v>
      </c>
      <c r="R2416">
        <v>53945</v>
      </c>
      <c r="S2416" s="9">
        <v>38.68</v>
      </c>
      <c r="T2416" s="26">
        <v>4.391</v>
      </c>
      <c r="U2416" s="8">
        <v>169.83</v>
      </c>
      <c r="V2416" t="s">
        <v>4326</v>
      </c>
      <c r="W2416" t="s">
        <v>2007</v>
      </c>
      <c r="X2416" t="s">
        <v>42</v>
      </c>
      <c r="Y2416" t="s">
        <v>1740</v>
      </c>
      <c r="AA2416" s="1">
        <f t="shared" si="249"/>
        <v>45975</v>
      </c>
      <c r="AB2416" s="2">
        <f t="shared" si="250"/>
        <v>11</v>
      </c>
      <c r="AC2416" s="2">
        <f t="shared" si="251"/>
        <v>2025</v>
      </c>
      <c r="AD2416" s="2" t="str">
        <f>IFERROR(VLOOKUP(A2416,'Aux Área'!$A$4:$B$123,2,0),"-")</f>
        <v>CONSERVA</v>
      </c>
    </row>
    <row r="2417" spans="1:30" x14ac:dyDescent="0.3">
      <c r="A2417" t="s">
        <v>2461</v>
      </c>
      <c r="B2417" t="s">
        <v>2462</v>
      </c>
      <c r="C2417" t="s">
        <v>4327</v>
      </c>
      <c r="D2417" t="s">
        <v>446</v>
      </c>
      <c r="E2417" t="s">
        <v>447</v>
      </c>
      <c r="F2417" t="s">
        <v>3574</v>
      </c>
      <c r="G2417" t="s">
        <v>1135</v>
      </c>
      <c r="H2417" t="s">
        <v>2275</v>
      </c>
      <c r="I2417" t="s">
        <v>1497</v>
      </c>
      <c r="J2417" t="s">
        <v>172</v>
      </c>
      <c r="K2417" t="s">
        <v>173</v>
      </c>
      <c r="L2417" t="s">
        <v>124</v>
      </c>
      <c r="M2417" t="s">
        <v>38</v>
      </c>
      <c r="N2417" t="s">
        <v>39</v>
      </c>
      <c r="O2417" s="23">
        <v>355</v>
      </c>
      <c r="P2417" s="9">
        <v>8.1300000000000008</v>
      </c>
      <c r="Q2417" t="s">
        <v>40</v>
      </c>
      <c r="R2417">
        <v>10705</v>
      </c>
      <c r="S2417" s="9">
        <v>43.69</v>
      </c>
      <c r="T2417" s="26">
        <v>3.988</v>
      </c>
      <c r="U2417" s="8">
        <v>174.24</v>
      </c>
      <c r="V2417" t="s">
        <v>4328</v>
      </c>
      <c r="W2417" t="s">
        <v>2276</v>
      </c>
      <c r="X2417" t="s">
        <v>42</v>
      </c>
      <c r="Y2417" t="s">
        <v>2277</v>
      </c>
      <c r="AA2417" s="1">
        <f t="shared" si="249"/>
        <v>45975</v>
      </c>
      <c r="AB2417" s="2">
        <f t="shared" si="250"/>
        <v>11</v>
      </c>
      <c r="AC2417" s="2">
        <f t="shared" si="251"/>
        <v>2025</v>
      </c>
      <c r="AD2417" s="2" t="str">
        <f>IFERROR(VLOOKUP(A2417,'Aux Área'!$A$4:$B$123,2,0),"-")</f>
        <v>INSPEÇÃO</v>
      </c>
    </row>
    <row r="2418" spans="1:30" x14ac:dyDescent="0.3">
      <c r="A2418" t="s">
        <v>1992</v>
      </c>
      <c r="B2418" t="s">
        <v>1993</v>
      </c>
      <c r="C2418" t="s">
        <v>4329</v>
      </c>
      <c r="D2418" t="s">
        <v>3597</v>
      </c>
      <c r="E2418" t="s">
        <v>3598</v>
      </c>
      <c r="F2418" t="s">
        <v>1995</v>
      </c>
      <c r="G2418" t="s">
        <v>659</v>
      </c>
      <c r="H2418" t="s">
        <v>1996</v>
      </c>
      <c r="I2418" t="s">
        <v>1997</v>
      </c>
      <c r="J2418" t="s">
        <v>165</v>
      </c>
      <c r="K2418" t="s">
        <v>166</v>
      </c>
      <c r="L2418" t="s">
        <v>167</v>
      </c>
      <c r="M2418" t="s">
        <v>38</v>
      </c>
      <c r="N2418" t="s">
        <v>668</v>
      </c>
      <c r="O2418" s="23">
        <v>357</v>
      </c>
      <c r="P2418" s="9">
        <v>4.8099999999999996</v>
      </c>
      <c r="Q2418" t="s">
        <v>40</v>
      </c>
      <c r="R2418">
        <v>6144</v>
      </c>
      <c r="S2418" s="9">
        <v>74.2</v>
      </c>
      <c r="T2418" s="26">
        <v>6.24</v>
      </c>
      <c r="U2418" s="8">
        <v>463.02</v>
      </c>
      <c r="V2418" t="s">
        <v>112</v>
      </c>
      <c r="W2418" t="s">
        <v>1985</v>
      </c>
      <c r="X2418" t="s">
        <v>42</v>
      </c>
      <c r="Y2418" t="s">
        <v>1986</v>
      </c>
      <c r="AA2418" s="1">
        <f t="shared" si="249"/>
        <v>45975</v>
      </c>
      <c r="AB2418" s="2">
        <f t="shared" si="250"/>
        <v>11</v>
      </c>
      <c r="AC2418" s="2">
        <f t="shared" si="251"/>
        <v>2025</v>
      </c>
      <c r="AD2418" s="2" t="str">
        <f>IFERROR(VLOOKUP(A2418,'Aux Área'!$A$4:$B$123,2,0),"-")</f>
        <v>PESADOS</v>
      </c>
    </row>
    <row r="2419" spans="1:30" x14ac:dyDescent="0.3">
      <c r="A2419" t="s">
        <v>1992</v>
      </c>
      <c r="C2419" t="s">
        <v>15649</v>
      </c>
      <c r="F2419" t="s">
        <v>1995</v>
      </c>
      <c r="K2419" t="s">
        <v>166</v>
      </c>
      <c r="N2419" t="s">
        <v>15690</v>
      </c>
      <c r="O2419" t="s">
        <v>15244</v>
      </c>
      <c r="P2419" s="9" t="s">
        <v>15244</v>
      </c>
      <c r="Q2419" t="s">
        <v>40</v>
      </c>
      <c r="R2419" t="s">
        <v>15244</v>
      </c>
      <c r="S2419">
        <v>20</v>
      </c>
      <c r="U2419" s="8">
        <v>126</v>
      </c>
      <c r="X2419" t="s">
        <v>42</v>
      </c>
      <c r="Y2419" t="s">
        <v>1986</v>
      </c>
      <c r="AA2419" s="1">
        <f>IFERROR(DATEVALUE(C2419),"-")</f>
        <v>45975</v>
      </c>
      <c r="AB2419" s="2">
        <f>IFERROR(MONTH(AA2419),"-")</f>
        <v>11</v>
      </c>
      <c r="AC2419" s="2">
        <f>IFERROR(YEAR(AA2419),"-")</f>
        <v>2025</v>
      </c>
      <c r="AD2419" s="2" t="str">
        <f>IFERROR(VLOOKUP(A2419,'Aux Área'!$A$4:$B$123,2,0),"-")</f>
        <v>PESADOS</v>
      </c>
    </row>
    <row r="2420" spans="1:30" x14ac:dyDescent="0.3">
      <c r="A2420" t="s">
        <v>1069</v>
      </c>
      <c r="B2420" t="s">
        <v>1516</v>
      </c>
      <c r="C2420" t="s">
        <v>4330</v>
      </c>
      <c r="D2420" t="s">
        <v>102</v>
      </c>
      <c r="E2420" t="s">
        <v>816</v>
      </c>
      <c r="F2420" t="s">
        <v>1071</v>
      </c>
      <c r="G2420" t="s">
        <v>1500</v>
      </c>
      <c r="H2420" t="s">
        <v>36</v>
      </c>
      <c r="I2420" t="s">
        <v>37</v>
      </c>
      <c r="J2420" t="s">
        <v>4331</v>
      </c>
      <c r="K2420" t="s">
        <v>521</v>
      </c>
      <c r="L2420" t="s">
        <v>181</v>
      </c>
      <c r="M2420" t="s">
        <v>38</v>
      </c>
      <c r="N2420" t="s">
        <v>39</v>
      </c>
      <c r="O2420" s="23">
        <v>332</v>
      </c>
      <c r="P2420" s="9">
        <v>6.99</v>
      </c>
      <c r="Q2420" t="s">
        <v>40</v>
      </c>
      <c r="R2420">
        <v>11933</v>
      </c>
      <c r="S2420" s="9">
        <v>47.52</v>
      </c>
      <c r="T2420" s="26">
        <v>4.84</v>
      </c>
      <c r="U2420" s="8">
        <v>230</v>
      </c>
      <c r="V2420" t="s">
        <v>112</v>
      </c>
      <c r="W2420" t="s">
        <v>2007</v>
      </c>
      <c r="X2420" t="s">
        <v>42</v>
      </c>
      <c r="Y2420" t="s">
        <v>1740</v>
      </c>
      <c r="AA2420" s="1">
        <f t="shared" ref="AA2420:AA2448" si="252">DATEVALUE(C2420)</f>
        <v>45975</v>
      </c>
      <c r="AB2420" s="2">
        <f t="shared" ref="AB2420:AB2448" si="253">MONTH(AA2420)</f>
        <v>11</v>
      </c>
      <c r="AC2420" s="2">
        <f t="shared" ref="AC2420:AC2448" si="254">YEAR(AA2420)</f>
        <v>2025</v>
      </c>
      <c r="AD2420" s="2" t="str">
        <f>IFERROR(VLOOKUP(A2420,'Aux Área'!$A$4:$B$123,2,0),"-")</f>
        <v>FACILITIES</v>
      </c>
    </row>
    <row r="2421" spans="1:30" x14ac:dyDescent="0.3">
      <c r="A2421" t="s">
        <v>2306</v>
      </c>
      <c r="B2421" t="s">
        <v>2307</v>
      </c>
      <c r="C2421" t="s">
        <v>4332</v>
      </c>
      <c r="D2421" t="s">
        <v>3265</v>
      </c>
      <c r="E2421" t="s">
        <v>3266</v>
      </c>
      <c r="F2421" t="s">
        <v>2309</v>
      </c>
      <c r="G2421" t="s">
        <v>1135</v>
      </c>
      <c r="H2421" t="s">
        <v>2275</v>
      </c>
      <c r="I2421" t="s">
        <v>1497</v>
      </c>
      <c r="J2421" t="s">
        <v>89</v>
      </c>
      <c r="K2421" t="s">
        <v>90</v>
      </c>
      <c r="L2421" t="s">
        <v>91</v>
      </c>
      <c r="M2421" t="s">
        <v>38</v>
      </c>
      <c r="N2421" t="s">
        <v>39</v>
      </c>
      <c r="O2421" s="23">
        <v>385</v>
      </c>
      <c r="P2421" s="9">
        <v>9.4</v>
      </c>
      <c r="Q2421" t="s">
        <v>40</v>
      </c>
      <c r="R2421">
        <v>13372</v>
      </c>
      <c r="S2421" s="9">
        <v>40.94</v>
      </c>
      <c r="T2421" s="26">
        <v>4.49</v>
      </c>
      <c r="U2421" s="8">
        <v>183.82</v>
      </c>
      <c r="V2421" t="s">
        <v>4333</v>
      </c>
      <c r="W2421" t="s">
        <v>2276</v>
      </c>
      <c r="X2421" t="s">
        <v>42</v>
      </c>
      <c r="Y2421" t="s">
        <v>2277</v>
      </c>
      <c r="AA2421" s="1">
        <f t="shared" si="252"/>
        <v>45975</v>
      </c>
      <c r="AB2421" s="2">
        <f t="shared" si="253"/>
        <v>11</v>
      </c>
      <c r="AC2421" s="2">
        <f t="shared" si="254"/>
        <v>2025</v>
      </c>
      <c r="AD2421" s="2" t="str">
        <f>IFERROR(VLOOKUP(A2421,'Aux Área'!$A$4:$B$123,2,0),"-")</f>
        <v>INSPEÇÃO</v>
      </c>
    </row>
    <row r="2422" spans="1:30" x14ac:dyDescent="0.3">
      <c r="A2422" t="s">
        <v>2655</v>
      </c>
      <c r="B2422" t="s">
        <v>2656</v>
      </c>
      <c r="C2422" t="s">
        <v>4334</v>
      </c>
      <c r="D2422" t="s">
        <v>1619</v>
      </c>
      <c r="E2422" t="s">
        <v>1620</v>
      </c>
      <c r="F2422" t="s">
        <v>3712</v>
      </c>
      <c r="G2422" t="s">
        <v>1635</v>
      </c>
      <c r="H2422" t="s">
        <v>2635</v>
      </c>
      <c r="I2422" t="s">
        <v>37</v>
      </c>
      <c r="J2422" t="s">
        <v>188</v>
      </c>
      <c r="K2422" t="s">
        <v>189</v>
      </c>
      <c r="L2422" t="s">
        <v>190</v>
      </c>
      <c r="M2422" t="s">
        <v>38</v>
      </c>
      <c r="N2422" t="s">
        <v>39</v>
      </c>
      <c r="O2422" s="23">
        <v>272</v>
      </c>
      <c r="P2422" s="9">
        <v>7.75</v>
      </c>
      <c r="Q2422" t="s">
        <v>40</v>
      </c>
      <c r="R2422">
        <v>5221</v>
      </c>
      <c r="S2422" s="9">
        <v>35.1</v>
      </c>
      <c r="T2422" s="26">
        <v>4.3899999999999997</v>
      </c>
      <c r="U2422" s="8">
        <v>154.09</v>
      </c>
      <c r="V2422" t="s">
        <v>41</v>
      </c>
      <c r="W2422" t="s">
        <v>2276</v>
      </c>
      <c r="X2422" t="s">
        <v>42</v>
      </c>
      <c r="Y2422" t="s">
        <v>1740</v>
      </c>
      <c r="AA2422" s="1">
        <f t="shared" si="252"/>
        <v>45975</v>
      </c>
      <c r="AB2422" s="2">
        <f t="shared" si="253"/>
        <v>11</v>
      </c>
      <c r="AC2422" s="2">
        <f t="shared" si="254"/>
        <v>2025</v>
      </c>
      <c r="AD2422" s="2" t="str">
        <f>IFERROR(VLOOKUP(A2422,'Aux Área'!$A$4:$B$123,2,0),"-")</f>
        <v>TI</v>
      </c>
    </row>
    <row r="2423" spans="1:30" x14ac:dyDescent="0.3">
      <c r="A2423" t="s">
        <v>2271</v>
      </c>
      <c r="B2423" t="s">
        <v>2272</v>
      </c>
      <c r="C2423" t="s">
        <v>4335</v>
      </c>
      <c r="D2423" t="s">
        <v>3285</v>
      </c>
      <c r="E2423" t="s">
        <v>3286</v>
      </c>
      <c r="F2423" t="s">
        <v>2274</v>
      </c>
      <c r="G2423" t="s">
        <v>1135</v>
      </c>
      <c r="H2423" t="s">
        <v>2275</v>
      </c>
      <c r="I2423" t="s">
        <v>1497</v>
      </c>
      <c r="J2423" t="s">
        <v>231</v>
      </c>
      <c r="K2423" t="s">
        <v>232</v>
      </c>
      <c r="L2423" t="s">
        <v>217</v>
      </c>
      <c r="M2423" t="s">
        <v>38</v>
      </c>
      <c r="N2423" t="s">
        <v>39</v>
      </c>
      <c r="O2423" s="23">
        <v>406</v>
      </c>
      <c r="P2423" s="9">
        <v>8.67</v>
      </c>
      <c r="Q2423" t="s">
        <v>40</v>
      </c>
      <c r="R2423">
        <v>15963</v>
      </c>
      <c r="S2423" s="9">
        <v>46.84</v>
      </c>
      <c r="T2423" s="26">
        <v>4.25</v>
      </c>
      <c r="U2423" s="8">
        <v>199.09</v>
      </c>
      <c r="V2423" t="s">
        <v>4336</v>
      </c>
      <c r="W2423" t="s">
        <v>2276</v>
      </c>
      <c r="X2423" t="s">
        <v>42</v>
      </c>
      <c r="Y2423" t="s">
        <v>2277</v>
      </c>
      <c r="AA2423" s="1">
        <f t="shared" si="252"/>
        <v>45975</v>
      </c>
      <c r="AB2423" s="2">
        <f t="shared" si="253"/>
        <v>11</v>
      </c>
      <c r="AC2423" s="2">
        <f t="shared" si="254"/>
        <v>2025</v>
      </c>
      <c r="AD2423" s="2" t="str">
        <f>IFERROR(VLOOKUP(A2423,'Aux Área'!$A$4:$B$123,2,0),"-")</f>
        <v>INSPEÇÃO</v>
      </c>
    </row>
    <row r="2424" spans="1:30" x14ac:dyDescent="0.3">
      <c r="A2424" t="s">
        <v>60</v>
      </c>
      <c r="B2424" t="s">
        <v>614</v>
      </c>
      <c r="C2424" t="s">
        <v>4337</v>
      </c>
      <c r="D2424" t="s">
        <v>1206</v>
      </c>
      <c r="E2424" t="s">
        <v>1207</v>
      </c>
      <c r="F2424" t="s">
        <v>61</v>
      </c>
      <c r="G2424" t="s">
        <v>1500</v>
      </c>
      <c r="H2424" t="s">
        <v>36</v>
      </c>
      <c r="I2424" t="s">
        <v>37</v>
      </c>
      <c r="J2424" t="s">
        <v>237</v>
      </c>
      <c r="K2424" t="s">
        <v>238</v>
      </c>
      <c r="L2424" t="s">
        <v>110</v>
      </c>
      <c r="M2424" t="s">
        <v>38</v>
      </c>
      <c r="N2424" t="s">
        <v>39</v>
      </c>
      <c r="O2424" s="23">
        <v>179</v>
      </c>
      <c r="P2424" s="9">
        <v>8.77</v>
      </c>
      <c r="Q2424" t="s">
        <v>40</v>
      </c>
      <c r="R2424">
        <v>19599</v>
      </c>
      <c r="S2424" s="9">
        <v>20.41</v>
      </c>
      <c r="T2424" s="26">
        <v>4.09</v>
      </c>
      <c r="U2424" s="8">
        <v>83.48</v>
      </c>
      <c r="V2424" t="s">
        <v>41</v>
      </c>
      <c r="W2424" t="s">
        <v>2007</v>
      </c>
      <c r="X2424" t="s">
        <v>42</v>
      </c>
      <c r="Y2424" t="s">
        <v>1740</v>
      </c>
      <c r="AA2424" s="1">
        <f t="shared" si="252"/>
        <v>45975</v>
      </c>
      <c r="AB2424" s="2">
        <f t="shared" si="253"/>
        <v>11</v>
      </c>
      <c r="AC2424" s="2">
        <f t="shared" si="254"/>
        <v>2025</v>
      </c>
      <c r="AD2424" s="2" t="str">
        <f>IFERROR(VLOOKUP(A2424,'Aux Área'!$A$4:$B$123,2,0),"-")</f>
        <v>QSMS</v>
      </c>
    </row>
    <row r="2425" spans="1:30" x14ac:dyDescent="0.3">
      <c r="A2425" t="s">
        <v>74</v>
      </c>
      <c r="B2425" t="s">
        <v>255</v>
      </c>
      <c r="C2425" t="s">
        <v>4338</v>
      </c>
      <c r="D2425" t="s">
        <v>115</v>
      </c>
      <c r="E2425" t="s">
        <v>116</v>
      </c>
      <c r="F2425" t="s">
        <v>75</v>
      </c>
      <c r="G2425" t="s">
        <v>1503</v>
      </c>
      <c r="H2425" t="s">
        <v>36</v>
      </c>
      <c r="I2425" t="s">
        <v>37</v>
      </c>
      <c r="J2425" t="s">
        <v>237</v>
      </c>
      <c r="K2425" t="s">
        <v>238</v>
      </c>
      <c r="L2425" t="s">
        <v>110</v>
      </c>
      <c r="M2425" t="s">
        <v>38</v>
      </c>
      <c r="N2425" t="s">
        <v>39</v>
      </c>
      <c r="O2425" s="23">
        <v>305</v>
      </c>
      <c r="P2425" s="9">
        <v>8.99</v>
      </c>
      <c r="Q2425" t="s">
        <v>40</v>
      </c>
      <c r="R2425">
        <v>11892</v>
      </c>
      <c r="S2425" s="9">
        <v>33.909999999999997</v>
      </c>
      <c r="T2425" s="26">
        <v>4.09</v>
      </c>
      <c r="U2425" s="8">
        <v>138.69</v>
      </c>
      <c r="V2425" t="s">
        <v>41</v>
      </c>
      <c r="W2425" t="s">
        <v>2007</v>
      </c>
      <c r="X2425" t="s">
        <v>42</v>
      </c>
      <c r="Y2425" t="s">
        <v>1740</v>
      </c>
      <c r="AA2425" s="1">
        <f t="shared" si="252"/>
        <v>45975</v>
      </c>
      <c r="AB2425" s="2">
        <f t="shared" si="253"/>
        <v>11</v>
      </c>
      <c r="AC2425" s="2">
        <f t="shared" si="254"/>
        <v>2025</v>
      </c>
      <c r="AD2425" s="2" t="str">
        <f>IFERROR(VLOOKUP(A2425,'Aux Área'!$A$4:$B$123,2,0),"-")</f>
        <v>TI</v>
      </c>
    </row>
    <row r="2426" spans="1:30" x14ac:dyDescent="0.3">
      <c r="A2426" t="s">
        <v>2314</v>
      </c>
      <c r="B2426" t="s">
        <v>2315</v>
      </c>
      <c r="C2426" t="s">
        <v>4339</v>
      </c>
      <c r="D2426" t="s">
        <v>3276</v>
      </c>
      <c r="E2426" t="s">
        <v>3277</v>
      </c>
      <c r="F2426" t="s">
        <v>2317</v>
      </c>
      <c r="G2426" t="s">
        <v>1300</v>
      </c>
      <c r="H2426" t="s">
        <v>1301</v>
      </c>
      <c r="I2426" t="s">
        <v>37</v>
      </c>
      <c r="J2426" t="s">
        <v>231</v>
      </c>
      <c r="K2426" t="s">
        <v>232</v>
      </c>
      <c r="L2426" t="s">
        <v>217</v>
      </c>
      <c r="M2426" t="s">
        <v>38</v>
      </c>
      <c r="N2426" t="s">
        <v>39</v>
      </c>
      <c r="O2426" s="23">
        <v>459</v>
      </c>
      <c r="P2426" s="9">
        <v>9.9</v>
      </c>
      <c r="Q2426" t="s">
        <v>40</v>
      </c>
      <c r="R2426">
        <v>19898</v>
      </c>
      <c r="S2426" s="9">
        <v>46.37</v>
      </c>
      <c r="T2426" s="26">
        <v>4.25</v>
      </c>
      <c r="U2426" s="8">
        <v>197.08</v>
      </c>
      <c r="V2426" t="s">
        <v>4340</v>
      </c>
      <c r="W2426" t="s">
        <v>2276</v>
      </c>
      <c r="X2426" t="s">
        <v>42</v>
      </c>
      <c r="Y2426" t="s">
        <v>2277</v>
      </c>
      <c r="AA2426" s="1">
        <f t="shared" si="252"/>
        <v>45975</v>
      </c>
      <c r="AB2426" s="2">
        <f t="shared" si="253"/>
        <v>11</v>
      </c>
      <c r="AC2426" s="2">
        <f t="shared" si="254"/>
        <v>2025</v>
      </c>
      <c r="AD2426" s="2" t="str">
        <f>IFERROR(VLOOKUP(A2426,'Aux Área'!$A$4:$B$123,2,0),"-")</f>
        <v>INSPEÇÃO</v>
      </c>
    </row>
    <row r="2427" spans="1:30" x14ac:dyDescent="0.3">
      <c r="A2427" t="s">
        <v>2282</v>
      </c>
      <c r="B2427" t="s">
        <v>2283</v>
      </c>
      <c r="C2427" t="s">
        <v>4341</v>
      </c>
      <c r="D2427" t="s">
        <v>3295</v>
      </c>
      <c r="E2427" t="s">
        <v>3296</v>
      </c>
      <c r="F2427" t="s">
        <v>2285</v>
      </c>
      <c r="G2427" t="s">
        <v>1135</v>
      </c>
      <c r="H2427" t="s">
        <v>2275</v>
      </c>
      <c r="I2427" t="s">
        <v>1497</v>
      </c>
      <c r="J2427" t="s">
        <v>165</v>
      </c>
      <c r="K2427" t="s">
        <v>166</v>
      </c>
      <c r="L2427" t="s">
        <v>167</v>
      </c>
      <c r="M2427" t="s">
        <v>38</v>
      </c>
      <c r="N2427" t="s">
        <v>39</v>
      </c>
      <c r="O2427" s="23">
        <v>212</v>
      </c>
      <c r="P2427" s="9">
        <v>7.88</v>
      </c>
      <c r="Q2427" t="s">
        <v>40</v>
      </c>
      <c r="R2427">
        <v>16293</v>
      </c>
      <c r="S2427" s="9">
        <v>26.9</v>
      </c>
      <c r="T2427" s="26">
        <v>4.4610000000000003</v>
      </c>
      <c r="U2427" s="8">
        <v>120.01</v>
      </c>
      <c r="V2427" t="s">
        <v>112</v>
      </c>
      <c r="W2427" t="s">
        <v>2276</v>
      </c>
      <c r="X2427" t="s">
        <v>42</v>
      </c>
      <c r="Y2427" t="s">
        <v>2277</v>
      </c>
      <c r="AA2427" s="1">
        <f t="shared" si="252"/>
        <v>45975</v>
      </c>
      <c r="AB2427" s="2">
        <f t="shared" si="253"/>
        <v>11</v>
      </c>
      <c r="AC2427" s="2">
        <f t="shared" si="254"/>
        <v>2025</v>
      </c>
      <c r="AD2427" s="2" t="str">
        <f>IFERROR(VLOOKUP(A2427,'Aux Área'!$A$4:$B$123,2,0),"-")</f>
        <v>INSPEÇÃO</v>
      </c>
    </row>
    <row r="2428" spans="1:30" x14ac:dyDescent="0.3">
      <c r="A2428" t="s">
        <v>2638</v>
      </c>
      <c r="B2428" t="s">
        <v>2639</v>
      </c>
      <c r="C2428" t="s">
        <v>4342</v>
      </c>
      <c r="D2428" t="s">
        <v>3193</v>
      </c>
      <c r="E2428" t="s">
        <v>3194</v>
      </c>
      <c r="F2428" t="s">
        <v>2641</v>
      </c>
      <c r="G2428" t="s">
        <v>1135</v>
      </c>
      <c r="H2428" t="s">
        <v>2275</v>
      </c>
      <c r="I2428" t="s">
        <v>1497</v>
      </c>
      <c r="J2428" t="s">
        <v>275</v>
      </c>
      <c r="K2428" t="s">
        <v>276</v>
      </c>
      <c r="L2428" t="s">
        <v>124</v>
      </c>
      <c r="M2428" t="s">
        <v>38</v>
      </c>
      <c r="N2428" t="s">
        <v>39</v>
      </c>
      <c r="O2428" s="23">
        <v>351</v>
      </c>
      <c r="P2428" s="9">
        <v>7.43</v>
      </c>
      <c r="Q2428" t="s">
        <v>40</v>
      </c>
      <c r="R2428">
        <v>14762</v>
      </c>
      <c r="S2428" s="9">
        <v>47.26</v>
      </c>
      <c r="T2428" s="26">
        <v>4.1900000000000004</v>
      </c>
      <c r="U2428" s="8">
        <v>198.02</v>
      </c>
      <c r="V2428" t="s">
        <v>4343</v>
      </c>
      <c r="W2428" t="s">
        <v>2276</v>
      </c>
      <c r="X2428" t="s">
        <v>42</v>
      </c>
      <c r="Y2428" t="s">
        <v>2277</v>
      </c>
      <c r="AA2428" s="1">
        <f t="shared" si="252"/>
        <v>45975</v>
      </c>
      <c r="AB2428" s="2">
        <f t="shared" si="253"/>
        <v>11</v>
      </c>
      <c r="AC2428" s="2">
        <f t="shared" si="254"/>
        <v>2025</v>
      </c>
      <c r="AD2428" s="2" t="str">
        <f>IFERROR(VLOOKUP(A2428,'Aux Área'!$A$4:$B$123,2,0),"-")</f>
        <v>INSPEÇÃO</v>
      </c>
    </row>
    <row r="2429" spans="1:30" x14ac:dyDescent="0.3">
      <c r="A2429" t="s">
        <v>2477</v>
      </c>
      <c r="B2429" t="s">
        <v>2478</v>
      </c>
      <c r="C2429" t="s">
        <v>4344</v>
      </c>
      <c r="D2429" t="s">
        <v>2885</v>
      </c>
      <c r="E2429" t="s">
        <v>2886</v>
      </c>
      <c r="F2429" t="s">
        <v>2480</v>
      </c>
      <c r="G2429" t="s">
        <v>659</v>
      </c>
      <c r="H2429" t="s">
        <v>2215</v>
      </c>
      <c r="I2429" t="s">
        <v>667</v>
      </c>
      <c r="J2429" t="s">
        <v>188</v>
      </c>
      <c r="K2429" t="s">
        <v>189</v>
      </c>
      <c r="L2429" t="s">
        <v>190</v>
      </c>
      <c r="M2429" t="s">
        <v>38</v>
      </c>
      <c r="N2429" t="s">
        <v>668</v>
      </c>
      <c r="O2429" s="23">
        <v>272</v>
      </c>
      <c r="P2429" s="9">
        <v>5.17</v>
      </c>
      <c r="Q2429" t="s">
        <v>40</v>
      </c>
      <c r="R2429">
        <v>3322</v>
      </c>
      <c r="S2429" s="9">
        <v>52.65</v>
      </c>
      <c r="T2429" s="26">
        <v>6.6139999999999999</v>
      </c>
      <c r="U2429" s="8">
        <v>348.22</v>
      </c>
      <c r="V2429" t="s">
        <v>41</v>
      </c>
      <c r="W2429" t="s">
        <v>2007</v>
      </c>
      <c r="X2429" t="s">
        <v>42</v>
      </c>
      <c r="Y2429" t="s">
        <v>1740</v>
      </c>
      <c r="AA2429" s="1">
        <f t="shared" si="252"/>
        <v>45975</v>
      </c>
      <c r="AB2429" s="2">
        <f t="shared" si="253"/>
        <v>11</v>
      </c>
      <c r="AC2429" s="2">
        <f t="shared" si="254"/>
        <v>2025</v>
      </c>
      <c r="AD2429" s="2" t="str">
        <f>IFERROR(VLOOKUP(A2429,'Aux Área'!$A$4:$B$123,2,0),"-")</f>
        <v>APH</v>
      </c>
    </row>
    <row r="2430" spans="1:30" x14ac:dyDescent="0.3">
      <c r="A2430" t="s">
        <v>2278</v>
      </c>
      <c r="B2430" t="s">
        <v>2279</v>
      </c>
      <c r="C2430" t="s">
        <v>4345</v>
      </c>
      <c r="D2430" t="s">
        <v>3310</v>
      </c>
      <c r="E2430" t="s">
        <v>3311</v>
      </c>
      <c r="F2430" t="s">
        <v>2281</v>
      </c>
      <c r="G2430" t="s">
        <v>1135</v>
      </c>
      <c r="H2430" t="s">
        <v>2275</v>
      </c>
      <c r="I2430" t="s">
        <v>1497</v>
      </c>
      <c r="J2430" t="s">
        <v>1670</v>
      </c>
      <c r="K2430" t="s">
        <v>1671</v>
      </c>
      <c r="L2430" t="s">
        <v>1672</v>
      </c>
      <c r="M2430" t="s">
        <v>38</v>
      </c>
      <c r="N2430" t="s">
        <v>39</v>
      </c>
      <c r="O2430" s="23">
        <v>403</v>
      </c>
      <c r="P2430" s="9">
        <v>10.39</v>
      </c>
      <c r="Q2430" t="s">
        <v>40</v>
      </c>
      <c r="R2430">
        <v>17813</v>
      </c>
      <c r="S2430" s="9">
        <v>38.799999999999997</v>
      </c>
      <c r="T2430" s="26">
        <v>4.29</v>
      </c>
      <c r="U2430" s="8">
        <v>166.45</v>
      </c>
      <c r="V2430" t="s">
        <v>4346</v>
      </c>
      <c r="W2430" t="s">
        <v>2276</v>
      </c>
      <c r="X2430" t="s">
        <v>42</v>
      </c>
      <c r="Y2430" t="s">
        <v>2277</v>
      </c>
      <c r="AA2430" s="1">
        <f t="shared" si="252"/>
        <v>45975</v>
      </c>
      <c r="AB2430" s="2">
        <f t="shared" si="253"/>
        <v>11</v>
      </c>
      <c r="AC2430" s="2">
        <f t="shared" si="254"/>
        <v>2025</v>
      </c>
      <c r="AD2430" s="2" t="str">
        <f>IFERROR(VLOOKUP(A2430,'Aux Área'!$A$4:$B$123,2,0),"-")</f>
        <v>INSPEÇÃO</v>
      </c>
    </row>
    <row r="2431" spans="1:30" x14ac:dyDescent="0.3">
      <c r="A2431" t="s">
        <v>2700</v>
      </c>
      <c r="B2431" t="s">
        <v>2701</v>
      </c>
      <c r="C2431" t="s">
        <v>4347</v>
      </c>
      <c r="D2431" t="s">
        <v>4348</v>
      </c>
      <c r="E2431" t="s">
        <v>4349</v>
      </c>
      <c r="F2431" t="s">
        <v>2703</v>
      </c>
      <c r="G2431" t="s">
        <v>659</v>
      </c>
      <c r="H2431" t="s">
        <v>1996</v>
      </c>
      <c r="I2431" t="s">
        <v>1997</v>
      </c>
      <c r="J2431" t="s">
        <v>275</v>
      </c>
      <c r="K2431" t="s">
        <v>276</v>
      </c>
      <c r="L2431" t="s">
        <v>124</v>
      </c>
      <c r="M2431" t="s">
        <v>38</v>
      </c>
      <c r="N2431" t="s">
        <v>668</v>
      </c>
      <c r="O2431" s="10">
        <v>389</v>
      </c>
      <c r="P2431" s="24">
        <v>5.4</v>
      </c>
      <c r="Q2431" t="s">
        <v>40</v>
      </c>
      <c r="R2431" s="2">
        <v>6242</v>
      </c>
      <c r="S2431" s="9">
        <v>72.08</v>
      </c>
      <c r="T2431" s="26">
        <v>7.05</v>
      </c>
      <c r="U2431" s="8">
        <v>508.16</v>
      </c>
      <c r="V2431" t="s">
        <v>4350</v>
      </c>
      <c r="W2431" t="s">
        <v>1985</v>
      </c>
      <c r="X2431" t="s">
        <v>42</v>
      </c>
      <c r="Y2431" t="s">
        <v>1986</v>
      </c>
      <c r="AA2431" s="1">
        <f t="shared" si="252"/>
        <v>45975</v>
      </c>
      <c r="AB2431" s="2">
        <f t="shared" si="253"/>
        <v>11</v>
      </c>
      <c r="AC2431" s="2">
        <f t="shared" si="254"/>
        <v>2025</v>
      </c>
      <c r="AD2431" s="2" t="str">
        <f>IFERROR(VLOOKUP(A2431,'Aux Área'!$A$4:$B$123,2,0),"-")</f>
        <v>PESADOS</v>
      </c>
    </row>
    <row r="2432" spans="1:30" x14ac:dyDescent="0.3">
      <c r="A2432" t="s">
        <v>2318</v>
      </c>
      <c r="B2432" t="s">
        <v>2733</v>
      </c>
      <c r="C2432" t="s">
        <v>4351</v>
      </c>
      <c r="D2432" t="s">
        <v>3098</v>
      </c>
      <c r="E2432" t="s">
        <v>3099</v>
      </c>
      <c r="F2432" t="s">
        <v>4203</v>
      </c>
      <c r="G2432" t="s">
        <v>1135</v>
      </c>
      <c r="H2432" t="s">
        <v>2185</v>
      </c>
      <c r="I2432" t="s">
        <v>2186</v>
      </c>
      <c r="J2432" t="s">
        <v>169</v>
      </c>
      <c r="K2432" t="s">
        <v>170</v>
      </c>
      <c r="L2432" t="s">
        <v>124</v>
      </c>
      <c r="M2432" t="s">
        <v>38</v>
      </c>
      <c r="N2432" t="s">
        <v>638</v>
      </c>
      <c r="O2432" s="23">
        <v>801</v>
      </c>
      <c r="P2432" s="9">
        <v>15.6</v>
      </c>
      <c r="Q2432" t="s">
        <v>40</v>
      </c>
      <c r="R2432">
        <v>8463</v>
      </c>
      <c r="S2432" s="9">
        <v>51.35</v>
      </c>
      <c r="T2432" s="26">
        <v>6.09</v>
      </c>
      <c r="U2432" s="8">
        <v>312.73</v>
      </c>
      <c r="V2432" t="s">
        <v>41</v>
      </c>
      <c r="W2432" t="s">
        <v>2007</v>
      </c>
      <c r="X2432" t="s">
        <v>42</v>
      </c>
      <c r="Y2432" t="s">
        <v>2188</v>
      </c>
      <c r="AA2432" s="1">
        <f t="shared" si="252"/>
        <v>45976</v>
      </c>
      <c r="AB2432" s="2">
        <f t="shared" si="253"/>
        <v>11</v>
      </c>
      <c r="AC2432" s="2">
        <f t="shared" si="254"/>
        <v>2025</v>
      </c>
      <c r="AD2432" s="2" t="str">
        <f>IFERROR(VLOOKUP(A2432,'Aux Área'!$A$4:$B$123,2,0),"-")</f>
        <v>INSPEÇÃO</v>
      </c>
    </row>
    <row r="2433" spans="1:30" x14ac:dyDescent="0.3">
      <c r="A2433" t="s">
        <v>2278</v>
      </c>
      <c r="B2433" t="s">
        <v>2279</v>
      </c>
      <c r="C2433" t="s">
        <v>4352</v>
      </c>
      <c r="D2433" t="s">
        <v>3310</v>
      </c>
      <c r="E2433" t="s">
        <v>3311</v>
      </c>
      <c r="F2433" t="s">
        <v>2281</v>
      </c>
      <c r="G2433" t="s">
        <v>1135</v>
      </c>
      <c r="H2433" t="s">
        <v>2275</v>
      </c>
      <c r="I2433" t="s">
        <v>1497</v>
      </c>
      <c r="J2433" t="s">
        <v>169</v>
      </c>
      <c r="K2433" t="s">
        <v>170</v>
      </c>
      <c r="L2433" t="s">
        <v>124</v>
      </c>
      <c r="M2433" t="s">
        <v>38</v>
      </c>
      <c r="N2433" t="s">
        <v>39</v>
      </c>
      <c r="O2433" s="23">
        <v>341</v>
      </c>
      <c r="P2433" s="9">
        <v>10.029999999999999</v>
      </c>
      <c r="Q2433" t="s">
        <v>40</v>
      </c>
      <c r="R2433">
        <v>18154</v>
      </c>
      <c r="S2433" s="9">
        <v>34.01</v>
      </c>
      <c r="T2433" s="26">
        <v>4.2869999999999999</v>
      </c>
      <c r="U2433" s="8">
        <v>145.80000000000001</v>
      </c>
      <c r="V2433" t="s">
        <v>41</v>
      </c>
      <c r="W2433" t="s">
        <v>2276</v>
      </c>
      <c r="X2433" t="s">
        <v>42</v>
      </c>
      <c r="Y2433" t="s">
        <v>2277</v>
      </c>
      <c r="AA2433" s="1">
        <f t="shared" si="252"/>
        <v>45976</v>
      </c>
      <c r="AB2433" s="2">
        <f t="shared" si="253"/>
        <v>11</v>
      </c>
      <c r="AC2433" s="2">
        <f t="shared" si="254"/>
        <v>2025</v>
      </c>
      <c r="AD2433" s="2" t="str">
        <f>IFERROR(VLOOKUP(A2433,'Aux Área'!$A$4:$B$123,2,0),"-")</f>
        <v>INSPEÇÃO</v>
      </c>
    </row>
    <row r="2434" spans="1:30" x14ac:dyDescent="0.3">
      <c r="A2434" t="s">
        <v>2643</v>
      </c>
      <c r="B2434" t="s">
        <v>2644</v>
      </c>
      <c r="C2434" t="s">
        <v>4353</v>
      </c>
      <c r="D2434" t="s">
        <v>3788</v>
      </c>
      <c r="E2434" t="s">
        <v>3789</v>
      </c>
      <c r="F2434" t="s">
        <v>2646</v>
      </c>
      <c r="G2434" t="s">
        <v>1300</v>
      </c>
      <c r="H2434" t="s">
        <v>1301</v>
      </c>
      <c r="I2434" t="s">
        <v>37</v>
      </c>
      <c r="J2434" t="s">
        <v>172</v>
      </c>
      <c r="K2434" t="s">
        <v>173</v>
      </c>
      <c r="L2434" t="s">
        <v>124</v>
      </c>
      <c r="M2434" t="s">
        <v>38</v>
      </c>
      <c r="N2434" t="s">
        <v>39</v>
      </c>
      <c r="O2434" s="23">
        <v>450</v>
      </c>
      <c r="P2434" s="9">
        <v>9.26</v>
      </c>
      <c r="Q2434" t="s">
        <v>40</v>
      </c>
      <c r="R2434">
        <v>15416</v>
      </c>
      <c r="S2434" s="9">
        <v>48.61</v>
      </c>
      <c r="T2434" s="26">
        <v>3.9910000000000001</v>
      </c>
      <c r="U2434" s="8">
        <v>193.99</v>
      </c>
      <c r="V2434" t="s">
        <v>4354</v>
      </c>
      <c r="W2434" t="s">
        <v>2276</v>
      </c>
      <c r="X2434" t="s">
        <v>42</v>
      </c>
      <c r="Y2434" t="s">
        <v>2277</v>
      </c>
      <c r="AA2434" s="1">
        <f t="shared" si="252"/>
        <v>45976</v>
      </c>
      <c r="AB2434" s="2">
        <f t="shared" si="253"/>
        <v>11</v>
      </c>
      <c r="AC2434" s="2">
        <f t="shared" si="254"/>
        <v>2025</v>
      </c>
      <c r="AD2434" s="2" t="str">
        <f>IFERROR(VLOOKUP(A2434,'Aux Área'!$A$4:$B$123,2,0),"-")</f>
        <v>INSPEÇÃO</v>
      </c>
    </row>
    <row r="2435" spans="1:30" x14ac:dyDescent="0.3">
      <c r="A2435" t="s">
        <v>2314</v>
      </c>
      <c r="B2435" t="s">
        <v>2315</v>
      </c>
      <c r="C2435" t="s">
        <v>4355</v>
      </c>
      <c r="D2435" t="s">
        <v>3208</v>
      </c>
      <c r="E2435" t="s">
        <v>3209</v>
      </c>
      <c r="F2435" t="s">
        <v>2317</v>
      </c>
      <c r="G2435" t="s">
        <v>1300</v>
      </c>
      <c r="H2435" t="s">
        <v>1301</v>
      </c>
      <c r="I2435" t="s">
        <v>37</v>
      </c>
      <c r="J2435" t="s">
        <v>89</v>
      </c>
      <c r="K2435" t="s">
        <v>90</v>
      </c>
      <c r="L2435" t="s">
        <v>91</v>
      </c>
      <c r="M2435" t="s">
        <v>38</v>
      </c>
      <c r="N2435" t="s">
        <v>39</v>
      </c>
      <c r="O2435" s="23">
        <v>435</v>
      </c>
      <c r="P2435" s="9">
        <v>11.86</v>
      </c>
      <c r="Q2435" t="s">
        <v>40</v>
      </c>
      <c r="R2435">
        <v>20333</v>
      </c>
      <c r="S2435" s="9">
        <v>36.68</v>
      </c>
      <c r="T2435" s="26">
        <v>4.29</v>
      </c>
      <c r="U2435" s="8">
        <v>157.36000000000001</v>
      </c>
      <c r="V2435" t="s">
        <v>4356</v>
      </c>
      <c r="W2435" t="s">
        <v>2276</v>
      </c>
      <c r="X2435" t="s">
        <v>42</v>
      </c>
      <c r="Y2435" t="s">
        <v>2277</v>
      </c>
      <c r="AA2435" s="1">
        <f t="shared" si="252"/>
        <v>45976</v>
      </c>
      <c r="AB2435" s="2">
        <f t="shared" si="253"/>
        <v>11</v>
      </c>
      <c r="AC2435" s="2">
        <f t="shared" si="254"/>
        <v>2025</v>
      </c>
      <c r="AD2435" s="2" t="str">
        <f>IFERROR(VLOOKUP(A2435,'Aux Área'!$A$4:$B$123,2,0),"-")</f>
        <v>INSPEÇÃO</v>
      </c>
    </row>
    <row r="2436" spans="1:30" x14ac:dyDescent="0.3">
      <c r="A2436" t="s">
        <v>2306</v>
      </c>
      <c r="B2436" t="s">
        <v>2307</v>
      </c>
      <c r="C2436" t="s">
        <v>4357</v>
      </c>
      <c r="D2436" t="s">
        <v>4358</v>
      </c>
      <c r="E2436" t="s">
        <v>4359</v>
      </c>
      <c r="F2436" t="s">
        <v>2309</v>
      </c>
      <c r="G2436" t="s">
        <v>1135</v>
      </c>
      <c r="H2436" t="s">
        <v>2275</v>
      </c>
      <c r="I2436" t="s">
        <v>1497</v>
      </c>
      <c r="J2436" t="s">
        <v>89</v>
      </c>
      <c r="K2436" t="s">
        <v>90</v>
      </c>
      <c r="L2436" t="s">
        <v>91</v>
      </c>
      <c r="M2436" t="s">
        <v>38</v>
      </c>
      <c r="N2436" t="s">
        <v>39</v>
      </c>
      <c r="O2436" s="23">
        <v>422</v>
      </c>
      <c r="P2436" s="9">
        <v>9.43</v>
      </c>
      <c r="Q2436" t="s">
        <v>40</v>
      </c>
      <c r="R2436">
        <v>13794</v>
      </c>
      <c r="S2436" s="9">
        <v>44.76</v>
      </c>
      <c r="T2436" s="26">
        <v>4.29</v>
      </c>
      <c r="U2436" s="8">
        <v>192.02</v>
      </c>
      <c r="V2436" t="s">
        <v>4360</v>
      </c>
      <c r="W2436" t="s">
        <v>2276</v>
      </c>
      <c r="X2436" t="s">
        <v>42</v>
      </c>
      <c r="Y2436" t="s">
        <v>2277</v>
      </c>
      <c r="AA2436" s="1">
        <f t="shared" si="252"/>
        <v>45976</v>
      </c>
      <c r="AB2436" s="2">
        <f t="shared" si="253"/>
        <v>11</v>
      </c>
      <c r="AC2436" s="2">
        <f t="shared" si="254"/>
        <v>2025</v>
      </c>
      <c r="AD2436" s="2" t="str">
        <f>IFERROR(VLOOKUP(A2436,'Aux Área'!$A$4:$B$123,2,0),"-")</f>
        <v>INSPEÇÃO</v>
      </c>
    </row>
    <row r="2437" spans="1:30" x14ac:dyDescent="0.3">
      <c r="A2437" t="s">
        <v>2271</v>
      </c>
      <c r="B2437" t="s">
        <v>2272</v>
      </c>
      <c r="C2437" t="s">
        <v>4361</v>
      </c>
      <c r="D2437" t="s">
        <v>3419</v>
      </c>
      <c r="E2437" t="s">
        <v>3420</v>
      </c>
      <c r="F2437" t="s">
        <v>2274</v>
      </c>
      <c r="G2437" t="s">
        <v>1135</v>
      </c>
      <c r="H2437" t="s">
        <v>2275</v>
      </c>
      <c r="I2437" t="s">
        <v>1497</v>
      </c>
      <c r="J2437" t="s">
        <v>231</v>
      </c>
      <c r="K2437" t="s">
        <v>232</v>
      </c>
      <c r="L2437" t="s">
        <v>217</v>
      </c>
      <c r="M2437" t="s">
        <v>38</v>
      </c>
      <c r="N2437" t="s">
        <v>39</v>
      </c>
      <c r="O2437" s="23">
        <v>481</v>
      </c>
      <c r="P2437" s="9">
        <v>9.83</v>
      </c>
      <c r="Q2437" t="s">
        <v>40</v>
      </c>
      <c r="R2437">
        <v>16444</v>
      </c>
      <c r="S2437" s="9">
        <v>48.94</v>
      </c>
      <c r="T2437" s="26">
        <v>4.2510000000000003</v>
      </c>
      <c r="U2437" s="8">
        <v>208.02</v>
      </c>
      <c r="V2437" t="s">
        <v>4362</v>
      </c>
      <c r="W2437" t="s">
        <v>2276</v>
      </c>
      <c r="X2437" t="s">
        <v>42</v>
      </c>
      <c r="Y2437" t="s">
        <v>2277</v>
      </c>
      <c r="AA2437" s="1">
        <f t="shared" si="252"/>
        <v>45976</v>
      </c>
      <c r="AB2437" s="2">
        <f t="shared" si="253"/>
        <v>11</v>
      </c>
      <c r="AC2437" s="2">
        <f t="shared" si="254"/>
        <v>2025</v>
      </c>
      <c r="AD2437" s="2" t="str">
        <f>IFERROR(VLOOKUP(A2437,'Aux Área'!$A$4:$B$123,2,0),"-")</f>
        <v>INSPEÇÃO</v>
      </c>
    </row>
    <row r="2438" spans="1:30" x14ac:dyDescent="0.3">
      <c r="A2438" t="s">
        <v>2282</v>
      </c>
      <c r="B2438" t="s">
        <v>2283</v>
      </c>
      <c r="C2438" t="s">
        <v>4363</v>
      </c>
      <c r="D2438" t="s">
        <v>4124</v>
      </c>
      <c r="E2438" t="s">
        <v>4125</v>
      </c>
      <c r="F2438" t="s">
        <v>2285</v>
      </c>
      <c r="G2438" t="s">
        <v>1135</v>
      </c>
      <c r="H2438" t="s">
        <v>2275</v>
      </c>
      <c r="I2438" t="s">
        <v>1497</v>
      </c>
      <c r="J2438" t="s">
        <v>165</v>
      </c>
      <c r="K2438" t="s">
        <v>166</v>
      </c>
      <c r="L2438" t="s">
        <v>167</v>
      </c>
      <c r="M2438" t="s">
        <v>38</v>
      </c>
      <c r="N2438" t="s">
        <v>39</v>
      </c>
      <c r="O2438" s="23">
        <v>196</v>
      </c>
      <c r="P2438" s="9">
        <v>7</v>
      </c>
      <c r="Q2438" t="s">
        <v>40</v>
      </c>
      <c r="R2438">
        <v>16489</v>
      </c>
      <c r="S2438" s="9">
        <v>28.02</v>
      </c>
      <c r="T2438" s="26">
        <v>4.4610000000000003</v>
      </c>
      <c r="U2438" s="8">
        <v>125</v>
      </c>
      <c r="V2438" t="s">
        <v>112</v>
      </c>
      <c r="W2438" t="s">
        <v>2276</v>
      </c>
      <c r="X2438" t="s">
        <v>42</v>
      </c>
      <c r="Y2438" t="s">
        <v>2277</v>
      </c>
      <c r="AA2438" s="1">
        <f t="shared" si="252"/>
        <v>45976</v>
      </c>
      <c r="AB2438" s="2">
        <f t="shared" si="253"/>
        <v>11</v>
      </c>
      <c r="AC2438" s="2">
        <f t="shared" si="254"/>
        <v>2025</v>
      </c>
      <c r="AD2438" s="2" t="str">
        <f>IFERROR(VLOOKUP(A2438,'Aux Área'!$A$4:$B$123,2,0),"-")</f>
        <v>INSPEÇÃO</v>
      </c>
    </row>
    <row r="2439" spans="1:30" x14ac:dyDescent="0.3">
      <c r="A2439" t="s">
        <v>2638</v>
      </c>
      <c r="B2439" t="s">
        <v>2639</v>
      </c>
      <c r="C2439" t="s">
        <v>4364</v>
      </c>
      <c r="D2439" t="s">
        <v>3193</v>
      </c>
      <c r="E2439" t="s">
        <v>3194</v>
      </c>
      <c r="F2439" t="s">
        <v>2641</v>
      </c>
      <c r="G2439" t="s">
        <v>1135</v>
      </c>
      <c r="H2439" t="s">
        <v>2275</v>
      </c>
      <c r="I2439" t="s">
        <v>1497</v>
      </c>
      <c r="J2439" t="s">
        <v>370</v>
      </c>
      <c r="K2439" t="s">
        <v>371</v>
      </c>
      <c r="L2439" t="s">
        <v>124</v>
      </c>
      <c r="M2439" t="s">
        <v>38</v>
      </c>
      <c r="N2439" t="s">
        <v>39</v>
      </c>
      <c r="O2439" s="23">
        <v>445</v>
      </c>
      <c r="P2439" s="9">
        <v>11.09</v>
      </c>
      <c r="Q2439" t="s">
        <v>40</v>
      </c>
      <c r="R2439">
        <v>15207</v>
      </c>
      <c r="S2439" s="9">
        <v>40.14</v>
      </c>
      <c r="T2439" s="26">
        <v>4.49</v>
      </c>
      <c r="U2439" s="8">
        <v>180.24</v>
      </c>
      <c r="V2439" t="s">
        <v>4365</v>
      </c>
      <c r="W2439" t="s">
        <v>2276</v>
      </c>
      <c r="X2439" t="s">
        <v>42</v>
      </c>
      <c r="Y2439" t="s">
        <v>2277</v>
      </c>
      <c r="AA2439" s="1">
        <f t="shared" si="252"/>
        <v>45976</v>
      </c>
      <c r="AB2439" s="2">
        <f t="shared" si="253"/>
        <v>11</v>
      </c>
      <c r="AC2439" s="2">
        <f t="shared" si="254"/>
        <v>2025</v>
      </c>
      <c r="AD2439" s="2" t="str">
        <f>IFERROR(VLOOKUP(A2439,'Aux Área'!$A$4:$B$123,2,0),"-")</f>
        <v>INSPEÇÃO</v>
      </c>
    </row>
    <row r="2440" spans="1:30" x14ac:dyDescent="0.3">
      <c r="A2440" t="s">
        <v>2461</v>
      </c>
      <c r="B2440" t="s">
        <v>2462</v>
      </c>
      <c r="C2440" t="s">
        <v>4366</v>
      </c>
      <c r="D2440" t="s">
        <v>3208</v>
      </c>
      <c r="E2440" t="s">
        <v>3209</v>
      </c>
      <c r="F2440" t="s">
        <v>3574</v>
      </c>
      <c r="G2440" t="s">
        <v>1135</v>
      </c>
      <c r="H2440" t="s">
        <v>2275</v>
      </c>
      <c r="I2440" t="s">
        <v>1497</v>
      </c>
      <c r="J2440" t="s">
        <v>231</v>
      </c>
      <c r="K2440" t="s">
        <v>232</v>
      </c>
      <c r="L2440" t="s">
        <v>217</v>
      </c>
      <c r="M2440" t="s">
        <v>38</v>
      </c>
      <c r="N2440" t="s">
        <v>39</v>
      </c>
      <c r="O2440" s="23">
        <v>213</v>
      </c>
      <c r="P2440" s="9">
        <v>10.06</v>
      </c>
      <c r="Q2440" t="s">
        <v>40</v>
      </c>
      <c r="R2440">
        <v>10918</v>
      </c>
      <c r="S2440" s="9">
        <v>21.18</v>
      </c>
      <c r="T2440" s="26">
        <v>4.2510000000000003</v>
      </c>
      <c r="U2440" s="8">
        <v>90.04</v>
      </c>
      <c r="V2440" t="s">
        <v>4367</v>
      </c>
      <c r="W2440" t="s">
        <v>2276</v>
      </c>
      <c r="X2440" t="s">
        <v>42</v>
      </c>
      <c r="Y2440" t="s">
        <v>2277</v>
      </c>
      <c r="AA2440" s="1">
        <f t="shared" si="252"/>
        <v>45976</v>
      </c>
      <c r="AB2440" s="2">
        <f t="shared" si="253"/>
        <v>11</v>
      </c>
      <c r="AC2440" s="2">
        <f t="shared" si="254"/>
        <v>2025</v>
      </c>
      <c r="AD2440" s="2" t="str">
        <f>IFERROR(VLOOKUP(A2440,'Aux Área'!$A$4:$B$123,2,0),"-")</f>
        <v>INSPEÇÃO</v>
      </c>
    </row>
    <row r="2441" spans="1:30" x14ac:dyDescent="0.3">
      <c r="A2441" t="s">
        <v>52</v>
      </c>
      <c r="B2441" t="s">
        <v>1449</v>
      </c>
      <c r="C2441" t="s">
        <v>4368</v>
      </c>
      <c r="D2441" t="s">
        <v>2160</v>
      </c>
      <c r="E2441" t="s">
        <v>2161</v>
      </c>
      <c r="F2441" t="s">
        <v>53</v>
      </c>
      <c r="G2441" t="s">
        <v>1500</v>
      </c>
      <c r="H2441" t="s">
        <v>36</v>
      </c>
      <c r="I2441" t="s">
        <v>37</v>
      </c>
      <c r="J2441" t="s">
        <v>285</v>
      </c>
      <c r="K2441" t="s">
        <v>286</v>
      </c>
      <c r="L2441" t="s">
        <v>91</v>
      </c>
      <c r="M2441" t="s">
        <v>38</v>
      </c>
      <c r="N2441" t="s">
        <v>39</v>
      </c>
      <c r="O2441" s="23">
        <v>334</v>
      </c>
      <c r="P2441" s="9">
        <v>8.8800000000000008</v>
      </c>
      <c r="Q2441" t="s">
        <v>40</v>
      </c>
      <c r="R2441">
        <v>33274</v>
      </c>
      <c r="S2441" s="9">
        <v>37.619999999999997</v>
      </c>
      <c r="T2441" s="26">
        <v>4.2409999999999997</v>
      </c>
      <c r="U2441" s="8">
        <v>159.53</v>
      </c>
      <c r="V2441" t="s">
        <v>4369</v>
      </c>
      <c r="W2441" t="s">
        <v>2007</v>
      </c>
      <c r="X2441" t="s">
        <v>42</v>
      </c>
      <c r="Y2441" t="s">
        <v>1740</v>
      </c>
      <c r="AA2441" s="1">
        <f t="shared" si="252"/>
        <v>45976</v>
      </c>
      <c r="AB2441" s="2">
        <f t="shared" si="253"/>
        <v>11</v>
      </c>
      <c r="AC2441" s="2">
        <f t="shared" si="254"/>
        <v>2025</v>
      </c>
      <c r="AD2441" s="2" t="str">
        <f>IFERROR(VLOOKUP(A2441,'Aux Área'!$A$4:$B$123,2,0),"-")</f>
        <v>OPERAÇÃO</v>
      </c>
    </row>
    <row r="2442" spans="1:30" x14ac:dyDescent="0.3">
      <c r="A2442" t="s">
        <v>1999</v>
      </c>
      <c r="B2442" t="s">
        <v>3016</v>
      </c>
      <c r="C2442" t="s">
        <v>4370</v>
      </c>
      <c r="D2442" t="s">
        <v>1297</v>
      </c>
      <c r="E2442" t="s">
        <v>2221</v>
      </c>
      <c r="F2442" t="s">
        <v>2002</v>
      </c>
      <c r="G2442" t="s">
        <v>659</v>
      </c>
      <c r="H2442" t="s">
        <v>2003</v>
      </c>
      <c r="I2442" t="s">
        <v>667</v>
      </c>
      <c r="J2442" t="s">
        <v>231</v>
      </c>
      <c r="K2442" t="s">
        <v>232</v>
      </c>
      <c r="L2442" t="s">
        <v>217</v>
      </c>
      <c r="M2442" t="s">
        <v>38</v>
      </c>
      <c r="N2442" t="s">
        <v>668</v>
      </c>
      <c r="O2442" s="23">
        <v>400</v>
      </c>
      <c r="P2442" s="9">
        <v>4.76</v>
      </c>
      <c r="Q2442" t="s">
        <v>40</v>
      </c>
      <c r="R2442">
        <v>8057</v>
      </c>
      <c r="S2442" s="9">
        <v>84.05</v>
      </c>
      <c r="T2442" s="26">
        <v>5.99</v>
      </c>
      <c r="U2442" s="8">
        <v>503.47</v>
      </c>
      <c r="V2442" t="s">
        <v>4371</v>
      </c>
      <c r="W2442" t="s">
        <v>1985</v>
      </c>
      <c r="X2442" t="s">
        <v>42</v>
      </c>
      <c r="Y2442" t="s">
        <v>1986</v>
      </c>
      <c r="AA2442" s="1">
        <f t="shared" si="252"/>
        <v>45976</v>
      </c>
      <c r="AB2442" s="2">
        <f t="shared" si="253"/>
        <v>11</v>
      </c>
      <c r="AC2442" s="2">
        <f t="shared" si="254"/>
        <v>2025</v>
      </c>
      <c r="AD2442" s="2" t="str">
        <f>IFERROR(VLOOKUP(A2442,'Aux Área'!$A$4:$B$123,2,0),"-")</f>
        <v>PESADOS</v>
      </c>
    </row>
    <row r="2443" spans="1:30" x14ac:dyDescent="0.3">
      <c r="A2443" t="s">
        <v>2547</v>
      </c>
      <c r="B2443" t="s">
        <v>2548</v>
      </c>
      <c r="C2443" t="s">
        <v>4372</v>
      </c>
      <c r="D2443" t="s">
        <v>2468</v>
      </c>
      <c r="E2443" t="s">
        <v>2469</v>
      </c>
      <c r="F2443" t="s">
        <v>2550</v>
      </c>
      <c r="G2443" t="s">
        <v>659</v>
      </c>
      <c r="H2443" t="s">
        <v>2215</v>
      </c>
      <c r="I2443" t="s">
        <v>667</v>
      </c>
      <c r="J2443" t="s">
        <v>1670</v>
      </c>
      <c r="K2443" t="s">
        <v>1671</v>
      </c>
      <c r="L2443" t="s">
        <v>1672</v>
      </c>
      <c r="M2443" t="s">
        <v>38</v>
      </c>
      <c r="N2443" t="s">
        <v>668</v>
      </c>
      <c r="O2443" s="23">
        <v>492</v>
      </c>
      <c r="P2443" s="9">
        <v>6.26</v>
      </c>
      <c r="Q2443" t="s">
        <v>40</v>
      </c>
      <c r="R2443">
        <v>4943</v>
      </c>
      <c r="S2443" s="9">
        <v>78.569999999999993</v>
      </c>
      <c r="T2443" s="26">
        <v>6.09</v>
      </c>
      <c r="U2443" s="8">
        <v>478.49</v>
      </c>
      <c r="V2443" t="s">
        <v>4373</v>
      </c>
      <c r="W2443" t="s">
        <v>2007</v>
      </c>
      <c r="X2443" t="s">
        <v>42</v>
      </c>
      <c r="Y2443" t="s">
        <v>1740</v>
      </c>
      <c r="AA2443" s="1">
        <f t="shared" si="252"/>
        <v>45976</v>
      </c>
      <c r="AB2443" s="2">
        <f t="shared" si="253"/>
        <v>11</v>
      </c>
      <c r="AC2443" s="2">
        <f t="shared" si="254"/>
        <v>2025</v>
      </c>
      <c r="AD2443" s="2" t="str">
        <f>IFERROR(VLOOKUP(A2443,'Aux Área'!$A$4:$B$123,2,0),"-")</f>
        <v>APH</v>
      </c>
    </row>
    <row r="2444" spans="1:30" x14ac:dyDescent="0.3">
      <c r="A2444" t="s">
        <v>2278</v>
      </c>
      <c r="B2444" t="s">
        <v>2279</v>
      </c>
      <c r="C2444" t="s">
        <v>4374</v>
      </c>
      <c r="D2444" t="s">
        <v>3243</v>
      </c>
      <c r="E2444" t="s">
        <v>3244</v>
      </c>
      <c r="F2444" t="s">
        <v>2281</v>
      </c>
      <c r="G2444" t="s">
        <v>1135</v>
      </c>
      <c r="H2444" t="s">
        <v>2275</v>
      </c>
      <c r="I2444" t="s">
        <v>1497</v>
      </c>
      <c r="J2444" t="s">
        <v>1670</v>
      </c>
      <c r="K2444" t="s">
        <v>1671</v>
      </c>
      <c r="L2444" t="s">
        <v>1672</v>
      </c>
      <c r="M2444" t="s">
        <v>38</v>
      </c>
      <c r="N2444" t="s">
        <v>39</v>
      </c>
      <c r="O2444" s="23">
        <v>374</v>
      </c>
      <c r="P2444" s="9">
        <v>10.02</v>
      </c>
      <c r="Q2444" t="s">
        <v>40</v>
      </c>
      <c r="R2444">
        <v>18528</v>
      </c>
      <c r="S2444" s="9">
        <v>37.32</v>
      </c>
      <c r="T2444" s="26">
        <v>4.29</v>
      </c>
      <c r="U2444" s="8">
        <v>160.1</v>
      </c>
      <c r="V2444" t="s">
        <v>4375</v>
      </c>
      <c r="W2444" t="s">
        <v>2276</v>
      </c>
      <c r="X2444" t="s">
        <v>42</v>
      </c>
      <c r="Y2444" t="s">
        <v>2277</v>
      </c>
      <c r="AA2444" s="1">
        <f t="shared" si="252"/>
        <v>45976</v>
      </c>
      <c r="AB2444" s="2">
        <f t="shared" si="253"/>
        <v>11</v>
      </c>
      <c r="AC2444" s="2">
        <f t="shared" si="254"/>
        <v>2025</v>
      </c>
      <c r="AD2444" s="2" t="str">
        <f>IFERROR(VLOOKUP(A2444,'Aux Área'!$A$4:$B$123,2,0),"-")</f>
        <v>INSPEÇÃO</v>
      </c>
    </row>
    <row r="2445" spans="1:30" x14ac:dyDescent="0.3">
      <c r="A2445" t="s">
        <v>2260</v>
      </c>
      <c r="B2445" t="s">
        <v>113</v>
      </c>
      <c r="C2445" t="s">
        <v>4376</v>
      </c>
      <c r="D2445" t="s">
        <v>3618</v>
      </c>
      <c r="E2445" t="s">
        <v>3619</v>
      </c>
      <c r="F2445" t="s">
        <v>2262</v>
      </c>
      <c r="G2445" t="s">
        <v>35</v>
      </c>
      <c r="H2445" t="s">
        <v>2263</v>
      </c>
      <c r="I2445" t="s">
        <v>2186</v>
      </c>
      <c r="J2445" t="s">
        <v>139</v>
      </c>
      <c r="K2445" t="s">
        <v>140</v>
      </c>
      <c r="L2445" t="s">
        <v>141</v>
      </c>
      <c r="M2445" t="s">
        <v>38</v>
      </c>
      <c r="N2445" t="s">
        <v>668</v>
      </c>
      <c r="O2445" s="23">
        <v>930</v>
      </c>
      <c r="P2445" s="9">
        <v>13.84</v>
      </c>
      <c r="Q2445" t="s">
        <v>40</v>
      </c>
      <c r="R2445">
        <v>15461</v>
      </c>
      <c r="S2445" s="9">
        <v>67.209999999999994</v>
      </c>
      <c r="T2445" s="26">
        <v>5.69</v>
      </c>
      <c r="U2445" s="8">
        <v>382.42</v>
      </c>
      <c r="V2445" t="s">
        <v>4377</v>
      </c>
      <c r="W2445" t="s">
        <v>2007</v>
      </c>
      <c r="X2445" t="s">
        <v>42</v>
      </c>
      <c r="Y2445" t="s">
        <v>1740</v>
      </c>
      <c r="AA2445" s="1">
        <f t="shared" si="252"/>
        <v>45976</v>
      </c>
      <c r="AB2445" s="2">
        <f t="shared" si="253"/>
        <v>11</v>
      </c>
      <c r="AC2445" s="2">
        <f t="shared" si="254"/>
        <v>2025</v>
      </c>
      <c r="AD2445" s="2" t="str">
        <f>IFERROR(VLOOKUP(A2445,'Aux Área'!$A$4:$B$123,2,0),"-")</f>
        <v>INSPEÇÃO</v>
      </c>
    </row>
    <row r="2446" spans="1:30" x14ac:dyDescent="0.3">
      <c r="A2446" t="s">
        <v>2314</v>
      </c>
      <c r="B2446" t="s">
        <v>2315</v>
      </c>
      <c r="C2446" t="s">
        <v>4378</v>
      </c>
      <c r="D2446" t="s">
        <v>3276</v>
      </c>
      <c r="E2446" t="s">
        <v>3277</v>
      </c>
      <c r="F2446" t="s">
        <v>2317</v>
      </c>
      <c r="G2446" t="s">
        <v>1300</v>
      </c>
      <c r="H2446" t="s">
        <v>1301</v>
      </c>
      <c r="I2446" t="s">
        <v>37</v>
      </c>
      <c r="J2446" t="s">
        <v>231</v>
      </c>
      <c r="K2446" t="s">
        <v>232</v>
      </c>
      <c r="L2446" t="s">
        <v>217</v>
      </c>
      <c r="M2446" t="s">
        <v>38</v>
      </c>
      <c r="N2446" t="s">
        <v>39</v>
      </c>
      <c r="O2446" s="23">
        <v>323</v>
      </c>
      <c r="P2446" s="9">
        <v>10.26</v>
      </c>
      <c r="Q2446" t="s">
        <v>40</v>
      </c>
      <c r="R2446">
        <v>20656</v>
      </c>
      <c r="S2446" s="9">
        <v>31.48</v>
      </c>
      <c r="T2446" s="26">
        <v>4.25</v>
      </c>
      <c r="U2446" s="8">
        <v>133.79</v>
      </c>
      <c r="V2446" t="s">
        <v>4379</v>
      </c>
      <c r="W2446" t="s">
        <v>2276</v>
      </c>
      <c r="X2446" t="s">
        <v>42</v>
      </c>
      <c r="Y2446" t="s">
        <v>2277</v>
      </c>
      <c r="AA2446" s="1">
        <f t="shared" si="252"/>
        <v>45976</v>
      </c>
      <c r="AB2446" s="2">
        <f t="shared" si="253"/>
        <v>11</v>
      </c>
      <c r="AC2446" s="2">
        <f t="shared" si="254"/>
        <v>2025</v>
      </c>
      <c r="AD2446" s="2" t="str">
        <f>IFERROR(VLOOKUP(A2446,'Aux Área'!$A$4:$B$123,2,0),"-")</f>
        <v>INSPEÇÃO</v>
      </c>
    </row>
    <row r="2447" spans="1:30" x14ac:dyDescent="0.3">
      <c r="A2447" t="s">
        <v>2181</v>
      </c>
      <c r="B2447" t="s">
        <v>2182</v>
      </c>
      <c r="C2447" t="s">
        <v>4380</v>
      </c>
      <c r="D2447" t="s">
        <v>3319</v>
      </c>
      <c r="E2447" t="s">
        <v>3320</v>
      </c>
      <c r="F2447" t="s">
        <v>2184</v>
      </c>
      <c r="G2447" t="s">
        <v>1135</v>
      </c>
      <c r="H2447" t="s">
        <v>2185</v>
      </c>
      <c r="I2447" t="s">
        <v>2186</v>
      </c>
      <c r="J2447" t="s">
        <v>237</v>
      </c>
      <c r="K2447" t="s">
        <v>238</v>
      </c>
      <c r="L2447" t="s">
        <v>110</v>
      </c>
      <c r="M2447" t="s">
        <v>38</v>
      </c>
      <c r="N2447" t="s">
        <v>668</v>
      </c>
      <c r="O2447" s="23">
        <v>1011</v>
      </c>
      <c r="P2447" s="9">
        <v>16.16</v>
      </c>
      <c r="Q2447" t="s">
        <v>40</v>
      </c>
      <c r="R2447">
        <v>17095</v>
      </c>
      <c r="S2447" s="9">
        <v>62.57</v>
      </c>
      <c r="T2447" s="26">
        <v>6.19</v>
      </c>
      <c r="U2447" s="8">
        <v>387.31</v>
      </c>
      <c r="V2447" t="s">
        <v>41</v>
      </c>
      <c r="W2447" t="s">
        <v>2007</v>
      </c>
      <c r="X2447" t="s">
        <v>42</v>
      </c>
      <c r="Y2447" t="s">
        <v>2188</v>
      </c>
      <c r="AA2447" s="1">
        <f t="shared" si="252"/>
        <v>45976</v>
      </c>
      <c r="AB2447" s="2">
        <f t="shared" si="253"/>
        <v>11</v>
      </c>
      <c r="AC2447" s="2">
        <f t="shared" si="254"/>
        <v>2025</v>
      </c>
      <c r="AD2447" s="2" t="str">
        <f>IFERROR(VLOOKUP(A2447,'Aux Área'!$A$4:$B$123,2,0),"-")</f>
        <v>INSPEÇÃO</v>
      </c>
    </row>
    <row r="2448" spans="1:30" x14ac:dyDescent="0.3">
      <c r="A2448" t="s">
        <v>1987</v>
      </c>
      <c r="B2448" t="s">
        <v>1988</v>
      </c>
      <c r="C2448" t="s">
        <v>4381</v>
      </c>
      <c r="D2448" t="s">
        <v>3609</v>
      </c>
      <c r="E2448" t="s">
        <v>3610</v>
      </c>
      <c r="F2448" t="s">
        <v>1990</v>
      </c>
      <c r="G2448" t="s">
        <v>1495</v>
      </c>
      <c r="H2448" t="s">
        <v>2020</v>
      </c>
      <c r="I2448" t="s">
        <v>2021</v>
      </c>
      <c r="J2448" t="s">
        <v>275</v>
      </c>
      <c r="K2448" t="s">
        <v>276</v>
      </c>
      <c r="L2448" t="s">
        <v>124</v>
      </c>
      <c r="M2448" t="s">
        <v>38</v>
      </c>
      <c r="N2448" t="s">
        <v>668</v>
      </c>
      <c r="O2448" s="23">
        <v>1161</v>
      </c>
      <c r="P2448" s="9">
        <v>2.19</v>
      </c>
      <c r="Q2448" t="s">
        <v>40</v>
      </c>
      <c r="R2448">
        <v>4599</v>
      </c>
      <c r="S2448" s="9">
        <v>529.1</v>
      </c>
      <c r="T2448" s="26">
        <v>7.05</v>
      </c>
      <c r="U2448" s="8">
        <v>3730.16</v>
      </c>
      <c r="V2448" t="s">
        <v>4382</v>
      </c>
      <c r="W2448" t="s">
        <v>1985</v>
      </c>
      <c r="X2448" t="s">
        <v>42</v>
      </c>
      <c r="Y2448" t="s">
        <v>1986</v>
      </c>
      <c r="AA2448" s="1">
        <f t="shared" si="252"/>
        <v>45976</v>
      </c>
      <c r="AB2448" s="2">
        <f t="shared" si="253"/>
        <v>11</v>
      </c>
      <c r="AC2448" s="2">
        <f t="shared" si="254"/>
        <v>2025</v>
      </c>
      <c r="AD2448" s="2" t="str">
        <f>IFERROR(VLOOKUP(A2448,'Aux Área'!$A$4:$B$123,2,0),"-")</f>
        <v>PESADOS</v>
      </c>
    </row>
    <row r="2449" spans="1:30" x14ac:dyDescent="0.3">
      <c r="A2449" t="s">
        <v>1987</v>
      </c>
      <c r="C2449" t="s">
        <v>15661</v>
      </c>
      <c r="F2449" t="s">
        <v>1990</v>
      </c>
      <c r="K2449" t="s">
        <v>276</v>
      </c>
      <c r="N2449" t="s">
        <v>15690</v>
      </c>
      <c r="O2449" t="s">
        <v>15244</v>
      </c>
      <c r="P2449" s="9" t="s">
        <v>15244</v>
      </c>
      <c r="Q2449" t="s">
        <v>40</v>
      </c>
      <c r="R2449" t="s">
        <v>15244</v>
      </c>
      <c r="S2449">
        <v>32.020000000000003</v>
      </c>
      <c r="U2449" s="8">
        <v>121.37</v>
      </c>
      <c r="X2449" t="s">
        <v>42</v>
      </c>
      <c r="Y2449" t="s">
        <v>1986</v>
      </c>
      <c r="AA2449" s="1">
        <f>IFERROR(DATEVALUE(C2449),"-")</f>
        <v>45976</v>
      </c>
      <c r="AB2449" s="2">
        <f>IFERROR(MONTH(AA2449),"-")</f>
        <v>11</v>
      </c>
      <c r="AC2449" s="2">
        <f>IFERROR(YEAR(AA2449),"-")</f>
        <v>2025</v>
      </c>
      <c r="AD2449" s="2" t="str">
        <f>IFERROR(VLOOKUP(A2449,'Aux Área'!$A$4:$B$123,2,0),"-")</f>
        <v>PESADOS</v>
      </c>
    </row>
    <row r="2450" spans="1:30" x14ac:dyDescent="0.3">
      <c r="A2450" t="s">
        <v>2643</v>
      </c>
      <c r="B2450" t="s">
        <v>2644</v>
      </c>
      <c r="C2450" t="s">
        <v>4383</v>
      </c>
      <c r="D2450" t="s">
        <v>3246</v>
      </c>
      <c r="E2450" t="s">
        <v>3247</v>
      </c>
      <c r="F2450" t="s">
        <v>2646</v>
      </c>
      <c r="G2450" t="s">
        <v>1300</v>
      </c>
      <c r="H2450" t="s">
        <v>1301</v>
      </c>
      <c r="I2450" t="s">
        <v>37</v>
      </c>
      <c r="J2450" t="s">
        <v>122</v>
      </c>
      <c r="K2450" t="s">
        <v>123</v>
      </c>
      <c r="L2450" t="s">
        <v>124</v>
      </c>
      <c r="M2450" t="s">
        <v>38</v>
      </c>
      <c r="N2450" t="s">
        <v>39</v>
      </c>
      <c r="O2450" s="23">
        <v>380</v>
      </c>
      <c r="P2450" s="9">
        <v>9.4700000000000006</v>
      </c>
      <c r="Q2450" t="s">
        <v>40</v>
      </c>
      <c r="R2450">
        <v>15796</v>
      </c>
      <c r="S2450" s="9">
        <v>40.130000000000003</v>
      </c>
      <c r="T2450" s="26">
        <v>4.3899999999999997</v>
      </c>
      <c r="U2450" s="8">
        <v>176.17</v>
      </c>
      <c r="V2450" t="s">
        <v>41</v>
      </c>
      <c r="W2450" t="s">
        <v>2276</v>
      </c>
      <c r="X2450" t="s">
        <v>42</v>
      </c>
      <c r="Y2450" t="s">
        <v>2277</v>
      </c>
      <c r="AA2450" s="1">
        <f t="shared" ref="AA2450:AA2462" si="255">DATEVALUE(C2450)</f>
        <v>45976</v>
      </c>
      <c r="AB2450" s="2">
        <f t="shared" ref="AB2450:AB2462" si="256">MONTH(AA2450)</f>
        <v>11</v>
      </c>
      <c r="AC2450" s="2">
        <f t="shared" ref="AC2450:AC2462" si="257">YEAR(AA2450)</f>
        <v>2025</v>
      </c>
      <c r="AD2450" s="2" t="str">
        <f>IFERROR(VLOOKUP(A2450,'Aux Área'!$A$4:$B$123,2,0),"-")</f>
        <v>INSPEÇÃO</v>
      </c>
    </row>
    <row r="2451" spans="1:30" x14ac:dyDescent="0.3">
      <c r="A2451" t="s">
        <v>2638</v>
      </c>
      <c r="B2451" t="s">
        <v>2639</v>
      </c>
      <c r="C2451" t="s">
        <v>4384</v>
      </c>
      <c r="D2451" t="s">
        <v>3259</v>
      </c>
      <c r="E2451" t="s">
        <v>3260</v>
      </c>
      <c r="F2451" t="s">
        <v>2641</v>
      </c>
      <c r="G2451" t="s">
        <v>1135</v>
      </c>
      <c r="H2451" t="s">
        <v>2275</v>
      </c>
      <c r="I2451" t="s">
        <v>1497</v>
      </c>
      <c r="J2451" t="s">
        <v>122</v>
      </c>
      <c r="K2451" t="s">
        <v>123</v>
      </c>
      <c r="L2451" t="s">
        <v>124</v>
      </c>
      <c r="M2451" t="s">
        <v>38</v>
      </c>
      <c r="N2451" t="s">
        <v>39</v>
      </c>
      <c r="O2451" s="23">
        <v>286</v>
      </c>
      <c r="P2451" s="9">
        <v>8.09</v>
      </c>
      <c r="Q2451" t="s">
        <v>40</v>
      </c>
      <c r="R2451">
        <v>15493</v>
      </c>
      <c r="S2451" s="9">
        <v>35.369999999999997</v>
      </c>
      <c r="T2451" s="26">
        <v>4.3899999999999997</v>
      </c>
      <c r="U2451" s="8">
        <v>155.27000000000001</v>
      </c>
      <c r="V2451" t="s">
        <v>41</v>
      </c>
      <c r="W2451" t="s">
        <v>2276</v>
      </c>
      <c r="X2451" t="s">
        <v>42</v>
      </c>
      <c r="Y2451" t="s">
        <v>2277</v>
      </c>
      <c r="AA2451" s="1">
        <f t="shared" si="255"/>
        <v>45976</v>
      </c>
      <c r="AB2451" s="2">
        <f t="shared" si="256"/>
        <v>11</v>
      </c>
      <c r="AC2451" s="2">
        <f t="shared" si="257"/>
        <v>2025</v>
      </c>
      <c r="AD2451" s="2" t="str">
        <f>IFERROR(VLOOKUP(A2451,'Aux Área'!$A$4:$B$123,2,0),"-")</f>
        <v>INSPEÇÃO</v>
      </c>
    </row>
    <row r="2452" spans="1:30" x14ac:dyDescent="0.3">
      <c r="A2452" t="s">
        <v>2306</v>
      </c>
      <c r="B2452" t="s">
        <v>2307</v>
      </c>
      <c r="C2452" t="s">
        <v>4385</v>
      </c>
      <c r="D2452" t="s">
        <v>4386</v>
      </c>
      <c r="E2452" t="s">
        <v>4387</v>
      </c>
      <c r="F2452" t="s">
        <v>2309</v>
      </c>
      <c r="G2452" t="s">
        <v>1135</v>
      </c>
      <c r="H2452" t="s">
        <v>2275</v>
      </c>
      <c r="I2452" t="s">
        <v>1497</v>
      </c>
      <c r="J2452" t="s">
        <v>89</v>
      </c>
      <c r="K2452" t="s">
        <v>90</v>
      </c>
      <c r="L2452" t="s">
        <v>91</v>
      </c>
      <c r="M2452" t="s">
        <v>38</v>
      </c>
      <c r="N2452" t="s">
        <v>39</v>
      </c>
      <c r="O2452" s="23">
        <v>438</v>
      </c>
      <c r="P2452" s="9">
        <v>10.28</v>
      </c>
      <c r="Q2452" t="s">
        <v>40</v>
      </c>
      <c r="R2452">
        <v>14232</v>
      </c>
      <c r="S2452" s="9">
        <v>42.62</v>
      </c>
      <c r="T2452" s="26">
        <v>4.49</v>
      </c>
      <c r="U2452" s="8">
        <v>191.36</v>
      </c>
      <c r="V2452" t="s">
        <v>4388</v>
      </c>
      <c r="W2452" t="s">
        <v>2276</v>
      </c>
      <c r="X2452" t="s">
        <v>42</v>
      </c>
      <c r="Y2452" t="s">
        <v>2277</v>
      </c>
      <c r="AA2452" s="1">
        <f t="shared" si="255"/>
        <v>45976</v>
      </c>
      <c r="AB2452" s="2">
        <f t="shared" si="256"/>
        <v>11</v>
      </c>
      <c r="AC2452" s="2">
        <f t="shared" si="257"/>
        <v>2025</v>
      </c>
      <c r="AD2452" s="2" t="str">
        <f>IFERROR(VLOOKUP(A2452,'Aux Área'!$A$4:$B$123,2,0),"-")</f>
        <v>INSPEÇÃO</v>
      </c>
    </row>
    <row r="2453" spans="1:30" x14ac:dyDescent="0.3">
      <c r="A2453" t="s">
        <v>2282</v>
      </c>
      <c r="B2453" t="s">
        <v>2283</v>
      </c>
      <c r="C2453" t="s">
        <v>4389</v>
      </c>
      <c r="D2453" t="s">
        <v>3295</v>
      </c>
      <c r="E2453" t="s">
        <v>3296</v>
      </c>
      <c r="F2453" t="s">
        <v>2285</v>
      </c>
      <c r="G2453" t="s">
        <v>1135</v>
      </c>
      <c r="H2453" t="s">
        <v>2275</v>
      </c>
      <c r="I2453" t="s">
        <v>1497</v>
      </c>
      <c r="J2453" t="s">
        <v>165</v>
      </c>
      <c r="K2453" t="s">
        <v>166</v>
      </c>
      <c r="L2453" t="s">
        <v>167</v>
      </c>
      <c r="M2453" t="s">
        <v>38</v>
      </c>
      <c r="N2453" t="s">
        <v>39</v>
      </c>
      <c r="O2453" s="23">
        <v>356</v>
      </c>
      <c r="P2453" s="9">
        <v>7.82</v>
      </c>
      <c r="Q2453" t="s">
        <v>40</v>
      </c>
      <c r="R2453">
        <v>16845</v>
      </c>
      <c r="S2453" s="9">
        <v>45.5</v>
      </c>
      <c r="T2453" s="26">
        <v>4.46</v>
      </c>
      <c r="U2453" s="8">
        <v>202.93</v>
      </c>
      <c r="V2453" t="s">
        <v>112</v>
      </c>
      <c r="W2453" t="s">
        <v>2276</v>
      </c>
      <c r="X2453" t="s">
        <v>42</v>
      </c>
      <c r="Y2453" t="s">
        <v>2277</v>
      </c>
      <c r="AA2453" s="1">
        <f t="shared" si="255"/>
        <v>45976</v>
      </c>
      <c r="AB2453" s="2">
        <f t="shared" si="256"/>
        <v>11</v>
      </c>
      <c r="AC2453" s="2">
        <f t="shared" si="257"/>
        <v>2025</v>
      </c>
      <c r="AD2453" s="2" t="str">
        <f>IFERROR(VLOOKUP(A2453,'Aux Área'!$A$4:$B$123,2,0),"-")</f>
        <v>INSPEÇÃO</v>
      </c>
    </row>
    <row r="2454" spans="1:30" x14ac:dyDescent="0.3">
      <c r="A2454" t="s">
        <v>2271</v>
      </c>
      <c r="B2454" t="s">
        <v>2272</v>
      </c>
      <c r="C2454" t="s">
        <v>4390</v>
      </c>
      <c r="D2454" t="s">
        <v>3285</v>
      </c>
      <c r="E2454" t="s">
        <v>3286</v>
      </c>
      <c r="F2454" t="s">
        <v>2274</v>
      </c>
      <c r="G2454" t="s">
        <v>1135</v>
      </c>
      <c r="H2454" t="s">
        <v>2275</v>
      </c>
      <c r="I2454" t="s">
        <v>1497</v>
      </c>
      <c r="J2454" t="s">
        <v>231</v>
      </c>
      <c r="K2454" t="s">
        <v>232</v>
      </c>
      <c r="L2454" t="s">
        <v>217</v>
      </c>
      <c r="M2454" t="s">
        <v>38</v>
      </c>
      <c r="N2454" t="s">
        <v>39</v>
      </c>
      <c r="O2454" s="23">
        <v>483</v>
      </c>
      <c r="P2454" s="9">
        <v>10</v>
      </c>
      <c r="Q2454" t="s">
        <v>40</v>
      </c>
      <c r="R2454">
        <v>16927</v>
      </c>
      <c r="S2454" s="9">
        <v>48.3</v>
      </c>
      <c r="T2454" s="26">
        <v>4.2510000000000003</v>
      </c>
      <c r="U2454" s="8">
        <v>205.3</v>
      </c>
      <c r="V2454" t="s">
        <v>4391</v>
      </c>
      <c r="W2454" t="s">
        <v>2276</v>
      </c>
      <c r="X2454" t="s">
        <v>42</v>
      </c>
      <c r="Y2454" t="s">
        <v>2277</v>
      </c>
      <c r="AA2454" s="1">
        <f t="shared" si="255"/>
        <v>45976</v>
      </c>
      <c r="AB2454" s="2">
        <f t="shared" si="256"/>
        <v>11</v>
      </c>
      <c r="AC2454" s="2">
        <f t="shared" si="257"/>
        <v>2025</v>
      </c>
      <c r="AD2454" s="2" t="str">
        <f>IFERROR(VLOOKUP(A2454,'Aux Área'!$A$4:$B$123,2,0),"-")</f>
        <v>INSPEÇÃO</v>
      </c>
    </row>
    <row r="2455" spans="1:30" x14ac:dyDescent="0.3">
      <c r="A2455" t="s">
        <v>2318</v>
      </c>
      <c r="B2455" t="s">
        <v>2733</v>
      </c>
      <c r="C2455" t="s">
        <v>4392</v>
      </c>
      <c r="D2455" t="s">
        <v>3030</v>
      </c>
      <c r="E2455" t="s">
        <v>3031</v>
      </c>
      <c r="F2455" t="s">
        <v>4203</v>
      </c>
      <c r="G2455" t="s">
        <v>1135</v>
      </c>
      <c r="H2455" t="s">
        <v>2185</v>
      </c>
      <c r="I2455" t="s">
        <v>2186</v>
      </c>
      <c r="J2455" t="s">
        <v>169</v>
      </c>
      <c r="K2455" t="s">
        <v>170</v>
      </c>
      <c r="L2455" t="s">
        <v>124</v>
      </c>
      <c r="M2455" t="s">
        <v>38</v>
      </c>
      <c r="N2455" t="s">
        <v>668</v>
      </c>
      <c r="O2455" s="23">
        <v>703</v>
      </c>
      <c r="P2455" s="9">
        <v>15</v>
      </c>
      <c r="Q2455" t="s">
        <v>40</v>
      </c>
      <c r="R2455">
        <v>9166</v>
      </c>
      <c r="S2455" s="9">
        <v>46.86</v>
      </c>
      <c r="T2455" s="26">
        <v>6.09</v>
      </c>
      <c r="U2455" s="8">
        <v>285.38</v>
      </c>
      <c r="V2455" t="s">
        <v>41</v>
      </c>
      <c r="W2455" t="s">
        <v>2007</v>
      </c>
      <c r="X2455" t="s">
        <v>42</v>
      </c>
      <c r="Y2455" t="s">
        <v>2188</v>
      </c>
      <c r="AA2455" s="1">
        <f t="shared" si="255"/>
        <v>45976</v>
      </c>
      <c r="AB2455" s="2">
        <f t="shared" si="256"/>
        <v>11</v>
      </c>
      <c r="AC2455" s="2">
        <f t="shared" si="257"/>
        <v>2025</v>
      </c>
      <c r="AD2455" s="2" t="str">
        <f>IFERROR(VLOOKUP(A2455,'Aux Área'!$A$4:$B$123,2,0),"-")</f>
        <v>INSPEÇÃO</v>
      </c>
    </row>
    <row r="2456" spans="1:30" x14ac:dyDescent="0.3">
      <c r="A2456" t="s">
        <v>2278</v>
      </c>
      <c r="B2456" t="s">
        <v>2279</v>
      </c>
      <c r="C2456" t="s">
        <v>4393</v>
      </c>
      <c r="D2456" t="s">
        <v>3243</v>
      </c>
      <c r="E2456" t="s">
        <v>3244</v>
      </c>
      <c r="F2456" t="s">
        <v>2281</v>
      </c>
      <c r="G2456" t="s">
        <v>1135</v>
      </c>
      <c r="H2456" t="s">
        <v>2275</v>
      </c>
      <c r="I2456" t="s">
        <v>1497</v>
      </c>
      <c r="J2456" t="s">
        <v>1670</v>
      </c>
      <c r="K2456" t="s">
        <v>1671</v>
      </c>
      <c r="L2456" t="s">
        <v>1672</v>
      </c>
      <c r="M2456" t="s">
        <v>38</v>
      </c>
      <c r="N2456" t="s">
        <v>39</v>
      </c>
      <c r="O2456" s="23">
        <v>364</v>
      </c>
      <c r="P2456" s="9">
        <v>9.98</v>
      </c>
      <c r="Q2456" t="s">
        <v>40</v>
      </c>
      <c r="R2456">
        <v>18892</v>
      </c>
      <c r="S2456" s="9">
        <v>36.479999999999997</v>
      </c>
      <c r="T2456" s="26">
        <v>4.29</v>
      </c>
      <c r="U2456" s="8">
        <v>156.5</v>
      </c>
      <c r="V2456" t="s">
        <v>4394</v>
      </c>
      <c r="W2456" t="s">
        <v>2276</v>
      </c>
      <c r="X2456" t="s">
        <v>42</v>
      </c>
      <c r="Y2456" t="s">
        <v>2277</v>
      </c>
      <c r="AA2456" s="1">
        <f t="shared" si="255"/>
        <v>45976</v>
      </c>
      <c r="AB2456" s="2">
        <f t="shared" si="256"/>
        <v>11</v>
      </c>
      <c r="AC2456" s="2">
        <f t="shared" si="257"/>
        <v>2025</v>
      </c>
      <c r="AD2456" s="2" t="str">
        <f>IFERROR(VLOOKUP(A2456,'Aux Área'!$A$4:$B$123,2,0),"-")</f>
        <v>INSPEÇÃO</v>
      </c>
    </row>
    <row r="2457" spans="1:30" x14ac:dyDescent="0.3">
      <c r="A2457" t="s">
        <v>2655</v>
      </c>
      <c r="B2457" t="s">
        <v>2656</v>
      </c>
      <c r="C2457" t="s">
        <v>4395</v>
      </c>
      <c r="D2457" t="s">
        <v>1619</v>
      </c>
      <c r="E2457" t="s">
        <v>1620</v>
      </c>
      <c r="F2457" t="s">
        <v>3712</v>
      </c>
      <c r="G2457" t="s">
        <v>1635</v>
      </c>
      <c r="H2457" t="s">
        <v>2635</v>
      </c>
      <c r="I2457" t="s">
        <v>37</v>
      </c>
      <c r="J2457" t="s">
        <v>188</v>
      </c>
      <c r="K2457" t="s">
        <v>189</v>
      </c>
      <c r="L2457" t="s">
        <v>190</v>
      </c>
      <c r="M2457" t="s">
        <v>38</v>
      </c>
      <c r="N2457" t="s">
        <v>39</v>
      </c>
      <c r="O2457" s="23">
        <v>327</v>
      </c>
      <c r="P2457" s="9">
        <v>9.4700000000000006</v>
      </c>
      <c r="Q2457" t="s">
        <v>40</v>
      </c>
      <c r="R2457">
        <v>5548</v>
      </c>
      <c r="S2457" s="9">
        <v>34.54</v>
      </c>
      <c r="T2457" s="26">
        <v>4.3899999999999997</v>
      </c>
      <c r="U2457" s="8">
        <v>151.63</v>
      </c>
      <c r="V2457" t="s">
        <v>41</v>
      </c>
      <c r="W2457" t="s">
        <v>2276</v>
      </c>
      <c r="X2457" t="s">
        <v>42</v>
      </c>
      <c r="Y2457" t="s">
        <v>1740</v>
      </c>
      <c r="AA2457" s="1">
        <f t="shared" si="255"/>
        <v>45976</v>
      </c>
      <c r="AB2457" s="2">
        <f t="shared" si="256"/>
        <v>11</v>
      </c>
      <c r="AC2457" s="2">
        <f t="shared" si="257"/>
        <v>2025</v>
      </c>
      <c r="AD2457" s="2" t="str">
        <f>IFERROR(VLOOKUP(A2457,'Aux Área'!$A$4:$B$123,2,0),"-")</f>
        <v>TI</v>
      </c>
    </row>
    <row r="2458" spans="1:30" x14ac:dyDescent="0.3">
      <c r="A2458" t="s">
        <v>2314</v>
      </c>
      <c r="B2458" t="s">
        <v>2315</v>
      </c>
      <c r="C2458" t="s">
        <v>4396</v>
      </c>
      <c r="D2458" t="s">
        <v>3276</v>
      </c>
      <c r="E2458" t="s">
        <v>3277</v>
      </c>
      <c r="F2458" t="s">
        <v>2317</v>
      </c>
      <c r="G2458" t="s">
        <v>1300</v>
      </c>
      <c r="H2458" t="s">
        <v>1301</v>
      </c>
      <c r="I2458" t="s">
        <v>37</v>
      </c>
      <c r="J2458" t="s">
        <v>231</v>
      </c>
      <c r="K2458" t="s">
        <v>232</v>
      </c>
      <c r="L2458" t="s">
        <v>217</v>
      </c>
      <c r="M2458" t="s">
        <v>38</v>
      </c>
      <c r="N2458" t="s">
        <v>39</v>
      </c>
      <c r="O2458" s="23">
        <v>365</v>
      </c>
      <c r="P2458" s="9">
        <v>10.01</v>
      </c>
      <c r="Q2458" t="s">
        <v>40</v>
      </c>
      <c r="R2458">
        <v>21021</v>
      </c>
      <c r="S2458" s="9">
        <v>36.47</v>
      </c>
      <c r="T2458" s="26">
        <v>4.25</v>
      </c>
      <c r="U2458" s="8">
        <v>155</v>
      </c>
      <c r="V2458" t="s">
        <v>4397</v>
      </c>
      <c r="W2458" t="s">
        <v>2276</v>
      </c>
      <c r="X2458" t="s">
        <v>42</v>
      </c>
      <c r="Y2458" t="s">
        <v>2277</v>
      </c>
      <c r="AA2458" s="1">
        <f t="shared" si="255"/>
        <v>45976</v>
      </c>
      <c r="AB2458" s="2">
        <f t="shared" si="256"/>
        <v>11</v>
      </c>
      <c r="AC2458" s="2">
        <f t="shared" si="257"/>
        <v>2025</v>
      </c>
      <c r="AD2458" s="2" t="str">
        <f>IFERROR(VLOOKUP(A2458,'Aux Área'!$A$4:$B$123,2,0),"-")</f>
        <v>INSPEÇÃO</v>
      </c>
    </row>
    <row r="2459" spans="1:30" x14ac:dyDescent="0.3">
      <c r="A2459" t="s">
        <v>2638</v>
      </c>
      <c r="B2459" t="s">
        <v>2639</v>
      </c>
      <c r="C2459" t="s">
        <v>4398</v>
      </c>
      <c r="D2459" t="s">
        <v>3193</v>
      </c>
      <c r="E2459" t="s">
        <v>3194</v>
      </c>
      <c r="F2459" t="s">
        <v>2641</v>
      </c>
      <c r="G2459" t="s">
        <v>1135</v>
      </c>
      <c r="H2459" t="s">
        <v>2275</v>
      </c>
      <c r="I2459" t="s">
        <v>1497</v>
      </c>
      <c r="J2459" t="s">
        <v>275</v>
      </c>
      <c r="K2459" t="s">
        <v>276</v>
      </c>
      <c r="L2459" t="s">
        <v>124</v>
      </c>
      <c r="M2459" t="s">
        <v>38</v>
      </c>
      <c r="N2459" t="s">
        <v>39</v>
      </c>
      <c r="O2459" s="23">
        <v>210</v>
      </c>
      <c r="P2459" s="9">
        <v>7.49</v>
      </c>
      <c r="Q2459" t="s">
        <v>40</v>
      </c>
      <c r="R2459">
        <v>15703</v>
      </c>
      <c r="S2459" s="9">
        <v>28.04</v>
      </c>
      <c r="T2459" s="26">
        <v>4.1900000000000004</v>
      </c>
      <c r="U2459" s="8">
        <v>117.49</v>
      </c>
      <c r="V2459" t="s">
        <v>4399</v>
      </c>
      <c r="W2459" t="s">
        <v>2276</v>
      </c>
      <c r="X2459" t="s">
        <v>42</v>
      </c>
      <c r="Y2459" t="s">
        <v>2277</v>
      </c>
      <c r="AA2459" s="1">
        <f t="shared" si="255"/>
        <v>45976</v>
      </c>
      <c r="AB2459" s="2">
        <f t="shared" si="256"/>
        <v>11</v>
      </c>
      <c r="AC2459" s="2">
        <f t="shared" si="257"/>
        <v>2025</v>
      </c>
      <c r="AD2459" s="2" t="str">
        <f>IFERROR(VLOOKUP(A2459,'Aux Área'!$A$4:$B$123,2,0),"-")</f>
        <v>INSPEÇÃO</v>
      </c>
    </row>
    <row r="2460" spans="1:30" x14ac:dyDescent="0.3">
      <c r="A2460" t="s">
        <v>2212</v>
      </c>
      <c r="B2460" t="s">
        <v>2466</v>
      </c>
      <c r="C2460" t="s">
        <v>4400</v>
      </c>
      <c r="D2460" t="s">
        <v>3702</v>
      </c>
      <c r="E2460" t="s">
        <v>3703</v>
      </c>
      <c r="F2460" t="s">
        <v>2214</v>
      </c>
      <c r="G2460" t="s">
        <v>35</v>
      </c>
      <c r="H2460" t="s">
        <v>2215</v>
      </c>
      <c r="I2460" t="s">
        <v>839</v>
      </c>
      <c r="J2460" t="s">
        <v>285</v>
      </c>
      <c r="K2460" t="s">
        <v>286</v>
      </c>
      <c r="L2460" t="s">
        <v>91</v>
      </c>
      <c r="M2460" t="s">
        <v>38</v>
      </c>
      <c r="N2460" t="s">
        <v>668</v>
      </c>
      <c r="O2460" s="23">
        <v>88</v>
      </c>
      <c r="P2460" s="9">
        <v>3.64</v>
      </c>
      <c r="Q2460" t="s">
        <v>40</v>
      </c>
      <c r="R2460">
        <v>3212</v>
      </c>
      <c r="S2460" s="9">
        <v>24.16</v>
      </c>
      <c r="T2460" s="26">
        <v>5.79</v>
      </c>
      <c r="U2460" s="8">
        <v>139.88999999999999</v>
      </c>
      <c r="V2460" t="s">
        <v>4401</v>
      </c>
      <c r="W2460" t="s">
        <v>2007</v>
      </c>
      <c r="X2460" t="s">
        <v>42</v>
      </c>
      <c r="Y2460" t="s">
        <v>2217</v>
      </c>
      <c r="AA2460" s="1">
        <f t="shared" si="255"/>
        <v>45976</v>
      </c>
      <c r="AB2460" s="2">
        <f t="shared" si="256"/>
        <v>11</v>
      </c>
      <c r="AC2460" s="2">
        <f t="shared" si="257"/>
        <v>2025</v>
      </c>
      <c r="AD2460" s="2" t="str">
        <f>IFERROR(VLOOKUP(A2460,'Aux Área'!$A$4:$B$123,2,0),"-")</f>
        <v>APH</v>
      </c>
    </row>
    <row r="2461" spans="1:30" x14ac:dyDescent="0.3">
      <c r="A2461" t="s">
        <v>2494</v>
      </c>
      <c r="B2461" t="s">
        <v>2495</v>
      </c>
      <c r="C2461" t="s">
        <v>4402</v>
      </c>
      <c r="D2461" t="s">
        <v>3368</v>
      </c>
      <c r="E2461" t="s">
        <v>3369</v>
      </c>
      <c r="F2461" t="s">
        <v>2497</v>
      </c>
      <c r="G2461" t="s">
        <v>659</v>
      </c>
      <c r="H2461" t="s">
        <v>2215</v>
      </c>
      <c r="I2461" t="s">
        <v>667</v>
      </c>
      <c r="J2461" t="s">
        <v>237</v>
      </c>
      <c r="K2461" t="s">
        <v>238</v>
      </c>
      <c r="L2461" t="s">
        <v>110</v>
      </c>
      <c r="M2461" t="s">
        <v>38</v>
      </c>
      <c r="N2461" t="s">
        <v>668</v>
      </c>
      <c r="O2461" s="23">
        <v>197</v>
      </c>
      <c r="P2461" s="9">
        <v>5.23</v>
      </c>
      <c r="Q2461" t="s">
        <v>40</v>
      </c>
      <c r="R2461">
        <v>4168</v>
      </c>
      <c r="S2461" s="9">
        <v>37.64</v>
      </c>
      <c r="T2461" s="26">
        <v>6.3410000000000002</v>
      </c>
      <c r="U2461" s="8">
        <v>238.69</v>
      </c>
      <c r="V2461" t="s">
        <v>41</v>
      </c>
      <c r="W2461" t="s">
        <v>2007</v>
      </c>
      <c r="X2461" t="s">
        <v>42</v>
      </c>
      <c r="Y2461" t="s">
        <v>1740</v>
      </c>
      <c r="AA2461" s="1">
        <f t="shared" si="255"/>
        <v>45976</v>
      </c>
      <c r="AB2461" s="2">
        <f t="shared" si="256"/>
        <v>11</v>
      </c>
      <c r="AC2461" s="2">
        <f t="shared" si="257"/>
        <v>2025</v>
      </c>
      <c r="AD2461" s="2" t="str">
        <f>IFERROR(VLOOKUP(A2461,'Aux Área'!$A$4:$B$123,2,0),"-")</f>
        <v>APH</v>
      </c>
    </row>
    <row r="2462" spans="1:30" x14ac:dyDescent="0.3">
      <c r="A2462" t="s">
        <v>2041</v>
      </c>
      <c r="B2462" t="s">
        <v>2042</v>
      </c>
      <c r="C2462" t="s">
        <v>4403</v>
      </c>
      <c r="D2462" t="s">
        <v>1297</v>
      </c>
      <c r="E2462" t="s">
        <v>2221</v>
      </c>
      <c r="F2462" t="s">
        <v>2044</v>
      </c>
      <c r="G2462" t="s">
        <v>659</v>
      </c>
      <c r="H2462" t="s">
        <v>1996</v>
      </c>
      <c r="I2462" t="s">
        <v>1997</v>
      </c>
      <c r="J2462" t="s">
        <v>231</v>
      </c>
      <c r="K2462" t="s">
        <v>232</v>
      </c>
      <c r="L2462" t="s">
        <v>217</v>
      </c>
      <c r="M2462" t="s">
        <v>38</v>
      </c>
      <c r="N2462" t="s">
        <v>668</v>
      </c>
      <c r="O2462" s="23">
        <v>454</v>
      </c>
      <c r="P2462" s="9">
        <v>6.81</v>
      </c>
      <c r="Q2462" t="s">
        <v>40</v>
      </c>
      <c r="R2462">
        <v>7243</v>
      </c>
      <c r="S2462" s="9">
        <v>66.62</v>
      </c>
      <c r="T2462" s="26">
        <v>5.9909999999999997</v>
      </c>
      <c r="U2462" s="8">
        <v>399.11</v>
      </c>
      <c r="V2462" t="s">
        <v>4404</v>
      </c>
      <c r="W2462" t="s">
        <v>1985</v>
      </c>
      <c r="X2462" t="s">
        <v>42</v>
      </c>
      <c r="Y2462" t="s">
        <v>1986</v>
      </c>
      <c r="AA2462" s="1">
        <f t="shared" si="255"/>
        <v>45976</v>
      </c>
      <c r="AB2462" s="2">
        <f t="shared" si="256"/>
        <v>11</v>
      </c>
      <c r="AC2462" s="2">
        <f t="shared" si="257"/>
        <v>2025</v>
      </c>
      <c r="AD2462" s="2" t="str">
        <f>IFERROR(VLOOKUP(A2462,'Aux Área'!$A$4:$B$123,2,0),"-")</f>
        <v>PESADOS</v>
      </c>
    </row>
    <row r="2463" spans="1:30" x14ac:dyDescent="0.3">
      <c r="A2463" t="s">
        <v>2041</v>
      </c>
      <c r="C2463" t="s">
        <v>4403</v>
      </c>
      <c r="F2463" t="s">
        <v>2044</v>
      </c>
      <c r="K2463" t="s">
        <v>232</v>
      </c>
      <c r="N2463" t="s">
        <v>15690</v>
      </c>
      <c r="O2463" t="s">
        <v>15244</v>
      </c>
      <c r="P2463" s="9" t="s">
        <v>15244</v>
      </c>
      <c r="Q2463" t="s">
        <v>40</v>
      </c>
      <c r="R2463" t="s">
        <v>15244</v>
      </c>
      <c r="S2463">
        <v>4.01</v>
      </c>
      <c r="U2463" s="8">
        <v>13.24</v>
      </c>
      <c r="X2463" t="s">
        <v>42</v>
      </c>
      <c r="Y2463" t="s">
        <v>1986</v>
      </c>
      <c r="AA2463" s="1">
        <f>IFERROR(DATEVALUE(C2463),"-")</f>
        <v>45976</v>
      </c>
      <c r="AB2463" s="2">
        <f>IFERROR(MONTH(AA2463),"-")</f>
        <v>11</v>
      </c>
      <c r="AC2463" s="2">
        <f>IFERROR(YEAR(AA2463),"-")</f>
        <v>2025</v>
      </c>
      <c r="AD2463" s="2" t="str">
        <f>IFERROR(VLOOKUP(A2463,'Aux Área'!$A$4:$B$123,2,0),"-")</f>
        <v>PESADOS</v>
      </c>
    </row>
    <row r="2464" spans="1:30" x14ac:dyDescent="0.3">
      <c r="A2464" t="s">
        <v>2306</v>
      </c>
      <c r="B2464" t="s">
        <v>2307</v>
      </c>
      <c r="C2464" t="s">
        <v>4405</v>
      </c>
      <c r="D2464" t="s">
        <v>3212</v>
      </c>
      <c r="E2464" t="s">
        <v>3213</v>
      </c>
      <c r="F2464" t="s">
        <v>2309</v>
      </c>
      <c r="G2464" t="s">
        <v>1135</v>
      </c>
      <c r="H2464" t="s">
        <v>2275</v>
      </c>
      <c r="I2464" t="s">
        <v>1497</v>
      </c>
      <c r="J2464" t="s">
        <v>89</v>
      </c>
      <c r="K2464" t="s">
        <v>90</v>
      </c>
      <c r="L2464" t="s">
        <v>91</v>
      </c>
      <c r="M2464" t="s">
        <v>38</v>
      </c>
      <c r="N2464" t="s">
        <v>39</v>
      </c>
      <c r="O2464" s="23">
        <v>363</v>
      </c>
      <c r="P2464" s="9">
        <v>11.12</v>
      </c>
      <c r="Q2464" t="s">
        <v>40</v>
      </c>
      <c r="R2464">
        <v>14595</v>
      </c>
      <c r="S2464" s="9">
        <v>32.64</v>
      </c>
      <c r="T2464" s="26">
        <v>4.29</v>
      </c>
      <c r="U2464" s="8">
        <v>140.03</v>
      </c>
      <c r="V2464" t="s">
        <v>4406</v>
      </c>
      <c r="W2464" t="s">
        <v>2276</v>
      </c>
      <c r="X2464" t="s">
        <v>42</v>
      </c>
      <c r="Y2464" t="s">
        <v>2277</v>
      </c>
      <c r="AA2464" s="1">
        <f t="shared" ref="AA2464:AA2479" si="258">DATEVALUE(C2464)</f>
        <v>45976</v>
      </c>
      <c r="AB2464" s="2">
        <f t="shared" ref="AB2464:AB2479" si="259">MONTH(AA2464)</f>
        <v>11</v>
      </c>
      <c r="AC2464" s="2">
        <f t="shared" ref="AC2464:AC2479" si="260">YEAR(AA2464)</f>
        <v>2025</v>
      </c>
      <c r="AD2464" s="2" t="str">
        <f>IFERROR(VLOOKUP(A2464,'Aux Área'!$A$4:$B$123,2,0),"-")</f>
        <v>INSPEÇÃO</v>
      </c>
    </row>
    <row r="2465" spans="1:30" x14ac:dyDescent="0.3">
      <c r="A2465" t="s">
        <v>2643</v>
      </c>
      <c r="B2465" t="s">
        <v>2644</v>
      </c>
      <c r="C2465" t="s">
        <v>4407</v>
      </c>
      <c r="D2465" t="s">
        <v>3788</v>
      </c>
      <c r="E2465" t="s">
        <v>3789</v>
      </c>
      <c r="F2465" t="s">
        <v>2646</v>
      </c>
      <c r="G2465" t="s">
        <v>1300</v>
      </c>
      <c r="H2465" t="s">
        <v>1301</v>
      </c>
      <c r="I2465" t="s">
        <v>37</v>
      </c>
      <c r="J2465" t="s">
        <v>122</v>
      </c>
      <c r="K2465" t="s">
        <v>123</v>
      </c>
      <c r="L2465" t="s">
        <v>124</v>
      </c>
      <c r="M2465" t="s">
        <v>38</v>
      </c>
      <c r="N2465" t="s">
        <v>39</v>
      </c>
      <c r="O2465" s="23">
        <v>483</v>
      </c>
      <c r="P2465" s="9">
        <v>10.54</v>
      </c>
      <c r="Q2465" t="s">
        <v>40</v>
      </c>
      <c r="R2465">
        <v>16279</v>
      </c>
      <c r="S2465" s="9">
        <v>45.84</v>
      </c>
      <c r="T2465" s="26">
        <v>4.3899999999999997</v>
      </c>
      <c r="U2465" s="8">
        <v>201.24</v>
      </c>
      <c r="V2465" t="s">
        <v>112</v>
      </c>
      <c r="W2465" t="s">
        <v>2276</v>
      </c>
      <c r="X2465" t="s">
        <v>42</v>
      </c>
      <c r="Y2465" t="s">
        <v>2277</v>
      </c>
      <c r="AA2465" s="1">
        <f t="shared" si="258"/>
        <v>45976</v>
      </c>
      <c r="AB2465" s="2">
        <f t="shared" si="259"/>
        <v>11</v>
      </c>
      <c r="AC2465" s="2">
        <f t="shared" si="260"/>
        <v>2025</v>
      </c>
      <c r="AD2465" s="2" t="str">
        <f>IFERROR(VLOOKUP(A2465,'Aux Área'!$A$4:$B$123,2,0),"-")</f>
        <v>INSPEÇÃO</v>
      </c>
    </row>
    <row r="2466" spans="1:30" x14ac:dyDescent="0.3">
      <c r="A2466" t="s">
        <v>52</v>
      </c>
      <c r="B2466" t="s">
        <v>1449</v>
      </c>
      <c r="C2466" t="s">
        <v>4408</v>
      </c>
      <c r="D2466" t="s">
        <v>2160</v>
      </c>
      <c r="E2466" t="s">
        <v>2161</v>
      </c>
      <c r="F2466" t="s">
        <v>53</v>
      </c>
      <c r="G2466" t="s">
        <v>1500</v>
      </c>
      <c r="H2466" t="s">
        <v>36</v>
      </c>
      <c r="I2466" t="s">
        <v>37</v>
      </c>
      <c r="J2466" t="s">
        <v>1681</v>
      </c>
      <c r="K2466" t="s">
        <v>1682</v>
      </c>
      <c r="L2466" t="s">
        <v>141</v>
      </c>
      <c r="M2466" t="s">
        <v>38</v>
      </c>
      <c r="N2466" t="s">
        <v>39</v>
      </c>
      <c r="O2466" s="23">
        <v>368</v>
      </c>
      <c r="P2466" s="9">
        <v>10.87</v>
      </c>
      <c r="Q2466" t="s">
        <v>40</v>
      </c>
      <c r="R2466">
        <v>33642</v>
      </c>
      <c r="S2466" s="9">
        <v>33.840000000000003</v>
      </c>
      <c r="T2466" s="26">
        <v>4.6390000000000002</v>
      </c>
      <c r="U2466" s="8">
        <v>157</v>
      </c>
      <c r="V2466" t="s">
        <v>41</v>
      </c>
      <c r="W2466" t="s">
        <v>2007</v>
      </c>
      <c r="X2466" t="s">
        <v>42</v>
      </c>
      <c r="Y2466" t="s">
        <v>1740</v>
      </c>
      <c r="AA2466" s="1">
        <f t="shared" si="258"/>
        <v>45976</v>
      </c>
      <c r="AB2466" s="2">
        <f t="shared" si="259"/>
        <v>11</v>
      </c>
      <c r="AC2466" s="2">
        <f t="shared" si="260"/>
        <v>2025</v>
      </c>
      <c r="AD2466" s="2" t="str">
        <f>IFERROR(VLOOKUP(A2466,'Aux Área'!$A$4:$B$123,2,0),"-")</f>
        <v>OPERAÇÃO</v>
      </c>
    </row>
    <row r="2467" spans="1:30" x14ac:dyDescent="0.3">
      <c r="A2467" t="s">
        <v>2278</v>
      </c>
      <c r="B2467" t="s">
        <v>2279</v>
      </c>
      <c r="C2467" t="s">
        <v>4409</v>
      </c>
      <c r="D2467" t="s">
        <v>3310</v>
      </c>
      <c r="E2467" t="s">
        <v>3311</v>
      </c>
      <c r="F2467" t="s">
        <v>2281</v>
      </c>
      <c r="G2467" t="s">
        <v>1135</v>
      </c>
      <c r="H2467" t="s">
        <v>2275</v>
      </c>
      <c r="I2467" t="s">
        <v>1497</v>
      </c>
      <c r="J2467" t="s">
        <v>169</v>
      </c>
      <c r="K2467" t="s">
        <v>170</v>
      </c>
      <c r="L2467" t="s">
        <v>124</v>
      </c>
      <c r="M2467" t="s">
        <v>38</v>
      </c>
      <c r="N2467" t="s">
        <v>39</v>
      </c>
      <c r="O2467" s="23">
        <v>434</v>
      </c>
      <c r="P2467" s="9">
        <v>10.84</v>
      </c>
      <c r="Q2467" t="s">
        <v>40</v>
      </c>
      <c r="R2467">
        <v>19326</v>
      </c>
      <c r="S2467" s="9">
        <v>40.04</v>
      </c>
      <c r="T2467" s="26">
        <v>4.29</v>
      </c>
      <c r="U2467" s="8">
        <v>171.77</v>
      </c>
      <c r="V2467" t="s">
        <v>41</v>
      </c>
      <c r="W2467" t="s">
        <v>2276</v>
      </c>
      <c r="X2467" t="s">
        <v>42</v>
      </c>
      <c r="Y2467" t="s">
        <v>2277</v>
      </c>
      <c r="AA2467" s="1">
        <f t="shared" si="258"/>
        <v>45977</v>
      </c>
      <c r="AB2467" s="2">
        <f t="shared" si="259"/>
        <v>11</v>
      </c>
      <c r="AC2467" s="2">
        <f t="shared" si="260"/>
        <v>2025</v>
      </c>
      <c r="AD2467" s="2" t="str">
        <f>IFERROR(VLOOKUP(A2467,'Aux Área'!$A$4:$B$123,2,0),"-")</f>
        <v>INSPEÇÃO</v>
      </c>
    </row>
    <row r="2468" spans="1:30" x14ac:dyDescent="0.3">
      <c r="A2468" t="s">
        <v>2314</v>
      </c>
      <c r="B2468" t="s">
        <v>2315</v>
      </c>
      <c r="C2468" t="s">
        <v>4410</v>
      </c>
      <c r="D2468" t="s">
        <v>4016</v>
      </c>
      <c r="E2468" t="s">
        <v>4017</v>
      </c>
      <c r="F2468" t="s">
        <v>2317</v>
      </c>
      <c r="G2468" t="s">
        <v>1300</v>
      </c>
      <c r="H2468" t="s">
        <v>1301</v>
      </c>
      <c r="I2468" t="s">
        <v>37</v>
      </c>
      <c r="J2468" t="s">
        <v>231</v>
      </c>
      <c r="K2468" t="s">
        <v>232</v>
      </c>
      <c r="L2468" t="s">
        <v>217</v>
      </c>
      <c r="M2468" t="s">
        <v>38</v>
      </c>
      <c r="N2468" t="s">
        <v>39</v>
      </c>
      <c r="O2468" s="23">
        <v>426</v>
      </c>
      <c r="P2468" s="9">
        <v>8.7899999999999991</v>
      </c>
      <c r="Q2468" t="s">
        <v>40</v>
      </c>
      <c r="R2468">
        <v>21447</v>
      </c>
      <c r="S2468" s="9">
        <v>48.47</v>
      </c>
      <c r="T2468" s="26">
        <v>4.25</v>
      </c>
      <c r="U2468" s="8">
        <v>206.01</v>
      </c>
      <c r="V2468" t="s">
        <v>4411</v>
      </c>
      <c r="W2468" t="s">
        <v>2276</v>
      </c>
      <c r="X2468" t="s">
        <v>42</v>
      </c>
      <c r="Y2468" t="s">
        <v>2277</v>
      </c>
      <c r="AA2468" s="1">
        <f t="shared" si="258"/>
        <v>45977</v>
      </c>
      <c r="AB2468" s="2">
        <f t="shared" si="259"/>
        <v>11</v>
      </c>
      <c r="AC2468" s="2">
        <f t="shared" si="260"/>
        <v>2025</v>
      </c>
      <c r="AD2468" s="2" t="str">
        <f>IFERROR(VLOOKUP(A2468,'Aux Área'!$A$4:$B$123,2,0),"-")</f>
        <v>INSPEÇÃO</v>
      </c>
    </row>
    <row r="2469" spans="1:30" x14ac:dyDescent="0.3">
      <c r="A2469" t="s">
        <v>2318</v>
      </c>
      <c r="B2469" t="s">
        <v>2733</v>
      </c>
      <c r="C2469" t="s">
        <v>4412</v>
      </c>
      <c r="D2469" t="s">
        <v>3205</v>
      </c>
      <c r="E2469" t="s">
        <v>3206</v>
      </c>
      <c r="F2469" t="s">
        <v>4203</v>
      </c>
      <c r="G2469" t="s">
        <v>1135</v>
      </c>
      <c r="H2469" t="s">
        <v>2185</v>
      </c>
      <c r="I2469" t="s">
        <v>2186</v>
      </c>
      <c r="J2469" t="s">
        <v>169</v>
      </c>
      <c r="K2469" t="s">
        <v>170</v>
      </c>
      <c r="L2469" t="s">
        <v>124</v>
      </c>
      <c r="M2469" t="s">
        <v>38</v>
      </c>
      <c r="N2469" t="s">
        <v>638</v>
      </c>
      <c r="O2469" s="23">
        <v>137</v>
      </c>
      <c r="P2469" s="9">
        <v>3.2</v>
      </c>
      <c r="Q2469" t="s">
        <v>40</v>
      </c>
      <c r="R2469">
        <v>9303</v>
      </c>
      <c r="S2469" s="9">
        <v>42.76</v>
      </c>
      <c r="T2469" s="26">
        <v>6.09</v>
      </c>
      <c r="U2469" s="8">
        <v>260.41000000000003</v>
      </c>
      <c r="V2469" t="s">
        <v>41</v>
      </c>
      <c r="W2469" t="s">
        <v>2007</v>
      </c>
      <c r="X2469" t="s">
        <v>42</v>
      </c>
      <c r="Y2469" t="s">
        <v>2188</v>
      </c>
      <c r="AA2469" s="1">
        <f t="shared" si="258"/>
        <v>45977</v>
      </c>
      <c r="AB2469" s="2">
        <f t="shared" si="259"/>
        <v>11</v>
      </c>
      <c r="AC2469" s="2">
        <f t="shared" si="260"/>
        <v>2025</v>
      </c>
      <c r="AD2469" s="2" t="str">
        <f>IFERROR(VLOOKUP(A2469,'Aux Área'!$A$4:$B$123,2,0),"-")</f>
        <v>INSPEÇÃO</v>
      </c>
    </row>
    <row r="2470" spans="1:30" x14ac:dyDescent="0.3">
      <c r="A2470" t="s">
        <v>2638</v>
      </c>
      <c r="B2470" t="s">
        <v>2639</v>
      </c>
      <c r="C2470" t="s">
        <v>4413</v>
      </c>
      <c r="D2470" t="s">
        <v>3193</v>
      </c>
      <c r="E2470" t="s">
        <v>3194</v>
      </c>
      <c r="F2470" t="s">
        <v>2641</v>
      </c>
      <c r="G2470" t="s">
        <v>1135</v>
      </c>
      <c r="H2470" t="s">
        <v>2275</v>
      </c>
      <c r="I2470" t="s">
        <v>1497</v>
      </c>
      <c r="J2470" t="s">
        <v>370</v>
      </c>
      <c r="K2470" t="s">
        <v>371</v>
      </c>
      <c r="L2470" t="s">
        <v>124</v>
      </c>
      <c r="M2470" t="s">
        <v>38</v>
      </c>
      <c r="N2470" t="s">
        <v>39</v>
      </c>
      <c r="O2470" s="23">
        <v>447</v>
      </c>
      <c r="P2470" s="9">
        <v>11.22</v>
      </c>
      <c r="Q2470" t="s">
        <v>40</v>
      </c>
      <c r="R2470">
        <v>16150</v>
      </c>
      <c r="S2470" s="9">
        <v>39.85</v>
      </c>
      <c r="T2470" s="26">
        <v>4.49</v>
      </c>
      <c r="U2470" s="8">
        <v>178.93</v>
      </c>
      <c r="V2470" t="s">
        <v>4414</v>
      </c>
      <c r="W2470" t="s">
        <v>2276</v>
      </c>
      <c r="X2470" t="s">
        <v>42</v>
      </c>
      <c r="Y2470" t="s">
        <v>2277</v>
      </c>
      <c r="AA2470" s="1">
        <f t="shared" si="258"/>
        <v>45977</v>
      </c>
      <c r="AB2470" s="2">
        <f t="shared" si="259"/>
        <v>11</v>
      </c>
      <c r="AC2470" s="2">
        <f t="shared" si="260"/>
        <v>2025</v>
      </c>
      <c r="AD2470" s="2" t="str">
        <f>IFERROR(VLOOKUP(A2470,'Aux Área'!$A$4:$B$123,2,0),"-")</f>
        <v>INSPEÇÃO</v>
      </c>
    </row>
    <row r="2471" spans="1:30" x14ac:dyDescent="0.3">
      <c r="A2471" t="s">
        <v>2643</v>
      </c>
      <c r="B2471" t="s">
        <v>2644</v>
      </c>
      <c r="C2471" t="s">
        <v>4415</v>
      </c>
      <c r="D2471" t="s">
        <v>3788</v>
      </c>
      <c r="E2471" t="s">
        <v>3789</v>
      </c>
      <c r="F2471" t="s">
        <v>2646</v>
      </c>
      <c r="G2471" t="s">
        <v>1300</v>
      </c>
      <c r="H2471" t="s">
        <v>1301</v>
      </c>
      <c r="I2471" t="s">
        <v>37</v>
      </c>
      <c r="J2471" t="s">
        <v>122</v>
      </c>
      <c r="K2471" t="s">
        <v>123</v>
      </c>
      <c r="L2471" t="s">
        <v>124</v>
      </c>
      <c r="M2471" t="s">
        <v>38</v>
      </c>
      <c r="N2471" t="s">
        <v>39</v>
      </c>
      <c r="O2471" s="23">
        <v>330</v>
      </c>
      <c r="P2471" s="9">
        <v>11.87</v>
      </c>
      <c r="Q2471" t="s">
        <v>40</v>
      </c>
      <c r="R2471">
        <v>16609</v>
      </c>
      <c r="S2471" s="9">
        <v>27.79</v>
      </c>
      <c r="T2471" s="26">
        <v>4.3899999999999997</v>
      </c>
      <c r="U2471" s="8">
        <v>121.99</v>
      </c>
      <c r="V2471" t="s">
        <v>112</v>
      </c>
      <c r="W2471" t="s">
        <v>2276</v>
      </c>
      <c r="X2471" t="s">
        <v>42</v>
      </c>
      <c r="Y2471" t="s">
        <v>2277</v>
      </c>
      <c r="AA2471" s="1">
        <f t="shared" si="258"/>
        <v>45977</v>
      </c>
      <c r="AB2471" s="2">
        <f t="shared" si="259"/>
        <v>11</v>
      </c>
      <c r="AC2471" s="2">
        <f t="shared" si="260"/>
        <v>2025</v>
      </c>
      <c r="AD2471" s="2" t="str">
        <f>IFERROR(VLOOKUP(A2471,'Aux Área'!$A$4:$B$123,2,0),"-")</f>
        <v>INSPEÇÃO</v>
      </c>
    </row>
    <row r="2472" spans="1:30" x14ac:dyDescent="0.3">
      <c r="A2472" t="s">
        <v>2282</v>
      </c>
      <c r="B2472" t="s">
        <v>2283</v>
      </c>
      <c r="C2472" t="s">
        <v>4416</v>
      </c>
      <c r="D2472" t="s">
        <v>4124</v>
      </c>
      <c r="E2472" t="s">
        <v>4125</v>
      </c>
      <c r="F2472" t="s">
        <v>2285</v>
      </c>
      <c r="G2472" t="s">
        <v>1135</v>
      </c>
      <c r="H2472" t="s">
        <v>2275</v>
      </c>
      <c r="I2472" t="s">
        <v>1497</v>
      </c>
      <c r="J2472" t="s">
        <v>409</v>
      </c>
      <c r="K2472" t="s">
        <v>410</v>
      </c>
      <c r="L2472" t="s">
        <v>141</v>
      </c>
      <c r="M2472" t="s">
        <v>38</v>
      </c>
      <c r="N2472" t="s">
        <v>39</v>
      </c>
      <c r="O2472" s="23">
        <v>572</v>
      </c>
      <c r="P2472" s="9">
        <v>11.74</v>
      </c>
      <c r="Q2472" t="s">
        <v>40</v>
      </c>
      <c r="R2472">
        <v>17417</v>
      </c>
      <c r="S2472" s="9">
        <v>48.71</v>
      </c>
      <c r="T2472" s="26">
        <v>4.29</v>
      </c>
      <c r="U2472" s="8">
        <v>208.97</v>
      </c>
      <c r="V2472" t="s">
        <v>4417</v>
      </c>
      <c r="W2472" t="s">
        <v>2276</v>
      </c>
      <c r="X2472" t="s">
        <v>42</v>
      </c>
      <c r="Y2472" t="s">
        <v>2277</v>
      </c>
      <c r="AA2472" s="1">
        <f t="shared" si="258"/>
        <v>45977</v>
      </c>
      <c r="AB2472" s="2">
        <f t="shared" si="259"/>
        <v>11</v>
      </c>
      <c r="AC2472" s="2">
        <f t="shared" si="260"/>
        <v>2025</v>
      </c>
      <c r="AD2472" s="2" t="str">
        <f>IFERROR(VLOOKUP(A2472,'Aux Área'!$A$4:$B$123,2,0),"-")</f>
        <v>INSPEÇÃO</v>
      </c>
    </row>
    <row r="2473" spans="1:30" x14ac:dyDescent="0.3">
      <c r="A2473" t="s">
        <v>2278</v>
      </c>
      <c r="B2473" t="s">
        <v>2279</v>
      </c>
      <c r="C2473" t="s">
        <v>4418</v>
      </c>
      <c r="D2473" t="s">
        <v>3310</v>
      </c>
      <c r="E2473" t="s">
        <v>3311</v>
      </c>
      <c r="F2473" t="s">
        <v>2281</v>
      </c>
      <c r="G2473" t="s">
        <v>1135</v>
      </c>
      <c r="H2473" t="s">
        <v>2275</v>
      </c>
      <c r="I2473" t="s">
        <v>1497</v>
      </c>
      <c r="J2473" t="s">
        <v>169</v>
      </c>
      <c r="K2473" t="s">
        <v>170</v>
      </c>
      <c r="L2473" t="s">
        <v>124</v>
      </c>
      <c r="M2473" t="s">
        <v>38</v>
      </c>
      <c r="N2473" t="s">
        <v>39</v>
      </c>
      <c r="O2473" s="23">
        <v>280</v>
      </c>
      <c r="P2473" s="9">
        <v>9.7100000000000009</v>
      </c>
      <c r="Q2473" t="s">
        <v>40</v>
      </c>
      <c r="R2473">
        <v>19606</v>
      </c>
      <c r="S2473" s="9">
        <v>28.83</v>
      </c>
      <c r="T2473" s="26">
        <v>4.29</v>
      </c>
      <c r="U2473" s="8">
        <v>123.68</v>
      </c>
      <c r="V2473" t="s">
        <v>41</v>
      </c>
      <c r="W2473" t="s">
        <v>2276</v>
      </c>
      <c r="X2473" t="s">
        <v>42</v>
      </c>
      <c r="Y2473" t="s">
        <v>2277</v>
      </c>
      <c r="AA2473" s="1">
        <f t="shared" si="258"/>
        <v>45977</v>
      </c>
      <c r="AB2473" s="2">
        <f t="shared" si="259"/>
        <v>11</v>
      </c>
      <c r="AC2473" s="2">
        <f t="shared" si="260"/>
        <v>2025</v>
      </c>
      <c r="AD2473" s="2" t="str">
        <f>IFERROR(VLOOKUP(A2473,'Aux Área'!$A$4:$B$123,2,0),"-")</f>
        <v>INSPEÇÃO</v>
      </c>
    </row>
    <row r="2474" spans="1:30" x14ac:dyDescent="0.3">
      <c r="A2474" t="s">
        <v>2306</v>
      </c>
      <c r="B2474" t="s">
        <v>2307</v>
      </c>
      <c r="C2474" t="s">
        <v>4419</v>
      </c>
      <c r="D2474" t="s">
        <v>3428</v>
      </c>
      <c r="E2474" t="s">
        <v>3429</v>
      </c>
      <c r="F2474" t="s">
        <v>2309</v>
      </c>
      <c r="G2474" t="s">
        <v>1135</v>
      </c>
      <c r="H2474" t="s">
        <v>2275</v>
      </c>
      <c r="I2474" t="s">
        <v>1497</v>
      </c>
      <c r="J2474" t="s">
        <v>89</v>
      </c>
      <c r="K2474" t="s">
        <v>90</v>
      </c>
      <c r="L2474" t="s">
        <v>91</v>
      </c>
      <c r="M2474" t="s">
        <v>38</v>
      </c>
      <c r="N2474" t="s">
        <v>39</v>
      </c>
      <c r="O2474" s="23">
        <v>326</v>
      </c>
      <c r="P2474" s="9">
        <v>8.9499999999999993</v>
      </c>
      <c r="Q2474" t="s">
        <v>40</v>
      </c>
      <c r="R2474">
        <v>14921</v>
      </c>
      <c r="S2474" s="9">
        <v>36.43</v>
      </c>
      <c r="T2474" s="26">
        <v>4.29</v>
      </c>
      <c r="U2474" s="8">
        <v>156.28</v>
      </c>
      <c r="V2474" t="s">
        <v>4420</v>
      </c>
      <c r="W2474" t="s">
        <v>2276</v>
      </c>
      <c r="X2474" t="s">
        <v>42</v>
      </c>
      <c r="Y2474" t="s">
        <v>2277</v>
      </c>
      <c r="AA2474" s="1">
        <f t="shared" si="258"/>
        <v>45977</v>
      </c>
      <c r="AB2474" s="2">
        <f t="shared" si="259"/>
        <v>11</v>
      </c>
      <c r="AC2474" s="2">
        <f t="shared" si="260"/>
        <v>2025</v>
      </c>
      <c r="AD2474" s="2" t="str">
        <f>IFERROR(VLOOKUP(A2474,'Aux Área'!$A$4:$B$123,2,0),"-")</f>
        <v>INSPEÇÃO</v>
      </c>
    </row>
    <row r="2475" spans="1:30" x14ac:dyDescent="0.3">
      <c r="A2475" t="s">
        <v>2472</v>
      </c>
      <c r="B2475" t="s">
        <v>2473</v>
      </c>
      <c r="C2475" t="s">
        <v>4421</v>
      </c>
      <c r="D2475" t="s">
        <v>3949</v>
      </c>
      <c r="E2475" t="s">
        <v>3950</v>
      </c>
      <c r="F2475" t="s">
        <v>2475</v>
      </c>
      <c r="G2475" t="s">
        <v>659</v>
      </c>
      <c r="H2475" t="s">
        <v>2215</v>
      </c>
      <c r="I2475" t="s">
        <v>667</v>
      </c>
      <c r="J2475" t="s">
        <v>215</v>
      </c>
      <c r="K2475" t="s">
        <v>216</v>
      </c>
      <c r="L2475" t="s">
        <v>217</v>
      </c>
      <c r="M2475" t="s">
        <v>38</v>
      </c>
      <c r="N2475" t="s">
        <v>668</v>
      </c>
      <c r="O2475" s="23">
        <v>107</v>
      </c>
      <c r="P2475" s="9">
        <v>3.1</v>
      </c>
      <c r="Q2475" t="s">
        <v>40</v>
      </c>
      <c r="R2475">
        <v>3344</v>
      </c>
      <c r="S2475" s="9">
        <v>34.56</v>
      </c>
      <c r="T2475" s="26">
        <v>6.19</v>
      </c>
      <c r="U2475" s="8">
        <v>213.94</v>
      </c>
      <c r="V2475" t="s">
        <v>41</v>
      </c>
      <c r="W2475" t="s">
        <v>2007</v>
      </c>
      <c r="X2475" t="s">
        <v>42</v>
      </c>
      <c r="Y2475" t="s">
        <v>1740</v>
      </c>
      <c r="AA2475" s="1">
        <f t="shared" si="258"/>
        <v>45977</v>
      </c>
      <c r="AB2475" s="2">
        <f t="shared" si="259"/>
        <v>11</v>
      </c>
      <c r="AC2475" s="2">
        <f t="shared" si="260"/>
        <v>2025</v>
      </c>
      <c r="AD2475" s="2" t="str">
        <f>IFERROR(VLOOKUP(A2475,'Aux Área'!$A$4:$B$123,2,0),"-")</f>
        <v>APH</v>
      </c>
    </row>
    <row r="2476" spans="1:30" x14ac:dyDescent="0.3">
      <c r="A2476" t="s">
        <v>2260</v>
      </c>
      <c r="B2476" t="s">
        <v>113</v>
      </c>
      <c r="C2476" t="s">
        <v>4422</v>
      </c>
      <c r="D2476" t="s">
        <v>4423</v>
      </c>
      <c r="E2476" t="s">
        <v>4424</v>
      </c>
      <c r="F2476" t="s">
        <v>2262</v>
      </c>
      <c r="G2476" t="s">
        <v>35</v>
      </c>
      <c r="H2476" t="s">
        <v>2263</v>
      </c>
      <c r="I2476" t="s">
        <v>2186</v>
      </c>
      <c r="J2476" t="s">
        <v>139</v>
      </c>
      <c r="K2476" t="s">
        <v>140</v>
      </c>
      <c r="L2476" t="s">
        <v>141</v>
      </c>
      <c r="M2476" t="s">
        <v>38</v>
      </c>
      <c r="N2476" t="s">
        <v>668</v>
      </c>
      <c r="O2476" s="23">
        <v>726</v>
      </c>
      <c r="P2476" s="9">
        <v>14.7</v>
      </c>
      <c r="Q2476" t="s">
        <v>40</v>
      </c>
      <c r="R2476">
        <v>16187</v>
      </c>
      <c r="S2476" s="9">
        <v>49.4</v>
      </c>
      <c r="T2476" s="26">
        <v>5.69</v>
      </c>
      <c r="U2476" s="8">
        <v>281.08999999999997</v>
      </c>
      <c r="V2476" t="s">
        <v>4425</v>
      </c>
      <c r="W2476" t="s">
        <v>2007</v>
      </c>
      <c r="X2476" t="s">
        <v>42</v>
      </c>
      <c r="Y2476" t="s">
        <v>1740</v>
      </c>
      <c r="AA2476" s="1">
        <f t="shared" si="258"/>
        <v>45977</v>
      </c>
      <c r="AB2476" s="2">
        <f t="shared" si="259"/>
        <v>11</v>
      </c>
      <c r="AC2476" s="2">
        <f t="shared" si="260"/>
        <v>2025</v>
      </c>
      <c r="AD2476" s="2" t="str">
        <f>IFERROR(VLOOKUP(A2476,'Aux Área'!$A$4:$B$123,2,0),"-")</f>
        <v>INSPEÇÃO</v>
      </c>
    </row>
    <row r="2477" spans="1:30" x14ac:dyDescent="0.3">
      <c r="A2477" t="s">
        <v>2208</v>
      </c>
      <c r="B2477" t="s">
        <v>2544</v>
      </c>
      <c r="C2477" t="s">
        <v>4426</v>
      </c>
      <c r="D2477" t="s">
        <v>2468</v>
      </c>
      <c r="E2477" t="s">
        <v>2469</v>
      </c>
      <c r="F2477" t="s">
        <v>2210</v>
      </c>
      <c r="G2477" t="s">
        <v>1135</v>
      </c>
      <c r="H2477" t="s">
        <v>2211</v>
      </c>
      <c r="I2477" t="s">
        <v>37</v>
      </c>
      <c r="J2477" t="s">
        <v>169</v>
      </c>
      <c r="K2477" t="s">
        <v>170</v>
      </c>
      <c r="L2477" t="s">
        <v>124</v>
      </c>
      <c r="M2477" t="s">
        <v>38</v>
      </c>
      <c r="N2477" t="s">
        <v>668</v>
      </c>
      <c r="O2477" s="23">
        <v>396</v>
      </c>
      <c r="P2477" s="9">
        <v>6.95</v>
      </c>
      <c r="Q2477" t="s">
        <v>40</v>
      </c>
      <c r="R2477">
        <v>5964</v>
      </c>
      <c r="S2477" s="9">
        <v>56.98</v>
      </c>
      <c r="T2477" s="26">
        <v>6.09</v>
      </c>
      <c r="U2477" s="8">
        <v>347.01</v>
      </c>
      <c r="V2477" t="s">
        <v>41</v>
      </c>
      <c r="W2477" t="s">
        <v>2007</v>
      </c>
      <c r="X2477" t="s">
        <v>42</v>
      </c>
      <c r="Y2477" t="s">
        <v>1740</v>
      </c>
      <c r="AA2477" s="1">
        <f t="shared" si="258"/>
        <v>45977</v>
      </c>
      <c r="AB2477" s="2">
        <f t="shared" si="259"/>
        <v>11</v>
      </c>
      <c r="AC2477" s="2">
        <f t="shared" si="260"/>
        <v>2025</v>
      </c>
      <c r="AD2477" s="2" t="str">
        <f>IFERROR(VLOOKUP(A2477,'Aux Área'!$A$4:$B$123,2,0),"-")</f>
        <v>APH</v>
      </c>
    </row>
    <row r="2478" spans="1:30" x14ac:dyDescent="0.3">
      <c r="A2478" t="s">
        <v>2488</v>
      </c>
      <c r="B2478" t="s">
        <v>2489</v>
      </c>
      <c r="C2478" t="s">
        <v>4427</v>
      </c>
      <c r="D2478" t="s">
        <v>2937</v>
      </c>
      <c r="E2478" t="s">
        <v>2938</v>
      </c>
      <c r="F2478" t="s">
        <v>2491</v>
      </c>
      <c r="G2478" t="s">
        <v>659</v>
      </c>
      <c r="H2478" t="s">
        <v>2215</v>
      </c>
      <c r="I2478" t="s">
        <v>667</v>
      </c>
      <c r="J2478" t="s">
        <v>409</v>
      </c>
      <c r="K2478" t="s">
        <v>410</v>
      </c>
      <c r="L2478" t="s">
        <v>141</v>
      </c>
      <c r="M2478" t="s">
        <v>38</v>
      </c>
      <c r="N2478" t="s">
        <v>707</v>
      </c>
      <c r="O2478" s="23" t="s">
        <v>15244</v>
      </c>
      <c r="P2478" s="9" t="s">
        <v>15244</v>
      </c>
      <c r="Q2478" t="s">
        <v>40</v>
      </c>
      <c r="R2478" t="s">
        <v>15244</v>
      </c>
      <c r="S2478" s="9">
        <v>2.04</v>
      </c>
      <c r="T2478" s="26">
        <v>6.1909999999999998</v>
      </c>
      <c r="U2478" s="8">
        <v>12.63</v>
      </c>
      <c r="V2478" t="s">
        <v>4428</v>
      </c>
      <c r="W2478" t="s">
        <v>2007</v>
      </c>
      <c r="X2478" t="s">
        <v>42</v>
      </c>
      <c r="Y2478" t="s">
        <v>1740</v>
      </c>
      <c r="AA2478" s="1">
        <f t="shared" si="258"/>
        <v>45977</v>
      </c>
      <c r="AB2478" s="2">
        <f t="shared" si="259"/>
        <v>11</v>
      </c>
      <c r="AC2478" s="2">
        <f t="shared" si="260"/>
        <v>2025</v>
      </c>
      <c r="AD2478" s="2" t="str">
        <f>IFERROR(VLOOKUP(A2478,'Aux Área'!$A$4:$B$123,2,0),"-")</f>
        <v>APH</v>
      </c>
    </row>
    <row r="2479" spans="1:30" x14ac:dyDescent="0.3">
      <c r="A2479" t="s">
        <v>2488</v>
      </c>
      <c r="B2479" t="s">
        <v>2489</v>
      </c>
      <c r="C2479" t="s">
        <v>4427</v>
      </c>
      <c r="D2479" t="s">
        <v>2937</v>
      </c>
      <c r="E2479" t="s">
        <v>2938</v>
      </c>
      <c r="F2479" t="s">
        <v>2491</v>
      </c>
      <c r="G2479" t="s">
        <v>659</v>
      </c>
      <c r="H2479" t="s">
        <v>2215</v>
      </c>
      <c r="I2479" t="s">
        <v>667</v>
      </c>
      <c r="J2479" t="s">
        <v>409</v>
      </c>
      <c r="K2479" t="s">
        <v>410</v>
      </c>
      <c r="L2479" t="s">
        <v>141</v>
      </c>
      <c r="M2479" t="s">
        <v>38</v>
      </c>
      <c r="N2479" t="s">
        <v>668</v>
      </c>
      <c r="O2479" s="23">
        <v>92</v>
      </c>
      <c r="P2479" s="9">
        <v>3.23</v>
      </c>
      <c r="Q2479" t="s">
        <v>40</v>
      </c>
      <c r="R2479">
        <v>2924</v>
      </c>
      <c r="S2479" s="9">
        <v>28.48</v>
      </c>
      <c r="T2479" s="26">
        <v>5.69</v>
      </c>
      <c r="U2479" s="8">
        <v>162.05000000000001</v>
      </c>
      <c r="V2479" t="s">
        <v>4428</v>
      </c>
      <c r="W2479" t="s">
        <v>2007</v>
      </c>
      <c r="X2479" t="s">
        <v>42</v>
      </c>
      <c r="Y2479" t="s">
        <v>1740</v>
      </c>
      <c r="AA2479" s="1">
        <f t="shared" si="258"/>
        <v>45977</v>
      </c>
      <c r="AB2479" s="2">
        <f t="shared" si="259"/>
        <v>11</v>
      </c>
      <c r="AC2479" s="2">
        <f t="shared" si="260"/>
        <v>2025</v>
      </c>
      <c r="AD2479" s="2" t="str">
        <f>IFERROR(VLOOKUP(A2479,'Aux Área'!$A$4:$B$123,2,0),"-")</f>
        <v>APH</v>
      </c>
    </row>
    <row r="2480" spans="1:30" x14ac:dyDescent="0.3">
      <c r="A2480" t="s">
        <v>2488</v>
      </c>
      <c r="C2480" t="s">
        <v>4427</v>
      </c>
      <c r="F2480" t="s">
        <v>2491</v>
      </c>
      <c r="K2480" t="s">
        <v>410</v>
      </c>
      <c r="N2480" t="s">
        <v>15690</v>
      </c>
      <c r="O2480" t="s">
        <v>15244</v>
      </c>
      <c r="P2480" s="9" t="s">
        <v>15244</v>
      </c>
      <c r="Q2480" t="s">
        <v>40</v>
      </c>
      <c r="R2480" t="s">
        <v>15244</v>
      </c>
      <c r="S2480">
        <v>4.54</v>
      </c>
      <c r="U2480" s="8">
        <v>15.84</v>
      </c>
      <c r="X2480" t="s">
        <v>42</v>
      </c>
      <c r="Y2480" t="s">
        <v>1740</v>
      </c>
      <c r="AA2480" s="1">
        <f>IFERROR(DATEVALUE(C2480),"-")</f>
        <v>45977</v>
      </c>
      <c r="AB2480" s="2">
        <f>IFERROR(MONTH(AA2480),"-")</f>
        <v>11</v>
      </c>
      <c r="AC2480" s="2">
        <f>IFERROR(YEAR(AA2480),"-")</f>
        <v>2025</v>
      </c>
      <c r="AD2480" s="2" t="str">
        <f>IFERROR(VLOOKUP(A2480,'Aux Área'!$A$4:$B$123,2,0),"-")</f>
        <v>APH</v>
      </c>
    </row>
    <row r="2481" spans="1:30" x14ac:dyDescent="0.3">
      <c r="A2481" t="s">
        <v>2494</v>
      </c>
      <c r="B2481" t="s">
        <v>2495</v>
      </c>
      <c r="C2481" t="s">
        <v>4429</v>
      </c>
      <c r="D2481" t="s">
        <v>3702</v>
      </c>
      <c r="E2481" t="s">
        <v>3703</v>
      </c>
      <c r="F2481" t="s">
        <v>2497</v>
      </c>
      <c r="G2481" t="s">
        <v>659</v>
      </c>
      <c r="H2481" t="s">
        <v>2215</v>
      </c>
      <c r="I2481" t="s">
        <v>667</v>
      </c>
      <c r="J2481" t="s">
        <v>241</v>
      </c>
      <c r="K2481" t="s">
        <v>242</v>
      </c>
      <c r="L2481" t="s">
        <v>110</v>
      </c>
      <c r="M2481" t="s">
        <v>38</v>
      </c>
      <c r="N2481" t="s">
        <v>668</v>
      </c>
      <c r="O2481" s="23">
        <v>113</v>
      </c>
      <c r="P2481" s="9">
        <v>4.08</v>
      </c>
      <c r="Q2481" t="s">
        <v>40</v>
      </c>
      <c r="R2481">
        <v>4281</v>
      </c>
      <c r="S2481" s="9">
        <v>27.71</v>
      </c>
      <c r="T2481" s="26">
        <v>5.9909999999999997</v>
      </c>
      <c r="U2481" s="8">
        <v>166.01</v>
      </c>
      <c r="V2481" t="s">
        <v>41</v>
      </c>
      <c r="W2481" t="s">
        <v>2007</v>
      </c>
      <c r="X2481" t="s">
        <v>42</v>
      </c>
      <c r="Y2481" t="s">
        <v>1740</v>
      </c>
      <c r="AA2481" s="1">
        <f t="shared" ref="AA2481:AA2510" si="261">DATEVALUE(C2481)</f>
        <v>45977</v>
      </c>
      <c r="AB2481" s="2">
        <f t="shared" ref="AB2481:AB2510" si="262">MONTH(AA2481)</f>
        <v>11</v>
      </c>
      <c r="AC2481" s="2">
        <f t="shared" ref="AC2481:AC2510" si="263">YEAR(AA2481)</f>
        <v>2025</v>
      </c>
      <c r="AD2481" s="2" t="str">
        <f>IFERROR(VLOOKUP(A2481,'Aux Área'!$A$4:$B$123,2,0),"-")</f>
        <v>APH</v>
      </c>
    </row>
    <row r="2482" spans="1:30" x14ac:dyDescent="0.3">
      <c r="A2482" t="s">
        <v>46</v>
      </c>
      <c r="B2482" t="s">
        <v>458</v>
      </c>
      <c r="C2482" t="s">
        <v>4430</v>
      </c>
      <c r="D2482" t="s">
        <v>729</v>
      </c>
      <c r="E2482" t="s">
        <v>730</v>
      </c>
      <c r="F2482" t="s">
        <v>5185</v>
      </c>
      <c r="G2482" t="s">
        <v>1503</v>
      </c>
      <c r="H2482" t="s">
        <v>36</v>
      </c>
      <c r="I2482" t="s">
        <v>37</v>
      </c>
      <c r="J2482" t="s">
        <v>1268</v>
      </c>
      <c r="K2482" t="s">
        <v>1269</v>
      </c>
      <c r="L2482" t="s">
        <v>84</v>
      </c>
      <c r="M2482" t="s">
        <v>38</v>
      </c>
      <c r="N2482" t="s">
        <v>39</v>
      </c>
      <c r="O2482" s="23">
        <v>266</v>
      </c>
      <c r="P2482" s="9">
        <v>13.3</v>
      </c>
      <c r="Q2482" t="s">
        <v>40</v>
      </c>
      <c r="R2482">
        <v>24328</v>
      </c>
      <c r="S2482" s="9">
        <v>20</v>
      </c>
      <c r="T2482" s="26">
        <v>5.29</v>
      </c>
      <c r="U2482" s="8">
        <v>105.8</v>
      </c>
      <c r="V2482" t="s">
        <v>41</v>
      </c>
      <c r="W2482" t="s">
        <v>2007</v>
      </c>
      <c r="X2482" t="s">
        <v>42</v>
      </c>
      <c r="Y2482" t="s">
        <v>1740</v>
      </c>
      <c r="AA2482" s="1">
        <f t="shared" si="261"/>
        <v>45977</v>
      </c>
      <c r="AB2482" s="2">
        <f t="shared" si="262"/>
        <v>11</v>
      </c>
      <c r="AC2482" s="2">
        <f t="shared" si="263"/>
        <v>2025</v>
      </c>
      <c r="AD2482" s="2" t="str">
        <f>IFERROR(VLOOKUP(A2482,'Aux Área'!$A$4:$B$123,2,0),"-")</f>
        <v>FACILITIES</v>
      </c>
    </row>
    <row r="2483" spans="1:30" x14ac:dyDescent="0.3">
      <c r="A2483" t="s">
        <v>2271</v>
      </c>
      <c r="B2483" t="s">
        <v>2272</v>
      </c>
      <c r="C2483" t="s">
        <v>4431</v>
      </c>
      <c r="D2483" t="s">
        <v>3135</v>
      </c>
      <c r="E2483" t="s">
        <v>3136</v>
      </c>
      <c r="F2483" t="s">
        <v>2274</v>
      </c>
      <c r="G2483" t="s">
        <v>1135</v>
      </c>
      <c r="H2483" t="s">
        <v>2275</v>
      </c>
      <c r="I2483" t="s">
        <v>1497</v>
      </c>
      <c r="J2483" t="s">
        <v>188</v>
      </c>
      <c r="K2483" t="s">
        <v>189</v>
      </c>
      <c r="L2483" t="s">
        <v>190</v>
      </c>
      <c r="M2483" t="s">
        <v>38</v>
      </c>
      <c r="N2483" t="s">
        <v>39</v>
      </c>
      <c r="O2483" s="23">
        <v>370</v>
      </c>
      <c r="P2483" s="9">
        <v>10.23</v>
      </c>
      <c r="Q2483" t="s">
        <v>40</v>
      </c>
      <c r="R2483">
        <v>17297</v>
      </c>
      <c r="S2483" s="9">
        <v>36.159999999999997</v>
      </c>
      <c r="T2483" s="26">
        <v>4.3899999999999997</v>
      </c>
      <c r="U2483" s="8">
        <v>158.74</v>
      </c>
      <c r="V2483" t="s">
        <v>112</v>
      </c>
      <c r="W2483" t="s">
        <v>2276</v>
      </c>
      <c r="X2483" t="s">
        <v>42</v>
      </c>
      <c r="Y2483" t="s">
        <v>2277</v>
      </c>
      <c r="AA2483" s="1">
        <f t="shared" si="261"/>
        <v>45977</v>
      </c>
      <c r="AB2483" s="2">
        <f t="shared" si="262"/>
        <v>11</v>
      </c>
      <c r="AC2483" s="2">
        <f t="shared" si="263"/>
        <v>2025</v>
      </c>
      <c r="AD2483" s="2" t="str">
        <f>IFERROR(VLOOKUP(A2483,'Aux Área'!$A$4:$B$123,2,0),"-")</f>
        <v>INSPEÇÃO</v>
      </c>
    </row>
    <row r="2484" spans="1:30" x14ac:dyDescent="0.3">
      <c r="A2484" t="s">
        <v>2278</v>
      </c>
      <c r="B2484" t="s">
        <v>2279</v>
      </c>
      <c r="C2484" t="s">
        <v>4432</v>
      </c>
      <c r="D2484" t="s">
        <v>3098</v>
      </c>
      <c r="E2484" t="s">
        <v>3099</v>
      </c>
      <c r="F2484" t="s">
        <v>2281</v>
      </c>
      <c r="G2484" t="s">
        <v>1135</v>
      </c>
      <c r="H2484" t="s">
        <v>2275</v>
      </c>
      <c r="I2484" t="s">
        <v>1497</v>
      </c>
      <c r="J2484" t="s">
        <v>169</v>
      </c>
      <c r="K2484" t="s">
        <v>170</v>
      </c>
      <c r="L2484" t="s">
        <v>124</v>
      </c>
      <c r="M2484" t="s">
        <v>38</v>
      </c>
      <c r="N2484" t="s">
        <v>39</v>
      </c>
      <c r="O2484" s="23">
        <v>386</v>
      </c>
      <c r="P2484" s="9">
        <v>10.23</v>
      </c>
      <c r="Q2484" t="s">
        <v>40</v>
      </c>
      <c r="R2484">
        <v>19992</v>
      </c>
      <c r="S2484" s="9">
        <v>37.74</v>
      </c>
      <c r="T2484" s="26">
        <v>4.29</v>
      </c>
      <c r="U2484" s="8">
        <v>161.9</v>
      </c>
      <c r="V2484" t="s">
        <v>41</v>
      </c>
      <c r="W2484" t="s">
        <v>2276</v>
      </c>
      <c r="X2484" t="s">
        <v>42</v>
      </c>
      <c r="Y2484" t="s">
        <v>2277</v>
      </c>
      <c r="AA2484" s="1">
        <f t="shared" si="261"/>
        <v>45977</v>
      </c>
      <c r="AB2484" s="2">
        <f t="shared" si="262"/>
        <v>11</v>
      </c>
      <c r="AC2484" s="2">
        <f t="shared" si="263"/>
        <v>2025</v>
      </c>
      <c r="AD2484" s="2" t="str">
        <f>IFERROR(VLOOKUP(A2484,'Aux Área'!$A$4:$B$123,2,0),"-")</f>
        <v>INSPEÇÃO</v>
      </c>
    </row>
    <row r="2485" spans="1:30" x14ac:dyDescent="0.3">
      <c r="A2485" t="s">
        <v>2638</v>
      </c>
      <c r="B2485" t="s">
        <v>2639</v>
      </c>
      <c r="C2485" t="s">
        <v>4433</v>
      </c>
      <c r="D2485" t="s">
        <v>3419</v>
      </c>
      <c r="E2485" t="s">
        <v>3420</v>
      </c>
      <c r="F2485" t="s">
        <v>2641</v>
      </c>
      <c r="G2485" t="s">
        <v>1135</v>
      </c>
      <c r="H2485" t="s">
        <v>2275</v>
      </c>
      <c r="I2485" t="s">
        <v>1497</v>
      </c>
      <c r="J2485" t="s">
        <v>275</v>
      </c>
      <c r="K2485" t="s">
        <v>276</v>
      </c>
      <c r="L2485" t="s">
        <v>124</v>
      </c>
      <c r="M2485" t="s">
        <v>38</v>
      </c>
      <c r="N2485" t="s">
        <v>39</v>
      </c>
      <c r="O2485" s="23">
        <v>305</v>
      </c>
      <c r="P2485" s="9">
        <v>9.2200000000000006</v>
      </c>
      <c r="Q2485" t="s">
        <v>40</v>
      </c>
      <c r="R2485">
        <v>16455</v>
      </c>
      <c r="S2485" s="9">
        <v>33.08</v>
      </c>
      <c r="T2485" s="26">
        <v>4.1900000000000004</v>
      </c>
      <c r="U2485" s="8">
        <v>138.61000000000001</v>
      </c>
      <c r="V2485" t="s">
        <v>4434</v>
      </c>
      <c r="W2485" t="s">
        <v>2276</v>
      </c>
      <c r="X2485" t="s">
        <v>42</v>
      </c>
      <c r="Y2485" t="s">
        <v>2277</v>
      </c>
      <c r="AA2485" s="1">
        <f t="shared" si="261"/>
        <v>45977</v>
      </c>
      <c r="AB2485" s="2">
        <f t="shared" si="262"/>
        <v>11</v>
      </c>
      <c r="AC2485" s="2">
        <f t="shared" si="263"/>
        <v>2025</v>
      </c>
      <c r="AD2485" s="2" t="str">
        <f>IFERROR(VLOOKUP(A2485,'Aux Área'!$A$4:$B$123,2,0),"-")</f>
        <v>INSPEÇÃO</v>
      </c>
    </row>
    <row r="2486" spans="1:30" x14ac:dyDescent="0.3">
      <c r="A2486" t="s">
        <v>66</v>
      </c>
      <c r="B2486" t="s">
        <v>464</v>
      </c>
      <c r="C2486" t="s">
        <v>4435</v>
      </c>
      <c r="D2486" t="s">
        <v>151</v>
      </c>
      <c r="E2486" t="s">
        <v>152</v>
      </c>
      <c r="F2486" t="s">
        <v>67</v>
      </c>
      <c r="G2486" t="s">
        <v>1503</v>
      </c>
      <c r="H2486" t="s">
        <v>36</v>
      </c>
      <c r="I2486" t="s">
        <v>37</v>
      </c>
      <c r="J2486" t="s">
        <v>4436</v>
      </c>
      <c r="K2486" t="s">
        <v>789</v>
      </c>
      <c r="L2486" t="s">
        <v>377</v>
      </c>
      <c r="M2486" t="s">
        <v>38</v>
      </c>
      <c r="N2486" t="s">
        <v>39</v>
      </c>
      <c r="O2486" s="23">
        <v>374</v>
      </c>
      <c r="P2486" s="9">
        <v>9.23</v>
      </c>
      <c r="Q2486" t="s">
        <v>40</v>
      </c>
      <c r="R2486">
        <v>13817</v>
      </c>
      <c r="S2486" s="9">
        <v>40.54</v>
      </c>
      <c r="T2486" s="26">
        <v>4.4909999999999997</v>
      </c>
      <c r="U2486" s="8">
        <v>182.06</v>
      </c>
      <c r="V2486" t="s">
        <v>41</v>
      </c>
      <c r="W2486" t="s">
        <v>2007</v>
      </c>
      <c r="X2486" t="s">
        <v>42</v>
      </c>
      <c r="Y2486" t="s">
        <v>1740</v>
      </c>
      <c r="AA2486" s="1">
        <f t="shared" si="261"/>
        <v>45977</v>
      </c>
      <c r="AB2486" s="2">
        <f t="shared" si="262"/>
        <v>11</v>
      </c>
      <c r="AC2486" s="2">
        <f t="shared" si="263"/>
        <v>2025</v>
      </c>
      <c r="AD2486" s="2" t="str">
        <f>IFERROR(VLOOKUP(A2486,'Aux Área'!$A$4:$B$123,2,0),"-")</f>
        <v>OPERAÇÃO</v>
      </c>
    </row>
    <row r="2487" spans="1:30" x14ac:dyDescent="0.3">
      <c r="A2487" t="s">
        <v>2181</v>
      </c>
      <c r="B2487" t="s">
        <v>2182</v>
      </c>
      <c r="C2487" t="s">
        <v>4437</v>
      </c>
      <c r="D2487" t="s">
        <v>3107</v>
      </c>
      <c r="E2487" t="s">
        <v>3108</v>
      </c>
      <c r="F2487" t="s">
        <v>2184</v>
      </c>
      <c r="G2487" t="s">
        <v>1135</v>
      </c>
      <c r="H2487" t="s">
        <v>2185</v>
      </c>
      <c r="I2487" t="s">
        <v>2186</v>
      </c>
      <c r="J2487" t="s">
        <v>108</v>
      </c>
      <c r="K2487" t="s">
        <v>109</v>
      </c>
      <c r="L2487" t="s">
        <v>110</v>
      </c>
      <c r="M2487" t="s">
        <v>38</v>
      </c>
      <c r="N2487" t="s">
        <v>668</v>
      </c>
      <c r="O2487" s="23">
        <v>726</v>
      </c>
      <c r="P2487" s="9">
        <v>16.59</v>
      </c>
      <c r="Q2487" t="s">
        <v>40</v>
      </c>
      <c r="R2487">
        <v>17821</v>
      </c>
      <c r="S2487" s="9">
        <v>43.75</v>
      </c>
      <c r="T2487" s="26">
        <v>6.19</v>
      </c>
      <c r="U2487" s="8">
        <v>270.81</v>
      </c>
      <c r="V2487" t="s">
        <v>4438</v>
      </c>
      <c r="W2487" t="s">
        <v>2007</v>
      </c>
      <c r="X2487" t="s">
        <v>42</v>
      </c>
      <c r="Y2487" t="s">
        <v>2188</v>
      </c>
      <c r="AA2487" s="1">
        <f t="shared" si="261"/>
        <v>45977</v>
      </c>
      <c r="AB2487" s="2">
        <f t="shared" si="262"/>
        <v>11</v>
      </c>
      <c r="AC2487" s="2">
        <f t="shared" si="263"/>
        <v>2025</v>
      </c>
      <c r="AD2487" s="2" t="str">
        <f>IFERROR(VLOOKUP(A2487,'Aux Área'!$A$4:$B$123,2,0),"-")</f>
        <v>INSPEÇÃO</v>
      </c>
    </row>
    <row r="2488" spans="1:30" x14ac:dyDescent="0.3">
      <c r="A2488" t="s">
        <v>2314</v>
      </c>
      <c r="B2488" t="s">
        <v>2315</v>
      </c>
      <c r="C2488" t="s">
        <v>4439</v>
      </c>
      <c r="D2488" t="s">
        <v>3410</v>
      </c>
      <c r="E2488" t="s">
        <v>3411</v>
      </c>
      <c r="F2488" t="s">
        <v>2317</v>
      </c>
      <c r="G2488" t="s">
        <v>1300</v>
      </c>
      <c r="H2488" t="s">
        <v>1301</v>
      </c>
      <c r="I2488" t="s">
        <v>37</v>
      </c>
      <c r="J2488" t="s">
        <v>231</v>
      </c>
      <c r="K2488" t="s">
        <v>232</v>
      </c>
      <c r="L2488" t="s">
        <v>217</v>
      </c>
      <c r="M2488" t="s">
        <v>38</v>
      </c>
      <c r="N2488" t="s">
        <v>39</v>
      </c>
      <c r="O2488" s="23">
        <v>460</v>
      </c>
      <c r="P2488" s="9">
        <v>9.51</v>
      </c>
      <c r="Q2488" t="s">
        <v>40</v>
      </c>
      <c r="R2488">
        <v>21907</v>
      </c>
      <c r="S2488" s="9">
        <v>48.36</v>
      </c>
      <c r="T2488" s="26">
        <v>4.25</v>
      </c>
      <c r="U2488" s="8">
        <v>205.53</v>
      </c>
      <c r="V2488" t="s">
        <v>4440</v>
      </c>
      <c r="W2488" t="s">
        <v>2276</v>
      </c>
      <c r="X2488" t="s">
        <v>42</v>
      </c>
      <c r="Y2488" t="s">
        <v>2277</v>
      </c>
      <c r="AA2488" s="1">
        <f t="shared" si="261"/>
        <v>45977</v>
      </c>
      <c r="AB2488" s="2">
        <f t="shared" si="262"/>
        <v>11</v>
      </c>
      <c r="AC2488" s="2">
        <f t="shared" si="263"/>
        <v>2025</v>
      </c>
      <c r="AD2488" s="2" t="str">
        <f>IFERROR(VLOOKUP(A2488,'Aux Área'!$A$4:$B$123,2,0),"-")</f>
        <v>INSPEÇÃO</v>
      </c>
    </row>
    <row r="2489" spans="1:30" x14ac:dyDescent="0.3">
      <c r="A2489" t="s">
        <v>2306</v>
      </c>
      <c r="B2489" t="s">
        <v>2307</v>
      </c>
      <c r="C2489" t="s">
        <v>4441</v>
      </c>
      <c r="D2489" t="s">
        <v>3428</v>
      </c>
      <c r="E2489" t="s">
        <v>3429</v>
      </c>
      <c r="F2489" t="s">
        <v>2309</v>
      </c>
      <c r="G2489" t="s">
        <v>1135</v>
      </c>
      <c r="H2489" t="s">
        <v>2275</v>
      </c>
      <c r="I2489" t="s">
        <v>1497</v>
      </c>
      <c r="J2489" t="s">
        <v>89</v>
      </c>
      <c r="K2489" t="s">
        <v>90</v>
      </c>
      <c r="L2489" t="s">
        <v>91</v>
      </c>
      <c r="M2489" t="s">
        <v>38</v>
      </c>
      <c r="N2489" t="s">
        <v>39</v>
      </c>
      <c r="O2489" s="23">
        <v>450</v>
      </c>
      <c r="P2489" s="9">
        <v>11.17</v>
      </c>
      <c r="Q2489" t="s">
        <v>40</v>
      </c>
      <c r="R2489">
        <v>15371</v>
      </c>
      <c r="S2489" s="9">
        <v>40.270000000000003</v>
      </c>
      <c r="T2489" s="26">
        <v>4.49</v>
      </c>
      <c r="U2489" s="8">
        <v>180.81</v>
      </c>
      <c r="V2489" t="s">
        <v>4442</v>
      </c>
      <c r="W2489" t="s">
        <v>2276</v>
      </c>
      <c r="X2489" t="s">
        <v>42</v>
      </c>
      <c r="Y2489" t="s">
        <v>2277</v>
      </c>
      <c r="AA2489" s="1">
        <f t="shared" si="261"/>
        <v>45977</v>
      </c>
      <c r="AB2489" s="2">
        <f t="shared" si="262"/>
        <v>11</v>
      </c>
      <c r="AC2489" s="2">
        <f t="shared" si="263"/>
        <v>2025</v>
      </c>
      <c r="AD2489" s="2" t="str">
        <f>IFERROR(VLOOKUP(A2489,'Aux Área'!$A$4:$B$123,2,0),"-")</f>
        <v>INSPEÇÃO</v>
      </c>
    </row>
    <row r="2490" spans="1:30" x14ac:dyDescent="0.3">
      <c r="A2490" t="s">
        <v>2643</v>
      </c>
      <c r="B2490" t="s">
        <v>2644</v>
      </c>
      <c r="C2490" t="s">
        <v>4443</v>
      </c>
      <c r="D2490" t="s">
        <v>3149</v>
      </c>
      <c r="E2490" t="s">
        <v>3150</v>
      </c>
      <c r="F2490" t="s">
        <v>2646</v>
      </c>
      <c r="G2490" t="s">
        <v>1300</v>
      </c>
      <c r="H2490" t="s">
        <v>1301</v>
      </c>
      <c r="I2490" t="s">
        <v>37</v>
      </c>
      <c r="J2490" t="s">
        <v>122</v>
      </c>
      <c r="K2490" t="s">
        <v>123</v>
      </c>
      <c r="L2490" t="s">
        <v>124</v>
      </c>
      <c r="M2490" t="s">
        <v>38</v>
      </c>
      <c r="N2490" t="s">
        <v>39</v>
      </c>
      <c r="O2490" s="23">
        <v>475</v>
      </c>
      <c r="P2490" s="9">
        <v>10.98</v>
      </c>
      <c r="Q2490" t="s">
        <v>40</v>
      </c>
      <c r="R2490">
        <v>17084</v>
      </c>
      <c r="S2490" s="9">
        <v>43.27</v>
      </c>
      <c r="T2490" s="26">
        <v>4.3899999999999997</v>
      </c>
      <c r="U2490" s="8">
        <v>189.95</v>
      </c>
      <c r="V2490" t="s">
        <v>246</v>
      </c>
      <c r="W2490" t="s">
        <v>2276</v>
      </c>
      <c r="X2490" t="s">
        <v>42</v>
      </c>
      <c r="Y2490" t="s">
        <v>2277</v>
      </c>
      <c r="AA2490" s="1">
        <f t="shared" si="261"/>
        <v>45977</v>
      </c>
      <c r="AB2490" s="2">
        <f t="shared" si="262"/>
        <v>11</v>
      </c>
      <c r="AC2490" s="2">
        <f t="shared" si="263"/>
        <v>2025</v>
      </c>
      <c r="AD2490" s="2" t="str">
        <f>IFERROR(VLOOKUP(A2490,'Aux Área'!$A$4:$B$123,2,0),"-")</f>
        <v>INSPEÇÃO</v>
      </c>
    </row>
    <row r="2491" spans="1:30" x14ac:dyDescent="0.3">
      <c r="A2491" t="s">
        <v>2318</v>
      </c>
      <c r="B2491" t="s">
        <v>2733</v>
      </c>
      <c r="C2491" t="s">
        <v>4444</v>
      </c>
      <c r="D2491" t="s">
        <v>3243</v>
      </c>
      <c r="E2491" t="s">
        <v>3244</v>
      </c>
      <c r="F2491" t="s">
        <v>4203</v>
      </c>
      <c r="G2491" t="s">
        <v>1135</v>
      </c>
      <c r="H2491" t="s">
        <v>2185</v>
      </c>
      <c r="I2491" t="s">
        <v>2186</v>
      </c>
      <c r="J2491" t="s">
        <v>169</v>
      </c>
      <c r="K2491" t="s">
        <v>170</v>
      </c>
      <c r="L2491" t="s">
        <v>124</v>
      </c>
      <c r="M2491" t="s">
        <v>38</v>
      </c>
      <c r="N2491" t="s">
        <v>668</v>
      </c>
      <c r="O2491" s="23">
        <v>1141</v>
      </c>
      <c r="P2491" s="9">
        <v>28.91</v>
      </c>
      <c r="Q2491" t="s">
        <v>40</v>
      </c>
      <c r="R2491">
        <v>10444</v>
      </c>
      <c r="S2491" s="9">
        <v>39.47</v>
      </c>
      <c r="T2491" s="26">
        <v>6.09</v>
      </c>
      <c r="U2491" s="8">
        <v>240.37</v>
      </c>
      <c r="V2491" t="s">
        <v>41</v>
      </c>
      <c r="W2491" t="s">
        <v>2007</v>
      </c>
      <c r="X2491" t="s">
        <v>42</v>
      </c>
      <c r="Y2491" t="s">
        <v>2188</v>
      </c>
      <c r="AA2491" s="1">
        <f t="shared" si="261"/>
        <v>45977</v>
      </c>
      <c r="AB2491" s="2">
        <f t="shared" si="262"/>
        <v>11</v>
      </c>
      <c r="AC2491" s="2">
        <f t="shared" si="263"/>
        <v>2025</v>
      </c>
      <c r="AD2491" s="2" t="str">
        <f>IFERROR(VLOOKUP(A2491,'Aux Área'!$A$4:$B$123,2,0),"-")</f>
        <v>INSPEÇÃO</v>
      </c>
    </row>
    <row r="2492" spans="1:30" x14ac:dyDescent="0.3">
      <c r="A2492" t="s">
        <v>2282</v>
      </c>
      <c r="B2492" t="s">
        <v>2283</v>
      </c>
      <c r="C2492" t="s">
        <v>4445</v>
      </c>
      <c r="D2492" t="s">
        <v>3162</v>
      </c>
      <c r="E2492" t="s">
        <v>3163</v>
      </c>
      <c r="F2492" t="s">
        <v>2285</v>
      </c>
      <c r="G2492" t="s">
        <v>1135</v>
      </c>
      <c r="H2492" t="s">
        <v>2275</v>
      </c>
      <c r="I2492" t="s">
        <v>1497</v>
      </c>
      <c r="J2492" t="s">
        <v>409</v>
      </c>
      <c r="K2492" t="s">
        <v>410</v>
      </c>
      <c r="L2492" t="s">
        <v>141</v>
      </c>
      <c r="M2492" t="s">
        <v>38</v>
      </c>
      <c r="N2492" t="s">
        <v>39</v>
      </c>
      <c r="O2492" s="23">
        <v>350</v>
      </c>
      <c r="P2492" s="9">
        <v>8.1999999999999993</v>
      </c>
      <c r="Q2492" t="s">
        <v>40</v>
      </c>
      <c r="R2492">
        <v>17767</v>
      </c>
      <c r="S2492" s="9">
        <v>42.67</v>
      </c>
      <c r="T2492" s="26">
        <v>4.29</v>
      </c>
      <c r="U2492" s="8">
        <v>183.05</v>
      </c>
      <c r="V2492" t="s">
        <v>4446</v>
      </c>
      <c r="W2492" t="s">
        <v>2276</v>
      </c>
      <c r="X2492" t="s">
        <v>42</v>
      </c>
      <c r="Y2492" t="s">
        <v>2277</v>
      </c>
      <c r="AA2492" s="1">
        <f t="shared" si="261"/>
        <v>45977</v>
      </c>
      <c r="AB2492" s="2">
        <f t="shared" si="262"/>
        <v>11</v>
      </c>
      <c r="AC2492" s="2">
        <f t="shared" si="263"/>
        <v>2025</v>
      </c>
      <c r="AD2492" s="2" t="str">
        <f>IFERROR(VLOOKUP(A2492,'Aux Área'!$A$4:$B$123,2,0),"-")</f>
        <v>INSPEÇÃO</v>
      </c>
    </row>
    <row r="2493" spans="1:30" x14ac:dyDescent="0.3">
      <c r="A2493" t="s">
        <v>2271</v>
      </c>
      <c r="B2493" t="s">
        <v>2272</v>
      </c>
      <c r="C2493" t="s">
        <v>4447</v>
      </c>
      <c r="D2493" t="s">
        <v>3135</v>
      </c>
      <c r="E2493" t="s">
        <v>3136</v>
      </c>
      <c r="F2493" t="s">
        <v>2274</v>
      </c>
      <c r="G2493" t="s">
        <v>1135</v>
      </c>
      <c r="H2493" t="s">
        <v>2275</v>
      </c>
      <c r="I2493" t="s">
        <v>1497</v>
      </c>
      <c r="J2493" t="s">
        <v>188</v>
      </c>
      <c r="K2493" t="s">
        <v>189</v>
      </c>
      <c r="L2493" t="s">
        <v>190</v>
      </c>
      <c r="M2493" t="s">
        <v>38</v>
      </c>
      <c r="N2493" t="s">
        <v>39</v>
      </c>
      <c r="O2493" s="23">
        <v>292</v>
      </c>
      <c r="P2493" s="9">
        <v>10.96</v>
      </c>
      <c r="Q2493" t="s">
        <v>40</v>
      </c>
      <c r="R2493">
        <v>17589</v>
      </c>
      <c r="S2493" s="9">
        <v>26.65</v>
      </c>
      <c r="T2493" s="26">
        <v>4.3899999999999997</v>
      </c>
      <c r="U2493" s="8">
        <v>116.99</v>
      </c>
      <c r="V2493" t="s">
        <v>41</v>
      </c>
      <c r="W2493" t="s">
        <v>2276</v>
      </c>
      <c r="X2493" t="s">
        <v>42</v>
      </c>
      <c r="Y2493" t="s">
        <v>2277</v>
      </c>
      <c r="AA2493" s="1">
        <f t="shared" si="261"/>
        <v>45977</v>
      </c>
      <c r="AB2493" s="2">
        <f t="shared" si="262"/>
        <v>11</v>
      </c>
      <c r="AC2493" s="2">
        <f t="shared" si="263"/>
        <v>2025</v>
      </c>
      <c r="AD2493" s="2" t="str">
        <f>IFERROR(VLOOKUP(A2493,'Aux Área'!$A$4:$B$123,2,0),"-")</f>
        <v>INSPEÇÃO</v>
      </c>
    </row>
    <row r="2494" spans="1:30" x14ac:dyDescent="0.3">
      <c r="A2494" t="s">
        <v>1130</v>
      </c>
      <c r="B2494" t="s">
        <v>1131</v>
      </c>
      <c r="C2494" t="s">
        <v>4448</v>
      </c>
      <c r="D2494" t="s">
        <v>1133</v>
      </c>
      <c r="E2494" t="s">
        <v>1134</v>
      </c>
      <c r="F2494" t="s">
        <v>1130</v>
      </c>
      <c r="G2494" t="s">
        <v>1635</v>
      </c>
      <c r="H2494" t="s">
        <v>1136</v>
      </c>
      <c r="I2494" t="s">
        <v>1137</v>
      </c>
      <c r="J2494" t="s">
        <v>4449</v>
      </c>
      <c r="K2494" t="s">
        <v>4450</v>
      </c>
      <c r="L2494" t="s">
        <v>84</v>
      </c>
      <c r="M2494" t="s">
        <v>38</v>
      </c>
      <c r="N2494" t="s">
        <v>707</v>
      </c>
      <c r="O2494" s="10">
        <v>407</v>
      </c>
      <c r="P2494" s="24">
        <v>8.0299999999999994</v>
      </c>
      <c r="Q2494" t="s">
        <v>40</v>
      </c>
      <c r="R2494">
        <v>25430</v>
      </c>
      <c r="S2494" s="9">
        <v>50.71</v>
      </c>
      <c r="T2494" s="26">
        <v>6.47</v>
      </c>
      <c r="U2494" s="8">
        <v>328.09</v>
      </c>
      <c r="V2494" t="s">
        <v>112</v>
      </c>
      <c r="W2494" t="s">
        <v>2007</v>
      </c>
      <c r="X2494" t="s">
        <v>42</v>
      </c>
      <c r="Y2494" t="s">
        <v>1740</v>
      </c>
      <c r="AA2494" s="1">
        <f t="shared" si="261"/>
        <v>45977</v>
      </c>
      <c r="AB2494" s="2">
        <f t="shared" si="262"/>
        <v>11</v>
      </c>
      <c r="AC2494" s="2">
        <f t="shared" si="263"/>
        <v>2025</v>
      </c>
      <c r="AD2494" s="2" t="str">
        <f>IFERROR(VLOOKUP(A2494,'Aux Área'!$A$4:$B$123,2,0),"-")</f>
        <v>DIRETORIA</v>
      </c>
    </row>
    <row r="2495" spans="1:30" x14ac:dyDescent="0.3">
      <c r="A2495" t="s">
        <v>2347</v>
      </c>
      <c r="B2495" t="s">
        <v>2348</v>
      </c>
      <c r="C2495" t="s">
        <v>4451</v>
      </c>
      <c r="D2495" t="s">
        <v>4012</v>
      </c>
      <c r="E2495" t="s">
        <v>4013</v>
      </c>
      <c r="F2495" t="s">
        <v>2350</v>
      </c>
      <c r="G2495" t="s">
        <v>659</v>
      </c>
      <c r="H2495" t="s">
        <v>1996</v>
      </c>
      <c r="I2495" t="s">
        <v>1997</v>
      </c>
      <c r="J2495" t="s">
        <v>237</v>
      </c>
      <c r="K2495" t="s">
        <v>238</v>
      </c>
      <c r="L2495" t="s">
        <v>110</v>
      </c>
      <c r="M2495" t="s">
        <v>38</v>
      </c>
      <c r="N2495" t="s">
        <v>668</v>
      </c>
      <c r="O2495" s="23">
        <v>488</v>
      </c>
      <c r="P2495" s="9">
        <v>5.36</v>
      </c>
      <c r="Q2495" t="s">
        <v>40</v>
      </c>
      <c r="R2495">
        <v>6888</v>
      </c>
      <c r="S2495" s="9">
        <v>91</v>
      </c>
      <c r="T2495" s="26">
        <v>6.34</v>
      </c>
      <c r="U2495" s="8">
        <v>576.94000000000005</v>
      </c>
      <c r="V2495" t="s">
        <v>41</v>
      </c>
      <c r="W2495" t="s">
        <v>1985</v>
      </c>
      <c r="X2495" t="s">
        <v>42</v>
      </c>
      <c r="Y2495" t="s">
        <v>1986</v>
      </c>
      <c r="AA2495" s="1">
        <f t="shared" si="261"/>
        <v>45977</v>
      </c>
      <c r="AB2495" s="2">
        <f t="shared" si="262"/>
        <v>11</v>
      </c>
      <c r="AC2495" s="2">
        <f t="shared" si="263"/>
        <v>2025</v>
      </c>
      <c r="AD2495" s="2" t="str">
        <f>IFERROR(VLOOKUP(A2495,'Aux Área'!$A$4:$B$123,2,0),"-")</f>
        <v>PESADOS</v>
      </c>
    </row>
    <row r="2496" spans="1:30" x14ac:dyDescent="0.3">
      <c r="A2496" t="s">
        <v>2314</v>
      </c>
      <c r="B2496" t="s">
        <v>2315</v>
      </c>
      <c r="C2496" t="s">
        <v>4452</v>
      </c>
      <c r="D2496" t="s">
        <v>4016</v>
      </c>
      <c r="E2496" t="s">
        <v>4017</v>
      </c>
      <c r="F2496" t="s">
        <v>2317</v>
      </c>
      <c r="G2496" t="s">
        <v>1300</v>
      </c>
      <c r="H2496" t="s">
        <v>1301</v>
      </c>
      <c r="I2496" t="s">
        <v>37</v>
      </c>
      <c r="J2496" t="s">
        <v>231</v>
      </c>
      <c r="K2496" t="s">
        <v>232</v>
      </c>
      <c r="L2496" t="s">
        <v>217</v>
      </c>
      <c r="M2496" t="s">
        <v>38</v>
      </c>
      <c r="N2496" t="s">
        <v>39</v>
      </c>
      <c r="O2496" s="23">
        <v>299</v>
      </c>
      <c r="P2496" s="9">
        <v>9.85</v>
      </c>
      <c r="Q2496" t="s">
        <v>40</v>
      </c>
      <c r="R2496">
        <v>22206</v>
      </c>
      <c r="S2496" s="9">
        <v>30.34</v>
      </c>
      <c r="T2496" s="26">
        <v>4.2510000000000003</v>
      </c>
      <c r="U2496" s="8">
        <v>128.97</v>
      </c>
      <c r="V2496" t="s">
        <v>4453</v>
      </c>
      <c r="W2496" t="s">
        <v>2276</v>
      </c>
      <c r="X2496" t="s">
        <v>42</v>
      </c>
      <c r="Y2496" t="s">
        <v>2277</v>
      </c>
      <c r="AA2496" s="1">
        <f t="shared" si="261"/>
        <v>45977</v>
      </c>
      <c r="AB2496" s="2">
        <f t="shared" si="262"/>
        <v>11</v>
      </c>
      <c r="AC2496" s="2">
        <f t="shared" si="263"/>
        <v>2025</v>
      </c>
      <c r="AD2496" s="2" t="str">
        <f>IFERROR(VLOOKUP(A2496,'Aux Área'!$A$4:$B$123,2,0),"-")</f>
        <v>INSPEÇÃO</v>
      </c>
    </row>
    <row r="2497" spans="1:30" x14ac:dyDescent="0.3">
      <c r="A2497" t="s">
        <v>2278</v>
      </c>
      <c r="B2497" t="s">
        <v>2279</v>
      </c>
      <c r="C2497" t="s">
        <v>4454</v>
      </c>
      <c r="D2497" t="s">
        <v>3208</v>
      </c>
      <c r="E2497" t="s">
        <v>3209</v>
      </c>
      <c r="F2497" t="s">
        <v>2281</v>
      </c>
      <c r="G2497" t="s">
        <v>1135</v>
      </c>
      <c r="H2497" t="s">
        <v>2275</v>
      </c>
      <c r="I2497" t="s">
        <v>1497</v>
      </c>
      <c r="J2497" t="s">
        <v>169</v>
      </c>
      <c r="K2497" t="s">
        <v>170</v>
      </c>
      <c r="L2497" t="s">
        <v>124</v>
      </c>
      <c r="M2497" t="s">
        <v>38</v>
      </c>
      <c r="N2497" t="s">
        <v>39</v>
      </c>
      <c r="O2497" s="23">
        <v>428</v>
      </c>
      <c r="P2497" s="9">
        <v>10.01</v>
      </c>
      <c r="Q2497" t="s">
        <v>40</v>
      </c>
      <c r="R2497">
        <v>20420</v>
      </c>
      <c r="S2497" s="9">
        <v>42.75</v>
      </c>
      <c r="T2497" s="26">
        <v>4.29</v>
      </c>
      <c r="U2497" s="8">
        <v>183.4</v>
      </c>
      <c r="V2497" t="s">
        <v>41</v>
      </c>
      <c r="W2497" t="s">
        <v>2276</v>
      </c>
      <c r="X2497" t="s">
        <v>42</v>
      </c>
      <c r="Y2497" t="s">
        <v>2277</v>
      </c>
      <c r="AA2497" s="1">
        <f t="shared" si="261"/>
        <v>45977</v>
      </c>
      <c r="AB2497" s="2">
        <f t="shared" si="262"/>
        <v>11</v>
      </c>
      <c r="AC2497" s="2">
        <f t="shared" si="263"/>
        <v>2025</v>
      </c>
      <c r="AD2497" s="2" t="str">
        <f>IFERROR(VLOOKUP(A2497,'Aux Área'!$A$4:$B$123,2,0),"-")</f>
        <v>INSPEÇÃO</v>
      </c>
    </row>
    <row r="2498" spans="1:30" x14ac:dyDescent="0.3">
      <c r="A2498" t="s">
        <v>2282</v>
      </c>
      <c r="B2498" t="s">
        <v>2283</v>
      </c>
      <c r="C2498" t="s">
        <v>4455</v>
      </c>
      <c r="D2498" t="s">
        <v>3781</v>
      </c>
      <c r="E2498" t="s">
        <v>3782</v>
      </c>
      <c r="F2498" t="s">
        <v>2285</v>
      </c>
      <c r="G2498" t="s">
        <v>1135</v>
      </c>
      <c r="H2498" t="s">
        <v>2275</v>
      </c>
      <c r="I2498" t="s">
        <v>1497</v>
      </c>
      <c r="J2498" t="s">
        <v>1681</v>
      </c>
      <c r="K2498" t="s">
        <v>1682</v>
      </c>
      <c r="L2498" t="s">
        <v>141</v>
      </c>
      <c r="M2498" t="s">
        <v>38</v>
      </c>
      <c r="N2498" t="s">
        <v>39</v>
      </c>
      <c r="O2498" s="23">
        <v>383</v>
      </c>
      <c r="P2498" s="9">
        <v>12.3</v>
      </c>
      <c r="Q2498" t="s">
        <v>40</v>
      </c>
      <c r="R2498">
        <v>18150</v>
      </c>
      <c r="S2498" s="9">
        <v>31.15</v>
      </c>
      <c r="T2498" s="26">
        <v>4.6399999999999997</v>
      </c>
      <c r="U2498" s="8">
        <v>144.54</v>
      </c>
      <c r="V2498" t="s">
        <v>41</v>
      </c>
      <c r="W2498" t="s">
        <v>2276</v>
      </c>
      <c r="X2498" t="s">
        <v>42</v>
      </c>
      <c r="Y2498" t="s">
        <v>2277</v>
      </c>
      <c r="AA2498" s="1">
        <f t="shared" si="261"/>
        <v>45978</v>
      </c>
      <c r="AB2498" s="2">
        <f t="shared" si="262"/>
        <v>11</v>
      </c>
      <c r="AC2498" s="2">
        <f t="shared" si="263"/>
        <v>2025</v>
      </c>
      <c r="AD2498" s="2" t="str">
        <f>IFERROR(VLOOKUP(A2498,'Aux Área'!$A$4:$B$123,2,0),"-")</f>
        <v>INSPEÇÃO</v>
      </c>
    </row>
    <row r="2499" spans="1:30" x14ac:dyDescent="0.3">
      <c r="A2499" t="s">
        <v>2638</v>
      </c>
      <c r="B2499" t="s">
        <v>2639</v>
      </c>
      <c r="C2499" t="s">
        <v>4456</v>
      </c>
      <c r="D2499" t="s">
        <v>4358</v>
      </c>
      <c r="E2499" t="s">
        <v>4359</v>
      </c>
      <c r="F2499" t="s">
        <v>2641</v>
      </c>
      <c r="G2499" t="s">
        <v>1135</v>
      </c>
      <c r="H2499" t="s">
        <v>2275</v>
      </c>
      <c r="I2499" t="s">
        <v>1497</v>
      </c>
      <c r="J2499" t="s">
        <v>275</v>
      </c>
      <c r="K2499" t="s">
        <v>276</v>
      </c>
      <c r="L2499" t="s">
        <v>124</v>
      </c>
      <c r="M2499" t="s">
        <v>38</v>
      </c>
      <c r="N2499" t="s">
        <v>39</v>
      </c>
      <c r="O2499" s="23">
        <v>496</v>
      </c>
      <c r="P2499" s="9">
        <v>10.26</v>
      </c>
      <c r="Q2499" t="s">
        <v>40</v>
      </c>
      <c r="R2499">
        <v>16951</v>
      </c>
      <c r="S2499" s="9">
        <v>48.36</v>
      </c>
      <c r="T2499" s="26">
        <v>4.1900000000000004</v>
      </c>
      <c r="U2499" s="8">
        <v>202.63</v>
      </c>
      <c r="V2499" t="s">
        <v>4457</v>
      </c>
      <c r="W2499" t="s">
        <v>2276</v>
      </c>
      <c r="X2499" t="s">
        <v>42</v>
      </c>
      <c r="Y2499" t="s">
        <v>2277</v>
      </c>
      <c r="AA2499" s="1">
        <f t="shared" si="261"/>
        <v>45978</v>
      </c>
      <c r="AB2499" s="2">
        <f t="shared" si="262"/>
        <v>11</v>
      </c>
      <c r="AC2499" s="2">
        <f t="shared" si="263"/>
        <v>2025</v>
      </c>
      <c r="AD2499" s="2" t="str">
        <f>IFERROR(VLOOKUP(A2499,'Aux Área'!$A$4:$B$123,2,0),"-")</f>
        <v>INSPEÇÃO</v>
      </c>
    </row>
    <row r="2500" spans="1:30" x14ac:dyDescent="0.3">
      <c r="A2500" t="s">
        <v>2643</v>
      </c>
      <c r="B2500" t="s">
        <v>2644</v>
      </c>
      <c r="C2500" t="s">
        <v>4458</v>
      </c>
      <c r="D2500" t="s">
        <v>3197</v>
      </c>
      <c r="E2500" t="s">
        <v>3198</v>
      </c>
      <c r="F2500" t="s">
        <v>2646</v>
      </c>
      <c r="G2500" t="s">
        <v>1300</v>
      </c>
      <c r="H2500" t="s">
        <v>1301</v>
      </c>
      <c r="I2500" t="s">
        <v>37</v>
      </c>
      <c r="J2500" t="s">
        <v>122</v>
      </c>
      <c r="K2500" t="s">
        <v>123</v>
      </c>
      <c r="L2500" t="s">
        <v>124</v>
      </c>
      <c r="M2500" t="s">
        <v>38</v>
      </c>
      <c r="N2500" t="s">
        <v>39</v>
      </c>
      <c r="O2500" s="23">
        <v>403</v>
      </c>
      <c r="P2500" s="9">
        <v>10.46</v>
      </c>
      <c r="Q2500" t="s">
        <v>40</v>
      </c>
      <c r="R2500">
        <v>17487</v>
      </c>
      <c r="S2500" s="9">
        <v>38.54</v>
      </c>
      <c r="T2500" s="26">
        <v>4.3899999999999997</v>
      </c>
      <c r="U2500" s="8">
        <v>169.19</v>
      </c>
      <c r="V2500" t="s">
        <v>112</v>
      </c>
      <c r="W2500" t="s">
        <v>2276</v>
      </c>
      <c r="X2500" t="s">
        <v>42</v>
      </c>
      <c r="Y2500" t="s">
        <v>2277</v>
      </c>
      <c r="AA2500" s="1">
        <f t="shared" si="261"/>
        <v>45978</v>
      </c>
      <c r="AB2500" s="2">
        <f t="shared" si="262"/>
        <v>11</v>
      </c>
      <c r="AC2500" s="2">
        <f t="shared" si="263"/>
        <v>2025</v>
      </c>
      <c r="AD2500" s="2" t="str">
        <f>IFERROR(VLOOKUP(A2500,'Aux Área'!$A$4:$B$123,2,0),"-")</f>
        <v>INSPEÇÃO</v>
      </c>
    </row>
    <row r="2501" spans="1:30" x14ac:dyDescent="0.3">
      <c r="A2501" t="s">
        <v>2306</v>
      </c>
      <c r="B2501" t="s">
        <v>2307</v>
      </c>
      <c r="C2501" t="s">
        <v>4459</v>
      </c>
      <c r="D2501" t="s">
        <v>3212</v>
      </c>
      <c r="E2501" t="s">
        <v>3213</v>
      </c>
      <c r="F2501" t="s">
        <v>2309</v>
      </c>
      <c r="G2501" t="s">
        <v>1135</v>
      </c>
      <c r="H2501" t="s">
        <v>2275</v>
      </c>
      <c r="I2501" t="s">
        <v>1497</v>
      </c>
      <c r="J2501" t="s">
        <v>89</v>
      </c>
      <c r="K2501" t="s">
        <v>90</v>
      </c>
      <c r="L2501" t="s">
        <v>91</v>
      </c>
      <c r="M2501" t="s">
        <v>38</v>
      </c>
      <c r="N2501" t="s">
        <v>39</v>
      </c>
      <c r="O2501" s="23">
        <v>372</v>
      </c>
      <c r="P2501" s="9">
        <v>9.8000000000000007</v>
      </c>
      <c r="Q2501" t="s">
        <v>40</v>
      </c>
      <c r="R2501">
        <v>15743</v>
      </c>
      <c r="S2501" s="9">
        <v>37.97</v>
      </c>
      <c r="T2501" s="26">
        <v>4.49</v>
      </c>
      <c r="U2501" s="8">
        <v>170.49</v>
      </c>
      <c r="V2501" t="s">
        <v>4460</v>
      </c>
      <c r="W2501" t="s">
        <v>2276</v>
      </c>
      <c r="X2501" t="s">
        <v>42</v>
      </c>
      <c r="Y2501" t="s">
        <v>2277</v>
      </c>
      <c r="AA2501" s="1">
        <f t="shared" si="261"/>
        <v>45978</v>
      </c>
      <c r="AB2501" s="2">
        <f t="shared" si="262"/>
        <v>11</v>
      </c>
      <c r="AC2501" s="2">
        <f t="shared" si="263"/>
        <v>2025</v>
      </c>
      <c r="AD2501" s="2" t="str">
        <f>IFERROR(VLOOKUP(A2501,'Aux Área'!$A$4:$B$123,2,0),"-")</f>
        <v>INSPEÇÃO</v>
      </c>
    </row>
    <row r="2502" spans="1:30" x14ac:dyDescent="0.3">
      <c r="A2502" t="s">
        <v>2314</v>
      </c>
      <c r="B2502" t="s">
        <v>2315</v>
      </c>
      <c r="C2502" t="s">
        <v>4461</v>
      </c>
      <c r="D2502" t="s">
        <v>4016</v>
      </c>
      <c r="E2502" t="s">
        <v>4017</v>
      </c>
      <c r="F2502" t="s">
        <v>2317</v>
      </c>
      <c r="G2502" t="s">
        <v>1300</v>
      </c>
      <c r="H2502" t="s">
        <v>1301</v>
      </c>
      <c r="I2502" t="s">
        <v>37</v>
      </c>
      <c r="J2502" t="s">
        <v>89</v>
      </c>
      <c r="K2502" t="s">
        <v>90</v>
      </c>
      <c r="L2502" t="s">
        <v>91</v>
      </c>
      <c r="M2502" t="s">
        <v>38</v>
      </c>
      <c r="N2502" t="s">
        <v>39</v>
      </c>
      <c r="O2502" s="23">
        <v>430</v>
      </c>
      <c r="P2502" s="9">
        <v>11.46</v>
      </c>
      <c r="Q2502" t="s">
        <v>40</v>
      </c>
      <c r="R2502">
        <v>22636</v>
      </c>
      <c r="S2502" s="9">
        <v>37.53</v>
      </c>
      <c r="T2502" s="26">
        <v>4.29</v>
      </c>
      <c r="U2502" s="8">
        <v>161</v>
      </c>
      <c r="V2502" t="s">
        <v>4462</v>
      </c>
      <c r="W2502" t="s">
        <v>2276</v>
      </c>
      <c r="X2502" t="s">
        <v>42</v>
      </c>
      <c r="Y2502" t="s">
        <v>2277</v>
      </c>
      <c r="AA2502" s="1">
        <f t="shared" si="261"/>
        <v>45978</v>
      </c>
      <c r="AB2502" s="2">
        <f t="shared" si="262"/>
        <v>11</v>
      </c>
      <c r="AC2502" s="2">
        <f t="shared" si="263"/>
        <v>2025</v>
      </c>
      <c r="AD2502" s="2" t="str">
        <f>IFERROR(VLOOKUP(A2502,'Aux Área'!$A$4:$B$123,2,0),"-")</f>
        <v>INSPEÇÃO</v>
      </c>
    </row>
    <row r="2503" spans="1:30" x14ac:dyDescent="0.3">
      <c r="A2503" t="s">
        <v>2318</v>
      </c>
      <c r="B2503" t="s">
        <v>2733</v>
      </c>
      <c r="C2503" t="s">
        <v>4463</v>
      </c>
      <c r="D2503" t="s">
        <v>3205</v>
      </c>
      <c r="E2503" t="s">
        <v>3206</v>
      </c>
      <c r="F2503" t="s">
        <v>4203</v>
      </c>
      <c r="G2503" t="s">
        <v>1135</v>
      </c>
      <c r="H2503" t="s">
        <v>2185</v>
      </c>
      <c r="I2503" t="s">
        <v>2186</v>
      </c>
      <c r="J2503" t="s">
        <v>169</v>
      </c>
      <c r="K2503" t="s">
        <v>170</v>
      </c>
      <c r="L2503" t="s">
        <v>124</v>
      </c>
      <c r="M2503" t="s">
        <v>38</v>
      </c>
      <c r="N2503" t="s">
        <v>638</v>
      </c>
      <c r="O2503" s="23">
        <v>597</v>
      </c>
      <c r="P2503" s="9">
        <v>14.62</v>
      </c>
      <c r="Q2503" t="s">
        <v>40</v>
      </c>
      <c r="R2503">
        <v>11041</v>
      </c>
      <c r="S2503" s="9">
        <v>40.83</v>
      </c>
      <c r="T2503" s="26">
        <v>6.09</v>
      </c>
      <c r="U2503" s="8">
        <v>248.66</v>
      </c>
      <c r="V2503" t="s">
        <v>41</v>
      </c>
      <c r="W2503" t="s">
        <v>2007</v>
      </c>
      <c r="X2503" t="s">
        <v>42</v>
      </c>
      <c r="Y2503" t="s">
        <v>2188</v>
      </c>
      <c r="AA2503" s="1">
        <f t="shared" si="261"/>
        <v>45978</v>
      </c>
      <c r="AB2503" s="2">
        <f t="shared" si="262"/>
        <v>11</v>
      </c>
      <c r="AC2503" s="2">
        <f t="shared" si="263"/>
        <v>2025</v>
      </c>
      <c r="AD2503" s="2" t="str">
        <f>IFERROR(VLOOKUP(A2503,'Aux Área'!$A$4:$B$123,2,0),"-")</f>
        <v>INSPEÇÃO</v>
      </c>
    </row>
    <row r="2504" spans="1:30" x14ac:dyDescent="0.3">
      <c r="A2504" t="s">
        <v>2181</v>
      </c>
      <c r="B2504" t="s">
        <v>2182</v>
      </c>
      <c r="C2504" t="s">
        <v>4464</v>
      </c>
      <c r="D2504" t="s">
        <v>3303</v>
      </c>
      <c r="E2504" t="s">
        <v>3304</v>
      </c>
      <c r="F2504" t="s">
        <v>2184</v>
      </c>
      <c r="G2504" t="s">
        <v>1135</v>
      </c>
      <c r="H2504" t="s">
        <v>2185</v>
      </c>
      <c r="I2504" t="s">
        <v>2186</v>
      </c>
      <c r="J2504" t="s">
        <v>237</v>
      </c>
      <c r="K2504" t="s">
        <v>238</v>
      </c>
      <c r="L2504" t="s">
        <v>110</v>
      </c>
      <c r="M2504" t="s">
        <v>38</v>
      </c>
      <c r="N2504" t="s">
        <v>668</v>
      </c>
      <c r="O2504" s="23">
        <v>621</v>
      </c>
      <c r="P2504" s="9">
        <v>13.97</v>
      </c>
      <c r="Q2504" t="s">
        <v>40</v>
      </c>
      <c r="R2504">
        <v>18442</v>
      </c>
      <c r="S2504" s="9">
        <v>44.45</v>
      </c>
      <c r="T2504" s="26">
        <v>6.34</v>
      </c>
      <c r="U2504" s="8">
        <v>281.82</v>
      </c>
      <c r="V2504" t="s">
        <v>41</v>
      </c>
      <c r="W2504" t="s">
        <v>2007</v>
      </c>
      <c r="X2504" t="s">
        <v>42</v>
      </c>
      <c r="Y2504" t="s">
        <v>2188</v>
      </c>
      <c r="AA2504" s="1">
        <f t="shared" si="261"/>
        <v>45978</v>
      </c>
      <c r="AB2504" s="2">
        <f t="shared" si="262"/>
        <v>11</v>
      </c>
      <c r="AC2504" s="2">
        <f t="shared" si="263"/>
        <v>2025</v>
      </c>
      <c r="AD2504" s="2" t="str">
        <f>IFERROR(VLOOKUP(A2504,'Aux Área'!$A$4:$B$123,2,0),"-")</f>
        <v>INSPEÇÃO</v>
      </c>
    </row>
    <row r="2505" spans="1:30" x14ac:dyDescent="0.3">
      <c r="A2505" t="s">
        <v>2260</v>
      </c>
      <c r="B2505" t="s">
        <v>113</v>
      </c>
      <c r="C2505" t="s">
        <v>4465</v>
      </c>
      <c r="D2505" t="s">
        <v>3005</v>
      </c>
      <c r="E2505" t="s">
        <v>3006</v>
      </c>
      <c r="F2505" t="s">
        <v>2262</v>
      </c>
      <c r="G2505" t="s">
        <v>35</v>
      </c>
      <c r="H2505" t="s">
        <v>2263</v>
      </c>
      <c r="I2505" t="s">
        <v>2186</v>
      </c>
      <c r="J2505" t="s">
        <v>1681</v>
      </c>
      <c r="K2505" t="s">
        <v>1682</v>
      </c>
      <c r="L2505" t="s">
        <v>141</v>
      </c>
      <c r="M2505" t="s">
        <v>38</v>
      </c>
      <c r="N2505" t="s">
        <v>668</v>
      </c>
      <c r="O2505" s="23">
        <v>769</v>
      </c>
      <c r="P2505" s="9">
        <v>16.7</v>
      </c>
      <c r="Q2505" t="s">
        <v>40</v>
      </c>
      <c r="R2505">
        <v>16956</v>
      </c>
      <c r="S2505" s="9">
        <v>46.06</v>
      </c>
      <c r="T2505" s="26">
        <v>6.49</v>
      </c>
      <c r="U2505" s="8">
        <v>298.93</v>
      </c>
      <c r="V2505" t="s">
        <v>41</v>
      </c>
      <c r="W2505" t="s">
        <v>2007</v>
      </c>
      <c r="X2505" t="s">
        <v>42</v>
      </c>
      <c r="Y2505" t="s">
        <v>1740</v>
      </c>
      <c r="AA2505" s="1">
        <f t="shared" si="261"/>
        <v>45978</v>
      </c>
      <c r="AB2505" s="2">
        <f t="shared" si="262"/>
        <v>11</v>
      </c>
      <c r="AC2505" s="2">
        <f t="shared" si="263"/>
        <v>2025</v>
      </c>
      <c r="AD2505" s="2" t="str">
        <f>IFERROR(VLOOKUP(A2505,'Aux Área'!$A$4:$B$123,2,0),"-")</f>
        <v>INSPEÇÃO</v>
      </c>
    </row>
    <row r="2506" spans="1:30" x14ac:dyDescent="0.3">
      <c r="A2506" t="s">
        <v>1945</v>
      </c>
      <c r="B2506" t="s">
        <v>2124</v>
      </c>
      <c r="C2506" t="s">
        <v>4466</v>
      </c>
      <c r="D2506" t="s">
        <v>1802</v>
      </c>
      <c r="E2506" t="s">
        <v>1803</v>
      </c>
      <c r="F2506" t="s">
        <v>653</v>
      </c>
      <c r="G2506" t="s">
        <v>1495</v>
      </c>
      <c r="H2506" t="s">
        <v>1804</v>
      </c>
      <c r="I2506" t="s">
        <v>1497</v>
      </c>
      <c r="J2506" t="s">
        <v>231</v>
      </c>
      <c r="K2506" t="s">
        <v>232</v>
      </c>
      <c r="L2506" t="s">
        <v>217</v>
      </c>
      <c r="M2506" t="s">
        <v>38</v>
      </c>
      <c r="N2506" t="s">
        <v>668</v>
      </c>
      <c r="O2506" s="23">
        <v>0</v>
      </c>
      <c r="P2506" s="9">
        <v>0</v>
      </c>
      <c r="Q2506" t="s">
        <v>40</v>
      </c>
      <c r="R2506">
        <v>0</v>
      </c>
      <c r="S2506" s="9">
        <v>113.24</v>
      </c>
      <c r="T2506" s="26">
        <v>5.99</v>
      </c>
      <c r="U2506" s="8">
        <v>678.35</v>
      </c>
      <c r="V2506" t="s">
        <v>4467</v>
      </c>
      <c r="W2506" t="s">
        <v>652</v>
      </c>
      <c r="X2506" t="s">
        <v>42</v>
      </c>
      <c r="Y2506" t="s">
        <v>653</v>
      </c>
      <c r="AA2506" s="1">
        <f t="shared" si="261"/>
        <v>45978</v>
      </c>
      <c r="AB2506" s="2">
        <f t="shared" si="262"/>
        <v>11</v>
      </c>
      <c r="AC2506" s="2">
        <f t="shared" si="263"/>
        <v>2025</v>
      </c>
      <c r="AD2506" s="2" t="str">
        <f>IFERROR(VLOOKUP(A2506,'Aux Área'!$A$4:$B$123,2,0),"-")</f>
        <v>SÃO PEDRO</v>
      </c>
    </row>
    <row r="2507" spans="1:30" x14ac:dyDescent="0.3">
      <c r="A2507" t="s">
        <v>2278</v>
      </c>
      <c r="B2507" t="s">
        <v>2279</v>
      </c>
      <c r="C2507" t="s">
        <v>4468</v>
      </c>
      <c r="D2507" t="s">
        <v>3208</v>
      </c>
      <c r="E2507" t="s">
        <v>3209</v>
      </c>
      <c r="F2507" t="s">
        <v>2281</v>
      </c>
      <c r="G2507" t="s">
        <v>1135</v>
      </c>
      <c r="H2507" t="s">
        <v>2275</v>
      </c>
      <c r="I2507" t="s">
        <v>1497</v>
      </c>
      <c r="J2507" t="s">
        <v>1670</v>
      </c>
      <c r="K2507" t="s">
        <v>1671</v>
      </c>
      <c r="L2507" t="s">
        <v>1672</v>
      </c>
      <c r="M2507" t="s">
        <v>38</v>
      </c>
      <c r="N2507" t="s">
        <v>39</v>
      </c>
      <c r="O2507" s="23">
        <v>346</v>
      </c>
      <c r="P2507" s="9">
        <v>10.63</v>
      </c>
      <c r="Q2507" t="s">
        <v>40</v>
      </c>
      <c r="R2507">
        <v>20766</v>
      </c>
      <c r="S2507" s="9">
        <v>32.549999999999997</v>
      </c>
      <c r="T2507" s="26">
        <v>4.29</v>
      </c>
      <c r="U2507" s="8">
        <v>139.63999999999999</v>
      </c>
      <c r="V2507" t="s">
        <v>4469</v>
      </c>
      <c r="W2507" t="s">
        <v>2276</v>
      </c>
      <c r="X2507" t="s">
        <v>42</v>
      </c>
      <c r="Y2507" t="s">
        <v>2277</v>
      </c>
      <c r="AA2507" s="1">
        <f t="shared" si="261"/>
        <v>45978</v>
      </c>
      <c r="AB2507" s="2">
        <f t="shared" si="262"/>
        <v>11</v>
      </c>
      <c r="AC2507" s="2">
        <f t="shared" si="263"/>
        <v>2025</v>
      </c>
      <c r="AD2507" s="2" t="str">
        <f>IFERROR(VLOOKUP(A2507,'Aux Área'!$A$4:$B$123,2,0),"-")</f>
        <v>INSPEÇÃO</v>
      </c>
    </row>
    <row r="2508" spans="1:30" x14ac:dyDescent="0.3">
      <c r="A2508" t="s">
        <v>62</v>
      </c>
      <c r="B2508" t="s">
        <v>1455</v>
      </c>
      <c r="C2508" t="s">
        <v>4470</v>
      </c>
      <c r="D2508" t="s">
        <v>120</v>
      </c>
      <c r="E2508" t="s">
        <v>121</v>
      </c>
      <c r="F2508" t="s">
        <v>63</v>
      </c>
      <c r="G2508" t="s">
        <v>1500</v>
      </c>
      <c r="H2508" t="s">
        <v>36</v>
      </c>
      <c r="I2508" t="s">
        <v>37</v>
      </c>
      <c r="J2508" t="s">
        <v>248</v>
      </c>
      <c r="K2508" t="s">
        <v>249</v>
      </c>
      <c r="L2508" t="s">
        <v>207</v>
      </c>
      <c r="M2508" t="s">
        <v>38</v>
      </c>
      <c r="N2508" t="s">
        <v>39</v>
      </c>
      <c r="O2508" s="23">
        <v>302</v>
      </c>
      <c r="P2508" s="9">
        <v>8.48</v>
      </c>
      <c r="Q2508" t="s">
        <v>40</v>
      </c>
      <c r="R2508">
        <v>42912</v>
      </c>
      <c r="S2508" s="9">
        <v>35.630000000000003</v>
      </c>
      <c r="T2508" s="26">
        <v>4.6900000000000004</v>
      </c>
      <c r="U2508" s="8">
        <v>167.1</v>
      </c>
      <c r="V2508" t="s">
        <v>112</v>
      </c>
      <c r="W2508" t="s">
        <v>2007</v>
      </c>
      <c r="X2508" t="s">
        <v>42</v>
      </c>
      <c r="Y2508" t="s">
        <v>1740</v>
      </c>
      <c r="AA2508" s="1">
        <f t="shared" si="261"/>
        <v>45978</v>
      </c>
      <c r="AB2508" s="2">
        <f t="shared" si="262"/>
        <v>11</v>
      </c>
      <c r="AC2508" s="2">
        <f t="shared" si="263"/>
        <v>2025</v>
      </c>
      <c r="AD2508" s="2" t="str">
        <f>IFERROR(VLOOKUP(A2508,'Aux Área'!$A$4:$B$123,2,0),"-")</f>
        <v>CONSERVA</v>
      </c>
    </row>
    <row r="2509" spans="1:30" x14ac:dyDescent="0.3">
      <c r="A2509" t="s">
        <v>58</v>
      </c>
      <c r="B2509" t="s">
        <v>250</v>
      </c>
      <c r="C2509" t="s">
        <v>4471</v>
      </c>
      <c r="D2509" t="s">
        <v>87</v>
      </c>
      <c r="E2509" t="s">
        <v>88</v>
      </c>
      <c r="F2509" t="s">
        <v>59</v>
      </c>
      <c r="G2509" t="s">
        <v>1500</v>
      </c>
      <c r="H2509" t="s">
        <v>36</v>
      </c>
      <c r="I2509" t="s">
        <v>37</v>
      </c>
      <c r="J2509" t="s">
        <v>356</v>
      </c>
      <c r="K2509" t="s">
        <v>357</v>
      </c>
      <c r="L2509" t="s">
        <v>124</v>
      </c>
      <c r="M2509" t="s">
        <v>38</v>
      </c>
      <c r="N2509" t="s">
        <v>39</v>
      </c>
      <c r="O2509" s="23">
        <v>304</v>
      </c>
      <c r="P2509" s="9">
        <v>6.92</v>
      </c>
      <c r="Q2509" t="s">
        <v>40</v>
      </c>
      <c r="R2509">
        <v>54249</v>
      </c>
      <c r="S2509" s="9">
        <v>43.93</v>
      </c>
      <c r="T2509" s="26">
        <v>4.3899999999999997</v>
      </c>
      <c r="U2509" s="8">
        <v>192.87</v>
      </c>
      <c r="V2509" t="s">
        <v>4472</v>
      </c>
      <c r="W2509" t="s">
        <v>2007</v>
      </c>
      <c r="X2509" t="s">
        <v>42</v>
      </c>
      <c r="Y2509" t="s">
        <v>1740</v>
      </c>
      <c r="AA2509" s="1">
        <f t="shared" si="261"/>
        <v>45978</v>
      </c>
      <c r="AB2509" s="2">
        <f t="shared" si="262"/>
        <v>11</v>
      </c>
      <c r="AC2509" s="2">
        <f t="shared" si="263"/>
        <v>2025</v>
      </c>
      <c r="AD2509" s="2" t="str">
        <f>IFERROR(VLOOKUP(A2509,'Aux Área'!$A$4:$B$123,2,0),"-")</f>
        <v>CONSERVA</v>
      </c>
    </row>
    <row r="2510" spans="1:30" x14ac:dyDescent="0.3">
      <c r="A2510" t="s">
        <v>1979</v>
      </c>
      <c r="B2510" t="s">
        <v>1980</v>
      </c>
      <c r="C2510" t="s">
        <v>4473</v>
      </c>
      <c r="D2510" t="s">
        <v>4474</v>
      </c>
      <c r="E2510" t="s">
        <v>4475</v>
      </c>
      <c r="F2510" t="s">
        <v>1982</v>
      </c>
      <c r="G2510" t="s">
        <v>1495</v>
      </c>
      <c r="H2510" t="s">
        <v>2020</v>
      </c>
      <c r="I2510" t="s">
        <v>2021</v>
      </c>
      <c r="J2510" t="s">
        <v>165</v>
      </c>
      <c r="K2510" t="s">
        <v>166</v>
      </c>
      <c r="L2510" t="s">
        <v>167</v>
      </c>
      <c r="M2510" t="s">
        <v>38</v>
      </c>
      <c r="N2510" t="s">
        <v>668</v>
      </c>
      <c r="O2510" s="10">
        <v>850</v>
      </c>
      <c r="P2510" s="24">
        <v>2.69</v>
      </c>
      <c r="Q2510" t="s">
        <v>40</v>
      </c>
      <c r="R2510" s="2">
        <v>5723</v>
      </c>
      <c r="S2510" s="9">
        <v>370.51</v>
      </c>
      <c r="T2510" s="26">
        <v>6.24</v>
      </c>
      <c r="U2510" s="8">
        <v>2312.0300000000002</v>
      </c>
      <c r="V2510" t="s">
        <v>112</v>
      </c>
      <c r="W2510" t="s">
        <v>1985</v>
      </c>
      <c r="X2510" t="s">
        <v>42</v>
      </c>
      <c r="Y2510" t="s">
        <v>1986</v>
      </c>
      <c r="AA2510" s="1">
        <f t="shared" si="261"/>
        <v>45978</v>
      </c>
      <c r="AB2510" s="2">
        <f t="shared" si="262"/>
        <v>11</v>
      </c>
      <c r="AC2510" s="2">
        <f t="shared" si="263"/>
        <v>2025</v>
      </c>
      <c r="AD2510" s="2" t="str">
        <f>IFERROR(VLOOKUP(A2510,'Aux Área'!$A$4:$B$123,2,0),"-")</f>
        <v>PESADOS</v>
      </c>
    </row>
    <row r="2511" spans="1:30" x14ac:dyDescent="0.3">
      <c r="A2511" t="s">
        <v>1979</v>
      </c>
      <c r="C2511" t="s">
        <v>15684</v>
      </c>
      <c r="F2511" t="s">
        <v>1982</v>
      </c>
      <c r="K2511" t="s">
        <v>166</v>
      </c>
      <c r="N2511" t="s">
        <v>15690</v>
      </c>
      <c r="O2511" t="s">
        <v>15244</v>
      </c>
      <c r="P2511" s="9" t="s">
        <v>15244</v>
      </c>
      <c r="Q2511" t="s">
        <v>40</v>
      </c>
      <c r="R2511" t="s">
        <v>15244</v>
      </c>
      <c r="S2511">
        <v>80</v>
      </c>
      <c r="U2511" s="8">
        <v>504</v>
      </c>
      <c r="X2511" t="s">
        <v>42</v>
      </c>
      <c r="Y2511" t="s">
        <v>1986</v>
      </c>
      <c r="AA2511" s="1">
        <f>IFERROR(DATEVALUE(C2511),"-")</f>
        <v>45978</v>
      </c>
      <c r="AB2511" s="2">
        <f>IFERROR(MONTH(AA2511),"-")</f>
        <v>11</v>
      </c>
      <c r="AC2511" s="2">
        <f>IFERROR(YEAR(AA2511),"-")</f>
        <v>2025</v>
      </c>
      <c r="AD2511" s="2" t="str">
        <f>IFERROR(VLOOKUP(A2511,'Aux Área'!$A$4:$B$123,2,0),"-")</f>
        <v>PESADOS</v>
      </c>
    </row>
    <row r="2512" spans="1:30" x14ac:dyDescent="0.3">
      <c r="A2512" t="s">
        <v>2117</v>
      </c>
      <c r="B2512" t="s">
        <v>1946</v>
      </c>
      <c r="C2512" t="s">
        <v>4476</v>
      </c>
      <c r="D2512" t="s">
        <v>1948</v>
      </c>
      <c r="E2512" t="s">
        <v>1949</v>
      </c>
      <c r="F2512" t="s">
        <v>653</v>
      </c>
      <c r="G2512" t="s">
        <v>635</v>
      </c>
      <c r="H2512" t="s">
        <v>1804</v>
      </c>
      <c r="I2512" t="s">
        <v>1497</v>
      </c>
      <c r="J2512" t="s">
        <v>409</v>
      </c>
      <c r="K2512" t="s">
        <v>410</v>
      </c>
      <c r="L2512" t="s">
        <v>141</v>
      </c>
      <c r="M2512" t="s">
        <v>38</v>
      </c>
      <c r="N2512" t="s">
        <v>668</v>
      </c>
      <c r="O2512" s="23">
        <v>0</v>
      </c>
      <c r="P2512" s="9">
        <v>0</v>
      </c>
      <c r="Q2512" t="s">
        <v>40</v>
      </c>
      <c r="R2512">
        <v>0</v>
      </c>
      <c r="S2512" s="9">
        <v>92</v>
      </c>
      <c r="T2512" s="26">
        <v>6.09</v>
      </c>
      <c r="U2512" s="8">
        <v>560.28</v>
      </c>
      <c r="V2512" t="s">
        <v>4477</v>
      </c>
      <c r="W2512" t="s">
        <v>652</v>
      </c>
      <c r="X2512" t="s">
        <v>42</v>
      </c>
      <c r="Y2512" t="s">
        <v>653</v>
      </c>
      <c r="AA2512" s="1">
        <f t="shared" ref="AA2512:AA2536" si="264">DATEVALUE(C2512)</f>
        <v>45978</v>
      </c>
      <c r="AB2512" s="2">
        <f t="shared" ref="AB2512:AB2536" si="265">MONTH(AA2512)</f>
        <v>11</v>
      </c>
      <c r="AC2512" s="2">
        <f t="shared" ref="AC2512:AC2536" si="266">YEAR(AA2512)</f>
        <v>2025</v>
      </c>
      <c r="AD2512" s="2" t="str">
        <f>IFERROR(VLOOKUP(A2512,'Aux Área'!$A$4:$B$123,2,0),"-")</f>
        <v>SÃO PEDRO</v>
      </c>
    </row>
    <row r="2513" spans="1:30" x14ac:dyDescent="0.3">
      <c r="A2513" t="s">
        <v>2271</v>
      </c>
      <c r="B2513" t="s">
        <v>2272</v>
      </c>
      <c r="C2513" t="s">
        <v>4478</v>
      </c>
      <c r="D2513" t="s">
        <v>3135</v>
      </c>
      <c r="E2513" t="s">
        <v>3136</v>
      </c>
      <c r="F2513" t="s">
        <v>2274</v>
      </c>
      <c r="G2513" t="s">
        <v>1135</v>
      </c>
      <c r="H2513" t="s">
        <v>2275</v>
      </c>
      <c r="I2513" t="s">
        <v>1497</v>
      </c>
      <c r="J2513" t="s">
        <v>188</v>
      </c>
      <c r="K2513" t="s">
        <v>189</v>
      </c>
      <c r="L2513" t="s">
        <v>190</v>
      </c>
      <c r="M2513" t="s">
        <v>38</v>
      </c>
      <c r="N2513" t="s">
        <v>39</v>
      </c>
      <c r="O2513" s="23">
        <v>389</v>
      </c>
      <c r="P2513" s="9">
        <v>11.32</v>
      </c>
      <c r="Q2513" t="s">
        <v>40</v>
      </c>
      <c r="R2513">
        <v>17978</v>
      </c>
      <c r="S2513" s="9">
        <v>34.35</v>
      </c>
      <c r="T2513" s="26">
        <v>4.3899999999999997</v>
      </c>
      <c r="U2513" s="8">
        <v>150.80000000000001</v>
      </c>
      <c r="V2513" t="s">
        <v>112</v>
      </c>
      <c r="W2513" t="s">
        <v>2276</v>
      </c>
      <c r="X2513" t="s">
        <v>42</v>
      </c>
      <c r="Y2513" t="s">
        <v>2277</v>
      </c>
      <c r="AA2513" s="1">
        <f t="shared" si="264"/>
        <v>45978</v>
      </c>
      <c r="AB2513" s="2">
        <f t="shared" si="265"/>
        <v>11</v>
      </c>
      <c r="AC2513" s="2">
        <f t="shared" si="266"/>
        <v>2025</v>
      </c>
      <c r="AD2513" s="2" t="str">
        <f>IFERROR(VLOOKUP(A2513,'Aux Área'!$A$4:$B$123,2,0),"-")</f>
        <v>INSPEÇÃO</v>
      </c>
    </row>
    <row r="2514" spans="1:30" x14ac:dyDescent="0.3">
      <c r="A2514" t="s">
        <v>54</v>
      </c>
      <c r="B2514" t="s">
        <v>319</v>
      </c>
      <c r="C2514" t="s">
        <v>4479</v>
      </c>
      <c r="D2514" t="s">
        <v>1480</v>
      </c>
      <c r="E2514" t="s">
        <v>1481</v>
      </c>
      <c r="F2514" t="s">
        <v>55</v>
      </c>
      <c r="G2514" t="s">
        <v>1500</v>
      </c>
      <c r="H2514" t="s">
        <v>36</v>
      </c>
      <c r="I2514" t="s">
        <v>37</v>
      </c>
      <c r="J2514" t="s">
        <v>1511</v>
      </c>
      <c r="K2514" t="s">
        <v>1512</v>
      </c>
      <c r="L2514" t="s">
        <v>1513</v>
      </c>
      <c r="M2514" t="s">
        <v>1514</v>
      </c>
      <c r="N2514" t="s">
        <v>39</v>
      </c>
      <c r="O2514" s="23">
        <v>244</v>
      </c>
      <c r="P2514" s="9">
        <v>9.99</v>
      </c>
      <c r="Q2514" t="s">
        <v>40</v>
      </c>
      <c r="R2514">
        <v>27500</v>
      </c>
      <c r="S2514" s="9">
        <v>24.42</v>
      </c>
      <c r="T2514" s="26">
        <v>4.1900000000000004</v>
      </c>
      <c r="U2514" s="8">
        <v>102.32</v>
      </c>
      <c r="V2514" t="s">
        <v>4480</v>
      </c>
      <c r="W2514" t="s">
        <v>2007</v>
      </c>
      <c r="X2514" t="s">
        <v>42</v>
      </c>
      <c r="Y2514" t="s">
        <v>1740</v>
      </c>
      <c r="AA2514" s="1">
        <f t="shared" si="264"/>
        <v>45978</v>
      </c>
      <c r="AB2514" s="2">
        <f t="shared" si="265"/>
        <v>11</v>
      </c>
      <c r="AC2514" s="2">
        <f t="shared" si="266"/>
        <v>2025</v>
      </c>
      <c r="AD2514" s="2" t="str">
        <f>IFERROR(VLOOKUP(A2514,'Aux Área'!$A$4:$B$123,2,0),"-")</f>
        <v>ENGENHARIA</v>
      </c>
    </row>
    <row r="2515" spans="1:30" x14ac:dyDescent="0.3">
      <c r="A2515" t="s">
        <v>60</v>
      </c>
      <c r="B2515" t="s">
        <v>614</v>
      </c>
      <c r="C2515" t="s">
        <v>4481</v>
      </c>
      <c r="D2515" t="s">
        <v>1206</v>
      </c>
      <c r="E2515" t="s">
        <v>1207</v>
      </c>
      <c r="F2515" t="s">
        <v>61</v>
      </c>
      <c r="G2515" t="s">
        <v>1500</v>
      </c>
      <c r="H2515" t="s">
        <v>36</v>
      </c>
      <c r="I2515" t="s">
        <v>37</v>
      </c>
      <c r="J2515" t="s">
        <v>623</v>
      </c>
      <c r="K2515" t="s">
        <v>624</v>
      </c>
      <c r="L2515" t="s">
        <v>181</v>
      </c>
      <c r="M2515" t="s">
        <v>38</v>
      </c>
      <c r="N2515" t="s">
        <v>39</v>
      </c>
      <c r="O2515" s="23">
        <v>272</v>
      </c>
      <c r="P2515" s="9">
        <v>9.99</v>
      </c>
      <c r="Q2515" t="s">
        <v>40</v>
      </c>
      <c r="R2515">
        <v>19871</v>
      </c>
      <c r="S2515" s="9">
        <v>27.23</v>
      </c>
      <c r="T2515" s="26">
        <v>4.79</v>
      </c>
      <c r="U2515" s="8">
        <v>130.43</v>
      </c>
      <c r="V2515" t="s">
        <v>41</v>
      </c>
      <c r="W2515" t="s">
        <v>2007</v>
      </c>
      <c r="X2515" t="s">
        <v>42</v>
      </c>
      <c r="Y2515" t="s">
        <v>1740</v>
      </c>
      <c r="AA2515" s="1">
        <f t="shared" si="264"/>
        <v>45978</v>
      </c>
      <c r="AB2515" s="2">
        <f t="shared" si="265"/>
        <v>11</v>
      </c>
      <c r="AC2515" s="2">
        <f t="shared" si="266"/>
        <v>2025</v>
      </c>
      <c r="AD2515" s="2" t="str">
        <f>IFERROR(VLOOKUP(A2515,'Aux Área'!$A$4:$B$123,2,0),"-")</f>
        <v>QSMS</v>
      </c>
    </row>
    <row r="2516" spans="1:30" x14ac:dyDescent="0.3">
      <c r="A2516" t="s">
        <v>64</v>
      </c>
      <c r="B2516" t="s">
        <v>332</v>
      </c>
      <c r="C2516" t="s">
        <v>4482</v>
      </c>
      <c r="D2516" t="s">
        <v>127</v>
      </c>
      <c r="E2516" t="s">
        <v>128</v>
      </c>
      <c r="F2516" t="s">
        <v>65</v>
      </c>
      <c r="G2516" t="s">
        <v>1500</v>
      </c>
      <c r="H2516" t="s">
        <v>36</v>
      </c>
      <c r="I2516" t="s">
        <v>37</v>
      </c>
      <c r="J2516" t="s">
        <v>1665</v>
      </c>
      <c r="K2516" t="s">
        <v>1666</v>
      </c>
      <c r="L2516" t="s">
        <v>301</v>
      </c>
      <c r="M2516" t="s">
        <v>38</v>
      </c>
      <c r="N2516" t="s">
        <v>39</v>
      </c>
      <c r="O2516" s="23">
        <v>511</v>
      </c>
      <c r="P2516" s="9">
        <v>12.84</v>
      </c>
      <c r="Q2516" t="s">
        <v>40</v>
      </c>
      <c r="R2516">
        <v>28969</v>
      </c>
      <c r="S2516" s="9">
        <v>39.799999999999997</v>
      </c>
      <c r="T2516" s="26">
        <v>4.09</v>
      </c>
      <c r="U2516" s="8">
        <v>162.78</v>
      </c>
      <c r="V2516" t="s">
        <v>4483</v>
      </c>
      <c r="W2516" t="s">
        <v>2007</v>
      </c>
      <c r="X2516" t="s">
        <v>42</v>
      </c>
      <c r="Y2516" t="s">
        <v>1740</v>
      </c>
      <c r="AA2516" s="1">
        <f t="shared" si="264"/>
        <v>45978</v>
      </c>
      <c r="AB2516" s="2">
        <f t="shared" si="265"/>
        <v>11</v>
      </c>
      <c r="AC2516" s="2">
        <f t="shared" si="266"/>
        <v>2025</v>
      </c>
      <c r="AD2516" s="2" t="str">
        <f>IFERROR(VLOOKUP(A2516,'Aux Área'!$A$4:$B$123,2,0),"-")</f>
        <v>ENGENHARIA</v>
      </c>
    </row>
    <row r="2517" spans="1:30" x14ac:dyDescent="0.3">
      <c r="A2517" t="s">
        <v>2638</v>
      </c>
      <c r="B2517" t="s">
        <v>2639</v>
      </c>
      <c r="C2517" t="s">
        <v>4484</v>
      </c>
      <c r="D2517" t="s">
        <v>3419</v>
      </c>
      <c r="E2517" t="s">
        <v>3420</v>
      </c>
      <c r="F2517" t="s">
        <v>2641</v>
      </c>
      <c r="G2517" t="s">
        <v>1135</v>
      </c>
      <c r="H2517" t="s">
        <v>2275</v>
      </c>
      <c r="I2517" t="s">
        <v>1497</v>
      </c>
      <c r="J2517" t="s">
        <v>275</v>
      </c>
      <c r="K2517" t="s">
        <v>276</v>
      </c>
      <c r="L2517" t="s">
        <v>124</v>
      </c>
      <c r="M2517" t="s">
        <v>38</v>
      </c>
      <c r="N2517" t="s">
        <v>39</v>
      </c>
      <c r="O2517" s="23">
        <v>337</v>
      </c>
      <c r="P2517" s="9">
        <v>9.48</v>
      </c>
      <c r="Q2517" t="s">
        <v>40</v>
      </c>
      <c r="R2517">
        <v>17288</v>
      </c>
      <c r="S2517" s="9">
        <v>35.53</v>
      </c>
      <c r="T2517" s="26">
        <v>4.1900000000000004</v>
      </c>
      <c r="U2517" s="8">
        <v>148.87</v>
      </c>
      <c r="V2517" t="s">
        <v>4485</v>
      </c>
      <c r="W2517" t="s">
        <v>2276</v>
      </c>
      <c r="X2517" t="s">
        <v>42</v>
      </c>
      <c r="Y2517" t="s">
        <v>2277</v>
      </c>
      <c r="AA2517" s="1">
        <f t="shared" si="264"/>
        <v>45978</v>
      </c>
      <c r="AB2517" s="2">
        <f t="shared" si="265"/>
        <v>11</v>
      </c>
      <c r="AC2517" s="2">
        <f t="shared" si="266"/>
        <v>2025</v>
      </c>
      <c r="AD2517" s="2" t="str">
        <f>IFERROR(VLOOKUP(A2517,'Aux Área'!$A$4:$B$123,2,0),"-")</f>
        <v>INSPEÇÃO</v>
      </c>
    </row>
    <row r="2518" spans="1:30" x14ac:dyDescent="0.3">
      <c r="A2518" t="s">
        <v>76</v>
      </c>
      <c r="B2518" t="s">
        <v>380</v>
      </c>
      <c r="C2518" t="s">
        <v>4486</v>
      </c>
      <c r="D2518" t="s">
        <v>382</v>
      </c>
      <c r="E2518" t="s">
        <v>383</v>
      </c>
      <c r="F2518" t="s">
        <v>77</v>
      </c>
      <c r="G2518" t="s">
        <v>1500</v>
      </c>
      <c r="H2518" t="s">
        <v>36</v>
      </c>
      <c r="I2518" t="s">
        <v>37</v>
      </c>
      <c r="J2518" t="s">
        <v>241</v>
      </c>
      <c r="K2518" t="s">
        <v>242</v>
      </c>
      <c r="L2518" t="s">
        <v>110</v>
      </c>
      <c r="M2518" t="s">
        <v>38</v>
      </c>
      <c r="N2518" t="s">
        <v>39</v>
      </c>
      <c r="O2518" s="23">
        <v>406</v>
      </c>
      <c r="P2518" s="9">
        <v>10.09</v>
      </c>
      <c r="Q2518" t="s">
        <v>40</v>
      </c>
      <c r="R2518">
        <v>38659</v>
      </c>
      <c r="S2518" s="9">
        <v>40.24</v>
      </c>
      <c r="T2518" s="26">
        <v>4.09</v>
      </c>
      <c r="U2518" s="8">
        <v>164.57</v>
      </c>
      <c r="V2518" t="s">
        <v>41</v>
      </c>
      <c r="W2518" t="s">
        <v>2007</v>
      </c>
      <c r="X2518" t="s">
        <v>42</v>
      </c>
      <c r="Y2518" t="s">
        <v>1740</v>
      </c>
      <c r="AA2518" s="1">
        <f t="shared" si="264"/>
        <v>45978</v>
      </c>
      <c r="AB2518" s="2">
        <f t="shared" si="265"/>
        <v>11</v>
      </c>
      <c r="AC2518" s="2">
        <f t="shared" si="266"/>
        <v>2025</v>
      </c>
      <c r="AD2518" s="2" t="str">
        <f>IFERROR(VLOOKUP(A2518,'Aux Área'!$A$4:$B$123,2,0),"-")</f>
        <v>QSMS</v>
      </c>
    </row>
    <row r="2519" spans="1:30" x14ac:dyDescent="0.3">
      <c r="A2519" t="s">
        <v>2650</v>
      </c>
      <c r="B2519" t="s">
        <v>2651</v>
      </c>
      <c r="C2519" t="s">
        <v>4487</v>
      </c>
      <c r="D2519" t="s">
        <v>2944</v>
      </c>
      <c r="E2519" t="s">
        <v>2945</v>
      </c>
      <c r="F2519" t="s">
        <v>3615</v>
      </c>
      <c r="G2519" t="s">
        <v>1300</v>
      </c>
      <c r="H2519" t="s">
        <v>2635</v>
      </c>
      <c r="I2519" t="s">
        <v>37</v>
      </c>
      <c r="J2519" t="s">
        <v>2817</v>
      </c>
      <c r="K2519" t="s">
        <v>2818</v>
      </c>
      <c r="L2519" t="s">
        <v>84</v>
      </c>
      <c r="M2519" t="s">
        <v>38</v>
      </c>
      <c r="N2519" t="s">
        <v>39</v>
      </c>
      <c r="O2519" s="23">
        <v>9</v>
      </c>
      <c r="P2519" s="9">
        <v>0.18</v>
      </c>
      <c r="Q2519" t="s">
        <v>40</v>
      </c>
      <c r="R2519">
        <v>4311</v>
      </c>
      <c r="S2519" s="9">
        <v>48.65</v>
      </c>
      <c r="T2519" s="26">
        <v>4.8710000000000004</v>
      </c>
      <c r="U2519" s="8">
        <v>236.96</v>
      </c>
      <c r="V2519" t="s">
        <v>4488</v>
      </c>
      <c r="W2519" t="s">
        <v>2276</v>
      </c>
      <c r="X2519" t="s">
        <v>42</v>
      </c>
      <c r="Y2519" t="s">
        <v>1740</v>
      </c>
      <c r="AA2519" s="1">
        <f t="shared" si="264"/>
        <v>45978</v>
      </c>
      <c r="AB2519" s="2">
        <f t="shared" si="265"/>
        <v>11</v>
      </c>
      <c r="AC2519" s="2">
        <f t="shared" si="266"/>
        <v>2025</v>
      </c>
      <c r="AD2519" s="2" t="str">
        <f>IFERROR(VLOOKUP(A2519,'Aux Área'!$A$4:$B$123,2,0),"-")</f>
        <v>TI</v>
      </c>
    </row>
    <row r="2520" spans="1:30" x14ac:dyDescent="0.3">
      <c r="A2520" t="s">
        <v>2552</v>
      </c>
      <c r="B2520" t="s">
        <v>2553</v>
      </c>
      <c r="C2520" t="s">
        <v>4489</v>
      </c>
      <c r="D2520" t="s">
        <v>2872</v>
      </c>
      <c r="E2520" t="s">
        <v>2873</v>
      </c>
      <c r="F2520" t="s">
        <v>2555</v>
      </c>
      <c r="G2520" t="s">
        <v>659</v>
      </c>
      <c r="H2520" t="s">
        <v>2215</v>
      </c>
      <c r="I2520" t="s">
        <v>667</v>
      </c>
      <c r="J2520" t="s">
        <v>2779</v>
      </c>
      <c r="K2520" t="s">
        <v>2780</v>
      </c>
      <c r="L2520" t="s">
        <v>141</v>
      </c>
      <c r="M2520" t="s">
        <v>38</v>
      </c>
      <c r="N2520" t="s">
        <v>668</v>
      </c>
      <c r="O2520" s="23">
        <v>309</v>
      </c>
      <c r="P2520" s="9">
        <v>4.2</v>
      </c>
      <c r="Q2520" t="s">
        <v>40</v>
      </c>
      <c r="R2520">
        <v>4486</v>
      </c>
      <c r="S2520" s="9">
        <v>73.569999999999993</v>
      </c>
      <c r="T2520" s="26">
        <v>6.4</v>
      </c>
      <c r="U2520" s="8">
        <v>470.84</v>
      </c>
      <c r="V2520" t="s">
        <v>112</v>
      </c>
      <c r="W2520" t="s">
        <v>2007</v>
      </c>
      <c r="X2520" t="s">
        <v>42</v>
      </c>
      <c r="Y2520" t="s">
        <v>1740</v>
      </c>
      <c r="AA2520" s="1">
        <f t="shared" si="264"/>
        <v>45978</v>
      </c>
      <c r="AB2520" s="2">
        <f t="shared" si="265"/>
        <v>11</v>
      </c>
      <c r="AC2520" s="2">
        <f t="shared" si="266"/>
        <v>2025</v>
      </c>
      <c r="AD2520" s="2" t="str">
        <f>IFERROR(VLOOKUP(A2520,'Aux Área'!$A$4:$B$123,2,0),"-")</f>
        <v>APH</v>
      </c>
    </row>
    <row r="2521" spans="1:30" x14ac:dyDescent="0.3">
      <c r="A2521" t="s">
        <v>2314</v>
      </c>
      <c r="B2521" t="s">
        <v>2315</v>
      </c>
      <c r="C2521" t="s">
        <v>4490</v>
      </c>
      <c r="D2521" t="s">
        <v>3410</v>
      </c>
      <c r="E2521" t="s">
        <v>3411</v>
      </c>
      <c r="F2521" t="s">
        <v>2317</v>
      </c>
      <c r="G2521" t="s">
        <v>1300</v>
      </c>
      <c r="H2521" t="s">
        <v>1301</v>
      </c>
      <c r="I2521" t="s">
        <v>37</v>
      </c>
      <c r="J2521" t="s">
        <v>231</v>
      </c>
      <c r="K2521" t="s">
        <v>232</v>
      </c>
      <c r="L2521" t="s">
        <v>217</v>
      </c>
      <c r="M2521" t="s">
        <v>38</v>
      </c>
      <c r="N2521" t="s">
        <v>39</v>
      </c>
      <c r="O2521" s="23">
        <v>358</v>
      </c>
      <c r="P2521" s="9">
        <v>8.4</v>
      </c>
      <c r="Q2521" t="s">
        <v>40</v>
      </c>
      <c r="R2521">
        <v>22994</v>
      </c>
      <c r="S2521" s="9">
        <v>42.63</v>
      </c>
      <c r="T2521" s="26">
        <v>4.25</v>
      </c>
      <c r="U2521" s="8">
        <v>181.18</v>
      </c>
      <c r="V2521" t="s">
        <v>4491</v>
      </c>
      <c r="W2521" t="s">
        <v>2276</v>
      </c>
      <c r="X2521" t="s">
        <v>42</v>
      </c>
      <c r="Y2521" t="s">
        <v>2277</v>
      </c>
      <c r="AA2521" s="1">
        <f t="shared" si="264"/>
        <v>45978</v>
      </c>
      <c r="AB2521" s="2">
        <f t="shared" si="265"/>
        <v>11</v>
      </c>
      <c r="AC2521" s="2">
        <f t="shared" si="266"/>
        <v>2025</v>
      </c>
      <c r="AD2521" s="2" t="str">
        <f>IFERROR(VLOOKUP(A2521,'Aux Área'!$A$4:$B$123,2,0),"-")</f>
        <v>INSPEÇÃO</v>
      </c>
    </row>
    <row r="2522" spans="1:30" x14ac:dyDescent="0.3">
      <c r="A2522" t="s">
        <v>2282</v>
      </c>
      <c r="B2522" t="s">
        <v>2283</v>
      </c>
      <c r="C2522" t="s">
        <v>4492</v>
      </c>
      <c r="D2522" t="s">
        <v>3162</v>
      </c>
      <c r="E2522" t="s">
        <v>3163</v>
      </c>
      <c r="F2522" t="s">
        <v>2285</v>
      </c>
      <c r="G2522" t="s">
        <v>1135</v>
      </c>
      <c r="H2522" t="s">
        <v>2275</v>
      </c>
      <c r="I2522" t="s">
        <v>1497</v>
      </c>
      <c r="J2522" t="s">
        <v>165</v>
      </c>
      <c r="K2522" t="s">
        <v>166</v>
      </c>
      <c r="L2522" t="s">
        <v>167</v>
      </c>
      <c r="M2522" t="s">
        <v>38</v>
      </c>
      <c r="N2522" t="s">
        <v>39</v>
      </c>
      <c r="O2522" s="23">
        <v>514</v>
      </c>
      <c r="P2522" s="9">
        <v>10.61</v>
      </c>
      <c r="Q2522" t="s">
        <v>40</v>
      </c>
      <c r="R2522">
        <v>18664</v>
      </c>
      <c r="S2522" s="9">
        <v>48.43</v>
      </c>
      <c r="T2522" s="26">
        <v>4.46</v>
      </c>
      <c r="U2522" s="8">
        <v>216</v>
      </c>
      <c r="V2522" t="s">
        <v>112</v>
      </c>
      <c r="W2522" t="s">
        <v>2276</v>
      </c>
      <c r="X2522" t="s">
        <v>42</v>
      </c>
      <c r="Y2522" t="s">
        <v>2277</v>
      </c>
      <c r="AA2522" s="1">
        <f t="shared" si="264"/>
        <v>45978</v>
      </c>
      <c r="AB2522" s="2">
        <f t="shared" si="265"/>
        <v>11</v>
      </c>
      <c r="AC2522" s="2">
        <f t="shared" si="266"/>
        <v>2025</v>
      </c>
      <c r="AD2522" s="2" t="str">
        <f>IFERROR(VLOOKUP(A2522,'Aux Área'!$A$4:$B$123,2,0),"-")</f>
        <v>INSPEÇÃO</v>
      </c>
    </row>
    <row r="2523" spans="1:30" x14ac:dyDescent="0.3">
      <c r="A2523" t="s">
        <v>2306</v>
      </c>
      <c r="B2523" t="s">
        <v>2307</v>
      </c>
      <c r="C2523" t="s">
        <v>4493</v>
      </c>
      <c r="D2523" t="s">
        <v>3428</v>
      </c>
      <c r="E2523" t="s">
        <v>3429</v>
      </c>
      <c r="F2523" t="s">
        <v>2309</v>
      </c>
      <c r="G2523" t="s">
        <v>1135</v>
      </c>
      <c r="H2523" t="s">
        <v>2275</v>
      </c>
      <c r="I2523" t="s">
        <v>1497</v>
      </c>
      <c r="J2523" t="s">
        <v>89</v>
      </c>
      <c r="K2523" t="s">
        <v>90</v>
      </c>
      <c r="L2523" t="s">
        <v>91</v>
      </c>
      <c r="M2523" t="s">
        <v>38</v>
      </c>
      <c r="N2523" t="s">
        <v>39</v>
      </c>
      <c r="O2523" s="23">
        <v>439</v>
      </c>
      <c r="P2523" s="9">
        <v>10.39</v>
      </c>
      <c r="Q2523" t="s">
        <v>40</v>
      </c>
      <c r="R2523">
        <v>16182</v>
      </c>
      <c r="S2523" s="9">
        <v>42.26</v>
      </c>
      <c r="T2523" s="26">
        <v>4.49</v>
      </c>
      <c r="U2523" s="8">
        <v>189.75</v>
      </c>
      <c r="V2523" t="s">
        <v>4494</v>
      </c>
      <c r="W2523" t="s">
        <v>2276</v>
      </c>
      <c r="X2523" t="s">
        <v>42</v>
      </c>
      <c r="Y2523" t="s">
        <v>2277</v>
      </c>
      <c r="AA2523" s="1">
        <f t="shared" si="264"/>
        <v>45978</v>
      </c>
      <c r="AB2523" s="2">
        <f t="shared" si="265"/>
        <v>11</v>
      </c>
      <c r="AC2523" s="2">
        <f t="shared" si="266"/>
        <v>2025</v>
      </c>
      <c r="AD2523" s="2" t="str">
        <f>IFERROR(VLOOKUP(A2523,'Aux Área'!$A$4:$B$123,2,0),"-")</f>
        <v>INSPEÇÃO</v>
      </c>
    </row>
    <row r="2524" spans="1:30" x14ac:dyDescent="0.3">
      <c r="A2524" t="s">
        <v>2643</v>
      </c>
      <c r="B2524" t="s">
        <v>2644</v>
      </c>
      <c r="C2524" t="s">
        <v>4495</v>
      </c>
      <c r="D2524" t="s">
        <v>3149</v>
      </c>
      <c r="E2524" t="s">
        <v>3150</v>
      </c>
      <c r="F2524" t="s">
        <v>2646</v>
      </c>
      <c r="G2524" t="s">
        <v>1300</v>
      </c>
      <c r="H2524" t="s">
        <v>1301</v>
      </c>
      <c r="I2524" t="s">
        <v>37</v>
      </c>
      <c r="J2524" t="s">
        <v>122</v>
      </c>
      <c r="K2524" t="s">
        <v>123</v>
      </c>
      <c r="L2524" t="s">
        <v>124</v>
      </c>
      <c r="M2524" t="s">
        <v>38</v>
      </c>
      <c r="N2524" t="s">
        <v>39</v>
      </c>
      <c r="O2524" s="23">
        <v>420</v>
      </c>
      <c r="P2524" s="9">
        <v>9.43</v>
      </c>
      <c r="Q2524" t="s">
        <v>40</v>
      </c>
      <c r="R2524">
        <v>17907</v>
      </c>
      <c r="S2524" s="9">
        <v>44.54</v>
      </c>
      <c r="T2524" s="26">
        <v>4.3899999999999997</v>
      </c>
      <c r="U2524" s="8">
        <v>195.53</v>
      </c>
      <c r="V2524" t="s">
        <v>41</v>
      </c>
      <c r="W2524" t="s">
        <v>2276</v>
      </c>
      <c r="X2524" t="s">
        <v>42</v>
      </c>
      <c r="Y2524" t="s">
        <v>2277</v>
      </c>
      <c r="AA2524" s="1">
        <f t="shared" si="264"/>
        <v>45978</v>
      </c>
      <c r="AB2524" s="2">
        <f t="shared" si="265"/>
        <v>11</v>
      </c>
      <c r="AC2524" s="2">
        <f t="shared" si="266"/>
        <v>2025</v>
      </c>
      <c r="AD2524" s="2" t="str">
        <f>IFERROR(VLOOKUP(A2524,'Aux Área'!$A$4:$B$123,2,0),"-")</f>
        <v>INSPEÇÃO</v>
      </c>
    </row>
    <row r="2525" spans="1:30" x14ac:dyDescent="0.3">
      <c r="A2525" t="s">
        <v>2278</v>
      </c>
      <c r="B2525" t="s">
        <v>2279</v>
      </c>
      <c r="C2525" t="s">
        <v>4496</v>
      </c>
      <c r="D2525" t="s">
        <v>3310</v>
      </c>
      <c r="E2525" t="s">
        <v>3311</v>
      </c>
      <c r="F2525" t="s">
        <v>2281</v>
      </c>
      <c r="G2525" t="s">
        <v>1135</v>
      </c>
      <c r="H2525" t="s">
        <v>2275</v>
      </c>
      <c r="I2525" t="s">
        <v>1497</v>
      </c>
      <c r="J2525" t="s">
        <v>1670</v>
      </c>
      <c r="K2525" t="s">
        <v>1671</v>
      </c>
      <c r="L2525" t="s">
        <v>1672</v>
      </c>
      <c r="M2525" t="s">
        <v>38</v>
      </c>
      <c r="N2525" t="s">
        <v>39</v>
      </c>
      <c r="O2525" s="23">
        <v>384</v>
      </c>
      <c r="P2525" s="9">
        <v>9.52</v>
      </c>
      <c r="Q2525" t="s">
        <v>40</v>
      </c>
      <c r="R2525">
        <v>21150</v>
      </c>
      <c r="S2525" s="9">
        <v>40.33</v>
      </c>
      <c r="T2525" s="26">
        <v>4.29</v>
      </c>
      <c r="U2525" s="8">
        <v>173.02</v>
      </c>
      <c r="V2525" t="s">
        <v>4497</v>
      </c>
      <c r="W2525" t="s">
        <v>2276</v>
      </c>
      <c r="X2525" t="s">
        <v>42</v>
      </c>
      <c r="Y2525" t="s">
        <v>2277</v>
      </c>
      <c r="AA2525" s="1">
        <f t="shared" si="264"/>
        <v>45978</v>
      </c>
      <c r="AB2525" s="2">
        <f t="shared" si="265"/>
        <v>11</v>
      </c>
      <c r="AC2525" s="2">
        <f t="shared" si="266"/>
        <v>2025</v>
      </c>
      <c r="AD2525" s="2" t="str">
        <f>IFERROR(VLOOKUP(A2525,'Aux Área'!$A$4:$B$123,2,0),"-")</f>
        <v>INSPEÇÃO</v>
      </c>
    </row>
    <row r="2526" spans="1:30" x14ac:dyDescent="0.3">
      <c r="A2526" t="s">
        <v>3092</v>
      </c>
      <c r="B2526" t="s">
        <v>3093</v>
      </c>
      <c r="C2526" t="s">
        <v>4498</v>
      </c>
      <c r="D2526" t="s">
        <v>391</v>
      </c>
      <c r="E2526" t="s">
        <v>392</v>
      </c>
      <c r="F2526" t="s">
        <v>3594</v>
      </c>
      <c r="G2526" t="s">
        <v>1135</v>
      </c>
      <c r="H2526" t="s">
        <v>2275</v>
      </c>
      <c r="I2526" t="s">
        <v>1497</v>
      </c>
      <c r="J2526" t="s">
        <v>2328</v>
      </c>
      <c r="K2526" t="s">
        <v>2329</v>
      </c>
      <c r="L2526" t="s">
        <v>181</v>
      </c>
      <c r="M2526" t="s">
        <v>38</v>
      </c>
      <c r="N2526" t="s">
        <v>39</v>
      </c>
      <c r="O2526" s="23">
        <v>417</v>
      </c>
      <c r="P2526" s="9">
        <v>8.1300000000000008</v>
      </c>
      <c r="Q2526" t="s">
        <v>40</v>
      </c>
      <c r="R2526">
        <v>13791</v>
      </c>
      <c r="S2526" s="9">
        <v>51.26</v>
      </c>
      <c r="T2526" s="26">
        <v>5.17</v>
      </c>
      <c r="U2526" s="8">
        <v>265</v>
      </c>
      <c r="V2526" t="s">
        <v>41</v>
      </c>
      <c r="W2526" t="s">
        <v>2276</v>
      </c>
      <c r="X2526" t="s">
        <v>42</v>
      </c>
      <c r="Y2526" t="s">
        <v>2277</v>
      </c>
      <c r="AA2526" s="1">
        <f t="shared" si="264"/>
        <v>45978</v>
      </c>
      <c r="AB2526" s="2">
        <f t="shared" si="265"/>
        <v>11</v>
      </c>
      <c r="AC2526" s="2">
        <f t="shared" si="266"/>
        <v>2025</v>
      </c>
      <c r="AD2526" s="2" t="str">
        <f>IFERROR(VLOOKUP(A2526,'Aux Área'!$A$4:$B$123,2,0),"-")</f>
        <v>INSPEÇÃO</v>
      </c>
    </row>
    <row r="2527" spans="1:30" x14ac:dyDescent="0.3">
      <c r="A2527" t="s">
        <v>2461</v>
      </c>
      <c r="B2527" t="s">
        <v>2462</v>
      </c>
      <c r="C2527" t="s">
        <v>4499</v>
      </c>
      <c r="D2527" t="s">
        <v>2253</v>
      </c>
      <c r="E2527" t="s">
        <v>2254</v>
      </c>
      <c r="F2527" t="s">
        <v>3574</v>
      </c>
      <c r="G2527" t="s">
        <v>1135</v>
      </c>
      <c r="H2527" t="s">
        <v>2275</v>
      </c>
      <c r="I2527" t="s">
        <v>1497</v>
      </c>
      <c r="J2527" t="s">
        <v>2328</v>
      </c>
      <c r="K2527" t="s">
        <v>2329</v>
      </c>
      <c r="L2527" t="s">
        <v>181</v>
      </c>
      <c r="M2527" t="s">
        <v>38</v>
      </c>
      <c r="N2527" t="s">
        <v>39</v>
      </c>
      <c r="O2527" s="23">
        <v>355</v>
      </c>
      <c r="P2527" s="9">
        <v>8.58</v>
      </c>
      <c r="Q2527" t="s">
        <v>40</v>
      </c>
      <c r="R2527">
        <v>11273</v>
      </c>
      <c r="S2527" s="9">
        <v>41.39</v>
      </c>
      <c r="T2527" s="26">
        <v>5.17</v>
      </c>
      <c r="U2527" s="8">
        <v>214</v>
      </c>
      <c r="V2527" t="s">
        <v>41</v>
      </c>
      <c r="W2527" t="s">
        <v>2276</v>
      </c>
      <c r="X2527" t="s">
        <v>42</v>
      </c>
      <c r="Y2527" t="s">
        <v>2277</v>
      </c>
      <c r="AA2527" s="1">
        <f t="shared" si="264"/>
        <v>45978</v>
      </c>
      <c r="AB2527" s="2">
        <f t="shared" si="265"/>
        <v>11</v>
      </c>
      <c r="AC2527" s="2">
        <f t="shared" si="266"/>
        <v>2025</v>
      </c>
      <c r="AD2527" s="2" t="str">
        <f>IFERROR(VLOOKUP(A2527,'Aux Área'!$A$4:$B$123,2,0),"-")</f>
        <v>INSPEÇÃO</v>
      </c>
    </row>
    <row r="2528" spans="1:30" x14ac:dyDescent="0.3">
      <c r="A2528" t="s">
        <v>2574</v>
      </c>
      <c r="B2528" t="s">
        <v>2575</v>
      </c>
      <c r="C2528" t="s">
        <v>4500</v>
      </c>
      <c r="D2528" t="s">
        <v>3768</v>
      </c>
      <c r="E2528" t="s">
        <v>3769</v>
      </c>
      <c r="F2528" t="s">
        <v>2577</v>
      </c>
      <c r="G2528" t="s">
        <v>659</v>
      </c>
      <c r="H2528" t="s">
        <v>2215</v>
      </c>
      <c r="I2528" t="s">
        <v>667</v>
      </c>
      <c r="J2528" t="s">
        <v>370</v>
      </c>
      <c r="K2528" t="s">
        <v>371</v>
      </c>
      <c r="L2528" t="s">
        <v>124</v>
      </c>
      <c r="M2528" t="s">
        <v>38</v>
      </c>
      <c r="N2528" t="s">
        <v>668</v>
      </c>
      <c r="O2528" s="23">
        <v>106</v>
      </c>
      <c r="P2528" s="9">
        <v>4.5</v>
      </c>
      <c r="Q2528" t="s">
        <v>40</v>
      </c>
      <c r="R2528">
        <v>4138</v>
      </c>
      <c r="S2528" s="9">
        <v>23.54</v>
      </c>
      <c r="T2528" s="26">
        <v>6.09</v>
      </c>
      <c r="U2528" s="8">
        <v>143.36000000000001</v>
      </c>
      <c r="V2528" t="s">
        <v>4501</v>
      </c>
      <c r="W2528" t="s">
        <v>2007</v>
      </c>
      <c r="X2528" t="s">
        <v>42</v>
      </c>
      <c r="Y2528" t="s">
        <v>1740</v>
      </c>
      <c r="AA2528" s="1">
        <f t="shared" si="264"/>
        <v>45978</v>
      </c>
      <c r="AB2528" s="2">
        <f t="shared" si="265"/>
        <v>11</v>
      </c>
      <c r="AC2528" s="2">
        <f t="shared" si="266"/>
        <v>2025</v>
      </c>
      <c r="AD2528" s="2" t="str">
        <f>IFERROR(VLOOKUP(A2528,'Aux Área'!$A$4:$B$123,2,0),"-")</f>
        <v>APH</v>
      </c>
    </row>
    <row r="2529" spans="1:30" x14ac:dyDescent="0.3">
      <c r="A2529" t="s">
        <v>2041</v>
      </c>
      <c r="B2529" t="s">
        <v>2042</v>
      </c>
      <c r="C2529" t="s">
        <v>4502</v>
      </c>
      <c r="D2529" t="s">
        <v>3967</v>
      </c>
      <c r="E2529" t="s">
        <v>3968</v>
      </c>
      <c r="F2529" t="s">
        <v>2044</v>
      </c>
      <c r="G2529" t="s">
        <v>659</v>
      </c>
      <c r="H2529" t="s">
        <v>1996</v>
      </c>
      <c r="I2529" t="s">
        <v>1997</v>
      </c>
      <c r="J2529" t="s">
        <v>215</v>
      </c>
      <c r="K2529" t="s">
        <v>216</v>
      </c>
      <c r="L2529" t="s">
        <v>217</v>
      </c>
      <c r="M2529" t="s">
        <v>38</v>
      </c>
      <c r="N2529" t="s">
        <v>668</v>
      </c>
      <c r="O2529" s="23">
        <v>312</v>
      </c>
      <c r="P2529" s="9">
        <v>4.57</v>
      </c>
      <c r="Q2529" t="s">
        <v>40</v>
      </c>
      <c r="R2529">
        <v>7555</v>
      </c>
      <c r="S2529" s="9">
        <v>68.2</v>
      </c>
      <c r="T2529" s="26">
        <v>6.18</v>
      </c>
      <c r="U2529" s="8">
        <v>421.5</v>
      </c>
      <c r="V2529" t="s">
        <v>41</v>
      </c>
      <c r="W2529" t="s">
        <v>1985</v>
      </c>
      <c r="X2529" t="s">
        <v>42</v>
      </c>
      <c r="Y2529" t="s">
        <v>1986</v>
      </c>
      <c r="AA2529" s="1">
        <f t="shared" si="264"/>
        <v>45978</v>
      </c>
      <c r="AB2529" s="2">
        <f t="shared" si="265"/>
        <v>11</v>
      </c>
      <c r="AC2529" s="2">
        <f t="shared" si="266"/>
        <v>2025</v>
      </c>
      <c r="AD2529" s="2" t="str">
        <f>IFERROR(VLOOKUP(A2529,'Aux Área'!$A$4:$B$123,2,0),"-")</f>
        <v>PESADOS</v>
      </c>
    </row>
    <row r="2530" spans="1:30" x14ac:dyDescent="0.3">
      <c r="A2530" t="s">
        <v>2282</v>
      </c>
      <c r="B2530" t="s">
        <v>2283</v>
      </c>
      <c r="C2530" t="s">
        <v>4503</v>
      </c>
      <c r="D2530" t="s">
        <v>3162</v>
      </c>
      <c r="E2530" t="s">
        <v>3163</v>
      </c>
      <c r="F2530" t="s">
        <v>2285</v>
      </c>
      <c r="G2530" t="s">
        <v>1135</v>
      </c>
      <c r="H2530" t="s">
        <v>2275</v>
      </c>
      <c r="I2530" t="s">
        <v>1497</v>
      </c>
      <c r="J2530" t="s">
        <v>165</v>
      </c>
      <c r="K2530" t="s">
        <v>166</v>
      </c>
      <c r="L2530" t="s">
        <v>167</v>
      </c>
      <c r="M2530" t="s">
        <v>38</v>
      </c>
      <c r="N2530" t="s">
        <v>39</v>
      </c>
      <c r="O2530" s="23">
        <v>161</v>
      </c>
      <c r="P2530" s="9">
        <v>9.2100000000000009</v>
      </c>
      <c r="Q2530" t="s">
        <v>40</v>
      </c>
      <c r="R2530">
        <v>18825</v>
      </c>
      <c r="S2530" s="9">
        <v>17.489999999999998</v>
      </c>
      <c r="T2530" s="26">
        <v>4.4619999999999997</v>
      </c>
      <c r="U2530" s="8">
        <v>78.040000000000006</v>
      </c>
      <c r="V2530" t="s">
        <v>112</v>
      </c>
      <c r="W2530" t="s">
        <v>2276</v>
      </c>
      <c r="X2530" t="s">
        <v>42</v>
      </c>
      <c r="Y2530" t="s">
        <v>2277</v>
      </c>
      <c r="AA2530" s="1">
        <f t="shared" si="264"/>
        <v>45978</v>
      </c>
      <c r="AB2530" s="2">
        <f t="shared" si="265"/>
        <v>11</v>
      </c>
      <c r="AC2530" s="2">
        <f t="shared" si="266"/>
        <v>2025</v>
      </c>
      <c r="AD2530" s="2" t="str">
        <f>IFERROR(VLOOKUP(A2530,'Aux Área'!$A$4:$B$123,2,0),"-")</f>
        <v>INSPEÇÃO</v>
      </c>
    </row>
    <row r="2531" spans="1:30" x14ac:dyDescent="0.3">
      <c r="A2531" t="s">
        <v>2181</v>
      </c>
      <c r="B2531" t="s">
        <v>2182</v>
      </c>
      <c r="C2531" t="s">
        <v>4504</v>
      </c>
      <c r="D2531" t="s">
        <v>3107</v>
      </c>
      <c r="E2531" t="s">
        <v>3108</v>
      </c>
      <c r="F2531" t="s">
        <v>2184</v>
      </c>
      <c r="G2531" t="s">
        <v>1135</v>
      </c>
      <c r="H2531" t="s">
        <v>2185</v>
      </c>
      <c r="I2531" t="s">
        <v>2186</v>
      </c>
      <c r="J2531" t="s">
        <v>241</v>
      </c>
      <c r="K2531" t="s">
        <v>242</v>
      </c>
      <c r="L2531" t="s">
        <v>110</v>
      </c>
      <c r="M2531" t="s">
        <v>38</v>
      </c>
      <c r="N2531" t="s">
        <v>668</v>
      </c>
      <c r="O2531" s="23">
        <v>635</v>
      </c>
      <c r="P2531" s="9">
        <v>15.75</v>
      </c>
      <c r="Q2531" t="s">
        <v>40</v>
      </c>
      <c r="R2531">
        <v>19077</v>
      </c>
      <c r="S2531" s="9">
        <v>40.32</v>
      </c>
      <c r="T2531" s="26">
        <v>5.9889999999999999</v>
      </c>
      <c r="U2531" s="8">
        <v>241.49</v>
      </c>
      <c r="V2531" t="s">
        <v>41</v>
      </c>
      <c r="W2531" t="s">
        <v>2007</v>
      </c>
      <c r="X2531" t="s">
        <v>42</v>
      </c>
      <c r="Y2531" t="s">
        <v>2188</v>
      </c>
      <c r="AA2531" s="1">
        <f t="shared" si="264"/>
        <v>45978</v>
      </c>
      <c r="AB2531" s="2">
        <f t="shared" si="265"/>
        <v>11</v>
      </c>
      <c r="AC2531" s="2">
        <f t="shared" si="266"/>
        <v>2025</v>
      </c>
      <c r="AD2531" s="2" t="str">
        <f>IFERROR(VLOOKUP(A2531,'Aux Área'!$A$4:$B$123,2,0),"-")</f>
        <v>INSPEÇÃO</v>
      </c>
    </row>
    <row r="2532" spans="1:30" x14ac:dyDescent="0.3">
      <c r="A2532" t="s">
        <v>2306</v>
      </c>
      <c r="B2532" t="s">
        <v>2307</v>
      </c>
      <c r="C2532" t="s">
        <v>4505</v>
      </c>
      <c r="D2532" t="s">
        <v>3428</v>
      </c>
      <c r="E2532" t="s">
        <v>3429</v>
      </c>
      <c r="F2532" t="s">
        <v>2309</v>
      </c>
      <c r="G2532" t="s">
        <v>1135</v>
      </c>
      <c r="H2532" t="s">
        <v>2275</v>
      </c>
      <c r="I2532" t="s">
        <v>1497</v>
      </c>
      <c r="J2532" t="s">
        <v>89</v>
      </c>
      <c r="K2532" t="s">
        <v>90</v>
      </c>
      <c r="L2532" t="s">
        <v>91</v>
      </c>
      <c r="M2532" t="s">
        <v>38</v>
      </c>
      <c r="N2532" t="s">
        <v>39</v>
      </c>
      <c r="O2532" s="23">
        <v>126</v>
      </c>
      <c r="P2532" s="9">
        <v>8.81</v>
      </c>
      <c r="Q2532" t="s">
        <v>40</v>
      </c>
      <c r="R2532">
        <v>16308</v>
      </c>
      <c r="S2532" s="9">
        <v>14.31</v>
      </c>
      <c r="T2532" s="26">
        <v>4.29</v>
      </c>
      <c r="U2532" s="8">
        <v>61.39</v>
      </c>
      <c r="V2532" t="s">
        <v>4506</v>
      </c>
      <c r="W2532" t="s">
        <v>2276</v>
      </c>
      <c r="X2532" t="s">
        <v>42</v>
      </c>
      <c r="Y2532" t="s">
        <v>2277</v>
      </c>
      <c r="AA2532" s="1">
        <f t="shared" si="264"/>
        <v>45978</v>
      </c>
      <c r="AB2532" s="2">
        <f t="shared" si="265"/>
        <v>11</v>
      </c>
      <c r="AC2532" s="2">
        <f t="shared" si="266"/>
        <v>2025</v>
      </c>
      <c r="AD2532" s="2" t="str">
        <f>IFERROR(VLOOKUP(A2532,'Aux Área'!$A$4:$B$123,2,0),"-")</f>
        <v>INSPEÇÃO</v>
      </c>
    </row>
    <row r="2533" spans="1:30" x14ac:dyDescent="0.3">
      <c r="A2533" t="s">
        <v>2638</v>
      </c>
      <c r="B2533" t="s">
        <v>2639</v>
      </c>
      <c r="C2533" t="s">
        <v>4507</v>
      </c>
      <c r="D2533" t="s">
        <v>3419</v>
      </c>
      <c r="E2533" t="s">
        <v>3420</v>
      </c>
      <c r="F2533" t="s">
        <v>2641</v>
      </c>
      <c r="G2533" t="s">
        <v>1135</v>
      </c>
      <c r="H2533" t="s">
        <v>2275</v>
      </c>
      <c r="I2533" t="s">
        <v>1497</v>
      </c>
      <c r="J2533" t="s">
        <v>252</v>
      </c>
      <c r="K2533" t="s">
        <v>253</v>
      </c>
      <c r="L2533" t="s">
        <v>124</v>
      </c>
      <c r="M2533" t="s">
        <v>38</v>
      </c>
      <c r="N2533" t="s">
        <v>39</v>
      </c>
      <c r="O2533" s="23">
        <v>460</v>
      </c>
      <c r="P2533" s="9">
        <v>21.72</v>
      </c>
      <c r="Q2533" t="s">
        <v>40</v>
      </c>
      <c r="R2533">
        <v>17748</v>
      </c>
      <c r="S2533" s="9">
        <v>21.18</v>
      </c>
      <c r="T2533" s="26">
        <v>4.3810000000000002</v>
      </c>
      <c r="U2533" s="8">
        <v>92.78</v>
      </c>
      <c r="V2533" t="s">
        <v>4508</v>
      </c>
      <c r="W2533" t="s">
        <v>2276</v>
      </c>
      <c r="X2533" t="s">
        <v>42</v>
      </c>
      <c r="Y2533" t="s">
        <v>2277</v>
      </c>
      <c r="AA2533" s="1">
        <f t="shared" si="264"/>
        <v>45978</v>
      </c>
      <c r="AB2533" s="2">
        <f t="shared" si="265"/>
        <v>11</v>
      </c>
      <c r="AC2533" s="2">
        <f t="shared" si="266"/>
        <v>2025</v>
      </c>
      <c r="AD2533" s="2" t="str">
        <f>IFERROR(VLOOKUP(A2533,'Aux Área'!$A$4:$B$123,2,0),"-")</f>
        <v>INSPEÇÃO</v>
      </c>
    </row>
    <row r="2534" spans="1:30" x14ac:dyDescent="0.3">
      <c r="A2534" t="s">
        <v>2271</v>
      </c>
      <c r="B2534" t="s">
        <v>2272</v>
      </c>
      <c r="C2534" t="s">
        <v>4509</v>
      </c>
      <c r="D2534" t="s">
        <v>3135</v>
      </c>
      <c r="E2534" t="s">
        <v>3136</v>
      </c>
      <c r="F2534" t="s">
        <v>2274</v>
      </c>
      <c r="G2534" t="s">
        <v>1135</v>
      </c>
      <c r="H2534" t="s">
        <v>2275</v>
      </c>
      <c r="I2534" t="s">
        <v>1497</v>
      </c>
      <c r="J2534" t="s">
        <v>188</v>
      </c>
      <c r="K2534" t="s">
        <v>189</v>
      </c>
      <c r="L2534" t="s">
        <v>190</v>
      </c>
      <c r="M2534" t="s">
        <v>38</v>
      </c>
      <c r="N2534" t="s">
        <v>39</v>
      </c>
      <c r="O2534" s="23">
        <v>394</v>
      </c>
      <c r="P2534" s="9">
        <v>10.45</v>
      </c>
      <c r="Q2534" t="s">
        <v>40</v>
      </c>
      <c r="R2534">
        <v>18372</v>
      </c>
      <c r="S2534" s="9">
        <v>37.71</v>
      </c>
      <c r="T2534" s="26">
        <v>4.3899999999999997</v>
      </c>
      <c r="U2534" s="8">
        <v>165.55</v>
      </c>
      <c r="V2534" t="s">
        <v>41</v>
      </c>
      <c r="W2534" t="s">
        <v>2276</v>
      </c>
      <c r="X2534" t="s">
        <v>42</v>
      </c>
      <c r="Y2534" t="s">
        <v>2277</v>
      </c>
      <c r="AA2534" s="1">
        <f t="shared" si="264"/>
        <v>45978</v>
      </c>
      <c r="AB2534" s="2">
        <f t="shared" si="265"/>
        <v>11</v>
      </c>
      <c r="AC2534" s="2">
        <f t="shared" si="266"/>
        <v>2025</v>
      </c>
      <c r="AD2534" s="2" t="str">
        <f>IFERROR(VLOOKUP(A2534,'Aux Área'!$A$4:$B$123,2,0),"-")</f>
        <v>INSPEÇÃO</v>
      </c>
    </row>
    <row r="2535" spans="1:30" x14ac:dyDescent="0.3">
      <c r="A2535" t="s">
        <v>1992</v>
      </c>
      <c r="B2535" t="s">
        <v>1993</v>
      </c>
      <c r="C2535" t="s">
        <v>4510</v>
      </c>
      <c r="D2535" t="s">
        <v>4210</v>
      </c>
      <c r="E2535" t="s">
        <v>4211</v>
      </c>
      <c r="F2535" t="s">
        <v>1995</v>
      </c>
      <c r="G2535" t="s">
        <v>659</v>
      </c>
      <c r="H2535" t="s">
        <v>1996</v>
      </c>
      <c r="I2535" t="s">
        <v>1997</v>
      </c>
      <c r="J2535" t="s">
        <v>165</v>
      </c>
      <c r="K2535" t="s">
        <v>166</v>
      </c>
      <c r="L2535" t="s">
        <v>167</v>
      </c>
      <c r="M2535" t="s">
        <v>38</v>
      </c>
      <c r="N2535" t="s">
        <v>668</v>
      </c>
      <c r="O2535" s="23">
        <v>531</v>
      </c>
      <c r="P2535" s="9">
        <v>5.08</v>
      </c>
      <c r="Q2535" t="s">
        <v>40</v>
      </c>
      <c r="R2535">
        <v>6675</v>
      </c>
      <c r="S2535" s="9">
        <v>104.49</v>
      </c>
      <c r="T2535" s="26">
        <v>6.24</v>
      </c>
      <c r="U2535" s="8">
        <v>652.02</v>
      </c>
      <c r="V2535" t="s">
        <v>112</v>
      </c>
      <c r="W2535" t="s">
        <v>1985</v>
      </c>
      <c r="X2535" t="s">
        <v>42</v>
      </c>
      <c r="Y2535" t="s">
        <v>1986</v>
      </c>
      <c r="AA2535" s="1">
        <f t="shared" si="264"/>
        <v>45978</v>
      </c>
      <c r="AB2535" s="2">
        <f t="shared" si="265"/>
        <v>11</v>
      </c>
      <c r="AC2535" s="2">
        <f t="shared" si="266"/>
        <v>2025</v>
      </c>
      <c r="AD2535" s="2" t="str">
        <f>IFERROR(VLOOKUP(A2535,'Aux Área'!$A$4:$B$123,2,0),"-")</f>
        <v>PESADOS</v>
      </c>
    </row>
    <row r="2536" spans="1:30" x14ac:dyDescent="0.3">
      <c r="A2536" t="s">
        <v>2700</v>
      </c>
      <c r="B2536" t="s">
        <v>2701</v>
      </c>
      <c r="C2536" t="s">
        <v>4511</v>
      </c>
      <c r="D2536" t="s">
        <v>3403</v>
      </c>
      <c r="E2536" t="s">
        <v>3404</v>
      </c>
      <c r="F2536" t="s">
        <v>2703</v>
      </c>
      <c r="G2536" t="s">
        <v>659</v>
      </c>
      <c r="H2536" t="s">
        <v>1996</v>
      </c>
      <c r="I2536" t="s">
        <v>1997</v>
      </c>
      <c r="J2536" t="s">
        <v>275</v>
      </c>
      <c r="K2536" t="s">
        <v>276</v>
      </c>
      <c r="L2536" t="s">
        <v>124</v>
      </c>
      <c r="M2536" t="s">
        <v>38</v>
      </c>
      <c r="N2536" t="s">
        <v>668</v>
      </c>
      <c r="O2536" s="10">
        <v>302</v>
      </c>
      <c r="P2536" s="24">
        <v>4.37</v>
      </c>
      <c r="Q2536" t="s">
        <v>40</v>
      </c>
      <c r="R2536">
        <v>6544</v>
      </c>
      <c r="S2536" s="9">
        <v>69.099999999999994</v>
      </c>
      <c r="T2536" s="26">
        <v>7.05</v>
      </c>
      <c r="U2536" s="8">
        <v>487.16</v>
      </c>
      <c r="V2536" t="s">
        <v>4512</v>
      </c>
      <c r="W2536" t="s">
        <v>1985</v>
      </c>
      <c r="X2536" t="s">
        <v>42</v>
      </c>
      <c r="Y2536" t="s">
        <v>1986</v>
      </c>
      <c r="AA2536" s="1">
        <f t="shared" si="264"/>
        <v>45978</v>
      </c>
      <c r="AB2536" s="2">
        <f t="shared" si="265"/>
        <v>11</v>
      </c>
      <c r="AC2536" s="2">
        <f t="shared" si="266"/>
        <v>2025</v>
      </c>
      <c r="AD2536" s="2" t="str">
        <f>IFERROR(VLOOKUP(A2536,'Aux Área'!$A$4:$B$123,2,0),"-")</f>
        <v>PESADOS</v>
      </c>
    </row>
    <row r="2537" spans="1:30" x14ac:dyDescent="0.3">
      <c r="A2537" t="s">
        <v>2700</v>
      </c>
      <c r="C2537" t="s">
        <v>15625</v>
      </c>
      <c r="F2537" t="s">
        <v>2703</v>
      </c>
      <c r="K2537" t="s">
        <v>276</v>
      </c>
      <c r="N2537" t="s">
        <v>15690</v>
      </c>
      <c r="O2537" t="s">
        <v>15244</v>
      </c>
      <c r="P2537" s="9" t="s">
        <v>15244</v>
      </c>
      <c r="Q2537" t="s">
        <v>40</v>
      </c>
      <c r="R2537" t="s">
        <v>15244</v>
      </c>
      <c r="S2537">
        <v>6.42</v>
      </c>
      <c r="U2537" s="8">
        <v>24.35</v>
      </c>
      <c r="X2537" t="s">
        <v>42</v>
      </c>
      <c r="Y2537" t="s">
        <v>1986</v>
      </c>
      <c r="AA2537" s="1">
        <f>IFERROR(DATEVALUE(C2537),"-")</f>
        <v>45978</v>
      </c>
      <c r="AB2537" s="2">
        <f>IFERROR(MONTH(AA2537),"-")</f>
        <v>11</v>
      </c>
      <c r="AC2537" s="2">
        <f>IFERROR(YEAR(AA2537),"-")</f>
        <v>2025</v>
      </c>
      <c r="AD2537" s="2" t="str">
        <f>IFERROR(VLOOKUP(A2537,'Aux Área'!$A$4:$B$123,2,0),"-")</f>
        <v>PESADOS</v>
      </c>
    </row>
    <row r="2538" spans="1:30" x14ac:dyDescent="0.3">
      <c r="A2538" t="s">
        <v>2314</v>
      </c>
      <c r="B2538" t="s">
        <v>2315</v>
      </c>
      <c r="C2538" t="s">
        <v>4513</v>
      </c>
      <c r="D2538" t="s">
        <v>4016</v>
      </c>
      <c r="E2538" t="s">
        <v>4017</v>
      </c>
      <c r="F2538" t="s">
        <v>2317</v>
      </c>
      <c r="G2538" t="s">
        <v>1300</v>
      </c>
      <c r="H2538" t="s">
        <v>1301</v>
      </c>
      <c r="I2538" t="s">
        <v>37</v>
      </c>
      <c r="J2538" t="s">
        <v>231</v>
      </c>
      <c r="K2538" t="s">
        <v>232</v>
      </c>
      <c r="L2538" t="s">
        <v>217</v>
      </c>
      <c r="M2538" t="s">
        <v>38</v>
      </c>
      <c r="N2538" t="s">
        <v>39</v>
      </c>
      <c r="O2538" s="23">
        <v>239</v>
      </c>
      <c r="P2538" s="9">
        <v>8.58</v>
      </c>
      <c r="Q2538" t="s">
        <v>40</v>
      </c>
      <c r="R2538">
        <v>23233</v>
      </c>
      <c r="S2538" s="9">
        <v>27.87</v>
      </c>
      <c r="T2538" s="26">
        <v>4.25</v>
      </c>
      <c r="U2538" s="8">
        <v>118.46</v>
      </c>
      <c r="V2538" t="s">
        <v>4514</v>
      </c>
      <c r="W2538" t="s">
        <v>2276</v>
      </c>
      <c r="X2538" t="s">
        <v>42</v>
      </c>
      <c r="Y2538" t="s">
        <v>2277</v>
      </c>
      <c r="AA2538" s="1">
        <f>DATEVALUE(C2538)</f>
        <v>45978</v>
      </c>
      <c r="AB2538" s="2">
        <f>MONTH(AA2538)</f>
        <v>11</v>
      </c>
      <c r="AC2538" s="2">
        <f>YEAR(AA2538)</f>
        <v>2025</v>
      </c>
      <c r="AD2538" s="2" t="str">
        <f>IFERROR(VLOOKUP(A2538,'Aux Área'!$A$4:$B$123,2,0),"-")</f>
        <v>INSPEÇÃO</v>
      </c>
    </row>
    <row r="2539" spans="1:30" x14ac:dyDescent="0.3">
      <c r="A2539" t="s">
        <v>52</v>
      </c>
      <c r="B2539" t="s">
        <v>1449</v>
      </c>
      <c r="C2539" t="s">
        <v>4515</v>
      </c>
      <c r="D2539" t="s">
        <v>2160</v>
      </c>
      <c r="E2539" t="s">
        <v>2161</v>
      </c>
      <c r="F2539" t="s">
        <v>53</v>
      </c>
      <c r="G2539" t="s">
        <v>1500</v>
      </c>
      <c r="H2539" t="s">
        <v>36</v>
      </c>
      <c r="I2539" t="s">
        <v>37</v>
      </c>
      <c r="J2539" t="s">
        <v>231</v>
      </c>
      <c r="K2539" t="s">
        <v>232</v>
      </c>
      <c r="L2539" t="s">
        <v>217</v>
      </c>
      <c r="M2539" t="s">
        <v>38</v>
      </c>
      <c r="N2539" t="s">
        <v>39</v>
      </c>
      <c r="O2539" s="23">
        <v>304</v>
      </c>
      <c r="P2539" s="9">
        <v>9.7100000000000009</v>
      </c>
      <c r="Q2539" t="s">
        <v>40</v>
      </c>
      <c r="R2539">
        <v>33946</v>
      </c>
      <c r="S2539" s="9">
        <v>31.3</v>
      </c>
      <c r="T2539" s="26">
        <v>4.2510000000000003</v>
      </c>
      <c r="U2539" s="8">
        <v>133.05000000000001</v>
      </c>
      <c r="V2539" t="s">
        <v>4516</v>
      </c>
      <c r="W2539" t="s">
        <v>2007</v>
      </c>
      <c r="X2539" t="s">
        <v>42</v>
      </c>
      <c r="Y2539" t="s">
        <v>1740</v>
      </c>
      <c r="AA2539" s="1">
        <f>DATEVALUE(C2539)</f>
        <v>45978</v>
      </c>
      <c r="AB2539" s="2">
        <f>MONTH(AA2539)</f>
        <v>11</v>
      </c>
      <c r="AC2539" s="2">
        <f>YEAR(AA2539)</f>
        <v>2025</v>
      </c>
      <c r="AD2539" s="2" t="str">
        <f>IFERROR(VLOOKUP(A2539,'Aux Área'!$A$4:$B$123,2,0),"-")</f>
        <v>OPERAÇÃO</v>
      </c>
    </row>
    <row r="2540" spans="1:30" x14ac:dyDescent="0.3">
      <c r="A2540" t="s">
        <v>2347</v>
      </c>
      <c r="B2540" t="s">
        <v>2348</v>
      </c>
      <c r="C2540" t="s">
        <v>4517</v>
      </c>
      <c r="D2540" t="s">
        <v>4012</v>
      </c>
      <c r="E2540" t="s">
        <v>4013</v>
      </c>
      <c r="F2540" t="s">
        <v>2350</v>
      </c>
      <c r="G2540" t="s">
        <v>659</v>
      </c>
      <c r="H2540" t="s">
        <v>1996</v>
      </c>
      <c r="I2540" t="s">
        <v>1997</v>
      </c>
      <c r="J2540" t="s">
        <v>89</v>
      </c>
      <c r="K2540" t="s">
        <v>90</v>
      </c>
      <c r="L2540" t="s">
        <v>91</v>
      </c>
      <c r="M2540" t="s">
        <v>38</v>
      </c>
      <c r="N2540" t="s">
        <v>668</v>
      </c>
      <c r="O2540" s="23">
        <v>472</v>
      </c>
      <c r="P2540" s="9">
        <v>6.7</v>
      </c>
      <c r="Q2540" t="s">
        <v>40</v>
      </c>
      <c r="R2540">
        <v>7360</v>
      </c>
      <c r="S2540" s="9">
        <v>70.44</v>
      </c>
      <c r="T2540" s="26">
        <v>6.09</v>
      </c>
      <c r="U2540" s="8">
        <v>428.98</v>
      </c>
      <c r="V2540" t="s">
        <v>4518</v>
      </c>
      <c r="W2540" t="s">
        <v>1985</v>
      </c>
      <c r="X2540" t="s">
        <v>42</v>
      </c>
      <c r="Y2540" t="s">
        <v>1986</v>
      </c>
      <c r="AA2540" s="1">
        <f>DATEVALUE(C2540)</f>
        <v>45978</v>
      </c>
      <c r="AB2540" s="2">
        <f>MONTH(AA2540)</f>
        <v>11</v>
      </c>
      <c r="AC2540" s="2">
        <f>YEAR(AA2540)</f>
        <v>2025</v>
      </c>
      <c r="AD2540" s="2" t="str">
        <f>IFERROR(VLOOKUP(A2540,'Aux Área'!$A$4:$B$123,2,0),"-")</f>
        <v>PESADOS</v>
      </c>
    </row>
    <row r="2541" spans="1:30" x14ac:dyDescent="0.3">
      <c r="A2541" t="s">
        <v>2347</v>
      </c>
      <c r="C2541" t="s">
        <v>15672</v>
      </c>
      <c r="F2541" t="s">
        <v>2350</v>
      </c>
      <c r="K2541" t="s">
        <v>90</v>
      </c>
      <c r="N2541" t="s">
        <v>15690</v>
      </c>
      <c r="O2541" t="s">
        <v>15244</v>
      </c>
      <c r="P2541" s="9" t="s">
        <v>15244</v>
      </c>
      <c r="Q2541" t="s">
        <v>40</v>
      </c>
      <c r="R2541" t="s">
        <v>15244</v>
      </c>
      <c r="S2541">
        <v>6.91</v>
      </c>
      <c r="U2541" s="8">
        <v>24.12</v>
      </c>
      <c r="X2541" t="s">
        <v>42</v>
      </c>
      <c r="Y2541" t="s">
        <v>1986</v>
      </c>
      <c r="AA2541" s="1">
        <f>IFERROR(DATEVALUE(C2541),"-")</f>
        <v>45978</v>
      </c>
      <c r="AB2541" s="2">
        <f>IFERROR(MONTH(AA2541),"-")</f>
        <v>11</v>
      </c>
      <c r="AC2541" s="2">
        <f>IFERROR(YEAR(AA2541),"-")</f>
        <v>2025</v>
      </c>
      <c r="AD2541" s="2" t="str">
        <f>IFERROR(VLOOKUP(A2541,'Aux Área'!$A$4:$B$123,2,0),"-")</f>
        <v>PESADOS</v>
      </c>
    </row>
    <row r="2542" spans="1:30" x14ac:dyDescent="0.3">
      <c r="A2542" t="s">
        <v>2643</v>
      </c>
      <c r="B2542" t="s">
        <v>2644</v>
      </c>
      <c r="C2542" t="s">
        <v>4519</v>
      </c>
      <c r="D2542" t="s">
        <v>3197</v>
      </c>
      <c r="E2542" t="s">
        <v>3198</v>
      </c>
      <c r="F2542" t="s">
        <v>2646</v>
      </c>
      <c r="G2542" t="s">
        <v>1300</v>
      </c>
      <c r="H2542" t="s">
        <v>1301</v>
      </c>
      <c r="I2542" t="s">
        <v>37</v>
      </c>
      <c r="J2542" t="s">
        <v>122</v>
      </c>
      <c r="K2542" t="s">
        <v>123</v>
      </c>
      <c r="L2542" t="s">
        <v>124</v>
      </c>
      <c r="M2542" t="s">
        <v>38</v>
      </c>
      <c r="N2542" t="s">
        <v>39</v>
      </c>
      <c r="O2542" s="23">
        <v>393</v>
      </c>
      <c r="P2542" s="9">
        <v>10.85</v>
      </c>
      <c r="Q2542" t="s">
        <v>40</v>
      </c>
      <c r="R2542">
        <v>18300</v>
      </c>
      <c r="S2542" s="9">
        <v>36.229999999999997</v>
      </c>
      <c r="T2542" s="26">
        <v>4.3899999999999997</v>
      </c>
      <c r="U2542" s="8">
        <v>159.04</v>
      </c>
      <c r="V2542" t="s">
        <v>112</v>
      </c>
      <c r="W2542" t="s">
        <v>2276</v>
      </c>
      <c r="X2542" t="s">
        <v>42</v>
      </c>
      <c r="Y2542" t="s">
        <v>2277</v>
      </c>
      <c r="AA2542" s="1">
        <f t="shared" ref="AA2542:AA2551" si="267">DATEVALUE(C2542)</f>
        <v>45978</v>
      </c>
      <c r="AB2542" s="2">
        <f t="shared" ref="AB2542:AB2551" si="268">MONTH(AA2542)</f>
        <v>11</v>
      </c>
      <c r="AC2542" s="2">
        <f t="shared" ref="AC2542:AC2551" si="269">YEAR(AA2542)</f>
        <v>2025</v>
      </c>
      <c r="AD2542" s="2" t="str">
        <f>IFERROR(VLOOKUP(A2542,'Aux Área'!$A$4:$B$123,2,0),"-")</f>
        <v>INSPEÇÃO</v>
      </c>
    </row>
    <row r="2543" spans="1:30" x14ac:dyDescent="0.3">
      <c r="A2543" t="s">
        <v>2278</v>
      </c>
      <c r="B2543" t="s">
        <v>2279</v>
      </c>
      <c r="C2543" t="s">
        <v>4520</v>
      </c>
      <c r="D2543" t="s">
        <v>3208</v>
      </c>
      <c r="E2543" t="s">
        <v>3209</v>
      </c>
      <c r="F2543" t="s">
        <v>2281</v>
      </c>
      <c r="G2543" t="s">
        <v>1135</v>
      </c>
      <c r="H2543" t="s">
        <v>2275</v>
      </c>
      <c r="I2543" t="s">
        <v>1497</v>
      </c>
      <c r="J2543" t="s">
        <v>169</v>
      </c>
      <c r="K2543" t="s">
        <v>170</v>
      </c>
      <c r="L2543" t="s">
        <v>124</v>
      </c>
      <c r="M2543" t="s">
        <v>38</v>
      </c>
      <c r="N2543" t="s">
        <v>39</v>
      </c>
      <c r="O2543" s="23">
        <v>387</v>
      </c>
      <c r="P2543" s="9">
        <v>10.39</v>
      </c>
      <c r="Q2543" t="s">
        <v>40</v>
      </c>
      <c r="R2543">
        <v>21537</v>
      </c>
      <c r="S2543" s="9">
        <v>37.25</v>
      </c>
      <c r="T2543" s="26">
        <v>4.29</v>
      </c>
      <c r="U2543" s="8">
        <v>159.81</v>
      </c>
      <c r="V2543" t="s">
        <v>41</v>
      </c>
      <c r="W2543" t="s">
        <v>2276</v>
      </c>
      <c r="X2543" t="s">
        <v>42</v>
      </c>
      <c r="Y2543" t="s">
        <v>2277</v>
      </c>
      <c r="AA2543" s="1">
        <f t="shared" si="267"/>
        <v>45979</v>
      </c>
      <c r="AB2543" s="2">
        <f t="shared" si="268"/>
        <v>11</v>
      </c>
      <c r="AC2543" s="2">
        <f t="shared" si="269"/>
        <v>2025</v>
      </c>
      <c r="AD2543" s="2" t="str">
        <f>IFERROR(VLOOKUP(A2543,'Aux Área'!$A$4:$B$123,2,0),"-")</f>
        <v>INSPEÇÃO</v>
      </c>
    </row>
    <row r="2544" spans="1:30" x14ac:dyDescent="0.3">
      <c r="A2544" t="s">
        <v>2282</v>
      </c>
      <c r="B2544" t="s">
        <v>2283</v>
      </c>
      <c r="C2544" t="s">
        <v>4521</v>
      </c>
      <c r="D2544" t="s">
        <v>3781</v>
      </c>
      <c r="E2544" t="s">
        <v>3782</v>
      </c>
      <c r="F2544" t="s">
        <v>2285</v>
      </c>
      <c r="G2544" t="s">
        <v>1135</v>
      </c>
      <c r="H2544" t="s">
        <v>2275</v>
      </c>
      <c r="I2544" t="s">
        <v>1497</v>
      </c>
      <c r="J2544" t="s">
        <v>1681</v>
      </c>
      <c r="K2544" t="s">
        <v>1682</v>
      </c>
      <c r="L2544" t="s">
        <v>141</v>
      </c>
      <c r="M2544" t="s">
        <v>38</v>
      </c>
      <c r="N2544" t="s">
        <v>39</v>
      </c>
      <c r="O2544" s="23">
        <v>296</v>
      </c>
      <c r="P2544" s="9">
        <v>11.64</v>
      </c>
      <c r="Q2544" t="s">
        <v>40</v>
      </c>
      <c r="R2544">
        <v>19121</v>
      </c>
      <c r="S2544" s="9">
        <v>25.44</v>
      </c>
      <c r="T2544" s="26">
        <v>4.6390000000000002</v>
      </c>
      <c r="U2544" s="8">
        <v>118.02</v>
      </c>
      <c r="V2544" t="s">
        <v>41</v>
      </c>
      <c r="W2544" t="s">
        <v>2276</v>
      </c>
      <c r="X2544" t="s">
        <v>42</v>
      </c>
      <c r="Y2544" t="s">
        <v>2277</v>
      </c>
      <c r="AA2544" s="1">
        <f t="shared" si="267"/>
        <v>45979</v>
      </c>
      <c r="AB2544" s="2">
        <f t="shared" si="268"/>
        <v>11</v>
      </c>
      <c r="AC2544" s="2">
        <f t="shared" si="269"/>
        <v>2025</v>
      </c>
      <c r="AD2544" s="2" t="str">
        <f>IFERROR(VLOOKUP(A2544,'Aux Área'!$A$4:$B$123,2,0),"-")</f>
        <v>INSPEÇÃO</v>
      </c>
    </row>
    <row r="2545" spans="1:30" x14ac:dyDescent="0.3">
      <c r="A2545" t="s">
        <v>3092</v>
      </c>
      <c r="B2545" t="s">
        <v>3093</v>
      </c>
      <c r="C2545" t="s">
        <v>4522</v>
      </c>
      <c r="D2545" t="s">
        <v>391</v>
      </c>
      <c r="E2545" t="s">
        <v>392</v>
      </c>
      <c r="F2545" t="s">
        <v>3594</v>
      </c>
      <c r="G2545" t="s">
        <v>1135</v>
      </c>
      <c r="H2545" t="s">
        <v>2275</v>
      </c>
      <c r="I2545" t="s">
        <v>1497</v>
      </c>
      <c r="J2545" t="s">
        <v>172</v>
      </c>
      <c r="K2545" t="s">
        <v>173</v>
      </c>
      <c r="L2545" t="s">
        <v>124</v>
      </c>
      <c r="M2545" t="s">
        <v>38</v>
      </c>
      <c r="N2545" t="s">
        <v>39</v>
      </c>
      <c r="O2545" s="23">
        <v>430</v>
      </c>
      <c r="P2545" s="9">
        <v>8.1199999999999992</v>
      </c>
      <c r="Q2545" t="s">
        <v>40</v>
      </c>
      <c r="R2545">
        <v>14221</v>
      </c>
      <c r="S2545" s="9">
        <v>52.95</v>
      </c>
      <c r="T2545" s="26">
        <v>3.99</v>
      </c>
      <c r="U2545" s="8">
        <v>211.27</v>
      </c>
      <c r="V2545" t="s">
        <v>4523</v>
      </c>
      <c r="W2545" t="s">
        <v>2276</v>
      </c>
      <c r="X2545" t="s">
        <v>42</v>
      </c>
      <c r="Y2545" t="s">
        <v>2277</v>
      </c>
      <c r="AA2545" s="1">
        <f t="shared" si="267"/>
        <v>45979</v>
      </c>
      <c r="AB2545" s="2">
        <f t="shared" si="268"/>
        <v>11</v>
      </c>
      <c r="AC2545" s="2">
        <f t="shared" si="269"/>
        <v>2025</v>
      </c>
      <c r="AD2545" s="2" t="str">
        <f>IFERROR(VLOOKUP(A2545,'Aux Área'!$A$4:$B$123,2,0),"-")</f>
        <v>INSPEÇÃO</v>
      </c>
    </row>
    <row r="2546" spans="1:30" x14ac:dyDescent="0.3">
      <c r="A2546" t="s">
        <v>2318</v>
      </c>
      <c r="B2546" t="s">
        <v>2733</v>
      </c>
      <c r="C2546" t="s">
        <v>4524</v>
      </c>
      <c r="D2546" t="s">
        <v>3205</v>
      </c>
      <c r="E2546" t="s">
        <v>3206</v>
      </c>
      <c r="F2546" t="s">
        <v>4203</v>
      </c>
      <c r="G2546" t="s">
        <v>1135</v>
      </c>
      <c r="H2546" t="s">
        <v>2185</v>
      </c>
      <c r="I2546" t="s">
        <v>2186</v>
      </c>
      <c r="J2546" t="s">
        <v>169</v>
      </c>
      <c r="K2546" t="s">
        <v>170</v>
      </c>
      <c r="L2546" t="s">
        <v>124</v>
      </c>
      <c r="M2546" t="s">
        <v>38</v>
      </c>
      <c r="N2546" t="s">
        <v>638</v>
      </c>
      <c r="O2546" s="23">
        <v>1052</v>
      </c>
      <c r="P2546" s="9">
        <v>14.74</v>
      </c>
      <c r="Q2546" t="s">
        <v>40</v>
      </c>
      <c r="R2546">
        <v>12093</v>
      </c>
      <c r="S2546" s="9">
        <v>71.38</v>
      </c>
      <c r="T2546" s="26">
        <v>6.09</v>
      </c>
      <c r="U2546" s="8">
        <v>434.7</v>
      </c>
      <c r="V2546" t="s">
        <v>41</v>
      </c>
      <c r="W2546" t="s">
        <v>2007</v>
      </c>
      <c r="X2546" t="s">
        <v>42</v>
      </c>
      <c r="Y2546" t="s">
        <v>2188</v>
      </c>
      <c r="AA2546" s="1">
        <f t="shared" si="267"/>
        <v>45979</v>
      </c>
      <c r="AB2546" s="2">
        <f t="shared" si="268"/>
        <v>11</v>
      </c>
      <c r="AC2546" s="2">
        <f t="shared" si="269"/>
        <v>2025</v>
      </c>
      <c r="AD2546" s="2" t="str">
        <f>IFERROR(VLOOKUP(A2546,'Aux Área'!$A$4:$B$123,2,0),"-")</f>
        <v>INSPEÇÃO</v>
      </c>
    </row>
    <row r="2547" spans="1:30" x14ac:dyDescent="0.3">
      <c r="A2547" t="s">
        <v>2306</v>
      </c>
      <c r="B2547" t="s">
        <v>2307</v>
      </c>
      <c r="C2547" t="s">
        <v>4525</v>
      </c>
      <c r="D2547" t="s">
        <v>3212</v>
      </c>
      <c r="E2547" t="s">
        <v>3213</v>
      </c>
      <c r="F2547" t="s">
        <v>2309</v>
      </c>
      <c r="G2547" t="s">
        <v>1135</v>
      </c>
      <c r="H2547" t="s">
        <v>2275</v>
      </c>
      <c r="I2547" t="s">
        <v>1497</v>
      </c>
      <c r="J2547" t="s">
        <v>89</v>
      </c>
      <c r="K2547" t="s">
        <v>90</v>
      </c>
      <c r="L2547" t="s">
        <v>91</v>
      </c>
      <c r="M2547" t="s">
        <v>38</v>
      </c>
      <c r="N2547" t="s">
        <v>39</v>
      </c>
      <c r="O2547" s="23">
        <v>281</v>
      </c>
      <c r="P2547" s="9">
        <v>11.45</v>
      </c>
      <c r="Q2547" t="s">
        <v>40</v>
      </c>
      <c r="R2547">
        <v>16589</v>
      </c>
      <c r="S2547" s="9">
        <v>24.54</v>
      </c>
      <c r="T2547" s="26">
        <v>4.49</v>
      </c>
      <c r="U2547" s="8">
        <v>110.19</v>
      </c>
      <c r="V2547" t="s">
        <v>4526</v>
      </c>
      <c r="W2547" t="s">
        <v>2276</v>
      </c>
      <c r="X2547" t="s">
        <v>42</v>
      </c>
      <c r="Y2547" t="s">
        <v>2277</v>
      </c>
      <c r="AA2547" s="1">
        <f t="shared" si="267"/>
        <v>45979</v>
      </c>
      <c r="AB2547" s="2">
        <f t="shared" si="268"/>
        <v>11</v>
      </c>
      <c r="AC2547" s="2">
        <f t="shared" si="269"/>
        <v>2025</v>
      </c>
      <c r="AD2547" s="2" t="str">
        <f>IFERROR(VLOOKUP(A2547,'Aux Área'!$A$4:$B$123,2,0),"-")</f>
        <v>INSPEÇÃO</v>
      </c>
    </row>
    <row r="2548" spans="1:30" x14ac:dyDescent="0.3">
      <c r="A2548" t="s">
        <v>2314</v>
      </c>
      <c r="B2548" t="s">
        <v>2315</v>
      </c>
      <c r="C2548" t="s">
        <v>4527</v>
      </c>
      <c r="D2548" t="s">
        <v>4016</v>
      </c>
      <c r="E2548" t="s">
        <v>4017</v>
      </c>
      <c r="F2548" t="s">
        <v>2317</v>
      </c>
      <c r="G2548" t="s">
        <v>1300</v>
      </c>
      <c r="H2548" t="s">
        <v>1301</v>
      </c>
      <c r="I2548" t="s">
        <v>37</v>
      </c>
      <c r="J2548" t="s">
        <v>231</v>
      </c>
      <c r="K2548" t="s">
        <v>232</v>
      </c>
      <c r="L2548" t="s">
        <v>217</v>
      </c>
      <c r="M2548" t="s">
        <v>38</v>
      </c>
      <c r="N2548" t="s">
        <v>39</v>
      </c>
      <c r="O2548" s="23">
        <v>393</v>
      </c>
      <c r="P2548" s="9">
        <v>9.61</v>
      </c>
      <c r="Q2548" t="s">
        <v>40</v>
      </c>
      <c r="R2548">
        <v>23626</v>
      </c>
      <c r="S2548" s="9">
        <v>40.89</v>
      </c>
      <c r="T2548" s="26">
        <v>4.25</v>
      </c>
      <c r="U2548" s="8">
        <v>173.79</v>
      </c>
      <c r="V2548" t="s">
        <v>4528</v>
      </c>
      <c r="W2548" t="s">
        <v>2276</v>
      </c>
      <c r="X2548" t="s">
        <v>42</v>
      </c>
      <c r="Y2548" t="s">
        <v>2277</v>
      </c>
      <c r="AA2548" s="1">
        <f t="shared" si="267"/>
        <v>45979</v>
      </c>
      <c r="AB2548" s="2">
        <f t="shared" si="268"/>
        <v>11</v>
      </c>
      <c r="AC2548" s="2">
        <f t="shared" si="269"/>
        <v>2025</v>
      </c>
      <c r="AD2548" s="2" t="str">
        <f>IFERROR(VLOOKUP(A2548,'Aux Área'!$A$4:$B$123,2,0),"-")</f>
        <v>INSPEÇÃO</v>
      </c>
    </row>
    <row r="2549" spans="1:30" x14ac:dyDescent="0.3">
      <c r="A2549" t="s">
        <v>2271</v>
      </c>
      <c r="B2549" t="s">
        <v>2272</v>
      </c>
      <c r="C2549" t="s">
        <v>4529</v>
      </c>
      <c r="D2549" t="s">
        <v>3788</v>
      </c>
      <c r="E2549" t="s">
        <v>3789</v>
      </c>
      <c r="F2549" t="s">
        <v>2274</v>
      </c>
      <c r="G2549" t="s">
        <v>1135</v>
      </c>
      <c r="H2549" t="s">
        <v>2275</v>
      </c>
      <c r="I2549" t="s">
        <v>1497</v>
      </c>
      <c r="J2549" t="s">
        <v>231</v>
      </c>
      <c r="K2549" t="s">
        <v>232</v>
      </c>
      <c r="L2549" t="s">
        <v>217</v>
      </c>
      <c r="M2549" t="s">
        <v>38</v>
      </c>
      <c r="N2549" t="s">
        <v>39</v>
      </c>
      <c r="O2549" s="23">
        <v>362</v>
      </c>
      <c r="P2549" s="9">
        <v>9.2899999999999991</v>
      </c>
      <c r="Q2549" t="s">
        <v>40</v>
      </c>
      <c r="R2549">
        <v>18734</v>
      </c>
      <c r="S2549" s="9">
        <v>38.950000000000003</v>
      </c>
      <c r="T2549" s="26">
        <v>4.25</v>
      </c>
      <c r="U2549" s="8">
        <v>165.55</v>
      </c>
      <c r="V2549" t="s">
        <v>4530</v>
      </c>
      <c r="W2549" t="s">
        <v>2276</v>
      </c>
      <c r="X2549" t="s">
        <v>42</v>
      </c>
      <c r="Y2549" t="s">
        <v>2277</v>
      </c>
      <c r="AA2549" s="1">
        <f t="shared" si="267"/>
        <v>45979</v>
      </c>
      <c r="AB2549" s="2">
        <f t="shared" si="268"/>
        <v>11</v>
      </c>
      <c r="AC2549" s="2">
        <f t="shared" si="269"/>
        <v>2025</v>
      </c>
      <c r="AD2549" s="2" t="str">
        <f>IFERROR(VLOOKUP(A2549,'Aux Área'!$A$4:$B$123,2,0),"-")</f>
        <v>INSPEÇÃO</v>
      </c>
    </row>
    <row r="2550" spans="1:30" x14ac:dyDescent="0.3">
      <c r="A2550" t="s">
        <v>2638</v>
      </c>
      <c r="B2550" t="s">
        <v>2639</v>
      </c>
      <c r="C2550" t="s">
        <v>4531</v>
      </c>
      <c r="D2550" t="s">
        <v>4358</v>
      </c>
      <c r="E2550" t="s">
        <v>4359</v>
      </c>
      <c r="F2550" t="s">
        <v>2641</v>
      </c>
      <c r="G2550" t="s">
        <v>1135</v>
      </c>
      <c r="H2550" t="s">
        <v>2275</v>
      </c>
      <c r="I2550" t="s">
        <v>1497</v>
      </c>
      <c r="J2550" t="s">
        <v>275</v>
      </c>
      <c r="K2550" t="s">
        <v>276</v>
      </c>
      <c r="L2550" t="s">
        <v>124</v>
      </c>
      <c r="M2550" t="s">
        <v>38</v>
      </c>
      <c r="N2550" t="s">
        <v>39</v>
      </c>
      <c r="O2550" s="23">
        <v>138</v>
      </c>
      <c r="P2550" s="9">
        <v>3.29</v>
      </c>
      <c r="Q2550" t="s">
        <v>40</v>
      </c>
      <c r="R2550">
        <v>17886</v>
      </c>
      <c r="S2550" s="9">
        <v>42</v>
      </c>
      <c r="T2550" s="26">
        <v>4.1900000000000004</v>
      </c>
      <c r="U2550" s="8">
        <v>175.98</v>
      </c>
      <c r="V2550" t="s">
        <v>4532</v>
      </c>
      <c r="W2550" t="s">
        <v>2276</v>
      </c>
      <c r="X2550" t="s">
        <v>42</v>
      </c>
      <c r="Y2550" t="s">
        <v>2277</v>
      </c>
      <c r="AA2550" s="1">
        <f t="shared" si="267"/>
        <v>45979</v>
      </c>
      <c r="AB2550" s="2">
        <f t="shared" si="268"/>
        <v>11</v>
      </c>
      <c r="AC2550" s="2">
        <f t="shared" si="269"/>
        <v>2025</v>
      </c>
      <c r="AD2550" s="2" t="str">
        <f>IFERROR(VLOOKUP(A2550,'Aux Área'!$A$4:$B$123,2,0),"-")</f>
        <v>INSPEÇÃO</v>
      </c>
    </row>
    <row r="2551" spans="1:30" x14ac:dyDescent="0.3">
      <c r="A2551" t="s">
        <v>2494</v>
      </c>
      <c r="B2551" t="s">
        <v>2495</v>
      </c>
      <c r="C2551" t="s">
        <v>4533</v>
      </c>
      <c r="D2551" t="s">
        <v>2891</v>
      </c>
      <c r="E2551" t="s">
        <v>2892</v>
      </c>
      <c r="F2551" t="s">
        <v>2497</v>
      </c>
      <c r="G2551" t="s">
        <v>659</v>
      </c>
      <c r="H2551" t="s">
        <v>2215</v>
      </c>
      <c r="I2551" t="s">
        <v>667</v>
      </c>
      <c r="J2551" t="s">
        <v>237</v>
      </c>
      <c r="K2551" t="s">
        <v>238</v>
      </c>
      <c r="L2551" t="s">
        <v>110</v>
      </c>
      <c r="M2551" t="s">
        <v>38</v>
      </c>
      <c r="N2551" t="s">
        <v>668</v>
      </c>
      <c r="O2551" s="23">
        <v>98</v>
      </c>
      <c r="P2551" s="9">
        <v>4.8600000000000003</v>
      </c>
      <c r="Q2551" t="s">
        <v>40</v>
      </c>
      <c r="R2551">
        <v>4379</v>
      </c>
      <c r="S2551" s="9">
        <v>20.18</v>
      </c>
      <c r="T2551" s="26">
        <v>6.19</v>
      </c>
      <c r="U2551" s="8">
        <v>124.91</v>
      </c>
      <c r="V2551" t="s">
        <v>41</v>
      </c>
      <c r="W2551" t="s">
        <v>2007</v>
      </c>
      <c r="X2551" t="s">
        <v>42</v>
      </c>
      <c r="Y2551" t="s">
        <v>1740</v>
      </c>
      <c r="AA2551" s="1">
        <f t="shared" si="267"/>
        <v>45979</v>
      </c>
      <c r="AB2551" s="2">
        <f t="shared" si="268"/>
        <v>11</v>
      </c>
      <c r="AC2551" s="2">
        <f t="shared" si="269"/>
        <v>2025</v>
      </c>
      <c r="AD2551" s="2" t="str">
        <f>IFERROR(VLOOKUP(A2551,'Aux Área'!$A$4:$B$123,2,0),"-")</f>
        <v>APH</v>
      </c>
    </row>
    <row r="2552" spans="1:30" x14ac:dyDescent="0.3">
      <c r="A2552" t="s">
        <v>2494</v>
      </c>
      <c r="C2552" t="s">
        <v>4533</v>
      </c>
      <c r="F2552" t="s">
        <v>2497</v>
      </c>
      <c r="K2552" t="s">
        <v>238</v>
      </c>
      <c r="N2552" t="s">
        <v>15690</v>
      </c>
      <c r="O2552" t="s">
        <v>15244</v>
      </c>
      <c r="P2552" s="9" t="s">
        <v>15244</v>
      </c>
      <c r="Q2552" t="s">
        <v>40</v>
      </c>
      <c r="R2552" t="s">
        <v>15244</v>
      </c>
      <c r="S2552">
        <v>5.0999999999999996</v>
      </c>
      <c r="U2552" s="8">
        <v>20.350000000000001</v>
      </c>
      <c r="X2552" t="s">
        <v>42</v>
      </c>
      <c r="Y2552" t="s">
        <v>1740</v>
      </c>
      <c r="AA2552" s="1">
        <f>IFERROR(DATEVALUE(C2552),"-")</f>
        <v>45979</v>
      </c>
      <c r="AB2552" s="2">
        <f>IFERROR(MONTH(AA2552),"-")</f>
        <v>11</v>
      </c>
      <c r="AC2552" s="2">
        <f>IFERROR(YEAR(AA2552),"-")</f>
        <v>2025</v>
      </c>
      <c r="AD2552" s="2" t="str">
        <f>IFERROR(VLOOKUP(A2552,'Aux Área'!$A$4:$B$123,2,0),"-")</f>
        <v>APH</v>
      </c>
    </row>
    <row r="2553" spans="1:30" x14ac:dyDescent="0.3">
      <c r="A2553" t="s">
        <v>2260</v>
      </c>
      <c r="B2553" t="s">
        <v>113</v>
      </c>
      <c r="C2553" t="s">
        <v>4534</v>
      </c>
      <c r="D2553" t="s">
        <v>3005</v>
      </c>
      <c r="E2553" t="s">
        <v>3006</v>
      </c>
      <c r="F2553" t="s">
        <v>2262</v>
      </c>
      <c r="G2553" t="s">
        <v>35</v>
      </c>
      <c r="H2553" t="s">
        <v>2263</v>
      </c>
      <c r="I2553" t="s">
        <v>2186</v>
      </c>
      <c r="J2553" t="s">
        <v>1681</v>
      </c>
      <c r="K2553" t="s">
        <v>1682</v>
      </c>
      <c r="L2553" t="s">
        <v>141</v>
      </c>
      <c r="M2553" t="s">
        <v>38</v>
      </c>
      <c r="N2553" t="s">
        <v>668</v>
      </c>
      <c r="O2553" s="23">
        <v>869</v>
      </c>
      <c r="P2553" s="9">
        <v>15.38</v>
      </c>
      <c r="Q2553" t="s">
        <v>40</v>
      </c>
      <c r="R2553">
        <v>17825</v>
      </c>
      <c r="S2553" s="9">
        <v>56.5</v>
      </c>
      <c r="T2553" s="26">
        <v>6.49</v>
      </c>
      <c r="U2553" s="8">
        <v>366.69</v>
      </c>
      <c r="V2553" t="s">
        <v>41</v>
      </c>
      <c r="W2553" t="s">
        <v>2007</v>
      </c>
      <c r="X2553" t="s">
        <v>42</v>
      </c>
      <c r="Y2553" t="s">
        <v>1740</v>
      </c>
      <c r="AA2553" s="1">
        <f t="shared" ref="AA2553:AA2560" si="270">DATEVALUE(C2553)</f>
        <v>45979</v>
      </c>
      <c r="AB2553" s="2">
        <f t="shared" ref="AB2553:AB2560" si="271">MONTH(AA2553)</f>
        <v>11</v>
      </c>
      <c r="AC2553" s="2">
        <f t="shared" ref="AC2553:AC2560" si="272">YEAR(AA2553)</f>
        <v>2025</v>
      </c>
      <c r="AD2553" s="2" t="str">
        <f>IFERROR(VLOOKUP(A2553,'Aux Área'!$A$4:$B$123,2,0),"-")</f>
        <v>INSPEÇÃO</v>
      </c>
    </row>
    <row r="2554" spans="1:30" x14ac:dyDescent="0.3">
      <c r="A2554" t="s">
        <v>2643</v>
      </c>
      <c r="B2554" t="s">
        <v>2644</v>
      </c>
      <c r="C2554" t="s">
        <v>4535</v>
      </c>
      <c r="D2554" t="s">
        <v>3197</v>
      </c>
      <c r="E2554" t="s">
        <v>3198</v>
      </c>
      <c r="F2554" t="s">
        <v>2646</v>
      </c>
      <c r="G2554" t="s">
        <v>1300</v>
      </c>
      <c r="H2554" t="s">
        <v>1301</v>
      </c>
      <c r="I2554" t="s">
        <v>37</v>
      </c>
      <c r="J2554" t="s">
        <v>122</v>
      </c>
      <c r="K2554" t="s">
        <v>123</v>
      </c>
      <c r="L2554" t="s">
        <v>124</v>
      </c>
      <c r="M2554" t="s">
        <v>38</v>
      </c>
      <c r="N2554" t="s">
        <v>39</v>
      </c>
      <c r="O2554" s="23">
        <v>333</v>
      </c>
      <c r="P2554" s="9">
        <v>10.08</v>
      </c>
      <c r="Q2554" t="s">
        <v>40</v>
      </c>
      <c r="R2554">
        <v>18633</v>
      </c>
      <c r="S2554" s="9">
        <v>33.04</v>
      </c>
      <c r="T2554" s="26">
        <v>4.3899999999999997</v>
      </c>
      <c r="U2554" s="8">
        <v>145.05000000000001</v>
      </c>
      <c r="V2554" t="s">
        <v>112</v>
      </c>
      <c r="W2554" t="s">
        <v>2276</v>
      </c>
      <c r="X2554" t="s">
        <v>42</v>
      </c>
      <c r="Y2554" t="s">
        <v>2277</v>
      </c>
      <c r="AA2554" s="1">
        <f t="shared" si="270"/>
        <v>45979</v>
      </c>
      <c r="AB2554" s="2">
        <f t="shared" si="271"/>
        <v>11</v>
      </c>
      <c r="AC2554" s="2">
        <f t="shared" si="272"/>
        <v>2025</v>
      </c>
      <c r="AD2554" s="2" t="str">
        <f>IFERROR(VLOOKUP(A2554,'Aux Área'!$A$4:$B$123,2,0),"-")</f>
        <v>INSPEÇÃO</v>
      </c>
    </row>
    <row r="2555" spans="1:30" x14ac:dyDescent="0.3">
      <c r="A2555" t="s">
        <v>76</v>
      </c>
      <c r="B2555" t="s">
        <v>380</v>
      </c>
      <c r="C2555" t="s">
        <v>4536</v>
      </c>
      <c r="D2555" t="s">
        <v>382</v>
      </c>
      <c r="E2555" t="s">
        <v>383</v>
      </c>
      <c r="F2555" t="s">
        <v>77</v>
      </c>
      <c r="G2555" t="s">
        <v>1500</v>
      </c>
      <c r="H2555" t="s">
        <v>36</v>
      </c>
      <c r="I2555" t="s">
        <v>37</v>
      </c>
      <c r="J2555" t="s">
        <v>552</v>
      </c>
      <c r="K2555" t="s">
        <v>553</v>
      </c>
      <c r="L2555" t="s">
        <v>155</v>
      </c>
      <c r="M2555" t="s">
        <v>38</v>
      </c>
      <c r="N2555" t="s">
        <v>39</v>
      </c>
      <c r="O2555" s="23">
        <v>235</v>
      </c>
      <c r="P2555" s="9">
        <v>9.9</v>
      </c>
      <c r="Q2555" t="s">
        <v>40</v>
      </c>
      <c r="R2555">
        <v>38894</v>
      </c>
      <c r="S2555" s="9">
        <v>23.74</v>
      </c>
      <c r="T2555" s="26">
        <v>4.54</v>
      </c>
      <c r="U2555" s="8">
        <v>107.79</v>
      </c>
      <c r="V2555" t="s">
        <v>41</v>
      </c>
      <c r="W2555" t="s">
        <v>2007</v>
      </c>
      <c r="X2555" t="s">
        <v>42</v>
      </c>
      <c r="Y2555" t="s">
        <v>1740</v>
      </c>
      <c r="AA2555" s="1">
        <f t="shared" si="270"/>
        <v>45979</v>
      </c>
      <c r="AB2555" s="2">
        <f t="shared" si="271"/>
        <v>11</v>
      </c>
      <c r="AC2555" s="2">
        <f t="shared" si="272"/>
        <v>2025</v>
      </c>
      <c r="AD2555" s="2" t="str">
        <f>IFERROR(VLOOKUP(A2555,'Aux Área'!$A$4:$B$123,2,0),"-")</f>
        <v>QSMS</v>
      </c>
    </row>
    <row r="2556" spans="1:30" x14ac:dyDescent="0.3">
      <c r="A2556" t="s">
        <v>2477</v>
      </c>
      <c r="B2556" t="s">
        <v>2478</v>
      </c>
      <c r="C2556" t="s">
        <v>4537</v>
      </c>
      <c r="D2556" t="s">
        <v>2885</v>
      </c>
      <c r="E2556" t="s">
        <v>2886</v>
      </c>
      <c r="F2556" t="s">
        <v>2480</v>
      </c>
      <c r="G2556" t="s">
        <v>659</v>
      </c>
      <c r="H2556" t="s">
        <v>2215</v>
      </c>
      <c r="I2556" t="s">
        <v>667</v>
      </c>
      <c r="J2556" t="s">
        <v>188</v>
      </c>
      <c r="K2556" t="s">
        <v>189</v>
      </c>
      <c r="L2556" t="s">
        <v>190</v>
      </c>
      <c r="M2556" t="s">
        <v>38</v>
      </c>
      <c r="N2556" t="s">
        <v>668</v>
      </c>
      <c r="O2556" s="23">
        <v>322</v>
      </c>
      <c r="P2556" s="9">
        <v>6.26</v>
      </c>
      <c r="Q2556" t="s">
        <v>40</v>
      </c>
      <c r="R2556">
        <v>3644</v>
      </c>
      <c r="S2556" s="9">
        <v>51.4</v>
      </c>
      <c r="T2556" s="26">
        <v>6.391</v>
      </c>
      <c r="U2556" s="8">
        <v>328.49</v>
      </c>
      <c r="V2556" t="s">
        <v>112</v>
      </c>
      <c r="W2556" t="s">
        <v>2007</v>
      </c>
      <c r="X2556" t="s">
        <v>42</v>
      </c>
      <c r="Y2556" t="s">
        <v>1740</v>
      </c>
      <c r="AA2556" s="1">
        <f t="shared" si="270"/>
        <v>45979</v>
      </c>
      <c r="AB2556" s="2">
        <f t="shared" si="271"/>
        <v>11</v>
      </c>
      <c r="AC2556" s="2">
        <f t="shared" si="272"/>
        <v>2025</v>
      </c>
      <c r="AD2556" s="2" t="str">
        <f>IFERROR(VLOOKUP(A2556,'Aux Área'!$A$4:$B$123,2,0),"-")</f>
        <v>APH</v>
      </c>
    </row>
    <row r="2557" spans="1:30" x14ac:dyDescent="0.3">
      <c r="A2557" t="s">
        <v>2282</v>
      </c>
      <c r="B2557" t="s">
        <v>2283</v>
      </c>
      <c r="C2557" t="s">
        <v>4538</v>
      </c>
      <c r="D2557" t="s">
        <v>3295</v>
      </c>
      <c r="E2557" t="s">
        <v>3296</v>
      </c>
      <c r="F2557" t="s">
        <v>2285</v>
      </c>
      <c r="G2557" t="s">
        <v>1135</v>
      </c>
      <c r="H2557" t="s">
        <v>2275</v>
      </c>
      <c r="I2557" t="s">
        <v>1497</v>
      </c>
      <c r="J2557" t="s">
        <v>165</v>
      </c>
      <c r="K2557" t="s">
        <v>166</v>
      </c>
      <c r="L2557" t="s">
        <v>167</v>
      </c>
      <c r="M2557" t="s">
        <v>38</v>
      </c>
      <c r="N2557" t="s">
        <v>39</v>
      </c>
      <c r="O2557" s="23">
        <v>315</v>
      </c>
      <c r="P2557" s="9">
        <v>11.52</v>
      </c>
      <c r="Q2557" t="s">
        <v>40</v>
      </c>
      <c r="R2557">
        <v>19436</v>
      </c>
      <c r="S2557" s="9">
        <v>27.35</v>
      </c>
      <c r="T2557" s="26">
        <v>4.4610000000000003</v>
      </c>
      <c r="U2557" s="8">
        <v>122.01</v>
      </c>
      <c r="V2557" t="s">
        <v>112</v>
      </c>
      <c r="W2557" t="s">
        <v>2276</v>
      </c>
      <c r="X2557" t="s">
        <v>42</v>
      </c>
      <c r="Y2557" t="s">
        <v>2277</v>
      </c>
      <c r="AA2557" s="1">
        <f t="shared" si="270"/>
        <v>45979</v>
      </c>
      <c r="AB2557" s="2">
        <f t="shared" si="271"/>
        <v>11</v>
      </c>
      <c r="AC2557" s="2">
        <f t="shared" si="272"/>
        <v>2025</v>
      </c>
      <c r="AD2557" s="2" t="str">
        <f>IFERROR(VLOOKUP(A2557,'Aux Área'!$A$4:$B$123,2,0),"-")</f>
        <v>INSPEÇÃO</v>
      </c>
    </row>
    <row r="2558" spans="1:30" x14ac:dyDescent="0.3">
      <c r="A2558" t="s">
        <v>1847</v>
      </c>
      <c r="B2558" t="s">
        <v>1848</v>
      </c>
      <c r="C2558" t="s">
        <v>4539</v>
      </c>
      <c r="D2558" t="s">
        <v>1850</v>
      </c>
      <c r="E2558" t="s">
        <v>1851</v>
      </c>
      <c r="F2558" t="s">
        <v>653</v>
      </c>
      <c r="G2558" t="s">
        <v>635</v>
      </c>
      <c r="H2558" t="s">
        <v>1852</v>
      </c>
      <c r="I2558" t="s">
        <v>1853</v>
      </c>
      <c r="J2558" t="s">
        <v>172</v>
      </c>
      <c r="K2558" t="s">
        <v>173</v>
      </c>
      <c r="L2558" t="s">
        <v>124</v>
      </c>
      <c r="M2558" t="s">
        <v>38</v>
      </c>
      <c r="N2558" t="s">
        <v>638</v>
      </c>
      <c r="O2558" s="23">
        <v>0</v>
      </c>
      <c r="P2558" s="9">
        <v>0</v>
      </c>
      <c r="Q2558" t="s">
        <v>40</v>
      </c>
      <c r="R2558">
        <v>0</v>
      </c>
      <c r="S2558" s="9">
        <v>139.27000000000001</v>
      </c>
      <c r="T2558" s="26">
        <v>5.99</v>
      </c>
      <c r="U2558" s="8">
        <v>834.23</v>
      </c>
      <c r="V2558" t="s">
        <v>2617</v>
      </c>
      <c r="W2558" t="s">
        <v>652</v>
      </c>
      <c r="X2558" t="s">
        <v>42</v>
      </c>
      <c r="Y2558" t="s">
        <v>653</v>
      </c>
      <c r="AA2558" s="1">
        <f t="shared" si="270"/>
        <v>45979</v>
      </c>
      <c r="AB2558" s="2">
        <f t="shared" si="271"/>
        <v>11</v>
      </c>
      <c r="AC2558" s="2">
        <f t="shared" si="272"/>
        <v>2025</v>
      </c>
      <c r="AD2558" s="2" t="str">
        <f>IFERROR(VLOOKUP(A2558,'Aux Área'!$A$4:$B$123,2,0),"-")</f>
        <v>SÃO PEDRO</v>
      </c>
    </row>
    <row r="2559" spans="1:30" x14ac:dyDescent="0.3">
      <c r="A2559" t="s">
        <v>2472</v>
      </c>
      <c r="B2559" t="s">
        <v>2473</v>
      </c>
      <c r="C2559" t="s">
        <v>4540</v>
      </c>
      <c r="D2559" t="s">
        <v>4541</v>
      </c>
      <c r="E2559" t="s">
        <v>4542</v>
      </c>
      <c r="F2559" t="s">
        <v>2475</v>
      </c>
      <c r="G2559" t="s">
        <v>659</v>
      </c>
      <c r="H2559" t="s">
        <v>2215</v>
      </c>
      <c r="I2559" t="s">
        <v>667</v>
      </c>
      <c r="J2559" t="s">
        <v>231</v>
      </c>
      <c r="K2559" t="s">
        <v>232</v>
      </c>
      <c r="L2559" t="s">
        <v>217</v>
      </c>
      <c r="M2559" t="s">
        <v>38</v>
      </c>
      <c r="N2559" t="s">
        <v>668</v>
      </c>
      <c r="O2559" s="23">
        <v>164</v>
      </c>
      <c r="P2559" s="9">
        <v>4.9800000000000004</v>
      </c>
      <c r="Q2559" t="s">
        <v>40</v>
      </c>
      <c r="R2559">
        <v>3508</v>
      </c>
      <c r="S2559" s="9">
        <v>32.9</v>
      </c>
      <c r="T2559" s="26">
        <v>5.9909999999999997</v>
      </c>
      <c r="U2559" s="8">
        <v>197.1</v>
      </c>
      <c r="V2559" t="s">
        <v>4543</v>
      </c>
      <c r="W2559" t="s">
        <v>2007</v>
      </c>
      <c r="X2559" t="s">
        <v>42</v>
      </c>
      <c r="Y2559" t="s">
        <v>1740</v>
      </c>
      <c r="AA2559" s="1">
        <f t="shared" si="270"/>
        <v>45979</v>
      </c>
      <c r="AB2559" s="2">
        <f t="shared" si="271"/>
        <v>11</v>
      </c>
      <c r="AC2559" s="2">
        <f t="shared" si="272"/>
        <v>2025</v>
      </c>
      <c r="AD2559" s="2" t="str">
        <f>IFERROR(VLOOKUP(A2559,'Aux Área'!$A$4:$B$123,2,0),"-")</f>
        <v>APH</v>
      </c>
    </row>
    <row r="2560" spans="1:30" x14ac:dyDescent="0.3">
      <c r="A2560" t="s">
        <v>1999</v>
      </c>
      <c r="B2560" t="s">
        <v>3016</v>
      </c>
      <c r="C2560" t="s">
        <v>4544</v>
      </c>
      <c r="D2560" t="s">
        <v>1297</v>
      </c>
      <c r="E2560" t="s">
        <v>2221</v>
      </c>
      <c r="F2560" t="s">
        <v>2002</v>
      </c>
      <c r="G2560" t="s">
        <v>659</v>
      </c>
      <c r="H2560" t="s">
        <v>2003</v>
      </c>
      <c r="I2560" t="s">
        <v>667</v>
      </c>
      <c r="J2560" t="s">
        <v>231</v>
      </c>
      <c r="K2560" t="s">
        <v>232</v>
      </c>
      <c r="L2560" t="s">
        <v>217</v>
      </c>
      <c r="M2560" t="s">
        <v>38</v>
      </c>
      <c r="N2560" t="s">
        <v>668</v>
      </c>
      <c r="O2560" s="23">
        <v>172</v>
      </c>
      <c r="P2560" s="9">
        <v>3.48</v>
      </c>
      <c r="Q2560" t="s">
        <v>40</v>
      </c>
      <c r="R2560">
        <v>8229</v>
      </c>
      <c r="S2560" s="9">
        <v>49.36</v>
      </c>
      <c r="T2560" s="26">
        <v>5.99</v>
      </c>
      <c r="U2560" s="8">
        <v>295.68</v>
      </c>
      <c r="V2560" t="s">
        <v>4545</v>
      </c>
      <c r="W2560" t="s">
        <v>1985</v>
      </c>
      <c r="X2560" t="s">
        <v>42</v>
      </c>
      <c r="Y2560" t="s">
        <v>1986</v>
      </c>
      <c r="AA2560" s="1">
        <f t="shared" si="270"/>
        <v>45979</v>
      </c>
      <c r="AB2560" s="2">
        <f t="shared" si="271"/>
        <v>11</v>
      </c>
      <c r="AC2560" s="2">
        <f t="shared" si="272"/>
        <v>2025</v>
      </c>
      <c r="AD2560" s="2" t="str">
        <f>IFERROR(VLOOKUP(A2560,'Aux Área'!$A$4:$B$123,2,0),"-")</f>
        <v>PESADOS</v>
      </c>
    </row>
    <row r="2561" spans="1:30" x14ac:dyDescent="0.3">
      <c r="A2561" t="s">
        <v>1999</v>
      </c>
      <c r="C2561" t="s">
        <v>4544</v>
      </c>
      <c r="F2561" t="s">
        <v>2002</v>
      </c>
      <c r="K2561" t="s">
        <v>232</v>
      </c>
      <c r="N2561" t="s">
        <v>15690</v>
      </c>
      <c r="O2561" t="s">
        <v>15244</v>
      </c>
      <c r="P2561" s="9" t="s">
        <v>15244</v>
      </c>
      <c r="Q2561" t="s">
        <v>40</v>
      </c>
      <c r="R2561" t="s">
        <v>15244</v>
      </c>
      <c r="S2561">
        <v>23.45</v>
      </c>
      <c r="U2561" s="8">
        <v>77.41</v>
      </c>
      <c r="W2561" t="s">
        <v>1985</v>
      </c>
      <c r="X2561" t="s">
        <v>42</v>
      </c>
      <c r="Y2561" t="s">
        <v>1986</v>
      </c>
      <c r="AA2561" s="1">
        <f>IFERROR(DATEVALUE(C2561),"-")</f>
        <v>45979</v>
      </c>
      <c r="AB2561" s="2">
        <f>IFERROR(MONTH(AA2561),"-")</f>
        <v>11</v>
      </c>
      <c r="AC2561" s="2">
        <f>IFERROR(YEAR(AA2561),"-")</f>
        <v>2025</v>
      </c>
      <c r="AD2561" s="2" t="str">
        <f>IFERROR(VLOOKUP(A2561,'Aux Área'!$A$4:$B$123,2,0),"-")</f>
        <v>PESADOS</v>
      </c>
    </row>
    <row r="2562" spans="1:30" x14ac:dyDescent="0.3">
      <c r="A2562" t="s">
        <v>62</v>
      </c>
      <c r="B2562" t="s">
        <v>1455</v>
      </c>
      <c r="C2562" t="s">
        <v>4546</v>
      </c>
      <c r="D2562" t="s">
        <v>120</v>
      </c>
      <c r="E2562" t="s">
        <v>121</v>
      </c>
      <c r="F2562" t="s">
        <v>63</v>
      </c>
      <c r="G2562" t="s">
        <v>1500</v>
      </c>
      <c r="H2562" t="s">
        <v>36</v>
      </c>
      <c r="I2562" t="s">
        <v>37</v>
      </c>
      <c r="J2562" t="s">
        <v>172</v>
      </c>
      <c r="K2562" t="s">
        <v>173</v>
      </c>
      <c r="L2562" t="s">
        <v>124</v>
      </c>
      <c r="M2562" t="s">
        <v>38</v>
      </c>
      <c r="N2562" t="s">
        <v>39</v>
      </c>
      <c r="O2562" s="23">
        <v>304</v>
      </c>
      <c r="P2562" s="9">
        <v>9.3800000000000008</v>
      </c>
      <c r="Q2562" t="s">
        <v>40</v>
      </c>
      <c r="R2562">
        <v>43216</v>
      </c>
      <c r="S2562" s="9">
        <v>32.4</v>
      </c>
      <c r="T2562" s="26">
        <v>3.99</v>
      </c>
      <c r="U2562" s="8">
        <v>129.28</v>
      </c>
      <c r="V2562" t="s">
        <v>971</v>
      </c>
      <c r="W2562" t="s">
        <v>2007</v>
      </c>
      <c r="X2562" t="s">
        <v>42</v>
      </c>
      <c r="Y2562" t="s">
        <v>1740</v>
      </c>
      <c r="AA2562" s="1">
        <f t="shared" ref="AA2562:AA2578" si="273">DATEVALUE(C2562)</f>
        <v>45979</v>
      </c>
      <c r="AB2562" s="2">
        <f t="shared" ref="AB2562:AB2578" si="274">MONTH(AA2562)</f>
        <v>11</v>
      </c>
      <c r="AC2562" s="2">
        <f t="shared" ref="AC2562:AC2578" si="275">YEAR(AA2562)</f>
        <v>2025</v>
      </c>
      <c r="AD2562" s="2" t="str">
        <f>IFERROR(VLOOKUP(A2562,'Aux Área'!$A$4:$B$123,2,0),"-")</f>
        <v>CONSERVA</v>
      </c>
    </row>
    <row r="2563" spans="1:30" x14ac:dyDescent="0.3">
      <c r="A2563" t="s">
        <v>64</v>
      </c>
      <c r="B2563" t="s">
        <v>332</v>
      </c>
      <c r="C2563" t="s">
        <v>4547</v>
      </c>
      <c r="D2563" t="s">
        <v>127</v>
      </c>
      <c r="E2563" t="s">
        <v>128</v>
      </c>
      <c r="F2563" t="s">
        <v>65</v>
      </c>
      <c r="G2563" t="s">
        <v>1500</v>
      </c>
      <c r="H2563" t="s">
        <v>36</v>
      </c>
      <c r="I2563" t="s">
        <v>37</v>
      </c>
      <c r="J2563" t="s">
        <v>1903</v>
      </c>
      <c r="K2563" t="s">
        <v>1904</v>
      </c>
      <c r="L2563" t="s">
        <v>1538</v>
      </c>
      <c r="M2563" t="s">
        <v>38</v>
      </c>
      <c r="N2563" t="s">
        <v>39</v>
      </c>
      <c r="O2563" s="23">
        <v>404</v>
      </c>
      <c r="P2563" s="9">
        <v>11.63</v>
      </c>
      <c r="Q2563" t="s">
        <v>40</v>
      </c>
      <c r="R2563">
        <v>29373</v>
      </c>
      <c r="S2563" s="9">
        <v>34.729999999999997</v>
      </c>
      <c r="T2563" s="26">
        <v>4.6710000000000003</v>
      </c>
      <c r="U2563" s="8">
        <v>162.22999999999999</v>
      </c>
      <c r="V2563" t="s">
        <v>41</v>
      </c>
      <c r="W2563" t="s">
        <v>2007</v>
      </c>
      <c r="X2563" t="s">
        <v>42</v>
      </c>
      <c r="Y2563" t="s">
        <v>1740</v>
      </c>
      <c r="AA2563" s="1">
        <f t="shared" si="273"/>
        <v>45979</v>
      </c>
      <c r="AB2563" s="2">
        <f t="shared" si="274"/>
        <v>11</v>
      </c>
      <c r="AC2563" s="2">
        <f t="shared" si="275"/>
        <v>2025</v>
      </c>
      <c r="AD2563" s="2" t="str">
        <f>IFERROR(VLOOKUP(A2563,'Aux Área'!$A$4:$B$123,2,0),"-")</f>
        <v>ENGENHARIA</v>
      </c>
    </row>
    <row r="2564" spans="1:30" x14ac:dyDescent="0.3">
      <c r="A2564" t="s">
        <v>2278</v>
      </c>
      <c r="B2564" t="s">
        <v>2279</v>
      </c>
      <c r="C2564" t="s">
        <v>4548</v>
      </c>
      <c r="D2564" t="s">
        <v>3243</v>
      </c>
      <c r="E2564" t="s">
        <v>3244</v>
      </c>
      <c r="F2564" t="s">
        <v>2281</v>
      </c>
      <c r="G2564" t="s">
        <v>1135</v>
      </c>
      <c r="H2564" t="s">
        <v>2275</v>
      </c>
      <c r="I2564" t="s">
        <v>1497</v>
      </c>
      <c r="J2564" t="s">
        <v>1670</v>
      </c>
      <c r="K2564" t="s">
        <v>1671</v>
      </c>
      <c r="L2564" t="s">
        <v>1672</v>
      </c>
      <c r="M2564" t="s">
        <v>38</v>
      </c>
      <c r="N2564" t="s">
        <v>39</v>
      </c>
      <c r="O2564" s="23">
        <v>460</v>
      </c>
      <c r="P2564" s="9">
        <v>10.82</v>
      </c>
      <c r="Q2564" t="s">
        <v>40</v>
      </c>
      <c r="R2564">
        <v>21997</v>
      </c>
      <c r="S2564" s="9">
        <v>42.51</v>
      </c>
      <c r="T2564" s="26">
        <v>4.29</v>
      </c>
      <c r="U2564" s="8">
        <v>182.37</v>
      </c>
      <c r="V2564" t="s">
        <v>4549</v>
      </c>
      <c r="W2564" t="s">
        <v>2276</v>
      </c>
      <c r="X2564" t="s">
        <v>42</v>
      </c>
      <c r="Y2564" t="s">
        <v>2277</v>
      </c>
      <c r="AA2564" s="1">
        <f t="shared" si="273"/>
        <v>45979</v>
      </c>
      <c r="AB2564" s="2">
        <f t="shared" si="274"/>
        <v>11</v>
      </c>
      <c r="AC2564" s="2">
        <f t="shared" si="275"/>
        <v>2025</v>
      </c>
      <c r="AD2564" s="2" t="str">
        <f>IFERROR(VLOOKUP(A2564,'Aux Área'!$A$4:$B$123,2,0),"-")</f>
        <v>INSPEÇÃO</v>
      </c>
    </row>
    <row r="2565" spans="1:30" x14ac:dyDescent="0.3">
      <c r="A2565" t="s">
        <v>2691</v>
      </c>
      <c r="B2565" t="s">
        <v>2692</v>
      </c>
      <c r="C2565" t="s">
        <v>4550</v>
      </c>
      <c r="D2565" t="s">
        <v>2142</v>
      </c>
      <c r="E2565" t="s">
        <v>2143</v>
      </c>
      <c r="F2565" t="s">
        <v>3605</v>
      </c>
      <c r="G2565" t="s">
        <v>1635</v>
      </c>
      <c r="H2565" t="s">
        <v>2635</v>
      </c>
      <c r="I2565" t="s">
        <v>37</v>
      </c>
      <c r="J2565" t="s">
        <v>165</v>
      </c>
      <c r="K2565" t="s">
        <v>166</v>
      </c>
      <c r="L2565" t="s">
        <v>167</v>
      </c>
      <c r="M2565" t="s">
        <v>38</v>
      </c>
      <c r="N2565" t="s">
        <v>39</v>
      </c>
      <c r="O2565" s="23">
        <v>139</v>
      </c>
      <c r="P2565" s="9">
        <v>6.89</v>
      </c>
      <c r="Q2565" t="s">
        <v>40</v>
      </c>
      <c r="R2565">
        <v>5267</v>
      </c>
      <c r="S2565" s="9">
        <v>20.18</v>
      </c>
      <c r="T2565" s="26">
        <v>4.46</v>
      </c>
      <c r="U2565" s="8">
        <v>90</v>
      </c>
      <c r="V2565" t="s">
        <v>112</v>
      </c>
      <c r="W2565" t="s">
        <v>2007</v>
      </c>
      <c r="X2565" t="s">
        <v>42</v>
      </c>
      <c r="Y2565" t="s">
        <v>1740</v>
      </c>
      <c r="AA2565" s="1">
        <f t="shared" si="273"/>
        <v>45979</v>
      </c>
      <c r="AB2565" s="2">
        <f t="shared" si="274"/>
        <v>11</v>
      </c>
      <c r="AC2565" s="2">
        <f t="shared" si="275"/>
        <v>2025</v>
      </c>
      <c r="AD2565" s="2" t="str">
        <f>IFERROR(VLOOKUP(A2565,'Aux Área'!$A$4:$B$123,2,0),"-")</f>
        <v>TI</v>
      </c>
    </row>
    <row r="2566" spans="1:30" x14ac:dyDescent="0.3">
      <c r="A2566" t="s">
        <v>2643</v>
      </c>
      <c r="B2566" t="s">
        <v>2644</v>
      </c>
      <c r="C2566" t="s">
        <v>4551</v>
      </c>
      <c r="D2566" t="s">
        <v>3246</v>
      </c>
      <c r="E2566" t="s">
        <v>3247</v>
      </c>
      <c r="F2566" t="s">
        <v>2646</v>
      </c>
      <c r="G2566" t="s">
        <v>1300</v>
      </c>
      <c r="H2566" t="s">
        <v>1301</v>
      </c>
      <c r="I2566" t="s">
        <v>37</v>
      </c>
      <c r="J2566" t="s">
        <v>252</v>
      </c>
      <c r="K2566" t="s">
        <v>253</v>
      </c>
      <c r="L2566" t="s">
        <v>124</v>
      </c>
      <c r="M2566" t="s">
        <v>38</v>
      </c>
      <c r="N2566" t="s">
        <v>39</v>
      </c>
      <c r="O2566" s="23">
        <v>258</v>
      </c>
      <c r="P2566" s="9">
        <v>9.07</v>
      </c>
      <c r="Q2566" t="s">
        <v>40</v>
      </c>
      <c r="R2566">
        <v>18891</v>
      </c>
      <c r="S2566" s="9">
        <v>28.46</v>
      </c>
      <c r="T2566" s="26">
        <v>4.38</v>
      </c>
      <c r="U2566" s="8">
        <v>124.65</v>
      </c>
      <c r="V2566" t="s">
        <v>4552</v>
      </c>
      <c r="W2566" t="s">
        <v>2276</v>
      </c>
      <c r="X2566" t="s">
        <v>42</v>
      </c>
      <c r="Y2566" t="s">
        <v>2277</v>
      </c>
      <c r="AA2566" s="1">
        <f t="shared" si="273"/>
        <v>45979</v>
      </c>
      <c r="AB2566" s="2">
        <f t="shared" si="274"/>
        <v>11</v>
      </c>
      <c r="AC2566" s="2">
        <f t="shared" si="275"/>
        <v>2025</v>
      </c>
      <c r="AD2566" s="2" t="str">
        <f>IFERROR(VLOOKUP(A2566,'Aux Área'!$A$4:$B$123,2,0),"-")</f>
        <v>INSPEÇÃO</v>
      </c>
    </row>
    <row r="2567" spans="1:30" x14ac:dyDescent="0.3">
      <c r="A2567" t="s">
        <v>2638</v>
      </c>
      <c r="B2567" t="s">
        <v>2639</v>
      </c>
      <c r="C2567" t="s">
        <v>4553</v>
      </c>
      <c r="D2567" t="s">
        <v>3259</v>
      </c>
      <c r="E2567" t="s">
        <v>3260</v>
      </c>
      <c r="F2567" t="s">
        <v>2641</v>
      </c>
      <c r="G2567" t="s">
        <v>1135</v>
      </c>
      <c r="H2567" t="s">
        <v>2275</v>
      </c>
      <c r="I2567" t="s">
        <v>1497</v>
      </c>
      <c r="J2567" t="s">
        <v>275</v>
      </c>
      <c r="K2567" t="s">
        <v>276</v>
      </c>
      <c r="L2567" t="s">
        <v>124</v>
      </c>
      <c r="M2567" t="s">
        <v>38</v>
      </c>
      <c r="N2567" t="s">
        <v>39</v>
      </c>
      <c r="O2567" s="23">
        <v>279</v>
      </c>
      <c r="P2567" s="9">
        <v>7.75</v>
      </c>
      <c r="Q2567" t="s">
        <v>40</v>
      </c>
      <c r="R2567">
        <v>18165</v>
      </c>
      <c r="S2567" s="9">
        <v>35.99</v>
      </c>
      <c r="T2567" s="26">
        <v>4.1900000000000004</v>
      </c>
      <c r="U2567" s="8">
        <v>150.80000000000001</v>
      </c>
      <c r="V2567" t="s">
        <v>4554</v>
      </c>
      <c r="W2567" t="s">
        <v>2276</v>
      </c>
      <c r="X2567" t="s">
        <v>42</v>
      </c>
      <c r="Y2567" t="s">
        <v>2277</v>
      </c>
      <c r="AA2567" s="1">
        <f t="shared" si="273"/>
        <v>45979</v>
      </c>
      <c r="AB2567" s="2">
        <f t="shared" si="274"/>
        <v>11</v>
      </c>
      <c r="AC2567" s="2">
        <f t="shared" si="275"/>
        <v>2025</v>
      </c>
      <c r="AD2567" s="2" t="str">
        <f>IFERROR(VLOOKUP(A2567,'Aux Área'!$A$4:$B$123,2,0),"-")</f>
        <v>INSPEÇÃO</v>
      </c>
    </row>
    <row r="2568" spans="1:30" x14ac:dyDescent="0.3">
      <c r="A2568" t="s">
        <v>60</v>
      </c>
      <c r="B2568" t="s">
        <v>614</v>
      </c>
      <c r="C2568" t="s">
        <v>4555</v>
      </c>
      <c r="D2568" t="s">
        <v>1206</v>
      </c>
      <c r="E2568" t="s">
        <v>1207</v>
      </c>
      <c r="F2568" t="s">
        <v>61</v>
      </c>
      <c r="G2568" t="s">
        <v>1500</v>
      </c>
      <c r="H2568" t="s">
        <v>36</v>
      </c>
      <c r="I2568" t="s">
        <v>37</v>
      </c>
      <c r="J2568" t="s">
        <v>1665</v>
      </c>
      <c r="K2568" t="s">
        <v>1666</v>
      </c>
      <c r="L2568" t="s">
        <v>301</v>
      </c>
      <c r="M2568" t="s">
        <v>38</v>
      </c>
      <c r="N2568" t="s">
        <v>39</v>
      </c>
      <c r="O2568" s="23">
        <v>235</v>
      </c>
      <c r="P2568" s="9">
        <v>8.65</v>
      </c>
      <c r="Q2568" t="s">
        <v>40</v>
      </c>
      <c r="R2568">
        <v>20106</v>
      </c>
      <c r="S2568" s="9">
        <v>27.18</v>
      </c>
      <c r="T2568" s="26">
        <v>4.09</v>
      </c>
      <c r="U2568" s="8">
        <v>111.17</v>
      </c>
      <c r="V2568" t="s">
        <v>4556</v>
      </c>
      <c r="W2568" t="s">
        <v>2007</v>
      </c>
      <c r="X2568" t="s">
        <v>42</v>
      </c>
      <c r="Y2568" t="s">
        <v>1740</v>
      </c>
      <c r="AA2568" s="1">
        <f t="shared" si="273"/>
        <v>45979</v>
      </c>
      <c r="AB2568" s="2">
        <f t="shared" si="274"/>
        <v>11</v>
      </c>
      <c r="AC2568" s="2">
        <f t="shared" si="275"/>
        <v>2025</v>
      </c>
      <c r="AD2568" s="2" t="str">
        <f>IFERROR(VLOOKUP(A2568,'Aux Área'!$A$4:$B$123,2,0),"-")</f>
        <v>QSMS</v>
      </c>
    </row>
    <row r="2569" spans="1:30" x14ac:dyDescent="0.3">
      <c r="A2569" t="s">
        <v>2181</v>
      </c>
      <c r="B2569" t="s">
        <v>2182</v>
      </c>
      <c r="C2569" t="s">
        <v>4557</v>
      </c>
      <c r="D2569" t="s">
        <v>3319</v>
      </c>
      <c r="E2569" t="s">
        <v>3320</v>
      </c>
      <c r="F2569" t="s">
        <v>2184</v>
      </c>
      <c r="G2569" t="s">
        <v>1135</v>
      </c>
      <c r="H2569" t="s">
        <v>2185</v>
      </c>
      <c r="I2569" t="s">
        <v>2186</v>
      </c>
      <c r="J2569" t="s">
        <v>237</v>
      </c>
      <c r="K2569" t="s">
        <v>238</v>
      </c>
      <c r="L2569" t="s">
        <v>110</v>
      </c>
      <c r="M2569" t="s">
        <v>38</v>
      </c>
      <c r="N2569" t="s">
        <v>668</v>
      </c>
      <c r="O2569" s="23">
        <v>921</v>
      </c>
      <c r="P2569" s="9">
        <v>14.85</v>
      </c>
      <c r="Q2569" t="s">
        <v>40</v>
      </c>
      <c r="R2569">
        <v>19998</v>
      </c>
      <c r="S2569" s="9">
        <v>62</v>
      </c>
      <c r="T2569" s="26">
        <v>6.34</v>
      </c>
      <c r="U2569" s="8">
        <v>393.08</v>
      </c>
      <c r="V2569" t="s">
        <v>41</v>
      </c>
      <c r="W2569" t="s">
        <v>2007</v>
      </c>
      <c r="X2569" t="s">
        <v>42</v>
      </c>
      <c r="Y2569" t="s">
        <v>2188</v>
      </c>
      <c r="AA2569" s="1">
        <f t="shared" si="273"/>
        <v>45979</v>
      </c>
      <c r="AB2569" s="2">
        <f t="shared" si="274"/>
        <v>11</v>
      </c>
      <c r="AC2569" s="2">
        <f t="shared" si="275"/>
        <v>2025</v>
      </c>
      <c r="AD2569" s="2" t="str">
        <f>IFERROR(VLOOKUP(A2569,'Aux Área'!$A$4:$B$123,2,0),"-")</f>
        <v>INSPEÇÃO</v>
      </c>
    </row>
    <row r="2570" spans="1:30" x14ac:dyDescent="0.3">
      <c r="A2570" t="s">
        <v>58</v>
      </c>
      <c r="B2570" t="s">
        <v>250</v>
      </c>
      <c r="C2570" t="s">
        <v>4558</v>
      </c>
      <c r="D2570" t="s">
        <v>87</v>
      </c>
      <c r="E2570" t="s">
        <v>88</v>
      </c>
      <c r="F2570" t="s">
        <v>59</v>
      </c>
      <c r="G2570" t="s">
        <v>1500</v>
      </c>
      <c r="H2570" t="s">
        <v>36</v>
      </c>
      <c r="I2570" t="s">
        <v>37</v>
      </c>
      <c r="J2570" t="s">
        <v>188</v>
      </c>
      <c r="K2570" t="s">
        <v>189</v>
      </c>
      <c r="L2570" t="s">
        <v>190</v>
      </c>
      <c r="M2570" t="s">
        <v>38</v>
      </c>
      <c r="N2570" t="s">
        <v>39</v>
      </c>
      <c r="O2570" s="23">
        <v>285</v>
      </c>
      <c r="P2570" s="9">
        <v>7.31</v>
      </c>
      <c r="Q2570" t="s">
        <v>40</v>
      </c>
      <c r="R2570">
        <v>54534</v>
      </c>
      <c r="S2570" s="9">
        <v>39</v>
      </c>
      <c r="T2570" s="26">
        <v>4.3899999999999997</v>
      </c>
      <c r="U2570" s="8">
        <v>171.21</v>
      </c>
      <c r="V2570" t="s">
        <v>41</v>
      </c>
      <c r="W2570" t="s">
        <v>2007</v>
      </c>
      <c r="X2570" t="s">
        <v>42</v>
      </c>
      <c r="Y2570" t="s">
        <v>1740</v>
      </c>
      <c r="AA2570" s="1">
        <f t="shared" si="273"/>
        <v>45979</v>
      </c>
      <c r="AB2570" s="2">
        <f t="shared" si="274"/>
        <v>11</v>
      </c>
      <c r="AC2570" s="2">
        <f t="shared" si="275"/>
        <v>2025</v>
      </c>
      <c r="AD2570" s="2" t="str">
        <f>IFERROR(VLOOKUP(A2570,'Aux Área'!$A$4:$B$123,2,0),"-")</f>
        <v>CONSERVA</v>
      </c>
    </row>
    <row r="2571" spans="1:30" x14ac:dyDescent="0.3">
      <c r="A2571" t="s">
        <v>2655</v>
      </c>
      <c r="B2571" t="s">
        <v>2656</v>
      </c>
      <c r="C2571" t="s">
        <v>4559</v>
      </c>
      <c r="D2571" t="s">
        <v>1619</v>
      </c>
      <c r="E2571" t="s">
        <v>1620</v>
      </c>
      <c r="F2571" t="s">
        <v>3712</v>
      </c>
      <c r="G2571" t="s">
        <v>1635</v>
      </c>
      <c r="H2571" t="s">
        <v>2635</v>
      </c>
      <c r="I2571" t="s">
        <v>37</v>
      </c>
      <c r="J2571" t="s">
        <v>1665</v>
      </c>
      <c r="K2571" t="s">
        <v>1666</v>
      </c>
      <c r="L2571" t="s">
        <v>301</v>
      </c>
      <c r="M2571" t="s">
        <v>38</v>
      </c>
      <c r="N2571" t="s">
        <v>39</v>
      </c>
      <c r="O2571" s="23">
        <v>266</v>
      </c>
      <c r="P2571" s="9">
        <v>9.39</v>
      </c>
      <c r="Q2571" t="s">
        <v>40</v>
      </c>
      <c r="R2571">
        <v>5814</v>
      </c>
      <c r="S2571" s="9">
        <v>28.34</v>
      </c>
      <c r="T2571" s="26">
        <v>4.09</v>
      </c>
      <c r="U2571" s="8">
        <v>115.91</v>
      </c>
      <c r="V2571" t="s">
        <v>4560</v>
      </c>
      <c r="W2571" t="s">
        <v>2276</v>
      </c>
      <c r="X2571" t="s">
        <v>42</v>
      </c>
      <c r="Y2571" t="s">
        <v>1740</v>
      </c>
      <c r="AA2571" s="1">
        <f t="shared" si="273"/>
        <v>45979</v>
      </c>
      <c r="AB2571" s="2">
        <f t="shared" si="274"/>
        <v>11</v>
      </c>
      <c r="AC2571" s="2">
        <f t="shared" si="275"/>
        <v>2025</v>
      </c>
      <c r="AD2571" s="2" t="str">
        <f>IFERROR(VLOOKUP(A2571,'Aux Área'!$A$4:$B$123,2,0),"-")</f>
        <v>TI</v>
      </c>
    </row>
    <row r="2572" spans="1:30" x14ac:dyDescent="0.3">
      <c r="A2572" t="s">
        <v>2650</v>
      </c>
      <c r="B2572" t="s">
        <v>2651</v>
      </c>
      <c r="C2572" t="s">
        <v>4561</v>
      </c>
      <c r="D2572" t="s">
        <v>2944</v>
      </c>
      <c r="E2572" t="s">
        <v>2945</v>
      </c>
      <c r="F2572" t="s">
        <v>3615</v>
      </c>
      <c r="G2572" t="s">
        <v>1300</v>
      </c>
      <c r="H2572" t="s">
        <v>2635</v>
      </c>
      <c r="I2572" t="s">
        <v>37</v>
      </c>
      <c r="J2572" t="s">
        <v>1665</v>
      </c>
      <c r="K2572" t="s">
        <v>1666</v>
      </c>
      <c r="L2572" t="s">
        <v>301</v>
      </c>
      <c r="M2572" t="s">
        <v>38</v>
      </c>
      <c r="N2572" t="s">
        <v>39</v>
      </c>
      <c r="O2572" s="23">
        <v>548</v>
      </c>
      <c r="P2572" s="9">
        <v>13.85</v>
      </c>
      <c r="Q2572" t="s">
        <v>40</v>
      </c>
      <c r="R2572">
        <v>4859</v>
      </c>
      <c r="S2572" s="9">
        <v>39.57</v>
      </c>
      <c r="T2572" s="26">
        <v>4.09</v>
      </c>
      <c r="U2572" s="8">
        <v>161.84</v>
      </c>
      <c r="V2572" t="s">
        <v>4562</v>
      </c>
      <c r="W2572" t="s">
        <v>2276</v>
      </c>
      <c r="X2572" t="s">
        <v>42</v>
      </c>
      <c r="Y2572" t="s">
        <v>1740</v>
      </c>
      <c r="AA2572" s="1">
        <f t="shared" si="273"/>
        <v>45979</v>
      </c>
      <c r="AB2572" s="2">
        <f t="shared" si="274"/>
        <v>11</v>
      </c>
      <c r="AC2572" s="2">
        <f t="shared" si="275"/>
        <v>2025</v>
      </c>
      <c r="AD2572" s="2" t="str">
        <f>IFERROR(VLOOKUP(A2572,'Aux Área'!$A$4:$B$123,2,0),"-")</f>
        <v>TI</v>
      </c>
    </row>
    <row r="2573" spans="1:30" x14ac:dyDescent="0.3">
      <c r="A2573" t="s">
        <v>66</v>
      </c>
      <c r="B2573" t="s">
        <v>464</v>
      </c>
      <c r="C2573" t="s">
        <v>4563</v>
      </c>
      <c r="D2573" t="s">
        <v>151</v>
      </c>
      <c r="E2573" t="s">
        <v>152</v>
      </c>
      <c r="F2573" t="s">
        <v>67</v>
      </c>
      <c r="G2573" t="s">
        <v>1503</v>
      </c>
      <c r="H2573" t="s">
        <v>36</v>
      </c>
      <c r="I2573" t="s">
        <v>37</v>
      </c>
      <c r="J2573" t="s">
        <v>4564</v>
      </c>
      <c r="K2573" t="s">
        <v>4565</v>
      </c>
      <c r="L2573" t="s">
        <v>746</v>
      </c>
      <c r="M2573" t="s">
        <v>747</v>
      </c>
      <c r="N2573" t="s">
        <v>39</v>
      </c>
      <c r="O2573" s="23">
        <v>259</v>
      </c>
      <c r="P2573" s="9">
        <v>12.36</v>
      </c>
      <c r="Q2573" t="s">
        <v>40</v>
      </c>
      <c r="R2573">
        <v>14076</v>
      </c>
      <c r="S2573" s="9">
        <v>20.96</v>
      </c>
      <c r="T2573" s="26">
        <v>4.7709999999999999</v>
      </c>
      <c r="U2573" s="8">
        <v>100</v>
      </c>
      <c r="V2573" t="s">
        <v>112</v>
      </c>
      <c r="W2573" t="s">
        <v>2007</v>
      </c>
      <c r="X2573" t="s">
        <v>42</v>
      </c>
      <c r="Y2573" t="s">
        <v>1740</v>
      </c>
      <c r="AA2573" s="1">
        <f t="shared" si="273"/>
        <v>45979</v>
      </c>
      <c r="AB2573" s="2">
        <f t="shared" si="274"/>
        <v>11</v>
      </c>
      <c r="AC2573" s="2">
        <f t="shared" si="275"/>
        <v>2025</v>
      </c>
      <c r="AD2573" s="2" t="str">
        <f>IFERROR(VLOOKUP(A2573,'Aux Área'!$A$4:$B$123,2,0),"-")</f>
        <v>OPERAÇÃO</v>
      </c>
    </row>
    <row r="2574" spans="1:30" x14ac:dyDescent="0.3">
      <c r="A2574" t="s">
        <v>2271</v>
      </c>
      <c r="B2574" t="s">
        <v>2272</v>
      </c>
      <c r="C2574" t="s">
        <v>4566</v>
      </c>
      <c r="D2574" t="s">
        <v>3285</v>
      </c>
      <c r="E2574" t="s">
        <v>3286</v>
      </c>
      <c r="F2574" t="s">
        <v>2274</v>
      </c>
      <c r="G2574" t="s">
        <v>1135</v>
      </c>
      <c r="H2574" t="s">
        <v>2275</v>
      </c>
      <c r="I2574" t="s">
        <v>1497</v>
      </c>
      <c r="J2574" t="s">
        <v>188</v>
      </c>
      <c r="K2574" t="s">
        <v>189</v>
      </c>
      <c r="L2574" t="s">
        <v>190</v>
      </c>
      <c r="M2574" t="s">
        <v>38</v>
      </c>
      <c r="N2574" t="s">
        <v>39</v>
      </c>
      <c r="O2574" s="23">
        <v>445</v>
      </c>
      <c r="P2574" s="9">
        <v>10.14</v>
      </c>
      <c r="Q2574" t="s">
        <v>40</v>
      </c>
      <c r="R2574">
        <v>19179</v>
      </c>
      <c r="S2574" s="9">
        <v>43.89</v>
      </c>
      <c r="T2574" s="26">
        <v>4.3899999999999997</v>
      </c>
      <c r="U2574" s="8">
        <v>192.68</v>
      </c>
      <c r="V2574" t="s">
        <v>41</v>
      </c>
      <c r="W2574" t="s">
        <v>2276</v>
      </c>
      <c r="X2574" t="s">
        <v>42</v>
      </c>
      <c r="Y2574" t="s">
        <v>2277</v>
      </c>
      <c r="AA2574" s="1">
        <f t="shared" si="273"/>
        <v>45979</v>
      </c>
      <c r="AB2574" s="2">
        <f t="shared" si="274"/>
        <v>11</v>
      </c>
      <c r="AC2574" s="2">
        <f t="shared" si="275"/>
        <v>2025</v>
      </c>
      <c r="AD2574" s="2" t="str">
        <f>IFERROR(VLOOKUP(A2574,'Aux Área'!$A$4:$B$123,2,0),"-")</f>
        <v>INSPEÇÃO</v>
      </c>
    </row>
    <row r="2575" spans="1:30" x14ac:dyDescent="0.3">
      <c r="A2575" t="s">
        <v>68</v>
      </c>
      <c r="B2575" t="s">
        <v>296</v>
      </c>
      <c r="C2575" t="s">
        <v>4567</v>
      </c>
      <c r="D2575" t="s">
        <v>80</v>
      </c>
      <c r="E2575" t="s">
        <v>81</v>
      </c>
      <c r="F2575" t="s">
        <v>69</v>
      </c>
      <c r="G2575" t="s">
        <v>1503</v>
      </c>
      <c r="H2575" t="s">
        <v>36</v>
      </c>
      <c r="I2575" t="s">
        <v>37</v>
      </c>
      <c r="J2575" t="s">
        <v>231</v>
      </c>
      <c r="K2575" t="s">
        <v>232</v>
      </c>
      <c r="L2575" t="s">
        <v>217</v>
      </c>
      <c r="M2575" t="s">
        <v>38</v>
      </c>
      <c r="N2575" t="s">
        <v>39</v>
      </c>
      <c r="O2575" s="23">
        <v>360</v>
      </c>
      <c r="P2575" s="9">
        <v>9.33</v>
      </c>
      <c r="Q2575" t="s">
        <v>40</v>
      </c>
      <c r="R2575">
        <v>11680</v>
      </c>
      <c r="S2575" s="9">
        <v>38.590000000000003</v>
      </c>
      <c r="T2575" s="26">
        <v>4.25</v>
      </c>
      <c r="U2575" s="8">
        <v>164.01</v>
      </c>
      <c r="V2575" t="s">
        <v>4568</v>
      </c>
      <c r="W2575" t="s">
        <v>2007</v>
      </c>
      <c r="X2575" t="s">
        <v>42</v>
      </c>
      <c r="Y2575" t="s">
        <v>1740</v>
      </c>
      <c r="AA2575" s="1">
        <f t="shared" si="273"/>
        <v>45979</v>
      </c>
      <c r="AB2575" s="2">
        <f t="shared" si="274"/>
        <v>11</v>
      </c>
      <c r="AC2575" s="2">
        <f t="shared" si="275"/>
        <v>2025</v>
      </c>
      <c r="AD2575" s="2" t="str">
        <f>IFERROR(VLOOKUP(A2575,'Aux Área'!$A$4:$B$123,2,0),"-")</f>
        <v>OPERAÇÃO</v>
      </c>
    </row>
    <row r="2576" spans="1:30" x14ac:dyDescent="0.3">
      <c r="A2576" t="s">
        <v>2314</v>
      </c>
      <c r="B2576" t="s">
        <v>2315</v>
      </c>
      <c r="C2576" t="s">
        <v>4569</v>
      </c>
      <c r="D2576" t="s">
        <v>3276</v>
      </c>
      <c r="E2576" t="s">
        <v>3277</v>
      </c>
      <c r="F2576" t="s">
        <v>2317</v>
      </c>
      <c r="G2576" t="s">
        <v>1300</v>
      </c>
      <c r="H2576" t="s">
        <v>1301</v>
      </c>
      <c r="I2576" t="s">
        <v>37</v>
      </c>
      <c r="J2576" t="s">
        <v>231</v>
      </c>
      <c r="K2576" t="s">
        <v>232</v>
      </c>
      <c r="L2576" t="s">
        <v>217</v>
      </c>
      <c r="M2576" t="s">
        <v>38</v>
      </c>
      <c r="N2576" t="s">
        <v>39</v>
      </c>
      <c r="O2576" s="23">
        <v>441</v>
      </c>
      <c r="P2576" s="9">
        <v>9.3699999999999992</v>
      </c>
      <c r="Q2576" t="s">
        <v>40</v>
      </c>
      <c r="R2576">
        <v>24067</v>
      </c>
      <c r="S2576" s="9">
        <v>47.06</v>
      </c>
      <c r="T2576" s="26">
        <v>4.2510000000000003</v>
      </c>
      <c r="U2576" s="8">
        <v>200.03</v>
      </c>
      <c r="V2576" t="s">
        <v>4570</v>
      </c>
      <c r="W2576" t="s">
        <v>2276</v>
      </c>
      <c r="X2576" t="s">
        <v>42</v>
      </c>
      <c r="Y2576" t="s">
        <v>2277</v>
      </c>
      <c r="AA2576" s="1">
        <f t="shared" si="273"/>
        <v>45979</v>
      </c>
      <c r="AB2576" s="2">
        <f t="shared" si="274"/>
        <v>11</v>
      </c>
      <c r="AC2576" s="2">
        <f t="shared" si="275"/>
        <v>2025</v>
      </c>
      <c r="AD2576" s="2" t="str">
        <f>IFERROR(VLOOKUP(A2576,'Aux Área'!$A$4:$B$123,2,0),"-")</f>
        <v>INSPEÇÃO</v>
      </c>
    </row>
    <row r="2577" spans="1:30" x14ac:dyDescent="0.3">
      <c r="A2577" t="s">
        <v>2117</v>
      </c>
      <c r="B2577" t="s">
        <v>1946</v>
      </c>
      <c r="C2577" t="s">
        <v>4571</v>
      </c>
      <c r="D2577" t="s">
        <v>1948</v>
      </c>
      <c r="E2577" t="s">
        <v>1949</v>
      </c>
      <c r="F2577" t="s">
        <v>653</v>
      </c>
      <c r="G2577" t="s">
        <v>635</v>
      </c>
      <c r="H2577" t="s">
        <v>1804</v>
      </c>
      <c r="I2577" t="s">
        <v>1497</v>
      </c>
      <c r="J2577" t="s">
        <v>409</v>
      </c>
      <c r="K2577" t="s">
        <v>410</v>
      </c>
      <c r="L2577" t="s">
        <v>141</v>
      </c>
      <c r="M2577" t="s">
        <v>38</v>
      </c>
      <c r="N2577" t="s">
        <v>668</v>
      </c>
      <c r="O2577" s="23">
        <v>0</v>
      </c>
      <c r="P2577" s="9">
        <v>0</v>
      </c>
      <c r="Q2577" t="s">
        <v>40</v>
      </c>
      <c r="R2577">
        <v>0</v>
      </c>
      <c r="S2577" s="9">
        <v>117.47</v>
      </c>
      <c r="T2577" s="26">
        <v>6.0679999999999996</v>
      </c>
      <c r="U2577" s="8">
        <v>712.82</v>
      </c>
      <c r="V2577" t="s">
        <v>4572</v>
      </c>
      <c r="W2577" t="s">
        <v>652</v>
      </c>
      <c r="X2577" t="s">
        <v>42</v>
      </c>
      <c r="Y2577" t="s">
        <v>653</v>
      </c>
      <c r="AA2577" s="1">
        <f t="shared" si="273"/>
        <v>45979</v>
      </c>
      <c r="AB2577" s="2">
        <f t="shared" si="274"/>
        <v>11</v>
      </c>
      <c r="AC2577" s="2">
        <f t="shared" si="275"/>
        <v>2025</v>
      </c>
      <c r="AD2577" s="2" t="str">
        <f>IFERROR(VLOOKUP(A2577,'Aux Área'!$A$4:$B$123,2,0),"-")</f>
        <v>SÃO PEDRO</v>
      </c>
    </row>
    <row r="2578" spans="1:30" x14ac:dyDescent="0.3">
      <c r="A2578" t="s">
        <v>2146</v>
      </c>
      <c r="B2578" t="s">
        <v>1800</v>
      </c>
      <c r="C2578" t="s">
        <v>4573</v>
      </c>
      <c r="D2578" t="s">
        <v>1841</v>
      </c>
      <c r="E2578" t="s">
        <v>1842</v>
      </c>
      <c r="F2578" t="s">
        <v>653</v>
      </c>
      <c r="G2578" t="s">
        <v>635</v>
      </c>
      <c r="H2578" t="s">
        <v>666</v>
      </c>
      <c r="I2578" t="s">
        <v>667</v>
      </c>
      <c r="J2578" t="s">
        <v>122</v>
      </c>
      <c r="K2578" t="s">
        <v>123</v>
      </c>
      <c r="L2578" t="s">
        <v>124</v>
      </c>
      <c r="M2578" t="s">
        <v>38</v>
      </c>
      <c r="N2578" t="s">
        <v>668</v>
      </c>
      <c r="O2578" s="23">
        <v>0</v>
      </c>
      <c r="P2578" s="9">
        <v>0</v>
      </c>
      <c r="Q2578" t="s">
        <v>40</v>
      </c>
      <c r="R2578">
        <v>0</v>
      </c>
      <c r="S2578" s="9">
        <v>111.69</v>
      </c>
      <c r="T2578" s="26">
        <v>6.14</v>
      </c>
      <c r="U2578" s="8">
        <v>685.78</v>
      </c>
      <c r="V2578" t="s">
        <v>3111</v>
      </c>
      <c r="W2578" t="s">
        <v>652</v>
      </c>
      <c r="X2578" t="s">
        <v>42</v>
      </c>
      <c r="Y2578" t="s">
        <v>653</v>
      </c>
      <c r="AA2578" s="1">
        <f t="shared" si="273"/>
        <v>45979</v>
      </c>
      <c r="AB2578" s="2">
        <f t="shared" si="274"/>
        <v>11</v>
      </c>
      <c r="AC2578" s="2">
        <f t="shared" si="275"/>
        <v>2025</v>
      </c>
      <c r="AD2578" s="2" t="str">
        <f>IFERROR(VLOOKUP(A2578,'Aux Área'!$A$4:$B$123,2,0),"-")</f>
        <v>SÃO PEDRO</v>
      </c>
    </row>
    <row r="2579" spans="1:30" x14ac:dyDescent="0.3">
      <c r="A2579" t="s">
        <v>2146</v>
      </c>
      <c r="C2579" t="s">
        <v>4573</v>
      </c>
      <c r="F2579" t="s">
        <v>15689</v>
      </c>
      <c r="K2579" t="s">
        <v>123</v>
      </c>
      <c r="N2579" t="s">
        <v>15690</v>
      </c>
      <c r="O2579" s="23">
        <v>0</v>
      </c>
      <c r="P2579" s="23">
        <v>0</v>
      </c>
      <c r="Q2579" t="s">
        <v>40</v>
      </c>
      <c r="R2579">
        <v>0</v>
      </c>
      <c r="S2579">
        <v>13.05</v>
      </c>
      <c r="U2579" s="8">
        <v>45.54</v>
      </c>
      <c r="W2579" t="s">
        <v>652</v>
      </c>
      <c r="X2579" t="s">
        <v>42</v>
      </c>
      <c r="Y2579" t="s">
        <v>653</v>
      </c>
      <c r="AA2579" s="1">
        <f>IFERROR(DATEVALUE(C2579),"-")</f>
        <v>45979</v>
      </c>
      <c r="AB2579" s="2">
        <f>IFERROR(MONTH(AA2579),"-")</f>
        <v>11</v>
      </c>
      <c r="AC2579" s="2">
        <f>IFERROR(YEAR(AA2579),"-")</f>
        <v>2025</v>
      </c>
      <c r="AD2579" s="2" t="str">
        <f>IFERROR(VLOOKUP(A2579,'Aux Área'!$A$4:$B$123,2,0),"-")</f>
        <v>SÃO PEDRO</v>
      </c>
    </row>
    <row r="2580" spans="1:30" x14ac:dyDescent="0.3">
      <c r="A2580" t="s">
        <v>2306</v>
      </c>
      <c r="B2580" t="s">
        <v>2307</v>
      </c>
      <c r="C2580" t="s">
        <v>4574</v>
      </c>
      <c r="D2580" t="s">
        <v>3265</v>
      </c>
      <c r="E2580" t="s">
        <v>3266</v>
      </c>
      <c r="F2580" t="s">
        <v>2309</v>
      </c>
      <c r="G2580" t="s">
        <v>1135</v>
      </c>
      <c r="H2580" t="s">
        <v>2275</v>
      </c>
      <c r="I2580" t="s">
        <v>1497</v>
      </c>
      <c r="J2580" t="s">
        <v>89</v>
      </c>
      <c r="K2580" t="s">
        <v>90</v>
      </c>
      <c r="L2580" t="s">
        <v>91</v>
      </c>
      <c r="M2580" t="s">
        <v>38</v>
      </c>
      <c r="N2580" t="s">
        <v>39</v>
      </c>
      <c r="O2580" s="23">
        <v>475</v>
      </c>
      <c r="P2580" s="9">
        <v>9.32</v>
      </c>
      <c r="Q2580" t="s">
        <v>40</v>
      </c>
      <c r="R2580">
        <v>17064</v>
      </c>
      <c r="S2580" s="9">
        <v>50.97</v>
      </c>
      <c r="T2580" s="26">
        <v>4.29</v>
      </c>
      <c r="U2580" s="8">
        <v>218.66</v>
      </c>
      <c r="V2580" t="s">
        <v>4575</v>
      </c>
      <c r="W2580" t="s">
        <v>2276</v>
      </c>
      <c r="X2580" t="s">
        <v>42</v>
      </c>
      <c r="Y2580" t="s">
        <v>2277</v>
      </c>
      <c r="AA2580" s="1">
        <f t="shared" ref="AA2580:AA2588" si="276">DATEVALUE(C2580)</f>
        <v>45979</v>
      </c>
      <c r="AB2580" s="2">
        <f t="shared" ref="AB2580:AB2588" si="277">MONTH(AA2580)</f>
        <v>11</v>
      </c>
      <c r="AC2580" s="2">
        <f t="shared" ref="AC2580:AC2588" si="278">YEAR(AA2580)</f>
        <v>2025</v>
      </c>
      <c r="AD2580" s="2" t="str">
        <f>IFERROR(VLOOKUP(A2580,'Aux Área'!$A$4:$B$123,2,0),"-")</f>
        <v>INSPEÇÃO</v>
      </c>
    </row>
    <row r="2581" spans="1:30" x14ac:dyDescent="0.3">
      <c r="A2581" t="s">
        <v>64</v>
      </c>
      <c r="B2581" t="s">
        <v>332</v>
      </c>
      <c r="C2581" t="s">
        <v>4576</v>
      </c>
      <c r="D2581" t="s">
        <v>127</v>
      </c>
      <c r="E2581" t="s">
        <v>128</v>
      </c>
      <c r="F2581" t="s">
        <v>65</v>
      </c>
      <c r="G2581" t="s">
        <v>1500</v>
      </c>
      <c r="H2581" t="s">
        <v>36</v>
      </c>
      <c r="I2581" t="s">
        <v>37</v>
      </c>
      <c r="J2581" t="s">
        <v>1152</v>
      </c>
      <c r="K2581" t="s">
        <v>1153</v>
      </c>
      <c r="L2581" t="s">
        <v>217</v>
      </c>
      <c r="M2581" t="s">
        <v>38</v>
      </c>
      <c r="N2581" t="s">
        <v>39</v>
      </c>
      <c r="O2581" s="23">
        <v>371</v>
      </c>
      <c r="P2581" s="9">
        <v>9.42</v>
      </c>
      <c r="Q2581" t="s">
        <v>40</v>
      </c>
      <c r="R2581">
        <v>29744</v>
      </c>
      <c r="S2581" s="9">
        <v>39.369999999999997</v>
      </c>
      <c r="T2581" s="26">
        <v>4.24</v>
      </c>
      <c r="U2581" s="8">
        <v>166.93</v>
      </c>
      <c r="V2581" t="s">
        <v>4577</v>
      </c>
      <c r="W2581" t="s">
        <v>2007</v>
      </c>
      <c r="X2581" t="s">
        <v>42</v>
      </c>
      <c r="Y2581" t="s">
        <v>1740</v>
      </c>
      <c r="AA2581" s="1">
        <f t="shared" si="276"/>
        <v>45979</v>
      </c>
      <c r="AB2581" s="2">
        <f t="shared" si="277"/>
        <v>11</v>
      </c>
      <c r="AC2581" s="2">
        <f t="shared" si="278"/>
        <v>2025</v>
      </c>
      <c r="AD2581" s="2" t="str">
        <f>IFERROR(VLOOKUP(A2581,'Aux Área'!$A$4:$B$123,2,0),"-")</f>
        <v>ENGENHARIA</v>
      </c>
    </row>
    <row r="2582" spans="1:30" x14ac:dyDescent="0.3">
      <c r="A2582" t="s">
        <v>2282</v>
      </c>
      <c r="B2582" t="s">
        <v>2283</v>
      </c>
      <c r="C2582" t="s">
        <v>4578</v>
      </c>
      <c r="D2582" t="s">
        <v>3295</v>
      </c>
      <c r="E2582" t="s">
        <v>3296</v>
      </c>
      <c r="F2582" t="s">
        <v>2285</v>
      </c>
      <c r="G2582" t="s">
        <v>1135</v>
      </c>
      <c r="H2582" t="s">
        <v>2275</v>
      </c>
      <c r="I2582" t="s">
        <v>1497</v>
      </c>
      <c r="J2582" t="s">
        <v>165</v>
      </c>
      <c r="K2582" t="s">
        <v>166</v>
      </c>
      <c r="L2582" t="s">
        <v>167</v>
      </c>
      <c r="M2582" t="s">
        <v>38</v>
      </c>
      <c r="N2582" t="s">
        <v>39</v>
      </c>
      <c r="O2582" s="23">
        <v>326</v>
      </c>
      <c r="P2582" s="9">
        <v>7.46</v>
      </c>
      <c r="Q2582" t="s">
        <v>40</v>
      </c>
      <c r="R2582">
        <v>19762</v>
      </c>
      <c r="S2582" s="9">
        <v>43.72</v>
      </c>
      <c r="T2582" s="26">
        <v>4.46</v>
      </c>
      <c r="U2582" s="8">
        <v>195</v>
      </c>
      <c r="V2582" t="s">
        <v>112</v>
      </c>
      <c r="W2582" t="s">
        <v>2276</v>
      </c>
      <c r="X2582" t="s">
        <v>42</v>
      </c>
      <c r="Y2582" t="s">
        <v>2277</v>
      </c>
      <c r="AA2582" s="1">
        <f t="shared" si="276"/>
        <v>45979</v>
      </c>
      <c r="AB2582" s="2">
        <f t="shared" si="277"/>
        <v>11</v>
      </c>
      <c r="AC2582" s="2">
        <f t="shared" si="278"/>
        <v>2025</v>
      </c>
      <c r="AD2582" s="2" t="str">
        <f>IFERROR(VLOOKUP(A2582,'Aux Área'!$A$4:$B$123,2,0),"-")</f>
        <v>INSPEÇÃO</v>
      </c>
    </row>
    <row r="2583" spans="1:30" x14ac:dyDescent="0.3">
      <c r="A2583" t="s">
        <v>2278</v>
      </c>
      <c r="B2583" t="s">
        <v>2279</v>
      </c>
      <c r="C2583" t="s">
        <v>4579</v>
      </c>
      <c r="D2583" t="s">
        <v>3243</v>
      </c>
      <c r="E2583" t="s">
        <v>3244</v>
      </c>
      <c r="F2583" t="s">
        <v>2281</v>
      </c>
      <c r="G2583" t="s">
        <v>1135</v>
      </c>
      <c r="H2583" t="s">
        <v>2275</v>
      </c>
      <c r="I2583" t="s">
        <v>1497</v>
      </c>
      <c r="J2583" t="s">
        <v>1670</v>
      </c>
      <c r="K2583" t="s">
        <v>1671</v>
      </c>
      <c r="L2583" t="s">
        <v>1672</v>
      </c>
      <c r="M2583" t="s">
        <v>38</v>
      </c>
      <c r="N2583" t="s">
        <v>39</v>
      </c>
      <c r="O2583" s="23">
        <v>318</v>
      </c>
      <c r="P2583" s="9">
        <v>10.23</v>
      </c>
      <c r="Q2583" t="s">
        <v>40</v>
      </c>
      <c r="R2583">
        <v>22315</v>
      </c>
      <c r="S2583" s="9">
        <v>31.08</v>
      </c>
      <c r="T2583" s="26">
        <v>4.29</v>
      </c>
      <c r="U2583" s="8">
        <v>133.33000000000001</v>
      </c>
      <c r="V2583" t="s">
        <v>4580</v>
      </c>
      <c r="W2583" t="s">
        <v>2276</v>
      </c>
      <c r="X2583" t="s">
        <v>42</v>
      </c>
      <c r="Y2583" t="s">
        <v>2277</v>
      </c>
      <c r="AA2583" s="1">
        <f t="shared" si="276"/>
        <v>45979</v>
      </c>
      <c r="AB2583" s="2">
        <f t="shared" si="277"/>
        <v>11</v>
      </c>
      <c r="AC2583" s="2">
        <f t="shared" si="278"/>
        <v>2025</v>
      </c>
      <c r="AD2583" s="2" t="str">
        <f>IFERROR(VLOOKUP(A2583,'Aux Área'!$A$4:$B$123,2,0),"-")</f>
        <v>INSPEÇÃO</v>
      </c>
    </row>
    <row r="2584" spans="1:30" x14ac:dyDescent="0.3">
      <c r="A2584" t="s">
        <v>72</v>
      </c>
      <c r="B2584" t="s">
        <v>243</v>
      </c>
      <c r="C2584" t="s">
        <v>4581</v>
      </c>
      <c r="D2584" t="s">
        <v>95</v>
      </c>
      <c r="E2584" t="s">
        <v>96</v>
      </c>
      <c r="F2584" t="s">
        <v>73</v>
      </c>
      <c r="G2584" t="s">
        <v>1503</v>
      </c>
      <c r="H2584" t="s">
        <v>36</v>
      </c>
      <c r="I2584" t="s">
        <v>37</v>
      </c>
      <c r="J2584" t="s">
        <v>292</v>
      </c>
      <c r="K2584" t="s">
        <v>293</v>
      </c>
      <c r="L2584" t="s">
        <v>84</v>
      </c>
      <c r="M2584" t="s">
        <v>38</v>
      </c>
      <c r="N2584" t="s">
        <v>39</v>
      </c>
      <c r="O2584" s="23">
        <v>266</v>
      </c>
      <c r="P2584" s="9">
        <v>6.5</v>
      </c>
      <c r="Q2584" t="s">
        <v>40</v>
      </c>
      <c r="R2584">
        <v>18939</v>
      </c>
      <c r="S2584" s="9">
        <v>40.93</v>
      </c>
      <c r="T2584" s="26">
        <v>5.17</v>
      </c>
      <c r="U2584" s="8">
        <v>211.61</v>
      </c>
      <c r="V2584" t="s">
        <v>4582</v>
      </c>
      <c r="W2584" t="s">
        <v>2007</v>
      </c>
      <c r="X2584" t="s">
        <v>42</v>
      </c>
      <c r="Y2584" t="s">
        <v>1740</v>
      </c>
      <c r="AA2584" s="1">
        <f t="shared" si="276"/>
        <v>45979</v>
      </c>
      <c r="AB2584" s="2">
        <f t="shared" si="277"/>
        <v>11</v>
      </c>
      <c r="AC2584" s="2">
        <f t="shared" si="278"/>
        <v>2025</v>
      </c>
      <c r="AD2584" s="2" t="str">
        <f>IFERROR(VLOOKUP(A2584,'Aux Área'!$A$4:$B$123,2,0),"-")</f>
        <v>CONSERVA</v>
      </c>
    </row>
    <row r="2585" spans="1:30" x14ac:dyDescent="0.3">
      <c r="A2585" t="s">
        <v>52</v>
      </c>
      <c r="B2585" t="s">
        <v>1449</v>
      </c>
      <c r="C2585" t="s">
        <v>4583</v>
      </c>
      <c r="D2585" t="s">
        <v>2160</v>
      </c>
      <c r="E2585" t="s">
        <v>2161</v>
      </c>
      <c r="F2585" t="s">
        <v>53</v>
      </c>
      <c r="G2585" t="s">
        <v>1500</v>
      </c>
      <c r="H2585" t="s">
        <v>36</v>
      </c>
      <c r="I2585" t="s">
        <v>37</v>
      </c>
      <c r="J2585" t="s">
        <v>275</v>
      </c>
      <c r="K2585" t="s">
        <v>276</v>
      </c>
      <c r="L2585" t="s">
        <v>124</v>
      </c>
      <c r="M2585" t="s">
        <v>38</v>
      </c>
      <c r="N2585" t="s">
        <v>39</v>
      </c>
      <c r="O2585" s="23">
        <v>359</v>
      </c>
      <c r="P2585" s="9">
        <v>10.08</v>
      </c>
      <c r="Q2585" t="s">
        <v>40</v>
      </c>
      <c r="R2585">
        <v>34305</v>
      </c>
      <c r="S2585" s="9">
        <v>35.6</v>
      </c>
      <c r="T2585" s="26">
        <v>4.1900000000000004</v>
      </c>
      <c r="U2585" s="8">
        <v>149.16</v>
      </c>
      <c r="V2585" t="s">
        <v>4584</v>
      </c>
      <c r="W2585" t="s">
        <v>2007</v>
      </c>
      <c r="X2585" t="s">
        <v>42</v>
      </c>
      <c r="Y2585" t="s">
        <v>1740</v>
      </c>
      <c r="AA2585" s="1">
        <f t="shared" si="276"/>
        <v>45979</v>
      </c>
      <c r="AB2585" s="2">
        <f t="shared" si="277"/>
        <v>11</v>
      </c>
      <c r="AC2585" s="2">
        <f t="shared" si="278"/>
        <v>2025</v>
      </c>
      <c r="AD2585" s="2" t="str">
        <f>IFERROR(VLOOKUP(A2585,'Aux Área'!$A$4:$B$123,2,0),"-")</f>
        <v>OPERAÇÃO</v>
      </c>
    </row>
    <row r="2586" spans="1:30" x14ac:dyDescent="0.3">
      <c r="A2586" t="s">
        <v>2318</v>
      </c>
      <c r="B2586" t="s">
        <v>2733</v>
      </c>
      <c r="C2586" t="s">
        <v>4585</v>
      </c>
      <c r="D2586" t="s">
        <v>3098</v>
      </c>
      <c r="E2586" t="s">
        <v>3099</v>
      </c>
      <c r="F2586" t="s">
        <v>4203</v>
      </c>
      <c r="G2586" t="s">
        <v>1135</v>
      </c>
      <c r="H2586" t="s">
        <v>2185</v>
      </c>
      <c r="I2586" t="s">
        <v>2186</v>
      </c>
      <c r="J2586" t="s">
        <v>169</v>
      </c>
      <c r="K2586" t="s">
        <v>170</v>
      </c>
      <c r="L2586" t="s">
        <v>124</v>
      </c>
      <c r="M2586" t="s">
        <v>38</v>
      </c>
      <c r="N2586" t="s">
        <v>668</v>
      </c>
      <c r="O2586" s="23">
        <v>865</v>
      </c>
      <c r="P2586" s="9">
        <v>16.02</v>
      </c>
      <c r="Q2586" t="s">
        <v>40</v>
      </c>
      <c r="R2586">
        <v>12958</v>
      </c>
      <c r="S2586" s="9">
        <v>54</v>
      </c>
      <c r="T2586" s="26">
        <v>6.09</v>
      </c>
      <c r="U2586" s="8">
        <v>328.86</v>
      </c>
      <c r="V2586" t="s">
        <v>41</v>
      </c>
      <c r="W2586" t="s">
        <v>2007</v>
      </c>
      <c r="X2586" t="s">
        <v>42</v>
      </c>
      <c r="Y2586" t="s">
        <v>2188</v>
      </c>
      <c r="AA2586" s="1">
        <f t="shared" si="276"/>
        <v>45979</v>
      </c>
      <c r="AB2586" s="2">
        <f t="shared" si="277"/>
        <v>11</v>
      </c>
      <c r="AC2586" s="2">
        <f t="shared" si="278"/>
        <v>2025</v>
      </c>
      <c r="AD2586" s="2" t="str">
        <f>IFERROR(VLOOKUP(A2586,'Aux Área'!$A$4:$B$123,2,0),"-")</f>
        <v>INSPEÇÃO</v>
      </c>
    </row>
    <row r="2587" spans="1:30" x14ac:dyDescent="0.3">
      <c r="A2587" t="s">
        <v>46</v>
      </c>
      <c r="B2587" t="s">
        <v>458</v>
      </c>
      <c r="C2587" t="s">
        <v>4586</v>
      </c>
      <c r="D2587" t="s">
        <v>729</v>
      </c>
      <c r="E2587" t="s">
        <v>730</v>
      </c>
      <c r="F2587" t="s">
        <v>5185</v>
      </c>
      <c r="G2587" t="s">
        <v>1503</v>
      </c>
      <c r="H2587" t="s">
        <v>36</v>
      </c>
      <c r="I2587" t="s">
        <v>37</v>
      </c>
      <c r="J2587" t="s">
        <v>1268</v>
      </c>
      <c r="K2587" t="s">
        <v>1269</v>
      </c>
      <c r="L2587" t="s">
        <v>84</v>
      </c>
      <c r="M2587" t="s">
        <v>38</v>
      </c>
      <c r="N2587" t="s">
        <v>39</v>
      </c>
      <c r="O2587" s="23">
        <v>128</v>
      </c>
      <c r="P2587" s="9">
        <v>3.2</v>
      </c>
      <c r="Q2587" t="s">
        <v>40</v>
      </c>
      <c r="R2587">
        <v>24456</v>
      </c>
      <c r="S2587" s="9">
        <v>40</v>
      </c>
      <c r="T2587" s="26">
        <v>4.84</v>
      </c>
      <c r="U2587" s="8">
        <v>193.6</v>
      </c>
      <c r="V2587" t="s">
        <v>41</v>
      </c>
      <c r="W2587" t="s">
        <v>2007</v>
      </c>
      <c r="X2587" t="s">
        <v>42</v>
      </c>
      <c r="Y2587" t="s">
        <v>1740</v>
      </c>
      <c r="AA2587" s="1">
        <f t="shared" si="276"/>
        <v>45979</v>
      </c>
      <c r="AB2587" s="2">
        <f t="shared" si="277"/>
        <v>11</v>
      </c>
      <c r="AC2587" s="2">
        <f t="shared" si="278"/>
        <v>2025</v>
      </c>
      <c r="AD2587" s="2" t="str">
        <f>IFERROR(VLOOKUP(A2587,'Aux Área'!$A$4:$B$123,2,0),"-")</f>
        <v>FACILITIES</v>
      </c>
    </row>
    <row r="2588" spans="1:30" x14ac:dyDescent="0.3">
      <c r="A2588" t="s">
        <v>2041</v>
      </c>
      <c r="B2588" t="s">
        <v>2042</v>
      </c>
      <c r="C2588" t="s">
        <v>4587</v>
      </c>
      <c r="D2588" t="s">
        <v>1297</v>
      </c>
      <c r="E2588" t="s">
        <v>2221</v>
      </c>
      <c r="F2588" t="s">
        <v>2044</v>
      </c>
      <c r="G2588" t="s">
        <v>659</v>
      </c>
      <c r="H2588" t="s">
        <v>1996</v>
      </c>
      <c r="I2588" t="s">
        <v>1997</v>
      </c>
      <c r="J2588" t="s">
        <v>231</v>
      </c>
      <c r="K2588" t="s">
        <v>232</v>
      </c>
      <c r="L2588" t="s">
        <v>217</v>
      </c>
      <c r="M2588" t="s">
        <v>38</v>
      </c>
      <c r="N2588" t="s">
        <v>668</v>
      </c>
      <c r="O2588" s="23">
        <v>358</v>
      </c>
      <c r="P2588" s="9">
        <v>8.33</v>
      </c>
      <c r="Q2588" t="s">
        <v>40</v>
      </c>
      <c r="R2588">
        <v>7913</v>
      </c>
      <c r="S2588" s="9">
        <v>43</v>
      </c>
      <c r="T2588" s="26">
        <v>5.99</v>
      </c>
      <c r="U2588" s="8">
        <v>257.57</v>
      </c>
      <c r="V2588" t="s">
        <v>4588</v>
      </c>
      <c r="W2588" t="s">
        <v>1985</v>
      </c>
      <c r="X2588" t="s">
        <v>42</v>
      </c>
      <c r="Y2588" t="s">
        <v>1986</v>
      </c>
      <c r="AA2588" s="1">
        <f t="shared" si="276"/>
        <v>45979</v>
      </c>
      <c r="AB2588" s="2">
        <f t="shared" si="277"/>
        <v>11</v>
      </c>
      <c r="AC2588" s="2">
        <f t="shared" si="278"/>
        <v>2025</v>
      </c>
      <c r="AD2588" s="2" t="str">
        <f>IFERROR(VLOOKUP(A2588,'Aux Área'!$A$4:$B$123,2,0),"-")</f>
        <v>PESADOS</v>
      </c>
    </row>
    <row r="2589" spans="1:30" x14ac:dyDescent="0.3">
      <c r="A2589" t="s">
        <v>2041</v>
      </c>
      <c r="C2589" t="s">
        <v>4587</v>
      </c>
      <c r="F2589" t="s">
        <v>2044</v>
      </c>
      <c r="K2589" t="s">
        <v>232</v>
      </c>
      <c r="N2589" t="s">
        <v>15690</v>
      </c>
      <c r="O2589" t="s">
        <v>15244</v>
      </c>
      <c r="P2589" s="9" t="s">
        <v>15244</v>
      </c>
      <c r="Q2589" t="s">
        <v>40</v>
      </c>
      <c r="R2589" t="s">
        <v>15244</v>
      </c>
      <c r="S2589">
        <v>5.39</v>
      </c>
      <c r="U2589" s="8">
        <v>17.79</v>
      </c>
      <c r="X2589" t="s">
        <v>42</v>
      </c>
      <c r="Y2589" t="s">
        <v>1986</v>
      </c>
      <c r="AA2589" s="1">
        <f>IFERROR(DATEVALUE(C2589),"-")</f>
        <v>45979</v>
      </c>
      <c r="AB2589" s="2">
        <f>IFERROR(MONTH(AA2589),"-")</f>
        <v>11</v>
      </c>
      <c r="AC2589" s="2">
        <f>IFERROR(YEAR(AA2589),"-")</f>
        <v>2025</v>
      </c>
      <c r="AD2589" s="2" t="str">
        <f>IFERROR(VLOOKUP(A2589,'Aux Área'!$A$4:$B$123,2,0),"-")</f>
        <v>PESADOS</v>
      </c>
    </row>
    <row r="2590" spans="1:30" x14ac:dyDescent="0.3">
      <c r="A2590" t="s">
        <v>2271</v>
      </c>
      <c r="B2590" t="s">
        <v>4589</v>
      </c>
      <c r="C2590" t="s">
        <v>4590</v>
      </c>
      <c r="D2590" t="s">
        <v>3419</v>
      </c>
      <c r="E2590" t="s">
        <v>3420</v>
      </c>
      <c r="F2590" t="s">
        <v>2274</v>
      </c>
      <c r="G2590" t="s">
        <v>1135</v>
      </c>
      <c r="H2590" t="s">
        <v>2275</v>
      </c>
      <c r="I2590" t="s">
        <v>1497</v>
      </c>
      <c r="J2590" t="s">
        <v>188</v>
      </c>
      <c r="K2590" t="s">
        <v>189</v>
      </c>
      <c r="L2590" t="s">
        <v>190</v>
      </c>
      <c r="M2590" t="s">
        <v>38</v>
      </c>
      <c r="N2590" t="s">
        <v>39</v>
      </c>
      <c r="O2590" s="23">
        <v>168</v>
      </c>
      <c r="P2590" s="9">
        <v>9.5500000000000007</v>
      </c>
      <c r="Q2590" t="s">
        <v>40</v>
      </c>
      <c r="R2590">
        <v>19347</v>
      </c>
      <c r="S2590" s="9">
        <v>17.600000000000001</v>
      </c>
      <c r="T2590" s="26">
        <v>4.3899999999999997</v>
      </c>
      <c r="U2590" s="8">
        <v>77.260000000000005</v>
      </c>
      <c r="V2590" t="s">
        <v>41</v>
      </c>
      <c r="W2590" t="s">
        <v>2276</v>
      </c>
      <c r="X2590" t="s">
        <v>42</v>
      </c>
      <c r="Y2590" t="s">
        <v>2277</v>
      </c>
      <c r="AA2590" s="1">
        <f t="shared" ref="AA2590:AA2607" si="279">DATEVALUE(C2590)</f>
        <v>45979</v>
      </c>
      <c r="AB2590" s="2">
        <f t="shared" ref="AB2590:AB2607" si="280">MONTH(AA2590)</f>
        <v>11</v>
      </c>
      <c r="AC2590" s="2">
        <f t="shared" ref="AC2590:AC2607" si="281">YEAR(AA2590)</f>
        <v>2025</v>
      </c>
      <c r="AD2590" s="2" t="str">
        <f>IFERROR(VLOOKUP(A2590,'Aux Área'!$A$4:$B$123,2,0),"-")</f>
        <v>INSPEÇÃO</v>
      </c>
    </row>
    <row r="2591" spans="1:30" x14ac:dyDescent="0.3">
      <c r="A2591" t="s">
        <v>2691</v>
      </c>
      <c r="B2591" t="s">
        <v>2692</v>
      </c>
      <c r="C2591" t="s">
        <v>4591</v>
      </c>
      <c r="D2591" t="s">
        <v>2142</v>
      </c>
      <c r="E2591" t="s">
        <v>2143</v>
      </c>
      <c r="F2591" t="s">
        <v>3605</v>
      </c>
      <c r="G2591" t="s">
        <v>1635</v>
      </c>
      <c r="H2591" t="s">
        <v>2635</v>
      </c>
      <c r="I2591" t="s">
        <v>37</v>
      </c>
      <c r="J2591" t="s">
        <v>169</v>
      </c>
      <c r="K2591" t="s">
        <v>170</v>
      </c>
      <c r="L2591" t="s">
        <v>124</v>
      </c>
      <c r="M2591" t="s">
        <v>38</v>
      </c>
      <c r="N2591" t="s">
        <v>39</v>
      </c>
      <c r="O2591" s="23">
        <v>268</v>
      </c>
      <c r="P2591" s="9">
        <v>10.08</v>
      </c>
      <c r="Q2591" t="s">
        <v>40</v>
      </c>
      <c r="R2591">
        <v>5535</v>
      </c>
      <c r="S2591" s="9">
        <v>26.59</v>
      </c>
      <c r="T2591" s="26">
        <v>4.29</v>
      </c>
      <c r="U2591" s="8">
        <v>114.07</v>
      </c>
      <c r="V2591" t="s">
        <v>41</v>
      </c>
      <c r="W2591" t="s">
        <v>2007</v>
      </c>
      <c r="X2591" t="s">
        <v>42</v>
      </c>
      <c r="Y2591" t="s">
        <v>1740</v>
      </c>
      <c r="AA2591" s="1">
        <f t="shared" si="279"/>
        <v>45979</v>
      </c>
      <c r="AB2591" s="2">
        <f t="shared" si="280"/>
        <v>11</v>
      </c>
      <c r="AC2591" s="2">
        <f t="shared" si="281"/>
        <v>2025</v>
      </c>
      <c r="AD2591" s="2" t="str">
        <f>IFERROR(VLOOKUP(A2591,'Aux Área'!$A$4:$B$123,2,0),"-")</f>
        <v>TI</v>
      </c>
    </row>
    <row r="2592" spans="1:30" x14ac:dyDescent="0.3">
      <c r="A2592" t="s">
        <v>2643</v>
      </c>
      <c r="B2592" t="s">
        <v>2644</v>
      </c>
      <c r="C2592" t="s">
        <v>4592</v>
      </c>
      <c r="D2592" t="s">
        <v>3788</v>
      </c>
      <c r="E2592" t="s">
        <v>3789</v>
      </c>
      <c r="F2592" t="s">
        <v>2646</v>
      </c>
      <c r="G2592" t="s">
        <v>1300</v>
      </c>
      <c r="H2592" t="s">
        <v>1301</v>
      </c>
      <c r="I2592" t="s">
        <v>37</v>
      </c>
      <c r="J2592" t="s">
        <v>122</v>
      </c>
      <c r="K2592" t="s">
        <v>123</v>
      </c>
      <c r="L2592" t="s">
        <v>124</v>
      </c>
      <c r="M2592" t="s">
        <v>38</v>
      </c>
      <c r="N2592" t="s">
        <v>39</v>
      </c>
      <c r="O2592" s="23">
        <v>325</v>
      </c>
      <c r="P2592" s="9">
        <v>9.5299999999999994</v>
      </c>
      <c r="Q2592" t="s">
        <v>40</v>
      </c>
      <c r="R2592">
        <v>19216</v>
      </c>
      <c r="S2592" s="9">
        <v>34.1</v>
      </c>
      <c r="T2592" s="26">
        <v>4.3899999999999997</v>
      </c>
      <c r="U2592" s="8">
        <v>149.69999999999999</v>
      </c>
      <c r="V2592" t="s">
        <v>112</v>
      </c>
      <c r="W2592" t="s">
        <v>2276</v>
      </c>
      <c r="X2592" t="s">
        <v>42</v>
      </c>
      <c r="Y2592" t="s">
        <v>2277</v>
      </c>
      <c r="AA2592" s="1">
        <f t="shared" si="279"/>
        <v>45979</v>
      </c>
      <c r="AB2592" s="2">
        <f t="shared" si="280"/>
        <v>11</v>
      </c>
      <c r="AC2592" s="2">
        <f t="shared" si="281"/>
        <v>2025</v>
      </c>
      <c r="AD2592" s="2" t="str">
        <f>IFERROR(VLOOKUP(A2592,'Aux Área'!$A$4:$B$123,2,0),"-")</f>
        <v>INSPEÇÃO</v>
      </c>
    </row>
    <row r="2593" spans="1:30" x14ac:dyDescent="0.3">
      <c r="A2593" t="s">
        <v>2638</v>
      </c>
      <c r="B2593" t="s">
        <v>4593</v>
      </c>
      <c r="C2593" t="s">
        <v>4594</v>
      </c>
      <c r="D2593" t="s">
        <v>3193</v>
      </c>
      <c r="E2593" t="s">
        <v>3194</v>
      </c>
      <c r="F2593" t="s">
        <v>2641</v>
      </c>
      <c r="G2593" t="s">
        <v>1135</v>
      </c>
      <c r="H2593" t="s">
        <v>2275</v>
      </c>
      <c r="I2593" t="s">
        <v>1497</v>
      </c>
      <c r="J2593" t="s">
        <v>122</v>
      </c>
      <c r="K2593" t="s">
        <v>123</v>
      </c>
      <c r="L2593" t="s">
        <v>124</v>
      </c>
      <c r="M2593" t="s">
        <v>38</v>
      </c>
      <c r="N2593" t="s">
        <v>39</v>
      </c>
      <c r="O2593" s="23">
        <v>297</v>
      </c>
      <c r="P2593" s="9">
        <v>7.36</v>
      </c>
      <c r="Q2593" t="s">
        <v>40</v>
      </c>
      <c r="R2593">
        <v>18462</v>
      </c>
      <c r="S2593" s="9">
        <v>40.35</v>
      </c>
      <c r="T2593" s="26">
        <v>4.3899999999999997</v>
      </c>
      <c r="U2593" s="8">
        <v>177.13</v>
      </c>
      <c r="V2593" t="s">
        <v>112</v>
      </c>
      <c r="W2593" t="s">
        <v>2276</v>
      </c>
      <c r="X2593" t="s">
        <v>42</v>
      </c>
      <c r="Y2593" t="s">
        <v>2277</v>
      </c>
      <c r="AA2593" s="1">
        <f t="shared" si="279"/>
        <v>45979</v>
      </c>
      <c r="AB2593" s="2">
        <f t="shared" si="280"/>
        <v>11</v>
      </c>
      <c r="AC2593" s="2">
        <f t="shared" si="281"/>
        <v>2025</v>
      </c>
      <c r="AD2593" s="2" t="str">
        <f>IFERROR(VLOOKUP(A2593,'Aux Área'!$A$4:$B$123,2,0),"-")</f>
        <v>INSPEÇÃO</v>
      </c>
    </row>
    <row r="2594" spans="1:30" x14ac:dyDescent="0.3">
      <c r="A2594" t="s">
        <v>2181</v>
      </c>
      <c r="B2594" t="s">
        <v>4595</v>
      </c>
      <c r="C2594" t="s">
        <v>4596</v>
      </c>
      <c r="D2594" t="s">
        <v>3107</v>
      </c>
      <c r="E2594" t="s">
        <v>3108</v>
      </c>
      <c r="F2594" t="s">
        <v>2184</v>
      </c>
      <c r="G2594" t="s">
        <v>1135</v>
      </c>
      <c r="H2594" t="s">
        <v>2185</v>
      </c>
      <c r="I2594" t="s">
        <v>2186</v>
      </c>
      <c r="J2594" t="s">
        <v>108</v>
      </c>
      <c r="K2594" t="s">
        <v>109</v>
      </c>
      <c r="L2594" t="s">
        <v>110</v>
      </c>
      <c r="M2594" t="s">
        <v>38</v>
      </c>
      <c r="N2594" t="s">
        <v>668</v>
      </c>
      <c r="O2594" s="23">
        <v>761</v>
      </c>
      <c r="P2594" s="9">
        <v>16.64</v>
      </c>
      <c r="Q2594" t="s">
        <v>40</v>
      </c>
      <c r="R2594">
        <v>20759</v>
      </c>
      <c r="S2594" s="9">
        <v>45.72</v>
      </c>
      <c r="T2594" s="26">
        <v>6.19</v>
      </c>
      <c r="U2594" s="8">
        <v>283.01</v>
      </c>
      <c r="V2594" t="s">
        <v>4597</v>
      </c>
      <c r="W2594" t="s">
        <v>2007</v>
      </c>
      <c r="X2594" t="s">
        <v>42</v>
      </c>
      <c r="Y2594" t="s">
        <v>2188</v>
      </c>
      <c r="AA2594" s="1">
        <f t="shared" si="279"/>
        <v>45980</v>
      </c>
      <c r="AB2594" s="2">
        <f t="shared" si="280"/>
        <v>11</v>
      </c>
      <c r="AC2594" s="2">
        <f t="shared" si="281"/>
        <v>2025</v>
      </c>
      <c r="AD2594" s="2" t="str">
        <f>IFERROR(VLOOKUP(A2594,'Aux Área'!$A$4:$B$123,2,0),"-")</f>
        <v>INSPEÇÃO</v>
      </c>
    </row>
    <row r="2595" spans="1:30" x14ac:dyDescent="0.3">
      <c r="A2595" t="s">
        <v>2282</v>
      </c>
      <c r="B2595" t="s">
        <v>2283</v>
      </c>
      <c r="C2595" t="s">
        <v>4598</v>
      </c>
      <c r="D2595" t="s">
        <v>4124</v>
      </c>
      <c r="E2595" t="s">
        <v>4125</v>
      </c>
      <c r="F2595" t="s">
        <v>2285</v>
      </c>
      <c r="G2595" t="s">
        <v>1135</v>
      </c>
      <c r="H2595" t="s">
        <v>2275</v>
      </c>
      <c r="I2595" t="s">
        <v>1497</v>
      </c>
      <c r="J2595" t="s">
        <v>165</v>
      </c>
      <c r="K2595" t="s">
        <v>166</v>
      </c>
      <c r="L2595" t="s">
        <v>167</v>
      </c>
      <c r="M2595" t="s">
        <v>38</v>
      </c>
      <c r="N2595" t="s">
        <v>39</v>
      </c>
      <c r="O2595" s="23">
        <v>424</v>
      </c>
      <c r="P2595" s="9">
        <v>11.13</v>
      </c>
      <c r="Q2595" t="s">
        <v>40</v>
      </c>
      <c r="R2595">
        <v>20186</v>
      </c>
      <c r="S2595" s="9">
        <v>38.11</v>
      </c>
      <c r="T2595" s="26">
        <v>4.4610000000000003</v>
      </c>
      <c r="U2595" s="8">
        <v>170</v>
      </c>
      <c r="V2595" t="s">
        <v>112</v>
      </c>
      <c r="W2595" t="s">
        <v>2276</v>
      </c>
      <c r="X2595" t="s">
        <v>42</v>
      </c>
      <c r="Y2595" t="s">
        <v>2277</v>
      </c>
      <c r="AA2595" s="1">
        <f t="shared" si="279"/>
        <v>45980</v>
      </c>
      <c r="AB2595" s="2">
        <f t="shared" si="280"/>
        <v>11</v>
      </c>
      <c r="AC2595" s="2">
        <f t="shared" si="281"/>
        <v>2025</v>
      </c>
      <c r="AD2595" s="2" t="str">
        <f>IFERROR(VLOOKUP(A2595,'Aux Área'!$A$4:$B$123,2,0),"-")</f>
        <v>INSPEÇÃO</v>
      </c>
    </row>
    <row r="2596" spans="1:30" x14ac:dyDescent="0.3">
      <c r="A2596" t="s">
        <v>2643</v>
      </c>
      <c r="B2596" t="s">
        <v>2644</v>
      </c>
      <c r="C2596" t="s">
        <v>4599</v>
      </c>
      <c r="D2596" t="s">
        <v>3788</v>
      </c>
      <c r="E2596" t="s">
        <v>3789</v>
      </c>
      <c r="F2596" t="s">
        <v>2646</v>
      </c>
      <c r="G2596" t="s">
        <v>1300</v>
      </c>
      <c r="H2596" t="s">
        <v>1301</v>
      </c>
      <c r="I2596" t="s">
        <v>37</v>
      </c>
      <c r="J2596" t="s">
        <v>122</v>
      </c>
      <c r="K2596" t="s">
        <v>123</v>
      </c>
      <c r="L2596" t="s">
        <v>124</v>
      </c>
      <c r="M2596" t="s">
        <v>38</v>
      </c>
      <c r="N2596" t="s">
        <v>39</v>
      </c>
      <c r="O2596" s="23">
        <v>413</v>
      </c>
      <c r="P2596" s="9">
        <v>11.78</v>
      </c>
      <c r="Q2596" t="s">
        <v>40</v>
      </c>
      <c r="R2596">
        <v>19629</v>
      </c>
      <c r="S2596" s="9">
        <v>35.049999999999997</v>
      </c>
      <c r="T2596" s="26">
        <v>4.3940000000000001</v>
      </c>
      <c r="U2596" s="8">
        <v>154</v>
      </c>
      <c r="V2596" t="s">
        <v>112</v>
      </c>
      <c r="W2596" t="s">
        <v>2276</v>
      </c>
      <c r="X2596" t="s">
        <v>42</v>
      </c>
      <c r="Y2596" t="s">
        <v>2277</v>
      </c>
      <c r="AA2596" s="1">
        <f t="shared" si="279"/>
        <v>45980</v>
      </c>
      <c r="AB2596" s="2">
        <f t="shared" si="280"/>
        <v>11</v>
      </c>
      <c r="AC2596" s="2">
        <f t="shared" si="281"/>
        <v>2025</v>
      </c>
      <c r="AD2596" s="2" t="str">
        <f>IFERROR(VLOOKUP(A2596,'Aux Área'!$A$4:$B$123,2,0),"-")</f>
        <v>INSPEÇÃO</v>
      </c>
    </row>
    <row r="2597" spans="1:30" x14ac:dyDescent="0.3">
      <c r="A2597" t="s">
        <v>2271</v>
      </c>
      <c r="B2597" t="s">
        <v>4589</v>
      </c>
      <c r="C2597" t="s">
        <v>4600</v>
      </c>
      <c r="D2597" t="s">
        <v>3419</v>
      </c>
      <c r="E2597" t="s">
        <v>3420</v>
      </c>
      <c r="F2597" t="s">
        <v>2274</v>
      </c>
      <c r="G2597" t="s">
        <v>1135</v>
      </c>
      <c r="H2597" t="s">
        <v>2275</v>
      </c>
      <c r="I2597" t="s">
        <v>1497</v>
      </c>
      <c r="J2597" t="s">
        <v>188</v>
      </c>
      <c r="K2597" t="s">
        <v>189</v>
      </c>
      <c r="L2597" t="s">
        <v>190</v>
      </c>
      <c r="M2597" t="s">
        <v>38</v>
      </c>
      <c r="N2597" t="s">
        <v>39</v>
      </c>
      <c r="O2597" s="23">
        <v>339</v>
      </c>
      <c r="P2597" s="9">
        <v>9.31</v>
      </c>
      <c r="Q2597" t="s">
        <v>40</v>
      </c>
      <c r="R2597">
        <v>19686</v>
      </c>
      <c r="S2597" s="9">
        <v>36.409999999999997</v>
      </c>
      <c r="T2597" s="26">
        <v>4.3899999999999997</v>
      </c>
      <c r="U2597" s="8">
        <v>159.84</v>
      </c>
      <c r="V2597" t="s">
        <v>112</v>
      </c>
      <c r="W2597" t="s">
        <v>2276</v>
      </c>
      <c r="X2597" t="s">
        <v>42</v>
      </c>
      <c r="Y2597" t="s">
        <v>2277</v>
      </c>
      <c r="AA2597" s="1">
        <f t="shared" si="279"/>
        <v>45980</v>
      </c>
      <c r="AB2597" s="2">
        <f t="shared" si="280"/>
        <v>11</v>
      </c>
      <c r="AC2597" s="2">
        <f t="shared" si="281"/>
        <v>2025</v>
      </c>
      <c r="AD2597" s="2" t="str">
        <f>IFERROR(VLOOKUP(A2597,'Aux Área'!$A$4:$B$123,2,0),"-")</f>
        <v>INSPEÇÃO</v>
      </c>
    </row>
    <row r="2598" spans="1:30" x14ac:dyDescent="0.3">
      <c r="A2598" t="s">
        <v>1945</v>
      </c>
      <c r="B2598" t="s">
        <v>2124</v>
      </c>
      <c r="C2598" t="s">
        <v>4601</v>
      </c>
      <c r="D2598" t="s">
        <v>1802</v>
      </c>
      <c r="E2598" t="s">
        <v>1803</v>
      </c>
      <c r="F2598" t="s">
        <v>653</v>
      </c>
      <c r="G2598" t="s">
        <v>1495</v>
      </c>
      <c r="H2598" t="s">
        <v>1804</v>
      </c>
      <c r="I2598" t="s">
        <v>1497</v>
      </c>
      <c r="J2598" t="s">
        <v>231</v>
      </c>
      <c r="K2598" t="s">
        <v>232</v>
      </c>
      <c r="L2598" t="s">
        <v>217</v>
      </c>
      <c r="M2598" t="s">
        <v>38</v>
      </c>
      <c r="N2598" t="s">
        <v>668</v>
      </c>
      <c r="O2598" s="23">
        <v>0</v>
      </c>
      <c r="P2598" s="9">
        <v>0</v>
      </c>
      <c r="Q2598" t="s">
        <v>40</v>
      </c>
      <c r="R2598">
        <v>0</v>
      </c>
      <c r="S2598" s="9">
        <v>124.63</v>
      </c>
      <c r="T2598" s="26">
        <v>5.99</v>
      </c>
      <c r="U2598" s="8">
        <v>746.58</v>
      </c>
      <c r="V2598" t="s">
        <v>4602</v>
      </c>
      <c r="W2598" t="s">
        <v>652</v>
      </c>
      <c r="X2598" t="s">
        <v>42</v>
      </c>
      <c r="Y2598" t="s">
        <v>653</v>
      </c>
      <c r="AA2598" s="1">
        <f t="shared" si="279"/>
        <v>45980</v>
      </c>
      <c r="AB2598" s="2">
        <f t="shared" si="280"/>
        <v>11</v>
      </c>
      <c r="AC2598" s="2">
        <f t="shared" si="281"/>
        <v>2025</v>
      </c>
      <c r="AD2598" s="2" t="str">
        <f>IFERROR(VLOOKUP(A2598,'Aux Área'!$A$4:$B$123,2,0),"-")</f>
        <v>SÃO PEDRO</v>
      </c>
    </row>
    <row r="2599" spans="1:30" x14ac:dyDescent="0.3">
      <c r="A2599" t="s">
        <v>76</v>
      </c>
      <c r="B2599" t="s">
        <v>380</v>
      </c>
      <c r="C2599" t="s">
        <v>4603</v>
      </c>
      <c r="D2599" t="s">
        <v>382</v>
      </c>
      <c r="E2599" t="s">
        <v>383</v>
      </c>
      <c r="F2599" t="s">
        <v>77</v>
      </c>
      <c r="G2599" t="s">
        <v>1500</v>
      </c>
      <c r="H2599" t="s">
        <v>36</v>
      </c>
      <c r="I2599" t="s">
        <v>37</v>
      </c>
      <c r="J2599" t="s">
        <v>275</v>
      </c>
      <c r="K2599" t="s">
        <v>276</v>
      </c>
      <c r="L2599" t="s">
        <v>124</v>
      </c>
      <c r="M2599" t="s">
        <v>38</v>
      </c>
      <c r="N2599" t="s">
        <v>39</v>
      </c>
      <c r="O2599" s="23">
        <v>387</v>
      </c>
      <c r="P2599" s="9">
        <v>9.82</v>
      </c>
      <c r="Q2599" t="s">
        <v>40</v>
      </c>
      <c r="R2599">
        <v>39281</v>
      </c>
      <c r="S2599" s="9">
        <v>39.4</v>
      </c>
      <c r="T2599" s="26">
        <v>4.1900000000000004</v>
      </c>
      <c r="U2599" s="8">
        <v>165.09</v>
      </c>
      <c r="V2599" t="s">
        <v>4604</v>
      </c>
      <c r="W2599" t="s">
        <v>2007</v>
      </c>
      <c r="X2599" t="s">
        <v>42</v>
      </c>
      <c r="Y2599" t="s">
        <v>1740</v>
      </c>
      <c r="AA2599" s="1">
        <f t="shared" si="279"/>
        <v>45980</v>
      </c>
      <c r="AB2599" s="2">
        <f t="shared" si="280"/>
        <v>11</v>
      </c>
      <c r="AC2599" s="2">
        <f t="shared" si="281"/>
        <v>2025</v>
      </c>
      <c r="AD2599" s="2" t="str">
        <f>IFERROR(VLOOKUP(A2599,'Aux Área'!$A$4:$B$123,2,0),"-")</f>
        <v>QSMS</v>
      </c>
    </row>
    <row r="2600" spans="1:30" x14ac:dyDescent="0.3">
      <c r="A2600" t="s">
        <v>60</v>
      </c>
      <c r="B2600" t="s">
        <v>614</v>
      </c>
      <c r="C2600" t="s">
        <v>4605</v>
      </c>
      <c r="D2600" t="s">
        <v>1206</v>
      </c>
      <c r="E2600" t="s">
        <v>1207</v>
      </c>
      <c r="F2600" t="s">
        <v>61</v>
      </c>
      <c r="G2600" t="s">
        <v>1500</v>
      </c>
      <c r="H2600" t="s">
        <v>36</v>
      </c>
      <c r="I2600" t="s">
        <v>37</v>
      </c>
      <c r="J2600" t="s">
        <v>275</v>
      </c>
      <c r="K2600" t="s">
        <v>276</v>
      </c>
      <c r="L2600" t="s">
        <v>124</v>
      </c>
      <c r="M2600" t="s">
        <v>38</v>
      </c>
      <c r="N2600" t="s">
        <v>39</v>
      </c>
      <c r="O2600" s="10">
        <v>176</v>
      </c>
      <c r="P2600" s="24">
        <v>8.4700000000000006</v>
      </c>
      <c r="Q2600" t="s">
        <v>40</v>
      </c>
      <c r="R2600" s="2">
        <v>20282</v>
      </c>
      <c r="S2600" s="9">
        <v>20.78</v>
      </c>
      <c r="T2600" s="26">
        <v>4.1900000000000004</v>
      </c>
      <c r="U2600" s="8">
        <v>87.07</v>
      </c>
      <c r="V2600" t="s">
        <v>4606</v>
      </c>
      <c r="W2600" t="s">
        <v>2007</v>
      </c>
      <c r="X2600" t="s">
        <v>42</v>
      </c>
      <c r="Y2600" t="s">
        <v>1740</v>
      </c>
      <c r="AA2600" s="1">
        <f t="shared" si="279"/>
        <v>45980</v>
      </c>
      <c r="AB2600" s="2">
        <f t="shared" si="280"/>
        <v>11</v>
      </c>
      <c r="AC2600" s="2">
        <f t="shared" si="281"/>
        <v>2025</v>
      </c>
      <c r="AD2600" s="2" t="str">
        <f>IFERROR(VLOOKUP(A2600,'Aux Área'!$A$4:$B$123,2,0),"-")</f>
        <v>QSMS</v>
      </c>
    </row>
    <row r="2601" spans="1:30" x14ac:dyDescent="0.3">
      <c r="A2601" t="s">
        <v>2278</v>
      </c>
      <c r="B2601" t="s">
        <v>2279</v>
      </c>
      <c r="C2601" t="s">
        <v>4607</v>
      </c>
      <c r="D2601" t="s">
        <v>3243</v>
      </c>
      <c r="E2601" t="s">
        <v>3244</v>
      </c>
      <c r="F2601" t="s">
        <v>2281</v>
      </c>
      <c r="G2601" t="s">
        <v>1135</v>
      </c>
      <c r="H2601" t="s">
        <v>2275</v>
      </c>
      <c r="I2601" t="s">
        <v>1497</v>
      </c>
      <c r="J2601" t="s">
        <v>1670</v>
      </c>
      <c r="K2601" t="s">
        <v>1671</v>
      </c>
      <c r="L2601" t="s">
        <v>1672</v>
      </c>
      <c r="M2601" t="s">
        <v>38</v>
      </c>
      <c r="N2601" t="s">
        <v>39</v>
      </c>
      <c r="O2601" s="23">
        <v>593</v>
      </c>
      <c r="P2601" s="9">
        <v>24.32</v>
      </c>
      <c r="Q2601" t="s">
        <v>40</v>
      </c>
      <c r="R2601">
        <v>22908</v>
      </c>
      <c r="S2601" s="9">
        <v>24.38</v>
      </c>
      <c r="T2601" s="26">
        <v>4.29</v>
      </c>
      <c r="U2601" s="8">
        <v>104.59</v>
      </c>
      <c r="V2601" t="s">
        <v>4608</v>
      </c>
      <c r="W2601" t="s">
        <v>2276</v>
      </c>
      <c r="X2601" t="s">
        <v>42</v>
      </c>
      <c r="Y2601" t="s">
        <v>2277</v>
      </c>
      <c r="AA2601" s="1">
        <f t="shared" si="279"/>
        <v>45980</v>
      </c>
      <c r="AB2601" s="2">
        <f t="shared" si="280"/>
        <v>11</v>
      </c>
      <c r="AC2601" s="2">
        <f t="shared" si="281"/>
        <v>2025</v>
      </c>
      <c r="AD2601" s="2" t="str">
        <f>IFERROR(VLOOKUP(A2601,'Aux Área'!$A$4:$B$123,2,0),"-")</f>
        <v>INSPEÇÃO</v>
      </c>
    </row>
    <row r="2602" spans="1:30" x14ac:dyDescent="0.3">
      <c r="A2602" t="s">
        <v>2260</v>
      </c>
      <c r="B2602" t="s">
        <v>113</v>
      </c>
      <c r="C2602" t="s">
        <v>4609</v>
      </c>
      <c r="D2602" t="s">
        <v>3618</v>
      </c>
      <c r="E2602" t="s">
        <v>3619</v>
      </c>
      <c r="F2602" t="s">
        <v>2262</v>
      </c>
      <c r="G2602" t="s">
        <v>35</v>
      </c>
      <c r="H2602" t="s">
        <v>2263</v>
      </c>
      <c r="I2602" t="s">
        <v>2186</v>
      </c>
      <c r="J2602" t="s">
        <v>1681</v>
      </c>
      <c r="K2602" t="s">
        <v>1682</v>
      </c>
      <c r="L2602" t="s">
        <v>141</v>
      </c>
      <c r="M2602" t="s">
        <v>38</v>
      </c>
      <c r="N2602" t="s">
        <v>668</v>
      </c>
      <c r="O2602" s="23">
        <v>804</v>
      </c>
      <c r="P2602" s="9">
        <v>14.23</v>
      </c>
      <c r="Q2602" t="s">
        <v>40</v>
      </c>
      <c r="R2602">
        <v>18629</v>
      </c>
      <c r="S2602" s="9">
        <v>56.51</v>
      </c>
      <c r="T2602" s="26">
        <v>6.49</v>
      </c>
      <c r="U2602" s="8">
        <v>366.76</v>
      </c>
      <c r="V2602" t="s">
        <v>41</v>
      </c>
      <c r="W2602" t="s">
        <v>2007</v>
      </c>
      <c r="X2602" t="s">
        <v>42</v>
      </c>
      <c r="Y2602" t="s">
        <v>1740</v>
      </c>
      <c r="AA2602" s="1">
        <f t="shared" si="279"/>
        <v>45980</v>
      </c>
      <c r="AB2602" s="2">
        <f t="shared" si="280"/>
        <v>11</v>
      </c>
      <c r="AC2602" s="2">
        <f t="shared" si="281"/>
        <v>2025</v>
      </c>
      <c r="AD2602" s="2" t="str">
        <f>IFERROR(VLOOKUP(A2602,'Aux Área'!$A$4:$B$123,2,0),"-")</f>
        <v>INSPEÇÃO</v>
      </c>
    </row>
    <row r="2603" spans="1:30" x14ac:dyDescent="0.3">
      <c r="A2603" t="s">
        <v>2638</v>
      </c>
      <c r="B2603" t="s">
        <v>4593</v>
      </c>
      <c r="C2603" t="s">
        <v>4610</v>
      </c>
      <c r="D2603" t="s">
        <v>3259</v>
      </c>
      <c r="E2603" t="s">
        <v>3260</v>
      </c>
      <c r="F2603" t="s">
        <v>2641</v>
      </c>
      <c r="G2603" t="s">
        <v>1135</v>
      </c>
      <c r="H2603" t="s">
        <v>2275</v>
      </c>
      <c r="I2603" t="s">
        <v>1497</v>
      </c>
      <c r="J2603" t="s">
        <v>275</v>
      </c>
      <c r="K2603" t="s">
        <v>276</v>
      </c>
      <c r="L2603" t="s">
        <v>124</v>
      </c>
      <c r="M2603" t="s">
        <v>38</v>
      </c>
      <c r="N2603" t="s">
        <v>39</v>
      </c>
      <c r="O2603" s="23">
        <v>428</v>
      </c>
      <c r="P2603" s="9">
        <v>12.78</v>
      </c>
      <c r="Q2603" t="s">
        <v>40</v>
      </c>
      <c r="R2603">
        <v>18890</v>
      </c>
      <c r="S2603" s="9">
        <v>33.49</v>
      </c>
      <c r="T2603" s="26">
        <v>4.1900000000000004</v>
      </c>
      <c r="U2603" s="8">
        <v>140.32</v>
      </c>
      <c r="V2603" t="s">
        <v>4611</v>
      </c>
      <c r="W2603" t="s">
        <v>2276</v>
      </c>
      <c r="X2603" t="s">
        <v>42</v>
      </c>
      <c r="Y2603" t="s">
        <v>2277</v>
      </c>
      <c r="AA2603" s="1">
        <f t="shared" si="279"/>
        <v>45980</v>
      </c>
      <c r="AB2603" s="2">
        <f t="shared" si="280"/>
        <v>11</v>
      </c>
      <c r="AC2603" s="2">
        <f t="shared" si="281"/>
        <v>2025</v>
      </c>
      <c r="AD2603" s="2" t="str">
        <f>IFERROR(VLOOKUP(A2603,'Aux Área'!$A$4:$B$123,2,0),"-")</f>
        <v>INSPEÇÃO</v>
      </c>
    </row>
    <row r="2604" spans="1:30" x14ac:dyDescent="0.3">
      <c r="A2604" t="s">
        <v>62</v>
      </c>
      <c r="B2604" t="s">
        <v>1455</v>
      </c>
      <c r="C2604" t="s">
        <v>4612</v>
      </c>
      <c r="D2604" t="s">
        <v>120</v>
      </c>
      <c r="E2604" t="s">
        <v>121</v>
      </c>
      <c r="F2604" t="s">
        <v>63</v>
      </c>
      <c r="G2604" t="s">
        <v>1500</v>
      </c>
      <c r="H2604" t="s">
        <v>36</v>
      </c>
      <c r="I2604" t="s">
        <v>37</v>
      </c>
      <c r="J2604" t="s">
        <v>165</v>
      </c>
      <c r="K2604" t="s">
        <v>166</v>
      </c>
      <c r="L2604" t="s">
        <v>167</v>
      </c>
      <c r="M2604" t="s">
        <v>38</v>
      </c>
      <c r="N2604" t="s">
        <v>39</v>
      </c>
      <c r="O2604" s="23">
        <v>361</v>
      </c>
      <c r="P2604" s="9">
        <v>9.77</v>
      </c>
      <c r="Q2604" t="s">
        <v>40</v>
      </c>
      <c r="R2604">
        <v>43577</v>
      </c>
      <c r="S2604" s="9">
        <v>36.94</v>
      </c>
      <c r="T2604" s="26">
        <v>4.4610000000000003</v>
      </c>
      <c r="U2604" s="8">
        <v>164.78</v>
      </c>
      <c r="V2604" t="s">
        <v>112</v>
      </c>
      <c r="W2604" t="s">
        <v>2007</v>
      </c>
      <c r="X2604" t="s">
        <v>42</v>
      </c>
      <c r="Y2604" t="s">
        <v>1740</v>
      </c>
      <c r="AA2604" s="1">
        <f t="shared" si="279"/>
        <v>45980</v>
      </c>
      <c r="AB2604" s="2">
        <f t="shared" si="280"/>
        <v>11</v>
      </c>
      <c r="AC2604" s="2">
        <f t="shared" si="281"/>
        <v>2025</v>
      </c>
      <c r="AD2604" s="2" t="str">
        <f>IFERROR(VLOOKUP(A2604,'Aux Área'!$A$4:$B$123,2,0),"-")</f>
        <v>CONSERVA</v>
      </c>
    </row>
    <row r="2605" spans="1:30" x14ac:dyDescent="0.3">
      <c r="A2605" t="s">
        <v>2306</v>
      </c>
      <c r="B2605" t="s">
        <v>4613</v>
      </c>
      <c r="C2605" t="s">
        <v>4614</v>
      </c>
      <c r="D2605" t="s">
        <v>3265</v>
      </c>
      <c r="E2605" t="s">
        <v>3266</v>
      </c>
      <c r="F2605" t="s">
        <v>2309</v>
      </c>
      <c r="G2605" t="s">
        <v>1135</v>
      </c>
      <c r="H2605" t="s">
        <v>2275</v>
      </c>
      <c r="I2605" t="s">
        <v>1497</v>
      </c>
      <c r="J2605" t="s">
        <v>1665</v>
      </c>
      <c r="K2605" t="s">
        <v>1666</v>
      </c>
      <c r="L2605" t="s">
        <v>301</v>
      </c>
      <c r="M2605" t="s">
        <v>38</v>
      </c>
      <c r="N2605" t="s">
        <v>39</v>
      </c>
      <c r="O2605" s="23">
        <v>457</v>
      </c>
      <c r="P2605" s="9">
        <v>9.51</v>
      </c>
      <c r="Q2605" t="s">
        <v>40</v>
      </c>
      <c r="R2605">
        <v>17521</v>
      </c>
      <c r="S2605" s="9">
        <v>48.03</v>
      </c>
      <c r="T2605" s="26">
        <v>4.09</v>
      </c>
      <c r="U2605" s="8">
        <v>196.44</v>
      </c>
      <c r="V2605" t="s">
        <v>4615</v>
      </c>
      <c r="W2605" t="s">
        <v>2276</v>
      </c>
      <c r="X2605" t="s">
        <v>42</v>
      </c>
      <c r="Y2605" t="s">
        <v>2277</v>
      </c>
      <c r="AA2605" s="1">
        <f t="shared" si="279"/>
        <v>45980</v>
      </c>
      <c r="AB2605" s="2">
        <f t="shared" si="280"/>
        <v>11</v>
      </c>
      <c r="AC2605" s="2">
        <f t="shared" si="281"/>
        <v>2025</v>
      </c>
      <c r="AD2605" s="2" t="str">
        <f>IFERROR(VLOOKUP(A2605,'Aux Área'!$A$4:$B$123,2,0),"-")</f>
        <v>INSPEÇÃO</v>
      </c>
    </row>
    <row r="2606" spans="1:30" x14ac:dyDescent="0.3">
      <c r="A2606" t="s">
        <v>64</v>
      </c>
      <c r="B2606" t="s">
        <v>332</v>
      </c>
      <c r="C2606" t="s">
        <v>4616</v>
      </c>
      <c r="D2606" t="s">
        <v>127</v>
      </c>
      <c r="E2606" t="s">
        <v>128</v>
      </c>
      <c r="F2606" t="s">
        <v>65</v>
      </c>
      <c r="G2606" t="s">
        <v>1500</v>
      </c>
      <c r="H2606" t="s">
        <v>36</v>
      </c>
      <c r="I2606" t="s">
        <v>37</v>
      </c>
      <c r="J2606" t="s">
        <v>188</v>
      </c>
      <c r="K2606" t="s">
        <v>189</v>
      </c>
      <c r="L2606" t="s">
        <v>190</v>
      </c>
      <c r="M2606" t="s">
        <v>38</v>
      </c>
      <c r="N2606" t="s">
        <v>39</v>
      </c>
      <c r="O2606" s="23">
        <v>361</v>
      </c>
      <c r="P2606" s="9">
        <v>10.3</v>
      </c>
      <c r="Q2606" t="s">
        <v>40</v>
      </c>
      <c r="R2606">
        <v>30105</v>
      </c>
      <c r="S2606" s="9">
        <v>35.049999999999997</v>
      </c>
      <c r="T2606" s="26">
        <v>4.3899999999999997</v>
      </c>
      <c r="U2606" s="8">
        <v>153.87</v>
      </c>
      <c r="V2606" t="s">
        <v>41</v>
      </c>
      <c r="W2606" t="s">
        <v>2007</v>
      </c>
      <c r="X2606" t="s">
        <v>42</v>
      </c>
      <c r="Y2606" t="s">
        <v>1740</v>
      </c>
      <c r="AA2606" s="1">
        <f t="shared" si="279"/>
        <v>45980</v>
      </c>
      <c r="AB2606" s="2">
        <f t="shared" si="280"/>
        <v>11</v>
      </c>
      <c r="AC2606" s="2">
        <f t="shared" si="281"/>
        <v>2025</v>
      </c>
      <c r="AD2606" s="2" t="str">
        <f>IFERROR(VLOOKUP(A2606,'Aux Área'!$A$4:$B$123,2,0),"-")</f>
        <v>ENGENHARIA</v>
      </c>
    </row>
    <row r="2607" spans="1:30" x14ac:dyDescent="0.3">
      <c r="A2607" t="s">
        <v>2664</v>
      </c>
      <c r="B2607" t="s">
        <v>2665</v>
      </c>
      <c r="C2607" t="s">
        <v>4617</v>
      </c>
      <c r="D2607" t="s">
        <v>2468</v>
      </c>
      <c r="E2607" t="s">
        <v>2469</v>
      </c>
      <c r="F2607" t="s">
        <v>2667</v>
      </c>
      <c r="G2607" t="s">
        <v>659</v>
      </c>
      <c r="H2607" t="s">
        <v>2215</v>
      </c>
      <c r="I2607" t="s">
        <v>667</v>
      </c>
      <c r="J2607" t="s">
        <v>108</v>
      </c>
      <c r="K2607" t="s">
        <v>109</v>
      </c>
      <c r="L2607" t="s">
        <v>110</v>
      </c>
      <c r="M2607" t="s">
        <v>38</v>
      </c>
      <c r="N2607" t="s">
        <v>668</v>
      </c>
      <c r="O2607" s="23">
        <v>502</v>
      </c>
      <c r="P2607" s="9">
        <v>4.87</v>
      </c>
      <c r="Q2607" t="s">
        <v>40</v>
      </c>
      <c r="R2607">
        <v>5733</v>
      </c>
      <c r="S2607" s="9">
        <v>103.01</v>
      </c>
      <c r="T2607" s="26">
        <v>6.19</v>
      </c>
      <c r="U2607" s="8">
        <v>637.63</v>
      </c>
      <c r="V2607" t="s">
        <v>4618</v>
      </c>
      <c r="W2607" t="s">
        <v>2007</v>
      </c>
      <c r="X2607" t="s">
        <v>42</v>
      </c>
      <c r="Y2607" t="s">
        <v>1740</v>
      </c>
      <c r="AA2607" s="1">
        <f t="shared" si="279"/>
        <v>45980</v>
      </c>
      <c r="AB2607" s="2">
        <f t="shared" si="280"/>
        <v>11</v>
      </c>
      <c r="AC2607" s="2">
        <f t="shared" si="281"/>
        <v>2025</v>
      </c>
      <c r="AD2607" s="2" t="str">
        <f>IFERROR(VLOOKUP(A2607,'Aux Área'!$A$4:$B$123,2,0),"-")</f>
        <v>APH</v>
      </c>
    </row>
    <row r="2608" spans="1:30" x14ac:dyDescent="0.3">
      <c r="A2608" t="s">
        <v>2664</v>
      </c>
      <c r="C2608" t="s">
        <v>4617</v>
      </c>
      <c r="F2608" t="s">
        <v>2667</v>
      </c>
      <c r="K2608" t="s">
        <v>109</v>
      </c>
      <c r="N2608" t="s">
        <v>15690</v>
      </c>
      <c r="O2608" t="s">
        <v>15244</v>
      </c>
      <c r="P2608" s="9" t="s">
        <v>15244</v>
      </c>
      <c r="Q2608" t="s">
        <v>40</v>
      </c>
      <c r="R2608" t="s">
        <v>15244</v>
      </c>
      <c r="S2608">
        <v>2.14</v>
      </c>
      <c r="U2608" s="8">
        <v>9.01</v>
      </c>
      <c r="X2608" t="s">
        <v>42</v>
      </c>
      <c r="Y2608" t="s">
        <v>1740</v>
      </c>
      <c r="AA2608" s="1">
        <f>IFERROR(DATEVALUE(C2608),"-")</f>
        <v>45980</v>
      </c>
      <c r="AB2608" s="2">
        <f>IFERROR(MONTH(AA2608),"-")</f>
        <v>11</v>
      </c>
      <c r="AC2608" s="2">
        <f>IFERROR(YEAR(AA2608),"-")</f>
        <v>2025</v>
      </c>
      <c r="AD2608" s="2" t="str">
        <f>IFERROR(VLOOKUP(A2608,'Aux Área'!$A$4:$B$123,2,0),"-")</f>
        <v>APH</v>
      </c>
    </row>
    <row r="2609" spans="1:30" x14ac:dyDescent="0.3">
      <c r="A2609" t="s">
        <v>1295</v>
      </c>
      <c r="B2609" t="s">
        <v>1753</v>
      </c>
      <c r="C2609" t="s">
        <v>4619</v>
      </c>
      <c r="D2609" t="s">
        <v>1297</v>
      </c>
      <c r="E2609" t="s">
        <v>2221</v>
      </c>
      <c r="F2609" t="s">
        <v>1299</v>
      </c>
      <c r="G2609" t="s">
        <v>1135</v>
      </c>
      <c r="H2609" t="s">
        <v>1301</v>
      </c>
      <c r="I2609" t="s">
        <v>839</v>
      </c>
      <c r="J2609" t="s">
        <v>275</v>
      </c>
      <c r="K2609" t="s">
        <v>276</v>
      </c>
      <c r="L2609" t="s">
        <v>124</v>
      </c>
      <c r="M2609" t="s">
        <v>38</v>
      </c>
      <c r="N2609" t="s">
        <v>39</v>
      </c>
      <c r="O2609" s="23">
        <v>0</v>
      </c>
      <c r="P2609" s="23">
        <v>0</v>
      </c>
      <c r="Q2609" t="s">
        <v>40</v>
      </c>
      <c r="R2609" t="s">
        <v>15244</v>
      </c>
      <c r="S2609" s="9">
        <v>27.67</v>
      </c>
      <c r="T2609" s="26">
        <v>4.1900000000000004</v>
      </c>
      <c r="U2609" s="8">
        <v>115.94</v>
      </c>
      <c r="V2609" t="s">
        <v>4620</v>
      </c>
      <c r="W2609" t="s">
        <v>2007</v>
      </c>
      <c r="X2609" t="s">
        <v>42</v>
      </c>
      <c r="Y2609" t="s">
        <v>1740</v>
      </c>
      <c r="AA2609" s="1">
        <f t="shared" ref="AA2609:AA2618" si="282">DATEVALUE(C2609)</f>
        <v>45980</v>
      </c>
      <c r="AB2609" s="2">
        <f t="shared" ref="AB2609:AB2618" si="283">MONTH(AA2609)</f>
        <v>11</v>
      </c>
      <c r="AC2609" s="2">
        <f t="shared" ref="AC2609:AC2618" si="284">YEAR(AA2609)</f>
        <v>2025</v>
      </c>
      <c r="AD2609" s="2" t="str">
        <f>IFERROR(VLOOKUP(A2609,'Aux Área'!$A$4:$B$123,2,0),"-")</f>
        <v>LUCCA JR - OP</v>
      </c>
    </row>
    <row r="2610" spans="1:30" x14ac:dyDescent="0.3">
      <c r="A2610" t="s">
        <v>62</v>
      </c>
      <c r="B2610" t="s">
        <v>1455</v>
      </c>
      <c r="C2610" t="s">
        <v>4621</v>
      </c>
      <c r="D2610" t="s">
        <v>158</v>
      </c>
      <c r="E2610" t="s">
        <v>159</v>
      </c>
      <c r="F2610" t="s">
        <v>63</v>
      </c>
      <c r="G2610" t="s">
        <v>1500</v>
      </c>
      <c r="H2610" t="s">
        <v>36</v>
      </c>
      <c r="I2610" t="s">
        <v>37</v>
      </c>
      <c r="J2610" t="s">
        <v>248</v>
      </c>
      <c r="K2610" t="s">
        <v>249</v>
      </c>
      <c r="L2610" t="s">
        <v>207</v>
      </c>
      <c r="M2610" t="s">
        <v>38</v>
      </c>
      <c r="N2610" t="s">
        <v>39</v>
      </c>
      <c r="O2610" s="23">
        <v>348</v>
      </c>
      <c r="P2610" s="9">
        <v>10.08</v>
      </c>
      <c r="Q2610" t="s">
        <v>40</v>
      </c>
      <c r="R2610">
        <v>43925</v>
      </c>
      <c r="S2610" s="9">
        <v>34.53</v>
      </c>
      <c r="T2610" s="26">
        <v>4.6900000000000004</v>
      </c>
      <c r="U2610" s="8">
        <v>161.94999999999999</v>
      </c>
      <c r="V2610" t="s">
        <v>112</v>
      </c>
      <c r="W2610" t="s">
        <v>2007</v>
      </c>
      <c r="X2610" t="s">
        <v>42</v>
      </c>
      <c r="Y2610" t="s">
        <v>1740</v>
      </c>
      <c r="AA2610" s="1">
        <f t="shared" si="282"/>
        <v>45980</v>
      </c>
      <c r="AB2610" s="2">
        <f t="shared" si="283"/>
        <v>11</v>
      </c>
      <c r="AC2610" s="2">
        <f t="shared" si="284"/>
        <v>2025</v>
      </c>
      <c r="AD2610" s="2" t="str">
        <f>IFERROR(VLOOKUP(A2610,'Aux Área'!$A$4:$B$123,2,0),"-")</f>
        <v>CONSERVA</v>
      </c>
    </row>
    <row r="2611" spans="1:30" x14ac:dyDescent="0.3">
      <c r="A2611" t="s">
        <v>58</v>
      </c>
      <c r="B2611" t="s">
        <v>250</v>
      </c>
      <c r="C2611" t="s">
        <v>4622</v>
      </c>
      <c r="D2611" t="s">
        <v>87</v>
      </c>
      <c r="E2611" t="s">
        <v>88</v>
      </c>
      <c r="F2611" t="s">
        <v>59</v>
      </c>
      <c r="G2611" t="s">
        <v>1500</v>
      </c>
      <c r="H2611" t="s">
        <v>36</v>
      </c>
      <c r="I2611" t="s">
        <v>37</v>
      </c>
      <c r="J2611" t="s">
        <v>285</v>
      </c>
      <c r="K2611" t="s">
        <v>286</v>
      </c>
      <c r="L2611" t="s">
        <v>91</v>
      </c>
      <c r="M2611" t="s">
        <v>38</v>
      </c>
      <c r="N2611" t="s">
        <v>39</v>
      </c>
      <c r="O2611" s="23">
        <v>207</v>
      </c>
      <c r="P2611" s="9">
        <v>8.11</v>
      </c>
      <c r="Q2611" t="s">
        <v>40</v>
      </c>
      <c r="R2611">
        <v>54741</v>
      </c>
      <c r="S2611" s="9">
        <v>25.52</v>
      </c>
      <c r="T2611" s="26">
        <v>4.2409999999999997</v>
      </c>
      <c r="U2611" s="8">
        <v>108.23</v>
      </c>
      <c r="V2611" t="s">
        <v>4623</v>
      </c>
      <c r="W2611" t="s">
        <v>2007</v>
      </c>
      <c r="X2611" t="s">
        <v>42</v>
      </c>
      <c r="Y2611" t="s">
        <v>1740</v>
      </c>
      <c r="AA2611" s="1">
        <f t="shared" si="282"/>
        <v>45980</v>
      </c>
      <c r="AB2611" s="2">
        <f t="shared" si="283"/>
        <v>11</v>
      </c>
      <c r="AC2611" s="2">
        <f t="shared" si="284"/>
        <v>2025</v>
      </c>
      <c r="AD2611" s="2" t="str">
        <f>IFERROR(VLOOKUP(A2611,'Aux Área'!$A$4:$B$123,2,0),"-")</f>
        <v>CONSERVA</v>
      </c>
    </row>
    <row r="2612" spans="1:30" x14ac:dyDescent="0.3">
      <c r="A2612" t="s">
        <v>2314</v>
      </c>
      <c r="B2612" t="s">
        <v>4624</v>
      </c>
      <c r="C2612" t="s">
        <v>4625</v>
      </c>
      <c r="D2612" t="s">
        <v>3276</v>
      </c>
      <c r="E2612" t="s">
        <v>3277</v>
      </c>
      <c r="F2612" t="s">
        <v>2317</v>
      </c>
      <c r="G2612" t="s">
        <v>1300</v>
      </c>
      <c r="H2612" t="s">
        <v>1301</v>
      </c>
      <c r="I2612" t="s">
        <v>37</v>
      </c>
      <c r="J2612" t="s">
        <v>231</v>
      </c>
      <c r="K2612" t="s">
        <v>232</v>
      </c>
      <c r="L2612" t="s">
        <v>217</v>
      </c>
      <c r="M2612" t="s">
        <v>38</v>
      </c>
      <c r="N2612" t="s">
        <v>39</v>
      </c>
      <c r="O2612" s="23">
        <v>468</v>
      </c>
      <c r="P2612" s="9">
        <v>10.69</v>
      </c>
      <c r="Q2612" t="s">
        <v>40</v>
      </c>
      <c r="R2612">
        <v>24535</v>
      </c>
      <c r="S2612" s="9">
        <v>43.76</v>
      </c>
      <c r="T2612" s="26">
        <v>4.2510000000000003</v>
      </c>
      <c r="U2612" s="8">
        <v>186.01</v>
      </c>
      <c r="V2612" t="s">
        <v>4626</v>
      </c>
      <c r="W2612" t="s">
        <v>2276</v>
      </c>
      <c r="X2612" t="s">
        <v>42</v>
      </c>
      <c r="Y2612" t="s">
        <v>2277</v>
      </c>
      <c r="AA2612" s="1">
        <f t="shared" si="282"/>
        <v>45980</v>
      </c>
      <c r="AB2612" s="2">
        <f t="shared" si="283"/>
        <v>11</v>
      </c>
      <c r="AC2612" s="2">
        <f t="shared" si="284"/>
        <v>2025</v>
      </c>
      <c r="AD2612" s="2" t="str">
        <f>IFERROR(VLOOKUP(A2612,'Aux Área'!$A$4:$B$123,2,0),"-")</f>
        <v>INSPEÇÃO</v>
      </c>
    </row>
    <row r="2613" spans="1:30" x14ac:dyDescent="0.3">
      <c r="A2613" t="s">
        <v>54</v>
      </c>
      <c r="B2613" t="s">
        <v>319</v>
      </c>
      <c r="C2613" t="s">
        <v>4627</v>
      </c>
      <c r="D2613" t="s">
        <v>1480</v>
      </c>
      <c r="E2613" t="s">
        <v>1481</v>
      </c>
      <c r="F2613" t="s">
        <v>55</v>
      </c>
      <c r="G2613" t="s">
        <v>1500</v>
      </c>
      <c r="H2613" t="s">
        <v>36</v>
      </c>
      <c r="I2613" t="s">
        <v>37</v>
      </c>
      <c r="J2613" t="s">
        <v>147</v>
      </c>
      <c r="K2613" t="s">
        <v>148</v>
      </c>
      <c r="L2613" t="s">
        <v>84</v>
      </c>
      <c r="M2613" t="s">
        <v>38</v>
      </c>
      <c r="N2613" t="s">
        <v>39</v>
      </c>
      <c r="O2613" s="23">
        <v>480</v>
      </c>
      <c r="P2613" s="9">
        <v>10.75</v>
      </c>
      <c r="Q2613" t="s">
        <v>40</v>
      </c>
      <c r="R2613">
        <v>27980</v>
      </c>
      <c r="S2613" s="9">
        <v>44.66</v>
      </c>
      <c r="T2613" s="26">
        <v>5.24</v>
      </c>
      <c r="U2613" s="8">
        <v>234.02</v>
      </c>
      <c r="V2613" t="s">
        <v>112</v>
      </c>
      <c r="W2613" t="s">
        <v>2007</v>
      </c>
      <c r="X2613" t="s">
        <v>42</v>
      </c>
      <c r="Y2613" t="s">
        <v>1740</v>
      </c>
      <c r="AA2613" s="1">
        <f t="shared" si="282"/>
        <v>45980</v>
      </c>
      <c r="AB2613" s="2">
        <f t="shared" si="283"/>
        <v>11</v>
      </c>
      <c r="AC2613" s="2">
        <f t="shared" si="284"/>
        <v>2025</v>
      </c>
      <c r="AD2613" s="2" t="str">
        <f>IFERROR(VLOOKUP(A2613,'Aux Área'!$A$4:$B$123,2,0),"-")</f>
        <v>ENGENHARIA</v>
      </c>
    </row>
    <row r="2614" spans="1:30" x14ac:dyDescent="0.3">
      <c r="A2614" t="s">
        <v>2306</v>
      </c>
      <c r="B2614" t="s">
        <v>4613</v>
      </c>
      <c r="C2614" t="s">
        <v>4628</v>
      </c>
      <c r="D2614" t="s">
        <v>4386</v>
      </c>
      <c r="E2614" t="s">
        <v>4387</v>
      </c>
      <c r="F2614" t="s">
        <v>2309</v>
      </c>
      <c r="G2614" t="s">
        <v>1135</v>
      </c>
      <c r="H2614" t="s">
        <v>2275</v>
      </c>
      <c r="I2614" t="s">
        <v>1497</v>
      </c>
      <c r="J2614" t="s">
        <v>89</v>
      </c>
      <c r="K2614" t="s">
        <v>90</v>
      </c>
      <c r="L2614" t="s">
        <v>91</v>
      </c>
      <c r="M2614" t="s">
        <v>38</v>
      </c>
      <c r="N2614" t="s">
        <v>39</v>
      </c>
      <c r="O2614" s="23">
        <v>382</v>
      </c>
      <c r="P2614" s="9">
        <v>8.7799999999999994</v>
      </c>
      <c r="Q2614" t="s">
        <v>40</v>
      </c>
      <c r="R2614">
        <v>17903</v>
      </c>
      <c r="S2614" s="9">
        <v>43.51</v>
      </c>
      <c r="T2614" s="26">
        <v>4.29</v>
      </c>
      <c r="U2614" s="8">
        <v>186.66</v>
      </c>
      <c r="V2614" t="s">
        <v>4629</v>
      </c>
      <c r="W2614" t="s">
        <v>2276</v>
      </c>
      <c r="X2614" t="s">
        <v>42</v>
      </c>
      <c r="Y2614" t="s">
        <v>2277</v>
      </c>
      <c r="AA2614" s="1">
        <f t="shared" si="282"/>
        <v>45980</v>
      </c>
      <c r="AB2614" s="2">
        <f t="shared" si="283"/>
        <v>11</v>
      </c>
      <c r="AC2614" s="2">
        <f t="shared" si="284"/>
        <v>2025</v>
      </c>
      <c r="AD2614" s="2" t="str">
        <f>IFERROR(VLOOKUP(A2614,'Aux Área'!$A$4:$B$123,2,0),"-")</f>
        <v>INSPEÇÃO</v>
      </c>
    </row>
    <row r="2615" spans="1:30" x14ac:dyDescent="0.3">
      <c r="A2615" t="s">
        <v>2643</v>
      </c>
      <c r="B2615" t="s">
        <v>2644</v>
      </c>
      <c r="C2615" t="s">
        <v>4630</v>
      </c>
      <c r="D2615" t="s">
        <v>3246</v>
      </c>
      <c r="E2615" t="s">
        <v>3247</v>
      </c>
      <c r="F2615" t="s">
        <v>2646</v>
      </c>
      <c r="G2615" t="s">
        <v>1300</v>
      </c>
      <c r="H2615" t="s">
        <v>1301</v>
      </c>
      <c r="I2615" t="s">
        <v>37</v>
      </c>
      <c r="J2615" t="s">
        <v>122</v>
      </c>
      <c r="K2615" t="s">
        <v>123</v>
      </c>
      <c r="L2615" t="s">
        <v>124</v>
      </c>
      <c r="M2615" t="s">
        <v>38</v>
      </c>
      <c r="N2615" t="s">
        <v>39</v>
      </c>
      <c r="O2615" s="23">
        <v>330</v>
      </c>
      <c r="P2615" s="9">
        <v>9.17</v>
      </c>
      <c r="Q2615" t="s">
        <v>40</v>
      </c>
      <c r="R2615">
        <v>19959</v>
      </c>
      <c r="S2615" s="9">
        <v>35.99</v>
      </c>
      <c r="T2615" s="26">
        <v>4.3899999999999997</v>
      </c>
      <c r="U2615" s="8">
        <v>157.99</v>
      </c>
      <c r="V2615" t="s">
        <v>41</v>
      </c>
      <c r="W2615" t="s">
        <v>2276</v>
      </c>
      <c r="X2615" t="s">
        <v>42</v>
      </c>
      <c r="Y2615" t="s">
        <v>2277</v>
      </c>
      <c r="AA2615" s="1">
        <f t="shared" si="282"/>
        <v>45980</v>
      </c>
      <c r="AB2615" s="2">
        <f t="shared" si="283"/>
        <v>11</v>
      </c>
      <c r="AC2615" s="2">
        <f t="shared" si="284"/>
        <v>2025</v>
      </c>
      <c r="AD2615" s="2" t="str">
        <f>IFERROR(VLOOKUP(A2615,'Aux Área'!$A$4:$B$123,2,0),"-")</f>
        <v>INSPEÇÃO</v>
      </c>
    </row>
    <row r="2616" spans="1:30" x14ac:dyDescent="0.3">
      <c r="A2616" t="s">
        <v>1069</v>
      </c>
      <c r="B2616" t="s">
        <v>1516</v>
      </c>
      <c r="C2616" t="s">
        <v>4631</v>
      </c>
      <c r="D2616" t="s">
        <v>102</v>
      </c>
      <c r="E2616" t="s">
        <v>816</v>
      </c>
      <c r="F2616" t="s">
        <v>1071</v>
      </c>
      <c r="G2616" t="s">
        <v>1500</v>
      </c>
      <c r="H2616" t="s">
        <v>36</v>
      </c>
      <c r="I2616" t="s">
        <v>37</v>
      </c>
      <c r="J2616" t="s">
        <v>4331</v>
      </c>
      <c r="K2616" t="s">
        <v>521</v>
      </c>
      <c r="L2616" t="s">
        <v>181</v>
      </c>
      <c r="M2616" t="s">
        <v>38</v>
      </c>
      <c r="N2616" t="s">
        <v>39</v>
      </c>
      <c r="O2616" s="23">
        <v>160</v>
      </c>
      <c r="P2616" s="9">
        <v>7.34</v>
      </c>
      <c r="Q2616" t="s">
        <v>40</v>
      </c>
      <c r="R2616">
        <v>12093</v>
      </c>
      <c r="S2616" s="9">
        <v>21.81</v>
      </c>
      <c r="T2616" s="26">
        <v>5.5419999999999998</v>
      </c>
      <c r="U2616" s="8">
        <v>120.87</v>
      </c>
      <c r="V2616" t="s">
        <v>112</v>
      </c>
      <c r="W2616" t="s">
        <v>2007</v>
      </c>
      <c r="X2616" t="s">
        <v>42</v>
      </c>
      <c r="Y2616" t="s">
        <v>1740</v>
      </c>
      <c r="AA2616" s="1">
        <f t="shared" si="282"/>
        <v>45980</v>
      </c>
      <c r="AB2616" s="2">
        <f t="shared" si="283"/>
        <v>11</v>
      </c>
      <c r="AC2616" s="2">
        <f t="shared" si="284"/>
        <v>2025</v>
      </c>
      <c r="AD2616" s="2" t="str">
        <f>IFERROR(VLOOKUP(A2616,'Aux Área'!$A$4:$B$123,2,0),"-")</f>
        <v>FACILITIES</v>
      </c>
    </row>
    <row r="2617" spans="1:30" x14ac:dyDescent="0.3">
      <c r="A2617" t="s">
        <v>2318</v>
      </c>
      <c r="B2617" t="s">
        <v>2733</v>
      </c>
      <c r="C2617" t="s">
        <v>4632</v>
      </c>
      <c r="D2617" t="s">
        <v>3030</v>
      </c>
      <c r="E2617" t="s">
        <v>3031</v>
      </c>
      <c r="F2617" t="s">
        <v>4203</v>
      </c>
      <c r="G2617" t="s">
        <v>1135</v>
      </c>
      <c r="H2617" t="s">
        <v>2185</v>
      </c>
      <c r="I2617" t="s">
        <v>2186</v>
      </c>
      <c r="J2617" t="s">
        <v>169</v>
      </c>
      <c r="K2617" t="s">
        <v>170</v>
      </c>
      <c r="L2617" t="s">
        <v>124</v>
      </c>
      <c r="M2617" t="s">
        <v>38</v>
      </c>
      <c r="N2617" t="s">
        <v>668</v>
      </c>
      <c r="O2617" s="23">
        <v>840</v>
      </c>
      <c r="P2617" s="9">
        <v>15.19</v>
      </c>
      <c r="Q2617" t="s">
        <v>40</v>
      </c>
      <c r="R2617">
        <v>13798</v>
      </c>
      <c r="S2617" s="9">
        <v>55.31</v>
      </c>
      <c r="T2617" s="26">
        <v>6.09</v>
      </c>
      <c r="U2617" s="8">
        <v>336.83</v>
      </c>
      <c r="V2617" t="s">
        <v>112</v>
      </c>
      <c r="W2617" t="s">
        <v>2007</v>
      </c>
      <c r="X2617" t="s">
        <v>42</v>
      </c>
      <c r="Y2617" t="s">
        <v>2188</v>
      </c>
      <c r="AA2617" s="1">
        <f t="shared" si="282"/>
        <v>45980</v>
      </c>
      <c r="AB2617" s="2">
        <f t="shared" si="283"/>
        <v>11</v>
      </c>
      <c r="AC2617" s="2">
        <f t="shared" si="284"/>
        <v>2025</v>
      </c>
      <c r="AD2617" s="2" t="str">
        <f>IFERROR(VLOOKUP(A2617,'Aux Área'!$A$4:$B$123,2,0),"-")</f>
        <v>INSPEÇÃO</v>
      </c>
    </row>
    <row r="2618" spans="1:30" x14ac:dyDescent="0.3">
      <c r="A2618" t="s">
        <v>662</v>
      </c>
      <c r="B2618" t="s">
        <v>183</v>
      </c>
      <c r="C2618" t="s">
        <v>4633</v>
      </c>
      <c r="D2618" t="s">
        <v>1568</v>
      </c>
      <c r="E2618" t="s">
        <v>1569</v>
      </c>
      <c r="F2618" t="s">
        <v>653</v>
      </c>
      <c r="G2618" t="s">
        <v>1495</v>
      </c>
      <c r="H2618" t="s">
        <v>1571</v>
      </c>
      <c r="I2618" t="s">
        <v>1497</v>
      </c>
      <c r="J2618" t="s">
        <v>237</v>
      </c>
      <c r="K2618" t="s">
        <v>238</v>
      </c>
      <c r="L2618" t="s">
        <v>110</v>
      </c>
      <c r="M2618" t="s">
        <v>38</v>
      </c>
      <c r="N2618" t="s">
        <v>668</v>
      </c>
      <c r="O2618" s="23">
        <v>0</v>
      </c>
      <c r="P2618" s="9">
        <v>0</v>
      </c>
      <c r="Q2618" t="s">
        <v>40</v>
      </c>
      <c r="R2618">
        <v>0</v>
      </c>
      <c r="S2618" s="9">
        <v>113</v>
      </c>
      <c r="T2618" s="26">
        <v>6.34</v>
      </c>
      <c r="U2618" s="8">
        <v>716.42</v>
      </c>
      <c r="V2618" t="s">
        <v>41</v>
      </c>
      <c r="W2618" t="s">
        <v>652</v>
      </c>
      <c r="X2618" t="s">
        <v>42</v>
      </c>
      <c r="Y2618" t="s">
        <v>653</v>
      </c>
      <c r="AA2618" s="1">
        <f t="shared" si="282"/>
        <v>45980</v>
      </c>
      <c r="AB2618" s="2">
        <f t="shared" si="283"/>
        <v>11</v>
      </c>
      <c r="AC2618" s="2">
        <f t="shared" si="284"/>
        <v>2025</v>
      </c>
      <c r="AD2618" s="2" t="str">
        <f>IFERROR(VLOOKUP(A2618,'Aux Área'!$A$4:$B$123,2,0),"-")</f>
        <v>SÃO PEDRO</v>
      </c>
    </row>
    <row r="2619" spans="1:30" x14ac:dyDescent="0.3">
      <c r="A2619" t="s">
        <v>662</v>
      </c>
      <c r="C2619" t="s">
        <v>15600</v>
      </c>
      <c r="F2619" t="s">
        <v>15689</v>
      </c>
      <c r="K2619" t="s">
        <v>238</v>
      </c>
      <c r="N2619" t="s">
        <v>15690</v>
      </c>
      <c r="O2619" s="23">
        <v>0</v>
      </c>
      <c r="P2619" s="23">
        <v>0</v>
      </c>
      <c r="Q2619" t="s">
        <v>40</v>
      </c>
      <c r="R2619">
        <v>0</v>
      </c>
      <c r="S2619">
        <v>8.3699999999999992</v>
      </c>
      <c r="U2619" s="8">
        <v>33.4</v>
      </c>
      <c r="W2619" t="s">
        <v>652</v>
      </c>
      <c r="X2619" t="s">
        <v>42</v>
      </c>
      <c r="Y2619" t="s">
        <v>653</v>
      </c>
      <c r="AA2619" s="1">
        <f>IFERROR(DATEVALUE(C2619),"-")</f>
        <v>45980</v>
      </c>
      <c r="AB2619" s="2">
        <f>IFERROR(MONTH(AA2619),"-")</f>
        <v>11</v>
      </c>
      <c r="AC2619" s="2">
        <f>IFERROR(YEAR(AA2619),"-")</f>
        <v>2025</v>
      </c>
      <c r="AD2619" s="2" t="str">
        <f>IFERROR(VLOOKUP(A2619,'Aux Área'!$A$4:$B$123,2,0),"-")</f>
        <v>SÃO PEDRO</v>
      </c>
    </row>
    <row r="2620" spans="1:30" x14ac:dyDescent="0.3">
      <c r="A2620" t="s">
        <v>2271</v>
      </c>
      <c r="B2620" t="s">
        <v>4589</v>
      </c>
      <c r="C2620" t="s">
        <v>4634</v>
      </c>
      <c r="D2620" t="s">
        <v>3135</v>
      </c>
      <c r="E2620" t="s">
        <v>3136</v>
      </c>
      <c r="F2620" t="s">
        <v>2274</v>
      </c>
      <c r="G2620" t="s">
        <v>1135</v>
      </c>
      <c r="H2620" t="s">
        <v>2275</v>
      </c>
      <c r="I2620" t="s">
        <v>1497</v>
      </c>
      <c r="J2620" t="s">
        <v>188</v>
      </c>
      <c r="K2620" t="s">
        <v>189</v>
      </c>
      <c r="L2620" t="s">
        <v>190</v>
      </c>
      <c r="M2620" t="s">
        <v>38</v>
      </c>
      <c r="N2620" t="s">
        <v>39</v>
      </c>
      <c r="O2620" s="23">
        <v>393</v>
      </c>
      <c r="P2620" s="9">
        <v>9.8800000000000008</v>
      </c>
      <c r="Q2620" t="s">
        <v>40</v>
      </c>
      <c r="R2620">
        <v>20079</v>
      </c>
      <c r="S2620" s="9">
        <v>39.770000000000003</v>
      </c>
      <c r="T2620" s="26">
        <v>4.3899999999999997</v>
      </c>
      <c r="U2620" s="8">
        <v>174.59</v>
      </c>
      <c r="V2620" t="s">
        <v>41</v>
      </c>
      <c r="W2620" t="s">
        <v>2276</v>
      </c>
      <c r="X2620" t="s">
        <v>42</v>
      </c>
      <c r="Y2620" t="s">
        <v>2277</v>
      </c>
      <c r="AA2620" s="1">
        <f t="shared" ref="AA2620:AA2625" si="285">DATEVALUE(C2620)</f>
        <v>45980</v>
      </c>
      <c r="AB2620" s="2">
        <f t="shared" ref="AB2620:AB2625" si="286">MONTH(AA2620)</f>
        <v>11</v>
      </c>
      <c r="AC2620" s="2">
        <f t="shared" ref="AC2620:AC2625" si="287">YEAR(AA2620)</f>
        <v>2025</v>
      </c>
      <c r="AD2620" s="2" t="str">
        <f>IFERROR(VLOOKUP(A2620,'Aux Área'!$A$4:$B$123,2,0),"-")</f>
        <v>INSPEÇÃO</v>
      </c>
    </row>
    <row r="2621" spans="1:30" x14ac:dyDescent="0.3">
      <c r="A2621" t="s">
        <v>58</v>
      </c>
      <c r="B2621" t="s">
        <v>250</v>
      </c>
      <c r="C2621" t="s">
        <v>4635</v>
      </c>
      <c r="D2621" t="s">
        <v>87</v>
      </c>
      <c r="E2621" t="s">
        <v>88</v>
      </c>
      <c r="F2621" t="s">
        <v>59</v>
      </c>
      <c r="G2621" t="s">
        <v>1500</v>
      </c>
      <c r="H2621" t="s">
        <v>36</v>
      </c>
      <c r="I2621" t="s">
        <v>37</v>
      </c>
      <c r="J2621" t="s">
        <v>356</v>
      </c>
      <c r="K2621" t="s">
        <v>357</v>
      </c>
      <c r="L2621" t="s">
        <v>124</v>
      </c>
      <c r="M2621" t="s">
        <v>38</v>
      </c>
      <c r="N2621" t="s">
        <v>39</v>
      </c>
      <c r="O2621" s="23">
        <v>270</v>
      </c>
      <c r="P2621" s="9">
        <v>7.91</v>
      </c>
      <c r="Q2621" t="s">
        <v>40</v>
      </c>
      <c r="R2621">
        <v>55011</v>
      </c>
      <c r="S2621" s="9">
        <v>34.130000000000003</v>
      </c>
      <c r="T2621" s="26">
        <v>4.391</v>
      </c>
      <c r="U2621" s="8">
        <v>149.86000000000001</v>
      </c>
      <c r="V2621" t="s">
        <v>4636</v>
      </c>
      <c r="W2621" t="s">
        <v>2007</v>
      </c>
      <c r="X2621" t="s">
        <v>42</v>
      </c>
      <c r="Y2621" t="s">
        <v>1740</v>
      </c>
      <c r="AA2621" s="1">
        <f t="shared" si="285"/>
        <v>45980</v>
      </c>
      <c r="AB2621" s="2">
        <f t="shared" si="286"/>
        <v>11</v>
      </c>
      <c r="AC2621" s="2">
        <f t="shared" si="287"/>
        <v>2025</v>
      </c>
      <c r="AD2621" s="2" t="str">
        <f>IFERROR(VLOOKUP(A2621,'Aux Área'!$A$4:$B$123,2,0),"-")</f>
        <v>CONSERVA</v>
      </c>
    </row>
    <row r="2622" spans="1:30" x14ac:dyDescent="0.3">
      <c r="A2622" t="s">
        <v>2117</v>
      </c>
      <c r="B2622" t="s">
        <v>1946</v>
      </c>
      <c r="C2622" t="s">
        <v>4637</v>
      </c>
      <c r="D2622" t="s">
        <v>1948</v>
      </c>
      <c r="E2622" t="s">
        <v>1949</v>
      </c>
      <c r="F2622" t="s">
        <v>653</v>
      </c>
      <c r="G2622" t="s">
        <v>635</v>
      </c>
      <c r="H2622" t="s">
        <v>1804</v>
      </c>
      <c r="I2622" t="s">
        <v>1497</v>
      </c>
      <c r="J2622" t="s">
        <v>409</v>
      </c>
      <c r="K2622" t="s">
        <v>410</v>
      </c>
      <c r="L2622" t="s">
        <v>141</v>
      </c>
      <c r="M2622" t="s">
        <v>38</v>
      </c>
      <c r="N2622" t="s">
        <v>668</v>
      </c>
      <c r="O2622" s="23">
        <v>0</v>
      </c>
      <c r="P2622" s="9">
        <v>0</v>
      </c>
      <c r="Q2622" t="s">
        <v>40</v>
      </c>
      <c r="R2622">
        <v>0</v>
      </c>
      <c r="S2622" s="9">
        <v>66</v>
      </c>
      <c r="T2622" s="26">
        <v>6.09</v>
      </c>
      <c r="U2622" s="8">
        <v>401.94</v>
      </c>
      <c r="V2622" t="s">
        <v>4638</v>
      </c>
      <c r="W2622" t="s">
        <v>652</v>
      </c>
      <c r="X2622" t="s">
        <v>42</v>
      </c>
      <c r="Y2622" t="s">
        <v>653</v>
      </c>
      <c r="AA2622" s="1">
        <f t="shared" si="285"/>
        <v>45980</v>
      </c>
      <c r="AB2622" s="2">
        <f t="shared" si="286"/>
        <v>11</v>
      </c>
      <c r="AC2622" s="2">
        <f t="shared" si="287"/>
        <v>2025</v>
      </c>
      <c r="AD2622" s="2" t="str">
        <f>IFERROR(VLOOKUP(A2622,'Aux Área'!$A$4:$B$123,2,0),"-")</f>
        <v>SÃO PEDRO</v>
      </c>
    </row>
    <row r="2623" spans="1:30" x14ac:dyDescent="0.3">
      <c r="A2623" t="s">
        <v>2638</v>
      </c>
      <c r="B2623" t="s">
        <v>4593</v>
      </c>
      <c r="C2623" t="s">
        <v>4639</v>
      </c>
      <c r="D2623" t="s">
        <v>3259</v>
      </c>
      <c r="E2623" t="s">
        <v>3260</v>
      </c>
      <c r="F2623" t="s">
        <v>2641</v>
      </c>
      <c r="G2623" t="s">
        <v>1135</v>
      </c>
      <c r="H2623" t="s">
        <v>2275</v>
      </c>
      <c r="I2623" t="s">
        <v>1497</v>
      </c>
      <c r="J2623" t="s">
        <v>275</v>
      </c>
      <c r="K2623" t="s">
        <v>276</v>
      </c>
      <c r="L2623" t="s">
        <v>124</v>
      </c>
      <c r="M2623" t="s">
        <v>38</v>
      </c>
      <c r="N2623" t="s">
        <v>39</v>
      </c>
      <c r="O2623" s="23">
        <v>277</v>
      </c>
      <c r="P2623" s="9">
        <v>7.12</v>
      </c>
      <c r="Q2623" t="s">
        <v>40</v>
      </c>
      <c r="R2623">
        <v>19167</v>
      </c>
      <c r="S2623" s="9">
        <v>38.93</v>
      </c>
      <c r="T2623" s="26">
        <v>4.1900000000000004</v>
      </c>
      <c r="U2623" s="8">
        <v>163.12</v>
      </c>
      <c r="V2623" t="s">
        <v>4640</v>
      </c>
      <c r="W2623" t="s">
        <v>2276</v>
      </c>
      <c r="X2623" t="s">
        <v>42</v>
      </c>
      <c r="Y2623" t="s">
        <v>2277</v>
      </c>
      <c r="AA2623" s="1">
        <f t="shared" si="285"/>
        <v>45980</v>
      </c>
      <c r="AB2623" s="2">
        <f t="shared" si="286"/>
        <v>11</v>
      </c>
      <c r="AC2623" s="2">
        <f t="shared" si="287"/>
        <v>2025</v>
      </c>
      <c r="AD2623" s="2" t="str">
        <f>IFERROR(VLOOKUP(A2623,'Aux Área'!$A$4:$B$123,2,0),"-")</f>
        <v>INSPEÇÃO</v>
      </c>
    </row>
    <row r="2624" spans="1:30" x14ac:dyDescent="0.3">
      <c r="A2624" t="s">
        <v>70</v>
      </c>
      <c r="B2624" t="s">
        <v>272</v>
      </c>
      <c r="C2624" t="s">
        <v>4641</v>
      </c>
      <c r="D2624" t="s">
        <v>582</v>
      </c>
      <c r="E2624" t="s">
        <v>583</v>
      </c>
      <c r="F2624" t="s">
        <v>71</v>
      </c>
      <c r="G2624" t="s">
        <v>1503</v>
      </c>
      <c r="H2624" t="s">
        <v>36</v>
      </c>
      <c r="I2624" t="s">
        <v>37</v>
      </c>
      <c r="J2624" t="s">
        <v>147</v>
      </c>
      <c r="K2624" t="s">
        <v>148</v>
      </c>
      <c r="L2624" t="s">
        <v>84</v>
      </c>
      <c r="M2624" t="s">
        <v>38</v>
      </c>
      <c r="N2624" t="s">
        <v>39</v>
      </c>
      <c r="O2624" s="23">
        <v>587</v>
      </c>
      <c r="P2624" s="9">
        <v>17.600000000000001</v>
      </c>
      <c r="Q2624" t="s">
        <v>40</v>
      </c>
      <c r="R2624">
        <v>10766</v>
      </c>
      <c r="S2624" s="9">
        <v>33.35</v>
      </c>
      <c r="T2624" s="26">
        <v>5.24</v>
      </c>
      <c r="U2624" s="8">
        <v>174.75</v>
      </c>
      <c r="V2624" t="s">
        <v>112</v>
      </c>
      <c r="W2624" t="s">
        <v>2007</v>
      </c>
      <c r="X2624" t="s">
        <v>42</v>
      </c>
      <c r="Y2624" t="s">
        <v>1740</v>
      </c>
      <c r="AA2624" s="1">
        <f t="shared" si="285"/>
        <v>45980</v>
      </c>
      <c r="AB2624" s="2">
        <f t="shared" si="286"/>
        <v>11</v>
      </c>
      <c r="AC2624" s="2">
        <f t="shared" si="287"/>
        <v>2025</v>
      </c>
      <c r="AD2624" s="2" t="str">
        <f>IFERROR(VLOOKUP(A2624,'Aux Área'!$A$4:$B$123,2,0),"-")</f>
        <v>QSMS</v>
      </c>
    </row>
    <row r="2625" spans="1:30" x14ac:dyDescent="0.3">
      <c r="A2625" t="s">
        <v>2679</v>
      </c>
      <c r="B2625" t="s">
        <v>2680</v>
      </c>
      <c r="C2625" t="s">
        <v>4642</v>
      </c>
      <c r="D2625" t="s">
        <v>4643</v>
      </c>
      <c r="E2625" t="s">
        <v>4644</v>
      </c>
      <c r="F2625" t="s">
        <v>2682</v>
      </c>
      <c r="G2625" t="s">
        <v>659</v>
      </c>
      <c r="H2625" t="s">
        <v>1996</v>
      </c>
      <c r="I2625" t="s">
        <v>1997</v>
      </c>
      <c r="J2625" t="s">
        <v>237</v>
      </c>
      <c r="K2625" t="s">
        <v>238</v>
      </c>
      <c r="L2625" t="s">
        <v>110</v>
      </c>
      <c r="M2625" t="s">
        <v>38</v>
      </c>
      <c r="N2625" t="s">
        <v>668</v>
      </c>
      <c r="O2625" s="23">
        <v>672</v>
      </c>
      <c r="P2625" s="9">
        <v>6.46</v>
      </c>
      <c r="Q2625" t="s">
        <v>40</v>
      </c>
      <c r="R2625">
        <v>4948</v>
      </c>
      <c r="S2625" s="9">
        <v>104.04</v>
      </c>
      <c r="T2625" s="26">
        <v>6.34</v>
      </c>
      <c r="U2625" s="8">
        <v>659.62</v>
      </c>
      <c r="V2625" t="s">
        <v>41</v>
      </c>
      <c r="W2625" t="s">
        <v>1985</v>
      </c>
      <c r="X2625" t="s">
        <v>42</v>
      </c>
      <c r="Y2625" t="s">
        <v>1986</v>
      </c>
      <c r="AA2625" s="1">
        <f t="shared" si="285"/>
        <v>45980</v>
      </c>
      <c r="AB2625" s="2">
        <f t="shared" si="286"/>
        <v>11</v>
      </c>
      <c r="AC2625" s="2">
        <f t="shared" si="287"/>
        <v>2025</v>
      </c>
      <c r="AD2625" s="2" t="str">
        <f>IFERROR(VLOOKUP(A2625,'Aux Área'!$A$4:$B$123,2,0),"-")</f>
        <v>PESADOS</v>
      </c>
    </row>
    <row r="2626" spans="1:30" x14ac:dyDescent="0.3">
      <c r="A2626" t="s">
        <v>2679</v>
      </c>
      <c r="C2626" t="s">
        <v>15640</v>
      </c>
      <c r="F2626" t="s">
        <v>2682</v>
      </c>
      <c r="K2626" t="s">
        <v>238</v>
      </c>
      <c r="N2626" t="s">
        <v>15690</v>
      </c>
      <c r="O2626" t="s">
        <v>15244</v>
      </c>
      <c r="P2626" s="9" t="s">
        <v>15244</v>
      </c>
      <c r="Q2626" t="s">
        <v>40</v>
      </c>
      <c r="R2626" t="s">
        <v>15244</v>
      </c>
      <c r="S2626">
        <v>6.06</v>
      </c>
      <c r="U2626" s="8">
        <v>24.18</v>
      </c>
      <c r="X2626" t="s">
        <v>42</v>
      </c>
      <c r="Y2626" t="s">
        <v>1986</v>
      </c>
      <c r="AA2626" s="1">
        <f>IFERROR(DATEVALUE(C2626),"-")</f>
        <v>45980</v>
      </c>
      <c r="AB2626" s="2">
        <f>IFERROR(MONTH(AA2626),"-")</f>
        <v>11</v>
      </c>
      <c r="AC2626" s="2">
        <f>IFERROR(YEAR(AA2626),"-")</f>
        <v>2025</v>
      </c>
      <c r="AD2626" s="2" t="str">
        <f>IFERROR(VLOOKUP(A2626,'Aux Área'!$A$4:$B$123,2,0),"-")</f>
        <v>PESADOS</v>
      </c>
    </row>
    <row r="2627" spans="1:30" x14ac:dyDescent="0.3">
      <c r="A2627" t="s">
        <v>1130</v>
      </c>
      <c r="B2627" t="s">
        <v>1131</v>
      </c>
      <c r="C2627" t="s">
        <v>4645</v>
      </c>
      <c r="D2627" t="s">
        <v>1133</v>
      </c>
      <c r="E2627" t="s">
        <v>1134</v>
      </c>
      <c r="F2627" t="s">
        <v>1130</v>
      </c>
      <c r="G2627" t="s">
        <v>1635</v>
      </c>
      <c r="H2627" t="s">
        <v>1136</v>
      </c>
      <c r="I2627" t="s">
        <v>1137</v>
      </c>
      <c r="J2627" t="s">
        <v>1441</v>
      </c>
      <c r="K2627" t="s">
        <v>1442</v>
      </c>
      <c r="L2627" t="s">
        <v>746</v>
      </c>
      <c r="M2627" t="s">
        <v>747</v>
      </c>
      <c r="N2627" t="s">
        <v>707</v>
      </c>
      <c r="O2627" s="23">
        <v>284</v>
      </c>
      <c r="P2627" s="9">
        <v>6.73</v>
      </c>
      <c r="Q2627" t="s">
        <v>40</v>
      </c>
      <c r="R2627">
        <v>25714</v>
      </c>
      <c r="S2627" s="9">
        <v>42.22</v>
      </c>
      <c r="T2627" s="26">
        <v>6.77</v>
      </c>
      <c r="U2627" s="8">
        <v>285.85000000000002</v>
      </c>
      <c r="V2627" t="s">
        <v>4646</v>
      </c>
      <c r="W2627" t="s">
        <v>2007</v>
      </c>
      <c r="X2627" t="s">
        <v>42</v>
      </c>
      <c r="Y2627" t="s">
        <v>1740</v>
      </c>
      <c r="AA2627" s="1">
        <f t="shared" ref="AA2627:AA2636" si="288">DATEVALUE(C2627)</f>
        <v>45980</v>
      </c>
      <c r="AB2627" s="2">
        <f t="shared" ref="AB2627:AB2636" si="289">MONTH(AA2627)</f>
        <v>11</v>
      </c>
      <c r="AC2627" s="2">
        <f t="shared" ref="AC2627:AC2636" si="290">YEAR(AA2627)</f>
        <v>2025</v>
      </c>
      <c r="AD2627" s="2" t="str">
        <f>IFERROR(VLOOKUP(A2627,'Aux Área'!$A$4:$B$123,2,0),"-")</f>
        <v>DIRETORIA</v>
      </c>
    </row>
    <row r="2628" spans="1:30" x14ac:dyDescent="0.3">
      <c r="A2628" t="s">
        <v>2282</v>
      </c>
      <c r="B2628" t="s">
        <v>2283</v>
      </c>
      <c r="C2628" t="s">
        <v>4647</v>
      </c>
      <c r="D2628" t="s">
        <v>3295</v>
      </c>
      <c r="E2628" t="s">
        <v>3296</v>
      </c>
      <c r="F2628" t="s">
        <v>2285</v>
      </c>
      <c r="G2628" t="s">
        <v>1135</v>
      </c>
      <c r="H2628" t="s">
        <v>2275</v>
      </c>
      <c r="I2628" t="s">
        <v>1497</v>
      </c>
      <c r="J2628" t="s">
        <v>165</v>
      </c>
      <c r="K2628" t="s">
        <v>166</v>
      </c>
      <c r="L2628" t="s">
        <v>167</v>
      </c>
      <c r="M2628" t="s">
        <v>38</v>
      </c>
      <c r="N2628" t="s">
        <v>39</v>
      </c>
      <c r="O2628" s="23">
        <v>380</v>
      </c>
      <c r="P2628" s="9">
        <v>8.4700000000000006</v>
      </c>
      <c r="Q2628" t="s">
        <v>40</v>
      </c>
      <c r="R2628">
        <v>20566</v>
      </c>
      <c r="S2628" s="9">
        <v>44.84</v>
      </c>
      <c r="T2628" s="26">
        <v>4.4610000000000003</v>
      </c>
      <c r="U2628" s="8">
        <v>200.02</v>
      </c>
      <c r="V2628" t="s">
        <v>112</v>
      </c>
      <c r="W2628" t="s">
        <v>2276</v>
      </c>
      <c r="X2628" t="s">
        <v>42</v>
      </c>
      <c r="Y2628" t="s">
        <v>2277</v>
      </c>
      <c r="AA2628" s="1">
        <f t="shared" si="288"/>
        <v>45980</v>
      </c>
      <c r="AB2628" s="2">
        <f t="shared" si="289"/>
        <v>11</v>
      </c>
      <c r="AC2628" s="2">
        <f t="shared" si="290"/>
        <v>2025</v>
      </c>
      <c r="AD2628" s="2" t="str">
        <f>IFERROR(VLOOKUP(A2628,'Aux Área'!$A$4:$B$123,2,0),"-")</f>
        <v>INSPEÇÃO</v>
      </c>
    </row>
    <row r="2629" spans="1:30" x14ac:dyDescent="0.3">
      <c r="A2629" t="s">
        <v>2278</v>
      </c>
      <c r="B2629" t="s">
        <v>2279</v>
      </c>
      <c r="C2629" t="s">
        <v>4648</v>
      </c>
      <c r="D2629" t="s">
        <v>3243</v>
      </c>
      <c r="E2629" t="s">
        <v>3244</v>
      </c>
      <c r="F2629" t="s">
        <v>2281</v>
      </c>
      <c r="G2629" t="s">
        <v>1135</v>
      </c>
      <c r="H2629" t="s">
        <v>2275</v>
      </c>
      <c r="I2629" t="s">
        <v>1497</v>
      </c>
      <c r="J2629" t="s">
        <v>1670</v>
      </c>
      <c r="K2629" t="s">
        <v>1671</v>
      </c>
      <c r="L2629" t="s">
        <v>1672</v>
      </c>
      <c r="M2629" t="s">
        <v>38</v>
      </c>
      <c r="N2629" t="s">
        <v>39</v>
      </c>
      <c r="O2629" s="23">
        <v>405</v>
      </c>
      <c r="P2629" s="9">
        <v>9.4499999999999993</v>
      </c>
      <c r="Q2629" t="s">
        <v>40</v>
      </c>
      <c r="R2629">
        <v>23313</v>
      </c>
      <c r="S2629" s="9">
        <v>42.84</v>
      </c>
      <c r="T2629" s="26">
        <v>4.29</v>
      </c>
      <c r="U2629" s="8">
        <v>183.78</v>
      </c>
      <c r="V2629" t="s">
        <v>4649</v>
      </c>
      <c r="W2629" t="s">
        <v>2276</v>
      </c>
      <c r="X2629" t="s">
        <v>42</v>
      </c>
      <c r="Y2629" t="s">
        <v>2277</v>
      </c>
      <c r="AA2629" s="1">
        <f t="shared" si="288"/>
        <v>45980</v>
      </c>
      <c r="AB2629" s="2">
        <f t="shared" si="289"/>
        <v>11</v>
      </c>
      <c r="AC2629" s="2">
        <f t="shared" si="290"/>
        <v>2025</v>
      </c>
      <c r="AD2629" s="2" t="str">
        <f>IFERROR(VLOOKUP(A2629,'Aux Área'!$A$4:$B$123,2,0),"-")</f>
        <v>INSPEÇÃO</v>
      </c>
    </row>
    <row r="2630" spans="1:30" x14ac:dyDescent="0.3">
      <c r="A2630" t="s">
        <v>2181</v>
      </c>
      <c r="B2630" t="s">
        <v>4595</v>
      </c>
      <c r="C2630" t="s">
        <v>4650</v>
      </c>
      <c r="D2630" t="s">
        <v>3319</v>
      </c>
      <c r="E2630" t="s">
        <v>3320</v>
      </c>
      <c r="F2630" t="s">
        <v>2184</v>
      </c>
      <c r="G2630" t="s">
        <v>1135</v>
      </c>
      <c r="H2630" t="s">
        <v>2185</v>
      </c>
      <c r="I2630" t="s">
        <v>2186</v>
      </c>
      <c r="J2630" t="s">
        <v>237</v>
      </c>
      <c r="K2630" t="s">
        <v>238</v>
      </c>
      <c r="L2630" t="s">
        <v>110</v>
      </c>
      <c r="M2630" t="s">
        <v>38</v>
      </c>
      <c r="N2630" t="s">
        <v>668</v>
      </c>
      <c r="O2630" s="23">
        <v>581</v>
      </c>
      <c r="P2630" s="9">
        <v>14.78</v>
      </c>
      <c r="Q2630" t="s">
        <v>40</v>
      </c>
      <c r="R2630">
        <v>21340</v>
      </c>
      <c r="S2630" s="9">
        <v>39.299999999999997</v>
      </c>
      <c r="T2630" s="26">
        <v>6.34</v>
      </c>
      <c r="U2630" s="8">
        <v>249.16</v>
      </c>
      <c r="V2630" t="s">
        <v>41</v>
      </c>
      <c r="W2630" t="s">
        <v>2007</v>
      </c>
      <c r="X2630" t="s">
        <v>42</v>
      </c>
      <c r="Y2630" t="s">
        <v>2188</v>
      </c>
      <c r="AA2630" s="1">
        <f t="shared" si="288"/>
        <v>45980</v>
      </c>
      <c r="AB2630" s="2">
        <f t="shared" si="289"/>
        <v>11</v>
      </c>
      <c r="AC2630" s="2">
        <f t="shared" si="290"/>
        <v>2025</v>
      </c>
      <c r="AD2630" s="2" t="str">
        <f>IFERROR(VLOOKUP(A2630,'Aux Área'!$A$4:$B$123,2,0),"-")</f>
        <v>INSPEÇÃO</v>
      </c>
    </row>
    <row r="2631" spans="1:30" x14ac:dyDescent="0.3">
      <c r="A2631" t="s">
        <v>2271</v>
      </c>
      <c r="B2631" t="s">
        <v>4589</v>
      </c>
      <c r="C2631" t="s">
        <v>4651</v>
      </c>
      <c r="D2631" t="s">
        <v>3135</v>
      </c>
      <c r="E2631" t="s">
        <v>3136</v>
      </c>
      <c r="F2631" t="s">
        <v>2274</v>
      </c>
      <c r="G2631" t="s">
        <v>1135</v>
      </c>
      <c r="H2631" t="s">
        <v>2275</v>
      </c>
      <c r="I2631" t="s">
        <v>1497</v>
      </c>
      <c r="J2631" t="s">
        <v>188</v>
      </c>
      <c r="K2631" t="s">
        <v>189</v>
      </c>
      <c r="L2631" t="s">
        <v>190</v>
      </c>
      <c r="M2631" t="s">
        <v>38</v>
      </c>
      <c r="N2631" t="s">
        <v>39</v>
      </c>
      <c r="O2631" s="23">
        <v>195</v>
      </c>
      <c r="P2631" s="9">
        <v>10.91</v>
      </c>
      <c r="Q2631" t="s">
        <v>40</v>
      </c>
      <c r="R2631">
        <v>20274</v>
      </c>
      <c r="S2631" s="9">
        <v>17.87</v>
      </c>
      <c r="T2631" s="26">
        <v>4.3899999999999997</v>
      </c>
      <c r="U2631" s="8">
        <v>78.45</v>
      </c>
      <c r="V2631" t="s">
        <v>41</v>
      </c>
      <c r="W2631" t="s">
        <v>2276</v>
      </c>
      <c r="X2631" t="s">
        <v>42</v>
      </c>
      <c r="Y2631" t="s">
        <v>2277</v>
      </c>
      <c r="AA2631" s="1">
        <f t="shared" si="288"/>
        <v>45980</v>
      </c>
      <c r="AB2631" s="2">
        <f t="shared" si="289"/>
        <v>11</v>
      </c>
      <c r="AC2631" s="2">
        <f t="shared" si="290"/>
        <v>2025</v>
      </c>
      <c r="AD2631" s="2" t="str">
        <f>IFERROR(VLOOKUP(A2631,'Aux Área'!$A$4:$B$123,2,0),"-")</f>
        <v>INSPEÇÃO</v>
      </c>
    </row>
    <row r="2632" spans="1:30" x14ac:dyDescent="0.3">
      <c r="A2632" t="s">
        <v>52</v>
      </c>
      <c r="B2632" t="s">
        <v>1449</v>
      </c>
      <c r="C2632" t="s">
        <v>4652</v>
      </c>
      <c r="D2632" t="s">
        <v>2160</v>
      </c>
      <c r="E2632" t="s">
        <v>2161</v>
      </c>
      <c r="F2632" t="s">
        <v>53</v>
      </c>
      <c r="G2632" t="s">
        <v>1500</v>
      </c>
      <c r="H2632" t="s">
        <v>36</v>
      </c>
      <c r="I2632" t="s">
        <v>37</v>
      </c>
      <c r="J2632" t="s">
        <v>275</v>
      </c>
      <c r="K2632" t="s">
        <v>276</v>
      </c>
      <c r="L2632" t="s">
        <v>124</v>
      </c>
      <c r="M2632" t="s">
        <v>38</v>
      </c>
      <c r="N2632" t="s">
        <v>39</v>
      </c>
      <c r="O2632" s="23">
        <v>425</v>
      </c>
      <c r="P2632" s="9">
        <v>11.59</v>
      </c>
      <c r="Q2632" t="s">
        <v>40</v>
      </c>
      <c r="R2632">
        <v>34730</v>
      </c>
      <c r="S2632" s="9">
        <v>36.659999999999997</v>
      </c>
      <c r="T2632" s="26">
        <v>4.1900000000000004</v>
      </c>
      <c r="U2632" s="8">
        <v>153.61000000000001</v>
      </c>
      <c r="V2632" t="s">
        <v>4653</v>
      </c>
      <c r="W2632" t="s">
        <v>2007</v>
      </c>
      <c r="X2632" t="s">
        <v>42</v>
      </c>
      <c r="Y2632" t="s">
        <v>1740</v>
      </c>
      <c r="AA2632" s="1">
        <f t="shared" si="288"/>
        <v>45980</v>
      </c>
      <c r="AB2632" s="2">
        <f t="shared" si="289"/>
        <v>11</v>
      </c>
      <c r="AC2632" s="2">
        <f t="shared" si="290"/>
        <v>2025</v>
      </c>
      <c r="AD2632" s="2" t="str">
        <f>IFERROR(VLOOKUP(A2632,'Aux Área'!$A$4:$B$123,2,0),"-")</f>
        <v>OPERAÇÃO</v>
      </c>
    </row>
    <row r="2633" spans="1:30" x14ac:dyDescent="0.3">
      <c r="A2633" t="s">
        <v>2691</v>
      </c>
      <c r="B2633" t="s">
        <v>2692</v>
      </c>
      <c r="C2633" t="s">
        <v>4654</v>
      </c>
      <c r="D2633" t="s">
        <v>2142</v>
      </c>
      <c r="E2633" t="s">
        <v>2143</v>
      </c>
      <c r="F2633" t="s">
        <v>3605</v>
      </c>
      <c r="G2633" t="s">
        <v>1635</v>
      </c>
      <c r="H2633" t="s">
        <v>2635</v>
      </c>
      <c r="I2633" t="s">
        <v>37</v>
      </c>
      <c r="J2633" t="s">
        <v>165</v>
      </c>
      <c r="K2633" t="s">
        <v>166</v>
      </c>
      <c r="L2633" t="s">
        <v>167</v>
      </c>
      <c r="M2633" t="s">
        <v>38</v>
      </c>
      <c r="N2633" t="s">
        <v>39</v>
      </c>
      <c r="O2633" s="23">
        <v>208</v>
      </c>
      <c r="P2633" s="9">
        <v>8.36</v>
      </c>
      <c r="Q2633" t="s">
        <v>40</v>
      </c>
      <c r="R2633">
        <v>5743</v>
      </c>
      <c r="S2633" s="9">
        <v>24.88</v>
      </c>
      <c r="T2633" s="26">
        <v>4.4610000000000003</v>
      </c>
      <c r="U2633" s="8">
        <v>111</v>
      </c>
      <c r="V2633" t="s">
        <v>41</v>
      </c>
      <c r="W2633" t="s">
        <v>2007</v>
      </c>
      <c r="X2633" t="s">
        <v>42</v>
      </c>
      <c r="Y2633" t="s">
        <v>1740</v>
      </c>
      <c r="AA2633" s="1">
        <f t="shared" si="288"/>
        <v>45980</v>
      </c>
      <c r="AB2633" s="2">
        <f t="shared" si="289"/>
        <v>11</v>
      </c>
      <c r="AC2633" s="2">
        <f t="shared" si="290"/>
        <v>2025</v>
      </c>
      <c r="AD2633" s="2" t="str">
        <f>IFERROR(VLOOKUP(A2633,'Aux Área'!$A$4:$B$123,2,0),"-")</f>
        <v>TI</v>
      </c>
    </row>
    <row r="2634" spans="1:30" x14ac:dyDescent="0.3">
      <c r="A2634" t="s">
        <v>1295</v>
      </c>
      <c r="B2634" t="s">
        <v>1753</v>
      </c>
      <c r="C2634" t="s">
        <v>4655</v>
      </c>
      <c r="D2634" t="s">
        <v>1297</v>
      </c>
      <c r="E2634" t="s">
        <v>2221</v>
      </c>
      <c r="F2634" t="s">
        <v>1299</v>
      </c>
      <c r="G2634" t="s">
        <v>1135</v>
      </c>
      <c r="H2634" t="s">
        <v>1301</v>
      </c>
      <c r="I2634" t="s">
        <v>839</v>
      </c>
      <c r="J2634" t="s">
        <v>275</v>
      </c>
      <c r="K2634" t="s">
        <v>276</v>
      </c>
      <c r="L2634" t="s">
        <v>124</v>
      </c>
      <c r="M2634" t="s">
        <v>38</v>
      </c>
      <c r="N2634" t="s">
        <v>39</v>
      </c>
      <c r="O2634" s="23">
        <v>0</v>
      </c>
      <c r="P2634" s="23">
        <v>0</v>
      </c>
      <c r="Q2634" t="s">
        <v>40</v>
      </c>
      <c r="R2634" t="s">
        <v>15244</v>
      </c>
      <c r="S2634" s="9">
        <v>53.59</v>
      </c>
      <c r="T2634" s="26">
        <v>4.1900000000000004</v>
      </c>
      <c r="U2634" s="8">
        <v>224.54</v>
      </c>
      <c r="V2634" t="s">
        <v>4656</v>
      </c>
      <c r="W2634" t="s">
        <v>2007</v>
      </c>
      <c r="X2634" t="s">
        <v>42</v>
      </c>
      <c r="Y2634" t="s">
        <v>1740</v>
      </c>
      <c r="AA2634" s="1">
        <f t="shared" si="288"/>
        <v>45980</v>
      </c>
      <c r="AB2634" s="2">
        <f t="shared" si="289"/>
        <v>11</v>
      </c>
      <c r="AC2634" s="2">
        <f t="shared" si="290"/>
        <v>2025</v>
      </c>
      <c r="AD2634" s="2" t="str">
        <f>IFERROR(VLOOKUP(A2634,'Aux Área'!$A$4:$B$123,2,0),"-")</f>
        <v>LUCCA JR - OP</v>
      </c>
    </row>
    <row r="2635" spans="1:30" x14ac:dyDescent="0.3">
      <c r="A2635" t="s">
        <v>2041</v>
      </c>
      <c r="B2635" t="s">
        <v>2042</v>
      </c>
      <c r="C2635" t="s">
        <v>4657</v>
      </c>
      <c r="D2635" t="s">
        <v>1297</v>
      </c>
      <c r="E2635" t="s">
        <v>2221</v>
      </c>
      <c r="F2635" t="s">
        <v>2044</v>
      </c>
      <c r="G2635" t="s">
        <v>659</v>
      </c>
      <c r="H2635" t="s">
        <v>1996</v>
      </c>
      <c r="I2635" t="s">
        <v>1997</v>
      </c>
      <c r="J2635" t="s">
        <v>231</v>
      </c>
      <c r="K2635" t="s">
        <v>232</v>
      </c>
      <c r="L2635" t="s">
        <v>217</v>
      </c>
      <c r="M2635" t="s">
        <v>38</v>
      </c>
      <c r="N2635" t="s">
        <v>668</v>
      </c>
      <c r="O2635" s="23">
        <v>166</v>
      </c>
      <c r="P2635" s="9">
        <v>5.65</v>
      </c>
      <c r="Q2635" t="s">
        <v>40</v>
      </c>
      <c r="R2635">
        <v>8079</v>
      </c>
      <c r="S2635" s="9">
        <v>29.37</v>
      </c>
      <c r="T2635" s="26">
        <v>5.99</v>
      </c>
      <c r="U2635" s="8">
        <v>175.94</v>
      </c>
      <c r="V2635" t="s">
        <v>4658</v>
      </c>
      <c r="W2635" t="s">
        <v>1985</v>
      </c>
      <c r="X2635" t="s">
        <v>42</v>
      </c>
      <c r="Y2635" t="s">
        <v>1986</v>
      </c>
      <c r="AA2635" s="1">
        <f t="shared" si="288"/>
        <v>45980</v>
      </c>
      <c r="AB2635" s="2">
        <f t="shared" si="289"/>
        <v>11</v>
      </c>
      <c r="AC2635" s="2">
        <f t="shared" si="290"/>
        <v>2025</v>
      </c>
      <c r="AD2635" s="2" t="str">
        <f>IFERROR(VLOOKUP(A2635,'Aux Área'!$A$4:$B$123,2,0),"-")</f>
        <v>PESADOS</v>
      </c>
    </row>
    <row r="2636" spans="1:30" x14ac:dyDescent="0.3">
      <c r="A2636" t="s">
        <v>2700</v>
      </c>
      <c r="B2636" t="s">
        <v>2701</v>
      </c>
      <c r="C2636" t="s">
        <v>4659</v>
      </c>
      <c r="D2636" t="s">
        <v>4348</v>
      </c>
      <c r="E2636" t="s">
        <v>4349</v>
      </c>
      <c r="F2636" t="s">
        <v>2703</v>
      </c>
      <c r="G2636" t="s">
        <v>659</v>
      </c>
      <c r="H2636" t="s">
        <v>1996</v>
      </c>
      <c r="I2636" t="s">
        <v>1997</v>
      </c>
      <c r="J2636" t="s">
        <v>275</v>
      </c>
      <c r="K2636" t="s">
        <v>276</v>
      </c>
      <c r="L2636" t="s">
        <v>124</v>
      </c>
      <c r="M2636" t="s">
        <v>38</v>
      </c>
      <c r="N2636" t="s">
        <v>668</v>
      </c>
      <c r="O2636" s="23">
        <v>668</v>
      </c>
      <c r="P2636" s="9">
        <v>5.83</v>
      </c>
      <c r="Q2636" t="s">
        <v>40</v>
      </c>
      <c r="R2636">
        <v>7212</v>
      </c>
      <c r="S2636" s="9">
        <v>114.61</v>
      </c>
      <c r="T2636" s="26">
        <v>7.05</v>
      </c>
      <c r="U2636" s="8">
        <v>808</v>
      </c>
      <c r="V2636" t="s">
        <v>4660</v>
      </c>
      <c r="W2636" t="s">
        <v>1985</v>
      </c>
      <c r="X2636" t="s">
        <v>42</v>
      </c>
      <c r="Y2636" t="s">
        <v>1986</v>
      </c>
      <c r="AA2636" s="1">
        <f t="shared" si="288"/>
        <v>45980</v>
      </c>
      <c r="AB2636" s="2">
        <f t="shared" si="289"/>
        <v>11</v>
      </c>
      <c r="AC2636" s="2">
        <f t="shared" si="290"/>
        <v>2025</v>
      </c>
      <c r="AD2636" s="2" t="str">
        <f>IFERROR(VLOOKUP(A2636,'Aux Área'!$A$4:$B$123,2,0),"-")</f>
        <v>PESADOS</v>
      </c>
    </row>
    <row r="2637" spans="1:30" x14ac:dyDescent="0.3">
      <c r="A2637" t="s">
        <v>2700</v>
      </c>
      <c r="C2637" t="s">
        <v>15626</v>
      </c>
      <c r="F2637" t="s">
        <v>2703</v>
      </c>
      <c r="K2637" t="s">
        <v>276</v>
      </c>
      <c r="N2637" t="s">
        <v>15690</v>
      </c>
      <c r="O2637" t="s">
        <v>15244</v>
      </c>
      <c r="P2637" s="9" t="s">
        <v>15244</v>
      </c>
      <c r="Q2637" t="s">
        <v>40</v>
      </c>
      <c r="R2637" t="s">
        <v>15244</v>
      </c>
      <c r="S2637">
        <v>5.41</v>
      </c>
      <c r="U2637" s="8">
        <v>20.53</v>
      </c>
      <c r="X2637" t="s">
        <v>42</v>
      </c>
      <c r="Y2637" t="s">
        <v>1986</v>
      </c>
      <c r="AA2637" s="1">
        <f>IFERROR(DATEVALUE(C2637),"-")</f>
        <v>45980</v>
      </c>
      <c r="AB2637" s="2">
        <f>IFERROR(MONTH(AA2637),"-")</f>
        <v>11</v>
      </c>
      <c r="AC2637" s="2">
        <f>IFERROR(YEAR(AA2637),"-")</f>
        <v>2025</v>
      </c>
      <c r="AD2637" s="2" t="str">
        <f>IFERROR(VLOOKUP(A2637,'Aux Área'!$A$4:$B$123,2,0),"-")</f>
        <v>PESADOS</v>
      </c>
    </row>
    <row r="2638" spans="1:30" x14ac:dyDescent="0.3">
      <c r="A2638" t="s">
        <v>2314</v>
      </c>
      <c r="B2638" t="s">
        <v>4624</v>
      </c>
      <c r="C2638" t="s">
        <v>4661</v>
      </c>
      <c r="D2638" t="s">
        <v>4016</v>
      </c>
      <c r="E2638" t="s">
        <v>4017</v>
      </c>
      <c r="F2638" t="s">
        <v>2317</v>
      </c>
      <c r="G2638" t="s">
        <v>1300</v>
      </c>
      <c r="H2638" t="s">
        <v>1301</v>
      </c>
      <c r="I2638" t="s">
        <v>37</v>
      </c>
      <c r="J2638" t="s">
        <v>89</v>
      </c>
      <c r="K2638" t="s">
        <v>90</v>
      </c>
      <c r="L2638" t="s">
        <v>91</v>
      </c>
      <c r="M2638" t="s">
        <v>38</v>
      </c>
      <c r="N2638" t="s">
        <v>39</v>
      </c>
      <c r="O2638" s="23">
        <v>401</v>
      </c>
      <c r="P2638" s="9">
        <v>10.23</v>
      </c>
      <c r="Q2638" t="s">
        <v>40</v>
      </c>
      <c r="R2638">
        <v>24936</v>
      </c>
      <c r="S2638" s="9">
        <v>39.18</v>
      </c>
      <c r="T2638" s="26">
        <v>4.49</v>
      </c>
      <c r="U2638" s="8">
        <v>175.91</v>
      </c>
      <c r="V2638" t="s">
        <v>4662</v>
      </c>
      <c r="W2638" t="s">
        <v>2276</v>
      </c>
      <c r="X2638" t="s">
        <v>42</v>
      </c>
      <c r="Y2638" t="s">
        <v>2277</v>
      </c>
      <c r="AA2638" s="1">
        <f t="shared" ref="AA2638:AA2643" si="291">DATEVALUE(C2638)</f>
        <v>45980</v>
      </c>
      <c r="AB2638" s="2">
        <f t="shared" ref="AB2638:AB2643" si="292">MONTH(AA2638)</f>
        <v>11</v>
      </c>
      <c r="AC2638" s="2">
        <f t="shared" ref="AC2638:AC2643" si="293">YEAR(AA2638)</f>
        <v>2025</v>
      </c>
      <c r="AD2638" s="2" t="str">
        <f>IFERROR(VLOOKUP(A2638,'Aux Área'!$A$4:$B$123,2,0),"-")</f>
        <v>INSPEÇÃO</v>
      </c>
    </row>
    <row r="2639" spans="1:30" x14ac:dyDescent="0.3">
      <c r="A2639" t="s">
        <v>2643</v>
      </c>
      <c r="B2639" t="s">
        <v>2307</v>
      </c>
      <c r="C2639" t="s">
        <v>4663</v>
      </c>
      <c r="D2639" t="s">
        <v>3788</v>
      </c>
      <c r="E2639" t="s">
        <v>3789</v>
      </c>
      <c r="F2639" t="s">
        <v>2646</v>
      </c>
      <c r="G2639" t="s">
        <v>1300</v>
      </c>
      <c r="H2639" t="s">
        <v>1301</v>
      </c>
      <c r="I2639" t="s">
        <v>37</v>
      </c>
      <c r="J2639" t="s">
        <v>122</v>
      </c>
      <c r="K2639" t="s">
        <v>123</v>
      </c>
      <c r="L2639" t="s">
        <v>124</v>
      </c>
      <c r="M2639" t="s">
        <v>38</v>
      </c>
      <c r="N2639" t="s">
        <v>39</v>
      </c>
      <c r="O2639" s="23">
        <v>361</v>
      </c>
      <c r="P2639" s="9">
        <v>9.51</v>
      </c>
      <c r="Q2639" t="s">
        <v>40</v>
      </c>
      <c r="R2639">
        <v>20320</v>
      </c>
      <c r="S2639" s="9">
        <v>37.97</v>
      </c>
      <c r="T2639" s="26">
        <v>4.3899999999999997</v>
      </c>
      <c r="U2639" s="8">
        <v>166.68</v>
      </c>
      <c r="V2639" t="s">
        <v>246</v>
      </c>
      <c r="W2639" t="s">
        <v>2276</v>
      </c>
      <c r="X2639" t="s">
        <v>42</v>
      </c>
      <c r="Y2639" t="s">
        <v>2277</v>
      </c>
      <c r="AA2639" s="1">
        <f t="shared" si="291"/>
        <v>45981</v>
      </c>
      <c r="AB2639" s="2">
        <f t="shared" si="292"/>
        <v>11</v>
      </c>
      <c r="AC2639" s="2">
        <f t="shared" si="293"/>
        <v>2025</v>
      </c>
      <c r="AD2639" s="2" t="str">
        <f>IFERROR(VLOOKUP(A2639,'Aux Área'!$A$4:$B$123,2,0),"-")</f>
        <v>INSPEÇÃO</v>
      </c>
    </row>
    <row r="2640" spans="1:30" x14ac:dyDescent="0.3">
      <c r="A2640" t="s">
        <v>2278</v>
      </c>
      <c r="B2640" t="s">
        <v>4664</v>
      </c>
      <c r="C2640" t="s">
        <v>4665</v>
      </c>
      <c r="D2640" t="s">
        <v>3310</v>
      </c>
      <c r="E2640" t="s">
        <v>3311</v>
      </c>
      <c r="F2640" t="s">
        <v>2281</v>
      </c>
      <c r="G2640" t="s">
        <v>1135</v>
      </c>
      <c r="H2640" t="s">
        <v>2275</v>
      </c>
      <c r="I2640" t="s">
        <v>1497</v>
      </c>
      <c r="J2640" t="s">
        <v>169</v>
      </c>
      <c r="K2640" t="s">
        <v>170</v>
      </c>
      <c r="L2640" t="s">
        <v>124</v>
      </c>
      <c r="M2640" t="s">
        <v>38</v>
      </c>
      <c r="N2640" t="s">
        <v>39</v>
      </c>
      <c r="O2640" s="23">
        <v>342</v>
      </c>
      <c r="P2640" s="9">
        <v>10.83</v>
      </c>
      <c r="Q2640" t="s">
        <v>40</v>
      </c>
      <c r="R2640">
        <v>23655</v>
      </c>
      <c r="S2640" s="9">
        <v>31.58</v>
      </c>
      <c r="T2640" s="26">
        <v>4.29</v>
      </c>
      <c r="U2640" s="8">
        <v>135.47999999999999</v>
      </c>
      <c r="V2640" t="s">
        <v>41</v>
      </c>
      <c r="W2640" t="s">
        <v>2276</v>
      </c>
      <c r="X2640" t="s">
        <v>42</v>
      </c>
      <c r="Y2640" t="s">
        <v>2277</v>
      </c>
      <c r="AA2640" s="1">
        <f t="shared" si="291"/>
        <v>45981</v>
      </c>
      <c r="AB2640" s="2">
        <f t="shared" si="292"/>
        <v>11</v>
      </c>
      <c r="AC2640" s="2">
        <f t="shared" si="293"/>
        <v>2025</v>
      </c>
      <c r="AD2640" s="2" t="str">
        <f>IFERROR(VLOOKUP(A2640,'Aux Área'!$A$4:$B$123,2,0),"-")</f>
        <v>INSPEÇÃO</v>
      </c>
    </row>
    <row r="2641" spans="1:30" x14ac:dyDescent="0.3">
      <c r="A2641" t="s">
        <v>2306</v>
      </c>
      <c r="B2641" t="s">
        <v>4613</v>
      </c>
      <c r="C2641" t="s">
        <v>4666</v>
      </c>
      <c r="D2641" t="s">
        <v>3212</v>
      </c>
      <c r="E2641" t="s">
        <v>3213</v>
      </c>
      <c r="F2641" t="s">
        <v>2309</v>
      </c>
      <c r="G2641" t="s">
        <v>1135</v>
      </c>
      <c r="H2641" t="s">
        <v>2275</v>
      </c>
      <c r="I2641" t="s">
        <v>1497</v>
      </c>
      <c r="J2641" t="s">
        <v>89</v>
      </c>
      <c r="K2641" t="s">
        <v>90</v>
      </c>
      <c r="L2641" t="s">
        <v>91</v>
      </c>
      <c r="M2641" t="s">
        <v>38</v>
      </c>
      <c r="N2641" t="s">
        <v>39</v>
      </c>
      <c r="O2641" s="23">
        <v>431</v>
      </c>
      <c r="P2641" s="9">
        <v>9.75</v>
      </c>
      <c r="Q2641" t="s">
        <v>40</v>
      </c>
      <c r="R2641">
        <v>18334</v>
      </c>
      <c r="S2641" s="9">
        <v>44.22</v>
      </c>
      <c r="T2641" s="26">
        <v>4.49</v>
      </c>
      <c r="U2641" s="8">
        <v>198.54</v>
      </c>
      <c r="V2641" t="s">
        <v>4667</v>
      </c>
      <c r="W2641" t="s">
        <v>2276</v>
      </c>
      <c r="X2641" t="s">
        <v>42</v>
      </c>
      <c r="Y2641" t="s">
        <v>2277</v>
      </c>
      <c r="AA2641" s="1">
        <f t="shared" si="291"/>
        <v>45981</v>
      </c>
      <c r="AB2641" s="2">
        <f t="shared" si="292"/>
        <v>11</v>
      </c>
      <c r="AC2641" s="2">
        <f t="shared" si="293"/>
        <v>2025</v>
      </c>
      <c r="AD2641" s="2" t="str">
        <f>IFERROR(VLOOKUP(A2641,'Aux Área'!$A$4:$B$123,2,0),"-")</f>
        <v>INSPEÇÃO</v>
      </c>
    </row>
    <row r="2642" spans="1:30" x14ac:dyDescent="0.3">
      <c r="A2642" t="s">
        <v>2212</v>
      </c>
      <c r="B2642" t="s">
        <v>2466</v>
      </c>
      <c r="C2642" t="s">
        <v>4668</v>
      </c>
      <c r="D2642" t="s">
        <v>2888</v>
      </c>
      <c r="E2642" t="s">
        <v>2889</v>
      </c>
      <c r="F2642" t="s">
        <v>2214</v>
      </c>
      <c r="G2642" t="s">
        <v>35</v>
      </c>
      <c r="H2642" t="s">
        <v>2215</v>
      </c>
      <c r="I2642" t="s">
        <v>839</v>
      </c>
      <c r="J2642" t="s">
        <v>89</v>
      </c>
      <c r="K2642" t="s">
        <v>90</v>
      </c>
      <c r="L2642" t="s">
        <v>91</v>
      </c>
      <c r="M2642" t="s">
        <v>38</v>
      </c>
      <c r="N2642" t="s">
        <v>668</v>
      </c>
      <c r="O2642" s="23">
        <v>475</v>
      </c>
      <c r="P2642" s="9">
        <v>6.38</v>
      </c>
      <c r="Q2642" t="s">
        <v>40</v>
      </c>
      <c r="R2642">
        <v>3687</v>
      </c>
      <c r="S2642" s="9">
        <v>74.48</v>
      </c>
      <c r="T2642" s="26">
        <v>6.09</v>
      </c>
      <c r="U2642" s="8">
        <v>453.58</v>
      </c>
      <c r="V2642" t="s">
        <v>4669</v>
      </c>
      <c r="W2642" t="s">
        <v>2007</v>
      </c>
      <c r="X2642" t="s">
        <v>42</v>
      </c>
      <c r="Y2642" t="s">
        <v>2217</v>
      </c>
      <c r="AA2642" s="1">
        <f t="shared" si="291"/>
        <v>45981</v>
      </c>
      <c r="AB2642" s="2">
        <f t="shared" si="292"/>
        <v>11</v>
      </c>
      <c r="AC2642" s="2">
        <f t="shared" si="293"/>
        <v>2025</v>
      </c>
      <c r="AD2642" s="2" t="str">
        <f>IFERROR(VLOOKUP(A2642,'Aux Área'!$A$4:$B$123,2,0),"-")</f>
        <v>APH</v>
      </c>
    </row>
    <row r="2643" spans="1:30" x14ac:dyDescent="0.3">
      <c r="A2643" t="s">
        <v>2347</v>
      </c>
      <c r="B2643" t="s">
        <v>2348</v>
      </c>
      <c r="C2643" t="s">
        <v>4670</v>
      </c>
      <c r="D2643" t="s">
        <v>4085</v>
      </c>
      <c r="E2643" t="s">
        <v>4086</v>
      </c>
      <c r="F2643" t="s">
        <v>2350</v>
      </c>
      <c r="G2643" t="s">
        <v>659</v>
      </c>
      <c r="H2643" t="s">
        <v>1996</v>
      </c>
      <c r="I2643" t="s">
        <v>1997</v>
      </c>
      <c r="J2643" t="s">
        <v>237</v>
      </c>
      <c r="K2643" t="s">
        <v>238</v>
      </c>
      <c r="L2643" t="s">
        <v>110</v>
      </c>
      <c r="M2643" t="s">
        <v>38</v>
      </c>
      <c r="N2643" t="s">
        <v>668</v>
      </c>
      <c r="O2643" s="23">
        <v>440</v>
      </c>
      <c r="P2643" s="9">
        <v>5.78</v>
      </c>
      <c r="Q2643" t="s">
        <v>40</v>
      </c>
      <c r="R2643">
        <v>7800</v>
      </c>
      <c r="S2643" s="9">
        <v>76.150000000000006</v>
      </c>
      <c r="T2643" s="26">
        <v>6.41</v>
      </c>
      <c r="U2643" s="8">
        <v>488.12</v>
      </c>
      <c r="V2643" t="s">
        <v>41</v>
      </c>
      <c r="W2643" t="s">
        <v>1985</v>
      </c>
      <c r="X2643" t="s">
        <v>42</v>
      </c>
      <c r="Y2643" t="s">
        <v>1986</v>
      </c>
      <c r="AA2643" s="1">
        <f t="shared" si="291"/>
        <v>45981</v>
      </c>
      <c r="AB2643" s="2">
        <f t="shared" si="292"/>
        <v>11</v>
      </c>
      <c r="AC2643" s="2">
        <f t="shared" si="293"/>
        <v>2025</v>
      </c>
      <c r="AD2643" s="2" t="str">
        <f>IFERROR(VLOOKUP(A2643,'Aux Área'!$A$4:$B$123,2,0),"-")</f>
        <v>PESADOS</v>
      </c>
    </row>
    <row r="2644" spans="1:30" x14ac:dyDescent="0.3">
      <c r="A2644" t="s">
        <v>2347</v>
      </c>
      <c r="C2644" t="s">
        <v>15673</v>
      </c>
      <c r="F2644" t="s">
        <v>2350</v>
      </c>
      <c r="K2644" t="s">
        <v>238</v>
      </c>
      <c r="N2644" t="s">
        <v>15690</v>
      </c>
      <c r="O2644" t="s">
        <v>15244</v>
      </c>
      <c r="P2644" s="9" t="s">
        <v>15244</v>
      </c>
      <c r="Q2644" t="s">
        <v>40</v>
      </c>
      <c r="R2644" t="s">
        <v>15244</v>
      </c>
      <c r="S2644">
        <v>3.38</v>
      </c>
      <c r="U2644" s="8">
        <v>13.49</v>
      </c>
      <c r="X2644" t="s">
        <v>42</v>
      </c>
      <c r="Y2644" t="s">
        <v>1986</v>
      </c>
      <c r="AA2644" s="1">
        <f>IFERROR(DATEVALUE(C2644),"-")</f>
        <v>45981</v>
      </c>
      <c r="AB2644" s="2">
        <f>IFERROR(MONTH(AA2644),"-")</f>
        <v>11</v>
      </c>
      <c r="AC2644" s="2">
        <f>IFERROR(YEAR(AA2644),"-")</f>
        <v>2025</v>
      </c>
      <c r="AD2644" s="2" t="str">
        <f>IFERROR(VLOOKUP(A2644,'Aux Área'!$A$4:$B$123,2,0),"-")</f>
        <v>PESADOS</v>
      </c>
    </row>
    <row r="2645" spans="1:30" x14ac:dyDescent="0.3">
      <c r="A2645" t="s">
        <v>2638</v>
      </c>
      <c r="B2645" t="s">
        <v>4593</v>
      </c>
      <c r="C2645" t="s">
        <v>4671</v>
      </c>
      <c r="D2645" t="s">
        <v>3193</v>
      </c>
      <c r="E2645" t="s">
        <v>3194</v>
      </c>
      <c r="F2645" t="s">
        <v>2641</v>
      </c>
      <c r="G2645" t="s">
        <v>1135</v>
      </c>
      <c r="H2645" t="s">
        <v>2275</v>
      </c>
      <c r="I2645" t="s">
        <v>1497</v>
      </c>
      <c r="J2645" t="s">
        <v>275</v>
      </c>
      <c r="K2645" t="s">
        <v>276</v>
      </c>
      <c r="L2645" t="s">
        <v>124</v>
      </c>
      <c r="M2645" t="s">
        <v>38</v>
      </c>
      <c r="N2645" t="s">
        <v>39</v>
      </c>
      <c r="O2645" s="23">
        <v>311</v>
      </c>
      <c r="P2645" s="9">
        <v>9.5</v>
      </c>
      <c r="Q2645" t="s">
        <v>40</v>
      </c>
      <c r="R2645">
        <v>19478</v>
      </c>
      <c r="S2645" s="9">
        <v>32.72</v>
      </c>
      <c r="T2645" s="26">
        <v>4.1900000000000004</v>
      </c>
      <c r="U2645" s="8">
        <v>137.1</v>
      </c>
      <c r="V2645" t="s">
        <v>4672</v>
      </c>
      <c r="W2645" t="s">
        <v>2276</v>
      </c>
      <c r="X2645" t="s">
        <v>42</v>
      </c>
      <c r="Y2645" t="s">
        <v>2277</v>
      </c>
      <c r="AA2645" s="1">
        <f t="shared" ref="AA2645:AA2671" si="294">DATEVALUE(C2645)</f>
        <v>45981</v>
      </c>
      <c r="AB2645" s="2">
        <f t="shared" ref="AB2645:AB2671" si="295">MONTH(AA2645)</f>
        <v>11</v>
      </c>
      <c r="AC2645" s="2">
        <f t="shared" ref="AC2645:AC2671" si="296">YEAR(AA2645)</f>
        <v>2025</v>
      </c>
      <c r="AD2645" s="2" t="str">
        <f>IFERROR(VLOOKUP(A2645,'Aux Área'!$A$4:$B$123,2,0),"-")</f>
        <v>INSPEÇÃO</v>
      </c>
    </row>
    <row r="2646" spans="1:30" x14ac:dyDescent="0.3">
      <c r="A2646" t="s">
        <v>2271</v>
      </c>
      <c r="B2646" t="s">
        <v>4589</v>
      </c>
      <c r="C2646" t="s">
        <v>4673</v>
      </c>
      <c r="D2646" t="s">
        <v>4358</v>
      </c>
      <c r="E2646" t="s">
        <v>4359</v>
      </c>
      <c r="F2646" t="s">
        <v>2274</v>
      </c>
      <c r="G2646" t="s">
        <v>1135</v>
      </c>
      <c r="H2646" t="s">
        <v>2275</v>
      </c>
      <c r="I2646" t="s">
        <v>1497</v>
      </c>
      <c r="J2646" t="s">
        <v>231</v>
      </c>
      <c r="K2646" t="s">
        <v>232</v>
      </c>
      <c r="L2646" t="s">
        <v>217</v>
      </c>
      <c r="M2646" t="s">
        <v>38</v>
      </c>
      <c r="N2646" t="s">
        <v>39</v>
      </c>
      <c r="O2646" s="23">
        <v>441</v>
      </c>
      <c r="P2646" s="9">
        <v>10.92</v>
      </c>
      <c r="Q2646" t="s">
        <v>40</v>
      </c>
      <c r="R2646">
        <v>20715</v>
      </c>
      <c r="S2646" s="9">
        <v>40.39</v>
      </c>
      <c r="T2646" s="26">
        <v>4.25</v>
      </c>
      <c r="U2646" s="8">
        <v>171.67</v>
      </c>
      <c r="V2646" t="s">
        <v>4674</v>
      </c>
      <c r="W2646" t="s">
        <v>2276</v>
      </c>
      <c r="X2646" t="s">
        <v>42</v>
      </c>
      <c r="Y2646" t="s">
        <v>2277</v>
      </c>
      <c r="AA2646" s="1">
        <f t="shared" si="294"/>
        <v>45981</v>
      </c>
      <c r="AB2646" s="2">
        <f t="shared" si="295"/>
        <v>11</v>
      </c>
      <c r="AC2646" s="2">
        <f t="shared" si="296"/>
        <v>2025</v>
      </c>
      <c r="AD2646" s="2" t="str">
        <f>IFERROR(VLOOKUP(A2646,'Aux Área'!$A$4:$B$123,2,0),"-")</f>
        <v>INSPEÇÃO</v>
      </c>
    </row>
    <row r="2647" spans="1:30" x14ac:dyDescent="0.3">
      <c r="A2647" t="s">
        <v>2278</v>
      </c>
      <c r="B2647" t="s">
        <v>4664</v>
      </c>
      <c r="C2647" t="s">
        <v>4675</v>
      </c>
      <c r="D2647" t="s">
        <v>3310</v>
      </c>
      <c r="E2647" t="s">
        <v>3311</v>
      </c>
      <c r="F2647" t="s">
        <v>2281</v>
      </c>
      <c r="G2647" t="s">
        <v>1135</v>
      </c>
      <c r="H2647" t="s">
        <v>2275</v>
      </c>
      <c r="I2647" t="s">
        <v>1497</v>
      </c>
      <c r="J2647" t="s">
        <v>169</v>
      </c>
      <c r="K2647" t="s">
        <v>170</v>
      </c>
      <c r="L2647" t="s">
        <v>124</v>
      </c>
      <c r="M2647" t="s">
        <v>38</v>
      </c>
      <c r="N2647" t="s">
        <v>39</v>
      </c>
      <c r="O2647" s="23">
        <v>285</v>
      </c>
      <c r="P2647" s="9">
        <v>11.59</v>
      </c>
      <c r="Q2647" t="s">
        <v>40</v>
      </c>
      <c r="R2647">
        <v>23940</v>
      </c>
      <c r="S2647" s="9">
        <v>24.6</v>
      </c>
      <c r="T2647" s="26">
        <v>4.29</v>
      </c>
      <c r="U2647" s="8">
        <v>105.53</v>
      </c>
      <c r="V2647" t="s">
        <v>41</v>
      </c>
      <c r="W2647" t="s">
        <v>2276</v>
      </c>
      <c r="X2647" t="s">
        <v>42</v>
      </c>
      <c r="Y2647" t="s">
        <v>2277</v>
      </c>
      <c r="AA2647" s="1">
        <f t="shared" si="294"/>
        <v>45981</v>
      </c>
      <c r="AB2647" s="2">
        <f t="shared" si="295"/>
        <v>11</v>
      </c>
      <c r="AC2647" s="2">
        <f t="shared" si="296"/>
        <v>2025</v>
      </c>
      <c r="AD2647" s="2" t="str">
        <f>IFERROR(VLOOKUP(A2647,'Aux Área'!$A$4:$B$123,2,0),"-")</f>
        <v>INSPEÇÃO</v>
      </c>
    </row>
    <row r="2648" spans="1:30" x14ac:dyDescent="0.3">
      <c r="A2648" t="s">
        <v>2314</v>
      </c>
      <c r="B2648" t="s">
        <v>4624</v>
      </c>
      <c r="C2648" t="s">
        <v>4676</v>
      </c>
      <c r="D2648" t="s">
        <v>4016</v>
      </c>
      <c r="E2648" t="s">
        <v>4017</v>
      </c>
      <c r="F2648" t="s">
        <v>2317</v>
      </c>
      <c r="G2648" t="s">
        <v>1300</v>
      </c>
      <c r="H2648" t="s">
        <v>1301</v>
      </c>
      <c r="I2648" t="s">
        <v>37</v>
      </c>
      <c r="J2648" t="s">
        <v>231</v>
      </c>
      <c r="K2648" t="s">
        <v>232</v>
      </c>
      <c r="L2648" t="s">
        <v>217</v>
      </c>
      <c r="M2648" t="s">
        <v>38</v>
      </c>
      <c r="N2648" t="s">
        <v>39</v>
      </c>
      <c r="O2648" s="23">
        <v>301</v>
      </c>
      <c r="P2648" s="9">
        <v>9.93</v>
      </c>
      <c r="Q2648" t="s">
        <v>40</v>
      </c>
      <c r="R2648">
        <v>25237</v>
      </c>
      <c r="S2648" s="9">
        <v>30.31</v>
      </c>
      <c r="T2648" s="26">
        <v>4.25</v>
      </c>
      <c r="U2648" s="8">
        <v>128.82</v>
      </c>
      <c r="V2648" t="s">
        <v>4677</v>
      </c>
      <c r="W2648" t="s">
        <v>2276</v>
      </c>
      <c r="X2648" t="s">
        <v>42</v>
      </c>
      <c r="Y2648" t="s">
        <v>2277</v>
      </c>
      <c r="AA2648" s="1">
        <f t="shared" si="294"/>
        <v>45981</v>
      </c>
      <c r="AB2648" s="2">
        <f t="shared" si="295"/>
        <v>11</v>
      </c>
      <c r="AC2648" s="2">
        <f t="shared" si="296"/>
        <v>2025</v>
      </c>
      <c r="AD2648" s="2" t="str">
        <f>IFERROR(VLOOKUP(A2648,'Aux Área'!$A$4:$B$123,2,0),"-")</f>
        <v>INSPEÇÃO</v>
      </c>
    </row>
    <row r="2649" spans="1:30" x14ac:dyDescent="0.3">
      <c r="A2649" t="s">
        <v>2643</v>
      </c>
      <c r="B2649" t="s">
        <v>2307</v>
      </c>
      <c r="C2649" t="s">
        <v>4678</v>
      </c>
      <c r="D2649" t="s">
        <v>3788</v>
      </c>
      <c r="E2649" t="s">
        <v>3789</v>
      </c>
      <c r="F2649" t="s">
        <v>2646</v>
      </c>
      <c r="G2649" t="s">
        <v>1300</v>
      </c>
      <c r="H2649" t="s">
        <v>1301</v>
      </c>
      <c r="I2649" t="s">
        <v>37</v>
      </c>
      <c r="J2649" t="s">
        <v>122</v>
      </c>
      <c r="K2649" t="s">
        <v>123</v>
      </c>
      <c r="L2649" t="s">
        <v>124</v>
      </c>
      <c r="M2649" t="s">
        <v>38</v>
      </c>
      <c r="N2649" t="s">
        <v>39</v>
      </c>
      <c r="O2649" s="23">
        <v>251</v>
      </c>
      <c r="P2649" s="9">
        <v>10.81</v>
      </c>
      <c r="Q2649" t="s">
        <v>40</v>
      </c>
      <c r="R2649">
        <v>20571</v>
      </c>
      <c r="S2649" s="9">
        <v>23.22</v>
      </c>
      <c r="T2649" s="26">
        <v>4.3929999999999998</v>
      </c>
      <c r="U2649" s="8">
        <v>102</v>
      </c>
      <c r="V2649" t="s">
        <v>112</v>
      </c>
      <c r="W2649" t="s">
        <v>2276</v>
      </c>
      <c r="X2649" t="s">
        <v>42</v>
      </c>
      <c r="Y2649" t="s">
        <v>2277</v>
      </c>
      <c r="AA2649" s="1">
        <f t="shared" si="294"/>
        <v>45981</v>
      </c>
      <c r="AB2649" s="2">
        <f t="shared" si="295"/>
        <v>11</v>
      </c>
      <c r="AC2649" s="2">
        <f t="shared" si="296"/>
        <v>2025</v>
      </c>
      <c r="AD2649" s="2" t="str">
        <f>IFERROR(VLOOKUP(A2649,'Aux Área'!$A$4:$B$123,2,0),"-")</f>
        <v>INSPEÇÃO</v>
      </c>
    </row>
    <row r="2650" spans="1:30" x14ac:dyDescent="0.3">
      <c r="A2650" t="s">
        <v>2282</v>
      </c>
      <c r="B2650" t="s">
        <v>4679</v>
      </c>
      <c r="C2650" t="s">
        <v>4680</v>
      </c>
      <c r="D2650" t="s">
        <v>3162</v>
      </c>
      <c r="E2650" t="s">
        <v>3163</v>
      </c>
      <c r="F2650" t="s">
        <v>2285</v>
      </c>
      <c r="G2650" t="s">
        <v>1135</v>
      </c>
      <c r="H2650" t="s">
        <v>2275</v>
      </c>
      <c r="I2650" t="s">
        <v>1497</v>
      </c>
      <c r="J2650" t="s">
        <v>165</v>
      </c>
      <c r="K2650" t="s">
        <v>166</v>
      </c>
      <c r="L2650" t="s">
        <v>167</v>
      </c>
      <c r="M2650" t="s">
        <v>38</v>
      </c>
      <c r="N2650" t="s">
        <v>39</v>
      </c>
      <c r="O2650" s="23">
        <v>432</v>
      </c>
      <c r="P2650" s="9">
        <v>11.07</v>
      </c>
      <c r="Q2650" t="s">
        <v>40</v>
      </c>
      <c r="R2650">
        <v>20998</v>
      </c>
      <c r="S2650" s="9">
        <v>39.01</v>
      </c>
      <c r="T2650" s="26">
        <v>4.4610000000000003</v>
      </c>
      <c r="U2650" s="8">
        <v>174.01</v>
      </c>
      <c r="V2650" t="s">
        <v>112</v>
      </c>
      <c r="W2650" t="s">
        <v>2276</v>
      </c>
      <c r="X2650" t="s">
        <v>42</v>
      </c>
      <c r="Y2650" t="s">
        <v>2277</v>
      </c>
      <c r="AA2650" s="1">
        <f t="shared" si="294"/>
        <v>45981</v>
      </c>
      <c r="AB2650" s="2">
        <f t="shared" si="295"/>
        <v>11</v>
      </c>
      <c r="AC2650" s="2">
        <f t="shared" si="296"/>
        <v>2025</v>
      </c>
      <c r="AD2650" s="2" t="str">
        <f>IFERROR(VLOOKUP(A2650,'Aux Área'!$A$4:$B$123,2,0),"-")</f>
        <v>INSPEÇÃO</v>
      </c>
    </row>
    <row r="2651" spans="1:30" x14ac:dyDescent="0.3">
      <c r="A2651" t="s">
        <v>2318</v>
      </c>
      <c r="B2651" t="s">
        <v>2733</v>
      </c>
      <c r="C2651" t="s">
        <v>4681</v>
      </c>
      <c r="D2651" t="s">
        <v>3243</v>
      </c>
      <c r="E2651" t="s">
        <v>3244</v>
      </c>
      <c r="F2651" t="s">
        <v>4203</v>
      </c>
      <c r="G2651" t="s">
        <v>1135</v>
      </c>
      <c r="H2651" t="s">
        <v>2185</v>
      </c>
      <c r="I2651" t="s">
        <v>2186</v>
      </c>
      <c r="J2651" t="s">
        <v>169</v>
      </c>
      <c r="K2651" t="s">
        <v>170</v>
      </c>
      <c r="L2651" t="s">
        <v>124</v>
      </c>
      <c r="M2651" t="s">
        <v>38</v>
      </c>
      <c r="N2651" t="s">
        <v>668</v>
      </c>
      <c r="O2651" s="23">
        <v>827</v>
      </c>
      <c r="P2651" s="9">
        <v>14.47</v>
      </c>
      <c r="Q2651" t="s">
        <v>40</v>
      </c>
      <c r="R2651">
        <v>14625</v>
      </c>
      <c r="S2651" s="9">
        <v>57.16</v>
      </c>
      <c r="T2651" s="26">
        <v>6.09</v>
      </c>
      <c r="U2651" s="8">
        <v>348.1</v>
      </c>
      <c r="V2651" t="s">
        <v>41</v>
      </c>
      <c r="W2651" t="s">
        <v>2007</v>
      </c>
      <c r="X2651" t="s">
        <v>42</v>
      </c>
      <c r="Y2651" t="s">
        <v>2188</v>
      </c>
      <c r="AA2651" s="1">
        <f t="shared" si="294"/>
        <v>45981</v>
      </c>
      <c r="AB2651" s="2">
        <f t="shared" si="295"/>
        <v>11</v>
      </c>
      <c r="AC2651" s="2">
        <f t="shared" si="296"/>
        <v>2025</v>
      </c>
      <c r="AD2651" s="2" t="str">
        <f>IFERROR(VLOOKUP(A2651,'Aux Área'!$A$4:$B$123,2,0),"-")</f>
        <v>INSPEÇÃO</v>
      </c>
    </row>
    <row r="2652" spans="1:30" x14ac:dyDescent="0.3">
      <c r="A2652" t="s">
        <v>2260</v>
      </c>
      <c r="B2652" t="s">
        <v>113</v>
      </c>
      <c r="C2652" t="s">
        <v>4682</v>
      </c>
      <c r="D2652" t="s">
        <v>4423</v>
      </c>
      <c r="E2652" t="s">
        <v>4424</v>
      </c>
      <c r="F2652" t="s">
        <v>2262</v>
      </c>
      <c r="G2652" t="s">
        <v>35</v>
      </c>
      <c r="H2652" t="s">
        <v>2263</v>
      </c>
      <c r="I2652" t="s">
        <v>2186</v>
      </c>
      <c r="J2652" t="s">
        <v>139</v>
      </c>
      <c r="K2652" t="s">
        <v>140</v>
      </c>
      <c r="L2652" t="s">
        <v>141</v>
      </c>
      <c r="M2652" t="s">
        <v>38</v>
      </c>
      <c r="N2652" t="s">
        <v>668</v>
      </c>
      <c r="O2652" s="23">
        <v>877</v>
      </c>
      <c r="P2652" s="9">
        <v>14.05</v>
      </c>
      <c r="Q2652" t="s">
        <v>40</v>
      </c>
      <c r="R2652">
        <v>19506</v>
      </c>
      <c r="S2652" s="9">
        <v>62.41</v>
      </c>
      <c r="T2652" s="26">
        <v>5.69</v>
      </c>
      <c r="U2652" s="8">
        <v>355.11</v>
      </c>
      <c r="V2652" t="s">
        <v>4683</v>
      </c>
      <c r="W2652" t="s">
        <v>2007</v>
      </c>
      <c r="X2652" t="s">
        <v>42</v>
      </c>
      <c r="Y2652" t="s">
        <v>1740</v>
      </c>
      <c r="AA2652" s="1">
        <f t="shared" si="294"/>
        <v>45981</v>
      </c>
      <c r="AB2652" s="2">
        <f t="shared" si="295"/>
        <v>11</v>
      </c>
      <c r="AC2652" s="2">
        <f t="shared" si="296"/>
        <v>2025</v>
      </c>
      <c r="AD2652" s="2" t="str">
        <f>IFERROR(VLOOKUP(A2652,'Aux Área'!$A$4:$B$123,2,0),"-")</f>
        <v>INSPEÇÃO</v>
      </c>
    </row>
    <row r="2653" spans="1:30" x14ac:dyDescent="0.3">
      <c r="A2653" t="s">
        <v>2472</v>
      </c>
      <c r="B2653" t="s">
        <v>2473</v>
      </c>
      <c r="C2653" t="s">
        <v>4684</v>
      </c>
      <c r="D2653" t="s">
        <v>3068</v>
      </c>
      <c r="E2653" t="s">
        <v>3069</v>
      </c>
      <c r="F2653" t="s">
        <v>2475</v>
      </c>
      <c r="G2653" t="s">
        <v>659</v>
      </c>
      <c r="H2653" t="s">
        <v>2215</v>
      </c>
      <c r="I2653" t="s">
        <v>667</v>
      </c>
      <c r="J2653" t="s">
        <v>215</v>
      </c>
      <c r="K2653" t="s">
        <v>216</v>
      </c>
      <c r="L2653" t="s">
        <v>217</v>
      </c>
      <c r="M2653" t="s">
        <v>38</v>
      </c>
      <c r="N2653" t="s">
        <v>707</v>
      </c>
      <c r="O2653" s="23" t="s">
        <v>15244</v>
      </c>
      <c r="P2653" s="9" t="s">
        <v>15244</v>
      </c>
      <c r="Q2653" t="s">
        <v>40</v>
      </c>
      <c r="R2653" t="s">
        <v>15244</v>
      </c>
      <c r="S2653" s="9">
        <v>1.45</v>
      </c>
      <c r="T2653" s="26">
        <v>6.4409999999999998</v>
      </c>
      <c r="U2653" s="8">
        <v>9.34</v>
      </c>
      <c r="V2653" t="s">
        <v>41</v>
      </c>
      <c r="W2653" t="s">
        <v>2007</v>
      </c>
      <c r="X2653" t="s">
        <v>42</v>
      </c>
      <c r="Y2653" t="s">
        <v>1740</v>
      </c>
      <c r="AA2653" s="1">
        <f t="shared" si="294"/>
        <v>45981</v>
      </c>
      <c r="AB2653" s="2">
        <f t="shared" si="295"/>
        <v>11</v>
      </c>
      <c r="AC2653" s="2">
        <f t="shared" si="296"/>
        <v>2025</v>
      </c>
      <c r="AD2653" s="2" t="str">
        <f>IFERROR(VLOOKUP(A2653,'Aux Área'!$A$4:$B$123,2,0),"-")</f>
        <v>APH</v>
      </c>
    </row>
    <row r="2654" spans="1:30" x14ac:dyDescent="0.3">
      <c r="A2654" t="s">
        <v>52</v>
      </c>
      <c r="B2654" t="s">
        <v>1449</v>
      </c>
      <c r="C2654" t="s">
        <v>4685</v>
      </c>
      <c r="D2654" t="s">
        <v>2160</v>
      </c>
      <c r="E2654" t="s">
        <v>2161</v>
      </c>
      <c r="F2654" t="s">
        <v>53</v>
      </c>
      <c r="G2654" t="s">
        <v>1500</v>
      </c>
      <c r="H2654" t="s">
        <v>36</v>
      </c>
      <c r="I2654" t="s">
        <v>37</v>
      </c>
      <c r="J2654" t="s">
        <v>275</v>
      </c>
      <c r="K2654" t="s">
        <v>276</v>
      </c>
      <c r="L2654" t="s">
        <v>124</v>
      </c>
      <c r="M2654" t="s">
        <v>38</v>
      </c>
      <c r="N2654" t="s">
        <v>39</v>
      </c>
      <c r="O2654" s="23">
        <v>402</v>
      </c>
      <c r="P2654" s="9">
        <v>10.039999999999999</v>
      </c>
      <c r="Q2654" t="s">
        <v>40</v>
      </c>
      <c r="R2654">
        <v>35132</v>
      </c>
      <c r="S2654" s="9">
        <v>40.03</v>
      </c>
      <c r="T2654" s="26">
        <v>4.1900000000000004</v>
      </c>
      <c r="U2654" s="8">
        <v>167.73</v>
      </c>
      <c r="V2654" t="s">
        <v>4686</v>
      </c>
      <c r="W2654" t="s">
        <v>2007</v>
      </c>
      <c r="X2654" t="s">
        <v>42</v>
      </c>
      <c r="Y2654" t="s">
        <v>1740</v>
      </c>
      <c r="AA2654" s="1">
        <f t="shared" si="294"/>
        <v>45981</v>
      </c>
      <c r="AB2654" s="2">
        <f t="shared" si="295"/>
        <v>11</v>
      </c>
      <c r="AC2654" s="2">
        <f t="shared" si="296"/>
        <v>2025</v>
      </c>
      <c r="AD2654" s="2" t="str">
        <f>IFERROR(VLOOKUP(A2654,'Aux Área'!$A$4:$B$123,2,0),"-")</f>
        <v>OPERAÇÃO</v>
      </c>
    </row>
    <row r="2655" spans="1:30" x14ac:dyDescent="0.3">
      <c r="A2655" t="s">
        <v>2664</v>
      </c>
      <c r="B2655" t="s">
        <v>2665</v>
      </c>
      <c r="C2655" t="s">
        <v>4687</v>
      </c>
      <c r="D2655" t="s">
        <v>2468</v>
      </c>
      <c r="E2655" t="s">
        <v>2469</v>
      </c>
      <c r="F2655" t="s">
        <v>2667</v>
      </c>
      <c r="G2655" t="s">
        <v>659</v>
      </c>
      <c r="H2655" t="s">
        <v>2215</v>
      </c>
      <c r="I2655" t="s">
        <v>667</v>
      </c>
      <c r="J2655" t="s">
        <v>108</v>
      </c>
      <c r="K2655" t="s">
        <v>109</v>
      </c>
      <c r="L2655" t="s">
        <v>110</v>
      </c>
      <c r="M2655" t="s">
        <v>38</v>
      </c>
      <c r="N2655" t="s">
        <v>668</v>
      </c>
      <c r="O2655" s="23">
        <v>538</v>
      </c>
      <c r="P2655" s="9">
        <v>5.92</v>
      </c>
      <c r="Q2655" t="s">
        <v>40</v>
      </c>
      <c r="R2655">
        <v>6271</v>
      </c>
      <c r="S2655" s="9">
        <v>90.93</v>
      </c>
      <c r="T2655" s="26">
        <v>6.19</v>
      </c>
      <c r="U2655" s="8">
        <v>562.86</v>
      </c>
      <c r="V2655" t="s">
        <v>4688</v>
      </c>
      <c r="W2655" t="s">
        <v>2007</v>
      </c>
      <c r="X2655" t="s">
        <v>42</v>
      </c>
      <c r="Y2655" t="s">
        <v>1740</v>
      </c>
      <c r="AA2655" s="1">
        <f t="shared" si="294"/>
        <v>45981</v>
      </c>
      <c r="AB2655" s="2">
        <f t="shared" si="295"/>
        <v>11</v>
      </c>
      <c r="AC2655" s="2">
        <f t="shared" si="296"/>
        <v>2025</v>
      </c>
      <c r="AD2655" s="2" t="str">
        <f>IFERROR(VLOOKUP(A2655,'Aux Área'!$A$4:$B$123,2,0),"-")</f>
        <v>APH</v>
      </c>
    </row>
    <row r="2656" spans="1:30" x14ac:dyDescent="0.3">
      <c r="A2656" t="s">
        <v>64</v>
      </c>
      <c r="B2656" t="s">
        <v>332</v>
      </c>
      <c r="C2656" t="s">
        <v>4689</v>
      </c>
      <c r="D2656" t="s">
        <v>127</v>
      </c>
      <c r="E2656" t="s">
        <v>128</v>
      </c>
      <c r="F2656" t="s">
        <v>65</v>
      </c>
      <c r="G2656" t="s">
        <v>1500</v>
      </c>
      <c r="H2656" t="s">
        <v>36</v>
      </c>
      <c r="I2656" t="s">
        <v>37</v>
      </c>
      <c r="J2656" t="s">
        <v>1152</v>
      </c>
      <c r="K2656" t="s">
        <v>1153</v>
      </c>
      <c r="L2656" t="s">
        <v>217</v>
      </c>
      <c r="M2656" t="s">
        <v>38</v>
      </c>
      <c r="N2656" t="s">
        <v>39</v>
      </c>
      <c r="O2656" s="23">
        <v>386</v>
      </c>
      <c r="P2656" s="9">
        <v>9.99</v>
      </c>
      <c r="Q2656" t="s">
        <v>40</v>
      </c>
      <c r="R2656">
        <v>30491</v>
      </c>
      <c r="S2656" s="9">
        <v>38.619999999999997</v>
      </c>
      <c r="T2656" s="26">
        <v>4.24</v>
      </c>
      <c r="U2656" s="8">
        <v>163.75</v>
      </c>
      <c r="V2656" t="s">
        <v>4690</v>
      </c>
      <c r="W2656" t="s">
        <v>2007</v>
      </c>
      <c r="X2656" t="s">
        <v>42</v>
      </c>
      <c r="Y2656" t="s">
        <v>1740</v>
      </c>
      <c r="AA2656" s="1">
        <f t="shared" si="294"/>
        <v>45981</v>
      </c>
      <c r="AB2656" s="2">
        <f t="shared" si="295"/>
        <v>11</v>
      </c>
      <c r="AC2656" s="2">
        <f t="shared" si="296"/>
        <v>2025</v>
      </c>
      <c r="AD2656" s="2" t="str">
        <f>IFERROR(VLOOKUP(A2656,'Aux Área'!$A$4:$B$123,2,0),"-")</f>
        <v>ENGENHARIA</v>
      </c>
    </row>
    <row r="2657" spans="1:30" x14ac:dyDescent="0.3">
      <c r="A2657" t="s">
        <v>2181</v>
      </c>
      <c r="B2657" t="s">
        <v>4595</v>
      </c>
      <c r="C2657" t="s">
        <v>4691</v>
      </c>
      <c r="D2657" t="s">
        <v>3107</v>
      </c>
      <c r="E2657" t="s">
        <v>3108</v>
      </c>
      <c r="F2657" t="s">
        <v>2184</v>
      </c>
      <c r="G2657" t="s">
        <v>1135</v>
      </c>
      <c r="H2657" t="s">
        <v>2185</v>
      </c>
      <c r="I2657" t="s">
        <v>2186</v>
      </c>
      <c r="J2657" t="s">
        <v>108</v>
      </c>
      <c r="K2657" t="s">
        <v>109</v>
      </c>
      <c r="L2657" t="s">
        <v>110</v>
      </c>
      <c r="M2657" t="s">
        <v>38</v>
      </c>
      <c r="N2657" t="s">
        <v>668</v>
      </c>
      <c r="O2657" s="23">
        <v>884</v>
      </c>
      <c r="P2657" s="9">
        <v>16.190000000000001</v>
      </c>
      <c r="Q2657" t="s">
        <v>40</v>
      </c>
      <c r="R2657">
        <v>22224</v>
      </c>
      <c r="S2657" s="9">
        <v>54.59</v>
      </c>
      <c r="T2657" s="26">
        <v>6.4909999999999997</v>
      </c>
      <c r="U2657" s="8">
        <v>354.35</v>
      </c>
      <c r="V2657" t="s">
        <v>4692</v>
      </c>
      <c r="W2657" t="s">
        <v>2007</v>
      </c>
      <c r="X2657" t="s">
        <v>42</v>
      </c>
      <c r="Y2657" t="s">
        <v>2188</v>
      </c>
      <c r="AA2657" s="1">
        <f t="shared" si="294"/>
        <v>45981</v>
      </c>
      <c r="AB2657" s="2">
        <f t="shared" si="295"/>
        <v>11</v>
      </c>
      <c r="AC2657" s="2">
        <f t="shared" si="296"/>
        <v>2025</v>
      </c>
      <c r="AD2657" s="2" t="str">
        <f>IFERROR(VLOOKUP(A2657,'Aux Área'!$A$4:$B$123,2,0),"-")</f>
        <v>INSPEÇÃO</v>
      </c>
    </row>
    <row r="2658" spans="1:30" x14ac:dyDescent="0.3">
      <c r="A2658" t="s">
        <v>2477</v>
      </c>
      <c r="B2658" t="s">
        <v>2478</v>
      </c>
      <c r="C2658" t="s">
        <v>4693</v>
      </c>
      <c r="D2658" t="s">
        <v>2468</v>
      </c>
      <c r="E2658" t="s">
        <v>2469</v>
      </c>
      <c r="F2658" t="s">
        <v>2480</v>
      </c>
      <c r="G2658" t="s">
        <v>659</v>
      </c>
      <c r="H2658" t="s">
        <v>2215</v>
      </c>
      <c r="I2658" t="s">
        <v>667</v>
      </c>
      <c r="J2658" t="s">
        <v>188</v>
      </c>
      <c r="K2658" t="s">
        <v>189</v>
      </c>
      <c r="L2658" t="s">
        <v>190</v>
      </c>
      <c r="M2658" t="s">
        <v>38</v>
      </c>
      <c r="N2658" t="s">
        <v>668</v>
      </c>
      <c r="O2658" s="23">
        <v>336</v>
      </c>
      <c r="P2658" s="9">
        <v>7.01</v>
      </c>
      <c r="Q2658" t="s">
        <v>40</v>
      </c>
      <c r="R2658">
        <v>3980</v>
      </c>
      <c r="S2658" s="9">
        <v>47.94</v>
      </c>
      <c r="T2658" s="26">
        <v>6.391</v>
      </c>
      <c r="U2658" s="8">
        <v>306.37</v>
      </c>
      <c r="V2658" t="s">
        <v>112</v>
      </c>
      <c r="W2658" t="s">
        <v>2007</v>
      </c>
      <c r="X2658" t="s">
        <v>42</v>
      </c>
      <c r="Y2658" t="s">
        <v>1740</v>
      </c>
      <c r="AA2658" s="1">
        <f t="shared" si="294"/>
        <v>45981</v>
      </c>
      <c r="AB2658" s="2">
        <f t="shared" si="295"/>
        <v>11</v>
      </c>
      <c r="AC2658" s="2">
        <f t="shared" si="296"/>
        <v>2025</v>
      </c>
      <c r="AD2658" s="2" t="str">
        <f>IFERROR(VLOOKUP(A2658,'Aux Área'!$A$4:$B$123,2,0),"-")</f>
        <v>APH</v>
      </c>
    </row>
    <row r="2659" spans="1:30" x14ac:dyDescent="0.3">
      <c r="A2659" t="s">
        <v>2547</v>
      </c>
      <c r="B2659" t="s">
        <v>2548</v>
      </c>
      <c r="C2659" t="s">
        <v>4694</v>
      </c>
      <c r="D2659" t="s">
        <v>2468</v>
      </c>
      <c r="E2659" t="s">
        <v>2469</v>
      </c>
      <c r="F2659" t="s">
        <v>2550</v>
      </c>
      <c r="G2659" t="s">
        <v>659</v>
      </c>
      <c r="H2659" t="s">
        <v>2215</v>
      </c>
      <c r="I2659" t="s">
        <v>667</v>
      </c>
      <c r="J2659" t="s">
        <v>1670</v>
      </c>
      <c r="K2659" t="s">
        <v>1671</v>
      </c>
      <c r="L2659" t="s">
        <v>1672</v>
      </c>
      <c r="M2659" t="s">
        <v>38</v>
      </c>
      <c r="N2659" t="s">
        <v>668</v>
      </c>
      <c r="O2659" s="23">
        <v>430</v>
      </c>
      <c r="P2659" s="9">
        <v>6.3</v>
      </c>
      <c r="Q2659" t="s">
        <v>40</v>
      </c>
      <c r="R2659">
        <v>5373</v>
      </c>
      <c r="S2659" s="9">
        <v>68.3</v>
      </c>
      <c r="T2659" s="26">
        <v>6.09</v>
      </c>
      <c r="U2659" s="8">
        <v>415.95</v>
      </c>
      <c r="V2659" t="s">
        <v>4695</v>
      </c>
      <c r="W2659" t="s">
        <v>2007</v>
      </c>
      <c r="X2659" t="s">
        <v>42</v>
      </c>
      <c r="Y2659" t="s">
        <v>1740</v>
      </c>
      <c r="AA2659" s="1">
        <f t="shared" si="294"/>
        <v>45981</v>
      </c>
      <c r="AB2659" s="2">
        <f t="shared" si="295"/>
        <v>11</v>
      </c>
      <c r="AC2659" s="2">
        <f t="shared" si="296"/>
        <v>2025</v>
      </c>
      <c r="AD2659" s="2" t="str">
        <f>IFERROR(VLOOKUP(A2659,'Aux Área'!$A$4:$B$123,2,0),"-")</f>
        <v>APH</v>
      </c>
    </row>
    <row r="2660" spans="1:30" x14ac:dyDescent="0.3">
      <c r="A2660" t="s">
        <v>2271</v>
      </c>
      <c r="B2660" t="s">
        <v>4589</v>
      </c>
      <c r="C2660" t="s">
        <v>4696</v>
      </c>
      <c r="D2660" t="s">
        <v>3135</v>
      </c>
      <c r="E2660" t="s">
        <v>3136</v>
      </c>
      <c r="F2660" t="s">
        <v>2274</v>
      </c>
      <c r="G2660" t="s">
        <v>1135</v>
      </c>
      <c r="H2660" t="s">
        <v>2275</v>
      </c>
      <c r="I2660" t="s">
        <v>1497</v>
      </c>
      <c r="J2660" t="s">
        <v>188</v>
      </c>
      <c r="K2660" t="s">
        <v>189</v>
      </c>
      <c r="L2660" t="s">
        <v>190</v>
      </c>
      <c r="M2660" t="s">
        <v>38</v>
      </c>
      <c r="N2660" t="s">
        <v>39</v>
      </c>
      <c r="O2660" s="23">
        <v>347</v>
      </c>
      <c r="P2660" s="9">
        <v>10.06</v>
      </c>
      <c r="Q2660" t="s">
        <v>40</v>
      </c>
      <c r="R2660">
        <v>21062</v>
      </c>
      <c r="S2660" s="9">
        <v>34.5</v>
      </c>
      <c r="T2660" s="26">
        <v>4.3899999999999997</v>
      </c>
      <c r="U2660" s="8">
        <v>151.46</v>
      </c>
      <c r="V2660" t="s">
        <v>41</v>
      </c>
      <c r="W2660" t="s">
        <v>2276</v>
      </c>
      <c r="X2660" t="s">
        <v>42</v>
      </c>
      <c r="Y2660" t="s">
        <v>2277</v>
      </c>
      <c r="AA2660" s="1">
        <f t="shared" si="294"/>
        <v>45981</v>
      </c>
      <c r="AB2660" s="2">
        <f t="shared" si="295"/>
        <v>11</v>
      </c>
      <c r="AC2660" s="2">
        <f t="shared" si="296"/>
        <v>2025</v>
      </c>
      <c r="AD2660" s="2" t="str">
        <f>IFERROR(VLOOKUP(A2660,'Aux Área'!$A$4:$B$123,2,0),"-")</f>
        <v>INSPEÇÃO</v>
      </c>
    </row>
    <row r="2661" spans="1:30" x14ac:dyDescent="0.3">
      <c r="A2661" t="s">
        <v>2278</v>
      </c>
      <c r="B2661" t="s">
        <v>4664</v>
      </c>
      <c r="C2661" t="s">
        <v>4697</v>
      </c>
      <c r="D2661" t="s">
        <v>3098</v>
      </c>
      <c r="E2661" t="s">
        <v>3099</v>
      </c>
      <c r="F2661" t="s">
        <v>2281</v>
      </c>
      <c r="G2661" t="s">
        <v>1135</v>
      </c>
      <c r="H2661" t="s">
        <v>2275</v>
      </c>
      <c r="I2661" t="s">
        <v>1497</v>
      </c>
      <c r="J2661" t="s">
        <v>1670</v>
      </c>
      <c r="K2661" t="s">
        <v>1671</v>
      </c>
      <c r="L2661" t="s">
        <v>1672</v>
      </c>
      <c r="M2661" t="s">
        <v>38</v>
      </c>
      <c r="N2661" t="s">
        <v>39</v>
      </c>
      <c r="O2661" s="23">
        <v>363</v>
      </c>
      <c r="P2661" s="9">
        <v>10.31</v>
      </c>
      <c r="Q2661" t="s">
        <v>40</v>
      </c>
      <c r="R2661">
        <v>24303</v>
      </c>
      <c r="S2661" s="9">
        <v>35.22</v>
      </c>
      <c r="T2661" s="26">
        <v>4.29</v>
      </c>
      <c r="U2661" s="8">
        <v>151.09</v>
      </c>
      <c r="V2661" t="s">
        <v>4698</v>
      </c>
      <c r="W2661" t="s">
        <v>2276</v>
      </c>
      <c r="X2661" t="s">
        <v>42</v>
      </c>
      <c r="Y2661" t="s">
        <v>2277</v>
      </c>
      <c r="AA2661" s="1">
        <f t="shared" si="294"/>
        <v>45981</v>
      </c>
      <c r="AB2661" s="2">
        <f t="shared" si="295"/>
        <v>11</v>
      </c>
      <c r="AC2661" s="2">
        <f t="shared" si="296"/>
        <v>2025</v>
      </c>
      <c r="AD2661" s="2" t="str">
        <f>IFERROR(VLOOKUP(A2661,'Aux Área'!$A$4:$B$123,2,0),"-")</f>
        <v>INSPEÇÃO</v>
      </c>
    </row>
    <row r="2662" spans="1:30" x14ac:dyDescent="0.3">
      <c r="A2662" t="s">
        <v>2306</v>
      </c>
      <c r="B2662" t="s">
        <v>4613</v>
      </c>
      <c r="C2662" t="s">
        <v>4699</v>
      </c>
      <c r="D2662" t="s">
        <v>3428</v>
      </c>
      <c r="E2662" t="s">
        <v>3429</v>
      </c>
      <c r="F2662" t="s">
        <v>2309</v>
      </c>
      <c r="G2662" t="s">
        <v>1135</v>
      </c>
      <c r="H2662" t="s">
        <v>2275</v>
      </c>
      <c r="I2662" t="s">
        <v>1497</v>
      </c>
      <c r="J2662" t="s">
        <v>1665</v>
      </c>
      <c r="K2662" t="s">
        <v>1666</v>
      </c>
      <c r="L2662" t="s">
        <v>301</v>
      </c>
      <c r="M2662" t="s">
        <v>38</v>
      </c>
      <c r="N2662" t="s">
        <v>39</v>
      </c>
      <c r="O2662" s="23">
        <v>410</v>
      </c>
      <c r="P2662" s="9">
        <v>8.68</v>
      </c>
      <c r="Q2662" t="s">
        <v>40</v>
      </c>
      <c r="R2662">
        <v>18744</v>
      </c>
      <c r="S2662" s="9">
        <v>47.22</v>
      </c>
      <c r="T2662" s="26">
        <v>4.09</v>
      </c>
      <c r="U2662" s="8">
        <v>193.13</v>
      </c>
      <c r="V2662" t="s">
        <v>4700</v>
      </c>
      <c r="W2662" t="s">
        <v>2276</v>
      </c>
      <c r="X2662" t="s">
        <v>42</v>
      </c>
      <c r="Y2662" t="s">
        <v>2277</v>
      </c>
      <c r="AA2662" s="1">
        <f t="shared" si="294"/>
        <v>45981</v>
      </c>
      <c r="AB2662" s="2">
        <f t="shared" si="295"/>
        <v>11</v>
      </c>
      <c r="AC2662" s="2">
        <f t="shared" si="296"/>
        <v>2025</v>
      </c>
      <c r="AD2662" s="2" t="str">
        <f>IFERROR(VLOOKUP(A2662,'Aux Área'!$A$4:$B$123,2,0),"-")</f>
        <v>INSPEÇÃO</v>
      </c>
    </row>
    <row r="2663" spans="1:30" x14ac:dyDescent="0.3">
      <c r="A2663" t="s">
        <v>2494</v>
      </c>
      <c r="B2663" t="s">
        <v>2495</v>
      </c>
      <c r="C2663" t="s">
        <v>4701</v>
      </c>
      <c r="D2663" t="s">
        <v>3702</v>
      </c>
      <c r="E2663" t="s">
        <v>3703</v>
      </c>
      <c r="F2663" t="s">
        <v>2497</v>
      </c>
      <c r="G2663" t="s">
        <v>659</v>
      </c>
      <c r="H2663" t="s">
        <v>2215</v>
      </c>
      <c r="I2663" t="s">
        <v>667</v>
      </c>
      <c r="J2663" t="s">
        <v>1766</v>
      </c>
      <c r="K2663" t="s">
        <v>242</v>
      </c>
      <c r="L2663" t="s">
        <v>110</v>
      </c>
      <c r="M2663" t="s">
        <v>38</v>
      </c>
      <c r="N2663" t="s">
        <v>668</v>
      </c>
      <c r="O2663" s="23">
        <v>287</v>
      </c>
      <c r="P2663" s="9">
        <v>5.05</v>
      </c>
      <c r="Q2663" t="s">
        <v>40</v>
      </c>
      <c r="R2663">
        <v>4666</v>
      </c>
      <c r="S2663" s="9">
        <v>56.87</v>
      </c>
      <c r="T2663" s="26">
        <v>5.99</v>
      </c>
      <c r="U2663" s="8">
        <v>340.63</v>
      </c>
      <c r="V2663" t="s">
        <v>112</v>
      </c>
      <c r="W2663" t="s">
        <v>2007</v>
      </c>
      <c r="X2663" t="s">
        <v>42</v>
      </c>
      <c r="Y2663" t="s">
        <v>1740</v>
      </c>
      <c r="AA2663" s="1">
        <f t="shared" si="294"/>
        <v>45981</v>
      </c>
      <c r="AB2663" s="2">
        <f t="shared" si="295"/>
        <v>11</v>
      </c>
      <c r="AC2663" s="2">
        <f t="shared" si="296"/>
        <v>2025</v>
      </c>
      <c r="AD2663" s="2" t="str">
        <f>IFERROR(VLOOKUP(A2663,'Aux Área'!$A$4:$B$123,2,0),"-")</f>
        <v>APH</v>
      </c>
    </row>
    <row r="2664" spans="1:30" x14ac:dyDescent="0.3">
      <c r="A2664" t="s">
        <v>2638</v>
      </c>
      <c r="B2664" t="s">
        <v>4593</v>
      </c>
      <c r="C2664" t="s">
        <v>4702</v>
      </c>
      <c r="D2664" t="s">
        <v>3419</v>
      </c>
      <c r="E2664" t="s">
        <v>3420</v>
      </c>
      <c r="F2664" t="s">
        <v>2641</v>
      </c>
      <c r="G2664" t="s">
        <v>1135</v>
      </c>
      <c r="H2664" t="s">
        <v>2275</v>
      </c>
      <c r="I2664" t="s">
        <v>1497</v>
      </c>
      <c r="J2664" t="s">
        <v>275</v>
      </c>
      <c r="K2664" t="s">
        <v>276</v>
      </c>
      <c r="L2664" t="s">
        <v>124</v>
      </c>
      <c r="M2664" t="s">
        <v>38</v>
      </c>
      <c r="N2664" t="s">
        <v>39</v>
      </c>
      <c r="O2664" s="23">
        <v>267</v>
      </c>
      <c r="P2664" s="9">
        <v>7.2</v>
      </c>
      <c r="Q2664" t="s">
        <v>40</v>
      </c>
      <c r="R2664">
        <v>19745</v>
      </c>
      <c r="S2664" s="9">
        <v>37.07</v>
      </c>
      <c r="T2664" s="26">
        <v>4.1900000000000004</v>
      </c>
      <c r="U2664" s="8">
        <v>155.32</v>
      </c>
      <c r="V2664" t="s">
        <v>4703</v>
      </c>
      <c r="W2664" t="s">
        <v>2276</v>
      </c>
      <c r="X2664" t="s">
        <v>42</v>
      </c>
      <c r="Y2664" t="s">
        <v>2277</v>
      </c>
      <c r="AA2664" s="1">
        <f t="shared" si="294"/>
        <v>45981</v>
      </c>
      <c r="AB2664" s="2">
        <f t="shared" si="295"/>
        <v>11</v>
      </c>
      <c r="AC2664" s="2">
        <f t="shared" si="296"/>
        <v>2025</v>
      </c>
      <c r="AD2664" s="2" t="str">
        <f>IFERROR(VLOOKUP(A2664,'Aux Área'!$A$4:$B$123,2,0),"-")</f>
        <v>INSPEÇÃO</v>
      </c>
    </row>
    <row r="2665" spans="1:30" x14ac:dyDescent="0.3">
      <c r="A2665" t="s">
        <v>50</v>
      </c>
      <c r="B2665" t="s">
        <v>324</v>
      </c>
      <c r="C2665" t="s">
        <v>4704</v>
      </c>
      <c r="D2665" t="s">
        <v>326</v>
      </c>
      <c r="E2665" t="s">
        <v>327</v>
      </c>
      <c r="F2665" t="s">
        <v>51</v>
      </c>
      <c r="G2665" t="s">
        <v>1500</v>
      </c>
      <c r="H2665" t="s">
        <v>36</v>
      </c>
      <c r="I2665" t="s">
        <v>37</v>
      </c>
      <c r="J2665" t="s">
        <v>428</v>
      </c>
      <c r="K2665" t="s">
        <v>429</v>
      </c>
      <c r="L2665" t="s">
        <v>84</v>
      </c>
      <c r="M2665" t="s">
        <v>38</v>
      </c>
      <c r="N2665" t="s">
        <v>39</v>
      </c>
      <c r="O2665" s="23">
        <v>286</v>
      </c>
      <c r="P2665" s="9">
        <v>7.35</v>
      </c>
      <c r="Q2665" t="s">
        <v>40</v>
      </c>
      <c r="R2665">
        <v>14086</v>
      </c>
      <c r="S2665" s="9">
        <v>38.92</v>
      </c>
      <c r="T2665" s="26">
        <v>4.6509999999999998</v>
      </c>
      <c r="U2665" s="8">
        <v>181.02</v>
      </c>
      <c r="V2665" t="s">
        <v>4705</v>
      </c>
      <c r="W2665" t="s">
        <v>2007</v>
      </c>
      <c r="X2665" t="s">
        <v>42</v>
      </c>
      <c r="Y2665" t="s">
        <v>1740</v>
      </c>
      <c r="AA2665" s="1">
        <f t="shared" si="294"/>
        <v>45981</v>
      </c>
      <c r="AB2665" s="2">
        <f t="shared" si="295"/>
        <v>11</v>
      </c>
      <c r="AC2665" s="2">
        <f t="shared" si="296"/>
        <v>2025</v>
      </c>
      <c r="AD2665" s="2" t="str">
        <f>IFERROR(VLOOKUP(A2665,'Aux Área'!$A$4:$B$123,2,0),"-")</f>
        <v>TI</v>
      </c>
    </row>
    <row r="2666" spans="1:30" x14ac:dyDescent="0.3">
      <c r="A2666" t="s">
        <v>2314</v>
      </c>
      <c r="B2666" t="s">
        <v>4624</v>
      </c>
      <c r="C2666" t="s">
        <v>4706</v>
      </c>
      <c r="D2666" t="s">
        <v>3410</v>
      </c>
      <c r="E2666" t="s">
        <v>3411</v>
      </c>
      <c r="F2666" t="s">
        <v>2317</v>
      </c>
      <c r="G2666" t="s">
        <v>1300</v>
      </c>
      <c r="H2666" t="s">
        <v>1301</v>
      </c>
      <c r="I2666" t="s">
        <v>37</v>
      </c>
      <c r="J2666" t="s">
        <v>231</v>
      </c>
      <c r="K2666" t="s">
        <v>232</v>
      </c>
      <c r="L2666" t="s">
        <v>217</v>
      </c>
      <c r="M2666" t="s">
        <v>38</v>
      </c>
      <c r="N2666" t="s">
        <v>39</v>
      </c>
      <c r="O2666" s="23">
        <v>395</v>
      </c>
      <c r="P2666" s="9">
        <v>8.11</v>
      </c>
      <c r="Q2666" t="s">
        <v>40</v>
      </c>
      <c r="R2666">
        <v>25632</v>
      </c>
      <c r="S2666" s="9">
        <v>48.73</v>
      </c>
      <c r="T2666" s="26">
        <v>4.25</v>
      </c>
      <c r="U2666" s="8">
        <v>207.11</v>
      </c>
      <c r="V2666" t="s">
        <v>4707</v>
      </c>
      <c r="W2666" t="s">
        <v>2276</v>
      </c>
      <c r="X2666" t="s">
        <v>42</v>
      </c>
      <c r="Y2666" t="s">
        <v>2277</v>
      </c>
      <c r="AA2666" s="1">
        <f t="shared" si="294"/>
        <v>45981</v>
      </c>
      <c r="AB2666" s="2">
        <f t="shared" si="295"/>
        <v>11</v>
      </c>
      <c r="AC2666" s="2">
        <f t="shared" si="296"/>
        <v>2025</v>
      </c>
      <c r="AD2666" s="2" t="str">
        <f>IFERROR(VLOOKUP(A2666,'Aux Área'!$A$4:$B$123,2,0),"-")</f>
        <v>INSPEÇÃO</v>
      </c>
    </row>
    <row r="2667" spans="1:30" x14ac:dyDescent="0.3">
      <c r="A2667" t="s">
        <v>2306</v>
      </c>
      <c r="B2667" t="s">
        <v>4613</v>
      </c>
      <c r="C2667" t="s">
        <v>4708</v>
      </c>
      <c r="D2667" t="s">
        <v>3428</v>
      </c>
      <c r="E2667" t="s">
        <v>3429</v>
      </c>
      <c r="F2667" t="s">
        <v>2309</v>
      </c>
      <c r="G2667" t="s">
        <v>1135</v>
      </c>
      <c r="H2667" t="s">
        <v>2275</v>
      </c>
      <c r="I2667" t="s">
        <v>1497</v>
      </c>
      <c r="J2667" t="s">
        <v>89</v>
      </c>
      <c r="K2667" t="s">
        <v>90</v>
      </c>
      <c r="L2667" t="s">
        <v>91</v>
      </c>
      <c r="M2667" t="s">
        <v>38</v>
      </c>
      <c r="N2667" t="s">
        <v>39</v>
      </c>
      <c r="O2667" s="23">
        <v>122</v>
      </c>
      <c r="P2667" s="9">
        <v>7.46</v>
      </c>
      <c r="Q2667" t="s">
        <v>40</v>
      </c>
      <c r="R2667">
        <v>18866</v>
      </c>
      <c r="S2667" s="9">
        <v>16.36</v>
      </c>
      <c r="T2667" s="26">
        <v>4.29</v>
      </c>
      <c r="U2667" s="8">
        <v>70.180000000000007</v>
      </c>
      <c r="V2667" t="s">
        <v>4709</v>
      </c>
      <c r="W2667" t="s">
        <v>2276</v>
      </c>
      <c r="X2667" t="s">
        <v>42</v>
      </c>
      <c r="Y2667" t="s">
        <v>2277</v>
      </c>
      <c r="AA2667" s="1">
        <f t="shared" si="294"/>
        <v>45981</v>
      </c>
      <c r="AB2667" s="2">
        <f t="shared" si="295"/>
        <v>11</v>
      </c>
      <c r="AC2667" s="2">
        <f t="shared" si="296"/>
        <v>2025</v>
      </c>
      <c r="AD2667" s="2" t="str">
        <f>IFERROR(VLOOKUP(A2667,'Aux Área'!$A$4:$B$123,2,0),"-")</f>
        <v>INSPEÇÃO</v>
      </c>
    </row>
    <row r="2668" spans="1:30" x14ac:dyDescent="0.3">
      <c r="A2668" t="s">
        <v>2643</v>
      </c>
      <c r="B2668" t="s">
        <v>2307</v>
      </c>
      <c r="C2668" t="s">
        <v>4710</v>
      </c>
      <c r="D2668" t="s">
        <v>3149</v>
      </c>
      <c r="E2668" t="s">
        <v>3150</v>
      </c>
      <c r="F2668" t="s">
        <v>2646</v>
      </c>
      <c r="G2668" t="s">
        <v>1300</v>
      </c>
      <c r="H2668" t="s">
        <v>1301</v>
      </c>
      <c r="I2668" t="s">
        <v>37</v>
      </c>
      <c r="J2668" t="s">
        <v>122</v>
      </c>
      <c r="K2668" t="s">
        <v>123</v>
      </c>
      <c r="L2668" t="s">
        <v>124</v>
      </c>
      <c r="M2668" t="s">
        <v>38</v>
      </c>
      <c r="N2668" t="s">
        <v>39</v>
      </c>
      <c r="O2668" s="23">
        <v>481</v>
      </c>
      <c r="P2668" s="9">
        <v>10.41</v>
      </c>
      <c r="Q2668" t="s">
        <v>40</v>
      </c>
      <c r="R2668">
        <v>21052</v>
      </c>
      <c r="S2668" s="9">
        <v>46.22</v>
      </c>
      <c r="T2668" s="26">
        <v>4.3899999999999997</v>
      </c>
      <c r="U2668" s="8">
        <v>202.91</v>
      </c>
      <c r="V2668" t="s">
        <v>246</v>
      </c>
      <c r="W2668" t="s">
        <v>2276</v>
      </c>
      <c r="X2668" t="s">
        <v>42</v>
      </c>
      <c r="Y2668" t="s">
        <v>2277</v>
      </c>
      <c r="AA2668" s="1">
        <f t="shared" si="294"/>
        <v>45981</v>
      </c>
      <c r="AB2668" s="2">
        <f t="shared" si="295"/>
        <v>11</v>
      </c>
      <c r="AC2668" s="2">
        <f t="shared" si="296"/>
        <v>2025</v>
      </c>
      <c r="AD2668" s="2" t="str">
        <f>IFERROR(VLOOKUP(A2668,'Aux Área'!$A$4:$B$123,2,0),"-")</f>
        <v>INSPEÇÃO</v>
      </c>
    </row>
    <row r="2669" spans="1:30" x14ac:dyDescent="0.3">
      <c r="A2669" t="s">
        <v>2271</v>
      </c>
      <c r="B2669" t="s">
        <v>4589</v>
      </c>
      <c r="C2669" t="s">
        <v>4711</v>
      </c>
      <c r="D2669" t="s">
        <v>3135</v>
      </c>
      <c r="E2669" t="s">
        <v>3136</v>
      </c>
      <c r="F2669" t="s">
        <v>2274</v>
      </c>
      <c r="G2669" t="s">
        <v>1135</v>
      </c>
      <c r="H2669" t="s">
        <v>2275</v>
      </c>
      <c r="I2669" t="s">
        <v>1497</v>
      </c>
      <c r="J2669" t="s">
        <v>188</v>
      </c>
      <c r="K2669" t="s">
        <v>189</v>
      </c>
      <c r="L2669" t="s">
        <v>190</v>
      </c>
      <c r="M2669" t="s">
        <v>38</v>
      </c>
      <c r="N2669" t="s">
        <v>39</v>
      </c>
      <c r="O2669" s="23">
        <v>294</v>
      </c>
      <c r="P2669" s="9">
        <v>10.47</v>
      </c>
      <c r="Q2669" t="s">
        <v>40</v>
      </c>
      <c r="R2669">
        <v>21356</v>
      </c>
      <c r="S2669" s="9">
        <v>28.08</v>
      </c>
      <c r="T2669" s="26">
        <v>4.3899999999999997</v>
      </c>
      <c r="U2669" s="8">
        <v>123.27</v>
      </c>
      <c r="V2669" t="s">
        <v>41</v>
      </c>
      <c r="W2669" t="s">
        <v>2276</v>
      </c>
      <c r="X2669" t="s">
        <v>42</v>
      </c>
      <c r="Y2669" t="s">
        <v>2277</v>
      </c>
      <c r="AA2669" s="1">
        <f t="shared" si="294"/>
        <v>45981</v>
      </c>
      <c r="AB2669" s="2">
        <f t="shared" si="295"/>
        <v>11</v>
      </c>
      <c r="AC2669" s="2">
        <f t="shared" si="296"/>
        <v>2025</v>
      </c>
      <c r="AD2669" s="2" t="str">
        <f>IFERROR(VLOOKUP(A2669,'Aux Área'!$A$4:$B$123,2,0),"-")</f>
        <v>INSPEÇÃO</v>
      </c>
    </row>
    <row r="2670" spans="1:30" x14ac:dyDescent="0.3">
      <c r="A2670" t="s">
        <v>2282</v>
      </c>
      <c r="B2670" t="s">
        <v>4679</v>
      </c>
      <c r="C2670" t="s">
        <v>4712</v>
      </c>
      <c r="D2670" t="s">
        <v>3162</v>
      </c>
      <c r="E2670" t="s">
        <v>3163</v>
      </c>
      <c r="F2670" t="s">
        <v>2285</v>
      </c>
      <c r="G2670" t="s">
        <v>1135</v>
      </c>
      <c r="H2670" t="s">
        <v>2275</v>
      </c>
      <c r="I2670" t="s">
        <v>1497</v>
      </c>
      <c r="J2670" t="s">
        <v>409</v>
      </c>
      <c r="K2670" t="s">
        <v>410</v>
      </c>
      <c r="L2670" t="s">
        <v>141</v>
      </c>
      <c r="M2670" t="s">
        <v>38</v>
      </c>
      <c r="N2670" t="s">
        <v>111</v>
      </c>
      <c r="O2670" s="23">
        <v>431</v>
      </c>
      <c r="P2670" s="9">
        <v>10.16</v>
      </c>
      <c r="Q2670" t="s">
        <v>40</v>
      </c>
      <c r="R2670">
        <v>21429</v>
      </c>
      <c r="S2670" s="9">
        <v>42.42</v>
      </c>
      <c r="T2670" s="26">
        <v>4.29</v>
      </c>
      <c r="U2670" s="8">
        <v>181.98</v>
      </c>
      <c r="V2670" t="s">
        <v>4713</v>
      </c>
      <c r="W2670" t="s">
        <v>2276</v>
      </c>
      <c r="X2670" t="s">
        <v>42</v>
      </c>
      <c r="Y2670" t="s">
        <v>2277</v>
      </c>
      <c r="AA2670" s="1">
        <f t="shared" si="294"/>
        <v>45981</v>
      </c>
      <c r="AB2670" s="2">
        <f t="shared" si="295"/>
        <v>11</v>
      </c>
      <c r="AC2670" s="2">
        <f t="shared" si="296"/>
        <v>2025</v>
      </c>
      <c r="AD2670" s="2" t="str">
        <f>IFERROR(VLOOKUP(A2670,'Aux Área'!$A$4:$B$123,2,0),"-")</f>
        <v>INSPEÇÃO</v>
      </c>
    </row>
    <row r="2671" spans="1:30" x14ac:dyDescent="0.3">
      <c r="A2671" t="s">
        <v>2041</v>
      </c>
      <c r="B2671" t="s">
        <v>2042</v>
      </c>
      <c r="C2671" t="s">
        <v>4714</v>
      </c>
      <c r="D2671" t="s">
        <v>1297</v>
      </c>
      <c r="E2671" t="s">
        <v>2221</v>
      </c>
      <c r="F2671" t="s">
        <v>2044</v>
      </c>
      <c r="G2671" t="s">
        <v>659</v>
      </c>
      <c r="H2671" t="s">
        <v>1996</v>
      </c>
      <c r="I2671" t="s">
        <v>1997</v>
      </c>
      <c r="J2671" t="s">
        <v>231</v>
      </c>
      <c r="K2671" t="s">
        <v>232</v>
      </c>
      <c r="L2671" t="s">
        <v>217</v>
      </c>
      <c r="M2671" t="s">
        <v>38</v>
      </c>
      <c r="N2671" t="s">
        <v>668</v>
      </c>
      <c r="O2671" s="23">
        <v>305</v>
      </c>
      <c r="P2671" s="9">
        <v>6.03</v>
      </c>
      <c r="Q2671" t="s">
        <v>40</v>
      </c>
      <c r="R2671">
        <v>8384</v>
      </c>
      <c r="S2671" s="9">
        <v>50.54</v>
      </c>
      <c r="T2671" s="26">
        <v>5.9909999999999997</v>
      </c>
      <c r="U2671" s="8">
        <v>302.76</v>
      </c>
      <c r="V2671" t="s">
        <v>4715</v>
      </c>
      <c r="W2671" t="s">
        <v>1985</v>
      </c>
      <c r="X2671" t="s">
        <v>42</v>
      </c>
      <c r="Y2671" t="s">
        <v>1986</v>
      </c>
      <c r="AA2671" s="1">
        <f t="shared" si="294"/>
        <v>45981</v>
      </c>
      <c r="AB2671" s="2">
        <f t="shared" si="295"/>
        <v>11</v>
      </c>
      <c r="AC2671" s="2">
        <f t="shared" si="296"/>
        <v>2025</v>
      </c>
      <c r="AD2671" s="2" t="str">
        <f>IFERROR(VLOOKUP(A2671,'Aux Área'!$A$4:$B$123,2,0),"-")</f>
        <v>PESADOS</v>
      </c>
    </row>
    <row r="2672" spans="1:30" x14ac:dyDescent="0.3">
      <c r="A2672" t="s">
        <v>2041</v>
      </c>
      <c r="C2672" t="s">
        <v>4714</v>
      </c>
      <c r="F2672" t="s">
        <v>2044</v>
      </c>
      <c r="K2672" t="s">
        <v>232</v>
      </c>
      <c r="N2672" t="s">
        <v>15690</v>
      </c>
      <c r="O2672" t="s">
        <v>15244</v>
      </c>
      <c r="P2672" s="9" t="s">
        <v>15244</v>
      </c>
      <c r="Q2672" t="s">
        <v>40</v>
      </c>
      <c r="R2672" t="s">
        <v>15244</v>
      </c>
      <c r="S2672">
        <v>4.34</v>
      </c>
      <c r="U2672" s="8">
        <v>14.33</v>
      </c>
      <c r="X2672" t="s">
        <v>42</v>
      </c>
      <c r="Y2672" t="s">
        <v>1986</v>
      </c>
      <c r="AA2672" s="1">
        <f>IFERROR(DATEVALUE(C2672),"-")</f>
        <v>45981</v>
      </c>
      <c r="AB2672" s="2">
        <f>IFERROR(MONTH(AA2672),"-")</f>
        <v>11</v>
      </c>
      <c r="AC2672" s="2">
        <f>IFERROR(YEAR(AA2672),"-")</f>
        <v>2025</v>
      </c>
      <c r="AD2672" s="2" t="str">
        <f>IFERROR(VLOOKUP(A2672,'Aux Área'!$A$4:$B$123,2,0),"-")</f>
        <v>PESADOS</v>
      </c>
    </row>
    <row r="2673" spans="1:30" x14ac:dyDescent="0.3">
      <c r="A2673" t="s">
        <v>2278</v>
      </c>
      <c r="B2673" t="s">
        <v>4664</v>
      </c>
      <c r="C2673" t="s">
        <v>4716</v>
      </c>
      <c r="D2673" t="s">
        <v>3208</v>
      </c>
      <c r="E2673" t="s">
        <v>3209</v>
      </c>
      <c r="F2673" t="s">
        <v>2281</v>
      </c>
      <c r="G2673" t="s">
        <v>1135</v>
      </c>
      <c r="H2673" t="s">
        <v>2275</v>
      </c>
      <c r="I2673" t="s">
        <v>1497</v>
      </c>
      <c r="J2673" t="s">
        <v>1670</v>
      </c>
      <c r="K2673" t="s">
        <v>1671</v>
      </c>
      <c r="L2673" t="s">
        <v>1672</v>
      </c>
      <c r="M2673" t="s">
        <v>38</v>
      </c>
      <c r="N2673" t="s">
        <v>39</v>
      </c>
      <c r="O2673" s="23">
        <v>410</v>
      </c>
      <c r="P2673" s="9">
        <v>9.01</v>
      </c>
      <c r="Q2673" t="s">
        <v>40</v>
      </c>
      <c r="R2673">
        <v>24713</v>
      </c>
      <c r="S2673" s="9">
        <v>45.53</v>
      </c>
      <c r="T2673" s="26">
        <v>4.29</v>
      </c>
      <c r="U2673" s="8">
        <v>195.32</v>
      </c>
      <c r="V2673" t="s">
        <v>4717</v>
      </c>
      <c r="W2673" t="s">
        <v>2276</v>
      </c>
      <c r="X2673" t="s">
        <v>42</v>
      </c>
      <c r="Y2673" t="s">
        <v>2277</v>
      </c>
      <c r="AA2673" s="1">
        <f t="shared" ref="AA2673:AA2701" si="297">DATEVALUE(C2673)</f>
        <v>45981</v>
      </c>
      <c r="AB2673" s="2">
        <f t="shared" ref="AB2673:AB2701" si="298">MONTH(AA2673)</f>
        <v>11</v>
      </c>
      <c r="AC2673" s="2">
        <f t="shared" ref="AC2673:AC2701" si="299">YEAR(AA2673)</f>
        <v>2025</v>
      </c>
      <c r="AD2673" s="2" t="str">
        <f>IFERROR(VLOOKUP(A2673,'Aux Área'!$A$4:$B$123,2,0),"-")</f>
        <v>INSPEÇÃO</v>
      </c>
    </row>
    <row r="2674" spans="1:30" x14ac:dyDescent="0.3">
      <c r="A2674" t="s">
        <v>2318</v>
      </c>
      <c r="B2674" t="s">
        <v>2733</v>
      </c>
      <c r="C2674" t="s">
        <v>4718</v>
      </c>
      <c r="D2674" t="s">
        <v>3205</v>
      </c>
      <c r="E2674" t="s">
        <v>3206</v>
      </c>
      <c r="F2674" t="s">
        <v>4203</v>
      </c>
      <c r="G2674" t="s">
        <v>1135</v>
      </c>
      <c r="H2674" t="s">
        <v>2185</v>
      </c>
      <c r="I2674" t="s">
        <v>2186</v>
      </c>
      <c r="J2674" t="s">
        <v>169</v>
      </c>
      <c r="K2674" t="s">
        <v>170</v>
      </c>
      <c r="L2674" t="s">
        <v>124</v>
      </c>
      <c r="M2674" t="s">
        <v>38</v>
      </c>
      <c r="N2674" t="s">
        <v>638</v>
      </c>
      <c r="O2674" s="23">
        <v>980</v>
      </c>
      <c r="P2674" s="9">
        <v>15.3</v>
      </c>
      <c r="Q2674" t="s">
        <v>40</v>
      </c>
      <c r="R2674">
        <v>15605</v>
      </c>
      <c r="S2674" s="9">
        <v>64.069999999999993</v>
      </c>
      <c r="T2674" s="26">
        <v>6.15</v>
      </c>
      <c r="U2674" s="8">
        <v>394.02</v>
      </c>
      <c r="V2674" t="s">
        <v>41</v>
      </c>
      <c r="W2674" t="s">
        <v>2007</v>
      </c>
      <c r="X2674" t="s">
        <v>42</v>
      </c>
      <c r="Y2674" t="s">
        <v>2188</v>
      </c>
      <c r="AA2674" s="1">
        <f t="shared" si="297"/>
        <v>45982</v>
      </c>
      <c r="AB2674" s="2">
        <f t="shared" si="298"/>
        <v>11</v>
      </c>
      <c r="AC2674" s="2">
        <f t="shared" si="299"/>
        <v>2025</v>
      </c>
      <c r="AD2674" s="2" t="str">
        <f>IFERROR(VLOOKUP(A2674,'Aux Área'!$A$4:$B$123,2,0),"-")</f>
        <v>INSPEÇÃO</v>
      </c>
    </row>
    <row r="2675" spans="1:30" x14ac:dyDescent="0.3">
      <c r="A2675" t="s">
        <v>2282</v>
      </c>
      <c r="B2675" t="s">
        <v>4679</v>
      </c>
      <c r="C2675" t="s">
        <v>4719</v>
      </c>
      <c r="D2675" t="s">
        <v>3781</v>
      </c>
      <c r="E2675" t="s">
        <v>3782</v>
      </c>
      <c r="F2675" t="s">
        <v>2285</v>
      </c>
      <c r="G2675" t="s">
        <v>1135</v>
      </c>
      <c r="H2675" t="s">
        <v>2275</v>
      </c>
      <c r="I2675" t="s">
        <v>1497</v>
      </c>
      <c r="J2675" t="s">
        <v>1681</v>
      </c>
      <c r="K2675" t="s">
        <v>1682</v>
      </c>
      <c r="L2675" t="s">
        <v>141</v>
      </c>
      <c r="M2675" t="s">
        <v>38</v>
      </c>
      <c r="N2675" t="s">
        <v>39</v>
      </c>
      <c r="O2675" s="23">
        <v>344</v>
      </c>
      <c r="P2675" s="9">
        <v>11.75</v>
      </c>
      <c r="Q2675" t="s">
        <v>40</v>
      </c>
      <c r="R2675">
        <v>21773</v>
      </c>
      <c r="S2675" s="9">
        <v>29.27</v>
      </c>
      <c r="T2675" s="26">
        <v>4.6399999999999997</v>
      </c>
      <c r="U2675" s="8">
        <v>135.80000000000001</v>
      </c>
      <c r="V2675" t="s">
        <v>41</v>
      </c>
      <c r="W2675" t="s">
        <v>2276</v>
      </c>
      <c r="X2675" t="s">
        <v>42</v>
      </c>
      <c r="Y2675" t="s">
        <v>2277</v>
      </c>
      <c r="AA2675" s="1">
        <f t="shared" si="297"/>
        <v>45982</v>
      </c>
      <c r="AB2675" s="2">
        <f t="shared" si="298"/>
        <v>11</v>
      </c>
      <c r="AC2675" s="2">
        <f t="shared" si="299"/>
        <v>2025</v>
      </c>
      <c r="AD2675" s="2" t="str">
        <f>IFERROR(VLOOKUP(A2675,'Aux Área'!$A$4:$B$123,2,0),"-")</f>
        <v>INSPEÇÃO</v>
      </c>
    </row>
    <row r="2676" spans="1:30" x14ac:dyDescent="0.3">
      <c r="A2676" t="s">
        <v>2314</v>
      </c>
      <c r="B2676" t="s">
        <v>4624</v>
      </c>
      <c r="C2676" t="s">
        <v>4720</v>
      </c>
      <c r="D2676" t="s">
        <v>4016</v>
      </c>
      <c r="E2676" t="s">
        <v>4017</v>
      </c>
      <c r="F2676" t="s">
        <v>2317</v>
      </c>
      <c r="G2676" t="s">
        <v>1300</v>
      </c>
      <c r="H2676" t="s">
        <v>1301</v>
      </c>
      <c r="I2676" t="s">
        <v>37</v>
      </c>
      <c r="J2676" t="s">
        <v>89</v>
      </c>
      <c r="K2676" t="s">
        <v>90</v>
      </c>
      <c r="L2676" t="s">
        <v>91</v>
      </c>
      <c r="M2676" t="s">
        <v>38</v>
      </c>
      <c r="N2676" t="s">
        <v>39</v>
      </c>
      <c r="O2676" s="23">
        <v>434</v>
      </c>
      <c r="P2676" s="9">
        <v>10.199999999999999</v>
      </c>
      <c r="Q2676" t="s">
        <v>40</v>
      </c>
      <c r="R2676">
        <v>26066</v>
      </c>
      <c r="S2676" s="9">
        <v>42.53</v>
      </c>
      <c r="T2676" s="26">
        <v>4.49</v>
      </c>
      <c r="U2676" s="8">
        <v>190.96</v>
      </c>
      <c r="V2676" t="s">
        <v>4721</v>
      </c>
      <c r="W2676" t="s">
        <v>2276</v>
      </c>
      <c r="X2676" t="s">
        <v>42</v>
      </c>
      <c r="Y2676" t="s">
        <v>2277</v>
      </c>
      <c r="AA2676" s="1">
        <f t="shared" si="297"/>
        <v>45982</v>
      </c>
      <c r="AB2676" s="2">
        <f t="shared" si="298"/>
        <v>11</v>
      </c>
      <c r="AC2676" s="2">
        <f t="shared" si="299"/>
        <v>2025</v>
      </c>
      <c r="AD2676" s="2" t="str">
        <f>IFERROR(VLOOKUP(A2676,'Aux Área'!$A$4:$B$123,2,0),"-")</f>
        <v>INSPEÇÃO</v>
      </c>
    </row>
    <row r="2677" spans="1:30" x14ac:dyDescent="0.3">
      <c r="A2677" t="s">
        <v>2181</v>
      </c>
      <c r="B2677" t="s">
        <v>4595</v>
      </c>
      <c r="C2677" t="s">
        <v>4722</v>
      </c>
      <c r="D2677" t="s">
        <v>3303</v>
      </c>
      <c r="E2677" t="s">
        <v>3304</v>
      </c>
      <c r="F2677" t="s">
        <v>2184</v>
      </c>
      <c r="G2677" t="s">
        <v>1135</v>
      </c>
      <c r="H2677" t="s">
        <v>2185</v>
      </c>
      <c r="I2677" t="s">
        <v>2186</v>
      </c>
      <c r="J2677" t="s">
        <v>237</v>
      </c>
      <c r="K2677" t="s">
        <v>238</v>
      </c>
      <c r="L2677" t="s">
        <v>110</v>
      </c>
      <c r="M2677" t="s">
        <v>38</v>
      </c>
      <c r="N2677" t="s">
        <v>668</v>
      </c>
      <c r="O2677" s="23">
        <v>872</v>
      </c>
      <c r="P2677" s="9">
        <v>15.75</v>
      </c>
      <c r="Q2677" t="s">
        <v>40</v>
      </c>
      <c r="R2677">
        <v>23096</v>
      </c>
      <c r="S2677" s="9">
        <v>55.36</v>
      </c>
      <c r="T2677" s="26">
        <v>6.41</v>
      </c>
      <c r="U2677" s="8">
        <v>354.86</v>
      </c>
      <c r="V2677" t="s">
        <v>41</v>
      </c>
      <c r="W2677" t="s">
        <v>2007</v>
      </c>
      <c r="X2677" t="s">
        <v>42</v>
      </c>
      <c r="Y2677" t="s">
        <v>2188</v>
      </c>
      <c r="AA2677" s="1">
        <f t="shared" si="297"/>
        <v>45982</v>
      </c>
      <c r="AB2677" s="2">
        <f t="shared" si="298"/>
        <v>11</v>
      </c>
      <c r="AC2677" s="2">
        <f t="shared" si="299"/>
        <v>2025</v>
      </c>
      <c r="AD2677" s="2" t="str">
        <f>IFERROR(VLOOKUP(A2677,'Aux Área'!$A$4:$B$123,2,0),"-")</f>
        <v>INSPEÇÃO</v>
      </c>
    </row>
    <row r="2678" spans="1:30" x14ac:dyDescent="0.3">
      <c r="A2678" t="s">
        <v>2306</v>
      </c>
      <c r="B2678" t="s">
        <v>4613</v>
      </c>
      <c r="C2678" t="s">
        <v>4723</v>
      </c>
      <c r="D2678" t="s">
        <v>3212</v>
      </c>
      <c r="E2678" t="s">
        <v>3213</v>
      </c>
      <c r="F2678" t="s">
        <v>2309</v>
      </c>
      <c r="G2678" t="s">
        <v>1135</v>
      </c>
      <c r="H2678" t="s">
        <v>2275</v>
      </c>
      <c r="I2678" t="s">
        <v>1497</v>
      </c>
      <c r="J2678" t="s">
        <v>89</v>
      </c>
      <c r="K2678" t="s">
        <v>90</v>
      </c>
      <c r="L2678" t="s">
        <v>91</v>
      </c>
      <c r="M2678" t="s">
        <v>38</v>
      </c>
      <c r="N2678" t="s">
        <v>39</v>
      </c>
      <c r="O2678" s="23">
        <v>264</v>
      </c>
      <c r="P2678" s="9">
        <v>9.17</v>
      </c>
      <c r="Q2678" t="s">
        <v>40</v>
      </c>
      <c r="R2678">
        <v>19130</v>
      </c>
      <c r="S2678" s="9">
        <v>28.8</v>
      </c>
      <c r="T2678" s="26">
        <v>4.49</v>
      </c>
      <c r="U2678" s="8">
        <v>129.31</v>
      </c>
      <c r="V2678" t="s">
        <v>4724</v>
      </c>
      <c r="W2678" t="s">
        <v>2276</v>
      </c>
      <c r="X2678" t="s">
        <v>42</v>
      </c>
      <c r="Y2678" t="s">
        <v>2277</v>
      </c>
      <c r="AA2678" s="1">
        <f t="shared" si="297"/>
        <v>45982</v>
      </c>
      <c r="AB2678" s="2">
        <f t="shared" si="298"/>
        <v>11</v>
      </c>
      <c r="AC2678" s="2">
        <f t="shared" si="299"/>
        <v>2025</v>
      </c>
      <c r="AD2678" s="2" t="str">
        <f>IFERROR(VLOOKUP(A2678,'Aux Área'!$A$4:$B$123,2,0),"-")</f>
        <v>INSPEÇÃO</v>
      </c>
    </row>
    <row r="2679" spans="1:30" x14ac:dyDescent="0.3">
      <c r="A2679" t="s">
        <v>2643</v>
      </c>
      <c r="B2679" t="s">
        <v>2307</v>
      </c>
      <c r="C2679" t="s">
        <v>4725</v>
      </c>
      <c r="D2679" t="s">
        <v>4726</v>
      </c>
      <c r="E2679" t="s">
        <v>4727</v>
      </c>
      <c r="F2679" t="s">
        <v>2646</v>
      </c>
      <c r="G2679" t="s">
        <v>1300</v>
      </c>
      <c r="H2679" t="s">
        <v>1301</v>
      </c>
      <c r="I2679" t="s">
        <v>37</v>
      </c>
      <c r="J2679" t="s">
        <v>122</v>
      </c>
      <c r="K2679" t="s">
        <v>123</v>
      </c>
      <c r="L2679" t="s">
        <v>124</v>
      </c>
      <c r="M2679" t="s">
        <v>38</v>
      </c>
      <c r="N2679" t="s">
        <v>39</v>
      </c>
      <c r="O2679" s="23">
        <v>403</v>
      </c>
      <c r="P2679" s="9">
        <v>12.38</v>
      </c>
      <c r="Q2679" t="s">
        <v>40</v>
      </c>
      <c r="R2679">
        <v>21455</v>
      </c>
      <c r="S2679" s="9">
        <v>32.56</v>
      </c>
      <c r="T2679" s="26">
        <v>4.3899999999999997</v>
      </c>
      <c r="U2679" s="8">
        <v>142.94</v>
      </c>
      <c r="V2679" t="s">
        <v>41</v>
      </c>
      <c r="W2679" t="s">
        <v>2276</v>
      </c>
      <c r="X2679" t="s">
        <v>42</v>
      </c>
      <c r="Y2679" t="s">
        <v>2277</v>
      </c>
      <c r="AA2679" s="1">
        <f t="shared" si="297"/>
        <v>45982</v>
      </c>
      <c r="AB2679" s="2">
        <f t="shared" si="298"/>
        <v>11</v>
      </c>
      <c r="AC2679" s="2">
        <f t="shared" si="299"/>
        <v>2025</v>
      </c>
      <c r="AD2679" s="2" t="str">
        <f>IFERROR(VLOOKUP(A2679,'Aux Área'!$A$4:$B$123,2,0),"-")</f>
        <v>INSPEÇÃO</v>
      </c>
    </row>
    <row r="2680" spans="1:30" x14ac:dyDescent="0.3">
      <c r="A2680" t="s">
        <v>2638</v>
      </c>
      <c r="B2680" t="s">
        <v>4593</v>
      </c>
      <c r="C2680" t="s">
        <v>4728</v>
      </c>
      <c r="D2680" t="s">
        <v>4358</v>
      </c>
      <c r="E2680" t="s">
        <v>4359</v>
      </c>
      <c r="F2680" t="s">
        <v>2641</v>
      </c>
      <c r="G2680" t="s">
        <v>1135</v>
      </c>
      <c r="H2680" t="s">
        <v>2275</v>
      </c>
      <c r="I2680" t="s">
        <v>1497</v>
      </c>
      <c r="J2680" t="s">
        <v>275</v>
      </c>
      <c r="K2680" t="s">
        <v>276</v>
      </c>
      <c r="L2680" t="s">
        <v>124</v>
      </c>
      <c r="M2680" t="s">
        <v>38</v>
      </c>
      <c r="N2680" t="s">
        <v>39</v>
      </c>
      <c r="O2680" s="23">
        <v>518</v>
      </c>
      <c r="P2680" s="9">
        <v>9.8800000000000008</v>
      </c>
      <c r="Q2680" t="s">
        <v>40</v>
      </c>
      <c r="R2680">
        <v>20263</v>
      </c>
      <c r="S2680" s="9">
        <v>52.41</v>
      </c>
      <c r="T2680" s="26">
        <v>4.1900000000000004</v>
      </c>
      <c r="U2680" s="8">
        <v>219.6</v>
      </c>
      <c r="V2680" t="s">
        <v>4729</v>
      </c>
      <c r="W2680" t="s">
        <v>2276</v>
      </c>
      <c r="X2680" t="s">
        <v>42</v>
      </c>
      <c r="Y2680" t="s">
        <v>2277</v>
      </c>
      <c r="AA2680" s="1">
        <f t="shared" si="297"/>
        <v>45982</v>
      </c>
      <c r="AB2680" s="2">
        <f t="shared" si="298"/>
        <v>11</v>
      </c>
      <c r="AC2680" s="2">
        <f t="shared" si="299"/>
        <v>2025</v>
      </c>
      <c r="AD2680" s="2" t="str">
        <f>IFERROR(VLOOKUP(A2680,'Aux Área'!$A$4:$B$123,2,0),"-")</f>
        <v>INSPEÇÃO</v>
      </c>
    </row>
    <row r="2681" spans="1:30" x14ac:dyDescent="0.3">
      <c r="A2681" t="s">
        <v>2278</v>
      </c>
      <c r="B2681" t="s">
        <v>4664</v>
      </c>
      <c r="C2681" t="s">
        <v>4730</v>
      </c>
      <c r="D2681" t="s">
        <v>3208</v>
      </c>
      <c r="E2681" t="s">
        <v>3209</v>
      </c>
      <c r="F2681" t="s">
        <v>2281</v>
      </c>
      <c r="G2681" t="s">
        <v>1135</v>
      </c>
      <c r="H2681" t="s">
        <v>2275</v>
      </c>
      <c r="I2681" t="s">
        <v>1497</v>
      </c>
      <c r="J2681" t="s">
        <v>1670</v>
      </c>
      <c r="K2681" t="s">
        <v>1671</v>
      </c>
      <c r="L2681" t="s">
        <v>1672</v>
      </c>
      <c r="M2681" t="s">
        <v>38</v>
      </c>
      <c r="N2681" t="s">
        <v>39</v>
      </c>
      <c r="O2681" s="23">
        <v>396</v>
      </c>
      <c r="P2681" s="9">
        <v>11.14</v>
      </c>
      <c r="Q2681" t="s">
        <v>40</v>
      </c>
      <c r="R2681">
        <v>25109</v>
      </c>
      <c r="S2681" s="9">
        <v>35.56</v>
      </c>
      <c r="T2681" s="26">
        <v>4.29</v>
      </c>
      <c r="U2681" s="8">
        <v>152.55000000000001</v>
      </c>
      <c r="V2681" t="s">
        <v>4731</v>
      </c>
      <c r="W2681" t="s">
        <v>2276</v>
      </c>
      <c r="X2681" t="s">
        <v>42</v>
      </c>
      <c r="Y2681" t="s">
        <v>2277</v>
      </c>
      <c r="AA2681" s="1">
        <f t="shared" si="297"/>
        <v>45982</v>
      </c>
      <c r="AB2681" s="2">
        <f t="shared" si="298"/>
        <v>11</v>
      </c>
      <c r="AC2681" s="2">
        <f t="shared" si="299"/>
        <v>2025</v>
      </c>
      <c r="AD2681" s="2" t="str">
        <f>IFERROR(VLOOKUP(A2681,'Aux Área'!$A$4:$B$123,2,0),"-")</f>
        <v>INSPEÇÃO</v>
      </c>
    </row>
    <row r="2682" spans="1:30" x14ac:dyDescent="0.3">
      <c r="A2682" t="s">
        <v>2212</v>
      </c>
      <c r="B2682" t="s">
        <v>2466</v>
      </c>
      <c r="C2682" t="s">
        <v>4732</v>
      </c>
      <c r="D2682" t="s">
        <v>2888</v>
      </c>
      <c r="E2682" t="s">
        <v>2889</v>
      </c>
      <c r="F2682" t="s">
        <v>2214</v>
      </c>
      <c r="G2682" t="s">
        <v>35</v>
      </c>
      <c r="H2682" t="s">
        <v>2215</v>
      </c>
      <c r="I2682" t="s">
        <v>839</v>
      </c>
      <c r="J2682" t="s">
        <v>285</v>
      </c>
      <c r="K2682" t="s">
        <v>286</v>
      </c>
      <c r="L2682" t="s">
        <v>91</v>
      </c>
      <c r="M2682" t="s">
        <v>38</v>
      </c>
      <c r="N2682" t="s">
        <v>668</v>
      </c>
      <c r="O2682" s="23">
        <v>276</v>
      </c>
      <c r="P2682" s="9">
        <v>5.6</v>
      </c>
      <c r="Q2682" t="s">
        <v>40</v>
      </c>
      <c r="R2682">
        <v>3963</v>
      </c>
      <c r="S2682" s="9">
        <v>49.3</v>
      </c>
      <c r="T2682" s="26">
        <v>5.89</v>
      </c>
      <c r="U2682" s="8">
        <v>290.39</v>
      </c>
      <c r="V2682" t="s">
        <v>4733</v>
      </c>
      <c r="W2682" t="s">
        <v>2007</v>
      </c>
      <c r="X2682" t="s">
        <v>42</v>
      </c>
      <c r="Y2682" t="s">
        <v>2217</v>
      </c>
      <c r="AA2682" s="1">
        <f t="shared" si="297"/>
        <v>45982</v>
      </c>
      <c r="AB2682" s="2">
        <f t="shared" si="298"/>
        <v>11</v>
      </c>
      <c r="AC2682" s="2">
        <f t="shared" si="299"/>
        <v>2025</v>
      </c>
      <c r="AD2682" s="2" t="str">
        <f>IFERROR(VLOOKUP(A2682,'Aux Área'!$A$4:$B$123,2,0),"-")</f>
        <v>APH</v>
      </c>
    </row>
    <row r="2683" spans="1:30" x14ac:dyDescent="0.3">
      <c r="A2683" t="s">
        <v>76</v>
      </c>
      <c r="B2683" t="s">
        <v>380</v>
      </c>
      <c r="C2683" t="s">
        <v>4734</v>
      </c>
      <c r="D2683" t="s">
        <v>382</v>
      </c>
      <c r="E2683" t="s">
        <v>383</v>
      </c>
      <c r="F2683" t="s">
        <v>77</v>
      </c>
      <c r="G2683" t="s">
        <v>1500</v>
      </c>
      <c r="H2683" t="s">
        <v>36</v>
      </c>
      <c r="I2683" t="s">
        <v>37</v>
      </c>
      <c r="J2683" t="s">
        <v>552</v>
      </c>
      <c r="K2683" t="s">
        <v>553</v>
      </c>
      <c r="L2683" t="s">
        <v>155</v>
      </c>
      <c r="M2683" t="s">
        <v>38</v>
      </c>
      <c r="N2683" t="s">
        <v>39</v>
      </c>
      <c r="O2683" s="23">
        <v>310</v>
      </c>
      <c r="P2683" s="9">
        <v>9.59</v>
      </c>
      <c r="Q2683" t="s">
        <v>40</v>
      </c>
      <c r="R2683">
        <v>39591</v>
      </c>
      <c r="S2683" s="9">
        <v>32.31</v>
      </c>
      <c r="T2683" s="26">
        <v>4.54</v>
      </c>
      <c r="U2683" s="8">
        <v>146.69999999999999</v>
      </c>
      <c r="V2683" t="s">
        <v>41</v>
      </c>
      <c r="W2683" t="s">
        <v>2007</v>
      </c>
      <c r="X2683" t="s">
        <v>42</v>
      </c>
      <c r="Y2683" t="s">
        <v>1740</v>
      </c>
      <c r="AA2683" s="1">
        <f t="shared" si="297"/>
        <v>45982</v>
      </c>
      <c r="AB2683" s="2">
        <f t="shared" si="298"/>
        <v>11</v>
      </c>
      <c r="AC2683" s="2">
        <f t="shared" si="299"/>
        <v>2025</v>
      </c>
      <c r="AD2683" s="2" t="str">
        <f>IFERROR(VLOOKUP(A2683,'Aux Área'!$A$4:$B$123,2,0),"-")</f>
        <v>QSMS</v>
      </c>
    </row>
    <row r="2684" spans="1:30" x14ac:dyDescent="0.3">
      <c r="A2684" t="s">
        <v>2260</v>
      </c>
      <c r="B2684" t="s">
        <v>113</v>
      </c>
      <c r="C2684" t="s">
        <v>4735</v>
      </c>
      <c r="D2684" t="s">
        <v>3005</v>
      </c>
      <c r="E2684" t="s">
        <v>3006</v>
      </c>
      <c r="F2684" t="s">
        <v>2262</v>
      </c>
      <c r="G2684" t="s">
        <v>35</v>
      </c>
      <c r="H2684" t="s">
        <v>2263</v>
      </c>
      <c r="I2684" t="s">
        <v>2186</v>
      </c>
      <c r="J2684" t="s">
        <v>1681</v>
      </c>
      <c r="K2684" t="s">
        <v>1682</v>
      </c>
      <c r="L2684" t="s">
        <v>141</v>
      </c>
      <c r="M2684" t="s">
        <v>38</v>
      </c>
      <c r="N2684" t="s">
        <v>668</v>
      </c>
      <c r="O2684" s="23">
        <v>589</v>
      </c>
      <c r="P2684" s="9">
        <v>13.32</v>
      </c>
      <c r="Q2684" t="s">
        <v>40</v>
      </c>
      <c r="R2684">
        <v>20095</v>
      </c>
      <c r="S2684" s="9">
        <v>44.21</v>
      </c>
      <c r="T2684" s="26">
        <v>6.49</v>
      </c>
      <c r="U2684" s="8">
        <v>286.92</v>
      </c>
      <c r="V2684" t="s">
        <v>41</v>
      </c>
      <c r="W2684" t="s">
        <v>2007</v>
      </c>
      <c r="X2684" t="s">
        <v>42</v>
      </c>
      <c r="Y2684" t="s">
        <v>1740</v>
      </c>
      <c r="AA2684" s="1">
        <f t="shared" si="297"/>
        <v>45982</v>
      </c>
      <c r="AB2684" s="2">
        <f t="shared" si="298"/>
        <v>11</v>
      </c>
      <c r="AC2684" s="2">
        <f t="shared" si="299"/>
        <v>2025</v>
      </c>
      <c r="AD2684" s="2" t="str">
        <f>IFERROR(VLOOKUP(A2684,'Aux Área'!$A$4:$B$123,2,0),"-")</f>
        <v>INSPEÇÃO</v>
      </c>
    </row>
    <row r="2685" spans="1:30" x14ac:dyDescent="0.3">
      <c r="A2685" t="s">
        <v>62</v>
      </c>
      <c r="B2685" t="s">
        <v>1455</v>
      </c>
      <c r="C2685" t="s">
        <v>4736</v>
      </c>
      <c r="D2685" t="s">
        <v>158</v>
      </c>
      <c r="E2685" t="s">
        <v>159</v>
      </c>
      <c r="F2685" t="s">
        <v>63</v>
      </c>
      <c r="G2685" t="s">
        <v>1500</v>
      </c>
      <c r="H2685" t="s">
        <v>36</v>
      </c>
      <c r="I2685" t="s">
        <v>37</v>
      </c>
      <c r="J2685" t="s">
        <v>526</v>
      </c>
      <c r="K2685" t="s">
        <v>527</v>
      </c>
      <c r="L2685" t="s">
        <v>124</v>
      </c>
      <c r="M2685" t="s">
        <v>38</v>
      </c>
      <c r="N2685" t="s">
        <v>39</v>
      </c>
      <c r="O2685" s="23">
        <v>297</v>
      </c>
      <c r="P2685" s="9">
        <v>7.24</v>
      </c>
      <c r="Q2685" t="s">
        <v>40</v>
      </c>
      <c r="R2685">
        <v>44222</v>
      </c>
      <c r="S2685" s="9">
        <v>41.05</v>
      </c>
      <c r="T2685" s="26">
        <v>4.1900000000000004</v>
      </c>
      <c r="U2685" s="8">
        <v>172.01</v>
      </c>
      <c r="V2685" t="s">
        <v>41</v>
      </c>
      <c r="W2685" t="s">
        <v>2007</v>
      </c>
      <c r="X2685" t="s">
        <v>42</v>
      </c>
      <c r="Y2685" t="s">
        <v>1740</v>
      </c>
      <c r="AA2685" s="1">
        <f t="shared" si="297"/>
        <v>45982</v>
      </c>
      <c r="AB2685" s="2">
        <f t="shared" si="298"/>
        <v>11</v>
      </c>
      <c r="AC2685" s="2">
        <f t="shared" si="299"/>
        <v>2025</v>
      </c>
      <c r="AD2685" s="2" t="str">
        <f>IFERROR(VLOOKUP(A2685,'Aux Área'!$A$4:$B$123,2,0),"-")</f>
        <v>CONSERVA</v>
      </c>
    </row>
    <row r="2686" spans="1:30" x14ac:dyDescent="0.3">
      <c r="A2686" t="s">
        <v>2552</v>
      </c>
      <c r="B2686" t="s">
        <v>2553</v>
      </c>
      <c r="C2686" t="s">
        <v>4737</v>
      </c>
      <c r="D2686" t="s">
        <v>2872</v>
      </c>
      <c r="E2686" t="s">
        <v>2873</v>
      </c>
      <c r="F2686" t="s">
        <v>2555</v>
      </c>
      <c r="G2686" t="s">
        <v>659</v>
      </c>
      <c r="H2686" t="s">
        <v>2215</v>
      </c>
      <c r="I2686" t="s">
        <v>667</v>
      </c>
      <c r="J2686" t="s">
        <v>2779</v>
      </c>
      <c r="K2686" t="s">
        <v>2780</v>
      </c>
      <c r="L2686" t="s">
        <v>141</v>
      </c>
      <c r="M2686" t="s">
        <v>38</v>
      </c>
      <c r="N2686" t="s">
        <v>668</v>
      </c>
      <c r="O2686" s="23">
        <v>250</v>
      </c>
      <c r="P2686" s="9">
        <v>3.7</v>
      </c>
      <c r="Q2686" t="s">
        <v>40</v>
      </c>
      <c r="R2686">
        <v>4736</v>
      </c>
      <c r="S2686" s="9">
        <v>67.61</v>
      </c>
      <c r="T2686" s="26">
        <v>6.4</v>
      </c>
      <c r="U2686" s="8">
        <v>432.7</v>
      </c>
      <c r="V2686" t="s">
        <v>112</v>
      </c>
      <c r="W2686" t="s">
        <v>2007</v>
      </c>
      <c r="X2686" t="s">
        <v>42</v>
      </c>
      <c r="Y2686" t="s">
        <v>1740</v>
      </c>
      <c r="AA2686" s="1">
        <f t="shared" si="297"/>
        <v>45982</v>
      </c>
      <c r="AB2686" s="2">
        <f t="shared" si="298"/>
        <v>11</v>
      </c>
      <c r="AC2686" s="2">
        <f t="shared" si="299"/>
        <v>2025</v>
      </c>
      <c r="AD2686" s="2" t="str">
        <f>IFERROR(VLOOKUP(A2686,'Aux Área'!$A$4:$B$123,2,0),"-")</f>
        <v>APH</v>
      </c>
    </row>
    <row r="2687" spans="1:30" x14ac:dyDescent="0.3">
      <c r="A2687" t="s">
        <v>2271</v>
      </c>
      <c r="B2687" t="s">
        <v>4589</v>
      </c>
      <c r="C2687" t="s">
        <v>4738</v>
      </c>
      <c r="D2687" t="s">
        <v>3135</v>
      </c>
      <c r="E2687" t="s">
        <v>3136</v>
      </c>
      <c r="F2687" t="s">
        <v>2274</v>
      </c>
      <c r="G2687" t="s">
        <v>1135</v>
      </c>
      <c r="H2687" t="s">
        <v>2275</v>
      </c>
      <c r="I2687" t="s">
        <v>1497</v>
      </c>
      <c r="J2687" t="s">
        <v>188</v>
      </c>
      <c r="K2687" t="s">
        <v>189</v>
      </c>
      <c r="L2687" t="s">
        <v>190</v>
      </c>
      <c r="M2687" t="s">
        <v>38</v>
      </c>
      <c r="N2687" t="s">
        <v>39</v>
      </c>
      <c r="O2687" s="23">
        <v>290</v>
      </c>
      <c r="P2687" s="9">
        <v>11.07</v>
      </c>
      <c r="Q2687" t="s">
        <v>40</v>
      </c>
      <c r="R2687">
        <v>21646</v>
      </c>
      <c r="S2687" s="9">
        <v>26.2</v>
      </c>
      <c r="T2687" s="26">
        <v>4.09</v>
      </c>
      <c r="U2687" s="8">
        <v>107.16</v>
      </c>
      <c r="V2687" t="s">
        <v>41</v>
      </c>
      <c r="W2687" t="s">
        <v>2276</v>
      </c>
      <c r="X2687" t="s">
        <v>42</v>
      </c>
      <c r="Y2687" t="s">
        <v>2277</v>
      </c>
      <c r="AA2687" s="1">
        <f t="shared" si="297"/>
        <v>45982</v>
      </c>
      <c r="AB2687" s="2">
        <f t="shared" si="298"/>
        <v>11</v>
      </c>
      <c r="AC2687" s="2">
        <f t="shared" si="299"/>
        <v>2025</v>
      </c>
      <c r="AD2687" s="2" t="str">
        <f>IFERROR(VLOOKUP(A2687,'Aux Área'!$A$4:$B$123,2,0),"-")</f>
        <v>INSPEÇÃO</v>
      </c>
    </row>
    <row r="2688" spans="1:30" x14ac:dyDescent="0.3">
      <c r="A2688" t="s">
        <v>2278</v>
      </c>
      <c r="B2688" t="s">
        <v>4664</v>
      </c>
      <c r="C2688" t="s">
        <v>4739</v>
      </c>
      <c r="D2688" t="s">
        <v>3310</v>
      </c>
      <c r="E2688" t="s">
        <v>3311</v>
      </c>
      <c r="F2688" t="s">
        <v>2281</v>
      </c>
      <c r="G2688" t="s">
        <v>1135</v>
      </c>
      <c r="H2688" t="s">
        <v>2275</v>
      </c>
      <c r="I2688" t="s">
        <v>1497</v>
      </c>
      <c r="J2688" t="s">
        <v>1670</v>
      </c>
      <c r="K2688" t="s">
        <v>1671</v>
      </c>
      <c r="L2688" t="s">
        <v>1672</v>
      </c>
      <c r="M2688" t="s">
        <v>38</v>
      </c>
      <c r="N2688" t="s">
        <v>39</v>
      </c>
      <c r="O2688" s="23">
        <v>383</v>
      </c>
      <c r="P2688" s="9">
        <v>10.39</v>
      </c>
      <c r="Q2688" t="s">
        <v>40</v>
      </c>
      <c r="R2688">
        <v>25492</v>
      </c>
      <c r="S2688" s="9">
        <v>36.86</v>
      </c>
      <c r="T2688" s="26">
        <v>4.29</v>
      </c>
      <c r="U2688" s="8">
        <v>158.13</v>
      </c>
      <c r="V2688" t="s">
        <v>4740</v>
      </c>
      <c r="W2688" t="s">
        <v>2276</v>
      </c>
      <c r="X2688" t="s">
        <v>42</v>
      </c>
      <c r="Y2688" t="s">
        <v>2277</v>
      </c>
      <c r="AA2688" s="1">
        <f t="shared" si="297"/>
        <v>45982</v>
      </c>
      <c r="AB2688" s="2">
        <f t="shared" si="298"/>
        <v>11</v>
      </c>
      <c r="AC2688" s="2">
        <f t="shared" si="299"/>
        <v>2025</v>
      </c>
      <c r="AD2688" s="2" t="str">
        <f>IFERROR(VLOOKUP(A2688,'Aux Área'!$A$4:$B$123,2,0),"-")</f>
        <v>INSPEÇÃO</v>
      </c>
    </row>
    <row r="2689" spans="1:30" x14ac:dyDescent="0.3">
      <c r="A2689" t="s">
        <v>2041</v>
      </c>
      <c r="B2689" t="s">
        <v>2042</v>
      </c>
      <c r="C2689" t="s">
        <v>4741</v>
      </c>
      <c r="D2689" t="s">
        <v>3967</v>
      </c>
      <c r="E2689" t="s">
        <v>3968</v>
      </c>
      <c r="F2689" t="s">
        <v>2044</v>
      </c>
      <c r="G2689" t="s">
        <v>659</v>
      </c>
      <c r="H2689" t="s">
        <v>1996</v>
      </c>
      <c r="I2689" t="s">
        <v>1997</v>
      </c>
      <c r="J2689" t="s">
        <v>215</v>
      </c>
      <c r="K2689" t="s">
        <v>216</v>
      </c>
      <c r="L2689" t="s">
        <v>217</v>
      </c>
      <c r="M2689" t="s">
        <v>38</v>
      </c>
      <c r="N2689" t="s">
        <v>668</v>
      </c>
      <c r="O2689" s="23">
        <v>459</v>
      </c>
      <c r="P2689" s="9">
        <v>6.57</v>
      </c>
      <c r="Q2689" t="s">
        <v>40</v>
      </c>
      <c r="R2689">
        <v>8843</v>
      </c>
      <c r="S2689" s="9">
        <v>69.86</v>
      </c>
      <c r="T2689" s="26">
        <v>6.18</v>
      </c>
      <c r="U2689" s="8">
        <v>431.76</v>
      </c>
      <c r="V2689" t="s">
        <v>41</v>
      </c>
      <c r="W2689" t="s">
        <v>1985</v>
      </c>
      <c r="X2689" t="s">
        <v>42</v>
      </c>
      <c r="Y2689" t="s">
        <v>1986</v>
      </c>
      <c r="AA2689" s="1">
        <f t="shared" si="297"/>
        <v>45982</v>
      </c>
      <c r="AB2689" s="2">
        <f t="shared" si="298"/>
        <v>11</v>
      </c>
      <c r="AC2689" s="2">
        <f t="shared" si="299"/>
        <v>2025</v>
      </c>
      <c r="AD2689" s="2" t="str">
        <f>IFERROR(VLOOKUP(A2689,'Aux Área'!$A$4:$B$123,2,0),"-")</f>
        <v>PESADOS</v>
      </c>
    </row>
    <row r="2690" spans="1:30" x14ac:dyDescent="0.3">
      <c r="A2690" t="s">
        <v>2306</v>
      </c>
      <c r="B2690" t="s">
        <v>4613</v>
      </c>
      <c r="C2690" t="s">
        <v>4742</v>
      </c>
      <c r="D2690" t="s">
        <v>4386</v>
      </c>
      <c r="E2690" t="s">
        <v>4387</v>
      </c>
      <c r="F2690" t="s">
        <v>2309</v>
      </c>
      <c r="G2690" t="s">
        <v>1135</v>
      </c>
      <c r="H2690" t="s">
        <v>2275</v>
      </c>
      <c r="I2690" t="s">
        <v>1497</v>
      </c>
      <c r="J2690" t="s">
        <v>1665</v>
      </c>
      <c r="K2690" t="s">
        <v>1666</v>
      </c>
      <c r="L2690" t="s">
        <v>301</v>
      </c>
      <c r="M2690" t="s">
        <v>38</v>
      </c>
      <c r="N2690" t="s">
        <v>39</v>
      </c>
      <c r="O2690" s="23">
        <v>513</v>
      </c>
      <c r="P2690" s="9">
        <v>11.58</v>
      </c>
      <c r="Q2690" t="s">
        <v>40</v>
      </c>
      <c r="R2690">
        <v>19643</v>
      </c>
      <c r="S2690" s="9">
        <v>44.29</v>
      </c>
      <c r="T2690" s="26">
        <v>4.09</v>
      </c>
      <c r="U2690" s="8">
        <v>181.15</v>
      </c>
      <c r="V2690" t="s">
        <v>4743</v>
      </c>
      <c r="W2690" t="s">
        <v>2276</v>
      </c>
      <c r="X2690" t="s">
        <v>42</v>
      </c>
      <c r="Y2690" t="s">
        <v>2277</v>
      </c>
      <c r="AA2690" s="1">
        <f t="shared" si="297"/>
        <v>45982</v>
      </c>
      <c r="AB2690" s="2">
        <f t="shared" si="298"/>
        <v>11</v>
      </c>
      <c r="AC2690" s="2">
        <f t="shared" si="299"/>
        <v>2025</v>
      </c>
      <c r="AD2690" s="2" t="str">
        <f>IFERROR(VLOOKUP(A2690,'Aux Área'!$A$4:$B$123,2,0),"-")</f>
        <v>INSPEÇÃO</v>
      </c>
    </row>
    <row r="2691" spans="1:30" x14ac:dyDescent="0.3">
      <c r="A2691" t="s">
        <v>2282</v>
      </c>
      <c r="B2691" t="s">
        <v>4679</v>
      </c>
      <c r="C2691" t="s">
        <v>4744</v>
      </c>
      <c r="D2691" t="s">
        <v>3162</v>
      </c>
      <c r="E2691" t="s">
        <v>3163</v>
      </c>
      <c r="F2691" t="s">
        <v>2285</v>
      </c>
      <c r="G2691" t="s">
        <v>1135</v>
      </c>
      <c r="H2691" t="s">
        <v>2275</v>
      </c>
      <c r="I2691" t="s">
        <v>1497</v>
      </c>
      <c r="J2691" t="s">
        <v>165</v>
      </c>
      <c r="K2691" t="s">
        <v>166</v>
      </c>
      <c r="L2691" t="s">
        <v>167</v>
      </c>
      <c r="M2691" t="s">
        <v>38</v>
      </c>
      <c r="N2691" t="s">
        <v>39</v>
      </c>
      <c r="O2691" s="23">
        <v>512</v>
      </c>
      <c r="P2691" s="9">
        <v>10.72</v>
      </c>
      <c r="Q2691" t="s">
        <v>40</v>
      </c>
      <c r="R2691">
        <v>22285</v>
      </c>
      <c r="S2691" s="9">
        <v>47.75</v>
      </c>
      <c r="T2691" s="26">
        <v>4.4610000000000003</v>
      </c>
      <c r="U2691" s="8">
        <v>213</v>
      </c>
      <c r="V2691" t="s">
        <v>112</v>
      </c>
      <c r="W2691" t="s">
        <v>2276</v>
      </c>
      <c r="X2691" t="s">
        <v>42</v>
      </c>
      <c r="Y2691" t="s">
        <v>2277</v>
      </c>
      <c r="AA2691" s="1">
        <f t="shared" si="297"/>
        <v>45982</v>
      </c>
      <c r="AB2691" s="2">
        <f t="shared" si="298"/>
        <v>11</v>
      </c>
      <c r="AC2691" s="2">
        <f t="shared" si="299"/>
        <v>2025</v>
      </c>
      <c r="AD2691" s="2" t="str">
        <f>IFERROR(VLOOKUP(A2691,'Aux Área'!$A$4:$B$123,2,0),"-")</f>
        <v>INSPEÇÃO</v>
      </c>
    </row>
    <row r="2692" spans="1:30" x14ac:dyDescent="0.3">
      <c r="A2692" t="s">
        <v>1847</v>
      </c>
      <c r="B2692" t="s">
        <v>1848</v>
      </c>
      <c r="C2692" t="s">
        <v>4745</v>
      </c>
      <c r="D2692" t="s">
        <v>1850</v>
      </c>
      <c r="E2692" t="s">
        <v>1851</v>
      </c>
      <c r="F2692" t="s">
        <v>653</v>
      </c>
      <c r="G2692" t="s">
        <v>635</v>
      </c>
      <c r="H2692" t="s">
        <v>1852</v>
      </c>
      <c r="I2692" t="s">
        <v>1853</v>
      </c>
      <c r="J2692" t="s">
        <v>122</v>
      </c>
      <c r="K2692" t="s">
        <v>123</v>
      </c>
      <c r="L2692" t="s">
        <v>124</v>
      </c>
      <c r="M2692" t="s">
        <v>38</v>
      </c>
      <c r="N2692" t="s">
        <v>638</v>
      </c>
      <c r="O2692" s="23">
        <v>0</v>
      </c>
      <c r="P2692" s="9">
        <v>0</v>
      </c>
      <c r="Q2692" t="s">
        <v>40</v>
      </c>
      <c r="R2692">
        <v>0</v>
      </c>
      <c r="S2692" s="9">
        <v>150</v>
      </c>
      <c r="T2692" s="26">
        <v>6.04</v>
      </c>
      <c r="U2692" s="8">
        <v>906</v>
      </c>
      <c r="V2692" t="s">
        <v>162</v>
      </c>
      <c r="W2692" t="s">
        <v>652</v>
      </c>
      <c r="X2692" t="s">
        <v>42</v>
      </c>
      <c r="Y2692" t="s">
        <v>653</v>
      </c>
      <c r="AA2692" s="1">
        <f t="shared" si="297"/>
        <v>45982</v>
      </c>
      <c r="AB2692" s="2">
        <f t="shared" si="298"/>
        <v>11</v>
      </c>
      <c r="AC2692" s="2">
        <f t="shared" si="299"/>
        <v>2025</v>
      </c>
      <c r="AD2692" s="2" t="str">
        <f>IFERROR(VLOOKUP(A2692,'Aux Área'!$A$4:$B$123,2,0),"-")</f>
        <v>SÃO PEDRO</v>
      </c>
    </row>
    <row r="2693" spans="1:30" x14ac:dyDescent="0.3">
      <c r="A2693" t="s">
        <v>2638</v>
      </c>
      <c r="B2693" t="s">
        <v>4593</v>
      </c>
      <c r="C2693" t="s">
        <v>4746</v>
      </c>
      <c r="D2693" t="s">
        <v>3419</v>
      </c>
      <c r="E2693" t="s">
        <v>3420</v>
      </c>
      <c r="F2693" t="s">
        <v>2641</v>
      </c>
      <c r="G2693" t="s">
        <v>1135</v>
      </c>
      <c r="H2693" t="s">
        <v>2275</v>
      </c>
      <c r="I2693" t="s">
        <v>1497</v>
      </c>
      <c r="J2693" t="s">
        <v>275</v>
      </c>
      <c r="K2693" t="s">
        <v>276</v>
      </c>
      <c r="L2693" t="s">
        <v>124</v>
      </c>
      <c r="M2693" t="s">
        <v>38</v>
      </c>
      <c r="N2693" t="s">
        <v>39</v>
      </c>
      <c r="O2693" s="23">
        <v>364</v>
      </c>
      <c r="P2693" s="9">
        <v>8.9600000000000009</v>
      </c>
      <c r="Q2693" t="s">
        <v>40</v>
      </c>
      <c r="R2693">
        <v>20627</v>
      </c>
      <c r="S2693" s="9">
        <v>40.630000000000003</v>
      </c>
      <c r="T2693" s="26">
        <v>4.1900000000000004</v>
      </c>
      <c r="U2693" s="8">
        <v>170.24</v>
      </c>
      <c r="V2693" t="s">
        <v>4747</v>
      </c>
      <c r="W2693" t="s">
        <v>2276</v>
      </c>
      <c r="X2693" t="s">
        <v>42</v>
      </c>
      <c r="Y2693" t="s">
        <v>2277</v>
      </c>
      <c r="AA2693" s="1">
        <f t="shared" si="297"/>
        <v>45982</v>
      </c>
      <c r="AB2693" s="2">
        <f t="shared" si="298"/>
        <v>11</v>
      </c>
      <c r="AC2693" s="2">
        <f t="shared" si="299"/>
        <v>2025</v>
      </c>
      <c r="AD2693" s="2" t="str">
        <f>IFERROR(VLOOKUP(A2693,'Aux Área'!$A$4:$B$123,2,0),"-")</f>
        <v>INSPEÇÃO</v>
      </c>
    </row>
    <row r="2694" spans="1:30" x14ac:dyDescent="0.3">
      <c r="A2694" t="s">
        <v>2087</v>
      </c>
      <c r="B2694" t="s">
        <v>2088</v>
      </c>
      <c r="C2694" t="s">
        <v>4748</v>
      </c>
      <c r="D2694" t="s">
        <v>1948</v>
      </c>
      <c r="E2694" t="s">
        <v>1949</v>
      </c>
      <c r="F2694" t="s">
        <v>653</v>
      </c>
      <c r="G2694" t="s">
        <v>659</v>
      </c>
      <c r="H2694" t="s">
        <v>660</v>
      </c>
      <c r="I2694" t="s">
        <v>661</v>
      </c>
      <c r="J2694" t="s">
        <v>409</v>
      </c>
      <c r="K2694" t="s">
        <v>410</v>
      </c>
      <c r="L2694" t="s">
        <v>141</v>
      </c>
      <c r="M2694" t="s">
        <v>38</v>
      </c>
      <c r="N2694" t="s">
        <v>668</v>
      </c>
      <c r="O2694" s="23">
        <v>0</v>
      </c>
      <c r="P2694" s="9">
        <v>0</v>
      </c>
      <c r="Q2694" t="s">
        <v>40</v>
      </c>
      <c r="R2694">
        <v>0</v>
      </c>
      <c r="S2694" s="9">
        <v>78.63</v>
      </c>
      <c r="T2694" s="26">
        <v>6.09</v>
      </c>
      <c r="U2694" s="8">
        <v>478.86</v>
      </c>
      <c r="V2694" t="s">
        <v>4749</v>
      </c>
      <c r="W2694" t="s">
        <v>652</v>
      </c>
      <c r="X2694" t="s">
        <v>42</v>
      </c>
      <c r="Y2694" t="s">
        <v>653</v>
      </c>
      <c r="AA2694" s="1">
        <f t="shared" si="297"/>
        <v>45982</v>
      </c>
      <c r="AB2694" s="2">
        <f t="shared" si="298"/>
        <v>11</v>
      </c>
      <c r="AC2694" s="2">
        <f t="shared" si="299"/>
        <v>2025</v>
      </c>
      <c r="AD2694" s="2" t="str">
        <f>IFERROR(VLOOKUP(A2694,'Aux Área'!$A$4:$B$123,2,0),"-")</f>
        <v>SÃO PEDRO</v>
      </c>
    </row>
    <row r="2695" spans="1:30" x14ac:dyDescent="0.3">
      <c r="A2695" t="s">
        <v>2314</v>
      </c>
      <c r="B2695" t="s">
        <v>4624</v>
      </c>
      <c r="C2695" t="s">
        <v>4750</v>
      </c>
      <c r="D2695" t="s">
        <v>3410</v>
      </c>
      <c r="E2695" t="s">
        <v>3411</v>
      </c>
      <c r="F2695" t="s">
        <v>2317</v>
      </c>
      <c r="G2695" t="s">
        <v>1300</v>
      </c>
      <c r="H2695" t="s">
        <v>1301</v>
      </c>
      <c r="I2695" t="s">
        <v>37</v>
      </c>
      <c r="J2695" t="s">
        <v>231</v>
      </c>
      <c r="K2695" t="s">
        <v>232</v>
      </c>
      <c r="L2695" t="s">
        <v>217</v>
      </c>
      <c r="M2695" t="s">
        <v>38</v>
      </c>
      <c r="N2695" t="s">
        <v>39</v>
      </c>
      <c r="O2695" s="23">
        <v>491</v>
      </c>
      <c r="P2695" s="9">
        <v>9.64</v>
      </c>
      <c r="Q2695" t="s">
        <v>40</v>
      </c>
      <c r="R2695">
        <v>26557</v>
      </c>
      <c r="S2695" s="9">
        <v>50.96</v>
      </c>
      <c r="T2695" s="26">
        <v>4.25</v>
      </c>
      <c r="U2695" s="8">
        <v>216.6</v>
      </c>
      <c r="V2695" t="s">
        <v>4751</v>
      </c>
      <c r="W2695" t="s">
        <v>2276</v>
      </c>
      <c r="X2695" t="s">
        <v>42</v>
      </c>
      <c r="Y2695" t="s">
        <v>2277</v>
      </c>
      <c r="AA2695" s="1">
        <f t="shared" si="297"/>
        <v>45982</v>
      </c>
      <c r="AB2695" s="2">
        <f t="shared" si="298"/>
        <v>11</v>
      </c>
      <c r="AC2695" s="2">
        <f t="shared" si="299"/>
        <v>2025</v>
      </c>
      <c r="AD2695" s="2" t="str">
        <f>IFERROR(VLOOKUP(A2695,'Aux Área'!$A$4:$B$123,2,0),"-")</f>
        <v>INSPEÇÃO</v>
      </c>
    </row>
    <row r="2696" spans="1:30" x14ac:dyDescent="0.3">
      <c r="A2696" t="s">
        <v>68</v>
      </c>
      <c r="B2696" t="s">
        <v>296</v>
      </c>
      <c r="C2696" t="s">
        <v>4752</v>
      </c>
      <c r="D2696" t="s">
        <v>80</v>
      </c>
      <c r="E2696" t="s">
        <v>81</v>
      </c>
      <c r="F2696" t="s">
        <v>69</v>
      </c>
      <c r="G2696" t="s">
        <v>1503</v>
      </c>
      <c r="H2696" t="s">
        <v>36</v>
      </c>
      <c r="I2696" t="s">
        <v>37</v>
      </c>
      <c r="J2696" t="s">
        <v>275</v>
      </c>
      <c r="K2696" t="s">
        <v>276</v>
      </c>
      <c r="L2696" t="s">
        <v>124</v>
      </c>
      <c r="M2696" t="s">
        <v>38</v>
      </c>
      <c r="N2696" t="s">
        <v>39</v>
      </c>
      <c r="O2696" s="23">
        <v>412</v>
      </c>
      <c r="P2696" s="9">
        <v>10.76</v>
      </c>
      <c r="Q2696" t="s">
        <v>40</v>
      </c>
      <c r="R2696">
        <v>12092</v>
      </c>
      <c r="S2696" s="9">
        <v>38.299999999999997</v>
      </c>
      <c r="T2696" s="26">
        <v>4.1900000000000004</v>
      </c>
      <c r="U2696" s="8">
        <v>160.47999999999999</v>
      </c>
      <c r="V2696" t="s">
        <v>4753</v>
      </c>
      <c r="W2696" t="s">
        <v>2007</v>
      </c>
      <c r="X2696" t="s">
        <v>42</v>
      </c>
      <c r="Y2696" t="s">
        <v>1740</v>
      </c>
      <c r="AA2696" s="1">
        <f t="shared" si="297"/>
        <v>45982</v>
      </c>
      <c r="AB2696" s="2">
        <f t="shared" si="298"/>
        <v>11</v>
      </c>
      <c r="AC2696" s="2">
        <f t="shared" si="299"/>
        <v>2025</v>
      </c>
      <c r="AD2696" s="2" t="str">
        <f>IFERROR(VLOOKUP(A2696,'Aux Área'!$A$4:$B$123,2,0),"-")</f>
        <v>OPERAÇÃO</v>
      </c>
    </row>
    <row r="2697" spans="1:30" x14ac:dyDescent="0.3">
      <c r="A2697" t="s">
        <v>64</v>
      </c>
      <c r="B2697" t="s">
        <v>332</v>
      </c>
      <c r="C2697" t="s">
        <v>4754</v>
      </c>
      <c r="D2697" t="s">
        <v>127</v>
      </c>
      <c r="E2697" t="s">
        <v>128</v>
      </c>
      <c r="F2697" t="s">
        <v>65</v>
      </c>
      <c r="G2697" t="s">
        <v>1500</v>
      </c>
      <c r="H2697" t="s">
        <v>36</v>
      </c>
      <c r="I2697" t="s">
        <v>37</v>
      </c>
      <c r="J2697" t="s">
        <v>1903</v>
      </c>
      <c r="K2697" t="s">
        <v>1904</v>
      </c>
      <c r="L2697" t="s">
        <v>1538</v>
      </c>
      <c r="M2697" t="s">
        <v>38</v>
      </c>
      <c r="N2697" t="s">
        <v>39</v>
      </c>
      <c r="O2697" s="23">
        <v>463</v>
      </c>
      <c r="P2697" s="9">
        <v>12.08</v>
      </c>
      <c r="Q2697" t="s">
        <v>40</v>
      </c>
      <c r="R2697">
        <v>30954</v>
      </c>
      <c r="S2697" s="9">
        <v>38.340000000000003</v>
      </c>
      <c r="T2697" s="26">
        <v>4.67</v>
      </c>
      <c r="U2697" s="8">
        <v>179.05</v>
      </c>
      <c r="V2697" t="s">
        <v>41</v>
      </c>
      <c r="W2697" t="s">
        <v>2007</v>
      </c>
      <c r="X2697" t="s">
        <v>42</v>
      </c>
      <c r="Y2697" t="s">
        <v>1740</v>
      </c>
      <c r="AA2697" s="1">
        <f t="shared" si="297"/>
        <v>45982</v>
      </c>
      <c r="AB2697" s="2">
        <f t="shared" si="298"/>
        <v>11</v>
      </c>
      <c r="AC2697" s="2">
        <f t="shared" si="299"/>
        <v>2025</v>
      </c>
      <c r="AD2697" s="2" t="str">
        <f>IFERROR(VLOOKUP(A2697,'Aux Área'!$A$4:$B$123,2,0),"-")</f>
        <v>ENGENHARIA</v>
      </c>
    </row>
    <row r="2698" spans="1:30" x14ac:dyDescent="0.3">
      <c r="A2698" t="s">
        <v>2650</v>
      </c>
      <c r="B2698" t="s">
        <v>2651</v>
      </c>
      <c r="C2698" t="s">
        <v>4755</v>
      </c>
      <c r="D2698" t="s">
        <v>4167</v>
      </c>
      <c r="E2698" t="s">
        <v>4168</v>
      </c>
      <c r="F2698" t="s">
        <v>3615</v>
      </c>
      <c r="G2698" t="s">
        <v>1300</v>
      </c>
      <c r="H2698" t="s">
        <v>2635</v>
      </c>
      <c r="I2698" t="s">
        <v>37</v>
      </c>
      <c r="J2698" t="s">
        <v>196</v>
      </c>
      <c r="K2698" t="s">
        <v>197</v>
      </c>
      <c r="L2698" t="s">
        <v>84</v>
      </c>
      <c r="M2698" t="s">
        <v>38</v>
      </c>
      <c r="N2698" t="s">
        <v>39</v>
      </c>
      <c r="O2698" s="23">
        <v>295</v>
      </c>
      <c r="P2698" s="9">
        <v>7.02</v>
      </c>
      <c r="Q2698" t="s">
        <v>40</v>
      </c>
      <c r="R2698">
        <v>5154</v>
      </c>
      <c r="S2698" s="9">
        <v>42.02</v>
      </c>
      <c r="T2698" s="26">
        <v>4.79</v>
      </c>
      <c r="U2698" s="8">
        <v>201.28</v>
      </c>
      <c r="V2698" t="s">
        <v>41</v>
      </c>
      <c r="W2698" t="s">
        <v>2276</v>
      </c>
      <c r="X2698" t="s">
        <v>42</v>
      </c>
      <c r="Y2698" t="s">
        <v>1740</v>
      </c>
      <c r="AA2698" s="1">
        <f t="shared" si="297"/>
        <v>45982</v>
      </c>
      <c r="AB2698" s="2">
        <f t="shared" si="298"/>
        <v>11</v>
      </c>
      <c r="AC2698" s="2">
        <f t="shared" si="299"/>
        <v>2025</v>
      </c>
      <c r="AD2698" s="2" t="str">
        <f>IFERROR(VLOOKUP(A2698,'Aux Área'!$A$4:$B$123,2,0),"-")</f>
        <v>TI</v>
      </c>
    </row>
    <row r="2699" spans="1:30" x14ac:dyDescent="0.3">
      <c r="A2699" t="s">
        <v>48</v>
      </c>
      <c r="B2699" t="s">
        <v>288</v>
      </c>
      <c r="C2699" t="s">
        <v>4756</v>
      </c>
      <c r="D2699" t="s">
        <v>132</v>
      </c>
      <c r="E2699" t="s">
        <v>133</v>
      </c>
      <c r="F2699" t="s">
        <v>49</v>
      </c>
      <c r="G2699" t="s">
        <v>1500</v>
      </c>
      <c r="H2699" t="s">
        <v>36</v>
      </c>
      <c r="I2699" t="s">
        <v>37</v>
      </c>
      <c r="J2699" t="s">
        <v>97</v>
      </c>
      <c r="K2699" t="s">
        <v>98</v>
      </c>
      <c r="L2699" t="s">
        <v>84</v>
      </c>
      <c r="M2699" t="s">
        <v>38</v>
      </c>
      <c r="N2699" t="s">
        <v>39</v>
      </c>
      <c r="O2699" s="23">
        <v>105</v>
      </c>
      <c r="P2699" s="9">
        <v>2.5499999999999998</v>
      </c>
      <c r="Q2699" t="s">
        <v>40</v>
      </c>
      <c r="R2699">
        <v>17751</v>
      </c>
      <c r="S2699" s="9">
        <v>41.13</v>
      </c>
      <c r="T2699" s="26">
        <v>4.8410000000000002</v>
      </c>
      <c r="U2699" s="8">
        <v>199.11</v>
      </c>
      <c r="V2699" t="s">
        <v>4757</v>
      </c>
      <c r="W2699" t="s">
        <v>2007</v>
      </c>
      <c r="X2699" t="s">
        <v>42</v>
      </c>
      <c r="Y2699" t="s">
        <v>1740</v>
      </c>
      <c r="AA2699" s="1">
        <f t="shared" si="297"/>
        <v>45982</v>
      </c>
      <c r="AB2699" s="2">
        <f t="shared" si="298"/>
        <v>11</v>
      </c>
      <c r="AC2699" s="2">
        <f t="shared" si="299"/>
        <v>2025</v>
      </c>
      <c r="AD2699" s="2" t="str">
        <f>IFERROR(VLOOKUP(A2699,'Aux Área'!$A$4:$B$123,2,0),"-")</f>
        <v>ENGENHARIA</v>
      </c>
    </row>
    <row r="2700" spans="1:30" x14ac:dyDescent="0.3">
      <c r="A2700" t="s">
        <v>76</v>
      </c>
      <c r="B2700" t="s">
        <v>380</v>
      </c>
      <c r="C2700" t="s">
        <v>4758</v>
      </c>
      <c r="D2700" t="s">
        <v>382</v>
      </c>
      <c r="E2700" t="s">
        <v>383</v>
      </c>
      <c r="F2700" t="s">
        <v>77</v>
      </c>
      <c r="G2700" t="s">
        <v>1500</v>
      </c>
      <c r="H2700" t="s">
        <v>36</v>
      </c>
      <c r="I2700" t="s">
        <v>37</v>
      </c>
      <c r="J2700" t="s">
        <v>275</v>
      </c>
      <c r="K2700" t="s">
        <v>276</v>
      </c>
      <c r="L2700" t="s">
        <v>124</v>
      </c>
      <c r="M2700" t="s">
        <v>38</v>
      </c>
      <c r="N2700" t="s">
        <v>39</v>
      </c>
      <c r="O2700" s="23">
        <v>321</v>
      </c>
      <c r="P2700" s="9">
        <v>10.09</v>
      </c>
      <c r="Q2700" t="s">
        <v>40</v>
      </c>
      <c r="R2700">
        <v>39912</v>
      </c>
      <c r="S2700" s="9">
        <v>31.82</v>
      </c>
      <c r="T2700" s="26">
        <v>4.1900000000000004</v>
      </c>
      <c r="U2700" s="8">
        <v>133.33000000000001</v>
      </c>
      <c r="V2700" t="s">
        <v>4759</v>
      </c>
      <c r="W2700" t="s">
        <v>2007</v>
      </c>
      <c r="X2700" t="s">
        <v>42</v>
      </c>
      <c r="Y2700" t="s">
        <v>1740</v>
      </c>
      <c r="AA2700" s="1">
        <f t="shared" si="297"/>
        <v>45982</v>
      </c>
      <c r="AB2700" s="2">
        <f t="shared" si="298"/>
        <v>11</v>
      </c>
      <c r="AC2700" s="2">
        <f t="shared" si="299"/>
        <v>2025</v>
      </c>
      <c r="AD2700" s="2" t="str">
        <f>IFERROR(VLOOKUP(A2700,'Aux Área'!$A$4:$B$123,2,0),"-")</f>
        <v>QSMS</v>
      </c>
    </row>
    <row r="2701" spans="1:30" x14ac:dyDescent="0.3">
      <c r="A2701" t="s">
        <v>2574</v>
      </c>
      <c r="B2701" t="s">
        <v>2575</v>
      </c>
      <c r="C2701" t="s">
        <v>4760</v>
      </c>
      <c r="D2701" t="s">
        <v>3768</v>
      </c>
      <c r="E2701" t="s">
        <v>3769</v>
      </c>
      <c r="F2701" t="s">
        <v>2577</v>
      </c>
      <c r="G2701" t="s">
        <v>659</v>
      </c>
      <c r="H2701" t="s">
        <v>2215</v>
      </c>
      <c r="I2701" t="s">
        <v>667</v>
      </c>
      <c r="J2701" t="s">
        <v>370</v>
      </c>
      <c r="K2701" t="s">
        <v>371</v>
      </c>
      <c r="L2701" t="s">
        <v>124</v>
      </c>
      <c r="M2701" t="s">
        <v>38</v>
      </c>
      <c r="N2701" t="s">
        <v>668</v>
      </c>
      <c r="O2701" s="23">
        <v>141</v>
      </c>
      <c r="P2701" s="9">
        <v>5.0999999999999996</v>
      </c>
      <c r="Q2701" t="s">
        <v>40</v>
      </c>
      <c r="R2701">
        <v>4279</v>
      </c>
      <c r="S2701" s="9">
        <v>27.67</v>
      </c>
      <c r="T2701" s="26">
        <v>6.09</v>
      </c>
      <c r="U2701" s="8">
        <v>168.51</v>
      </c>
      <c r="V2701" t="s">
        <v>4761</v>
      </c>
      <c r="W2701" t="s">
        <v>2007</v>
      </c>
      <c r="X2701" t="s">
        <v>42</v>
      </c>
      <c r="Y2701" t="s">
        <v>1740</v>
      </c>
      <c r="AA2701" s="1">
        <f t="shared" si="297"/>
        <v>45982</v>
      </c>
      <c r="AB2701" s="2">
        <f t="shared" si="298"/>
        <v>11</v>
      </c>
      <c r="AC2701" s="2">
        <f t="shared" si="299"/>
        <v>2025</v>
      </c>
      <c r="AD2701" s="2" t="str">
        <f>IFERROR(VLOOKUP(A2701,'Aux Área'!$A$4:$B$123,2,0),"-")</f>
        <v>APH</v>
      </c>
    </row>
    <row r="2702" spans="1:30" x14ac:dyDescent="0.3">
      <c r="A2702" t="s">
        <v>2574</v>
      </c>
      <c r="C2702" t="s">
        <v>15609</v>
      </c>
      <c r="F2702" t="s">
        <v>2577</v>
      </c>
      <c r="K2702" t="s">
        <v>371</v>
      </c>
      <c r="N2702" t="s">
        <v>15690</v>
      </c>
      <c r="O2702" t="s">
        <v>15244</v>
      </c>
      <c r="P2702" s="9" t="s">
        <v>15244</v>
      </c>
      <c r="Q2702" t="s">
        <v>40</v>
      </c>
      <c r="R2702" t="s">
        <v>15244</v>
      </c>
      <c r="S2702">
        <v>1.48</v>
      </c>
      <c r="U2702" s="8">
        <v>5.93</v>
      </c>
      <c r="X2702" t="s">
        <v>42</v>
      </c>
      <c r="Y2702" t="s">
        <v>1740</v>
      </c>
      <c r="AA2702" s="1">
        <f>IFERROR(DATEVALUE(C2702),"-")</f>
        <v>45982</v>
      </c>
      <c r="AB2702" s="2">
        <f>IFERROR(MONTH(AA2702),"-")</f>
        <v>11</v>
      </c>
      <c r="AC2702" s="2">
        <f>IFERROR(YEAR(AA2702),"-")</f>
        <v>2025</v>
      </c>
      <c r="AD2702" s="2" t="str">
        <f>IFERROR(VLOOKUP(A2702,'Aux Área'!$A$4:$B$123,2,0),"-")</f>
        <v>APH</v>
      </c>
    </row>
    <row r="2703" spans="1:30" x14ac:dyDescent="0.3">
      <c r="A2703" t="s">
        <v>781</v>
      </c>
      <c r="B2703" t="s">
        <v>130</v>
      </c>
      <c r="C2703" t="s">
        <v>4762</v>
      </c>
      <c r="D2703" t="s">
        <v>1568</v>
      </c>
      <c r="E2703" t="s">
        <v>1569</v>
      </c>
      <c r="F2703" t="s">
        <v>653</v>
      </c>
      <c r="G2703" t="s">
        <v>659</v>
      </c>
      <c r="H2703" t="s">
        <v>706</v>
      </c>
      <c r="I2703" t="s">
        <v>667</v>
      </c>
      <c r="J2703" t="s">
        <v>1100</v>
      </c>
      <c r="K2703" t="s">
        <v>1101</v>
      </c>
      <c r="L2703" t="s">
        <v>181</v>
      </c>
      <c r="M2703" t="s">
        <v>38</v>
      </c>
      <c r="N2703" t="s">
        <v>707</v>
      </c>
      <c r="O2703" s="23">
        <v>0</v>
      </c>
      <c r="P2703" s="9">
        <v>0</v>
      </c>
      <c r="Q2703" t="s">
        <v>40</v>
      </c>
      <c r="R2703">
        <v>0</v>
      </c>
      <c r="S2703" s="9">
        <v>25.9</v>
      </c>
      <c r="T2703" s="26">
        <v>6.492</v>
      </c>
      <c r="U2703" s="8">
        <v>168.14</v>
      </c>
      <c r="V2703" t="s">
        <v>4763</v>
      </c>
      <c r="W2703" t="s">
        <v>652</v>
      </c>
      <c r="X2703" t="s">
        <v>42</v>
      </c>
      <c r="Y2703" t="s">
        <v>653</v>
      </c>
      <c r="AA2703" s="1">
        <f t="shared" ref="AA2703:AA2729" si="300">DATEVALUE(C2703)</f>
        <v>45982</v>
      </c>
      <c r="AB2703" s="2">
        <f t="shared" ref="AB2703:AB2729" si="301">MONTH(AA2703)</f>
        <v>11</v>
      </c>
      <c r="AC2703" s="2">
        <f t="shared" ref="AC2703:AC2729" si="302">YEAR(AA2703)</f>
        <v>2025</v>
      </c>
      <c r="AD2703" s="2" t="str">
        <f>IFERROR(VLOOKUP(A2703,'Aux Área'!$A$4:$B$123,2,0),"-")</f>
        <v>SÃO PEDRO</v>
      </c>
    </row>
    <row r="2704" spans="1:30" x14ac:dyDescent="0.3">
      <c r="A2704" t="s">
        <v>2318</v>
      </c>
      <c r="B2704" t="s">
        <v>2733</v>
      </c>
      <c r="C2704" t="s">
        <v>4764</v>
      </c>
      <c r="D2704" t="s">
        <v>3098</v>
      </c>
      <c r="E2704" t="s">
        <v>3099</v>
      </c>
      <c r="F2704" t="s">
        <v>4203</v>
      </c>
      <c r="G2704" t="s">
        <v>1135</v>
      </c>
      <c r="H2704" t="s">
        <v>2185</v>
      </c>
      <c r="I2704" t="s">
        <v>2186</v>
      </c>
      <c r="J2704" t="s">
        <v>169</v>
      </c>
      <c r="K2704" t="s">
        <v>170</v>
      </c>
      <c r="L2704" t="s">
        <v>124</v>
      </c>
      <c r="M2704" t="s">
        <v>38</v>
      </c>
      <c r="N2704" t="s">
        <v>668</v>
      </c>
      <c r="O2704" s="23">
        <v>719</v>
      </c>
      <c r="P2704" s="9">
        <v>13.63</v>
      </c>
      <c r="Q2704" t="s">
        <v>40</v>
      </c>
      <c r="R2704">
        <v>16324</v>
      </c>
      <c r="S2704" s="9">
        <v>52.76</v>
      </c>
      <c r="T2704" s="26">
        <v>6.09</v>
      </c>
      <c r="U2704" s="8">
        <v>321.31</v>
      </c>
      <c r="V2704" t="s">
        <v>41</v>
      </c>
      <c r="W2704" t="s">
        <v>2007</v>
      </c>
      <c r="X2704" t="s">
        <v>42</v>
      </c>
      <c r="Y2704" t="s">
        <v>2188</v>
      </c>
      <c r="AA2704" s="1">
        <f t="shared" si="300"/>
        <v>45982</v>
      </c>
      <c r="AB2704" s="2">
        <f t="shared" si="301"/>
        <v>11</v>
      </c>
      <c r="AC2704" s="2">
        <f t="shared" si="302"/>
        <v>2025</v>
      </c>
      <c r="AD2704" s="2" t="str">
        <f>IFERROR(VLOOKUP(A2704,'Aux Área'!$A$4:$B$123,2,0),"-")</f>
        <v>INSPEÇÃO</v>
      </c>
    </row>
    <row r="2705" spans="1:30" x14ac:dyDescent="0.3">
      <c r="A2705" t="s">
        <v>2643</v>
      </c>
      <c r="B2705" t="s">
        <v>2307</v>
      </c>
      <c r="C2705" t="s">
        <v>4765</v>
      </c>
      <c r="D2705" t="s">
        <v>3149</v>
      </c>
      <c r="E2705" t="s">
        <v>3150</v>
      </c>
      <c r="F2705" t="s">
        <v>2646</v>
      </c>
      <c r="G2705" t="s">
        <v>1300</v>
      </c>
      <c r="H2705" t="s">
        <v>1301</v>
      </c>
      <c r="I2705" t="s">
        <v>37</v>
      </c>
      <c r="J2705" t="s">
        <v>122</v>
      </c>
      <c r="K2705" t="s">
        <v>123</v>
      </c>
      <c r="L2705" t="s">
        <v>124</v>
      </c>
      <c r="M2705" t="s">
        <v>38</v>
      </c>
      <c r="N2705" t="s">
        <v>39</v>
      </c>
      <c r="O2705" s="23">
        <v>477</v>
      </c>
      <c r="P2705" s="9">
        <v>10.31</v>
      </c>
      <c r="Q2705" t="s">
        <v>40</v>
      </c>
      <c r="R2705">
        <v>21932</v>
      </c>
      <c r="S2705" s="9">
        <v>46.27</v>
      </c>
      <c r="T2705" s="26">
        <v>4.3899999999999997</v>
      </c>
      <c r="U2705" s="8">
        <v>203.12</v>
      </c>
      <c r="V2705" t="s">
        <v>246</v>
      </c>
      <c r="W2705" t="s">
        <v>2276</v>
      </c>
      <c r="X2705" t="s">
        <v>42</v>
      </c>
      <c r="Y2705" t="s">
        <v>2277</v>
      </c>
      <c r="AA2705" s="1">
        <f t="shared" si="300"/>
        <v>45982</v>
      </c>
      <c r="AB2705" s="2">
        <f t="shared" si="301"/>
        <v>11</v>
      </c>
      <c r="AC2705" s="2">
        <f t="shared" si="302"/>
        <v>2025</v>
      </c>
      <c r="AD2705" s="2" t="str">
        <f>IFERROR(VLOOKUP(A2705,'Aux Área'!$A$4:$B$123,2,0),"-")</f>
        <v>INSPEÇÃO</v>
      </c>
    </row>
    <row r="2706" spans="1:30" x14ac:dyDescent="0.3">
      <c r="A2706" t="s">
        <v>2208</v>
      </c>
      <c r="B2706" t="s">
        <v>2544</v>
      </c>
      <c r="C2706" t="s">
        <v>4766</v>
      </c>
      <c r="D2706" t="s">
        <v>2468</v>
      </c>
      <c r="E2706" t="s">
        <v>2469</v>
      </c>
      <c r="F2706" t="s">
        <v>2210</v>
      </c>
      <c r="G2706" t="s">
        <v>1135</v>
      </c>
      <c r="H2706" t="s">
        <v>2211</v>
      </c>
      <c r="I2706" t="s">
        <v>37</v>
      </c>
      <c r="J2706" t="s">
        <v>169</v>
      </c>
      <c r="K2706" t="s">
        <v>170</v>
      </c>
      <c r="L2706" t="s">
        <v>124</v>
      </c>
      <c r="M2706" t="s">
        <v>38</v>
      </c>
      <c r="N2706" t="s">
        <v>668</v>
      </c>
      <c r="O2706" s="23">
        <v>218</v>
      </c>
      <c r="P2706" s="9">
        <v>4.42</v>
      </c>
      <c r="Q2706" t="s">
        <v>40</v>
      </c>
      <c r="R2706">
        <v>6182</v>
      </c>
      <c r="S2706" s="9">
        <v>49.3</v>
      </c>
      <c r="T2706" s="26">
        <v>6.09</v>
      </c>
      <c r="U2706" s="8">
        <v>300.24</v>
      </c>
      <c r="V2706" t="s">
        <v>41</v>
      </c>
      <c r="W2706" t="s">
        <v>2007</v>
      </c>
      <c r="X2706" t="s">
        <v>42</v>
      </c>
      <c r="Y2706" t="s">
        <v>1740</v>
      </c>
      <c r="AA2706" s="1">
        <f t="shared" si="300"/>
        <v>45982</v>
      </c>
      <c r="AB2706" s="2">
        <f t="shared" si="301"/>
        <v>11</v>
      </c>
      <c r="AC2706" s="2">
        <f t="shared" si="302"/>
        <v>2025</v>
      </c>
      <c r="AD2706" s="2" t="str">
        <f>IFERROR(VLOOKUP(A2706,'Aux Área'!$A$4:$B$123,2,0),"-")</f>
        <v>APH</v>
      </c>
    </row>
    <row r="2707" spans="1:30" x14ac:dyDescent="0.3">
      <c r="A2707" t="s">
        <v>2282</v>
      </c>
      <c r="B2707" t="s">
        <v>4679</v>
      </c>
      <c r="C2707" t="s">
        <v>4767</v>
      </c>
      <c r="D2707" t="s">
        <v>3162</v>
      </c>
      <c r="E2707" t="s">
        <v>3163</v>
      </c>
      <c r="F2707" t="s">
        <v>2285</v>
      </c>
      <c r="G2707" t="s">
        <v>1135</v>
      </c>
      <c r="H2707" t="s">
        <v>2275</v>
      </c>
      <c r="I2707" t="s">
        <v>1497</v>
      </c>
      <c r="J2707" t="s">
        <v>165</v>
      </c>
      <c r="K2707" t="s">
        <v>166</v>
      </c>
      <c r="L2707" t="s">
        <v>167</v>
      </c>
      <c r="M2707" t="s">
        <v>38</v>
      </c>
      <c r="N2707" t="s">
        <v>39</v>
      </c>
      <c r="O2707" s="23">
        <v>156</v>
      </c>
      <c r="P2707" s="9">
        <v>10.39</v>
      </c>
      <c r="Q2707" t="s">
        <v>40</v>
      </c>
      <c r="R2707">
        <v>22441</v>
      </c>
      <c r="S2707" s="9">
        <v>15.02</v>
      </c>
      <c r="T2707" s="26">
        <v>4.4610000000000003</v>
      </c>
      <c r="U2707" s="8">
        <v>67</v>
      </c>
      <c r="V2707" t="s">
        <v>112</v>
      </c>
      <c r="W2707" t="s">
        <v>2276</v>
      </c>
      <c r="X2707" t="s">
        <v>42</v>
      </c>
      <c r="Y2707" t="s">
        <v>2277</v>
      </c>
      <c r="AA2707" s="1">
        <f t="shared" si="300"/>
        <v>45982</v>
      </c>
      <c r="AB2707" s="2">
        <f t="shared" si="301"/>
        <v>11</v>
      </c>
      <c r="AC2707" s="2">
        <f t="shared" si="302"/>
        <v>2025</v>
      </c>
      <c r="AD2707" s="2" t="str">
        <f>IFERROR(VLOOKUP(A2707,'Aux Área'!$A$4:$B$123,2,0),"-")</f>
        <v>INSPEÇÃO</v>
      </c>
    </row>
    <row r="2708" spans="1:30" x14ac:dyDescent="0.3">
      <c r="A2708" t="s">
        <v>2181</v>
      </c>
      <c r="B2708" t="s">
        <v>4595</v>
      </c>
      <c r="C2708" t="s">
        <v>4768</v>
      </c>
      <c r="D2708" t="s">
        <v>3107</v>
      </c>
      <c r="E2708" t="s">
        <v>3108</v>
      </c>
      <c r="F2708" t="s">
        <v>2184</v>
      </c>
      <c r="G2708" t="s">
        <v>1135</v>
      </c>
      <c r="H2708" t="s">
        <v>2185</v>
      </c>
      <c r="I2708" t="s">
        <v>2186</v>
      </c>
      <c r="J2708" t="s">
        <v>108</v>
      </c>
      <c r="K2708" t="s">
        <v>109</v>
      </c>
      <c r="L2708" t="s">
        <v>110</v>
      </c>
      <c r="M2708" t="s">
        <v>38</v>
      </c>
      <c r="N2708" t="s">
        <v>668</v>
      </c>
      <c r="O2708" s="23">
        <v>785</v>
      </c>
      <c r="P2708" s="9">
        <v>15.06</v>
      </c>
      <c r="Q2708" t="s">
        <v>40</v>
      </c>
      <c r="R2708">
        <v>23881</v>
      </c>
      <c r="S2708" s="9">
        <v>52.11</v>
      </c>
      <c r="T2708" s="26">
        <v>6.19</v>
      </c>
      <c r="U2708" s="8">
        <v>322.56</v>
      </c>
      <c r="V2708" t="s">
        <v>4769</v>
      </c>
      <c r="W2708" t="s">
        <v>2007</v>
      </c>
      <c r="X2708" t="s">
        <v>42</v>
      </c>
      <c r="Y2708" t="s">
        <v>2188</v>
      </c>
      <c r="AA2708" s="1">
        <f t="shared" si="300"/>
        <v>45982</v>
      </c>
      <c r="AB2708" s="2">
        <f t="shared" si="301"/>
        <v>11</v>
      </c>
      <c r="AC2708" s="2">
        <f t="shared" si="302"/>
        <v>2025</v>
      </c>
      <c r="AD2708" s="2" t="str">
        <f>IFERROR(VLOOKUP(A2708,'Aux Área'!$A$4:$B$123,2,0),"-")</f>
        <v>INSPEÇÃO</v>
      </c>
    </row>
    <row r="2709" spans="1:30" x14ac:dyDescent="0.3">
      <c r="A2709" t="s">
        <v>2271</v>
      </c>
      <c r="B2709" t="s">
        <v>4589</v>
      </c>
      <c r="C2709" t="s">
        <v>4770</v>
      </c>
      <c r="D2709" t="s">
        <v>3135</v>
      </c>
      <c r="E2709" t="s">
        <v>3136</v>
      </c>
      <c r="F2709" t="s">
        <v>2274</v>
      </c>
      <c r="G2709" t="s">
        <v>1135</v>
      </c>
      <c r="H2709" t="s">
        <v>2275</v>
      </c>
      <c r="I2709" t="s">
        <v>1497</v>
      </c>
      <c r="J2709" t="s">
        <v>188</v>
      </c>
      <c r="K2709" t="s">
        <v>189</v>
      </c>
      <c r="L2709" t="s">
        <v>190</v>
      </c>
      <c r="M2709" t="s">
        <v>38</v>
      </c>
      <c r="N2709" t="s">
        <v>39</v>
      </c>
      <c r="O2709" s="23">
        <v>200</v>
      </c>
      <c r="P2709" s="9">
        <v>8.86</v>
      </c>
      <c r="Q2709" t="s">
        <v>40</v>
      </c>
      <c r="R2709">
        <v>21846</v>
      </c>
      <c r="S2709" s="9">
        <v>22.57</v>
      </c>
      <c r="T2709" s="26">
        <v>4.3899999999999997</v>
      </c>
      <c r="U2709" s="8">
        <v>99.08</v>
      </c>
      <c r="V2709" t="s">
        <v>41</v>
      </c>
      <c r="W2709" t="s">
        <v>2276</v>
      </c>
      <c r="X2709" t="s">
        <v>42</v>
      </c>
      <c r="Y2709" t="s">
        <v>2277</v>
      </c>
      <c r="AA2709" s="1">
        <f t="shared" si="300"/>
        <v>45982</v>
      </c>
      <c r="AB2709" s="2">
        <f t="shared" si="301"/>
        <v>11</v>
      </c>
      <c r="AC2709" s="2">
        <f t="shared" si="302"/>
        <v>2025</v>
      </c>
      <c r="AD2709" s="2" t="str">
        <f>IFERROR(VLOOKUP(A2709,'Aux Área'!$A$4:$B$123,2,0),"-")</f>
        <v>INSPEÇÃO</v>
      </c>
    </row>
    <row r="2710" spans="1:30" x14ac:dyDescent="0.3">
      <c r="A2710" t="s">
        <v>2278</v>
      </c>
      <c r="B2710" t="s">
        <v>4664</v>
      </c>
      <c r="C2710" t="s">
        <v>4771</v>
      </c>
      <c r="D2710" t="s">
        <v>3310</v>
      </c>
      <c r="E2710" t="s">
        <v>3311</v>
      </c>
      <c r="F2710" t="s">
        <v>2281</v>
      </c>
      <c r="G2710" t="s">
        <v>1135</v>
      </c>
      <c r="H2710" t="s">
        <v>2275</v>
      </c>
      <c r="I2710" t="s">
        <v>1497</v>
      </c>
      <c r="J2710" t="s">
        <v>1670</v>
      </c>
      <c r="K2710" t="s">
        <v>1671</v>
      </c>
      <c r="L2710" t="s">
        <v>1672</v>
      </c>
      <c r="M2710" t="s">
        <v>38</v>
      </c>
      <c r="N2710" t="s">
        <v>39</v>
      </c>
      <c r="O2710" s="23">
        <v>310</v>
      </c>
      <c r="P2710" s="9">
        <v>9.99</v>
      </c>
      <c r="Q2710" t="s">
        <v>40</v>
      </c>
      <c r="R2710">
        <v>25802</v>
      </c>
      <c r="S2710" s="9">
        <v>31.02</v>
      </c>
      <c r="T2710" s="26">
        <v>4.29</v>
      </c>
      <c r="U2710" s="8">
        <v>133.08000000000001</v>
      </c>
      <c r="V2710" t="s">
        <v>4772</v>
      </c>
      <c r="W2710" t="s">
        <v>2276</v>
      </c>
      <c r="X2710" t="s">
        <v>42</v>
      </c>
      <c r="Y2710" t="s">
        <v>2277</v>
      </c>
      <c r="AA2710" s="1">
        <f t="shared" si="300"/>
        <v>45982</v>
      </c>
      <c r="AB2710" s="2">
        <f t="shared" si="301"/>
        <v>11</v>
      </c>
      <c r="AC2710" s="2">
        <f t="shared" si="302"/>
        <v>2025</v>
      </c>
      <c r="AD2710" s="2" t="str">
        <f>IFERROR(VLOOKUP(A2710,'Aux Área'!$A$4:$B$123,2,0),"-")</f>
        <v>INSPEÇÃO</v>
      </c>
    </row>
    <row r="2711" spans="1:30" x14ac:dyDescent="0.3">
      <c r="A2711" t="s">
        <v>1992</v>
      </c>
      <c r="B2711" t="s">
        <v>1993</v>
      </c>
      <c r="C2711" t="s">
        <v>4773</v>
      </c>
      <c r="D2711" t="s">
        <v>4210</v>
      </c>
      <c r="E2711" t="s">
        <v>4211</v>
      </c>
      <c r="F2711" t="s">
        <v>1995</v>
      </c>
      <c r="G2711" t="s">
        <v>659</v>
      </c>
      <c r="H2711" t="s">
        <v>1996</v>
      </c>
      <c r="I2711" t="s">
        <v>1997</v>
      </c>
      <c r="J2711" t="s">
        <v>165</v>
      </c>
      <c r="K2711" t="s">
        <v>166</v>
      </c>
      <c r="L2711" t="s">
        <v>167</v>
      </c>
      <c r="M2711" t="s">
        <v>38</v>
      </c>
      <c r="N2711" t="s">
        <v>668</v>
      </c>
      <c r="O2711" s="23">
        <v>310</v>
      </c>
      <c r="P2711" s="9">
        <v>3.21</v>
      </c>
      <c r="Q2711" t="s">
        <v>40</v>
      </c>
      <c r="R2711">
        <v>6985</v>
      </c>
      <c r="S2711" s="9">
        <v>96.47</v>
      </c>
      <c r="T2711" s="26">
        <v>6.24</v>
      </c>
      <c r="U2711" s="8">
        <v>602</v>
      </c>
      <c r="V2711" t="s">
        <v>112</v>
      </c>
      <c r="W2711" t="s">
        <v>1985</v>
      </c>
      <c r="X2711" t="s">
        <v>42</v>
      </c>
      <c r="Y2711" t="s">
        <v>1986</v>
      </c>
      <c r="AA2711" s="1">
        <f t="shared" si="300"/>
        <v>45982</v>
      </c>
      <c r="AB2711" s="2">
        <f t="shared" si="301"/>
        <v>11</v>
      </c>
      <c r="AC2711" s="2">
        <f t="shared" si="302"/>
        <v>2025</v>
      </c>
      <c r="AD2711" s="2" t="str">
        <f>IFERROR(VLOOKUP(A2711,'Aux Área'!$A$4:$B$123,2,0),"-")</f>
        <v>PESADOS</v>
      </c>
    </row>
    <row r="2712" spans="1:30" x14ac:dyDescent="0.3">
      <c r="A2712" t="s">
        <v>3092</v>
      </c>
      <c r="B2712" t="s">
        <v>4774</v>
      </c>
      <c r="C2712" t="s">
        <v>4775</v>
      </c>
      <c r="D2712" t="s">
        <v>2160</v>
      </c>
      <c r="E2712" t="s">
        <v>2161</v>
      </c>
      <c r="F2712" t="s">
        <v>3594</v>
      </c>
      <c r="G2712" t="s">
        <v>1135</v>
      </c>
      <c r="H2712" t="s">
        <v>2275</v>
      </c>
      <c r="I2712" t="s">
        <v>1497</v>
      </c>
      <c r="J2712" t="s">
        <v>275</v>
      </c>
      <c r="K2712" t="s">
        <v>276</v>
      </c>
      <c r="L2712" t="s">
        <v>124</v>
      </c>
      <c r="M2712" t="s">
        <v>38</v>
      </c>
      <c r="N2712" t="s">
        <v>39</v>
      </c>
      <c r="O2712" s="23">
        <v>335</v>
      </c>
      <c r="P2712" s="9">
        <v>8.25</v>
      </c>
      <c r="Q2712" t="s">
        <v>40</v>
      </c>
      <c r="R2712">
        <v>14556</v>
      </c>
      <c r="S2712" s="9">
        <v>40.61</v>
      </c>
      <c r="T2712" s="26">
        <v>4.1900000000000004</v>
      </c>
      <c r="U2712" s="8">
        <v>170.16</v>
      </c>
      <c r="V2712" t="s">
        <v>4776</v>
      </c>
      <c r="W2712" t="s">
        <v>2276</v>
      </c>
      <c r="X2712" t="s">
        <v>42</v>
      </c>
      <c r="Y2712" t="s">
        <v>2277</v>
      </c>
      <c r="AA2712" s="1">
        <f t="shared" si="300"/>
        <v>45982</v>
      </c>
      <c r="AB2712" s="2">
        <f t="shared" si="301"/>
        <v>11</v>
      </c>
      <c r="AC2712" s="2">
        <f t="shared" si="302"/>
        <v>2025</v>
      </c>
      <c r="AD2712" s="2" t="str">
        <f>IFERROR(VLOOKUP(A2712,'Aux Área'!$A$4:$B$123,2,0),"-")</f>
        <v>INSPEÇÃO</v>
      </c>
    </row>
    <row r="2713" spans="1:30" x14ac:dyDescent="0.3">
      <c r="A2713" t="s">
        <v>2488</v>
      </c>
      <c r="B2713" t="s">
        <v>2489</v>
      </c>
      <c r="C2713" t="s">
        <v>4777</v>
      </c>
      <c r="D2713" t="s">
        <v>3785</v>
      </c>
      <c r="E2713" t="s">
        <v>3786</v>
      </c>
      <c r="F2713" t="s">
        <v>2491</v>
      </c>
      <c r="G2713" t="s">
        <v>659</v>
      </c>
      <c r="H2713" t="s">
        <v>2215</v>
      </c>
      <c r="I2713" t="s">
        <v>667</v>
      </c>
      <c r="J2713" t="s">
        <v>165</v>
      </c>
      <c r="K2713" t="s">
        <v>166</v>
      </c>
      <c r="L2713" t="s">
        <v>167</v>
      </c>
      <c r="M2713" t="s">
        <v>38</v>
      </c>
      <c r="N2713" t="s">
        <v>668</v>
      </c>
      <c r="O2713" s="23">
        <v>102</v>
      </c>
      <c r="P2713" s="9">
        <v>4.88</v>
      </c>
      <c r="Q2713" t="s">
        <v>40</v>
      </c>
      <c r="R2713">
        <v>3026</v>
      </c>
      <c r="S2713" s="9">
        <v>20.89</v>
      </c>
      <c r="T2713" s="26">
        <v>6.2409999999999997</v>
      </c>
      <c r="U2713" s="8">
        <v>130.38</v>
      </c>
      <c r="V2713" t="s">
        <v>112</v>
      </c>
      <c r="W2713" t="s">
        <v>2007</v>
      </c>
      <c r="X2713" t="s">
        <v>42</v>
      </c>
      <c r="Y2713" t="s">
        <v>1740</v>
      </c>
      <c r="AA2713" s="1">
        <f t="shared" si="300"/>
        <v>45982</v>
      </c>
      <c r="AB2713" s="2">
        <f t="shared" si="301"/>
        <v>11</v>
      </c>
      <c r="AC2713" s="2">
        <f t="shared" si="302"/>
        <v>2025</v>
      </c>
      <c r="AD2713" s="2" t="str">
        <f>IFERROR(VLOOKUP(A2713,'Aux Área'!$A$4:$B$123,2,0),"-")</f>
        <v>APH</v>
      </c>
    </row>
    <row r="2714" spans="1:30" x14ac:dyDescent="0.3">
      <c r="A2714" t="s">
        <v>2655</v>
      </c>
      <c r="B2714" t="s">
        <v>2656</v>
      </c>
      <c r="C2714" t="s">
        <v>4778</v>
      </c>
      <c r="D2714" t="s">
        <v>1619</v>
      </c>
      <c r="E2714" t="s">
        <v>1620</v>
      </c>
      <c r="F2714" t="s">
        <v>3712</v>
      </c>
      <c r="G2714" t="s">
        <v>1635</v>
      </c>
      <c r="H2714" t="s">
        <v>2635</v>
      </c>
      <c r="I2714" t="s">
        <v>37</v>
      </c>
      <c r="J2714" t="s">
        <v>188</v>
      </c>
      <c r="K2714" t="s">
        <v>189</v>
      </c>
      <c r="L2714" t="s">
        <v>190</v>
      </c>
      <c r="M2714" t="s">
        <v>38</v>
      </c>
      <c r="N2714" t="s">
        <v>39</v>
      </c>
      <c r="O2714" s="23">
        <v>319</v>
      </c>
      <c r="P2714" s="9">
        <v>8.43</v>
      </c>
      <c r="Q2714" t="s">
        <v>40</v>
      </c>
      <c r="R2714">
        <v>6133</v>
      </c>
      <c r="S2714" s="9">
        <v>37.840000000000003</v>
      </c>
      <c r="T2714" s="26">
        <v>4.3899999999999997</v>
      </c>
      <c r="U2714" s="8">
        <v>166.12</v>
      </c>
      <c r="V2714" t="s">
        <v>41</v>
      </c>
      <c r="W2714" t="s">
        <v>2276</v>
      </c>
      <c r="X2714" t="s">
        <v>42</v>
      </c>
      <c r="Y2714" t="s">
        <v>1740</v>
      </c>
      <c r="AA2714" s="1">
        <f t="shared" si="300"/>
        <v>45982</v>
      </c>
      <c r="AB2714" s="2">
        <f t="shared" si="301"/>
        <v>11</v>
      </c>
      <c r="AC2714" s="2">
        <f t="shared" si="302"/>
        <v>2025</v>
      </c>
      <c r="AD2714" s="2" t="str">
        <f>IFERROR(VLOOKUP(A2714,'Aux Área'!$A$4:$B$123,2,0),"-")</f>
        <v>TI</v>
      </c>
    </row>
    <row r="2715" spans="1:30" x14ac:dyDescent="0.3">
      <c r="A2715" t="s">
        <v>2347</v>
      </c>
      <c r="B2715" t="s">
        <v>2348</v>
      </c>
      <c r="C2715" t="s">
        <v>4779</v>
      </c>
      <c r="D2715" t="s">
        <v>4012</v>
      </c>
      <c r="E2715" t="s">
        <v>4013</v>
      </c>
      <c r="F2715" t="s">
        <v>2350</v>
      </c>
      <c r="G2715" t="s">
        <v>659</v>
      </c>
      <c r="H2715" t="s">
        <v>1996</v>
      </c>
      <c r="I2715" t="s">
        <v>1997</v>
      </c>
      <c r="J2715" t="s">
        <v>89</v>
      </c>
      <c r="K2715" t="s">
        <v>90</v>
      </c>
      <c r="L2715" t="s">
        <v>91</v>
      </c>
      <c r="M2715" t="s">
        <v>38</v>
      </c>
      <c r="N2715" t="s">
        <v>668</v>
      </c>
      <c r="O2715" s="23">
        <v>376</v>
      </c>
      <c r="P2715" s="9">
        <v>6.09</v>
      </c>
      <c r="Q2715" t="s">
        <v>40</v>
      </c>
      <c r="R2715">
        <v>8176</v>
      </c>
      <c r="S2715" s="9">
        <v>61.69</v>
      </c>
      <c r="T2715" s="26">
        <v>5.95</v>
      </c>
      <c r="U2715" s="8">
        <v>367.06</v>
      </c>
      <c r="V2715" t="s">
        <v>4780</v>
      </c>
      <c r="W2715" t="s">
        <v>1985</v>
      </c>
      <c r="X2715" t="s">
        <v>42</v>
      </c>
      <c r="Y2715" t="s">
        <v>1986</v>
      </c>
      <c r="AA2715" s="1">
        <f t="shared" si="300"/>
        <v>45982</v>
      </c>
      <c r="AB2715" s="2">
        <f t="shared" si="301"/>
        <v>11</v>
      </c>
      <c r="AC2715" s="2">
        <f t="shared" si="302"/>
        <v>2025</v>
      </c>
      <c r="AD2715" s="2" t="str">
        <f>IFERROR(VLOOKUP(A2715,'Aux Área'!$A$4:$B$123,2,0),"-")</f>
        <v>PESADOS</v>
      </c>
    </row>
    <row r="2716" spans="1:30" x14ac:dyDescent="0.3">
      <c r="A2716" t="s">
        <v>2306</v>
      </c>
      <c r="B2716" t="s">
        <v>4613</v>
      </c>
      <c r="C2716" t="s">
        <v>4781</v>
      </c>
      <c r="D2716" t="s">
        <v>3212</v>
      </c>
      <c r="E2716" t="s">
        <v>3213</v>
      </c>
      <c r="F2716" t="s">
        <v>2309</v>
      </c>
      <c r="G2716" t="s">
        <v>1135</v>
      </c>
      <c r="H2716" t="s">
        <v>2275</v>
      </c>
      <c r="I2716" t="s">
        <v>1497</v>
      </c>
      <c r="J2716" t="s">
        <v>89</v>
      </c>
      <c r="K2716" t="s">
        <v>90</v>
      </c>
      <c r="L2716" t="s">
        <v>91</v>
      </c>
      <c r="M2716" t="s">
        <v>38</v>
      </c>
      <c r="N2716" t="s">
        <v>39</v>
      </c>
      <c r="O2716" s="23">
        <v>355</v>
      </c>
      <c r="P2716" s="9">
        <v>9.07</v>
      </c>
      <c r="Q2716" t="s">
        <v>40</v>
      </c>
      <c r="R2716">
        <v>19998</v>
      </c>
      <c r="S2716" s="9">
        <v>39.119999999999997</v>
      </c>
      <c r="T2716" s="26">
        <v>4.49</v>
      </c>
      <c r="U2716" s="8">
        <v>175.64</v>
      </c>
      <c r="V2716" t="s">
        <v>4782</v>
      </c>
      <c r="W2716" t="s">
        <v>2276</v>
      </c>
      <c r="X2716" t="s">
        <v>42</v>
      </c>
      <c r="Y2716" t="s">
        <v>2277</v>
      </c>
      <c r="AA2716" s="1">
        <f t="shared" si="300"/>
        <v>45983</v>
      </c>
      <c r="AB2716" s="2">
        <f t="shared" si="301"/>
        <v>11</v>
      </c>
      <c r="AC2716" s="2">
        <f t="shared" si="302"/>
        <v>2025</v>
      </c>
      <c r="AD2716" s="2" t="str">
        <f>IFERROR(VLOOKUP(A2716,'Aux Área'!$A$4:$B$123,2,0),"-")</f>
        <v>INSPEÇÃO</v>
      </c>
    </row>
    <row r="2717" spans="1:30" x14ac:dyDescent="0.3">
      <c r="A2717" t="s">
        <v>2282</v>
      </c>
      <c r="B2717" t="s">
        <v>4679</v>
      </c>
      <c r="C2717" t="s">
        <v>4783</v>
      </c>
      <c r="D2717" t="s">
        <v>3781</v>
      </c>
      <c r="E2717" t="s">
        <v>3782</v>
      </c>
      <c r="F2717" t="s">
        <v>2285</v>
      </c>
      <c r="G2717" t="s">
        <v>1135</v>
      </c>
      <c r="H2717" t="s">
        <v>2275</v>
      </c>
      <c r="I2717" t="s">
        <v>1497</v>
      </c>
      <c r="J2717" t="s">
        <v>1681</v>
      </c>
      <c r="K2717" t="s">
        <v>1682</v>
      </c>
      <c r="L2717" t="s">
        <v>141</v>
      </c>
      <c r="M2717" t="s">
        <v>38</v>
      </c>
      <c r="N2717" t="s">
        <v>39</v>
      </c>
      <c r="O2717" s="23">
        <v>313</v>
      </c>
      <c r="P2717" s="9">
        <v>12</v>
      </c>
      <c r="Q2717" t="s">
        <v>40</v>
      </c>
      <c r="R2717">
        <v>22754</v>
      </c>
      <c r="S2717" s="9">
        <v>26.08</v>
      </c>
      <c r="T2717" s="26">
        <v>4.6399999999999997</v>
      </c>
      <c r="U2717" s="8">
        <v>121.02</v>
      </c>
      <c r="V2717" t="s">
        <v>41</v>
      </c>
      <c r="W2717" t="s">
        <v>2276</v>
      </c>
      <c r="X2717" t="s">
        <v>42</v>
      </c>
      <c r="Y2717" t="s">
        <v>2277</v>
      </c>
      <c r="AA2717" s="1">
        <f t="shared" si="300"/>
        <v>45983</v>
      </c>
      <c r="AB2717" s="2">
        <f t="shared" si="301"/>
        <v>11</v>
      </c>
      <c r="AC2717" s="2">
        <f t="shared" si="302"/>
        <v>2025</v>
      </c>
      <c r="AD2717" s="2" t="str">
        <f>IFERROR(VLOOKUP(A2717,'Aux Área'!$A$4:$B$123,2,0),"-")</f>
        <v>INSPEÇÃO</v>
      </c>
    </row>
    <row r="2718" spans="1:30" x14ac:dyDescent="0.3">
      <c r="A2718" t="s">
        <v>2314</v>
      </c>
      <c r="B2718" t="s">
        <v>4624</v>
      </c>
      <c r="C2718" t="s">
        <v>4784</v>
      </c>
      <c r="D2718" t="s">
        <v>4016</v>
      </c>
      <c r="E2718" t="s">
        <v>4017</v>
      </c>
      <c r="F2718" t="s">
        <v>2317</v>
      </c>
      <c r="G2718" t="s">
        <v>1300</v>
      </c>
      <c r="H2718" t="s">
        <v>1301</v>
      </c>
      <c r="I2718" t="s">
        <v>37</v>
      </c>
      <c r="J2718" t="s">
        <v>89</v>
      </c>
      <c r="K2718" t="s">
        <v>90</v>
      </c>
      <c r="L2718" t="s">
        <v>91</v>
      </c>
      <c r="M2718" t="s">
        <v>38</v>
      </c>
      <c r="N2718" t="s">
        <v>39</v>
      </c>
      <c r="O2718" s="23">
        <v>433</v>
      </c>
      <c r="P2718" s="9">
        <v>10.01</v>
      </c>
      <c r="Q2718" t="s">
        <v>40</v>
      </c>
      <c r="R2718">
        <v>26990</v>
      </c>
      <c r="S2718" s="9">
        <v>43.27</v>
      </c>
      <c r="T2718" s="26">
        <v>4.49</v>
      </c>
      <c r="U2718" s="8">
        <v>194.28</v>
      </c>
      <c r="V2718" t="s">
        <v>4785</v>
      </c>
      <c r="W2718" t="s">
        <v>2276</v>
      </c>
      <c r="X2718" t="s">
        <v>42</v>
      </c>
      <c r="Y2718" t="s">
        <v>2277</v>
      </c>
      <c r="AA2718" s="1">
        <f t="shared" si="300"/>
        <v>45983</v>
      </c>
      <c r="AB2718" s="2">
        <f t="shared" si="301"/>
        <v>11</v>
      </c>
      <c r="AC2718" s="2">
        <f t="shared" si="302"/>
        <v>2025</v>
      </c>
      <c r="AD2718" s="2" t="str">
        <f>IFERROR(VLOOKUP(A2718,'Aux Área'!$A$4:$B$123,2,0),"-")</f>
        <v>INSPEÇÃO</v>
      </c>
    </row>
    <row r="2719" spans="1:30" x14ac:dyDescent="0.3">
      <c r="A2719" t="s">
        <v>2638</v>
      </c>
      <c r="B2719" t="s">
        <v>4593</v>
      </c>
      <c r="C2719" t="s">
        <v>4786</v>
      </c>
      <c r="D2719" t="s">
        <v>4358</v>
      </c>
      <c r="E2719" t="s">
        <v>4359</v>
      </c>
      <c r="F2719" t="s">
        <v>2641</v>
      </c>
      <c r="G2719" t="s">
        <v>1135</v>
      </c>
      <c r="H2719" t="s">
        <v>2275</v>
      </c>
      <c r="I2719" t="s">
        <v>1497</v>
      </c>
      <c r="J2719" t="s">
        <v>275</v>
      </c>
      <c r="K2719" t="s">
        <v>276</v>
      </c>
      <c r="L2719" t="s">
        <v>124</v>
      </c>
      <c r="M2719" t="s">
        <v>38</v>
      </c>
      <c r="N2719" t="s">
        <v>39</v>
      </c>
      <c r="O2719" s="23">
        <v>459</v>
      </c>
      <c r="P2719" s="9">
        <v>9.76</v>
      </c>
      <c r="Q2719" t="s">
        <v>40</v>
      </c>
      <c r="R2719">
        <v>21086</v>
      </c>
      <c r="S2719" s="9">
        <v>47.02</v>
      </c>
      <c r="T2719" s="26">
        <v>4.1900000000000004</v>
      </c>
      <c r="U2719" s="8">
        <v>197.01</v>
      </c>
      <c r="V2719" t="s">
        <v>4787</v>
      </c>
      <c r="W2719" t="s">
        <v>2276</v>
      </c>
      <c r="X2719" t="s">
        <v>42</v>
      </c>
      <c r="Y2719" t="s">
        <v>2277</v>
      </c>
      <c r="AA2719" s="1">
        <f t="shared" si="300"/>
        <v>45983</v>
      </c>
      <c r="AB2719" s="2">
        <f t="shared" si="301"/>
        <v>11</v>
      </c>
      <c r="AC2719" s="2">
        <f t="shared" si="302"/>
        <v>2025</v>
      </c>
      <c r="AD2719" s="2" t="str">
        <f>IFERROR(VLOOKUP(A2719,'Aux Área'!$A$4:$B$123,2,0),"-")</f>
        <v>INSPEÇÃO</v>
      </c>
    </row>
    <row r="2720" spans="1:30" x14ac:dyDescent="0.3">
      <c r="A2720" t="s">
        <v>2643</v>
      </c>
      <c r="B2720" t="s">
        <v>2307</v>
      </c>
      <c r="C2720" t="s">
        <v>4788</v>
      </c>
      <c r="D2720" t="s">
        <v>4726</v>
      </c>
      <c r="E2720" t="s">
        <v>4727</v>
      </c>
      <c r="F2720" t="s">
        <v>2646</v>
      </c>
      <c r="G2720" t="s">
        <v>1300</v>
      </c>
      <c r="H2720" t="s">
        <v>1301</v>
      </c>
      <c r="I2720" t="s">
        <v>37</v>
      </c>
      <c r="J2720" t="s">
        <v>122</v>
      </c>
      <c r="K2720" t="s">
        <v>123</v>
      </c>
      <c r="L2720" t="s">
        <v>124</v>
      </c>
      <c r="M2720" t="s">
        <v>38</v>
      </c>
      <c r="N2720" t="s">
        <v>39</v>
      </c>
      <c r="O2720" s="23">
        <v>424</v>
      </c>
      <c r="P2720" s="9">
        <v>11.13</v>
      </c>
      <c r="Q2720" t="s">
        <v>40</v>
      </c>
      <c r="R2720">
        <v>22356</v>
      </c>
      <c r="S2720" s="9">
        <v>38.090000000000003</v>
      </c>
      <c r="T2720" s="26">
        <v>4.3899999999999997</v>
      </c>
      <c r="U2720" s="8">
        <v>167.21</v>
      </c>
      <c r="V2720" t="s">
        <v>112</v>
      </c>
      <c r="W2720" t="s">
        <v>2276</v>
      </c>
      <c r="X2720" t="s">
        <v>42</v>
      </c>
      <c r="Y2720" t="s">
        <v>2277</v>
      </c>
      <c r="AA2720" s="1">
        <f t="shared" si="300"/>
        <v>45983</v>
      </c>
      <c r="AB2720" s="2">
        <f t="shared" si="301"/>
        <v>11</v>
      </c>
      <c r="AC2720" s="2">
        <f t="shared" si="302"/>
        <v>2025</v>
      </c>
      <c r="AD2720" s="2" t="str">
        <f>IFERROR(VLOOKUP(A2720,'Aux Área'!$A$4:$B$123,2,0),"-")</f>
        <v>INSPEÇÃO</v>
      </c>
    </row>
    <row r="2721" spans="1:30" x14ac:dyDescent="0.3">
      <c r="A2721" t="s">
        <v>2278</v>
      </c>
      <c r="B2721" t="s">
        <v>4664</v>
      </c>
      <c r="C2721" t="s">
        <v>4789</v>
      </c>
      <c r="D2721" t="s">
        <v>3208</v>
      </c>
      <c r="E2721" t="s">
        <v>3209</v>
      </c>
      <c r="F2721" t="s">
        <v>2281</v>
      </c>
      <c r="G2721" t="s">
        <v>1135</v>
      </c>
      <c r="H2721" t="s">
        <v>2275</v>
      </c>
      <c r="I2721" t="s">
        <v>1497</v>
      </c>
      <c r="J2721" t="s">
        <v>169</v>
      </c>
      <c r="K2721" t="s">
        <v>170</v>
      </c>
      <c r="L2721" t="s">
        <v>124</v>
      </c>
      <c r="M2721" t="s">
        <v>38</v>
      </c>
      <c r="N2721" t="s">
        <v>39</v>
      </c>
      <c r="O2721" s="23">
        <v>420</v>
      </c>
      <c r="P2721" s="9">
        <v>10.5</v>
      </c>
      <c r="Q2721" t="s">
        <v>40</v>
      </c>
      <c r="R2721">
        <v>26222</v>
      </c>
      <c r="S2721" s="9">
        <v>40</v>
      </c>
      <c r="T2721" s="26">
        <v>4.29</v>
      </c>
      <c r="U2721" s="8">
        <v>171.6</v>
      </c>
      <c r="V2721" t="s">
        <v>41</v>
      </c>
      <c r="W2721" t="s">
        <v>2276</v>
      </c>
      <c r="X2721" t="s">
        <v>42</v>
      </c>
      <c r="Y2721" t="s">
        <v>2277</v>
      </c>
      <c r="AA2721" s="1">
        <f t="shared" si="300"/>
        <v>45983</v>
      </c>
      <c r="AB2721" s="2">
        <f t="shared" si="301"/>
        <v>11</v>
      </c>
      <c r="AC2721" s="2">
        <f t="shared" si="302"/>
        <v>2025</v>
      </c>
      <c r="AD2721" s="2" t="str">
        <f>IFERROR(VLOOKUP(A2721,'Aux Área'!$A$4:$B$123,2,0),"-")</f>
        <v>INSPEÇÃO</v>
      </c>
    </row>
    <row r="2722" spans="1:30" x14ac:dyDescent="0.3">
      <c r="A2722" t="s">
        <v>2271</v>
      </c>
      <c r="B2722" t="s">
        <v>4589</v>
      </c>
      <c r="C2722" t="s">
        <v>4790</v>
      </c>
      <c r="D2722" t="s">
        <v>3788</v>
      </c>
      <c r="E2722" t="s">
        <v>3789</v>
      </c>
      <c r="F2722" t="s">
        <v>2274</v>
      </c>
      <c r="G2722" t="s">
        <v>1135</v>
      </c>
      <c r="H2722" t="s">
        <v>2275</v>
      </c>
      <c r="I2722" t="s">
        <v>1497</v>
      </c>
      <c r="J2722" t="s">
        <v>231</v>
      </c>
      <c r="K2722" t="s">
        <v>232</v>
      </c>
      <c r="L2722" t="s">
        <v>217</v>
      </c>
      <c r="M2722" t="s">
        <v>38</v>
      </c>
      <c r="N2722" t="s">
        <v>39</v>
      </c>
      <c r="O2722" s="23">
        <v>446</v>
      </c>
      <c r="P2722" s="9">
        <v>10.130000000000001</v>
      </c>
      <c r="Q2722" t="s">
        <v>40</v>
      </c>
      <c r="R2722">
        <v>22292</v>
      </c>
      <c r="S2722" s="9">
        <v>44.01</v>
      </c>
      <c r="T2722" s="26">
        <v>4.25</v>
      </c>
      <c r="U2722" s="8">
        <v>187.05</v>
      </c>
      <c r="V2722" t="s">
        <v>4791</v>
      </c>
      <c r="W2722" t="s">
        <v>2276</v>
      </c>
      <c r="X2722" t="s">
        <v>42</v>
      </c>
      <c r="Y2722" t="s">
        <v>2277</v>
      </c>
      <c r="AA2722" s="1">
        <f t="shared" si="300"/>
        <v>45983</v>
      </c>
      <c r="AB2722" s="2">
        <f t="shared" si="301"/>
        <v>11</v>
      </c>
      <c r="AC2722" s="2">
        <f t="shared" si="302"/>
        <v>2025</v>
      </c>
      <c r="AD2722" s="2" t="str">
        <f>IFERROR(VLOOKUP(A2722,'Aux Área'!$A$4:$B$123,2,0),"-")</f>
        <v>INSPEÇÃO</v>
      </c>
    </row>
    <row r="2723" spans="1:30" x14ac:dyDescent="0.3">
      <c r="A2723" t="s">
        <v>2318</v>
      </c>
      <c r="B2723" t="s">
        <v>2733</v>
      </c>
      <c r="C2723" t="s">
        <v>4792</v>
      </c>
      <c r="D2723" t="s">
        <v>3205</v>
      </c>
      <c r="E2723" t="s">
        <v>3206</v>
      </c>
      <c r="F2723" t="s">
        <v>4203</v>
      </c>
      <c r="G2723" t="s">
        <v>1135</v>
      </c>
      <c r="H2723" t="s">
        <v>2185</v>
      </c>
      <c r="I2723" t="s">
        <v>2186</v>
      </c>
      <c r="J2723" t="s">
        <v>169</v>
      </c>
      <c r="K2723" t="s">
        <v>170</v>
      </c>
      <c r="L2723" t="s">
        <v>124</v>
      </c>
      <c r="M2723" t="s">
        <v>38</v>
      </c>
      <c r="N2723" t="s">
        <v>668</v>
      </c>
      <c r="O2723" s="23">
        <v>597</v>
      </c>
      <c r="P2723" s="9">
        <v>16.45</v>
      </c>
      <c r="Q2723" t="s">
        <v>40</v>
      </c>
      <c r="R2723">
        <v>16921</v>
      </c>
      <c r="S2723" s="9">
        <v>36.299999999999997</v>
      </c>
      <c r="T2723" s="26">
        <v>6.09</v>
      </c>
      <c r="U2723" s="8">
        <v>221.07</v>
      </c>
      <c r="V2723" t="s">
        <v>41</v>
      </c>
      <c r="W2723" t="s">
        <v>2007</v>
      </c>
      <c r="X2723" t="s">
        <v>42</v>
      </c>
      <c r="Y2723" t="s">
        <v>2188</v>
      </c>
      <c r="AA2723" s="1">
        <f t="shared" si="300"/>
        <v>45983</v>
      </c>
      <c r="AB2723" s="2">
        <f t="shared" si="301"/>
        <v>11</v>
      </c>
      <c r="AC2723" s="2">
        <f t="shared" si="302"/>
        <v>2025</v>
      </c>
      <c r="AD2723" s="2" t="str">
        <f>IFERROR(VLOOKUP(A2723,'Aux Área'!$A$4:$B$123,2,0),"-")</f>
        <v>INSPEÇÃO</v>
      </c>
    </row>
    <row r="2724" spans="1:30" x14ac:dyDescent="0.3">
      <c r="A2724" t="s">
        <v>1945</v>
      </c>
      <c r="B2724" t="s">
        <v>2124</v>
      </c>
      <c r="C2724" t="s">
        <v>4793</v>
      </c>
      <c r="D2724" t="s">
        <v>1802</v>
      </c>
      <c r="E2724" t="s">
        <v>1803</v>
      </c>
      <c r="F2724" t="s">
        <v>653</v>
      </c>
      <c r="G2724" t="s">
        <v>1495</v>
      </c>
      <c r="H2724" t="s">
        <v>1804</v>
      </c>
      <c r="I2724" t="s">
        <v>1497</v>
      </c>
      <c r="J2724" t="s">
        <v>231</v>
      </c>
      <c r="K2724" t="s">
        <v>232</v>
      </c>
      <c r="L2724" t="s">
        <v>217</v>
      </c>
      <c r="M2724" t="s">
        <v>38</v>
      </c>
      <c r="N2724" t="s">
        <v>668</v>
      </c>
      <c r="O2724" s="23">
        <v>0</v>
      </c>
      <c r="P2724" s="9">
        <v>0</v>
      </c>
      <c r="Q2724" t="s">
        <v>40</v>
      </c>
      <c r="R2724">
        <v>0</v>
      </c>
      <c r="S2724" s="9">
        <v>97.24</v>
      </c>
      <c r="T2724" s="26">
        <v>5.99</v>
      </c>
      <c r="U2724" s="8">
        <v>582.47</v>
      </c>
      <c r="V2724" t="s">
        <v>4794</v>
      </c>
      <c r="W2724" t="s">
        <v>652</v>
      </c>
      <c r="X2724" t="s">
        <v>42</v>
      </c>
      <c r="Y2724" t="s">
        <v>653</v>
      </c>
      <c r="AA2724" s="1">
        <f t="shared" si="300"/>
        <v>45983</v>
      </c>
      <c r="AB2724" s="2">
        <f t="shared" si="301"/>
        <v>11</v>
      </c>
      <c r="AC2724" s="2">
        <f t="shared" si="302"/>
        <v>2025</v>
      </c>
      <c r="AD2724" s="2" t="str">
        <f>IFERROR(VLOOKUP(A2724,'Aux Área'!$A$4:$B$123,2,0),"-")</f>
        <v>SÃO PEDRO</v>
      </c>
    </row>
    <row r="2725" spans="1:30" x14ac:dyDescent="0.3">
      <c r="A2725" t="s">
        <v>2260</v>
      </c>
      <c r="B2725" t="s">
        <v>113</v>
      </c>
      <c r="C2725" t="s">
        <v>4795</v>
      </c>
      <c r="D2725" t="s">
        <v>3005</v>
      </c>
      <c r="E2725" t="s">
        <v>3006</v>
      </c>
      <c r="F2725" t="s">
        <v>2262</v>
      </c>
      <c r="G2725" t="s">
        <v>35</v>
      </c>
      <c r="H2725" t="s">
        <v>2263</v>
      </c>
      <c r="I2725" t="s">
        <v>2186</v>
      </c>
      <c r="J2725" t="s">
        <v>1681</v>
      </c>
      <c r="K2725" t="s">
        <v>1682</v>
      </c>
      <c r="L2725" t="s">
        <v>141</v>
      </c>
      <c r="M2725" t="s">
        <v>38</v>
      </c>
      <c r="N2725" t="s">
        <v>668</v>
      </c>
      <c r="O2725" s="23">
        <v>864</v>
      </c>
      <c r="P2725" s="9">
        <v>17.079999999999998</v>
      </c>
      <c r="Q2725" t="s">
        <v>40</v>
      </c>
      <c r="R2725">
        <v>20959</v>
      </c>
      <c r="S2725" s="9">
        <v>50.6</v>
      </c>
      <c r="T2725" s="26">
        <v>6.49</v>
      </c>
      <c r="U2725" s="8">
        <v>328.39</v>
      </c>
      <c r="V2725" t="s">
        <v>41</v>
      </c>
      <c r="W2725" t="s">
        <v>2007</v>
      </c>
      <c r="X2725" t="s">
        <v>42</v>
      </c>
      <c r="Y2725" t="s">
        <v>1740</v>
      </c>
      <c r="AA2725" s="1">
        <f t="shared" si="300"/>
        <v>45983</v>
      </c>
      <c r="AB2725" s="2">
        <f t="shared" si="301"/>
        <v>11</v>
      </c>
      <c r="AC2725" s="2">
        <f t="shared" si="302"/>
        <v>2025</v>
      </c>
      <c r="AD2725" s="2" t="str">
        <f>IFERROR(VLOOKUP(A2725,'Aux Área'!$A$4:$B$123,2,0),"-")</f>
        <v>INSPEÇÃO</v>
      </c>
    </row>
    <row r="2726" spans="1:30" x14ac:dyDescent="0.3">
      <c r="A2726" t="s">
        <v>2181</v>
      </c>
      <c r="B2726" t="s">
        <v>4595</v>
      </c>
      <c r="C2726" t="s">
        <v>4796</v>
      </c>
      <c r="D2726" t="s">
        <v>3303</v>
      </c>
      <c r="E2726" t="s">
        <v>3304</v>
      </c>
      <c r="F2726" t="s">
        <v>2184</v>
      </c>
      <c r="G2726" t="s">
        <v>1135</v>
      </c>
      <c r="H2726" t="s">
        <v>2185</v>
      </c>
      <c r="I2726" t="s">
        <v>2186</v>
      </c>
      <c r="J2726" t="s">
        <v>237</v>
      </c>
      <c r="K2726" t="s">
        <v>238</v>
      </c>
      <c r="L2726" t="s">
        <v>110</v>
      </c>
      <c r="M2726" t="s">
        <v>38</v>
      </c>
      <c r="N2726" t="s">
        <v>668</v>
      </c>
      <c r="O2726" s="23">
        <v>633</v>
      </c>
      <c r="P2726" s="9">
        <v>14.47</v>
      </c>
      <c r="Q2726" t="s">
        <v>40</v>
      </c>
      <c r="R2726">
        <v>24514</v>
      </c>
      <c r="S2726" s="9">
        <v>43.74</v>
      </c>
      <c r="T2726" s="26">
        <v>6.19</v>
      </c>
      <c r="U2726" s="8">
        <v>270.75</v>
      </c>
      <c r="V2726" t="s">
        <v>41</v>
      </c>
      <c r="W2726" t="s">
        <v>2007</v>
      </c>
      <c r="X2726" t="s">
        <v>42</v>
      </c>
      <c r="Y2726" t="s">
        <v>2188</v>
      </c>
      <c r="AA2726" s="1">
        <f t="shared" si="300"/>
        <v>45983</v>
      </c>
      <c r="AB2726" s="2">
        <f t="shared" si="301"/>
        <v>11</v>
      </c>
      <c r="AC2726" s="2">
        <f t="shared" si="302"/>
        <v>2025</v>
      </c>
      <c r="AD2726" s="2" t="str">
        <f>IFERROR(VLOOKUP(A2726,'Aux Área'!$A$4:$B$123,2,0),"-")</f>
        <v>INSPEÇÃO</v>
      </c>
    </row>
    <row r="2727" spans="1:30" x14ac:dyDescent="0.3">
      <c r="A2727" t="s">
        <v>2314</v>
      </c>
      <c r="B2727" t="s">
        <v>4624</v>
      </c>
      <c r="C2727" t="s">
        <v>4797</v>
      </c>
      <c r="D2727" t="s">
        <v>4016</v>
      </c>
      <c r="E2727" t="s">
        <v>4017</v>
      </c>
      <c r="F2727" t="s">
        <v>2317</v>
      </c>
      <c r="G2727" t="s">
        <v>1300</v>
      </c>
      <c r="H2727" t="s">
        <v>1301</v>
      </c>
      <c r="I2727" t="s">
        <v>37</v>
      </c>
      <c r="J2727" t="s">
        <v>231</v>
      </c>
      <c r="K2727" t="s">
        <v>232</v>
      </c>
      <c r="L2727" t="s">
        <v>217</v>
      </c>
      <c r="M2727" t="s">
        <v>38</v>
      </c>
      <c r="N2727" t="s">
        <v>39</v>
      </c>
      <c r="O2727" s="23">
        <v>249</v>
      </c>
      <c r="P2727" s="9">
        <v>10.08</v>
      </c>
      <c r="Q2727" t="s">
        <v>40</v>
      </c>
      <c r="R2727">
        <v>27239</v>
      </c>
      <c r="S2727" s="9">
        <v>24.71</v>
      </c>
      <c r="T2727" s="26">
        <v>4.2510000000000003</v>
      </c>
      <c r="U2727" s="8">
        <v>105.04</v>
      </c>
      <c r="V2727" t="s">
        <v>4798</v>
      </c>
      <c r="W2727" t="s">
        <v>2276</v>
      </c>
      <c r="X2727" t="s">
        <v>42</v>
      </c>
      <c r="Y2727" t="s">
        <v>2277</v>
      </c>
      <c r="AA2727" s="1">
        <f t="shared" si="300"/>
        <v>45983</v>
      </c>
      <c r="AB2727" s="2">
        <f t="shared" si="301"/>
        <v>11</v>
      </c>
      <c r="AC2727" s="2">
        <f t="shared" si="302"/>
        <v>2025</v>
      </c>
      <c r="AD2727" s="2" t="str">
        <f>IFERROR(VLOOKUP(A2727,'Aux Área'!$A$4:$B$123,2,0),"-")</f>
        <v>INSPEÇÃO</v>
      </c>
    </row>
    <row r="2728" spans="1:30" x14ac:dyDescent="0.3">
      <c r="A2728" t="s">
        <v>3092</v>
      </c>
      <c r="B2728" t="s">
        <v>4774</v>
      </c>
      <c r="C2728" t="s">
        <v>4799</v>
      </c>
      <c r="D2728" t="s">
        <v>2160</v>
      </c>
      <c r="E2728" t="s">
        <v>2161</v>
      </c>
      <c r="F2728" t="s">
        <v>3594</v>
      </c>
      <c r="G2728" t="s">
        <v>1135</v>
      </c>
      <c r="H2728" t="s">
        <v>2275</v>
      </c>
      <c r="I2728" t="s">
        <v>1497</v>
      </c>
      <c r="J2728" t="s">
        <v>275</v>
      </c>
      <c r="K2728" t="s">
        <v>276</v>
      </c>
      <c r="L2728" t="s">
        <v>124</v>
      </c>
      <c r="M2728" t="s">
        <v>38</v>
      </c>
      <c r="N2728" t="s">
        <v>39</v>
      </c>
      <c r="O2728" s="23">
        <v>550</v>
      </c>
      <c r="P2728" s="9">
        <v>10.62</v>
      </c>
      <c r="Q2728" t="s">
        <v>40</v>
      </c>
      <c r="R2728">
        <v>15106</v>
      </c>
      <c r="S2728" s="9">
        <v>51.81</v>
      </c>
      <c r="T2728" s="26">
        <v>4.1900000000000004</v>
      </c>
      <c r="U2728" s="8">
        <v>217.08</v>
      </c>
      <c r="V2728" t="s">
        <v>4800</v>
      </c>
      <c r="W2728" t="s">
        <v>2276</v>
      </c>
      <c r="X2728" t="s">
        <v>42</v>
      </c>
      <c r="Y2728" t="s">
        <v>2277</v>
      </c>
      <c r="AA2728" s="1">
        <f t="shared" si="300"/>
        <v>45983</v>
      </c>
      <c r="AB2728" s="2">
        <f t="shared" si="301"/>
        <v>11</v>
      </c>
      <c r="AC2728" s="2">
        <f t="shared" si="302"/>
        <v>2025</v>
      </c>
      <c r="AD2728" s="2" t="str">
        <f>IFERROR(VLOOKUP(A2728,'Aux Área'!$A$4:$B$123,2,0),"-")</f>
        <v>INSPEÇÃO</v>
      </c>
    </row>
    <row r="2729" spans="1:30" x14ac:dyDescent="0.3">
      <c r="A2729" t="s">
        <v>1987</v>
      </c>
      <c r="B2729" t="s">
        <v>1988</v>
      </c>
      <c r="C2729" t="s">
        <v>4801</v>
      </c>
      <c r="D2729" t="s">
        <v>3609</v>
      </c>
      <c r="E2729" t="s">
        <v>3610</v>
      </c>
      <c r="F2729" t="s">
        <v>1990</v>
      </c>
      <c r="G2729" t="s">
        <v>1495</v>
      </c>
      <c r="H2729" t="s">
        <v>2020</v>
      </c>
      <c r="I2729" t="s">
        <v>2021</v>
      </c>
      <c r="J2729" t="s">
        <v>275</v>
      </c>
      <c r="K2729" t="s">
        <v>276</v>
      </c>
      <c r="L2729" t="s">
        <v>124</v>
      </c>
      <c r="M2729" t="s">
        <v>38</v>
      </c>
      <c r="N2729" t="s">
        <v>668</v>
      </c>
      <c r="O2729" s="23">
        <v>744</v>
      </c>
      <c r="P2729" s="9">
        <v>2.29</v>
      </c>
      <c r="Q2729" t="s">
        <v>40</v>
      </c>
      <c r="R2729">
        <v>5343</v>
      </c>
      <c r="S2729" s="9">
        <v>325.35000000000002</v>
      </c>
      <c r="T2729" s="26">
        <v>7.05</v>
      </c>
      <c r="U2729" s="8">
        <v>2293.7199999999998</v>
      </c>
      <c r="V2729" t="s">
        <v>4802</v>
      </c>
      <c r="W2729" t="s">
        <v>1985</v>
      </c>
      <c r="X2729" t="s">
        <v>42</v>
      </c>
      <c r="Y2729" t="s">
        <v>1986</v>
      </c>
      <c r="AA2729" s="1">
        <f t="shared" si="300"/>
        <v>45983</v>
      </c>
      <c r="AB2729" s="2">
        <f t="shared" si="301"/>
        <v>11</v>
      </c>
      <c r="AC2729" s="2">
        <f t="shared" si="302"/>
        <v>2025</v>
      </c>
      <c r="AD2729" s="2" t="str">
        <f>IFERROR(VLOOKUP(A2729,'Aux Área'!$A$4:$B$123,2,0),"-")</f>
        <v>PESADOS</v>
      </c>
    </row>
    <row r="2730" spans="1:30" x14ac:dyDescent="0.3">
      <c r="A2730" t="s">
        <v>1987</v>
      </c>
      <c r="C2730" t="s">
        <v>15662</v>
      </c>
      <c r="F2730" t="s">
        <v>1990</v>
      </c>
      <c r="K2730" t="s">
        <v>276</v>
      </c>
      <c r="N2730" t="s">
        <v>15690</v>
      </c>
      <c r="O2730" t="s">
        <v>15244</v>
      </c>
      <c r="P2730" s="9" t="s">
        <v>15244</v>
      </c>
      <c r="Q2730" t="s">
        <v>40</v>
      </c>
      <c r="R2730" t="s">
        <v>15244</v>
      </c>
      <c r="S2730">
        <v>25.02</v>
      </c>
      <c r="U2730" s="8">
        <v>94.85</v>
      </c>
      <c r="X2730" t="s">
        <v>42</v>
      </c>
      <c r="Y2730" t="s">
        <v>1986</v>
      </c>
      <c r="AA2730" s="1">
        <f>IFERROR(DATEVALUE(C2730),"-")</f>
        <v>45983</v>
      </c>
      <c r="AB2730" s="2">
        <f>IFERROR(MONTH(AA2730),"-")</f>
        <v>11</v>
      </c>
      <c r="AC2730" s="2">
        <f>IFERROR(YEAR(AA2730),"-")</f>
        <v>2025</v>
      </c>
      <c r="AD2730" s="2" t="str">
        <f>IFERROR(VLOOKUP(A2730,'Aux Área'!$A$4:$B$123,2,0),"-")</f>
        <v>PESADOS</v>
      </c>
    </row>
    <row r="2731" spans="1:30" x14ac:dyDescent="0.3">
      <c r="A2731" t="s">
        <v>1999</v>
      </c>
      <c r="B2731" t="s">
        <v>3016</v>
      </c>
      <c r="C2731" t="s">
        <v>4803</v>
      </c>
      <c r="D2731" t="s">
        <v>1297</v>
      </c>
      <c r="E2731" t="s">
        <v>2221</v>
      </c>
      <c r="F2731" t="s">
        <v>2002</v>
      </c>
      <c r="G2731" t="s">
        <v>659</v>
      </c>
      <c r="H2731" t="s">
        <v>2003</v>
      </c>
      <c r="I2731" t="s">
        <v>667</v>
      </c>
      <c r="J2731" t="s">
        <v>231</v>
      </c>
      <c r="K2731" t="s">
        <v>232</v>
      </c>
      <c r="L2731" t="s">
        <v>217</v>
      </c>
      <c r="M2731" t="s">
        <v>38</v>
      </c>
      <c r="N2731" t="s">
        <v>668</v>
      </c>
      <c r="O2731" s="23">
        <v>242</v>
      </c>
      <c r="P2731" s="9">
        <v>3.48</v>
      </c>
      <c r="Q2731" t="s">
        <v>40</v>
      </c>
      <c r="R2731">
        <v>8471</v>
      </c>
      <c r="S2731" s="9">
        <v>69.56</v>
      </c>
      <c r="T2731" s="26">
        <v>5.99</v>
      </c>
      <c r="U2731" s="8">
        <v>416.68</v>
      </c>
      <c r="V2731" t="s">
        <v>4804</v>
      </c>
      <c r="W2731" t="s">
        <v>1985</v>
      </c>
      <c r="X2731" t="s">
        <v>42</v>
      </c>
      <c r="Y2731" t="s">
        <v>1986</v>
      </c>
      <c r="AA2731" s="1">
        <f>DATEVALUE(C2731)</f>
        <v>45983</v>
      </c>
      <c r="AB2731" s="2">
        <f>MONTH(AA2731)</f>
        <v>11</v>
      </c>
      <c r="AC2731" s="2">
        <f>YEAR(AA2731)</f>
        <v>2025</v>
      </c>
      <c r="AD2731" s="2" t="str">
        <f>IFERROR(VLOOKUP(A2731,'Aux Área'!$A$4:$B$123,2,0),"-")</f>
        <v>PESADOS</v>
      </c>
    </row>
    <row r="2732" spans="1:30" x14ac:dyDescent="0.3">
      <c r="A2732" t="s">
        <v>1999</v>
      </c>
      <c r="C2732" t="s">
        <v>4803</v>
      </c>
      <c r="F2732" t="s">
        <v>2002</v>
      </c>
      <c r="K2732" t="s">
        <v>232</v>
      </c>
      <c r="N2732" t="s">
        <v>15690</v>
      </c>
      <c r="O2732" t="s">
        <v>15244</v>
      </c>
      <c r="P2732" s="9" t="s">
        <v>15244</v>
      </c>
      <c r="Q2732" t="s">
        <v>40</v>
      </c>
      <c r="R2732" t="s">
        <v>15244</v>
      </c>
      <c r="S2732">
        <v>11.42</v>
      </c>
      <c r="U2732" s="8">
        <v>37.69</v>
      </c>
      <c r="W2732" t="s">
        <v>1985</v>
      </c>
      <c r="X2732" t="s">
        <v>42</v>
      </c>
      <c r="Y2732" t="s">
        <v>1986</v>
      </c>
      <c r="AA2732" s="1">
        <f>IFERROR(DATEVALUE(C2732),"-")</f>
        <v>45983</v>
      </c>
      <c r="AB2732" s="2">
        <f>IFERROR(MONTH(AA2732),"-")</f>
        <v>11</v>
      </c>
      <c r="AC2732" s="2">
        <f>IFERROR(YEAR(AA2732),"-")</f>
        <v>2025</v>
      </c>
      <c r="AD2732" s="2" t="str">
        <f>IFERROR(VLOOKUP(A2732,'Aux Área'!$A$4:$B$123,2,0),"-")</f>
        <v>PESADOS</v>
      </c>
    </row>
    <row r="2733" spans="1:30" x14ac:dyDescent="0.3">
      <c r="A2733" t="s">
        <v>30</v>
      </c>
      <c r="B2733" t="s">
        <v>453</v>
      </c>
      <c r="C2733" t="s">
        <v>4805</v>
      </c>
      <c r="D2733" t="s">
        <v>958</v>
      </c>
      <c r="E2733" t="s">
        <v>959</v>
      </c>
      <c r="F2733" t="s">
        <v>34</v>
      </c>
      <c r="G2733" t="s">
        <v>1500</v>
      </c>
      <c r="H2733" t="s">
        <v>36</v>
      </c>
      <c r="I2733" t="s">
        <v>37</v>
      </c>
      <c r="J2733" t="s">
        <v>552</v>
      </c>
      <c r="K2733" t="s">
        <v>553</v>
      </c>
      <c r="L2733" t="s">
        <v>155</v>
      </c>
      <c r="M2733" t="s">
        <v>38</v>
      </c>
      <c r="N2733" t="s">
        <v>39</v>
      </c>
      <c r="O2733" s="23">
        <v>339</v>
      </c>
      <c r="P2733" s="9">
        <v>9.17</v>
      </c>
      <c r="Q2733" t="s">
        <v>40</v>
      </c>
      <c r="R2733">
        <v>12045</v>
      </c>
      <c r="S2733" s="9">
        <v>36.950000000000003</v>
      </c>
      <c r="T2733" s="26">
        <v>4.54</v>
      </c>
      <c r="U2733" s="8">
        <v>167.77</v>
      </c>
      <c r="V2733" t="s">
        <v>41</v>
      </c>
      <c r="W2733" t="s">
        <v>2007</v>
      </c>
      <c r="X2733" t="s">
        <v>42</v>
      </c>
      <c r="Y2733" t="s">
        <v>1740</v>
      </c>
      <c r="AA2733" s="1">
        <f t="shared" ref="AA2733:AA2745" si="303">DATEVALUE(C2733)</f>
        <v>45983</v>
      </c>
      <c r="AB2733" s="2">
        <f t="shared" ref="AB2733:AB2745" si="304">MONTH(AA2733)</f>
        <v>11</v>
      </c>
      <c r="AC2733" s="2">
        <f t="shared" ref="AC2733:AC2745" si="305">YEAR(AA2733)</f>
        <v>2025</v>
      </c>
      <c r="AD2733" s="2" t="str">
        <f>IFERROR(VLOOKUP(A2733,'Aux Área'!$A$4:$B$123,2,0),"-")</f>
        <v>OPERAÇÃO</v>
      </c>
    </row>
    <row r="2734" spans="1:30" x14ac:dyDescent="0.3">
      <c r="A2734" t="s">
        <v>2282</v>
      </c>
      <c r="B2734" t="s">
        <v>4679</v>
      </c>
      <c r="C2734" t="s">
        <v>4806</v>
      </c>
      <c r="D2734" t="s">
        <v>3295</v>
      </c>
      <c r="E2734" t="s">
        <v>3296</v>
      </c>
      <c r="F2734" t="s">
        <v>2285</v>
      </c>
      <c r="G2734" t="s">
        <v>1135</v>
      </c>
      <c r="H2734" t="s">
        <v>2275</v>
      </c>
      <c r="I2734" t="s">
        <v>1497</v>
      </c>
      <c r="J2734" t="s">
        <v>165</v>
      </c>
      <c r="K2734" t="s">
        <v>166</v>
      </c>
      <c r="L2734" t="s">
        <v>167</v>
      </c>
      <c r="M2734" t="s">
        <v>38</v>
      </c>
      <c r="N2734" t="s">
        <v>39</v>
      </c>
      <c r="O2734" s="23">
        <v>306</v>
      </c>
      <c r="P2734" s="9">
        <v>10.5</v>
      </c>
      <c r="Q2734" t="s">
        <v>40</v>
      </c>
      <c r="R2734">
        <v>23060</v>
      </c>
      <c r="S2734" s="9">
        <v>29.14</v>
      </c>
      <c r="T2734" s="26">
        <v>4.4610000000000003</v>
      </c>
      <c r="U2734" s="8">
        <v>130</v>
      </c>
      <c r="V2734" t="s">
        <v>112</v>
      </c>
      <c r="W2734" t="s">
        <v>2276</v>
      </c>
      <c r="X2734" t="s">
        <v>42</v>
      </c>
      <c r="Y2734" t="s">
        <v>2277</v>
      </c>
      <c r="AA2734" s="1">
        <f t="shared" si="303"/>
        <v>45983</v>
      </c>
      <c r="AB2734" s="2">
        <f t="shared" si="304"/>
        <v>11</v>
      </c>
      <c r="AC2734" s="2">
        <f t="shared" si="305"/>
        <v>2025</v>
      </c>
      <c r="AD2734" s="2" t="str">
        <f>IFERROR(VLOOKUP(A2734,'Aux Área'!$A$4:$B$123,2,0),"-")</f>
        <v>INSPEÇÃO</v>
      </c>
    </row>
    <row r="2735" spans="1:30" x14ac:dyDescent="0.3">
      <c r="A2735" t="s">
        <v>2278</v>
      </c>
      <c r="B2735" t="s">
        <v>4664</v>
      </c>
      <c r="C2735" t="s">
        <v>4807</v>
      </c>
      <c r="D2735" t="s">
        <v>3243</v>
      </c>
      <c r="E2735" t="s">
        <v>3244</v>
      </c>
      <c r="F2735" t="s">
        <v>2281</v>
      </c>
      <c r="G2735" t="s">
        <v>1135</v>
      </c>
      <c r="H2735" t="s">
        <v>2275</v>
      </c>
      <c r="I2735" t="s">
        <v>1497</v>
      </c>
      <c r="J2735" t="s">
        <v>169</v>
      </c>
      <c r="K2735" t="s">
        <v>170</v>
      </c>
      <c r="L2735" t="s">
        <v>124</v>
      </c>
      <c r="M2735" t="s">
        <v>38</v>
      </c>
      <c r="N2735" t="s">
        <v>39</v>
      </c>
      <c r="O2735" s="23">
        <v>387</v>
      </c>
      <c r="P2735" s="9">
        <v>10.61</v>
      </c>
      <c r="Q2735" t="s">
        <v>40</v>
      </c>
      <c r="R2735">
        <v>26609</v>
      </c>
      <c r="S2735" s="9">
        <v>36.479999999999997</v>
      </c>
      <c r="T2735" s="26">
        <v>4.29</v>
      </c>
      <c r="U2735" s="8">
        <v>156.5</v>
      </c>
      <c r="V2735" t="s">
        <v>41</v>
      </c>
      <c r="W2735" t="s">
        <v>2276</v>
      </c>
      <c r="X2735" t="s">
        <v>42</v>
      </c>
      <c r="Y2735" t="s">
        <v>2277</v>
      </c>
      <c r="AA2735" s="1">
        <f t="shared" si="303"/>
        <v>45983</v>
      </c>
      <c r="AB2735" s="2">
        <f t="shared" si="304"/>
        <v>11</v>
      </c>
      <c r="AC2735" s="2">
        <f t="shared" si="305"/>
        <v>2025</v>
      </c>
      <c r="AD2735" s="2" t="str">
        <f>IFERROR(VLOOKUP(A2735,'Aux Área'!$A$4:$B$123,2,0),"-")</f>
        <v>INSPEÇÃO</v>
      </c>
    </row>
    <row r="2736" spans="1:30" x14ac:dyDescent="0.3">
      <c r="A2736" t="s">
        <v>2691</v>
      </c>
      <c r="B2736" t="s">
        <v>2692</v>
      </c>
      <c r="C2736" t="s">
        <v>4808</v>
      </c>
      <c r="D2736" t="s">
        <v>2142</v>
      </c>
      <c r="E2736" t="s">
        <v>2143</v>
      </c>
      <c r="F2736" t="s">
        <v>3605</v>
      </c>
      <c r="G2736" t="s">
        <v>1635</v>
      </c>
      <c r="H2736" t="s">
        <v>2635</v>
      </c>
      <c r="I2736" t="s">
        <v>37</v>
      </c>
      <c r="J2736" t="s">
        <v>169</v>
      </c>
      <c r="K2736" t="s">
        <v>170</v>
      </c>
      <c r="L2736" t="s">
        <v>124</v>
      </c>
      <c r="M2736" t="s">
        <v>38</v>
      </c>
      <c r="N2736" t="s">
        <v>39</v>
      </c>
      <c r="O2736" s="23">
        <v>229</v>
      </c>
      <c r="P2736" s="9">
        <v>8.81</v>
      </c>
      <c r="Q2736" t="s">
        <v>40</v>
      </c>
      <c r="R2736">
        <v>5972</v>
      </c>
      <c r="S2736" s="9">
        <v>26</v>
      </c>
      <c r="T2736" s="26">
        <v>4.2880000000000003</v>
      </c>
      <c r="U2736" s="8">
        <v>111.5</v>
      </c>
      <c r="V2736" t="s">
        <v>41</v>
      </c>
      <c r="W2736" t="s">
        <v>2007</v>
      </c>
      <c r="X2736" t="s">
        <v>42</v>
      </c>
      <c r="Y2736" t="s">
        <v>1740</v>
      </c>
      <c r="AA2736" s="1">
        <f t="shared" si="303"/>
        <v>45983</v>
      </c>
      <c r="AB2736" s="2">
        <f t="shared" si="304"/>
        <v>11</v>
      </c>
      <c r="AC2736" s="2">
        <f t="shared" si="305"/>
        <v>2025</v>
      </c>
      <c r="AD2736" s="2" t="str">
        <f>IFERROR(VLOOKUP(A2736,'Aux Área'!$A$4:$B$123,2,0),"-")</f>
        <v>TI</v>
      </c>
    </row>
    <row r="2737" spans="1:30" x14ac:dyDescent="0.3">
      <c r="A2737" t="s">
        <v>1702</v>
      </c>
      <c r="B2737" t="s">
        <v>209</v>
      </c>
      <c r="C2737" t="s">
        <v>4809</v>
      </c>
      <c r="D2737" t="s">
        <v>1225</v>
      </c>
      <c r="E2737" t="s">
        <v>1226</v>
      </c>
      <c r="F2737" t="s">
        <v>653</v>
      </c>
      <c r="G2737" t="s">
        <v>1495</v>
      </c>
      <c r="H2737" t="s">
        <v>1704</v>
      </c>
      <c r="I2737" t="s">
        <v>1497</v>
      </c>
      <c r="J2737" t="s">
        <v>237</v>
      </c>
      <c r="K2737" t="s">
        <v>238</v>
      </c>
      <c r="L2737" t="s">
        <v>110</v>
      </c>
      <c r="M2737" t="s">
        <v>38</v>
      </c>
      <c r="N2737" t="s">
        <v>638</v>
      </c>
      <c r="O2737" s="23">
        <v>0</v>
      </c>
      <c r="P2737" s="9">
        <v>0</v>
      </c>
      <c r="Q2737" t="s">
        <v>40</v>
      </c>
      <c r="R2737">
        <v>0</v>
      </c>
      <c r="S2737" s="9">
        <v>249.59</v>
      </c>
      <c r="T2737" s="26">
        <v>6.09</v>
      </c>
      <c r="U2737" s="8">
        <v>1520.06</v>
      </c>
      <c r="V2737" t="s">
        <v>41</v>
      </c>
      <c r="W2737" t="s">
        <v>652</v>
      </c>
      <c r="X2737" t="s">
        <v>42</v>
      </c>
      <c r="Y2737" t="s">
        <v>653</v>
      </c>
      <c r="AA2737" s="1">
        <f t="shared" si="303"/>
        <v>45983</v>
      </c>
      <c r="AB2737" s="2">
        <f t="shared" si="304"/>
        <v>11</v>
      </c>
      <c r="AC2737" s="2">
        <f t="shared" si="305"/>
        <v>2025</v>
      </c>
      <c r="AD2737" s="2" t="str">
        <f>IFERROR(VLOOKUP(A2737,'Aux Área'!$A$4:$B$123,2,0),"-")</f>
        <v>SÃO PEDRO</v>
      </c>
    </row>
    <row r="2738" spans="1:30" x14ac:dyDescent="0.3">
      <c r="A2738" t="s">
        <v>2117</v>
      </c>
      <c r="B2738" t="s">
        <v>1946</v>
      </c>
      <c r="C2738" t="s">
        <v>4810</v>
      </c>
      <c r="D2738" t="s">
        <v>1948</v>
      </c>
      <c r="E2738" t="s">
        <v>1949</v>
      </c>
      <c r="F2738" t="s">
        <v>653</v>
      </c>
      <c r="G2738" t="s">
        <v>635</v>
      </c>
      <c r="H2738" t="s">
        <v>1804</v>
      </c>
      <c r="I2738" t="s">
        <v>1497</v>
      </c>
      <c r="J2738" t="s">
        <v>409</v>
      </c>
      <c r="K2738" t="s">
        <v>410</v>
      </c>
      <c r="L2738" t="s">
        <v>141</v>
      </c>
      <c r="M2738" t="s">
        <v>38</v>
      </c>
      <c r="N2738" t="s">
        <v>668</v>
      </c>
      <c r="O2738" s="23">
        <v>0</v>
      </c>
      <c r="P2738" s="9">
        <v>0</v>
      </c>
      <c r="Q2738" t="s">
        <v>40</v>
      </c>
      <c r="R2738">
        <v>0</v>
      </c>
      <c r="S2738" s="9">
        <v>77.069999999999993</v>
      </c>
      <c r="T2738" s="26">
        <v>6.09</v>
      </c>
      <c r="U2738" s="8">
        <v>469.36</v>
      </c>
      <c r="V2738" t="s">
        <v>4811</v>
      </c>
      <c r="W2738" t="s">
        <v>652</v>
      </c>
      <c r="X2738" t="s">
        <v>42</v>
      </c>
      <c r="Y2738" t="s">
        <v>653</v>
      </c>
      <c r="AA2738" s="1">
        <f t="shared" si="303"/>
        <v>45983</v>
      </c>
      <c r="AB2738" s="2">
        <f t="shared" si="304"/>
        <v>11</v>
      </c>
      <c r="AC2738" s="2">
        <f t="shared" si="305"/>
        <v>2025</v>
      </c>
      <c r="AD2738" s="2" t="str">
        <f>IFERROR(VLOOKUP(A2738,'Aux Área'!$A$4:$B$123,2,0),"-")</f>
        <v>SÃO PEDRO</v>
      </c>
    </row>
    <row r="2739" spans="1:30" x14ac:dyDescent="0.3">
      <c r="A2739" t="s">
        <v>2638</v>
      </c>
      <c r="B2739" t="s">
        <v>4593</v>
      </c>
      <c r="C2739" t="s">
        <v>4812</v>
      </c>
      <c r="D2739" t="s">
        <v>3259</v>
      </c>
      <c r="E2739" t="s">
        <v>3260</v>
      </c>
      <c r="F2739" t="s">
        <v>2641</v>
      </c>
      <c r="G2739" t="s">
        <v>1135</v>
      </c>
      <c r="H2739" t="s">
        <v>2275</v>
      </c>
      <c r="I2739" t="s">
        <v>1497</v>
      </c>
      <c r="J2739" t="s">
        <v>275</v>
      </c>
      <c r="K2739" t="s">
        <v>276</v>
      </c>
      <c r="L2739" t="s">
        <v>124</v>
      </c>
      <c r="M2739" t="s">
        <v>38</v>
      </c>
      <c r="N2739" t="s">
        <v>39</v>
      </c>
      <c r="O2739" s="23">
        <v>358</v>
      </c>
      <c r="P2739" s="9">
        <v>8.7100000000000009</v>
      </c>
      <c r="Q2739" t="s">
        <v>40</v>
      </c>
      <c r="R2739">
        <v>21444</v>
      </c>
      <c r="S2739" s="9">
        <v>41.1</v>
      </c>
      <c r="T2739" s="26">
        <v>4.1900000000000004</v>
      </c>
      <c r="U2739" s="8">
        <v>172.21</v>
      </c>
      <c r="V2739" t="s">
        <v>4813</v>
      </c>
      <c r="W2739" t="s">
        <v>2276</v>
      </c>
      <c r="X2739" t="s">
        <v>42</v>
      </c>
      <c r="Y2739" t="s">
        <v>2277</v>
      </c>
      <c r="AA2739" s="1">
        <f t="shared" si="303"/>
        <v>45983</v>
      </c>
      <c r="AB2739" s="2">
        <f t="shared" si="304"/>
        <v>11</v>
      </c>
      <c r="AC2739" s="2">
        <f t="shared" si="305"/>
        <v>2025</v>
      </c>
      <c r="AD2739" s="2" t="str">
        <f>IFERROR(VLOOKUP(A2739,'Aux Área'!$A$4:$B$123,2,0),"-")</f>
        <v>INSPEÇÃO</v>
      </c>
    </row>
    <row r="2740" spans="1:30" x14ac:dyDescent="0.3">
      <c r="A2740" t="s">
        <v>2306</v>
      </c>
      <c r="B2740" t="s">
        <v>4613</v>
      </c>
      <c r="C2740" t="s">
        <v>4814</v>
      </c>
      <c r="D2740" t="s">
        <v>3319</v>
      </c>
      <c r="E2740" t="s">
        <v>3320</v>
      </c>
      <c r="F2740" t="s">
        <v>2309</v>
      </c>
      <c r="G2740" t="s">
        <v>1135</v>
      </c>
      <c r="H2740" t="s">
        <v>2275</v>
      </c>
      <c r="I2740" t="s">
        <v>1497</v>
      </c>
      <c r="J2740" t="s">
        <v>89</v>
      </c>
      <c r="K2740" t="s">
        <v>90</v>
      </c>
      <c r="L2740" t="s">
        <v>91</v>
      </c>
      <c r="M2740" t="s">
        <v>38</v>
      </c>
      <c r="N2740" t="s">
        <v>39</v>
      </c>
      <c r="O2740" s="23">
        <v>549</v>
      </c>
      <c r="P2740" s="9">
        <v>11.9</v>
      </c>
      <c r="Q2740" t="s">
        <v>40</v>
      </c>
      <c r="R2740">
        <v>20547</v>
      </c>
      <c r="S2740" s="9">
        <v>46.14</v>
      </c>
      <c r="T2740" s="26">
        <v>4.49</v>
      </c>
      <c r="U2740" s="8">
        <v>207.17</v>
      </c>
      <c r="V2740" t="s">
        <v>4815</v>
      </c>
      <c r="W2740" t="s">
        <v>2276</v>
      </c>
      <c r="X2740" t="s">
        <v>42</v>
      </c>
      <c r="Y2740" t="s">
        <v>2277</v>
      </c>
      <c r="AA2740" s="1">
        <f t="shared" si="303"/>
        <v>45983</v>
      </c>
      <c r="AB2740" s="2">
        <f t="shared" si="304"/>
        <v>11</v>
      </c>
      <c r="AC2740" s="2">
        <f t="shared" si="305"/>
        <v>2025</v>
      </c>
      <c r="AD2740" s="2" t="str">
        <f>IFERROR(VLOOKUP(A2740,'Aux Área'!$A$4:$B$123,2,0),"-")</f>
        <v>INSPEÇÃO</v>
      </c>
    </row>
    <row r="2741" spans="1:30" x14ac:dyDescent="0.3">
      <c r="A2741" t="s">
        <v>2643</v>
      </c>
      <c r="B2741" t="s">
        <v>2307</v>
      </c>
      <c r="C2741" t="s">
        <v>4816</v>
      </c>
      <c r="D2741" t="s">
        <v>3246</v>
      </c>
      <c r="E2741" t="s">
        <v>3247</v>
      </c>
      <c r="F2741" t="s">
        <v>2646</v>
      </c>
      <c r="G2741" t="s">
        <v>1300</v>
      </c>
      <c r="H2741" t="s">
        <v>1301</v>
      </c>
      <c r="I2741" t="s">
        <v>37</v>
      </c>
      <c r="J2741" t="s">
        <v>172</v>
      </c>
      <c r="K2741" t="s">
        <v>173</v>
      </c>
      <c r="L2741" t="s">
        <v>124</v>
      </c>
      <c r="M2741" t="s">
        <v>38</v>
      </c>
      <c r="N2741" t="s">
        <v>39</v>
      </c>
      <c r="O2741" s="23">
        <v>371</v>
      </c>
      <c r="P2741" s="9">
        <v>9.3800000000000008</v>
      </c>
      <c r="Q2741" t="s">
        <v>40</v>
      </c>
      <c r="R2741">
        <v>22727</v>
      </c>
      <c r="S2741" s="9">
        <v>39.549999999999997</v>
      </c>
      <c r="T2741" s="26">
        <v>3.99</v>
      </c>
      <c r="U2741" s="8">
        <v>157.80000000000001</v>
      </c>
      <c r="V2741" t="s">
        <v>112</v>
      </c>
      <c r="W2741" t="s">
        <v>2276</v>
      </c>
      <c r="X2741" t="s">
        <v>42</v>
      </c>
      <c r="Y2741" t="s">
        <v>2277</v>
      </c>
      <c r="AA2741" s="1">
        <f t="shared" si="303"/>
        <v>45983</v>
      </c>
      <c r="AB2741" s="2">
        <f t="shared" si="304"/>
        <v>11</v>
      </c>
      <c r="AC2741" s="2">
        <f t="shared" si="305"/>
        <v>2025</v>
      </c>
      <c r="AD2741" s="2" t="str">
        <f>IFERROR(VLOOKUP(A2741,'Aux Área'!$A$4:$B$123,2,0),"-")</f>
        <v>INSPEÇÃO</v>
      </c>
    </row>
    <row r="2742" spans="1:30" x14ac:dyDescent="0.3">
      <c r="A2742" t="s">
        <v>2271</v>
      </c>
      <c r="B2742" t="s">
        <v>4589</v>
      </c>
      <c r="C2742" t="s">
        <v>4817</v>
      </c>
      <c r="D2742" t="s">
        <v>3285</v>
      </c>
      <c r="E2742" t="s">
        <v>3286</v>
      </c>
      <c r="F2742" t="s">
        <v>2274</v>
      </c>
      <c r="G2742" t="s">
        <v>1135</v>
      </c>
      <c r="H2742" t="s">
        <v>2275</v>
      </c>
      <c r="I2742" t="s">
        <v>1497</v>
      </c>
      <c r="J2742" t="s">
        <v>231</v>
      </c>
      <c r="K2742" t="s">
        <v>232</v>
      </c>
      <c r="L2742" t="s">
        <v>217</v>
      </c>
      <c r="M2742" t="s">
        <v>38</v>
      </c>
      <c r="N2742" t="s">
        <v>39</v>
      </c>
      <c r="O2742" s="23">
        <v>434</v>
      </c>
      <c r="P2742" s="9">
        <v>9.01</v>
      </c>
      <c r="Q2742" t="s">
        <v>40</v>
      </c>
      <c r="R2742">
        <v>22726</v>
      </c>
      <c r="S2742" s="9">
        <v>48.18</v>
      </c>
      <c r="T2742" s="26">
        <v>4.25</v>
      </c>
      <c r="U2742" s="8">
        <v>204.77</v>
      </c>
      <c r="V2742" t="s">
        <v>4818</v>
      </c>
      <c r="W2742" t="s">
        <v>2276</v>
      </c>
      <c r="X2742" t="s">
        <v>42</v>
      </c>
      <c r="Y2742" t="s">
        <v>2277</v>
      </c>
      <c r="AA2742" s="1">
        <f t="shared" si="303"/>
        <v>45983</v>
      </c>
      <c r="AB2742" s="2">
        <f t="shared" si="304"/>
        <v>11</v>
      </c>
      <c r="AC2742" s="2">
        <f t="shared" si="305"/>
        <v>2025</v>
      </c>
      <c r="AD2742" s="2" t="str">
        <f>IFERROR(VLOOKUP(A2742,'Aux Área'!$A$4:$B$123,2,0),"-")</f>
        <v>INSPEÇÃO</v>
      </c>
    </row>
    <row r="2743" spans="1:30" x14ac:dyDescent="0.3">
      <c r="A2743" t="s">
        <v>2314</v>
      </c>
      <c r="B2743" t="s">
        <v>4624</v>
      </c>
      <c r="C2743" t="s">
        <v>4819</v>
      </c>
      <c r="D2743" t="s">
        <v>3276</v>
      </c>
      <c r="E2743" t="s">
        <v>3277</v>
      </c>
      <c r="F2743" t="s">
        <v>2317</v>
      </c>
      <c r="G2743" t="s">
        <v>1300</v>
      </c>
      <c r="H2743" t="s">
        <v>1301</v>
      </c>
      <c r="I2743" t="s">
        <v>37</v>
      </c>
      <c r="J2743" t="s">
        <v>89</v>
      </c>
      <c r="K2743" t="s">
        <v>90</v>
      </c>
      <c r="L2743" t="s">
        <v>91</v>
      </c>
      <c r="M2743" t="s">
        <v>38</v>
      </c>
      <c r="N2743" t="s">
        <v>39</v>
      </c>
      <c r="O2743" s="23">
        <v>529</v>
      </c>
      <c r="P2743" s="9">
        <v>11.76</v>
      </c>
      <c r="Q2743" t="s">
        <v>40</v>
      </c>
      <c r="R2743">
        <v>27768</v>
      </c>
      <c r="S2743" s="9">
        <v>44.99</v>
      </c>
      <c r="T2743" s="26">
        <v>4.49</v>
      </c>
      <c r="U2743" s="8">
        <v>202.01</v>
      </c>
      <c r="V2743" t="s">
        <v>4820</v>
      </c>
      <c r="W2743" t="s">
        <v>2276</v>
      </c>
      <c r="X2743" t="s">
        <v>42</v>
      </c>
      <c r="Y2743" t="s">
        <v>2277</v>
      </c>
      <c r="AA2743" s="1">
        <f t="shared" si="303"/>
        <v>45983</v>
      </c>
      <c r="AB2743" s="2">
        <f t="shared" si="304"/>
        <v>11</v>
      </c>
      <c r="AC2743" s="2">
        <f t="shared" si="305"/>
        <v>2025</v>
      </c>
      <c r="AD2743" s="2" t="str">
        <f>IFERROR(VLOOKUP(A2743,'Aux Área'!$A$4:$B$123,2,0),"-")</f>
        <v>INSPEÇÃO</v>
      </c>
    </row>
    <row r="2744" spans="1:30" x14ac:dyDescent="0.3">
      <c r="A2744" t="s">
        <v>2282</v>
      </c>
      <c r="B2744" t="s">
        <v>4679</v>
      </c>
      <c r="C2744" t="s">
        <v>4821</v>
      </c>
      <c r="D2744" t="s">
        <v>3295</v>
      </c>
      <c r="E2744" t="s">
        <v>3296</v>
      </c>
      <c r="F2744" t="s">
        <v>2285</v>
      </c>
      <c r="G2744" t="s">
        <v>1135</v>
      </c>
      <c r="H2744" t="s">
        <v>2275</v>
      </c>
      <c r="I2744" t="s">
        <v>1497</v>
      </c>
      <c r="J2744" t="s">
        <v>165</v>
      </c>
      <c r="K2744" t="s">
        <v>166</v>
      </c>
      <c r="L2744" t="s">
        <v>167</v>
      </c>
      <c r="M2744" t="s">
        <v>38</v>
      </c>
      <c r="N2744" t="s">
        <v>39</v>
      </c>
      <c r="O2744" s="23">
        <v>336</v>
      </c>
      <c r="P2744" s="9">
        <v>8.56</v>
      </c>
      <c r="Q2744" t="s">
        <v>40</v>
      </c>
      <c r="R2744">
        <v>23396</v>
      </c>
      <c r="S2744" s="9">
        <v>39.229999999999997</v>
      </c>
      <c r="T2744" s="26">
        <v>4.4610000000000003</v>
      </c>
      <c r="U2744" s="8">
        <v>175</v>
      </c>
      <c r="V2744" t="s">
        <v>112</v>
      </c>
      <c r="W2744" t="s">
        <v>2276</v>
      </c>
      <c r="X2744" t="s">
        <v>42</v>
      </c>
      <c r="Y2744" t="s">
        <v>2277</v>
      </c>
      <c r="AA2744" s="1">
        <f t="shared" si="303"/>
        <v>45983</v>
      </c>
      <c r="AB2744" s="2">
        <f t="shared" si="304"/>
        <v>11</v>
      </c>
      <c r="AC2744" s="2">
        <f t="shared" si="305"/>
        <v>2025</v>
      </c>
      <c r="AD2744" s="2" t="str">
        <f>IFERROR(VLOOKUP(A2744,'Aux Área'!$A$4:$B$123,2,0),"-")</f>
        <v>INSPEÇÃO</v>
      </c>
    </row>
    <row r="2745" spans="1:30" x14ac:dyDescent="0.3">
      <c r="A2745" t="s">
        <v>2041</v>
      </c>
      <c r="B2745" t="s">
        <v>2042</v>
      </c>
      <c r="C2745" t="s">
        <v>4822</v>
      </c>
      <c r="D2745" t="s">
        <v>1297</v>
      </c>
      <c r="E2745" t="s">
        <v>2221</v>
      </c>
      <c r="F2745" t="s">
        <v>2044</v>
      </c>
      <c r="G2745" t="s">
        <v>659</v>
      </c>
      <c r="H2745" t="s">
        <v>1996</v>
      </c>
      <c r="I2745" t="s">
        <v>1997</v>
      </c>
      <c r="J2745" t="s">
        <v>231</v>
      </c>
      <c r="K2745" t="s">
        <v>232</v>
      </c>
      <c r="L2745" t="s">
        <v>217</v>
      </c>
      <c r="M2745" t="s">
        <v>38</v>
      </c>
      <c r="N2745" t="s">
        <v>668</v>
      </c>
      <c r="O2745" s="23">
        <v>199</v>
      </c>
      <c r="P2745" s="9">
        <v>5.9</v>
      </c>
      <c r="Q2745" t="s">
        <v>40</v>
      </c>
      <c r="R2745">
        <v>9042</v>
      </c>
      <c r="S2745" s="9">
        <v>33.729999999999997</v>
      </c>
      <c r="T2745" s="26">
        <v>5.99</v>
      </c>
      <c r="U2745" s="8">
        <v>202.04</v>
      </c>
      <c r="V2745" t="s">
        <v>4823</v>
      </c>
      <c r="W2745" t="s">
        <v>1985</v>
      </c>
      <c r="X2745" t="s">
        <v>42</v>
      </c>
      <c r="Y2745" t="s">
        <v>1986</v>
      </c>
      <c r="AA2745" s="1">
        <f t="shared" si="303"/>
        <v>45983</v>
      </c>
      <c r="AB2745" s="2">
        <f t="shared" si="304"/>
        <v>11</v>
      </c>
      <c r="AC2745" s="2">
        <f t="shared" si="305"/>
        <v>2025</v>
      </c>
      <c r="AD2745" s="2" t="str">
        <f>IFERROR(VLOOKUP(A2745,'Aux Área'!$A$4:$B$123,2,0),"-")</f>
        <v>PESADOS</v>
      </c>
    </row>
    <row r="2746" spans="1:30" x14ac:dyDescent="0.3">
      <c r="A2746" t="s">
        <v>2041</v>
      </c>
      <c r="C2746" t="s">
        <v>4822</v>
      </c>
      <c r="F2746" t="s">
        <v>2044</v>
      </c>
      <c r="K2746" t="s">
        <v>232</v>
      </c>
      <c r="N2746" t="s">
        <v>15690</v>
      </c>
      <c r="O2746" t="s">
        <v>15244</v>
      </c>
      <c r="P2746" s="9" t="s">
        <v>15244</v>
      </c>
      <c r="Q2746" t="s">
        <v>40</v>
      </c>
      <c r="R2746" t="s">
        <v>15244</v>
      </c>
      <c r="S2746">
        <v>5.17</v>
      </c>
      <c r="U2746" s="8">
        <v>17.07</v>
      </c>
      <c r="X2746" t="s">
        <v>42</v>
      </c>
      <c r="Y2746" t="s">
        <v>1986</v>
      </c>
      <c r="AA2746" s="1">
        <f>IFERROR(DATEVALUE(C2746),"-")</f>
        <v>45983</v>
      </c>
      <c r="AB2746" s="2">
        <f>IFERROR(MONTH(AA2746),"-")</f>
        <v>11</v>
      </c>
      <c r="AC2746" s="2">
        <f>IFERROR(YEAR(AA2746),"-")</f>
        <v>2025</v>
      </c>
      <c r="AD2746" s="2" t="str">
        <f>IFERROR(VLOOKUP(A2746,'Aux Área'!$A$4:$B$123,2,0),"-")</f>
        <v>PESADOS</v>
      </c>
    </row>
    <row r="2747" spans="1:30" x14ac:dyDescent="0.3">
      <c r="A2747" t="s">
        <v>2271</v>
      </c>
      <c r="B2747" t="s">
        <v>4589</v>
      </c>
      <c r="C2747" t="s">
        <v>4824</v>
      </c>
      <c r="D2747" t="s">
        <v>3135</v>
      </c>
      <c r="E2747" t="s">
        <v>3136</v>
      </c>
      <c r="F2747" t="s">
        <v>2274</v>
      </c>
      <c r="G2747" t="s">
        <v>1135</v>
      </c>
      <c r="H2747" t="s">
        <v>2275</v>
      </c>
      <c r="I2747" t="s">
        <v>1497</v>
      </c>
      <c r="J2747" t="s">
        <v>188</v>
      </c>
      <c r="K2747" t="s">
        <v>189</v>
      </c>
      <c r="L2747" t="s">
        <v>190</v>
      </c>
      <c r="M2747" t="s">
        <v>38</v>
      </c>
      <c r="N2747" t="s">
        <v>39</v>
      </c>
      <c r="O2747" s="23">
        <v>233</v>
      </c>
      <c r="P2747" s="9">
        <v>10.46</v>
      </c>
      <c r="Q2747" t="s">
        <v>40</v>
      </c>
      <c r="R2747">
        <v>22959</v>
      </c>
      <c r="S2747" s="9">
        <v>22.28</v>
      </c>
      <c r="T2747" s="26">
        <v>4.3899999999999997</v>
      </c>
      <c r="U2747" s="8">
        <v>97.81</v>
      </c>
      <c r="V2747" t="s">
        <v>41</v>
      </c>
      <c r="W2747" t="s">
        <v>2276</v>
      </c>
      <c r="X2747" t="s">
        <v>42</v>
      </c>
      <c r="Y2747" t="s">
        <v>2277</v>
      </c>
      <c r="AA2747" s="1">
        <f>DATEVALUE(C2747)</f>
        <v>45983</v>
      </c>
      <c r="AB2747" s="2">
        <f>MONTH(AA2747)</f>
        <v>11</v>
      </c>
      <c r="AC2747" s="2">
        <f>YEAR(AA2747)</f>
        <v>2025</v>
      </c>
      <c r="AD2747" s="2" t="str">
        <f>IFERROR(VLOOKUP(A2747,'Aux Área'!$A$4:$B$123,2,0),"-")</f>
        <v>INSPEÇÃO</v>
      </c>
    </row>
    <row r="2748" spans="1:30" x14ac:dyDescent="0.3">
      <c r="A2748" t="s">
        <v>2655</v>
      </c>
      <c r="B2748" t="s">
        <v>2656</v>
      </c>
      <c r="C2748" t="s">
        <v>4825</v>
      </c>
      <c r="D2748" t="s">
        <v>1619</v>
      </c>
      <c r="E2748" t="s">
        <v>1620</v>
      </c>
      <c r="F2748" t="s">
        <v>3712</v>
      </c>
      <c r="G2748" t="s">
        <v>1635</v>
      </c>
      <c r="H2748" t="s">
        <v>2635</v>
      </c>
      <c r="I2748" t="s">
        <v>37</v>
      </c>
      <c r="J2748" t="s">
        <v>188</v>
      </c>
      <c r="K2748" t="s">
        <v>189</v>
      </c>
      <c r="L2748" t="s">
        <v>190</v>
      </c>
      <c r="M2748" t="s">
        <v>38</v>
      </c>
      <c r="N2748" t="s">
        <v>39</v>
      </c>
      <c r="O2748" s="23">
        <v>392</v>
      </c>
      <c r="P2748" s="9">
        <v>9.73</v>
      </c>
      <c r="Q2748" t="s">
        <v>40</v>
      </c>
      <c r="R2748">
        <v>6525</v>
      </c>
      <c r="S2748" s="9">
        <v>40.270000000000003</v>
      </c>
      <c r="T2748" s="26">
        <v>4.3899999999999997</v>
      </c>
      <c r="U2748" s="8">
        <v>176.79</v>
      </c>
      <c r="V2748" t="s">
        <v>41</v>
      </c>
      <c r="W2748" t="s">
        <v>2276</v>
      </c>
      <c r="X2748" t="s">
        <v>42</v>
      </c>
      <c r="Y2748" t="s">
        <v>1740</v>
      </c>
      <c r="AA2748" s="1">
        <f>DATEVALUE(C2748)</f>
        <v>45983</v>
      </c>
      <c r="AB2748" s="2">
        <f>MONTH(AA2748)</f>
        <v>11</v>
      </c>
      <c r="AC2748" s="2">
        <f>YEAR(AA2748)</f>
        <v>2025</v>
      </c>
      <c r="AD2748" s="2" t="str">
        <f>IFERROR(VLOOKUP(A2748,'Aux Área'!$A$4:$B$123,2,0),"-")</f>
        <v>TI</v>
      </c>
    </row>
    <row r="2749" spans="1:30" x14ac:dyDescent="0.3">
      <c r="A2749" t="s">
        <v>2318</v>
      </c>
      <c r="B2749" t="s">
        <v>2733</v>
      </c>
      <c r="C2749" t="s">
        <v>4826</v>
      </c>
      <c r="D2749" t="s">
        <v>3098</v>
      </c>
      <c r="E2749" t="s">
        <v>3099</v>
      </c>
      <c r="F2749" t="s">
        <v>4203</v>
      </c>
      <c r="G2749" t="s">
        <v>1135</v>
      </c>
      <c r="H2749" t="s">
        <v>2185</v>
      </c>
      <c r="I2749" t="s">
        <v>2186</v>
      </c>
      <c r="J2749" t="s">
        <v>169</v>
      </c>
      <c r="K2749" t="s">
        <v>170</v>
      </c>
      <c r="L2749" t="s">
        <v>124</v>
      </c>
      <c r="M2749" t="s">
        <v>38</v>
      </c>
      <c r="N2749" t="s">
        <v>668</v>
      </c>
      <c r="O2749" s="23">
        <v>639</v>
      </c>
      <c r="P2749" s="9">
        <v>13.89</v>
      </c>
      <c r="Q2749" t="s">
        <v>40</v>
      </c>
      <c r="R2749">
        <v>17560</v>
      </c>
      <c r="S2749" s="9">
        <v>46</v>
      </c>
      <c r="T2749" s="26">
        <v>6.09</v>
      </c>
      <c r="U2749" s="8">
        <v>280.14</v>
      </c>
      <c r="V2749" t="s">
        <v>41</v>
      </c>
      <c r="W2749" t="s">
        <v>2007</v>
      </c>
      <c r="X2749" t="s">
        <v>42</v>
      </c>
      <c r="Y2749" t="s">
        <v>2188</v>
      </c>
      <c r="AA2749" s="1">
        <f>DATEVALUE(C2749)</f>
        <v>45983</v>
      </c>
      <c r="AB2749" s="2">
        <f>MONTH(AA2749)</f>
        <v>11</v>
      </c>
      <c r="AC2749" s="2">
        <f>YEAR(AA2749)</f>
        <v>2025</v>
      </c>
      <c r="AD2749" s="2" t="str">
        <f>IFERROR(VLOOKUP(A2749,'Aux Área'!$A$4:$B$123,2,0),"-")</f>
        <v>INSPEÇÃO</v>
      </c>
    </row>
    <row r="2750" spans="1:30" x14ac:dyDescent="0.3">
      <c r="A2750" t="s">
        <v>2700</v>
      </c>
      <c r="B2750" t="s">
        <v>2701</v>
      </c>
      <c r="C2750" t="s">
        <v>4827</v>
      </c>
      <c r="D2750" t="s">
        <v>4348</v>
      </c>
      <c r="E2750" t="s">
        <v>4349</v>
      </c>
      <c r="F2750" t="s">
        <v>2703</v>
      </c>
      <c r="G2750" t="s">
        <v>659</v>
      </c>
      <c r="H2750" t="s">
        <v>1996</v>
      </c>
      <c r="I2750" t="s">
        <v>1997</v>
      </c>
      <c r="J2750" t="s">
        <v>275</v>
      </c>
      <c r="K2750" t="s">
        <v>276</v>
      </c>
      <c r="L2750" t="s">
        <v>124</v>
      </c>
      <c r="M2750" t="s">
        <v>38</v>
      </c>
      <c r="N2750" t="s">
        <v>668</v>
      </c>
      <c r="O2750" s="23">
        <v>462</v>
      </c>
      <c r="P2750" s="9">
        <v>4.9800000000000004</v>
      </c>
      <c r="Q2750" t="s">
        <v>40</v>
      </c>
      <c r="R2750">
        <v>7674</v>
      </c>
      <c r="S2750" s="9">
        <v>92.86</v>
      </c>
      <c r="T2750" s="26">
        <v>7.15</v>
      </c>
      <c r="U2750" s="8">
        <v>663.95</v>
      </c>
      <c r="V2750" t="s">
        <v>4828</v>
      </c>
      <c r="W2750" t="s">
        <v>1985</v>
      </c>
      <c r="X2750" t="s">
        <v>42</v>
      </c>
      <c r="Y2750" t="s">
        <v>1986</v>
      </c>
      <c r="AA2750" s="1">
        <f>DATEVALUE(C2750)</f>
        <v>45983</v>
      </c>
      <c r="AB2750" s="2">
        <f>MONTH(AA2750)</f>
        <v>11</v>
      </c>
      <c r="AC2750" s="2">
        <f>YEAR(AA2750)</f>
        <v>2025</v>
      </c>
      <c r="AD2750" s="2" t="str">
        <f>IFERROR(VLOOKUP(A2750,'Aux Área'!$A$4:$B$123,2,0),"-")</f>
        <v>PESADOS</v>
      </c>
    </row>
    <row r="2751" spans="1:30" x14ac:dyDescent="0.3">
      <c r="A2751" t="s">
        <v>2700</v>
      </c>
      <c r="C2751" t="s">
        <v>15627</v>
      </c>
      <c r="F2751" t="s">
        <v>2703</v>
      </c>
      <c r="K2751" t="s">
        <v>276</v>
      </c>
      <c r="N2751" t="s">
        <v>15690</v>
      </c>
      <c r="O2751" t="s">
        <v>15244</v>
      </c>
      <c r="P2751" s="9" t="s">
        <v>15244</v>
      </c>
      <c r="Q2751" t="s">
        <v>40</v>
      </c>
      <c r="R2751" t="s">
        <v>15244</v>
      </c>
      <c r="S2751">
        <v>5.33</v>
      </c>
      <c r="U2751" s="8">
        <v>20.21</v>
      </c>
      <c r="X2751" t="s">
        <v>42</v>
      </c>
      <c r="Y2751" t="s">
        <v>1986</v>
      </c>
      <c r="AA2751" s="1">
        <f>IFERROR(DATEVALUE(C2751),"-")</f>
        <v>45983</v>
      </c>
      <c r="AB2751" s="2">
        <f>IFERROR(MONTH(AA2751),"-")</f>
        <v>11</v>
      </c>
      <c r="AC2751" s="2">
        <f>IFERROR(YEAR(AA2751),"-")</f>
        <v>2025</v>
      </c>
      <c r="AD2751" s="2" t="str">
        <f>IFERROR(VLOOKUP(A2751,'Aux Área'!$A$4:$B$123,2,0),"-")</f>
        <v>PESADOS</v>
      </c>
    </row>
    <row r="2752" spans="1:30" x14ac:dyDescent="0.3">
      <c r="A2752" t="s">
        <v>2306</v>
      </c>
      <c r="B2752" t="s">
        <v>4613</v>
      </c>
      <c r="C2752" t="s">
        <v>4829</v>
      </c>
      <c r="D2752" t="s">
        <v>3428</v>
      </c>
      <c r="E2752" t="s">
        <v>3429</v>
      </c>
      <c r="F2752" t="s">
        <v>2309</v>
      </c>
      <c r="G2752" t="s">
        <v>1135</v>
      </c>
      <c r="H2752" t="s">
        <v>2275</v>
      </c>
      <c r="I2752" t="s">
        <v>1497</v>
      </c>
      <c r="J2752" t="s">
        <v>1665</v>
      </c>
      <c r="K2752" t="s">
        <v>1666</v>
      </c>
      <c r="L2752" t="s">
        <v>301</v>
      </c>
      <c r="M2752" t="s">
        <v>38</v>
      </c>
      <c r="N2752" t="s">
        <v>39</v>
      </c>
      <c r="O2752" s="23">
        <v>385</v>
      </c>
      <c r="P2752" s="9">
        <v>11.22</v>
      </c>
      <c r="Q2752" t="s">
        <v>40</v>
      </c>
      <c r="R2752">
        <v>20932</v>
      </c>
      <c r="S2752" s="9">
        <v>34.32</v>
      </c>
      <c r="T2752" s="26">
        <v>4.09</v>
      </c>
      <c r="U2752" s="8">
        <v>140.37</v>
      </c>
      <c r="V2752" t="s">
        <v>4830</v>
      </c>
      <c r="W2752" t="s">
        <v>2276</v>
      </c>
      <c r="X2752" t="s">
        <v>42</v>
      </c>
      <c r="Y2752" t="s">
        <v>2277</v>
      </c>
      <c r="AA2752" s="1">
        <f t="shared" ref="AA2752:AA2767" si="306">DATEVALUE(C2752)</f>
        <v>45983</v>
      </c>
      <c r="AB2752" s="2">
        <f t="shared" ref="AB2752:AB2767" si="307">MONTH(AA2752)</f>
        <v>11</v>
      </c>
      <c r="AC2752" s="2">
        <f t="shared" ref="AC2752:AC2767" si="308">YEAR(AA2752)</f>
        <v>2025</v>
      </c>
      <c r="AD2752" s="2" t="str">
        <f>IFERROR(VLOOKUP(A2752,'Aux Área'!$A$4:$B$123,2,0),"-")</f>
        <v>INSPEÇÃO</v>
      </c>
    </row>
    <row r="2753" spans="1:30" x14ac:dyDescent="0.3">
      <c r="A2753" t="s">
        <v>2643</v>
      </c>
      <c r="B2753" t="s">
        <v>2307</v>
      </c>
      <c r="C2753" t="s">
        <v>4831</v>
      </c>
      <c r="D2753" t="s">
        <v>3788</v>
      </c>
      <c r="E2753" t="s">
        <v>3789</v>
      </c>
      <c r="F2753" t="s">
        <v>2646</v>
      </c>
      <c r="G2753" t="s">
        <v>1300</v>
      </c>
      <c r="H2753" t="s">
        <v>1301</v>
      </c>
      <c r="I2753" t="s">
        <v>37</v>
      </c>
      <c r="J2753" t="s">
        <v>122</v>
      </c>
      <c r="K2753" t="s">
        <v>123</v>
      </c>
      <c r="L2753" t="s">
        <v>124</v>
      </c>
      <c r="M2753" t="s">
        <v>38</v>
      </c>
      <c r="N2753" t="s">
        <v>39</v>
      </c>
      <c r="O2753" s="23">
        <v>391</v>
      </c>
      <c r="P2753" s="9">
        <v>9.91</v>
      </c>
      <c r="Q2753" t="s">
        <v>40</v>
      </c>
      <c r="R2753">
        <v>23118</v>
      </c>
      <c r="S2753" s="9">
        <v>39.46</v>
      </c>
      <c r="T2753" s="26">
        <v>4.3899999999999997</v>
      </c>
      <c r="U2753" s="8">
        <v>173.23</v>
      </c>
      <c r="V2753" t="s">
        <v>112</v>
      </c>
      <c r="W2753" t="s">
        <v>2276</v>
      </c>
      <c r="X2753" t="s">
        <v>42</v>
      </c>
      <c r="Y2753" t="s">
        <v>2277</v>
      </c>
      <c r="AA2753" s="1">
        <f t="shared" si="306"/>
        <v>45983</v>
      </c>
      <c r="AB2753" s="2">
        <f t="shared" si="307"/>
        <v>11</v>
      </c>
      <c r="AC2753" s="2">
        <f t="shared" si="308"/>
        <v>2025</v>
      </c>
      <c r="AD2753" s="2" t="str">
        <f>IFERROR(VLOOKUP(A2753,'Aux Área'!$A$4:$B$123,2,0),"-")</f>
        <v>INSPEÇÃO</v>
      </c>
    </row>
    <row r="2754" spans="1:30" x14ac:dyDescent="0.3">
      <c r="A2754" t="s">
        <v>2278</v>
      </c>
      <c r="B2754" t="s">
        <v>4664</v>
      </c>
      <c r="C2754" t="s">
        <v>4832</v>
      </c>
      <c r="D2754" t="s">
        <v>3310</v>
      </c>
      <c r="E2754" t="s">
        <v>3311</v>
      </c>
      <c r="F2754" t="s">
        <v>2281</v>
      </c>
      <c r="G2754" t="s">
        <v>1135</v>
      </c>
      <c r="H2754" t="s">
        <v>2275</v>
      </c>
      <c r="I2754" t="s">
        <v>1497</v>
      </c>
      <c r="J2754" t="s">
        <v>169</v>
      </c>
      <c r="K2754" t="s">
        <v>170</v>
      </c>
      <c r="L2754" t="s">
        <v>124</v>
      </c>
      <c r="M2754" t="s">
        <v>38</v>
      </c>
      <c r="N2754" t="s">
        <v>39</v>
      </c>
      <c r="O2754" s="23">
        <v>375</v>
      </c>
      <c r="P2754" s="9">
        <v>9.5299999999999994</v>
      </c>
      <c r="Q2754" t="s">
        <v>40</v>
      </c>
      <c r="R2754">
        <v>26984</v>
      </c>
      <c r="S2754" s="9">
        <v>39.340000000000003</v>
      </c>
      <c r="T2754" s="26">
        <v>4.29</v>
      </c>
      <c r="U2754" s="8">
        <v>168.77</v>
      </c>
      <c r="V2754" t="s">
        <v>41</v>
      </c>
      <c r="W2754" t="s">
        <v>2276</v>
      </c>
      <c r="X2754" t="s">
        <v>42</v>
      </c>
      <c r="Y2754" t="s">
        <v>2277</v>
      </c>
      <c r="AA2754" s="1">
        <f t="shared" si="306"/>
        <v>45983</v>
      </c>
      <c r="AB2754" s="2">
        <f t="shared" si="307"/>
        <v>11</v>
      </c>
      <c r="AC2754" s="2">
        <f t="shared" si="308"/>
        <v>2025</v>
      </c>
      <c r="AD2754" s="2" t="str">
        <f>IFERROR(VLOOKUP(A2754,'Aux Área'!$A$4:$B$123,2,0),"-")</f>
        <v>INSPEÇÃO</v>
      </c>
    </row>
    <row r="2755" spans="1:30" x14ac:dyDescent="0.3">
      <c r="A2755" t="s">
        <v>2691</v>
      </c>
      <c r="B2755" t="s">
        <v>2692</v>
      </c>
      <c r="C2755" t="s">
        <v>4833</v>
      </c>
      <c r="D2755" t="s">
        <v>2142</v>
      </c>
      <c r="E2755" t="s">
        <v>2143</v>
      </c>
      <c r="F2755" t="s">
        <v>3605</v>
      </c>
      <c r="G2755" t="s">
        <v>1635</v>
      </c>
      <c r="H2755" t="s">
        <v>2635</v>
      </c>
      <c r="I2755" t="s">
        <v>37</v>
      </c>
      <c r="J2755" t="s">
        <v>169</v>
      </c>
      <c r="K2755" t="s">
        <v>170</v>
      </c>
      <c r="L2755" t="s">
        <v>124</v>
      </c>
      <c r="M2755" t="s">
        <v>38</v>
      </c>
      <c r="N2755" t="s">
        <v>39</v>
      </c>
      <c r="O2755" s="23">
        <v>212</v>
      </c>
      <c r="P2755" s="9">
        <v>8.84</v>
      </c>
      <c r="Q2755" t="s">
        <v>40</v>
      </c>
      <c r="R2755">
        <v>6184</v>
      </c>
      <c r="S2755" s="9">
        <v>23.99</v>
      </c>
      <c r="T2755" s="26">
        <v>4.29</v>
      </c>
      <c r="U2755" s="8">
        <v>102.92</v>
      </c>
      <c r="V2755" t="s">
        <v>41</v>
      </c>
      <c r="W2755" t="s">
        <v>2007</v>
      </c>
      <c r="X2755" t="s">
        <v>42</v>
      </c>
      <c r="Y2755" t="s">
        <v>1740</v>
      </c>
      <c r="AA2755" s="1">
        <f t="shared" si="306"/>
        <v>45984</v>
      </c>
      <c r="AB2755" s="2">
        <f t="shared" si="307"/>
        <v>11</v>
      </c>
      <c r="AC2755" s="2">
        <f t="shared" si="308"/>
        <v>2025</v>
      </c>
      <c r="AD2755" s="2" t="str">
        <f>IFERROR(VLOOKUP(A2755,'Aux Área'!$A$4:$B$123,2,0),"-")</f>
        <v>TI</v>
      </c>
    </row>
    <row r="2756" spans="1:30" x14ac:dyDescent="0.3">
      <c r="A2756" t="s">
        <v>2638</v>
      </c>
      <c r="B2756" t="s">
        <v>4593</v>
      </c>
      <c r="C2756" t="s">
        <v>4834</v>
      </c>
      <c r="D2756" t="s">
        <v>3193</v>
      </c>
      <c r="E2756" t="s">
        <v>3194</v>
      </c>
      <c r="F2756" t="s">
        <v>2641</v>
      </c>
      <c r="G2756" t="s">
        <v>1135</v>
      </c>
      <c r="H2756" t="s">
        <v>2275</v>
      </c>
      <c r="I2756" t="s">
        <v>1497</v>
      </c>
      <c r="J2756" t="s">
        <v>275</v>
      </c>
      <c r="K2756" t="s">
        <v>276</v>
      </c>
      <c r="L2756" t="s">
        <v>124</v>
      </c>
      <c r="M2756" t="s">
        <v>38</v>
      </c>
      <c r="N2756" t="s">
        <v>39</v>
      </c>
      <c r="O2756" s="23">
        <v>425</v>
      </c>
      <c r="P2756" s="9">
        <v>9.34</v>
      </c>
      <c r="Q2756" t="s">
        <v>40</v>
      </c>
      <c r="R2756">
        <v>21869</v>
      </c>
      <c r="S2756" s="9">
        <v>45.52</v>
      </c>
      <c r="T2756" s="26">
        <v>4.1900000000000004</v>
      </c>
      <c r="U2756" s="8">
        <v>190.73</v>
      </c>
      <c r="V2756" t="s">
        <v>4835</v>
      </c>
      <c r="W2756" t="s">
        <v>2276</v>
      </c>
      <c r="X2756" t="s">
        <v>42</v>
      </c>
      <c r="Y2756" t="s">
        <v>2277</v>
      </c>
      <c r="AA2756" s="1">
        <f t="shared" si="306"/>
        <v>45984</v>
      </c>
      <c r="AB2756" s="2">
        <f t="shared" si="307"/>
        <v>11</v>
      </c>
      <c r="AC2756" s="2">
        <f t="shared" si="308"/>
        <v>2025</v>
      </c>
      <c r="AD2756" s="2" t="str">
        <f>IFERROR(VLOOKUP(A2756,'Aux Área'!$A$4:$B$123,2,0),"-")</f>
        <v>INSPEÇÃO</v>
      </c>
    </row>
    <row r="2757" spans="1:30" x14ac:dyDescent="0.3">
      <c r="A2757" t="s">
        <v>3092</v>
      </c>
      <c r="B2757" t="s">
        <v>4774</v>
      </c>
      <c r="C2757" t="s">
        <v>4836</v>
      </c>
      <c r="D2757" t="s">
        <v>2160</v>
      </c>
      <c r="E2757" t="s">
        <v>2161</v>
      </c>
      <c r="F2757" t="s">
        <v>3594</v>
      </c>
      <c r="G2757" t="s">
        <v>1135</v>
      </c>
      <c r="H2757" t="s">
        <v>2275</v>
      </c>
      <c r="I2757" t="s">
        <v>1497</v>
      </c>
      <c r="J2757" t="s">
        <v>237</v>
      </c>
      <c r="K2757" t="s">
        <v>238</v>
      </c>
      <c r="L2757" t="s">
        <v>110</v>
      </c>
      <c r="M2757" t="s">
        <v>38</v>
      </c>
      <c r="N2757" t="s">
        <v>39</v>
      </c>
      <c r="O2757" s="23">
        <v>369</v>
      </c>
      <c r="P2757" s="9">
        <v>9.5500000000000007</v>
      </c>
      <c r="Q2757" t="s">
        <v>40</v>
      </c>
      <c r="R2757">
        <v>15475</v>
      </c>
      <c r="S2757" s="9">
        <v>38.630000000000003</v>
      </c>
      <c r="T2757" s="26">
        <v>4.09</v>
      </c>
      <c r="U2757" s="8">
        <v>158</v>
      </c>
      <c r="V2757" t="s">
        <v>41</v>
      </c>
      <c r="W2757" t="s">
        <v>2276</v>
      </c>
      <c r="X2757" t="s">
        <v>42</v>
      </c>
      <c r="Y2757" t="s">
        <v>2277</v>
      </c>
      <c r="AA2757" s="1">
        <f t="shared" si="306"/>
        <v>45984</v>
      </c>
      <c r="AB2757" s="2">
        <f t="shared" si="307"/>
        <v>11</v>
      </c>
      <c r="AC2757" s="2">
        <f t="shared" si="308"/>
        <v>2025</v>
      </c>
      <c r="AD2757" s="2" t="str">
        <f>IFERROR(VLOOKUP(A2757,'Aux Área'!$A$4:$B$123,2,0),"-")</f>
        <v>INSPEÇÃO</v>
      </c>
    </row>
    <row r="2758" spans="1:30" x14ac:dyDescent="0.3">
      <c r="A2758" t="s">
        <v>2278</v>
      </c>
      <c r="B2758" t="s">
        <v>4664</v>
      </c>
      <c r="C2758" t="s">
        <v>4837</v>
      </c>
      <c r="D2758" t="s">
        <v>3310</v>
      </c>
      <c r="E2758" t="s">
        <v>3311</v>
      </c>
      <c r="F2758" t="s">
        <v>2281</v>
      </c>
      <c r="G2758" t="s">
        <v>1135</v>
      </c>
      <c r="H2758" t="s">
        <v>2275</v>
      </c>
      <c r="I2758" t="s">
        <v>1497</v>
      </c>
      <c r="J2758" t="s">
        <v>169</v>
      </c>
      <c r="K2758" t="s">
        <v>170</v>
      </c>
      <c r="L2758" t="s">
        <v>124</v>
      </c>
      <c r="M2758" t="s">
        <v>38</v>
      </c>
      <c r="N2758" t="s">
        <v>39</v>
      </c>
      <c r="O2758" s="23">
        <v>263</v>
      </c>
      <c r="P2758" s="9">
        <v>8.77</v>
      </c>
      <c r="Q2758" t="s">
        <v>40</v>
      </c>
      <c r="R2758">
        <v>27247</v>
      </c>
      <c r="S2758" s="9">
        <v>30</v>
      </c>
      <c r="T2758" s="26">
        <v>4.29</v>
      </c>
      <c r="U2758" s="8">
        <v>128.69999999999999</v>
      </c>
      <c r="V2758" t="s">
        <v>112</v>
      </c>
      <c r="W2758" t="s">
        <v>2276</v>
      </c>
      <c r="X2758" t="s">
        <v>42</v>
      </c>
      <c r="Y2758" t="s">
        <v>2277</v>
      </c>
      <c r="AA2758" s="1">
        <f t="shared" si="306"/>
        <v>45984</v>
      </c>
      <c r="AB2758" s="2">
        <f t="shared" si="307"/>
        <v>11</v>
      </c>
      <c r="AC2758" s="2">
        <f t="shared" si="308"/>
        <v>2025</v>
      </c>
      <c r="AD2758" s="2" t="str">
        <f>IFERROR(VLOOKUP(A2758,'Aux Área'!$A$4:$B$123,2,0),"-")</f>
        <v>INSPEÇÃO</v>
      </c>
    </row>
    <row r="2759" spans="1:30" x14ac:dyDescent="0.3">
      <c r="A2759" t="s">
        <v>2314</v>
      </c>
      <c r="B2759" t="s">
        <v>4624</v>
      </c>
      <c r="C2759" t="s">
        <v>4838</v>
      </c>
      <c r="D2759" t="s">
        <v>3149</v>
      </c>
      <c r="E2759" t="s">
        <v>3150</v>
      </c>
      <c r="F2759" t="s">
        <v>2317</v>
      </c>
      <c r="G2759" t="s">
        <v>1300</v>
      </c>
      <c r="H2759" t="s">
        <v>1301</v>
      </c>
      <c r="I2759" t="s">
        <v>37</v>
      </c>
      <c r="J2759" t="s">
        <v>231</v>
      </c>
      <c r="K2759" t="s">
        <v>232</v>
      </c>
      <c r="L2759" t="s">
        <v>217</v>
      </c>
      <c r="M2759" t="s">
        <v>38</v>
      </c>
      <c r="N2759" t="s">
        <v>39</v>
      </c>
      <c r="O2759" s="23">
        <v>571</v>
      </c>
      <c r="P2759" s="9">
        <v>11.82</v>
      </c>
      <c r="Q2759" t="s">
        <v>40</v>
      </c>
      <c r="R2759">
        <v>28339</v>
      </c>
      <c r="S2759" s="9">
        <v>48.3</v>
      </c>
      <c r="T2759" s="26">
        <v>4.2510000000000003</v>
      </c>
      <c r="U2759" s="8">
        <v>205.3</v>
      </c>
      <c r="V2759" t="s">
        <v>4839</v>
      </c>
      <c r="W2759" t="s">
        <v>2276</v>
      </c>
      <c r="X2759" t="s">
        <v>42</v>
      </c>
      <c r="Y2759" t="s">
        <v>2277</v>
      </c>
      <c r="AA2759" s="1">
        <f t="shared" si="306"/>
        <v>45984</v>
      </c>
      <c r="AB2759" s="2">
        <f t="shared" si="307"/>
        <v>11</v>
      </c>
      <c r="AC2759" s="2">
        <f t="shared" si="308"/>
        <v>2025</v>
      </c>
      <c r="AD2759" s="2" t="str">
        <f>IFERROR(VLOOKUP(A2759,'Aux Área'!$A$4:$B$123,2,0),"-")</f>
        <v>INSPEÇÃO</v>
      </c>
    </row>
    <row r="2760" spans="1:30" x14ac:dyDescent="0.3">
      <c r="A2760" t="s">
        <v>2271</v>
      </c>
      <c r="B2760" t="s">
        <v>4589</v>
      </c>
      <c r="C2760" t="s">
        <v>4840</v>
      </c>
      <c r="D2760" t="s">
        <v>3135</v>
      </c>
      <c r="E2760" t="s">
        <v>3136</v>
      </c>
      <c r="F2760" t="s">
        <v>2274</v>
      </c>
      <c r="G2760" t="s">
        <v>1135</v>
      </c>
      <c r="H2760" t="s">
        <v>2275</v>
      </c>
      <c r="I2760" t="s">
        <v>1497</v>
      </c>
      <c r="J2760" t="s">
        <v>188</v>
      </c>
      <c r="K2760" t="s">
        <v>189</v>
      </c>
      <c r="L2760" t="s">
        <v>190</v>
      </c>
      <c r="M2760" t="s">
        <v>38</v>
      </c>
      <c r="N2760" t="s">
        <v>39</v>
      </c>
      <c r="O2760" s="23">
        <v>484</v>
      </c>
      <c r="P2760" s="9">
        <v>12.03</v>
      </c>
      <c r="Q2760" t="s">
        <v>40</v>
      </c>
      <c r="R2760">
        <v>23443</v>
      </c>
      <c r="S2760" s="9">
        <v>40.22</v>
      </c>
      <c r="T2760" s="26">
        <v>4.09</v>
      </c>
      <c r="U2760" s="8">
        <v>164.5</v>
      </c>
      <c r="V2760" t="s">
        <v>41</v>
      </c>
      <c r="W2760" t="s">
        <v>2276</v>
      </c>
      <c r="X2760" t="s">
        <v>42</v>
      </c>
      <c r="Y2760" t="s">
        <v>2277</v>
      </c>
      <c r="AA2760" s="1">
        <f t="shared" si="306"/>
        <v>45984</v>
      </c>
      <c r="AB2760" s="2">
        <f t="shared" si="307"/>
        <v>11</v>
      </c>
      <c r="AC2760" s="2">
        <f t="shared" si="308"/>
        <v>2025</v>
      </c>
      <c r="AD2760" s="2" t="str">
        <f>IFERROR(VLOOKUP(A2760,'Aux Área'!$A$4:$B$123,2,0),"-")</f>
        <v>INSPEÇÃO</v>
      </c>
    </row>
    <row r="2761" spans="1:30" x14ac:dyDescent="0.3">
      <c r="A2761" t="s">
        <v>2664</v>
      </c>
      <c r="B2761" t="s">
        <v>2665</v>
      </c>
      <c r="C2761" t="s">
        <v>4841</v>
      </c>
      <c r="D2761" t="s">
        <v>3702</v>
      </c>
      <c r="E2761" t="s">
        <v>3703</v>
      </c>
      <c r="F2761" t="s">
        <v>2667</v>
      </c>
      <c r="G2761" t="s">
        <v>659</v>
      </c>
      <c r="H2761" t="s">
        <v>2215</v>
      </c>
      <c r="I2761" t="s">
        <v>667</v>
      </c>
      <c r="J2761" t="s">
        <v>285</v>
      </c>
      <c r="K2761" t="s">
        <v>286</v>
      </c>
      <c r="L2761" t="s">
        <v>91</v>
      </c>
      <c r="M2761" t="s">
        <v>38</v>
      </c>
      <c r="N2761" t="s">
        <v>668</v>
      </c>
      <c r="O2761" s="23">
        <v>487</v>
      </c>
      <c r="P2761" s="9">
        <v>5.88</v>
      </c>
      <c r="Q2761" t="s">
        <v>40</v>
      </c>
      <c r="R2761">
        <v>6758</v>
      </c>
      <c r="S2761" s="9">
        <v>82.86</v>
      </c>
      <c r="T2761" s="26">
        <v>5.89</v>
      </c>
      <c r="U2761" s="8">
        <v>488.05</v>
      </c>
      <c r="V2761" t="s">
        <v>4842</v>
      </c>
      <c r="W2761" t="s">
        <v>2007</v>
      </c>
      <c r="X2761" t="s">
        <v>42</v>
      </c>
      <c r="Y2761" t="s">
        <v>1740</v>
      </c>
      <c r="AA2761" s="1">
        <f t="shared" si="306"/>
        <v>45984</v>
      </c>
      <c r="AB2761" s="2">
        <f t="shared" si="307"/>
        <v>11</v>
      </c>
      <c r="AC2761" s="2">
        <f t="shared" si="308"/>
        <v>2025</v>
      </c>
      <c r="AD2761" s="2" t="str">
        <f>IFERROR(VLOOKUP(A2761,'Aux Área'!$A$4:$B$123,2,0),"-")</f>
        <v>APH</v>
      </c>
    </row>
    <row r="2762" spans="1:30" x14ac:dyDescent="0.3">
      <c r="A2762" t="s">
        <v>2643</v>
      </c>
      <c r="B2762" t="s">
        <v>2307</v>
      </c>
      <c r="C2762" t="s">
        <v>4843</v>
      </c>
      <c r="D2762" t="s">
        <v>3788</v>
      </c>
      <c r="E2762" t="s">
        <v>3789</v>
      </c>
      <c r="F2762" t="s">
        <v>2646</v>
      </c>
      <c r="G2762" t="s">
        <v>1300</v>
      </c>
      <c r="H2762" t="s">
        <v>1301</v>
      </c>
      <c r="I2762" t="s">
        <v>37</v>
      </c>
      <c r="J2762" t="s">
        <v>122</v>
      </c>
      <c r="K2762" t="s">
        <v>123</v>
      </c>
      <c r="L2762" t="s">
        <v>124</v>
      </c>
      <c r="M2762" t="s">
        <v>38</v>
      </c>
      <c r="N2762" t="s">
        <v>39</v>
      </c>
      <c r="O2762" s="23">
        <v>322</v>
      </c>
      <c r="P2762" s="9">
        <v>10.51</v>
      </c>
      <c r="Q2762" t="s">
        <v>40</v>
      </c>
      <c r="R2762">
        <v>23440</v>
      </c>
      <c r="S2762" s="9">
        <v>30.63</v>
      </c>
      <c r="T2762" s="26">
        <v>4.3899999999999997</v>
      </c>
      <c r="U2762" s="8">
        <v>134.46</v>
      </c>
      <c r="V2762" t="s">
        <v>41</v>
      </c>
      <c r="W2762" t="s">
        <v>2276</v>
      </c>
      <c r="X2762" t="s">
        <v>42</v>
      </c>
      <c r="Y2762" t="s">
        <v>2277</v>
      </c>
      <c r="AA2762" s="1">
        <f t="shared" si="306"/>
        <v>45984</v>
      </c>
      <c r="AB2762" s="2">
        <f t="shared" si="307"/>
        <v>11</v>
      </c>
      <c r="AC2762" s="2">
        <f t="shared" si="308"/>
        <v>2025</v>
      </c>
      <c r="AD2762" s="2" t="str">
        <f>IFERROR(VLOOKUP(A2762,'Aux Área'!$A$4:$B$123,2,0),"-")</f>
        <v>INSPEÇÃO</v>
      </c>
    </row>
    <row r="2763" spans="1:30" x14ac:dyDescent="0.3">
      <c r="A2763" t="s">
        <v>2260</v>
      </c>
      <c r="B2763" t="s">
        <v>113</v>
      </c>
      <c r="C2763" t="s">
        <v>4844</v>
      </c>
      <c r="D2763" t="s">
        <v>3005</v>
      </c>
      <c r="E2763" t="s">
        <v>3006</v>
      </c>
      <c r="F2763" t="s">
        <v>2262</v>
      </c>
      <c r="G2763" t="s">
        <v>35</v>
      </c>
      <c r="H2763" t="s">
        <v>2263</v>
      </c>
      <c r="I2763" t="s">
        <v>2186</v>
      </c>
      <c r="J2763" t="s">
        <v>1681</v>
      </c>
      <c r="K2763" t="s">
        <v>1682</v>
      </c>
      <c r="L2763" t="s">
        <v>141</v>
      </c>
      <c r="M2763" t="s">
        <v>38</v>
      </c>
      <c r="N2763" t="s">
        <v>668</v>
      </c>
      <c r="O2763" s="23">
        <v>989</v>
      </c>
      <c r="P2763" s="9">
        <v>14.22</v>
      </c>
      <c r="Q2763" t="s">
        <v>40</v>
      </c>
      <c r="R2763">
        <v>21948</v>
      </c>
      <c r="S2763" s="9">
        <v>69.569999999999993</v>
      </c>
      <c r="T2763" s="26">
        <v>6.49</v>
      </c>
      <c r="U2763" s="8">
        <v>451.48</v>
      </c>
      <c r="V2763" t="s">
        <v>41</v>
      </c>
      <c r="W2763" t="s">
        <v>2007</v>
      </c>
      <c r="X2763" t="s">
        <v>42</v>
      </c>
      <c r="Y2763" t="s">
        <v>1740</v>
      </c>
      <c r="AA2763" s="1">
        <f t="shared" si="306"/>
        <v>45984</v>
      </c>
      <c r="AB2763" s="2">
        <f t="shared" si="307"/>
        <v>11</v>
      </c>
      <c r="AC2763" s="2">
        <f t="shared" si="308"/>
        <v>2025</v>
      </c>
      <c r="AD2763" s="2" t="str">
        <f>IFERROR(VLOOKUP(A2763,'Aux Área'!$A$4:$B$123,2,0),"-")</f>
        <v>INSPEÇÃO</v>
      </c>
    </row>
    <row r="2764" spans="1:30" x14ac:dyDescent="0.3">
      <c r="A2764" t="s">
        <v>2282</v>
      </c>
      <c r="B2764" t="s">
        <v>4679</v>
      </c>
      <c r="C2764" t="s">
        <v>4845</v>
      </c>
      <c r="D2764" t="s">
        <v>3295</v>
      </c>
      <c r="E2764" t="s">
        <v>3296</v>
      </c>
      <c r="F2764" t="s">
        <v>2285</v>
      </c>
      <c r="G2764" t="s">
        <v>1135</v>
      </c>
      <c r="H2764" t="s">
        <v>2275</v>
      </c>
      <c r="I2764" t="s">
        <v>1497</v>
      </c>
      <c r="J2764" t="s">
        <v>409</v>
      </c>
      <c r="K2764" t="s">
        <v>410</v>
      </c>
      <c r="L2764" t="s">
        <v>141</v>
      </c>
      <c r="M2764" t="s">
        <v>38</v>
      </c>
      <c r="N2764" t="s">
        <v>39</v>
      </c>
      <c r="O2764" s="23">
        <v>522</v>
      </c>
      <c r="P2764" s="9">
        <v>11.36</v>
      </c>
      <c r="Q2764" t="s">
        <v>40</v>
      </c>
      <c r="R2764">
        <v>23918</v>
      </c>
      <c r="S2764" s="9">
        <v>45.97</v>
      </c>
      <c r="T2764" s="26">
        <v>4.29</v>
      </c>
      <c r="U2764" s="8">
        <v>197.21</v>
      </c>
      <c r="V2764" t="s">
        <v>4846</v>
      </c>
      <c r="W2764" t="s">
        <v>2276</v>
      </c>
      <c r="X2764" t="s">
        <v>42</v>
      </c>
      <c r="Y2764" t="s">
        <v>2277</v>
      </c>
      <c r="AA2764" s="1">
        <f t="shared" si="306"/>
        <v>45984</v>
      </c>
      <c r="AB2764" s="2">
        <f t="shared" si="307"/>
        <v>11</v>
      </c>
      <c r="AC2764" s="2">
        <f t="shared" si="308"/>
        <v>2025</v>
      </c>
      <c r="AD2764" s="2" t="str">
        <f>IFERROR(VLOOKUP(A2764,'Aux Área'!$A$4:$B$123,2,0),"-")</f>
        <v>INSPEÇÃO</v>
      </c>
    </row>
    <row r="2765" spans="1:30" x14ac:dyDescent="0.3">
      <c r="A2765" t="s">
        <v>2306</v>
      </c>
      <c r="B2765" t="s">
        <v>4613</v>
      </c>
      <c r="C2765" t="s">
        <v>4847</v>
      </c>
      <c r="D2765" t="s">
        <v>3319</v>
      </c>
      <c r="E2765" t="s">
        <v>3320</v>
      </c>
      <c r="F2765" t="s">
        <v>2309</v>
      </c>
      <c r="G2765" t="s">
        <v>1135</v>
      </c>
      <c r="H2765" t="s">
        <v>2275</v>
      </c>
      <c r="I2765" t="s">
        <v>1497</v>
      </c>
      <c r="J2765" t="s">
        <v>89</v>
      </c>
      <c r="K2765" t="s">
        <v>90</v>
      </c>
      <c r="L2765" t="s">
        <v>91</v>
      </c>
      <c r="M2765" t="s">
        <v>38</v>
      </c>
      <c r="N2765" t="s">
        <v>39</v>
      </c>
      <c r="O2765" s="23">
        <v>343</v>
      </c>
      <c r="P2765" s="9">
        <v>8.5500000000000007</v>
      </c>
      <c r="Q2765" t="s">
        <v>40</v>
      </c>
      <c r="R2765">
        <v>21275</v>
      </c>
      <c r="S2765" s="9">
        <v>40.130000000000003</v>
      </c>
      <c r="T2765" s="26">
        <v>4.49</v>
      </c>
      <c r="U2765" s="8">
        <v>180.19</v>
      </c>
      <c r="V2765" t="s">
        <v>4848</v>
      </c>
      <c r="W2765" t="s">
        <v>2276</v>
      </c>
      <c r="X2765" t="s">
        <v>42</v>
      </c>
      <c r="Y2765" t="s">
        <v>2277</v>
      </c>
      <c r="AA2765" s="1">
        <f t="shared" si="306"/>
        <v>45984</v>
      </c>
      <c r="AB2765" s="2">
        <f t="shared" si="307"/>
        <v>11</v>
      </c>
      <c r="AC2765" s="2">
        <f t="shared" si="308"/>
        <v>2025</v>
      </c>
      <c r="AD2765" s="2" t="str">
        <f>IFERROR(VLOOKUP(A2765,'Aux Área'!$A$4:$B$123,2,0),"-")</f>
        <v>INSPEÇÃO</v>
      </c>
    </row>
    <row r="2766" spans="1:30" x14ac:dyDescent="0.3">
      <c r="A2766" t="s">
        <v>2181</v>
      </c>
      <c r="B2766" t="s">
        <v>4595</v>
      </c>
      <c r="C2766" t="s">
        <v>4849</v>
      </c>
      <c r="D2766" t="s">
        <v>3107</v>
      </c>
      <c r="E2766" t="s">
        <v>3108</v>
      </c>
      <c r="F2766" t="s">
        <v>2184</v>
      </c>
      <c r="G2766" t="s">
        <v>1135</v>
      </c>
      <c r="H2766" t="s">
        <v>2185</v>
      </c>
      <c r="I2766" t="s">
        <v>2186</v>
      </c>
      <c r="J2766" t="s">
        <v>108</v>
      </c>
      <c r="K2766" t="s">
        <v>109</v>
      </c>
      <c r="L2766" t="s">
        <v>110</v>
      </c>
      <c r="M2766" t="s">
        <v>38</v>
      </c>
      <c r="N2766" t="s">
        <v>668</v>
      </c>
      <c r="O2766" s="23">
        <v>706</v>
      </c>
      <c r="P2766" s="9">
        <v>14.67</v>
      </c>
      <c r="Q2766" t="s">
        <v>40</v>
      </c>
      <c r="R2766">
        <v>25220</v>
      </c>
      <c r="S2766" s="9">
        <v>48.14</v>
      </c>
      <c r="T2766" s="26">
        <v>6.19</v>
      </c>
      <c r="U2766" s="8">
        <v>297.99</v>
      </c>
      <c r="V2766" t="s">
        <v>4850</v>
      </c>
      <c r="W2766" t="s">
        <v>2007</v>
      </c>
      <c r="X2766" t="s">
        <v>42</v>
      </c>
      <c r="Y2766" t="s">
        <v>2188</v>
      </c>
      <c r="AA2766" s="1">
        <f t="shared" si="306"/>
        <v>45984</v>
      </c>
      <c r="AB2766" s="2">
        <f t="shared" si="307"/>
        <v>11</v>
      </c>
      <c r="AC2766" s="2">
        <f t="shared" si="308"/>
        <v>2025</v>
      </c>
      <c r="AD2766" s="2" t="str">
        <f>IFERROR(VLOOKUP(A2766,'Aux Área'!$A$4:$B$123,2,0),"-")</f>
        <v>INSPEÇÃO</v>
      </c>
    </row>
    <row r="2767" spans="1:30" x14ac:dyDescent="0.3">
      <c r="A2767" t="s">
        <v>2679</v>
      </c>
      <c r="B2767" t="s">
        <v>2680</v>
      </c>
      <c r="C2767" t="s">
        <v>4851</v>
      </c>
      <c r="D2767" t="s">
        <v>4643</v>
      </c>
      <c r="E2767" t="s">
        <v>4644</v>
      </c>
      <c r="F2767" t="s">
        <v>2682</v>
      </c>
      <c r="G2767" t="s">
        <v>659</v>
      </c>
      <c r="H2767" t="s">
        <v>1996</v>
      </c>
      <c r="I2767" t="s">
        <v>1997</v>
      </c>
      <c r="J2767" t="s">
        <v>275</v>
      </c>
      <c r="K2767" t="s">
        <v>276</v>
      </c>
      <c r="L2767" t="s">
        <v>124</v>
      </c>
      <c r="M2767" t="s">
        <v>38</v>
      </c>
      <c r="N2767" t="s">
        <v>668</v>
      </c>
      <c r="O2767" s="23">
        <v>697</v>
      </c>
      <c r="P2767" s="9">
        <v>6.6</v>
      </c>
      <c r="Q2767" t="s">
        <v>40</v>
      </c>
      <c r="R2767">
        <v>5645</v>
      </c>
      <c r="S2767" s="9">
        <v>105.67</v>
      </c>
      <c r="T2767" s="26">
        <v>7.15</v>
      </c>
      <c r="U2767" s="8">
        <v>755.54</v>
      </c>
      <c r="V2767" t="s">
        <v>4852</v>
      </c>
      <c r="W2767" t="s">
        <v>1985</v>
      </c>
      <c r="X2767" t="s">
        <v>42</v>
      </c>
      <c r="Y2767" t="s">
        <v>1986</v>
      </c>
      <c r="AA2767" s="1">
        <f t="shared" si="306"/>
        <v>45984</v>
      </c>
      <c r="AB2767" s="2">
        <f t="shared" si="307"/>
        <v>11</v>
      </c>
      <c r="AC2767" s="2">
        <f t="shared" si="308"/>
        <v>2025</v>
      </c>
      <c r="AD2767" s="2" t="str">
        <f>IFERROR(VLOOKUP(A2767,'Aux Área'!$A$4:$B$123,2,0),"-")</f>
        <v>PESADOS</v>
      </c>
    </row>
    <row r="2768" spans="1:30" x14ac:dyDescent="0.3">
      <c r="A2768" t="s">
        <v>2679</v>
      </c>
      <c r="C2768" t="s">
        <v>15641</v>
      </c>
      <c r="F2768" t="s">
        <v>2682</v>
      </c>
      <c r="K2768" t="s">
        <v>276</v>
      </c>
      <c r="N2768" t="s">
        <v>15690</v>
      </c>
      <c r="O2768" t="s">
        <v>15244</v>
      </c>
      <c r="P2768" s="9" t="s">
        <v>15244</v>
      </c>
      <c r="Q2768" t="s">
        <v>40</v>
      </c>
      <c r="R2768" t="s">
        <v>15244</v>
      </c>
      <c r="S2768">
        <v>4.63</v>
      </c>
      <c r="U2768" s="8">
        <v>17.57</v>
      </c>
      <c r="X2768" t="s">
        <v>42</v>
      </c>
      <c r="Y2768" t="s">
        <v>1986</v>
      </c>
      <c r="AA2768" s="1">
        <f>IFERROR(DATEVALUE(C2768),"-")</f>
        <v>45984</v>
      </c>
      <c r="AB2768" s="2">
        <f>IFERROR(MONTH(AA2768),"-")</f>
        <v>11</v>
      </c>
      <c r="AC2768" s="2">
        <f>IFERROR(YEAR(AA2768),"-")</f>
        <v>2025</v>
      </c>
      <c r="AD2768" s="2" t="str">
        <f>IFERROR(VLOOKUP(A2768,'Aux Área'!$A$4:$B$123,2,0),"-")</f>
        <v>PESADOS</v>
      </c>
    </row>
    <row r="2769" spans="1:30" x14ac:dyDescent="0.3">
      <c r="A2769" t="s">
        <v>2574</v>
      </c>
      <c r="B2769" t="s">
        <v>2575</v>
      </c>
      <c r="C2769" t="s">
        <v>4853</v>
      </c>
      <c r="D2769" t="s">
        <v>2926</v>
      </c>
      <c r="E2769" t="s">
        <v>2927</v>
      </c>
      <c r="F2769" t="s">
        <v>2577</v>
      </c>
      <c r="G2769" t="s">
        <v>659</v>
      </c>
      <c r="H2769" t="s">
        <v>2215</v>
      </c>
      <c r="I2769" t="s">
        <v>667</v>
      </c>
      <c r="J2769" t="s">
        <v>356</v>
      </c>
      <c r="K2769" t="s">
        <v>357</v>
      </c>
      <c r="L2769" t="s">
        <v>124</v>
      </c>
      <c r="M2769" t="s">
        <v>38</v>
      </c>
      <c r="N2769" t="s">
        <v>668</v>
      </c>
      <c r="O2769" s="23">
        <v>87</v>
      </c>
      <c r="P2769" s="9">
        <v>4.05</v>
      </c>
      <c r="Q2769" t="s">
        <v>40</v>
      </c>
      <c r="R2769">
        <v>4366</v>
      </c>
      <c r="S2769" s="9">
        <v>21.46</v>
      </c>
      <c r="T2769" s="26">
        <v>6.2919999999999998</v>
      </c>
      <c r="U2769" s="8">
        <v>135.03</v>
      </c>
      <c r="V2769" t="s">
        <v>4854</v>
      </c>
      <c r="W2769" t="s">
        <v>2007</v>
      </c>
      <c r="X2769" t="s">
        <v>42</v>
      </c>
      <c r="Y2769" t="s">
        <v>1740</v>
      </c>
      <c r="AA2769" s="1">
        <f>DATEVALUE(C2769)</f>
        <v>45984</v>
      </c>
      <c r="AB2769" s="2">
        <f>MONTH(AA2769)</f>
        <v>11</v>
      </c>
      <c r="AC2769" s="2">
        <f>YEAR(AA2769)</f>
        <v>2025</v>
      </c>
      <c r="AD2769" s="2" t="str">
        <f>IFERROR(VLOOKUP(A2769,'Aux Área'!$A$4:$B$123,2,0),"-")</f>
        <v>APH</v>
      </c>
    </row>
    <row r="2770" spans="1:30" x14ac:dyDescent="0.3">
      <c r="A2770" t="s">
        <v>2638</v>
      </c>
      <c r="B2770" t="s">
        <v>4593</v>
      </c>
      <c r="C2770" t="s">
        <v>4855</v>
      </c>
      <c r="D2770" t="s">
        <v>3259</v>
      </c>
      <c r="E2770" t="s">
        <v>3260</v>
      </c>
      <c r="F2770" t="s">
        <v>2641</v>
      </c>
      <c r="G2770" t="s">
        <v>1135</v>
      </c>
      <c r="H2770" t="s">
        <v>2275</v>
      </c>
      <c r="I2770" t="s">
        <v>1497</v>
      </c>
      <c r="J2770" t="s">
        <v>275</v>
      </c>
      <c r="K2770" t="s">
        <v>276</v>
      </c>
      <c r="L2770" t="s">
        <v>124</v>
      </c>
      <c r="M2770" t="s">
        <v>38</v>
      </c>
      <c r="N2770" t="s">
        <v>39</v>
      </c>
      <c r="O2770" s="23">
        <v>389</v>
      </c>
      <c r="P2770" s="9">
        <v>8.98</v>
      </c>
      <c r="Q2770" t="s">
        <v>40</v>
      </c>
      <c r="R2770">
        <v>22258</v>
      </c>
      <c r="S2770" s="9">
        <v>43.3</v>
      </c>
      <c r="T2770" s="26">
        <v>4.1900000000000004</v>
      </c>
      <c r="U2770" s="8">
        <v>181.43</v>
      </c>
      <c r="V2770" t="s">
        <v>4856</v>
      </c>
      <c r="W2770" t="s">
        <v>2276</v>
      </c>
      <c r="X2770" t="s">
        <v>42</v>
      </c>
      <c r="Y2770" t="s">
        <v>2277</v>
      </c>
      <c r="AA2770" s="1">
        <f>DATEVALUE(C2770)</f>
        <v>45984</v>
      </c>
      <c r="AB2770" s="2">
        <f>MONTH(AA2770)</f>
        <v>11</v>
      </c>
      <c r="AC2770" s="2">
        <f>YEAR(AA2770)</f>
        <v>2025</v>
      </c>
      <c r="AD2770" s="2" t="str">
        <f>IFERROR(VLOOKUP(A2770,'Aux Área'!$A$4:$B$123,2,0),"-")</f>
        <v>INSPEÇÃO</v>
      </c>
    </row>
    <row r="2771" spans="1:30" x14ac:dyDescent="0.3">
      <c r="A2771" t="s">
        <v>2278</v>
      </c>
      <c r="B2771" t="s">
        <v>4664</v>
      </c>
      <c r="C2771" t="s">
        <v>4857</v>
      </c>
      <c r="D2771" t="s">
        <v>3243</v>
      </c>
      <c r="E2771" t="s">
        <v>3244</v>
      </c>
      <c r="F2771" t="s">
        <v>2281</v>
      </c>
      <c r="G2771" t="s">
        <v>1135</v>
      </c>
      <c r="H2771" t="s">
        <v>2275</v>
      </c>
      <c r="I2771" t="s">
        <v>1497</v>
      </c>
      <c r="J2771" t="s">
        <v>169</v>
      </c>
      <c r="K2771" t="s">
        <v>170</v>
      </c>
      <c r="L2771" t="s">
        <v>124</v>
      </c>
      <c r="M2771" t="s">
        <v>38</v>
      </c>
      <c r="N2771" t="s">
        <v>39</v>
      </c>
      <c r="O2771" s="23">
        <v>309</v>
      </c>
      <c r="P2771" s="9">
        <v>9.41</v>
      </c>
      <c r="Q2771" t="s">
        <v>40</v>
      </c>
      <c r="R2771">
        <v>27556</v>
      </c>
      <c r="S2771" s="9">
        <v>32.85</v>
      </c>
      <c r="T2771" s="26">
        <v>4.29</v>
      </c>
      <c r="U2771" s="8">
        <v>140.93</v>
      </c>
      <c r="V2771" t="s">
        <v>41</v>
      </c>
      <c r="W2771" t="s">
        <v>2276</v>
      </c>
      <c r="X2771" t="s">
        <v>42</v>
      </c>
      <c r="Y2771" t="s">
        <v>2277</v>
      </c>
      <c r="AA2771" s="1">
        <f>DATEVALUE(C2771)</f>
        <v>45984</v>
      </c>
      <c r="AB2771" s="2">
        <f>MONTH(AA2771)</f>
        <v>11</v>
      </c>
      <c r="AC2771" s="2">
        <f>YEAR(AA2771)</f>
        <v>2025</v>
      </c>
      <c r="AD2771" s="2" t="str">
        <f>IFERROR(VLOOKUP(A2771,'Aux Área'!$A$4:$B$123,2,0),"-")</f>
        <v>INSPEÇÃO</v>
      </c>
    </row>
    <row r="2772" spans="1:30" x14ac:dyDescent="0.3">
      <c r="A2772" t="s">
        <v>2347</v>
      </c>
      <c r="B2772" t="s">
        <v>2348</v>
      </c>
      <c r="C2772" t="s">
        <v>4858</v>
      </c>
      <c r="D2772" t="s">
        <v>3633</v>
      </c>
      <c r="E2772" t="s">
        <v>3634</v>
      </c>
      <c r="F2772" t="s">
        <v>2350</v>
      </c>
      <c r="G2772" t="s">
        <v>659</v>
      </c>
      <c r="H2772" t="s">
        <v>1996</v>
      </c>
      <c r="I2772" t="s">
        <v>1997</v>
      </c>
      <c r="J2772" t="s">
        <v>237</v>
      </c>
      <c r="K2772" t="s">
        <v>238</v>
      </c>
      <c r="L2772" t="s">
        <v>110</v>
      </c>
      <c r="M2772" t="s">
        <v>38</v>
      </c>
      <c r="N2772" t="s">
        <v>668</v>
      </c>
      <c r="O2772" s="23">
        <v>514</v>
      </c>
      <c r="P2772" s="9">
        <v>6.11</v>
      </c>
      <c r="Q2772" t="s">
        <v>40</v>
      </c>
      <c r="R2772">
        <v>8690</v>
      </c>
      <c r="S2772" s="9">
        <v>84.18</v>
      </c>
      <c r="T2772" s="26">
        <v>6.19</v>
      </c>
      <c r="U2772" s="8">
        <v>521.07000000000005</v>
      </c>
      <c r="V2772" t="s">
        <v>41</v>
      </c>
      <c r="W2772" t="s">
        <v>1985</v>
      </c>
      <c r="X2772" t="s">
        <v>42</v>
      </c>
      <c r="Y2772" t="s">
        <v>1986</v>
      </c>
      <c r="AA2772" s="1">
        <f>DATEVALUE(C2772)</f>
        <v>45984</v>
      </c>
      <c r="AB2772" s="2">
        <f>MONTH(AA2772)</f>
        <v>11</v>
      </c>
      <c r="AC2772" s="2">
        <f>YEAR(AA2772)</f>
        <v>2025</v>
      </c>
      <c r="AD2772" s="2" t="str">
        <f>IFERROR(VLOOKUP(A2772,'Aux Área'!$A$4:$B$123,2,0),"-")</f>
        <v>PESADOS</v>
      </c>
    </row>
    <row r="2773" spans="1:30" x14ac:dyDescent="0.3">
      <c r="A2773" t="s">
        <v>2347</v>
      </c>
      <c r="C2773" t="s">
        <v>4858</v>
      </c>
      <c r="F2773" t="s">
        <v>2350</v>
      </c>
      <c r="K2773" t="s">
        <v>238</v>
      </c>
      <c r="N2773" t="s">
        <v>15690</v>
      </c>
      <c r="O2773" t="s">
        <v>15244</v>
      </c>
      <c r="P2773" s="9" t="s">
        <v>15244</v>
      </c>
      <c r="Q2773" t="s">
        <v>40</v>
      </c>
      <c r="R2773" t="s">
        <v>15244</v>
      </c>
      <c r="S2773">
        <v>7.91</v>
      </c>
      <c r="U2773" s="8">
        <v>31.56</v>
      </c>
      <c r="X2773" t="s">
        <v>42</v>
      </c>
      <c r="Y2773" t="s">
        <v>1986</v>
      </c>
      <c r="AA2773" s="1">
        <f>IFERROR(DATEVALUE(C2773),"-")</f>
        <v>45984</v>
      </c>
      <c r="AB2773" s="2">
        <f>IFERROR(MONTH(AA2773),"-")</f>
        <v>11</v>
      </c>
      <c r="AC2773" s="2">
        <f>IFERROR(YEAR(AA2773),"-")</f>
        <v>2025</v>
      </c>
      <c r="AD2773" s="2" t="str">
        <f>IFERROR(VLOOKUP(A2773,'Aux Área'!$A$4:$B$123,2,0),"-")</f>
        <v>PESADOS</v>
      </c>
    </row>
    <row r="2774" spans="1:30" x14ac:dyDescent="0.3">
      <c r="A2774" t="s">
        <v>2314</v>
      </c>
      <c r="B2774" t="s">
        <v>4624</v>
      </c>
      <c r="C2774" t="s">
        <v>4859</v>
      </c>
      <c r="D2774" t="s">
        <v>3276</v>
      </c>
      <c r="E2774" t="s">
        <v>3277</v>
      </c>
      <c r="F2774" t="s">
        <v>2317</v>
      </c>
      <c r="G2774" t="s">
        <v>1300</v>
      </c>
      <c r="H2774" t="s">
        <v>1301</v>
      </c>
      <c r="I2774" t="s">
        <v>37</v>
      </c>
      <c r="J2774" t="s">
        <v>231</v>
      </c>
      <c r="K2774" t="s">
        <v>232</v>
      </c>
      <c r="L2774" t="s">
        <v>217</v>
      </c>
      <c r="M2774" t="s">
        <v>38</v>
      </c>
      <c r="N2774" t="s">
        <v>39</v>
      </c>
      <c r="O2774" s="23">
        <v>406</v>
      </c>
      <c r="P2774" s="9">
        <v>11.89</v>
      </c>
      <c r="Q2774" t="s">
        <v>40</v>
      </c>
      <c r="R2774">
        <v>28745</v>
      </c>
      <c r="S2774" s="9">
        <v>34.15</v>
      </c>
      <c r="T2774" s="26">
        <v>4.2510000000000003</v>
      </c>
      <c r="U2774" s="8">
        <v>145.16999999999999</v>
      </c>
      <c r="V2774" t="s">
        <v>4860</v>
      </c>
      <c r="W2774" t="s">
        <v>2276</v>
      </c>
      <c r="X2774" t="s">
        <v>42</v>
      </c>
      <c r="Y2774" t="s">
        <v>2277</v>
      </c>
      <c r="AA2774" s="1">
        <f t="shared" ref="AA2774:AA2796" si="309">DATEVALUE(C2774)</f>
        <v>45984</v>
      </c>
      <c r="AB2774" s="2">
        <f t="shared" ref="AB2774:AB2796" si="310">MONTH(AA2774)</f>
        <v>11</v>
      </c>
      <c r="AC2774" s="2">
        <f t="shared" ref="AC2774:AC2796" si="311">YEAR(AA2774)</f>
        <v>2025</v>
      </c>
      <c r="AD2774" s="2" t="str">
        <f>IFERROR(VLOOKUP(A2774,'Aux Área'!$A$4:$B$123,2,0),"-")</f>
        <v>INSPEÇÃO</v>
      </c>
    </row>
    <row r="2775" spans="1:30" x14ac:dyDescent="0.3">
      <c r="A2775" t="s">
        <v>2271</v>
      </c>
      <c r="B2775" t="s">
        <v>4589</v>
      </c>
      <c r="C2775" t="s">
        <v>4861</v>
      </c>
      <c r="D2775" t="s">
        <v>3285</v>
      </c>
      <c r="E2775" t="s">
        <v>3286</v>
      </c>
      <c r="F2775" t="s">
        <v>2274</v>
      </c>
      <c r="G2775" t="s">
        <v>1135</v>
      </c>
      <c r="H2775" t="s">
        <v>2275</v>
      </c>
      <c r="I2775" t="s">
        <v>1497</v>
      </c>
      <c r="J2775" t="s">
        <v>188</v>
      </c>
      <c r="K2775" t="s">
        <v>189</v>
      </c>
      <c r="L2775" t="s">
        <v>190</v>
      </c>
      <c r="M2775" t="s">
        <v>38</v>
      </c>
      <c r="N2775" t="s">
        <v>39</v>
      </c>
      <c r="O2775" s="23">
        <v>464</v>
      </c>
      <c r="P2775" s="9">
        <v>10.91</v>
      </c>
      <c r="Q2775" t="s">
        <v>40</v>
      </c>
      <c r="R2775">
        <v>23907</v>
      </c>
      <c r="S2775" s="9">
        <v>42.53</v>
      </c>
      <c r="T2775" s="26">
        <v>4.3899999999999997</v>
      </c>
      <c r="U2775" s="8">
        <v>186.71</v>
      </c>
      <c r="V2775" t="s">
        <v>41</v>
      </c>
      <c r="W2775" t="s">
        <v>2276</v>
      </c>
      <c r="X2775" t="s">
        <v>42</v>
      </c>
      <c r="Y2775" t="s">
        <v>2277</v>
      </c>
      <c r="AA2775" s="1">
        <f t="shared" si="309"/>
        <v>45984</v>
      </c>
      <c r="AB2775" s="2">
        <f t="shared" si="310"/>
        <v>11</v>
      </c>
      <c r="AC2775" s="2">
        <f t="shared" si="311"/>
        <v>2025</v>
      </c>
      <c r="AD2775" s="2" t="str">
        <f>IFERROR(VLOOKUP(A2775,'Aux Área'!$A$4:$B$123,2,0),"-")</f>
        <v>INSPEÇÃO</v>
      </c>
    </row>
    <row r="2776" spans="1:30" x14ac:dyDescent="0.3">
      <c r="A2776" t="s">
        <v>2282</v>
      </c>
      <c r="B2776" t="s">
        <v>4679</v>
      </c>
      <c r="C2776" t="s">
        <v>4862</v>
      </c>
      <c r="D2776" t="s">
        <v>3295</v>
      </c>
      <c r="E2776" t="s">
        <v>3296</v>
      </c>
      <c r="F2776" t="s">
        <v>2285</v>
      </c>
      <c r="G2776" t="s">
        <v>1135</v>
      </c>
      <c r="H2776" t="s">
        <v>2275</v>
      </c>
      <c r="I2776" t="s">
        <v>1497</v>
      </c>
      <c r="J2776" t="s">
        <v>409</v>
      </c>
      <c r="K2776" t="s">
        <v>410</v>
      </c>
      <c r="L2776" t="s">
        <v>141</v>
      </c>
      <c r="M2776" t="s">
        <v>38</v>
      </c>
      <c r="N2776" t="s">
        <v>39</v>
      </c>
      <c r="O2776" s="23">
        <v>325</v>
      </c>
      <c r="P2776" s="9">
        <v>7.16</v>
      </c>
      <c r="Q2776" t="s">
        <v>40</v>
      </c>
      <c r="R2776">
        <v>24243</v>
      </c>
      <c r="S2776" s="9">
        <v>45.37</v>
      </c>
      <c r="T2776" s="26">
        <v>4.29</v>
      </c>
      <c r="U2776" s="8">
        <v>194.64</v>
      </c>
      <c r="V2776" t="s">
        <v>4863</v>
      </c>
      <c r="W2776" t="s">
        <v>2276</v>
      </c>
      <c r="X2776" t="s">
        <v>42</v>
      </c>
      <c r="Y2776" t="s">
        <v>2277</v>
      </c>
      <c r="AA2776" s="1">
        <f t="shared" si="309"/>
        <v>45984</v>
      </c>
      <c r="AB2776" s="2">
        <f t="shared" si="310"/>
        <v>11</v>
      </c>
      <c r="AC2776" s="2">
        <f t="shared" si="311"/>
        <v>2025</v>
      </c>
      <c r="AD2776" s="2" t="str">
        <f>IFERROR(VLOOKUP(A2776,'Aux Área'!$A$4:$B$123,2,0),"-")</f>
        <v>INSPEÇÃO</v>
      </c>
    </row>
    <row r="2777" spans="1:30" x14ac:dyDescent="0.3">
      <c r="A2777" t="s">
        <v>2318</v>
      </c>
      <c r="B2777" t="s">
        <v>2733</v>
      </c>
      <c r="C2777" t="s">
        <v>4864</v>
      </c>
      <c r="D2777" t="s">
        <v>3030</v>
      </c>
      <c r="E2777" t="s">
        <v>3031</v>
      </c>
      <c r="F2777" t="s">
        <v>4203</v>
      </c>
      <c r="G2777" t="s">
        <v>1135</v>
      </c>
      <c r="H2777" t="s">
        <v>2185</v>
      </c>
      <c r="I2777" t="s">
        <v>2186</v>
      </c>
      <c r="J2777" t="s">
        <v>169</v>
      </c>
      <c r="K2777" t="s">
        <v>170</v>
      </c>
      <c r="L2777" t="s">
        <v>124</v>
      </c>
      <c r="M2777" t="s">
        <v>38</v>
      </c>
      <c r="N2777" t="s">
        <v>668</v>
      </c>
      <c r="O2777" s="23">
        <v>785</v>
      </c>
      <c r="P2777" s="9">
        <v>13.84</v>
      </c>
      <c r="Q2777" t="s">
        <v>40</v>
      </c>
      <c r="R2777">
        <v>18345</v>
      </c>
      <c r="S2777" s="9">
        <v>56.73</v>
      </c>
      <c r="T2777" s="26">
        <v>6.09</v>
      </c>
      <c r="U2777" s="8">
        <v>345.49</v>
      </c>
      <c r="V2777" t="s">
        <v>41</v>
      </c>
      <c r="W2777" t="s">
        <v>2007</v>
      </c>
      <c r="X2777" t="s">
        <v>42</v>
      </c>
      <c r="Y2777" t="s">
        <v>2188</v>
      </c>
      <c r="AA2777" s="1">
        <f t="shared" si="309"/>
        <v>45984</v>
      </c>
      <c r="AB2777" s="2">
        <f t="shared" si="310"/>
        <v>11</v>
      </c>
      <c r="AC2777" s="2">
        <f t="shared" si="311"/>
        <v>2025</v>
      </c>
      <c r="AD2777" s="2" t="str">
        <f>IFERROR(VLOOKUP(A2777,'Aux Área'!$A$4:$B$123,2,0),"-")</f>
        <v>INSPEÇÃO</v>
      </c>
    </row>
    <row r="2778" spans="1:30" x14ac:dyDescent="0.3">
      <c r="A2778" t="s">
        <v>2643</v>
      </c>
      <c r="B2778" t="s">
        <v>2307</v>
      </c>
      <c r="C2778" t="s">
        <v>4865</v>
      </c>
      <c r="D2778" t="s">
        <v>3246</v>
      </c>
      <c r="E2778" t="s">
        <v>3247</v>
      </c>
      <c r="F2778" t="s">
        <v>2646</v>
      </c>
      <c r="G2778" t="s">
        <v>1300</v>
      </c>
      <c r="H2778" t="s">
        <v>1301</v>
      </c>
      <c r="I2778" t="s">
        <v>37</v>
      </c>
      <c r="J2778" t="s">
        <v>122</v>
      </c>
      <c r="K2778" t="s">
        <v>123</v>
      </c>
      <c r="L2778" t="s">
        <v>124</v>
      </c>
      <c r="M2778" t="s">
        <v>38</v>
      </c>
      <c r="N2778" t="s">
        <v>39</v>
      </c>
      <c r="O2778" s="23">
        <v>384</v>
      </c>
      <c r="P2778" s="9">
        <v>8.8000000000000007</v>
      </c>
      <c r="Q2778" t="s">
        <v>40</v>
      </c>
      <c r="R2778">
        <v>23824</v>
      </c>
      <c r="S2778" s="9">
        <v>43.66</v>
      </c>
      <c r="T2778" s="26">
        <v>4.3899999999999997</v>
      </c>
      <c r="U2778" s="8">
        <v>191.67</v>
      </c>
      <c r="V2778" t="s">
        <v>246</v>
      </c>
      <c r="W2778" t="s">
        <v>2276</v>
      </c>
      <c r="X2778" t="s">
        <v>42</v>
      </c>
      <c r="Y2778" t="s">
        <v>2277</v>
      </c>
      <c r="AA2778" s="1">
        <f t="shared" si="309"/>
        <v>45984</v>
      </c>
      <c r="AB2778" s="2">
        <f t="shared" si="310"/>
        <v>11</v>
      </c>
      <c r="AC2778" s="2">
        <f t="shared" si="311"/>
        <v>2025</v>
      </c>
      <c r="AD2778" s="2" t="str">
        <f>IFERROR(VLOOKUP(A2778,'Aux Área'!$A$4:$B$123,2,0),"-")</f>
        <v>INSPEÇÃO</v>
      </c>
    </row>
    <row r="2779" spans="1:30" x14ac:dyDescent="0.3">
      <c r="A2779" t="s">
        <v>2306</v>
      </c>
      <c r="B2779" t="s">
        <v>4613</v>
      </c>
      <c r="C2779" t="s">
        <v>4866</v>
      </c>
      <c r="D2779" t="s">
        <v>3319</v>
      </c>
      <c r="E2779" t="s">
        <v>3320</v>
      </c>
      <c r="F2779" t="s">
        <v>2309</v>
      </c>
      <c r="G2779" t="s">
        <v>1135</v>
      </c>
      <c r="H2779" t="s">
        <v>2275</v>
      </c>
      <c r="I2779" t="s">
        <v>1497</v>
      </c>
      <c r="J2779" t="s">
        <v>89</v>
      </c>
      <c r="K2779" t="s">
        <v>90</v>
      </c>
      <c r="L2779" t="s">
        <v>91</v>
      </c>
      <c r="M2779" t="s">
        <v>38</v>
      </c>
      <c r="N2779" t="s">
        <v>39</v>
      </c>
      <c r="O2779" s="23">
        <v>459</v>
      </c>
      <c r="P2779" s="9">
        <v>12.05</v>
      </c>
      <c r="Q2779" t="s">
        <v>40</v>
      </c>
      <c r="R2779">
        <v>21734</v>
      </c>
      <c r="S2779" s="9">
        <v>38.08</v>
      </c>
      <c r="T2779" s="26">
        <v>4.29</v>
      </c>
      <c r="U2779" s="8">
        <v>163.36000000000001</v>
      </c>
      <c r="V2779" t="s">
        <v>4867</v>
      </c>
      <c r="W2779" t="s">
        <v>2276</v>
      </c>
      <c r="X2779" t="s">
        <v>42</v>
      </c>
      <c r="Y2779" t="s">
        <v>2277</v>
      </c>
      <c r="AA2779" s="1">
        <f t="shared" si="309"/>
        <v>45984</v>
      </c>
      <c r="AB2779" s="2">
        <f t="shared" si="310"/>
        <v>11</v>
      </c>
      <c r="AC2779" s="2">
        <f t="shared" si="311"/>
        <v>2025</v>
      </c>
      <c r="AD2779" s="2" t="str">
        <f>IFERROR(VLOOKUP(A2779,'Aux Área'!$A$4:$B$123,2,0),"-")</f>
        <v>INSPEÇÃO</v>
      </c>
    </row>
    <row r="2780" spans="1:30" x14ac:dyDescent="0.3">
      <c r="A2780" t="s">
        <v>3092</v>
      </c>
      <c r="B2780" t="s">
        <v>4774</v>
      </c>
      <c r="C2780" t="s">
        <v>4868</v>
      </c>
      <c r="D2780" t="s">
        <v>2160</v>
      </c>
      <c r="E2780" t="s">
        <v>2161</v>
      </c>
      <c r="F2780" t="s">
        <v>3594</v>
      </c>
      <c r="G2780" t="s">
        <v>1135</v>
      </c>
      <c r="H2780" t="s">
        <v>2275</v>
      </c>
      <c r="I2780" t="s">
        <v>1497</v>
      </c>
      <c r="J2780" t="s">
        <v>275</v>
      </c>
      <c r="K2780" t="s">
        <v>276</v>
      </c>
      <c r="L2780" t="s">
        <v>124</v>
      </c>
      <c r="M2780" t="s">
        <v>38</v>
      </c>
      <c r="N2780" t="s">
        <v>39</v>
      </c>
      <c r="O2780" s="23">
        <v>223</v>
      </c>
      <c r="P2780" s="9">
        <v>8.83</v>
      </c>
      <c r="Q2780" t="s">
        <v>40</v>
      </c>
      <c r="R2780">
        <v>15698</v>
      </c>
      <c r="S2780" s="9">
        <v>25.25</v>
      </c>
      <c r="T2780" s="26">
        <v>4.1900000000000004</v>
      </c>
      <c r="U2780" s="8">
        <v>105.8</v>
      </c>
      <c r="V2780" t="s">
        <v>4869</v>
      </c>
      <c r="W2780" t="s">
        <v>2276</v>
      </c>
      <c r="X2780" t="s">
        <v>42</v>
      </c>
      <c r="Y2780" t="s">
        <v>2277</v>
      </c>
      <c r="AA2780" s="1">
        <f t="shared" si="309"/>
        <v>45984</v>
      </c>
      <c r="AB2780" s="2">
        <f t="shared" si="310"/>
        <v>11</v>
      </c>
      <c r="AC2780" s="2">
        <f t="shared" si="311"/>
        <v>2025</v>
      </c>
      <c r="AD2780" s="2" t="str">
        <f>IFERROR(VLOOKUP(A2780,'Aux Área'!$A$4:$B$123,2,0),"-")</f>
        <v>INSPEÇÃO</v>
      </c>
    </row>
    <row r="2781" spans="1:30" x14ac:dyDescent="0.3">
      <c r="A2781" t="s">
        <v>2638</v>
      </c>
      <c r="B2781" t="s">
        <v>4593</v>
      </c>
      <c r="C2781" t="s">
        <v>4870</v>
      </c>
      <c r="D2781" t="s">
        <v>3193</v>
      </c>
      <c r="E2781" t="s">
        <v>3194</v>
      </c>
      <c r="F2781" t="s">
        <v>2641</v>
      </c>
      <c r="G2781" t="s">
        <v>1135</v>
      </c>
      <c r="H2781" t="s">
        <v>2275</v>
      </c>
      <c r="I2781" t="s">
        <v>1497</v>
      </c>
      <c r="J2781" t="s">
        <v>275</v>
      </c>
      <c r="K2781" t="s">
        <v>276</v>
      </c>
      <c r="L2781" t="s">
        <v>124</v>
      </c>
      <c r="M2781" t="s">
        <v>38</v>
      </c>
      <c r="N2781" t="s">
        <v>39</v>
      </c>
      <c r="O2781" s="23">
        <v>194</v>
      </c>
      <c r="P2781" s="9">
        <v>6.06</v>
      </c>
      <c r="Q2781" t="s">
        <v>40</v>
      </c>
      <c r="R2781">
        <v>22452</v>
      </c>
      <c r="S2781" s="9">
        <v>32.020000000000003</v>
      </c>
      <c r="T2781" s="26">
        <v>4.1900000000000004</v>
      </c>
      <c r="U2781" s="8">
        <v>134.16</v>
      </c>
      <c r="V2781" t="s">
        <v>4871</v>
      </c>
      <c r="W2781" t="s">
        <v>2276</v>
      </c>
      <c r="X2781" t="s">
        <v>42</v>
      </c>
      <c r="Y2781" t="s">
        <v>2277</v>
      </c>
      <c r="AA2781" s="1">
        <f t="shared" si="309"/>
        <v>45984</v>
      </c>
      <c r="AB2781" s="2">
        <f t="shared" si="310"/>
        <v>11</v>
      </c>
      <c r="AC2781" s="2">
        <f t="shared" si="311"/>
        <v>2025</v>
      </c>
      <c r="AD2781" s="2" t="str">
        <f>IFERROR(VLOOKUP(A2781,'Aux Área'!$A$4:$B$123,2,0),"-")</f>
        <v>INSPEÇÃO</v>
      </c>
    </row>
    <row r="2782" spans="1:30" x14ac:dyDescent="0.3">
      <c r="A2782" t="s">
        <v>2278</v>
      </c>
      <c r="B2782" t="s">
        <v>4664</v>
      </c>
      <c r="C2782" t="s">
        <v>4872</v>
      </c>
      <c r="D2782" t="s">
        <v>3310</v>
      </c>
      <c r="E2782" t="s">
        <v>3311</v>
      </c>
      <c r="F2782" t="s">
        <v>2281</v>
      </c>
      <c r="G2782" t="s">
        <v>1135</v>
      </c>
      <c r="H2782" t="s">
        <v>2275</v>
      </c>
      <c r="I2782" t="s">
        <v>1497</v>
      </c>
      <c r="J2782" t="s">
        <v>169</v>
      </c>
      <c r="K2782" t="s">
        <v>170</v>
      </c>
      <c r="L2782" t="s">
        <v>124</v>
      </c>
      <c r="M2782" t="s">
        <v>38</v>
      </c>
      <c r="N2782" t="s">
        <v>39</v>
      </c>
      <c r="O2782" s="23">
        <v>347</v>
      </c>
      <c r="P2782" s="9">
        <v>10.130000000000001</v>
      </c>
      <c r="Q2782" t="s">
        <v>40</v>
      </c>
      <c r="R2782">
        <v>27903</v>
      </c>
      <c r="S2782" s="9">
        <v>34.26</v>
      </c>
      <c r="T2782" s="26">
        <v>4.29</v>
      </c>
      <c r="U2782" s="8">
        <v>146.97999999999999</v>
      </c>
      <c r="V2782" t="s">
        <v>41</v>
      </c>
      <c r="W2782" t="s">
        <v>2276</v>
      </c>
      <c r="X2782" t="s">
        <v>42</v>
      </c>
      <c r="Y2782" t="s">
        <v>2277</v>
      </c>
      <c r="AA2782" s="1">
        <f t="shared" si="309"/>
        <v>45984</v>
      </c>
      <c r="AB2782" s="2">
        <f t="shared" si="310"/>
        <v>11</v>
      </c>
      <c r="AC2782" s="2">
        <f t="shared" si="311"/>
        <v>2025</v>
      </c>
      <c r="AD2782" s="2" t="str">
        <f>IFERROR(VLOOKUP(A2782,'Aux Área'!$A$4:$B$123,2,0),"-")</f>
        <v>INSPEÇÃO</v>
      </c>
    </row>
    <row r="2783" spans="1:30" x14ac:dyDescent="0.3">
      <c r="A2783" t="s">
        <v>2314</v>
      </c>
      <c r="B2783" t="s">
        <v>4624</v>
      </c>
      <c r="C2783" t="s">
        <v>4873</v>
      </c>
      <c r="D2783" t="s">
        <v>4016</v>
      </c>
      <c r="E2783" t="s">
        <v>4017</v>
      </c>
      <c r="F2783" t="s">
        <v>2317</v>
      </c>
      <c r="G2783" t="s">
        <v>1300</v>
      </c>
      <c r="H2783" t="s">
        <v>1301</v>
      </c>
      <c r="I2783" t="s">
        <v>37</v>
      </c>
      <c r="J2783" t="s">
        <v>89</v>
      </c>
      <c r="K2783" t="s">
        <v>90</v>
      </c>
      <c r="L2783" t="s">
        <v>91</v>
      </c>
      <c r="M2783" t="s">
        <v>38</v>
      </c>
      <c r="N2783" t="s">
        <v>39</v>
      </c>
      <c r="O2783" s="23">
        <v>392</v>
      </c>
      <c r="P2783" s="9">
        <v>9.51</v>
      </c>
      <c r="Q2783" t="s">
        <v>40</v>
      </c>
      <c r="R2783">
        <v>29137</v>
      </c>
      <c r="S2783" s="9">
        <v>41.21</v>
      </c>
      <c r="T2783" s="26">
        <v>4.49</v>
      </c>
      <c r="U2783" s="8">
        <v>185.03</v>
      </c>
      <c r="V2783" t="s">
        <v>4874</v>
      </c>
      <c r="W2783" t="s">
        <v>2276</v>
      </c>
      <c r="X2783" t="s">
        <v>42</v>
      </c>
      <c r="Y2783" t="s">
        <v>2277</v>
      </c>
      <c r="AA2783" s="1">
        <f t="shared" si="309"/>
        <v>45985</v>
      </c>
      <c r="AB2783" s="2">
        <f t="shared" si="310"/>
        <v>11</v>
      </c>
      <c r="AC2783" s="2">
        <f t="shared" si="311"/>
        <v>2025</v>
      </c>
      <c r="AD2783" s="2" t="str">
        <f>IFERROR(VLOOKUP(A2783,'Aux Área'!$A$4:$B$123,2,0),"-")</f>
        <v>INSPEÇÃO</v>
      </c>
    </row>
    <row r="2784" spans="1:30" x14ac:dyDescent="0.3">
      <c r="A2784" t="s">
        <v>2271</v>
      </c>
      <c r="B2784" t="s">
        <v>4589</v>
      </c>
      <c r="C2784" t="s">
        <v>4875</v>
      </c>
      <c r="D2784" t="s">
        <v>3197</v>
      </c>
      <c r="E2784" t="s">
        <v>3198</v>
      </c>
      <c r="F2784" t="s">
        <v>2274</v>
      </c>
      <c r="G2784" t="s">
        <v>1135</v>
      </c>
      <c r="H2784" t="s">
        <v>2275</v>
      </c>
      <c r="I2784" t="s">
        <v>1497</v>
      </c>
      <c r="J2784" t="s">
        <v>275</v>
      </c>
      <c r="K2784" t="s">
        <v>276</v>
      </c>
      <c r="L2784" t="s">
        <v>124</v>
      </c>
      <c r="M2784" t="s">
        <v>38</v>
      </c>
      <c r="N2784" t="s">
        <v>39</v>
      </c>
      <c r="O2784" s="23">
        <v>376</v>
      </c>
      <c r="P2784" s="9">
        <v>10.66</v>
      </c>
      <c r="Q2784" t="s">
        <v>40</v>
      </c>
      <c r="R2784">
        <v>24283</v>
      </c>
      <c r="S2784" s="9">
        <v>35.270000000000003</v>
      </c>
      <c r="T2784" s="26">
        <v>4.1900000000000004</v>
      </c>
      <c r="U2784" s="8">
        <v>147.78</v>
      </c>
      <c r="V2784" t="s">
        <v>4876</v>
      </c>
      <c r="W2784" t="s">
        <v>2276</v>
      </c>
      <c r="X2784" t="s">
        <v>42</v>
      </c>
      <c r="Y2784" t="s">
        <v>2277</v>
      </c>
      <c r="AA2784" s="1">
        <f t="shared" si="309"/>
        <v>45985</v>
      </c>
      <c r="AB2784" s="2">
        <f t="shared" si="310"/>
        <v>11</v>
      </c>
      <c r="AC2784" s="2">
        <f t="shared" si="311"/>
        <v>2025</v>
      </c>
      <c r="AD2784" s="2" t="str">
        <f>IFERROR(VLOOKUP(A2784,'Aux Área'!$A$4:$B$123,2,0),"-")</f>
        <v>INSPEÇÃO</v>
      </c>
    </row>
    <row r="2785" spans="1:30" x14ac:dyDescent="0.3">
      <c r="A2785" t="s">
        <v>2278</v>
      </c>
      <c r="B2785" t="s">
        <v>4664</v>
      </c>
      <c r="C2785" t="s">
        <v>4877</v>
      </c>
      <c r="D2785" t="s">
        <v>3310</v>
      </c>
      <c r="E2785" t="s">
        <v>3311</v>
      </c>
      <c r="F2785" t="s">
        <v>2281</v>
      </c>
      <c r="G2785" t="s">
        <v>1135</v>
      </c>
      <c r="H2785" t="s">
        <v>2275</v>
      </c>
      <c r="I2785" t="s">
        <v>1497</v>
      </c>
      <c r="J2785" t="s">
        <v>169</v>
      </c>
      <c r="K2785" t="s">
        <v>170</v>
      </c>
      <c r="L2785" t="s">
        <v>124</v>
      </c>
      <c r="M2785" t="s">
        <v>38</v>
      </c>
      <c r="N2785" t="s">
        <v>39</v>
      </c>
      <c r="O2785" s="23">
        <v>365</v>
      </c>
      <c r="P2785" s="9">
        <v>9.69</v>
      </c>
      <c r="Q2785" t="s">
        <v>40</v>
      </c>
      <c r="R2785">
        <v>28268</v>
      </c>
      <c r="S2785" s="9">
        <v>37.65</v>
      </c>
      <c r="T2785" s="26">
        <v>4.29</v>
      </c>
      <c r="U2785" s="8">
        <v>161.52000000000001</v>
      </c>
      <c r="V2785" t="s">
        <v>41</v>
      </c>
      <c r="W2785" t="s">
        <v>2276</v>
      </c>
      <c r="X2785" t="s">
        <v>42</v>
      </c>
      <c r="Y2785" t="s">
        <v>2277</v>
      </c>
      <c r="AA2785" s="1">
        <f t="shared" si="309"/>
        <v>45985</v>
      </c>
      <c r="AB2785" s="2">
        <f t="shared" si="310"/>
        <v>11</v>
      </c>
      <c r="AC2785" s="2">
        <f t="shared" si="311"/>
        <v>2025</v>
      </c>
      <c r="AD2785" s="2" t="str">
        <f>IFERROR(VLOOKUP(A2785,'Aux Área'!$A$4:$B$123,2,0),"-")</f>
        <v>INSPEÇÃO</v>
      </c>
    </row>
    <row r="2786" spans="1:30" x14ac:dyDescent="0.3">
      <c r="A2786" t="s">
        <v>2643</v>
      </c>
      <c r="B2786" t="s">
        <v>2307</v>
      </c>
      <c r="C2786" t="s">
        <v>4878</v>
      </c>
      <c r="D2786" t="s">
        <v>3788</v>
      </c>
      <c r="E2786" t="s">
        <v>3789</v>
      </c>
      <c r="F2786" t="s">
        <v>2646</v>
      </c>
      <c r="G2786" t="s">
        <v>1300</v>
      </c>
      <c r="H2786" t="s">
        <v>1301</v>
      </c>
      <c r="I2786" t="s">
        <v>37</v>
      </c>
      <c r="J2786" t="s">
        <v>122</v>
      </c>
      <c r="K2786" t="s">
        <v>123</v>
      </c>
      <c r="L2786" t="s">
        <v>124</v>
      </c>
      <c r="M2786" t="s">
        <v>38</v>
      </c>
      <c r="N2786" t="s">
        <v>39</v>
      </c>
      <c r="O2786" s="23">
        <v>430</v>
      </c>
      <c r="P2786" s="9">
        <v>10.84</v>
      </c>
      <c r="Q2786" t="s">
        <v>40</v>
      </c>
      <c r="R2786">
        <v>24254</v>
      </c>
      <c r="S2786" s="9">
        <v>39.67</v>
      </c>
      <c r="T2786" s="26">
        <v>4.3899999999999997</v>
      </c>
      <c r="U2786" s="8">
        <v>174.15</v>
      </c>
      <c r="V2786" t="s">
        <v>112</v>
      </c>
      <c r="W2786" t="s">
        <v>2276</v>
      </c>
      <c r="X2786" t="s">
        <v>42</v>
      </c>
      <c r="Y2786" t="s">
        <v>2277</v>
      </c>
      <c r="AA2786" s="1">
        <f t="shared" si="309"/>
        <v>45985</v>
      </c>
      <c r="AB2786" s="2">
        <f t="shared" si="310"/>
        <v>11</v>
      </c>
      <c r="AC2786" s="2">
        <f t="shared" si="311"/>
        <v>2025</v>
      </c>
      <c r="AD2786" s="2" t="str">
        <f>IFERROR(VLOOKUP(A2786,'Aux Área'!$A$4:$B$123,2,0),"-")</f>
        <v>INSPEÇÃO</v>
      </c>
    </row>
    <row r="2787" spans="1:30" x14ac:dyDescent="0.3">
      <c r="A2787" t="s">
        <v>2181</v>
      </c>
      <c r="B2787" t="s">
        <v>4595</v>
      </c>
      <c r="C2787" t="s">
        <v>4879</v>
      </c>
      <c r="D2787" t="s">
        <v>3212</v>
      </c>
      <c r="E2787" t="s">
        <v>3213</v>
      </c>
      <c r="F2787" t="s">
        <v>2184</v>
      </c>
      <c r="G2787" t="s">
        <v>1135</v>
      </c>
      <c r="H2787" t="s">
        <v>2185</v>
      </c>
      <c r="I2787" t="s">
        <v>2186</v>
      </c>
      <c r="J2787" t="s">
        <v>492</v>
      </c>
      <c r="K2787" t="s">
        <v>493</v>
      </c>
      <c r="L2787" t="s">
        <v>110</v>
      </c>
      <c r="M2787" t="s">
        <v>38</v>
      </c>
      <c r="N2787" t="s">
        <v>668</v>
      </c>
      <c r="O2787" s="23">
        <v>908</v>
      </c>
      <c r="P2787" s="9">
        <v>16.22</v>
      </c>
      <c r="Q2787" t="s">
        <v>40</v>
      </c>
      <c r="R2787">
        <v>26128</v>
      </c>
      <c r="S2787" s="9">
        <v>55.99</v>
      </c>
      <c r="T2787" s="26">
        <v>5.89</v>
      </c>
      <c r="U2787" s="8">
        <v>329.78</v>
      </c>
      <c r="V2787" t="s">
        <v>41</v>
      </c>
      <c r="W2787" t="s">
        <v>2007</v>
      </c>
      <c r="X2787" t="s">
        <v>42</v>
      </c>
      <c r="Y2787" t="s">
        <v>2188</v>
      </c>
      <c r="AA2787" s="1">
        <f t="shared" si="309"/>
        <v>45985</v>
      </c>
      <c r="AB2787" s="2">
        <f t="shared" si="310"/>
        <v>11</v>
      </c>
      <c r="AC2787" s="2">
        <f t="shared" si="311"/>
        <v>2025</v>
      </c>
      <c r="AD2787" s="2" t="str">
        <f>IFERROR(VLOOKUP(A2787,'Aux Área'!$A$4:$B$123,2,0),"-")</f>
        <v>INSPEÇÃO</v>
      </c>
    </row>
    <row r="2788" spans="1:30" x14ac:dyDescent="0.3">
      <c r="A2788" t="s">
        <v>3092</v>
      </c>
      <c r="B2788" t="s">
        <v>4774</v>
      </c>
      <c r="C2788" t="s">
        <v>4880</v>
      </c>
      <c r="D2788" t="s">
        <v>2160</v>
      </c>
      <c r="E2788" t="s">
        <v>2161</v>
      </c>
      <c r="F2788" t="s">
        <v>3594</v>
      </c>
      <c r="G2788" t="s">
        <v>1135</v>
      </c>
      <c r="H2788" t="s">
        <v>2275</v>
      </c>
      <c r="I2788" t="s">
        <v>1497</v>
      </c>
      <c r="J2788" t="s">
        <v>231</v>
      </c>
      <c r="K2788" t="s">
        <v>232</v>
      </c>
      <c r="L2788" t="s">
        <v>217</v>
      </c>
      <c r="M2788" t="s">
        <v>38</v>
      </c>
      <c r="N2788" t="s">
        <v>39</v>
      </c>
      <c r="O2788" s="23">
        <v>406</v>
      </c>
      <c r="P2788" s="9">
        <v>8.91</v>
      </c>
      <c r="Q2788" t="s">
        <v>40</v>
      </c>
      <c r="R2788">
        <v>16104</v>
      </c>
      <c r="S2788" s="9">
        <v>45.57</v>
      </c>
      <c r="T2788" s="26">
        <v>4.25</v>
      </c>
      <c r="U2788" s="8">
        <v>193.69</v>
      </c>
      <c r="V2788" t="s">
        <v>4881</v>
      </c>
      <c r="W2788" t="s">
        <v>2276</v>
      </c>
      <c r="X2788" t="s">
        <v>42</v>
      </c>
      <c r="Y2788" t="s">
        <v>2277</v>
      </c>
      <c r="AA2788" s="1">
        <f t="shared" si="309"/>
        <v>45985</v>
      </c>
      <c r="AB2788" s="2">
        <f t="shared" si="310"/>
        <v>11</v>
      </c>
      <c r="AC2788" s="2">
        <f t="shared" si="311"/>
        <v>2025</v>
      </c>
      <c r="AD2788" s="2" t="str">
        <f>IFERROR(VLOOKUP(A2788,'Aux Área'!$A$4:$B$123,2,0),"-")</f>
        <v>INSPEÇÃO</v>
      </c>
    </row>
    <row r="2789" spans="1:30" x14ac:dyDescent="0.3">
      <c r="A2789" t="s">
        <v>2282</v>
      </c>
      <c r="B2789" t="s">
        <v>4679</v>
      </c>
      <c r="C2789" t="s">
        <v>4882</v>
      </c>
      <c r="D2789" t="s">
        <v>4124</v>
      </c>
      <c r="E2789" t="s">
        <v>4125</v>
      </c>
      <c r="F2789" t="s">
        <v>2285</v>
      </c>
      <c r="G2789" t="s">
        <v>1135</v>
      </c>
      <c r="H2789" t="s">
        <v>2275</v>
      </c>
      <c r="I2789" t="s">
        <v>1497</v>
      </c>
      <c r="J2789" t="s">
        <v>165</v>
      </c>
      <c r="K2789" t="s">
        <v>166</v>
      </c>
      <c r="L2789" t="s">
        <v>167</v>
      </c>
      <c r="M2789" t="s">
        <v>38</v>
      </c>
      <c r="N2789" t="s">
        <v>39</v>
      </c>
      <c r="O2789" s="23">
        <v>454</v>
      </c>
      <c r="P2789" s="9">
        <v>11.31</v>
      </c>
      <c r="Q2789" t="s">
        <v>40</v>
      </c>
      <c r="R2789">
        <v>24697</v>
      </c>
      <c r="S2789" s="9">
        <v>40.130000000000003</v>
      </c>
      <c r="T2789" s="26">
        <v>4.4610000000000003</v>
      </c>
      <c r="U2789" s="8">
        <v>179.01</v>
      </c>
      <c r="V2789" t="s">
        <v>112</v>
      </c>
      <c r="W2789" t="s">
        <v>2276</v>
      </c>
      <c r="X2789" t="s">
        <v>42</v>
      </c>
      <c r="Y2789" t="s">
        <v>2277</v>
      </c>
      <c r="AA2789" s="1">
        <f t="shared" si="309"/>
        <v>45985</v>
      </c>
      <c r="AB2789" s="2">
        <f t="shared" si="310"/>
        <v>11</v>
      </c>
      <c r="AC2789" s="2">
        <f t="shared" si="311"/>
        <v>2025</v>
      </c>
      <c r="AD2789" s="2" t="str">
        <f>IFERROR(VLOOKUP(A2789,'Aux Área'!$A$4:$B$123,2,0),"-")</f>
        <v>INSPEÇÃO</v>
      </c>
    </row>
    <row r="2790" spans="1:30" x14ac:dyDescent="0.3">
      <c r="A2790" t="s">
        <v>2306</v>
      </c>
      <c r="B2790" t="s">
        <v>4613</v>
      </c>
      <c r="C2790" t="s">
        <v>4883</v>
      </c>
      <c r="D2790" t="s">
        <v>4386</v>
      </c>
      <c r="E2790" t="s">
        <v>4387</v>
      </c>
      <c r="F2790" t="s">
        <v>2309</v>
      </c>
      <c r="G2790" t="s">
        <v>1135</v>
      </c>
      <c r="H2790" t="s">
        <v>2275</v>
      </c>
      <c r="I2790" t="s">
        <v>1497</v>
      </c>
      <c r="J2790" t="s">
        <v>1665</v>
      </c>
      <c r="K2790" t="s">
        <v>1666</v>
      </c>
      <c r="L2790" t="s">
        <v>301</v>
      </c>
      <c r="M2790" t="s">
        <v>38</v>
      </c>
      <c r="N2790" t="s">
        <v>39</v>
      </c>
      <c r="O2790" s="23">
        <v>483</v>
      </c>
      <c r="P2790" s="9">
        <v>11.49</v>
      </c>
      <c r="Q2790" t="s">
        <v>40</v>
      </c>
      <c r="R2790">
        <v>22217</v>
      </c>
      <c r="S2790" s="9">
        <v>42.05</v>
      </c>
      <c r="T2790" s="26">
        <v>4.09</v>
      </c>
      <c r="U2790" s="8">
        <v>171.98</v>
      </c>
      <c r="V2790" t="s">
        <v>4884</v>
      </c>
      <c r="W2790" t="s">
        <v>2276</v>
      </c>
      <c r="X2790" t="s">
        <v>42</v>
      </c>
      <c r="Y2790" t="s">
        <v>2277</v>
      </c>
      <c r="AA2790" s="1">
        <f t="shared" si="309"/>
        <v>45985</v>
      </c>
      <c r="AB2790" s="2">
        <f t="shared" si="310"/>
        <v>11</v>
      </c>
      <c r="AC2790" s="2">
        <f t="shared" si="311"/>
        <v>2025</v>
      </c>
      <c r="AD2790" s="2" t="str">
        <f>IFERROR(VLOOKUP(A2790,'Aux Área'!$A$4:$B$123,2,0),"-")</f>
        <v>INSPEÇÃO</v>
      </c>
    </row>
    <row r="2791" spans="1:30" x14ac:dyDescent="0.3">
      <c r="A2791" t="s">
        <v>58</v>
      </c>
      <c r="B2791" t="s">
        <v>250</v>
      </c>
      <c r="C2791" t="s">
        <v>4885</v>
      </c>
      <c r="D2791" t="s">
        <v>87</v>
      </c>
      <c r="E2791" t="s">
        <v>88</v>
      </c>
      <c r="F2791" t="s">
        <v>59</v>
      </c>
      <c r="G2791" t="s">
        <v>1500</v>
      </c>
      <c r="H2791" t="s">
        <v>36</v>
      </c>
      <c r="I2791" t="s">
        <v>37</v>
      </c>
      <c r="J2791" t="s">
        <v>356</v>
      </c>
      <c r="K2791" t="s">
        <v>357</v>
      </c>
      <c r="L2791" t="s">
        <v>124</v>
      </c>
      <c r="M2791" t="s">
        <v>38</v>
      </c>
      <c r="N2791" t="s">
        <v>39</v>
      </c>
      <c r="O2791" s="23">
        <v>160</v>
      </c>
      <c r="P2791" s="9">
        <v>5.72</v>
      </c>
      <c r="Q2791" t="s">
        <v>40</v>
      </c>
      <c r="R2791">
        <v>55171</v>
      </c>
      <c r="S2791" s="9">
        <v>27.96</v>
      </c>
      <c r="T2791" s="26">
        <v>4.4260000000000002</v>
      </c>
      <c r="U2791" s="8">
        <v>123.75</v>
      </c>
      <c r="V2791" t="s">
        <v>4886</v>
      </c>
      <c r="W2791" t="s">
        <v>2007</v>
      </c>
      <c r="X2791" t="s">
        <v>42</v>
      </c>
      <c r="Y2791" t="s">
        <v>1740</v>
      </c>
      <c r="AA2791" s="1">
        <f t="shared" si="309"/>
        <v>45985</v>
      </c>
      <c r="AB2791" s="2">
        <f t="shared" si="310"/>
        <v>11</v>
      </c>
      <c r="AC2791" s="2">
        <f t="shared" si="311"/>
        <v>2025</v>
      </c>
      <c r="AD2791" s="2" t="str">
        <f>IFERROR(VLOOKUP(A2791,'Aux Área'!$A$4:$B$123,2,0),"-")</f>
        <v>CONSERVA</v>
      </c>
    </row>
    <row r="2792" spans="1:30" x14ac:dyDescent="0.3">
      <c r="A2792" t="s">
        <v>76</v>
      </c>
      <c r="B2792" t="s">
        <v>380</v>
      </c>
      <c r="C2792" t="s">
        <v>4887</v>
      </c>
      <c r="D2792" t="s">
        <v>382</v>
      </c>
      <c r="E2792" t="s">
        <v>383</v>
      </c>
      <c r="F2792" t="s">
        <v>77</v>
      </c>
      <c r="G2792" t="s">
        <v>1500</v>
      </c>
      <c r="H2792" t="s">
        <v>36</v>
      </c>
      <c r="I2792" t="s">
        <v>37</v>
      </c>
      <c r="J2792" t="s">
        <v>552</v>
      </c>
      <c r="K2792" t="s">
        <v>553</v>
      </c>
      <c r="L2792" t="s">
        <v>155</v>
      </c>
      <c r="M2792" t="s">
        <v>38</v>
      </c>
      <c r="N2792" t="s">
        <v>39</v>
      </c>
      <c r="O2792" s="23">
        <v>308</v>
      </c>
      <c r="P2792" s="9">
        <v>9.1300000000000008</v>
      </c>
      <c r="Q2792" t="s">
        <v>40</v>
      </c>
      <c r="R2792">
        <v>40220</v>
      </c>
      <c r="S2792" s="9">
        <v>33.729999999999997</v>
      </c>
      <c r="T2792" s="26">
        <v>4.5410000000000004</v>
      </c>
      <c r="U2792" s="8">
        <v>153.16999999999999</v>
      </c>
      <c r="V2792" t="s">
        <v>41</v>
      </c>
      <c r="W2792" t="s">
        <v>2007</v>
      </c>
      <c r="X2792" t="s">
        <v>42</v>
      </c>
      <c r="Y2792" t="s">
        <v>1740</v>
      </c>
      <c r="AA2792" s="1">
        <f t="shared" si="309"/>
        <v>45985</v>
      </c>
      <c r="AB2792" s="2">
        <f t="shared" si="310"/>
        <v>11</v>
      </c>
      <c r="AC2792" s="2">
        <f t="shared" si="311"/>
        <v>2025</v>
      </c>
      <c r="AD2792" s="2" t="str">
        <f>IFERROR(VLOOKUP(A2792,'Aux Área'!$A$4:$B$123,2,0),"-")</f>
        <v>QSMS</v>
      </c>
    </row>
    <row r="2793" spans="1:30" x14ac:dyDescent="0.3">
      <c r="A2793" t="s">
        <v>62</v>
      </c>
      <c r="B2793" t="s">
        <v>1455</v>
      </c>
      <c r="C2793" t="s">
        <v>4888</v>
      </c>
      <c r="D2793" t="s">
        <v>158</v>
      </c>
      <c r="E2793" t="s">
        <v>159</v>
      </c>
      <c r="F2793" t="s">
        <v>63</v>
      </c>
      <c r="G2793" t="s">
        <v>1500</v>
      </c>
      <c r="H2793" t="s">
        <v>36</v>
      </c>
      <c r="I2793" t="s">
        <v>37</v>
      </c>
      <c r="J2793" t="s">
        <v>526</v>
      </c>
      <c r="K2793" t="s">
        <v>527</v>
      </c>
      <c r="L2793" t="s">
        <v>124</v>
      </c>
      <c r="M2793" t="s">
        <v>38</v>
      </c>
      <c r="N2793" t="s">
        <v>39</v>
      </c>
      <c r="O2793" s="23">
        <v>117</v>
      </c>
      <c r="P2793" s="9">
        <v>6.43</v>
      </c>
      <c r="Q2793" t="s">
        <v>40</v>
      </c>
      <c r="R2793">
        <v>44339</v>
      </c>
      <c r="S2793" s="9">
        <v>18.2</v>
      </c>
      <c r="T2793" s="26">
        <v>4.1909999999999998</v>
      </c>
      <c r="U2793" s="8">
        <v>76.27</v>
      </c>
      <c r="V2793" t="s">
        <v>41</v>
      </c>
      <c r="W2793" t="s">
        <v>2007</v>
      </c>
      <c r="X2793" t="s">
        <v>42</v>
      </c>
      <c r="Y2793" t="s">
        <v>1740</v>
      </c>
      <c r="AA2793" s="1">
        <f t="shared" si="309"/>
        <v>45985</v>
      </c>
      <c r="AB2793" s="2">
        <f t="shared" si="310"/>
        <v>11</v>
      </c>
      <c r="AC2793" s="2">
        <f t="shared" si="311"/>
        <v>2025</v>
      </c>
      <c r="AD2793" s="2" t="str">
        <f>IFERROR(VLOOKUP(A2793,'Aux Área'!$A$4:$B$123,2,0),"-")</f>
        <v>CONSERVA</v>
      </c>
    </row>
    <row r="2794" spans="1:30" x14ac:dyDescent="0.3">
      <c r="A2794" t="s">
        <v>2146</v>
      </c>
      <c r="B2794" t="s">
        <v>1800</v>
      </c>
      <c r="C2794" t="s">
        <v>4889</v>
      </c>
      <c r="D2794" t="s">
        <v>1841</v>
      </c>
      <c r="E2794" t="s">
        <v>1842</v>
      </c>
      <c r="F2794" t="s">
        <v>653</v>
      </c>
      <c r="G2794" t="s">
        <v>635</v>
      </c>
      <c r="H2794" t="s">
        <v>666</v>
      </c>
      <c r="I2794" t="s">
        <v>667</v>
      </c>
      <c r="J2794" t="s">
        <v>172</v>
      </c>
      <c r="K2794" t="s">
        <v>173</v>
      </c>
      <c r="L2794" t="s">
        <v>124</v>
      </c>
      <c r="M2794" t="s">
        <v>38</v>
      </c>
      <c r="N2794" t="s">
        <v>668</v>
      </c>
      <c r="O2794" s="23">
        <v>0</v>
      </c>
      <c r="P2794" s="9">
        <v>0</v>
      </c>
      <c r="Q2794" t="s">
        <v>40</v>
      </c>
      <c r="R2794">
        <v>0</v>
      </c>
      <c r="S2794" s="9">
        <v>94.75</v>
      </c>
      <c r="T2794" s="26">
        <v>5.99</v>
      </c>
      <c r="U2794" s="8">
        <v>567.54999999999995</v>
      </c>
      <c r="V2794" t="s">
        <v>112</v>
      </c>
      <c r="W2794" t="s">
        <v>652</v>
      </c>
      <c r="X2794" t="s">
        <v>42</v>
      </c>
      <c r="Y2794" t="s">
        <v>653</v>
      </c>
      <c r="AA2794" s="1">
        <f t="shared" si="309"/>
        <v>45985</v>
      </c>
      <c r="AB2794" s="2">
        <f t="shared" si="310"/>
        <v>11</v>
      </c>
      <c r="AC2794" s="2">
        <f t="shared" si="311"/>
        <v>2025</v>
      </c>
      <c r="AD2794" s="2" t="str">
        <f>IFERROR(VLOOKUP(A2794,'Aux Área'!$A$4:$B$123,2,0),"-")</f>
        <v>SÃO PEDRO</v>
      </c>
    </row>
    <row r="2795" spans="1:30" x14ac:dyDescent="0.3">
      <c r="A2795" t="s">
        <v>2638</v>
      </c>
      <c r="B2795" t="s">
        <v>4593</v>
      </c>
      <c r="C2795" t="s">
        <v>4890</v>
      </c>
      <c r="D2795" t="s">
        <v>3419</v>
      </c>
      <c r="E2795" t="s">
        <v>3420</v>
      </c>
      <c r="F2795" t="s">
        <v>2641</v>
      </c>
      <c r="G2795" t="s">
        <v>1135</v>
      </c>
      <c r="H2795" t="s">
        <v>2275</v>
      </c>
      <c r="I2795" t="s">
        <v>1497</v>
      </c>
      <c r="J2795" t="s">
        <v>275</v>
      </c>
      <c r="K2795" t="s">
        <v>276</v>
      </c>
      <c r="L2795" t="s">
        <v>124</v>
      </c>
      <c r="M2795" t="s">
        <v>38</v>
      </c>
      <c r="N2795" t="s">
        <v>39</v>
      </c>
      <c r="O2795" s="23">
        <v>524</v>
      </c>
      <c r="P2795" s="9">
        <v>12.98</v>
      </c>
      <c r="Q2795" t="s">
        <v>40</v>
      </c>
      <c r="R2795">
        <v>22976</v>
      </c>
      <c r="S2795" s="9">
        <v>40.36</v>
      </c>
      <c r="T2795" s="26">
        <v>4.1900000000000004</v>
      </c>
      <c r="U2795" s="8">
        <v>169.11</v>
      </c>
      <c r="V2795" t="s">
        <v>4891</v>
      </c>
      <c r="W2795" t="s">
        <v>2276</v>
      </c>
      <c r="X2795" t="s">
        <v>42</v>
      </c>
      <c r="Y2795" t="s">
        <v>2277</v>
      </c>
      <c r="AA2795" s="1">
        <f t="shared" si="309"/>
        <v>45985</v>
      </c>
      <c r="AB2795" s="2">
        <f t="shared" si="310"/>
        <v>11</v>
      </c>
      <c r="AC2795" s="2">
        <f t="shared" si="311"/>
        <v>2025</v>
      </c>
      <c r="AD2795" s="2" t="str">
        <f>IFERROR(VLOOKUP(A2795,'Aux Área'!$A$4:$B$123,2,0),"-")</f>
        <v>INSPEÇÃO</v>
      </c>
    </row>
    <row r="2796" spans="1:30" x14ac:dyDescent="0.3">
      <c r="A2796" t="s">
        <v>1979</v>
      </c>
      <c r="B2796" t="s">
        <v>1980</v>
      </c>
      <c r="C2796" t="s">
        <v>4892</v>
      </c>
      <c r="D2796" t="s">
        <v>4474</v>
      </c>
      <c r="E2796" t="s">
        <v>4475</v>
      </c>
      <c r="F2796" t="s">
        <v>1982</v>
      </c>
      <c r="G2796" t="s">
        <v>1495</v>
      </c>
      <c r="H2796" t="s">
        <v>2020</v>
      </c>
      <c r="I2796" t="s">
        <v>2021</v>
      </c>
      <c r="J2796" t="s">
        <v>165</v>
      </c>
      <c r="K2796" t="s">
        <v>166</v>
      </c>
      <c r="L2796" t="s">
        <v>167</v>
      </c>
      <c r="M2796" t="s">
        <v>38</v>
      </c>
      <c r="N2796" t="s">
        <v>668</v>
      </c>
      <c r="O2796" s="10">
        <v>1252</v>
      </c>
      <c r="P2796" s="24">
        <v>2.37</v>
      </c>
      <c r="Q2796" t="s">
        <v>40</v>
      </c>
      <c r="R2796">
        <v>6975</v>
      </c>
      <c r="S2796" s="9">
        <v>528.53</v>
      </c>
      <c r="T2796" s="26">
        <v>6.24</v>
      </c>
      <c r="U2796" s="8">
        <v>3298.06</v>
      </c>
      <c r="V2796" t="s">
        <v>112</v>
      </c>
      <c r="W2796" t="s">
        <v>1985</v>
      </c>
      <c r="X2796" t="s">
        <v>42</v>
      </c>
      <c r="Y2796" t="s">
        <v>1986</v>
      </c>
      <c r="AA2796" s="1">
        <f t="shared" si="309"/>
        <v>45985</v>
      </c>
      <c r="AB2796" s="2">
        <f t="shared" si="310"/>
        <v>11</v>
      </c>
      <c r="AC2796" s="2">
        <f t="shared" si="311"/>
        <v>2025</v>
      </c>
      <c r="AD2796" s="2" t="str">
        <f>IFERROR(VLOOKUP(A2796,'Aux Área'!$A$4:$B$123,2,0),"-")</f>
        <v>PESADOS</v>
      </c>
    </row>
    <row r="2797" spans="1:30" x14ac:dyDescent="0.3">
      <c r="A2797" t="s">
        <v>1979</v>
      </c>
      <c r="C2797" t="s">
        <v>15685</v>
      </c>
      <c r="F2797" t="s">
        <v>1982</v>
      </c>
      <c r="K2797" t="s">
        <v>166</v>
      </c>
      <c r="N2797" t="s">
        <v>15690</v>
      </c>
      <c r="O2797" t="s">
        <v>15244</v>
      </c>
      <c r="P2797" s="9" t="s">
        <v>15244</v>
      </c>
      <c r="Q2797" t="s">
        <v>40</v>
      </c>
      <c r="R2797" t="s">
        <v>15244</v>
      </c>
      <c r="S2797">
        <v>20</v>
      </c>
      <c r="U2797" s="8">
        <v>126</v>
      </c>
      <c r="X2797" t="s">
        <v>42</v>
      </c>
      <c r="Y2797" t="s">
        <v>1986</v>
      </c>
      <c r="AA2797" s="1">
        <f>IFERROR(DATEVALUE(C2797),"-")</f>
        <v>45985</v>
      </c>
      <c r="AB2797" s="2">
        <f>IFERROR(MONTH(AA2797),"-")</f>
        <v>11</v>
      </c>
      <c r="AC2797" s="2">
        <f>IFERROR(YEAR(AA2797),"-")</f>
        <v>2025</v>
      </c>
      <c r="AD2797" s="2" t="str">
        <f>IFERROR(VLOOKUP(A2797,'Aux Área'!$A$4:$B$123,2,0),"-")</f>
        <v>PESADOS</v>
      </c>
    </row>
    <row r="2798" spans="1:30" x14ac:dyDescent="0.3">
      <c r="A2798" t="s">
        <v>2260</v>
      </c>
      <c r="B2798" t="s">
        <v>113</v>
      </c>
      <c r="C2798" t="s">
        <v>4893</v>
      </c>
      <c r="D2798" t="s">
        <v>4423</v>
      </c>
      <c r="E2798" t="s">
        <v>4424</v>
      </c>
      <c r="F2798" t="s">
        <v>2262</v>
      </c>
      <c r="G2798" t="s">
        <v>35</v>
      </c>
      <c r="H2798" t="s">
        <v>2263</v>
      </c>
      <c r="I2798" t="s">
        <v>2186</v>
      </c>
      <c r="J2798" t="s">
        <v>139</v>
      </c>
      <c r="K2798" t="s">
        <v>140</v>
      </c>
      <c r="L2798" t="s">
        <v>141</v>
      </c>
      <c r="M2798" t="s">
        <v>38</v>
      </c>
      <c r="N2798" t="s">
        <v>668</v>
      </c>
      <c r="O2798" s="23">
        <v>877</v>
      </c>
      <c r="P2798" s="9">
        <v>14.62</v>
      </c>
      <c r="Q2798" t="s">
        <v>40</v>
      </c>
      <c r="R2798">
        <v>22825</v>
      </c>
      <c r="S2798" s="9">
        <v>59.98</v>
      </c>
      <c r="T2798" s="26">
        <v>5.69</v>
      </c>
      <c r="U2798" s="8">
        <v>341.29</v>
      </c>
      <c r="V2798" t="s">
        <v>4894</v>
      </c>
      <c r="W2798" t="s">
        <v>2007</v>
      </c>
      <c r="X2798" t="s">
        <v>42</v>
      </c>
      <c r="Y2798" t="s">
        <v>1740</v>
      </c>
      <c r="AA2798" s="1">
        <f>DATEVALUE(C2798)</f>
        <v>45985</v>
      </c>
      <c r="AB2798" s="2">
        <f>MONTH(AA2798)</f>
        <v>11</v>
      </c>
      <c r="AC2798" s="2">
        <f>YEAR(AA2798)</f>
        <v>2025</v>
      </c>
      <c r="AD2798" s="2" t="str">
        <f>IFERROR(VLOOKUP(A2798,'Aux Área'!$A$4:$B$123,2,0),"-")</f>
        <v>INSPEÇÃO</v>
      </c>
    </row>
    <row r="2799" spans="1:30" x14ac:dyDescent="0.3">
      <c r="A2799" t="s">
        <v>2472</v>
      </c>
      <c r="B2799" t="s">
        <v>2473</v>
      </c>
      <c r="C2799" t="s">
        <v>4895</v>
      </c>
      <c r="D2799" t="s">
        <v>3068</v>
      </c>
      <c r="E2799" t="s">
        <v>3069</v>
      </c>
      <c r="F2799" t="s">
        <v>2475</v>
      </c>
      <c r="G2799" t="s">
        <v>659</v>
      </c>
      <c r="H2799" t="s">
        <v>2215</v>
      </c>
      <c r="I2799" t="s">
        <v>667</v>
      </c>
      <c r="J2799" t="s">
        <v>215</v>
      </c>
      <c r="K2799" t="s">
        <v>216</v>
      </c>
      <c r="L2799" t="s">
        <v>217</v>
      </c>
      <c r="M2799" t="s">
        <v>38</v>
      </c>
      <c r="N2799" t="s">
        <v>668</v>
      </c>
      <c r="O2799" s="23">
        <v>211</v>
      </c>
      <c r="P2799" s="9">
        <v>5.73</v>
      </c>
      <c r="Q2799" t="s">
        <v>40</v>
      </c>
      <c r="R2799">
        <v>3719</v>
      </c>
      <c r="S2799" s="9">
        <v>36.659999999999997</v>
      </c>
      <c r="T2799" s="26">
        <v>6.1909999999999998</v>
      </c>
      <c r="U2799" s="8">
        <v>226.96</v>
      </c>
      <c r="V2799" t="s">
        <v>41</v>
      </c>
      <c r="W2799" t="s">
        <v>2007</v>
      </c>
      <c r="X2799" t="s">
        <v>42</v>
      </c>
      <c r="Y2799" t="s">
        <v>1740</v>
      </c>
      <c r="AA2799" s="1">
        <f>DATEVALUE(C2799)</f>
        <v>45985</v>
      </c>
      <c r="AB2799" s="2">
        <f>MONTH(AA2799)</f>
        <v>11</v>
      </c>
      <c r="AC2799" s="2">
        <f>YEAR(AA2799)</f>
        <v>2025</v>
      </c>
      <c r="AD2799" s="2" t="str">
        <f>IFERROR(VLOOKUP(A2799,'Aux Área'!$A$4:$B$123,2,0),"-")</f>
        <v>APH</v>
      </c>
    </row>
    <row r="2800" spans="1:30" x14ac:dyDescent="0.3">
      <c r="A2800" t="s">
        <v>2691</v>
      </c>
      <c r="B2800" t="s">
        <v>2692</v>
      </c>
      <c r="C2800" t="s">
        <v>4896</v>
      </c>
      <c r="D2800" t="s">
        <v>2142</v>
      </c>
      <c r="E2800" t="s">
        <v>2143</v>
      </c>
      <c r="F2800" t="s">
        <v>3605</v>
      </c>
      <c r="G2800" t="s">
        <v>1635</v>
      </c>
      <c r="H2800" t="s">
        <v>2635</v>
      </c>
      <c r="I2800" t="s">
        <v>37</v>
      </c>
      <c r="J2800" t="s">
        <v>165</v>
      </c>
      <c r="K2800" t="s">
        <v>166</v>
      </c>
      <c r="L2800" t="s">
        <v>167</v>
      </c>
      <c r="M2800" t="s">
        <v>38</v>
      </c>
      <c r="N2800" t="s">
        <v>39</v>
      </c>
      <c r="O2800" s="23">
        <v>169</v>
      </c>
      <c r="P2800" s="9">
        <v>8.3699999999999992</v>
      </c>
      <c r="Q2800" t="s">
        <v>40</v>
      </c>
      <c r="R2800">
        <v>6353</v>
      </c>
      <c r="S2800" s="9">
        <v>20.18</v>
      </c>
      <c r="T2800" s="26">
        <v>4.46</v>
      </c>
      <c r="U2800" s="8">
        <v>90</v>
      </c>
      <c r="V2800" t="s">
        <v>112</v>
      </c>
      <c r="W2800" t="s">
        <v>2007</v>
      </c>
      <c r="X2800" t="s">
        <v>42</v>
      </c>
      <c r="Y2800" t="s">
        <v>1740</v>
      </c>
      <c r="AA2800" s="1">
        <f>DATEVALUE(C2800)</f>
        <v>45985</v>
      </c>
      <c r="AB2800" s="2">
        <f>MONTH(AA2800)</f>
        <v>11</v>
      </c>
      <c r="AC2800" s="2">
        <f>YEAR(AA2800)</f>
        <v>2025</v>
      </c>
      <c r="AD2800" s="2" t="str">
        <f>IFERROR(VLOOKUP(A2800,'Aux Área'!$A$4:$B$123,2,0),"-")</f>
        <v>TI</v>
      </c>
    </row>
    <row r="2801" spans="1:30" x14ac:dyDescent="0.3">
      <c r="A2801" t="s">
        <v>2286</v>
      </c>
      <c r="B2801" t="s">
        <v>2287</v>
      </c>
      <c r="C2801" t="s">
        <v>4897</v>
      </c>
      <c r="D2801" t="s">
        <v>4898</v>
      </c>
      <c r="E2801" t="s">
        <v>4899</v>
      </c>
      <c r="F2801" t="s">
        <v>2289</v>
      </c>
      <c r="G2801" t="s">
        <v>1495</v>
      </c>
      <c r="H2801" t="s">
        <v>2020</v>
      </c>
      <c r="I2801" t="s">
        <v>2021</v>
      </c>
      <c r="J2801" t="s">
        <v>89</v>
      </c>
      <c r="K2801" t="s">
        <v>90</v>
      </c>
      <c r="L2801" t="s">
        <v>91</v>
      </c>
      <c r="M2801" t="s">
        <v>38</v>
      </c>
      <c r="N2801" t="s">
        <v>668</v>
      </c>
      <c r="O2801" s="23">
        <v>1551</v>
      </c>
      <c r="P2801" s="9">
        <v>2.38</v>
      </c>
      <c r="Q2801" t="s">
        <v>40</v>
      </c>
      <c r="R2801">
        <v>3828</v>
      </c>
      <c r="S2801" s="9">
        <v>652.72</v>
      </c>
      <c r="T2801" s="26">
        <v>5.95</v>
      </c>
      <c r="U2801" s="8">
        <v>3883.68</v>
      </c>
      <c r="V2801" t="s">
        <v>4900</v>
      </c>
      <c r="W2801" t="s">
        <v>1985</v>
      </c>
      <c r="X2801" t="s">
        <v>42</v>
      </c>
      <c r="Y2801" t="s">
        <v>1986</v>
      </c>
      <c r="AA2801" s="1">
        <f>DATEVALUE(C2801)</f>
        <v>45985</v>
      </c>
      <c r="AB2801" s="2">
        <f>MONTH(AA2801)</f>
        <v>11</v>
      </c>
      <c r="AC2801" s="2">
        <f>YEAR(AA2801)</f>
        <v>2025</v>
      </c>
      <c r="AD2801" s="2" t="str">
        <f>IFERROR(VLOOKUP(A2801,'Aux Área'!$A$4:$B$123,2,0),"-")</f>
        <v>PESADOS</v>
      </c>
    </row>
    <row r="2802" spans="1:30" x14ac:dyDescent="0.3">
      <c r="A2802" t="s">
        <v>2286</v>
      </c>
      <c r="C2802" t="s">
        <v>4897</v>
      </c>
      <c r="F2802" t="s">
        <v>2289</v>
      </c>
      <c r="K2802" t="s">
        <v>90</v>
      </c>
      <c r="N2802" t="s">
        <v>15690</v>
      </c>
      <c r="O2802" t="s">
        <v>15244</v>
      </c>
      <c r="P2802" s="9" t="s">
        <v>15244</v>
      </c>
      <c r="Q2802" t="s">
        <v>40</v>
      </c>
      <c r="R2802" t="s">
        <v>15244</v>
      </c>
      <c r="S2802">
        <v>46.03</v>
      </c>
      <c r="U2802" s="8">
        <v>160.63</v>
      </c>
      <c r="X2802" t="s">
        <v>42</v>
      </c>
      <c r="Y2802" t="s">
        <v>1986</v>
      </c>
      <c r="AA2802" s="1">
        <f>IFERROR(DATEVALUE(C2802),"-")</f>
        <v>45985</v>
      </c>
      <c r="AB2802" s="2">
        <f>IFERROR(MONTH(AA2802),"-")</f>
        <v>11</v>
      </c>
      <c r="AC2802" s="2">
        <f>IFERROR(YEAR(AA2802),"-")</f>
        <v>2025</v>
      </c>
      <c r="AD2802" s="2" t="str">
        <f>IFERROR(VLOOKUP(A2802,'Aux Área'!$A$4:$B$123,2,0),"-")</f>
        <v>PESADOS</v>
      </c>
    </row>
    <row r="2803" spans="1:30" x14ac:dyDescent="0.3">
      <c r="A2803" t="s">
        <v>2547</v>
      </c>
      <c r="B2803" t="s">
        <v>2548</v>
      </c>
      <c r="C2803" t="s">
        <v>4901</v>
      </c>
      <c r="D2803" t="s">
        <v>2468</v>
      </c>
      <c r="E2803" t="s">
        <v>2469</v>
      </c>
      <c r="F2803" t="s">
        <v>2550</v>
      </c>
      <c r="G2803" t="s">
        <v>659</v>
      </c>
      <c r="H2803" t="s">
        <v>2215</v>
      </c>
      <c r="I2803" t="s">
        <v>667</v>
      </c>
      <c r="J2803" t="s">
        <v>1670</v>
      </c>
      <c r="K2803" t="s">
        <v>1671</v>
      </c>
      <c r="L2803" t="s">
        <v>1672</v>
      </c>
      <c r="M2803" t="s">
        <v>38</v>
      </c>
      <c r="N2803" t="s">
        <v>668</v>
      </c>
      <c r="O2803" s="23">
        <v>505</v>
      </c>
      <c r="P2803" s="9">
        <v>7.06</v>
      </c>
      <c r="Q2803" t="s">
        <v>40</v>
      </c>
      <c r="R2803">
        <v>5878</v>
      </c>
      <c r="S2803" s="9">
        <v>71.510000000000005</v>
      </c>
      <c r="T2803" s="26">
        <v>6.09</v>
      </c>
      <c r="U2803" s="8">
        <v>435.5</v>
      </c>
      <c r="V2803" t="s">
        <v>4902</v>
      </c>
      <c r="W2803" t="s">
        <v>2007</v>
      </c>
      <c r="X2803" t="s">
        <v>42</v>
      </c>
      <c r="Y2803" t="s">
        <v>1740</v>
      </c>
      <c r="AA2803" s="1">
        <f t="shared" ref="AA2803:AA2808" si="312">DATEVALUE(C2803)</f>
        <v>45985</v>
      </c>
      <c r="AB2803" s="2">
        <f t="shared" ref="AB2803:AB2808" si="313">MONTH(AA2803)</f>
        <v>11</v>
      </c>
      <c r="AC2803" s="2">
        <f t="shared" ref="AC2803:AC2808" si="314">YEAR(AA2803)</f>
        <v>2025</v>
      </c>
      <c r="AD2803" s="2" t="str">
        <f>IFERROR(VLOOKUP(A2803,'Aux Área'!$A$4:$B$123,2,0),"-")</f>
        <v>APH</v>
      </c>
    </row>
    <row r="2804" spans="1:30" x14ac:dyDescent="0.3">
      <c r="A2804" t="s">
        <v>60</v>
      </c>
      <c r="B2804" t="s">
        <v>614</v>
      </c>
      <c r="C2804" t="s">
        <v>4903</v>
      </c>
      <c r="D2804" t="s">
        <v>1206</v>
      </c>
      <c r="E2804" t="s">
        <v>1207</v>
      </c>
      <c r="F2804" t="s">
        <v>61</v>
      </c>
      <c r="G2804" t="s">
        <v>1500</v>
      </c>
      <c r="H2804" t="s">
        <v>36</v>
      </c>
      <c r="I2804" t="s">
        <v>37</v>
      </c>
      <c r="J2804" t="s">
        <v>147</v>
      </c>
      <c r="K2804" t="s">
        <v>148</v>
      </c>
      <c r="L2804" t="s">
        <v>84</v>
      </c>
      <c r="M2804" t="s">
        <v>38</v>
      </c>
      <c r="N2804" t="s">
        <v>39</v>
      </c>
      <c r="O2804" s="10">
        <v>301</v>
      </c>
      <c r="P2804" s="24">
        <v>8.0500000000000007</v>
      </c>
      <c r="Q2804" t="s">
        <v>40</v>
      </c>
      <c r="R2804">
        <v>20583</v>
      </c>
      <c r="S2804" s="9">
        <v>37.4</v>
      </c>
      <c r="T2804" s="26">
        <v>5.24</v>
      </c>
      <c r="U2804" s="8">
        <v>195.98</v>
      </c>
      <c r="V2804" t="s">
        <v>112</v>
      </c>
      <c r="W2804" t="s">
        <v>2007</v>
      </c>
      <c r="X2804" t="s">
        <v>42</v>
      </c>
      <c r="Y2804" t="s">
        <v>1740</v>
      </c>
      <c r="AA2804" s="1">
        <f t="shared" si="312"/>
        <v>45985</v>
      </c>
      <c r="AB2804" s="2">
        <f t="shared" si="313"/>
        <v>11</v>
      </c>
      <c r="AC2804" s="2">
        <f t="shared" si="314"/>
        <v>2025</v>
      </c>
      <c r="AD2804" s="2" t="str">
        <f>IFERROR(VLOOKUP(A2804,'Aux Área'!$A$4:$B$123,2,0),"-")</f>
        <v>QSMS</v>
      </c>
    </row>
    <row r="2805" spans="1:30" x14ac:dyDescent="0.3">
      <c r="A2805" t="s">
        <v>64</v>
      </c>
      <c r="B2805" t="s">
        <v>332</v>
      </c>
      <c r="C2805" t="s">
        <v>4904</v>
      </c>
      <c r="D2805" t="s">
        <v>127</v>
      </c>
      <c r="E2805" t="s">
        <v>128</v>
      </c>
      <c r="F2805" t="s">
        <v>65</v>
      </c>
      <c r="G2805" t="s">
        <v>1500</v>
      </c>
      <c r="H2805" t="s">
        <v>36</v>
      </c>
      <c r="I2805" t="s">
        <v>37</v>
      </c>
      <c r="J2805" t="s">
        <v>89</v>
      </c>
      <c r="K2805" t="s">
        <v>90</v>
      </c>
      <c r="L2805" t="s">
        <v>91</v>
      </c>
      <c r="M2805" t="s">
        <v>38</v>
      </c>
      <c r="N2805" t="s">
        <v>39</v>
      </c>
      <c r="O2805" s="23">
        <v>425</v>
      </c>
      <c r="P2805" s="9">
        <v>10.48</v>
      </c>
      <c r="Q2805" t="s">
        <v>40</v>
      </c>
      <c r="R2805">
        <v>31379</v>
      </c>
      <c r="S2805" s="9">
        <v>40.549999999999997</v>
      </c>
      <c r="T2805" s="26">
        <v>4.49</v>
      </c>
      <c r="U2805" s="8">
        <v>182.07</v>
      </c>
      <c r="V2805" t="s">
        <v>4905</v>
      </c>
      <c r="W2805" t="s">
        <v>2007</v>
      </c>
      <c r="X2805" t="s">
        <v>42</v>
      </c>
      <c r="Y2805" t="s">
        <v>1740</v>
      </c>
      <c r="AA2805" s="1">
        <f t="shared" si="312"/>
        <v>45985</v>
      </c>
      <c r="AB2805" s="2">
        <f t="shared" si="313"/>
        <v>11</v>
      </c>
      <c r="AC2805" s="2">
        <f t="shared" si="314"/>
        <v>2025</v>
      </c>
      <c r="AD2805" s="2" t="str">
        <f>IFERROR(VLOOKUP(A2805,'Aux Área'!$A$4:$B$123,2,0),"-")</f>
        <v>ENGENHARIA</v>
      </c>
    </row>
    <row r="2806" spans="1:30" x14ac:dyDescent="0.3">
      <c r="A2806" t="s">
        <v>2488</v>
      </c>
      <c r="B2806" t="s">
        <v>2489</v>
      </c>
      <c r="C2806" t="s">
        <v>4906</v>
      </c>
      <c r="D2806" t="s">
        <v>2937</v>
      </c>
      <c r="E2806" t="s">
        <v>2938</v>
      </c>
      <c r="F2806" t="s">
        <v>2491</v>
      </c>
      <c r="G2806" t="s">
        <v>659</v>
      </c>
      <c r="H2806" t="s">
        <v>2215</v>
      </c>
      <c r="I2806" t="s">
        <v>667</v>
      </c>
      <c r="J2806" t="s">
        <v>165</v>
      </c>
      <c r="K2806" t="s">
        <v>166</v>
      </c>
      <c r="L2806" t="s">
        <v>167</v>
      </c>
      <c r="M2806" t="s">
        <v>38</v>
      </c>
      <c r="N2806" t="s">
        <v>668</v>
      </c>
      <c r="O2806" s="23">
        <v>119</v>
      </c>
      <c r="P2806" s="9">
        <v>4.2</v>
      </c>
      <c r="Q2806" t="s">
        <v>40</v>
      </c>
      <c r="R2806">
        <v>3145</v>
      </c>
      <c r="S2806" s="9">
        <v>28.3</v>
      </c>
      <c r="T2806" s="26">
        <v>6.2409999999999997</v>
      </c>
      <c r="U2806" s="8">
        <v>176.62</v>
      </c>
      <c r="V2806" t="s">
        <v>112</v>
      </c>
      <c r="W2806" t="s">
        <v>2007</v>
      </c>
      <c r="X2806" t="s">
        <v>42</v>
      </c>
      <c r="Y2806" t="s">
        <v>1740</v>
      </c>
      <c r="AA2806" s="1">
        <f t="shared" si="312"/>
        <v>45985</v>
      </c>
      <c r="AB2806" s="2">
        <f t="shared" si="313"/>
        <v>11</v>
      </c>
      <c r="AC2806" s="2">
        <f t="shared" si="314"/>
        <v>2025</v>
      </c>
      <c r="AD2806" s="2" t="str">
        <f>IFERROR(VLOOKUP(A2806,'Aux Área'!$A$4:$B$123,2,0),"-")</f>
        <v>APH</v>
      </c>
    </row>
    <row r="2807" spans="1:30" x14ac:dyDescent="0.3">
      <c r="A2807" t="s">
        <v>2271</v>
      </c>
      <c r="B2807" t="s">
        <v>4589</v>
      </c>
      <c r="C2807" t="s">
        <v>4907</v>
      </c>
      <c r="D2807" t="s">
        <v>3135</v>
      </c>
      <c r="E2807" t="s">
        <v>3136</v>
      </c>
      <c r="F2807" t="s">
        <v>2274</v>
      </c>
      <c r="G2807" t="s">
        <v>1135</v>
      </c>
      <c r="H2807" t="s">
        <v>2275</v>
      </c>
      <c r="I2807" t="s">
        <v>1497</v>
      </c>
      <c r="J2807" t="s">
        <v>188</v>
      </c>
      <c r="K2807" t="s">
        <v>189</v>
      </c>
      <c r="L2807" t="s">
        <v>190</v>
      </c>
      <c r="M2807" t="s">
        <v>38</v>
      </c>
      <c r="N2807" t="s">
        <v>39</v>
      </c>
      <c r="O2807" s="23">
        <v>408</v>
      </c>
      <c r="P2807" s="9">
        <v>12.23</v>
      </c>
      <c r="Q2807" t="s">
        <v>40</v>
      </c>
      <c r="R2807">
        <v>24691</v>
      </c>
      <c r="S2807" s="9">
        <v>33.36</v>
      </c>
      <c r="T2807" s="26">
        <v>4.3899999999999997</v>
      </c>
      <c r="U2807" s="8">
        <v>146.44999999999999</v>
      </c>
      <c r="V2807" t="s">
        <v>112</v>
      </c>
      <c r="W2807" t="s">
        <v>2276</v>
      </c>
      <c r="X2807" t="s">
        <v>42</v>
      </c>
      <c r="Y2807" t="s">
        <v>2277</v>
      </c>
      <c r="AA2807" s="1">
        <f t="shared" si="312"/>
        <v>45985</v>
      </c>
      <c r="AB2807" s="2">
        <f t="shared" si="313"/>
        <v>11</v>
      </c>
      <c r="AC2807" s="2">
        <f t="shared" si="314"/>
        <v>2025</v>
      </c>
      <c r="AD2807" s="2" t="str">
        <f>IFERROR(VLOOKUP(A2807,'Aux Área'!$A$4:$B$123,2,0),"-")</f>
        <v>INSPEÇÃO</v>
      </c>
    </row>
    <row r="2808" spans="1:30" x14ac:dyDescent="0.3">
      <c r="A2808" t="s">
        <v>1992</v>
      </c>
      <c r="B2808" t="s">
        <v>1993</v>
      </c>
      <c r="C2808" t="s">
        <v>4908</v>
      </c>
      <c r="D2808" t="s">
        <v>3489</v>
      </c>
      <c r="E2808" t="s">
        <v>3490</v>
      </c>
      <c r="F2808" t="s">
        <v>1995</v>
      </c>
      <c r="G2808" t="s">
        <v>659</v>
      </c>
      <c r="H2808" t="s">
        <v>1996</v>
      </c>
      <c r="I2808" t="s">
        <v>1997</v>
      </c>
      <c r="J2808" t="s">
        <v>165</v>
      </c>
      <c r="K2808" t="s">
        <v>166</v>
      </c>
      <c r="L2808" t="s">
        <v>167</v>
      </c>
      <c r="M2808" t="s">
        <v>38</v>
      </c>
      <c r="N2808" t="s">
        <v>668</v>
      </c>
      <c r="O2808" s="23">
        <v>385</v>
      </c>
      <c r="P2808" s="9">
        <v>4.7</v>
      </c>
      <c r="Q2808" t="s">
        <v>40</v>
      </c>
      <c r="R2808">
        <v>7370</v>
      </c>
      <c r="S2808" s="9">
        <v>81.89</v>
      </c>
      <c r="T2808" s="26">
        <v>6.24</v>
      </c>
      <c r="U2808" s="8">
        <v>511.01</v>
      </c>
      <c r="V2808" t="s">
        <v>112</v>
      </c>
      <c r="W2808" t="s">
        <v>1985</v>
      </c>
      <c r="X2808" t="s">
        <v>42</v>
      </c>
      <c r="Y2808" t="s">
        <v>1986</v>
      </c>
      <c r="AA2808" s="1">
        <f t="shared" si="312"/>
        <v>45985</v>
      </c>
      <c r="AB2808" s="2">
        <f t="shared" si="313"/>
        <v>11</v>
      </c>
      <c r="AC2808" s="2">
        <f t="shared" si="314"/>
        <v>2025</v>
      </c>
      <c r="AD2808" s="2" t="str">
        <f>IFERROR(VLOOKUP(A2808,'Aux Área'!$A$4:$B$123,2,0),"-")</f>
        <v>PESADOS</v>
      </c>
    </row>
    <row r="2809" spans="1:30" x14ac:dyDescent="0.3">
      <c r="A2809" t="s">
        <v>1992</v>
      </c>
      <c r="C2809" t="s">
        <v>15650</v>
      </c>
      <c r="F2809" t="s">
        <v>1995</v>
      </c>
      <c r="K2809" t="s">
        <v>166</v>
      </c>
      <c r="N2809" t="s">
        <v>15690</v>
      </c>
      <c r="O2809" t="s">
        <v>15244</v>
      </c>
      <c r="P2809" s="9" t="s">
        <v>15244</v>
      </c>
      <c r="Q2809" t="s">
        <v>40</v>
      </c>
      <c r="R2809" t="s">
        <v>15244</v>
      </c>
      <c r="S2809">
        <v>20</v>
      </c>
      <c r="U2809" s="8">
        <v>126</v>
      </c>
      <c r="X2809" t="s">
        <v>42</v>
      </c>
      <c r="Y2809" t="s">
        <v>1986</v>
      </c>
      <c r="AA2809" s="1">
        <f>IFERROR(DATEVALUE(C2809),"-")</f>
        <v>45985</v>
      </c>
      <c r="AB2809" s="2">
        <f>IFERROR(MONTH(AA2809),"-")</f>
        <v>11</v>
      </c>
      <c r="AC2809" s="2">
        <f>IFERROR(YEAR(AA2809),"-")</f>
        <v>2025</v>
      </c>
      <c r="AD2809" s="2" t="str">
        <f>IFERROR(VLOOKUP(A2809,'Aux Área'!$A$4:$B$123,2,0),"-")</f>
        <v>PESADOS</v>
      </c>
    </row>
    <row r="2810" spans="1:30" x14ac:dyDescent="0.3">
      <c r="A2810" t="s">
        <v>2278</v>
      </c>
      <c r="B2810" t="s">
        <v>4664</v>
      </c>
      <c r="C2810" t="s">
        <v>4909</v>
      </c>
      <c r="D2810" t="s">
        <v>3098</v>
      </c>
      <c r="E2810" t="s">
        <v>3099</v>
      </c>
      <c r="F2810" t="s">
        <v>2281</v>
      </c>
      <c r="G2810" t="s">
        <v>1135</v>
      </c>
      <c r="H2810" t="s">
        <v>2275</v>
      </c>
      <c r="I2810" t="s">
        <v>1497</v>
      </c>
      <c r="J2810" t="s">
        <v>169</v>
      </c>
      <c r="K2810" t="s">
        <v>170</v>
      </c>
      <c r="L2810" t="s">
        <v>124</v>
      </c>
      <c r="M2810" t="s">
        <v>38</v>
      </c>
      <c r="N2810" t="s">
        <v>39</v>
      </c>
      <c r="O2810" s="23">
        <v>394</v>
      </c>
      <c r="P2810" s="9">
        <v>10.3</v>
      </c>
      <c r="Q2810" t="s">
        <v>40</v>
      </c>
      <c r="R2810">
        <v>28662</v>
      </c>
      <c r="S2810" s="9">
        <v>38.24</v>
      </c>
      <c r="T2810" s="26">
        <v>4.2889999999999997</v>
      </c>
      <c r="U2810" s="8">
        <v>164.01</v>
      </c>
      <c r="V2810" t="s">
        <v>41</v>
      </c>
      <c r="W2810" t="s">
        <v>2276</v>
      </c>
      <c r="X2810" t="s">
        <v>42</v>
      </c>
      <c r="Y2810" t="s">
        <v>2277</v>
      </c>
      <c r="AA2810" s="1">
        <f t="shared" ref="AA2810:AA2827" si="315">DATEVALUE(C2810)</f>
        <v>45985</v>
      </c>
      <c r="AB2810" s="2">
        <f t="shared" ref="AB2810:AB2827" si="316">MONTH(AA2810)</f>
        <v>11</v>
      </c>
      <c r="AC2810" s="2">
        <f t="shared" ref="AC2810:AC2827" si="317">YEAR(AA2810)</f>
        <v>2025</v>
      </c>
      <c r="AD2810" s="2" t="str">
        <f>IFERROR(VLOOKUP(A2810,'Aux Área'!$A$4:$B$123,2,0),"-")</f>
        <v>INSPEÇÃO</v>
      </c>
    </row>
    <row r="2811" spans="1:30" x14ac:dyDescent="0.3">
      <c r="A2811" t="s">
        <v>2318</v>
      </c>
      <c r="B2811" t="s">
        <v>2733</v>
      </c>
      <c r="C2811" t="s">
        <v>4910</v>
      </c>
      <c r="D2811" t="s">
        <v>3243</v>
      </c>
      <c r="E2811" t="s">
        <v>3244</v>
      </c>
      <c r="F2811" t="s">
        <v>4203</v>
      </c>
      <c r="G2811" t="s">
        <v>1135</v>
      </c>
      <c r="H2811" t="s">
        <v>2185</v>
      </c>
      <c r="I2811" t="s">
        <v>2186</v>
      </c>
      <c r="J2811" t="s">
        <v>169</v>
      </c>
      <c r="K2811" t="s">
        <v>170</v>
      </c>
      <c r="L2811" t="s">
        <v>124</v>
      </c>
      <c r="M2811" t="s">
        <v>38</v>
      </c>
      <c r="N2811" t="s">
        <v>668</v>
      </c>
      <c r="O2811" s="23">
        <v>881</v>
      </c>
      <c r="P2811" s="9">
        <v>15.45</v>
      </c>
      <c r="Q2811" t="s">
        <v>40</v>
      </c>
      <c r="R2811">
        <v>19226</v>
      </c>
      <c r="S2811" s="9">
        <v>57.01</v>
      </c>
      <c r="T2811" s="26">
        <v>6.0890000000000004</v>
      </c>
      <c r="U2811" s="8">
        <v>347.13</v>
      </c>
      <c r="V2811" t="s">
        <v>41</v>
      </c>
      <c r="W2811" t="s">
        <v>2007</v>
      </c>
      <c r="X2811" t="s">
        <v>42</v>
      </c>
      <c r="Y2811" t="s">
        <v>2188</v>
      </c>
      <c r="AA2811" s="1">
        <f t="shared" si="315"/>
        <v>45985</v>
      </c>
      <c r="AB2811" s="2">
        <f t="shared" si="316"/>
        <v>11</v>
      </c>
      <c r="AC2811" s="2">
        <f t="shared" si="317"/>
        <v>2025</v>
      </c>
      <c r="AD2811" s="2" t="str">
        <f>IFERROR(VLOOKUP(A2811,'Aux Área'!$A$4:$B$123,2,0),"-")</f>
        <v>INSPEÇÃO</v>
      </c>
    </row>
    <row r="2812" spans="1:30" x14ac:dyDescent="0.3">
      <c r="A2812" t="s">
        <v>2314</v>
      </c>
      <c r="B2812" t="s">
        <v>4624</v>
      </c>
      <c r="C2812" t="s">
        <v>4911</v>
      </c>
      <c r="D2812" t="s">
        <v>3410</v>
      </c>
      <c r="E2812" t="s">
        <v>3411</v>
      </c>
      <c r="F2812" t="s">
        <v>2317</v>
      </c>
      <c r="G2812" t="s">
        <v>1300</v>
      </c>
      <c r="H2812" t="s">
        <v>1301</v>
      </c>
      <c r="I2812" t="s">
        <v>37</v>
      </c>
      <c r="J2812" t="s">
        <v>231</v>
      </c>
      <c r="K2812" t="s">
        <v>232</v>
      </c>
      <c r="L2812" t="s">
        <v>217</v>
      </c>
      <c r="M2812" t="s">
        <v>38</v>
      </c>
      <c r="N2812" t="s">
        <v>39</v>
      </c>
      <c r="O2812" s="23">
        <v>421</v>
      </c>
      <c r="P2812" s="9">
        <v>8.85</v>
      </c>
      <c r="Q2812" t="s">
        <v>40</v>
      </c>
      <c r="R2812">
        <v>29558</v>
      </c>
      <c r="S2812" s="9">
        <v>47.56</v>
      </c>
      <c r="T2812" s="26">
        <v>4.25</v>
      </c>
      <c r="U2812" s="8">
        <v>202.13</v>
      </c>
      <c r="V2812" t="s">
        <v>4912</v>
      </c>
      <c r="W2812" t="s">
        <v>2276</v>
      </c>
      <c r="X2812" t="s">
        <v>42</v>
      </c>
      <c r="Y2812" t="s">
        <v>2277</v>
      </c>
      <c r="AA2812" s="1">
        <f t="shared" si="315"/>
        <v>45985</v>
      </c>
      <c r="AB2812" s="2">
        <f t="shared" si="316"/>
        <v>11</v>
      </c>
      <c r="AC2812" s="2">
        <f t="shared" si="317"/>
        <v>2025</v>
      </c>
      <c r="AD2812" s="2" t="str">
        <f>IFERROR(VLOOKUP(A2812,'Aux Área'!$A$4:$B$123,2,0),"-")</f>
        <v>INSPEÇÃO</v>
      </c>
    </row>
    <row r="2813" spans="1:30" x14ac:dyDescent="0.3">
      <c r="A2813" t="s">
        <v>62</v>
      </c>
      <c r="B2813" t="s">
        <v>1455</v>
      </c>
      <c r="C2813" t="s">
        <v>4913</v>
      </c>
      <c r="D2813" t="s">
        <v>120</v>
      </c>
      <c r="E2813" t="s">
        <v>121</v>
      </c>
      <c r="F2813" t="s">
        <v>63</v>
      </c>
      <c r="G2813" t="s">
        <v>1500</v>
      </c>
      <c r="H2813" t="s">
        <v>36</v>
      </c>
      <c r="I2813" t="s">
        <v>37</v>
      </c>
      <c r="J2813" t="s">
        <v>165</v>
      </c>
      <c r="K2813" t="s">
        <v>166</v>
      </c>
      <c r="L2813" t="s">
        <v>167</v>
      </c>
      <c r="M2813" t="s">
        <v>38</v>
      </c>
      <c r="N2813" t="s">
        <v>39</v>
      </c>
      <c r="O2813" s="23">
        <v>324</v>
      </c>
      <c r="P2813" s="9">
        <v>8.7100000000000009</v>
      </c>
      <c r="Q2813" t="s">
        <v>40</v>
      </c>
      <c r="R2813">
        <v>44663</v>
      </c>
      <c r="S2813" s="9">
        <v>37.19</v>
      </c>
      <c r="T2813" s="26">
        <v>4.4530000000000003</v>
      </c>
      <c r="U2813" s="8">
        <v>165.61</v>
      </c>
      <c r="V2813" t="s">
        <v>112</v>
      </c>
      <c r="W2813" t="s">
        <v>2007</v>
      </c>
      <c r="X2813" t="s">
        <v>42</v>
      </c>
      <c r="Y2813" t="s">
        <v>1740</v>
      </c>
      <c r="AA2813" s="1">
        <f t="shared" si="315"/>
        <v>45985</v>
      </c>
      <c r="AB2813" s="2">
        <f t="shared" si="316"/>
        <v>11</v>
      </c>
      <c r="AC2813" s="2">
        <f t="shared" si="317"/>
        <v>2025</v>
      </c>
      <c r="AD2813" s="2" t="str">
        <f>IFERROR(VLOOKUP(A2813,'Aux Área'!$A$4:$B$123,2,0),"-")</f>
        <v>CONSERVA</v>
      </c>
    </row>
    <row r="2814" spans="1:30" x14ac:dyDescent="0.3">
      <c r="A2814" t="s">
        <v>2117</v>
      </c>
      <c r="B2814" t="s">
        <v>1946</v>
      </c>
      <c r="C2814" t="s">
        <v>4914</v>
      </c>
      <c r="D2814" t="s">
        <v>1948</v>
      </c>
      <c r="E2814" t="s">
        <v>1949</v>
      </c>
      <c r="F2814" t="s">
        <v>653</v>
      </c>
      <c r="G2814" t="s">
        <v>635</v>
      </c>
      <c r="H2814" t="s">
        <v>1804</v>
      </c>
      <c r="I2814" t="s">
        <v>1497</v>
      </c>
      <c r="J2814" t="s">
        <v>409</v>
      </c>
      <c r="K2814" t="s">
        <v>410</v>
      </c>
      <c r="L2814" t="s">
        <v>141</v>
      </c>
      <c r="M2814" t="s">
        <v>38</v>
      </c>
      <c r="N2814" t="s">
        <v>668</v>
      </c>
      <c r="O2814" s="23">
        <v>0</v>
      </c>
      <c r="P2814" s="9">
        <v>0</v>
      </c>
      <c r="Q2814" t="s">
        <v>40</v>
      </c>
      <c r="R2814">
        <v>0</v>
      </c>
      <c r="S2814" s="9">
        <v>99.94</v>
      </c>
      <c r="T2814" s="26">
        <v>6.09</v>
      </c>
      <c r="U2814" s="8">
        <v>608.63</v>
      </c>
      <c r="V2814" t="s">
        <v>4915</v>
      </c>
      <c r="W2814" t="s">
        <v>652</v>
      </c>
      <c r="X2814" t="s">
        <v>42</v>
      </c>
      <c r="Y2814" t="s">
        <v>653</v>
      </c>
      <c r="AA2814" s="1">
        <f t="shared" si="315"/>
        <v>45985</v>
      </c>
      <c r="AB2814" s="2">
        <f t="shared" si="316"/>
        <v>11</v>
      </c>
      <c r="AC2814" s="2">
        <f t="shared" si="317"/>
        <v>2025</v>
      </c>
      <c r="AD2814" s="2" t="str">
        <f>IFERROR(VLOOKUP(A2814,'Aux Área'!$A$4:$B$123,2,0),"-")</f>
        <v>SÃO PEDRO</v>
      </c>
    </row>
    <row r="2815" spans="1:30" x14ac:dyDescent="0.3">
      <c r="A2815" t="s">
        <v>58</v>
      </c>
      <c r="B2815" t="s">
        <v>250</v>
      </c>
      <c r="C2815" t="s">
        <v>4916</v>
      </c>
      <c r="D2815" t="s">
        <v>87</v>
      </c>
      <c r="E2815" t="s">
        <v>88</v>
      </c>
      <c r="F2815" t="s">
        <v>59</v>
      </c>
      <c r="G2815" t="s">
        <v>1500</v>
      </c>
      <c r="H2815" t="s">
        <v>36</v>
      </c>
      <c r="I2815" t="s">
        <v>37</v>
      </c>
      <c r="J2815" t="s">
        <v>241</v>
      </c>
      <c r="K2815" t="s">
        <v>242</v>
      </c>
      <c r="L2815" t="s">
        <v>110</v>
      </c>
      <c r="M2815" t="s">
        <v>38</v>
      </c>
      <c r="N2815" t="s">
        <v>39</v>
      </c>
      <c r="O2815" s="23">
        <v>266</v>
      </c>
      <c r="P2815" s="9">
        <v>6.72</v>
      </c>
      <c r="Q2815" t="s">
        <v>40</v>
      </c>
      <c r="R2815">
        <v>55437</v>
      </c>
      <c r="S2815" s="9">
        <v>39.61</v>
      </c>
      <c r="T2815" s="26">
        <v>4.09</v>
      </c>
      <c r="U2815" s="8">
        <v>162</v>
      </c>
      <c r="V2815" t="s">
        <v>41</v>
      </c>
      <c r="W2815" t="s">
        <v>2007</v>
      </c>
      <c r="X2815" t="s">
        <v>42</v>
      </c>
      <c r="Y2815" t="s">
        <v>1740</v>
      </c>
      <c r="AA2815" s="1">
        <f t="shared" si="315"/>
        <v>45985</v>
      </c>
      <c r="AB2815" s="2">
        <f t="shared" si="316"/>
        <v>11</v>
      </c>
      <c r="AC2815" s="2">
        <f t="shared" si="317"/>
        <v>2025</v>
      </c>
      <c r="AD2815" s="2" t="str">
        <f>IFERROR(VLOOKUP(A2815,'Aux Área'!$A$4:$B$123,2,0),"-")</f>
        <v>CONSERVA</v>
      </c>
    </row>
    <row r="2816" spans="1:30" x14ac:dyDescent="0.3">
      <c r="A2816" t="s">
        <v>2041</v>
      </c>
      <c r="B2816" t="s">
        <v>2042</v>
      </c>
      <c r="C2816" t="s">
        <v>4917</v>
      </c>
      <c r="D2816" t="s">
        <v>3967</v>
      </c>
      <c r="E2816" t="s">
        <v>3968</v>
      </c>
      <c r="F2816" t="s">
        <v>2044</v>
      </c>
      <c r="G2816" t="s">
        <v>659</v>
      </c>
      <c r="H2816" t="s">
        <v>1996</v>
      </c>
      <c r="I2816" t="s">
        <v>1997</v>
      </c>
      <c r="J2816" t="s">
        <v>215</v>
      </c>
      <c r="K2816" t="s">
        <v>216</v>
      </c>
      <c r="L2816" t="s">
        <v>217</v>
      </c>
      <c r="M2816" t="s">
        <v>38</v>
      </c>
      <c r="N2816" t="s">
        <v>668</v>
      </c>
      <c r="O2816" s="23">
        <v>343</v>
      </c>
      <c r="P2816" s="9">
        <v>5.87</v>
      </c>
      <c r="Q2816" t="s">
        <v>40</v>
      </c>
      <c r="R2816">
        <v>9385</v>
      </c>
      <c r="S2816" s="9">
        <v>58.39</v>
      </c>
      <c r="T2816" s="26">
        <v>6.181</v>
      </c>
      <c r="U2816" s="8">
        <v>360.88</v>
      </c>
      <c r="V2816" t="s">
        <v>41</v>
      </c>
      <c r="W2816" t="s">
        <v>1985</v>
      </c>
      <c r="X2816" t="s">
        <v>42</v>
      </c>
      <c r="Y2816" t="s">
        <v>1986</v>
      </c>
      <c r="AA2816" s="1">
        <f t="shared" si="315"/>
        <v>45985</v>
      </c>
      <c r="AB2816" s="2">
        <f t="shared" si="316"/>
        <v>11</v>
      </c>
      <c r="AC2816" s="2">
        <f t="shared" si="317"/>
        <v>2025</v>
      </c>
      <c r="AD2816" s="2" t="str">
        <f>IFERROR(VLOOKUP(A2816,'Aux Área'!$A$4:$B$123,2,0),"-")</f>
        <v>PESADOS</v>
      </c>
    </row>
    <row r="2817" spans="1:30" x14ac:dyDescent="0.3">
      <c r="A2817" t="s">
        <v>2643</v>
      </c>
      <c r="B2817" t="s">
        <v>2307</v>
      </c>
      <c r="C2817" t="s">
        <v>4918</v>
      </c>
      <c r="D2817" t="s">
        <v>3149</v>
      </c>
      <c r="E2817" t="s">
        <v>3150</v>
      </c>
      <c r="F2817" t="s">
        <v>2646</v>
      </c>
      <c r="G2817" t="s">
        <v>1300</v>
      </c>
      <c r="H2817" t="s">
        <v>1301</v>
      </c>
      <c r="I2817" t="s">
        <v>37</v>
      </c>
      <c r="J2817" t="s">
        <v>122</v>
      </c>
      <c r="K2817" t="s">
        <v>123</v>
      </c>
      <c r="L2817" t="s">
        <v>124</v>
      </c>
      <c r="M2817" t="s">
        <v>38</v>
      </c>
      <c r="N2817" t="s">
        <v>39</v>
      </c>
      <c r="O2817" s="23">
        <v>476</v>
      </c>
      <c r="P2817" s="9">
        <v>10.77</v>
      </c>
      <c r="Q2817" t="s">
        <v>40</v>
      </c>
      <c r="R2817">
        <v>24730</v>
      </c>
      <c r="S2817" s="9">
        <v>44.2</v>
      </c>
      <c r="T2817" s="26">
        <v>4.3899999999999997</v>
      </c>
      <c r="U2817" s="8">
        <v>194.04</v>
      </c>
      <c r="V2817" t="s">
        <v>246</v>
      </c>
      <c r="W2817" t="s">
        <v>2276</v>
      </c>
      <c r="X2817" t="s">
        <v>42</v>
      </c>
      <c r="Y2817" t="s">
        <v>2277</v>
      </c>
      <c r="AA2817" s="1">
        <f t="shared" si="315"/>
        <v>45985</v>
      </c>
      <c r="AB2817" s="2">
        <f t="shared" si="316"/>
        <v>11</v>
      </c>
      <c r="AC2817" s="2">
        <f t="shared" si="317"/>
        <v>2025</v>
      </c>
      <c r="AD2817" s="2" t="str">
        <f>IFERROR(VLOOKUP(A2817,'Aux Área'!$A$4:$B$123,2,0),"-")</f>
        <v>INSPEÇÃO</v>
      </c>
    </row>
    <row r="2818" spans="1:30" x14ac:dyDescent="0.3">
      <c r="A2818" t="s">
        <v>1295</v>
      </c>
      <c r="B2818" t="s">
        <v>1753</v>
      </c>
      <c r="C2818" t="s">
        <v>4919</v>
      </c>
      <c r="D2818" t="s">
        <v>1297</v>
      </c>
      <c r="E2818" t="s">
        <v>2221</v>
      </c>
      <c r="F2818" t="s">
        <v>1299</v>
      </c>
      <c r="G2818" t="s">
        <v>1135</v>
      </c>
      <c r="H2818" t="s">
        <v>1301</v>
      </c>
      <c r="I2818" t="s">
        <v>839</v>
      </c>
      <c r="J2818" t="s">
        <v>172</v>
      </c>
      <c r="K2818" t="s">
        <v>173</v>
      </c>
      <c r="L2818" t="s">
        <v>124</v>
      </c>
      <c r="M2818" t="s">
        <v>38</v>
      </c>
      <c r="N2818" t="s">
        <v>39</v>
      </c>
      <c r="O2818" s="23">
        <v>0</v>
      </c>
      <c r="P2818" s="23">
        <v>0</v>
      </c>
      <c r="Q2818" t="s">
        <v>40</v>
      </c>
      <c r="R2818" t="s">
        <v>15244</v>
      </c>
      <c r="S2818" s="9">
        <v>51.55</v>
      </c>
      <c r="T2818" s="26">
        <v>3.99</v>
      </c>
      <c r="U2818" s="8">
        <v>205.68</v>
      </c>
      <c r="V2818" t="s">
        <v>2824</v>
      </c>
      <c r="W2818" t="s">
        <v>2007</v>
      </c>
      <c r="X2818" t="s">
        <v>42</v>
      </c>
      <c r="Y2818" t="s">
        <v>1740</v>
      </c>
      <c r="AA2818" s="1">
        <f t="shared" si="315"/>
        <v>45985</v>
      </c>
      <c r="AB2818" s="2">
        <f t="shared" si="316"/>
        <v>11</v>
      </c>
      <c r="AC2818" s="2">
        <f t="shared" si="317"/>
        <v>2025</v>
      </c>
      <c r="AD2818" s="2" t="str">
        <f>IFERROR(VLOOKUP(A2818,'Aux Área'!$A$4:$B$123,2,0),"-")</f>
        <v>LUCCA JR - OP</v>
      </c>
    </row>
    <row r="2819" spans="1:30" x14ac:dyDescent="0.3">
      <c r="A2819" t="s">
        <v>2306</v>
      </c>
      <c r="B2819" t="s">
        <v>4613</v>
      </c>
      <c r="C2819" t="s">
        <v>4920</v>
      </c>
      <c r="D2819" t="s">
        <v>3428</v>
      </c>
      <c r="E2819" t="s">
        <v>3429</v>
      </c>
      <c r="F2819" t="s">
        <v>2309</v>
      </c>
      <c r="G2819" t="s">
        <v>1135</v>
      </c>
      <c r="H2819" t="s">
        <v>2275</v>
      </c>
      <c r="I2819" t="s">
        <v>1497</v>
      </c>
      <c r="J2819" t="s">
        <v>1665</v>
      </c>
      <c r="K2819" t="s">
        <v>1666</v>
      </c>
      <c r="L2819" t="s">
        <v>301</v>
      </c>
      <c r="M2819" t="s">
        <v>38</v>
      </c>
      <c r="N2819" t="s">
        <v>39</v>
      </c>
      <c r="O2819" s="23">
        <v>458</v>
      </c>
      <c r="P2819" s="9">
        <v>9.85</v>
      </c>
      <c r="Q2819" t="s">
        <v>40</v>
      </c>
      <c r="R2819">
        <v>22675</v>
      </c>
      <c r="S2819" s="9">
        <v>46.48</v>
      </c>
      <c r="T2819" s="26">
        <v>4.09</v>
      </c>
      <c r="U2819" s="8">
        <v>190.1</v>
      </c>
      <c r="V2819" t="s">
        <v>4921</v>
      </c>
      <c r="W2819" t="s">
        <v>2276</v>
      </c>
      <c r="X2819" t="s">
        <v>42</v>
      </c>
      <c r="Y2819" t="s">
        <v>2277</v>
      </c>
      <c r="AA2819" s="1">
        <f t="shared" si="315"/>
        <v>45985</v>
      </c>
      <c r="AB2819" s="2">
        <f t="shared" si="316"/>
        <v>11</v>
      </c>
      <c r="AC2819" s="2">
        <f t="shared" si="317"/>
        <v>2025</v>
      </c>
      <c r="AD2819" s="2" t="str">
        <f>IFERROR(VLOOKUP(A2819,'Aux Área'!$A$4:$B$123,2,0),"-")</f>
        <v>INSPEÇÃO</v>
      </c>
    </row>
    <row r="2820" spans="1:30" x14ac:dyDescent="0.3">
      <c r="A2820" t="s">
        <v>1069</v>
      </c>
      <c r="B2820" t="s">
        <v>1516</v>
      </c>
      <c r="C2820" t="s">
        <v>4922</v>
      </c>
      <c r="D2820" t="s">
        <v>102</v>
      </c>
      <c r="E2820" t="s">
        <v>816</v>
      </c>
      <c r="F2820" t="s">
        <v>1071</v>
      </c>
      <c r="G2820" t="s">
        <v>1500</v>
      </c>
      <c r="H2820" t="s">
        <v>36</v>
      </c>
      <c r="I2820" t="s">
        <v>37</v>
      </c>
      <c r="J2820" t="s">
        <v>1665</v>
      </c>
      <c r="K2820" t="s">
        <v>1666</v>
      </c>
      <c r="L2820" t="s">
        <v>301</v>
      </c>
      <c r="M2820" t="s">
        <v>38</v>
      </c>
      <c r="N2820" t="s">
        <v>39</v>
      </c>
      <c r="O2820" s="23">
        <v>214</v>
      </c>
      <c r="P2820" s="9">
        <v>8.94</v>
      </c>
      <c r="Q2820" t="s">
        <v>40</v>
      </c>
      <c r="R2820">
        <v>12307</v>
      </c>
      <c r="S2820" s="9">
        <v>23.93</v>
      </c>
      <c r="T2820" s="26">
        <v>4.09</v>
      </c>
      <c r="U2820" s="8">
        <v>97.87</v>
      </c>
      <c r="V2820" t="s">
        <v>4923</v>
      </c>
      <c r="W2820" t="s">
        <v>2007</v>
      </c>
      <c r="X2820" t="s">
        <v>42</v>
      </c>
      <c r="Y2820" t="s">
        <v>1740</v>
      </c>
      <c r="AA2820" s="1">
        <f t="shared" si="315"/>
        <v>45985</v>
      </c>
      <c r="AB2820" s="2">
        <f t="shared" si="316"/>
        <v>11</v>
      </c>
      <c r="AC2820" s="2">
        <f t="shared" si="317"/>
        <v>2025</v>
      </c>
      <c r="AD2820" s="2" t="str">
        <f>IFERROR(VLOOKUP(A2820,'Aux Área'!$A$4:$B$123,2,0),"-")</f>
        <v>FACILITIES</v>
      </c>
    </row>
    <row r="2821" spans="1:30" x14ac:dyDescent="0.3">
      <c r="A2821" t="s">
        <v>2278</v>
      </c>
      <c r="B2821" t="s">
        <v>4664</v>
      </c>
      <c r="C2821" t="s">
        <v>4924</v>
      </c>
      <c r="D2821" t="s">
        <v>3098</v>
      </c>
      <c r="E2821" t="s">
        <v>3099</v>
      </c>
      <c r="F2821" t="s">
        <v>2281</v>
      </c>
      <c r="G2821" t="s">
        <v>1135</v>
      </c>
      <c r="H2821" t="s">
        <v>2275</v>
      </c>
      <c r="I2821" t="s">
        <v>1497</v>
      </c>
      <c r="J2821" t="s">
        <v>169</v>
      </c>
      <c r="K2821" t="s">
        <v>170</v>
      </c>
      <c r="L2821" t="s">
        <v>124</v>
      </c>
      <c r="M2821" t="s">
        <v>38</v>
      </c>
      <c r="N2821" t="s">
        <v>39</v>
      </c>
      <c r="O2821" s="23">
        <v>355</v>
      </c>
      <c r="P2821" s="9">
        <v>8.94</v>
      </c>
      <c r="Q2821" t="s">
        <v>40</v>
      </c>
      <c r="R2821">
        <v>29017</v>
      </c>
      <c r="S2821" s="9">
        <v>39.72</v>
      </c>
      <c r="T2821" s="26">
        <v>4.29</v>
      </c>
      <c r="U2821" s="8">
        <v>170.4</v>
      </c>
      <c r="V2821" t="s">
        <v>41</v>
      </c>
      <c r="W2821" t="s">
        <v>2276</v>
      </c>
      <c r="X2821" t="s">
        <v>42</v>
      </c>
      <c r="Y2821" t="s">
        <v>2277</v>
      </c>
      <c r="AA2821" s="1">
        <f t="shared" si="315"/>
        <v>45985</v>
      </c>
      <c r="AB2821" s="2">
        <f t="shared" si="316"/>
        <v>11</v>
      </c>
      <c r="AC2821" s="2">
        <f t="shared" si="317"/>
        <v>2025</v>
      </c>
      <c r="AD2821" s="2" t="str">
        <f>IFERROR(VLOOKUP(A2821,'Aux Área'!$A$4:$B$123,2,0),"-")</f>
        <v>INSPEÇÃO</v>
      </c>
    </row>
    <row r="2822" spans="1:30" x14ac:dyDescent="0.3">
      <c r="A2822" t="s">
        <v>2181</v>
      </c>
      <c r="B2822" t="s">
        <v>4595</v>
      </c>
      <c r="C2822" t="s">
        <v>4925</v>
      </c>
      <c r="D2822" t="s">
        <v>3107</v>
      </c>
      <c r="E2822" t="s">
        <v>3108</v>
      </c>
      <c r="F2822" t="s">
        <v>2184</v>
      </c>
      <c r="G2822" t="s">
        <v>1135</v>
      </c>
      <c r="H2822" t="s">
        <v>2185</v>
      </c>
      <c r="I2822" t="s">
        <v>2186</v>
      </c>
      <c r="J2822" t="s">
        <v>108</v>
      </c>
      <c r="K2822" t="s">
        <v>109</v>
      </c>
      <c r="L2822" t="s">
        <v>110</v>
      </c>
      <c r="M2822" t="s">
        <v>38</v>
      </c>
      <c r="N2822" t="s">
        <v>668</v>
      </c>
      <c r="O2822" s="23">
        <v>613</v>
      </c>
      <c r="P2822" s="9">
        <v>14.59</v>
      </c>
      <c r="Q2822" t="s">
        <v>40</v>
      </c>
      <c r="R2822">
        <v>26741</v>
      </c>
      <c r="S2822" s="9">
        <v>42.01</v>
      </c>
      <c r="T2822" s="26">
        <v>6.1909999999999998</v>
      </c>
      <c r="U2822" s="8">
        <v>260.10000000000002</v>
      </c>
      <c r="V2822" t="s">
        <v>4926</v>
      </c>
      <c r="W2822" t="s">
        <v>2007</v>
      </c>
      <c r="X2822" t="s">
        <v>42</v>
      </c>
      <c r="Y2822" t="s">
        <v>2188</v>
      </c>
      <c r="AA2822" s="1">
        <f t="shared" si="315"/>
        <v>45985</v>
      </c>
      <c r="AB2822" s="2">
        <f t="shared" si="316"/>
        <v>11</v>
      </c>
      <c r="AC2822" s="2">
        <f t="shared" si="317"/>
        <v>2025</v>
      </c>
      <c r="AD2822" s="2" t="str">
        <f>IFERROR(VLOOKUP(A2822,'Aux Área'!$A$4:$B$123,2,0),"-")</f>
        <v>INSPEÇÃO</v>
      </c>
    </row>
    <row r="2823" spans="1:30" x14ac:dyDescent="0.3">
      <c r="A2823" t="s">
        <v>2282</v>
      </c>
      <c r="B2823" t="s">
        <v>4679</v>
      </c>
      <c r="C2823" t="s">
        <v>4927</v>
      </c>
      <c r="D2823" t="s">
        <v>3162</v>
      </c>
      <c r="E2823" t="s">
        <v>3163</v>
      </c>
      <c r="F2823" t="s">
        <v>2285</v>
      </c>
      <c r="G2823" t="s">
        <v>1135</v>
      </c>
      <c r="H2823" t="s">
        <v>2275</v>
      </c>
      <c r="I2823" t="s">
        <v>1497</v>
      </c>
      <c r="J2823" t="s">
        <v>165</v>
      </c>
      <c r="K2823" t="s">
        <v>166</v>
      </c>
      <c r="L2823" t="s">
        <v>167</v>
      </c>
      <c r="M2823" t="s">
        <v>38</v>
      </c>
      <c r="N2823" t="s">
        <v>39</v>
      </c>
      <c r="O2823" s="23">
        <v>334</v>
      </c>
      <c r="P2823" s="9">
        <v>8.4600000000000009</v>
      </c>
      <c r="Q2823" t="s">
        <v>40</v>
      </c>
      <c r="R2823">
        <v>25031</v>
      </c>
      <c r="S2823" s="9">
        <v>39.46</v>
      </c>
      <c r="T2823" s="26">
        <v>4.46</v>
      </c>
      <c r="U2823" s="8">
        <v>176</v>
      </c>
      <c r="V2823" t="s">
        <v>112</v>
      </c>
      <c r="W2823" t="s">
        <v>2276</v>
      </c>
      <c r="X2823" t="s">
        <v>42</v>
      </c>
      <c r="Y2823" t="s">
        <v>2277</v>
      </c>
      <c r="AA2823" s="1">
        <f t="shared" si="315"/>
        <v>45985</v>
      </c>
      <c r="AB2823" s="2">
        <f t="shared" si="316"/>
        <v>11</v>
      </c>
      <c r="AC2823" s="2">
        <f t="shared" si="317"/>
        <v>2025</v>
      </c>
      <c r="AD2823" s="2" t="str">
        <f>IFERROR(VLOOKUP(A2823,'Aux Área'!$A$4:$B$123,2,0),"-")</f>
        <v>INSPEÇÃO</v>
      </c>
    </row>
    <row r="2824" spans="1:30" x14ac:dyDescent="0.3">
      <c r="A2824" t="s">
        <v>2271</v>
      </c>
      <c r="B2824" t="s">
        <v>4589</v>
      </c>
      <c r="C2824" t="s">
        <v>4928</v>
      </c>
      <c r="D2824" t="s">
        <v>3135</v>
      </c>
      <c r="E2824" t="s">
        <v>3136</v>
      </c>
      <c r="F2824" t="s">
        <v>2274</v>
      </c>
      <c r="G2824" t="s">
        <v>1135</v>
      </c>
      <c r="H2824" t="s">
        <v>2275</v>
      </c>
      <c r="I2824" t="s">
        <v>1497</v>
      </c>
      <c r="J2824" t="s">
        <v>188</v>
      </c>
      <c r="K2824" t="s">
        <v>189</v>
      </c>
      <c r="L2824" t="s">
        <v>190</v>
      </c>
      <c r="M2824" t="s">
        <v>38</v>
      </c>
      <c r="N2824" t="s">
        <v>39</v>
      </c>
      <c r="O2824" s="23">
        <v>387</v>
      </c>
      <c r="P2824" s="9">
        <v>10.71</v>
      </c>
      <c r="Q2824" t="s">
        <v>40</v>
      </c>
      <c r="R2824">
        <v>25078</v>
      </c>
      <c r="S2824" s="9">
        <v>36.130000000000003</v>
      </c>
      <c r="T2824" s="26">
        <v>4.3899999999999997</v>
      </c>
      <c r="U2824" s="8">
        <v>158.61000000000001</v>
      </c>
      <c r="V2824" t="s">
        <v>41</v>
      </c>
      <c r="W2824" t="s">
        <v>2276</v>
      </c>
      <c r="X2824" t="s">
        <v>42</v>
      </c>
      <c r="Y2824" t="s">
        <v>2277</v>
      </c>
      <c r="AA2824" s="1">
        <f t="shared" si="315"/>
        <v>45985</v>
      </c>
      <c r="AB2824" s="2">
        <f t="shared" si="316"/>
        <v>11</v>
      </c>
      <c r="AC2824" s="2">
        <f t="shared" si="317"/>
        <v>2025</v>
      </c>
      <c r="AD2824" s="2" t="str">
        <f>IFERROR(VLOOKUP(A2824,'Aux Área'!$A$4:$B$123,2,0),"-")</f>
        <v>INSPEÇÃO</v>
      </c>
    </row>
    <row r="2825" spans="1:30" x14ac:dyDescent="0.3">
      <c r="A2825" t="s">
        <v>2638</v>
      </c>
      <c r="B2825" t="s">
        <v>4593</v>
      </c>
      <c r="C2825" t="s">
        <v>4929</v>
      </c>
      <c r="D2825" t="s">
        <v>3419</v>
      </c>
      <c r="E2825" t="s">
        <v>3420</v>
      </c>
      <c r="F2825" t="s">
        <v>2641</v>
      </c>
      <c r="G2825" t="s">
        <v>1135</v>
      </c>
      <c r="H2825" t="s">
        <v>2275</v>
      </c>
      <c r="I2825" t="s">
        <v>1497</v>
      </c>
      <c r="J2825" t="s">
        <v>275</v>
      </c>
      <c r="K2825" t="s">
        <v>276</v>
      </c>
      <c r="L2825" t="s">
        <v>124</v>
      </c>
      <c r="M2825" t="s">
        <v>38</v>
      </c>
      <c r="N2825" t="s">
        <v>39</v>
      </c>
      <c r="O2825" s="23">
        <v>380</v>
      </c>
      <c r="P2825" s="9">
        <v>8.99</v>
      </c>
      <c r="Q2825" t="s">
        <v>40</v>
      </c>
      <c r="R2825">
        <v>23356</v>
      </c>
      <c r="S2825" s="9">
        <v>42.25</v>
      </c>
      <c r="T2825" s="26">
        <v>4.1900000000000004</v>
      </c>
      <c r="U2825" s="8">
        <v>177.03</v>
      </c>
      <c r="V2825" t="s">
        <v>4930</v>
      </c>
      <c r="W2825" t="s">
        <v>2276</v>
      </c>
      <c r="X2825" t="s">
        <v>42</v>
      </c>
      <c r="Y2825" t="s">
        <v>2277</v>
      </c>
      <c r="AA2825" s="1">
        <f t="shared" si="315"/>
        <v>45985</v>
      </c>
      <c r="AB2825" s="2">
        <f t="shared" si="316"/>
        <v>11</v>
      </c>
      <c r="AC2825" s="2">
        <f t="shared" si="317"/>
        <v>2025</v>
      </c>
      <c r="AD2825" s="2" t="str">
        <f>IFERROR(VLOOKUP(A2825,'Aux Área'!$A$4:$B$123,2,0),"-")</f>
        <v>INSPEÇÃO</v>
      </c>
    </row>
    <row r="2826" spans="1:30" x14ac:dyDescent="0.3">
      <c r="A2826" t="s">
        <v>2347</v>
      </c>
      <c r="B2826" t="s">
        <v>2348</v>
      </c>
      <c r="C2826" t="s">
        <v>4931</v>
      </c>
      <c r="D2826" t="s">
        <v>4012</v>
      </c>
      <c r="E2826" t="s">
        <v>4013</v>
      </c>
      <c r="F2826" t="s">
        <v>2350</v>
      </c>
      <c r="G2826" t="s">
        <v>659</v>
      </c>
      <c r="H2826" t="s">
        <v>1996</v>
      </c>
      <c r="I2826" t="s">
        <v>1997</v>
      </c>
      <c r="J2826" t="s">
        <v>237</v>
      </c>
      <c r="K2826" t="s">
        <v>238</v>
      </c>
      <c r="L2826" t="s">
        <v>110</v>
      </c>
      <c r="M2826" t="s">
        <v>38</v>
      </c>
      <c r="N2826" t="s">
        <v>668</v>
      </c>
      <c r="O2826" s="23">
        <v>346</v>
      </c>
      <c r="P2826" s="9">
        <v>6.16</v>
      </c>
      <c r="Q2826" t="s">
        <v>40</v>
      </c>
      <c r="R2826">
        <v>9036</v>
      </c>
      <c r="S2826" s="9">
        <v>56.18</v>
      </c>
      <c r="T2826" s="26">
        <v>6.41</v>
      </c>
      <c r="U2826" s="8">
        <v>360.11</v>
      </c>
      <c r="V2826" t="s">
        <v>41</v>
      </c>
      <c r="W2826" t="s">
        <v>1985</v>
      </c>
      <c r="X2826" t="s">
        <v>42</v>
      </c>
      <c r="Y2826" t="s">
        <v>1986</v>
      </c>
      <c r="AA2826" s="1">
        <f t="shared" si="315"/>
        <v>45985</v>
      </c>
      <c r="AB2826" s="2">
        <f t="shared" si="316"/>
        <v>11</v>
      </c>
      <c r="AC2826" s="2">
        <f t="shared" si="317"/>
        <v>2025</v>
      </c>
      <c r="AD2826" s="2" t="str">
        <f>IFERROR(VLOOKUP(A2826,'Aux Área'!$A$4:$B$123,2,0),"-")</f>
        <v>PESADOS</v>
      </c>
    </row>
    <row r="2827" spans="1:30" x14ac:dyDescent="0.3">
      <c r="A2827" t="s">
        <v>2494</v>
      </c>
      <c r="B2827" t="s">
        <v>2495</v>
      </c>
      <c r="C2827" t="s">
        <v>4932</v>
      </c>
      <c r="D2827" t="s">
        <v>3702</v>
      </c>
      <c r="E2827" t="s">
        <v>3703</v>
      </c>
      <c r="F2827" t="s">
        <v>2497</v>
      </c>
      <c r="G2827" t="s">
        <v>659</v>
      </c>
      <c r="H2827" t="s">
        <v>2215</v>
      </c>
      <c r="I2827" t="s">
        <v>667</v>
      </c>
      <c r="J2827" t="s">
        <v>241</v>
      </c>
      <c r="K2827" t="s">
        <v>242</v>
      </c>
      <c r="L2827" t="s">
        <v>110</v>
      </c>
      <c r="M2827" t="s">
        <v>38</v>
      </c>
      <c r="N2827" t="s">
        <v>668</v>
      </c>
      <c r="O2827" s="23">
        <v>225</v>
      </c>
      <c r="P2827" s="9">
        <v>5</v>
      </c>
      <c r="Q2827" t="s">
        <v>40</v>
      </c>
      <c r="R2827">
        <v>4891</v>
      </c>
      <c r="S2827" s="9">
        <v>44.97</v>
      </c>
      <c r="T2827" s="26">
        <v>6.06</v>
      </c>
      <c r="U2827" s="8">
        <v>272.51</v>
      </c>
      <c r="V2827" t="s">
        <v>41</v>
      </c>
      <c r="W2827" t="s">
        <v>2007</v>
      </c>
      <c r="X2827" t="s">
        <v>42</v>
      </c>
      <c r="Y2827" t="s">
        <v>1740</v>
      </c>
      <c r="AA2827" s="1">
        <f t="shared" si="315"/>
        <v>45985</v>
      </c>
      <c r="AB2827" s="2">
        <f t="shared" si="316"/>
        <v>11</v>
      </c>
      <c r="AC2827" s="2">
        <f t="shared" si="317"/>
        <v>2025</v>
      </c>
      <c r="AD2827" s="2" t="str">
        <f>IFERROR(VLOOKUP(A2827,'Aux Área'!$A$4:$B$123,2,0),"-")</f>
        <v>APH</v>
      </c>
    </row>
    <row r="2828" spans="1:30" x14ac:dyDescent="0.3">
      <c r="A2828" t="s">
        <v>2494</v>
      </c>
      <c r="C2828" t="s">
        <v>15617</v>
      </c>
      <c r="F2828" t="s">
        <v>2497</v>
      </c>
      <c r="K2828" t="s">
        <v>242</v>
      </c>
      <c r="N2828" t="s">
        <v>15690</v>
      </c>
      <c r="O2828" t="s">
        <v>15244</v>
      </c>
      <c r="P2828" s="9" t="s">
        <v>15244</v>
      </c>
      <c r="Q2828" t="s">
        <v>40</v>
      </c>
      <c r="R2828" t="s">
        <v>15244</v>
      </c>
      <c r="S2828">
        <v>2</v>
      </c>
      <c r="U2828" s="8">
        <v>7.58</v>
      </c>
      <c r="X2828" t="s">
        <v>42</v>
      </c>
      <c r="Y2828" t="s">
        <v>1740</v>
      </c>
      <c r="AA2828" s="1">
        <f>IFERROR(DATEVALUE(C2828),"-")</f>
        <v>45985</v>
      </c>
      <c r="AB2828" s="2">
        <f>IFERROR(MONTH(AA2828),"-")</f>
        <v>11</v>
      </c>
      <c r="AC2828" s="2">
        <f>IFERROR(YEAR(AA2828),"-")</f>
        <v>2025</v>
      </c>
      <c r="AD2828" s="2" t="str">
        <f>IFERROR(VLOOKUP(A2828,'Aux Área'!$A$4:$B$123,2,0),"-")</f>
        <v>APH</v>
      </c>
    </row>
    <row r="2829" spans="1:30" x14ac:dyDescent="0.3">
      <c r="A2829" t="s">
        <v>2314</v>
      </c>
      <c r="B2829" t="s">
        <v>4624</v>
      </c>
      <c r="C2829" t="s">
        <v>4933</v>
      </c>
      <c r="D2829" t="s">
        <v>4016</v>
      </c>
      <c r="E2829" t="s">
        <v>4017</v>
      </c>
      <c r="F2829" t="s">
        <v>2317</v>
      </c>
      <c r="G2829" t="s">
        <v>1300</v>
      </c>
      <c r="H2829" t="s">
        <v>1301</v>
      </c>
      <c r="I2829" t="s">
        <v>37</v>
      </c>
      <c r="J2829" t="s">
        <v>231</v>
      </c>
      <c r="K2829" t="s">
        <v>232</v>
      </c>
      <c r="L2829" t="s">
        <v>217</v>
      </c>
      <c r="M2829" t="s">
        <v>38</v>
      </c>
      <c r="N2829" t="s">
        <v>39</v>
      </c>
      <c r="O2829" s="23">
        <v>279</v>
      </c>
      <c r="P2829" s="9">
        <v>8.32</v>
      </c>
      <c r="Q2829" t="s">
        <v>40</v>
      </c>
      <c r="R2829">
        <v>29837</v>
      </c>
      <c r="S2829" s="9">
        <v>33.520000000000003</v>
      </c>
      <c r="T2829" s="26">
        <v>4.2510000000000003</v>
      </c>
      <c r="U2829" s="8">
        <v>142.5</v>
      </c>
      <c r="V2829" t="s">
        <v>4934</v>
      </c>
      <c r="W2829" t="s">
        <v>2276</v>
      </c>
      <c r="X2829" t="s">
        <v>42</v>
      </c>
      <c r="Y2829" t="s">
        <v>2277</v>
      </c>
      <c r="AA2829" s="1">
        <f t="shared" ref="AA2829:AA2862" si="318">DATEVALUE(C2829)</f>
        <v>45985</v>
      </c>
      <c r="AB2829" s="2">
        <f t="shared" ref="AB2829:AB2862" si="319">MONTH(AA2829)</f>
        <v>11</v>
      </c>
      <c r="AC2829" s="2">
        <f t="shared" ref="AC2829:AC2862" si="320">YEAR(AA2829)</f>
        <v>2025</v>
      </c>
      <c r="AD2829" s="2" t="str">
        <f>IFERROR(VLOOKUP(A2829,'Aux Área'!$A$4:$B$123,2,0),"-")</f>
        <v>INSPEÇÃO</v>
      </c>
    </row>
    <row r="2830" spans="1:30" x14ac:dyDescent="0.3">
      <c r="A2830" t="s">
        <v>52</v>
      </c>
      <c r="B2830" t="s">
        <v>1449</v>
      </c>
      <c r="C2830" t="s">
        <v>4935</v>
      </c>
      <c r="D2830" t="s">
        <v>391</v>
      </c>
      <c r="E2830" t="s">
        <v>392</v>
      </c>
      <c r="F2830" t="s">
        <v>53</v>
      </c>
      <c r="G2830" t="s">
        <v>1500</v>
      </c>
      <c r="H2830" t="s">
        <v>36</v>
      </c>
      <c r="I2830" t="s">
        <v>37</v>
      </c>
      <c r="J2830" t="s">
        <v>172</v>
      </c>
      <c r="K2830" t="s">
        <v>173</v>
      </c>
      <c r="L2830" t="s">
        <v>124</v>
      </c>
      <c r="M2830" t="s">
        <v>38</v>
      </c>
      <c r="N2830" t="s">
        <v>39</v>
      </c>
      <c r="O2830" s="23">
        <v>394</v>
      </c>
      <c r="P2830" s="9">
        <v>9.3800000000000008</v>
      </c>
      <c r="Q2830" t="s">
        <v>40</v>
      </c>
      <c r="R2830">
        <v>35526</v>
      </c>
      <c r="S2830" s="9">
        <v>42.01</v>
      </c>
      <c r="T2830" s="26">
        <v>3.99</v>
      </c>
      <c r="U2830" s="8">
        <v>167.62</v>
      </c>
      <c r="V2830" t="s">
        <v>4523</v>
      </c>
      <c r="W2830" t="s">
        <v>2007</v>
      </c>
      <c r="X2830" t="s">
        <v>42</v>
      </c>
      <c r="Y2830" t="s">
        <v>1740</v>
      </c>
      <c r="AA2830" s="1">
        <f t="shared" si="318"/>
        <v>45986</v>
      </c>
      <c r="AB2830" s="2">
        <f t="shared" si="319"/>
        <v>11</v>
      </c>
      <c r="AC2830" s="2">
        <f t="shared" si="320"/>
        <v>2025</v>
      </c>
      <c r="AD2830" s="2" t="str">
        <f>IFERROR(VLOOKUP(A2830,'Aux Área'!$A$4:$B$123,2,0),"-")</f>
        <v>OPERAÇÃO</v>
      </c>
    </row>
    <row r="2831" spans="1:30" x14ac:dyDescent="0.3">
      <c r="A2831" t="s">
        <v>2278</v>
      </c>
      <c r="B2831" t="s">
        <v>4664</v>
      </c>
      <c r="C2831" t="s">
        <v>4936</v>
      </c>
      <c r="D2831" t="s">
        <v>3208</v>
      </c>
      <c r="E2831" t="s">
        <v>3209</v>
      </c>
      <c r="F2831" t="s">
        <v>2281</v>
      </c>
      <c r="G2831" t="s">
        <v>1135</v>
      </c>
      <c r="H2831" t="s">
        <v>2275</v>
      </c>
      <c r="I2831" t="s">
        <v>1497</v>
      </c>
      <c r="J2831" t="s">
        <v>169</v>
      </c>
      <c r="K2831" t="s">
        <v>170</v>
      </c>
      <c r="L2831" t="s">
        <v>124</v>
      </c>
      <c r="M2831" t="s">
        <v>38</v>
      </c>
      <c r="N2831" t="s">
        <v>39</v>
      </c>
      <c r="O2831" s="23">
        <v>444</v>
      </c>
      <c r="P2831" s="9">
        <v>10.130000000000001</v>
      </c>
      <c r="Q2831" t="s">
        <v>40</v>
      </c>
      <c r="R2831">
        <v>29461</v>
      </c>
      <c r="S2831" s="9">
        <v>43.82</v>
      </c>
      <c r="T2831" s="26">
        <v>4.29</v>
      </c>
      <c r="U2831" s="8">
        <v>187.99</v>
      </c>
      <c r="V2831" t="s">
        <v>41</v>
      </c>
      <c r="W2831" t="s">
        <v>2276</v>
      </c>
      <c r="X2831" t="s">
        <v>42</v>
      </c>
      <c r="Y2831" t="s">
        <v>2277</v>
      </c>
      <c r="AA2831" s="1">
        <f t="shared" si="318"/>
        <v>45986</v>
      </c>
      <c r="AB2831" s="2">
        <f t="shared" si="319"/>
        <v>11</v>
      </c>
      <c r="AC2831" s="2">
        <f t="shared" si="320"/>
        <v>2025</v>
      </c>
      <c r="AD2831" s="2" t="str">
        <f>IFERROR(VLOOKUP(A2831,'Aux Área'!$A$4:$B$123,2,0),"-")</f>
        <v>INSPEÇÃO</v>
      </c>
    </row>
    <row r="2832" spans="1:30" x14ac:dyDescent="0.3">
      <c r="A2832" t="s">
        <v>2306</v>
      </c>
      <c r="B2832" t="s">
        <v>4613</v>
      </c>
      <c r="C2832" t="s">
        <v>4937</v>
      </c>
      <c r="D2832" t="s">
        <v>3212</v>
      </c>
      <c r="E2832" t="s">
        <v>3213</v>
      </c>
      <c r="F2832" t="s">
        <v>2309</v>
      </c>
      <c r="G2832" t="s">
        <v>1135</v>
      </c>
      <c r="H2832" t="s">
        <v>2275</v>
      </c>
      <c r="I2832" t="s">
        <v>1497</v>
      </c>
      <c r="J2832" t="s">
        <v>89</v>
      </c>
      <c r="K2832" t="s">
        <v>90</v>
      </c>
      <c r="L2832" t="s">
        <v>91</v>
      </c>
      <c r="M2832" t="s">
        <v>38</v>
      </c>
      <c r="N2832" t="s">
        <v>39</v>
      </c>
      <c r="O2832" s="23">
        <v>362</v>
      </c>
      <c r="P2832" s="9">
        <v>10.39</v>
      </c>
      <c r="Q2832" t="s">
        <v>40</v>
      </c>
      <c r="R2832">
        <v>23037</v>
      </c>
      <c r="S2832" s="9">
        <v>34.85</v>
      </c>
      <c r="T2832" s="26">
        <v>4.49</v>
      </c>
      <c r="U2832" s="8">
        <v>156.47999999999999</v>
      </c>
      <c r="V2832" t="s">
        <v>4938</v>
      </c>
      <c r="W2832" t="s">
        <v>2276</v>
      </c>
      <c r="X2832" t="s">
        <v>42</v>
      </c>
      <c r="Y2832" t="s">
        <v>2277</v>
      </c>
      <c r="AA2832" s="1">
        <f t="shared" si="318"/>
        <v>45986</v>
      </c>
      <c r="AB2832" s="2">
        <f t="shared" si="319"/>
        <v>11</v>
      </c>
      <c r="AC2832" s="2">
        <f t="shared" si="320"/>
        <v>2025</v>
      </c>
      <c r="AD2832" s="2" t="str">
        <f>IFERROR(VLOOKUP(A2832,'Aux Área'!$A$4:$B$123,2,0),"-")</f>
        <v>INSPEÇÃO</v>
      </c>
    </row>
    <row r="2833" spans="1:30" x14ac:dyDescent="0.3">
      <c r="A2833" t="s">
        <v>2314</v>
      </c>
      <c r="B2833" t="s">
        <v>4624</v>
      </c>
      <c r="C2833" t="s">
        <v>4939</v>
      </c>
      <c r="D2833" t="s">
        <v>4016</v>
      </c>
      <c r="E2833" t="s">
        <v>4017</v>
      </c>
      <c r="F2833" t="s">
        <v>2317</v>
      </c>
      <c r="G2833" t="s">
        <v>1300</v>
      </c>
      <c r="H2833" t="s">
        <v>1301</v>
      </c>
      <c r="I2833" t="s">
        <v>37</v>
      </c>
      <c r="J2833" t="s">
        <v>89</v>
      </c>
      <c r="K2833" t="s">
        <v>90</v>
      </c>
      <c r="L2833" t="s">
        <v>91</v>
      </c>
      <c r="M2833" t="s">
        <v>38</v>
      </c>
      <c r="N2833" t="s">
        <v>39</v>
      </c>
      <c r="O2833" s="23">
        <v>265</v>
      </c>
      <c r="P2833" s="9">
        <v>10.11</v>
      </c>
      <c r="Q2833" t="s">
        <v>40</v>
      </c>
      <c r="R2833">
        <v>30102</v>
      </c>
      <c r="S2833" s="9">
        <v>26.2</v>
      </c>
      <c r="T2833" s="26">
        <v>4.49</v>
      </c>
      <c r="U2833" s="8">
        <v>117.64</v>
      </c>
      <c r="V2833" t="s">
        <v>4940</v>
      </c>
      <c r="W2833" t="s">
        <v>2276</v>
      </c>
      <c r="X2833" t="s">
        <v>42</v>
      </c>
      <c r="Y2833" t="s">
        <v>2277</v>
      </c>
      <c r="AA2833" s="1">
        <f t="shared" si="318"/>
        <v>45986</v>
      </c>
      <c r="AB2833" s="2">
        <f t="shared" si="319"/>
        <v>11</v>
      </c>
      <c r="AC2833" s="2">
        <f t="shared" si="320"/>
        <v>2025</v>
      </c>
      <c r="AD2833" s="2" t="str">
        <f>IFERROR(VLOOKUP(A2833,'Aux Área'!$A$4:$B$123,2,0),"-")</f>
        <v>INSPEÇÃO</v>
      </c>
    </row>
    <row r="2834" spans="1:30" x14ac:dyDescent="0.3">
      <c r="A2834" t="s">
        <v>2643</v>
      </c>
      <c r="B2834" t="s">
        <v>2307</v>
      </c>
      <c r="C2834" t="s">
        <v>4941</v>
      </c>
      <c r="D2834" t="s">
        <v>4726</v>
      </c>
      <c r="E2834" t="s">
        <v>4727</v>
      </c>
      <c r="F2834" t="s">
        <v>2646</v>
      </c>
      <c r="G2834" t="s">
        <v>1300</v>
      </c>
      <c r="H2834" t="s">
        <v>1301</v>
      </c>
      <c r="I2834" t="s">
        <v>37</v>
      </c>
      <c r="J2834" t="s">
        <v>122</v>
      </c>
      <c r="K2834" t="s">
        <v>123</v>
      </c>
      <c r="L2834" t="s">
        <v>124</v>
      </c>
      <c r="M2834" t="s">
        <v>38</v>
      </c>
      <c r="N2834" t="s">
        <v>39</v>
      </c>
      <c r="O2834" s="23">
        <v>477</v>
      </c>
      <c r="P2834" s="9">
        <v>10.75</v>
      </c>
      <c r="Q2834" t="s">
        <v>40</v>
      </c>
      <c r="R2834">
        <v>25207</v>
      </c>
      <c r="S2834" s="9">
        <v>44.36</v>
      </c>
      <c r="T2834" s="26">
        <v>4.3899999999999997</v>
      </c>
      <c r="U2834" s="8">
        <v>194.74</v>
      </c>
      <c r="V2834" t="s">
        <v>112</v>
      </c>
      <c r="W2834" t="s">
        <v>2276</v>
      </c>
      <c r="X2834" t="s">
        <v>42</v>
      </c>
      <c r="Y2834" t="s">
        <v>2277</v>
      </c>
      <c r="AA2834" s="1">
        <f t="shared" si="318"/>
        <v>45986</v>
      </c>
      <c r="AB2834" s="2">
        <f t="shared" si="319"/>
        <v>11</v>
      </c>
      <c r="AC2834" s="2">
        <f t="shared" si="320"/>
        <v>2025</v>
      </c>
      <c r="AD2834" s="2" t="str">
        <f>IFERROR(VLOOKUP(A2834,'Aux Área'!$A$4:$B$123,2,0),"-")</f>
        <v>INSPEÇÃO</v>
      </c>
    </row>
    <row r="2835" spans="1:30" x14ac:dyDescent="0.3">
      <c r="A2835" t="s">
        <v>2282</v>
      </c>
      <c r="B2835" t="s">
        <v>4679</v>
      </c>
      <c r="C2835" t="s">
        <v>4942</v>
      </c>
      <c r="D2835" t="s">
        <v>3781</v>
      </c>
      <c r="E2835" t="s">
        <v>3782</v>
      </c>
      <c r="F2835" t="s">
        <v>2285</v>
      </c>
      <c r="G2835" t="s">
        <v>1135</v>
      </c>
      <c r="H2835" t="s">
        <v>2275</v>
      </c>
      <c r="I2835" t="s">
        <v>1497</v>
      </c>
      <c r="J2835" t="s">
        <v>1681</v>
      </c>
      <c r="K2835" t="s">
        <v>1682</v>
      </c>
      <c r="L2835" t="s">
        <v>141</v>
      </c>
      <c r="M2835" t="s">
        <v>38</v>
      </c>
      <c r="N2835" t="s">
        <v>39</v>
      </c>
      <c r="O2835" s="23">
        <v>404</v>
      </c>
      <c r="P2835" s="9">
        <v>11.98</v>
      </c>
      <c r="Q2835" t="s">
        <v>40</v>
      </c>
      <c r="R2835">
        <v>25435</v>
      </c>
      <c r="S2835" s="9">
        <v>33.71</v>
      </c>
      <c r="T2835" s="26">
        <v>4.6399999999999997</v>
      </c>
      <c r="U2835" s="8">
        <v>156.4</v>
      </c>
      <c r="V2835" t="s">
        <v>41</v>
      </c>
      <c r="W2835" t="s">
        <v>2276</v>
      </c>
      <c r="X2835" t="s">
        <v>42</v>
      </c>
      <c r="Y2835" t="s">
        <v>2277</v>
      </c>
      <c r="AA2835" s="1">
        <f t="shared" si="318"/>
        <v>45986</v>
      </c>
      <c r="AB2835" s="2">
        <f t="shared" si="319"/>
        <v>11</v>
      </c>
      <c r="AC2835" s="2">
        <f t="shared" si="320"/>
        <v>2025</v>
      </c>
      <c r="AD2835" s="2" t="str">
        <f>IFERROR(VLOOKUP(A2835,'Aux Área'!$A$4:$B$123,2,0),"-")</f>
        <v>INSPEÇÃO</v>
      </c>
    </row>
    <row r="2836" spans="1:30" x14ac:dyDescent="0.3">
      <c r="A2836" t="s">
        <v>2271</v>
      </c>
      <c r="B2836" t="s">
        <v>4589</v>
      </c>
      <c r="C2836" t="s">
        <v>4943</v>
      </c>
      <c r="D2836" t="s">
        <v>3216</v>
      </c>
      <c r="E2836" t="s">
        <v>3217</v>
      </c>
      <c r="F2836" t="s">
        <v>2274</v>
      </c>
      <c r="G2836" t="s">
        <v>1135</v>
      </c>
      <c r="H2836" t="s">
        <v>2275</v>
      </c>
      <c r="I2836" t="s">
        <v>1497</v>
      </c>
      <c r="J2836" t="s">
        <v>275</v>
      </c>
      <c r="K2836" t="s">
        <v>276</v>
      </c>
      <c r="L2836" t="s">
        <v>124</v>
      </c>
      <c r="M2836" t="s">
        <v>38</v>
      </c>
      <c r="N2836" t="s">
        <v>39</v>
      </c>
      <c r="O2836" s="23">
        <v>439</v>
      </c>
      <c r="P2836" s="9">
        <v>12.02</v>
      </c>
      <c r="Q2836" t="s">
        <v>40</v>
      </c>
      <c r="R2836">
        <v>25517</v>
      </c>
      <c r="S2836" s="9">
        <v>36.520000000000003</v>
      </c>
      <c r="T2836" s="26">
        <v>4.1900000000000004</v>
      </c>
      <c r="U2836" s="8">
        <v>153.02000000000001</v>
      </c>
      <c r="V2836" t="s">
        <v>4944</v>
      </c>
      <c r="W2836" t="s">
        <v>2276</v>
      </c>
      <c r="X2836" t="s">
        <v>42</v>
      </c>
      <c r="Y2836" t="s">
        <v>2277</v>
      </c>
      <c r="AA2836" s="1">
        <f t="shared" si="318"/>
        <v>45986</v>
      </c>
      <c r="AB2836" s="2">
        <f t="shared" si="319"/>
        <v>11</v>
      </c>
      <c r="AC2836" s="2">
        <f t="shared" si="320"/>
        <v>2025</v>
      </c>
      <c r="AD2836" s="2" t="str">
        <f>IFERROR(VLOOKUP(A2836,'Aux Área'!$A$4:$B$123,2,0),"-")</f>
        <v>INSPEÇÃO</v>
      </c>
    </row>
    <row r="2837" spans="1:30" x14ac:dyDescent="0.3">
      <c r="A2837" t="s">
        <v>2638</v>
      </c>
      <c r="B2837" t="s">
        <v>4593</v>
      </c>
      <c r="C2837" t="s">
        <v>4945</v>
      </c>
      <c r="D2837" t="s">
        <v>4358</v>
      </c>
      <c r="E2837" t="s">
        <v>4359</v>
      </c>
      <c r="F2837" t="s">
        <v>2641</v>
      </c>
      <c r="G2837" t="s">
        <v>1135</v>
      </c>
      <c r="H2837" t="s">
        <v>2275</v>
      </c>
      <c r="I2837" t="s">
        <v>1497</v>
      </c>
      <c r="J2837" t="s">
        <v>275</v>
      </c>
      <c r="K2837" t="s">
        <v>276</v>
      </c>
      <c r="L2837" t="s">
        <v>124</v>
      </c>
      <c r="M2837" t="s">
        <v>38</v>
      </c>
      <c r="N2837" t="s">
        <v>39</v>
      </c>
      <c r="O2837" s="23">
        <v>472</v>
      </c>
      <c r="P2837" s="9">
        <v>11.04</v>
      </c>
      <c r="Q2837" t="s">
        <v>40</v>
      </c>
      <c r="R2837" s="2">
        <v>23828</v>
      </c>
      <c r="S2837" s="9">
        <v>42.74</v>
      </c>
      <c r="T2837" s="26">
        <v>4.1900000000000004</v>
      </c>
      <c r="U2837" s="8">
        <v>179.08</v>
      </c>
      <c r="V2837" t="s">
        <v>4946</v>
      </c>
      <c r="W2837" t="s">
        <v>2276</v>
      </c>
      <c r="X2837" t="s">
        <v>42</v>
      </c>
      <c r="Y2837" t="s">
        <v>2277</v>
      </c>
      <c r="AA2837" s="1">
        <f t="shared" si="318"/>
        <v>45986</v>
      </c>
      <c r="AB2837" s="2">
        <f t="shared" si="319"/>
        <v>11</v>
      </c>
      <c r="AC2837" s="2">
        <f t="shared" si="320"/>
        <v>2025</v>
      </c>
      <c r="AD2837" s="2" t="str">
        <f>IFERROR(VLOOKUP(A2837,'Aux Área'!$A$4:$B$123,2,0),"-")</f>
        <v>INSPEÇÃO</v>
      </c>
    </row>
    <row r="2838" spans="1:30" x14ac:dyDescent="0.3">
      <c r="A2838" t="s">
        <v>2212</v>
      </c>
      <c r="B2838" t="s">
        <v>2466</v>
      </c>
      <c r="C2838" t="s">
        <v>4947</v>
      </c>
      <c r="D2838" t="s">
        <v>2888</v>
      </c>
      <c r="E2838" t="s">
        <v>2889</v>
      </c>
      <c r="F2838" t="s">
        <v>2214</v>
      </c>
      <c r="G2838" t="s">
        <v>35</v>
      </c>
      <c r="H2838" t="s">
        <v>2215</v>
      </c>
      <c r="I2838" t="s">
        <v>839</v>
      </c>
      <c r="J2838" t="s">
        <v>285</v>
      </c>
      <c r="K2838" t="s">
        <v>286</v>
      </c>
      <c r="L2838" t="s">
        <v>91</v>
      </c>
      <c r="M2838" t="s">
        <v>38</v>
      </c>
      <c r="N2838" t="s">
        <v>668</v>
      </c>
      <c r="O2838" s="23">
        <v>302</v>
      </c>
      <c r="P2838" s="9">
        <v>6.05</v>
      </c>
      <c r="Q2838" t="s">
        <v>40</v>
      </c>
      <c r="R2838">
        <v>4265</v>
      </c>
      <c r="S2838" s="9">
        <v>49.89</v>
      </c>
      <c r="T2838" s="26">
        <v>5.89</v>
      </c>
      <c r="U2838" s="8">
        <v>293.86</v>
      </c>
      <c r="V2838" t="s">
        <v>4948</v>
      </c>
      <c r="W2838" t="s">
        <v>2007</v>
      </c>
      <c r="X2838" t="s">
        <v>42</v>
      </c>
      <c r="Y2838" t="s">
        <v>2217</v>
      </c>
      <c r="AA2838" s="1">
        <f t="shared" si="318"/>
        <v>45986</v>
      </c>
      <c r="AB2838" s="2">
        <f t="shared" si="319"/>
        <v>11</v>
      </c>
      <c r="AC2838" s="2">
        <f t="shared" si="320"/>
        <v>2025</v>
      </c>
      <c r="AD2838" s="2" t="str">
        <f>IFERROR(VLOOKUP(A2838,'Aux Área'!$A$4:$B$123,2,0),"-")</f>
        <v>APH</v>
      </c>
    </row>
    <row r="2839" spans="1:30" x14ac:dyDescent="0.3">
      <c r="A2839" t="s">
        <v>2314</v>
      </c>
      <c r="B2839" t="s">
        <v>4624</v>
      </c>
      <c r="C2839" t="s">
        <v>4949</v>
      </c>
      <c r="D2839" t="s">
        <v>4016</v>
      </c>
      <c r="E2839" t="s">
        <v>4017</v>
      </c>
      <c r="F2839" t="s">
        <v>2317</v>
      </c>
      <c r="G2839" t="s">
        <v>1300</v>
      </c>
      <c r="H2839" t="s">
        <v>1301</v>
      </c>
      <c r="I2839" t="s">
        <v>37</v>
      </c>
      <c r="J2839" t="s">
        <v>231</v>
      </c>
      <c r="K2839" t="s">
        <v>232</v>
      </c>
      <c r="L2839" t="s">
        <v>217</v>
      </c>
      <c r="M2839" t="s">
        <v>38</v>
      </c>
      <c r="N2839" t="s">
        <v>39</v>
      </c>
      <c r="O2839" s="23">
        <v>247</v>
      </c>
      <c r="P2839" s="9">
        <v>10.37</v>
      </c>
      <c r="Q2839" t="s">
        <v>40</v>
      </c>
      <c r="R2839">
        <v>30349</v>
      </c>
      <c r="S2839" s="9">
        <v>23.81</v>
      </c>
      <c r="T2839" s="26">
        <v>4.25</v>
      </c>
      <c r="U2839" s="8">
        <v>101.2</v>
      </c>
      <c r="V2839" t="s">
        <v>4950</v>
      </c>
      <c r="W2839" t="s">
        <v>2276</v>
      </c>
      <c r="X2839" t="s">
        <v>42</v>
      </c>
      <c r="Y2839" t="s">
        <v>2277</v>
      </c>
      <c r="AA2839" s="1">
        <f t="shared" si="318"/>
        <v>45986</v>
      </c>
      <c r="AB2839" s="2">
        <f t="shared" si="319"/>
        <v>11</v>
      </c>
      <c r="AC2839" s="2">
        <f t="shared" si="320"/>
        <v>2025</v>
      </c>
      <c r="AD2839" s="2" t="str">
        <f>IFERROR(VLOOKUP(A2839,'Aux Área'!$A$4:$B$123,2,0),"-")</f>
        <v>INSPEÇÃO</v>
      </c>
    </row>
    <row r="2840" spans="1:30" x14ac:dyDescent="0.3">
      <c r="A2840" t="s">
        <v>2260</v>
      </c>
      <c r="B2840" t="s">
        <v>113</v>
      </c>
      <c r="C2840" t="s">
        <v>4951</v>
      </c>
      <c r="D2840" t="s">
        <v>3005</v>
      </c>
      <c r="E2840" t="s">
        <v>3006</v>
      </c>
      <c r="F2840" t="s">
        <v>2262</v>
      </c>
      <c r="G2840" t="s">
        <v>35</v>
      </c>
      <c r="H2840" t="s">
        <v>2263</v>
      </c>
      <c r="I2840" t="s">
        <v>2186</v>
      </c>
      <c r="J2840" t="s">
        <v>1681</v>
      </c>
      <c r="K2840" t="s">
        <v>1682</v>
      </c>
      <c r="L2840" t="s">
        <v>141</v>
      </c>
      <c r="M2840" t="s">
        <v>38</v>
      </c>
      <c r="N2840" t="s">
        <v>668</v>
      </c>
      <c r="O2840" s="23">
        <v>837</v>
      </c>
      <c r="P2840" s="9">
        <v>15.21</v>
      </c>
      <c r="Q2840" t="s">
        <v>40</v>
      </c>
      <c r="R2840">
        <v>23662</v>
      </c>
      <c r="S2840" s="9">
        <v>55.02</v>
      </c>
      <c r="T2840" s="26">
        <v>6.4889999999999999</v>
      </c>
      <c r="U2840" s="8">
        <v>357.04</v>
      </c>
      <c r="V2840" t="s">
        <v>41</v>
      </c>
      <c r="W2840" t="s">
        <v>2007</v>
      </c>
      <c r="X2840" t="s">
        <v>42</v>
      </c>
      <c r="Y2840" t="s">
        <v>1740</v>
      </c>
      <c r="AA2840" s="1">
        <f t="shared" si="318"/>
        <v>45986</v>
      </c>
      <c r="AB2840" s="2">
        <f t="shared" si="319"/>
        <v>11</v>
      </c>
      <c r="AC2840" s="2">
        <f t="shared" si="320"/>
        <v>2025</v>
      </c>
      <c r="AD2840" s="2" t="str">
        <f>IFERROR(VLOOKUP(A2840,'Aux Área'!$A$4:$B$123,2,0),"-")</f>
        <v>INSPEÇÃO</v>
      </c>
    </row>
    <row r="2841" spans="1:30" x14ac:dyDescent="0.3">
      <c r="A2841" t="s">
        <v>1945</v>
      </c>
      <c r="B2841" t="s">
        <v>2124</v>
      </c>
      <c r="C2841" t="s">
        <v>4952</v>
      </c>
      <c r="D2841" t="s">
        <v>1802</v>
      </c>
      <c r="E2841" t="s">
        <v>1803</v>
      </c>
      <c r="F2841" t="s">
        <v>653</v>
      </c>
      <c r="G2841" t="s">
        <v>1495</v>
      </c>
      <c r="H2841" t="s">
        <v>1804</v>
      </c>
      <c r="I2841" t="s">
        <v>1497</v>
      </c>
      <c r="J2841" t="s">
        <v>231</v>
      </c>
      <c r="K2841" t="s">
        <v>232</v>
      </c>
      <c r="L2841" t="s">
        <v>217</v>
      </c>
      <c r="M2841" t="s">
        <v>38</v>
      </c>
      <c r="N2841" t="s">
        <v>668</v>
      </c>
      <c r="O2841" s="23">
        <v>0</v>
      </c>
      <c r="P2841" s="9">
        <v>0</v>
      </c>
      <c r="Q2841" t="s">
        <v>40</v>
      </c>
      <c r="R2841">
        <v>0</v>
      </c>
      <c r="S2841" s="9">
        <v>90.06</v>
      </c>
      <c r="T2841" s="26">
        <v>5.99</v>
      </c>
      <c r="U2841" s="8">
        <v>539.49</v>
      </c>
      <c r="V2841" t="s">
        <v>4953</v>
      </c>
      <c r="W2841" t="s">
        <v>652</v>
      </c>
      <c r="X2841" t="s">
        <v>42</v>
      </c>
      <c r="Y2841" t="s">
        <v>653</v>
      </c>
      <c r="AA2841" s="1">
        <f t="shared" si="318"/>
        <v>45986</v>
      </c>
      <c r="AB2841" s="2">
        <f t="shared" si="319"/>
        <v>11</v>
      </c>
      <c r="AC2841" s="2">
        <f t="shared" si="320"/>
        <v>2025</v>
      </c>
      <c r="AD2841" s="2" t="str">
        <f>IFERROR(VLOOKUP(A2841,'Aux Área'!$A$4:$B$123,2,0),"-")</f>
        <v>SÃO PEDRO</v>
      </c>
    </row>
    <row r="2842" spans="1:30" x14ac:dyDescent="0.3">
      <c r="A2842" t="s">
        <v>30</v>
      </c>
      <c r="B2842" t="s">
        <v>453</v>
      </c>
      <c r="C2842" t="s">
        <v>4954</v>
      </c>
      <c r="D2842" t="s">
        <v>958</v>
      </c>
      <c r="E2842" t="s">
        <v>959</v>
      </c>
      <c r="F2842" t="s">
        <v>34</v>
      </c>
      <c r="G2842" t="s">
        <v>1500</v>
      </c>
      <c r="H2842" t="s">
        <v>36</v>
      </c>
      <c r="I2842" t="s">
        <v>37</v>
      </c>
      <c r="J2842" t="s">
        <v>1210</v>
      </c>
      <c r="K2842" t="s">
        <v>1211</v>
      </c>
      <c r="L2842" t="s">
        <v>155</v>
      </c>
      <c r="M2842" t="s">
        <v>38</v>
      </c>
      <c r="N2842" t="s">
        <v>39</v>
      </c>
      <c r="O2842" s="23">
        <v>200</v>
      </c>
      <c r="P2842" s="9">
        <v>8.76</v>
      </c>
      <c r="Q2842" t="s">
        <v>40</v>
      </c>
      <c r="R2842">
        <v>12245</v>
      </c>
      <c r="S2842" s="9">
        <v>22.84</v>
      </c>
      <c r="T2842" s="26">
        <v>4.49</v>
      </c>
      <c r="U2842" s="8">
        <v>102.55</v>
      </c>
      <c r="V2842" t="s">
        <v>4955</v>
      </c>
      <c r="W2842" t="s">
        <v>2007</v>
      </c>
      <c r="X2842" t="s">
        <v>42</v>
      </c>
      <c r="Y2842" t="s">
        <v>1740</v>
      </c>
      <c r="AA2842" s="1">
        <f t="shared" si="318"/>
        <v>45986</v>
      </c>
      <c r="AB2842" s="2">
        <f t="shared" si="319"/>
        <v>11</v>
      </c>
      <c r="AC2842" s="2">
        <f t="shared" si="320"/>
        <v>2025</v>
      </c>
      <c r="AD2842" s="2" t="str">
        <f>IFERROR(VLOOKUP(A2842,'Aux Área'!$A$4:$B$123,2,0),"-")</f>
        <v>OPERAÇÃO</v>
      </c>
    </row>
    <row r="2843" spans="1:30" x14ac:dyDescent="0.3">
      <c r="A2843" t="s">
        <v>54</v>
      </c>
      <c r="B2843" t="s">
        <v>319</v>
      </c>
      <c r="C2843" t="s">
        <v>4956</v>
      </c>
      <c r="D2843" t="s">
        <v>1480</v>
      </c>
      <c r="E2843" t="s">
        <v>1481</v>
      </c>
      <c r="F2843" t="s">
        <v>55</v>
      </c>
      <c r="G2843" t="s">
        <v>1500</v>
      </c>
      <c r="H2843" t="s">
        <v>36</v>
      </c>
      <c r="I2843" t="s">
        <v>37</v>
      </c>
      <c r="J2843" t="s">
        <v>1511</v>
      </c>
      <c r="K2843" t="s">
        <v>1512</v>
      </c>
      <c r="L2843" t="s">
        <v>1513</v>
      </c>
      <c r="M2843" t="s">
        <v>1514</v>
      </c>
      <c r="N2843" t="s">
        <v>39</v>
      </c>
      <c r="O2843" s="23">
        <v>313</v>
      </c>
      <c r="P2843" s="9">
        <v>9.3699999999999992</v>
      </c>
      <c r="Q2843" t="s">
        <v>40</v>
      </c>
      <c r="R2843">
        <v>28293</v>
      </c>
      <c r="S2843" s="9">
        <v>33.409999999999997</v>
      </c>
      <c r="T2843" s="26">
        <v>4.1900000000000004</v>
      </c>
      <c r="U2843" s="8">
        <v>139.99</v>
      </c>
      <c r="V2843" t="s">
        <v>4957</v>
      </c>
      <c r="W2843" t="s">
        <v>2007</v>
      </c>
      <c r="X2843" t="s">
        <v>42</v>
      </c>
      <c r="Y2843" t="s">
        <v>1740</v>
      </c>
      <c r="AA2843" s="1">
        <f t="shared" si="318"/>
        <v>45986</v>
      </c>
      <c r="AB2843" s="2">
        <f t="shared" si="319"/>
        <v>11</v>
      </c>
      <c r="AC2843" s="2">
        <f t="shared" si="320"/>
        <v>2025</v>
      </c>
      <c r="AD2843" s="2" t="str">
        <f>IFERROR(VLOOKUP(A2843,'Aux Área'!$A$4:$B$123,2,0),"-")</f>
        <v>ENGENHARIA</v>
      </c>
    </row>
    <row r="2844" spans="1:30" x14ac:dyDescent="0.3">
      <c r="A2844" t="s">
        <v>1847</v>
      </c>
      <c r="B2844" t="s">
        <v>1848</v>
      </c>
      <c r="C2844" t="s">
        <v>4958</v>
      </c>
      <c r="D2844" t="s">
        <v>1850</v>
      </c>
      <c r="E2844" t="s">
        <v>1851</v>
      </c>
      <c r="F2844" t="s">
        <v>653</v>
      </c>
      <c r="G2844" t="s">
        <v>635</v>
      </c>
      <c r="H2844" t="s">
        <v>1852</v>
      </c>
      <c r="I2844" t="s">
        <v>1853</v>
      </c>
      <c r="J2844" t="s">
        <v>172</v>
      </c>
      <c r="K2844" t="s">
        <v>173</v>
      </c>
      <c r="L2844" t="s">
        <v>124</v>
      </c>
      <c r="M2844" t="s">
        <v>38</v>
      </c>
      <c r="N2844" t="s">
        <v>638</v>
      </c>
      <c r="O2844" s="23">
        <v>0</v>
      </c>
      <c r="P2844" s="9">
        <v>0</v>
      </c>
      <c r="Q2844" t="s">
        <v>40</v>
      </c>
      <c r="R2844">
        <v>0</v>
      </c>
      <c r="S2844" s="9">
        <v>100.02</v>
      </c>
      <c r="T2844" s="26">
        <v>5.99</v>
      </c>
      <c r="U2844" s="8">
        <v>599.13</v>
      </c>
      <c r="V2844" t="s">
        <v>2617</v>
      </c>
      <c r="W2844" t="s">
        <v>652</v>
      </c>
      <c r="X2844" t="s">
        <v>42</v>
      </c>
      <c r="Y2844" t="s">
        <v>653</v>
      </c>
      <c r="AA2844" s="1">
        <f t="shared" si="318"/>
        <v>45986</v>
      </c>
      <c r="AB2844" s="2">
        <f t="shared" si="319"/>
        <v>11</v>
      </c>
      <c r="AC2844" s="2">
        <f t="shared" si="320"/>
        <v>2025</v>
      </c>
      <c r="AD2844" s="2" t="str">
        <f>IFERROR(VLOOKUP(A2844,'Aux Área'!$A$4:$B$123,2,0),"-")</f>
        <v>SÃO PEDRO</v>
      </c>
    </row>
    <row r="2845" spans="1:30" x14ac:dyDescent="0.3">
      <c r="A2845" t="s">
        <v>2650</v>
      </c>
      <c r="B2845" t="s">
        <v>2651</v>
      </c>
      <c r="C2845" t="s">
        <v>4959</v>
      </c>
      <c r="D2845" t="s">
        <v>2944</v>
      </c>
      <c r="E2845" t="s">
        <v>2945</v>
      </c>
      <c r="F2845" t="s">
        <v>3615</v>
      </c>
      <c r="G2845" t="s">
        <v>1300</v>
      </c>
      <c r="H2845" t="s">
        <v>2635</v>
      </c>
      <c r="I2845" t="s">
        <v>37</v>
      </c>
      <c r="J2845" t="s">
        <v>2817</v>
      </c>
      <c r="K2845" t="s">
        <v>2818</v>
      </c>
      <c r="L2845" t="s">
        <v>84</v>
      </c>
      <c r="M2845" t="s">
        <v>38</v>
      </c>
      <c r="N2845" t="s">
        <v>39</v>
      </c>
      <c r="O2845" s="23">
        <v>364</v>
      </c>
      <c r="P2845" s="9">
        <v>7.71</v>
      </c>
      <c r="Q2845" t="s">
        <v>40</v>
      </c>
      <c r="R2845">
        <v>5518</v>
      </c>
      <c r="S2845" s="9">
        <v>47.19</v>
      </c>
      <c r="T2845" s="26">
        <v>4.87</v>
      </c>
      <c r="U2845" s="8">
        <v>229.83</v>
      </c>
      <c r="V2845" t="s">
        <v>4960</v>
      </c>
      <c r="W2845" t="s">
        <v>2276</v>
      </c>
      <c r="X2845" t="s">
        <v>42</v>
      </c>
      <c r="Y2845" t="s">
        <v>1740</v>
      </c>
      <c r="AA2845" s="1">
        <f t="shared" si="318"/>
        <v>45986</v>
      </c>
      <c r="AB2845" s="2">
        <f t="shared" si="319"/>
        <v>11</v>
      </c>
      <c r="AC2845" s="2">
        <f t="shared" si="320"/>
        <v>2025</v>
      </c>
      <c r="AD2845" s="2" t="str">
        <f>IFERROR(VLOOKUP(A2845,'Aux Área'!$A$4:$B$123,2,0),"-")</f>
        <v>TI</v>
      </c>
    </row>
    <row r="2846" spans="1:30" x14ac:dyDescent="0.3">
      <c r="A2846" t="s">
        <v>44</v>
      </c>
      <c r="B2846" t="s">
        <v>478</v>
      </c>
      <c r="C2846" t="s">
        <v>4961</v>
      </c>
      <c r="D2846" t="s">
        <v>224</v>
      </c>
      <c r="E2846" t="s">
        <v>225</v>
      </c>
      <c r="F2846" t="s">
        <v>45</v>
      </c>
      <c r="G2846" t="s">
        <v>1500</v>
      </c>
      <c r="H2846" t="s">
        <v>36</v>
      </c>
      <c r="I2846" t="s">
        <v>37</v>
      </c>
      <c r="J2846" t="s">
        <v>147</v>
      </c>
      <c r="K2846" t="s">
        <v>148</v>
      </c>
      <c r="L2846" t="s">
        <v>84</v>
      </c>
      <c r="M2846" t="s">
        <v>38</v>
      </c>
      <c r="N2846" t="s">
        <v>111</v>
      </c>
      <c r="O2846" s="23">
        <v>207</v>
      </c>
      <c r="P2846" s="9">
        <v>5.3</v>
      </c>
      <c r="Q2846" t="s">
        <v>40</v>
      </c>
      <c r="R2846" s="2">
        <v>14829</v>
      </c>
      <c r="S2846" s="9">
        <v>39.04</v>
      </c>
      <c r="T2846" s="26">
        <v>5.24</v>
      </c>
      <c r="U2846" s="8">
        <v>204.57</v>
      </c>
      <c r="V2846" t="s">
        <v>112</v>
      </c>
      <c r="W2846" t="s">
        <v>2007</v>
      </c>
      <c r="X2846" t="s">
        <v>42</v>
      </c>
      <c r="Y2846" t="s">
        <v>1740</v>
      </c>
      <c r="AA2846" s="1">
        <f t="shared" si="318"/>
        <v>45986</v>
      </c>
      <c r="AB2846" s="2">
        <f t="shared" si="319"/>
        <v>11</v>
      </c>
      <c r="AC2846" s="2">
        <f t="shared" si="320"/>
        <v>2025</v>
      </c>
      <c r="AD2846" s="2" t="str">
        <f>IFERROR(VLOOKUP(A2846,'Aux Área'!$A$4:$B$123,2,0),"-")</f>
        <v>OPERAÇÃO</v>
      </c>
    </row>
    <row r="2847" spans="1:30" x14ac:dyDescent="0.3">
      <c r="A2847" t="s">
        <v>1999</v>
      </c>
      <c r="B2847" t="s">
        <v>3016</v>
      </c>
      <c r="C2847" t="s">
        <v>4962</v>
      </c>
      <c r="D2847" t="s">
        <v>1297</v>
      </c>
      <c r="E2847" t="s">
        <v>2221</v>
      </c>
      <c r="F2847" t="s">
        <v>2002</v>
      </c>
      <c r="G2847" t="s">
        <v>659</v>
      </c>
      <c r="H2847" t="s">
        <v>2003</v>
      </c>
      <c r="I2847" t="s">
        <v>667</v>
      </c>
      <c r="J2847" t="s">
        <v>215</v>
      </c>
      <c r="K2847" t="s">
        <v>216</v>
      </c>
      <c r="L2847" t="s">
        <v>217</v>
      </c>
      <c r="M2847" t="s">
        <v>38</v>
      </c>
      <c r="N2847" t="s">
        <v>668</v>
      </c>
      <c r="O2847" s="23">
        <v>242</v>
      </c>
      <c r="P2847" s="9">
        <v>4.4000000000000004</v>
      </c>
      <c r="Q2847" t="s">
        <v>40</v>
      </c>
      <c r="R2847">
        <v>8713</v>
      </c>
      <c r="S2847" s="9">
        <v>55.01</v>
      </c>
      <c r="T2847" s="26">
        <v>6.1909999999999998</v>
      </c>
      <c r="U2847" s="8">
        <v>340.54</v>
      </c>
      <c r="V2847" t="s">
        <v>41</v>
      </c>
      <c r="W2847" t="s">
        <v>1985</v>
      </c>
      <c r="X2847" t="s">
        <v>42</v>
      </c>
      <c r="Y2847" t="s">
        <v>1986</v>
      </c>
      <c r="AA2847" s="1">
        <f t="shared" si="318"/>
        <v>45986</v>
      </c>
      <c r="AB2847" s="2">
        <f t="shared" si="319"/>
        <v>11</v>
      </c>
      <c r="AC2847" s="2">
        <f t="shared" si="320"/>
        <v>2025</v>
      </c>
      <c r="AD2847" s="2" t="str">
        <f>IFERROR(VLOOKUP(A2847,'Aux Área'!$A$4:$B$123,2,0),"-")</f>
        <v>PESADOS</v>
      </c>
    </row>
    <row r="2848" spans="1:30" x14ac:dyDescent="0.3">
      <c r="A2848" t="s">
        <v>2318</v>
      </c>
      <c r="B2848" t="s">
        <v>2733</v>
      </c>
      <c r="C2848" t="s">
        <v>4963</v>
      </c>
      <c r="D2848" t="s">
        <v>3098</v>
      </c>
      <c r="E2848" t="s">
        <v>3099</v>
      </c>
      <c r="F2848" t="s">
        <v>4203</v>
      </c>
      <c r="G2848" t="s">
        <v>1135</v>
      </c>
      <c r="H2848" t="s">
        <v>2185</v>
      </c>
      <c r="I2848" t="s">
        <v>2186</v>
      </c>
      <c r="J2848" t="s">
        <v>169</v>
      </c>
      <c r="K2848" t="s">
        <v>170</v>
      </c>
      <c r="L2848" t="s">
        <v>124</v>
      </c>
      <c r="M2848" t="s">
        <v>38</v>
      </c>
      <c r="N2848" t="s">
        <v>668</v>
      </c>
      <c r="O2848" s="23">
        <v>836</v>
      </c>
      <c r="P2848" s="9">
        <v>15.48</v>
      </c>
      <c r="Q2848" t="s">
        <v>40</v>
      </c>
      <c r="R2848">
        <v>20062</v>
      </c>
      <c r="S2848" s="9">
        <v>54</v>
      </c>
      <c r="T2848" s="26">
        <v>6.09</v>
      </c>
      <c r="U2848" s="8">
        <v>328.86</v>
      </c>
      <c r="V2848" t="s">
        <v>112</v>
      </c>
      <c r="W2848" t="s">
        <v>2007</v>
      </c>
      <c r="X2848" t="s">
        <v>42</v>
      </c>
      <c r="Y2848" t="s">
        <v>2188</v>
      </c>
      <c r="AA2848" s="1">
        <f t="shared" si="318"/>
        <v>45986</v>
      </c>
      <c r="AB2848" s="2">
        <f t="shared" si="319"/>
        <v>11</v>
      </c>
      <c r="AC2848" s="2">
        <f t="shared" si="320"/>
        <v>2025</v>
      </c>
      <c r="AD2848" s="2" t="str">
        <f>IFERROR(VLOOKUP(A2848,'Aux Área'!$A$4:$B$123,2,0),"-")</f>
        <v>INSPEÇÃO</v>
      </c>
    </row>
    <row r="2849" spans="1:30" x14ac:dyDescent="0.3">
      <c r="A2849" t="s">
        <v>1130</v>
      </c>
      <c r="B2849" t="s">
        <v>1131</v>
      </c>
      <c r="C2849" t="s">
        <v>4964</v>
      </c>
      <c r="D2849" t="s">
        <v>1133</v>
      </c>
      <c r="E2849" t="s">
        <v>1134</v>
      </c>
      <c r="F2849" t="s">
        <v>1130</v>
      </c>
      <c r="G2849" t="s">
        <v>1635</v>
      </c>
      <c r="H2849" t="s">
        <v>1136</v>
      </c>
      <c r="I2849" t="s">
        <v>1137</v>
      </c>
      <c r="J2849" t="s">
        <v>147</v>
      </c>
      <c r="K2849" t="s">
        <v>148</v>
      </c>
      <c r="L2849" t="s">
        <v>84</v>
      </c>
      <c r="M2849" t="s">
        <v>38</v>
      </c>
      <c r="N2849" t="s">
        <v>707</v>
      </c>
      <c r="O2849" s="23">
        <v>228</v>
      </c>
      <c r="P2849" s="9">
        <v>6.67</v>
      </c>
      <c r="Q2849" t="s">
        <v>40</v>
      </c>
      <c r="R2849">
        <v>25942</v>
      </c>
      <c r="S2849" s="9">
        <v>34.17</v>
      </c>
      <c r="T2849" s="26">
        <v>6.44</v>
      </c>
      <c r="U2849" s="8">
        <v>220.07</v>
      </c>
      <c r="V2849" t="s">
        <v>112</v>
      </c>
      <c r="W2849" t="s">
        <v>2007</v>
      </c>
      <c r="X2849" t="s">
        <v>42</v>
      </c>
      <c r="Y2849" t="s">
        <v>1740</v>
      </c>
      <c r="AA2849" s="1">
        <f t="shared" si="318"/>
        <v>45986</v>
      </c>
      <c r="AB2849" s="2">
        <f t="shared" si="319"/>
        <v>11</v>
      </c>
      <c r="AC2849" s="2">
        <f t="shared" si="320"/>
        <v>2025</v>
      </c>
      <c r="AD2849" s="2" t="str">
        <f>IFERROR(VLOOKUP(A2849,'Aux Área'!$A$4:$B$123,2,0),"-")</f>
        <v>DIRETORIA</v>
      </c>
    </row>
    <row r="2850" spans="1:30" x14ac:dyDescent="0.3">
      <c r="A2850" t="s">
        <v>58</v>
      </c>
      <c r="B2850" t="s">
        <v>250</v>
      </c>
      <c r="C2850" t="s">
        <v>4965</v>
      </c>
      <c r="D2850" t="s">
        <v>87</v>
      </c>
      <c r="E2850" t="s">
        <v>88</v>
      </c>
      <c r="F2850" t="s">
        <v>59</v>
      </c>
      <c r="G2850" t="s">
        <v>1500</v>
      </c>
      <c r="H2850" t="s">
        <v>36</v>
      </c>
      <c r="I2850" t="s">
        <v>37</v>
      </c>
      <c r="J2850" t="s">
        <v>275</v>
      </c>
      <c r="K2850" t="s">
        <v>276</v>
      </c>
      <c r="L2850" t="s">
        <v>124</v>
      </c>
      <c r="M2850" t="s">
        <v>38</v>
      </c>
      <c r="N2850" t="s">
        <v>39</v>
      </c>
      <c r="O2850" s="23">
        <v>235</v>
      </c>
      <c r="P2850" s="9">
        <v>7.35</v>
      </c>
      <c r="Q2850" t="s">
        <v>40</v>
      </c>
      <c r="R2850">
        <v>55672</v>
      </c>
      <c r="S2850" s="9">
        <v>31.97</v>
      </c>
      <c r="T2850" s="26">
        <v>4.1900000000000004</v>
      </c>
      <c r="U2850" s="8">
        <v>133.94999999999999</v>
      </c>
      <c r="V2850" t="s">
        <v>4966</v>
      </c>
      <c r="W2850" t="s">
        <v>2007</v>
      </c>
      <c r="X2850" t="s">
        <v>42</v>
      </c>
      <c r="Y2850" t="s">
        <v>1740</v>
      </c>
      <c r="AA2850" s="1">
        <f t="shared" si="318"/>
        <v>45986</v>
      </c>
      <c r="AB2850" s="2">
        <f t="shared" si="319"/>
        <v>11</v>
      </c>
      <c r="AC2850" s="2">
        <f t="shared" si="320"/>
        <v>2025</v>
      </c>
      <c r="AD2850" s="2" t="str">
        <f>IFERROR(VLOOKUP(A2850,'Aux Área'!$A$4:$B$123,2,0),"-")</f>
        <v>CONSERVA</v>
      </c>
    </row>
    <row r="2851" spans="1:30" x14ac:dyDescent="0.3">
      <c r="A2851" t="s">
        <v>76</v>
      </c>
      <c r="B2851" t="s">
        <v>380</v>
      </c>
      <c r="C2851" t="s">
        <v>4967</v>
      </c>
      <c r="D2851" t="s">
        <v>382</v>
      </c>
      <c r="E2851" t="s">
        <v>383</v>
      </c>
      <c r="F2851" t="s">
        <v>77</v>
      </c>
      <c r="G2851" t="s">
        <v>1500</v>
      </c>
      <c r="H2851" t="s">
        <v>36</v>
      </c>
      <c r="I2851" t="s">
        <v>37</v>
      </c>
      <c r="J2851" t="s">
        <v>1665</v>
      </c>
      <c r="K2851" t="s">
        <v>1666</v>
      </c>
      <c r="L2851" t="s">
        <v>301</v>
      </c>
      <c r="M2851" t="s">
        <v>38</v>
      </c>
      <c r="N2851" t="s">
        <v>39</v>
      </c>
      <c r="O2851" s="23">
        <v>311</v>
      </c>
      <c r="P2851" s="9">
        <v>10.210000000000001</v>
      </c>
      <c r="Q2851" t="s">
        <v>40</v>
      </c>
      <c r="R2851">
        <v>40531</v>
      </c>
      <c r="S2851" s="9">
        <v>30.46</v>
      </c>
      <c r="T2851" s="26">
        <v>4.09</v>
      </c>
      <c r="U2851" s="8">
        <v>124.58</v>
      </c>
      <c r="V2851" t="s">
        <v>4968</v>
      </c>
      <c r="W2851" t="s">
        <v>2007</v>
      </c>
      <c r="X2851" t="s">
        <v>42</v>
      </c>
      <c r="Y2851" t="s">
        <v>1740</v>
      </c>
      <c r="AA2851" s="1">
        <f t="shared" si="318"/>
        <v>45986</v>
      </c>
      <c r="AB2851" s="2">
        <f t="shared" si="319"/>
        <v>11</v>
      </c>
      <c r="AC2851" s="2">
        <f t="shared" si="320"/>
        <v>2025</v>
      </c>
      <c r="AD2851" s="2" t="str">
        <f>IFERROR(VLOOKUP(A2851,'Aux Área'!$A$4:$B$123,2,0),"-")</f>
        <v>QSMS</v>
      </c>
    </row>
    <row r="2852" spans="1:30" x14ac:dyDescent="0.3">
      <c r="A2852" t="s">
        <v>2306</v>
      </c>
      <c r="B2852" t="s">
        <v>4613</v>
      </c>
      <c r="C2852" t="s">
        <v>4969</v>
      </c>
      <c r="D2852" t="s">
        <v>3428</v>
      </c>
      <c r="E2852" t="s">
        <v>3429</v>
      </c>
      <c r="F2852" t="s">
        <v>2309</v>
      </c>
      <c r="G2852" t="s">
        <v>1135</v>
      </c>
      <c r="H2852" t="s">
        <v>2275</v>
      </c>
      <c r="I2852" t="s">
        <v>1497</v>
      </c>
      <c r="J2852" t="s">
        <v>89</v>
      </c>
      <c r="K2852" t="s">
        <v>90</v>
      </c>
      <c r="L2852" t="s">
        <v>91</v>
      </c>
      <c r="M2852" t="s">
        <v>38</v>
      </c>
      <c r="N2852" t="s">
        <v>39</v>
      </c>
      <c r="O2852" s="23">
        <v>369</v>
      </c>
      <c r="P2852" s="9">
        <v>10.41</v>
      </c>
      <c r="Q2852" t="s">
        <v>40</v>
      </c>
      <c r="R2852">
        <v>23406</v>
      </c>
      <c r="S2852" s="9">
        <v>35.44</v>
      </c>
      <c r="T2852" s="26">
        <v>4.29</v>
      </c>
      <c r="U2852" s="8">
        <v>152.04</v>
      </c>
      <c r="V2852" t="s">
        <v>4970</v>
      </c>
      <c r="W2852" t="s">
        <v>2276</v>
      </c>
      <c r="X2852" t="s">
        <v>42</v>
      </c>
      <c r="Y2852" t="s">
        <v>2277</v>
      </c>
      <c r="AA2852" s="1">
        <f t="shared" si="318"/>
        <v>45986</v>
      </c>
      <c r="AB2852" s="2">
        <f t="shared" si="319"/>
        <v>11</v>
      </c>
      <c r="AC2852" s="2">
        <f t="shared" si="320"/>
        <v>2025</v>
      </c>
      <c r="AD2852" s="2" t="str">
        <f>IFERROR(VLOOKUP(A2852,'Aux Área'!$A$4:$B$123,2,0),"-")</f>
        <v>INSPEÇÃO</v>
      </c>
    </row>
    <row r="2853" spans="1:30" x14ac:dyDescent="0.3">
      <c r="A2853" t="s">
        <v>2181</v>
      </c>
      <c r="B2853" t="s">
        <v>4595</v>
      </c>
      <c r="C2853" t="s">
        <v>4971</v>
      </c>
      <c r="D2853" t="s">
        <v>3107</v>
      </c>
      <c r="E2853" t="s">
        <v>3108</v>
      </c>
      <c r="F2853" t="s">
        <v>2184</v>
      </c>
      <c r="G2853" t="s">
        <v>1135</v>
      </c>
      <c r="H2853" t="s">
        <v>2185</v>
      </c>
      <c r="I2853" t="s">
        <v>2186</v>
      </c>
      <c r="J2853" t="s">
        <v>108</v>
      </c>
      <c r="K2853" t="s">
        <v>109</v>
      </c>
      <c r="L2853" t="s">
        <v>110</v>
      </c>
      <c r="M2853" t="s">
        <v>38</v>
      </c>
      <c r="N2853" t="s">
        <v>668</v>
      </c>
      <c r="O2853" s="23">
        <v>717</v>
      </c>
      <c r="P2853" s="9">
        <v>15.13</v>
      </c>
      <c r="Q2853" t="s">
        <v>40</v>
      </c>
      <c r="R2853">
        <v>27458</v>
      </c>
      <c r="S2853" s="9">
        <v>47.38</v>
      </c>
      <c r="T2853" s="26">
        <v>6.1909999999999998</v>
      </c>
      <c r="U2853" s="8">
        <v>293.33999999999997</v>
      </c>
      <c r="V2853" t="s">
        <v>4972</v>
      </c>
      <c r="W2853" t="s">
        <v>2007</v>
      </c>
      <c r="X2853" t="s">
        <v>42</v>
      </c>
      <c r="Y2853" t="s">
        <v>2188</v>
      </c>
      <c r="AA2853" s="1">
        <f t="shared" si="318"/>
        <v>45986</v>
      </c>
      <c r="AB2853" s="2">
        <f t="shared" si="319"/>
        <v>11</v>
      </c>
      <c r="AC2853" s="2">
        <f t="shared" si="320"/>
        <v>2025</v>
      </c>
      <c r="AD2853" s="2" t="str">
        <f>IFERROR(VLOOKUP(A2853,'Aux Área'!$A$4:$B$123,2,0),"-")</f>
        <v>INSPEÇÃO</v>
      </c>
    </row>
    <row r="2854" spans="1:30" x14ac:dyDescent="0.3">
      <c r="A2854" t="s">
        <v>64</v>
      </c>
      <c r="B2854" t="s">
        <v>332</v>
      </c>
      <c r="C2854" t="s">
        <v>4973</v>
      </c>
      <c r="D2854" t="s">
        <v>127</v>
      </c>
      <c r="E2854" t="s">
        <v>128</v>
      </c>
      <c r="F2854" t="s">
        <v>65</v>
      </c>
      <c r="G2854" t="s">
        <v>1500</v>
      </c>
      <c r="H2854" t="s">
        <v>36</v>
      </c>
      <c r="I2854" t="s">
        <v>37</v>
      </c>
      <c r="J2854" t="s">
        <v>2653</v>
      </c>
      <c r="K2854" t="s">
        <v>2654</v>
      </c>
      <c r="L2854" t="s">
        <v>84</v>
      </c>
      <c r="M2854" t="s">
        <v>38</v>
      </c>
      <c r="N2854" t="s">
        <v>39</v>
      </c>
      <c r="O2854" s="23">
        <v>386</v>
      </c>
      <c r="P2854" s="9">
        <v>10.58</v>
      </c>
      <c r="Q2854" t="s">
        <v>40</v>
      </c>
      <c r="R2854">
        <v>31765</v>
      </c>
      <c r="S2854" s="9">
        <v>36.5</v>
      </c>
      <c r="T2854" s="26">
        <v>4.99</v>
      </c>
      <c r="U2854" s="8">
        <v>182.15</v>
      </c>
      <c r="V2854" t="s">
        <v>112</v>
      </c>
      <c r="W2854" t="s">
        <v>2007</v>
      </c>
      <c r="X2854" t="s">
        <v>42</v>
      </c>
      <c r="Y2854" t="s">
        <v>1740</v>
      </c>
      <c r="AA2854" s="1">
        <f t="shared" si="318"/>
        <v>45986</v>
      </c>
      <c r="AB2854" s="2">
        <f t="shared" si="319"/>
        <v>11</v>
      </c>
      <c r="AC2854" s="2">
        <f t="shared" si="320"/>
        <v>2025</v>
      </c>
      <c r="AD2854" s="2" t="str">
        <f>IFERROR(VLOOKUP(A2854,'Aux Área'!$A$4:$B$123,2,0),"-")</f>
        <v>ENGENHARIA</v>
      </c>
    </row>
    <row r="2855" spans="1:30" x14ac:dyDescent="0.3">
      <c r="A2855" t="s">
        <v>2278</v>
      </c>
      <c r="B2855" t="s">
        <v>4664</v>
      </c>
      <c r="C2855" t="s">
        <v>4974</v>
      </c>
      <c r="D2855" t="s">
        <v>3310</v>
      </c>
      <c r="E2855" t="s">
        <v>3311</v>
      </c>
      <c r="F2855" t="s">
        <v>2281</v>
      </c>
      <c r="G2855" t="s">
        <v>1135</v>
      </c>
      <c r="H2855" t="s">
        <v>2275</v>
      </c>
      <c r="I2855" t="s">
        <v>1497</v>
      </c>
      <c r="J2855" t="s">
        <v>1670</v>
      </c>
      <c r="K2855" t="s">
        <v>1671</v>
      </c>
      <c r="L2855" t="s">
        <v>1672</v>
      </c>
      <c r="M2855" t="s">
        <v>38</v>
      </c>
      <c r="N2855" t="s">
        <v>39</v>
      </c>
      <c r="O2855" s="23">
        <v>485</v>
      </c>
      <c r="P2855" s="9">
        <v>10.41</v>
      </c>
      <c r="Q2855" t="s">
        <v>40</v>
      </c>
      <c r="R2855">
        <v>29946</v>
      </c>
      <c r="S2855" s="9">
        <v>46.57</v>
      </c>
      <c r="T2855" s="26">
        <v>4.29</v>
      </c>
      <c r="U2855" s="8">
        <v>199.79</v>
      </c>
      <c r="V2855" t="s">
        <v>4975</v>
      </c>
      <c r="W2855" t="s">
        <v>2276</v>
      </c>
      <c r="X2855" t="s">
        <v>42</v>
      </c>
      <c r="Y2855" t="s">
        <v>2277</v>
      </c>
      <c r="AA2855" s="1">
        <f t="shared" si="318"/>
        <v>45986</v>
      </c>
      <c r="AB2855" s="2">
        <f t="shared" si="319"/>
        <v>11</v>
      </c>
      <c r="AC2855" s="2">
        <f t="shared" si="320"/>
        <v>2025</v>
      </c>
      <c r="AD2855" s="2" t="str">
        <f>IFERROR(VLOOKUP(A2855,'Aux Área'!$A$4:$B$123,2,0),"-")</f>
        <v>INSPEÇÃO</v>
      </c>
    </row>
    <row r="2856" spans="1:30" x14ac:dyDescent="0.3">
      <c r="A2856" t="s">
        <v>1295</v>
      </c>
      <c r="B2856" t="s">
        <v>1753</v>
      </c>
      <c r="C2856" t="s">
        <v>4976</v>
      </c>
      <c r="D2856" t="s">
        <v>1297</v>
      </c>
      <c r="E2856" t="s">
        <v>2221</v>
      </c>
      <c r="F2856" t="s">
        <v>1299</v>
      </c>
      <c r="G2856" t="s">
        <v>1135</v>
      </c>
      <c r="H2856" t="s">
        <v>1301</v>
      </c>
      <c r="I2856" t="s">
        <v>839</v>
      </c>
      <c r="J2856" t="s">
        <v>4977</v>
      </c>
      <c r="K2856" t="s">
        <v>4978</v>
      </c>
      <c r="L2856" t="s">
        <v>3454</v>
      </c>
      <c r="M2856" t="s">
        <v>1514</v>
      </c>
      <c r="N2856" t="s">
        <v>39</v>
      </c>
      <c r="O2856" s="23">
        <v>0</v>
      </c>
      <c r="P2856" s="23">
        <v>0</v>
      </c>
      <c r="Q2856" t="s">
        <v>40</v>
      </c>
      <c r="R2856" t="s">
        <v>15244</v>
      </c>
      <c r="S2856" s="9">
        <v>48.34</v>
      </c>
      <c r="T2856" s="26">
        <v>4.1900000000000004</v>
      </c>
      <c r="U2856" s="8">
        <v>202.54</v>
      </c>
      <c r="V2856" t="s">
        <v>41</v>
      </c>
      <c r="W2856" t="s">
        <v>2007</v>
      </c>
      <c r="X2856" t="s">
        <v>42</v>
      </c>
      <c r="Y2856" t="s">
        <v>1740</v>
      </c>
      <c r="AA2856" s="1">
        <f t="shared" si="318"/>
        <v>45986</v>
      </c>
      <c r="AB2856" s="2">
        <f t="shared" si="319"/>
        <v>11</v>
      </c>
      <c r="AC2856" s="2">
        <f t="shared" si="320"/>
        <v>2025</v>
      </c>
      <c r="AD2856" s="2" t="str">
        <f>IFERROR(VLOOKUP(A2856,'Aux Área'!$A$4:$B$123,2,0),"-")</f>
        <v>LUCCA JR - OP</v>
      </c>
    </row>
    <row r="2857" spans="1:30" x14ac:dyDescent="0.3">
      <c r="A2857" t="s">
        <v>2271</v>
      </c>
      <c r="B2857" t="s">
        <v>4589</v>
      </c>
      <c r="C2857" t="s">
        <v>4979</v>
      </c>
      <c r="D2857" t="s">
        <v>3135</v>
      </c>
      <c r="E2857" t="s">
        <v>3136</v>
      </c>
      <c r="F2857" t="s">
        <v>2274</v>
      </c>
      <c r="G2857" t="s">
        <v>1135</v>
      </c>
      <c r="H2857" t="s">
        <v>2275</v>
      </c>
      <c r="I2857" t="s">
        <v>1497</v>
      </c>
      <c r="J2857" t="s">
        <v>188</v>
      </c>
      <c r="K2857" t="s">
        <v>189</v>
      </c>
      <c r="L2857" t="s">
        <v>190</v>
      </c>
      <c r="M2857" t="s">
        <v>38</v>
      </c>
      <c r="N2857" t="s">
        <v>39</v>
      </c>
      <c r="O2857" s="23">
        <v>348</v>
      </c>
      <c r="P2857" s="9">
        <v>11.1</v>
      </c>
      <c r="Q2857" t="s">
        <v>40</v>
      </c>
      <c r="R2857">
        <v>25865</v>
      </c>
      <c r="S2857" s="9">
        <v>31.35</v>
      </c>
      <c r="T2857" s="26">
        <v>4.3899999999999997</v>
      </c>
      <c r="U2857" s="8">
        <v>137.63</v>
      </c>
      <c r="V2857" t="s">
        <v>112</v>
      </c>
      <c r="W2857" t="s">
        <v>2276</v>
      </c>
      <c r="X2857" t="s">
        <v>42</v>
      </c>
      <c r="Y2857" t="s">
        <v>2277</v>
      </c>
      <c r="AA2857" s="1">
        <f t="shared" si="318"/>
        <v>45986</v>
      </c>
      <c r="AB2857" s="2">
        <f t="shared" si="319"/>
        <v>11</v>
      </c>
      <c r="AC2857" s="2">
        <f t="shared" si="320"/>
        <v>2025</v>
      </c>
      <c r="AD2857" s="2" t="str">
        <f>IFERROR(VLOOKUP(A2857,'Aux Área'!$A$4:$B$123,2,0),"-")</f>
        <v>INSPEÇÃO</v>
      </c>
    </row>
    <row r="2858" spans="1:30" x14ac:dyDescent="0.3">
      <c r="A2858" t="s">
        <v>60</v>
      </c>
      <c r="B2858" t="s">
        <v>614</v>
      </c>
      <c r="C2858" t="s">
        <v>4980</v>
      </c>
      <c r="D2858" t="s">
        <v>1206</v>
      </c>
      <c r="E2858" t="s">
        <v>1207</v>
      </c>
      <c r="F2858" t="s">
        <v>61</v>
      </c>
      <c r="G2858" t="s">
        <v>1500</v>
      </c>
      <c r="H2858" t="s">
        <v>36</v>
      </c>
      <c r="I2858" t="s">
        <v>37</v>
      </c>
      <c r="J2858" t="s">
        <v>623</v>
      </c>
      <c r="K2858" t="s">
        <v>624</v>
      </c>
      <c r="L2858" t="s">
        <v>181</v>
      </c>
      <c r="M2858" t="s">
        <v>38</v>
      </c>
      <c r="N2858" t="s">
        <v>39</v>
      </c>
      <c r="O2858" s="23">
        <v>293</v>
      </c>
      <c r="P2858" s="9">
        <v>8.83</v>
      </c>
      <c r="Q2858" t="s">
        <v>40</v>
      </c>
      <c r="R2858">
        <v>20876</v>
      </c>
      <c r="S2858" s="9">
        <v>33.18</v>
      </c>
      <c r="T2858" s="26">
        <v>4.79</v>
      </c>
      <c r="U2858" s="8">
        <v>158.93</v>
      </c>
      <c r="V2858" t="s">
        <v>41</v>
      </c>
      <c r="W2858" t="s">
        <v>2007</v>
      </c>
      <c r="X2858" t="s">
        <v>42</v>
      </c>
      <c r="Y2858" t="s">
        <v>1740</v>
      </c>
      <c r="AA2858" s="1">
        <f t="shared" si="318"/>
        <v>45986</v>
      </c>
      <c r="AB2858" s="2">
        <f t="shared" si="319"/>
        <v>11</v>
      </c>
      <c r="AC2858" s="2">
        <f t="shared" si="320"/>
        <v>2025</v>
      </c>
      <c r="AD2858" s="2" t="str">
        <f>IFERROR(VLOOKUP(A2858,'Aux Área'!$A$4:$B$123,2,0),"-")</f>
        <v>QSMS</v>
      </c>
    </row>
    <row r="2859" spans="1:30" x14ac:dyDescent="0.3">
      <c r="A2859" t="s">
        <v>2552</v>
      </c>
      <c r="B2859" t="s">
        <v>2553</v>
      </c>
      <c r="C2859" t="s">
        <v>4981</v>
      </c>
      <c r="D2859" t="s">
        <v>2872</v>
      </c>
      <c r="E2859" t="s">
        <v>2873</v>
      </c>
      <c r="F2859" t="s">
        <v>2555</v>
      </c>
      <c r="G2859" t="s">
        <v>659</v>
      </c>
      <c r="H2859" t="s">
        <v>2215</v>
      </c>
      <c r="I2859" t="s">
        <v>667</v>
      </c>
      <c r="J2859" t="s">
        <v>2779</v>
      </c>
      <c r="K2859" t="s">
        <v>2780</v>
      </c>
      <c r="L2859" t="s">
        <v>141</v>
      </c>
      <c r="M2859" t="s">
        <v>38</v>
      </c>
      <c r="N2859" t="s">
        <v>668</v>
      </c>
      <c r="O2859" s="23">
        <v>186</v>
      </c>
      <c r="P2859" s="9">
        <v>3.17</v>
      </c>
      <c r="Q2859" t="s">
        <v>40</v>
      </c>
      <c r="R2859">
        <v>4922</v>
      </c>
      <c r="S2859" s="9">
        <v>58.63</v>
      </c>
      <c r="T2859" s="26">
        <v>6.4</v>
      </c>
      <c r="U2859" s="8">
        <v>375.23</v>
      </c>
      <c r="V2859" t="s">
        <v>112</v>
      </c>
      <c r="W2859" t="s">
        <v>2007</v>
      </c>
      <c r="X2859" t="s">
        <v>42</v>
      </c>
      <c r="Y2859" t="s">
        <v>1740</v>
      </c>
      <c r="AA2859" s="1">
        <f t="shared" si="318"/>
        <v>45986</v>
      </c>
      <c r="AB2859" s="2">
        <f t="shared" si="319"/>
        <v>11</v>
      </c>
      <c r="AC2859" s="2">
        <f t="shared" si="320"/>
        <v>2025</v>
      </c>
      <c r="AD2859" s="2" t="str">
        <f>IFERROR(VLOOKUP(A2859,'Aux Área'!$A$4:$B$123,2,0),"-")</f>
        <v>APH</v>
      </c>
    </row>
    <row r="2860" spans="1:30" x14ac:dyDescent="0.3">
      <c r="A2860" t="s">
        <v>58</v>
      </c>
      <c r="B2860" t="s">
        <v>250</v>
      </c>
      <c r="C2860" t="s">
        <v>4982</v>
      </c>
      <c r="D2860" t="s">
        <v>87</v>
      </c>
      <c r="E2860" t="s">
        <v>88</v>
      </c>
      <c r="F2860" t="s">
        <v>59</v>
      </c>
      <c r="G2860" t="s">
        <v>1500</v>
      </c>
      <c r="H2860" t="s">
        <v>36</v>
      </c>
      <c r="I2860" t="s">
        <v>37</v>
      </c>
      <c r="J2860" t="s">
        <v>89</v>
      </c>
      <c r="K2860" t="s">
        <v>90</v>
      </c>
      <c r="L2860" t="s">
        <v>91</v>
      </c>
      <c r="M2860" t="s">
        <v>38</v>
      </c>
      <c r="N2860" t="s">
        <v>39</v>
      </c>
      <c r="O2860" s="10">
        <v>293</v>
      </c>
      <c r="P2860" s="24">
        <v>7.62</v>
      </c>
      <c r="Q2860" t="s">
        <v>40</v>
      </c>
      <c r="R2860" s="2">
        <v>55965</v>
      </c>
      <c r="S2860" s="9">
        <v>38.44</v>
      </c>
      <c r="T2860" s="26">
        <v>4.49</v>
      </c>
      <c r="U2860" s="8">
        <v>172.6</v>
      </c>
      <c r="V2860" t="s">
        <v>4983</v>
      </c>
      <c r="W2860" t="s">
        <v>2007</v>
      </c>
      <c r="X2860" t="s">
        <v>42</v>
      </c>
      <c r="Y2860" t="s">
        <v>1740</v>
      </c>
      <c r="AA2860" s="1">
        <f t="shared" si="318"/>
        <v>45986</v>
      </c>
      <c r="AB2860" s="2">
        <f t="shared" si="319"/>
        <v>11</v>
      </c>
      <c r="AC2860" s="2">
        <f t="shared" si="320"/>
        <v>2025</v>
      </c>
      <c r="AD2860" s="2" t="str">
        <f>IFERROR(VLOOKUP(A2860,'Aux Área'!$A$4:$B$123,2,0),"-")</f>
        <v>CONSERVA</v>
      </c>
    </row>
    <row r="2861" spans="1:30" x14ac:dyDescent="0.3">
      <c r="A2861" t="s">
        <v>1992</v>
      </c>
      <c r="B2861" t="s">
        <v>1993</v>
      </c>
      <c r="C2861" t="s">
        <v>4984</v>
      </c>
      <c r="D2861" t="s">
        <v>3489</v>
      </c>
      <c r="E2861" t="s">
        <v>3490</v>
      </c>
      <c r="F2861" t="s">
        <v>1995</v>
      </c>
      <c r="G2861" t="s">
        <v>659</v>
      </c>
      <c r="H2861" t="s">
        <v>1996</v>
      </c>
      <c r="I2861" t="s">
        <v>1997</v>
      </c>
      <c r="J2861" t="s">
        <v>165</v>
      </c>
      <c r="K2861" t="s">
        <v>166</v>
      </c>
      <c r="L2861" t="s">
        <v>167</v>
      </c>
      <c r="M2861" t="s">
        <v>38</v>
      </c>
      <c r="N2861" t="s">
        <v>668</v>
      </c>
      <c r="O2861" s="23">
        <v>383</v>
      </c>
      <c r="P2861" s="9">
        <v>4.92</v>
      </c>
      <c r="Q2861" t="s">
        <v>40</v>
      </c>
      <c r="R2861">
        <v>7753</v>
      </c>
      <c r="S2861" s="9">
        <v>77.78</v>
      </c>
      <c r="T2861" s="26">
        <v>6.2409999999999997</v>
      </c>
      <c r="U2861" s="8">
        <v>485.39</v>
      </c>
      <c r="V2861" t="s">
        <v>112</v>
      </c>
      <c r="W2861" t="s">
        <v>1985</v>
      </c>
      <c r="X2861" t="s">
        <v>42</v>
      </c>
      <c r="Y2861" t="s">
        <v>1986</v>
      </c>
      <c r="AA2861" s="1">
        <f t="shared" si="318"/>
        <v>45986</v>
      </c>
      <c r="AB2861" s="2">
        <f t="shared" si="319"/>
        <v>11</v>
      </c>
      <c r="AC2861" s="2">
        <f t="shared" si="320"/>
        <v>2025</v>
      </c>
      <c r="AD2861" s="2" t="str">
        <f>IFERROR(VLOOKUP(A2861,'Aux Área'!$A$4:$B$123,2,0),"-")</f>
        <v>PESADOS</v>
      </c>
    </row>
    <row r="2862" spans="1:30" x14ac:dyDescent="0.3">
      <c r="A2862" t="s">
        <v>662</v>
      </c>
      <c r="B2862" t="s">
        <v>183</v>
      </c>
      <c r="C2862" t="s">
        <v>4985</v>
      </c>
      <c r="D2862" t="s">
        <v>1568</v>
      </c>
      <c r="E2862" t="s">
        <v>1569</v>
      </c>
      <c r="F2862" t="s">
        <v>653</v>
      </c>
      <c r="G2862" t="s">
        <v>1495</v>
      </c>
      <c r="H2862" t="s">
        <v>1571</v>
      </c>
      <c r="I2862" t="s">
        <v>1497</v>
      </c>
      <c r="J2862" t="s">
        <v>237</v>
      </c>
      <c r="K2862" t="s">
        <v>238</v>
      </c>
      <c r="L2862" t="s">
        <v>110</v>
      </c>
      <c r="M2862" t="s">
        <v>38</v>
      </c>
      <c r="N2862" t="s">
        <v>668</v>
      </c>
      <c r="O2862" s="23">
        <v>0</v>
      </c>
      <c r="P2862" s="9">
        <v>0</v>
      </c>
      <c r="Q2862" t="s">
        <v>40</v>
      </c>
      <c r="R2862">
        <v>0</v>
      </c>
      <c r="S2862" s="9">
        <v>113.89</v>
      </c>
      <c r="T2862" s="26">
        <v>6.19</v>
      </c>
      <c r="U2862" s="8">
        <v>704.98</v>
      </c>
      <c r="V2862" t="s">
        <v>41</v>
      </c>
      <c r="W2862" t="s">
        <v>652</v>
      </c>
      <c r="X2862" t="s">
        <v>42</v>
      </c>
      <c r="Y2862" t="s">
        <v>653</v>
      </c>
      <c r="AA2862" s="1">
        <f t="shared" si="318"/>
        <v>45986</v>
      </c>
      <c r="AB2862" s="2">
        <f t="shared" si="319"/>
        <v>11</v>
      </c>
      <c r="AC2862" s="2">
        <f t="shared" si="320"/>
        <v>2025</v>
      </c>
      <c r="AD2862" s="2" t="str">
        <f>IFERROR(VLOOKUP(A2862,'Aux Área'!$A$4:$B$123,2,0),"-")</f>
        <v>SÃO PEDRO</v>
      </c>
    </row>
    <row r="2863" spans="1:30" x14ac:dyDescent="0.3">
      <c r="A2863" t="s">
        <v>662</v>
      </c>
      <c r="C2863" t="s">
        <v>4985</v>
      </c>
      <c r="F2863" t="s">
        <v>15689</v>
      </c>
      <c r="K2863" t="s">
        <v>238</v>
      </c>
      <c r="N2863" t="s">
        <v>15690</v>
      </c>
      <c r="O2863" s="23">
        <v>0</v>
      </c>
      <c r="P2863" s="23">
        <v>0</v>
      </c>
      <c r="Q2863" t="s">
        <v>40</v>
      </c>
      <c r="R2863">
        <v>0</v>
      </c>
      <c r="S2863">
        <v>4.5599999999999996</v>
      </c>
      <c r="U2863" s="8">
        <v>18.23</v>
      </c>
      <c r="W2863" t="s">
        <v>652</v>
      </c>
      <c r="X2863" t="s">
        <v>42</v>
      </c>
      <c r="Y2863" t="s">
        <v>653</v>
      </c>
      <c r="AA2863" s="1">
        <f>IFERROR(DATEVALUE(C2863),"-")</f>
        <v>45986</v>
      </c>
      <c r="AB2863" s="2">
        <f>IFERROR(MONTH(AA2863),"-")</f>
        <v>11</v>
      </c>
      <c r="AC2863" s="2">
        <f>IFERROR(YEAR(AA2863),"-")</f>
        <v>2025</v>
      </c>
      <c r="AD2863" s="2" t="str">
        <f>IFERROR(VLOOKUP(A2863,'Aux Área'!$A$4:$B$123,2,0),"-")</f>
        <v>SÃO PEDRO</v>
      </c>
    </row>
    <row r="2864" spans="1:30" x14ac:dyDescent="0.3">
      <c r="A2864" t="s">
        <v>781</v>
      </c>
      <c r="B2864" t="s">
        <v>130</v>
      </c>
      <c r="C2864" t="s">
        <v>4986</v>
      </c>
      <c r="D2864" t="s">
        <v>1568</v>
      </c>
      <c r="E2864" t="s">
        <v>1569</v>
      </c>
      <c r="F2864" t="s">
        <v>653</v>
      </c>
      <c r="G2864" t="s">
        <v>659</v>
      </c>
      <c r="H2864" t="s">
        <v>706</v>
      </c>
      <c r="I2864" t="s">
        <v>667</v>
      </c>
      <c r="J2864" t="s">
        <v>237</v>
      </c>
      <c r="K2864" t="s">
        <v>238</v>
      </c>
      <c r="L2864" t="s">
        <v>110</v>
      </c>
      <c r="M2864" t="s">
        <v>38</v>
      </c>
      <c r="N2864" t="s">
        <v>707</v>
      </c>
      <c r="O2864" s="23">
        <v>0</v>
      </c>
      <c r="P2864" s="9">
        <v>0</v>
      </c>
      <c r="Q2864" t="s">
        <v>40</v>
      </c>
      <c r="R2864">
        <v>0</v>
      </c>
      <c r="S2864" s="9">
        <v>20</v>
      </c>
      <c r="T2864" s="26">
        <v>6.09</v>
      </c>
      <c r="U2864" s="8">
        <v>121.8</v>
      </c>
      <c r="V2864" t="s">
        <v>41</v>
      </c>
      <c r="W2864" t="s">
        <v>652</v>
      </c>
      <c r="X2864" t="s">
        <v>42</v>
      </c>
      <c r="Y2864" t="s">
        <v>653</v>
      </c>
      <c r="AA2864" s="1">
        <f t="shared" ref="AA2864:AA2894" si="321">DATEVALUE(C2864)</f>
        <v>45986</v>
      </c>
      <c r="AB2864" s="2">
        <f t="shared" ref="AB2864:AB2894" si="322">MONTH(AA2864)</f>
        <v>11</v>
      </c>
      <c r="AC2864" s="2">
        <f t="shared" ref="AC2864:AC2894" si="323">YEAR(AA2864)</f>
        <v>2025</v>
      </c>
      <c r="AD2864" s="2" t="str">
        <f>IFERROR(VLOOKUP(A2864,'Aux Área'!$A$4:$B$123,2,0),"-")</f>
        <v>SÃO PEDRO</v>
      </c>
    </row>
    <row r="2865" spans="1:30" x14ac:dyDescent="0.3">
      <c r="A2865" t="s">
        <v>2643</v>
      </c>
      <c r="B2865" t="s">
        <v>2307</v>
      </c>
      <c r="C2865" t="s">
        <v>4987</v>
      </c>
      <c r="D2865" t="s">
        <v>4988</v>
      </c>
      <c r="E2865" t="s">
        <v>4989</v>
      </c>
      <c r="F2865" t="s">
        <v>2646</v>
      </c>
      <c r="G2865" t="s">
        <v>1300</v>
      </c>
      <c r="H2865" t="s">
        <v>1301</v>
      </c>
      <c r="I2865" t="s">
        <v>37</v>
      </c>
      <c r="J2865" t="s">
        <v>122</v>
      </c>
      <c r="K2865" t="s">
        <v>123</v>
      </c>
      <c r="L2865" t="s">
        <v>124</v>
      </c>
      <c r="M2865" t="s">
        <v>38</v>
      </c>
      <c r="N2865" t="s">
        <v>39</v>
      </c>
      <c r="O2865" s="23">
        <v>485</v>
      </c>
      <c r="P2865" s="9">
        <v>11.09</v>
      </c>
      <c r="Q2865" t="s">
        <v>40</v>
      </c>
      <c r="R2865">
        <v>25692</v>
      </c>
      <c r="S2865" s="9">
        <v>43.73</v>
      </c>
      <c r="T2865" s="26">
        <v>4.3899999999999997</v>
      </c>
      <c r="U2865" s="8">
        <v>191.97</v>
      </c>
      <c r="V2865" t="s">
        <v>41</v>
      </c>
      <c r="W2865" t="s">
        <v>2276</v>
      </c>
      <c r="X2865" t="s">
        <v>42</v>
      </c>
      <c r="Y2865" t="s">
        <v>2277</v>
      </c>
      <c r="AA2865" s="1">
        <f t="shared" si="321"/>
        <v>45986</v>
      </c>
      <c r="AB2865" s="2">
        <f t="shared" si="322"/>
        <v>11</v>
      </c>
      <c r="AC2865" s="2">
        <f t="shared" si="323"/>
        <v>2025</v>
      </c>
      <c r="AD2865" s="2" t="str">
        <f>IFERROR(VLOOKUP(A2865,'Aux Área'!$A$4:$B$123,2,0),"-")</f>
        <v>INSPEÇÃO</v>
      </c>
    </row>
    <row r="2866" spans="1:30" x14ac:dyDescent="0.3">
      <c r="A2866" t="s">
        <v>54</v>
      </c>
      <c r="B2866" t="s">
        <v>319</v>
      </c>
      <c r="C2866" t="s">
        <v>4990</v>
      </c>
      <c r="D2866" t="s">
        <v>1480</v>
      </c>
      <c r="E2866" t="s">
        <v>1481</v>
      </c>
      <c r="F2866" t="s">
        <v>55</v>
      </c>
      <c r="G2866" t="s">
        <v>1500</v>
      </c>
      <c r="H2866" t="s">
        <v>36</v>
      </c>
      <c r="I2866" t="s">
        <v>37</v>
      </c>
      <c r="J2866" t="s">
        <v>1665</v>
      </c>
      <c r="K2866" t="s">
        <v>1666</v>
      </c>
      <c r="L2866" t="s">
        <v>301</v>
      </c>
      <c r="M2866" t="s">
        <v>38</v>
      </c>
      <c r="N2866" t="s">
        <v>39</v>
      </c>
      <c r="O2866" s="23">
        <v>317</v>
      </c>
      <c r="P2866" s="9">
        <v>8.4600000000000009</v>
      </c>
      <c r="Q2866" t="s">
        <v>40</v>
      </c>
      <c r="R2866">
        <v>28610</v>
      </c>
      <c r="S2866" s="9">
        <v>37.47</v>
      </c>
      <c r="T2866" s="26">
        <v>4.09</v>
      </c>
      <c r="U2866" s="8">
        <v>153.25</v>
      </c>
      <c r="V2866" t="s">
        <v>4991</v>
      </c>
      <c r="W2866" t="s">
        <v>2007</v>
      </c>
      <c r="X2866" t="s">
        <v>42</v>
      </c>
      <c r="Y2866" t="s">
        <v>1740</v>
      </c>
      <c r="AA2866" s="1">
        <f t="shared" si="321"/>
        <v>45986</v>
      </c>
      <c r="AB2866" s="2">
        <f t="shared" si="322"/>
        <v>11</v>
      </c>
      <c r="AC2866" s="2">
        <f t="shared" si="323"/>
        <v>2025</v>
      </c>
      <c r="AD2866" s="2" t="str">
        <f>IFERROR(VLOOKUP(A2866,'Aux Área'!$A$4:$B$123,2,0),"-")</f>
        <v>ENGENHARIA</v>
      </c>
    </row>
    <row r="2867" spans="1:30" x14ac:dyDescent="0.3">
      <c r="A2867" t="s">
        <v>2700</v>
      </c>
      <c r="B2867" t="s">
        <v>2701</v>
      </c>
      <c r="C2867" t="s">
        <v>4992</v>
      </c>
      <c r="D2867" t="s">
        <v>3403</v>
      </c>
      <c r="E2867" t="s">
        <v>3404</v>
      </c>
      <c r="F2867" t="s">
        <v>2703</v>
      </c>
      <c r="G2867" t="s">
        <v>659</v>
      </c>
      <c r="H2867" t="s">
        <v>1996</v>
      </c>
      <c r="I2867" t="s">
        <v>1997</v>
      </c>
      <c r="J2867" t="s">
        <v>275</v>
      </c>
      <c r="K2867" t="s">
        <v>276</v>
      </c>
      <c r="L2867" t="s">
        <v>124</v>
      </c>
      <c r="M2867" t="s">
        <v>38</v>
      </c>
      <c r="N2867" t="s">
        <v>668</v>
      </c>
      <c r="O2867" s="23">
        <v>355</v>
      </c>
      <c r="P2867" s="9">
        <v>5.87</v>
      </c>
      <c r="Q2867" t="s">
        <v>40</v>
      </c>
      <c r="R2867">
        <v>8029</v>
      </c>
      <c r="S2867" s="9">
        <v>60.48</v>
      </c>
      <c r="T2867" s="26">
        <v>7.15</v>
      </c>
      <c r="U2867" s="8">
        <v>432.43</v>
      </c>
      <c r="V2867" t="s">
        <v>4993</v>
      </c>
      <c r="W2867" t="s">
        <v>1985</v>
      </c>
      <c r="X2867" t="s">
        <v>42</v>
      </c>
      <c r="Y2867" t="s">
        <v>1986</v>
      </c>
      <c r="AA2867" s="1">
        <f t="shared" si="321"/>
        <v>45986</v>
      </c>
      <c r="AB2867" s="2">
        <f t="shared" si="322"/>
        <v>11</v>
      </c>
      <c r="AC2867" s="2">
        <f t="shared" si="323"/>
        <v>2025</v>
      </c>
      <c r="AD2867" s="2" t="str">
        <f>IFERROR(VLOOKUP(A2867,'Aux Área'!$A$4:$B$123,2,0),"-")</f>
        <v>PESADOS</v>
      </c>
    </row>
    <row r="2868" spans="1:30" x14ac:dyDescent="0.3">
      <c r="A2868" t="s">
        <v>62</v>
      </c>
      <c r="B2868" t="s">
        <v>1455</v>
      </c>
      <c r="C2868" t="s">
        <v>4994</v>
      </c>
      <c r="D2868" t="s">
        <v>120</v>
      </c>
      <c r="E2868" t="s">
        <v>121</v>
      </c>
      <c r="F2868" t="s">
        <v>63</v>
      </c>
      <c r="G2868" t="s">
        <v>1500</v>
      </c>
      <c r="H2868" t="s">
        <v>36</v>
      </c>
      <c r="I2868" t="s">
        <v>37</v>
      </c>
      <c r="J2868" t="s">
        <v>165</v>
      </c>
      <c r="K2868" t="s">
        <v>166</v>
      </c>
      <c r="L2868" t="s">
        <v>167</v>
      </c>
      <c r="M2868" t="s">
        <v>38</v>
      </c>
      <c r="N2868" t="s">
        <v>39</v>
      </c>
      <c r="O2868" s="23">
        <v>366</v>
      </c>
      <c r="P2868" s="9">
        <v>10.32</v>
      </c>
      <c r="Q2868" t="s">
        <v>40</v>
      </c>
      <c r="R2868">
        <v>45029</v>
      </c>
      <c r="S2868" s="9">
        <v>35.46</v>
      </c>
      <c r="T2868" s="26">
        <v>4.4610000000000003</v>
      </c>
      <c r="U2868" s="8">
        <v>158.18</v>
      </c>
      <c r="V2868" t="s">
        <v>112</v>
      </c>
      <c r="W2868" t="s">
        <v>2007</v>
      </c>
      <c r="X2868" t="s">
        <v>42</v>
      </c>
      <c r="Y2868" t="s">
        <v>1740</v>
      </c>
      <c r="AA2868" s="1">
        <f t="shared" si="321"/>
        <v>45986</v>
      </c>
      <c r="AB2868" s="2">
        <f t="shared" si="322"/>
        <v>11</v>
      </c>
      <c r="AC2868" s="2">
        <f t="shared" si="323"/>
        <v>2025</v>
      </c>
      <c r="AD2868" s="2" t="str">
        <f>IFERROR(VLOOKUP(A2868,'Aux Área'!$A$4:$B$123,2,0),"-")</f>
        <v>CONSERVA</v>
      </c>
    </row>
    <row r="2869" spans="1:30" x14ac:dyDescent="0.3">
      <c r="A2869" t="s">
        <v>2282</v>
      </c>
      <c r="B2869" t="s">
        <v>4679</v>
      </c>
      <c r="C2869" t="s">
        <v>4995</v>
      </c>
      <c r="D2869" t="s">
        <v>3162</v>
      </c>
      <c r="E2869" t="s">
        <v>3163</v>
      </c>
      <c r="F2869" t="s">
        <v>2285</v>
      </c>
      <c r="G2869" t="s">
        <v>1135</v>
      </c>
      <c r="H2869" t="s">
        <v>2275</v>
      </c>
      <c r="I2869" t="s">
        <v>1497</v>
      </c>
      <c r="J2869" t="s">
        <v>165</v>
      </c>
      <c r="K2869" t="s">
        <v>166</v>
      </c>
      <c r="L2869" t="s">
        <v>167</v>
      </c>
      <c r="M2869" t="s">
        <v>38</v>
      </c>
      <c r="N2869" t="s">
        <v>39</v>
      </c>
      <c r="O2869" s="23">
        <v>518</v>
      </c>
      <c r="P2869" s="9">
        <v>10.79</v>
      </c>
      <c r="Q2869" t="s">
        <v>40</v>
      </c>
      <c r="R2869">
        <v>25953</v>
      </c>
      <c r="S2869" s="9">
        <v>48.01</v>
      </c>
      <c r="T2869" s="26">
        <v>4.4610000000000003</v>
      </c>
      <c r="U2869" s="8">
        <v>214.15</v>
      </c>
      <c r="V2869" t="s">
        <v>112</v>
      </c>
      <c r="W2869" t="s">
        <v>2276</v>
      </c>
      <c r="X2869" t="s">
        <v>42</v>
      </c>
      <c r="Y2869" t="s">
        <v>2277</v>
      </c>
      <c r="AA2869" s="1">
        <f t="shared" si="321"/>
        <v>45986</v>
      </c>
      <c r="AB2869" s="2">
        <f t="shared" si="322"/>
        <v>11</v>
      </c>
      <c r="AC2869" s="2">
        <f t="shared" si="323"/>
        <v>2025</v>
      </c>
      <c r="AD2869" s="2" t="str">
        <f>IFERROR(VLOOKUP(A2869,'Aux Área'!$A$4:$B$123,2,0),"-")</f>
        <v>INSPEÇÃO</v>
      </c>
    </row>
    <row r="2870" spans="1:30" x14ac:dyDescent="0.3">
      <c r="A2870" t="s">
        <v>2638</v>
      </c>
      <c r="B2870" t="s">
        <v>4593</v>
      </c>
      <c r="C2870" t="s">
        <v>4996</v>
      </c>
      <c r="D2870" t="s">
        <v>3419</v>
      </c>
      <c r="E2870" t="s">
        <v>3420</v>
      </c>
      <c r="F2870" t="s">
        <v>2641</v>
      </c>
      <c r="G2870" t="s">
        <v>1135</v>
      </c>
      <c r="H2870" t="s">
        <v>2275</v>
      </c>
      <c r="I2870" t="s">
        <v>1497</v>
      </c>
      <c r="J2870" t="s">
        <v>275</v>
      </c>
      <c r="K2870" t="s">
        <v>276</v>
      </c>
      <c r="L2870" t="s">
        <v>124</v>
      </c>
      <c r="M2870" t="s">
        <v>38</v>
      </c>
      <c r="N2870" t="s">
        <v>39</v>
      </c>
      <c r="O2870" s="23">
        <v>334</v>
      </c>
      <c r="P2870" s="9">
        <v>7.66</v>
      </c>
      <c r="Q2870" t="s">
        <v>40</v>
      </c>
      <c r="R2870">
        <v>24162</v>
      </c>
      <c r="S2870" s="9">
        <v>43.6</v>
      </c>
      <c r="T2870" s="26">
        <v>4.1900000000000004</v>
      </c>
      <c r="U2870" s="8">
        <v>182.68</v>
      </c>
      <c r="V2870" t="s">
        <v>4997</v>
      </c>
      <c r="W2870" t="s">
        <v>2276</v>
      </c>
      <c r="X2870" t="s">
        <v>42</v>
      </c>
      <c r="Y2870" t="s">
        <v>2277</v>
      </c>
      <c r="AA2870" s="1">
        <f t="shared" si="321"/>
        <v>45986</v>
      </c>
      <c r="AB2870" s="2">
        <f t="shared" si="322"/>
        <v>11</v>
      </c>
      <c r="AC2870" s="2">
        <f t="shared" si="323"/>
        <v>2025</v>
      </c>
      <c r="AD2870" s="2" t="str">
        <f>IFERROR(VLOOKUP(A2870,'Aux Área'!$A$4:$B$123,2,0),"-")</f>
        <v>INSPEÇÃO</v>
      </c>
    </row>
    <row r="2871" spans="1:30" x14ac:dyDescent="0.3">
      <c r="A2871" t="s">
        <v>3092</v>
      </c>
      <c r="B2871" t="s">
        <v>4774</v>
      </c>
      <c r="C2871" t="s">
        <v>4998</v>
      </c>
      <c r="D2871" t="s">
        <v>446</v>
      </c>
      <c r="E2871" t="s">
        <v>447</v>
      </c>
      <c r="F2871" t="s">
        <v>3594</v>
      </c>
      <c r="G2871" t="s">
        <v>1135</v>
      </c>
      <c r="H2871" t="s">
        <v>2275</v>
      </c>
      <c r="I2871" t="s">
        <v>1497</v>
      </c>
      <c r="J2871" t="s">
        <v>122</v>
      </c>
      <c r="K2871" t="s">
        <v>123</v>
      </c>
      <c r="L2871" t="s">
        <v>124</v>
      </c>
      <c r="M2871" t="s">
        <v>38</v>
      </c>
      <c r="N2871" t="s">
        <v>39</v>
      </c>
      <c r="O2871" s="23">
        <v>454</v>
      </c>
      <c r="P2871" s="9">
        <v>9.06</v>
      </c>
      <c r="Q2871" t="s">
        <v>40</v>
      </c>
      <c r="R2871">
        <v>16558</v>
      </c>
      <c r="S2871" s="9">
        <v>50.12</v>
      </c>
      <c r="T2871" s="26">
        <v>4.3899999999999997</v>
      </c>
      <c r="U2871" s="8">
        <v>220.03</v>
      </c>
      <c r="V2871" t="s">
        <v>246</v>
      </c>
      <c r="W2871" t="s">
        <v>2276</v>
      </c>
      <c r="X2871" t="s">
        <v>42</v>
      </c>
      <c r="Y2871" t="s">
        <v>2277</v>
      </c>
      <c r="AA2871" s="1">
        <f t="shared" si="321"/>
        <v>45986</v>
      </c>
      <c r="AB2871" s="2">
        <f t="shared" si="322"/>
        <v>11</v>
      </c>
      <c r="AC2871" s="2">
        <f t="shared" si="323"/>
        <v>2025</v>
      </c>
      <c r="AD2871" s="2" t="str">
        <f>IFERROR(VLOOKUP(A2871,'Aux Área'!$A$4:$B$123,2,0),"-")</f>
        <v>INSPEÇÃO</v>
      </c>
    </row>
    <row r="2872" spans="1:30" x14ac:dyDescent="0.3">
      <c r="A2872" t="s">
        <v>2314</v>
      </c>
      <c r="B2872" t="s">
        <v>4624</v>
      </c>
      <c r="C2872" t="s">
        <v>4999</v>
      </c>
      <c r="D2872" t="s">
        <v>3410</v>
      </c>
      <c r="E2872" t="s">
        <v>3411</v>
      </c>
      <c r="F2872" t="s">
        <v>2317</v>
      </c>
      <c r="G2872" t="s">
        <v>1300</v>
      </c>
      <c r="H2872" t="s">
        <v>1301</v>
      </c>
      <c r="I2872" t="s">
        <v>37</v>
      </c>
      <c r="J2872" t="s">
        <v>231</v>
      </c>
      <c r="K2872" t="s">
        <v>232</v>
      </c>
      <c r="L2872" t="s">
        <v>217</v>
      </c>
      <c r="M2872" t="s">
        <v>38</v>
      </c>
      <c r="N2872" t="s">
        <v>39</v>
      </c>
      <c r="O2872" s="23">
        <v>420</v>
      </c>
      <c r="P2872" s="9">
        <v>10.27</v>
      </c>
      <c r="Q2872" t="s">
        <v>40</v>
      </c>
      <c r="R2872">
        <v>30769</v>
      </c>
      <c r="S2872" s="9">
        <v>40.9</v>
      </c>
      <c r="T2872" s="26">
        <v>4.25</v>
      </c>
      <c r="U2872" s="8">
        <v>173.83</v>
      </c>
      <c r="V2872" t="s">
        <v>5000</v>
      </c>
      <c r="W2872" t="s">
        <v>2276</v>
      </c>
      <c r="X2872" t="s">
        <v>42</v>
      </c>
      <c r="Y2872" t="s">
        <v>2277</v>
      </c>
      <c r="AA2872" s="1">
        <f t="shared" si="321"/>
        <v>45986</v>
      </c>
      <c r="AB2872" s="2">
        <f t="shared" si="322"/>
        <v>11</v>
      </c>
      <c r="AC2872" s="2">
        <f t="shared" si="323"/>
        <v>2025</v>
      </c>
      <c r="AD2872" s="2" t="str">
        <f>IFERROR(VLOOKUP(A2872,'Aux Área'!$A$4:$B$123,2,0),"-")</f>
        <v>INSPEÇÃO</v>
      </c>
    </row>
    <row r="2873" spans="1:30" x14ac:dyDescent="0.3">
      <c r="A2873" t="s">
        <v>58</v>
      </c>
      <c r="B2873" t="s">
        <v>250</v>
      </c>
      <c r="C2873" t="s">
        <v>5001</v>
      </c>
      <c r="D2873" t="s">
        <v>87</v>
      </c>
      <c r="E2873" t="s">
        <v>88</v>
      </c>
      <c r="F2873" t="s">
        <v>59</v>
      </c>
      <c r="G2873" t="s">
        <v>1500</v>
      </c>
      <c r="H2873" t="s">
        <v>36</v>
      </c>
      <c r="I2873" t="s">
        <v>37</v>
      </c>
      <c r="J2873" t="s">
        <v>356</v>
      </c>
      <c r="K2873" t="s">
        <v>357</v>
      </c>
      <c r="L2873" t="s">
        <v>124</v>
      </c>
      <c r="M2873" t="s">
        <v>38</v>
      </c>
      <c r="N2873" t="s">
        <v>39</v>
      </c>
      <c r="O2873" s="10">
        <v>175</v>
      </c>
      <c r="P2873" s="24">
        <v>5.31</v>
      </c>
      <c r="Q2873" t="s">
        <v>40</v>
      </c>
      <c r="R2873">
        <v>56140</v>
      </c>
      <c r="S2873" s="9">
        <v>32.97</v>
      </c>
      <c r="T2873" s="26">
        <v>4.391</v>
      </c>
      <c r="U2873" s="8">
        <v>144.77000000000001</v>
      </c>
      <c r="V2873" t="s">
        <v>5002</v>
      </c>
      <c r="W2873" t="s">
        <v>2007</v>
      </c>
      <c r="X2873" t="s">
        <v>42</v>
      </c>
      <c r="Y2873" t="s">
        <v>1740</v>
      </c>
      <c r="AA2873" s="1">
        <f t="shared" si="321"/>
        <v>45986</v>
      </c>
      <c r="AB2873" s="2">
        <f t="shared" si="322"/>
        <v>11</v>
      </c>
      <c r="AC2873" s="2">
        <f t="shared" si="323"/>
        <v>2025</v>
      </c>
      <c r="AD2873" s="2" t="str">
        <f>IFERROR(VLOOKUP(A2873,'Aux Área'!$A$4:$B$123,2,0),"-")</f>
        <v>CONSERVA</v>
      </c>
    </row>
    <row r="2874" spans="1:30" x14ac:dyDescent="0.3">
      <c r="A2874" t="s">
        <v>2306</v>
      </c>
      <c r="B2874" t="s">
        <v>4613</v>
      </c>
      <c r="C2874" t="s">
        <v>5003</v>
      </c>
      <c r="D2874" t="s">
        <v>3428</v>
      </c>
      <c r="E2874" t="s">
        <v>3429</v>
      </c>
      <c r="F2874" t="s">
        <v>2309</v>
      </c>
      <c r="G2874" t="s">
        <v>1135</v>
      </c>
      <c r="H2874" t="s">
        <v>2275</v>
      </c>
      <c r="I2874" t="s">
        <v>1497</v>
      </c>
      <c r="J2874" t="s">
        <v>89</v>
      </c>
      <c r="K2874" t="s">
        <v>90</v>
      </c>
      <c r="L2874" t="s">
        <v>91</v>
      </c>
      <c r="M2874" t="s">
        <v>38</v>
      </c>
      <c r="N2874" t="s">
        <v>39</v>
      </c>
      <c r="O2874" s="23">
        <v>322</v>
      </c>
      <c r="P2874" s="9">
        <v>8.9600000000000009</v>
      </c>
      <c r="Q2874" t="s">
        <v>40</v>
      </c>
      <c r="R2874">
        <v>23728</v>
      </c>
      <c r="S2874" s="9">
        <v>35.950000000000003</v>
      </c>
      <c r="T2874" s="26">
        <v>4.29</v>
      </c>
      <c r="U2874" s="8">
        <v>154.22999999999999</v>
      </c>
      <c r="V2874" t="s">
        <v>5004</v>
      </c>
      <c r="W2874" t="s">
        <v>2276</v>
      </c>
      <c r="X2874" t="s">
        <v>42</v>
      </c>
      <c r="Y2874" t="s">
        <v>2277</v>
      </c>
      <c r="AA2874" s="1">
        <f t="shared" si="321"/>
        <v>45986</v>
      </c>
      <c r="AB2874" s="2">
        <f t="shared" si="322"/>
        <v>11</v>
      </c>
      <c r="AC2874" s="2">
        <f t="shared" si="323"/>
        <v>2025</v>
      </c>
      <c r="AD2874" s="2" t="str">
        <f>IFERROR(VLOOKUP(A2874,'Aux Área'!$A$4:$B$123,2,0),"-")</f>
        <v>INSPEÇÃO</v>
      </c>
    </row>
    <row r="2875" spans="1:30" x14ac:dyDescent="0.3">
      <c r="A2875" t="s">
        <v>2271</v>
      </c>
      <c r="B2875" t="s">
        <v>4589</v>
      </c>
      <c r="C2875" t="s">
        <v>5005</v>
      </c>
      <c r="D2875" t="s">
        <v>3135</v>
      </c>
      <c r="E2875" t="s">
        <v>3136</v>
      </c>
      <c r="F2875" t="s">
        <v>2274</v>
      </c>
      <c r="G2875" t="s">
        <v>1135</v>
      </c>
      <c r="H2875" t="s">
        <v>2275</v>
      </c>
      <c r="I2875" t="s">
        <v>1497</v>
      </c>
      <c r="J2875" t="s">
        <v>188</v>
      </c>
      <c r="K2875" t="s">
        <v>189</v>
      </c>
      <c r="L2875" t="s">
        <v>190</v>
      </c>
      <c r="M2875" t="s">
        <v>38</v>
      </c>
      <c r="N2875" t="s">
        <v>39</v>
      </c>
      <c r="O2875" s="23">
        <v>294</v>
      </c>
      <c r="P2875" s="9">
        <v>12.18</v>
      </c>
      <c r="Q2875" t="s">
        <v>40</v>
      </c>
      <c r="R2875">
        <v>26159</v>
      </c>
      <c r="S2875" s="9">
        <v>24.13</v>
      </c>
      <c r="T2875" s="26">
        <v>4.3899999999999997</v>
      </c>
      <c r="U2875" s="8">
        <v>105.93</v>
      </c>
      <c r="V2875" t="s">
        <v>41</v>
      </c>
      <c r="W2875" t="s">
        <v>2276</v>
      </c>
      <c r="X2875" t="s">
        <v>42</v>
      </c>
      <c r="Y2875" t="s">
        <v>2277</v>
      </c>
      <c r="AA2875" s="1">
        <f t="shared" si="321"/>
        <v>45986</v>
      </c>
      <c r="AB2875" s="2">
        <f t="shared" si="322"/>
        <v>11</v>
      </c>
      <c r="AC2875" s="2">
        <f t="shared" si="323"/>
        <v>2025</v>
      </c>
      <c r="AD2875" s="2" t="str">
        <f>IFERROR(VLOOKUP(A2875,'Aux Área'!$A$4:$B$123,2,0),"-")</f>
        <v>INSPEÇÃO</v>
      </c>
    </row>
    <row r="2876" spans="1:30" x14ac:dyDescent="0.3">
      <c r="A2876" t="s">
        <v>2488</v>
      </c>
      <c r="B2876" t="s">
        <v>2489</v>
      </c>
      <c r="C2876" t="s">
        <v>5006</v>
      </c>
      <c r="D2876" t="s">
        <v>3785</v>
      </c>
      <c r="E2876" t="s">
        <v>3786</v>
      </c>
      <c r="F2876" t="s">
        <v>2491</v>
      </c>
      <c r="G2876" t="s">
        <v>659</v>
      </c>
      <c r="H2876" t="s">
        <v>2215</v>
      </c>
      <c r="I2876" t="s">
        <v>667</v>
      </c>
      <c r="J2876" t="s">
        <v>165</v>
      </c>
      <c r="K2876" t="s">
        <v>166</v>
      </c>
      <c r="L2876" t="s">
        <v>167</v>
      </c>
      <c r="M2876" t="s">
        <v>38</v>
      </c>
      <c r="N2876" t="s">
        <v>668</v>
      </c>
      <c r="O2876" s="23">
        <v>120</v>
      </c>
      <c r="P2876" s="9">
        <v>7.27</v>
      </c>
      <c r="Q2876" t="s">
        <v>40</v>
      </c>
      <c r="R2876">
        <v>3265</v>
      </c>
      <c r="S2876" s="9">
        <v>16.5</v>
      </c>
      <c r="T2876" s="26">
        <v>6.24</v>
      </c>
      <c r="U2876" s="8">
        <v>102.96</v>
      </c>
      <c r="V2876" t="s">
        <v>112</v>
      </c>
      <c r="W2876" t="s">
        <v>2007</v>
      </c>
      <c r="X2876" t="s">
        <v>42</v>
      </c>
      <c r="Y2876" t="s">
        <v>1740</v>
      </c>
      <c r="AA2876" s="1">
        <f t="shared" si="321"/>
        <v>45986</v>
      </c>
      <c r="AB2876" s="2">
        <f t="shared" si="322"/>
        <v>11</v>
      </c>
      <c r="AC2876" s="2">
        <f t="shared" si="323"/>
        <v>2025</v>
      </c>
      <c r="AD2876" s="2" t="str">
        <f>IFERROR(VLOOKUP(A2876,'Aux Área'!$A$4:$B$123,2,0),"-")</f>
        <v>APH</v>
      </c>
    </row>
    <row r="2877" spans="1:30" x14ac:dyDescent="0.3">
      <c r="A2877" t="s">
        <v>1130</v>
      </c>
      <c r="B2877" t="s">
        <v>1131</v>
      </c>
      <c r="C2877" t="s">
        <v>5007</v>
      </c>
      <c r="D2877" t="s">
        <v>1133</v>
      </c>
      <c r="E2877" t="s">
        <v>1134</v>
      </c>
      <c r="F2877" t="s">
        <v>1130</v>
      </c>
      <c r="G2877" t="s">
        <v>1635</v>
      </c>
      <c r="H2877" t="s">
        <v>1136</v>
      </c>
      <c r="I2877" t="s">
        <v>1137</v>
      </c>
      <c r="J2877" t="s">
        <v>650</v>
      </c>
      <c r="K2877" t="s">
        <v>651</v>
      </c>
      <c r="L2877" t="s">
        <v>124</v>
      </c>
      <c r="M2877" t="s">
        <v>38</v>
      </c>
      <c r="N2877" t="s">
        <v>707</v>
      </c>
      <c r="O2877" s="23">
        <v>361</v>
      </c>
      <c r="P2877" s="9">
        <v>8.56</v>
      </c>
      <c r="Q2877" t="s">
        <v>40</v>
      </c>
      <c r="R2877">
        <v>26303</v>
      </c>
      <c r="S2877" s="9">
        <v>42.15</v>
      </c>
      <c r="T2877" s="26">
        <v>6.1</v>
      </c>
      <c r="U2877" s="8">
        <v>257.12</v>
      </c>
      <c r="V2877" t="s">
        <v>112</v>
      </c>
      <c r="W2877" t="s">
        <v>2007</v>
      </c>
      <c r="X2877" t="s">
        <v>42</v>
      </c>
      <c r="Y2877" t="s">
        <v>1740</v>
      </c>
      <c r="AA2877" s="1">
        <f t="shared" si="321"/>
        <v>45986</v>
      </c>
      <c r="AB2877" s="2">
        <f t="shared" si="322"/>
        <v>11</v>
      </c>
      <c r="AC2877" s="2">
        <f t="shared" si="323"/>
        <v>2025</v>
      </c>
      <c r="AD2877" s="2" t="str">
        <f>IFERROR(VLOOKUP(A2877,'Aux Área'!$A$4:$B$123,2,0),"-")</f>
        <v>DIRETORIA</v>
      </c>
    </row>
    <row r="2878" spans="1:30" x14ac:dyDescent="0.3">
      <c r="A2878" t="s">
        <v>2461</v>
      </c>
      <c r="B2878" t="s">
        <v>5008</v>
      </c>
      <c r="C2878" t="s">
        <v>5009</v>
      </c>
      <c r="D2878" t="s">
        <v>2160</v>
      </c>
      <c r="E2878" t="s">
        <v>2161</v>
      </c>
      <c r="F2878" t="s">
        <v>3574</v>
      </c>
      <c r="G2878" t="s">
        <v>1135</v>
      </c>
      <c r="H2878" t="s">
        <v>2275</v>
      </c>
      <c r="I2878" t="s">
        <v>1497</v>
      </c>
      <c r="J2878" t="s">
        <v>275</v>
      </c>
      <c r="K2878" t="s">
        <v>276</v>
      </c>
      <c r="L2878" t="s">
        <v>124</v>
      </c>
      <c r="M2878" t="s">
        <v>38</v>
      </c>
      <c r="N2878" t="s">
        <v>39</v>
      </c>
      <c r="O2878" s="23">
        <v>323</v>
      </c>
      <c r="P2878" s="9">
        <v>7.7</v>
      </c>
      <c r="Q2878" t="s">
        <v>40</v>
      </c>
      <c r="R2878">
        <v>11596</v>
      </c>
      <c r="S2878" s="9">
        <v>41.93</v>
      </c>
      <c r="T2878" s="26">
        <v>4.1900000000000004</v>
      </c>
      <c r="U2878" s="8">
        <v>175.69</v>
      </c>
      <c r="V2878" t="s">
        <v>5010</v>
      </c>
      <c r="W2878" t="s">
        <v>2276</v>
      </c>
      <c r="X2878" t="s">
        <v>42</v>
      </c>
      <c r="Y2878" t="s">
        <v>2277</v>
      </c>
      <c r="AA2878" s="1">
        <f t="shared" si="321"/>
        <v>45986</v>
      </c>
      <c r="AB2878" s="2">
        <f t="shared" si="322"/>
        <v>11</v>
      </c>
      <c r="AC2878" s="2">
        <f t="shared" si="323"/>
        <v>2025</v>
      </c>
      <c r="AD2878" s="2" t="str">
        <f>IFERROR(VLOOKUP(A2878,'Aux Área'!$A$4:$B$123,2,0),"-")</f>
        <v>INSPEÇÃO</v>
      </c>
    </row>
    <row r="2879" spans="1:30" x14ac:dyDescent="0.3">
      <c r="A2879" t="s">
        <v>2278</v>
      </c>
      <c r="B2879" t="s">
        <v>4664</v>
      </c>
      <c r="C2879" t="s">
        <v>5011</v>
      </c>
      <c r="D2879" t="s">
        <v>3208</v>
      </c>
      <c r="E2879" t="s">
        <v>3209</v>
      </c>
      <c r="F2879" t="s">
        <v>2281</v>
      </c>
      <c r="G2879" t="s">
        <v>1135</v>
      </c>
      <c r="H2879" t="s">
        <v>2275</v>
      </c>
      <c r="I2879" t="s">
        <v>1497</v>
      </c>
      <c r="J2879" t="s">
        <v>169</v>
      </c>
      <c r="K2879" t="s">
        <v>170</v>
      </c>
      <c r="L2879" t="s">
        <v>124</v>
      </c>
      <c r="M2879" t="s">
        <v>38</v>
      </c>
      <c r="N2879" t="s">
        <v>39</v>
      </c>
      <c r="O2879" s="10">
        <v>428</v>
      </c>
      <c r="P2879" s="24">
        <v>10.53</v>
      </c>
      <c r="Q2879" t="s">
        <v>40</v>
      </c>
      <c r="R2879" s="2">
        <v>30374</v>
      </c>
      <c r="S2879" s="9">
        <v>40.65</v>
      </c>
      <c r="T2879" s="26">
        <v>4.29</v>
      </c>
      <c r="U2879" s="8">
        <v>174.39</v>
      </c>
      <c r="V2879" t="s">
        <v>41</v>
      </c>
      <c r="W2879" t="s">
        <v>2276</v>
      </c>
      <c r="X2879" t="s">
        <v>42</v>
      </c>
      <c r="Y2879" t="s">
        <v>2277</v>
      </c>
      <c r="AA2879" s="1">
        <f t="shared" si="321"/>
        <v>45986</v>
      </c>
      <c r="AB2879" s="2">
        <f t="shared" si="322"/>
        <v>11</v>
      </c>
      <c r="AC2879" s="2">
        <f t="shared" si="323"/>
        <v>2025</v>
      </c>
      <c r="AD2879" s="2" t="str">
        <f>IFERROR(VLOOKUP(A2879,'Aux Área'!$A$4:$B$123,2,0),"-")</f>
        <v>INSPEÇÃO</v>
      </c>
    </row>
    <row r="2880" spans="1:30" x14ac:dyDescent="0.3">
      <c r="A2880" t="s">
        <v>64</v>
      </c>
      <c r="B2880" t="s">
        <v>332</v>
      </c>
      <c r="C2880" t="s">
        <v>5012</v>
      </c>
      <c r="D2880" t="s">
        <v>127</v>
      </c>
      <c r="E2880" t="s">
        <v>128</v>
      </c>
      <c r="F2880" t="s">
        <v>65</v>
      </c>
      <c r="G2880" t="s">
        <v>1500</v>
      </c>
      <c r="H2880" t="s">
        <v>36</v>
      </c>
      <c r="I2880" t="s">
        <v>37</v>
      </c>
      <c r="J2880" t="s">
        <v>1665</v>
      </c>
      <c r="K2880" t="s">
        <v>1666</v>
      </c>
      <c r="L2880" t="s">
        <v>301</v>
      </c>
      <c r="M2880" t="s">
        <v>38</v>
      </c>
      <c r="N2880" t="s">
        <v>39</v>
      </c>
      <c r="O2880" s="23">
        <v>312</v>
      </c>
      <c r="P2880" s="9">
        <v>8.19</v>
      </c>
      <c r="Q2880" t="s">
        <v>40</v>
      </c>
      <c r="R2880">
        <v>32077</v>
      </c>
      <c r="S2880" s="9">
        <v>38.11</v>
      </c>
      <c r="T2880" s="26">
        <v>4.09</v>
      </c>
      <c r="U2880" s="8">
        <v>155.87</v>
      </c>
      <c r="V2880" t="s">
        <v>5013</v>
      </c>
      <c r="W2880" t="s">
        <v>2007</v>
      </c>
      <c r="X2880" t="s">
        <v>42</v>
      </c>
      <c r="Y2880" t="s">
        <v>1740</v>
      </c>
      <c r="AA2880" s="1">
        <f t="shared" si="321"/>
        <v>45986</v>
      </c>
      <c r="AB2880" s="2">
        <f t="shared" si="322"/>
        <v>11</v>
      </c>
      <c r="AC2880" s="2">
        <f t="shared" si="323"/>
        <v>2025</v>
      </c>
      <c r="AD2880" s="2" t="str">
        <f>IFERROR(VLOOKUP(A2880,'Aux Área'!$A$4:$B$123,2,0),"-")</f>
        <v>ENGENHARIA</v>
      </c>
    </row>
    <row r="2881" spans="1:30" x14ac:dyDescent="0.3">
      <c r="A2881" t="s">
        <v>2318</v>
      </c>
      <c r="B2881" t="s">
        <v>2733</v>
      </c>
      <c r="C2881" t="s">
        <v>5014</v>
      </c>
      <c r="D2881" t="s">
        <v>5015</v>
      </c>
      <c r="E2881" t="s">
        <v>5016</v>
      </c>
      <c r="F2881" t="s">
        <v>4203</v>
      </c>
      <c r="G2881" t="s">
        <v>1135</v>
      </c>
      <c r="H2881" t="s">
        <v>2185</v>
      </c>
      <c r="I2881" t="s">
        <v>2186</v>
      </c>
      <c r="J2881" t="s">
        <v>169</v>
      </c>
      <c r="K2881" t="s">
        <v>170</v>
      </c>
      <c r="L2881" t="s">
        <v>124</v>
      </c>
      <c r="M2881" t="s">
        <v>38</v>
      </c>
      <c r="N2881" t="s">
        <v>638</v>
      </c>
      <c r="O2881" s="23">
        <v>665</v>
      </c>
      <c r="P2881" s="9">
        <v>11.96</v>
      </c>
      <c r="Q2881" t="s">
        <v>40</v>
      </c>
      <c r="R2881">
        <v>20727</v>
      </c>
      <c r="S2881" s="9">
        <v>55.62</v>
      </c>
      <c r="T2881" s="26">
        <v>6.09</v>
      </c>
      <c r="U2881" s="8">
        <v>338.73</v>
      </c>
      <c r="V2881" t="s">
        <v>41</v>
      </c>
      <c r="W2881" t="s">
        <v>2007</v>
      </c>
      <c r="X2881" t="s">
        <v>42</v>
      </c>
      <c r="Y2881" t="s">
        <v>2188</v>
      </c>
      <c r="AA2881" s="1">
        <f t="shared" si="321"/>
        <v>45986</v>
      </c>
      <c r="AB2881" s="2">
        <f t="shared" si="322"/>
        <v>11</v>
      </c>
      <c r="AC2881" s="2">
        <f t="shared" si="323"/>
        <v>2025</v>
      </c>
      <c r="AD2881" s="2" t="str">
        <f>IFERROR(VLOOKUP(A2881,'Aux Área'!$A$4:$B$123,2,0),"-")</f>
        <v>INSPEÇÃO</v>
      </c>
    </row>
    <row r="2882" spans="1:30" x14ac:dyDescent="0.3">
      <c r="A2882" t="s">
        <v>2282</v>
      </c>
      <c r="B2882" t="s">
        <v>4679</v>
      </c>
      <c r="C2882" t="s">
        <v>5017</v>
      </c>
      <c r="D2882" t="s">
        <v>3781</v>
      </c>
      <c r="E2882" t="s">
        <v>3782</v>
      </c>
      <c r="F2882" t="s">
        <v>2285</v>
      </c>
      <c r="G2882" t="s">
        <v>1135</v>
      </c>
      <c r="H2882" t="s">
        <v>2275</v>
      </c>
      <c r="I2882" t="s">
        <v>1497</v>
      </c>
      <c r="J2882" t="s">
        <v>1681</v>
      </c>
      <c r="K2882" t="s">
        <v>1682</v>
      </c>
      <c r="L2882" t="s">
        <v>141</v>
      </c>
      <c r="M2882" t="s">
        <v>38</v>
      </c>
      <c r="N2882" t="s">
        <v>39</v>
      </c>
      <c r="O2882" s="23">
        <v>386</v>
      </c>
      <c r="P2882" s="9">
        <v>12.35</v>
      </c>
      <c r="Q2882" t="s">
        <v>40</v>
      </c>
      <c r="R2882">
        <v>26339</v>
      </c>
      <c r="S2882" s="9">
        <v>31.26</v>
      </c>
      <c r="T2882" s="26">
        <v>4.6390000000000002</v>
      </c>
      <c r="U2882" s="8">
        <v>145.03</v>
      </c>
      <c r="V2882" t="s">
        <v>41</v>
      </c>
      <c r="W2882" t="s">
        <v>2276</v>
      </c>
      <c r="X2882" t="s">
        <v>42</v>
      </c>
      <c r="Y2882" t="s">
        <v>2277</v>
      </c>
      <c r="AA2882" s="1">
        <f t="shared" si="321"/>
        <v>45987</v>
      </c>
      <c r="AB2882" s="2">
        <f t="shared" si="322"/>
        <v>11</v>
      </c>
      <c r="AC2882" s="2">
        <f t="shared" si="323"/>
        <v>2025</v>
      </c>
      <c r="AD2882" s="2" t="str">
        <f>IFERROR(VLOOKUP(A2882,'Aux Área'!$A$4:$B$123,2,0),"-")</f>
        <v>INSPEÇÃO</v>
      </c>
    </row>
    <row r="2883" spans="1:30" x14ac:dyDescent="0.3">
      <c r="A2883" t="s">
        <v>2306</v>
      </c>
      <c r="B2883" t="s">
        <v>4613</v>
      </c>
      <c r="C2883" t="s">
        <v>5018</v>
      </c>
      <c r="D2883" t="s">
        <v>3212</v>
      </c>
      <c r="E2883" t="s">
        <v>3213</v>
      </c>
      <c r="F2883" t="s">
        <v>2309</v>
      </c>
      <c r="G2883" t="s">
        <v>1135</v>
      </c>
      <c r="H2883" t="s">
        <v>2275</v>
      </c>
      <c r="I2883" t="s">
        <v>1497</v>
      </c>
      <c r="J2883" t="s">
        <v>89</v>
      </c>
      <c r="K2883" t="s">
        <v>90</v>
      </c>
      <c r="L2883" t="s">
        <v>91</v>
      </c>
      <c r="M2883" t="s">
        <v>38</v>
      </c>
      <c r="N2883" t="s">
        <v>39</v>
      </c>
      <c r="O2883" s="23">
        <v>322</v>
      </c>
      <c r="P2883" s="9">
        <v>10.6</v>
      </c>
      <c r="Q2883" t="s">
        <v>40</v>
      </c>
      <c r="R2883">
        <v>24050</v>
      </c>
      <c r="S2883" s="9">
        <v>30.39</v>
      </c>
      <c r="T2883" s="26">
        <v>4.49</v>
      </c>
      <c r="U2883" s="8">
        <v>136.44999999999999</v>
      </c>
      <c r="V2883" t="s">
        <v>5019</v>
      </c>
      <c r="W2883" t="s">
        <v>2276</v>
      </c>
      <c r="X2883" t="s">
        <v>42</v>
      </c>
      <c r="Y2883" t="s">
        <v>2277</v>
      </c>
      <c r="AA2883" s="1">
        <f t="shared" si="321"/>
        <v>45987</v>
      </c>
      <c r="AB2883" s="2">
        <f t="shared" si="322"/>
        <v>11</v>
      </c>
      <c r="AC2883" s="2">
        <f t="shared" si="323"/>
        <v>2025</v>
      </c>
      <c r="AD2883" s="2" t="str">
        <f>IFERROR(VLOOKUP(A2883,'Aux Área'!$A$4:$B$123,2,0),"-")</f>
        <v>INSPEÇÃO</v>
      </c>
    </row>
    <row r="2884" spans="1:30" x14ac:dyDescent="0.3">
      <c r="A2884" t="s">
        <v>2181</v>
      </c>
      <c r="B2884" t="s">
        <v>4595</v>
      </c>
      <c r="C2884" t="s">
        <v>5020</v>
      </c>
      <c r="D2884" t="s">
        <v>3303</v>
      </c>
      <c r="E2884" t="s">
        <v>3304</v>
      </c>
      <c r="F2884" t="s">
        <v>2184</v>
      </c>
      <c r="G2884" t="s">
        <v>1135</v>
      </c>
      <c r="H2884" t="s">
        <v>2185</v>
      </c>
      <c r="I2884" t="s">
        <v>2186</v>
      </c>
      <c r="J2884" t="s">
        <v>1122</v>
      </c>
      <c r="K2884" t="s">
        <v>1123</v>
      </c>
      <c r="L2884" t="s">
        <v>110</v>
      </c>
      <c r="M2884" t="s">
        <v>38</v>
      </c>
      <c r="N2884" t="s">
        <v>668</v>
      </c>
      <c r="O2884" s="23">
        <v>759</v>
      </c>
      <c r="P2884" s="9">
        <v>14.99</v>
      </c>
      <c r="Q2884" t="s">
        <v>40</v>
      </c>
      <c r="R2884">
        <v>28217</v>
      </c>
      <c r="S2884" s="9">
        <v>50.63</v>
      </c>
      <c r="T2884" s="26">
        <v>5.89</v>
      </c>
      <c r="U2884" s="8">
        <v>298.20999999999998</v>
      </c>
      <c r="V2884" t="s">
        <v>112</v>
      </c>
      <c r="W2884" t="s">
        <v>2007</v>
      </c>
      <c r="X2884" t="s">
        <v>42</v>
      </c>
      <c r="Y2884" t="s">
        <v>2188</v>
      </c>
      <c r="AA2884" s="1">
        <f t="shared" si="321"/>
        <v>45987</v>
      </c>
      <c r="AB2884" s="2">
        <f t="shared" si="322"/>
        <v>11</v>
      </c>
      <c r="AC2884" s="2">
        <f t="shared" si="323"/>
        <v>2025</v>
      </c>
      <c r="AD2884" s="2" t="str">
        <f>IFERROR(VLOOKUP(A2884,'Aux Área'!$A$4:$B$123,2,0),"-")</f>
        <v>INSPEÇÃO</v>
      </c>
    </row>
    <row r="2885" spans="1:30" x14ac:dyDescent="0.3">
      <c r="A2885" t="s">
        <v>1295</v>
      </c>
      <c r="B2885" t="s">
        <v>1753</v>
      </c>
      <c r="C2885" t="s">
        <v>5021</v>
      </c>
      <c r="D2885" t="s">
        <v>1297</v>
      </c>
      <c r="E2885" t="s">
        <v>2221</v>
      </c>
      <c r="F2885" t="s">
        <v>1299</v>
      </c>
      <c r="G2885" t="s">
        <v>1135</v>
      </c>
      <c r="H2885" t="s">
        <v>1301</v>
      </c>
      <c r="I2885" t="s">
        <v>839</v>
      </c>
      <c r="J2885" t="s">
        <v>275</v>
      </c>
      <c r="K2885" t="s">
        <v>276</v>
      </c>
      <c r="L2885" t="s">
        <v>124</v>
      </c>
      <c r="M2885" t="s">
        <v>38</v>
      </c>
      <c r="N2885" t="s">
        <v>39</v>
      </c>
      <c r="O2885" s="23">
        <v>0</v>
      </c>
      <c r="P2885" s="23">
        <v>0</v>
      </c>
      <c r="Q2885" t="s">
        <v>40</v>
      </c>
      <c r="R2885" t="s">
        <v>15244</v>
      </c>
      <c r="S2885" s="9">
        <v>51.87</v>
      </c>
      <c r="T2885" s="26">
        <v>4.1900000000000004</v>
      </c>
      <c r="U2885" s="8">
        <v>217.34</v>
      </c>
      <c r="V2885" t="s">
        <v>5022</v>
      </c>
      <c r="W2885" t="s">
        <v>2007</v>
      </c>
      <c r="X2885" t="s">
        <v>42</v>
      </c>
      <c r="Y2885" t="s">
        <v>1740</v>
      </c>
      <c r="AA2885" s="1">
        <f t="shared" si="321"/>
        <v>45987</v>
      </c>
      <c r="AB2885" s="2">
        <f t="shared" si="322"/>
        <v>11</v>
      </c>
      <c r="AC2885" s="2">
        <f t="shared" si="323"/>
        <v>2025</v>
      </c>
      <c r="AD2885" s="2" t="str">
        <f>IFERROR(VLOOKUP(A2885,'Aux Área'!$A$4:$B$123,2,0),"-")</f>
        <v>LUCCA JR - OP</v>
      </c>
    </row>
    <row r="2886" spans="1:30" x14ac:dyDescent="0.3">
      <c r="A2886" t="s">
        <v>2638</v>
      </c>
      <c r="B2886" t="s">
        <v>4593</v>
      </c>
      <c r="C2886" t="s">
        <v>5023</v>
      </c>
      <c r="D2886" t="s">
        <v>4358</v>
      </c>
      <c r="E2886" t="s">
        <v>4359</v>
      </c>
      <c r="F2886" t="s">
        <v>2641</v>
      </c>
      <c r="G2886" t="s">
        <v>1135</v>
      </c>
      <c r="H2886" t="s">
        <v>2275</v>
      </c>
      <c r="I2886" t="s">
        <v>1497</v>
      </c>
      <c r="J2886" t="s">
        <v>275</v>
      </c>
      <c r="K2886" t="s">
        <v>276</v>
      </c>
      <c r="L2886" t="s">
        <v>124</v>
      </c>
      <c r="M2886" t="s">
        <v>38</v>
      </c>
      <c r="N2886" t="s">
        <v>39</v>
      </c>
      <c r="O2886" s="23">
        <v>183</v>
      </c>
      <c r="P2886" s="9">
        <v>6.16</v>
      </c>
      <c r="Q2886" t="s">
        <v>40</v>
      </c>
      <c r="R2886">
        <v>24345</v>
      </c>
      <c r="S2886" s="9">
        <v>29.7</v>
      </c>
      <c r="T2886" s="26">
        <v>4.1900000000000004</v>
      </c>
      <c r="U2886" s="8">
        <v>124.44</v>
      </c>
      <c r="V2886" t="s">
        <v>5024</v>
      </c>
      <c r="W2886" t="s">
        <v>2276</v>
      </c>
      <c r="X2886" t="s">
        <v>42</v>
      </c>
      <c r="Y2886" t="s">
        <v>2277</v>
      </c>
      <c r="AA2886" s="1">
        <f t="shared" si="321"/>
        <v>45987</v>
      </c>
      <c r="AB2886" s="2">
        <f t="shared" si="322"/>
        <v>11</v>
      </c>
      <c r="AC2886" s="2">
        <f t="shared" si="323"/>
        <v>2025</v>
      </c>
      <c r="AD2886" s="2" t="str">
        <f>IFERROR(VLOOKUP(A2886,'Aux Área'!$A$4:$B$123,2,0),"-")</f>
        <v>INSPEÇÃO</v>
      </c>
    </row>
    <row r="2887" spans="1:30" x14ac:dyDescent="0.3">
      <c r="A2887" t="s">
        <v>2260</v>
      </c>
      <c r="B2887" t="s">
        <v>113</v>
      </c>
      <c r="C2887" t="s">
        <v>5025</v>
      </c>
      <c r="D2887" t="s">
        <v>3005</v>
      </c>
      <c r="E2887" t="s">
        <v>3006</v>
      </c>
      <c r="F2887" t="s">
        <v>2262</v>
      </c>
      <c r="G2887" t="s">
        <v>35</v>
      </c>
      <c r="H2887" t="s">
        <v>2263</v>
      </c>
      <c r="I2887" t="s">
        <v>2186</v>
      </c>
      <c r="J2887" t="s">
        <v>1681</v>
      </c>
      <c r="K2887" t="s">
        <v>1682</v>
      </c>
      <c r="L2887" t="s">
        <v>141</v>
      </c>
      <c r="M2887" t="s">
        <v>38</v>
      </c>
      <c r="N2887" t="s">
        <v>668</v>
      </c>
      <c r="O2887" s="23">
        <v>746</v>
      </c>
      <c r="P2887" s="9">
        <v>15.21</v>
      </c>
      <c r="Q2887" t="s">
        <v>40</v>
      </c>
      <c r="R2887">
        <v>24408</v>
      </c>
      <c r="S2887" s="9">
        <v>49.06</v>
      </c>
      <c r="T2887" s="26">
        <v>6.49</v>
      </c>
      <c r="U2887" s="8">
        <v>318.41000000000003</v>
      </c>
      <c r="V2887" t="s">
        <v>41</v>
      </c>
      <c r="W2887" t="s">
        <v>2007</v>
      </c>
      <c r="X2887" t="s">
        <v>42</v>
      </c>
      <c r="Y2887" t="s">
        <v>1740</v>
      </c>
      <c r="AA2887" s="1">
        <f t="shared" si="321"/>
        <v>45987</v>
      </c>
      <c r="AB2887" s="2">
        <f t="shared" si="322"/>
        <v>11</v>
      </c>
      <c r="AC2887" s="2">
        <f t="shared" si="323"/>
        <v>2025</v>
      </c>
      <c r="AD2887" s="2" t="str">
        <f>IFERROR(VLOOKUP(A2887,'Aux Área'!$A$4:$B$123,2,0),"-")</f>
        <v>INSPEÇÃO</v>
      </c>
    </row>
    <row r="2888" spans="1:30" x14ac:dyDescent="0.3">
      <c r="A2888" t="s">
        <v>2278</v>
      </c>
      <c r="B2888" t="s">
        <v>4664</v>
      </c>
      <c r="C2888" t="s">
        <v>5026</v>
      </c>
      <c r="D2888" t="s">
        <v>3208</v>
      </c>
      <c r="E2888" t="s">
        <v>3209</v>
      </c>
      <c r="F2888" t="s">
        <v>2281</v>
      </c>
      <c r="G2888" t="s">
        <v>1135</v>
      </c>
      <c r="H2888" t="s">
        <v>2275</v>
      </c>
      <c r="I2888" t="s">
        <v>1497</v>
      </c>
      <c r="J2888" t="s">
        <v>169</v>
      </c>
      <c r="K2888" t="s">
        <v>170</v>
      </c>
      <c r="L2888" t="s">
        <v>124</v>
      </c>
      <c r="M2888" t="s">
        <v>38</v>
      </c>
      <c r="N2888" t="s">
        <v>39</v>
      </c>
      <c r="O2888" s="10">
        <v>427</v>
      </c>
      <c r="P2888" s="24">
        <v>10.15</v>
      </c>
      <c r="Q2888" t="s">
        <v>40</v>
      </c>
      <c r="R2888">
        <v>30801</v>
      </c>
      <c r="S2888" s="9">
        <v>42.07</v>
      </c>
      <c r="T2888" s="26">
        <v>4.29</v>
      </c>
      <c r="U2888" s="8">
        <v>180.48</v>
      </c>
      <c r="V2888" t="s">
        <v>41</v>
      </c>
      <c r="W2888" t="s">
        <v>2276</v>
      </c>
      <c r="X2888" t="s">
        <v>42</v>
      </c>
      <c r="Y2888" t="s">
        <v>2277</v>
      </c>
      <c r="AA2888" s="1">
        <f t="shared" si="321"/>
        <v>45987</v>
      </c>
      <c r="AB2888" s="2">
        <f t="shared" si="322"/>
        <v>11</v>
      </c>
      <c r="AC2888" s="2">
        <f t="shared" si="323"/>
        <v>2025</v>
      </c>
      <c r="AD2888" s="2" t="str">
        <f>IFERROR(VLOOKUP(A2888,'Aux Área'!$A$4:$B$123,2,0),"-")</f>
        <v>INSPEÇÃO</v>
      </c>
    </row>
    <row r="2889" spans="1:30" x14ac:dyDescent="0.3">
      <c r="A2889" t="s">
        <v>2314</v>
      </c>
      <c r="B2889" t="s">
        <v>4624</v>
      </c>
      <c r="C2889" t="s">
        <v>5027</v>
      </c>
      <c r="D2889" t="s">
        <v>4016</v>
      </c>
      <c r="E2889" t="s">
        <v>4017</v>
      </c>
      <c r="F2889" t="s">
        <v>2317</v>
      </c>
      <c r="G2889" t="s">
        <v>1300</v>
      </c>
      <c r="H2889" t="s">
        <v>1301</v>
      </c>
      <c r="I2889" t="s">
        <v>37</v>
      </c>
      <c r="J2889" t="s">
        <v>231</v>
      </c>
      <c r="K2889" t="s">
        <v>232</v>
      </c>
      <c r="L2889" t="s">
        <v>217</v>
      </c>
      <c r="M2889" t="s">
        <v>38</v>
      </c>
      <c r="N2889" t="s">
        <v>39</v>
      </c>
      <c r="O2889" s="23">
        <v>395</v>
      </c>
      <c r="P2889" s="9">
        <v>10.31</v>
      </c>
      <c r="Q2889" t="s">
        <v>40</v>
      </c>
      <c r="R2889">
        <v>31164</v>
      </c>
      <c r="S2889" s="9">
        <v>38.32</v>
      </c>
      <c r="T2889" s="26">
        <v>4.2510000000000003</v>
      </c>
      <c r="U2889" s="8">
        <v>162.88999999999999</v>
      </c>
      <c r="V2889" t="s">
        <v>5028</v>
      </c>
      <c r="W2889" t="s">
        <v>2276</v>
      </c>
      <c r="X2889" t="s">
        <v>42</v>
      </c>
      <c r="Y2889" t="s">
        <v>2277</v>
      </c>
      <c r="AA2889" s="1">
        <f t="shared" si="321"/>
        <v>45987</v>
      </c>
      <c r="AB2889" s="2">
        <f t="shared" si="322"/>
        <v>11</v>
      </c>
      <c r="AC2889" s="2">
        <f t="shared" si="323"/>
        <v>2025</v>
      </c>
      <c r="AD2889" s="2" t="str">
        <f>IFERROR(VLOOKUP(A2889,'Aux Área'!$A$4:$B$123,2,0),"-")</f>
        <v>INSPEÇÃO</v>
      </c>
    </row>
    <row r="2890" spans="1:30" x14ac:dyDescent="0.3">
      <c r="A2890" t="s">
        <v>3092</v>
      </c>
      <c r="B2890" t="s">
        <v>4774</v>
      </c>
      <c r="C2890" t="s">
        <v>5029</v>
      </c>
      <c r="D2890" t="s">
        <v>2160</v>
      </c>
      <c r="E2890" t="s">
        <v>2161</v>
      </c>
      <c r="F2890" t="s">
        <v>3594</v>
      </c>
      <c r="G2890" t="s">
        <v>1135</v>
      </c>
      <c r="H2890" t="s">
        <v>2275</v>
      </c>
      <c r="I2890" t="s">
        <v>1497</v>
      </c>
      <c r="J2890" t="s">
        <v>188</v>
      </c>
      <c r="K2890" t="s">
        <v>189</v>
      </c>
      <c r="L2890" t="s">
        <v>190</v>
      </c>
      <c r="M2890" t="s">
        <v>38</v>
      </c>
      <c r="N2890" t="s">
        <v>39</v>
      </c>
      <c r="O2890" s="23">
        <v>310</v>
      </c>
      <c r="P2890" s="9">
        <v>8.09</v>
      </c>
      <c r="Q2890" t="s">
        <v>40</v>
      </c>
      <c r="R2890">
        <v>16868</v>
      </c>
      <c r="S2890" s="9">
        <v>38.32</v>
      </c>
      <c r="T2890" s="26">
        <v>4.3899999999999997</v>
      </c>
      <c r="U2890" s="8">
        <v>168.22</v>
      </c>
      <c r="V2890" t="s">
        <v>41</v>
      </c>
      <c r="W2890" t="s">
        <v>2276</v>
      </c>
      <c r="X2890" t="s">
        <v>42</v>
      </c>
      <c r="Y2890" t="s">
        <v>2277</v>
      </c>
      <c r="AA2890" s="1">
        <f t="shared" si="321"/>
        <v>45987</v>
      </c>
      <c r="AB2890" s="2">
        <f t="shared" si="322"/>
        <v>11</v>
      </c>
      <c r="AC2890" s="2">
        <f t="shared" si="323"/>
        <v>2025</v>
      </c>
      <c r="AD2890" s="2" t="str">
        <f>IFERROR(VLOOKUP(A2890,'Aux Área'!$A$4:$B$123,2,0),"-")</f>
        <v>INSPEÇÃO</v>
      </c>
    </row>
    <row r="2891" spans="1:30" x14ac:dyDescent="0.3">
      <c r="A2891" t="s">
        <v>2461</v>
      </c>
      <c r="B2891" t="s">
        <v>5008</v>
      </c>
      <c r="C2891" t="s">
        <v>5030</v>
      </c>
      <c r="D2891" t="s">
        <v>3216</v>
      </c>
      <c r="E2891" t="s">
        <v>3217</v>
      </c>
      <c r="F2891" t="s">
        <v>3574</v>
      </c>
      <c r="G2891" t="s">
        <v>1135</v>
      </c>
      <c r="H2891" t="s">
        <v>2275</v>
      </c>
      <c r="I2891" t="s">
        <v>1497</v>
      </c>
      <c r="J2891" t="s">
        <v>188</v>
      </c>
      <c r="K2891" t="s">
        <v>189</v>
      </c>
      <c r="L2891" t="s">
        <v>190</v>
      </c>
      <c r="M2891" t="s">
        <v>38</v>
      </c>
      <c r="N2891" t="s">
        <v>39</v>
      </c>
      <c r="O2891" s="23">
        <v>222</v>
      </c>
      <c r="P2891" s="9">
        <v>7.27</v>
      </c>
      <c r="Q2891" t="s">
        <v>40</v>
      </c>
      <c r="R2891">
        <v>11818</v>
      </c>
      <c r="S2891" s="9">
        <v>30.53</v>
      </c>
      <c r="T2891" s="26">
        <v>4.3899999999999997</v>
      </c>
      <c r="U2891" s="8">
        <v>134.03</v>
      </c>
      <c r="V2891" t="s">
        <v>41</v>
      </c>
      <c r="W2891" t="s">
        <v>2276</v>
      </c>
      <c r="X2891" t="s">
        <v>42</v>
      </c>
      <c r="Y2891" t="s">
        <v>2277</v>
      </c>
      <c r="AA2891" s="1">
        <f t="shared" si="321"/>
        <v>45987</v>
      </c>
      <c r="AB2891" s="2">
        <f t="shared" si="322"/>
        <v>11</v>
      </c>
      <c r="AC2891" s="2">
        <f t="shared" si="323"/>
        <v>2025</v>
      </c>
      <c r="AD2891" s="2" t="str">
        <f>IFERROR(VLOOKUP(A2891,'Aux Área'!$A$4:$B$123,2,0),"-")</f>
        <v>INSPEÇÃO</v>
      </c>
    </row>
    <row r="2892" spans="1:30" x14ac:dyDescent="0.3">
      <c r="A2892" t="s">
        <v>2643</v>
      </c>
      <c r="B2892" t="s">
        <v>2307</v>
      </c>
      <c r="C2892" t="s">
        <v>5031</v>
      </c>
      <c r="D2892" t="s">
        <v>4726</v>
      </c>
      <c r="E2892" t="s">
        <v>4727</v>
      </c>
      <c r="F2892" t="s">
        <v>2646</v>
      </c>
      <c r="G2892" t="s">
        <v>1300</v>
      </c>
      <c r="H2892" t="s">
        <v>1301</v>
      </c>
      <c r="I2892" t="s">
        <v>37</v>
      </c>
      <c r="J2892" t="s">
        <v>122</v>
      </c>
      <c r="K2892" t="s">
        <v>123</v>
      </c>
      <c r="L2892" t="s">
        <v>124</v>
      </c>
      <c r="M2892" t="s">
        <v>38</v>
      </c>
      <c r="N2892" t="s">
        <v>39</v>
      </c>
      <c r="O2892" s="23">
        <v>377</v>
      </c>
      <c r="P2892" s="9">
        <v>10.15</v>
      </c>
      <c r="Q2892" t="s">
        <v>40</v>
      </c>
      <c r="R2892">
        <v>26069</v>
      </c>
      <c r="S2892" s="9">
        <v>37.130000000000003</v>
      </c>
      <c r="T2892" s="26">
        <v>4.3899999999999997</v>
      </c>
      <c r="U2892" s="8">
        <v>163</v>
      </c>
      <c r="V2892" t="s">
        <v>246</v>
      </c>
      <c r="W2892" t="s">
        <v>2276</v>
      </c>
      <c r="X2892" t="s">
        <v>42</v>
      </c>
      <c r="Y2892" t="s">
        <v>2277</v>
      </c>
      <c r="AA2892" s="1">
        <f t="shared" si="321"/>
        <v>45987</v>
      </c>
      <c r="AB2892" s="2">
        <f t="shared" si="322"/>
        <v>11</v>
      </c>
      <c r="AC2892" s="2">
        <f t="shared" si="323"/>
        <v>2025</v>
      </c>
      <c r="AD2892" s="2" t="str">
        <f>IFERROR(VLOOKUP(A2892,'Aux Área'!$A$4:$B$123,2,0),"-")</f>
        <v>INSPEÇÃO</v>
      </c>
    </row>
    <row r="2893" spans="1:30" x14ac:dyDescent="0.3">
      <c r="A2893" t="s">
        <v>2146</v>
      </c>
      <c r="B2893" t="s">
        <v>1800</v>
      </c>
      <c r="C2893" t="s">
        <v>5032</v>
      </c>
      <c r="D2893" t="s">
        <v>1841</v>
      </c>
      <c r="E2893" t="s">
        <v>1842</v>
      </c>
      <c r="F2893" t="s">
        <v>653</v>
      </c>
      <c r="G2893" t="s">
        <v>635</v>
      </c>
      <c r="H2893" t="s">
        <v>666</v>
      </c>
      <c r="I2893" t="s">
        <v>667</v>
      </c>
      <c r="J2893" t="s">
        <v>172</v>
      </c>
      <c r="K2893" t="s">
        <v>173</v>
      </c>
      <c r="L2893" t="s">
        <v>124</v>
      </c>
      <c r="M2893" t="s">
        <v>38</v>
      </c>
      <c r="N2893" t="s">
        <v>668</v>
      </c>
      <c r="O2893" s="23">
        <v>0</v>
      </c>
      <c r="P2893" s="9">
        <v>0</v>
      </c>
      <c r="Q2893" t="s">
        <v>40</v>
      </c>
      <c r="R2893">
        <v>0</v>
      </c>
      <c r="S2893" s="9">
        <v>98.26</v>
      </c>
      <c r="T2893" s="26">
        <v>5.99</v>
      </c>
      <c r="U2893" s="8">
        <v>588.58000000000004</v>
      </c>
      <c r="V2893" t="s">
        <v>112</v>
      </c>
      <c r="W2893" t="s">
        <v>652</v>
      </c>
      <c r="X2893" t="s">
        <v>42</v>
      </c>
      <c r="Y2893" t="s">
        <v>653</v>
      </c>
      <c r="AA2893" s="1">
        <f t="shared" si="321"/>
        <v>45987</v>
      </c>
      <c r="AB2893" s="2">
        <f t="shared" si="322"/>
        <v>11</v>
      </c>
      <c r="AC2893" s="2">
        <f t="shared" si="323"/>
        <v>2025</v>
      </c>
      <c r="AD2893" s="2" t="str">
        <f>IFERROR(VLOOKUP(A2893,'Aux Área'!$A$4:$B$123,2,0),"-")</f>
        <v>SÃO PEDRO</v>
      </c>
    </row>
    <row r="2894" spans="1:30" x14ac:dyDescent="0.3">
      <c r="A2894" t="s">
        <v>2041</v>
      </c>
      <c r="B2894" t="s">
        <v>2042</v>
      </c>
      <c r="C2894" t="s">
        <v>5033</v>
      </c>
      <c r="D2894" t="s">
        <v>1297</v>
      </c>
      <c r="E2894" t="s">
        <v>2221</v>
      </c>
      <c r="F2894" t="s">
        <v>2044</v>
      </c>
      <c r="G2894" t="s">
        <v>659</v>
      </c>
      <c r="H2894" t="s">
        <v>1996</v>
      </c>
      <c r="I2894" t="s">
        <v>1997</v>
      </c>
      <c r="J2894" t="s">
        <v>231</v>
      </c>
      <c r="K2894" t="s">
        <v>232</v>
      </c>
      <c r="L2894" t="s">
        <v>217</v>
      </c>
      <c r="M2894" t="s">
        <v>38</v>
      </c>
      <c r="N2894" t="s">
        <v>668</v>
      </c>
      <c r="O2894" s="23">
        <v>526</v>
      </c>
      <c r="P2894" s="9">
        <v>6.13</v>
      </c>
      <c r="Q2894" t="s">
        <v>40</v>
      </c>
      <c r="R2894">
        <v>9911</v>
      </c>
      <c r="S2894" s="9">
        <v>85.81</v>
      </c>
      <c r="T2894" s="26">
        <v>5.9909999999999997</v>
      </c>
      <c r="U2894" s="8">
        <v>514.04999999999995</v>
      </c>
      <c r="V2894" t="s">
        <v>5034</v>
      </c>
      <c r="W2894" t="s">
        <v>1985</v>
      </c>
      <c r="X2894" t="s">
        <v>42</v>
      </c>
      <c r="Y2894" t="s">
        <v>1986</v>
      </c>
      <c r="AA2894" s="1">
        <f t="shared" si="321"/>
        <v>45987</v>
      </c>
      <c r="AB2894" s="2">
        <f t="shared" si="322"/>
        <v>11</v>
      </c>
      <c r="AC2894" s="2">
        <f t="shared" si="323"/>
        <v>2025</v>
      </c>
      <c r="AD2894" s="2" t="str">
        <f>IFERROR(VLOOKUP(A2894,'Aux Área'!$A$4:$B$123,2,0),"-")</f>
        <v>PESADOS</v>
      </c>
    </row>
    <row r="2895" spans="1:30" x14ac:dyDescent="0.3">
      <c r="A2895" t="s">
        <v>2041</v>
      </c>
      <c r="C2895" t="s">
        <v>5033</v>
      </c>
      <c r="F2895" t="s">
        <v>2044</v>
      </c>
      <c r="K2895" t="s">
        <v>232</v>
      </c>
      <c r="N2895" t="s">
        <v>15690</v>
      </c>
      <c r="O2895" t="s">
        <v>15244</v>
      </c>
      <c r="P2895" s="9" t="s">
        <v>15244</v>
      </c>
      <c r="Q2895" t="s">
        <v>40</v>
      </c>
      <c r="R2895" t="s">
        <v>15244</v>
      </c>
      <c r="S2895">
        <v>7.02</v>
      </c>
      <c r="U2895" s="8">
        <v>23.17</v>
      </c>
      <c r="X2895" t="s">
        <v>42</v>
      </c>
      <c r="Y2895" t="s">
        <v>1986</v>
      </c>
      <c r="AA2895" s="1">
        <f>IFERROR(DATEVALUE(C2895),"-")</f>
        <v>45987</v>
      </c>
      <c r="AB2895" s="2">
        <f>IFERROR(MONTH(AA2895),"-")</f>
        <v>11</v>
      </c>
      <c r="AC2895" s="2">
        <f>IFERROR(YEAR(AA2895),"-")</f>
        <v>2025</v>
      </c>
      <c r="AD2895" s="2" t="str">
        <f>IFERROR(VLOOKUP(A2895,'Aux Área'!$A$4:$B$123,2,0),"-")</f>
        <v>PESADOS</v>
      </c>
    </row>
    <row r="2896" spans="1:30" x14ac:dyDescent="0.3">
      <c r="A2896" t="s">
        <v>2016</v>
      </c>
      <c r="B2896" t="s">
        <v>2017</v>
      </c>
      <c r="C2896" t="s">
        <v>5035</v>
      </c>
      <c r="D2896" t="s">
        <v>3609</v>
      </c>
      <c r="E2896" t="s">
        <v>3610</v>
      </c>
      <c r="F2896" t="s">
        <v>2019</v>
      </c>
      <c r="G2896" t="s">
        <v>1495</v>
      </c>
      <c r="H2896" t="s">
        <v>2020</v>
      </c>
      <c r="I2896" t="s">
        <v>2021</v>
      </c>
      <c r="J2896" t="s">
        <v>275</v>
      </c>
      <c r="K2896" t="s">
        <v>276</v>
      </c>
      <c r="L2896" t="s">
        <v>124</v>
      </c>
      <c r="M2896" t="s">
        <v>38</v>
      </c>
      <c r="N2896" t="s">
        <v>668</v>
      </c>
      <c r="O2896" s="10">
        <v>1244</v>
      </c>
      <c r="P2896" s="24">
        <v>3.81</v>
      </c>
      <c r="Q2896" t="s">
        <v>40</v>
      </c>
      <c r="R2896" s="2">
        <v>5351</v>
      </c>
      <c r="S2896" s="9">
        <v>326.32</v>
      </c>
      <c r="T2896" s="26">
        <v>7.15</v>
      </c>
      <c r="U2896" s="8">
        <v>2333.19</v>
      </c>
      <c r="V2896" t="s">
        <v>5036</v>
      </c>
      <c r="W2896" t="s">
        <v>1985</v>
      </c>
      <c r="X2896" t="s">
        <v>42</v>
      </c>
      <c r="Y2896" t="s">
        <v>1986</v>
      </c>
      <c r="AA2896" s="1">
        <f>DATEVALUE(C2896)</f>
        <v>45987</v>
      </c>
      <c r="AB2896" s="2">
        <f>MONTH(AA2896)</f>
        <v>11</v>
      </c>
      <c r="AC2896" s="2">
        <f>YEAR(AA2896)</f>
        <v>2025</v>
      </c>
      <c r="AD2896" s="2" t="str">
        <f>IFERROR(VLOOKUP(A2896,'Aux Área'!$A$4:$B$123,2,0),"-")</f>
        <v>PESADOS</v>
      </c>
    </row>
    <row r="2897" spans="1:30" x14ac:dyDescent="0.3">
      <c r="A2897" t="s">
        <v>2016</v>
      </c>
      <c r="C2897" t="s">
        <v>15681</v>
      </c>
      <c r="F2897" t="s">
        <v>2019</v>
      </c>
      <c r="K2897" t="s">
        <v>276</v>
      </c>
      <c r="N2897" t="s">
        <v>15690</v>
      </c>
      <c r="O2897" t="s">
        <v>15244</v>
      </c>
      <c r="P2897" s="9" t="s">
        <v>15244</v>
      </c>
      <c r="Q2897" t="s">
        <v>40</v>
      </c>
      <c r="R2897" t="s">
        <v>15244</v>
      </c>
      <c r="S2897">
        <v>58.86</v>
      </c>
      <c r="U2897" s="8">
        <v>223.1</v>
      </c>
      <c r="X2897" t="s">
        <v>42</v>
      </c>
      <c r="Y2897" t="s">
        <v>1986</v>
      </c>
      <c r="AA2897" s="1">
        <f>IFERROR(DATEVALUE(C2897),"-")</f>
        <v>45987</v>
      </c>
      <c r="AB2897" s="2">
        <f>IFERROR(MONTH(AA2897),"-")</f>
        <v>11</v>
      </c>
      <c r="AC2897" s="2">
        <f>IFERROR(YEAR(AA2897),"-")</f>
        <v>2025</v>
      </c>
      <c r="AD2897" s="2" t="str">
        <f>IFERROR(VLOOKUP(A2897,'Aux Área'!$A$4:$B$123,2,0),"-")</f>
        <v>PESADOS</v>
      </c>
    </row>
    <row r="2898" spans="1:30" x14ac:dyDescent="0.3">
      <c r="A2898" t="s">
        <v>2700</v>
      </c>
      <c r="B2898" t="s">
        <v>2701</v>
      </c>
      <c r="C2898" t="s">
        <v>5037</v>
      </c>
      <c r="D2898" t="s">
        <v>3547</v>
      </c>
      <c r="E2898" t="s">
        <v>3548</v>
      </c>
      <c r="F2898" t="s">
        <v>2703</v>
      </c>
      <c r="G2898" t="s">
        <v>659</v>
      </c>
      <c r="H2898" t="s">
        <v>1996</v>
      </c>
      <c r="I2898" t="s">
        <v>1997</v>
      </c>
      <c r="J2898" t="s">
        <v>122</v>
      </c>
      <c r="K2898" t="s">
        <v>123</v>
      </c>
      <c r="L2898" t="s">
        <v>124</v>
      </c>
      <c r="M2898" t="s">
        <v>38</v>
      </c>
      <c r="N2898" t="s">
        <v>668</v>
      </c>
      <c r="O2898" s="23">
        <v>327</v>
      </c>
      <c r="P2898" s="9">
        <v>4.67</v>
      </c>
      <c r="Q2898" t="s">
        <v>40</v>
      </c>
      <c r="R2898">
        <v>8356</v>
      </c>
      <c r="S2898" s="9">
        <v>70.02</v>
      </c>
      <c r="T2898" s="26">
        <v>6.1379999999999999</v>
      </c>
      <c r="U2898" s="8">
        <v>429.81</v>
      </c>
      <c r="V2898" t="s">
        <v>112</v>
      </c>
      <c r="W2898" t="s">
        <v>1985</v>
      </c>
      <c r="X2898" t="s">
        <v>42</v>
      </c>
      <c r="Y2898" t="s">
        <v>1986</v>
      </c>
      <c r="AA2898" s="1">
        <f t="shared" ref="AA2898:AA2906" si="324">DATEVALUE(C2898)</f>
        <v>45987</v>
      </c>
      <c r="AB2898" s="2">
        <f t="shared" ref="AB2898:AB2906" si="325">MONTH(AA2898)</f>
        <v>11</v>
      </c>
      <c r="AC2898" s="2">
        <f t="shared" ref="AC2898:AC2906" si="326">YEAR(AA2898)</f>
        <v>2025</v>
      </c>
      <c r="AD2898" s="2" t="str">
        <f>IFERROR(VLOOKUP(A2898,'Aux Área'!$A$4:$B$123,2,0),"-")</f>
        <v>PESADOS</v>
      </c>
    </row>
    <row r="2899" spans="1:30" x14ac:dyDescent="0.3">
      <c r="A2899" t="s">
        <v>2650</v>
      </c>
      <c r="B2899" t="s">
        <v>2651</v>
      </c>
      <c r="C2899" t="s">
        <v>5038</v>
      </c>
      <c r="D2899" t="s">
        <v>2944</v>
      </c>
      <c r="E2899" t="s">
        <v>2945</v>
      </c>
      <c r="F2899" t="s">
        <v>3615</v>
      </c>
      <c r="G2899" t="s">
        <v>1300</v>
      </c>
      <c r="H2899" t="s">
        <v>2635</v>
      </c>
      <c r="I2899" t="s">
        <v>37</v>
      </c>
      <c r="J2899" t="s">
        <v>2817</v>
      </c>
      <c r="K2899" t="s">
        <v>2818</v>
      </c>
      <c r="L2899" t="s">
        <v>84</v>
      </c>
      <c r="M2899" t="s">
        <v>38</v>
      </c>
      <c r="N2899" t="s">
        <v>39</v>
      </c>
      <c r="O2899" s="23">
        <v>325</v>
      </c>
      <c r="P2899" s="9">
        <v>7.03</v>
      </c>
      <c r="Q2899" t="s">
        <v>40</v>
      </c>
      <c r="R2899">
        <v>5843</v>
      </c>
      <c r="S2899" s="9">
        <v>46.22</v>
      </c>
      <c r="T2899" s="26">
        <v>4.8710000000000004</v>
      </c>
      <c r="U2899" s="8">
        <v>225.12</v>
      </c>
      <c r="V2899" t="s">
        <v>5039</v>
      </c>
      <c r="W2899" t="s">
        <v>2276</v>
      </c>
      <c r="X2899" t="s">
        <v>42</v>
      </c>
      <c r="Y2899" t="s">
        <v>1740</v>
      </c>
      <c r="AA2899" s="1">
        <f t="shared" si="324"/>
        <v>45987</v>
      </c>
      <c r="AB2899" s="2">
        <f t="shared" si="325"/>
        <v>11</v>
      </c>
      <c r="AC2899" s="2">
        <f t="shared" si="326"/>
        <v>2025</v>
      </c>
      <c r="AD2899" s="2" t="str">
        <f>IFERROR(VLOOKUP(A2899,'Aux Área'!$A$4:$B$123,2,0),"-")</f>
        <v>TI</v>
      </c>
    </row>
    <row r="2900" spans="1:30" x14ac:dyDescent="0.3">
      <c r="A2900" t="s">
        <v>68</v>
      </c>
      <c r="B2900" t="s">
        <v>296</v>
      </c>
      <c r="C2900" t="s">
        <v>5040</v>
      </c>
      <c r="D2900" t="s">
        <v>80</v>
      </c>
      <c r="E2900" t="s">
        <v>81</v>
      </c>
      <c r="F2900" t="s">
        <v>69</v>
      </c>
      <c r="G2900" t="s">
        <v>1503</v>
      </c>
      <c r="H2900" t="s">
        <v>36</v>
      </c>
      <c r="I2900" t="s">
        <v>37</v>
      </c>
      <c r="J2900" t="s">
        <v>231</v>
      </c>
      <c r="K2900" t="s">
        <v>232</v>
      </c>
      <c r="L2900" t="s">
        <v>217</v>
      </c>
      <c r="M2900" t="s">
        <v>38</v>
      </c>
      <c r="N2900" t="s">
        <v>39</v>
      </c>
      <c r="O2900" s="23">
        <v>402</v>
      </c>
      <c r="P2900" s="9">
        <v>10.38</v>
      </c>
      <c r="Q2900" t="s">
        <v>40</v>
      </c>
      <c r="R2900">
        <v>12494</v>
      </c>
      <c r="S2900" s="9">
        <v>38.72</v>
      </c>
      <c r="T2900" s="26">
        <v>4.25</v>
      </c>
      <c r="U2900" s="8">
        <v>164.57</v>
      </c>
      <c r="V2900" t="s">
        <v>5041</v>
      </c>
      <c r="W2900" t="s">
        <v>2007</v>
      </c>
      <c r="X2900" t="s">
        <v>42</v>
      </c>
      <c r="Y2900" t="s">
        <v>1740</v>
      </c>
      <c r="AA2900" s="1">
        <f t="shared" si="324"/>
        <v>45987</v>
      </c>
      <c r="AB2900" s="2">
        <f t="shared" si="325"/>
        <v>11</v>
      </c>
      <c r="AC2900" s="2">
        <f t="shared" si="326"/>
        <v>2025</v>
      </c>
      <c r="AD2900" s="2" t="str">
        <f>IFERROR(VLOOKUP(A2900,'Aux Área'!$A$4:$B$123,2,0),"-")</f>
        <v>OPERAÇÃO</v>
      </c>
    </row>
    <row r="2901" spans="1:30" x14ac:dyDescent="0.3">
      <c r="A2901" t="s">
        <v>76</v>
      </c>
      <c r="B2901" t="s">
        <v>380</v>
      </c>
      <c r="C2901" t="s">
        <v>5042</v>
      </c>
      <c r="D2901" t="s">
        <v>382</v>
      </c>
      <c r="E2901" t="s">
        <v>383</v>
      </c>
      <c r="F2901" t="s">
        <v>77</v>
      </c>
      <c r="G2901" t="s">
        <v>1500</v>
      </c>
      <c r="H2901" t="s">
        <v>36</v>
      </c>
      <c r="I2901" t="s">
        <v>37</v>
      </c>
      <c r="J2901" t="s">
        <v>172</v>
      </c>
      <c r="K2901" t="s">
        <v>173</v>
      </c>
      <c r="L2901" t="s">
        <v>124</v>
      </c>
      <c r="M2901" t="s">
        <v>38</v>
      </c>
      <c r="N2901" t="s">
        <v>39</v>
      </c>
      <c r="O2901" s="23">
        <v>270</v>
      </c>
      <c r="P2901" s="9">
        <v>11.1</v>
      </c>
      <c r="Q2901" t="s">
        <v>40</v>
      </c>
      <c r="R2901">
        <v>40801</v>
      </c>
      <c r="S2901" s="9">
        <v>24.32</v>
      </c>
      <c r="T2901" s="26">
        <v>4.09</v>
      </c>
      <c r="U2901" s="8">
        <v>99.47</v>
      </c>
      <c r="V2901" t="s">
        <v>4173</v>
      </c>
      <c r="W2901" t="s">
        <v>2007</v>
      </c>
      <c r="X2901" t="s">
        <v>42</v>
      </c>
      <c r="Y2901" t="s">
        <v>1740</v>
      </c>
      <c r="AA2901" s="1">
        <f t="shared" si="324"/>
        <v>45987</v>
      </c>
      <c r="AB2901" s="2">
        <f t="shared" si="325"/>
        <v>11</v>
      </c>
      <c r="AC2901" s="2">
        <f t="shared" si="326"/>
        <v>2025</v>
      </c>
      <c r="AD2901" s="2" t="str">
        <f>IFERROR(VLOOKUP(A2901,'Aux Área'!$A$4:$B$123,2,0),"-")</f>
        <v>QSMS</v>
      </c>
    </row>
    <row r="2902" spans="1:30" x14ac:dyDescent="0.3">
      <c r="A2902" t="s">
        <v>62</v>
      </c>
      <c r="B2902" t="s">
        <v>1455</v>
      </c>
      <c r="C2902" t="s">
        <v>5043</v>
      </c>
      <c r="D2902" t="s">
        <v>120</v>
      </c>
      <c r="E2902" t="s">
        <v>121</v>
      </c>
      <c r="F2902" t="s">
        <v>63</v>
      </c>
      <c r="G2902" t="s">
        <v>1500</v>
      </c>
      <c r="H2902" t="s">
        <v>36</v>
      </c>
      <c r="I2902" t="s">
        <v>37</v>
      </c>
      <c r="J2902" t="s">
        <v>237</v>
      </c>
      <c r="K2902" t="s">
        <v>238</v>
      </c>
      <c r="L2902" t="s">
        <v>110</v>
      </c>
      <c r="M2902" t="s">
        <v>38</v>
      </c>
      <c r="N2902" t="s">
        <v>39</v>
      </c>
      <c r="O2902" s="23">
        <v>387</v>
      </c>
      <c r="P2902" s="9">
        <v>9.5399999999999991</v>
      </c>
      <c r="Q2902" t="s">
        <v>40</v>
      </c>
      <c r="R2902">
        <v>45416</v>
      </c>
      <c r="S2902" s="9">
        <v>40.58</v>
      </c>
      <c r="T2902" s="26">
        <v>4.0910000000000002</v>
      </c>
      <c r="U2902" s="8">
        <v>166.01</v>
      </c>
      <c r="V2902" t="s">
        <v>41</v>
      </c>
      <c r="W2902" t="s">
        <v>2007</v>
      </c>
      <c r="X2902" t="s">
        <v>42</v>
      </c>
      <c r="Y2902" t="s">
        <v>1740</v>
      </c>
      <c r="AA2902" s="1">
        <f t="shared" si="324"/>
        <v>45987</v>
      </c>
      <c r="AB2902" s="2">
        <f t="shared" si="325"/>
        <v>11</v>
      </c>
      <c r="AC2902" s="2">
        <f t="shared" si="326"/>
        <v>2025</v>
      </c>
      <c r="AD2902" s="2" t="str">
        <f>IFERROR(VLOOKUP(A2902,'Aux Área'!$A$4:$B$123,2,0),"-")</f>
        <v>CONSERVA</v>
      </c>
    </row>
    <row r="2903" spans="1:30" x14ac:dyDescent="0.3">
      <c r="A2903" t="s">
        <v>2472</v>
      </c>
      <c r="B2903" t="s">
        <v>2473</v>
      </c>
      <c r="C2903" t="s">
        <v>5044</v>
      </c>
      <c r="D2903" t="s">
        <v>4541</v>
      </c>
      <c r="E2903" t="s">
        <v>4542</v>
      </c>
      <c r="F2903" t="s">
        <v>2475</v>
      </c>
      <c r="G2903" t="s">
        <v>659</v>
      </c>
      <c r="H2903" t="s">
        <v>2215</v>
      </c>
      <c r="I2903" t="s">
        <v>667</v>
      </c>
      <c r="J2903" t="s">
        <v>231</v>
      </c>
      <c r="K2903" t="s">
        <v>232</v>
      </c>
      <c r="L2903" t="s">
        <v>217</v>
      </c>
      <c r="M2903" t="s">
        <v>38</v>
      </c>
      <c r="N2903" t="s">
        <v>668</v>
      </c>
      <c r="O2903" s="23">
        <v>213</v>
      </c>
      <c r="P2903" s="9">
        <v>3.5</v>
      </c>
      <c r="Q2903" t="s">
        <v>40</v>
      </c>
      <c r="R2903">
        <v>3932</v>
      </c>
      <c r="S2903" s="9">
        <v>60.86</v>
      </c>
      <c r="T2903" s="26">
        <v>5.9909999999999997</v>
      </c>
      <c r="U2903" s="8">
        <v>364.59</v>
      </c>
      <c r="V2903" t="s">
        <v>5045</v>
      </c>
      <c r="W2903" t="s">
        <v>2007</v>
      </c>
      <c r="X2903" t="s">
        <v>42</v>
      </c>
      <c r="Y2903" t="s">
        <v>1740</v>
      </c>
      <c r="AA2903" s="1">
        <f t="shared" si="324"/>
        <v>45987</v>
      </c>
      <c r="AB2903" s="2">
        <f t="shared" si="325"/>
        <v>11</v>
      </c>
      <c r="AC2903" s="2">
        <f t="shared" si="326"/>
        <v>2025</v>
      </c>
      <c r="AD2903" s="2" t="str">
        <f>IFERROR(VLOOKUP(A2903,'Aux Área'!$A$4:$B$123,2,0),"-")</f>
        <v>APH</v>
      </c>
    </row>
    <row r="2904" spans="1:30" x14ac:dyDescent="0.3">
      <c r="A2904" t="s">
        <v>2638</v>
      </c>
      <c r="B2904" t="s">
        <v>4593</v>
      </c>
      <c r="C2904" t="s">
        <v>5046</v>
      </c>
      <c r="D2904" t="s">
        <v>3259</v>
      </c>
      <c r="E2904" t="s">
        <v>3260</v>
      </c>
      <c r="F2904" t="s">
        <v>2641</v>
      </c>
      <c r="G2904" t="s">
        <v>1135</v>
      </c>
      <c r="H2904" t="s">
        <v>2275</v>
      </c>
      <c r="I2904" t="s">
        <v>1497</v>
      </c>
      <c r="J2904" t="s">
        <v>275</v>
      </c>
      <c r="K2904" t="s">
        <v>276</v>
      </c>
      <c r="L2904" t="s">
        <v>124</v>
      </c>
      <c r="M2904" t="s">
        <v>38</v>
      </c>
      <c r="N2904" t="s">
        <v>39</v>
      </c>
      <c r="O2904" s="23">
        <v>358</v>
      </c>
      <c r="P2904" s="9">
        <v>7.45</v>
      </c>
      <c r="Q2904" t="s">
        <v>40</v>
      </c>
      <c r="R2904">
        <v>24703</v>
      </c>
      <c r="S2904" s="9">
        <v>48.04</v>
      </c>
      <c r="T2904" s="26">
        <v>4.1900000000000004</v>
      </c>
      <c r="U2904" s="8">
        <v>201.29</v>
      </c>
      <c r="V2904" t="s">
        <v>5047</v>
      </c>
      <c r="W2904" t="s">
        <v>2276</v>
      </c>
      <c r="X2904" t="s">
        <v>42</v>
      </c>
      <c r="Y2904" t="s">
        <v>2277</v>
      </c>
      <c r="AA2904" s="1">
        <f t="shared" si="324"/>
        <v>45987</v>
      </c>
      <c r="AB2904" s="2">
        <f t="shared" si="325"/>
        <v>11</v>
      </c>
      <c r="AC2904" s="2">
        <f t="shared" si="326"/>
        <v>2025</v>
      </c>
      <c r="AD2904" s="2" t="str">
        <f>IFERROR(VLOOKUP(A2904,'Aux Área'!$A$4:$B$123,2,0),"-")</f>
        <v>INSPEÇÃO</v>
      </c>
    </row>
    <row r="2905" spans="1:30" x14ac:dyDescent="0.3">
      <c r="A2905" t="s">
        <v>1130</v>
      </c>
      <c r="B2905" t="s">
        <v>1131</v>
      </c>
      <c r="C2905" t="s">
        <v>5048</v>
      </c>
      <c r="D2905" t="s">
        <v>1133</v>
      </c>
      <c r="E2905" t="s">
        <v>1134</v>
      </c>
      <c r="F2905" t="s">
        <v>1130</v>
      </c>
      <c r="G2905" t="s">
        <v>1635</v>
      </c>
      <c r="H2905" t="s">
        <v>1136</v>
      </c>
      <c r="I2905" t="s">
        <v>1137</v>
      </c>
      <c r="J2905" t="s">
        <v>228</v>
      </c>
      <c r="K2905" t="s">
        <v>229</v>
      </c>
      <c r="L2905" t="s">
        <v>207</v>
      </c>
      <c r="M2905" t="s">
        <v>38</v>
      </c>
      <c r="N2905" t="s">
        <v>707</v>
      </c>
      <c r="O2905" s="23">
        <v>429</v>
      </c>
      <c r="P2905" s="9">
        <v>8.3699999999999992</v>
      </c>
      <c r="Q2905" t="s">
        <v>40</v>
      </c>
      <c r="R2905">
        <v>26732</v>
      </c>
      <c r="S2905" s="9">
        <v>51.23</v>
      </c>
      <c r="T2905" s="26">
        <v>6.35</v>
      </c>
      <c r="U2905" s="8">
        <v>325.31</v>
      </c>
      <c r="V2905" t="s">
        <v>41</v>
      </c>
      <c r="W2905" t="s">
        <v>2007</v>
      </c>
      <c r="X2905" t="s">
        <v>42</v>
      </c>
      <c r="Y2905" t="s">
        <v>1740</v>
      </c>
      <c r="AA2905" s="1">
        <f t="shared" si="324"/>
        <v>45987</v>
      </c>
      <c r="AB2905" s="2">
        <f t="shared" si="325"/>
        <v>11</v>
      </c>
      <c r="AC2905" s="2">
        <f t="shared" si="326"/>
        <v>2025</v>
      </c>
      <c r="AD2905" s="2" t="str">
        <f>IFERROR(VLOOKUP(A2905,'Aux Área'!$A$4:$B$123,2,0),"-")</f>
        <v>DIRETORIA</v>
      </c>
    </row>
    <row r="2906" spans="1:30" x14ac:dyDescent="0.3">
      <c r="A2906" t="s">
        <v>58</v>
      </c>
      <c r="B2906" t="s">
        <v>250</v>
      </c>
      <c r="C2906" t="s">
        <v>5049</v>
      </c>
      <c r="D2906" t="s">
        <v>87</v>
      </c>
      <c r="E2906" t="s">
        <v>88</v>
      </c>
      <c r="F2906" t="s">
        <v>59</v>
      </c>
      <c r="G2906" t="s">
        <v>1500</v>
      </c>
      <c r="H2906" t="s">
        <v>36</v>
      </c>
      <c r="I2906" t="s">
        <v>37</v>
      </c>
      <c r="J2906" t="s">
        <v>241</v>
      </c>
      <c r="K2906" t="s">
        <v>242</v>
      </c>
      <c r="L2906" t="s">
        <v>110</v>
      </c>
      <c r="M2906" t="s">
        <v>38</v>
      </c>
      <c r="N2906" t="s">
        <v>111</v>
      </c>
      <c r="O2906" s="23">
        <v>264</v>
      </c>
      <c r="P2906" s="9">
        <v>7.39</v>
      </c>
      <c r="Q2906" t="s">
        <v>40</v>
      </c>
      <c r="R2906">
        <v>56404</v>
      </c>
      <c r="S2906" s="9">
        <v>35.729999999999997</v>
      </c>
      <c r="T2906" s="26">
        <v>4.59</v>
      </c>
      <c r="U2906" s="8">
        <v>164</v>
      </c>
      <c r="V2906" t="s">
        <v>41</v>
      </c>
      <c r="W2906" t="s">
        <v>2007</v>
      </c>
      <c r="X2906" t="s">
        <v>42</v>
      </c>
      <c r="Y2906" t="s">
        <v>1740</v>
      </c>
      <c r="AA2906" s="1">
        <f t="shared" si="324"/>
        <v>45987</v>
      </c>
      <c r="AB2906" s="2">
        <f t="shared" si="325"/>
        <v>11</v>
      </c>
      <c r="AC2906" s="2">
        <f t="shared" si="326"/>
        <v>2025</v>
      </c>
      <c r="AD2906" s="2" t="str">
        <f>IFERROR(VLOOKUP(A2906,'Aux Área'!$A$4:$B$123,2,0),"-")</f>
        <v>CONSERVA</v>
      </c>
    </row>
    <row r="2907" spans="1:30" x14ac:dyDescent="0.3">
      <c r="A2907" t="s">
        <v>2700</v>
      </c>
      <c r="C2907" t="s">
        <v>15628</v>
      </c>
      <c r="F2907" t="s">
        <v>2703</v>
      </c>
      <c r="K2907" t="s">
        <v>123</v>
      </c>
      <c r="N2907" t="s">
        <v>15690</v>
      </c>
      <c r="O2907" t="s">
        <v>15244</v>
      </c>
      <c r="P2907" s="9" t="s">
        <v>15244</v>
      </c>
      <c r="Q2907" t="s">
        <v>40</v>
      </c>
      <c r="R2907" t="s">
        <v>15244</v>
      </c>
      <c r="S2907">
        <v>6</v>
      </c>
      <c r="U2907" s="8">
        <v>20.94</v>
      </c>
      <c r="X2907" t="s">
        <v>42</v>
      </c>
      <c r="Y2907" t="s">
        <v>1986</v>
      </c>
      <c r="AA2907" s="1">
        <f>IFERROR(DATEVALUE(C2907),"-")</f>
        <v>45987</v>
      </c>
      <c r="AB2907" s="2">
        <f>IFERROR(MONTH(AA2907),"-")</f>
        <v>11</v>
      </c>
      <c r="AC2907" s="2">
        <f>IFERROR(YEAR(AA2907),"-")</f>
        <v>2025</v>
      </c>
      <c r="AD2907" s="2" t="str">
        <f>IFERROR(VLOOKUP(A2907,'Aux Área'!$A$4:$B$123,2,0),"-")</f>
        <v>PESADOS</v>
      </c>
    </row>
    <row r="2908" spans="1:30" x14ac:dyDescent="0.3">
      <c r="A2908" t="s">
        <v>2282</v>
      </c>
      <c r="B2908" t="s">
        <v>4679</v>
      </c>
      <c r="C2908" t="s">
        <v>5050</v>
      </c>
      <c r="D2908" t="s">
        <v>3295</v>
      </c>
      <c r="E2908" t="s">
        <v>3296</v>
      </c>
      <c r="F2908" t="s">
        <v>2285</v>
      </c>
      <c r="G2908" t="s">
        <v>1135</v>
      </c>
      <c r="H2908" t="s">
        <v>2275</v>
      </c>
      <c r="I2908" t="s">
        <v>1497</v>
      </c>
      <c r="J2908" t="s">
        <v>165</v>
      </c>
      <c r="K2908" t="s">
        <v>166</v>
      </c>
      <c r="L2908" t="s">
        <v>167</v>
      </c>
      <c r="M2908" t="s">
        <v>38</v>
      </c>
      <c r="N2908" t="s">
        <v>39</v>
      </c>
      <c r="O2908" s="23">
        <v>503</v>
      </c>
      <c r="P2908" s="9">
        <v>9.9700000000000006</v>
      </c>
      <c r="Q2908" t="s">
        <v>40</v>
      </c>
      <c r="R2908">
        <v>26842</v>
      </c>
      <c r="S2908" s="9">
        <v>50.45</v>
      </c>
      <c r="T2908" s="26">
        <v>4.46</v>
      </c>
      <c r="U2908" s="8">
        <v>225.01</v>
      </c>
      <c r="V2908" t="s">
        <v>112</v>
      </c>
      <c r="W2908" t="s">
        <v>2276</v>
      </c>
      <c r="X2908" t="s">
        <v>42</v>
      </c>
      <c r="Y2908" t="s">
        <v>2277</v>
      </c>
      <c r="AA2908" s="1">
        <f t="shared" ref="AA2908:AA2933" si="327">DATEVALUE(C2908)</f>
        <v>45987</v>
      </c>
      <c r="AB2908" s="2">
        <f t="shared" ref="AB2908:AB2933" si="328">MONTH(AA2908)</f>
        <v>11</v>
      </c>
      <c r="AC2908" s="2">
        <f t="shared" ref="AC2908:AC2933" si="329">YEAR(AA2908)</f>
        <v>2025</v>
      </c>
      <c r="AD2908" s="2" t="str">
        <f>IFERROR(VLOOKUP(A2908,'Aux Área'!$A$4:$B$123,2,0),"-")</f>
        <v>INSPEÇÃO</v>
      </c>
    </row>
    <row r="2909" spans="1:30" x14ac:dyDescent="0.3">
      <c r="A2909" t="s">
        <v>60</v>
      </c>
      <c r="B2909" t="s">
        <v>614</v>
      </c>
      <c r="C2909" t="s">
        <v>5051</v>
      </c>
      <c r="D2909" t="s">
        <v>1206</v>
      </c>
      <c r="E2909" t="s">
        <v>1207</v>
      </c>
      <c r="F2909" t="s">
        <v>61</v>
      </c>
      <c r="G2909" t="s">
        <v>1500</v>
      </c>
      <c r="H2909" t="s">
        <v>36</v>
      </c>
      <c r="I2909" t="s">
        <v>37</v>
      </c>
      <c r="J2909" t="s">
        <v>1665</v>
      </c>
      <c r="K2909" t="s">
        <v>1666</v>
      </c>
      <c r="L2909" t="s">
        <v>301</v>
      </c>
      <c r="M2909" t="s">
        <v>38</v>
      </c>
      <c r="N2909" t="s">
        <v>39</v>
      </c>
      <c r="O2909" s="23">
        <v>280</v>
      </c>
      <c r="P2909" s="9">
        <v>9.75</v>
      </c>
      <c r="Q2909" t="s">
        <v>40</v>
      </c>
      <c r="R2909">
        <v>21156</v>
      </c>
      <c r="S2909" s="9">
        <v>28.71</v>
      </c>
      <c r="T2909" s="26">
        <v>4.09</v>
      </c>
      <c r="U2909" s="8">
        <v>117.42</v>
      </c>
      <c r="V2909" t="s">
        <v>5052</v>
      </c>
      <c r="W2909" t="s">
        <v>2007</v>
      </c>
      <c r="X2909" t="s">
        <v>42</v>
      </c>
      <c r="Y2909" t="s">
        <v>1740</v>
      </c>
      <c r="AA2909" s="1">
        <f t="shared" si="327"/>
        <v>45987</v>
      </c>
      <c r="AB2909" s="2">
        <f t="shared" si="328"/>
        <v>11</v>
      </c>
      <c r="AC2909" s="2">
        <f t="shared" si="329"/>
        <v>2025</v>
      </c>
      <c r="AD2909" s="2" t="str">
        <f>IFERROR(VLOOKUP(A2909,'Aux Área'!$A$4:$B$123,2,0),"-")</f>
        <v>QSMS</v>
      </c>
    </row>
    <row r="2910" spans="1:30" x14ac:dyDescent="0.3">
      <c r="A2910" t="s">
        <v>2306</v>
      </c>
      <c r="B2910" t="s">
        <v>4613</v>
      </c>
      <c r="C2910" t="s">
        <v>5053</v>
      </c>
      <c r="D2910" t="s">
        <v>3319</v>
      </c>
      <c r="E2910" t="s">
        <v>3320</v>
      </c>
      <c r="F2910" t="s">
        <v>2309</v>
      </c>
      <c r="G2910" t="s">
        <v>1135</v>
      </c>
      <c r="H2910" t="s">
        <v>2275</v>
      </c>
      <c r="I2910" t="s">
        <v>1497</v>
      </c>
      <c r="J2910" t="s">
        <v>89</v>
      </c>
      <c r="K2910" t="s">
        <v>90</v>
      </c>
      <c r="L2910" t="s">
        <v>91</v>
      </c>
      <c r="M2910" t="s">
        <v>38</v>
      </c>
      <c r="N2910" t="s">
        <v>39</v>
      </c>
      <c r="O2910" s="23">
        <v>447</v>
      </c>
      <c r="P2910" s="9">
        <v>11.2</v>
      </c>
      <c r="Q2910" t="s">
        <v>40</v>
      </c>
      <c r="R2910">
        <v>24497</v>
      </c>
      <c r="S2910" s="9">
        <v>39.92</v>
      </c>
      <c r="T2910" s="26">
        <v>4.29</v>
      </c>
      <c r="U2910" s="8">
        <v>171.26</v>
      </c>
      <c r="V2910" t="s">
        <v>5054</v>
      </c>
      <c r="W2910" t="s">
        <v>2276</v>
      </c>
      <c r="X2910" t="s">
        <v>42</v>
      </c>
      <c r="Y2910" t="s">
        <v>2277</v>
      </c>
      <c r="AA2910" s="1">
        <f t="shared" si="327"/>
        <v>45987</v>
      </c>
      <c r="AB2910" s="2">
        <f t="shared" si="328"/>
        <v>11</v>
      </c>
      <c r="AC2910" s="2">
        <f t="shared" si="329"/>
        <v>2025</v>
      </c>
      <c r="AD2910" s="2" t="str">
        <f>IFERROR(VLOOKUP(A2910,'Aux Área'!$A$4:$B$123,2,0),"-")</f>
        <v>INSPEÇÃO</v>
      </c>
    </row>
    <row r="2911" spans="1:30" x14ac:dyDescent="0.3">
      <c r="A2911" t="s">
        <v>2278</v>
      </c>
      <c r="B2911" t="s">
        <v>4664</v>
      </c>
      <c r="C2911" t="s">
        <v>5055</v>
      </c>
      <c r="D2911" t="s">
        <v>3243</v>
      </c>
      <c r="E2911" t="s">
        <v>3244</v>
      </c>
      <c r="F2911" t="s">
        <v>2281</v>
      </c>
      <c r="G2911" t="s">
        <v>1135</v>
      </c>
      <c r="H2911" t="s">
        <v>2275</v>
      </c>
      <c r="I2911" t="s">
        <v>1497</v>
      </c>
      <c r="J2911" t="s">
        <v>169</v>
      </c>
      <c r="K2911" t="s">
        <v>170</v>
      </c>
      <c r="L2911" t="s">
        <v>124</v>
      </c>
      <c r="M2911" t="s">
        <v>38</v>
      </c>
      <c r="N2911" t="s">
        <v>39</v>
      </c>
      <c r="O2911" s="23">
        <v>387</v>
      </c>
      <c r="P2911" s="9">
        <v>10.46</v>
      </c>
      <c r="Q2911" t="s">
        <v>40</v>
      </c>
      <c r="R2911">
        <v>31188</v>
      </c>
      <c r="S2911" s="9">
        <v>37</v>
      </c>
      <c r="T2911" s="26">
        <v>4.2910000000000004</v>
      </c>
      <c r="U2911" s="8">
        <v>158.77000000000001</v>
      </c>
      <c r="V2911" t="s">
        <v>41</v>
      </c>
      <c r="W2911" t="s">
        <v>2276</v>
      </c>
      <c r="X2911" t="s">
        <v>42</v>
      </c>
      <c r="Y2911" t="s">
        <v>2277</v>
      </c>
      <c r="AA2911" s="1">
        <f t="shared" si="327"/>
        <v>45987</v>
      </c>
      <c r="AB2911" s="2">
        <f t="shared" si="328"/>
        <v>11</v>
      </c>
      <c r="AC2911" s="2">
        <f t="shared" si="329"/>
        <v>2025</v>
      </c>
      <c r="AD2911" s="2" t="str">
        <f>IFERROR(VLOOKUP(A2911,'Aux Área'!$A$4:$B$123,2,0),"-")</f>
        <v>INSPEÇÃO</v>
      </c>
    </row>
    <row r="2912" spans="1:30" x14ac:dyDescent="0.3">
      <c r="A2912" t="s">
        <v>662</v>
      </c>
      <c r="B2912" t="s">
        <v>183</v>
      </c>
      <c r="C2912" t="s">
        <v>5056</v>
      </c>
      <c r="D2912" t="s">
        <v>1568</v>
      </c>
      <c r="E2912" t="s">
        <v>1569</v>
      </c>
      <c r="F2912" t="s">
        <v>653</v>
      </c>
      <c r="G2912" t="s">
        <v>1495</v>
      </c>
      <c r="H2912" t="s">
        <v>1571</v>
      </c>
      <c r="I2912" t="s">
        <v>1497</v>
      </c>
      <c r="J2912" t="s">
        <v>1100</v>
      </c>
      <c r="K2912" t="s">
        <v>1101</v>
      </c>
      <c r="L2912" t="s">
        <v>181</v>
      </c>
      <c r="M2912" t="s">
        <v>38</v>
      </c>
      <c r="N2912" t="s">
        <v>668</v>
      </c>
      <c r="O2912" s="23">
        <v>0</v>
      </c>
      <c r="P2912" s="9">
        <v>0</v>
      </c>
      <c r="Q2912" t="s">
        <v>40</v>
      </c>
      <c r="R2912">
        <v>0</v>
      </c>
      <c r="S2912" s="9">
        <v>86.29</v>
      </c>
      <c r="T2912" s="26">
        <v>5.59</v>
      </c>
      <c r="U2912" s="8">
        <v>482.37</v>
      </c>
      <c r="V2912" t="s">
        <v>5057</v>
      </c>
      <c r="W2912" t="s">
        <v>652</v>
      </c>
      <c r="X2912" t="s">
        <v>42</v>
      </c>
      <c r="Y2912" t="s">
        <v>653</v>
      </c>
      <c r="AA2912" s="1">
        <f t="shared" si="327"/>
        <v>45987</v>
      </c>
      <c r="AB2912" s="2">
        <f t="shared" si="328"/>
        <v>11</v>
      </c>
      <c r="AC2912" s="2">
        <f t="shared" si="329"/>
        <v>2025</v>
      </c>
      <c r="AD2912" s="2" t="str">
        <f>IFERROR(VLOOKUP(A2912,'Aux Área'!$A$4:$B$123,2,0),"-")</f>
        <v>SÃO PEDRO</v>
      </c>
    </row>
    <row r="2913" spans="1:30" x14ac:dyDescent="0.3">
      <c r="A2913" t="s">
        <v>64</v>
      </c>
      <c r="B2913" t="s">
        <v>332</v>
      </c>
      <c r="C2913" t="s">
        <v>5058</v>
      </c>
      <c r="D2913" t="s">
        <v>127</v>
      </c>
      <c r="E2913" t="s">
        <v>128</v>
      </c>
      <c r="F2913" t="s">
        <v>65</v>
      </c>
      <c r="G2913" t="s">
        <v>1500</v>
      </c>
      <c r="H2913" t="s">
        <v>36</v>
      </c>
      <c r="I2913" t="s">
        <v>37</v>
      </c>
      <c r="J2913" t="s">
        <v>89</v>
      </c>
      <c r="K2913" t="s">
        <v>90</v>
      </c>
      <c r="L2913" t="s">
        <v>91</v>
      </c>
      <c r="M2913" t="s">
        <v>38</v>
      </c>
      <c r="N2913" t="s">
        <v>39</v>
      </c>
      <c r="O2913" s="23">
        <v>394</v>
      </c>
      <c r="P2913" s="9">
        <v>10.06</v>
      </c>
      <c r="Q2913" t="s">
        <v>40</v>
      </c>
      <c r="R2913">
        <v>32471</v>
      </c>
      <c r="S2913" s="9">
        <v>39.17</v>
      </c>
      <c r="T2913" s="26">
        <v>4.29</v>
      </c>
      <c r="U2913" s="8">
        <v>168.04</v>
      </c>
      <c r="V2913" t="s">
        <v>5059</v>
      </c>
      <c r="W2913" t="s">
        <v>2007</v>
      </c>
      <c r="X2913" t="s">
        <v>42</v>
      </c>
      <c r="Y2913" t="s">
        <v>1740</v>
      </c>
      <c r="AA2913" s="1">
        <f t="shared" si="327"/>
        <v>45987</v>
      </c>
      <c r="AB2913" s="2">
        <f t="shared" si="328"/>
        <v>11</v>
      </c>
      <c r="AC2913" s="2">
        <f t="shared" si="329"/>
        <v>2025</v>
      </c>
      <c r="AD2913" s="2" t="str">
        <f>IFERROR(VLOOKUP(A2913,'Aux Área'!$A$4:$B$123,2,0),"-")</f>
        <v>ENGENHARIA</v>
      </c>
    </row>
    <row r="2914" spans="1:30" x14ac:dyDescent="0.3">
      <c r="A2914" t="s">
        <v>56</v>
      </c>
      <c r="B2914" t="s">
        <v>266</v>
      </c>
      <c r="C2914" t="s">
        <v>5060</v>
      </c>
      <c r="D2914" t="s">
        <v>120</v>
      </c>
      <c r="E2914" t="s">
        <v>121</v>
      </c>
      <c r="F2914" t="s">
        <v>57</v>
      </c>
      <c r="G2914" t="s">
        <v>1500</v>
      </c>
      <c r="H2914" t="s">
        <v>36</v>
      </c>
      <c r="I2914" t="s">
        <v>37</v>
      </c>
      <c r="J2914" t="s">
        <v>3117</v>
      </c>
      <c r="K2914" t="s">
        <v>3118</v>
      </c>
      <c r="L2914" t="s">
        <v>377</v>
      </c>
      <c r="M2914" t="s">
        <v>38</v>
      </c>
      <c r="N2914" t="s">
        <v>39</v>
      </c>
      <c r="O2914" s="23">
        <v>250</v>
      </c>
      <c r="P2914" s="9">
        <v>8.1999999999999993</v>
      </c>
      <c r="Q2914" t="s">
        <v>40</v>
      </c>
      <c r="R2914">
        <v>30885</v>
      </c>
      <c r="S2914" s="9">
        <v>30.49</v>
      </c>
      <c r="T2914" s="26">
        <v>4.2910000000000004</v>
      </c>
      <c r="U2914" s="8">
        <v>130.84</v>
      </c>
      <c r="V2914" t="s">
        <v>112</v>
      </c>
      <c r="W2914" t="s">
        <v>2007</v>
      </c>
      <c r="X2914" t="s">
        <v>42</v>
      </c>
      <c r="Y2914" t="s">
        <v>1740</v>
      </c>
      <c r="AA2914" s="1">
        <f t="shared" si="327"/>
        <v>45987</v>
      </c>
      <c r="AB2914" s="2">
        <f t="shared" si="328"/>
        <v>11</v>
      </c>
      <c r="AC2914" s="2">
        <f t="shared" si="329"/>
        <v>2025</v>
      </c>
      <c r="AD2914" s="2" t="str">
        <f>IFERROR(VLOOKUP(A2914,'Aux Área'!$A$4:$B$123,2,0),"-")</f>
        <v>CONSERVA</v>
      </c>
    </row>
    <row r="2915" spans="1:30" x14ac:dyDescent="0.3">
      <c r="A2915" t="s">
        <v>2461</v>
      </c>
      <c r="B2915" t="s">
        <v>5008</v>
      </c>
      <c r="C2915" t="s">
        <v>5061</v>
      </c>
      <c r="D2915" t="s">
        <v>3285</v>
      </c>
      <c r="E2915" t="s">
        <v>3286</v>
      </c>
      <c r="F2915" t="s">
        <v>3574</v>
      </c>
      <c r="G2915" t="s">
        <v>1135</v>
      </c>
      <c r="H2915" t="s">
        <v>2275</v>
      </c>
      <c r="I2915" t="s">
        <v>1497</v>
      </c>
      <c r="J2915" t="s">
        <v>231</v>
      </c>
      <c r="K2915" t="s">
        <v>232</v>
      </c>
      <c r="L2915" t="s">
        <v>217</v>
      </c>
      <c r="M2915" t="s">
        <v>38</v>
      </c>
      <c r="N2915" t="s">
        <v>39</v>
      </c>
      <c r="O2915" s="23">
        <v>378</v>
      </c>
      <c r="P2915" s="9">
        <v>8.57</v>
      </c>
      <c r="Q2915" t="s">
        <v>40</v>
      </c>
      <c r="R2915">
        <v>12196</v>
      </c>
      <c r="S2915" s="9">
        <v>44.11</v>
      </c>
      <c r="T2915" s="26">
        <v>4.2510000000000003</v>
      </c>
      <c r="U2915" s="8">
        <v>187.49</v>
      </c>
      <c r="V2915" t="s">
        <v>5062</v>
      </c>
      <c r="W2915" t="s">
        <v>2276</v>
      </c>
      <c r="X2915" t="s">
        <v>42</v>
      </c>
      <c r="Y2915" t="s">
        <v>2277</v>
      </c>
      <c r="AA2915" s="1">
        <f t="shared" si="327"/>
        <v>45987</v>
      </c>
      <c r="AB2915" s="2">
        <f t="shared" si="328"/>
        <v>11</v>
      </c>
      <c r="AC2915" s="2">
        <f t="shared" si="329"/>
        <v>2025</v>
      </c>
      <c r="AD2915" s="2" t="str">
        <f>IFERROR(VLOOKUP(A2915,'Aux Área'!$A$4:$B$123,2,0),"-")</f>
        <v>INSPEÇÃO</v>
      </c>
    </row>
    <row r="2916" spans="1:30" x14ac:dyDescent="0.3">
      <c r="A2916" t="s">
        <v>2643</v>
      </c>
      <c r="B2916" t="s">
        <v>2307</v>
      </c>
      <c r="C2916" t="s">
        <v>5063</v>
      </c>
      <c r="D2916" t="s">
        <v>3246</v>
      </c>
      <c r="E2916" t="s">
        <v>3247</v>
      </c>
      <c r="F2916" t="s">
        <v>2646</v>
      </c>
      <c r="G2916" t="s">
        <v>1300</v>
      </c>
      <c r="H2916" t="s">
        <v>1301</v>
      </c>
      <c r="I2916" t="s">
        <v>37</v>
      </c>
      <c r="J2916" t="s">
        <v>252</v>
      </c>
      <c r="K2916" t="s">
        <v>253</v>
      </c>
      <c r="L2916" t="s">
        <v>124</v>
      </c>
      <c r="M2916" t="s">
        <v>38</v>
      </c>
      <c r="N2916" t="s">
        <v>39</v>
      </c>
      <c r="O2916" s="23">
        <v>277</v>
      </c>
      <c r="P2916" s="9">
        <v>8.24</v>
      </c>
      <c r="Q2916" t="s">
        <v>40</v>
      </c>
      <c r="R2916">
        <v>26346</v>
      </c>
      <c r="S2916" s="9">
        <v>33.619999999999997</v>
      </c>
      <c r="T2916" s="26">
        <v>4.38</v>
      </c>
      <c r="U2916" s="8">
        <v>147.26</v>
      </c>
      <c r="V2916" t="s">
        <v>5064</v>
      </c>
      <c r="W2916" t="s">
        <v>2276</v>
      </c>
      <c r="X2916" t="s">
        <v>42</v>
      </c>
      <c r="Y2916" t="s">
        <v>2277</v>
      </c>
      <c r="AA2916" s="1">
        <f t="shared" si="327"/>
        <v>45987</v>
      </c>
      <c r="AB2916" s="2">
        <f t="shared" si="328"/>
        <v>11</v>
      </c>
      <c r="AC2916" s="2">
        <f t="shared" si="329"/>
        <v>2025</v>
      </c>
      <c r="AD2916" s="2" t="str">
        <f>IFERROR(VLOOKUP(A2916,'Aux Área'!$A$4:$B$123,2,0),"-")</f>
        <v>INSPEÇÃO</v>
      </c>
    </row>
    <row r="2917" spans="1:30" x14ac:dyDescent="0.3">
      <c r="A2917" t="s">
        <v>2314</v>
      </c>
      <c r="B2917" t="s">
        <v>4624</v>
      </c>
      <c r="C2917" t="s">
        <v>5065</v>
      </c>
      <c r="D2917" t="s">
        <v>3276</v>
      </c>
      <c r="E2917" t="s">
        <v>3277</v>
      </c>
      <c r="F2917" t="s">
        <v>2317</v>
      </c>
      <c r="G2917" t="s">
        <v>1300</v>
      </c>
      <c r="H2917" t="s">
        <v>1301</v>
      </c>
      <c r="I2917" t="s">
        <v>37</v>
      </c>
      <c r="J2917" t="s">
        <v>231</v>
      </c>
      <c r="K2917" t="s">
        <v>232</v>
      </c>
      <c r="L2917" t="s">
        <v>217</v>
      </c>
      <c r="M2917" t="s">
        <v>38</v>
      </c>
      <c r="N2917" t="s">
        <v>39</v>
      </c>
      <c r="O2917" s="23">
        <v>400</v>
      </c>
      <c r="P2917" s="9">
        <v>10.06</v>
      </c>
      <c r="Q2917" t="s">
        <v>40</v>
      </c>
      <c r="R2917">
        <v>31564</v>
      </c>
      <c r="S2917" s="9">
        <v>39.770000000000003</v>
      </c>
      <c r="T2917" s="26">
        <v>4.25</v>
      </c>
      <c r="U2917" s="8">
        <v>169.03</v>
      </c>
      <c r="V2917" t="s">
        <v>5066</v>
      </c>
      <c r="W2917" t="s">
        <v>2276</v>
      </c>
      <c r="X2917" t="s">
        <v>42</v>
      </c>
      <c r="Y2917" t="s">
        <v>2277</v>
      </c>
      <c r="AA2917" s="1">
        <f t="shared" si="327"/>
        <v>45987</v>
      </c>
      <c r="AB2917" s="2">
        <f t="shared" si="328"/>
        <v>11</v>
      </c>
      <c r="AC2917" s="2">
        <f t="shared" si="329"/>
        <v>2025</v>
      </c>
      <c r="AD2917" s="2" t="str">
        <f>IFERROR(VLOOKUP(A2917,'Aux Área'!$A$4:$B$123,2,0),"-")</f>
        <v>INSPEÇÃO</v>
      </c>
    </row>
    <row r="2918" spans="1:30" x14ac:dyDescent="0.3">
      <c r="A2918" t="s">
        <v>2117</v>
      </c>
      <c r="B2918" t="s">
        <v>1946</v>
      </c>
      <c r="C2918" t="s">
        <v>5067</v>
      </c>
      <c r="D2918" t="s">
        <v>1948</v>
      </c>
      <c r="E2918" t="s">
        <v>1949</v>
      </c>
      <c r="F2918" t="s">
        <v>653</v>
      </c>
      <c r="G2918" t="s">
        <v>635</v>
      </c>
      <c r="H2918" t="s">
        <v>1804</v>
      </c>
      <c r="I2918" t="s">
        <v>1497</v>
      </c>
      <c r="J2918" t="s">
        <v>409</v>
      </c>
      <c r="K2918" t="s">
        <v>410</v>
      </c>
      <c r="L2918" t="s">
        <v>141</v>
      </c>
      <c r="M2918" t="s">
        <v>38</v>
      </c>
      <c r="N2918" t="s">
        <v>668</v>
      </c>
      <c r="O2918" s="23">
        <v>0</v>
      </c>
      <c r="P2918" s="9">
        <v>0</v>
      </c>
      <c r="Q2918" t="s">
        <v>40</v>
      </c>
      <c r="R2918">
        <v>0</v>
      </c>
      <c r="S2918" s="9">
        <v>85.51</v>
      </c>
      <c r="T2918" s="26">
        <v>6.09</v>
      </c>
      <c r="U2918" s="8">
        <v>520.76</v>
      </c>
      <c r="V2918" t="s">
        <v>5068</v>
      </c>
      <c r="W2918" t="s">
        <v>652</v>
      </c>
      <c r="X2918" t="s">
        <v>42</v>
      </c>
      <c r="Y2918" t="s">
        <v>653</v>
      </c>
      <c r="AA2918" s="1">
        <f t="shared" si="327"/>
        <v>45987</v>
      </c>
      <c r="AB2918" s="2">
        <f t="shared" si="328"/>
        <v>11</v>
      </c>
      <c r="AC2918" s="2">
        <f t="shared" si="329"/>
        <v>2025</v>
      </c>
      <c r="AD2918" s="2" t="str">
        <f>IFERROR(VLOOKUP(A2918,'Aux Área'!$A$4:$B$123,2,0),"-")</f>
        <v>SÃO PEDRO</v>
      </c>
    </row>
    <row r="2919" spans="1:30" x14ac:dyDescent="0.3">
      <c r="A2919" t="s">
        <v>2318</v>
      </c>
      <c r="B2919" t="s">
        <v>2733</v>
      </c>
      <c r="C2919" t="s">
        <v>5069</v>
      </c>
      <c r="D2919" t="s">
        <v>3030</v>
      </c>
      <c r="E2919" t="s">
        <v>3031</v>
      </c>
      <c r="F2919" t="s">
        <v>4203</v>
      </c>
      <c r="G2919" t="s">
        <v>1135</v>
      </c>
      <c r="H2919" t="s">
        <v>2185</v>
      </c>
      <c r="I2919" t="s">
        <v>2186</v>
      </c>
      <c r="J2919" t="s">
        <v>169</v>
      </c>
      <c r="K2919" t="s">
        <v>170</v>
      </c>
      <c r="L2919" t="s">
        <v>124</v>
      </c>
      <c r="M2919" t="s">
        <v>38</v>
      </c>
      <c r="N2919" t="s">
        <v>668</v>
      </c>
      <c r="O2919" s="23">
        <v>798</v>
      </c>
      <c r="P2919" s="9">
        <v>15.06</v>
      </c>
      <c r="Q2919" t="s">
        <v>40</v>
      </c>
      <c r="R2919">
        <v>21525</v>
      </c>
      <c r="S2919" s="9">
        <v>53</v>
      </c>
      <c r="T2919" s="26">
        <v>6.09</v>
      </c>
      <c r="U2919" s="8">
        <v>322.77</v>
      </c>
      <c r="V2919" t="s">
        <v>41</v>
      </c>
      <c r="W2919" t="s">
        <v>2007</v>
      </c>
      <c r="X2919" t="s">
        <v>42</v>
      </c>
      <c r="Y2919" t="s">
        <v>2188</v>
      </c>
      <c r="AA2919" s="1">
        <f t="shared" si="327"/>
        <v>45987</v>
      </c>
      <c r="AB2919" s="2">
        <f t="shared" si="328"/>
        <v>11</v>
      </c>
      <c r="AC2919" s="2">
        <f t="shared" si="329"/>
        <v>2025</v>
      </c>
      <c r="AD2919" s="2" t="str">
        <f>IFERROR(VLOOKUP(A2919,'Aux Área'!$A$4:$B$123,2,0),"-")</f>
        <v>INSPEÇÃO</v>
      </c>
    </row>
    <row r="2920" spans="1:30" x14ac:dyDescent="0.3">
      <c r="A2920" t="s">
        <v>2181</v>
      </c>
      <c r="B2920" t="s">
        <v>4595</v>
      </c>
      <c r="C2920" t="s">
        <v>5070</v>
      </c>
      <c r="D2920" t="s">
        <v>3107</v>
      </c>
      <c r="E2920" t="s">
        <v>3108</v>
      </c>
      <c r="F2920" t="s">
        <v>2184</v>
      </c>
      <c r="G2920" t="s">
        <v>1135</v>
      </c>
      <c r="H2920" t="s">
        <v>2185</v>
      </c>
      <c r="I2920" t="s">
        <v>2186</v>
      </c>
      <c r="J2920" t="s">
        <v>108</v>
      </c>
      <c r="K2920" t="s">
        <v>109</v>
      </c>
      <c r="L2920" t="s">
        <v>110</v>
      </c>
      <c r="M2920" t="s">
        <v>38</v>
      </c>
      <c r="N2920" t="s">
        <v>668</v>
      </c>
      <c r="O2920" s="23">
        <v>726</v>
      </c>
      <c r="P2920" s="9">
        <v>14.76</v>
      </c>
      <c r="Q2920" t="s">
        <v>40</v>
      </c>
      <c r="R2920">
        <v>28943</v>
      </c>
      <c r="S2920" s="9">
        <v>49.19</v>
      </c>
      <c r="T2920" s="26">
        <v>6.19</v>
      </c>
      <c r="U2920" s="8">
        <v>304.49</v>
      </c>
      <c r="V2920" t="s">
        <v>5071</v>
      </c>
      <c r="W2920" t="s">
        <v>2007</v>
      </c>
      <c r="X2920" t="s">
        <v>42</v>
      </c>
      <c r="Y2920" t="s">
        <v>2188</v>
      </c>
      <c r="AA2920" s="1">
        <f t="shared" si="327"/>
        <v>45987</v>
      </c>
      <c r="AB2920" s="2">
        <f t="shared" si="328"/>
        <v>11</v>
      </c>
      <c r="AC2920" s="2">
        <f t="shared" si="329"/>
        <v>2025</v>
      </c>
      <c r="AD2920" s="2" t="str">
        <f>IFERROR(VLOOKUP(A2920,'Aux Área'!$A$4:$B$123,2,0),"-")</f>
        <v>INSPEÇÃO</v>
      </c>
    </row>
    <row r="2921" spans="1:30" x14ac:dyDescent="0.3">
      <c r="A2921" t="s">
        <v>2282</v>
      </c>
      <c r="B2921" t="s">
        <v>4679</v>
      </c>
      <c r="C2921" t="s">
        <v>5072</v>
      </c>
      <c r="D2921" t="s">
        <v>3295</v>
      </c>
      <c r="E2921" t="s">
        <v>3296</v>
      </c>
      <c r="F2921" t="s">
        <v>2285</v>
      </c>
      <c r="G2921" t="s">
        <v>1135</v>
      </c>
      <c r="H2921" t="s">
        <v>2275</v>
      </c>
      <c r="I2921" t="s">
        <v>1497</v>
      </c>
      <c r="J2921" t="s">
        <v>165</v>
      </c>
      <c r="K2921" t="s">
        <v>166</v>
      </c>
      <c r="L2921" t="s">
        <v>167</v>
      </c>
      <c r="M2921" t="s">
        <v>38</v>
      </c>
      <c r="N2921" t="s">
        <v>39</v>
      </c>
      <c r="O2921" s="23">
        <v>171</v>
      </c>
      <c r="P2921" s="9">
        <v>8.76</v>
      </c>
      <c r="Q2921" t="s">
        <v>40</v>
      </c>
      <c r="R2921">
        <v>27013</v>
      </c>
      <c r="S2921" s="9">
        <v>19.510000000000002</v>
      </c>
      <c r="T2921" s="26">
        <v>4.46</v>
      </c>
      <c r="U2921" s="8">
        <v>87.01</v>
      </c>
      <c r="V2921" t="s">
        <v>112</v>
      </c>
      <c r="W2921" t="s">
        <v>2276</v>
      </c>
      <c r="X2921" t="s">
        <v>42</v>
      </c>
      <c r="Y2921" t="s">
        <v>2277</v>
      </c>
      <c r="AA2921" s="1">
        <f t="shared" si="327"/>
        <v>45987</v>
      </c>
      <c r="AB2921" s="2">
        <f t="shared" si="328"/>
        <v>11</v>
      </c>
      <c r="AC2921" s="2">
        <f t="shared" si="329"/>
        <v>2025</v>
      </c>
      <c r="AD2921" s="2" t="str">
        <f>IFERROR(VLOOKUP(A2921,'Aux Área'!$A$4:$B$123,2,0),"-")</f>
        <v>INSPEÇÃO</v>
      </c>
    </row>
    <row r="2922" spans="1:30" x14ac:dyDescent="0.3">
      <c r="A2922" t="s">
        <v>2477</v>
      </c>
      <c r="B2922" t="s">
        <v>2478</v>
      </c>
      <c r="C2922" t="s">
        <v>5073</v>
      </c>
      <c r="D2922" t="s">
        <v>2885</v>
      </c>
      <c r="E2922" t="s">
        <v>2886</v>
      </c>
      <c r="F2922" t="s">
        <v>2480</v>
      </c>
      <c r="G2922" t="s">
        <v>659</v>
      </c>
      <c r="H2922" t="s">
        <v>2215</v>
      </c>
      <c r="I2922" t="s">
        <v>667</v>
      </c>
      <c r="J2922" t="s">
        <v>188</v>
      </c>
      <c r="K2922" t="s">
        <v>189</v>
      </c>
      <c r="L2922" t="s">
        <v>190</v>
      </c>
      <c r="M2922" t="s">
        <v>38</v>
      </c>
      <c r="N2922" t="s">
        <v>668</v>
      </c>
      <c r="O2922" s="23">
        <v>339</v>
      </c>
      <c r="P2922" s="9">
        <v>6.31</v>
      </c>
      <c r="Q2922" t="s">
        <v>40</v>
      </c>
      <c r="R2922">
        <v>4319</v>
      </c>
      <c r="S2922" s="9">
        <v>53.72</v>
      </c>
      <c r="T2922" s="26">
        <v>6.4980000000000002</v>
      </c>
      <c r="U2922" s="8">
        <v>349.07</v>
      </c>
      <c r="V2922" t="s">
        <v>41</v>
      </c>
      <c r="W2922" t="s">
        <v>2007</v>
      </c>
      <c r="X2922" t="s">
        <v>42</v>
      </c>
      <c r="Y2922" t="s">
        <v>1740</v>
      </c>
      <c r="AA2922" s="1">
        <f t="shared" si="327"/>
        <v>45987</v>
      </c>
      <c r="AB2922" s="2">
        <f t="shared" si="328"/>
        <v>11</v>
      </c>
      <c r="AC2922" s="2">
        <f t="shared" si="329"/>
        <v>2025</v>
      </c>
      <c r="AD2922" s="2" t="str">
        <f>IFERROR(VLOOKUP(A2922,'Aux Área'!$A$4:$B$123,2,0),"-")</f>
        <v>APH</v>
      </c>
    </row>
    <row r="2923" spans="1:30" x14ac:dyDescent="0.3">
      <c r="A2923" t="s">
        <v>2041</v>
      </c>
      <c r="B2923" t="s">
        <v>2042</v>
      </c>
      <c r="C2923" t="s">
        <v>5074</v>
      </c>
      <c r="D2923" t="s">
        <v>1297</v>
      </c>
      <c r="E2923" t="s">
        <v>2221</v>
      </c>
      <c r="F2923" t="s">
        <v>2044</v>
      </c>
      <c r="G2923" t="s">
        <v>659</v>
      </c>
      <c r="H2923" t="s">
        <v>1996</v>
      </c>
      <c r="I2923" t="s">
        <v>1997</v>
      </c>
      <c r="J2923" t="s">
        <v>231</v>
      </c>
      <c r="K2923" t="s">
        <v>232</v>
      </c>
      <c r="L2923" t="s">
        <v>217</v>
      </c>
      <c r="M2923" t="s">
        <v>38</v>
      </c>
      <c r="N2923" t="s">
        <v>668</v>
      </c>
      <c r="O2923" s="23">
        <v>179</v>
      </c>
      <c r="P2923" s="9">
        <v>5.97</v>
      </c>
      <c r="Q2923" t="s">
        <v>40</v>
      </c>
      <c r="R2923">
        <v>10090</v>
      </c>
      <c r="S2923" s="9">
        <v>30</v>
      </c>
      <c r="T2923" s="26">
        <v>5.99</v>
      </c>
      <c r="U2923" s="8">
        <v>179.7</v>
      </c>
      <c r="V2923" t="s">
        <v>5075</v>
      </c>
      <c r="W2923" t="s">
        <v>1985</v>
      </c>
      <c r="X2923" t="s">
        <v>42</v>
      </c>
      <c r="Y2923" t="s">
        <v>1986</v>
      </c>
      <c r="AA2923" s="1">
        <f t="shared" si="327"/>
        <v>45987</v>
      </c>
      <c r="AB2923" s="2">
        <f t="shared" si="328"/>
        <v>11</v>
      </c>
      <c r="AC2923" s="2">
        <f t="shared" si="329"/>
        <v>2025</v>
      </c>
      <c r="AD2923" s="2" t="str">
        <f>IFERROR(VLOOKUP(A2923,'Aux Área'!$A$4:$B$123,2,0),"-")</f>
        <v>PESADOS</v>
      </c>
    </row>
    <row r="2924" spans="1:30" x14ac:dyDescent="0.3">
      <c r="A2924" t="s">
        <v>46</v>
      </c>
      <c r="B2924" t="s">
        <v>458</v>
      </c>
      <c r="C2924" t="s">
        <v>5076</v>
      </c>
      <c r="D2924" t="s">
        <v>729</v>
      </c>
      <c r="E2924" t="s">
        <v>730</v>
      </c>
      <c r="F2924" t="s">
        <v>5185</v>
      </c>
      <c r="G2924" t="s">
        <v>1503</v>
      </c>
      <c r="H2924" t="s">
        <v>36</v>
      </c>
      <c r="I2924" t="s">
        <v>37</v>
      </c>
      <c r="J2924" t="s">
        <v>147</v>
      </c>
      <c r="K2924" t="s">
        <v>148</v>
      </c>
      <c r="L2924" t="s">
        <v>84</v>
      </c>
      <c r="M2924" t="s">
        <v>38</v>
      </c>
      <c r="N2924" t="s">
        <v>39</v>
      </c>
      <c r="O2924" s="23">
        <v>254</v>
      </c>
      <c r="P2924" s="9">
        <v>6.76</v>
      </c>
      <c r="Q2924" t="s">
        <v>40</v>
      </c>
      <c r="R2924">
        <v>24710</v>
      </c>
      <c r="S2924" s="9">
        <v>37.56</v>
      </c>
      <c r="T2924" s="26">
        <v>5.2409999999999997</v>
      </c>
      <c r="U2924" s="8">
        <v>196.87</v>
      </c>
      <c r="V2924" t="s">
        <v>41</v>
      </c>
      <c r="W2924" t="s">
        <v>2007</v>
      </c>
      <c r="X2924" t="s">
        <v>42</v>
      </c>
      <c r="Y2924" t="s">
        <v>1740</v>
      </c>
      <c r="AA2924" s="1">
        <f t="shared" si="327"/>
        <v>45987</v>
      </c>
      <c r="AB2924" s="2">
        <f t="shared" si="328"/>
        <v>11</v>
      </c>
      <c r="AC2924" s="2">
        <f t="shared" si="329"/>
        <v>2025</v>
      </c>
      <c r="AD2924" s="2" t="str">
        <f>IFERROR(VLOOKUP(A2924,'Aux Área'!$A$4:$B$123,2,0),"-")</f>
        <v>FACILITIES</v>
      </c>
    </row>
    <row r="2925" spans="1:30" x14ac:dyDescent="0.3">
      <c r="A2925" t="s">
        <v>2314</v>
      </c>
      <c r="B2925" t="s">
        <v>4624</v>
      </c>
      <c r="C2925" t="s">
        <v>5077</v>
      </c>
      <c r="D2925" t="s">
        <v>3419</v>
      </c>
      <c r="E2925" t="s">
        <v>3420</v>
      </c>
      <c r="F2925" t="s">
        <v>2317</v>
      </c>
      <c r="G2925" t="s">
        <v>1300</v>
      </c>
      <c r="H2925" t="s">
        <v>1301</v>
      </c>
      <c r="I2925" t="s">
        <v>37</v>
      </c>
      <c r="J2925" t="s">
        <v>231</v>
      </c>
      <c r="K2925" t="s">
        <v>232</v>
      </c>
      <c r="L2925" t="s">
        <v>217</v>
      </c>
      <c r="M2925" t="s">
        <v>38</v>
      </c>
      <c r="N2925" t="s">
        <v>39</v>
      </c>
      <c r="O2925" s="23">
        <v>297</v>
      </c>
      <c r="P2925" s="9">
        <v>10.88</v>
      </c>
      <c r="Q2925" t="s">
        <v>40</v>
      </c>
      <c r="R2925">
        <v>31861</v>
      </c>
      <c r="S2925" s="9">
        <v>27.29</v>
      </c>
      <c r="T2925" s="26">
        <v>4.2510000000000003</v>
      </c>
      <c r="U2925" s="8">
        <v>116.01</v>
      </c>
      <c r="V2925" t="s">
        <v>5078</v>
      </c>
      <c r="W2925" t="s">
        <v>2276</v>
      </c>
      <c r="X2925" t="s">
        <v>42</v>
      </c>
      <c r="Y2925" t="s">
        <v>2277</v>
      </c>
      <c r="AA2925" s="1">
        <f t="shared" si="327"/>
        <v>45987</v>
      </c>
      <c r="AB2925" s="2">
        <f t="shared" si="328"/>
        <v>11</v>
      </c>
      <c r="AC2925" s="2">
        <f t="shared" si="329"/>
        <v>2025</v>
      </c>
      <c r="AD2925" s="2" t="str">
        <f>IFERROR(VLOOKUP(A2925,'Aux Área'!$A$4:$B$123,2,0),"-")</f>
        <v>INSPEÇÃO</v>
      </c>
    </row>
    <row r="2926" spans="1:30" x14ac:dyDescent="0.3">
      <c r="A2926" t="s">
        <v>2638</v>
      </c>
      <c r="B2926" t="s">
        <v>4593</v>
      </c>
      <c r="C2926" t="s">
        <v>5079</v>
      </c>
      <c r="D2926" t="s">
        <v>3193</v>
      </c>
      <c r="E2926" t="s">
        <v>3194</v>
      </c>
      <c r="F2926" t="s">
        <v>2641</v>
      </c>
      <c r="G2926" t="s">
        <v>1135</v>
      </c>
      <c r="H2926" t="s">
        <v>2275</v>
      </c>
      <c r="I2926" t="s">
        <v>1497</v>
      </c>
      <c r="J2926" t="s">
        <v>275</v>
      </c>
      <c r="K2926" t="s">
        <v>276</v>
      </c>
      <c r="L2926" t="s">
        <v>124</v>
      </c>
      <c r="M2926" t="s">
        <v>38</v>
      </c>
      <c r="N2926" t="s">
        <v>39</v>
      </c>
      <c r="O2926" s="23">
        <v>298</v>
      </c>
      <c r="P2926" s="9">
        <v>8.27</v>
      </c>
      <c r="Q2926" t="s">
        <v>40</v>
      </c>
      <c r="R2926">
        <v>25001</v>
      </c>
      <c r="S2926" s="9">
        <v>36.04</v>
      </c>
      <c r="T2926" s="26">
        <v>4.1900000000000004</v>
      </c>
      <c r="U2926" s="8">
        <v>151.01</v>
      </c>
      <c r="V2926" t="s">
        <v>5080</v>
      </c>
      <c r="W2926" t="s">
        <v>2276</v>
      </c>
      <c r="X2926" t="s">
        <v>42</v>
      </c>
      <c r="Y2926" t="s">
        <v>2277</v>
      </c>
      <c r="AA2926" s="1">
        <f t="shared" si="327"/>
        <v>45987</v>
      </c>
      <c r="AB2926" s="2">
        <f t="shared" si="328"/>
        <v>11</v>
      </c>
      <c r="AC2926" s="2">
        <f t="shared" si="329"/>
        <v>2025</v>
      </c>
      <c r="AD2926" s="2" t="str">
        <f>IFERROR(VLOOKUP(A2926,'Aux Área'!$A$4:$B$123,2,0),"-")</f>
        <v>INSPEÇÃO</v>
      </c>
    </row>
    <row r="2927" spans="1:30" x14ac:dyDescent="0.3">
      <c r="A2927" t="s">
        <v>2278</v>
      </c>
      <c r="B2927" t="s">
        <v>4664</v>
      </c>
      <c r="C2927" t="s">
        <v>5081</v>
      </c>
      <c r="D2927" t="s">
        <v>3310</v>
      </c>
      <c r="E2927" t="s">
        <v>3311</v>
      </c>
      <c r="F2927" t="s">
        <v>2281</v>
      </c>
      <c r="G2927" t="s">
        <v>1135</v>
      </c>
      <c r="H2927" t="s">
        <v>2275</v>
      </c>
      <c r="I2927" t="s">
        <v>1497</v>
      </c>
      <c r="J2927" t="s">
        <v>169</v>
      </c>
      <c r="K2927" t="s">
        <v>170</v>
      </c>
      <c r="L2927" t="s">
        <v>124</v>
      </c>
      <c r="M2927" t="s">
        <v>38</v>
      </c>
      <c r="N2927" t="s">
        <v>39</v>
      </c>
      <c r="O2927" s="23">
        <v>476</v>
      </c>
      <c r="P2927" s="9">
        <v>10.91</v>
      </c>
      <c r="Q2927" t="s">
        <v>40</v>
      </c>
      <c r="R2927">
        <v>31664</v>
      </c>
      <c r="S2927" s="9">
        <v>43.62</v>
      </c>
      <c r="T2927" s="26">
        <v>4.29</v>
      </c>
      <c r="U2927" s="8">
        <v>187.13</v>
      </c>
      <c r="V2927" t="s">
        <v>41</v>
      </c>
      <c r="W2927" t="s">
        <v>2276</v>
      </c>
      <c r="X2927" t="s">
        <v>42</v>
      </c>
      <c r="Y2927" t="s">
        <v>2277</v>
      </c>
      <c r="AA2927" s="1">
        <f t="shared" si="327"/>
        <v>45988</v>
      </c>
      <c r="AB2927" s="2">
        <f t="shared" si="328"/>
        <v>11</v>
      </c>
      <c r="AC2927" s="2">
        <f t="shared" si="329"/>
        <v>2025</v>
      </c>
      <c r="AD2927" s="2" t="str">
        <f>IFERROR(VLOOKUP(A2927,'Aux Área'!$A$4:$B$123,2,0),"-")</f>
        <v>INSPEÇÃO</v>
      </c>
    </row>
    <row r="2928" spans="1:30" x14ac:dyDescent="0.3">
      <c r="A2928" t="s">
        <v>2461</v>
      </c>
      <c r="B2928" t="s">
        <v>5008</v>
      </c>
      <c r="C2928" t="s">
        <v>5082</v>
      </c>
      <c r="D2928" t="s">
        <v>3216</v>
      </c>
      <c r="E2928" t="s">
        <v>3217</v>
      </c>
      <c r="F2928" t="s">
        <v>3574</v>
      </c>
      <c r="G2928" t="s">
        <v>1135</v>
      </c>
      <c r="H2928" t="s">
        <v>2275</v>
      </c>
      <c r="I2928" t="s">
        <v>1497</v>
      </c>
      <c r="J2928" t="s">
        <v>275</v>
      </c>
      <c r="K2928" t="s">
        <v>276</v>
      </c>
      <c r="L2928" t="s">
        <v>124</v>
      </c>
      <c r="M2928" t="s">
        <v>38</v>
      </c>
      <c r="N2928" t="s">
        <v>39</v>
      </c>
      <c r="O2928" s="23">
        <v>489</v>
      </c>
      <c r="P2928" s="9">
        <v>11.34</v>
      </c>
      <c r="Q2928" t="s">
        <v>40</v>
      </c>
      <c r="R2928">
        <v>12685</v>
      </c>
      <c r="S2928" s="9">
        <v>43.13</v>
      </c>
      <c r="T2928" s="26">
        <v>4.1900000000000004</v>
      </c>
      <c r="U2928" s="8">
        <v>180.71</v>
      </c>
      <c r="V2928" t="s">
        <v>5083</v>
      </c>
      <c r="W2928" t="s">
        <v>2276</v>
      </c>
      <c r="X2928" t="s">
        <v>42</v>
      </c>
      <c r="Y2928" t="s">
        <v>2277</v>
      </c>
      <c r="AA2928" s="1">
        <f t="shared" si="327"/>
        <v>45988</v>
      </c>
      <c r="AB2928" s="2">
        <f t="shared" si="328"/>
        <v>11</v>
      </c>
      <c r="AC2928" s="2">
        <f t="shared" si="329"/>
        <v>2025</v>
      </c>
      <c r="AD2928" s="2" t="str">
        <f>IFERROR(VLOOKUP(A2928,'Aux Área'!$A$4:$B$123,2,0),"-")</f>
        <v>INSPEÇÃO</v>
      </c>
    </row>
    <row r="2929" spans="1:30" x14ac:dyDescent="0.3">
      <c r="A2929" t="s">
        <v>2306</v>
      </c>
      <c r="B2929" t="s">
        <v>4613</v>
      </c>
      <c r="C2929" t="s">
        <v>5084</v>
      </c>
      <c r="D2929" t="s">
        <v>4386</v>
      </c>
      <c r="E2929" t="s">
        <v>4387</v>
      </c>
      <c r="F2929" t="s">
        <v>2309</v>
      </c>
      <c r="G2929" t="s">
        <v>1135</v>
      </c>
      <c r="H2929" t="s">
        <v>2275</v>
      </c>
      <c r="I2929" t="s">
        <v>1497</v>
      </c>
      <c r="J2929" t="s">
        <v>89</v>
      </c>
      <c r="K2929" t="s">
        <v>90</v>
      </c>
      <c r="L2929" t="s">
        <v>91</v>
      </c>
      <c r="M2929" t="s">
        <v>38</v>
      </c>
      <c r="N2929" t="s">
        <v>39</v>
      </c>
      <c r="O2929" s="23">
        <v>519</v>
      </c>
      <c r="P2929" s="9">
        <v>12.59</v>
      </c>
      <c r="Q2929" t="s">
        <v>40</v>
      </c>
      <c r="R2929">
        <v>25016</v>
      </c>
      <c r="S2929" s="9">
        <v>41.22</v>
      </c>
      <c r="T2929" s="26">
        <v>4.49</v>
      </c>
      <c r="U2929" s="8">
        <v>185.07</v>
      </c>
      <c r="V2929" t="s">
        <v>5085</v>
      </c>
      <c r="W2929" t="s">
        <v>2276</v>
      </c>
      <c r="X2929" t="s">
        <v>42</v>
      </c>
      <c r="Y2929" t="s">
        <v>2277</v>
      </c>
      <c r="AA2929" s="1">
        <f t="shared" si="327"/>
        <v>45988</v>
      </c>
      <c r="AB2929" s="2">
        <f t="shared" si="328"/>
        <v>11</v>
      </c>
      <c r="AC2929" s="2">
        <f t="shared" si="329"/>
        <v>2025</v>
      </c>
      <c r="AD2929" s="2" t="str">
        <f>IFERROR(VLOOKUP(A2929,'Aux Área'!$A$4:$B$123,2,0),"-")</f>
        <v>INSPEÇÃO</v>
      </c>
    </row>
    <row r="2930" spans="1:30" x14ac:dyDescent="0.3">
      <c r="A2930" t="s">
        <v>3092</v>
      </c>
      <c r="B2930" t="s">
        <v>4774</v>
      </c>
      <c r="C2930" t="s">
        <v>5086</v>
      </c>
      <c r="D2930" t="s">
        <v>2160</v>
      </c>
      <c r="E2930" t="s">
        <v>2161</v>
      </c>
      <c r="F2930" t="s">
        <v>3594</v>
      </c>
      <c r="G2930" t="s">
        <v>1135</v>
      </c>
      <c r="H2930" t="s">
        <v>2275</v>
      </c>
      <c r="I2930" t="s">
        <v>1497</v>
      </c>
      <c r="J2930" t="s">
        <v>237</v>
      </c>
      <c r="K2930" t="s">
        <v>238</v>
      </c>
      <c r="L2930" t="s">
        <v>110</v>
      </c>
      <c r="M2930" t="s">
        <v>38</v>
      </c>
      <c r="N2930" t="s">
        <v>39</v>
      </c>
      <c r="O2930" s="23">
        <v>397</v>
      </c>
      <c r="P2930" s="9">
        <v>9.31</v>
      </c>
      <c r="Q2930" t="s">
        <v>40</v>
      </c>
      <c r="R2930">
        <v>17265</v>
      </c>
      <c r="S2930" s="9">
        <v>42.64</v>
      </c>
      <c r="T2930" s="26">
        <v>4.09</v>
      </c>
      <c r="U2930" s="8">
        <v>174.4</v>
      </c>
      <c r="V2930" t="s">
        <v>41</v>
      </c>
      <c r="W2930" t="s">
        <v>2276</v>
      </c>
      <c r="X2930" t="s">
        <v>42</v>
      </c>
      <c r="Y2930" t="s">
        <v>2277</v>
      </c>
      <c r="AA2930" s="1">
        <f t="shared" si="327"/>
        <v>45988</v>
      </c>
      <c r="AB2930" s="2">
        <f t="shared" si="328"/>
        <v>11</v>
      </c>
      <c r="AC2930" s="2">
        <f t="shared" si="329"/>
        <v>2025</v>
      </c>
      <c r="AD2930" s="2" t="str">
        <f>IFERROR(VLOOKUP(A2930,'Aux Área'!$A$4:$B$123,2,0),"-")</f>
        <v>INSPEÇÃO</v>
      </c>
    </row>
    <row r="2931" spans="1:30" x14ac:dyDescent="0.3">
      <c r="A2931" t="s">
        <v>2643</v>
      </c>
      <c r="B2931" t="s">
        <v>2307</v>
      </c>
      <c r="C2931" t="s">
        <v>5087</v>
      </c>
      <c r="D2931" t="s">
        <v>3788</v>
      </c>
      <c r="E2931" t="s">
        <v>3789</v>
      </c>
      <c r="F2931" t="s">
        <v>2646</v>
      </c>
      <c r="G2931" t="s">
        <v>1300</v>
      </c>
      <c r="H2931" t="s">
        <v>1301</v>
      </c>
      <c r="I2931" t="s">
        <v>37</v>
      </c>
      <c r="J2931" t="s">
        <v>122</v>
      </c>
      <c r="K2931" t="s">
        <v>123</v>
      </c>
      <c r="L2931" t="s">
        <v>124</v>
      </c>
      <c r="M2931" t="s">
        <v>38</v>
      </c>
      <c r="N2931" t="s">
        <v>39</v>
      </c>
      <c r="O2931" s="23">
        <v>480</v>
      </c>
      <c r="P2931" s="9">
        <v>11.02</v>
      </c>
      <c r="Q2931" t="s">
        <v>40</v>
      </c>
      <c r="R2931">
        <v>26826</v>
      </c>
      <c r="S2931" s="9">
        <v>43.54</v>
      </c>
      <c r="T2931" s="26">
        <v>4.3899999999999997</v>
      </c>
      <c r="U2931" s="8">
        <v>191.14</v>
      </c>
      <c r="V2931" t="s">
        <v>112</v>
      </c>
      <c r="W2931" t="s">
        <v>2276</v>
      </c>
      <c r="X2931" t="s">
        <v>42</v>
      </c>
      <c r="Y2931" t="s">
        <v>2277</v>
      </c>
      <c r="AA2931" s="1">
        <f t="shared" si="327"/>
        <v>45988</v>
      </c>
      <c r="AB2931" s="2">
        <f t="shared" si="328"/>
        <v>11</v>
      </c>
      <c r="AC2931" s="2">
        <f t="shared" si="329"/>
        <v>2025</v>
      </c>
      <c r="AD2931" s="2" t="str">
        <f>IFERROR(VLOOKUP(A2931,'Aux Área'!$A$4:$B$123,2,0),"-")</f>
        <v>INSPEÇÃO</v>
      </c>
    </row>
    <row r="2932" spans="1:30" x14ac:dyDescent="0.3">
      <c r="A2932" t="s">
        <v>2574</v>
      </c>
      <c r="B2932" t="s">
        <v>2575</v>
      </c>
      <c r="C2932" t="s">
        <v>5088</v>
      </c>
      <c r="D2932" t="s">
        <v>3768</v>
      </c>
      <c r="E2932" t="s">
        <v>3769</v>
      </c>
      <c r="F2932" t="s">
        <v>2577</v>
      </c>
      <c r="G2932" t="s">
        <v>659</v>
      </c>
      <c r="H2932" t="s">
        <v>2215</v>
      </c>
      <c r="I2932" t="s">
        <v>667</v>
      </c>
      <c r="J2932" t="s">
        <v>370</v>
      </c>
      <c r="K2932" t="s">
        <v>371</v>
      </c>
      <c r="L2932" t="s">
        <v>124</v>
      </c>
      <c r="M2932" t="s">
        <v>38</v>
      </c>
      <c r="N2932" t="s">
        <v>668</v>
      </c>
      <c r="O2932" s="23">
        <v>164</v>
      </c>
      <c r="P2932" s="9">
        <v>4.4800000000000004</v>
      </c>
      <c r="Q2932" t="s">
        <v>40</v>
      </c>
      <c r="R2932">
        <v>4530</v>
      </c>
      <c r="S2932" s="9">
        <v>36.630000000000003</v>
      </c>
      <c r="T2932" s="26">
        <v>6.09</v>
      </c>
      <c r="U2932" s="8">
        <v>223.09</v>
      </c>
      <c r="V2932" t="s">
        <v>5089</v>
      </c>
      <c r="W2932" t="s">
        <v>2007</v>
      </c>
      <c r="X2932" t="s">
        <v>42</v>
      </c>
      <c r="Y2932" t="s">
        <v>1740</v>
      </c>
      <c r="AA2932" s="1">
        <f t="shared" si="327"/>
        <v>45988</v>
      </c>
      <c r="AB2932" s="2">
        <f t="shared" si="328"/>
        <v>11</v>
      </c>
      <c r="AC2932" s="2">
        <f t="shared" si="329"/>
        <v>2025</v>
      </c>
      <c r="AD2932" s="2" t="str">
        <f>IFERROR(VLOOKUP(A2932,'Aux Área'!$A$4:$B$123,2,0),"-")</f>
        <v>APH</v>
      </c>
    </row>
    <row r="2933" spans="1:30" x14ac:dyDescent="0.3">
      <c r="A2933" t="s">
        <v>2347</v>
      </c>
      <c r="B2933" t="s">
        <v>2348</v>
      </c>
      <c r="C2933" t="s">
        <v>5090</v>
      </c>
      <c r="D2933" t="s">
        <v>4085</v>
      </c>
      <c r="E2933" t="s">
        <v>4086</v>
      </c>
      <c r="F2933" t="s">
        <v>2350</v>
      </c>
      <c r="G2933" t="s">
        <v>659</v>
      </c>
      <c r="H2933" t="s">
        <v>1996</v>
      </c>
      <c r="I2933" t="s">
        <v>1997</v>
      </c>
      <c r="J2933" t="s">
        <v>1122</v>
      </c>
      <c r="K2933" t="s">
        <v>1123</v>
      </c>
      <c r="L2933" t="s">
        <v>110</v>
      </c>
      <c r="M2933" t="s">
        <v>38</v>
      </c>
      <c r="N2933" t="s">
        <v>668</v>
      </c>
      <c r="O2933" s="23">
        <v>261</v>
      </c>
      <c r="P2933" s="9">
        <v>4.8600000000000003</v>
      </c>
      <c r="Q2933" t="s">
        <v>40</v>
      </c>
      <c r="R2933">
        <v>9297</v>
      </c>
      <c r="S2933" s="9">
        <v>53.68</v>
      </c>
      <c r="T2933" s="26">
        <v>5.89</v>
      </c>
      <c r="U2933" s="8">
        <v>316.17</v>
      </c>
      <c r="V2933" t="s">
        <v>41</v>
      </c>
      <c r="W2933" t="s">
        <v>1985</v>
      </c>
      <c r="X2933" t="s">
        <v>42</v>
      </c>
      <c r="Y2933" t="s">
        <v>1986</v>
      </c>
      <c r="AA2933" s="1">
        <f t="shared" si="327"/>
        <v>45988</v>
      </c>
      <c r="AB2933" s="2">
        <f t="shared" si="328"/>
        <v>11</v>
      </c>
      <c r="AC2933" s="2">
        <f t="shared" si="329"/>
        <v>2025</v>
      </c>
      <c r="AD2933" s="2" t="str">
        <f>IFERROR(VLOOKUP(A2933,'Aux Área'!$A$4:$B$123,2,0),"-")</f>
        <v>PESADOS</v>
      </c>
    </row>
    <row r="2934" spans="1:30" x14ac:dyDescent="0.3">
      <c r="A2934" t="s">
        <v>2347</v>
      </c>
      <c r="C2934" t="s">
        <v>15674</v>
      </c>
      <c r="F2934" t="s">
        <v>2350</v>
      </c>
      <c r="K2934" t="s">
        <v>1123</v>
      </c>
      <c r="N2934" t="s">
        <v>15690</v>
      </c>
      <c r="O2934" t="s">
        <v>15244</v>
      </c>
      <c r="P2934" s="9" t="s">
        <v>15244</v>
      </c>
      <c r="Q2934" t="s">
        <v>40</v>
      </c>
      <c r="R2934" t="s">
        <v>15244</v>
      </c>
      <c r="S2934">
        <v>6.33</v>
      </c>
      <c r="U2934" s="8">
        <v>21.46</v>
      </c>
      <c r="X2934" t="s">
        <v>42</v>
      </c>
      <c r="Y2934" t="s">
        <v>1986</v>
      </c>
      <c r="AA2934" s="1">
        <f>IFERROR(DATEVALUE(C2934),"-")</f>
        <v>45988</v>
      </c>
      <c r="AB2934" s="2">
        <f>IFERROR(MONTH(AA2934),"-")</f>
        <v>11</v>
      </c>
      <c r="AC2934" s="2">
        <f>IFERROR(YEAR(AA2934),"-")</f>
        <v>2025</v>
      </c>
      <c r="AD2934" s="2" t="str">
        <f>IFERROR(VLOOKUP(A2934,'Aux Área'!$A$4:$B$123,2,0),"-")</f>
        <v>PESADOS</v>
      </c>
    </row>
    <row r="2935" spans="1:30" x14ac:dyDescent="0.3">
      <c r="A2935" t="s">
        <v>2282</v>
      </c>
      <c r="B2935" t="s">
        <v>4679</v>
      </c>
      <c r="C2935" t="s">
        <v>5091</v>
      </c>
      <c r="D2935" t="s">
        <v>4124</v>
      </c>
      <c r="E2935" t="s">
        <v>4125</v>
      </c>
      <c r="F2935" t="s">
        <v>2285</v>
      </c>
      <c r="G2935" t="s">
        <v>1135</v>
      </c>
      <c r="H2935" t="s">
        <v>2275</v>
      </c>
      <c r="I2935" t="s">
        <v>1497</v>
      </c>
      <c r="J2935" t="s">
        <v>165</v>
      </c>
      <c r="K2935" t="s">
        <v>166</v>
      </c>
      <c r="L2935" t="s">
        <v>167</v>
      </c>
      <c r="M2935" t="s">
        <v>38</v>
      </c>
      <c r="N2935" t="s">
        <v>39</v>
      </c>
      <c r="O2935" s="23">
        <v>458</v>
      </c>
      <c r="P2935" s="9">
        <v>10.7</v>
      </c>
      <c r="Q2935" t="s">
        <v>40</v>
      </c>
      <c r="R2935">
        <v>27471</v>
      </c>
      <c r="S2935" s="9">
        <v>42.82</v>
      </c>
      <c r="T2935" s="26">
        <v>4.4610000000000003</v>
      </c>
      <c r="U2935" s="8">
        <v>191.01</v>
      </c>
      <c r="V2935" t="s">
        <v>112</v>
      </c>
      <c r="W2935" t="s">
        <v>2276</v>
      </c>
      <c r="X2935" t="s">
        <v>42</v>
      </c>
      <c r="Y2935" t="s">
        <v>2277</v>
      </c>
      <c r="AA2935" s="1">
        <f t="shared" ref="AA2935:AA2969" si="330">DATEVALUE(C2935)</f>
        <v>45988</v>
      </c>
      <c r="AB2935" s="2">
        <f t="shared" ref="AB2935:AB2969" si="331">MONTH(AA2935)</f>
        <v>11</v>
      </c>
      <c r="AC2935" s="2">
        <f t="shared" ref="AC2935:AC2969" si="332">YEAR(AA2935)</f>
        <v>2025</v>
      </c>
      <c r="AD2935" s="2" t="str">
        <f>IFERROR(VLOOKUP(A2935,'Aux Área'!$A$4:$B$123,2,0),"-")</f>
        <v>INSPEÇÃO</v>
      </c>
    </row>
    <row r="2936" spans="1:30" x14ac:dyDescent="0.3">
      <c r="A2936" t="s">
        <v>1945</v>
      </c>
      <c r="B2936" t="s">
        <v>2124</v>
      </c>
      <c r="C2936" t="s">
        <v>5092</v>
      </c>
      <c r="D2936" t="s">
        <v>1802</v>
      </c>
      <c r="E2936" t="s">
        <v>1803</v>
      </c>
      <c r="F2936" t="s">
        <v>653</v>
      </c>
      <c r="G2936" t="s">
        <v>1495</v>
      </c>
      <c r="H2936" t="s">
        <v>1804</v>
      </c>
      <c r="I2936" t="s">
        <v>1497</v>
      </c>
      <c r="J2936" t="s">
        <v>231</v>
      </c>
      <c r="K2936" t="s">
        <v>232</v>
      </c>
      <c r="L2936" t="s">
        <v>217</v>
      </c>
      <c r="M2936" t="s">
        <v>38</v>
      </c>
      <c r="N2936" t="s">
        <v>668</v>
      </c>
      <c r="O2936" s="23">
        <v>0</v>
      </c>
      <c r="P2936" s="9">
        <v>0</v>
      </c>
      <c r="Q2936" t="s">
        <v>40</v>
      </c>
      <c r="R2936">
        <v>0</v>
      </c>
      <c r="S2936" s="9">
        <v>104.01</v>
      </c>
      <c r="T2936" s="26">
        <v>5.99</v>
      </c>
      <c r="U2936" s="8">
        <v>623.03</v>
      </c>
      <c r="V2936" t="s">
        <v>5093</v>
      </c>
      <c r="W2936" t="s">
        <v>652</v>
      </c>
      <c r="X2936" t="s">
        <v>42</v>
      </c>
      <c r="Y2936" t="s">
        <v>653</v>
      </c>
      <c r="AA2936" s="1">
        <f t="shared" si="330"/>
        <v>45988</v>
      </c>
      <c r="AB2936" s="2">
        <f t="shared" si="331"/>
        <v>11</v>
      </c>
      <c r="AC2936" s="2">
        <f t="shared" si="332"/>
        <v>2025</v>
      </c>
      <c r="AD2936" s="2" t="str">
        <f>IFERROR(VLOOKUP(A2936,'Aux Área'!$A$4:$B$123,2,0),"-")</f>
        <v>SÃO PEDRO</v>
      </c>
    </row>
    <row r="2937" spans="1:30" x14ac:dyDescent="0.3">
      <c r="A2937" t="s">
        <v>2318</v>
      </c>
      <c r="B2937" t="s">
        <v>2733</v>
      </c>
      <c r="C2937" t="s">
        <v>5094</v>
      </c>
      <c r="D2937" t="s">
        <v>5095</v>
      </c>
      <c r="E2937" t="s">
        <v>5096</v>
      </c>
      <c r="F2937" t="s">
        <v>4203</v>
      </c>
      <c r="G2937" t="s">
        <v>1135</v>
      </c>
      <c r="H2937" t="s">
        <v>2185</v>
      </c>
      <c r="I2937" t="s">
        <v>2186</v>
      </c>
      <c r="J2937" t="s">
        <v>169</v>
      </c>
      <c r="K2937" t="s">
        <v>170</v>
      </c>
      <c r="L2937" t="s">
        <v>124</v>
      </c>
      <c r="M2937" t="s">
        <v>38</v>
      </c>
      <c r="N2937" t="s">
        <v>668</v>
      </c>
      <c r="O2937" s="23">
        <v>748</v>
      </c>
      <c r="P2937" s="9">
        <v>14.11</v>
      </c>
      <c r="Q2937" t="s">
        <v>40</v>
      </c>
      <c r="R2937">
        <v>22273</v>
      </c>
      <c r="S2937" s="9">
        <v>53</v>
      </c>
      <c r="T2937" s="26">
        <v>6.09</v>
      </c>
      <c r="U2937" s="8">
        <v>322.77</v>
      </c>
      <c r="V2937" t="s">
        <v>41</v>
      </c>
      <c r="W2937" t="s">
        <v>2007</v>
      </c>
      <c r="X2937" t="s">
        <v>42</v>
      </c>
      <c r="Y2937" t="s">
        <v>2188</v>
      </c>
      <c r="AA2937" s="1">
        <f t="shared" si="330"/>
        <v>45988</v>
      </c>
      <c r="AB2937" s="2">
        <f t="shared" si="331"/>
        <v>11</v>
      </c>
      <c r="AC2937" s="2">
        <f t="shared" si="332"/>
        <v>2025</v>
      </c>
      <c r="AD2937" s="2" t="str">
        <f>IFERROR(VLOOKUP(A2937,'Aux Área'!$A$4:$B$123,2,0),"-")</f>
        <v>INSPEÇÃO</v>
      </c>
    </row>
    <row r="2938" spans="1:30" x14ac:dyDescent="0.3">
      <c r="A2938" t="s">
        <v>48</v>
      </c>
      <c r="B2938" t="s">
        <v>288</v>
      </c>
      <c r="C2938" t="s">
        <v>5097</v>
      </c>
      <c r="D2938" t="s">
        <v>132</v>
      </c>
      <c r="E2938" t="s">
        <v>133</v>
      </c>
      <c r="F2938" t="s">
        <v>49</v>
      </c>
      <c r="G2938" t="s">
        <v>1500</v>
      </c>
      <c r="H2938" t="s">
        <v>36</v>
      </c>
      <c r="I2938" t="s">
        <v>37</v>
      </c>
      <c r="J2938" t="s">
        <v>147</v>
      </c>
      <c r="K2938" t="s">
        <v>148</v>
      </c>
      <c r="L2938" t="s">
        <v>84</v>
      </c>
      <c r="M2938" t="s">
        <v>38</v>
      </c>
      <c r="N2938" t="s">
        <v>39</v>
      </c>
      <c r="O2938" s="23">
        <v>545</v>
      </c>
      <c r="P2938" s="9">
        <v>14.02</v>
      </c>
      <c r="Q2938" t="s">
        <v>40</v>
      </c>
      <c r="R2938">
        <v>18296</v>
      </c>
      <c r="S2938" s="9">
        <v>38.86</v>
      </c>
      <c r="T2938" s="26">
        <v>4.84</v>
      </c>
      <c r="U2938" s="8">
        <v>188.08</v>
      </c>
      <c r="V2938" t="s">
        <v>112</v>
      </c>
      <c r="W2938" t="s">
        <v>2007</v>
      </c>
      <c r="X2938" t="s">
        <v>42</v>
      </c>
      <c r="Y2938" t="s">
        <v>1740</v>
      </c>
      <c r="AA2938" s="1">
        <f t="shared" si="330"/>
        <v>45988</v>
      </c>
      <c r="AB2938" s="2">
        <f t="shared" si="331"/>
        <v>11</v>
      </c>
      <c r="AC2938" s="2">
        <f t="shared" si="332"/>
        <v>2025</v>
      </c>
      <c r="AD2938" s="2" t="str">
        <f>IFERROR(VLOOKUP(A2938,'Aux Área'!$A$4:$B$123,2,0),"-")</f>
        <v>ENGENHARIA</v>
      </c>
    </row>
    <row r="2939" spans="1:30" x14ac:dyDescent="0.3">
      <c r="A2939" t="s">
        <v>1847</v>
      </c>
      <c r="B2939" t="s">
        <v>1848</v>
      </c>
      <c r="C2939" t="s">
        <v>5098</v>
      </c>
      <c r="D2939" t="s">
        <v>1850</v>
      </c>
      <c r="E2939" t="s">
        <v>1851</v>
      </c>
      <c r="F2939" t="s">
        <v>653</v>
      </c>
      <c r="G2939" t="s">
        <v>635</v>
      </c>
      <c r="H2939" t="s">
        <v>1852</v>
      </c>
      <c r="I2939" t="s">
        <v>1853</v>
      </c>
      <c r="J2939" t="s">
        <v>172</v>
      </c>
      <c r="K2939" t="s">
        <v>173</v>
      </c>
      <c r="L2939" t="s">
        <v>124</v>
      </c>
      <c r="M2939" t="s">
        <v>38</v>
      </c>
      <c r="N2939" t="s">
        <v>638</v>
      </c>
      <c r="O2939" s="23">
        <v>0</v>
      </c>
      <c r="P2939" s="9">
        <v>0</v>
      </c>
      <c r="Q2939" t="s">
        <v>40</v>
      </c>
      <c r="R2939">
        <v>0</v>
      </c>
      <c r="S2939" s="9">
        <v>150</v>
      </c>
      <c r="T2939" s="26">
        <v>5.99</v>
      </c>
      <c r="U2939" s="8">
        <v>898.5</v>
      </c>
      <c r="V2939" t="s">
        <v>2617</v>
      </c>
      <c r="W2939" t="s">
        <v>652</v>
      </c>
      <c r="X2939" t="s">
        <v>42</v>
      </c>
      <c r="Y2939" t="s">
        <v>653</v>
      </c>
      <c r="AA2939" s="1">
        <f t="shared" si="330"/>
        <v>45988</v>
      </c>
      <c r="AB2939" s="2">
        <f t="shared" si="331"/>
        <v>11</v>
      </c>
      <c r="AC2939" s="2">
        <f t="shared" si="332"/>
        <v>2025</v>
      </c>
      <c r="AD2939" s="2" t="str">
        <f>IFERROR(VLOOKUP(A2939,'Aux Área'!$A$4:$B$123,2,0),"-")</f>
        <v>SÃO PEDRO</v>
      </c>
    </row>
    <row r="2940" spans="1:30" x14ac:dyDescent="0.3">
      <c r="A2940" t="s">
        <v>58</v>
      </c>
      <c r="B2940" t="s">
        <v>250</v>
      </c>
      <c r="C2940" t="s">
        <v>5099</v>
      </c>
      <c r="D2940" t="s">
        <v>87</v>
      </c>
      <c r="E2940" t="s">
        <v>88</v>
      </c>
      <c r="F2940" t="s">
        <v>59</v>
      </c>
      <c r="G2940" t="s">
        <v>1500</v>
      </c>
      <c r="H2940" t="s">
        <v>36</v>
      </c>
      <c r="I2940" t="s">
        <v>37</v>
      </c>
      <c r="J2940" t="s">
        <v>356</v>
      </c>
      <c r="K2940" t="s">
        <v>357</v>
      </c>
      <c r="L2940" t="s">
        <v>124</v>
      </c>
      <c r="M2940" t="s">
        <v>38</v>
      </c>
      <c r="N2940" t="s">
        <v>39</v>
      </c>
      <c r="O2940" s="23">
        <v>204</v>
      </c>
      <c r="P2940" s="9">
        <v>7.99</v>
      </c>
      <c r="Q2940" t="s">
        <v>40</v>
      </c>
      <c r="R2940">
        <v>56608</v>
      </c>
      <c r="S2940" s="9">
        <v>25.53</v>
      </c>
      <c r="T2940" s="26">
        <v>4.391</v>
      </c>
      <c r="U2940" s="8">
        <v>112.09</v>
      </c>
      <c r="V2940" t="s">
        <v>5100</v>
      </c>
      <c r="W2940" t="s">
        <v>2007</v>
      </c>
      <c r="X2940" t="s">
        <v>42</v>
      </c>
      <c r="Y2940" t="s">
        <v>1740</v>
      </c>
      <c r="AA2940" s="1">
        <f t="shared" si="330"/>
        <v>45988</v>
      </c>
      <c r="AB2940" s="2">
        <f t="shared" si="331"/>
        <v>11</v>
      </c>
      <c r="AC2940" s="2">
        <f t="shared" si="332"/>
        <v>2025</v>
      </c>
      <c r="AD2940" s="2" t="str">
        <f>IFERROR(VLOOKUP(A2940,'Aux Área'!$A$4:$B$123,2,0),"-")</f>
        <v>CONSERVA</v>
      </c>
    </row>
    <row r="2941" spans="1:30" x14ac:dyDescent="0.3">
      <c r="A2941" t="s">
        <v>62</v>
      </c>
      <c r="B2941" t="s">
        <v>1455</v>
      </c>
      <c r="C2941" t="s">
        <v>5101</v>
      </c>
      <c r="D2941" t="s">
        <v>158</v>
      </c>
      <c r="E2941" t="s">
        <v>159</v>
      </c>
      <c r="F2941" t="s">
        <v>63</v>
      </c>
      <c r="G2941" t="s">
        <v>1500</v>
      </c>
      <c r="H2941" t="s">
        <v>36</v>
      </c>
      <c r="I2941" t="s">
        <v>37</v>
      </c>
      <c r="J2941" t="s">
        <v>526</v>
      </c>
      <c r="K2941" t="s">
        <v>527</v>
      </c>
      <c r="L2941" t="s">
        <v>124</v>
      </c>
      <c r="M2941" t="s">
        <v>38</v>
      </c>
      <c r="N2941" t="s">
        <v>39</v>
      </c>
      <c r="O2941" s="23">
        <v>312</v>
      </c>
      <c r="P2941" s="9">
        <v>8.49</v>
      </c>
      <c r="Q2941" t="s">
        <v>40</v>
      </c>
      <c r="R2941">
        <v>45728</v>
      </c>
      <c r="S2941" s="9">
        <v>36.75</v>
      </c>
      <c r="T2941" s="26">
        <v>4.1900000000000004</v>
      </c>
      <c r="U2941" s="8">
        <v>154</v>
      </c>
      <c r="V2941" t="s">
        <v>112</v>
      </c>
      <c r="W2941" t="s">
        <v>2007</v>
      </c>
      <c r="X2941" t="s">
        <v>42</v>
      </c>
      <c r="Y2941" t="s">
        <v>1740</v>
      </c>
      <c r="AA2941" s="1">
        <f t="shared" si="330"/>
        <v>45988</v>
      </c>
      <c r="AB2941" s="2">
        <f t="shared" si="331"/>
        <v>11</v>
      </c>
      <c r="AC2941" s="2">
        <f t="shared" si="332"/>
        <v>2025</v>
      </c>
      <c r="AD2941" s="2" t="str">
        <f>IFERROR(VLOOKUP(A2941,'Aux Área'!$A$4:$B$123,2,0),"-")</f>
        <v>CONSERVA</v>
      </c>
    </row>
    <row r="2942" spans="1:30" x14ac:dyDescent="0.3">
      <c r="A2942" t="s">
        <v>54</v>
      </c>
      <c r="B2942" t="s">
        <v>319</v>
      </c>
      <c r="C2942" t="s">
        <v>5102</v>
      </c>
      <c r="D2942" t="s">
        <v>1480</v>
      </c>
      <c r="E2942" t="s">
        <v>1481</v>
      </c>
      <c r="F2942" t="s">
        <v>55</v>
      </c>
      <c r="G2942" t="s">
        <v>1500</v>
      </c>
      <c r="H2942" t="s">
        <v>36</v>
      </c>
      <c r="I2942" t="s">
        <v>37</v>
      </c>
      <c r="J2942" t="s">
        <v>1511</v>
      </c>
      <c r="K2942" t="s">
        <v>1512</v>
      </c>
      <c r="L2942" t="s">
        <v>1513</v>
      </c>
      <c r="M2942" t="s">
        <v>1514</v>
      </c>
      <c r="N2942" t="s">
        <v>39</v>
      </c>
      <c r="O2942" s="23">
        <v>405</v>
      </c>
      <c r="P2942" s="9">
        <v>10.35</v>
      </c>
      <c r="Q2942" t="s">
        <v>40</v>
      </c>
      <c r="R2942">
        <v>29015</v>
      </c>
      <c r="S2942" s="9">
        <v>39.130000000000003</v>
      </c>
      <c r="T2942" s="26">
        <v>4.1900000000000004</v>
      </c>
      <c r="U2942" s="8">
        <v>163.95</v>
      </c>
      <c r="V2942" t="s">
        <v>5103</v>
      </c>
      <c r="W2942" t="s">
        <v>2007</v>
      </c>
      <c r="X2942" t="s">
        <v>42</v>
      </c>
      <c r="Y2942" t="s">
        <v>1740</v>
      </c>
      <c r="AA2942" s="1">
        <f t="shared" si="330"/>
        <v>45988</v>
      </c>
      <c r="AB2942" s="2">
        <f t="shared" si="331"/>
        <v>11</v>
      </c>
      <c r="AC2942" s="2">
        <f t="shared" si="332"/>
        <v>2025</v>
      </c>
      <c r="AD2942" s="2" t="str">
        <f>IFERROR(VLOOKUP(A2942,'Aux Área'!$A$4:$B$123,2,0),"-")</f>
        <v>ENGENHARIA</v>
      </c>
    </row>
    <row r="2943" spans="1:30" x14ac:dyDescent="0.3">
      <c r="A2943" t="s">
        <v>2650</v>
      </c>
      <c r="B2943" t="s">
        <v>2651</v>
      </c>
      <c r="C2943" t="s">
        <v>5104</v>
      </c>
      <c r="D2943" t="s">
        <v>2944</v>
      </c>
      <c r="E2943" t="s">
        <v>2945</v>
      </c>
      <c r="F2943" t="s">
        <v>3615</v>
      </c>
      <c r="G2943" t="s">
        <v>1300</v>
      </c>
      <c r="H2943" t="s">
        <v>2635</v>
      </c>
      <c r="I2943" t="s">
        <v>37</v>
      </c>
      <c r="J2943" t="s">
        <v>1072</v>
      </c>
      <c r="K2943" t="s">
        <v>1073</v>
      </c>
      <c r="L2943" t="s">
        <v>84</v>
      </c>
      <c r="M2943" t="s">
        <v>38</v>
      </c>
      <c r="N2943" t="s">
        <v>39</v>
      </c>
      <c r="O2943" s="23">
        <v>172</v>
      </c>
      <c r="P2943" s="9">
        <v>5.79</v>
      </c>
      <c r="Q2943" t="s">
        <v>40</v>
      </c>
      <c r="R2943">
        <v>6015</v>
      </c>
      <c r="S2943" s="9">
        <v>29.69</v>
      </c>
      <c r="T2943" s="26">
        <v>4.87</v>
      </c>
      <c r="U2943" s="8">
        <v>144.59</v>
      </c>
      <c r="V2943" t="s">
        <v>41</v>
      </c>
      <c r="W2943" t="s">
        <v>2276</v>
      </c>
      <c r="X2943" t="s">
        <v>42</v>
      </c>
      <c r="Y2943" t="s">
        <v>1740</v>
      </c>
      <c r="AA2943" s="1">
        <f t="shared" si="330"/>
        <v>45988</v>
      </c>
      <c r="AB2943" s="2">
        <f t="shared" si="331"/>
        <v>11</v>
      </c>
      <c r="AC2943" s="2">
        <f t="shared" si="332"/>
        <v>2025</v>
      </c>
      <c r="AD2943" s="2" t="str">
        <f>IFERROR(VLOOKUP(A2943,'Aux Área'!$A$4:$B$123,2,0),"-")</f>
        <v>TI</v>
      </c>
    </row>
    <row r="2944" spans="1:30" x14ac:dyDescent="0.3">
      <c r="A2944" t="s">
        <v>2314</v>
      </c>
      <c r="B2944" t="s">
        <v>4624</v>
      </c>
      <c r="C2944" t="s">
        <v>5105</v>
      </c>
      <c r="D2944" t="s">
        <v>3276</v>
      </c>
      <c r="E2944" t="s">
        <v>3277</v>
      </c>
      <c r="F2944" t="s">
        <v>2317</v>
      </c>
      <c r="G2944" t="s">
        <v>1300</v>
      </c>
      <c r="H2944" t="s">
        <v>1301</v>
      </c>
      <c r="I2944" t="s">
        <v>37</v>
      </c>
      <c r="J2944" t="s">
        <v>89</v>
      </c>
      <c r="K2944" t="s">
        <v>90</v>
      </c>
      <c r="L2944" t="s">
        <v>91</v>
      </c>
      <c r="M2944" t="s">
        <v>38</v>
      </c>
      <c r="N2944" t="s">
        <v>39</v>
      </c>
      <c r="O2944" s="23">
        <v>388</v>
      </c>
      <c r="P2944" s="9">
        <v>10.39</v>
      </c>
      <c r="Q2944" t="s">
        <v>40</v>
      </c>
      <c r="R2944">
        <v>32249</v>
      </c>
      <c r="S2944" s="9">
        <v>37.35</v>
      </c>
      <c r="T2944" s="26">
        <v>4.29</v>
      </c>
      <c r="U2944" s="8">
        <v>160.22999999999999</v>
      </c>
      <c r="V2944" t="s">
        <v>5106</v>
      </c>
      <c r="W2944" t="s">
        <v>2276</v>
      </c>
      <c r="X2944" t="s">
        <v>42</v>
      </c>
      <c r="Y2944" t="s">
        <v>2277</v>
      </c>
      <c r="AA2944" s="1">
        <f t="shared" si="330"/>
        <v>45988</v>
      </c>
      <c r="AB2944" s="2">
        <f t="shared" si="331"/>
        <v>11</v>
      </c>
      <c r="AC2944" s="2">
        <f t="shared" si="332"/>
        <v>2025</v>
      </c>
      <c r="AD2944" s="2" t="str">
        <f>IFERROR(VLOOKUP(A2944,'Aux Área'!$A$4:$B$123,2,0),"-")</f>
        <v>INSPEÇÃO</v>
      </c>
    </row>
    <row r="2945" spans="1:30" x14ac:dyDescent="0.3">
      <c r="A2945" t="s">
        <v>5107</v>
      </c>
      <c r="B2945" t="s">
        <v>2272</v>
      </c>
      <c r="C2945" t="s">
        <v>5108</v>
      </c>
      <c r="D2945" t="s">
        <v>5109</v>
      </c>
      <c r="E2945" t="s">
        <v>5110</v>
      </c>
      <c r="F2945" t="s">
        <v>653</v>
      </c>
      <c r="G2945" t="s">
        <v>635</v>
      </c>
      <c r="H2945" t="s">
        <v>1099</v>
      </c>
      <c r="I2945" t="s">
        <v>649</v>
      </c>
      <c r="J2945" t="s">
        <v>122</v>
      </c>
      <c r="K2945" t="s">
        <v>123</v>
      </c>
      <c r="L2945" t="s">
        <v>124</v>
      </c>
      <c r="M2945" t="s">
        <v>38</v>
      </c>
      <c r="N2945" t="s">
        <v>668</v>
      </c>
      <c r="O2945" s="23">
        <v>0</v>
      </c>
      <c r="P2945" s="9">
        <v>0</v>
      </c>
      <c r="Q2945" t="s">
        <v>40</v>
      </c>
      <c r="R2945">
        <v>0</v>
      </c>
      <c r="S2945" s="9">
        <v>90.42</v>
      </c>
      <c r="T2945" s="26">
        <v>6.14</v>
      </c>
      <c r="U2945" s="8">
        <v>555.21</v>
      </c>
      <c r="V2945" t="s">
        <v>112</v>
      </c>
      <c r="W2945" t="s">
        <v>652</v>
      </c>
      <c r="X2945" t="s">
        <v>42</v>
      </c>
      <c r="Y2945" t="s">
        <v>653</v>
      </c>
      <c r="AA2945" s="1">
        <f t="shared" si="330"/>
        <v>45988</v>
      </c>
      <c r="AB2945" s="2">
        <f t="shared" si="331"/>
        <v>11</v>
      </c>
      <c r="AC2945" s="2">
        <f t="shared" si="332"/>
        <v>2025</v>
      </c>
      <c r="AD2945" s="2" t="str">
        <f>IFERROR(VLOOKUP(A2945,'Aux Área'!$A$4:$B$123,2,0),"-")</f>
        <v>SÃO PEDRO</v>
      </c>
    </row>
    <row r="2946" spans="1:30" x14ac:dyDescent="0.3">
      <c r="A2946" t="s">
        <v>1096</v>
      </c>
      <c r="B2946" t="s">
        <v>1097</v>
      </c>
      <c r="C2946" t="s">
        <v>5111</v>
      </c>
      <c r="D2946" t="s">
        <v>664</v>
      </c>
      <c r="E2946" t="s">
        <v>665</v>
      </c>
      <c r="F2946" t="s">
        <v>653</v>
      </c>
      <c r="G2946" t="s">
        <v>1495</v>
      </c>
      <c r="H2946" t="s">
        <v>1496</v>
      </c>
      <c r="I2946" t="s">
        <v>1497</v>
      </c>
      <c r="J2946" t="s">
        <v>1100</v>
      </c>
      <c r="K2946" t="s">
        <v>1101</v>
      </c>
      <c r="L2946" t="s">
        <v>181</v>
      </c>
      <c r="M2946" t="s">
        <v>38</v>
      </c>
      <c r="N2946" t="s">
        <v>638</v>
      </c>
      <c r="O2946" s="23">
        <v>0</v>
      </c>
      <c r="P2946" s="9">
        <v>0</v>
      </c>
      <c r="Q2946" t="s">
        <v>40</v>
      </c>
      <c r="R2946">
        <v>0</v>
      </c>
      <c r="S2946" s="9">
        <v>226.79</v>
      </c>
      <c r="T2946" s="26">
        <v>5.54</v>
      </c>
      <c r="U2946" s="8">
        <v>1256.43</v>
      </c>
      <c r="V2946" t="s">
        <v>5112</v>
      </c>
      <c r="W2946" t="s">
        <v>652</v>
      </c>
      <c r="X2946" t="s">
        <v>42</v>
      </c>
      <c r="Y2946" t="s">
        <v>653</v>
      </c>
      <c r="AA2946" s="1">
        <f t="shared" si="330"/>
        <v>45988</v>
      </c>
      <c r="AB2946" s="2">
        <f t="shared" si="331"/>
        <v>11</v>
      </c>
      <c r="AC2946" s="2">
        <f t="shared" si="332"/>
        <v>2025</v>
      </c>
      <c r="AD2946" s="2" t="str">
        <f>IFERROR(VLOOKUP(A2946,'Aux Área'!$A$4:$B$123,2,0),"-")</f>
        <v>SÃO PEDRO</v>
      </c>
    </row>
    <row r="2947" spans="1:30" x14ac:dyDescent="0.3">
      <c r="A2947" t="s">
        <v>1819</v>
      </c>
      <c r="B2947" t="s">
        <v>156</v>
      </c>
      <c r="C2947" t="s">
        <v>5113</v>
      </c>
      <c r="D2947" t="s">
        <v>664</v>
      </c>
      <c r="E2947" t="s">
        <v>665</v>
      </c>
      <c r="F2947" t="s">
        <v>653</v>
      </c>
      <c r="G2947" t="s">
        <v>659</v>
      </c>
      <c r="H2947" t="s">
        <v>1821</v>
      </c>
      <c r="I2947" t="s">
        <v>673</v>
      </c>
      <c r="J2947" t="s">
        <v>1100</v>
      </c>
      <c r="K2947" t="s">
        <v>1101</v>
      </c>
      <c r="L2947" t="s">
        <v>181</v>
      </c>
      <c r="M2947" t="s">
        <v>38</v>
      </c>
      <c r="N2947" t="s">
        <v>638</v>
      </c>
      <c r="O2947" s="23">
        <v>0</v>
      </c>
      <c r="P2947" s="9">
        <v>0</v>
      </c>
      <c r="Q2947" t="s">
        <v>40</v>
      </c>
      <c r="R2947">
        <v>0</v>
      </c>
      <c r="S2947" s="9">
        <v>13.24</v>
      </c>
      <c r="T2947" s="26">
        <v>5.5419999999999998</v>
      </c>
      <c r="U2947" s="8">
        <v>73.38</v>
      </c>
      <c r="V2947" t="s">
        <v>5114</v>
      </c>
      <c r="W2947" t="s">
        <v>652</v>
      </c>
      <c r="X2947" t="s">
        <v>42</v>
      </c>
      <c r="Y2947" t="s">
        <v>653</v>
      </c>
      <c r="AA2947" s="1">
        <f t="shared" si="330"/>
        <v>45988</v>
      </c>
      <c r="AB2947" s="2">
        <f t="shared" si="331"/>
        <v>11</v>
      </c>
      <c r="AC2947" s="2">
        <f t="shared" si="332"/>
        <v>2025</v>
      </c>
      <c r="AD2947" s="2" t="str">
        <f>IFERROR(VLOOKUP(A2947,'Aux Área'!$A$4:$B$123,2,0),"-")</f>
        <v>SÃO PEDRO</v>
      </c>
    </row>
    <row r="2948" spans="1:30" x14ac:dyDescent="0.3">
      <c r="A2948" t="s">
        <v>2278</v>
      </c>
      <c r="B2948" t="s">
        <v>4664</v>
      </c>
      <c r="C2948" t="s">
        <v>5115</v>
      </c>
      <c r="D2948" t="s">
        <v>3243</v>
      </c>
      <c r="E2948" t="s">
        <v>3244</v>
      </c>
      <c r="F2948" t="s">
        <v>2281</v>
      </c>
      <c r="G2948" t="s">
        <v>1135</v>
      </c>
      <c r="H2948" t="s">
        <v>2275</v>
      </c>
      <c r="I2948" t="s">
        <v>1497</v>
      </c>
      <c r="J2948" t="s">
        <v>169</v>
      </c>
      <c r="K2948" t="s">
        <v>170</v>
      </c>
      <c r="L2948" t="s">
        <v>124</v>
      </c>
      <c r="M2948" t="s">
        <v>38</v>
      </c>
      <c r="N2948" t="s">
        <v>39</v>
      </c>
      <c r="O2948" s="23">
        <v>418</v>
      </c>
      <c r="P2948" s="9">
        <v>10.08</v>
      </c>
      <c r="Q2948" t="s">
        <v>40</v>
      </c>
      <c r="R2948">
        <v>32082</v>
      </c>
      <c r="S2948" s="9">
        <v>41.47</v>
      </c>
      <c r="T2948" s="26">
        <v>4.29</v>
      </c>
      <c r="U2948" s="8">
        <v>177.91</v>
      </c>
      <c r="V2948" t="s">
        <v>112</v>
      </c>
      <c r="W2948" t="s">
        <v>2276</v>
      </c>
      <c r="X2948" t="s">
        <v>42</v>
      </c>
      <c r="Y2948" t="s">
        <v>2277</v>
      </c>
      <c r="AA2948" s="1">
        <f t="shared" si="330"/>
        <v>45988</v>
      </c>
      <c r="AB2948" s="2">
        <f t="shared" si="331"/>
        <v>11</v>
      </c>
      <c r="AC2948" s="2">
        <f t="shared" si="332"/>
        <v>2025</v>
      </c>
      <c r="AD2948" s="2" t="str">
        <f>IFERROR(VLOOKUP(A2948,'Aux Área'!$A$4:$B$123,2,0),"-")</f>
        <v>INSPEÇÃO</v>
      </c>
    </row>
    <row r="2949" spans="1:30" x14ac:dyDescent="0.3">
      <c r="A2949" t="s">
        <v>2655</v>
      </c>
      <c r="B2949" t="s">
        <v>2656</v>
      </c>
      <c r="C2949" t="s">
        <v>5116</v>
      </c>
      <c r="D2949" t="s">
        <v>1619</v>
      </c>
      <c r="E2949" t="s">
        <v>1620</v>
      </c>
      <c r="F2949" t="s">
        <v>3712</v>
      </c>
      <c r="G2949" t="s">
        <v>1635</v>
      </c>
      <c r="H2949" t="s">
        <v>2635</v>
      </c>
      <c r="I2949" t="s">
        <v>37</v>
      </c>
      <c r="J2949" t="s">
        <v>172</v>
      </c>
      <c r="K2949" t="s">
        <v>173</v>
      </c>
      <c r="L2949" t="s">
        <v>124</v>
      </c>
      <c r="M2949" t="s">
        <v>38</v>
      </c>
      <c r="N2949" t="s">
        <v>39</v>
      </c>
      <c r="O2949" s="23">
        <v>191</v>
      </c>
      <c r="P2949" s="9">
        <v>6.36</v>
      </c>
      <c r="Q2949" t="s">
        <v>40</v>
      </c>
      <c r="R2949">
        <v>6716</v>
      </c>
      <c r="S2949" s="9">
        <v>30.01</v>
      </c>
      <c r="T2949" s="26">
        <v>4.09</v>
      </c>
      <c r="U2949" s="8">
        <v>122.74</v>
      </c>
      <c r="V2949" t="s">
        <v>112</v>
      </c>
      <c r="W2949" t="s">
        <v>2276</v>
      </c>
      <c r="X2949" t="s">
        <v>42</v>
      </c>
      <c r="Y2949" t="s">
        <v>1740</v>
      </c>
      <c r="AA2949" s="1">
        <f t="shared" si="330"/>
        <v>45988</v>
      </c>
      <c r="AB2949" s="2">
        <f t="shared" si="331"/>
        <v>11</v>
      </c>
      <c r="AC2949" s="2">
        <f t="shared" si="332"/>
        <v>2025</v>
      </c>
      <c r="AD2949" s="2" t="str">
        <f>IFERROR(VLOOKUP(A2949,'Aux Área'!$A$4:$B$123,2,0),"-")</f>
        <v>TI</v>
      </c>
    </row>
    <row r="2950" spans="1:30" x14ac:dyDescent="0.3">
      <c r="A2950" t="s">
        <v>66</v>
      </c>
      <c r="B2950" t="s">
        <v>464</v>
      </c>
      <c r="C2950" t="s">
        <v>5117</v>
      </c>
      <c r="D2950" t="s">
        <v>151</v>
      </c>
      <c r="E2950" t="s">
        <v>152</v>
      </c>
      <c r="F2950" t="s">
        <v>67</v>
      </c>
      <c r="G2950" t="s">
        <v>1503</v>
      </c>
      <c r="H2950" t="s">
        <v>36</v>
      </c>
      <c r="I2950" t="s">
        <v>37</v>
      </c>
      <c r="J2950" t="s">
        <v>215</v>
      </c>
      <c r="K2950" t="s">
        <v>216</v>
      </c>
      <c r="L2950" t="s">
        <v>217</v>
      </c>
      <c r="M2950" t="s">
        <v>38</v>
      </c>
      <c r="N2950" t="s">
        <v>39</v>
      </c>
      <c r="O2950" s="23">
        <v>362</v>
      </c>
      <c r="P2950" s="9">
        <v>8.89</v>
      </c>
      <c r="Q2950" t="s">
        <v>40</v>
      </c>
      <c r="R2950">
        <v>14438</v>
      </c>
      <c r="S2950" s="9">
        <v>40.700000000000003</v>
      </c>
      <c r="T2950" s="26">
        <v>4.59</v>
      </c>
      <c r="U2950" s="8">
        <v>186.83</v>
      </c>
      <c r="V2950" t="s">
        <v>41</v>
      </c>
      <c r="W2950" t="s">
        <v>2007</v>
      </c>
      <c r="X2950" t="s">
        <v>42</v>
      </c>
      <c r="Y2950" t="s">
        <v>1740</v>
      </c>
      <c r="AA2950" s="1">
        <f t="shared" si="330"/>
        <v>45988</v>
      </c>
      <c r="AB2950" s="2">
        <f t="shared" si="331"/>
        <v>11</v>
      </c>
      <c r="AC2950" s="2">
        <f t="shared" si="332"/>
        <v>2025</v>
      </c>
      <c r="AD2950" s="2" t="str">
        <f>IFERROR(VLOOKUP(A2950,'Aux Área'!$A$4:$B$123,2,0),"-")</f>
        <v>OPERAÇÃO</v>
      </c>
    </row>
    <row r="2951" spans="1:30" x14ac:dyDescent="0.3">
      <c r="A2951" t="s">
        <v>76</v>
      </c>
      <c r="B2951" t="s">
        <v>380</v>
      </c>
      <c r="C2951" t="s">
        <v>5118</v>
      </c>
      <c r="D2951" t="s">
        <v>382</v>
      </c>
      <c r="E2951" t="s">
        <v>383</v>
      </c>
      <c r="F2951" t="s">
        <v>77</v>
      </c>
      <c r="G2951" t="s">
        <v>1500</v>
      </c>
      <c r="H2951" t="s">
        <v>36</v>
      </c>
      <c r="I2951" t="s">
        <v>37</v>
      </c>
      <c r="J2951" t="s">
        <v>275</v>
      </c>
      <c r="K2951" t="s">
        <v>276</v>
      </c>
      <c r="L2951" t="s">
        <v>124</v>
      </c>
      <c r="M2951" t="s">
        <v>38</v>
      </c>
      <c r="N2951" t="s">
        <v>39</v>
      </c>
      <c r="O2951" s="23">
        <v>372</v>
      </c>
      <c r="P2951" s="9">
        <v>10.6</v>
      </c>
      <c r="Q2951" t="s">
        <v>40</v>
      </c>
      <c r="R2951">
        <v>41173</v>
      </c>
      <c r="S2951" s="9">
        <v>35.11</v>
      </c>
      <c r="T2951" s="26">
        <v>4.1900000000000004</v>
      </c>
      <c r="U2951" s="8">
        <v>147.11000000000001</v>
      </c>
      <c r="V2951" t="s">
        <v>5119</v>
      </c>
      <c r="W2951" t="s">
        <v>2007</v>
      </c>
      <c r="X2951" t="s">
        <v>42</v>
      </c>
      <c r="Y2951" t="s">
        <v>1740</v>
      </c>
      <c r="AA2951" s="1">
        <f t="shared" si="330"/>
        <v>45988</v>
      </c>
      <c r="AB2951" s="2">
        <f t="shared" si="331"/>
        <v>11</v>
      </c>
      <c r="AC2951" s="2">
        <f t="shared" si="332"/>
        <v>2025</v>
      </c>
      <c r="AD2951" s="2" t="str">
        <f>IFERROR(VLOOKUP(A2951,'Aux Área'!$A$4:$B$123,2,0),"-")</f>
        <v>QSMS</v>
      </c>
    </row>
    <row r="2952" spans="1:30" x14ac:dyDescent="0.3">
      <c r="A2952" t="s">
        <v>2638</v>
      </c>
      <c r="B2952" t="s">
        <v>4593</v>
      </c>
      <c r="C2952" t="s">
        <v>5120</v>
      </c>
      <c r="D2952" t="s">
        <v>3259</v>
      </c>
      <c r="E2952" t="s">
        <v>3260</v>
      </c>
      <c r="F2952" t="s">
        <v>2641</v>
      </c>
      <c r="G2952" t="s">
        <v>1135</v>
      </c>
      <c r="H2952" t="s">
        <v>2275</v>
      </c>
      <c r="I2952" t="s">
        <v>1497</v>
      </c>
      <c r="J2952" t="s">
        <v>275</v>
      </c>
      <c r="K2952" t="s">
        <v>276</v>
      </c>
      <c r="L2952" t="s">
        <v>124</v>
      </c>
      <c r="M2952" t="s">
        <v>38</v>
      </c>
      <c r="N2952" t="s">
        <v>39</v>
      </c>
      <c r="O2952" s="23">
        <v>453</v>
      </c>
      <c r="P2952" s="9">
        <v>10.51</v>
      </c>
      <c r="Q2952" t="s">
        <v>40</v>
      </c>
      <c r="R2952">
        <v>25454</v>
      </c>
      <c r="S2952" s="9">
        <v>43.1</v>
      </c>
      <c r="T2952" s="26">
        <v>4.1900000000000004</v>
      </c>
      <c r="U2952" s="8">
        <v>180.59</v>
      </c>
      <c r="V2952" t="s">
        <v>5121</v>
      </c>
      <c r="W2952" t="s">
        <v>2276</v>
      </c>
      <c r="X2952" t="s">
        <v>42</v>
      </c>
      <c r="Y2952" t="s">
        <v>2277</v>
      </c>
      <c r="AA2952" s="1">
        <f t="shared" si="330"/>
        <v>45988</v>
      </c>
      <c r="AB2952" s="2">
        <f t="shared" si="331"/>
        <v>11</v>
      </c>
      <c r="AC2952" s="2">
        <f t="shared" si="332"/>
        <v>2025</v>
      </c>
      <c r="AD2952" s="2" t="str">
        <f>IFERROR(VLOOKUP(A2952,'Aux Área'!$A$4:$B$123,2,0),"-")</f>
        <v>INSPEÇÃO</v>
      </c>
    </row>
    <row r="2953" spans="1:30" x14ac:dyDescent="0.3">
      <c r="A2953" t="s">
        <v>1785</v>
      </c>
      <c r="B2953" t="s">
        <v>1786</v>
      </c>
      <c r="C2953" t="s">
        <v>5122</v>
      </c>
      <c r="D2953" t="s">
        <v>5123</v>
      </c>
      <c r="E2953" t="s">
        <v>5124</v>
      </c>
      <c r="F2953" t="s">
        <v>653</v>
      </c>
      <c r="G2953" t="s">
        <v>1495</v>
      </c>
      <c r="H2953" t="s">
        <v>1788</v>
      </c>
      <c r="I2953" t="s">
        <v>839</v>
      </c>
      <c r="J2953" t="s">
        <v>1100</v>
      </c>
      <c r="K2953" t="s">
        <v>1101</v>
      </c>
      <c r="L2953" t="s">
        <v>181</v>
      </c>
      <c r="M2953" t="s">
        <v>38</v>
      </c>
      <c r="N2953" t="s">
        <v>638</v>
      </c>
      <c r="O2953" s="23">
        <v>0</v>
      </c>
      <c r="P2953" s="9">
        <v>0</v>
      </c>
      <c r="Q2953" t="s">
        <v>40</v>
      </c>
      <c r="R2953">
        <v>0</v>
      </c>
      <c r="S2953" s="9">
        <v>219.83</v>
      </c>
      <c r="T2953" s="26">
        <v>5.54</v>
      </c>
      <c r="U2953" s="8">
        <v>1217.8900000000001</v>
      </c>
      <c r="V2953" t="s">
        <v>5125</v>
      </c>
      <c r="W2953" t="s">
        <v>652</v>
      </c>
      <c r="X2953" t="s">
        <v>42</v>
      </c>
      <c r="Y2953" t="s">
        <v>653</v>
      </c>
      <c r="AA2953" s="1">
        <f t="shared" si="330"/>
        <v>45988</v>
      </c>
      <c r="AB2953" s="2">
        <f t="shared" si="331"/>
        <v>11</v>
      </c>
      <c r="AC2953" s="2">
        <f t="shared" si="332"/>
        <v>2025</v>
      </c>
      <c r="AD2953" s="2" t="str">
        <f>IFERROR(VLOOKUP(A2953,'Aux Área'!$A$4:$B$123,2,0),"-")</f>
        <v>SÃO PEDRO</v>
      </c>
    </row>
    <row r="2954" spans="1:30" x14ac:dyDescent="0.3">
      <c r="A2954" t="s">
        <v>2306</v>
      </c>
      <c r="B2954" t="s">
        <v>4613</v>
      </c>
      <c r="C2954" t="s">
        <v>5126</v>
      </c>
      <c r="D2954" t="s">
        <v>3319</v>
      </c>
      <c r="E2954" t="s">
        <v>3320</v>
      </c>
      <c r="F2954" t="s">
        <v>2309</v>
      </c>
      <c r="G2954" t="s">
        <v>1135</v>
      </c>
      <c r="H2954" t="s">
        <v>2275</v>
      </c>
      <c r="I2954" t="s">
        <v>1497</v>
      </c>
      <c r="J2954" t="s">
        <v>89</v>
      </c>
      <c r="K2954" t="s">
        <v>90</v>
      </c>
      <c r="L2954" t="s">
        <v>91</v>
      </c>
      <c r="M2954" t="s">
        <v>38</v>
      </c>
      <c r="N2954" t="s">
        <v>39</v>
      </c>
      <c r="O2954" s="23">
        <v>425</v>
      </c>
      <c r="P2954" s="9">
        <v>10.95</v>
      </c>
      <c r="Q2954" t="s">
        <v>40</v>
      </c>
      <c r="R2954">
        <v>25441</v>
      </c>
      <c r="S2954" s="9">
        <v>38.82</v>
      </c>
      <c r="T2954" s="26">
        <v>4.49</v>
      </c>
      <c r="U2954" s="8">
        <v>174.31</v>
      </c>
      <c r="V2954" t="s">
        <v>5127</v>
      </c>
      <c r="W2954" t="s">
        <v>2276</v>
      </c>
      <c r="X2954" t="s">
        <v>42</v>
      </c>
      <c r="Y2954" t="s">
        <v>2277</v>
      </c>
      <c r="AA2954" s="1">
        <f t="shared" si="330"/>
        <v>45988</v>
      </c>
      <c r="AB2954" s="2">
        <f t="shared" si="331"/>
        <v>11</v>
      </c>
      <c r="AC2954" s="2">
        <f t="shared" si="332"/>
        <v>2025</v>
      </c>
      <c r="AD2954" s="2" t="str">
        <f>IFERROR(VLOOKUP(A2954,'Aux Área'!$A$4:$B$123,2,0),"-")</f>
        <v>INSPEÇÃO</v>
      </c>
    </row>
    <row r="2955" spans="1:30" x14ac:dyDescent="0.3">
      <c r="A2955" t="s">
        <v>2461</v>
      </c>
      <c r="B2955" t="s">
        <v>5008</v>
      </c>
      <c r="C2955" t="s">
        <v>5128</v>
      </c>
      <c r="D2955" t="s">
        <v>3285</v>
      </c>
      <c r="E2955" t="s">
        <v>3286</v>
      </c>
      <c r="F2955" t="s">
        <v>3574</v>
      </c>
      <c r="G2955" t="s">
        <v>1135</v>
      </c>
      <c r="H2955" t="s">
        <v>2275</v>
      </c>
      <c r="I2955" t="s">
        <v>1497</v>
      </c>
      <c r="J2955" t="s">
        <v>188</v>
      </c>
      <c r="K2955" t="s">
        <v>189</v>
      </c>
      <c r="L2955" t="s">
        <v>190</v>
      </c>
      <c r="M2955" t="s">
        <v>38</v>
      </c>
      <c r="N2955" t="s">
        <v>39</v>
      </c>
      <c r="O2955" s="23">
        <v>415</v>
      </c>
      <c r="P2955" s="9">
        <v>10.37</v>
      </c>
      <c r="Q2955" t="s">
        <v>40</v>
      </c>
      <c r="R2955">
        <v>13100</v>
      </c>
      <c r="S2955" s="9">
        <v>40.01</v>
      </c>
      <c r="T2955" s="26">
        <v>4.3899999999999997</v>
      </c>
      <c r="U2955" s="8">
        <v>175.64</v>
      </c>
      <c r="V2955" t="s">
        <v>41</v>
      </c>
      <c r="W2955" t="s">
        <v>2276</v>
      </c>
      <c r="X2955" t="s">
        <v>42</v>
      </c>
      <c r="Y2955" t="s">
        <v>2277</v>
      </c>
      <c r="AA2955" s="1">
        <f t="shared" si="330"/>
        <v>45988</v>
      </c>
      <c r="AB2955" s="2">
        <f t="shared" si="331"/>
        <v>11</v>
      </c>
      <c r="AC2955" s="2">
        <f t="shared" si="332"/>
        <v>2025</v>
      </c>
      <c r="AD2955" s="2" t="str">
        <f>IFERROR(VLOOKUP(A2955,'Aux Área'!$A$4:$B$123,2,0),"-")</f>
        <v>INSPEÇÃO</v>
      </c>
    </row>
    <row r="2956" spans="1:30" x14ac:dyDescent="0.3">
      <c r="A2956" t="s">
        <v>62</v>
      </c>
      <c r="B2956" t="s">
        <v>1455</v>
      </c>
      <c r="C2956" t="s">
        <v>5129</v>
      </c>
      <c r="D2956" t="s">
        <v>158</v>
      </c>
      <c r="E2956" t="s">
        <v>159</v>
      </c>
      <c r="F2956" t="s">
        <v>63</v>
      </c>
      <c r="G2956" t="s">
        <v>1500</v>
      </c>
      <c r="H2956" t="s">
        <v>36</v>
      </c>
      <c r="I2956" t="s">
        <v>37</v>
      </c>
      <c r="J2956" t="s">
        <v>165</v>
      </c>
      <c r="K2956" t="s">
        <v>166</v>
      </c>
      <c r="L2956" t="s">
        <v>167</v>
      </c>
      <c r="M2956" t="s">
        <v>38</v>
      </c>
      <c r="N2956" t="s">
        <v>39</v>
      </c>
      <c r="O2956" s="23">
        <v>265</v>
      </c>
      <c r="P2956" s="9">
        <v>10.19</v>
      </c>
      <c r="Q2956" t="s">
        <v>40</v>
      </c>
      <c r="R2956">
        <v>45993</v>
      </c>
      <c r="S2956" s="9">
        <v>26</v>
      </c>
      <c r="T2956" s="26">
        <v>4.46</v>
      </c>
      <c r="U2956" s="8">
        <v>115.96</v>
      </c>
      <c r="V2956" t="s">
        <v>112</v>
      </c>
      <c r="W2956" t="s">
        <v>2007</v>
      </c>
      <c r="X2956" t="s">
        <v>42</v>
      </c>
      <c r="Y2956" t="s">
        <v>1740</v>
      </c>
      <c r="AA2956" s="1">
        <f t="shared" si="330"/>
        <v>45988</v>
      </c>
      <c r="AB2956" s="2">
        <f t="shared" si="331"/>
        <v>11</v>
      </c>
      <c r="AC2956" s="2">
        <f t="shared" si="332"/>
        <v>2025</v>
      </c>
      <c r="AD2956" s="2" t="str">
        <f>IFERROR(VLOOKUP(A2956,'Aux Área'!$A$4:$B$123,2,0),"-")</f>
        <v>CONSERVA</v>
      </c>
    </row>
    <row r="2957" spans="1:30" x14ac:dyDescent="0.3">
      <c r="A2957" t="s">
        <v>60</v>
      </c>
      <c r="B2957" t="s">
        <v>614</v>
      </c>
      <c r="C2957" t="s">
        <v>5130</v>
      </c>
      <c r="D2957" t="s">
        <v>1206</v>
      </c>
      <c r="E2957" t="s">
        <v>1207</v>
      </c>
      <c r="F2957" t="s">
        <v>61</v>
      </c>
      <c r="G2957" t="s">
        <v>1500</v>
      </c>
      <c r="H2957" t="s">
        <v>36</v>
      </c>
      <c r="I2957" t="s">
        <v>37</v>
      </c>
      <c r="J2957" t="s">
        <v>165</v>
      </c>
      <c r="K2957" t="s">
        <v>166</v>
      </c>
      <c r="L2957" t="s">
        <v>167</v>
      </c>
      <c r="M2957" t="s">
        <v>38</v>
      </c>
      <c r="N2957" t="s">
        <v>39</v>
      </c>
      <c r="O2957" s="23">
        <v>329</v>
      </c>
      <c r="P2957" s="9">
        <v>9.8800000000000008</v>
      </c>
      <c r="Q2957" t="s">
        <v>40</v>
      </c>
      <c r="R2957">
        <v>21485</v>
      </c>
      <c r="S2957" s="9">
        <v>33.31</v>
      </c>
      <c r="T2957" s="26">
        <v>4.4610000000000003</v>
      </c>
      <c r="U2957" s="8">
        <v>148.59</v>
      </c>
      <c r="V2957" t="s">
        <v>112</v>
      </c>
      <c r="W2957" t="s">
        <v>2007</v>
      </c>
      <c r="X2957" t="s">
        <v>42</v>
      </c>
      <c r="Y2957" t="s">
        <v>1740</v>
      </c>
      <c r="AA2957" s="1">
        <f t="shared" si="330"/>
        <v>45988</v>
      </c>
      <c r="AB2957" s="2">
        <f t="shared" si="331"/>
        <v>11</v>
      </c>
      <c r="AC2957" s="2">
        <f t="shared" si="332"/>
        <v>2025</v>
      </c>
      <c r="AD2957" s="2" t="str">
        <f>IFERROR(VLOOKUP(A2957,'Aux Área'!$A$4:$B$123,2,0),"-")</f>
        <v>QSMS</v>
      </c>
    </row>
    <row r="2958" spans="1:30" x14ac:dyDescent="0.3">
      <c r="A2958" t="s">
        <v>2260</v>
      </c>
      <c r="B2958" t="s">
        <v>113</v>
      </c>
      <c r="C2958" t="s">
        <v>5131</v>
      </c>
      <c r="D2958" t="s">
        <v>3618</v>
      </c>
      <c r="E2958" t="s">
        <v>3619</v>
      </c>
      <c r="F2958" t="s">
        <v>2262</v>
      </c>
      <c r="G2958" t="s">
        <v>35</v>
      </c>
      <c r="H2958" t="s">
        <v>2263</v>
      </c>
      <c r="I2958" t="s">
        <v>2186</v>
      </c>
      <c r="J2958" t="s">
        <v>139</v>
      </c>
      <c r="K2958" t="s">
        <v>140</v>
      </c>
      <c r="L2958" t="s">
        <v>141</v>
      </c>
      <c r="M2958" t="s">
        <v>38</v>
      </c>
      <c r="N2958" t="s">
        <v>668</v>
      </c>
      <c r="O2958" s="23">
        <v>972</v>
      </c>
      <c r="P2958" s="9">
        <v>13.89</v>
      </c>
      <c r="Q2958" t="s">
        <v>40</v>
      </c>
      <c r="R2958">
        <v>25380</v>
      </c>
      <c r="S2958" s="9">
        <v>70</v>
      </c>
      <c r="T2958" s="26">
        <v>5.69</v>
      </c>
      <c r="U2958" s="8">
        <v>398.3</v>
      </c>
      <c r="V2958" t="s">
        <v>5132</v>
      </c>
      <c r="W2958" t="s">
        <v>2007</v>
      </c>
      <c r="X2958" t="s">
        <v>42</v>
      </c>
      <c r="Y2958" t="s">
        <v>1740</v>
      </c>
      <c r="AA2958" s="1">
        <f t="shared" si="330"/>
        <v>45988</v>
      </c>
      <c r="AB2958" s="2">
        <f t="shared" si="331"/>
        <v>11</v>
      </c>
      <c r="AC2958" s="2">
        <f t="shared" si="332"/>
        <v>2025</v>
      </c>
      <c r="AD2958" s="2" t="str">
        <f>IFERROR(VLOOKUP(A2958,'Aux Área'!$A$4:$B$123,2,0),"-")</f>
        <v>INSPEÇÃO</v>
      </c>
    </row>
    <row r="2959" spans="1:30" x14ac:dyDescent="0.3">
      <c r="A2959" t="s">
        <v>2181</v>
      </c>
      <c r="B2959" t="s">
        <v>4595</v>
      </c>
      <c r="C2959" t="s">
        <v>5133</v>
      </c>
      <c r="D2959" t="s">
        <v>3428</v>
      </c>
      <c r="E2959" t="s">
        <v>3429</v>
      </c>
      <c r="F2959" t="s">
        <v>2184</v>
      </c>
      <c r="G2959" t="s">
        <v>1135</v>
      </c>
      <c r="H2959" t="s">
        <v>2185</v>
      </c>
      <c r="I2959" t="s">
        <v>2186</v>
      </c>
      <c r="J2959" t="s">
        <v>108</v>
      </c>
      <c r="K2959" t="s">
        <v>109</v>
      </c>
      <c r="L2959" t="s">
        <v>110</v>
      </c>
      <c r="M2959" t="s">
        <v>38</v>
      </c>
      <c r="N2959" t="s">
        <v>668</v>
      </c>
      <c r="O2959" s="23">
        <v>881</v>
      </c>
      <c r="P2959" s="9">
        <v>15.8</v>
      </c>
      <c r="Q2959" t="s">
        <v>40</v>
      </c>
      <c r="R2959">
        <v>29824</v>
      </c>
      <c r="S2959" s="9">
        <v>55.75</v>
      </c>
      <c r="T2959" s="26">
        <v>6.1909999999999998</v>
      </c>
      <c r="U2959" s="8">
        <v>345.15</v>
      </c>
      <c r="V2959" t="s">
        <v>5134</v>
      </c>
      <c r="W2959" t="s">
        <v>2007</v>
      </c>
      <c r="X2959" t="s">
        <v>42</v>
      </c>
      <c r="Y2959" t="s">
        <v>2188</v>
      </c>
      <c r="AA2959" s="1">
        <f t="shared" si="330"/>
        <v>45988</v>
      </c>
      <c r="AB2959" s="2">
        <f t="shared" si="331"/>
        <v>11</v>
      </c>
      <c r="AC2959" s="2">
        <f t="shared" si="332"/>
        <v>2025</v>
      </c>
      <c r="AD2959" s="2" t="str">
        <f>IFERROR(VLOOKUP(A2959,'Aux Área'!$A$4:$B$123,2,0),"-")</f>
        <v>INSPEÇÃO</v>
      </c>
    </row>
    <row r="2960" spans="1:30" x14ac:dyDescent="0.3">
      <c r="A2960" t="s">
        <v>58</v>
      </c>
      <c r="B2960" t="s">
        <v>250</v>
      </c>
      <c r="C2960" t="s">
        <v>5135</v>
      </c>
      <c r="D2960" t="s">
        <v>87</v>
      </c>
      <c r="E2960" t="s">
        <v>88</v>
      </c>
      <c r="F2960" t="s">
        <v>59</v>
      </c>
      <c r="G2960" t="s">
        <v>1500</v>
      </c>
      <c r="H2960" t="s">
        <v>36</v>
      </c>
      <c r="I2960" t="s">
        <v>37</v>
      </c>
      <c r="J2960" t="s">
        <v>285</v>
      </c>
      <c r="K2960" t="s">
        <v>286</v>
      </c>
      <c r="L2960" t="s">
        <v>91</v>
      </c>
      <c r="M2960" t="s">
        <v>38</v>
      </c>
      <c r="N2960" t="s">
        <v>39</v>
      </c>
      <c r="O2960" s="23">
        <v>276</v>
      </c>
      <c r="P2960" s="9">
        <v>7.27</v>
      </c>
      <c r="Q2960" t="s">
        <v>40</v>
      </c>
      <c r="R2960">
        <v>56884</v>
      </c>
      <c r="S2960" s="9">
        <v>37.979999999999997</v>
      </c>
      <c r="T2960" s="26">
        <v>4.24</v>
      </c>
      <c r="U2960" s="8">
        <v>161.04</v>
      </c>
      <c r="V2960" t="s">
        <v>5136</v>
      </c>
      <c r="W2960" t="s">
        <v>2007</v>
      </c>
      <c r="X2960" t="s">
        <v>42</v>
      </c>
      <c r="Y2960" t="s">
        <v>1740</v>
      </c>
      <c r="AA2960" s="1">
        <f t="shared" si="330"/>
        <v>45988</v>
      </c>
      <c r="AB2960" s="2">
        <f t="shared" si="331"/>
        <v>11</v>
      </c>
      <c r="AC2960" s="2">
        <f t="shared" si="332"/>
        <v>2025</v>
      </c>
      <c r="AD2960" s="2" t="str">
        <f>IFERROR(VLOOKUP(A2960,'Aux Área'!$A$4:$B$123,2,0),"-")</f>
        <v>CONSERVA</v>
      </c>
    </row>
    <row r="2961" spans="1:30" x14ac:dyDescent="0.3">
      <c r="A2961" t="s">
        <v>2552</v>
      </c>
      <c r="B2961" t="s">
        <v>2553</v>
      </c>
      <c r="C2961" t="s">
        <v>5137</v>
      </c>
      <c r="D2961" t="s">
        <v>2468</v>
      </c>
      <c r="E2961" t="s">
        <v>2469</v>
      </c>
      <c r="F2961" t="s">
        <v>2555</v>
      </c>
      <c r="G2961" t="s">
        <v>659</v>
      </c>
      <c r="H2961" t="s">
        <v>2215</v>
      </c>
      <c r="I2961" t="s">
        <v>667</v>
      </c>
      <c r="J2961" t="s">
        <v>2779</v>
      </c>
      <c r="K2961" t="s">
        <v>2780</v>
      </c>
      <c r="L2961" t="s">
        <v>141</v>
      </c>
      <c r="M2961" t="s">
        <v>38</v>
      </c>
      <c r="N2961" t="s">
        <v>668</v>
      </c>
      <c r="O2961" s="23">
        <v>182</v>
      </c>
      <c r="P2961" s="9">
        <v>5.68</v>
      </c>
      <c r="Q2961" t="s">
        <v>40</v>
      </c>
      <c r="R2961">
        <v>5104</v>
      </c>
      <c r="S2961" s="9">
        <v>32.04</v>
      </c>
      <c r="T2961" s="26">
        <v>6.4</v>
      </c>
      <c r="U2961" s="8">
        <v>205.06</v>
      </c>
      <c r="V2961" t="s">
        <v>112</v>
      </c>
      <c r="W2961" t="s">
        <v>2007</v>
      </c>
      <c r="X2961" t="s">
        <v>42</v>
      </c>
      <c r="Y2961" t="s">
        <v>1740</v>
      </c>
      <c r="AA2961" s="1">
        <f t="shared" si="330"/>
        <v>45988</v>
      </c>
      <c r="AB2961" s="2">
        <f t="shared" si="331"/>
        <v>11</v>
      </c>
      <c r="AC2961" s="2">
        <f t="shared" si="332"/>
        <v>2025</v>
      </c>
      <c r="AD2961" s="2" t="str">
        <f>IFERROR(VLOOKUP(A2961,'Aux Área'!$A$4:$B$123,2,0),"-")</f>
        <v>APH</v>
      </c>
    </row>
    <row r="2962" spans="1:30" x14ac:dyDescent="0.3">
      <c r="A2962" t="s">
        <v>50</v>
      </c>
      <c r="B2962" t="s">
        <v>324</v>
      </c>
      <c r="C2962" t="s">
        <v>5138</v>
      </c>
      <c r="D2962" t="s">
        <v>326</v>
      </c>
      <c r="E2962" t="s">
        <v>327</v>
      </c>
      <c r="F2962" t="s">
        <v>51</v>
      </c>
      <c r="G2962" t="s">
        <v>1500</v>
      </c>
      <c r="H2962" t="s">
        <v>36</v>
      </c>
      <c r="I2962" t="s">
        <v>37</v>
      </c>
      <c r="J2962" t="s">
        <v>108</v>
      </c>
      <c r="K2962" t="s">
        <v>109</v>
      </c>
      <c r="L2962" t="s">
        <v>110</v>
      </c>
      <c r="M2962" t="s">
        <v>38</v>
      </c>
      <c r="N2962" t="s">
        <v>39</v>
      </c>
      <c r="O2962" s="23">
        <v>332</v>
      </c>
      <c r="P2962" s="9">
        <v>8.09</v>
      </c>
      <c r="Q2962" t="s">
        <v>40</v>
      </c>
      <c r="R2962">
        <v>14418</v>
      </c>
      <c r="S2962" s="9">
        <v>41.04</v>
      </c>
      <c r="T2962" s="26">
        <v>4.49</v>
      </c>
      <c r="U2962" s="8">
        <v>184.27</v>
      </c>
      <c r="V2962" t="s">
        <v>5139</v>
      </c>
      <c r="W2962" t="s">
        <v>2007</v>
      </c>
      <c r="X2962" t="s">
        <v>42</v>
      </c>
      <c r="Y2962" t="s">
        <v>1740</v>
      </c>
      <c r="AA2962" s="1">
        <f t="shared" si="330"/>
        <v>45988</v>
      </c>
      <c r="AB2962" s="2">
        <f t="shared" si="331"/>
        <v>11</v>
      </c>
      <c r="AC2962" s="2">
        <f t="shared" si="332"/>
        <v>2025</v>
      </c>
      <c r="AD2962" s="2" t="str">
        <f>IFERROR(VLOOKUP(A2962,'Aux Área'!$A$4:$B$123,2,0),"-")</f>
        <v>TI</v>
      </c>
    </row>
    <row r="2963" spans="1:30" x14ac:dyDescent="0.3">
      <c r="A2963" t="s">
        <v>2643</v>
      </c>
      <c r="B2963" t="s">
        <v>2307</v>
      </c>
      <c r="C2963" t="s">
        <v>5140</v>
      </c>
      <c r="D2963" t="s">
        <v>3246</v>
      </c>
      <c r="E2963" t="s">
        <v>3247</v>
      </c>
      <c r="F2963" t="s">
        <v>2646</v>
      </c>
      <c r="G2963" t="s">
        <v>1300</v>
      </c>
      <c r="H2963" t="s">
        <v>1301</v>
      </c>
      <c r="I2963" t="s">
        <v>37</v>
      </c>
      <c r="J2963" t="s">
        <v>122</v>
      </c>
      <c r="K2963" t="s">
        <v>123</v>
      </c>
      <c r="L2963" t="s">
        <v>124</v>
      </c>
      <c r="M2963" t="s">
        <v>38</v>
      </c>
      <c r="N2963" t="s">
        <v>39</v>
      </c>
      <c r="O2963" s="23">
        <v>421</v>
      </c>
      <c r="P2963" s="9">
        <v>9.25</v>
      </c>
      <c r="Q2963" t="s">
        <v>40</v>
      </c>
      <c r="R2963">
        <v>27247</v>
      </c>
      <c r="S2963" s="9">
        <v>45.5</v>
      </c>
      <c r="T2963" s="26">
        <v>4.391</v>
      </c>
      <c r="U2963" s="8">
        <v>199.78</v>
      </c>
      <c r="V2963" t="s">
        <v>246</v>
      </c>
      <c r="W2963" t="s">
        <v>2276</v>
      </c>
      <c r="X2963" t="s">
        <v>42</v>
      </c>
      <c r="Y2963" t="s">
        <v>2277</v>
      </c>
      <c r="AA2963" s="1">
        <f t="shared" si="330"/>
        <v>45988</v>
      </c>
      <c r="AB2963" s="2">
        <f t="shared" si="331"/>
        <v>11</v>
      </c>
      <c r="AC2963" s="2">
        <f t="shared" si="332"/>
        <v>2025</v>
      </c>
      <c r="AD2963" s="2" t="str">
        <f>IFERROR(VLOOKUP(A2963,'Aux Área'!$A$4:$B$123,2,0),"-")</f>
        <v>INSPEÇÃO</v>
      </c>
    </row>
    <row r="2964" spans="1:30" x14ac:dyDescent="0.3">
      <c r="A2964" t="s">
        <v>1992</v>
      </c>
      <c r="B2964" t="s">
        <v>1993</v>
      </c>
      <c r="C2964" t="s">
        <v>5141</v>
      </c>
      <c r="D2964" t="s">
        <v>3597</v>
      </c>
      <c r="E2964" t="s">
        <v>3598</v>
      </c>
      <c r="F2964" t="s">
        <v>1995</v>
      </c>
      <c r="G2964" t="s">
        <v>659</v>
      </c>
      <c r="H2964" t="s">
        <v>1996</v>
      </c>
      <c r="I2964" t="s">
        <v>1997</v>
      </c>
      <c r="J2964" t="s">
        <v>165</v>
      </c>
      <c r="K2964" t="s">
        <v>166</v>
      </c>
      <c r="L2964" t="s">
        <v>167</v>
      </c>
      <c r="M2964" t="s">
        <v>38</v>
      </c>
      <c r="N2964" t="s">
        <v>668</v>
      </c>
      <c r="O2964" s="23">
        <v>274</v>
      </c>
      <c r="P2964" s="9">
        <v>4.75</v>
      </c>
      <c r="Q2964" t="s">
        <v>40</v>
      </c>
      <c r="R2964">
        <v>8027</v>
      </c>
      <c r="S2964" s="9">
        <v>57.69</v>
      </c>
      <c r="T2964" s="26">
        <v>6.24</v>
      </c>
      <c r="U2964" s="8">
        <v>360</v>
      </c>
      <c r="V2964" t="s">
        <v>112</v>
      </c>
      <c r="W2964" t="s">
        <v>1985</v>
      </c>
      <c r="X2964" t="s">
        <v>42</v>
      </c>
      <c r="Y2964" t="s">
        <v>1986</v>
      </c>
      <c r="AA2964" s="1">
        <f t="shared" si="330"/>
        <v>45988</v>
      </c>
      <c r="AB2964" s="2">
        <f t="shared" si="331"/>
        <v>11</v>
      </c>
      <c r="AC2964" s="2">
        <f t="shared" si="332"/>
        <v>2025</v>
      </c>
      <c r="AD2964" s="2" t="str">
        <f>IFERROR(VLOOKUP(A2964,'Aux Área'!$A$4:$B$123,2,0),"-")</f>
        <v>PESADOS</v>
      </c>
    </row>
    <row r="2965" spans="1:30" x14ac:dyDescent="0.3">
      <c r="A2965" t="s">
        <v>2282</v>
      </c>
      <c r="B2965" t="s">
        <v>4679</v>
      </c>
      <c r="C2965" t="s">
        <v>5142</v>
      </c>
      <c r="D2965" t="s">
        <v>3295</v>
      </c>
      <c r="E2965" t="s">
        <v>3296</v>
      </c>
      <c r="F2965" t="s">
        <v>2285</v>
      </c>
      <c r="G2965" t="s">
        <v>1135</v>
      </c>
      <c r="H2965" t="s">
        <v>2275</v>
      </c>
      <c r="I2965" t="s">
        <v>1497</v>
      </c>
      <c r="J2965" t="s">
        <v>165</v>
      </c>
      <c r="K2965" t="s">
        <v>166</v>
      </c>
      <c r="L2965" t="s">
        <v>167</v>
      </c>
      <c r="M2965" t="s">
        <v>38</v>
      </c>
      <c r="N2965" t="s">
        <v>39</v>
      </c>
      <c r="O2965" s="23">
        <v>369</v>
      </c>
      <c r="P2965" s="9">
        <v>7.84</v>
      </c>
      <c r="Q2965" t="s">
        <v>40</v>
      </c>
      <c r="R2965">
        <v>27840</v>
      </c>
      <c r="S2965" s="9">
        <v>47.08</v>
      </c>
      <c r="T2965" s="26">
        <v>4.4610000000000003</v>
      </c>
      <c r="U2965" s="8">
        <v>210.01</v>
      </c>
      <c r="V2965" t="s">
        <v>112</v>
      </c>
      <c r="W2965" t="s">
        <v>2276</v>
      </c>
      <c r="X2965" t="s">
        <v>42</v>
      </c>
      <c r="Y2965" t="s">
        <v>2277</v>
      </c>
      <c r="AA2965" s="1">
        <f t="shared" si="330"/>
        <v>45988</v>
      </c>
      <c r="AB2965" s="2">
        <f t="shared" si="331"/>
        <v>11</v>
      </c>
      <c r="AC2965" s="2">
        <f t="shared" si="332"/>
        <v>2025</v>
      </c>
      <c r="AD2965" s="2" t="str">
        <f>IFERROR(VLOOKUP(A2965,'Aux Área'!$A$4:$B$123,2,0),"-")</f>
        <v>INSPEÇÃO</v>
      </c>
    </row>
    <row r="2966" spans="1:30" x14ac:dyDescent="0.3">
      <c r="A2966" t="s">
        <v>56</v>
      </c>
      <c r="B2966" t="s">
        <v>266</v>
      </c>
      <c r="C2966" t="s">
        <v>5143</v>
      </c>
      <c r="D2966" t="s">
        <v>120</v>
      </c>
      <c r="E2966" t="s">
        <v>121</v>
      </c>
      <c r="F2966" t="s">
        <v>57</v>
      </c>
      <c r="G2966" t="s">
        <v>1500</v>
      </c>
      <c r="H2966" t="s">
        <v>36</v>
      </c>
      <c r="I2966" t="s">
        <v>37</v>
      </c>
      <c r="J2966" t="s">
        <v>370</v>
      </c>
      <c r="K2966" t="s">
        <v>371</v>
      </c>
      <c r="L2966" t="s">
        <v>124</v>
      </c>
      <c r="M2966" t="s">
        <v>38</v>
      </c>
      <c r="N2966" t="s">
        <v>39</v>
      </c>
      <c r="O2966" s="23">
        <v>404</v>
      </c>
      <c r="P2966" s="9">
        <v>10.34</v>
      </c>
      <c r="Q2966" t="s">
        <v>40</v>
      </c>
      <c r="R2966">
        <v>31289</v>
      </c>
      <c r="S2966" s="9">
        <v>39.07</v>
      </c>
      <c r="T2966" s="26">
        <v>4.49</v>
      </c>
      <c r="U2966" s="8">
        <v>175.43</v>
      </c>
      <c r="V2966" t="s">
        <v>5144</v>
      </c>
      <c r="W2966" t="s">
        <v>2007</v>
      </c>
      <c r="X2966" t="s">
        <v>42</v>
      </c>
      <c r="Y2966" t="s">
        <v>1740</v>
      </c>
      <c r="AA2966" s="1">
        <f t="shared" si="330"/>
        <v>45988</v>
      </c>
      <c r="AB2966" s="2">
        <f t="shared" si="331"/>
        <v>11</v>
      </c>
      <c r="AC2966" s="2">
        <f t="shared" si="332"/>
        <v>2025</v>
      </c>
      <c r="AD2966" s="2" t="str">
        <f>IFERROR(VLOOKUP(A2966,'Aux Área'!$A$4:$B$123,2,0),"-")</f>
        <v>CONSERVA</v>
      </c>
    </row>
    <row r="2967" spans="1:30" x14ac:dyDescent="0.3">
      <c r="A2967" t="s">
        <v>48</v>
      </c>
      <c r="B2967" t="s">
        <v>288</v>
      </c>
      <c r="C2967" t="s">
        <v>5145</v>
      </c>
      <c r="D2967" t="s">
        <v>132</v>
      </c>
      <c r="E2967" t="s">
        <v>133</v>
      </c>
      <c r="F2967" t="s">
        <v>49</v>
      </c>
      <c r="G2967" t="s">
        <v>1500</v>
      </c>
      <c r="H2967" t="s">
        <v>36</v>
      </c>
      <c r="I2967" t="s">
        <v>37</v>
      </c>
      <c r="J2967" t="s">
        <v>285</v>
      </c>
      <c r="K2967" t="s">
        <v>286</v>
      </c>
      <c r="L2967" t="s">
        <v>91</v>
      </c>
      <c r="M2967" t="s">
        <v>38</v>
      </c>
      <c r="N2967" t="s">
        <v>39</v>
      </c>
      <c r="O2967" s="23">
        <v>386</v>
      </c>
      <c r="P2967" s="9">
        <v>9.32</v>
      </c>
      <c r="Q2967" t="s">
        <v>40</v>
      </c>
      <c r="R2967">
        <v>18682</v>
      </c>
      <c r="S2967" s="9">
        <v>41.42</v>
      </c>
      <c r="T2967" s="26">
        <v>4.2409999999999997</v>
      </c>
      <c r="U2967" s="8">
        <v>175.66</v>
      </c>
      <c r="V2967" t="s">
        <v>5146</v>
      </c>
      <c r="W2967" t="s">
        <v>2007</v>
      </c>
      <c r="X2967" t="s">
        <v>42</v>
      </c>
      <c r="Y2967" t="s">
        <v>1740</v>
      </c>
      <c r="AA2967" s="1">
        <f t="shared" si="330"/>
        <v>45988</v>
      </c>
      <c r="AB2967" s="2">
        <f t="shared" si="331"/>
        <v>11</v>
      </c>
      <c r="AC2967" s="2">
        <f t="shared" si="332"/>
        <v>2025</v>
      </c>
      <c r="AD2967" s="2" t="str">
        <f>IFERROR(VLOOKUP(A2967,'Aux Área'!$A$4:$B$123,2,0),"-")</f>
        <v>ENGENHARIA</v>
      </c>
    </row>
    <row r="2968" spans="1:30" x14ac:dyDescent="0.3">
      <c r="A2968" t="s">
        <v>3092</v>
      </c>
      <c r="B2968" t="s">
        <v>4774</v>
      </c>
      <c r="C2968" t="s">
        <v>5147</v>
      </c>
      <c r="D2968" t="s">
        <v>446</v>
      </c>
      <c r="E2968" t="s">
        <v>447</v>
      </c>
      <c r="F2968" t="s">
        <v>3594</v>
      </c>
      <c r="G2968" t="s">
        <v>1135</v>
      </c>
      <c r="H2968" t="s">
        <v>2275</v>
      </c>
      <c r="I2968" t="s">
        <v>1497</v>
      </c>
      <c r="J2968" t="s">
        <v>188</v>
      </c>
      <c r="K2968" t="s">
        <v>189</v>
      </c>
      <c r="L2968" t="s">
        <v>190</v>
      </c>
      <c r="M2968" t="s">
        <v>38</v>
      </c>
      <c r="N2968" t="s">
        <v>39</v>
      </c>
      <c r="O2968" s="23">
        <v>426</v>
      </c>
      <c r="P2968" s="9">
        <v>8.4600000000000009</v>
      </c>
      <c r="Q2968" t="s">
        <v>40</v>
      </c>
      <c r="R2968">
        <v>17691</v>
      </c>
      <c r="S2968" s="9">
        <v>50.36</v>
      </c>
      <c r="T2968" s="26">
        <v>4.49</v>
      </c>
      <c r="U2968" s="8">
        <v>226.12</v>
      </c>
      <c r="V2968" t="s">
        <v>41</v>
      </c>
      <c r="W2968" t="s">
        <v>2276</v>
      </c>
      <c r="X2968" t="s">
        <v>42</v>
      </c>
      <c r="Y2968" t="s">
        <v>2277</v>
      </c>
      <c r="AA2968" s="1">
        <f t="shared" si="330"/>
        <v>45988</v>
      </c>
      <c r="AB2968" s="2">
        <f t="shared" si="331"/>
        <v>11</v>
      </c>
      <c r="AC2968" s="2">
        <f t="shared" si="332"/>
        <v>2025</v>
      </c>
      <c r="AD2968" s="2" t="str">
        <f>IFERROR(VLOOKUP(A2968,'Aux Área'!$A$4:$B$123,2,0),"-")</f>
        <v>INSPEÇÃO</v>
      </c>
    </row>
    <row r="2969" spans="1:30" x14ac:dyDescent="0.3">
      <c r="A2969" t="s">
        <v>1999</v>
      </c>
      <c r="B2969" t="s">
        <v>3016</v>
      </c>
      <c r="C2969" t="s">
        <v>5148</v>
      </c>
      <c r="D2969" t="s">
        <v>1297</v>
      </c>
      <c r="E2969" t="s">
        <v>2221</v>
      </c>
      <c r="F2969" t="s">
        <v>2002</v>
      </c>
      <c r="G2969" t="s">
        <v>659</v>
      </c>
      <c r="H2969" t="s">
        <v>2003</v>
      </c>
      <c r="I2969" t="s">
        <v>667</v>
      </c>
      <c r="J2969" t="s">
        <v>231</v>
      </c>
      <c r="K2969" t="s">
        <v>232</v>
      </c>
      <c r="L2969" t="s">
        <v>217</v>
      </c>
      <c r="M2969" t="s">
        <v>38</v>
      </c>
      <c r="N2969" t="s">
        <v>668</v>
      </c>
      <c r="O2969" s="23">
        <v>397</v>
      </c>
      <c r="P2969" s="9">
        <v>3.89</v>
      </c>
      <c r="Q2969" t="s">
        <v>40</v>
      </c>
      <c r="R2969">
        <v>9110</v>
      </c>
      <c r="S2969" s="9">
        <v>102.15</v>
      </c>
      <c r="T2969" s="26">
        <v>5.99</v>
      </c>
      <c r="U2969" s="8">
        <v>611.89</v>
      </c>
      <c r="V2969" t="s">
        <v>5149</v>
      </c>
      <c r="W2969" t="s">
        <v>1985</v>
      </c>
      <c r="X2969" t="s">
        <v>42</v>
      </c>
      <c r="Y2969" t="s">
        <v>1986</v>
      </c>
      <c r="AA2969" s="1">
        <f t="shared" si="330"/>
        <v>45988</v>
      </c>
      <c r="AB2969" s="2">
        <f t="shared" si="331"/>
        <v>11</v>
      </c>
      <c r="AC2969" s="2">
        <f t="shared" si="332"/>
        <v>2025</v>
      </c>
      <c r="AD2969" s="2" t="str">
        <f>IFERROR(VLOOKUP(A2969,'Aux Área'!$A$4:$B$123,2,0),"-")</f>
        <v>PESADOS</v>
      </c>
    </row>
    <row r="2970" spans="1:30" x14ac:dyDescent="0.3">
      <c r="A2970" t="s">
        <v>1999</v>
      </c>
      <c r="C2970" t="s">
        <v>5148</v>
      </c>
      <c r="F2970" t="s">
        <v>2002</v>
      </c>
      <c r="K2970" t="s">
        <v>232</v>
      </c>
      <c r="N2970" t="s">
        <v>15690</v>
      </c>
      <c r="O2970" t="s">
        <v>15244</v>
      </c>
      <c r="P2970" s="9" t="s">
        <v>15244</v>
      </c>
      <c r="Q2970" t="s">
        <v>40</v>
      </c>
      <c r="R2970" t="s">
        <v>15244</v>
      </c>
      <c r="S2970">
        <v>12.45</v>
      </c>
      <c r="U2970" s="8">
        <v>41.1</v>
      </c>
      <c r="W2970" t="s">
        <v>1985</v>
      </c>
      <c r="X2970" t="s">
        <v>42</v>
      </c>
      <c r="Y2970" t="s">
        <v>1986</v>
      </c>
      <c r="AA2970" s="1">
        <f>IFERROR(DATEVALUE(C2970),"-")</f>
        <v>45988</v>
      </c>
      <c r="AB2970" s="2">
        <f>IFERROR(MONTH(AA2970),"-")</f>
        <v>11</v>
      </c>
      <c r="AC2970" s="2">
        <f>IFERROR(YEAR(AA2970),"-")</f>
        <v>2025</v>
      </c>
      <c r="AD2970" s="2" t="str">
        <f>IFERROR(VLOOKUP(A2970,'Aux Área'!$A$4:$B$123,2,0),"-")</f>
        <v>PESADOS</v>
      </c>
    </row>
    <row r="2971" spans="1:30" x14ac:dyDescent="0.3">
      <c r="A2971" t="s">
        <v>2314</v>
      </c>
      <c r="B2971" t="s">
        <v>4624</v>
      </c>
      <c r="C2971" t="s">
        <v>5150</v>
      </c>
      <c r="D2971" t="s">
        <v>3276</v>
      </c>
      <c r="E2971" t="s">
        <v>3277</v>
      </c>
      <c r="F2971" t="s">
        <v>2317</v>
      </c>
      <c r="G2971" t="s">
        <v>1300</v>
      </c>
      <c r="H2971" t="s">
        <v>1301</v>
      </c>
      <c r="I2971" t="s">
        <v>37</v>
      </c>
      <c r="J2971" t="s">
        <v>231</v>
      </c>
      <c r="K2971" t="s">
        <v>232</v>
      </c>
      <c r="L2971" t="s">
        <v>217</v>
      </c>
      <c r="M2971" t="s">
        <v>38</v>
      </c>
      <c r="N2971" t="s">
        <v>39</v>
      </c>
      <c r="O2971" s="23">
        <v>439</v>
      </c>
      <c r="P2971" s="9">
        <v>10.16</v>
      </c>
      <c r="Q2971" t="s">
        <v>40</v>
      </c>
      <c r="R2971">
        <v>32688</v>
      </c>
      <c r="S2971" s="9">
        <v>43.22</v>
      </c>
      <c r="T2971" s="26">
        <v>4.351</v>
      </c>
      <c r="U2971" s="8">
        <v>188.03</v>
      </c>
      <c r="V2971" t="s">
        <v>5151</v>
      </c>
      <c r="W2971" t="s">
        <v>2276</v>
      </c>
      <c r="X2971" t="s">
        <v>42</v>
      </c>
      <c r="Y2971" t="s">
        <v>2277</v>
      </c>
      <c r="AA2971" s="1">
        <f t="shared" ref="AA2971:AA3004" si="333">DATEVALUE(C2971)</f>
        <v>45988</v>
      </c>
      <c r="AB2971" s="2">
        <f t="shared" ref="AB2971:AB3004" si="334">MONTH(AA2971)</f>
        <v>11</v>
      </c>
      <c r="AC2971" s="2">
        <f t="shared" ref="AC2971:AC3004" si="335">YEAR(AA2971)</f>
        <v>2025</v>
      </c>
      <c r="AD2971" s="2" t="str">
        <f>IFERROR(VLOOKUP(A2971,'Aux Área'!$A$4:$B$123,2,0),"-")</f>
        <v>INSPEÇÃO</v>
      </c>
    </row>
    <row r="2972" spans="1:30" x14ac:dyDescent="0.3">
      <c r="A2972" t="s">
        <v>2278</v>
      </c>
      <c r="B2972" t="s">
        <v>4664</v>
      </c>
      <c r="C2972" t="s">
        <v>5152</v>
      </c>
      <c r="D2972" t="s">
        <v>3243</v>
      </c>
      <c r="E2972" t="s">
        <v>3244</v>
      </c>
      <c r="F2972" t="s">
        <v>2281</v>
      </c>
      <c r="G2972" t="s">
        <v>1135</v>
      </c>
      <c r="H2972" t="s">
        <v>2275</v>
      </c>
      <c r="I2972" t="s">
        <v>1497</v>
      </c>
      <c r="J2972" t="s">
        <v>169</v>
      </c>
      <c r="K2972" t="s">
        <v>170</v>
      </c>
      <c r="L2972" t="s">
        <v>124</v>
      </c>
      <c r="M2972" t="s">
        <v>38</v>
      </c>
      <c r="N2972" t="s">
        <v>39</v>
      </c>
      <c r="O2972" s="23">
        <v>449</v>
      </c>
      <c r="P2972" s="9">
        <v>10.93</v>
      </c>
      <c r="Q2972" t="s">
        <v>40</v>
      </c>
      <c r="R2972">
        <v>32531</v>
      </c>
      <c r="S2972" s="9">
        <v>41.07</v>
      </c>
      <c r="T2972" s="26">
        <v>4.29</v>
      </c>
      <c r="U2972" s="8">
        <v>176.19</v>
      </c>
      <c r="V2972" t="s">
        <v>41</v>
      </c>
      <c r="W2972" t="s">
        <v>2276</v>
      </c>
      <c r="X2972" t="s">
        <v>42</v>
      </c>
      <c r="Y2972" t="s">
        <v>2277</v>
      </c>
      <c r="AA2972" s="1">
        <f t="shared" si="333"/>
        <v>45988</v>
      </c>
      <c r="AB2972" s="2">
        <f t="shared" si="334"/>
        <v>11</v>
      </c>
      <c r="AC2972" s="2">
        <f t="shared" si="335"/>
        <v>2025</v>
      </c>
      <c r="AD2972" s="2" t="str">
        <f>IFERROR(VLOOKUP(A2972,'Aux Área'!$A$4:$B$123,2,0),"-")</f>
        <v>INSPEÇÃO</v>
      </c>
    </row>
    <row r="2973" spans="1:30" x14ac:dyDescent="0.3">
      <c r="A2973" t="s">
        <v>2306</v>
      </c>
      <c r="B2973" t="s">
        <v>4613</v>
      </c>
      <c r="C2973" t="s">
        <v>5153</v>
      </c>
      <c r="D2973" t="s">
        <v>3319</v>
      </c>
      <c r="E2973" t="s">
        <v>3320</v>
      </c>
      <c r="F2973" t="s">
        <v>2309</v>
      </c>
      <c r="G2973" t="s">
        <v>1135</v>
      </c>
      <c r="H2973" t="s">
        <v>2275</v>
      </c>
      <c r="I2973" t="s">
        <v>1497</v>
      </c>
      <c r="J2973" t="s">
        <v>89</v>
      </c>
      <c r="K2973" t="s">
        <v>90</v>
      </c>
      <c r="L2973" t="s">
        <v>91</v>
      </c>
      <c r="M2973" t="s">
        <v>38</v>
      </c>
      <c r="N2973" t="s">
        <v>39</v>
      </c>
      <c r="O2973" s="23">
        <v>321</v>
      </c>
      <c r="P2973" s="9">
        <v>11.79</v>
      </c>
      <c r="Q2973" t="s">
        <v>40</v>
      </c>
      <c r="R2973">
        <v>25762</v>
      </c>
      <c r="S2973" s="9">
        <v>27.22</v>
      </c>
      <c r="T2973" s="26">
        <v>4.29</v>
      </c>
      <c r="U2973" s="8">
        <v>116.77</v>
      </c>
      <c r="V2973" t="s">
        <v>5154</v>
      </c>
      <c r="W2973" t="s">
        <v>2276</v>
      </c>
      <c r="X2973" t="s">
        <v>42</v>
      </c>
      <c r="Y2973" t="s">
        <v>2277</v>
      </c>
      <c r="AA2973" s="1">
        <f t="shared" si="333"/>
        <v>45988</v>
      </c>
      <c r="AB2973" s="2">
        <f t="shared" si="334"/>
        <v>11</v>
      </c>
      <c r="AC2973" s="2">
        <f t="shared" si="335"/>
        <v>2025</v>
      </c>
      <c r="AD2973" s="2" t="str">
        <f>IFERROR(VLOOKUP(A2973,'Aux Área'!$A$4:$B$123,2,0),"-")</f>
        <v>INSPEÇÃO</v>
      </c>
    </row>
    <row r="2974" spans="1:30" x14ac:dyDescent="0.3">
      <c r="A2974" t="s">
        <v>74</v>
      </c>
      <c r="B2974" t="s">
        <v>255</v>
      </c>
      <c r="C2974" t="s">
        <v>5155</v>
      </c>
      <c r="D2974" t="s">
        <v>211</v>
      </c>
      <c r="E2974" t="s">
        <v>212</v>
      </c>
      <c r="F2974" t="s">
        <v>75</v>
      </c>
      <c r="G2974" t="s">
        <v>1503</v>
      </c>
      <c r="H2974" t="s">
        <v>36</v>
      </c>
      <c r="I2974" t="s">
        <v>37</v>
      </c>
      <c r="J2974" t="s">
        <v>147</v>
      </c>
      <c r="K2974" t="s">
        <v>148</v>
      </c>
      <c r="L2974" t="s">
        <v>84</v>
      </c>
      <c r="M2974" t="s">
        <v>38</v>
      </c>
      <c r="N2974" t="s">
        <v>39</v>
      </c>
      <c r="O2974" s="23">
        <v>465</v>
      </c>
      <c r="P2974" s="9">
        <v>11.73</v>
      </c>
      <c r="Q2974" t="s">
        <v>40</v>
      </c>
      <c r="R2974">
        <v>12357</v>
      </c>
      <c r="S2974" s="9">
        <v>39.65</v>
      </c>
      <c r="T2974" s="26">
        <v>4.84</v>
      </c>
      <c r="U2974" s="8">
        <v>191.91</v>
      </c>
      <c r="V2974" t="s">
        <v>112</v>
      </c>
      <c r="W2974" t="s">
        <v>2007</v>
      </c>
      <c r="X2974" t="s">
        <v>42</v>
      </c>
      <c r="Y2974" t="s">
        <v>1740</v>
      </c>
      <c r="AA2974" s="1">
        <f t="shared" si="333"/>
        <v>45988</v>
      </c>
      <c r="AB2974" s="2">
        <f t="shared" si="334"/>
        <v>11</v>
      </c>
      <c r="AC2974" s="2">
        <f t="shared" si="335"/>
        <v>2025</v>
      </c>
      <c r="AD2974" s="2" t="str">
        <f>IFERROR(VLOOKUP(A2974,'Aux Área'!$A$4:$B$123,2,0),"-")</f>
        <v>TI</v>
      </c>
    </row>
    <row r="2975" spans="1:30" x14ac:dyDescent="0.3">
      <c r="A2975" t="s">
        <v>2638</v>
      </c>
      <c r="B2975" t="s">
        <v>4593</v>
      </c>
      <c r="C2975" t="s">
        <v>5156</v>
      </c>
      <c r="D2975" t="s">
        <v>3193</v>
      </c>
      <c r="E2975" t="s">
        <v>3194</v>
      </c>
      <c r="F2975" t="s">
        <v>2641</v>
      </c>
      <c r="G2975" t="s">
        <v>1135</v>
      </c>
      <c r="H2975" t="s">
        <v>2275</v>
      </c>
      <c r="I2975" t="s">
        <v>1497</v>
      </c>
      <c r="J2975" t="s">
        <v>275</v>
      </c>
      <c r="K2975" t="s">
        <v>276</v>
      </c>
      <c r="L2975" t="s">
        <v>124</v>
      </c>
      <c r="M2975" t="s">
        <v>38</v>
      </c>
      <c r="N2975" t="s">
        <v>39</v>
      </c>
      <c r="O2975" s="23">
        <v>315</v>
      </c>
      <c r="P2975" s="9">
        <v>7.13</v>
      </c>
      <c r="Q2975" t="s">
        <v>40</v>
      </c>
      <c r="R2975">
        <v>25769</v>
      </c>
      <c r="S2975" s="9">
        <v>44.18</v>
      </c>
      <c r="T2975" s="26">
        <v>4.1900000000000004</v>
      </c>
      <c r="U2975" s="8">
        <v>185.11</v>
      </c>
      <c r="V2975" t="s">
        <v>5157</v>
      </c>
      <c r="W2975" t="s">
        <v>2276</v>
      </c>
      <c r="X2975" t="s">
        <v>42</v>
      </c>
      <c r="Y2975" t="s">
        <v>2277</v>
      </c>
      <c r="AA2975" s="1">
        <f t="shared" si="333"/>
        <v>45988</v>
      </c>
      <c r="AB2975" s="2">
        <f t="shared" si="334"/>
        <v>11</v>
      </c>
      <c r="AC2975" s="2">
        <f t="shared" si="335"/>
        <v>2025</v>
      </c>
      <c r="AD2975" s="2" t="str">
        <f>IFERROR(VLOOKUP(A2975,'Aux Área'!$A$4:$B$123,2,0),"-")</f>
        <v>INSPEÇÃO</v>
      </c>
    </row>
    <row r="2976" spans="1:30" x14ac:dyDescent="0.3">
      <c r="A2976" t="s">
        <v>52</v>
      </c>
      <c r="B2976" t="s">
        <v>1449</v>
      </c>
      <c r="C2976" t="s">
        <v>5158</v>
      </c>
      <c r="D2976" t="s">
        <v>391</v>
      </c>
      <c r="E2976" t="s">
        <v>392</v>
      </c>
      <c r="F2976" t="s">
        <v>53</v>
      </c>
      <c r="G2976" t="s">
        <v>1500</v>
      </c>
      <c r="H2976" t="s">
        <v>36</v>
      </c>
      <c r="I2976" t="s">
        <v>37</v>
      </c>
      <c r="J2976" t="s">
        <v>165</v>
      </c>
      <c r="K2976" t="s">
        <v>166</v>
      </c>
      <c r="L2976" t="s">
        <v>167</v>
      </c>
      <c r="M2976" t="s">
        <v>38</v>
      </c>
      <c r="N2976" t="s">
        <v>39</v>
      </c>
      <c r="O2976" s="23">
        <v>282</v>
      </c>
      <c r="P2976" s="9">
        <v>10.33</v>
      </c>
      <c r="Q2976" t="s">
        <v>40</v>
      </c>
      <c r="R2976">
        <v>35808</v>
      </c>
      <c r="S2976" s="9">
        <v>27.3</v>
      </c>
      <c r="T2976" s="26">
        <v>4.4610000000000003</v>
      </c>
      <c r="U2976" s="8">
        <v>121.78</v>
      </c>
      <c r="V2976" t="s">
        <v>112</v>
      </c>
      <c r="W2976" t="s">
        <v>2007</v>
      </c>
      <c r="X2976" t="s">
        <v>42</v>
      </c>
      <c r="Y2976" t="s">
        <v>1740</v>
      </c>
      <c r="AA2976" s="1">
        <f t="shared" si="333"/>
        <v>45988</v>
      </c>
      <c r="AB2976" s="2">
        <f t="shared" si="334"/>
        <v>11</v>
      </c>
      <c r="AC2976" s="2">
        <f t="shared" si="335"/>
        <v>2025</v>
      </c>
      <c r="AD2976" s="2" t="str">
        <f>IFERROR(VLOOKUP(A2976,'Aux Área'!$A$4:$B$123,2,0),"-")</f>
        <v>OPERAÇÃO</v>
      </c>
    </row>
    <row r="2977" spans="1:30" x14ac:dyDescent="0.3">
      <c r="A2977" t="s">
        <v>2461</v>
      </c>
      <c r="B2977" t="s">
        <v>5008</v>
      </c>
      <c r="C2977" t="s">
        <v>5159</v>
      </c>
      <c r="D2977" t="s">
        <v>5160</v>
      </c>
      <c r="E2977" t="s">
        <v>5161</v>
      </c>
      <c r="F2977" t="s">
        <v>3574</v>
      </c>
      <c r="G2977" t="s">
        <v>1135</v>
      </c>
      <c r="H2977" t="s">
        <v>2275</v>
      </c>
      <c r="I2977" t="s">
        <v>1497</v>
      </c>
      <c r="J2977" t="s">
        <v>275</v>
      </c>
      <c r="K2977" t="s">
        <v>276</v>
      </c>
      <c r="L2977" t="s">
        <v>124</v>
      </c>
      <c r="M2977" t="s">
        <v>38</v>
      </c>
      <c r="N2977" t="s">
        <v>39</v>
      </c>
      <c r="O2977" s="23">
        <v>354</v>
      </c>
      <c r="P2977" s="9">
        <v>9.18</v>
      </c>
      <c r="Q2977" t="s">
        <v>40</v>
      </c>
      <c r="R2977">
        <v>13454</v>
      </c>
      <c r="S2977" s="9">
        <v>38.56</v>
      </c>
      <c r="T2977" s="26">
        <v>4.1900000000000004</v>
      </c>
      <c r="U2977" s="8">
        <v>161.57</v>
      </c>
      <c r="V2977" t="s">
        <v>5162</v>
      </c>
      <c r="W2977" t="s">
        <v>2276</v>
      </c>
      <c r="X2977" t="s">
        <v>42</v>
      </c>
      <c r="Y2977" t="s">
        <v>2277</v>
      </c>
      <c r="AA2977" s="1">
        <f t="shared" si="333"/>
        <v>45988</v>
      </c>
      <c r="AB2977" s="2">
        <f t="shared" si="334"/>
        <v>11</v>
      </c>
      <c r="AC2977" s="2">
        <f t="shared" si="335"/>
        <v>2025</v>
      </c>
      <c r="AD2977" s="2" t="str">
        <f>IFERROR(VLOOKUP(A2977,'Aux Área'!$A$4:$B$123,2,0),"-")</f>
        <v>INSPEÇÃO</v>
      </c>
    </row>
    <row r="2978" spans="1:30" x14ac:dyDescent="0.3">
      <c r="A2978" t="s">
        <v>2643</v>
      </c>
      <c r="B2978" t="s">
        <v>2307</v>
      </c>
      <c r="C2978" t="s">
        <v>5163</v>
      </c>
      <c r="D2978" t="s">
        <v>3788</v>
      </c>
      <c r="E2978" t="s">
        <v>3789</v>
      </c>
      <c r="F2978" t="s">
        <v>2646</v>
      </c>
      <c r="G2978" t="s">
        <v>1300</v>
      </c>
      <c r="H2978" t="s">
        <v>1301</v>
      </c>
      <c r="I2978" t="s">
        <v>37</v>
      </c>
      <c r="J2978" t="s">
        <v>122</v>
      </c>
      <c r="K2978" t="s">
        <v>123</v>
      </c>
      <c r="L2978" t="s">
        <v>124</v>
      </c>
      <c r="M2978" t="s">
        <v>38</v>
      </c>
      <c r="N2978" t="s">
        <v>39</v>
      </c>
      <c r="O2978" s="23">
        <v>405</v>
      </c>
      <c r="P2978" s="9">
        <v>10.65</v>
      </c>
      <c r="Q2978" t="s">
        <v>40</v>
      </c>
      <c r="R2978">
        <v>27652</v>
      </c>
      <c r="S2978" s="9">
        <v>38.04</v>
      </c>
      <c r="T2978" s="26">
        <v>4.3899999999999997</v>
      </c>
      <c r="U2978" s="8">
        <v>167</v>
      </c>
      <c r="V2978" t="s">
        <v>112</v>
      </c>
      <c r="W2978" t="s">
        <v>2276</v>
      </c>
      <c r="X2978" t="s">
        <v>42</v>
      </c>
      <c r="Y2978" t="s">
        <v>2277</v>
      </c>
      <c r="AA2978" s="1">
        <f t="shared" si="333"/>
        <v>45989</v>
      </c>
      <c r="AB2978" s="2">
        <f t="shared" si="334"/>
        <v>11</v>
      </c>
      <c r="AC2978" s="2">
        <f t="shared" si="335"/>
        <v>2025</v>
      </c>
      <c r="AD2978" s="2" t="str">
        <f>IFERROR(VLOOKUP(A2978,'Aux Área'!$A$4:$B$123,2,0),"-")</f>
        <v>INSPEÇÃO</v>
      </c>
    </row>
    <row r="2979" spans="1:30" x14ac:dyDescent="0.3">
      <c r="A2979" t="s">
        <v>2318</v>
      </c>
      <c r="B2979" t="s">
        <v>2733</v>
      </c>
      <c r="C2979" t="s">
        <v>5164</v>
      </c>
      <c r="D2979" t="s">
        <v>5095</v>
      </c>
      <c r="E2979" t="s">
        <v>5096</v>
      </c>
      <c r="F2979" t="s">
        <v>4203</v>
      </c>
      <c r="G2979" t="s">
        <v>1135</v>
      </c>
      <c r="H2979" t="s">
        <v>2185</v>
      </c>
      <c r="I2979" t="s">
        <v>2186</v>
      </c>
      <c r="J2979" t="s">
        <v>169</v>
      </c>
      <c r="K2979" t="s">
        <v>170</v>
      </c>
      <c r="L2979" t="s">
        <v>124</v>
      </c>
      <c r="M2979" t="s">
        <v>38</v>
      </c>
      <c r="N2979" t="s">
        <v>638</v>
      </c>
      <c r="O2979" s="23">
        <v>865</v>
      </c>
      <c r="P2979" s="9">
        <v>15.1</v>
      </c>
      <c r="Q2979" t="s">
        <v>40</v>
      </c>
      <c r="R2979">
        <v>23138</v>
      </c>
      <c r="S2979" s="9">
        <v>57.27</v>
      </c>
      <c r="T2979" s="26">
        <v>6.09</v>
      </c>
      <c r="U2979" s="8">
        <v>348.77</v>
      </c>
      <c r="V2979" t="s">
        <v>41</v>
      </c>
      <c r="W2979" t="s">
        <v>2007</v>
      </c>
      <c r="X2979" t="s">
        <v>42</v>
      </c>
      <c r="Y2979" t="s">
        <v>2188</v>
      </c>
      <c r="AA2979" s="1">
        <f t="shared" si="333"/>
        <v>45989</v>
      </c>
      <c r="AB2979" s="2">
        <f t="shared" si="334"/>
        <v>11</v>
      </c>
      <c r="AC2979" s="2">
        <f t="shared" si="335"/>
        <v>2025</v>
      </c>
      <c r="AD2979" s="2" t="str">
        <f>IFERROR(VLOOKUP(A2979,'Aux Área'!$A$4:$B$123,2,0),"-")</f>
        <v>INSPEÇÃO</v>
      </c>
    </row>
    <row r="2980" spans="1:30" x14ac:dyDescent="0.3">
      <c r="A2980" t="s">
        <v>2278</v>
      </c>
      <c r="B2980" t="s">
        <v>4664</v>
      </c>
      <c r="C2980" t="s">
        <v>5165</v>
      </c>
      <c r="D2980" t="s">
        <v>3310</v>
      </c>
      <c r="E2980" t="s">
        <v>3311</v>
      </c>
      <c r="F2980" t="s">
        <v>2281</v>
      </c>
      <c r="G2980" t="s">
        <v>1135</v>
      </c>
      <c r="H2980" t="s">
        <v>2275</v>
      </c>
      <c r="I2980" t="s">
        <v>1497</v>
      </c>
      <c r="J2980" t="s">
        <v>169</v>
      </c>
      <c r="K2980" t="s">
        <v>170</v>
      </c>
      <c r="L2980" t="s">
        <v>124</v>
      </c>
      <c r="M2980" t="s">
        <v>38</v>
      </c>
      <c r="N2980" t="s">
        <v>39</v>
      </c>
      <c r="O2980" s="23">
        <v>324</v>
      </c>
      <c r="P2980" s="9">
        <v>9.02</v>
      </c>
      <c r="Q2980" t="s">
        <v>40</v>
      </c>
      <c r="R2980">
        <v>32855</v>
      </c>
      <c r="S2980" s="9">
        <v>35.93</v>
      </c>
      <c r="T2980" s="26">
        <v>4.29</v>
      </c>
      <c r="U2980" s="8">
        <v>154.13999999999999</v>
      </c>
      <c r="V2980" t="s">
        <v>41</v>
      </c>
      <c r="W2980" t="s">
        <v>2276</v>
      </c>
      <c r="X2980" t="s">
        <v>42</v>
      </c>
      <c r="Y2980" t="s">
        <v>2277</v>
      </c>
      <c r="AA2980" s="1">
        <f t="shared" si="333"/>
        <v>45989</v>
      </c>
      <c r="AB2980" s="2">
        <f t="shared" si="334"/>
        <v>11</v>
      </c>
      <c r="AC2980" s="2">
        <f t="shared" si="335"/>
        <v>2025</v>
      </c>
      <c r="AD2980" s="2" t="str">
        <f>IFERROR(VLOOKUP(A2980,'Aux Área'!$A$4:$B$123,2,0),"-")</f>
        <v>INSPEÇÃO</v>
      </c>
    </row>
    <row r="2981" spans="1:30" x14ac:dyDescent="0.3">
      <c r="A2981" t="s">
        <v>2314</v>
      </c>
      <c r="B2981" t="s">
        <v>4624</v>
      </c>
      <c r="C2981" t="s">
        <v>5166</v>
      </c>
      <c r="D2981" t="s">
        <v>4016</v>
      </c>
      <c r="E2981" t="s">
        <v>4017</v>
      </c>
      <c r="F2981" t="s">
        <v>2317</v>
      </c>
      <c r="G2981" t="s">
        <v>1300</v>
      </c>
      <c r="H2981" t="s">
        <v>1301</v>
      </c>
      <c r="I2981" t="s">
        <v>37</v>
      </c>
      <c r="J2981" t="s">
        <v>89</v>
      </c>
      <c r="K2981" t="s">
        <v>90</v>
      </c>
      <c r="L2981" t="s">
        <v>91</v>
      </c>
      <c r="M2981" t="s">
        <v>38</v>
      </c>
      <c r="N2981" t="s">
        <v>39</v>
      </c>
      <c r="O2981" s="23">
        <v>394</v>
      </c>
      <c r="P2981" s="9">
        <v>11.62</v>
      </c>
      <c r="Q2981" t="s">
        <v>40</v>
      </c>
      <c r="R2981">
        <v>33082</v>
      </c>
      <c r="S2981" s="9">
        <v>33.909999999999997</v>
      </c>
      <c r="T2981" s="26">
        <v>4.49</v>
      </c>
      <c r="U2981" s="8">
        <v>152.25</v>
      </c>
      <c r="V2981" t="s">
        <v>5167</v>
      </c>
      <c r="W2981" t="s">
        <v>2276</v>
      </c>
      <c r="X2981" t="s">
        <v>42</v>
      </c>
      <c r="Y2981" t="s">
        <v>2277</v>
      </c>
      <c r="AA2981" s="1">
        <f t="shared" si="333"/>
        <v>45989</v>
      </c>
      <c r="AB2981" s="2">
        <f t="shared" si="334"/>
        <v>11</v>
      </c>
      <c r="AC2981" s="2">
        <f t="shared" si="335"/>
        <v>2025</v>
      </c>
      <c r="AD2981" s="2" t="str">
        <f>IFERROR(VLOOKUP(A2981,'Aux Área'!$A$4:$B$123,2,0),"-")</f>
        <v>INSPEÇÃO</v>
      </c>
    </row>
    <row r="2982" spans="1:30" x14ac:dyDescent="0.3">
      <c r="A2982" t="s">
        <v>3092</v>
      </c>
      <c r="B2982" t="s">
        <v>4774</v>
      </c>
      <c r="C2982" t="s">
        <v>5168</v>
      </c>
      <c r="D2982" t="s">
        <v>3197</v>
      </c>
      <c r="E2982" t="s">
        <v>3198</v>
      </c>
      <c r="F2982" t="s">
        <v>3594</v>
      </c>
      <c r="G2982" t="s">
        <v>1135</v>
      </c>
      <c r="H2982" t="s">
        <v>2275</v>
      </c>
      <c r="I2982" t="s">
        <v>1497</v>
      </c>
      <c r="J2982" t="s">
        <v>237</v>
      </c>
      <c r="K2982" t="s">
        <v>238</v>
      </c>
      <c r="L2982" t="s">
        <v>110</v>
      </c>
      <c r="M2982" t="s">
        <v>38</v>
      </c>
      <c r="N2982" t="s">
        <v>39</v>
      </c>
      <c r="O2982" s="23">
        <v>422</v>
      </c>
      <c r="P2982" s="9">
        <v>9.81</v>
      </c>
      <c r="Q2982" t="s">
        <v>40</v>
      </c>
      <c r="R2982">
        <v>18113</v>
      </c>
      <c r="S2982" s="9">
        <v>43</v>
      </c>
      <c r="T2982" s="26">
        <v>4.09</v>
      </c>
      <c r="U2982" s="8">
        <v>175.87</v>
      </c>
      <c r="V2982" t="s">
        <v>41</v>
      </c>
      <c r="W2982" t="s">
        <v>2276</v>
      </c>
      <c r="X2982" t="s">
        <v>42</v>
      </c>
      <c r="Y2982" t="s">
        <v>2277</v>
      </c>
      <c r="AA2982" s="1">
        <f t="shared" si="333"/>
        <v>45989</v>
      </c>
      <c r="AB2982" s="2">
        <f t="shared" si="334"/>
        <v>11</v>
      </c>
      <c r="AC2982" s="2">
        <f t="shared" si="335"/>
        <v>2025</v>
      </c>
      <c r="AD2982" s="2" t="str">
        <f>IFERROR(VLOOKUP(A2982,'Aux Área'!$A$4:$B$123,2,0),"-")</f>
        <v>INSPEÇÃO</v>
      </c>
    </row>
    <row r="2983" spans="1:30" x14ac:dyDescent="0.3">
      <c r="A2983" t="s">
        <v>2282</v>
      </c>
      <c r="B2983" t="s">
        <v>4679</v>
      </c>
      <c r="C2983" t="s">
        <v>5169</v>
      </c>
      <c r="D2983" t="s">
        <v>4124</v>
      </c>
      <c r="E2983" t="s">
        <v>4125</v>
      </c>
      <c r="F2983" t="s">
        <v>2285</v>
      </c>
      <c r="G2983" t="s">
        <v>1135</v>
      </c>
      <c r="H2983" t="s">
        <v>2275</v>
      </c>
      <c r="I2983" t="s">
        <v>1497</v>
      </c>
      <c r="J2983" t="s">
        <v>165</v>
      </c>
      <c r="K2983" t="s">
        <v>166</v>
      </c>
      <c r="L2983" t="s">
        <v>167</v>
      </c>
      <c r="M2983" t="s">
        <v>38</v>
      </c>
      <c r="N2983" t="s">
        <v>39</v>
      </c>
      <c r="O2983" s="23">
        <v>490</v>
      </c>
      <c r="P2983" s="9">
        <v>10.51</v>
      </c>
      <c r="Q2983" t="s">
        <v>40</v>
      </c>
      <c r="R2983">
        <v>28330</v>
      </c>
      <c r="S2983" s="9">
        <v>46.64</v>
      </c>
      <c r="T2983" s="26">
        <v>4.46</v>
      </c>
      <c r="U2983" s="8">
        <v>208.02</v>
      </c>
      <c r="V2983" t="s">
        <v>112</v>
      </c>
      <c r="W2983" t="s">
        <v>2276</v>
      </c>
      <c r="X2983" t="s">
        <v>42</v>
      </c>
      <c r="Y2983" t="s">
        <v>2277</v>
      </c>
      <c r="AA2983" s="1">
        <f t="shared" si="333"/>
        <v>45989</v>
      </c>
      <c r="AB2983" s="2">
        <f t="shared" si="334"/>
        <v>11</v>
      </c>
      <c r="AC2983" s="2">
        <f t="shared" si="335"/>
        <v>2025</v>
      </c>
      <c r="AD2983" s="2" t="str">
        <f>IFERROR(VLOOKUP(A2983,'Aux Área'!$A$4:$B$123,2,0),"-")</f>
        <v>INSPEÇÃO</v>
      </c>
    </row>
    <row r="2984" spans="1:30" x14ac:dyDescent="0.3">
      <c r="A2984" t="s">
        <v>2306</v>
      </c>
      <c r="B2984" t="s">
        <v>4613</v>
      </c>
      <c r="C2984" t="s">
        <v>5170</v>
      </c>
      <c r="D2984" t="s">
        <v>4386</v>
      </c>
      <c r="E2984" t="s">
        <v>4387</v>
      </c>
      <c r="F2984" t="s">
        <v>2309</v>
      </c>
      <c r="G2984" t="s">
        <v>1135</v>
      </c>
      <c r="H2984" t="s">
        <v>2275</v>
      </c>
      <c r="I2984" t="s">
        <v>1497</v>
      </c>
      <c r="J2984" t="s">
        <v>1665</v>
      </c>
      <c r="K2984" t="s">
        <v>1666</v>
      </c>
      <c r="L2984" t="s">
        <v>301</v>
      </c>
      <c r="M2984" t="s">
        <v>38</v>
      </c>
      <c r="N2984" t="s">
        <v>39</v>
      </c>
      <c r="O2984" s="23">
        <v>516</v>
      </c>
      <c r="P2984" s="9">
        <v>12.62</v>
      </c>
      <c r="Q2984" t="s">
        <v>40</v>
      </c>
      <c r="R2984">
        <v>26278</v>
      </c>
      <c r="S2984" s="9">
        <v>40.9</v>
      </c>
      <c r="T2984" s="26">
        <v>4.09</v>
      </c>
      <c r="U2984" s="8">
        <v>167.28</v>
      </c>
      <c r="V2984" t="s">
        <v>5171</v>
      </c>
      <c r="W2984" t="s">
        <v>2276</v>
      </c>
      <c r="X2984" t="s">
        <v>42</v>
      </c>
      <c r="Y2984" t="s">
        <v>2277</v>
      </c>
      <c r="AA2984" s="1">
        <f t="shared" si="333"/>
        <v>45989</v>
      </c>
      <c r="AB2984" s="2">
        <f t="shared" si="334"/>
        <v>11</v>
      </c>
      <c r="AC2984" s="2">
        <f t="shared" si="335"/>
        <v>2025</v>
      </c>
      <c r="AD2984" s="2" t="str">
        <f>IFERROR(VLOOKUP(A2984,'Aux Área'!$A$4:$B$123,2,0),"-")</f>
        <v>INSPEÇÃO</v>
      </c>
    </row>
    <row r="2985" spans="1:30" x14ac:dyDescent="0.3">
      <c r="A2985" t="s">
        <v>76</v>
      </c>
      <c r="B2985" t="s">
        <v>380</v>
      </c>
      <c r="C2985" t="s">
        <v>5172</v>
      </c>
      <c r="D2985" t="s">
        <v>382</v>
      </c>
      <c r="E2985" t="s">
        <v>383</v>
      </c>
      <c r="F2985" t="s">
        <v>77</v>
      </c>
      <c r="G2985" t="s">
        <v>1500</v>
      </c>
      <c r="H2985" t="s">
        <v>36</v>
      </c>
      <c r="I2985" t="s">
        <v>37</v>
      </c>
      <c r="J2985" t="s">
        <v>552</v>
      </c>
      <c r="K2985" t="s">
        <v>553</v>
      </c>
      <c r="L2985" t="s">
        <v>155</v>
      </c>
      <c r="M2985" t="s">
        <v>38</v>
      </c>
      <c r="N2985" t="s">
        <v>39</v>
      </c>
      <c r="O2985" s="23">
        <v>346</v>
      </c>
      <c r="P2985" s="9">
        <v>9.4499999999999993</v>
      </c>
      <c r="Q2985" t="s">
        <v>40</v>
      </c>
      <c r="R2985">
        <v>41519</v>
      </c>
      <c r="S2985" s="9">
        <v>36.619999999999997</v>
      </c>
      <c r="T2985" s="26">
        <v>4.5410000000000004</v>
      </c>
      <c r="U2985" s="8">
        <v>166.28</v>
      </c>
      <c r="V2985" t="s">
        <v>41</v>
      </c>
      <c r="W2985" t="s">
        <v>2007</v>
      </c>
      <c r="X2985" t="s">
        <v>42</v>
      </c>
      <c r="Y2985" t="s">
        <v>1740</v>
      </c>
      <c r="AA2985" s="1">
        <f t="shared" si="333"/>
        <v>45989</v>
      </c>
      <c r="AB2985" s="2">
        <f t="shared" si="334"/>
        <v>11</v>
      </c>
      <c r="AC2985" s="2">
        <f t="shared" si="335"/>
        <v>2025</v>
      </c>
      <c r="AD2985" s="2" t="str">
        <f>IFERROR(VLOOKUP(A2985,'Aux Área'!$A$4:$B$123,2,0),"-")</f>
        <v>QSMS</v>
      </c>
    </row>
    <row r="2986" spans="1:30" x14ac:dyDescent="0.3">
      <c r="A2986" t="s">
        <v>2643</v>
      </c>
      <c r="B2986" t="s">
        <v>2307</v>
      </c>
      <c r="C2986" t="s">
        <v>5173</v>
      </c>
      <c r="D2986" t="s">
        <v>3788</v>
      </c>
      <c r="E2986" t="s">
        <v>3789</v>
      </c>
      <c r="F2986" t="s">
        <v>2646</v>
      </c>
      <c r="G2986" t="s">
        <v>1300</v>
      </c>
      <c r="H2986" t="s">
        <v>1301</v>
      </c>
      <c r="I2986" t="s">
        <v>37</v>
      </c>
      <c r="J2986" t="s">
        <v>122</v>
      </c>
      <c r="K2986" t="s">
        <v>123</v>
      </c>
      <c r="L2986" t="s">
        <v>124</v>
      </c>
      <c r="M2986" t="s">
        <v>38</v>
      </c>
      <c r="N2986" t="s">
        <v>39</v>
      </c>
      <c r="O2986" s="23">
        <v>319</v>
      </c>
      <c r="P2986" s="9">
        <v>11.55</v>
      </c>
      <c r="Q2986" t="s">
        <v>40</v>
      </c>
      <c r="R2986">
        <v>27971</v>
      </c>
      <c r="S2986" s="9">
        <v>27.61</v>
      </c>
      <c r="T2986" s="26">
        <v>4.3899999999999997</v>
      </c>
      <c r="U2986" s="8">
        <v>121.2</v>
      </c>
      <c r="V2986" t="s">
        <v>112</v>
      </c>
      <c r="W2986" t="s">
        <v>2276</v>
      </c>
      <c r="X2986" t="s">
        <v>42</v>
      </c>
      <c r="Y2986" t="s">
        <v>2277</v>
      </c>
      <c r="AA2986" s="1">
        <f t="shared" si="333"/>
        <v>45989</v>
      </c>
      <c r="AB2986" s="2">
        <f t="shared" si="334"/>
        <v>11</v>
      </c>
      <c r="AC2986" s="2">
        <f t="shared" si="335"/>
        <v>2025</v>
      </c>
      <c r="AD2986" s="2" t="str">
        <f>IFERROR(VLOOKUP(A2986,'Aux Área'!$A$4:$B$123,2,0),"-")</f>
        <v>INSPEÇÃO</v>
      </c>
    </row>
    <row r="2987" spans="1:30" x14ac:dyDescent="0.3">
      <c r="A2987" t="s">
        <v>654</v>
      </c>
      <c r="B2987" t="s">
        <v>655</v>
      </c>
      <c r="C2987" t="s">
        <v>5174</v>
      </c>
      <c r="D2987" t="s">
        <v>1802</v>
      </c>
      <c r="E2987" t="s">
        <v>1803</v>
      </c>
      <c r="F2987" t="s">
        <v>653</v>
      </c>
      <c r="G2987" t="s">
        <v>659</v>
      </c>
      <c r="H2987" t="s">
        <v>660</v>
      </c>
      <c r="I2987" t="s">
        <v>661</v>
      </c>
      <c r="J2987" t="s">
        <v>231</v>
      </c>
      <c r="K2987" t="s">
        <v>232</v>
      </c>
      <c r="L2987" t="s">
        <v>217</v>
      </c>
      <c r="M2987" t="s">
        <v>38</v>
      </c>
      <c r="N2987" t="s">
        <v>638</v>
      </c>
      <c r="O2987" s="23">
        <v>0</v>
      </c>
      <c r="P2987" s="9">
        <v>0</v>
      </c>
      <c r="Q2987" t="s">
        <v>40</v>
      </c>
      <c r="R2987">
        <v>0</v>
      </c>
      <c r="S2987" s="9">
        <v>57.26</v>
      </c>
      <c r="T2987" s="26">
        <v>5.851</v>
      </c>
      <c r="U2987" s="8">
        <v>335</v>
      </c>
      <c r="V2987" t="s">
        <v>5175</v>
      </c>
      <c r="W2987" t="s">
        <v>652</v>
      </c>
      <c r="X2987" t="s">
        <v>42</v>
      </c>
      <c r="Y2987" t="s">
        <v>653</v>
      </c>
      <c r="AA2987" s="1">
        <f t="shared" si="333"/>
        <v>45989</v>
      </c>
      <c r="AB2987" s="2">
        <f t="shared" si="334"/>
        <v>11</v>
      </c>
      <c r="AC2987" s="2">
        <f t="shared" si="335"/>
        <v>2025</v>
      </c>
      <c r="AD2987" s="2" t="str">
        <f>IFERROR(VLOOKUP(A2987,'Aux Área'!$A$4:$B$123,2,0),"-")</f>
        <v>SÃO PEDRO</v>
      </c>
    </row>
    <row r="2988" spans="1:30" x14ac:dyDescent="0.3">
      <c r="A2988" t="s">
        <v>58</v>
      </c>
      <c r="B2988" t="s">
        <v>250</v>
      </c>
      <c r="C2988" t="s">
        <v>5176</v>
      </c>
      <c r="D2988" t="s">
        <v>87</v>
      </c>
      <c r="E2988" t="s">
        <v>88</v>
      </c>
      <c r="F2988" t="s">
        <v>59</v>
      </c>
      <c r="G2988" t="s">
        <v>1500</v>
      </c>
      <c r="H2988" t="s">
        <v>36</v>
      </c>
      <c r="I2988" t="s">
        <v>37</v>
      </c>
      <c r="J2988" t="s">
        <v>356</v>
      </c>
      <c r="K2988" t="s">
        <v>357</v>
      </c>
      <c r="L2988" t="s">
        <v>124</v>
      </c>
      <c r="M2988" t="s">
        <v>38</v>
      </c>
      <c r="N2988" t="s">
        <v>39</v>
      </c>
      <c r="O2988" s="23">
        <v>281</v>
      </c>
      <c r="P2988" s="9">
        <v>6.56</v>
      </c>
      <c r="Q2988" t="s">
        <v>40</v>
      </c>
      <c r="R2988">
        <v>57165</v>
      </c>
      <c r="S2988" s="9">
        <v>42.83</v>
      </c>
      <c r="T2988" s="26">
        <v>4.3899999999999997</v>
      </c>
      <c r="U2988" s="8">
        <v>188.01</v>
      </c>
      <c r="V2988" t="s">
        <v>5177</v>
      </c>
      <c r="W2988" t="s">
        <v>2007</v>
      </c>
      <c r="X2988" t="s">
        <v>42</v>
      </c>
      <c r="Y2988" t="s">
        <v>1740</v>
      </c>
      <c r="AA2988" s="1">
        <f t="shared" si="333"/>
        <v>45989</v>
      </c>
      <c r="AB2988" s="2">
        <f t="shared" si="334"/>
        <v>11</v>
      </c>
      <c r="AC2988" s="2">
        <f t="shared" si="335"/>
        <v>2025</v>
      </c>
      <c r="AD2988" s="2" t="str">
        <f>IFERROR(VLOOKUP(A2988,'Aux Área'!$A$4:$B$123,2,0),"-")</f>
        <v>CONSERVA</v>
      </c>
    </row>
    <row r="2989" spans="1:30" x14ac:dyDescent="0.3">
      <c r="A2989" t="s">
        <v>2691</v>
      </c>
      <c r="B2989" t="s">
        <v>2692</v>
      </c>
      <c r="C2989" t="s">
        <v>5178</v>
      </c>
      <c r="D2989" t="s">
        <v>2142</v>
      </c>
      <c r="E2989" t="s">
        <v>2143</v>
      </c>
      <c r="F2989" t="s">
        <v>3605</v>
      </c>
      <c r="G2989" t="s">
        <v>1635</v>
      </c>
      <c r="H2989" t="s">
        <v>2635</v>
      </c>
      <c r="I2989" t="s">
        <v>37</v>
      </c>
      <c r="J2989" t="s">
        <v>165</v>
      </c>
      <c r="K2989" t="s">
        <v>166</v>
      </c>
      <c r="L2989" t="s">
        <v>167</v>
      </c>
      <c r="M2989" t="s">
        <v>38</v>
      </c>
      <c r="N2989" t="s">
        <v>39</v>
      </c>
      <c r="O2989" s="23">
        <v>238</v>
      </c>
      <c r="P2989" s="9">
        <v>8.17</v>
      </c>
      <c r="Q2989" t="s">
        <v>40</v>
      </c>
      <c r="R2989">
        <v>6591</v>
      </c>
      <c r="S2989" s="9">
        <v>29.14</v>
      </c>
      <c r="T2989" s="26">
        <v>4.4610000000000003</v>
      </c>
      <c r="U2989" s="8">
        <v>130</v>
      </c>
      <c r="V2989" t="s">
        <v>112</v>
      </c>
      <c r="W2989" t="s">
        <v>2007</v>
      </c>
      <c r="X2989" t="s">
        <v>42</v>
      </c>
      <c r="Y2989" t="s">
        <v>1740</v>
      </c>
      <c r="AA2989" s="1">
        <f t="shared" si="333"/>
        <v>45989</v>
      </c>
      <c r="AB2989" s="2">
        <f t="shared" si="334"/>
        <v>11</v>
      </c>
      <c r="AC2989" s="2">
        <f t="shared" si="335"/>
        <v>2025</v>
      </c>
      <c r="AD2989" s="2" t="str">
        <f>IFERROR(VLOOKUP(A2989,'Aux Área'!$A$4:$B$123,2,0),"-")</f>
        <v>TI</v>
      </c>
    </row>
    <row r="2990" spans="1:30" x14ac:dyDescent="0.3">
      <c r="A2990" t="s">
        <v>2260</v>
      </c>
      <c r="B2990" t="s">
        <v>113</v>
      </c>
      <c r="C2990" t="s">
        <v>5179</v>
      </c>
      <c r="D2990" t="s">
        <v>4423</v>
      </c>
      <c r="E2990" t="s">
        <v>4424</v>
      </c>
      <c r="F2990" t="s">
        <v>2262</v>
      </c>
      <c r="G2990" t="s">
        <v>35</v>
      </c>
      <c r="H2990" t="s">
        <v>2263</v>
      </c>
      <c r="I2990" t="s">
        <v>2186</v>
      </c>
      <c r="J2990" t="s">
        <v>139</v>
      </c>
      <c r="K2990" t="s">
        <v>140</v>
      </c>
      <c r="L2990" t="s">
        <v>141</v>
      </c>
      <c r="M2990" t="s">
        <v>38</v>
      </c>
      <c r="N2990" t="s">
        <v>668</v>
      </c>
      <c r="O2990" s="23">
        <v>663</v>
      </c>
      <c r="P2990" s="9">
        <v>13.91</v>
      </c>
      <c r="Q2990" t="s">
        <v>40</v>
      </c>
      <c r="R2990">
        <v>26043</v>
      </c>
      <c r="S2990" s="9">
        <v>47.66</v>
      </c>
      <c r="T2990" s="26">
        <v>5.69</v>
      </c>
      <c r="U2990" s="8">
        <v>271.19</v>
      </c>
      <c r="V2990" t="s">
        <v>5180</v>
      </c>
      <c r="W2990" t="s">
        <v>2007</v>
      </c>
      <c r="X2990" t="s">
        <v>42</v>
      </c>
      <c r="Y2990" t="s">
        <v>1740</v>
      </c>
      <c r="AA2990" s="1">
        <f t="shared" si="333"/>
        <v>45989</v>
      </c>
      <c r="AB2990" s="2">
        <f t="shared" si="334"/>
        <v>11</v>
      </c>
      <c r="AC2990" s="2">
        <f t="shared" si="335"/>
        <v>2025</v>
      </c>
      <c r="AD2990" s="2" t="str">
        <f>IFERROR(VLOOKUP(A2990,'Aux Área'!$A$4:$B$123,2,0),"-")</f>
        <v>INSPEÇÃO</v>
      </c>
    </row>
    <row r="2991" spans="1:30" x14ac:dyDescent="0.3">
      <c r="A2991" t="s">
        <v>2638</v>
      </c>
      <c r="B2991" t="s">
        <v>4593</v>
      </c>
      <c r="C2991" t="s">
        <v>5181</v>
      </c>
      <c r="D2991" t="s">
        <v>3419</v>
      </c>
      <c r="E2991" t="s">
        <v>3420</v>
      </c>
      <c r="F2991" t="s">
        <v>2641</v>
      </c>
      <c r="G2991" t="s">
        <v>1135</v>
      </c>
      <c r="H2991" t="s">
        <v>2275</v>
      </c>
      <c r="I2991" t="s">
        <v>1497</v>
      </c>
      <c r="J2991" t="s">
        <v>122</v>
      </c>
      <c r="K2991" t="s">
        <v>123</v>
      </c>
      <c r="L2991" t="s">
        <v>124</v>
      </c>
      <c r="M2991" t="s">
        <v>38</v>
      </c>
      <c r="N2991" t="s">
        <v>39</v>
      </c>
      <c r="O2991" s="23">
        <v>360</v>
      </c>
      <c r="P2991" s="9">
        <v>9.69</v>
      </c>
      <c r="Q2991" t="s">
        <v>40</v>
      </c>
      <c r="R2991">
        <v>26129</v>
      </c>
      <c r="S2991" s="9">
        <v>37.17</v>
      </c>
      <c r="T2991" s="26">
        <v>4.3899999999999997</v>
      </c>
      <c r="U2991" s="8">
        <v>163.16999999999999</v>
      </c>
      <c r="V2991" t="s">
        <v>112</v>
      </c>
      <c r="W2991" t="s">
        <v>2276</v>
      </c>
      <c r="X2991" t="s">
        <v>42</v>
      </c>
      <c r="Y2991" t="s">
        <v>2277</v>
      </c>
      <c r="AA2991" s="1">
        <f t="shared" si="333"/>
        <v>45989</v>
      </c>
      <c r="AB2991" s="2">
        <f t="shared" si="334"/>
        <v>11</v>
      </c>
      <c r="AC2991" s="2">
        <f t="shared" si="335"/>
        <v>2025</v>
      </c>
      <c r="AD2991" s="2" t="str">
        <f>IFERROR(VLOOKUP(A2991,'Aux Área'!$A$4:$B$123,2,0),"-")</f>
        <v>INSPEÇÃO</v>
      </c>
    </row>
    <row r="2992" spans="1:30" x14ac:dyDescent="0.3">
      <c r="A2992" t="s">
        <v>5182</v>
      </c>
      <c r="B2992" t="s">
        <v>5183</v>
      </c>
      <c r="C2992" t="s">
        <v>5184</v>
      </c>
      <c r="D2992" t="s">
        <v>729</v>
      </c>
      <c r="E2992" t="s">
        <v>730</v>
      </c>
      <c r="F2992" t="s">
        <v>15238</v>
      </c>
      <c r="G2992" t="s">
        <v>1300</v>
      </c>
      <c r="H2992" t="s">
        <v>1301</v>
      </c>
      <c r="I2992" t="s">
        <v>37</v>
      </c>
      <c r="J2992" t="s">
        <v>370</v>
      </c>
      <c r="K2992" t="s">
        <v>371</v>
      </c>
      <c r="L2992" t="s">
        <v>124</v>
      </c>
      <c r="M2992" t="s">
        <v>38</v>
      </c>
      <c r="N2992" t="s">
        <v>39</v>
      </c>
      <c r="O2992" s="23">
        <v>0</v>
      </c>
      <c r="P2992" s="9">
        <v>0</v>
      </c>
      <c r="Q2992" t="s">
        <v>40</v>
      </c>
      <c r="R2992">
        <v>32720</v>
      </c>
      <c r="S2992" s="9">
        <v>46.79</v>
      </c>
      <c r="T2992" s="26">
        <v>4.4909999999999997</v>
      </c>
      <c r="U2992" s="8">
        <v>210.12</v>
      </c>
      <c r="V2992" t="s">
        <v>5186</v>
      </c>
      <c r="W2992" t="s">
        <v>2276</v>
      </c>
      <c r="X2992" t="s">
        <v>42</v>
      </c>
      <c r="Y2992" t="s">
        <v>2277</v>
      </c>
      <c r="AA2992" s="1">
        <f t="shared" si="333"/>
        <v>45989</v>
      </c>
      <c r="AB2992" s="2">
        <f t="shared" si="334"/>
        <v>11</v>
      </c>
      <c r="AC2992" s="2">
        <f t="shared" si="335"/>
        <v>2025</v>
      </c>
      <c r="AD2992" s="2" t="str">
        <f>IFERROR(VLOOKUP(A2992,'Aux Área'!$A$4:$B$123,2,0),"-")</f>
        <v>ENGENHARIA</v>
      </c>
    </row>
    <row r="2993" spans="1:30" x14ac:dyDescent="0.3">
      <c r="A2993" t="s">
        <v>2650</v>
      </c>
      <c r="B2993" t="s">
        <v>2651</v>
      </c>
      <c r="C2993" t="s">
        <v>5187</v>
      </c>
      <c r="D2993" t="s">
        <v>2944</v>
      </c>
      <c r="E2993" t="s">
        <v>2945</v>
      </c>
      <c r="F2993" t="s">
        <v>3615</v>
      </c>
      <c r="G2993" t="s">
        <v>1300</v>
      </c>
      <c r="H2993" t="s">
        <v>2635</v>
      </c>
      <c r="I2993" t="s">
        <v>37</v>
      </c>
      <c r="J2993" t="s">
        <v>1072</v>
      </c>
      <c r="K2993" t="s">
        <v>1073</v>
      </c>
      <c r="L2993" t="s">
        <v>84</v>
      </c>
      <c r="M2993" t="s">
        <v>38</v>
      </c>
      <c r="N2993" t="s">
        <v>39</v>
      </c>
      <c r="O2993" s="23">
        <v>389</v>
      </c>
      <c r="P2993" s="9">
        <v>7.37</v>
      </c>
      <c r="Q2993" t="s">
        <v>40</v>
      </c>
      <c r="R2993">
        <v>6404</v>
      </c>
      <c r="S2993" s="9">
        <v>52.78</v>
      </c>
      <c r="T2993" s="26">
        <v>4.8710000000000004</v>
      </c>
      <c r="U2993" s="8">
        <v>257.07</v>
      </c>
      <c r="V2993" t="s">
        <v>41</v>
      </c>
      <c r="W2993" t="s">
        <v>2276</v>
      </c>
      <c r="X2993" t="s">
        <v>42</v>
      </c>
      <c r="Y2993" t="s">
        <v>1740</v>
      </c>
      <c r="AA2993" s="1">
        <f t="shared" si="333"/>
        <v>45989</v>
      </c>
      <c r="AB2993" s="2">
        <f t="shared" si="334"/>
        <v>11</v>
      </c>
      <c r="AC2993" s="2">
        <f t="shared" si="335"/>
        <v>2025</v>
      </c>
      <c r="AD2993" s="2" t="str">
        <f>IFERROR(VLOOKUP(A2993,'Aux Área'!$A$4:$B$123,2,0),"-")</f>
        <v>TI</v>
      </c>
    </row>
    <row r="2994" spans="1:30" x14ac:dyDescent="0.3">
      <c r="A2994" t="s">
        <v>5107</v>
      </c>
      <c r="B2994" t="s">
        <v>2272</v>
      </c>
      <c r="C2994" t="s">
        <v>5188</v>
      </c>
      <c r="D2994" t="s">
        <v>5109</v>
      </c>
      <c r="E2994" t="s">
        <v>5110</v>
      </c>
      <c r="F2994" t="s">
        <v>653</v>
      </c>
      <c r="G2994" t="s">
        <v>635</v>
      </c>
      <c r="H2994" t="s">
        <v>1099</v>
      </c>
      <c r="I2994" t="s">
        <v>649</v>
      </c>
      <c r="J2994" t="s">
        <v>122</v>
      </c>
      <c r="K2994" t="s">
        <v>123</v>
      </c>
      <c r="L2994" t="s">
        <v>124</v>
      </c>
      <c r="M2994" t="s">
        <v>38</v>
      </c>
      <c r="N2994" t="s">
        <v>668</v>
      </c>
      <c r="O2994" s="23">
        <v>0</v>
      </c>
      <c r="P2994" s="9">
        <v>0</v>
      </c>
      <c r="Q2994" t="s">
        <v>40</v>
      </c>
      <c r="R2994">
        <v>0</v>
      </c>
      <c r="S2994" s="9">
        <v>80.16</v>
      </c>
      <c r="T2994" s="26">
        <v>6.1360000000000001</v>
      </c>
      <c r="U2994" s="8">
        <v>491.84</v>
      </c>
      <c r="V2994" t="s">
        <v>41</v>
      </c>
      <c r="W2994" t="s">
        <v>652</v>
      </c>
      <c r="X2994" t="s">
        <v>42</v>
      </c>
      <c r="Y2994" t="s">
        <v>653</v>
      </c>
      <c r="AA2994" s="1">
        <f t="shared" si="333"/>
        <v>45989</v>
      </c>
      <c r="AB2994" s="2">
        <f t="shared" si="334"/>
        <v>11</v>
      </c>
      <c r="AC2994" s="2">
        <f t="shared" si="335"/>
        <v>2025</v>
      </c>
      <c r="AD2994" s="2" t="str">
        <f>IFERROR(VLOOKUP(A2994,'Aux Área'!$A$4:$B$123,2,0),"-")</f>
        <v>SÃO PEDRO</v>
      </c>
    </row>
    <row r="2995" spans="1:30" x14ac:dyDescent="0.3">
      <c r="A2995" t="s">
        <v>781</v>
      </c>
      <c r="B2995" t="s">
        <v>130</v>
      </c>
      <c r="C2995" t="s">
        <v>5189</v>
      </c>
      <c r="D2995" t="s">
        <v>1568</v>
      </c>
      <c r="E2995" t="s">
        <v>1569</v>
      </c>
      <c r="F2995" t="s">
        <v>653</v>
      </c>
      <c r="G2995" t="s">
        <v>659</v>
      </c>
      <c r="H2995" t="s">
        <v>706</v>
      </c>
      <c r="I2995" t="s">
        <v>667</v>
      </c>
      <c r="J2995" t="s">
        <v>1100</v>
      </c>
      <c r="K2995" t="s">
        <v>1101</v>
      </c>
      <c r="L2995" t="s">
        <v>181</v>
      </c>
      <c r="M2995" t="s">
        <v>38</v>
      </c>
      <c r="N2995" t="s">
        <v>707</v>
      </c>
      <c r="O2995" s="23">
        <v>0</v>
      </c>
      <c r="P2995" s="9">
        <v>0</v>
      </c>
      <c r="Q2995" t="s">
        <v>40</v>
      </c>
      <c r="R2995">
        <v>0</v>
      </c>
      <c r="S2995" s="9">
        <v>5.65</v>
      </c>
      <c r="T2995" s="26">
        <v>6.492</v>
      </c>
      <c r="U2995" s="8">
        <v>36.68</v>
      </c>
      <c r="V2995" t="s">
        <v>5190</v>
      </c>
      <c r="W2995" t="s">
        <v>652</v>
      </c>
      <c r="X2995" t="s">
        <v>42</v>
      </c>
      <c r="Y2995" t="s">
        <v>653</v>
      </c>
      <c r="AA2995" s="1">
        <f t="shared" si="333"/>
        <v>45989</v>
      </c>
      <c r="AB2995" s="2">
        <f t="shared" si="334"/>
        <v>11</v>
      </c>
      <c r="AC2995" s="2">
        <f t="shared" si="335"/>
        <v>2025</v>
      </c>
      <c r="AD2995" s="2" t="str">
        <f>IFERROR(VLOOKUP(A2995,'Aux Área'!$A$4:$B$123,2,0),"-")</f>
        <v>SÃO PEDRO</v>
      </c>
    </row>
    <row r="2996" spans="1:30" x14ac:dyDescent="0.3">
      <c r="A2996" t="s">
        <v>1702</v>
      </c>
      <c r="B2996" t="s">
        <v>209</v>
      </c>
      <c r="C2996" t="s">
        <v>5191</v>
      </c>
      <c r="D2996" t="s">
        <v>1225</v>
      </c>
      <c r="E2996" t="s">
        <v>1226</v>
      </c>
      <c r="F2996" t="s">
        <v>653</v>
      </c>
      <c r="G2996" t="s">
        <v>1495</v>
      </c>
      <c r="H2996" t="s">
        <v>1704</v>
      </c>
      <c r="I2996" t="s">
        <v>1497</v>
      </c>
      <c r="J2996" t="s">
        <v>241</v>
      </c>
      <c r="K2996" t="s">
        <v>242</v>
      </c>
      <c r="L2996" t="s">
        <v>110</v>
      </c>
      <c r="M2996" t="s">
        <v>38</v>
      </c>
      <c r="N2996" t="s">
        <v>638</v>
      </c>
      <c r="O2996" s="23">
        <v>0</v>
      </c>
      <c r="P2996" s="9">
        <v>0</v>
      </c>
      <c r="Q2996" t="s">
        <v>40</v>
      </c>
      <c r="R2996">
        <v>0</v>
      </c>
      <c r="S2996" s="9">
        <v>230.4</v>
      </c>
      <c r="T2996" s="26">
        <v>5.89</v>
      </c>
      <c r="U2996" s="8">
        <v>1357.07</v>
      </c>
      <c r="V2996" t="s">
        <v>41</v>
      </c>
      <c r="W2996" t="s">
        <v>652</v>
      </c>
      <c r="X2996" t="s">
        <v>42</v>
      </c>
      <c r="Y2996" t="s">
        <v>653</v>
      </c>
      <c r="AA2996" s="1">
        <f t="shared" si="333"/>
        <v>45989</v>
      </c>
      <c r="AB2996" s="2">
        <f t="shared" si="334"/>
        <v>11</v>
      </c>
      <c r="AC2996" s="2">
        <f t="shared" si="335"/>
        <v>2025</v>
      </c>
      <c r="AD2996" s="2" t="str">
        <f>IFERROR(VLOOKUP(A2996,'Aux Área'!$A$4:$B$123,2,0),"-")</f>
        <v>SÃO PEDRO</v>
      </c>
    </row>
    <row r="2997" spans="1:30" x14ac:dyDescent="0.3">
      <c r="A2997" t="s">
        <v>2461</v>
      </c>
      <c r="B2997" t="s">
        <v>5008</v>
      </c>
      <c r="C2997" t="s">
        <v>5192</v>
      </c>
      <c r="D2997" t="s">
        <v>3135</v>
      </c>
      <c r="E2997" t="s">
        <v>3136</v>
      </c>
      <c r="F2997" t="s">
        <v>3574</v>
      </c>
      <c r="G2997" t="s">
        <v>1135</v>
      </c>
      <c r="H2997" t="s">
        <v>2275</v>
      </c>
      <c r="I2997" t="s">
        <v>1497</v>
      </c>
      <c r="J2997" t="s">
        <v>188</v>
      </c>
      <c r="K2997" t="s">
        <v>189</v>
      </c>
      <c r="L2997" t="s">
        <v>190</v>
      </c>
      <c r="M2997" t="s">
        <v>38</v>
      </c>
      <c r="N2997" t="s">
        <v>39</v>
      </c>
      <c r="O2997" s="23">
        <v>406</v>
      </c>
      <c r="P2997" s="9">
        <v>11.16</v>
      </c>
      <c r="Q2997" t="s">
        <v>40</v>
      </c>
      <c r="R2997">
        <v>13860</v>
      </c>
      <c r="S2997" s="9">
        <v>36.39</v>
      </c>
      <c r="T2997" s="26">
        <v>4.49</v>
      </c>
      <c r="U2997" s="8">
        <v>163.38999999999999</v>
      </c>
      <c r="V2997" t="s">
        <v>41</v>
      </c>
      <c r="W2997" t="s">
        <v>2276</v>
      </c>
      <c r="X2997" t="s">
        <v>42</v>
      </c>
      <c r="Y2997" t="s">
        <v>2277</v>
      </c>
      <c r="AA2997" s="1">
        <f t="shared" si="333"/>
        <v>45989</v>
      </c>
      <c r="AB2997" s="2">
        <f t="shared" si="334"/>
        <v>11</v>
      </c>
      <c r="AC2997" s="2">
        <f t="shared" si="335"/>
        <v>2025</v>
      </c>
      <c r="AD2997" s="2" t="str">
        <f>IFERROR(VLOOKUP(A2997,'Aux Área'!$A$4:$B$123,2,0),"-")</f>
        <v>INSPEÇÃO</v>
      </c>
    </row>
    <row r="2998" spans="1:30" x14ac:dyDescent="0.3">
      <c r="A2998" t="s">
        <v>2181</v>
      </c>
      <c r="B2998" t="s">
        <v>4595</v>
      </c>
      <c r="C2998" t="s">
        <v>5193</v>
      </c>
      <c r="D2998" t="s">
        <v>3107</v>
      </c>
      <c r="E2998" t="s">
        <v>3108</v>
      </c>
      <c r="F2998" t="s">
        <v>2184</v>
      </c>
      <c r="G2998" t="s">
        <v>1135</v>
      </c>
      <c r="H2998" t="s">
        <v>2185</v>
      </c>
      <c r="I2998" t="s">
        <v>2186</v>
      </c>
      <c r="J2998" t="s">
        <v>108</v>
      </c>
      <c r="K2998" t="s">
        <v>109</v>
      </c>
      <c r="L2998" t="s">
        <v>110</v>
      </c>
      <c r="M2998" t="s">
        <v>38</v>
      </c>
      <c r="N2998" t="s">
        <v>668</v>
      </c>
      <c r="O2998" s="23">
        <v>737</v>
      </c>
      <c r="P2998" s="9">
        <v>13.4</v>
      </c>
      <c r="Q2998" t="s">
        <v>40</v>
      </c>
      <c r="R2998">
        <v>30561</v>
      </c>
      <c r="S2998" s="9">
        <v>55</v>
      </c>
      <c r="T2998" s="26">
        <v>6.19</v>
      </c>
      <c r="U2998" s="8">
        <v>340.45</v>
      </c>
      <c r="V2998" t="s">
        <v>5194</v>
      </c>
      <c r="W2998" t="s">
        <v>2007</v>
      </c>
      <c r="X2998" t="s">
        <v>42</v>
      </c>
      <c r="Y2998" t="s">
        <v>2188</v>
      </c>
      <c r="AA2998" s="1">
        <f t="shared" si="333"/>
        <v>45989</v>
      </c>
      <c r="AB2998" s="2">
        <f t="shared" si="334"/>
        <v>11</v>
      </c>
      <c r="AC2998" s="2">
        <f t="shared" si="335"/>
        <v>2025</v>
      </c>
      <c r="AD2998" s="2" t="str">
        <f>IFERROR(VLOOKUP(A2998,'Aux Área'!$A$4:$B$123,2,0),"-")</f>
        <v>INSPEÇÃO</v>
      </c>
    </row>
    <row r="2999" spans="1:30" x14ac:dyDescent="0.3">
      <c r="A2999" t="s">
        <v>62</v>
      </c>
      <c r="B2999" t="s">
        <v>1455</v>
      </c>
      <c r="C2999" t="s">
        <v>5195</v>
      </c>
      <c r="D2999" t="s">
        <v>158</v>
      </c>
      <c r="E2999" t="s">
        <v>159</v>
      </c>
      <c r="F2999" t="s">
        <v>63</v>
      </c>
      <c r="G2999" t="s">
        <v>1500</v>
      </c>
      <c r="H2999" t="s">
        <v>36</v>
      </c>
      <c r="I2999" t="s">
        <v>37</v>
      </c>
      <c r="J2999" t="s">
        <v>231</v>
      </c>
      <c r="K2999" t="s">
        <v>232</v>
      </c>
      <c r="L2999" t="s">
        <v>217</v>
      </c>
      <c r="M2999" t="s">
        <v>38</v>
      </c>
      <c r="N2999" t="s">
        <v>39</v>
      </c>
      <c r="O2999" s="23">
        <v>254</v>
      </c>
      <c r="P2999" s="9">
        <v>7.71</v>
      </c>
      <c r="Q2999" t="s">
        <v>40</v>
      </c>
      <c r="R2999">
        <v>46247</v>
      </c>
      <c r="S2999" s="9">
        <v>32.96</v>
      </c>
      <c r="T2999" s="26">
        <v>4.3499999999999996</v>
      </c>
      <c r="U2999" s="8">
        <v>143.38</v>
      </c>
      <c r="V2999" t="s">
        <v>5196</v>
      </c>
      <c r="W2999" t="s">
        <v>2007</v>
      </c>
      <c r="X2999" t="s">
        <v>42</v>
      </c>
      <c r="Y2999" t="s">
        <v>1740</v>
      </c>
      <c r="AA2999" s="1">
        <f t="shared" si="333"/>
        <v>45989</v>
      </c>
      <c r="AB2999" s="2">
        <f t="shared" si="334"/>
        <v>11</v>
      </c>
      <c r="AC2999" s="2">
        <f t="shared" si="335"/>
        <v>2025</v>
      </c>
      <c r="AD2999" s="2" t="str">
        <f>IFERROR(VLOOKUP(A2999,'Aux Área'!$A$4:$B$123,2,0),"-")</f>
        <v>CONSERVA</v>
      </c>
    </row>
    <row r="3000" spans="1:30" x14ac:dyDescent="0.3">
      <c r="A3000" t="s">
        <v>64</v>
      </c>
      <c r="B3000" t="s">
        <v>332</v>
      </c>
      <c r="C3000" t="s">
        <v>5197</v>
      </c>
      <c r="D3000" t="s">
        <v>127</v>
      </c>
      <c r="E3000" t="s">
        <v>128</v>
      </c>
      <c r="F3000" t="s">
        <v>65</v>
      </c>
      <c r="G3000" t="s">
        <v>1500</v>
      </c>
      <c r="H3000" t="s">
        <v>36</v>
      </c>
      <c r="I3000" t="s">
        <v>37</v>
      </c>
      <c r="J3000" t="s">
        <v>399</v>
      </c>
      <c r="K3000" t="s">
        <v>400</v>
      </c>
      <c r="L3000" t="s">
        <v>181</v>
      </c>
      <c r="M3000" t="s">
        <v>38</v>
      </c>
      <c r="N3000" t="s">
        <v>39</v>
      </c>
      <c r="O3000" s="23">
        <v>386</v>
      </c>
      <c r="P3000" s="9">
        <v>12.37</v>
      </c>
      <c r="Q3000" t="s">
        <v>40</v>
      </c>
      <c r="R3000">
        <v>32857</v>
      </c>
      <c r="S3000" s="9">
        <v>31.2</v>
      </c>
      <c r="T3000" s="26">
        <v>4.84</v>
      </c>
      <c r="U3000" s="8">
        <v>151</v>
      </c>
      <c r="V3000" t="s">
        <v>41</v>
      </c>
      <c r="W3000" t="s">
        <v>2007</v>
      </c>
      <c r="X3000" t="s">
        <v>42</v>
      </c>
      <c r="Y3000" t="s">
        <v>1740</v>
      </c>
      <c r="AA3000" s="1">
        <f t="shared" si="333"/>
        <v>45989</v>
      </c>
      <c r="AB3000" s="2">
        <f t="shared" si="334"/>
        <v>11</v>
      </c>
      <c r="AC3000" s="2">
        <f t="shared" si="335"/>
        <v>2025</v>
      </c>
      <c r="AD3000" s="2" t="str">
        <f>IFERROR(VLOOKUP(A3000,'Aux Área'!$A$4:$B$123,2,0),"-")</f>
        <v>ENGENHARIA</v>
      </c>
    </row>
    <row r="3001" spans="1:30" x14ac:dyDescent="0.3">
      <c r="A3001" t="s">
        <v>2278</v>
      </c>
      <c r="B3001" t="s">
        <v>4664</v>
      </c>
      <c r="C3001" t="s">
        <v>5198</v>
      </c>
      <c r="D3001" t="s">
        <v>3098</v>
      </c>
      <c r="E3001" t="s">
        <v>3099</v>
      </c>
      <c r="F3001" t="s">
        <v>2281</v>
      </c>
      <c r="G3001" t="s">
        <v>1135</v>
      </c>
      <c r="H3001" t="s">
        <v>2275</v>
      </c>
      <c r="I3001" t="s">
        <v>1497</v>
      </c>
      <c r="J3001" t="s">
        <v>169</v>
      </c>
      <c r="K3001" t="s">
        <v>170</v>
      </c>
      <c r="L3001" t="s">
        <v>124</v>
      </c>
      <c r="M3001" t="s">
        <v>38</v>
      </c>
      <c r="N3001" t="s">
        <v>39</v>
      </c>
      <c r="O3001" s="23">
        <v>408</v>
      </c>
      <c r="P3001" s="9">
        <v>10.74</v>
      </c>
      <c r="Q3001" t="s">
        <v>40</v>
      </c>
      <c r="R3001">
        <v>33263</v>
      </c>
      <c r="S3001" s="9">
        <v>38</v>
      </c>
      <c r="T3001" s="26">
        <v>4.29</v>
      </c>
      <c r="U3001" s="8">
        <v>163.02000000000001</v>
      </c>
      <c r="V3001" t="s">
        <v>41</v>
      </c>
      <c r="W3001" t="s">
        <v>2276</v>
      </c>
      <c r="X3001" t="s">
        <v>42</v>
      </c>
      <c r="Y3001" t="s">
        <v>2277</v>
      </c>
      <c r="AA3001" s="1">
        <f t="shared" si="333"/>
        <v>45989</v>
      </c>
      <c r="AB3001" s="2">
        <f t="shared" si="334"/>
        <v>11</v>
      </c>
      <c r="AC3001" s="2">
        <f t="shared" si="335"/>
        <v>2025</v>
      </c>
      <c r="AD3001" s="2" t="str">
        <f>IFERROR(VLOOKUP(A3001,'Aux Área'!$A$4:$B$123,2,0),"-")</f>
        <v>INSPEÇÃO</v>
      </c>
    </row>
    <row r="3002" spans="1:30" x14ac:dyDescent="0.3">
      <c r="A3002" t="s">
        <v>1847</v>
      </c>
      <c r="B3002" t="s">
        <v>1848</v>
      </c>
      <c r="C3002" t="s">
        <v>5199</v>
      </c>
      <c r="D3002" t="s">
        <v>1850</v>
      </c>
      <c r="E3002" t="s">
        <v>1851</v>
      </c>
      <c r="F3002" t="s">
        <v>653</v>
      </c>
      <c r="G3002" t="s">
        <v>635</v>
      </c>
      <c r="H3002" t="s">
        <v>1852</v>
      </c>
      <c r="I3002" t="s">
        <v>1853</v>
      </c>
      <c r="J3002" t="s">
        <v>409</v>
      </c>
      <c r="K3002" t="s">
        <v>410</v>
      </c>
      <c r="L3002" t="s">
        <v>141</v>
      </c>
      <c r="M3002" t="s">
        <v>38</v>
      </c>
      <c r="N3002" t="s">
        <v>638</v>
      </c>
      <c r="O3002" s="23">
        <v>0</v>
      </c>
      <c r="P3002" s="9">
        <v>0</v>
      </c>
      <c r="Q3002" t="s">
        <v>40</v>
      </c>
      <c r="R3002">
        <v>0</v>
      </c>
      <c r="S3002" s="9">
        <v>150</v>
      </c>
      <c r="T3002" s="26">
        <v>5.99</v>
      </c>
      <c r="U3002" s="8">
        <v>898.5</v>
      </c>
      <c r="V3002" t="s">
        <v>5200</v>
      </c>
      <c r="W3002" t="s">
        <v>652</v>
      </c>
      <c r="X3002" t="s">
        <v>42</v>
      </c>
      <c r="Y3002" t="s">
        <v>653</v>
      </c>
      <c r="AA3002" s="1">
        <f t="shared" si="333"/>
        <v>45989</v>
      </c>
      <c r="AB3002" s="2">
        <f t="shared" si="334"/>
        <v>11</v>
      </c>
      <c r="AC3002" s="2">
        <f t="shared" si="335"/>
        <v>2025</v>
      </c>
      <c r="AD3002" s="2" t="str">
        <f>IFERROR(VLOOKUP(A3002,'Aux Área'!$A$4:$B$123,2,0),"-")</f>
        <v>SÃO PEDRO</v>
      </c>
    </row>
    <row r="3003" spans="1:30" x14ac:dyDescent="0.3">
      <c r="A3003" t="s">
        <v>2146</v>
      </c>
      <c r="B3003" t="s">
        <v>1800</v>
      </c>
      <c r="C3003" t="s">
        <v>5201</v>
      </c>
      <c r="D3003" t="s">
        <v>1841</v>
      </c>
      <c r="E3003" t="s">
        <v>1842</v>
      </c>
      <c r="F3003" t="s">
        <v>653</v>
      </c>
      <c r="G3003" t="s">
        <v>635</v>
      </c>
      <c r="H3003" t="s">
        <v>666</v>
      </c>
      <c r="I3003" t="s">
        <v>667</v>
      </c>
      <c r="J3003" t="s">
        <v>215</v>
      </c>
      <c r="K3003" t="s">
        <v>216</v>
      </c>
      <c r="L3003" t="s">
        <v>217</v>
      </c>
      <c r="M3003" t="s">
        <v>38</v>
      </c>
      <c r="N3003" t="s">
        <v>668</v>
      </c>
      <c r="O3003" s="23">
        <v>0</v>
      </c>
      <c r="P3003" s="9">
        <v>0</v>
      </c>
      <c r="Q3003" t="s">
        <v>40</v>
      </c>
      <c r="R3003">
        <v>0</v>
      </c>
      <c r="S3003" s="9">
        <v>130</v>
      </c>
      <c r="T3003" s="26">
        <v>6.19</v>
      </c>
      <c r="U3003" s="8">
        <v>804.7</v>
      </c>
      <c r="V3003" t="s">
        <v>41</v>
      </c>
      <c r="W3003" t="s">
        <v>652</v>
      </c>
      <c r="X3003" t="s">
        <v>42</v>
      </c>
      <c r="Y3003" t="s">
        <v>653</v>
      </c>
      <c r="AA3003" s="1">
        <f t="shared" si="333"/>
        <v>45989</v>
      </c>
      <c r="AB3003" s="2">
        <f t="shared" si="334"/>
        <v>11</v>
      </c>
      <c r="AC3003" s="2">
        <f t="shared" si="335"/>
        <v>2025</v>
      </c>
      <c r="AD3003" s="2" t="str">
        <f>IFERROR(VLOOKUP(A3003,'Aux Área'!$A$4:$B$123,2,0),"-")</f>
        <v>SÃO PEDRO</v>
      </c>
    </row>
    <row r="3004" spans="1:30" x14ac:dyDescent="0.3">
      <c r="A3004" t="s">
        <v>2494</v>
      </c>
      <c r="B3004" t="s">
        <v>2495</v>
      </c>
      <c r="C3004" t="s">
        <v>5202</v>
      </c>
      <c r="D3004" t="s">
        <v>2468</v>
      </c>
      <c r="E3004" t="s">
        <v>2469</v>
      </c>
      <c r="F3004" t="s">
        <v>2497</v>
      </c>
      <c r="G3004" t="s">
        <v>659</v>
      </c>
      <c r="H3004" t="s">
        <v>2215</v>
      </c>
      <c r="I3004" t="s">
        <v>667</v>
      </c>
      <c r="J3004" t="s">
        <v>241</v>
      </c>
      <c r="K3004" t="s">
        <v>242</v>
      </c>
      <c r="L3004" t="s">
        <v>110</v>
      </c>
      <c r="M3004" t="s">
        <v>38</v>
      </c>
      <c r="N3004" t="s">
        <v>668</v>
      </c>
      <c r="O3004" s="10">
        <v>272</v>
      </c>
      <c r="P3004" s="24">
        <v>5</v>
      </c>
      <c r="Q3004" t="s">
        <v>40</v>
      </c>
      <c r="R3004" s="2">
        <v>5163</v>
      </c>
      <c r="S3004" s="9">
        <v>54.41</v>
      </c>
      <c r="T3004" s="26">
        <v>6.06</v>
      </c>
      <c r="U3004" s="8">
        <v>329.72</v>
      </c>
      <c r="V3004" t="s">
        <v>41</v>
      </c>
      <c r="W3004" t="s">
        <v>2007</v>
      </c>
      <c r="X3004" t="s">
        <v>42</v>
      </c>
      <c r="Y3004" t="s">
        <v>1740</v>
      </c>
      <c r="AA3004" s="1">
        <f t="shared" si="333"/>
        <v>45989</v>
      </c>
      <c r="AB3004" s="2">
        <f t="shared" si="334"/>
        <v>11</v>
      </c>
      <c r="AC3004" s="2">
        <f t="shared" si="335"/>
        <v>2025</v>
      </c>
      <c r="AD3004" s="2" t="str">
        <f>IFERROR(VLOOKUP(A3004,'Aux Área'!$A$4:$B$123,2,0),"-")</f>
        <v>APH</v>
      </c>
    </row>
    <row r="3005" spans="1:30" x14ac:dyDescent="0.3">
      <c r="A3005" t="s">
        <v>2494</v>
      </c>
      <c r="C3005" t="s">
        <v>5202</v>
      </c>
      <c r="F3005" t="s">
        <v>2497</v>
      </c>
      <c r="K3005" t="s">
        <v>242</v>
      </c>
      <c r="N3005" t="s">
        <v>15690</v>
      </c>
      <c r="O3005" t="s">
        <v>15244</v>
      </c>
      <c r="P3005" s="9" t="s">
        <v>15244</v>
      </c>
      <c r="Q3005" t="s">
        <v>40</v>
      </c>
      <c r="R3005" t="s">
        <v>15244</v>
      </c>
      <c r="S3005">
        <v>2</v>
      </c>
      <c r="U3005" s="8">
        <v>7.58</v>
      </c>
      <c r="X3005" t="s">
        <v>42</v>
      </c>
      <c r="Y3005" t="s">
        <v>1740</v>
      </c>
      <c r="AA3005" s="1">
        <f>IFERROR(DATEVALUE(C3005),"-")</f>
        <v>45989</v>
      </c>
      <c r="AB3005" s="2">
        <f>IFERROR(MONTH(AA3005),"-")</f>
        <v>11</v>
      </c>
      <c r="AC3005" s="2">
        <f>IFERROR(YEAR(AA3005),"-")</f>
        <v>2025</v>
      </c>
      <c r="AD3005" s="2" t="str">
        <f>IFERROR(VLOOKUP(A3005,'Aux Área'!$A$4:$B$123,2,0),"-")</f>
        <v>APH</v>
      </c>
    </row>
    <row r="3006" spans="1:30" x14ac:dyDescent="0.3">
      <c r="A3006" t="s">
        <v>54</v>
      </c>
      <c r="B3006" t="s">
        <v>319</v>
      </c>
      <c r="C3006" t="s">
        <v>5203</v>
      </c>
      <c r="D3006" t="s">
        <v>1480</v>
      </c>
      <c r="E3006" t="s">
        <v>1481</v>
      </c>
      <c r="F3006" t="s">
        <v>55</v>
      </c>
      <c r="G3006" t="s">
        <v>1500</v>
      </c>
      <c r="H3006" t="s">
        <v>36</v>
      </c>
      <c r="I3006" t="s">
        <v>37</v>
      </c>
      <c r="J3006" t="s">
        <v>215</v>
      </c>
      <c r="K3006" t="s">
        <v>216</v>
      </c>
      <c r="L3006" t="s">
        <v>217</v>
      </c>
      <c r="M3006" t="s">
        <v>38</v>
      </c>
      <c r="N3006" t="s">
        <v>39</v>
      </c>
      <c r="O3006" s="23">
        <v>405</v>
      </c>
      <c r="P3006" s="9">
        <v>9.65</v>
      </c>
      <c r="Q3006" t="s">
        <v>40</v>
      </c>
      <c r="R3006">
        <v>29420</v>
      </c>
      <c r="S3006" s="9">
        <v>41.96</v>
      </c>
      <c r="T3006" s="26">
        <v>4.59</v>
      </c>
      <c r="U3006" s="8">
        <v>192.6</v>
      </c>
      <c r="V3006" t="s">
        <v>41</v>
      </c>
      <c r="W3006" t="s">
        <v>2007</v>
      </c>
      <c r="X3006" t="s">
        <v>42</v>
      </c>
      <c r="Y3006" t="s">
        <v>1740</v>
      </c>
      <c r="AA3006" s="1">
        <f t="shared" ref="AA3006:AA3011" si="336">DATEVALUE(C3006)</f>
        <v>45989</v>
      </c>
      <c r="AB3006" s="2">
        <f t="shared" ref="AB3006:AB3011" si="337">MONTH(AA3006)</f>
        <v>11</v>
      </c>
      <c r="AC3006" s="2">
        <f t="shared" ref="AC3006:AC3011" si="338">YEAR(AA3006)</f>
        <v>2025</v>
      </c>
      <c r="AD3006" s="2" t="str">
        <f>IFERROR(VLOOKUP(A3006,'Aux Área'!$A$4:$B$123,2,0),"-")</f>
        <v>ENGENHARIA</v>
      </c>
    </row>
    <row r="3007" spans="1:30" x14ac:dyDescent="0.3">
      <c r="A3007" t="s">
        <v>58</v>
      </c>
      <c r="B3007" t="s">
        <v>250</v>
      </c>
      <c r="C3007" t="s">
        <v>5204</v>
      </c>
      <c r="D3007" t="s">
        <v>87</v>
      </c>
      <c r="E3007" t="s">
        <v>88</v>
      </c>
      <c r="F3007" t="s">
        <v>59</v>
      </c>
      <c r="G3007" t="s">
        <v>1500</v>
      </c>
      <c r="H3007" t="s">
        <v>36</v>
      </c>
      <c r="I3007" t="s">
        <v>37</v>
      </c>
      <c r="J3007" t="s">
        <v>285</v>
      </c>
      <c r="K3007" t="s">
        <v>286</v>
      </c>
      <c r="L3007" t="s">
        <v>91</v>
      </c>
      <c r="M3007" t="s">
        <v>38</v>
      </c>
      <c r="N3007" t="s">
        <v>39</v>
      </c>
      <c r="O3007" s="23">
        <v>288</v>
      </c>
      <c r="P3007" s="9">
        <v>8.5299999999999994</v>
      </c>
      <c r="Q3007" t="s">
        <v>40</v>
      </c>
      <c r="R3007">
        <v>57453</v>
      </c>
      <c r="S3007" s="9">
        <v>33.75</v>
      </c>
      <c r="T3007" s="26">
        <v>4.2409999999999997</v>
      </c>
      <c r="U3007" s="8">
        <v>143.13999999999999</v>
      </c>
      <c r="V3007" t="s">
        <v>5205</v>
      </c>
      <c r="W3007" t="s">
        <v>2007</v>
      </c>
      <c r="X3007" t="s">
        <v>42</v>
      </c>
      <c r="Y3007" t="s">
        <v>1740</v>
      </c>
      <c r="AA3007" s="1">
        <f t="shared" si="336"/>
        <v>45989</v>
      </c>
      <c r="AB3007" s="2">
        <f t="shared" si="337"/>
        <v>11</v>
      </c>
      <c r="AC3007" s="2">
        <f t="shared" si="338"/>
        <v>2025</v>
      </c>
      <c r="AD3007" s="2" t="str">
        <f>IFERROR(VLOOKUP(A3007,'Aux Área'!$A$4:$B$123,2,0),"-")</f>
        <v>CONSERVA</v>
      </c>
    </row>
    <row r="3008" spans="1:30" x14ac:dyDescent="0.3">
      <c r="A3008" t="s">
        <v>62</v>
      </c>
      <c r="B3008" t="s">
        <v>1455</v>
      </c>
      <c r="C3008" t="s">
        <v>5206</v>
      </c>
      <c r="D3008" t="s">
        <v>158</v>
      </c>
      <c r="E3008" t="s">
        <v>159</v>
      </c>
      <c r="F3008" t="s">
        <v>63</v>
      </c>
      <c r="G3008" t="s">
        <v>1500</v>
      </c>
      <c r="H3008" t="s">
        <v>36</v>
      </c>
      <c r="I3008" t="s">
        <v>37</v>
      </c>
      <c r="J3008" t="s">
        <v>304</v>
      </c>
      <c r="K3008" t="s">
        <v>305</v>
      </c>
      <c r="L3008" t="s">
        <v>301</v>
      </c>
      <c r="M3008" t="s">
        <v>38</v>
      </c>
      <c r="N3008" t="s">
        <v>39</v>
      </c>
      <c r="O3008" s="23">
        <v>248</v>
      </c>
      <c r="P3008" s="9">
        <v>7.65</v>
      </c>
      <c r="Q3008" t="s">
        <v>40</v>
      </c>
      <c r="R3008">
        <v>46495</v>
      </c>
      <c r="S3008" s="9">
        <v>32.409999999999997</v>
      </c>
      <c r="T3008" s="26">
        <v>4.3570000000000002</v>
      </c>
      <c r="U3008" s="8">
        <v>141.21</v>
      </c>
      <c r="V3008" t="s">
        <v>5207</v>
      </c>
      <c r="W3008" t="s">
        <v>2007</v>
      </c>
      <c r="X3008" t="s">
        <v>42</v>
      </c>
      <c r="Y3008" t="s">
        <v>1740</v>
      </c>
      <c r="AA3008" s="1">
        <f t="shared" si="336"/>
        <v>45989</v>
      </c>
      <c r="AB3008" s="2">
        <f t="shared" si="337"/>
        <v>11</v>
      </c>
      <c r="AC3008" s="2">
        <f t="shared" si="338"/>
        <v>2025</v>
      </c>
      <c r="AD3008" s="2" t="str">
        <f>IFERROR(VLOOKUP(A3008,'Aux Área'!$A$4:$B$123,2,0),"-")</f>
        <v>CONSERVA</v>
      </c>
    </row>
    <row r="3009" spans="1:30" x14ac:dyDescent="0.3">
      <c r="A3009" t="s">
        <v>2306</v>
      </c>
      <c r="B3009" t="s">
        <v>4613</v>
      </c>
      <c r="C3009" t="s">
        <v>5208</v>
      </c>
      <c r="D3009" t="s">
        <v>3428</v>
      </c>
      <c r="E3009" t="s">
        <v>3429</v>
      </c>
      <c r="F3009" t="s">
        <v>2309</v>
      </c>
      <c r="G3009" t="s">
        <v>1135</v>
      </c>
      <c r="H3009" t="s">
        <v>2275</v>
      </c>
      <c r="I3009" t="s">
        <v>1497</v>
      </c>
      <c r="J3009" t="s">
        <v>1665</v>
      </c>
      <c r="K3009" t="s">
        <v>1666</v>
      </c>
      <c r="L3009" t="s">
        <v>301</v>
      </c>
      <c r="M3009" t="s">
        <v>38</v>
      </c>
      <c r="N3009" t="s">
        <v>39</v>
      </c>
      <c r="O3009" s="23">
        <v>375</v>
      </c>
      <c r="P3009" s="9">
        <v>9.86</v>
      </c>
      <c r="Q3009" t="s">
        <v>40</v>
      </c>
      <c r="R3009">
        <v>26653</v>
      </c>
      <c r="S3009" s="9">
        <v>38.04</v>
      </c>
      <c r="T3009" s="26">
        <v>4.29</v>
      </c>
      <c r="U3009" s="8">
        <v>163.19</v>
      </c>
      <c r="V3009" t="s">
        <v>5209</v>
      </c>
      <c r="W3009" t="s">
        <v>2276</v>
      </c>
      <c r="X3009" t="s">
        <v>42</v>
      </c>
      <c r="Y3009" t="s">
        <v>2277</v>
      </c>
      <c r="AA3009" s="1">
        <f t="shared" si="336"/>
        <v>45989</v>
      </c>
      <c r="AB3009" s="2">
        <f t="shared" si="337"/>
        <v>11</v>
      </c>
      <c r="AC3009" s="2">
        <f t="shared" si="338"/>
        <v>2025</v>
      </c>
      <c r="AD3009" s="2" t="str">
        <f>IFERROR(VLOOKUP(A3009,'Aux Área'!$A$4:$B$123,2,0),"-")</f>
        <v>INSPEÇÃO</v>
      </c>
    </row>
    <row r="3010" spans="1:30" x14ac:dyDescent="0.3">
      <c r="A3010" t="s">
        <v>2282</v>
      </c>
      <c r="B3010" t="s">
        <v>4679</v>
      </c>
      <c r="C3010" t="s">
        <v>5210</v>
      </c>
      <c r="D3010" t="s">
        <v>3162</v>
      </c>
      <c r="E3010" t="s">
        <v>3163</v>
      </c>
      <c r="F3010" t="s">
        <v>2285</v>
      </c>
      <c r="G3010" t="s">
        <v>1135</v>
      </c>
      <c r="H3010" t="s">
        <v>2275</v>
      </c>
      <c r="I3010" t="s">
        <v>1497</v>
      </c>
      <c r="J3010" t="s">
        <v>165</v>
      </c>
      <c r="K3010" t="s">
        <v>166</v>
      </c>
      <c r="L3010" t="s">
        <v>167</v>
      </c>
      <c r="M3010" t="s">
        <v>38</v>
      </c>
      <c r="N3010" t="s">
        <v>39</v>
      </c>
      <c r="O3010" s="23">
        <v>314</v>
      </c>
      <c r="P3010" s="9">
        <v>8.34</v>
      </c>
      <c r="Q3010" t="s">
        <v>40</v>
      </c>
      <c r="R3010">
        <v>28644</v>
      </c>
      <c r="S3010" s="9">
        <v>37.67</v>
      </c>
      <c r="T3010" s="26">
        <v>4.46</v>
      </c>
      <c r="U3010" s="8">
        <v>168.01</v>
      </c>
      <c r="V3010" t="s">
        <v>112</v>
      </c>
      <c r="W3010" t="s">
        <v>2276</v>
      </c>
      <c r="X3010" t="s">
        <v>42</v>
      </c>
      <c r="Y3010" t="s">
        <v>2277</v>
      </c>
      <c r="AA3010" s="1">
        <f t="shared" si="336"/>
        <v>45989</v>
      </c>
      <c r="AB3010" s="2">
        <f t="shared" si="337"/>
        <v>11</v>
      </c>
      <c r="AC3010" s="2">
        <f t="shared" si="338"/>
        <v>2025</v>
      </c>
      <c r="AD3010" s="2" t="str">
        <f>IFERROR(VLOOKUP(A3010,'Aux Área'!$A$4:$B$123,2,0),"-")</f>
        <v>INSPEÇÃO</v>
      </c>
    </row>
    <row r="3011" spans="1:30" x14ac:dyDescent="0.3">
      <c r="A3011" t="s">
        <v>662</v>
      </c>
      <c r="B3011" t="s">
        <v>183</v>
      </c>
      <c r="C3011" t="s">
        <v>5211</v>
      </c>
      <c r="D3011" t="s">
        <v>1568</v>
      </c>
      <c r="E3011" t="s">
        <v>1569</v>
      </c>
      <c r="F3011" t="s">
        <v>653</v>
      </c>
      <c r="G3011" t="s">
        <v>1495</v>
      </c>
      <c r="H3011" t="s">
        <v>1571</v>
      </c>
      <c r="I3011" t="s">
        <v>1497</v>
      </c>
      <c r="J3011" t="s">
        <v>237</v>
      </c>
      <c r="K3011" t="s">
        <v>238</v>
      </c>
      <c r="L3011" t="s">
        <v>110</v>
      </c>
      <c r="M3011" t="s">
        <v>38</v>
      </c>
      <c r="N3011" t="s">
        <v>668</v>
      </c>
      <c r="O3011" s="23">
        <v>0</v>
      </c>
      <c r="P3011" s="9">
        <v>0</v>
      </c>
      <c r="Q3011" t="s">
        <v>40</v>
      </c>
      <c r="R3011">
        <v>0</v>
      </c>
      <c r="S3011" s="9">
        <v>105</v>
      </c>
      <c r="T3011" s="26">
        <v>6.09</v>
      </c>
      <c r="U3011" s="8">
        <v>639.45000000000005</v>
      </c>
      <c r="V3011" t="s">
        <v>41</v>
      </c>
      <c r="W3011" t="s">
        <v>652</v>
      </c>
      <c r="X3011" t="s">
        <v>42</v>
      </c>
      <c r="Y3011" t="s">
        <v>653</v>
      </c>
      <c r="AA3011" s="1">
        <f t="shared" si="336"/>
        <v>45989</v>
      </c>
      <c r="AB3011" s="2">
        <f t="shared" si="337"/>
        <v>11</v>
      </c>
      <c r="AC3011" s="2">
        <f t="shared" si="338"/>
        <v>2025</v>
      </c>
      <c r="AD3011" s="2" t="str">
        <f>IFERROR(VLOOKUP(A3011,'Aux Área'!$A$4:$B$123,2,0),"-")</f>
        <v>SÃO PEDRO</v>
      </c>
    </row>
    <row r="3012" spans="1:30" x14ac:dyDescent="0.3">
      <c r="A3012" t="s">
        <v>662</v>
      </c>
      <c r="C3012" t="s">
        <v>15601</v>
      </c>
      <c r="F3012" t="s">
        <v>15689</v>
      </c>
      <c r="K3012" t="s">
        <v>238</v>
      </c>
      <c r="N3012" t="s">
        <v>15690</v>
      </c>
      <c r="O3012" s="23">
        <v>0</v>
      </c>
      <c r="P3012" s="23">
        <v>0</v>
      </c>
      <c r="Q3012" t="s">
        <v>40</v>
      </c>
      <c r="R3012">
        <v>0</v>
      </c>
      <c r="S3012">
        <v>11.08</v>
      </c>
      <c r="U3012" s="8">
        <v>44.21</v>
      </c>
      <c r="W3012" t="s">
        <v>652</v>
      </c>
      <c r="X3012" t="s">
        <v>42</v>
      </c>
      <c r="Y3012" t="s">
        <v>653</v>
      </c>
      <c r="AA3012" s="1">
        <f>IFERROR(DATEVALUE(C3012),"-")</f>
        <v>45989</v>
      </c>
      <c r="AB3012" s="2">
        <f>IFERROR(MONTH(AA3012),"-")</f>
        <v>11</v>
      </c>
      <c r="AC3012" s="2">
        <f>IFERROR(YEAR(AA3012),"-")</f>
        <v>2025</v>
      </c>
      <c r="AD3012" s="2" t="str">
        <f>IFERROR(VLOOKUP(A3012,'Aux Área'!$A$4:$B$123,2,0),"-")</f>
        <v>SÃO PEDRO</v>
      </c>
    </row>
    <row r="3013" spans="1:30" x14ac:dyDescent="0.3">
      <c r="A3013" t="s">
        <v>2117</v>
      </c>
      <c r="B3013" t="s">
        <v>1946</v>
      </c>
      <c r="C3013" t="s">
        <v>5212</v>
      </c>
      <c r="D3013" t="s">
        <v>1948</v>
      </c>
      <c r="E3013" t="s">
        <v>1949</v>
      </c>
      <c r="F3013" t="s">
        <v>653</v>
      </c>
      <c r="G3013" t="s">
        <v>635</v>
      </c>
      <c r="H3013" t="s">
        <v>1804</v>
      </c>
      <c r="I3013" t="s">
        <v>1497</v>
      </c>
      <c r="J3013" t="s">
        <v>409</v>
      </c>
      <c r="K3013" t="s">
        <v>410</v>
      </c>
      <c r="L3013" t="s">
        <v>141</v>
      </c>
      <c r="M3013" t="s">
        <v>38</v>
      </c>
      <c r="N3013" t="s">
        <v>668</v>
      </c>
      <c r="O3013" s="23">
        <v>0</v>
      </c>
      <c r="P3013" s="9">
        <v>0</v>
      </c>
      <c r="Q3013" t="s">
        <v>40</v>
      </c>
      <c r="R3013">
        <v>0</v>
      </c>
      <c r="S3013" s="9">
        <v>61.01</v>
      </c>
      <c r="T3013" s="26">
        <v>6.09</v>
      </c>
      <c r="U3013" s="8">
        <v>371.55</v>
      </c>
      <c r="V3013" t="s">
        <v>5213</v>
      </c>
      <c r="W3013" t="s">
        <v>652</v>
      </c>
      <c r="X3013" t="s">
        <v>42</v>
      </c>
      <c r="Y3013" t="s">
        <v>653</v>
      </c>
      <c r="AA3013" s="1">
        <f t="shared" ref="AA3013:AA3023" si="339">DATEVALUE(C3013)</f>
        <v>45989</v>
      </c>
      <c r="AB3013" s="2">
        <f t="shared" ref="AB3013:AB3023" si="340">MONTH(AA3013)</f>
        <v>11</v>
      </c>
      <c r="AC3013" s="2">
        <f t="shared" ref="AC3013:AC3023" si="341">YEAR(AA3013)</f>
        <v>2025</v>
      </c>
      <c r="AD3013" s="2" t="str">
        <f>IFERROR(VLOOKUP(A3013,'Aux Área'!$A$4:$B$123,2,0),"-")</f>
        <v>SÃO PEDRO</v>
      </c>
    </row>
    <row r="3014" spans="1:30" x14ac:dyDescent="0.3">
      <c r="A3014" t="s">
        <v>5182</v>
      </c>
      <c r="B3014" t="s">
        <v>5183</v>
      </c>
      <c r="C3014" t="s">
        <v>5214</v>
      </c>
      <c r="D3014" t="s">
        <v>5215</v>
      </c>
      <c r="E3014" t="s">
        <v>5216</v>
      </c>
      <c r="F3014" t="s">
        <v>15238</v>
      </c>
      <c r="G3014" t="s">
        <v>1300</v>
      </c>
      <c r="H3014" t="s">
        <v>1301</v>
      </c>
      <c r="I3014" t="s">
        <v>37</v>
      </c>
      <c r="J3014" t="s">
        <v>237</v>
      </c>
      <c r="K3014" t="s">
        <v>238</v>
      </c>
      <c r="L3014" t="s">
        <v>110</v>
      </c>
      <c r="M3014" t="s">
        <v>38</v>
      </c>
      <c r="N3014" t="s">
        <v>39</v>
      </c>
      <c r="O3014" s="23">
        <v>285</v>
      </c>
      <c r="P3014" s="9">
        <v>7.1</v>
      </c>
      <c r="Q3014" t="s">
        <v>40</v>
      </c>
      <c r="R3014">
        <v>33005</v>
      </c>
      <c r="S3014" s="9">
        <v>40.14</v>
      </c>
      <c r="T3014" s="26">
        <v>4.0910000000000002</v>
      </c>
      <c r="U3014" s="8">
        <v>164.21</v>
      </c>
      <c r="V3014" t="s">
        <v>41</v>
      </c>
      <c r="W3014" t="s">
        <v>2276</v>
      </c>
      <c r="X3014" t="s">
        <v>42</v>
      </c>
      <c r="Y3014" t="s">
        <v>2277</v>
      </c>
      <c r="AA3014" s="1">
        <f t="shared" si="339"/>
        <v>45989</v>
      </c>
      <c r="AB3014" s="2">
        <f t="shared" si="340"/>
        <v>11</v>
      </c>
      <c r="AC3014" s="2">
        <f t="shared" si="341"/>
        <v>2025</v>
      </c>
      <c r="AD3014" s="2" t="str">
        <f>IFERROR(VLOOKUP(A3014,'Aux Área'!$A$4:$B$123,2,0),"-")</f>
        <v>ENGENHARIA</v>
      </c>
    </row>
    <row r="3015" spans="1:30" x14ac:dyDescent="0.3">
      <c r="A3015" t="s">
        <v>56</v>
      </c>
      <c r="B3015" t="s">
        <v>266</v>
      </c>
      <c r="C3015" t="s">
        <v>5217</v>
      </c>
      <c r="D3015" t="s">
        <v>120</v>
      </c>
      <c r="E3015" t="s">
        <v>121</v>
      </c>
      <c r="F3015" t="s">
        <v>57</v>
      </c>
      <c r="G3015" t="s">
        <v>1500</v>
      </c>
      <c r="H3015" t="s">
        <v>36</v>
      </c>
      <c r="I3015" t="s">
        <v>37</v>
      </c>
      <c r="J3015" t="s">
        <v>1536</v>
      </c>
      <c r="K3015" t="s">
        <v>1537</v>
      </c>
      <c r="L3015" t="s">
        <v>1538</v>
      </c>
      <c r="M3015" t="s">
        <v>38</v>
      </c>
      <c r="N3015" t="s">
        <v>39</v>
      </c>
      <c r="O3015" s="23">
        <v>391</v>
      </c>
      <c r="P3015" s="9">
        <v>11.19</v>
      </c>
      <c r="Q3015" t="s">
        <v>40</v>
      </c>
      <c r="R3015">
        <v>31680</v>
      </c>
      <c r="S3015" s="9">
        <v>34.94</v>
      </c>
      <c r="T3015" s="26">
        <v>4.4930000000000003</v>
      </c>
      <c r="U3015" s="8">
        <v>157</v>
      </c>
      <c r="V3015" t="s">
        <v>2401</v>
      </c>
      <c r="W3015" t="s">
        <v>2007</v>
      </c>
      <c r="X3015" t="s">
        <v>42</v>
      </c>
      <c r="Y3015" t="s">
        <v>1740</v>
      </c>
      <c r="AA3015" s="1">
        <f t="shared" si="339"/>
        <v>45989</v>
      </c>
      <c r="AB3015" s="2">
        <f t="shared" si="340"/>
        <v>11</v>
      </c>
      <c r="AC3015" s="2">
        <f t="shared" si="341"/>
        <v>2025</v>
      </c>
      <c r="AD3015" s="2" t="str">
        <f>IFERROR(VLOOKUP(A3015,'Aux Área'!$A$4:$B$123,2,0),"-")</f>
        <v>CONSERVA</v>
      </c>
    </row>
    <row r="3016" spans="1:30" x14ac:dyDescent="0.3">
      <c r="A3016" t="s">
        <v>2314</v>
      </c>
      <c r="B3016" t="s">
        <v>4624</v>
      </c>
      <c r="C3016" t="s">
        <v>5218</v>
      </c>
      <c r="D3016" t="s">
        <v>3410</v>
      </c>
      <c r="E3016" t="s">
        <v>3411</v>
      </c>
      <c r="F3016" t="s">
        <v>2317</v>
      </c>
      <c r="G3016" t="s">
        <v>1300</v>
      </c>
      <c r="H3016" t="s">
        <v>1301</v>
      </c>
      <c r="I3016" t="s">
        <v>37</v>
      </c>
      <c r="J3016" t="s">
        <v>231</v>
      </c>
      <c r="K3016" t="s">
        <v>232</v>
      </c>
      <c r="L3016" t="s">
        <v>217</v>
      </c>
      <c r="M3016" t="s">
        <v>38</v>
      </c>
      <c r="N3016" t="s">
        <v>39</v>
      </c>
      <c r="O3016" s="23">
        <v>332</v>
      </c>
      <c r="P3016" s="9">
        <v>8.15</v>
      </c>
      <c r="Q3016" t="s">
        <v>40</v>
      </c>
      <c r="R3016">
        <v>33414</v>
      </c>
      <c r="S3016" s="9">
        <v>40.76</v>
      </c>
      <c r="T3016" s="26">
        <v>4.351</v>
      </c>
      <c r="U3016" s="8">
        <v>177.33</v>
      </c>
      <c r="V3016" t="s">
        <v>5219</v>
      </c>
      <c r="W3016" t="s">
        <v>2276</v>
      </c>
      <c r="X3016" t="s">
        <v>42</v>
      </c>
      <c r="Y3016" t="s">
        <v>2277</v>
      </c>
      <c r="AA3016" s="1">
        <f t="shared" si="339"/>
        <v>45989</v>
      </c>
      <c r="AB3016" s="2">
        <f t="shared" si="340"/>
        <v>11</v>
      </c>
      <c r="AC3016" s="2">
        <f t="shared" si="341"/>
        <v>2025</v>
      </c>
      <c r="AD3016" s="2" t="str">
        <f>IFERROR(VLOOKUP(A3016,'Aux Área'!$A$4:$B$123,2,0),"-")</f>
        <v>INSPEÇÃO</v>
      </c>
    </row>
    <row r="3017" spans="1:30" x14ac:dyDescent="0.3">
      <c r="A3017" t="s">
        <v>1069</v>
      </c>
      <c r="B3017" t="s">
        <v>1516</v>
      </c>
      <c r="C3017" t="s">
        <v>5220</v>
      </c>
      <c r="D3017" t="s">
        <v>102</v>
      </c>
      <c r="E3017" t="s">
        <v>816</v>
      </c>
      <c r="F3017" t="s">
        <v>1071</v>
      </c>
      <c r="G3017" t="s">
        <v>1500</v>
      </c>
      <c r="H3017" t="s">
        <v>36</v>
      </c>
      <c r="I3017" t="s">
        <v>37</v>
      </c>
      <c r="J3017" t="s">
        <v>147</v>
      </c>
      <c r="K3017" t="s">
        <v>148</v>
      </c>
      <c r="L3017" t="s">
        <v>84</v>
      </c>
      <c r="M3017" t="s">
        <v>38</v>
      </c>
      <c r="N3017" t="s">
        <v>39</v>
      </c>
      <c r="O3017" s="23">
        <v>251</v>
      </c>
      <c r="P3017" s="9">
        <v>8.9700000000000006</v>
      </c>
      <c r="Q3017" t="s">
        <v>40</v>
      </c>
      <c r="R3017">
        <v>12558</v>
      </c>
      <c r="S3017" s="9">
        <v>27.97</v>
      </c>
      <c r="T3017" s="26">
        <v>5.24</v>
      </c>
      <c r="U3017" s="8">
        <v>146.56</v>
      </c>
      <c r="V3017" t="s">
        <v>112</v>
      </c>
      <c r="W3017" t="s">
        <v>2007</v>
      </c>
      <c r="X3017" t="s">
        <v>42</v>
      </c>
      <c r="Y3017" t="s">
        <v>1740</v>
      </c>
      <c r="AA3017" s="1">
        <f t="shared" si="339"/>
        <v>45989</v>
      </c>
      <c r="AB3017" s="2">
        <f t="shared" si="340"/>
        <v>11</v>
      </c>
      <c r="AC3017" s="2">
        <f t="shared" si="341"/>
        <v>2025</v>
      </c>
      <c r="AD3017" s="2" t="str">
        <f>IFERROR(VLOOKUP(A3017,'Aux Área'!$A$4:$B$123,2,0),"-")</f>
        <v>FACILITIES</v>
      </c>
    </row>
    <row r="3018" spans="1:30" x14ac:dyDescent="0.3">
      <c r="A3018" t="s">
        <v>2278</v>
      </c>
      <c r="B3018" t="s">
        <v>4664</v>
      </c>
      <c r="C3018" t="s">
        <v>5221</v>
      </c>
      <c r="D3018" t="s">
        <v>3098</v>
      </c>
      <c r="E3018" t="s">
        <v>3099</v>
      </c>
      <c r="F3018" t="s">
        <v>2281</v>
      </c>
      <c r="G3018" t="s">
        <v>1135</v>
      </c>
      <c r="H3018" t="s">
        <v>2275</v>
      </c>
      <c r="I3018" t="s">
        <v>1497</v>
      </c>
      <c r="J3018" t="s">
        <v>169</v>
      </c>
      <c r="K3018" t="s">
        <v>170</v>
      </c>
      <c r="L3018" t="s">
        <v>124</v>
      </c>
      <c r="M3018" t="s">
        <v>38</v>
      </c>
      <c r="N3018" t="s">
        <v>39</v>
      </c>
      <c r="O3018" s="23">
        <v>407</v>
      </c>
      <c r="P3018" s="9">
        <v>9.7100000000000009</v>
      </c>
      <c r="Q3018" t="s">
        <v>40</v>
      </c>
      <c r="R3018">
        <v>33670</v>
      </c>
      <c r="S3018" s="9">
        <v>41.91</v>
      </c>
      <c r="T3018" s="26">
        <v>4.2889999999999997</v>
      </c>
      <c r="U3018" s="8">
        <v>179.75</v>
      </c>
      <c r="V3018" t="s">
        <v>41</v>
      </c>
      <c r="W3018" t="s">
        <v>2276</v>
      </c>
      <c r="X3018" t="s">
        <v>42</v>
      </c>
      <c r="Y3018" t="s">
        <v>2277</v>
      </c>
      <c r="AA3018" s="1">
        <f t="shared" si="339"/>
        <v>45989</v>
      </c>
      <c r="AB3018" s="2">
        <f t="shared" si="340"/>
        <v>11</v>
      </c>
      <c r="AC3018" s="2">
        <f t="shared" si="341"/>
        <v>2025</v>
      </c>
      <c r="AD3018" s="2" t="str">
        <f>IFERROR(VLOOKUP(A3018,'Aux Área'!$A$4:$B$123,2,0),"-")</f>
        <v>INSPEÇÃO</v>
      </c>
    </row>
    <row r="3019" spans="1:30" x14ac:dyDescent="0.3">
      <c r="A3019" t="s">
        <v>58</v>
      </c>
      <c r="B3019" t="s">
        <v>250</v>
      </c>
      <c r="C3019" t="s">
        <v>5222</v>
      </c>
      <c r="D3019" t="s">
        <v>87</v>
      </c>
      <c r="E3019" t="s">
        <v>88</v>
      </c>
      <c r="F3019" t="s">
        <v>59</v>
      </c>
      <c r="G3019" t="s">
        <v>1500</v>
      </c>
      <c r="H3019" t="s">
        <v>36</v>
      </c>
      <c r="I3019" t="s">
        <v>37</v>
      </c>
      <c r="J3019" t="s">
        <v>356</v>
      </c>
      <c r="K3019" t="s">
        <v>357</v>
      </c>
      <c r="L3019" t="s">
        <v>124</v>
      </c>
      <c r="M3019" t="s">
        <v>38</v>
      </c>
      <c r="N3019" t="s">
        <v>39</v>
      </c>
      <c r="O3019" s="23">
        <v>139</v>
      </c>
      <c r="P3019" s="9">
        <v>7.35</v>
      </c>
      <c r="Q3019" t="s">
        <v>40</v>
      </c>
      <c r="R3019">
        <v>57592</v>
      </c>
      <c r="S3019" s="9">
        <v>18.920000000000002</v>
      </c>
      <c r="T3019" s="26">
        <v>4.3899999999999997</v>
      </c>
      <c r="U3019" s="8">
        <v>83.06</v>
      </c>
      <c r="V3019" t="s">
        <v>5223</v>
      </c>
      <c r="W3019" t="s">
        <v>2007</v>
      </c>
      <c r="X3019" t="s">
        <v>42</v>
      </c>
      <c r="Y3019" t="s">
        <v>1740</v>
      </c>
      <c r="AA3019" s="1">
        <f t="shared" si="339"/>
        <v>45989</v>
      </c>
      <c r="AB3019" s="2">
        <f t="shared" si="340"/>
        <v>11</v>
      </c>
      <c r="AC3019" s="2">
        <f t="shared" si="341"/>
        <v>2025</v>
      </c>
      <c r="AD3019" s="2" t="str">
        <f>IFERROR(VLOOKUP(A3019,'Aux Área'!$A$4:$B$123,2,0),"-")</f>
        <v>CONSERVA</v>
      </c>
    </row>
    <row r="3020" spans="1:30" x14ac:dyDescent="0.3">
      <c r="A3020" t="s">
        <v>2488</v>
      </c>
      <c r="B3020" t="s">
        <v>2489</v>
      </c>
      <c r="C3020" t="s">
        <v>5224</v>
      </c>
      <c r="D3020" t="s">
        <v>2937</v>
      </c>
      <c r="E3020" t="s">
        <v>2938</v>
      </c>
      <c r="F3020" t="s">
        <v>2491</v>
      </c>
      <c r="G3020" t="s">
        <v>659</v>
      </c>
      <c r="H3020" t="s">
        <v>2215</v>
      </c>
      <c r="I3020" t="s">
        <v>667</v>
      </c>
      <c r="J3020" t="s">
        <v>409</v>
      </c>
      <c r="K3020" t="s">
        <v>410</v>
      </c>
      <c r="L3020" t="s">
        <v>141</v>
      </c>
      <c r="M3020" t="s">
        <v>38</v>
      </c>
      <c r="N3020" t="s">
        <v>668</v>
      </c>
      <c r="O3020" s="23">
        <v>139</v>
      </c>
      <c r="P3020" s="9">
        <v>4.91</v>
      </c>
      <c r="Q3020" t="s">
        <v>40</v>
      </c>
      <c r="R3020">
        <v>3404</v>
      </c>
      <c r="S3020" s="9">
        <v>28.3</v>
      </c>
      <c r="T3020" s="26">
        <v>6.0910000000000002</v>
      </c>
      <c r="U3020" s="8">
        <v>172.37</v>
      </c>
      <c r="V3020" t="s">
        <v>5225</v>
      </c>
      <c r="W3020" t="s">
        <v>2007</v>
      </c>
      <c r="X3020" t="s">
        <v>42</v>
      </c>
      <c r="Y3020" t="s">
        <v>1740</v>
      </c>
      <c r="AA3020" s="1">
        <f t="shared" si="339"/>
        <v>45989</v>
      </c>
      <c r="AB3020" s="2">
        <f t="shared" si="340"/>
        <v>11</v>
      </c>
      <c r="AC3020" s="2">
        <f t="shared" si="341"/>
        <v>2025</v>
      </c>
      <c r="AD3020" s="2" t="str">
        <f>IFERROR(VLOOKUP(A3020,'Aux Área'!$A$4:$B$123,2,0),"-")</f>
        <v>APH</v>
      </c>
    </row>
    <row r="3021" spans="1:30" x14ac:dyDescent="0.3">
      <c r="A3021" t="s">
        <v>1295</v>
      </c>
      <c r="B3021" t="s">
        <v>1753</v>
      </c>
      <c r="C3021" t="s">
        <v>5226</v>
      </c>
      <c r="D3021" t="s">
        <v>1297</v>
      </c>
      <c r="E3021" t="s">
        <v>2221</v>
      </c>
      <c r="F3021" t="s">
        <v>1299</v>
      </c>
      <c r="G3021" t="s">
        <v>1135</v>
      </c>
      <c r="H3021" t="s">
        <v>1301</v>
      </c>
      <c r="I3021" t="s">
        <v>839</v>
      </c>
      <c r="J3021" t="s">
        <v>1665</v>
      </c>
      <c r="K3021" t="s">
        <v>1666</v>
      </c>
      <c r="L3021" t="s">
        <v>301</v>
      </c>
      <c r="M3021" t="s">
        <v>38</v>
      </c>
      <c r="N3021" t="s">
        <v>39</v>
      </c>
      <c r="O3021" s="23">
        <v>0</v>
      </c>
      <c r="P3021" s="23">
        <v>0</v>
      </c>
      <c r="Q3021" t="s">
        <v>40</v>
      </c>
      <c r="R3021" t="s">
        <v>15244</v>
      </c>
      <c r="S3021" s="9">
        <v>46.48</v>
      </c>
      <c r="T3021" s="26">
        <v>4.29</v>
      </c>
      <c r="U3021" s="8">
        <v>199.4</v>
      </c>
      <c r="V3021" t="s">
        <v>5227</v>
      </c>
      <c r="W3021" t="s">
        <v>2007</v>
      </c>
      <c r="X3021" t="s">
        <v>42</v>
      </c>
      <c r="Y3021" t="s">
        <v>1740</v>
      </c>
      <c r="AA3021" s="1">
        <f t="shared" si="339"/>
        <v>45989</v>
      </c>
      <c r="AB3021" s="2">
        <f t="shared" si="340"/>
        <v>11</v>
      </c>
      <c r="AC3021" s="2">
        <f t="shared" si="341"/>
        <v>2025</v>
      </c>
      <c r="AD3021" s="2" t="str">
        <f>IFERROR(VLOOKUP(A3021,'Aux Área'!$A$4:$B$123,2,0),"-")</f>
        <v>LUCCA JR - OP</v>
      </c>
    </row>
    <row r="3022" spans="1:30" x14ac:dyDescent="0.3">
      <c r="A3022" t="s">
        <v>2638</v>
      </c>
      <c r="B3022" t="s">
        <v>4593</v>
      </c>
      <c r="C3022" t="s">
        <v>5228</v>
      </c>
      <c r="D3022" t="s">
        <v>3419</v>
      </c>
      <c r="E3022" t="s">
        <v>3420</v>
      </c>
      <c r="F3022" t="s">
        <v>2641</v>
      </c>
      <c r="G3022" t="s">
        <v>1135</v>
      </c>
      <c r="H3022" t="s">
        <v>2275</v>
      </c>
      <c r="I3022" t="s">
        <v>1497</v>
      </c>
      <c r="J3022" t="s">
        <v>275</v>
      </c>
      <c r="K3022" t="s">
        <v>276</v>
      </c>
      <c r="L3022" t="s">
        <v>124</v>
      </c>
      <c r="M3022" t="s">
        <v>38</v>
      </c>
      <c r="N3022" t="s">
        <v>39</v>
      </c>
      <c r="O3022" s="23">
        <v>333</v>
      </c>
      <c r="P3022" s="9">
        <v>8.35</v>
      </c>
      <c r="Q3022" t="s">
        <v>40</v>
      </c>
      <c r="R3022">
        <v>26462</v>
      </c>
      <c r="S3022" s="9">
        <v>39.86</v>
      </c>
      <c r="T3022" s="26">
        <v>4.1900000000000004</v>
      </c>
      <c r="U3022" s="8">
        <v>167.01</v>
      </c>
      <c r="V3022" t="s">
        <v>5229</v>
      </c>
      <c r="W3022" t="s">
        <v>2276</v>
      </c>
      <c r="X3022" t="s">
        <v>42</v>
      </c>
      <c r="Y3022" t="s">
        <v>2277</v>
      </c>
      <c r="AA3022" s="1">
        <f t="shared" si="339"/>
        <v>45989</v>
      </c>
      <c r="AB3022" s="2">
        <f t="shared" si="340"/>
        <v>11</v>
      </c>
      <c r="AC3022" s="2">
        <f t="shared" si="341"/>
        <v>2025</v>
      </c>
      <c r="AD3022" s="2" t="str">
        <f>IFERROR(VLOOKUP(A3022,'Aux Área'!$A$4:$B$123,2,0),"-")</f>
        <v>INSPEÇÃO</v>
      </c>
    </row>
    <row r="3023" spans="1:30" x14ac:dyDescent="0.3">
      <c r="A3023" t="s">
        <v>2700</v>
      </c>
      <c r="B3023" t="s">
        <v>2000</v>
      </c>
      <c r="C3023" t="s">
        <v>5230</v>
      </c>
      <c r="D3023" t="s">
        <v>3403</v>
      </c>
      <c r="E3023" t="s">
        <v>3404</v>
      </c>
      <c r="F3023" t="s">
        <v>2703</v>
      </c>
      <c r="G3023" t="s">
        <v>659</v>
      </c>
      <c r="H3023" t="s">
        <v>1996</v>
      </c>
      <c r="I3023" t="s">
        <v>1997</v>
      </c>
      <c r="J3023" t="s">
        <v>122</v>
      </c>
      <c r="K3023" t="s">
        <v>123</v>
      </c>
      <c r="L3023" t="s">
        <v>124</v>
      </c>
      <c r="M3023" t="s">
        <v>38</v>
      </c>
      <c r="N3023" t="s">
        <v>668</v>
      </c>
      <c r="O3023" s="23">
        <v>484</v>
      </c>
      <c r="P3023" s="9">
        <v>5.38</v>
      </c>
      <c r="Q3023" t="s">
        <v>40</v>
      </c>
      <c r="R3023">
        <v>8840</v>
      </c>
      <c r="S3023" s="9">
        <v>90</v>
      </c>
      <c r="T3023" s="26">
        <v>6.14</v>
      </c>
      <c r="U3023" s="8">
        <v>552.61</v>
      </c>
      <c r="V3023" t="s">
        <v>3111</v>
      </c>
      <c r="W3023" t="s">
        <v>1985</v>
      </c>
      <c r="X3023" t="s">
        <v>42</v>
      </c>
      <c r="Y3023" t="s">
        <v>1986</v>
      </c>
      <c r="AA3023" s="1">
        <f t="shared" si="339"/>
        <v>45989</v>
      </c>
      <c r="AB3023" s="2">
        <f t="shared" si="340"/>
        <v>11</v>
      </c>
      <c r="AC3023" s="2">
        <f t="shared" si="341"/>
        <v>2025</v>
      </c>
      <c r="AD3023" s="2" t="str">
        <f>IFERROR(VLOOKUP(A3023,'Aux Área'!$A$4:$B$123,2,0),"-")</f>
        <v>PESADOS</v>
      </c>
    </row>
    <row r="3024" spans="1:30" x14ac:dyDescent="0.3">
      <c r="A3024" t="s">
        <v>2700</v>
      </c>
      <c r="C3024" t="s">
        <v>5230</v>
      </c>
      <c r="F3024" t="s">
        <v>2703</v>
      </c>
      <c r="K3024" t="s">
        <v>123</v>
      </c>
      <c r="N3024" t="s">
        <v>15690</v>
      </c>
      <c r="O3024" t="s">
        <v>15244</v>
      </c>
      <c r="P3024" s="9" t="s">
        <v>15244</v>
      </c>
      <c r="Q3024" t="s">
        <v>40</v>
      </c>
      <c r="R3024" t="s">
        <v>15244</v>
      </c>
      <c r="S3024">
        <v>4</v>
      </c>
      <c r="U3024" s="8">
        <v>13.96</v>
      </c>
      <c r="X3024" t="s">
        <v>42</v>
      </c>
      <c r="Y3024" t="s">
        <v>1986</v>
      </c>
      <c r="AA3024" s="1">
        <f>IFERROR(DATEVALUE(C3024),"-")</f>
        <v>45989</v>
      </c>
      <c r="AB3024" s="2">
        <f>IFERROR(MONTH(AA3024),"-")</f>
        <v>11</v>
      </c>
      <c r="AC3024" s="2">
        <f>IFERROR(YEAR(AA3024),"-")</f>
        <v>2025</v>
      </c>
      <c r="AD3024" s="2" t="str">
        <f>IFERROR(VLOOKUP(A3024,'Aux Área'!$A$4:$B$123,2,0),"-")</f>
        <v>PESADOS</v>
      </c>
    </row>
    <row r="3025" spans="1:30" x14ac:dyDescent="0.3">
      <c r="A3025" t="s">
        <v>2461</v>
      </c>
      <c r="B3025" t="s">
        <v>5008</v>
      </c>
      <c r="C3025" t="s">
        <v>5231</v>
      </c>
      <c r="D3025" t="s">
        <v>3135</v>
      </c>
      <c r="E3025" t="s">
        <v>3136</v>
      </c>
      <c r="F3025" t="s">
        <v>3574</v>
      </c>
      <c r="G3025" t="s">
        <v>1135</v>
      </c>
      <c r="H3025" t="s">
        <v>2275</v>
      </c>
      <c r="I3025" t="s">
        <v>1497</v>
      </c>
      <c r="J3025" t="s">
        <v>188</v>
      </c>
      <c r="K3025" t="s">
        <v>189</v>
      </c>
      <c r="L3025" t="s">
        <v>190</v>
      </c>
      <c r="M3025" t="s">
        <v>38</v>
      </c>
      <c r="N3025" t="s">
        <v>39</v>
      </c>
      <c r="O3025" s="23">
        <v>396</v>
      </c>
      <c r="P3025" s="9">
        <v>10.06</v>
      </c>
      <c r="Q3025" t="s">
        <v>40</v>
      </c>
      <c r="R3025">
        <v>14256</v>
      </c>
      <c r="S3025" s="9">
        <v>39.35</v>
      </c>
      <c r="T3025" s="26">
        <v>4.49</v>
      </c>
      <c r="U3025" s="8">
        <v>176.68</v>
      </c>
      <c r="V3025" t="s">
        <v>41</v>
      </c>
      <c r="W3025" t="s">
        <v>2276</v>
      </c>
      <c r="X3025" t="s">
        <v>42</v>
      </c>
      <c r="Y3025" t="s">
        <v>2277</v>
      </c>
      <c r="AA3025" s="1">
        <f>DATEVALUE(C3025)</f>
        <v>45989</v>
      </c>
      <c r="AB3025" s="2">
        <f>MONTH(AA3025)</f>
        <v>11</v>
      </c>
      <c r="AC3025" s="2">
        <f>YEAR(AA3025)</f>
        <v>2025</v>
      </c>
      <c r="AD3025" s="2" t="str">
        <f>IFERROR(VLOOKUP(A3025,'Aux Área'!$A$4:$B$123,2,0),"-")</f>
        <v>INSPEÇÃO</v>
      </c>
    </row>
    <row r="3026" spans="1:30" x14ac:dyDescent="0.3">
      <c r="A3026" t="s">
        <v>2643</v>
      </c>
      <c r="B3026" t="s">
        <v>2307</v>
      </c>
      <c r="C3026" t="s">
        <v>5232</v>
      </c>
      <c r="D3026" t="s">
        <v>4988</v>
      </c>
      <c r="E3026" t="s">
        <v>4989</v>
      </c>
      <c r="F3026" t="s">
        <v>2646</v>
      </c>
      <c r="G3026" t="s">
        <v>1300</v>
      </c>
      <c r="H3026" t="s">
        <v>1301</v>
      </c>
      <c r="I3026" t="s">
        <v>37</v>
      </c>
      <c r="J3026" t="s">
        <v>122</v>
      </c>
      <c r="K3026" t="s">
        <v>123</v>
      </c>
      <c r="L3026" t="s">
        <v>124</v>
      </c>
      <c r="M3026" t="s">
        <v>38</v>
      </c>
      <c r="N3026" t="s">
        <v>39</v>
      </c>
      <c r="O3026" s="23">
        <v>503</v>
      </c>
      <c r="P3026" s="9">
        <v>10.61</v>
      </c>
      <c r="Q3026" t="s">
        <v>40</v>
      </c>
      <c r="R3026">
        <v>28474</v>
      </c>
      <c r="S3026" s="9">
        <v>47.43</v>
      </c>
      <c r="T3026" s="26">
        <v>4.3899999999999997</v>
      </c>
      <c r="U3026" s="8">
        <v>208.21</v>
      </c>
      <c r="V3026" t="s">
        <v>246</v>
      </c>
      <c r="W3026" t="s">
        <v>2276</v>
      </c>
      <c r="X3026" t="s">
        <v>42</v>
      </c>
      <c r="Y3026" t="s">
        <v>2277</v>
      </c>
      <c r="AA3026" s="1">
        <f>DATEVALUE(C3026)</f>
        <v>45989</v>
      </c>
      <c r="AB3026" s="2">
        <f>MONTH(AA3026)</f>
        <v>11</v>
      </c>
      <c r="AC3026" s="2">
        <f>YEAR(AA3026)</f>
        <v>2025</v>
      </c>
      <c r="AD3026" s="2" t="str">
        <f>IFERROR(VLOOKUP(A3026,'Aux Área'!$A$4:$B$123,2,0),"-")</f>
        <v>INSPEÇÃO</v>
      </c>
    </row>
    <row r="3027" spans="1:30" x14ac:dyDescent="0.3">
      <c r="A3027" t="s">
        <v>2347</v>
      </c>
      <c r="B3027" t="s">
        <v>2348</v>
      </c>
      <c r="C3027" t="s">
        <v>5233</v>
      </c>
      <c r="D3027" t="s">
        <v>4012</v>
      </c>
      <c r="E3027" t="s">
        <v>4013</v>
      </c>
      <c r="F3027" t="s">
        <v>2350</v>
      </c>
      <c r="G3027" t="s">
        <v>659</v>
      </c>
      <c r="H3027" t="s">
        <v>1996</v>
      </c>
      <c r="I3027" t="s">
        <v>1997</v>
      </c>
      <c r="J3027" t="s">
        <v>237</v>
      </c>
      <c r="K3027" t="s">
        <v>238</v>
      </c>
      <c r="L3027" t="s">
        <v>110</v>
      </c>
      <c r="M3027" t="s">
        <v>38</v>
      </c>
      <c r="N3027" t="s">
        <v>668</v>
      </c>
      <c r="O3027" s="23">
        <v>515</v>
      </c>
      <c r="P3027" s="9">
        <v>6.31</v>
      </c>
      <c r="Q3027" t="s">
        <v>40</v>
      </c>
      <c r="R3027">
        <v>9812</v>
      </c>
      <c r="S3027" s="9">
        <v>81.62</v>
      </c>
      <c r="T3027" s="26">
        <v>6.09</v>
      </c>
      <c r="U3027" s="8">
        <v>497.07</v>
      </c>
      <c r="V3027" t="s">
        <v>41</v>
      </c>
      <c r="W3027" t="s">
        <v>1985</v>
      </c>
      <c r="X3027" t="s">
        <v>42</v>
      </c>
      <c r="Y3027" t="s">
        <v>1986</v>
      </c>
      <c r="AA3027" s="1">
        <f>DATEVALUE(C3027)</f>
        <v>45989</v>
      </c>
      <c r="AB3027" s="2">
        <f>MONTH(AA3027)</f>
        <v>11</v>
      </c>
      <c r="AC3027" s="2">
        <f>YEAR(AA3027)</f>
        <v>2025</v>
      </c>
      <c r="AD3027" s="2" t="str">
        <f>IFERROR(VLOOKUP(A3027,'Aux Área'!$A$4:$B$123,2,0),"-")</f>
        <v>PESADOS</v>
      </c>
    </row>
    <row r="3028" spans="1:30" x14ac:dyDescent="0.3">
      <c r="A3028" t="s">
        <v>2041</v>
      </c>
      <c r="B3028" t="s">
        <v>2042</v>
      </c>
      <c r="C3028" t="s">
        <v>5234</v>
      </c>
      <c r="D3028" t="s">
        <v>1297</v>
      </c>
      <c r="E3028" t="s">
        <v>2221</v>
      </c>
      <c r="F3028" t="s">
        <v>2044</v>
      </c>
      <c r="G3028" t="s">
        <v>659</v>
      </c>
      <c r="H3028" t="s">
        <v>1996</v>
      </c>
      <c r="I3028" t="s">
        <v>1997</v>
      </c>
      <c r="J3028" t="s">
        <v>231</v>
      </c>
      <c r="K3028" t="s">
        <v>232</v>
      </c>
      <c r="L3028" t="s">
        <v>217</v>
      </c>
      <c r="M3028" t="s">
        <v>38</v>
      </c>
      <c r="N3028" t="s">
        <v>668</v>
      </c>
      <c r="O3028" s="23">
        <v>365</v>
      </c>
      <c r="P3028" s="9">
        <v>6.47</v>
      </c>
      <c r="Q3028" t="s">
        <v>40</v>
      </c>
      <c r="R3028">
        <v>10455</v>
      </c>
      <c r="S3028" s="9">
        <v>56.41</v>
      </c>
      <c r="T3028" s="26">
        <v>5.99</v>
      </c>
      <c r="U3028" s="8">
        <v>337.91</v>
      </c>
      <c r="V3028" t="s">
        <v>5235</v>
      </c>
      <c r="W3028" t="s">
        <v>1985</v>
      </c>
      <c r="X3028" t="s">
        <v>42</v>
      </c>
      <c r="Y3028" t="s">
        <v>1986</v>
      </c>
      <c r="AA3028" s="1">
        <f>DATEVALUE(C3028)</f>
        <v>45989</v>
      </c>
      <c r="AB3028" s="2">
        <f>MONTH(AA3028)</f>
        <v>11</v>
      </c>
      <c r="AC3028" s="2">
        <f>YEAR(AA3028)</f>
        <v>2025</v>
      </c>
      <c r="AD3028" s="2" t="str">
        <f>IFERROR(VLOOKUP(A3028,'Aux Área'!$A$4:$B$123,2,0),"-")</f>
        <v>PESADOS</v>
      </c>
    </row>
    <row r="3029" spans="1:30" x14ac:dyDescent="0.3">
      <c r="A3029" t="s">
        <v>2041</v>
      </c>
      <c r="C3029" t="s">
        <v>5234</v>
      </c>
      <c r="F3029" t="s">
        <v>2044</v>
      </c>
      <c r="K3029" t="s">
        <v>232</v>
      </c>
      <c r="N3029" t="s">
        <v>15690</v>
      </c>
      <c r="O3029" t="s">
        <v>15244</v>
      </c>
      <c r="P3029" s="9" t="s">
        <v>15244</v>
      </c>
      <c r="Q3029" t="s">
        <v>40</v>
      </c>
      <c r="R3029" t="s">
        <v>15244</v>
      </c>
      <c r="S3029">
        <v>4.58</v>
      </c>
      <c r="U3029" s="8">
        <v>15.12</v>
      </c>
      <c r="X3029" t="s">
        <v>42</v>
      </c>
      <c r="Y3029" t="s">
        <v>1986</v>
      </c>
      <c r="AA3029" s="1">
        <f>IFERROR(DATEVALUE(C3029),"-")</f>
        <v>45989</v>
      </c>
      <c r="AB3029" s="2">
        <f>IFERROR(MONTH(AA3029),"-")</f>
        <v>11</v>
      </c>
      <c r="AC3029" s="2">
        <f>IFERROR(YEAR(AA3029),"-")</f>
        <v>2025</v>
      </c>
      <c r="AD3029" s="2" t="str">
        <f>IFERROR(VLOOKUP(A3029,'Aux Área'!$A$4:$B$123,2,0),"-")</f>
        <v>PESADOS</v>
      </c>
    </row>
    <row r="3030" spans="1:30" x14ac:dyDescent="0.3">
      <c r="A3030" t="s">
        <v>2318</v>
      </c>
      <c r="B3030" t="s">
        <v>2733</v>
      </c>
      <c r="C3030" t="s">
        <v>5236</v>
      </c>
      <c r="D3030" t="s">
        <v>5015</v>
      </c>
      <c r="E3030" t="s">
        <v>5016</v>
      </c>
      <c r="F3030" t="s">
        <v>4203</v>
      </c>
      <c r="G3030" t="s">
        <v>1135</v>
      </c>
      <c r="H3030" t="s">
        <v>2185</v>
      </c>
      <c r="I3030" t="s">
        <v>2186</v>
      </c>
      <c r="J3030" t="s">
        <v>169</v>
      </c>
      <c r="K3030" t="s">
        <v>170</v>
      </c>
      <c r="L3030" t="s">
        <v>124</v>
      </c>
      <c r="M3030" t="s">
        <v>38</v>
      </c>
      <c r="N3030" t="s">
        <v>638</v>
      </c>
      <c r="O3030" s="23">
        <v>936</v>
      </c>
      <c r="P3030" s="9">
        <v>14.6</v>
      </c>
      <c r="Q3030" t="s">
        <v>40</v>
      </c>
      <c r="R3030">
        <v>24074</v>
      </c>
      <c r="S3030" s="9">
        <v>64.09</v>
      </c>
      <c r="T3030" s="26">
        <v>6.09</v>
      </c>
      <c r="U3030" s="8">
        <v>390.31</v>
      </c>
      <c r="V3030" t="s">
        <v>41</v>
      </c>
      <c r="W3030" t="s">
        <v>2007</v>
      </c>
      <c r="X3030" t="s">
        <v>42</v>
      </c>
      <c r="Y3030" t="s">
        <v>2188</v>
      </c>
      <c r="AA3030" s="1">
        <f t="shared" ref="AA3030:AA3042" si="342">DATEVALUE(C3030)</f>
        <v>45989</v>
      </c>
      <c r="AB3030" s="2">
        <f t="shared" ref="AB3030:AB3042" si="343">MONTH(AA3030)</f>
        <v>11</v>
      </c>
      <c r="AC3030" s="2">
        <f t="shared" ref="AC3030:AC3042" si="344">YEAR(AA3030)</f>
        <v>2025</v>
      </c>
      <c r="AD3030" s="2" t="str">
        <f>IFERROR(VLOOKUP(A3030,'Aux Área'!$A$4:$B$123,2,0),"-")</f>
        <v>INSPEÇÃO</v>
      </c>
    </row>
    <row r="3031" spans="1:30" x14ac:dyDescent="0.3">
      <c r="A3031" t="s">
        <v>2282</v>
      </c>
      <c r="B3031" t="s">
        <v>4679</v>
      </c>
      <c r="C3031" t="s">
        <v>5237</v>
      </c>
      <c r="D3031" t="s">
        <v>3781</v>
      </c>
      <c r="E3031" t="s">
        <v>3782</v>
      </c>
      <c r="F3031" t="s">
        <v>2285</v>
      </c>
      <c r="G3031" t="s">
        <v>1135</v>
      </c>
      <c r="H3031" t="s">
        <v>2275</v>
      </c>
      <c r="I3031" t="s">
        <v>1497</v>
      </c>
      <c r="J3031" t="s">
        <v>1681</v>
      </c>
      <c r="K3031" t="s">
        <v>1682</v>
      </c>
      <c r="L3031" t="s">
        <v>141</v>
      </c>
      <c r="M3031" t="s">
        <v>38</v>
      </c>
      <c r="N3031" t="s">
        <v>39</v>
      </c>
      <c r="O3031" s="23">
        <v>385</v>
      </c>
      <c r="P3031" s="9">
        <v>11.67</v>
      </c>
      <c r="Q3031" t="s">
        <v>40</v>
      </c>
      <c r="R3031">
        <v>29029</v>
      </c>
      <c r="S3031" s="9">
        <v>32.979999999999997</v>
      </c>
      <c r="T3031" s="26">
        <v>4.6390000000000002</v>
      </c>
      <c r="U3031" s="8">
        <v>153</v>
      </c>
      <c r="V3031" t="s">
        <v>41</v>
      </c>
      <c r="W3031" t="s">
        <v>2276</v>
      </c>
      <c r="X3031" t="s">
        <v>42</v>
      </c>
      <c r="Y3031" t="s">
        <v>2277</v>
      </c>
      <c r="AA3031" s="1">
        <f t="shared" si="342"/>
        <v>45990</v>
      </c>
      <c r="AB3031" s="2">
        <f t="shared" si="343"/>
        <v>11</v>
      </c>
      <c r="AC3031" s="2">
        <f t="shared" si="344"/>
        <v>2025</v>
      </c>
      <c r="AD3031" s="2" t="str">
        <f>IFERROR(VLOOKUP(A3031,'Aux Área'!$A$4:$B$123,2,0),"-")</f>
        <v>INSPEÇÃO</v>
      </c>
    </row>
    <row r="3032" spans="1:30" x14ac:dyDescent="0.3">
      <c r="A3032" t="s">
        <v>2306</v>
      </c>
      <c r="B3032" t="s">
        <v>4613</v>
      </c>
      <c r="C3032" t="s">
        <v>5238</v>
      </c>
      <c r="D3032" t="s">
        <v>3212</v>
      </c>
      <c r="E3032" t="s">
        <v>3213</v>
      </c>
      <c r="F3032" t="s">
        <v>2309</v>
      </c>
      <c r="G3032" t="s">
        <v>1135</v>
      </c>
      <c r="H3032" t="s">
        <v>2275</v>
      </c>
      <c r="I3032" t="s">
        <v>1497</v>
      </c>
      <c r="J3032" t="s">
        <v>89</v>
      </c>
      <c r="K3032" t="s">
        <v>90</v>
      </c>
      <c r="L3032" t="s">
        <v>91</v>
      </c>
      <c r="M3032" t="s">
        <v>38</v>
      </c>
      <c r="N3032" t="s">
        <v>39</v>
      </c>
      <c r="O3032" s="23">
        <v>481</v>
      </c>
      <c r="P3032" s="9">
        <v>10.66</v>
      </c>
      <c r="Q3032" t="s">
        <v>40</v>
      </c>
      <c r="R3032">
        <v>27134</v>
      </c>
      <c r="S3032" s="9">
        <v>45.14</v>
      </c>
      <c r="T3032" s="26">
        <v>4.49</v>
      </c>
      <c r="U3032" s="8">
        <v>202.68</v>
      </c>
      <c r="V3032" t="s">
        <v>5239</v>
      </c>
      <c r="W3032" t="s">
        <v>2276</v>
      </c>
      <c r="X3032" t="s">
        <v>42</v>
      </c>
      <c r="Y3032" t="s">
        <v>2277</v>
      </c>
      <c r="AA3032" s="1">
        <f t="shared" si="342"/>
        <v>45990</v>
      </c>
      <c r="AB3032" s="2">
        <f t="shared" si="343"/>
        <v>11</v>
      </c>
      <c r="AC3032" s="2">
        <f t="shared" si="344"/>
        <v>2025</v>
      </c>
      <c r="AD3032" s="2" t="str">
        <f>IFERROR(VLOOKUP(A3032,'Aux Área'!$A$4:$B$123,2,0),"-")</f>
        <v>INSPEÇÃO</v>
      </c>
    </row>
    <row r="3033" spans="1:30" x14ac:dyDescent="0.3">
      <c r="A3033" t="s">
        <v>2181</v>
      </c>
      <c r="B3033" t="s">
        <v>4595</v>
      </c>
      <c r="C3033" t="s">
        <v>5240</v>
      </c>
      <c r="D3033" t="s">
        <v>3303</v>
      </c>
      <c r="E3033" t="s">
        <v>3304</v>
      </c>
      <c r="F3033" t="s">
        <v>2184</v>
      </c>
      <c r="G3033" t="s">
        <v>1135</v>
      </c>
      <c r="H3033" t="s">
        <v>2185</v>
      </c>
      <c r="I3033" t="s">
        <v>2186</v>
      </c>
      <c r="J3033" t="s">
        <v>1122</v>
      </c>
      <c r="K3033" t="s">
        <v>1123</v>
      </c>
      <c r="L3033" t="s">
        <v>110</v>
      </c>
      <c r="M3033" t="s">
        <v>38</v>
      </c>
      <c r="N3033" t="s">
        <v>668</v>
      </c>
      <c r="O3033" s="23">
        <v>878</v>
      </c>
      <c r="P3033" s="9">
        <v>15.46</v>
      </c>
      <c r="Q3033" t="s">
        <v>40</v>
      </c>
      <c r="R3033">
        <v>31439</v>
      </c>
      <c r="S3033" s="9">
        <v>56.81</v>
      </c>
      <c r="T3033" s="26">
        <v>5.89</v>
      </c>
      <c r="U3033" s="8">
        <v>334.61</v>
      </c>
      <c r="V3033" t="s">
        <v>112</v>
      </c>
      <c r="W3033" t="s">
        <v>2007</v>
      </c>
      <c r="X3033" t="s">
        <v>42</v>
      </c>
      <c r="Y3033" t="s">
        <v>2188</v>
      </c>
      <c r="AA3033" s="1">
        <f t="shared" si="342"/>
        <v>45990</v>
      </c>
      <c r="AB3033" s="2">
        <f t="shared" si="343"/>
        <v>11</v>
      </c>
      <c r="AC3033" s="2">
        <f t="shared" si="344"/>
        <v>2025</v>
      </c>
      <c r="AD3033" s="2" t="str">
        <f>IFERROR(VLOOKUP(A3033,'Aux Área'!$A$4:$B$123,2,0),"-")</f>
        <v>INSPEÇÃO</v>
      </c>
    </row>
    <row r="3034" spans="1:30" x14ac:dyDescent="0.3">
      <c r="A3034" t="s">
        <v>2461</v>
      </c>
      <c r="B3034" t="s">
        <v>5008</v>
      </c>
      <c r="C3034" t="s">
        <v>5241</v>
      </c>
      <c r="D3034" t="s">
        <v>3216</v>
      </c>
      <c r="E3034" t="s">
        <v>3217</v>
      </c>
      <c r="F3034" t="s">
        <v>3574</v>
      </c>
      <c r="G3034" t="s">
        <v>1135</v>
      </c>
      <c r="H3034" t="s">
        <v>2275</v>
      </c>
      <c r="I3034" t="s">
        <v>1497</v>
      </c>
      <c r="J3034" t="s">
        <v>275</v>
      </c>
      <c r="K3034" t="s">
        <v>276</v>
      </c>
      <c r="L3034" t="s">
        <v>124</v>
      </c>
      <c r="M3034" t="s">
        <v>38</v>
      </c>
      <c r="N3034" t="s">
        <v>39</v>
      </c>
      <c r="O3034" s="23">
        <v>397</v>
      </c>
      <c r="P3034" s="9">
        <v>10.61</v>
      </c>
      <c r="Q3034" t="s">
        <v>40</v>
      </c>
      <c r="R3034">
        <v>14653</v>
      </c>
      <c r="S3034" s="9">
        <v>37.4</v>
      </c>
      <c r="T3034" s="26">
        <v>4.1900000000000004</v>
      </c>
      <c r="U3034" s="8">
        <v>156.71</v>
      </c>
      <c r="V3034" t="s">
        <v>5242</v>
      </c>
      <c r="W3034" t="s">
        <v>2276</v>
      </c>
      <c r="X3034" t="s">
        <v>42</v>
      </c>
      <c r="Y3034" t="s">
        <v>2277</v>
      </c>
      <c r="AA3034" s="1">
        <f t="shared" si="342"/>
        <v>45990</v>
      </c>
      <c r="AB3034" s="2">
        <f t="shared" si="343"/>
        <v>11</v>
      </c>
      <c r="AC3034" s="2">
        <f t="shared" si="344"/>
        <v>2025</v>
      </c>
      <c r="AD3034" s="2" t="str">
        <f>IFERROR(VLOOKUP(A3034,'Aux Área'!$A$4:$B$123,2,0),"-")</f>
        <v>INSPEÇÃO</v>
      </c>
    </row>
    <row r="3035" spans="1:30" x14ac:dyDescent="0.3">
      <c r="A3035" t="s">
        <v>2278</v>
      </c>
      <c r="B3035" t="s">
        <v>4664</v>
      </c>
      <c r="C3035" t="s">
        <v>5243</v>
      </c>
      <c r="D3035" t="s">
        <v>3208</v>
      </c>
      <c r="E3035" t="s">
        <v>3209</v>
      </c>
      <c r="F3035" t="s">
        <v>2281</v>
      </c>
      <c r="G3035" t="s">
        <v>1135</v>
      </c>
      <c r="H3035" t="s">
        <v>2275</v>
      </c>
      <c r="I3035" t="s">
        <v>1497</v>
      </c>
      <c r="J3035" t="s">
        <v>175</v>
      </c>
      <c r="K3035" t="s">
        <v>176</v>
      </c>
      <c r="L3035" t="s">
        <v>177</v>
      </c>
      <c r="M3035" t="s">
        <v>38</v>
      </c>
      <c r="N3035" t="s">
        <v>39</v>
      </c>
      <c r="O3035" s="23">
        <v>506</v>
      </c>
      <c r="P3035" s="9">
        <v>11.59</v>
      </c>
      <c r="Q3035" t="s">
        <v>40</v>
      </c>
      <c r="R3035">
        <v>34176</v>
      </c>
      <c r="S3035" s="9">
        <v>43.64</v>
      </c>
      <c r="T3035" s="26">
        <v>4.3890000000000002</v>
      </c>
      <c r="U3035" s="8">
        <v>191.52</v>
      </c>
      <c r="V3035" t="s">
        <v>246</v>
      </c>
      <c r="W3035" t="s">
        <v>2276</v>
      </c>
      <c r="X3035" t="s">
        <v>42</v>
      </c>
      <c r="Y3035" t="s">
        <v>2277</v>
      </c>
      <c r="AA3035" s="1">
        <f t="shared" si="342"/>
        <v>45990</v>
      </c>
      <c r="AB3035" s="2">
        <f t="shared" si="343"/>
        <v>11</v>
      </c>
      <c r="AC3035" s="2">
        <f t="shared" si="344"/>
        <v>2025</v>
      </c>
      <c r="AD3035" s="2" t="str">
        <f>IFERROR(VLOOKUP(A3035,'Aux Área'!$A$4:$B$123,2,0),"-")</f>
        <v>INSPEÇÃO</v>
      </c>
    </row>
    <row r="3036" spans="1:30" x14ac:dyDescent="0.3">
      <c r="A3036" t="s">
        <v>2643</v>
      </c>
      <c r="B3036" t="s">
        <v>2307</v>
      </c>
      <c r="C3036" t="s">
        <v>5244</v>
      </c>
      <c r="D3036" t="s">
        <v>4726</v>
      </c>
      <c r="E3036" t="s">
        <v>4727</v>
      </c>
      <c r="F3036" t="s">
        <v>2646</v>
      </c>
      <c r="G3036" t="s">
        <v>1300</v>
      </c>
      <c r="H3036" t="s">
        <v>1301</v>
      </c>
      <c r="I3036" t="s">
        <v>37</v>
      </c>
      <c r="J3036" t="s">
        <v>122</v>
      </c>
      <c r="K3036" t="s">
        <v>123</v>
      </c>
      <c r="L3036" t="s">
        <v>124</v>
      </c>
      <c r="M3036" t="s">
        <v>38</v>
      </c>
      <c r="N3036" t="s">
        <v>39</v>
      </c>
      <c r="O3036" s="23">
        <v>453</v>
      </c>
      <c r="P3036" s="9">
        <v>11.37</v>
      </c>
      <c r="Q3036" t="s">
        <v>40</v>
      </c>
      <c r="R3036">
        <v>28927</v>
      </c>
      <c r="S3036" s="9">
        <v>39.840000000000003</v>
      </c>
      <c r="T3036" s="26">
        <v>4.3899999999999997</v>
      </c>
      <c r="U3036" s="8">
        <v>174.9</v>
      </c>
      <c r="V3036" t="s">
        <v>112</v>
      </c>
      <c r="W3036" t="s">
        <v>2276</v>
      </c>
      <c r="X3036" t="s">
        <v>42</v>
      </c>
      <c r="Y3036" t="s">
        <v>2277</v>
      </c>
      <c r="AA3036" s="1">
        <f t="shared" si="342"/>
        <v>45990</v>
      </c>
      <c r="AB3036" s="2">
        <f t="shared" si="343"/>
        <v>11</v>
      </c>
      <c r="AC3036" s="2">
        <f t="shared" si="344"/>
        <v>2025</v>
      </c>
      <c r="AD3036" s="2" t="str">
        <f>IFERROR(VLOOKUP(A3036,'Aux Área'!$A$4:$B$123,2,0),"-")</f>
        <v>INSPEÇÃO</v>
      </c>
    </row>
    <row r="3037" spans="1:30" x14ac:dyDescent="0.3">
      <c r="A3037" t="s">
        <v>2314</v>
      </c>
      <c r="B3037" t="s">
        <v>4624</v>
      </c>
      <c r="C3037" t="s">
        <v>5245</v>
      </c>
      <c r="D3037" t="s">
        <v>4016</v>
      </c>
      <c r="E3037" t="s">
        <v>4017</v>
      </c>
      <c r="F3037" t="s">
        <v>2317</v>
      </c>
      <c r="G3037" t="s">
        <v>1300</v>
      </c>
      <c r="H3037" t="s">
        <v>1301</v>
      </c>
      <c r="I3037" t="s">
        <v>37</v>
      </c>
      <c r="J3037" t="s">
        <v>89</v>
      </c>
      <c r="K3037" t="s">
        <v>90</v>
      </c>
      <c r="L3037" t="s">
        <v>91</v>
      </c>
      <c r="M3037" t="s">
        <v>38</v>
      </c>
      <c r="N3037" t="s">
        <v>39</v>
      </c>
      <c r="O3037" s="23">
        <v>481</v>
      </c>
      <c r="P3037" s="9">
        <v>11.15</v>
      </c>
      <c r="Q3037" t="s">
        <v>40</v>
      </c>
      <c r="R3037">
        <v>33895</v>
      </c>
      <c r="S3037" s="9">
        <v>43.15</v>
      </c>
      <c r="T3037" s="26">
        <v>4.29</v>
      </c>
      <c r="U3037" s="8">
        <v>185.11</v>
      </c>
      <c r="V3037" t="s">
        <v>5246</v>
      </c>
      <c r="W3037" t="s">
        <v>2276</v>
      </c>
      <c r="X3037" t="s">
        <v>42</v>
      </c>
      <c r="Y3037" t="s">
        <v>2277</v>
      </c>
      <c r="AA3037" s="1">
        <f t="shared" si="342"/>
        <v>45990</v>
      </c>
      <c r="AB3037" s="2">
        <f t="shared" si="343"/>
        <v>11</v>
      </c>
      <c r="AC3037" s="2">
        <f t="shared" si="344"/>
        <v>2025</v>
      </c>
      <c r="AD3037" s="2" t="str">
        <f>IFERROR(VLOOKUP(A3037,'Aux Área'!$A$4:$B$123,2,0),"-")</f>
        <v>INSPEÇÃO</v>
      </c>
    </row>
    <row r="3038" spans="1:30" x14ac:dyDescent="0.3">
      <c r="A3038" t="s">
        <v>2638</v>
      </c>
      <c r="B3038" t="s">
        <v>4593</v>
      </c>
      <c r="C3038" t="s">
        <v>5247</v>
      </c>
      <c r="D3038" t="s">
        <v>4358</v>
      </c>
      <c r="E3038" t="s">
        <v>4359</v>
      </c>
      <c r="F3038" t="s">
        <v>2641</v>
      </c>
      <c r="G3038" t="s">
        <v>1135</v>
      </c>
      <c r="H3038" t="s">
        <v>2275</v>
      </c>
      <c r="I3038" t="s">
        <v>1497</v>
      </c>
      <c r="J3038" t="s">
        <v>275</v>
      </c>
      <c r="K3038" t="s">
        <v>276</v>
      </c>
      <c r="L3038" t="s">
        <v>124</v>
      </c>
      <c r="M3038" t="s">
        <v>38</v>
      </c>
      <c r="N3038" t="s">
        <v>39</v>
      </c>
      <c r="O3038" s="23">
        <v>433</v>
      </c>
      <c r="P3038" s="9">
        <v>10.46</v>
      </c>
      <c r="Q3038" t="s">
        <v>40</v>
      </c>
      <c r="R3038">
        <v>26895</v>
      </c>
      <c r="S3038" s="9">
        <v>41.38</v>
      </c>
      <c r="T3038" s="26">
        <v>4.1900000000000004</v>
      </c>
      <c r="U3038" s="8">
        <v>173.38</v>
      </c>
      <c r="V3038" t="s">
        <v>5248</v>
      </c>
      <c r="W3038" t="s">
        <v>2276</v>
      </c>
      <c r="X3038" t="s">
        <v>42</v>
      </c>
      <c r="Y3038" t="s">
        <v>2277</v>
      </c>
      <c r="AA3038" s="1">
        <f t="shared" si="342"/>
        <v>45990</v>
      </c>
      <c r="AB3038" s="2">
        <f t="shared" si="343"/>
        <v>11</v>
      </c>
      <c r="AC3038" s="2">
        <f t="shared" si="344"/>
        <v>2025</v>
      </c>
      <c r="AD3038" s="2" t="str">
        <f>IFERROR(VLOOKUP(A3038,'Aux Área'!$A$4:$B$123,2,0),"-")</f>
        <v>INSPEÇÃO</v>
      </c>
    </row>
    <row r="3039" spans="1:30" x14ac:dyDescent="0.3">
      <c r="A3039" t="s">
        <v>2260</v>
      </c>
      <c r="B3039" t="s">
        <v>113</v>
      </c>
      <c r="C3039" t="s">
        <v>5249</v>
      </c>
      <c r="D3039" t="s">
        <v>3005</v>
      </c>
      <c r="E3039" t="s">
        <v>3006</v>
      </c>
      <c r="F3039" t="s">
        <v>2262</v>
      </c>
      <c r="G3039" t="s">
        <v>35</v>
      </c>
      <c r="H3039" t="s">
        <v>2263</v>
      </c>
      <c r="I3039" t="s">
        <v>2186</v>
      </c>
      <c r="J3039" t="s">
        <v>1681</v>
      </c>
      <c r="K3039" t="s">
        <v>1682</v>
      </c>
      <c r="L3039" t="s">
        <v>141</v>
      </c>
      <c r="M3039" t="s">
        <v>38</v>
      </c>
      <c r="N3039" t="s">
        <v>668</v>
      </c>
      <c r="O3039" s="23">
        <v>913</v>
      </c>
      <c r="P3039" s="9">
        <v>15.67</v>
      </c>
      <c r="Q3039" t="s">
        <v>40</v>
      </c>
      <c r="R3039">
        <v>26956</v>
      </c>
      <c r="S3039" s="9">
        <v>58.26</v>
      </c>
      <c r="T3039" s="26">
        <v>6.49</v>
      </c>
      <c r="U3039" s="8">
        <v>378.1</v>
      </c>
      <c r="V3039" t="s">
        <v>41</v>
      </c>
      <c r="W3039" t="s">
        <v>2007</v>
      </c>
      <c r="X3039" t="s">
        <v>42</v>
      </c>
      <c r="Y3039" t="s">
        <v>1740</v>
      </c>
      <c r="AA3039" s="1">
        <f t="shared" si="342"/>
        <v>45990</v>
      </c>
      <c r="AB3039" s="2">
        <f t="shared" si="343"/>
        <v>11</v>
      </c>
      <c r="AC3039" s="2">
        <f t="shared" si="344"/>
        <v>2025</v>
      </c>
      <c r="AD3039" s="2" t="str">
        <f>IFERROR(VLOOKUP(A3039,'Aux Área'!$A$4:$B$123,2,0),"-")</f>
        <v>INSPEÇÃO</v>
      </c>
    </row>
    <row r="3040" spans="1:30" x14ac:dyDescent="0.3">
      <c r="A3040" t="s">
        <v>1069</v>
      </c>
      <c r="B3040" t="s">
        <v>1516</v>
      </c>
      <c r="C3040" t="s">
        <v>5250</v>
      </c>
      <c r="D3040" t="s">
        <v>102</v>
      </c>
      <c r="E3040" t="s">
        <v>816</v>
      </c>
      <c r="F3040" t="s">
        <v>1071</v>
      </c>
      <c r="G3040" t="s">
        <v>1500</v>
      </c>
      <c r="H3040" t="s">
        <v>36</v>
      </c>
      <c r="I3040" t="s">
        <v>37</v>
      </c>
      <c r="J3040" t="s">
        <v>5251</v>
      </c>
      <c r="K3040" t="s">
        <v>5252</v>
      </c>
      <c r="L3040" t="s">
        <v>5253</v>
      </c>
      <c r="M3040" t="s">
        <v>38</v>
      </c>
      <c r="N3040" t="s">
        <v>39</v>
      </c>
      <c r="O3040" s="23">
        <v>241</v>
      </c>
      <c r="P3040" s="9">
        <v>7.66</v>
      </c>
      <c r="Q3040" t="s">
        <v>40</v>
      </c>
      <c r="R3040">
        <v>12799</v>
      </c>
      <c r="S3040" s="9">
        <v>31.47</v>
      </c>
      <c r="T3040" s="26">
        <v>4.29</v>
      </c>
      <c r="U3040" s="8">
        <v>135.01</v>
      </c>
      <c r="V3040" t="s">
        <v>112</v>
      </c>
      <c r="W3040" t="s">
        <v>2007</v>
      </c>
      <c r="X3040" t="s">
        <v>42</v>
      </c>
      <c r="Y3040" t="s">
        <v>1740</v>
      </c>
      <c r="AA3040" s="1">
        <f t="shared" si="342"/>
        <v>45990</v>
      </c>
      <c r="AB3040" s="2">
        <f t="shared" si="343"/>
        <v>11</v>
      </c>
      <c r="AC3040" s="2">
        <f t="shared" si="344"/>
        <v>2025</v>
      </c>
      <c r="AD3040" s="2" t="str">
        <f>IFERROR(VLOOKUP(A3040,'Aux Área'!$A$4:$B$123,2,0),"-")</f>
        <v>FACILITIES</v>
      </c>
    </row>
    <row r="3041" spans="1:30" x14ac:dyDescent="0.3">
      <c r="A3041" t="s">
        <v>2282</v>
      </c>
      <c r="B3041" t="s">
        <v>4679</v>
      </c>
      <c r="C3041" t="s">
        <v>5254</v>
      </c>
      <c r="D3041" t="s">
        <v>3162</v>
      </c>
      <c r="E3041" t="s">
        <v>3163</v>
      </c>
      <c r="F3041" t="s">
        <v>2285</v>
      </c>
      <c r="G3041" t="s">
        <v>1135</v>
      </c>
      <c r="H3041" t="s">
        <v>2275</v>
      </c>
      <c r="I3041" t="s">
        <v>1497</v>
      </c>
      <c r="J3041" t="s">
        <v>165</v>
      </c>
      <c r="K3041" t="s">
        <v>166</v>
      </c>
      <c r="L3041" t="s">
        <v>167</v>
      </c>
      <c r="M3041" t="s">
        <v>38</v>
      </c>
      <c r="N3041" t="s">
        <v>39</v>
      </c>
      <c r="O3041" s="23">
        <v>400</v>
      </c>
      <c r="P3041" s="9">
        <v>11.89</v>
      </c>
      <c r="Q3041" t="s">
        <v>40</v>
      </c>
      <c r="R3041">
        <v>29429</v>
      </c>
      <c r="S3041" s="9">
        <v>33.630000000000003</v>
      </c>
      <c r="T3041" s="26">
        <v>4.4610000000000003</v>
      </c>
      <c r="U3041" s="8">
        <v>150.01</v>
      </c>
      <c r="V3041" t="s">
        <v>112</v>
      </c>
      <c r="W3041" t="s">
        <v>2276</v>
      </c>
      <c r="X3041" t="s">
        <v>42</v>
      </c>
      <c r="Y3041" t="s">
        <v>2277</v>
      </c>
      <c r="AA3041" s="1">
        <f t="shared" si="342"/>
        <v>45990</v>
      </c>
      <c r="AB3041" s="2">
        <f t="shared" si="343"/>
        <v>11</v>
      </c>
      <c r="AC3041" s="2">
        <f t="shared" si="344"/>
        <v>2025</v>
      </c>
      <c r="AD3041" s="2" t="str">
        <f>IFERROR(VLOOKUP(A3041,'Aux Área'!$A$4:$B$123,2,0),"-")</f>
        <v>INSPEÇÃO</v>
      </c>
    </row>
    <row r="3042" spans="1:30" x14ac:dyDescent="0.3">
      <c r="A3042" t="s">
        <v>2547</v>
      </c>
      <c r="B3042" t="s">
        <v>2548</v>
      </c>
      <c r="C3042" t="s">
        <v>5255</v>
      </c>
      <c r="D3042" t="s">
        <v>2468</v>
      </c>
      <c r="E3042" t="s">
        <v>2469</v>
      </c>
      <c r="F3042" t="s">
        <v>2550</v>
      </c>
      <c r="G3042" t="s">
        <v>659</v>
      </c>
      <c r="H3042" t="s">
        <v>2215</v>
      </c>
      <c r="I3042" t="s">
        <v>667</v>
      </c>
      <c r="J3042" t="s">
        <v>165</v>
      </c>
      <c r="K3042" t="s">
        <v>166</v>
      </c>
      <c r="L3042" t="s">
        <v>167</v>
      </c>
      <c r="M3042" t="s">
        <v>38</v>
      </c>
      <c r="N3042" t="s">
        <v>668</v>
      </c>
      <c r="O3042" s="23">
        <v>499</v>
      </c>
      <c r="P3042" s="9">
        <v>6.93</v>
      </c>
      <c r="Q3042" t="s">
        <v>40</v>
      </c>
      <c r="R3042">
        <v>6377</v>
      </c>
      <c r="S3042" s="9">
        <v>72.010000000000005</v>
      </c>
      <c r="T3042" s="26">
        <v>6.2409999999999997</v>
      </c>
      <c r="U3042" s="8">
        <v>449.39</v>
      </c>
      <c r="V3042" t="s">
        <v>112</v>
      </c>
      <c r="W3042" t="s">
        <v>2007</v>
      </c>
      <c r="X3042" t="s">
        <v>42</v>
      </c>
      <c r="Y3042" t="s">
        <v>1740</v>
      </c>
      <c r="AA3042" s="1">
        <f t="shared" si="342"/>
        <v>45990</v>
      </c>
      <c r="AB3042" s="2">
        <f t="shared" si="343"/>
        <v>11</v>
      </c>
      <c r="AC3042" s="2">
        <f t="shared" si="344"/>
        <v>2025</v>
      </c>
      <c r="AD3042" s="2" t="str">
        <f>IFERROR(VLOOKUP(A3042,'Aux Área'!$A$4:$B$123,2,0),"-")</f>
        <v>APH</v>
      </c>
    </row>
    <row r="3043" spans="1:30" x14ac:dyDescent="0.3">
      <c r="A3043" t="s">
        <v>2547</v>
      </c>
      <c r="C3043" t="s">
        <v>15615</v>
      </c>
      <c r="F3043" t="s">
        <v>2550</v>
      </c>
      <c r="K3043" t="s">
        <v>166</v>
      </c>
      <c r="N3043" t="s">
        <v>15690</v>
      </c>
      <c r="O3043" t="s">
        <v>15244</v>
      </c>
      <c r="P3043" s="9" t="s">
        <v>15244</v>
      </c>
      <c r="Q3043" t="s">
        <v>40</v>
      </c>
      <c r="R3043" t="s">
        <v>15244</v>
      </c>
      <c r="S3043">
        <v>20</v>
      </c>
      <c r="U3043" s="8">
        <v>126</v>
      </c>
      <c r="X3043" t="s">
        <v>42</v>
      </c>
      <c r="Y3043" t="s">
        <v>1740</v>
      </c>
      <c r="AA3043" s="1">
        <f>IFERROR(DATEVALUE(C3043),"-")</f>
        <v>45990</v>
      </c>
      <c r="AB3043" s="2">
        <f>IFERROR(MONTH(AA3043),"-")</f>
        <v>11</v>
      </c>
      <c r="AC3043" s="2">
        <f>IFERROR(YEAR(AA3043),"-")</f>
        <v>2025</v>
      </c>
      <c r="AD3043" s="2" t="str">
        <f>IFERROR(VLOOKUP(A3043,'Aux Área'!$A$4:$B$123,2,0),"-")</f>
        <v>APH</v>
      </c>
    </row>
    <row r="3044" spans="1:30" x14ac:dyDescent="0.3">
      <c r="A3044" t="s">
        <v>2461</v>
      </c>
      <c r="B3044" t="s">
        <v>5008</v>
      </c>
      <c r="C3044" t="s">
        <v>5256</v>
      </c>
      <c r="D3044" t="s">
        <v>3135</v>
      </c>
      <c r="E3044" t="s">
        <v>3136</v>
      </c>
      <c r="F3044" t="s">
        <v>3574</v>
      </c>
      <c r="G3044" t="s">
        <v>1135</v>
      </c>
      <c r="H3044" t="s">
        <v>2275</v>
      </c>
      <c r="I3044" t="s">
        <v>1497</v>
      </c>
      <c r="J3044" t="s">
        <v>188</v>
      </c>
      <c r="K3044" t="s">
        <v>189</v>
      </c>
      <c r="L3044" t="s">
        <v>190</v>
      </c>
      <c r="M3044" t="s">
        <v>38</v>
      </c>
      <c r="N3044" t="s">
        <v>39</v>
      </c>
      <c r="O3044" s="23">
        <v>415</v>
      </c>
      <c r="P3044" s="9">
        <v>11.29</v>
      </c>
      <c r="Q3044" t="s">
        <v>40</v>
      </c>
      <c r="R3044">
        <v>15068</v>
      </c>
      <c r="S3044" s="9">
        <v>36.76</v>
      </c>
      <c r="T3044" s="26">
        <v>4.49</v>
      </c>
      <c r="U3044" s="8">
        <v>165.05</v>
      </c>
      <c r="V3044" t="s">
        <v>112</v>
      </c>
      <c r="W3044" t="s">
        <v>2276</v>
      </c>
      <c r="X3044" t="s">
        <v>42</v>
      </c>
      <c r="Y3044" t="s">
        <v>2277</v>
      </c>
      <c r="AA3044" s="1">
        <f t="shared" ref="AA3044:AA3076" si="345">DATEVALUE(C3044)</f>
        <v>45990</v>
      </c>
      <c r="AB3044" s="2">
        <f t="shared" ref="AB3044:AB3076" si="346">MONTH(AA3044)</f>
        <v>11</v>
      </c>
      <c r="AC3044" s="2">
        <f t="shared" ref="AC3044:AC3076" si="347">YEAR(AA3044)</f>
        <v>2025</v>
      </c>
      <c r="AD3044" s="2" t="str">
        <f>IFERROR(VLOOKUP(A3044,'Aux Área'!$A$4:$B$123,2,0),"-")</f>
        <v>INSPEÇÃO</v>
      </c>
    </row>
    <row r="3045" spans="1:30" x14ac:dyDescent="0.3">
      <c r="A3045" t="s">
        <v>781</v>
      </c>
      <c r="B3045" t="s">
        <v>130</v>
      </c>
      <c r="C3045" t="s">
        <v>5257</v>
      </c>
      <c r="D3045" t="s">
        <v>1568</v>
      </c>
      <c r="E3045" t="s">
        <v>1569</v>
      </c>
      <c r="F3045" t="s">
        <v>653</v>
      </c>
      <c r="G3045" t="s">
        <v>659</v>
      </c>
      <c r="H3045" t="s">
        <v>706</v>
      </c>
      <c r="I3045" t="s">
        <v>667</v>
      </c>
      <c r="J3045" t="s">
        <v>1100</v>
      </c>
      <c r="K3045" t="s">
        <v>1101</v>
      </c>
      <c r="L3045" t="s">
        <v>181</v>
      </c>
      <c r="M3045" t="s">
        <v>38</v>
      </c>
      <c r="N3045" t="s">
        <v>707</v>
      </c>
      <c r="O3045" s="23">
        <v>0</v>
      </c>
      <c r="P3045" s="9">
        <v>0</v>
      </c>
      <c r="Q3045" t="s">
        <v>40</v>
      </c>
      <c r="R3045">
        <v>0</v>
      </c>
      <c r="S3045" s="9">
        <v>5.34</v>
      </c>
      <c r="T3045" s="26">
        <v>6.2919999999999998</v>
      </c>
      <c r="U3045" s="8">
        <v>33.6</v>
      </c>
      <c r="V3045" t="s">
        <v>5258</v>
      </c>
      <c r="W3045" t="s">
        <v>652</v>
      </c>
      <c r="X3045" t="s">
        <v>42</v>
      </c>
      <c r="Y3045" t="s">
        <v>653</v>
      </c>
      <c r="AA3045" s="1">
        <f t="shared" si="345"/>
        <v>45990</v>
      </c>
      <c r="AB3045" s="2">
        <f t="shared" si="346"/>
        <v>11</v>
      </c>
      <c r="AC3045" s="2">
        <f t="shared" si="347"/>
        <v>2025</v>
      </c>
      <c r="AD3045" s="2" t="str">
        <f>IFERROR(VLOOKUP(A3045,'Aux Área'!$A$4:$B$123,2,0),"-")</f>
        <v>SÃO PEDRO</v>
      </c>
    </row>
    <row r="3046" spans="1:30" x14ac:dyDescent="0.3">
      <c r="A3046" t="s">
        <v>2552</v>
      </c>
      <c r="B3046" t="s">
        <v>2553</v>
      </c>
      <c r="C3046" t="s">
        <v>5259</v>
      </c>
      <c r="D3046" t="s">
        <v>2872</v>
      </c>
      <c r="E3046" t="s">
        <v>2873</v>
      </c>
      <c r="F3046" t="s">
        <v>2555</v>
      </c>
      <c r="G3046" t="s">
        <v>659</v>
      </c>
      <c r="H3046" t="s">
        <v>2215</v>
      </c>
      <c r="I3046" t="s">
        <v>667</v>
      </c>
      <c r="J3046" t="s">
        <v>2779</v>
      </c>
      <c r="K3046" t="s">
        <v>2780</v>
      </c>
      <c r="L3046" t="s">
        <v>141</v>
      </c>
      <c r="M3046" t="s">
        <v>38</v>
      </c>
      <c r="N3046" t="s">
        <v>668</v>
      </c>
      <c r="O3046" s="23">
        <v>109</v>
      </c>
      <c r="P3046" s="9">
        <v>2.63</v>
      </c>
      <c r="Q3046" t="s">
        <v>40</v>
      </c>
      <c r="R3046">
        <v>5213</v>
      </c>
      <c r="S3046" s="9">
        <v>41.48</v>
      </c>
      <c r="T3046" s="26">
        <v>6.4</v>
      </c>
      <c r="U3046" s="8">
        <v>265.47000000000003</v>
      </c>
      <c r="V3046" t="s">
        <v>112</v>
      </c>
      <c r="W3046" t="s">
        <v>2007</v>
      </c>
      <c r="X3046" t="s">
        <v>42</v>
      </c>
      <c r="Y3046" t="s">
        <v>1740</v>
      </c>
      <c r="AA3046" s="1">
        <f t="shared" si="345"/>
        <v>45990</v>
      </c>
      <c r="AB3046" s="2">
        <f t="shared" si="346"/>
        <v>11</v>
      </c>
      <c r="AC3046" s="2">
        <f t="shared" si="347"/>
        <v>2025</v>
      </c>
      <c r="AD3046" s="2" t="str">
        <f>IFERROR(VLOOKUP(A3046,'Aux Área'!$A$4:$B$123,2,0),"-")</f>
        <v>APH</v>
      </c>
    </row>
    <row r="3047" spans="1:30" x14ac:dyDescent="0.3">
      <c r="A3047" t="s">
        <v>66</v>
      </c>
      <c r="B3047" t="s">
        <v>464</v>
      </c>
      <c r="C3047" t="s">
        <v>5260</v>
      </c>
      <c r="D3047" t="s">
        <v>151</v>
      </c>
      <c r="E3047" t="s">
        <v>152</v>
      </c>
      <c r="F3047" t="s">
        <v>67</v>
      </c>
      <c r="G3047" t="s">
        <v>1503</v>
      </c>
      <c r="H3047" t="s">
        <v>36</v>
      </c>
      <c r="I3047" t="s">
        <v>37</v>
      </c>
      <c r="J3047" t="s">
        <v>147</v>
      </c>
      <c r="K3047" t="s">
        <v>148</v>
      </c>
      <c r="L3047" t="s">
        <v>84</v>
      </c>
      <c r="M3047" t="s">
        <v>38</v>
      </c>
      <c r="N3047" t="s">
        <v>39</v>
      </c>
      <c r="O3047" s="23">
        <v>393</v>
      </c>
      <c r="P3047" s="9">
        <v>8.7799999999999994</v>
      </c>
      <c r="Q3047" t="s">
        <v>40</v>
      </c>
      <c r="R3047">
        <v>14831</v>
      </c>
      <c r="S3047" s="9">
        <v>44.76</v>
      </c>
      <c r="T3047" s="26">
        <v>4.8410000000000002</v>
      </c>
      <c r="U3047" s="8">
        <v>216.67</v>
      </c>
      <c r="V3047" t="s">
        <v>112</v>
      </c>
      <c r="W3047" t="s">
        <v>2007</v>
      </c>
      <c r="X3047" t="s">
        <v>42</v>
      </c>
      <c r="Y3047" t="s">
        <v>1740</v>
      </c>
      <c r="AA3047" s="1">
        <f t="shared" si="345"/>
        <v>45990</v>
      </c>
      <c r="AB3047" s="2">
        <f t="shared" si="346"/>
        <v>11</v>
      </c>
      <c r="AC3047" s="2">
        <f t="shared" si="347"/>
        <v>2025</v>
      </c>
      <c r="AD3047" s="2" t="str">
        <f>IFERROR(VLOOKUP(A3047,'Aux Área'!$A$4:$B$123,2,0),"-")</f>
        <v>OPERAÇÃO</v>
      </c>
    </row>
    <row r="3048" spans="1:30" x14ac:dyDescent="0.3">
      <c r="A3048" t="s">
        <v>2314</v>
      </c>
      <c r="B3048" t="s">
        <v>4624</v>
      </c>
      <c r="C3048" t="s">
        <v>5261</v>
      </c>
      <c r="D3048" t="s">
        <v>3410</v>
      </c>
      <c r="E3048" t="s">
        <v>3411</v>
      </c>
      <c r="F3048" t="s">
        <v>2317</v>
      </c>
      <c r="G3048" t="s">
        <v>1300</v>
      </c>
      <c r="H3048" t="s">
        <v>1301</v>
      </c>
      <c r="I3048" t="s">
        <v>37</v>
      </c>
      <c r="J3048" t="s">
        <v>231</v>
      </c>
      <c r="K3048" t="s">
        <v>232</v>
      </c>
      <c r="L3048" t="s">
        <v>217</v>
      </c>
      <c r="M3048" t="s">
        <v>38</v>
      </c>
      <c r="N3048" t="s">
        <v>39</v>
      </c>
      <c r="O3048" s="23">
        <v>432</v>
      </c>
      <c r="P3048" s="9">
        <v>9.64</v>
      </c>
      <c r="Q3048" t="s">
        <v>40</v>
      </c>
      <c r="R3048">
        <v>34327</v>
      </c>
      <c r="S3048" s="9">
        <v>44.81</v>
      </c>
      <c r="T3048" s="26">
        <v>4.351</v>
      </c>
      <c r="U3048" s="8">
        <v>194.95</v>
      </c>
      <c r="V3048" t="s">
        <v>5262</v>
      </c>
      <c r="W3048" t="s">
        <v>2276</v>
      </c>
      <c r="X3048" t="s">
        <v>42</v>
      </c>
      <c r="Y3048" t="s">
        <v>2277</v>
      </c>
      <c r="AA3048" s="1">
        <f t="shared" si="345"/>
        <v>45990</v>
      </c>
      <c r="AB3048" s="2">
        <f t="shared" si="346"/>
        <v>11</v>
      </c>
      <c r="AC3048" s="2">
        <f t="shared" si="347"/>
        <v>2025</v>
      </c>
      <c r="AD3048" s="2" t="str">
        <f>IFERROR(VLOOKUP(A3048,'Aux Área'!$A$4:$B$123,2,0),"-")</f>
        <v>INSPEÇÃO</v>
      </c>
    </row>
    <row r="3049" spans="1:30" x14ac:dyDescent="0.3">
      <c r="A3049" t="s">
        <v>2278</v>
      </c>
      <c r="B3049" t="s">
        <v>4664</v>
      </c>
      <c r="C3049" t="s">
        <v>5263</v>
      </c>
      <c r="D3049" t="s">
        <v>3098</v>
      </c>
      <c r="E3049" t="s">
        <v>3099</v>
      </c>
      <c r="F3049" t="s">
        <v>2281</v>
      </c>
      <c r="G3049" t="s">
        <v>1135</v>
      </c>
      <c r="H3049" t="s">
        <v>2275</v>
      </c>
      <c r="I3049" t="s">
        <v>1497</v>
      </c>
      <c r="J3049" t="s">
        <v>165</v>
      </c>
      <c r="K3049" t="s">
        <v>166</v>
      </c>
      <c r="L3049" t="s">
        <v>167</v>
      </c>
      <c r="M3049" t="s">
        <v>38</v>
      </c>
      <c r="N3049" t="s">
        <v>39</v>
      </c>
      <c r="O3049" s="23">
        <v>427</v>
      </c>
      <c r="P3049" s="9">
        <v>9.84</v>
      </c>
      <c r="Q3049" t="s">
        <v>40</v>
      </c>
      <c r="R3049">
        <v>34603</v>
      </c>
      <c r="S3049" s="9">
        <v>43.4</v>
      </c>
      <c r="T3049" s="26">
        <v>4.46</v>
      </c>
      <c r="U3049" s="8">
        <v>193.57</v>
      </c>
      <c r="V3049" t="s">
        <v>112</v>
      </c>
      <c r="W3049" t="s">
        <v>2276</v>
      </c>
      <c r="X3049" t="s">
        <v>42</v>
      </c>
      <c r="Y3049" t="s">
        <v>2277</v>
      </c>
      <c r="AA3049" s="1">
        <f t="shared" si="345"/>
        <v>45990</v>
      </c>
      <c r="AB3049" s="2">
        <f t="shared" si="346"/>
        <v>11</v>
      </c>
      <c r="AC3049" s="2">
        <f t="shared" si="347"/>
        <v>2025</v>
      </c>
      <c r="AD3049" s="2" t="str">
        <f>IFERROR(VLOOKUP(A3049,'Aux Área'!$A$4:$B$123,2,0),"-")</f>
        <v>INSPEÇÃO</v>
      </c>
    </row>
    <row r="3050" spans="1:30" x14ac:dyDescent="0.3">
      <c r="A3050" t="s">
        <v>2306</v>
      </c>
      <c r="B3050" t="s">
        <v>4613</v>
      </c>
      <c r="C3050" t="s">
        <v>5264</v>
      </c>
      <c r="D3050" t="s">
        <v>3428</v>
      </c>
      <c r="E3050" t="s">
        <v>3429</v>
      </c>
      <c r="F3050" t="s">
        <v>2309</v>
      </c>
      <c r="G3050" t="s">
        <v>1135</v>
      </c>
      <c r="H3050" t="s">
        <v>2275</v>
      </c>
      <c r="I3050" t="s">
        <v>1497</v>
      </c>
      <c r="J3050" t="s">
        <v>1665</v>
      </c>
      <c r="K3050" t="s">
        <v>1666</v>
      </c>
      <c r="L3050" t="s">
        <v>301</v>
      </c>
      <c r="M3050" t="s">
        <v>38</v>
      </c>
      <c r="N3050" t="s">
        <v>39</v>
      </c>
      <c r="O3050" s="23">
        <v>438</v>
      </c>
      <c r="P3050" s="9">
        <v>9.65</v>
      </c>
      <c r="Q3050" t="s">
        <v>40</v>
      </c>
      <c r="R3050">
        <v>27572</v>
      </c>
      <c r="S3050" s="9">
        <v>45.38</v>
      </c>
      <c r="T3050" s="26">
        <v>4.29</v>
      </c>
      <c r="U3050" s="8">
        <v>194.68</v>
      </c>
      <c r="V3050" t="s">
        <v>5265</v>
      </c>
      <c r="W3050" t="s">
        <v>2276</v>
      </c>
      <c r="X3050" t="s">
        <v>42</v>
      </c>
      <c r="Y3050" t="s">
        <v>2277</v>
      </c>
      <c r="AA3050" s="1">
        <f t="shared" si="345"/>
        <v>45990</v>
      </c>
      <c r="AB3050" s="2">
        <f t="shared" si="346"/>
        <v>11</v>
      </c>
      <c r="AC3050" s="2">
        <f t="shared" si="347"/>
        <v>2025</v>
      </c>
      <c r="AD3050" s="2" t="str">
        <f>IFERROR(VLOOKUP(A3050,'Aux Área'!$A$4:$B$123,2,0),"-")</f>
        <v>INSPEÇÃO</v>
      </c>
    </row>
    <row r="3051" spans="1:30" x14ac:dyDescent="0.3">
      <c r="A3051" t="s">
        <v>2208</v>
      </c>
      <c r="B3051" t="s">
        <v>2544</v>
      </c>
      <c r="C3051" t="s">
        <v>5266</v>
      </c>
      <c r="D3051" t="s">
        <v>2468</v>
      </c>
      <c r="E3051" t="s">
        <v>2469</v>
      </c>
      <c r="F3051" t="s">
        <v>2210</v>
      </c>
      <c r="G3051" t="s">
        <v>1135</v>
      </c>
      <c r="H3051" t="s">
        <v>2211</v>
      </c>
      <c r="I3051" t="s">
        <v>37</v>
      </c>
      <c r="J3051" t="s">
        <v>169</v>
      </c>
      <c r="K3051" t="s">
        <v>170</v>
      </c>
      <c r="L3051" t="s">
        <v>124</v>
      </c>
      <c r="M3051" t="s">
        <v>38</v>
      </c>
      <c r="N3051" t="s">
        <v>668</v>
      </c>
      <c r="O3051" s="23">
        <v>610</v>
      </c>
      <c r="P3051" s="9">
        <v>9.32</v>
      </c>
      <c r="Q3051" t="s">
        <v>40</v>
      </c>
      <c r="R3051">
        <v>6792</v>
      </c>
      <c r="S3051" s="9">
        <v>65.48</v>
      </c>
      <c r="T3051" s="26">
        <v>6.09</v>
      </c>
      <c r="U3051" s="8">
        <v>398.77</v>
      </c>
      <c r="V3051" t="s">
        <v>41</v>
      </c>
      <c r="W3051" t="s">
        <v>2007</v>
      </c>
      <c r="X3051" t="s">
        <v>42</v>
      </c>
      <c r="Y3051" t="s">
        <v>1740</v>
      </c>
      <c r="AA3051" s="1">
        <f t="shared" si="345"/>
        <v>45990</v>
      </c>
      <c r="AB3051" s="2">
        <f t="shared" si="346"/>
        <v>11</v>
      </c>
      <c r="AC3051" s="2">
        <f t="shared" si="347"/>
        <v>2025</v>
      </c>
      <c r="AD3051" s="2" t="str">
        <f>IFERROR(VLOOKUP(A3051,'Aux Área'!$A$4:$B$123,2,0),"-")</f>
        <v>APH</v>
      </c>
    </row>
    <row r="3052" spans="1:30" x14ac:dyDescent="0.3">
      <c r="A3052" t="s">
        <v>1999</v>
      </c>
      <c r="B3052" t="s">
        <v>3016</v>
      </c>
      <c r="C3052" t="s">
        <v>5267</v>
      </c>
      <c r="D3052" t="s">
        <v>1297</v>
      </c>
      <c r="E3052" t="s">
        <v>2221</v>
      </c>
      <c r="F3052" t="s">
        <v>2002</v>
      </c>
      <c r="G3052" t="s">
        <v>659</v>
      </c>
      <c r="H3052" t="s">
        <v>2003</v>
      </c>
      <c r="I3052" t="s">
        <v>667</v>
      </c>
      <c r="J3052" t="s">
        <v>285</v>
      </c>
      <c r="K3052" t="s">
        <v>286</v>
      </c>
      <c r="L3052" t="s">
        <v>91</v>
      </c>
      <c r="M3052" t="s">
        <v>38</v>
      </c>
      <c r="N3052" t="s">
        <v>668</v>
      </c>
      <c r="O3052" s="23">
        <v>333</v>
      </c>
      <c r="P3052" s="9">
        <v>4.63</v>
      </c>
      <c r="Q3052" t="s">
        <v>40</v>
      </c>
      <c r="R3052">
        <v>9443</v>
      </c>
      <c r="S3052" s="9">
        <v>72</v>
      </c>
      <c r="T3052" s="26">
        <v>5.89</v>
      </c>
      <c r="U3052" s="8">
        <v>424.08</v>
      </c>
      <c r="V3052" t="s">
        <v>5268</v>
      </c>
      <c r="W3052" t="s">
        <v>1985</v>
      </c>
      <c r="X3052" t="s">
        <v>42</v>
      </c>
      <c r="Y3052" t="s">
        <v>1986</v>
      </c>
      <c r="AA3052" s="1">
        <f t="shared" si="345"/>
        <v>45990</v>
      </c>
      <c r="AB3052" s="2">
        <f t="shared" si="346"/>
        <v>11</v>
      </c>
      <c r="AC3052" s="2">
        <f t="shared" si="347"/>
        <v>2025</v>
      </c>
      <c r="AD3052" s="2" t="str">
        <f>IFERROR(VLOOKUP(A3052,'Aux Área'!$A$4:$B$123,2,0),"-")</f>
        <v>PESADOS</v>
      </c>
    </row>
    <row r="3053" spans="1:30" x14ac:dyDescent="0.3">
      <c r="A3053" t="s">
        <v>2643</v>
      </c>
      <c r="B3053" t="s">
        <v>2307</v>
      </c>
      <c r="C3053" t="s">
        <v>5269</v>
      </c>
      <c r="D3053" t="s">
        <v>4988</v>
      </c>
      <c r="E3053" t="s">
        <v>4989</v>
      </c>
      <c r="F3053" t="s">
        <v>2646</v>
      </c>
      <c r="G3053" t="s">
        <v>1300</v>
      </c>
      <c r="H3053" t="s">
        <v>1301</v>
      </c>
      <c r="I3053" t="s">
        <v>37</v>
      </c>
      <c r="J3053" t="s">
        <v>122</v>
      </c>
      <c r="K3053" t="s">
        <v>123</v>
      </c>
      <c r="L3053" t="s">
        <v>124</v>
      </c>
      <c r="M3053" t="s">
        <v>38</v>
      </c>
      <c r="N3053" t="s">
        <v>39</v>
      </c>
      <c r="O3053" s="23">
        <v>493</v>
      </c>
      <c r="P3053" s="9">
        <v>11.23</v>
      </c>
      <c r="Q3053" t="s">
        <v>40</v>
      </c>
      <c r="R3053">
        <v>29420</v>
      </c>
      <c r="S3053" s="9">
        <v>43.9</v>
      </c>
      <c r="T3053" s="26">
        <v>4.3899999999999997</v>
      </c>
      <c r="U3053" s="8">
        <v>192.72</v>
      </c>
      <c r="V3053" t="s">
        <v>41</v>
      </c>
      <c r="W3053" t="s">
        <v>2276</v>
      </c>
      <c r="X3053" t="s">
        <v>42</v>
      </c>
      <c r="Y3053" t="s">
        <v>2277</v>
      </c>
      <c r="AA3053" s="1">
        <f t="shared" si="345"/>
        <v>45990</v>
      </c>
      <c r="AB3053" s="2">
        <f t="shared" si="346"/>
        <v>11</v>
      </c>
      <c r="AC3053" s="2">
        <f t="shared" si="347"/>
        <v>2025</v>
      </c>
      <c r="AD3053" s="2" t="str">
        <f>IFERROR(VLOOKUP(A3053,'Aux Área'!$A$4:$B$123,2,0),"-")</f>
        <v>INSPEÇÃO</v>
      </c>
    </row>
    <row r="3054" spans="1:30" x14ac:dyDescent="0.3">
      <c r="A3054" t="s">
        <v>2691</v>
      </c>
      <c r="B3054" t="s">
        <v>2692</v>
      </c>
      <c r="C3054" t="s">
        <v>5270</v>
      </c>
      <c r="D3054" t="s">
        <v>2142</v>
      </c>
      <c r="E3054" t="s">
        <v>2143</v>
      </c>
      <c r="F3054" t="s">
        <v>3605</v>
      </c>
      <c r="G3054" t="s">
        <v>1635</v>
      </c>
      <c r="H3054" t="s">
        <v>2635</v>
      </c>
      <c r="I3054" t="s">
        <v>37</v>
      </c>
      <c r="J3054" t="s">
        <v>169</v>
      </c>
      <c r="K3054" t="s">
        <v>170</v>
      </c>
      <c r="L3054" t="s">
        <v>124</v>
      </c>
      <c r="M3054" t="s">
        <v>38</v>
      </c>
      <c r="N3054" t="s">
        <v>39</v>
      </c>
      <c r="O3054" s="23">
        <v>323</v>
      </c>
      <c r="P3054" s="9">
        <v>9.36</v>
      </c>
      <c r="Q3054" t="s">
        <v>40</v>
      </c>
      <c r="R3054">
        <v>6914</v>
      </c>
      <c r="S3054" s="9">
        <v>34.51</v>
      </c>
      <c r="T3054" s="26">
        <v>4.2889999999999997</v>
      </c>
      <c r="U3054" s="8">
        <v>148.01</v>
      </c>
      <c r="V3054" t="s">
        <v>41</v>
      </c>
      <c r="W3054" t="s">
        <v>2007</v>
      </c>
      <c r="X3054" t="s">
        <v>42</v>
      </c>
      <c r="Y3054" t="s">
        <v>1740</v>
      </c>
      <c r="AA3054" s="1">
        <f t="shared" si="345"/>
        <v>45990</v>
      </c>
      <c r="AB3054" s="2">
        <f t="shared" si="346"/>
        <v>11</v>
      </c>
      <c r="AC3054" s="2">
        <f t="shared" si="347"/>
        <v>2025</v>
      </c>
      <c r="AD3054" s="2" t="str">
        <f>IFERROR(VLOOKUP(A3054,'Aux Área'!$A$4:$B$123,2,0),"-")</f>
        <v>TI</v>
      </c>
    </row>
    <row r="3055" spans="1:30" x14ac:dyDescent="0.3">
      <c r="A3055" t="s">
        <v>60</v>
      </c>
      <c r="B3055" t="s">
        <v>614</v>
      </c>
      <c r="C3055" t="s">
        <v>5271</v>
      </c>
      <c r="D3055" t="s">
        <v>1206</v>
      </c>
      <c r="E3055" t="s">
        <v>1207</v>
      </c>
      <c r="F3055" t="s">
        <v>61</v>
      </c>
      <c r="G3055" t="s">
        <v>1500</v>
      </c>
      <c r="H3055" t="s">
        <v>36</v>
      </c>
      <c r="I3055" t="s">
        <v>37</v>
      </c>
      <c r="J3055" t="s">
        <v>623</v>
      </c>
      <c r="K3055" t="s">
        <v>624</v>
      </c>
      <c r="L3055" t="s">
        <v>181</v>
      </c>
      <c r="M3055" t="s">
        <v>38</v>
      </c>
      <c r="N3055" t="s">
        <v>39</v>
      </c>
      <c r="O3055" s="23">
        <v>295</v>
      </c>
      <c r="P3055" s="9">
        <v>7.77</v>
      </c>
      <c r="Q3055" t="s">
        <v>40</v>
      </c>
      <c r="R3055">
        <v>21780</v>
      </c>
      <c r="S3055" s="9">
        <v>37.99</v>
      </c>
      <c r="T3055" s="26">
        <v>4.79</v>
      </c>
      <c r="U3055" s="8">
        <v>181.97</v>
      </c>
      <c r="V3055" t="s">
        <v>41</v>
      </c>
      <c r="W3055" t="s">
        <v>2007</v>
      </c>
      <c r="X3055" t="s">
        <v>42</v>
      </c>
      <c r="Y3055" t="s">
        <v>1740</v>
      </c>
      <c r="AA3055" s="1">
        <f t="shared" si="345"/>
        <v>45990</v>
      </c>
      <c r="AB3055" s="2">
        <f t="shared" si="346"/>
        <v>11</v>
      </c>
      <c r="AC3055" s="2">
        <f t="shared" si="347"/>
        <v>2025</v>
      </c>
      <c r="AD3055" s="2" t="str">
        <f>IFERROR(VLOOKUP(A3055,'Aux Área'!$A$4:$B$123,2,0),"-")</f>
        <v>QSMS</v>
      </c>
    </row>
    <row r="3056" spans="1:30" x14ac:dyDescent="0.3">
      <c r="A3056" t="s">
        <v>2318</v>
      </c>
      <c r="B3056" t="s">
        <v>2733</v>
      </c>
      <c r="C3056" t="s">
        <v>5272</v>
      </c>
      <c r="D3056" t="s">
        <v>3310</v>
      </c>
      <c r="E3056" t="s">
        <v>3311</v>
      </c>
      <c r="F3056" t="s">
        <v>4203</v>
      </c>
      <c r="G3056" t="s">
        <v>1135</v>
      </c>
      <c r="H3056" t="s">
        <v>2185</v>
      </c>
      <c r="I3056" t="s">
        <v>2186</v>
      </c>
      <c r="J3056" t="s">
        <v>169</v>
      </c>
      <c r="K3056" t="s">
        <v>170</v>
      </c>
      <c r="L3056" t="s">
        <v>124</v>
      </c>
      <c r="M3056" t="s">
        <v>38</v>
      </c>
      <c r="N3056" t="s">
        <v>668</v>
      </c>
      <c r="O3056" s="23">
        <v>1107</v>
      </c>
      <c r="P3056" s="9">
        <v>15.57</v>
      </c>
      <c r="Q3056" t="s">
        <v>40</v>
      </c>
      <c r="R3056">
        <v>25181</v>
      </c>
      <c r="S3056" s="9">
        <v>71.099999999999994</v>
      </c>
      <c r="T3056" s="26">
        <v>6.09</v>
      </c>
      <c r="U3056" s="8">
        <v>433</v>
      </c>
      <c r="V3056" t="s">
        <v>112</v>
      </c>
      <c r="W3056" t="s">
        <v>2007</v>
      </c>
      <c r="X3056" t="s">
        <v>42</v>
      </c>
      <c r="Y3056" t="s">
        <v>2188</v>
      </c>
      <c r="AA3056" s="1">
        <f t="shared" si="345"/>
        <v>45990</v>
      </c>
      <c r="AB3056" s="2">
        <f t="shared" si="346"/>
        <v>11</v>
      </c>
      <c r="AC3056" s="2">
        <f t="shared" si="347"/>
        <v>2025</v>
      </c>
      <c r="AD3056" s="2" t="str">
        <f>IFERROR(VLOOKUP(A3056,'Aux Área'!$A$4:$B$123,2,0),"-")</f>
        <v>INSPEÇÃO</v>
      </c>
    </row>
    <row r="3057" spans="1:30" x14ac:dyDescent="0.3">
      <c r="A3057" t="s">
        <v>2638</v>
      </c>
      <c r="B3057" t="s">
        <v>4593</v>
      </c>
      <c r="C3057" t="s">
        <v>5273</v>
      </c>
      <c r="D3057" t="s">
        <v>3419</v>
      </c>
      <c r="E3057" t="s">
        <v>3420</v>
      </c>
      <c r="F3057" t="s">
        <v>2641</v>
      </c>
      <c r="G3057" t="s">
        <v>1135</v>
      </c>
      <c r="H3057" t="s">
        <v>2275</v>
      </c>
      <c r="I3057" t="s">
        <v>1497</v>
      </c>
      <c r="J3057" t="s">
        <v>275</v>
      </c>
      <c r="K3057" t="s">
        <v>276</v>
      </c>
      <c r="L3057" t="s">
        <v>124</v>
      </c>
      <c r="M3057" t="s">
        <v>38</v>
      </c>
      <c r="N3057" t="s">
        <v>39</v>
      </c>
      <c r="O3057" s="23">
        <v>331</v>
      </c>
      <c r="P3057" s="9">
        <v>7.38</v>
      </c>
      <c r="Q3057" t="s">
        <v>40</v>
      </c>
      <c r="R3057">
        <v>27226</v>
      </c>
      <c r="S3057" s="9">
        <v>44.88</v>
      </c>
      <c r="T3057" s="26">
        <v>4.3899999999999997</v>
      </c>
      <c r="U3057" s="8">
        <v>197.02</v>
      </c>
      <c r="V3057" t="s">
        <v>5274</v>
      </c>
      <c r="W3057" t="s">
        <v>2276</v>
      </c>
      <c r="X3057" t="s">
        <v>42</v>
      </c>
      <c r="Y3057" t="s">
        <v>2277</v>
      </c>
      <c r="AA3057" s="1">
        <f t="shared" si="345"/>
        <v>45990</v>
      </c>
      <c r="AB3057" s="2">
        <f t="shared" si="346"/>
        <v>11</v>
      </c>
      <c r="AC3057" s="2">
        <f t="shared" si="347"/>
        <v>2025</v>
      </c>
      <c r="AD3057" s="2" t="str">
        <f>IFERROR(VLOOKUP(A3057,'Aux Área'!$A$4:$B$123,2,0),"-")</f>
        <v>INSPEÇÃO</v>
      </c>
    </row>
    <row r="3058" spans="1:30" x14ac:dyDescent="0.3">
      <c r="A3058" t="s">
        <v>72</v>
      </c>
      <c r="B3058" t="s">
        <v>243</v>
      </c>
      <c r="C3058" t="s">
        <v>5275</v>
      </c>
      <c r="D3058" t="s">
        <v>95</v>
      </c>
      <c r="E3058" t="s">
        <v>96</v>
      </c>
      <c r="F3058" t="s">
        <v>73</v>
      </c>
      <c r="G3058" t="s">
        <v>1503</v>
      </c>
      <c r="H3058" t="s">
        <v>36</v>
      </c>
      <c r="I3058" t="s">
        <v>37</v>
      </c>
      <c r="J3058" t="s">
        <v>5276</v>
      </c>
      <c r="K3058" t="s">
        <v>5277</v>
      </c>
      <c r="L3058" t="s">
        <v>84</v>
      </c>
      <c r="M3058" t="s">
        <v>38</v>
      </c>
      <c r="N3058" t="s">
        <v>39</v>
      </c>
      <c r="O3058" s="23">
        <v>233</v>
      </c>
      <c r="P3058" s="9">
        <v>6.65</v>
      </c>
      <c r="Q3058" t="s">
        <v>40</v>
      </c>
      <c r="R3058">
        <v>19172</v>
      </c>
      <c r="S3058" s="9">
        <v>35.049999999999997</v>
      </c>
      <c r="T3058" s="26">
        <v>4.84</v>
      </c>
      <c r="U3058" s="8">
        <v>169.64</v>
      </c>
      <c r="V3058" t="s">
        <v>41</v>
      </c>
      <c r="W3058" t="s">
        <v>2007</v>
      </c>
      <c r="X3058" t="s">
        <v>42</v>
      </c>
      <c r="Y3058" t="s">
        <v>1740</v>
      </c>
      <c r="AA3058" s="1">
        <f t="shared" si="345"/>
        <v>45990</v>
      </c>
      <c r="AB3058" s="2">
        <f t="shared" si="346"/>
        <v>11</v>
      </c>
      <c r="AC3058" s="2">
        <f t="shared" si="347"/>
        <v>2025</v>
      </c>
      <c r="AD3058" s="2" t="str">
        <f>IFERROR(VLOOKUP(A3058,'Aux Área'!$A$4:$B$123,2,0),"-")</f>
        <v>CONSERVA</v>
      </c>
    </row>
    <row r="3059" spans="1:30" x14ac:dyDescent="0.3">
      <c r="A3059" t="s">
        <v>2461</v>
      </c>
      <c r="B3059" t="s">
        <v>5008</v>
      </c>
      <c r="C3059" t="s">
        <v>5278</v>
      </c>
      <c r="D3059" t="s">
        <v>3135</v>
      </c>
      <c r="E3059" t="s">
        <v>3136</v>
      </c>
      <c r="F3059" t="s">
        <v>3574</v>
      </c>
      <c r="G3059" t="s">
        <v>1135</v>
      </c>
      <c r="H3059" t="s">
        <v>2275</v>
      </c>
      <c r="I3059" t="s">
        <v>1497</v>
      </c>
      <c r="J3059" t="s">
        <v>188</v>
      </c>
      <c r="K3059" t="s">
        <v>189</v>
      </c>
      <c r="L3059" t="s">
        <v>190</v>
      </c>
      <c r="M3059" t="s">
        <v>38</v>
      </c>
      <c r="N3059" t="s">
        <v>39</v>
      </c>
      <c r="O3059" s="23">
        <v>292</v>
      </c>
      <c r="P3059" s="9">
        <v>10.57</v>
      </c>
      <c r="Q3059" t="s">
        <v>40</v>
      </c>
      <c r="R3059">
        <v>15360</v>
      </c>
      <c r="S3059" s="9">
        <v>27.62</v>
      </c>
      <c r="T3059" s="26">
        <v>4.49</v>
      </c>
      <c r="U3059" s="8">
        <v>124.01</v>
      </c>
      <c r="V3059" t="s">
        <v>41</v>
      </c>
      <c r="W3059" t="s">
        <v>2276</v>
      </c>
      <c r="X3059" t="s">
        <v>42</v>
      </c>
      <c r="Y3059" t="s">
        <v>2277</v>
      </c>
      <c r="AA3059" s="1">
        <f t="shared" si="345"/>
        <v>45990</v>
      </c>
      <c r="AB3059" s="2">
        <f t="shared" si="346"/>
        <v>11</v>
      </c>
      <c r="AC3059" s="2">
        <f t="shared" si="347"/>
        <v>2025</v>
      </c>
      <c r="AD3059" s="2" t="str">
        <f>IFERROR(VLOOKUP(A3059,'Aux Área'!$A$4:$B$123,2,0),"-")</f>
        <v>INSPEÇÃO</v>
      </c>
    </row>
    <row r="3060" spans="1:30" x14ac:dyDescent="0.3">
      <c r="A3060" t="s">
        <v>2282</v>
      </c>
      <c r="B3060" t="s">
        <v>4679</v>
      </c>
      <c r="C3060" t="s">
        <v>5279</v>
      </c>
      <c r="D3060" t="s">
        <v>3162</v>
      </c>
      <c r="E3060" t="s">
        <v>3163</v>
      </c>
      <c r="F3060" t="s">
        <v>2285</v>
      </c>
      <c r="G3060" t="s">
        <v>1135</v>
      </c>
      <c r="H3060" t="s">
        <v>2275</v>
      </c>
      <c r="I3060" t="s">
        <v>1497</v>
      </c>
      <c r="J3060" t="s">
        <v>165</v>
      </c>
      <c r="K3060" t="s">
        <v>166</v>
      </c>
      <c r="L3060" t="s">
        <v>167</v>
      </c>
      <c r="M3060" t="s">
        <v>38</v>
      </c>
      <c r="N3060" t="s">
        <v>39</v>
      </c>
      <c r="O3060" s="23">
        <v>354</v>
      </c>
      <c r="P3060" s="9">
        <v>9.6300000000000008</v>
      </c>
      <c r="Q3060" t="s">
        <v>40</v>
      </c>
      <c r="R3060">
        <v>29783</v>
      </c>
      <c r="S3060" s="9">
        <v>36.770000000000003</v>
      </c>
      <c r="T3060" s="26">
        <v>4.46</v>
      </c>
      <c r="U3060" s="8">
        <v>164</v>
      </c>
      <c r="V3060" t="s">
        <v>112</v>
      </c>
      <c r="W3060" t="s">
        <v>2276</v>
      </c>
      <c r="X3060" t="s">
        <v>42</v>
      </c>
      <c r="Y3060" t="s">
        <v>2277</v>
      </c>
      <c r="AA3060" s="1">
        <f t="shared" si="345"/>
        <v>45990</v>
      </c>
      <c r="AB3060" s="2">
        <f t="shared" si="346"/>
        <v>11</v>
      </c>
      <c r="AC3060" s="2">
        <f t="shared" si="347"/>
        <v>2025</v>
      </c>
      <c r="AD3060" s="2" t="str">
        <f>IFERROR(VLOOKUP(A3060,'Aux Área'!$A$4:$B$123,2,0),"-")</f>
        <v>INSPEÇÃO</v>
      </c>
    </row>
    <row r="3061" spans="1:30" x14ac:dyDescent="0.3">
      <c r="A3061" t="s">
        <v>2181</v>
      </c>
      <c r="B3061" t="s">
        <v>4595</v>
      </c>
      <c r="C3061" t="s">
        <v>5280</v>
      </c>
      <c r="D3061" t="s">
        <v>3107</v>
      </c>
      <c r="E3061" t="s">
        <v>3108</v>
      </c>
      <c r="F3061" t="s">
        <v>2184</v>
      </c>
      <c r="G3061" t="s">
        <v>1135</v>
      </c>
      <c r="H3061" t="s">
        <v>2185</v>
      </c>
      <c r="I3061" t="s">
        <v>2186</v>
      </c>
      <c r="J3061" t="s">
        <v>108</v>
      </c>
      <c r="K3061" t="s">
        <v>109</v>
      </c>
      <c r="L3061" t="s">
        <v>110</v>
      </c>
      <c r="M3061" t="s">
        <v>38</v>
      </c>
      <c r="N3061" t="s">
        <v>668</v>
      </c>
      <c r="O3061" s="23">
        <v>647</v>
      </c>
      <c r="P3061" s="9">
        <v>13.99</v>
      </c>
      <c r="Q3061" t="s">
        <v>40</v>
      </c>
      <c r="R3061">
        <v>32086</v>
      </c>
      <c r="S3061" s="9">
        <v>46.24</v>
      </c>
      <c r="T3061" s="26">
        <v>6.19</v>
      </c>
      <c r="U3061" s="8">
        <v>286.23</v>
      </c>
      <c r="V3061" t="s">
        <v>5281</v>
      </c>
      <c r="W3061" t="s">
        <v>2007</v>
      </c>
      <c r="X3061" t="s">
        <v>42</v>
      </c>
      <c r="Y3061" t="s">
        <v>2188</v>
      </c>
      <c r="AA3061" s="1">
        <f t="shared" si="345"/>
        <v>45990</v>
      </c>
      <c r="AB3061" s="2">
        <f t="shared" si="346"/>
        <v>11</v>
      </c>
      <c r="AC3061" s="2">
        <f t="shared" si="347"/>
        <v>2025</v>
      </c>
      <c r="AD3061" s="2" t="str">
        <f>IFERROR(VLOOKUP(A3061,'Aux Área'!$A$4:$B$123,2,0),"-")</f>
        <v>INSPEÇÃO</v>
      </c>
    </row>
    <row r="3062" spans="1:30" x14ac:dyDescent="0.3">
      <c r="A3062" t="s">
        <v>2278</v>
      </c>
      <c r="B3062" t="s">
        <v>4664</v>
      </c>
      <c r="C3062" t="s">
        <v>5282</v>
      </c>
      <c r="D3062" t="s">
        <v>3208</v>
      </c>
      <c r="E3062" t="s">
        <v>3209</v>
      </c>
      <c r="F3062" t="s">
        <v>2281</v>
      </c>
      <c r="G3062" t="s">
        <v>1135</v>
      </c>
      <c r="H3062" t="s">
        <v>2275</v>
      </c>
      <c r="I3062" t="s">
        <v>1497</v>
      </c>
      <c r="J3062" t="s">
        <v>165</v>
      </c>
      <c r="K3062" t="s">
        <v>166</v>
      </c>
      <c r="L3062" t="s">
        <v>167</v>
      </c>
      <c r="M3062" t="s">
        <v>38</v>
      </c>
      <c r="N3062" t="s">
        <v>39</v>
      </c>
      <c r="O3062" s="23">
        <v>305</v>
      </c>
      <c r="P3062" s="9">
        <v>9.8800000000000008</v>
      </c>
      <c r="Q3062" t="s">
        <v>40</v>
      </c>
      <c r="R3062">
        <v>34908</v>
      </c>
      <c r="S3062" s="9">
        <v>30.87</v>
      </c>
      <c r="T3062" s="26">
        <v>4.4610000000000003</v>
      </c>
      <c r="U3062" s="8">
        <v>137.69999999999999</v>
      </c>
      <c r="V3062" t="s">
        <v>112</v>
      </c>
      <c r="W3062" t="s">
        <v>2276</v>
      </c>
      <c r="X3062" t="s">
        <v>42</v>
      </c>
      <c r="Y3062" t="s">
        <v>2277</v>
      </c>
      <c r="AA3062" s="1">
        <f t="shared" si="345"/>
        <v>45990</v>
      </c>
      <c r="AB3062" s="2">
        <f t="shared" si="346"/>
        <v>11</v>
      </c>
      <c r="AC3062" s="2">
        <f t="shared" si="347"/>
        <v>2025</v>
      </c>
      <c r="AD3062" s="2" t="str">
        <f>IFERROR(VLOOKUP(A3062,'Aux Área'!$A$4:$B$123,2,0),"-")</f>
        <v>INSPEÇÃO</v>
      </c>
    </row>
    <row r="3063" spans="1:30" x14ac:dyDescent="0.3">
      <c r="A3063" t="s">
        <v>2574</v>
      </c>
      <c r="B3063" t="s">
        <v>2575</v>
      </c>
      <c r="C3063" t="s">
        <v>5283</v>
      </c>
      <c r="D3063" t="s">
        <v>3768</v>
      </c>
      <c r="E3063" t="s">
        <v>3769</v>
      </c>
      <c r="F3063" t="s">
        <v>2577</v>
      </c>
      <c r="G3063" t="s">
        <v>659</v>
      </c>
      <c r="H3063" t="s">
        <v>2215</v>
      </c>
      <c r="I3063" t="s">
        <v>667</v>
      </c>
      <c r="J3063" t="s">
        <v>370</v>
      </c>
      <c r="K3063" t="s">
        <v>371</v>
      </c>
      <c r="L3063" t="s">
        <v>124</v>
      </c>
      <c r="M3063" t="s">
        <v>38</v>
      </c>
      <c r="N3063" t="s">
        <v>668</v>
      </c>
      <c r="O3063" s="23">
        <v>159</v>
      </c>
      <c r="P3063" s="9">
        <v>5.42</v>
      </c>
      <c r="Q3063" t="s">
        <v>40</v>
      </c>
      <c r="R3063">
        <v>4689</v>
      </c>
      <c r="S3063" s="9">
        <v>29.31</v>
      </c>
      <c r="T3063" s="26">
        <v>6.0910000000000002</v>
      </c>
      <c r="U3063" s="8">
        <v>178.53</v>
      </c>
      <c r="V3063" t="s">
        <v>5284</v>
      </c>
      <c r="W3063" t="s">
        <v>2007</v>
      </c>
      <c r="X3063" t="s">
        <v>42</v>
      </c>
      <c r="Y3063" t="s">
        <v>1740</v>
      </c>
      <c r="AA3063" s="1">
        <f t="shared" si="345"/>
        <v>45990</v>
      </c>
      <c r="AB3063" s="2">
        <f t="shared" si="346"/>
        <v>11</v>
      </c>
      <c r="AC3063" s="2">
        <f t="shared" si="347"/>
        <v>2025</v>
      </c>
      <c r="AD3063" s="2" t="str">
        <f>IFERROR(VLOOKUP(A3063,'Aux Área'!$A$4:$B$123,2,0),"-")</f>
        <v>APH</v>
      </c>
    </row>
    <row r="3064" spans="1:30" x14ac:dyDescent="0.3">
      <c r="A3064" t="s">
        <v>50</v>
      </c>
      <c r="B3064" t="s">
        <v>324</v>
      </c>
      <c r="C3064" t="s">
        <v>5285</v>
      </c>
      <c r="D3064" t="s">
        <v>326</v>
      </c>
      <c r="E3064" t="s">
        <v>327</v>
      </c>
      <c r="F3064" t="s">
        <v>51</v>
      </c>
      <c r="G3064" t="s">
        <v>1500</v>
      </c>
      <c r="H3064" t="s">
        <v>36</v>
      </c>
      <c r="I3064" t="s">
        <v>37</v>
      </c>
      <c r="J3064" t="s">
        <v>292</v>
      </c>
      <c r="K3064" t="s">
        <v>293</v>
      </c>
      <c r="L3064" t="s">
        <v>84</v>
      </c>
      <c r="M3064" t="s">
        <v>38</v>
      </c>
      <c r="N3064" t="s">
        <v>39</v>
      </c>
      <c r="O3064" s="23">
        <v>398</v>
      </c>
      <c r="P3064" s="9">
        <v>9.1</v>
      </c>
      <c r="Q3064" t="s">
        <v>40</v>
      </c>
      <c r="R3064">
        <v>14816</v>
      </c>
      <c r="S3064" s="9">
        <v>43.73</v>
      </c>
      <c r="T3064" s="26">
        <v>5.17</v>
      </c>
      <c r="U3064" s="8">
        <v>226.08</v>
      </c>
      <c r="V3064" t="s">
        <v>5286</v>
      </c>
      <c r="W3064" t="s">
        <v>2007</v>
      </c>
      <c r="X3064" t="s">
        <v>42</v>
      </c>
      <c r="Y3064" t="s">
        <v>1740</v>
      </c>
      <c r="AA3064" s="1">
        <f t="shared" si="345"/>
        <v>45990</v>
      </c>
      <c r="AB3064" s="2">
        <f t="shared" si="346"/>
        <v>11</v>
      </c>
      <c r="AC3064" s="2">
        <f t="shared" si="347"/>
        <v>2025</v>
      </c>
      <c r="AD3064" s="2" t="str">
        <f>IFERROR(VLOOKUP(A3064,'Aux Área'!$A$4:$B$123,2,0),"-")</f>
        <v>TI</v>
      </c>
    </row>
    <row r="3065" spans="1:30" x14ac:dyDescent="0.3">
      <c r="A3065" t="s">
        <v>2306</v>
      </c>
      <c r="B3065" t="s">
        <v>4613</v>
      </c>
      <c r="C3065" t="s">
        <v>5287</v>
      </c>
      <c r="D3065" t="s">
        <v>3212</v>
      </c>
      <c r="E3065" t="s">
        <v>3213</v>
      </c>
      <c r="F3065" t="s">
        <v>2309</v>
      </c>
      <c r="G3065" t="s">
        <v>1135</v>
      </c>
      <c r="H3065" t="s">
        <v>2275</v>
      </c>
      <c r="I3065" t="s">
        <v>1497</v>
      </c>
      <c r="J3065" t="s">
        <v>1665</v>
      </c>
      <c r="K3065" t="s">
        <v>1666</v>
      </c>
      <c r="L3065" t="s">
        <v>301</v>
      </c>
      <c r="M3065" t="s">
        <v>38</v>
      </c>
      <c r="N3065" t="s">
        <v>39</v>
      </c>
      <c r="O3065" s="23">
        <v>402</v>
      </c>
      <c r="P3065" s="9">
        <v>10.53</v>
      </c>
      <c r="Q3065" t="s">
        <v>40</v>
      </c>
      <c r="R3065">
        <v>27974</v>
      </c>
      <c r="S3065" s="9">
        <v>38.159999999999997</v>
      </c>
      <c r="T3065" s="26">
        <v>4.29</v>
      </c>
      <c r="U3065" s="8">
        <v>163.71</v>
      </c>
      <c r="V3065" t="s">
        <v>5288</v>
      </c>
      <c r="W3065" t="s">
        <v>2276</v>
      </c>
      <c r="X3065" t="s">
        <v>42</v>
      </c>
      <c r="Y3065" t="s">
        <v>2277</v>
      </c>
      <c r="AA3065" s="1">
        <f t="shared" si="345"/>
        <v>45990</v>
      </c>
      <c r="AB3065" s="2">
        <f t="shared" si="346"/>
        <v>11</v>
      </c>
      <c r="AC3065" s="2">
        <f t="shared" si="347"/>
        <v>2025</v>
      </c>
      <c r="AD3065" s="2" t="str">
        <f>IFERROR(VLOOKUP(A3065,'Aux Área'!$A$4:$B$123,2,0),"-")</f>
        <v>INSPEÇÃO</v>
      </c>
    </row>
    <row r="3066" spans="1:30" x14ac:dyDescent="0.3">
      <c r="A3066" t="s">
        <v>3092</v>
      </c>
      <c r="B3066" t="s">
        <v>4774</v>
      </c>
      <c r="C3066" t="s">
        <v>5289</v>
      </c>
      <c r="D3066" t="s">
        <v>2160</v>
      </c>
      <c r="E3066" t="s">
        <v>2161</v>
      </c>
      <c r="F3066" t="s">
        <v>3594</v>
      </c>
      <c r="G3066" t="s">
        <v>1135</v>
      </c>
      <c r="H3066" t="s">
        <v>2275</v>
      </c>
      <c r="I3066" t="s">
        <v>1497</v>
      </c>
      <c r="J3066" t="s">
        <v>1681</v>
      </c>
      <c r="K3066" t="s">
        <v>1682</v>
      </c>
      <c r="L3066" t="s">
        <v>141</v>
      </c>
      <c r="M3066" t="s">
        <v>38</v>
      </c>
      <c r="N3066" t="s">
        <v>39</v>
      </c>
      <c r="O3066" s="23">
        <v>424</v>
      </c>
      <c r="P3066" s="9">
        <v>8.82</v>
      </c>
      <c r="Q3066" t="s">
        <v>40</v>
      </c>
      <c r="R3066">
        <v>18537</v>
      </c>
      <c r="S3066" s="9">
        <v>48.07</v>
      </c>
      <c r="T3066" s="26">
        <v>4.6399999999999997</v>
      </c>
      <c r="U3066" s="8">
        <v>223.03</v>
      </c>
      <c r="V3066" t="s">
        <v>41</v>
      </c>
      <c r="W3066" t="s">
        <v>2276</v>
      </c>
      <c r="X3066" t="s">
        <v>42</v>
      </c>
      <c r="Y3066" t="s">
        <v>2277</v>
      </c>
      <c r="AA3066" s="1">
        <f t="shared" si="345"/>
        <v>45991</v>
      </c>
      <c r="AB3066" s="2">
        <f t="shared" si="346"/>
        <v>11</v>
      </c>
      <c r="AC3066" s="2">
        <f t="shared" si="347"/>
        <v>2025</v>
      </c>
      <c r="AD3066" s="2" t="str">
        <f>IFERROR(VLOOKUP(A3066,'Aux Área'!$A$4:$B$123,2,0),"-")</f>
        <v>INSPEÇÃO</v>
      </c>
    </row>
    <row r="3067" spans="1:30" x14ac:dyDescent="0.3">
      <c r="A3067" t="s">
        <v>2314</v>
      </c>
      <c r="B3067" t="s">
        <v>4624</v>
      </c>
      <c r="C3067" t="s">
        <v>5290</v>
      </c>
      <c r="D3067" t="s">
        <v>5291</v>
      </c>
      <c r="E3067" t="s">
        <v>5292</v>
      </c>
      <c r="F3067" t="s">
        <v>2317</v>
      </c>
      <c r="G3067" t="s">
        <v>1300</v>
      </c>
      <c r="H3067" t="s">
        <v>1301</v>
      </c>
      <c r="I3067" t="s">
        <v>37</v>
      </c>
      <c r="J3067" t="s">
        <v>89</v>
      </c>
      <c r="K3067" t="s">
        <v>90</v>
      </c>
      <c r="L3067" t="s">
        <v>91</v>
      </c>
      <c r="M3067" t="s">
        <v>38</v>
      </c>
      <c r="N3067" t="s">
        <v>39</v>
      </c>
      <c r="O3067" s="23">
        <v>471</v>
      </c>
      <c r="P3067" s="9">
        <v>10.57</v>
      </c>
      <c r="Q3067" t="s">
        <v>40</v>
      </c>
      <c r="R3067">
        <v>34798</v>
      </c>
      <c r="S3067" s="9">
        <v>44.54</v>
      </c>
      <c r="T3067" s="26">
        <v>4.29</v>
      </c>
      <c r="U3067" s="8">
        <v>191.08</v>
      </c>
      <c r="V3067" t="s">
        <v>5293</v>
      </c>
      <c r="W3067" t="s">
        <v>2276</v>
      </c>
      <c r="X3067" t="s">
        <v>42</v>
      </c>
      <c r="Y3067" t="s">
        <v>2277</v>
      </c>
      <c r="AA3067" s="1">
        <f t="shared" si="345"/>
        <v>45991</v>
      </c>
      <c r="AB3067" s="2">
        <f t="shared" si="346"/>
        <v>11</v>
      </c>
      <c r="AC3067" s="2">
        <f t="shared" si="347"/>
        <v>2025</v>
      </c>
      <c r="AD3067" s="2" t="str">
        <f>IFERROR(VLOOKUP(A3067,'Aux Área'!$A$4:$B$123,2,0),"-")</f>
        <v>INSPEÇÃO</v>
      </c>
    </row>
    <row r="3068" spans="1:30" x14ac:dyDescent="0.3">
      <c r="A3068" t="s">
        <v>2461</v>
      </c>
      <c r="B3068" t="s">
        <v>5008</v>
      </c>
      <c r="C3068" t="s">
        <v>5294</v>
      </c>
      <c r="D3068" t="s">
        <v>3216</v>
      </c>
      <c r="E3068" t="s">
        <v>3217</v>
      </c>
      <c r="F3068" t="s">
        <v>3574</v>
      </c>
      <c r="G3068" t="s">
        <v>1135</v>
      </c>
      <c r="H3068" t="s">
        <v>2275</v>
      </c>
      <c r="I3068" t="s">
        <v>1497</v>
      </c>
      <c r="J3068" t="s">
        <v>275</v>
      </c>
      <c r="K3068" t="s">
        <v>276</v>
      </c>
      <c r="L3068" t="s">
        <v>124</v>
      </c>
      <c r="M3068" t="s">
        <v>38</v>
      </c>
      <c r="N3068" t="s">
        <v>39</v>
      </c>
      <c r="O3068" s="23">
        <v>347</v>
      </c>
      <c r="P3068" s="9">
        <v>11.14</v>
      </c>
      <c r="Q3068" t="s">
        <v>40</v>
      </c>
      <c r="R3068">
        <v>15707</v>
      </c>
      <c r="S3068" s="9">
        <v>31.16</v>
      </c>
      <c r="T3068" s="26">
        <v>4.3899999999999997</v>
      </c>
      <c r="U3068" s="8">
        <v>136.79</v>
      </c>
      <c r="V3068" t="s">
        <v>5295</v>
      </c>
      <c r="W3068" t="s">
        <v>2276</v>
      </c>
      <c r="X3068" t="s">
        <v>42</v>
      </c>
      <c r="Y3068" t="s">
        <v>2277</v>
      </c>
      <c r="AA3068" s="1">
        <f t="shared" si="345"/>
        <v>45991</v>
      </c>
      <c r="AB3068" s="2">
        <f t="shared" si="346"/>
        <v>11</v>
      </c>
      <c r="AC3068" s="2">
        <f t="shared" si="347"/>
        <v>2025</v>
      </c>
      <c r="AD3068" s="2" t="str">
        <f>IFERROR(VLOOKUP(A3068,'Aux Área'!$A$4:$B$123,2,0),"-")</f>
        <v>INSPEÇÃO</v>
      </c>
    </row>
    <row r="3069" spans="1:30" x14ac:dyDescent="0.3">
      <c r="A3069" t="s">
        <v>2282</v>
      </c>
      <c r="B3069" t="s">
        <v>4679</v>
      </c>
      <c r="C3069" t="s">
        <v>5296</v>
      </c>
      <c r="D3069" t="s">
        <v>3781</v>
      </c>
      <c r="E3069" t="s">
        <v>3782</v>
      </c>
      <c r="F3069" t="s">
        <v>2285</v>
      </c>
      <c r="G3069" t="s">
        <v>1135</v>
      </c>
      <c r="H3069" t="s">
        <v>2275</v>
      </c>
      <c r="I3069" t="s">
        <v>1497</v>
      </c>
      <c r="J3069" t="s">
        <v>1681</v>
      </c>
      <c r="K3069" t="s">
        <v>1682</v>
      </c>
      <c r="L3069" t="s">
        <v>141</v>
      </c>
      <c r="M3069" t="s">
        <v>38</v>
      </c>
      <c r="N3069" t="s">
        <v>39</v>
      </c>
      <c r="O3069" s="23">
        <v>387</v>
      </c>
      <c r="P3069" s="9">
        <v>11.97</v>
      </c>
      <c r="Q3069" t="s">
        <v>40</v>
      </c>
      <c r="R3069">
        <v>30170</v>
      </c>
      <c r="S3069" s="9">
        <v>32.33</v>
      </c>
      <c r="T3069" s="26">
        <v>4.6399999999999997</v>
      </c>
      <c r="U3069" s="8">
        <v>150</v>
      </c>
      <c r="V3069" t="s">
        <v>41</v>
      </c>
      <c r="W3069" t="s">
        <v>2276</v>
      </c>
      <c r="X3069" t="s">
        <v>42</v>
      </c>
      <c r="Y3069" t="s">
        <v>2277</v>
      </c>
      <c r="AA3069" s="1">
        <f t="shared" si="345"/>
        <v>45991</v>
      </c>
      <c r="AB3069" s="2">
        <f t="shared" si="346"/>
        <v>11</v>
      </c>
      <c r="AC3069" s="2">
        <f t="shared" si="347"/>
        <v>2025</v>
      </c>
      <c r="AD3069" s="2" t="str">
        <f>IFERROR(VLOOKUP(A3069,'Aux Área'!$A$4:$B$123,2,0),"-")</f>
        <v>INSPEÇÃO</v>
      </c>
    </row>
    <row r="3070" spans="1:30" x14ac:dyDescent="0.3">
      <c r="A3070" t="s">
        <v>2638</v>
      </c>
      <c r="B3070" t="s">
        <v>4593</v>
      </c>
      <c r="C3070" t="s">
        <v>5297</v>
      </c>
      <c r="D3070" t="s">
        <v>4358</v>
      </c>
      <c r="E3070" t="s">
        <v>4359</v>
      </c>
      <c r="F3070" t="s">
        <v>2641</v>
      </c>
      <c r="G3070" t="s">
        <v>1135</v>
      </c>
      <c r="H3070" t="s">
        <v>2275</v>
      </c>
      <c r="I3070" t="s">
        <v>1497</v>
      </c>
      <c r="J3070" t="s">
        <v>275</v>
      </c>
      <c r="K3070" t="s">
        <v>276</v>
      </c>
      <c r="L3070" t="s">
        <v>124</v>
      </c>
      <c r="M3070" t="s">
        <v>38</v>
      </c>
      <c r="N3070" t="s">
        <v>39</v>
      </c>
      <c r="O3070" s="23">
        <v>347</v>
      </c>
      <c r="P3070" s="9">
        <v>10.26</v>
      </c>
      <c r="Q3070" t="s">
        <v>40</v>
      </c>
      <c r="R3070">
        <v>27573</v>
      </c>
      <c r="S3070" s="9">
        <v>33.81</v>
      </c>
      <c r="T3070" s="26">
        <v>4.3899999999999997</v>
      </c>
      <c r="U3070" s="8">
        <v>148.43</v>
      </c>
      <c r="V3070" t="s">
        <v>5298</v>
      </c>
      <c r="W3070" t="s">
        <v>2276</v>
      </c>
      <c r="X3070" t="s">
        <v>42</v>
      </c>
      <c r="Y3070" t="s">
        <v>2277</v>
      </c>
      <c r="AA3070" s="1">
        <f t="shared" si="345"/>
        <v>45991</v>
      </c>
      <c r="AB3070" s="2">
        <f t="shared" si="346"/>
        <v>11</v>
      </c>
      <c r="AC3070" s="2">
        <f t="shared" si="347"/>
        <v>2025</v>
      </c>
      <c r="AD3070" s="2" t="str">
        <f>IFERROR(VLOOKUP(A3070,'Aux Área'!$A$4:$B$123,2,0),"-")</f>
        <v>INSPEÇÃO</v>
      </c>
    </row>
    <row r="3071" spans="1:30" x14ac:dyDescent="0.3">
      <c r="A3071" t="s">
        <v>2643</v>
      </c>
      <c r="B3071" t="s">
        <v>2307</v>
      </c>
      <c r="C3071" t="s">
        <v>5299</v>
      </c>
      <c r="D3071" t="s">
        <v>4726</v>
      </c>
      <c r="E3071" t="s">
        <v>4727</v>
      </c>
      <c r="F3071" t="s">
        <v>2646</v>
      </c>
      <c r="G3071" t="s">
        <v>1300</v>
      </c>
      <c r="H3071" t="s">
        <v>1301</v>
      </c>
      <c r="I3071" t="s">
        <v>37</v>
      </c>
      <c r="J3071" t="s">
        <v>122</v>
      </c>
      <c r="K3071" t="s">
        <v>123</v>
      </c>
      <c r="L3071" t="s">
        <v>124</v>
      </c>
      <c r="M3071" t="s">
        <v>38</v>
      </c>
      <c r="N3071" t="s">
        <v>39</v>
      </c>
      <c r="O3071" s="23">
        <v>332</v>
      </c>
      <c r="P3071" s="9">
        <v>8.9499999999999993</v>
      </c>
      <c r="Q3071" t="s">
        <v>40</v>
      </c>
      <c r="R3071">
        <v>29752</v>
      </c>
      <c r="S3071" s="9">
        <v>37.090000000000003</v>
      </c>
      <c r="T3071" s="26">
        <v>4.3899999999999997</v>
      </c>
      <c r="U3071" s="8">
        <v>162.82</v>
      </c>
      <c r="V3071" t="s">
        <v>41</v>
      </c>
      <c r="W3071" t="s">
        <v>2276</v>
      </c>
      <c r="X3071" t="s">
        <v>42</v>
      </c>
      <c r="Y3071" t="s">
        <v>2277</v>
      </c>
      <c r="AA3071" s="1">
        <f t="shared" si="345"/>
        <v>45991</v>
      </c>
      <c r="AB3071" s="2">
        <f t="shared" si="346"/>
        <v>11</v>
      </c>
      <c r="AC3071" s="2">
        <f t="shared" si="347"/>
        <v>2025</v>
      </c>
      <c r="AD3071" s="2" t="str">
        <f>IFERROR(VLOOKUP(A3071,'Aux Área'!$A$4:$B$123,2,0),"-")</f>
        <v>INSPEÇÃO</v>
      </c>
    </row>
    <row r="3072" spans="1:30" x14ac:dyDescent="0.3">
      <c r="A3072" t="s">
        <v>2260</v>
      </c>
      <c r="B3072" t="s">
        <v>113</v>
      </c>
      <c r="C3072" t="s">
        <v>5300</v>
      </c>
      <c r="D3072" t="s">
        <v>3005</v>
      </c>
      <c r="E3072" t="s">
        <v>3006</v>
      </c>
      <c r="F3072" t="s">
        <v>2262</v>
      </c>
      <c r="G3072" t="s">
        <v>35</v>
      </c>
      <c r="H3072" t="s">
        <v>2263</v>
      </c>
      <c r="I3072" t="s">
        <v>2186</v>
      </c>
      <c r="J3072" t="s">
        <v>1681</v>
      </c>
      <c r="K3072" t="s">
        <v>1682</v>
      </c>
      <c r="L3072" t="s">
        <v>141</v>
      </c>
      <c r="M3072" t="s">
        <v>38</v>
      </c>
      <c r="N3072" t="s">
        <v>668</v>
      </c>
      <c r="O3072" s="23">
        <v>748</v>
      </c>
      <c r="P3072" s="9">
        <v>14.16</v>
      </c>
      <c r="Q3072" t="s">
        <v>40</v>
      </c>
      <c r="R3072">
        <v>27704</v>
      </c>
      <c r="S3072" s="9">
        <v>52.83</v>
      </c>
      <c r="T3072" s="26">
        <v>6.49</v>
      </c>
      <c r="U3072" s="8">
        <v>342.87</v>
      </c>
      <c r="V3072" t="s">
        <v>41</v>
      </c>
      <c r="W3072" t="s">
        <v>2007</v>
      </c>
      <c r="X3072" t="s">
        <v>42</v>
      </c>
      <c r="Y3072" t="s">
        <v>1740</v>
      </c>
      <c r="AA3072" s="1">
        <f t="shared" si="345"/>
        <v>45991</v>
      </c>
      <c r="AB3072" s="2">
        <f t="shared" si="346"/>
        <v>11</v>
      </c>
      <c r="AC3072" s="2">
        <f t="shared" si="347"/>
        <v>2025</v>
      </c>
      <c r="AD3072" s="2" t="str">
        <f>IFERROR(VLOOKUP(A3072,'Aux Área'!$A$4:$B$123,2,0),"-")</f>
        <v>INSPEÇÃO</v>
      </c>
    </row>
    <row r="3073" spans="1:30" x14ac:dyDescent="0.3">
      <c r="A3073" t="s">
        <v>2278</v>
      </c>
      <c r="B3073" t="s">
        <v>4664</v>
      </c>
      <c r="C3073" t="s">
        <v>5301</v>
      </c>
      <c r="D3073" t="s">
        <v>3208</v>
      </c>
      <c r="E3073" t="s">
        <v>3209</v>
      </c>
      <c r="F3073" t="s">
        <v>2281</v>
      </c>
      <c r="G3073" t="s">
        <v>1135</v>
      </c>
      <c r="H3073" t="s">
        <v>2275</v>
      </c>
      <c r="I3073" t="s">
        <v>1497</v>
      </c>
      <c r="J3073" t="s">
        <v>169</v>
      </c>
      <c r="K3073" t="s">
        <v>170</v>
      </c>
      <c r="L3073" t="s">
        <v>124</v>
      </c>
      <c r="M3073" t="s">
        <v>38</v>
      </c>
      <c r="N3073" t="s">
        <v>39</v>
      </c>
      <c r="O3073" s="23">
        <v>397</v>
      </c>
      <c r="P3073" s="9">
        <v>11.1</v>
      </c>
      <c r="Q3073" t="s">
        <v>40</v>
      </c>
      <c r="R3073">
        <v>35305</v>
      </c>
      <c r="S3073" s="9">
        <v>35.75</v>
      </c>
      <c r="T3073" s="26">
        <v>4.29</v>
      </c>
      <c r="U3073" s="8">
        <v>153.37</v>
      </c>
      <c r="V3073" t="s">
        <v>41</v>
      </c>
      <c r="W3073" t="s">
        <v>2276</v>
      </c>
      <c r="X3073" t="s">
        <v>42</v>
      </c>
      <c r="Y3073" t="s">
        <v>2277</v>
      </c>
      <c r="AA3073" s="1">
        <f t="shared" si="345"/>
        <v>45991</v>
      </c>
      <c r="AB3073" s="2">
        <f t="shared" si="346"/>
        <v>11</v>
      </c>
      <c r="AC3073" s="2">
        <f t="shared" si="347"/>
        <v>2025</v>
      </c>
      <c r="AD3073" s="2" t="str">
        <f>IFERROR(VLOOKUP(A3073,'Aux Área'!$A$4:$B$123,2,0),"-")</f>
        <v>INSPEÇÃO</v>
      </c>
    </row>
    <row r="3074" spans="1:30" x14ac:dyDescent="0.3">
      <c r="A3074" t="s">
        <v>2318</v>
      </c>
      <c r="B3074" t="s">
        <v>2733</v>
      </c>
      <c r="C3074" t="s">
        <v>5302</v>
      </c>
      <c r="D3074" t="s">
        <v>5015</v>
      </c>
      <c r="E3074" t="s">
        <v>5016</v>
      </c>
      <c r="F3074" t="s">
        <v>4203</v>
      </c>
      <c r="G3074" t="s">
        <v>1135</v>
      </c>
      <c r="H3074" t="s">
        <v>2185</v>
      </c>
      <c r="I3074" t="s">
        <v>2186</v>
      </c>
      <c r="J3074" t="s">
        <v>169</v>
      </c>
      <c r="K3074" t="s">
        <v>170</v>
      </c>
      <c r="L3074" t="s">
        <v>124</v>
      </c>
      <c r="M3074" t="s">
        <v>38</v>
      </c>
      <c r="N3074" t="s">
        <v>668</v>
      </c>
      <c r="O3074" s="23">
        <v>756</v>
      </c>
      <c r="P3074" s="9">
        <v>14.84</v>
      </c>
      <c r="Q3074" t="s">
        <v>40</v>
      </c>
      <c r="R3074">
        <v>25937</v>
      </c>
      <c r="S3074" s="9">
        <v>50.96</v>
      </c>
      <c r="T3074" s="26">
        <v>6.09</v>
      </c>
      <c r="U3074" s="8">
        <v>310.35000000000002</v>
      </c>
      <c r="V3074" t="s">
        <v>41</v>
      </c>
      <c r="W3074" t="s">
        <v>2007</v>
      </c>
      <c r="X3074" t="s">
        <v>42</v>
      </c>
      <c r="Y3074" t="s">
        <v>2188</v>
      </c>
      <c r="AA3074" s="1">
        <f t="shared" si="345"/>
        <v>45991</v>
      </c>
      <c r="AB3074" s="2">
        <f t="shared" si="346"/>
        <v>11</v>
      </c>
      <c r="AC3074" s="2">
        <f t="shared" si="347"/>
        <v>2025</v>
      </c>
      <c r="AD3074" s="2" t="str">
        <f>IFERROR(VLOOKUP(A3074,'Aux Área'!$A$4:$B$123,2,0),"-")</f>
        <v>INSPEÇÃO</v>
      </c>
    </row>
    <row r="3075" spans="1:30" x14ac:dyDescent="0.3">
      <c r="A3075" t="s">
        <v>1295</v>
      </c>
      <c r="B3075" t="s">
        <v>1753</v>
      </c>
      <c r="C3075" t="s">
        <v>5303</v>
      </c>
      <c r="D3075" t="s">
        <v>1297</v>
      </c>
      <c r="E3075" t="s">
        <v>2221</v>
      </c>
      <c r="F3075" t="s">
        <v>1299</v>
      </c>
      <c r="G3075" t="s">
        <v>1135</v>
      </c>
      <c r="H3075" t="s">
        <v>1301</v>
      </c>
      <c r="I3075" t="s">
        <v>839</v>
      </c>
      <c r="J3075" t="s">
        <v>275</v>
      </c>
      <c r="K3075" t="s">
        <v>276</v>
      </c>
      <c r="L3075" t="s">
        <v>124</v>
      </c>
      <c r="M3075" t="s">
        <v>38</v>
      </c>
      <c r="N3075" t="s">
        <v>39</v>
      </c>
      <c r="O3075" s="23">
        <v>0</v>
      </c>
      <c r="P3075" s="23">
        <v>0</v>
      </c>
      <c r="Q3075" t="s">
        <v>40</v>
      </c>
      <c r="R3075" t="s">
        <v>15244</v>
      </c>
      <c r="S3075" s="9">
        <v>23.36</v>
      </c>
      <c r="T3075" s="26">
        <v>4.3899999999999997</v>
      </c>
      <c r="U3075" s="8">
        <v>102.55</v>
      </c>
      <c r="V3075" t="s">
        <v>5304</v>
      </c>
      <c r="W3075" t="s">
        <v>2007</v>
      </c>
      <c r="X3075" t="s">
        <v>42</v>
      </c>
      <c r="Y3075" t="s">
        <v>1740</v>
      </c>
      <c r="AA3075" s="1">
        <f t="shared" si="345"/>
        <v>45991</v>
      </c>
      <c r="AB3075" s="2">
        <f t="shared" si="346"/>
        <v>11</v>
      </c>
      <c r="AC3075" s="2">
        <f t="shared" si="347"/>
        <v>2025</v>
      </c>
      <c r="AD3075" s="2" t="str">
        <f>IFERROR(VLOOKUP(A3075,'Aux Área'!$A$4:$B$123,2,0),"-")</f>
        <v>LUCCA JR - OP</v>
      </c>
    </row>
    <row r="3076" spans="1:30" x14ac:dyDescent="0.3">
      <c r="A3076" t="s">
        <v>2347</v>
      </c>
      <c r="B3076" t="s">
        <v>2348</v>
      </c>
      <c r="C3076" t="s">
        <v>5305</v>
      </c>
      <c r="D3076" t="s">
        <v>3633</v>
      </c>
      <c r="E3076" t="s">
        <v>3634</v>
      </c>
      <c r="F3076" t="s">
        <v>2350</v>
      </c>
      <c r="G3076" t="s">
        <v>659</v>
      </c>
      <c r="H3076" t="s">
        <v>1996</v>
      </c>
      <c r="I3076" t="s">
        <v>1997</v>
      </c>
      <c r="J3076" t="s">
        <v>237</v>
      </c>
      <c r="K3076" t="s">
        <v>238</v>
      </c>
      <c r="L3076" t="s">
        <v>110</v>
      </c>
      <c r="M3076" t="s">
        <v>38</v>
      </c>
      <c r="N3076" t="s">
        <v>668</v>
      </c>
      <c r="O3076" s="23">
        <v>362</v>
      </c>
      <c r="P3076" s="9">
        <v>6.1</v>
      </c>
      <c r="Q3076" t="s">
        <v>40</v>
      </c>
      <c r="R3076">
        <v>10174</v>
      </c>
      <c r="S3076" s="9">
        <v>59.3</v>
      </c>
      <c r="T3076" s="26">
        <v>6.09</v>
      </c>
      <c r="U3076" s="8">
        <v>361.14</v>
      </c>
      <c r="V3076" t="s">
        <v>41</v>
      </c>
      <c r="W3076" t="s">
        <v>1985</v>
      </c>
      <c r="X3076" t="s">
        <v>42</v>
      </c>
      <c r="Y3076" t="s">
        <v>1986</v>
      </c>
      <c r="AA3076" s="1">
        <f t="shared" si="345"/>
        <v>45991</v>
      </c>
      <c r="AB3076" s="2">
        <f t="shared" si="346"/>
        <v>11</v>
      </c>
      <c r="AC3076" s="2">
        <f t="shared" si="347"/>
        <v>2025</v>
      </c>
      <c r="AD3076" s="2" t="str">
        <f>IFERROR(VLOOKUP(A3076,'Aux Área'!$A$4:$B$123,2,0),"-")</f>
        <v>PESADOS</v>
      </c>
    </row>
    <row r="3077" spans="1:30" x14ac:dyDescent="0.3">
      <c r="A3077" t="s">
        <v>2347</v>
      </c>
      <c r="C3077" t="s">
        <v>5305</v>
      </c>
      <c r="F3077" t="s">
        <v>2350</v>
      </c>
      <c r="K3077" t="s">
        <v>238</v>
      </c>
      <c r="N3077" t="s">
        <v>15690</v>
      </c>
      <c r="O3077" t="s">
        <v>15244</v>
      </c>
      <c r="P3077" s="9" t="s">
        <v>15244</v>
      </c>
      <c r="Q3077" t="s">
        <v>40</v>
      </c>
      <c r="R3077" t="s">
        <v>15244</v>
      </c>
      <c r="S3077">
        <v>5.98</v>
      </c>
      <c r="U3077" s="8">
        <v>23.86</v>
      </c>
      <c r="X3077" t="s">
        <v>42</v>
      </c>
      <c r="Y3077" t="s">
        <v>1986</v>
      </c>
      <c r="AA3077" s="1">
        <f>IFERROR(DATEVALUE(C3077),"-")</f>
        <v>45991</v>
      </c>
      <c r="AB3077" s="2">
        <f>IFERROR(MONTH(AA3077),"-")</f>
        <v>11</v>
      </c>
      <c r="AC3077" s="2">
        <f>IFERROR(YEAR(AA3077),"-")</f>
        <v>2025</v>
      </c>
      <c r="AD3077" s="2" t="str">
        <f>IFERROR(VLOOKUP(A3077,'Aux Área'!$A$4:$B$123,2,0),"-")</f>
        <v>PESADOS</v>
      </c>
    </row>
    <row r="3078" spans="1:30" x14ac:dyDescent="0.3">
      <c r="A3078" t="s">
        <v>2041</v>
      </c>
      <c r="B3078" t="s">
        <v>2042</v>
      </c>
      <c r="C3078" t="s">
        <v>5306</v>
      </c>
      <c r="D3078" t="s">
        <v>1297</v>
      </c>
      <c r="E3078" t="s">
        <v>2221</v>
      </c>
      <c r="F3078" t="s">
        <v>2044</v>
      </c>
      <c r="G3078" t="s">
        <v>659</v>
      </c>
      <c r="H3078" t="s">
        <v>1996</v>
      </c>
      <c r="I3078" t="s">
        <v>1997</v>
      </c>
      <c r="J3078" t="s">
        <v>231</v>
      </c>
      <c r="K3078" t="s">
        <v>232</v>
      </c>
      <c r="L3078" t="s">
        <v>217</v>
      </c>
      <c r="M3078" t="s">
        <v>38</v>
      </c>
      <c r="N3078" t="s">
        <v>668</v>
      </c>
      <c r="O3078" s="23">
        <v>327</v>
      </c>
      <c r="P3078" s="9">
        <v>2.33</v>
      </c>
      <c r="Q3078" t="s">
        <v>40</v>
      </c>
      <c r="R3078">
        <v>10782</v>
      </c>
      <c r="S3078" s="9">
        <v>140.12</v>
      </c>
      <c r="T3078" s="26">
        <v>5.99</v>
      </c>
      <c r="U3078" s="8">
        <v>839.35</v>
      </c>
      <c r="V3078" t="s">
        <v>5307</v>
      </c>
      <c r="W3078" t="s">
        <v>1985</v>
      </c>
      <c r="X3078" t="s">
        <v>42</v>
      </c>
      <c r="Y3078" t="s">
        <v>1986</v>
      </c>
      <c r="AA3078" s="1">
        <f>DATEVALUE(C3078)</f>
        <v>45991</v>
      </c>
      <c r="AB3078" s="2">
        <f>MONTH(AA3078)</f>
        <v>11</v>
      </c>
      <c r="AC3078" s="2">
        <f>YEAR(AA3078)</f>
        <v>2025</v>
      </c>
      <c r="AD3078" s="2" t="str">
        <f>IFERROR(VLOOKUP(A3078,'Aux Área'!$A$4:$B$123,2,0),"-")</f>
        <v>PESADOS</v>
      </c>
    </row>
    <row r="3079" spans="1:30" x14ac:dyDescent="0.3">
      <c r="A3079" t="s">
        <v>2041</v>
      </c>
      <c r="C3079" t="s">
        <v>5306</v>
      </c>
      <c r="F3079" t="s">
        <v>2044</v>
      </c>
      <c r="K3079" t="s">
        <v>232</v>
      </c>
      <c r="N3079" t="s">
        <v>15690</v>
      </c>
      <c r="O3079" t="s">
        <v>15244</v>
      </c>
      <c r="P3079" s="9" t="s">
        <v>15244</v>
      </c>
      <c r="Q3079" t="s">
        <v>40</v>
      </c>
      <c r="R3079" t="s">
        <v>15244</v>
      </c>
      <c r="S3079">
        <v>3.73</v>
      </c>
      <c r="U3079" s="8">
        <v>12.34</v>
      </c>
      <c r="X3079" t="s">
        <v>42</v>
      </c>
      <c r="Y3079" t="s">
        <v>1986</v>
      </c>
      <c r="AA3079" s="1">
        <f>IFERROR(DATEVALUE(C3079),"-")</f>
        <v>45991</v>
      </c>
      <c r="AB3079" s="2">
        <f>IFERROR(MONTH(AA3079),"-")</f>
        <v>11</v>
      </c>
      <c r="AC3079" s="2">
        <f>IFERROR(YEAR(AA3079),"-")</f>
        <v>2025</v>
      </c>
      <c r="AD3079" s="2" t="str">
        <f>IFERROR(VLOOKUP(A3079,'Aux Área'!$A$4:$B$123,2,0),"-")</f>
        <v>PESADOS</v>
      </c>
    </row>
    <row r="3080" spans="1:30" x14ac:dyDescent="0.3">
      <c r="A3080" t="s">
        <v>1999</v>
      </c>
      <c r="B3080" t="s">
        <v>3016</v>
      </c>
      <c r="C3080" t="s">
        <v>5308</v>
      </c>
      <c r="D3080" t="s">
        <v>1297</v>
      </c>
      <c r="E3080" t="s">
        <v>2221</v>
      </c>
      <c r="F3080" t="s">
        <v>2002</v>
      </c>
      <c r="G3080" t="s">
        <v>659</v>
      </c>
      <c r="H3080" t="s">
        <v>2003</v>
      </c>
      <c r="I3080" t="s">
        <v>667</v>
      </c>
      <c r="J3080" t="s">
        <v>231</v>
      </c>
      <c r="K3080" t="s">
        <v>232</v>
      </c>
      <c r="L3080" t="s">
        <v>217</v>
      </c>
      <c r="M3080" t="s">
        <v>38</v>
      </c>
      <c r="N3080" t="s">
        <v>668</v>
      </c>
      <c r="O3080" s="23">
        <v>663</v>
      </c>
      <c r="P3080" s="9">
        <v>13.55</v>
      </c>
      <c r="Q3080" t="s">
        <v>40</v>
      </c>
      <c r="R3080">
        <v>10106</v>
      </c>
      <c r="S3080" s="9">
        <v>48.92</v>
      </c>
      <c r="T3080" s="26">
        <v>5.99</v>
      </c>
      <c r="U3080" s="8">
        <v>293.02999999999997</v>
      </c>
      <c r="V3080" t="s">
        <v>5309</v>
      </c>
      <c r="W3080" t="s">
        <v>1985</v>
      </c>
      <c r="X3080" t="s">
        <v>42</v>
      </c>
      <c r="Y3080" t="s">
        <v>1986</v>
      </c>
      <c r="AA3080" s="1">
        <f>DATEVALUE(C3080)</f>
        <v>45991</v>
      </c>
      <c r="AB3080" s="2">
        <f>MONTH(AA3080)</f>
        <v>11</v>
      </c>
      <c r="AC3080" s="2">
        <f>YEAR(AA3080)</f>
        <v>2025</v>
      </c>
      <c r="AD3080" s="2" t="str">
        <f>IFERROR(VLOOKUP(A3080,'Aux Área'!$A$4:$B$123,2,0),"-")</f>
        <v>PESADOS</v>
      </c>
    </row>
    <row r="3081" spans="1:30" x14ac:dyDescent="0.3">
      <c r="A3081" t="s">
        <v>1999</v>
      </c>
      <c r="C3081" t="s">
        <v>5308</v>
      </c>
      <c r="F3081" t="s">
        <v>2002</v>
      </c>
      <c r="K3081" t="s">
        <v>232</v>
      </c>
      <c r="N3081" t="s">
        <v>15690</v>
      </c>
      <c r="O3081" t="s">
        <v>15244</v>
      </c>
      <c r="P3081" s="9" t="s">
        <v>15244</v>
      </c>
      <c r="Q3081" t="s">
        <v>40</v>
      </c>
      <c r="R3081" t="s">
        <v>15244</v>
      </c>
      <c r="S3081">
        <v>14</v>
      </c>
      <c r="U3081" s="8">
        <v>46.23</v>
      </c>
      <c r="W3081" t="s">
        <v>1985</v>
      </c>
      <c r="X3081" t="s">
        <v>42</v>
      </c>
      <c r="Y3081" t="s">
        <v>1986</v>
      </c>
      <c r="AA3081" s="1">
        <f>IFERROR(DATEVALUE(C3081),"-")</f>
        <v>45991</v>
      </c>
      <c r="AB3081" s="2">
        <f>IFERROR(MONTH(AA3081),"-")</f>
        <v>11</v>
      </c>
      <c r="AC3081" s="2">
        <f>IFERROR(YEAR(AA3081),"-")</f>
        <v>2025</v>
      </c>
      <c r="AD3081" s="2" t="str">
        <f>IFERROR(VLOOKUP(A3081,'Aux Área'!$A$4:$B$123,2,0),"-")</f>
        <v>PESADOS</v>
      </c>
    </row>
    <row r="3082" spans="1:30" x14ac:dyDescent="0.3">
      <c r="A3082" t="s">
        <v>2477</v>
      </c>
      <c r="B3082" t="s">
        <v>2478</v>
      </c>
      <c r="C3082" t="s">
        <v>5310</v>
      </c>
      <c r="D3082" t="s">
        <v>2885</v>
      </c>
      <c r="E3082" t="s">
        <v>2886</v>
      </c>
      <c r="F3082" t="s">
        <v>2480</v>
      </c>
      <c r="G3082" t="s">
        <v>659</v>
      </c>
      <c r="H3082" t="s">
        <v>2215</v>
      </c>
      <c r="I3082" t="s">
        <v>667</v>
      </c>
      <c r="J3082" t="s">
        <v>275</v>
      </c>
      <c r="K3082" t="s">
        <v>276</v>
      </c>
      <c r="L3082" t="s">
        <v>124</v>
      </c>
      <c r="M3082" t="s">
        <v>38</v>
      </c>
      <c r="N3082" t="s">
        <v>668</v>
      </c>
      <c r="O3082" s="23">
        <v>378</v>
      </c>
      <c r="P3082" s="9">
        <v>5.84</v>
      </c>
      <c r="Q3082" t="s">
        <v>40</v>
      </c>
      <c r="R3082">
        <v>4697</v>
      </c>
      <c r="S3082" s="9">
        <v>64.78</v>
      </c>
      <c r="T3082" s="26">
        <v>7.15</v>
      </c>
      <c r="U3082" s="8">
        <v>463.18</v>
      </c>
      <c r="V3082" t="s">
        <v>5311</v>
      </c>
      <c r="W3082" t="s">
        <v>2007</v>
      </c>
      <c r="X3082" t="s">
        <v>42</v>
      </c>
      <c r="Y3082" t="s">
        <v>1740</v>
      </c>
      <c r="AA3082" s="1">
        <f t="shared" ref="AA3082:AA3105" si="348">DATEVALUE(C3082)</f>
        <v>45991</v>
      </c>
      <c r="AB3082" s="2">
        <f t="shared" ref="AB3082:AB3105" si="349">MONTH(AA3082)</f>
        <v>11</v>
      </c>
      <c r="AC3082" s="2">
        <f t="shared" ref="AC3082:AC3105" si="350">YEAR(AA3082)</f>
        <v>2025</v>
      </c>
      <c r="AD3082" s="2" t="str">
        <f>IFERROR(VLOOKUP(A3082,'Aux Área'!$A$4:$B$123,2,0),"-")</f>
        <v>APH</v>
      </c>
    </row>
    <row r="3083" spans="1:30" x14ac:dyDescent="0.3">
      <c r="A3083" t="s">
        <v>1069</v>
      </c>
      <c r="B3083" t="s">
        <v>1516</v>
      </c>
      <c r="C3083" t="s">
        <v>5312</v>
      </c>
      <c r="D3083" t="s">
        <v>102</v>
      </c>
      <c r="E3083" t="s">
        <v>816</v>
      </c>
      <c r="F3083" t="s">
        <v>1071</v>
      </c>
      <c r="G3083" t="s">
        <v>1500</v>
      </c>
      <c r="H3083" t="s">
        <v>36</v>
      </c>
      <c r="I3083" t="s">
        <v>37</v>
      </c>
      <c r="J3083" t="s">
        <v>5251</v>
      </c>
      <c r="K3083" t="s">
        <v>5252</v>
      </c>
      <c r="L3083" t="s">
        <v>5253</v>
      </c>
      <c r="M3083" t="s">
        <v>38</v>
      </c>
      <c r="N3083" t="s">
        <v>39</v>
      </c>
      <c r="O3083" s="23">
        <v>181</v>
      </c>
      <c r="P3083" s="9">
        <v>8.35</v>
      </c>
      <c r="Q3083" t="s">
        <v>40</v>
      </c>
      <c r="R3083">
        <v>12980</v>
      </c>
      <c r="S3083" s="9">
        <v>21.68</v>
      </c>
      <c r="T3083" s="26">
        <v>4.29</v>
      </c>
      <c r="U3083" s="8">
        <v>93.01</v>
      </c>
      <c r="V3083" t="s">
        <v>112</v>
      </c>
      <c r="W3083" t="s">
        <v>2007</v>
      </c>
      <c r="X3083" t="s">
        <v>42</v>
      </c>
      <c r="Y3083" t="s">
        <v>1740</v>
      </c>
      <c r="AA3083" s="1">
        <f t="shared" si="348"/>
        <v>45991</v>
      </c>
      <c r="AB3083" s="2">
        <f t="shared" si="349"/>
        <v>11</v>
      </c>
      <c r="AC3083" s="2">
        <f t="shared" si="350"/>
        <v>2025</v>
      </c>
      <c r="AD3083" s="2" t="str">
        <f>IFERROR(VLOOKUP(A3083,'Aux Área'!$A$4:$B$123,2,0),"-")</f>
        <v>FACILITIES</v>
      </c>
    </row>
    <row r="3084" spans="1:30" x14ac:dyDescent="0.3">
      <c r="A3084" t="s">
        <v>2314</v>
      </c>
      <c r="B3084" t="s">
        <v>4624</v>
      </c>
      <c r="C3084" t="s">
        <v>5313</v>
      </c>
      <c r="D3084" t="s">
        <v>3276</v>
      </c>
      <c r="E3084" t="s">
        <v>3277</v>
      </c>
      <c r="F3084" t="s">
        <v>2317</v>
      </c>
      <c r="G3084" t="s">
        <v>1300</v>
      </c>
      <c r="H3084" t="s">
        <v>1301</v>
      </c>
      <c r="I3084" t="s">
        <v>37</v>
      </c>
      <c r="J3084" t="s">
        <v>89</v>
      </c>
      <c r="K3084" t="s">
        <v>90</v>
      </c>
      <c r="L3084" t="s">
        <v>91</v>
      </c>
      <c r="M3084" t="s">
        <v>38</v>
      </c>
      <c r="N3084" t="s">
        <v>39</v>
      </c>
      <c r="O3084" s="23">
        <v>482</v>
      </c>
      <c r="P3084" s="9">
        <v>11.48</v>
      </c>
      <c r="Q3084" t="s">
        <v>40</v>
      </c>
      <c r="R3084">
        <v>35280</v>
      </c>
      <c r="S3084" s="9">
        <v>41.97</v>
      </c>
      <c r="T3084" s="26">
        <v>4.29</v>
      </c>
      <c r="U3084" s="8">
        <v>180.05</v>
      </c>
      <c r="V3084" t="s">
        <v>5314</v>
      </c>
      <c r="W3084" t="s">
        <v>2276</v>
      </c>
      <c r="X3084" t="s">
        <v>42</v>
      </c>
      <c r="Y3084" t="s">
        <v>2277</v>
      </c>
      <c r="AA3084" s="1">
        <f t="shared" si="348"/>
        <v>45991</v>
      </c>
      <c r="AB3084" s="2">
        <f t="shared" si="349"/>
        <v>11</v>
      </c>
      <c r="AC3084" s="2">
        <f t="shared" si="350"/>
        <v>2025</v>
      </c>
      <c r="AD3084" s="2" t="str">
        <f>IFERROR(VLOOKUP(A3084,'Aux Área'!$A$4:$B$123,2,0),"-")</f>
        <v>INSPEÇÃO</v>
      </c>
    </row>
    <row r="3085" spans="1:30" x14ac:dyDescent="0.3">
      <c r="A3085" t="s">
        <v>2306</v>
      </c>
      <c r="B3085" t="s">
        <v>4613</v>
      </c>
      <c r="C3085" t="s">
        <v>5315</v>
      </c>
      <c r="D3085" t="s">
        <v>3319</v>
      </c>
      <c r="E3085" t="s">
        <v>3320</v>
      </c>
      <c r="F3085" t="s">
        <v>2309</v>
      </c>
      <c r="G3085" t="s">
        <v>1135</v>
      </c>
      <c r="H3085" t="s">
        <v>2275</v>
      </c>
      <c r="I3085" t="s">
        <v>1497</v>
      </c>
      <c r="J3085" t="s">
        <v>89</v>
      </c>
      <c r="K3085" t="s">
        <v>90</v>
      </c>
      <c r="L3085" t="s">
        <v>91</v>
      </c>
      <c r="M3085" t="s">
        <v>38</v>
      </c>
      <c r="N3085" t="s">
        <v>39</v>
      </c>
      <c r="O3085" s="23">
        <v>382</v>
      </c>
      <c r="P3085" s="9">
        <v>13.54</v>
      </c>
      <c r="Q3085" t="s">
        <v>40</v>
      </c>
      <c r="R3085">
        <v>28356</v>
      </c>
      <c r="S3085" s="9">
        <v>28.22</v>
      </c>
      <c r="T3085" s="26">
        <v>4.29</v>
      </c>
      <c r="U3085" s="8">
        <v>121.06</v>
      </c>
      <c r="V3085" t="s">
        <v>5316</v>
      </c>
      <c r="W3085" t="s">
        <v>2276</v>
      </c>
      <c r="X3085" t="s">
        <v>42</v>
      </c>
      <c r="Y3085" t="s">
        <v>2277</v>
      </c>
      <c r="AA3085" s="1">
        <f t="shared" si="348"/>
        <v>45991</v>
      </c>
      <c r="AB3085" s="2">
        <f t="shared" si="349"/>
        <v>11</v>
      </c>
      <c r="AC3085" s="2">
        <f t="shared" si="350"/>
        <v>2025</v>
      </c>
      <c r="AD3085" s="2" t="str">
        <f>IFERROR(VLOOKUP(A3085,'Aux Área'!$A$4:$B$123,2,0),"-")</f>
        <v>INSPEÇÃO</v>
      </c>
    </row>
    <row r="3086" spans="1:30" x14ac:dyDescent="0.3">
      <c r="A3086" t="s">
        <v>2461</v>
      </c>
      <c r="B3086" t="s">
        <v>5008</v>
      </c>
      <c r="C3086" t="s">
        <v>5317</v>
      </c>
      <c r="D3086" t="s">
        <v>3285</v>
      </c>
      <c r="E3086" t="s">
        <v>3286</v>
      </c>
      <c r="F3086" t="s">
        <v>3574</v>
      </c>
      <c r="G3086" t="s">
        <v>1135</v>
      </c>
      <c r="H3086" t="s">
        <v>2275</v>
      </c>
      <c r="I3086" t="s">
        <v>1497</v>
      </c>
      <c r="J3086" t="s">
        <v>188</v>
      </c>
      <c r="K3086" t="s">
        <v>189</v>
      </c>
      <c r="L3086" t="s">
        <v>190</v>
      </c>
      <c r="M3086" t="s">
        <v>38</v>
      </c>
      <c r="N3086" t="s">
        <v>39</v>
      </c>
      <c r="O3086" s="10">
        <v>404</v>
      </c>
      <c r="P3086" s="24">
        <v>10.24</v>
      </c>
      <c r="Q3086" t="s">
        <v>40</v>
      </c>
      <c r="R3086" s="2">
        <v>16111</v>
      </c>
      <c r="S3086" s="9">
        <v>39.450000000000003</v>
      </c>
      <c r="T3086" s="26">
        <v>4.49</v>
      </c>
      <c r="U3086" s="8">
        <v>177.13</v>
      </c>
      <c r="V3086" t="s">
        <v>41</v>
      </c>
      <c r="W3086" t="s">
        <v>2276</v>
      </c>
      <c r="X3086" t="s">
        <v>42</v>
      </c>
      <c r="Y3086" t="s">
        <v>2277</v>
      </c>
      <c r="AA3086" s="1">
        <f t="shared" si="348"/>
        <v>45991</v>
      </c>
      <c r="AB3086" s="2">
        <f t="shared" si="349"/>
        <v>11</v>
      </c>
      <c r="AC3086" s="2">
        <f t="shared" si="350"/>
        <v>2025</v>
      </c>
      <c r="AD3086" s="2" t="str">
        <f>IFERROR(VLOOKUP(A3086,'Aux Área'!$A$4:$B$123,2,0),"-")</f>
        <v>INSPEÇÃO</v>
      </c>
    </row>
    <row r="3087" spans="1:30" x14ac:dyDescent="0.3">
      <c r="A3087" t="s">
        <v>2181</v>
      </c>
      <c r="B3087" t="s">
        <v>4595</v>
      </c>
      <c r="C3087" t="s">
        <v>5318</v>
      </c>
      <c r="D3087" t="s">
        <v>446</v>
      </c>
      <c r="E3087" t="s">
        <v>447</v>
      </c>
      <c r="F3087" t="s">
        <v>2184</v>
      </c>
      <c r="G3087" t="s">
        <v>1135</v>
      </c>
      <c r="H3087" t="s">
        <v>2185</v>
      </c>
      <c r="I3087" t="s">
        <v>2186</v>
      </c>
      <c r="J3087" t="s">
        <v>108</v>
      </c>
      <c r="K3087" t="s">
        <v>109</v>
      </c>
      <c r="L3087" t="s">
        <v>110</v>
      </c>
      <c r="M3087" t="s">
        <v>38</v>
      </c>
      <c r="N3087" t="s">
        <v>668</v>
      </c>
      <c r="O3087" s="23">
        <v>900</v>
      </c>
      <c r="P3087" s="9">
        <v>16.309999999999999</v>
      </c>
      <c r="Q3087" t="s">
        <v>40</v>
      </c>
      <c r="R3087">
        <v>32986</v>
      </c>
      <c r="S3087" s="9">
        <v>55.17</v>
      </c>
      <c r="T3087" s="26">
        <v>6.1909999999999998</v>
      </c>
      <c r="U3087" s="8">
        <v>341.56</v>
      </c>
      <c r="V3087" t="s">
        <v>5319</v>
      </c>
      <c r="W3087" t="s">
        <v>2007</v>
      </c>
      <c r="X3087" t="s">
        <v>42</v>
      </c>
      <c r="Y3087" t="s">
        <v>2188</v>
      </c>
      <c r="AA3087" s="1">
        <f t="shared" si="348"/>
        <v>45991</v>
      </c>
      <c r="AB3087" s="2">
        <f t="shared" si="349"/>
        <v>11</v>
      </c>
      <c r="AC3087" s="2">
        <f t="shared" si="350"/>
        <v>2025</v>
      </c>
      <c r="AD3087" s="2" t="str">
        <f>IFERROR(VLOOKUP(A3087,'Aux Área'!$A$4:$B$123,2,0),"-")</f>
        <v>INSPEÇÃO</v>
      </c>
    </row>
    <row r="3088" spans="1:30" x14ac:dyDescent="0.3">
      <c r="A3088" t="s">
        <v>2282</v>
      </c>
      <c r="B3088" t="s">
        <v>4679</v>
      </c>
      <c r="C3088" t="s">
        <v>5320</v>
      </c>
      <c r="D3088" t="s">
        <v>3295</v>
      </c>
      <c r="E3088" t="s">
        <v>3296</v>
      </c>
      <c r="F3088" t="s">
        <v>2285</v>
      </c>
      <c r="G3088" t="s">
        <v>1135</v>
      </c>
      <c r="H3088" t="s">
        <v>2275</v>
      </c>
      <c r="I3088" t="s">
        <v>1497</v>
      </c>
      <c r="J3088" t="s">
        <v>165</v>
      </c>
      <c r="K3088" t="s">
        <v>166</v>
      </c>
      <c r="L3088" t="s">
        <v>167</v>
      </c>
      <c r="M3088" t="s">
        <v>38</v>
      </c>
      <c r="N3088" t="s">
        <v>39</v>
      </c>
      <c r="O3088" s="23">
        <v>411</v>
      </c>
      <c r="P3088" s="9">
        <v>8.4700000000000006</v>
      </c>
      <c r="Q3088" t="s">
        <v>40</v>
      </c>
      <c r="R3088">
        <v>30581</v>
      </c>
      <c r="S3088" s="9">
        <v>48.55</v>
      </c>
      <c r="T3088" s="26">
        <v>4.46</v>
      </c>
      <c r="U3088" s="8">
        <v>216.53</v>
      </c>
      <c r="V3088" t="s">
        <v>41</v>
      </c>
      <c r="W3088" t="s">
        <v>2276</v>
      </c>
      <c r="X3088" t="s">
        <v>42</v>
      </c>
      <c r="Y3088" t="s">
        <v>2277</v>
      </c>
      <c r="AA3088" s="1">
        <f t="shared" si="348"/>
        <v>45991</v>
      </c>
      <c r="AB3088" s="2">
        <f t="shared" si="349"/>
        <v>11</v>
      </c>
      <c r="AC3088" s="2">
        <f t="shared" si="350"/>
        <v>2025</v>
      </c>
      <c r="AD3088" s="2" t="str">
        <f>IFERROR(VLOOKUP(A3088,'Aux Área'!$A$4:$B$123,2,0),"-")</f>
        <v>INSPEÇÃO</v>
      </c>
    </row>
    <row r="3089" spans="1:30" x14ac:dyDescent="0.3">
      <c r="A3089" t="s">
        <v>1992</v>
      </c>
      <c r="B3089" t="s">
        <v>1993</v>
      </c>
      <c r="C3089" t="s">
        <v>5321</v>
      </c>
      <c r="D3089" t="s">
        <v>3597</v>
      </c>
      <c r="E3089" t="s">
        <v>3598</v>
      </c>
      <c r="F3089" t="s">
        <v>1995</v>
      </c>
      <c r="G3089" t="s">
        <v>659</v>
      </c>
      <c r="H3089" t="s">
        <v>1996</v>
      </c>
      <c r="I3089" t="s">
        <v>1997</v>
      </c>
      <c r="J3089" t="s">
        <v>165</v>
      </c>
      <c r="K3089" t="s">
        <v>166</v>
      </c>
      <c r="L3089" t="s">
        <v>167</v>
      </c>
      <c r="M3089" t="s">
        <v>38</v>
      </c>
      <c r="N3089" t="s">
        <v>668</v>
      </c>
      <c r="O3089" s="23">
        <v>273</v>
      </c>
      <c r="P3089" s="9">
        <v>3.43</v>
      </c>
      <c r="Q3089" t="s">
        <v>40</v>
      </c>
      <c r="R3089">
        <v>8300</v>
      </c>
      <c r="S3089" s="9">
        <v>79.650000000000006</v>
      </c>
      <c r="T3089" s="26">
        <v>6.24</v>
      </c>
      <c r="U3089" s="8">
        <v>497.03</v>
      </c>
      <c r="V3089" t="s">
        <v>41</v>
      </c>
      <c r="W3089" t="s">
        <v>1985</v>
      </c>
      <c r="X3089" t="s">
        <v>42</v>
      </c>
      <c r="Y3089" t="s">
        <v>1986</v>
      </c>
      <c r="AA3089" s="1">
        <f t="shared" si="348"/>
        <v>45991</v>
      </c>
      <c r="AB3089" s="2">
        <f t="shared" si="349"/>
        <v>11</v>
      </c>
      <c r="AC3089" s="2">
        <f t="shared" si="350"/>
        <v>2025</v>
      </c>
      <c r="AD3089" s="2" t="str">
        <f>IFERROR(VLOOKUP(A3089,'Aux Área'!$A$4:$B$123,2,0),"-")</f>
        <v>PESADOS</v>
      </c>
    </row>
    <row r="3090" spans="1:30" x14ac:dyDescent="0.3">
      <c r="A3090" t="s">
        <v>50</v>
      </c>
      <c r="B3090" t="s">
        <v>324</v>
      </c>
      <c r="C3090" t="s">
        <v>5322</v>
      </c>
      <c r="D3090" t="s">
        <v>326</v>
      </c>
      <c r="E3090" t="s">
        <v>327</v>
      </c>
      <c r="F3090" t="s">
        <v>51</v>
      </c>
      <c r="G3090" t="s">
        <v>1500</v>
      </c>
      <c r="H3090" t="s">
        <v>36</v>
      </c>
      <c r="I3090" t="s">
        <v>37</v>
      </c>
      <c r="J3090" t="s">
        <v>108</v>
      </c>
      <c r="K3090" t="s">
        <v>109</v>
      </c>
      <c r="L3090" t="s">
        <v>110</v>
      </c>
      <c r="M3090" t="s">
        <v>38</v>
      </c>
      <c r="N3090" t="s">
        <v>39</v>
      </c>
      <c r="O3090" s="23">
        <v>408</v>
      </c>
      <c r="P3090" s="9">
        <v>10.55</v>
      </c>
      <c r="Q3090" t="s">
        <v>40</v>
      </c>
      <c r="R3090">
        <v>15224</v>
      </c>
      <c r="S3090" s="9">
        <v>38.67</v>
      </c>
      <c r="T3090" s="26">
        <v>4.49</v>
      </c>
      <c r="U3090" s="8">
        <v>173.63</v>
      </c>
      <c r="V3090" t="s">
        <v>5323</v>
      </c>
      <c r="W3090" t="s">
        <v>2007</v>
      </c>
      <c r="X3090" t="s">
        <v>42</v>
      </c>
      <c r="Y3090" t="s">
        <v>1740</v>
      </c>
      <c r="AA3090" s="1">
        <f t="shared" si="348"/>
        <v>45991</v>
      </c>
      <c r="AB3090" s="2">
        <f t="shared" si="349"/>
        <v>11</v>
      </c>
      <c r="AC3090" s="2">
        <f t="shared" si="350"/>
        <v>2025</v>
      </c>
      <c r="AD3090" s="2" t="str">
        <f>IFERROR(VLOOKUP(A3090,'Aux Área'!$A$4:$B$123,2,0),"-")</f>
        <v>TI</v>
      </c>
    </row>
    <row r="3091" spans="1:30" x14ac:dyDescent="0.3">
      <c r="A3091" t="s">
        <v>2638</v>
      </c>
      <c r="B3091" t="s">
        <v>4593</v>
      </c>
      <c r="C3091" t="s">
        <v>5324</v>
      </c>
      <c r="D3091" t="s">
        <v>3259</v>
      </c>
      <c r="E3091" t="s">
        <v>3260</v>
      </c>
      <c r="F3091" t="s">
        <v>2641</v>
      </c>
      <c r="G3091" t="s">
        <v>1135</v>
      </c>
      <c r="H3091" t="s">
        <v>2275</v>
      </c>
      <c r="I3091" t="s">
        <v>1497</v>
      </c>
      <c r="J3091" t="s">
        <v>252</v>
      </c>
      <c r="K3091" t="s">
        <v>253</v>
      </c>
      <c r="L3091" t="s">
        <v>124</v>
      </c>
      <c r="M3091" t="s">
        <v>38</v>
      </c>
      <c r="N3091" t="s">
        <v>39</v>
      </c>
      <c r="O3091" s="23">
        <v>317</v>
      </c>
      <c r="P3091" s="9">
        <v>7.19</v>
      </c>
      <c r="Q3091" t="s">
        <v>40</v>
      </c>
      <c r="R3091">
        <v>27890</v>
      </c>
      <c r="S3091" s="9">
        <v>44.06</v>
      </c>
      <c r="T3091" s="26">
        <v>4.38</v>
      </c>
      <c r="U3091" s="8">
        <v>193</v>
      </c>
      <c r="V3091" t="s">
        <v>5325</v>
      </c>
      <c r="W3091" t="s">
        <v>2276</v>
      </c>
      <c r="X3091" t="s">
        <v>42</v>
      </c>
      <c r="Y3091" t="s">
        <v>2277</v>
      </c>
      <c r="AA3091" s="1">
        <f t="shared" si="348"/>
        <v>45991</v>
      </c>
      <c r="AB3091" s="2">
        <f t="shared" si="349"/>
        <v>11</v>
      </c>
      <c r="AC3091" s="2">
        <f t="shared" si="350"/>
        <v>2025</v>
      </c>
      <c r="AD3091" s="2" t="str">
        <f>IFERROR(VLOOKUP(A3091,'Aux Área'!$A$4:$B$123,2,0),"-")</f>
        <v>INSPEÇÃO</v>
      </c>
    </row>
    <row r="3092" spans="1:30" x14ac:dyDescent="0.3">
      <c r="A3092" t="s">
        <v>1295</v>
      </c>
      <c r="B3092" t="s">
        <v>1753</v>
      </c>
      <c r="C3092" t="s">
        <v>5326</v>
      </c>
      <c r="D3092" t="s">
        <v>1297</v>
      </c>
      <c r="E3092" t="s">
        <v>2221</v>
      </c>
      <c r="F3092" t="s">
        <v>1299</v>
      </c>
      <c r="G3092" t="s">
        <v>1135</v>
      </c>
      <c r="H3092" t="s">
        <v>1301</v>
      </c>
      <c r="I3092" t="s">
        <v>839</v>
      </c>
      <c r="J3092" t="s">
        <v>4977</v>
      </c>
      <c r="K3092" t="s">
        <v>4978</v>
      </c>
      <c r="L3092" t="s">
        <v>3454</v>
      </c>
      <c r="M3092" t="s">
        <v>1514</v>
      </c>
      <c r="N3092" t="s">
        <v>39</v>
      </c>
      <c r="O3092" s="23">
        <v>0</v>
      </c>
      <c r="P3092" s="23">
        <v>0</v>
      </c>
      <c r="Q3092" t="s">
        <v>40</v>
      </c>
      <c r="R3092" t="s">
        <v>15244</v>
      </c>
      <c r="S3092" s="9">
        <v>42</v>
      </c>
      <c r="T3092" s="26">
        <v>4.1900000000000004</v>
      </c>
      <c r="U3092" s="8">
        <v>175.98</v>
      </c>
      <c r="V3092" t="s">
        <v>41</v>
      </c>
      <c r="W3092" t="s">
        <v>2007</v>
      </c>
      <c r="X3092" t="s">
        <v>42</v>
      </c>
      <c r="Y3092" t="s">
        <v>1740</v>
      </c>
      <c r="AA3092" s="1">
        <f t="shared" si="348"/>
        <v>45991</v>
      </c>
      <c r="AB3092" s="2">
        <f t="shared" si="349"/>
        <v>11</v>
      </c>
      <c r="AC3092" s="2">
        <f t="shared" si="350"/>
        <v>2025</v>
      </c>
      <c r="AD3092" s="2" t="str">
        <f>IFERROR(VLOOKUP(A3092,'Aux Área'!$A$4:$B$123,2,0),"-")</f>
        <v>LUCCA JR - OP</v>
      </c>
    </row>
    <row r="3093" spans="1:30" x14ac:dyDescent="0.3">
      <c r="A3093" t="s">
        <v>2278</v>
      </c>
      <c r="B3093" t="s">
        <v>4664</v>
      </c>
      <c r="C3093" t="s">
        <v>5327</v>
      </c>
      <c r="D3093" t="s">
        <v>3243</v>
      </c>
      <c r="E3093" t="s">
        <v>3244</v>
      </c>
      <c r="F3093" t="s">
        <v>2281</v>
      </c>
      <c r="G3093" t="s">
        <v>1135</v>
      </c>
      <c r="H3093" t="s">
        <v>2275</v>
      </c>
      <c r="I3093" t="s">
        <v>1497</v>
      </c>
      <c r="J3093" t="s">
        <v>169</v>
      </c>
      <c r="K3093" t="s">
        <v>170</v>
      </c>
      <c r="L3093" t="s">
        <v>124</v>
      </c>
      <c r="M3093" t="s">
        <v>38</v>
      </c>
      <c r="N3093" t="s">
        <v>39</v>
      </c>
      <c r="O3093" s="23">
        <v>373</v>
      </c>
      <c r="P3093" s="9">
        <v>9.4600000000000009</v>
      </c>
      <c r="Q3093" t="s">
        <v>40</v>
      </c>
      <c r="R3093">
        <v>35678</v>
      </c>
      <c r="S3093" s="9">
        <v>39.44</v>
      </c>
      <c r="T3093" s="26">
        <v>4.2889999999999997</v>
      </c>
      <c r="U3093" s="8">
        <v>169.15</v>
      </c>
      <c r="V3093" t="s">
        <v>41</v>
      </c>
      <c r="W3093" t="s">
        <v>2276</v>
      </c>
      <c r="X3093" t="s">
        <v>42</v>
      </c>
      <c r="Y3093" t="s">
        <v>2277</v>
      </c>
      <c r="AA3093" s="1">
        <f t="shared" si="348"/>
        <v>45991</v>
      </c>
      <c r="AB3093" s="2">
        <f t="shared" si="349"/>
        <v>11</v>
      </c>
      <c r="AC3093" s="2">
        <f t="shared" si="350"/>
        <v>2025</v>
      </c>
      <c r="AD3093" s="2" t="str">
        <f>IFERROR(VLOOKUP(A3093,'Aux Área'!$A$4:$B$123,2,0),"-")</f>
        <v>INSPEÇÃO</v>
      </c>
    </row>
    <row r="3094" spans="1:30" x14ac:dyDescent="0.3">
      <c r="A3094" t="s">
        <v>2643</v>
      </c>
      <c r="B3094" t="s">
        <v>2307</v>
      </c>
      <c r="C3094" t="s">
        <v>5328</v>
      </c>
      <c r="D3094" t="s">
        <v>5329</v>
      </c>
      <c r="E3094" t="s">
        <v>5330</v>
      </c>
      <c r="F3094" t="s">
        <v>2646</v>
      </c>
      <c r="G3094" t="s">
        <v>1300</v>
      </c>
      <c r="H3094" t="s">
        <v>1301</v>
      </c>
      <c r="I3094" t="s">
        <v>37</v>
      </c>
      <c r="J3094" t="s">
        <v>252</v>
      </c>
      <c r="K3094" t="s">
        <v>253</v>
      </c>
      <c r="L3094" t="s">
        <v>124</v>
      </c>
      <c r="M3094" t="s">
        <v>38</v>
      </c>
      <c r="N3094" t="s">
        <v>39</v>
      </c>
      <c r="O3094" s="23">
        <v>374</v>
      </c>
      <c r="P3094" s="9">
        <v>8.16</v>
      </c>
      <c r="Q3094" t="s">
        <v>40</v>
      </c>
      <c r="R3094">
        <v>30126</v>
      </c>
      <c r="S3094" s="9">
        <v>45.84</v>
      </c>
      <c r="T3094" s="26">
        <v>4.38</v>
      </c>
      <c r="U3094" s="8">
        <v>200.8</v>
      </c>
      <c r="V3094" t="s">
        <v>5331</v>
      </c>
      <c r="W3094" t="s">
        <v>2276</v>
      </c>
      <c r="X3094" t="s">
        <v>42</v>
      </c>
      <c r="Y3094" t="s">
        <v>2277</v>
      </c>
      <c r="AA3094" s="1">
        <f t="shared" si="348"/>
        <v>45991</v>
      </c>
      <c r="AB3094" s="2">
        <f t="shared" si="349"/>
        <v>11</v>
      </c>
      <c r="AC3094" s="2">
        <f t="shared" si="350"/>
        <v>2025</v>
      </c>
      <c r="AD3094" s="2" t="str">
        <f>IFERROR(VLOOKUP(A3094,'Aux Área'!$A$4:$B$123,2,0),"-")</f>
        <v>INSPEÇÃO</v>
      </c>
    </row>
    <row r="3095" spans="1:30" x14ac:dyDescent="0.3">
      <c r="A3095" t="s">
        <v>2282</v>
      </c>
      <c r="B3095" t="s">
        <v>4679</v>
      </c>
      <c r="C3095" t="s">
        <v>5332</v>
      </c>
      <c r="D3095" t="s">
        <v>3295</v>
      </c>
      <c r="E3095" t="s">
        <v>3296</v>
      </c>
      <c r="F3095" t="s">
        <v>2285</v>
      </c>
      <c r="G3095" t="s">
        <v>1135</v>
      </c>
      <c r="H3095" t="s">
        <v>2275</v>
      </c>
      <c r="I3095" t="s">
        <v>1497</v>
      </c>
      <c r="J3095" t="s">
        <v>409</v>
      </c>
      <c r="K3095" t="s">
        <v>410</v>
      </c>
      <c r="L3095" t="s">
        <v>141</v>
      </c>
      <c r="M3095" t="s">
        <v>38</v>
      </c>
      <c r="N3095" t="s">
        <v>39</v>
      </c>
      <c r="O3095" s="23">
        <v>118</v>
      </c>
      <c r="P3095" s="9">
        <v>5.78</v>
      </c>
      <c r="Q3095" t="s">
        <v>40</v>
      </c>
      <c r="R3095">
        <v>30699</v>
      </c>
      <c r="S3095" s="9">
        <v>20.43</v>
      </c>
      <c r="T3095" s="26">
        <v>4.29</v>
      </c>
      <c r="U3095" s="8">
        <v>87.64</v>
      </c>
      <c r="V3095" t="s">
        <v>5333</v>
      </c>
      <c r="W3095" t="s">
        <v>2276</v>
      </c>
      <c r="X3095" t="s">
        <v>42</v>
      </c>
      <c r="Y3095" t="s">
        <v>2277</v>
      </c>
      <c r="AA3095" s="1">
        <f t="shared" si="348"/>
        <v>45991</v>
      </c>
      <c r="AB3095" s="2">
        <f t="shared" si="349"/>
        <v>11</v>
      </c>
      <c r="AC3095" s="2">
        <f t="shared" si="350"/>
        <v>2025</v>
      </c>
      <c r="AD3095" s="2" t="str">
        <f>IFERROR(VLOOKUP(A3095,'Aux Área'!$A$4:$B$123,2,0),"-")</f>
        <v>INSPEÇÃO</v>
      </c>
    </row>
    <row r="3096" spans="1:30" x14ac:dyDescent="0.3">
      <c r="A3096" t="s">
        <v>2314</v>
      </c>
      <c r="B3096" t="s">
        <v>4624</v>
      </c>
      <c r="C3096" t="s">
        <v>5334</v>
      </c>
      <c r="D3096" t="s">
        <v>3276</v>
      </c>
      <c r="E3096" t="s">
        <v>3277</v>
      </c>
      <c r="F3096" t="s">
        <v>2317</v>
      </c>
      <c r="G3096" t="s">
        <v>1300</v>
      </c>
      <c r="H3096" t="s">
        <v>1301</v>
      </c>
      <c r="I3096" t="s">
        <v>37</v>
      </c>
      <c r="J3096" t="s">
        <v>89</v>
      </c>
      <c r="K3096" t="s">
        <v>90</v>
      </c>
      <c r="L3096" t="s">
        <v>91</v>
      </c>
      <c r="M3096" t="s">
        <v>38</v>
      </c>
      <c r="N3096" t="s">
        <v>39</v>
      </c>
      <c r="O3096" s="23">
        <v>466</v>
      </c>
      <c r="P3096" s="9">
        <v>11.52</v>
      </c>
      <c r="Q3096" t="s">
        <v>40</v>
      </c>
      <c r="R3096">
        <v>35746</v>
      </c>
      <c r="S3096" s="9">
        <v>40.44</v>
      </c>
      <c r="T3096" s="26">
        <v>4.49</v>
      </c>
      <c r="U3096" s="8">
        <v>181.58</v>
      </c>
      <c r="V3096" t="s">
        <v>5335</v>
      </c>
      <c r="W3096" t="s">
        <v>2276</v>
      </c>
      <c r="X3096" t="s">
        <v>42</v>
      </c>
      <c r="Y3096" t="s">
        <v>2277</v>
      </c>
      <c r="AA3096" s="1">
        <f t="shared" si="348"/>
        <v>45991</v>
      </c>
      <c r="AB3096" s="2">
        <f t="shared" si="349"/>
        <v>11</v>
      </c>
      <c r="AC3096" s="2">
        <f t="shared" si="350"/>
        <v>2025</v>
      </c>
      <c r="AD3096" s="2" t="str">
        <f>IFERROR(VLOOKUP(A3096,'Aux Área'!$A$4:$B$123,2,0),"-")</f>
        <v>INSPEÇÃO</v>
      </c>
    </row>
    <row r="3097" spans="1:30" x14ac:dyDescent="0.3">
      <c r="A3097" t="s">
        <v>2461</v>
      </c>
      <c r="B3097" t="s">
        <v>5008</v>
      </c>
      <c r="C3097" t="s">
        <v>5336</v>
      </c>
      <c r="D3097" t="s">
        <v>3285</v>
      </c>
      <c r="E3097" t="s">
        <v>3286</v>
      </c>
      <c r="F3097" t="s">
        <v>3574</v>
      </c>
      <c r="G3097" t="s">
        <v>1135</v>
      </c>
      <c r="H3097" t="s">
        <v>2275</v>
      </c>
      <c r="I3097" t="s">
        <v>1497</v>
      </c>
      <c r="J3097" t="s">
        <v>188</v>
      </c>
      <c r="K3097" t="s">
        <v>189</v>
      </c>
      <c r="L3097" t="s">
        <v>190</v>
      </c>
      <c r="M3097" t="s">
        <v>38</v>
      </c>
      <c r="N3097" t="s">
        <v>39</v>
      </c>
      <c r="O3097" s="10">
        <v>400</v>
      </c>
      <c r="P3097" s="24">
        <v>10.46</v>
      </c>
      <c r="Q3097" t="s">
        <v>40</v>
      </c>
      <c r="R3097">
        <v>16511</v>
      </c>
      <c r="S3097" s="9">
        <v>38.24</v>
      </c>
      <c r="T3097" s="26">
        <v>4.49</v>
      </c>
      <c r="U3097" s="8">
        <v>171.7</v>
      </c>
      <c r="V3097" t="s">
        <v>41</v>
      </c>
      <c r="W3097" t="s">
        <v>2276</v>
      </c>
      <c r="X3097" t="s">
        <v>42</v>
      </c>
      <c r="Y3097" t="s">
        <v>2277</v>
      </c>
      <c r="AA3097" s="1">
        <f t="shared" si="348"/>
        <v>45991</v>
      </c>
      <c r="AB3097" s="2">
        <f t="shared" si="349"/>
        <v>11</v>
      </c>
      <c r="AC3097" s="2">
        <f t="shared" si="350"/>
        <v>2025</v>
      </c>
      <c r="AD3097" s="2" t="str">
        <f>IFERROR(VLOOKUP(A3097,'Aux Área'!$A$4:$B$123,2,0),"-")</f>
        <v>INSPEÇÃO</v>
      </c>
    </row>
    <row r="3098" spans="1:30" x14ac:dyDescent="0.3">
      <c r="A3098" t="s">
        <v>2306</v>
      </c>
      <c r="B3098" t="s">
        <v>4613</v>
      </c>
      <c r="C3098" t="s">
        <v>5337</v>
      </c>
      <c r="D3098" t="s">
        <v>4386</v>
      </c>
      <c r="E3098" t="s">
        <v>4387</v>
      </c>
      <c r="F3098" t="s">
        <v>2309</v>
      </c>
      <c r="G3098" t="s">
        <v>1135</v>
      </c>
      <c r="H3098" t="s">
        <v>2275</v>
      </c>
      <c r="I3098" t="s">
        <v>1497</v>
      </c>
      <c r="J3098" t="s">
        <v>1665</v>
      </c>
      <c r="K3098" t="s">
        <v>1666</v>
      </c>
      <c r="L3098" t="s">
        <v>301</v>
      </c>
      <c r="M3098" t="s">
        <v>38</v>
      </c>
      <c r="N3098" t="s">
        <v>39</v>
      </c>
      <c r="O3098" s="23">
        <v>480</v>
      </c>
      <c r="P3098" s="9">
        <v>10.29</v>
      </c>
      <c r="Q3098" t="s">
        <v>40</v>
      </c>
      <c r="R3098">
        <v>28836</v>
      </c>
      <c r="S3098" s="9">
        <v>46.65</v>
      </c>
      <c r="T3098" s="26">
        <v>4.29</v>
      </c>
      <c r="U3098" s="8">
        <v>200.13</v>
      </c>
      <c r="V3098" t="s">
        <v>5338</v>
      </c>
      <c r="W3098" t="s">
        <v>2276</v>
      </c>
      <c r="X3098" t="s">
        <v>42</v>
      </c>
      <c r="Y3098" t="s">
        <v>2277</v>
      </c>
      <c r="AA3098" s="1">
        <f t="shared" si="348"/>
        <v>45991</v>
      </c>
      <c r="AB3098" s="2">
        <f t="shared" si="349"/>
        <v>11</v>
      </c>
      <c r="AC3098" s="2">
        <f t="shared" si="350"/>
        <v>2025</v>
      </c>
      <c r="AD3098" s="2" t="str">
        <f>IFERROR(VLOOKUP(A3098,'Aux Área'!$A$4:$B$123,2,0),"-")</f>
        <v>INSPEÇÃO</v>
      </c>
    </row>
    <row r="3099" spans="1:30" x14ac:dyDescent="0.3">
      <c r="A3099" t="s">
        <v>2041</v>
      </c>
      <c r="B3099" t="s">
        <v>2042</v>
      </c>
      <c r="C3099" t="s">
        <v>5339</v>
      </c>
      <c r="D3099" t="s">
        <v>1297</v>
      </c>
      <c r="E3099" t="s">
        <v>2221</v>
      </c>
      <c r="F3099" t="s">
        <v>2044</v>
      </c>
      <c r="G3099" t="s">
        <v>659</v>
      </c>
      <c r="H3099" t="s">
        <v>1996</v>
      </c>
      <c r="I3099" t="s">
        <v>1997</v>
      </c>
      <c r="J3099" t="s">
        <v>231</v>
      </c>
      <c r="K3099" t="s">
        <v>232</v>
      </c>
      <c r="L3099" t="s">
        <v>217</v>
      </c>
      <c r="M3099" t="s">
        <v>38</v>
      </c>
      <c r="N3099" t="s">
        <v>668</v>
      </c>
      <c r="O3099" s="10">
        <v>228</v>
      </c>
      <c r="P3099" s="24">
        <v>6.02</v>
      </c>
      <c r="Q3099" t="s">
        <v>40</v>
      </c>
      <c r="R3099" s="2">
        <v>11010</v>
      </c>
      <c r="S3099" s="9">
        <v>37.9</v>
      </c>
      <c r="T3099" s="26">
        <v>5.99</v>
      </c>
      <c r="U3099" s="8">
        <v>227.03</v>
      </c>
      <c r="V3099" t="s">
        <v>5340</v>
      </c>
      <c r="W3099" t="s">
        <v>1985</v>
      </c>
      <c r="X3099" t="s">
        <v>42</v>
      </c>
      <c r="Y3099" t="s">
        <v>1986</v>
      </c>
      <c r="AA3099" s="1">
        <f t="shared" si="348"/>
        <v>45991</v>
      </c>
      <c r="AB3099" s="2">
        <f t="shared" si="349"/>
        <v>11</v>
      </c>
      <c r="AC3099" s="2">
        <f t="shared" si="350"/>
        <v>2025</v>
      </c>
      <c r="AD3099" s="2" t="str">
        <f>IFERROR(VLOOKUP(A3099,'Aux Área'!$A$4:$B$123,2,0),"-")</f>
        <v>PESADOS</v>
      </c>
    </row>
    <row r="3100" spans="1:30" x14ac:dyDescent="0.3">
      <c r="A3100" t="s">
        <v>2278</v>
      </c>
      <c r="B3100" t="s">
        <v>4664</v>
      </c>
      <c r="C3100" t="s">
        <v>5341</v>
      </c>
      <c r="D3100" t="s">
        <v>3310</v>
      </c>
      <c r="E3100" t="s">
        <v>3311</v>
      </c>
      <c r="F3100" t="s">
        <v>2281</v>
      </c>
      <c r="G3100" t="s">
        <v>1135</v>
      </c>
      <c r="H3100" t="s">
        <v>2275</v>
      </c>
      <c r="I3100" t="s">
        <v>1497</v>
      </c>
      <c r="J3100" t="s">
        <v>169</v>
      </c>
      <c r="K3100" t="s">
        <v>170</v>
      </c>
      <c r="L3100" t="s">
        <v>124</v>
      </c>
      <c r="M3100" t="s">
        <v>38</v>
      </c>
      <c r="N3100" t="s">
        <v>39</v>
      </c>
      <c r="O3100" s="23">
        <v>368</v>
      </c>
      <c r="P3100" s="9">
        <v>10.42</v>
      </c>
      <c r="Q3100" t="s">
        <v>40</v>
      </c>
      <c r="R3100">
        <v>36046</v>
      </c>
      <c r="S3100" s="9">
        <v>35.31</v>
      </c>
      <c r="T3100" s="26">
        <v>4.29</v>
      </c>
      <c r="U3100" s="8">
        <v>151.47999999999999</v>
      </c>
      <c r="V3100" t="s">
        <v>41</v>
      </c>
      <c r="W3100" t="s">
        <v>2276</v>
      </c>
      <c r="X3100" t="s">
        <v>42</v>
      </c>
      <c r="Y3100" t="s">
        <v>2277</v>
      </c>
      <c r="AA3100" s="1">
        <f t="shared" si="348"/>
        <v>45991</v>
      </c>
      <c r="AB3100" s="2">
        <f t="shared" si="349"/>
        <v>11</v>
      </c>
      <c r="AC3100" s="2">
        <f t="shared" si="350"/>
        <v>2025</v>
      </c>
      <c r="AD3100" s="2" t="str">
        <f>IFERROR(VLOOKUP(A3100,'Aux Área'!$A$4:$B$123,2,0),"-")</f>
        <v>INSPEÇÃO</v>
      </c>
    </row>
    <row r="3101" spans="1:30" x14ac:dyDescent="0.3">
      <c r="A3101" t="s">
        <v>2314</v>
      </c>
      <c r="B3101" t="s">
        <v>4624</v>
      </c>
      <c r="C3101" t="s">
        <v>5342</v>
      </c>
      <c r="D3101" t="s">
        <v>5291</v>
      </c>
      <c r="E3101" t="s">
        <v>5292</v>
      </c>
      <c r="F3101" t="s">
        <v>2317</v>
      </c>
      <c r="G3101" t="s">
        <v>1300</v>
      </c>
      <c r="H3101" t="s">
        <v>1301</v>
      </c>
      <c r="I3101" t="s">
        <v>37</v>
      </c>
      <c r="J3101" t="s">
        <v>89</v>
      </c>
      <c r="K3101" t="s">
        <v>90</v>
      </c>
      <c r="L3101" t="s">
        <v>91</v>
      </c>
      <c r="M3101" t="s">
        <v>38</v>
      </c>
      <c r="N3101" t="s">
        <v>39</v>
      </c>
      <c r="O3101" s="23">
        <v>405</v>
      </c>
      <c r="P3101" s="9">
        <v>11.06</v>
      </c>
      <c r="Q3101" t="s">
        <v>40</v>
      </c>
      <c r="R3101">
        <v>36151</v>
      </c>
      <c r="S3101" s="9">
        <v>36.630000000000003</v>
      </c>
      <c r="T3101" s="26">
        <v>4.49</v>
      </c>
      <c r="U3101" s="8">
        <v>164.46</v>
      </c>
      <c r="V3101" t="s">
        <v>5343</v>
      </c>
      <c r="W3101" t="s">
        <v>2276</v>
      </c>
      <c r="X3101" t="s">
        <v>42</v>
      </c>
      <c r="Y3101" t="s">
        <v>2277</v>
      </c>
      <c r="AA3101" s="1">
        <f t="shared" si="348"/>
        <v>45992</v>
      </c>
      <c r="AB3101" s="2">
        <f t="shared" si="349"/>
        <v>12</v>
      </c>
      <c r="AC3101" s="2">
        <f t="shared" si="350"/>
        <v>2025</v>
      </c>
      <c r="AD3101" s="2" t="str">
        <f>IFERROR(VLOOKUP(A3101,'Aux Área'!$A$4:$B$123,2,0),"-")</f>
        <v>INSPEÇÃO</v>
      </c>
    </row>
    <row r="3102" spans="1:30" x14ac:dyDescent="0.3">
      <c r="A3102" t="s">
        <v>2638</v>
      </c>
      <c r="B3102" t="s">
        <v>4593</v>
      </c>
      <c r="C3102" t="s">
        <v>5344</v>
      </c>
      <c r="D3102" t="s">
        <v>3193</v>
      </c>
      <c r="E3102" t="s">
        <v>3194</v>
      </c>
      <c r="F3102" t="s">
        <v>2641</v>
      </c>
      <c r="G3102" t="s">
        <v>1135</v>
      </c>
      <c r="H3102" t="s">
        <v>2275</v>
      </c>
      <c r="I3102" t="s">
        <v>1497</v>
      </c>
      <c r="J3102" t="s">
        <v>275</v>
      </c>
      <c r="K3102" t="s">
        <v>276</v>
      </c>
      <c r="L3102" t="s">
        <v>124</v>
      </c>
      <c r="M3102" t="s">
        <v>38</v>
      </c>
      <c r="N3102" t="s">
        <v>39</v>
      </c>
      <c r="O3102" s="23">
        <v>362</v>
      </c>
      <c r="P3102" s="9">
        <v>8.39</v>
      </c>
      <c r="Q3102" t="s">
        <v>40</v>
      </c>
      <c r="R3102">
        <v>28252</v>
      </c>
      <c r="S3102" s="9">
        <v>43.13</v>
      </c>
      <c r="T3102" s="26">
        <v>4.3899999999999997</v>
      </c>
      <c r="U3102" s="8">
        <v>189.34</v>
      </c>
      <c r="V3102" t="s">
        <v>5345</v>
      </c>
      <c r="W3102" t="s">
        <v>2276</v>
      </c>
      <c r="X3102" t="s">
        <v>42</v>
      </c>
      <c r="Y3102" t="s">
        <v>2277</v>
      </c>
      <c r="AA3102" s="1">
        <f t="shared" si="348"/>
        <v>45992</v>
      </c>
      <c r="AB3102" s="2">
        <f t="shared" si="349"/>
        <v>12</v>
      </c>
      <c r="AC3102" s="2">
        <f t="shared" si="350"/>
        <v>2025</v>
      </c>
      <c r="AD3102" s="2" t="str">
        <f>IFERROR(VLOOKUP(A3102,'Aux Área'!$A$4:$B$123,2,0),"-")</f>
        <v>INSPEÇÃO</v>
      </c>
    </row>
    <row r="3103" spans="1:30" x14ac:dyDescent="0.3">
      <c r="A3103" t="s">
        <v>2461</v>
      </c>
      <c r="B3103" t="s">
        <v>5008</v>
      </c>
      <c r="C3103" t="s">
        <v>5346</v>
      </c>
      <c r="D3103" t="s">
        <v>5160</v>
      </c>
      <c r="E3103" t="s">
        <v>5161</v>
      </c>
      <c r="F3103" t="s">
        <v>3574</v>
      </c>
      <c r="G3103" t="s">
        <v>1135</v>
      </c>
      <c r="H3103" t="s">
        <v>2275</v>
      </c>
      <c r="I3103" t="s">
        <v>1497</v>
      </c>
      <c r="J3103" t="s">
        <v>275</v>
      </c>
      <c r="K3103" t="s">
        <v>276</v>
      </c>
      <c r="L3103" t="s">
        <v>124</v>
      </c>
      <c r="M3103" t="s">
        <v>38</v>
      </c>
      <c r="N3103" t="s">
        <v>39</v>
      </c>
      <c r="O3103" s="23">
        <v>333</v>
      </c>
      <c r="P3103" s="9">
        <v>9.2899999999999991</v>
      </c>
      <c r="Q3103" t="s">
        <v>40</v>
      </c>
      <c r="R3103">
        <v>16844</v>
      </c>
      <c r="S3103" s="9">
        <v>35.83</v>
      </c>
      <c r="T3103" s="26">
        <v>4.3899999999999997</v>
      </c>
      <c r="U3103" s="8">
        <v>157.29</v>
      </c>
      <c r="V3103" t="s">
        <v>5347</v>
      </c>
      <c r="W3103" t="s">
        <v>2276</v>
      </c>
      <c r="X3103" t="s">
        <v>42</v>
      </c>
      <c r="Y3103" t="s">
        <v>2277</v>
      </c>
      <c r="AA3103" s="1">
        <f t="shared" si="348"/>
        <v>45992</v>
      </c>
      <c r="AB3103" s="2">
        <f t="shared" si="349"/>
        <v>12</v>
      </c>
      <c r="AC3103" s="2">
        <f t="shared" si="350"/>
        <v>2025</v>
      </c>
      <c r="AD3103" s="2" t="str">
        <f>IFERROR(VLOOKUP(A3103,'Aux Área'!$A$4:$B$123,2,0),"-")</f>
        <v>INSPEÇÃO</v>
      </c>
    </row>
    <row r="3104" spans="1:30" x14ac:dyDescent="0.3">
      <c r="A3104" t="s">
        <v>2643</v>
      </c>
      <c r="B3104" t="s">
        <v>2307</v>
      </c>
      <c r="C3104" t="s">
        <v>5348</v>
      </c>
      <c r="D3104" t="s">
        <v>3788</v>
      </c>
      <c r="E3104" t="s">
        <v>3789</v>
      </c>
      <c r="F3104" t="s">
        <v>2646</v>
      </c>
      <c r="G3104" t="s">
        <v>1300</v>
      </c>
      <c r="H3104" t="s">
        <v>1301</v>
      </c>
      <c r="I3104" t="s">
        <v>37</v>
      </c>
      <c r="J3104" t="s">
        <v>122</v>
      </c>
      <c r="K3104" t="s">
        <v>123</v>
      </c>
      <c r="L3104" t="s">
        <v>124</v>
      </c>
      <c r="M3104" t="s">
        <v>38</v>
      </c>
      <c r="N3104" t="s">
        <v>39</v>
      </c>
      <c r="O3104" s="23">
        <v>423</v>
      </c>
      <c r="P3104" s="9">
        <v>9.89</v>
      </c>
      <c r="Q3104" t="s">
        <v>40</v>
      </c>
      <c r="R3104">
        <v>30549</v>
      </c>
      <c r="S3104" s="9">
        <v>42.76</v>
      </c>
      <c r="T3104" s="26">
        <v>4.3899999999999997</v>
      </c>
      <c r="U3104" s="8">
        <v>187.72</v>
      </c>
      <c r="V3104" t="s">
        <v>112</v>
      </c>
      <c r="W3104" t="s">
        <v>2276</v>
      </c>
      <c r="X3104" t="s">
        <v>42</v>
      </c>
      <c r="Y3104" t="s">
        <v>2277</v>
      </c>
      <c r="AA3104" s="1">
        <f t="shared" si="348"/>
        <v>45992</v>
      </c>
      <c r="AB3104" s="2">
        <f t="shared" si="349"/>
        <v>12</v>
      </c>
      <c r="AC3104" s="2">
        <f t="shared" si="350"/>
        <v>2025</v>
      </c>
      <c r="AD3104" s="2" t="str">
        <f>IFERROR(VLOOKUP(A3104,'Aux Área'!$A$4:$B$123,2,0),"-")</f>
        <v>INSPEÇÃO</v>
      </c>
    </row>
    <row r="3105" spans="1:30" x14ac:dyDescent="0.3">
      <c r="A3105" t="s">
        <v>2700</v>
      </c>
      <c r="B3105" t="s">
        <v>2000</v>
      </c>
      <c r="C3105" t="s">
        <v>5349</v>
      </c>
      <c r="D3105" t="s">
        <v>4348</v>
      </c>
      <c r="E3105" t="s">
        <v>4349</v>
      </c>
      <c r="F3105" t="s">
        <v>2703</v>
      </c>
      <c r="G3105" t="s">
        <v>659</v>
      </c>
      <c r="H3105" t="s">
        <v>1996</v>
      </c>
      <c r="I3105" t="s">
        <v>1997</v>
      </c>
      <c r="J3105" t="s">
        <v>275</v>
      </c>
      <c r="K3105" t="s">
        <v>276</v>
      </c>
      <c r="L3105" t="s">
        <v>124</v>
      </c>
      <c r="M3105" t="s">
        <v>38</v>
      </c>
      <c r="N3105" t="s">
        <v>668</v>
      </c>
      <c r="O3105" s="23">
        <v>590</v>
      </c>
      <c r="P3105" s="9">
        <v>5.36</v>
      </c>
      <c r="Q3105" t="s">
        <v>40</v>
      </c>
      <c r="R3105">
        <v>9430</v>
      </c>
      <c r="S3105" s="9">
        <v>110</v>
      </c>
      <c r="T3105" s="26">
        <v>7.15</v>
      </c>
      <c r="U3105" s="8">
        <v>786.5</v>
      </c>
      <c r="V3105" t="s">
        <v>5350</v>
      </c>
      <c r="W3105" t="s">
        <v>1985</v>
      </c>
      <c r="X3105" t="s">
        <v>42</v>
      </c>
      <c r="Y3105" t="s">
        <v>1986</v>
      </c>
      <c r="AA3105" s="1">
        <f t="shared" si="348"/>
        <v>45992</v>
      </c>
      <c r="AB3105" s="2">
        <f t="shared" si="349"/>
        <v>12</v>
      </c>
      <c r="AC3105" s="2">
        <f t="shared" si="350"/>
        <v>2025</v>
      </c>
      <c r="AD3105" s="2" t="str">
        <f>IFERROR(VLOOKUP(A3105,'Aux Área'!$A$4:$B$123,2,0),"-")</f>
        <v>PESADOS</v>
      </c>
    </row>
    <row r="3106" spans="1:30" x14ac:dyDescent="0.3">
      <c r="A3106" t="s">
        <v>2700</v>
      </c>
      <c r="C3106" t="s">
        <v>15629</v>
      </c>
      <c r="F3106" t="s">
        <v>2703</v>
      </c>
      <c r="K3106" t="s">
        <v>276</v>
      </c>
      <c r="N3106" t="s">
        <v>15690</v>
      </c>
      <c r="O3106" t="s">
        <v>15244</v>
      </c>
      <c r="P3106" s="9" t="s">
        <v>15244</v>
      </c>
      <c r="Q3106" t="s">
        <v>40</v>
      </c>
      <c r="R3106" t="s">
        <v>15244</v>
      </c>
      <c r="S3106">
        <v>5.14</v>
      </c>
      <c r="U3106" s="8">
        <v>19.48</v>
      </c>
      <c r="X3106" t="s">
        <v>42</v>
      </c>
      <c r="Y3106" t="s">
        <v>1986</v>
      </c>
      <c r="AA3106" s="1">
        <f>IFERROR(DATEVALUE(C3106),"-")</f>
        <v>45992</v>
      </c>
      <c r="AB3106" s="2">
        <f>IFERROR(MONTH(AA3106),"-")</f>
        <v>12</v>
      </c>
      <c r="AC3106" s="2">
        <f>IFERROR(YEAR(AA3106),"-")</f>
        <v>2025</v>
      </c>
      <c r="AD3106" s="2" t="str">
        <f>IFERROR(VLOOKUP(A3106,'Aux Área'!$A$4:$B$123,2,0),"-")</f>
        <v>PESADOS</v>
      </c>
    </row>
    <row r="3107" spans="1:30" x14ac:dyDescent="0.3">
      <c r="A3107" t="s">
        <v>2306</v>
      </c>
      <c r="B3107" t="s">
        <v>4613</v>
      </c>
      <c r="C3107" t="s">
        <v>5351</v>
      </c>
      <c r="D3107" t="s">
        <v>4386</v>
      </c>
      <c r="E3107" t="s">
        <v>4387</v>
      </c>
      <c r="F3107" t="s">
        <v>2309</v>
      </c>
      <c r="G3107" t="s">
        <v>1135</v>
      </c>
      <c r="H3107" t="s">
        <v>2275</v>
      </c>
      <c r="I3107" t="s">
        <v>1497</v>
      </c>
      <c r="J3107" t="s">
        <v>241</v>
      </c>
      <c r="K3107" t="s">
        <v>242</v>
      </c>
      <c r="L3107" t="s">
        <v>110</v>
      </c>
      <c r="M3107" t="s">
        <v>38</v>
      </c>
      <c r="N3107" t="s">
        <v>39</v>
      </c>
      <c r="O3107" s="23">
        <v>480</v>
      </c>
      <c r="P3107" s="9">
        <v>10.85</v>
      </c>
      <c r="Q3107" t="s">
        <v>40</v>
      </c>
      <c r="R3107">
        <v>29316</v>
      </c>
      <c r="S3107" s="9">
        <v>44.26</v>
      </c>
      <c r="T3107" s="26">
        <v>4.0890000000000004</v>
      </c>
      <c r="U3107" s="8">
        <v>181</v>
      </c>
      <c r="V3107" t="s">
        <v>41</v>
      </c>
      <c r="W3107" t="s">
        <v>2276</v>
      </c>
      <c r="X3107" t="s">
        <v>42</v>
      </c>
      <c r="Y3107" t="s">
        <v>2277</v>
      </c>
      <c r="AA3107" s="1">
        <f t="shared" ref="AA3107:AA3115" si="351">DATEVALUE(C3107)</f>
        <v>45992</v>
      </c>
      <c r="AB3107" s="2">
        <f t="shared" ref="AB3107:AB3115" si="352">MONTH(AA3107)</f>
        <v>12</v>
      </c>
      <c r="AC3107" s="2">
        <f t="shared" ref="AC3107:AC3115" si="353">YEAR(AA3107)</f>
        <v>2025</v>
      </c>
      <c r="AD3107" s="2" t="str">
        <f>IFERROR(VLOOKUP(A3107,'Aux Área'!$A$4:$B$123,2,0),"-")</f>
        <v>INSPEÇÃO</v>
      </c>
    </row>
    <row r="3108" spans="1:30" x14ac:dyDescent="0.3">
      <c r="A3108" t="s">
        <v>2318</v>
      </c>
      <c r="B3108" t="s">
        <v>2733</v>
      </c>
      <c r="C3108" t="s">
        <v>5352</v>
      </c>
      <c r="D3108" t="s">
        <v>5095</v>
      </c>
      <c r="E3108" t="s">
        <v>5096</v>
      </c>
      <c r="F3108" t="s">
        <v>4203</v>
      </c>
      <c r="G3108" t="s">
        <v>1135</v>
      </c>
      <c r="H3108" t="s">
        <v>2185</v>
      </c>
      <c r="I3108" t="s">
        <v>2186</v>
      </c>
      <c r="J3108" t="s">
        <v>169</v>
      </c>
      <c r="K3108" t="s">
        <v>170</v>
      </c>
      <c r="L3108" t="s">
        <v>124</v>
      </c>
      <c r="M3108" t="s">
        <v>38</v>
      </c>
      <c r="N3108" t="s">
        <v>638</v>
      </c>
      <c r="O3108" s="23">
        <v>944</v>
      </c>
      <c r="P3108" s="9">
        <v>14.81</v>
      </c>
      <c r="Q3108" t="s">
        <v>40</v>
      </c>
      <c r="R3108">
        <v>26881</v>
      </c>
      <c r="S3108" s="9">
        <v>63.76</v>
      </c>
      <c r="T3108" s="26">
        <v>6.09</v>
      </c>
      <c r="U3108" s="8">
        <v>388.3</v>
      </c>
      <c r="V3108" t="s">
        <v>41</v>
      </c>
      <c r="W3108" t="s">
        <v>2007</v>
      </c>
      <c r="X3108" t="s">
        <v>42</v>
      </c>
      <c r="Y3108" t="s">
        <v>2188</v>
      </c>
      <c r="AA3108" s="1">
        <f t="shared" si="351"/>
        <v>45992</v>
      </c>
      <c r="AB3108" s="2">
        <f t="shared" si="352"/>
        <v>12</v>
      </c>
      <c r="AC3108" s="2">
        <f t="shared" si="353"/>
        <v>2025</v>
      </c>
      <c r="AD3108" s="2" t="str">
        <f>IFERROR(VLOOKUP(A3108,'Aux Área'!$A$4:$B$123,2,0),"-")</f>
        <v>INSPEÇÃO</v>
      </c>
    </row>
    <row r="3109" spans="1:30" x14ac:dyDescent="0.3">
      <c r="A3109" t="s">
        <v>54</v>
      </c>
      <c r="B3109" t="s">
        <v>319</v>
      </c>
      <c r="C3109" t="s">
        <v>5353</v>
      </c>
      <c r="D3109" t="s">
        <v>1480</v>
      </c>
      <c r="E3109" t="s">
        <v>1481</v>
      </c>
      <c r="F3109" t="s">
        <v>55</v>
      </c>
      <c r="G3109" t="s">
        <v>1500</v>
      </c>
      <c r="H3109" t="s">
        <v>36</v>
      </c>
      <c r="I3109" t="s">
        <v>37</v>
      </c>
      <c r="J3109" t="s">
        <v>1511</v>
      </c>
      <c r="K3109" t="s">
        <v>1512</v>
      </c>
      <c r="L3109" t="s">
        <v>1513</v>
      </c>
      <c r="M3109" t="s">
        <v>1514</v>
      </c>
      <c r="N3109" t="s">
        <v>39</v>
      </c>
      <c r="O3109" s="23">
        <v>237</v>
      </c>
      <c r="P3109" s="9">
        <v>8.76</v>
      </c>
      <c r="Q3109" t="s">
        <v>40</v>
      </c>
      <c r="R3109">
        <v>29657</v>
      </c>
      <c r="S3109" s="9">
        <v>27.05</v>
      </c>
      <c r="T3109" s="26">
        <v>4.1900000000000004</v>
      </c>
      <c r="U3109" s="8">
        <v>113.34</v>
      </c>
      <c r="V3109" t="s">
        <v>5354</v>
      </c>
      <c r="W3109" t="s">
        <v>2007</v>
      </c>
      <c r="X3109" t="s">
        <v>42</v>
      </c>
      <c r="Y3109" t="s">
        <v>1740</v>
      </c>
      <c r="AA3109" s="1">
        <f t="shared" si="351"/>
        <v>45992</v>
      </c>
      <c r="AB3109" s="2">
        <f t="shared" si="352"/>
        <v>12</v>
      </c>
      <c r="AC3109" s="2">
        <f t="shared" si="353"/>
        <v>2025</v>
      </c>
      <c r="AD3109" s="2" t="str">
        <f>IFERROR(VLOOKUP(A3109,'Aux Área'!$A$4:$B$123,2,0),"-")</f>
        <v>ENGENHARIA</v>
      </c>
    </row>
    <row r="3110" spans="1:30" x14ac:dyDescent="0.3">
      <c r="A3110" t="s">
        <v>2282</v>
      </c>
      <c r="B3110" t="s">
        <v>4679</v>
      </c>
      <c r="C3110" t="s">
        <v>5355</v>
      </c>
      <c r="D3110" t="s">
        <v>4124</v>
      </c>
      <c r="E3110" t="s">
        <v>4125</v>
      </c>
      <c r="F3110" t="s">
        <v>2285</v>
      </c>
      <c r="G3110" t="s">
        <v>1135</v>
      </c>
      <c r="H3110" t="s">
        <v>2275</v>
      </c>
      <c r="I3110" t="s">
        <v>1497</v>
      </c>
      <c r="J3110" t="s">
        <v>165</v>
      </c>
      <c r="K3110" t="s">
        <v>166</v>
      </c>
      <c r="L3110" t="s">
        <v>167</v>
      </c>
      <c r="M3110" t="s">
        <v>38</v>
      </c>
      <c r="N3110" t="s">
        <v>39</v>
      </c>
      <c r="O3110" s="23">
        <v>413</v>
      </c>
      <c r="P3110" s="9">
        <v>10.119999999999999</v>
      </c>
      <c r="Q3110" t="s">
        <v>40</v>
      </c>
      <c r="R3110">
        <v>31112</v>
      </c>
      <c r="S3110" s="9">
        <v>40.799999999999997</v>
      </c>
      <c r="T3110" s="26">
        <v>4.4610000000000003</v>
      </c>
      <c r="U3110" s="8">
        <v>182</v>
      </c>
      <c r="V3110" t="s">
        <v>112</v>
      </c>
      <c r="W3110" t="s">
        <v>2276</v>
      </c>
      <c r="X3110" t="s">
        <v>42</v>
      </c>
      <c r="Y3110" t="s">
        <v>2277</v>
      </c>
      <c r="AA3110" s="1">
        <f t="shared" si="351"/>
        <v>45992</v>
      </c>
      <c r="AB3110" s="2">
        <f t="shared" si="352"/>
        <v>12</v>
      </c>
      <c r="AC3110" s="2">
        <f t="shared" si="353"/>
        <v>2025</v>
      </c>
      <c r="AD3110" s="2" t="str">
        <f>IFERROR(VLOOKUP(A3110,'Aux Área'!$A$4:$B$123,2,0),"-")</f>
        <v>INSPEÇÃO</v>
      </c>
    </row>
    <row r="3111" spans="1:30" x14ac:dyDescent="0.3">
      <c r="A3111" t="s">
        <v>2260</v>
      </c>
      <c r="B3111" t="s">
        <v>113</v>
      </c>
      <c r="C3111" t="s">
        <v>5356</v>
      </c>
      <c r="D3111" t="s">
        <v>3050</v>
      </c>
      <c r="E3111" t="s">
        <v>3051</v>
      </c>
      <c r="F3111" t="s">
        <v>2262</v>
      </c>
      <c r="G3111" t="s">
        <v>35</v>
      </c>
      <c r="H3111" t="s">
        <v>2263</v>
      </c>
      <c r="I3111" t="s">
        <v>2186</v>
      </c>
      <c r="J3111" t="s">
        <v>139</v>
      </c>
      <c r="K3111" t="s">
        <v>140</v>
      </c>
      <c r="L3111" t="s">
        <v>141</v>
      </c>
      <c r="M3111" t="s">
        <v>38</v>
      </c>
      <c r="N3111" t="s">
        <v>668</v>
      </c>
      <c r="O3111" s="23">
        <v>771</v>
      </c>
      <c r="P3111" s="9">
        <v>15.09</v>
      </c>
      <c r="Q3111" t="s">
        <v>40</v>
      </c>
      <c r="R3111">
        <v>28475</v>
      </c>
      <c r="S3111" s="9">
        <v>51.11</v>
      </c>
      <c r="T3111" s="26">
        <v>5.69</v>
      </c>
      <c r="U3111" s="8">
        <v>290.82</v>
      </c>
      <c r="V3111" t="s">
        <v>5357</v>
      </c>
      <c r="W3111" t="s">
        <v>2007</v>
      </c>
      <c r="X3111" t="s">
        <v>42</v>
      </c>
      <c r="Y3111" t="s">
        <v>1740</v>
      </c>
      <c r="AA3111" s="1">
        <f t="shared" si="351"/>
        <v>45992</v>
      </c>
      <c r="AB3111" s="2">
        <f t="shared" si="352"/>
        <v>12</v>
      </c>
      <c r="AC3111" s="2">
        <f t="shared" si="353"/>
        <v>2025</v>
      </c>
      <c r="AD3111" s="2" t="str">
        <f>IFERROR(VLOOKUP(A3111,'Aux Área'!$A$4:$B$123,2,0),"-")</f>
        <v>INSPEÇÃO</v>
      </c>
    </row>
    <row r="3112" spans="1:30" x14ac:dyDescent="0.3">
      <c r="A3112" t="s">
        <v>1945</v>
      </c>
      <c r="B3112" t="s">
        <v>2124</v>
      </c>
      <c r="C3112" t="s">
        <v>5358</v>
      </c>
      <c r="D3112" t="s">
        <v>1802</v>
      </c>
      <c r="E3112" t="s">
        <v>1803</v>
      </c>
      <c r="F3112" t="s">
        <v>653</v>
      </c>
      <c r="G3112" t="s">
        <v>1495</v>
      </c>
      <c r="H3112" t="s">
        <v>1804</v>
      </c>
      <c r="I3112" t="s">
        <v>1497</v>
      </c>
      <c r="J3112" t="s">
        <v>231</v>
      </c>
      <c r="K3112" t="s">
        <v>232</v>
      </c>
      <c r="L3112" t="s">
        <v>217</v>
      </c>
      <c r="M3112" t="s">
        <v>38</v>
      </c>
      <c r="N3112" t="s">
        <v>668</v>
      </c>
      <c r="O3112" s="23">
        <v>0</v>
      </c>
      <c r="P3112" s="9">
        <v>0</v>
      </c>
      <c r="Q3112" t="s">
        <v>40</v>
      </c>
      <c r="R3112">
        <v>0</v>
      </c>
      <c r="S3112" s="9">
        <v>111.9</v>
      </c>
      <c r="T3112" s="26">
        <v>5.99</v>
      </c>
      <c r="U3112" s="8">
        <v>670.28</v>
      </c>
      <c r="V3112" t="s">
        <v>5359</v>
      </c>
      <c r="W3112" t="s">
        <v>652</v>
      </c>
      <c r="X3112" t="s">
        <v>42</v>
      </c>
      <c r="Y3112" t="s">
        <v>653</v>
      </c>
      <c r="AA3112" s="1">
        <f t="shared" si="351"/>
        <v>45992</v>
      </c>
      <c r="AB3112" s="2">
        <f t="shared" si="352"/>
        <v>12</v>
      </c>
      <c r="AC3112" s="2">
        <f t="shared" si="353"/>
        <v>2025</v>
      </c>
      <c r="AD3112" s="2" t="str">
        <f>IFERROR(VLOOKUP(A3112,'Aux Área'!$A$4:$B$123,2,0),"-")</f>
        <v>SÃO PEDRO</v>
      </c>
    </row>
    <row r="3113" spans="1:30" x14ac:dyDescent="0.3">
      <c r="A3113" t="s">
        <v>2314</v>
      </c>
      <c r="B3113" t="s">
        <v>4624</v>
      </c>
      <c r="C3113" t="s">
        <v>5360</v>
      </c>
      <c r="D3113" t="s">
        <v>5291</v>
      </c>
      <c r="E3113" t="s">
        <v>5292</v>
      </c>
      <c r="F3113" t="s">
        <v>2317</v>
      </c>
      <c r="G3113" t="s">
        <v>1300</v>
      </c>
      <c r="H3113" t="s">
        <v>1301</v>
      </c>
      <c r="I3113" t="s">
        <v>37</v>
      </c>
      <c r="J3113" t="s">
        <v>231</v>
      </c>
      <c r="K3113" t="s">
        <v>232</v>
      </c>
      <c r="L3113" t="s">
        <v>217</v>
      </c>
      <c r="M3113" t="s">
        <v>38</v>
      </c>
      <c r="N3113" t="s">
        <v>39</v>
      </c>
      <c r="O3113" s="23">
        <v>237</v>
      </c>
      <c r="P3113" s="9">
        <v>9.9600000000000009</v>
      </c>
      <c r="Q3113" t="s">
        <v>40</v>
      </c>
      <c r="R3113">
        <v>36388</v>
      </c>
      <c r="S3113" s="9">
        <v>23.79</v>
      </c>
      <c r="T3113" s="26">
        <v>4.3499999999999996</v>
      </c>
      <c r="U3113" s="8">
        <v>103.49</v>
      </c>
      <c r="V3113" t="s">
        <v>5361</v>
      </c>
      <c r="W3113" t="s">
        <v>2276</v>
      </c>
      <c r="X3113" t="s">
        <v>42</v>
      </c>
      <c r="Y3113" t="s">
        <v>2277</v>
      </c>
      <c r="AA3113" s="1">
        <f t="shared" si="351"/>
        <v>45992</v>
      </c>
      <c r="AB3113" s="2">
        <f t="shared" si="352"/>
        <v>12</v>
      </c>
      <c r="AC3113" s="2">
        <f t="shared" si="353"/>
        <v>2025</v>
      </c>
      <c r="AD3113" s="2" t="str">
        <f>IFERROR(VLOOKUP(A3113,'Aux Área'!$A$4:$B$123,2,0),"-")</f>
        <v>INSPEÇÃO</v>
      </c>
    </row>
    <row r="3114" spans="1:30" x14ac:dyDescent="0.3">
      <c r="A3114" t="s">
        <v>2009</v>
      </c>
      <c r="B3114" t="s">
        <v>143</v>
      </c>
      <c r="C3114" t="s">
        <v>5362</v>
      </c>
      <c r="D3114" t="s">
        <v>1841</v>
      </c>
      <c r="E3114" t="s">
        <v>1842</v>
      </c>
      <c r="F3114" t="s">
        <v>653</v>
      </c>
      <c r="G3114" t="s">
        <v>659</v>
      </c>
      <c r="H3114" t="s">
        <v>706</v>
      </c>
      <c r="I3114" t="s">
        <v>667</v>
      </c>
      <c r="J3114" t="s">
        <v>122</v>
      </c>
      <c r="K3114" t="s">
        <v>123</v>
      </c>
      <c r="L3114" t="s">
        <v>124</v>
      </c>
      <c r="M3114" t="s">
        <v>38</v>
      </c>
      <c r="N3114" t="s">
        <v>707</v>
      </c>
      <c r="O3114" s="23">
        <v>0</v>
      </c>
      <c r="P3114" s="9">
        <v>0</v>
      </c>
      <c r="Q3114" t="s">
        <v>40</v>
      </c>
      <c r="R3114">
        <v>0</v>
      </c>
      <c r="S3114" s="9">
        <v>20</v>
      </c>
      <c r="T3114" s="26">
        <v>6.39</v>
      </c>
      <c r="U3114" s="8">
        <v>127.8</v>
      </c>
      <c r="V3114" t="s">
        <v>112</v>
      </c>
      <c r="W3114" t="s">
        <v>652</v>
      </c>
      <c r="X3114" t="s">
        <v>42</v>
      </c>
      <c r="Y3114" t="s">
        <v>653</v>
      </c>
      <c r="AA3114" s="1">
        <f t="shared" si="351"/>
        <v>45992</v>
      </c>
      <c r="AB3114" s="2">
        <f t="shared" si="352"/>
        <v>12</v>
      </c>
      <c r="AC3114" s="2">
        <f t="shared" si="353"/>
        <v>2025</v>
      </c>
      <c r="AD3114" s="2" t="str">
        <f>IFERROR(VLOOKUP(A3114,'Aux Área'!$A$4:$B$123,2,0),"-")</f>
        <v>SÃO PEDRO</v>
      </c>
    </row>
    <row r="3115" spans="1:30" x14ac:dyDescent="0.3">
      <c r="A3115" t="s">
        <v>1979</v>
      </c>
      <c r="B3115" t="s">
        <v>1980</v>
      </c>
      <c r="C3115" t="s">
        <v>5363</v>
      </c>
      <c r="D3115" t="s">
        <v>5364</v>
      </c>
      <c r="E3115" t="s">
        <v>5365</v>
      </c>
      <c r="F3115" t="s">
        <v>1982</v>
      </c>
      <c r="G3115" t="s">
        <v>1495</v>
      </c>
      <c r="H3115" t="s">
        <v>2020</v>
      </c>
      <c r="I3115" t="s">
        <v>2021</v>
      </c>
      <c r="J3115" t="s">
        <v>169</v>
      </c>
      <c r="K3115" t="s">
        <v>170</v>
      </c>
      <c r="L3115" t="s">
        <v>124</v>
      </c>
      <c r="M3115" t="s">
        <v>38</v>
      </c>
      <c r="N3115" t="s">
        <v>668</v>
      </c>
      <c r="O3115" s="23">
        <v>1393</v>
      </c>
      <c r="P3115" s="9">
        <v>2.48</v>
      </c>
      <c r="Q3115" t="s">
        <v>40</v>
      </c>
      <c r="R3115">
        <v>8368</v>
      </c>
      <c r="S3115" s="9">
        <v>560.62</v>
      </c>
      <c r="T3115" s="26">
        <v>6.09</v>
      </c>
      <c r="U3115" s="8">
        <v>3414.3</v>
      </c>
      <c r="V3115" t="s">
        <v>41</v>
      </c>
      <c r="W3115" t="s">
        <v>1985</v>
      </c>
      <c r="X3115" t="s">
        <v>42</v>
      </c>
      <c r="Y3115" t="s">
        <v>1986</v>
      </c>
      <c r="AA3115" s="1">
        <f t="shared" si="351"/>
        <v>45992</v>
      </c>
      <c r="AB3115" s="2">
        <f t="shared" si="352"/>
        <v>12</v>
      </c>
      <c r="AC3115" s="2">
        <f t="shared" si="353"/>
        <v>2025</v>
      </c>
      <c r="AD3115" s="2" t="str">
        <f>IFERROR(VLOOKUP(A3115,'Aux Área'!$A$4:$B$123,2,0),"-")</f>
        <v>PESADOS</v>
      </c>
    </row>
    <row r="3116" spans="1:30" x14ac:dyDescent="0.3">
      <c r="A3116" t="s">
        <v>1979</v>
      </c>
      <c r="C3116" t="s">
        <v>5363</v>
      </c>
      <c r="F3116" t="s">
        <v>1982</v>
      </c>
      <c r="K3116" t="s">
        <v>170</v>
      </c>
      <c r="N3116" t="s">
        <v>15690</v>
      </c>
      <c r="O3116" t="s">
        <v>15244</v>
      </c>
      <c r="P3116" s="9" t="s">
        <v>15244</v>
      </c>
      <c r="Q3116" t="s">
        <v>40</v>
      </c>
      <c r="R3116" t="s">
        <v>15244</v>
      </c>
      <c r="S3116">
        <v>47.7</v>
      </c>
      <c r="U3116" s="8">
        <v>142.62</v>
      </c>
      <c r="X3116" t="s">
        <v>42</v>
      </c>
      <c r="Y3116" t="s">
        <v>1986</v>
      </c>
      <c r="AA3116" s="1">
        <f>IFERROR(DATEVALUE(C3116),"-")</f>
        <v>45992</v>
      </c>
      <c r="AB3116" s="2">
        <f>IFERROR(MONTH(AA3116),"-")</f>
        <v>12</v>
      </c>
      <c r="AC3116" s="2">
        <f>IFERROR(YEAR(AA3116),"-")</f>
        <v>2025</v>
      </c>
      <c r="AD3116" s="2" t="str">
        <f>IFERROR(VLOOKUP(A3116,'Aux Área'!$A$4:$B$123,2,0),"-")</f>
        <v>PESADOS</v>
      </c>
    </row>
    <row r="3117" spans="1:30" x14ac:dyDescent="0.3">
      <c r="A3117" t="s">
        <v>2650</v>
      </c>
      <c r="B3117" t="s">
        <v>2651</v>
      </c>
      <c r="C3117" t="s">
        <v>5366</v>
      </c>
      <c r="D3117" t="s">
        <v>2944</v>
      </c>
      <c r="E3117" t="s">
        <v>2945</v>
      </c>
      <c r="F3117" t="s">
        <v>3615</v>
      </c>
      <c r="G3117" t="s">
        <v>1300</v>
      </c>
      <c r="H3117" t="s">
        <v>2635</v>
      </c>
      <c r="I3117" t="s">
        <v>37</v>
      </c>
      <c r="J3117" t="s">
        <v>1072</v>
      </c>
      <c r="K3117" t="s">
        <v>1073</v>
      </c>
      <c r="L3117" t="s">
        <v>84</v>
      </c>
      <c r="M3117" t="s">
        <v>38</v>
      </c>
      <c r="N3117" t="s">
        <v>39</v>
      </c>
      <c r="O3117" s="23">
        <v>321</v>
      </c>
      <c r="P3117" s="9">
        <v>7</v>
      </c>
      <c r="Q3117" t="s">
        <v>40</v>
      </c>
      <c r="R3117">
        <v>6725</v>
      </c>
      <c r="S3117" s="9">
        <v>45.85</v>
      </c>
      <c r="T3117" s="26">
        <v>4.8710000000000004</v>
      </c>
      <c r="U3117" s="8">
        <v>223.32</v>
      </c>
      <c r="V3117" t="s">
        <v>41</v>
      </c>
      <c r="W3117" t="s">
        <v>2276</v>
      </c>
      <c r="X3117" t="s">
        <v>42</v>
      </c>
      <c r="Y3117" t="s">
        <v>1740</v>
      </c>
      <c r="AA3117" s="1">
        <f t="shared" ref="AA3117:AA3149" si="354">DATEVALUE(C3117)</f>
        <v>45992</v>
      </c>
      <c r="AB3117" s="2">
        <f t="shared" ref="AB3117:AB3149" si="355">MONTH(AA3117)</f>
        <v>12</v>
      </c>
      <c r="AC3117" s="2">
        <f t="shared" ref="AC3117:AC3149" si="356">YEAR(AA3117)</f>
        <v>2025</v>
      </c>
      <c r="AD3117" s="2" t="str">
        <f>IFERROR(VLOOKUP(A3117,'Aux Área'!$A$4:$B$123,2,0),"-")</f>
        <v>TI</v>
      </c>
    </row>
    <row r="3118" spans="1:30" x14ac:dyDescent="0.3">
      <c r="A3118" t="s">
        <v>2278</v>
      </c>
      <c r="B3118" t="s">
        <v>4664</v>
      </c>
      <c r="C3118" t="s">
        <v>5367</v>
      </c>
      <c r="D3118" t="s">
        <v>3243</v>
      </c>
      <c r="E3118" t="s">
        <v>3244</v>
      </c>
      <c r="F3118" t="s">
        <v>2281</v>
      </c>
      <c r="G3118" t="s">
        <v>1135</v>
      </c>
      <c r="H3118" t="s">
        <v>2275</v>
      </c>
      <c r="I3118" t="s">
        <v>1497</v>
      </c>
      <c r="J3118" t="s">
        <v>169</v>
      </c>
      <c r="K3118" t="s">
        <v>170</v>
      </c>
      <c r="L3118" t="s">
        <v>124</v>
      </c>
      <c r="M3118" t="s">
        <v>38</v>
      </c>
      <c r="N3118" t="s">
        <v>39</v>
      </c>
      <c r="O3118" s="23">
        <v>337</v>
      </c>
      <c r="P3118" s="9">
        <v>8.9499999999999993</v>
      </c>
      <c r="Q3118" t="s">
        <v>40</v>
      </c>
      <c r="R3118">
        <v>36383</v>
      </c>
      <c r="S3118" s="9">
        <v>37.659999999999997</v>
      </c>
      <c r="T3118" s="26">
        <v>4.29</v>
      </c>
      <c r="U3118" s="8">
        <v>161.56</v>
      </c>
      <c r="V3118" t="s">
        <v>112</v>
      </c>
      <c r="W3118" t="s">
        <v>2276</v>
      </c>
      <c r="X3118" t="s">
        <v>42</v>
      </c>
      <c r="Y3118" t="s">
        <v>2277</v>
      </c>
      <c r="AA3118" s="1">
        <f t="shared" si="354"/>
        <v>45992</v>
      </c>
      <c r="AB3118" s="2">
        <f t="shared" si="355"/>
        <v>12</v>
      </c>
      <c r="AC3118" s="2">
        <f t="shared" si="356"/>
        <v>2025</v>
      </c>
      <c r="AD3118" s="2" t="str">
        <f>IFERROR(VLOOKUP(A3118,'Aux Área'!$A$4:$B$123,2,0),"-")</f>
        <v>INSPEÇÃO</v>
      </c>
    </row>
    <row r="3119" spans="1:30" x14ac:dyDescent="0.3">
      <c r="A3119" t="s">
        <v>62</v>
      </c>
      <c r="B3119" t="s">
        <v>1455</v>
      </c>
      <c r="C3119" t="s">
        <v>5368</v>
      </c>
      <c r="D3119" t="s">
        <v>158</v>
      </c>
      <c r="E3119" t="s">
        <v>159</v>
      </c>
      <c r="F3119" t="s">
        <v>63</v>
      </c>
      <c r="G3119" t="s">
        <v>1500</v>
      </c>
      <c r="H3119" t="s">
        <v>36</v>
      </c>
      <c r="I3119" t="s">
        <v>37</v>
      </c>
      <c r="J3119" t="s">
        <v>526</v>
      </c>
      <c r="K3119" t="s">
        <v>527</v>
      </c>
      <c r="L3119" t="s">
        <v>124</v>
      </c>
      <c r="M3119" t="s">
        <v>38</v>
      </c>
      <c r="N3119" t="s">
        <v>39</v>
      </c>
      <c r="O3119" s="23">
        <v>210</v>
      </c>
      <c r="P3119" s="9">
        <v>6.7</v>
      </c>
      <c r="Q3119" t="s">
        <v>40</v>
      </c>
      <c r="R3119">
        <v>46705</v>
      </c>
      <c r="S3119" s="9">
        <v>31.34</v>
      </c>
      <c r="T3119" s="26">
        <v>4.391</v>
      </c>
      <c r="U3119" s="8">
        <v>137.6</v>
      </c>
      <c r="V3119" t="s">
        <v>112</v>
      </c>
      <c r="W3119" t="s">
        <v>2007</v>
      </c>
      <c r="X3119" t="s">
        <v>42</v>
      </c>
      <c r="Y3119" t="s">
        <v>1740</v>
      </c>
      <c r="AA3119" s="1">
        <f t="shared" si="354"/>
        <v>45992</v>
      </c>
      <c r="AB3119" s="2">
        <f t="shared" si="355"/>
        <v>12</v>
      </c>
      <c r="AC3119" s="2">
        <f t="shared" si="356"/>
        <v>2025</v>
      </c>
      <c r="AD3119" s="2" t="str">
        <f>IFERROR(VLOOKUP(A3119,'Aux Área'!$A$4:$B$123,2,0),"-")</f>
        <v>CONSERVA</v>
      </c>
    </row>
    <row r="3120" spans="1:30" x14ac:dyDescent="0.3">
      <c r="A3120" t="s">
        <v>5369</v>
      </c>
      <c r="B3120" t="s">
        <v>93</v>
      </c>
      <c r="C3120" t="s">
        <v>5370</v>
      </c>
      <c r="D3120" t="s">
        <v>5109</v>
      </c>
      <c r="E3120" t="s">
        <v>5110</v>
      </c>
      <c r="F3120" t="s">
        <v>653</v>
      </c>
      <c r="G3120" t="s">
        <v>659</v>
      </c>
      <c r="H3120" t="s">
        <v>706</v>
      </c>
      <c r="I3120" t="s">
        <v>667</v>
      </c>
      <c r="J3120" t="s">
        <v>122</v>
      </c>
      <c r="K3120" t="s">
        <v>123</v>
      </c>
      <c r="L3120" t="s">
        <v>124</v>
      </c>
      <c r="M3120" t="s">
        <v>38</v>
      </c>
      <c r="N3120" t="s">
        <v>707</v>
      </c>
      <c r="O3120" s="23">
        <v>0</v>
      </c>
      <c r="P3120" s="9">
        <v>0</v>
      </c>
      <c r="Q3120" t="s">
        <v>40</v>
      </c>
      <c r="R3120">
        <v>0</v>
      </c>
      <c r="S3120" s="9">
        <v>20</v>
      </c>
      <c r="T3120" s="26">
        <v>6.39</v>
      </c>
      <c r="U3120" s="8">
        <v>127.8</v>
      </c>
      <c r="V3120" t="s">
        <v>112</v>
      </c>
      <c r="W3120" t="s">
        <v>652</v>
      </c>
      <c r="X3120" t="s">
        <v>42</v>
      </c>
      <c r="Y3120" t="s">
        <v>653</v>
      </c>
      <c r="AA3120" s="1">
        <f t="shared" si="354"/>
        <v>45992</v>
      </c>
      <c r="AB3120" s="2">
        <f t="shared" si="355"/>
        <v>12</v>
      </c>
      <c r="AC3120" s="2">
        <f t="shared" si="356"/>
        <v>2025</v>
      </c>
      <c r="AD3120" s="2" t="str">
        <f>IFERROR(VLOOKUP(A3120,'Aux Área'!$A$4:$B$123,2,0),"-")</f>
        <v>SÃO PEDRO</v>
      </c>
    </row>
    <row r="3121" spans="1:30" x14ac:dyDescent="0.3">
      <c r="A3121" t="s">
        <v>2494</v>
      </c>
      <c r="B3121" t="s">
        <v>2495</v>
      </c>
      <c r="C3121" t="s">
        <v>5371</v>
      </c>
      <c r="D3121" t="s">
        <v>2468</v>
      </c>
      <c r="E3121" t="s">
        <v>2469</v>
      </c>
      <c r="F3121" t="s">
        <v>2497</v>
      </c>
      <c r="G3121" t="s">
        <v>659</v>
      </c>
      <c r="H3121" t="s">
        <v>2215</v>
      </c>
      <c r="I3121" t="s">
        <v>667</v>
      </c>
      <c r="J3121" t="s">
        <v>237</v>
      </c>
      <c r="K3121" t="s">
        <v>238</v>
      </c>
      <c r="L3121" t="s">
        <v>110</v>
      </c>
      <c r="M3121" t="s">
        <v>38</v>
      </c>
      <c r="N3121" t="s">
        <v>638</v>
      </c>
      <c r="O3121" s="10">
        <v>296</v>
      </c>
      <c r="P3121" s="24">
        <v>5.92</v>
      </c>
      <c r="Q3121" t="s">
        <v>40</v>
      </c>
      <c r="R3121">
        <v>5459</v>
      </c>
      <c r="S3121" s="9">
        <v>50</v>
      </c>
      <c r="T3121" s="26">
        <v>6.0910000000000002</v>
      </c>
      <c r="U3121" s="8">
        <v>304.55</v>
      </c>
      <c r="V3121" t="s">
        <v>41</v>
      </c>
      <c r="W3121" t="s">
        <v>2007</v>
      </c>
      <c r="X3121" t="s">
        <v>42</v>
      </c>
      <c r="Y3121" t="s">
        <v>1740</v>
      </c>
      <c r="AA3121" s="1">
        <f t="shared" si="354"/>
        <v>45992</v>
      </c>
      <c r="AB3121" s="2">
        <f t="shared" si="355"/>
        <v>12</v>
      </c>
      <c r="AC3121" s="2">
        <f t="shared" si="356"/>
        <v>2025</v>
      </c>
      <c r="AD3121" s="2" t="str">
        <f>IFERROR(VLOOKUP(A3121,'Aux Área'!$A$4:$B$123,2,0),"-")</f>
        <v>APH</v>
      </c>
    </row>
    <row r="3122" spans="1:30" x14ac:dyDescent="0.3">
      <c r="A3122" t="s">
        <v>2494</v>
      </c>
      <c r="B3122" t="s">
        <v>2495</v>
      </c>
      <c r="C3122" t="s">
        <v>5372</v>
      </c>
      <c r="D3122" t="s">
        <v>2468</v>
      </c>
      <c r="E3122" t="s">
        <v>2469</v>
      </c>
      <c r="F3122" t="s">
        <v>2497</v>
      </c>
      <c r="G3122" t="s">
        <v>659</v>
      </c>
      <c r="H3122" t="s">
        <v>2215</v>
      </c>
      <c r="I3122" t="s">
        <v>667</v>
      </c>
      <c r="J3122" t="s">
        <v>237</v>
      </c>
      <c r="K3122" t="s">
        <v>238</v>
      </c>
      <c r="L3122" t="s">
        <v>110</v>
      </c>
      <c r="M3122" t="s">
        <v>38</v>
      </c>
      <c r="N3122" t="s">
        <v>707</v>
      </c>
      <c r="O3122" s="23" t="s">
        <v>15244</v>
      </c>
      <c r="P3122" s="9" t="s">
        <v>15244</v>
      </c>
      <c r="Q3122" t="s">
        <v>40</v>
      </c>
      <c r="R3122" t="s">
        <v>15244</v>
      </c>
      <c r="S3122" s="9">
        <v>2.4700000000000002</v>
      </c>
      <c r="T3122" s="26">
        <v>6.0890000000000004</v>
      </c>
      <c r="U3122" s="8">
        <v>15.04</v>
      </c>
      <c r="V3122" t="s">
        <v>41</v>
      </c>
      <c r="W3122" t="s">
        <v>2007</v>
      </c>
      <c r="X3122" t="s">
        <v>42</v>
      </c>
      <c r="Y3122" t="s">
        <v>1740</v>
      </c>
      <c r="AA3122" s="1">
        <f t="shared" si="354"/>
        <v>45992</v>
      </c>
      <c r="AB3122" s="2">
        <f t="shared" si="355"/>
        <v>12</v>
      </c>
      <c r="AC3122" s="2">
        <f t="shared" si="356"/>
        <v>2025</v>
      </c>
      <c r="AD3122" s="2" t="str">
        <f>IFERROR(VLOOKUP(A3122,'Aux Área'!$A$4:$B$123,2,0),"-")</f>
        <v>APH</v>
      </c>
    </row>
    <row r="3123" spans="1:30" x14ac:dyDescent="0.3">
      <c r="A3123" t="s">
        <v>58</v>
      </c>
      <c r="B3123" t="s">
        <v>250</v>
      </c>
      <c r="C3123" t="s">
        <v>5373</v>
      </c>
      <c r="D3123" t="s">
        <v>87</v>
      </c>
      <c r="E3123" t="s">
        <v>88</v>
      </c>
      <c r="F3123" t="s">
        <v>59</v>
      </c>
      <c r="G3123" t="s">
        <v>1500</v>
      </c>
      <c r="H3123" t="s">
        <v>36</v>
      </c>
      <c r="I3123" t="s">
        <v>37</v>
      </c>
      <c r="J3123" t="s">
        <v>285</v>
      </c>
      <c r="K3123" t="s">
        <v>286</v>
      </c>
      <c r="L3123" t="s">
        <v>91</v>
      </c>
      <c r="M3123" t="s">
        <v>38</v>
      </c>
      <c r="N3123" t="s">
        <v>39</v>
      </c>
      <c r="O3123" s="23">
        <v>217</v>
      </c>
      <c r="P3123" s="9">
        <v>6.57</v>
      </c>
      <c r="Q3123" t="s">
        <v>40</v>
      </c>
      <c r="R3123">
        <v>57809</v>
      </c>
      <c r="S3123" s="9">
        <v>33.03</v>
      </c>
      <c r="T3123" s="26">
        <v>4.2409999999999997</v>
      </c>
      <c r="U3123" s="8">
        <v>140.08000000000001</v>
      </c>
      <c r="V3123" t="s">
        <v>5374</v>
      </c>
      <c r="W3123" t="s">
        <v>2007</v>
      </c>
      <c r="X3123" t="s">
        <v>42</v>
      </c>
      <c r="Y3123" t="s">
        <v>1740</v>
      </c>
      <c r="AA3123" s="1">
        <f t="shared" si="354"/>
        <v>45992</v>
      </c>
      <c r="AB3123" s="2">
        <f t="shared" si="355"/>
        <v>12</v>
      </c>
      <c r="AC3123" s="2">
        <f t="shared" si="356"/>
        <v>2025</v>
      </c>
      <c r="AD3123" s="2" t="str">
        <f>IFERROR(VLOOKUP(A3123,'Aux Área'!$A$4:$B$123,2,0),"-")</f>
        <v>CONSERVA</v>
      </c>
    </row>
    <row r="3124" spans="1:30" x14ac:dyDescent="0.3">
      <c r="A3124" t="s">
        <v>2655</v>
      </c>
      <c r="B3124" t="s">
        <v>2656</v>
      </c>
      <c r="C3124" t="s">
        <v>5375</v>
      </c>
      <c r="D3124" t="s">
        <v>1619</v>
      </c>
      <c r="E3124" t="s">
        <v>1620</v>
      </c>
      <c r="F3124" t="s">
        <v>3712</v>
      </c>
      <c r="G3124" t="s">
        <v>1635</v>
      </c>
      <c r="H3124" t="s">
        <v>2635</v>
      </c>
      <c r="I3124" t="s">
        <v>37</v>
      </c>
      <c r="J3124" t="s">
        <v>172</v>
      </c>
      <c r="K3124" t="s">
        <v>173</v>
      </c>
      <c r="L3124" t="s">
        <v>124</v>
      </c>
      <c r="M3124" t="s">
        <v>38</v>
      </c>
      <c r="N3124" t="s">
        <v>39</v>
      </c>
      <c r="O3124" s="23">
        <v>312</v>
      </c>
      <c r="P3124" s="9">
        <v>8.91</v>
      </c>
      <c r="Q3124" t="s">
        <v>40</v>
      </c>
      <c r="R3124">
        <v>7028</v>
      </c>
      <c r="S3124" s="9">
        <v>35</v>
      </c>
      <c r="T3124" s="26">
        <v>4.09</v>
      </c>
      <c r="U3124" s="8">
        <v>143.15</v>
      </c>
      <c r="V3124" t="s">
        <v>112</v>
      </c>
      <c r="W3124" t="s">
        <v>2276</v>
      </c>
      <c r="X3124" t="s">
        <v>42</v>
      </c>
      <c r="Y3124" t="s">
        <v>1740</v>
      </c>
      <c r="AA3124" s="1">
        <f t="shared" si="354"/>
        <v>45992</v>
      </c>
      <c r="AB3124" s="2">
        <f t="shared" si="355"/>
        <v>12</v>
      </c>
      <c r="AC3124" s="2">
        <f t="shared" si="356"/>
        <v>2025</v>
      </c>
      <c r="AD3124" s="2" t="str">
        <f>IFERROR(VLOOKUP(A3124,'Aux Área'!$A$4:$B$123,2,0),"-")</f>
        <v>TI</v>
      </c>
    </row>
    <row r="3125" spans="1:30" x14ac:dyDescent="0.3">
      <c r="A3125" t="s">
        <v>64</v>
      </c>
      <c r="B3125" t="s">
        <v>332</v>
      </c>
      <c r="C3125" t="s">
        <v>5376</v>
      </c>
      <c r="D3125" t="s">
        <v>127</v>
      </c>
      <c r="E3125" t="s">
        <v>128</v>
      </c>
      <c r="F3125" t="s">
        <v>65</v>
      </c>
      <c r="G3125" t="s">
        <v>1500</v>
      </c>
      <c r="H3125" t="s">
        <v>36</v>
      </c>
      <c r="I3125" t="s">
        <v>37</v>
      </c>
      <c r="J3125" t="s">
        <v>241</v>
      </c>
      <c r="K3125" t="s">
        <v>242</v>
      </c>
      <c r="L3125" t="s">
        <v>110</v>
      </c>
      <c r="M3125" t="s">
        <v>38</v>
      </c>
      <c r="N3125" t="s">
        <v>39</v>
      </c>
      <c r="O3125" s="23">
        <v>383</v>
      </c>
      <c r="P3125" s="9">
        <v>10.28</v>
      </c>
      <c r="Q3125" t="s">
        <v>40</v>
      </c>
      <c r="R3125">
        <v>33240</v>
      </c>
      <c r="S3125" s="9">
        <v>37.26</v>
      </c>
      <c r="T3125" s="26">
        <v>4.5890000000000004</v>
      </c>
      <c r="U3125" s="8">
        <v>171</v>
      </c>
      <c r="V3125" t="s">
        <v>41</v>
      </c>
      <c r="W3125" t="s">
        <v>2007</v>
      </c>
      <c r="X3125" t="s">
        <v>42</v>
      </c>
      <c r="Y3125" t="s">
        <v>1740</v>
      </c>
      <c r="AA3125" s="1">
        <f t="shared" si="354"/>
        <v>45992</v>
      </c>
      <c r="AB3125" s="2">
        <f t="shared" si="355"/>
        <v>12</v>
      </c>
      <c r="AC3125" s="2">
        <f t="shared" si="356"/>
        <v>2025</v>
      </c>
      <c r="AD3125" s="2" t="str">
        <f>IFERROR(VLOOKUP(A3125,'Aux Área'!$A$4:$B$123,2,0),"-")</f>
        <v>ENGENHARIA</v>
      </c>
    </row>
    <row r="3126" spans="1:30" x14ac:dyDescent="0.3">
      <c r="A3126" t="s">
        <v>2638</v>
      </c>
      <c r="B3126" t="s">
        <v>4593</v>
      </c>
      <c r="C3126" t="s">
        <v>5377</v>
      </c>
      <c r="D3126" t="s">
        <v>3259</v>
      </c>
      <c r="E3126" t="s">
        <v>3260</v>
      </c>
      <c r="F3126" t="s">
        <v>2641</v>
      </c>
      <c r="G3126" t="s">
        <v>1135</v>
      </c>
      <c r="H3126" t="s">
        <v>2275</v>
      </c>
      <c r="I3126" t="s">
        <v>1497</v>
      </c>
      <c r="J3126" t="s">
        <v>122</v>
      </c>
      <c r="K3126" t="s">
        <v>123</v>
      </c>
      <c r="L3126" t="s">
        <v>124</v>
      </c>
      <c r="M3126" t="s">
        <v>38</v>
      </c>
      <c r="N3126" t="s">
        <v>39</v>
      </c>
      <c r="O3126" s="23">
        <v>348</v>
      </c>
      <c r="P3126" s="9">
        <v>9.33</v>
      </c>
      <c r="Q3126" t="s">
        <v>40</v>
      </c>
      <c r="R3126">
        <v>28600</v>
      </c>
      <c r="S3126" s="9">
        <v>37.29</v>
      </c>
      <c r="T3126" s="26">
        <v>4.5049999999999999</v>
      </c>
      <c r="U3126" s="8">
        <v>168</v>
      </c>
      <c r="V3126" t="s">
        <v>112</v>
      </c>
      <c r="W3126" t="s">
        <v>2276</v>
      </c>
      <c r="X3126" t="s">
        <v>42</v>
      </c>
      <c r="Y3126" t="s">
        <v>2277</v>
      </c>
      <c r="AA3126" s="1">
        <f t="shared" si="354"/>
        <v>45992</v>
      </c>
      <c r="AB3126" s="2">
        <f t="shared" si="355"/>
        <v>12</v>
      </c>
      <c r="AC3126" s="2">
        <f t="shared" si="356"/>
        <v>2025</v>
      </c>
      <c r="AD3126" s="2" t="str">
        <f>IFERROR(VLOOKUP(A3126,'Aux Área'!$A$4:$B$123,2,0),"-")</f>
        <v>INSPEÇÃO</v>
      </c>
    </row>
    <row r="3127" spans="1:30" x14ac:dyDescent="0.3">
      <c r="A3127" t="s">
        <v>2314</v>
      </c>
      <c r="B3127" t="s">
        <v>4624</v>
      </c>
      <c r="C3127" t="s">
        <v>5378</v>
      </c>
      <c r="D3127" t="s">
        <v>3276</v>
      </c>
      <c r="E3127" t="s">
        <v>3277</v>
      </c>
      <c r="F3127" t="s">
        <v>2317</v>
      </c>
      <c r="G3127" t="s">
        <v>1300</v>
      </c>
      <c r="H3127" t="s">
        <v>1301</v>
      </c>
      <c r="I3127" t="s">
        <v>37</v>
      </c>
      <c r="J3127" t="s">
        <v>89</v>
      </c>
      <c r="K3127" t="s">
        <v>90</v>
      </c>
      <c r="L3127" t="s">
        <v>91</v>
      </c>
      <c r="M3127" t="s">
        <v>38</v>
      </c>
      <c r="N3127" t="s">
        <v>39</v>
      </c>
      <c r="O3127" s="23">
        <v>302</v>
      </c>
      <c r="P3127" s="9">
        <v>11.36</v>
      </c>
      <c r="Q3127" t="s">
        <v>40</v>
      </c>
      <c r="R3127">
        <v>36690</v>
      </c>
      <c r="S3127" s="9">
        <v>26.59</v>
      </c>
      <c r="T3127" s="26">
        <v>4.29</v>
      </c>
      <c r="U3127" s="8">
        <v>114.07</v>
      </c>
      <c r="V3127" t="s">
        <v>5379</v>
      </c>
      <c r="W3127" t="s">
        <v>2276</v>
      </c>
      <c r="X3127" t="s">
        <v>42</v>
      </c>
      <c r="Y3127" t="s">
        <v>2277</v>
      </c>
      <c r="AA3127" s="1">
        <f t="shared" si="354"/>
        <v>45992</v>
      </c>
      <c r="AB3127" s="2">
        <f t="shared" si="355"/>
        <v>12</v>
      </c>
      <c r="AC3127" s="2">
        <f t="shared" si="356"/>
        <v>2025</v>
      </c>
      <c r="AD3127" s="2" t="str">
        <f>IFERROR(VLOOKUP(A3127,'Aux Área'!$A$4:$B$123,2,0),"-")</f>
        <v>INSPEÇÃO</v>
      </c>
    </row>
    <row r="3128" spans="1:30" x14ac:dyDescent="0.3">
      <c r="A3128" t="s">
        <v>62</v>
      </c>
      <c r="B3128" t="s">
        <v>1455</v>
      </c>
      <c r="C3128" t="s">
        <v>5380</v>
      </c>
      <c r="D3128" t="s">
        <v>158</v>
      </c>
      <c r="E3128" t="s">
        <v>159</v>
      </c>
      <c r="F3128" t="s">
        <v>63</v>
      </c>
      <c r="G3128" t="s">
        <v>1500</v>
      </c>
      <c r="H3128" t="s">
        <v>36</v>
      </c>
      <c r="I3128" t="s">
        <v>37</v>
      </c>
      <c r="J3128" t="s">
        <v>165</v>
      </c>
      <c r="K3128" t="s">
        <v>166</v>
      </c>
      <c r="L3128" t="s">
        <v>167</v>
      </c>
      <c r="M3128" t="s">
        <v>38</v>
      </c>
      <c r="N3128" t="s">
        <v>39</v>
      </c>
      <c r="O3128" s="23">
        <v>234</v>
      </c>
      <c r="P3128" s="9">
        <v>8.77</v>
      </c>
      <c r="Q3128" t="s">
        <v>40</v>
      </c>
      <c r="R3128">
        <v>46939</v>
      </c>
      <c r="S3128" s="9">
        <v>26.68</v>
      </c>
      <c r="T3128" s="26">
        <v>4.46</v>
      </c>
      <c r="U3128" s="8">
        <v>119</v>
      </c>
      <c r="V3128" t="s">
        <v>112</v>
      </c>
      <c r="W3128" t="s">
        <v>2007</v>
      </c>
      <c r="X3128" t="s">
        <v>42</v>
      </c>
      <c r="Y3128" t="s">
        <v>1740</v>
      </c>
      <c r="AA3128" s="1">
        <f t="shared" si="354"/>
        <v>45992</v>
      </c>
      <c r="AB3128" s="2">
        <f t="shared" si="355"/>
        <v>12</v>
      </c>
      <c r="AC3128" s="2">
        <f t="shared" si="356"/>
        <v>2025</v>
      </c>
      <c r="AD3128" s="2" t="str">
        <f>IFERROR(VLOOKUP(A3128,'Aux Área'!$A$4:$B$123,2,0),"-")</f>
        <v>CONSERVA</v>
      </c>
    </row>
    <row r="3129" spans="1:30" x14ac:dyDescent="0.3">
      <c r="A3129" t="s">
        <v>2461</v>
      </c>
      <c r="B3129" t="s">
        <v>5008</v>
      </c>
      <c r="C3129" t="s">
        <v>5381</v>
      </c>
      <c r="D3129" t="s">
        <v>3285</v>
      </c>
      <c r="E3129" t="s">
        <v>3286</v>
      </c>
      <c r="F3129" t="s">
        <v>3574</v>
      </c>
      <c r="G3129" t="s">
        <v>1135</v>
      </c>
      <c r="H3129" t="s">
        <v>2275</v>
      </c>
      <c r="I3129" t="s">
        <v>1497</v>
      </c>
      <c r="J3129" t="s">
        <v>188</v>
      </c>
      <c r="K3129" t="s">
        <v>189</v>
      </c>
      <c r="L3129" t="s">
        <v>190</v>
      </c>
      <c r="M3129" t="s">
        <v>38</v>
      </c>
      <c r="N3129" t="s">
        <v>39</v>
      </c>
      <c r="O3129" s="23">
        <v>436</v>
      </c>
      <c r="P3129" s="9">
        <v>10.08</v>
      </c>
      <c r="Q3129" t="s">
        <v>40</v>
      </c>
      <c r="R3129">
        <v>17280</v>
      </c>
      <c r="S3129" s="9">
        <v>43.27</v>
      </c>
      <c r="T3129" s="26">
        <v>4.49</v>
      </c>
      <c r="U3129" s="8">
        <v>194.28</v>
      </c>
      <c r="V3129" t="s">
        <v>41</v>
      </c>
      <c r="W3129" t="s">
        <v>2276</v>
      </c>
      <c r="X3129" t="s">
        <v>42</v>
      </c>
      <c r="Y3129" t="s">
        <v>2277</v>
      </c>
      <c r="AA3129" s="1">
        <f t="shared" si="354"/>
        <v>45992</v>
      </c>
      <c r="AB3129" s="2">
        <f t="shared" si="355"/>
        <v>12</v>
      </c>
      <c r="AC3129" s="2">
        <f t="shared" si="356"/>
        <v>2025</v>
      </c>
      <c r="AD3129" s="2" t="str">
        <f>IFERROR(VLOOKUP(A3129,'Aux Área'!$A$4:$B$123,2,0),"-")</f>
        <v>INSPEÇÃO</v>
      </c>
    </row>
    <row r="3130" spans="1:30" x14ac:dyDescent="0.3">
      <c r="A3130" t="s">
        <v>2282</v>
      </c>
      <c r="B3130" t="s">
        <v>4679</v>
      </c>
      <c r="C3130" t="s">
        <v>5382</v>
      </c>
      <c r="D3130" t="s">
        <v>3295</v>
      </c>
      <c r="E3130" t="s">
        <v>3296</v>
      </c>
      <c r="F3130" t="s">
        <v>2285</v>
      </c>
      <c r="G3130" t="s">
        <v>1135</v>
      </c>
      <c r="H3130" t="s">
        <v>2275</v>
      </c>
      <c r="I3130" t="s">
        <v>1497</v>
      </c>
      <c r="J3130" t="s">
        <v>165</v>
      </c>
      <c r="K3130" t="s">
        <v>166</v>
      </c>
      <c r="L3130" t="s">
        <v>167</v>
      </c>
      <c r="M3130" t="s">
        <v>38</v>
      </c>
      <c r="N3130" t="s">
        <v>39</v>
      </c>
      <c r="O3130" s="23">
        <v>306</v>
      </c>
      <c r="P3130" s="9">
        <v>7.38</v>
      </c>
      <c r="Q3130" t="s">
        <v>40</v>
      </c>
      <c r="R3130">
        <v>31418</v>
      </c>
      <c r="S3130" s="9">
        <v>41.48</v>
      </c>
      <c r="T3130" s="26">
        <v>4.46</v>
      </c>
      <c r="U3130" s="8">
        <v>185</v>
      </c>
      <c r="V3130" t="s">
        <v>112</v>
      </c>
      <c r="W3130" t="s">
        <v>2276</v>
      </c>
      <c r="X3130" t="s">
        <v>42</v>
      </c>
      <c r="Y3130" t="s">
        <v>2277</v>
      </c>
      <c r="AA3130" s="1">
        <f t="shared" si="354"/>
        <v>45992</v>
      </c>
      <c r="AB3130" s="2">
        <f t="shared" si="355"/>
        <v>12</v>
      </c>
      <c r="AC3130" s="2">
        <f t="shared" si="356"/>
        <v>2025</v>
      </c>
      <c r="AD3130" s="2" t="str">
        <f>IFERROR(VLOOKUP(A3130,'Aux Área'!$A$4:$B$123,2,0),"-")</f>
        <v>INSPEÇÃO</v>
      </c>
    </row>
    <row r="3131" spans="1:30" x14ac:dyDescent="0.3">
      <c r="A3131" t="s">
        <v>2278</v>
      </c>
      <c r="B3131" t="s">
        <v>4664</v>
      </c>
      <c r="C3131" t="s">
        <v>5383</v>
      </c>
      <c r="D3131" t="s">
        <v>3243</v>
      </c>
      <c r="E3131" t="s">
        <v>3244</v>
      </c>
      <c r="F3131" t="s">
        <v>2281</v>
      </c>
      <c r="G3131" t="s">
        <v>1135</v>
      </c>
      <c r="H3131" t="s">
        <v>2275</v>
      </c>
      <c r="I3131" t="s">
        <v>1497</v>
      </c>
      <c r="J3131" t="s">
        <v>169</v>
      </c>
      <c r="K3131" t="s">
        <v>170</v>
      </c>
      <c r="L3131" t="s">
        <v>124</v>
      </c>
      <c r="M3131" t="s">
        <v>38</v>
      </c>
      <c r="N3131" t="s">
        <v>39</v>
      </c>
      <c r="O3131" s="23">
        <v>378</v>
      </c>
      <c r="P3131" s="9">
        <v>10.44</v>
      </c>
      <c r="Q3131" t="s">
        <v>40</v>
      </c>
      <c r="R3131">
        <v>36761</v>
      </c>
      <c r="S3131" s="9">
        <v>36.200000000000003</v>
      </c>
      <c r="T3131" s="26">
        <v>4.29</v>
      </c>
      <c r="U3131" s="8">
        <v>155.30000000000001</v>
      </c>
      <c r="V3131" t="s">
        <v>112</v>
      </c>
      <c r="W3131" t="s">
        <v>2276</v>
      </c>
      <c r="X3131" t="s">
        <v>42</v>
      </c>
      <c r="Y3131" t="s">
        <v>2277</v>
      </c>
      <c r="AA3131" s="1">
        <f t="shared" si="354"/>
        <v>45992</v>
      </c>
      <c r="AB3131" s="2">
        <f t="shared" si="355"/>
        <v>12</v>
      </c>
      <c r="AC3131" s="2">
        <f t="shared" si="356"/>
        <v>2025</v>
      </c>
      <c r="AD3131" s="2" t="str">
        <f>IFERROR(VLOOKUP(A3131,'Aux Área'!$A$4:$B$123,2,0),"-")</f>
        <v>INSPEÇÃO</v>
      </c>
    </row>
    <row r="3132" spans="1:30" x14ac:dyDescent="0.3">
      <c r="A3132" t="s">
        <v>2488</v>
      </c>
      <c r="B3132" t="s">
        <v>2489</v>
      </c>
      <c r="C3132" t="s">
        <v>5384</v>
      </c>
      <c r="D3132" t="s">
        <v>2468</v>
      </c>
      <c r="E3132" t="s">
        <v>2469</v>
      </c>
      <c r="F3132" t="s">
        <v>2491</v>
      </c>
      <c r="G3132" t="s">
        <v>659</v>
      </c>
      <c r="H3132" t="s">
        <v>2215</v>
      </c>
      <c r="I3132" t="s">
        <v>667</v>
      </c>
      <c r="J3132" t="s">
        <v>165</v>
      </c>
      <c r="K3132" t="s">
        <v>166</v>
      </c>
      <c r="L3132" t="s">
        <v>167</v>
      </c>
      <c r="M3132" t="s">
        <v>38</v>
      </c>
      <c r="N3132" t="s">
        <v>668</v>
      </c>
      <c r="O3132" s="23">
        <v>124</v>
      </c>
      <c r="P3132" s="9">
        <v>5.29</v>
      </c>
      <c r="Q3132" t="s">
        <v>40</v>
      </c>
      <c r="R3132">
        <v>3528</v>
      </c>
      <c r="S3132" s="9">
        <v>23.43</v>
      </c>
      <c r="T3132" s="26">
        <v>6.2409999999999997</v>
      </c>
      <c r="U3132" s="8">
        <v>146.22</v>
      </c>
      <c r="V3132" t="s">
        <v>112</v>
      </c>
      <c r="W3132" t="s">
        <v>2007</v>
      </c>
      <c r="X3132" t="s">
        <v>42</v>
      </c>
      <c r="Y3132" t="s">
        <v>1740</v>
      </c>
      <c r="AA3132" s="1">
        <f t="shared" si="354"/>
        <v>45992</v>
      </c>
      <c r="AB3132" s="2">
        <f t="shared" si="355"/>
        <v>12</v>
      </c>
      <c r="AC3132" s="2">
        <f t="shared" si="356"/>
        <v>2025</v>
      </c>
      <c r="AD3132" s="2" t="str">
        <f>IFERROR(VLOOKUP(A3132,'Aux Área'!$A$4:$B$123,2,0),"-")</f>
        <v>APH</v>
      </c>
    </row>
    <row r="3133" spans="1:30" x14ac:dyDescent="0.3">
      <c r="A3133" t="s">
        <v>2306</v>
      </c>
      <c r="B3133" t="s">
        <v>4613</v>
      </c>
      <c r="C3133" t="s">
        <v>5385</v>
      </c>
      <c r="D3133" t="s">
        <v>3319</v>
      </c>
      <c r="E3133" t="s">
        <v>3320</v>
      </c>
      <c r="F3133" t="s">
        <v>2309</v>
      </c>
      <c r="G3133" t="s">
        <v>1135</v>
      </c>
      <c r="H3133" t="s">
        <v>2275</v>
      </c>
      <c r="I3133" t="s">
        <v>1497</v>
      </c>
      <c r="J3133" t="s">
        <v>89</v>
      </c>
      <c r="K3133" t="s">
        <v>90</v>
      </c>
      <c r="L3133" t="s">
        <v>91</v>
      </c>
      <c r="M3133" t="s">
        <v>38</v>
      </c>
      <c r="N3133" t="s">
        <v>39</v>
      </c>
      <c r="O3133" s="23">
        <v>505</v>
      </c>
      <c r="P3133" s="9">
        <v>11.88</v>
      </c>
      <c r="Q3133" t="s">
        <v>40</v>
      </c>
      <c r="R3133">
        <v>29821</v>
      </c>
      <c r="S3133" s="9">
        <v>42.52</v>
      </c>
      <c r="T3133" s="26">
        <v>4.29</v>
      </c>
      <c r="U3133" s="8">
        <v>182.41</v>
      </c>
      <c r="V3133" t="s">
        <v>5386</v>
      </c>
      <c r="W3133" t="s">
        <v>2276</v>
      </c>
      <c r="X3133" t="s">
        <v>42</v>
      </c>
      <c r="Y3133" t="s">
        <v>2277</v>
      </c>
      <c r="AA3133" s="1">
        <f t="shared" si="354"/>
        <v>45992</v>
      </c>
      <c r="AB3133" s="2">
        <f t="shared" si="355"/>
        <v>12</v>
      </c>
      <c r="AC3133" s="2">
        <f t="shared" si="356"/>
        <v>2025</v>
      </c>
      <c r="AD3133" s="2" t="str">
        <f>IFERROR(VLOOKUP(A3133,'Aux Área'!$A$4:$B$123,2,0),"-")</f>
        <v>INSPEÇÃO</v>
      </c>
    </row>
    <row r="3134" spans="1:30" x14ac:dyDescent="0.3">
      <c r="A3134" t="s">
        <v>56</v>
      </c>
      <c r="B3134" t="s">
        <v>266</v>
      </c>
      <c r="C3134" t="s">
        <v>5387</v>
      </c>
      <c r="D3134" t="s">
        <v>120</v>
      </c>
      <c r="E3134" t="s">
        <v>121</v>
      </c>
      <c r="F3134" t="s">
        <v>57</v>
      </c>
      <c r="G3134" t="s">
        <v>1500</v>
      </c>
      <c r="H3134" t="s">
        <v>36</v>
      </c>
      <c r="I3134" t="s">
        <v>37</v>
      </c>
      <c r="J3134" t="s">
        <v>370</v>
      </c>
      <c r="K3134" t="s">
        <v>371</v>
      </c>
      <c r="L3134" t="s">
        <v>124</v>
      </c>
      <c r="M3134" t="s">
        <v>38</v>
      </c>
      <c r="N3134" t="s">
        <v>39</v>
      </c>
      <c r="O3134" s="23">
        <v>328</v>
      </c>
      <c r="P3134" s="9">
        <v>8.8800000000000008</v>
      </c>
      <c r="Q3134" t="s">
        <v>40</v>
      </c>
      <c r="R3134">
        <v>32008</v>
      </c>
      <c r="S3134" s="9">
        <v>36.950000000000003</v>
      </c>
      <c r="T3134" s="26">
        <v>4.4909999999999997</v>
      </c>
      <c r="U3134" s="8">
        <v>165.94</v>
      </c>
      <c r="V3134" t="s">
        <v>5388</v>
      </c>
      <c r="W3134" t="s">
        <v>2007</v>
      </c>
      <c r="X3134" t="s">
        <v>42</v>
      </c>
      <c r="Y3134" t="s">
        <v>1740</v>
      </c>
      <c r="AA3134" s="1">
        <f t="shared" si="354"/>
        <v>45992</v>
      </c>
      <c r="AB3134" s="2">
        <f t="shared" si="355"/>
        <v>12</v>
      </c>
      <c r="AC3134" s="2">
        <f t="shared" si="356"/>
        <v>2025</v>
      </c>
      <c r="AD3134" s="2" t="str">
        <f>IFERROR(VLOOKUP(A3134,'Aux Área'!$A$4:$B$123,2,0),"-")</f>
        <v>CONSERVA</v>
      </c>
    </row>
    <row r="3135" spans="1:30" x14ac:dyDescent="0.3">
      <c r="A3135" t="s">
        <v>2643</v>
      </c>
      <c r="B3135" t="s">
        <v>2307</v>
      </c>
      <c r="C3135" t="s">
        <v>5389</v>
      </c>
      <c r="D3135" t="s">
        <v>5329</v>
      </c>
      <c r="E3135" t="s">
        <v>5330</v>
      </c>
      <c r="F3135" t="s">
        <v>2646</v>
      </c>
      <c r="G3135" t="s">
        <v>1300</v>
      </c>
      <c r="H3135" t="s">
        <v>1301</v>
      </c>
      <c r="I3135" t="s">
        <v>37</v>
      </c>
      <c r="J3135" t="s">
        <v>122</v>
      </c>
      <c r="K3135" t="s">
        <v>123</v>
      </c>
      <c r="L3135" t="s">
        <v>124</v>
      </c>
      <c r="M3135" t="s">
        <v>38</v>
      </c>
      <c r="N3135" t="s">
        <v>39</v>
      </c>
      <c r="O3135" s="23">
        <v>293</v>
      </c>
      <c r="P3135" s="9">
        <v>6.43</v>
      </c>
      <c r="Q3135" t="s">
        <v>40</v>
      </c>
      <c r="R3135">
        <v>30842</v>
      </c>
      <c r="S3135" s="9">
        <v>45.59</v>
      </c>
      <c r="T3135" s="26">
        <v>4.4909999999999997</v>
      </c>
      <c r="U3135" s="8">
        <v>204.73</v>
      </c>
      <c r="V3135" t="s">
        <v>112</v>
      </c>
      <c r="W3135" t="s">
        <v>2276</v>
      </c>
      <c r="X3135" t="s">
        <v>42</v>
      </c>
      <c r="Y3135" t="s">
        <v>2277</v>
      </c>
      <c r="AA3135" s="1">
        <f t="shared" si="354"/>
        <v>45992</v>
      </c>
      <c r="AB3135" s="2">
        <f t="shared" si="355"/>
        <v>12</v>
      </c>
      <c r="AC3135" s="2">
        <f t="shared" si="356"/>
        <v>2025</v>
      </c>
      <c r="AD3135" s="2" t="str">
        <f>IFERROR(VLOOKUP(A3135,'Aux Área'!$A$4:$B$123,2,0),"-")</f>
        <v>INSPEÇÃO</v>
      </c>
    </row>
    <row r="3136" spans="1:30" x14ac:dyDescent="0.3">
      <c r="A3136" t="s">
        <v>1295</v>
      </c>
      <c r="B3136" t="s">
        <v>1753</v>
      </c>
      <c r="C3136" t="s">
        <v>5390</v>
      </c>
      <c r="D3136" t="s">
        <v>1297</v>
      </c>
      <c r="E3136" t="s">
        <v>2221</v>
      </c>
      <c r="F3136" t="s">
        <v>1299</v>
      </c>
      <c r="G3136" t="s">
        <v>1135</v>
      </c>
      <c r="H3136" t="s">
        <v>1301</v>
      </c>
      <c r="I3136" t="s">
        <v>839</v>
      </c>
      <c r="J3136" t="s">
        <v>275</v>
      </c>
      <c r="K3136" t="s">
        <v>276</v>
      </c>
      <c r="L3136" t="s">
        <v>124</v>
      </c>
      <c r="M3136" t="s">
        <v>38</v>
      </c>
      <c r="N3136" t="s">
        <v>39</v>
      </c>
      <c r="O3136" s="23">
        <v>0</v>
      </c>
      <c r="P3136" s="23">
        <v>0</v>
      </c>
      <c r="Q3136" t="s">
        <v>40</v>
      </c>
      <c r="R3136" t="s">
        <v>15244</v>
      </c>
      <c r="S3136" s="9">
        <v>77.489999999999995</v>
      </c>
      <c r="T3136" s="26">
        <v>4.3899999999999997</v>
      </c>
      <c r="U3136" s="8">
        <v>340.18</v>
      </c>
      <c r="V3136" t="s">
        <v>5391</v>
      </c>
      <c r="W3136" t="s">
        <v>2007</v>
      </c>
      <c r="X3136" t="s">
        <v>42</v>
      </c>
      <c r="Y3136" t="s">
        <v>1740</v>
      </c>
      <c r="AA3136" s="1">
        <f t="shared" si="354"/>
        <v>45992</v>
      </c>
      <c r="AB3136" s="2">
        <f t="shared" si="355"/>
        <v>12</v>
      </c>
      <c r="AC3136" s="2">
        <f t="shared" si="356"/>
        <v>2025</v>
      </c>
      <c r="AD3136" s="2" t="str">
        <f>IFERROR(VLOOKUP(A3136,'Aux Área'!$A$4:$B$123,2,0),"-")</f>
        <v>LUCCA JR - OP</v>
      </c>
    </row>
    <row r="3137" spans="1:30" x14ac:dyDescent="0.3">
      <c r="A3137" t="s">
        <v>2472</v>
      </c>
      <c r="B3137" t="s">
        <v>2473</v>
      </c>
      <c r="C3137" t="s">
        <v>5392</v>
      </c>
      <c r="D3137" t="s">
        <v>3949</v>
      </c>
      <c r="E3137" t="s">
        <v>3950</v>
      </c>
      <c r="F3137" t="s">
        <v>2475</v>
      </c>
      <c r="G3137" t="s">
        <v>659</v>
      </c>
      <c r="H3137" t="s">
        <v>2215</v>
      </c>
      <c r="I3137" t="s">
        <v>667</v>
      </c>
      <c r="J3137" t="s">
        <v>215</v>
      </c>
      <c r="K3137" t="s">
        <v>216</v>
      </c>
      <c r="L3137" t="s">
        <v>217</v>
      </c>
      <c r="M3137" t="s">
        <v>38</v>
      </c>
      <c r="N3137" t="s">
        <v>668</v>
      </c>
      <c r="O3137" s="23">
        <v>154</v>
      </c>
      <c r="P3137" s="9">
        <v>4.67</v>
      </c>
      <c r="Q3137" t="s">
        <v>40</v>
      </c>
      <c r="R3137">
        <v>4086</v>
      </c>
      <c r="S3137" s="9">
        <v>33</v>
      </c>
      <c r="T3137" s="26">
        <v>6.181</v>
      </c>
      <c r="U3137" s="8">
        <v>203.97</v>
      </c>
      <c r="V3137" t="s">
        <v>41</v>
      </c>
      <c r="W3137" t="s">
        <v>2007</v>
      </c>
      <c r="X3137" t="s">
        <v>42</v>
      </c>
      <c r="Y3137" t="s">
        <v>1740</v>
      </c>
      <c r="AA3137" s="1">
        <f t="shared" si="354"/>
        <v>45992</v>
      </c>
      <c r="AB3137" s="2">
        <f t="shared" si="355"/>
        <v>12</v>
      </c>
      <c r="AC3137" s="2">
        <f t="shared" si="356"/>
        <v>2025</v>
      </c>
      <c r="AD3137" s="2" t="str">
        <f>IFERROR(VLOOKUP(A3137,'Aux Área'!$A$4:$B$123,2,0),"-")</f>
        <v>APH</v>
      </c>
    </row>
    <row r="3138" spans="1:30" x14ac:dyDescent="0.3">
      <c r="A3138" t="s">
        <v>2181</v>
      </c>
      <c r="B3138" t="s">
        <v>4595</v>
      </c>
      <c r="C3138" t="s">
        <v>5393</v>
      </c>
      <c r="D3138" t="s">
        <v>446</v>
      </c>
      <c r="E3138" t="s">
        <v>447</v>
      </c>
      <c r="F3138" t="s">
        <v>2184</v>
      </c>
      <c r="G3138" t="s">
        <v>1135</v>
      </c>
      <c r="H3138" t="s">
        <v>2185</v>
      </c>
      <c r="I3138" t="s">
        <v>2186</v>
      </c>
      <c r="J3138" t="s">
        <v>108</v>
      </c>
      <c r="K3138" t="s">
        <v>109</v>
      </c>
      <c r="L3138" t="s">
        <v>110</v>
      </c>
      <c r="M3138" t="s">
        <v>38</v>
      </c>
      <c r="N3138" t="s">
        <v>668</v>
      </c>
      <c r="O3138" s="23">
        <v>713</v>
      </c>
      <c r="P3138" s="9">
        <v>14.6</v>
      </c>
      <c r="Q3138" t="s">
        <v>40</v>
      </c>
      <c r="R3138">
        <v>33699</v>
      </c>
      <c r="S3138" s="9">
        <v>48.83</v>
      </c>
      <c r="T3138" s="26">
        <v>6.1909999999999998</v>
      </c>
      <c r="U3138" s="8">
        <v>302.31</v>
      </c>
      <c r="V3138" t="s">
        <v>5394</v>
      </c>
      <c r="W3138" t="s">
        <v>2007</v>
      </c>
      <c r="X3138" t="s">
        <v>42</v>
      </c>
      <c r="Y3138" t="s">
        <v>2188</v>
      </c>
      <c r="AA3138" s="1">
        <f t="shared" si="354"/>
        <v>45992</v>
      </c>
      <c r="AB3138" s="2">
        <f t="shared" si="355"/>
        <v>12</v>
      </c>
      <c r="AC3138" s="2">
        <f t="shared" si="356"/>
        <v>2025</v>
      </c>
      <c r="AD3138" s="2" t="str">
        <f>IFERROR(VLOOKUP(A3138,'Aux Área'!$A$4:$B$123,2,0),"-")</f>
        <v>INSPEÇÃO</v>
      </c>
    </row>
    <row r="3139" spans="1:30" x14ac:dyDescent="0.3">
      <c r="A3139" t="s">
        <v>2282</v>
      </c>
      <c r="B3139" t="s">
        <v>4679</v>
      </c>
      <c r="C3139" t="s">
        <v>5395</v>
      </c>
      <c r="D3139" t="s">
        <v>3295</v>
      </c>
      <c r="E3139" t="s">
        <v>3296</v>
      </c>
      <c r="F3139" t="s">
        <v>2285</v>
      </c>
      <c r="G3139" t="s">
        <v>1135</v>
      </c>
      <c r="H3139" t="s">
        <v>2275</v>
      </c>
      <c r="I3139" t="s">
        <v>1497</v>
      </c>
      <c r="J3139" t="s">
        <v>165</v>
      </c>
      <c r="K3139" t="s">
        <v>166</v>
      </c>
      <c r="L3139" t="s">
        <v>167</v>
      </c>
      <c r="M3139" t="s">
        <v>38</v>
      </c>
      <c r="N3139" t="s">
        <v>39</v>
      </c>
      <c r="O3139" s="23">
        <v>152</v>
      </c>
      <c r="P3139" s="9">
        <v>7.53</v>
      </c>
      <c r="Q3139" t="s">
        <v>40</v>
      </c>
      <c r="R3139">
        <v>31570</v>
      </c>
      <c r="S3139" s="9">
        <v>20.18</v>
      </c>
      <c r="T3139" s="26">
        <v>4.46</v>
      </c>
      <c r="U3139" s="8">
        <v>90</v>
      </c>
      <c r="V3139" t="s">
        <v>112</v>
      </c>
      <c r="W3139" t="s">
        <v>2276</v>
      </c>
      <c r="X3139" t="s">
        <v>42</v>
      </c>
      <c r="Y3139" t="s">
        <v>2277</v>
      </c>
      <c r="AA3139" s="1">
        <f t="shared" si="354"/>
        <v>45992</v>
      </c>
      <c r="AB3139" s="2">
        <f t="shared" si="355"/>
        <v>12</v>
      </c>
      <c r="AC3139" s="2">
        <f t="shared" si="356"/>
        <v>2025</v>
      </c>
      <c r="AD3139" s="2" t="str">
        <f>IFERROR(VLOOKUP(A3139,'Aux Área'!$A$4:$B$123,2,0),"-")</f>
        <v>INSPEÇÃO</v>
      </c>
    </row>
    <row r="3140" spans="1:30" x14ac:dyDescent="0.3">
      <c r="A3140" t="s">
        <v>2314</v>
      </c>
      <c r="B3140" t="s">
        <v>4624</v>
      </c>
      <c r="C3140" t="s">
        <v>5396</v>
      </c>
      <c r="D3140" t="s">
        <v>5291</v>
      </c>
      <c r="E3140" t="s">
        <v>5292</v>
      </c>
      <c r="F3140" t="s">
        <v>2317</v>
      </c>
      <c r="G3140" t="s">
        <v>1300</v>
      </c>
      <c r="H3140" t="s">
        <v>1301</v>
      </c>
      <c r="I3140" t="s">
        <v>37</v>
      </c>
      <c r="J3140" t="s">
        <v>231</v>
      </c>
      <c r="K3140" t="s">
        <v>232</v>
      </c>
      <c r="L3140" t="s">
        <v>217</v>
      </c>
      <c r="M3140" t="s">
        <v>38</v>
      </c>
      <c r="N3140" t="s">
        <v>39</v>
      </c>
      <c r="O3140" s="23">
        <v>287</v>
      </c>
      <c r="P3140" s="9">
        <v>11.87</v>
      </c>
      <c r="Q3140" t="s">
        <v>40</v>
      </c>
      <c r="R3140">
        <v>36977</v>
      </c>
      <c r="S3140" s="9">
        <v>24.17</v>
      </c>
      <c r="T3140" s="26">
        <v>4.351</v>
      </c>
      <c r="U3140" s="8">
        <v>105.16</v>
      </c>
      <c r="V3140" t="s">
        <v>5397</v>
      </c>
      <c r="W3140" t="s">
        <v>2276</v>
      </c>
      <c r="X3140" t="s">
        <v>42</v>
      </c>
      <c r="Y3140" t="s">
        <v>2277</v>
      </c>
      <c r="AA3140" s="1">
        <f t="shared" si="354"/>
        <v>45992</v>
      </c>
      <c r="AB3140" s="2">
        <f t="shared" si="355"/>
        <v>12</v>
      </c>
      <c r="AC3140" s="2">
        <f t="shared" si="356"/>
        <v>2025</v>
      </c>
      <c r="AD3140" s="2" t="str">
        <f>IFERROR(VLOOKUP(A3140,'Aux Área'!$A$4:$B$123,2,0),"-")</f>
        <v>INSPEÇÃO</v>
      </c>
    </row>
    <row r="3141" spans="1:30" x14ac:dyDescent="0.3">
      <c r="A3141" t="s">
        <v>2212</v>
      </c>
      <c r="B3141" t="s">
        <v>2466</v>
      </c>
      <c r="C3141" t="s">
        <v>5398</v>
      </c>
      <c r="D3141" t="s">
        <v>2888</v>
      </c>
      <c r="E3141" t="s">
        <v>2889</v>
      </c>
      <c r="F3141" t="s">
        <v>2214</v>
      </c>
      <c r="G3141" t="s">
        <v>35</v>
      </c>
      <c r="H3141" t="s">
        <v>2215</v>
      </c>
      <c r="I3141" t="s">
        <v>839</v>
      </c>
      <c r="J3141" t="s">
        <v>285</v>
      </c>
      <c r="K3141" t="s">
        <v>286</v>
      </c>
      <c r="L3141" t="s">
        <v>91</v>
      </c>
      <c r="M3141" t="s">
        <v>38</v>
      </c>
      <c r="N3141" t="s">
        <v>668</v>
      </c>
      <c r="O3141" s="23">
        <v>279</v>
      </c>
      <c r="P3141" s="9">
        <v>5.56</v>
      </c>
      <c r="Q3141" t="s">
        <v>40</v>
      </c>
      <c r="R3141">
        <v>4544</v>
      </c>
      <c r="S3141" s="9">
        <v>50.17</v>
      </c>
      <c r="T3141" s="26">
        <v>5.89</v>
      </c>
      <c r="U3141" s="8">
        <v>295.5</v>
      </c>
      <c r="V3141" t="s">
        <v>5399</v>
      </c>
      <c r="W3141" t="s">
        <v>2007</v>
      </c>
      <c r="X3141" t="s">
        <v>42</v>
      </c>
      <c r="Y3141" t="s">
        <v>2217</v>
      </c>
      <c r="AA3141" s="1">
        <f t="shared" si="354"/>
        <v>45992</v>
      </c>
      <c r="AB3141" s="2">
        <f t="shared" si="355"/>
        <v>12</v>
      </c>
      <c r="AC3141" s="2">
        <f t="shared" si="356"/>
        <v>2025</v>
      </c>
      <c r="AD3141" s="2" t="str">
        <f>IFERROR(VLOOKUP(A3141,'Aux Área'!$A$4:$B$123,2,0),"-")</f>
        <v>APH</v>
      </c>
    </row>
    <row r="3142" spans="1:30" x14ac:dyDescent="0.3">
      <c r="A3142" t="s">
        <v>3092</v>
      </c>
      <c r="B3142" t="s">
        <v>4774</v>
      </c>
      <c r="C3142" t="s">
        <v>5400</v>
      </c>
      <c r="D3142" t="s">
        <v>2160</v>
      </c>
      <c r="E3142" t="s">
        <v>2161</v>
      </c>
      <c r="F3142" t="s">
        <v>3594</v>
      </c>
      <c r="G3142" t="s">
        <v>1135</v>
      </c>
      <c r="H3142" t="s">
        <v>2275</v>
      </c>
      <c r="I3142" t="s">
        <v>1497</v>
      </c>
      <c r="J3142" t="s">
        <v>275</v>
      </c>
      <c r="K3142" t="s">
        <v>276</v>
      </c>
      <c r="L3142" t="s">
        <v>124</v>
      </c>
      <c r="M3142" t="s">
        <v>38</v>
      </c>
      <c r="N3142" t="s">
        <v>39</v>
      </c>
      <c r="O3142" s="23">
        <v>259</v>
      </c>
      <c r="P3142" s="9">
        <v>6.88</v>
      </c>
      <c r="Q3142" t="s">
        <v>40</v>
      </c>
      <c r="R3142">
        <v>18796</v>
      </c>
      <c r="S3142" s="9">
        <v>37.630000000000003</v>
      </c>
      <c r="T3142" s="26">
        <v>4.3899999999999997</v>
      </c>
      <c r="U3142" s="8">
        <v>165.2</v>
      </c>
      <c r="V3142" t="s">
        <v>5401</v>
      </c>
      <c r="W3142" t="s">
        <v>2276</v>
      </c>
      <c r="X3142" t="s">
        <v>42</v>
      </c>
      <c r="Y3142" t="s">
        <v>2277</v>
      </c>
      <c r="AA3142" s="1">
        <f t="shared" si="354"/>
        <v>45992</v>
      </c>
      <c r="AB3142" s="2">
        <f t="shared" si="355"/>
        <v>12</v>
      </c>
      <c r="AC3142" s="2">
        <f t="shared" si="356"/>
        <v>2025</v>
      </c>
      <c r="AD3142" s="2" t="str">
        <f>IFERROR(VLOOKUP(A3142,'Aux Área'!$A$4:$B$123,2,0),"-")</f>
        <v>INSPEÇÃO</v>
      </c>
    </row>
    <row r="3143" spans="1:30" x14ac:dyDescent="0.3">
      <c r="A3143" t="s">
        <v>2547</v>
      </c>
      <c r="B3143" t="s">
        <v>2548</v>
      </c>
      <c r="C3143" t="s">
        <v>5402</v>
      </c>
      <c r="D3143" t="s">
        <v>3702</v>
      </c>
      <c r="E3143" t="s">
        <v>3703</v>
      </c>
      <c r="F3143" t="s">
        <v>2550</v>
      </c>
      <c r="G3143" t="s">
        <v>659</v>
      </c>
      <c r="H3143" t="s">
        <v>2215</v>
      </c>
      <c r="I3143" t="s">
        <v>667</v>
      </c>
      <c r="J3143" t="s">
        <v>169</v>
      </c>
      <c r="K3143" t="s">
        <v>170</v>
      </c>
      <c r="L3143" t="s">
        <v>124</v>
      </c>
      <c r="M3143" t="s">
        <v>38</v>
      </c>
      <c r="N3143" t="s">
        <v>668</v>
      </c>
      <c r="O3143" s="23">
        <v>350</v>
      </c>
      <c r="P3143" s="9">
        <v>6.62</v>
      </c>
      <c r="Q3143" t="s">
        <v>40</v>
      </c>
      <c r="R3143">
        <v>6727</v>
      </c>
      <c r="S3143" s="9">
        <v>52.88</v>
      </c>
      <c r="T3143" s="26">
        <v>6.09</v>
      </c>
      <c r="U3143" s="8">
        <v>322.05</v>
      </c>
      <c r="V3143" t="s">
        <v>41</v>
      </c>
      <c r="W3143" t="s">
        <v>2007</v>
      </c>
      <c r="X3143" t="s">
        <v>42</v>
      </c>
      <c r="Y3143" t="s">
        <v>1740</v>
      </c>
      <c r="AA3143" s="1">
        <f t="shared" si="354"/>
        <v>45992</v>
      </c>
      <c r="AB3143" s="2">
        <f t="shared" si="355"/>
        <v>12</v>
      </c>
      <c r="AC3143" s="2">
        <f t="shared" si="356"/>
        <v>2025</v>
      </c>
      <c r="AD3143" s="2" t="str">
        <f>IFERROR(VLOOKUP(A3143,'Aux Área'!$A$4:$B$123,2,0),"-")</f>
        <v>APH</v>
      </c>
    </row>
    <row r="3144" spans="1:30" x14ac:dyDescent="0.3">
      <c r="A3144" t="s">
        <v>2547</v>
      </c>
      <c r="B3144" t="s">
        <v>2548</v>
      </c>
      <c r="C3144" t="s">
        <v>5403</v>
      </c>
      <c r="D3144" t="s">
        <v>3702</v>
      </c>
      <c r="E3144" t="s">
        <v>3703</v>
      </c>
      <c r="F3144" t="s">
        <v>2550</v>
      </c>
      <c r="G3144" t="s">
        <v>659</v>
      </c>
      <c r="H3144" t="s">
        <v>2215</v>
      </c>
      <c r="I3144" t="s">
        <v>667</v>
      </c>
      <c r="J3144" t="s">
        <v>169</v>
      </c>
      <c r="K3144" t="s">
        <v>170</v>
      </c>
      <c r="L3144" t="s">
        <v>124</v>
      </c>
      <c r="M3144" t="s">
        <v>38</v>
      </c>
      <c r="N3144" t="s">
        <v>707</v>
      </c>
      <c r="O3144" s="23" t="s">
        <v>15244</v>
      </c>
      <c r="P3144" s="9" t="s">
        <v>15244</v>
      </c>
      <c r="Q3144" t="s">
        <v>40</v>
      </c>
      <c r="R3144" t="s">
        <v>15244</v>
      </c>
      <c r="S3144" s="9">
        <v>5.48</v>
      </c>
      <c r="T3144" s="26">
        <v>6.2919999999999998</v>
      </c>
      <c r="U3144" s="8">
        <v>34.479999999999997</v>
      </c>
      <c r="V3144" t="s">
        <v>41</v>
      </c>
      <c r="W3144" t="s">
        <v>2007</v>
      </c>
      <c r="X3144" t="s">
        <v>42</v>
      </c>
      <c r="Y3144" t="s">
        <v>1740</v>
      </c>
      <c r="AA3144" s="1">
        <f t="shared" si="354"/>
        <v>45992</v>
      </c>
      <c r="AB3144" s="2">
        <f t="shared" si="355"/>
        <v>12</v>
      </c>
      <c r="AC3144" s="2">
        <f t="shared" si="356"/>
        <v>2025</v>
      </c>
      <c r="AD3144" s="2" t="str">
        <f>IFERROR(VLOOKUP(A3144,'Aux Área'!$A$4:$B$123,2,0),"-")</f>
        <v>APH</v>
      </c>
    </row>
    <row r="3145" spans="1:30" x14ac:dyDescent="0.3">
      <c r="A3145" t="s">
        <v>2041</v>
      </c>
      <c r="B3145" t="s">
        <v>2042</v>
      </c>
      <c r="C3145" t="s">
        <v>5404</v>
      </c>
      <c r="D3145" t="s">
        <v>1297</v>
      </c>
      <c r="E3145" t="s">
        <v>2221</v>
      </c>
      <c r="F3145" t="s">
        <v>2044</v>
      </c>
      <c r="G3145" t="s">
        <v>659</v>
      </c>
      <c r="H3145" t="s">
        <v>1996</v>
      </c>
      <c r="I3145" t="s">
        <v>1997</v>
      </c>
      <c r="J3145" t="s">
        <v>231</v>
      </c>
      <c r="K3145" t="s">
        <v>232</v>
      </c>
      <c r="L3145" t="s">
        <v>217</v>
      </c>
      <c r="M3145" t="s">
        <v>38</v>
      </c>
      <c r="N3145" t="s">
        <v>668</v>
      </c>
      <c r="O3145" s="10">
        <v>147</v>
      </c>
      <c r="P3145" s="24">
        <v>4.78</v>
      </c>
      <c r="Q3145" t="s">
        <v>40</v>
      </c>
      <c r="R3145">
        <v>11157</v>
      </c>
      <c r="S3145" s="9">
        <v>30.73</v>
      </c>
      <c r="T3145" s="26">
        <v>5.99</v>
      </c>
      <c r="U3145" s="8">
        <v>184.07</v>
      </c>
      <c r="V3145" t="s">
        <v>5405</v>
      </c>
      <c r="W3145" t="s">
        <v>1985</v>
      </c>
      <c r="X3145" t="s">
        <v>42</v>
      </c>
      <c r="Y3145" t="s">
        <v>1986</v>
      </c>
      <c r="AA3145" s="1">
        <f t="shared" si="354"/>
        <v>45992</v>
      </c>
      <c r="AB3145" s="2">
        <f t="shared" si="355"/>
        <v>12</v>
      </c>
      <c r="AC3145" s="2">
        <f t="shared" si="356"/>
        <v>2025</v>
      </c>
      <c r="AD3145" s="2" t="str">
        <f>IFERROR(VLOOKUP(A3145,'Aux Área'!$A$4:$B$123,2,0),"-")</f>
        <v>PESADOS</v>
      </c>
    </row>
    <row r="3146" spans="1:30" x14ac:dyDescent="0.3">
      <c r="A3146" t="s">
        <v>2574</v>
      </c>
      <c r="B3146" t="s">
        <v>2575</v>
      </c>
      <c r="C3146" t="s">
        <v>5406</v>
      </c>
      <c r="D3146" t="s">
        <v>2926</v>
      </c>
      <c r="E3146" t="s">
        <v>2927</v>
      </c>
      <c r="F3146" t="s">
        <v>2577</v>
      </c>
      <c r="G3146" t="s">
        <v>659</v>
      </c>
      <c r="H3146" t="s">
        <v>2215</v>
      </c>
      <c r="I3146" t="s">
        <v>667</v>
      </c>
      <c r="J3146" t="s">
        <v>356</v>
      </c>
      <c r="K3146" t="s">
        <v>357</v>
      </c>
      <c r="L3146" t="s">
        <v>124</v>
      </c>
      <c r="M3146" t="s">
        <v>38</v>
      </c>
      <c r="N3146" t="s">
        <v>668</v>
      </c>
      <c r="O3146" s="23">
        <v>100</v>
      </c>
      <c r="P3146" s="9">
        <v>3.56</v>
      </c>
      <c r="Q3146" t="s">
        <v>40</v>
      </c>
      <c r="R3146">
        <v>4789</v>
      </c>
      <c r="S3146" s="9">
        <v>28.08</v>
      </c>
      <c r="T3146" s="26">
        <v>6.2919999999999998</v>
      </c>
      <c r="U3146" s="8">
        <v>176.67</v>
      </c>
      <c r="V3146" t="s">
        <v>5407</v>
      </c>
      <c r="W3146" t="s">
        <v>2007</v>
      </c>
      <c r="X3146" t="s">
        <v>42</v>
      </c>
      <c r="Y3146" t="s">
        <v>1740</v>
      </c>
      <c r="AA3146" s="1">
        <f t="shared" si="354"/>
        <v>45992</v>
      </c>
      <c r="AB3146" s="2">
        <f t="shared" si="355"/>
        <v>12</v>
      </c>
      <c r="AC3146" s="2">
        <f t="shared" si="356"/>
        <v>2025</v>
      </c>
      <c r="AD3146" s="2" t="str">
        <f>IFERROR(VLOOKUP(A3146,'Aux Área'!$A$4:$B$123,2,0),"-")</f>
        <v>APH</v>
      </c>
    </row>
    <row r="3147" spans="1:30" x14ac:dyDescent="0.3">
      <c r="A3147" t="s">
        <v>2638</v>
      </c>
      <c r="B3147" t="s">
        <v>4593</v>
      </c>
      <c r="C3147" t="s">
        <v>5408</v>
      </c>
      <c r="D3147" t="s">
        <v>3193</v>
      </c>
      <c r="E3147" t="s">
        <v>3194</v>
      </c>
      <c r="F3147" t="s">
        <v>2641</v>
      </c>
      <c r="G3147" t="s">
        <v>1135</v>
      </c>
      <c r="H3147" t="s">
        <v>2275</v>
      </c>
      <c r="I3147" t="s">
        <v>1497</v>
      </c>
      <c r="J3147" t="s">
        <v>275</v>
      </c>
      <c r="K3147" t="s">
        <v>276</v>
      </c>
      <c r="L3147" t="s">
        <v>124</v>
      </c>
      <c r="M3147" t="s">
        <v>38</v>
      </c>
      <c r="N3147" t="s">
        <v>39</v>
      </c>
      <c r="O3147" s="23">
        <v>305</v>
      </c>
      <c r="P3147" s="9">
        <v>8.01</v>
      </c>
      <c r="Q3147" t="s">
        <v>40</v>
      </c>
      <c r="R3147">
        <v>28905</v>
      </c>
      <c r="S3147" s="9">
        <v>38.1</v>
      </c>
      <c r="T3147" s="26">
        <v>4.3899999999999997</v>
      </c>
      <c r="U3147" s="8">
        <v>167.26</v>
      </c>
      <c r="V3147" t="s">
        <v>5409</v>
      </c>
      <c r="W3147" t="s">
        <v>2276</v>
      </c>
      <c r="X3147" t="s">
        <v>42</v>
      </c>
      <c r="Y3147" t="s">
        <v>2277</v>
      </c>
      <c r="AA3147" s="1">
        <f t="shared" si="354"/>
        <v>45992</v>
      </c>
      <c r="AB3147" s="2">
        <f t="shared" si="355"/>
        <v>12</v>
      </c>
      <c r="AC3147" s="2">
        <f t="shared" si="356"/>
        <v>2025</v>
      </c>
      <c r="AD3147" s="2" t="str">
        <f>IFERROR(VLOOKUP(A3147,'Aux Área'!$A$4:$B$123,2,0),"-")</f>
        <v>INSPEÇÃO</v>
      </c>
    </row>
    <row r="3148" spans="1:30" x14ac:dyDescent="0.3">
      <c r="A3148" t="s">
        <v>2461</v>
      </c>
      <c r="B3148" t="s">
        <v>5008</v>
      </c>
      <c r="C3148" t="s">
        <v>5410</v>
      </c>
      <c r="D3148" t="s">
        <v>5160</v>
      </c>
      <c r="E3148" t="s">
        <v>5161</v>
      </c>
      <c r="F3148" t="s">
        <v>3574</v>
      </c>
      <c r="G3148" t="s">
        <v>1135</v>
      </c>
      <c r="H3148" t="s">
        <v>2275</v>
      </c>
      <c r="I3148" t="s">
        <v>1497</v>
      </c>
      <c r="J3148" t="s">
        <v>275</v>
      </c>
      <c r="K3148" t="s">
        <v>276</v>
      </c>
      <c r="L3148" t="s">
        <v>124</v>
      </c>
      <c r="M3148" t="s">
        <v>38</v>
      </c>
      <c r="N3148" t="s">
        <v>39</v>
      </c>
      <c r="O3148" s="23">
        <v>432</v>
      </c>
      <c r="P3148" s="9">
        <v>10.88</v>
      </c>
      <c r="Q3148" t="s">
        <v>40</v>
      </c>
      <c r="R3148">
        <v>17712</v>
      </c>
      <c r="S3148" s="9">
        <v>39.71</v>
      </c>
      <c r="T3148" s="26">
        <v>4.3899999999999997</v>
      </c>
      <c r="U3148" s="8">
        <v>174.33</v>
      </c>
      <c r="V3148" t="s">
        <v>5411</v>
      </c>
      <c r="W3148" t="s">
        <v>2276</v>
      </c>
      <c r="X3148" t="s">
        <v>42</v>
      </c>
      <c r="Y3148" t="s">
        <v>2277</v>
      </c>
      <c r="AA3148" s="1">
        <f t="shared" si="354"/>
        <v>45992</v>
      </c>
      <c r="AB3148" s="2">
        <f t="shared" si="355"/>
        <v>12</v>
      </c>
      <c r="AC3148" s="2">
        <f t="shared" si="356"/>
        <v>2025</v>
      </c>
      <c r="AD3148" s="2" t="str">
        <f>IFERROR(VLOOKUP(A3148,'Aux Área'!$A$4:$B$123,2,0),"-")</f>
        <v>INSPEÇÃO</v>
      </c>
    </row>
    <row r="3149" spans="1:30" x14ac:dyDescent="0.3">
      <c r="A3149" t="s">
        <v>2286</v>
      </c>
      <c r="B3149" t="s">
        <v>2287</v>
      </c>
      <c r="C3149" t="s">
        <v>5412</v>
      </c>
      <c r="D3149" t="s">
        <v>5413</v>
      </c>
      <c r="E3149" t="s">
        <v>5414</v>
      </c>
      <c r="F3149" t="s">
        <v>2289</v>
      </c>
      <c r="G3149" t="s">
        <v>1495</v>
      </c>
      <c r="H3149" t="s">
        <v>2020</v>
      </c>
      <c r="I3149" t="s">
        <v>2021</v>
      </c>
      <c r="J3149" t="s">
        <v>1665</v>
      </c>
      <c r="K3149" t="s">
        <v>1666</v>
      </c>
      <c r="L3149" t="s">
        <v>301</v>
      </c>
      <c r="M3149" t="s">
        <v>38</v>
      </c>
      <c r="N3149" t="s">
        <v>668</v>
      </c>
      <c r="O3149" s="10">
        <v>1751</v>
      </c>
      <c r="P3149" s="24">
        <v>2.77</v>
      </c>
      <c r="Q3149" t="s">
        <v>40</v>
      </c>
      <c r="R3149" s="2">
        <v>5579</v>
      </c>
      <c r="S3149" s="9">
        <v>631.94000000000005</v>
      </c>
      <c r="T3149" s="26">
        <v>7.25</v>
      </c>
      <c r="U3149" s="8">
        <v>4581.57</v>
      </c>
      <c r="V3149" t="s">
        <v>5415</v>
      </c>
      <c r="W3149" t="s">
        <v>1985</v>
      </c>
      <c r="X3149" t="s">
        <v>42</v>
      </c>
      <c r="Y3149" t="s">
        <v>1986</v>
      </c>
      <c r="AA3149" s="1">
        <f t="shared" si="354"/>
        <v>45993</v>
      </c>
      <c r="AB3149" s="2">
        <f t="shared" si="355"/>
        <v>12</v>
      </c>
      <c r="AC3149" s="2">
        <f t="shared" si="356"/>
        <v>2025</v>
      </c>
      <c r="AD3149" s="2" t="str">
        <f>IFERROR(VLOOKUP(A3149,'Aux Área'!$A$4:$B$123,2,0),"-")</f>
        <v>PESADOS</v>
      </c>
    </row>
    <row r="3150" spans="1:30" x14ac:dyDescent="0.3">
      <c r="A3150" t="s">
        <v>2286</v>
      </c>
      <c r="C3150" t="s">
        <v>15657</v>
      </c>
      <c r="F3150" t="s">
        <v>2289</v>
      </c>
      <c r="K3150" t="s">
        <v>1666</v>
      </c>
      <c r="N3150" t="s">
        <v>15690</v>
      </c>
      <c r="O3150" t="s">
        <v>15244</v>
      </c>
      <c r="P3150" s="9" t="s">
        <v>15244</v>
      </c>
      <c r="Q3150" t="s">
        <v>40</v>
      </c>
      <c r="R3150" t="s">
        <v>15244</v>
      </c>
      <c r="S3150">
        <v>48.27</v>
      </c>
      <c r="U3150" s="8">
        <v>182.94</v>
      </c>
      <c r="X3150" t="s">
        <v>42</v>
      </c>
      <c r="Y3150" t="s">
        <v>1986</v>
      </c>
      <c r="AA3150" s="1">
        <f>IFERROR(DATEVALUE(C3150),"-")</f>
        <v>45993</v>
      </c>
      <c r="AB3150" s="2">
        <f>IFERROR(MONTH(AA3150),"-")</f>
        <v>12</v>
      </c>
      <c r="AC3150" s="2">
        <f>IFERROR(YEAR(AA3150),"-")</f>
        <v>2025</v>
      </c>
      <c r="AD3150" s="2" t="str">
        <f>IFERROR(VLOOKUP(A3150,'Aux Área'!$A$4:$B$123,2,0),"-")</f>
        <v>PESADOS</v>
      </c>
    </row>
    <row r="3151" spans="1:30" x14ac:dyDescent="0.3">
      <c r="A3151" t="s">
        <v>2306</v>
      </c>
      <c r="B3151" t="s">
        <v>4613</v>
      </c>
      <c r="C3151" t="s">
        <v>5416</v>
      </c>
      <c r="D3151" t="s">
        <v>4386</v>
      </c>
      <c r="E3151" t="s">
        <v>4387</v>
      </c>
      <c r="F3151" t="s">
        <v>2309</v>
      </c>
      <c r="G3151" t="s">
        <v>1135</v>
      </c>
      <c r="H3151" t="s">
        <v>2275</v>
      </c>
      <c r="I3151" t="s">
        <v>1497</v>
      </c>
      <c r="J3151" t="s">
        <v>89</v>
      </c>
      <c r="K3151" t="s">
        <v>90</v>
      </c>
      <c r="L3151" t="s">
        <v>91</v>
      </c>
      <c r="M3151" t="s">
        <v>38</v>
      </c>
      <c r="N3151" t="s">
        <v>39</v>
      </c>
      <c r="O3151" s="23">
        <v>479</v>
      </c>
      <c r="P3151" s="9">
        <v>11.95</v>
      </c>
      <c r="Q3151" t="s">
        <v>40</v>
      </c>
      <c r="R3151" s="2">
        <v>30300</v>
      </c>
      <c r="S3151" s="9">
        <v>40.1</v>
      </c>
      <c r="T3151" s="26">
        <v>4.49</v>
      </c>
      <c r="U3151" s="8">
        <v>180.05</v>
      </c>
      <c r="V3151" t="s">
        <v>5417</v>
      </c>
      <c r="W3151" t="s">
        <v>2276</v>
      </c>
      <c r="X3151" t="s">
        <v>42</v>
      </c>
      <c r="Y3151" t="s">
        <v>2277</v>
      </c>
      <c r="AA3151" s="1">
        <f>DATEVALUE(C3151)</f>
        <v>45993</v>
      </c>
      <c r="AB3151" s="2">
        <f>MONTH(AA3151)</f>
        <v>12</v>
      </c>
      <c r="AC3151" s="2">
        <f>YEAR(AA3151)</f>
        <v>2025</v>
      </c>
      <c r="AD3151" s="2" t="str">
        <f>IFERROR(VLOOKUP(A3151,'Aux Área'!$A$4:$B$123,2,0),"-")</f>
        <v>INSPEÇÃO</v>
      </c>
    </row>
    <row r="3152" spans="1:30" x14ac:dyDescent="0.3">
      <c r="A3152" t="s">
        <v>2643</v>
      </c>
      <c r="B3152" t="s">
        <v>2307</v>
      </c>
      <c r="C3152" t="s">
        <v>5418</v>
      </c>
      <c r="D3152" t="s">
        <v>3788</v>
      </c>
      <c r="E3152" t="s">
        <v>3789</v>
      </c>
      <c r="F3152" t="s">
        <v>2646</v>
      </c>
      <c r="G3152" t="s">
        <v>1300</v>
      </c>
      <c r="H3152" t="s">
        <v>1301</v>
      </c>
      <c r="I3152" t="s">
        <v>37</v>
      </c>
      <c r="J3152" t="s">
        <v>122</v>
      </c>
      <c r="K3152" t="s">
        <v>123</v>
      </c>
      <c r="L3152" t="s">
        <v>124</v>
      </c>
      <c r="M3152" t="s">
        <v>38</v>
      </c>
      <c r="N3152" t="s">
        <v>39</v>
      </c>
      <c r="O3152" s="23">
        <v>442</v>
      </c>
      <c r="P3152" s="9">
        <v>9.66</v>
      </c>
      <c r="Q3152" t="s">
        <v>40</v>
      </c>
      <c r="R3152">
        <v>31284</v>
      </c>
      <c r="S3152" s="9">
        <v>45.76</v>
      </c>
      <c r="T3152" s="26">
        <v>4.49</v>
      </c>
      <c r="U3152" s="8">
        <v>205.46</v>
      </c>
      <c r="V3152" t="s">
        <v>112</v>
      </c>
      <c r="W3152" t="s">
        <v>2276</v>
      </c>
      <c r="X3152" t="s">
        <v>42</v>
      </c>
      <c r="Y3152" t="s">
        <v>2277</v>
      </c>
      <c r="AA3152" s="1">
        <f>DATEVALUE(C3152)</f>
        <v>45993</v>
      </c>
      <c r="AB3152" s="2">
        <f>MONTH(AA3152)</f>
        <v>12</v>
      </c>
      <c r="AC3152" s="2">
        <f>YEAR(AA3152)</f>
        <v>2025</v>
      </c>
      <c r="AD3152" s="2" t="str">
        <f>IFERROR(VLOOKUP(A3152,'Aux Área'!$A$4:$B$123,2,0),"-")</f>
        <v>INSPEÇÃO</v>
      </c>
    </row>
    <row r="3153" spans="1:30" x14ac:dyDescent="0.3">
      <c r="A3153" t="s">
        <v>2314</v>
      </c>
      <c r="B3153" t="s">
        <v>4624</v>
      </c>
      <c r="C3153" t="s">
        <v>5419</v>
      </c>
      <c r="D3153" t="s">
        <v>5291</v>
      </c>
      <c r="E3153" t="s">
        <v>5292</v>
      </c>
      <c r="F3153" t="s">
        <v>2317</v>
      </c>
      <c r="G3153" t="s">
        <v>1300</v>
      </c>
      <c r="H3153" t="s">
        <v>1301</v>
      </c>
      <c r="I3153" t="s">
        <v>37</v>
      </c>
      <c r="J3153" t="s">
        <v>89</v>
      </c>
      <c r="K3153" t="s">
        <v>90</v>
      </c>
      <c r="L3153" t="s">
        <v>91</v>
      </c>
      <c r="M3153" t="s">
        <v>38</v>
      </c>
      <c r="N3153" t="s">
        <v>39</v>
      </c>
      <c r="O3153" s="23">
        <v>354</v>
      </c>
      <c r="P3153" s="9">
        <v>9.74</v>
      </c>
      <c r="Q3153" t="s">
        <v>40</v>
      </c>
      <c r="R3153">
        <v>37331</v>
      </c>
      <c r="S3153" s="9">
        <v>36.36</v>
      </c>
      <c r="T3153" s="26">
        <v>4.49</v>
      </c>
      <c r="U3153" s="8">
        <v>163.25</v>
      </c>
      <c r="V3153" t="s">
        <v>5420</v>
      </c>
      <c r="W3153" t="s">
        <v>2276</v>
      </c>
      <c r="X3153" t="s">
        <v>42</v>
      </c>
      <c r="Y3153" t="s">
        <v>2277</v>
      </c>
      <c r="AA3153" s="1">
        <f>DATEVALUE(C3153)</f>
        <v>45993</v>
      </c>
      <c r="AB3153" s="2">
        <f>MONTH(AA3153)</f>
        <v>12</v>
      </c>
      <c r="AC3153" s="2">
        <f>YEAR(AA3153)</f>
        <v>2025</v>
      </c>
      <c r="AD3153" s="2" t="str">
        <f>IFERROR(VLOOKUP(A3153,'Aux Área'!$A$4:$B$123,2,0),"-")</f>
        <v>INSPEÇÃO</v>
      </c>
    </row>
    <row r="3154" spans="1:30" x14ac:dyDescent="0.3">
      <c r="A3154" t="s">
        <v>2318</v>
      </c>
      <c r="B3154" t="s">
        <v>2733</v>
      </c>
      <c r="C3154" t="s">
        <v>5421</v>
      </c>
      <c r="D3154" t="s">
        <v>5095</v>
      </c>
      <c r="E3154" t="s">
        <v>5096</v>
      </c>
      <c r="F3154" t="s">
        <v>4203</v>
      </c>
      <c r="G3154" t="s">
        <v>1135</v>
      </c>
      <c r="H3154" t="s">
        <v>2185</v>
      </c>
      <c r="I3154" t="s">
        <v>2186</v>
      </c>
      <c r="J3154" t="s">
        <v>169</v>
      </c>
      <c r="K3154" t="s">
        <v>170</v>
      </c>
      <c r="L3154" t="s">
        <v>124</v>
      </c>
      <c r="M3154" t="s">
        <v>38</v>
      </c>
      <c r="N3154" t="s">
        <v>638</v>
      </c>
      <c r="O3154" s="23">
        <v>990</v>
      </c>
      <c r="P3154" s="9">
        <v>15.48</v>
      </c>
      <c r="Q3154" t="s">
        <v>40</v>
      </c>
      <c r="R3154">
        <v>27871</v>
      </c>
      <c r="S3154" s="9">
        <v>63.97</v>
      </c>
      <c r="T3154" s="26">
        <v>6.09</v>
      </c>
      <c r="U3154" s="8">
        <v>389.58</v>
      </c>
      <c r="V3154" t="s">
        <v>41</v>
      </c>
      <c r="W3154" t="s">
        <v>2007</v>
      </c>
      <c r="X3154" t="s">
        <v>42</v>
      </c>
      <c r="Y3154" t="s">
        <v>2188</v>
      </c>
      <c r="AA3154" s="1">
        <f>DATEVALUE(C3154)</f>
        <v>45993</v>
      </c>
      <c r="AB3154" s="2">
        <f>MONTH(AA3154)</f>
        <v>12</v>
      </c>
      <c r="AC3154" s="2">
        <f>YEAR(AA3154)</f>
        <v>2025</v>
      </c>
      <c r="AD3154" s="2" t="str">
        <f>IFERROR(VLOOKUP(A3154,'Aux Área'!$A$4:$B$123,2,0),"-")</f>
        <v>INSPEÇÃO</v>
      </c>
    </row>
    <row r="3155" spans="1:30" x14ac:dyDescent="0.3">
      <c r="A3155" t="s">
        <v>2347</v>
      </c>
      <c r="C3155" t="s">
        <v>15675</v>
      </c>
      <c r="F3155" t="s">
        <v>2350</v>
      </c>
      <c r="K3155" t="s">
        <v>238</v>
      </c>
      <c r="N3155" t="s">
        <v>15690</v>
      </c>
      <c r="O3155" t="s">
        <v>15244</v>
      </c>
      <c r="P3155" s="9" t="s">
        <v>15244</v>
      </c>
      <c r="Q3155" t="s">
        <v>40</v>
      </c>
      <c r="R3155" t="s">
        <v>15244</v>
      </c>
      <c r="S3155">
        <v>3.71</v>
      </c>
      <c r="U3155" s="8">
        <v>14.84</v>
      </c>
      <c r="X3155" t="s">
        <v>42</v>
      </c>
      <c r="Y3155" t="s">
        <v>1986</v>
      </c>
      <c r="AA3155" s="1">
        <f>IFERROR(DATEVALUE(C3155),"-")</f>
        <v>45993</v>
      </c>
      <c r="AB3155" s="2">
        <f>IFERROR(MONTH(AA3155),"-")</f>
        <v>12</v>
      </c>
      <c r="AC3155" s="2">
        <f>IFERROR(YEAR(AA3155),"-")</f>
        <v>2025</v>
      </c>
      <c r="AD3155" s="2" t="str">
        <f>IFERROR(VLOOKUP(A3155,'Aux Área'!$A$4:$B$123,2,0),"-")</f>
        <v>PESADOS</v>
      </c>
    </row>
    <row r="3156" spans="1:30" x14ac:dyDescent="0.3">
      <c r="A3156" t="s">
        <v>2347</v>
      </c>
      <c r="B3156" t="s">
        <v>2348</v>
      </c>
      <c r="C3156" t="s">
        <v>5422</v>
      </c>
      <c r="D3156" t="s">
        <v>4085</v>
      </c>
      <c r="E3156" t="s">
        <v>4086</v>
      </c>
      <c r="F3156" t="s">
        <v>2350</v>
      </c>
      <c r="G3156" t="s">
        <v>659</v>
      </c>
      <c r="H3156" t="s">
        <v>1996</v>
      </c>
      <c r="I3156" t="s">
        <v>1997</v>
      </c>
      <c r="J3156" t="s">
        <v>237</v>
      </c>
      <c r="K3156" t="s">
        <v>238</v>
      </c>
      <c r="L3156" t="s">
        <v>110</v>
      </c>
      <c r="M3156" t="s">
        <v>38</v>
      </c>
      <c r="N3156" t="s">
        <v>668</v>
      </c>
      <c r="O3156" s="23">
        <v>380</v>
      </c>
      <c r="P3156" s="9">
        <v>5.42</v>
      </c>
      <c r="Q3156" t="s">
        <v>40</v>
      </c>
      <c r="R3156">
        <v>10554</v>
      </c>
      <c r="S3156" s="9">
        <v>70.13</v>
      </c>
      <c r="T3156" s="26">
        <v>6.09</v>
      </c>
      <c r="U3156" s="8">
        <v>427.09</v>
      </c>
      <c r="V3156" t="s">
        <v>41</v>
      </c>
      <c r="W3156" t="s">
        <v>1985</v>
      </c>
      <c r="X3156" t="s">
        <v>42</v>
      </c>
      <c r="Y3156" t="s">
        <v>1986</v>
      </c>
      <c r="AA3156" s="1">
        <f t="shared" ref="AA3156:AA3187" si="357">DATEVALUE(C3156)</f>
        <v>45993</v>
      </c>
      <c r="AB3156" s="2">
        <f t="shared" ref="AB3156:AB3187" si="358">MONTH(AA3156)</f>
        <v>12</v>
      </c>
      <c r="AC3156" s="2">
        <f t="shared" ref="AC3156:AC3187" si="359">YEAR(AA3156)</f>
        <v>2025</v>
      </c>
      <c r="AD3156" s="2" t="str">
        <f>IFERROR(VLOOKUP(A3156,'Aux Área'!$A$4:$B$123,2,0),"-")</f>
        <v>PESADOS</v>
      </c>
    </row>
    <row r="3157" spans="1:30" x14ac:dyDescent="0.3">
      <c r="A3157" t="s">
        <v>2282</v>
      </c>
      <c r="B3157" t="s">
        <v>4679</v>
      </c>
      <c r="C3157" t="s">
        <v>5423</v>
      </c>
      <c r="D3157" t="s">
        <v>4124</v>
      </c>
      <c r="E3157" t="s">
        <v>4125</v>
      </c>
      <c r="F3157" t="s">
        <v>2285</v>
      </c>
      <c r="G3157" t="s">
        <v>1135</v>
      </c>
      <c r="H3157" t="s">
        <v>2275</v>
      </c>
      <c r="I3157" t="s">
        <v>1497</v>
      </c>
      <c r="J3157" t="s">
        <v>165</v>
      </c>
      <c r="K3157" t="s">
        <v>166</v>
      </c>
      <c r="L3157" t="s">
        <v>167</v>
      </c>
      <c r="M3157" t="s">
        <v>38</v>
      </c>
      <c r="N3157" t="s">
        <v>39</v>
      </c>
      <c r="O3157" s="23">
        <v>364</v>
      </c>
      <c r="P3157" s="9">
        <v>9.58</v>
      </c>
      <c r="Q3157" t="s">
        <v>40</v>
      </c>
      <c r="R3157">
        <v>31934</v>
      </c>
      <c r="S3157" s="9">
        <v>38</v>
      </c>
      <c r="T3157" s="26">
        <v>4.46</v>
      </c>
      <c r="U3157" s="8">
        <v>169.48</v>
      </c>
      <c r="V3157" t="s">
        <v>112</v>
      </c>
      <c r="W3157" t="s">
        <v>2276</v>
      </c>
      <c r="X3157" t="s">
        <v>42</v>
      </c>
      <c r="Y3157" t="s">
        <v>2277</v>
      </c>
      <c r="AA3157" s="1">
        <f t="shared" si="357"/>
        <v>45993</v>
      </c>
      <c r="AB3157" s="2">
        <f t="shared" si="358"/>
        <v>12</v>
      </c>
      <c r="AC3157" s="2">
        <f t="shared" si="359"/>
        <v>2025</v>
      </c>
      <c r="AD3157" s="2" t="str">
        <f>IFERROR(VLOOKUP(A3157,'Aux Área'!$A$4:$B$123,2,0),"-")</f>
        <v>INSPEÇÃO</v>
      </c>
    </row>
    <row r="3158" spans="1:30" x14ac:dyDescent="0.3">
      <c r="A3158" t="s">
        <v>76</v>
      </c>
      <c r="B3158" t="s">
        <v>380</v>
      </c>
      <c r="C3158" t="s">
        <v>5424</v>
      </c>
      <c r="D3158" t="s">
        <v>382</v>
      </c>
      <c r="E3158" t="s">
        <v>383</v>
      </c>
      <c r="F3158" t="s">
        <v>77</v>
      </c>
      <c r="G3158" t="s">
        <v>1500</v>
      </c>
      <c r="H3158" t="s">
        <v>36</v>
      </c>
      <c r="I3158" t="s">
        <v>37</v>
      </c>
      <c r="J3158" t="s">
        <v>552</v>
      </c>
      <c r="K3158" t="s">
        <v>553</v>
      </c>
      <c r="L3158" t="s">
        <v>155</v>
      </c>
      <c r="M3158" t="s">
        <v>38</v>
      </c>
      <c r="N3158" t="s">
        <v>39</v>
      </c>
      <c r="O3158" s="23">
        <v>324</v>
      </c>
      <c r="P3158" s="9">
        <v>8.27</v>
      </c>
      <c r="Q3158" t="s">
        <v>40</v>
      </c>
      <c r="R3158">
        <v>41843</v>
      </c>
      <c r="S3158" s="9">
        <v>39.18</v>
      </c>
      <c r="T3158" s="26">
        <v>4.5410000000000004</v>
      </c>
      <c r="U3158" s="8">
        <v>177.91</v>
      </c>
      <c r="V3158" t="s">
        <v>41</v>
      </c>
      <c r="W3158" t="s">
        <v>2007</v>
      </c>
      <c r="X3158" t="s">
        <v>42</v>
      </c>
      <c r="Y3158" t="s">
        <v>1740</v>
      </c>
      <c r="AA3158" s="1">
        <f t="shared" si="357"/>
        <v>45993</v>
      </c>
      <c r="AB3158" s="2">
        <f t="shared" si="358"/>
        <v>12</v>
      </c>
      <c r="AC3158" s="2">
        <f t="shared" si="359"/>
        <v>2025</v>
      </c>
      <c r="AD3158" s="2" t="str">
        <f>IFERROR(VLOOKUP(A3158,'Aux Área'!$A$4:$B$123,2,0),"-")</f>
        <v>QSMS</v>
      </c>
    </row>
    <row r="3159" spans="1:30" x14ac:dyDescent="0.3">
      <c r="A3159" t="s">
        <v>3092</v>
      </c>
      <c r="B3159" t="s">
        <v>4774</v>
      </c>
      <c r="C3159" t="s">
        <v>5425</v>
      </c>
      <c r="D3159" t="s">
        <v>2160</v>
      </c>
      <c r="E3159" t="s">
        <v>2161</v>
      </c>
      <c r="F3159" t="s">
        <v>3594</v>
      </c>
      <c r="G3159" t="s">
        <v>1135</v>
      </c>
      <c r="H3159" t="s">
        <v>2275</v>
      </c>
      <c r="I3159" t="s">
        <v>1497</v>
      </c>
      <c r="J3159" t="s">
        <v>188</v>
      </c>
      <c r="K3159" t="s">
        <v>189</v>
      </c>
      <c r="L3159" t="s">
        <v>190</v>
      </c>
      <c r="M3159" t="s">
        <v>38</v>
      </c>
      <c r="N3159" t="s">
        <v>39</v>
      </c>
      <c r="O3159" s="23">
        <v>442</v>
      </c>
      <c r="P3159" s="9">
        <v>8.98</v>
      </c>
      <c r="Q3159" t="s">
        <v>40</v>
      </c>
      <c r="R3159">
        <v>19238</v>
      </c>
      <c r="S3159" s="9">
        <v>49.23</v>
      </c>
      <c r="T3159" s="26">
        <v>4.49</v>
      </c>
      <c r="U3159" s="8">
        <v>221.04</v>
      </c>
      <c r="V3159" t="s">
        <v>41</v>
      </c>
      <c r="W3159" t="s">
        <v>2276</v>
      </c>
      <c r="X3159" t="s">
        <v>42</v>
      </c>
      <c r="Y3159" t="s">
        <v>2277</v>
      </c>
      <c r="AA3159" s="1">
        <f t="shared" si="357"/>
        <v>45993</v>
      </c>
      <c r="AB3159" s="2">
        <f t="shared" si="358"/>
        <v>12</v>
      </c>
      <c r="AC3159" s="2">
        <f t="shared" si="359"/>
        <v>2025</v>
      </c>
      <c r="AD3159" s="2" t="str">
        <f>IFERROR(VLOOKUP(A3159,'Aux Área'!$A$4:$B$123,2,0),"-")</f>
        <v>INSPEÇÃO</v>
      </c>
    </row>
    <row r="3160" spans="1:30" x14ac:dyDescent="0.3">
      <c r="A3160" t="s">
        <v>2260</v>
      </c>
      <c r="B3160" t="s">
        <v>113</v>
      </c>
      <c r="C3160" t="s">
        <v>5426</v>
      </c>
      <c r="D3160" t="s">
        <v>3050</v>
      </c>
      <c r="E3160" t="s">
        <v>3051</v>
      </c>
      <c r="F3160" t="s">
        <v>2262</v>
      </c>
      <c r="G3160" t="s">
        <v>35</v>
      </c>
      <c r="H3160" t="s">
        <v>2263</v>
      </c>
      <c r="I3160" t="s">
        <v>2186</v>
      </c>
      <c r="J3160" t="s">
        <v>139</v>
      </c>
      <c r="K3160" t="s">
        <v>140</v>
      </c>
      <c r="L3160" t="s">
        <v>141</v>
      </c>
      <c r="M3160" t="s">
        <v>38</v>
      </c>
      <c r="N3160" t="s">
        <v>668</v>
      </c>
      <c r="O3160" s="23">
        <v>751</v>
      </c>
      <c r="P3160" s="9">
        <v>13.06</v>
      </c>
      <c r="Q3160" t="s">
        <v>40</v>
      </c>
      <c r="R3160">
        <v>29226</v>
      </c>
      <c r="S3160" s="9">
        <v>57.51</v>
      </c>
      <c r="T3160" s="26">
        <v>5.69</v>
      </c>
      <c r="U3160" s="8">
        <v>327.23</v>
      </c>
      <c r="V3160" t="s">
        <v>5427</v>
      </c>
      <c r="W3160" t="s">
        <v>2007</v>
      </c>
      <c r="X3160" t="s">
        <v>42</v>
      </c>
      <c r="Y3160" t="s">
        <v>1740</v>
      </c>
      <c r="AA3160" s="1">
        <f t="shared" si="357"/>
        <v>45993</v>
      </c>
      <c r="AB3160" s="2">
        <f t="shared" si="358"/>
        <v>12</v>
      </c>
      <c r="AC3160" s="2">
        <f t="shared" si="359"/>
        <v>2025</v>
      </c>
      <c r="AD3160" s="2" t="str">
        <f>IFERROR(VLOOKUP(A3160,'Aux Área'!$A$4:$B$123,2,0),"-")</f>
        <v>INSPEÇÃO</v>
      </c>
    </row>
    <row r="3161" spans="1:30" x14ac:dyDescent="0.3">
      <c r="A3161" t="s">
        <v>48</v>
      </c>
      <c r="B3161" t="s">
        <v>288</v>
      </c>
      <c r="C3161" t="s">
        <v>5428</v>
      </c>
      <c r="D3161" t="s">
        <v>132</v>
      </c>
      <c r="E3161" t="s">
        <v>133</v>
      </c>
      <c r="F3161" t="s">
        <v>49</v>
      </c>
      <c r="G3161" t="s">
        <v>1500</v>
      </c>
      <c r="H3161" t="s">
        <v>36</v>
      </c>
      <c r="I3161" t="s">
        <v>37</v>
      </c>
      <c r="J3161" t="s">
        <v>5429</v>
      </c>
      <c r="K3161" t="s">
        <v>5430</v>
      </c>
      <c r="L3161" t="s">
        <v>261</v>
      </c>
      <c r="M3161" t="s">
        <v>38</v>
      </c>
      <c r="N3161" t="s">
        <v>39</v>
      </c>
      <c r="O3161" s="23">
        <v>725</v>
      </c>
      <c r="P3161" s="9">
        <v>18.89</v>
      </c>
      <c r="Q3161" t="s">
        <v>40</v>
      </c>
      <c r="R3161">
        <v>19407</v>
      </c>
      <c r="S3161" s="9">
        <v>38.380000000000003</v>
      </c>
      <c r="T3161" s="26">
        <v>4.641</v>
      </c>
      <c r="U3161" s="8">
        <v>178.12</v>
      </c>
      <c r="V3161" t="s">
        <v>246</v>
      </c>
      <c r="W3161" t="s">
        <v>2007</v>
      </c>
      <c r="X3161" t="s">
        <v>42</v>
      </c>
      <c r="Y3161" t="s">
        <v>1740</v>
      </c>
      <c r="AA3161" s="1">
        <f t="shared" si="357"/>
        <v>45993</v>
      </c>
      <c r="AB3161" s="2">
        <f t="shared" si="358"/>
        <v>12</v>
      </c>
      <c r="AC3161" s="2">
        <f t="shared" si="359"/>
        <v>2025</v>
      </c>
      <c r="AD3161" s="2" t="str">
        <f>IFERROR(VLOOKUP(A3161,'Aux Área'!$A$4:$B$123,2,0),"-")</f>
        <v>ENGENHARIA</v>
      </c>
    </row>
    <row r="3162" spans="1:30" x14ac:dyDescent="0.3">
      <c r="A3162" t="s">
        <v>58</v>
      </c>
      <c r="B3162" t="s">
        <v>250</v>
      </c>
      <c r="C3162" t="s">
        <v>5431</v>
      </c>
      <c r="D3162" t="s">
        <v>87</v>
      </c>
      <c r="E3162" t="s">
        <v>88</v>
      </c>
      <c r="F3162" t="s">
        <v>59</v>
      </c>
      <c r="G3162" t="s">
        <v>1500</v>
      </c>
      <c r="H3162" t="s">
        <v>36</v>
      </c>
      <c r="I3162" t="s">
        <v>37</v>
      </c>
      <c r="J3162" t="s">
        <v>356</v>
      </c>
      <c r="K3162" t="s">
        <v>357</v>
      </c>
      <c r="L3162" t="s">
        <v>124</v>
      </c>
      <c r="M3162" t="s">
        <v>38</v>
      </c>
      <c r="N3162" t="s">
        <v>39</v>
      </c>
      <c r="O3162" s="23">
        <v>295</v>
      </c>
      <c r="P3162" s="9">
        <v>6.67</v>
      </c>
      <c r="Q3162" t="s">
        <v>40</v>
      </c>
      <c r="R3162">
        <v>58104</v>
      </c>
      <c r="S3162" s="9">
        <v>44.26</v>
      </c>
      <c r="T3162" s="26">
        <v>4.3899999999999997</v>
      </c>
      <c r="U3162" s="8">
        <v>194.29</v>
      </c>
      <c r="V3162" t="s">
        <v>5432</v>
      </c>
      <c r="W3162" t="s">
        <v>2007</v>
      </c>
      <c r="X3162" t="s">
        <v>42</v>
      </c>
      <c r="Y3162" t="s">
        <v>1740</v>
      </c>
      <c r="AA3162" s="1">
        <f t="shared" si="357"/>
        <v>45993</v>
      </c>
      <c r="AB3162" s="2">
        <f t="shared" si="358"/>
        <v>12</v>
      </c>
      <c r="AC3162" s="2">
        <f t="shared" si="359"/>
        <v>2025</v>
      </c>
      <c r="AD3162" s="2" t="str">
        <f>IFERROR(VLOOKUP(A3162,'Aux Área'!$A$4:$B$123,2,0),"-")</f>
        <v>CONSERVA</v>
      </c>
    </row>
    <row r="3163" spans="1:30" x14ac:dyDescent="0.3">
      <c r="A3163" t="s">
        <v>2117</v>
      </c>
      <c r="B3163" t="s">
        <v>1946</v>
      </c>
      <c r="C3163" t="s">
        <v>5433</v>
      </c>
      <c r="D3163" t="s">
        <v>1948</v>
      </c>
      <c r="E3163" t="s">
        <v>1949</v>
      </c>
      <c r="F3163" t="s">
        <v>653</v>
      </c>
      <c r="G3163" t="s">
        <v>635</v>
      </c>
      <c r="H3163" t="s">
        <v>1804</v>
      </c>
      <c r="I3163" t="s">
        <v>1497</v>
      </c>
      <c r="J3163" t="s">
        <v>409</v>
      </c>
      <c r="K3163" t="s">
        <v>410</v>
      </c>
      <c r="L3163" t="s">
        <v>141</v>
      </c>
      <c r="M3163" t="s">
        <v>38</v>
      </c>
      <c r="N3163" t="s">
        <v>668</v>
      </c>
      <c r="O3163" s="23">
        <v>0</v>
      </c>
      <c r="P3163" s="9">
        <v>0</v>
      </c>
      <c r="Q3163" t="s">
        <v>40</v>
      </c>
      <c r="R3163">
        <v>0</v>
      </c>
      <c r="S3163" s="9">
        <v>101.57</v>
      </c>
      <c r="T3163" s="26">
        <v>6.09</v>
      </c>
      <c r="U3163" s="8">
        <v>618.59</v>
      </c>
      <c r="V3163" t="s">
        <v>5434</v>
      </c>
      <c r="W3163" t="s">
        <v>652</v>
      </c>
      <c r="X3163" t="s">
        <v>42</v>
      </c>
      <c r="Y3163" t="s">
        <v>653</v>
      </c>
      <c r="AA3163" s="1">
        <f t="shared" si="357"/>
        <v>45993</v>
      </c>
      <c r="AB3163" s="2">
        <f t="shared" si="358"/>
        <v>12</v>
      </c>
      <c r="AC3163" s="2">
        <f t="shared" si="359"/>
        <v>2025</v>
      </c>
      <c r="AD3163" s="2" t="str">
        <f>IFERROR(VLOOKUP(A3163,'Aux Área'!$A$4:$B$123,2,0),"-")</f>
        <v>SÃO PEDRO</v>
      </c>
    </row>
    <row r="3164" spans="1:30" x14ac:dyDescent="0.3">
      <c r="A3164" t="s">
        <v>2087</v>
      </c>
      <c r="B3164" t="s">
        <v>2088</v>
      </c>
      <c r="C3164" t="s">
        <v>5435</v>
      </c>
      <c r="D3164" t="s">
        <v>1948</v>
      </c>
      <c r="E3164" t="s">
        <v>1949</v>
      </c>
      <c r="F3164" t="s">
        <v>653</v>
      </c>
      <c r="G3164" t="s">
        <v>659</v>
      </c>
      <c r="H3164" t="s">
        <v>660</v>
      </c>
      <c r="I3164" t="s">
        <v>661</v>
      </c>
      <c r="J3164" t="s">
        <v>409</v>
      </c>
      <c r="K3164" t="s">
        <v>410</v>
      </c>
      <c r="L3164" t="s">
        <v>141</v>
      </c>
      <c r="M3164" t="s">
        <v>38</v>
      </c>
      <c r="N3164" t="s">
        <v>638</v>
      </c>
      <c r="O3164" s="23">
        <v>0</v>
      </c>
      <c r="P3164" s="9">
        <v>0</v>
      </c>
      <c r="Q3164" t="s">
        <v>40</v>
      </c>
      <c r="R3164">
        <v>0</v>
      </c>
      <c r="S3164" s="9">
        <v>41.62</v>
      </c>
      <c r="T3164" s="26">
        <v>5.9909999999999997</v>
      </c>
      <c r="U3164" s="8">
        <v>249.33</v>
      </c>
      <c r="V3164" t="s">
        <v>5436</v>
      </c>
      <c r="W3164" t="s">
        <v>652</v>
      </c>
      <c r="X3164" t="s">
        <v>42</v>
      </c>
      <c r="Y3164" t="s">
        <v>653</v>
      </c>
      <c r="AA3164" s="1">
        <f t="shared" si="357"/>
        <v>45993</v>
      </c>
      <c r="AB3164" s="2">
        <f t="shared" si="358"/>
        <v>12</v>
      </c>
      <c r="AC3164" s="2">
        <f t="shared" si="359"/>
        <v>2025</v>
      </c>
      <c r="AD3164" s="2" t="str">
        <f>IFERROR(VLOOKUP(A3164,'Aux Área'!$A$4:$B$123,2,0),"-")</f>
        <v>SÃO PEDRO</v>
      </c>
    </row>
    <row r="3165" spans="1:30" x14ac:dyDescent="0.3">
      <c r="A3165" t="s">
        <v>2208</v>
      </c>
      <c r="B3165" t="s">
        <v>2544</v>
      </c>
      <c r="C3165" t="s">
        <v>5437</v>
      </c>
      <c r="D3165" t="s">
        <v>2468</v>
      </c>
      <c r="E3165" t="s">
        <v>2469</v>
      </c>
      <c r="F3165" t="s">
        <v>2210</v>
      </c>
      <c r="G3165" t="s">
        <v>1135</v>
      </c>
      <c r="H3165" t="s">
        <v>2211</v>
      </c>
      <c r="I3165" t="s">
        <v>37</v>
      </c>
      <c r="J3165" t="s">
        <v>175</v>
      </c>
      <c r="K3165" t="s">
        <v>176</v>
      </c>
      <c r="L3165" t="s">
        <v>177</v>
      </c>
      <c r="M3165" t="s">
        <v>38</v>
      </c>
      <c r="N3165" t="s">
        <v>668</v>
      </c>
      <c r="O3165" s="23">
        <v>331</v>
      </c>
      <c r="P3165" s="9">
        <v>5.71</v>
      </c>
      <c r="Q3165" t="s">
        <v>40</v>
      </c>
      <c r="R3165">
        <v>7123</v>
      </c>
      <c r="S3165" s="9">
        <v>58</v>
      </c>
      <c r="T3165" s="26">
        <v>6.19</v>
      </c>
      <c r="U3165" s="8">
        <v>359.03</v>
      </c>
      <c r="V3165" t="s">
        <v>112</v>
      </c>
      <c r="W3165" t="s">
        <v>2007</v>
      </c>
      <c r="X3165" t="s">
        <v>42</v>
      </c>
      <c r="Y3165" t="s">
        <v>1740</v>
      </c>
      <c r="AA3165" s="1">
        <f t="shared" si="357"/>
        <v>45993</v>
      </c>
      <c r="AB3165" s="2">
        <f t="shared" si="358"/>
        <v>12</v>
      </c>
      <c r="AC3165" s="2">
        <f t="shared" si="359"/>
        <v>2025</v>
      </c>
      <c r="AD3165" s="2" t="str">
        <f>IFERROR(VLOOKUP(A3165,'Aux Área'!$A$4:$B$123,2,0),"-")</f>
        <v>APH</v>
      </c>
    </row>
    <row r="3166" spans="1:30" x14ac:dyDescent="0.3">
      <c r="A3166" t="s">
        <v>5182</v>
      </c>
      <c r="B3166" t="s">
        <v>5183</v>
      </c>
      <c r="C3166" t="s">
        <v>5438</v>
      </c>
      <c r="D3166" t="s">
        <v>5215</v>
      </c>
      <c r="E3166" t="s">
        <v>5216</v>
      </c>
      <c r="F3166" t="s">
        <v>15238</v>
      </c>
      <c r="G3166" t="s">
        <v>1300</v>
      </c>
      <c r="H3166" t="s">
        <v>1301</v>
      </c>
      <c r="I3166" t="s">
        <v>37</v>
      </c>
      <c r="J3166" t="s">
        <v>370</v>
      </c>
      <c r="K3166" t="s">
        <v>371</v>
      </c>
      <c r="L3166" t="s">
        <v>124</v>
      </c>
      <c r="M3166" t="s">
        <v>38</v>
      </c>
      <c r="N3166" t="s">
        <v>39</v>
      </c>
      <c r="O3166" s="23">
        <v>273</v>
      </c>
      <c r="P3166" s="9">
        <v>7.25</v>
      </c>
      <c r="Q3166" t="s">
        <v>40</v>
      </c>
      <c r="R3166">
        <v>33278</v>
      </c>
      <c r="S3166" s="9">
        <v>37.67</v>
      </c>
      <c r="T3166" s="26">
        <v>4.49</v>
      </c>
      <c r="U3166" s="8">
        <v>169.14</v>
      </c>
      <c r="V3166" t="s">
        <v>5439</v>
      </c>
      <c r="W3166" t="s">
        <v>2276</v>
      </c>
      <c r="X3166" t="s">
        <v>42</v>
      </c>
      <c r="Y3166" t="s">
        <v>2277</v>
      </c>
      <c r="AA3166" s="1">
        <f t="shared" si="357"/>
        <v>45993</v>
      </c>
      <c r="AB3166" s="2">
        <f t="shared" si="358"/>
        <v>12</v>
      </c>
      <c r="AC3166" s="2">
        <f t="shared" si="359"/>
        <v>2025</v>
      </c>
      <c r="AD3166" s="2" t="str">
        <f>IFERROR(VLOOKUP(A3166,'Aux Área'!$A$4:$B$123,2,0),"-")</f>
        <v>ENGENHARIA</v>
      </c>
    </row>
    <row r="3167" spans="1:30" x14ac:dyDescent="0.3">
      <c r="A3167" t="s">
        <v>5107</v>
      </c>
      <c r="B3167" t="s">
        <v>2272</v>
      </c>
      <c r="C3167" t="s">
        <v>5440</v>
      </c>
      <c r="D3167" t="s">
        <v>5109</v>
      </c>
      <c r="E3167" t="s">
        <v>5110</v>
      </c>
      <c r="F3167" t="s">
        <v>653</v>
      </c>
      <c r="G3167" t="s">
        <v>635</v>
      </c>
      <c r="H3167" t="s">
        <v>1099</v>
      </c>
      <c r="I3167" t="s">
        <v>649</v>
      </c>
      <c r="J3167" t="s">
        <v>122</v>
      </c>
      <c r="K3167" t="s">
        <v>123</v>
      </c>
      <c r="L3167" t="s">
        <v>124</v>
      </c>
      <c r="M3167" t="s">
        <v>38</v>
      </c>
      <c r="N3167" t="s">
        <v>668</v>
      </c>
      <c r="O3167" s="23">
        <v>0</v>
      </c>
      <c r="P3167" s="9">
        <v>0</v>
      </c>
      <c r="Q3167" t="s">
        <v>40</v>
      </c>
      <c r="R3167">
        <v>0</v>
      </c>
      <c r="S3167" s="9">
        <v>99.29</v>
      </c>
      <c r="T3167" s="26">
        <v>6.14</v>
      </c>
      <c r="U3167" s="8">
        <v>609.67999999999995</v>
      </c>
      <c r="V3167" t="s">
        <v>112</v>
      </c>
      <c r="W3167" t="s">
        <v>652</v>
      </c>
      <c r="X3167" t="s">
        <v>42</v>
      </c>
      <c r="Y3167" t="s">
        <v>653</v>
      </c>
      <c r="AA3167" s="1">
        <f t="shared" si="357"/>
        <v>45993</v>
      </c>
      <c r="AB3167" s="2">
        <f t="shared" si="358"/>
        <v>12</v>
      </c>
      <c r="AC3167" s="2">
        <f t="shared" si="359"/>
        <v>2025</v>
      </c>
      <c r="AD3167" s="2" t="str">
        <f>IFERROR(VLOOKUP(A3167,'Aux Área'!$A$4:$B$123,2,0),"-")</f>
        <v>SÃO PEDRO</v>
      </c>
    </row>
    <row r="3168" spans="1:30" x14ac:dyDescent="0.3">
      <c r="A3168" t="s">
        <v>60</v>
      </c>
      <c r="B3168" t="s">
        <v>614</v>
      </c>
      <c r="C3168" t="s">
        <v>5441</v>
      </c>
      <c r="D3168" t="s">
        <v>1206</v>
      </c>
      <c r="E3168" t="s">
        <v>1207</v>
      </c>
      <c r="F3168" t="s">
        <v>61</v>
      </c>
      <c r="G3168" t="s">
        <v>1500</v>
      </c>
      <c r="H3168" t="s">
        <v>36</v>
      </c>
      <c r="I3168" t="s">
        <v>37</v>
      </c>
      <c r="J3168" t="s">
        <v>541</v>
      </c>
      <c r="K3168" t="s">
        <v>276</v>
      </c>
      <c r="L3168" t="s">
        <v>124</v>
      </c>
      <c r="M3168" t="s">
        <v>38</v>
      </c>
      <c r="N3168" t="s">
        <v>39</v>
      </c>
      <c r="O3168" s="23">
        <v>284</v>
      </c>
      <c r="P3168" s="9">
        <v>8.5399999999999991</v>
      </c>
      <c r="Q3168" t="s">
        <v>40</v>
      </c>
      <c r="R3168">
        <v>22064</v>
      </c>
      <c r="S3168" s="9">
        <v>33.270000000000003</v>
      </c>
      <c r="T3168" s="26">
        <v>4.3899999999999997</v>
      </c>
      <c r="U3168" s="8">
        <v>146.06</v>
      </c>
      <c r="V3168" t="s">
        <v>112</v>
      </c>
      <c r="W3168" t="s">
        <v>2007</v>
      </c>
      <c r="X3168" t="s">
        <v>42</v>
      </c>
      <c r="Y3168" t="s">
        <v>1740</v>
      </c>
      <c r="AA3168" s="1">
        <f t="shared" si="357"/>
        <v>45993</v>
      </c>
      <c r="AB3168" s="2">
        <f t="shared" si="358"/>
        <v>12</v>
      </c>
      <c r="AC3168" s="2">
        <f t="shared" si="359"/>
        <v>2025</v>
      </c>
      <c r="AD3168" s="2" t="str">
        <f>IFERROR(VLOOKUP(A3168,'Aux Área'!$A$4:$B$123,2,0),"-")</f>
        <v>QSMS</v>
      </c>
    </row>
    <row r="3169" spans="1:30" x14ac:dyDescent="0.3">
      <c r="A3169" t="s">
        <v>2461</v>
      </c>
      <c r="B3169" t="s">
        <v>5008</v>
      </c>
      <c r="C3169" t="s">
        <v>5442</v>
      </c>
      <c r="D3169" t="s">
        <v>3135</v>
      </c>
      <c r="E3169" t="s">
        <v>3136</v>
      </c>
      <c r="F3169" t="s">
        <v>3574</v>
      </c>
      <c r="G3169" t="s">
        <v>1135</v>
      </c>
      <c r="H3169" t="s">
        <v>2275</v>
      </c>
      <c r="I3169" t="s">
        <v>1497</v>
      </c>
      <c r="J3169" t="s">
        <v>188</v>
      </c>
      <c r="K3169" t="s">
        <v>189</v>
      </c>
      <c r="L3169" t="s">
        <v>190</v>
      </c>
      <c r="M3169" t="s">
        <v>38</v>
      </c>
      <c r="N3169" t="s">
        <v>39</v>
      </c>
      <c r="O3169" s="23">
        <v>433</v>
      </c>
      <c r="P3169" s="9">
        <v>11.4</v>
      </c>
      <c r="Q3169" t="s">
        <v>40</v>
      </c>
      <c r="R3169">
        <v>18145</v>
      </c>
      <c r="S3169" s="9">
        <v>37.97</v>
      </c>
      <c r="T3169" s="26">
        <v>4.49</v>
      </c>
      <c r="U3169" s="8">
        <v>170.49</v>
      </c>
      <c r="V3169" t="s">
        <v>41</v>
      </c>
      <c r="W3169" t="s">
        <v>2276</v>
      </c>
      <c r="X3169" t="s">
        <v>42</v>
      </c>
      <c r="Y3169" t="s">
        <v>2277</v>
      </c>
      <c r="AA3169" s="1">
        <f t="shared" si="357"/>
        <v>45993</v>
      </c>
      <c r="AB3169" s="2">
        <f t="shared" si="358"/>
        <v>12</v>
      </c>
      <c r="AC3169" s="2">
        <f t="shared" si="359"/>
        <v>2025</v>
      </c>
      <c r="AD3169" s="2" t="str">
        <f>IFERROR(VLOOKUP(A3169,'Aux Área'!$A$4:$B$123,2,0),"-")</f>
        <v>INSPEÇÃO</v>
      </c>
    </row>
    <row r="3170" spans="1:30" x14ac:dyDescent="0.3">
      <c r="A3170" t="s">
        <v>1069</v>
      </c>
      <c r="B3170" t="s">
        <v>1516</v>
      </c>
      <c r="C3170" t="s">
        <v>5443</v>
      </c>
      <c r="D3170" t="s">
        <v>102</v>
      </c>
      <c r="E3170" t="s">
        <v>816</v>
      </c>
      <c r="F3170" t="s">
        <v>1071</v>
      </c>
      <c r="G3170" t="s">
        <v>1500</v>
      </c>
      <c r="H3170" t="s">
        <v>36</v>
      </c>
      <c r="I3170" t="s">
        <v>37</v>
      </c>
      <c r="J3170" t="s">
        <v>147</v>
      </c>
      <c r="K3170" t="s">
        <v>148</v>
      </c>
      <c r="L3170" t="s">
        <v>84</v>
      </c>
      <c r="M3170" t="s">
        <v>38</v>
      </c>
      <c r="N3170" t="s">
        <v>39</v>
      </c>
      <c r="O3170" s="23">
        <v>292</v>
      </c>
      <c r="P3170" s="9">
        <v>7.7</v>
      </c>
      <c r="Q3170" t="s">
        <v>40</v>
      </c>
      <c r="R3170">
        <v>13272</v>
      </c>
      <c r="S3170" s="9">
        <v>37.909999999999997</v>
      </c>
      <c r="T3170" s="26">
        <v>5.24</v>
      </c>
      <c r="U3170" s="8">
        <v>198.65</v>
      </c>
      <c r="V3170" t="s">
        <v>112</v>
      </c>
      <c r="W3170" t="s">
        <v>2007</v>
      </c>
      <c r="X3170" t="s">
        <v>42</v>
      </c>
      <c r="Y3170" t="s">
        <v>1740</v>
      </c>
      <c r="AA3170" s="1">
        <f t="shared" si="357"/>
        <v>45993</v>
      </c>
      <c r="AB3170" s="2">
        <f t="shared" si="358"/>
        <v>12</v>
      </c>
      <c r="AC3170" s="2">
        <f t="shared" si="359"/>
        <v>2025</v>
      </c>
      <c r="AD3170" s="2" t="str">
        <f>IFERROR(VLOOKUP(A3170,'Aux Área'!$A$4:$B$123,2,0),"-")</f>
        <v>FACILITIES</v>
      </c>
    </row>
    <row r="3171" spans="1:30" x14ac:dyDescent="0.3">
      <c r="A3171" t="s">
        <v>2278</v>
      </c>
      <c r="B3171" t="s">
        <v>4664</v>
      </c>
      <c r="C3171" t="s">
        <v>5444</v>
      </c>
      <c r="D3171" t="s">
        <v>3098</v>
      </c>
      <c r="E3171" t="s">
        <v>3099</v>
      </c>
      <c r="F3171" t="s">
        <v>2281</v>
      </c>
      <c r="G3171" t="s">
        <v>1135</v>
      </c>
      <c r="H3171" t="s">
        <v>2275</v>
      </c>
      <c r="I3171" t="s">
        <v>1497</v>
      </c>
      <c r="J3171" t="s">
        <v>165</v>
      </c>
      <c r="K3171" t="s">
        <v>166</v>
      </c>
      <c r="L3171" t="s">
        <v>167</v>
      </c>
      <c r="M3171" t="s">
        <v>38</v>
      </c>
      <c r="N3171" t="s">
        <v>39</v>
      </c>
      <c r="O3171" s="23">
        <v>356</v>
      </c>
      <c r="P3171" s="9">
        <v>8.82</v>
      </c>
      <c r="Q3171" t="s">
        <v>40</v>
      </c>
      <c r="R3171">
        <v>37117</v>
      </c>
      <c r="S3171" s="9">
        <v>40.36</v>
      </c>
      <c r="T3171" s="26">
        <v>4.46</v>
      </c>
      <c r="U3171" s="8">
        <v>180.01</v>
      </c>
      <c r="V3171" t="s">
        <v>112</v>
      </c>
      <c r="W3171" t="s">
        <v>2276</v>
      </c>
      <c r="X3171" t="s">
        <v>42</v>
      </c>
      <c r="Y3171" t="s">
        <v>2277</v>
      </c>
      <c r="AA3171" s="1">
        <f t="shared" si="357"/>
        <v>45993</v>
      </c>
      <c r="AB3171" s="2">
        <f t="shared" si="358"/>
        <v>12</v>
      </c>
      <c r="AC3171" s="2">
        <f t="shared" si="359"/>
        <v>2025</v>
      </c>
      <c r="AD3171" s="2" t="str">
        <f>IFERROR(VLOOKUP(A3171,'Aux Área'!$A$4:$B$123,2,0),"-")</f>
        <v>INSPEÇÃO</v>
      </c>
    </row>
    <row r="3172" spans="1:30" x14ac:dyDescent="0.3">
      <c r="A3172" t="s">
        <v>2181</v>
      </c>
      <c r="B3172" t="s">
        <v>4595</v>
      </c>
      <c r="C3172" t="s">
        <v>5445</v>
      </c>
      <c r="D3172" t="s">
        <v>3107</v>
      </c>
      <c r="E3172" t="s">
        <v>3108</v>
      </c>
      <c r="F3172" t="s">
        <v>2184</v>
      </c>
      <c r="G3172" t="s">
        <v>1135</v>
      </c>
      <c r="H3172" t="s">
        <v>2185</v>
      </c>
      <c r="I3172" t="s">
        <v>2186</v>
      </c>
      <c r="J3172" t="s">
        <v>108</v>
      </c>
      <c r="K3172" t="s">
        <v>109</v>
      </c>
      <c r="L3172" t="s">
        <v>110</v>
      </c>
      <c r="M3172" t="s">
        <v>38</v>
      </c>
      <c r="N3172" t="s">
        <v>668</v>
      </c>
      <c r="O3172" s="23">
        <v>618</v>
      </c>
      <c r="P3172" s="9">
        <v>14.1</v>
      </c>
      <c r="Q3172" t="s">
        <v>40</v>
      </c>
      <c r="R3172">
        <v>34317</v>
      </c>
      <c r="S3172" s="9">
        <v>43.82</v>
      </c>
      <c r="T3172" s="26">
        <v>6.19</v>
      </c>
      <c r="U3172" s="8">
        <v>271.25</v>
      </c>
      <c r="V3172" t="s">
        <v>5446</v>
      </c>
      <c r="W3172" t="s">
        <v>2007</v>
      </c>
      <c r="X3172" t="s">
        <v>42</v>
      </c>
      <c r="Y3172" t="s">
        <v>2188</v>
      </c>
      <c r="AA3172" s="1">
        <f t="shared" si="357"/>
        <v>45993</v>
      </c>
      <c r="AB3172" s="2">
        <f t="shared" si="358"/>
        <v>12</v>
      </c>
      <c r="AC3172" s="2">
        <f t="shared" si="359"/>
        <v>2025</v>
      </c>
      <c r="AD3172" s="2" t="str">
        <f>IFERROR(VLOOKUP(A3172,'Aux Área'!$A$4:$B$123,2,0),"-")</f>
        <v>INSPEÇÃO</v>
      </c>
    </row>
    <row r="3173" spans="1:30" x14ac:dyDescent="0.3">
      <c r="A3173" t="s">
        <v>52</v>
      </c>
      <c r="B3173" t="s">
        <v>1449</v>
      </c>
      <c r="C3173" t="s">
        <v>5447</v>
      </c>
      <c r="D3173" t="s">
        <v>446</v>
      </c>
      <c r="E3173" t="s">
        <v>447</v>
      </c>
      <c r="F3173" t="s">
        <v>53</v>
      </c>
      <c r="G3173" t="s">
        <v>1500</v>
      </c>
      <c r="H3173" t="s">
        <v>36</v>
      </c>
      <c r="I3173" t="s">
        <v>37</v>
      </c>
      <c r="J3173" t="s">
        <v>231</v>
      </c>
      <c r="K3173" t="s">
        <v>232</v>
      </c>
      <c r="L3173" t="s">
        <v>217</v>
      </c>
      <c r="M3173" t="s">
        <v>38</v>
      </c>
      <c r="N3173" t="s">
        <v>39</v>
      </c>
      <c r="O3173" s="23">
        <v>301</v>
      </c>
      <c r="P3173" s="9">
        <v>8.09</v>
      </c>
      <c r="Q3173" t="s">
        <v>40</v>
      </c>
      <c r="R3173">
        <v>36109</v>
      </c>
      <c r="S3173" s="9">
        <v>37.21</v>
      </c>
      <c r="T3173" s="26">
        <v>4.351</v>
      </c>
      <c r="U3173" s="8">
        <v>161.88999999999999</v>
      </c>
      <c r="V3173" t="s">
        <v>5448</v>
      </c>
      <c r="W3173" t="s">
        <v>2007</v>
      </c>
      <c r="X3173" t="s">
        <v>42</v>
      </c>
      <c r="Y3173" t="s">
        <v>1740</v>
      </c>
      <c r="AA3173" s="1">
        <f t="shared" si="357"/>
        <v>45993</v>
      </c>
      <c r="AB3173" s="2">
        <f t="shared" si="358"/>
        <v>12</v>
      </c>
      <c r="AC3173" s="2">
        <f t="shared" si="359"/>
        <v>2025</v>
      </c>
      <c r="AD3173" s="2" t="str">
        <f>IFERROR(VLOOKUP(A3173,'Aux Área'!$A$4:$B$123,2,0),"-")</f>
        <v>OPERAÇÃO</v>
      </c>
    </row>
    <row r="3174" spans="1:30" x14ac:dyDescent="0.3">
      <c r="A3174" t="s">
        <v>5182</v>
      </c>
      <c r="B3174" t="s">
        <v>5183</v>
      </c>
      <c r="C3174" t="s">
        <v>5449</v>
      </c>
      <c r="D3174" t="s">
        <v>5215</v>
      </c>
      <c r="E3174" t="s">
        <v>5216</v>
      </c>
      <c r="F3174" t="s">
        <v>15238</v>
      </c>
      <c r="G3174" t="s">
        <v>1300</v>
      </c>
      <c r="H3174" t="s">
        <v>1301</v>
      </c>
      <c r="I3174" t="s">
        <v>37</v>
      </c>
      <c r="J3174" t="s">
        <v>1681</v>
      </c>
      <c r="K3174" t="s">
        <v>1682</v>
      </c>
      <c r="L3174" t="s">
        <v>141</v>
      </c>
      <c r="M3174" t="s">
        <v>38</v>
      </c>
      <c r="N3174" t="s">
        <v>39</v>
      </c>
      <c r="O3174" s="23">
        <v>190</v>
      </c>
      <c r="P3174" s="9">
        <v>7.84</v>
      </c>
      <c r="Q3174" t="s">
        <v>40</v>
      </c>
      <c r="R3174">
        <v>33468</v>
      </c>
      <c r="S3174" s="9">
        <v>24.23</v>
      </c>
      <c r="T3174" s="26">
        <v>4.6399999999999997</v>
      </c>
      <c r="U3174" s="8">
        <v>112.43</v>
      </c>
      <c r="V3174" t="s">
        <v>41</v>
      </c>
      <c r="W3174" t="s">
        <v>2276</v>
      </c>
      <c r="X3174" t="s">
        <v>42</v>
      </c>
      <c r="Y3174" t="s">
        <v>2277</v>
      </c>
      <c r="AA3174" s="1">
        <f t="shared" si="357"/>
        <v>45993</v>
      </c>
      <c r="AB3174" s="2">
        <f t="shared" si="358"/>
        <v>12</v>
      </c>
      <c r="AC3174" s="2">
        <f t="shared" si="359"/>
        <v>2025</v>
      </c>
      <c r="AD3174" s="2" t="str">
        <f>IFERROR(VLOOKUP(A3174,'Aux Área'!$A$4:$B$123,2,0),"-")</f>
        <v>ENGENHARIA</v>
      </c>
    </row>
    <row r="3175" spans="1:30" x14ac:dyDescent="0.3">
      <c r="A3175" t="s">
        <v>2306</v>
      </c>
      <c r="B3175" t="s">
        <v>4613</v>
      </c>
      <c r="C3175" t="s">
        <v>5450</v>
      </c>
      <c r="D3175" t="s">
        <v>3428</v>
      </c>
      <c r="E3175" t="s">
        <v>3429</v>
      </c>
      <c r="F3175" t="s">
        <v>2309</v>
      </c>
      <c r="G3175" t="s">
        <v>1135</v>
      </c>
      <c r="H3175" t="s">
        <v>2275</v>
      </c>
      <c r="I3175" t="s">
        <v>1497</v>
      </c>
      <c r="J3175" t="s">
        <v>1665</v>
      </c>
      <c r="K3175" t="s">
        <v>1666</v>
      </c>
      <c r="L3175" t="s">
        <v>301</v>
      </c>
      <c r="M3175" t="s">
        <v>38</v>
      </c>
      <c r="N3175" t="s">
        <v>39</v>
      </c>
      <c r="O3175" s="23">
        <v>366</v>
      </c>
      <c r="P3175" s="9">
        <v>10.210000000000001</v>
      </c>
      <c r="Q3175" t="s">
        <v>40</v>
      </c>
      <c r="R3175">
        <v>30666</v>
      </c>
      <c r="S3175" s="9">
        <v>35.86</v>
      </c>
      <c r="T3175" s="26">
        <v>4.29</v>
      </c>
      <c r="U3175" s="8">
        <v>153.84</v>
      </c>
      <c r="V3175" t="s">
        <v>5451</v>
      </c>
      <c r="W3175" t="s">
        <v>2276</v>
      </c>
      <c r="X3175" t="s">
        <v>42</v>
      </c>
      <c r="Y3175" t="s">
        <v>2277</v>
      </c>
      <c r="AA3175" s="1">
        <f t="shared" si="357"/>
        <v>45993</v>
      </c>
      <c r="AB3175" s="2">
        <f t="shared" si="358"/>
        <v>12</v>
      </c>
      <c r="AC3175" s="2">
        <f t="shared" si="359"/>
        <v>2025</v>
      </c>
      <c r="AD3175" s="2" t="str">
        <f>IFERROR(VLOOKUP(A3175,'Aux Área'!$A$4:$B$123,2,0),"-")</f>
        <v>INSPEÇÃO</v>
      </c>
    </row>
    <row r="3176" spans="1:30" x14ac:dyDescent="0.3">
      <c r="A3176" t="s">
        <v>62</v>
      </c>
      <c r="B3176" t="s">
        <v>1455</v>
      </c>
      <c r="C3176" t="s">
        <v>5452</v>
      </c>
      <c r="D3176" t="s">
        <v>158</v>
      </c>
      <c r="E3176" t="s">
        <v>159</v>
      </c>
      <c r="F3176" t="s">
        <v>63</v>
      </c>
      <c r="G3176" t="s">
        <v>1500</v>
      </c>
      <c r="H3176" t="s">
        <v>36</v>
      </c>
      <c r="I3176" t="s">
        <v>37</v>
      </c>
      <c r="J3176" t="s">
        <v>165</v>
      </c>
      <c r="K3176" t="s">
        <v>166</v>
      </c>
      <c r="L3176" t="s">
        <v>167</v>
      </c>
      <c r="M3176" t="s">
        <v>38</v>
      </c>
      <c r="N3176" t="s">
        <v>39</v>
      </c>
      <c r="O3176" s="23">
        <v>305</v>
      </c>
      <c r="P3176" s="9">
        <v>8.25</v>
      </c>
      <c r="Q3176" t="s">
        <v>40</v>
      </c>
      <c r="R3176">
        <v>47244</v>
      </c>
      <c r="S3176" s="9">
        <v>36.99</v>
      </c>
      <c r="T3176" s="26">
        <v>4.4610000000000003</v>
      </c>
      <c r="U3176" s="8">
        <v>165</v>
      </c>
      <c r="V3176" t="s">
        <v>112</v>
      </c>
      <c r="W3176" t="s">
        <v>2007</v>
      </c>
      <c r="X3176" t="s">
        <v>42</v>
      </c>
      <c r="Y3176" t="s">
        <v>1740</v>
      </c>
      <c r="AA3176" s="1">
        <f t="shared" si="357"/>
        <v>45993</v>
      </c>
      <c r="AB3176" s="2">
        <f t="shared" si="358"/>
        <v>12</v>
      </c>
      <c r="AC3176" s="2">
        <f t="shared" si="359"/>
        <v>2025</v>
      </c>
      <c r="AD3176" s="2" t="str">
        <f>IFERROR(VLOOKUP(A3176,'Aux Área'!$A$4:$B$123,2,0),"-")</f>
        <v>CONSERVA</v>
      </c>
    </row>
    <row r="3177" spans="1:30" x14ac:dyDescent="0.3">
      <c r="A3177" t="s">
        <v>54</v>
      </c>
      <c r="B3177" t="s">
        <v>319</v>
      </c>
      <c r="C3177" t="s">
        <v>5453</v>
      </c>
      <c r="D3177" t="s">
        <v>1480</v>
      </c>
      <c r="E3177" t="s">
        <v>1481</v>
      </c>
      <c r="F3177" t="s">
        <v>55</v>
      </c>
      <c r="G3177" t="s">
        <v>1500</v>
      </c>
      <c r="H3177" t="s">
        <v>36</v>
      </c>
      <c r="I3177" t="s">
        <v>37</v>
      </c>
      <c r="J3177" t="s">
        <v>2387</v>
      </c>
      <c r="K3177" t="s">
        <v>2388</v>
      </c>
      <c r="L3177" t="s">
        <v>870</v>
      </c>
      <c r="M3177" t="s">
        <v>38</v>
      </c>
      <c r="N3177" t="s">
        <v>39</v>
      </c>
      <c r="O3177" s="23">
        <v>347</v>
      </c>
      <c r="P3177" s="9">
        <v>9.1</v>
      </c>
      <c r="Q3177" t="s">
        <v>40</v>
      </c>
      <c r="R3177">
        <v>30004</v>
      </c>
      <c r="S3177" s="9">
        <v>38.14</v>
      </c>
      <c r="T3177" s="26">
        <v>4.09</v>
      </c>
      <c r="U3177" s="8">
        <v>156</v>
      </c>
      <c r="V3177" t="s">
        <v>112</v>
      </c>
      <c r="W3177" t="s">
        <v>2007</v>
      </c>
      <c r="X3177" t="s">
        <v>42</v>
      </c>
      <c r="Y3177" t="s">
        <v>1740</v>
      </c>
      <c r="AA3177" s="1">
        <f t="shared" si="357"/>
        <v>45993</v>
      </c>
      <c r="AB3177" s="2">
        <f t="shared" si="358"/>
        <v>12</v>
      </c>
      <c r="AC3177" s="2">
        <f t="shared" si="359"/>
        <v>2025</v>
      </c>
      <c r="AD3177" s="2" t="str">
        <f>IFERROR(VLOOKUP(A3177,'Aux Área'!$A$4:$B$123,2,0),"-")</f>
        <v>ENGENHARIA</v>
      </c>
    </row>
    <row r="3178" spans="1:30" x14ac:dyDescent="0.3">
      <c r="A3178" t="s">
        <v>68</v>
      </c>
      <c r="B3178" t="s">
        <v>296</v>
      </c>
      <c r="C3178" t="s">
        <v>5454</v>
      </c>
      <c r="D3178" t="s">
        <v>80</v>
      </c>
      <c r="E3178" t="s">
        <v>81</v>
      </c>
      <c r="F3178" t="s">
        <v>69</v>
      </c>
      <c r="G3178" t="s">
        <v>1503</v>
      </c>
      <c r="H3178" t="s">
        <v>36</v>
      </c>
      <c r="I3178" t="s">
        <v>37</v>
      </c>
      <c r="J3178" t="s">
        <v>241</v>
      </c>
      <c r="K3178" t="s">
        <v>242</v>
      </c>
      <c r="L3178" t="s">
        <v>110</v>
      </c>
      <c r="M3178" t="s">
        <v>38</v>
      </c>
      <c r="N3178" t="s">
        <v>39</v>
      </c>
      <c r="O3178" s="23">
        <v>406</v>
      </c>
      <c r="P3178" s="9">
        <v>9.8800000000000008</v>
      </c>
      <c r="Q3178" t="s">
        <v>40</v>
      </c>
      <c r="R3178">
        <v>12900</v>
      </c>
      <c r="S3178" s="9">
        <v>41.09</v>
      </c>
      <c r="T3178" s="26">
        <v>4.09</v>
      </c>
      <c r="U3178" s="8">
        <v>168.05</v>
      </c>
      <c r="V3178" t="s">
        <v>41</v>
      </c>
      <c r="W3178" t="s">
        <v>2007</v>
      </c>
      <c r="X3178" t="s">
        <v>42</v>
      </c>
      <c r="Y3178" t="s">
        <v>1740</v>
      </c>
      <c r="AA3178" s="1">
        <f t="shared" si="357"/>
        <v>45993</v>
      </c>
      <c r="AB3178" s="2">
        <f t="shared" si="358"/>
        <v>12</v>
      </c>
      <c r="AC3178" s="2">
        <f t="shared" si="359"/>
        <v>2025</v>
      </c>
      <c r="AD3178" s="2" t="str">
        <f>IFERROR(VLOOKUP(A3178,'Aux Área'!$A$4:$B$123,2,0),"-")</f>
        <v>OPERAÇÃO</v>
      </c>
    </row>
    <row r="3179" spans="1:30" x14ac:dyDescent="0.3">
      <c r="A3179" t="s">
        <v>2638</v>
      </c>
      <c r="B3179" t="s">
        <v>4593</v>
      </c>
      <c r="C3179" t="s">
        <v>5455</v>
      </c>
      <c r="D3179" t="s">
        <v>3419</v>
      </c>
      <c r="E3179" t="s">
        <v>3420</v>
      </c>
      <c r="F3179" t="s">
        <v>2641</v>
      </c>
      <c r="G3179" t="s">
        <v>1135</v>
      </c>
      <c r="H3179" t="s">
        <v>2275</v>
      </c>
      <c r="I3179" t="s">
        <v>1497</v>
      </c>
      <c r="J3179" t="s">
        <v>275</v>
      </c>
      <c r="K3179" t="s">
        <v>276</v>
      </c>
      <c r="L3179" t="s">
        <v>124</v>
      </c>
      <c r="M3179" t="s">
        <v>38</v>
      </c>
      <c r="N3179" t="s">
        <v>39</v>
      </c>
      <c r="O3179" s="23">
        <v>456</v>
      </c>
      <c r="P3179" s="9">
        <v>9.9</v>
      </c>
      <c r="Q3179" t="s">
        <v>40</v>
      </c>
      <c r="R3179">
        <v>29361</v>
      </c>
      <c r="S3179" s="9">
        <v>46.08</v>
      </c>
      <c r="T3179" s="26">
        <v>4.3899999999999997</v>
      </c>
      <c r="U3179" s="8">
        <v>202.29</v>
      </c>
      <c r="V3179" t="s">
        <v>5456</v>
      </c>
      <c r="W3179" t="s">
        <v>2276</v>
      </c>
      <c r="X3179" t="s">
        <v>42</v>
      </c>
      <c r="Y3179" t="s">
        <v>2277</v>
      </c>
      <c r="AA3179" s="1">
        <f t="shared" si="357"/>
        <v>45993</v>
      </c>
      <c r="AB3179" s="2">
        <f t="shared" si="358"/>
        <v>12</v>
      </c>
      <c r="AC3179" s="2">
        <f t="shared" si="359"/>
        <v>2025</v>
      </c>
      <c r="AD3179" s="2" t="str">
        <f>IFERROR(VLOOKUP(A3179,'Aux Área'!$A$4:$B$123,2,0),"-")</f>
        <v>INSPEÇÃO</v>
      </c>
    </row>
    <row r="3180" spans="1:30" x14ac:dyDescent="0.3">
      <c r="A3180" t="s">
        <v>1130</v>
      </c>
      <c r="B3180" t="s">
        <v>1131</v>
      </c>
      <c r="C3180" t="s">
        <v>5457</v>
      </c>
      <c r="D3180" t="s">
        <v>1133</v>
      </c>
      <c r="E3180" t="s">
        <v>1134</v>
      </c>
      <c r="F3180" t="s">
        <v>1130</v>
      </c>
      <c r="G3180" t="s">
        <v>1635</v>
      </c>
      <c r="H3180" t="s">
        <v>1136</v>
      </c>
      <c r="I3180" t="s">
        <v>1137</v>
      </c>
      <c r="J3180" t="s">
        <v>5458</v>
      </c>
      <c r="K3180" t="s">
        <v>5459</v>
      </c>
      <c r="L3180" t="s">
        <v>746</v>
      </c>
      <c r="M3180" t="s">
        <v>747</v>
      </c>
      <c r="N3180" t="s">
        <v>707</v>
      </c>
      <c r="O3180" s="23">
        <v>398</v>
      </c>
      <c r="P3180" s="9">
        <v>7.63</v>
      </c>
      <c r="Q3180" t="s">
        <v>40</v>
      </c>
      <c r="R3180">
        <v>27130</v>
      </c>
      <c r="S3180" s="9">
        <v>52.17</v>
      </c>
      <c r="T3180" s="26">
        <v>6.6909999999999998</v>
      </c>
      <c r="U3180" s="8">
        <v>349.06</v>
      </c>
      <c r="V3180" t="s">
        <v>5460</v>
      </c>
      <c r="W3180" t="s">
        <v>2007</v>
      </c>
      <c r="X3180" t="s">
        <v>42</v>
      </c>
      <c r="Y3180" t="s">
        <v>1740</v>
      </c>
      <c r="AA3180" s="1">
        <f t="shared" si="357"/>
        <v>45993</v>
      </c>
      <c r="AB3180" s="2">
        <f t="shared" si="358"/>
        <v>12</v>
      </c>
      <c r="AC3180" s="2">
        <f t="shared" si="359"/>
        <v>2025</v>
      </c>
      <c r="AD3180" s="2" t="str">
        <f>IFERROR(VLOOKUP(A3180,'Aux Área'!$A$4:$B$123,2,0),"-")</f>
        <v>DIRETORIA</v>
      </c>
    </row>
    <row r="3181" spans="1:30" x14ac:dyDescent="0.3">
      <c r="A3181" t="s">
        <v>60</v>
      </c>
      <c r="B3181" t="s">
        <v>614</v>
      </c>
      <c r="C3181" t="s">
        <v>5461</v>
      </c>
      <c r="D3181" t="s">
        <v>1206</v>
      </c>
      <c r="E3181" t="s">
        <v>1207</v>
      </c>
      <c r="F3181" t="s">
        <v>61</v>
      </c>
      <c r="G3181" t="s">
        <v>1500</v>
      </c>
      <c r="H3181" t="s">
        <v>36</v>
      </c>
      <c r="I3181" t="s">
        <v>37</v>
      </c>
      <c r="J3181" t="s">
        <v>165</v>
      </c>
      <c r="K3181" t="s">
        <v>166</v>
      </c>
      <c r="L3181" t="s">
        <v>167</v>
      </c>
      <c r="M3181" t="s">
        <v>38</v>
      </c>
      <c r="N3181" t="s">
        <v>39</v>
      </c>
      <c r="O3181" s="23">
        <v>142</v>
      </c>
      <c r="P3181" s="9">
        <v>9.0500000000000007</v>
      </c>
      <c r="Q3181" t="s">
        <v>40</v>
      </c>
      <c r="R3181">
        <v>22206</v>
      </c>
      <c r="S3181" s="9">
        <v>15.69</v>
      </c>
      <c r="T3181" s="26">
        <v>4.4610000000000003</v>
      </c>
      <c r="U3181" s="8">
        <v>70</v>
      </c>
      <c r="V3181" t="s">
        <v>112</v>
      </c>
      <c r="W3181" t="s">
        <v>2007</v>
      </c>
      <c r="X3181" t="s">
        <v>42</v>
      </c>
      <c r="Y3181" t="s">
        <v>1740</v>
      </c>
      <c r="AA3181" s="1">
        <f t="shared" si="357"/>
        <v>45993</v>
      </c>
      <c r="AB3181" s="2">
        <f t="shared" si="358"/>
        <v>12</v>
      </c>
      <c r="AC3181" s="2">
        <f t="shared" si="359"/>
        <v>2025</v>
      </c>
      <c r="AD3181" s="2" t="str">
        <f>IFERROR(VLOOKUP(A3181,'Aux Área'!$A$4:$B$123,2,0),"-")</f>
        <v>QSMS</v>
      </c>
    </row>
    <row r="3182" spans="1:30" x14ac:dyDescent="0.3">
      <c r="A3182" t="s">
        <v>2643</v>
      </c>
      <c r="B3182" t="s">
        <v>2307</v>
      </c>
      <c r="C3182" t="s">
        <v>5462</v>
      </c>
      <c r="D3182" t="s">
        <v>4988</v>
      </c>
      <c r="E3182" t="s">
        <v>4989</v>
      </c>
      <c r="F3182" t="s">
        <v>2646</v>
      </c>
      <c r="G3182" t="s">
        <v>1300</v>
      </c>
      <c r="H3182" t="s">
        <v>1301</v>
      </c>
      <c r="I3182" t="s">
        <v>37</v>
      </c>
      <c r="J3182" t="s">
        <v>122</v>
      </c>
      <c r="K3182" t="s">
        <v>123</v>
      </c>
      <c r="L3182" t="s">
        <v>124</v>
      </c>
      <c r="M3182" t="s">
        <v>38</v>
      </c>
      <c r="N3182" t="s">
        <v>39</v>
      </c>
      <c r="O3182" s="23">
        <v>450</v>
      </c>
      <c r="P3182" s="9">
        <v>10.87</v>
      </c>
      <c r="Q3182" t="s">
        <v>40</v>
      </c>
      <c r="R3182">
        <v>31734</v>
      </c>
      <c r="S3182" s="9">
        <v>41.39</v>
      </c>
      <c r="T3182" s="26">
        <v>4.49</v>
      </c>
      <c r="U3182" s="8">
        <v>185.84</v>
      </c>
      <c r="V3182" t="s">
        <v>246</v>
      </c>
      <c r="W3182" t="s">
        <v>2276</v>
      </c>
      <c r="X3182" t="s">
        <v>42</v>
      </c>
      <c r="Y3182" t="s">
        <v>2277</v>
      </c>
      <c r="AA3182" s="1">
        <f t="shared" si="357"/>
        <v>45993</v>
      </c>
      <c r="AB3182" s="2">
        <f t="shared" si="358"/>
        <v>12</v>
      </c>
      <c r="AC3182" s="2">
        <f t="shared" si="359"/>
        <v>2025</v>
      </c>
      <c r="AD3182" s="2" t="str">
        <f>IFERROR(VLOOKUP(A3182,'Aux Área'!$A$4:$B$123,2,0),"-")</f>
        <v>INSPEÇÃO</v>
      </c>
    </row>
    <row r="3183" spans="1:30" x14ac:dyDescent="0.3">
      <c r="A3183" t="s">
        <v>2314</v>
      </c>
      <c r="B3183" t="s">
        <v>4624</v>
      </c>
      <c r="C3183" t="s">
        <v>5463</v>
      </c>
      <c r="D3183" t="s">
        <v>3410</v>
      </c>
      <c r="E3183" t="s">
        <v>3411</v>
      </c>
      <c r="F3183" t="s">
        <v>2317</v>
      </c>
      <c r="G3183" t="s">
        <v>1300</v>
      </c>
      <c r="H3183" t="s">
        <v>1301</v>
      </c>
      <c r="I3183" t="s">
        <v>37</v>
      </c>
      <c r="J3183" t="s">
        <v>231</v>
      </c>
      <c r="K3183" t="s">
        <v>232</v>
      </c>
      <c r="L3183" t="s">
        <v>217</v>
      </c>
      <c r="M3183" t="s">
        <v>38</v>
      </c>
      <c r="N3183" t="s">
        <v>39</v>
      </c>
      <c r="O3183" s="23">
        <v>444</v>
      </c>
      <c r="P3183" s="9">
        <v>9.1999999999999993</v>
      </c>
      <c r="Q3183" t="s">
        <v>40</v>
      </c>
      <c r="R3183">
        <v>37775</v>
      </c>
      <c r="S3183" s="9">
        <v>48.27</v>
      </c>
      <c r="T3183" s="26">
        <v>4.351</v>
      </c>
      <c r="U3183" s="8">
        <v>210</v>
      </c>
      <c r="V3183" t="s">
        <v>5464</v>
      </c>
      <c r="W3183" t="s">
        <v>2276</v>
      </c>
      <c r="X3183" t="s">
        <v>42</v>
      </c>
      <c r="Y3183" t="s">
        <v>2277</v>
      </c>
      <c r="AA3183" s="1">
        <f t="shared" si="357"/>
        <v>45993</v>
      </c>
      <c r="AB3183" s="2">
        <f t="shared" si="358"/>
        <v>12</v>
      </c>
      <c r="AC3183" s="2">
        <f t="shared" si="359"/>
        <v>2025</v>
      </c>
      <c r="AD3183" s="2" t="str">
        <f>IFERROR(VLOOKUP(A3183,'Aux Área'!$A$4:$B$123,2,0),"-")</f>
        <v>INSPEÇÃO</v>
      </c>
    </row>
    <row r="3184" spans="1:30" x14ac:dyDescent="0.3">
      <c r="A3184" t="s">
        <v>58</v>
      </c>
      <c r="B3184" t="s">
        <v>250</v>
      </c>
      <c r="C3184" t="s">
        <v>5465</v>
      </c>
      <c r="D3184" t="s">
        <v>87</v>
      </c>
      <c r="E3184" t="s">
        <v>88</v>
      </c>
      <c r="F3184" t="s">
        <v>59</v>
      </c>
      <c r="G3184" t="s">
        <v>1500</v>
      </c>
      <c r="H3184" t="s">
        <v>36</v>
      </c>
      <c r="I3184" t="s">
        <v>37</v>
      </c>
      <c r="J3184" t="s">
        <v>1665</v>
      </c>
      <c r="K3184" t="s">
        <v>1666</v>
      </c>
      <c r="L3184" t="s">
        <v>301</v>
      </c>
      <c r="M3184" t="s">
        <v>38</v>
      </c>
      <c r="N3184" t="s">
        <v>39</v>
      </c>
      <c r="O3184" s="23">
        <v>276</v>
      </c>
      <c r="P3184" s="9">
        <v>7.22</v>
      </c>
      <c r="Q3184" t="s">
        <v>40</v>
      </c>
      <c r="R3184">
        <v>58380</v>
      </c>
      <c r="S3184" s="9">
        <v>38.24</v>
      </c>
      <c r="T3184" s="26">
        <v>4.29</v>
      </c>
      <c r="U3184" s="8">
        <v>164.05</v>
      </c>
      <c r="V3184" t="s">
        <v>5466</v>
      </c>
      <c r="W3184" t="s">
        <v>2007</v>
      </c>
      <c r="X3184" t="s">
        <v>42</v>
      </c>
      <c r="Y3184" t="s">
        <v>1740</v>
      </c>
      <c r="AA3184" s="1">
        <f t="shared" si="357"/>
        <v>45993</v>
      </c>
      <c r="AB3184" s="2">
        <f t="shared" si="358"/>
        <v>12</v>
      </c>
      <c r="AC3184" s="2">
        <f t="shared" si="359"/>
        <v>2025</v>
      </c>
      <c r="AD3184" s="2" t="str">
        <f>IFERROR(VLOOKUP(A3184,'Aux Área'!$A$4:$B$123,2,0),"-")</f>
        <v>CONSERVA</v>
      </c>
    </row>
    <row r="3185" spans="1:30" x14ac:dyDescent="0.3">
      <c r="A3185" t="s">
        <v>62</v>
      </c>
      <c r="B3185" t="s">
        <v>1455</v>
      </c>
      <c r="C3185" t="s">
        <v>5467</v>
      </c>
      <c r="D3185" t="s">
        <v>158</v>
      </c>
      <c r="E3185" t="s">
        <v>159</v>
      </c>
      <c r="F3185" t="s">
        <v>63</v>
      </c>
      <c r="G3185" t="s">
        <v>1500</v>
      </c>
      <c r="H3185" t="s">
        <v>36</v>
      </c>
      <c r="I3185" t="s">
        <v>37</v>
      </c>
      <c r="J3185" t="s">
        <v>241</v>
      </c>
      <c r="K3185" t="s">
        <v>242</v>
      </c>
      <c r="L3185" t="s">
        <v>110</v>
      </c>
      <c r="M3185" t="s">
        <v>38</v>
      </c>
      <c r="N3185" t="s">
        <v>39</v>
      </c>
      <c r="O3185" s="23">
        <v>530</v>
      </c>
      <c r="P3185" s="9">
        <v>18.52</v>
      </c>
      <c r="Q3185" t="s">
        <v>40</v>
      </c>
      <c r="R3185">
        <v>47774</v>
      </c>
      <c r="S3185" s="9">
        <v>28.61</v>
      </c>
      <c r="T3185" s="26">
        <v>4.0890000000000004</v>
      </c>
      <c r="U3185" s="8">
        <v>117</v>
      </c>
      <c r="V3185" t="s">
        <v>41</v>
      </c>
      <c r="W3185" t="s">
        <v>2007</v>
      </c>
      <c r="X3185" t="s">
        <v>42</v>
      </c>
      <c r="Y3185" t="s">
        <v>1740</v>
      </c>
      <c r="AA3185" s="1">
        <f t="shared" si="357"/>
        <v>45993</v>
      </c>
      <c r="AB3185" s="2">
        <f t="shared" si="358"/>
        <v>12</v>
      </c>
      <c r="AC3185" s="2">
        <f t="shared" si="359"/>
        <v>2025</v>
      </c>
      <c r="AD3185" s="2" t="str">
        <f>IFERROR(VLOOKUP(A3185,'Aux Área'!$A$4:$B$123,2,0),"-")</f>
        <v>CONSERVA</v>
      </c>
    </row>
    <row r="3186" spans="1:30" x14ac:dyDescent="0.3">
      <c r="A3186" t="s">
        <v>2282</v>
      </c>
      <c r="B3186" t="s">
        <v>4679</v>
      </c>
      <c r="C3186" t="s">
        <v>5468</v>
      </c>
      <c r="D3186" t="s">
        <v>3162</v>
      </c>
      <c r="E3186" t="s">
        <v>3163</v>
      </c>
      <c r="F3186" t="s">
        <v>2285</v>
      </c>
      <c r="G3186" t="s">
        <v>1135</v>
      </c>
      <c r="H3186" t="s">
        <v>2275</v>
      </c>
      <c r="I3186" t="s">
        <v>1497</v>
      </c>
      <c r="J3186" t="s">
        <v>165</v>
      </c>
      <c r="K3186" t="s">
        <v>166</v>
      </c>
      <c r="L3186" t="s">
        <v>167</v>
      </c>
      <c r="M3186" t="s">
        <v>38</v>
      </c>
      <c r="N3186" t="s">
        <v>39</v>
      </c>
      <c r="O3186" s="23">
        <v>315</v>
      </c>
      <c r="P3186" s="9">
        <v>8.7899999999999991</v>
      </c>
      <c r="Q3186" t="s">
        <v>40</v>
      </c>
      <c r="R3186">
        <v>32249</v>
      </c>
      <c r="S3186" s="9">
        <v>35.83</v>
      </c>
      <c r="T3186" s="26">
        <v>4.46</v>
      </c>
      <c r="U3186" s="8">
        <v>159.81</v>
      </c>
      <c r="V3186" t="s">
        <v>112</v>
      </c>
      <c r="W3186" t="s">
        <v>2276</v>
      </c>
      <c r="X3186" t="s">
        <v>42</v>
      </c>
      <c r="Y3186" t="s">
        <v>2277</v>
      </c>
      <c r="AA3186" s="1">
        <f t="shared" si="357"/>
        <v>45993</v>
      </c>
      <c r="AB3186" s="2">
        <f t="shared" si="358"/>
        <v>12</v>
      </c>
      <c r="AC3186" s="2">
        <f t="shared" si="359"/>
        <v>2025</v>
      </c>
      <c r="AD3186" s="2" t="str">
        <f>IFERROR(VLOOKUP(A3186,'Aux Área'!$A$4:$B$123,2,0),"-")</f>
        <v>INSPEÇÃO</v>
      </c>
    </row>
    <row r="3187" spans="1:30" x14ac:dyDescent="0.3">
      <c r="A3187" t="s">
        <v>50</v>
      </c>
      <c r="B3187" t="s">
        <v>324</v>
      </c>
      <c r="C3187" t="s">
        <v>5469</v>
      </c>
      <c r="D3187" t="s">
        <v>326</v>
      </c>
      <c r="E3187" t="s">
        <v>327</v>
      </c>
      <c r="F3187" t="s">
        <v>51</v>
      </c>
      <c r="G3187" t="s">
        <v>1500</v>
      </c>
      <c r="H3187" t="s">
        <v>36</v>
      </c>
      <c r="I3187" t="s">
        <v>37</v>
      </c>
      <c r="J3187" t="s">
        <v>1665</v>
      </c>
      <c r="K3187" t="s">
        <v>1666</v>
      </c>
      <c r="L3187" t="s">
        <v>301</v>
      </c>
      <c r="M3187" t="s">
        <v>38</v>
      </c>
      <c r="N3187" t="s">
        <v>39</v>
      </c>
      <c r="O3187" s="23">
        <v>357</v>
      </c>
      <c r="P3187" s="9">
        <v>8.8699999999999992</v>
      </c>
      <c r="Q3187" t="s">
        <v>40</v>
      </c>
      <c r="R3187">
        <v>15581</v>
      </c>
      <c r="S3187" s="9">
        <v>40.26</v>
      </c>
      <c r="T3187" s="26">
        <v>4.29</v>
      </c>
      <c r="U3187" s="8">
        <v>172.72</v>
      </c>
      <c r="V3187" t="s">
        <v>5470</v>
      </c>
      <c r="W3187" t="s">
        <v>2007</v>
      </c>
      <c r="X3187" t="s">
        <v>42</v>
      </c>
      <c r="Y3187" t="s">
        <v>1740</v>
      </c>
      <c r="AA3187" s="1">
        <f t="shared" si="357"/>
        <v>45993</v>
      </c>
      <c r="AB3187" s="2">
        <f t="shared" si="358"/>
        <v>12</v>
      </c>
      <c r="AC3187" s="2">
        <f t="shared" si="359"/>
        <v>2025</v>
      </c>
      <c r="AD3187" s="2" t="str">
        <f>IFERROR(VLOOKUP(A3187,'Aux Área'!$A$4:$B$123,2,0),"-")</f>
        <v>TI</v>
      </c>
    </row>
    <row r="3188" spans="1:30" x14ac:dyDescent="0.3">
      <c r="A3188" t="s">
        <v>2691</v>
      </c>
      <c r="B3188" t="s">
        <v>2692</v>
      </c>
      <c r="C3188" t="s">
        <v>5471</v>
      </c>
      <c r="D3188" t="s">
        <v>2142</v>
      </c>
      <c r="E3188" t="s">
        <v>2143</v>
      </c>
      <c r="F3188" t="s">
        <v>3605</v>
      </c>
      <c r="G3188" t="s">
        <v>1635</v>
      </c>
      <c r="H3188" t="s">
        <v>2635</v>
      </c>
      <c r="I3188" t="s">
        <v>37</v>
      </c>
      <c r="J3188" t="s">
        <v>165</v>
      </c>
      <c r="K3188" t="s">
        <v>166</v>
      </c>
      <c r="L3188" t="s">
        <v>167</v>
      </c>
      <c r="M3188" t="s">
        <v>38</v>
      </c>
      <c r="N3188" t="s">
        <v>39</v>
      </c>
      <c r="O3188" s="23">
        <v>204</v>
      </c>
      <c r="P3188" s="9">
        <v>7.98</v>
      </c>
      <c r="Q3188" t="s">
        <v>40</v>
      </c>
      <c r="R3188">
        <v>7118</v>
      </c>
      <c r="S3188" s="9">
        <v>25.56</v>
      </c>
      <c r="T3188" s="26">
        <v>4.46</v>
      </c>
      <c r="U3188" s="8">
        <v>114.01</v>
      </c>
      <c r="V3188" t="s">
        <v>112</v>
      </c>
      <c r="W3188" t="s">
        <v>2007</v>
      </c>
      <c r="X3188" t="s">
        <v>42</v>
      </c>
      <c r="Y3188" t="s">
        <v>1740</v>
      </c>
      <c r="AA3188" s="1">
        <f t="shared" ref="AA3188:AA3213" si="360">DATEVALUE(C3188)</f>
        <v>45993</v>
      </c>
      <c r="AB3188" s="2">
        <f t="shared" ref="AB3188:AB3213" si="361">MONTH(AA3188)</f>
        <v>12</v>
      </c>
      <c r="AC3188" s="2">
        <f t="shared" ref="AC3188:AC3213" si="362">YEAR(AA3188)</f>
        <v>2025</v>
      </c>
      <c r="AD3188" s="2" t="str">
        <f>IFERROR(VLOOKUP(A3188,'Aux Área'!$A$4:$B$123,2,0),"-")</f>
        <v>TI</v>
      </c>
    </row>
    <row r="3189" spans="1:30" x14ac:dyDescent="0.3">
      <c r="A3189" t="s">
        <v>64</v>
      </c>
      <c r="B3189" t="s">
        <v>332</v>
      </c>
      <c r="C3189" t="s">
        <v>5472</v>
      </c>
      <c r="D3189" t="s">
        <v>127</v>
      </c>
      <c r="E3189" t="s">
        <v>128</v>
      </c>
      <c r="F3189" t="s">
        <v>65</v>
      </c>
      <c r="G3189" t="s">
        <v>1500</v>
      </c>
      <c r="H3189" t="s">
        <v>36</v>
      </c>
      <c r="I3189" t="s">
        <v>37</v>
      </c>
      <c r="J3189" t="s">
        <v>1681</v>
      </c>
      <c r="K3189" t="s">
        <v>1682</v>
      </c>
      <c r="L3189" t="s">
        <v>141</v>
      </c>
      <c r="M3189" t="s">
        <v>38</v>
      </c>
      <c r="N3189" t="s">
        <v>39</v>
      </c>
      <c r="O3189" s="23">
        <v>374</v>
      </c>
      <c r="P3189" s="9">
        <v>10.15</v>
      </c>
      <c r="Q3189" t="s">
        <v>40</v>
      </c>
      <c r="R3189">
        <v>33614</v>
      </c>
      <c r="S3189" s="9">
        <v>36.840000000000003</v>
      </c>
      <c r="T3189" s="26">
        <v>4.6399999999999997</v>
      </c>
      <c r="U3189" s="8">
        <v>170.95</v>
      </c>
      <c r="V3189" t="s">
        <v>41</v>
      </c>
      <c r="W3189" t="s">
        <v>2007</v>
      </c>
      <c r="X3189" t="s">
        <v>42</v>
      </c>
      <c r="Y3189" t="s">
        <v>1740</v>
      </c>
      <c r="AA3189" s="1">
        <f t="shared" si="360"/>
        <v>45993</v>
      </c>
      <c r="AB3189" s="2">
        <f t="shared" si="361"/>
        <v>12</v>
      </c>
      <c r="AC3189" s="2">
        <f t="shared" si="362"/>
        <v>2025</v>
      </c>
      <c r="AD3189" s="2" t="str">
        <f>IFERROR(VLOOKUP(A3189,'Aux Área'!$A$4:$B$123,2,0),"-")</f>
        <v>ENGENHARIA</v>
      </c>
    </row>
    <row r="3190" spans="1:30" x14ac:dyDescent="0.3">
      <c r="A3190" t="s">
        <v>1096</v>
      </c>
      <c r="B3190" t="s">
        <v>1097</v>
      </c>
      <c r="C3190" t="s">
        <v>5473</v>
      </c>
      <c r="D3190" t="s">
        <v>5474</v>
      </c>
      <c r="E3190" t="s">
        <v>5475</v>
      </c>
      <c r="F3190" t="s">
        <v>653</v>
      </c>
      <c r="G3190" t="s">
        <v>1495</v>
      </c>
      <c r="H3190" t="s">
        <v>1496</v>
      </c>
      <c r="I3190" t="s">
        <v>1497</v>
      </c>
      <c r="J3190" t="s">
        <v>1100</v>
      </c>
      <c r="K3190" t="s">
        <v>1101</v>
      </c>
      <c r="L3190" t="s">
        <v>181</v>
      </c>
      <c r="M3190" t="s">
        <v>38</v>
      </c>
      <c r="N3190" t="s">
        <v>638</v>
      </c>
      <c r="O3190" s="23">
        <v>0</v>
      </c>
      <c r="P3190" s="9">
        <v>0</v>
      </c>
      <c r="Q3190" t="s">
        <v>40</v>
      </c>
      <c r="R3190">
        <v>0</v>
      </c>
      <c r="S3190" s="9">
        <v>233.61</v>
      </c>
      <c r="T3190" s="26">
        <v>5.54</v>
      </c>
      <c r="U3190" s="8">
        <v>1294.24</v>
      </c>
      <c r="V3190" t="s">
        <v>5476</v>
      </c>
      <c r="W3190" t="s">
        <v>652</v>
      </c>
      <c r="X3190" t="s">
        <v>42</v>
      </c>
      <c r="Y3190" t="s">
        <v>653</v>
      </c>
      <c r="AA3190" s="1">
        <f t="shared" si="360"/>
        <v>45993</v>
      </c>
      <c r="AB3190" s="2">
        <f t="shared" si="361"/>
        <v>12</v>
      </c>
      <c r="AC3190" s="2">
        <f t="shared" si="362"/>
        <v>2025</v>
      </c>
      <c r="AD3190" s="2" t="str">
        <f>IFERROR(VLOOKUP(A3190,'Aux Área'!$A$4:$B$123,2,0),"-")</f>
        <v>SÃO PEDRO</v>
      </c>
    </row>
    <row r="3191" spans="1:30" x14ac:dyDescent="0.3">
      <c r="A3191" t="s">
        <v>2461</v>
      </c>
      <c r="B3191" t="s">
        <v>5008</v>
      </c>
      <c r="C3191" t="s">
        <v>5477</v>
      </c>
      <c r="D3191" t="s">
        <v>3135</v>
      </c>
      <c r="E3191" t="s">
        <v>3136</v>
      </c>
      <c r="F3191" t="s">
        <v>3574</v>
      </c>
      <c r="G3191" t="s">
        <v>1135</v>
      </c>
      <c r="H3191" t="s">
        <v>2275</v>
      </c>
      <c r="I3191" t="s">
        <v>1497</v>
      </c>
      <c r="J3191" t="s">
        <v>188</v>
      </c>
      <c r="K3191" t="s">
        <v>189</v>
      </c>
      <c r="L3191" t="s">
        <v>190</v>
      </c>
      <c r="M3191" t="s">
        <v>38</v>
      </c>
      <c r="N3191" t="s">
        <v>39</v>
      </c>
      <c r="O3191" s="23">
        <v>388</v>
      </c>
      <c r="P3191" s="9">
        <v>10.58</v>
      </c>
      <c r="Q3191" t="s">
        <v>40</v>
      </c>
      <c r="R3191">
        <v>18533</v>
      </c>
      <c r="S3191" s="9">
        <v>36.68</v>
      </c>
      <c r="T3191" s="26">
        <v>4.49</v>
      </c>
      <c r="U3191" s="8">
        <v>164.69</v>
      </c>
      <c r="V3191" t="s">
        <v>41</v>
      </c>
      <c r="W3191" t="s">
        <v>2276</v>
      </c>
      <c r="X3191" t="s">
        <v>42</v>
      </c>
      <c r="Y3191" t="s">
        <v>2277</v>
      </c>
      <c r="AA3191" s="1">
        <f t="shared" si="360"/>
        <v>45993</v>
      </c>
      <c r="AB3191" s="2">
        <f t="shared" si="361"/>
        <v>12</v>
      </c>
      <c r="AC3191" s="2">
        <f t="shared" si="362"/>
        <v>2025</v>
      </c>
      <c r="AD3191" s="2" t="str">
        <f>IFERROR(VLOOKUP(A3191,'Aux Área'!$A$4:$B$123,2,0),"-")</f>
        <v>INSPEÇÃO</v>
      </c>
    </row>
    <row r="3192" spans="1:30" x14ac:dyDescent="0.3">
      <c r="A3192" t="s">
        <v>1819</v>
      </c>
      <c r="B3192" t="s">
        <v>156</v>
      </c>
      <c r="C3192" t="s">
        <v>5478</v>
      </c>
      <c r="D3192" t="s">
        <v>5474</v>
      </c>
      <c r="E3192" t="s">
        <v>5475</v>
      </c>
      <c r="F3192" t="s">
        <v>653</v>
      </c>
      <c r="G3192" t="s">
        <v>659</v>
      </c>
      <c r="H3192" t="s">
        <v>1821</v>
      </c>
      <c r="I3192" t="s">
        <v>673</v>
      </c>
      <c r="J3192" t="s">
        <v>1100</v>
      </c>
      <c r="K3192" t="s">
        <v>1101</v>
      </c>
      <c r="L3192" t="s">
        <v>181</v>
      </c>
      <c r="M3192" t="s">
        <v>38</v>
      </c>
      <c r="N3192" t="s">
        <v>638</v>
      </c>
      <c r="O3192" s="23">
        <v>0</v>
      </c>
      <c r="P3192" s="9">
        <v>0</v>
      </c>
      <c r="Q3192" t="s">
        <v>40</v>
      </c>
      <c r="R3192">
        <v>0</v>
      </c>
      <c r="S3192" s="9">
        <v>47.01</v>
      </c>
      <c r="T3192" s="26">
        <v>5.54</v>
      </c>
      <c r="U3192" s="8">
        <v>260.45</v>
      </c>
      <c r="V3192" t="s">
        <v>5479</v>
      </c>
      <c r="W3192" t="s">
        <v>652</v>
      </c>
      <c r="X3192" t="s">
        <v>42</v>
      </c>
      <c r="Y3192" t="s">
        <v>653</v>
      </c>
      <c r="AA3192" s="1">
        <f t="shared" si="360"/>
        <v>45993</v>
      </c>
      <c r="AB3192" s="2">
        <f t="shared" si="361"/>
        <v>12</v>
      </c>
      <c r="AC3192" s="2">
        <f t="shared" si="362"/>
        <v>2025</v>
      </c>
      <c r="AD3192" s="2" t="str">
        <f>IFERROR(VLOOKUP(A3192,'Aux Área'!$A$4:$B$123,2,0),"-")</f>
        <v>SÃO PEDRO</v>
      </c>
    </row>
    <row r="3193" spans="1:30" x14ac:dyDescent="0.3">
      <c r="A3193" t="s">
        <v>2278</v>
      </c>
      <c r="B3193" t="s">
        <v>4664</v>
      </c>
      <c r="C3193" t="s">
        <v>5480</v>
      </c>
      <c r="D3193" t="s">
        <v>3208</v>
      </c>
      <c r="E3193" t="s">
        <v>3209</v>
      </c>
      <c r="F3193" t="s">
        <v>2281</v>
      </c>
      <c r="G3193" t="s">
        <v>1135</v>
      </c>
      <c r="H3193" t="s">
        <v>2275</v>
      </c>
      <c r="I3193" t="s">
        <v>1497</v>
      </c>
      <c r="J3193" t="s">
        <v>165</v>
      </c>
      <c r="K3193" t="s">
        <v>166</v>
      </c>
      <c r="L3193" t="s">
        <v>167</v>
      </c>
      <c r="M3193" t="s">
        <v>38</v>
      </c>
      <c r="N3193" t="s">
        <v>39</v>
      </c>
      <c r="O3193" s="23">
        <v>405</v>
      </c>
      <c r="P3193" s="9">
        <v>9.26</v>
      </c>
      <c r="Q3193" t="s">
        <v>40</v>
      </c>
      <c r="R3193">
        <v>37522</v>
      </c>
      <c r="S3193" s="9">
        <v>43.72</v>
      </c>
      <c r="T3193" s="26">
        <v>4.46</v>
      </c>
      <c r="U3193" s="8">
        <v>195</v>
      </c>
      <c r="V3193" t="s">
        <v>112</v>
      </c>
      <c r="W3193" t="s">
        <v>2276</v>
      </c>
      <c r="X3193" t="s">
        <v>42</v>
      </c>
      <c r="Y3193" t="s">
        <v>2277</v>
      </c>
      <c r="AA3193" s="1">
        <f t="shared" si="360"/>
        <v>45993</v>
      </c>
      <c r="AB3193" s="2">
        <f t="shared" si="361"/>
        <v>12</v>
      </c>
      <c r="AC3193" s="2">
        <f t="shared" si="362"/>
        <v>2025</v>
      </c>
      <c r="AD3193" s="2" t="str">
        <f>IFERROR(VLOOKUP(A3193,'Aux Área'!$A$4:$B$123,2,0),"-")</f>
        <v>INSPEÇÃO</v>
      </c>
    </row>
    <row r="3194" spans="1:30" x14ac:dyDescent="0.3">
      <c r="A3194" t="s">
        <v>2494</v>
      </c>
      <c r="B3194" t="s">
        <v>2495</v>
      </c>
      <c r="C3194" t="s">
        <v>5481</v>
      </c>
      <c r="D3194" t="s">
        <v>2468</v>
      </c>
      <c r="E3194" t="s">
        <v>2469</v>
      </c>
      <c r="F3194" t="s">
        <v>2497</v>
      </c>
      <c r="G3194" t="s">
        <v>659</v>
      </c>
      <c r="H3194" t="s">
        <v>2215</v>
      </c>
      <c r="I3194" t="s">
        <v>667</v>
      </c>
      <c r="J3194" t="s">
        <v>241</v>
      </c>
      <c r="K3194" t="s">
        <v>242</v>
      </c>
      <c r="L3194" t="s">
        <v>110</v>
      </c>
      <c r="M3194" t="s">
        <v>38</v>
      </c>
      <c r="N3194" t="s">
        <v>668</v>
      </c>
      <c r="O3194" s="23">
        <v>326</v>
      </c>
      <c r="P3194" s="9">
        <v>5.17</v>
      </c>
      <c r="Q3194" t="s">
        <v>40</v>
      </c>
      <c r="R3194">
        <v>5785</v>
      </c>
      <c r="S3194" s="9">
        <v>63</v>
      </c>
      <c r="T3194" s="26">
        <v>5.89</v>
      </c>
      <c r="U3194" s="8">
        <v>371.08</v>
      </c>
      <c r="V3194" t="s">
        <v>41</v>
      </c>
      <c r="W3194" t="s">
        <v>2007</v>
      </c>
      <c r="X3194" t="s">
        <v>42</v>
      </c>
      <c r="Y3194" t="s">
        <v>1740</v>
      </c>
      <c r="AA3194" s="1">
        <f t="shared" si="360"/>
        <v>45993</v>
      </c>
      <c r="AB3194" s="2">
        <f t="shared" si="361"/>
        <v>12</v>
      </c>
      <c r="AC3194" s="2">
        <f t="shared" si="362"/>
        <v>2025</v>
      </c>
      <c r="AD3194" s="2" t="str">
        <f>IFERROR(VLOOKUP(A3194,'Aux Área'!$A$4:$B$123,2,0),"-")</f>
        <v>APH</v>
      </c>
    </row>
    <row r="3195" spans="1:30" x14ac:dyDescent="0.3">
      <c r="A3195" t="s">
        <v>2318</v>
      </c>
      <c r="B3195" t="s">
        <v>2733</v>
      </c>
      <c r="C3195" t="s">
        <v>5482</v>
      </c>
      <c r="D3195" t="s">
        <v>5015</v>
      </c>
      <c r="E3195" t="s">
        <v>5016</v>
      </c>
      <c r="F3195" t="s">
        <v>4203</v>
      </c>
      <c r="G3195" t="s">
        <v>1135</v>
      </c>
      <c r="H3195" t="s">
        <v>2185</v>
      </c>
      <c r="I3195" t="s">
        <v>2186</v>
      </c>
      <c r="J3195" t="s">
        <v>169</v>
      </c>
      <c r="K3195" t="s">
        <v>170</v>
      </c>
      <c r="L3195" t="s">
        <v>124</v>
      </c>
      <c r="M3195" t="s">
        <v>38</v>
      </c>
      <c r="N3195" t="s">
        <v>668</v>
      </c>
      <c r="O3195" s="23">
        <v>698</v>
      </c>
      <c r="P3195" s="9">
        <v>14.16</v>
      </c>
      <c r="Q3195" t="s">
        <v>40</v>
      </c>
      <c r="R3195">
        <v>28569</v>
      </c>
      <c r="S3195" s="9">
        <v>49.28</v>
      </c>
      <c r="T3195" s="26">
        <v>6.09</v>
      </c>
      <c r="U3195" s="8">
        <v>300.12</v>
      </c>
      <c r="V3195" t="s">
        <v>41</v>
      </c>
      <c r="W3195" t="s">
        <v>2007</v>
      </c>
      <c r="X3195" t="s">
        <v>42</v>
      </c>
      <c r="Y3195" t="s">
        <v>2188</v>
      </c>
      <c r="AA3195" s="1">
        <f t="shared" si="360"/>
        <v>45993</v>
      </c>
      <c r="AB3195" s="2">
        <f t="shared" si="361"/>
        <v>12</v>
      </c>
      <c r="AC3195" s="2">
        <f t="shared" si="362"/>
        <v>2025</v>
      </c>
      <c r="AD3195" s="2" t="str">
        <f>IFERROR(VLOOKUP(A3195,'Aux Área'!$A$4:$B$123,2,0),"-")</f>
        <v>INSPEÇÃO</v>
      </c>
    </row>
    <row r="3196" spans="1:30" x14ac:dyDescent="0.3">
      <c r="A3196" t="s">
        <v>2643</v>
      </c>
      <c r="B3196" t="s">
        <v>2307</v>
      </c>
      <c r="C3196" t="s">
        <v>5483</v>
      </c>
      <c r="D3196" t="s">
        <v>4726</v>
      </c>
      <c r="E3196" t="s">
        <v>4727</v>
      </c>
      <c r="F3196" t="s">
        <v>2646</v>
      </c>
      <c r="G3196" t="s">
        <v>1300</v>
      </c>
      <c r="H3196" t="s">
        <v>1301</v>
      </c>
      <c r="I3196" t="s">
        <v>37</v>
      </c>
      <c r="J3196" t="s">
        <v>122</v>
      </c>
      <c r="K3196" t="s">
        <v>123</v>
      </c>
      <c r="L3196" t="s">
        <v>124</v>
      </c>
      <c r="M3196" t="s">
        <v>38</v>
      </c>
      <c r="N3196" t="s">
        <v>39</v>
      </c>
      <c r="O3196" s="23">
        <v>398</v>
      </c>
      <c r="P3196" s="9">
        <v>11.54</v>
      </c>
      <c r="Q3196" t="s">
        <v>40</v>
      </c>
      <c r="R3196">
        <v>32132</v>
      </c>
      <c r="S3196" s="9">
        <v>34.5</v>
      </c>
      <c r="T3196" s="26">
        <v>4.49</v>
      </c>
      <c r="U3196" s="8">
        <v>154.91</v>
      </c>
      <c r="V3196" t="s">
        <v>112</v>
      </c>
      <c r="W3196" t="s">
        <v>2276</v>
      </c>
      <c r="X3196" t="s">
        <v>42</v>
      </c>
      <c r="Y3196" t="s">
        <v>2277</v>
      </c>
      <c r="AA3196" s="1">
        <f t="shared" si="360"/>
        <v>45993</v>
      </c>
      <c r="AB3196" s="2">
        <f t="shared" si="361"/>
        <v>12</v>
      </c>
      <c r="AC3196" s="2">
        <f t="shared" si="362"/>
        <v>2025</v>
      </c>
      <c r="AD3196" s="2" t="str">
        <f>IFERROR(VLOOKUP(A3196,'Aux Área'!$A$4:$B$123,2,0),"-")</f>
        <v>INSPEÇÃO</v>
      </c>
    </row>
    <row r="3197" spans="1:30" x14ac:dyDescent="0.3">
      <c r="A3197" t="s">
        <v>2638</v>
      </c>
      <c r="B3197" t="s">
        <v>4593</v>
      </c>
      <c r="C3197" t="s">
        <v>5484</v>
      </c>
      <c r="D3197" t="s">
        <v>4358</v>
      </c>
      <c r="E3197" t="s">
        <v>4359</v>
      </c>
      <c r="F3197" t="s">
        <v>2641</v>
      </c>
      <c r="G3197" t="s">
        <v>1135</v>
      </c>
      <c r="H3197" t="s">
        <v>2275</v>
      </c>
      <c r="I3197" t="s">
        <v>1497</v>
      </c>
      <c r="J3197" t="s">
        <v>275</v>
      </c>
      <c r="K3197" t="s">
        <v>276</v>
      </c>
      <c r="L3197" t="s">
        <v>124</v>
      </c>
      <c r="M3197" t="s">
        <v>38</v>
      </c>
      <c r="N3197" t="s">
        <v>39</v>
      </c>
      <c r="O3197" s="23">
        <v>437</v>
      </c>
      <c r="P3197" s="9">
        <v>9.5</v>
      </c>
      <c r="Q3197" t="s">
        <v>40</v>
      </c>
      <c r="R3197">
        <v>29798</v>
      </c>
      <c r="S3197" s="9">
        <v>46.02</v>
      </c>
      <c r="T3197" s="26">
        <v>4.3899999999999997</v>
      </c>
      <c r="U3197" s="8">
        <v>202.03</v>
      </c>
      <c r="V3197" t="s">
        <v>5485</v>
      </c>
      <c r="W3197" t="s">
        <v>2276</v>
      </c>
      <c r="X3197" t="s">
        <v>42</v>
      </c>
      <c r="Y3197" t="s">
        <v>2277</v>
      </c>
      <c r="AA3197" s="1">
        <f t="shared" si="360"/>
        <v>45993</v>
      </c>
      <c r="AB3197" s="2">
        <f t="shared" si="361"/>
        <v>12</v>
      </c>
      <c r="AC3197" s="2">
        <f t="shared" si="362"/>
        <v>2025</v>
      </c>
      <c r="AD3197" s="2" t="str">
        <f>IFERROR(VLOOKUP(A3197,'Aux Área'!$A$4:$B$123,2,0),"-")</f>
        <v>INSPEÇÃO</v>
      </c>
    </row>
    <row r="3198" spans="1:30" x14ac:dyDescent="0.3">
      <c r="A3198" t="s">
        <v>2314</v>
      </c>
      <c r="B3198" t="s">
        <v>4624</v>
      </c>
      <c r="C3198" t="s">
        <v>5486</v>
      </c>
      <c r="D3198" t="s">
        <v>4016</v>
      </c>
      <c r="E3198" t="s">
        <v>4017</v>
      </c>
      <c r="F3198" t="s">
        <v>2317</v>
      </c>
      <c r="G3198" t="s">
        <v>1300</v>
      </c>
      <c r="H3198" t="s">
        <v>1301</v>
      </c>
      <c r="I3198" t="s">
        <v>37</v>
      </c>
      <c r="J3198" t="s">
        <v>89</v>
      </c>
      <c r="K3198" t="s">
        <v>90</v>
      </c>
      <c r="L3198" t="s">
        <v>91</v>
      </c>
      <c r="M3198" t="s">
        <v>38</v>
      </c>
      <c r="N3198" t="s">
        <v>39</v>
      </c>
      <c r="O3198" s="23">
        <v>443</v>
      </c>
      <c r="P3198" s="9">
        <v>11.02</v>
      </c>
      <c r="Q3198" t="s">
        <v>40</v>
      </c>
      <c r="R3198">
        <v>38218</v>
      </c>
      <c r="S3198" s="9">
        <v>40.21</v>
      </c>
      <c r="T3198" s="26">
        <v>4.59</v>
      </c>
      <c r="U3198" s="8">
        <v>184.56</v>
      </c>
      <c r="V3198" t="s">
        <v>5487</v>
      </c>
      <c r="W3198" t="s">
        <v>2276</v>
      </c>
      <c r="X3198" t="s">
        <v>42</v>
      </c>
      <c r="Y3198" t="s">
        <v>2277</v>
      </c>
      <c r="AA3198" s="1">
        <f t="shared" si="360"/>
        <v>45994</v>
      </c>
      <c r="AB3198" s="2">
        <f t="shared" si="361"/>
        <v>12</v>
      </c>
      <c r="AC3198" s="2">
        <f t="shared" si="362"/>
        <v>2025</v>
      </c>
      <c r="AD3198" s="2" t="str">
        <f>IFERROR(VLOOKUP(A3198,'Aux Área'!$A$4:$B$123,2,0),"-")</f>
        <v>INSPEÇÃO</v>
      </c>
    </row>
    <row r="3199" spans="1:30" x14ac:dyDescent="0.3">
      <c r="A3199" t="s">
        <v>2212</v>
      </c>
      <c r="B3199" t="s">
        <v>2466</v>
      </c>
      <c r="C3199" t="s">
        <v>5488</v>
      </c>
      <c r="D3199" t="s">
        <v>2888</v>
      </c>
      <c r="E3199" t="s">
        <v>2889</v>
      </c>
      <c r="F3199" t="s">
        <v>2214</v>
      </c>
      <c r="G3199" t="s">
        <v>35</v>
      </c>
      <c r="H3199" t="s">
        <v>2215</v>
      </c>
      <c r="I3199" t="s">
        <v>839</v>
      </c>
      <c r="J3199" t="s">
        <v>89</v>
      </c>
      <c r="K3199" t="s">
        <v>90</v>
      </c>
      <c r="L3199" t="s">
        <v>91</v>
      </c>
      <c r="M3199" t="s">
        <v>38</v>
      </c>
      <c r="N3199" t="s">
        <v>668</v>
      </c>
      <c r="O3199" s="23">
        <v>288</v>
      </c>
      <c r="P3199" s="9">
        <v>6.81</v>
      </c>
      <c r="Q3199" t="s">
        <v>40</v>
      </c>
      <c r="R3199">
        <v>4832</v>
      </c>
      <c r="S3199" s="9">
        <v>42.28</v>
      </c>
      <c r="T3199" s="26">
        <v>6.15</v>
      </c>
      <c r="U3199" s="8">
        <v>260.02999999999997</v>
      </c>
      <c r="V3199" t="s">
        <v>5489</v>
      </c>
      <c r="W3199" t="s">
        <v>2007</v>
      </c>
      <c r="X3199" t="s">
        <v>42</v>
      </c>
      <c r="Y3199" t="s">
        <v>2217</v>
      </c>
      <c r="AA3199" s="1">
        <f t="shared" si="360"/>
        <v>45994</v>
      </c>
      <c r="AB3199" s="2">
        <f t="shared" si="361"/>
        <v>12</v>
      </c>
      <c r="AC3199" s="2">
        <f t="shared" si="362"/>
        <v>2025</v>
      </c>
      <c r="AD3199" s="2" t="str">
        <f>IFERROR(VLOOKUP(A3199,'Aux Área'!$A$4:$B$123,2,0),"-")</f>
        <v>APH</v>
      </c>
    </row>
    <row r="3200" spans="1:30" x14ac:dyDescent="0.3">
      <c r="A3200" t="s">
        <v>2461</v>
      </c>
      <c r="B3200" t="s">
        <v>5008</v>
      </c>
      <c r="C3200" t="s">
        <v>5490</v>
      </c>
      <c r="D3200" t="s">
        <v>3216</v>
      </c>
      <c r="E3200" t="s">
        <v>3217</v>
      </c>
      <c r="F3200" t="s">
        <v>3574</v>
      </c>
      <c r="G3200" t="s">
        <v>1135</v>
      </c>
      <c r="H3200" t="s">
        <v>2275</v>
      </c>
      <c r="I3200" t="s">
        <v>1497</v>
      </c>
      <c r="J3200" t="s">
        <v>275</v>
      </c>
      <c r="K3200" t="s">
        <v>276</v>
      </c>
      <c r="L3200" t="s">
        <v>124</v>
      </c>
      <c r="M3200" t="s">
        <v>38</v>
      </c>
      <c r="N3200" t="s">
        <v>39</v>
      </c>
      <c r="O3200" s="23">
        <v>424</v>
      </c>
      <c r="P3200" s="9">
        <v>12.83</v>
      </c>
      <c r="Q3200" t="s">
        <v>40</v>
      </c>
      <c r="R3200">
        <v>18957</v>
      </c>
      <c r="S3200" s="9">
        <v>33.04</v>
      </c>
      <c r="T3200" s="26">
        <v>4.3899999999999997</v>
      </c>
      <c r="U3200" s="8">
        <v>145.05000000000001</v>
      </c>
      <c r="V3200" t="s">
        <v>5491</v>
      </c>
      <c r="W3200" t="s">
        <v>2276</v>
      </c>
      <c r="X3200" t="s">
        <v>42</v>
      </c>
      <c r="Y3200" t="s">
        <v>2277</v>
      </c>
      <c r="AA3200" s="1">
        <f t="shared" si="360"/>
        <v>45994</v>
      </c>
      <c r="AB3200" s="2">
        <f t="shared" si="361"/>
        <v>12</v>
      </c>
      <c r="AC3200" s="2">
        <f t="shared" si="362"/>
        <v>2025</v>
      </c>
      <c r="AD3200" s="2" t="str">
        <f>IFERROR(VLOOKUP(A3200,'Aux Área'!$A$4:$B$123,2,0),"-")</f>
        <v>INSPEÇÃO</v>
      </c>
    </row>
    <row r="3201" spans="1:30" x14ac:dyDescent="0.3">
      <c r="A3201" t="s">
        <v>2282</v>
      </c>
      <c r="B3201" t="s">
        <v>4679</v>
      </c>
      <c r="C3201" t="s">
        <v>5492</v>
      </c>
      <c r="D3201" t="s">
        <v>3781</v>
      </c>
      <c r="E3201" t="s">
        <v>3782</v>
      </c>
      <c r="F3201" t="s">
        <v>2285</v>
      </c>
      <c r="G3201" t="s">
        <v>1135</v>
      </c>
      <c r="H3201" t="s">
        <v>2275</v>
      </c>
      <c r="I3201" t="s">
        <v>1497</v>
      </c>
      <c r="J3201" t="s">
        <v>1681</v>
      </c>
      <c r="K3201" t="s">
        <v>1682</v>
      </c>
      <c r="L3201" t="s">
        <v>141</v>
      </c>
      <c r="M3201" t="s">
        <v>38</v>
      </c>
      <c r="N3201" t="s">
        <v>39</v>
      </c>
      <c r="O3201" s="23">
        <v>464</v>
      </c>
      <c r="P3201" s="9">
        <v>11.89</v>
      </c>
      <c r="Q3201" t="s">
        <v>40</v>
      </c>
      <c r="R3201">
        <v>32713</v>
      </c>
      <c r="S3201" s="9">
        <v>39.01</v>
      </c>
      <c r="T3201" s="26">
        <v>4.6390000000000002</v>
      </c>
      <c r="U3201" s="8">
        <v>180.98</v>
      </c>
      <c r="V3201" t="s">
        <v>41</v>
      </c>
      <c r="W3201" t="s">
        <v>2276</v>
      </c>
      <c r="X3201" t="s">
        <v>42</v>
      </c>
      <c r="Y3201" t="s">
        <v>2277</v>
      </c>
      <c r="AA3201" s="1">
        <f t="shared" si="360"/>
        <v>45994</v>
      </c>
      <c r="AB3201" s="2">
        <f t="shared" si="361"/>
        <v>12</v>
      </c>
      <c r="AC3201" s="2">
        <f t="shared" si="362"/>
        <v>2025</v>
      </c>
      <c r="AD3201" s="2" t="str">
        <f>IFERROR(VLOOKUP(A3201,'Aux Área'!$A$4:$B$123,2,0),"-")</f>
        <v>INSPEÇÃO</v>
      </c>
    </row>
    <row r="3202" spans="1:30" x14ac:dyDescent="0.3">
      <c r="A3202" t="s">
        <v>2306</v>
      </c>
      <c r="B3202" t="s">
        <v>4613</v>
      </c>
      <c r="C3202" t="s">
        <v>5493</v>
      </c>
      <c r="D3202" t="s">
        <v>3212</v>
      </c>
      <c r="E3202" t="s">
        <v>3213</v>
      </c>
      <c r="F3202" t="s">
        <v>2309</v>
      </c>
      <c r="G3202" t="s">
        <v>1135</v>
      </c>
      <c r="H3202" t="s">
        <v>2275</v>
      </c>
      <c r="I3202" t="s">
        <v>1497</v>
      </c>
      <c r="J3202" t="s">
        <v>89</v>
      </c>
      <c r="K3202" t="s">
        <v>90</v>
      </c>
      <c r="L3202" t="s">
        <v>91</v>
      </c>
      <c r="M3202" t="s">
        <v>38</v>
      </c>
      <c r="N3202" t="s">
        <v>39</v>
      </c>
      <c r="O3202" s="23">
        <v>336</v>
      </c>
      <c r="P3202" s="9">
        <v>7.76</v>
      </c>
      <c r="Q3202" t="s">
        <v>40</v>
      </c>
      <c r="R3202">
        <v>31002</v>
      </c>
      <c r="S3202" s="9">
        <v>43.28</v>
      </c>
      <c r="T3202" s="26">
        <v>4.59</v>
      </c>
      <c r="U3202" s="8">
        <v>198.66</v>
      </c>
      <c r="V3202" t="s">
        <v>5494</v>
      </c>
      <c r="W3202" t="s">
        <v>2276</v>
      </c>
      <c r="X3202" t="s">
        <v>42</v>
      </c>
      <c r="Y3202" t="s">
        <v>2277</v>
      </c>
      <c r="AA3202" s="1">
        <f t="shared" si="360"/>
        <v>45994</v>
      </c>
      <c r="AB3202" s="2">
        <f t="shared" si="361"/>
        <v>12</v>
      </c>
      <c r="AC3202" s="2">
        <f t="shared" si="362"/>
        <v>2025</v>
      </c>
      <c r="AD3202" s="2" t="str">
        <f>IFERROR(VLOOKUP(A3202,'Aux Área'!$A$4:$B$123,2,0),"-")</f>
        <v>INSPEÇÃO</v>
      </c>
    </row>
    <row r="3203" spans="1:30" x14ac:dyDescent="0.3">
      <c r="A3203" t="s">
        <v>1295</v>
      </c>
      <c r="B3203" t="s">
        <v>1753</v>
      </c>
      <c r="C3203" t="s">
        <v>5495</v>
      </c>
      <c r="D3203" t="s">
        <v>1297</v>
      </c>
      <c r="E3203" t="s">
        <v>2221</v>
      </c>
      <c r="F3203" t="s">
        <v>1299</v>
      </c>
      <c r="G3203" t="s">
        <v>1135</v>
      </c>
      <c r="H3203" t="s">
        <v>1301</v>
      </c>
      <c r="I3203" t="s">
        <v>839</v>
      </c>
      <c r="J3203" t="s">
        <v>275</v>
      </c>
      <c r="K3203" t="s">
        <v>276</v>
      </c>
      <c r="L3203" t="s">
        <v>124</v>
      </c>
      <c r="M3203" t="s">
        <v>38</v>
      </c>
      <c r="N3203" t="s">
        <v>39</v>
      </c>
      <c r="O3203" s="23">
        <v>0</v>
      </c>
      <c r="P3203" s="23">
        <v>0</v>
      </c>
      <c r="Q3203" t="s">
        <v>40</v>
      </c>
      <c r="R3203" t="s">
        <v>15244</v>
      </c>
      <c r="S3203" s="9">
        <v>38.18</v>
      </c>
      <c r="T3203" s="26">
        <v>4.3899999999999997</v>
      </c>
      <c r="U3203" s="8">
        <v>167.61</v>
      </c>
      <c r="V3203" t="s">
        <v>5496</v>
      </c>
      <c r="W3203" t="s">
        <v>2007</v>
      </c>
      <c r="X3203" t="s">
        <v>42</v>
      </c>
      <c r="Y3203" t="s">
        <v>1740</v>
      </c>
      <c r="AA3203" s="1">
        <f t="shared" si="360"/>
        <v>45994</v>
      </c>
      <c r="AB3203" s="2">
        <f t="shared" si="361"/>
        <v>12</v>
      </c>
      <c r="AC3203" s="2">
        <f t="shared" si="362"/>
        <v>2025</v>
      </c>
      <c r="AD3203" s="2" t="str">
        <f>IFERROR(VLOOKUP(A3203,'Aux Área'!$A$4:$B$123,2,0),"-")</f>
        <v>LUCCA JR - OP</v>
      </c>
    </row>
    <row r="3204" spans="1:30" x14ac:dyDescent="0.3">
      <c r="A3204" t="s">
        <v>2278</v>
      </c>
      <c r="B3204" t="s">
        <v>4664</v>
      </c>
      <c r="C3204" t="s">
        <v>5497</v>
      </c>
      <c r="D3204" t="s">
        <v>3208</v>
      </c>
      <c r="E3204" t="s">
        <v>3209</v>
      </c>
      <c r="F3204" t="s">
        <v>2281</v>
      </c>
      <c r="G3204" t="s">
        <v>1135</v>
      </c>
      <c r="H3204" t="s">
        <v>2275</v>
      </c>
      <c r="I3204" t="s">
        <v>1497</v>
      </c>
      <c r="J3204" t="s">
        <v>169</v>
      </c>
      <c r="K3204" t="s">
        <v>170</v>
      </c>
      <c r="L3204" t="s">
        <v>124</v>
      </c>
      <c r="M3204" t="s">
        <v>38</v>
      </c>
      <c r="N3204" t="s">
        <v>39</v>
      </c>
      <c r="O3204" s="23">
        <v>475</v>
      </c>
      <c r="P3204" s="9">
        <v>10.98</v>
      </c>
      <c r="Q3204" t="s">
        <v>40</v>
      </c>
      <c r="R3204">
        <v>37997</v>
      </c>
      <c r="S3204" s="9">
        <v>43.25</v>
      </c>
      <c r="T3204" s="26">
        <v>4.29</v>
      </c>
      <c r="U3204" s="8">
        <v>185.55</v>
      </c>
      <c r="V3204" t="s">
        <v>41</v>
      </c>
      <c r="W3204" t="s">
        <v>2276</v>
      </c>
      <c r="X3204" t="s">
        <v>42</v>
      </c>
      <c r="Y3204" t="s">
        <v>2277</v>
      </c>
      <c r="AA3204" s="1">
        <f t="shared" si="360"/>
        <v>45994</v>
      </c>
      <c r="AB3204" s="2">
        <f t="shared" si="361"/>
        <v>12</v>
      </c>
      <c r="AC3204" s="2">
        <f t="shared" si="362"/>
        <v>2025</v>
      </c>
      <c r="AD3204" s="2" t="str">
        <f>IFERROR(VLOOKUP(A3204,'Aux Área'!$A$4:$B$123,2,0),"-")</f>
        <v>INSPEÇÃO</v>
      </c>
    </row>
    <row r="3205" spans="1:30" x14ac:dyDescent="0.3">
      <c r="A3205" t="s">
        <v>2260</v>
      </c>
      <c r="B3205" t="s">
        <v>113</v>
      </c>
      <c r="C3205" t="s">
        <v>5498</v>
      </c>
      <c r="D3205" t="s">
        <v>3005</v>
      </c>
      <c r="E3205" t="s">
        <v>3006</v>
      </c>
      <c r="F3205" t="s">
        <v>2262</v>
      </c>
      <c r="G3205" t="s">
        <v>35</v>
      </c>
      <c r="H3205" t="s">
        <v>2263</v>
      </c>
      <c r="I3205" t="s">
        <v>2186</v>
      </c>
      <c r="J3205" t="s">
        <v>1681</v>
      </c>
      <c r="K3205" t="s">
        <v>1682</v>
      </c>
      <c r="L3205" t="s">
        <v>141</v>
      </c>
      <c r="M3205" t="s">
        <v>38</v>
      </c>
      <c r="N3205" t="s">
        <v>668</v>
      </c>
      <c r="O3205" s="23">
        <v>793</v>
      </c>
      <c r="P3205" s="9">
        <v>15.66</v>
      </c>
      <c r="Q3205" t="s">
        <v>40</v>
      </c>
      <c r="R3205">
        <v>30019</v>
      </c>
      <c r="S3205" s="9">
        <v>50.65</v>
      </c>
      <c r="T3205" s="26">
        <v>6.49</v>
      </c>
      <c r="U3205" s="8">
        <v>328.73</v>
      </c>
      <c r="V3205" t="s">
        <v>41</v>
      </c>
      <c r="W3205" t="s">
        <v>2007</v>
      </c>
      <c r="X3205" t="s">
        <v>42</v>
      </c>
      <c r="Y3205" t="s">
        <v>1740</v>
      </c>
      <c r="AA3205" s="1">
        <f t="shared" si="360"/>
        <v>45994</v>
      </c>
      <c r="AB3205" s="2">
        <f t="shared" si="361"/>
        <v>12</v>
      </c>
      <c r="AC3205" s="2">
        <f t="shared" si="362"/>
        <v>2025</v>
      </c>
      <c r="AD3205" s="2" t="str">
        <f>IFERROR(VLOOKUP(A3205,'Aux Área'!$A$4:$B$123,2,0),"-")</f>
        <v>INSPEÇÃO</v>
      </c>
    </row>
    <row r="3206" spans="1:30" x14ac:dyDescent="0.3">
      <c r="A3206" t="s">
        <v>2314</v>
      </c>
      <c r="B3206" t="s">
        <v>4624</v>
      </c>
      <c r="C3206" t="s">
        <v>5499</v>
      </c>
      <c r="D3206" t="s">
        <v>4016</v>
      </c>
      <c r="E3206" t="s">
        <v>4017</v>
      </c>
      <c r="F3206" t="s">
        <v>2317</v>
      </c>
      <c r="G3206" t="s">
        <v>1300</v>
      </c>
      <c r="H3206" t="s">
        <v>1301</v>
      </c>
      <c r="I3206" t="s">
        <v>37</v>
      </c>
      <c r="J3206" t="s">
        <v>231</v>
      </c>
      <c r="K3206" t="s">
        <v>232</v>
      </c>
      <c r="L3206" t="s">
        <v>217</v>
      </c>
      <c r="M3206" t="s">
        <v>38</v>
      </c>
      <c r="N3206" t="s">
        <v>39</v>
      </c>
      <c r="O3206" s="23">
        <v>250</v>
      </c>
      <c r="P3206" s="9">
        <v>11.27</v>
      </c>
      <c r="Q3206" t="s">
        <v>40</v>
      </c>
      <c r="R3206">
        <v>38468</v>
      </c>
      <c r="S3206" s="9">
        <v>22.18</v>
      </c>
      <c r="T3206" s="26">
        <v>4.4210000000000003</v>
      </c>
      <c r="U3206" s="8">
        <v>98.06</v>
      </c>
      <c r="V3206" t="s">
        <v>5500</v>
      </c>
      <c r="W3206" t="s">
        <v>2276</v>
      </c>
      <c r="X3206" t="s">
        <v>42</v>
      </c>
      <c r="Y3206" t="s">
        <v>2277</v>
      </c>
      <c r="AA3206" s="1">
        <f t="shared" si="360"/>
        <v>45994</v>
      </c>
      <c r="AB3206" s="2">
        <f t="shared" si="361"/>
        <v>12</v>
      </c>
      <c r="AC3206" s="2">
        <f t="shared" si="362"/>
        <v>2025</v>
      </c>
      <c r="AD3206" s="2" t="str">
        <f>IFERROR(VLOOKUP(A3206,'Aux Área'!$A$4:$B$123,2,0),"-")</f>
        <v>INSPEÇÃO</v>
      </c>
    </row>
    <row r="3207" spans="1:30" x14ac:dyDescent="0.3">
      <c r="A3207" t="s">
        <v>1945</v>
      </c>
      <c r="B3207" t="s">
        <v>2124</v>
      </c>
      <c r="C3207" t="s">
        <v>5501</v>
      </c>
      <c r="D3207" t="s">
        <v>1802</v>
      </c>
      <c r="E3207" t="s">
        <v>1803</v>
      </c>
      <c r="F3207" t="s">
        <v>653</v>
      </c>
      <c r="G3207" t="s">
        <v>1495</v>
      </c>
      <c r="H3207" t="s">
        <v>1804</v>
      </c>
      <c r="I3207" t="s">
        <v>1497</v>
      </c>
      <c r="J3207" t="s">
        <v>231</v>
      </c>
      <c r="K3207" t="s">
        <v>232</v>
      </c>
      <c r="L3207" t="s">
        <v>217</v>
      </c>
      <c r="M3207" t="s">
        <v>38</v>
      </c>
      <c r="N3207" t="s">
        <v>668</v>
      </c>
      <c r="O3207" s="23">
        <v>0</v>
      </c>
      <c r="P3207" s="9">
        <v>0</v>
      </c>
      <c r="Q3207" t="s">
        <v>40</v>
      </c>
      <c r="R3207">
        <v>0</v>
      </c>
      <c r="S3207" s="9">
        <v>115.3</v>
      </c>
      <c r="T3207" s="26">
        <v>5.99</v>
      </c>
      <c r="U3207" s="8">
        <v>690.65</v>
      </c>
      <c r="V3207" t="s">
        <v>5502</v>
      </c>
      <c r="W3207" t="s">
        <v>652</v>
      </c>
      <c r="X3207" t="s">
        <v>42</v>
      </c>
      <c r="Y3207" t="s">
        <v>653</v>
      </c>
      <c r="AA3207" s="1">
        <f t="shared" si="360"/>
        <v>45994</v>
      </c>
      <c r="AB3207" s="2">
        <f t="shared" si="361"/>
        <v>12</v>
      </c>
      <c r="AC3207" s="2">
        <f t="shared" si="362"/>
        <v>2025</v>
      </c>
      <c r="AD3207" s="2" t="str">
        <f>IFERROR(VLOOKUP(A3207,'Aux Área'!$A$4:$B$123,2,0),"-")</f>
        <v>SÃO PEDRO</v>
      </c>
    </row>
    <row r="3208" spans="1:30" x14ac:dyDescent="0.3">
      <c r="A3208" t="s">
        <v>76</v>
      </c>
      <c r="B3208" t="s">
        <v>380</v>
      </c>
      <c r="C3208" t="s">
        <v>5503</v>
      </c>
      <c r="D3208" t="s">
        <v>382</v>
      </c>
      <c r="E3208" t="s">
        <v>383</v>
      </c>
      <c r="F3208" t="s">
        <v>77</v>
      </c>
      <c r="G3208" t="s">
        <v>1500</v>
      </c>
      <c r="H3208" t="s">
        <v>36</v>
      </c>
      <c r="I3208" t="s">
        <v>37</v>
      </c>
      <c r="J3208" t="s">
        <v>552</v>
      </c>
      <c r="K3208" t="s">
        <v>553</v>
      </c>
      <c r="L3208" t="s">
        <v>155</v>
      </c>
      <c r="M3208" t="s">
        <v>38</v>
      </c>
      <c r="N3208" t="s">
        <v>39</v>
      </c>
      <c r="O3208" s="23">
        <v>398</v>
      </c>
      <c r="P3208" s="9">
        <v>10.38</v>
      </c>
      <c r="Q3208" t="s">
        <v>40</v>
      </c>
      <c r="R3208">
        <v>42241</v>
      </c>
      <c r="S3208" s="9">
        <v>38.33</v>
      </c>
      <c r="T3208" s="26">
        <v>4.5410000000000004</v>
      </c>
      <c r="U3208" s="8">
        <v>174.06</v>
      </c>
      <c r="V3208" t="s">
        <v>41</v>
      </c>
      <c r="W3208" t="s">
        <v>2007</v>
      </c>
      <c r="X3208" t="s">
        <v>42</v>
      </c>
      <c r="Y3208" t="s">
        <v>1740</v>
      </c>
      <c r="AA3208" s="1">
        <f t="shared" si="360"/>
        <v>45994</v>
      </c>
      <c r="AB3208" s="2">
        <f t="shared" si="361"/>
        <v>12</v>
      </c>
      <c r="AC3208" s="2">
        <f t="shared" si="362"/>
        <v>2025</v>
      </c>
      <c r="AD3208" s="2" t="str">
        <f>IFERROR(VLOOKUP(A3208,'Aux Área'!$A$4:$B$123,2,0),"-")</f>
        <v>QSMS</v>
      </c>
    </row>
    <row r="3209" spans="1:30" x14ac:dyDescent="0.3">
      <c r="A3209" t="s">
        <v>58</v>
      </c>
      <c r="B3209" t="s">
        <v>250</v>
      </c>
      <c r="C3209" t="s">
        <v>5504</v>
      </c>
      <c r="D3209" t="s">
        <v>87</v>
      </c>
      <c r="E3209" t="s">
        <v>88</v>
      </c>
      <c r="F3209" t="s">
        <v>59</v>
      </c>
      <c r="G3209" t="s">
        <v>1500</v>
      </c>
      <c r="H3209" t="s">
        <v>36</v>
      </c>
      <c r="I3209" t="s">
        <v>37</v>
      </c>
      <c r="J3209" t="s">
        <v>356</v>
      </c>
      <c r="K3209" t="s">
        <v>357</v>
      </c>
      <c r="L3209" t="s">
        <v>124</v>
      </c>
      <c r="M3209" t="s">
        <v>38</v>
      </c>
      <c r="N3209" t="s">
        <v>39</v>
      </c>
      <c r="O3209" s="23">
        <v>232</v>
      </c>
      <c r="P3209" s="9">
        <v>7.39</v>
      </c>
      <c r="Q3209" t="s">
        <v>40</v>
      </c>
      <c r="R3209">
        <v>58612</v>
      </c>
      <c r="S3209" s="9">
        <v>31.38</v>
      </c>
      <c r="T3209" s="26">
        <v>4.444</v>
      </c>
      <c r="U3209" s="8">
        <v>139.44</v>
      </c>
      <c r="V3209" t="s">
        <v>5505</v>
      </c>
      <c r="W3209" t="s">
        <v>2007</v>
      </c>
      <c r="X3209" t="s">
        <v>42</v>
      </c>
      <c r="Y3209" t="s">
        <v>1740</v>
      </c>
      <c r="AA3209" s="1">
        <f t="shared" si="360"/>
        <v>45994</v>
      </c>
      <c r="AB3209" s="2">
        <f t="shared" si="361"/>
        <v>12</v>
      </c>
      <c r="AC3209" s="2">
        <f t="shared" si="362"/>
        <v>2025</v>
      </c>
      <c r="AD3209" s="2" t="str">
        <f>IFERROR(VLOOKUP(A3209,'Aux Área'!$A$4:$B$123,2,0),"-")</f>
        <v>CONSERVA</v>
      </c>
    </row>
    <row r="3210" spans="1:30" x14ac:dyDescent="0.3">
      <c r="A3210" t="s">
        <v>2650</v>
      </c>
      <c r="B3210" t="s">
        <v>2651</v>
      </c>
      <c r="C3210" t="s">
        <v>5506</v>
      </c>
      <c r="D3210" t="s">
        <v>2944</v>
      </c>
      <c r="E3210" t="s">
        <v>2945</v>
      </c>
      <c r="F3210" t="s">
        <v>3615</v>
      </c>
      <c r="G3210" t="s">
        <v>1300</v>
      </c>
      <c r="H3210" t="s">
        <v>2635</v>
      </c>
      <c r="I3210" t="s">
        <v>37</v>
      </c>
      <c r="J3210" t="s">
        <v>2817</v>
      </c>
      <c r="K3210" t="s">
        <v>2818</v>
      </c>
      <c r="L3210" t="s">
        <v>84</v>
      </c>
      <c r="M3210" t="s">
        <v>38</v>
      </c>
      <c r="N3210" t="s">
        <v>39</v>
      </c>
      <c r="O3210" s="23">
        <v>254</v>
      </c>
      <c r="P3210" s="9">
        <v>6.3</v>
      </c>
      <c r="Q3210" t="s">
        <v>40</v>
      </c>
      <c r="R3210">
        <v>6979</v>
      </c>
      <c r="S3210" s="9">
        <v>40.33</v>
      </c>
      <c r="T3210" s="26">
        <v>4.8710000000000004</v>
      </c>
      <c r="U3210" s="8">
        <v>196.43</v>
      </c>
      <c r="V3210" t="s">
        <v>5507</v>
      </c>
      <c r="W3210" t="s">
        <v>2276</v>
      </c>
      <c r="X3210" t="s">
        <v>42</v>
      </c>
      <c r="Y3210" t="s">
        <v>1740</v>
      </c>
      <c r="AA3210" s="1">
        <f t="shared" si="360"/>
        <v>45994</v>
      </c>
      <c r="AB3210" s="2">
        <f t="shared" si="361"/>
        <v>12</v>
      </c>
      <c r="AC3210" s="2">
        <f t="shared" si="362"/>
        <v>2025</v>
      </c>
      <c r="AD3210" s="2" t="str">
        <f>IFERROR(VLOOKUP(A3210,'Aux Área'!$A$4:$B$123,2,0),"-")</f>
        <v>TI</v>
      </c>
    </row>
    <row r="3211" spans="1:30" x14ac:dyDescent="0.3">
      <c r="A3211" t="s">
        <v>2643</v>
      </c>
      <c r="B3211" t="s">
        <v>2307</v>
      </c>
      <c r="C3211" t="s">
        <v>5508</v>
      </c>
      <c r="D3211" t="s">
        <v>4988</v>
      </c>
      <c r="E3211" t="s">
        <v>4989</v>
      </c>
      <c r="F3211" t="s">
        <v>2646</v>
      </c>
      <c r="G3211" t="s">
        <v>1300</v>
      </c>
      <c r="H3211" t="s">
        <v>1301</v>
      </c>
      <c r="I3211" t="s">
        <v>37</v>
      </c>
      <c r="J3211" t="s">
        <v>122</v>
      </c>
      <c r="K3211" t="s">
        <v>123</v>
      </c>
      <c r="L3211" t="s">
        <v>124</v>
      </c>
      <c r="M3211" t="s">
        <v>38</v>
      </c>
      <c r="N3211" t="s">
        <v>39</v>
      </c>
      <c r="O3211" s="23">
        <v>479</v>
      </c>
      <c r="P3211" s="9">
        <v>11.8</v>
      </c>
      <c r="Q3211" t="s">
        <v>40</v>
      </c>
      <c r="R3211">
        <v>32611</v>
      </c>
      <c r="S3211" s="9">
        <v>40.61</v>
      </c>
      <c r="T3211" s="26">
        <v>4.5060000000000002</v>
      </c>
      <c r="U3211" s="8">
        <v>183</v>
      </c>
      <c r="V3211" t="s">
        <v>112</v>
      </c>
      <c r="W3211" t="s">
        <v>2276</v>
      </c>
      <c r="X3211" t="s">
        <v>42</v>
      </c>
      <c r="Y3211" t="s">
        <v>2277</v>
      </c>
      <c r="AA3211" s="1">
        <f t="shared" si="360"/>
        <v>45994</v>
      </c>
      <c r="AB3211" s="2">
        <f t="shared" si="361"/>
        <v>12</v>
      </c>
      <c r="AC3211" s="2">
        <f t="shared" si="362"/>
        <v>2025</v>
      </c>
      <c r="AD3211" s="2" t="str">
        <f>IFERROR(VLOOKUP(A3211,'Aux Área'!$A$4:$B$123,2,0),"-")</f>
        <v>INSPEÇÃO</v>
      </c>
    </row>
    <row r="3212" spans="1:30" x14ac:dyDescent="0.3">
      <c r="A3212" t="s">
        <v>2318</v>
      </c>
      <c r="B3212" t="s">
        <v>2733</v>
      </c>
      <c r="C3212" t="s">
        <v>5509</v>
      </c>
      <c r="D3212" t="s">
        <v>3205</v>
      </c>
      <c r="E3212" t="s">
        <v>3206</v>
      </c>
      <c r="F3212" t="s">
        <v>4203</v>
      </c>
      <c r="G3212" t="s">
        <v>1135</v>
      </c>
      <c r="H3212" t="s">
        <v>2185</v>
      </c>
      <c r="I3212" t="s">
        <v>2186</v>
      </c>
      <c r="J3212" t="s">
        <v>175</v>
      </c>
      <c r="K3212" t="s">
        <v>176</v>
      </c>
      <c r="L3212" t="s">
        <v>177</v>
      </c>
      <c r="M3212" t="s">
        <v>38</v>
      </c>
      <c r="N3212" t="s">
        <v>668</v>
      </c>
      <c r="O3212" s="23">
        <v>624</v>
      </c>
      <c r="P3212" s="9">
        <v>13.93</v>
      </c>
      <c r="Q3212" t="s">
        <v>40</v>
      </c>
      <c r="R3212">
        <v>29193</v>
      </c>
      <c r="S3212" s="9">
        <v>44.78</v>
      </c>
      <c r="T3212" s="26">
        <v>6.1909999999999998</v>
      </c>
      <c r="U3212" s="8">
        <v>277.23</v>
      </c>
      <c r="V3212" t="s">
        <v>3111</v>
      </c>
      <c r="W3212" t="s">
        <v>2007</v>
      </c>
      <c r="X3212" t="s">
        <v>42</v>
      </c>
      <c r="Y3212" t="s">
        <v>2188</v>
      </c>
      <c r="AA3212" s="1">
        <f t="shared" si="360"/>
        <v>45994</v>
      </c>
      <c r="AB3212" s="2">
        <f t="shared" si="361"/>
        <v>12</v>
      </c>
      <c r="AC3212" s="2">
        <f t="shared" si="362"/>
        <v>2025</v>
      </c>
      <c r="AD3212" s="2" t="str">
        <f>IFERROR(VLOOKUP(A3212,'Aux Área'!$A$4:$B$123,2,0),"-")</f>
        <v>INSPEÇÃO</v>
      </c>
    </row>
    <row r="3213" spans="1:30" x14ac:dyDescent="0.3">
      <c r="A3213" t="s">
        <v>662</v>
      </c>
      <c r="B3213" t="s">
        <v>183</v>
      </c>
      <c r="C3213" t="s">
        <v>5510</v>
      </c>
      <c r="D3213" t="s">
        <v>1568</v>
      </c>
      <c r="E3213" t="s">
        <v>1569</v>
      </c>
      <c r="F3213" t="s">
        <v>653</v>
      </c>
      <c r="G3213" t="s">
        <v>1495</v>
      </c>
      <c r="H3213" t="s">
        <v>1571</v>
      </c>
      <c r="I3213" t="s">
        <v>1497</v>
      </c>
      <c r="J3213" t="s">
        <v>237</v>
      </c>
      <c r="K3213" t="s">
        <v>238</v>
      </c>
      <c r="L3213" t="s">
        <v>110</v>
      </c>
      <c r="M3213" t="s">
        <v>38</v>
      </c>
      <c r="N3213" t="s">
        <v>668</v>
      </c>
      <c r="O3213" s="23">
        <v>0</v>
      </c>
      <c r="P3213" s="9">
        <v>0</v>
      </c>
      <c r="Q3213" t="s">
        <v>40</v>
      </c>
      <c r="R3213">
        <v>0</v>
      </c>
      <c r="S3213" s="9">
        <v>108</v>
      </c>
      <c r="T3213" s="26">
        <v>6.09</v>
      </c>
      <c r="U3213" s="8">
        <v>657.72</v>
      </c>
      <c r="V3213" t="s">
        <v>41</v>
      </c>
      <c r="W3213" t="s">
        <v>652</v>
      </c>
      <c r="X3213" t="s">
        <v>42</v>
      </c>
      <c r="Y3213" t="s">
        <v>653</v>
      </c>
      <c r="AA3213" s="1">
        <f t="shared" si="360"/>
        <v>45994</v>
      </c>
      <c r="AB3213" s="2">
        <f t="shared" si="361"/>
        <v>12</v>
      </c>
      <c r="AC3213" s="2">
        <f t="shared" si="362"/>
        <v>2025</v>
      </c>
      <c r="AD3213" s="2" t="str">
        <f>IFERROR(VLOOKUP(A3213,'Aux Área'!$A$4:$B$123,2,0),"-")</f>
        <v>SÃO PEDRO</v>
      </c>
    </row>
    <row r="3214" spans="1:30" x14ac:dyDescent="0.3">
      <c r="A3214" t="s">
        <v>662</v>
      </c>
      <c r="C3214" t="s">
        <v>15602</v>
      </c>
      <c r="F3214" t="s">
        <v>15689</v>
      </c>
      <c r="K3214" t="s">
        <v>238</v>
      </c>
      <c r="N3214" t="s">
        <v>15690</v>
      </c>
      <c r="O3214" s="23">
        <v>0</v>
      </c>
      <c r="P3214" s="23">
        <v>0</v>
      </c>
      <c r="Q3214" t="s">
        <v>40</v>
      </c>
      <c r="R3214">
        <v>0</v>
      </c>
      <c r="S3214">
        <v>6</v>
      </c>
      <c r="U3214" s="8">
        <v>23.94</v>
      </c>
      <c r="W3214" t="s">
        <v>652</v>
      </c>
      <c r="X3214" t="s">
        <v>42</v>
      </c>
      <c r="Y3214" t="s">
        <v>653</v>
      </c>
      <c r="AA3214" s="1">
        <f>IFERROR(DATEVALUE(C3214),"-")</f>
        <v>45994</v>
      </c>
      <c r="AB3214" s="2">
        <f>IFERROR(MONTH(AA3214),"-")</f>
        <v>12</v>
      </c>
      <c r="AC3214" s="2">
        <f>IFERROR(YEAR(AA3214),"-")</f>
        <v>2025</v>
      </c>
      <c r="AD3214" s="2" t="str">
        <f>IFERROR(VLOOKUP(A3214,'Aux Área'!$A$4:$B$123,2,0),"-")</f>
        <v>SÃO PEDRO</v>
      </c>
    </row>
    <row r="3215" spans="1:30" x14ac:dyDescent="0.3">
      <c r="A3215" t="s">
        <v>781</v>
      </c>
      <c r="B3215" t="s">
        <v>130</v>
      </c>
      <c r="C3215" t="s">
        <v>5511</v>
      </c>
      <c r="D3215" t="s">
        <v>1568</v>
      </c>
      <c r="E3215" t="s">
        <v>1569</v>
      </c>
      <c r="F3215" t="s">
        <v>653</v>
      </c>
      <c r="G3215" t="s">
        <v>659</v>
      </c>
      <c r="H3215" t="s">
        <v>706</v>
      </c>
      <c r="I3215" t="s">
        <v>667</v>
      </c>
      <c r="J3215" t="s">
        <v>237</v>
      </c>
      <c r="K3215" t="s">
        <v>238</v>
      </c>
      <c r="L3215" t="s">
        <v>110</v>
      </c>
      <c r="M3215" t="s">
        <v>38</v>
      </c>
      <c r="N3215" t="s">
        <v>707</v>
      </c>
      <c r="O3215" s="23">
        <v>0</v>
      </c>
      <c r="P3215" s="9">
        <v>0</v>
      </c>
      <c r="Q3215" t="s">
        <v>40</v>
      </c>
      <c r="R3215">
        <v>0</v>
      </c>
      <c r="S3215" s="9">
        <v>20</v>
      </c>
      <c r="T3215" s="26">
        <v>6.09</v>
      </c>
      <c r="U3215" s="8">
        <v>121.8</v>
      </c>
      <c r="V3215" t="s">
        <v>41</v>
      </c>
      <c r="W3215" t="s">
        <v>652</v>
      </c>
      <c r="X3215" t="s">
        <v>42</v>
      </c>
      <c r="Y3215" t="s">
        <v>653</v>
      </c>
      <c r="AA3215" s="1">
        <f t="shared" ref="AA3215:AA3240" si="363">DATEVALUE(C3215)</f>
        <v>45994</v>
      </c>
      <c r="AB3215" s="2">
        <f t="shared" ref="AB3215:AB3240" si="364">MONTH(AA3215)</f>
        <v>12</v>
      </c>
      <c r="AC3215" s="2">
        <f t="shared" ref="AC3215:AC3240" si="365">YEAR(AA3215)</f>
        <v>2025</v>
      </c>
      <c r="AD3215" s="2" t="str">
        <f>IFERROR(VLOOKUP(A3215,'Aux Área'!$A$4:$B$123,2,0),"-")</f>
        <v>SÃO PEDRO</v>
      </c>
    </row>
    <row r="3216" spans="1:30" x14ac:dyDescent="0.3">
      <c r="A3216" t="s">
        <v>62</v>
      </c>
      <c r="B3216" t="s">
        <v>1455</v>
      </c>
      <c r="C3216" t="s">
        <v>5512</v>
      </c>
      <c r="D3216" t="s">
        <v>158</v>
      </c>
      <c r="E3216" t="s">
        <v>159</v>
      </c>
      <c r="F3216" t="s">
        <v>63</v>
      </c>
      <c r="G3216" t="s">
        <v>1500</v>
      </c>
      <c r="H3216" t="s">
        <v>36</v>
      </c>
      <c r="I3216" t="s">
        <v>37</v>
      </c>
      <c r="J3216" t="s">
        <v>526</v>
      </c>
      <c r="K3216" t="s">
        <v>527</v>
      </c>
      <c r="L3216" t="s">
        <v>124</v>
      </c>
      <c r="M3216" t="s">
        <v>38</v>
      </c>
      <c r="N3216" t="s">
        <v>39</v>
      </c>
      <c r="O3216" s="23">
        <v>305</v>
      </c>
      <c r="P3216" s="9">
        <v>10.35</v>
      </c>
      <c r="Q3216" t="s">
        <v>40</v>
      </c>
      <c r="R3216">
        <v>48079</v>
      </c>
      <c r="S3216" s="9">
        <v>29.47</v>
      </c>
      <c r="T3216" s="26">
        <v>4.3899999999999997</v>
      </c>
      <c r="U3216" s="8">
        <v>129.38</v>
      </c>
      <c r="V3216" t="s">
        <v>41</v>
      </c>
      <c r="W3216" t="s">
        <v>2007</v>
      </c>
      <c r="X3216" t="s">
        <v>42</v>
      </c>
      <c r="Y3216" t="s">
        <v>1740</v>
      </c>
      <c r="AA3216" s="1">
        <f t="shared" si="363"/>
        <v>45994</v>
      </c>
      <c r="AB3216" s="2">
        <f t="shared" si="364"/>
        <v>12</v>
      </c>
      <c r="AC3216" s="2">
        <f t="shared" si="365"/>
        <v>2025</v>
      </c>
      <c r="AD3216" s="2" t="str">
        <f>IFERROR(VLOOKUP(A3216,'Aux Área'!$A$4:$B$123,2,0),"-")</f>
        <v>CONSERVA</v>
      </c>
    </row>
    <row r="3217" spans="1:30" x14ac:dyDescent="0.3">
      <c r="A3217" t="s">
        <v>2655</v>
      </c>
      <c r="B3217" t="s">
        <v>2656</v>
      </c>
      <c r="C3217" t="s">
        <v>5513</v>
      </c>
      <c r="D3217" t="s">
        <v>1619</v>
      </c>
      <c r="E3217" t="s">
        <v>1620</v>
      </c>
      <c r="F3217" t="s">
        <v>3712</v>
      </c>
      <c r="G3217" t="s">
        <v>1635</v>
      </c>
      <c r="H3217" t="s">
        <v>2635</v>
      </c>
      <c r="I3217" t="s">
        <v>37</v>
      </c>
      <c r="J3217" t="s">
        <v>172</v>
      </c>
      <c r="K3217" t="s">
        <v>173</v>
      </c>
      <c r="L3217" t="s">
        <v>124</v>
      </c>
      <c r="M3217" t="s">
        <v>38</v>
      </c>
      <c r="N3217" t="s">
        <v>39</v>
      </c>
      <c r="O3217" s="23">
        <v>272</v>
      </c>
      <c r="P3217" s="9">
        <v>7.47</v>
      </c>
      <c r="Q3217" t="s">
        <v>40</v>
      </c>
      <c r="R3217">
        <v>7300</v>
      </c>
      <c r="S3217" s="9">
        <v>36.4</v>
      </c>
      <c r="T3217" s="26">
        <v>4.09</v>
      </c>
      <c r="U3217" s="8">
        <v>148.88</v>
      </c>
      <c r="V3217" t="s">
        <v>112</v>
      </c>
      <c r="W3217" t="s">
        <v>2276</v>
      </c>
      <c r="X3217" t="s">
        <v>42</v>
      </c>
      <c r="Y3217" t="s">
        <v>1740</v>
      </c>
      <c r="AA3217" s="1">
        <f t="shared" si="363"/>
        <v>45994</v>
      </c>
      <c r="AB3217" s="2">
        <f t="shared" si="364"/>
        <v>12</v>
      </c>
      <c r="AC3217" s="2">
        <f t="shared" si="365"/>
        <v>2025</v>
      </c>
      <c r="AD3217" s="2" t="str">
        <f>IFERROR(VLOOKUP(A3217,'Aux Área'!$A$4:$B$123,2,0),"-")</f>
        <v>TI</v>
      </c>
    </row>
    <row r="3218" spans="1:30" x14ac:dyDescent="0.3">
      <c r="A3218" t="s">
        <v>2552</v>
      </c>
      <c r="B3218" t="s">
        <v>2553</v>
      </c>
      <c r="C3218" t="s">
        <v>5514</v>
      </c>
      <c r="D3218" t="s">
        <v>2872</v>
      </c>
      <c r="E3218" t="s">
        <v>2873</v>
      </c>
      <c r="F3218" t="s">
        <v>2555</v>
      </c>
      <c r="G3218" t="s">
        <v>659</v>
      </c>
      <c r="H3218" t="s">
        <v>2215</v>
      </c>
      <c r="I3218" t="s">
        <v>667</v>
      </c>
      <c r="J3218" t="s">
        <v>2779</v>
      </c>
      <c r="K3218" t="s">
        <v>2780</v>
      </c>
      <c r="L3218" t="s">
        <v>141</v>
      </c>
      <c r="M3218" t="s">
        <v>38</v>
      </c>
      <c r="N3218" t="s">
        <v>668</v>
      </c>
      <c r="O3218" s="23">
        <v>143</v>
      </c>
      <c r="P3218" s="9">
        <v>2.54</v>
      </c>
      <c r="Q3218" t="s">
        <v>40</v>
      </c>
      <c r="R3218">
        <v>5356</v>
      </c>
      <c r="S3218" s="9">
        <v>56.19</v>
      </c>
      <c r="T3218" s="26">
        <v>6.4</v>
      </c>
      <c r="U3218" s="8">
        <v>359.61</v>
      </c>
      <c r="V3218" t="s">
        <v>112</v>
      </c>
      <c r="W3218" t="s">
        <v>2007</v>
      </c>
      <c r="X3218" t="s">
        <v>42</v>
      </c>
      <c r="Y3218" t="s">
        <v>1740</v>
      </c>
      <c r="AA3218" s="1">
        <f t="shared" si="363"/>
        <v>45994</v>
      </c>
      <c r="AB3218" s="2">
        <f t="shared" si="364"/>
        <v>12</v>
      </c>
      <c r="AC3218" s="2">
        <f t="shared" si="365"/>
        <v>2025</v>
      </c>
      <c r="AD3218" s="2" t="str">
        <f>IFERROR(VLOOKUP(A3218,'Aux Área'!$A$4:$B$123,2,0),"-")</f>
        <v>APH</v>
      </c>
    </row>
    <row r="3219" spans="1:30" x14ac:dyDescent="0.3">
      <c r="A3219" t="s">
        <v>2461</v>
      </c>
      <c r="B3219" t="s">
        <v>5008</v>
      </c>
      <c r="C3219" t="s">
        <v>5515</v>
      </c>
      <c r="D3219" t="s">
        <v>3135</v>
      </c>
      <c r="E3219" t="s">
        <v>3136</v>
      </c>
      <c r="F3219" t="s">
        <v>3574</v>
      </c>
      <c r="G3219" t="s">
        <v>1135</v>
      </c>
      <c r="H3219" t="s">
        <v>2275</v>
      </c>
      <c r="I3219" t="s">
        <v>1497</v>
      </c>
      <c r="J3219" t="s">
        <v>188</v>
      </c>
      <c r="K3219" t="s">
        <v>189</v>
      </c>
      <c r="L3219" t="s">
        <v>190</v>
      </c>
      <c r="M3219" t="s">
        <v>38</v>
      </c>
      <c r="N3219" t="s">
        <v>39</v>
      </c>
      <c r="O3219" s="23">
        <v>404</v>
      </c>
      <c r="P3219" s="9">
        <v>11.59</v>
      </c>
      <c r="Q3219" t="s">
        <v>40</v>
      </c>
      <c r="R3219">
        <v>19361</v>
      </c>
      <c r="S3219" s="9">
        <v>34.86</v>
      </c>
      <c r="T3219" s="26">
        <v>4.49</v>
      </c>
      <c r="U3219" s="8">
        <v>156.52000000000001</v>
      </c>
      <c r="V3219" t="s">
        <v>41</v>
      </c>
      <c r="W3219" t="s">
        <v>2276</v>
      </c>
      <c r="X3219" t="s">
        <v>42</v>
      </c>
      <c r="Y3219" t="s">
        <v>2277</v>
      </c>
      <c r="AA3219" s="1">
        <f t="shared" si="363"/>
        <v>45994</v>
      </c>
      <c r="AB3219" s="2">
        <f t="shared" si="364"/>
        <v>12</v>
      </c>
      <c r="AC3219" s="2">
        <f t="shared" si="365"/>
        <v>2025</v>
      </c>
      <c r="AD3219" s="2" t="str">
        <f>IFERROR(VLOOKUP(A3219,'Aux Área'!$A$4:$B$123,2,0),"-")</f>
        <v>INSPEÇÃO</v>
      </c>
    </row>
    <row r="3220" spans="1:30" x14ac:dyDescent="0.3">
      <c r="A3220" t="s">
        <v>2181</v>
      </c>
      <c r="B3220" t="s">
        <v>4595</v>
      </c>
      <c r="C3220" t="s">
        <v>5516</v>
      </c>
      <c r="D3220" t="s">
        <v>3107</v>
      </c>
      <c r="E3220" t="s">
        <v>3108</v>
      </c>
      <c r="F3220" t="s">
        <v>2184</v>
      </c>
      <c r="G3220" t="s">
        <v>1135</v>
      </c>
      <c r="H3220" t="s">
        <v>2185</v>
      </c>
      <c r="I3220" t="s">
        <v>2186</v>
      </c>
      <c r="J3220" t="s">
        <v>237</v>
      </c>
      <c r="K3220" t="s">
        <v>238</v>
      </c>
      <c r="L3220" t="s">
        <v>110</v>
      </c>
      <c r="M3220" t="s">
        <v>38</v>
      </c>
      <c r="N3220" t="s">
        <v>668</v>
      </c>
      <c r="O3220" s="23">
        <v>630</v>
      </c>
      <c r="P3220" s="9">
        <v>12.12</v>
      </c>
      <c r="Q3220" t="s">
        <v>40</v>
      </c>
      <c r="R3220">
        <v>34947</v>
      </c>
      <c r="S3220" s="9">
        <v>52</v>
      </c>
      <c r="T3220" s="26">
        <v>6.09</v>
      </c>
      <c r="U3220" s="8">
        <v>316.68</v>
      </c>
      <c r="V3220" t="s">
        <v>41</v>
      </c>
      <c r="W3220" t="s">
        <v>2007</v>
      </c>
      <c r="X3220" t="s">
        <v>42</v>
      </c>
      <c r="Y3220" t="s">
        <v>2188</v>
      </c>
      <c r="AA3220" s="1">
        <f t="shared" si="363"/>
        <v>45994</v>
      </c>
      <c r="AB3220" s="2">
        <f t="shared" si="364"/>
        <v>12</v>
      </c>
      <c r="AC3220" s="2">
        <f t="shared" si="365"/>
        <v>2025</v>
      </c>
      <c r="AD3220" s="2" t="str">
        <f>IFERROR(VLOOKUP(A3220,'Aux Área'!$A$4:$B$123,2,0),"-")</f>
        <v>INSPEÇÃO</v>
      </c>
    </row>
    <row r="3221" spans="1:30" x14ac:dyDescent="0.3">
      <c r="A3221" t="s">
        <v>2638</v>
      </c>
      <c r="B3221" t="s">
        <v>4593</v>
      </c>
      <c r="C3221" t="s">
        <v>5517</v>
      </c>
      <c r="D3221" t="s">
        <v>3419</v>
      </c>
      <c r="E3221" t="s">
        <v>3420</v>
      </c>
      <c r="F3221" t="s">
        <v>2641</v>
      </c>
      <c r="G3221" t="s">
        <v>1135</v>
      </c>
      <c r="H3221" t="s">
        <v>2275</v>
      </c>
      <c r="I3221" t="s">
        <v>1497</v>
      </c>
      <c r="J3221" t="s">
        <v>275</v>
      </c>
      <c r="K3221" t="s">
        <v>276</v>
      </c>
      <c r="L3221" t="s">
        <v>124</v>
      </c>
      <c r="M3221" t="s">
        <v>38</v>
      </c>
      <c r="N3221" t="s">
        <v>39</v>
      </c>
      <c r="O3221" s="23">
        <v>521</v>
      </c>
      <c r="P3221" s="9">
        <v>10.6</v>
      </c>
      <c r="Q3221" t="s">
        <v>40</v>
      </c>
      <c r="R3221">
        <v>30319</v>
      </c>
      <c r="S3221" s="9">
        <v>49.15</v>
      </c>
      <c r="T3221" s="26">
        <v>4.3899999999999997</v>
      </c>
      <c r="U3221" s="8">
        <v>215.77</v>
      </c>
      <c r="V3221" t="s">
        <v>5518</v>
      </c>
      <c r="W3221" t="s">
        <v>2276</v>
      </c>
      <c r="X3221" t="s">
        <v>42</v>
      </c>
      <c r="Y3221" t="s">
        <v>2277</v>
      </c>
      <c r="AA3221" s="1">
        <f t="shared" si="363"/>
        <v>45994</v>
      </c>
      <c r="AB3221" s="2">
        <f t="shared" si="364"/>
        <v>12</v>
      </c>
      <c r="AC3221" s="2">
        <f t="shared" si="365"/>
        <v>2025</v>
      </c>
      <c r="AD3221" s="2" t="str">
        <f>IFERROR(VLOOKUP(A3221,'Aux Área'!$A$4:$B$123,2,0),"-")</f>
        <v>INSPEÇÃO</v>
      </c>
    </row>
    <row r="3222" spans="1:30" x14ac:dyDescent="0.3">
      <c r="A3222" t="s">
        <v>2306</v>
      </c>
      <c r="B3222" t="s">
        <v>4613</v>
      </c>
      <c r="C3222" t="s">
        <v>5519</v>
      </c>
      <c r="D3222" t="s">
        <v>3428</v>
      </c>
      <c r="E3222" t="s">
        <v>3429</v>
      </c>
      <c r="F3222" t="s">
        <v>2309</v>
      </c>
      <c r="G3222" t="s">
        <v>1135</v>
      </c>
      <c r="H3222" t="s">
        <v>2275</v>
      </c>
      <c r="I3222" t="s">
        <v>1497</v>
      </c>
      <c r="J3222" t="s">
        <v>1665</v>
      </c>
      <c r="K3222" t="s">
        <v>1666</v>
      </c>
      <c r="L3222" t="s">
        <v>301</v>
      </c>
      <c r="M3222" t="s">
        <v>38</v>
      </c>
      <c r="N3222" t="s">
        <v>39</v>
      </c>
      <c r="O3222" s="23">
        <v>254</v>
      </c>
      <c r="P3222" s="9">
        <v>10.18</v>
      </c>
      <c r="Q3222" t="s">
        <v>40</v>
      </c>
      <c r="R3222">
        <v>31256</v>
      </c>
      <c r="S3222" s="9">
        <v>24.96</v>
      </c>
      <c r="T3222" s="26">
        <v>4.29</v>
      </c>
      <c r="U3222" s="8">
        <v>107.08</v>
      </c>
      <c r="V3222" t="s">
        <v>5520</v>
      </c>
      <c r="W3222" t="s">
        <v>2276</v>
      </c>
      <c r="X3222" t="s">
        <v>42</v>
      </c>
      <c r="Y3222" t="s">
        <v>2277</v>
      </c>
      <c r="AA3222" s="1">
        <f t="shared" si="363"/>
        <v>45994</v>
      </c>
      <c r="AB3222" s="2">
        <f t="shared" si="364"/>
        <v>12</v>
      </c>
      <c r="AC3222" s="2">
        <f t="shared" si="365"/>
        <v>2025</v>
      </c>
      <c r="AD3222" s="2" t="str">
        <f>IFERROR(VLOOKUP(A3222,'Aux Área'!$A$4:$B$123,2,0),"-")</f>
        <v>INSPEÇÃO</v>
      </c>
    </row>
    <row r="3223" spans="1:30" x14ac:dyDescent="0.3">
      <c r="A3223" t="s">
        <v>1847</v>
      </c>
      <c r="B3223" t="s">
        <v>1848</v>
      </c>
      <c r="C3223" t="s">
        <v>5521</v>
      </c>
      <c r="D3223" t="s">
        <v>1850</v>
      </c>
      <c r="E3223" t="s">
        <v>1851</v>
      </c>
      <c r="F3223" t="s">
        <v>653</v>
      </c>
      <c r="G3223" t="s">
        <v>635</v>
      </c>
      <c r="H3223" t="s">
        <v>1852</v>
      </c>
      <c r="I3223" t="s">
        <v>1853</v>
      </c>
      <c r="J3223" t="s">
        <v>122</v>
      </c>
      <c r="K3223" t="s">
        <v>123</v>
      </c>
      <c r="L3223" t="s">
        <v>124</v>
      </c>
      <c r="M3223" t="s">
        <v>38</v>
      </c>
      <c r="N3223" t="s">
        <v>638</v>
      </c>
      <c r="O3223" s="23">
        <v>0</v>
      </c>
      <c r="P3223" s="9">
        <v>0</v>
      </c>
      <c r="Q3223" t="s">
        <v>40</v>
      </c>
      <c r="R3223">
        <v>0</v>
      </c>
      <c r="S3223" s="9">
        <v>59.16</v>
      </c>
      <c r="T3223" s="26">
        <v>6.04</v>
      </c>
      <c r="U3223" s="8">
        <v>357.35</v>
      </c>
      <c r="V3223" t="s">
        <v>162</v>
      </c>
      <c r="W3223" t="s">
        <v>652</v>
      </c>
      <c r="X3223" t="s">
        <v>42</v>
      </c>
      <c r="Y3223" t="s">
        <v>653</v>
      </c>
      <c r="AA3223" s="1">
        <f t="shared" si="363"/>
        <v>45994</v>
      </c>
      <c r="AB3223" s="2">
        <f t="shared" si="364"/>
        <v>12</v>
      </c>
      <c r="AC3223" s="2">
        <f t="shared" si="365"/>
        <v>2025</v>
      </c>
      <c r="AD3223" s="2" t="str">
        <f>IFERROR(VLOOKUP(A3223,'Aux Área'!$A$4:$B$123,2,0),"-")</f>
        <v>SÃO PEDRO</v>
      </c>
    </row>
    <row r="3224" spans="1:30" x14ac:dyDescent="0.3">
      <c r="A3224" t="s">
        <v>60</v>
      </c>
      <c r="B3224" t="s">
        <v>614</v>
      </c>
      <c r="C3224" t="s">
        <v>5522</v>
      </c>
      <c r="D3224" t="s">
        <v>1206</v>
      </c>
      <c r="E3224" t="s">
        <v>1207</v>
      </c>
      <c r="F3224" t="s">
        <v>61</v>
      </c>
      <c r="G3224" t="s">
        <v>1500</v>
      </c>
      <c r="H3224" t="s">
        <v>36</v>
      </c>
      <c r="I3224" t="s">
        <v>37</v>
      </c>
      <c r="J3224" t="s">
        <v>1665</v>
      </c>
      <c r="K3224" t="s">
        <v>1666</v>
      </c>
      <c r="L3224" t="s">
        <v>301</v>
      </c>
      <c r="M3224" t="s">
        <v>38</v>
      </c>
      <c r="N3224" t="s">
        <v>39</v>
      </c>
      <c r="O3224" s="23">
        <v>363</v>
      </c>
      <c r="P3224" s="9">
        <v>9.33</v>
      </c>
      <c r="Q3224" t="s">
        <v>40</v>
      </c>
      <c r="R3224">
        <v>22569</v>
      </c>
      <c r="S3224" s="9">
        <v>38.89</v>
      </c>
      <c r="T3224" s="26">
        <v>4.29</v>
      </c>
      <c r="U3224" s="8">
        <v>166.84</v>
      </c>
      <c r="V3224" t="s">
        <v>5523</v>
      </c>
      <c r="W3224" t="s">
        <v>2007</v>
      </c>
      <c r="X3224" t="s">
        <v>42</v>
      </c>
      <c r="Y3224" t="s">
        <v>1740</v>
      </c>
      <c r="AA3224" s="1">
        <f t="shared" si="363"/>
        <v>45994</v>
      </c>
      <c r="AB3224" s="2">
        <f t="shared" si="364"/>
        <v>12</v>
      </c>
      <c r="AC3224" s="2">
        <f t="shared" si="365"/>
        <v>2025</v>
      </c>
      <c r="AD3224" s="2" t="str">
        <f>IFERROR(VLOOKUP(A3224,'Aux Área'!$A$4:$B$123,2,0),"-")</f>
        <v>QSMS</v>
      </c>
    </row>
    <row r="3225" spans="1:30" x14ac:dyDescent="0.3">
      <c r="A3225" t="s">
        <v>46</v>
      </c>
      <c r="B3225" t="s">
        <v>458</v>
      </c>
      <c r="C3225" t="s">
        <v>5524</v>
      </c>
      <c r="D3225" t="s">
        <v>729</v>
      </c>
      <c r="E3225" t="s">
        <v>730</v>
      </c>
      <c r="F3225" t="s">
        <v>5185</v>
      </c>
      <c r="G3225" t="s">
        <v>1503</v>
      </c>
      <c r="H3225" t="s">
        <v>36</v>
      </c>
      <c r="I3225" t="s">
        <v>37</v>
      </c>
      <c r="J3225" t="s">
        <v>196</v>
      </c>
      <c r="K3225" t="s">
        <v>197</v>
      </c>
      <c r="L3225" t="s">
        <v>84</v>
      </c>
      <c r="M3225" t="s">
        <v>38</v>
      </c>
      <c r="N3225" t="s">
        <v>39</v>
      </c>
      <c r="O3225" s="23">
        <v>256</v>
      </c>
      <c r="P3225" s="9">
        <v>6.98</v>
      </c>
      <c r="Q3225" t="s">
        <v>40</v>
      </c>
      <c r="R3225">
        <v>24966</v>
      </c>
      <c r="S3225" s="9">
        <v>36.67</v>
      </c>
      <c r="T3225" s="26">
        <v>4.79</v>
      </c>
      <c r="U3225" s="8">
        <v>175.65</v>
      </c>
      <c r="V3225" t="s">
        <v>41</v>
      </c>
      <c r="W3225" t="s">
        <v>2007</v>
      </c>
      <c r="X3225" t="s">
        <v>42</v>
      </c>
      <c r="Y3225" t="s">
        <v>1740</v>
      </c>
      <c r="AA3225" s="1">
        <f t="shared" si="363"/>
        <v>45994</v>
      </c>
      <c r="AB3225" s="2">
        <f t="shared" si="364"/>
        <v>12</v>
      </c>
      <c r="AC3225" s="2">
        <f t="shared" si="365"/>
        <v>2025</v>
      </c>
      <c r="AD3225" s="2" t="str">
        <f>IFERROR(VLOOKUP(A3225,'Aux Área'!$A$4:$B$123,2,0),"-")</f>
        <v>FACILITIES</v>
      </c>
    </row>
    <row r="3226" spans="1:30" x14ac:dyDescent="0.3">
      <c r="A3226" t="s">
        <v>58</v>
      </c>
      <c r="B3226" t="s">
        <v>250</v>
      </c>
      <c r="C3226" t="s">
        <v>5525</v>
      </c>
      <c r="D3226" t="s">
        <v>87</v>
      </c>
      <c r="E3226" t="s">
        <v>88</v>
      </c>
      <c r="F3226" t="s">
        <v>59</v>
      </c>
      <c r="G3226" t="s">
        <v>1500</v>
      </c>
      <c r="H3226" t="s">
        <v>36</v>
      </c>
      <c r="I3226" t="s">
        <v>37</v>
      </c>
      <c r="J3226" t="s">
        <v>285</v>
      </c>
      <c r="K3226" t="s">
        <v>286</v>
      </c>
      <c r="L3226" t="s">
        <v>91</v>
      </c>
      <c r="M3226" t="s">
        <v>38</v>
      </c>
      <c r="N3226" t="s">
        <v>39</v>
      </c>
      <c r="O3226" s="23">
        <v>275</v>
      </c>
      <c r="P3226" s="9">
        <v>8.1</v>
      </c>
      <c r="Q3226" t="s">
        <v>40</v>
      </c>
      <c r="R3226">
        <v>58887</v>
      </c>
      <c r="S3226" s="9">
        <v>33.950000000000003</v>
      </c>
      <c r="T3226" s="26">
        <v>4.391</v>
      </c>
      <c r="U3226" s="8">
        <v>149.08000000000001</v>
      </c>
      <c r="V3226" t="s">
        <v>5526</v>
      </c>
      <c r="W3226" t="s">
        <v>2007</v>
      </c>
      <c r="X3226" t="s">
        <v>42</v>
      </c>
      <c r="Y3226" t="s">
        <v>1740</v>
      </c>
      <c r="AA3226" s="1">
        <f t="shared" si="363"/>
        <v>45994</v>
      </c>
      <c r="AB3226" s="2">
        <f t="shared" si="364"/>
        <v>12</v>
      </c>
      <c r="AC3226" s="2">
        <f t="shared" si="365"/>
        <v>2025</v>
      </c>
      <c r="AD3226" s="2" t="str">
        <f>IFERROR(VLOOKUP(A3226,'Aux Área'!$A$4:$B$123,2,0),"-")</f>
        <v>CONSERVA</v>
      </c>
    </row>
    <row r="3227" spans="1:30" x14ac:dyDescent="0.3">
      <c r="A3227" t="s">
        <v>56</v>
      </c>
      <c r="B3227" t="s">
        <v>266</v>
      </c>
      <c r="C3227" t="s">
        <v>5527</v>
      </c>
      <c r="D3227" t="s">
        <v>120</v>
      </c>
      <c r="E3227" t="s">
        <v>121</v>
      </c>
      <c r="F3227" t="s">
        <v>57</v>
      </c>
      <c r="G3227" t="s">
        <v>1500</v>
      </c>
      <c r="H3227" t="s">
        <v>36</v>
      </c>
      <c r="I3227" t="s">
        <v>37</v>
      </c>
      <c r="J3227" t="s">
        <v>139</v>
      </c>
      <c r="K3227" t="s">
        <v>140</v>
      </c>
      <c r="L3227" t="s">
        <v>141</v>
      </c>
      <c r="M3227" t="s">
        <v>38</v>
      </c>
      <c r="N3227" t="s">
        <v>39</v>
      </c>
      <c r="O3227" s="23">
        <v>396</v>
      </c>
      <c r="P3227" s="9">
        <v>9.4700000000000006</v>
      </c>
      <c r="Q3227" t="s">
        <v>40</v>
      </c>
      <c r="R3227">
        <v>32404</v>
      </c>
      <c r="S3227" s="9">
        <v>41.82</v>
      </c>
      <c r="T3227" s="26">
        <v>4.09</v>
      </c>
      <c r="U3227" s="8">
        <v>171.04</v>
      </c>
      <c r="V3227" t="s">
        <v>5528</v>
      </c>
      <c r="W3227" t="s">
        <v>2007</v>
      </c>
      <c r="X3227" t="s">
        <v>42</v>
      </c>
      <c r="Y3227" t="s">
        <v>1740</v>
      </c>
      <c r="AA3227" s="1">
        <f t="shared" si="363"/>
        <v>45994</v>
      </c>
      <c r="AB3227" s="2">
        <f t="shared" si="364"/>
        <v>12</v>
      </c>
      <c r="AC3227" s="2">
        <f t="shared" si="365"/>
        <v>2025</v>
      </c>
      <c r="AD3227" s="2" t="str">
        <f>IFERROR(VLOOKUP(A3227,'Aux Área'!$A$4:$B$123,2,0),"-")</f>
        <v>CONSERVA</v>
      </c>
    </row>
    <row r="3228" spans="1:30" x14ac:dyDescent="0.3">
      <c r="A3228" t="s">
        <v>2282</v>
      </c>
      <c r="B3228" t="s">
        <v>4679</v>
      </c>
      <c r="C3228" t="s">
        <v>5529</v>
      </c>
      <c r="D3228" t="s">
        <v>3162</v>
      </c>
      <c r="E3228" t="s">
        <v>3163</v>
      </c>
      <c r="F3228" t="s">
        <v>2285</v>
      </c>
      <c r="G3228" t="s">
        <v>1135</v>
      </c>
      <c r="H3228" t="s">
        <v>2275</v>
      </c>
      <c r="I3228" t="s">
        <v>1497</v>
      </c>
      <c r="J3228" t="s">
        <v>165</v>
      </c>
      <c r="K3228" t="s">
        <v>166</v>
      </c>
      <c r="L3228" t="s">
        <v>167</v>
      </c>
      <c r="M3228" t="s">
        <v>38</v>
      </c>
      <c r="N3228" t="s">
        <v>39</v>
      </c>
      <c r="O3228" s="23">
        <v>403</v>
      </c>
      <c r="P3228" s="9">
        <v>9.73</v>
      </c>
      <c r="Q3228" t="s">
        <v>40</v>
      </c>
      <c r="R3228">
        <v>33116</v>
      </c>
      <c r="S3228" s="9">
        <v>41.4</v>
      </c>
      <c r="T3228" s="26">
        <v>4.4610000000000003</v>
      </c>
      <c r="U3228" s="8">
        <v>184.67</v>
      </c>
      <c r="V3228" t="s">
        <v>112</v>
      </c>
      <c r="W3228" t="s">
        <v>2276</v>
      </c>
      <c r="X3228" t="s">
        <v>42</v>
      </c>
      <c r="Y3228" t="s">
        <v>2277</v>
      </c>
      <c r="AA3228" s="1">
        <f t="shared" si="363"/>
        <v>45994</v>
      </c>
      <c r="AB3228" s="2">
        <f t="shared" si="364"/>
        <v>12</v>
      </c>
      <c r="AC3228" s="2">
        <f t="shared" si="365"/>
        <v>2025</v>
      </c>
      <c r="AD3228" s="2" t="str">
        <f>IFERROR(VLOOKUP(A3228,'Aux Área'!$A$4:$B$123,2,0),"-")</f>
        <v>INSPEÇÃO</v>
      </c>
    </row>
    <row r="3229" spans="1:30" x14ac:dyDescent="0.3">
      <c r="A3229" t="s">
        <v>2278</v>
      </c>
      <c r="B3229" t="s">
        <v>4664</v>
      </c>
      <c r="C3229" t="s">
        <v>5530</v>
      </c>
      <c r="D3229" t="s">
        <v>3098</v>
      </c>
      <c r="E3229" t="s">
        <v>3099</v>
      </c>
      <c r="F3229" t="s">
        <v>2281</v>
      </c>
      <c r="G3229" t="s">
        <v>1135</v>
      </c>
      <c r="H3229" t="s">
        <v>2275</v>
      </c>
      <c r="I3229" t="s">
        <v>1497</v>
      </c>
      <c r="J3229" t="s">
        <v>165</v>
      </c>
      <c r="K3229" t="s">
        <v>166</v>
      </c>
      <c r="L3229" t="s">
        <v>167</v>
      </c>
      <c r="M3229" t="s">
        <v>38</v>
      </c>
      <c r="N3229" t="s">
        <v>39</v>
      </c>
      <c r="O3229" s="23">
        <v>381</v>
      </c>
      <c r="P3229" s="9">
        <v>9.08</v>
      </c>
      <c r="Q3229" t="s">
        <v>40</v>
      </c>
      <c r="R3229">
        <v>38378</v>
      </c>
      <c r="S3229" s="9">
        <v>41.95</v>
      </c>
      <c r="T3229" s="26">
        <v>4.4610000000000003</v>
      </c>
      <c r="U3229" s="8">
        <v>187.13</v>
      </c>
      <c r="V3229" t="s">
        <v>112</v>
      </c>
      <c r="W3229" t="s">
        <v>2276</v>
      </c>
      <c r="X3229" t="s">
        <v>42</v>
      </c>
      <c r="Y3229" t="s">
        <v>2277</v>
      </c>
      <c r="AA3229" s="1">
        <f t="shared" si="363"/>
        <v>45994</v>
      </c>
      <c r="AB3229" s="2">
        <f t="shared" si="364"/>
        <v>12</v>
      </c>
      <c r="AC3229" s="2">
        <f t="shared" si="365"/>
        <v>2025</v>
      </c>
      <c r="AD3229" s="2" t="str">
        <f>IFERROR(VLOOKUP(A3229,'Aux Área'!$A$4:$B$123,2,0),"-")</f>
        <v>INSPEÇÃO</v>
      </c>
    </row>
    <row r="3230" spans="1:30" x14ac:dyDescent="0.3">
      <c r="A3230" t="s">
        <v>1295</v>
      </c>
      <c r="B3230" t="s">
        <v>1753</v>
      </c>
      <c r="C3230" t="s">
        <v>5531</v>
      </c>
      <c r="D3230" t="s">
        <v>1297</v>
      </c>
      <c r="E3230" t="s">
        <v>2221</v>
      </c>
      <c r="F3230" t="s">
        <v>1299</v>
      </c>
      <c r="G3230" t="s">
        <v>1135</v>
      </c>
      <c r="H3230" t="s">
        <v>1301</v>
      </c>
      <c r="I3230" t="s">
        <v>839</v>
      </c>
      <c r="J3230" t="s">
        <v>172</v>
      </c>
      <c r="K3230" t="s">
        <v>173</v>
      </c>
      <c r="L3230" t="s">
        <v>124</v>
      </c>
      <c r="M3230" t="s">
        <v>38</v>
      </c>
      <c r="N3230" t="s">
        <v>39</v>
      </c>
      <c r="O3230" s="23">
        <v>0</v>
      </c>
      <c r="P3230" s="23">
        <v>0</v>
      </c>
      <c r="Q3230" t="s">
        <v>40</v>
      </c>
      <c r="R3230" t="s">
        <v>15244</v>
      </c>
      <c r="S3230" s="9">
        <v>47.33</v>
      </c>
      <c r="T3230" s="26">
        <v>4.09</v>
      </c>
      <c r="U3230" s="8">
        <v>193.58</v>
      </c>
      <c r="V3230" t="s">
        <v>2824</v>
      </c>
      <c r="W3230" t="s">
        <v>2007</v>
      </c>
      <c r="X3230" t="s">
        <v>42</v>
      </c>
      <c r="Y3230" t="s">
        <v>1740</v>
      </c>
      <c r="AA3230" s="1">
        <f t="shared" si="363"/>
        <v>45994</v>
      </c>
      <c r="AB3230" s="2">
        <f t="shared" si="364"/>
        <v>12</v>
      </c>
      <c r="AC3230" s="2">
        <f t="shared" si="365"/>
        <v>2025</v>
      </c>
      <c r="AD3230" s="2" t="str">
        <f>IFERROR(VLOOKUP(A3230,'Aux Área'!$A$4:$B$123,2,0),"-")</f>
        <v>LUCCA JR - OP</v>
      </c>
    </row>
    <row r="3231" spans="1:30" x14ac:dyDescent="0.3">
      <c r="A3231" t="s">
        <v>54</v>
      </c>
      <c r="B3231" t="s">
        <v>319</v>
      </c>
      <c r="C3231" t="s">
        <v>5532</v>
      </c>
      <c r="D3231" t="s">
        <v>1480</v>
      </c>
      <c r="E3231" t="s">
        <v>1481</v>
      </c>
      <c r="F3231" t="s">
        <v>55</v>
      </c>
      <c r="G3231" t="s">
        <v>1500</v>
      </c>
      <c r="H3231" t="s">
        <v>36</v>
      </c>
      <c r="I3231" t="s">
        <v>37</v>
      </c>
      <c r="J3231" t="s">
        <v>231</v>
      </c>
      <c r="K3231" t="s">
        <v>232</v>
      </c>
      <c r="L3231" t="s">
        <v>217</v>
      </c>
      <c r="M3231" t="s">
        <v>38</v>
      </c>
      <c r="N3231" t="s">
        <v>39</v>
      </c>
      <c r="O3231" s="23">
        <v>386</v>
      </c>
      <c r="P3231" s="9">
        <v>9.59</v>
      </c>
      <c r="Q3231" t="s">
        <v>40</v>
      </c>
      <c r="R3231">
        <v>30390</v>
      </c>
      <c r="S3231" s="9">
        <v>40.270000000000003</v>
      </c>
      <c r="T3231" s="26">
        <v>4.42</v>
      </c>
      <c r="U3231" s="8">
        <v>178</v>
      </c>
      <c r="V3231" t="s">
        <v>5533</v>
      </c>
      <c r="W3231" t="s">
        <v>2007</v>
      </c>
      <c r="X3231" t="s">
        <v>42</v>
      </c>
      <c r="Y3231" t="s">
        <v>1740</v>
      </c>
      <c r="AA3231" s="1">
        <f t="shared" si="363"/>
        <v>45994</v>
      </c>
      <c r="AB3231" s="2">
        <f t="shared" si="364"/>
        <v>12</v>
      </c>
      <c r="AC3231" s="2">
        <f t="shared" si="365"/>
        <v>2025</v>
      </c>
      <c r="AD3231" s="2" t="str">
        <f>IFERROR(VLOOKUP(A3231,'Aux Área'!$A$4:$B$123,2,0),"-")</f>
        <v>ENGENHARIA</v>
      </c>
    </row>
    <row r="3232" spans="1:30" x14ac:dyDescent="0.3">
      <c r="A3232" t="s">
        <v>2314</v>
      </c>
      <c r="B3232" t="s">
        <v>4624</v>
      </c>
      <c r="C3232" t="s">
        <v>5534</v>
      </c>
      <c r="D3232" t="s">
        <v>3410</v>
      </c>
      <c r="E3232" t="s">
        <v>3411</v>
      </c>
      <c r="F3232" t="s">
        <v>2317</v>
      </c>
      <c r="G3232" t="s">
        <v>1300</v>
      </c>
      <c r="H3232" t="s">
        <v>1301</v>
      </c>
      <c r="I3232" t="s">
        <v>37</v>
      </c>
      <c r="J3232" t="s">
        <v>231</v>
      </c>
      <c r="K3232" t="s">
        <v>232</v>
      </c>
      <c r="L3232" t="s">
        <v>217</v>
      </c>
      <c r="M3232" t="s">
        <v>38</v>
      </c>
      <c r="N3232" t="s">
        <v>39</v>
      </c>
      <c r="O3232" s="23">
        <v>366</v>
      </c>
      <c r="P3232" s="9">
        <v>7.67</v>
      </c>
      <c r="Q3232" t="s">
        <v>40</v>
      </c>
      <c r="R3232">
        <v>38834</v>
      </c>
      <c r="S3232" s="9">
        <v>47.73</v>
      </c>
      <c r="T3232" s="26">
        <v>4.42</v>
      </c>
      <c r="U3232" s="8">
        <v>210.97</v>
      </c>
      <c r="V3232" t="s">
        <v>5535</v>
      </c>
      <c r="W3232" t="s">
        <v>2276</v>
      </c>
      <c r="X3232" t="s">
        <v>42</v>
      </c>
      <c r="Y3232" t="s">
        <v>2277</v>
      </c>
      <c r="AA3232" s="1">
        <f t="shared" si="363"/>
        <v>45994</v>
      </c>
      <c r="AB3232" s="2">
        <f t="shared" si="364"/>
        <v>12</v>
      </c>
      <c r="AC3232" s="2">
        <f t="shared" si="365"/>
        <v>2025</v>
      </c>
      <c r="AD3232" s="2" t="str">
        <f>IFERROR(VLOOKUP(A3232,'Aux Área'!$A$4:$B$123,2,0),"-")</f>
        <v>INSPEÇÃO</v>
      </c>
    </row>
    <row r="3233" spans="1:30" x14ac:dyDescent="0.3">
      <c r="A3233" t="s">
        <v>50</v>
      </c>
      <c r="B3233" t="s">
        <v>324</v>
      </c>
      <c r="C3233" t="s">
        <v>5536</v>
      </c>
      <c r="D3233" t="s">
        <v>326</v>
      </c>
      <c r="E3233" t="s">
        <v>327</v>
      </c>
      <c r="F3233" t="s">
        <v>51</v>
      </c>
      <c r="G3233" t="s">
        <v>1500</v>
      </c>
      <c r="H3233" t="s">
        <v>36</v>
      </c>
      <c r="I3233" t="s">
        <v>37</v>
      </c>
      <c r="J3233" t="s">
        <v>5537</v>
      </c>
      <c r="K3233" t="s">
        <v>5538</v>
      </c>
      <c r="L3233" t="s">
        <v>217</v>
      </c>
      <c r="M3233" t="s">
        <v>38</v>
      </c>
      <c r="N3233" t="s">
        <v>39</v>
      </c>
      <c r="O3233" s="23">
        <v>408</v>
      </c>
      <c r="P3233" s="9">
        <v>10.210000000000001</v>
      </c>
      <c r="Q3233" t="s">
        <v>40</v>
      </c>
      <c r="R3233">
        <v>15989</v>
      </c>
      <c r="S3233" s="9">
        <v>39.97</v>
      </c>
      <c r="T3233" s="26">
        <v>4.3810000000000002</v>
      </c>
      <c r="U3233" s="8">
        <v>175.09</v>
      </c>
      <c r="V3233" t="s">
        <v>41</v>
      </c>
      <c r="W3233" t="s">
        <v>2007</v>
      </c>
      <c r="X3233" t="s">
        <v>42</v>
      </c>
      <c r="Y3233" t="s">
        <v>1740</v>
      </c>
      <c r="AA3233" s="1">
        <f t="shared" si="363"/>
        <v>45994</v>
      </c>
      <c r="AB3233" s="2">
        <f t="shared" si="364"/>
        <v>12</v>
      </c>
      <c r="AC3233" s="2">
        <f t="shared" si="365"/>
        <v>2025</v>
      </c>
      <c r="AD3233" s="2" t="str">
        <f>IFERROR(VLOOKUP(A3233,'Aux Área'!$A$4:$B$123,2,0),"-")</f>
        <v>TI</v>
      </c>
    </row>
    <row r="3234" spans="1:30" x14ac:dyDescent="0.3">
      <c r="A3234" t="s">
        <v>48</v>
      </c>
      <c r="B3234" t="s">
        <v>288</v>
      </c>
      <c r="C3234" t="s">
        <v>5539</v>
      </c>
      <c r="D3234" t="s">
        <v>132</v>
      </c>
      <c r="E3234" t="s">
        <v>133</v>
      </c>
      <c r="F3234" t="s">
        <v>49</v>
      </c>
      <c r="G3234" t="s">
        <v>1500</v>
      </c>
      <c r="H3234" t="s">
        <v>36</v>
      </c>
      <c r="I3234" t="s">
        <v>37</v>
      </c>
      <c r="J3234" t="s">
        <v>97</v>
      </c>
      <c r="K3234" t="s">
        <v>98</v>
      </c>
      <c r="L3234" t="s">
        <v>84</v>
      </c>
      <c r="M3234" t="s">
        <v>38</v>
      </c>
      <c r="N3234" t="s">
        <v>39</v>
      </c>
      <c r="O3234" s="23">
        <v>19</v>
      </c>
      <c r="P3234" s="9">
        <v>0.54</v>
      </c>
      <c r="Q3234" t="s">
        <v>40</v>
      </c>
      <c r="R3234">
        <v>19426</v>
      </c>
      <c r="S3234" s="9">
        <v>35.36</v>
      </c>
      <c r="T3234" s="26">
        <v>4.84</v>
      </c>
      <c r="U3234" s="8">
        <v>171.14</v>
      </c>
      <c r="V3234" t="s">
        <v>5540</v>
      </c>
      <c r="W3234" t="s">
        <v>2007</v>
      </c>
      <c r="X3234" t="s">
        <v>42</v>
      </c>
      <c r="Y3234" t="s">
        <v>1740</v>
      </c>
      <c r="AA3234" s="1">
        <f t="shared" si="363"/>
        <v>45994</v>
      </c>
      <c r="AB3234" s="2">
        <f t="shared" si="364"/>
        <v>12</v>
      </c>
      <c r="AC3234" s="2">
        <f t="shared" si="365"/>
        <v>2025</v>
      </c>
      <c r="AD3234" s="2" t="str">
        <f>IFERROR(VLOOKUP(A3234,'Aux Área'!$A$4:$B$123,2,0),"-")</f>
        <v>ENGENHARIA</v>
      </c>
    </row>
    <row r="3235" spans="1:30" x14ac:dyDescent="0.3">
      <c r="A3235" t="s">
        <v>2306</v>
      </c>
      <c r="B3235" t="s">
        <v>4613</v>
      </c>
      <c r="C3235" t="s">
        <v>5541</v>
      </c>
      <c r="D3235" t="s">
        <v>3428</v>
      </c>
      <c r="E3235" t="s">
        <v>3429</v>
      </c>
      <c r="F3235" t="s">
        <v>2309</v>
      </c>
      <c r="G3235" t="s">
        <v>1135</v>
      </c>
      <c r="H3235" t="s">
        <v>2275</v>
      </c>
      <c r="I3235" t="s">
        <v>1497</v>
      </c>
      <c r="J3235" t="s">
        <v>1665</v>
      </c>
      <c r="K3235" t="s">
        <v>1666</v>
      </c>
      <c r="L3235" t="s">
        <v>301</v>
      </c>
      <c r="M3235" t="s">
        <v>38</v>
      </c>
      <c r="N3235" t="s">
        <v>39</v>
      </c>
      <c r="O3235" s="23">
        <v>330</v>
      </c>
      <c r="P3235" s="9">
        <v>10.67</v>
      </c>
      <c r="Q3235" t="s">
        <v>40</v>
      </c>
      <c r="R3235">
        <v>31586</v>
      </c>
      <c r="S3235" s="9">
        <v>30.92</v>
      </c>
      <c r="T3235" s="26">
        <v>4.29</v>
      </c>
      <c r="U3235" s="8">
        <v>132.65</v>
      </c>
      <c r="V3235" t="s">
        <v>5542</v>
      </c>
      <c r="W3235" t="s">
        <v>2276</v>
      </c>
      <c r="X3235" t="s">
        <v>42</v>
      </c>
      <c r="Y3235" t="s">
        <v>2277</v>
      </c>
      <c r="AA3235" s="1">
        <f t="shared" si="363"/>
        <v>45994</v>
      </c>
      <c r="AB3235" s="2">
        <f t="shared" si="364"/>
        <v>12</v>
      </c>
      <c r="AC3235" s="2">
        <f t="shared" si="365"/>
        <v>2025</v>
      </c>
      <c r="AD3235" s="2" t="str">
        <f>IFERROR(VLOOKUP(A3235,'Aux Área'!$A$4:$B$123,2,0),"-")</f>
        <v>INSPEÇÃO</v>
      </c>
    </row>
    <row r="3236" spans="1:30" x14ac:dyDescent="0.3">
      <c r="A3236" t="s">
        <v>5543</v>
      </c>
      <c r="B3236" t="s">
        <v>3093</v>
      </c>
      <c r="C3236" t="s">
        <v>5544</v>
      </c>
      <c r="D3236" t="s">
        <v>391</v>
      </c>
      <c r="E3236" t="s">
        <v>392</v>
      </c>
      <c r="F3236" t="s">
        <v>6207</v>
      </c>
      <c r="G3236" t="s">
        <v>1135</v>
      </c>
      <c r="H3236" t="s">
        <v>5545</v>
      </c>
      <c r="I3236" t="s">
        <v>839</v>
      </c>
      <c r="J3236" t="s">
        <v>165</v>
      </c>
      <c r="K3236" t="s">
        <v>166</v>
      </c>
      <c r="L3236" t="s">
        <v>167</v>
      </c>
      <c r="M3236" t="s">
        <v>38</v>
      </c>
      <c r="N3236" t="s">
        <v>39</v>
      </c>
      <c r="O3236" s="23">
        <v>0</v>
      </c>
      <c r="P3236" s="9">
        <v>0</v>
      </c>
      <c r="Q3236" t="s">
        <v>40</v>
      </c>
      <c r="R3236">
        <v>1651</v>
      </c>
      <c r="S3236" s="9">
        <v>50.6</v>
      </c>
      <c r="T3236" s="26">
        <v>4.5599999999999996</v>
      </c>
      <c r="U3236" s="8">
        <v>230.74</v>
      </c>
      <c r="V3236" t="s">
        <v>112</v>
      </c>
      <c r="W3236" t="s">
        <v>2276</v>
      </c>
      <c r="X3236" t="s">
        <v>42</v>
      </c>
      <c r="Y3236" t="s">
        <v>2277</v>
      </c>
      <c r="AA3236" s="1">
        <f t="shared" si="363"/>
        <v>45994</v>
      </c>
      <c r="AB3236" s="2">
        <f t="shared" si="364"/>
        <v>12</v>
      </c>
      <c r="AC3236" s="2">
        <f t="shared" si="365"/>
        <v>2025</v>
      </c>
      <c r="AD3236" s="2" t="str">
        <f>IFERROR(VLOOKUP(A3236,'Aux Área'!$A$4:$B$123,2,0),"-")</f>
        <v>INSPEÇÃO</v>
      </c>
    </row>
    <row r="3237" spans="1:30" x14ac:dyDescent="0.3">
      <c r="A3237" t="s">
        <v>2461</v>
      </c>
      <c r="B3237" t="s">
        <v>5008</v>
      </c>
      <c r="C3237" t="s">
        <v>5546</v>
      </c>
      <c r="D3237" t="s">
        <v>3135</v>
      </c>
      <c r="E3237" t="s">
        <v>3136</v>
      </c>
      <c r="F3237" t="s">
        <v>3574</v>
      </c>
      <c r="G3237" t="s">
        <v>1135</v>
      </c>
      <c r="H3237" t="s">
        <v>2275</v>
      </c>
      <c r="I3237" t="s">
        <v>1497</v>
      </c>
      <c r="J3237" t="s">
        <v>188</v>
      </c>
      <c r="K3237" t="s">
        <v>189</v>
      </c>
      <c r="L3237" t="s">
        <v>190</v>
      </c>
      <c r="M3237" t="s">
        <v>38</v>
      </c>
      <c r="N3237" t="s">
        <v>39</v>
      </c>
      <c r="O3237" s="23">
        <v>391</v>
      </c>
      <c r="P3237" s="9">
        <v>11.54</v>
      </c>
      <c r="Q3237" t="s">
        <v>40</v>
      </c>
      <c r="R3237">
        <v>19752</v>
      </c>
      <c r="S3237" s="9">
        <v>33.89</v>
      </c>
      <c r="T3237" s="26">
        <v>4.49</v>
      </c>
      <c r="U3237" s="8">
        <v>152.16999999999999</v>
      </c>
      <c r="V3237" t="s">
        <v>41</v>
      </c>
      <c r="W3237" t="s">
        <v>2276</v>
      </c>
      <c r="X3237" t="s">
        <v>42</v>
      </c>
      <c r="Y3237" t="s">
        <v>2277</v>
      </c>
      <c r="AA3237" s="1">
        <f t="shared" si="363"/>
        <v>45994</v>
      </c>
      <c r="AB3237" s="2">
        <f t="shared" si="364"/>
        <v>12</v>
      </c>
      <c r="AC3237" s="2">
        <f t="shared" si="365"/>
        <v>2025</v>
      </c>
      <c r="AD3237" s="2" t="str">
        <f>IFERROR(VLOOKUP(A3237,'Aux Área'!$A$4:$B$123,2,0),"-")</f>
        <v>INSPEÇÃO</v>
      </c>
    </row>
    <row r="3238" spans="1:30" x14ac:dyDescent="0.3">
      <c r="A3238" t="s">
        <v>2643</v>
      </c>
      <c r="B3238" t="s">
        <v>2307</v>
      </c>
      <c r="C3238" t="s">
        <v>5547</v>
      </c>
      <c r="D3238" t="s">
        <v>4988</v>
      </c>
      <c r="E3238" t="s">
        <v>4989</v>
      </c>
      <c r="F3238" t="s">
        <v>2646</v>
      </c>
      <c r="G3238" t="s">
        <v>1300</v>
      </c>
      <c r="H3238" t="s">
        <v>1301</v>
      </c>
      <c r="I3238" t="s">
        <v>37</v>
      </c>
      <c r="J3238" t="s">
        <v>122</v>
      </c>
      <c r="K3238" t="s">
        <v>123</v>
      </c>
      <c r="L3238" t="s">
        <v>124</v>
      </c>
      <c r="M3238" t="s">
        <v>38</v>
      </c>
      <c r="N3238" t="s">
        <v>39</v>
      </c>
      <c r="O3238" s="23">
        <v>421</v>
      </c>
      <c r="P3238" s="9">
        <v>10.6</v>
      </c>
      <c r="Q3238" t="s">
        <v>40</v>
      </c>
      <c r="R3238">
        <v>33032</v>
      </c>
      <c r="S3238" s="9">
        <v>39.71</v>
      </c>
      <c r="T3238" s="26">
        <v>4.49</v>
      </c>
      <c r="U3238" s="8">
        <v>178.29</v>
      </c>
      <c r="V3238" t="s">
        <v>246</v>
      </c>
      <c r="W3238" t="s">
        <v>2276</v>
      </c>
      <c r="X3238" t="s">
        <v>42</v>
      </c>
      <c r="Y3238" t="s">
        <v>2277</v>
      </c>
      <c r="AA3238" s="1">
        <f t="shared" si="363"/>
        <v>45994</v>
      </c>
      <c r="AB3238" s="2">
        <f t="shared" si="364"/>
        <v>12</v>
      </c>
      <c r="AC3238" s="2">
        <f t="shared" si="365"/>
        <v>2025</v>
      </c>
      <c r="AD3238" s="2" t="str">
        <f>IFERROR(VLOOKUP(A3238,'Aux Área'!$A$4:$B$123,2,0),"-")</f>
        <v>INSPEÇÃO</v>
      </c>
    </row>
    <row r="3239" spans="1:30" x14ac:dyDescent="0.3">
      <c r="A3239" t="s">
        <v>52</v>
      </c>
      <c r="B3239" t="s">
        <v>1449</v>
      </c>
      <c r="C3239" t="s">
        <v>5548</v>
      </c>
      <c r="D3239" t="s">
        <v>2160</v>
      </c>
      <c r="E3239" t="s">
        <v>2161</v>
      </c>
      <c r="F3239" t="s">
        <v>53</v>
      </c>
      <c r="G3239" t="s">
        <v>1500</v>
      </c>
      <c r="H3239" t="s">
        <v>36</v>
      </c>
      <c r="I3239" t="s">
        <v>37</v>
      </c>
      <c r="J3239" t="s">
        <v>275</v>
      </c>
      <c r="K3239" t="s">
        <v>276</v>
      </c>
      <c r="L3239" t="s">
        <v>124</v>
      </c>
      <c r="M3239" t="s">
        <v>38</v>
      </c>
      <c r="N3239" t="s">
        <v>39</v>
      </c>
      <c r="O3239" s="23">
        <v>276</v>
      </c>
      <c r="P3239" s="9">
        <v>9.02</v>
      </c>
      <c r="Q3239" t="s">
        <v>40</v>
      </c>
      <c r="R3239">
        <v>36385</v>
      </c>
      <c r="S3239" s="9">
        <v>30.61</v>
      </c>
      <c r="T3239" s="26">
        <v>4.3899999999999997</v>
      </c>
      <c r="U3239" s="8">
        <v>134.38</v>
      </c>
      <c r="V3239" t="s">
        <v>5549</v>
      </c>
      <c r="W3239" t="s">
        <v>2007</v>
      </c>
      <c r="X3239" t="s">
        <v>42</v>
      </c>
      <c r="Y3239" t="s">
        <v>1740</v>
      </c>
      <c r="AA3239" s="1">
        <f t="shared" si="363"/>
        <v>45994</v>
      </c>
      <c r="AB3239" s="2">
        <f t="shared" si="364"/>
        <v>12</v>
      </c>
      <c r="AC3239" s="2">
        <f t="shared" si="365"/>
        <v>2025</v>
      </c>
      <c r="AD3239" s="2" t="str">
        <f>IFERROR(VLOOKUP(A3239,'Aux Área'!$A$4:$B$123,2,0),"-")</f>
        <v>OPERAÇÃO</v>
      </c>
    </row>
    <row r="3240" spans="1:30" x14ac:dyDescent="0.3">
      <c r="A3240" t="s">
        <v>2016</v>
      </c>
      <c r="B3240" t="s">
        <v>2017</v>
      </c>
      <c r="C3240" t="s">
        <v>5550</v>
      </c>
      <c r="D3240" t="s">
        <v>5551</v>
      </c>
      <c r="E3240" t="s">
        <v>5552</v>
      </c>
      <c r="F3240" t="s">
        <v>2019</v>
      </c>
      <c r="G3240" t="s">
        <v>1495</v>
      </c>
      <c r="H3240" t="s">
        <v>2020</v>
      </c>
      <c r="I3240" t="s">
        <v>2021</v>
      </c>
      <c r="J3240" t="s">
        <v>275</v>
      </c>
      <c r="K3240" t="s">
        <v>276</v>
      </c>
      <c r="L3240" t="s">
        <v>124</v>
      </c>
      <c r="M3240" t="s">
        <v>38</v>
      </c>
      <c r="N3240" t="s">
        <v>668</v>
      </c>
      <c r="O3240" s="23">
        <v>1059</v>
      </c>
      <c r="P3240" s="9">
        <v>1.83</v>
      </c>
      <c r="Q3240" t="s">
        <v>40</v>
      </c>
      <c r="R3240">
        <v>6410</v>
      </c>
      <c r="S3240" s="9">
        <v>580.02</v>
      </c>
      <c r="T3240" s="26">
        <v>7.15</v>
      </c>
      <c r="U3240" s="8">
        <v>4147.1400000000003</v>
      </c>
      <c r="V3240" t="s">
        <v>5553</v>
      </c>
      <c r="W3240" t="s">
        <v>1985</v>
      </c>
      <c r="X3240" t="s">
        <v>42</v>
      </c>
      <c r="Y3240" t="s">
        <v>1986</v>
      </c>
      <c r="AA3240" s="1">
        <f t="shared" si="363"/>
        <v>45994</v>
      </c>
      <c r="AB3240" s="2">
        <f t="shared" si="364"/>
        <v>12</v>
      </c>
      <c r="AC3240" s="2">
        <f t="shared" si="365"/>
        <v>2025</v>
      </c>
      <c r="AD3240" s="2" t="str">
        <f>IFERROR(VLOOKUP(A3240,'Aux Área'!$A$4:$B$123,2,0),"-")</f>
        <v>PESADOS</v>
      </c>
    </row>
    <row r="3241" spans="1:30" x14ac:dyDescent="0.3">
      <c r="A3241" t="s">
        <v>2016</v>
      </c>
      <c r="C3241" t="s">
        <v>15682</v>
      </c>
      <c r="F3241" t="s">
        <v>2019</v>
      </c>
      <c r="K3241" t="s">
        <v>276</v>
      </c>
      <c r="N3241" t="s">
        <v>15690</v>
      </c>
      <c r="O3241" t="s">
        <v>15244</v>
      </c>
      <c r="P3241" s="9" t="s">
        <v>15244</v>
      </c>
      <c r="Q3241" t="s">
        <v>40</v>
      </c>
      <c r="R3241" t="s">
        <v>15244</v>
      </c>
      <c r="S3241">
        <v>27.48</v>
      </c>
      <c r="U3241" s="8">
        <v>104.15</v>
      </c>
      <c r="X3241" t="s">
        <v>42</v>
      </c>
      <c r="Y3241" t="s">
        <v>1986</v>
      </c>
      <c r="AA3241" s="1">
        <f>IFERROR(DATEVALUE(C3241),"-")</f>
        <v>45994</v>
      </c>
      <c r="AB3241" s="2">
        <f>IFERROR(MONTH(AA3241),"-")</f>
        <v>12</v>
      </c>
      <c r="AC3241" s="2">
        <f>IFERROR(YEAR(AA3241),"-")</f>
        <v>2025</v>
      </c>
      <c r="AD3241" s="2" t="str">
        <f>IFERROR(VLOOKUP(A3241,'Aux Área'!$A$4:$B$123,2,0),"-")</f>
        <v>PESADOS</v>
      </c>
    </row>
    <row r="3242" spans="1:30" x14ac:dyDescent="0.3">
      <c r="A3242" t="s">
        <v>2278</v>
      </c>
      <c r="B3242" t="s">
        <v>4664</v>
      </c>
      <c r="C3242" t="s">
        <v>5554</v>
      </c>
      <c r="D3242" t="s">
        <v>3208</v>
      </c>
      <c r="E3242" t="s">
        <v>3209</v>
      </c>
      <c r="F3242" t="s">
        <v>2281</v>
      </c>
      <c r="G3242" t="s">
        <v>1135</v>
      </c>
      <c r="H3242" t="s">
        <v>2275</v>
      </c>
      <c r="I3242" t="s">
        <v>1497</v>
      </c>
      <c r="J3242" t="s">
        <v>169</v>
      </c>
      <c r="K3242" t="s">
        <v>170</v>
      </c>
      <c r="L3242" t="s">
        <v>124</v>
      </c>
      <c r="M3242" t="s">
        <v>38</v>
      </c>
      <c r="N3242" t="s">
        <v>39</v>
      </c>
      <c r="O3242" s="23">
        <v>337</v>
      </c>
      <c r="P3242" s="9">
        <v>8.4700000000000006</v>
      </c>
      <c r="Q3242" t="s">
        <v>40</v>
      </c>
      <c r="R3242">
        <v>38715</v>
      </c>
      <c r="S3242" s="9">
        <v>39.78</v>
      </c>
      <c r="T3242" s="26">
        <v>4.49</v>
      </c>
      <c r="U3242" s="8">
        <v>178.61</v>
      </c>
      <c r="V3242" t="s">
        <v>41</v>
      </c>
      <c r="W3242" t="s">
        <v>2276</v>
      </c>
      <c r="X3242" t="s">
        <v>42</v>
      </c>
      <c r="Y3242" t="s">
        <v>2277</v>
      </c>
      <c r="AA3242" s="1">
        <f t="shared" ref="AA3242:AA3254" si="366">DATEVALUE(C3242)</f>
        <v>45994</v>
      </c>
      <c r="AB3242" s="2">
        <f t="shared" ref="AB3242:AB3254" si="367">MONTH(AA3242)</f>
        <v>12</v>
      </c>
      <c r="AC3242" s="2">
        <f t="shared" ref="AC3242:AC3254" si="368">YEAR(AA3242)</f>
        <v>2025</v>
      </c>
      <c r="AD3242" s="2" t="str">
        <f>IFERROR(VLOOKUP(A3242,'Aux Área'!$A$4:$B$123,2,0),"-")</f>
        <v>INSPEÇÃO</v>
      </c>
    </row>
    <row r="3243" spans="1:30" x14ac:dyDescent="0.3">
      <c r="A3243" t="s">
        <v>2318</v>
      </c>
      <c r="B3243" t="s">
        <v>2733</v>
      </c>
      <c r="C3243" t="s">
        <v>5555</v>
      </c>
      <c r="D3243" t="s">
        <v>5015</v>
      </c>
      <c r="E3243" t="s">
        <v>5016</v>
      </c>
      <c r="F3243" t="s">
        <v>4203</v>
      </c>
      <c r="G3243" t="s">
        <v>1135</v>
      </c>
      <c r="H3243" t="s">
        <v>2185</v>
      </c>
      <c r="I3243" t="s">
        <v>2186</v>
      </c>
      <c r="J3243" t="s">
        <v>169</v>
      </c>
      <c r="K3243" t="s">
        <v>170</v>
      </c>
      <c r="L3243" t="s">
        <v>124</v>
      </c>
      <c r="M3243" t="s">
        <v>38</v>
      </c>
      <c r="N3243" t="s">
        <v>668</v>
      </c>
      <c r="O3243" s="23">
        <v>568</v>
      </c>
      <c r="P3243" s="9">
        <v>12.96</v>
      </c>
      <c r="Q3243" t="s">
        <v>40</v>
      </c>
      <c r="R3243">
        <v>29761</v>
      </c>
      <c r="S3243" s="9">
        <v>43.82</v>
      </c>
      <c r="T3243" s="26">
        <v>6.09</v>
      </c>
      <c r="U3243" s="8">
        <v>266.86</v>
      </c>
      <c r="V3243" t="s">
        <v>41</v>
      </c>
      <c r="W3243" t="s">
        <v>2007</v>
      </c>
      <c r="X3243" t="s">
        <v>42</v>
      </c>
      <c r="Y3243" t="s">
        <v>2188</v>
      </c>
      <c r="AA3243" s="1">
        <f t="shared" si="366"/>
        <v>45994</v>
      </c>
      <c r="AB3243" s="2">
        <f t="shared" si="367"/>
        <v>12</v>
      </c>
      <c r="AC3243" s="2">
        <f t="shared" si="368"/>
        <v>2025</v>
      </c>
      <c r="AD3243" s="2" t="str">
        <f>IFERROR(VLOOKUP(A3243,'Aux Área'!$A$4:$B$123,2,0),"-")</f>
        <v>INSPEÇÃO</v>
      </c>
    </row>
    <row r="3244" spans="1:30" x14ac:dyDescent="0.3">
      <c r="A3244" t="s">
        <v>2638</v>
      </c>
      <c r="B3244" t="s">
        <v>4593</v>
      </c>
      <c r="C3244" t="s">
        <v>5556</v>
      </c>
      <c r="D3244" t="s">
        <v>4358</v>
      </c>
      <c r="E3244" t="s">
        <v>4359</v>
      </c>
      <c r="F3244" t="s">
        <v>2641</v>
      </c>
      <c r="G3244" t="s">
        <v>1135</v>
      </c>
      <c r="H3244" t="s">
        <v>2275</v>
      </c>
      <c r="I3244" t="s">
        <v>1497</v>
      </c>
      <c r="J3244" t="s">
        <v>275</v>
      </c>
      <c r="K3244" t="s">
        <v>276</v>
      </c>
      <c r="L3244" t="s">
        <v>124</v>
      </c>
      <c r="M3244" t="s">
        <v>38</v>
      </c>
      <c r="N3244" t="s">
        <v>39</v>
      </c>
      <c r="O3244" s="23">
        <v>473</v>
      </c>
      <c r="P3244" s="9">
        <v>10.52</v>
      </c>
      <c r="Q3244" t="s">
        <v>40</v>
      </c>
      <c r="R3244">
        <v>30792</v>
      </c>
      <c r="S3244" s="9">
        <v>44.96</v>
      </c>
      <c r="T3244" s="26">
        <v>4.3899999999999997</v>
      </c>
      <c r="U3244" s="8">
        <v>197.37</v>
      </c>
      <c r="V3244" t="s">
        <v>5557</v>
      </c>
      <c r="W3244" t="s">
        <v>2276</v>
      </c>
      <c r="X3244" t="s">
        <v>42</v>
      </c>
      <c r="Y3244" t="s">
        <v>2277</v>
      </c>
      <c r="AA3244" s="1">
        <f t="shared" si="366"/>
        <v>45994</v>
      </c>
      <c r="AB3244" s="2">
        <f t="shared" si="367"/>
        <v>12</v>
      </c>
      <c r="AC3244" s="2">
        <f t="shared" si="368"/>
        <v>2025</v>
      </c>
      <c r="AD3244" s="2" t="str">
        <f>IFERROR(VLOOKUP(A3244,'Aux Área'!$A$4:$B$123,2,0),"-")</f>
        <v>INSPEÇÃO</v>
      </c>
    </row>
    <row r="3245" spans="1:30" x14ac:dyDescent="0.3">
      <c r="A3245" t="s">
        <v>2314</v>
      </c>
      <c r="B3245" t="s">
        <v>4624</v>
      </c>
      <c r="C3245" t="s">
        <v>5558</v>
      </c>
      <c r="D3245" t="s">
        <v>5559</v>
      </c>
      <c r="E3245" t="s">
        <v>5560</v>
      </c>
      <c r="F3245" t="s">
        <v>2317</v>
      </c>
      <c r="G3245" t="s">
        <v>1300</v>
      </c>
      <c r="H3245" t="s">
        <v>1301</v>
      </c>
      <c r="I3245" t="s">
        <v>37</v>
      </c>
      <c r="J3245" t="s">
        <v>89</v>
      </c>
      <c r="K3245" t="s">
        <v>90</v>
      </c>
      <c r="L3245" t="s">
        <v>91</v>
      </c>
      <c r="M3245" t="s">
        <v>38</v>
      </c>
      <c r="N3245" t="s">
        <v>39</v>
      </c>
      <c r="O3245" s="23">
        <v>421</v>
      </c>
      <c r="P3245" s="9">
        <v>11.91</v>
      </c>
      <c r="Q3245" t="s">
        <v>40</v>
      </c>
      <c r="R3245">
        <v>39255</v>
      </c>
      <c r="S3245" s="9">
        <v>35.36</v>
      </c>
      <c r="T3245" s="26">
        <v>4.59</v>
      </c>
      <c r="U3245" s="8">
        <v>162.30000000000001</v>
      </c>
      <c r="V3245" t="s">
        <v>5561</v>
      </c>
      <c r="W3245" t="s">
        <v>2276</v>
      </c>
      <c r="X3245" t="s">
        <v>42</v>
      </c>
      <c r="Y3245" t="s">
        <v>2277</v>
      </c>
      <c r="AA3245" s="1">
        <f t="shared" si="366"/>
        <v>45995</v>
      </c>
      <c r="AB3245" s="2">
        <f t="shared" si="367"/>
        <v>12</v>
      </c>
      <c r="AC3245" s="2">
        <f t="shared" si="368"/>
        <v>2025</v>
      </c>
      <c r="AD3245" s="2" t="str">
        <f>IFERROR(VLOOKUP(A3245,'Aux Área'!$A$4:$B$123,2,0),"-")</f>
        <v>INSPEÇÃO</v>
      </c>
    </row>
    <row r="3246" spans="1:30" x14ac:dyDescent="0.3">
      <c r="A3246" t="s">
        <v>2282</v>
      </c>
      <c r="B3246" t="s">
        <v>4679</v>
      </c>
      <c r="C3246" t="s">
        <v>5562</v>
      </c>
      <c r="D3246" t="s">
        <v>3781</v>
      </c>
      <c r="E3246" t="s">
        <v>3782</v>
      </c>
      <c r="F3246" t="s">
        <v>2285</v>
      </c>
      <c r="G3246" t="s">
        <v>1135</v>
      </c>
      <c r="H3246" t="s">
        <v>2275</v>
      </c>
      <c r="I3246" t="s">
        <v>1497</v>
      </c>
      <c r="J3246" t="s">
        <v>1681</v>
      </c>
      <c r="K3246" t="s">
        <v>1682</v>
      </c>
      <c r="L3246" t="s">
        <v>141</v>
      </c>
      <c r="M3246" t="s">
        <v>38</v>
      </c>
      <c r="N3246" t="s">
        <v>39</v>
      </c>
      <c r="O3246" s="23">
        <v>317</v>
      </c>
      <c r="P3246" s="9">
        <v>8.75</v>
      </c>
      <c r="Q3246" t="s">
        <v>40</v>
      </c>
      <c r="R3246">
        <v>33433</v>
      </c>
      <c r="S3246" s="9">
        <v>36.21</v>
      </c>
      <c r="T3246" s="26">
        <v>4.6399999999999997</v>
      </c>
      <c r="U3246" s="8">
        <v>168</v>
      </c>
      <c r="V3246" t="s">
        <v>41</v>
      </c>
      <c r="W3246" t="s">
        <v>2276</v>
      </c>
      <c r="X3246" t="s">
        <v>42</v>
      </c>
      <c r="Y3246" t="s">
        <v>2277</v>
      </c>
      <c r="AA3246" s="1">
        <f t="shared" si="366"/>
        <v>45995</v>
      </c>
      <c r="AB3246" s="2">
        <f t="shared" si="367"/>
        <v>12</v>
      </c>
      <c r="AC3246" s="2">
        <f t="shared" si="368"/>
        <v>2025</v>
      </c>
      <c r="AD3246" s="2" t="str">
        <f>IFERROR(VLOOKUP(A3246,'Aux Área'!$A$4:$B$123,2,0),"-")</f>
        <v>INSPEÇÃO</v>
      </c>
    </row>
    <row r="3247" spans="1:30" x14ac:dyDescent="0.3">
      <c r="A3247" t="s">
        <v>2306</v>
      </c>
      <c r="B3247" t="s">
        <v>4613</v>
      </c>
      <c r="C3247" t="s">
        <v>5563</v>
      </c>
      <c r="D3247" t="s">
        <v>3212</v>
      </c>
      <c r="E3247" t="s">
        <v>3213</v>
      </c>
      <c r="F3247" t="s">
        <v>2309</v>
      </c>
      <c r="G3247" t="s">
        <v>1135</v>
      </c>
      <c r="H3247" t="s">
        <v>2275</v>
      </c>
      <c r="I3247" t="s">
        <v>1497</v>
      </c>
      <c r="J3247" t="s">
        <v>89</v>
      </c>
      <c r="K3247" t="s">
        <v>90</v>
      </c>
      <c r="L3247" t="s">
        <v>91</v>
      </c>
      <c r="M3247" t="s">
        <v>38</v>
      </c>
      <c r="N3247" t="s">
        <v>39</v>
      </c>
      <c r="O3247" s="23">
        <v>223</v>
      </c>
      <c r="P3247" s="9">
        <v>9.91</v>
      </c>
      <c r="Q3247" t="s">
        <v>40</v>
      </c>
      <c r="R3247" s="2">
        <v>31809</v>
      </c>
      <c r="S3247" s="9">
        <v>22.51</v>
      </c>
      <c r="T3247" s="26">
        <v>4.59</v>
      </c>
      <c r="U3247" s="8">
        <v>103.32</v>
      </c>
      <c r="V3247" t="s">
        <v>5564</v>
      </c>
      <c r="W3247" t="s">
        <v>2276</v>
      </c>
      <c r="X3247" t="s">
        <v>42</v>
      </c>
      <c r="Y3247" t="s">
        <v>2277</v>
      </c>
      <c r="AA3247" s="1">
        <f t="shared" si="366"/>
        <v>45995</v>
      </c>
      <c r="AB3247" s="2">
        <f t="shared" si="367"/>
        <v>12</v>
      </c>
      <c r="AC3247" s="2">
        <f t="shared" si="368"/>
        <v>2025</v>
      </c>
      <c r="AD3247" s="2" t="str">
        <f>IFERROR(VLOOKUP(A3247,'Aux Área'!$A$4:$B$123,2,0),"-")</f>
        <v>INSPEÇÃO</v>
      </c>
    </row>
    <row r="3248" spans="1:30" x14ac:dyDescent="0.3">
      <c r="A3248" t="s">
        <v>2643</v>
      </c>
      <c r="B3248" t="s">
        <v>2307</v>
      </c>
      <c r="C3248" t="s">
        <v>5565</v>
      </c>
      <c r="D3248" t="s">
        <v>4726</v>
      </c>
      <c r="E3248" t="s">
        <v>4727</v>
      </c>
      <c r="F3248" t="s">
        <v>2646</v>
      </c>
      <c r="G3248" t="s">
        <v>1300</v>
      </c>
      <c r="H3248" t="s">
        <v>1301</v>
      </c>
      <c r="I3248" t="s">
        <v>37</v>
      </c>
      <c r="J3248" t="s">
        <v>122</v>
      </c>
      <c r="K3248" t="s">
        <v>123</v>
      </c>
      <c r="L3248" t="s">
        <v>124</v>
      </c>
      <c r="M3248" t="s">
        <v>38</v>
      </c>
      <c r="N3248" t="s">
        <v>39</v>
      </c>
      <c r="O3248" s="23">
        <v>389</v>
      </c>
      <c r="P3248" s="9">
        <v>11.56</v>
      </c>
      <c r="Q3248" t="s">
        <v>40</v>
      </c>
      <c r="R3248">
        <v>33421</v>
      </c>
      <c r="S3248" s="9">
        <v>33.64</v>
      </c>
      <c r="T3248" s="26">
        <v>4.49</v>
      </c>
      <c r="U3248" s="8">
        <v>151.04</v>
      </c>
      <c r="V3248" t="s">
        <v>112</v>
      </c>
      <c r="W3248" t="s">
        <v>2276</v>
      </c>
      <c r="X3248" t="s">
        <v>42</v>
      </c>
      <c r="Y3248" t="s">
        <v>2277</v>
      </c>
      <c r="AA3248" s="1">
        <f t="shared" si="366"/>
        <v>45995</v>
      </c>
      <c r="AB3248" s="2">
        <f t="shared" si="367"/>
        <v>12</v>
      </c>
      <c r="AC3248" s="2">
        <f t="shared" si="368"/>
        <v>2025</v>
      </c>
      <c r="AD3248" s="2" t="str">
        <f>IFERROR(VLOOKUP(A3248,'Aux Área'!$A$4:$B$123,2,0),"-")</f>
        <v>INSPEÇÃO</v>
      </c>
    </row>
    <row r="3249" spans="1:30" x14ac:dyDescent="0.3">
      <c r="A3249" t="s">
        <v>2461</v>
      </c>
      <c r="B3249" t="s">
        <v>5008</v>
      </c>
      <c r="C3249" t="s">
        <v>5566</v>
      </c>
      <c r="D3249" t="s">
        <v>3216</v>
      </c>
      <c r="E3249" t="s">
        <v>3217</v>
      </c>
      <c r="F3249" t="s">
        <v>3574</v>
      </c>
      <c r="G3249" t="s">
        <v>1135</v>
      </c>
      <c r="H3249" t="s">
        <v>2275</v>
      </c>
      <c r="I3249" t="s">
        <v>1497</v>
      </c>
      <c r="J3249" t="s">
        <v>275</v>
      </c>
      <c r="K3249" t="s">
        <v>276</v>
      </c>
      <c r="L3249" t="s">
        <v>124</v>
      </c>
      <c r="M3249" t="s">
        <v>38</v>
      </c>
      <c r="N3249" t="s">
        <v>39</v>
      </c>
      <c r="O3249" s="23">
        <v>428</v>
      </c>
      <c r="P3249" s="9">
        <v>11.16</v>
      </c>
      <c r="Q3249" t="s">
        <v>40</v>
      </c>
      <c r="R3249">
        <v>20180</v>
      </c>
      <c r="S3249" s="9">
        <v>38.340000000000003</v>
      </c>
      <c r="T3249" s="26">
        <v>4.3899999999999997</v>
      </c>
      <c r="U3249" s="8">
        <v>168.31</v>
      </c>
      <c r="V3249" t="s">
        <v>5567</v>
      </c>
      <c r="W3249" t="s">
        <v>2276</v>
      </c>
      <c r="X3249" t="s">
        <v>42</v>
      </c>
      <c r="Y3249" t="s">
        <v>2277</v>
      </c>
      <c r="AA3249" s="1">
        <f t="shared" si="366"/>
        <v>45995</v>
      </c>
      <c r="AB3249" s="2">
        <f t="shared" si="367"/>
        <v>12</v>
      </c>
      <c r="AC3249" s="2">
        <f t="shared" si="368"/>
        <v>2025</v>
      </c>
      <c r="AD3249" s="2" t="str">
        <f>IFERROR(VLOOKUP(A3249,'Aux Área'!$A$4:$B$123,2,0),"-")</f>
        <v>INSPEÇÃO</v>
      </c>
    </row>
    <row r="3250" spans="1:30" x14ac:dyDescent="0.3">
      <c r="A3250" t="s">
        <v>2181</v>
      </c>
      <c r="B3250" t="s">
        <v>4595</v>
      </c>
      <c r="C3250" t="s">
        <v>5568</v>
      </c>
      <c r="D3250" t="s">
        <v>3303</v>
      </c>
      <c r="E3250" t="s">
        <v>3304</v>
      </c>
      <c r="F3250" t="s">
        <v>2184</v>
      </c>
      <c r="G3250" t="s">
        <v>1135</v>
      </c>
      <c r="H3250" t="s">
        <v>2185</v>
      </c>
      <c r="I3250" t="s">
        <v>2186</v>
      </c>
      <c r="J3250" t="s">
        <v>1122</v>
      </c>
      <c r="K3250" t="s">
        <v>1123</v>
      </c>
      <c r="L3250" t="s">
        <v>110</v>
      </c>
      <c r="M3250" t="s">
        <v>38</v>
      </c>
      <c r="N3250" t="s">
        <v>668</v>
      </c>
      <c r="O3250" s="23">
        <v>779</v>
      </c>
      <c r="P3250" s="9">
        <v>14.83</v>
      </c>
      <c r="Q3250" t="s">
        <v>40</v>
      </c>
      <c r="R3250">
        <v>35726</v>
      </c>
      <c r="S3250" s="9">
        <v>52.52</v>
      </c>
      <c r="T3250" s="26">
        <v>5.89</v>
      </c>
      <c r="U3250" s="8">
        <v>309.33999999999997</v>
      </c>
      <c r="V3250" t="s">
        <v>41</v>
      </c>
      <c r="W3250" t="s">
        <v>2007</v>
      </c>
      <c r="X3250" t="s">
        <v>42</v>
      </c>
      <c r="Y3250" t="s">
        <v>2188</v>
      </c>
      <c r="AA3250" s="1">
        <f t="shared" si="366"/>
        <v>45995</v>
      </c>
      <c r="AB3250" s="2">
        <f t="shared" si="367"/>
        <v>12</v>
      </c>
      <c r="AC3250" s="2">
        <f t="shared" si="368"/>
        <v>2025</v>
      </c>
      <c r="AD3250" s="2" t="str">
        <f>IFERROR(VLOOKUP(A3250,'Aux Área'!$A$4:$B$123,2,0),"-")</f>
        <v>INSPEÇÃO</v>
      </c>
    </row>
    <row r="3251" spans="1:30" x14ac:dyDescent="0.3">
      <c r="A3251" t="s">
        <v>2494</v>
      </c>
      <c r="B3251" t="s">
        <v>2495</v>
      </c>
      <c r="C3251" t="s">
        <v>5569</v>
      </c>
      <c r="D3251" t="s">
        <v>2891</v>
      </c>
      <c r="E3251" t="s">
        <v>2892</v>
      </c>
      <c r="F3251" t="s">
        <v>2497</v>
      </c>
      <c r="G3251" t="s">
        <v>659</v>
      </c>
      <c r="H3251" t="s">
        <v>2215</v>
      </c>
      <c r="I3251" t="s">
        <v>667</v>
      </c>
      <c r="J3251" t="s">
        <v>241</v>
      </c>
      <c r="K3251" t="s">
        <v>242</v>
      </c>
      <c r="L3251" t="s">
        <v>110</v>
      </c>
      <c r="M3251" t="s">
        <v>38</v>
      </c>
      <c r="N3251" t="s">
        <v>668</v>
      </c>
      <c r="O3251" s="23">
        <v>247</v>
      </c>
      <c r="P3251" s="9">
        <v>5.59</v>
      </c>
      <c r="Q3251" t="s">
        <v>40</v>
      </c>
      <c r="R3251">
        <v>6032</v>
      </c>
      <c r="S3251" s="9">
        <v>44.2</v>
      </c>
      <c r="T3251" s="26">
        <v>5.89</v>
      </c>
      <c r="U3251" s="8">
        <v>260.32</v>
      </c>
      <c r="V3251" t="s">
        <v>41</v>
      </c>
      <c r="W3251" t="s">
        <v>2007</v>
      </c>
      <c r="X3251" t="s">
        <v>42</v>
      </c>
      <c r="Y3251" t="s">
        <v>1740</v>
      </c>
      <c r="AA3251" s="1">
        <f t="shared" si="366"/>
        <v>45995</v>
      </c>
      <c r="AB3251" s="2">
        <f t="shared" si="367"/>
        <v>12</v>
      </c>
      <c r="AC3251" s="2">
        <f t="shared" si="368"/>
        <v>2025</v>
      </c>
      <c r="AD3251" s="2" t="str">
        <f>IFERROR(VLOOKUP(A3251,'Aux Área'!$A$4:$B$123,2,0),"-")</f>
        <v>APH</v>
      </c>
    </row>
    <row r="3252" spans="1:30" x14ac:dyDescent="0.3">
      <c r="A3252" t="s">
        <v>2260</v>
      </c>
      <c r="B3252" t="s">
        <v>113</v>
      </c>
      <c r="C3252" t="s">
        <v>5570</v>
      </c>
      <c r="D3252" t="s">
        <v>3005</v>
      </c>
      <c r="E3252" t="s">
        <v>3006</v>
      </c>
      <c r="F3252" t="s">
        <v>2262</v>
      </c>
      <c r="G3252" t="s">
        <v>35</v>
      </c>
      <c r="H3252" t="s">
        <v>2263</v>
      </c>
      <c r="I3252" t="s">
        <v>2186</v>
      </c>
      <c r="J3252" t="s">
        <v>1681</v>
      </c>
      <c r="K3252" t="s">
        <v>1682</v>
      </c>
      <c r="L3252" t="s">
        <v>141</v>
      </c>
      <c r="M3252" t="s">
        <v>38</v>
      </c>
      <c r="N3252" t="s">
        <v>668</v>
      </c>
      <c r="O3252" s="23">
        <v>831</v>
      </c>
      <c r="P3252" s="9">
        <v>18.5</v>
      </c>
      <c r="Q3252" t="s">
        <v>40</v>
      </c>
      <c r="R3252">
        <v>30850</v>
      </c>
      <c r="S3252" s="9">
        <v>44.93</v>
      </c>
      <c r="T3252" s="26">
        <v>6.49</v>
      </c>
      <c r="U3252" s="8">
        <v>291.58999999999997</v>
      </c>
      <c r="V3252" t="s">
        <v>41</v>
      </c>
      <c r="W3252" t="s">
        <v>2007</v>
      </c>
      <c r="X3252" t="s">
        <v>42</v>
      </c>
      <c r="Y3252" t="s">
        <v>1740</v>
      </c>
      <c r="AA3252" s="1">
        <f t="shared" si="366"/>
        <v>45995</v>
      </c>
      <c r="AB3252" s="2">
        <f t="shared" si="367"/>
        <v>12</v>
      </c>
      <c r="AC3252" s="2">
        <f t="shared" si="368"/>
        <v>2025</v>
      </c>
      <c r="AD3252" s="2" t="str">
        <f>IFERROR(VLOOKUP(A3252,'Aux Área'!$A$4:$B$123,2,0),"-")</f>
        <v>INSPEÇÃO</v>
      </c>
    </row>
    <row r="3253" spans="1:30" x14ac:dyDescent="0.3">
      <c r="A3253" t="s">
        <v>52</v>
      </c>
      <c r="B3253" t="s">
        <v>1449</v>
      </c>
      <c r="C3253" t="s">
        <v>5571</v>
      </c>
      <c r="D3253" t="s">
        <v>2160</v>
      </c>
      <c r="E3253" t="s">
        <v>2161</v>
      </c>
      <c r="F3253" t="s">
        <v>53</v>
      </c>
      <c r="G3253" t="s">
        <v>1500</v>
      </c>
      <c r="H3253" t="s">
        <v>36</v>
      </c>
      <c r="I3253" t="s">
        <v>37</v>
      </c>
      <c r="J3253" t="s">
        <v>169</v>
      </c>
      <c r="K3253" t="s">
        <v>170</v>
      </c>
      <c r="L3253" t="s">
        <v>124</v>
      </c>
      <c r="M3253" t="s">
        <v>38</v>
      </c>
      <c r="N3253" t="s">
        <v>39</v>
      </c>
      <c r="O3253" s="23">
        <v>398</v>
      </c>
      <c r="P3253" s="9">
        <v>11.02</v>
      </c>
      <c r="Q3253" t="s">
        <v>40</v>
      </c>
      <c r="R3253">
        <v>36783</v>
      </c>
      <c r="S3253" s="9">
        <v>36.1</v>
      </c>
      <c r="T3253" s="26">
        <v>4.49</v>
      </c>
      <c r="U3253" s="8">
        <v>162.09</v>
      </c>
      <c r="V3253" t="s">
        <v>41</v>
      </c>
      <c r="W3253" t="s">
        <v>2007</v>
      </c>
      <c r="X3253" t="s">
        <v>42</v>
      </c>
      <c r="Y3253" t="s">
        <v>1740</v>
      </c>
      <c r="AA3253" s="1">
        <f t="shared" si="366"/>
        <v>45995</v>
      </c>
      <c r="AB3253" s="2">
        <f t="shared" si="367"/>
        <v>12</v>
      </c>
      <c r="AC3253" s="2">
        <f t="shared" si="368"/>
        <v>2025</v>
      </c>
      <c r="AD3253" s="2" t="str">
        <f>IFERROR(VLOOKUP(A3253,'Aux Área'!$A$4:$B$123,2,0),"-")</f>
        <v>OPERAÇÃO</v>
      </c>
    </row>
    <row r="3254" spans="1:30" x14ac:dyDescent="0.3">
      <c r="A3254" t="s">
        <v>2041</v>
      </c>
      <c r="B3254" t="s">
        <v>2042</v>
      </c>
      <c r="C3254" t="s">
        <v>5572</v>
      </c>
      <c r="D3254" t="s">
        <v>1297</v>
      </c>
      <c r="E3254" t="s">
        <v>2221</v>
      </c>
      <c r="F3254" t="s">
        <v>2044</v>
      </c>
      <c r="G3254" t="s">
        <v>659</v>
      </c>
      <c r="H3254" t="s">
        <v>1996</v>
      </c>
      <c r="I3254" t="s">
        <v>1997</v>
      </c>
      <c r="J3254" t="s">
        <v>231</v>
      </c>
      <c r="K3254" t="s">
        <v>232</v>
      </c>
      <c r="L3254" t="s">
        <v>217</v>
      </c>
      <c r="M3254" t="s">
        <v>38</v>
      </c>
      <c r="N3254" t="s">
        <v>668</v>
      </c>
      <c r="O3254" s="10">
        <v>221</v>
      </c>
      <c r="P3254" s="24">
        <v>5.53</v>
      </c>
      <c r="Q3254" t="s">
        <v>40</v>
      </c>
      <c r="R3254" s="2">
        <v>11378</v>
      </c>
      <c r="S3254" s="9">
        <v>39.97</v>
      </c>
      <c r="T3254" s="26">
        <v>5.99</v>
      </c>
      <c r="U3254" s="8">
        <v>239.43</v>
      </c>
      <c r="V3254" t="s">
        <v>5573</v>
      </c>
      <c r="W3254" t="s">
        <v>1985</v>
      </c>
      <c r="X3254" t="s">
        <v>42</v>
      </c>
      <c r="Y3254" t="s">
        <v>1986</v>
      </c>
      <c r="AA3254" s="1">
        <f t="shared" si="366"/>
        <v>45995</v>
      </c>
      <c r="AB3254" s="2">
        <f t="shared" si="367"/>
        <v>12</v>
      </c>
      <c r="AC3254" s="2">
        <f t="shared" si="368"/>
        <v>2025</v>
      </c>
      <c r="AD3254" s="2" t="str">
        <f>IFERROR(VLOOKUP(A3254,'Aux Área'!$A$4:$B$123,2,0),"-")</f>
        <v>PESADOS</v>
      </c>
    </row>
    <row r="3255" spans="1:30" x14ac:dyDescent="0.3">
      <c r="A3255" t="s">
        <v>2041</v>
      </c>
      <c r="C3255" t="s">
        <v>5572</v>
      </c>
      <c r="F3255" t="s">
        <v>2044</v>
      </c>
      <c r="K3255" t="s">
        <v>232</v>
      </c>
      <c r="N3255" t="s">
        <v>15690</v>
      </c>
      <c r="O3255" t="s">
        <v>15244</v>
      </c>
      <c r="P3255" s="9" t="s">
        <v>15244</v>
      </c>
      <c r="Q3255" t="s">
        <v>40</v>
      </c>
      <c r="R3255" t="s">
        <v>15244</v>
      </c>
      <c r="S3255">
        <v>4.47</v>
      </c>
      <c r="U3255" s="8">
        <v>14.78</v>
      </c>
      <c r="X3255" t="s">
        <v>42</v>
      </c>
      <c r="Y3255" t="s">
        <v>1986</v>
      </c>
      <c r="AA3255" s="1">
        <f>IFERROR(DATEVALUE(C3255),"-")</f>
        <v>45995</v>
      </c>
      <c r="AB3255" s="2">
        <f>IFERROR(MONTH(AA3255),"-")</f>
        <v>12</v>
      </c>
      <c r="AC3255" s="2">
        <f>IFERROR(YEAR(AA3255),"-")</f>
        <v>2025</v>
      </c>
      <c r="AD3255" s="2" t="str">
        <f>IFERROR(VLOOKUP(A3255,'Aux Área'!$A$4:$B$123,2,0),"-")</f>
        <v>PESADOS</v>
      </c>
    </row>
    <row r="3256" spans="1:30" x14ac:dyDescent="0.3">
      <c r="A3256" t="s">
        <v>2347</v>
      </c>
      <c r="B3256" t="s">
        <v>2348</v>
      </c>
      <c r="C3256" t="s">
        <v>5574</v>
      </c>
      <c r="D3256" t="s">
        <v>3633</v>
      </c>
      <c r="E3256" t="s">
        <v>3634</v>
      </c>
      <c r="F3256" t="s">
        <v>2350</v>
      </c>
      <c r="G3256" t="s">
        <v>659</v>
      </c>
      <c r="H3256" t="s">
        <v>1996</v>
      </c>
      <c r="I3256" t="s">
        <v>1997</v>
      </c>
      <c r="J3256" t="s">
        <v>237</v>
      </c>
      <c r="K3256" t="s">
        <v>238</v>
      </c>
      <c r="L3256" t="s">
        <v>110</v>
      </c>
      <c r="M3256" t="s">
        <v>38</v>
      </c>
      <c r="N3256" t="s">
        <v>668</v>
      </c>
      <c r="O3256" s="23">
        <v>358</v>
      </c>
      <c r="P3256" s="9">
        <v>5.46</v>
      </c>
      <c r="Q3256" t="s">
        <v>40</v>
      </c>
      <c r="R3256">
        <v>10912</v>
      </c>
      <c r="S3256" s="9">
        <v>65.56</v>
      </c>
      <c r="T3256" s="26">
        <v>6.09</v>
      </c>
      <c r="U3256" s="8">
        <v>399.26</v>
      </c>
      <c r="V3256" t="s">
        <v>41</v>
      </c>
      <c r="W3256" t="s">
        <v>1985</v>
      </c>
      <c r="X3256" t="s">
        <v>42</v>
      </c>
      <c r="Y3256" t="s">
        <v>1986</v>
      </c>
      <c r="AA3256" s="1">
        <f t="shared" ref="AA3256:AA3279" si="369">DATEVALUE(C3256)</f>
        <v>45995</v>
      </c>
      <c r="AB3256" s="2">
        <f t="shared" ref="AB3256:AB3279" si="370">MONTH(AA3256)</f>
        <v>12</v>
      </c>
      <c r="AC3256" s="2">
        <f t="shared" ref="AC3256:AC3279" si="371">YEAR(AA3256)</f>
        <v>2025</v>
      </c>
      <c r="AD3256" s="2" t="str">
        <f>IFERROR(VLOOKUP(A3256,'Aux Área'!$A$4:$B$123,2,0),"-")</f>
        <v>PESADOS</v>
      </c>
    </row>
    <row r="3257" spans="1:30" x14ac:dyDescent="0.3">
      <c r="A3257" t="s">
        <v>2282</v>
      </c>
      <c r="B3257" t="s">
        <v>4679</v>
      </c>
      <c r="C3257" t="s">
        <v>5575</v>
      </c>
      <c r="D3257" t="s">
        <v>3295</v>
      </c>
      <c r="E3257" t="s">
        <v>3296</v>
      </c>
      <c r="F3257" t="s">
        <v>2285</v>
      </c>
      <c r="G3257" t="s">
        <v>1135</v>
      </c>
      <c r="H3257" t="s">
        <v>2275</v>
      </c>
      <c r="I3257" t="s">
        <v>1497</v>
      </c>
      <c r="J3257" t="s">
        <v>165</v>
      </c>
      <c r="K3257" t="s">
        <v>166</v>
      </c>
      <c r="L3257" t="s">
        <v>167</v>
      </c>
      <c r="M3257" t="s">
        <v>38</v>
      </c>
      <c r="N3257" t="s">
        <v>39</v>
      </c>
      <c r="O3257" s="23">
        <v>213</v>
      </c>
      <c r="P3257" s="9">
        <v>10.119999999999999</v>
      </c>
      <c r="Q3257" t="s">
        <v>40</v>
      </c>
      <c r="R3257">
        <v>33646</v>
      </c>
      <c r="S3257" s="9">
        <v>21.05</v>
      </c>
      <c r="T3257" s="26">
        <v>4.5609999999999999</v>
      </c>
      <c r="U3257" s="8">
        <v>96</v>
      </c>
      <c r="V3257" t="s">
        <v>112</v>
      </c>
      <c r="W3257" t="s">
        <v>2276</v>
      </c>
      <c r="X3257" t="s">
        <v>42</v>
      </c>
      <c r="Y3257" t="s">
        <v>2277</v>
      </c>
      <c r="AA3257" s="1">
        <f t="shared" si="369"/>
        <v>45995</v>
      </c>
      <c r="AB3257" s="2">
        <f t="shared" si="370"/>
        <v>12</v>
      </c>
      <c r="AC3257" s="2">
        <f t="shared" si="371"/>
        <v>2025</v>
      </c>
      <c r="AD3257" s="2" t="str">
        <f>IFERROR(VLOOKUP(A3257,'Aux Área'!$A$4:$B$123,2,0),"-")</f>
        <v>INSPEÇÃO</v>
      </c>
    </row>
    <row r="3258" spans="1:30" x14ac:dyDescent="0.3">
      <c r="A3258" t="s">
        <v>1992</v>
      </c>
      <c r="B3258" t="s">
        <v>1993</v>
      </c>
      <c r="C3258" t="s">
        <v>5576</v>
      </c>
      <c r="D3258" t="s">
        <v>3597</v>
      </c>
      <c r="E3258" t="s">
        <v>3598</v>
      </c>
      <c r="F3258" t="s">
        <v>1995</v>
      </c>
      <c r="G3258" t="s">
        <v>659</v>
      </c>
      <c r="H3258" t="s">
        <v>1996</v>
      </c>
      <c r="I3258" t="s">
        <v>1997</v>
      </c>
      <c r="J3258" t="s">
        <v>165</v>
      </c>
      <c r="K3258" t="s">
        <v>166</v>
      </c>
      <c r="L3258" t="s">
        <v>167</v>
      </c>
      <c r="M3258" t="s">
        <v>38</v>
      </c>
      <c r="N3258" t="s">
        <v>668</v>
      </c>
      <c r="O3258" s="23">
        <v>290</v>
      </c>
      <c r="P3258" s="9">
        <v>4.2699999999999996</v>
      </c>
      <c r="Q3258" t="s">
        <v>40</v>
      </c>
      <c r="R3258">
        <v>8590</v>
      </c>
      <c r="S3258" s="9">
        <v>67.89</v>
      </c>
      <c r="T3258" s="26">
        <v>6.24</v>
      </c>
      <c r="U3258" s="8">
        <v>423.66</v>
      </c>
      <c r="V3258" t="s">
        <v>112</v>
      </c>
      <c r="W3258" t="s">
        <v>1985</v>
      </c>
      <c r="X3258" t="s">
        <v>42</v>
      </c>
      <c r="Y3258" t="s">
        <v>1986</v>
      </c>
      <c r="AA3258" s="1">
        <f t="shared" si="369"/>
        <v>45995</v>
      </c>
      <c r="AB3258" s="2">
        <f t="shared" si="370"/>
        <v>12</v>
      </c>
      <c r="AC3258" s="2">
        <f t="shared" si="371"/>
        <v>2025</v>
      </c>
      <c r="AD3258" s="2" t="str">
        <f>IFERROR(VLOOKUP(A3258,'Aux Área'!$A$4:$B$123,2,0),"-")</f>
        <v>PESADOS</v>
      </c>
    </row>
    <row r="3259" spans="1:30" x14ac:dyDescent="0.3">
      <c r="A3259" t="s">
        <v>56</v>
      </c>
      <c r="B3259" t="s">
        <v>266</v>
      </c>
      <c r="C3259" t="s">
        <v>5577</v>
      </c>
      <c r="D3259" t="s">
        <v>120</v>
      </c>
      <c r="E3259" t="s">
        <v>121</v>
      </c>
      <c r="F3259" t="s">
        <v>57</v>
      </c>
      <c r="G3259" t="s">
        <v>1500</v>
      </c>
      <c r="H3259" t="s">
        <v>36</v>
      </c>
      <c r="I3259" t="s">
        <v>37</v>
      </c>
      <c r="J3259" t="s">
        <v>1536</v>
      </c>
      <c r="K3259" t="s">
        <v>1537</v>
      </c>
      <c r="L3259" t="s">
        <v>1538</v>
      </c>
      <c r="M3259" t="s">
        <v>38</v>
      </c>
      <c r="N3259" t="s">
        <v>39</v>
      </c>
      <c r="O3259" s="23">
        <v>321</v>
      </c>
      <c r="P3259" s="9">
        <v>10.68</v>
      </c>
      <c r="Q3259" t="s">
        <v>40</v>
      </c>
      <c r="R3259">
        <v>32725</v>
      </c>
      <c r="S3259" s="9">
        <v>30.06</v>
      </c>
      <c r="T3259" s="26">
        <v>4.4909999999999997</v>
      </c>
      <c r="U3259" s="8">
        <v>135</v>
      </c>
      <c r="V3259" t="s">
        <v>5578</v>
      </c>
      <c r="W3259" t="s">
        <v>2007</v>
      </c>
      <c r="X3259" t="s">
        <v>42</v>
      </c>
      <c r="Y3259" t="s">
        <v>1740</v>
      </c>
      <c r="AA3259" s="1">
        <f t="shared" si="369"/>
        <v>45995</v>
      </c>
      <c r="AB3259" s="2">
        <f t="shared" si="370"/>
        <v>12</v>
      </c>
      <c r="AC3259" s="2">
        <f t="shared" si="371"/>
        <v>2025</v>
      </c>
      <c r="AD3259" s="2" t="str">
        <f>IFERROR(VLOOKUP(A3259,'Aux Área'!$A$4:$B$123,2,0),"-")</f>
        <v>CONSERVA</v>
      </c>
    </row>
    <row r="3260" spans="1:30" x14ac:dyDescent="0.3">
      <c r="A3260" t="s">
        <v>5369</v>
      </c>
      <c r="B3260" t="s">
        <v>93</v>
      </c>
      <c r="C3260" t="s">
        <v>5579</v>
      </c>
      <c r="D3260" t="s">
        <v>5109</v>
      </c>
      <c r="E3260" t="s">
        <v>5110</v>
      </c>
      <c r="F3260" t="s">
        <v>653</v>
      </c>
      <c r="G3260" t="s">
        <v>659</v>
      </c>
      <c r="H3260" t="s">
        <v>706</v>
      </c>
      <c r="I3260" t="s">
        <v>667</v>
      </c>
      <c r="J3260" t="s">
        <v>122</v>
      </c>
      <c r="K3260" t="s">
        <v>123</v>
      </c>
      <c r="L3260" t="s">
        <v>124</v>
      </c>
      <c r="M3260" t="s">
        <v>38</v>
      </c>
      <c r="N3260" t="s">
        <v>638</v>
      </c>
      <c r="O3260" s="23">
        <v>0</v>
      </c>
      <c r="P3260" s="9">
        <v>0</v>
      </c>
      <c r="Q3260" t="s">
        <v>40</v>
      </c>
      <c r="R3260">
        <v>0</v>
      </c>
      <c r="S3260" s="9">
        <v>40.44</v>
      </c>
      <c r="T3260" s="26">
        <v>6.0410000000000004</v>
      </c>
      <c r="U3260" s="8">
        <v>244.3</v>
      </c>
      <c r="V3260" t="s">
        <v>112</v>
      </c>
      <c r="W3260" t="s">
        <v>652</v>
      </c>
      <c r="X3260" t="s">
        <v>42</v>
      </c>
      <c r="Y3260" t="s">
        <v>653</v>
      </c>
      <c r="AA3260" s="1">
        <f t="shared" si="369"/>
        <v>45995</v>
      </c>
      <c r="AB3260" s="2">
        <f t="shared" si="370"/>
        <v>12</v>
      </c>
      <c r="AC3260" s="2">
        <f t="shared" si="371"/>
        <v>2025</v>
      </c>
      <c r="AD3260" s="2" t="str">
        <f>IFERROR(VLOOKUP(A3260,'Aux Área'!$A$4:$B$123,2,0),"-")</f>
        <v>SÃO PEDRO</v>
      </c>
    </row>
    <row r="3261" spans="1:30" x14ac:dyDescent="0.3">
      <c r="A3261" t="s">
        <v>2664</v>
      </c>
      <c r="B3261" t="s">
        <v>2665</v>
      </c>
      <c r="C3261" t="s">
        <v>5580</v>
      </c>
      <c r="D3261" t="s">
        <v>2468</v>
      </c>
      <c r="E3261" t="s">
        <v>2469</v>
      </c>
      <c r="F3261" t="s">
        <v>2667</v>
      </c>
      <c r="G3261" t="s">
        <v>659</v>
      </c>
      <c r="H3261" t="s">
        <v>2215</v>
      </c>
      <c r="I3261" t="s">
        <v>667</v>
      </c>
      <c r="J3261" t="s">
        <v>172</v>
      </c>
      <c r="K3261" t="s">
        <v>173</v>
      </c>
      <c r="L3261" t="s">
        <v>124</v>
      </c>
      <c r="M3261" t="s">
        <v>38</v>
      </c>
      <c r="N3261" t="s">
        <v>668</v>
      </c>
      <c r="O3261" s="23">
        <v>488</v>
      </c>
      <c r="P3261" s="9">
        <v>5.08</v>
      </c>
      <c r="Q3261" t="s">
        <v>40</v>
      </c>
      <c r="R3261">
        <v>7246</v>
      </c>
      <c r="S3261" s="9">
        <v>96.08</v>
      </c>
      <c r="T3261" s="26">
        <v>5.99</v>
      </c>
      <c r="U3261" s="8">
        <v>575.52</v>
      </c>
      <c r="V3261" t="s">
        <v>4196</v>
      </c>
      <c r="W3261" t="s">
        <v>2007</v>
      </c>
      <c r="X3261" t="s">
        <v>42</v>
      </c>
      <c r="Y3261" t="s">
        <v>1740</v>
      </c>
      <c r="AA3261" s="1">
        <f t="shared" si="369"/>
        <v>45995</v>
      </c>
      <c r="AB3261" s="2">
        <f t="shared" si="370"/>
        <v>12</v>
      </c>
      <c r="AC3261" s="2">
        <f t="shared" si="371"/>
        <v>2025</v>
      </c>
      <c r="AD3261" s="2" t="str">
        <f>IFERROR(VLOOKUP(A3261,'Aux Área'!$A$4:$B$123,2,0),"-")</f>
        <v>APH</v>
      </c>
    </row>
    <row r="3262" spans="1:30" x14ac:dyDescent="0.3">
      <c r="A3262" t="s">
        <v>66</v>
      </c>
      <c r="B3262" t="s">
        <v>464</v>
      </c>
      <c r="C3262" t="s">
        <v>5581</v>
      </c>
      <c r="D3262" t="s">
        <v>151</v>
      </c>
      <c r="E3262" t="s">
        <v>152</v>
      </c>
      <c r="F3262" t="s">
        <v>67</v>
      </c>
      <c r="G3262" t="s">
        <v>1503</v>
      </c>
      <c r="H3262" t="s">
        <v>36</v>
      </c>
      <c r="I3262" t="s">
        <v>37</v>
      </c>
      <c r="J3262" t="s">
        <v>147</v>
      </c>
      <c r="K3262" t="s">
        <v>148</v>
      </c>
      <c r="L3262" t="s">
        <v>84</v>
      </c>
      <c r="M3262" t="s">
        <v>38</v>
      </c>
      <c r="N3262" t="s">
        <v>39</v>
      </c>
      <c r="O3262" s="23">
        <v>261</v>
      </c>
      <c r="P3262" s="9">
        <v>7.66</v>
      </c>
      <c r="Q3262" t="s">
        <v>40</v>
      </c>
      <c r="R3262">
        <v>15092</v>
      </c>
      <c r="S3262" s="9">
        <v>34.07</v>
      </c>
      <c r="T3262" s="26">
        <v>4.84</v>
      </c>
      <c r="U3262" s="8">
        <v>164.9</v>
      </c>
      <c r="V3262" t="s">
        <v>112</v>
      </c>
      <c r="W3262" t="s">
        <v>2007</v>
      </c>
      <c r="X3262" t="s">
        <v>42</v>
      </c>
      <c r="Y3262" t="s">
        <v>1740</v>
      </c>
      <c r="AA3262" s="1">
        <f t="shared" si="369"/>
        <v>45995</v>
      </c>
      <c r="AB3262" s="2">
        <f t="shared" si="370"/>
        <v>12</v>
      </c>
      <c r="AC3262" s="2">
        <f t="shared" si="371"/>
        <v>2025</v>
      </c>
      <c r="AD3262" s="2" t="str">
        <f>IFERROR(VLOOKUP(A3262,'Aux Área'!$A$4:$B$123,2,0),"-")</f>
        <v>OPERAÇÃO</v>
      </c>
    </row>
    <row r="3263" spans="1:30" x14ac:dyDescent="0.3">
      <c r="A3263" t="s">
        <v>70</v>
      </c>
      <c r="B3263" t="s">
        <v>272</v>
      </c>
      <c r="C3263" t="s">
        <v>5582</v>
      </c>
      <c r="D3263" t="s">
        <v>460</v>
      </c>
      <c r="E3263" t="s">
        <v>461</v>
      </c>
      <c r="F3263" t="s">
        <v>71</v>
      </c>
      <c r="G3263" t="s">
        <v>1503</v>
      </c>
      <c r="H3263" t="s">
        <v>36</v>
      </c>
      <c r="I3263" t="s">
        <v>37</v>
      </c>
      <c r="J3263" t="s">
        <v>1665</v>
      </c>
      <c r="K3263" t="s">
        <v>1666</v>
      </c>
      <c r="L3263" t="s">
        <v>301</v>
      </c>
      <c r="M3263" t="s">
        <v>38</v>
      </c>
      <c r="N3263" t="s">
        <v>39</v>
      </c>
      <c r="O3263" s="23">
        <v>170</v>
      </c>
      <c r="P3263" s="9">
        <v>6.86</v>
      </c>
      <c r="Q3263" t="s">
        <v>40</v>
      </c>
      <c r="R3263">
        <v>10936</v>
      </c>
      <c r="S3263" s="9">
        <v>24.78</v>
      </c>
      <c r="T3263" s="26">
        <v>4.29</v>
      </c>
      <c r="U3263" s="8">
        <v>106.31</v>
      </c>
      <c r="V3263" t="s">
        <v>5583</v>
      </c>
      <c r="W3263" t="s">
        <v>2007</v>
      </c>
      <c r="X3263" t="s">
        <v>42</v>
      </c>
      <c r="Y3263" t="s">
        <v>1740</v>
      </c>
      <c r="AA3263" s="1">
        <f t="shared" si="369"/>
        <v>45995</v>
      </c>
      <c r="AB3263" s="2">
        <f t="shared" si="370"/>
        <v>12</v>
      </c>
      <c r="AC3263" s="2">
        <f t="shared" si="371"/>
        <v>2025</v>
      </c>
      <c r="AD3263" s="2" t="str">
        <f>IFERROR(VLOOKUP(A3263,'Aux Área'!$A$4:$B$123,2,0),"-")</f>
        <v>QSMS</v>
      </c>
    </row>
    <row r="3264" spans="1:30" x14ac:dyDescent="0.3">
      <c r="A3264" t="s">
        <v>2278</v>
      </c>
      <c r="B3264" t="s">
        <v>4664</v>
      </c>
      <c r="C3264" t="s">
        <v>5584</v>
      </c>
      <c r="D3264" t="s">
        <v>3243</v>
      </c>
      <c r="E3264" t="s">
        <v>3244</v>
      </c>
      <c r="F3264" t="s">
        <v>2281</v>
      </c>
      <c r="G3264" t="s">
        <v>1135</v>
      </c>
      <c r="H3264" t="s">
        <v>2275</v>
      </c>
      <c r="I3264" t="s">
        <v>1497</v>
      </c>
      <c r="J3264" t="s">
        <v>169</v>
      </c>
      <c r="K3264" t="s">
        <v>170</v>
      </c>
      <c r="L3264" t="s">
        <v>124</v>
      </c>
      <c r="M3264" t="s">
        <v>38</v>
      </c>
      <c r="N3264" t="s">
        <v>39</v>
      </c>
      <c r="O3264" s="23">
        <v>378</v>
      </c>
      <c r="P3264" s="9">
        <v>9.33</v>
      </c>
      <c r="Q3264" t="s">
        <v>40</v>
      </c>
      <c r="R3264">
        <v>39093</v>
      </c>
      <c r="S3264" s="9">
        <v>40.5</v>
      </c>
      <c r="T3264" s="26">
        <v>4.49</v>
      </c>
      <c r="U3264" s="8">
        <v>181.84</v>
      </c>
      <c r="V3264" t="s">
        <v>41</v>
      </c>
      <c r="W3264" t="s">
        <v>2276</v>
      </c>
      <c r="X3264" t="s">
        <v>42</v>
      </c>
      <c r="Y3264" t="s">
        <v>2277</v>
      </c>
      <c r="AA3264" s="1">
        <f t="shared" si="369"/>
        <v>45995</v>
      </c>
      <c r="AB3264" s="2">
        <f t="shared" si="370"/>
        <v>12</v>
      </c>
      <c r="AC3264" s="2">
        <f t="shared" si="371"/>
        <v>2025</v>
      </c>
      <c r="AD3264" s="2" t="str">
        <f>IFERROR(VLOOKUP(A3264,'Aux Área'!$A$4:$B$123,2,0),"-")</f>
        <v>INSPEÇÃO</v>
      </c>
    </row>
    <row r="3265" spans="1:30" x14ac:dyDescent="0.3">
      <c r="A3265" t="s">
        <v>76</v>
      </c>
      <c r="B3265" t="s">
        <v>380</v>
      </c>
      <c r="C3265" t="s">
        <v>5585</v>
      </c>
      <c r="D3265" t="s">
        <v>382</v>
      </c>
      <c r="E3265" t="s">
        <v>383</v>
      </c>
      <c r="F3265" t="s">
        <v>77</v>
      </c>
      <c r="G3265" t="s">
        <v>1500</v>
      </c>
      <c r="H3265" t="s">
        <v>36</v>
      </c>
      <c r="I3265" t="s">
        <v>37</v>
      </c>
      <c r="J3265" t="s">
        <v>1665</v>
      </c>
      <c r="K3265" t="s">
        <v>1666</v>
      </c>
      <c r="L3265" t="s">
        <v>301</v>
      </c>
      <c r="M3265" t="s">
        <v>38</v>
      </c>
      <c r="N3265" t="s">
        <v>39</v>
      </c>
      <c r="O3265" s="23">
        <v>348</v>
      </c>
      <c r="P3265" s="9">
        <v>9.5399999999999991</v>
      </c>
      <c r="Q3265" t="s">
        <v>40</v>
      </c>
      <c r="R3265">
        <v>42589</v>
      </c>
      <c r="S3265" s="9">
        <v>36.46</v>
      </c>
      <c r="T3265" s="26">
        <v>4.29</v>
      </c>
      <c r="U3265" s="8">
        <v>156.41</v>
      </c>
      <c r="V3265" t="s">
        <v>5586</v>
      </c>
      <c r="W3265" t="s">
        <v>2007</v>
      </c>
      <c r="X3265" t="s">
        <v>42</v>
      </c>
      <c r="Y3265" t="s">
        <v>1740</v>
      </c>
      <c r="AA3265" s="1">
        <f t="shared" si="369"/>
        <v>45995</v>
      </c>
      <c r="AB3265" s="2">
        <f t="shared" si="370"/>
        <v>12</v>
      </c>
      <c r="AC3265" s="2">
        <f t="shared" si="371"/>
        <v>2025</v>
      </c>
      <c r="AD3265" s="2" t="str">
        <f>IFERROR(VLOOKUP(A3265,'Aux Área'!$A$4:$B$123,2,0),"-")</f>
        <v>QSMS</v>
      </c>
    </row>
    <row r="3266" spans="1:30" x14ac:dyDescent="0.3">
      <c r="A3266" t="s">
        <v>5182</v>
      </c>
      <c r="B3266" t="s">
        <v>5183</v>
      </c>
      <c r="C3266" t="s">
        <v>5587</v>
      </c>
      <c r="D3266" t="s">
        <v>5215</v>
      </c>
      <c r="E3266" t="s">
        <v>5216</v>
      </c>
      <c r="F3266" t="s">
        <v>15238</v>
      </c>
      <c r="G3266" t="s">
        <v>1300</v>
      </c>
      <c r="H3266" t="s">
        <v>1301</v>
      </c>
      <c r="I3266" t="s">
        <v>37</v>
      </c>
      <c r="J3266" t="s">
        <v>370</v>
      </c>
      <c r="K3266" t="s">
        <v>371</v>
      </c>
      <c r="L3266" t="s">
        <v>124</v>
      </c>
      <c r="M3266" t="s">
        <v>38</v>
      </c>
      <c r="N3266" t="s">
        <v>39</v>
      </c>
      <c r="O3266" s="23">
        <v>204</v>
      </c>
      <c r="P3266" s="9">
        <v>7.43</v>
      </c>
      <c r="Q3266" t="s">
        <v>40</v>
      </c>
      <c r="R3266">
        <v>33672</v>
      </c>
      <c r="S3266" s="9">
        <v>27.44</v>
      </c>
      <c r="T3266" s="26">
        <v>4.4909999999999997</v>
      </c>
      <c r="U3266" s="8">
        <v>123.23</v>
      </c>
      <c r="V3266" t="s">
        <v>5588</v>
      </c>
      <c r="W3266" t="s">
        <v>2276</v>
      </c>
      <c r="X3266" t="s">
        <v>42</v>
      </c>
      <c r="Y3266" t="s">
        <v>2277</v>
      </c>
      <c r="AA3266" s="1">
        <f t="shared" si="369"/>
        <v>45995</v>
      </c>
      <c r="AB3266" s="2">
        <f t="shared" si="370"/>
        <v>12</v>
      </c>
      <c r="AC3266" s="2">
        <f t="shared" si="371"/>
        <v>2025</v>
      </c>
      <c r="AD3266" s="2" t="str">
        <f>IFERROR(VLOOKUP(A3266,'Aux Área'!$A$4:$B$123,2,0),"-")</f>
        <v>ENGENHARIA</v>
      </c>
    </row>
    <row r="3267" spans="1:30" x14ac:dyDescent="0.3">
      <c r="A3267" t="s">
        <v>2306</v>
      </c>
      <c r="B3267" t="s">
        <v>4613</v>
      </c>
      <c r="C3267" t="s">
        <v>5589</v>
      </c>
      <c r="D3267" t="s">
        <v>3319</v>
      </c>
      <c r="E3267" t="s">
        <v>3320</v>
      </c>
      <c r="F3267" t="s">
        <v>2309</v>
      </c>
      <c r="G3267" t="s">
        <v>1135</v>
      </c>
      <c r="H3267" t="s">
        <v>2275</v>
      </c>
      <c r="I3267" t="s">
        <v>1497</v>
      </c>
      <c r="J3267" t="s">
        <v>89</v>
      </c>
      <c r="K3267" t="s">
        <v>90</v>
      </c>
      <c r="L3267" t="s">
        <v>91</v>
      </c>
      <c r="M3267" t="s">
        <v>38</v>
      </c>
      <c r="N3267" t="s">
        <v>39</v>
      </c>
      <c r="O3267" s="23">
        <v>363</v>
      </c>
      <c r="P3267" s="9">
        <v>11.73</v>
      </c>
      <c r="Q3267" t="s">
        <v>40</v>
      </c>
      <c r="R3267">
        <v>32172</v>
      </c>
      <c r="S3267" s="9">
        <v>30.92</v>
      </c>
      <c r="T3267" s="26">
        <v>4.3899999999999997</v>
      </c>
      <c r="U3267" s="8">
        <v>135.78</v>
      </c>
      <c r="V3267" t="s">
        <v>5590</v>
      </c>
      <c r="W3267" t="s">
        <v>2276</v>
      </c>
      <c r="X3267" t="s">
        <v>42</v>
      </c>
      <c r="Y3267" t="s">
        <v>2277</v>
      </c>
      <c r="AA3267" s="1">
        <f t="shared" si="369"/>
        <v>45995</v>
      </c>
      <c r="AB3267" s="2">
        <f t="shared" si="370"/>
        <v>12</v>
      </c>
      <c r="AC3267" s="2">
        <f t="shared" si="371"/>
        <v>2025</v>
      </c>
      <c r="AD3267" s="2" t="str">
        <f>IFERROR(VLOOKUP(A3267,'Aux Área'!$A$4:$B$123,2,0),"-")</f>
        <v>INSPEÇÃO</v>
      </c>
    </row>
    <row r="3268" spans="1:30" x14ac:dyDescent="0.3">
      <c r="A3268" t="s">
        <v>2638</v>
      </c>
      <c r="B3268" t="s">
        <v>4593</v>
      </c>
      <c r="C3268" t="s">
        <v>5591</v>
      </c>
      <c r="D3268" t="s">
        <v>3259</v>
      </c>
      <c r="E3268" t="s">
        <v>3260</v>
      </c>
      <c r="F3268" t="s">
        <v>2641</v>
      </c>
      <c r="G3268" t="s">
        <v>1135</v>
      </c>
      <c r="H3268" t="s">
        <v>2275</v>
      </c>
      <c r="I3268" t="s">
        <v>1497</v>
      </c>
      <c r="J3268" t="s">
        <v>275</v>
      </c>
      <c r="K3268" t="s">
        <v>276</v>
      </c>
      <c r="L3268" t="s">
        <v>124</v>
      </c>
      <c r="M3268" t="s">
        <v>38</v>
      </c>
      <c r="N3268" t="s">
        <v>39</v>
      </c>
      <c r="O3268" s="23">
        <v>340</v>
      </c>
      <c r="P3268" s="9">
        <v>8.56</v>
      </c>
      <c r="Q3268" t="s">
        <v>40</v>
      </c>
      <c r="R3268">
        <v>31132</v>
      </c>
      <c r="S3268" s="9">
        <v>39.74</v>
      </c>
      <c r="T3268" s="26">
        <v>4.49</v>
      </c>
      <c r="U3268" s="8">
        <v>178.43</v>
      </c>
      <c r="V3268" t="s">
        <v>5592</v>
      </c>
      <c r="W3268" t="s">
        <v>2276</v>
      </c>
      <c r="X3268" t="s">
        <v>42</v>
      </c>
      <c r="Y3268" t="s">
        <v>2277</v>
      </c>
      <c r="AA3268" s="1">
        <f t="shared" si="369"/>
        <v>45995</v>
      </c>
      <c r="AB3268" s="2">
        <f t="shared" si="370"/>
        <v>12</v>
      </c>
      <c r="AC3268" s="2">
        <f t="shared" si="371"/>
        <v>2025</v>
      </c>
      <c r="AD3268" s="2" t="str">
        <f>IFERROR(VLOOKUP(A3268,'Aux Área'!$A$4:$B$123,2,0),"-")</f>
        <v>INSPEÇÃO</v>
      </c>
    </row>
    <row r="3269" spans="1:30" x14ac:dyDescent="0.3">
      <c r="A3269" t="s">
        <v>62</v>
      </c>
      <c r="B3269" t="s">
        <v>1455</v>
      </c>
      <c r="C3269" t="s">
        <v>5593</v>
      </c>
      <c r="D3269" t="s">
        <v>158</v>
      </c>
      <c r="E3269" t="s">
        <v>159</v>
      </c>
      <c r="F3269" t="s">
        <v>63</v>
      </c>
      <c r="G3269" t="s">
        <v>1500</v>
      </c>
      <c r="H3269" t="s">
        <v>36</v>
      </c>
      <c r="I3269" t="s">
        <v>37</v>
      </c>
      <c r="J3269" t="s">
        <v>165</v>
      </c>
      <c r="K3269" t="s">
        <v>166</v>
      </c>
      <c r="L3269" t="s">
        <v>167</v>
      </c>
      <c r="M3269" t="s">
        <v>38</v>
      </c>
      <c r="N3269" t="s">
        <v>39</v>
      </c>
      <c r="O3269" s="23">
        <v>221</v>
      </c>
      <c r="P3269" s="9">
        <v>5.66</v>
      </c>
      <c r="Q3269" t="s">
        <v>40</v>
      </c>
      <c r="R3269">
        <v>48300</v>
      </c>
      <c r="S3269" s="9">
        <v>39.04</v>
      </c>
      <c r="T3269" s="26">
        <v>4.5609999999999999</v>
      </c>
      <c r="U3269" s="8">
        <v>178.05</v>
      </c>
      <c r="V3269" t="s">
        <v>112</v>
      </c>
      <c r="W3269" t="s">
        <v>2007</v>
      </c>
      <c r="X3269" t="s">
        <v>42</v>
      </c>
      <c r="Y3269" t="s">
        <v>1740</v>
      </c>
      <c r="AA3269" s="1">
        <f t="shared" si="369"/>
        <v>45995</v>
      </c>
      <c r="AB3269" s="2">
        <f t="shared" si="370"/>
        <v>12</v>
      </c>
      <c r="AC3269" s="2">
        <f t="shared" si="371"/>
        <v>2025</v>
      </c>
      <c r="AD3269" s="2" t="str">
        <f>IFERROR(VLOOKUP(A3269,'Aux Área'!$A$4:$B$123,2,0),"-")</f>
        <v>CONSERVA</v>
      </c>
    </row>
    <row r="3270" spans="1:30" x14ac:dyDescent="0.3">
      <c r="A3270" t="s">
        <v>2488</v>
      </c>
      <c r="B3270" t="s">
        <v>2489</v>
      </c>
      <c r="C3270" t="s">
        <v>5594</v>
      </c>
      <c r="D3270" t="s">
        <v>3785</v>
      </c>
      <c r="E3270" t="s">
        <v>3786</v>
      </c>
      <c r="F3270" t="s">
        <v>2491</v>
      </c>
      <c r="G3270" t="s">
        <v>659</v>
      </c>
      <c r="H3270" t="s">
        <v>2215</v>
      </c>
      <c r="I3270" t="s">
        <v>667</v>
      </c>
      <c r="J3270" t="s">
        <v>165</v>
      </c>
      <c r="K3270" t="s">
        <v>166</v>
      </c>
      <c r="L3270" t="s">
        <v>167</v>
      </c>
      <c r="M3270" t="s">
        <v>38</v>
      </c>
      <c r="N3270" t="s">
        <v>668</v>
      </c>
      <c r="O3270" s="23">
        <v>173</v>
      </c>
      <c r="P3270" s="9">
        <v>6.28</v>
      </c>
      <c r="Q3270" t="s">
        <v>40</v>
      </c>
      <c r="R3270">
        <v>3701</v>
      </c>
      <c r="S3270" s="9">
        <v>27.53</v>
      </c>
      <c r="T3270" s="26">
        <v>6.24</v>
      </c>
      <c r="U3270" s="8">
        <v>171.8</v>
      </c>
      <c r="V3270" t="s">
        <v>112</v>
      </c>
      <c r="W3270" t="s">
        <v>2007</v>
      </c>
      <c r="X3270" t="s">
        <v>42</v>
      </c>
      <c r="Y3270" t="s">
        <v>1740</v>
      </c>
      <c r="AA3270" s="1">
        <f t="shared" si="369"/>
        <v>45995</v>
      </c>
      <c r="AB3270" s="2">
        <f t="shared" si="370"/>
        <v>12</v>
      </c>
      <c r="AC3270" s="2">
        <f t="shared" si="371"/>
        <v>2025</v>
      </c>
      <c r="AD3270" s="2" t="str">
        <f>IFERROR(VLOOKUP(A3270,'Aux Área'!$A$4:$B$123,2,0),"-")</f>
        <v>APH</v>
      </c>
    </row>
    <row r="3271" spans="1:30" x14ac:dyDescent="0.3">
      <c r="A3271" t="s">
        <v>2314</v>
      </c>
      <c r="B3271" t="s">
        <v>4624</v>
      </c>
      <c r="C3271" t="s">
        <v>5595</v>
      </c>
      <c r="D3271" t="s">
        <v>3276</v>
      </c>
      <c r="E3271" t="s">
        <v>3277</v>
      </c>
      <c r="F3271" t="s">
        <v>2317</v>
      </c>
      <c r="G3271" t="s">
        <v>1300</v>
      </c>
      <c r="H3271" t="s">
        <v>1301</v>
      </c>
      <c r="I3271" t="s">
        <v>37</v>
      </c>
      <c r="J3271" t="s">
        <v>89</v>
      </c>
      <c r="K3271" t="s">
        <v>90</v>
      </c>
      <c r="L3271" t="s">
        <v>91</v>
      </c>
      <c r="M3271" t="s">
        <v>38</v>
      </c>
      <c r="N3271" t="s">
        <v>39</v>
      </c>
      <c r="O3271" s="23">
        <v>666</v>
      </c>
      <c r="P3271" s="9">
        <v>14.93</v>
      </c>
      <c r="Q3271" t="s">
        <v>40</v>
      </c>
      <c r="R3271">
        <v>39921</v>
      </c>
      <c r="S3271" s="9">
        <v>44.61</v>
      </c>
      <c r="T3271" s="26">
        <v>4.59</v>
      </c>
      <c r="U3271" s="8">
        <v>204.76</v>
      </c>
      <c r="V3271" t="s">
        <v>5596</v>
      </c>
      <c r="W3271" t="s">
        <v>2276</v>
      </c>
      <c r="X3271" t="s">
        <v>42</v>
      </c>
      <c r="Y3271" t="s">
        <v>2277</v>
      </c>
      <c r="AA3271" s="1">
        <f t="shared" si="369"/>
        <v>45995</v>
      </c>
      <c r="AB3271" s="2">
        <f t="shared" si="370"/>
        <v>12</v>
      </c>
      <c r="AC3271" s="2">
        <f t="shared" si="371"/>
        <v>2025</v>
      </c>
      <c r="AD3271" s="2" t="str">
        <f>IFERROR(VLOOKUP(A3271,'Aux Área'!$A$4:$B$123,2,0),"-")</f>
        <v>INSPEÇÃO</v>
      </c>
    </row>
    <row r="3272" spans="1:30" x14ac:dyDescent="0.3">
      <c r="A3272" t="s">
        <v>64</v>
      </c>
      <c r="B3272" t="s">
        <v>332</v>
      </c>
      <c r="C3272" t="s">
        <v>5597</v>
      </c>
      <c r="D3272" t="s">
        <v>127</v>
      </c>
      <c r="E3272" t="s">
        <v>128</v>
      </c>
      <c r="F3272" t="s">
        <v>65</v>
      </c>
      <c r="G3272" t="s">
        <v>1500</v>
      </c>
      <c r="H3272" t="s">
        <v>36</v>
      </c>
      <c r="I3272" t="s">
        <v>37</v>
      </c>
      <c r="J3272" t="s">
        <v>1903</v>
      </c>
      <c r="K3272" t="s">
        <v>1904</v>
      </c>
      <c r="L3272" t="s">
        <v>1538</v>
      </c>
      <c r="M3272" t="s">
        <v>38</v>
      </c>
      <c r="N3272" t="s">
        <v>39</v>
      </c>
      <c r="O3272" s="23">
        <v>418</v>
      </c>
      <c r="P3272" s="9">
        <v>10.220000000000001</v>
      </c>
      <c r="Q3272" t="s">
        <v>40</v>
      </c>
      <c r="R3272">
        <v>34032</v>
      </c>
      <c r="S3272" s="9">
        <v>40.89</v>
      </c>
      <c r="T3272" s="26">
        <v>4.6710000000000003</v>
      </c>
      <c r="U3272" s="8">
        <v>190.98</v>
      </c>
      <c r="V3272" t="s">
        <v>41</v>
      </c>
      <c r="W3272" t="s">
        <v>2007</v>
      </c>
      <c r="X3272" t="s">
        <v>42</v>
      </c>
      <c r="Y3272" t="s">
        <v>1740</v>
      </c>
      <c r="AA3272" s="1">
        <f t="shared" si="369"/>
        <v>45995</v>
      </c>
      <c r="AB3272" s="2">
        <f t="shared" si="370"/>
        <v>12</v>
      </c>
      <c r="AC3272" s="2">
        <f t="shared" si="371"/>
        <v>2025</v>
      </c>
      <c r="AD3272" s="2" t="str">
        <f>IFERROR(VLOOKUP(A3272,'Aux Área'!$A$4:$B$123,2,0),"-")</f>
        <v>ENGENHARIA</v>
      </c>
    </row>
    <row r="3273" spans="1:30" x14ac:dyDescent="0.3">
      <c r="A3273" t="s">
        <v>1295</v>
      </c>
      <c r="B3273" t="s">
        <v>1753</v>
      </c>
      <c r="C3273" t="s">
        <v>5598</v>
      </c>
      <c r="D3273" t="s">
        <v>1297</v>
      </c>
      <c r="E3273" t="s">
        <v>2221</v>
      </c>
      <c r="F3273" t="s">
        <v>1299</v>
      </c>
      <c r="G3273" t="s">
        <v>1135</v>
      </c>
      <c r="H3273" t="s">
        <v>1301</v>
      </c>
      <c r="I3273" t="s">
        <v>839</v>
      </c>
      <c r="J3273" t="s">
        <v>4977</v>
      </c>
      <c r="K3273" t="s">
        <v>4978</v>
      </c>
      <c r="L3273" t="s">
        <v>3454</v>
      </c>
      <c r="M3273" t="s">
        <v>1514</v>
      </c>
      <c r="N3273" t="s">
        <v>39</v>
      </c>
      <c r="O3273" s="23">
        <v>0</v>
      </c>
      <c r="P3273" s="23">
        <v>0</v>
      </c>
      <c r="Q3273" t="s">
        <v>40</v>
      </c>
      <c r="R3273" t="s">
        <v>15244</v>
      </c>
      <c r="S3273" s="9">
        <v>46.04</v>
      </c>
      <c r="T3273" s="26">
        <v>4.29</v>
      </c>
      <c r="U3273" s="8">
        <v>197.51</v>
      </c>
      <c r="V3273" t="s">
        <v>41</v>
      </c>
      <c r="W3273" t="s">
        <v>2007</v>
      </c>
      <c r="X3273" t="s">
        <v>42</v>
      </c>
      <c r="Y3273" t="s">
        <v>1740</v>
      </c>
      <c r="AA3273" s="1">
        <f t="shared" si="369"/>
        <v>45995</v>
      </c>
      <c r="AB3273" s="2">
        <f t="shared" si="370"/>
        <v>12</v>
      </c>
      <c r="AC3273" s="2">
        <f t="shared" si="371"/>
        <v>2025</v>
      </c>
      <c r="AD3273" s="2" t="str">
        <f>IFERROR(VLOOKUP(A3273,'Aux Área'!$A$4:$B$123,2,0),"-")</f>
        <v>LUCCA JR - OP</v>
      </c>
    </row>
    <row r="3274" spans="1:30" x14ac:dyDescent="0.3">
      <c r="A3274" t="s">
        <v>2547</v>
      </c>
      <c r="B3274" t="s">
        <v>2548</v>
      </c>
      <c r="C3274" t="s">
        <v>5599</v>
      </c>
      <c r="D3274" t="s">
        <v>2468</v>
      </c>
      <c r="E3274" t="s">
        <v>2469</v>
      </c>
      <c r="F3274" t="s">
        <v>2550</v>
      </c>
      <c r="G3274" t="s">
        <v>659</v>
      </c>
      <c r="H3274" t="s">
        <v>2215</v>
      </c>
      <c r="I3274" t="s">
        <v>667</v>
      </c>
      <c r="J3274" t="s">
        <v>165</v>
      </c>
      <c r="K3274" t="s">
        <v>166</v>
      </c>
      <c r="L3274" t="s">
        <v>167</v>
      </c>
      <c r="M3274" t="s">
        <v>38</v>
      </c>
      <c r="N3274" t="s">
        <v>668</v>
      </c>
      <c r="O3274" s="23">
        <v>397</v>
      </c>
      <c r="P3274" s="9">
        <v>7.03</v>
      </c>
      <c r="Q3274" t="s">
        <v>40</v>
      </c>
      <c r="R3274">
        <v>7124</v>
      </c>
      <c r="S3274" s="9">
        <v>56.49</v>
      </c>
      <c r="T3274" s="26">
        <v>6.24</v>
      </c>
      <c r="U3274" s="8">
        <v>352.5</v>
      </c>
      <c r="V3274" t="s">
        <v>112</v>
      </c>
      <c r="W3274" t="s">
        <v>2007</v>
      </c>
      <c r="X3274" t="s">
        <v>42</v>
      </c>
      <c r="Y3274" t="s">
        <v>1740</v>
      </c>
      <c r="AA3274" s="1">
        <f t="shared" si="369"/>
        <v>45995</v>
      </c>
      <c r="AB3274" s="2">
        <f t="shared" si="370"/>
        <v>12</v>
      </c>
      <c r="AC3274" s="2">
        <f t="shared" si="371"/>
        <v>2025</v>
      </c>
      <c r="AD3274" s="2" t="str">
        <f>IFERROR(VLOOKUP(A3274,'Aux Área'!$A$4:$B$123,2,0),"-")</f>
        <v>APH</v>
      </c>
    </row>
    <row r="3275" spans="1:30" x14ac:dyDescent="0.3">
      <c r="A3275" t="s">
        <v>54</v>
      </c>
      <c r="B3275" t="s">
        <v>319</v>
      </c>
      <c r="C3275" t="s">
        <v>5600</v>
      </c>
      <c r="D3275" t="s">
        <v>1480</v>
      </c>
      <c r="E3275" t="s">
        <v>1481</v>
      </c>
      <c r="F3275" t="s">
        <v>55</v>
      </c>
      <c r="G3275" t="s">
        <v>1500</v>
      </c>
      <c r="H3275" t="s">
        <v>36</v>
      </c>
      <c r="I3275" t="s">
        <v>37</v>
      </c>
      <c r="J3275" t="s">
        <v>165</v>
      </c>
      <c r="K3275" t="s">
        <v>166</v>
      </c>
      <c r="L3275" t="s">
        <v>167</v>
      </c>
      <c r="M3275" t="s">
        <v>38</v>
      </c>
      <c r="N3275" t="s">
        <v>39</v>
      </c>
      <c r="O3275" s="23">
        <v>400</v>
      </c>
      <c r="P3275" s="9">
        <v>10.48</v>
      </c>
      <c r="Q3275" t="s">
        <v>40</v>
      </c>
      <c r="R3275">
        <v>30790</v>
      </c>
      <c r="S3275" s="9">
        <v>38.159999999999997</v>
      </c>
      <c r="T3275" s="26">
        <v>4.5599999999999996</v>
      </c>
      <c r="U3275" s="8">
        <v>174.01</v>
      </c>
      <c r="V3275" t="s">
        <v>41</v>
      </c>
      <c r="W3275" t="s">
        <v>2007</v>
      </c>
      <c r="X3275" t="s">
        <v>42</v>
      </c>
      <c r="Y3275" t="s">
        <v>1740</v>
      </c>
      <c r="AA3275" s="1">
        <f t="shared" si="369"/>
        <v>45995</v>
      </c>
      <c r="AB3275" s="2">
        <f t="shared" si="370"/>
        <v>12</v>
      </c>
      <c r="AC3275" s="2">
        <f t="shared" si="371"/>
        <v>2025</v>
      </c>
      <c r="AD3275" s="2" t="str">
        <f>IFERROR(VLOOKUP(A3275,'Aux Área'!$A$4:$B$123,2,0),"-")</f>
        <v>ENGENHARIA</v>
      </c>
    </row>
    <row r="3276" spans="1:30" x14ac:dyDescent="0.3">
      <c r="A3276" t="s">
        <v>2461</v>
      </c>
      <c r="B3276" t="s">
        <v>5008</v>
      </c>
      <c r="C3276" t="s">
        <v>5601</v>
      </c>
      <c r="D3276" t="s">
        <v>3285</v>
      </c>
      <c r="E3276" t="s">
        <v>3286</v>
      </c>
      <c r="F3276" t="s">
        <v>3574</v>
      </c>
      <c r="G3276" t="s">
        <v>1135</v>
      </c>
      <c r="H3276" t="s">
        <v>2275</v>
      </c>
      <c r="I3276" t="s">
        <v>1497</v>
      </c>
      <c r="J3276" t="s">
        <v>188</v>
      </c>
      <c r="K3276" t="s">
        <v>189</v>
      </c>
      <c r="L3276" t="s">
        <v>190</v>
      </c>
      <c r="M3276" t="s">
        <v>38</v>
      </c>
      <c r="N3276" t="s">
        <v>39</v>
      </c>
      <c r="O3276" s="23">
        <v>457</v>
      </c>
      <c r="P3276" s="9">
        <v>9.84</v>
      </c>
      <c r="Q3276" t="s">
        <v>40</v>
      </c>
      <c r="R3276">
        <v>20637</v>
      </c>
      <c r="S3276" s="9">
        <v>46.44</v>
      </c>
      <c r="T3276" s="26">
        <v>4.49</v>
      </c>
      <c r="U3276" s="8">
        <v>208.52</v>
      </c>
      <c r="V3276" t="s">
        <v>41</v>
      </c>
      <c r="W3276" t="s">
        <v>2276</v>
      </c>
      <c r="X3276" t="s">
        <v>42</v>
      </c>
      <c r="Y3276" t="s">
        <v>2277</v>
      </c>
      <c r="AA3276" s="1">
        <f t="shared" si="369"/>
        <v>45995</v>
      </c>
      <c r="AB3276" s="2">
        <f t="shared" si="370"/>
        <v>12</v>
      </c>
      <c r="AC3276" s="2">
        <f t="shared" si="371"/>
        <v>2025</v>
      </c>
      <c r="AD3276" s="2" t="str">
        <f>IFERROR(VLOOKUP(A3276,'Aux Área'!$A$4:$B$123,2,0),"-")</f>
        <v>INSPEÇÃO</v>
      </c>
    </row>
    <row r="3277" spans="1:30" x14ac:dyDescent="0.3">
      <c r="A3277" t="s">
        <v>60</v>
      </c>
      <c r="B3277" t="s">
        <v>614</v>
      </c>
      <c r="C3277" t="s">
        <v>5602</v>
      </c>
      <c r="D3277" t="s">
        <v>1206</v>
      </c>
      <c r="E3277" t="s">
        <v>1207</v>
      </c>
      <c r="F3277" t="s">
        <v>61</v>
      </c>
      <c r="G3277" t="s">
        <v>1500</v>
      </c>
      <c r="H3277" t="s">
        <v>36</v>
      </c>
      <c r="I3277" t="s">
        <v>37</v>
      </c>
      <c r="J3277" t="s">
        <v>1665</v>
      </c>
      <c r="K3277" t="s">
        <v>1666</v>
      </c>
      <c r="L3277" t="s">
        <v>301</v>
      </c>
      <c r="M3277" t="s">
        <v>38</v>
      </c>
      <c r="N3277" t="s">
        <v>39</v>
      </c>
      <c r="O3277" s="23">
        <v>343</v>
      </c>
      <c r="P3277" s="9">
        <v>10.29</v>
      </c>
      <c r="Q3277" t="s">
        <v>40</v>
      </c>
      <c r="R3277">
        <v>22912</v>
      </c>
      <c r="S3277" s="9">
        <v>33.340000000000003</v>
      </c>
      <c r="T3277" s="26">
        <v>4.29</v>
      </c>
      <c r="U3277" s="8">
        <v>143.03</v>
      </c>
      <c r="V3277" t="s">
        <v>5603</v>
      </c>
      <c r="W3277" t="s">
        <v>2007</v>
      </c>
      <c r="X3277" t="s">
        <v>42</v>
      </c>
      <c r="Y3277" t="s">
        <v>1740</v>
      </c>
      <c r="AA3277" s="1">
        <f t="shared" si="369"/>
        <v>45995</v>
      </c>
      <c r="AB3277" s="2">
        <f t="shared" si="370"/>
        <v>12</v>
      </c>
      <c r="AC3277" s="2">
        <f t="shared" si="371"/>
        <v>2025</v>
      </c>
      <c r="AD3277" s="2" t="str">
        <f>IFERROR(VLOOKUP(A3277,'Aux Área'!$A$4:$B$123,2,0),"-")</f>
        <v>QSMS</v>
      </c>
    </row>
    <row r="3278" spans="1:30" x14ac:dyDescent="0.3">
      <c r="A3278" t="s">
        <v>44</v>
      </c>
      <c r="B3278" t="s">
        <v>478</v>
      </c>
      <c r="C3278" t="s">
        <v>5604</v>
      </c>
      <c r="D3278" t="s">
        <v>224</v>
      </c>
      <c r="E3278" t="s">
        <v>225</v>
      </c>
      <c r="F3278" t="s">
        <v>45</v>
      </c>
      <c r="G3278" t="s">
        <v>1500</v>
      </c>
      <c r="H3278" t="s">
        <v>36</v>
      </c>
      <c r="I3278" t="s">
        <v>37</v>
      </c>
      <c r="J3278" t="s">
        <v>1441</v>
      </c>
      <c r="K3278" t="s">
        <v>1442</v>
      </c>
      <c r="L3278" t="s">
        <v>746</v>
      </c>
      <c r="M3278" t="s">
        <v>747</v>
      </c>
      <c r="N3278" t="s">
        <v>39</v>
      </c>
      <c r="O3278" s="23">
        <v>313</v>
      </c>
      <c r="P3278" s="9">
        <v>9.08</v>
      </c>
      <c r="Q3278" t="s">
        <v>40</v>
      </c>
      <c r="R3278">
        <v>15142</v>
      </c>
      <c r="S3278" s="9">
        <v>34.47</v>
      </c>
      <c r="T3278" s="26">
        <v>5.1909999999999998</v>
      </c>
      <c r="U3278" s="8">
        <v>178.94</v>
      </c>
      <c r="V3278" t="s">
        <v>5605</v>
      </c>
      <c r="W3278" t="s">
        <v>2007</v>
      </c>
      <c r="X3278" t="s">
        <v>42</v>
      </c>
      <c r="Y3278" t="s">
        <v>1740</v>
      </c>
      <c r="AA3278" s="1">
        <f t="shared" si="369"/>
        <v>45995</v>
      </c>
      <c r="AB3278" s="2">
        <f t="shared" si="370"/>
        <v>12</v>
      </c>
      <c r="AC3278" s="2">
        <f t="shared" si="371"/>
        <v>2025</v>
      </c>
      <c r="AD3278" s="2" t="str">
        <f>IFERROR(VLOOKUP(A3278,'Aux Área'!$A$4:$B$123,2,0),"-")</f>
        <v>OPERAÇÃO</v>
      </c>
    </row>
    <row r="3279" spans="1:30" x14ac:dyDescent="0.3">
      <c r="A3279" t="s">
        <v>2700</v>
      </c>
      <c r="B3279" t="s">
        <v>2000</v>
      </c>
      <c r="C3279" t="s">
        <v>5606</v>
      </c>
      <c r="D3279" t="s">
        <v>3547</v>
      </c>
      <c r="E3279" t="s">
        <v>3548</v>
      </c>
      <c r="F3279" t="s">
        <v>2703</v>
      </c>
      <c r="G3279" t="s">
        <v>659</v>
      </c>
      <c r="H3279" t="s">
        <v>1996</v>
      </c>
      <c r="I3279" t="s">
        <v>1997</v>
      </c>
      <c r="J3279" t="s">
        <v>275</v>
      </c>
      <c r="K3279" t="s">
        <v>276</v>
      </c>
      <c r="L3279" t="s">
        <v>124</v>
      </c>
      <c r="M3279" t="s">
        <v>38</v>
      </c>
      <c r="N3279" t="s">
        <v>668</v>
      </c>
      <c r="O3279" s="23">
        <v>407</v>
      </c>
      <c r="P3279" s="9">
        <v>4.63</v>
      </c>
      <c r="Q3279" t="s">
        <v>40</v>
      </c>
      <c r="R3279">
        <v>9837</v>
      </c>
      <c r="S3279" s="9">
        <v>88</v>
      </c>
      <c r="T3279" s="26">
        <v>7.15</v>
      </c>
      <c r="U3279" s="8">
        <v>629.20000000000005</v>
      </c>
      <c r="V3279" t="s">
        <v>5607</v>
      </c>
      <c r="W3279" t="s">
        <v>1985</v>
      </c>
      <c r="X3279" t="s">
        <v>42</v>
      </c>
      <c r="Y3279" t="s">
        <v>1986</v>
      </c>
      <c r="AA3279" s="1">
        <f t="shared" si="369"/>
        <v>45995</v>
      </c>
      <c r="AB3279" s="2">
        <f t="shared" si="370"/>
        <v>12</v>
      </c>
      <c r="AC3279" s="2">
        <f t="shared" si="371"/>
        <v>2025</v>
      </c>
      <c r="AD3279" s="2" t="str">
        <f>IFERROR(VLOOKUP(A3279,'Aux Área'!$A$4:$B$123,2,0),"-")</f>
        <v>PESADOS</v>
      </c>
    </row>
    <row r="3280" spans="1:30" x14ac:dyDescent="0.3">
      <c r="A3280" t="s">
        <v>2700</v>
      </c>
      <c r="C3280" t="s">
        <v>15630</v>
      </c>
      <c r="F3280" t="s">
        <v>2703</v>
      </c>
      <c r="K3280" t="s">
        <v>276</v>
      </c>
      <c r="N3280" t="s">
        <v>15690</v>
      </c>
      <c r="O3280" t="s">
        <v>15244</v>
      </c>
      <c r="P3280" s="9" t="s">
        <v>15244</v>
      </c>
      <c r="Q3280" t="s">
        <v>40</v>
      </c>
      <c r="R3280" t="s">
        <v>15244</v>
      </c>
      <c r="S3280">
        <v>4.3600000000000003</v>
      </c>
      <c r="U3280" s="8">
        <v>16.559999999999999</v>
      </c>
      <c r="X3280" t="s">
        <v>42</v>
      </c>
      <c r="Y3280" t="s">
        <v>1986</v>
      </c>
      <c r="AA3280" s="1">
        <f>IFERROR(DATEVALUE(C3280),"-")</f>
        <v>45995</v>
      </c>
      <c r="AB3280" s="2">
        <f>IFERROR(MONTH(AA3280),"-")</f>
        <v>12</v>
      </c>
      <c r="AC3280" s="2">
        <f>IFERROR(YEAR(AA3280),"-")</f>
        <v>2025</v>
      </c>
      <c r="AD3280" s="2" t="str">
        <f>IFERROR(VLOOKUP(A3280,'Aux Área'!$A$4:$B$123,2,0),"-")</f>
        <v>PESADOS</v>
      </c>
    </row>
    <row r="3281" spans="1:30" x14ac:dyDescent="0.3">
      <c r="A3281" t="s">
        <v>2009</v>
      </c>
      <c r="B3281" t="s">
        <v>143</v>
      </c>
      <c r="C3281" t="s">
        <v>5608</v>
      </c>
      <c r="D3281" t="s">
        <v>1841</v>
      </c>
      <c r="E3281" t="s">
        <v>1842</v>
      </c>
      <c r="F3281" t="s">
        <v>653</v>
      </c>
      <c r="G3281" t="s">
        <v>659</v>
      </c>
      <c r="H3281" t="s">
        <v>706</v>
      </c>
      <c r="I3281" t="s">
        <v>667</v>
      </c>
      <c r="J3281" t="s">
        <v>122</v>
      </c>
      <c r="K3281" t="s">
        <v>123</v>
      </c>
      <c r="L3281" t="s">
        <v>124</v>
      </c>
      <c r="M3281" t="s">
        <v>38</v>
      </c>
      <c r="N3281" t="s">
        <v>707</v>
      </c>
      <c r="O3281" s="23">
        <v>0</v>
      </c>
      <c r="P3281" s="9">
        <v>0</v>
      </c>
      <c r="Q3281" t="s">
        <v>40</v>
      </c>
      <c r="R3281">
        <v>0</v>
      </c>
      <c r="S3281" s="9">
        <v>20</v>
      </c>
      <c r="T3281" s="26">
        <v>6.39</v>
      </c>
      <c r="U3281" s="8">
        <v>127.8</v>
      </c>
      <c r="V3281" t="s">
        <v>112</v>
      </c>
      <c r="W3281" t="s">
        <v>652</v>
      </c>
      <c r="X3281" t="s">
        <v>42</v>
      </c>
      <c r="Y3281" t="s">
        <v>653</v>
      </c>
      <c r="AA3281" s="1">
        <f t="shared" ref="AA3281:AA3303" si="372">DATEVALUE(C3281)</f>
        <v>45995</v>
      </c>
      <c r="AB3281" s="2">
        <f t="shared" ref="AB3281:AB3303" si="373">MONTH(AA3281)</f>
        <v>12</v>
      </c>
      <c r="AC3281" s="2">
        <f t="shared" ref="AC3281:AC3303" si="374">YEAR(AA3281)</f>
        <v>2025</v>
      </c>
      <c r="AD3281" s="2" t="str">
        <f>IFERROR(VLOOKUP(A3281,'Aux Área'!$A$4:$B$123,2,0),"-")</f>
        <v>SÃO PEDRO</v>
      </c>
    </row>
    <row r="3282" spans="1:30" x14ac:dyDescent="0.3">
      <c r="A3282" t="s">
        <v>2643</v>
      </c>
      <c r="B3282" t="s">
        <v>2307</v>
      </c>
      <c r="C3282" t="s">
        <v>5609</v>
      </c>
      <c r="D3282" t="s">
        <v>5329</v>
      </c>
      <c r="E3282" t="s">
        <v>5330</v>
      </c>
      <c r="F3282" t="s">
        <v>2646</v>
      </c>
      <c r="G3282" t="s">
        <v>1300</v>
      </c>
      <c r="H3282" t="s">
        <v>1301</v>
      </c>
      <c r="I3282" t="s">
        <v>37</v>
      </c>
      <c r="J3282" t="s">
        <v>172</v>
      </c>
      <c r="K3282" t="s">
        <v>173</v>
      </c>
      <c r="L3282" t="s">
        <v>124</v>
      </c>
      <c r="M3282" t="s">
        <v>38</v>
      </c>
      <c r="N3282" t="s">
        <v>39</v>
      </c>
      <c r="O3282" s="23">
        <v>482</v>
      </c>
      <c r="P3282" s="9">
        <v>9.76</v>
      </c>
      <c r="Q3282" t="s">
        <v>40</v>
      </c>
      <c r="R3282">
        <v>33903</v>
      </c>
      <c r="S3282" s="9">
        <v>49.4</v>
      </c>
      <c r="T3282" s="26">
        <v>4.09</v>
      </c>
      <c r="U3282" s="8">
        <v>202.05</v>
      </c>
      <c r="V3282" t="s">
        <v>5610</v>
      </c>
      <c r="W3282" t="s">
        <v>2276</v>
      </c>
      <c r="X3282" t="s">
        <v>42</v>
      </c>
      <c r="Y3282" t="s">
        <v>2277</v>
      </c>
      <c r="AA3282" s="1">
        <f t="shared" si="372"/>
        <v>45995</v>
      </c>
      <c r="AB3282" s="2">
        <f t="shared" si="373"/>
        <v>12</v>
      </c>
      <c r="AC3282" s="2">
        <f t="shared" si="374"/>
        <v>2025</v>
      </c>
      <c r="AD3282" s="2" t="str">
        <f>IFERROR(VLOOKUP(A3282,'Aux Área'!$A$4:$B$123,2,0),"-")</f>
        <v>INSPEÇÃO</v>
      </c>
    </row>
    <row r="3283" spans="1:30" x14ac:dyDescent="0.3">
      <c r="A3283" t="s">
        <v>1945</v>
      </c>
      <c r="B3283" t="s">
        <v>2124</v>
      </c>
      <c r="C3283" t="s">
        <v>5611</v>
      </c>
      <c r="D3283" t="s">
        <v>1802</v>
      </c>
      <c r="E3283" t="s">
        <v>1803</v>
      </c>
      <c r="F3283" t="s">
        <v>653</v>
      </c>
      <c r="G3283" t="s">
        <v>1495</v>
      </c>
      <c r="H3283" t="s">
        <v>1804</v>
      </c>
      <c r="I3283" t="s">
        <v>1497</v>
      </c>
      <c r="J3283" t="s">
        <v>89</v>
      </c>
      <c r="K3283" t="s">
        <v>90</v>
      </c>
      <c r="L3283" t="s">
        <v>91</v>
      </c>
      <c r="M3283" t="s">
        <v>38</v>
      </c>
      <c r="N3283" t="s">
        <v>668</v>
      </c>
      <c r="O3283" s="23">
        <v>0</v>
      </c>
      <c r="P3283" s="9">
        <v>0</v>
      </c>
      <c r="Q3283" t="s">
        <v>40</v>
      </c>
      <c r="R3283">
        <v>0</v>
      </c>
      <c r="S3283" s="9">
        <v>126.4</v>
      </c>
      <c r="T3283" s="26">
        <v>5.95</v>
      </c>
      <c r="U3283" s="8">
        <v>752.08</v>
      </c>
      <c r="V3283" t="s">
        <v>5612</v>
      </c>
      <c r="W3283" t="s">
        <v>652</v>
      </c>
      <c r="X3283" t="s">
        <v>42</v>
      </c>
      <c r="Y3283" t="s">
        <v>653</v>
      </c>
      <c r="AA3283" s="1">
        <f t="shared" si="372"/>
        <v>45995</v>
      </c>
      <c r="AB3283" s="2">
        <f t="shared" si="373"/>
        <v>12</v>
      </c>
      <c r="AC3283" s="2">
        <f t="shared" si="374"/>
        <v>2025</v>
      </c>
      <c r="AD3283" s="2" t="str">
        <f>IFERROR(VLOOKUP(A3283,'Aux Área'!$A$4:$B$123,2,0),"-")</f>
        <v>SÃO PEDRO</v>
      </c>
    </row>
    <row r="3284" spans="1:30" x14ac:dyDescent="0.3">
      <c r="A3284" t="s">
        <v>70</v>
      </c>
      <c r="B3284" t="s">
        <v>272</v>
      </c>
      <c r="C3284" t="s">
        <v>5613</v>
      </c>
      <c r="D3284" t="s">
        <v>460</v>
      </c>
      <c r="E3284" t="s">
        <v>461</v>
      </c>
      <c r="F3284" t="s">
        <v>71</v>
      </c>
      <c r="G3284" t="s">
        <v>1503</v>
      </c>
      <c r="H3284" t="s">
        <v>36</v>
      </c>
      <c r="I3284" t="s">
        <v>37</v>
      </c>
      <c r="J3284" t="s">
        <v>409</v>
      </c>
      <c r="K3284" t="s">
        <v>410</v>
      </c>
      <c r="L3284" t="s">
        <v>141</v>
      </c>
      <c r="M3284" t="s">
        <v>38</v>
      </c>
      <c r="N3284" t="s">
        <v>39</v>
      </c>
      <c r="O3284" s="23">
        <v>312</v>
      </c>
      <c r="P3284" s="9">
        <v>11.04</v>
      </c>
      <c r="Q3284" t="s">
        <v>40</v>
      </c>
      <c r="R3284">
        <v>11248</v>
      </c>
      <c r="S3284" s="9">
        <v>28.26</v>
      </c>
      <c r="T3284" s="26">
        <v>4.29</v>
      </c>
      <c r="U3284" s="8">
        <v>121.24</v>
      </c>
      <c r="V3284" t="s">
        <v>5614</v>
      </c>
      <c r="W3284" t="s">
        <v>2007</v>
      </c>
      <c r="X3284" t="s">
        <v>42</v>
      </c>
      <c r="Y3284" t="s">
        <v>1740</v>
      </c>
      <c r="AA3284" s="1">
        <f t="shared" si="372"/>
        <v>45995</v>
      </c>
      <c r="AB3284" s="2">
        <f t="shared" si="373"/>
        <v>12</v>
      </c>
      <c r="AC3284" s="2">
        <f t="shared" si="374"/>
        <v>2025</v>
      </c>
      <c r="AD3284" s="2" t="str">
        <f>IFERROR(VLOOKUP(A3284,'Aux Área'!$A$4:$B$123,2,0),"-")</f>
        <v>QSMS</v>
      </c>
    </row>
    <row r="3285" spans="1:30" x14ac:dyDescent="0.3">
      <c r="A3285" t="s">
        <v>2117</v>
      </c>
      <c r="B3285" t="s">
        <v>1946</v>
      </c>
      <c r="C3285" t="s">
        <v>5615</v>
      </c>
      <c r="D3285" t="s">
        <v>1948</v>
      </c>
      <c r="E3285" t="s">
        <v>1949</v>
      </c>
      <c r="F3285" t="s">
        <v>653</v>
      </c>
      <c r="G3285" t="s">
        <v>635</v>
      </c>
      <c r="H3285" t="s">
        <v>1804</v>
      </c>
      <c r="I3285" t="s">
        <v>1497</v>
      </c>
      <c r="J3285" t="s">
        <v>409</v>
      </c>
      <c r="K3285" t="s">
        <v>410</v>
      </c>
      <c r="L3285" t="s">
        <v>141</v>
      </c>
      <c r="M3285" t="s">
        <v>38</v>
      </c>
      <c r="N3285" t="s">
        <v>668</v>
      </c>
      <c r="O3285" s="23">
        <v>0</v>
      </c>
      <c r="P3285" s="9">
        <v>0</v>
      </c>
      <c r="Q3285" t="s">
        <v>40</v>
      </c>
      <c r="R3285">
        <v>0</v>
      </c>
      <c r="S3285" s="9">
        <v>104.75</v>
      </c>
      <c r="T3285" s="26">
        <v>6.09</v>
      </c>
      <c r="U3285" s="8">
        <v>637.92999999999995</v>
      </c>
      <c r="V3285" t="s">
        <v>5616</v>
      </c>
      <c r="W3285" t="s">
        <v>652</v>
      </c>
      <c r="X3285" t="s">
        <v>42</v>
      </c>
      <c r="Y3285" t="s">
        <v>653</v>
      </c>
      <c r="AA3285" s="1">
        <f t="shared" si="372"/>
        <v>45995</v>
      </c>
      <c r="AB3285" s="2">
        <f t="shared" si="373"/>
        <v>12</v>
      </c>
      <c r="AC3285" s="2">
        <f t="shared" si="374"/>
        <v>2025</v>
      </c>
      <c r="AD3285" s="2" t="str">
        <f>IFERROR(VLOOKUP(A3285,'Aux Área'!$A$4:$B$123,2,0),"-")</f>
        <v>SÃO PEDRO</v>
      </c>
    </row>
    <row r="3286" spans="1:30" x14ac:dyDescent="0.3">
      <c r="A3286" t="s">
        <v>2282</v>
      </c>
      <c r="B3286" t="s">
        <v>4679</v>
      </c>
      <c r="C3286" t="s">
        <v>5617</v>
      </c>
      <c r="D3286" t="s">
        <v>3295</v>
      </c>
      <c r="E3286" t="s">
        <v>3296</v>
      </c>
      <c r="F3286" t="s">
        <v>2285</v>
      </c>
      <c r="G3286" t="s">
        <v>1135</v>
      </c>
      <c r="H3286" t="s">
        <v>2275</v>
      </c>
      <c r="I3286" t="s">
        <v>1497</v>
      </c>
      <c r="J3286" t="s">
        <v>165</v>
      </c>
      <c r="K3286" t="s">
        <v>166</v>
      </c>
      <c r="L3286" t="s">
        <v>167</v>
      </c>
      <c r="M3286" t="s">
        <v>38</v>
      </c>
      <c r="N3286" t="s">
        <v>39</v>
      </c>
      <c r="O3286" s="23">
        <v>332</v>
      </c>
      <c r="P3286" s="9">
        <v>7.65</v>
      </c>
      <c r="Q3286" t="s">
        <v>40</v>
      </c>
      <c r="R3286">
        <v>33978</v>
      </c>
      <c r="S3286" s="9">
        <v>43.42</v>
      </c>
      <c r="T3286" s="26">
        <v>4.5609999999999999</v>
      </c>
      <c r="U3286" s="8">
        <v>198.03</v>
      </c>
      <c r="V3286" t="s">
        <v>112</v>
      </c>
      <c r="W3286" t="s">
        <v>2276</v>
      </c>
      <c r="X3286" t="s">
        <v>42</v>
      </c>
      <c r="Y3286" t="s">
        <v>2277</v>
      </c>
      <c r="AA3286" s="1">
        <f t="shared" si="372"/>
        <v>45995</v>
      </c>
      <c r="AB3286" s="2">
        <f t="shared" si="373"/>
        <v>12</v>
      </c>
      <c r="AC3286" s="2">
        <f t="shared" si="374"/>
        <v>2025</v>
      </c>
      <c r="AD3286" s="2" t="str">
        <f>IFERROR(VLOOKUP(A3286,'Aux Área'!$A$4:$B$123,2,0),"-")</f>
        <v>INSPEÇÃO</v>
      </c>
    </row>
    <row r="3287" spans="1:30" x14ac:dyDescent="0.3">
      <c r="A3287" t="s">
        <v>2318</v>
      </c>
      <c r="B3287" t="s">
        <v>2733</v>
      </c>
      <c r="C3287" t="s">
        <v>5618</v>
      </c>
      <c r="D3287" t="s">
        <v>3030</v>
      </c>
      <c r="E3287" t="s">
        <v>3031</v>
      </c>
      <c r="F3287" t="s">
        <v>4203</v>
      </c>
      <c r="G3287" t="s">
        <v>1135</v>
      </c>
      <c r="H3287" t="s">
        <v>2185</v>
      </c>
      <c r="I3287" t="s">
        <v>2186</v>
      </c>
      <c r="J3287" t="s">
        <v>169</v>
      </c>
      <c r="K3287" t="s">
        <v>170</v>
      </c>
      <c r="L3287" t="s">
        <v>124</v>
      </c>
      <c r="M3287" t="s">
        <v>38</v>
      </c>
      <c r="N3287" t="s">
        <v>668</v>
      </c>
      <c r="O3287" s="23">
        <v>903</v>
      </c>
      <c r="P3287" s="9">
        <v>15.35</v>
      </c>
      <c r="Q3287" t="s">
        <v>40</v>
      </c>
      <c r="R3287">
        <v>30664</v>
      </c>
      <c r="S3287" s="9">
        <v>58.81</v>
      </c>
      <c r="T3287" s="26">
        <v>6.0910000000000002</v>
      </c>
      <c r="U3287" s="8">
        <v>358.21</v>
      </c>
      <c r="V3287" t="s">
        <v>41</v>
      </c>
      <c r="W3287" t="s">
        <v>2007</v>
      </c>
      <c r="X3287" t="s">
        <v>42</v>
      </c>
      <c r="Y3287" t="s">
        <v>2188</v>
      </c>
      <c r="AA3287" s="1">
        <f t="shared" si="372"/>
        <v>45995</v>
      </c>
      <c r="AB3287" s="2">
        <f t="shared" si="373"/>
        <v>12</v>
      </c>
      <c r="AC3287" s="2">
        <f t="shared" si="374"/>
        <v>2025</v>
      </c>
      <c r="AD3287" s="2" t="str">
        <f>IFERROR(VLOOKUP(A3287,'Aux Área'!$A$4:$B$123,2,0),"-")</f>
        <v>INSPEÇÃO</v>
      </c>
    </row>
    <row r="3288" spans="1:30" x14ac:dyDescent="0.3">
      <c r="A3288" t="s">
        <v>5182</v>
      </c>
      <c r="B3288" t="s">
        <v>5183</v>
      </c>
      <c r="C3288" t="s">
        <v>5619</v>
      </c>
      <c r="D3288" t="s">
        <v>5215</v>
      </c>
      <c r="E3288" t="s">
        <v>5216</v>
      </c>
      <c r="F3288" t="s">
        <v>15238</v>
      </c>
      <c r="G3288" t="s">
        <v>1300</v>
      </c>
      <c r="H3288" t="s">
        <v>1301</v>
      </c>
      <c r="I3288" t="s">
        <v>37</v>
      </c>
      <c r="J3288" t="s">
        <v>237</v>
      </c>
      <c r="K3288" t="s">
        <v>238</v>
      </c>
      <c r="L3288" t="s">
        <v>110</v>
      </c>
      <c r="M3288" t="s">
        <v>38</v>
      </c>
      <c r="N3288" t="s">
        <v>39</v>
      </c>
      <c r="O3288" s="23">
        <v>276</v>
      </c>
      <c r="P3288" s="9">
        <v>7.31</v>
      </c>
      <c r="Q3288" t="s">
        <v>40</v>
      </c>
      <c r="R3288">
        <v>33948</v>
      </c>
      <c r="S3288" s="9">
        <v>37.74</v>
      </c>
      <c r="T3288" s="26">
        <v>4.09</v>
      </c>
      <c r="U3288" s="8">
        <v>154.36000000000001</v>
      </c>
      <c r="V3288" t="s">
        <v>41</v>
      </c>
      <c r="W3288" t="s">
        <v>2276</v>
      </c>
      <c r="X3288" t="s">
        <v>42</v>
      </c>
      <c r="Y3288" t="s">
        <v>2277</v>
      </c>
      <c r="AA3288" s="1">
        <f t="shared" si="372"/>
        <v>45995</v>
      </c>
      <c r="AB3288" s="2">
        <f t="shared" si="373"/>
        <v>12</v>
      </c>
      <c r="AC3288" s="2">
        <f t="shared" si="374"/>
        <v>2025</v>
      </c>
      <c r="AD3288" s="2" t="str">
        <f>IFERROR(VLOOKUP(A3288,'Aux Área'!$A$4:$B$123,2,0),"-")</f>
        <v>ENGENHARIA</v>
      </c>
    </row>
    <row r="3289" spans="1:30" x14ac:dyDescent="0.3">
      <c r="A3289" t="s">
        <v>5620</v>
      </c>
      <c r="B3289" t="s">
        <v>2315</v>
      </c>
      <c r="C3289" t="s">
        <v>5621</v>
      </c>
      <c r="D3289" t="s">
        <v>446</v>
      </c>
      <c r="E3289" t="s">
        <v>447</v>
      </c>
      <c r="F3289" t="s">
        <v>6208</v>
      </c>
      <c r="G3289" t="s">
        <v>1135</v>
      </c>
      <c r="H3289" t="s">
        <v>5545</v>
      </c>
      <c r="I3289" t="s">
        <v>839</v>
      </c>
      <c r="J3289" t="s">
        <v>188</v>
      </c>
      <c r="K3289" t="s">
        <v>189</v>
      </c>
      <c r="L3289" t="s">
        <v>190</v>
      </c>
      <c r="M3289" t="s">
        <v>38</v>
      </c>
      <c r="N3289" t="s">
        <v>39</v>
      </c>
      <c r="O3289" s="23">
        <v>0</v>
      </c>
      <c r="P3289" s="9">
        <v>0</v>
      </c>
      <c r="Q3289" t="s">
        <v>40</v>
      </c>
      <c r="R3289">
        <v>1624</v>
      </c>
      <c r="S3289" s="9">
        <v>50.38</v>
      </c>
      <c r="T3289" s="26">
        <v>4.49</v>
      </c>
      <c r="U3289" s="8">
        <v>226.21</v>
      </c>
      <c r="V3289" t="s">
        <v>41</v>
      </c>
      <c r="W3289" t="s">
        <v>2276</v>
      </c>
      <c r="X3289" t="s">
        <v>42</v>
      </c>
      <c r="Y3289" t="s">
        <v>2277</v>
      </c>
      <c r="AA3289" s="1">
        <f t="shared" si="372"/>
        <v>45995</v>
      </c>
      <c r="AB3289" s="2">
        <f t="shared" si="373"/>
        <v>12</v>
      </c>
      <c r="AC3289" s="2">
        <f t="shared" si="374"/>
        <v>2025</v>
      </c>
      <c r="AD3289" s="2" t="str">
        <f>IFERROR(VLOOKUP(A3289,'Aux Área'!$A$4:$B$123,2,0),"-")</f>
        <v>INSPEÇÃO</v>
      </c>
    </row>
    <row r="3290" spans="1:30" x14ac:dyDescent="0.3">
      <c r="A3290" t="s">
        <v>2181</v>
      </c>
      <c r="B3290" t="s">
        <v>4595</v>
      </c>
      <c r="C3290" t="s">
        <v>5622</v>
      </c>
      <c r="D3290" t="s">
        <v>2160</v>
      </c>
      <c r="E3290" t="s">
        <v>2161</v>
      </c>
      <c r="F3290" t="s">
        <v>2184</v>
      </c>
      <c r="G3290" t="s">
        <v>1135</v>
      </c>
      <c r="H3290" t="s">
        <v>2185</v>
      </c>
      <c r="I3290" t="s">
        <v>2186</v>
      </c>
      <c r="J3290" t="s">
        <v>108</v>
      </c>
      <c r="K3290" t="s">
        <v>109</v>
      </c>
      <c r="L3290" t="s">
        <v>110</v>
      </c>
      <c r="M3290" t="s">
        <v>38</v>
      </c>
      <c r="N3290" t="s">
        <v>668</v>
      </c>
      <c r="O3290" s="23">
        <v>585</v>
      </c>
      <c r="P3290" s="9">
        <v>14.02</v>
      </c>
      <c r="Q3290" t="s">
        <v>40</v>
      </c>
      <c r="R3290">
        <v>36311</v>
      </c>
      <c r="S3290" s="9">
        <v>41.74</v>
      </c>
      <c r="T3290" s="26">
        <v>6.19</v>
      </c>
      <c r="U3290" s="8">
        <v>258.37</v>
      </c>
      <c r="V3290" t="s">
        <v>5623</v>
      </c>
      <c r="W3290" t="s">
        <v>2007</v>
      </c>
      <c r="X3290" t="s">
        <v>42</v>
      </c>
      <c r="Y3290" t="s">
        <v>2188</v>
      </c>
      <c r="AA3290" s="1">
        <f t="shared" si="372"/>
        <v>45995</v>
      </c>
      <c r="AB3290" s="2">
        <f t="shared" si="373"/>
        <v>12</v>
      </c>
      <c r="AC3290" s="2">
        <f t="shared" si="374"/>
        <v>2025</v>
      </c>
      <c r="AD3290" s="2" t="str">
        <f>IFERROR(VLOOKUP(A3290,'Aux Área'!$A$4:$B$123,2,0),"-")</f>
        <v>INSPEÇÃO</v>
      </c>
    </row>
    <row r="3291" spans="1:30" x14ac:dyDescent="0.3">
      <c r="A3291" t="s">
        <v>2306</v>
      </c>
      <c r="B3291" t="s">
        <v>4613</v>
      </c>
      <c r="C3291" t="s">
        <v>5624</v>
      </c>
      <c r="D3291" t="s">
        <v>3319</v>
      </c>
      <c r="E3291" t="s">
        <v>3320</v>
      </c>
      <c r="F3291" t="s">
        <v>2309</v>
      </c>
      <c r="G3291" t="s">
        <v>1135</v>
      </c>
      <c r="H3291" t="s">
        <v>2275</v>
      </c>
      <c r="I3291" t="s">
        <v>1497</v>
      </c>
      <c r="J3291" t="s">
        <v>89</v>
      </c>
      <c r="K3291" t="s">
        <v>90</v>
      </c>
      <c r="L3291" t="s">
        <v>91</v>
      </c>
      <c r="M3291" t="s">
        <v>38</v>
      </c>
      <c r="N3291" t="s">
        <v>39</v>
      </c>
      <c r="O3291" s="23">
        <v>277</v>
      </c>
      <c r="P3291" s="9">
        <v>10.82</v>
      </c>
      <c r="Q3291" t="s">
        <v>40</v>
      </c>
      <c r="R3291">
        <v>32449</v>
      </c>
      <c r="S3291" s="9">
        <v>25.59</v>
      </c>
      <c r="T3291" s="26">
        <v>4.3899999999999997</v>
      </c>
      <c r="U3291" s="8">
        <v>112.34</v>
      </c>
      <c r="V3291" t="s">
        <v>5625</v>
      </c>
      <c r="W3291" t="s">
        <v>2276</v>
      </c>
      <c r="X3291" t="s">
        <v>42</v>
      </c>
      <c r="Y3291" t="s">
        <v>2277</v>
      </c>
      <c r="AA3291" s="1">
        <f t="shared" si="372"/>
        <v>45995</v>
      </c>
      <c r="AB3291" s="2">
        <f t="shared" si="373"/>
        <v>12</v>
      </c>
      <c r="AC3291" s="2">
        <f t="shared" si="374"/>
        <v>2025</v>
      </c>
      <c r="AD3291" s="2" t="str">
        <f>IFERROR(VLOOKUP(A3291,'Aux Área'!$A$4:$B$123,2,0),"-")</f>
        <v>INSPEÇÃO</v>
      </c>
    </row>
    <row r="3292" spans="1:30" x14ac:dyDescent="0.3">
      <c r="A3292" t="s">
        <v>2041</v>
      </c>
      <c r="B3292" t="s">
        <v>2042</v>
      </c>
      <c r="C3292" t="s">
        <v>5626</v>
      </c>
      <c r="D3292" t="s">
        <v>1297</v>
      </c>
      <c r="E3292" t="s">
        <v>2221</v>
      </c>
      <c r="F3292" t="s">
        <v>2044</v>
      </c>
      <c r="G3292" t="s">
        <v>659</v>
      </c>
      <c r="H3292" t="s">
        <v>1996</v>
      </c>
      <c r="I3292" t="s">
        <v>1997</v>
      </c>
      <c r="J3292" t="s">
        <v>231</v>
      </c>
      <c r="K3292" t="s">
        <v>232</v>
      </c>
      <c r="L3292" t="s">
        <v>217</v>
      </c>
      <c r="M3292" t="s">
        <v>38</v>
      </c>
      <c r="N3292" t="s">
        <v>668</v>
      </c>
      <c r="O3292" s="10">
        <v>221</v>
      </c>
      <c r="P3292" s="24">
        <v>7.16</v>
      </c>
      <c r="Q3292" t="s">
        <v>40</v>
      </c>
      <c r="R3292">
        <v>11599</v>
      </c>
      <c r="S3292" s="9">
        <v>30.86</v>
      </c>
      <c r="T3292" s="26">
        <v>5.9909999999999997</v>
      </c>
      <c r="U3292" s="8">
        <v>184.88</v>
      </c>
      <c r="V3292" t="s">
        <v>5627</v>
      </c>
      <c r="W3292" t="s">
        <v>1985</v>
      </c>
      <c r="X3292" t="s">
        <v>42</v>
      </c>
      <c r="Y3292" t="s">
        <v>1986</v>
      </c>
      <c r="AA3292" s="1">
        <f t="shared" si="372"/>
        <v>45995</v>
      </c>
      <c r="AB3292" s="2">
        <f t="shared" si="373"/>
        <v>12</v>
      </c>
      <c r="AC3292" s="2">
        <f t="shared" si="374"/>
        <v>2025</v>
      </c>
      <c r="AD3292" s="2" t="str">
        <f>IFERROR(VLOOKUP(A3292,'Aux Área'!$A$4:$B$123,2,0),"-")</f>
        <v>PESADOS</v>
      </c>
    </row>
    <row r="3293" spans="1:30" x14ac:dyDescent="0.3">
      <c r="A3293" t="s">
        <v>2314</v>
      </c>
      <c r="B3293" t="s">
        <v>4624</v>
      </c>
      <c r="C3293" t="s">
        <v>5628</v>
      </c>
      <c r="D3293" t="s">
        <v>5291</v>
      </c>
      <c r="E3293" t="s">
        <v>5292</v>
      </c>
      <c r="F3293" t="s">
        <v>2317</v>
      </c>
      <c r="G3293" t="s">
        <v>1300</v>
      </c>
      <c r="H3293" t="s">
        <v>1301</v>
      </c>
      <c r="I3293" t="s">
        <v>37</v>
      </c>
      <c r="J3293" t="s">
        <v>231</v>
      </c>
      <c r="K3293" t="s">
        <v>232</v>
      </c>
      <c r="L3293" t="s">
        <v>217</v>
      </c>
      <c r="M3293" t="s">
        <v>38</v>
      </c>
      <c r="N3293" t="s">
        <v>39</v>
      </c>
      <c r="O3293" s="23">
        <v>341</v>
      </c>
      <c r="P3293" s="9">
        <v>8.9700000000000006</v>
      </c>
      <c r="Q3293" t="s">
        <v>40</v>
      </c>
      <c r="R3293">
        <v>40262</v>
      </c>
      <c r="S3293" s="9">
        <v>38.01</v>
      </c>
      <c r="T3293" s="26">
        <v>4.4210000000000003</v>
      </c>
      <c r="U3293" s="8">
        <v>168.03</v>
      </c>
      <c r="V3293" t="s">
        <v>5629</v>
      </c>
      <c r="W3293" t="s">
        <v>2276</v>
      </c>
      <c r="X3293" t="s">
        <v>42</v>
      </c>
      <c r="Y3293" t="s">
        <v>2277</v>
      </c>
      <c r="AA3293" s="1">
        <f t="shared" si="372"/>
        <v>45995</v>
      </c>
      <c r="AB3293" s="2">
        <f t="shared" si="373"/>
        <v>12</v>
      </c>
      <c r="AC3293" s="2">
        <f t="shared" si="374"/>
        <v>2025</v>
      </c>
      <c r="AD3293" s="2" t="str">
        <f>IFERROR(VLOOKUP(A3293,'Aux Área'!$A$4:$B$123,2,0),"-")</f>
        <v>INSPEÇÃO</v>
      </c>
    </row>
    <row r="3294" spans="1:30" x14ac:dyDescent="0.3">
      <c r="A3294" t="s">
        <v>2655</v>
      </c>
      <c r="B3294" t="s">
        <v>2656</v>
      </c>
      <c r="C3294" t="s">
        <v>5630</v>
      </c>
      <c r="D3294" t="s">
        <v>1619</v>
      </c>
      <c r="E3294" t="s">
        <v>1620</v>
      </c>
      <c r="F3294" t="s">
        <v>3712</v>
      </c>
      <c r="G3294" t="s">
        <v>1635</v>
      </c>
      <c r="H3294" t="s">
        <v>2635</v>
      </c>
      <c r="I3294" t="s">
        <v>37</v>
      </c>
      <c r="J3294" t="s">
        <v>370</v>
      </c>
      <c r="K3294" t="s">
        <v>371</v>
      </c>
      <c r="L3294" t="s">
        <v>124</v>
      </c>
      <c r="M3294" t="s">
        <v>38</v>
      </c>
      <c r="N3294" t="s">
        <v>39</v>
      </c>
      <c r="O3294" s="23">
        <v>381</v>
      </c>
      <c r="P3294" s="9">
        <v>9.76</v>
      </c>
      <c r="Q3294" t="s">
        <v>40</v>
      </c>
      <c r="R3294">
        <v>7681</v>
      </c>
      <c r="S3294" s="9">
        <v>39.020000000000003</v>
      </c>
      <c r="T3294" s="26">
        <v>4.4909999999999997</v>
      </c>
      <c r="U3294" s="8">
        <v>175.22</v>
      </c>
      <c r="V3294" t="s">
        <v>5631</v>
      </c>
      <c r="W3294" t="s">
        <v>2276</v>
      </c>
      <c r="X3294" t="s">
        <v>42</v>
      </c>
      <c r="Y3294" t="s">
        <v>1740</v>
      </c>
      <c r="AA3294" s="1">
        <f t="shared" si="372"/>
        <v>45995</v>
      </c>
      <c r="AB3294" s="2">
        <f t="shared" si="373"/>
        <v>12</v>
      </c>
      <c r="AC3294" s="2">
        <f t="shared" si="374"/>
        <v>2025</v>
      </c>
      <c r="AD3294" s="2" t="str">
        <f>IFERROR(VLOOKUP(A3294,'Aux Área'!$A$4:$B$123,2,0),"-")</f>
        <v>TI</v>
      </c>
    </row>
    <row r="3295" spans="1:30" x14ac:dyDescent="0.3">
      <c r="A3295" t="s">
        <v>2477</v>
      </c>
      <c r="B3295" t="s">
        <v>2478</v>
      </c>
      <c r="C3295" t="s">
        <v>5632</v>
      </c>
      <c r="D3295" t="s">
        <v>2885</v>
      </c>
      <c r="E3295" t="s">
        <v>2886</v>
      </c>
      <c r="F3295" t="s">
        <v>2480</v>
      </c>
      <c r="G3295" t="s">
        <v>659</v>
      </c>
      <c r="H3295" t="s">
        <v>2215</v>
      </c>
      <c r="I3295" t="s">
        <v>667</v>
      </c>
      <c r="J3295" t="s">
        <v>188</v>
      </c>
      <c r="K3295" t="s">
        <v>189</v>
      </c>
      <c r="L3295" t="s">
        <v>190</v>
      </c>
      <c r="M3295" t="s">
        <v>38</v>
      </c>
      <c r="N3295" t="s">
        <v>668</v>
      </c>
      <c r="O3295" s="23">
        <v>224</v>
      </c>
      <c r="P3295" s="9">
        <v>6.38</v>
      </c>
      <c r="Q3295" t="s">
        <v>40</v>
      </c>
      <c r="R3295">
        <v>4921</v>
      </c>
      <c r="S3295" s="9">
        <v>35.130000000000003</v>
      </c>
      <c r="T3295" s="26">
        <v>6.391</v>
      </c>
      <c r="U3295" s="8">
        <v>224.51</v>
      </c>
      <c r="V3295" t="s">
        <v>41</v>
      </c>
      <c r="W3295" t="s">
        <v>2007</v>
      </c>
      <c r="X3295" t="s">
        <v>42</v>
      </c>
      <c r="Y3295" t="s">
        <v>1740</v>
      </c>
      <c r="AA3295" s="1">
        <f t="shared" si="372"/>
        <v>45995</v>
      </c>
      <c r="AB3295" s="2">
        <f t="shared" si="373"/>
        <v>12</v>
      </c>
      <c r="AC3295" s="2">
        <f t="shared" si="374"/>
        <v>2025</v>
      </c>
      <c r="AD3295" s="2" t="str">
        <f>IFERROR(VLOOKUP(A3295,'Aux Área'!$A$4:$B$123,2,0),"-")</f>
        <v>APH</v>
      </c>
    </row>
    <row r="3296" spans="1:30" x14ac:dyDescent="0.3">
      <c r="A3296" t="s">
        <v>2278</v>
      </c>
      <c r="B3296" t="s">
        <v>4664</v>
      </c>
      <c r="C3296" t="s">
        <v>5633</v>
      </c>
      <c r="D3296" t="s">
        <v>3310</v>
      </c>
      <c r="E3296" t="s">
        <v>3311</v>
      </c>
      <c r="F3296" t="s">
        <v>2281</v>
      </c>
      <c r="G3296" t="s">
        <v>1135</v>
      </c>
      <c r="H3296" t="s">
        <v>2275</v>
      </c>
      <c r="I3296" t="s">
        <v>1497</v>
      </c>
      <c r="J3296" t="s">
        <v>169</v>
      </c>
      <c r="K3296" t="s">
        <v>170</v>
      </c>
      <c r="L3296" t="s">
        <v>124</v>
      </c>
      <c r="M3296" t="s">
        <v>38</v>
      </c>
      <c r="N3296" t="s">
        <v>39</v>
      </c>
      <c r="O3296" s="23">
        <v>445</v>
      </c>
      <c r="P3296" s="9">
        <v>10.119999999999999</v>
      </c>
      <c r="Q3296" t="s">
        <v>40</v>
      </c>
      <c r="R3296">
        <v>39538</v>
      </c>
      <c r="S3296" s="9">
        <v>43.97</v>
      </c>
      <c r="T3296" s="26">
        <v>4.49</v>
      </c>
      <c r="U3296" s="8">
        <v>197.43</v>
      </c>
      <c r="V3296" t="s">
        <v>41</v>
      </c>
      <c r="W3296" t="s">
        <v>2276</v>
      </c>
      <c r="X3296" t="s">
        <v>42</v>
      </c>
      <c r="Y3296" t="s">
        <v>2277</v>
      </c>
      <c r="AA3296" s="1">
        <f t="shared" si="372"/>
        <v>45995</v>
      </c>
      <c r="AB3296" s="2">
        <f t="shared" si="373"/>
        <v>12</v>
      </c>
      <c r="AC3296" s="2">
        <f t="shared" si="374"/>
        <v>2025</v>
      </c>
      <c r="AD3296" s="2" t="str">
        <f>IFERROR(VLOOKUP(A3296,'Aux Área'!$A$4:$B$123,2,0),"-")</f>
        <v>INSPEÇÃO</v>
      </c>
    </row>
    <row r="3297" spans="1:30" x14ac:dyDescent="0.3">
      <c r="A3297" t="s">
        <v>2638</v>
      </c>
      <c r="B3297" t="s">
        <v>4593</v>
      </c>
      <c r="C3297" t="s">
        <v>5634</v>
      </c>
      <c r="D3297" t="s">
        <v>3193</v>
      </c>
      <c r="E3297" t="s">
        <v>3194</v>
      </c>
      <c r="F3297" t="s">
        <v>2641</v>
      </c>
      <c r="G3297" t="s">
        <v>1135</v>
      </c>
      <c r="H3297" t="s">
        <v>2275</v>
      </c>
      <c r="I3297" t="s">
        <v>1497</v>
      </c>
      <c r="J3297" t="s">
        <v>275</v>
      </c>
      <c r="K3297" t="s">
        <v>276</v>
      </c>
      <c r="L3297" t="s">
        <v>124</v>
      </c>
      <c r="M3297" t="s">
        <v>38</v>
      </c>
      <c r="N3297" t="s">
        <v>39</v>
      </c>
      <c r="O3297" s="23">
        <v>270</v>
      </c>
      <c r="P3297" s="9">
        <v>6.66</v>
      </c>
      <c r="Q3297" t="s">
        <v>40</v>
      </c>
      <c r="R3297">
        <v>31402</v>
      </c>
      <c r="S3297" s="9">
        <v>40.56</v>
      </c>
      <c r="T3297" s="26">
        <v>4.49</v>
      </c>
      <c r="U3297" s="8">
        <v>182.11</v>
      </c>
      <c r="V3297" t="s">
        <v>5635</v>
      </c>
      <c r="W3297" t="s">
        <v>2276</v>
      </c>
      <c r="X3297" t="s">
        <v>42</v>
      </c>
      <c r="Y3297" t="s">
        <v>2277</v>
      </c>
      <c r="AA3297" s="1">
        <f t="shared" si="372"/>
        <v>45995</v>
      </c>
      <c r="AB3297" s="2">
        <f t="shared" si="373"/>
        <v>12</v>
      </c>
      <c r="AC3297" s="2">
        <f t="shared" si="374"/>
        <v>2025</v>
      </c>
      <c r="AD3297" s="2" t="str">
        <f>IFERROR(VLOOKUP(A3297,'Aux Área'!$A$4:$B$123,2,0),"-")</f>
        <v>INSPEÇÃO</v>
      </c>
    </row>
    <row r="3298" spans="1:30" x14ac:dyDescent="0.3">
      <c r="A3298" t="s">
        <v>72</v>
      </c>
      <c r="B3298" t="s">
        <v>243</v>
      </c>
      <c r="C3298" t="s">
        <v>5636</v>
      </c>
      <c r="D3298" t="s">
        <v>95</v>
      </c>
      <c r="E3298" t="s">
        <v>96</v>
      </c>
      <c r="F3298" t="s">
        <v>73</v>
      </c>
      <c r="G3298" t="s">
        <v>1503</v>
      </c>
      <c r="H3298" t="s">
        <v>36</v>
      </c>
      <c r="I3298" t="s">
        <v>37</v>
      </c>
      <c r="J3298" t="s">
        <v>292</v>
      </c>
      <c r="K3298" t="s">
        <v>293</v>
      </c>
      <c r="L3298" t="s">
        <v>84</v>
      </c>
      <c r="M3298" t="s">
        <v>38</v>
      </c>
      <c r="N3298" t="s">
        <v>39</v>
      </c>
      <c r="O3298" s="23">
        <v>283</v>
      </c>
      <c r="P3298" s="9">
        <v>7.08</v>
      </c>
      <c r="Q3298" t="s">
        <v>40</v>
      </c>
      <c r="R3298">
        <v>19455</v>
      </c>
      <c r="S3298" s="9">
        <v>39.950000000000003</v>
      </c>
      <c r="T3298" s="26">
        <v>5.17</v>
      </c>
      <c r="U3298" s="8">
        <v>206.54</v>
      </c>
      <c r="V3298" t="s">
        <v>5637</v>
      </c>
      <c r="W3298" t="s">
        <v>2007</v>
      </c>
      <c r="X3298" t="s">
        <v>42</v>
      </c>
      <c r="Y3298" t="s">
        <v>1740</v>
      </c>
      <c r="AA3298" s="1">
        <f t="shared" si="372"/>
        <v>45995</v>
      </c>
      <c r="AB3298" s="2">
        <f t="shared" si="373"/>
        <v>12</v>
      </c>
      <c r="AC3298" s="2">
        <f t="shared" si="374"/>
        <v>2025</v>
      </c>
      <c r="AD3298" s="2" t="str">
        <f>IFERROR(VLOOKUP(A3298,'Aux Área'!$A$4:$B$123,2,0),"-")</f>
        <v>CONSERVA</v>
      </c>
    </row>
    <row r="3299" spans="1:30" x14ac:dyDescent="0.3">
      <c r="A3299" t="s">
        <v>2461</v>
      </c>
      <c r="B3299" t="s">
        <v>5008</v>
      </c>
      <c r="C3299" t="s">
        <v>5638</v>
      </c>
      <c r="D3299" t="s">
        <v>5160</v>
      </c>
      <c r="E3299" t="s">
        <v>5161</v>
      </c>
      <c r="F3299" t="s">
        <v>3574</v>
      </c>
      <c r="G3299" t="s">
        <v>1135</v>
      </c>
      <c r="H3299" t="s">
        <v>2275</v>
      </c>
      <c r="I3299" t="s">
        <v>1497</v>
      </c>
      <c r="J3299" t="s">
        <v>275</v>
      </c>
      <c r="K3299" t="s">
        <v>276</v>
      </c>
      <c r="L3299" t="s">
        <v>124</v>
      </c>
      <c r="M3299" t="s">
        <v>38</v>
      </c>
      <c r="N3299" t="s">
        <v>39</v>
      </c>
      <c r="O3299" s="23">
        <v>394</v>
      </c>
      <c r="P3299" s="9">
        <v>9.98</v>
      </c>
      <c r="Q3299" t="s">
        <v>40</v>
      </c>
      <c r="R3299">
        <v>21031</v>
      </c>
      <c r="S3299" s="9">
        <v>39.46</v>
      </c>
      <c r="T3299" s="26">
        <v>4.49</v>
      </c>
      <c r="U3299" s="8">
        <v>177.18</v>
      </c>
      <c r="V3299" t="s">
        <v>5639</v>
      </c>
      <c r="W3299" t="s">
        <v>2276</v>
      </c>
      <c r="X3299" t="s">
        <v>42</v>
      </c>
      <c r="Y3299" t="s">
        <v>2277</v>
      </c>
      <c r="AA3299" s="1">
        <f t="shared" si="372"/>
        <v>45996</v>
      </c>
      <c r="AB3299" s="2">
        <f t="shared" si="373"/>
        <v>12</v>
      </c>
      <c r="AC3299" s="2">
        <f t="shared" si="374"/>
        <v>2025</v>
      </c>
      <c r="AD3299" s="2" t="str">
        <f>IFERROR(VLOOKUP(A3299,'Aux Área'!$A$4:$B$123,2,0),"-")</f>
        <v>INSPEÇÃO</v>
      </c>
    </row>
    <row r="3300" spans="1:30" x14ac:dyDescent="0.3">
      <c r="A3300" t="s">
        <v>2278</v>
      </c>
      <c r="B3300" t="s">
        <v>4664</v>
      </c>
      <c r="C3300" t="s">
        <v>5640</v>
      </c>
      <c r="D3300" t="s">
        <v>3310</v>
      </c>
      <c r="E3300" t="s">
        <v>3311</v>
      </c>
      <c r="F3300" t="s">
        <v>2281</v>
      </c>
      <c r="G3300" t="s">
        <v>1135</v>
      </c>
      <c r="H3300" t="s">
        <v>2275</v>
      </c>
      <c r="I3300" t="s">
        <v>1497</v>
      </c>
      <c r="J3300" t="s">
        <v>169</v>
      </c>
      <c r="K3300" t="s">
        <v>170</v>
      </c>
      <c r="L3300" t="s">
        <v>124</v>
      </c>
      <c r="M3300" t="s">
        <v>38</v>
      </c>
      <c r="N3300" t="s">
        <v>39</v>
      </c>
      <c r="O3300" s="10">
        <v>352</v>
      </c>
      <c r="P3300" s="24">
        <v>10.24</v>
      </c>
      <c r="Q3300" t="s">
        <v>40</v>
      </c>
      <c r="R3300" s="2">
        <v>39890</v>
      </c>
      <c r="S3300" s="9">
        <v>34.36</v>
      </c>
      <c r="T3300" s="26">
        <v>4.4930000000000003</v>
      </c>
      <c r="U3300" s="8">
        <v>154.37</v>
      </c>
      <c r="V3300" t="s">
        <v>41</v>
      </c>
      <c r="W3300" t="s">
        <v>2276</v>
      </c>
      <c r="X3300" t="s">
        <v>42</v>
      </c>
      <c r="Y3300" t="s">
        <v>2277</v>
      </c>
      <c r="AA3300" s="1">
        <f t="shared" si="372"/>
        <v>45996</v>
      </c>
      <c r="AB3300" s="2">
        <f t="shared" si="373"/>
        <v>12</v>
      </c>
      <c r="AC3300" s="2">
        <f t="shared" si="374"/>
        <v>2025</v>
      </c>
      <c r="AD3300" s="2" t="str">
        <f>IFERROR(VLOOKUP(A3300,'Aux Área'!$A$4:$B$123,2,0),"-")</f>
        <v>INSPEÇÃO</v>
      </c>
    </row>
    <row r="3301" spans="1:30" x14ac:dyDescent="0.3">
      <c r="A3301" t="s">
        <v>2314</v>
      </c>
      <c r="B3301" t="s">
        <v>4624</v>
      </c>
      <c r="C3301" t="s">
        <v>5641</v>
      </c>
      <c r="D3301" t="s">
        <v>5291</v>
      </c>
      <c r="E3301" t="s">
        <v>5292</v>
      </c>
      <c r="F3301" t="s">
        <v>2317</v>
      </c>
      <c r="G3301" t="s">
        <v>1300</v>
      </c>
      <c r="H3301" t="s">
        <v>1301</v>
      </c>
      <c r="I3301" t="s">
        <v>37</v>
      </c>
      <c r="J3301" t="s">
        <v>89</v>
      </c>
      <c r="K3301" t="s">
        <v>90</v>
      </c>
      <c r="L3301" t="s">
        <v>91</v>
      </c>
      <c r="M3301" t="s">
        <v>38</v>
      </c>
      <c r="N3301" t="s">
        <v>39</v>
      </c>
      <c r="O3301" s="23">
        <v>430</v>
      </c>
      <c r="P3301" s="9">
        <v>11.51</v>
      </c>
      <c r="Q3301" t="s">
        <v>40</v>
      </c>
      <c r="R3301">
        <v>40692</v>
      </c>
      <c r="S3301" s="9">
        <v>37.35</v>
      </c>
      <c r="T3301" s="26">
        <v>4.3899999999999997</v>
      </c>
      <c r="U3301" s="8">
        <v>163.97</v>
      </c>
      <c r="V3301" t="s">
        <v>5642</v>
      </c>
      <c r="W3301" t="s">
        <v>2276</v>
      </c>
      <c r="X3301" t="s">
        <v>42</v>
      </c>
      <c r="Y3301" t="s">
        <v>2277</v>
      </c>
      <c r="AA3301" s="1">
        <f t="shared" si="372"/>
        <v>45996</v>
      </c>
      <c r="AB3301" s="2">
        <f t="shared" si="373"/>
        <v>12</v>
      </c>
      <c r="AC3301" s="2">
        <f t="shared" si="374"/>
        <v>2025</v>
      </c>
      <c r="AD3301" s="2" t="str">
        <f>IFERROR(VLOOKUP(A3301,'Aux Área'!$A$4:$B$123,2,0),"-")</f>
        <v>INSPEÇÃO</v>
      </c>
    </row>
    <row r="3302" spans="1:30" x14ac:dyDescent="0.3">
      <c r="A3302" t="s">
        <v>52</v>
      </c>
      <c r="B3302" t="s">
        <v>1449</v>
      </c>
      <c r="C3302" t="s">
        <v>5643</v>
      </c>
      <c r="D3302" t="s">
        <v>2160</v>
      </c>
      <c r="E3302" t="s">
        <v>2161</v>
      </c>
      <c r="F3302" t="s">
        <v>53</v>
      </c>
      <c r="G3302" t="s">
        <v>1500</v>
      </c>
      <c r="H3302" t="s">
        <v>36</v>
      </c>
      <c r="I3302" t="s">
        <v>37</v>
      </c>
      <c r="J3302" t="s">
        <v>241</v>
      </c>
      <c r="K3302" t="s">
        <v>242</v>
      </c>
      <c r="L3302" t="s">
        <v>110</v>
      </c>
      <c r="M3302" t="s">
        <v>38</v>
      </c>
      <c r="N3302" t="s">
        <v>39</v>
      </c>
      <c r="O3302" s="23">
        <v>349</v>
      </c>
      <c r="P3302" s="9">
        <v>9.82</v>
      </c>
      <c r="Q3302" t="s">
        <v>40</v>
      </c>
      <c r="R3302">
        <v>37132</v>
      </c>
      <c r="S3302" s="9">
        <v>35.53</v>
      </c>
      <c r="T3302" s="26">
        <v>4.09</v>
      </c>
      <c r="U3302" s="8">
        <v>145.31</v>
      </c>
      <c r="V3302" t="s">
        <v>41</v>
      </c>
      <c r="W3302" t="s">
        <v>2007</v>
      </c>
      <c r="X3302" t="s">
        <v>42</v>
      </c>
      <c r="Y3302" t="s">
        <v>1740</v>
      </c>
      <c r="AA3302" s="1">
        <f t="shared" si="372"/>
        <v>45996</v>
      </c>
      <c r="AB3302" s="2">
        <f t="shared" si="373"/>
        <v>12</v>
      </c>
      <c r="AC3302" s="2">
        <f t="shared" si="374"/>
        <v>2025</v>
      </c>
      <c r="AD3302" s="2" t="str">
        <f>IFERROR(VLOOKUP(A3302,'Aux Área'!$A$4:$B$123,2,0),"-")</f>
        <v>OPERAÇÃO</v>
      </c>
    </row>
    <row r="3303" spans="1:30" x14ac:dyDescent="0.3">
      <c r="A3303" t="s">
        <v>2679</v>
      </c>
      <c r="B3303" t="s">
        <v>2680</v>
      </c>
      <c r="C3303" t="s">
        <v>5644</v>
      </c>
      <c r="D3303" t="s">
        <v>4085</v>
      </c>
      <c r="E3303" t="s">
        <v>4086</v>
      </c>
      <c r="F3303" t="s">
        <v>2682</v>
      </c>
      <c r="G3303" t="s">
        <v>659</v>
      </c>
      <c r="H3303" t="s">
        <v>1996</v>
      </c>
      <c r="I3303" t="s">
        <v>1997</v>
      </c>
      <c r="J3303" t="s">
        <v>237</v>
      </c>
      <c r="K3303" t="s">
        <v>238</v>
      </c>
      <c r="L3303" t="s">
        <v>110</v>
      </c>
      <c r="M3303" t="s">
        <v>38</v>
      </c>
      <c r="N3303" t="s">
        <v>668</v>
      </c>
      <c r="O3303" s="23">
        <v>633</v>
      </c>
      <c r="P3303" s="9">
        <v>7.26</v>
      </c>
      <c r="Q3303" t="s">
        <v>40</v>
      </c>
      <c r="R3303">
        <v>6278</v>
      </c>
      <c r="S3303" s="9">
        <v>87.2</v>
      </c>
      <c r="T3303" s="26">
        <v>6.09</v>
      </c>
      <c r="U3303" s="8">
        <v>531.04999999999995</v>
      </c>
      <c r="V3303" t="s">
        <v>41</v>
      </c>
      <c r="W3303" t="s">
        <v>1985</v>
      </c>
      <c r="X3303" t="s">
        <v>42</v>
      </c>
      <c r="Y3303" t="s">
        <v>1986</v>
      </c>
      <c r="AA3303" s="1">
        <f t="shared" si="372"/>
        <v>45996</v>
      </c>
      <c r="AB3303" s="2">
        <f t="shared" si="373"/>
        <v>12</v>
      </c>
      <c r="AC3303" s="2">
        <f t="shared" si="374"/>
        <v>2025</v>
      </c>
      <c r="AD3303" s="2" t="str">
        <f>IFERROR(VLOOKUP(A3303,'Aux Área'!$A$4:$B$123,2,0),"-")</f>
        <v>PESADOS</v>
      </c>
    </row>
    <row r="3304" spans="1:30" x14ac:dyDescent="0.3">
      <c r="A3304" t="s">
        <v>2679</v>
      </c>
      <c r="C3304" t="s">
        <v>15642</v>
      </c>
      <c r="F3304" t="s">
        <v>2682</v>
      </c>
      <c r="K3304" t="s">
        <v>238</v>
      </c>
      <c r="N3304" t="s">
        <v>15690</v>
      </c>
      <c r="O3304" t="s">
        <v>15244</v>
      </c>
      <c r="P3304" s="9" t="s">
        <v>15244</v>
      </c>
      <c r="Q3304" t="s">
        <v>40</v>
      </c>
      <c r="R3304" t="s">
        <v>15244</v>
      </c>
      <c r="S3304">
        <v>4</v>
      </c>
      <c r="U3304" s="8">
        <v>15.96</v>
      </c>
      <c r="X3304" t="s">
        <v>42</v>
      </c>
      <c r="Y3304" t="s">
        <v>1986</v>
      </c>
      <c r="AA3304" s="1">
        <f>IFERROR(DATEVALUE(C3304),"-")</f>
        <v>45996</v>
      </c>
      <c r="AB3304" s="2">
        <f>IFERROR(MONTH(AA3304),"-")</f>
        <v>12</v>
      </c>
      <c r="AC3304" s="2">
        <f>IFERROR(YEAR(AA3304),"-")</f>
        <v>2025</v>
      </c>
      <c r="AD3304" s="2" t="str">
        <f>IFERROR(VLOOKUP(A3304,'Aux Área'!$A$4:$B$123,2,0),"-")</f>
        <v>PESADOS</v>
      </c>
    </row>
    <row r="3305" spans="1:30" x14ac:dyDescent="0.3">
      <c r="A3305" t="s">
        <v>2306</v>
      </c>
      <c r="B3305" t="s">
        <v>4613</v>
      </c>
      <c r="C3305" t="s">
        <v>5645</v>
      </c>
      <c r="D3305" t="s">
        <v>4386</v>
      </c>
      <c r="E3305" t="s">
        <v>4387</v>
      </c>
      <c r="F3305" t="s">
        <v>2309</v>
      </c>
      <c r="G3305" t="s">
        <v>1135</v>
      </c>
      <c r="H3305" t="s">
        <v>2275</v>
      </c>
      <c r="I3305" t="s">
        <v>1497</v>
      </c>
      <c r="J3305" t="s">
        <v>1665</v>
      </c>
      <c r="K3305" t="s">
        <v>1666</v>
      </c>
      <c r="L3305" t="s">
        <v>301</v>
      </c>
      <c r="M3305" t="s">
        <v>38</v>
      </c>
      <c r="N3305" t="s">
        <v>39</v>
      </c>
      <c r="O3305" s="23">
        <v>469</v>
      </c>
      <c r="P3305" s="9">
        <v>11.9</v>
      </c>
      <c r="Q3305" t="s">
        <v>40</v>
      </c>
      <c r="R3305">
        <v>32918</v>
      </c>
      <c r="S3305" s="9">
        <v>39.42</v>
      </c>
      <c r="T3305" s="26">
        <v>4.3899999999999997</v>
      </c>
      <c r="U3305" s="8">
        <v>173.05</v>
      </c>
      <c r="V3305" t="s">
        <v>5646</v>
      </c>
      <c r="W3305" t="s">
        <v>2276</v>
      </c>
      <c r="X3305" t="s">
        <v>42</v>
      </c>
      <c r="Y3305" t="s">
        <v>2277</v>
      </c>
      <c r="AA3305" s="1">
        <f t="shared" ref="AA3305:AA3313" si="375">DATEVALUE(C3305)</f>
        <v>45996</v>
      </c>
      <c r="AB3305" s="2">
        <f t="shared" ref="AB3305:AB3313" si="376">MONTH(AA3305)</f>
        <v>12</v>
      </c>
      <c r="AC3305" s="2">
        <f t="shared" ref="AC3305:AC3313" si="377">YEAR(AA3305)</f>
        <v>2025</v>
      </c>
      <c r="AD3305" s="2" t="str">
        <f>IFERROR(VLOOKUP(A3305,'Aux Área'!$A$4:$B$123,2,0),"-")</f>
        <v>INSPEÇÃO</v>
      </c>
    </row>
    <row r="3306" spans="1:30" x14ac:dyDescent="0.3">
      <c r="A3306" t="s">
        <v>2181</v>
      </c>
      <c r="B3306" t="s">
        <v>4595</v>
      </c>
      <c r="C3306" t="s">
        <v>5647</v>
      </c>
      <c r="D3306" t="s">
        <v>3107</v>
      </c>
      <c r="E3306" t="s">
        <v>3108</v>
      </c>
      <c r="F3306" t="s">
        <v>2184</v>
      </c>
      <c r="G3306" t="s">
        <v>1135</v>
      </c>
      <c r="H3306" t="s">
        <v>2185</v>
      </c>
      <c r="I3306" t="s">
        <v>2186</v>
      </c>
      <c r="J3306" t="s">
        <v>108</v>
      </c>
      <c r="K3306" t="s">
        <v>109</v>
      </c>
      <c r="L3306" t="s">
        <v>110</v>
      </c>
      <c r="M3306" t="s">
        <v>38</v>
      </c>
      <c r="N3306" t="s">
        <v>668</v>
      </c>
      <c r="O3306" s="23">
        <v>592</v>
      </c>
      <c r="P3306" s="9">
        <v>14.7</v>
      </c>
      <c r="Q3306" t="s">
        <v>40</v>
      </c>
      <c r="R3306">
        <v>36903</v>
      </c>
      <c r="S3306" s="9">
        <v>40.270000000000003</v>
      </c>
      <c r="T3306" s="26">
        <v>6.1909999999999998</v>
      </c>
      <c r="U3306" s="8">
        <v>249.33</v>
      </c>
      <c r="V3306" t="s">
        <v>5648</v>
      </c>
      <c r="W3306" t="s">
        <v>2007</v>
      </c>
      <c r="X3306" t="s">
        <v>42</v>
      </c>
      <c r="Y3306" t="s">
        <v>2188</v>
      </c>
      <c r="AA3306" s="1">
        <f t="shared" si="375"/>
        <v>45996</v>
      </c>
      <c r="AB3306" s="2">
        <f t="shared" si="376"/>
        <v>12</v>
      </c>
      <c r="AC3306" s="2">
        <f t="shared" si="377"/>
        <v>2025</v>
      </c>
      <c r="AD3306" s="2" t="str">
        <f>IFERROR(VLOOKUP(A3306,'Aux Área'!$A$4:$B$123,2,0),"-")</f>
        <v>INSPEÇÃO</v>
      </c>
    </row>
    <row r="3307" spans="1:30" x14ac:dyDescent="0.3">
      <c r="A3307" t="s">
        <v>2260</v>
      </c>
      <c r="B3307" t="s">
        <v>113</v>
      </c>
      <c r="C3307" t="s">
        <v>5649</v>
      </c>
      <c r="D3307" t="s">
        <v>3098</v>
      </c>
      <c r="E3307" t="s">
        <v>3099</v>
      </c>
      <c r="F3307" t="s">
        <v>2262</v>
      </c>
      <c r="G3307" t="s">
        <v>35</v>
      </c>
      <c r="H3307" t="s">
        <v>2263</v>
      </c>
      <c r="I3307" t="s">
        <v>2186</v>
      </c>
      <c r="J3307" t="s">
        <v>409</v>
      </c>
      <c r="K3307" t="s">
        <v>410</v>
      </c>
      <c r="L3307" t="s">
        <v>141</v>
      </c>
      <c r="M3307" t="s">
        <v>38</v>
      </c>
      <c r="N3307" t="s">
        <v>668</v>
      </c>
      <c r="O3307" s="23">
        <v>790</v>
      </c>
      <c r="P3307" s="9">
        <v>12.16</v>
      </c>
      <c r="Q3307" t="s">
        <v>40</v>
      </c>
      <c r="R3307">
        <v>31640</v>
      </c>
      <c r="S3307" s="9">
        <v>64.97</v>
      </c>
      <c r="T3307" s="26">
        <v>6.0910000000000002</v>
      </c>
      <c r="U3307" s="8">
        <v>395.71</v>
      </c>
      <c r="V3307" t="s">
        <v>5650</v>
      </c>
      <c r="W3307" t="s">
        <v>2007</v>
      </c>
      <c r="X3307" t="s">
        <v>42</v>
      </c>
      <c r="Y3307" t="s">
        <v>1740</v>
      </c>
      <c r="AA3307" s="1">
        <f t="shared" si="375"/>
        <v>45996</v>
      </c>
      <c r="AB3307" s="2">
        <f t="shared" si="376"/>
        <v>12</v>
      </c>
      <c r="AC3307" s="2">
        <f t="shared" si="377"/>
        <v>2025</v>
      </c>
      <c r="AD3307" s="2" t="str">
        <f>IFERROR(VLOOKUP(A3307,'Aux Área'!$A$4:$B$123,2,0),"-")</f>
        <v>INSPEÇÃO</v>
      </c>
    </row>
    <row r="3308" spans="1:30" x14ac:dyDescent="0.3">
      <c r="A3308" t="s">
        <v>2282</v>
      </c>
      <c r="B3308" t="s">
        <v>4679</v>
      </c>
      <c r="C3308" t="s">
        <v>5651</v>
      </c>
      <c r="D3308" t="s">
        <v>4124</v>
      </c>
      <c r="E3308" t="s">
        <v>4125</v>
      </c>
      <c r="F3308" t="s">
        <v>2285</v>
      </c>
      <c r="G3308" t="s">
        <v>1135</v>
      </c>
      <c r="H3308" t="s">
        <v>2275</v>
      </c>
      <c r="I3308" t="s">
        <v>1497</v>
      </c>
      <c r="J3308" t="s">
        <v>165</v>
      </c>
      <c r="K3308" t="s">
        <v>166</v>
      </c>
      <c r="L3308" t="s">
        <v>167</v>
      </c>
      <c r="M3308" t="s">
        <v>38</v>
      </c>
      <c r="N3308" t="s">
        <v>39</v>
      </c>
      <c r="O3308" s="23">
        <v>448</v>
      </c>
      <c r="P3308" s="9">
        <v>10.07</v>
      </c>
      <c r="Q3308" t="s">
        <v>40</v>
      </c>
      <c r="R3308">
        <v>34426</v>
      </c>
      <c r="S3308" s="9">
        <v>44.51</v>
      </c>
      <c r="T3308" s="26">
        <v>4.5609999999999999</v>
      </c>
      <c r="U3308" s="8">
        <v>203</v>
      </c>
      <c r="V3308" t="s">
        <v>112</v>
      </c>
      <c r="W3308" t="s">
        <v>2276</v>
      </c>
      <c r="X3308" t="s">
        <v>42</v>
      </c>
      <c r="Y3308" t="s">
        <v>2277</v>
      </c>
      <c r="AA3308" s="1">
        <f t="shared" si="375"/>
        <v>45996</v>
      </c>
      <c r="AB3308" s="2">
        <f t="shared" si="376"/>
        <v>12</v>
      </c>
      <c r="AC3308" s="2">
        <f t="shared" si="377"/>
        <v>2025</v>
      </c>
      <c r="AD3308" s="2" t="str">
        <f>IFERROR(VLOOKUP(A3308,'Aux Área'!$A$4:$B$123,2,0),"-")</f>
        <v>INSPEÇÃO</v>
      </c>
    </row>
    <row r="3309" spans="1:30" x14ac:dyDescent="0.3">
      <c r="A3309" t="s">
        <v>2643</v>
      </c>
      <c r="B3309" t="s">
        <v>2307</v>
      </c>
      <c r="C3309" t="s">
        <v>5652</v>
      </c>
      <c r="D3309" t="s">
        <v>3788</v>
      </c>
      <c r="E3309" t="s">
        <v>3789</v>
      </c>
      <c r="F3309" t="s">
        <v>2646</v>
      </c>
      <c r="G3309" t="s">
        <v>1300</v>
      </c>
      <c r="H3309" t="s">
        <v>1301</v>
      </c>
      <c r="I3309" t="s">
        <v>37</v>
      </c>
      <c r="J3309" t="s">
        <v>5653</v>
      </c>
      <c r="K3309" t="s">
        <v>123</v>
      </c>
      <c r="L3309" t="s">
        <v>124</v>
      </c>
      <c r="M3309" t="s">
        <v>38</v>
      </c>
      <c r="N3309" t="s">
        <v>39</v>
      </c>
      <c r="O3309" s="23">
        <v>350</v>
      </c>
      <c r="P3309" s="9">
        <v>8.16</v>
      </c>
      <c r="Q3309" t="s">
        <v>40</v>
      </c>
      <c r="R3309">
        <v>34253</v>
      </c>
      <c r="S3309" s="9">
        <v>42.87</v>
      </c>
      <c r="T3309" s="26">
        <v>4.49</v>
      </c>
      <c r="U3309" s="8">
        <v>192.48</v>
      </c>
      <c r="V3309" t="s">
        <v>41</v>
      </c>
      <c r="W3309" t="s">
        <v>2276</v>
      </c>
      <c r="X3309" t="s">
        <v>42</v>
      </c>
      <c r="Y3309" t="s">
        <v>2277</v>
      </c>
      <c r="AA3309" s="1">
        <f t="shared" si="375"/>
        <v>45996</v>
      </c>
      <c r="AB3309" s="2">
        <f t="shared" si="376"/>
        <v>12</v>
      </c>
      <c r="AC3309" s="2">
        <f t="shared" si="377"/>
        <v>2025</v>
      </c>
      <c r="AD3309" s="2" t="str">
        <f>IFERROR(VLOOKUP(A3309,'Aux Área'!$A$4:$B$123,2,0),"-")</f>
        <v>INSPEÇÃO</v>
      </c>
    </row>
    <row r="3310" spans="1:30" x14ac:dyDescent="0.3">
      <c r="A3310" t="s">
        <v>2650</v>
      </c>
      <c r="B3310" t="s">
        <v>2651</v>
      </c>
      <c r="C3310" t="s">
        <v>5654</v>
      </c>
      <c r="D3310" t="s">
        <v>2944</v>
      </c>
      <c r="E3310" t="s">
        <v>2945</v>
      </c>
      <c r="F3310" t="s">
        <v>3615</v>
      </c>
      <c r="G3310" t="s">
        <v>1300</v>
      </c>
      <c r="H3310" t="s">
        <v>2635</v>
      </c>
      <c r="I3310" t="s">
        <v>37</v>
      </c>
      <c r="J3310" t="s">
        <v>2817</v>
      </c>
      <c r="K3310" t="s">
        <v>2818</v>
      </c>
      <c r="L3310" t="s">
        <v>84</v>
      </c>
      <c r="M3310" t="s">
        <v>38</v>
      </c>
      <c r="N3310" t="s">
        <v>39</v>
      </c>
      <c r="O3310" s="23">
        <v>232</v>
      </c>
      <c r="P3310" s="9">
        <v>6.17</v>
      </c>
      <c r="Q3310" t="s">
        <v>40</v>
      </c>
      <c r="R3310">
        <v>7211</v>
      </c>
      <c r="S3310" s="9">
        <v>37.590000000000003</v>
      </c>
      <c r="T3310" s="26">
        <v>4.87</v>
      </c>
      <c r="U3310" s="8">
        <v>183.07</v>
      </c>
      <c r="V3310" t="s">
        <v>5655</v>
      </c>
      <c r="W3310" t="s">
        <v>2276</v>
      </c>
      <c r="X3310" t="s">
        <v>42</v>
      </c>
      <c r="Y3310" t="s">
        <v>1740</v>
      </c>
      <c r="AA3310" s="1">
        <f t="shared" si="375"/>
        <v>45996</v>
      </c>
      <c r="AB3310" s="2">
        <f t="shared" si="376"/>
        <v>12</v>
      </c>
      <c r="AC3310" s="2">
        <f t="shared" si="377"/>
        <v>2025</v>
      </c>
      <c r="AD3310" s="2" t="str">
        <f>IFERROR(VLOOKUP(A3310,'Aux Área'!$A$4:$B$123,2,0),"-")</f>
        <v>TI</v>
      </c>
    </row>
    <row r="3311" spans="1:30" x14ac:dyDescent="0.3">
      <c r="A3311" t="s">
        <v>56</v>
      </c>
      <c r="B3311" t="s">
        <v>266</v>
      </c>
      <c r="C3311" t="s">
        <v>5656</v>
      </c>
      <c r="D3311" t="s">
        <v>120</v>
      </c>
      <c r="E3311" t="s">
        <v>121</v>
      </c>
      <c r="F3311" t="s">
        <v>57</v>
      </c>
      <c r="G3311" t="s">
        <v>1500</v>
      </c>
      <c r="H3311" t="s">
        <v>36</v>
      </c>
      <c r="I3311" t="s">
        <v>37</v>
      </c>
      <c r="J3311" t="s">
        <v>370</v>
      </c>
      <c r="K3311" t="s">
        <v>371</v>
      </c>
      <c r="L3311" t="s">
        <v>124</v>
      </c>
      <c r="M3311" t="s">
        <v>38</v>
      </c>
      <c r="N3311" t="s">
        <v>39</v>
      </c>
      <c r="O3311" s="23">
        <v>320</v>
      </c>
      <c r="P3311" s="9">
        <v>10.61</v>
      </c>
      <c r="Q3311" t="s">
        <v>40</v>
      </c>
      <c r="R3311">
        <v>33045</v>
      </c>
      <c r="S3311" s="9">
        <v>30.15</v>
      </c>
      <c r="T3311" s="26">
        <v>4.4909999999999997</v>
      </c>
      <c r="U3311" s="8">
        <v>135.4</v>
      </c>
      <c r="V3311" t="s">
        <v>5657</v>
      </c>
      <c r="W3311" t="s">
        <v>2007</v>
      </c>
      <c r="X3311" t="s">
        <v>42</v>
      </c>
      <c r="Y3311" t="s">
        <v>1740</v>
      </c>
      <c r="AA3311" s="1">
        <f t="shared" si="375"/>
        <v>45996</v>
      </c>
      <c r="AB3311" s="2">
        <f t="shared" si="376"/>
        <v>12</v>
      </c>
      <c r="AC3311" s="2">
        <f t="shared" si="377"/>
        <v>2025</v>
      </c>
      <c r="AD3311" s="2" t="str">
        <f>IFERROR(VLOOKUP(A3311,'Aux Área'!$A$4:$B$123,2,0),"-")</f>
        <v>CONSERVA</v>
      </c>
    </row>
    <row r="3312" spans="1:30" x14ac:dyDescent="0.3">
      <c r="A3312" t="s">
        <v>62</v>
      </c>
      <c r="B3312" t="s">
        <v>1455</v>
      </c>
      <c r="C3312" t="s">
        <v>5658</v>
      </c>
      <c r="D3312" t="s">
        <v>158</v>
      </c>
      <c r="E3312" t="s">
        <v>159</v>
      </c>
      <c r="F3312" t="s">
        <v>63</v>
      </c>
      <c r="G3312" t="s">
        <v>1500</v>
      </c>
      <c r="H3312" t="s">
        <v>36</v>
      </c>
      <c r="I3312" t="s">
        <v>37</v>
      </c>
      <c r="J3312" t="s">
        <v>526</v>
      </c>
      <c r="K3312" t="s">
        <v>527</v>
      </c>
      <c r="L3312" t="s">
        <v>124</v>
      </c>
      <c r="M3312" t="s">
        <v>38</v>
      </c>
      <c r="N3312" t="s">
        <v>39</v>
      </c>
      <c r="O3312" s="23">
        <v>250</v>
      </c>
      <c r="P3312" s="9">
        <v>6.82</v>
      </c>
      <c r="Q3312" t="s">
        <v>40</v>
      </c>
      <c r="R3312">
        <v>48550</v>
      </c>
      <c r="S3312" s="9">
        <v>36.68</v>
      </c>
      <c r="T3312" s="26">
        <v>4.391</v>
      </c>
      <c r="U3312" s="8">
        <v>161.06</v>
      </c>
      <c r="V3312" t="s">
        <v>112</v>
      </c>
      <c r="W3312" t="s">
        <v>2007</v>
      </c>
      <c r="X3312" t="s">
        <v>42</v>
      </c>
      <c r="Y3312" t="s">
        <v>1740</v>
      </c>
      <c r="AA3312" s="1">
        <f t="shared" si="375"/>
        <v>45996</v>
      </c>
      <c r="AB3312" s="2">
        <f t="shared" si="376"/>
        <v>12</v>
      </c>
      <c r="AC3312" s="2">
        <f t="shared" si="377"/>
        <v>2025</v>
      </c>
      <c r="AD3312" s="2" t="str">
        <f>IFERROR(VLOOKUP(A3312,'Aux Área'!$A$4:$B$123,2,0),"-")</f>
        <v>CONSERVA</v>
      </c>
    </row>
    <row r="3313" spans="1:30" x14ac:dyDescent="0.3">
      <c r="A3313" t="s">
        <v>1999</v>
      </c>
      <c r="B3313" t="s">
        <v>3016</v>
      </c>
      <c r="C3313" t="s">
        <v>5659</v>
      </c>
      <c r="D3313" t="s">
        <v>1297</v>
      </c>
      <c r="E3313" t="s">
        <v>2221</v>
      </c>
      <c r="F3313" t="s">
        <v>2002</v>
      </c>
      <c r="G3313" t="s">
        <v>659</v>
      </c>
      <c r="H3313" t="s">
        <v>2003</v>
      </c>
      <c r="I3313" t="s">
        <v>667</v>
      </c>
      <c r="J3313" t="s">
        <v>231</v>
      </c>
      <c r="K3313" t="s">
        <v>232</v>
      </c>
      <c r="L3313" t="s">
        <v>217</v>
      </c>
      <c r="M3313" t="s">
        <v>38</v>
      </c>
      <c r="N3313" t="s">
        <v>668</v>
      </c>
      <c r="O3313" s="23">
        <v>313</v>
      </c>
      <c r="P3313" s="9">
        <v>3.07</v>
      </c>
      <c r="Q3313" t="s">
        <v>40</v>
      </c>
      <c r="R3313">
        <v>10419</v>
      </c>
      <c r="S3313" s="9">
        <v>102.04</v>
      </c>
      <c r="T3313" s="26">
        <v>5.99</v>
      </c>
      <c r="U3313" s="8">
        <v>611.25</v>
      </c>
      <c r="V3313" t="s">
        <v>5660</v>
      </c>
      <c r="W3313" t="s">
        <v>1985</v>
      </c>
      <c r="X3313" t="s">
        <v>42</v>
      </c>
      <c r="Y3313" t="s">
        <v>1986</v>
      </c>
      <c r="AA3313" s="1">
        <f t="shared" si="375"/>
        <v>45996</v>
      </c>
      <c r="AB3313" s="2">
        <f t="shared" si="376"/>
        <v>12</v>
      </c>
      <c r="AC3313" s="2">
        <f t="shared" si="377"/>
        <v>2025</v>
      </c>
      <c r="AD3313" s="2" t="str">
        <f>IFERROR(VLOOKUP(A3313,'Aux Área'!$A$4:$B$123,2,0),"-")</f>
        <v>PESADOS</v>
      </c>
    </row>
    <row r="3314" spans="1:30" x14ac:dyDescent="0.3">
      <c r="A3314" t="s">
        <v>1999</v>
      </c>
      <c r="C3314" t="s">
        <v>5659</v>
      </c>
      <c r="F3314" t="s">
        <v>2002</v>
      </c>
      <c r="K3314" t="s">
        <v>232</v>
      </c>
      <c r="N3314" t="s">
        <v>15690</v>
      </c>
      <c r="O3314" t="s">
        <v>15244</v>
      </c>
      <c r="P3314" s="9" t="s">
        <v>15244</v>
      </c>
      <c r="Q3314" t="s">
        <v>40</v>
      </c>
      <c r="R3314" t="s">
        <v>15244</v>
      </c>
      <c r="S3314">
        <v>6</v>
      </c>
      <c r="U3314" s="8">
        <v>19.8</v>
      </c>
      <c r="W3314" t="s">
        <v>1985</v>
      </c>
      <c r="X3314" t="s">
        <v>42</v>
      </c>
      <c r="Y3314" t="s">
        <v>1986</v>
      </c>
      <c r="AA3314" s="1">
        <f>IFERROR(DATEVALUE(C3314),"-")</f>
        <v>45996</v>
      </c>
      <c r="AB3314" s="2">
        <f>IFERROR(MONTH(AA3314),"-")</f>
        <v>12</v>
      </c>
      <c r="AC3314" s="2">
        <f>IFERROR(YEAR(AA3314),"-")</f>
        <v>2025</v>
      </c>
      <c r="AD3314" s="2" t="str">
        <f>IFERROR(VLOOKUP(A3314,'Aux Área'!$A$4:$B$123,2,0),"-")</f>
        <v>PESADOS</v>
      </c>
    </row>
    <row r="3315" spans="1:30" x14ac:dyDescent="0.3">
      <c r="A3315" t="s">
        <v>58</v>
      </c>
      <c r="B3315" t="s">
        <v>250</v>
      </c>
      <c r="C3315" t="s">
        <v>5661</v>
      </c>
      <c r="D3315" t="s">
        <v>87</v>
      </c>
      <c r="E3315" t="s">
        <v>88</v>
      </c>
      <c r="F3315" t="s">
        <v>59</v>
      </c>
      <c r="G3315" t="s">
        <v>1500</v>
      </c>
      <c r="H3315" t="s">
        <v>36</v>
      </c>
      <c r="I3315" t="s">
        <v>37</v>
      </c>
      <c r="J3315" t="s">
        <v>356</v>
      </c>
      <c r="K3315" t="s">
        <v>357</v>
      </c>
      <c r="L3315" t="s">
        <v>124</v>
      </c>
      <c r="M3315" t="s">
        <v>38</v>
      </c>
      <c r="N3315" t="s">
        <v>39</v>
      </c>
      <c r="O3315" s="23">
        <v>259</v>
      </c>
      <c r="P3315" s="9">
        <v>5.74</v>
      </c>
      <c r="Q3315" t="s">
        <v>40</v>
      </c>
      <c r="R3315">
        <v>59146</v>
      </c>
      <c r="S3315" s="9">
        <v>45.16</v>
      </c>
      <c r="T3315" s="26">
        <v>4.3899999999999997</v>
      </c>
      <c r="U3315" s="8">
        <v>198.24</v>
      </c>
      <c r="V3315" t="s">
        <v>5662</v>
      </c>
      <c r="W3315" t="s">
        <v>2007</v>
      </c>
      <c r="X3315" t="s">
        <v>42</v>
      </c>
      <c r="Y3315" t="s">
        <v>1740</v>
      </c>
      <c r="AA3315" s="1">
        <f t="shared" ref="AA3315:AA3333" si="378">DATEVALUE(C3315)</f>
        <v>45996</v>
      </c>
      <c r="AB3315" s="2">
        <f t="shared" ref="AB3315:AB3333" si="379">MONTH(AA3315)</f>
        <v>12</v>
      </c>
      <c r="AC3315" s="2">
        <f t="shared" ref="AC3315:AC3333" si="380">YEAR(AA3315)</f>
        <v>2025</v>
      </c>
      <c r="AD3315" s="2" t="str">
        <f>IFERROR(VLOOKUP(A3315,'Aux Área'!$A$4:$B$123,2,0),"-")</f>
        <v>CONSERVA</v>
      </c>
    </row>
    <row r="3316" spans="1:30" x14ac:dyDescent="0.3">
      <c r="A3316" t="s">
        <v>2638</v>
      </c>
      <c r="B3316" t="s">
        <v>4593</v>
      </c>
      <c r="C3316" t="s">
        <v>5663</v>
      </c>
      <c r="D3316" t="s">
        <v>3259</v>
      </c>
      <c r="E3316" t="s">
        <v>3260</v>
      </c>
      <c r="F3316" t="s">
        <v>2641</v>
      </c>
      <c r="G3316" t="s">
        <v>1135</v>
      </c>
      <c r="H3316" t="s">
        <v>2275</v>
      </c>
      <c r="I3316" t="s">
        <v>1497</v>
      </c>
      <c r="J3316" t="s">
        <v>252</v>
      </c>
      <c r="K3316" t="s">
        <v>253</v>
      </c>
      <c r="L3316" t="s">
        <v>124</v>
      </c>
      <c r="M3316" t="s">
        <v>38</v>
      </c>
      <c r="N3316" t="s">
        <v>39</v>
      </c>
      <c r="O3316" s="23">
        <v>516</v>
      </c>
      <c r="P3316" s="9">
        <v>11.08</v>
      </c>
      <c r="Q3316" t="s">
        <v>40</v>
      </c>
      <c r="R3316">
        <v>31918</v>
      </c>
      <c r="S3316" s="9">
        <v>46.57</v>
      </c>
      <c r="T3316" s="26">
        <v>4.5309999999999997</v>
      </c>
      <c r="U3316" s="8">
        <v>211</v>
      </c>
      <c r="V3316" t="s">
        <v>5664</v>
      </c>
      <c r="W3316" t="s">
        <v>2276</v>
      </c>
      <c r="X3316" t="s">
        <v>42</v>
      </c>
      <c r="Y3316" t="s">
        <v>2277</v>
      </c>
      <c r="AA3316" s="1">
        <f t="shared" si="378"/>
        <v>45996</v>
      </c>
      <c r="AB3316" s="2">
        <f t="shared" si="379"/>
        <v>12</v>
      </c>
      <c r="AC3316" s="2">
        <f t="shared" si="380"/>
        <v>2025</v>
      </c>
      <c r="AD3316" s="2" t="str">
        <f>IFERROR(VLOOKUP(A3316,'Aux Área'!$A$4:$B$123,2,0),"-")</f>
        <v>INSPEÇÃO</v>
      </c>
    </row>
    <row r="3317" spans="1:30" x14ac:dyDescent="0.3">
      <c r="A3317" t="s">
        <v>2314</v>
      </c>
      <c r="B3317" t="s">
        <v>4624</v>
      </c>
      <c r="C3317" t="s">
        <v>5665</v>
      </c>
      <c r="D3317" t="s">
        <v>3276</v>
      </c>
      <c r="E3317" t="s">
        <v>3277</v>
      </c>
      <c r="F3317" t="s">
        <v>2317</v>
      </c>
      <c r="G3317" t="s">
        <v>1300</v>
      </c>
      <c r="H3317" t="s">
        <v>1301</v>
      </c>
      <c r="I3317" t="s">
        <v>37</v>
      </c>
      <c r="J3317" t="s">
        <v>231</v>
      </c>
      <c r="K3317" t="s">
        <v>232</v>
      </c>
      <c r="L3317" t="s">
        <v>217</v>
      </c>
      <c r="M3317" t="s">
        <v>38</v>
      </c>
      <c r="N3317" t="s">
        <v>39</v>
      </c>
      <c r="O3317" s="23">
        <v>342</v>
      </c>
      <c r="P3317" s="9">
        <v>10.95</v>
      </c>
      <c r="Q3317" t="s">
        <v>40</v>
      </c>
      <c r="R3317">
        <v>41034</v>
      </c>
      <c r="S3317" s="9">
        <v>31.23</v>
      </c>
      <c r="T3317" s="26">
        <v>4.4210000000000003</v>
      </c>
      <c r="U3317" s="8">
        <v>138.07</v>
      </c>
      <c r="V3317" t="s">
        <v>5666</v>
      </c>
      <c r="W3317" t="s">
        <v>2276</v>
      </c>
      <c r="X3317" t="s">
        <v>42</v>
      </c>
      <c r="Y3317" t="s">
        <v>2277</v>
      </c>
      <c r="AA3317" s="1">
        <f t="shared" si="378"/>
        <v>45996</v>
      </c>
      <c r="AB3317" s="2">
        <f t="shared" si="379"/>
        <v>12</v>
      </c>
      <c r="AC3317" s="2">
        <f t="shared" si="380"/>
        <v>2025</v>
      </c>
      <c r="AD3317" s="2" t="str">
        <f>IFERROR(VLOOKUP(A3317,'Aux Área'!$A$4:$B$123,2,0),"-")</f>
        <v>INSPEÇÃO</v>
      </c>
    </row>
    <row r="3318" spans="1:30" x14ac:dyDescent="0.3">
      <c r="A3318" t="s">
        <v>2278</v>
      </c>
      <c r="B3318" t="s">
        <v>4664</v>
      </c>
      <c r="C3318" t="s">
        <v>5667</v>
      </c>
      <c r="D3318" t="s">
        <v>3243</v>
      </c>
      <c r="E3318" t="s">
        <v>3244</v>
      </c>
      <c r="F3318" t="s">
        <v>2281</v>
      </c>
      <c r="G3318" t="s">
        <v>1135</v>
      </c>
      <c r="H3318" t="s">
        <v>2275</v>
      </c>
      <c r="I3318" t="s">
        <v>1497</v>
      </c>
      <c r="J3318" t="s">
        <v>169</v>
      </c>
      <c r="K3318" t="s">
        <v>170</v>
      </c>
      <c r="L3318" t="s">
        <v>124</v>
      </c>
      <c r="M3318" t="s">
        <v>38</v>
      </c>
      <c r="N3318" t="s">
        <v>39</v>
      </c>
      <c r="O3318" s="10">
        <v>483</v>
      </c>
      <c r="P3318" s="24">
        <v>10.6</v>
      </c>
      <c r="Q3318" t="s">
        <v>40</v>
      </c>
      <c r="R3318">
        <v>40373</v>
      </c>
      <c r="S3318" s="9">
        <v>45.55</v>
      </c>
      <c r="T3318" s="26">
        <v>4.1900000000000004</v>
      </c>
      <c r="U3318" s="8">
        <v>190.85</v>
      </c>
      <c r="V3318" t="s">
        <v>41</v>
      </c>
      <c r="W3318" t="s">
        <v>2276</v>
      </c>
      <c r="X3318" t="s">
        <v>42</v>
      </c>
      <c r="Y3318" t="s">
        <v>2277</v>
      </c>
      <c r="AA3318" s="1">
        <f t="shared" si="378"/>
        <v>45996</v>
      </c>
      <c r="AB3318" s="2">
        <f t="shared" si="379"/>
        <v>12</v>
      </c>
      <c r="AC3318" s="2">
        <f t="shared" si="380"/>
        <v>2025</v>
      </c>
      <c r="AD3318" s="2" t="str">
        <f>IFERROR(VLOOKUP(A3318,'Aux Área'!$A$4:$B$123,2,0),"-")</f>
        <v>INSPEÇÃO</v>
      </c>
    </row>
    <row r="3319" spans="1:30" x14ac:dyDescent="0.3">
      <c r="A3319" t="s">
        <v>2643</v>
      </c>
      <c r="B3319" t="s">
        <v>2307</v>
      </c>
      <c r="C3319" t="s">
        <v>5668</v>
      </c>
      <c r="D3319" t="s">
        <v>5329</v>
      </c>
      <c r="E3319" t="s">
        <v>5330</v>
      </c>
      <c r="F3319" t="s">
        <v>2646</v>
      </c>
      <c r="G3319" t="s">
        <v>1300</v>
      </c>
      <c r="H3319" t="s">
        <v>1301</v>
      </c>
      <c r="I3319" t="s">
        <v>37</v>
      </c>
      <c r="J3319" t="s">
        <v>5653</v>
      </c>
      <c r="K3319" t="s">
        <v>123</v>
      </c>
      <c r="L3319" t="s">
        <v>124</v>
      </c>
      <c r="M3319" t="s">
        <v>38</v>
      </c>
      <c r="N3319" t="s">
        <v>39</v>
      </c>
      <c r="O3319" s="23">
        <v>417</v>
      </c>
      <c r="P3319" s="9">
        <v>9.44</v>
      </c>
      <c r="Q3319" t="s">
        <v>40</v>
      </c>
      <c r="R3319">
        <v>34670</v>
      </c>
      <c r="S3319" s="9">
        <v>44.17</v>
      </c>
      <c r="T3319" s="26">
        <v>4.49</v>
      </c>
      <c r="U3319" s="8">
        <v>198.32</v>
      </c>
      <c r="V3319" t="s">
        <v>41</v>
      </c>
      <c r="W3319" t="s">
        <v>2276</v>
      </c>
      <c r="X3319" t="s">
        <v>42</v>
      </c>
      <c r="Y3319" t="s">
        <v>2277</v>
      </c>
      <c r="AA3319" s="1">
        <f t="shared" si="378"/>
        <v>45996</v>
      </c>
      <c r="AB3319" s="2">
        <f t="shared" si="379"/>
        <v>12</v>
      </c>
      <c r="AC3319" s="2">
        <f t="shared" si="380"/>
        <v>2025</v>
      </c>
      <c r="AD3319" s="2" t="str">
        <f>IFERROR(VLOOKUP(A3319,'Aux Área'!$A$4:$B$123,2,0),"-")</f>
        <v>INSPEÇÃO</v>
      </c>
    </row>
    <row r="3320" spans="1:30" x14ac:dyDescent="0.3">
      <c r="A3320" t="s">
        <v>58</v>
      </c>
      <c r="B3320" t="s">
        <v>250</v>
      </c>
      <c r="C3320" t="s">
        <v>5669</v>
      </c>
      <c r="D3320" t="s">
        <v>87</v>
      </c>
      <c r="E3320" t="s">
        <v>88</v>
      </c>
      <c r="F3320" t="s">
        <v>59</v>
      </c>
      <c r="G3320" t="s">
        <v>1500</v>
      </c>
      <c r="H3320" t="s">
        <v>36</v>
      </c>
      <c r="I3320" t="s">
        <v>37</v>
      </c>
      <c r="J3320" t="s">
        <v>215</v>
      </c>
      <c r="K3320" t="s">
        <v>216</v>
      </c>
      <c r="L3320" t="s">
        <v>217</v>
      </c>
      <c r="M3320" t="s">
        <v>38</v>
      </c>
      <c r="N3320" t="s">
        <v>39</v>
      </c>
      <c r="O3320" s="23">
        <v>312</v>
      </c>
      <c r="P3320" s="9">
        <v>8.1300000000000008</v>
      </c>
      <c r="Q3320" t="s">
        <v>40</v>
      </c>
      <c r="R3320">
        <v>59458</v>
      </c>
      <c r="S3320" s="9">
        <v>38.380000000000003</v>
      </c>
      <c r="T3320" s="26">
        <v>4.67</v>
      </c>
      <c r="U3320" s="8">
        <v>179.23</v>
      </c>
      <c r="V3320" t="s">
        <v>41</v>
      </c>
      <c r="W3320" t="s">
        <v>2007</v>
      </c>
      <c r="X3320" t="s">
        <v>42</v>
      </c>
      <c r="Y3320" t="s">
        <v>1740</v>
      </c>
      <c r="AA3320" s="1">
        <f t="shared" si="378"/>
        <v>45996</v>
      </c>
      <c r="AB3320" s="2">
        <f t="shared" si="379"/>
        <v>12</v>
      </c>
      <c r="AC3320" s="2">
        <f t="shared" si="380"/>
        <v>2025</v>
      </c>
      <c r="AD3320" s="2" t="str">
        <f>IFERROR(VLOOKUP(A3320,'Aux Área'!$A$4:$B$123,2,0),"-")</f>
        <v>CONSERVA</v>
      </c>
    </row>
    <row r="3321" spans="1:30" x14ac:dyDescent="0.3">
      <c r="A3321" t="s">
        <v>1295</v>
      </c>
      <c r="B3321" t="s">
        <v>1753</v>
      </c>
      <c r="C3321" t="s">
        <v>5670</v>
      </c>
      <c r="D3321" t="s">
        <v>1297</v>
      </c>
      <c r="E3321" t="s">
        <v>2221</v>
      </c>
      <c r="F3321" t="s">
        <v>1299</v>
      </c>
      <c r="G3321" t="s">
        <v>1135</v>
      </c>
      <c r="H3321" t="s">
        <v>1301</v>
      </c>
      <c r="I3321" t="s">
        <v>839</v>
      </c>
      <c r="J3321" t="s">
        <v>172</v>
      </c>
      <c r="K3321" t="s">
        <v>173</v>
      </c>
      <c r="L3321" t="s">
        <v>124</v>
      </c>
      <c r="M3321" t="s">
        <v>38</v>
      </c>
      <c r="N3321" t="s">
        <v>39</v>
      </c>
      <c r="O3321" s="23">
        <v>0</v>
      </c>
      <c r="P3321" s="23">
        <v>0</v>
      </c>
      <c r="Q3321" t="s">
        <v>40</v>
      </c>
      <c r="R3321" t="s">
        <v>15244</v>
      </c>
      <c r="S3321" s="9">
        <v>35.479999999999997</v>
      </c>
      <c r="T3321" s="26">
        <v>4.0910000000000002</v>
      </c>
      <c r="U3321" s="8">
        <v>145.15</v>
      </c>
      <c r="V3321" t="s">
        <v>2824</v>
      </c>
      <c r="W3321" t="s">
        <v>2007</v>
      </c>
      <c r="X3321" t="s">
        <v>42</v>
      </c>
      <c r="Y3321" t="s">
        <v>1740</v>
      </c>
      <c r="AA3321" s="1">
        <f t="shared" si="378"/>
        <v>45996</v>
      </c>
      <c r="AB3321" s="2">
        <f t="shared" si="379"/>
        <v>12</v>
      </c>
      <c r="AC3321" s="2">
        <f t="shared" si="380"/>
        <v>2025</v>
      </c>
      <c r="AD3321" s="2" t="str">
        <f>IFERROR(VLOOKUP(A3321,'Aux Área'!$A$4:$B$123,2,0),"-")</f>
        <v>LUCCA JR - OP</v>
      </c>
    </row>
    <row r="3322" spans="1:30" x14ac:dyDescent="0.3">
      <c r="A3322" t="s">
        <v>1702</v>
      </c>
      <c r="B3322" t="s">
        <v>209</v>
      </c>
      <c r="C3322" t="s">
        <v>5671</v>
      </c>
      <c r="D3322" t="s">
        <v>1225</v>
      </c>
      <c r="E3322" t="s">
        <v>1226</v>
      </c>
      <c r="F3322" t="s">
        <v>653</v>
      </c>
      <c r="G3322" t="s">
        <v>1495</v>
      </c>
      <c r="H3322" t="s">
        <v>1704</v>
      </c>
      <c r="I3322" t="s">
        <v>1497</v>
      </c>
      <c r="J3322" t="s">
        <v>237</v>
      </c>
      <c r="K3322" t="s">
        <v>238</v>
      </c>
      <c r="L3322" t="s">
        <v>110</v>
      </c>
      <c r="M3322" t="s">
        <v>38</v>
      </c>
      <c r="N3322" t="s">
        <v>638</v>
      </c>
      <c r="O3322" s="23">
        <v>0</v>
      </c>
      <c r="P3322" s="9">
        <v>0</v>
      </c>
      <c r="Q3322" t="s">
        <v>40</v>
      </c>
      <c r="R3322">
        <v>0</v>
      </c>
      <c r="S3322" s="9">
        <v>215.18</v>
      </c>
      <c r="T3322" s="26">
        <v>6.09</v>
      </c>
      <c r="U3322" s="8">
        <v>1310.45</v>
      </c>
      <c r="V3322" t="s">
        <v>41</v>
      </c>
      <c r="W3322" t="s">
        <v>652</v>
      </c>
      <c r="X3322" t="s">
        <v>42</v>
      </c>
      <c r="Y3322" t="s">
        <v>653</v>
      </c>
      <c r="AA3322" s="1">
        <f t="shared" si="378"/>
        <v>45996</v>
      </c>
      <c r="AB3322" s="2">
        <f t="shared" si="379"/>
        <v>12</v>
      </c>
      <c r="AC3322" s="2">
        <f t="shared" si="380"/>
        <v>2025</v>
      </c>
      <c r="AD3322" s="2" t="str">
        <f>IFERROR(VLOOKUP(A3322,'Aux Área'!$A$4:$B$123,2,0),"-")</f>
        <v>SÃO PEDRO</v>
      </c>
    </row>
    <row r="3323" spans="1:30" x14ac:dyDescent="0.3">
      <c r="A3323" t="s">
        <v>76</v>
      </c>
      <c r="B3323" t="s">
        <v>380</v>
      </c>
      <c r="C3323" t="s">
        <v>5672</v>
      </c>
      <c r="D3323" t="s">
        <v>382</v>
      </c>
      <c r="E3323" t="s">
        <v>383</v>
      </c>
      <c r="F3323" t="s">
        <v>77</v>
      </c>
      <c r="G3323" t="s">
        <v>1500</v>
      </c>
      <c r="H3323" t="s">
        <v>36</v>
      </c>
      <c r="I3323" t="s">
        <v>37</v>
      </c>
      <c r="J3323" t="s">
        <v>237</v>
      </c>
      <c r="K3323" t="s">
        <v>238</v>
      </c>
      <c r="L3323" t="s">
        <v>110</v>
      </c>
      <c r="M3323" t="s">
        <v>38</v>
      </c>
      <c r="N3323" t="s">
        <v>39</v>
      </c>
      <c r="O3323" s="23">
        <v>365</v>
      </c>
      <c r="P3323" s="9">
        <v>10.28</v>
      </c>
      <c r="Q3323" t="s">
        <v>40</v>
      </c>
      <c r="R3323">
        <v>42954</v>
      </c>
      <c r="S3323" s="9">
        <v>35.520000000000003</v>
      </c>
      <c r="T3323" s="26">
        <v>4.09</v>
      </c>
      <c r="U3323" s="8">
        <v>145.28</v>
      </c>
      <c r="V3323" t="s">
        <v>41</v>
      </c>
      <c r="W3323" t="s">
        <v>2007</v>
      </c>
      <c r="X3323" t="s">
        <v>42</v>
      </c>
      <c r="Y3323" t="s">
        <v>1740</v>
      </c>
      <c r="AA3323" s="1">
        <f t="shared" si="378"/>
        <v>45996</v>
      </c>
      <c r="AB3323" s="2">
        <f t="shared" si="379"/>
        <v>12</v>
      </c>
      <c r="AC3323" s="2">
        <f t="shared" si="380"/>
        <v>2025</v>
      </c>
      <c r="AD3323" s="2" t="str">
        <f>IFERROR(VLOOKUP(A3323,'Aux Área'!$A$4:$B$123,2,0),"-")</f>
        <v>QSMS</v>
      </c>
    </row>
    <row r="3324" spans="1:30" x14ac:dyDescent="0.3">
      <c r="A3324" t="s">
        <v>5107</v>
      </c>
      <c r="B3324" t="s">
        <v>2272</v>
      </c>
      <c r="C3324" t="s">
        <v>5673</v>
      </c>
      <c r="D3324" t="s">
        <v>5109</v>
      </c>
      <c r="E3324" t="s">
        <v>5110</v>
      </c>
      <c r="F3324" t="s">
        <v>653</v>
      </c>
      <c r="G3324" t="s">
        <v>635</v>
      </c>
      <c r="H3324" t="s">
        <v>1099</v>
      </c>
      <c r="I3324" t="s">
        <v>649</v>
      </c>
      <c r="J3324" t="s">
        <v>165</v>
      </c>
      <c r="K3324" t="s">
        <v>166</v>
      </c>
      <c r="L3324" t="s">
        <v>167</v>
      </c>
      <c r="M3324" t="s">
        <v>38</v>
      </c>
      <c r="N3324" t="s">
        <v>668</v>
      </c>
      <c r="O3324" s="23">
        <v>0</v>
      </c>
      <c r="P3324" s="9">
        <v>0</v>
      </c>
      <c r="Q3324" t="s">
        <v>40</v>
      </c>
      <c r="R3324">
        <v>0</v>
      </c>
      <c r="S3324" s="9">
        <v>106.56</v>
      </c>
      <c r="T3324" s="26">
        <v>6.24</v>
      </c>
      <c r="U3324" s="8">
        <v>664.93</v>
      </c>
      <c r="V3324" t="s">
        <v>112</v>
      </c>
      <c r="W3324" t="s">
        <v>652</v>
      </c>
      <c r="X3324" t="s">
        <v>42</v>
      </c>
      <c r="Y3324" t="s">
        <v>653</v>
      </c>
      <c r="AA3324" s="1">
        <f t="shared" si="378"/>
        <v>45996</v>
      </c>
      <c r="AB3324" s="2">
        <f t="shared" si="379"/>
        <v>12</v>
      </c>
      <c r="AC3324" s="2">
        <f t="shared" si="380"/>
        <v>2025</v>
      </c>
      <c r="AD3324" s="2" t="str">
        <f>IFERROR(VLOOKUP(A3324,'Aux Área'!$A$4:$B$123,2,0),"-")</f>
        <v>SÃO PEDRO</v>
      </c>
    </row>
    <row r="3325" spans="1:30" x14ac:dyDescent="0.3">
      <c r="A3325" t="s">
        <v>2461</v>
      </c>
      <c r="B3325" t="s">
        <v>5008</v>
      </c>
      <c r="C3325" t="s">
        <v>5674</v>
      </c>
      <c r="D3325" t="s">
        <v>3285</v>
      </c>
      <c r="E3325" t="s">
        <v>3286</v>
      </c>
      <c r="F3325" t="s">
        <v>3574</v>
      </c>
      <c r="G3325" t="s">
        <v>1135</v>
      </c>
      <c r="H3325" t="s">
        <v>2275</v>
      </c>
      <c r="I3325" t="s">
        <v>1497</v>
      </c>
      <c r="J3325" t="s">
        <v>231</v>
      </c>
      <c r="K3325" t="s">
        <v>232</v>
      </c>
      <c r="L3325" t="s">
        <v>217</v>
      </c>
      <c r="M3325" t="s">
        <v>38</v>
      </c>
      <c r="N3325" t="s">
        <v>39</v>
      </c>
      <c r="O3325" s="23">
        <v>327</v>
      </c>
      <c r="P3325" s="9">
        <v>7.36</v>
      </c>
      <c r="Q3325" t="s">
        <v>40</v>
      </c>
      <c r="R3325">
        <v>21358</v>
      </c>
      <c r="S3325" s="9">
        <v>44.41</v>
      </c>
      <c r="T3325" s="26">
        <v>4.4210000000000003</v>
      </c>
      <c r="U3325" s="8">
        <v>196.32</v>
      </c>
      <c r="V3325" t="s">
        <v>5675</v>
      </c>
      <c r="W3325" t="s">
        <v>2276</v>
      </c>
      <c r="X3325" t="s">
        <v>42</v>
      </c>
      <c r="Y3325" t="s">
        <v>2277</v>
      </c>
      <c r="AA3325" s="1">
        <f t="shared" si="378"/>
        <v>45996</v>
      </c>
      <c r="AB3325" s="2">
        <f t="shared" si="379"/>
        <v>12</v>
      </c>
      <c r="AC3325" s="2">
        <f t="shared" si="380"/>
        <v>2025</v>
      </c>
      <c r="AD3325" s="2" t="str">
        <f>IFERROR(VLOOKUP(A3325,'Aux Área'!$A$4:$B$123,2,0),"-")</f>
        <v>INSPEÇÃO</v>
      </c>
    </row>
    <row r="3326" spans="1:30" x14ac:dyDescent="0.3">
      <c r="A3326" t="s">
        <v>2282</v>
      </c>
      <c r="B3326" t="s">
        <v>4679</v>
      </c>
      <c r="C3326" t="s">
        <v>5676</v>
      </c>
      <c r="D3326" t="s">
        <v>3295</v>
      </c>
      <c r="E3326" t="s">
        <v>3296</v>
      </c>
      <c r="F3326" t="s">
        <v>2285</v>
      </c>
      <c r="G3326" t="s">
        <v>1135</v>
      </c>
      <c r="H3326" t="s">
        <v>2275</v>
      </c>
      <c r="I3326" t="s">
        <v>1497</v>
      </c>
      <c r="J3326" t="s">
        <v>165</v>
      </c>
      <c r="K3326" t="s">
        <v>166</v>
      </c>
      <c r="L3326" t="s">
        <v>167</v>
      </c>
      <c r="M3326" t="s">
        <v>38</v>
      </c>
      <c r="N3326" t="s">
        <v>39</v>
      </c>
      <c r="O3326" s="23">
        <v>299</v>
      </c>
      <c r="P3326" s="9">
        <v>6.55</v>
      </c>
      <c r="Q3326" t="s">
        <v>40</v>
      </c>
      <c r="R3326">
        <v>34725</v>
      </c>
      <c r="S3326" s="9">
        <v>45.62</v>
      </c>
      <c r="T3326" s="26">
        <v>4.5599999999999996</v>
      </c>
      <c r="U3326" s="8">
        <v>208.03</v>
      </c>
      <c r="V3326" t="s">
        <v>112</v>
      </c>
      <c r="W3326" t="s">
        <v>2276</v>
      </c>
      <c r="X3326" t="s">
        <v>42</v>
      </c>
      <c r="Y3326" t="s">
        <v>2277</v>
      </c>
      <c r="AA3326" s="1">
        <f t="shared" si="378"/>
        <v>45996</v>
      </c>
      <c r="AB3326" s="2">
        <f t="shared" si="379"/>
        <v>12</v>
      </c>
      <c r="AC3326" s="2">
        <f t="shared" si="380"/>
        <v>2025</v>
      </c>
      <c r="AD3326" s="2" t="str">
        <f>IFERROR(VLOOKUP(A3326,'Aux Área'!$A$4:$B$123,2,0),"-")</f>
        <v>INSPEÇÃO</v>
      </c>
    </row>
    <row r="3327" spans="1:30" x14ac:dyDescent="0.3">
      <c r="A3327" t="s">
        <v>1979</v>
      </c>
      <c r="B3327" t="s">
        <v>1980</v>
      </c>
      <c r="C3327" t="s">
        <v>5677</v>
      </c>
      <c r="D3327" t="s">
        <v>4102</v>
      </c>
      <c r="E3327" t="s">
        <v>4103</v>
      </c>
      <c r="F3327" t="s">
        <v>1982</v>
      </c>
      <c r="G3327" t="s">
        <v>1495</v>
      </c>
      <c r="H3327" t="s">
        <v>2020</v>
      </c>
      <c r="I3327" t="s">
        <v>2021</v>
      </c>
      <c r="J3327" t="s">
        <v>165</v>
      </c>
      <c r="K3327" t="s">
        <v>166</v>
      </c>
      <c r="L3327" t="s">
        <v>167</v>
      </c>
      <c r="M3327" t="s">
        <v>38</v>
      </c>
      <c r="N3327" t="s">
        <v>668</v>
      </c>
      <c r="O3327" s="23">
        <v>1365</v>
      </c>
      <c r="P3327" s="9">
        <v>2.2400000000000002</v>
      </c>
      <c r="Q3327" t="s">
        <v>40</v>
      </c>
      <c r="R3327">
        <v>9733</v>
      </c>
      <c r="S3327" s="9">
        <v>610.57000000000005</v>
      </c>
      <c r="T3327" s="26">
        <v>6.24</v>
      </c>
      <c r="U3327" s="8">
        <v>3810</v>
      </c>
      <c r="V3327" t="s">
        <v>112</v>
      </c>
      <c r="W3327" t="s">
        <v>1985</v>
      </c>
      <c r="X3327" t="s">
        <v>42</v>
      </c>
      <c r="Y3327" t="s">
        <v>1986</v>
      </c>
      <c r="AA3327" s="1">
        <f t="shared" si="378"/>
        <v>45996</v>
      </c>
      <c r="AB3327" s="2">
        <f t="shared" si="379"/>
        <v>12</v>
      </c>
      <c r="AC3327" s="2">
        <f t="shared" si="380"/>
        <v>2025</v>
      </c>
      <c r="AD3327" s="2" t="str">
        <f>IFERROR(VLOOKUP(A3327,'Aux Área'!$A$4:$B$123,2,0),"-")</f>
        <v>PESADOS</v>
      </c>
    </row>
    <row r="3328" spans="1:30" x14ac:dyDescent="0.3">
      <c r="A3328" t="s">
        <v>2117</v>
      </c>
      <c r="B3328" t="s">
        <v>1946</v>
      </c>
      <c r="C3328" t="s">
        <v>5678</v>
      </c>
      <c r="D3328" t="s">
        <v>1948</v>
      </c>
      <c r="E3328" t="s">
        <v>1949</v>
      </c>
      <c r="F3328" t="s">
        <v>653</v>
      </c>
      <c r="G3328" t="s">
        <v>635</v>
      </c>
      <c r="H3328" t="s">
        <v>1804</v>
      </c>
      <c r="I3328" t="s">
        <v>1497</v>
      </c>
      <c r="J3328" t="s">
        <v>409</v>
      </c>
      <c r="K3328" t="s">
        <v>410</v>
      </c>
      <c r="L3328" t="s">
        <v>141</v>
      </c>
      <c r="M3328" t="s">
        <v>38</v>
      </c>
      <c r="N3328" t="s">
        <v>668</v>
      </c>
      <c r="O3328" s="23">
        <v>0</v>
      </c>
      <c r="P3328" s="9">
        <v>0</v>
      </c>
      <c r="Q3328" t="s">
        <v>40</v>
      </c>
      <c r="R3328">
        <v>0</v>
      </c>
      <c r="S3328" s="9">
        <v>46.09</v>
      </c>
      <c r="T3328" s="26">
        <v>6.09</v>
      </c>
      <c r="U3328" s="8">
        <v>280.69</v>
      </c>
      <c r="V3328" t="s">
        <v>5679</v>
      </c>
      <c r="W3328" t="s">
        <v>652</v>
      </c>
      <c r="X3328" t="s">
        <v>42</v>
      </c>
      <c r="Y3328" t="s">
        <v>653</v>
      </c>
      <c r="AA3328" s="1">
        <f t="shared" si="378"/>
        <v>45996</v>
      </c>
      <c r="AB3328" s="2">
        <f t="shared" si="379"/>
        <v>12</v>
      </c>
      <c r="AC3328" s="2">
        <f t="shared" si="380"/>
        <v>2025</v>
      </c>
      <c r="AD3328" s="2" t="str">
        <f>IFERROR(VLOOKUP(A3328,'Aux Área'!$A$4:$B$123,2,0),"-")</f>
        <v>SÃO PEDRO</v>
      </c>
    </row>
    <row r="3329" spans="1:30" x14ac:dyDescent="0.3">
      <c r="A3329" t="s">
        <v>2306</v>
      </c>
      <c r="B3329" t="s">
        <v>4613</v>
      </c>
      <c r="C3329" t="s">
        <v>5680</v>
      </c>
      <c r="D3329" t="s">
        <v>3319</v>
      </c>
      <c r="E3329" t="s">
        <v>3320</v>
      </c>
      <c r="F3329" t="s">
        <v>2309</v>
      </c>
      <c r="G3329" t="s">
        <v>1135</v>
      </c>
      <c r="H3329" t="s">
        <v>2275</v>
      </c>
      <c r="I3329" t="s">
        <v>1497</v>
      </c>
      <c r="J3329" t="s">
        <v>89</v>
      </c>
      <c r="K3329" t="s">
        <v>90</v>
      </c>
      <c r="L3329" t="s">
        <v>91</v>
      </c>
      <c r="M3329" t="s">
        <v>38</v>
      </c>
      <c r="N3329" t="s">
        <v>39</v>
      </c>
      <c r="O3329" s="23">
        <v>477</v>
      </c>
      <c r="P3329" s="9">
        <v>11.69</v>
      </c>
      <c r="Q3329" t="s">
        <v>40</v>
      </c>
      <c r="R3329">
        <v>33395</v>
      </c>
      <c r="S3329" s="9">
        <v>40.79</v>
      </c>
      <c r="T3329" s="26">
        <v>4.3899999999999997</v>
      </c>
      <c r="U3329" s="8">
        <v>179.07</v>
      </c>
      <c r="V3329" t="s">
        <v>5681</v>
      </c>
      <c r="W3329" t="s">
        <v>2276</v>
      </c>
      <c r="X3329" t="s">
        <v>42</v>
      </c>
      <c r="Y3329" t="s">
        <v>2277</v>
      </c>
      <c r="AA3329" s="1">
        <f t="shared" si="378"/>
        <v>45996</v>
      </c>
      <c r="AB3329" s="2">
        <f t="shared" si="379"/>
        <v>12</v>
      </c>
      <c r="AC3329" s="2">
        <f t="shared" si="380"/>
        <v>2025</v>
      </c>
      <c r="AD3329" s="2" t="str">
        <f>IFERROR(VLOOKUP(A3329,'Aux Área'!$A$4:$B$123,2,0),"-")</f>
        <v>INSPEÇÃO</v>
      </c>
    </row>
    <row r="3330" spans="1:30" x14ac:dyDescent="0.3">
      <c r="A3330" t="s">
        <v>2472</v>
      </c>
      <c r="B3330" t="s">
        <v>2473</v>
      </c>
      <c r="C3330" t="s">
        <v>5682</v>
      </c>
      <c r="D3330" t="s">
        <v>3949</v>
      </c>
      <c r="E3330" t="s">
        <v>3950</v>
      </c>
      <c r="F3330" t="s">
        <v>2475</v>
      </c>
      <c r="G3330" t="s">
        <v>659</v>
      </c>
      <c r="H3330" t="s">
        <v>2215</v>
      </c>
      <c r="I3330" t="s">
        <v>667</v>
      </c>
      <c r="J3330" t="s">
        <v>231</v>
      </c>
      <c r="K3330" t="s">
        <v>232</v>
      </c>
      <c r="L3330" t="s">
        <v>217</v>
      </c>
      <c r="M3330" t="s">
        <v>38</v>
      </c>
      <c r="N3330" t="s">
        <v>668</v>
      </c>
      <c r="O3330" s="23">
        <v>208</v>
      </c>
      <c r="P3330" s="9">
        <v>4.3600000000000003</v>
      </c>
      <c r="Q3330" t="s">
        <v>40</v>
      </c>
      <c r="R3330">
        <v>4294</v>
      </c>
      <c r="S3330" s="9">
        <v>47.69</v>
      </c>
      <c r="T3330" s="26">
        <v>5.9909999999999997</v>
      </c>
      <c r="U3330" s="8">
        <v>285.69</v>
      </c>
      <c r="V3330" t="s">
        <v>5683</v>
      </c>
      <c r="W3330" t="s">
        <v>2007</v>
      </c>
      <c r="X3330" t="s">
        <v>42</v>
      </c>
      <c r="Y3330" t="s">
        <v>1740</v>
      </c>
      <c r="AA3330" s="1">
        <f t="shared" si="378"/>
        <v>45996</v>
      </c>
      <c r="AB3330" s="2">
        <f t="shared" si="379"/>
        <v>12</v>
      </c>
      <c r="AC3330" s="2">
        <f t="shared" si="380"/>
        <v>2025</v>
      </c>
      <c r="AD3330" s="2" t="str">
        <f>IFERROR(VLOOKUP(A3330,'Aux Área'!$A$4:$B$123,2,0),"-")</f>
        <v>APH</v>
      </c>
    </row>
    <row r="3331" spans="1:30" x14ac:dyDescent="0.3">
      <c r="A3331" t="s">
        <v>2318</v>
      </c>
      <c r="B3331" t="s">
        <v>2733</v>
      </c>
      <c r="C3331" t="s">
        <v>5684</v>
      </c>
      <c r="D3331" t="s">
        <v>3030</v>
      </c>
      <c r="E3331" t="s">
        <v>3031</v>
      </c>
      <c r="F3331" t="s">
        <v>4203</v>
      </c>
      <c r="G3331" t="s">
        <v>1135</v>
      </c>
      <c r="H3331" t="s">
        <v>2185</v>
      </c>
      <c r="I3331" t="s">
        <v>2186</v>
      </c>
      <c r="J3331" t="s">
        <v>169</v>
      </c>
      <c r="K3331" t="s">
        <v>170</v>
      </c>
      <c r="L3331" t="s">
        <v>124</v>
      </c>
      <c r="M3331" t="s">
        <v>38</v>
      </c>
      <c r="N3331" t="s">
        <v>668</v>
      </c>
      <c r="O3331" s="23">
        <v>856</v>
      </c>
      <c r="P3331" s="9">
        <v>13.21</v>
      </c>
      <c r="Q3331" t="s">
        <v>40</v>
      </c>
      <c r="R3331">
        <v>31520</v>
      </c>
      <c r="S3331" s="9">
        <v>64.78</v>
      </c>
      <c r="T3331" s="26">
        <v>6.09</v>
      </c>
      <c r="U3331" s="8">
        <v>394.51</v>
      </c>
      <c r="V3331" t="s">
        <v>41</v>
      </c>
      <c r="W3331" t="s">
        <v>2007</v>
      </c>
      <c r="X3331" t="s">
        <v>42</v>
      </c>
      <c r="Y3331" t="s">
        <v>2188</v>
      </c>
      <c r="AA3331" s="1">
        <f t="shared" si="378"/>
        <v>45996</v>
      </c>
      <c r="AB3331" s="2">
        <f t="shared" si="379"/>
        <v>12</v>
      </c>
      <c r="AC3331" s="2">
        <f t="shared" si="380"/>
        <v>2025</v>
      </c>
      <c r="AD3331" s="2" t="str">
        <f>IFERROR(VLOOKUP(A3331,'Aux Área'!$A$4:$B$123,2,0),"-")</f>
        <v>INSPEÇÃO</v>
      </c>
    </row>
    <row r="3332" spans="1:30" x14ac:dyDescent="0.3">
      <c r="A3332" t="s">
        <v>2638</v>
      </c>
      <c r="B3332" t="s">
        <v>4593</v>
      </c>
      <c r="C3332" t="s">
        <v>5685</v>
      </c>
      <c r="D3332" t="s">
        <v>3193</v>
      </c>
      <c r="E3332" t="s">
        <v>3194</v>
      </c>
      <c r="F3332" t="s">
        <v>2641</v>
      </c>
      <c r="G3332" t="s">
        <v>1135</v>
      </c>
      <c r="H3332" t="s">
        <v>2275</v>
      </c>
      <c r="I3332" t="s">
        <v>1497</v>
      </c>
      <c r="J3332" t="s">
        <v>275</v>
      </c>
      <c r="K3332" t="s">
        <v>276</v>
      </c>
      <c r="L3332" t="s">
        <v>124</v>
      </c>
      <c r="M3332" t="s">
        <v>38</v>
      </c>
      <c r="N3332" t="s">
        <v>39</v>
      </c>
      <c r="O3332" s="23">
        <v>281</v>
      </c>
      <c r="P3332" s="9">
        <v>6.19</v>
      </c>
      <c r="Q3332" t="s">
        <v>40</v>
      </c>
      <c r="R3332">
        <v>32199</v>
      </c>
      <c r="S3332" s="9">
        <v>45.38</v>
      </c>
      <c r="T3332" s="26">
        <v>4.49</v>
      </c>
      <c r="U3332" s="8">
        <v>203.76</v>
      </c>
      <c r="V3332" t="s">
        <v>5686</v>
      </c>
      <c r="W3332" t="s">
        <v>2276</v>
      </c>
      <c r="X3332" t="s">
        <v>42</v>
      </c>
      <c r="Y3332" t="s">
        <v>2277</v>
      </c>
      <c r="AA3332" s="1">
        <f t="shared" si="378"/>
        <v>45996</v>
      </c>
      <c r="AB3332" s="2">
        <f t="shared" si="379"/>
        <v>12</v>
      </c>
      <c r="AC3332" s="2">
        <f t="shared" si="380"/>
        <v>2025</v>
      </c>
      <c r="AD3332" s="2" t="str">
        <f>IFERROR(VLOOKUP(A3332,'Aux Área'!$A$4:$B$123,2,0),"-")</f>
        <v>INSPEÇÃO</v>
      </c>
    </row>
    <row r="3333" spans="1:30" x14ac:dyDescent="0.3">
      <c r="A3333" t="s">
        <v>2041</v>
      </c>
      <c r="B3333" t="s">
        <v>2042</v>
      </c>
      <c r="C3333" t="s">
        <v>5687</v>
      </c>
      <c r="D3333" t="s">
        <v>1297</v>
      </c>
      <c r="E3333" t="s">
        <v>2221</v>
      </c>
      <c r="F3333" t="s">
        <v>2044</v>
      </c>
      <c r="G3333" t="s">
        <v>659</v>
      </c>
      <c r="H3333" t="s">
        <v>1996</v>
      </c>
      <c r="I3333" t="s">
        <v>1997</v>
      </c>
      <c r="J3333" t="s">
        <v>231</v>
      </c>
      <c r="K3333" t="s">
        <v>232</v>
      </c>
      <c r="L3333" t="s">
        <v>217</v>
      </c>
      <c r="M3333" t="s">
        <v>38</v>
      </c>
      <c r="N3333" t="s">
        <v>668</v>
      </c>
      <c r="O3333" s="10">
        <v>223</v>
      </c>
      <c r="P3333" s="24">
        <v>5.68</v>
      </c>
      <c r="Q3333" t="s">
        <v>40</v>
      </c>
      <c r="R3333">
        <v>11822</v>
      </c>
      <c r="S3333" s="9">
        <v>39.28</v>
      </c>
      <c r="T3333" s="26">
        <v>5.9909999999999997</v>
      </c>
      <c r="U3333" s="8">
        <v>235.32</v>
      </c>
      <c r="V3333" t="s">
        <v>5688</v>
      </c>
      <c r="W3333" t="s">
        <v>1985</v>
      </c>
      <c r="X3333" t="s">
        <v>42</v>
      </c>
      <c r="Y3333" t="s">
        <v>1986</v>
      </c>
      <c r="AA3333" s="1">
        <f t="shared" si="378"/>
        <v>45996</v>
      </c>
      <c r="AB3333" s="2">
        <f t="shared" si="379"/>
        <v>12</v>
      </c>
      <c r="AC3333" s="2">
        <f t="shared" si="380"/>
        <v>2025</v>
      </c>
      <c r="AD3333" s="2" t="str">
        <f>IFERROR(VLOOKUP(A3333,'Aux Área'!$A$4:$B$123,2,0),"-")</f>
        <v>PESADOS</v>
      </c>
    </row>
    <row r="3334" spans="1:30" x14ac:dyDescent="0.3">
      <c r="A3334" t="s">
        <v>2041</v>
      </c>
      <c r="C3334" t="s">
        <v>5687</v>
      </c>
      <c r="F3334" t="s">
        <v>2044</v>
      </c>
      <c r="K3334" t="s">
        <v>232</v>
      </c>
      <c r="N3334" t="s">
        <v>15690</v>
      </c>
      <c r="O3334" t="s">
        <v>15244</v>
      </c>
      <c r="P3334" s="9" t="s">
        <v>15244</v>
      </c>
      <c r="Q3334" t="s">
        <v>40</v>
      </c>
      <c r="R3334" t="s">
        <v>15244</v>
      </c>
      <c r="S3334">
        <v>3.35</v>
      </c>
      <c r="U3334" s="8">
        <v>11.06</v>
      </c>
      <c r="X3334" t="s">
        <v>42</v>
      </c>
      <c r="Y3334" t="s">
        <v>1986</v>
      </c>
      <c r="AA3334" s="1">
        <f>IFERROR(DATEVALUE(C3334),"-")</f>
        <v>45996</v>
      </c>
      <c r="AB3334" s="2">
        <f>IFERROR(MONTH(AA3334),"-")</f>
        <v>12</v>
      </c>
      <c r="AC3334" s="2">
        <f>IFERROR(YEAR(AA3334),"-")</f>
        <v>2025</v>
      </c>
      <c r="AD3334" s="2" t="str">
        <f>IFERROR(VLOOKUP(A3334,'Aux Área'!$A$4:$B$123,2,0),"-")</f>
        <v>PESADOS</v>
      </c>
    </row>
    <row r="3335" spans="1:30" x14ac:dyDescent="0.3">
      <c r="A3335" t="s">
        <v>2574</v>
      </c>
      <c r="B3335" t="s">
        <v>2575</v>
      </c>
      <c r="C3335" t="s">
        <v>5689</v>
      </c>
      <c r="D3335" t="s">
        <v>2926</v>
      </c>
      <c r="E3335" t="s">
        <v>2927</v>
      </c>
      <c r="F3335" t="s">
        <v>2577</v>
      </c>
      <c r="G3335" t="s">
        <v>659</v>
      </c>
      <c r="H3335" t="s">
        <v>2215</v>
      </c>
      <c r="I3335" t="s">
        <v>667</v>
      </c>
      <c r="J3335" t="s">
        <v>356</v>
      </c>
      <c r="K3335" t="s">
        <v>357</v>
      </c>
      <c r="L3335" t="s">
        <v>124</v>
      </c>
      <c r="M3335" t="s">
        <v>38</v>
      </c>
      <c r="N3335" t="s">
        <v>668</v>
      </c>
      <c r="O3335" s="23">
        <v>169</v>
      </c>
      <c r="P3335" s="9">
        <v>5.19</v>
      </c>
      <c r="Q3335" t="s">
        <v>40</v>
      </c>
      <c r="R3335">
        <v>4958</v>
      </c>
      <c r="S3335" s="9">
        <v>32.549999999999997</v>
      </c>
      <c r="T3335" s="26">
        <v>6.2919999999999998</v>
      </c>
      <c r="U3335" s="8">
        <v>204.79</v>
      </c>
      <c r="V3335" t="s">
        <v>5690</v>
      </c>
      <c r="W3335" t="s">
        <v>2007</v>
      </c>
      <c r="X3335" t="s">
        <v>42</v>
      </c>
      <c r="Y3335" t="s">
        <v>1740</v>
      </c>
      <c r="AA3335" s="1">
        <f t="shared" ref="AA3335:AA3351" si="381">DATEVALUE(C3335)</f>
        <v>45996</v>
      </c>
      <c r="AB3335" s="2">
        <f t="shared" ref="AB3335:AB3351" si="382">MONTH(AA3335)</f>
        <v>12</v>
      </c>
      <c r="AC3335" s="2">
        <f t="shared" ref="AC3335:AC3351" si="383">YEAR(AA3335)</f>
        <v>2025</v>
      </c>
      <c r="AD3335" s="2" t="str">
        <f>IFERROR(VLOOKUP(A3335,'Aux Área'!$A$4:$B$123,2,0),"-")</f>
        <v>APH</v>
      </c>
    </row>
    <row r="3336" spans="1:30" x14ac:dyDescent="0.3">
      <c r="A3336" t="s">
        <v>2691</v>
      </c>
      <c r="B3336" t="s">
        <v>2692</v>
      </c>
      <c r="C3336" t="s">
        <v>5691</v>
      </c>
      <c r="D3336" t="s">
        <v>2142</v>
      </c>
      <c r="E3336" t="s">
        <v>2143</v>
      </c>
      <c r="F3336" t="s">
        <v>3605</v>
      </c>
      <c r="G3336" t="s">
        <v>1635</v>
      </c>
      <c r="H3336" t="s">
        <v>2635</v>
      </c>
      <c r="I3336" t="s">
        <v>37</v>
      </c>
      <c r="J3336" t="s">
        <v>275</v>
      </c>
      <c r="K3336" t="s">
        <v>276</v>
      </c>
      <c r="L3336" t="s">
        <v>124</v>
      </c>
      <c r="M3336" t="s">
        <v>38</v>
      </c>
      <c r="N3336" t="s">
        <v>39</v>
      </c>
      <c r="O3336" s="23">
        <v>407</v>
      </c>
      <c r="P3336" s="9">
        <v>9.0399999999999991</v>
      </c>
      <c r="Q3336" t="s">
        <v>40</v>
      </c>
      <c r="R3336">
        <v>7525</v>
      </c>
      <c r="S3336" s="9">
        <v>45</v>
      </c>
      <c r="T3336" s="26">
        <v>4.49</v>
      </c>
      <c r="U3336" s="8">
        <v>202.05</v>
      </c>
      <c r="V3336" t="s">
        <v>5692</v>
      </c>
      <c r="W3336" t="s">
        <v>2007</v>
      </c>
      <c r="X3336" t="s">
        <v>42</v>
      </c>
      <c r="Y3336" t="s">
        <v>1740</v>
      </c>
      <c r="AA3336" s="1">
        <f t="shared" si="381"/>
        <v>45996</v>
      </c>
      <c r="AB3336" s="2">
        <f t="shared" si="382"/>
        <v>12</v>
      </c>
      <c r="AC3336" s="2">
        <f t="shared" si="383"/>
        <v>2025</v>
      </c>
      <c r="AD3336" s="2" t="str">
        <f>IFERROR(VLOOKUP(A3336,'Aux Área'!$A$4:$B$123,2,0),"-")</f>
        <v>TI</v>
      </c>
    </row>
    <row r="3337" spans="1:30" x14ac:dyDescent="0.3">
      <c r="A3337" t="s">
        <v>52</v>
      </c>
      <c r="B3337" t="s">
        <v>1449</v>
      </c>
      <c r="C3337" t="s">
        <v>5693</v>
      </c>
      <c r="D3337" t="s">
        <v>2160</v>
      </c>
      <c r="E3337" t="s">
        <v>2161</v>
      </c>
      <c r="F3337" t="s">
        <v>53</v>
      </c>
      <c r="G3337" t="s">
        <v>1500</v>
      </c>
      <c r="H3337" t="s">
        <v>36</v>
      </c>
      <c r="I3337" t="s">
        <v>37</v>
      </c>
      <c r="J3337" t="s">
        <v>169</v>
      </c>
      <c r="K3337" t="s">
        <v>170</v>
      </c>
      <c r="L3337" t="s">
        <v>124</v>
      </c>
      <c r="M3337" t="s">
        <v>38</v>
      </c>
      <c r="N3337" t="s">
        <v>39</v>
      </c>
      <c r="O3337" s="23">
        <v>351</v>
      </c>
      <c r="P3337" s="9">
        <v>12.16</v>
      </c>
      <c r="Q3337" t="s">
        <v>40</v>
      </c>
      <c r="R3337">
        <v>37483</v>
      </c>
      <c r="S3337" s="9">
        <v>28.86</v>
      </c>
      <c r="T3337" s="26">
        <v>4.49</v>
      </c>
      <c r="U3337" s="8">
        <v>129.58000000000001</v>
      </c>
      <c r="V3337" t="s">
        <v>41</v>
      </c>
      <c r="W3337" t="s">
        <v>2007</v>
      </c>
      <c r="X3337" t="s">
        <v>42</v>
      </c>
      <c r="Y3337" t="s">
        <v>1740</v>
      </c>
      <c r="AA3337" s="1">
        <f t="shared" si="381"/>
        <v>45996</v>
      </c>
      <c r="AB3337" s="2">
        <f t="shared" si="382"/>
        <v>12</v>
      </c>
      <c r="AC3337" s="2">
        <f t="shared" si="383"/>
        <v>2025</v>
      </c>
      <c r="AD3337" s="2" t="str">
        <f>IFERROR(VLOOKUP(A3337,'Aux Área'!$A$4:$B$123,2,0),"-")</f>
        <v>OPERAÇÃO</v>
      </c>
    </row>
    <row r="3338" spans="1:30" x14ac:dyDescent="0.3">
      <c r="A3338" t="s">
        <v>2314</v>
      </c>
      <c r="B3338" t="s">
        <v>4624</v>
      </c>
      <c r="C3338" t="s">
        <v>5694</v>
      </c>
      <c r="D3338" t="s">
        <v>5291</v>
      </c>
      <c r="E3338" t="s">
        <v>5292</v>
      </c>
      <c r="F3338" t="s">
        <v>2317</v>
      </c>
      <c r="G3338" t="s">
        <v>1300</v>
      </c>
      <c r="H3338" t="s">
        <v>1301</v>
      </c>
      <c r="I3338" t="s">
        <v>37</v>
      </c>
      <c r="J3338" t="s">
        <v>89</v>
      </c>
      <c r="K3338" t="s">
        <v>90</v>
      </c>
      <c r="L3338" t="s">
        <v>91</v>
      </c>
      <c r="M3338" t="s">
        <v>38</v>
      </c>
      <c r="N3338" t="s">
        <v>39</v>
      </c>
      <c r="O3338" s="23">
        <v>410</v>
      </c>
      <c r="P3338" s="9">
        <v>10.52</v>
      </c>
      <c r="Q3338" t="s">
        <v>40</v>
      </c>
      <c r="R3338">
        <v>41444</v>
      </c>
      <c r="S3338" s="9">
        <v>38.96</v>
      </c>
      <c r="T3338" s="26">
        <v>4.59</v>
      </c>
      <c r="U3338" s="8">
        <v>178.82</v>
      </c>
      <c r="V3338" t="s">
        <v>5695</v>
      </c>
      <c r="W3338" t="s">
        <v>2276</v>
      </c>
      <c r="X3338" t="s">
        <v>42</v>
      </c>
      <c r="Y3338" t="s">
        <v>2277</v>
      </c>
      <c r="AA3338" s="1">
        <f t="shared" si="381"/>
        <v>45996</v>
      </c>
      <c r="AB3338" s="2">
        <f t="shared" si="382"/>
        <v>12</v>
      </c>
      <c r="AC3338" s="2">
        <f t="shared" si="383"/>
        <v>2025</v>
      </c>
      <c r="AD3338" s="2" t="str">
        <f>IFERROR(VLOOKUP(A3338,'Aux Área'!$A$4:$B$123,2,0),"-")</f>
        <v>INSPEÇÃO</v>
      </c>
    </row>
    <row r="3339" spans="1:30" x14ac:dyDescent="0.3">
      <c r="A3339" t="s">
        <v>2286</v>
      </c>
      <c r="B3339" t="s">
        <v>2287</v>
      </c>
      <c r="C3339" t="s">
        <v>5696</v>
      </c>
      <c r="D3339" t="s">
        <v>5413</v>
      </c>
      <c r="E3339" t="s">
        <v>5414</v>
      </c>
      <c r="F3339" t="s">
        <v>2289</v>
      </c>
      <c r="G3339" t="s">
        <v>1495</v>
      </c>
      <c r="H3339" t="s">
        <v>2020</v>
      </c>
      <c r="I3339" t="s">
        <v>2021</v>
      </c>
      <c r="J3339" t="s">
        <v>1665</v>
      </c>
      <c r="K3339" t="s">
        <v>1666</v>
      </c>
      <c r="L3339" t="s">
        <v>301</v>
      </c>
      <c r="M3339" t="s">
        <v>38</v>
      </c>
      <c r="N3339" t="s">
        <v>668</v>
      </c>
      <c r="O3339" s="10">
        <v>1362</v>
      </c>
      <c r="P3339" s="24">
        <v>2.81</v>
      </c>
      <c r="Q3339" t="s">
        <v>40</v>
      </c>
      <c r="R3339" s="2">
        <v>6941</v>
      </c>
      <c r="S3339" s="9">
        <v>484.63</v>
      </c>
      <c r="T3339" s="26">
        <v>7.25</v>
      </c>
      <c r="U3339" s="8">
        <v>3513.57</v>
      </c>
      <c r="V3339" t="s">
        <v>5697</v>
      </c>
      <c r="W3339" t="s">
        <v>1985</v>
      </c>
      <c r="X3339" t="s">
        <v>42</v>
      </c>
      <c r="Y3339" t="s">
        <v>1986</v>
      </c>
      <c r="AA3339" s="1">
        <f t="shared" si="381"/>
        <v>45996</v>
      </c>
      <c r="AB3339" s="2">
        <f t="shared" si="382"/>
        <v>12</v>
      </c>
      <c r="AC3339" s="2">
        <f t="shared" si="383"/>
        <v>2025</v>
      </c>
      <c r="AD3339" s="2" t="str">
        <f>IFERROR(VLOOKUP(A3339,'Aux Área'!$A$4:$B$123,2,0),"-")</f>
        <v>PESADOS</v>
      </c>
    </row>
    <row r="3340" spans="1:30" x14ac:dyDescent="0.3">
      <c r="A3340" t="s">
        <v>2278</v>
      </c>
      <c r="B3340" t="s">
        <v>4664</v>
      </c>
      <c r="C3340" t="s">
        <v>5698</v>
      </c>
      <c r="D3340" t="s">
        <v>3310</v>
      </c>
      <c r="E3340" t="s">
        <v>3311</v>
      </c>
      <c r="F3340" t="s">
        <v>2281</v>
      </c>
      <c r="G3340" t="s">
        <v>1135</v>
      </c>
      <c r="H3340" t="s">
        <v>2275</v>
      </c>
      <c r="I3340" t="s">
        <v>1497</v>
      </c>
      <c r="J3340" t="s">
        <v>169</v>
      </c>
      <c r="K3340" t="s">
        <v>170</v>
      </c>
      <c r="L3340" t="s">
        <v>124</v>
      </c>
      <c r="M3340" t="s">
        <v>38</v>
      </c>
      <c r="N3340" t="s">
        <v>39</v>
      </c>
      <c r="O3340" s="23">
        <v>388</v>
      </c>
      <c r="P3340" s="9">
        <v>9.6300000000000008</v>
      </c>
      <c r="Q3340" t="s">
        <v>40</v>
      </c>
      <c r="R3340">
        <v>40761</v>
      </c>
      <c r="S3340" s="9">
        <v>40.31</v>
      </c>
      <c r="T3340" s="26">
        <v>4.49</v>
      </c>
      <c r="U3340" s="8">
        <v>180.99</v>
      </c>
      <c r="V3340" t="s">
        <v>41</v>
      </c>
      <c r="W3340" t="s">
        <v>2276</v>
      </c>
      <c r="X3340" t="s">
        <v>42</v>
      </c>
      <c r="Y3340" t="s">
        <v>2277</v>
      </c>
      <c r="AA3340" s="1">
        <f t="shared" si="381"/>
        <v>45996</v>
      </c>
      <c r="AB3340" s="2">
        <f t="shared" si="382"/>
        <v>12</v>
      </c>
      <c r="AC3340" s="2">
        <f t="shared" si="383"/>
        <v>2025</v>
      </c>
      <c r="AD3340" s="2" t="str">
        <f>IFERROR(VLOOKUP(A3340,'Aux Área'!$A$4:$B$123,2,0),"-")</f>
        <v>INSPEÇÃO</v>
      </c>
    </row>
    <row r="3341" spans="1:30" x14ac:dyDescent="0.3">
      <c r="A3341" t="s">
        <v>2212</v>
      </c>
      <c r="B3341" t="s">
        <v>2466</v>
      </c>
      <c r="C3341" t="s">
        <v>5699</v>
      </c>
      <c r="D3341" t="s">
        <v>2160</v>
      </c>
      <c r="E3341" t="s">
        <v>2161</v>
      </c>
      <c r="F3341" t="s">
        <v>2214</v>
      </c>
      <c r="G3341" t="s">
        <v>35</v>
      </c>
      <c r="H3341" t="s">
        <v>2215</v>
      </c>
      <c r="I3341" t="s">
        <v>839</v>
      </c>
      <c r="J3341" t="s">
        <v>304</v>
      </c>
      <c r="K3341" t="s">
        <v>305</v>
      </c>
      <c r="L3341" t="s">
        <v>301</v>
      </c>
      <c r="M3341" t="s">
        <v>38</v>
      </c>
      <c r="N3341" t="s">
        <v>668</v>
      </c>
      <c r="O3341" s="23">
        <v>231</v>
      </c>
      <c r="P3341" s="9">
        <v>4.96</v>
      </c>
      <c r="Q3341" t="s">
        <v>40</v>
      </c>
      <c r="R3341">
        <v>5063</v>
      </c>
      <c r="S3341" s="9">
        <v>46.53</v>
      </c>
      <c r="T3341" s="26">
        <v>5.99</v>
      </c>
      <c r="U3341" s="8">
        <v>278.70999999999998</v>
      </c>
      <c r="V3341" t="s">
        <v>5700</v>
      </c>
      <c r="W3341" t="s">
        <v>2007</v>
      </c>
      <c r="X3341" t="s">
        <v>42</v>
      </c>
      <c r="Y3341" t="s">
        <v>2217</v>
      </c>
      <c r="AA3341" s="1">
        <f t="shared" si="381"/>
        <v>45997</v>
      </c>
      <c r="AB3341" s="2">
        <f t="shared" si="382"/>
        <v>12</v>
      </c>
      <c r="AC3341" s="2">
        <f t="shared" si="383"/>
        <v>2025</v>
      </c>
      <c r="AD3341" s="2" t="str">
        <f>IFERROR(VLOOKUP(A3341,'Aux Área'!$A$4:$B$123,2,0),"-")</f>
        <v>APH</v>
      </c>
    </row>
    <row r="3342" spans="1:30" x14ac:dyDescent="0.3">
      <c r="A3342" t="s">
        <v>2181</v>
      </c>
      <c r="B3342" t="s">
        <v>4595</v>
      </c>
      <c r="C3342" t="s">
        <v>5701</v>
      </c>
      <c r="D3342" t="s">
        <v>2160</v>
      </c>
      <c r="E3342" t="s">
        <v>2161</v>
      </c>
      <c r="F3342" t="s">
        <v>2184</v>
      </c>
      <c r="G3342" t="s">
        <v>1135</v>
      </c>
      <c r="H3342" t="s">
        <v>2185</v>
      </c>
      <c r="I3342" t="s">
        <v>2186</v>
      </c>
      <c r="J3342" t="s">
        <v>237</v>
      </c>
      <c r="K3342" t="s">
        <v>238</v>
      </c>
      <c r="L3342" t="s">
        <v>110</v>
      </c>
      <c r="M3342" t="s">
        <v>38</v>
      </c>
      <c r="N3342" t="s">
        <v>668</v>
      </c>
      <c r="O3342" s="23">
        <v>655</v>
      </c>
      <c r="P3342" s="9">
        <v>15.98</v>
      </c>
      <c r="Q3342" t="s">
        <v>40</v>
      </c>
      <c r="R3342">
        <v>37558</v>
      </c>
      <c r="S3342" s="9">
        <v>41</v>
      </c>
      <c r="T3342" s="26">
        <v>6.39</v>
      </c>
      <c r="U3342" s="8">
        <v>261.99</v>
      </c>
      <c r="V3342" t="s">
        <v>41</v>
      </c>
      <c r="W3342" t="s">
        <v>2007</v>
      </c>
      <c r="X3342" t="s">
        <v>42</v>
      </c>
      <c r="Y3342" t="s">
        <v>2188</v>
      </c>
      <c r="AA3342" s="1">
        <f t="shared" si="381"/>
        <v>45997</v>
      </c>
      <c r="AB3342" s="2">
        <f t="shared" si="382"/>
        <v>12</v>
      </c>
      <c r="AC3342" s="2">
        <f t="shared" si="383"/>
        <v>2025</v>
      </c>
      <c r="AD3342" s="2" t="str">
        <f>IFERROR(VLOOKUP(A3342,'Aux Área'!$A$4:$B$123,2,0),"-")</f>
        <v>INSPEÇÃO</v>
      </c>
    </row>
    <row r="3343" spans="1:30" x14ac:dyDescent="0.3">
      <c r="A3343" t="s">
        <v>2461</v>
      </c>
      <c r="B3343" t="s">
        <v>5008</v>
      </c>
      <c r="C3343" t="s">
        <v>5702</v>
      </c>
      <c r="D3343" t="s">
        <v>5160</v>
      </c>
      <c r="E3343" t="s">
        <v>5161</v>
      </c>
      <c r="F3343" t="s">
        <v>3574</v>
      </c>
      <c r="G3343" t="s">
        <v>1135</v>
      </c>
      <c r="H3343" t="s">
        <v>2275</v>
      </c>
      <c r="I3343" t="s">
        <v>1497</v>
      </c>
      <c r="J3343" t="s">
        <v>275</v>
      </c>
      <c r="K3343" t="s">
        <v>276</v>
      </c>
      <c r="L3343" t="s">
        <v>124</v>
      </c>
      <c r="M3343" t="s">
        <v>38</v>
      </c>
      <c r="N3343" t="s">
        <v>39</v>
      </c>
      <c r="O3343" s="23">
        <v>368</v>
      </c>
      <c r="P3343" s="9">
        <v>10.01</v>
      </c>
      <c r="Q3343" t="s">
        <v>40</v>
      </c>
      <c r="R3343">
        <v>21726</v>
      </c>
      <c r="S3343" s="9">
        <v>36.78</v>
      </c>
      <c r="T3343" s="26">
        <v>4.49</v>
      </c>
      <c r="U3343" s="8">
        <v>165.14</v>
      </c>
      <c r="V3343" t="s">
        <v>5703</v>
      </c>
      <c r="W3343" t="s">
        <v>2276</v>
      </c>
      <c r="X3343" t="s">
        <v>42</v>
      </c>
      <c r="Y3343" t="s">
        <v>2277</v>
      </c>
      <c r="AA3343" s="1">
        <f t="shared" si="381"/>
        <v>45997</v>
      </c>
      <c r="AB3343" s="2">
        <f t="shared" si="382"/>
        <v>12</v>
      </c>
      <c r="AC3343" s="2">
        <f t="shared" si="383"/>
        <v>2025</v>
      </c>
      <c r="AD3343" s="2" t="str">
        <f>IFERROR(VLOOKUP(A3343,'Aux Área'!$A$4:$B$123,2,0),"-")</f>
        <v>INSPEÇÃO</v>
      </c>
    </row>
    <row r="3344" spans="1:30" x14ac:dyDescent="0.3">
      <c r="A3344" t="s">
        <v>2282</v>
      </c>
      <c r="B3344" t="s">
        <v>4679</v>
      </c>
      <c r="C3344" t="s">
        <v>5704</v>
      </c>
      <c r="D3344" t="s">
        <v>4124</v>
      </c>
      <c r="E3344" t="s">
        <v>4125</v>
      </c>
      <c r="F3344" t="s">
        <v>2285</v>
      </c>
      <c r="G3344" t="s">
        <v>1135</v>
      </c>
      <c r="H3344" t="s">
        <v>2275</v>
      </c>
      <c r="I3344" t="s">
        <v>1497</v>
      </c>
      <c r="J3344" t="s">
        <v>1681</v>
      </c>
      <c r="K3344" t="s">
        <v>1682</v>
      </c>
      <c r="L3344" t="s">
        <v>141</v>
      </c>
      <c r="M3344" t="s">
        <v>38</v>
      </c>
      <c r="N3344" t="s">
        <v>39</v>
      </c>
      <c r="O3344" s="23">
        <v>422</v>
      </c>
      <c r="P3344" s="9">
        <v>9.69</v>
      </c>
      <c r="Q3344" t="s">
        <v>40</v>
      </c>
      <c r="R3344">
        <v>35147</v>
      </c>
      <c r="S3344" s="9">
        <v>43.54</v>
      </c>
      <c r="T3344" s="26">
        <v>4.6399999999999997</v>
      </c>
      <c r="U3344" s="8">
        <v>202.03</v>
      </c>
      <c r="V3344" t="s">
        <v>41</v>
      </c>
      <c r="W3344" t="s">
        <v>2276</v>
      </c>
      <c r="X3344" t="s">
        <v>42</v>
      </c>
      <c r="Y3344" t="s">
        <v>2277</v>
      </c>
      <c r="AA3344" s="1">
        <f t="shared" si="381"/>
        <v>45997</v>
      </c>
      <c r="AB3344" s="2">
        <f t="shared" si="382"/>
        <v>12</v>
      </c>
      <c r="AC3344" s="2">
        <f t="shared" si="383"/>
        <v>2025</v>
      </c>
      <c r="AD3344" s="2" t="str">
        <f>IFERROR(VLOOKUP(A3344,'Aux Área'!$A$4:$B$123,2,0),"-")</f>
        <v>INSPEÇÃO</v>
      </c>
    </row>
    <row r="3345" spans="1:30" x14ac:dyDescent="0.3">
      <c r="A3345" t="s">
        <v>2260</v>
      </c>
      <c r="B3345" t="s">
        <v>113</v>
      </c>
      <c r="C3345" t="s">
        <v>5705</v>
      </c>
      <c r="D3345" t="s">
        <v>3098</v>
      </c>
      <c r="E3345" t="s">
        <v>3099</v>
      </c>
      <c r="F3345" t="s">
        <v>2262</v>
      </c>
      <c r="G3345" t="s">
        <v>35</v>
      </c>
      <c r="H3345" t="s">
        <v>2263</v>
      </c>
      <c r="I3345" t="s">
        <v>2186</v>
      </c>
      <c r="J3345" t="s">
        <v>1681</v>
      </c>
      <c r="K3345" t="s">
        <v>1682</v>
      </c>
      <c r="L3345" t="s">
        <v>141</v>
      </c>
      <c r="M3345" t="s">
        <v>38</v>
      </c>
      <c r="N3345" t="s">
        <v>668</v>
      </c>
      <c r="O3345" s="23">
        <v>917</v>
      </c>
      <c r="P3345" s="9">
        <v>14.14</v>
      </c>
      <c r="Q3345" t="s">
        <v>40</v>
      </c>
      <c r="R3345">
        <v>32557</v>
      </c>
      <c r="S3345" s="9">
        <v>64.87</v>
      </c>
      <c r="T3345" s="26">
        <v>6.49</v>
      </c>
      <c r="U3345" s="8">
        <v>421.03</v>
      </c>
      <c r="V3345" t="s">
        <v>41</v>
      </c>
      <c r="W3345" t="s">
        <v>2007</v>
      </c>
      <c r="X3345" t="s">
        <v>42</v>
      </c>
      <c r="Y3345" t="s">
        <v>1740</v>
      </c>
      <c r="AA3345" s="1">
        <f t="shared" si="381"/>
        <v>45997</v>
      </c>
      <c r="AB3345" s="2">
        <f t="shared" si="382"/>
        <v>12</v>
      </c>
      <c r="AC3345" s="2">
        <f t="shared" si="383"/>
        <v>2025</v>
      </c>
      <c r="AD3345" s="2" t="str">
        <f>IFERROR(VLOOKUP(A3345,'Aux Área'!$A$4:$B$123,2,0),"-")</f>
        <v>INSPEÇÃO</v>
      </c>
    </row>
    <row r="3346" spans="1:30" x14ac:dyDescent="0.3">
      <c r="A3346" t="s">
        <v>2306</v>
      </c>
      <c r="B3346" t="s">
        <v>4613</v>
      </c>
      <c r="C3346" t="s">
        <v>5706</v>
      </c>
      <c r="D3346" t="s">
        <v>4386</v>
      </c>
      <c r="E3346" t="s">
        <v>4387</v>
      </c>
      <c r="F3346" t="s">
        <v>2309</v>
      </c>
      <c r="G3346" t="s">
        <v>1135</v>
      </c>
      <c r="H3346" t="s">
        <v>2275</v>
      </c>
      <c r="I3346" t="s">
        <v>1497</v>
      </c>
      <c r="J3346" t="s">
        <v>1665</v>
      </c>
      <c r="K3346" t="s">
        <v>1666</v>
      </c>
      <c r="L3346" t="s">
        <v>301</v>
      </c>
      <c r="M3346" t="s">
        <v>38</v>
      </c>
      <c r="N3346" t="s">
        <v>39</v>
      </c>
      <c r="O3346" s="23">
        <v>511</v>
      </c>
      <c r="P3346" s="9">
        <v>11.02</v>
      </c>
      <c r="Q3346" t="s">
        <v>40</v>
      </c>
      <c r="R3346">
        <v>33906</v>
      </c>
      <c r="S3346" s="9">
        <v>46.39</v>
      </c>
      <c r="T3346" s="26">
        <v>4.3899999999999997</v>
      </c>
      <c r="U3346" s="8">
        <v>203.65</v>
      </c>
      <c r="V3346" t="s">
        <v>5707</v>
      </c>
      <c r="W3346" t="s">
        <v>2276</v>
      </c>
      <c r="X3346" t="s">
        <v>42</v>
      </c>
      <c r="Y3346" t="s">
        <v>2277</v>
      </c>
      <c r="AA3346" s="1">
        <f t="shared" si="381"/>
        <v>45997</v>
      </c>
      <c r="AB3346" s="2">
        <f t="shared" si="382"/>
        <v>12</v>
      </c>
      <c r="AC3346" s="2">
        <f t="shared" si="383"/>
        <v>2025</v>
      </c>
      <c r="AD3346" s="2" t="str">
        <f>IFERROR(VLOOKUP(A3346,'Aux Área'!$A$4:$B$123,2,0),"-")</f>
        <v>INSPEÇÃO</v>
      </c>
    </row>
    <row r="3347" spans="1:30" x14ac:dyDescent="0.3">
      <c r="A3347" t="s">
        <v>2638</v>
      </c>
      <c r="B3347" t="s">
        <v>4593</v>
      </c>
      <c r="C3347" t="s">
        <v>5708</v>
      </c>
      <c r="D3347" t="s">
        <v>3193</v>
      </c>
      <c r="E3347" t="s">
        <v>3194</v>
      </c>
      <c r="F3347" t="s">
        <v>2641</v>
      </c>
      <c r="G3347" t="s">
        <v>1135</v>
      </c>
      <c r="H3347" t="s">
        <v>2275</v>
      </c>
      <c r="I3347" t="s">
        <v>1497</v>
      </c>
      <c r="J3347" t="s">
        <v>275</v>
      </c>
      <c r="K3347" t="s">
        <v>276</v>
      </c>
      <c r="L3347" t="s">
        <v>124</v>
      </c>
      <c r="M3347" t="s">
        <v>38</v>
      </c>
      <c r="N3347" t="s">
        <v>39</v>
      </c>
      <c r="O3347" s="23">
        <v>365</v>
      </c>
      <c r="P3347" s="9">
        <v>10.98</v>
      </c>
      <c r="Q3347" t="s">
        <v>40</v>
      </c>
      <c r="R3347">
        <v>32564</v>
      </c>
      <c r="S3347" s="9">
        <v>33.25</v>
      </c>
      <c r="T3347" s="26">
        <v>4.49</v>
      </c>
      <c r="U3347" s="8">
        <v>149.29</v>
      </c>
      <c r="V3347" t="s">
        <v>5709</v>
      </c>
      <c r="W3347" t="s">
        <v>2276</v>
      </c>
      <c r="X3347" t="s">
        <v>42</v>
      </c>
      <c r="Y3347" t="s">
        <v>2277</v>
      </c>
      <c r="AA3347" s="1">
        <f t="shared" si="381"/>
        <v>45997</v>
      </c>
      <c r="AB3347" s="2">
        <f t="shared" si="382"/>
        <v>12</v>
      </c>
      <c r="AC3347" s="2">
        <f t="shared" si="383"/>
        <v>2025</v>
      </c>
      <c r="AD3347" s="2" t="str">
        <f>IFERROR(VLOOKUP(A3347,'Aux Área'!$A$4:$B$123,2,0),"-")</f>
        <v>INSPEÇÃO</v>
      </c>
    </row>
    <row r="3348" spans="1:30" x14ac:dyDescent="0.3">
      <c r="A3348" t="s">
        <v>2278</v>
      </c>
      <c r="B3348" t="s">
        <v>4664</v>
      </c>
      <c r="C3348" t="s">
        <v>5710</v>
      </c>
      <c r="D3348" t="s">
        <v>3310</v>
      </c>
      <c r="E3348" t="s">
        <v>3311</v>
      </c>
      <c r="F3348" t="s">
        <v>2281</v>
      </c>
      <c r="G3348" t="s">
        <v>1135</v>
      </c>
      <c r="H3348" t="s">
        <v>2275</v>
      </c>
      <c r="I3348" t="s">
        <v>1497</v>
      </c>
      <c r="J3348" t="s">
        <v>169</v>
      </c>
      <c r="K3348" t="s">
        <v>170</v>
      </c>
      <c r="L3348" t="s">
        <v>124</v>
      </c>
      <c r="M3348" t="s">
        <v>38</v>
      </c>
      <c r="N3348" t="s">
        <v>39</v>
      </c>
      <c r="O3348" s="23">
        <v>287</v>
      </c>
      <c r="P3348" s="9">
        <v>8.44</v>
      </c>
      <c r="Q3348" t="s">
        <v>40</v>
      </c>
      <c r="R3348">
        <v>41048</v>
      </c>
      <c r="S3348" s="9">
        <v>34</v>
      </c>
      <c r="T3348" s="26">
        <v>4.49</v>
      </c>
      <c r="U3348" s="8">
        <v>152.66</v>
      </c>
      <c r="V3348" t="s">
        <v>41</v>
      </c>
      <c r="W3348" t="s">
        <v>2276</v>
      </c>
      <c r="X3348" t="s">
        <v>42</v>
      </c>
      <c r="Y3348" t="s">
        <v>2277</v>
      </c>
      <c r="AA3348" s="1">
        <f t="shared" si="381"/>
        <v>45997</v>
      </c>
      <c r="AB3348" s="2">
        <f t="shared" si="382"/>
        <v>12</v>
      </c>
      <c r="AC3348" s="2">
        <f t="shared" si="383"/>
        <v>2025</v>
      </c>
      <c r="AD3348" s="2" t="str">
        <f>IFERROR(VLOOKUP(A3348,'Aux Área'!$A$4:$B$123,2,0),"-")</f>
        <v>INSPEÇÃO</v>
      </c>
    </row>
    <row r="3349" spans="1:30" x14ac:dyDescent="0.3">
      <c r="A3349" t="s">
        <v>2314</v>
      </c>
      <c r="B3349" t="s">
        <v>4624</v>
      </c>
      <c r="C3349" t="s">
        <v>5711</v>
      </c>
      <c r="D3349" t="s">
        <v>3410</v>
      </c>
      <c r="E3349" t="s">
        <v>3411</v>
      </c>
      <c r="F3349" t="s">
        <v>2317</v>
      </c>
      <c r="G3349" t="s">
        <v>1300</v>
      </c>
      <c r="H3349" t="s">
        <v>1301</v>
      </c>
      <c r="I3349" t="s">
        <v>37</v>
      </c>
      <c r="J3349" t="s">
        <v>231</v>
      </c>
      <c r="K3349" t="s">
        <v>232</v>
      </c>
      <c r="L3349" t="s">
        <v>217</v>
      </c>
      <c r="M3349" t="s">
        <v>38</v>
      </c>
      <c r="N3349" t="s">
        <v>39</v>
      </c>
      <c r="O3349" s="23">
        <v>423</v>
      </c>
      <c r="P3349" s="9">
        <v>10.7</v>
      </c>
      <c r="Q3349" t="s">
        <v>40</v>
      </c>
      <c r="R3349">
        <v>41867</v>
      </c>
      <c r="S3349" s="9">
        <v>39.54</v>
      </c>
      <c r="T3349" s="26">
        <v>4.4210000000000003</v>
      </c>
      <c r="U3349" s="8">
        <v>174.79</v>
      </c>
      <c r="V3349" t="s">
        <v>5712</v>
      </c>
      <c r="W3349" t="s">
        <v>2276</v>
      </c>
      <c r="X3349" t="s">
        <v>42</v>
      </c>
      <c r="Y3349" t="s">
        <v>2277</v>
      </c>
      <c r="AA3349" s="1">
        <f t="shared" si="381"/>
        <v>45997</v>
      </c>
      <c r="AB3349" s="2">
        <f t="shared" si="382"/>
        <v>12</v>
      </c>
      <c r="AC3349" s="2">
        <f t="shared" si="383"/>
        <v>2025</v>
      </c>
      <c r="AD3349" s="2" t="str">
        <f>IFERROR(VLOOKUP(A3349,'Aux Área'!$A$4:$B$123,2,0),"-")</f>
        <v>INSPEÇÃO</v>
      </c>
    </row>
    <row r="3350" spans="1:30" x14ac:dyDescent="0.3">
      <c r="A3350" t="s">
        <v>52</v>
      </c>
      <c r="B3350" t="s">
        <v>1449</v>
      </c>
      <c r="C3350" t="s">
        <v>5713</v>
      </c>
      <c r="D3350" t="s">
        <v>2160</v>
      </c>
      <c r="E3350" t="s">
        <v>2161</v>
      </c>
      <c r="F3350" t="s">
        <v>53</v>
      </c>
      <c r="G3350" t="s">
        <v>1500</v>
      </c>
      <c r="H3350" t="s">
        <v>36</v>
      </c>
      <c r="I3350" t="s">
        <v>37</v>
      </c>
      <c r="J3350" t="s">
        <v>188</v>
      </c>
      <c r="K3350" t="s">
        <v>189</v>
      </c>
      <c r="L3350" t="s">
        <v>190</v>
      </c>
      <c r="M3350" t="s">
        <v>38</v>
      </c>
      <c r="N3350" t="s">
        <v>39</v>
      </c>
      <c r="O3350" s="23">
        <v>350</v>
      </c>
      <c r="P3350" s="9">
        <v>8.8000000000000007</v>
      </c>
      <c r="Q3350" t="s">
        <v>40</v>
      </c>
      <c r="R3350">
        <v>37833</v>
      </c>
      <c r="S3350" s="9">
        <v>39.78</v>
      </c>
      <c r="T3350" s="26">
        <v>4.49</v>
      </c>
      <c r="U3350" s="8">
        <v>178.61</v>
      </c>
      <c r="V3350" t="s">
        <v>112</v>
      </c>
      <c r="W3350" t="s">
        <v>2007</v>
      </c>
      <c r="X3350" t="s">
        <v>42</v>
      </c>
      <c r="Y3350" t="s">
        <v>1740</v>
      </c>
      <c r="AA3350" s="1">
        <f t="shared" si="381"/>
        <v>45997</v>
      </c>
      <c r="AB3350" s="2">
        <f t="shared" si="382"/>
        <v>12</v>
      </c>
      <c r="AC3350" s="2">
        <f t="shared" si="383"/>
        <v>2025</v>
      </c>
      <c r="AD3350" s="2" t="str">
        <f>IFERROR(VLOOKUP(A3350,'Aux Área'!$A$4:$B$123,2,0),"-")</f>
        <v>OPERAÇÃO</v>
      </c>
    </row>
    <row r="3351" spans="1:30" x14ac:dyDescent="0.3">
      <c r="A3351" t="s">
        <v>2643</v>
      </c>
      <c r="B3351" t="s">
        <v>2307</v>
      </c>
      <c r="C3351" t="s">
        <v>5714</v>
      </c>
      <c r="D3351" t="s">
        <v>3788</v>
      </c>
      <c r="E3351" t="s">
        <v>3789</v>
      </c>
      <c r="F3351" t="s">
        <v>2646</v>
      </c>
      <c r="G3351" t="s">
        <v>1300</v>
      </c>
      <c r="H3351" t="s">
        <v>1301</v>
      </c>
      <c r="I3351" t="s">
        <v>37</v>
      </c>
      <c r="J3351" t="s">
        <v>5653</v>
      </c>
      <c r="K3351" t="s">
        <v>123</v>
      </c>
      <c r="L3351" t="s">
        <v>124</v>
      </c>
      <c r="M3351" t="s">
        <v>38</v>
      </c>
      <c r="N3351" t="s">
        <v>39</v>
      </c>
      <c r="O3351" s="23">
        <v>406</v>
      </c>
      <c r="P3351" s="9">
        <v>10.34</v>
      </c>
      <c r="Q3351" t="s">
        <v>40</v>
      </c>
      <c r="R3351">
        <v>35076</v>
      </c>
      <c r="S3351" s="9">
        <v>39.270000000000003</v>
      </c>
      <c r="T3351" s="26">
        <v>4.4909999999999997</v>
      </c>
      <c r="U3351" s="8">
        <v>176.36</v>
      </c>
      <c r="V3351" t="s">
        <v>41</v>
      </c>
      <c r="W3351" t="s">
        <v>2276</v>
      </c>
      <c r="X3351" t="s">
        <v>42</v>
      </c>
      <c r="Y3351" t="s">
        <v>2277</v>
      </c>
      <c r="AA3351" s="1">
        <f t="shared" si="381"/>
        <v>45997</v>
      </c>
      <c r="AB3351" s="2">
        <f t="shared" si="382"/>
        <v>12</v>
      </c>
      <c r="AC3351" s="2">
        <f t="shared" si="383"/>
        <v>2025</v>
      </c>
      <c r="AD3351" s="2" t="str">
        <f>IFERROR(VLOOKUP(A3351,'Aux Área'!$A$4:$B$123,2,0),"-")</f>
        <v>INSPEÇÃO</v>
      </c>
    </row>
    <row r="3352" spans="1:30" x14ac:dyDescent="0.3">
      <c r="A3352" t="s">
        <v>1979</v>
      </c>
      <c r="C3352" t="s">
        <v>15686</v>
      </c>
      <c r="F3352" t="s">
        <v>1982</v>
      </c>
      <c r="K3352" t="s">
        <v>166</v>
      </c>
      <c r="N3352" t="s">
        <v>15690</v>
      </c>
      <c r="O3352" t="s">
        <v>15244</v>
      </c>
      <c r="P3352" s="9" t="s">
        <v>15244</v>
      </c>
      <c r="Q3352" t="s">
        <v>40</v>
      </c>
      <c r="R3352" t="s">
        <v>15244</v>
      </c>
      <c r="S3352">
        <v>60</v>
      </c>
      <c r="U3352" s="8">
        <v>378</v>
      </c>
      <c r="X3352" t="s">
        <v>42</v>
      </c>
      <c r="Y3352" t="s">
        <v>1986</v>
      </c>
      <c r="AA3352" s="1">
        <f>IFERROR(DATEVALUE(C3352),"-")</f>
        <v>45997</v>
      </c>
      <c r="AB3352" s="2">
        <f>IFERROR(MONTH(AA3352),"-")</f>
        <v>12</v>
      </c>
      <c r="AC3352" s="2">
        <f>IFERROR(YEAR(AA3352),"-")</f>
        <v>2025</v>
      </c>
      <c r="AD3352" s="2" t="str">
        <f>IFERROR(VLOOKUP(A3352,'Aux Área'!$A$4:$B$123,2,0),"-")</f>
        <v>PESADOS</v>
      </c>
    </row>
    <row r="3353" spans="1:30" x14ac:dyDescent="0.3">
      <c r="A3353" t="s">
        <v>2461</v>
      </c>
      <c r="B3353" t="s">
        <v>5008</v>
      </c>
      <c r="C3353" t="s">
        <v>5715</v>
      </c>
      <c r="D3353" t="s">
        <v>3135</v>
      </c>
      <c r="E3353" t="s">
        <v>3136</v>
      </c>
      <c r="F3353" t="s">
        <v>3574</v>
      </c>
      <c r="G3353" t="s">
        <v>1135</v>
      </c>
      <c r="H3353" t="s">
        <v>2275</v>
      </c>
      <c r="I3353" t="s">
        <v>1497</v>
      </c>
      <c r="J3353" t="s">
        <v>188</v>
      </c>
      <c r="K3353" t="s">
        <v>189</v>
      </c>
      <c r="L3353" t="s">
        <v>190</v>
      </c>
      <c r="M3353" t="s">
        <v>38</v>
      </c>
      <c r="N3353" t="s">
        <v>39</v>
      </c>
      <c r="O3353" s="23">
        <v>409</v>
      </c>
      <c r="P3353" s="9">
        <v>11.58</v>
      </c>
      <c r="Q3353" t="s">
        <v>40</v>
      </c>
      <c r="R3353">
        <v>22135</v>
      </c>
      <c r="S3353" s="9">
        <v>35.33</v>
      </c>
      <c r="T3353" s="26">
        <v>4.49</v>
      </c>
      <c r="U3353" s="8">
        <v>158.63</v>
      </c>
      <c r="V3353" t="s">
        <v>112</v>
      </c>
      <c r="W3353" t="s">
        <v>2276</v>
      </c>
      <c r="X3353" t="s">
        <v>42</v>
      </c>
      <c r="Y3353" t="s">
        <v>2277</v>
      </c>
      <c r="AA3353" s="1">
        <f t="shared" ref="AA3353:AA3361" si="384">DATEVALUE(C3353)</f>
        <v>45997</v>
      </c>
      <c r="AB3353" s="2">
        <f t="shared" ref="AB3353:AB3361" si="385">MONTH(AA3353)</f>
        <v>12</v>
      </c>
      <c r="AC3353" s="2">
        <f t="shared" ref="AC3353:AC3361" si="386">YEAR(AA3353)</f>
        <v>2025</v>
      </c>
      <c r="AD3353" s="2" t="str">
        <f>IFERROR(VLOOKUP(A3353,'Aux Área'!$A$4:$B$123,2,0),"-")</f>
        <v>INSPEÇÃO</v>
      </c>
    </row>
    <row r="3354" spans="1:30" x14ac:dyDescent="0.3">
      <c r="A3354" t="s">
        <v>2643</v>
      </c>
      <c r="B3354" t="s">
        <v>2307</v>
      </c>
      <c r="C3354" t="s">
        <v>5716</v>
      </c>
      <c r="D3354" t="s">
        <v>2160</v>
      </c>
      <c r="E3354" t="s">
        <v>2161</v>
      </c>
      <c r="F3354" t="s">
        <v>2646</v>
      </c>
      <c r="G3354" t="s">
        <v>1300</v>
      </c>
      <c r="H3354" t="s">
        <v>1301</v>
      </c>
      <c r="I3354" t="s">
        <v>37</v>
      </c>
      <c r="J3354" t="s">
        <v>5653</v>
      </c>
      <c r="K3354" t="s">
        <v>123</v>
      </c>
      <c r="L3354" t="s">
        <v>124</v>
      </c>
      <c r="M3354" t="s">
        <v>38</v>
      </c>
      <c r="N3354" t="s">
        <v>39</v>
      </c>
      <c r="O3354" s="23">
        <v>409</v>
      </c>
      <c r="P3354" s="9">
        <v>9.3800000000000008</v>
      </c>
      <c r="Q3354" t="s">
        <v>40</v>
      </c>
      <c r="R3354">
        <v>35485</v>
      </c>
      <c r="S3354" s="9">
        <v>43.62</v>
      </c>
      <c r="T3354" s="26">
        <v>4.6900000000000004</v>
      </c>
      <c r="U3354" s="8">
        <v>204.58</v>
      </c>
      <c r="V3354" t="s">
        <v>41</v>
      </c>
      <c r="W3354" t="s">
        <v>2276</v>
      </c>
      <c r="X3354" t="s">
        <v>42</v>
      </c>
      <c r="Y3354" t="s">
        <v>2277</v>
      </c>
      <c r="AA3354" s="1">
        <f t="shared" si="384"/>
        <v>45997</v>
      </c>
      <c r="AB3354" s="2">
        <f t="shared" si="385"/>
        <v>12</v>
      </c>
      <c r="AC3354" s="2">
        <f t="shared" si="386"/>
        <v>2025</v>
      </c>
      <c r="AD3354" s="2" t="str">
        <f>IFERROR(VLOOKUP(A3354,'Aux Área'!$A$4:$B$123,2,0),"-")</f>
        <v>INSPEÇÃO</v>
      </c>
    </row>
    <row r="3355" spans="1:30" x14ac:dyDescent="0.3">
      <c r="A3355" t="s">
        <v>2282</v>
      </c>
      <c r="B3355" t="s">
        <v>4679</v>
      </c>
      <c r="C3355" t="s">
        <v>5717</v>
      </c>
      <c r="D3355" t="s">
        <v>3162</v>
      </c>
      <c r="E3355" t="s">
        <v>3163</v>
      </c>
      <c r="F3355" t="s">
        <v>2285</v>
      </c>
      <c r="G3355" t="s">
        <v>1135</v>
      </c>
      <c r="H3355" t="s">
        <v>2275</v>
      </c>
      <c r="I3355" t="s">
        <v>1497</v>
      </c>
      <c r="J3355" t="s">
        <v>165</v>
      </c>
      <c r="K3355" t="s">
        <v>166</v>
      </c>
      <c r="L3355" t="s">
        <v>167</v>
      </c>
      <c r="M3355" t="s">
        <v>38</v>
      </c>
      <c r="N3355" t="s">
        <v>39</v>
      </c>
      <c r="O3355" s="23">
        <v>238</v>
      </c>
      <c r="P3355" s="9">
        <v>8.4</v>
      </c>
      <c r="Q3355" t="s">
        <v>40</v>
      </c>
      <c r="R3355">
        <v>35385</v>
      </c>
      <c r="S3355" s="9">
        <v>28.35</v>
      </c>
      <c r="T3355" s="26">
        <v>4.5609999999999999</v>
      </c>
      <c r="U3355" s="8">
        <v>129.31</v>
      </c>
      <c r="V3355" t="s">
        <v>41</v>
      </c>
      <c r="W3355" t="s">
        <v>2276</v>
      </c>
      <c r="X3355" t="s">
        <v>42</v>
      </c>
      <c r="Y3355" t="s">
        <v>2277</v>
      </c>
      <c r="AA3355" s="1">
        <f t="shared" si="384"/>
        <v>45997</v>
      </c>
      <c r="AB3355" s="2">
        <f t="shared" si="385"/>
        <v>12</v>
      </c>
      <c r="AC3355" s="2">
        <f t="shared" si="386"/>
        <v>2025</v>
      </c>
      <c r="AD3355" s="2" t="str">
        <f>IFERROR(VLOOKUP(A3355,'Aux Área'!$A$4:$B$123,2,0),"-")</f>
        <v>INSPEÇÃO</v>
      </c>
    </row>
    <row r="3356" spans="1:30" x14ac:dyDescent="0.3">
      <c r="A3356" t="s">
        <v>2318</v>
      </c>
      <c r="B3356" t="s">
        <v>2733</v>
      </c>
      <c r="C3356" t="s">
        <v>5718</v>
      </c>
      <c r="D3356" t="s">
        <v>3205</v>
      </c>
      <c r="E3356" t="s">
        <v>3206</v>
      </c>
      <c r="F3356" t="s">
        <v>4203</v>
      </c>
      <c r="G3356" t="s">
        <v>1135</v>
      </c>
      <c r="H3356" t="s">
        <v>2185</v>
      </c>
      <c r="I3356" t="s">
        <v>2186</v>
      </c>
      <c r="J3356" t="s">
        <v>175</v>
      </c>
      <c r="K3356" t="s">
        <v>176</v>
      </c>
      <c r="L3356" t="s">
        <v>177</v>
      </c>
      <c r="M3356" t="s">
        <v>38</v>
      </c>
      <c r="N3356" t="s">
        <v>668</v>
      </c>
      <c r="O3356" s="23">
        <v>822</v>
      </c>
      <c r="P3356" s="9">
        <v>13.48</v>
      </c>
      <c r="Q3356" t="s">
        <v>40</v>
      </c>
      <c r="R3356">
        <v>32342</v>
      </c>
      <c r="S3356" s="9">
        <v>61</v>
      </c>
      <c r="T3356" s="26">
        <v>6.19</v>
      </c>
      <c r="U3356" s="8">
        <v>377.59</v>
      </c>
      <c r="V3356" t="s">
        <v>112</v>
      </c>
      <c r="W3356" t="s">
        <v>2007</v>
      </c>
      <c r="X3356" t="s">
        <v>42</v>
      </c>
      <c r="Y3356" t="s">
        <v>2188</v>
      </c>
      <c r="AA3356" s="1">
        <f t="shared" si="384"/>
        <v>45997</v>
      </c>
      <c r="AB3356" s="2">
        <f t="shared" si="385"/>
        <v>12</v>
      </c>
      <c r="AC3356" s="2">
        <f t="shared" si="386"/>
        <v>2025</v>
      </c>
      <c r="AD3356" s="2" t="str">
        <f>IFERROR(VLOOKUP(A3356,'Aux Área'!$A$4:$B$123,2,0),"-")</f>
        <v>INSPEÇÃO</v>
      </c>
    </row>
    <row r="3357" spans="1:30" x14ac:dyDescent="0.3">
      <c r="A3357" t="s">
        <v>3092</v>
      </c>
      <c r="B3357" t="s">
        <v>4774</v>
      </c>
      <c r="C3357" t="s">
        <v>5719</v>
      </c>
      <c r="D3357" t="s">
        <v>3246</v>
      </c>
      <c r="E3357" t="s">
        <v>3247</v>
      </c>
      <c r="F3357" t="s">
        <v>3594</v>
      </c>
      <c r="G3357" t="s">
        <v>1135</v>
      </c>
      <c r="H3357" t="s">
        <v>2275</v>
      </c>
      <c r="I3357" t="s">
        <v>1497</v>
      </c>
      <c r="J3357" t="s">
        <v>1681</v>
      </c>
      <c r="K3357" t="s">
        <v>1682</v>
      </c>
      <c r="L3357" t="s">
        <v>141</v>
      </c>
      <c r="M3357" t="s">
        <v>38</v>
      </c>
      <c r="N3357" t="s">
        <v>39</v>
      </c>
      <c r="O3357" s="23">
        <v>284</v>
      </c>
      <c r="P3357" s="9">
        <v>8.09</v>
      </c>
      <c r="Q3357" t="s">
        <v>40</v>
      </c>
      <c r="R3357">
        <v>19522</v>
      </c>
      <c r="S3357" s="9">
        <v>35.090000000000003</v>
      </c>
      <c r="T3357" s="26">
        <v>4.6399999999999997</v>
      </c>
      <c r="U3357" s="8">
        <v>162.81</v>
      </c>
      <c r="V3357" t="s">
        <v>41</v>
      </c>
      <c r="W3357" t="s">
        <v>2276</v>
      </c>
      <c r="X3357" t="s">
        <v>42</v>
      </c>
      <c r="Y3357" t="s">
        <v>2277</v>
      </c>
      <c r="AA3357" s="1">
        <f t="shared" si="384"/>
        <v>45997</v>
      </c>
      <c r="AB3357" s="2">
        <f t="shared" si="385"/>
        <v>12</v>
      </c>
      <c r="AC3357" s="2">
        <f t="shared" si="386"/>
        <v>2025</v>
      </c>
      <c r="AD3357" s="2" t="str">
        <f>IFERROR(VLOOKUP(A3357,'Aux Área'!$A$4:$B$123,2,0),"-")</f>
        <v>INSPEÇÃO</v>
      </c>
    </row>
    <row r="3358" spans="1:30" x14ac:dyDescent="0.3">
      <c r="A3358" t="s">
        <v>2306</v>
      </c>
      <c r="B3358" t="s">
        <v>4613</v>
      </c>
      <c r="C3358" t="s">
        <v>5720</v>
      </c>
      <c r="D3358" t="s">
        <v>3428</v>
      </c>
      <c r="E3358" t="s">
        <v>3429</v>
      </c>
      <c r="F3358" t="s">
        <v>2309</v>
      </c>
      <c r="G3358" t="s">
        <v>1135</v>
      </c>
      <c r="H3358" t="s">
        <v>2275</v>
      </c>
      <c r="I3358" t="s">
        <v>1497</v>
      </c>
      <c r="J3358" t="s">
        <v>1665</v>
      </c>
      <c r="K3358" t="s">
        <v>1666</v>
      </c>
      <c r="L3358" t="s">
        <v>301</v>
      </c>
      <c r="M3358" t="s">
        <v>38</v>
      </c>
      <c r="N3358" t="s">
        <v>39</v>
      </c>
      <c r="O3358" s="23">
        <v>365</v>
      </c>
      <c r="P3358" s="9">
        <v>9.0500000000000007</v>
      </c>
      <c r="Q3358" t="s">
        <v>40</v>
      </c>
      <c r="R3358">
        <v>34271</v>
      </c>
      <c r="S3358" s="9">
        <v>40.35</v>
      </c>
      <c r="T3358" s="26">
        <v>4.3899999999999997</v>
      </c>
      <c r="U3358" s="8">
        <v>177.14</v>
      </c>
      <c r="V3358" t="s">
        <v>5721</v>
      </c>
      <c r="W3358" t="s">
        <v>2276</v>
      </c>
      <c r="X3358" t="s">
        <v>42</v>
      </c>
      <c r="Y3358" t="s">
        <v>2277</v>
      </c>
      <c r="AA3358" s="1">
        <f t="shared" si="384"/>
        <v>45997</v>
      </c>
      <c r="AB3358" s="2">
        <f t="shared" si="385"/>
        <v>12</v>
      </c>
      <c r="AC3358" s="2">
        <f t="shared" si="386"/>
        <v>2025</v>
      </c>
      <c r="AD3358" s="2" t="str">
        <f>IFERROR(VLOOKUP(A3358,'Aux Área'!$A$4:$B$123,2,0),"-")</f>
        <v>INSPEÇÃO</v>
      </c>
    </row>
    <row r="3359" spans="1:30" x14ac:dyDescent="0.3">
      <c r="A3359" t="s">
        <v>2181</v>
      </c>
      <c r="B3359" t="s">
        <v>4595</v>
      </c>
      <c r="C3359" t="s">
        <v>5722</v>
      </c>
      <c r="D3359" t="s">
        <v>3107</v>
      </c>
      <c r="E3359" t="s">
        <v>3108</v>
      </c>
      <c r="F3359" t="s">
        <v>2184</v>
      </c>
      <c r="G3359" t="s">
        <v>1135</v>
      </c>
      <c r="H3359" t="s">
        <v>2185</v>
      </c>
      <c r="I3359" t="s">
        <v>2186</v>
      </c>
      <c r="J3359" t="s">
        <v>108</v>
      </c>
      <c r="K3359" t="s">
        <v>109</v>
      </c>
      <c r="L3359" t="s">
        <v>110</v>
      </c>
      <c r="M3359" t="s">
        <v>38</v>
      </c>
      <c r="N3359" t="s">
        <v>668</v>
      </c>
      <c r="O3359" s="23">
        <v>729</v>
      </c>
      <c r="P3359" s="9">
        <v>13.67</v>
      </c>
      <c r="Q3359" t="s">
        <v>40</v>
      </c>
      <c r="R3359">
        <v>38287</v>
      </c>
      <c r="S3359" s="9">
        <v>53.32</v>
      </c>
      <c r="T3359" s="26">
        <v>6.19</v>
      </c>
      <c r="U3359" s="8">
        <v>330.05</v>
      </c>
      <c r="V3359" t="s">
        <v>5723</v>
      </c>
      <c r="W3359" t="s">
        <v>2007</v>
      </c>
      <c r="X3359" t="s">
        <v>42</v>
      </c>
      <c r="Y3359" t="s">
        <v>2188</v>
      </c>
      <c r="AA3359" s="1">
        <f t="shared" si="384"/>
        <v>45997</v>
      </c>
      <c r="AB3359" s="2">
        <f t="shared" si="385"/>
        <v>12</v>
      </c>
      <c r="AC3359" s="2">
        <f t="shared" si="386"/>
        <v>2025</v>
      </c>
      <c r="AD3359" s="2" t="str">
        <f>IFERROR(VLOOKUP(A3359,'Aux Área'!$A$4:$B$123,2,0),"-")</f>
        <v>INSPEÇÃO</v>
      </c>
    </row>
    <row r="3360" spans="1:30" x14ac:dyDescent="0.3">
      <c r="A3360" t="s">
        <v>2278</v>
      </c>
      <c r="B3360" t="s">
        <v>4664</v>
      </c>
      <c r="C3360" t="s">
        <v>5724</v>
      </c>
      <c r="D3360" t="s">
        <v>3162</v>
      </c>
      <c r="E3360" t="s">
        <v>3163</v>
      </c>
      <c r="F3360" t="s">
        <v>2281</v>
      </c>
      <c r="G3360" t="s">
        <v>1135</v>
      </c>
      <c r="H3360" t="s">
        <v>2275</v>
      </c>
      <c r="I3360" t="s">
        <v>1497</v>
      </c>
      <c r="J3360" t="s">
        <v>165</v>
      </c>
      <c r="K3360" t="s">
        <v>166</v>
      </c>
      <c r="L3360" t="s">
        <v>167</v>
      </c>
      <c r="M3360" t="s">
        <v>38</v>
      </c>
      <c r="N3360" t="s">
        <v>39</v>
      </c>
      <c r="O3360" s="23">
        <v>349</v>
      </c>
      <c r="P3360" s="9">
        <v>8.5500000000000007</v>
      </c>
      <c r="Q3360" t="s">
        <v>40</v>
      </c>
      <c r="R3360">
        <v>41397</v>
      </c>
      <c r="S3360" s="9">
        <v>40.799999999999997</v>
      </c>
      <c r="T3360" s="26">
        <v>4.5599999999999996</v>
      </c>
      <c r="U3360" s="8">
        <v>186.06</v>
      </c>
      <c r="V3360" t="s">
        <v>112</v>
      </c>
      <c r="W3360" t="s">
        <v>2276</v>
      </c>
      <c r="X3360" t="s">
        <v>42</v>
      </c>
      <c r="Y3360" t="s">
        <v>2277</v>
      </c>
      <c r="AA3360" s="1">
        <f t="shared" si="384"/>
        <v>45997</v>
      </c>
      <c r="AB3360" s="2">
        <f t="shared" si="385"/>
        <v>12</v>
      </c>
      <c r="AC3360" s="2">
        <f t="shared" si="386"/>
        <v>2025</v>
      </c>
      <c r="AD3360" s="2" t="str">
        <f>IFERROR(VLOOKUP(A3360,'Aux Área'!$A$4:$B$123,2,0),"-")</f>
        <v>INSPEÇÃO</v>
      </c>
    </row>
    <row r="3361" spans="1:30" x14ac:dyDescent="0.3">
      <c r="A3361" t="s">
        <v>2494</v>
      </c>
      <c r="B3361" t="s">
        <v>2495</v>
      </c>
      <c r="C3361" t="s">
        <v>5725</v>
      </c>
      <c r="D3361" t="s">
        <v>3702</v>
      </c>
      <c r="E3361" t="s">
        <v>3703</v>
      </c>
      <c r="F3361" t="s">
        <v>2497</v>
      </c>
      <c r="G3361" t="s">
        <v>659</v>
      </c>
      <c r="H3361" t="s">
        <v>2215</v>
      </c>
      <c r="I3361" t="s">
        <v>667</v>
      </c>
      <c r="J3361" t="s">
        <v>241</v>
      </c>
      <c r="K3361" t="s">
        <v>242</v>
      </c>
      <c r="L3361" t="s">
        <v>110</v>
      </c>
      <c r="M3361" t="s">
        <v>38</v>
      </c>
      <c r="N3361" t="s">
        <v>668</v>
      </c>
      <c r="O3361" s="23">
        <v>168</v>
      </c>
      <c r="P3361" s="9">
        <v>5.73</v>
      </c>
      <c r="Q3361" t="s">
        <v>40</v>
      </c>
      <c r="R3361">
        <v>6200</v>
      </c>
      <c r="S3361" s="9">
        <v>29.34</v>
      </c>
      <c r="T3361" s="26">
        <v>5.891</v>
      </c>
      <c r="U3361" s="8">
        <v>172.84</v>
      </c>
      <c r="V3361" t="s">
        <v>41</v>
      </c>
      <c r="W3361" t="s">
        <v>2007</v>
      </c>
      <c r="X3361" t="s">
        <v>42</v>
      </c>
      <c r="Y3361" t="s">
        <v>1740</v>
      </c>
      <c r="AA3361" s="1">
        <f t="shared" si="384"/>
        <v>45997</v>
      </c>
      <c r="AB3361" s="2">
        <f t="shared" si="385"/>
        <v>12</v>
      </c>
      <c r="AC3361" s="2">
        <f t="shared" si="386"/>
        <v>2025</v>
      </c>
      <c r="AD3361" s="2" t="str">
        <f>IFERROR(VLOOKUP(A3361,'Aux Área'!$A$4:$B$123,2,0),"-")</f>
        <v>APH</v>
      </c>
    </row>
    <row r="3362" spans="1:30" x14ac:dyDescent="0.3">
      <c r="A3362" t="s">
        <v>2494</v>
      </c>
      <c r="C3362" t="s">
        <v>5725</v>
      </c>
      <c r="F3362" t="s">
        <v>2497</v>
      </c>
      <c r="K3362" t="s">
        <v>242</v>
      </c>
      <c r="N3362" t="s">
        <v>15690</v>
      </c>
      <c r="O3362" t="s">
        <v>15244</v>
      </c>
      <c r="P3362" s="9" t="s">
        <v>15244</v>
      </c>
      <c r="Q3362" t="s">
        <v>40</v>
      </c>
      <c r="R3362" t="s">
        <v>15244</v>
      </c>
      <c r="S3362">
        <v>1.92</v>
      </c>
      <c r="U3362" s="8">
        <v>7.26</v>
      </c>
      <c r="X3362" t="s">
        <v>42</v>
      </c>
      <c r="Y3362" t="s">
        <v>1740</v>
      </c>
      <c r="AA3362" s="1">
        <f>IFERROR(DATEVALUE(C3362),"-")</f>
        <v>45997</v>
      </c>
      <c r="AB3362" s="2">
        <f>IFERROR(MONTH(AA3362),"-")</f>
        <v>12</v>
      </c>
      <c r="AC3362" s="2">
        <f>IFERROR(YEAR(AA3362),"-")</f>
        <v>2025</v>
      </c>
      <c r="AD3362" s="2" t="str">
        <f>IFERROR(VLOOKUP(A3362,'Aux Área'!$A$4:$B$123,2,0),"-")</f>
        <v>APH</v>
      </c>
    </row>
    <row r="3363" spans="1:30" x14ac:dyDescent="0.3">
      <c r="A3363" t="s">
        <v>2638</v>
      </c>
      <c r="B3363" t="s">
        <v>4593</v>
      </c>
      <c r="C3363" t="s">
        <v>5726</v>
      </c>
      <c r="D3363" t="s">
        <v>3419</v>
      </c>
      <c r="E3363" t="s">
        <v>3420</v>
      </c>
      <c r="F3363" t="s">
        <v>2641</v>
      </c>
      <c r="G3363" t="s">
        <v>1135</v>
      </c>
      <c r="H3363" t="s">
        <v>2275</v>
      </c>
      <c r="I3363" t="s">
        <v>1497</v>
      </c>
      <c r="J3363" t="s">
        <v>275</v>
      </c>
      <c r="K3363" t="s">
        <v>276</v>
      </c>
      <c r="L3363" t="s">
        <v>124</v>
      </c>
      <c r="M3363" t="s">
        <v>38</v>
      </c>
      <c r="N3363" t="s">
        <v>39</v>
      </c>
      <c r="O3363" s="23">
        <v>404</v>
      </c>
      <c r="P3363" s="9">
        <v>9.0299999999999994</v>
      </c>
      <c r="Q3363" t="s">
        <v>40</v>
      </c>
      <c r="R3363">
        <v>32968</v>
      </c>
      <c r="S3363" s="9">
        <v>44.75</v>
      </c>
      <c r="T3363" s="26">
        <v>4.49</v>
      </c>
      <c r="U3363" s="8">
        <v>200.93</v>
      </c>
      <c r="V3363" t="s">
        <v>5727</v>
      </c>
      <c r="W3363" t="s">
        <v>2276</v>
      </c>
      <c r="X3363" t="s">
        <v>42</v>
      </c>
      <c r="Y3363" t="s">
        <v>2277</v>
      </c>
      <c r="AA3363" s="1">
        <f t="shared" ref="AA3363:AA3383" si="387">DATEVALUE(C3363)</f>
        <v>45997</v>
      </c>
      <c r="AB3363" s="2">
        <f t="shared" ref="AB3363:AB3383" si="388">MONTH(AA3363)</f>
        <v>12</v>
      </c>
      <c r="AC3363" s="2">
        <f t="shared" ref="AC3363:AC3383" si="389">YEAR(AA3363)</f>
        <v>2025</v>
      </c>
      <c r="AD3363" s="2" t="str">
        <f>IFERROR(VLOOKUP(A3363,'Aux Área'!$A$4:$B$123,2,0),"-")</f>
        <v>INSPEÇÃO</v>
      </c>
    </row>
    <row r="3364" spans="1:30" x14ac:dyDescent="0.3">
      <c r="A3364" t="s">
        <v>2461</v>
      </c>
      <c r="B3364" t="s">
        <v>5008</v>
      </c>
      <c r="C3364" t="s">
        <v>5728</v>
      </c>
      <c r="D3364" t="s">
        <v>3135</v>
      </c>
      <c r="E3364" t="s">
        <v>3136</v>
      </c>
      <c r="F3364" t="s">
        <v>3574</v>
      </c>
      <c r="G3364" t="s">
        <v>1135</v>
      </c>
      <c r="H3364" t="s">
        <v>2275</v>
      </c>
      <c r="I3364" t="s">
        <v>1497</v>
      </c>
      <c r="J3364" t="s">
        <v>188</v>
      </c>
      <c r="K3364" t="s">
        <v>189</v>
      </c>
      <c r="L3364" t="s">
        <v>190</v>
      </c>
      <c r="M3364" t="s">
        <v>38</v>
      </c>
      <c r="N3364" t="s">
        <v>39</v>
      </c>
      <c r="O3364" s="23">
        <v>389</v>
      </c>
      <c r="P3364" s="9">
        <v>11.76</v>
      </c>
      <c r="Q3364" t="s">
        <v>40</v>
      </c>
      <c r="R3364">
        <v>22524</v>
      </c>
      <c r="S3364" s="9">
        <v>33.090000000000003</v>
      </c>
      <c r="T3364" s="26">
        <v>4.49</v>
      </c>
      <c r="U3364" s="8">
        <v>148.57</v>
      </c>
      <c r="V3364" t="s">
        <v>41</v>
      </c>
      <c r="W3364" t="s">
        <v>2276</v>
      </c>
      <c r="X3364" t="s">
        <v>42</v>
      </c>
      <c r="Y3364" t="s">
        <v>2277</v>
      </c>
      <c r="AA3364" s="1">
        <f t="shared" si="387"/>
        <v>45997</v>
      </c>
      <c r="AB3364" s="2">
        <f t="shared" si="388"/>
        <v>12</v>
      </c>
      <c r="AC3364" s="2">
        <f t="shared" si="389"/>
        <v>2025</v>
      </c>
      <c r="AD3364" s="2" t="str">
        <f>IFERROR(VLOOKUP(A3364,'Aux Área'!$A$4:$B$123,2,0),"-")</f>
        <v>INSPEÇÃO</v>
      </c>
    </row>
    <row r="3365" spans="1:30" x14ac:dyDescent="0.3">
      <c r="A3365" t="s">
        <v>2282</v>
      </c>
      <c r="B3365" t="s">
        <v>4679</v>
      </c>
      <c r="C3365" t="s">
        <v>5729</v>
      </c>
      <c r="D3365" t="s">
        <v>3162</v>
      </c>
      <c r="E3365" t="s">
        <v>3163</v>
      </c>
      <c r="F3365" t="s">
        <v>2285</v>
      </c>
      <c r="G3365" t="s">
        <v>1135</v>
      </c>
      <c r="H3365" t="s">
        <v>2275</v>
      </c>
      <c r="I3365" t="s">
        <v>1497</v>
      </c>
      <c r="J3365" t="s">
        <v>165</v>
      </c>
      <c r="K3365" t="s">
        <v>166</v>
      </c>
      <c r="L3365" t="s">
        <v>167</v>
      </c>
      <c r="M3365" t="s">
        <v>38</v>
      </c>
      <c r="N3365" t="s">
        <v>39</v>
      </c>
      <c r="O3365" s="23">
        <v>201</v>
      </c>
      <c r="P3365" s="9">
        <v>9.57</v>
      </c>
      <c r="Q3365" t="s">
        <v>40</v>
      </c>
      <c r="R3365">
        <v>35586</v>
      </c>
      <c r="S3365" s="9">
        <v>21.01</v>
      </c>
      <c r="T3365" s="26">
        <v>4.5609999999999999</v>
      </c>
      <c r="U3365" s="8">
        <v>95.83</v>
      </c>
      <c r="V3365" t="s">
        <v>112</v>
      </c>
      <c r="W3365" t="s">
        <v>2276</v>
      </c>
      <c r="X3365" t="s">
        <v>42</v>
      </c>
      <c r="Y3365" t="s">
        <v>2277</v>
      </c>
      <c r="AA3365" s="1">
        <f t="shared" si="387"/>
        <v>45997</v>
      </c>
      <c r="AB3365" s="2">
        <f t="shared" si="388"/>
        <v>12</v>
      </c>
      <c r="AC3365" s="2">
        <f t="shared" si="389"/>
        <v>2025</v>
      </c>
      <c r="AD3365" s="2" t="str">
        <f>IFERROR(VLOOKUP(A3365,'Aux Área'!$A$4:$B$123,2,0),"-")</f>
        <v>INSPEÇÃO</v>
      </c>
    </row>
    <row r="3366" spans="1:30" x14ac:dyDescent="0.3">
      <c r="A3366" t="s">
        <v>2314</v>
      </c>
      <c r="B3366" t="s">
        <v>4624</v>
      </c>
      <c r="C3366" t="s">
        <v>5730</v>
      </c>
      <c r="D3366" t="s">
        <v>3246</v>
      </c>
      <c r="E3366" t="s">
        <v>3247</v>
      </c>
      <c r="F3366" t="s">
        <v>2317</v>
      </c>
      <c r="G3366" t="s">
        <v>1300</v>
      </c>
      <c r="H3366" t="s">
        <v>1301</v>
      </c>
      <c r="I3366" t="s">
        <v>37</v>
      </c>
      <c r="J3366" t="s">
        <v>215</v>
      </c>
      <c r="K3366" t="s">
        <v>216</v>
      </c>
      <c r="L3366" t="s">
        <v>217</v>
      </c>
      <c r="M3366" t="s">
        <v>38</v>
      </c>
      <c r="N3366" t="s">
        <v>39</v>
      </c>
      <c r="O3366" s="23">
        <v>271</v>
      </c>
      <c r="P3366" s="9">
        <v>7.76</v>
      </c>
      <c r="Q3366" t="s">
        <v>40</v>
      </c>
      <c r="R3366">
        <v>42138</v>
      </c>
      <c r="S3366" s="9">
        <v>34.92</v>
      </c>
      <c r="T3366" s="26">
        <v>4.67</v>
      </c>
      <c r="U3366" s="8">
        <v>163.09</v>
      </c>
      <c r="V3366" t="s">
        <v>41</v>
      </c>
      <c r="W3366" t="s">
        <v>2276</v>
      </c>
      <c r="X3366" t="s">
        <v>42</v>
      </c>
      <c r="Y3366" t="s">
        <v>2277</v>
      </c>
      <c r="AA3366" s="1">
        <f t="shared" si="387"/>
        <v>45997</v>
      </c>
      <c r="AB3366" s="2">
        <f t="shared" si="388"/>
        <v>12</v>
      </c>
      <c r="AC3366" s="2">
        <f t="shared" si="389"/>
        <v>2025</v>
      </c>
      <c r="AD3366" s="2" t="str">
        <f>IFERROR(VLOOKUP(A3366,'Aux Área'!$A$4:$B$123,2,0),"-")</f>
        <v>INSPEÇÃO</v>
      </c>
    </row>
    <row r="3367" spans="1:30" x14ac:dyDescent="0.3">
      <c r="A3367" t="s">
        <v>5620</v>
      </c>
      <c r="B3367" t="s">
        <v>2315</v>
      </c>
      <c r="C3367" t="s">
        <v>5731</v>
      </c>
      <c r="D3367" t="s">
        <v>3197</v>
      </c>
      <c r="E3367" t="s">
        <v>3198</v>
      </c>
      <c r="F3367" t="s">
        <v>6208</v>
      </c>
      <c r="G3367" t="s">
        <v>1135</v>
      </c>
      <c r="H3367" t="s">
        <v>5545</v>
      </c>
      <c r="I3367" t="s">
        <v>839</v>
      </c>
      <c r="J3367" t="s">
        <v>275</v>
      </c>
      <c r="K3367" t="s">
        <v>276</v>
      </c>
      <c r="L3367" t="s">
        <v>124</v>
      </c>
      <c r="M3367" t="s">
        <v>38</v>
      </c>
      <c r="N3367" t="s">
        <v>39</v>
      </c>
      <c r="O3367" s="23">
        <v>244</v>
      </c>
      <c r="P3367" s="9">
        <v>6.93</v>
      </c>
      <c r="Q3367" t="s">
        <v>40</v>
      </c>
      <c r="R3367">
        <v>1868</v>
      </c>
      <c r="S3367" s="9">
        <v>35.200000000000003</v>
      </c>
      <c r="T3367" s="26">
        <v>4.49</v>
      </c>
      <c r="U3367" s="8">
        <v>158.05000000000001</v>
      </c>
      <c r="V3367" t="s">
        <v>5732</v>
      </c>
      <c r="W3367" t="s">
        <v>2276</v>
      </c>
      <c r="X3367" t="s">
        <v>42</v>
      </c>
      <c r="Y3367" t="s">
        <v>2277</v>
      </c>
      <c r="AA3367" s="1">
        <f t="shared" si="387"/>
        <v>45997</v>
      </c>
      <c r="AB3367" s="2">
        <f t="shared" si="388"/>
        <v>12</v>
      </c>
      <c r="AC3367" s="2">
        <f t="shared" si="389"/>
        <v>2025</v>
      </c>
      <c r="AD3367" s="2" t="str">
        <f>IFERROR(VLOOKUP(A3367,'Aux Área'!$A$4:$B$123,2,0),"-")</f>
        <v>INSPEÇÃO</v>
      </c>
    </row>
    <row r="3368" spans="1:30" x14ac:dyDescent="0.3">
      <c r="A3368" t="s">
        <v>2208</v>
      </c>
      <c r="B3368" t="s">
        <v>2544</v>
      </c>
      <c r="C3368" t="s">
        <v>5733</v>
      </c>
      <c r="D3368" t="s">
        <v>2468</v>
      </c>
      <c r="E3368" t="s">
        <v>2469</v>
      </c>
      <c r="F3368" t="s">
        <v>2210</v>
      </c>
      <c r="G3368" t="s">
        <v>1135</v>
      </c>
      <c r="H3368" t="s">
        <v>2211</v>
      </c>
      <c r="I3368" t="s">
        <v>37</v>
      </c>
      <c r="J3368" t="s">
        <v>169</v>
      </c>
      <c r="K3368" t="s">
        <v>170</v>
      </c>
      <c r="L3368" t="s">
        <v>124</v>
      </c>
      <c r="M3368" t="s">
        <v>38</v>
      </c>
      <c r="N3368" t="s">
        <v>668</v>
      </c>
      <c r="O3368" s="23">
        <v>393</v>
      </c>
      <c r="P3368" s="9">
        <v>5.71</v>
      </c>
      <c r="Q3368" t="s">
        <v>40</v>
      </c>
      <c r="R3368">
        <v>7516</v>
      </c>
      <c r="S3368" s="9">
        <v>68.790000000000006</v>
      </c>
      <c r="T3368" s="26">
        <v>6.09</v>
      </c>
      <c r="U3368" s="8">
        <v>418.93</v>
      </c>
      <c r="V3368" t="s">
        <v>41</v>
      </c>
      <c r="W3368" t="s">
        <v>2007</v>
      </c>
      <c r="X3368" t="s">
        <v>42</v>
      </c>
      <c r="Y3368" t="s">
        <v>1740</v>
      </c>
      <c r="AA3368" s="1">
        <f t="shared" si="387"/>
        <v>45997</v>
      </c>
      <c r="AB3368" s="2">
        <f t="shared" si="388"/>
        <v>12</v>
      </c>
      <c r="AC3368" s="2">
        <f t="shared" si="389"/>
        <v>2025</v>
      </c>
      <c r="AD3368" s="2" t="str">
        <f>IFERROR(VLOOKUP(A3368,'Aux Área'!$A$4:$B$123,2,0),"-")</f>
        <v>APH</v>
      </c>
    </row>
    <row r="3369" spans="1:30" x14ac:dyDescent="0.3">
      <c r="A3369" t="s">
        <v>3092</v>
      </c>
      <c r="B3369" t="s">
        <v>4774</v>
      </c>
      <c r="C3369" t="s">
        <v>5734</v>
      </c>
      <c r="D3369" t="s">
        <v>5559</v>
      </c>
      <c r="E3369" t="s">
        <v>5560</v>
      </c>
      <c r="F3369" t="s">
        <v>3594</v>
      </c>
      <c r="G3369" t="s">
        <v>1135</v>
      </c>
      <c r="H3369" t="s">
        <v>2275</v>
      </c>
      <c r="I3369" t="s">
        <v>1497</v>
      </c>
      <c r="J3369" t="s">
        <v>89</v>
      </c>
      <c r="K3369" t="s">
        <v>90</v>
      </c>
      <c r="L3369" t="s">
        <v>91</v>
      </c>
      <c r="M3369" t="s">
        <v>38</v>
      </c>
      <c r="N3369" t="s">
        <v>39</v>
      </c>
      <c r="O3369" s="23">
        <v>310</v>
      </c>
      <c r="P3369" s="9">
        <v>9.49</v>
      </c>
      <c r="Q3369" t="s">
        <v>40</v>
      </c>
      <c r="R3369">
        <v>19832</v>
      </c>
      <c r="S3369" s="9">
        <v>32.65</v>
      </c>
      <c r="T3369" s="26">
        <v>4.3899999999999997</v>
      </c>
      <c r="U3369" s="8">
        <v>143.33000000000001</v>
      </c>
      <c r="V3369" t="s">
        <v>5735</v>
      </c>
      <c r="W3369" t="s">
        <v>2276</v>
      </c>
      <c r="X3369" t="s">
        <v>42</v>
      </c>
      <c r="Y3369" t="s">
        <v>2277</v>
      </c>
      <c r="AA3369" s="1">
        <f t="shared" si="387"/>
        <v>45997</v>
      </c>
      <c r="AB3369" s="2">
        <f t="shared" si="388"/>
        <v>12</v>
      </c>
      <c r="AC3369" s="2">
        <f t="shared" si="389"/>
        <v>2025</v>
      </c>
      <c r="AD3369" s="2" t="str">
        <f>IFERROR(VLOOKUP(A3369,'Aux Área'!$A$4:$B$123,2,0),"-")</f>
        <v>INSPEÇÃO</v>
      </c>
    </row>
    <row r="3370" spans="1:30" x14ac:dyDescent="0.3">
      <c r="A3370" t="s">
        <v>2278</v>
      </c>
      <c r="B3370" t="s">
        <v>4664</v>
      </c>
      <c r="C3370" t="s">
        <v>5736</v>
      </c>
      <c r="D3370" t="s">
        <v>3208</v>
      </c>
      <c r="E3370" t="s">
        <v>3209</v>
      </c>
      <c r="F3370" t="s">
        <v>2281</v>
      </c>
      <c r="G3370" t="s">
        <v>1135</v>
      </c>
      <c r="H3370" t="s">
        <v>2275</v>
      </c>
      <c r="I3370" t="s">
        <v>1497</v>
      </c>
      <c r="J3370" t="s">
        <v>169</v>
      </c>
      <c r="K3370" t="s">
        <v>170</v>
      </c>
      <c r="L3370" t="s">
        <v>124</v>
      </c>
      <c r="M3370" t="s">
        <v>38</v>
      </c>
      <c r="N3370" t="s">
        <v>39</v>
      </c>
      <c r="O3370" s="23">
        <v>321</v>
      </c>
      <c r="P3370" s="9">
        <v>8.6199999999999992</v>
      </c>
      <c r="Q3370" t="s">
        <v>40</v>
      </c>
      <c r="R3370">
        <v>41718</v>
      </c>
      <c r="S3370" s="9">
        <v>37.26</v>
      </c>
      <c r="T3370" s="26">
        <v>4.49</v>
      </c>
      <c r="U3370" s="8">
        <v>167.3</v>
      </c>
      <c r="V3370" t="s">
        <v>41</v>
      </c>
      <c r="W3370" t="s">
        <v>2276</v>
      </c>
      <c r="X3370" t="s">
        <v>42</v>
      </c>
      <c r="Y3370" t="s">
        <v>2277</v>
      </c>
      <c r="AA3370" s="1">
        <f t="shared" si="387"/>
        <v>45997</v>
      </c>
      <c r="AB3370" s="2">
        <f t="shared" si="388"/>
        <v>12</v>
      </c>
      <c r="AC3370" s="2">
        <f t="shared" si="389"/>
        <v>2025</v>
      </c>
      <c r="AD3370" s="2" t="str">
        <f>IFERROR(VLOOKUP(A3370,'Aux Área'!$A$4:$B$123,2,0),"-")</f>
        <v>INSPEÇÃO</v>
      </c>
    </row>
    <row r="3371" spans="1:30" x14ac:dyDescent="0.3">
      <c r="A3371" t="s">
        <v>2212</v>
      </c>
      <c r="B3371" t="s">
        <v>2466</v>
      </c>
      <c r="C3371" t="s">
        <v>5737</v>
      </c>
      <c r="D3371" t="s">
        <v>2468</v>
      </c>
      <c r="E3371" t="s">
        <v>2469</v>
      </c>
      <c r="F3371" t="s">
        <v>2214</v>
      </c>
      <c r="G3371" t="s">
        <v>35</v>
      </c>
      <c r="H3371" t="s">
        <v>2215</v>
      </c>
      <c r="I3371" t="s">
        <v>839</v>
      </c>
      <c r="J3371" t="s">
        <v>108</v>
      </c>
      <c r="K3371" t="s">
        <v>109</v>
      </c>
      <c r="L3371" t="s">
        <v>110</v>
      </c>
      <c r="M3371" t="s">
        <v>38</v>
      </c>
      <c r="N3371" t="s">
        <v>668</v>
      </c>
      <c r="O3371" s="23">
        <v>433</v>
      </c>
      <c r="P3371" s="9">
        <v>5.66</v>
      </c>
      <c r="Q3371" t="s">
        <v>40</v>
      </c>
      <c r="R3371">
        <v>5496</v>
      </c>
      <c r="S3371" s="9">
        <v>76.47</v>
      </c>
      <c r="T3371" s="26">
        <v>6.19</v>
      </c>
      <c r="U3371" s="8">
        <v>473.35</v>
      </c>
      <c r="V3371" t="s">
        <v>5738</v>
      </c>
      <c r="W3371" t="s">
        <v>2007</v>
      </c>
      <c r="X3371" t="s">
        <v>42</v>
      </c>
      <c r="Y3371" t="s">
        <v>2217</v>
      </c>
      <c r="AA3371" s="1">
        <f t="shared" si="387"/>
        <v>45997</v>
      </c>
      <c r="AB3371" s="2">
        <f t="shared" si="388"/>
        <v>12</v>
      </c>
      <c r="AC3371" s="2">
        <f t="shared" si="389"/>
        <v>2025</v>
      </c>
      <c r="AD3371" s="2" t="str">
        <f>IFERROR(VLOOKUP(A3371,'Aux Área'!$A$4:$B$123,2,0),"-")</f>
        <v>APH</v>
      </c>
    </row>
    <row r="3372" spans="1:30" x14ac:dyDescent="0.3">
      <c r="A3372" t="s">
        <v>2306</v>
      </c>
      <c r="B3372" t="s">
        <v>4613</v>
      </c>
      <c r="C3372" t="s">
        <v>5739</v>
      </c>
      <c r="D3372" t="s">
        <v>3212</v>
      </c>
      <c r="E3372" t="s">
        <v>3213</v>
      </c>
      <c r="F3372" t="s">
        <v>2309</v>
      </c>
      <c r="G3372" t="s">
        <v>1135</v>
      </c>
      <c r="H3372" t="s">
        <v>2275</v>
      </c>
      <c r="I3372" t="s">
        <v>1497</v>
      </c>
      <c r="J3372" t="s">
        <v>89</v>
      </c>
      <c r="K3372" t="s">
        <v>90</v>
      </c>
      <c r="L3372" t="s">
        <v>91</v>
      </c>
      <c r="M3372" t="s">
        <v>38</v>
      </c>
      <c r="N3372" t="s">
        <v>39</v>
      </c>
      <c r="O3372" s="23">
        <v>395</v>
      </c>
      <c r="P3372" s="9">
        <v>9.8699999999999992</v>
      </c>
      <c r="Q3372" t="s">
        <v>40</v>
      </c>
      <c r="R3372">
        <v>34666</v>
      </c>
      <c r="S3372" s="9">
        <v>40.020000000000003</v>
      </c>
      <c r="T3372" s="26">
        <v>4.3899999999999997</v>
      </c>
      <c r="U3372" s="8">
        <v>175.69</v>
      </c>
      <c r="V3372" t="s">
        <v>5740</v>
      </c>
      <c r="W3372" t="s">
        <v>2276</v>
      </c>
      <c r="X3372" t="s">
        <v>42</v>
      </c>
      <c r="Y3372" t="s">
        <v>2277</v>
      </c>
      <c r="AA3372" s="1">
        <f t="shared" si="387"/>
        <v>45998</v>
      </c>
      <c r="AB3372" s="2">
        <f t="shared" si="388"/>
        <v>12</v>
      </c>
      <c r="AC3372" s="2">
        <f t="shared" si="389"/>
        <v>2025</v>
      </c>
      <c r="AD3372" s="2" t="str">
        <f>IFERROR(VLOOKUP(A3372,'Aux Área'!$A$4:$B$123,2,0),"-")</f>
        <v>INSPEÇÃO</v>
      </c>
    </row>
    <row r="3373" spans="1:30" x14ac:dyDescent="0.3">
      <c r="A3373" t="s">
        <v>2461</v>
      </c>
      <c r="B3373" t="s">
        <v>5008</v>
      </c>
      <c r="C3373" t="s">
        <v>5741</v>
      </c>
      <c r="D3373" t="s">
        <v>3216</v>
      </c>
      <c r="E3373" t="s">
        <v>3217</v>
      </c>
      <c r="F3373" t="s">
        <v>3574</v>
      </c>
      <c r="G3373" t="s">
        <v>1135</v>
      </c>
      <c r="H3373" t="s">
        <v>2275</v>
      </c>
      <c r="I3373" t="s">
        <v>1497</v>
      </c>
      <c r="J3373" t="s">
        <v>275</v>
      </c>
      <c r="K3373" t="s">
        <v>276</v>
      </c>
      <c r="L3373" t="s">
        <v>124</v>
      </c>
      <c r="M3373" t="s">
        <v>38</v>
      </c>
      <c r="N3373" t="s">
        <v>39</v>
      </c>
      <c r="O3373" s="23">
        <v>432</v>
      </c>
      <c r="P3373" s="9">
        <v>11.36</v>
      </c>
      <c r="Q3373" t="s">
        <v>40</v>
      </c>
      <c r="R3373">
        <v>22956</v>
      </c>
      <c r="S3373" s="9">
        <v>38.020000000000003</v>
      </c>
      <c r="T3373" s="26">
        <v>4.49</v>
      </c>
      <c r="U3373" s="8">
        <v>170.71</v>
      </c>
      <c r="V3373" t="s">
        <v>5742</v>
      </c>
      <c r="W3373" t="s">
        <v>2276</v>
      </c>
      <c r="X3373" t="s">
        <v>42</v>
      </c>
      <c r="Y3373" t="s">
        <v>2277</v>
      </c>
      <c r="AA3373" s="1">
        <f t="shared" si="387"/>
        <v>45998</v>
      </c>
      <c r="AB3373" s="2">
        <f t="shared" si="388"/>
        <v>12</v>
      </c>
      <c r="AC3373" s="2">
        <f t="shared" si="389"/>
        <v>2025</v>
      </c>
      <c r="AD3373" s="2" t="str">
        <f>IFERROR(VLOOKUP(A3373,'Aux Área'!$A$4:$B$123,2,0),"-")</f>
        <v>INSPEÇÃO</v>
      </c>
    </row>
    <row r="3374" spans="1:30" x14ac:dyDescent="0.3">
      <c r="A3374" t="s">
        <v>2318</v>
      </c>
      <c r="B3374" t="s">
        <v>2733</v>
      </c>
      <c r="C3374" t="s">
        <v>5743</v>
      </c>
      <c r="D3374" t="s">
        <v>5015</v>
      </c>
      <c r="E3374" t="s">
        <v>5016</v>
      </c>
      <c r="F3374" t="s">
        <v>4203</v>
      </c>
      <c r="G3374" t="s">
        <v>1135</v>
      </c>
      <c r="H3374" t="s">
        <v>2185</v>
      </c>
      <c r="I3374" t="s">
        <v>2186</v>
      </c>
      <c r="J3374" t="s">
        <v>169</v>
      </c>
      <c r="K3374" t="s">
        <v>170</v>
      </c>
      <c r="L3374" t="s">
        <v>124</v>
      </c>
      <c r="M3374" t="s">
        <v>38</v>
      </c>
      <c r="N3374" t="s">
        <v>668</v>
      </c>
      <c r="O3374" s="23">
        <v>682</v>
      </c>
      <c r="P3374" s="9">
        <v>14.17</v>
      </c>
      <c r="Q3374" t="s">
        <v>40</v>
      </c>
      <c r="R3374">
        <v>33024</v>
      </c>
      <c r="S3374" s="9">
        <v>48.13</v>
      </c>
      <c r="T3374" s="26">
        <v>6.09</v>
      </c>
      <c r="U3374" s="8">
        <v>293.11</v>
      </c>
      <c r="V3374" t="s">
        <v>41</v>
      </c>
      <c r="W3374" t="s">
        <v>2007</v>
      </c>
      <c r="X3374" t="s">
        <v>42</v>
      </c>
      <c r="Y3374" t="s">
        <v>2188</v>
      </c>
      <c r="AA3374" s="1">
        <f t="shared" si="387"/>
        <v>45998</v>
      </c>
      <c r="AB3374" s="2">
        <f t="shared" si="388"/>
        <v>12</v>
      </c>
      <c r="AC3374" s="2">
        <f t="shared" si="389"/>
        <v>2025</v>
      </c>
      <c r="AD3374" s="2" t="str">
        <f>IFERROR(VLOOKUP(A3374,'Aux Área'!$A$4:$B$123,2,0),"-")</f>
        <v>INSPEÇÃO</v>
      </c>
    </row>
    <row r="3375" spans="1:30" x14ac:dyDescent="0.3">
      <c r="A3375" t="s">
        <v>2638</v>
      </c>
      <c r="B3375" t="s">
        <v>4593</v>
      </c>
      <c r="C3375" t="s">
        <v>5744</v>
      </c>
      <c r="D3375" t="s">
        <v>4358</v>
      </c>
      <c r="E3375" t="s">
        <v>4359</v>
      </c>
      <c r="F3375" t="s">
        <v>2641</v>
      </c>
      <c r="G3375" t="s">
        <v>1135</v>
      </c>
      <c r="H3375" t="s">
        <v>2275</v>
      </c>
      <c r="I3375" t="s">
        <v>1497</v>
      </c>
      <c r="J3375" t="s">
        <v>275</v>
      </c>
      <c r="K3375" t="s">
        <v>276</v>
      </c>
      <c r="L3375" t="s">
        <v>124</v>
      </c>
      <c r="M3375" t="s">
        <v>38</v>
      </c>
      <c r="N3375" t="s">
        <v>39</v>
      </c>
      <c r="O3375" s="23">
        <v>361</v>
      </c>
      <c r="P3375" s="9">
        <v>9.9499999999999993</v>
      </c>
      <c r="Q3375" t="s">
        <v>40</v>
      </c>
      <c r="R3375">
        <v>33329</v>
      </c>
      <c r="S3375" s="9">
        <v>36.28</v>
      </c>
      <c r="T3375" s="26">
        <v>4.49</v>
      </c>
      <c r="U3375" s="8">
        <v>162.9</v>
      </c>
      <c r="V3375" t="s">
        <v>5745</v>
      </c>
      <c r="W3375" t="s">
        <v>2276</v>
      </c>
      <c r="X3375" t="s">
        <v>42</v>
      </c>
      <c r="Y3375" t="s">
        <v>2277</v>
      </c>
      <c r="AA3375" s="1">
        <f t="shared" si="387"/>
        <v>45998</v>
      </c>
      <c r="AB3375" s="2">
        <f t="shared" si="388"/>
        <v>12</v>
      </c>
      <c r="AC3375" s="2">
        <f t="shared" si="389"/>
        <v>2025</v>
      </c>
      <c r="AD3375" s="2" t="str">
        <f>IFERROR(VLOOKUP(A3375,'Aux Área'!$A$4:$B$123,2,0),"-")</f>
        <v>INSPEÇÃO</v>
      </c>
    </row>
    <row r="3376" spans="1:30" x14ac:dyDescent="0.3">
      <c r="A3376" t="s">
        <v>2282</v>
      </c>
      <c r="B3376" t="s">
        <v>4679</v>
      </c>
      <c r="C3376" t="s">
        <v>5746</v>
      </c>
      <c r="D3376" t="s">
        <v>3781</v>
      </c>
      <c r="E3376" t="s">
        <v>3782</v>
      </c>
      <c r="F3376" t="s">
        <v>2285</v>
      </c>
      <c r="G3376" t="s">
        <v>1135</v>
      </c>
      <c r="H3376" t="s">
        <v>2275</v>
      </c>
      <c r="I3376" t="s">
        <v>1497</v>
      </c>
      <c r="J3376" t="s">
        <v>1681</v>
      </c>
      <c r="K3376" t="s">
        <v>1682</v>
      </c>
      <c r="L3376" t="s">
        <v>141</v>
      </c>
      <c r="M3376" t="s">
        <v>38</v>
      </c>
      <c r="N3376" t="s">
        <v>39</v>
      </c>
      <c r="O3376" s="23">
        <v>433</v>
      </c>
      <c r="P3376" s="9">
        <v>12.49</v>
      </c>
      <c r="Q3376" t="s">
        <v>40</v>
      </c>
      <c r="R3376">
        <v>36019</v>
      </c>
      <c r="S3376" s="9">
        <v>34.67</v>
      </c>
      <c r="T3376" s="26">
        <v>4.6390000000000002</v>
      </c>
      <c r="U3376" s="8">
        <v>160.85</v>
      </c>
      <c r="V3376" t="s">
        <v>41</v>
      </c>
      <c r="W3376" t="s">
        <v>2276</v>
      </c>
      <c r="X3376" t="s">
        <v>42</v>
      </c>
      <c r="Y3376" t="s">
        <v>2277</v>
      </c>
      <c r="AA3376" s="1">
        <f t="shared" si="387"/>
        <v>45998</v>
      </c>
      <c r="AB3376" s="2">
        <f t="shared" si="388"/>
        <v>12</v>
      </c>
      <c r="AC3376" s="2">
        <f t="shared" si="389"/>
        <v>2025</v>
      </c>
      <c r="AD3376" s="2" t="str">
        <f>IFERROR(VLOOKUP(A3376,'Aux Área'!$A$4:$B$123,2,0),"-")</f>
        <v>INSPEÇÃO</v>
      </c>
    </row>
    <row r="3377" spans="1:30" x14ac:dyDescent="0.3">
      <c r="A3377" t="s">
        <v>2278</v>
      </c>
      <c r="B3377" t="s">
        <v>4664</v>
      </c>
      <c r="C3377" t="s">
        <v>5747</v>
      </c>
      <c r="D3377" t="s">
        <v>3208</v>
      </c>
      <c r="E3377" t="s">
        <v>3209</v>
      </c>
      <c r="F3377" t="s">
        <v>2281</v>
      </c>
      <c r="G3377" t="s">
        <v>1135</v>
      </c>
      <c r="H3377" t="s">
        <v>2275</v>
      </c>
      <c r="I3377" t="s">
        <v>1497</v>
      </c>
      <c r="J3377" t="s">
        <v>169</v>
      </c>
      <c r="K3377" t="s">
        <v>170</v>
      </c>
      <c r="L3377" t="s">
        <v>124</v>
      </c>
      <c r="M3377" t="s">
        <v>38</v>
      </c>
      <c r="N3377" t="s">
        <v>39</v>
      </c>
      <c r="O3377" s="23">
        <v>293</v>
      </c>
      <c r="P3377" s="9">
        <v>11.69</v>
      </c>
      <c r="Q3377" t="s">
        <v>40</v>
      </c>
      <c r="R3377">
        <v>42011</v>
      </c>
      <c r="S3377" s="9">
        <v>25.07</v>
      </c>
      <c r="T3377" s="26">
        <v>4.6029999999999998</v>
      </c>
      <c r="U3377" s="8">
        <v>115.39</v>
      </c>
      <c r="V3377" t="s">
        <v>41</v>
      </c>
      <c r="W3377" t="s">
        <v>2276</v>
      </c>
      <c r="X3377" t="s">
        <v>42</v>
      </c>
      <c r="Y3377" t="s">
        <v>2277</v>
      </c>
      <c r="AA3377" s="1">
        <f t="shared" si="387"/>
        <v>45998</v>
      </c>
      <c r="AB3377" s="2">
        <f t="shared" si="388"/>
        <v>12</v>
      </c>
      <c r="AC3377" s="2">
        <f t="shared" si="389"/>
        <v>2025</v>
      </c>
      <c r="AD3377" s="2" t="str">
        <f>IFERROR(VLOOKUP(A3377,'Aux Área'!$A$4:$B$123,2,0),"-")</f>
        <v>INSPEÇÃO</v>
      </c>
    </row>
    <row r="3378" spans="1:30" x14ac:dyDescent="0.3">
      <c r="A3378" t="s">
        <v>2181</v>
      </c>
      <c r="B3378" t="s">
        <v>4595</v>
      </c>
      <c r="C3378" t="s">
        <v>5748</v>
      </c>
      <c r="D3378" t="s">
        <v>3303</v>
      </c>
      <c r="E3378" t="s">
        <v>3304</v>
      </c>
      <c r="F3378" t="s">
        <v>2184</v>
      </c>
      <c r="G3378" t="s">
        <v>1135</v>
      </c>
      <c r="H3378" t="s">
        <v>2185</v>
      </c>
      <c r="I3378" t="s">
        <v>2186</v>
      </c>
      <c r="J3378" t="s">
        <v>1122</v>
      </c>
      <c r="K3378" t="s">
        <v>1123</v>
      </c>
      <c r="L3378" t="s">
        <v>110</v>
      </c>
      <c r="M3378" t="s">
        <v>38</v>
      </c>
      <c r="N3378" t="s">
        <v>668</v>
      </c>
      <c r="O3378" s="23">
        <v>727</v>
      </c>
      <c r="P3378" s="9">
        <v>14.85</v>
      </c>
      <c r="Q3378" t="s">
        <v>40</v>
      </c>
      <c r="R3378">
        <v>39014</v>
      </c>
      <c r="S3378" s="9">
        <v>48.96</v>
      </c>
      <c r="T3378" s="26">
        <v>5.89</v>
      </c>
      <c r="U3378" s="8">
        <v>288.37</v>
      </c>
      <c r="V3378" t="s">
        <v>41</v>
      </c>
      <c r="W3378" t="s">
        <v>2007</v>
      </c>
      <c r="X3378" t="s">
        <v>42</v>
      </c>
      <c r="Y3378" t="s">
        <v>2188</v>
      </c>
      <c r="AA3378" s="1">
        <f t="shared" si="387"/>
        <v>45998</v>
      </c>
      <c r="AB3378" s="2">
        <f t="shared" si="388"/>
        <v>12</v>
      </c>
      <c r="AC3378" s="2">
        <f t="shared" si="389"/>
        <v>2025</v>
      </c>
      <c r="AD3378" s="2" t="str">
        <f>IFERROR(VLOOKUP(A3378,'Aux Área'!$A$4:$B$123,2,0),"-")</f>
        <v>INSPEÇÃO</v>
      </c>
    </row>
    <row r="3379" spans="1:30" x14ac:dyDescent="0.3">
      <c r="A3379" t="s">
        <v>2260</v>
      </c>
      <c r="B3379" t="s">
        <v>113</v>
      </c>
      <c r="C3379" t="s">
        <v>5749</v>
      </c>
      <c r="D3379" t="s">
        <v>3005</v>
      </c>
      <c r="E3379" t="s">
        <v>3006</v>
      </c>
      <c r="F3379" t="s">
        <v>2262</v>
      </c>
      <c r="G3379" t="s">
        <v>35</v>
      </c>
      <c r="H3379" t="s">
        <v>2263</v>
      </c>
      <c r="I3379" t="s">
        <v>2186</v>
      </c>
      <c r="J3379" t="s">
        <v>1681</v>
      </c>
      <c r="K3379" t="s">
        <v>1682</v>
      </c>
      <c r="L3379" t="s">
        <v>141</v>
      </c>
      <c r="M3379" t="s">
        <v>38</v>
      </c>
      <c r="N3379" t="s">
        <v>668</v>
      </c>
      <c r="O3379" s="23">
        <v>815</v>
      </c>
      <c r="P3379" s="9">
        <v>14.44</v>
      </c>
      <c r="Q3379" t="s">
        <v>40</v>
      </c>
      <c r="R3379">
        <v>33372</v>
      </c>
      <c r="S3379" s="9">
        <v>56.45</v>
      </c>
      <c r="T3379" s="26">
        <v>6.49</v>
      </c>
      <c r="U3379" s="8">
        <v>366.36</v>
      </c>
      <c r="V3379" t="s">
        <v>41</v>
      </c>
      <c r="W3379" t="s">
        <v>2007</v>
      </c>
      <c r="X3379" t="s">
        <v>42</v>
      </c>
      <c r="Y3379" t="s">
        <v>1740</v>
      </c>
      <c r="AA3379" s="1">
        <f t="shared" si="387"/>
        <v>45998</v>
      </c>
      <c r="AB3379" s="2">
        <f t="shared" si="388"/>
        <v>12</v>
      </c>
      <c r="AC3379" s="2">
        <f t="shared" si="389"/>
        <v>2025</v>
      </c>
      <c r="AD3379" s="2" t="str">
        <f>IFERROR(VLOOKUP(A3379,'Aux Área'!$A$4:$B$123,2,0),"-")</f>
        <v>INSPEÇÃO</v>
      </c>
    </row>
    <row r="3380" spans="1:30" x14ac:dyDescent="0.3">
      <c r="A3380" t="s">
        <v>3092</v>
      </c>
      <c r="B3380" t="s">
        <v>4774</v>
      </c>
      <c r="C3380" t="s">
        <v>5750</v>
      </c>
      <c r="D3380" t="s">
        <v>3410</v>
      </c>
      <c r="E3380" t="s">
        <v>3411</v>
      </c>
      <c r="F3380" t="s">
        <v>3594</v>
      </c>
      <c r="G3380" t="s">
        <v>1135</v>
      </c>
      <c r="H3380" t="s">
        <v>2275</v>
      </c>
      <c r="I3380" t="s">
        <v>1497</v>
      </c>
      <c r="J3380" t="s">
        <v>231</v>
      </c>
      <c r="K3380" t="s">
        <v>232</v>
      </c>
      <c r="L3380" t="s">
        <v>217</v>
      </c>
      <c r="M3380" t="s">
        <v>38</v>
      </c>
      <c r="N3380" t="s">
        <v>39</v>
      </c>
      <c r="O3380" s="23">
        <v>426</v>
      </c>
      <c r="P3380" s="9">
        <v>13.26</v>
      </c>
      <c r="Q3380" t="s">
        <v>40</v>
      </c>
      <c r="R3380">
        <v>20258</v>
      </c>
      <c r="S3380" s="9">
        <v>32.119999999999997</v>
      </c>
      <c r="T3380" s="26">
        <v>4.42</v>
      </c>
      <c r="U3380" s="8">
        <v>141.97999999999999</v>
      </c>
      <c r="V3380" t="s">
        <v>5751</v>
      </c>
      <c r="W3380" t="s">
        <v>2276</v>
      </c>
      <c r="X3380" t="s">
        <v>42</v>
      </c>
      <c r="Y3380" t="s">
        <v>2277</v>
      </c>
      <c r="AA3380" s="1">
        <f t="shared" si="387"/>
        <v>45998</v>
      </c>
      <c r="AB3380" s="2">
        <f t="shared" si="388"/>
        <v>12</v>
      </c>
      <c r="AC3380" s="2">
        <f t="shared" si="389"/>
        <v>2025</v>
      </c>
      <c r="AD3380" s="2" t="str">
        <f>IFERROR(VLOOKUP(A3380,'Aux Área'!$A$4:$B$123,2,0),"-")</f>
        <v>INSPEÇÃO</v>
      </c>
    </row>
    <row r="3381" spans="1:30" x14ac:dyDescent="0.3">
      <c r="A3381" t="s">
        <v>2643</v>
      </c>
      <c r="B3381" t="s">
        <v>2307</v>
      </c>
      <c r="C3381" t="s">
        <v>5752</v>
      </c>
      <c r="D3381" t="s">
        <v>4988</v>
      </c>
      <c r="E3381" t="s">
        <v>4989</v>
      </c>
      <c r="F3381" t="s">
        <v>2646</v>
      </c>
      <c r="G3381" t="s">
        <v>1300</v>
      </c>
      <c r="H3381" t="s">
        <v>1301</v>
      </c>
      <c r="I3381" t="s">
        <v>37</v>
      </c>
      <c r="J3381" t="s">
        <v>370</v>
      </c>
      <c r="K3381" t="s">
        <v>371</v>
      </c>
      <c r="L3381" t="s">
        <v>124</v>
      </c>
      <c r="M3381" t="s">
        <v>38</v>
      </c>
      <c r="N3381" t="s">
        <v>39</v>
      </c>
      <c r="O3381" s="23">
        <v>896</v>
      </c>
      <c r="P3381" s="9">
        <v>21.86</v>
      </c>
      <c r="Q3381" t="s">
        <v>40</v>
      </c>
      <c r="R3381">
        <v>36381</v>
      </c>
      <c r="S3381" s="9">
        <v>40.98</v>
      </c>
      <c r="T3381" s="26">
        <v>4.49</v>
      </c>
      <c r="U3381" s="8">
        <v>184.02</v>
      </c>
      <c r="V3381" t="s">
        <v>5753</v>
      </c>
      <c r="W3381" t="s">
        <v>2276</v>
      </c>
      <c r="X3381" t="s">
        <v>42</v>
      </c>
      <c r="Y3381" t="s">
        <v>2277</v>
      </c>
      <c r="AA3381" s="1">
        <f t="shared" si="387"/>
        <v>45998</v>
      </c>
      <c r="AB3381" s="2">
        <f t="shared" si="388"/>
        <v>12</v>
      </c>
      <c r="AC3381" s="2">
        <f t="shared" si="389"/>
        <v>2025</v>
      </c>
      <c r="AD3381" s="2" t="str">
        <f>IFERROR(VLOOKUP(A3381,'Aux Área'!$A$4:$B$123,2,0),"-")</f>
        <v>INSPEÇÃO</v>
      </c>
    </row>
    <row r="3382" spans="1:30" x14ac:dyDescent="0.3">
      <c r="A3382" t="s">
        <v>1295</v>
      </c>
      <c r="B3382" t="s">
        <v>1753</v>
      </c>
      <c r="C3382" t="s">
        <v>5754</v>
      </c>
      <c r="D3382" t="s">
        <v>3547</v>
      </c>
      <c r="E3382" t="s">
        <v>3548</v>
      </c>
      <c r="F3382" t="s">
        <v>1299</v>
      </c>
      <c r="G3382" t="s">
        <v>1135</v>
      </c>
      <c r="H3382" t="s">
        <v>1301</v>
      </c>
      <c r="I3382" t="s">
        <v>839</v>
      </c>
      <c r="J3382" t="s">
        <v>172</v>
      </c>
      <c r="K3382" t="s">
        <v>173</v>
      </c>
      <c r="L3382" t="s">
        <v>124</v>
      </c>
      <c r="M3382" t="s">
        <v>38</v>
      </c>
      <c r="N3382" t="s">
        <v>39</v>
      </c>
      <c r="O3382" s="23">
        <v>0</v>
      </c>
      <c r="P3382" s="23">
        <v>0</v>
      </c>
      <c r="Q3382" t="s">
        <v>40</v>
      </c>
      <c r="R3382" t="s">
        <v>15244</v>
      </c>
      <c r="S3382" s="9">
        <v>50.93</v>
      </c>
      <c r="T3382" s="26">
        <v>4.09</v>
      </c>
      <c r="U3382" s="8">
        <v>208.3</v>
      </c>
      <c r="V3382" t="s">
        <v>112</v>
      </c>
      <c r="W3382" t="s">
        <v>2007</v>
      </c>
      <c r="X3382" t="s">
        <v>42</v>
      </c>
      <c r="Y3382" t="s">
        <v>1740</v>
      </c>
      <c r="AA3382" s="1">
        <f t="shared" si="387"/>
        <v>45998</v>
      </c>
      <c r="AB3382" s="2">
        <f t="shared" si="388"/>
        <v>12</v>
      </c>
      <c r="AC3382" s="2">
        <f t="shared" si="389"/>
        <v>2025</v>
      </c>
      <c r="AD3382" s="2" t="str">
        <f>IFERROR(VLOOKUP(A3382,'Aux Área'!$A$4:$B$123,2,0),"-")</f>
        <v>LUCCA JR - OP</v>
      </c>
    </row>
    <row r="3383" spans="1:30" x14ac:dyDescent="0.3">
      <c r="A3383" t="s">
        <v>2700</v>
      </c>
      <c r="B3383" t="s">
        <v>2000</v>
      </c>
      <c r="C3383" t="s">
        <v>5755</v>
      </c>
      <c r="D3383" t="s">
        <v>3403</v>
      </c>
      <c r="E3383" t="s">
        <v>3404</v>
      </c>
      <c r="F3383" t="s">
        <v>2703</v>
      </c>
      <c r="G3383" t="s">
        <v>659</v>
      </c>
      <c r="H3383" t="s">
        <v>1996</v>
      </c>
      <c r="I3383" t="s">
        <v>1997</v>
      </c>
      <c r="J3383" t="s">
        <v>275</v>
      </c>
      <c r="K3383" t="s">
        <v>276</v>
      </c>
      <c r="L3383" t="s">
        <v>124</v>
      </c>
      <c r="M3383" t="s">
        <v>38</v>
      </c>
      <c r="N3383" t="s">
        <v>668</v>
      </c>
      <c r="O3383" s="23">
        <v>546</v>
      </c>
      <c r="P3383" s="9">
        <v>5.57</v>
      </c>
      <c r="Q3383" t="s">
        <v>40</v>
      </c>
      <c r="R3383">
        <v>10383</v>
      </c>
      <c r="S3383" s="9">
        <v>98.01</v>
      </c>
      <c r="T3383" s="26">
        <v>7.15</v>
      </c>
      <c r="U3383" s="8">
        <v>700.77</v>
      </c>
      <c r="V3383" t="s">
        <v>5756</v>
      </c>
      <c r="W3383" t="s">
        <v>1985</v>
      </c>
      <c r="X3383" t="s">
        <v>42</v>
      </c>
      <c r="Y3383" t="s">
        <v>1986</v>
      </c>
      <c r="AA3383" s="1">
        <f t="shared" si="387"/>
        <v>45998</v>
      </c>
      <c r="AB3383" s="2">
        <f t="shared" si="388"/>
        <v>12</v>
      </c>
      <c r="AC3383" s="2">
        <f t="shared" si="389"/>
        <v>2025</v>
      </c>
      <c r="AD3383" s="2" t="str">
        <f>IFERROR(VLOOKUP(A3383,'Aux Área'!$A$4:$B$123,2,0),"-")</f>
        <v>PESADOS</v>
      </c>
    </row>
    <row r="3384" spans="1:30" x14ac:dyDescent="0.3">
      <c r="A3384" t="s">
        <v>2700</v>
      </c>
      <c r="C3384" t="s">
        <v>15631</v>
      </c>
      <c r="F3384" t="s">
        <v>2703</v>
      </c>
      <c r="K3384" t="s">
        <v>276</v>
      </c>
      <c r="N3384" t="s">
        <v>15690</v>
      </c>
      <c r="O3384" t="s">
        <v>15244</v>
      </c>
      <c r="P3384" s="9" t="s">
        <v>15244</v>
      </c>
      <c r="Q3384" t="s">
        <v>40</v>
      </c>
      <c r="R3384" t="s">
        <v>15244</v>
      </c>
      <c r="S3384">
        <v>3.39</v>
      </c>
      <c r="U3384" s="8">
        <v>12.87</v>
      </c>
      <c r="X3384" t="s">
        <v>42</v>
      </c>
      <c r="Y3384" t="s">
        <v>1986</v>
      </c>
      <c r="AA3384" s="1">
        <f>IFERROR(DATEVALUE(C3384),"-")</f>
        <v>45998</v>
      </c>
      <c r="AB3384" s="2">
        <f>IFERROR(MONTH(AA3384),"-")</f>
        <v>12</v>
      </c>
      <c r="AC3384" s="2">
        <f>IFERROR(YEAR(AA3384),"-")</f>
        <v>2025</v>
      </c>
      <c r="AD3384" s="2" t="str">
        <f>IFERROR(VLOOKUP(A3384,'Aux Área'!$A$4:$B$123,2,0),"-")</f>
        <v>PESADOS</v>
      </c>
    </row>
    <row r="3385" spans="1:30" x14ac:dyDescent="0.3">
      <c r="A3385" t="s">
        <v>2643</v>
      </c>
      <c r="B3385" t="s">
        <v>2307</v>
      </c>
      <c r="C3385" t="s">
        <v>5757</v>
      </c>
      <c r="D3385" t="s">
        <v>4726</v>
      </c>
      <c r="E3385" t="s">
        <v>4727</v>
      </c>
      <c r="F3385" t="s">
        <v>2646</v>
      </c>
      <c r="G3385" t="s">
        <v>1300</v>
      </c>
      <c r="H3385" t="s">
        <v>1301</v>
      </c>
      <c r="I3385" t="s">
        <v>37</v>
      </c>
      <c r="J3385" t="s">
        <v>5653</v>
      </c>
      <c r="K3385" t="s">
        <v>123</v>
      </c>
      <c r="L3385" t="s">
        <v>124</v>
      </c>
      <c r="M3385" t="s">
        <v>38</v>
      </c>
      <c r="N3385" t="s">
        <v>39</v>
      </c>
      <c r="O3385" s="10">
        <v>169</v>
      </c>
      <c r="P3385" s="24">
        <v>4.37</v>
      </c>
      <c r="Q3385" t="s">
        <v>40</v>
      </c>
      <c r="R3385" s="2">
        <v>36550</v>
      </c>
      <c r="S3385" s="9">
        <v>38.700000000000003</v>
      </c>
      <c r="T3385" s="26">
        <v>4.91</v>
      </c>
      <c r="U3385" s="8">
        <v>190</v>
      </c>
      <c r="V3385" t="s">
        <v>41</v>
      </c>
      <c r="W3385" t="s">
        <v>2276</v>
      </c>
      <c r="X3385" t="s">
        <v>42</v>
      </c>
      <c r="Y3385" t="s">
        <v>2277</v>
      </c>
      <c r="AA3385" s="1">
        <f t="shared" ref="AA3385:AA3397" si="390">DATEVALUE(C3385)</f>
        <v>45998</v>
      </c>
      <c r="AB3385" s="2">
        <f t="shared" ref="AB3385:AB3397" si="391">MONTH(AA3385)</f>
        <v>12</v>
      </c>
      <c r="AC3385" s="2">
        <f t="shared" ref="AC3385:AC3397" si="392">YEAR(AA3385)</f>
        <v>2025</v>
      </c>
      <c r="AD3385" s="2" t="str">
        <f>IFERROR(VLOOKUP(A3385,'Aux Área'!$A$4:$B$123,2,0),"-")</f>
        <v>INSPEÇÃO</v>
      </c>
    </row>
    <row r="3386" spans="1:30" x14ac:dyDescent="0.3">
      <c r="A3386" t="s">
        <v>2278</v>
      </c>
      <c r="B3386" t="s">
        <v>4664</v>
      </c>
      <c r="C3386" t="s">
        <v>5758</v>
      </c>
      <c r="D3386" t="s">
        <v>3162</v>
      </c>
      <c r="E3386" t="s">
        <v>3163</v>
      </c>
      <c r="F3386" t="s">
        <v>2281</v>
      </c>
      <c r="G3386" t="s">
        <v>1135</v>
      </c>
      <c r="H3386" t="s">
        <v>2275</v>
      </c>
      <c r="I3386" t="s">
        <v>1497</v>
      </c>
      <c r="J3386" t="s">
        <v>165</v>
      </c>
      <c r="K3386" t="s">
        <v>166</v>
      </c>
      <c r="L3386" t="s">
        <v>167</v>
      </c>
      <c r="M3386" t="s">
        <v>38</v>
      </c>
      <c r="N3386" t="s">
        <v>39</v>
      </c>
      <c r="O3386" s="23">
        <v>315</v>
      </c>
      <c r="P3386" s="9">
        <v>9.73</v>
      </c>
      <c r="Q3386" t="s">
        <v>40</v>
      </c>
      <c r="R3386">
        <v>42326</v>
      </c>
      <c r="S3386" s="9">
        <v>32.36</v>
      </c>
      <c r="T3386" s="26">
        <v>4.5599999999999996</v>
      </c>
      <c r="U3386" s="8">
        <v>147.56</v>
      </c>
      <c r="V3386" t="s">
        <v>41</v>
      </c>
      <c r="W3386" t="s">
        <v>2276</v>
      </c>
      <c r="X3386" t="s">
        <v>42</v>
      </c>
      <c r="Y3386" t="s">
        <v>2277</v>
      </c>
      <c r="AA3386" s="1">
        <f t="shared" si="390"/>
        <v>45998</v>
      </c>
      <c r="AB3386" s="2">
        <f t="shared" si="391"/>
        <v>12</v>
      </c>
      <c r="AC3386" s="2">
        <f t="shared" si="392"/>
        <v>2025</v>
      </c>
      <c r="AD3386" s="2" t="str">
        <f>IFERROR(VLOOKUP(A3386,'Aux Área'!$A$4:$B$123,2,0),"-")</f>
        <v>INSPEÇÃO</v>
      </c>
    </row>
    <row r="3387" spans="1:30" x14ac:dyDescent="0.3">
      <c r="A3387" t="s">
        <v>2306</v>
      </c>
      <c r="B3387" t="s">
        <v>4613</v>
      </c>
      <c r="C3387" t="s">
        <v>5759</v>
      </c>
      <c r="D3387" t="s">
        <v>3428</v>
      </c>
      <c r="E3387" t="s">
        <v>3429</v>
      </c>
      <c r="F3387" t="s">
        <v>2309</v>
      </c>
      <c r="G3387" t="s">
        <v>1135</v>
      </c>
      <c r="H3387" t="s">
        <v>2275</v>
      </c>
      <c r="I3387" t="s">
        <v>1497</v>
      </c>
      <c r="J3387" t="s">
        <v>1665</v>
      </c>
      <c r="K3387" t="s">
        <v>1666</v>
      </c>
      <c r="L3387" t="s">
        <v>301</v>
      </c>
      <c r="M3387" t="s">
        <v>38</v>
      </c>
      <c r="N3387" t="s">
        <v>39</v>
      </c>
      <c r="O3387" s="23">
        <v>436</v>
      </c>
      <c r="P3387" s="9">
        <v>10.42</v>
      </c>
      <c r="Q3387" t="s">
        <v>40</v>
      </c>
      <c r="R3387">
        <v>35102</v>
      </c>
      <c r="S3387" s="9">
        <v>41.86</v>
      </c>
      <c r="T3387" s="26">
        <v>4.3899999999999997</v>
      </c>
      <c r="U3387" s="8">
        <v>183.77</v>
      </c>
      <c r="V3387" t="s">
        <v>5760</v>
      </c>
      <c r="W3387" t="s">
        <v>2276</v>
      </c>
      <c r="X3387" t="s">
        <v>42</v>
      </c>
      <c r="Y3387" t="s">
        <v>2277</v>
      </c>
      <c r="AA3387" s="1">
        <f t="shared" si="390"/>
        <v>45998</v>
      </c>
      <c r="AB3387" s="2">
        <f t="shared" si="391"/>
        <v>12</v>
      </c>
      <c r="AC3387" s="2">
        <f t="shared" si="392"/>
        <v>2025</v>
      </c>
      <c r="AD3387" s="2" t="str">
        <f>IFERROR(VLOOKUP(A3387,'Aux Área'!$A$4:$B$123,2,0),"-")</f>
        <v>INSPEÇÃO</v>
      </c>
    </row>
    <row r="3388" spans="1:30" x14ac:dyDescent="0.3">
      <c r="A3388" t="s">
        <v>2574</v>
      </c>
      <c r="B3388" t="s">
        <v>2575</v>
      </c>
      <c r="C3388" t="s">
        <v>5761</v>
      </c>
      <c r="D3388" t="s">
        <v>3768</v>
      </c>
      <c r="E3388" t="s">
        <v>3769</v>
      </c>
      <c r="F3388" t="s">
        <v>2577</v>
      </c>
      <c r="G3388" t="s">
        <v>659</v>
      </c>
      <c r="H3388" t="s">
        <v>2215</v>
      </c>
      <c r="I3388" t="s">
        <v>667</v>
      </c>
      <c r="J3388" t="s">
        <v>356</v>
      </c>
      <c r="K3388" t="s">
        <v>357</v>
      </c>
      <c r="L3388" t="s">
        <v>124</v>
      </c>
      <c r="M3388" t="s">
        <v>38</v>
      </c>
      <c r="N3388" t="s">
        <v>707</v>
      </c>
      <c r="O3388" s="23" t="s">
        <v>15244</v>
      </c>
      <c r="P3388" s="9" t="s">
        <v>15244</v>
      </c>
      <c r="Q3388" t="s">
        <v>40</v>
      </c>
      <c r="R3388" t="s">
        <v>15244</v>
      </c>
      <c r="S3388" s="9">
        <v>2.15</v>
      </c>
      <c r="T3388" s="26">
        <v>6.391</v>
      </c>
      <c r="U3388" s="8">
        <v>13.74</v>
      </c>
      <c r="V3388" t="s">
        <v>5762</v>
      </c>
      <c r="W3388" t="s">
        <v>2007</v>
      </c>
      <c r="X3388" t="s">
        <v>42</v>
      </c>
      <c r="Y3388" t="s">
        <v>1740</v>
      </c>
      <c r="AA3388" s="1">
        <f t="shared" si="390"/>
        <v>45998</v>
      </c>
      <c r="AB3388" s="2">
        <f t="shared" si="391"/>
        <v>12</v>
      </c>
      <c r="AC3388" s="2">
        <f t="shared" si="392"/>
        <v>2025</v>
      </c>
      <c r="AD3388" s="2" t="str">
        <f>IFERROR(VLOOKUP(A3388,'Aux Área'!$A$4:$B$123,2,0),"-")</f>
        <v>APH</v>
      </c>
    </row>
    <row r="3389" spans="1:30" x14ac:dyDescent="0.3">
      <c r="A3389" t="s">
        <v>2461</v>
      </c>
      <c r="B3389" t="s">
        <v>5008</v>
      </c>
      <c r="C3389" t="s">
        <v>5763</v>
      </c>
      <c r="D3389" t="s">
        <v>3135</v>
      </c>
      <c r="E3389" t="s">
        <v>3136</v>
      </c>
      <c r="F3389" t="s">
        <v>3574</v>
      </c>
      <c r="G3389" t="s">
        <v>1135</v>
      </c>
      <c r="H3389" t="s">
        <v>2275</v>
      </c>
      <c r="I3389" t="s">
        <v>1497</v>
      </c>
      <c r="J3389" t="s">
        <v>188</v>
      </c>
      <c r="K3389" t="s">
        <v>189</v>
      </c>
      <c r="L3389" t="s">
        <v>190</v>
      </c>
      <c r="M3389" t="s">
        <v>38</v>
      </c>
      <c r="N3389" t="s">
        <v>39</v>
      </c>
      <c r="O3389" s="23">
        <v>437</v>
      </c>
      <c r="P3389" s="9">
        <v>11.34</v>
      </c>
      <c r="Q3389" t="s">
        <v>40</v>
      </c>
      <c r="R3389">
        <v>23393</v>
      </c>
      <c r="S3389" s="9">
        <v>38.54</v>
      </c>
      <c r="T3389" s="26">
        <v>4.49</v>
      </c>
      <c r="U3389" s="8">
        <v>173.04</v>
      </c>
      <c r="V3389" t="s">
        <v>41</v>
      </c>
      <c r="W3389" t="s">
        <v>2276</v>
      </c>
      <c r="X3389" t="s">
        <v>42</v>
      </c>
      <c r="Y3389" t="s">
        <v>2277</v>
      </c>
      <c r="AA3389" s="1">
        <f t="shared" si="390"/>
        <v>45998</v>
      </c>
      <c r="AB3389" s="2">
        <f t="shared" si="391"/>
        <v>12</v>
      </c>
      <c r="AC3389" s="2">
        <f t="shared" si="392"/>
        <v>2025</v>
      </c>
      <c r="AD3389" s="2" t="str">
        <f>IFERROR(VLOOKUP(A3389,'Aux Área'!$A$4:$B$123,2,0),"-")</f>
        <v>INSPEÇÃO</v>
      </c>
    </row>
    <row r="3390" spans="1:30" x14ac:dyDescent="0.3">
      <c r="A3390" t="s">
        <v>2638</v>
      </c>
      <c r="B3390" t="s">
        <v>4593</v>
      </c>
      <c r="C3390" t="s">
        <v>5764</v>
      </c>
      <c r="D3390" t="s">
        <v>3419</v>
      </c>
      <c r="E3390" t="s">
        <v>3420</v>
      </c>
      <c r="F3390" t="s">
        <v>2641</v>
      </c>
      <c r="G3390" t="s">
        <v>1135</v>
      </c>
      <c r="H3390" t="s">
        <v>2275</v>
      </c>
      <c r="I3390" t="s">
        <v>1497</v>
      </c>
      <c r="J3390" t="s">
        <v>275</v>
      </c>
      <c r="K3390" t="s">
        <v>276</v>
      </c>
      <c r="L3390" t="s">
        <v>124</v>
      </c>
      <c r="M3390" t="s">
        <v>38</v>
      </c>
      <c r="N3390" t="s">
        <v>39</v>
      </c>
      <c r="O3390" s="23">
        <v>374</v>
      </c>
      <c r="P3390" s="9">
        <v>9.5</v>
      </c>
      <c r="Q3390" t="s">
        <v>40</v>
      </c>
      <c r="R3390">
        <v>33703</v>
      </c>
      <c r="S3390" s="9">
        <v>39.369999999999997</v>
      </c>
      <c r="T3390" s="26">
        <v>4.49</v>
      </c>
      <c r="U3390" s="8">
        <v>176.77</v>
      </c>
      <c r="V3390" t="s">
        <v>5765</v>
      </c>
      <c r="W3390" t="s">
        <v>2276</v>
      </c>
      <c r="X3390" t="s">
        <v>42</v>
      </c>
      <c r="Y3390" t="s">
        <v>2277</v>
      </c>
      <c r="AA3390" s="1">
        <f t="shared" si="390"/>
        <v>45998</v>
      </c>
      <c r="AB3390" s="2">
        <f t="shared" si="391"/>
        <v>12</v>
      </c>
      <c r="AC3390" s="2">
        <f t="shared" si="392"/>
        <v>2025</v>
      </c>
      <c r="AD3390" s="2" t="str">
        <f>IFERROR(VLOOKUP(A3390,'Aux Área'!$A$4:$B$123,2,0),"-")</f>
        <v>INSPEÇÃO</v>
      </c>
    </row>
    <row r="3391" spans="1:30" x14ac:dyDescent="0.3">
      <c r="A3391" t="s">
        <v>52</v>
      </c>
      <c r="B3391" t="s">
        <v>1449</v>
      </c>
      <c r="C3391" t="s">
        <v>5766</v>
      </c>
      <c r="D3391" t="s">
        <v>3246</v>
      </c>
      <c r="E3391" t="s">
        <v>3247</v>
      </c>
      <c r="F3391" t="s">
        <v>53</v>
      </c>
      <c r="G3391" t="s">
        <v>1500</v>
      </c>
      <c r="H3391" t="s">
        <v>36</v>
      </c>
      <c r="I3391" t="s">
        <v>37</v>
      </c>
      <c r="J3391" t="s">
        <v>215</v>
      </c>
      <c r="K3391" t="s">
        <v>216</v>
      </c>
      <c r="L3391" t="s">
        <v>217</v>
      </c>
      <c r="M3391" t="s">
        <v>38</v>
      </c>
      <c r="N3391" t="s">
        <v>39</v>
      </c>
      <c r="O3391" s="23">
        <v>411</v>
      </c>
      <c r="P3391" s="9">
        <v>9.68</v>
      </c>
      <c r="Q3391" t="s">
        <v>40</v>
      </c>
      <c r="R3391">
        <v>38244</v>
      </c>
      <c r="S3391" s="9">
        <v>42.44</v>
      </c>
      <c r="T3391" s="26">
        <v>4.67</v>
      </c>
      <c r="U3391" s="8">
        <v>198.21</v>
      </c>
      <c r="V3391" t="s">
        <v>41</v>
      </c>
      <c r="W3391" t="s">
        <v>2007</v>
      </c>
      <c r="X3391" t="s">
        <v>42</v>
      </c>
      <c r="Y3391" t="s">
        <v>1740</v>
      </c>
      <c r="AA3391" s="1">
        <f t="shared" si="390"/>
        <v>45998</v>
      </c>
      <c r="AB3391" s="2">
        <f t="shared" si="391"/>
        <v>12</v>
      </c>
      <c r="AC3391" s="2">
        <f t="shared" si="392"/>
        <v>2025</v>
      </c>
      <c r="AD3391" s="2" t="str">
        <f>IFERROR(VLOOKUP(A3391,'Aux Área'!$A$4:$B$123,2,0),"-")</f>
        <v>OPERAÇÃO</v>
      </c>
    </row>
    <row r="3392" spans="1:30" x14ac:dyDescent="0.3">
      <c r="A3392" t="s">
        <v>3092</v>
      </c>
      <c r="B3392" t="s">
        <v>4774</v>
      </c>
      <c r="C3392" t="s">
        <v>5767</v>
      </c>
      <c r="D3392" t="s">
        <v>3410</v>
      </c>
      <c r="E3392" t="s">
        <v>3411</v>
      </c>
      <c r="F3392" t="s">
        <v>3594</v>
      </c>
      <c r="G3392" t="s">
        <v>1135</v>
      </c>
      <c r="H3392" t="s">
        <v>2275</v>
      </c>
      <c r="I3392" t="s">
        <v>1497</v>
      </c>
      <c r="J3392" t="s">
        <v>231</v>
      </c>
      <c r="K3392" t="s">
        <v>232</v>
      </c>
      <c r="L3392" t="s">
        <v>217</v>
      </c>
      <c r="M3392" t="s">
        <v>38</v>
      </c>
      <c r="N3392" t="s">
        <v>39</v>
      </c>
      <c r="O3392" s="23">
        <v>394</v>
      </c>
      <c r="P3392" s="9">
        <v>9.2100000000000009</v>
      </c>
      <c r="Q3392" t="s">
        <v>40</v>
      </c>
      <c r="R3392">
        <v>20652</v>
      </c>
      <c r="S3392" s="9">
        <v>42.76</v>
      </c>
      <c r="T3392" s="26">
        <v>4.4210000000000003</v>
      </c>
      <c r="U3392" s="8">
        <v>189.03</v>
      </c>
      <c r="V3392" t="s">
        <v>5768</v>
      </c>
      <c r="W3392" t="s">
        <v>2276</v>
      </c>
      <c r="X3392" t="s">
        <v>42</v>
      </c>
      <c r="Y3392" t="s">
        <v>2277</v>
      </c>
      <c r="AA3392" s="1">
        <f t="shared" si="390"/>
        <v>45998</v>
      </c>
      <c r="AB3392" s="2">
        <f t="shared" si="391"/>
        <v>12</v>
      </c>
      <c r="AC3392" s="2">
        <f t="shared" si="392"/>
        <v>2025</v>
      </c>
      <c r="AD3392" s="2" t="str">
        <f>IFERROR(VLOOKUP(A3392,'Aux Área'!$A$4:$B$123,2,0),"-")</f>
        <v>INSPEÇÃO</v>
      </c>
    </row>
    <row r="3393" spans="1:30" x14ac:dyDescent="0.3">
      <c r="A3393" t="s">
        <v>2181</v>
      </c>
      <c r="B3393" t="s">
        <v>4595</v>
      </c>
      <c r="C3393" t="s">
        <v>5769</v>
      </c>
      <c r="D3393" t="s">
        <v>3107</v>
      </c>
      <c r="E3393" t="s">
        <v>3108</v>
      </c>
      <c r="F3393" t="s">
        <v>2184</v>
      </c>
      <c r="G3393" t="s">
        <v>1135</v>
      </c>
      <c r="H3393" t="s">
        <v>2185</v>
      </c>
      <c r="I3393" t="s">
        <v>2186</v>
      </c>
      <c r="J3393" t="s">
        <v>108</v>
      </c>
      <c r="K3393" t="s">
        <v>109</v>
      </c>
      <c r="L3393" t="s">
        <v>110</v>
      </c>
      <c r="M3393" t="s">
        <v>38</v>
      </c>
      <c r="N3393" t="s">
        <v>668</v>
      </c>
      <c r="O3393" s="23">
        <v>725</v>
      </c>
      <c r="P3393" s="9">
        <v>14.27</v>
      </c>
      <c r="Q3393" t="s">
        <v>40</v>
      </c>
      <c r="R3393">
        <v>39739</v>
      </c>
      <c r="S3393" s="9">
        <v>50.8</v>
      </c>
      <c r="T3393" s="26">
        <v>6.19</v>
      </c>
      <c r="U3393" s="8">
        <v>314.45</v>
      </c>
      <c r="V3393" t="s">
        <v>5770</v>
      </c>
      <c r="W3393" t="s">
        <v>2007</v>
      </c>
      <c r="X3393" t="s">
        <v>42</v>
      </c>
      <c r="Y3393" t="s">
        <v>2188</v>
      </c>
      <c r="AA3393" s="1">
        <f t="shared" si="390"/>
        <v>45998</v>
      </c>
      <c r="AB3393" s="2">
        <f t="shared" si="391"/>
        <v>12</v>
      </c>
      <c r="AC3393" s="2">
        <f t="shared" si="392"/>
        <v>2025</v>
      </c>
      <c r="AD3393" s="2" t="str">
        <f>IFERROR(VLOOKUP(A3393,'Aux Área'!$A$4:$B$123,2,0),"-")</f>
        <v>INSPEÇÃO</v>
      </c>
    </row>
    <row r="3394" spans="1:30" x14ac:dyDescent="0.3">
      <c r="A3394" t="s">
        <v>2282</v>
      </c>
      <c r="B3394" t="s">
        <v>4679</v>
      </c>
      <c r="C3394" t="s">
        <v>5771</v>
      </c>
      <c r="D3394" t="s">
        <v>3162</v>
      </c>
      <c r="E3394" t="s">
        <v>3163</v>
      </c>
      <c r="F3394" t="s">
        <v>2285</v>
      </c>
      <c r="G3394" t="s">
        <v>1135</v>
      </c>
      <c r="H3394" t="s">
        <v>2275</v>
      </c>
      <c r="I3394" t="s">
        <v>1497</v>
      </c>
      <c r="J3394" t="s">
        <v>165</v>
      </c>
      <c r="K3394" t="s">
        <v>166</v>
      </c>
      <c r="L3394" t="s">
        <v>167</v>
      </c>
      <c r="M3394" t="s">
        <v>38</v>
      </c>
      <c r="N3394" t="s">
        <v>39</v>
      </c>
      <c r="O3394" s="23">
        <v>473</v>
      </c>
      <c r="P3394" s="9">
        <v>9.91</v>
      </c>
      <c r="Q3394" t="s">
        <v>40</v>
      </c>
      <c r="R3394">
        <v>36492</v>
      </c>
      <c r="S3394" s="9">
        <v>47.71</v>
      </c>
      <c r="T3394" s="26">
        <v>4.5599999999999996</v>
      </c>
      <c r="U3394" s="8">
        <v>217.56</v>
      </c>
      <c r="V3394" t="s">
        <v>41</v>
      </c>
      <c r="W3394" t="s">
        <v>2276</v>
      </c>
      <c r="X3394" t="s">
        <v>42</v>
      </c>
      <c r="Y3394" t="s">
        <v>2277</v>
      </c>
      <c r="AA3394" s="1">
        <f t="shared" si="390"/>
        <v>45998</v>
      </c>
      <c r="AB3394" s="2">
        <f t="shared" si="391"/>
        <v>12</v>
      </c>
      <c r="AC3394" s="2">
        <f t="shared" si="392"/>
        <v>2025</v>
      </c>
      <c r="AD3394" s="2" t="str">
        <f>IFERROR(VLOOKUP(A3394,'Aux Área'!$A$4:$B$123,2,0),"-")</f>
        <v>INSPEÇÃO</v>
      </c>
    </row>
    <row r="3395" spans="1:30" x14ac:dyDescent="0.3">
      <c r="A3395" t="s">
        <v>2643</v>
      </c>
      <c r="B3395" t="s">
        <v>2307</v>
      </c>
      <c r="C3395" t="s">
        <v>5772</v>
      </c>
      <c r="D3395" t="s">
        <v>4988</v>
      </c>
      <c r="E3395" t="s">
        <v>4989</v>
      </c>
      <c r="F3395" t="s">
        <v>2646</v>
      </c>
      <c r="G3395" t="s">
        <v>1300</v>
      </c>
      <c r="H3395" t="s">
        <v>1301</v>
      </c>
      <c r="I3395" t="s">
        <v>37</v>
      </c>
      <c r="J3395" t="s">
        <v>370</v>
      </c>
      <c r="K3395" t="s">
        <v>371</v>
      </c>
      <c r="L3395" t="s">
        <v>124</v>
      </c>
      <c r="M3395" t="s">
        <v>38</v>
      </c>
      <c r="N3395" t="s">
        <v>39</v>
      </c>
      <c r="O3395" s="10">
        <v>307</v>
      </c>
      <c r="P3395" s="24">
        <v>7.73</v>
      </c>
      <c r="Q3395" t="s">
        <v>40</v>
      </c>
      <c r="R3395">
        <v>36857</v>
      </c>
      <c r="S3395" s="9">
        <v>39.71</v>
      </c>
      <c r="T3395" s="26">
        <v>4.49</v>
      </c>
      <c r="U3395" s="8">
        <v>178.3</v>
      </c>
      <c r="V3395" t="s">
        <v>5773</v>
      </c>
      <c r="W3395" t="s">
        <v>2276</v>
      </c>
      <c r="X3395" t="s">
        <v>42</v>
      </c>
      <c r="Y3395" t="s">
        <v>2277</v>
      </c>
      <c r="AA3395" s="1">
        <f t="shared" si="390"/>
        <v>45998</v>
      </c>
      <c r="AB3395" s="2">
        <f t="shared" si="391"/>
        <v>12</v>
      </c>
      <c r="AC3395" s="2">
        <f t="shared" si="392"/>
        <v>2025</v>
      </c>
      <c r="AD3395" s="2" t="str">
        <f>IFERROR(VLOOKUP(A3395,'Aux Área'!$A$4:$B$123,2,0),"-")</f>
        <v>INSPEÇÃO</v>
      </c>
    </row>
    <row r="3396" spans="1:30" x14ac:dyDescent="0.3">
      <c r="A3396" t="s">
        <v>2552</v>
      </c>
      <c r="B3396" t="s">
        <v>2553</v>
      </c>
      <c r="C3396" t="s">
        <v>5774</v>
      </c>
      <c r="D3396" t="s">
        <v>2872</v>
      </c>
      <c r="E3396" t="s">
        <v>2873</v>
      </c>
      <c r="F3396" t="s">
        <v>2555</v>
      </c>
      <c r="G3396" t="s">
        <v>659</v>
      </c>
      <c r="H3396" t="s">
        <v>2215</v>
      </c>
      <c r="I3396" t="s">
        <v>667</v>
      </c>
      <c r="J3396" t="s">
        <v>2779</v>
      </c>
      <c r="K3396" t="s">
        <v>2780</v>
      </c>
      <c r="L3396" t="s">
        <v>141</v>
      </c>
      <c r="M3396" t="s">
        <v>38</v>
      </c>
      <c r="N3396" t="s">
        <v>668</v>
      </c>
      <c r="O3396" s="23">
        <v>224</v>
      </c>
      <c r="P3396" s="9">
        <v>3.09</v>
      </c>
      <c r="Q3396" t="s">
        <v>40</v>
      </c>
      <c r="R3396">
        <v>5580</v>
      </c>
      <c r="S3396" s="9">
        <v>72.47</v>
      </c>
      <c r="T3396" s="26">
        <v>6.4</v>
      </c>
      <c r="U3396" s="8">
        <v>463.8</v>
      </c>
      <c r="V3396" t="s">
        <v>112</v>
      </c>
      <c r="W3396" t="s">
        <v>2007</v>
      </c>
      <c r="X3396" t="s">
        <v>42</v>
      </c>
      <c r="Y3396" t="s">
        <v>1740</v>
      </c>
      <c r="AA3396" s="1">
        <f t="shared" si="390"/>
        <v>45998</v>
      </c>
      <c r="AB3396" s="2">
        <f t="shared" si="391"/>
        <v>12</v>
      </c>
      <c r="AC3396" s="2">
        <f t="shared" si="392"/>
        <v>2025</v>
      </c>
      <c r="AD3396" s="2" t="str">
        <f>IFERROR(VLOOKUP(A3396,'Aux Área'!$A$4:$B$123,2,0),"-")</f>
        <v>APH</v>
      </c>
    </row>
    <row r="3397" spans="1:30" x14ac:dyDescent="0.3">
      <c r="A3397" t="s">
        <v>2679</v>
      </c>
      <c r="B3397" t="s">
        <v>2680</v>
      </c>
      <c r="C3397" t="s">
        <v>5775</v>
      </c>
      <c r="D3397" t="s">
        <v>4012</v>
      </c>
      <c r="E3397" t="s">
        <v>4013</v>
      </c>
      <c r="F3397" t="s">
        <v>2682</v>
      </c>
      <c r="G3397" t="s">
        <v>659</v>
      </c>
      <c r="H3397" t="s">
        <v>1996</v>
      </c>
      <c r="I3397" t="s">
        <v>1997</v>
      </c>
      <c r="J3397" t="s">
        <v>237</v>
      </c>
      <c r="K3397" t="s">
        <v>238</v>
      </c>
      <c r="L3397" t="s">
        <v>110</v>
      </c>
      <c r="M3397" t="s">
        <v>38</v>
      </c>
      <c r="N3397" t="s">
        <v>668</v>
      </c>
      <c r="O3397" s="23">
        <v>385</v>
      </c>
      <c r="P3397" s="9">
        <v>5.19</v>
      </c>
      <c r="Q3397" t="s">
        <v>40</v>
      </c>
      <c r="R3397">
        <v>6663</v>
      </c>
      <c r="S3397" s="9">
        <v>74.209999999999994</v>
      </c>
      <c r="T3397" s="26">
        <v>6.09</v>
      </c>
      <c r="U3397" s="8">
        <v>451.94</v>
      </c>
      <c r="V3397" t="s">
        <v>41</v>
      </c>
      <c r="W3397" t="s">
        <v>1985</v>
      </c>
      <c r="X3397" t="s">
        <v>42</v>
      </c>
      <c r="Y3397" t="s">
        <v>1986</v>
      </c>
      <c r="AA3397" s="1">
        <f t="shared" si="390"/>
        <v>45998</v>
      </c>
      <c r="AB3397" s="2">
        <f t="shared" si="391"/>
        <v>12</v>
      </c>
      <c r="AC3397" s="2">
        <f t="shared" si="392"/>
        <v>2025</v>
      </c>
      <c r="AD3397" s="2" t="str">
        <f>IFERROR(VLOOKUP(A3397,'Aux Área'!$A$4:$B$123,2,0),"-")</f>
        <v>PESADOS</v>
      </c>
    </row>
    <row r="3398" spans="1:30" x14ac:dyDescent="0.3">
      <c r="A3398" t="s">
        <v>2679</v>
      </c>
      <c r="C3398" t="s">
        <v>15643</v>
      </c>
      <c r="F3398" t="s">
        <v>2682</v>
      </c>
      <c r="K3398" t="s">
        <v>238</v>
      </c>
      <c r="N3398" t="s">
        <v>15690</v>
      </c>
      <c r="O3398" t="s">
        <v>15244</v>
      </c>
      <c r="P3398" s="9" t="s">
        <v>15244</v>
      </c>
      <c r="Q3398" t="s">
        <v>40</v>
      </c>
      <c r="R3398" t="s">
        <v>15244</v>
      </c>
      <c r="S3398">
        <v>5.59</v>
      </c>
      <c r="U3398" s="8">
        <v>22.34</v>
      </c>
      <c r="X3398" t="s">
        <v>42</v>
      </c>
      <c r="Y3398" t="s">
        <v>1986</v>
      </c>
      <c r="AA3398" s="1">
        <f>IFERROR(DATEVALUE(C3398),"-")</f>
        <v>45998</v>
      </c>
      <c r="AB3398" s="2">
        <f>IFERROR(MONTH(AA3398),"-")</f>
        <v>12</v>
      </c>
      <c r="AC3398" s="2">
        <f>IFERROR(YEAR(AA3398),"-")</f>
        <v>2025</v>
      </c>
      <c r="AD3398" s="2" t="str">
        <f>IFERROR(VLOOKUP(A3398,'Aux Área'!$A$4:$B$123,2,0),"-")</f>
        <v>PESADOS</v>
      </c>
    </row>
    <row r="3399" spans="1:30" x14ac:dyDescent="0.3">
      <c r="A3399" t="s">
        <v>2278</v>
      </c>
      <c r="B3399" t="s">
        <v>4664</v>
      </c>
      <c r="C3399" t="s">
        <v>5776</v>
      </c>
      <c r="D3399" t="s">
        <v>3208</v>
      </c>
      <c r="E3399" t="s">
        <v>3209</v>
      </c>
      <c r="F3399" t="s">
        <v>2281</v>
      </c>
      <c r="G3399" t="s">
        <v>1135</v>
      </c>
      <c r="H3399" t="s">
        <v>2275</v>
      </c>
      <c r="I3399" t="s">
        <v>1497</v>
      </c>
      <c r="J3399" t="s">
        <v>175</v>
      </c>
      <c r="K3399" t="s">
        <v>176</v>
      </c>
      <c r="L3399" t="s">
        <v>177</v>
      </c>
      <c r="M3399" t="s">
        <v>38</v>
      </c>
      <c r="N3399" t="s">
        <v>39</v>
      </c>
      <c r="O3399" s="23">
        <v>337</v>
      </c>
      <c r="P3399" s="9">
        <v>9.1300000000000008</v>
      </c>
      <c r="Q3399" t="s">
        <v>40</v>
      </c>
      <c r="R3399">
        <v>42663</v>
      </c>
      <c r="S3399" s="9">
        <v>36.909999999999997</v>
      </c>
      <c r="T3399" s="26">
        <v>4.3899999999999997</v>
      </c>
      <c r="U3399" s="8">
        <v>162.03</v>
      </c>
      <c r="V3399" t="s">
        <v>112</v>
      </c>
      <c r="W3399" t="s">
        <v>2276</v>
      </c>
      <c r="X3399" t="s">
        <v>42</v>
      </c>
      <c r="Y3399" t="s">
        <v>2277</v>
      </c>
      <c r="AA3399" s="1">
        <f t="shared" ref="AA3399:AA3409" si="393">DATEVALUE(C3399)</f>
        <v>45998</v>
      </c>
      <c r="AB3399" s="2">
        <f t="shared" ref="AB3399:AB3409" si="394">MONTH(AA3399)</f>
        <v>12</v>
      </c>
      <c r="AC3399" s="2">
        <f t="shared" ref="AC3399:AC3409" si="395">YEAR(AA3399)</f>
        <v>2025</v>
      </c>
      <c r="AD3399" s="2" t="str">
        <f>IFERROR(VLOOKUP(A3399,'Aux Área'!$A$4:$B$123,2,0),"-")</f>
        <v>INSPEÇÃO</v>
      </c>
    </row>
    <row r="3400" spans="1:30" x14ac:dyDescent="0.3">
      <c r="A3400" t="s">
        <v>2318</v>
      </c>
      <c r="B3400" t="s">
        <v>2733</v>
      </c>
      <c r="C3400" t="s">
        <v>5777</v>
      </c>
      <c r="D3400" t="s">
        <v>5015</v>
      </c>
      <c r="E3400" t="s">
        <v>5016</v>
      </c>
      <c r="F3400" t="s">
        <v>4203</v>
      </c>
      <c r="G3400" t="s">
        <v>1135</v>
      </c>
      <c r="H3400" t="s">
        <v>2185</v>
      </c>
      <c r="I3400" t="s">
        <v>2186</v>
      </c>
      <c r="J3400" t="s">
        <v>169</v>
      </c>
      <c r="K3400" t="s">
        <v>170</v>
      </c>
      <c r="L3400" t="s">
        <v>124</v>
      </c>
      <c r="M3400" t="s">
        <v>38</v>
      </c>
      <c r="N3400" t="s">
        <v>668</v>
      </c>
      <c r="O3400" s="23">
        <v>561</v>
      </c>
      <c r="P3400" s="9">
        <v>11.61</v>
      </c>
      <c r="Q3400" t="s">
        <v>40</v>
      </c>
      <c r="R3400">
        <v>33585</v>
      </c>
      <c r="S3400" s="9">
        <v>48.31</v>
      </c>
      <c r="T3400" s="26">
        <v>6.09</v>
      </c>
      <c r="U3400" s="8">
        <v>294.20999999999998</v>
      </c>
      <c r="V3400" t="s">
        <v>41</v>
      </c>
      <c r="W3400" t="s">
        <v>2007</v>
      </c>
      <c r="X3400" t="s">
        <v>42</v>
      </c>
      <c r="Y3400" t="s">
        <v>2188</v>
      </c>
      <c r="AA3400" s="1">
        <f t="shared" si="393"/>
        <v>45998</v>
      </c>
      <c r="AB3400" s="2">
        <f t="shared" si="394"/>
        <v>12</v>
      </c>
      <c r="AC3400" s="2">
        <f t="shared" si="395"/>
        <v>2025</v>
      </c>
      <c r="AD3400" s="2" t="str">
        <f>IFERROR(VLOOKUP(A3400,'Aux Área'!$A$4:$B$123,2,0),"-")</f>
        <v>INSPEÇÃO</v>
      </c>
    </row>
    <row r="3401" spans="1:30" x14ac:dyDescent="0.3">
      <c r="A3401" t="s">
        <v>2041</v>
      </c>
      <c r="B3401" t="s">
        <v>2042</v>
      </c>
      <c r="C3401" t="s">
        <v>5778</v>
      </c>
      <c r="D3401" t="s">
        <v>1297</v>
      </c>
      <c r="E3401" t="s">
        <v>2221</v>
      </c>
      <c r="F3401" t="s">
        <v>2044</v>
      </c>
      <c r="G3401" t="s">
        <v>659</v>
      </c>
      <c r="H3401" t="s">
        <v>1996</v>
      </c>
      <c r="I3401" t="s">
        <v>1997</v>
      </c>
      <c r="J3401" t="s">
        <v>215</v>
      </c>
      <c r="K3401" t="s">
        <v>216</v>
      </c>
      <c r="L3401" t="s">
        <v>217</v>
      </c>
      <c r="M3401" t="s">
        <v>38</v>
      </c>
      <c r="N3401" t="s">
        <v>668</v>
      </c>
      <c r="O3401" s="23">
        <v>593</v>
      </c>
      <c r="P3401" s="9">
        <v>6.11</v>
      </c>
      <c r="Q3401" t="s">
        <v>40</v>
      </c>
      <c r="R3401">
        <v>12415</v>
      </c>
      <c r="S3401" s="9">
        <v>97.12</v>
      </c>
      <c r="T3401" s="26">
        <v>6.18</v>
      </c>
      <c r="U3401" s="8">
        <v>600.24</v>
      </c>
      <c r="V3401" t="s">
        <v>41</v>
      </c>
      <c r="W3401" t="s">
        <v>1985</v>
      </c>
      <c r="X3401" t="s">
        <v>42</v>
      </c>
      <c r="Y3401" t="s">
        <v>1986</v>
      </c>
      <c r="AA3401" s="1">
        <f t="shared" si="393"/>
        <v>45998</v>
      </c>
      <c r="AB3401" s="2">
        <f t="shared" si="394"/>
        <v>12</v>
      </c>
      <c r="AC3401" s="2">
        <f t="shared" si="395"/>
        <v>2025</v>
      </c>
      <c r="AD3401" s="2" t="str">
        <f>IFERROR(VLOOKUP(A3401,'Aux Área'!$A$4:$B$123,2,0),"-")</f>
        <v>PESADOS</v>
      </c>
    </row>
    <row r="3402" spans="1:30" x14ac:dyDescent="0.3">
      <c r="A3402" t="s">
        <v>2306</v>
      </c>
      <c r="B3402" t="s">
        <v>4613</v>
      </c>
      <c r="C3402" t="s">
        <v>5779</v>
      </c>
      <c r="D3402" t="s">
        <v>3212</v>
      </c>
      <c r="E3402" t="s">
        <v>3213</v>
      </c>
      <c r="F3402" t="s">
        <v>2309</v>
      </c>
      <c r="G3402" t="s">
        <v>1135</v>
      </c>
      <c r="H3402" t="s">
        <v>2275</v>
      </c>
      <c r="I3402" t="s">
        <v>1497</v>
      </c>
      <c r="J3402" t="s">
        <v>1665</v>
      </c>
      <c r="K3402" t="s">
        <v>1666</v>
      </c>
      <c r="L3402" t="s">
        <v>301</v>
      </c>
      <c r="M3402" t="s">
        <v>38</v>
      </c>
      <c r="N3402" t="s">
        <v>39</v>
      </c>
      <c r="O3402" s="23">
        <v>507</v>
      </c>
      <c r="P3402" s="9">
        <v>11.47</v>
      </c>
      <c r="Q3402" t="s">
        <v>40</v>
      </c>
      <c r="R3402">
        <v>35609</v>
      </c>
      <c r="S3402" s="9">
        <v>44.21</v>
      </c>
      <c r="T3402" s="26">
        <v>4.3899999999999997</v>
      </c>
      <c r="U3402" s="8">
        <v>194.08</v>
      </c>
      <c r="V3402" t="s">
        <v>5780</v>
      </c>
      <c r="W3402" t="s">
        <v>2276</v>
      </c>
      <c r="X3402" t="s">
        <v>42</v>
      </c>
      <c r="Y3402" t="s">
        <v>2277</v>
      </c>
      <c r="AA3402" s="1">
        <f t="shared" si="393"/>
        <v>45998</v>
      </c>
      <c r="AB3402" s="2">
        <f t="shared" si="394"/>
        <v>12</v>
      </c>
      <c r="AC3402" s="2">
        <f t="shared" si="395"/>
        <v>2025</v>
      </c>
      <c r="AD3402" s="2" t="str">
        <f>IFERROR(VLOOKUP(A3402,'Aux Área'!$A$4:$B$123,2,0),"-")</f>
        <v>INSPEÇÃO</v>
      </c>
    </row>
    <row r="3403" spans="1:30" x14ac:dyDescent="0.3">
      <c r="A3403" t="s">
        <v>2638</v>
      </c>
      <c r="B3403" t="s">
        <v>4593</v>
      </c>
      <c r="C3403" t="s">
        <v>5781</v>
      </c>
      <c r="D3403" t="s">
        <v>4358</v>
      </c>
      <c r="E3403" t="s">
        <v>4359</v>
      </c>
      <c r="F3403" t="s">
        <v>2641</v>
      </c>
      <c r="G3403" t="s">
        <v>1135</v>
      </c>
      <c r="H3403" t="s">
        <v>2275</v>
      </c>
      <c r="I3403" t="s">
        <v>1497</v>
      </c>
      <c r="J3403" t="s">
        <v>275</v>
      </c>
      <c r="K3403" t="s">
        <v>276</v>
      </c>
      <c r="L3403" t="s">
        <v>124</v>
      </c>
      <c r="M3403" t="s">
        <v>38</v>
      </c>
      <c r="N3403" t="s">
        <v>39</v>
      </c>
      <c r="O3403" s="23">
        <v>368</v>
      </c>
      <c r="P3403" s="9">
        <v>9.57</v>
      </c>
      <c r="Q3403" t="s">
        <v>40</v>
      </c>
      <c r="R3403">
        <v>34071</v>
      </c>
      <c r="S3403" s="9">
        <v>38.47</v>
      </c>
      <c r="T3403" s="26">
        <v>4.49</v>
      </c>
      <c r="U3403" s="8">
        <v>172.73</v>
      </c>
      <c r="V3403" t="s">
        <v>5782</v>
      </c>
      <c r="W3403" t="s">
        <v>2276</v>
      </c>
      <c r="X3403" t="s">
        <v>42</v>
      </c>
      <c r="Y3403" t="s">
        <v>2277</v>
      </c>
      <c r="AA3403" s="1">
        <f t="shared" si="393"/>
        <v>45998</v>
      </c>
      <c r="AB3403" s="2">
        <f t="shared" si="394"/>
        <v>12</v>
      </c>
      <c r="AC3403" s="2">
        <f t="shared" si="395"/>
        <v>2025</v>
      </c>
      <c r="AD3403" s="2" t="str">
        <f>IFERROR(VLOOKUP(A3403,'Aux Área'!$A$4:$B$123,2,0),"-")</f>
        <v>INSPEÇÃO</v>
      </c>
    </row>
    <row r="3404" spans="1:30" x14ac:dyDescent="0.3">
      <c r="A3404" t="s">
        <v>2461</v>
      </c>
      <c r="B3404" t="s">
        <v>5008</v>
      </c>
      <c r="C3404" t="s">
        <v>5783</v>
      </c>
      <c r="D3404" t="s">
        <v>3216</v>
      </c>
      <c r="E3404" t="s">
        <v>3217</v>
      </c>
      <c r="F3404" t="s">
        <v>3574</v>
      </c>
      <c r="G3404" t="s">
        <v>1135</v>
      </c>
      <c r="H3404" t="s">
        <v>2275</v>
      </c>
      <c r="I3404" t="s">
        <v>1497</v>
      </c>
      <c r="J3404" t="s">
        <v>275</v>
      </c>
      <c r="K3404" t="s">
        <v>276</v>
      </c>
      <c r="L3404" t="s">
        <v>124</v>
      </c>
      <c r="M3404" t="s">
        <v>38</v>
      </c>
      <c r="N3404" t="s">
        <v>39</v>
      </c>
      <c r="O3404" s="23">
        <v>427</v>
      </c>
      <c r="P3404" s="9">
        <v>11.43</v>
      </c>
      <c r="Q3404" t="s">
        <v>40</v>
      </c>
      <c r="R3404">
        <v>23820</v>
      </c>
      <c r="S3404" s="9">
        <v>37.35</v>
      </c>
      <c r="T3404" s="26">
        <v>4.49</v>
      </c>
      <c r="U3404" s="8">
        <v>167.7</v>
      </c>
      <c r="V3404" t="s">
        <v>5784</v>
      </c>
      <c r="W3404" t="s">
        <v>2276</v>
      </c>
      <c r="X3404" t="s">
        <v>42</v>
      </c>
      <c r="Y3404" t="s">
        <v>2277</v>
      </c>
      <c r="AA3404" s="1">
        <f t="shared" si="393"/>
        <v>45998</v>
      </c>
      <c r="AB3404" s="2">
        <f t="shared" si="394"/>
        <v>12</v>
      </c>
      <c r="AC3404" s="2">
        <f t="shared" si="395"/>
        <v>2025</v>
      </c>
      <c r="AD3404" s="2" t="str">
        <f>IFERROR(VLOOKUP(A3404,'Aux Área'!$A$4:$B$123,2,0),"-")</f>
        <v>INSPEÇÃO</v>
      </c>
    </row>
    <row r="3405" spans="1:30" x14ac:dyDescent="0.3">
      <c r="A3405" t="s">
        <v>3092</v>
      </c>
      <c r="B3405" t="s">
        <v>4774</v>
      </c>
      <c r="C3405" t="s">
        <v>5785</v>
      </c>
      <c r="D3405" t="s">
        <v>5559</v>
      </c>
      <c r="E3405" t="s">
        <v>5560</v>
      </c>
      <c r="F3405" t="s">
        <v>3594</v>
      </c>
      <c r="G3405" t="s">
        <v>1135</v>
      </c>
      <c r="H3405" t="s">
        <v>2275</v>
      </c>
      <c r="I3405" t="s">
        <v>1497</v>
      </c>
      <c r="J3405" t="s">
        <v>89</v>
      </c>
      <c r="K3405" t="s">
        <v>90</v>
      </c>
      <c r="L3405" t="s">
        <v>91</v>
      </c>
      <c r="M3405" t="s">
        <v>38</v>
      </c>
      <c r="N3405" t="s">
        <v>39</v>
      </c>
      <c r="O3405" s="23">
        <v>426</v>
      </c>
      <c r="P3405" s="9">
        <v>10.88</v>
      </c>
      <c r="Q3405" t="s">
        <v>40</v>
      </c>
      <c r="R3405">
        <v>21078</v>
      </c>
      <c r="S3405" s="9">
        <v>39.14</v>
      </c>
      <c r="T3405" s="26">
        <v>4.59</v>
      </c>
      <c r="U3405" s="8">
        <v>179.65</v>
      </c>
      <c r="V3405" t="s">
        <v>5786</v>
      </c>
      <c r="W3405" t="s">
        <v>2276</v>
      </c>
      <c r="X3405" t="s">
        <v>42</v>
      </c>
      <c r="Y3405" t="s">
        <v>2277</v>
      </c>
      <c r="AA3405" s="1">
        <f t="shared" si="393"/>
        <v>45999</v>
      </c>
      <c r="AB3405" s="2">
        <f t="shared" si="394"/>
        <v>12</v>
      </c>
      <c r="AC3405" s="2">
        <f t="shared" si="395"/>
        <v>2025</v>
      </c>
      <c r="AD3405" s="2" t="str">
        <f>IFERROR(VLOOKUP(A3405,'Aux Área'!$A$4:$B$123,2,0),"-")</f>
        <v>INSPEÇÃO</v>
      </c>
    </row>
    <row r="3406" spans="1:30" x14ac:dyDescent="0.3">
      <c r="A3406" t="s">
        <v>52</v>
      </c>
      <c r="B3406" t="s">
        <v>1449</v>
      </c>
      <c r="C3406" t="s">
        <v>5787</v>
      </c>
      <c r="D3406" t="s">
        <v>3197</v>
      </c>
      <c r="E3406" t="s">
        <v>3198</v>
      </c>
      <c r="F3406" t="s">
        <v>53</v>
      </c>
      <c r="G3406" t="s">
        <v>1500</v>
      </c>
      <c r="H3406" t="s">
        <v>36</v>
      </c>
      <c r="I3406" t="s">
        <v>37</v>
      </c>
      <c r="J3406" t="s">
        <v>1681</v>
      </c>
      <c r="K3406" t="s">
        <v>1682</v>
      </c>
      <c r="L3406" t="s">
        <v>141</v>
      </c>
      <c r="M3406" t="s">
        <v>38</v>
      </c>
      <c r="N3406" t="s">
        <v>39</v>
      </c>
      <c r="O3406" s="23">
        <v>320</v>
      </c>
      <c r="P3406" s="9">
        <v>12.59</v>
      </c>
      <c r="Q3406" t="s">
        <v>40</v>
      </c>
      <c r="R3406">
        <v>38564</v>
      </c>
      <c r="S3406" s="9">
        <v>25.41</v>
      </c>
      <c r="T3406" s="26">
        <v>4.6390000000000002</v>
      </c>
      <c r="U3406" s="8">
        <v>117.87</v>
      </c>
      <c r="V3406" t="s">
        <v>41</v>
      </c>
      <c r="W3406" t="s">
        <v>2007</v>
      </c>
      <c r="X3406" t="s">
        <v>42</v>
      </c>
      <c r="Y3406" t="s">
        <v>1740</v>
      </c>
      <c r="AA3406" s="1">
        <f t="shared" si="393"/>
        <v>45999</v>
      </c>
      <c r="AB3406" s="2">
        <f t="shared" si="394"/>
        <v>12</v>
      </c>
      <c r="AC3406" s="2">
        <f t="shared" si="395"/>
        <v>2025</v>
      </c>
      <c r="AD3406" s="2" t="str">
        <f>IFERROR(VLOOKUP(A3406,'Aux Área'!$A$4:$B$123,2,0),"-")</f>
        <v>OPERAÇÃO</v>
      </c>
    </row>
    <row r="3407" spans="1:30" x14ac:dyDescent="0.3">
      <c r="A3407" t="s">
        <v>2282</v>
      </c>
      <c r="B3407" t="s">
        <v>4679</v>
      </c>
      <c r="C3407" t="s">
        <v>5788</v>
      </c>
      <c r="D3407" t="s">
        <v>3781</v>
      </c>
      <c r="E3407" t="s">
        <v>3782</v>
      </c>
      <c r="F3407" t="s">
        <v>2285</v>
      </c>
      <c r="G3407" t="s">
        <v>1135</v>
      </c>
      <c r="H3407" t="s">
        <v>2275</v>
      </c>
      <c r="I3407" t="s">
        <v>1497</v>
      </c>
      <c r="J3407" t="s">
        <v>1681</v>
      </c>
      <c r="K3407" t="s">
        <v>1682</v>
      </c>
      <c r="L3407" t="s">
        <v>141</v>
      </c>
      <c r="M3407" t="s">
        <v>38</v>
      </c>
      <c r="N3407" t="s">
        <v>39</v>
      </c>
      <c r="O3407" s="23">
        <v>428</v>
      </c>
      <c r="P3407" s="9">
        <v>12.79</v>
      </c>
      <c r="Q3407" t="s">
        <v>40</v>
      </c>
      <c r="R3407">
        <v>36920</v>
      </c>
      <c r="S3407" s="9">
        <v>33.47</v>
      </c>
      <c r="T3407" s="26">
        <v>4.6390000000000002</v>
      </c>
      <c r="U3407" s="8">
        <v>155.28</v>
      </c>
      <c r="V3407" t="s">
        <v>41</v>
      </c>
      <c r="W3407" t="s">
        <v>2276</v>
      </c>
      <c r="X3407" t="s">
        <v>42</v>
      </c>
      <c r="Y3407" t="s">
        <v>2277</v>
      </c>
      <c r="AA3407" s="1">
        <f t="shared" si="393"/>
        <v>45999</v>
      </c>
      <c r="AB3407" s="2">
        <f t="shared" si="394"/>
        <v>12</v>
      </c>
      <c r="AC3407" s="2">
        <f t="shared" si="395"/>
        <v>2025</v>
      </c>
      <c r="AD3407" s="2" t="str">
        <f>IFERROR(VLOOKUP(A3407,'Aux Área'!$A$4:$B$123,2,0),"-")</f>
        <v>INSPEÇÃO</v>
      </c>
    </row>
    <row r="3408" spans="1:30" x14ac:dyDescent="0.3">
      <c r="A3408" t="s">
        <v>2278</v>
      </c>
      <c r="B3408" t="s">
        <v>4664</v>
      </c>
      <c r="C3408" t="s">
        <v>5789</v>
      </c>
      <c r="D3408" t="s">
        <v>3208</v>
      </c>
      <c r="E3408" t="s">
        <v>3209</v>
      </c>
      <c r="F3408" t="s">
        <v>2281</v>
      </c>
      <c r="G3408" t="s">
        <v>1135</v>
      </c>
      <c r="H3408" t="s">
        <v>2275</v>
      </c>
      <c r="I3408" t="s">
        <v>1497</v>
      </c>
      <c r="J3408" t="s">
        <v>219</v>
      </c>
      <c r="K3408" t="s">
        <v>177</v>
      </c>
      <c r="L3408" t="s">
        <v>177</v>
      </c>
      <c r="M3408" t="s">
        <v>38</v>
      </c>
      <c r="N3408" t="s">
        <v>39</v>
      </c>
      <c r="O3408" s="23">
        <v>440</v>
      </c>
      <c r="P3408" s="9">
        <v>10.6</v>
      </c>
      <c r="Q3408" t="s">
        <v>40</v>
      </c>
      <c r="R3408">
        <v>43103</v>
      </c>
      <c r="S3408" s="9">
        <v>41.49</v>
      </c>
      <c r="T3408" s="26">
        <v>4.391</v>
      </c>
      <c r="U3408" s="8">
        <v>182.18</v>
      </c>
      <c r="V3408" t="s">
        <v>5790</v>
      </c>
      <c r="W3408" t="s">
        <v>2276</v>
      </c>
      <c r="X3408" t="s">
        <v>42</v>
      </c>
      <c r="Y3408" t="s">
        <v>2277</v>
      </c>
      <c r="AA3408" s="1">
        <f t="shared" si="393"/>
        <v>45999</v>
      </c>
      <c r="AB3408" s="2">
        <f t="shared" si="394"/>
        <v>12</v>
      </c>
      <c r="AC3408" s="2">
        <f t="shared" si="395"/>
        <v>2025</v>
      </c>
      <c r="AD3408" s="2" t="str">
        <f>IFERROR(VLOOKUP(A3408,'Aux Área'!$A$4:$B$123,2,0),"-")</f>
        <v>INSPEÇÃO</v>
      </c>
    </row>
    <row r="3409" spans="1:30" x14ac:dyDescent="0.3">
      <c r="A3409" t="s">
        <v>2494</v>
      </c>
      <c r="B3409" t="s">
        <v>2495</v>
      </c>
      <c r="C3409" t="s">
        <v>5791</v>
      </c>
      <c r="D3409" t="s">
        <v>2891</v>
      </c>
      <c r="E3409" t="s">
        <v>2892</v>
      </c>
      <c r="F3409" t="s">
        <v>2497</v>
      </c>
      <c r="G3409" t="s">
        <v>659</v>
      </c>
      <c r="H3409" t="s">
        <v>2215</v>
      </c>
      <c r="I3409" t="s">
        <v>667</v>
      </c>
      <c r="J3409" t="s">
        <v>1766</v>
      </c>
      <c r="K3409" t="s">
        <v>242</v>
      </c>
      <c r="L3409" t="s">
        <v>110</v>
      </c>
      <c r="M3409" t="s">
        <v>38</v>
      </c>
      <c r="N3409" t="s">
        <v>668</v>
      </c>
      <c r="O3409" s="23">
        <v>257</v>
      </c>
      <c r="P3409" s="9">
        <v>6.15</v>
      </c>
      <c r="Q3409" t="s">
        <v>40</v>
      </c>
      <c r="R3409">
        <v>6457</v>
      </c>
      <c r="S3409" s="9">
        <v>41.78</v>
      </c>
      <c r="T3409" s="26">
        <v>5.891</v>
      </c>
      <c r="U3409" s="8">
        <v>246.12</v>
      </c>
      <c r="V3409" t="s">
        <v>112</v>
      </c>
      <c r="W3409" t="s">
        <v>2007</v>
      </c>
      <c r="X3409" t="s">
        <v>42</v>
      </c>
      <c r="Y3409" t="s">
        <v>1740</v>
      </c>
      <c r="AA3409" s="1">
        <f t="shared" si="393"/>
        <v>45999</v>
      </c>
      <c r="AB3409" s="2">
        <f t="shared" si="394"/>
        <v>12</v>
      </c>
      <c r="AC3409" s="2">
        <f t="shared" si="395"/>
        <v>2025</v>
      </c>
      <c r="AD3409" s="2" t="str">
        <f>IFERROR(VLOOKUP(A3409,'Aux Área'!$A$4:$B$123,2,0),"-")</f>
        <v>APH</v>
      </c>
    </row>
    <row r="3410" spans="1:30" x14ac:dyDescent="0.3">
      <c r="A3410" t="s">
        <v>2494</v>
      </c>
      <c r="C3410" t="s">
        <v>15618</v>
      </c>
      <c r="F3410" t="s">
        <v>2497</v>
      </c>
      <c r="K3410" t="s">
        <v>242</v>
      </c>
      <c r="N3410" t="s">
        <v>15690</v>
      </c>
      <c r="O3410" t="s">
        <v>15244</v>
      </c>
      <c r="P3410" s="9" t="s">
        <v>15244</v>
      </c>
      <c r="Q3410" t="s">
        <v>40</v>
      </c>
      <c r="R3410" t="s">
        <v>15244</v>
      </c>
      <c r="S3410">
        <v>3</v>
      </c>
      <c r="U3410" s="8">
        <v>11.37</v>
      </c>
      <c r="X3410" t="s">
        <v>42</v>
      </c>
      <c r="Y3410" t="s">
        <v>1740</v>
      </c>
      <c r="AA3410" s="1">
        <f>IFERROR(DATEVALUE(C3410),"-")</f>
        <v>45999</v>
      </c>
      <c r="AB3410" s="2">
        <f>IFERROR(MONTH(AA3410),"-")</f>
        <v>12</v>
      </c>
      <c r="AC3410" s="2">
        <f>IFERROR(YEAR(AA3410),"-")</f>
        <v>2025</v>
      </c>
      <c r="AD3410" s="2" t="str">
        <f>IFERROR(VLOOKUP(A3410,'Aux Área'!$A$4:$B$123,2,0),"-")</f>
        <v>APH</v>
      </c>
    </row>
    <row r="3411" spans="1:30" x14ac:dyDescent="0.3">
      <c r="A3411" t="s">
        <v>2260</v>
      </c>
      <c r="B3411" t="s">
        <v>113</v>
      </c>
      <c r="C3411" t="s">
        <v>5792</v>
      </c>
      <c r="D3411" t="s">
        <v>3005</v>
      </c>
      <c r="E3411" t="s">
        <v>3006</v>
      </c>
      <c r="F3411" t="s">
        <v>2262</v>
      </c>
      <c r="G3411" t="s">
        <v>35</v>
      </c>
      <c r="H3411" t="s">
        <v>2263</v>
      </c>
      <c r="I3411" t="s">
        <v>2186</v>
      </c>
      <c r="J3411" t="s">
        <v>1681</v>
      </c>
      <c r="K3411" t="s">
        <v>1682</v>
      </c>
      <c r="L3411" t="s">
        <v>141</v>
      </c>
      <c r="M3411" t="s">
        <v>38</v>
      </c>
      <c r="N3411" t="s">
        <v>668</v>
      </c>
      <c r="O3411" s="23">
        <v>939</v>
      </c>
      <c r="P3411" s="9">
        <v>22.13</v>
      </c>
      <c r="Q3411" t="s">
        <v>40</v>
      </c>
      <c r="R3411">
        <v>34311</v>
      </c>
      <c r="S3411" s="9">
        <v>42.43</v>
      </c>
      <c r="T3411" s="26">
        <v>6.49</v>
      </c>
      <c r="U3411" s="8">
        <v>275.38</v>
      </c>
      <c r="V3411" t="s">
        <v>41</v>
      </c>
      <c r="W3411" t="s">
        <v>2007</v>
      </c>
      <c r="X3411" t="s">
        <v>42</v>
      </c>
      <c r="Y3411" t="s">
        <v>1740</v>
      </c>
      <c r="AA3411" s="1">
        <f t="shared" ref="AA3411:AA3423" si="396">DATEVALUE(C3411)</f>
        <v>45999</v>
      </c>
      <c r="AB3411" s="2">
        <f t="shared" ref="AB3411:AB3423" si="397">MONTH(AA3411)</f>
        <v>12</v>
      </c>
      <c r="AC3411" s="2">
        <f t="shared" ref="AC3411:AC3423" si="398">YEAR(AA3411)</f>
        <v>2025</v>
      </c>
      <c r="AD3411" s="2" t="str">
        <f>IFERROR(VLOOKUP(A3411,'Aux Área'!$A$4:$B$123,2,0),"-")</f>
        <v>INSPEÇÃO</v>
      </c>
    </row>
    <row r="3412" spans="1:30" x14ac:dyDescent="0.3">
      <c r="A3412" t="s">
        <v>5107</v>
      </c>
      <c r="B3412" t="s">
        <v>2272</v>
      </c>
      <c r="C3412" t="s">
        <v>5793</v>
      </c>
      <c r="D3412" t="s">
        <v>5109</v>
      </c>
      <c r="E3412" t="s">
        <v>5110</v>
      </c>
      <c r="F3412" t="s">
        <v>653</v>
      </c>
      <c r="G3412" t="s">
        <v>635</v>
      </c>
      <c r="H3412" t="s">
        <v>1099</v>
      </c>
      <c r="I3412" t="s">
        <v>649</v>
      </c>
      <c r="J3412" t="s">
        <v>231</v>
      </c>
      <c r="K3412" t="s">
        <v>232</v>
      </c>
      <c r="L3412" t="s">
        <v>217</v>
      </c>
      <c r="M3412" t="s">
        <v>38</v>
      </c>
      <c r="N3412" t="s">
        <v>668</v>
      </c>
      <c r="O3412" s="23">
        <v>0</v>
      </c>
      <c r="P3412" s="9">
        <v>0</v>
      </c>
      <c r="Q3412" t="s">
        <v>40</v>
      </c>
      <c r="R3412">
        <v>0</v>
      </c>
      <c r="S3412" s="9">
        <v>124.84</v>
      </c>
      <c r="T3412" s="26">
        <v>5.99</v>
      </c>
      <c r="U3412" s="8">
        <v>747.8</v>
      </c>
      <c r="V3412" t="s">
        <v>5794</v>
      </c>
      <c r="W3412" t="s">
        <v>652</v>
      </c>
      <c r="X3412" t="s">
        <v>42</v>
      </c>
      <c r="Y3412" t="s">
        <v>653</v>
      </c>
      <c r="AA3412" s="1">
        <f t="shared" si="396"/>
        <v>45999</v>
      </c>
      <c r="AB3412" s="2">
        <f t="shared" si="397"/>
        <v>12</v>
      </c>
      <c r="AC3412" s="2">
        <f t="shared" si="398"/>
        <v>2025</v>
      </c>
      <c r="AD3412" s="2" t="str">
        <f>IFERROR(VLOOKUP(A3412,'Aux Área'!$A$4:$B$123,2,0),"-")</f>
        <v>SÃO PEDRO</v>
      </c>
    </row>
    <row r="3413" spans="1:30" x14ac:dyDescent="0.3">
      <c r="A3413" t="s">
        <v>58</v>
      </c>
      <c r="B3413" t="s">
        <v>250</v>
      </c>
      <c r="C3413" t="s">
        <v>5795</v>
      </c>
      <c r="D3413" t="s">
        <v>87</v>
      </c>
      <c r="E3413" t="s">
        <v>88</v>
      </c>
      <c r="F3413" t="s">
        <v>59</v>
      </c>
      <c r="G3413" t="s">
        <v>1500</v>
      </c>
      <c r="H3413" t="s">
        <v>36</v>
      </c>
      <c r="I3413" t="s">
        <v>37</v>
      </c>
      <c r="J3413" t="s">
        <v>356</v>
      </c>
      <c r="K3413" t="s">
        <v>357</v>
      </c>
      <c r="L3413" t="s">
        <v>124</v>
      </c>
      <c r="M3413" t="s">
        <v>38</v>
      </c>
      <c r="N3413" t="s">
        <v>39</v>
      </c>
      <c r="O3413" s="23">
        <v>180</v>
      </c>
      <c r="P3413" s="9">
        <v>7.12</v>
      </c>
      <c r="Q3413" t="s">
        <v>40</v>
      </c>
      <c r="R3413">
        <v>59638</v>
      </c>
      <c r="S3413" s="9">
        <v>25.29</v>
      </c>
      <c r="T3413" s="26">
        <v>4.601</v>
      </c>
      <c r="U3413" s="8">
        <v>116.35</v>
      </c>
      <c r="V3413" t="s">
        <v>5796</v>
      </c>
      <c r="W3413" t="s">
        <v>2007</v>
      </c>
      <c r="X3413" t="s">
        <v>42</v>
      </c>
      <c r="Y3413" t="s">
        <v>1740</v>
      </c>
      <c r="AA3413" s="1">
        <f t="shared" si="396"/>
        <v>45999</v>
      </c>
      <c r="AB3413" s="2">
        <f t="shared" si="397"/>
        <v>12</v>
      </c>
      <c r="AC3413" s="2">
        <f t="shared" si="398"/>
        <v>2025</v>
      </c>
      <c r="AD3413" s="2" t="str">
        <f>IFERROR(VLOOKUP(A3413,'Aux Área'!$A$4:$B$123,2,0),"-")</f>
        <v>CONSERVA</v>
      </c>
    </row>
    <row r="3414" spans="1:30" x14ac:dyDescent="0.3">
      <c r="A3414" t="s">
        <v>2650</v>
      </c>
      <c r="B3414" t="s">
        <v>2651</v>
      </c>
      <c r="C3414" t="s">
        <v>5797</v>
      </c>
      <c r="D3414" t="s">
        <v>2944</v>
      </c>
      <c r="E3414" t="s">
        <v>2945</v>
      </c>
      <c r="F3414" t="s">
        <v>3615</v>
      </c>
      <c r="G3414" t="s">
        <v>1300</v>
      </c>
      <c r="H3414" t="s">
        <v>2635</v>
      </c>
      <c r="I3414" t="s">
        <v>37</v>
      </c>
      <c r="J3414" t="s">
        <v>2817</v>
      </c>
      <c r="K3414" t="s">
        <v>2818</v>
      </c>
      <c r="L3414" t="s">
        <v>84</v>
      </c>
      <c r="M3414" t="s">
        <v>38</v>
      </c>
      <c r="N3414" t="s">
        <v>39</v>
      </c>
      <c r="O3414" s="23">
        <v>178</v>
      </c>
      <c r="P3414" s="9">
        <v>6.44</v>
      </c>
      <c r="Q3414" t="s">
        <v>40</v>
      </c>
      <c r="R3414">
        <v>7389</v>
      </c>
      <c r="S3414" s="9">
        <v>27.65</v>
      </c>
      <c r="T3414" s="26">
        <v>4.8710000000000004</v>
      </c>
      <c r="U3414" s="8">
        <v>134.66999999999999</v>
      </c>
      <c r="V3414" t="s">
        <v>5798</v>
      </c>
      <c r="W3414" t="s">
        <v>2276</v>
      </c>
      <c r="X3414" t="s">
        <v>42</v>
      </c>
      <c r="Y3414" t="s">
        <v>1740</v>
      </c>
      <c r="AA3414" s="1">
        <f t="shared" si="396"/>
        <v>45999</v>
      </c>
      <c r="AB3414" s="2">
        <f t="shared" si="397"/>
        <v>12</v>
      </c>
      <c r="AC3414" s="2">
        <f t="shared" si="398"/>
        <v>2025</v>
      </c>
      <c r="AD3414" s="2" t="str">
        <f>IFERROR(VLOOKUP(A3414,'Aux Área'!$A$4:$B$123,2,0),"-")</f>
        <v>TI</v>
      </c>
    </row>
    <row r="3415" spans="1:30" x14ac:dyDescent="0.3">
      <c r="A3415" t="s">
        <v>5182</v>
      </c>
      <c r="B3415" t="s">
        <v>5183</v>
      </c>
      <c r="C3415" t="s">
        <v>5799</v>
      </c>
      <c r="D3415" t="s">
        <v>5215</v>
      </c>
      <c r="E3415" t="s">
        <v>5216</v>
      </c>
      <c r="F3415" t="s">
        <v>15238</v>
      </c>
      <c r="G3415" t="s">
        <v>1300</v>
      </c>
      <c r="H3415" t="s">
        <v>1301</v>
      </c>
      <c r="I3415" t="s">
        <v>37</v>
      </c>
      <c r="J3415" t="s">
        <v>370</v>
      </c>
      <c r="K3415" t="s">
        <v>371</v>
      </c>
      <c r="L3415" t="s">
        <v>124</v>
      </c>
      <c r="M3415" t="s">
        <v>38</v>
      </c>
      <c r="N3415" t="s">
        <v>39</v>
      </c>
      <c r="O3415" s="23">
        <v>271</v>
      </c>
      <c r="P3415" s="9">
        <v>5.96</v>
      </c>
      <c r="Q3415" t="s">
        <v>40</v>
      </c>
      <c r="R3415">
        <v>34219</v>
      </c>
      <c r="S3415" s="9">
        <v>45.5</v>
      </c>
      <c r="T3415" s="26">
        <v>4.4909999999999997</v>
      </c>
      <c r="U3415" s="8">
        <v>204.32</v>
      </c>
      <c r="V3415" t="s">
        <v>5800</v>
      </c>
      <c r="W3415" t="s">
        <v>2276</v>
      </c>
      <c r="X3415" t="s">
        <v>42</v>
      </c>
      <c r="Y3415" t="s">
        <v>2277</v>
      </c>
      <c r="AA3415" s="1">
        <f t="shared" si="396"/>
        <v>45999</v>
      </c>
      <c r="AB3415" s="2">
        <f t="shared" si="397"/>
        <v>12</v>
      </c>
      <c r="AC3415" s="2">
        <f t="shared" si="398"/>
        <v>2025</v>
      </c>
      <c r="AD3415" s="2" t="str">
        <f>IFERROR(VLOOKUP(A3415,'Aux Área'!$A$4:$B$123,2,0),"-")</f>
        <v>ENGENHARIA</v>
      </c>
    </row>
    <row r="3416" spans="1:30" x14ac:dyDescent="0.3">
      <c r="A3416" t="s">
        <v>74</v>
      </c>
      <c r="B3416" t="s">
        <v>255</v>
      </c>
      <c r="C3416" t="s">
        <v>5801</v>
      </c>
      <c r="D3416" t="s">
        <v>115</v>
      </c>
      <c r="E3416" t="s">
        <v>116</v>
      </c>
      <c r="F3416" t="s">
        <v>75</v>
      </c>
      <c r="G3416" t="s">
        <v>1503</v>
      </c>
      <c r="H3416" t="s">
        <v>36</v>
      </c>
      <c r="I3416" t="s">
        <v>37</v>
      </c>
      <c r="J3416" t="s">
        <v>4449</v>
      </c>
      <c r="K3416" t="s">
        <v>4450</v>
      </c>
      <c r="L3416" t="s">
        <v>84</v>
      </c>
      <c r="M3416" t="s">
        <v>38</v>
      </c>
      <c r="N3416" t="s">
        <v>39</v>
      </c>
      <c r="O3416" s="23">
        <v>304</v>
      </c>
      <c r="P3416" s="9">
        <v>7.91</v>
      </c>
      <c r="Q3416" t="s">
        <v>40</v>
      </c>
      <c r="R3416">
        <v>12661</v>
      </c>
      <c r="S3416" s="9">
        <v>38.42</v>
      </c>
      <c r="T3416" s="26">
        <v>4.87</v>
      </c>
      <c r="U3416" s="8">
        <v>187.11</v>
      </c>
      <c r="V3416" t="s">
        <v>41</v>
      </c>
      <c r="W3416" t="s">
        <v>2007</v>
      </c>
      <c r="X3416" t="s">
        <v>42</v>
      </c>
      <c r="Y3416" t="s">
        <v>1740</v>
      </c>
      <c r="AA3416" s="1">
        <f t="shared" si="396"/>
        <v>45999</v>
      </c>
      <c r="AB3416" s="2">
        <f t="shared" si="397"/>
        <v>12</v>
      </c>
      <c r="AC3416" s="2">
        <f t="shared" si="398"/>
        <v>2025</v>
      </c>
      <c r="AD3416" s="2" t="str">
        <f>IFERROR(VLOOKUP(A3416,'Aux Área'!$A$4:$B$123,2,0),"-")</f>
        <v>TI</v>
      </c>
    </row>
    <row r="3417" spans="1:30" x14ac:dyDescent="0.3">
      <c r="A3417" t="s">
        <v>1992</v>
      </c>
      <c r="B3417" t="s">
        <v>1993</v>
      </c>
      <c r="C3417" t="s">
        <v>5802</v>
      </c>
      <c r="D3417" t="s">
        <v>3597</v>
      </c>
      <c r="E3417" t="s">
        <v>3598</v>
      </c>
      <c r="F3417" t="s">
        <v>1995</v>
      </c>
      <c r="G3417" t="s">
        <v>659</v>
      </c>
      <c r="H3417" t="s">
        <v>1996</v>
      </c>
      <c r="I3417" t="s">
        <v>1997</v>
      </c>
      <c r="J3417" t="s">
        <v>165</v>
      </c>
      <c r="K3417" t="s">
        <v>166</v>
      </c>
      <c r="L3417" t="s">
        <v>167</v>
      </c>
      <c r="M3417" t="s">
        <v>38</v>
      </c>
      <c r="N3417" t="s">
        <v>668</v>
      </c>
      <c r="O3417" s="23">
        <v>227</v>
      </c>
      <c r="P3417" s="9">
        <v>3.73</v>
      </c>
      <c r="Q3417" t="s">
        <v>40</v>
      </c>
      <c r="R3417">
        <v>8817</v>
      </c>
      <c r="S3417" s="9">
        <v>60.9</v>
      </c>
      <c r="T3417" s="26">
        <v>6.2409999999999997</v>
      </c>
      <c r="U3417" s="8">
        <v>380.06</v>
      </c>
      <c r="V3417" t="s">
        <v>41</v>
      </c>
      <c r="W3417" t="s">
        <v>1985</v>
      </c>
      <c r="X3417" t="s">
        <v>42</v>
      </c>
      <c r="Y3417" t="s">
        <v>1986</v>
      </c>
      <c r="AA3417" s="1">
        <f t="shared" si="396"/>
        <v>45999</v>
      </c>
      <c r="AB3417" s="2">
        <f t="shared" si="397"/>
        <v>12</v>
      </c>
      <c r="AC3417" s="2">
        <f t="shared" si="398"/>
        <v>2025</v>
      </c>
      <c r="AD3417" s="2" t="str">
        <f>IFERROR(VLOOKUP(A3417,'Aux Área'!$A$4:$B$123,2,0),"-")</f>
        <v>PESADOS</v>
      </c>
    </row>
    <row r="3418" spans="1:30" x14ac:dyDescent="0.3">
      <c r="A3418" t="s">
        <v>64</v>
      </c>
      <c r="B3418" t="s">
        <v>332</v>
      </c>
      <c r="C3418" t="s">
        <v>5803</v>
      </c>
      <c r="D3418" t="s">
        <v>127</v>
      </c>
      <c r="E3418" t="s">
        <v>128</v>
      </c>
      <c r="F3418" t="s">
        <v>65</v>
      </c>
      <c r="G3418" t="s">
        <v>1500</v>
      </c>
      <c r="H3418" t="s">
        <v>36</v>
      </c>
      <c r="I3418" t="s">
        <v>37</v>
      </c>
      <c r="J3418" t="s">
        <v>179</v>
      </c>
      <c r="K3418" t="s">
        <v>180</v>
      </c>
      <c r="L3418" t="s">
        <v>181</v>
      </c>
      <c r="M3418" t="s">
        <v>38</v>
      </c>
      <c r="N3418" t="s">
        <v>39</v>
      </c>
      <c r="O3418" s="23">
        <v>400</v>
      </c>
      <c r="P3418" s="9">
        <v>9.73</v>
      </c>
      <c r="Q3418" t="s">
        <v>40</v>
      </c>
      <c r="R3418">
        <v>34432</v>
      </c>
      <c r="S3418" s="9">
        <v>41.09</v>
      </c>
      <c r="T3418" s="26">
        <v>4.78</v>
      </c>
      <c r="U3418" s="8">
        <v>196.43</v>
      </c>
      <c r="V3418" t="s">
        <v>41</v>
      </c>
      <c r="W3418" t="s">
        <v>2007</v>
      </c>
      <c r="X3418" t="s">
        <v>42</v>
      </c>
      <c r="Y3418" t="s">
        <v>1740</v>
      </c>
      <c r="AA3418" s="1">
        <f t="shared" si="396"/>
        <v>45999</v>
      </c>
      <c r="AB3418" s="2">
        <f t="shared" si="397"/>
        <v>12</v>
      </c>
      <c r="AC3418" s="2">
        <f t="shared" si="398"/>
        <v>2025</v>
      </c>
      <c r="AD3418" s="2" t="str">
        <f>IFERROR(VLOOKUP(A3418,'Aux Área'!$A$4:$B$123,2,0),"-")</f>
        <v>ENGENHARIA</v>
      </c>
    </row>
    <row r="3419" spans="1:30" x14ac:dyDescent="0.3">
      <c r="A3419" t="s">
        <v>56</v>
      </c>
      <c r="B3419" t="s">
        <v>266</v>
      </c>
      <c r="C3419" t="s">
        <v>5804</v>
      </c>
      <c r="D3419" t="s">
        <v>120</v>
      </c>
      <c r="E3419" t="s">
        <v>121</v>
      </c>
      <c r="F3419" t="s">
        <v>57</v>
      </c>
      <c r="G3419" t="s">
        <v>1500</v>
      </c>
      <c r="H3419" t="s">
        <v>36</v>
      </c>
      <c r="I3419" t="s">
        <v>37</v>
      </c>
      <c r="J3419" t="s">
        <v>165</v>
      </c>
      <c r="K3419" t="s">
        <v>166</v>
      </c>
      <c r="L3419" t="s">
        <v>167</v>
      </c>
      <c r="M3419" t="s">
        <v>38</v>
      </c>
      <c r="N3419" t="s">
        <v>39</v>
      </c>
      <c r="O3419" s="23">
        <v>324</v>
      </c>
      <c r="P3419" s="9">
        <v>9.65</v>
      </c>
      <c r="Q3419" t="s">
        <v>40</v>
      </c>
      <c r="R3419">
        <v>33369</v>
      </c>
      <c r="S3419" s="9">
        <v>33.56</v>
      </c>
      <c r="T3419" s="26">
        <v>4.5609999999999999</v>
      </c>
      <c r="U3419" s="8">
        <v>153.06</v>
      </c>
      <c r="V3419" t="s">
        <v>41</v>
      </c>
      <c r="W3419" t="s">
        <v>2007</v>
      </c>
      <c r="X3419" t="s">
        <v>42</v>
      </c>
      <c r="Y3419" t="s">
        <v>1740</v>
      </c>
      <c r="AA3419" s="1">
        <f t="shared" si="396"/>
        <v>45999</v>
      </c>
      <c r="AB3419" s="2">
        <f t="shared" si="397"/>
        <v>12</v>
      </c>
      <c r="AC3419" s="2">
        <f t="shared" si="398"/>
        <v>2025</v>
      </c>
      <c r="AD3419" s="2" t="str">
        <f>IFERROR(VLOOKUP(A3419,'Aux Área'!$A$4:$B$123,2,0),"-")</f>
        <v>CONSERVA</v>
      </c>
    </row>
    <row r="3420" spans="1:30" x14ac:dyDescent="0.3">
      <c r="A3420" t="s">
        <v>2306</v>
      </c>
      <c r="B3420" t="s">
        <v>4613</v>
      </c>
      <c r="C3420" t="s">
        <v>5805</v>
      </c>
      <c r="D3420" t="s">
        <v>3319</v>
      </c>
      <c r="E3420" t="s">
        <v>3320</v>
      </c>
      <c r="F3420" t="s">
        <v>2309</v>
      </c>
      <c r="G3420" t="s">
        <v>1135</v>
      </c>
      <c r="H3420" t="s">
        <v>2275</v>
      </c>
      <c r="I3420" t="s">
        <v>1497</v>
      </c>
      <c r="J3420" t="s">
        <v>89</v>
      </c>
      <c r="K3420" t="s">
        <v>90</v>
      </c>
      <c r="L3420" t="s">
        <v>91</v>
      </c>
      <c r="M3420" t="s">
        <v>38</v>
      </c>
      <c r="N3420" t="s">
        <v>39</v>
      </c>
      <c r="O3420" s="23">
        <v>428</v>
      </c>
      <c r="P3420" s="9">
        <v>11.42</v>
      </c>
      <c r="Q3420" t="s">
        <v>40</v>
      </c>
      <c r="R3420">
        <v>36037</v>
      </c>
      <c r="S3420" s="9">
        <v>37.47</v>
      </c>
      <c r="T3420" s="26">
        <v>4.59</v>
      </c>
      <c r="U3420" s="8">
        <v>171.98</v>
      </c>
      <c r="V3420" t="s">
        <v>5806</v>
      </c>
      <c r="W3420" t="s">
        <v>2276</v>
      </c>
      <c r="X3420" t="s">
        <v>42</v>
      </c>
      <c r="Y3420" t="s">
        <v>2277</v>
      </c>
      <c r="AA3420" s="1">
        <f t="shared" si="396"/>
        <v>45999</v>
      </c>
      <c r="AB3420" s="2">
        <f t="shared" si="397"/>
        <v>12</v>
      </c>
      <c r="AC3420" s="2">
        <f t="shared" si="398"/>
        <v>2025</v>
      </c>
      <c r="AD3420" s="2" t="str">
        <f>IFERROR(VLOOKUP(A3420,'Aux Área'!$A$4:$B$123,2,0),"-")</f>
        <v>INSPEÇÃO</v>
      </c>
    </row>
    <row r="3421" spans="1:30" x14ac:dyDescent="0.3">
      <c r="A3421" t="s">
        <v>2181</v>
      </c>
      <c r="B3421" t="s">
        <v>4595</v>
      </c>
      <c r="C3421" t="s">
        <v>5807</v>
      </c>
      <c r="D3421" t="s">
        <v>446</v>
      </c>
      <c r="E3421" t="s">
        <v>447</v>
      </c>
      <c r="F3421" t="s">
        <v>2184</v>
      </c>
      <c r="G3421" t="s">
        <v>1135</v>
      </c>
      <c r="H3421" t="s">
        <v>2185</v>
      </c>
      <c r="I3421" t="s">
        <v>2186</v>
      </c>
      <c r="J3421" t="s">
        <v>108</v>
      </c>
      <c r="K3421" t="s">
        <v>109</v>
      </c>
      <c r="L3421" t="s">
        <v>110</v>
      </c>
      <c r="M3421" t="s">
        <v>38</v>
      </c>
      <c r="N3421" t="s">
        <v>668</v>
      </c>
      <c r="O3421" s="23">
        <v>770</v>
      </c>
      <c r="P3421" s="9">
        <v>15.63</v>
      </c>
      <c r="Q3421" t="s">
        <v>40</v>
      </c>
      <c r="R3421">
        <v>40509</v>
      </c>
      <c r="S3421" s="9">
        <v>49.25</v>
      </c>
      <c r="T3421" s="26">
        <v>6.1909999999999998</v>
      </c>
      <c r="U3421" s="8">
        <v>304.91000000000003</v>
      </c>
      <c r="V3421" t="s">
        <v>5808</v>
      </c>
      <c r="W3421" t="s">
        <v>2007</v>
      </c>
      <c r="X3421" t="s">
        <v>42</v>
      </c>
      <c r="Y3421" t="s">
        <v>2188</v>
      </c>
      <c r="AA3421" s="1">
        <f t="shared" si="396"/>
        <v>45999</v>
      </c>
      <c r="AB3421" s="2">
        <f t="shared" si="397"/>
        <v>12</v>
      </c>
      <c r="AC3421" s="2">
        <f t="shared" si="398"/>
        <v>2025</v>
      </c>
      <c r="AD3421" s="2" t="str">
        <f>IFERROR(VLOOKUP(A3421,'Aux Área'!$A$4:$B$123,2,0),"-")</f>
        <v>INSPEÇÃO</v>
      </c>
    </row>
    <row r="3422" spans="1:30" x14ac:dyDescent="0.3">
      <c r="A3422" t="s">
        <v>2461</v>
      </c>
      <c r="B3422" t="s">
        <v>5008</v>
      </c>
      <c r="C3422" t="s">
        <v>5809</v>
      </c>
      <c r="D3422" t="s">
        <v>3285</v>
      </c>
      <c r="E3422" t="s">
        <v>3286</v>
      </c>
      <c r="F3422" t="s">
        <v>3574</v>
      </c>
      <c r="G3422" t="s">
        <v>1135</v>
      </c>
      <c r="H3422" t="s">
        <v>2275</v>
      </c>
      <c r="I3422" t="s">
        <v>1497</v>
      </c>
      <c r="J3422" t="s">
        <v>188</v>
      </c>
      <c r="K3422" t="s">
        <v>189</v>
      </c>
      <c r="L3422" t="s">
        <v>190</v>
      </c>
      <c r="M3422" t="s">
        <v>38</v>
      </c>
      <c r="N3422" t="s">
        <v>39</v>
      </c>
      <c r="O3422" s="23">
        <v>500</v>
      </c>
      <c r="P3422" s="9">
        <v>11.51</v>
      </c>
      <c r="Q3422" t="s">
        <v>40</v>
      </c>
      <c r="R3422">
        <v>24320</v>
      </c>
      <c r="S3422" s="9">
        <v>43.44</v>
      </c>
      <c r="T3422" s="26">
        <v>4.49</v>
      </c>
      <c r="U3422" s="8">
        <v>195.05</v>
      </c>
      <c r="V3422" t="s">
        <v>41</v>
      </c>
      <c r="W3422" t="s">
        <v>2276</v>
      </c>
      <c r="X3422" t="s">
        <v>42</v>
      </c>
      <c r="Y3422" t="s">
        <v>2277</v>
      </c>
      <c r="AA3422" s="1">
        <f t="shared" si="396"/>
        <v>45999</v>
      </c>
      <c r="AB3422" s="2">
        <f t="shared" si="397"/>
        <v>12</v>
      </c>
      <c r="AC3422" s="2">
        <f t="shared" si="398"/>
        <v>2025</v>
      </c>
      <c r="AD3422" s="2" t="str">
        <f>IFERROR(VLOOKUP(A3422,'Aux Área'!$A$4:$B$123,2,0),"-")</f>
        <v>INSPEÇÃO</v>
      </c>
    </row>
    <row r="3423" spans="1:30" x14ac:dyDescent="0.3">
      <c r="A3423" t="s">
        <v>2477</v>
      </c>
      <c r="B3423" t="s">
        <v>2478</v>
      </c>
      <c r="C3423" t="s">
        <v>5810</v>
      </c>
      <c r="D3423" t="s">
        <v>2885</v>
      </c>
      <c r="E3423" t="s">
        <v>2886</v>
      </c>
      <c r="F3423" t="s">
        <v>2480</v>
      </c>
      <c r="G3423" t="s">
        <v>659</v>
      </c>
      <c r="H3423" t="s">
        <v>2215</v>
      </c>
      <c r="I3423" t="s">
        <v>667</v>
      </c>
      <c r="J3423" t="s">
        <v>188</v>
      </c>
      <c r="K3423" t="s">
        <v>189</v>
      </c>
      <c r="L3423" t="s">
        <v>190</v>
      </c>
      <c r="M3423" t="s">
        <v>38</v>
      </c>
      <c r="N3423" t="s">
        <v>668</v>
      </c>
      <c r="O3423" s="23">
        <v>247</v>
      </c>
      <c r="P3423" s="9">
        <v>5.68</v>
      </c>
      <c r="Q3423" t="s">
        <v>40</v>
      </c>
      <c r="R3423">
        <v>5168</v>
      </c>
      <c r="S3423" s="9">
        <v>43.52</v>
      </c>
      <c r="T3423" s="26">
        <v>6.39</v>
      </c>
      <c r="U3423" s="8">
        <v>278.08999999999997</v>
      </c>
      <c r="V3423" t="s">
        <v>112</v>
      </c>
      <c r="W3423" t="s">
        <v>2007</v>
      </c>
      <c r="X3423" t="s">
        <v>42</v>
      </c>
      <c r="Y3423" t="s">
        <v>1740</v>
      </c>
      <c r="AA3423" s="1">
        <f t="shared" si="396"/>
        <v>45999</v>
      </c>
      <c r="AB3423" s="2">
        <f t="shared" si="397"/>
        <v>12</v>
      </c>
      <c r="AC3423" s="2">
        <f t="shared" si="398"/>
        <v>2025</v>
      </c>
      <c r="AD3423" s="2" t="str">
        <f>IFERROR(VLOOKUP(A3423,'Aux Área'!$A$4:$B$123,2,0),"-")</f>
        <v>APH</v>
      </c>
    </row>
    <row r="3424" spans="1:30" x14ac:dyDescent="0.3">
      <c r="A3424" t="s">
        <v>2477</v>
      </c>
      <c r="C3424" t="s">
        <v>5810</v>
      </c>
      <c r="F3424" t="s">
        <v>2480</v>
      </c>
      <c r="K3424" t="s">
        <v>189</v>
      </c>
      <c r="N3424" t="s">
        <v>15690</v>
      </c>
      <c r="O3424" t="s">
        <v>15244</v>
      </c>
      <c r="P3424" s="9" t="s">
        <v>15244</v>
      </c>
      <c r="Q3424" t="s">
        <v>40</v>
      </c>
      <c r="R3424" t="s">
        <v>15244</v>
      </c>
      <c r="S3424">
        <v>1.28</v>
      </c>
      <c r="U3424" s="8">
        <v>5.14</v>
      </c>
      <c r="X3424" t="s">
        <v>42</v>
      </c>
      <c r="Y3424" t="s">
        <v>1740</v>
      </c>
      <c r="AA3424" s="1">
        <f>IFERROR(DATEVALUE(C3424),"-")</f>
        <v>45999</v>
      </c>
      <c r="AB3424" s="2">
        <f>IFERROR(MONTH(AA3424),"-")</f>
        <v>12</v>
      </c>
      <c r="AC3424" s="2">
        <f>IFERROR(YEAR(AA3424),"-")</f>
        <v>2025</v>
      </c>
      <c r="AD3424" s="2" t="str">
        <f>IFERROR(VLOOKUP(A3424,'Aux Área'!$A$4:$B$123,2,0),"-")</f>
        <v>APH</v>
      </c>
    </row>
    <row r="3425" spans="1:30" x14ac:dyDescent="0.3">
      <c r="A3425" t="s">
        <v>2041</v>
      </c>
      <c r="B3425" t="s">
        <v>2042</v>
      </c>
      <c r="C3425" t="s">
        <v>5811</v>
      </c>
      <c r="D3425" t="s">
        <v>1297</v>
      </c>
      <c r="E3425" t="s">
        <v>2221</v>
      </c>
      <c r="F3425" t="s">
        <v>2044</v>
      </c>
      <c r="G3425" t="s">
        <v>659</v>
      </c>
      <c r="H3425" t="s">
        <v>1996</v>
      </c>
      <c r="I3425" t="s">
        <v>1997</v>
      </c>
      <c r="J3425" t="s">
        <v>231</v>
      </c>
      <c r="K3425" t="s">
        <v>232</v>
      </c>
      <c r="L3425" t="s">
        <v>217</v>
      </c>
      <c r="M3425" t="s">
        <v>38</v>
      </c>
      <c r="N3425" t="s">
        <v>668</v>
      </c>
      <c r="O3425" s="23">
        <v>200</v>
      </c>
      <c r="P3425" s="9">
        <v>5.95</v>
      </c>
      <c r="Q3425" t="s">
        <v>40</v>
      </c>
      <c r="R3425">
        <v>12615</v>
      </c>
      <c r="S3425" s="9">
        <v>33.6</v>
      </c>
      <c r="T3425" s="26">
        <v>5.992</v>
      </c>
      <c r="U3425" s="8">
        <v>201.32</v>
      </c>
      <c r="V3425" t="s">
        <v>5812</v>
      </c>
      <c r="W3425" t="s">
        <v>1985</v>
      </c>
      <c r="X3425" t="s">
        <v>42</v>
      </c>
      <c r="Y3425" t="s">
        <v>1986</v>
      </c>
      <c r="AA3425" s="1">
        <f>DATEVALUE(C3425)</f>
        <v>45999</v>
      </c>
      <c r="AB3425" s="2">
        <f>MONTH(AA3425)</f>
        <v>12</v>
      </c>
      <c r="AC3425" s="2">
        <f>YEAR(AA3425)</f>
        <v>2025</v>
      </c>
      <c r="AD3425" s="2" t="str">
        <f>IFERROR(VLOOKUP(A3425,'Aux Área'!$A$4:$B$123,2,0),"-")</f>
        <v>PESADOS</v>
      </c>
    </row>
    <row r="3426" spans="1:30" x14ac:dyDescent="0.3">
      <c r="A3426" t="s">
        <v>2041</v>
      </c>
      <c r="C3426" t="s">
        <v>5811</v>
      </c>
      <c r="F3426" t="s">
        <v>2044</v>
      </c>
      <c r="K3426" t="s">
        <v>232</v>
      </c>
      <c r="N3426" t="s">
        <v>15690</v>
      </c>
      <c r="O3426" t="s">
        <v>15244</v>
      </c>
      <c r="P3426" s="9" t="s">
        <v>15244</v>
      </c>
      <c r="Q3426" t="s">
        <v>40</v>
      </c>
      <c r="R3426" t="s">
        <v>15244</v>
      </c>
      <c r="S3426">
        <v>6.37</v>
      </c>
      <c r="U3426" s="8">
        <v>21.02</v>
      </c>
      <c r="X3426" t="s">
        <v>42</v>
      </c>
      <c r="Y3426" t="s">
        <v>1986</v>
      </c>
      <c r="AA3426" s="1">
        <f>IFERROR(DATEVALUE(C3426),"-")</f>
        <v>45999</v>
      </c>
      <c r="AB3426" s="2">
        <f>IFERROR(MONTH(AA3426),"-")</f>
        <v>12</v>
      </c>
      <c r="AC3426" s="2">
        <f>IFERROR(YEAR(AA3426),"-")</f>
        <v>2025</v>
      </c>
      <c r="AD3426" s="2" t="str">
        <f>IFERROR(VLOOKUP(A3426,'Aux Área'!$A$4:$B$123,2,0),"-")</f>
        <v>PESADOS</v>
      </c>
    </row>
    <row r="3427" spans="1:30" x14ac:dyDescent="0.3">
      <c r="A3427" t="s">
        <v>3092</v>
      </c>
      <c r="B3427" t="s">
        <v>4774</v>
      </c>
      <c r="C3427" t="s">
        <v>5813</v>
      </c>
      <c r="D3427" t="s">
        <v>3276</v>
      </c>
      <c r="E3427" t="s">
        <v>3277</v>
      </c>
      <c r="F3427" t="s">
        <v>3594</v>
      </c>
      <c r="G3427" t="s">
        <v>1135</v>
      </c>
      <c r="H3427" t="s">
        <v>2275</v>
      </c>
      <c r="I3427" t="s">
        <v>1497</v>
      </c>
      <c r="J3427" t="s">
        <v>231</v>
      </c>
      <c r="K3427" t="s">
        <v>232</v>
      </c>
      <c r="L3427" t="s">
        <v>217</v>
      </c>
      <c r="M3427" t="s">
        <v>38</v>
      </c>
      <c r="N3427" t="s">
        <v>39</v>
      </c>
      <c r="O3427" s="23">
        <v>475</v>
      </c>
      <c r="P3427" s="9">
        <v>11.74</v>
      </c>
      <c r="Q3427" t="s">
        <v>40</v>
      </c>
      <c r="R3427">
        <v>21553</v>
      </c>
      <c r="S3427" s="9">
        <v>40.47</v>
      </c>
      <c r="T3427" s="26">
        <v>4.4210000000000003</v>
      </c>
      <c r="U3427" s="8">
        <v>178.91</v>
      </c>
      <c r="V3427" t="s">
        <v>5814</v>
      </c>
      <c r="W3427" t="s">
        <v>2276</v>
      </c>
      <c r="X3427" t="s">
        <v>42</v>
      </c>
      <c r="Y3427" t="s">
        <v>2277</v>
      </c>
      <c r="AA3427" s="1">
        <f t="shared" ref="AA3427:AA3432" si="399">DATEVALUE(C3427)</f>
        <v>45999</v>
      </c>
      <c r="AB3427" s="2">
        <f t="shared" ref="AB3427:AB3432" si="400">MONTH(AA3427)</f>
        <v>12</v>
      </c>
      <c r="AC3427" s="2">
        <f t="shared" ref="AC3427:AC3432" si="401">YEAR(AA3427)</f>
        <v>2025</v>
      </c>
      <c r="AD3427" s="2" t="str">
        <f>IFERROR(VLOOKUP(A3427,'Aux Área'!$A$4:$B$123,2,0),"-")</f>
        <v>INSPEÇÃO</v>
      </c>
    </row>
    <row r="3428" spans="1:30" x14ac:dyDescent="0.3">
      <c r="A3428" t="s">
        <v>2638</v>
      </c>
      <c r="B3428" t="s">
        <v>4593</v>
      </c>
      <c r="C3428" t="s">
        <v>5815</v>
      </c>
      <c r="D3428" t="s">
        <v>3419</v>
      </c>
      <c r="E3428" t="s">
        <v>3420</v>
      </c>
      <c r="F3428" t="s">
        <v>2641</v>
      </c>
      <c r="G3428" t="s">
        <v>1135</v>
      </c>
      <c r="H3428" t="s">
        <v>2275</v>
      </c>
      <c r="I3428" t="s">
        <v>1497</v>
      </c>
      <c r="J3428" t="s">
        <v>275</v>
      </c>
      <c r="K3428" t="s">
        <v>276</v>
      </c>
      <c r="L3428" t="s">
        <v>124</v>
      </c>
      <c r="M3428" t="s">
        <v>38</v>
      </c>
      <c r="N3428" t="s">
        <v>39</v>
      </c>
      <c r="O3428" s="23">
        <v>451</v>
      </c>
      <c r="P3428" s="9">
        <v>9.35</v>
      </c>
      <c r="Q3428" t="s">
        <v>40</v>
      </c>
      <c r="R3428">
        <v>34522</v>
      </c>
      <c r="S3428" s="9">
        <v>48.26</v>
      </c>
      <c r="T3428" s="26">
        <v>4.49</v>
      </c>
      <c r="U3428" s="8">
        <v>216.69</v>
      </c>
      <c r="V3428" t="s">
        <v>5816</v>
      </c>
      <c r="W3428" t="s">
        <v>2276</v>
      </c>
      <c r="X3428" t="s">
        <v>42</v>
      </c>
      <c r="Y3428" t="s">
        <v>2277</v>
      </c>
      <c r="AA3428" s="1">
        <f t="shared" si="399"/>
        <v>45999</v>
      </c>
      <c r="AB3428" s="2">
        <f t="shared" si="400"/>
        <v>12</v>
      </c>
      <c r="AC3428" s="2">
        <f t="shared" si="401"/>
        <v>2025</v>
      </c>
      <c r="AD3428" s="2" t="str">
        <f>IFERROR(VLOOKUP(A3428,'Aux Área'!$A$4:$B$123,2,0),"-")</f>
        <v>INSPEÇÃO</v>
      </c>
    </row>
    <row r="3429" spans="1:30" x14ac:dyDescent="0.3">
      <c r="A3429" t="s">
        <v>2547</v>
      </c>
      <c r="B3429" t="s">
        <v>2548</v>
      </c>
      <c r="C3429" t="s">
        <v>5817</v>
      </c>
      <c r="D3429" t="s">
        <v>2468</v>
      </c>
      <c r="E3429" t="s">
        <v>2469</v>
      </c>
      <c r="F3429" t="s">
        <v>2550</v>
      </c>
      <c r="G3429" t="s">
        <v>659</v>
      </c>
      <c r="H3429" t="s">
        <v>2215</v>
      </c>
      <c r="I3429" t="s">
        <v>667</v>
      </c>
      <c r="J3429" t="s">
        <v>165</v>
      </c>
      <c r="K3429" t="s">
        <v>166</v>
      </c>
      <c r="L3429" t="s">
        <v>167</v>
      </c>
      <c r="M3429" t="s">
        <v>38</v>
      </c>
      <c r="N3429" t="s">
        <v>668</v>
      </c>
      <c r="O3429" s="23">
        <v>276</v>
      </c>
      <c r="P3429" s="9">
        <v>6.04</v>
      </c>
      <c r="Q3429" t="s">
        <v>40</v>
      </c>
      <c r="R3429">
        <v>7400</v>
      </c>
      <c r="S3429" s="9">
        <v>45.71</v>
      </c>
      <c r="T3429" s="26">
        <v>6.24</v>
      </c>
      <c r="U3429" s="8">
        <v>285.24</v>
      </c>
      <c r="V3429" t="s">
        <v>41</v>
      </c>
      <c r="W3429" t="s">
        <v>2007</v>
      </c>
      <c r="X3429" t="s">
        <v>42</v>
      </c>
      <c r="Y3429" t="s">
        <v>1740</v>
      </c>
      <c r="AA3429" s="1">
        <f t="shared" si="399"/>
        <v>45999</v>
      </c>
      <c r="AB3429" s="2">
        <f t="shared" si="400"/>
        <v>12</v>
      </c>
      <c r="AC3429" s="2">
        <f t="shared" si="401"/>
        <v>2025</v>
      </c>
      <c r="AD3429" s="2" t="str">
        <f>IFERROR(VLOOKUP(A3429,'Aux Área'!$A$4:$B$123,2,0),"-")</f>
        <v>APH</v>
      </c>
    </row>
    <row r="3430" spans="1:30" x14ac:dyDescent="0.3">
      <c r="A3430" t="s">
        <v>5182</v>
      </c>
      <c r="B3430" t="s">
        <v>5183</v>
      </c>
      <c r="C3430" t="s">
        <v>5818</v>
      </c>
      <c r="D3430" t="s">
        <v>5215</v>
      </c>
      <c r="E3430" t="s">
        <v>5216</v>
      </c>
      <c r="F3430" t="s">
        <v>15238</v>
      </c>
      <c r="G3430" t="s">
        <v>1300</v>
      </c>
      <c r="H3430" t="s">
        <v>1301</v>
      </c>
      <c r="I3430" t="s">
        <v>37</v>
      </c>
      <c r="J3430" t="s">
        <v>1681</v>
      </c>
      <c r="K3430" t="s">
        <v>1682</v>
      </c>
      <c r="L3430" t="s">
        <v>141</v>
      </c>
      <c r="M3430" t="s">
        <v>38</v>
      </c>
      <c r="N3430" t="s">
        <v>39</v>
      </c>
      <c r="O3430" s="23">
        <v>197</v>
      </c>
      <c r="P3430" s="9">
        <v>6.24</v>
      </c>
      <c r="Q3430" t="s">
        <v>40</v>
      </c>
      <c r="R3430">
        <v>34416</v>
      </c>
      <c r="S3430" s="9">
        <v>31.59</v>
      </c>
      <c r="T3430" s="26">
        <v>4.641</v>
      </c>
      <c r="U3430" s="8">
        <v>146.6</v>
      </c>
      <c r="V3430" t="s">
        <v>41</v>
      </c>
      <c r="W3430" t="s">
        <v>2276</v>
      </c>
      <c r="X3430" t="s">
        <v>42</v>
      </c>
      <c r="Y3430" t="s">
        <v>2277</v>
      </c>
      <c r="AA3430" s="1">
        <f t="shared" si="399"/>
        <v>45999</v>
      </c>
      <c r="AB3430" s="2">
        <f t="shared" si="400"/>
        <v>12</v>
      </c>
      <c r="AC3430" s="2">
        <f t="shared" si="401"/>
        <v>2025</v>
      </c>
      <c r="AD3430" s="2" t="str">
        <f>IFERROR(VLOOKUP(A3430,'Aux Área'!$A$4:$B$123,2,0),"-")</f>
        <v>ENGENHARIA</v>
      </c>
    </row>
    <row r="3431" spans="1:30" x14ac:dyDescent="0.3">
      <c r="A3431" t="s">
        <v>5543</v>
      </c>
      <c r="B3431" t="s">
        <v>3093</v>
      </c>
      <c r="C3431" t="s">
        <v>5819</v>
      </c>
      <c r="D3431" t="s">
        <v>391</v>
      </c>
      <c r="E3431" t="s">
        <v>392</v>
      </c>
      <c r="F3431" t="s">
        <v>6207</v>
      </c>
      <c r="G3431" t="s">
        <v>1135</v>
      </c>
      <c r="H3431" t="s">
        <v>5545</v>
      </c>
      <c r="I3431" t="s">
        <v>839</v>
      </c>
      <c r="J3431" t="s">
        <v>1681</v>
      </c>
      <c r="K3431" t="s">
        <v>1682</v>
      </c>
      <c r="L3431" t="s">
        <v>141</v>
      </c>
      <c r="M3431" t="s">
        <v>38</v>
      </c>
      <c r="N3431" t="s">
        <v>39</v>
      </c>
      <c r="O3431" s="23">
        <v>399</v>
      </c>
      <c r="P3431" s="9">
        <v>8.0299999999999994</v>
      </c>
      <c r="Q3431" t="s">
        <v>40</v>
      </c>
      <c r="R3431">
        <v>2050</v>
      </c>
      <c r="S3431" s="9">
        <v>49.66</v>
      </c>
      <c r="T3431" s="26">
        <v>4.6399999999999997</v>
      </c>
      <c r="U3431" s="8">
        <v>230.41</v>
      </c>
      <c r="V3431" t="s">
        <v>41</v>
      </c>
      <c r="W3431" t="s">
        <v>2276</v>
      </c>
      <c r="X3431" t="s">
        <v>42</v>
      </c>
      <c r="Y3431" t="s">
        <v>2277</v>
      </c>
      <c r="AA3431" s="1">
        <f t="shared" si="399"/>
        <v>45999</v>
      </c>
      <c r="AB3431" s="2">
        <f t="shared" si="400"/>
        <v>12</v>
      </c>
      <c r="AC3431" s="2">
        <f t="shared" si="401"/>
        <v>2025</v>
      </c>
      <c r="AD3431" s="2" t="str">
        <f>IFERROR(VLOOKUP(A3431,'Aux Área'!$A$4:$B$123,2,0),"-")</f>
        <v>INSPEÇÃO</v>
      </c>
    </row>
    <row r="3432" spans="1:30" x14ac:dyDescent="0.3">
      <c r="A3432" t="s">
        <v>662</v>
      </c>
      <c r="B3432" t="s">
        <v>183</v>
      </c>
      <c r="C3432" t="s">
        <v>5820</v>
      </c>
      <c r="D3432" t="s">
        <v>1568</v>
      </c>
      <c r="E3432" t="s">
        <v>1569</v>
      </c>
      <c r="F3432" t="s">
        <v>653</v>
      </c>
      <c r="G3432" t="s">
        <v>1495</v>
      </c>
      <c r="H3432" t="s">
        <v>1571</v>
      </c>
      <c r="I3432" t="s">
        <v>1497</v>
      </c>
      <c r="J3432" t="s">
        <v>237</v>
      </c>
      <c r="K3432" t="s">
        <v>238</v>
      </c>
      <c r="L3432" t="s">
        <v>110</v>
      </c>
      <c r="M3432" t="s">
        <v>38</v>
      </c>
      <c r="N3432" t="s">
        <v>668</v>
      </c>
      <c r="O3432" s="23">
        <v>0</v>
      </c>
      <c r="P3432" s="9">
        <v>0</v>
      </c>
      <c r="Q3432" t="s">
        <v>40</v>
      </c>
      <c r="R3432">
        <v>0</v>
      </c>
      <c r="S3432" s="9">
        <v>92.91</v>
      </c>
      <c r="T3432" s="26">
        <v>6.09</v>
      </c>
      <c r="U3432" s="8">
        <v>565.82000000000005</v>
      </c>
      <c r="V3432" t="s">
        <v>41</v>
      </c>
      <c r="W3432" t="s">
        <v>652</v>
      </c>
      <c r="X3432" t="s">
        <v>42</v>
      </c>
      <c r="Y3432" t="s">
        <v>653</v>
      </c>
      <c r="AA3432" s="1">
        <f t="shared" si="399"/>
        <v>45999</v>
      </c>
      <c r="AB3432" s="2">
        <f t="shared" si="400"/>
        <v>12</v>
      </c>
      <c r="AC3432" s="2">
        <f t="shared" si="401"/>
        <v>2025</v>
      </c>
      <c r="AD3432" s="2" t="str">
        <f>IFERROR(VLOOKUP(A3432,'Aux Área'!$A$4:$B$123,2,0),"-")</f>
        <v>SÃO PEDRO</v>
      </c>
    </row>
    <row r="3433" spans="1:30" x14ac:dyDescent="0.3">
      <c r="A3433" t="s">
        <v>662</v>
      </c>
      <c r="C3433" t="s">
        <v>15603</v>
      </c>
      <c r="F3433" t="s">
        <v>15689</v>
      </c>
      <c r="K3433" t="s">
        <v>238</v>
      </c>
      <c r="N3433" t="s">
        <v>15690</v>
      </c>
      <c r="O3433" s="23">
        <v>0</v>
      </c>
      <c r="P3433" s="23">
        <v>0</v>
      </c>
      <c r="Q3433" t="s">
        <v>40</v>
      </c>
      <c r="R3433">
        <v>0</v>
      </c>
      <c r="S3433">
        <v>6.25</v>
      </c>
      <c r="U3433" s="8">
        <v>24.94</v>
      </c>
      <c r="W3433" t="s">
        <v>652</v>
      </c>
      <c r="X3433" t="s">
        <v>42</v>
      </c>
      <c r="Y3433" t="s">
        <v>653</v>
      </c>
      <c r="AA3433" s="1">
        <f>IFERROR(DATEVALUE(C3433),"-")</f>
        <v>45999</v>
      </c>
      <c r="AB3433" s="2">
        <f>IFERROR(MONTH(AA3433),"-")</f>
        <v>12</v>
      </c>
      <c r="AC3433" s="2">
        <f>IFERROR(YEAR(AA3433),"-")</f>
        <v>2025</v>
      </c>
      <c r="AD3433" s="2" t="str">
        <f>IFERROR(VLOOKUP(A3433,'Aux Área'!$A$4:$B$123,2,0),"-")</f>
        <v>SÃO PEDRO</v>
      </c>
    </row>
    <row r="3434" spans="1:30" x14ac:dyDescent="0.3">
      <c r="A3434" t="s">
        <v>44</v>
      </c>
      <c r="B3434" t="s">
        <v>478</v>
      </c>
      <c r="C3434" t="s">
        <v>5821</v>
      </c>
      <c r="D3434" t="s">
        <v>2082</v>
      </c>
      <c r="E3434" t="s">
        <v>2083</v>
      </c>
      <c r="F3434" t="s">
        <v>45</v>
      </c>
      <c r="G3434" t="s">
        <v>1500</v>
      </c>
      <c r="H3434" t="s">
        <v>36</v>
      </c>
      <c r="I3434" t="s">
        <v>37</v>
      </c>
      <c r="J3434" t="s">
        <v>1665</v>
      </c>
      <c r="K3434" t="s">
        <v>1666</v>
      </c>
      <c r="L3434" t="s">
        <v>301</v>
      </c>
      <c r="M3434" t="s">
        <v>38</v>
      </c>
      <c r="N3434" t="s">
        <v>39</v>
      </c>
      <c r="O3434" s="23">
        <v>322</v>
      </c>
      <c r="P3434" s="9">
        <v>9.98</v>
      </c>
      <c r="Q3434" t="s">
        <v>40</v>
      </c>
      <c r="R3434">
        <v>15464</v>
      </c>
      <c r="S3434" s="9">
        <v>32.28</v>
      </c>
      <c r="T3434" s="26">
        <v>4.3899999999999997</v>
      </c>
      <c r="U3434" s="8">
        <v>141.71</v>
      </c>
      <c r="V3434" t="s">
        <v>5822</v>
      </c>
      <c r="W3434" t="s">
        <v>2007</v>
      </c>
      <c r="X3434" t="s">
        <v>42</v>
      </c>
      <c r="Y3434" t="s">
        <v>1740</v>
      </c>
      <c r="AA3434" s="1">
        <f t="shared" ref="AA3434:AA3460" si="402">DATEVALUE(C3434)</f>
        <v>45999</v>
      </c>
      <c r="AB3434" s="2">
        <f t="shared" ref="AB3434:AB3460" si="403">MONTH(AA3434)</f>
        <v>12</v>
      </c>
      <c r="AC3434" s="2">
        <f t="shared" ref="AC3434:AC3460" si="404">YEAR(AA3434)</f>
        <v>2025</v>
      </c>
      <c r="AD3434" s="2" t="str">
        <f>IFERROR(VLOOKUP(A3434,'Aux Área'!$A$4:$B$123,2,0),"-")</f>
        <v>OPERAÇÃO</v>
      </c>
    </row>
    <row r="3435" spans="1:30" x14ac:dyDescent="0.3">
      <c r="A3435" t="s">
        <v>781</v>
      </c>
      <c r="B3435" t="s">
        <v>130</v>
      </c>
      <c r="C3435" t="s">
        <v>5823</v>
      </c>
      <c r="D3435" t="s">
        <v>1568</v>
      </c>
      <c r="E3435" t="s">
        <v>1569</v>
      </c>
      <c r="F3435" t="s">
        <v>653</v>
      </c>
      <c r="G3435" t="s">
        <v>659</v>
      </c>
      <c r="H3435" t="s">
        <v>706</v>
      </c>
      <c r="I3435" t="s">
        <v>667</v>
      </c>
      <c r="J3435" t="s">
        <v>237</v>
      </c>
      <c r="K3435" t="s">
        <v>238</v>
      </c>
      <c r="L3435" t="s">
        <v>110</v>
      </c>
      <c r="M3435" t="s">
        <v>38</v>
      </c>
      <c r="N3435" t="s">
        <v>707</v>
      </c>
      <c r="O3435" s="23">
        <v>0</v>
      </c>
      <c r="P3435" s="9">
        <v>0</v>
      </c>
      <c r="Q3435" t="s">
        <v>40</v>
      </c>
      <c r="R3435">
        <v>0</v>
      </c>
      <c r="S3435" s="9">
        <v>20</v>
      </c>
      <c r="T3435" s="26">
        <v>5.8949999999999996</v>
      </c>
      <c r="U3435" s="8">
        <v>117.9</v>
      </c>
      <c r="V3435" t="s">
        <v>41</v>
      </c>
      <c r="W3435" t="s">
        <v>652</v>
      </c>
      <c r="X3435" t="s">
        <v>42</v>
      </c>
      <c r="Y3435" t="s">
        <v>653</v>
      </c>
      <c r="AA3435" s="1">
        <f t="shared" si="402"/>
        <v>45999</v>
      </c>
      <c r="AB3435" s="2">
        <f t="shared" si="403"/>
        <v>12</v>
      </c>
      <c r="AC3435" s="2">
        <f t="shared" si="404"/>
        <v>2025</v>
      </c>
      <c r="AD3435" s="2" t="str">
        <f>IFERROR(VLOOKUP(A3435,'Aux Área'!$A$4:$B$123,2,0),"-")</f>
        <v>SÃO PEDRO</v>
      </c>
    </row>
    <row r="3436" spans="1:30" x14ac:dyDescent="0.3">
      <c r="A3436" t="s">
        <v>2282</v>
      </c>
      <c r="B3436" t="s">
        <v>4679</v>
      </c>
      <c r="C3436" t="s">
        <v>5824</v>
      </c>
      <c r="D3436" t="s">
        <v>3295</v>
      </c>
      <c r="E3436" t="s">
        <v>3296</v>
      </c>
      <c r="F3436" t="s">
        <v>2285</v>
      </c>
      <c r="G3436" t="s">
        <v>1135</v>
      </c>
      <c r="H3436" t="s">
        <v>2275</v>
      </c>
      <c r="I3436" t="s">
        <v>1497</v>
      </c>
      <c r="J3436" t="s">
        <v>165</v>
      </c>
      <c r="K3436" t="s">
        <v>166</v>
      </c>
      <c r="L3436" t="s">
        <v>167</v>
      </c>
      <c r="M3436" t="s">
        <v>38</v>
      </c>
      <c r="N3436" t="s">
        <v>39</v>
      </c>
      <c r="O3436" s="23">
        <v>429</v>
      </c>
      <c r="P3436" s="9">
        <v>8.9700000000000006</v>
      </c>
      <c r="Q3436" t="s">
        <v>40</v>
      </c>
      <c r="R3436">
        <v>37349</v>
      </c>
      <c r="S3436" s="9">
        <v>47.81</v>
      </c>
      <c r="T3436" s="26">
        <v>4.5599999999999996</v>
      </c>
      <c r="U3436" s="8">
        <v>218.01</v>
      </c>
      <c r="V3436" t="s">
        <v>41</v>
      </c>
      <c r="W3436" t="s">
        <v>2276</v>
      </c>
      <c r="X3436" t="s">
        <v>42</v>
      </c>
      <c r="Y3436" t="s">
        <v>2277</v>
      </c>
      <c r="AA3436" s="1">
        <f t="shared" si="402"/>
        <v>45999</v>
      </c>
      <c r="AB3436" s="2">
        <f t="shared" si="403"/>
        <v>12</v>
      </c>
      <c r="AC3436" s="2">
        <f t="shared" si="404"/>
        <v>2025</v>
      </c>
      <c r="AD3436" s="2" t="str">
        <f>IFERROR(VLOOKUP(A3436,'Aux Área'!$A$4:$B$123,2,0),"-")</f>
        <v>INSPEÇÃO</v>
      </c>
    </row>
    <row r="3437" spans="1:30" x14ac:dyDescent="0.3">
      <c r="A3437" t="s">
        <v>58</v>
      </c>
      <c r="B3437" t="s">
        <v>250</v>
      </c>
      <c r="C3437" t="s">
        <v>5825</v>
      </c>
      <c r="D3437" t="s">
        <v>87</v>
      </c>
      <c r="E3437" t="s">
        <v>88</v>
      </c>
      <c r="F3437" t="s">
        <v>59</v>
      </c>
      <c r="G3437" t="s">
        <v>1500</v>
      </c>
      <c r="H3437" t="s">
        <v>36</v>
      </c>
      <c r="I3437" t="s">
        <v>37</v>
      </c>
      <c r="J3437" t="s">
        <v>241</v>
      </c>
      <c r="K3437" t="s">
        <v>242</v>
      </c>
      <c r="L3437" t="s">
        <v>110</v>
      </c>
      <c r="M3437" t="s">
        <v>38</v>
      </c>
      <c r="N3437" t="s">
        <v>39</v>
      </c>
      <c r="O3437" s="23">
        <v>210</v>
      </c>
      <c r="P3437" s="9">
        <v>7.26</v>
      </c>
      <c r="Q3437" t="s">
        <v>40</v>
      </c>
      <c r="R3437">
        <v>59848</v>
      </c>
      <c r="S3437" s="9">
        <v>28.91</v>
      </c>
      <c r="T3437" s="26">
        <v>4.09</v>
      </c>
      <c r="U3437" s="8">
        <v>118.25</v>
      </c>
      <c r="V3437" t="s">
        <v>41</v>
      </c>
      <c r="W3437" t="s">
        <v>2007</v>
      </c>
      <c r="X3437" t="s">
        <v>42</v>
      </c>
      <c r="Y3437" t="s">
        <v>1740</v>
      </c>
      <c r="AA3437" s="1">
        <f t="shared" si="402"/>
        <v>45999</v>
      </c>
      <c r="AB3437" s="2">
        <f t="shared" si="403"/>
        <v>12</v>
      </c>
      <c r="AC3437" s="2">
        <f t="shared" si="404"/>
        <v>2025</v>
      </c>
      <c r="AD3437" s="2" t="str">
        <f>IFERROR(VLOOKUP(A3437,'Aux Área'!$A$4:$B$123,2,0),"-")</f>
        <v>CONSERVA</v>
      </c>
    </row>
    <row r="3438" spans="1:30" x14ac:dyDescent="0.3">
      <c r="A3438" t="s">
        <v>2643</v>
      </c>
      <c r="B3438" t="s">
        <v>2307</v>
      </c>
      <c r="C3438" t="s">
        <v>5826</v>
      </c>
      <c r="D3438" t="s">
        <v>3205</v>
      </c>
      <c r="E3438" t="s">
        <v>3206</v>
      </c>
      <c r="F3438" t="s">
        <v>2646</v>
      </c>
      <c r="G3438" t="s">
        <v>1300</v>
      </c>
      <c r="H3438" t="s">
        <v>1301</v>
      </c>
      <c r="I3438" t="s">
        <v>37</v>
      </c>
      <c r="J3438" t="s">
        <v>5653</v>
      </c>
      <c r="K3438" t="s">
        <v>123</v>
      </c>
      <c r="L3438" t="s">
        <v>124</v>
      </c>
      <c r="M3438" t="s">
        <v>38</v>
      </c>
      <c r="N3438" t="s">
        <v>39</v>
      </c>
      <c r="O3438" s="10">
        <v>460</v>
      </c>
      <c r="P3438" s="24">
        <v>9.7200000000000006</v>
      </c>
      <c r="Q3438" t="s">
        <v>40</v>
      </c>
      <c r="R3438" s="2">
        <v>37452</v>
      </c>
      <c r="S3438" s="9">
        <v>47.33</v>
      </c>
      <c r="T3438" s="26">
        <v>4.6900000000000004</v>
      </c>
      <c r="U3438" s="8">
        <v>221.97</v>
      </c>
      <c r="V3438" t="s">
        <v>41</v>
      </c>
      <c r="W3438" t="s">
        <v>2276</v>
      </c>
      <c r="X3438" t="s">
        <v>42</v>
      </c>
      <c r="Y3438" t="s">
        <v>2277</v>
      </c>
      <c r="AA3438" s="1">
        <f t="shared" si="402"/>
        <v>45999</v>
      </c>
      <c r="AB3438" s="2">
        <f t="shared" si="403"/>
        <v>12</v>
      </c>
      <c r="AC3438" s="2">
        <f t="shared" si="404"/>
        <v>2025</v>
      </c>
      <c r="AD3438" s="2" t="str">
        <f>IFERROR(VLOOKUP(A3438,'Aux Área'!$A$4:$B$123,2,0),"-")</f>
        <v>INSPEÇÃO</v>
      </c>
    </row>
    <row r="3439" spans="1:30" x14ac:dyDescent="0.3">
      <c r="A3439" t="s">
        <v>46</v>
      </c>
      <c r="B3439" t="s">
        <v>458</v>
      </c>
      <c r="C3439" t="s">
        <v>5827</v>
      </c>
      <c r="D3439" t="s">
        <v>729</v>
      </c>
      <c r="E3439" t="s">
        <v>730</v>
      </c>
      <c r="F3439" t="s">
        <v>5185</v>
      </c>
      <c r="G3439" t="s">
        <v>1503</v>
      </c>
      <c r="H3439" t="s">
        <v>36</v>
      </c>
      <c r="I3439" t="s">
        <v>37</v>
      </c>
      <c r="J3439" t="s">
        <v>147</v>
      </c>
      <c r="K3439" t="s">
        <v>148</v>
      </c>
      <c r="L3439" t="s">
        <v>84</v>
      </c>
      <c r="M3439" t="s">
        <v>38</v>
      </c>
      <c r="N3439" t="s">
        <v>39</v>
      </c>
      <c r="O3439" s="23">
        <v>197</v>
      </c>
      <c r="P3439" s="9">
        <v>5.34</v>
      </c>
      <c r="Q3439" t="s">
        <v>40</v>
      </c>
      <c r="R3439">
        <v>25163</v>
      </c>
      <c r="S3439" s="9">
        <v>36.869999999999997</v>
      </c>
      <c r="T3439" s="26">
        <v>4.8410000000000002</v>
      </c>
      <c r="U3439" s="8">
        <v>178.47</v>
      </c>
      <c r="V3439" t="s">
        <v>112</v>
      </c>
      <c r="W3439" t="s">
        <v>2007</v>
      </c>
      <c r="X3439" t="s">
        <v>42</v>
      </c>
      <c r="Y3439" t="s">
        <v>1740</v>
      </c>
      <c r="AA3439" s="1">
        <f t="shared" si="402"/>
        <v>45999</v>
      </c>
      <c r="AB3439" s="2">
        <f t="shared" si="403"/>
        <v>12</v>
      </c>
      <c r="AC3439" s="2">
        <f t="shared" si="404"/>
        <v>2025</v>
      </c>
      <c r="AD3439" s="2" t="str">
        <f>IFERROR(VLOOKUP(A3439,'Aux Área'!$A$4:$B$123,2,0),"-")</f>
        <v>FACILITIES</v>
      </c>
    </row>
    <row r="3440" spans="1:30" x14ac:dyDescent="0.3">
      <c r="A3440" t="s">
        <v>2278</v>
      </c>
      <c r="B3440" t="s">
        <v>4664</v>
      </c>
      <c r="C3440" t="s">
        <v>5828</v>
      </c>
      <c r="D3440" t="s">
        <v>3243</v>
      </c>
      <c r="E3440" t="s">
        <v>3244</v>
      </c>
      <c r="F3440" t="s">
        <v>2281</v>
      </c>
      <c r="G3440" t="s">
        <v>1135</v>
      </c>
      <c r="H3440" t="s">
        <v>2275</v>
      </c>
      <c r="I3440" t="s">
        <v>1497</v>
      </c>
      <c r="J3440" t="s">
        <v>165</v>
      </c>
      <c r="K3440" t="s">
        <v>166</v>
      </c>
      <c r="L3440" t="s">
        <v>167</v>
      </c>
      <c r="M3440" t="s">
        <v>38</v>
      </c>
      <c r="N3440" t="s">
        <v>39</v>
      </c>
      <c r="O3440" s="23">
        <v>463</v>
      </c>
      <c r="P3440" s="9">
        <v>10.56</v>
      </c>
      <c r="Q3440" t="s">
        <v>40</v>
      </c>
      <c r="R3440">
        <v>43566</v>
      </c>
      <c r="S3440" s="9">
        <v>43.86</v>
      </c>
      <c r="T3440" s="26">
        <v>4.5599999999999996</v>
      </c>
      <c r="U3440" s="8">
        <v>200</v>
      </c>
      <c r="V3440" t="s">
        <v>41</v>
      </c>
      <c r="W3440" t="s">
        <v>2276</v>
      </c>
      <c r="X3440" t="s">
        <v>42</v>
      </c>
      <c r="Y3440" t="s">
        <v>2277</v>
      </c>
      <c r="AA3440" s="1">
        <f t="shared" si="402"/>
        <v>45999</v>
      </c>
      <c r="AB3440" s="2">
        <f t="shared" si="403"/>
        <v>12</v>
      </c>
      <c r="AC3440" s="2">
        <f t="shared" si="404"/>
        <v>2025</v>
      </c>
      <c r="AD3440" s="2" t="str">
        <f>IFERROR(VLOOKUP(A3440,'Aux Área'!$A$4:$B$123,2,0),"-")</f>
        <v>INSPEÇÃO</v>
      </c>
    </row>
    <row r="3441" spans="1:30" x14ac:dyDescent="0.3">
      <c r="A3441" t="s">
        <v>64</v>
      </c>
      <c r="B3441" t="s">
        <v>332</v>
      </c>
      <c r="C3441" t="s">
        <v>5829</v>
      </c>
      <c r="D3441" t="s">
        <v>127</v>
      </c>
      <c r="E3441" t="s">
        <v>128</v>
      </c>
      <c r="F3441" t="s">
        <v>65</v>
      </c>
      <c r="G3441" t="s">
        <v>1500</v>
      </c>
      <c r="H3441" t="s">
        <v>36</v>
      </c>
      <c r="I3441" t="s">
        <v>37</v>
      </c>
      <c r="J3441" t="s">
        <v>1152</v>
      </c>
      <c r="K3441" t="s">
        <v>1153</v>
      </c>
      <c r="L3441" t="s">
        <v>217</v>
      </c>
      <c r="M3441" t="s">
        <v>38</v>
      </c>
      <c r="N3441" t="s">
        <v>39</v>
      </c>
      <c r="O3441" s="23">
        <v>420</v>
      </c>
      <c r="P3441" s="9">
        <v>10.210000000000001</v>
      </c>
      <c r="Q3441" t="s">
        <v>40</v>
      </c>
      <c r="R3441">
        <v>34852</v>
      </c>
      <c r="S3441" s="9">
        <v>41.13</v>
      </c>
      <c r="T3441" s="26">
        <v>4.3899999999999997</v>
      </c>
      <c r="U3441" s="8">
        <v>180.58</v>
      </c>
      <c r="V3441" t="s">
        <v>5830</v>
      </c>
      <c r="W3441" t="s">
        <v>2007</v>
      </c>
      <c r="X3441" t="s">
        <v>42</v>
      </c>
      <c r="Y3441" t="s">
        <v>1740</v>
      </c>
      <c r="AA3441" s="1">
        <f t="shared" si="402"/>
        <v>45999</v>
      </c>
      <c r="AB3441" s="2">
        <f t="shared" si="403"/>
        <v>12</v>
      </c>
      <c r="AC3441" s="2">
        <f t="shared" si="404"/>
        <v>2025</v>
      </c>
      <c r="AD3441" s="2" t="str">
        <f>IFERROR(VLOOKUP(A3441,'Aux Área'!$A$4:$B$123,2,0),"-")</f>
        <v>ENGENHARIA</v>
      </c>
    </row>
    <row r="3442" spans="1:30" x14ac:dyDescent="0.3">
      <c r="A3442" t="s">
        <v>1945</v>
      </c>
      <c r="B3442" t="s">
        <v>2124</v>
      </c>
      <c r="C3442" t="s">
        <v>5831</v>
      </c>
      <c r="D3442" t="s">
        <v>1802</v>
      </c>
      <c r="E3442" t="s">
        <v>1803</v>
      </c>
      <c r="F3442" t="s">
        <v>653</v>
      </c>
      <c r="G3442" t="s">
        <v>1495</v>
      </c>
      <c r="H3442" t="s">
        <v>1804</v>
      </c>
      <c r="I3442" t="s">
        <v>1497</v>
      </c>
      <c r="J3442" t="s">
        <v>231</v>
      </c>
      <c r="K3442" t="s">
        <v>232</v>
      </c>
      <c r="L3442" t="s">
        <v>217</v>
      </c>
      <c r="M3442" t="s">
        <v>38</v>
      </c>
      <c r="N3442" t="s">
        <v>668</v>
      </c>
      <c r="O3442" s="23">
        <v>0</v>
      </c>
      <c r="P3442" s="9">
        <v>0</v>
      </c>
      <c r="Q3442" t="s">
        <v>40</v>
      </c>
      <c r="R3442">
        <v>0</v>
      </c>
      <c r="S3442" s="9">
        <v>131.34</v>
      </c>
      <c r="T3442" s="26">
        <v>5.99</v>
      </c>
      <c r="U3442" s="8">
        <v>786.73</v>
      </c>
      <c r="V3442" t="s">
        <v>5832</v>
      </c>
      <c r="W3442" t="s">
        <v>652</v>
      </c>
      <c r="X3442" t="s">
        <v>42</v>
      </c>
      <c r="Y3442" t="s">
        <v>653</v>
      </c>
      <c r="AA3442" s="1">
        <f t="shared" si="402"/>
        <v>45999</v>
      </c>
      <c r="AB3442" s="2">
        <f t="shared" si="403"/>
        <v>12</v>
      </c>
      <c r="AC3442" s="2">
        <f t="shared" si="404"/>
        <v>2025</v>
      </c>
      <c r="AD3442" s="2" t="str">
        <f>IFERROR(VLOOKUP(A3442,'Aux Área'!$A$4:$B$123,2,0),"-")</f>
        <v>SÃO PEDRO</v>
      </c>
    </row>
    <row r="3443" spans="1:30" x14ac:dyDescent="0.3">
      <c r="A3443" t="s">
        <v>2472</v>
      </c>
      <c r="B3443" t="s">
        <v>2473</v>
      </c>
      <c r="C3443" t="s">
        <v>5833</v>
      </c>
      <c r="D3443" t="s">
        <v>4541</v>
      </c>
      <c r="E3443" t="s">
        <v>4542</v>
      </c>
      <c r="F3443" t="s">
        <v>2475</v>
      </c>
      <c r="G3443" t="s">
        <v>659</v>
      </c>
      <c r="H3443" t="s">
        <v>2215</v>
      </c>
      <c r="I3443" t="s">
        <v>667</v>
      </c>
      <c r="J3443" t="s">
        <v>231</v>
      </c>
      <c r="K3443" t="s">
        <v>232</v>
      </c>
      <c r="L3443" t="s">
        <v>217</v>
      </c>
      <c r="M3443" t="s">
        <v>38</v>
      </c>
      <c r="N3443" t="s">
        <v>668</v>
      </c>
      <c r="O3443" s="23">
        <v>207</v>
      </c>
      <c r="P3443" s="9">
        <v>4.5199999999999996</v>
      </c>
      <c r="Q3443" t="s">
        <v>40</v>
      </c>
      <c r="R3443">
        <v>4501</v>
      </c>
      <c r="S3443" s="9">
        <v>45.8</v>
      </c>
      <c r="T3443" s="26">
        <v>5.9909999999999997</v>
      </c>
      <c r="U3443" s="8">
        <v>274.38</v>
      </c>
      <c r="V3443" t="s">
        <v>5834</v>
      </c>
      <c r="W3443" t="s">
        <v>2007</v>
      </c>
      <c r="X3443" t="s">
        <v>42</v>
      </c>
      <c r="Y3443" t="s">
        <v>1740</v>
      </c>
      <c r="AA3443" s="1">
        <f t="shared" si="402"/>
        <v>45999</v>
      </c>
      <c r="AB3443" s="2">
        <f t="shared" si="403"/>
        <v>12</v>
      </c>
      <c r="AC3443" s="2">
        <f t="shared" si="404"/>
        <v>2025</v>
      </c>
      <c r="AD3443" s="2" t="str">
        <f>IFERROR(VLOOKUP(A3443,'Aux Área'!$A$4:$B$123,2,0),"-")</f>
        <v>APH</v>
      </c>
    </row>
    <row r="3444" spans="1:30" x14ac:dyDescent="0.3">
      <c r="A3444" t="s">
        <v>1295</v>
      </c>
      <c r="B3444" t="s">
        <v>1753</v>
      </c>
      <c r="C3444" t="s">
        <v>5835</v>
      </c>
      <c r="D3444" t="s">
        <v>1297</v>
      </c>
      <c r="E3444" t="s">
        <v>2221</v>
      </c>
      <c r="F3444" t="s">
        <v>1299</v>
      </c>
      <c r="G3444" t="s">
        <v>1135</v>
      </c>
      <c r="H3444" t="s">
        <v>1301</v>
      </c>
      <c r="I3444" t="s">
        <v>839</v>
      </c>
      <c r="J3444" t="s">
        <v>409</v>
      </c>
      <c r="K3444" t="s">
        <v>410</v>
      </c>
      <c r="L3444" t="s">
        <v>141</v>
      </c>
      <c r="M3444" t="s">
        <v>38</v>
      </c>
      <c r="N3444" t="s">
        <v>39</v>
      </c>
      <c r="O3444" s="23">
        <v>0</v>
      </c>
      <c r="P3444" s="23">
        <v>0</v>
      </c>
      <c r="Q3444" t="s">
        <v>40</v>
      </c>
      <c r="R3444" t="s">
        <v>15244</v>
      </c>
      <c r="S3444" s="9">
        <v>44.6</v>
      </c>
      <c r="T3444" s="26">
        <v>4.29</v>
      </c>
      <c r="U3444" s="8">
        <v>191.33</v>
      </c>
      <c r="V3444" t="s">
        <v>5836</v>
      </c>
      <c r="W3444" t="s">
        <v>2007</v>
      </c>
      <c r="X3444" t="s">
        <v>42</v>
      </c>
      <c r="Y3444" t="s">
        <v>1740</v>
      </c>
      <c r="AA3444" s="1">
        <f t="shared" si="402"/>
        <v>45999</v>
      </c>
      <c r="AB3444" s="2">
        <f t="shared" si="403"/>
        <v>12</v>
      </c>
      <c r="AC3444" s="2">
        <f t="shared" si="404"/>
        <v>2025</v>
      </c>
      <c r="AD3444" s="2" t="str">
        <f>IFERROR(VLOOKUP(A3444,'Aux Área'!$A$4:$B$123,2,0),"-")</f>
        <v>LUCCA JR - OP</v>
      </c>
    </row>
    <row r="3445" spans="1:30" x14ac:dyDescent="0.3">
      <c r="A3445" t="s">
        <v>2282</v>
      </c>
      <c r="B3445" t="s">
        <v>4679</v>
      </c>
      <c r="C3445" t="s">
        <v>5837</v>
      </c>
      <c r="D3445" t="s">
        <v>3295</v>
      </c>
      <c r="E3445" t="s">
        <v>3296</v>
      </c>
      <c r="F3445" t="s">
        <v>2285</v>
      </c>
      <c r="G3445" t="s">
        <v>1135</v>
      </c>
      <c r="H3445" t="s">
        <v>2275</v>
      </c>
      <c r="I3445" t="s">
        <v>1497</v>
      </c>
      <c r="J3445" t="s">
        <v>165</v>
      </c>
      <c r="K3445" t="s">
        <v>166</v>
      </c>
      <c r="L3445" t="s">
        <v>167</v>
      </c>
      <c r="M3445" t="s">
        <v>38</v>
      </c>
      <c r="N3445" t="s">
        <v>39</v>
      </c>
      <c r="O3445" s="23">
        <v>154</v>
      </c>
      <c r="P3445" s="9">
        <v>7.02</v>
      </c>
      <c r="Q3445" t="s">
        <v>40</v>
      </c>
      <c r="R3445">
        <v>37503</v>
      </c>
      <c r="S3445" s="9">
        <v>21.93</v>
      </c>
      <c r="T3445" s="26">
        <v>4.5599999999999996</v>
      </c>
      <c r="U3445" s="8">
        <v>100</v>
      </c>
      <c r="V3445" t="s">
        <v>41</v>
      </c>
      <c r="W3445" t="s">
        <v>2276</v>
      </c>
      <c r="X3445" t="s">
        <v>42</v>
      </c>
      <c r="Y3445" t="s">
        <v>2277</v>
      </c>
      <c r="AA3445" s="1">
        <f t="shared" si="402"/>
        <v>45999</v>
      </c>
      <c r="AB3445" s="2">
        <f t="shared" si="403"/>
        <v>12</v>
      </c>
      <c r="AC3445" s="2">
        <f t="shared" si="404"/>
        <v>2025</v>
      </c>
      <c r="AD3445" s="2" t="str">
        <f>IFERROR(VLOOKUP(A3445,'Aux Área'!$A$4:$B$123,2,0),"-")</f>
        <v>INSPEÇÃO</v>
      </c>
    </row>
    <row r="3446" spans="1:30" x14ac:dyDescent="0.3">
      <c r="A3446" t="s">
        <v>2318</v>
      </c>
      <c r="B3446" t="s">
        <v>2733</v>
      </c>
      <c r="C3446" t="s">
        <v>5838</v>
      </c>
      <c r="D3446" t="s">
        <v>3030</v>
      </c>
      <c r="E3446" t="s">
        <v>3031</v>
      </c>
      <c r="F3446" t="s">
        <v>4203</v>
      </c>
      <c r="G3446" t="s">
        <v>1135</v>
      </c>
      <c r="H3446" t="s">
        <v>2185</v>
      </c>
      <c r="I3446" t="s">
        <v>2186</v>
      </c>
      <c r="J3446" t="s">
        <v>169</v>
      </c>
      <c r="K3446" t="s">
        <v>170</v>
      </c>
      <c r="L3446" t="s">
        <v>124</v>
      </c>
      <c r="M3446" t="s">
        <v>38</v>
      </c>
      <c r="N3446" t="s">
        <v>668</v>
      </c>
      <c r="O3446" s="23">
        <v>924</v>
      </c>
      <c r="P3446" s="9">
        <v>15.42</v>
      </c>
      <c r="Q3446" t="s">
        <v>40</v>
      </c>
      <c r="R3446">
        <v>34509</v>
      </c>
      <c r="S3446" s="9">
        <v>59.94</v>
      </c>
      <c r="T3446" s="26">
        <v>6.09</v>
      </c>
      <c r="U3446" s="8">
        <v>365.03</v>
      </c>
      <c r="V3446" t="s">
        <v>41</v>
      </c>
      <c r="W3446" t="s">
        <v>2007</v>
      </c>
      <c r="X3446" t="s">
        <v>42</v>
      </c>
      <c r="Y3446" t="s">
        <v>2188</v>
      </c>
      <c r="AA3446" s="1">
        <f t="shared" si="402"/>
        <v>45999</v>
      </c>
      <c r="AB3446" s="2">
        <f t="shared" si="403"/>
        <v>12</v>
      </c>
      <c r="AC3446" s="2">
        <f t="shared" si="404"/>
        <v>2025</v>
      </c>
      <c r="AD3446" s="2" t="str">
        <f>IFERROR(VLOOKUP(A3446,'Aux Área'!$A$4:$B$123,2,0),"-")</f>
        <v>INSPEÇÃO</v>
      </c>
    </row>
    <row r="3447" spans="1:30" x14ac:dyDescent="0.3">
      <c r="A3447" t="s">
        <v>52</v>
      </c>
      <c r="B3447" t="s">
        <v>1449</v>
      </c>
      <c r="C3447" t="s">
        <v>5839</v>
      </c>
      <c r="D3447" t="s">
        <v>3246</v>
      </c>
      <c r="E3447" t="s">
        <v>3247</v>
      </c>
      <c r="F3447" t="s">
        <v>53</v>
      </c>
      <c r="G3447" t="s">
        <v>1500</v>
      </c>
      <c r="H3447" t="s">
        <v>36</v>
      </c>
      <c r="I3447" t="s">
        <v>37</v>
      </c>
      <c r="J3447" t="s">
        <v>1401</v>
      </c>
      <c r="K3447" t="s">
        <v>1402</v>
      </c>
      <c r="L3447" t="s">
        <v>124</v>
      </c>
      <c r="M3447" t="s">
        <v>38</v>
      </c>
      <c r="N3447" t="s">
        <v>39</v>
      </c>
      <c r="O3447" s="23">
        <v>299</v>
      </c>
      <c r="P3447" s="9">
        <v>8.5</v>
      </c>
      <c r="Q3447" t="s">
        <v>40</v>
      </c>
      <c r="R3447">
        <v>38863</v>
      </c>
      <c r="S3447" s="9">
        <v>35.159999999999997</v>
      </c>
      <c r="T3447" s="26">
        <v>4.2450000000000001</v>
      </c>
      <c r="U3447" s="8">
        <v>149.25</v>
      </c>
      <c r="V3447" t="s">
        <v>5840</v>
      </c>
      <c r="W3447" t="s">
        <v>2007</v>
      </c>
      <c r="X3447" t="s">
        <v>42</v>
      </c>
      <c r="Y3447" t="s">
        <v>1740</v>
      </c>
      <c r="AA3447" s="1">
        <f t="shared" si="402"/>
        <v>45999</v>
      </c>
      <c r="AB3447" s="2">
        <f t="shared" si="403"/>
        <v>12</v>
      </c>
      <c r="AC3447" s="2">
        <f t="shared" si="404"/>
        <v>2025</v>
      </c>
      <c r="AD3447" s="2" t="str">
        <f>IFERROR(VLOOKUP(A3447,'Aux Área'!$A$4:$B$123,2,0),"-")</f>
        <v>OPERAÇÃO</v>
      </c>
    </row>
    <row r="3448" spans="1:30" x14ac:dyDescent="0.3">
      <c r="A3448" t="s">
        <v>2306</v>
      </c>
      <c r="B3448" t="s">
        <v>4613</v>
      </c>
      <c r="C3448" t="s">
        <v>5841</v>
      </c>
      <c r="D3448" t="s">
        <v>3319</v>
      </c>
      <c r="E3448" t="s">
        <v>3320</v>
      </c>
      <c r="F3448" t="s">
        <v>2309</v>
      </c>
      <c r="G3448" t="s">
        <v>1135</v>
      </c>
      <c r="H3448" t="s">
        <v>2275</v>
      </c>
      <c r="I3448" t="s">
        <v>1497</v>
      </c>
      <c r="J3448" t="s">
        <v>89</v>
      </c>
      <c r="K3448" t="s">
        <v>90</v>
      </c>
      <c r="L3448" t="s">
        <v>91</v>
      </c>
      <c r="M3448" t="s">
        <v>38</v>
      </c>
      <c r="N3448" t="s">
        <v>39</v>
      </c>
      <c r="O3448" s="23">
        <v>395</v>
      </c>
      <c r="P3448" s="9">
        <v>11.81</v>
      </c>
      <c r="Q3448" t="s">
        <v>40</v>
      </c>
      <c r="R3448">
        <v>36432</v>
      </c>
      <c r="S3448" s="9">
        <v>33.450000000000003</v>
      </c>
      <c r="T3448" s="26">
        <v>4.49</v>
      </c>
      <c r="U3448" s="8">
        <v>150.19</v>
      </c>
      <c r="V3448" t="s">
        <v>5842</v>
      </c>
      <c r="W3448" t="s">
        <v>2276</v>
      </c>
      <c r="X3448" t="s">
        <v>42</v>
      </c>
      <c r="Y3448" t="s">
        <v>2277</v>
      </c>
      <c r="AA3448" s="1">
        <f t="shared" si="402"/>
        <v>45999</v>
      </c>
      <c r="AB3448" s="2">
        <f t="shared" si="403"/>
        <v>12</v>
      </c>
      <c r="AC3448" s="2">
        <f t="shared" si="404"/>
        <v>2025</v>
      </c>
      <c r="AD3448" s="2" t="str">
        <f>IFERROR(VLOOKUP(A3448,'Aux Área'!$A$4:$B$123,2,0),"-")</f>
        <v>INSPEÇÃO</v>
      </c>
    </row>
    <row r="3449" spans="1:30" x14ac:dyDescent="0.3">
      <c r="A3449" t="s">
        <v>3092</v>
      </c>
      <c r="B3449" t="s">
        <v>4774</v>
      </c>
      <c r="C3449" t="s">
        <v>5843</v>
      </c>
      <c r="D3449" t="s">
        <v>5291</v>
      </c>
      <c r="E3449" t="s">
        <v>5292</v>
      </c>
      <c r="F3449" t="s">
        <v>3594</v>
      </c>
      <c r="G3449" t="s">
        <v>1135</v>
      </c>
      <c r="H3449" t="s">
        <v>2275</v>
      </c>
      <c r="I3449" t="s">
        <v>1497</v>
      </c>
      <c r="J3449" t="s">
        <v>231</v>
      </c>
      <c r="K3449" t="s">
        <v>232</v>
      </c>
      <c r="L3449" t="s">
        <v>217</v>
      </c>
      <c r="M3449" t="s">
        <v>38</v>
      </c>
      <c r="N3449" t="s">
        <v>39</v>
      </c>
      <c r="O3449" s="23">
        <v>346</v>
      </c>
      <c r="P3449" s="9">
        <v>9.98</v>
      </c>
      <c r="Q3449" t="s">
        <v>40</v>
      </c>
      <c r="R3449">
        <v>21899</v>
      </c>
      <c r="S3449" s="9">
        <v>34.659999999999997</v>
      </c>
      <c r="T3449" s="26">
        <v>4.4210000000000003</v>
      </c>
      <c r="U3449" s="8">
        <v>153.22</v>
      </c>
      <c r="V3449" t="s">
        <v>5844</v>
      </c>
      <c r="W3449" t="s">
        <v>2276</v>
      </c>
      <c r="X3449" t="s">
        <v>42</v>
      </c>
      <c r="Y3449" t="s">
        <v>2277</v>
      </c>
      <c r="AA3449" s="1">
        <f t="shared" si="402"/>
        <v>45999</v>
      </c>
      <c r="AB3449" s="2">
        <f t="shared" si="403"/>
        <v>12</v>
      </c>
      <c r="AC3449" s="2">
        <f t="shared" si="404"/>
        <v>2025</v>
      </c>
      <c r="AD3449" s="2" t="str">
        <f>IFERROR(VLOOKUP(A3449,'Aux Área'!$A$4:$B$123,2,0),"-")</f>
        <v>INSPEÇÃO</v>
      </c>
    </row>
    <row r="3450" spans="1:30" x14ac:dyDescent="0.3">
      <c r="A3450" t="s">
        <v>2461</v>
      </c>
      <c r="B3450" t="s">
        <v>5008</v>
      </c>
      <c r="C3450" t="s">
        <v>5845</v>
      </c>
      <c r="D3450" t="s">
        <v>5160</v>
      </c>
      <c r="E3450" t="s">
        <v>5161</v>
      </c>
      <c r="F3450" t="s">
        <v>3574</v>
      </c>
      <c r="G3450" t="s">
        <v>1135</v>
      </c>
      <c r="H3450" t="s">
        <v>2275</v>
      </c>
      <c r="I3450" t="s">
        <v>1497</v>
      </c>
      <c r="J3450" t="s">
        <v>188</v>
      </c>
      <c r="K3450" t="s">
        <v>189</v>
      </c>
      <c r="L3450" t="s">
        <v>190</v>
      </c>
      <c r="M3450" t="s">
        <v>38</v>
      </c>
      <c r="N3450" t="s">
        <v>39</v>
      </c>
      <c r="O3450" s="23">
        <v>349</v>
      </c>
      <c r="P3450" s="9">
        <v>8.7100000000000009</v>
      </c>
      <c r="Q3450" t="s">
        <v>40</v>
      </c>
      <c r="R3450">
        <v>24669</v>
      </c>
      <c r="S3450" s="9">
        <v>40.049999999999997</v>
      </c>
      <c r="T3450" s="26">
        <v>4.49</v>
      </c>
      <c r="U3450" s="8">
        <v>179.82</v>
      </c>
      <c r="V3450" t="s">
        <v>41</v>
      </c>
      <c r="W3450" t="s">
        <v>2276</v>
      </c>
      <c r="X3450" t="s">
        <v>42</v>
      </c>
      <c r="Y3450" t="s">
        <v>2277</v>
      </c>
      <c r="AA3450" s="1">
        <f t="shared" si="402"/>
        <v>45999</v>
      </c>
      <c r="AB3450" s="2">
        <f t="shared" si="403"/>
        <v>12</v>
      </c>
      <c r="AC3450" s="2">
        <f t="shared" si="404"/>
        <v>2025</v>
      </c>
      <c r="AD3450" s="2" t="str">
        <f>IFERROR(VLOOKUP(A3450,'Aux Área'!$A$4:$B$123,2,0),"-")</f>
        <v>INSPEÇÃO</v>
      </c>
    </row>
    <row r="3451" spans="1:30" x14ac:dyDescent="0.3">
      <c r="A3451" t="s">
        <v>2041</v>
      </c>
      <c r="B3451" t="s">
        <v>2042</v>
      </c>
      <c r="C3451" t="s">
        <v>5846</v>
      </c>
      <c r="D3451" t="s">
        <v>1297</v>
      </c>
      <c r="E3451" t="s">
        <v>2221</v>
      </c>
      <c r="F3451" t="s">
        <v>2044</v>
      </c>
      <c r="G3451" t="s">
        <v>659</v>
      </c>
      <c r="H3451" t="s">
        <v>1996</v>
      </c>
      <c r="I3451" t="s">
        <v>1997</v>
      </c>
      <c r="J3451" t="s">
        <v>215</v>
      </c>
      <c r="K3451" t="s">
        <v>216</v>
      </c>
      <c r="L3451" t="s">
        <v>217</v>
      </c>
      <c r="M3451" t="s">
        <v>38</v>
      </c>
      <c r="N3451" t="s">
        <v>668</v>
      </c>
      <c r="O3451" s="23">
        <v>232</v>
      </c>
      <c r="P3451" s="9">
        <v>5.27</v>
      </c>
      <c r="Q3451" t="s">
        <v>40</v>
      </c>
      <c r="R3451">
        <v>12847</v>
      </c>
      <c r="S3451" s="9">
        <v>44</v>
      </c>
      <c r="T3451" s="26">
        <v>6.1909999999999998</v>
      </c>
      <c r="U3451" s="8">
        <v>272.39</v>
      </c>
      <c r="V3451" t="s">
        <v>41</v>
      </c>
      <c r="W3451" t="s">
        <v>1985</v>
      </c>
      <c r="X3451" t="s">
        <v>42</v>
      </c>
      <c r="Y3451" t="s">
        <v>1986</v>
      </c>
      <c r="AA3451" s="1">
        <f t="shared" si="402"/>
        <v>45999</v>
      </c>
      <c r="AB3451" s="2">
        <f t="shared" si="403"/>
        <v>12</v>
      </c>
      <c r="AC3451" s="2">
        <f t="shared" si="404"/>
        <v>2025</v>
      </c>
      <c r="AD3451" s="2" t="str">
        <f>IFERROR(VLOOKUP(A3451,'Aux Área'!$A$4:$B$123,2,0),"-")</f>
        <v>PESADOS</v>
      </c>
    </row>
    <row r="3452" spans="1:30" x14ac:dyDescent="0.3">
      <c r="A3452" t="s">
        <v>2278</v>
      </c>
      <c r="B3452" t="s">
        <v>4664</v>
      </c>
      <c r="C3452" t="s">
        <v>5847</v>
      </c>
      <c r="D3452" t="s">
        <v>3310</v>
      </c>
      <c r="E3452" t="s">
        <v>3311</v>
      </c>
      <c r="F3452" t="s">
        <v>2281</v>
      </c>
      <c r="G3452" t="s">
        <v>1135</v>
      </c>
      <c r="H3452" t="s">
        <v>2275</v>
      </c>
      <c r="I3452" t="s">
        <v>1497</v>
      </c>
      <c r="J3452" t="s">
        <v>169</v>
      </c>
      <c r="K3452" t="s">
        <v>170</v>
      </c>
      <c r="L3452" t="s">
        <v>124</v>
      </c>
      <c r="M3452" t="s">
        <v>38</v>
      </c>
      <c r="N3452" t="s">
        <v>39</v>
      </c>
      <c r="O3452" s="23">
        <v>414</v>
      </c>
      <c r="P3452" s="9">
        <v>10.71</v>
      </c>
      <c r="Q3452" t="s">
        <v>40</v>
      </c>
      <c r="R3452">
        <v>43980</v>
      </c>
      <c r="S3452" s="9">
        <v>38.64</v>
      </c>
      <c r="T3452" s="26">
        <v>4.49</v>
      </c>
      <c r="U3452" s="8">
        <v>173.49</v>
      </c>
      <c r="V3452" t="s">
        <v>41</v>
      </c>
      <c r="W3452" t="s">
        <v>2276</v>
      </c>
      <c r="X3452" t="s">
        <v>42</v>
      </c>
      <c r="Y3452" t="s">
        <v>2277</v>
      </c>
      <c r="AA3452" s="1">
        <f t="shared" si="402"/>
        <v>45999</v>
      </c>
      <c r="AB3452" s="2">
        <f t="shared" si="403"/>
        <v>12</v>
      </c>
      <c r="AC3452" s="2">
        <f t="shared" si="404"/>
        <v>2025</v>
      </c>
      <c r="AD3452" s="2" t="str">
        <f>IFERROR(VLOOKUP(A3452,'Aux Área'!$A$4:$B$123,2,0),"-")</f>
        <v>INSPEÇÃO</v>
      </c>
    </row>
    <row r="3453" spans="1:30" x14ac:dyDescent="0.3">
      <c r="A3453" t="s">
        <v>2638</v>
      </c>
      <c r="B3453" t="s">
        <v>4593</v>
      </c>
      <c r="C3453" t="s">
        <v>5848</v>
      </c>
      <c r="D3453" t="s">
        <v>3193</v>
      </c>
      <c r="E3453" t="s">
        <v>3194</v>
      </c>
      <c r="F3453" t="s">
        <v>2641</v>
      </c>
      <c r="G3453" t="s">
        <v>1135</v>
      </c>
      <c r="H3453" t="s">
        <v>2275</v>
      </c>
      <c r="I3453" t="s">
        <v>1497</v>
      </c>
      <c r="J3453" t="s">
        <v>275</v>
      </c>
      <c r="K3453" t="s">
        <v>276</v>
      </c>
      <c r="L3453" t="s">
        <v>124</v>
      </c>
      <c r="M3453" t="s">
        <v>38</v>
      </c>
      <c r="N3453" t="s">
        <v>39</v>
      </c>
      <c r="O3453" s="23">
        <v>431</v>
      </c>
      <c r="P3453" s="9">
        <v>9.84</v>
      </c>
      <c r="Q3453" t="s">
        <v>40</v>
      </c>
      <c r="R3453">
        <v>34953</v>
      </c>
      <c r="S3453" s="9">
        <v>43.79</v>
      </c>
      <c r="T3453" s="26">
        <v>4.49</v>
      </c>
      <c r="U3453" s="8">
        <v>196.62</v>
      </c>
      <c r="V3453" t="s">
        <v>5849</v>
      </c>
      <c r="W3453" t="s">
        <v>2276</v>
      </c>
      <c r="X3453" t="s">
        <v>42</v>
      </c>
      <c r="Y3453" t="s">
        <v>2277</v>
      </c>
      <c r="AA3453" s="1">
        <f t="shared" si="402"/>
        <v>46000</v>
      </c>
      <c r="AB3453" s="2">
        <f t="shared" si="403"/>
        <v>12</v>
      </c>
      <c r="AC3453" s="2">
        <f t="shared" si="404"/>
        <v>2025</v>
      </c>
      <c r="AD3453" s="2" t="str">
        <f>IFERROR(VLOOKUP(A3453,'Aux Área'!$A$4:$B$123,2,0),"-")</f>
        <v>INSPEÇÃO</v>
      </c>
    </row>
    <row r="3454" spans="1:30" x14ac:dyDescent="0.3">
      <c r="A3454" t="s">
        <v>3092</v>
      </c>
      <c r="B3454" t="s">
        <v>4774</v>
      </c>
      <c r="C3454" t="s">
        <v>5850</v>
      </c>
      <c r="D3454" t="s">
        <v>5291</v>
      </c>
      <c r="E3454" t="s">
        <v>5292</v>
      </c>
      <c r="F3454" t="s">
        <v>3594</v>
      </c>
      <c r="G3454" t="s">
        <v>1135</v>
      </c>
      <c r="H3454" t="s">
        <v>2275</v>
      </c>
      <c r="I3454" t="s">
        <v>1497</v>
      </c>
      <c r="J3454" t="s">
        <v>3078</v>
      </c>
      <c r="K3454" t="s">
        <v>90</v>
      </c>
      <c r="L3454" t="s">
        <v>91</v>
      </c>
      <c r="M3454" t="s">
        <v>38</v>
      </c>
      <c r="N3454" t="s">
        <v>39</v>
      </c>
      <c r="O3454" s="23">
        <v>442</v>
      </c>
      <c r="P3454" s="9">
        <v>10.59</v>
      </c>
      <c r="Q3454" t="s">
        <v>40</v>
      </c>
      <c r="R3454">
        <v>22341</v>
      </c>
      <c r="S3454" s="9">
        <v>41.72</v>
      </c>
      <c r="T3454" s="26">
        <v>4.6870000000000003</v>
      </c>
      <c r="U3454" s="8">
        <v>195.56</v>
      </c>
      <c r="V3454" t="s">
        <v>112</v>
      </c>
      <c r="W3454" t="s">
        <v>2276</v>
      </c>
      <c r="X3454" t="s">
        <v>42</v>
      </c>
      <c r="Y3454" t="s">
        <v>2277</v>
      </c>
      <c r="AA3454" s="1">
        <f t="shared" si="402"/>
        <v>46000</v>
      </c>
      <c r="AB3454" s="2">
        <f t="shared" si="403"/>
        <v>12</v>
      </c>
      <c r="AC3454" s="2">
        <f t="shared" si="404"/>
        <v>2025</v>
      </c>
      <c r="AD3454" s="2" t="str">
        <f>IFERROR(VLOOKUP(A3454,'Aux Área'!$A$4:$B$123,2,0),"-")</f>
        <v>INSPEÇÃO</v>
      </c>
    </row>
    <row r="3455" spans="1:30" x14ac:dyDescent="0.3">
      <c r="A3455" t="s">
        <v>2181</v>
      </c>
      <c r="B3455" t="s">
        <v>4595</v>
      </c>
      <c r="C3455" t="s">
        <v>5851</v>
      </c>
      <c r="D3455" t="s">
        <v>3107</v>
      </c>
      <c r="E3455" t="s">
        <v>3108</v>
      </c>
      <c r="F3455" t="s">
        <v>2184</v>
      </c>
      <c r="G3455" t="s">
        <v>1135</v>
      </c>
      <c r="H3455" t="s">
        <v>2185</v>
      </c>
      <c r="I3455" t="s">
        <v>2186</v>
      </c>
      <c r="J3455" t="s">
        <v>108</v>
      </c>
      <c r="K3455" t="s">
        <v>109</v>
      </c>
      <c r="L3455" t="s">
        <v>110</v>
      </c>
      <c r="M3455" t="s">
        <v>38</v>
      </c>
      <c r="N3455" t="s">
        <v>668</v>
      </c>
      <c r="O3455" s="23">
        <v>806</v>
      </c>
      <c r="P3455" s="9">
        <v>14.2</v>
      </c>
      <c r="Q3455" t="s">
        <v>40</v>
      </c>
      <c r="R3455">
        <v>41315</v>
      </c>
      <c r="S3455" s="9">
        <v>56.75</v>
      </c>
      <c r="T3455" s="26">
        <v>6.1909999999999998</v>
      </c>
      <c r="U3455" s="8">
        <v>351.34</v>
      </c>
      <c r="V3455" t="s">
        <v>5852</v>
      </c>
      <c r="W3455" t="s">
        <v>2007</v>
      </c>
      <c r="X3455" t="s">
        <v>42</v>
      </c>
      <c r="Y3455" t="s">
        <v>2188</v>
      </c>
      <c r="AA3455" s="1">
        <f t="shared" si="402"/>
        <v>46000</v>
      </c>
      <c r="AB3455" s="2">
        <f t="shared" si="403"/>
        <v>12</v>
      </c>
      <c r="AC3455" s="2">
        <f t="shared" si="404"/>
        <v>2025</v>
      </c>
      <c r="AD3455" s="2" t="str">
        <f>IFERROR(VLOOKUP(A3455,'Aux Área'!$A$4:$B$123,2,0),"-")</f>
        <v>INSPEÇÃO</v>
      </c>
    </row>
    <row r="3456" spans="1:30" x14ac:dyDescent="0.3">
      <c r="A3456" t="s">
        <v>2260</v>
      </c>
      <c r="B3456" t="s">
        <v>113</v>
      </c>
      <c r="C3456" t="s">
        <v>5853</v>
      </c>
      <c r="D3456" t="s">
        <v>3098</v>
      </c>
      <c r="E3456" t="s">
        <v>3099</v>
      </c>
      <c r="F3456" t="s">
        <v>2262</v>
      </c>
      <c r="G3456" t="s">
        <v>35</v>
      </c>
      <c r="H3456" t="s">
        <v>2263</v>
      </c>
      <c r="I3456" t="s">
        <v>2186</v>
      </c>
      <c r="J3456" t="s">
        <v>1681</v>
      </c>
      <c r="K3456" t="s">
        <v>1682</v>
      </c>
      <c r="L3456" t="s">
        <v>141</v>
      </c>
      <c r="M3456" t="s">
        <v>38</v>
      </c>
      <c r="N3456" t="s">
        <v>668</v>
      </c>
      <c r="O3456" s="23">
        <v>866</v>
      </c>
      <c r="P3456" s="9">
        <v>12.1</v>
      </c>
      <c r="Q3456" t="s">
        <v>40</v>
      </c>
      <c r="R3456">
        <v>35177</v>
      </c>
      <c r="S3456" s="9">
        <v>71.55</v>
      </c>
      <c r="T3456" s="26">
        <v>6.49</v>
      </c>
      <c r="U3456" s="8">
        <v>464.33</v>
      </c>
      <c r="V3456" t="s">
        <v>41</v>
      </c>
      <c r="W3456" t="s">
        <v>2007</v>
      </c>
      <c r="X3456" t="s">
        <v>42</v>
      </c>
      <c r="Y3456" t="s">
        <v>1740</v>
      </c>
      <c r="AA3456" s="1">
        <f t="shared" si="402"/>
        <v>46000</v>
      </c>
      <c r="AB3456" s="2">
        <f t="shared" si="403"/>
        <v>12</v>
      </c>
      <c r="AC3456" s="2">
        <f t="shared" si="404"/>
        <v>2025</v>
      </c>
      <c r="AD3456" s="2" t="str">
        <f>IFERROR(VLOOKUP(A3456,'Aux Área'!$A$4:$B$123,2,0),"-")</f>
        <v>INSPEÇÃO</v>
      </c>
    </row>
    <row r="3457" spans="1:30" x14ac:dyDescent="0.3">
      <c r="A3457" t="s">
        <v>2306</v>
      </c>
      <c r="B3457" t="s">
        <v>4613</v>
      </c>
      <c r="C3457" t="s">
        <v>5854</v>
      </c>
      <c r="D3457" t="s">
        <v>4386</v>
      </c>
      <c r="E3457" t="s">
        <v>4387</v>
      </c>
      <c r="F3457" t="s">
        <v>2309</v>
      </c>
      <c r="G3457" t="s">
        <v>1135</v>
      </c>
      <c r="H3457" t="s">
        <v>2275</v>
      </c>
      <c r="I3457" t="s">
        <v>1497</v>
      </c>
      <c r="J3457" t="s">
        <v>1665</v>
      </c>
      <c r="K3457" t="s">
        <v>1666</v>
      </c>
      <c r="L3457" t="s">
        <v>301</v>
      </c>
      <c r="M3457" t="s">
        <v>38</v>
      </c>
      <c r="N3457" t="s">
        <v>39</v>
      </c>
      <c r="O3457" s="23">
        <v>535</v>
      </c>
      <c r="P3457" s="9">
        <v>11.65</v>
      </c>
      <c r="Q3457" t="s">
        <v>40</v>
      </c>
      <c r="R3457">
        <v>36967</v>
      </c>
      <c r="S3457" s="9">
        <v>45.94</v>
      </c>
      <c r="T3457" s="26">
        <v>4.3899999999999997</v>
      </c>
      <c r="U3457" s="8">
        <v>201.68</v>
      </c>
      <c r="V3457" t="s">
        <v>5855</v>
      </c>
      <c r="W3457" t="s">
        <v>2276</v>
      </c>
      <c r="X3457" t="s">
        <v>42</v>
      </c>
      <c r="Y3457" t="s">
        <v>2277</v>
      </c>
      <c r="AA3457" s="1">
        <f t="shared" si="402"/>
        <v>46000</v>
      </c>
      <c r="AB3457" s="2">
        <f t="shared" si="403"/>
        <v>12</v>
      </c>
      <c r="AC3457" s="2">
        <f t="shared" si="404"/>
        <v>2025</v>
      </c>
      <c r="AD3457" s="2" t="str">
        <f>IFERROR(VLOOKUP(A3457,'Aux Área'!$A$4:$B$123,2,0),"-")</f>
        <v>INSPEÇÃO</v>
      </c>
    </row>
    <row r="3458" spans="1:30" x14ac:dyDescent="0.3">
      <c r="A3458" t="s">
        <v>2282</v>
      </c>
      <c r="B3458" t="s">
        <v>4679</v>
      </c>
      <c r="C3458" t="s">
        <v>5856</v>
      </c>
      <c r="D3458" t="s">
        <v>4124</v>
      </c>
      <c r="E3458" t="s">
        <v>4125</v>
      </c>
      <c r="F3458" t="s">
        <v>2285</v>
      </c>
      <c r="G3458" t="s">
        <v>1135</v>
      </c>
      <c r="H3458" t="s">
        <v>2275</v>
      </c>
      <c r="I3458" t="s">
        <v>1497</v>
      </c>
      <c r="J3458" t="s">
        <v>165</v>
      </c>
      <c r="K3458" t="s">
        <v>166</v>
      </c>
      <c r="L3458" t="s">
        <v>167</v>
      </c>
      <c r="M3458" t="s">
        <v>38</v>
      </c>
      <c r="N3458" t="s">
        <v>39</v>
      </c>
      <c r="O3458" s="23">
        <v>416</v>
      </c>
      <c r="P3458" s="9">
        <v>10.31</v>
      </c>
      <c r="Q3458" t="s">
        <v>40</v>
      </c>
      <c r="R3458">
        <v>37919</v>
      </c>
      <c r="S3458" s="9">
        <v>40.35</v>
      </c>
      <c r="T3458" s="26">
        <v>4.5599999999999996</v>
      </c>
      <c r="U3458" s="8">
        <v>184.01</v>
      </c>
      <c r="V3458" t="s">
        <v>112</v>
      </c>
      <c r="W3458" t="s">
        <v>2276</v>
      </c>
      <c r="X3458" t="s">
        <v>42</v>
      </c>
      <c r="Y3458" t="s">
        <v>2277</v>
      </c>
      <c r="AA3458" s="1">
        <f t="shared" si="402"/>
        <v>46000</v>
      </c>
      <c r="AB3458" s="2">
        <f t="shared" si="403"/>
        <v>12</v>
      </c>
      <c r="AC3458" s="2">
        <f t="shared" si="404"/>
        <v>2025</v>
      </c>
      <c r="AD3458" s="2" t="str">
        <f>IFERROR(VLOOKUP(A3458,'Aux Área'!$A$4:$B$123,2,0),"-")</f>
        <v>INSPEÇÃO</v>
      </c>
    </row>
    <row r="3459" spans="1:30" x14ac:dyDescent="0.3">
      <c r="A3459" t="s">
        <v>76</v>
      </c>
      <c r="B3459" t="s">
        <v>380</v>
      </c>
      <c r="C3459" t="s">
        <v>5857</v>
      </c>
      <c r="D3459" t="s">
        <v>382</v>
      </c>
      <c r="E3459" t="s">
        <v>383</v>
      </c>
      <c r="F3459" t="s">
        <v>77</v>
      </c>
      <c r="G3459" t="s">
        <v>1500</v>
      </c>
      <c r="H3459" t="s">
        <v>36</v>
      </c>
      <c r="I3459" t="s">
        <v>37</v>
      </c>
      <c r="J3459" t="s">
        <v>153</v>
      </c>
      <c r="K3459" t="s">
        <v>154</v>
      </c>
      <c r="L3459" t="s">
        <v>155</v>
      </c>
      <c r="M3459" t="s">
        <v>38</v>
      </c>
      <c r="N3459" t="s">
        <v>39</v>
      </c>
      <c r="O3459" s="23">
        <v>317</v>
      </c>
      <c r="P3459" s="9">
        <v>8.9</v>
      </c>
      <c r="Q3459" t="s">
        <v>40</v>
      </c>
      <c r="R3459">
        <v>43271</v>
      </c>
      <c r="S3459" s="9">
        <v>35.61</v>
      </c>
      <c r="T3459" s="26">
        <v>4.47</v>
      </c>
      <c r="U3459" s="8">
        <v>159.18</v>
      </c>
      <c r="V3459" t="s">
        <v>41</v>
      </c>
      <c r="W3459" t="s">
        <v>2007</v>
      </c>
      <c r="X3459" t="s">
        <v>42</v>
      </c>
      <c r="Y3459" t="s">
        <v>1740</v>
      </c>
      <c r="AA3459" s="1">
        <f t="shared" si="402"/>
        <v>46000</v>
      </c>
      <c r="AB3459" s="2">
        <f t="shared" si="403"/>
        <v>12</v>
      </c>
      <c r="AC3459" s="2">
        <f t="shared" si="404"/>
        <v>2025</v>
      </c>
      <c r="AD3459" s="2" t="str">
        <f>IFERROR(VLOOKUP(A3459,'Aux Área'!$A$4:$B$123,2,0),"-")</f>
        <v>QSMS</v>
      </c>
    </row>
    <row r="3460" spans="1:30" x14ac:dyDescent="0.3">
      <c r="A3460" t="s">
        <v>2212</v>
      </c>
      <c r="B3460" t="s">
        <v>2466</v>
      </c>
      <c r="C3460" t="s">
        <v>5858</v>
      </c>
      <c r="D3460" t="s">
        <v>2888</v>
      </c>
      <c r="E3460" t="s">
        <v>2889</v>
      </c>
      <c r="F3460" t="s">
        <v>2214</v>
      </c>
      <c r="G3460" t="s">
        <v>35</v>
      </c>
      <c r="H3460" t="s">
        <v>2215</v>
      </c>
      <c r="I3460" t="s">
        <v>839</v>
      </c>
      <c r="J3460" t="s">
        <v>285</v>
      </c>
      <c r="K3460" t="s">
        <v>286</v>
      </c>
      <c r="L3460" t="s">
        <v>91</v>
      </c>
      <c r="M3460" t="s">
        <v>38</v>
      </c>
      <c r="N3460" t="s">
        <v>668</v>
      </c>
      <c r="O3460" s="23">
        <v>444</v>
      </c>
      <c r="P3460" s="9">
        <v>6.16</v>
      </c>
      <c r="Q3460" t="s">
        <v>40</v>
      </c>
      <c r="R3460">
        <v>5940</v>
      </c>
      <c r="S3460" s="9">
        <v>72.099999999999994</v>
      </c>
      <c r="T3460" s="26">
        <v>5.89</v>
      </c>
      <c r="U3460" s="8">
        <v>424.7</v>
      </c>
      <c r="V3460" t="s">
        <v>5859</v>
      </c>
      <c r="W3460" t="s">
        <v>2007</v>
      </c>
      <c r="X3460" t="s">
        <v>42</v>
      </c>
      <c r="Y3460" t="s">
        <v>2217</v>
      </c>
      <c r="AA3460" s="1">
        <f t="shared" si="402"/>
        <v>46000</v>
      </c>
      <c r="AB3460" s="2">
        <f t="shared" si="403"/>
        <v>12</v>
      </c>
      <c r="AC3460" s="2">
        <f t="shared" si="404"/>
        <v>2025</v>
      </c>
      <c r="AD3460" s="2" t="str">
        <f>IFERROR(VLOOKUP(A3460,'Aux Área'!$A$4:$B$123,2,0),"-")</f>
        <v>APH</v>
      </c>
    </row>
    <row r="3461" spans="1:30" x14ac:dyDescent="0.3">
      <c r="A3461" t="s">
        <v>2212</v>
      </c>
      <c r="C3461" t="s">
        <v>5858</v>
      </c>
      <c r="F3461" t="s">
        <v>2214</v>
      </c>
      <c r="K3461" t="s">
        <v>286</v>
      </c>
      <c r="N3461" t="s">
        <v>15690</v>
      </c>
      <c r="O3461" t="s">
        <v>15244</v>
      </c>
      <c r="P3461" s="9" t="s">
        <v>15244</v>
      </c>
      <c r="Q3461" t="s">
        <v>40</v>
      </c>
      <c r="R3461" t="s">
        <v>15244</v>
      </c>
      <c r="S3461">
        <v>1.59</v>
      </c>
      <c r="U3461" s="8">
        <v>5.42</v>
      </c>
      <c r="X3461" t="s">
        <v>42</v>
      </c>
      <c r="Y3461" t="s">
        <v>2217</v>
      </c>
      <c r="AA3461" s="1">
        <f>IFERROR(DATEVALUE(C3461),"-")</f>
        <v>46000</v>
      </c>
      <c r="AB3461" s="2">
        <f>IFERROR(MONTH(AA3461),"-")</f>
        <v>12</v>
      </c>
      <c r="AC3461" s="2">
        <f>IFERROR(YEAR(AA3461),"-")</f>
        <v>2025</v>
      </c>
      <c r="AD3461" s="2" t="str">
        <f>IFERROR(VLOOKUP(A3461,'Aux Área'!$A$4:$B$123,2,0),"-")</f>
        <v>APH</v>
      </c>
    </row>
    <row r="3462" spans="1:30" x14ac:dyDescent="0.3">
      <c r="A3462" t="s">
        <v>2146</v>
      </c>
      <c r="B3462" t="s">
        <v>1800</v>
      </c>
      <c r="C3462" t="s">
        <v>5860</v>
      </c>
      <c r="D3462" t="s">
        <v>1841</v>
      </c>
      <c r="E3462" t="s">
        <v>1842</v>
      </c>
      <c r="F3462" t="s">
        <v>653</v>
      </c>
      <c r="G3462" t="s">
        <v>635</v>
      </c>
      <c r="H3462" t="s">
        <v>666</v>
      </c>
      <c r="I3462" t="s">
        <v>667</v>
      </c>
      <c r="J3462" t="s">
        <v>172</v>
      </c>
      <c r="K3462" t="s">
        <v>173</v>
      </c>
      <c r="L3462" t="s">
        <v>124</v>
      </c>
      <c r="M3462" t="s">
        <v>38</v>
      </c>
      <c r="N3462" t="s">
        <v>668</v>
      </c>
      <c r="O3462" s="23">
        <v>0</v>
      </c>
      <c r="P3462" s="9">
        <v>0</v>
      </c>
      <c r="Q3462" t="s">
        <v>40</v>
      </c>
      <c r="R3462">
        <v>0</v>
      </c>
      <c r="S3462" s="9">
        <v>90.02</v>
      </c>
      <c r="T3462" s="26">
        <v>5.99</v>
      </c>
      <c r="U3462" s="8">
        <v>539.22</v>
      </c>
      <c r="V3462" t="s">
        <v>112</v>
      </c>
      <c r="W3462" t="s">
        <v>652</v>
      </c>
      <c r="X3462" t="s">
        <v>42</v>
      </c>
      <c r="Y3462" t="s">
        <v>653</v>
      </c>
      <c r="AA3462" s="1">
        <f t="shared" ref="AA3462:AA3475" si="405">DATEVALUE(C3462)</f>
        <v>46000</v>
      </c>
      <c r="AB3462" s="2">
        <f t="shared" ref="AB3462:AB3475" si="406">MONTH(AA3462)</f>
        <v>12</v>
      </c>
      <c r="AC3462" s="2">
        <f t="shared" ref="AC3462:AC3475" si="407">YEAR(AA3462)</f>
        <v>2025</v>
      </c>
      <c r="AD3462" s="2" t="str">
        <f>IFERROR(VLOOKUP(A3462,'Aux Área'!$A$4:$B$123,2,0),"-")</f>
        <v>SÃO PEDRO</v>
      </c>
    </row>
    <row r="3463" spans="1:30" x14ac:dyDescent="0.3">
      <c r="A3463" t="s">
        <v>1847</v>
      </c>
      <c r="B3463" t="s">
        <v>1848</v>
      </c>
      <c r="C3463" t="s">
        <v>5861</v>
      </c>
      <c r="D3463" t="s">
        <v>1850</v>
      </c>
      <c r="E3463" t="s">
        <v>1851</v>
      </c>
      <c r="F3463" t="s">
        <v>653</v>
      </c>
      <c r="G3463" t="s">
        <v>635</v>
      </c>
      <c r="H3463" t="s">
        <v>1852</v>
      </c>
      <c r="I3463" t="s">
        <v>1853</v>
      </c>
      <c r="J3463" t="s">
        <v>172</v>
      </c>
      <c r="K3463" t="s">
        <v>173</v>
      </c>
      <c r="L3463" t="s">
        <v>124</v>
      </c>
      <c r="M3463" t="s">
        <v>38</v>
      </c>
      <c r="N3463" t="s">
        <v>668</v>
      </c>
      <c r="O3463" s="23">
        <v>0</v>
      </c>
      <c r="P3463" s="9">
        <v>0</v>
      </c>
      <c r="Q3463" t="s">
        <v>40</v>
      </c>
      <c r="R3463">
        <v>0</v>
      </c>
      <c r="S3463" s="9">
        <v>123.18</v>
      </c>
      <c r="T3463" s="26">
        <v>5.99</v>
      </c>
      <c r="U3463" s="8">
        <v>737.9</v>
      </c>
      <c r="V3463" t="s">
        <v>112</v>
      </c>
      <c r="W3463" t="s">
        <v>652</v>
      </c>
      <c r="X3463" t="s">
        <v>42</v>
      </c>
      <c r="Y3463" t="s">
        <v>653</v>
      </c>
      <c r="AA3463" s="1">
        <f t="shared" si="405"/>
        <v>46000</v>
      </c>
      <c r="AB3463" s="2">
        <f t="shared" si="406"/>
        <v>12</v>
      </c>
      <c r="AC3463" s="2">
        <f t="shared" si="407"/>
        <v>2025</v>
      </c>
      <c r="AD3463" s="2" t="str">
        <f>IFERROR(VLOOKUP(A3463,'Aux Área'!$A$4:$B$123,2,0),"-")</f>
        <v>SÃO PEDRO</v>
      </c>
    </row>
    <row r="3464" spans="1:30" x14ac:dyDescent="0.3">
      <c r="A3464" t="s">
        <v>62</v>
      </c>
      <c r="B3464" t="s">
        <v>1455</v>
      </c>
      <c r="C3464" t="s">
        <v>5862</v>
      </c>
      <c r="D3464" t="s">
        <v>158</v>
      </c>
      <c r="E3464" t="s">
        <v>159</v>
      </c>
      <c r="F3464" t="s">
        <v>63</v>
      </c>
      <c r="G3464" t="s">
        <v>1500</v>
      </c>
      <c r="H3464" t="s">
        <v>36</v>
      </c>
      <c r="I3464" t="s">
        <v>37</v>
      </c>
      <c r="J3464" t="s">
        <v>526</v>
      </c>
      <c r="K3464" t="s">
        <v>527</v>
      </c>
      <c r="L3464" t="s">
        <v>124</v>
      </c>
      <c r="M3464" t="s">
        <v>38</v>
      </c>
      <c r="N3464" t="s">
        <v>39</v>
      </c>
      <c r="O3464" s="23">
        <v>200</v>
      </c>
      <c r="P3464" s="9">
        <v>8.42</v>
      </c>
      <c r="Q3464" t="s">
        <v>40</v>
      </c>
      <c r="R3464">
        <v>48750</v>
      </c>
      <c r="S3464" s="9">
        <v>23.76</v>
      </c>
      <c r="T3464" s="26">
        <v>4.59</v>
      </c>
      <c r="U3464" s="8">
        <v>109.07</v>
      </c>
      <c r="V3464" t="s">
        <v>112</v>
      </c>
      <c r="W3464" t="s">
        <v>2007</v>
      </c>
      <c r="X3464" t="s">
        <v>42</v>
      </c>
      <c r="Y3464" t="s">
        <v>1740</v>
      </c>
      <c r="AA3464" s="1">
        <f t="shared" si="405"/>
        <v>46000</v>
      </c>
      <c r="AB3464" s="2">
        <f t="shared" si="406"/>
        <v>12</v>
      </c>
      <c r="AC3464" s="2">
        <f t="shared" si="407"/>
        <v>2025</v>
      </c>
      <c r="AD3464" s="2" t="str">
        <f>IFERROR(VLOOKUP(A3464,'Aux Área'!$A$4:$B$123,2,0),"-")</f>
        <v>CONSERVA</v>
      </c>
    </row>
    <row r="3465" spans="1:30" x14ac:dyDescent="0.3">
      <c r="A3465" t="s">
        <v>5182</v>
      </c>
      <c r="B3465" t="s">
        <v>5183</v>
      </c>
      <c r="C3465" t="s">
        <v>5863</v>
      </c>
      <c r="D3465" t="s">
        <v>5215</v>
      </c>
      <c r="E3465" t="s">
        <v>5216</v>
      </c>
      <c r="F3465" t="s">
        <v>15238</v>
      </c>
      <c r="G3465" t="s">
        <v>1300</v>
      </c>
      <c r="H3465" t="s">
        <v>1301</v>
      </c>
      <c r="I3465" t="s">
        <v>37</v>
      </c>
      <c r="J3465" t="s">
        <v>370</v>
      </c>
      <c r="K3465" t="s">
        <v>371</v>
      </c>
      <c r="L3465" t="s">
        <v>124</v>
      </c>
      <c r="M3465" t="s">
        <v>38</v>
      </c>
      <c r="N3465" t="s">
        <v>39</v>
      </c>
      <c r="O3465" s="23">
        <v>210</v>
      </c>
      <c r="P3465" s="9">
        <v>5.51</v>
      </c>
      <c r="Q3465" t="s">
        <v>40</v>
      </c>
      <c r="R3465">
        <v>34626</v>
      </c>
      <c r="S3465" s="9">
        <v>38.130000000000003</v>
      </c>
      <c r="T3465" s="26">
        <v>4.5910000000000002</v>
      </c>
      <c r="U3465" s="8">
        <v>175.06</v>
      </c>
      <c r="V3465" t="s">
        <v>5864</v>
      </c>
      <c r="W3465" t="s">
        <v>2276</v>
      </c>
      <c r="X3465" t="s">
        <v>42</v>
      </c>
      <c r="Y3465" t="s">
        <v>2277</v>
      </c>
      <c r="AA3465" s="1">
        <f t="shared" si="405"/>
        <v>46000</v>
      </c>
      <c r="AB3465" s="2">
        <f t="shared" si="406"/>
        <v>12</v>
      </c>
      <c r="AC3465" s="2">
        <f t="shared" si="407"/>
        <v>2025</v>
      </c>
      <c r="AD3465" s="2" t="str">
        <f>IFERROR(VLOOKUP(A3465,'Aux Área'!$A$4:$B$123,2,0),"-")</f>
        <v>ENGENHARIA</v>
      </c>
    </row>
    <row r="3466" spans="1:30" x14ac:dyDescent="0.3">
      <c r="A3466" t="s">
        <v>30</v>
      </c>
      <c r="B3466" t="s">
        <v>453</v>
      </c>
      <c r="C3466" t="s">
        <v>5865</v>
      </c>
      <c r="D3466" t="s">
        <v>2169</v>
      </c>
      <c r="E3466" t="s">
        <v>2170</v>
      </c>
      <c r="F3466" t="s">
        <v>34</v>
      </c>
      <c r="G3466" t="s">
        <v>1500</v>
      </c>
      <c r="H3466" t="s">
        <v>36</v>
      </c>
      <c r="I3466" t="s">
        <v>37</v>
      </c>
      <c r="J3466" t="s">
        <v>241</v>
      </c>
      <c r="K3466" t="s">
        <v>242</v>
      </c>
      <c r="L3466" t="s">
        <v>110</v>
      </c>
      <c r="M3466" t="s">
        <v>38</v>
      </c>
      <c r="N3466" t="s">
        <v>39</v>
      </c>
      <c r="O3466" s="23">
        <v>276</v>
      </c>
      <c r="P3466" s="9">
        <v>8.92</v>
      </c>
      <c r="Q3466" t="s">
        <v>40</v>
      </c>
      <c r="R3466">
        <v>12521</v>
      </c>
      <c r="S3466" s="9">
        <v>30.94</v>
      </c>
      <c r="T3466" s="26">
        <v>4.09</v>
      </c>
      <c r="U3466" s="8">
        <v>126.56</v>
      </c>
      <c r="V3466" t="s">
        <v>41</v>
      </c>
      <c r="W3466" t="s">
        <v>2007</v>
      </c>
      <c r="X3466" t="s">
        <v>42</v>
      </c>
      <c r="Y3466" t="s">
        <v>1740</v>
      </c>
      <c r="AA3466" s="1">
        <f t="shared" si="405"/>
        <v>46000</v>
      </c>
      <c r="AB3466" s="2">
        <f t="shared" si="406"/>
        <v>12</v>
      </c>
      <c r="AC3466" s="2">
        <f t="shared" si="407"/>
        <v>2025</v>
      </c>
      <c r="AD3466" s="2" t="str">
        <f>IFERROR(VLOOKUP(A3466,'Aux Área'!$A$4:$B$123,2,0),"-")</f>
        <v>OPERAÇÃO</v>
      </c>
    </row>
    <row r="3467" spans="1:30" x14ac:dyDescent="0.3">
      <c r="A3467" t="s">
        <v>2691</v>
      </c>
      <c r="B3467" t="s">
        <v>2692</v>
      </c>
      <c r="C3467" t="s">
        <v>5866</v>
      </c>
      <c r="D3467" t="s">
        <v>2142</v>
      </c>
      <c r="E3467" t="s">
        <v>2143</v>
      </c>
      <c r="F3467" t="s">
        <v>3605</v>
      </c>
      <c r="G3467" t="s">
        <v>1635</v>
      </c>
      <c r="H3467" t="s">
        <v>2635</v>
      </c>
      <c r="I3467" t="s">
        <v>37</v>
      </c>
      <c r="J3467" t="s">
        <v>165</v>
      </c>
      <c r="K3467" t="s">
        <v>166</v>
      </c>
      <c r="L3467" t="s">
        <v>167</v>
      </c>
      <c r="M3467" t="s">
        <v>38</v>
      </c>
      <c r="N3467" t="s">
        <v>39</v>
      </c>
      <c r="O3467" s="23">
        <v>170</v>
      </c>
      <c r="P3467" s="9">
        <v>8.6199999999999992</v>
      </c>
      <c r="Q3467" t="s">
        <v>40</v>
      </c>
      <c r="R3467">
        <v>7695</v>
      </c>
      <c r="S3467" s="9">
        <v>19.73</v>
      </c>
      <c r="T3467" s="26">
        <v>4.5620000000000003</v>
      </c>
      <c r="U3467" s="8">
        <v>90</v>
      </c>
      <c r="V3467" t="s">
        <v>112</v>
      </c>
      <c r="W3467" t="s">
        <v>2007</v>
      </c>
      <c r="X3467" t="s">
        <v>42</v>
      </c>
      <c r="Y3467" t="s">
        <v>1740</v>
      </c>
      <c r="AA3467" s="1">
        <f t="shared" si="405"/>
        <v>46000</v>
      </c>
      <c r="AB3467" s="2">
        <f t="shared" si="406"/>
        <v>12</v>
      </c>
      <c r="AC3467" s="2">
        <f t="shared" si="407"/>
        <v>2025</v>
      </c>
      <c r="AD3467" s="2" t="str">
        <f>IFERROR(VLOOKUP(A3467,'Aux Área'!$A$4:$B$123,2,0),"-")</f>
        <v>TI</v>
      </c>
    </row>
    <row r="3468" spans="1:30" x14ac:dyDescent="0.3">
      <c r="A3468" t="s">
        <v>5543</v>
      </c>
      <c r="B3468" t="s">
        <v>3093</v>
      </c>
      <c r="C3468" t="s">
        <v>5867</v>
      </c>
      <c r="D3468" t="s">
        <v>391</v>
      </c>
      <c r="E3468" t="s">
        <v>392</v>
      </c>
      <c r="F3468" t="s">
        <v>6207</v>
      </c>
      <c r="G3468" t="s">
        <v>1135</v>
      </c>
      <c r="H3468" t="s">
        <v>5545</v>
      </c>
      <c r="I3468" t="s">
        <v>839</v>
      </c>
      <c r="J3468" t="s">
        <v>492</v>
      </c>
      <c r="K3468" t="s">
        <v>493</v>
      </c>
      <c r="L3468" t="s">
        <v>110</v>
      </c>
      <c r="M3468" t="s">
        <v>38</v>
      </c>
      <c r="N3468" t="s">
        <v>39</v>
      </c>
      <c r="O3468" s="23">
        <v>372</v>
      </c>
      <c r="P3468" s="9">
        <v>8.09</v>
      </c>
      <c r="Q3468" t="s">
        <v>40</v>
      </c>
      <c r="R3468">
        <v>2422</v>
      </c>
      <c r="S3468" s="9">
        <v>45.97</v>
      </c>
      <c r="T3468" s="26">
        <v>4.6900000000000004</v>
      </c>
      <c r="U3468" s="8">
        <v>215.61</v>
      </c>
      <c r="V3468" t="s">
        <v>41</v>
      </c>
      <c r="W3468" t="s">
        <v>2276</v>
      </c>
      <c r="X3468" t="s">
        <v>42</v>
      </c>
      <c r="Y3468" t="s">
        <v>2277</v>
      </c>
      <c r="AA3468" s="1">
        <f t="shared" si="405"/>
        <v>46000</v>
      </c>
      <c r="AB3468" s="2">
        <f t="shared" si="406"/>
        <v>12</v>
      </c>
      <c r="AC3468" s="2">
        <f t="shared" si="407"/>
        <v>2025</v>
      </c>
      <c r="AD3468" s="2" t="str">
        <f>IFERROR(VLOOKUP(A3468,'Aux Área'!$A$4:$B$123,2,0),"-")</f>
        <v>INSPEÇÃO</v>
      </c>
    </row>
    <row r="3469" spans="1:30" x14ac:dyDescent="0.3">
      <c r="A3469" t="s">
        <v>2461</v>
      </c>
      <c r="B3469" t="s">
        <v>5008</v>
      </c>
      <c r="C3469" t="s">
        <v>5868</v>
      </c>
      <c r="D3469" t="s">
        <v>3285</v>
      </c>
      <c r="E3469" t="s">
        <v>3286</v>
      </c>
      <c r="F3469" t="s">
        <v>3574</v>
      </c>
      <c r="G3469" t="s">
        <v>1135</v>
      </c>
      <c r="H3469" t="s">
        <v>2275</v>
      </c>
      <c r="I3469" t="s">
        <v>1497</v>
      </c>
      <c r="J3469" t="s">
        <v>188</v>
      </c>
      <c r="K3469" t="s">
        <v>189</v>
      </c>
      <c r="L3469" t="s">
        <v>190</v>
      </c>
      <c r="M3469" t="s">
        <v>38</v>
      </c>
      <c r="N3469" t="s">
        <v>39</v>
      </c>
      <c r="O3469" s="23">
        <v>497</v>
      </c>
      <c r="P3469" s="9">
        <v>11.58</v>
      </c>
      <c r="Q3469" t="s">
        <v>40</v>
      </c>
      <c r="R3469">
        <v>25166</v>
      </c>
      <c r="S3469" s="9">
        <v>42.92</v>
      </c>
      <c r="T3469" s="26">
        <v>4.49</v>
      </c>
      <c r="U3469" s="8">
        <v>192.71</v>
      </c>
      <c r="V3469" t="s">
        <v>41</v>
      </c>
      <c r="W3469" t="s">
        <v>2276</v>
      </c>
      <c r="X3469" t="s">
        <v>42</v>
      </c>
      <c r="Y3469" t="s">
        <v>2277</v>
      </c>
      <c r="AA3469" s="1">
        <f t="shared" si="405"/>
        <v>46000</v>
      </c>
      <c r="AB3469" s="2">
        <f t="shared" si="406"/>
        <v>12</v>
      </c>
      <c r="AC3469" s="2">
        <f t="shared" si="407"/>
        <v>2025</v>
      </c>
      <c r="AD3469" s="2" t="str">
        <f>IFERROR(VLOOKUP(A3469,'Aux Área'!$A$4:$B$123,2,0),"-")</f>
        <v>INSPEÇÃO</v>
      </c>
    </row>
    <row r="3470" spans="1:30" x14ac:dyDescent="0.3">
      <c r="A3470" t="s">
        <v>60</v>
      </c>
      <c r="B3470" t="s">
        <v>614</v>
      </c>
      <c r="C3470" t="s">
        <v>5869</v>
      </c>
      <c r="D3470" t="s">
        <v>1206</v>
      </c>
      <c r="E3470" t="s">
        <v>1207</v>
      </c>
      <c r="F3470" t="s">
        <v>61</v>
      </c>
      <c r="G3470" t="s">
        <v>1500</v>
      </c>
      <c r="H3470" t="s">
        <v>36</v>
      </c>
      <c r="I3470" t="s">
        <v>37</v>
      </c>
      <c r="J3470" t="s">
        <v>1665</v>
      </c>
      <c r="K3470" t="s">
        <v>1666</v>
      </c>
      <c r="L3470" t="s">
        <v>301</v>
      </c>
      <c r="M3470" t="s">
        <v>38</v>
      </c>
      <c r="N3470" t="s">
        <v>39</v>
      </c>
      <c r="O3470" s="23">
        <v>275</v>
      </c>
      <c r="P3470" s="9">
        <v>8.3800000000000008</v>
      </c>
      <c r="Q3470" t="s">
        <v>40</v>
      </c>
      <c r="R3470">
        <v>23187</v>
      </c>
      <c r="S3470" s="9">
        <v>32.83</v>
      </c>
      <c r="T3470" s="26">
        <v>4.3899999999999997</v>
      </c>
      <c r="U3470" s="8">
        <v>144.12</v>
      </c>
      <c r="V3470" t="s">
        <v>5870</v>
      </c>
      <c r="W3470" t="s">
        <v>2007</v>
      </c>
      <c r="X3470" t="s">
        <v>42</v>
      </c>
      <c r="Y3470" t="s">
        <v>1740</v>
      </c>
      <c r="AA3470" s="1">
        <f t="shared" si="405"/>
        <v>46000</v>
      </c>
      <c r="AB3470" s="2">
        <f t="shared" si="406"/>
        <v>12</v>
      </c>
      <c r="AC3470" s="2">
        <f t="shared" si="407"/>
        <v>2025</v>
      </c>
      <c r="AD3470" s="2" t="str">
        <f>IFERROR(VLOOKUP(A3470,'Aux Área'!$A$4:$B$123,2,0),"-")</f>
        <v>QSMS</v>
      </c>
    </row>
    <row r="3471" spans="1:30" x14ac:dyDescent="0.3">
      <c r="A3471" t="s">
        <v>2643</v>
      </c>
      <c r="B3471" t="s">
        <v>2307</v>
      </c>
      <c r="C3471" t="s">
        <v>5871</v>
      </c>
      <c r="D3471" t="s">
        <v>4988</v>
      </c>
      <c r="E3471" t="s">
        <v>4989</v>
      </c>
      <c r="F3471" t="s">
        <v>2646</v>
      </c>
      <c r="G3471" t="s">
        <v>1300</v>
      </c>
      <c r="H3471" t="s">
        <v>1301</v>
      </c>
      <c r="I3471" t="s">
        <v>37</v>
      </c>
      <c r="J3471" t="s">
        <v>370</v>
      </c>
      <c r="K3471" t="s">
        <v>371</v>
      </c>
      <c r="L3471" t="s">
        <v>124</v>
      </c>
      <c r="M3471" t="s">
        <v>38</v>
      </c>
      <c r="N3471" t="s">
        <v>39</v>
      </c>
      <c r="O3471" s="10">
        <v>395</v>
      </c>
      <c r="P3471" s="24">
        <v>9.66</v>
      </c>
      <c r="Q3471" t="s">
        <v>40</v>
      </c>
      <c r="R3471" s="2">
        <v>38572</v>
      </c>
      <c r="S3471" s="9">
        <v>40.909999999999997</v>
      </c>
      <c r="T3471" s="26">
        <v>4.5910000000000002</v>
      </c>
      <c r="U3471" s="8">
        <v>187.82</v>
      </c>
      <c r="V3471" t="s">
        <v>5872</v>
      </c>
      <c r="W3471" t="s">
        <v>2276</v>
      </c>
      <c r="X3471" t="s">
        <v>42</v>
      </c>
      <c r="Y3471" t="s">
        <v>2277</v>
      </c>
      <c r="AA3471" s="1">
        <f t="shared" si="405"/>
        <v>46000</v>
      </c>
      <c r="AB3471" s="2">
        <f t="shared" si="406"/>
        <v>12</v>
      </c>
      <c r="AC3471" s="2">
        <f t="shared" si="407"/>
        <v>2025</v>
      </c>
      <c r="AD3471" s="2" t="str">
        <f>IFERROR(VLOOKUP(A3471,'Aux Área'!$A$4:$B$123,2,0),"-")</f>
        <v>INSPEÇÃO</v>
      </c>
    </row>
    <row r="3472" spans="1:30" x14ac:dyDescent="0.3">
      <c r="A3472" t="s">
        <v>2278</v>
      </c>
      <c r="B3472" t="s">
        <v>4664</v>
      </c>
      <c r="C3472" t="s">
        <v>5873</v>
      </c>
      <c r="D3472" t="s">
        <v>3243</v>
      </c>
      <c r="E3472" t="s">
        <v>3244</v>
      </c>
      <c r="F3472" t="s">
        <v>2281</v>
      </c>
      <c r="G3472" t="s">
        <v>1135</v>
      </c>
      <c r="H3472" t="s">
        <v>2275</v>
      </c>
      <c r="I3472" t="s">
        <v>1497</v>
      </c>
      <c r="J3472" t="s">
        <v>169</v>
      </c>
      <c r="K3472" t="s">
        <v>170</v>
      </c>
      <c r="L3472" t="s">
        <v>124</v>
      </c>
      <c r="M3472" t="s">
        <v>38</v>
      </c>
      <c r="N3472" t="s">
        <v>39</v>
      </c>
      <c r="O3472" s="23">
        <v>439</v>
      </c>
      <c r="P3472" s="9">
        <v>9.83</v>
      </c>
      <c r="Q3472" t="s">
        <v>40</v>
      </c>
      <c r="R3472">
        <v>44419</v>
      </c>
      <c r="S3472" s="9">
        <v>44.65</v>
      </c>
      <c r="T3472" s="26">
        <v>4.49</v>
      </c>
      <c r="U3472" s="8">
        <v>200.48</v>
      </c>
      <c r="V3472" t="s">
        <v>41</v>
      </c>
      <c r="W3472" t="s">
        <v>2276</v>
      </c>
      <c r="X3472" t="s">
        <v>42</v>
      </c>
      <c r="Y3472" t="s">
        <v>2277</v>
      </c>
      <c r="AA3472" s="1">
        <f t="shared" si="405"/>
        <v>46000</v>
      </c>
      <c r="AB3472" s="2">
        <f t="shared" si="406"/>
        <v>12</v>
      </c>
      <c r="AC3472" s="2">
        <f t="shared" si="407"/>
        <v>2025</v>
      </c>
      <c r="AD3472" s="2" t="str">
        <f>IFERROR(VLOOKUP(A3472,'Aux Área'!$A$4:$B$123,2,0),"-")</f>
        <v>INSPEÇÃO</v>
      </c>
    </row>
    <row r="3473" spans="1:30" x14ac:dyDescent="0.3">
      <c r="A3473" t="s">
        <v>54</v>
      </c>
      <c r="B3473" t="s">
        <v>319</v>
      </c>
      <c r="C3473" t="s">
        <v>5874</v>
      </c>
      <c r="D3473" t="s">
        <v>1480</v>
      </c>
      <c r="E3473" t="s">
        <v>1481</v>
      </c>
      <c r="F3473" t="s">
        <v>55</v>
      </c>
      <c r="G3473" t="s">
        <v>1500</v>
      </c>
      <c r="H3473" t="s">
        <v>36</v>
      </c>
      <c r="I3473" t="s">
        <v>37</v>
      </c>
      <c r="J3473" t="s">
        <v>1665</v>
      </c>
      <c r="K3473" t="s">
        <v>1666</v>
      </c>
      <c r="L3473" t="s">
        <v>301</v>
      </c>
      <c r="M3473" t="s">
        <v>38</v>
      </c>
      <c r="N3473" t="s">
        <v>39</v>
      </c>
      <c r="O3473" s="23">
        <v>388</v>
      </c>
      <c r="P3473" s="9">
        <v>9.5500000000000007</v>
      </c>
      <c r="Q3473" t="s">
        <v>40</v>
      </c>
      <c r="R3473">
        <v>31178</v>
      </c>
      <c r="S3473" s="9">
        <v>40.61</v>
      </c>
      <c r="T3473" s="26">
        <v>4.3899999999999997</v>
      </c>
      <c r="U3473" s="8">
        <v>178.28</v>
      </c>
      <c r="V3473" t="s">
        <v>5875</v>
      </c>
      <c r="W3473" t="s">
        <v>2007</v>
      </c>
      <c r="X3473" t="s">
        <v>42</v>
      </c>
      <c r="Y3473" t="s">
        <v>1740</v>
      </c>
      <c r="AA3473" s="1">
        <f t="shared" si="405"/>
        <v>46000</v>
      </c>
      <c r="AB3473" s="2">
        <f t="shared" si="406"/>
        <v>12</v>
      </c>
      <c r="AC3473" s="2">
        <f t="shared" si="407"/>
        <v>2025</v>
      </c>
      <c r="AD3473" s="2" t="str">
        <f>IFERROR(VLOOKUP(A3473,'Aux Área'!$A$4:$B$123,2,0),"-")</f>
        <v>ENGENHARIA</v>
      </c>
    </row>
    <row r="3474" spans="1:30" x14ac:dyDescent="0.3">
      <c r="A3474" t="s">
        <v>2655</v>
      </c>
      <c r="B3474" t="s">
        <v>2656</v>
      </c>
      <c r="C3474" t="s">
        <v>5876</v>
      </c>
      <c r="D3474" t="s">
        <v>1619</v>
      </c>
      <c r="E3474" t="s">
        <v>1620</v>
      </c>
      <c r="F3474" t="s">
        <v>3712</v>
      </c>
      <c r="G3474" t="s">
        <v>1635</v>
      </c>
      <c r="H3474" t="s">
        <v>2635</v>
      </c>
      <c r="I3474" t="s">
        <v>37</v>
      </c>
      <c r="J3474" t="s">
        <v>172</v>
      </c>
      <c r="K3474" t="s">
        <v>173</v>
      </c>
      <c r="L3474" t="s">
        <v>124</v>
      </c>
      <c r="M3474" t="s">
        <v>38</v>
      </c>
      <c r="N3474" t="s">
        <v>39</v>
      </c>
      <c r="O3474" s="23">
        <v>281</v>
      </c>
      <c r="P3474" s="9">
        <v>7.36</v>
      </c>
      <c r="Q3474" t="s">
        <v>40</v>
      </c>
      <c r="R3474">
        <v>7962</v>
      </c>
      <c r="S3474" s="9">
        <v>38.200000000000003</v>
      </c>
      <c r="T3474" s="26">
        <v>4.09</v>
      </c>
      <c r="U3474" s="8">
        <v>156.24</v>
      </c>
      <c r="V3474" t="s">
        <v>3056</v>
      </c>
      <c r="W3474" t="s">
        <v>2276</v>
      </c>
      <c r="X3474" t="s">
        <v>42</v>
      </c>
      <c r="Y3474" t="s">
        <v>1740</v>
      </c>
      <c r="AA3474" s="1">
        <f t="shared" si="405"/>
        <v>46000</v>
      </c>
      <c r="AB3474" s="2">
        <f t="shared" si="406"/>
        <v>12</v>
      </c>
      <c r="AC3474" s="2">
        <f t="shared" si="407"/>
        <v>2025</v>
      </c>
      <c r="AD3474" s="2" t="str">
        <f>IFERROR(VLOOKUP(A3474,'Aux Área'!$A$4:$B$123,2,0),"-")</f>
        <v>TI</v>
      </c>
    </row>
    <row r="3475" spans="1:30" x14ac:dyDescent="0.3">
      <c r="A3475" t="s">
        <v>2700</v>
      </c>
      <c r="B3475" t="s">
        <v>2000</v>
      </c>
      <c r="C3475" t="s">
        <v>5877</v>
      </c>
      <c r="D3475" t="s">
        <v>3547</v>
      </c>
      <c r="E3475" t="s">
        <v>3548</v>
      </c>
      <c r="F3475" t="s">
        <v>2703</v>
      </c>
      <c r="G3475" t="s">
        <v>659</v>
      </c>
      <c r="H3475" t="s">
        <v>1996</v>
      </c>
      <c r="I3475" t="s">
        <v>1997</v>
      </c>
      <c r="J3475" t="s">
        <v>275</v>
      </c>
      <c r="K3475" t="s">
        <v>276</v>
      </c>
      <c r="L3475" t="s">
        <v>124</v>
      </c>
      <c r="M3475" t="s">
        <v>38</v>
      </c>
      <c r="N3475" t="s">
        <v>668</v>
      </c>
      <c r="O3475" s="23">
        <v>417</v>
      </c>
      <c r="P3475" s="9">
        <v>5.21</v>
      </c>
      <c r="Q3475" t="s">
        <v>40</v>
      </c>
      <c r="R3475">
        <v>10800</v>
      </c>
      <c r="S3475" s="9">
        <v>80</v>
      </c>
      <c r="T3475" s="26">
        <v>7.99</v>
      </c>
      <c r="U3475" s="8">
        <v>639.20000000000005</v>
      </c>
      <c r="V3475" t="s">
        <v>5878</v>
      </c>
      <c r="W3475" t="s">
        <v>1985</v>
      </c>
      <c r="X3475" t="s">
        <v>42</v>
      </c>
      <c r="Y3475" t="s">
        <v>1986</v>
      </c>
      <c r="AA3475" s="1">
        <f t="shared" si="405"/>
        <v>46000</v>
      </c>
      <c r="AB3475" s="2">
        <f t="shared" si="406"/>
        <v>12</v>
      </c>
      <c r="AC3475" s="2">
        <f t="shared" si="407"/>
        <v>2025</v>
      </c>
      <c r="AD3475" s="2" t="str">
        <f>IFERROR(VLOOKUP(A3475,'Aux Área'!$A$4:$B$123,2,0),"-")</f>
        <v>PESADOS</v>
      </c>
    </row>
    <row r="3476" spans="1:30" x14ac:dyDescent="0.3">
      <c r="A3476" t="s">
        <v>2700</v>
      </c>
      <c r="C3476" t="s">
        <v>15632</v>
      </c>
      <c r="F3476" t="s">
        <v>2703</v>
      </c>
      <c r="K3476" t="s">
        <v>276</v>
      </c>
      <c r="N3476" t="s">
        <v>15690</v>
      </c>
      <c r="O3476" t="s">
        <v>15244</v>
      </c>
      <c r="P3476" s="9" t="s">
        <v>15244</v>
      </c>
      <c r="Q3476" t="s">
        <v>40</v>
      </c>
      <c r="R3476" t="s">
        <v>15244</v>
      </c>
      <c r="S3476">
        <v>4.0199999999999996</v>
      </c>
      <c r="U3476" s="8">
        <v>15.25</v>
      </c>
      <c r="X3476" t="s">
        <v>42</v>
      </c>
      <c r="Y3476" t="s">
        <v>1986</v>
      </c>
      <c r="AA3476" s="1">
        <f>IFERROR(DATEVALUE(C3476),"-")</f>
        <v>46000</v>
      </c>
      <c r="AB3476" s="2">
        <f>IFERROR(MONTH(AA3476),"-")</f>
        <v>12</v>
      </c>
      <c r="AC3476" s="2">
        <f>IFERROR(YEAR(AA3476),"-")</f>
        <v>2025</v>
      </c>
      <c r="AD3476" s="2" t="str">
        <f>IFERROR(VLOOKUP(A3476,'Aux Área'!$A$4:$B$123,2,0),"-")</f>
        <v>PESADOS</v>
      </c>
    </row>
    <row r="3477" spans="1:30" x14ac:dyDescent="0.3">
      <c r="A3477" t="s">
        <v>2643</v>
      </c>
      <c r="B3477" t="s">
        <v>2307</v>
      </c>
      <c r="C3477" t="s">
        <v>5879</v>
      </c>
      <c r="D3477" t="s">
        <v>4726</v>
      </c>
      <c r="E3477" t="s">
        <v>4727</v>
      </c>
      <c r="F3477" t="s">
        <v>2646</v>
      </c>
      <c r="G3477" t="s">
        <v>1300</v>
      </c>
      <c r="H3477" t="s">
        <v>1301</v>
      </c>
      <c r="I3477" t="s">
        <v>37</v>
      </c>
      <c r="J3477" t="s">
        <v>5653</v>
      </c>
      <c r="K3477" t="s">
        <v>123</v>
      </c>
      <c r="L3477" t="s">
        <v>124</v>
      </c>
      <c r="M3477" t="s">
        <v>38</v>
      </c>
      <c r="N3477" t="s">
        <v>39</v>
      </c>
      <c r="O3477" s="10">
        <v>339</v>
      </c>
      <c r="P3477" s="24">
        <v>8.2799999999999994</v>
      </c>
      <c r="Q3477" s="27" t="s">
        <v>40</v>
      </c>
      <c r="R3477" s="2">
        <v>38051</v>
      </c>
      <c r="S3477" s="9">
        <v>40.950000000000003</v>
      </c>
      <c r="T3477" s="26">
        <v>4.6900000000000004</v>
      </c>
      <c r="U3477" s="8">
        <v>192.05</v>
      </c>
      <c r="V3477" t="s">
        <v>41</v>
      </c>
      <c r="W3477" t="s">
        <v>2276</v>
      </c>
      <c r="X3477" t="s">
        <v>42</v>
      </c>
      <c r="Y3477" t="s">
        <v>2277</v>
      </c>
      <c r="AA3477" s="1">
        <f t="shared" ref="AA3477:AA3508" si="408">DATEVALUE(C3477)</f>
        <v>46000</v>
      </c>
      <c r="AB3477" s="2">
        <f t="shared" ref="AB3477:AB3508" si="409">MONTH(AA3477)</f>
        <v>12</v>
      </c>
      <c r="AC3477" s="2">
        <f t="shared" ref="AC3477:AC3508" si="410">YEAR(AA3477)</f>
        <v>2025</v>
      </c>
      <c r="AD3477" s="2" t="str">
        <f>IFERROR(VLOOKUP(A3477,'Aux Área'!$A$4:$B$123,2,0),"-")</f>
        <v>INSPEÇÃO</v>
      </c>
    </row>
    <row r="3478" spans="1:30" x14ac:dyDescent="0.3">
      <c r="A3478" t="s">
        <v>2643</v>
      </c>
      <c r="B3478" t="s">
        <v>2307</v>
      </c>
      <c r="C3478" t="s">
        <v>5880</v>
      </c>
      <c r="D3478" t="s">
        <v>3788</v>
      </c>
      <c r="E3478" t="s">
        <v>3789</v>
      </c>
      <c r="F3478" t="s">
        <v>2646</v>
      </c>
      <c r="G3478" t="s">
        <v>1300</v>
      </c>
      <c r="H3478" t="s">
        <v>1301</v>
      </c>
      <c r="I3478" t="s">
        <v>37</v>
      </c>
      <c r="J3478" t="s">
        <v>5653</v>
      </c>
      <c r="K3478" t="s">
        <v>123</v>
      </c>
      <c r="L3478" t="s">
        <v>124</v>
      </c>
      <c r="M3478" t="s">
        <v>38</v>
      </c>
      <c r="N3478" t="s">
        <v>39</v>
      </c>
      <c r="O3478" s="10">
        <v>434</v>
      </c>
      <c r="P3478" s="24">
        <v>11.26</v>
      </c>
      <c r="Q3478" s="27" t="s">
        <v>40</v>
      </c>
      <c r="R3478" s="2">
        <v>38485</v>
      </c>
      <c r="S3478" s="9">
        <v>38.56</v>
      </c>
      <c r="T3478" s="26">
        <v>4.6909999999999998</v>
      </c>
      <c r="U3478" s="8">
        <v>180.89</v>
      </c>
      <c r="V3478" t="s">
        <v>41</v>
      </c>
      <c r="W3478" t="s">
        <v>2276</v>
      </c>
      <c r="X3478" t="s">
        <v>42</v>
      </c>
      <c r="Y3478" t="s">
        <v>2277</v>
      </c>
      <c r="AA3478" s="1">
        <f t="shared" si="408"/>
        <v>46000</v>
      </c>
      <c r="AB3478" s="2">
        <f t="shared" si="409"/>
        <v>12</v>
      </c>
      <c r="AC3478" s="2">
        <f t="shared" si="410"/>
        <v>2025</v>
      </c>
      <c r="AD3478" s="2" t="str">
        <f>IFERROR(VLOOKUP(A3478,'Aux Área'!$A$4:$B$123,2,0),"-")</f>
        <v>INSPEÇÃO</v>
      </c>
    </row>
    <row r="3479" spans="1:30" x14ac:dyDescent="0.3">
      <c r="A3479" t="s">
        <v>2679</v>
      </c>
      <c r="B3479" t="s">
        <v>2680</v>
      </c>
      <c r="C3479" t="s">
        <v>5881</v>
      </c>
      <c r="D3479" t="s">
        <v>3633</v>
      </c>
      <c r="E3479" t="s">
        <v>3634</v>
      </c>
      <c r="F3479" t="s">
        <v>2682</v>
      </c>
      <c r="G3479" t="s">
        <v>659</v>
      </c>
      <c r="H3479" t="s">
        <v>1996</v>
      </c>
      <c r="I3479" t="s">
        <v>1997</v>
      </c>
      <c r="J3479" t="s">
        <v>237</v>
      </c>
      <c r="K3479" t="s">
        <v>238</v>
      </c>
      <c r="L3479" t="s">
        <v>110</v>
      </c>
      <c r="M3479" t="s">
        <v>38</v>
      </c>
      <c r="N3479" t="s">
        <v>668</v>
      </c>
      <c r="O3479" s="23">
        <v>414</v>
      </c>
      <c r="P3479" s="9">
        <v>6.02</v>
      </c>
      <c r="Q3479" t="s">
        <v>40</v>
      </c>
      <c r="R3479">
        <v>7077</v>
      </c>
      <c r="S3479" s="9">
        <v>68.8</v>
      </c>
      <c r="T3479" s="26">
        <v>6.09</v>
      </c>
      <c r="U3479" s="8">
        <v>418.99</v>
      </c>
      <c r="V3479" t="s">
        <v>41</v>
      </c>
      <c r="W3479" t="s">
        <v>1985</v>
      </c>
      <c r="X3479" t="s">
        <v>42</v>
      </c>
      <c r="Y3479" t="s">
        <v>1986</v>
      </c>
      <c r="AA3479" s="1">
        <f t="shared" si="408"/>
        <v>46000</v>
      </c>
      <c r="AB3479" s="2">
        <f t="shared" si="409"/>
        <v>12</v>
      </c>
      <c r="AC3479" s="2">
        <f t="shared" si="410"/>
        <v>2025</v>
      </c>
      <c r="AD3479" s="2" t="str">
        <f>IFERROR(VLOOKUP(A3479,'Aux Área'!$A$4:$B$123,2,0),"-")</f>
        <v>PESADOS</v>
      </c>
    </row>
    <row r="3480" spans="1:30" x14ac:dyDescent="0.3">
      <c r="A3480" t="s">
        <v>48</v>
      </c>
      <c r="B3480" t="s">
        <v>288</v>
      </c>
      <c r="C3480" t="s">
        <v>5882</v>
      </c>
      <c r="D3480" t="s">
        <v>132</v>
      </c>
      <c r="E3480" t="s">
        <v>133</v>
      </c>
      <c r="F3480" t="s">
        <v>49</v>
      </c>
      <c r="G3480" t="s">
        <v>1500</v>
      </c>
      <c r="H3480" t="s">
        <v>36</v>
      </c>
      <c r="I3480" t="s">
        <v>37</v>
      </c>
      <c r="J3480" t="s">
        <v>147</v>
      </c>
      <c r="K3480" t="s">
        <v>148</v>
      </c>
      <c r="L3480" t="s">
        <v>84</v>
      </c>
      <c r="M3480" t="s">
        <v>38</v>
      </c>
      <c r="N3480" t="s">
        <v>39</v>
      </c>
      <c r="O3480" s="10">
        <v>310</v>
      </c>
      <c r="P3480" s="24">
        <v>7.87</v>
      </c>
      <c r="Q3480" t="s">
        <v>40</v>
      </c>
      <c r="R3480" s="2">
        <v>19736</v>
      </c>
      <c r="S3480" s="9">
        <v>39.39</v>
      </c>
      <c r="T3480" s="26">
        <v>4.84</v>
      </c>
      <c r="U3480" s="8">
        <v>190.65</v>
      </c>
      <c r="V3480" t="s">
        <v>112</v>
      </c>
      <c r="W3480" t="s">
        <v>2007</v>
      </c>
      <c r="X3480" t="s">
        <v>42</v>
      </c>
      <c r="Y3480" t="s">
        <v>1740</v>
      </c>
      <c r="AA3480" s="1">
        <f t="shared" si="408"/>
        <v>46000</v>
      </c>
      <c r="AB3480" s="2">
        <f t="shared" si="409"/>
        <v>12</v>
      </c>
      <c r="AC3480" s="2">
        <f t="shared" si="410"/>
        <v>2025</v>
      </c>
      <c r="AD3480" s="2" t="str">
        <f>IFERROR(VLOOKUP(A3480,'Aux Área'!$A$4:$B$123,2,0),"-")</f>
        <v>ENGENHARIA</v>
      </c>
    </row>
    <row r="3481" spans="1:30" x14ac:dyDescent="0.3">
      <c r="A3481" t="s">
        <v>2638</v>
      </c>
      <c r="B3481" t="s">
        <v>4593</v>
      </c>
      <c r="C3481" t="s">
        <v>5883</v>
      </c>
      <c r="D3481" t="s">
        <v>3208</v>
      </c>
      <c r="E3481" t="s">
        <v>3209</v>
      </c>
      <c r="F3481" t="s">
        <v>2641</v>
      </c>
      <c r="G3481" t="s">
        <v>1135</v>
      </c>
      <c r="H3481" t="s">
        <v>2275</v>
      </c>
      <c r="I3481" t="s">
        <v>1497</v>
      </c>
      <c r="J3481" t="s">
        <v>275</v>
      </c>
      <c r="K3481" t="s">
        <v>276</v>
      </c>
      <c r="L3481" t="s">
        <v>124</v>
      </c>
      <c r="M3481" t="s">
        <v>38</v>
      </c>
      <c r="N3481" t="s">
        <v>39</v>
      </c>
      <c r="O3481" s="23">
        <v>476</v>
      </c>
      <c r="P3481" s="9">
        <v>11.27</v>
      </c>
      <c r="Q3481" t="s">
        <v>40</v>
      </c>
      <c r="R3481">
        <v>35429</v>
      </c>
      <c r="S3481" s="9">
        <v>42.23</v>
      </c>
      <c r="T3481" s="26">
        <v>4.49</v>
      </c>
      <c r="U3481" s="8">
        <v>189.61</v>
      </c>
      <c r="V3481" t="s">
        <v>5884</v>
      </c>
      <c r="W3481" t="s">
        <v>2276</v>
      </c>
      <c r="X3481" t="s">
        <v>42</v>
      </c>
      <c r="Y3481" t="s">
        <v>2277</v>
      </c>
      <c r="AA3481" s="1">
        <f t="shared" si="408"/>
        <v>46000</v>
      </c>
      <c r="AB3481" s="2">
        <f t="shared" si="409"/>
        <v>12</v>
      </c>
      <c r="AC3481" s="2">
        <f t="shared" si="410"/>
        <v>2025</v>
      </c>
      <c r="AD3481" s="2" t="str">
        <f>IFERROR(VLOOKUP(A3481,'Aux Área'!$A$4:$B$123,2,0),"-")</f>
        <v>INSPEÇÃO</v>
      </c>
    </row>
    <row r="3482" spans="1:30" x14ac:dyDescent="0.3">
      <c r="A3482" t="s">
        <v>5182</v>
      </c>
      <c r="B3482" t="s">
        <v>5183</v>
      </c>
      <c r="C3482" t="s">
        <v>5885</v>
      </c>
      <c r="D3482" t="s">
        <v>5215</v>
      </c>
      <c r="E3482" t="s">
        <v>5216</v>
      </c>
      <c r="F3482" t="s">
        <v>15238</v>
      </c>
      <c r="G3482" t="s">
        <v>1300</v>
      </c>
      <c r="H3482" t="s">
        <v>1301</v>
      </c>
      <c r="I3482" t="s">
        <v>37</v>
      </c>
      <c r="J3482" t="s">
        <v>237</v>
      </c>
      <c r="K3482" t="s">
        <v>238</v>
      </c>
      <c r="L3482" t="s">
        <v>110</v>
      </c>
      <c r="M3482" t="s">
        <v>38</v>
      </c>
      <c r="N3482" t="s">
        <v>39</v>
      </c>
      <c r="O3482" s="23">
        <v>212</v>
      </c>
      <c r="P3482" s="9">
        <v>5.85</v>
      </c>
      <c r="Q3482" t="s">
        <v>40</v>
      </c>
      <c r="R3482">
        <v>34838</v>
      </c>
      <c r="S3482" s="9">
        <v>36.25</v>
      </c>
      <c r="T3482" s="26">
        <v>4.09</v>
      </c>
      <c r="U3482" s="8">
        <v>148.26</v>
      </c>
      <c r="V3482" t="s">
        <v>41</v>
      </c>
      <c r="W3482" t="s">
        <v>2276</v>
      </c>
      <c r="X3482" t="s">
        <v>42</v>
      </c>
      <c r="Y3482" t="s">
        <v>2277</v>
      </c>
      <c r="AA3482" s="1">
        <f t="shared" si="408"/>
        <v>46000</v>
      </c>
      <c r="AB3482" s="2">
        <f t="shared" si="409"/>
        <v>12</v>
      </c>
      <c r="AC3482" s="2">
        <f t="shared" si="410"/>
        <v>2025</v>
      </c>
      <c r="AD3482" s="2" t="str">
        <f>IFERROR(VLOOKUP(A3482,'Aux Área'!$A$4:$B$123,2,0),"-")</f>
        <v>ENGENHARIA</v>
      </c>
    </row>
    <row r="3483" spans="1:30" x14ac:dyDescent="0.3">
      <c r="A3483" t="s">
        <v>3092</v>
      </c>
      <c r="B3483" t="s">
        <v>4774</v>
      </c>
      <c r="C3483" t="s">
        <v>5886</v>
      </c>
      <c r="D3483" t="s">
        <v>3276</v>
      </c>
      <c r="E3483" t="s">
        <v>3277</v>
      </c>
      <c r="F3483" t="s">
        <v>3594</v>
      </c>
      <c r="G3483" t="s">
        <v>1135</v>
      </c>
      <c r="H3483" t="s">
        <v>2275</v>
      </c>
      <c r="I3483" t="s">
        <v>1497</v>
      </c>
      <c r="J3483" t="s">
        <v>231</v>
      </c>
      <c r="K3483" t="s">
        <v>232</v>
      </c>
      <c r="L3483" t="s">
        <v>217</v>
      </c>
      <c r="M3483" t="s">
        <v>38</v>
      </c>
      <c r="N3483" t="s">
        <v>39</v>
      </c>
      <c r="O3483" s="23">
        <v>540</v>
      </c>
      <c r="P3483" s="9">
        <v>10.98</v>
      </c>
      <c r="Q3483" t="s">
        <v>40</v>
      </c>
      <c r="R3483">
        <v>22881</v>
      </c>
      <c r="S3483" s="9">
        <v>49.18</v>
      </c>
      <c r="T3483" s="26">
        <v>4.42</v>
      </c>
      <c r="U3483" s="8">
        <v>217.38</v>
      </c>
      <c r="V3483" t="s">
        <v>5887</v>
      </c>
      <c r="W3483" t="s">
        <v>2276</v>
      </c>
      <c r="X3483" t="s">
        <v>42</v>
      </c>
      <c r="Y3483" t="s">
        <v>2277</v>
      </c>
      <c r="AA3483" s="1">
        <f t="shared" si="408"/>
        <v>46000</v>
      </c>
      <c r="AB3483" s="2">
        <f t="shared" si="409"/>
        <v>12</v>
      </c>
      <c r="AC3483" s="2">
        <f t="shared" si="410"/>
        <v>2025</v>
      </c>
      <c r="AD3483" s="2" t="str">
        <f>IFERROR(VLOOKUP(A3483,'Aux Área'!$A$4:$B$123,2,0),"-")</f>
        <v>INSPEÇÃO</v>
      </c>
    </row>
    <row r="3484" spans="1:30" x14ac:dyDescent="0.3">
      <c r="A3484" t="s">
        <v>30</v>
      </c>
      <c r="B3484" t="s">
        <v>453</v>
      </c>
      <c r="C3484" t="s">
        <v>5888</v>
      </c>
      <c r="D3484" t="s">
        <v>2169</v>
      </c>
      <c r="E3484" t="s">
        <v>2170</v>
      </c>
      <c r="F3484" t="s">
        <v>34</v>
      </c>
      <c r="G3484" t="s">
        <v>1500</v>
      </c>
      <c r="H3484" t="s">
        <v>36</v>
      </c>
      <c r="I3484" t="s">
        <v>37</v>
      </c>
      <c r="J3484" t="s">
        <v>275</v>
      </c>
      <c r="K3484" t="s">
        <v>276</v>
      </c>
      <c r="L3484" t="s">
        <v>124</v>
      </c>
      <c r="M3484" t="s">
        <v>38</v>
      </c>
      <c r="N3484" t="s">
        <v>39</v>
      </c>
      <c r="O3484" s="23">
        <v>254</v>
      </c>
      <c r="P3484" s="9">
        <v>7.83</v>
      </c>
      <c r="Q3484" t="s">
        <v>40</v>
      </c>
      <c r="R3484">
        <v>12775</v>
      </c>
      <c r="S3484" s="9">
        <v>32.43</v>
      </c>
      <c r="T3484" s="26">
        <v>4.49</v>
      </c>
      <c r="U3484" s="8">
        <v>145.61000000000001</v>
      </c>
      <c r="V3484" t="s">
        <v>5889</v>
      </c>
      <c r="W3484" t="s">
        <v>2007</v>
      </c>
      <c r="X3484" t="s">
        <v>42</v>
      </c>
      <c r="Y3484" t="s">
        <v>1740</v>
      </c>
      <c r="AA3484" s="1">
        <f t="shared" si="408"/>
        <v>46000</v>
      </c>
      <c r="AB3484" s="2">
        <f t="shared" si="409"/>
        <v>12</v>
      </c>
      <c r="AC3484" s="2">
        <f t="shared" si="410"/>
        <v>2025</v>
      </c>
      <c r="AD3484" s="2" t="str">
        <f>IFERROR(VLOOKUP(A3484,'Aux Área'!$A$4:$B$123,2,0),"-")</f>
        <v>OPERAÇÃO</v>
      </c>
    </row>
    <row r="3485" spans="1:30" x14ac:dyDescent="0.3">
      <c r="A3485" t="s">
        <v>56</v>
      </c>
      <c r="B3485" t="s">
        <v>266</v>
      </c>
      <c r="C3485" t="s">
        <v>5890</v>
      </c>
      <c r="D3485" t="s">
        <v>120</v>
      </c>
      <c r="E3485" t="s">
        <v>121</v>
      </c>
      <c r="F3485" t="s">
        <v>57</v>
      </c>
      <c r="G3485" t="s">
        <v>1500</v>
      </c>
      <c r="H3485" t="s">
        <v>36</v>
      </c>
      <c r="I3485" t="s">
        <v>37</v>
      </c>
      <c r="J3485" t="s">
        <v>165</v>
      </c>
      <c r="K3485" t="s">
        <v>166</v>
      </c>
      <c r="L3485" t="s">
        <v>167</v>
      </c>
      <c r="M3485" t="s">
        <v>38</v>
      </c>
      <c r="N3485" t="s">
        <v>39</v>
      </c>
      <c r="O3485" s="23">
        <v>362</v>
      </c>
      <c r="P3485" s="9">
        <v>10.93</v>
      </c>
      <c r="Q3485" t="s">
        <v>40</v>
      </c>
      <c r="R3485">
        <v>33731</v>
      </c>
      <c r="S3485" s="9">
        <v>33.11</v>
      </c>
      <c r="T3485" s="26">
        <v>4.5609999999999999</v>
      </c>
      <c r="U3485" s="8">
        <v>151</v>
      </c>
      <c r="V3485" t="s">
        <v>112</v>
      </c>
      <c r="W3485" t="s">
        <v>2007</v>
      </c>
      <c r="X3485" t="s">
        <v>42</v>
      </c>
      <c r="Y3485" t="s">
        <v>1740</v>
      </c>
      <c r="AA3485" s="1">
        <f t="shared" si="408"/>
        <v>46000</v>
      </c>
      <c r="AB3485" s="2">
        <f t="shared" si="409"/>
        <v>12</v>
      </c>
      <c r="AC3485" s="2">
        <f t="shared" si="410"/>
        <v>2025</v>
      </c>
      <c r="AD3485" s="2" t="str">
        <f>IFERROR(VLOOKUP(A3485,'Aux Área'!$A$4:$B$123,2,0),"-")</f>
        <v>CONSERVA</v>
      </c>
    </row>
    <row r="3486" spans="1:30" x14ac:dyDescent="0.3">
      <c r="A3486" t="s">
        <v>2306</v>
      </c>
      <c r="B3486" t="s">
        <v>4613</v>
      </c>
      <c r="C3486" t="s">
        <v>5891</v>
      </c>
      <c r="D3486" t="s">
        <v>3319</v>
      </c>
      <c r="E3486" t="s">
        <v>3320</v>
      </c>
      <c r="F3486" t="s">
        <v>2309</v>
      </c>
      <c r="G3486" t="s">
        <v>1135</v>
      </c>
      <c r="H3486" t="s">
        <v>2275</v>
      </c>
      <c r="I3486" t="s">
        <v>1497</v>
      </c>
      <c r="J3486" t="s">
        <v>89</v>
      </c>
      <c r="K3486" t="s">
        <v>90</v>
      </c>
      <c r="L3486" t="s">
        <v>91</v>
      </c>
      <c r="M3486" t="s">
        <v>38</v>
      </c>
      <c r="N3486" t="s">
        <v>39</v>
      </c>
      <c r="O3486" s="23">
        <v>381</v>
      </c>
      <c r="P3486" s="9">
        <v>11.96</v>
      </c>
      <c r="Q3486" t="s">
        <v>40</v>
      </c>
      <c r="R3486">
        <v>37348</v>
      </c>
      <c r="S3486" s="9">
        <v>31.85</v>
      </c>
      <c r="T3486" s="26">
        <v>4.49</v>
      </c>
      <c r="U3486" s="8">
        <v>143.01</v>
      </c>
      <c r="V3486" t="s">
        <v>5892</v>
      </c>
      <c r="W3486" t="s">
        <v>2276</v>
      </c>
      <c r="X3486" t="s">
        <v>42</v>
      </c>
      <c r="Y3486" t="s">
        <v>2277</v>
      </c>
      <c r="AA3486" s="1">
        <f t="shared" si="408"/>
        <v>46000</v>
      </c>
      <c r="AB3486" s="2">
        <f t="shared" si="409"/>
        <v>12</v>
      </c>
      <c r="AC3486" s="2">
        <f t="shared" si="410"/>
        <v>2025</v>
      </c>
      <c r="AD3486" s="2" t="str">
        <f>IFERROR(VLOOKUP(A3486,'Aux Área'!$A$4:$B$123,2,0),"-")</f>
        <v>INSPEÇÃO</v>
      </c>
    </row>
    <row r="3487" spans="1:30" x14ac:dyDescent="0.3">
      <c r="A3487" t="s">
        <v>44</v>
      </c>
      <c r="B3487" t="s">
        <v>478</v>
      </c>
      <c r="C3487" t="s">
        <v>5893</v>
      </c>
      <c r="D3487" t="s">
        <v>2082</v>
      </c>
      <c r="E3487" t="s">
        <v>2083</v>
      </c>
      <c r="F3487" t="s">
        <v>45</v>
      </c>
      <c r="G3487" t="s">
        <v>1500</v>
      </c>
      <c r="H3487" t="s">
        <v>36</v>
      </c>
      <c r="I3487" t="s">
        <v>37</v>
      </c>
      <c r="J3487" t="s">
        <v>165</v>
      </c>
      <c r="K3487" t="s">
        <v>166</v>
      </c>
      <c r="L3487" t="s">
        <v>167</v>
      </c>
      <c r="M3487" t="s">
        <v>38</v>
      </c>
      <c r="N3487" t="s">
        <v>39</v>
      </c>
      <c r="O3487" s="23">
        <v>455</v>
      </c>
      <c r="P3487" s="9">
        <v>10.75</v>
      </c>
      <c r="Q3487" t="s">
        <v>40</v>
      </c>
      <c r="R3487">
        <v>15919</v>
      </c>
      <c r="S3487" s="9">
        <v>42.32</v>
      </c>
      <c r="T3487" s="26">
        <v>4.5599999999999996</v>
      </c>
      <c r="U3487" s="8">
        <v>193</v>
      </c>
      <c r="V3487" t="s">
        <v>112</v>
      </c>
      <c r="W3487" t="s">
        <v>2007</v>
      </c>
      <c r="X3487" t="s">
        <v>42</v>
      </c>
      <c r="Y3487" t="s">
        <v>1740</v>
      </c>
      <c r="AA3487" s="1">
        <f t="shared" si="408"/>
        <v>46000</v>
      </c>
      <c r="AB3487" s="2">
        <f t="shared" si="409"/>
        <v>12</v>
      </c>
      <c r="AC3487" s="2">
        <f t="shared" si="410"/>
        <v>2025</v>
      </c>
      <c r="AD3487" s="2" t="str">
        <f>IFERROR(VLOOKUP(A3487,'Aux Área'!$A$4:$B$123,2,0),"-")</f>
        <v>OPERAÇÃO</v>
      </c>
    </row>
    <row r="3488" spans="1:30" x14ac:dyDescent="0.3">
      <c r="A3488" t="s">
        <v>5107</v>
      </c>
      <c r="B3488" t="s">
        <v>2272</v>
      </c>
      <c r="C3488" t="s">
        <v>5894</v>
      </c>
      <c r="D3488" t="s">
        <v>5109</v>
      </c>
      <c r="E3488" t="s">
        <v>5110</v>
      </c>
      <c r="F3488" t="s">
        <v>653</v>
      </c>
      <c r="G3488" t="s">
        <v>635</v>
      </c>
      <c r="H3488" t="s">
        <v>1099</v>
      </c>
      <c r="I3488" t="s">
        <v>649</v>
      </c>
      <c r="J3488" t="s">
        <v>165</v>
      </c>
      <c r="K3488" t="s">
        <v>166</v>
      </c>
      <c r="L3488" t="s">
        <v>167</v>
      </c>
      <c r="M3488" t="s">
        <v>38</v>
      </c>
      <c r="N3488" t="s">
        <v>668</v>
      </c>
      <c r="O3488" s="23">
        <v>0</v>
      </c>
      <c r="P3488" s="9">
        <v>0</v>
      </c>
      <c r="Q3488" t="s">
        <v>40</v>
      </c>
      <c r="R3488">
        <v>0</v>
      </c>
      <c r="S3488" s="9">
        <v>100.35</v>
      </c>
      <c r="T3488" s="26">
        <v>6.22</v>
      </c>
      <c r="U3488" s="8">
        <v>624.22</v>
      </c>
      <c r="V3488" t="s">
        <v>112</v>
      </c>
      <c r="W3488" t="s">
        <v>652</v>
      </c>
      <c r="X3488" t="s">
        <v>42</v>
      </c>
      <c r="Y3488" t="s">
        <v>653</v>
      </c>
      <c r="AA3488" s="1">
        <f t="shared" si="408"/>
        <v>46000</v>
      </c>
      <c r="AB3488" s="2">
        <f t="shared" si="409"/>
        <v>12</v>
      </c>
      <c r="AC3488" s="2">
        <f t="shared" si="410"/>
        <v>2025</v>
      </c>
      <c r="AD3488" s="2" t="str">
        <f>IFERROR(VLOOKUP(A3488,'Aux Área'!$A$4:$B$123,2,0),"-")</f>
        <v>SÃO PEDRO</v>
      </c>
    </row>
    <row r="3489" spans="1:30" x14ac:dyDescent="0.3">
      <c r="A3489" t="s">
        <v>2117</v>
      </c>
      <c r="B3489" t="s">
        <v>1946</v>
      </c>
      <c r="C3489" t="s">
        <v>5895</v>
      </c>
      <c r="D3489" t="s">
        <v>1948</v>
      </c>
      <c r="E3489" t="s">
        <v>1949</v>
      </c>
      <c r="F3489" t="s">
        <v>653</v>
      </c>
      <c r="G3489" t="s">
        <v>635</v>
      </c>
      <c r="H3489" t="s">
        <v>1804</v>
      </c>
      <c r="I3489" t="s">
        <v>1497</v>
      </c>
      <c r="J3489" t="s">
        <v>409</v>
      </c>
      <c r="K3489" t="s">
        <v>410</v>
      </c>
      <c r="L3489" t="s">
        <v>141</v>
      </c>
      <c r="M3489" t="s">
        <v>38</v>
      </c>
      <c r="N3489" t="s">
        <v>668</v>
      </c>
      <c r="O3489" s="23">
        <v>0</v>
      </c>
      <c r="P3489" s="9">
        <v>0</v>
      </c>
      <c r="Q3489" t="s">
        <v>40</v>
      </c>
      <c r="R3489">
        <v>0</v>
      </c>
      <c r="S3489" s="9">
        <v>78.959999999999994</v>
      </c>
      <c r="T3489" s="26">
        <v>6.09</v>
      </c>
      <c r="U3489" s="8">
        <v>480.87</v>
      </c>
      <c r="V3489" t="s">
        <v>5896</v>
      </c>
      <c r="W3489" t="s">
        <v>652</v>
      </c>
      <c r="X3489" t="s">
        <v>42</v>
      </c>
      <c r="Y3489" t="s">
        <v>653</v>
      </c>
      <c r="AA3489" s="1">
        <f t="shared" si="408"/>
        <v>46000</v>
      </c>
      <c r="AB3489" s="2">
        <f t="shared" si="409"/>
        <v>12</v>
      </c>
      <c r="AC3489" s="2">
        <f t="shared" si="410"/>
        <v>2025</v>
      </c>
      <c r="AD3489" s="2" t="str">
        <f>IFERROR(VLOOKUP(A3489,'Aux Área'!$A$4:$B$123,2,0),"-")</f>
        <v>SÃO PEDRO</v>
      </c>
    </row>
    <row r="3490" spans="1:30" x14ac:dyDescent="0.3">
      <c r="A3490" t="s">
        <v>60</v>
      </c>
      <c r="B3490" t="s">
        <v>614</v>
      </c>
      <c r="C3490" t="s">
        <v>5897</v>
      </c>
      <c r="D3490" t="s">
        <v>1206</v>
      </c>
      <c r="E3490" t="s">
        <v>1207</v>
      </c>
      <c r="F3490" t="s">
        <v>61</v>
      </c>
      <c r="G3490" t="s">
        <v>1500</v>
      </c>
      <c r="H3490" t="s">
        <v>36</v>
      </c>
      <c r="I3490" t="s">
        <v>37</v>
      </c>
      <c r="J3490" t="s">
        <v>275</v>
      </c>
      <c r="K3490" t="s">
        <v>276</v>
      </c>
      <c r="L3490" t="s">
        <v>124</v>
      </c>
      <c r="M3490" t="s">
        <v>38</v>
      </c>
      <c r="N3490" t="s">
        <v>39</v>
      </c>
      <c r="O3490" s="23">
        <v>253</v>
      </c>
      <c r="P3490" s="9">
        <v>8.61</v>
      </c>
      <c r="Q3490" t="s">
        <v>40</v>
      </c>
      <c r="R3490">
        <v>23440</v>
      </c>
      <c r="S3490" s="9">
        <v>29.38</v>
      </c>
      <c r="T3490" s="26">
        <v>4.49</v>
      </c>
      <c r="U3490" s="8">
        <v>131.91999999999999</v>
      </c>
      <c r="V3490" t="s">
        <v>5898</v>
      </c>
      <c r="W3490" t="s">
        <v>2007</v>
      </c>
      <c r="X3490" t="s">
        <v>42</v>
      </c>
      <c r="Y3490" t="s">
        <v>1740</v>
      </c>
      <c r="AA3490" s="1">
        <f t="shared" si="408"/>
        <v>46000</v>
      </c>
      <c r="AB3490" s="2">
        <f t="shared" si="409"/>
        <v>12</v>
      </c>
      <c r="AC3490" s="2">
        <f t="shared" si="410"/>
        <v>2025</v>
      </c>
      <c r="AD3490" s="2" t="str">
        <f>IFERROR(VLOOKUP(A3490,'Aux Área'!$A$4:$B$123,2,0),"-")</f>
        <v>QSMS</v>
      </c>
    </row>
    <row r="3491" spans="1:30" x14ac:dyDescent="0.3">
      <c r="A3491" t="s">
        <v>52</v>
      </c>
      <c r="B3491" t="s">
        <v>1449</v>
      </c>
      <c r="C3491" t="s">
        <v>5899</v>
      </c>
      <c r="D3491" t="s">
        <v>3149</v>
      </c>
      <c r="E3491" t="s">
        <v>3150</v>
      </c>
      <c r="F3491" t="s">
        <v>53</v>
      </c>
      <c r="G3491" t="s">
        <v>1500</v>
      </c>
      <c r="H3491" t="s">
        <v>36</v>
      </c>
      <c r="I3491" t="s">
        <v>37</v>
      </c>
      <c r="J3491" t="s">
        <v>275</v>
      </c>
      <c r="K3491" t="s">
        <v>276</v>
      </c>
      <c r="L3491" t="s">
        <v>124</v>
      </c>
      <c r="M3491" t="s">
        <v>38</v>
      </c>
      <c r="N3491" t="s">
        <v>39</v>
      </c>
      <c r="O3491" s="23">
        <v>575</v>
      </c>
      <c r="P3491" s="9">
        <v>14.86</v>
      </c>
      <c r="Q3491" t="s">
        <v>40</v>
      </c>
      <c r="R3491">
        <v>39438</v>
      </c>
      <c r="S3491" s="9">
        <v>38.69</v>
      </c>
      <c r="T3491" s="26">
        <v>4.49</v>
      </c>
      <c r="U3491" s="8">
        <v>173.72</v>
      </c>
      <c r="V3491" t="s">
        <v>5900</v>
      </c>
      <c r="W3491" t="s">
        <v>2007</v>
      </c>
      <c r="X3491" t="s">
        <v>42</v>
      </c>
      <c r="Y3491" t="s">
        <v>1740</v>
      </c>
      <c r="AA3491" s="1">
        <f t="shared" si="408"/>
        <v>46000</v>
      </c>
      <c r="AB3491" s="2">
        <f t="shared" si="409"/>
        <v>12</v>
      </c>
      <c r="AC3491" s="2">
        <f t="shared" si="410"/>
        <v>2025</v>
      </c>
      <c r="AD3491" s="2" t="str">
        <f>IFERROR(VLOOKUP(A3491,'Aux Área'!$A$4:$B$123,2,0),"-")</f>
        <v>OPERAÇÃO</v>
      </c>
    </row>
    <row r="3492" spans="1:30" x14ac:dyDescent="0.3">
      <c r="A3492" t="s">
        <v>2318</v>
      </c>
      <c r="B3492" t="s">
        <v>2733</v>
      </c>
      <c r="C3492" t="s">
        <v>5901</v>
      </c>
      <c r="D3492" t="s">
        <v>3030</v>
      </c>
      <c r="E3492" t="s">
        <v>3031</v>
      </c>
      <c r="F3492" t="s">
        <v>4203</v>
      </c>
      <c r="G3492" t="s">
        <v>1135</v>
      </c>
      <c r="H3492" t="s">
        <v>2185</v>
      </c>
      <c r="I3492" t="s">
        <v>2186</v>
      </c>
      <c r="J3492" t="s">
        <v>169</v>
      </c>
      <c r="K3492" t="s">
        <v>170</v>
      </c>
      <c r="L3492" t="s">
        <v>124</v>
      </c>
      <c r="M3492" t="s">
        <v>38</v>
      </c>
      <c r="N3492" t="s">
        <v>668</v>
      </c>
      <c r="O3492" s="23">
        <v>879</v>
      </c>
      <c r="P3492" s="9">
        <v>14.12</v>
      </c>
      <c r="Q3492" t="s">
        <v>40</v>
      </c>
      <c r="R3492">
        <v>35388</v>
      </c>
      <c r="S3492" s="9">
        <v>62.27</v>
      </c>
      <c r="T3492" s="26">
        <v>6.09</v>
      </c>
      <c r="U3492" s="8">
        <v>379.22</v>
      </c>
      <c r="V3492" t="s">
        <v>41</v>
      </c>
      <c r="W3492" t="s">
        <v>2007</v>
      </c>
      <c r="X3492" t="s">
        <v>42</v>
      </c>
      <c r="Y3492" t="s">
        <v>2188</v>
      </c>
      <c r="AA3492" s="1">
        <f t="shared" si="408"/>
        <v>46000</v>
      </c>
      <c r="AB3492" s="2">
        <f t="shared" si="409"/>
        <v>12</v>
      </c>
      <c r="AC3492" s="2">
        <f t="shared" si="410"/>
        <v>2025</v>
      </c>
      <c r="AD3492" s="2" t="str">
        <f>IFERROR(VLOOKUP(A3492,'Aux Área'!$A$4:$B$123,2,0),"-")</f>
        <v>INSPEÇÃO</v>
      </c>
    </row>
    <row r="3493" spans="1:30" x14ac:dyDescent="0.3">
      <c r="A3493" t="s">
        <v>2278</v>
      </c>
      <c r="B3493" t="s">
        <v>4664</v>
      </c>
      <c r="C3493" t="s">
        <v>5902</v>
      </c>
      <c r="D3493" t="s">
        <v>3243</v>
      </c>
      <c r="E3493" t="s">
        <v>3244</v>
      </c>
      <c r="F3493" t="s">
        <v>2281</v>
      </c>
      <c r="G3493" t="s">
        <v>1135</v>
      </c>
      <c r="H3493" t="s">
        <v>2275</v>
      </c>
      <c r="I3493" t="s">
        <v>1497</v>
      </c>
      <c r="J3493" t="s">
        <v>165</v>
      </c>
      <c r="K3493" t="s">
        <v>166</v>
      </c>
      <c r="L3493" t="s">
        <v>167</v>
      </c>
      <c r="M3493" t="s">
        <v>38</v>
      </c>
      <c r="N3493" t="s">
        <v>39</v>
      </c>
      <c r="O3493" s="23">
        <v>326</v>
      </c>
      <c r="P3493" s="9">
        <v>10.32</v>
      </c>
      <c r="Q3493" t="s">
        <v>40</v>
      </c>
      <c r="R3493">
        <v>44745</v>
      </c>
      <c r="S3493" s="9">
        <v>31.58</v>
      </c>
      <c r="T3493" s="26">
        <v>4.5599999999999996</v>
      </c>
      <c r="U3493" s="8">
        <v>144.01</v>
      </c>
      <c r="V3493" t="s">
        <v>112</v>
      </c>
      <c r="W3493" t="s">
        <v>2276</v>
      </c>
      <c r="X3493" t="s">
        <v>42</v>
      </c>
      <c r="Y3493" t="s">
        <v>2277</v>
      </c>
      <c r="AA3493" s="1">
        <f t="shared" si="408"/>
        <v>46000</v>
      </c>
      <c r="AB3493" s="2">
        <f t="shared" si="409"/>
        <v>12</v>
      </c>
      <c r="AC3493" s="2">
        <f t="shared" si="410"/>
        <v>2025</v>
      </c>
      <c r="AD3493" s="2" t="str">
        <f>IFERROR(VLOOKUP(A3493,'Aux Área'!$A$4:$B$123,2,0),"-")</f>
        <v>INSPEÇÃO</v>
      </c>
    </row>
    <row r="3494" spans="1:30" x14ac:dyDescent="0.3">
      <c r="A3494" t="s">
        <v>2282</v>
      </c>
      <c r="B3494" t="s">
        <v>4679</v>
      </c>
      <c r="C3494" t="s">
        <v>5903</v>
      </c>
      <c r="D3494" t="s">
        <v>3295</v>
      </c>
      <c r="E3494" t="s">
        <v>3296</v>
      </c>
      <c r="F3494" t="s">
        <v>2285</v>
      </c>
      <c r="G3494" t="s">
        <v>1135</v>
      </c>
      <c r="H3494" t="s">
        <v>2275</v>
      </c>
      <c r="I3494" t="s">
        <v>1497</v>
      </c>
      <c r="J3494" t="s">
        <v>165</v>
      </c>
      <c r="K3494" t="s">
        <v>166</v>
      </c>
      <c r="L3494" t="s">
        <v>167</v>
      </c>
      <c r="M3494" t="s">
        <v>38</v>
      </c>
      <c r="N3494" t="s">
        <v>39</v>
      </c>
      <c r="O3494" s="23">
        <v>425</v>
      </c>
      <c r="P3494" s="9">
        <v>7.75</v>
      </c>
      <c r="Q3494" t="s">
        <v>40</v>
      </c>
      <c r="R3494">
        <v>38344</v>
      </c>
      <c r="S3494" s="9">
        <v>54.82</v>
      </c>
      <c r="T3494" s="26">
        <v>4.5599999999999996</v>
      </c>
      <c r="U3494" s="8">
        <v>250</v>
      </c>
      <c r="V3494" t="s">
        <v>112</v>
      </c>
      <c r="W3494" t="s">
        <v>2276</v>
      </c>
      <c r="X3494" t="s">
        <v>42</v>
      </c>
      <c r="Y3494" t="s">
        <v>2277</v>
      </c>
      <c r="AA3494" s="1">
        <f t="shared" si="408"/>
        <v>46000</v>
      </c>
      <c r="AB3494" s="2">
        <f t="shared" si="409"/>
        <v>12</v>
      </c>
      <c r="AC3494" s="2">
        <f t="shared" si="410"/>
        <v>2025</v>
      </c>
      <c r="AD3494" s="2" t="str">
        <f>IFERROR(VLOOKUP(A3494,'Aux Área'!$A$4:$B$123,2,0),"-")</f>
        <v>INSPEÇÃO</v>
      </c>
    </row>
    <row r="3495" spans="1:30" x14ac:dyDescent="0.3">
      <c r="A3495" t="s">
        <v>2181</v>
      </c>
      <c r="B3495" t="s">
        <v>4595</v>
      </c>
      <c r="C3495" t="s">
        <v>5904</v>
      </c>
      <c r="D3495" t="s">
        <v>446</v>
      </c>
      <c r="E3495" t="s">
        <v>447</v>
      </c>
      <c r="F3495" t="s">
        <v>2184</v>
      </c>
      <c r="G3495" t="s">
        <v>1135</v>
      </c>
      <c r="H3495" t="s">
        <v>2185</v>
      </c>
      <c r="I3495" t="s">
        <v>2186</v>
      </c>
      <c r="J3495" t="s">
        <v>108</v>
      </c>
      <c r="K3495" t="s">
        <v>109</v>
      </c>
      <c r="L3495" t="s">
        <v>110</v>
      </c>
      <c r="M3495" t="s">
        <v>38</v>
      </c>
      <c r="N3495" t="s">
        <v>668</v>
      </c>
      <c r="O3495" s="23">
        <v>616</v>
      </c>
      <c r="P3495" s="9">
        <v>15.08</v>
      </c>
      <c r="Q3495" t="s">
        <v>40</v>
      </c>
      <c r="R3495">
        <v>41931</v>
      </c>
      <c r="S3495" s="9">
        <v>40.85</v>
      </c>
      <c r="T3495" s="26">
        <v>6.19</v>
      </c>
      <c r="U3495" s="8">
        <v>252.86</v>
      </c>
      <c r="V3495" t="s">
        <v>5905</v>
      </c>
      <c r="W3495" t="s">
        <v>2007</v>
      </c>
      <c r="X3495" t="s">
        <v>42</v>
      </c>
      <c r="Y3495" t="s">
        <v>2188</v>
      </c>
      <c r="AA3495" s="1">
        <f t="shared" si="408"/>
        <v>46000</v>
      </c>
      <c r="AB3495" s="2">
        <f t="shared" si="409"/>
        <v>12</v>
      </c>
      <c r="AC3495" s="2">
        <f t="shared" si="410"/>
        <v>2025</v>
      </c>
      <c r="AD3495" s="2" t="str">
        <f>IFERROR(VLOOKUP(A3495,'Aux Área'!$A$4:$B$123,2,0),"-")</f>
        <v>INSPEÇÃO</v>
      </c>
    </row>
    <row r="3496" spans="1:30" x14ac:dyDescent="0.3">
      <c r="A3496" t="s">
        <v>2461</v>
      </c>
      <c r="B3496" t="s">
        <v>5008</v>
      </c>
      <c r="C3496" t="s">
        <v>5906</v>
      </c>
      <c r="D3496" t="s">
        <v>3285</v>
      </c>
      <c r="E3496" t="s">
        <v>3286</v>
      </c>
      <c r="F3496" t="s">
        <v>3574</v>
      </c>
      <c r="G3496" t="s">
        <v>1135</v>
      </c>
      <c r="H3496" t="s">
        <v>2275</v>
      </c>
      <c r="I3496" t="s">
        <v>1497</v>
      </c>
      <c r="J3496" t="s">
        <v>188</v>
      </c>
      <c r="K3496" t="s">
        <v>189</v>
      </c>
      <c r="L3496" t="s">
        <v>190</v>
      </c>
      <c r="M3496" t="s">
        <v>38</v>
      </c>
      <c r="N3496" t="s">
        <v>39</v>
      </c>
      <c r="O3496" s="23">
        <v>458</v>
      </c>
      <c r="P3496" s="9">
        <v>10.68</v>
      </c>
      <c r="Q3496" t="s">
        <v>40</v>
      </c>
      <c r="R3496">
        <v>25624</v>
      </c>
      <c r="S3496" s="9">
        <v>42.89</v>
      </c>
      <c r="T3496" s="26">
        <v>4.6900000000000004</v>
      </c>
      <c r="U3496" s="8">
        <v>201.15</v>
      </c>
      <c r="V3496" t="s">
        <v>41</v>
      </c>
      <c r="W3496" t="s">
        <v>2276</v>
      </c>
      <c r="X3496" t="s">
        <v>42</v>
      </c>
      <c r="Y3496" t="s">
        <v>2277</v>
      </c>
      <c r="AA3496" s="1">
        <f t="shared" si="408"/>
        <v>46000</v>
      </c>
      <c r="AB3496" s="2">
        <f t="shared" si="409"/>
        <v>12</v>
      </c>
      <c r="AC3496" s="2">
        <f t="shared" si="410"/>
        <v>2025</v>
      </c>
      <c r="AD3496" s="2" t="str">
        <f>IFERROR(VLOOKUP(A3496,'Aux Área'!$A$4:$B$123,2,0),"-")</f>
        <v>INSPEÇÃO</v>
      </c>
    </row>
    <row r="3497" spans="1:30" x14ac:dyDescent="0.3">
      <c r="A3497" t="s">
        <v>2643</v>
      </c>
      <c r="B3497" t="s">
        <v>2307</v>
      </c>
      <c r="C3497" t="s">
        <v>5907</v>
      </c>
      <c r="D3497" t="s">
        <v>4988</v>
      </c>
      <c r="E3497" t="s">
        <v>4989</v>
      </c>
      <c r="F3497" t="s">
        <v>2646</v>
      </c>
      <c r="G3497" t="s">
        <v>1300</v>
      </c>
      <c r="H3497" t="s">
        <v>1301</v>
      </c>
      <c r="I3497" t="s">
        <v>37</v>
      </c>
      <c r="J3497" t="s">
        <v>122</v>
      </c>
      <c r="K3497" t="s">
        <v>123</v>
      </c>
      <c r="L3497" t="s">
        <v>124</v>
      </c>
      <c r="M3497" t="s">
        <v>38</v>
      </c>
      <c r="N3497" t="s">
        <v>39</v>
      </c>
      <c r="O3497" s="10">
        <v>410</v>
      </c>
      <c r="P3497" s="24">
        <v>11.38</v>
      </c>
      <c r="Q3497" t="s">
        <v>40</v>
      </c>
      <c r="R3497">
        <v>38895</v>
      </c>
      <c r="S3497" s="9">
        <v>36.03</v>
      </c>
      <c r="T3497" s="26">
        <v>4.6900000000000004</v>
      </c>
      <c r="U3497" s="8">
        <v>168.99</v>
      </c>
      <c r="V3497" t="s">
        <v>41</v>
      </c>
      <c r="W3497" t="s">
        <v>2276</v>
      </c>
      <c r="X3497" t="s">
        <v>42</v>
      </c>
      <c r="Y3497" t="s">
        <v>2277</v>
      </c>
      <c r="AA3497" s="1">
        <f t="shared" si="408"/>
        <v>46000</v>
      </c>
      <c r="AB3497" s="2">
        <f t="shared" si="409"/>
        <v>12</v>
      </c>
      <c r="AC3497" s="2">
        <f t="shared" si="410"/>
        <v>2025</v>
      </c>
      <c r="AD3497" s="2" t="str">
        <f>IFERROR(VLOOKUP(A3497,'Aux Área'!$A$4:$B$123,2,0),"-")</f>
        <v>INSPEÇÃO</v>
      </c>
    </row>
    <row r="3498" spans="1:30" x14ac:dyDescent="0.3">
      <c r="A3498" t="s">
        <v>3092</v>
      </c>
      <c r="B3498" t="s">
        <v>4774</v>
      </c>
      <c r="C3498" t="s">
        <v>5908</v>
      </c>
      <c r="D3498" t="s">
        <v>5291</v>
      </c>
      <c r="E3498" t="s">
        <v>5292</v>
      </c>
      <c r="F3498" t="s">
        <v>3594</v>
      </c>
      <c r="G3498" t="s">
        <v>1135</v>
      </c>
      <c r="H3498" t="s">
        <v>2275</v>
      </c>
      <c r="I3498" t="s">
        <v>1497</v>
      </c>
      <c r="J3498" t="s">
        <v>231</v>
      </c>
      <c r="K3498" t="s">
        <v>232</v>
      </c>
      <c r="L3498" t="s">
        <v>217</v>
      </c>
      <c r="M3498" t="s">
        <v>38</v>
      </c>
      <c r="N3498" t="s">
        <v>39</v>
      </c>
      <c r="O3498" s="23">
        <v>288</v>
      </c>
      <c r="P3498" s="9">
        <v>10.53</v>
      </c>
      <c r="Q3498" t="s">
        <v>40</v>
      </c>
      <c r="R3498">
        <v>23169</v>
      </c>
      <c r="S3498" s="9">
        <v>27.35</v>
      </c>
      <c r="T3498" s="26">
        <v>4.42</v>
      </c>
      <c r="U3498" s="8">
        <v>120.9</v>
      </c>
      <c r="V3498" t="s">
        <v>5909</v>
      </c>
      <c r="W3498" t="s">
        <v>2276</v>
      </c>
      <c r="X3498" t="s">
        <v>42</v>
      </c>
      <c r="Y3498" t="s">
        <v>2277</v>
      </c>
      <c r="AA3498" s="1">
        <f t="shared" si="408"/>
        <v>46000</v>
      </c>
      <c r="AB3498" s="2">
        <f t="shared" si="409"/>
        <v>12</v>
      </c>
      <c r="AC3498" s="2">
        <f t="shared" si="410"/>
        <v>2025</v>
      </c>
      <c r="AD3498" s="2" t="str">
        <f>IFERROR(VLOOKUP(A3498,'Aux Área'!$A$4:$B$123,2,0),"-")</f>
        <v>INSPEÇÃO</v>
      </c>
    </row>
    <row r="3499" spans="1:30" x14ac:dyDescent="0.3">
      <c r="A3499" t="s">
        <v>2574</v>
      </c>
      <c r="B3499" t="s">
        <v>2575</v>
      </c>
      <c r="C3499" t="s">
        <v>5910</v>
      </c>
      <c r="D3499" t="s">
        <v>2926</v>
      </c>
      <c r="E3499" t="s">
        <v>2927</v>
      </c>
      <c r="F3499" t="s">
        <v>2577</v>
      </c>
      <c r="G3499" t="s">
        <v>659</v>
      </c>
      <c r="H3499" t="s">
        <v>2215</v>
      </c>
      <c r="I3499" t="s">
        <v>667</v>
      </c>
      <c r="J3499" t="s">
        <v>356</v>
      </c>
      <c r="K3499" t="s">
        <v>357</v>
      </c>
      <c r="L3499" t="s">
        <v>124</v>
      </c>
      <c r="M3499" t="s">
        <v>38</v>
      </c>
      <c r="N3499" t="s">
        <v>668</v>
      </c>
      <c r="O3499" s="23">
        <v>56</v>
      </c>
      <c r="P3499" s="9">
        <v>1.95</v>
      </c>
      <c r="Q3499" t="s">
        <v>40</v>
      </c>
      <c r="R3499">
        <v>5079</v>
      </c>
      <c r="S3499" s="9">
        <v>28.73</v>
      </c>
      <c r="T3499" s="26">
        <v>6.2919999999999998</v>
      </c>
      <c r="U3499" s="8">
        <v>180.76</v>
      </c>
      <c r="V3499" t="s">
        <v>5911</v>
      </c>
      <c r="W3499" t="s">
        <v>2007</v>
      </c>
      <c r="X3499" t="s">
        <v>42</v>
      </c>
      <c r="Y3499" t="s">
        <v>1740</v>
      </c>
      <c r="AA3499" s="1">
        <f t="shared" si="408"/>
        <v>46000</v>
      </c>
      <c r="AB3499" s="2">
        <f t="shared" si="409"/>
        <v>12</v>
      </c>
      <c r="AC3499" s="2">
        <f t="shared" si="410"/>
        <v>2025</v>
      </c>
      <c r="AD3499" s="2" t="str">
        <f>IFERROR(VLOOKUP(A3499,'Aux Área'!$A$4:$B$123,2,0),"-")</f>
        <v>APH</v>
      </c>
    </row>
    <row r="3500" spans="1:30" x14ac:dyDescent="0.3">
      <c r="A3500" t="s">
        <v>52</v>
      </c>
      <c r="B3500" t="s">
        <v>1449</v>
      </c>
      <c r="C3500" t="s">
        <v>5912</v>
      </c>
      <c r="D3500" t="s">
        <v>2160</v>
      </c>
      <c r="E3500" t="s">
        <v>2161</v>
      </c>
      <c r="F3500" t="s">
        <v>53</v>
      </c>
      <c r="G3500" t="s">
        <v>1500</v>
      </c>
      <c r="H3500" t="s">
        <v>36</v>
      </c>
      <c r="I3500" t="s">
        <v>37</v>
      </c>
      <c r="J3500" t="s">
        <v>237</v>
      </c>
      <c r="K3500" t="s">
        <v>238</v>
      </c>
      <c r="L3500" t="s">
        <v>110</v>
      </c>
      <c r="M3500" t="s">
        <v>38</v>
      </c>
      <c r="N3500" t="s">
        <v>39</v>
      </c>
      <c r="O3500" s="10">
        <f>R3500-R3491</f>
        <v>137</v>
      </c>
      <c r="P3500" s="24">
        <v>6.74</v>
      </c>
      <c r="Q3500" t="s">
        <v>40</v>
      </c>
      <c r="R3500" s="2">
        <v>39575</v>
      </c>
      <c r="S3500" s="9">
        <v>20.32</v>
      </c>
      <c r="T3500" s="26">
        <v>4.09</v>
      </c>
      <c r="U3500" s="8">
        <v>83.11</v>
      </c>
      <c r="V3500" t="s">
        <v>41</v>
      </c>
      <c r="W3500" t="s">
        <v>2007</v>
      </c>
      <c r="X3500" t="s">
        <v>42</v>
      </c>
      <c r="Y3500" t="s">
        <v>1740</v>
      </c>
      <c r="AA3500" s="1">
        <f t="shared" si="408"/>
        <v>46000</v>
      </c>
      <c r="AB3500" s="2">
        <f t="shared" si="409"/>
        <v>12</v>
      </c>
      <c r="AC3500" s="2">
        <f t="shared" si="410"/>
        <v>2025</v>
      </c>
      <c r="AD3500" s="2" t="str">
        <f>IFERROR(VLOOKUP(A3500,'Aux Área'!$A$4:$B$123,2,0),"-")</f>
        <v>OPERAÇÃO</v>
      </c>
    </row>
    <row r="3501" spans="1:30" x14ac:dyDescent="0.3">
      <c r="A3501" t="s">
        <v>2638</v>
      </c>
      <c r="B3501" t="s">
        <v>4593</v>
      </c>
      <c r="C3501" t="s">
        <v>5913</v>
      </c>
      <c r="D3501" t="s">
        <v>3193</v>
      </c>
      <c r="E3501" t="s">
        <v>3194</v>
      </c>
      <c r="F3501" t="s">
        <v>2641</v>
      </c>
      <c r="G3501" t="s">
        <v>1135</v>
      </c>
      <c r="H3501" t="s">
        <v>2275</v>
      </c>
      <c r="I3501" t="s">
        <v>1497</v>
      </c>
      <c r="J3501" t="s">
        <v>275</v>
      </c>
      <c r="K3501" t="s">
        <v>276</v>
      </c>
      <c r="L3501" t="s">
        <v>124</v>
      </c>
      <c r="M3501" t="s">
        <v>38</v>
      </c>
      <c r="N3501" t="s">
        <v>39</v>
      </c>
      <c r="O3501" s="23">
        <v>419</v>
      </c>
      <c r="P3501" s="9">
        <v>10.45</v>
      </c>
      <c r="Q3501" t="s">
        <v>40</v>
      </c>
      <c r="R3501">
        <v>35848</v>
      </c>
      <c r="S3501" s="9">
        <v>40.1</v>
      </c>
      <c r="T3501" s="26">
        <v>4.49</v>
      </c>
      <c r="U3501" s="8">
        <v>180.05</v>
      </c>
      <c r="V3501" t="s">
        <v>5914</v>
      </c>
      <c r="W3501" t="s">
        <v>2276</v>
      </c>
      <c r="X3501" t="s">
        <v>42</v>
      </c>
      <c r="Y3501" t="s">
        <v>2277</v>
      </c>
      <c r="AA3501" s="1">
        <f t="shared" si="408"/>
        <v>46001</v>
      </c>
      <c r="AB3501" s="2">
        <f t="shared" si="409"/>
        <v>12</v>
      </c>
      <c r="AC3501" s="2">
        <f t="shared" si="410"/>
        <v>2025</v>
      </c>
      <c r="AD3501" s="2" t="str">
        <f>IFERROR(VLOOKUP(A3501,'Aux Área'!$A$4:$B$123,2,0),"-")</f>
        <v>INSPEÇÃO</v>
      </c>
    </row>
    <row r="3502" spans="1:30" x14ac:dyDescent="0.3">
      <c r="A3502" t="s">
        <v>2306</v>
      </c>
      <c r="B3502" t="s">
        <v>4613</v>
      </c>
      <c r="C3502" t="s">
        <v>5915</v>
      </c>
      <c r="D3502" t="s">
        <v>4386</v>
      </c>
      <c r="E3502" t="s">
        <v>4387</v>
      </c>
      <c r="F3502" t="s">
        <v>2309</v>
      </c>
      <c r="G3502" t="s">
        <v>1135</v>
      </c>
      <c r="H3502" t="s">
        <v>2275</v>
      </c>
      <c r="I3502" t="s">
        <v>1497</v>
      </c>
      <c r="J3502" t="s">
        <v>1665</v>
      </c>
      <c r="K3502" t="s">
        <v>1666</v>
      </c>
      <c r="L3502" t="s">
        <v>301</v>
      </c>
      <c r="M3502" t="s">
        <v>38</v>
      </c>
      <c r="N3502" t="s">
        <v>39</v>
      </c>
      <c r="O3502" s="23">
        <v>520</v>
      </c>
      <c r="P3502" s="9">
        <v>10.75</v>
      </c>
      <c r="Q3502" t="s">
        <v>40</v>
      </c>
      <c r="R3502">
        <v>37868</v>
      </c>
      <c r="S3502" s="9">
        <v>48.38</v>
      </c>
      <c r="T3502" s="26">
        <v>4.3899999999999997</v>
      </c>
      <c r="U3502" s="8">
        <v>212.39</v>
      </c>
      <c r="V3502" t="s">
        <v>5916</v>
      </c>
      <c r="W3502" t="s">
        <v>2276</v>
      </c>
      <c r="X3502" t="s">
        <v>42</v>
      </c>
      <c r="Y3502" t="s">
        <v>2277</v>
      </c>
      <c r="AA3502" s="1">
        <f t="shared" si="408"/>
        <v>46001</v>
      </c>
      <c r="AB3502" s="2">
        <f t="shared" si="409"/>
        <v>12</v>
      </c>
      <c r="AC3502" s="2">
        <f t="shared" si="410"/>
        <v>2025</v>
      </c>
      <c r="AD3502" s="2" t="str">
        <f>IFERROR(VLOOKUP(A3502,'Aux Área'!$A$4:$B$123,2,0),"-")</f>
        <v>INSPEÇÃO</v>
      </c>
    </row>
    <row r="3503" spans="1:30" x14ac:dyDescent="0.3">
      <c r="A3503" t="s">
        <v>2278</v>
      </c>
      <c r="B3503" t="s">
        <v>4664</v>
      </c>
      <c r="C3503" t="s">
        <v>5917</v>
      </c>
      <c r="D3503" t="s">
        <v>3310</v>
      </c>
      <c r="E3503" t="s">
        <v>3311</v>
      </c>
      <c r="F3503" t="s">
        <v>2281</v>
      </c>
      <c r="G3503" t="s">
        <v>1135</v>
      </c>
      <c r="H3503" t="s">
        <v>2275</v>
      </c>
      <c r="I3503" t="s">
        <v>1497</v>
      </c>
      <c r="J3503" t="s">
        <v>169</v>
      </c>
      <c r="K3503" t="s">
        <v>170</v>
      </c>
      <c r="L3503" t="s">
        <v>124</v>
      </c>
      <c r="M3503" t="s">
        <v>38</v>
      </c>
      <c r="N3503" t="s">
        <v>39</v>
      </c>
      <c r="O3503" s="23">
        <v>393</v>
      </c>
      <c r="P3503" s="9">
        <v>8.98</v>
      </c>
      <c r="Q3503" t="s">
        <v>40</v>
      </c>
      <c r="R3503">
        <v>45138</v>
      </c>
      <c r="S3503" s="9">
        <v>43.77</v>
      </c>
      <c r="T3503" s="26">
        <v>4.49</v>
      </c>
      <c r="U3503" s="8">
        <v>196.53</v>
      </c>
      <c r="V3503" t="s">
        <v>41</v>
      </c>
      <c r="W3503" t="s">
        <v>2276</v>
      </c>
      <c r="X3503" t="s">
        <v>42</v>
      </c>
      <c r="Y3503" t="s">
        <v>2277</v>
      </c>
      <c r="AA3503" s="1">
        <f t="shared" si="408"/>
        <v>46001</v>
      </c>
      <c r="AB3503" s="2">
        <f t="shared" si="409"/>
        <v>12</v>
      </c>
      <c r="AC3503" s="2">
        <f t="shared" si="410"/>
        <v>2025</v>
      </c>
      <c r="AD3503" s="2" t="str">
        <f>IFERROR(VLOOKUP(A3503,'Aux Área'!$A$4:$B$123,2,0),"-")</f>
        <v>INSPEÇÃO</v>
      </c>
    </row>
    <row r="3504" spans="1:30" x14ac:dyDescent="0.3">
      <c r="A3504" t="s">
        <v>3092</v>
      </c>
      <c r="B3504" t="s">
        <v>4774</v>
      </c>
      <c r="C3504" t="s">
        <v>5918</v>
      </c>
      <c r="D3504" t="s">
        <v>5291</v>
      </c>
      <c r="E3504" t="s">
        <v>5292</v>
      </c>
      <c r="F3504" t="s">
        <v>3594</v>
      </c>
      <c r="G3504" t="s">
        <v>1135</v>
      </c>
      <c r="H3504" t="s">
        <v>2275</v>
      </c>
      <c r="I3504" t="s">
        <v>1497</v>
      </c>
      <c r="J3504" t="s">
        <v>89</v>
      </c>
      <c r="K3504" t="s">
        <v>90</v>
      </c>
      <c r="L3504" t="s">
        <v>91</v>
      </c>
      <c r="M3504" t="s">
        <v>38</v>
      </c>
      <c r="N3504" t="s">
        <v>39</v>
      </c>
      <c r="O3504" s="23">
        <v>430</v>
      </c>
      <c r="P3504" s="9">
        <v>11.29</v>
      </c>
      <c r="Q3504" t="s">
        <v>40</v>
      </c>
      <c r="R3504">
        <v>23599</v>
      </c>
      <c r="S3504" s="9">
        <v>38.08</v>
      </c>
      <c r="T3504" s="26">
        <v>4.6900000000000004</v>
      </c>
      <c r="U3504" s="8">
        <v>178.6</v>
      </c>
      <c r="V3504" t="s">
        <v>5919</v>
      </c>
      <c r="W3504" t="s">
        <v>2276</v>
      </c>
      <c r="X3504" t="s">
        <v>42</v>
      </c>
      <c r="Y3504" t="s">
        <v>2277</v>
      </c>
      <c r="AA3504" s="1">
        <f t="shared" si="408"/>
        <v>46001</v>
      </c>
      <c r="AB3504" s="2">
        <f t="shared" si="409"/>
        <v>12</v>
      </c>
      <c r="AC3504" s="2">
        <f t="shared" si="410"/>
        <v>2025</v>
      </c>
      <c r="AD3504" s="2" t="str">
        <f>IFERROR(VLOOKUP(A3504,'Aux Área'!$A$4:$B$123,2,0),"-")</f>
        <v>INSPEÇÃO</v>
      </c>
    </row>
    <row r="3505" spans="1:30" x14ac:dyDescent="0.3">
      <c r="A3505" t="s">
        <v>2643</v>
      </c>
      <c r="B3505" t="s">
        <v>2307</v>
      </c>
      <c r="C3505" t="s">
        <v>5920</v>
      </c>
      <c r="D3505" t="s">
        <v>3788</v>
      </c>
      <c r="E3505" t="s">
        <v>3789</v>
      </c>
      <c r="F3505" t="s">
        <v>2646</v>
      </c>
      <c r="G3505" t="s">
        <v>1300</v>
      </c>
      <c r="H3505" t="s">
        <v>1301</v>
      </c>
      <c r="I3505" t="s">
        <v>37</v>
      </c>
      <c r="J3505" t="s">
        <v>122</v>
      </c>
      <c r="K3505" t="s">
        <v>123</v>
      </c>
      <c r="L3505" t="s">
        <v>124</v>
      </c>
      <c r="M3505" t="s">
        <v>38</v>
      </c>
      <c r="N3505" t="s">
        <v>39</v>
      </c>
      <c r="O3505" s="23">
        <v>338</v>
      </c>
      <c r="P3505" s="9">
        <v>9.48</v>
      </c>
      <c r="Q3505" t="s">
        <v>40</v>
      </c>
      <c r="R3505">
        <v>39233</v>
      </c>
      <c r="S3505" s="9">
        <v>35.65</v>
      </c>
      <c r="T3505" s="26">
        <v>4.6900000000000004</v>
      </c>
      <c r="U3505" s="8">
        <v>167.19</v>
      </c>
      <c r="V3505" t="s">
        <v>112</v>
      </c>
      <c r="W3505" t="s">
        <v>2276</v>
      </c>
      <c r="X3505" t="s">
        <v>42</v>
      </c>
      <c r="Y3505" t="s">
        <v>2277</v>
      </c>
      <c r="AA3505" s="1">
        <f t="shared" si="408"/>
        <v>46001</v>
      </c>
      <c r="AB3505" s="2">
        <f t="shared" si="409"/>
        <v>12</v>
      </c>
      <c r="AC3505" s="2">
        <f t="shared" si="410"/>
        <v>2025</v>
      </c>
      <c r="AD3505" s="2" t="str">
        <f>IFERROR(VLOOKUP(A3505,'Aux Área'!$A$4:$B$123,2,0),"-")</f>
        <v>INSPEÇÃO</v>
      </c>
    </row>
    <row r="3506" spans="1:30" x14ac:dyDescent="0.3">
      <c r="A3506" t="s">
        <v>52</v>
      </c>
      <c r="B3506" t="s">
        <v>1449</v>
      </c>
      <c r="C3506" t="s">
        <v>5921</v>
      </c>
      <c r="D3506" t="s">
        <v>2160</v>
      </c>
      <c r="E3506" t="s">
        <v>2161</v>
      </c>
      <c r="F3506" t="s">
        <v>53</v>
      </c>
      <c r="G3506" t="s">
        <v>1500</v>
      </c>
      <c r="H3506" t="s">
        <v>36</v>
      </c>
      <c r="I3506" t="s">
        <v>37</v>
      </c>
      <c r="J3506" t="s">
        <v>237</v>
      </c>
      <c r="K3506" t="s">
        <v>238</v>
      </c>
      <c r="L3506" t="s">
        <v>110</v>
      </c>
      <c r="M3506" t="s">
        <v>38</v>
      </c>
      <c r="N3506" t="s">
        <v>39</v>
      </c>
      <c r="O3506" s="10">
        <f>R3506-R3500</f>
        <v>200</v>
      </c>
      <c r="P3506" s="24">
        <v>5.88</v>
      </c>
      <c r="Q3506" t="s">
        <v>40</v>
      </c>
      <c r="R3506">
        <v>39775</v>
      </c>
      <c r="S3506" s="9">
        <v>34</v>
      </c>
      <c r="T3506" s="26">
        <v>4.09</v>
      </c>
      <c r="U3506" s="8">
        <v>139.06</v>
      </c>
      <c r="V3506" t="s">
        <v>41</v>
      </c>
      <c r="W3506" t="s">
        <v>2007</v>
      </c>
      <c r="X3506" t="s">
        <v>42</v>
      </c>
      <c r="Y3506" t="s">
        <v>1740</v>
      </c>
      <c r="AA3506" s="1">
        <f t="shared" si="408"/>
        <v>46001</v>
      </c>
      <c r="AB3506" s="2">
        <f t="shared" si="409"/>
        <v>12</v>
      </c>
      <c r="AC3506" s="2">
        <f t="shared" si="410"/>
        <v>2025</v>
      </c>
      <c r="AD3506" s="2" t="str">
        <f>IFERROR(VLOOKUP(A3506,'Aux Área'!$A$4:$B$123,2,0),"-")</f>
        <v>OPERAÇÃO</v>
      </c>
    </row>
    <row r="3507" spans="1:30" x14ac:dyDescent="0.3">
      <c r="A3507" t="s">
        <v>2260</v>
      </c>
      <c r="B3507" t="s">
        <v>113</v>
      </c>
      <c r="C3507" t="s">
        <v>5922</v>
      </c>
      <c r="D3507" t="s">
        <v>3098</v>
      </c>
      <c r="E3507" t="s">
        <v>3099</v>
      </c>
      <c r="F3507" t="s">
        <v>2262</v>
      </c>
      <c r="G3507" t="s">
        <v>35</v>
      </c>
      <c r="H3507" t="s">
        <v>2263</v>
      </c>
      <c r="I3507" t="s">
        <v>2186</v>
      </c>
      <c r="J3507" t="s">
        <v>1681</v>
      </c>
      <c r="K3507" t="s">
        <v>1682</v>
      </c>
      <c r="L3507" t="s">
        <v>141</v>
      </c>
      <c r="M3507" t="s">
        <v>38</v>
      </c>
      <c r="N3507" t="s">
        <v>668</v>
      </c>
      <c r="O3507" s="23">
        <v>956</v>
      </c>
      <c r="P3507" s="9">
        <v>14.5</v>
      </c>
      <c r="Q3507" t="s">
        <v>40</v>
      </c>
      <c r="R3507">
        <v>36133</v>
      </c>
      <c r="S3507" s="9">
        <v>65.930000000000007</v>
      </c>
      <c r="T3507" s="26">
        <v>6.49</v>
      </c>
      <c r="U3507" s="8">
        <v>427.89</v>
      </c>
      <c r="V3507" t="s">
        <v>41</v>
      </c>
      <c r="W3507" t="s">
        <v>2007</v>
      </c>
      <c r="X3507" t="s">
        <v>42</v>
      </c>
      <c r="Y3507" t="s">
        <v>1740</v>
      </c>
      <c r="AA3507" s="1">
        <f t="shared" si="408"/>
        <v>46001</v>
      </c>
      <c r="AB3507" s="2">
        <f t="shared" si="409"/>
        <v>12</v>
      </c>
      <c r="AC3507" s="2">
        <f t="shared" si="410"/>
        <v>2025</v>
      </c>
      <c r="AD3507" s="2" t="str">
        <f>IFERROR(VLOOKUP(A3507,'Aux Área'!$A$4:$B$123,2,0),"-")</f>
        <v>INSPEÇÃO</v>
      </c>
    </row>
    <row r="3508" spans="1:30" x14ac:dyDescent="0.3">
      <c r="A3508" t="s">
        <v>2282</v>
      </c>
      <c r="B3508" t="s">
        <v>4679</v>
      </c>
      <c r="C3508" t="s">
        <v>5923</v>
      </c>
      <c r="D3508" t="s">
        <v>4124</v>
      </c>
      <c r="E3508" t="s">
        <v>4125</v>
      </c>
      <c r="F3508" t="s">
        <v>2285</v>
      </c>
      <c r="G3508" t="s">
        <v>1135</v>
      </c>
      <c r="H3508" t="s">
        <v>2275</v>
      </c>
      <c r="I3508" t="s">
        <v>1497</v>
      </c>
      <c r="J3508" t="s">
        <v>165</v>
      </c>
      <c r="K3508" t="s">
        <v>166</v>
      </c>
      <c r="L3508" t="s">
        <v>167</v>
      </c>
      <c r="M3508" t="s">
        <v>38</v>
      </c>
      <c r="N3508" t="s">
        <v>39</v>
      </c>
      <c r="O3508" s="23">
        <v>415</v>
      </c>
      <c r="P3508" s="9">
        <v>9.56</v>
      </c>
      <c r="Q3508" t="s">
        <v>40</v>
      </c>
      <c r="R3508">
        <v>38759</v>
      </c>
      <c r="S3508" s="9">
        <v>43.42</v>
      </c>
      <c r="T3508" s="26">
        <v>4.5599999999999996</v>
      </c>
      <c r="U3508" s="8">
        <v>198</v>
      </c>
      <c r="V3508" t="s">
        <v>112</v>
      </c>
      <c r="W3508" t="s">
        <v>2276</v>
      </c>
      <c r="X3508" t="s">
        <v>42</v>
      </c>
      <c r="Y3508" t="s">
        <v>2277</v>
      </c>
      <c r="AA3508" s="1">
        <f t="shared" si="408"/>
        <v>46001</v>
      </c>
      <c r="AB3508" s="2">
        <f t="shared" si="409"/>
        <v>12</v>
      </c>
      <c r="AC3508" s="2">
        <f t="shared" si="410"/>
        <v>2025</v>
      </c>
      <c r="AD3508" s="2" t="str">
        <f>IFERROR(VLOOKUP(A3508,'Aux Área'!$A$4:$B$123,2,0),"-")</f>
        <v>INSPEÇÃO</v>
      </c>
    </row>
    <row r="3509" spans="1:30" x14ac:dyDescent="0.3">
      <c r="A3509" t="s">
        <v>2461</v>
      </c>
      <c r="B3509" t="s">
        <v>5008</v>
      </c>
      <c r="C3509" t="s">
        <v>5924</v>
      </c>
      <c r="D3509" t="s">
        <v>5559</v>
      </c>
      <c r="E3509" t="s">
        <v>5560</v>
      </c>
      <c r="F3509" t="s">
        <v>3574</v>
      </c>
      <c r="G3509" t="s">
        <v>1135</v>
      </c>
      <c r="H3509" t="s">
        <v>2275</v>
      </c>
      <c r="I3509" t="s">
        <v>1497</v>
      </c>
      <c r="J3509" t="s">
        <v>188</v>
      </c>
      <c r="K3509" t="s">
        <v>189</v>
      </c>
      <c r="L3509" t="s">
        <v>190</v>
      </c>
      <c r="M3509" t="s">
        <v>38</v>
      </c>
      <c r="N3509" t="s">
        <v>39</v>
      </c>
      <c r="O3509" s="23">
        <v>484</v>
      </c>
      <c r="P3509" s="9">
        <v>13.22</v>
      </c>
      <c r="Q3509" t="s">
        <v>40</v>
      </c>
      <c r="R3509">
        <v>26108</v>
      </c>
      <c r="S3509" s="9">
        <v>36.619999999999997</v>
      </c>
      <c r="T3509" s="26">
        <v>4.6900000000000004</v>
      </c>
      <c r="U3509" s="8">
        <v>171.75</v>
      </c>
      <c r="V3509" t="s">
        <v>112</v>
      </c>
      <c r="W3509" t="s">
        <v>2276</v>
      </c>
      <c r="X3509" t="s">
        <v>42</v>
      </c>
      <c r="Y3509" t="s">
        <v>2277</v>
      </c>
      <c r="AA3509" s="1">
        <f t="shared" ref="AA3509:AA3545" si="411">DATEVALUE(C3509)</f>
        <v>46001</v>
      </c>
      <c r="AB3509" s="2">
        <f t="shared" ref="AB3509:AB3540" si="412">MONTH(AA3509)</f>
        <v>12</v>
      </c>
      <c r="AC3509" s="2">
        <f t="shared" ref="AC3509:AC3545" si="413">YEAR(AA3509)</f>
        <v>2025</v>
      </c>
      <c r="AD3509" s="2" t="str">
        <f>IFERROR(VLOOKUP(A3509,'Aux Área'!$A$4:$B$123,2,0),"-")</f>
        <v>INSPEÇÃO</v>
      </c>
    </row>
    <row r="3510" spans="1:30" x14ac:dyDescent="0.3">
      <c r="A3510" t="s">
        <v>58</v>
      </c>
      <c r="B3510" t="s">
        <v>250</v>
      </c>
      <c r="C3510" t="s">
        <v>5925</v>
      </c>
      <c r="D3510" t="s">
        <v>87</v>
      </c>
      <c r="E3510" t="s">
        <v>88</v>
      </c>
      <c r="F3510" t="s">
        <v>59</v>
      </c>
      <c r="G3510" t="s">
        <v>1500</v>
      </c>
      <c r="H3510" t="s">
        <v>36</v>
      </c>
      <c r="I3510" t="s">
        <v>37</v>
      </c>
      <c r="J3510" t="s">
        <v>356</v>
      </c>
      <c r="K3510" t="s">
        <v>357</v>
      </c>
      <c r="L3510" t="s">
        <v>124</v>
      </c>
      <c r="M3510" t="s">
        <v>38</v>
      </c>
      <c r="N3510" t="s">
        <v>39</v>
      </c>
      <c r="O3510" s="23">
        <v>235</v>
      </c>
      <c r="P3510" s="9">
        <v>6.26</v>
      </c>
      <c r="Q3510" t="s">
        <v>40</v>
      </c>
      <c r="R3510">
        <v>60083</v>
      </c>
      <c r="S3510" s="9">
        <v>37.549999999999997</v>
      </c>
      <c r="T3510" s="26">
        <v>4.3899999999999997</v>
      </c>
      <c r="U3510" s="8">
        <v>164.86</v>
      </c>
      <c r="V3510" t="s">
        <v>5926</v>
      </c>
      <c r="W3510" t="s">
        <v>2007</v>
      </c>
      <c r="X3510" t="s">
        <v>42</v>
      </c>
      <c r="Y3510" t="s">
        <v>1740</v>
      </c>
      <c r="AA3510" s="1">
        <f t="shared" si="411"/>
        <v>46001</v>
      </c>
      <c r="AB3510" s="2">
        <f t="shared" si="412"/>
        <v>12</v>
      </c>
      <c r="AC3510" s="2">
        <f t="shared" si="413"/>
        <v>2025</v>
      </c>
      <c r="AD3510" s="2" t="str">
        <f>IFERROR(VLOOKUP(A3510,'Aux Área'!$A$4:$B$123,2,0),"-")</f>
        <v>CONSERVA</v>
      </c>
    </row>
    <row r="3511" spans="1:30" x14ac:dyDescent="0.3">
      <c r="A3511" t="s">
        <v>2638</v>
      </c>
      <c r="B3511" t="s">
        <v>4593</v>
      </c>
      <c r="C3511" t="s">
        <v>5927</v>
      </c>
      <c r="D3511" t="s">
        <v>3419</v>
      </c>
      <c r="E3511" t="s">
        <v>3420</v>
      </c>
      <c r="F3511" t="s">
        <v>2641</v>
      </c>
      <c r="G3511" t="s">
        <v>1135</v>
      </c>
      <c r="H3511" t="s">
        <v>2275</v>
      </c>
      <c r="I3511" t="s">
        <v>1497</v>
      </c>
      <c r="J3511" t="s">
        <v>122</v>
      </c>
      <c r="K3511" t="s">
        <v>123</v>
      </c>
      <c r="L3511" t="s">
        <v>124</v>
      </c>
      <c r="M3511" t="s">
        <v>38</v>
      </c>
      <c r="N3511" t="s">
        <v>39</v>
      </c>
      <c r="O3511" s="23">
        <v>356</v>
      </c>
      <c r="P3511" s="9">
        <v>11.54</v>
      </c>
      <c r="Q3511" t="s">
        <v>40</v>
      </c>
      <c r="R3511">
        <v>36204</v>
      </c>
      <c r="S3511" s="9">
        <v>30.84</v>
      </c>
      <c r="T3511" s="26">
        <v>4.6900000000000004</v>
      </c>
      <c r="U3511" s="8">
        <v>144.63999999999999</v>
      </c>
      <c r="V3511" t="s">
        <v>112</v>
      </c>
      <c r="W3511" t="s">
        <v>2276</v>
      </c>
      <c r="X3511" t="s">
        <v>42</v>
      </c>
      <c r="Y3511" t="s">
        <v>2277</v>
      </c>
      <c r="AA3511" s="1">
        <f t="shared" si="411"/>
        <v>46001</v>
      </c>
      <c r="AB3511" s="2">
        <f t="shared" si="412"/>
        <v>12</v>
      </c>
      <c r="AC3511" s="2">
        <f t="shared" si="413"/>
        <v>2025</v>
      </c>
      <c r="AD3511" s="2" t="str">
        <f>IFERROR(VLOOKUP(A3511,'Aux Área'!$A$4:$B$123,2,0),"-")</f>
        <v>INSPEÇÃO</v>
      </c>
    </row>
    <row r="3512" spans="1:30" x14ac:dyDescent="0.3">
      <c r="A3512" t="s">
        <v>5543</v>
      </c>
      <c r="B3512" t="s">
        <v>3093</v>
      </c>
      <c r="C3512" t="s">
        <v>5928</v>
      </c>
      <c r="D3512" t="s">
        <v>391</v>
      </c>
      <c r="E3512" t="s">
        <v>392</v>
      </c>
      <c r="F3512" t="s">
        <v>6207</v>
      </c>
      <c r="G3512" t="s">
        <v>1135</v>
      </c>
      <c r="H3512" t="s">
        <v>5545</v>
      </c>
      <c r="I3512" t="s">
        <v>839</v>
      </c>
      <c r="J3512" t="s">
        <v>370</v>
      </c>
      <c r="K3512" t="s">
        <v>371</v>
      </c>
      <c r="L3512" t="s">
        <v>124</v>
      </c>
      <c r="M3512" t="s">
        <v>38</v>
      </c>
      <c r="N3512" t="s">
        <v>39</v>
      </c>
      <c r="O3512" s="23">
        <v>296</v>
      </c>
      <c r="P3512" s="9">
        <v>8.0500000000000007</v>
      </c>
      <c r="Q3512" t="s">
        <v>40</v>
      </c>
      <c r="R3512">
        <v>2718</v>
      </c>
      <c r="S3512" s="9">
        <v>36.76</v>
      </c>
      <c r="T3512" s="26">
        <v>4.59</v>
      </c>
      <c r="U3512" s="8">
        <v>168.74</v>
      </c>
      <c r="V3512" t="s">
        <v>5929</v>
      </c>
      <c r="W3512" t="s">
        <v>2276</v>
      </c>
      <c r="X3512" t="s">
        <v>42</v>
      </c>
      <c r="Y3512" t="s">
        <v>2277</v>
      </c>
      <c r="AA3512" s="1">
        <f t="shared" si="411"/>
        <v>46001</v>
      </c>
      <c r="AB3512" s="2">
        <f t="shared" si="412"/>
        <v>12</v>
      </c>
      <c r="AC3512" s="2">
        <f t="shared" si="413"/>
        <v>2025</v>
      </c>
      <c r="AD3512" s="2" t="str">
        <f>IFERROR(VLOOKUP(A3512,'Aux Área'!$A$4:$B$123,2,0),"-")</f>
        <v>INSPEÇÃO</v>
      </c>
    </row>
    <row r="3513" spans="1:30" x14ac:dyDescent="0.3">
      <c r="A3513" t="s">
        <v>2472</v>
      </c>
      <c r="B3513" t="s">
        <v>2473</v>
      </c>
      <c r="C3513" t="s">
        <v>5930</v>
      </c>
      <c r="D3513" t="s">
        <v>3068</v>
      </c>
      <c r="E3513" t="s">
        <v>3069</v>
      </c>
      <c r="F3513" t="s">
        <v>2475</v>
      </c>
      <c r="G3513" t="s">
        <v>659</v>
      </c>
      <c r="H3513" t="s">
        <v>2215</v>
      </c>
      <c r="I3513" t="s">
        <v>667</v>
      </c>
      <c r="J3513" t="s">
        <v>215</v>
      </c>
      <c r="K3513" t="s">
        <v>216</v>
      </c>
      <c r="L3513" t="s">
        <v>217</v>
      </c>
      <c r="M3513" t="s">
        <v>38</v>
      </c>
      <c r="N3513" t="s">
        <v>668</v>
      </c>
      <c r="O3513" s="23">
        <v>131</v>
      </c>
      <c r="P3513" s="9">
        <v>5.16</v>
      </c>
      <c r="Q3513" t="s">
        <v>40</v>
      </c>
      <c r="R3513">
        <v>4632</v>
      </c>
      <c r="S3513" s="9">
        <v>25.39</v>
      </c>
      <c r="T3513" s="26">
        <v>6.1989999999999998</v>
      </c>
      <c r="U3513" s="8">
        <v>157.38999999999999</v>
      </c>
      <c r="V3513" t="s">
        <v>41</v>
      </c>
      <c r="W3513" t="s">
        <v>2007</v>
      </c>
      <c r="X3513" t="s">
        <v>42</v>
      </c>
      <c r="Y3513" t="s">
        <v>1740</v>
      </c>
      <c r="AA3513" s="1">
        <f t="shared" si="411"/>
        <v>46001</v>
      </c>
      <c r="AB3513" s="2">
        <f t="shared" si="412"/>
        <v>12</v>
      </c>
      <c r="AC3513" s="2">
        <f t="shared" si="413"/>
        <v>2025</v>
      </c>
      <c r="AD3513" s="2" t="str">
        <f>IFERROR(VLOOKUP(A3513,'Aux Área'!$A$4:$B$123,2,0),"-")</f>
        <v>APH</v>
      </c>
    </row>
    <row r="3514" spans="1:30" x14ac:dyDescent="0.3">
      <c r="A3514" t="s">
        <v>60</v>
      </c>
      <c r="B3514" t="s">
        <v>614</v>
      </c>
      <c r="C3514" t="s">
        <v>5931</v>
      </c>
      <c r="D3514" t="s">
        <v>1206</v>
      </c>
      <c r="E3514" t="s">
        <v>1207</v>
      </c>
      <c r="F3514" t="s">
        <v>61</v>
      </c>
      <c r="G3514" t="s">
        <v>1500</v>
      </c>
      <c r="H3514" t="s">
        <v>36</v>
      </c>
      <c r="I3514" t="s">
        <v>37</v>
      </c>
      <c r="J3514" t="s">
        <v>1665</v>
      </c>
      <c r="K3514" t="s">
        <v>1666</v>
      </c>
      <c r="L3514" t="s">
        <v>301</v>
      </c>
      <c r="M3514" t="s">
        <v>38</v>
      </c>
      <c r="N3514" t="s">
        <v>39</v>
      </c>
      <c r="O3514" s="23">
        <v>328</v>
      </c>
      <c r="P3514" s="9">
        <v>9.99</v>
      </c>
      <c r="Q3514" t="s">
        <v>40</v>
      </c>
      <c r="R3514">
        <v>23768</v>
      </c>
      <c r="S3514" s="9">
        <v>32.840000000000003</v>
      </c>
      <c r="T3514" s="26">
        <v>4.3899999999999997</v>
      </c>
      <c r="U3514" s="8">
        <v>144.16999999999999</v>
      </c>
      <c r="V3514" t="s">
        <v>5932</v>
      </c>
      <c r="W3514" t="s">
        <v>2007</v>
      </c>
      <c r="X3514" t="s">
        <v>42</v>
      </c>
      <c r="Y3514" t="s">
        <v>1740</v>
      </c>
      <c r="AA3514" s="1">
        <f t="shared" si="411"/>
        <v>46001</v>
      </c>
      <c r="AB3514" s="2">
        <f t="shared" si="412"/>
        <v>12</v>
      </c>
      <c r="AC3514" s="2">
        <f t="shared" si="413"/>
        <v>2025</v>
      </c>
      <c r="AD3514" s="2" t="str">
        <f>IFERROR(VLOOKUP(A3514,'Aux Área'!$A$4:$B$123,2,0),"-")</f>
        <v>QSMS</v>
      </c>
    </row>
    <row r="3515" spans="1:30" x14ac:dyDescent="0.3">
      <c r="A3515" t="s">
        <v>66</v>
      </c>
      <c r="B3515" t="s">
        <v>464</v>
      </c>
      <c r="C3515" t="s">
        <v>5933</v>
      </c>
      <c r="D3515" t="s">
        <v>151</v>
      </c>
      <c r="E3515" t="s">
        <v>152</v>
      </c>
      <c r="F3515" t="s">
        <v>67</v>
      </c>
      <c r="G3515" t="s">
        <v>1503</v>
      </c>
      <c r="H3515" t="s">
        <v>36</v>
      </c>
      <c r="I3515" t="s">
        <v>37</v>
      </c>
      <c r="J3515" t="s">
        <v>147</v>
      </c>
      <c r="K3515" t="s">
        <v>148</v>
      </c>
      <c r="L3515" t="s">
        <v>84</v>
      </c>
      <c r="M3515" t="s">
        <v>38</v>
      </c>
      <c r="N3515" t="s">
        <v>39</v>
      </c>
      <c r="O3515" s="23">
        <v>438</v>
      </c>
      <c r="P3515" s="9">
        <v>10.15</v>
      </c>
      <c r="Q3515" t="s">
        <v>40</v>
      </c>
      <c r="R3515">
        <v>15530</v>
      </c>
      <c r="S3515" s="9">
        <v>43.17</v>
      </c>
      <c r="T3515" s="26">
        <v>5.27</v>
      </c>
      <c r="U3515" s="8">
        <v>227.51</v>
      </c>
      <c r="V3515" t="s">
        <v>112</v>
      </c>
      <c r="W3515" t="s">
        <v>2007</v>
      </c>
      <c r="X3515" t="s">
        <v>42</v>
      </c>
      <c r="Y3515" t="s">
        <v>1740</v>
      </c>
      <c r="AA3515" s="1">
        <f t="shared" si="411"/>
        <v>46001</v>
      </c>
      <c r="AB3515" s="2">
        <f t="shared" si="412"/>
        <v>12</v>
      </c>
      <c r="AC3515" s="2">
        <f t="shared" si="413"/>
        <v>2025</v>
      </c>
      <c r="AD3515" s="2" t="str">
        <f>IFERROR(VLOOKUP(A3515,'Aux Área'!$A$4:$B$123,2,0),"-")</f>
        <v>OPERAÇÃO</v>
      </c>
    </row>
    <row r="3516" spans="1:30" x14ac:dyDescent="0.3">
      <c r="A3516" t="s">
        <v>2278</v>
      </c>
      <c r="B3516" t="s">
        <v>4664</v>
      </c>
      <c r="C3516" t="s">
        <v>5934</v>
      </c>
      <c r="D3516" t="s">
        <v>3205</v>
      </c>
      <c r="E3516" t="s">
        <v>3206</v>
      </c>
      <c r="F3516" t="s">
        <v>2281</v>
      </c>
      <c r="G3516" t="s">
        <v>1135</v>
      </c>
      <c r="H3516" t="s">
        <v>2275</v>
      </c>
      <c r="I3516" t="s">
        <v>1497</v>
      </c>
      <c r="J3516" t="s">
        <v>169</v>
      </c>
      <c r="K3516" t="s">
        <v>170</v>
      </c>
      <c r="L3516" t="s">
        <v>124</v>
      </c>
      <c r="M3516" t="s">
        <v>38</v>
      </c>
      <c r="N3516" t="s">
        <v>39</v>
      </c>
      <c r="O3516" s="23">
        <v>295</v>
      </c>
      <c r="P3516" s="9">
        <v>9.27</v>
      </c>
      <c r="Q3516" t="s">
        <v>40</v>
      </c>
      <c r="R3516">
        <v>45433</v>
      </c>
      <c r="S3516" s="9">
        <v>31.82</v>
      </c>
      <c r="T3516" s="26">
        <v>4.49</v>
      </c>
      <c r="U3516" s="8">
        <v>142.87</v>
      </c>
      <c r="V3516" t="s">
        <v>41</v>
      </c>
      <c r="W3516" t="s">
        <v>2276</v>
      </c>
      <c r="X3516" t="s">
        <v>42</v>
      </c>
      <c r="Y3516" t="s">
        <v>2277</v>
      </c>
      <c r="AA3516" s="1">
        <f t="shared" si="411"/>
        <v>46001</v>
      </c>
      <c r="AB3516" s="2">
        <f t="shared" si="412"/>
        <v>12</v>
      </c>
      <c r="AC3516" s="2">
        <f t="shared" si="413"/>
        <v>2025</v>
      </c>
      <c r="AD3516" s="2" t="str">
        <f>IFERROR(VLOOKUP(A3516,'Aux Área'!$A$4:$B$123,2,0),"-")</f>
        <v>INSPEÇÃO</v>
      </c>
    </row>
    <row r="3517" spans="1:30" x14ac:dyDescent="0.3">
      <c r="A3517" t="s">
        <v>2306</v>
      </c>
      <c r="B3517" t="s">
        <v>4613</v>
      </c>
      <c r="C3517" t="s">
        <v>5935</v>
      </c>
      <c r="D3517" t="s">
        <v>3428</v>
      </c>
      <c r="E3517" t="s">
        <v>3429</v>
      </c>
      <c r="F3517" t="s">
        <v>2309</v>
      </c>
      <c r="G3517" t="s">
        <v>1135</v>
      </c>
      <c r="H3517" t="s">
        <v>2275</v>
      </c>
      <c r="I3517" t="s">
        <v>1497</v>
      </c>
      <c r="J3517" t="s">
        <v>89</v>
      </c>
      <c r="K3517" t="s">
        <v>90</v>
      </c>
      <c r="L3517" t="s">
        <v>91</v>
      </c>
      <c r="M3517" t="s">
        <v>38</v>
      </c>
      <c r="N3517" t="s">
        <v>39</v>
      </c>
      <c r="O3517" s="23">
        <v>391</v>
      </c>
      <c r="P3517" s="9">
        <v>10.63</v>
      </c>
      <c r="Q3517" t="s">
        <v>40</v>
      </c>
      <c r="R3517">
        <v>38259</v>
      </c>
      <c r="S3517" s="9">
        <v>36.78</v>
      </c>
      <c r="T3517" s="26">
        <v>4.49</v>
      </c>
      <c r="U3517" s="8">
        <v>165.14</v>
      </c>
      <c r="V3517" t="s">
        <v>5936</v>
      </c>
      <c r="W3517" t="s">
        <v>2276</v>
      </c>
      <c r="X3517" t="s">
        <v>42</v>
      </c>
      <c r="Y3517" t="s">
        <v>2277</v>
      </c>
      <c r="AA3517" s="1">
        <f t="shared" si="411"/>
        <v>46001</v>
      </c>
      <c r="AB3517" s="2">
        <f t="shared" si="412"/>
        <v>12</v>
      </c>
      <c r="AC3517" s="2">
        <f t="shared" si="413"/>
        <v>2025</v>
      </c>
      <c r="AD3517" s="2" t="str">
        <f>IFERROR(VLOOKUP(A3517,'Aux Área'!$A$4:$B$123,2,0),"-")</f>
        <v>INSPEÇÃO</v>
      </c>
    </row>
    <row r="3518" spans="1:30" x14ac:dyDescent="0.3">
      <c r="A3518" t="s">
        <v>1999</v>
      </c>
      <c r="B3518" t="s">
        <v>3016</v>
      </c>
      <c r="C3518" t="s">
        <v>5937</v>
      </c>
      <c r="D3518" t="s">
        <v>1297</v>
      </c>
      <c r="E3518" t="s">
        <v>2221</v>
      </c>
      <c r="F3518" t="s">
        <v>2002</v>
      </c>
      <c r="G3518" t="s">
        <v>659</v>
      </c>
      <c r="H3518" t="s">
        <v>2003</v>
      </c>
      <c r="I3518" t="s">
        <v>667</v>
      </c>
      <c r="J3518" t="s">
        <v>215</v>
      </c>
      <c r="K3518" t="s">
        <v>216</v>
      </c>
      <c r="L3518" t="s">
        <v>217</v>
      </c>
      <c r="M3518" t="s">
        <v>38</v>
      </c>
      <c r="N3518" t="s">
        <v>668</v>
      </c>
      <c r="O3518" s="23">
        <v>594</v>
      </c>
      <c r="P3518" s="9">
        <v>4.34</v>
      </c>
      <c r="Q3518" t="s">
        <v>40</v>
      </c>
      <c r="R3518">
        <v>11013</v>
      </c>
      <c r="S3518" s="9">
        <v>136.94</v>
      </c>
      <c r="T3518" s="26">
        <v>6.19</v>
      </c>
      <c r="U3518" s="8">
        <v>847.66</v>
      </c>
      <c r="V3518" t="s">
        <v>41</v>
      </c>
      <c r="W3518" t="s">
        <v>1985</v>
      </c>
      <c r="X3518" t="s">
        <v>42</v>
      </c>
      <c r="Y3518" t="s">
        <v>1986</v>
      </c>
      <c r="AA3518" s="1">
        <f t="shared" si="411"/>
        <v>46001</v>
      </c>
      <c r="AB3518" s="2">
        <f t="shared" si="412"/>
        <v>12</v>
      </c>
      <c r="AC3518" s="2">
        <f t="shared" si="413"/>
        <v>2025</v>
      </c>
      <c r="AD3518" s="2" t="str">
        <f>IFERROR(VLOOKUP(A3518,'Aux Área'!$A$4:$B$123,2,0),"-")</f>
        <v>PESADOS</v>
      </c>
    </row>
    <row r="3519" spans="1:30" x14ac:dyDescent="0.3">
      <c r="A3519" t="s">
        <v>54</v>
      </c>
      <c r="B3519" t="s">
        <v>319</v>
      </c>
      <c r="C3519" t="s">
        <v>5938</v>
      </c>
      <c r="D3519" t="s">
        <v>1480</v>
      </c>
      <c r="E3519" t="s">
        <v>1481</v>
      </c>
      <c r="F3519" t="s">
        <v>55</v>
      </c>
      <c r="G3519" t="s">
        <v>1500</v>
      </c>
      <c r="H3519" t="s">
        <v>36</v>
      </c>
      <c r="I3519" t="s">
        <v>37</v>
      </c>
      <c r="J3519" t="s">
        <v>1511</v>
      </c>
      <c r="K3519" t="s">
        <v>1512</v>
      </c>
      <c r="L3519" t="s">
        <v>1513</v>
      </c>
      <c r="M3519" t="s">
        <v>1514</v>
      </c>
      <c r="N3519" t="s">
        <v>39</v>
      </c>
      <c r="O3519" s="23">
        <v>370</v>
      </c>
      <c r="P3519" s="9">
        <v>10.51</v>
      </c>
      <c r="Q3519" t="s">
        <v>40</v>
      </c>
      <c r="R3519">
        <v>31548</v>
      </c>
      <c r="S3519" s="9">
        <v>35.21</v>
      </c>
      <c r="T3519" s="26">
        <v>4.29</v>
      </c>
      <c r="U3519" s="8">
        <v>151.05000000000001</v>
      </c>
      <c r="V3519" t="s">
        <v>5939</v>
      </c>
      <c r="W3519" t="s">
        <v>2007</v>
      </c>
      <c r="X3519" t="s">
        <v>42</v>
      </c>
      <c r="Y3519" t="s">
        <v>1740</v>
      </c>
      <c r="AA3519" s="1">
        <f t="shared" si="411"/>
        <v>46001</v>
      </c>
      <c r="AB3519" s="2">
        <f t="shared" si="412"/>
        <v>12</v>
      </c>
      <c r="AC3519" s="2">
        <f t="shared" si="413"/>
        <v>2025</v>
      </c>
      <c r="AD3519" s="2" t="str">
        <f>IFERROR(VLOOKUP(A3519,'Aux Área'!$A$4:$B$123,2,0),"-")</f>
        <v>ENGENHARIA</v>
      </c>
    </row>
    <row r="3520" spans="1:30" x14ac:dyDescent="0.3">
      <c r="A3520" t="s">
        <v>5182</v>
      </c>
      <c r="B3520" t="s">
        <v>5183</v>
      </c>
      <c r="C3520" t="s">
        <v>5940</v>
      </c>
      <c r="D3520" t="s">
        <v>5215</v>
      </c>
      <c r="E3520" t="s">
        <v>5216</v>
      </c>
      <c r="F3520" t="s">
        <v>15238</v>
      </c>
      <c r="G3520" t="s">
        <v>1300</v>
      </c>
      <c r="H3520" t="s">
        <v>1301</v>
      </c>
      <c r="I3520" t="s">
        <v>37</v>
      </c>
      <c r="J3520" t="s">
        <v>370</v>
      </c>
      <c r="K3520" t="s">
        <v>371</v>
      </c>
      <c r="L3520" t="s">
        <v>124</v>
      </c>
      <c r="M3520" t="s">
        <v>38</v>
      </c>
      <c r="N3520" t="s">
        <v>39</v>
      </c>
      <c r="O3520" s="23">
        <v>212</v>
      </c>
      <c r="P3520" s="9">
        <v>5.22</v>
      </c>
      <c r="Q3520" t="s">
        <v>40</v>
      </c>
      <c r="R3520">
        <v>35050</v>
      </c>
      <c r="S3520" s="9">
        <v>40.64</v>
      </c>
      <c r="T3520" s="26">
        <v>4.5910000000000002</v>
      </c>
      <c r="U3520" s="8">
        <v>186.56</v>
      </c>
      <c r="V3520" t="s">
        <v>5941</v>
      </c>
      <c r="W3520" t="s">
        <v>2276</v>
      </c>
      <c r="X3520" t="s">
        <v>42</v>
      </c>
      <c r="Y3520" t="s">
        <v>2277</v>
      </c>
      <c r="AA3520" s="1">
        <f t="shared" si="411"/>
        <v>46001</v>
      </c>
      <c r="AB3520" s="2">
        <f t="shared" si="412"/>
        <v>12</v>
      </c>
      <c r="AC3520" s="2">
        <f t="shared" si="413"/>
        <v>2025</v>
      </c>
      <c r="AD3520" s="2" t="str">
        <f>IFERROR(VLOOKUP(A3520,'Aux Área'!$A$4:$B$123,2,0),"-")</f>
        <v>ENGENHARIA</v>
      </c>
    </row>
    <row r="3521" spans="1:30" x14ac:dyDescent="0.3">
      <c r="A3521" t="s">
        <v>62</v>
      </c>
      <c r="B3521" t="s">
        <v>1455</v>
      </c>
      <c r="C3521" t="s">
        <v>5942</v>
      </c>
      <c r="D3521" t="s">
        <v>158</v>
      </c>
      <c r="E3521" t="s">
        <v>159</v>
      </c>
      <c r="F3521" t="s">
        <v>63</v>
      </c>
      <c r="G3521" t="s">
        <v>1500</v>
      </c>
      <c r="H3521" t="s">
        <v>36</v>
      </c>
      <c r="I3521" t="s">
        <v>37</v>
      </c>
      <c r="J3521" t="s">
        <v>409</v>
      </c>
      <c r="K3521" t="s">
        <v>410</v>
      </c>
      <c r="L3521" t="s">
        <v>141</v>
      </c>
      <c r="M3521" t="s">
        <v>38</v>
      </c>
      <c r="N3521" t="s">
        <v>39</v>
      </c>
      <c r="O3521" s="23">
        <v>13</v>
      </c>
      <c r="P3521" s="9">
        <v>0.35</v>
      </c>
      <c r="Q3521" t="s">
        <v>40</v>
      </c>
      <c r="R3521">
        <v>48763</v>
      </c>
      <c r="S3521" s="9">
        <v>37.28</v>
      </c>
      <c r="T3521" s="26">
        <v>4.29</v>
      </c>
      <c r="U3521" s="8">
        <v>159.93</v>
      </c>
      <c r="V3521" t="s">
        <v>5943</v>
      </c>
      <c r="W3521" t="s">
        <v>2007</v>
      </c>
      <c r="X3521" t="s">
        <v>42</v>
      </c>
      <c r="Y3521" t="s">
        <v>1740</v>
      </c>
      <c r="AA3521" s="1">
        <f t="shared" si="411"/>
        <v>46001</v>
      </c>
      <c r="AB3521" s="2">
        <f t="shared" si="412"/>
        <v>12</v>
      </c>
      <c r="AC3521" s="2">
        <f t="shared" si="413"/>
        <v>2025</v>
      </c>
      <c r="AD3521" s="2" t="str">
        <f>IFERROR(VLOOKUP(A3521,'Aux Área'!$A$4:$B$123,2,0),"-")</f>
        <v>CONSERVA</v>
      </c>
    </row>
    <row r="3522" spans="1:30" x14ac:dyDescent="0.3">
      <c r="A3522" t="s">
        <v>76</v>
      </c>
      <c r="B3522" t="s">
        <v>380</v>
      </c>
      <c r="C3522" t="s">
        <v>5944</v>
      </c>
      <c r="D3522" t="s">
        <v>382</v>
      </c>
      <c r="E3522" t="s">
        <v>383</v>
      </c>
      <c r="F3522" t="s">
        <v>77</v>
      </c>
      <c r="G3522" t="s">
        <v>1500</v>
      </c>
      <c r="H3522" t="s">
        <v>36</v>
      </c>
      <c r="I3522" t="s">
        <v>37</v>
      </c>
      <c r="J3522" t="s">
        <v>1665</v>
      </c>
      <c r="K3522" t="s">
        <v>1666</v>
      </c>
      <c r="L3522" t="s">
        <v>301</v>
      </c>
      <c r="M3522" t="s">
        <v>38</v>
      </c>
      <c r="N3522" t="s">
        <v>39</v>
      </c>
      <c r="O3522" s="23">
        <v>384</v>
      </c>
      <c r="P3522" s="9">
        <v>9.6300000000000008</v>
      </c>
      <c r="Q3522" t="s">
        <v>40</v>
      </c>
      <c r="R3522">
        <v>43655</v>
      </c>
      <c r="S3522" s="9">
        <v>39.86</v>
      </c>
      <c r="T3522" s="26">
        <v>4.3899999999999997</v>
      </c>
      <c r="U3522" s="8">
        <v>174.99</v>
      </c>
      <c r="V3522" t="s">
        <v>5945</v>
      </c>
      <c r="W3522" t="s">
        <v>2007</v>
      </c>
      <c r="X3522" t="s">
        <v>42</v>
      </c>
      <c r="Y3522" t="s">
        <v>1740</v>
      </c>
      <c r="AA3522" s="1">
        <f t="shared" si="411"/>
        <v>46001</v>
      </c>
      <c r="AB3522" s="2">
        <f t="shared" si="412"/>
        <v>12</v>
      </c>
      <c r="AC3522" s="2">
        <f t="shared" si="413"/>
        <v>2025</v>
      </c>
      <c r="AD3522" s="2" t="str">
        <f>IFERROR(VLOOKUP(A3522,'Aux Área'!$A$4:$B$123,2,0),"-")</f>
        <v>QSMS</v>
      </c>
    </row>
    <row r="3523" spans="1:30" x14ac:dyDescent="0.3">
      <c r="A3523" t="s">
        <v>2181</v>
      </c>
      <c r="B3523" t="s">
        <v>4595</v>
      </c>
      <c r="C3523" t="s">
        <v>5946</v>
      </c>
      <c r="D3523" t="s">
        <v>3107</v>
      </c>
      <c r="E3523" t="s">
        <v>3108</v>
      </c>
      <c r="F3523" t="s">
        <v>2184</v>
      </c>
      <c r="G3523" t="s">
        <v>1135</v>
      </c>
      <c r="H3523" t="s">
        <v>2185</v>
      </c>
      <c r="I3523" t="s">
        <v>2186</v>
      </c>
      <c r="J3523" t="s">
        <v>108</v>
      </c>
      <c r="K3523" t="s">
        <v>109</v>
      </c>
      <c r="L3523" t="s">
        <v>110</v>
      </c>
      <c r="M3523" t="s">
        <v>38</v>
      </c>
      <c r="N3523" t="s">
        <v>668</v>
      </c>
      <c r="O3523" s="23">
        <v>858</v>
      </c>
      <c r="P3523" s="9">
        <v>14.31</v>
      </c>
      <c r="Q3523" t="s">
        <v>40</v>
      </c>
      <c r="R3523">
        <v>42789</v>
      </c>
      <c r="S3523" s="9">
        <v>59.95</v>
      </c>
      <c r="T3523" s="26">
        <v>6.19</v>
      </c>
      <c r="U3523" s="8">
        <v>371.09</v>
      </c>
      <c r="V3523" t="s">
        <v>5947</v>
      </c>
      <c r="W3523" t="s">
        <v>2007</v>
      </c>
      <c r="X3523" t="s">
        <v>42</v>
      </c>
      <c r="Y3523" t="s">
        <v>2188</v>
      </c>
      <c r="AA3523" s="1">
        <f t="shared" si="411"/>
        <v>46001</v>
      </c>
      <c r="AB3523" s="2">
        <f t="shared" si="412"/>
        <v>12</v>
      </c>
      <c r="AC3523" s="2">
        <f t="shared" si="413"/>
        <v>2025</v>
      </c>
      <c r="AD3523" s="2" t="str">
        <f>IFERROR(VLOOKUP(A3523,'Aux Área'!$A$4:$B$123,2,0),"-")</f>
        <v>INSPEÇÃO</v>
      </c>
    </row>
    <row r="3524" spans="1:30" x14ac:dyDescent="0.3">
      <c r="A3524" t="s">
        <v>56</v>
      </c>
      <c r="B3524" t="s">
        <v>266</v>
      </c>
      <c r="C3524" t="s">
        <v>5948</v>
      </c>
      <c r="D3524" t="s">
        <v>120</v>
      </c>
      <c r="E3524" t="s">
        <v>121</v>
      </c>
      <c r="F3524" t="s">
        <v>57</v>
      </c>
      <c r="G3524" t="s">
        <v>1500</v>
      </c>
      <c r="H3524" t="s">
        <v>36</v>
      </c>
      <c r="I3524" t="s">
        <v>37</v>
      </c>
      <c r="J3524" t="s">
        <v>1665</v>
      </c>
      <c r="K3524" t="s">
        <v>1666</v>
      </c>
      <c r="L3524" t="s">
        <v>301</v>
      </c>
      <c r="M3524" t="s">
        <v>38</v>
      </c>
      <c r="N3524" t="s">
        <v>39</v>
      </c>
      <c r="O3524" s="23">
        <v>394</v>
      </c>
      <c r="P3524" s="9">
        <v>11.09</v>
      </c>
      <c r="Q3524" t="s">
        <v>40</v>
      </c>
      <c r="R3524">
        <v>34125</v>
      </c>
      <c r="S3524" s="9">
        <v>35.54</v>
      </c>
      <c r="T3524" s="26">
        <v>4.3899999999999997</v>
      </c>
      <c r="U3524" s="8">
        <v>156.02000000000001</v>
      </c>
      <c r="V3524" t="s">
        <v>5949</v>
      </c>
      <c r="W3524" t="s">
        <v>2007</v>
      </c>
      <c r="X3524" t="s">
        <v>42</v>
      </c>
      <c r="Y3524" t="s">
        <v>1740</v>
      </c>
      <c r="AA3524" s="1">
        <f t="shared" si="411"/>
        <v>46001</v>
      </c>
      <c r="AB3524" s="2">
        <f t="shared" si="412"/>
        <v>12</v>
      </c>
      <c r="AC3524" s="2">
        <f t="shared" si="413"/>
        <v>2025</v>
      </c>
      <c r="AD3524" s="2" t="str">
        <f>IFERROR(VLOOKUP(A3524,'Aux Área'!$A$4:$B$123,2,0),"-")</f>
        <v>CONSERVA</v>
      </c>
    </row>
    <row r="3525" spans="1:30" x14ac:dyDescent="0.3">
      <c r="A3525" t="s">
        <v>60</v>
      </c>
      <c r="B3525" t="s">
        <v>614</v>
      </c>
      <c r="C3525" t="s">
        <v>5950</v>
      </c>
      <c r="D3525" t="s">
        <v>1206</v>
      </c>
      <c r="E3525" t="s">
        <v>1207</v>
      </c>
      <c r="F3525" t="s">
        <v>61</v>
      </c>
      <c r="G3525" t="s">
        <v>1500</v>
      </c>
      <c r="H3525" t="s">
        <v>36</v>
      </c>
      <c r="I3525" t="s">
        <v>37</v>
      </c>
      <c r="J3525" t="s">
        <v>275</v>
      </c>
      <c r="K3525" t="s">
        <v>276</v>
      </c>
      <c r="L3525" t="s">
        <v>124</v>
      </c>
      <c r="M3525" t="s">
        <v>38</v>
      </c>
      <c r="N3525" t="s">
        <v>39</v>
      </c>
      <c r="O3525" s="23">
        <v>145</v>
      </c>
      <c r="P3525" s="9">
        <v>7.08</v>
      </c>
      <c r="Q3525" t="s">
        <v>40</v>
      </c>
      <c r="R3525">
        <v>23913</v>
      </c>
      <c r="S3525" s="9">
        <v>20.49</v>
      </c>
      <c r="T3525" s="26">
        <v>4.49</v>
      </c>
      <c r="U3525" s="8">
        <v>92</v>
      </c>
      <c r="V3525" t="s">
        <v>5949</v>
      </c>
      <c r="W3525" t="s">
        <v>2007</v>
      </c>
      <c r="X3525" t="s">
        <v>42</v>
      </c>
      <c r="Y3525" t="s">
        <v>1740</v>
      </c>
      <c r="AA3525" s="1">
        <f t="shared" si="411"/>
        <v>46001</v>
      </c>
      <c r="AB3525" s="2">
        <f t="shared" si="412"/>
        <v>12</v>
      </c>
      <c r="AC3525" s="2">
        <f t="shared" si="413"/>
        <v>2025</v>
      </c>
      <c r="AD3525" s="2" t="str">
        <f>IFERROR(VLOOKUP(A3525,'Aux Área'!$A$4:$B$123,2,0),"-")</f>
        <v>QSMS</v>
      </c>
    </row>
    <row r="3526" spans="1:30" x14ac:dyDescent="0.3">
      <c r="A3526" t="s">
        <v>2009</v>
      </c>
      <c r="B3526" t="s">
        <v>143</v>
      </c>
      <c r="C3526" t="s">
        <v>5951</v>
      </c>
      <c r="D3526" t="s">
        <v>1841</v>
      </c>
      <c r="E3526" t="s">
        <v>1842</v>
      </c>
      <c r="F3526" t="s">
        <v>653</v>
      </c>
      <c r="G3526" t="s">
        <v>659</v>
      </c>
      <c r="H3526" t="s">
        <v>706</v>
      </c>
      <c r="I3526" t="s">
        <v>667</v>
      </c>
      <c r="J3526" t="s">
        <v>122</v>
      </c>
      <c r="K3526" t="s">
        <v>123</v>
      </c>
      <c r="L3526" t="s">
        <v>124</v>
      </c>
      <c r="M3526" t="s">
        <v>38</v>
      </c>
      <c r="N3526" t="s">
        <v>707</v>
      </c>
      <c r="O3526" s="23">
        <v>0</v>
      </c>
      <c r="P3526" s="9">
        <v>0</v>
      </c>
      <c r="Q3526" t="s">
        <v>40</v>
      </c>
      <c r="R3526">
        <v>0</v>
      </c>
      <c r="S3526" s="9">
        <v>20</v>
      </c>
      <c r="T3526" s="26">
        <v>6.39</v>
      </c>
      <c r="U3526" s="8">
        <v>127.8</v>
      </c>
      <c r="V3526" t="s">
        <v>41</v>
      </c>
      <c r="W3526" t="s">
        <v>652</v>
      </c>
      <c r="X3526" t="s">
        <v>42</v>
      </c>
      <c r="Y3526" t="s">
        <v>653</v>
      </c>
      <c r="AA3526" s="1">
        <f t="shared" si="411"/>
        <v>46001</v>
      </c>
      <c r="AB3526" s="2">
        <f t="shared" si="412"/>
        <v>12</v>
      </c>
      <c r="AC3526" s="2">
        <f t="shared" si="413"/>
        <v>2025</v>
      </c>
      <c r="AD3526" s="2" t="str">
        <f>IFERROR(VLOOKUP(A3526,'Aux Área'!$A$4:$B$123,2,0),"-")</f>
        <v>SÃO PEDRO</v>
      </c>
    </row>
    <row r="3527" spans="1:30" x14ac:dyDescent="0.3">
      <c r="A3527" t="s">
        <v>3092</v>
      </c>
      <c r="B3527" t="s">
        <v>4774</v>
      </c>
      <c r="C3527" t="s">
        <v>5952</v>
      </c>
      <c r="D3527" t="s">
        <v>3410</v>
      </c>
      <c r="E3527" t="s">
        <v>3411</v>
      </c>
      <c r="F3527" t="s">
        <v>3594</v>
      </c>
      <c r="G3527" t="s">
        <v>1135</v>
      </c>
      <c r="H3527" t="s">
        <v>2275</v>
      </c>
      <c r="I3527" t="s">
        <v>1497</v>
      </c>
      <c r="J3527" t="s">
        <v>231</v>
      </c>
      <c r="K3527" t="s">
        <v>232</v>
      </c>
      <c r="L3527" t="s">
        <v>217</v>
      </c>
      <c r="M3527" t="s">
        <v>38</v>
      </c>
      <c r="N3527" t="s">
        <v>39</v>
      </c>
      <c r="O3527" s="23">
        <v>489</v>
      </c>
      <c r="P3527" s="9">
        <v>9.74</v>
      </c>
      <c r="Q3527" t="s">
        <v>40</v>
      </c>
      <c r="R3527">
        <v>24088</v>
      </c>
      <c r="S3527" s="9">
        <v>50.22</v>
      </c>
      <c r="T3527" s="26">
        <v>4.42</v>
      </c>
      <c r="U3527" s="8">
        <v>221.98</v>
      </c>
      <c r="V3527" t="s">
        <v>5953</v>
      </c>
      <c r="W3527" t="s">
        <v>2276</v>
      </c>
      <c r="X3527" t="s">
        <v>42</v>
      </c>
      <c r="Y3527" t="s">
        <v>2277</v>
      </c>
      <c r="AA3527" s="1">
        <f t="shared" si="411"/>
        <v>46001</v>
      </c>
      <c r="AB3527" s="2">
        <f t="shared" si="412"/>
        <v>12</v>
      </c>
      <c r="AC3527" s="2">
        <f t="shared" si="413"/>
        <v>2025</v>
      </c>
      <c r="AD3527" s="2" t="str">
        <f>IFERROR(VLOOKUP(A3527,'Aux Área'!$A$4:$B$123,2,0),"-")</f>
        <v>INSPEÇÃO</v>
      </c>
    </row>
    <row r="3528" spans="1:30" x14ac:dyDescent="0.3">
      <c r="A3528" t="s">
        <v>2318</v>
      </c>
      <c r="B3528" t="s">
        <v>2733</v>
      </c>
      <c r="C3528" t="s">
        <v>5954</v>
      </c>
      <c r="D3528" t="s">
        <v>3205</v>
      </c>
      <c r="E3528" t="s">
        <v>3206</v>
      </c>
      <c r="F3528" t="s">
        <v>4203</v>
      </c>
      <c r="G3528" t="s">
        <v>1135</v>
      </c>
      <c r="H3528" t="s">
        <v>2185</v>
      </c>
      <c r="I3528" t="s">
        <v>2186</v>
      </c>
      <c r="J3528" t="s">
        <v>175</v>
      </c>
      <c r="K3528" t="s">
        <v>176</v>
      </c>
      <c r="L3528" t="s">
        <v>177</v>
      </c>
      <c r="M3528" t="s">
        <v>38</v>
      </c>
      <c r="N3528" t="s">
        <v>668</v>
      </c>
      <c r="O3528" s="23">
        <v>985</v>
      </c>
      <c r="P3528" s="9">
        <v>14.28</v>
      </c>
      <c r="Q3528" t="s">
        <v>40</v>
      </c>
      <c r="R3528">
        <v>36373</v>
      </c>
      <c r="S3528" s="9">
        <v>69</v>
      </c>
      <c r="T3528" s="26">
        <v>6.19</v>
      </c>
      <c r="U3528" s="8">
        <v>427.14</v>
      </c>
      <c r="V3528" t="s">
        <v>112</v>
      </c>
      <c r="W3528" t="s">
        <v>2007</v>
      </c>
      <c r="X3528" t="s">
        <v>42</v>
      </c>
      <c r="Y3528" t="s">
        <v>2188</v>
      </c>
      <c r="AA3528" s="1">
        <f t="shared" si="411"/>
        <v>46001</v>
      </c>
      <c r="AB3528" s="2">
        <f t="shared" si="412"/>
        <v>12</v>
      </c>
      <c r="AC3528" s="2">
        <f t="shared" si="413"/>
        <v>2025</v>
      </c>
      <c r="AD3528" s="2" t="str">
        <f>IFERROR(VLOOKUP(A3528,'Aux Área'!$A$4:$B$123,2,0),"-")</f>
        <v>INSPEÇÃO</v>
      </c>
    </row>
    <row r="3529" spans="1:30" x14ac:dyDescent="0.3">
      <c r="A3529" t="s">
        <v>2643</v>
      </c>
      <c r="B3529" t="s">
        <v>2307</v>
      </c>
      <c r="C3529" t="s">
        <v>5955</v>
      </c>
      <c r="D3529" t="s">
        <v>4988</v>
      </c>
      <c r="E3529" t="s">
        <v>4989</v>
      </c>
      <c r="F3529" t="s">
        <v>2646</v>
      </c>
      <c r="G3529" t="s">
        <v>1300</v>
      </c>
      <c r="H3529" t="s">
        <v>1301</v>
      </c>
      <c r="I3529" t="s">
        <v>37</v>
      </c>
      <c r="J3529" t="s">
        <v>122</v>
      </c>
      <c r="K3529" t="s">
        <v>123</v>
      </c>
      <c r="L3529" t="s">
        <v>124</v>
      </c>
      <c r="M3529" t="s">
        <v>38</v>
      </c>
      <c r="N3529" t="s">
        <v>39</v>
      </c>
      <c r="O3529" s="23">
        <v>478</v>
      </c>
      <c r="P3529" s="9">
        <v>10.85</v>
      </c>
      <c r="Q3529" t="s">
        <v>40</v>
      </c>
      <c r="R3529">
        <v>39711</v>
      </c>
      <c r="S3529" s="9">
        <v>44.07</v>
      </c>
      <c r="T3529" s="26">
        <v>4.6900000000000004</v>
      </c>
      <c r="U3529" s="8">
        <v>206.68</v>
      </c>
      <c r="V3529" t="s">
        <v>246</v>
      </c>
      <c r="W3529" t="s">
        <v>2276</v>
      </c>
      <c r="X3529" t="s">
        <v>42</v>
      </c>
      <c r="Y3529" t="s">
        <v>2277</v>
      </c>
      <c r="AA3529" s="1">
        <f t="shared" si="411"/>
        <v>46001</v>
      </c>
      <c r="AB3529" s="2">
        <f t="shared" si="412"/>
        <v>12</v>
      </c>
      <c r="AC3529" s="2">
        <f t="shared" si="413"/>
        <v>2025</v>
      </c>
      <c r="AD3529" s="2" t="str">
        <f>IFERROR(VLOOKUP(A3529,'Aux Área'!$A$4:$B$123,2,0),"-")</f>
        <v>INSPEÇÃO</v>
      </c>
    </row>
    <row r="3530" spans="1:30" x14ac:dyDescent="0.3">
      <c r="A3530" t="s">
        <v>52</v>
      </c>
      <c r="B3530" t="s">
        <v>1449</v>
      </c>
      <c r="C3530" t="s">
        <v>5956</v>
      </c>
      <c r="D3530" t="s">
        <v>3149</v>
      </c>
      <c r="E3530" t="s">
        <v>3150</v>
      </c>
      <c r="F3530" t="s">
        <v>53</v>
      </c>
      <c r="G3530" t="s">
        <v>1500</v>
      </c>
      <c r="H3530" t="s">
        <v>36</v>
      </c>
      <c r="I3530" t="s">
        <v>37</v>
      </c>
      <c r="J3530" t="s">
        <v>275</v>
      </c>
      <c r="K3530" t="s">
        <v>276</v>
      </c>
      <c r="L3530" t="s">
        <v>124</v>
      </c>
      <c r="M3530" t="s">
        <v>38</v>
      </c>
      <c r="N3530" t="s">
        <v>39</v>
      </c>
      <c r="O3530" s="23">
        <v>349</v>
      </c>
      <c r="P3530" s="9">
        <v>9.31</v>
      </c>
      <c r="Q3530" t="s">
        <v>40</v>
      </c>
      <c r="R3530">
        <v>40124</v>
      </c>
      <c r="S3530" s="9">
        <v>37.479999999999997</v>
      </c>
      <c r="T3530" s="26">
        <v>4.49</v>
      </c>
      <c r="U3530" s="8">
        <v>168.29</v>
      </c>
      <c r="V3530" t="s">
        <v>5957</v>
      </c>
      <c r="W3530" t="s">
        <v>2007</v>
      </c>
      <c r="X3530" t="s">
        <v>42</v>
      </c>
      <c r="Y3530" t="s">
        <v>1740</v>
      </c>
      <c r="AA3530" s="1">
        <f t="shared" si="411"/>
        <v>46001</v>
      </c>
      <c r="AB3530" s="2">
        <f t="shared" si="412"/>
        <v>12</v>
      </c>
      <c r="AC3530" s="2">
        <f t="shared" si="413"/>
        <v>2025</v>
      </c>
      <c r="AD3530" s="2" t="str">
        <f>IFERROR(VLOOKUP(A3530,'Aux Área'!$A$4:$B$123,2,0),"-")</f>
        <v>OPERAÇÃO</v>
      </c>
    </row>
    <row r="3531" spans="1:30" x14ac:dyDescent="0.3">
      <c r="A3531" t="s">
        <v>64</v>
      </c>
      <c r="B3531" t="s">
        <v>332</v>
      </c>
      <c r="C3531" t="s">
        <v>5958</v>
      </c>
      <c r="D3531" t="s">
        <v>127</v>
      </c>
      <c r="E3531" t="s">
        <v>128</v>
      </c>
      <c r="F3531" t="s">
        <v>65</v>
      </c>
      <c r="G3531" t="s">
        <v>1500</v>
      </c>
      <c r="H3531" t="s">
        <v>36</v>
      </c>
      <c r="I3531" t="s">
        <v>37</v>
      </c>
      <c r="J3531" t="s">
        <v>165</v>
      </c>
      <c r="K3531" t="s">
        <v>166</v>
      </c>
      <c r="L3531" t="s">
        <v>167</v>
      </c>
      <c r="M3531" t="s">
        <v>38</v>
      </c>
      <c r="N3531" t="s">
        <v>39</v>
      </c>
      <c r="O3531" s="23">
        <v>402</v>
      </c>
      <c r="P3531" s="9">
        <v>10.38</v>
      </c>
      <c r="Q3531" t="s">
        <v>40</v>
      </c>
      <c r="R3531">
        <v>35254</v>
      </c>
      <c r="S3531" s="9">
        <v>38.72</v>
      </c>
      <c r="T3531" s="26">
        <v>4.5609999999999999</v>
      </c>
      <c r="U3531" s="8">
        <v>176.6</v>
      </c>
      <c r="V3531" t="s">
        <v>112</v>
      </c>
      <c r="W3531" t="s">
        <v>2007</v>
      </c>
      <c r="X3531" t="s">
        <v>42</v>
      </c>
      <c r="Y3531" t="s">
        <v>1740</v>
      </c>
      <c r="AA3531" s="1">
        <f t="shared" si="411"/>
        <v>46001</v>
      </c>
      <c r="AB3531" s="2">
        <f t="shared" si="412"/>
        <v>12</v>
      </c>
      <c r="AC3531" s="2">
        <f t="shared" si="413"/>
        <v>2025</v>
      </c>
      <c r="AD3531" s="2" t="str">
        <f>IFERROR(VLOOKUP(A3531,'Aux Área'!$A$4:$B$123,2,0),"-")</f>
        <v>ENGENHARIA</v>
      </c>
    </row>
    <row r="3532" spans="1:30" x14ac:dyDescent="0.3">
      <c r="A3532" t="s">
        <v>44</v>
      </c>
      <c r="B3532" t="s">
        <v>478</v>
      </c>
      <c r="C3532" t="s">
        <v>5959</v>
      </c>
      <c r="D3532" t="s">
        <v>2082</v>
      </c>
      <c r="E3532" t="s">
        <v>2083</v>
      </c>
      <c r="F3532" t="s">
        <v>45</v>
      </c>
      <c r="G3532" t="s">
        <v>1500</v>
      </c>
      <c r="H3532" t="s">
        <v>36</v>
      </c>
      <c r="I3532" t="s">
        <v>37</v>
      </c>
      <c r="J3532" t="s">
        <v>231</v>
      </c>
      <c r="K3532" t="s">
        <v>232</v>
      </c>
      <c r="L3532" t="s">
        <v>217</v>
      </c>
      <c r="M3532" t="s">
        <v>38</v>
      </c>
      <c r="N3532" t="s">
        <v>39</v>
      </c>
      <c r="O3532" s="23">
        <v>370</v>
      </c>
      <c r="P3532" s="9">
        <v>10.130000000000001</v>
      </c>
      <c r="Q3532" t="s">
        <v>40</v>
      </c>
      <c r="R3532">
        <v>16289</v>
      </c>
      <c r="S3532" s="9">
        <v>36.53</v>
      </c>
      <c r="T3532" s="26">
        <v>4.5209999999999999</v>
      </c>
      <c r="U3532" s="8">
        <v>165.14</v>
      </c>
      <c r="V3532" t="s">
        <v>5960</v>
      </c>
      <c r="W3532" t="s">
        <v>2007</v>
      </c>
      <c r="X3532" t="s">
        <v>42</v>
      </c>
      <c r="Y3532" t="s">
        <v>1740</v>
      </c>
      <c r="AA3532" s="1">
        <f t="shared" si="411"/>
        <v>46001</v>
      </c>
      <c r="AB3532" s="2">
        <f t="shared" si="412"/>
        <v>12</v>
      </c>
      <c r="AC3532" s="2">
        <f t="shared" si="413"/>
        <v>2025</v>
      </c>
      <c r="AD3532" s="2" t="str">
        <f>IFERROR(VLOOKUP(A3532,'Aux Área'!$A$4:$B$123,2,0),"-")</f>
        <v>OPERAÇÃO</v>
      </c>
    </row>
    <row r="3533" spans="1:30" x14ac:dyDescent="0.3">
      <c r="A3533" t="s">
        <v>1945</v>
      </c>
      <c r="B3533" t="s">
        <v>2124</v>
      </c>
      <c r="C3533" t="s">
        <v>5961</v>
      </c>
      <c r="D3533" t="s">
        <v>1802</v>
      </c>
      <c r="E3533" t="s">
        <v>1803</v>
      </c>
      <c r="F3533" t="s">
        <v>653</v>
      </c>
      <c r="G3533" t="s">
        <v>1495</v>
      </c>
      <c r="H3533" t="s">
        <v>1804</v>
      </c>
      <c r="I3533" t="s">
        <v>1497</v>
      </c>
      <c r="J3533" t="s">
        <v>241</v>
      </c>
      <c r="K3533" t="s">
        <v>242</v>
      </c>
      <c r="L3533" t="s">
        <v>110</v>
      </c>
      <c r="M3533" t="s">
        <v>38</v>
      </c>
      <c r="N3533" t="s">
        <v>668</v>
      </c>
      <c r="O3533" s="23">
        <v>0</v>
      </c>
      <c r="P3533" s="9">
        <v>0</v>
      </c>
      <c r="Q3533" t="s">
        <v>40</v>
      </c>
      <c r="R3533">
        <v>0</v>
      </c>
      <c r="S3533" s="9">
        <v>131.16</v>
      </c>
      <c r="T3533" s="26">
        <v>5.89</v>
      </c>
      <c r="U3533" s="8">
        <v>772.5</v>
      </c>
      <c r="V3533" t="s">
        <v>41</v>
      </c>
      <c r="W3533" t="s">
        <v>652</v>
      </c>
      <c r="X3533" t="s">
        <v>42</v>
      </c>
      <c r="Y3533" t="s">
        <v>653</v>
      </c>
      <c r="AA3533" s="1">
        <f t="shared" si="411"/>
        <v>46001</v>
      </c>
      <c r="AB3533" s="2">
        <f t="shared" si="412"/>
        <v>12</v>
      </c>
      <c r="AC3533" s="2">
        <f t="shared" si="413"/>
        <v>2025</v>
      </c>
      <c r="AD3533" s="2" t="str">
        <f>IFERROR(VLOOKUP(A3533,'Aux Área'!$A$4:$B$123,2,0),"-")</f>
        <v>SÃO PEDRO</v>
      </c>
    </row>
    <row r="3534" spans="1:30" x14ac:dyDescent="0.3">
      <c r="A3534" t="s">
        <v>2278</v>
      </c>
      <c r="B3534" t="s">
        <v>4664</v>
      </c>
      <c r="C3534" t="s">
        <v>5962</v>
      </c>
      <c r="D3534" t="s">
        <v>3205</v>
      </c>
      <c r="E3534" t="s">
        <v>3206</v>
      </c>
      <c r="F3534" t="s">
        <v>2281</v>
      </c>
      <c r="G3534" t="s">
        <v>1135</v>
      </c>
      <c r="H3534" t="s">
        <v>2275</v>
      </c>
      <c r="I3534" t="s">
        <v>1497</v>
      </c>
      <c r="J3534" t="s">
        <v>165</v>
      </c>
      <c r="K3534" t="s">
        <v>166</v>
      </c>
      <c r="L3534" t="s">
        <v>167</v>
      </c>
      <c r="M3534" t="s">
        <v>38</v>
      </c>
      <c r="N3534" t="s">
        <v>39</v>
      </c>
      <c r="O3534" s="23">
        <v>261</v>
      </c>
      <c r="P3534" s="9">
        <v>8.52</v>
      </c>
      <c r="Q3534" t="s">
        <v>40</v>
      </c>
      <c r="R3534">
        <v>45694</v>
      </c>
      <c r="S3534" s="9">
        <v>30.65</v>
      </c>
      <c r="T3534" s="26">
        <v>4.5599999999999996</v>
      </c>
      <c r="U3534" s="8">
        <v>139.76</v>
      </c>
      <c r="V3534" t="s">
        <v>112</v>
      </c>
      <c r="W3534" t="s">
        <v>2276</v>
      </c>
      <c r="X3534" t="s">
        <v>42</v>
      </c>
      <c r="Y3534" t="s">
        <v>2277</v>
      </c>
      <c r="AA3534" s="1">
        <f t="shared" si="411"/>
        <v>46001</v>
      </c>
      <c r="AB3534" s="2">
        <f t="shared" si="412"/>
        <v>12</v>
      </c>
      <c r="AC3534" s="2">
        <f t="shared" si="413"/>
        <v>2025</v>
      </c>
      <c r="AD3534" s="2" t="str">
        <f>IFERROR(VLOOKUP(A3534,'Aux Área'!$A$4:$B$123,2,0),"-")</f>
        <v>INSPEÇÃO</v>
      </c>
    </row>
    <row r="3535" spans="1:30" x14ac:dyDescent="0.3">
      <c r="A3535" t="s">
        <v>2650</v>
      </c>
      <c r="B3535" t="s">
        <v>2651</v>
      </c>
      <c r="C3535" t="s">
        <v>5963</v>
      </c>
      <c r="D3535" t="s">
        <v>2944</v>
      </c>
      <c r="E3535" t="s">
        <v>2945</v>
      </c>
      <c r="F3535" t="s">
        <v>3615</v>
      </c>
      <c r="G3535" t="s">
        <v>1300</v>
      </c>
      <c r="H3535" t="s">
        <v>2635</v>
      </c>
      <c r="I3535" t="s">
        <v>37</v>
      </c>
      <c r="J3535" t="s">
        <v>1072</v>
      </c>
      <c r="K3535" t="s">
        <v>1073</v>
      </c>
      <c r="L3535" t="s">
        <v>84</v>
      </c>
      <c r="M3535" t="s">
        <v>38</v>
      </c>
      <c r="N3535" t="s">
        <v>39</v>
      </c>
      <c r="O3535" s="23">
        <v>458</v>
      </c>
      <c r="P3535" s="9">
        <v>21.16</v>
      </c>
      <c r="Q3535" t="s">
        <v>40</v>
      </c>
      <c r="R3535">
        <v>7847</v>
      </c>
      <c r="S3535" s="9">
        <v>21.64</v>
      </c>
      <c r="T3535" s="26">
        <v>4.8710000000000004</v>
      </c>
      <c r="U3535" s="8">
        <v>105.41</v>
      </c>
      <c r="V3535" t="s">
        <v>41</v>
      </c>
      <c r="W3535" t="s">
        <v>2276</v>
      </c>
      <c r="X3535" t="s">
        <v>42</v>
      </c>
      <c r="Y3535" t="s">
        <v>1740</v>
      </c>
      <c r="AA3535" s="1">
        <f t="shared" si="411"/>
        <v>46001</v>
      </c>
      <c r="AB3535" s="2">
        <f t="shared" si="412"/>
        <v>12</v>
      </c>
      <c r="AC3535" s="2">
        <f t="shared" si="413"/>
        <v>2025</v>
      </c>
      <c r="AD3535" s="2" t="str">
        <f>IFERROR(VLOOKUP(A3535,'Aux Área'!$A$4:$B$123,2,0),"-")</f>
        <v>TI</v>
      </c>
    </row>
    <row r="3536" spans="1:30" x14ac:dyDescent="0.3">
      <c r="A3536" t="s">
        <v>2306</v>
      </c>
      <c r="B3536" t="s">
        <v>4613</v>
      </c>
      <c r="C3536" t="s">
        <v>5964</v>
      </c>
      <c r="D3536" t="s">
        <v>3428</v>
      </c>
      <c r="E3536" t="s">
        <v>3429</v>
      </c>
      <c r="F3536" t="s">
        <v>2309</v>
      </c>
      <c r="G3536" t="s">
        <v>1135</v>
      </c>
      <c r="H3536" t="s">
        <v>2275</v>
      </c>
      <c r="I3536" t="s">
        <v>1497</v>
      </c>
      <c r="J3536" t="s">
        <v>1665</v>
      </c>
      <c r="K3536" t="s">
        <v>1666</v>
      </c>
      <c r="L3536" t="s">
        <v>301</v>
      </c>
      <c r="M3536" t="s">
        <v>38</v>
      </c>
      <c r="N3536" t="s">
        <v>39</v>
      </c>
      <c r="O3536" s="23">
        <v>339</v>
      </c>
      <c r="P3536" s="9">
        <v>9.89</v>
      </c>
      <c r="Q3536" t="s">
        <v>40</v>
      </c>
      <c r="R3536">
        <v>38598</v>
      </c>
      <c r="S3536" s="9">
        <v>34.28</v>
      </c>
      <c r="T3536" s="26">
        <v>4.3899999999999997</v>
      </c>
      <c r="U3536" s="8">
        <v>150.49</v>
      </c>
      <c r="V3536" t="s">
        <v>5965</v>
      </c>
      <c r="W3536" t="s">
        <v>2276</v>
      </c>
      <c r="X3536" t="s">
        <v>42</v>
      </c>
      <c r="Y3536" t="s">
        <v>2277</v>
      </c>
      <c r="AA3536" s="1">
        <f t="shared" si="411"/>
        <v>46001</v>
      </c>
      <c r="AB3536" s="2">
        <f t="shared" si="412"/>
        <v>12</v>
      </c>
      <c r="AC3536" s="2">
        <f t="shared" si="413"/>
        <v>2025</v>
      </c>
      <c r="AD3536" s="2" t="str">
        <f>IFERROR(VLOOKUP(A3536,'Aux Área'!$A$4:$B$123,2,0),"-")</f>
        <v>INSPEÇÃO</v>
      </c>
    </row>
    <row r="3537" spans="1:30" x14ac:dyDescent="0.3">
      <c r="A3537" t="s">
        <v>60</v>
      </c>
      <c r="B3537" t="s">
        <v>614</v>
      </c>
      <c r="C3537" t="s">
        <v>5966</v>
      </c>
      <c r="D3537" t="s">
        <v>1206</v>
      </c>
      <c r="E3537" t="s">
        <v>1207</v>
      </c>
      <c r="F3537" t="s">
        <v>61</v>
      </c>
      <c r="G3537" t="s">
        <v>1500</v>
      </c>
      <c r="H3537" t="s">
        <v>36</v>
      </c>
      <c r="I3537" t="s">
        <v>37</v>
      </c>
      <c r="J3537" t="s">
        <v>228</v>
      </c>
      <c r="K3537" t="s">
        <v>229</v>
      </c>
      <c r="L3537" t="s">
        <v>207</v>
      </c>
      <c r="M3537" t="s">
        <v>38</v>
      </c>
      <c r="N3537" t="s">
        <v>39</v>
      </c>
      <c r="O3537" s="23">
        <v>247</v>
      </c>
      <c r="P3537" s="9">
        <v>10.18</v>
      </c>
      <c r="Q3537" t="s">
        <v>40</v>
      </c>
      <c r="R3537">
        <v>24160</v>
      </c>
      <c r="S3537" s="9">
        <v>24.27</v>
      </c>
      <c r="T3537" s="26">
        <v>4.59</v>
      </c>
      <c r="U3537" s="8">
        <v>111.4</v>
      </c>
      <c r="V3537" t="s">
        <v>41</v>
      </c>
      <c r="W3537" t="s">
        <v>2007</v>
      </c>
      <c r="X3537" t="s">
        <v>42</v>
      </c>
      <c r="Y3537" t="s">
        <v>1740</v>
      </c>
      <c r="AA3537" s="1">
        <f t="shared" si="411"/>
        <v>46001</v>
      </c>
      <c r="AB3537" s="2">
        <f t="shared" si="412"/>
        <v>12</v>
      </c>
      <c r="AC3537" s="2">
        <f t="shared" si="413"/>
        <v>2025</v>
      </c>
      <c r="AD3537" s="2" t="str">
        <f>IFERROR(VLOOKUP(A3537,'Aux Área'!$A$4:$B$123,2,0),"-")</f>
        <v>QSMS</v>
      </c>
    </row>
    <row r="3538" spans="1:30" x14ac:dyDescent="0.3">
      <c r="A3538" t="s">
        <v>2638</v>
      </c>
      <c r="B3538" t="s">
        <v>4593</v>
      </c>
      <c r="C3538" t="s">
        <v>5967</v>
      </c>
      <c r="D3538" t="s">
        <v>3419</v>
      </c>
      <c r="E3538" t="s">
        <v>3420</v>
      </c>
      <c r="F3538" t="s">
        <v>2641</v>
      </c>
      <c r="G3538" t="s">
        <v>1135</v>
      </c>
      <c r="H3538" t="s">
        <v>2275</v>
      </c>
      <c r="I3538" t="s">
        <v>1497</v>
      </c>
      <c r="J3538" t="s">
        <v>275</v>
      </c>
      <c r="K3538" t="s">
        <v>276</v>
      </c>
      <c r="L3538" t="s">
        <v>124</v>
      </c>
      <c r="M3538" t="s">
        <v>38</v>
      </c>
      <c r="N3538" t="s">
        <v>39</v>
      </c>
      <c r="O3538" s="23">
        <v>312</v>
      </c>
      <c r="P3538" s="9">
        <v>7.7</v>
      </c>
      <c r="Q3538" t="s">
        <v>40</v>
      </c>
      <c r="R3538">
        <v>36516</v>
      </c>
      <c r="S3538" s="9">
        <v>40.54</v>
      </c>
      <c r="T3538" s="26">
        <v>4.49</v>
      </c>
      <c r="U3538" s="8">
        <v>182.02</v>
      </c>
      <c r="V3538" t="s">
        <v>5968</v>
      </c>
      <c r="W3538" t="s">
        <v>2276</v>
      </c>
      <c r="X3538" t="s">
        <v>42</v>
      </c>
      <c r="Y3538" t="s">
        <v>2277</v>
      </c>
      <c r="AA3538" s="1">
        <f t="shared" si="411"/>
        <v>46001</v>
      </c>
      <c r="AB3538" s="2">
        <f t="shared" si="412"/>
        <v>12</v>
      </c>
      <c r="AC3538" s="2">
        <f t="shared" si="413"/>
        <v>2025</v>
      </c>
      <c r="AD3538" s="2" t="str">
        <f>IFERROR(VLOOKUP(A3538,'Aux Área'!$A$4:$B$123,2,0),"-")</f>
        <v>INSPEÇÃO</v>
      </c>
    </row>
    <row r="3539" spans="1:30" x14ac:dyDescent="0.3">
      <c r="A3539" t="s">
        <v>2461</v>
      </c>
      <c r="B3539" t="s">
        <v>5008</v>
      </c>
      <c r="C3539" t="s">
        <v>5969</v>
      </c>
      <c r="D3539" t="s">
        <v>3135</v>
      </c>
      <c r="E3539" t="s">
        <v>3136</v>
      </c>
      <c r="F3539" t="s">
        <v>3574</v>
      </c>
      <c r="G3539" t="s">
        <v>1135</v>
      </c>
      <c r="H3539" t="s">
        <v>2275</v>
      </c>
      <c r="I3539" t="s">
        <v>1497</v>
      </c>
      <c r="J3539" t="s">
        <v>188</v>
      </c>
      <c r="K3539" t="s">
        <v>189</v>
      </c>
      <c r="L3539" t="s">
        <v>190</v>
      </c>
      <c r="M3539" t="s">
        <v>38</v>
      </c>
      <c r="N3539" t="s">
        <v>39</v>
      </c>
      <c r="O3539" s="23">
        <v>492</v>
      </c>
      <c r="P3539" s="9">
        <v>11.35</v>
      </c>
      <c r="Q3539" t="s">
        <v>40</v>
      </c>
      <c r="R3539">
        <v>26600</v>
      </c>
      <c r="S3539" s="9">
        <v>43.35</v>
      </c>
      <c r="T3539" s="26">
        <v>4.6900000000000004</v>
      </c>
      <c r="U3539" s="8">
        <v>203.31</v>
      </c>
      <c r="V3539" t="s">
        <v>41</v>
      </c>
      <c r="W3539" t="s">
        <v>2276</v>
      </c>
      <c r="X3539" t="s">
        <v>42</v>
      </c>
      <c r="Y3539" t="s">
        <v>2277</v>
      </c>
      <c r="AA3539" s="1">
        <f t="shared" si="411"/>
        <v>46001</v>
      </c>
      <c r="AB3539" s="2">
        <f t="shared" si="412"/>
        <v>12</v>
      </c>
      <c r="AC3539" s="2">
        <f t="shared" si="413"/>
        <v>2025</v>
      </c>
      <c r="AD3539" s="2" t="str">
        <f>IFERROR(VLOOKUP(A3539,'Aux Área'!$A$4:$B$123,2,0),"-")</f>
        <v>INSPEÇÃO</v>
      </c>
    </row>
    <row r="3540" spans="1:30" x14ac:dyDescent="0.3">
      <c r="A3540" t="s">
        <v>2494</v>
      </c>
      <c r="B3540" t="s">
        <v>2495</v>
      </c>
      <c r="C3540" t="s">
        <v>5970</v>
      </c>
      <c r="D3540" t="s">
        <v>3702</v>
      </c>
      <c r="E3540" t="s">
        <v>3703</v>
      </c>
      <c r="F3540" t="s">
        <v>2497</v>
      </c>
      <c r="G3540" t="s">
        <v>659</v>
      </c>
      <c r="H3540" t="s">
        <v>2215</v>
      </c>
      <c r="I3540" t="s">
        <v>667</v>
      </c>
      <c r="J3540" t="s">
        <v>241</v>
      </c>
      <c r="K3540" t="s">
        <v>242</v>
      </c>
      <c r="L3540" t="s">
        <v>110</v>
      </c>
      <c r="M3540" t="s">
        <v>38</v>
      </c>
      <c r="N3540" t="s">
        <v>668</v>
      </c>
      <c r="O3540" s="23">
        <v>136</v>
      </c>
      <c r="P3540" s="9">
        <v>4.6399999999999997</v>
      </c>
      <c r="Q3540" t="s">
        <v>40</v>
      </c>
      <c r="R3540">
        <v>6593</v>
      </c>
      <c r="S3540" s="9">
        <v>29.3</v>
      </c>
      <c r="T3540" s="26">
        <v>5.89</v>
      </c>
      <c r="U3540" s="8">
        <v>172.59</v>
      </c>
      <c r="V3540" t="s">
        <v>41</v>
      </c>
      <c r="W3540" t="s">
        <v>2007</v>
      </c>
      <c r="X3540" t="s">
        <v>42</v>
      </c>
      <c r="Y3540" t="s">
        <v>1740</v>
      </c>
      <c r="AA3540" s="1">
        <f t="shared" si="411"/>
        <v>46001</v>
      </c>
      <c r="AB3540" s="2">
        <f t="shared" si="412"/>
        <v>12</v>
      </c>
      <c r="AC3540" s="2">
        <f t="shared" si="413"/>
        <v>2025</v>
      </c>
      <c r="AD3540" s="2" t="str">
        <f>IFERROR(VLOOKUP(A3540,'Aux Área'!$A$4:$B$123,2,0),"-")</f>
        <v>APH</v>
      </c>
    </row>
    <row r="3541" spans="1:30" x14ac:dyDescent="0.3">
      <c r="A3541" t="s">
        <v>2282</v>
      </c>
      <c r="B3541" t="s">
        <v>4679</v>
      </c>
      <c r="C3541" t="s">
        <v>5971</v>
      </c>
      <c r="D3541" t="s">
        <v>3162</v>
      </c>
      <c r="E3541" t="s">
        <v>3163</v>
      </c>
      <c r="F3541" t="s">
        <v>2285</v>
      </c>
      <c r="G3541" t="s">
        <v>1135</v>
      </c>
      <c r="H3541" t="s">
        <v>2275</v>
      </c>
      <c r="I3541" t="s">
        <v>1497</v>
      </c>
      <c r="J3541" t="s">
        <v>165</v>
      </c>
      <c r="K3541" t="s">
        <v>166</v>
      </c>
      <c r="L3541" t="s">
        <v>167</v>
      </c>
      <c r="M3541" t="s">
        <v>38</v>
      </c>
      <c r="N3541" t="s">
        <v>39</v>
      </c>
      <c r="O3541" s="23">
        <v>364</v>
      </c>
      <c r="P3541" s="9">
        <v>8.51</v>
      </c>
      <c r="Q3541" t="s">
        <v>40</v>
      </c>
      <c r="R3541">
        <v>39123</v>
      </c>
      <c r="S3541" s="9">
        <v>42.76</v>
      </c>
      <c r="T3541" s="26">
        <v>4.5609999999999999</v>
      </c>
      <c r="U3541" s="8">
        <v>195.02</v>
      </c>
      <c r="V3541" t="s">
        <v>112</v>
      </c>
      <c r="W3541" t="s">
        <v>2276</v>
      </c>
      <c r="X3541" t="s">
        <v>42</v>
      </c>
      <c r="Y3541" t="s">
        <v>2277</v>
      </c>
      <c r="AA3541" s="1">
        <f t="shared" si="411"/>
        <v>46001</v>
      </c>
      <c r="AB3541" s="2">
        <f t="shared" ref="AB3541:AB3545" si="414">MONTH(AA3541)</f>
        <v>12</v>
      </c>
      <c r="AC3541" s="2">
        <f t="shared" si="413"/>
        <v>2025</v>
      </c>
      <c r="AD3541" s="2" t="str">
        <f>IFERROR(VLOOKUP(A3541,'Aux Área'!$A$4:$B$123,2,0),"-")</f>
        <v>INSPEÇÃO</v>
      </c>
    </row>
    <row r="3542" spans="1:30" x14ac:dyDescent="0.3">
      <c r="A3542" t="s">
        <v>2260</v>
      </c>
      <c r="B3542" t="s">
        <v>113</v>
      </c>
      <c r="C3542" t="s">
        <v>5972</v>
      </c>
      <c r="D3542" t="s">
        <v>4423</v>
      </c>
      <c r="E3542" t="s">
        <v>4424</v>
      </c>
      <c r="F3542" t="s">
        <v>2262</v>
      </c>
      <c r="G3542" t="s">
        <v>35</v>
      </c>
      <c r="H3542" t="s">
        <v>2263</v>
      </c>
      <c r="I3542" t="s">
        <v>2186</v>
      </c>
      <c r="J3542" t="s">
        <v>1681</v>
      </c>
      <c r="K3542" t="s">
        <v>1682</v>
      </c>
      <c r="L3542" t="s">
        <v>141</v>
      </c>
      <c r="M3542" t="s">
        <v>38</v>
      </c>
      <c r="N3542" t="s">
        <v>668</v>
      </c>
      <c r="O3542" s="23">
        <v>538</v>
      </c>
      <c r="P3542" s="9">
        <v>13.39</v>
      </c>
      <c r="Q3542" t="s">
        <v>40</v>
      </c>
      <c r="R3542">
        <v>36671</v>
      </c>
      <c r="S3542" s="9">
        <v>40.17</v>
      </c>
      <c r="T3542" s="26">
        <v>6.49</v>
      </c>
      <c r="U3542" s="8">
        <v>260.69</v>
      </c>
      <c r="V3542" t="s">
        <v>41</v>
      </c>
      <c r="W3542" t="s">
        <v>2007</v>
      </c>
      <c r="X3542" t="s">
        <v>42</v>
      </c>
      <c r="Y3542" t="s">
        <v>1740</v>
      </c>
      <c r="AA3542" s="1">
        <f t="shared" si="411"/>
        <v>46001</v>
      </c>
      <c r="AB3542" s="2">
        <f t="shared" si="414"/>
        <v>12</v>
      </c>
      <c r="AC3542" s="2">
        <f t="shared" si="413"/>
        <v>2025</v>
      </c>
      <c r="AD3542" s="2" t="str">
        <f>IFERROR(VLOOKUP(A3542,'Aux Área'!$A$4:$B$123,2,0),"-")</f>
        <v>INSPEÇÃO</v>
      </c>
    </row>
    <row r="3543" spans="1:30" x14ac:dyDescent="0.3">
      <c r="A3543" t="s">
        <v>1069</v>
      </c>
      <c r="B3543" t="s">
        <v>1516</v>
      </c>
      <c r="C3543" t="s">
        <v>5973</v>
      </c>
      <c r="D3543" t="s">
        <v>102</v>
      </c>
      <c r="E3543" t="s">
        <v>816</v>
      </c>
      <c r="F3543" t="s">
        <v>1071</v>
      </c>
      <c r="G3543" t="s">
        <v>1500</v>
      </c>
      <c r="H3543" t="s">
        <v>36</v>
      </c>
      <c r="I3543" t="s">
        <v>37</v>
      </c>
      <c r="J3543" t="s">
        <v>199</v>
      </c>
      <c r="K3543" t="s">
        <v>200</v>
      </c>
      <c r="L3543" t="s">
        <v>84</v>
      </c>
      <c r="M3543" t="s">
        <v>38</v>
      </c>
      <c r="N3543" t="s">
        <v>39</v>
      </c>
      <c r="O3543" s="23">
        <v>319</v>
      </c>
      <c r="P3543" s="9">
        <v>7.81</v>
      </c>
      <c r="Q3543" t="s">
        <v>40</v>
      </c>
      <c r="R3543">
        <v>13591</v>
      </c>
      <c r="S3543" s="9">
        <v>40.869999999999997</v>
      </c>
      <c r="T3543" s="26">
        <v>5.27</v>
      </c>
      <c r="U3543" s="8">
        <v>215.38</v>
      </c>
      <c r="V3543" t="s">
        <v>41</v>
      </c>
      <c r="W3543" t="s">
        <v>2007</v>
      </c>
      <c r="X3543" t="s">
        <v>42</v>
      </c>
      <c r="Y3543" t="s">
        <v>1740</v>
      </c>
      <c r="AA3543" s="1">
        <f t="shared" si="411"/>
        <v>46001</v>
      </c>
      <c r="AB3543" s="2">
        <f t="shared" si="414"/>
        <v>12</v>
      </c>
      <c r="AC3543" s="2">
        <f t="shared" si="413"/>
        <v>2025</v>
      </c>
      <c r="AD3543" s="2" t="str">
        <f>IFERROR(VLOOKUP(A3543,'Aux Área'!$A$4:$B$123,2,0),"-")</f>
        <v>FACILITIES</v>
      </c>
    </row>
    <row r="3544" spans="1:30" x14ac:dyDescent="0.3">
      <c r="A3544" t="s">
        <v>5182</v>
      </c>
      <c r="B3544" t="s">
        <v>5183</v>
      </c>
      <c r="C3544" t="s">
        <v>5974</v>
      </c>
      <c r="D3544" t="s">
        <v>5215</v>
      </c>
      <c r="E3544" t="s">
        <v>5216</v>
      </c>
      <c r="F3544" t="s">
        <v>15238</v>
      </c>
      <c r="G3544" t="s">
        <v>1300</v>
      </c>
      <c r="H3544" t="s">
        <v>1301</v>
      </c>
      <c r="I3544" t="s">
        <v>37</v>
      </c>
      <c r="J3544" t="s">
        <v>370</v>
      </c>
      <c r="K3544" t="s">
        <v>371</v>
      </c>
      <c r="L3544" t="s">
        <v>124</v>
      </c>
      <c r="M3544" t="s">
        <v>38</v>
      </c>
      <c r="N3544" t="s">
        <v>39</v>
      </c>
      <c r="O3544" s="23">
        <v>308</v>
      </c>
      <c r="P3544" s="9">
        <v>6.51</v>
      </c>
      <c r="Q3544" t="s">
        <v>40</v>
      </c>
      <c r="R3544">
        <v>35358</v>
      </c>
      <c r="S3544" s="9">
        <v>47.32</v>
      </c>
      <c r="T3544" s="26">
        <v>4.59</v>
      </c>
      <c r="U3544" s="8">
        <v>217.2</v>
      </c>
      <c r="V3544" t="s">
        <v>5975</v>
      </c>
      <c r="W3544" t="s">
        <v>2276</v>
      </c>
      <c r="X3544" t="s">
        <v>42</v>
      </c>
      <c r="Y3544" t="s">
        <v>2277</v>
      </c>
      <c r="AA3544" s="1">
        <f t="shared" si="411"/>
        <v>46001</v>
      </c>
      <c r="AB3544" s="2">
        <f t="shared" si="414"/>
        <v>12</v>
      </c>
      <c r="AC3544" s="2">
        <f t="shared" si="413"/>
        <v>2025</v>
      </c>
      <c r="AD3544" s="2" t="str">
        <f>IFERROR(VLOOKUP(A3544,'Aux Área'!$A$4:$B$123,2,0),"-")</f>
        <v>ENGENHARIA</v>
      </c>
    </row>
    <row r="3545" spans="1:30" x14ac:dyDescent="0.3">
      <c r="A3545" t="s">
        <v>2041</v>
      </c>
      <c r="B3545" t="s">
        <v>2042</v>
      </c>
      <c r="C3545" t="s">
        <v>5976</v>
      </c>
      <c r="D3545" t="s">
        <v>1297</v>
      </c>
      <c r="E3545" t="s">
        <v>2221</v>
      </c>
      <c r="F3545" t="s">
        <v>2044</v>
      </c>
      <c r="G3545" t="s">
        <v>659</v>
      </c>
      <c r="H3545" t="s">
        <v>1996</v>
      </c>
      <c r="I3545" t="s">
        <v>1997</v>
      </c>
      <c r="J3545" t="s">
        <v>231</v>
      </c>
      <c r="K3545" t="s">
        <v>232</v>
      </c>
      <c r="L3545" t="s">
        <v>217</v>
      </c>
      <c r="M3545" t="s">
        <v>38</v>
      </c>
      <c r="N3545" t="s">
        <v>668</v>
      </c>
      <c r="O3545" s="23">
        <v>155</v>
      </c>
      <c r="P3545" s="9">
        <v>5.17</v>
      </c>
      <c r="Q3545" t="s">
        <v>40</v>
      </c>
      <c r="R3545">
        <v>13002</v>
      </c>
      <c r="S3545" s="9">
        <v>30</v>
      </c>
      <c r="T3545" s="26">
        <v>5.9909999999999997</v>
      </c>
      <c r="U3545" s="8">
        <v>179.74</v>
      </c>
      <c r="V3545" t="s">
        <v>5977</v>
      </c>
      <c r="W3545" t="s">
        <v>1985</v>
      </c>
      <c r="X3545" t="s">
        <v>42</v>
      </c>
      <c r="Y3545" t="s">
        <v>1986</v>
      </c>
      <c r="AA3545" s="1">
        <f t="shared" si="411"/>
        <v>46001</v>
      </c>
      <c r="AB3545" s="2">
        <f t="shared" si="414"/>
        <v>12</v>
      </c>
      <c r="AC3545" s="2">
        <f t="shared" si="413"/>
        <v>2025</v>
      </c>
      <c r="AD3545" s="2" t="str">
        <f>IFERROR(VLOOKUP(A3545,'Aux Área'!$A$4:$B$123,2,0),"-")</f>
        <v>PESADOS</v>
      </c>
    </row>
    <row r="3546" spans="1:30" x14ac:dyDescent="0.3">
      <c r="A3546" t="s">
        <v>2041</v>
      </c>
      <c r="C3546" t="s">
        <v>5976</v>
      </c>
      <c r="F3546" t="s">
        <v>2044</v>
      </c>
      <c r="K3546" t="s">
        <v>232</v>
      </c>
      <c r="N3546" t="s">
        <v>15690</v>
      </c>
      <c r="O3546" t="s">
        <v>15244</v>
      </c>
      <c r="P3546" s="9" t="s">
        <v>15244</v>
      </c>
      <c r="Q3546" t="s">
        <v>40</v>
      </c>
      <c r="R3546" t="s">
        <v>15244</v>
      </c>
      <c r="S3546">
        <v>3.78</v>
      </c>
      <c r="U3546" s="8">
        <v>12.49</v>
      </c>
      <c r="X3546" t="s">
        <v>42</v>
      </c>
      <c r="Y3546" t="s">
        <v>1986</v>
      </c>
      <c r="AA3546" s="1">
        <f>IFERROR(DATEVALUE(C3546),"-")</f>
        <v>46001</v>
      </c>
      <c r="AB3546" s="2">
        <f>IFERROR(MONTH(AA3546),"-")</f>
        <v>12</v>
      </c>
      <c r="AC3546" s="2">
        <f>IFERROR(YEAR(AA3546),"-")</f>
        <v>2025</v>
      </c>
      <c r="AD3546" s="2" t="str">
        <f>IFERROR(VLOOKUP(A3546,'Aux Área'!$A$4:$B$123,2,0),"-")</f>
        <v>PESADOS</v>
      </c>
    </row>
    <row r="3547" spans="1:30" x14ac:dyDescent="0.3">
      <c r="A3547" t="s">
        <v>2632</v>
      </c>
      <c r="B3547" t="s">
        <v>2633</v>
      </c>
      <c r="C3547" t="s">
        <v>5978</v>
      </c>
      <c r="D3547" t="s">
        <v>2944</v>
      </c>
      <c r="E3547" t="s">
        <v>2945</v>
      </c>
      <c r="F3547" t="s">
        <v>5979</v>
      </c>
      <c r="G3547" t="s">
        <v>1300</v>
      </c>
      <c r="H3547" t="s">
        <v>2635</v>
      </c>
      <c r="I3547" t="s">
        <v>37</v>
      </c>
      <c r="J3547" t="s">
        <v>1072</v>
      </c>
      <c r="K3547" t="s">
        <v>1073</v>
      </c>
      <c r="L3547" t="s">
        <v>84</v>
      </c>
      <c r="M3547" t="s">
        <v>38</v>
      </c>
      <c r="N3547" t="s">
        <v>39</v>
      </c>
      <c r="O3547" s="23">
        <v>192</v>
      </c>
      <c r="P3547" s="9">
        <v>4.2699999999999996</v>
      </c>
      <c r="Q3547" t="s">
        <v>40</v>
      </c>
      <c r="R3547">
        <v>1020</v>
      </c>
      <c r="S3547" s="9">
        <v>44.95</v>
      </c>
      <c r="T3547" s="26">
        <v>4.87</v>
      </c>
      <c r="U3547" s="8">
        <v>218.92</v>
      </c>
      <c r="V3547" t="s">
        <v>41</v>
      </c>
      <c r="W3547" t="s">
        <v>2007</v>
      </c>
      <c r="X3547" t="s">
        <v>42</v>
      </c>
      <c r="Y3547" t="s">
        <v>1740</v>
      </c>
      <c r="AA3547" s="1">
        <f t="shared" ref="AA3547:AA3565" si="415">DATEVALUE(C3547)</f>
        <v>46001</v>
      </c>
      <c r="AB3547" s="2">
        <f t="shared" ref="AB3547:AB3565" si="416">MONTH(AA3547)</f>
        <v>12</v>
      </c>
      <c r="AC3547" s="2">
        <f t="shared" ref="AC3547:AC3565" si="417">YEAR(AA3547)</f>
        <v>2025</v>
      </c>
      <c r="AD3547" s="2" t="str">
        <f>IFERROR(VLOOKUP(A3547,'Aux Área'!$A$4:$B$123,2,0),"-")</f>
        <v>TI</v>
      </c>
    </row>
    <row r="3548" spans="1:30" x14ac:dyDescent="0.3">
      <c r="A3548" t="s">
        <v>3092</v>
      </c>
      <c r="B3548" t="s">
        <v>4774</v>
      </c>
      <c r="C3548" t="s">
        <v>5980</v>
      </c>
      <c r="D3548" t="s">
        <v>5559</v>
      </c>
      <c r="E3548" t="s">
        <v>5560</v>
      </c>
      <c r="F3548" t="s">
        <v>3594</v>
      </c>
      <c r="G3548" t="s">
        <v>1135</v>
      </c>
      <c r="H3548" t="s">
        <v>2275</v>
      </c>
      <c r="I3548" t="s">
        <v>1497</v>
      </c>
      <c r="J3548" t="s">
        <v>89</v>
      </c>
      <c r="K3548" t="s">
        <v>90</v>
      </c>
      <c r="L3548" t="s">
        <v>91</v>
      </c>
      <c r="M3548" t="s">
        <v>38</v>
      </c>
      <c r="N3548" t="s">
        <v>39</v>
      </c>
      <c r="O3548" s="23">
        <v>414</v>
      </c>
      <c r="P3548" s="9">
        <v>10.09</v>
      </c>
      <c r="Q3548" t="s">
        <v>40</v>
      </c>
      <c r="R3548">
        <v>24502</v>
      </c>
      <c r="S3548" s="9">
        <v>41.05</v>
      </c>
      <c r="T3548" s="26">
        <v>4.6900000000000004</v>
      </c>
      <c r="U3548" s="8">
        <v>192.52</v>
      </c>
      <c r="V3548" t="s">
        <v>5981</v>
      </c>
      <c r="W3548" t="s">
        <v>2276</v>
      </c>
      <c r="X3548" t="s">
        <v>42</v>
      </c>
      <c r="Y3548" t="s">
        <v>2277</v>
      </c>
      <c r="AA3548" s="1">
        <f t="shared" si="415"/>
        <v>46001</v>
      </c>
      <c r="AB3548" s="2">
        <f t="shared" si="416"/>
        <v>12</v>
      </c>
      <c r="AC3548" s="2">
        <f t="shared" si="417"/>
        <v>2025</v>
      </c>
      <c r="AD3548" s="2" t="str">
        <f>IFERROR(VLOOKUP(A3548,'Aux Área'!$A$4:$B$123,2,0),"-")</f>
        <v>INSPEÇÃO</v>
      </c>
    </row>
    <row r="3549" spans="1:30" x14ac:dyDescent="0.3">
      <c r="A3549" t="s">
        <v>2318</v>
      </c>
      <c r="B3549" t="s">
        <v>2733</v>
      </c>
      <c r="C3549" t="s">
        <v>5982</v>
      </c>
      <c r="D3549" t="s">
        <v>5015</v>
      </c>
      <c r="E3549" t="s">
        <v>5016</v>
      </c>
      <c r="F3549" t="s">
        <v>4203</v>
      </c>
      <c r="G3549" t="s">
        <v>1135</v>
      </c>
      <c r="H3549" t="s">
        <v>2185</v>
      </c>
      <c r="I3549" t="s">
        <v>2186</v>
      </c>
      <c r="J3549" t="s">
        <v>122</v>
      </c>
      <c r="K3549" t="s">
        <v>123</v>
      </c>
      <c r="L3549" t="s">
        <v>124</v>
      </c>
      <c r="M3549" t="s">
        <v>38</v>
      </c>
      <c r="N3549" t="s">
        <v>668</v>
      </c>
      <c r="O3549" s="23">
        <v>408</v>
      </c>
      <c r="P3549" s="9">
        <v>11.98</v>
      </c>
      <c r="Q3549" t="s">
        <v>40</v>
      </c>
      <c r="R3549">
        <v>36781</v>
      </c>
      <c r="S3549" s="9">
        <v>34.049999999999997</v>
      </c>
      <c r="T3549" s="26">
        <v>6.1319999999999997</v>
      </c>
      <c r="U3549" s="8">
        <v>208.78</v>
      </c>
      <c r="V3549" t="s">
        <v>3111</v>
      </c>
      <c r="W3549" t="s">
        <v>2007</v>
      </c>
      <c r="X3549" t="s">
        <v>42</v>
      </c>
      <c r="Y3549" t="s">
        <v>2188</v>
      </c>
      <c r="AA3549" s="1">
        <f t="shared" si="415"/>
        <v>46001</v>
      </c>
      <c r="AB3549" s="2">
        <f t="shared" si="416"/>
        <v>12</v>
      </c>
      <c r="AC3549" s="2">
        <f t="shared" si="417"/>
        <v>2025</v>
      </c>
      <c r="AD3549" s="2" t="str">
        <f>IFERROR(VLOOKUP(A3549,'Aux Área'!$A$4:$B$123,2,0),"-")</f>
        <v>INSPEÇÃO</v>
      </c>
    </row>
    <row r="3550" spans="1:30" x14ac:dyDescent="0.3">
      <c r="A3550" t="s">
        <v>2643</v>
      </c>
      <c r="B3550" t="s">
        <v>2307</v>
      </c>
      <c r="C3550" t="s">
        <v>5983</v>
      </c>
      <c r="D3550" t="s">
        <v>4726</v>
      </c>
      <c r="E3550" t="s">
        <v>4727</v>
      </c>
      <c r="F3550" t="s">
        <v>2646</v>
      </c>
      <c r="G3550" t="s">
        <v>1300</v>
      </c>
      <c r="H3550" t="s">
        <v>1301</v>
      </c>
      <c r="I3550" t="s">
        <v>37</v>
      </c>
      <c r="J3550" t="s">
        <v>122</v>
      </c>
      <c r="K3550" t="s">
        <v>123</v>
      </c>
      <c r="L3550" t="s">
        <v>124</v>
      </c>
      <c r="M3550" t="s">
        <v>38</v>
      </c>
      <c r="N3550" t="s">
        <v>39</v>
      </c>
      <c r="O3550" s="23">
        <v>396</v>
      </c>
      <c r="P3550" s="9">
        <v>11.37</v>
      </c>
      <c r="Q3550" t="s">
        <v>40</v>
      </c>
      <c r="R3550">
        <v>40107</v>
      </c>
      <c r="S3550" s="9">
        <v>34.83</v>
      </c>
      <c r="T3550" s="26">
        <v>4.6900000000000004</v>
      </c>
      <c r="U3550" s="8">
        <v>163.35</v>
      </c>
      <c r="V3550" t="s">
        <v>112</v>
      </c>
      <c r="W3550" t="s">
        <v>2276</v>
      </c>
      <c r="X3550" t="s">
        <v>42</v>
      </c>
      <c r="Y3550" t="s">
        <v>2277</v>
      </c>
      <c r="AA3550" s="1">
        <f t="shared" si="415"/>
        <v>46001</v>
      </c>
      <c r="AB3550" s="2">
        <f t="shared" si="416"/>
        <v>12</v>
      </c>
      <c r="AC3550" s="2">
        <f t="shared" si="417"/>
        <v>2025</v>
      </c>
      <c r="AD3550" s="2" t="str">
        <f>IFERROR(VLOOKUP(A3550,'Aux Área'!$A$4:$B$123,2,0),"-")</f>
        <v>INSPEÇÃO</v>
      </c>
    </row>
    <row r="3551" spans="1:30" x14ac:dyDescent="0.3">
      <c r="A3551" t="s">
        <v>52</v>
      </c>
      <c r="B3551" t="s">
        <v>1449</v>
      </c>
      <c r="C3551" t="s">
        <v>5984</v>
      </c>
      <c r="D3551" t="s">
        <v>3197</v>
      </c>
      <c r="E3551" t="s">
        <v>3198</v>
      </c>
      <c r="F3551" t="s">
        <v>53</v>
      </c>
      <c r="G3551" t="s">
        <v>1500</v>
      </c>
      <c r="H3551" t="s">
        <v>36</v>
      </c>
      <c r="I3551" t="s">
        <v>37</v>
      </c>
      <c r="J3551" t="s">
        <v>172</v>
      </c>
      <c r="K3551" t="s">
        <v>173</v>
      </c>
      <c r="L3551" t="s">
        <v>124</v>
      </c>
      <c r="M3551" t="s">
        <v>38</v>
      </c>
      <c r="N3551" t="s">
        <v>39</v>
      </c>
      <c r="O3551" s="23">
        <v>271</v>
      </c>
      <c r="P3551" s="9">
        <v>9.7799999999999994</v>
      </c>
      <c r="Q3551" t="s">
        <v>40</v>
      </c>
      <c r="R3551">
        <v>40395</v>
      </c>
      <c r="S3551" s="9">
        <v>27.72</v>
      </c>
      <c r="T3551" s="26">
        <v>4.09</v>
      </c>
      <c r="U3551" s="8">
        <v>113.37</v>
      </c>
      <c r="V3551" t="s">
        <v>5985</v>
      </c>
      <c r="W3551" t="s">
        <v>2007</v>
      </c>
      <c r="X3551" t="s">
        <v>42</v>
      </c>
      <c r="Y3551" t="s">
        <v>1740</v>
      </c>
      <c r="AA3551" s="1">
        <f t="shared" si="415"/>
        <v>46001</v>
      </c>
      <c r="AB3551" s="2">
        <f t="shared" si="416"/>
        <v>12</v>
      </c>
      <c r="AC3551" s="2">
        <f t="shared" si="417"/>
        <v>2025</v>
      </c>
      <c r="AD3551" s="2" t="str">
        <f>IFERROR(VLOOKUP(A3551,'Aux Área'!$A$4:$B$123,2,0),"-")</f>
        <v>OPERAÇÃO</v>
      </c>
    </row>
    <row r="3552" spans="1:30" x14ac:dyDescent="0.3">
      <c r="A3552" t="s">
        <v>2306</v>
      </c>
      <c r="B3552" t="s">
        <v>4613</v>
      </c>
      <c r="C3552" t="s">
        <v>5986</v>
      </c>
      <c r="D3552" t="s">
        <v>3212</v>
      </c>
      <c r="E3552" t="s">
        <v>3213</v>
      </c>
      <c r="F3552" t="s">
        <v>2309</v>
      </c>
      <c r="G3552" t="s">
        <v>1135</v>
      </c>
      <c r="H3552" t="s">
        <v>2275</v>
      </c>
      <c r="I3552" t="s">
        <v>1497</v>
      </c>
      <c r="J3552" t="s">
        <v>89</v>
      </c>
      <c r="K3552" t="s">
        <v>90</v>
      </c>
      <c r="L3552" t="s">
        <v>91</v>
      </c>
      <c r="M3552" t="s">
        <v>38</v>
      </c>
      <c r="N3552" t="s">
        <v>39</v>
      </c>
      <c r="O3552" s="23">
        <v>307</v>
      </c>
      <c r="P3552" s="9">
        <v>10.85</v>
      </c>
      <c r="Q3552" t="s">
        <v>40</v>
      </c>
      <c r="R3552">
        <v>38905</v>
      </c>
      <c r="S3552" s="9">
        <v>28.3</v>
      </c>
      <c r="T3552" s="26">
        <v>4.6900000000000004</v>
      </c>
      <c r="U3552" s="8">
        <v>132.72999999999999</v>
      </c>
      <c r="V3552" t="s">
        <v>5987</v>
      </c>
      <c r="W3552" t="s">
        <v>2276</v>
      </c>
      <c r="X3552" t="s">
        <v>42</v>
      </c>
      <c r="Y3552" t="s">
        <v>2277</v>
      </c>
      <c r="AA3552" s="1">
        <f t="shared" si="415"/>
        <v>46002</v>
      </c>
      <c r="AB3552" s="2">
        <f t="shared" si="416"/>
        <v>12</v>
      </c>
      <c r="AC3552" s="2">
        <f t="shared" si="417"/>
        <v>2025</v>
      </c>
      <c r="AD3552" s="2" t="str">
        <f>IFERROR(VLOOKUP(A3552,'Aux Área'!$A$4:$B$123,2,0),"-")</f>
        <v>INSPEÇÃO</v>
      </c>
    </row>
    <row r="3553" spans="1:30" x14ac:dyDescent="0.3">
      <c r="A3553" t="s">
        <v>2461</v>
      </c>
      <c r="B3553" t="s">
        <v>5008</v>
      </c>
      <c r="C3553" t="s">
        <v>5988</v>
      </c>
      <c r="D3553" t="s">
        <v>3216</v>
      </c>
      <c r="E3553" t="s">
        <v>3217</v>
      </c>
      <c r="F3553" t="s">
        <v>3574</v>
      </c>
      <c r="G3553" t="s">
        <v>1135</v>
      </c>
      <c r="H3553" t="s">
        <v>2275</v>
      </c>
      <c r="I3553" t="s">
        <v>1497</v>
      </c>
      <c r="J3553" t="s">
        <v>275</v>
      </c>
      <c r="K3553" t="s">
        <v>276</v>
      </c>
      <c r="L3553" t="s">
        <v>124</v>
      </c>
      <c r="M3553" t="s">
        <v>38</v>
      </c>
      <c r="N3553" t="s">
        <v>39</v>
      </c>
      <c r="O3553" s="10">
        <v>426</v>
      </c>
      <c r="P3553" s="24">
        <v>11.44</v>
      </c>
      <c r="Q3553" t="s">
        <v>40</v>
      </c>
      <c r="R3553" s="2">
        <v>27026</v>
      </c>
      <c r="S3553" s="9">
        <v>37.229999999999997</v>
      </c>
      <c r="T3553" s="26">
        <v>4.49</v>
      </c>
      <c r="U3553" s="8">
        <v>167.16</v>
      </c>
      <c r="V3553" t="s">
        <v>5989</v>
      </c>
      <c r="W3553" t="s">
        <v>2276</v>
      </c>
      <c r="X3553" t="s">
        <v>42</v>
      </c>
      <c r="Y3553" t="s">
        <v>2277</v>
      </c>
      <c r="AA3553" s="1">
        <f t="shared" si="415"/>
        <v>46002</v>
      </c>
      <c r="AB3553" s="2">
        <f t="shared" si="416"/>
        <v>12</v>
      </c>
      <c r="AC3553" s="2">
        <f t="shared" si="417"/>
        <v>2025</v>
      </c>
      <c r="AD3553" s="2" t="str">
        <f>IFERROR(VLOOKUP(A3553,'Aux Área'!$A$4:$B$123,2,0),"-")</f>
        <v>INSPEÇÃO</v>
      </c>
    </row>
    <row r="3554" spans="1:30" x14ac:dyDescent="0.3">
      <c r="A3554" t="s">
        <v>2638</v>
      </c>
      <c r="B3554" t="s">
        <v>4593</v>
      </c>
      <c r="C3554" t="s">
        <v>5990</v>
      </c>
      <c r="D3554" t="s">
        <v>4358</v>
      </c>
      <c r="E3554" t="s">
        <v>4359</v>
      </c>
      <c r="F3554" t="s">
        <v>2641</v>
      </c>
      <c r="G3554" t="s">
        <v>1135</v>
      </c>
      <c r="H3554" t="s">
        <v>2275</v>
      </c>
      <c r="I3554" t="s">
        <v>1497</v>
      </c>
      <c r="J3554" t="s">
        <v>275</v>
      </c>
      <c r="K3554" t="s">
        <v>276</v>
      </c>
      <c r="L3554" t="s">
        <v>124</v>
      </c>
      <c r="M3554" t="s">
        <v>38</v>
      </c>
      <c r="N3554" t="s">
        <v>39</v>
      </c>
      <c r="O3554" s="23">
        <v>326</v>
      </c>
      <c r="P3554" s="9">
        <v>8.85</v>
      </c>
      <c r="Q3554" t="s">
        <v>40</v>
      </c>
      <c r="R3554">
        <v>36842</v>
      </c>
      <c r="S3554" s="9">
        <v>36.840000000000003</v>
      </c>
      <c r="T3554" s="26">
        <v>4.49</v>
      </c>
      <c r="U3554" s="8">
        <v>165.41</v>
      </c>
      <c r="V3554" t="s">
        <v>5991</v>
      </c>
      <c r="W3554" t="s">
        <v>2276</v>
      </c>
      <c r="X3554" t="s">
        <v>42</v>
      </c>
      <c r="Y3554" t="s">
        <v>2277</v>
      </c>
      <c r="AA3554" s="1">
        <f t="shared" si="415"/>
        <v>46002</v>
      </c>
      <c r="AB3554" s="2">
        <f t="shared" si="416"/>
        <v>12</v>
      </c>
      <c r="AC3554" s="2">
        <f t="shared" si="417"/>
        <v>2025</v>
      </c>
      <c r="AD3554" s="2" t="str">
        <f>IFERROR(VLOOKUP(A3554,'Aux Área'!$A$4:$B$123,2,0),"-")</f>
        <v>INSPEÇÃO</v>
      </c>
    </row>
    <row r="3555" spans="1:30" x14ac:dyDescent="0.3">
      <c r="A3555" t="s">
        <v>2181</v>
      </c>
      <c r="B3555" t="s">
        <v>4595</v>
      </c>
      <c r="C3555" t="s">
        <v>5992</v>
      </c>
      <c r="D3555" t="s">
        <v>3303</v>
      </c>
      <c r="E3555" t="s">
        <v>3304</v>
      </c>
      <c r="F3555" t="s">
        <v>2184</v>
      </c>
      <c r="G3555" t="s">
        <v>1135</v>
      </c>
      <c r="H3555" t="s">
        <v>2185</v>
      </c>
      <c r="I3555" t="s">
        <v>2186</v>
      </c>
      <c r="J3555" t="s">
        <v>1122</v>
      </c>
      <c r="K3555" t="s">
        <v>1123</v>
      </c>
      <c r="L3555" t="s">
        <v>110</v>
      </c>
      <c r="M3555" t="s">
        <v>38</v>
      </c>
      <c r="N3555" t="s">
        <v>668</v>
      </c>
      <c r="O3555" s="23">
        <v>829</v>
      </c>
      <c r="P3555" s="9">
        <v>15.4</v>
      </c>
      <c r="Q3555" t="s">
        <v>40</v>
      </c>
      <c r="R3555">
        <v>43618</v>
      </c>
      <c r="S3555" s="9">
        <v>53.83</v>
      </c>
      <c r="T3555" s="26">
        <v>5.89</v>
      </c>
      <c r="U3555" s="8">
        <v>317.05</v>
      </c>
      <c r="V3555" t="s">
        <v>41</v>
      </c>
      <c r="W3555" t="s">
        <v>2007</v>
      </c>
      <c r="X3555" t="s">
        <v>42</v>
      </c>
      <c r="Y3555" t="s">
        <v>2188</v>
      </c>
      <c r="AA3555" s="1">
        <f t="shared" si="415"/>
        <v>46002</v>
      </c>
      <c r="AB3555" s="2">
        <f t="shared" si="416"/>
        <v>12</v>
      </c>
      <c r="AC3555" s="2">
        <f t="shared" si="417"/>
        <v>2025</v>
      </c>
      <c r="AD3555" s="2" t="str">
        <f>IFERROR(VLOOKUP(A3555,'Aux Área'!$A$4:$B$123,2,0),"-")</f>
        <v>INSPEÇÃO</v>
      </c>
    </row>
    <row r="3556" spans="1:30" x14ac:dyDescent="0.3">
      <c r="A3556" t="s">
        <v>2278</v>
      </c>
      <c r="B3556" t="s">
        <v>4664</v>
      </c>
      <c r="C3556" t="s">
        <v>5993</v>
      </c>
      <c r="D3556" t="s">
        <v>3208</v>
      </c>
      <c r="E3556" t="s">
        <v>3209</v>
      </c>
      <c r="F3556" t="s">
        <v>2281</v>
      </c>
      <c r="G3556" t="s">
        <v>1135</v>
      </c>
      <c r="H3556" t="s">
        <v>2275</v>
      </c>
      <c r="I3556" t="s">
        <v>1497</v>
      </c>
      <c r="J3556" t="s">
        <v>169</v>
      </c>
      <c r="K3556" t="s">
        <v>170</v>
      </c>
      <c r="L3556" t="s">
        <v>124</v>
      </c>
      <c r="M3556" t="s">
        <v>38</v>
      </c>
      <c r="N3556" t="s">
        <v>39</v>
      </c>
      <c r="O3556" s="23">
        <v>459</v>
      </c>
      <c r="P3556" s="9">
        <v>9.51</v>
      </c>
      <c r="Q3556" t="s">
        <v>40</v>
      </c>
      <c r="R3556">
        <v>46153</v>
      </c>
      <c r="S3556" s="9">
        <v>48.26</v>
      </c>
      <c r="T3556" s="26">
        <v>4.49</v>
      </c>
      <c r="U3556" s="8">
        <v>216.69</v>
      </c>
      <c r="V3556" t="s">
        <v>112</v>
      </c>
      <c r="W3556" t="s">
        <v>2276</v>
      </c>
      <c r="X3556" t="s">
        <v>42</v>
      </c>
      <c r="Y3556" t="s">
        <v>2277</v>
      </c>
      <c r="AA3556" s="1">
        <f t="shared" si="415"/>
        <v>46002</v>
      </c>
      <c r="AB3556" s="2">
        <f t="shared" si="416"/>
        <v>12</v>
      </c>
      <c r="AC3556" s="2">
        <f t="shared" si="417"/>
        <v>2025</v>
      </c>
      <c r="AD3556" s="2" t="str">
        <f>IFERROR(VLOOKUP(A3556,'Aux Área'!$A$4:$B$123,2,0),"-")</f>
        <v>INSPEÇÃO</v>
      </c>
    </row>
    <row r="3557" spans="1:30" x14ac:dyDescent="0.3">
      <c r="A3557" t="s">
        <v>2282</v>
      </c>
      <c r="B3557" t="s">
        <v>4679</v>
      </c>
      <c r="C3557" t="s">
        <v>5994</v>
      </c>
      <c r="D3557" t="s">
        <v>3781</v>
      </c>
      <c r="E3557" t="s">
        <v>3782</v>
      </c>
      <c r="F3557" t="s">
        <v>2285</v>
      </c>
      <c r="G3557" t="s">
        <v>1135</v>
      </c>
      <c r="H3557" t="s">
        <v>2275</v>
      </c>
      <c r="I3557" t="s">
        <v>1497</v>
      </c>
      <c r="J3557" t="s">
        <v>165</v>
      </c>
      <c r="K3557" t="s">
        <v>166</v>
      </c>
      <c r="L3557" t="s">
        <v>167</v>
      </c>
      <c r="M3557" t="s">
        <v>38</v>
      </c>
      <c r="N3557" t="s">
        <v>39</v>
      </c>
      <c r="O3557" s="23">
        <v>364</v>
      </c>
      <c r="P3557" s="9">
        <v>11.86</v>
      </c>
      <c r="Q3557" t="s">
        <v>40</v>
      </c>
      <c r="R3557">
        <v>39487</v>
      </c>
      <c r="S3557" s="9">
        <v>30.7</v>
      </c>
      <c r="T3557" s="26">
        <v>4.5599999999999996</v>
      </c>
      <c r="U3557" s="8">
        <v>140</v>
      </c>
      <c r="V3557" t="s">
        <v>112</v>
      </c>
      <c r="W3557" t="s">
        <v>2276</v>
      </c>
      <c r="X3557" t="s">
        <v>42</v>
      </c>
      <c r="Y3557" t="s">
        <v>2277</v>
      </c>
      <c r="AA3557" s="1">
        <f t="shared" si="415"/>
        <v>46002</v>
      </c>
      <c r="AB3557" s="2">
        <f t="shared" si="416"/>
        <v>12</v>
      </c>
      <c r="AC3557" s="2">
        <f t="shared" si="417"/>
        <v>2025</v>
      </c>
      <c r="AD3557" s="2" t="str">
        <f>IFERROR(VLOOKUP(A3557,'Aux Área'!$A$4:$B$123,2,0),"-")</f>
        <v>INSPEÇÃO</v>
      </c>
    </row>
    <row r="3558" spans="1:30" x14ac:dyDescent="0.3">
      <c r="A3558" t="s">
        <v>2643</v>
      </c>
      <c r="B3558" t="s">
        <v>2307</v>
      </c>
      <c r="C3558" t="s">
        <v>5995</v>
      </c>
      <c r="D3558" t="s">
        <v>4726</v>
      </c>
      <c r="E3558" t="s">
        <v>4727</v>
      </c>
      <c r="F3558" t="s">
        <v>2646</v>
      </c>
      <c r="G3558" t="s">
        <v>1300</v>
      </c>
      <c r="H3558" t="s">
        <v>1301</v>
      </c>
      <c r="I3558" t="s">
        <v>37</v>
      </c>
      <c r="J3558" t="s">
        <v>122</v>
      </c>
      <c r="K3558" t="s">
        <v>123</v>
      </c>
      <c r="L3558" t="s">
        <v>124</v>
      </c>
      <c r="M3558" t="s">
        <v>38</v>
      </c>
      <c r="N3558" t="s">
        <v>39</v>
      </c>
      <c r="O3558" s="23">
        <v>318</v>
      </c>
      <c r="P3558" s="9">
        <v>11.47</v>
      </c>
      <c r="Q3558" t="s">
        <v>40</v>
      </c>
      <c r="R3558">
        <v>40425</v>
      </c>
      <c r="S3558" s="9">
        <v>27.72</v>
      </c>
      <c r="T3558" s="26">
        <v>4.6900000000000004</v>
      </c>
      <c r="U3558" s="8">
        <v>130.01</v>
      </c>
      <c r="V3558" t="s">
        <v>41</v>
      </c>
      <c r="W3558" t="s">
        <v>2276</v>
      </c>
      <c r="X3558" t="s">
        <v>42</v>
      </c>
      <c r="Y3558" t="s">
        <v>2277</v>
      </c>
      <c r="AA3558" s="1">
        <f t="shared" si="415"/>
        <v>46002</v>
      </c>
      <c r="AB3558" s="2">
        <f t="shared" si="416"/>
        <v>12</v>
      </c>
      <c r="AC3558" s="2">
        <f t="shared" si="417"/>
        <v>2025</v>
      </c>
      <c r="AD3558" s="2" t="str">
        <f>IFERROR(VLOOKUP(A3558,'Aux Área'!$A$4:$B$123,2,0),"-")</f>
        <v>INSPEÇÃO</v>
      </c>
    </row>
    <row r="3559" spans="1:30" x14ac:dyDescent="0.3">
      <c r="A3559" t="s">
        <v>30</v>
      </c>
      <c r="B3559" t="s">
        <v>453</v>
      </c>
      <c r="C3559" t="s">
        <v>5996</v>
      </c>
      <c r="D3559" t="s">
        <v>132</v>
      </c>
      <c r="E3559" t="s">
        <v>133</v>
      </c>
      <c r="F3559" t="s">
        <v>34</v>
      </c>
      <c r="G3559" t="s">
        <v>1500</v>
      </c>
      <c r="H3559" t="s">
        <v>36</v>
      </c>
      <c r="I3559" t="s">
        <v>37</v>
      </c>
      <c r="J3559" t="s">
        <v>134</v>
      </c>
      <c r="K3559" t="s">
        <v>135</v>
      </c>
      <c r="L3559" t="s">
        <v>136</v>
      </c>
      <c r="M3559" t="s">
        <v>38</v>
      </c>
      <c r="N3559" t="s">
        <v>39</v>
      </c>
      <c r="O3559" s="23">
        <v>297</v>
      </c>
      <c r="P3559" s="9">
        <v>7.55</v>
      </c>
      <c r="Q3559" t="s">
        <v>40</v>
      </c>
      <c r="R3559">
        <v>13072</v>
      </c>
      <c r="S3559" s="9">
        <v>39.36</v>
      </c>
      <c r="T3559" s="26">
        <v>4.79</v>
      </c>
      <c r="U3559" s="8">
        <v>188.54</v>
      </c>
      <c r="V3559" t="s">
        <v>5997</v>
      </c>
      <c r="W3559" t="s">
        <v>2007</v>
      </c>
      <c r="X3559" t="s">
        <v>42</v>
      </c>
      <c r="Y3559" t="s">
        <v>1740</v>
      </c>
      <c r="AA3559" s="1">
        <f t="shared" si="415"/>
        <v>46002</v>
      </c>
      <c r="AB3559" s="2">
        <f t="shared" si="416"/>
        <v>12</v>
      </c>
      <c r="AC3559" s="2">
        <f t="shared" si="417"/>
        <v>2025</v>
      </c>
      <c r="AD3559" s="2" t="str">
        <f>IFERROR(VLOOKUP(A3559,'Aux Área'!$A$4:$B$123,2,0),"-")</f>
        <v>OPERAÇÃO</v>
      </c>
    </row>
    <row r="3560" spans="1:30" x14ac:dyDescent="0.3">
      <c r="A3560" t="s">
        <v>3092</v>
      </c>
      <c r="B3560" t="s">
        <v>4774</v>
      </c>
      <c r="C3560" t="s">
        <v>5998</v>
      </c>
      <c r="D3560" t="s">
        <v>3410</v>
      </c>
      <c r="E3560" t="s">
        <v>3411</v>
      </c>
      <c r="F3560" t="s">
        <v>3594</v>
      </c>
      <c r="G3560" t="s">
        <v>1135</v>
      </c>
      <c r="H3560" t="s">
        <v>2275</v>
      </c>
      <c r="I3560" t="s">
        <v>1497</v>
      </c>
      <c r="J3560" t="s">
        <v>231</v>
      </c>
      <c r="K3560" t="s">
        <v>232</v>
      </c>
      <c r="L3560" t="s">
        <v>217</v>
      </c>
      <c r="M3560" t="s">
        <v>38</v>
      </c>
      <c r="N3560" t="s">
        <v>39</v>
      </c>
      <c r="O3560" s="23">
        <v>419</v>
      </c>
      <c r="P3560" s="9">
        <v>13.79</v>
      </c>
      <c r="Q3560" t="s">
        <v>40</v>
      </c>
      <c r="R3560">
        <v>24921</v>
      </c>
      <c r="S3560" s="9">
        <v>30.39</v>
      </c>
      <c r="T3560" s="26">
        <v>4.5199999999999996</v>
      </c>
      <c r="U3560" s="8">
        <v>137.37</v>
      </c>
      <c r="V3560" t="s">
        <v>5999</v>
      </c>
      <c r="W3560" t="s">
        <v>2276</v>
      </c>
      <c r="X3560" t="s">
        <v>42</v>
      </c>
      <c r="Y3560" t="s">
        <v>2277</v>
      </c>
      <c r="AA3560" s="1">
        <f t="shared" si="415"/>
        <v>46002</v>
      </c>
      <c r="AB3560" s="2">
        <f t="shared" si="416"/>
        <v>12</v>
      </c>
      <c r="AC3560" s="2">
        <f t="shared" si="417"/>
        <v>2025</v>
      </c>
      <c r="AD3560" s="2" t="str">
        <f>IFERROR(VLOOKUP(A3560,'Aux Área'!$A$4:$B$123,2,0),"-")</f>
        <v>INSPEÇÃO</v>
      </c>
    </row>
    <row r="3561" spans="1:30" x14ac:dyDescent="0.3">
      <c r="A3561" t="s">
        <v>62</v>
      </c>
      <c r="B3561" t="s">
        <v>1455</v>
      </c>
      <c r="C3561" t="s">
        <v>6000</v>
      </c>
      <c r="D3561" t="s">
        <v>158</v>
      </c>
      <c r="E3561" t="s">
        <v>159</v>
      </c>
      <c r="F3561" t="s">
        <v>63</v>
      </c>
      <c r="G3561" t="s">
        <v>1500</v>
      </c>
      <c r="H3561" t="s">
        <v>36</v>
      </c>
      <c r="I3561" t="s">
        <v>37</v>
      </c>
      <c r="J3561" t="s">
        <v>526</v>
      </c>
      <c r="K3561" t="s">
        <v>527</v>
      </c>
      <c r="L3561" t="s">
        <v>124</v>
      </c>
      <c r="M3561" t="s">
        <v>38</v>
      </c>
      <c r="N3561" t="s">
        <v>39</v>
      </c>
      <c r="O3561" s="23">
        <v>259</v>
      </c>
      <c r="P3561" s="9">
        <v>9.2799999999999994</v>
      </c>
      <c r="Q3561" t="s">
        <v>40</v>
      </c>
      <c r="R3561">
        <v>49022</v>
      </c>
      <c r="S3561" s="9">
        <v>27.92</v>
      </c>
      <c r="T3561" s="26">
        <v>4.5910000000000002</v>
      </c>
      <c r="U3561" s="8">
        <v>128.16999999999999</v>
      </c>
      <c r="V3561" t="s">
        <v>41</v>
      </c>
      <c r="W3561" t="s">
        <v>2007</v>
      </c>
      <c r="X3561" t="s">
        <v>42</v>
      </c>
      <c r="Y3561" t="s">
        <v>1740</v>
      </c>
      <c r="AA3561" s="1">
        <f t="shared" si="415"/>
        <v>46002</v>
      </c>
      <c r="AB3561" s="2">
        <f t="shared" si="416"/>
        <v>12</v>
      </c>
      <c r="AC3561" s="2">
        <f t="shared" si="417"/>
        <v>2025</v>
      </c>
      <c r="AD3561" s="2" t="str">
        <f>IFERROR(VLOOKUP(A3561,'Aux Área'!$A$4:$B$123,2,0),"-")</f>
        <v>CONSERVA</v>
      </c>
    </row>
    <row r="3562" spans="1:30" x14ac:dyDescent="0.3">
      <c r="A3562" t="s">
        <v>54</v>
      </c>
      <c r="B3562" t="s">
        <v>319</v>
      </c>
      <c r="C3562" t="s">
        <v>6001</v>
      </c>
      <c r="D3562" t="s">
        <v>1480</v>
      </c>
      <c r="E3562" t="s">
        <v>1481</v>
      </c>
      <c r="F3562" t="s">
        <v>55</v>
      </c>
      <c r="G3562" t="s">
        <v>1500</v>
      </c>
      <c r="H3562" t="s">
        <v>36</v>
      </c>
      <c r="I3562" t="s">
        <v>37</v>
      </c>
      <c r="J3562" t="s">
        <v>1511</v>
      </c>
      <c r="K3562" t="s">
        <v>1512</v>
      </c>
      <c r="L3562" t="s">
        <v>1513</v>
      </c>
      <c r="M3562" t="s">
        <v>1514</v>
      </c>
      <c r="N3562" t="s">
        <v>39</v>
      </c>
      <c r="O3562" s="23">
        <v>221</v>
      </c>
      <c r="P3562" s="9">
        <v>10.48</v>
      </c>
      <c r="Q3562" t="s">
        <v>40</v>
      </c>
      <c r="R3562">
        <v>31769</v>
      </c>
      <c r="S3562" s="9">
        <v>21.08</v>
      </c>
      <c r="T3562" s="26">
        <v>4.29</v>
      </c>
      <c r="U3562" s="8">
        <v>90.43</v>
      </c>
      <c r="V3562" t="s">
        <v>6002</v>
      </c>
      <c r="W3562" t="s">
        <v>2007</v>
      </c>
      <c r="X3562" t="s">
        <v>42</v>
      </c>
      <c r="Y3562" t="s">
        <v>1740</v>
      </c>
      <c r="AA3562" s="1">
        <f t="shared" si="415"/>
        <v>46002</v>
      </c>
      <c r="AB3562" s="2">
        <f t="shared" si="416"/>
        <v>12</v>
      </c>
      <c r="AC3562" s="2">
        <f t="shared" si="417"/>
        <v>2025</v>
      </c>
      <c r="AD3562" s="2" t="str">
        <f>IFERROR(VLOOKUP(A3562,'Aux Área'!$A$4:$B$123,2,0),"-")</f>
        <v>ENGENHARIA</v>
      </c>
    </row>
    <row r="3563" spans="1:30" x14ac:dyDescent="0.3">
      <c r="A3563" t="s">
        <v>5369</v>
      </c>
      <c r="B3563" t="s">
        <v>93</v>
      </c>
      <c r="C3563" t="s">
        <v>6003</v>
      </c>
      <c r="D3563" t="s">
        <v>5109</v>
      </c>
      <c r="E3563" t="s">
        <v>5110</v>
      </c>
      <c r="F3563" t="s">
        <v>653</v>
      </c>
      <c r="G3563" t="s">
        <v>659</v>
      </c>
      <c r="H3563" t="s">
        <v>706</v>
      </c>
      <c r="I3563" t="s">
        <v>667</v>
      </c>
      <c r="J3563" t="s">
        <v>122</v>
      </c>
      <c r="K3563" t="s">
        <v>123</v>
      </c>
      <c r="L3563" t="s">
        <v>124</v>
      </c>
      <c r="M3563" t="s">
        <v>38</v>
      </c>
      <c r="N3563" t="s">
        <v>707</v>
      </c>
      <c r="O3563" s="23">
        <v>0</v>
      </c>
      <c r="P3563" s="9">
        <v>0</v>
      </c>
      <c r="Q3563" t="s">
        <v>40</v>
      </c>
      <c r="R3563">
        <v>0</v>
      </c>
      <c r="S3563" s="9">
        <v>20</v>
      </c>
      <c r="T3563" s="26">
        <v>6.39</v>
      </c>
      <c r="U3563" s="8">
        <v>127.8</v>
      </c>
      <c r="V3563" t="s">
        <v>112</v>
      </c>
      <c r="W3563" t="s">
        <v>652</v>
      </c>
      <c r="X3563" t="s">
        <v>42</v>
      </c>
      <c r="Y3563" t="s">
        <v>653</v>
      </c>
      <c r="AA3563" s="1">
        <f t="shared" si="415"/>
        <v>46002</v>
      </c>
      <c r="AB3563" s="2">
        <f t="shared" si="416"/>
        <v>12</v>
      </c>
      <c r="AC3563" s="2">
        <f t="shared" si="417"/>
        <v>2025</v>
      </c>
      <c r="AD3563" s="2" t="str">
        <f>IFERROR(VLOOKUP(A3563,'Aux Área'!$A$4:$B$123,2,0),"-")</f>
        <v>SÃO PEDRO</v>
      </c>
    </row>
    <row r="3564" spans="1:30" x14ac:dyDescent="0.3">
      <c r="A3564" t="s">
        <v>2117</v>
      </c>
      <c r="B3564" t="s">
        <v>1946</v>
      </c>
      <c r="C3564" t="s">
        <v>6004</v>
      </c>
      <c r="D3564" t="s">
        <v>1948</v>
      </c>
      <c r="E3564" t="s">
        <v>1949</v>
      </c>
      <c r="F3564" t="s">
        <v>653</v>
      </c>
      <c r="G3564" t="s">
        <v>635</v>
      </c>
      <c r="H3564" t="s">
        <v>1804</v>
      </c>
      <c r="I3564" t="s">
        <v>1497</v>
      </c>
      <c r="J3564" t="s">
        <v>409</v>
      </c>
      <c r="K3564" t="s">
        <v>410</v>
      </c>
      <c r="L3564" t="s">
        <v>141</v>
      </c>
      <c r="M3564" t="s">
        <v>38</v>
      </c>
      <c r="N3564" t="s">
        <v>668</v>
      </c>
      <c r="O3564" s="23">
        <v>0</v>
      </c>
      <c r="P3564" s="9">
        <v>0</v>
      </c>
      <c r="Q3564" t="s">
        <v>40</v>
      </c>
      <c r="R3564">
        <v>0</v>
      </c>
      <c r="S3564" s="9">
        <v>57.91</v>
      </c>
      <c r="T3564" s="26">
        <v>6.09</v>
      </c>
      <c r="U3564" s="8">
        <v>352.67</v>
      </c>
      <c r="V3564" t="s">
        <v>6005</v>
      </c>
      <c r="W3564" t="s">
        <v>652</v>
      </c>
      <c r="X3564" t="s">
        <v>42</v>
      </c>
      <c r="Y3564" t="s">
        <v>653</v>
      </c>
      <c r="AA3564" s="1">
        <f t="shared" si="415"/>
        <v>46002</v>
      </c>
      <c r="AB3564" s="2">
        <f t="shared" si="416"/>
        <v>12</v>
      </c>
      <c r="AC3564" s="2">
        <f t="shared" si="417"/>
        <v>2025</v>
      </c>
      <c r="AD3564" s="2" t="str">
        <f>IFERROR(VLOOKUP(A3564,'Aux Área'!$A$4:$B$123,2,0),"-")</f>
        <v>SÃO PEDRO</v>
      </c>
    </row>
    <row r="3565" spans="1:30" x14ac:dyDescent="0.3">
      <c r="A3565" t="s">
        <v>2700</v>
      </c>
      <c r="B3565" t="s">
        <v>2000</v>
      </c>
      <c r="C3565" t="s">
        <v>6006</v>
      </c>
      <c r="D3565" t="s">
        <v>3403</v>
      </c>
      <c r="E3565" t="s">
        <v>3404</v>
      </c>
      <c r="F3565" t="s">
        <v>2703</v>
      </c>
      <c r="G3565" t="s">
        <v>659</v>
      </c>
      <c r="H3565" t="s">
        <v>1996</v>
      </c>
      <c r="I3565" t="s">
        <v>1997</v>
      </c>
      <c r="J3565" t="s">
        <v>275</v>
      </c>
      <c r="K3565" t="s">
        <v>276</v>
      </c>
      <c r="L3565" t="s">
        <v>124</v>
      </c>
      <c r="M3565" t="s">
        <v>38</v>
      </c>
      <c r="N3565" t="s">
        <v>668</v>
      </c>
      <c r="O3565" s="23">
        <v>427</v>
      </c>
      <c r="P3565" s="9">
        <v>5.75</v>
      </c>
      <c r="Q3565" t="s">
        <v>40</v>
      </c>
      <c r="R3565">
        <v>11227</v>
      </c>
      <c r="S3565" s="9">
        <v>74.28</v>
      </c>
      <c r="T3565" s="26">
        <v>7.15</v>
      </c>
      <c r="U3565" s="8">
        <v>531.1</v>
      </c>
      <c r="V3565" t="s">
        <v>6007</v>
      </c>
      <c r="W3565" t="s">
        <v>1985</v>
      </c>
      <c r="X3565" t="s">
        <v>42</v>
      </c>
      <c r="Y3565" t="s">
        <v>1986</v>
      </c>
      <c r="AA3565" s="1">
        <f t="shared" si="415"/>
        <v>46002</v>
      </c>
      <c r="AB3565" s="2">
        <f t="shared" si="416"/>
        <v>12</v>
      </c>
      <c r="AC3565" s="2">
        <f t="shared" si="417"/>
        <v>2025</v>
      </c>
      <c r="AD3565" s="2" t="str">
        <f>IFERROR(VLOOKUP(A3565,'Aux Área'!$A$4:$B$123,2,0),"-")</f>
        <v>PESADOS</v>
      </c>
    </row>
    <row r="3566" spans="1:30" x14ac:dyDescent="0.3">
      <c r="A3566" t="s">
        <v>2700</v>
      </c>
      <c r="C3566" t="s">
        <v>15633</v>
      </c>
      <c r="F3566" t="s">
        <v>2703</v>
      </c>
      <c r="K3566" t="s">
        <v>276</v>
      </c>
      <c r="N3566" t="s">
        <v>15690</v>
      </c>
      <c r="O3566" t="s">
        <v>15244</v>
      </c>
      <c r="P3566" s="9" t="s">
        <v>15244</v>
      </c>
      <c r="Q3566" t="s">
        <v>40</v>
      </c>
      <c r="R3566" t="s">
        <v>15244</v>
      </c>
      <c r="S3566">
        <v>3.53</v>
      </c>
      <c r="U3566" s="8">
        <v>13.4</v>
      </c>
      <c r="X3566" t="s">
        <v>42</v>
      </c>
      <c r="Y3566" t="s">
        <v>1986</v>
      </c>
      <c r="AA3566" s="1">
        <f>IFERROR(DATEVALUE(C3566),"-")</f>
        <v>46002</v>
      </c>
      <c r="AB3566" s="2">
        <f>IFERROR(MONTH(AA3566),"-")</f>
        <v>12</v>
      </c>
      <c r="AC3566" s="2">
        <f>IFERROR(YEAR(AA3566),"-")</f>
        <v>2025</v>
      </c>
      <c r="AD3566" s="2" t="str">
        <f>IFERROR(VLOOKUP(A3566,'Aux Área'!$A$4:$B$123,2,0),"-")</f>
        <v>PESADOS</v>
      </c>
    </row>
    <row r="3567" spans="1:30" x14ac:dyDescent="0.3">
      <c r="A3567" t="s">
        <v>5620</v>
      </c>
      <c r="B3567" t="s">
        <v>2315</v>
      </c>
      <c r="C3567" t="s">
        <v>6008</v>
      </c>
      <c r="D3567" t="s">
        <v>2160</v>
      </c>
      <c r="E3567" t="s">
        <v>2161</v>
      </c>
      <c r="F3567" t="s">
        <v>6208</v>
      </c>
      <c r="G3567" t="s">
        <v>1135</v>
      </c>
      <c r="H3567" t="s">
        <v>5545</v>
      </c>
      <c r="I3567" t="s">
        <v>839</v>
      </c>
      <c r="J3567" t="s">
        <v>275</v>
      </c>
      <c r="K3567" t="s">
        <v>276</v>
      </c>
      <c r="L3567" t="s">
        <v>124</v>
      </c>
      <c r="M3567" t="s">
        <v>38</v>
      </c>
      <c r="N3567" t="s">
        <v>39</v>
      </c>
      <c r="O3567" s="23">
        <v>438</v>
      </c>
      <c r="P3567" s="9">
        <v>9.5399999999999991</v>
      </c>
      <c r="Q3567" t="s">
        <v>40</v>
      </c>
      <c r="R3567">
        <v>2306</v>
      </c>
      <c r="S3567" s="9">
        <v>45.93</v>
      </c>
      <c r="T3567" s="26">
        <v>4.49</v>
      </c>
      <c r="U3567" s="8">
        <v>206.23</v>
      </c>
      <c r="V3567" t="s">
        <v>6009</v>
      </c>
      <c r="W3567" t="s">
        <v>2276</v>
      </c>
      <c r="X3567" t="s">
        <v>42</v>
      </c>
      <c r="Y3567" t="s">
        <v>2277</v>
      </c>
      <c r="AA3567" s="1">
        <f t="shared" ref="AA3567:AA3580" si="418">DATEVALUE(C3567)</f>
        <v>46002</v>
      </c>
      <c r="AB3567" s="2">
        <f t="shared" ref="AB3567:AB3580" si="419">MONTH(AA3567)</f>
        <v>12</v>
      </c>
      <c r="AC3567" s="2">
        <f t="shared" ref="AC3567:AC3580" si="420">YEAR(AA3567)</f>
        <v>2025</v>
      </c>
      <c r="AD3567" s="2" t="str">
        <f>IFERROR(VLOOKUP(A3567,'Aux Área'!$A$4:$B$123,2,0),"-")</f>
        <v>INSPEÇÃO</v>
      </c>
    </row>
    <row r="3568" spans="1:30" x14ac:dyDescent="0.3">
      <c r="A3568" t="s">
        <v>1999</v>
      </c>
      <c r="B3568" t="s">
        <v>3016</v>
      </c>
      <c r="C3568" t="s">
        <v>6010</v>
      </c>
      <c r="D3568" t="s">
        <v>1297</v>
      </c>
      <c r="E3568" t="s">
        <v>2221</v>
      </c>
      <c r="F3568" t="s">
        <v>2002</v>
      </c>
      <c r="G3568" t="s">
        <v>659</v>
      </c>
      <c r="H3568" t="s">
        <v>2003</v>
      </c>
      <c r="I3568" t="s">
        <v>667</v>
      </c>
      <c r="J3568" t="s">
        <v>215</v>
      </c>
      <c r="K3568" t="s">
        <v>216</v>
      </c>
      <c r="L3568" t="s">
        <v>217</v>
      </c>
      <c r="M3568" t="s">
        <v>38</v>
      </c>
      <c r="N3568" t="s">
        <v>668</v>
      </c>
      <c r="O3568" s="23">
        <v>491</v>
      </c>
      <c r="P3568" s="9">
        <v>4.68</v>
      </c>
      <c r="Q3568" t="s">
        <v>40</v>
      </c>
      <c r="R3568">
        <v>11504</v>
      </c>
      <c r="S3568" s="9">
        <v>104.98</v>
      </c>
      <c r="T3568" s="26">
        <v>6.19</v>
      </c>
      <c r="U3568" s="8">
        <v>649.83000000000004</v>
      </c>
      <c r="V3568" t="s">
        <v>41</v>
      </c>
      <c r="W3568" t="s">
        <v>1985</v>
      </c>
      <c r="X3568" t="s">
        <v>42</v>
      </c>
      <c r="Y3568" t="s">
        <v>1986</v>
      </c>
      <c r="AA3568" s="1">
        <f t="shared" si="418"/>
        <v>46002</v>
      </c>
      <c r="AB3568" s="2">
        <f t="shared" si="419"/>
        <v>12</v>
      </c>
      <c r="AC3568" s="2">
        <f t="shared" si="420"/>
        <v>2025</v>
      </c>
      <c r="AD3568" s="2" t="str">
        <f>IFERROR(VLOOKUP(A3568,'Aux Área'!$A$4:$B$123,2,0),"-")</f>
        <v>PESADOS</v>
      </c>
    </row>
    <row r="3569" spans="1:30" x14ac:dyDescent="0.3">
      <c r="A3569" t="s">
        <v>64</v>
      </c>
      <c r="B3569" t="s">
        <v>332</v>
      </c>
      <c r="C3569" t="s">
        <v>6011</v>
      </c>
      <c r="D3569" t="s">
        <v>127</v>
      </c>
      <c r="E3569" t="s">
        <v>128</v>
      </c>
      <c r="F3569" t="s">
        <v>65</v>
      </c>
      <c r="G3569" t="s">
        <v>1500</v>
      </c>
      <c r="H3569" t="s">
        <v>36</v>
      </c>
      <c r="I3569" t="s">
        <v>37</v>
      </c>
      <c r="J3569" t="s">
        <v>179</v>
      </c>
      <c r="K3569" t="s">
        <v>180</v>
      </c>
      <c r="L3569" t="s">
        <v>181</v>
      </c>
      <c r="M3569" t="s">
        <v>38</v>
      </c>
      <c r="N3569" t="s">
        <v>39</v>
      </c>
      <c r="O3569" s="23">
        <v>388</v>
      </c>
      <c r="P3569" s="9">
        <v>9.84</v>
      </c>
      <c r="Q3569" t="s">
        <v>40</v>
      </c>
      <c r="R3569">
        <v>35642</v>
      </c>
      <c r="S3569" s="9">
        <v>39.42</v>
      </c>
      <c r="T3569" s="26">
        <v>5.2</v>
      </c>
      <c r="U3569" s="8">
        <v>204.99</v>
      </c>
      <c r="V3569" t="s">
        <v>6012</v>
      </c>
      <c r="W3569" t="s">
        <v>2007</v>
      </c>
      <c r="X3569" t="s">
        <v>42</v>
      </c>
      <c r="Y3569" t="s">
        <v>1740</v>
      </c>
      <c r="AA3569" s="1">
        <f t="shared" si="418"/>
        <v>46002</v>
      </c>
      <c r="AB3569" s="2">
        <f t="shared" si="419"/>
        <v>12</v>
      </c>
      <c r="AC3569" s="2">
        <f t="shared" si="420"/>
        <v>2025</v>
      </c>
      <c r="AD3569" s="2" t="str">
        <f>IFERROR(VLOOKUP(A3569,'Aux Área'!$A$4:$B$123,2,0),"-")</f>
        <v>ENGENHARIA</v>
      </c>
    </row>
    <row r="3570" spans="1:30" x14ac:dyDescent="0.3">
      <c r="A3570" t="s">
        <v>60</v>
      </c>
      <c r="B3570" t="s">
        <v>614</v>
      </c>
      <c r="C3570" t="s">
        <v>6013</v>
      </c>
      <c r="D3570" t="s">
        <v>1206</v>
      </c>
      <c r="E3570" t="s">
        <v>1207</v>
      </c>
      <c r="F3570" t="s">
        <v>61</v>
      </c>
      <c r="G3570" t="s">
        <v>1500</v>
      </c>
      <c r="H3570" t="s">
        <v>36</v>
      </c>
      <c r="I3570" t="s">
        <v>37</v>
      </c>
      <c r="J3570" t="s">
        <v>1665</v>
      </c>
      <c r="K3570" t="s">
        <v>1666</v>
      </c>
      <c r="L3570" t="s">
        <v>301</v>
      </c>
      <c r="M3570" t="s">
        <v>38</v>
      </c>
      <c r="N3570" t="s">
        <v>39</v>
      </c>
      <c r="O3570" s="23">
        <v>254</v>
      </c>
      <c r="P3570" s="9">
        <v>8.66</v>
      </c>
      <c r="Q3570" t="s">
        <v>40</v>
      </c>
      <c r="R3570">
        <v>24414</v>
      </c>
      <c r="S3570" s="9">
        <v>29.33</v>
      </c>
      <c r="T3570" s="26">
        <v>4.3899999999999997</v>
      </c>
      <c r="U3570" s="8">
        <v>128.76</v>
      </c>
      <c r="V3570" t="s">
        <v>6014</v>
      </c>
      <c r="W3570" t="s">
        <v>2007</v>
      </c>
      <c r="X3570" t="s">
        <v>42</v>
      </c>
      <c r="Y3570" t="s">
        <v>1740</v>
      </c>
      <c r="AA3570" s="1">
        <f t="shared" si="418"/>
        <v>46002</v>
      </c>
      <c r="AB3570" s="2">
        <f t="shared" si="419"/>
        <v>12</v>
      </c>
      <c r="AC3570" s="2">
        <f t="shared" si="420"/>
        <v>2025</v>
      </c>
      <c r="AD3570" s="2" t="str">
        <f>IFERROR(VLOOKUP(A3570,'Aux Área'!$A$4:$B$123,2,0),"-")</f>
        <v>QSMS</v>
      </c>
    </row>
    <row r="3571" spans="1:30" x14ac:dyDescent="0.3">
      <c r="A3571" t="s">
        <v>2552</v>
      </c>
      <c r="B3571" t="s">
        <v>2553</v>
      </c>
      <c r="C3571" t="s">
        <v>6015</v>
      </c>
      <c r="D3571" t="s">
        <v>2872</v>
      </c>
      <c r="E3571" t="s">
        <v>2873</v>
      </c>
      <c r="F3571" t="s">
        <v>2555</v>
      </c>
      <c r="G3571" t="s">
        <v>659</v>
      </c>
      <c r="H3571" t="s">
        <v>2215</v>
      </c>
      <c r="I3571" t="s">
        <v>667</v>
      </c>
      <c r="J3571" t="s">
        <v>2779</v>
      </c>
      <c r="K3571" t="s">
        <v>2780</v>
      </c>
      <c r="L3571" t="s">
        <v>141</v>
      </c>
      <c r="M3571" t="s">
        <v>38</v>
      </c>
      <c r="N3571" t="s">
        <v>668</v>
      </c>
      <c r="O3571" s="23">
        <v>122</v>
      </c>
      <c r="P3571" s="9">
        <v>1.55</v>
      </c>
      <c r="Q3571" t="s">
        <v>40</v>
      </c>
      <c r="R3571">
        <v>5702</v>
      </c>
      <c r="S3571" s="9">
        <v>78.790000000000006</v>
      </c>
      <c r="T3571" s="26">
        <v>6.4</v>
      </c>
      <c r="U3571" s="8">
        <v>504.25</v>
      </c>
      <c r="V3571" t="s">
        <v>112</v>
      </c>
      <c r="W3571" t="s">
        <v>2007</v>
      </c>
      <c r="X3571" t="s">
        <v>42</v>
      </c>
      <c r="Y3571" t="s">
        <v>1740</v>
      </c>
      <c r="AA3571" s="1">
        <f t="shared" si="418"/>
        <v>46002</v>
      </c>
      <c r="AB3571" s="2">
        <f t="shared" si="419"/>
        <v>12</v>
      </c>
      <c r="AC3571" s="2">
        <f t="shared" si="420"/>
        <v>2025</v>
      </c>
      <c r="AD3571" s="2" t="str">
        <f>IFERROR(VLOOKUP(A3571,'Aux Área'!$A$4:$B$123,2,0),"-")</f>
        <v>APH</v>
      </c>
    </row>
    <row r="3572" spans="1:30" x14ac:dyDescent="0.3">
      <c r="A3572" t="s">
        <v>2306</v>
      </c>
      <c r="B3572" t="s">
        <v>4613</v>
      </c>
      <c r="C3572" t="s">
        <v>6016</v>
      </c>
      <c r="D3572" t="s">
        <v>3428</v>
      </c>
      <c r="E3572" t="s">
        <v>3429</v>
      </c>
      <c r="F3572" t="s">
        <v>2309</v>
      </c>
      <c r="G3572" t="s">
        <v>1135</v>
      </c>
      <c r="H3572" t="s">
        <v>2275</v>
      </c>
      <c r="I3572" t="s">
        <v>1497</v>
      </c>
      <c r="J3572" t="s">
        <v>89</v>
      </c>
      <c r="K3572" t="s">
        <v>90</v>
      </c>
      <c r="L3572" t="s">
        <v>91</v>
      </c>
      <c r="M3572" t="s">
        <v>38</v>
      </c>
      <c r="N3572" t="s">
        <v>39</v>
      </c>
      <c r="O3572" s="23">
        <v>386</v>
      </c>
      <c r="P3572" s="9">
        <v>9.08</v>
      </c>
      <c r="Q3572" t="s">
        <v>40</v>
      </c>
      <c r="R3572">
        <v>39291</v>
      </c>
      <c r="S3572" s="9">
        <v>42.5</v>
      </c>
      <c r="T3572" s="26">
        <v>4.6900000000000004</v>
      </c>
      <c r="U3572" s="8">
        <v>199.32</v>
      </c>
      <c r="V3572" t="s">
        <v>6017</v>
      </c>
      <c r="W3572" t="s">
        <v>2276</v>
      </c>
      <c r="X3572" t="s">
        <v>42</v>
      </c>
      <c r="Y3572" t="s">
        <v>2277</v>
      </c>
      <c r="AA3572" s="1">
        <f t="shared" si="418"/>
        <v>46002</v>
      </c>
      <c r="AB3572" s="2">
        <f t="shared" si="419"/>
        <v>12</v>
      </c>
      <c r="AC3572" s="2">
        <f t="shared" si="420"/>
        <v>2025</v>
      </c>
      <c r="AD3572" s="2" t="str">
        <f>IFERROR(VLOOKUP(A3572,'Aux Área'!$A$4:$B$123,2,0),"-")</f>
        <v>INSPEÇÃO</v>
      </c>
    </row>
    <row r="3573" spans="1:30" x14ac:dyDescent="0.3">
      <c r="A3573" t="s">
        <v>1819</v>
      </c>
      <c r="B3573" t="s">
        <v>156</v>
      </c>
      <c r="C3573" t="s">
        <v>6018</v>
      </c>
      <c r="D3573" t="s">
        <v>5474</v>
      </c>
      <c r="E3573" t="s">
        <v>5475</v>
      </c>
      <c r="F3573" t="s">
        <v>653</v>
      </c>
      <c r="G3573" t="s">
        <v>659</v>
      </c>
      <c r="H3573" t="s">
        <v>1821</v>
      </c>
      <c r="I3573" t="s">
        <v>673</v>
      </c>
      <c r="J3573" t="s">
        <v>237</v>
      </c>
      <c r="K3573" t="s">
        <v>238</v>
      </c>
      <c r="L3573" t="s">
        <v>110</v>
      </c>
      <c r="M3573" t="s">
        <v>38</v>
      </c>
      <c r="N3573" t="s">
        <v>638</v>
      </c>
      <c r="O3573" s="23">
        <v>0</v>
      </c>
      <c r="P3573" s="9">
        <v>0</v>
      </c>
      <c r="Q3573" t="s">
        <v>40</v>
      </c>
      <c r="R3573">
        <v>0</v>
      </c>
      <c r="S3573" s="9">
        <v>228.64</v>
      </c>
      <c r="T3573" s="26">
        <v>6.09</v>
      </c>
      <c r="U3573" s="8">
        <v>1392.47</v>
      </c>
      <c r="V3573" t="s">
        <v>41</v>
      </c>
      <c r="W3573" t="s">
        <v>652</v>
      </c>
      <c r="X3573" t="s">
        <v>42</v>
      </c>
      <c r="Y3573" t="s">
        <v>653</v>
      </c>
      <c r="AA3573" s="1">
        <f t="shared" si="418"/>
        <v>46002</v>
      </c>
      <c r="AB3573" s="2">
        <f t="shared" si="419"/>
        <v>12</v>
      </c>
      <c r="AC3573" s="2">
        <f t="shared" si="420"/>
        <v>2025</v>
      </c>
      <c r="AD3573" s="2" t="str">
        <f>IFERROR(VLOOKUP(A3573,'Aux Área'!$A$4:$B$123,2,0),"-")</f>
        <v>SÃO PEDRO</v>
      </c>
    </row>
    <row r="3574" spans="1:30" x14ac:dyDescent="0.3">
      <c r="A3574" t="s">
        <v>1295</v>
      </c>
      <c r="B3574" t="s">
        <v>1753</v>
      </c>
      <c r="C3574" t="s">
        <v>6019</v>
      </c>
      <c r="D3574" t="s">
        <v>1297</v>
      </c>
      <c r="E3574" t="s">
        <v>2221</v>
      </c>
      <c r="F3574" t="s">
        <v>1299</v>
      </c>
      <c r="G3574" t="s">
        <v>1135</v>
      </c>
      <c r="H3574" t="s">
        <v>1301</v>
      </c>
      <c r="I3574" t="s">
        <v>839</v>
      </c>
      <c r="J3574" t="s">
        <v>409</v>
      </c>
      <c r="K3574" t="s">
        <v>410</v>
      </c>
      <c r="L3574" t="s">
        <v>141</v>
      </c>
      <c r="M3574" t="s">
        <v>38</v>
      </c>
      <c r="N3574" t="s">
        <v>39</v>
      </c>
      <c r="O3574" s="23">
        <v>0</v>
      </c>
      <c r="P3574" s="23">
        <v>0</v>
      </c>
      <c r="Q3574" t="s">
        <v>40</v>
      </c>
      <c r="R3574" t="s">
        <v>15244</v>
      </c>
      <c r="S3574" s="9">
        <v>43.2</v>
      </c>
      <c r="T3574" s="26">
        <v>4.29</v>
      </c>
      <c r="U3574" s="8">
        <v>185.33</v>
      </c>
      <c r="V3574" t="s">
        <v>6020</v>
      </c>
      <c r="W3574" t="s">
        <v>2007</v>
      </c>
      <c r="X3574" t="s">
        <v>42</v>
      </c>
      <c r="Y3574" t="s">
        <v>1740</v>
      </c>
      <c r="AA3574" s="1">
        <f t="shared" si="418"/>
        <v>46002</v>
      </c>
      <c r="AB3574" s="2">
        <f t="shared" si="419"/>
        <v>12</v>
      </c>
      <c r="AC3574" s="2">
        <f t="shared" si="420"/>
        <v>2025</v>
      </c>
      <c r="AD3574" s="2" t="str">
        <f>IFERROR(VLOOKUP(A3574,'Aux Área'!$A$4:$B$123,2,0),"-")</f>
        <v>LUCCA JR - OP</v>
      </c>
    </row>
    <row r="3575" spans="1:30" x14ac:dyDescent="0.3">
      <c r="A3575" t="s">
        <v>52</v>
      </c>
      <c r="B3575" t="s">
        <v>1449</v>
      </c>
      <c r="C3575" t="s">
        <v>6021</v>
      </c>
      <c r="D3575" t="s">
        <v>3246</v>
      </c>
      <c r="E3575" t="s">
        <v>3247</v>
      </c>
      <c r="F3575" t="s">
        <v>53</v>
      </c>
      <c r="G3575" t="s">
        <v>1500</v>
      </c>
      <c r="H3575" t="s">
        <v>36</v>
      </c>
      <c r="I3575" t="s">
        <v>37</v>
      </c>
      <c r="J3575" t="s">
        <v>275</v>
      </c>
      <c r="K3575" t="s">
        <v>276</v>
      </c>
      <c r="L3575" t="s">
        <v>124</v>
      </c>
      <c r="M3575" t="s">
        <v>38</v>
      </c>
      <c r="N3575" t="s">
        <v>39</v>
      </c>
      <c r="O3575" s="23">
        <v>366</v>
      </c>
      <c r="P3575" s="9">
        <v>11.87</v>
      </c>
      <c r="Q3575" t="s">
        <v>40</v>
      </c>
      <c r="R3575">
        <v>40761</v>
      </c>
      <c r="S3575" s="9">
        <v>30.84</v>
      </c>
      <c r="T3575" s="26">
        <v>4.49</v>
      </c>
      <c r="U3575" s="8">
        <v>138.47</v>
      </c>
      <c r="V3575" t="s">
        <v>6022</v>
      </c>
      <c r="W3575" t="s">
        <v>2007</v>
      </c>
      <c r="X3575" t="s">
        <v>42</v>
      </c>
      <c r="Y3575" t="s">
        <v>1740</v>
      </c>
      <c r="AA3575" s="1">
        <f t="shared" si="418"/>
        <v>46002</v>
      </c>
      <c r="AB3575" s="2">
        <f t="shared" si="419"/>
        <v>12</v>
      </c>
      <c r="AC3575" s="2">
        <f t="shared" si="420"/>
        <v>2025</v>
      </c>
      <c r="AD3575" s="2" t="str">
        <f>IFERROR(VLOOKUP(A3575,'Aux Área'!$A$4:$B$123,2,0),"-")</f>
        <v>OPERAÇÃO</v>
      </c>
    </row>
    <row r="3576" spans="1:30" x14ac:dyDescent="0.3">
      <c r="A3576" t="s">
        <v>2208</v>
      </c>
      <c r="B3576" t="s">
        <v>2544</v>
      </c>
      <c r="C3576" t="s">
        <v>6023</v>
      </c>
      <c r="D3576" t="s">
        <v>2468</v>
      </c>
      <c r="E3576" t="s">
        <v>2469</v>
      </c>
      <c r="F3576" t="s">
        <v>2210</v>
      </c>
      <c r="G3576" t="s">
        <v>1135</v>
      </c>
      <c r="H3576" t="s">
        <v>2211</v>
      </c>
      <c r="I3576" t="s">
        <v>37</v>
      </c>
      <c r="J3576" t="s">
        <v>219</v>
      </c>
      <c r="K3576" t="s">
        <v>177</v>
      </c>
      <c r="L3576" t="s">
        <v>177</v>
      </c>
      <c r="M3576" t="s">
        <v>38</v>
      </c>
      <c r="N3576" t="s">
        <v>668</v>
      </c>
      <c r="O3576" s="23">
        <v>252</v>
      </c>
      <c r="P3576" s="9">
        <v>6.31</v>
      </c>
      <c r="Q3576" t="s">
        <v>40</v>
      </c>
      <c r="R3576">
        <v>7768</v>
      </c>
      <c r="S3576" s="9">
        <v>39.909999999999997</v>
      </c>
      <c r="T3576" s="26">
        <v>6.19</v>
      </c>
      <c r="U3576" s="8">
        <v>247.04</v>
      </c>
      <c r="V3576" t="s">
        <v>6024</v>
      </c>
      <c r="W3576" t="s">
        <v>2007</v>
      </c>
      <c r="X3576" t="s">
        <v>42</v>
      </c>
      <c r="Y3576" t="s">
        <v>1740</v>
      </c>
      <c r="AA3576" s="1">
        <f t="shared" si="418"/>
        <v>46002</v>
      </c>
      <c r="AB3576" s="2">
        <f t="shared" si="419"/>
        <v>12</v>
      </c>
      <c r="AC3576" s="2">
        <f t="shared" si="420"/>
        <v>2025</v>
      </c>
      <c r="AD3576" s="2" t="str">
        <f>IFERROR(VLOOKUP(A3576,'Aux Área'!$A$4:$B$123,2,0),"-")</f>
        <v>APH</v>
      </c>
    </row>
    <row r="3577" spans="1:30" x14ac:dyDescent="0.3">
      <c r="A3577" t="s">
        <v>2282</v>
      </c>
      <c r="B3577" t="s">
        <v>4679</v>
      </c>
      <c r="C3577" t="s">
        <v>6025</v>
      </c>
      <c r="D3577" t="s">
        <v>3295</v>
      </c>
      <c r="E3577" t="s">
        <v>3296</v>
      </c>
      <c r="F3577" t="s">
        <v>2285</v>
      </c>
      <c r="G3577" t="s">
        <v>1135</v>
      </c>
      <c r="H3577" t="s">
        <v>2275</v>
      </c>
      <c r="I3577" t="s">
        <v>1497</v>
      </c>
      <c r="J3577" t="s">
        <v>165</v>
      </c>
      <c r="K3577" t="s">
        <v>166</v>
      </c>
      <c r="L3577" t="s">
        <v>167</v>
      </c>
      <c r="M3577" t="s">
        <v>38</v>
      </c>
      <c r="N3577" t="s">
        <v>39</v>
      </c>
      <c r="O3577" s="23">
        <v>286</v>
      </c>
      <c r="P3577" s="9">
        <v>6.69</v>
      </c>
      <c r="Q3577" t="s">
        <v>40</v>
      </c>
      <c r="R3577">
        <v>39773</v>
      </c>
      <c r="S3577" s="9">
        <v>42.76</v>
      </c>
      <c r="T3577" s="26">
        <v>4.5609999999999999</v>
      </c>
      <c r="U3577" s="8">
        <v>195.01</v>
      </c>
      <c r="V3577" t="s">
        <v>112</v>
      </c>
      <c r="W3577" t="s">
        <v>2276</v>
      </c>
      <c r="X3577" t="s">
        <v>42</v>
      </c>
      <c r="Y3577" t="s">
        <v>2277</v>
      </c>
      <c r="AA3577" s="1">
        <f t="shared" si="418"/>
        <v>46002</v>
      </c>
      <c r="AB3577" s="2">
        <f t="shared" si="419"/>
        <v>12</v>
      </c>
      <c r="AC3577" s="2">
        <f t="shared" si="420"/>
        <v>2025</v>
      </c>
      <c r="AD3577" s="2" t="str">
        <f>IFERROR(VLOOKUP(A3577,'Aux Área'!$A$4:$B$123,2,0),"-")</f>
        <v>INSPEÇÃO</v>
      </c>
    </row>
    <row r="3578" spans="1:30" x14ac:dyDescent="0.3">
      <c r="A3578" t="s">
        <v>2461</v>
      </c>
      <c r="B3578" t="s">
        <v>5008</v>
      </c>
      <c r="C3578" t="s">
        <v>6026</v>
      </c>
      <c r="D3578" t="s">
        <v>3135</v>
      </c>
      <c r="E3578" t="s">
        <v>3136</v>
      </c>
      <c r="F3578" t="s">
        <v>3574</v>
      </c>
      <c r="G3578" t="s">
        <v>1135</v>
      </c>
      <c r="H3578" t="s">
        <v>2275</v>
      </c>
      <c r="I3578" t="s">
        <v>1497</v>
      </c>
      <c r="J3578" t="s">
        <v>188</v>
      </c>
      <c r="K3578" t="s">
        <v>189</v>
      </c>
      <c r="L3578" t="s">
        <v>190</v>
      </c>
      <c r="M3578" t="s">
        <v>38</v>
      </c>
      <c r="N3578" t="s">
        <v>39</v>
      </c>
      <c r="O3578" s="10">
        <v>500</v>
      </c>
      <c r="P3578" s="24">
        <v>11.36</v>
      </c>
      <c r="Q3578" t="s">
        <v>40</v>
      </c>
      <c r="R3578">
        <v>27526</v>
      </c>
      <c r="S3578" s="9">
        <v>44.03</v>
      </c>
      <c r="T3578" s="26">
        <v>4.6900000000000004</v>
      </c>
      <c r="U3578" s="8">
        <v>206.5</v>
      </c>
      <c r="V3578" t="s">
        <v>41</v>
      </c>
      <c r="W3578" t="s">
        <v>2276</v>
      </c>
      <c r="X3578" t="s">
        <v>42</v>
      </c>
      <c r="Y3578" t="s">
        <v>2277</v>
      </c>
      <c r="AA3578" s="1">
        <f t="shared" si="418"/>
        <v>46002</v>
      </c>
      <c r="AB3578" s="2">
        <f t="shared" si="419"/>
        <v>12</v>
      </c>
      <c r="AC3578" s="2">
        <f t="shared" si="420"/>
        <v>2025</v>
      </c>
      <c r="AD3578" s="2" t="str">
        <f>IFERROR(VLOOKUP(A3578,'Aux Área'!$A$4:$B$123,2,0),"-")</f>
        <v>INSPEÇÃO</v>
      </c>
    </row>
    <row r="3579" spans="1:30" x14ac:dyDescent="0.3">
      <c r="A3579" t="s">
        <v>56</v>
      </c>
      <c r="B3579" t="s">
        <v>266</v>
      </c>
      <c r="C3579" t="s">
        <v>6027</v>
      </c>
      <c r="D3579" t="s">
        <v>120</v>
      </c>
      <c r="E3579" t="s">
        <v>121</v>
      </c>
      <c r="F3579" t="s">
        <v>57</v>
      </c>
      <c r="G3579" t="s">
        <v>1500</v>
      </c>
      <c r="H3579" t="s">
        <v>36</v>
      </c>
      <c r="I3579" t="s">
        <v>37</v>
      </c>
      <c r="J3579" t="s">
        <v>165</v>
      </c>
      <c r="K3579" t="s">
        <v>166</v>
      </c>
      <c r="L3579" t="s">
        <v>167</v>
      </c>
      <c r="M3579" t="s">
        <v>38</v>
      </c>
      <c r="N3579" t="s">
        <v>39</v>
      </c>
      <c r="O3579" s="23">
        <v>360</v>
      </c>
      <c r="P3579" s="9">
        <v>10.89</v>
      </c>
      <c r="Q3579" t="s">
        <v>40</v>
      </c>
      <c r="R3579">
        <v>34485</v>
      </c>
      <c r="S3579" s="9">
        <v>33.07</v>
      </c>
      <c r="T3579" s="26">
        <v>4.5599999999999996</v>
      </c>
      <c r="U3579" s="8">
        <v>150.80000000000001</v>
      </c>
      <c r="V3579" t="s">
        <v>112</v>
      </c>
      <c r="W3579" t="s">
        <v>2007</v>
      </c>
      <c r="X3579" t="s">
        <v>42</v>
      </c>
      <c r="Y3579" t="s">
        <v>1740</v>
      </c>
      <c r="AA3579" s="1">
        <f t="shared" si="418"/>
        <v>46002</v>
      </c>
      <c r="AB3579" s="2">
        <f t="shared" si="419"/>
        <v>12</v>
      </c>
      <c r="AC3579" s="2">
        <f t="shared" si="420"/>
        <v>2025</v>
      </c>
      <c r="AD3579" s="2" t="str">
        <f>IFERROR(VLOOKUP(A3579,'Aux Área'!$A$4:$B$123,2,0),"-")</f>
        <v>CONSERVA</v>
      </c>
    </row>
    <row r="3580" spans="1:30" x14ac:dyDescent="0.3">
      <c r="A3580" t="s">
        <v>662</v>
      </c>
      <c r="B3580" t="s">
        <v>183</v>
      </c>
      <c r="C3580" t="s">
        <v>6028</v>
      </c>
      <c r="D3580" t="s">
        <v>1568</v>
      </c>
      <c r="E3580" t="s">
        <v>1569</v>
      </c>
      <c r="F3580" t="s">
        <v>653</v>
      </c>
      <c r="G3580" t="s">
        <v>1495</v>
      </c>
      <c r="H3580" t="s">
        <v>1571</v>
      </c>
      <c r="I3580" t="s">
        <v>1497</v>
      </c>
      <c r="J3580" t="s">
        <v>231</v>
      </c>
      <c r="K3580" t="s">
        <v>232</v>
      </c>
      <c r="L3580" t="s">
        <v>217</v>
      </c>
      <c r="M3580" t="s">
        <v>38</v>
      </c>
      <c r="N3580" t="s">
        <v>668</v>
      </c>
      <c r="O3580" s="23">
        <v>0</v>
      </c>
      <c r="P3580" s="9">
        <v>0</v>
      </c>
      <c r="Q3580" t="s">
        <v>40</v>
      </c>
      <c r="R3580">
        <v>0</v>
      </c>
      <c r="S3580" s="9">
        <v>113.36</v>
      </c>
      <c r="T3580" s="26">
        <v>5.99</v>
      </c>
      <c r="U3580" s="8">
        <v>679.03</v>
      </c>
      <c r="V3580" t="s">
        <v>6029</v>
      </c>
      <c r="W3580" t="s">
        <v>652</v>
      </c>
      <c r="X3580" t="s">
        <v>42</v>
      </c>
      <c r="Y3580" t="s">
        <v>653</v>
      </c>
      <c r="AA3580" s="1">
        <f t="shared" si="418"/>
        <v>46002</v>
      </c>
      <c r="AB3580" s="2">
        <f t="shared" si="419"/>
        <v>12</v>
      </c>
      <c r="AC3580" s="2">
        <f t="shared" si="420"/>
        <v>2025</v>
      </c>
      <c r="AD3580" s="2" t="str">
        <f>IFERROR(VLOOKUP(A3580,'Aux Área'!$A$4:$B$123,2,0),"-")</f>
        <v>SÃO PEDRO</v>
      </c>
    </row>
    <row r="3581" spans="1:30" x14ac:dyDescent="0.3">
      <c r="A3581" t="s">
        <v>662</v>
      </c>
      <c r="C3581" t="s">
        <v>6028</v>
      </c>
      <c r="F3581" t="s">
        <v>15689</v>
      </c>
      <c r="K3581" t="s">
        <v>232</v>
      </c>
      <c r="N3581" t="s">
        <v>15690</v>
      </c>
      <c r="O3581" s="23">
        <v>0</v>
      </c>
      <c r="P3581" s="23">
        <v>0</v>
      </c>
      <c r="Q3581" t="s">
        <v>40</v>
      </c>
      <c r="R3581">
        <v>0</v>
      </c>
      <c r="S3581">
        <v>3.76</v>
      </c>
      <c r="U3581" s="8">
        <v>12.41</v>
      </c>
      <c r="W3581" t="s">
        <v>652</v>
      </c>
      <c r="X3581" t="s">
        <v>42</v>
      </c>
      <c r="Y3581" t="s">
        <v>653</v>
      </c>
      <c r="AA3581" s="1">
        <f>IFERROR(DATEVALUE(C3581),"-")</f>
        <v>46002</v>
      </c>
      <c r="AB3581" s="2">
        <f>IFERROR(MONTH(AA3581),"-")</f>
        <v>12</v>
      </c>
      <c r="AC3581" s="2">
        <f>IFERROR(YEAR(AA3581),"-")</f>
        <v>2025</v>
      </c>
      <c r="AD3581" s="2" t="str">
        <f>IFERROR(VLOOKUP(A3581,'Aux Área'!$A$4:$B$123,2,0),"-")</f>
        <v>SÃO PEDRO</v>
      </c>
    </row>
    <row r="3582" spans="1:30" x14ac:dyDescent="0.3">
      <c r="A3582" t="s">
        <v>66</v>
      </c>
      <c r="B3582" t="s">
        <v>464</v>
      </c>
      <c r="C3582" t="s">
        <v>6030</v>
      </c>
      <c r="D3582" t="s">
        <v>151</v>
      </c>
      <c r="E3582" t="s">
        <v>152</v>
      </c>
      <c r="F3582" t="s">
        <v>67</v>
      </c>
      <c r="G3582" t="s">
        <v>1503</v>
      </c>
      <c r="H3582" t="s">
        <v>36</v>
      </c>
      <c r="I3582" t="s">
        <v>37</v>
      </c>
      <c r="J3582" t="s">
        <v>1511</v>
      </c>
      <c r="K3582" t="s">
        <v>1512</v>
      </c>
      <c r="L3582" t="s">
        <v>1513</v>
      </c>
      <c r="M3582" t="s">
        <v>1514</v>
      </c>
      <c r="N3582" t="s">
        <v>39</v>
      </c>
      <c r="O3582" s="23">
        <v>488</v>
      </c>
      <c r="P3582" s="9">
        <v>11.55</v>
      </c>
      <c r="Q3582" t="s">
        <v>40</v>
      </c>
      <c r="R3582">
        <v>16018</v>
      </c>
      <c r="S3582" s="9">
        <v>42.25</v>
      </c>
      <c r="T3582" s="26">
        <v>4.29</v>
      </c>
      <c r="U3582" s="8">
        <v>181.25</v>
      </c>
      <c r="V3582" t="s">
        <v>6031</v>
      </c>
      <c r="W3582" t="s">
        <v>2007</v>
      </c>
      <c r="X3582" t="s">
        <v>42</v>
      </c>
      <c r="Y3582" t="s">
        <v>1740</v>
      </c>
      <c r="AA3582" s="1">
        <f t="shared" ref="AA3582:AA3595" si="421">DATEVALUE(C3582)</f>
        <v>46002</v>
      </c>
      <c r="AB3582" s="2">
        <f t="shared" ref="AB3582:AB3595" si="422">MONTH(AA3582)</f>
        <v>12</v>
      </c>
      <c r="AC3582" s="2">
        <f t="shared" ref="AC3582:AC3595" si="423">YEAR(AA3582)</f>
        <v>2025</v>
      </c>
      <c r="AD3582" s="2" t="str">
        <f>IFERROR(VLOOKUP(A3582,'Aux Área'!$A$4:$B$123,2,0),"-")</f>
        <v>OPERAÇÃO</v>
      </c>
    </row>
    <row r="3583" spans="1:30" x14ac:dyDescent="0.3">
      <c r="A3583" t="s">
        <v>2318</v>
      </c>
      <c r="B3583" t="s">
        <v>2733</v>
      </c>
      <c r="C3583" t="s">
        <v>6032</v>
      </c>
      <c r="D3583" t="s">
        <v>3205</v>
      </c>
      <c r="E3583" t="s">
        <v>3206</v>
      </c>
      <c r="F3583" t="s">
        <v>4203</v>
      </c>
      <c r="G3583" t="s">
        <v>1135</v>
      </c>
      <c r="H3583" t="s">
        <v>2185</v>
      </c>
      <c r="I3583" t="s">
        <v>2186</v>
      </c>
      <c r="J3583" t="s">
        <v>169</v>
      </c>
      <c r="K3583" t="s">
        <v>170</v>
      </c>
      <c r="L3583" t="s">
        <v>124</v>
      </c>
      <c r="M3583" t="s">
        <v>38</v>
      </c>
      <c r="N3583" t="s">
        <v>668</v>
      </c>
      <c r="O3583" s="23">
        <v>753</v>
      </c>
      <c r="P3583" s="9">
        <v>13.69</v>
      </c>
      <c r="Q3583" t="s">
        <v>40</v>
      </c>
      <c r="R3583">
        <v>37534</v>
      </c>
      <c r="S3583" s="9">
        <v>55</v>
      </c>
      <c r="T3583" s="26">
        <v>6.09</v>
      </c>
      <c r="U3583" s="8">
        <v>334.95</v>
      </c>
      <c r="V3583" t="s">
        <v>41</v>
      </c>
      <c r="W3583" t="s">
        <v>2007</v>
      </c>
      <c r="X3583" t="s">
        <v>42</v>
      </c>
      <c r="Y3583" t="s">
        <v>2188</v>
      </c>
      <c r="AA3583" s="1">
        <f t="shared" si="421"/>
        <v>46002</v>
      </c>
      <c r="AB3583" s="2">
        <f t="shared" si="422"/>
        <v>12</v>
      </c>
      <c r="AC3583" s="2">
        <f t="shared" si="423"/>
        <v>2025</v>
      </c>
      <c r="AD3583" s="2" t="str">
        <f>IFERROR(VLOOKUP(A3583,'Aux Área'!$A$4:$B$123,2,0),"-")</f>
        <v>INSPEÇÃO</v>
      </c>
    </row>
    <row r="3584" spans="1:30" x14ac:dyDescent="0.3">
      <c r="A3584" t="s">
        <v>58</v>
      </c>
      <c r="B3584" t="s">
        <v>250</v>
      </c>
      <c r="C3584" t="s">
        <v>6033</v>
      </c>
      <c r="D3584" t="s">
        <v>87</v>
      </c>
      <c r="E3584" t="s">
        <v>88</v>
      </c>
      <c r="F3584" t="s">
        <v>59</v>
      </c>
      <c r="G3584" t="s">
        <v>1500</v>
      </c>
      <c r="H3584" t="s">
        <v>36</v>
      </c>
      <c r="I3584" t="s">
        <v>37</v>
      </c>
      <c r="J3584" t="s">
        <v>356</v>
      </c>
      <c r="K3584" t="s">
        <v>357</v>
      </c>
      <c r="L3584" t="s">
        <v>124</v>
      </c>
      <c r="M3584" t="s">
        <v>38</v>
      </c>
      <c r="N3584" t="s">
        <v>39</v>
      </c>
      <c r="O3584" s="23">
        <v>261</v>
      </c>
      <c r="P3584" s="9">
        <v>6.16</v>
      </c>
      <c r="Q3584" t="s">
        <v>40</v>
      </c>
      <c r="R3584">
        <v>60344</v>
      </c>
      <c r="S3584" s="9">
        <v>42.4</v>
      </c>
      <c r="T3584" s="26">
        <v>4.59</v>
      </c>
      <c r="U3584" s="8">
        <v>194.62</v>
      </c>
      <c r="V3584" t="s">
        <v>6034</v>
      </c>
      <c r="W3584" t="s">
        <v>2007</v>
      </c>
      <c r="X3584" t="s">
        <v>42</v>
      </c>
      <c r="Y3584" t="s">
        <v>1740</v>
      </c>
      <c r="AA3584" s="1">
        <f t="shared" si="421"/>
        <v>46002</v>
      </c>
      <c r="AB3584" s="2">
        <f t="shared" si="422"/>
        <v>12</v>
      </c>
      <c r="AC3584" s="2">
        <f t="shared" si="423"/>
        <v>2025</v>
      </c>
      <c r="AD3584" s="2" t="str">
        <f>IFERROR(VLOOKUP(A3584,'Aux Área'!$A$4:$B$123,2,0),"-")</f>
        <v>CONSERVA</v>
      </c>
    </row>
    <row r="3585" spans="1:30" x14ac:dyDescent="0.3">
      <c r="A3585" t="s">
        <v>2278</v>
      </c>
      <c r="B3585" t="s">
        <v>4664</v>
      </c>
      <c r="C3585" t="s">
        <v>6035</v>
      </c>
      <c r="D3585" t="s">
        <v>3205</v>
      </c>
      <c r="E3585" t="s">
        <v>3206</v>
      </c>
      <c r="F3585" t="s">
        <v>2281</v>
      </c>
      <c r="G3585" t="s">
        <v>1135</v>
      </c>
      <c r="H3585" t="s">
        <v>2275</v>
      </c>
      <c r="I3585" t="s">
        <v>1497</v>
      </c>
      <c r="J3585" t="s">
        <v>165</v>
      </c>
      <c r="K3585" t="s">
        <v>166</v>
      </c>
      <c r="L3585" t="s">
        <v>167</v>
      </c>
      <c r="M3585" t="s">
        <v>38</v>
      </c>
      <c r="N3585" t="s">
        <v>39</v>
      </c>
      <c r="O3585" s="23">
        <v>321</v>
      </c>
      <c r="P3585" s="9">
        <v>7.83</v>
      </c>
      <c r="Q3585" t="s">
        <v>40</v>
      </c>
      <c r="R3585">
        <v>46474</v>
      </c>
      <c r="S3585" s="9">
        <v>41.01</v>
      </c>
      <c r="T3585" s="26">
        <v>4.5599999999999996</v>
      </c>
      <c r="U3585" s="8">
        <v>187.01</v>
      </c>
      <c r="V3585" t="s">
        <v>112</v>
      </c>
      <c r="W3585" t="s">
        <v>2276</v>
      </c>
      <c r="X3585" t="s">
        <v>42</v>
      </c>
      <c r="Y3585" t="s">
        <v>2277</v>
      </c>
      <c r="AA3585" s="1">
        <f t="shared" si="421"/>
        <v>46002</v>
      </c>
      <c r="AB3585" s="2">
        <f t="shared" si="422"/>
        <v>12</v>
      </c>
      <c r="AC3585" s="2">
        <f t="shared" si="423"/>
        <v>2025</v>
      </c>
      <c r="AD3585" s="2" t="str">
        <f>IFERROR(VLOOKUP(A3585,'Aux Área'!$A$4:$B$123,2,0),"-")</f>
        <v>INSPEÇÃO</v>
      </c>
    </row>
    <row r="3586" spans="1:30" x14ac:dyDescent="0.3">
      <c r="A3586" t="s">
        <v>60</v>
      </c>
      <c r="B3586" t="s">
        <v>614</v>
      </c>
      <c r="C3586" t="s">
        <v>6036</v>
      </c>
      <c r="D3586" t="s">
        <v>1206</v>
      </c>
      <c r="E3586" t="s">
        <v>1207</v>
      </c>
      <c r="F3586" t="s">
        <v>61</v>
      </c>
      <c r="G3586" t="s">
        <v>1500</v>
      </c>
      <c r="H3586" t="s">
        <v>36</v>
      </c>
      <c r="I3586" t="s">
        <v>37</v>
      </c>
      <c r="J3586" t="s">
        <v>165</v>
      </c>
      <c r="K3586" t="s">
        <v>166</v>
      </c>
      <c r="L3586" t="s">
        <v>167</v>
      </c>
      <c r="M3586" t="s">
        <v>38</v>
      </c>
      <c r="N3586" t="s">
        <v>39</v>
      </c>
      <c r="O3586" s="23">
        <v>294</v>
      </c>
      <c r="P3586" s="9">
        <v>10.14</v>
      </c>
      <c r="Q3586" t="s">
        <v>40</v>
      </c>
      <c r="R3586">
        <v>24708</v>
      </c>
      <c r="S3586" s="9">
        <v>29</v>
      </c>
      <c r="T3586" s="26">
        <v>4.5599999999999996</v>
      </c>
      <c r="U3586" s="8">
        <v>132.25</v>
      </c>
      <c r="V3586" t="s">
        <v>112</v>
      </c>
      <c r="W3586" t="s">
        <v>2007</v>
      </c>
      <c r="X3586" t="s">
        <v>42</v>
      </c>
      <c r="Y3586" t="s">
        <v>1740</v>
      </c>
      <c r="AA3586" s="1">
        <f t="shared" si="421"/>
        <v>46002</v>
      </c>
      <c r="AB3586" s="2">
        <f t="shared" si="422"/>
        <v>12</v>
      </c>
      <c r="AC3586" s="2">
        <f t="shared" si="423"/>
        <v>2025</v>
      </c>
      <c r="AD3586" s="2" t="str">
        <f>IFERROR(VLOOKUP(A3586,'Aux Área'!$A$4:$B$123,2,0),"-")</f>
        <v>QSMS</v>
      </c>
    </row>
    <row r="3587" spans="1:30" x14ac:dyDescent="0.3">
      <c r="A3587" t="s">
        <v>3092</v>
      </c>
      <c r="B3587" t="s">
        <v>4774</v>
      </c>
      <c r="C3587" t="s">
        <v>6037</v>
      </c>
      <c r="D3587" t="s">
        <v>3410</v>
      </c>
      <c r="E3587" t="s">
        <v>3411</v>
      </c>
      <c r="F3587" t="s">
        <v>3594</v>
      </c>
      <c r="G3587" t="s">
        <v>1135</v>
      </c>
      <c r="H3587" t="s">
        <v>2275</v>
      </c>
      <c r="I3587" t="s">
        <v>1497</v>
      </c>
      <c r="J3587" t="s">
        <v>231</v>
      </c>
      <c r="K3587" t="s">
        <v>232</v>
      </c>
      <c r="L3587" t="s">
        <v>217</v>
      </c>
      <c r="M3587" t="s">
        <v>38</v>
      </c>
      <c r="N3587" t="s">
        <v>39</v>
      </c>
      <c r="O3587" s="23">
        <v>383</v>
      </c>
      <c r="P3587" s="9">
        <v>8.66</v>
      </c>
      <c r="Q3587" t="s">
        <v>40</v>
      </c>
      <c r="R3587">
        <v>25304</v>
      </c>
      <c r="S3587" s="9">
        <v>44.24</v>
      </c>
      <c r="T3587" s="26">
        <v>4.5209999999999999</v>
      </c>
      <c r="U3587" s="8">
        <v>200</v>
      </c>
      <c r="V3587" t="s">
        <v>6038</v>
      </c>
      <c r="W3587" t="s">
        <v>2276</v>
      </c>
      <c r="X3587" t="s">
        <v>42</v>
      </c>
      <c r="Y3587" t="s">
        <v>2277</v>
      </c>
      <c r="AA3587" s="1">
        <f t="shared" si="421"/>
        <v>46002</v>
      </c>
      <c r="AB3587" s="2">
        <f t="shared" si="422"/>
        <v>12</v>
      </c>
      <c r="AC3587" s="2">
        <f t="shared" si="423"/>
        <v>2025</v>
      </c>
      <c r="AD3587" s="2" t="str">
        <f>IFERROR(VLOOKUP(A3587,'Aux Área'!$A$4:$B$123,2,0),"-")</f>
        <v>INSPEÇÃO</v>
      </c>
    </row>
    <row r="3588" spans="1:30" x14ac:dyDescent="0.3">
      <c r="A3588" t="s">
        <v>2643</v>
      </c>
      <c r="B3588" t="s">
        <v>2307</v>
      </c>
      <c r="C3588" t="s">
        <v>6039</v>
      </c>
      <c r="D3588" t="s">
        <v>4988</v>
      </c>
      <c r="E3588" t="s">
        <v>4989</v>
      </c>
      <c r="F3588" t="s">
        <v>2646</v>
      </c>
      <c r="G3588" t="s">
        <v>1300</v>
      </c>
      <c r="H3588" t="s">
        <v>1301</v>
      </c>
      <c r="I3588" t="s">
        <v>37</v>
      </c>
      <c r="J3588" t="s">
        <v>122</v>
      </c>
      <c r="K3588" t="s">
        <v>123</v>
      </c>
      <c r="L3588" t="s">
        <v>124</v>
      </c>
      <c r="M3588" t="s">
        <v>38</v>
      </c>
      <c r="N3588" t="s">
        <v>39</v>
      </c>
      <c r="O3588" s="23">
        <v>425</v>
      </c>
      <c r="P3588" s="9">
        <v>9.9499999999999993</v>
      </c>
      <c r="Q3588" t="s">
        <v>40</v>
      </c>
      <c r="R3588">
        <v>40850</v>
      </c>
      <c r="S3588" s="9">
        <v>42.7</v>
      </c>
      <c r="T3588" s="26">
        <v>4.6900000000000004</v>
      </c>
      <c r="U3588" s="8">
        <v>200.26</v>
      </c>
      <c r="V3588" t="s">
        <v>41</v>
      </c>
      <c r="W3588" t="s">
        <v>2276</v>
      </c>
      <c r="X3588" t="s">
        <v>42</v>
      </c>
      <c r="Y3588" t="s">
        <v>2277</v>
      </c>
      <c r="AA3588" s="1">
        <f t="shared" si="421"/>
        <v>46002</v>
      </c>
      <c r="AB3588" s="2">
        <f t="shared" si="422"/>
        <v>12</v>
      </c>
      <c r="AC3588" s="2">
        <f t="shared" si="423"/>
        <v>2025</v>
      </c>
      <c r="AD3588" s="2" t="str">
        <f>IFERROR(VLOOKUP(A3588,'Aux Área'!$A$4:$B$123,2,0),"-")</f>
        <v>INSPEÇÃO</v>
      </c>
    </row>
    <row r="3589" spans="1:30" x14ac:dyDescent="0.3">
      <c r="A3589" t="s">
        <v>2306</v>
      </c>
      <c r="B3589" t="s">
        <v>4613</v>
      </c>
      <c r="C3589" t="s">
        <v>6040</v>
      </c>
      <c r="D3589" t="s">
        <v>3428</v>
      </c>
      <c r="E3589" t="s">
        <v>3429</v>
      </c>
      <c r="F3589" t="s">
        <v>2309</v>
      </c>
      <c r="G3589" t="s">
        <v>1135</v>
      </c>
      <c r="H3589" t="s">
        <v>2275</v>
      </c>
      <c r="I3589" t="s">
        <v>1497</v>
      </c>
      <c r="J3589" t="s">
        <v>1665</v>
      </c>
      <c r="K3589" t="s">
        <v>1666</v>
      </c>
      <c r="L3589" t="s">
        <v>301</v>
      </c>
      <c r="M3589" t="s">
        <v>38</v>
      </c>
      <c r="N3589" t="s">
        <v>39</v>
      </c>
      <c r="O3589" s="23">
        <v>377</v>
      </c>
      <c r="P3589" s="9">
        <v>9.83</v>
      </c>
      <c r="Q3589" t="s">
        <v>40</v>
      </c>
      <c r="R3589">
        <v>39668</v>
      </c>
      <c r="S3589" s="9">
        <v>38.369999999999997</v>
      </c>
      <c r="T3589" s="26">
        <v>4.6900000000000004</v>
      </c>
      <c r="U3589" s="8">
        <v>179.96</v>
      </c>
      <c r="V3589" t="s">
        <v>6041</v>
      </c>
      <c r="W3589" t="s">
        <v>2276</v>
      </c>
      <c r="X3589" t="s">
        <v>42</v>
      </c>
      <c r="Y3589" t="s">
        <v>2277</v>
      </c>
      <c r="AA3589" s="1">
        <f t="shared" si="421"/>
        <v>46002</v>
      </c>
      <c r="AB3589" s="2">
        <f t="shared" si="422"/>
        <v>12</v>
      </c>
      <c r="AC3589" s="2">
        <f t="shared" si="423"/>
        <v>2025</v>
      </c>
      <c r="AD3589" s="2" t="str">
        <f>IFERROR(VLOOKUP(A3589,'Aux Área'!$A$4:$B$123,2,0),"-")</f>
        <v>INSPEÇÃO</v>
      </c>
    </row>
    <row r="3590" spans="1:30" x14ac:dyDescent="0.3">
      <c r="A3590" t="s">
        <v>2488</v>
      </c>
      <c r="B3590" t="s">
        <v>2489</v>
      </c>
      <c r="C3590" t="s">
        <v>6042</v>
      </c>
      <c r="D3590" t="s">
        <v>3785</v>
      </c>
      <c r="E3590" t="s">
        <v>3786</v>
      </c>
      <c r="F3590" t="s">
        <v>2491</v>
      </c>
      <c r="G3590" t="s">
        <v>659</v>
      </c>
      <c r="H3590" t="s">
        <v>2215</v>
      </c>
      <c r="I3590" t="s">
        <v>667</v>
      </c>
      <c r="J3590" t="s">
        <v>165</v>
      </c>
      <c r="K3590" t="s">
        <v>166</v>
      </c>
      <c r="L3590" t="s">
        <v>167</v>
      </c>
      <c r="M3590" t="s">
        <v>38</v>
      </c>
      <c r="N3590" t="s">
        <v>668</v>
      </c>
      <c r="O3590" s="23">
        <v>123</v>
      </c>
      <c r="P3590" s="9">
        <v>4.7699999999999996</v>
      </c>
      <c r="Q3590" t="s">
        <v>40</v>
      </c>
      <c r="R3590">
        <v>3824</v>
      </c>
      <c r="S3590" s="9">
        <v>25.8</v>
      </c>
      <c r="T3590" s="26">
        <v>6.242</v>
      </c>
      <c r="U3590" s="8">
        <v>161.04</v>
      </c>
      <c r="V3590" t="s">
        <v>112</v>
      </c>
      <c r="W3590" t="s">
        <v>2007</v>
      </c>
      <c r="X3590" t="s">
        <v>42</v>
      </c>
      <c r="Y3590" t="s">
        <v>1740</v>
      </c>
      <c r="AA3590" s="1">
        <f t="shared" si="421"/>
        <v>46002</v>
      </c>
      <c r="AB3590" s="2">
        <f t="shared" si="422"/>
        <v>12</v>
      </c>
      <c r="AC3590" s="2">
        <f t="shared" si="423"/>
        <v>2025</v>
      </c>
      <c r="AD3590" s="2" t="str">
        <f>IFERROR(VLOOKUP(A3590,'Aux Área'!$A$4:$B$123,2,0),"-")</f>
        <v>APH</v>
      </c>
    </row>
    <row r="3591" spans="1:30" x14ac:dyDescent="0.3">
      <c r="A3591" t="s">
        <v>2181</v>
      </c>
      <c r="B3591" t="s">
        <v>4595</v>
      </c>
      <c r="C3591" t="s">
        <v>6043</v>
      </c>
      <c r="D3591" t="s">
        <v>3107</v>
      </c>
      <c r="E3591" t="s">
        <v>3108</v>
      </c>
      <c r="F3591" t="s">
        <v>2184</v>
      </c>
      <c r="G3591" t="s">
        <v>1135</v>
      </c>
      <c r="H3591" t="s">
        <v>2185</v>
      </c>
      <c r="I3591" t="s">
        <v>2186</v>
      </c>
      <c r="J3591" t="s">
        <v>108</v>
      </c>
      <c r="K3591" t="s">
        <v>109</v>
      </c>
      <c r="L3591" t="s">
        <v>110</v>
      </c>
      <c r="M3591" t="s">
        <v>38</v>
      </c>
      <c r="N3591" t="s">
        <v>668</v>
      </c>
      <c r="O3591" s="23">
        <v>692</v>
      </c>
      <c r="P3591" s="9">
        <v>13.6</v>
      </c>
      <c r="Q3591" t="s">
        <v>40</v>
      </c>
      <c r="R3591">
        <v>44310</v>
      </c>
      <c r="S3591" s="9">
        <v>50.87</v>
      </c>
      <c r="T3591" s="26">
        <v>6.1909999999999998</v>
      </c>
      <c r="U3591" s="8">
        <v>314.94</v>
      </c>
      <c r="V3591" t="s">
        <v>6044</v>
      </c>
      <c r="W3591" t="s">
        <v>2007</v>
      </c>
      <c r="X3591" t="s">
        <v>42</v>
      </c>
      <c r="Y3591" t="s">
        <v>2188</v>
      </c>
      <c r="AA3591" s="1">
        <f t="shared" si="421"/>
        <v>46002</v>
      </c>
      <c r="AB3591" s="2">
        <f t="shared" si="422"/>
        <v>12</v>
      </c>
      <c r="AC3591" s="2">
        <f t="shared" si="423"/>
        <v>2025</v>
      </c>
      <c r="AD3591" s="2" t="str">
        <f>IFERROR(VLOOKUP(A3591,'Aux Área'!$A$4:$B$123,2,0),"-")</f>
        <v>INSPEÇÃO</v>
      </c>
    </row>
    <row r="3592" spans="1:30" x14ac:dyDescent="0.3">
      <c r="A3592" t="s">
        <v>2282</v>
      </c>
      <c r="B3592" t="s">
        <v>4679</v>
      </c>
      <c r="C3592" t="s">
        <v>6045</v>
      </c>
      <c r="D3592" t="s">
        <v>3295</v>
      </c>
      <c r="E3592" t="s">
        <v>3296</v>
      </c>
      <c r="F3592" t="s">
        <v>2285</v>
      </c>
      <c r="G3592" t="s">
        <v>1135</v>
      </c>
      <c r="H3592" t="s">
        <v>2275</v>
      </c>
      <c r="I3592" t="s">
        <v>1497</v>
      </c>
      <c r="J3592" t="s">
        <v>165</v>
      </c>
      <c r="K3592" t="s">
        <v>166</v>
      </c>
      <c r="L3592" t="s">
        <v>167</v>
      </c>
      <c r="M3592" t="s">
        <v>38</v>
      </c>
      <c r="N3592" t="s">
        <v>39</v>
      </c>
      <c r="O3592" s="23">
        <v>159</v>
      </c>
      <c r="P3592" s="9">
        <v>7.4</v>
      </c>
      <c r="Q3592" t="s">
        <v>40</v>
      </c>
      <c r="R3592">
        <v>39932</v>
      </c>
      <c r="S3592" s="9">
        <v>21.49</v>
      </c>
      <c r="T3592" s="26">
        <v>4.5599999999999996</v>
      </c>
      <c r="U3592" s="8">
        <v>98</v>
      </c>
      <c r="V3592" t="s">
        <v>112</v>
      </c>
      <c r="W3592" t="s">
        <v>2276</v>
      </c>
      <c r="X3592" t="s">
        <v>42</v>
      </c>
      <c r="Y3592" t="s">
        <v>2277</v>
      </c>
      <c r="AA3592" s="1">
        <f t="shared" si="421"/>
        <v>46002</v>
      </c>
      <c r="AB3592" s="2">
        <f t="shared" si="422"/>
        <v>12</v>
      </c>
      <c r="AC3592" s="2">
        <f t="shared" si="423"/>
        <v>2025</v>
      </c>
      <c r="AD3592" s="2" t="str">
        <f>IFERROR(VLOOKUP(A3592,'Aux Área'!$A$4:$B$123,2,0),"-")</f>
        <v>INSPEÇÃO</v>
      </c>
    </row>
    <row r="3593" spans="1:30" x14ac:dyDescent="0.3">
      <c r="A3593" t="s">
        <v>68</v>
      </c>
      <c r="B3593" t="s">
        <v>296</v>
      </c>
      <c r="C3593" t="s">
        <v>6046</v>
      </c>
      <c r="D3593" t="s">
        <v>2160</v>
      </c>
      <c r="E3593" t="s">
        <v>2161</v>
      </c>
      <c r="F3593" t="s">
        <v>69</v>
      </c>
      <c r="G3593" t="s">
        <v>1503</v>
      </c>
      <c r="H3593" t="s">
        <v>36</v>
      </c>
      <c r="I3593" t="s">
        <v>37</v>
      </c>
      <c r="J3593" t="s">
        <v>241</v>
      </c>
      <c r="K3593" t="s">
        <v>242</v>
      </c>
      <c r="L3593" t="s">
        <v>110</v>
      </c>
      <c r="M3593" t="s">
        <v>38</v>
      </c>
      <c r="N3593" t="s">
        <v>39</v>
      </c>
      <c r="O3593" s="23">
        <v>234</v>
      </c>
      <c r="P3593" s="9">
        <v>7.5</v>
      </c>
      <c r="Q3593" t="s">
        <v>40</v>
      </c>
      <c r="R3593">
        <v>13134</v>
      </c>
      <c r="S3593" s="9">
        <v>31.22</v>
      </c>
      <c r="T3593" s="26">
        <v>4.6900000000000004</v>
      </c>
      <c r="U3593" s="8">
        <v>146.41999999999999</v>
      </c>
      <c r="V3593" t="s">
        <v>41</v>
      </c>
      <c r="W3593" t="s">
        <v>2007</v>
      </c>
      <c r="X3593" t="s">
        <v>42</v>
      </c>
      <c r="Y3593" t="s">
        <v>1740</v>
      </c>
      <c r="AA3593" s="1">
        <f t="shared" si="421"/>
        <v>46002</v>
      </c>
      <c r="AB3593" s="2">
        <f t="shared" si="422"/>
        <v>12</v>
      </c>
      <c r="AC3593" s="2">
        <f t="shared" si="423"/>
        <v>2025</v>
      </c>
      <c r="AD3593" s="2" t="str">
        <f>IFERROR(VLOOKUP(A3593,'Aux Área'!$A$4:$B$123,2,0),"-")</f>
        <v>OPERAÇÃO</v>
      </c>
    </row>
    <row r="3594" spans="1:30" x14ac:dyDescent="0.3">
      <c r="A3594" t="s">
        <v>1992</v>
      </c>
      <c r="B3594" t="s">
        <v>1993</v>
      </c>
      <c r="C3594" t="s">
        <v>6047</v>
      </c>
      <c r="D3594" t="s">
        <v>4210</v>
      </c>
      <c r="E3594" t="s">
        <v>4211</v>
      </c>
      <c r="F3594" t="s">
        <v>1995</v>
      </c>
      <c r="G3594" t="s">
        <v>659</v>
      </c>
      <c r="H3594" t="s">
        <v>1996</v>
      </c>
      <c r="I3594" t="s">
        <v>1997</v>
      </c>
      <c r="J3594" t="s">
        <v>165</v>
      </c>
      <c r="K3594" t="s">
        <v>166</v>
      </c>
      <c r="L3594" t="s">
        <v>167</v>
      </c>
      <c r="M3594" t="s">
        <v>38</v>
      </c>
      <c r="N3594" t="s">
        <v>668</v>
      </c>
      <c r="O3594" s="23">
        <v>271</v>
      </c>
      <c r="P3594" s="9">
        <v>4.0999999999999996</v>
      </c>
      <c r="Q3594" t="s">
        <v>40</v>
      </c>
      <c r="R3594">
        <v>9088</v>
      </c>
      <c r="S3594" s="9">
        <v>66.099999999999994</v>
      </c>
      <c r="T3594" s="26">
        <v>6.2409999999999997</v>
      </c>
      <c r="U3594" s="8">
        <v>412.5</v>
      </c>
      <c r="V3594" t="s">
        <v>112</v>
      </c>
      <c r="W3594" t="s">
        <v>1985</v>
      </c>
      <c r="X3594" t="s">
        <v>42</v>
      </c>
      <c r="Y3594" t="s">
        <v>1986</v>
      </c>
      <c r="AA3594" s="1">
        <f t="shared" si="421"/>
        <v>46002</v>
      </c>
      <c r="AB3594" s="2">
        <f t="shared" si="422"/>
        <v>12</v>
      </c>
      <c r="AC3594" s="2">
        <f t="shared" si="423"/>
        <v>2025</v>
      </c>
      <c r="AD3594" s="2" t="str">
        <f>IFERROR(VLOOKUP(A3594,'Aux Área'!$A$4:$B$123,2,0),"-")</f>
        <v>PESADOS</v>
      </c>
    </row>
    <row r="3595" spans="1:30" x14ac:dyDescent="0.3">
      <c r="A3595" t="s">
        <v>2679</v>
      </c>
      <c r="B3595" t="s">
        <v>2680</v>
      </c>
      <c r="C3595" t="s">
        <v>6048</v>
      </c>
      <c r="D3595" t="s">
        <v>4012</v>
      </c>
      <c r="E3595" t="s">
        <v>4013</v>
      </c>
      <c r="F3595" t="s">
        <v>2682</v>
      </c>
      <c r="G3595" t="s">
        <v>659</v>
      </c>
      <c r="H3595" t="s">
        <v>1996</v>
      </c>
      <c r="I3595" t="s">
        <v>1997</v>
      </c>
      <c r="J3595" t="s">
        <v>237</v>
      </c>
      <c r="K3595" t="s">
        <v>238</v>
      </c>
      <c r="L3595" t="s">
        <v>110</v>
      </c>
      <c r="M3595" t="s">
        <v>38</v>
      </c>
      <c r="N3595" t="s">
        <v>668</v>
      </c>
      <c r="O3595" s="23">
        <v>527</v>
      </c>
      <c r="P3595" s="9">
        <v>5.72</v>
      </c>
      <c r="Q3595" t="s">
        <v>40</v>
      </c>
      <c r="R3595">
        <v>7604</v>
      </c>
      <c r="S3595" s="9">
        <v>92.14</v>
      </c>
      <c r="T3595" s="26">
        <v>6.09</v>
      </c>
      <c r="U3595" s="8">
        <v>561.13</v>
      </c>
      <c r="V3595" t="s">
        <v>41</v>
      </c>
      <c r="W3595" t="s">
        <v>1985</v>
      </c>
      <c r="X3595" t="s">
        <v>42</v>
      </c>
      <c r="Y3595" t="s">
        <v>1986</v>
      </c>
      <c r="AA3595" s="1">
        <f t="shared" si="421"/>
        <v>46002</v>
      </c>
      <c r="AB3595" s="2">
        <f t="shared" si="422"/>
        <v>12</v>
      </c>
      <c r="AC3595" s="2">
        <f t="shared" si="423"/>
        <v>2025</v>
      </c>
      <c r="AD3595" s="2" t="str">
        <f>IFERROR(VLOOKUP(A3595,'Aux Área'!$A$4:$B$123,2,0),"-")</f>
        <v>PESADOS</v>
      </c>
    </row>
    <row r="3596" spans="1:30" x14ac:dyDescent="0.3">
      <c r="A3596" t="s">
        <v>2679</v>
      </c>
      <c r="C3596" t="s">
        <v>15644</v>
      </c>
      <c r="F3596" t="s">
        <v>2682</v>
      </c>
      <c r="K3596" t="s">
        <v>238</v>
      </c>
      <c r="N3596" t="s">
        <v>15690</v>
      </c>
      <c r="O3596" t="s">
        <v>15244</v>
      </c>
      <c r="P3596" s="9" t="s">
        <v>15244</v>
      </c>
      <c r="Q3596" t="s">
        <v>40</v>
      </c>
      <c r="R3596" t="s">
        <v>15244</v>
      </c>
      <c r="S3596">
        <v>7.15</v>
      </c>
      <c r="U3596" s="8">
        <v>28.53</v>
      </c>
      <c r="X3596" t="s">
        <v>42</v>
      </c>
      <c r="Y3596" t="s">
        <v>1986</v>
      </c>
      <c r="AA3596" s="1">
        <f>IFERROR(DATEVALUE(C3596),"-")</f>
        <v>46002</v>
      </c>
      <c r="AB3596" s="2">
        <f>IFERROR(MONTH(AA3596),"-")</f>
        <v>12</v>
      </c>
      <c r="AC3596" s="2">
        <f>IFERROR(YEAR(AA3596),"-")</f>
        <v>2025</v>
      </c>
      <c r="AD3596" s="2" t="str">
        <f>IFERROR(VLOOKUP(A3596,'Aux Área'!$A$4:$B$123,2,0),"-")</f>
        <v>PESADOS</v>
      </c>
    </row>
    <row r="3597" spans="1:30" x14ac:dyDescent="0.3">
      <c r="A3597" t="s">
        <v>2638</v>
      </c>
      <c r="B3597" t="s">
        <v>4593</v>
      </c>
      <c r="C3597" t="s">
        <v>6049</v>
      </c>
      <c r="D3597" t="s">
        <v>4358</v>
      </c>
      <c r="E3597" t="s">
        <v>4359</v>
      </c>
      <c r="F3597" t="s">
        <v>2641</v>
      </c>
      <c r="G3597" t="s">
        <v>1135</v>
      </c>
      <c r="H3597" t="s">
        <v>2275</v>
      </c>
      <c r="I3597" t="s">
        <v>1497</v>
      </c>
      <c r="J3597" t="s">
        <v>275</v>
      </c>
      <c r="K3597" t="s">
        <v>276</v>
      </c>
      <c r="L3597" t="s">
        <v>124</v>
      </c>
      <c r="M3597" t="s">
        <v>38</v>
      </c>
      <c r="N3597" t="s">
        <v>39</v>
      </c>
      <c r="O3597" s="23">
        <v>403</v>
      </c>
      <c r="P3597" s="9">
        <v>8.48</v>
      </c>
      <c r="Q3597" t="s">
        <v>40</v>
      </c>
      <c r="R3597">
        <v>37245</v>
      </c>
      <c r="S3597" s="9">
        <v>47.52</v>
      </c>
      <c r="T3597" s="26">
        <v>4.49</v>
      </c>
      <c r="U3597" s="8">
        <v>213.36</v>
      </c>
      <c r="V3597" t="s">
        <v>6050</v>
      </c>
      <c r="W3597" t="s">
        <v>2276</v>
      </c>
      <c r="X3597" t="s">
        <v>42</v>
      </c>
      <c r="Y3597" t="s">
        <v>2277</v>
      </c>
      <c r="AA3597" s="1">
        <f t="shared" ref="AA3597:AA3617" si="424">DATEVALUE(C3597)</f>
        <v>46002</v>
      </c>
      <c r="AB3597" s="2">
        <f t="shared" ref="AB3597:AB3617" si="425">MONTH(AA3597)</f>
        <v>12</v>
      </c>
      <c r="AC3597" s="2">
        <f t="shared" ref="AC3597:AC3617" si="426">YEAR(AA3597)</f>
        <v>2025</v>
      </c>
      <c r="AD3597" s="2" t="str">
        <f>IFERROR(VLOOKUP(A3597,'Aux Área'!$A$4:$B$123,2,0),"-")</f>
        <v>INSPEÇÃO</v>
      </c>
    </row>
    <row r="3598" spans="1:30" x14ac:dyDescent="0.3">
      <c r="A3598" t="s">
        <v>68</v>
      </c>
      <c r="B3598" t="s">
        <v>296</v>
      </c>
      <c r="C3598" t="s">
        <v>6051</v>
      </c>
      <c r="D3598" t="s">
        <v>3197</v>
      </c>
      <c r="E3598" t="s">
        <v>3198</v>
      </c>
      <c r="F3598" t="s">
        <v>69</v>
      </c>
      <c r="G3598" t="s">
        <v>1503</v>
      </c>
      <c r="H3598" t="s">
        <v>36</v>
      </c>
      <c r="I3598" t="s">
        <v>37</v>
      </c>
      <c r="J3598" t="s">
        <v>89</v>
      </c>
      <c r="K3598" t="s">
        <v>90</v>
      </c>
      <c r="L3598" t="s">
        <v>91</v>
      </c>
      <c r="M3598" t="s">
        <v>38</v>
      </c>
      <c r="N3598" t="s">
        <v>39</v>
      </c>
      <c r="O3598" s="23">
        <v>280</v>
      </c>
      <c r="P3598" s="9">
        <v>12.51</v>
      </c>
      <c r="Q3598" t="s">
        <v>40</v>
      </c>
      <c r="R3598">
        <v>13414</v>
      </c>
      <c r="S3598" s="9">
        <v>22.39</v>
      </c>
      <c r="T3598" s="26">
        <v>4.79</v>
      </c>
      <c r="U3598" s="8">
        <v>107.25</v>
      </c>
      <c r="V3598" t="s">
        <v>6052</v>
      </c>
      <c r="W3598" t="s">
        <v>2007</v>
      </c>
      <c r="X3598" t="s">
        <v>42</v>
      </c>
      <c r="Y3598" t="s">
        <v>1740</v>
      </c>
      <c r="AA3598" s="1">
        <f t="shared" si="424"/>
        <v>46002</v>
      </c>
      <c r="AB3598" s="2">
        <f t="shared" si="425"/>
        <v>12</v>
      </c>
      <c r="AC3598" s="2">
        <f t="shared" si="426"/>
        <v>2025</v>
      </c>
      <c r="AD3598" s="2" t="str">
        <f>IFERROR(VLOOKUP(A3598,'Aux Área'!$A$4:$B$123,2,0),"-")</f>
        <v>OPERAÇÃO</v>
      </c>
    </row>
    <row r="3599" spans="1:30" x14ac:dyDescent="0.3">
      <c r="A3599" t="s">
        <v>2461</v>
      </c>
      <c r="B3599" t="s">
        <v>5008</v>
      </c>
      <c r="C3599" t="s">
        <v>6053</v>
      </c>
      <c r="D3599" t="s">
        <v>3216</v>
      </c>
      <c r="E3599" t="s">
        <v>3217</v>
      </c>
      <c r="F3599" t="s">
        <v>3574</v>
      </c>
      <c r="G3599" t="s">
        <v>1135</v>
      </c>
      <c r="H3599" t="s">
        <v>2275</v>
      </c>
      <c r="I3599" t="s">
        <v>1497</v>
      </c>
      <c r="J3599" t="s">
        <v>275</v>
      </c>
      <c r="K3599" t="s">
        <v>276</v>
      </c>
      <c r="L3599" t="s">
        <v>124</v>
      </c>
      <c r="M3599" t="s">
        <v>38</v>
      </c>
      <c r="N3599" t="s">
        <v>39</v>
      </c>
      <c r="O3599" s="23">
        <v>446</v>
      </c>
      <c r="P3599" s="9">
        <v>11.34</v>
      </c>
      <c r="Q3599" t="s">
        <v>40</v>
      </c>
      <c r="R3599">
        <v>27972</v>
      </c>
      <c r="S3599" s="9">
        <v>39.32</v>
      </c>
      <c r="T3599" s="26">
        <v>4.49</v>
      </c>
      <c r="U3599" s="8">
        <v>176.55</v>
      </c>
      <c r="V3599" t="s">
        <v>6054</v>
      </c>
      <c r="W3599" t="s">
        <v>2276</v>
      </c>
      <c r="X3599" t="s">
        <v>42</v>
      </c>
      <c r="Y3599" t="s">
        <v>2277</v>
      </c>
      <c r="AA3599" s="1">
        <f t="shared" si="424"/>
        <v>46002</v>
      </c>
      <c r="AB3599" s="2">
        <f t="shared" si="425"/>
        <v>12</v>
      </c>
      <c r="AC3599" s="2">
        <f t="shared" si="426"/>
        <v>2025</v>
      </c>
      <c r="AD3599" s="2" t="str">
        <f>IFERROR(VLOOKUP(A3599,'Aux Área'!$A$4:$B$123,2,0),"-")</f>
        <v>INSPEÇÃO</v>
      </c>
    </row>
    <row r="3600" spans="1:30" x14ac:dyDescent="0.3">
      <c r="A3600" t="s">
        <v>2306</v>
      </c>
      <c r="B3600" t="s">
        <v>4613</v>
      </c>
      <c r="C3600" t="s">
        <v>6055</v>
      </c>
      <c r="D3600" t="s">
        <v>3212</v>
      </c>
      <c r="E3600" t="s">
        <v>3213</v>
      </c>
      <c r="F3600" t="s">
        <v>2309</v>
      </c>
      <c r="G3600" t="s">
        <v>1135</v>
      </c>
      <c r="H3600" t="s">
        <v>2275</v>
      </c>
      <c r="I3600" t="s">
        <v>1497</v>
      </c>
      <c r="J3600" t="s">
        <v>89</v>
      </c>
      <c r="K3600" t="s">
        <v>90</v>
      </c>
      <c r="L3600" t="s">
        <v>91</v>
      </c>
      <c r="M3600" t="s">
        <v>38</v>
      </c>
      <c r="N3600" t="s">
        <v>39</v>
      </c>
      <c r="O3600" s="23">
        <v>238</v>
      </c>
      <c r="P3600" s="9">
        <v>10.34</v>
      </c>
      <c r="Q3600" t="s">
        <v>40</v>
      </c>
      <c r="R3600">
        <v>39906</v>
      </c>
      <c r="S3600" s="9">
        <v>23.02</v>
      </c>
      <c r="T3600" s="26">
        <v>4.79</v>
      </c>
      <c r="U3600" s="8">
        <v>110.27</v>
      </c>
      <c r="V3600" t="s">
        <v>6056</v>
      </c>
      <c r="W3600" t="s">
        <v>2276</v>
      </c>
      <c r="X3600" t="s">
        <v>42</v>
      </c>
      <c r="Y3600" t="s">
        <v>2277</v>
      </c>
      <c r="AA3600" s="1">
        <f t="shared" si="424"/>
        <v>46003</v>
      </c>
      <c r="AB3600" s="2">
        <f t="shared" si="425"/>
        <v>12</v>
      </c>
      <c r="AC3600" s="2">
        <f t="shared" si="426"/>
        <v>2025</v>
      </c>
      <c r="AD3600" s="2" t="str">
        <f>IFERROR(VLOOKUP(A3600,'Aux Área'!$A$4:$B$123,2,0),"-")</f>
        <v>INSPEÇÃO</v>
      </c>
    </row>
    <row r="3601" spans="1:30" x14ac:dyDescent="0.3">
      <c r="A3601" t="s">
        <v>3092</v>
      </c>
      <c r="B3601" t="s">
        <v>4774</v>
      </c>
      <c r="C3601" t="s">
        <v>6057</v>
      </c>
      <c r="D3601" t="s">
        <v>5559</v>
      </c>
      <c r="E3601" t="s">
        <v>5560</v>
      </c>
      <c r="F3601" t="s">
        <v>3594</v>
      </c>
      <c r="G3601" t="s">
        <v>1135</v>
      </c>
      <c r="H3601" t="s">
        <v>2275</v>
      </c>
      <c r="I3601" t="s">
        <v>1497</v>
      </c>
      <c r="J3601" t="s">
        <v>89</v>
      </c>
      <c r="K3601" t="s">
        <v>90</v>
      </c>
      <c r="L3601" t="s">
        <v>91</v>
      </c>
      <c r="M3601" t="s">
        <v>38</v>
      </c>
      <c r="N3601" t="s">
        <v>39</v>
      </c>
      <c r="O3601" s="23">
        <v>451</v>
      </c>
      <c r="P3601" s="9">
        <v>12.3</v>
      </c>
      <c r="Q3601" t="s">
        <v>40</v>
      </c>
      <c r="R3601">
        <v>25755</v>
      </c>
      <c r="S3601" s="9">
        <v>36.67</v>
      </c>
      <c r="T3601" s="26">
        <v>4.79</v>
      </c>
      <c r="U3601" s="8">
        <v>175.65</v>
      </c>
      <c r="V3601" t="s">
        <v>6058</v>
      </c>
      <c r="W3601" t="s">
        <v>2276</v>
      </c>
      <c r="X3601" t="s">
        <v>42</v>
      </c>
      <c r="Y3601" t="s">
        <v>2277</v>
      </c>
      <c r="AA3601" s="1">
        <f t="shared" si="424"/>
        <v>46003</v>
      </c>
      <c r="AB3601" s="2">
        <f t="shared" si="425"/>
        <v>12</v>
      </c>
      <c r="AC3601" s="2">
        <f t="shared" si="426"/>
        <v>2025</v>
      </c>
      <c r="AD3601" s="2" t="str">
        <f>IFERROR(VLOOKUP(A3601,'Aux Área'!$A$4:$B$123,2,0),"-")</f>
        <v>INSPEÇÃO</v>
      </c>
    </row>
    <row r="3602" spans="1:30" x14ac:dyDescent="0.3">
      <c r="A3602" t="s">
        <v>2318</v>
      </c>
      <c r="B3602" t="s">
        <v>2733</v>
      </c>
      <c r="C3602" t="s">
        <v>6059</v>
      </c>
      <c r="D3602" t="s">
        <v>5015</v>
      </c>
      <c r="E3602" t="s">
        <v>5016</v>
      </c>
      <c r="F3602" t="s">
        <v>4203</v>
      </c>
      <c r="G3602" t="s">
        <v>1135</v>
      </c>
      <c r="H3602" t="s">
        <v>2185</v>
      </c>
      <c r="I3602" t="s">
        <v>2186</v>
      </c>
      <c r="J3602" t="s">
        <v>169</v>
      </c>
      <c r="K3602" t="s">
        <v>170</v>
      </c>
      <c r="L3602" t="s">
        <v>124</v>
      </c>
      <c r="M3602" t="s">
        <v>38</v>
      </c>
      <c r="N3602" t="s">
        <v>668</v>
      </c>
      <c r="O3602" s="23">
        <v>490</v>
      </c>
      <c r="P3602" s="9">
        <v>12.67</v>
      </c>
      <c r="Q3602" t="s">
        <v>40</v>
      </c>
      <c r="R3602">
        <v>38024</v>
      </c>
      <c r="S3602" s="9">
        <v>38.68</v>
      </c>
      <c r="T3602" s="26">
        <v>6.09</v>
      </c>
      <c r="U3602" s="8">
        <v>235.56</v>
      </c>
      <c r="V3602" t="s">
        <v>41</v>
      </c>
      <c r="W3602" t="s">
        <v>2007</v>
      </c>
      <c r="X3602" t="s">
        <v>42</v>
      </c>
      <c r="Y3602" t="s">
        <v>2188</v>
      </c>
      <c r="AA3602" s="1">
        <f t="shared" si="424"/>
        <v>46003</v>
      </c>
      <c r="AB3602" s="2">
        <f t="shared" si="425"/>
        <v>12</v>
      </c>
      <c r="AC3602" s="2">
        <f t="shared" si="426"/>
        <v>2025</v>
      </c>
      <c r="AD3602" s="2" t="str">
        <f>IFERROR(VLOOKUP(A3602,'Aux Área'!$A$4:$B$123,2,0),"-")</f>
        <v>INSPEÇÃO</v>
      </c>
    </row>
    <row r="3603" spans="1:30" x14ac:dyDescent="0.3">
      <c r="A3603" t="s">
        <v>2643</v>
      </c>
      <c r="B3603" t="s">
        <v>2307</v>
      </c>
      <c r="C3603" t="s">
        <v>6060</v>
      </c>
      <c r="D3603" t="s">
        <v>4726</v>
      </c>
      <c r="E3603" t="s">
        <v>4727</v>
      </c>
      <c r="F3603" t="s">
        <v>2646</v>
      </c>
      <c r="G3603" t="s">
        <v>1300</v>
      </c>
      <c r="H3603" t="s">
        <v>1301</v>
      </c>
      <c r="I3603" t="s">
        <v>37</v>
      </c>
      <c r="J3603" t="s">
        <v>122</v>
      </c>
      <c r="K3603" t="s">
        <v>123</v>
      </c>
      <c r="L3603" t="s">
        <v>124</v>
      </c>
      <c r="M3603" t="s">
        <v>38</v>
      </c>
      <c r="N3603" t="s">
        <v>39</v>
      </c>
      <c r="O3603" s="23">
        <v>400</v>
      </c>
      <c r="P3603" s="9">
        <v>11.23</v>
      </c>
      <c r="Q3603" t="s">
        <v>40</v>
      </c>
      <c r="R3603">
        <v>41250</v>
      </c>
      <c r="S3603" s="9">
        <v>35.619999999999997</v>
      </c>
      <c r="T3603" s="26">
        <v>4.6900000000000004</v>
      </c>
      <c r="U3603" s="8">
        <v>167.06</v>
      </c>
      <c r="V3603" t="s">
        <v>112</v>
      </c>
      <c r="W3603" t="s">
        <v>2276</v>
      </c>
      <c r="X3603" t="s">
        <v>42</v>
      </c>
      <c r="Y3603" t="s">
        <v>2277</v>
      </c>
      <c r="AA3603" s="1">
        <f t="shared" si="424"/>
        <v>46003</v>
      </c>
      <c r="AB3603" s="2">
        <f t="shared" si="425"/>
        <v>12</v>
      </c>
      <c r="AC3603" s="2">
        <f t="shared" si="426"/>
        <v>2025</v>
      </c>
      <c r="AD3603" s="2" t="str">
        <f>IFERROR(VLOOKUP(A3603,'Aux Área'!$A$4:$B$123,2,0),"-")</f>
        <v>INSPEÇÃO</v>
      </c>
    </row>
    <row r="3604" spans="1:30" x14ac:dyDescent="0.3">
      <c r="A3604" t="s">
        <v>2278</v>
      </c>
      <c r="B3604" t="s">
        <v>4664</v>
      </c>
      <c r="C3604" t="s">
        <v>6061</v>
      </c>
      <c r="D3604" t="s">
        <v>3208</v>
      </c>
      <c r="E3604" t="s">
        <v>3209</v>
      </c>
      <c r="F3604" t="s">
        <v>2281</v>
      </c>
      <c r="G3604" t="s">
        <v>1135</v>
      </c>
      <c r="H3604" t="s">
        <v>2275</v>
      </c>
      <c r="I3604" t="s">
        <v>1497</v>
      </c>
      <c r="J3604" t="s">
        <v>169</v>
      </c>
      <c r="K3604" t="s">
        <v>170</v>
      </c>
      <c r="L3604" t="s">
        <v>124</v>
      </c>
      <c r="M3604" t="s">
        <v>38</v>
      </c>
      <c r="N3604" t="s">
        <v>39</v>
      </c>
      <c r="O3604" s="23">
        <v>328</v>
      </c>
      <c r="P3604" s="9">
        <v>7.72</v>
      </c>
      <c r="Q3604" t="s">
        <v>40</v>
      </c>
      <c r="R3604">
        <v>46802</v>
      </c>
      <c r="S3604" s="9">
        <v>42.48</v>
      </c>
      <c r="T3604" s="26">
        <v>4.49</v>
      </c>
      <c r="U3604" s="8">
        <v>190.74</v>
      </c>
      <c r="V3604" t="s">
        <v>41</v>
      </c>
      <c r="W3604" t="s">
        <v>2276</v>
      </c>
      <c r="X3604" t="s">
        <v>42</v>
      </c>
      <c r="Y3604" t="s">
        <v>2277</v>
      </c>
      <c r="AA3604" s="1">
        <f t="shared" si="424"/>
        <v>46003</v>
      </c>
      <c r="AB3604" s="2">
        <f t="shared" si="425"/>
        <v>12</v>
      </c>
      <c r="AC3604" s="2">
        <f t="shared" si="426"/>
        <v>2025</v>
      </c>
      <c r="AD3604" s="2" t="str">
        <f>IFERROR(VLOOKUP(A3604,'Aux Área'!$A$4:$B$123,2,0),"-")</f>
        <v>INSPEÇÃO</v>
      </c>
    </row>
    <row r="3605" spans="1:30" x14ac:dyDescent="0.3">
      <c r="A3605" t="s">
        <v>2260</v>
      </c>
      <c r="B3605" t="s">
        <v>113</v>
      </c>
      <c r="C3605" t="s">
        <v>6062</v>
      </c>
      <c r="D3605" t="s">
        <v>3005</v>
      </c>
      <c r="E3605" t="s">
        <v>3006</v>
      </c>
      <c r="F3605" t="s">
        <v>2262</v>
      </c>
      <c r="G3605" t="s">
        <v>35</v>
      </c>
      <c r="H3605" t="s">
        <v>2263</v>
      </c>
      <c r="I3605" t="s">
        <v>2186</v>
      </c>
      <c r="J3605" t="s">
        <v>1681</v>
      </c>
      <c r="K3605" t="s">
        <v>1682</v>
      </c>
      <c r="L3605" t="s">
        <v>141</v>
      </c>
      <c r="M3605" t="s">
        <v>38</v>
      </c>
      <c r="N3605" t="s">
        <v>668</v>
      </c>
      <c r="O3605" s="23">
        <v>502</v>
      </c>
      <c r="P3605" s="9">
        <v>14.66</v>
      </c>
      <c r="Q3605" t="s">
        <v>40</v>
      </c>
      <c r="R3605">
        <v>37173</v>
      </c>
      <c r="S3605" s="9">
        <v>34.24</v>
      </c>
      <c r="T3605" s="26">
        <v>6.4909999999999997</v>
      </c>
      <c r="U3605" s="8">
        <v>222.25</v>
      </c>
      <c r="V3605" t="s">
        <v>41</v>
      </c>
      <c r="W3605" t="s">
        <v>2007</v>
      </c>
      <c r="X3605" t="s">
        <v>42</v>
      </c>
      <c r="Y3605" t="s">
        <v>1740</v>
      </c>
      <c r="AA3605" s="1">
        <f t="shared" si="424"/>
        <v>46003</v>
      </c>
      <c r="AB3605" s="2">
        <f t="shared" si="425"/>
        <v>12</v>
      </c>
      <c r="AC3605" s="2">
        <f t="shared" si="426"/>
        <v>2025</v>
      </c>
      <c r="AD3605" s="2" t="str">
        <f>IFERROR(VLOOKUP(A3605,'Aux Área'!$A$4:$B$123,2,0),"-")</f>
        <v>INSPEÇÃO</v>
      </c>
    </row>
    <row r="3606" spans="1:30" x14ac:dyDescent="0.3">
      <c r="A3606" t="s">
        <v>2282</v>
      </c>
      <c r="B3606" t="s">
        <v>4679</v>
      </c>
      <c r="C3606" t="s">
        <v>6063</v>
      </c>
      <c r="D3606" t="s">
        <v>3781</v>
      </c>
      <c r="E3606" t="s">
        <v>3782</v>
      </c>
      <c r="F3606" t="s">
        <v>2285</v>
      </c>
      <c r="G3606" t="s">
        <v>1135</v>
      </c>
      <c r="H3606" t="s">
        <v>2275</v>
      </c>
      <c r="I3606" t="s">
        <v>1497</v>
      </c>
      <c r="J3606" t="s">
        <v>1681</v>
      </c>
      <c r="K3606" t="s">
        <v>1682</v>
      </c>
      <c r="L3606" t="s">
        <v>141</v>
      </c>
      <c r="M3606" t="s">
        <v>38</v>
      </c>
      <c r="N3606" t="s">
        <v>39</v>
      </c>
      <c r="O3606" s="23">
        <v>438</v>
      </c>
      <c r="P3606" s="9">
        <v>12.23</v>
      </c>
      <c r="Q3606" t="s">
        <v>40</v>
      </c>
      <c r="R3606">
        <v>40370</v>
      </c>
      <c r="S3606" s="9">
        <v>35.799999999999997</v>
      </c>
      <c r="T3606" s="26">
        <v>4.6390000000000002</v>
      </c>
      <c r="U3606" s="8">
        <v>166.09</v>
      </c>
      <c r="V3606" t="s">
        <v>41</v>
      </c>
      <c r="W3606" t="s">
        <v>2276</v>
      </c>
      <c r="X3606" t="s">
        <v>42</v>
      </c>
      <c r="Y3606" t="s">
        <v>2277</v>
      </c>
      <c r="AA3606" s="1">
        <f t="shared" si="424"/>
        <v>46003</v>
      </c>
      <c r="AB3606" s="2">
        <f t="shared" si="425"/>
        <v>12</v>
      </c>
      <c r="AC3606" s="2">
        <f t="shared" si="426"/>
        <v>2025</v>
      </c>
      <c r="AD3606" s="2" t="str">
        <f>IFERROR(VLOOKUP(A3606,'Aux Área'!$A$4:$B$123,2,0),"-")</f>
        <v>INSPEÇÃO</v>
      </c>
    </row>
    <row r="3607" spans="1:30" x14ac:dyDescent="0.3">
      <c r="A3607" t="s">
        <v>2638</v>
      </c>
      <c r="B3607" t="s">
        <v>4593</v>
      </c>
      <c r="C3607" t="s">
        <v>6064</v>
      </c>
      <c r="D3607" t="s">
        <v>4358</v>
      </c>
      <c r="E3607" t="s">
        <v>4359</v>
      </c>
      <c r="F3607" t="s">
        <v>2641</v>
      </c>
      <c r="G3607" t="s">
        <v>1135</v>
      </c>
      <c r="H3607" t="s">
        <v>2275</v>
      </c>
      <c r="I3607" t="s">
        <v>1497</v>
      </c>
      <c r="J3607" t="s">
        <v>275</v>
      </c>
      <c r="K3607" t="s">
        <v>276</v>
      </c>
      <c r="L3607" t="s">
        <v>124</v>
      </c>
      <c r="M3607" t="s">
        <v>38</v>
      </c>
      <c r="N3607" t="s">
        <v>39</v>
      </c>
      <c r="O3607" s="23">
        <v>450</v>
      </c>
      <c r="P3607" s="9">
        <v>10.94</v>
      </c>
      <c r="Q3607" t="s">
        <v>40</v>
      </c>
      <c r="R3607">
        <v>37695</v>
      </c>
      <c r="S3607" s="9">
        <v>41.12</v>
      </c>
      <c r="T3607" s="26">
        <v>4.49</v>
      </c>
      <c r="U3607" s="8">
        <v>184.63</v>
      </c>
      <c r="V3607" t="s">
        <v>6065</v>
      </c>
      <c r="W3607" t="s">
        <v>2276</v>
      </c>
      <c r="X3607" t="s">
        <v>42</v>
      </c>
      <c r="Y3607" t="s">
        <v>2277</v>
      </c>
      <c r="AA3607" s="1">
        <f t="shared" si="424"/>
        <v>46003</v>
      </c>
      <c r="AB3607" s="2">
        <f t="shared" si="425"/>
        <v>12</v>
      </c>
      <c r="AC3607" s="2">
        <f t="shared" si="426"/>
        <v>2025</v>
      </c>
      <c r="AD3607" s="2" t="str">
        <f>IFERROR(VLOOKUP(A3607,'Aux Área'!$A$4:$B$123,2,0),"-")</f>
        <v>INSPEÇÃO</v>
      </c>
    </row>
    <row r="3608" spans="1:30" x14ac:dyDescent="0.3">
      <c r="A3608" t="s">
        <v>2650</v>
      </c>
      <c r="B3608" t="s">
        <v>2651</v>
      </c>
      <c r="C3608" t="s">
        <v>6066</v>
      </c>
      <c r="D3608" t="s">
        <v>2944</v>
      </c>
      <c r="E3608" t="s">
        <v>2945</v>
      </c>
      <c r="F3608" t="s">
        <v>3615</v>
      </c>
      <c r="G3608" t="s">
        <v>1300</v>
      </c>
      <c r="H3608" t="s">
        <v>2635</v>
      </c>
      <c r="I3608" t="s">
        <v>37</v>
      </c>
      <c r="J3608" t="s">
        <v>2817</v>
      </c>
      <c r="K3608" t="s">
        <v>2818</v>
      </c>
      <c r="L3608" t="s">
        <v>84</v>
      </c>
      <c r="M3608" t="s">
        <v>38</v>
      </c>
      <c r="N3608" t="s">
        <v>39</v>
      </c>
      <c r="O3608" s="23">
        <v>440</v>
      </c>
      <c r="P3608" s="9">
        <v>8.32</v>
      </c>
      <c r="Q3608" t="s">
        <v>40</v>
      </c>
      <c r="R3608">
        <v>8287</v>
      </c>
      <c r="S3608" s="9">
        <v>52.91</v>
      </c>
      <c r="T3608" s="26">
        <v>5.2709999999999999</v>
      </c>
      <c r="U3608" s="8">
        <v>278.87</v>
      </c>
      <c r="V3608" t="s">
        <v>6067</v>
      </c>
      <c r="W3608" t="s">
        <v>2276</v>
      </c>
      <c r="X3608" t="s">
        <v>42</v>
      </c>
      <c r="Y3608" t="s">
        <v>1740</v>
      </c>
      <c r="AA3608" s="1">
        <f t="shared" si="424"/>
        <v>46003</v>
      </c>
      <c r="AB3608" s="2">
        <f t="shared" si="425"/>
        <v>12</v>
      </c>
      <c r="AC3608" s="2">
        <f t="shared" si="426"/>
        <v>2025</v>
      </c>
      <c r="AD3608" s="2" t="str">
        <f>IFERROR(VLOOKUP(A3608,'Aux Área'!$A$4:$B$123,2,0),"-")</f>
        <v>TI</v>
      </c>
    </row>
    <row r="3609" spans="1:30" x14ac:dyDescent="0.3">
      <c r="A3609" t="s">
        <v>76</v>
      </c>
      <c r="B3609" t="s">
        <v>380</v>
      </c>
      <c r="C3609" t="s">
        <v>6068</v>
      </c>
      <c r="D3609" t="s">
        <v>382</v>
      </c>
      <c r="E3609" t="s">
        <v>383</v>
      </c>
      <c r="F3609" t="s">
        <v>77</v>
      </c>
      <c r="G3609" t="s">
        <v>1500</v>
      </c>
      <c r="H3609" t="s">
        <v>36</v>
      </c>
      <c r="I3609" t="s">
        <v>37</v>
      </c>
      <c r="J3609" t="s">
        <v>275</v>
      </c>
      <c r="K3609" t="s">
        <v>276</v>
      </c>
      <c r="L3609" t="s">
        <v>124</v>
      </c>
      <c r="M3609" t="s">
        <v>38</v>
      </c>
      <c r="N3609" t="s">
        <v>39</v>
      </c>
      <c r="O3609" s="23">
        <v>255</v>
      </c>
      <c r="P3609" s="9">
        <v>9.1199999999999992</v>
      </c>
      <c r="Q3609" t="s">
        <v>40</v>
      </c>
      <c r="R3609">
        <v>43910</v>
      </c>
      <c r="S3609" s="9">
        <v>27.97</v>
      </c>
      <c r="T3609" s="26">
        <v>4.49</v>
      </c>
      <c r="U3609" s="8">
        <v>125.59</v>
      </c>
      <c r="V3609" t="s">
        <v>6069</v>
      </c>
      <c r="W3609" t="s">
        <v>2007</v>
      </c>
      <c r="X3609" t="s">
        <v>42</v>
      </c>
      <c r="Y3609" t="s">
        <v>1740</v>
      </c>
      <c r="AA3609" s="1">
        <f t="shared" si="424"/>
        <v>46003</v>
      </c>
      <c r="AB3609" s="2">
        <f t="shared" si="425"/>
        <v>12</v>
      </c>
      <c r="AC3609" s="2">
        <f t="shared" si="426"/>
        <v>2025</v>
      </c>
      <c r="AD3609" s="2" t="str">
        <f>IFERROR(VLOOKUP(A3609,'Aux Área'!$A$4:$B$123,2,0),"-")</f>
        <v>QSMS</v>
      </c>
    </row>
    <row r="3610" spans="1:30" x14ac:dyDescent="0.3">
      <c r="A3610" t="s">
        <v>2181</v>
      </c>
      <c r="B3610" t="s">
        <v>4595</v>
      </c>
      <c r="C3610" t="s">
        <v>6070</v>
      </c>
      <c r="D3610" t="s">
        <v>3303</v>
      </c>
      <c r="E3610" t="s">
        <v>3304</v>
      </c>
      <c r="F3610" t="s">
        <v>2184</v>
      </c>
      <c r="G3610" t="s">
        <v>1135</v>
      </c>
      <c r="H3610" t="s">
        <v>2185</v>
      </c>
      <c r="I3610" t="s">
        <v>2186</v>
      </c>
      <c r="J3610" t="s">
        <v>1122</v>
      </c>
      <c r="K3610" t="s">
        <v>1123</v>
      </c>
      <c r="L3610" t="s">
        <v>110</v>
      </c>
      <c r="M3610" t="s">
        <v>38</v>
      </c>
      <c r="N3610" t="s">
        <v>668</v>
      </c>
      <c r="O3610" s="23">
        <v>636</v>
      </c>
      <c r="P3610" s="9">
        <v>16.940000000000001</v>
      </c>
      <c r="Q3610" t="s">
        <v>40</v>
      </c>
      <c r="R3610">
        <v>44946</v>
      </c>
      <c r="S3610" s="9">
        <v>37.549999999999997</v>
      </c>
      <c r="T3610" s="26">
        <v>5.89</v>
      </c>
      <c r="U3610" s="8">
        <v>221.16</v>
      </c>
      <c r="V3610" t="s">
        <v>41</v>
      </c>
      <c r="W3610" t="s">
        <v>2007</v>
      </c>
      <c r="X3610" t="s">
        <v>42</v>
      </c>
      <c r="Y3610" t="s">
        <v>2188</v>
      </c>
      <c r="AA3610" s="1">
        <f t="shared" si="424"/>
        <v>46003</v>
      </c>
      <c r="AB3610" s="2">
        <f t="shared" si="425"/>
        <v>12</v>
      </c>
      <c r="AC3610" s="2">
        <f t="shared" si="426"/>
        <v>2025</v>
      </c>
      <c r="AD3610" s="2" t="str">
        <f>IFERROR(VLOOKUP(A3610,'Aux Área'!$A$4:$B$123,2,0),"-")</f>
        <v>INSPEÇÃO</v>
      </c>
    </row>
    <row r="3611" spans="1:30" x14ac:dyDescent="0.3">
      <c r="A3611" t="s">
        <v>64</v>
      </c>
      <c r="B3611" t="s">
        <v>332</v>
      </c>
      <c r="C3611" t="s">
        <v>6071</v>
      </c>
      <c r="D3611" t="s">
        <v>127</v>
      </c>
      <c r="E3611" t="s">
        <v>128</v>
      </c>
      <c r="F3611" t="s">
        <v>65</v>
      </c>
      <c r="G3611" t="s">
        <v>1500</v>
      </c>
      <c r="H3611" t="s">
        <v>36</v>
      </c>
      <c r="I3611" t="s">
        <v>37</v>
      </c>
      <c r="J3611" t="s">
        <v>179</v>
      </c>
      <c r="K3611" t="s">
        <v>180</v>
      </c>
      <c r="L3611" t="s">
        <v>181</v>
      </c>
      <c r="M3611" t="s">
        <v>38</v>
      </c>
      <c r="N3611" t="s">
        <v>39</v>
      </c>
      <c r="O3611" s="23">
        <v>336</v>
      </c>
      <c r="P3611" s="9">
        <v>8.84</v>
      </c>
      <c r="Q3611" t="s">
        <v>40</v>
      </c>
      <c r="R3611">
        <v>35978</v>
      </c>
      <c r="S3611" s="9">
        <v>37.99</v>
      </c>
      <c r="T3611" s="26">
        <v>5.2</v>
      </c>
      <c r="U3611" s="8">
        <v>197.55</v>
      </c>
      <c r="V3611" t="s">
        <v>2079</v>
      </c>
      <c r="W3611" t="s">
        <v>2007</v>
      </c>
      <c r="X3611" t="s">
        <v>42</v>
      </c>
      <c r="Y3611" t="s">
        <v>1740</v>
      </c>
      <c r="AA3611" s="1">
        <f t="shared" si="424"/>
        <v>46003</v>
      </c>
      <c r="AB3611" s="2">
        <f t="shared" si="425"/>
        <v>12</v>
      </c>
      <c r="AC3611" s="2">
        <f t="shared" si="426"/>
        <v>2025</v>
      </c>
      <c r="AD3611" s="2" t="str">
        <f>IFERROR(VLOOKUP(A3611,'Aux Área'!$A$4:$B$123,2,0),"-")</f>
        <v>ENGENHARIA</v>
      </c>
    </row>
    <row r="3612" spans="1:30" x14ac:dyDescent="0.3">
      <c r="A3612" t="s">
        <v>72</v>
      </c>
      <c r="B3612" t="s">
        <v>243</v>
      </c>
      <c r="C3612" t="s">
        <v>6072</v>
      </c>
      <c r="D3612" t="s">
        <v>95</v>
      </c>
      <c r="E3612" t="s">
        <v>96</v>
      </c>
      <c r="F3612" t="s">
        <v>73</v>
      </c>
      <c r="G3612" t="s">
        <v>1503</v>
      </c>
      <c r="H3612" t="s">
        <v>36</v>
      </c>
      <c r="I3612" t="s">
        <v>37</v>
      </c>
      <c r="J3612" t="s">
        <v>292</v>
      </c>
      <c r="K3612" t="s">
        <v>293</v>
      </c>
      <c r="L3612" t="s">
        <v>84</v>
      </c>
      <c r="M3612" t="s">
        <v>38</v>
      </c>
      <c r="N3612" t="s">
        <v>39</v>
      </c>
      <c r="O3612" s="23">
        <v>301</v>
      </c>
      <c r="P3612" s="9">
        <v>7.16</v>
      </c>
      <c r="Q3612" t="s">
        <v>40</v>
      </c>
      <c r="R3612">
        <v>19756</v>
      </c>
      <c r="S3612" s="9">
        <v>42.06</v>
      </c>
      <c r="T3612" s="26">
        <v>5.57</v>
      </c>
      <c r="U3612" s="8">
        <v>234.27</v>
      </c>
      <c r="V3612" t="s">
        <v>6073</v>
      </c>
      <c r="W3612" t="s">
        <v>2007</v>
      </c>
      <c r="X3612" t="s">
        <v>42</v>
      </c>
      <c r="Y3612" t="s">
        <v>1740</v>
      </c>
      <c r="AA3612" s="1">
        <f t="shared" si="424"/>
        <v>46003</v>
      </c>
      <c r="AB3612" s="2">
        <f t="shared" si="425"/>
        <v>12</v>
      </c>
      <c r="AC3612" s="2">
        <f t="shared" si="426"/>
        <v>2025</v>
      </c>
      <c r="AD3612" s="2" t="str">
        <f>IFERROR(VLOOKUP(A3612,'Aux Área'!$A$4:$B$123,2,0),"-")</f>
        <v>CONSERVA</v>
      </c>
    </row>
    <row r="3613" spans="1:30" x14ac:dyDescent="0.3">
      <c r="A3613" t="s">
        <v>2041</v>
      </c>
      <c r="B3613" t="s">
        <v>2042</v>
      </c>
      <c r="C3613" t="s">
        <v>6074</v>
      </c>
      <c r="D3613" t="s">
        <v>1297</v>
      </c>
      <c r="E3613" t="s">
        <v>2221</v>
      </c>
      <c r="F3613" t="s">
        <v>2044</v>
      </c>
      <c r="G3613" t="s">
        <v>659</v>
      </c>
      <c r="H3613" t="s">
        <v>1996</v>
      </c>
      <c r="I3613" t="s">
        <v>1997</v>
      </c>
      <c r="J3613" t="s">
        <v>231</v>
      </c>
      <c r="K3613" t="s">
        <v>232</v>
      </c>
      <c r="L3613" t="s">
        <v>217</v>
      </c>
      <c r="M3613" t="s">
        <v>38</v>
      </c>
      <c r="N3613" t="s">
        <v>668</v>
      </c>
      <c r="O3613" s="23">
        <v>144</v>
      </c>
      <c r="P3613" s="9">
        <v>5.78</v>
      </c>
      <c r="Q3613" t="s">
        <v>40</v>
      </c>
      <c r="R3613">
        <v>13146</v>
      </c>
      <c r="S3613" s="9">
        <v>24.91</v>
      </c>
      <c r="T3613" s="26">
        <v>5.992</v>
      </c>
      <c r="U3613" s="8">
        <v>149.25</v>
      </c>
      <c r="V3613" t="s">
        <v>6075</v>
      </c>
      <c r="W3613" t="s">
        <v>1985</v>
      </c>
      <c r="X3613" t="s">
        <v>42</v>
      </c>
      <c r="Y3613" t="s">
        <v>1986</v>
      </c>
      <c r="AA3613" s="1">
        <f t="shared" si="424"/>
        <v>46003</v>
      </c>
      <c r="AB3613" s="2">
        <f t="shared" si="425"/>
        <v>12</v>
      </c>
      <c r="AC3613" s="2">
        <f t="shared" si="426"/>
        <v>2025</v>
      </c>
      <c r="AD3613" s="2" t="str">
        <f>IFERROR(VLOOKUP(A3613,'Aux Área'!$A$4:$B$123,2,0),"-")</f>
        <v>PESADOS</v>
      </c>
    </row>
    <row r="3614" spans="1:30" x14ac:dyDescent="0.3">
      <c r="A3614" t="s">
        <v>2461</v>
      </c>
      <c r="B3614" t="s">
        <v>5008</v>
      </c>
      <c r="C3614" t="s">
        <v>6076</v>
      </c>
      <c r="D3614" t="s">
        <v>3285</v>
      </c>
      <c r="E3614" t="s">
        <v>3286</v>
      </c>
      <c r="F3614" t="s">
        <v>3574</v>
      </c>
      <c r="G3614" t="s">
        <v>1135</v>
      </c>
      <c r="H3614" t="s">
        <v>2275</v>
      </c>
      <c r="I3614" t="s">
        <v>1497</v>
      </c>
      <c r="J3614" t="s">
        <v>188</v>
      </c>
      <c r="K3614" t="s">
        <v>189</v>
      </c>
      <c r="L3614" t="s">
        <v>190</v>
      </c>
      <c r="M3614" t="s">
        <v>38</v>
      </c>
      <c r="N3614" t="s">
        <v>39</v>
      </c>
      <c r="O3614" s="23">
        <v>411</v>
      </c>
      <c r="P3614" s="9">
        <v>10.57</v>
      </c>
      <c r="Q3614" t="s">
        <v>40</v>
      </c>
      <c r="R3614">
        <v>28383</v>
      </c>
      <c r="S3614" s="9">
        <v>38.869999999999997</v>
      </c>
      <c r="T3614" s="26">
        <v>4.6900000000000004</v>
      </c>
      <c r="U3614" s="8">
        <v>182.3</v>
      </c>
      <c r="V3614" t="s">
        <v>112</v>
      </c>
      <c r="W3614" t="s">
        <v>2276</v>
      </c>
      <c r="X3614" t="s">
        <v>42</v>
      </c>
      <c r="Y3614" t="s">
        <v>2277</v>
      </c>
      <c r="AA3614" s="1">
        <f t="shared" si="424"/>
        <v>46003</v>
      </c>
      <c r="AB3614" s="2">
        <f t="shared" si="425"/>
        <v>12</v>
      </c>
      <c r="AC3614" s="2">
        <f t="shared" si="426"/>
        <v>2025</v>
      </c>
      <c r="AD3614" s="2" t="str">
        <f>IFERROR(VLOOKUP(A3614,'Aux Área'!$A$4:$B$123,2,0),"-")</f>
        <v>INSPEÇÃO</v>
      </c>
    </row>
    <row r="3615" spans="1:30" x14ac:dyDescent="0.3">
      <c r="A3615" t="s">
        <v>62</v>
      </c>
      <c r="B3615" t="s">
        <v>1455</v>
      </c>
      <c r="C3615" t="s">
        <v>6077</v>
      </c>
      <c r="D3615" t="s">
        <v>158</v>
      </c>
      <c r="E3615" t="s">
        <v>159</v>
      </c>
      <c r="F3615" t="s">
        <v>63</v>
      </c>
      <c r="G3615" t="s">
        <v>1500</v>
      </c>
      <c r="H3615" t="s">
        <v>36</v>
      </c>
      <c r="I3615" t="s">
        <v>37</v>
      </c>
      <c r="J3615" t="s">
        <v>165</v>
      </c>
      <c r="K3615" t="s">
        <v>166</v>
      </c>
      <c r="L3615" t="s">
        <v>167</v>
      </c>
      <c r="M3615" t="s">
        <v>38</v>
      </c>
      <c r="N3615" t="s">
        <v>39</v>
      </c>
      <c r="O3615" s="23">
        <v>246</v>
      </c>
      <c r="P3615" s="9">
        <v>7.45</v>
      </c>
      <c r="Q3615" t="s">
        <v>40</v>
      </c>
      <c r="R3615">
        <v>49268</v>
      </c>
      <c r="S3615" s="9">
        <v>33</v>
      </c>
      <c r="T3615" s="26">
        <v>4.5609999999999999</v>
      </c>
      <c r="U3615" s="8">
        <v>150.51</v>
      </c>
      <c r="V3615" t="s">
        <v>112</v>
      </c>
      <c r="W3615" t="s">
        <v>2007</v>
      </c>
      <c r="X3615" t="s">
        <v>42</v>
      </c>
      <c r="Y3615" t="s">
        <v>1740</v>
      </c>
      <c r="AA3615" s="1">
        <f t="shared" si="424"/>
        <v>46003</v>
      </c>
      <c r="AB3615" s="2">
        <f t="shared" si="425"/>
        <v>12</v>
      </c>
      <c r="AC3615" s="2">
        <f t="shared" si="426"/>
        <v>2025</v>
      </c>
      <c r="AD3615" s="2" t="str">
        <f>IFERROR(VLOOKUP(A3615,'Aux Área'!$A$4:$B$123,2,0),"-")</f>
        <v>CONSERVA</v>
      </c>
    </row>
    <row r="3616" spans="1:30" x14ac:dyDescent="0.3">
      <c r="A3616" t="s">
        <v>2282</v>
      </c>
      <c r="B3616" t="s">
        <v>4679</v>
      </c>
      <c r="C3616" t="s">
        <v>6078</v>
      </c>
      <c r="D3616" t="s">
        <v>3295</v>
      </c>
      <c r="E3616" t="s">
        <v>3296</v>
      </c>
      <c r="F3616" t="s">
        <v>2285</v>
      </c>
      <c r="G3616" t="s">
        <v>1135</v>
      </c>
      <c r="H3616" t="s">
        <v>2275</v>
      </c>
      <c r="I3616" t="s">
        <v>1497</v>
      </c>
      <c r="J3616" t="s">
        <v>165</v>
      </c>
      <c r="K3616" t="s">
        <v>166</v>
      </c>
      <c r="L3616" t="s">
        <v>167</v>
      </c>
      <c r="M3616" t="s">
        <v>38</v>
      </c>
      <c r="N3616" t="s">
        <v>39</v>
      </c>
      <c r="O3616" s="23">
        <v>165</v>
      </c>
      <c r="P3616" s="9">
        <v>7.17</v>
      </c>
      <c r="Q3616" t="s">
        <v>40</v>
      </c>
      <c r="R3616">
        <v>40535</v>
      </c>
      <c r="S3616" s="9">
        <v>23.02</v>
      </c>
      <c r="T3616" s="26">
        <v>4.5609999999999999</v>
      </c>
      <c r="U3616" s="8">
        <v>105</v>
      </c>
      <c r="V3616" t="s">
        <v>112</v>
      </c>
      <c r="W3616" t="s">
        <v>2276</v>
      </c>
      <c r="X3616" t="s">
        <v>42</v>
      </c>
      <c r="Y3616" t="s">
        <v>2277</v>
      </c>
      <c r="AA3616" s="1">
        <f t="shared" si="424"/>
        <v>46003</v>
      </c>
      <c r="AB3616" s="2">
        <f t="shared" si="425"/>
        <v>12</v>
      </c>
      <c r="AC3616" s="2">
        <f t="shared" si="426"/>
        <v>2025</v>
      </c>
      <c r="AD3616" s="2" t="str">
        <f>IFERROR(VLOOKUP(A3616,'Aux Área'!$A$4:$B$123,2,0),"-")</f>
        <v>INSPEÇÃO</v>
      </c>
    </row>
    <row r="3617" spans="1:30" x14ac:dyDescent="0.3">
      <c r="A3617" t="s">
        <v>2016</v>
      </c>
      <c r="B3617" t="s">
        <v>2017</v>
      </c>
      <c r="C3617" t="s">
        <v>6079</v>
      </c>
      <c r="D3617" t="s">
        <v>3609</v>
      </c>
      <c r="E3617" t="s">
        <v>3610</v>
      </c>
      <c r="F3617" t="s">
        <v>2019</v>
      </c>
      <c r="G3617" t="s">
        <v>1495</v>
      </c>
      <c r="H3617" t="s">
        <v>2020</v>
      </c>
      <c r="I3617" t="s">
        <v>2021</v>
      </c>
      <c r="J3617" t="s">
        <v>275</v>
      </c>
      <c r="K3617" t="s">
        <v>276</v>
      </c>
      <c r="L3617" t="s">
        <v>124</v>
      </c>
      <c r="M3617" t="s">
        <v>38</v>
      </c>
      <c r="N3617" t="s">
        <v>668</v>
      </c>
      <c r="O3617" s="23">
        <v>934</v>
      </c>
      <c r="P3617" s="9">
        <v>2.2200000000000002</v>
      </c>
      <c r="Q3617" t="s">
        <v>40</v>
      </c>
      <c r="R3617">
        <v>7344</v>
      </c>
      <c r="S3617" s="9">
        <v>420.3</v>
      </c>
      <c r="T3617" s="26">
        <v>7.25</v>
      </c>
      <c r="U3617" s="8">
        <v>3047.18</v>
      </c>
      <c r="V3617" t="s">
        <v>6080</v>
      </c>
      <c r="W3617" t="s">
        <v>1985</v>
      </c>
      <c r="X3617" t="s">
        <v>42</v>
      </c>
      <c r="Y3617" t="s">
        <v>1986</v>
      </c>
      <c r="AA3617" s="1">
        <f t="shared" si="424"/>
        <v>46003</v>
      </c>
      <c r="AB3617" s="2">
        <f t="shared" si="425"/>
        <v>12</v>
      </c>
      <c r="AC3617" s="2">
        <f t="shared" si="426"/>
        <v>2025</v>
      </c>
      <c r="AD3617" s="2" t="str">
        <f>IFERROR(VLOOKUP(A3617,'Aux Área'!$A$4:$B$123,2,0),"-")</f>
        <v>PESADOS</v>
      </c>
    </row>
    <row r="3618" spans="1:30" x14ac:dyDescent="0.3">
      <c r="A3618" t="s">
        <v>2016</v>
      </c>
      <c r="C3618" t="s">
        <v>15683</v>
      </c>
      <c r="F3618" t="s">
        <v>2019</v>
      </c>
      <c r="K3618" t="s">
        <v>276</v>
      </c>
      <c r="N3618" t="s">
        <v>15690</v>
      </c>
      <c r="O3618" t="s">
        <v>15244</v>
      </c>
      <c r="P3618" s="9" t="s">
        <v>15244</v>
      </c>
      <c r="Q3618" t="s">
        <v>40</v>
      </c>
      <c r="R3618" t="s">
        <v>15244</v>
      </c>
      <c r="S3618">
        <v>25.66</v>
      </c>
      <c r="U3618" s="8">
        <v>97.28</v>
      </c>
      <c r="X3618" t="s">
        <v>42</v>
      </c>
      <c r="Y3618" t="s">
        <v>1986</v>
      </c>
      <c r="AA3618" s="1">
        <f>IFERROR(DATEVALUE(C3618),"-")</f>
        <v>46003</v>
      </c>
      <c r="AB3618" s="2">
        <f>IFERROR(MONTH(AA3618),"-")</f>
        <v>12</v>
      </c>
      <c r="AC3618" s="2">
        <f>IFERROR(YEAR(AA3618),"-")</f>
        <v>2025</v>
      </c>
      <c r="AD3618" s="2" t="str">
        <f>IFERROR(VLOOKUP(A3618,'Aux Área'!$A$4:$B$123,2,0),"-")</f>
        <v>PESADOS</v>
      </c>
    </row>
    <row r="3619" spans="1:30" x14ac:dyDescent="0.3">
      <c r="A3619" t="s">
        <v>2643</v>
      </c>
      <c r="B3619" t="s">
        <v>2307</v>
      </c>
      <c r="C3619" t="s">
        <v>6081</v>
      </c>
      <c r="D3619" t="s">
        <v>3205</v>
      </c>
      <c r="E3619" t="s">
        <v>3206</v>
      </c>
      <c r="F3619" t="s">
        <v>2646</v>
      </c>
      <c r="G3619" t="s">
        <v>1300</v>
      </c>
      <c r="H3619" t="s">
        <v>1301</v>
      </c>
      <c r="I3619" t="s">
        <v>37</v>
      </c>
      <c r="J3619" t="s">
        <v>370</v>
      </c>
      <c r="K3619" t="s">
        <v>371</v>
      </c>
      <c r="L3619" t="s">
        <v>124</v>
      </c>
      <c r="M3619" t="s">
        <v>38</v>
      </c>
      <c r="N3619" t="s">
        <v>39</v>
      </c>
      <c r="O3619" s="23">
        <v>325</v>
      </c>
      <c r="P3619" s="9">
        <v>10.53</v>
      </c>
      <c r="Q3619" t="s">
        <v>40</v>
      </c>
      <c r="R3619">
        <v>41575</v>
      </c>
      <c r="S3619" s="9">
        <v>30.85</v>
      </c>
      <c r="T3619" s="26">
        <v>4.59</v>
      </c>
      <c r="U3619" s="8">
        <v>141.61000000000001</v>
      </c>
      <c r="V3619" t="s">
        <v>6082</v>
      </c>
      <c r="W3619" t="s">
        <v>2276</v>
      </c>
      <c r="X3619" t="s">
        <v>42</v>
      </c>
      <c r="Y3619" t="s">
        <v>2277</v>
      </c>
      <c r="AA3619" s="1">
        <f t="shared" ref="AA3619:AA3625" si="427">DATEVALUE(C3619)</f>
        <v>46003</v>
      </c>
      <c r="AB3619" s="2">
        <f t="shared" ref="AB3619:AB3625" si="428">MONTH(AA3619)</f>
        <v>12</v>
      </c>
      <c r="AC3619" s="2">
        <f t="shared" ref="AC3619:AC3625" si="429">YEAR(AA3619)</f>
        <v>2025</v>
      </c>
      <c r="AD3619" s="2" t="str">
        <f>IFERROR(VLOOKUP(A3619,'Aux Área'!$A$4:$B$123,2,0),"-")</f>
        <v>INSPEÇÃO</v>
      </c>
    </row>
    <row r="3620" spans="1:30" x14ac:dyDescent="0.3">
      <c r="A3620" t="s">
        <v>54</v>
      </c>
      <c r="B3620" t="s">
        <v>319</v>
      </c>
      <c r="C3620" t="s">
        <v>6083</v>
      </c>
      <c r="D3620" t="s">
        <v>1480</v>
      </c>
      <c r="E3620" t="s">
        <v>1481</v>
      </c>
      <c r="F3620" t="s">
        <v>55</v>
      </c>
      <c r="G3620" t="s">
        <v>1500</v>
      </c>
      <c r="H3620" t="s">
        <v>36</v>
      </c>
      <c r="I3620" t="s">
        <v>37</v>
      </c>
      <c r="J3620" t="s">
        <v>1665</v>
      </c>
      <c r="K3620" t="s">
        <v>1666</v>
      </c>
      <c r="L3620" t="s">
        <v>301</v>
      </c>
      <c r="M3620" t="s">
        <v>38</v>
      </c>
      <c r="N3620" t="s">
        <v>39</v>
      </c>
      <c r="O3620" s="23">
        <v>300</v>
      </c>
      <c r="P3620" s="9">
        <v>9.39</v>
      </c>
      <c r="Q3620" t="s">
        <v>40</v>
      </c>
      <c r="R3620">
        <v>32069</v>
      </c>
      <c r="S3620" s="9">
        <v>31.95</v>
      </c>
      <c r="T3620" s="26">
        <v>4.6900000000000004</v>
      </c>
      <c r="U3620" s="8">
        <v>149.85</v>
      </c>
      <c r="V3620" t="s">
        <v>6084</v>
      </c>
      <c r="W3620" t="s">
        <v>2007</v>
      </c>
      <c r="X3620" t="s">
        <v>42</v>
      </c>
      <c r="Y3620" t="s">
        <v>1740</v>
      </c>
      <c r="AA3620" s="1">
        <f t="shared" si="427"/>
        <v>46003</v>
      </c>
      <c r="AB3620" s="2">
        <f t="shared" si="428"/>
        <v>12</v>
      </c>
      <c r="AC3620" s="2">
        <f t="shared" si="429"/>
        <v>2025</v>
      </c>
      <c r="AD3620" s="2" t="str">
        <f>IFERROR(VLOOKUP(A3620,'Aux Área'!$A$4:$B$123,2,0),"-")</f>
        <v>ENGENHARIA</v>
      </c>
    </row>
    <row r="3621" spans="1:30" x14ac:dyDescent="0.3">
      <c r="A3621" t="s">
        <v>2547</v>
      </c>
      <c r="B3621" t="s">
        <v>2548</v>
      </c>
      <c r="C3621" t="s">
        <v>6085</v>
      </c>
      <c r="D3621" t="s">
        <v>2468</v>
      </c>
      <c r="E3621" t="s">
        <v>2469</v>
      </c>
      <c r="F3621" t="s">
        <v>2550</v>
      </c>
      <c r="G3621" t="s">
        <v>659</v>
      </c>
      <c r="H3621" t="s">
        <v>2215</v>
      </c>
      <c r="I3621" t="s">
        <v>667</v>
      </c>
      <c r="J3621" t="s">
        <v>165</v>
      </c>
      <c r="K3621" t="s">
        <v>166</v>
      </c>
      <c r="L3621" t="s">
        <v>167</v>
      </c>
      <c r="M3621" t="s">
        <v>38</v>
      </c>
      <c r="N3621" t="s">
        <v>668</v>
      </c>
      <c r="O3621" s="23">
        <v>457</v>
      </c>
      <c r="P3621" s="9">
        <v>5.9</v>
      </c>
      <c r="Q3621" t="s">
        <v>40</v>
      </c>
      <c r="R3621">
        <v>7857</v>
      </c>
      <c r="S3621" s="9">
        <v>77.430000000000007</v>
      </c>
      <c r="T3621" s="26">
        <v>6.24</v>
      </c>
      <c r="U3621" s="8">
        <v>483.19</v>
      </c>
      <c r="V3621" t="s">
        <v>112</v>
      </c>
      <c r="W3621" t="s">
        <v>2007</v>
      </c>
      <c r="X3621" t="s">
        <v>42</v>
      </c>
      <c r="Y3621" t="s">
        <v>1740</v>
      </c>
      <c r="AA3621" s="1">
        <f t="shared" si="427"/>
        <v>46003</v>
      </c>
      <c r="AB3621" s="2">
        <f t="shared" si="428"/>
        <v>12</v>
      </c>
      <c r="AC3621" s="2">
        <f t="shared" si="429"/>
        <v>2025</v>
      </c>
      <c r="AD3621" s="2" t="str">
        <f>IFERROR(VLOOKUP(A3621,'Aux Área'!$A$4:$B$123,2,0),"-")</f>
        <v>APH</v>
      </c>
    </row>
    <row r="3622" spans="1:30" x14ac:dyDescent="0.3">
      <c r="A3622" t="s">
        <v>2306</v>
      </c>
      <c r="B3622" t="s">
        <v>4613</v>
      </c>
      <c r="C3622" t="s">
        <v>6086</v>
      </c>
      <c r="D3622" t="s">
        <v>3319</v>
      </c>
      <c r="E3622" t="s">
        <v>3320</v>
      </c>
      <c r="F3622" t="s">
        <v>2309</v>
      </c>
      <c r="G3622" t="s">
        <v>1135</v>
      </c>
      <c r="H3622" t="s">
        <v>2275</v>
      </c>
      <c r="I3622" t="s">
        <v>1497</v>
      </c>
      <c r="J3622" t="s">
        <v>89</v>
      </c>
      <c r="K3622" t="s">
        <v>90</v>
      </c>
      <c r="L3622" t="s">
        <v>91</v>
      </c>
      <c r="M3622" t="s">
        <v>38</v>
      </c>
      <c r="N3622" t="s">
        <v>39</v>
      </c>
      <c r="O3622" s="23">
        <v>416</v>
      </c>
      <c r="P3622" s="9">
        <v>10.92</v>
      </c>
      <c r="Q3622" t="s">
        <v>40</v>
      </c>
      <c r="R3622">
        <v>40322</v>
      </c>
      <c r="S3622" s="9">
        <v>38.11</v>
      </c>
      <c r="T3622" s="26">
        <v>4.59</v>
      </c>
      <c r="U3622" s="8">
        <v>174.92</v>
      </c>
      <c r="V3622" t="s">
        <v>6087</v>
      </c>
      <c r="W3622" t="s">
        <v>2276</v>
      </c>
      <c r="X3622" t="s">
        <v>42</v>
      </c>
      <c r="Y3622" t="s">
        <v>2277</v>
      </c>
      <c r="AA3622" s="1">
        <f t="shared" si="427"/>
        <v>46003</v>
      </c>
      <c r="AB3622" s="2">
        <f t="shared" si="428"/>
        <v>12</v>
      </c>
      <c r="AC3622" s="2">
        <f t="shared" si="429"/>
        <v>2025</v>
      </c>
      <c r="AD3622" s="2" t="str">
        <f>IFERROR(VLOOKUP(A3622,'Aux Área'!$A$4:$B$123,2,0),"-")</f>
        <v>INSPEÇÃO</v>
      </c>
    </row>
    <row r="3623" spans="1:30" x14ac:dyDescent="0.3">
      <c r="A3623" t="s">
        <v>68</v>
      </c>
      <c r="B3623" t="s">
        <v>296</v>
      </c>
      <c r="C3623" t="s">
        <v>6088</v>
      </c>
      <c r="D3623" t="s">
        <v>3246</v>
      </c>
      <c r="E3623" t="s">
        <v>3247</v>
      </c>
      <c r="F3623" t="s">
        <v>69</v>
      </c>
      <c r="G3623" t="s">
        <v>1503</v>
      </c>
      <c r="H3623" t="s">
        <v>36</v>
      </c>
      <c r="I3623" t="s">
        <v>37</v>
      </c>
      <c r="J3623" t="s">
        <v>188</v>
      </c>
      <c r="K3623" t="s">
        <v>189</v>
      </c>
      <c r="L3623" t="s">
        <v>190</v>
      </c>
      <c r="M3623" t="s">
        <v>38</v>
      </c>
      <c r="N3623" t="s">
        <v>39</v>
      </c>
      <c r="O3623" s="23">
        <v>358</v>
      </c>
      <c r="P3623" s="9">
        <v>10.74</v>
      </c>
      <c r="Q3623" t="s">
        <v>40</v>
      </c>
      <c r="R3623">
        <v>13772</v>
      </c>
      <c r="S3623" s="9">
        <v>33.33</v>
      </c>
      <c r="T3623" s="26">
        <v>4.6900000000000004</v>
      </c>
      <c r="U3623" s="8">
        <v>156.32</v>
      </c>
      <c r="V3623" t="s">
        <v>112</v>
      </c>
      <c r="W3623" t="s">
        <v>2007</v>
      </c>
      <c r="X3623" t="s">
        <v>42</v>
      </c>
      <c r="Y3623" t="s">
        <v>1740</v>
      </c>
      <c r="AA3623" s="1">
        <f t="shared" si="427"/>
        <v>46003</v>
      </c>
      <c r="AB3623" s="2">
        <f t="shared" si="428"/>
        <v>12</v>
      </c>
      <c r="AC3623" s="2">
        <f t="shared" si="429"/>
        <v>2025</v>
      </c>
      <c r="AD3623" s="2" t="str">
        <f>IFERROR(VLOOKUP(A3623,'Aux Área'!$A$4:$B$123,2,0),"-")</f>
        <v>OPERAÇÃO</v>
      </c>
    </row>
    <row r="3624" spans="1:30" x14ac:dyDescent="0.3">
      <c r="A3624" t="s">
        <v>30</v>
      </c>
      <c r="B3624" t="s">
        <v>453</v>
      </c>
      <c r="C3624" t="s">
        <v>6089</v>
      </c>
      <c r="D3624" t="s">
        <v>224</v>
      </c>
      <c r="E3624" t="s">
        <v>225</v>
      </c>
      <c r="F3624" t="s">
        <v>34</v>
      </c>
      <c r="G3624" t="s">
        <v>1500</v>
      </c>
      <c r="H3624" t="s">
        <v>36</v>
      </c>
      <c r="I3624" t="s">
        <v>37</v>
      </c>
      <c r="J3624" t="s">
        <v>1441</v>
      </c>
      <c r="K3624" t="s">
        <v>1442</v>
      </c>
      <c r="L3624" t="s">
        <v>746</v>
      </c>
      <c r="M3624" t="s">
        <v>747</v>
      </c>
      <c r="N3624" t="s">
        <v>39</v>
      </c>
      <c r="O3624" s="23">
        <v>293</v>
      </c>
      <c r="P3624" s="9">
        <v>11.03</v>
      </c>
      <c r="Q3624" t="s">
        <v>40</v>
      </c>
      <c r="R3624">
        <v>13365</v>
      </c>
      <c r="S3624" s="9">
        <v>26.57</v>
      </c>
      <c r="T3624" s="26">
        <v>4.97</v>
      </c>
      <c r="U3624" s="8">
        <v>132.05000000000001</v>
      </c>
      <c r="V3624" t="s">
        <v>6090</v>
      </c>
      <c r="W3624" t="s">
        <v>2007</v>
      </c>
      <c r="X3624" t="s">
        <v>42</v>
      </c>
      <c r="Y3624" t="s">
        <v>1740</v>
      </c>
      <c r="AA3624" s="1">
        <f t="shared" si="427"/>
        <v>46003</v>
      </c>
      <c r="AB3624" s="2">
        <f t="shared" si="428"/>
        <v>12</v>
      </c>
      <c r="AC3624" s="2">
        <f t="shared" si="429"/>
        <v>2025</v>
      </c>
      <c r="AD3624" s="2" t="str">
        <f>IFERROR(VLOOKUP(A3624,'Aux Área'!$A$4:$B$123,2,0),"-")</f>
        <v>OPERAÇÃO</v>
      </c>
    </row>
    <row r="3625" spans="1:30" x14ac:dyDescent="0.3">
      <c r="A3625" t="s">
        <v>1999</v>
      </c>
      <c r="B3625" t="s">
        <v>3016</v>
      </c>
      <c r="C3625" t="s">
        <v>6091</v>
      </c>
      <c r="D3625" t="s">
        <v>1297</v>
      </c>
      <c r="E3625" t="s">
        <v>2221</v>
      </c>
      <c r="F3625" t="s">
        <v>2002</v>
      </c>
      <c r="G3625" t="s">
        <v>659</v>
      </c>
      <c r="H3625" t="s">
        <v>2003</v>
      </c>
      <c r="I3625" t="s">
        <v>667</v>
      </c>
      <c r="J3625" t="s">
        <v>231</v>
      </c>
      <c r="K3625" t="s">
        <v>232</v>
      </c>
      <c r="L3625" t="s">
        <v>217</v>
      </c>
      <c r="M3625" t="s">
        <v>38</v>
      </c>
      <c r="N3625" t="s">
        <v>668</v>
      </c>
      <c r="O3625" s="23">
        <v>298</v>
      </c>
      <c r="P3625" s="9">
        <v>4.12</v>
      </c>
      <c r="Q3625" t="s">
        <v>40</v>
      </c>
      <c r="R3625">
        <v>11802</v>
      </c>
      <c r="S3625" s="9">
        <v>72.319999999999993</v>
      </c>
      <c r="T3625" s="26">
        <v>5.99</v>
      </c>
      <c r="U3625" s="8">
        <v>433.21</v>
      </c>
      <c r="V3625" t="s">
        <v>6092</v>
      </c>
      <c r="W3625" t="s">
        <v>1985</v>
      </c>
      <c r="X3625" t="s">
        <v>42</v>
      </c>
      <c r="Y3625" t="s">
        <v>1986</v>
      </c>
      <c r="AA3625" s="1">
        <f t="shared" si="427"/>
        <v>46003</v>
      </c>
      <c r="AB3625" s="2">
        <f t="shared" si="428"/>
        <v>12</v>
      </c>
      <c r="AC3625" s="2">
        <f t="shared" si="429"/>
        <v>2025</v>
      </c>
      <c r="AD3625" s="2" t="str">
        <f>IFERROR(VLOOKUP(A3625,'Aux Área'!$A$4:$B$123,2,0),"-")</f>
        <v>PESADOS</v>
      </c>
    </row>
    <row r="3626" spans="1:30" x14ac:dyDescent="0.3">
      <c r="A3626" t="s">
        <v>1999</v>
      </c>
      <c r="C3626" t="s">
        <v>6091</v>
      </c>
      <c r="F3626" t="s">
        <v>2002</v>
      </c>
      <c r="K3626" t="s">
        <v>232</v>
      </c>
      <c r="N3626" t="s">
        <v>15690</v>
      </c>
      <c r="O3626" t="s">
        <v>15244</v>
      </c>
      <c r="P3626" s="9" t="s">
        <v>15244</v>
      </c>
      <c r="Q3626" t="s">
        <v>40</v>
      </c>
      <c r="R3626" t="s">
        <v>15244</v>
      </c>
      <c r="S3626">
        <v>17.47</v>
      </c>
      <c r="U3626" s="8">
        <v>57.66</v>
      </c>
      <c r="W3626" t="s">
        <v>1985</v>
      </c>
      <c r="X3626" t="s">
        <v>42</v>
      </c>
      <c r="Y3626" t="s">
        <v>1986</v>
      </c>
      <c r="AA3626" s="1">
        <f>IFERROR(DATEVALUE(C3626),"-")</f>
        <v>46003</v>
      </c>
      <c r="AB3626" s="2">
        <f>IFERROR(MONTH(AA3626),"-")</f>
        <v>12</v>
      </c>
      <c r="AC3626" s="2">
        <f>IFERROR(YEAR(AA3626),"-")</f>
        <v>2025</v>
      </c>
      <c r="AD3626" s="2" t="str">
        <f>IFERROR(VLOOKUP(A3626,'Aux Área'!$A$4:$B$123,2,0),"-")</f>
        <v>PESADOS</v>
      </c>
    </row>
    <row r="3627" spans="1:30" x14ac:dyDescent="0.3">
      <c r="A3627" t="s">
        <v>58</v>
      </c>
      <c r="B3627" t="s">
        <v>250</v>
      </c>
      <c r="C3627" t="s">
        <v>6093</v>
      </c>
      <c r="D3627" t="s">
        <v>87</v>
      </c>
      <c r="E3627" t="s">
        <v>88</v>
      </c>
      <c r="F3627" t="s">
        <v>59</v>
      </c>
      <c r="G3627" t="s">
        <v>1500</v>
      </c>
      <c r="H3627" t="s">
        <v>36</v>
      </c>
      <c r="I3627" t="s">
        <v>37</v>
      </c>
      <c r="J3627" t="s">
        <v>356</v>
      </c>
      <c r="K3627" t="s">
        <v>357</v>
      </c>
      <c r="L3627" t="s">
        <v>124</v>
      </c>
      <c r="M3627" t="s">
        <v>38</v>
      </c>
      <c r="N3627" t="s">
        <v>39</v>
      </c>
      <c r="O3627" s="23">
        <v>101</v>
      </c>
      <c r="P3627" s="9">
        <v>5.37</v>
      </c>
      <c r="Q3627" t="s">
        <v>40</v>
      </c>
      <c r="R3627">
        <v>60445</v>
      </c>
      <c r="S3627" s="9">
        <v>18.8</v>
      </c>
      <c r="T3627" s="26">
        <v>4.5910000000000002</v>
      </c>
      <c r="U3627" s="8">
        <v>86.32</v>
      </c>
      <c r="V3627" t="s">
        <v>6094</v>
      </c>
      <c r="W3627" t="s">
        <v>2007</v>
      </c>
      <c r="X3627" t="s">
        <v>42</v>
      </c>
      <c r="Y3627" t="s">
        <v>1740</v>
      </c>
      <c r="AA3627" s="1">
        <f t="shared" ref="AA3627:AA3640" si="430">DATEVALUE(C3627)</f>
        <v>46003</v>
      </c>
      <c r="AB3627" s="2">
        <f t="shared" ref="AB3627:AB3640" si="431">MONTH(AA3627)</f>
        <v>12</v>
      </c>
      <c r="AC3627" s="2">
        <f t="shared" ref="AC3627:AC3640" si="432">YEAR(AA3627)</f>
        <v>2025</v>
      </c>
      <c r="AD3627" s="2" t="str">
        <f>IFERROR(VLOOKUP(A3627,'Aux Área'!$A$4:$B$123,2,0),"-")</f>
        <v>CONSERVA</v>
      </c>
    </row>
    <row r="3628" spans="1:30" x14ac:dyDescent="0.3">
      <c r="A3628" t="s">
        <v>2638</v>
      </c>
      <c r="B3628" t="s">
        <v>4593</v>
      </c>
      <c r="C3628" t="s">
        <v>6095</v>
      </c>
      <c r="D3628" t="s">
        <v>3135</v>
      </c>
      <c r="E3628" t="s">
        <v>3136</v>
      </c>
      <c r="F3628" t="s">
        <v>2641</v>
      </c>
      <c r="G3628" t="s">
        <v>1135</v>
      </c>
      <c r="H3628" t="s">
        <v>2275</v>
      </c>
      <c r="I3628" t="s">
        <v>1497</v>
      </c>
      <c r="J3628" t="s">
        <v>275</v>
      </c>
      <c r="K3628" t="s">
        <v>276</v>
      </c>
      <c r="L3628" t="s">
        <v>124</v>
      </c>
      <c r="M3628" t="s">
        <v>38</v>
      </c>
      <c r="N3628" t="s">
        <v>39</v>
      </c>
      <c r="O3628" s="23">
        <v>364</v>
      </c>
      <c r="P3628" s="9">
        <v>9.5</v>
      </c>
      <c r="Q3628" t="s">
        <v>40</v>
      </c>
      <c r="R3628">
        <v>38059</v>
      </c>
      <c r="S3628" s="9">
        <v>38.32</v>
      </c>
      <c r="T3628" s="26">
        <v>4.49</v>
      </c>
      <c r="U3628" s="8">
        <v>172.06</v>
      </c>
      <c r="V3628" t="s">
        <v>6096</v>
      </c>
      <c r="W3628" t="s">
        <v>2276</v>
      </c>
      <c r="X3628" t="s">
        <v>42</v>
      </c>
      <c r="Y3628" t="s">
        <v>2277</v>
      </c>
      <c r="AA3628" s="1">
        <f t="shared" si="430"/>
        <v>46003</v>
      </c>
      <c r="AB3628" s="2">
        <f t="shared" si="431"/>
        <v>12</v>
      </c>
      <c r="AC3628" s="2">
        <f t="shared" si="432"/>
        <v>2025</v>
      </c>
      <c r="AD3628" s="2" t="str">
        <f>IFERROR(VLOOKUP(A3628,'Aux Área'!$A$4:$B$123,2,0),"-")</f>
        <v>INSPEÇÃO</v>
      </c>
    </row>
    <row r="3629" spans="1:30" x14ac:dyDescent="0.3">
      <c r="A3629" t="s">
        <v>1819</v>
      </c>
      <c r="B3629" t="s">
        <v>156</v>
      </c>
      <c r="C3629" t="s">
        <v>6097</v>
      </c>
      <c r="D3629" t="s">
        <v>5474</v>
      </c>
      <c r="E3629" t="s">
        <v>5475</v>
      </c>
      <c r="F3629" t="s">
        <v>653</v>
      </c>
      <c r="G3629" t="s">
        <v>659</v>
      </c>
      <c r="H3629" t="s">
        <v>1821</v>
      </c>
      <c r="I3629" t="s">
        <v>673</v>
      </c>
      <c r="J3629" t="s">
        <v>1100</v>
      </c>
      <c r="K3629" t="s">
        <v>1101</v>
      </c>
      <c r="L3629" t="s">
        <v>181</v>
      </c>
      <c r="M3629" t="s">
        <v>38</v>
      </c>
      <c r="N3629" t="s">
        <v>638</v>
      </c>
      <c r="O3629" s="23">
        <v>0</v>
      </c>
      <c r="P3629" s="9">
        <v>0</v>
      </c>
      <c r="Q3629" t="s">
        <v>40</v>
      </c>
      <c r="R3629">
        <v>0</v>
      </c>
      <c r="S3629" s="9">
        <v>173.43</v>
      </c>
      <c r="T3629" s="26">
        <v>5.54</v>
      </c>
      <c r="U3629" s="8">
        <v>960.8</v>
      </c>
      <c r="V3629" t="s">
        <v>6098</v>
      </c>
      <c r="W3629" t="s">
        <v>652</v>
      </c>
      <c r="X3629" t="s">
        <v>42</v>
      </c>
      <c r="Y3629" t="s">
        <v>653</v>
      </c>
      <c r="AA3629" s="1">
        <f t="shared" si="430"/>
        <v>46003</v>
      </c>
      <c r="AB3629" s="2">
        <f t="shared" si="431"/>
        <v>12</v>
      </c>
      <c r="AC3629" s="2">
        <f t="shared" si="432"/>
        <v>2025</v>
      </c>
      <c r="AD3629" s="2" t="str">
        <f>IFERROR(VLOOKUP(A3629,'Aux Área'!$A$4:$B$123,2,0),"-")</f>
        <v>SÃO PEDRO</v>
      </c>
    </row>
    <row r="3630" spans="1:30" x14ac:dyDescent="0.3">
      <c r="A3630" t="s">
        <v>1819</v>
      </c>
      <c r="B3630" t="s">
        <v>156</v>
      </c>
      <c r="C3630" t="s">
        <v>6099</v>
      </c>
      <c r="D3630" t="s">
        <v>5474</v>
      </c>
      <c r="E3630" t="s">
        <v>5475</v>
      </c>
      <c r="F3630" t="s">
        <v>653</v>
      </c>
      <c r="G3630" t="s">
        <v>659</v>
      </c>
      <c r="H3630" t="s">
        <v>1821</v>
      </c>
      <c r="I3630" t="s">
        <v>673</v>
      </c>
      <c r="J3630" t="s">
        <v>1100</v>
      </c>
      <c r="K3630" t="s">
        <v>1101</v>
      </c>
      <c r="L3630" t="s">
        <v>181</v>
      </c>
      <c r="M3630" t="s">
        <v>38</v>
      </c>
      <c r="N3630" t="s">
        <v>638</v>
      </c>
      <c r="O3630" s="23">
        <v>0</v>
      </c>
      <c r="P3630" s="9">
        <v>0</v>
      </c>
      <c r="Q3630" t="s">
        <v>40</v>
      </c>
      <c r="R3630">
        <v>0</v>
      </c>
      <c r="S3630" s="9">
        <v>94.32</v>
      </c>
      <c r="T3630" s="26">
        <v>5.54</v>
      </c>
      <c r="U3630" s="8">
        <v>522.54</v>
      </c>
      <c r="V3630" t="s">
        <v>6100</v>
      </c>
      <c r="W3630" t="s">
        <v>652</v>
      </c>
      <c r="X3630" t="s">
        <v>42</v>
      </c>
      <c r="Y3630" t="s">
        <v>653</v>
      </c>
      <c r="AA3630" s="1">
        <f t="shared" si="430"/>
        <v>46003</v>
      </c>
      <c r="AB3630" s="2">
        <f t="shared" si="431"/>
        <v>12</v>
      </c>
      <c r="AC3630" s="2">
        <f t="shared" si="432"/>
        <v>2025</v>
      </c>
      <c r="AD3630" s="2" t="str">
        <f>IFERROR(VLOOKUP(A3630,'Aux Área'!$A$4:$B$123,2,0),"-")</f>
        <v>SÃO PEDRO</v>
      </c>
    </row>
    <row r="3631" spans="1:30" x14ac:dyDescent="0.3">
      <c r="A3631" t="s">
        <v>2181</v>
      </c>
      <c r="B3631" t="s">
        <v>4595</v>
      </c>
      <c r="C3631" t="s">
        <v>6101</v>
      </c>
      <c r="D3631" t="s">
        <v>446</v>
      </c>
      <c r="E3631" t="s">
        <v>447</v>
      </c>
      <c r="F3631" t="s">
        <v>2184</v>
      </c>
      <c r="G3631" t="s">
        <v>1135</v>
      </c>
      <c r="H3631" t="s">
        <v>2185</v>
      </c>
      <c r="I3631" t="s">
        <v>2186</v>
      </c>
      <c r="J3631" t="s">
        <v>492</v>
      </c>
      <c r="K3631" t="s">
        <v>493</v>
      </c>
      <c r="L3631" t="s">
        <v>110</v>
      </c>
      <c r="M3631" t="s">
        <v>38</v>
      </c>
      <c r="N3631" t="s">
        <v>668</v>
      </c>
      <c r="O3631" s="23">
        <v>465</v>
      </c>
      <c r="P3631" s="9">
        <v>13.72</v>
      </c>
      <c r="Q3631" t="s">
        <v>40</v>
      </c>
      <c r="R3631">
        <v>45411</v>
      </c>
      <c r="S3631" s="9">
        <v>33.880000000000003</v>
      </c>
      <c r="T3631" s="26">
        <v>5.89</v>
      </c>
      <c r="U3631" s="8">
        <v>199.55</v>
      </c>
      <c r="V3631" t="s">
        <v>41</v>
      </c>
      <c r="W3631" t="s">
        <v>2007</v>
      </c>
      <c r="X3631" t="s">
        <v>42</v>
      </c>
      <c r="Y3631" t="s">
        <v>2188</v>
      </c>
      <c r="AA3631" s="1">
        <f t="shared" si="430"/>
        <v>46003</v>
      </c>
      <c r="AB3631" s="2">
        <f t="shared" si="431"/>
        <v>12</v>
      </c>
      <c r="AC3631" s="2">
        <f t="shared" si="432"/>
        <v>2025</v>
      </c>
      <c r="AD3631" s="2" t="str">
        <f>IFERROR(VLOOKUP(A3631,'Aux Área'!$A$4:$B$123,2,0),"-")</f>
        <v>INSPEÇÃO</v>
      </c>
    </row>
    <row r="3632" spans="1:30" x14ac:dyDescent="0.3">
      <c r="A3632" t="s">
        <v>3092</v>
      </c>
      <c r="B3632" t="s">
        <v>4774</v>
      </c>
      <c r="C3632" t="s">
        <v>6102</v>
      </c>
      <c r="D3632" t="s">
        <v>3276</v>
      </c>
      <c r="E3632" t="s">
        <v>3277</v>
      </c>
      <c r="F3632" t="s">
        <v>3594</v>
      </c>
      <c r="G3632" t="s">
        <v>1135</v>
      </c>
      <c r="H3632" t="s">
        <v>2275</v>
      </c>
      <c r="I3632" t="s">
        <v>1497</v>
      </c>
      <c r="J3632" t="s">
        <v>231</v>
      </c>
      <c r="K3632" t="s">
        <v>232</v>
      </c>
      <c r="L3632" t="s">
        <v>217</v>
      </c>
      <c r="M3632" t="s">
        <v>38</v>
      </c>
      <c r="N3632" t="s">
        <v>39</v>
      </c>
      <c r="O3632" s="23">
        <v>515</v>
      </c>
      <c r="P3632" s="9">
        <v>10.3</v>
      </c>
      <c r="Q3632" t="s">
        <v>40</v>
      </c>
      <c r="R3632">
        <v>26270</v>
      </c>
      <c r="S3632" s="9">
        <v>49.98</v>
      </c>
      <c r="T3632" s="26">
        <v>4.5209999999999999</v>
      </c>
      <c r="U3632" s="8">
        <v>225.94</v>
      </c>
      <c r="V3632" t="s">
        <v>6103</v>
      </c>
      <c r="W3632" t="s">
        <v>2276</v>
      </c>
      <c r="X3632" t="s">
        <v>42</v>
      </c>
      <c r="Y3632" t="s">
        <v>2277</v>
      </c>
      <c r="AA3632" s="1">
        <f t="shared" si="430"/>
        <v>46003</v>
      </c>
      <c r="AB3632" s="2">
        <f t="shared" si="431"/>
        <v>12</v>
      </c>
      <c r="AC3632" s="2">
        <f t="shared" si="432"/>
        <v>2025</v>
      </c>
      <c r="AD3632" s="2" t="str">
        <f>IFERROR(VLOOKUP(A3632,'Aux Área'!$A$4:$B$123,2,0),"-")</f>
        <v>INSPEÇÃO</v>
      </c>
    </row>
    <row r="3633" spans="1:30" x14ac:dyDescent="0.3">
      <c r="A3633" t="s">
        <v>2278</v>
      </c>
      <c r="B3633" t="s">
        <v>4664</v>
      </c>
      <c r="C3633" t="s">
        <v>6104</v>
      </c>
      <c r="D3633" t="s">
        <v>3243</v>
      </c>
      <c r="E3633" t="s">
        <v>3244</v>
      </c>
      <c r="F3633" t="s">
        <v>2281</v>
      </c>
      <c r="G3633" t="s">
        <v>1135</v>
      </c>
      <c r="H3633" t="s">
        <v>2275</v>
      </c>
      <c r="I3633" t="s">
        <v>1497</v>
      </c>
      <c r="J3633" t="s">
        <v>165</v>
      </c>
      <c r="K3633" t="s">
        <v>166</v>
      </c>
      <c r="L3633" t="s">
        <v>167</v>
      </c>
      <c r="M3633" t="s">
        <v>38</v>
      </c>
      <c r="N3633" t="s">
        <v>39</v>
      </c>
      <c r="O3633" s="23">
        <v>351</v>
      </c>
      <c r="P3633" s="9">
        <v>8.65</v>
      </c>
      <c r="Q3633" t="s">
        <v>40</v>
      </c>
      <c r="R3633">
        <v>47153</v>
      </c>
      <c r="S3633" s="9">
        <v>40.57</v>
      </c>
      <c r="T3633" s="26">
        <v>4.5599999999999996</v>
      </c>
      <c r="U3633" s="8">
        <v>185</v>
      </c>
      <c r="V3633" t="s">
        <v>112</v>
      </c>
      <c r="W3633" t="s">
        <v>2276</v>
      </c>
      <c r="X3633" t="s">
        <v>42</v>
      </c>
      <c r="Y3633" t="s">
        <v>2277</v>
      </c>
      <c r="AA3633" s="1">
        <f t="shared" si="430"/>
        <v>46003</v>
      </c>
      <c r="AB3633" s="2">
        <f t="shared" si="431"/>
        <v>12</v>
      </c>
      <c r="AC3633" s="2">
        <f t="shared" si="432"/>
        <v>2025</v>
      </c>
      <c r="AD3633" s="2" t="str">
        <f>IFERROR(VLOOKUP(A3633,'Aux Área'!$A$4:$B$123,2,0),"-")</f>
        <v>INSPEÇÃO</v>
      </c>
    </row>
    <row r="3634" spans="1:30" x14ac:dyDescent="0.3">
      <c r="A3634" t="s">
        <v>2282</v>
      </c>
      <c r="B3634" t="s">
        <v>4679</v>
      </c>
      <c r="C3634" t="s">
        <v>6105</v>
      </c>
      <c r="D3634" t="s">
        <v>3295</v>
      </c>
      <c r="E3634" t="s">
        <v>3296</v>
      </c>
      <c r="F3634" t="s">
        <v>2285</v>
      </c>
      <c r="G3634" t="s">
        <v>1135</v>
      </c>
      <c r="H3634" t="s">
        <v>2275</v>
      </c>
      <c r="I3634" t="s">
        <v>1497</v>
      </c>
      <c r="J3634" t="s">
        <v>165</v>
      </c>
      <c r="K3634" t="s">
        <v>166</v>
      </c>
      <c r="L3634" t="s">
        <v>167</v>
      </c>
      <c r="M3634" t="s">
        <v>38</v>
      </c>
      <c r="N3634" t="s">
        <v>39</v>
      </c>
      <c r="O3634" s="23">
        <v>238</v>
      </c>
      <c r="P3634" s="9">
        <v>6.24</v>
      </c>
      <c r="Q3634" t="s">
        <v>40</v>
      </c>
      <c r="R3634">
        <v>40773</v>
      </c>
      <c r="S3634" s="9">
        <v>38.159999999999997</v>
      </c>
      <c r="T3634" s="26">
        <v>4.5599999999999996</v>
      </c>
      <c r="U3634" s="8">
        <v>174.02</v>
      </c>
      <c r="V3634" t="s">
        <v>112</v>
      </c>
      <c r="W3634" t="s">
        <v>2276</v>
      </c>
      <c r="X3634" t="s">
        <v>42</v>
      </c>
      <c r="Y3634" t="s">
        <v>2277</v>
      </c>
      <c r="AA3634" s="1">
        <f t="shared" si="430"/>
        <v>46003</v>
      </c>
      <c r="AB3634" s="2">
        <f t="shared" si="431"/>
        <v>12</v>
      </c>
      <c r="AC3634" s="2">
        <f t="shared" si="432"/>
        <v>2025</v>
      </c>
      <c r="AD3634" s="2" t="str">
        <f>IFERROR(VLOOKUP(A3634,'Aux Área'!$A$4:$B$123,2,0),"-")</f>
        <v>INSPEÇÃO</v>
      </c>
    </row>
    <row r="3635" spans="1:30" x14ac:dyDescent="0.3">
      <c r="A3635" t="s">
        <v>2306</v>
      </c>
      <c r="B3635" t="s">
        <v>4613</v>
      </c>
      <c r="C3635" t="s">
        <v>6106</v>
      </c>
      <c r="D3635" t="s">
        <v>3319</v>
      </c>
      <c r="E3635" t="s">
        <v>3320</v>
      </c>
      <c r="F3635" t="s">
        <v>2309</v>
      </c>
      <c r="G3635" t="s">
        <v>1135</v>
      </c>
      <c r="H3635" t="s">
        <v>2275</v>
      </c>
      <c r="I3635" t="s">
        <v>1497</v>
      </c>
      <c r="J3635" t="s">
        <v>89</v>
      </c>
      <c r="K3635" t="s">
        <v>90</v>
      </c>
      <c r="L3635" t="s">
        <v>91</v>
      </c>
      <c r="M3635" t="s">
        <v>38</v>
      </c>
      <c r="N3635" t="s">
        <v>39</v>
      </c>
      <c r="O3635" s="23">
        <v>239</v>
      </c>
      <c r="P3635" s="9">
        <v>11.79</v>
      </c>
      <c r="Q3635" t="s">
        <v>40</v>
      </c>
      <c r="R3635">
        <v>40561</v>
      </c>
      <c r="S3635" s="9">
        <v>20.27</v>
      </c>
      <c r="T3635" s="26">
        <v>4.59</v>
      </c>
      <c r="U3635" s="8">
        <v>93.04</v>
      </c>
      <c r="V3635" t="s">
        <v>6107</v>
      </c>
      <c r="W3635" t="s">
        <v>2276</v>
      </c>
      <c r="X3635" t="s">
        <v>42</v>
      </c>
      <c r="Y3635" t="s">
        <v>2277</v>
      </c>
      <c r="AA3635" s="1">
        <f t="shared" si="430"/>
        <v>46003</v>
      </c>
      <c r="AB3635" s="2">
        <f t="shared" si="431"/>
        <v>12</v>
      </c>
      <c r="AC3635" s="2">
        <f t="shared" si="432"/>
        <v>2025</v>
      </c>
      <c r="AD3635" s="2" t="str">
        <f>IFERROR(VLOOKUP(A3635,'Aux Área'!$A$4:$B$123,2,0),"-")</f>
        <v>INSPEÇÃO</v>
      </c>
    </row>
    <row r="3636" spans="1:30" x14ac:dyDescent="0.3">
      <c r="A3636" t="s">
        <v>2643</v>
      </c>
      <c r="B3636" t="s">
        <v>2307</v>
      </c>
      <c r="C3636" t="s">
        <v>6108</v>
      </c>
      <c r="D3636" t="s">
        <v>3205</v>
      </c>
      <c r="E3636" t="s">
        <v>3206</v>
      </c>
      <c r="F3636" t="s">
        <v>2646</v>
      </c>
      <c r="G3636" t="s">
        <v>1300</v>
      </c>
      <c r="H3636" t="s">
        <v>1301</v>
      </c>
      <c r="I3636" t="s">
        <v>37</v>
      </c>
      <c r="J3636" t="s">
        <v>370</v>
      </c>
      <c r="K3636" t="s">
        <v>371</v>
      </c>
      <c r="L3636" t="s">
        <v>124</v>
      </c>
      <c r="M3636" t="s">
        <v>38</v>
      </c>
      <c r="N3636" t="s">
        <v>39</v>
      </c>
      <c r="O3636" s="23">
        <v>350</v>
      </c>
      <c r="P3636" s="9">
        <v>9.57</v>
      </c>
      <c r="Q3636" t="s">
        <v>40</v>
      </c>
      <c r="R3636">
        <v>41925</v>
      </c>
      <c r="S3636" s="9">
        <v>36.57</v>
      </c>
      <c r="T3636" s="26">
        <v>4.5910000000000002</v>
      </c>
      <c r="U3636" s="8">
        <v>167.88</v>
      </c>
      <c r="V3636" t="s">
        <v>6109</v>
      </c>
      <c r="W3636" t="s">
        <v>2276</v>
      </c>
      <c r="X3636" t="s">
        <v>42</v>
      </c>
      <c r="Y3636" t="s">
        <v>2277</v>
      </c>
      <c r="AA3636" s="1">
        <f t="shared" si="430"/>
        <v>46003</v>
      </c>
      <c r="AB3636" s="2">
        <f t="shared" si="431"/>
        <v>12</v>
      </c>
      <c r="AC3636" s="2">
        <f t="shared" si="432"/>
        <v>2025</v>
      </c>
      <c r="AD3636" s="2" t="str">
        <f>IFERROR(VLOOKUP(A3636,'Aux Área'!$A$4:$B$123,2,0),"-")</f>
        <v>INSPEÇÃO</v>
      </c>
    </row>
    <row r="3637" spans="1:30" x14ac:dyDescent="0.3">
      <c r="A3637" t="s">
        <v>5620</v>
      </c>
      <c r="B3637" t="s">
        <v>2315</v>
      </c>
      <c r="C3637" t="s">
        <v>6110</v>
      </c>
      <c r="D3637" t="s">
        <v>2160</v>
      </c>
      <c r="E3637" t="s">
        <v>2161</v>
      </c>
      <c r="F3637" t="s">
        <v>6208</v>
      </c>
      <c r="G3637" t="s">
        <v>1135</v>
      </c>
      <c r="H3637" t="s">
        <v>5545</v>
      </c>
      <c r="I3637" t="s">
        <v>839</v>
      </c>
      <c r="J3637" t="s">
        <v>172</v>
      </c>
      <c r="K3637" t="s">
        <v>173</v>
      </c>
      <c r="L3637" t="s">
        <v>124</v>
      </c>
      <c r="M3637" t="s">
        <v>38</v>
      </c>
      <c r="N3637" t="s">
        <v>39</v>
      </c>
      <c r="O3637" s="23">
        <v>303</v>
      </c>
      <c r="P3637" s="9">
        <v>8.07</v>
      </c>
      <c r="Q3637" t="s">
        <v>40</v>
      </c>
      <c r="R3637">
        <v>2609</v>
      </c>
      <c r="S3637" s="9">
        <v>37.56</v>
      </c>
      <c r="T3637" s="26">
        <v>4.09</v>
      </c>
      <c r="U3637" s="8">
        <v>153.62</v>
      </c>
      <c r="V3637" t="s">
        <v>6111</v>
      </c>
      <c r="W3637" t="s">
        <v>2276</v>
      </c>
      <c r="X3637" t="s">
        <v>42</v>
      </c>
      <c r="Y3637" t="s">
        <v>2277</v>
      </c>
      <c r="AA3637" s="1">
        <f t="shared" si="430"/>
        <v>46003</v>
      </c>
      <c r="AB3637" s="2">
        <f t="shared" si="431"/>
        <v>12</v>
      </c>
      <c r="AC3637" s="2">
        <f t="shared" si="432"/>
        <v>2025</v>
      </c>
      <c r="AD3637" s="2" t="str">
        <f>IFERROR(VLOOKUP(A3637,'Aux Área'!$A$4:$B$123,2,0),"-")</f>
        <v>INSPEÇÃO</v>
      </c>
    </row>
    <row r="3638" spans="1:30" x14ac:dyDescent="0.3">
      <c r="A3638" t="s">
        <v>2461</v>
      </c>
      <c r="B3638" t="s">
        <v>5008</v>
      </c>
      <c r="C3638" t="s">
        <v>6112</v>
      </c>
      <c r="D3638" t="s">
        <v>3285</v>
      </c>
      <c r="E3638" t="s">
        <v>3286</v>
      </c>
      <c r="F3638" t="s">
        <v>3574</v>
      </c>
      <c r="G3638" t="s">
        <v>1135</v>
      </c>
      <c r="H3638" t="s">
        <v>2275</v>
      </c>
      <c r="I3638" t="s">
        <v>1497</v>
      </c>
      <c r="J3638" t="s">
        <v>188</v>
      </c>
      <c r="K3638" t="s">
        <v>189</v>
      </c>
      <c r="L3638" t="s">
        <v>190</v>
      </c>
      <c r="M3638" t="s">
        <v>38</v>
      </c>
      <c r="N3638" t="s">
        <v>39</v>
      </c>
      <c r="O3638" s="23">
        <v>385</v>
      </c>
      <c r="P3638" s="9">
        <v>8.3000000000000007</v>
      </c>
      <c r="Q3638" t="s">
        <v>40</v>
      </c>
      <c r="R3638">
        <v>28768</v>
      </c>
      <c r="S3638" s="9">
        <v>46.39</v>
      </c>
      <c r="T3638" s="26">
        <v>4.6900000000000004</v>
      </c>
      <c r="U3638" s="8">
        <v>217.57</v>
      </c>
      <c r="V3638" t="s">
        <v>41</v>
      </c>
      <c r="W3638" t="s">
        <v>2276</v>
      </c>
      <c r="X3638" t="s">
        <v>42</v>
      </c>
      <c r="Y3638" t="s">
        <v>2277</v>
      </c>
      <c r="AA3638" s="1">
        <f t="shared" si="430"/>
        <v>46003</v>
      </c>
      <c r="AB3638" s="2">
        <f t="shared" si="431"/>
        <v>12</v>
      </c>
      <c r="AC3638" s="2">
        <f t="shared" si="432"/>
        <v>2025</v>
      </c>
      <c r="AD3638" s="2" t="str">
        <f>IFERROR(VLOOKUP(A3638,'Aux Área'!$A$4:$B$123,2,0),"-")</f>
        <v>INSPEÇÃO</v>
      </c>
    </row>
    <row r="3639" spans="1:30" x14ac:dyDescent="0.3">
      <c r="A3639" t="s">
        <v>2691</v>
      </c>
      <c r="B3639" t="s">
        <v>2692</v>
      </c>
      <c r="C3639" t="s">
        <v>6113</v>
      </c>
      <c r="D3639" t="s">
        <v>2142</v>
      </c>
      <c r="E3639" t="s">
        <v>2143</v>
      </c>
      <c r="F3639" t="s">
        <v>3605</v>
      </c>
      <c r="G3639" t="s">
        <v>1635</v>
      </c>
      <c r="H3639" t="s">
        <v>2635</v>
      </c>
      <c r="I3639" t="s">
        <v>37</v>
      </c>
      <c r="J3639" t="s">
        <v>165</v>
      </c>
      <c r="K3639" t="s">
        <v>166</v>
      </c>
      <c r="L3639" t="s">
        <v>167</v>
      </c>
      <c r="M3639" t="s">
        <v>38</v>
      </c>
      <c r="N3639" t="s">
        <v>39</v>
      </c>
      <c r="O3639" s="23">
        <v>189</v>
      </c>
      <c r="P3639" s="9">
        <v>7.49</v>
      </c>
      <c r="Q3639" t="s">
        <v>40</v>
      </c>
      <c r="R3639">
        <v>7884</v>
      </c>
      <c r="S3639" s="9">
        <v>25.22</v>
      </c>
      <c r="T3639" s="26">
        <v>4.5599999999999996</v>
      </c>
      <c r="U3639" s="8">
        <v>115</v>
      </c>
      <c r="V3639" t="s">
        <v>112</v>
      </c>
      <c r="W3639" t="s">
        <v>2007</v>
      </c>
      <c r="X3639" t="s">
        <v>42</v>
      </c>
      <c r="Y3639" t="s">
        <v>1740</v>
      </c>
      <c r="AA3639" s="1">
        <f t="shared" si="430"/>
        <v>46003</v>
      </c>
      <c r="AB3639" s="2">
        <f t="shared" si="431"/>
        <v>12</v>
      </c>
      <c r="AC3639" s="2">
        <f t="shared" si="432"/>
        <v>2025</v>
      </c>
      <c r="AD3639" s="2" t="str">
        <f>IFERROR(VLOOKUP(A3639,'Aux Área'!$A$4:$B$123,2,0),"-")</f>
        <v>TI</v>
      </c>
    </row>
    <row r="3640" spans="1:30" x14ac:dyDescent="0.3">
      <c r="A3640" t="s">
        <v>2041</v>
      </c>
      <c r="B3640" t="s">
        <v>2042</v>
      </c>
      <c r="C3640" t="s">
        <v>6114</v>
      </c>
      <c r="D3640" t="s">
        <v>1297</v>
      </c>
      <c r="E3640" t="s">
        <v>2221</v>
      </c>
      <c r="F3640" t="s">
        <v>2044</v>
      </c>
      <c r="G3640" t="s">
        <v>659</v>
      </c>
      <c r="H3640" t="s">
        <v>1996</v>
      </c>
      <c r="I3640" t="s">
        <v>1997</v>
      </c>
      <c r="J3640" t="s">
        <v>231</v>
      </c>
      <c r="K3640" t="s">
        <v>232</v>
      </c>
      <c r="L3640" t="s">
        <v>217</v>
      </c>
      <c r="M3640" t="s">
        <v>38</v>
      </c>
      <c r="N3640" t="s">
        <v>668</v>
      </c>
      <c r="O3640" s="23">
        <v>339</v>
      </c>
      <c r="P3640" s="9">
        <v>5.84</v>
      </c>
      <c r="Q3640" t="s">
        <v>40</v>
      </c>
      <c r="R3640">
        <v>13485</v>
      </c>
      <c r="S3640" s="9">
        <v>58</v>
      </c>
      <c r="T3640" s="26">
        <v>5.99</v>
      </c>
      <c r="U3640" s="8">
        <v>347.42</v>
      </c>
      <c r="V3640" t="s">
        <v>6115</v>
      </c>
      <c r="W3640" t="s">
        <v>1985</v>
      </c>
      <c r="X3640" t="s">
        <v>42</v>
      </c>
      <c r="Y3640" t="s">
        <v>1986</v>
      </c>
      <c r="AA3640" s="1">
        <f t="shared" si="430"/>
        <v>46003</v>
      </c>
      <c r="AB3640" s="2">
        <f t="shared" si="431"/>
        <v>12</v>
      </c>
      <c r="AC3640" s="2">
        <f t="shared" si="432"/>
        <v>2025</v>
      </c>
      <c r="AD3640" s="2" t="str">
        <f>IFERROR(VLOOKUP(A3640,'Aux Área'!$A$4:$B$123,2,0),"-")</f>
        <v>PESADOS</v>
      </c>
    </row>
    <row r="3641" spans="1:30" x14ac:dyDescent="0.3">
      <c r="A3641" t="s">
        <v>2041</v>
      </c>
      <c r="C3641" t="s">
        <v>6114</v>
      </c>
      <c r="F3641" t="s">
        <v>2044</v>
      </c>
      <c r="K3641" t="s">
        <v>232</v>
      </c>
      <c r="N3641" t="s">
        <v>15690</v>
      </c>
      <c r="O3641" t="s">
        <v>15244</v>
      </c>
      <c r="P3641" s="9" t="s">
        <v>15244</v>
      </c>
      <c r="Q3641" t="s">
        <v>40</v>
      </c>
      <c r="R3641" t="s">
        <v>15244</v>
      </c>
      <c r="S3641">
        <v>4</v>
      </c>
      <c r="U3641" s="8">
        <v>13.2</v>
      </c>
      <c r="X3641" t="s">
        <v>42</v>
      </c>
      <c r="Y3641" t="s">
        <v>1986</v>
      </c>
      <c r="AA3641" s="1">
        <f>IFERROR(DATEVALUE(C3641),"-")</f>
        <v>46003</v>
      </c>
      <c r="AB3641" s="2">
        <f>IFERROR(MONTH(AA3641),"-")</f>
        <v>12</v>
      </c>
      <c r="AC3641" s="2">
        <f>IFERROR(YEAR(AA3641),"-")</f>
        <v>2025</v>
      </c>
      <c r="AD3641" s="2" t="str">
        <f>IFERROR(VLOOKUP(A3641,'Aux Área'!$A$4:$B$123,2,0),"-")</f>
        <v>PESADOS</v>
      </c>
    </row>
    <row r="3642" spans="1:30" x14ac:dyDescent="0.3">
      <c r="A3642" t="s">
        <v>2318</v>
      </c>
      <c r="B3642" t="s">
        <v>2733</v>
      </c>
      <c r="C3642" t="s">
        <v>6116</v>
      </c>
      <c r="D3642" t="s">
        <v>5095</v>
      </c>
      <c r="E3642" t="s">
        <v>5096</v>
      </c>
      <c r="F3642" t="s">
        <v>4203</v>
      </c>
      <c r="G3642" t="s">
        <v>1135</v>
      </c>
      <c r="H3642" t="s">
        <v>2185</v>
      </c>
      <c r="I3642" t="s">
        <v>2186</v>
      </c>
      <c r="J3642" t="s">
        <v>169</v>
      </c>
      <c r="K3642" t="s">
        <v>170</v>
      </c>
      <c r="L3642" t="s">
        <v>124</v>
      </c>
      <c r="M3642" t="s">
        <v>38</v>
      </c>
      <c r="N3642" t="s">
        <v>668</v>
      </c>
      <c r="O3642" s="23">
        <v>1003</v>
      </c>
      <c r="P3642" s="9">
        <v>15.36</v>
      </c>
      <c r="Q3642" t="s">
        <v>40</v>
      </c>
      <c r="R3642">
        <v>39027</v>
      </c>
      <c r="S3642" s="9">
        <v>65.290000000000006</v>
      </c>
      <c r="T3642" s="26">
        <v>6.09</v>
      </c>
      <c r="U3642" s="8">
        <v>397.62</v>
      </c>
      <c r="V3642" t="s">
        <v>41</v>
      </c>
      <c r="W3642" t="s">
        <v>2007</v>
      </c>
      <c r="X3642" t="s">
        <v>42</v>
      </c>
      <c r="Y3642" t="s">
        <v>2188</v>
      </c>
      <c r="AA3642" s="1">
        <f t="shared" ref="AA3642:AA3648" si="433">DATEVALUE(C3642)</f>
        <v>46004</v>
      </c>
      <c r="AB3642" s="2">
        <f t="shared" ref="AB3642:AB3648" si="434">MONTH(AA3642)</f>
        <v>12</v>
      </c>
      <c r="AC3642" s="2">
        <f t="shared" ref="AC3642:AC3648" si="435">YEAR(AA3642)</f>
        <v>2025</v>
      </c>
      <c r="AD3642" s="2" t="str">
        <f>IFERROR(VLOOKUP(A3642,'Aux Área'!$A$4:$B$123,2,0),"-")</f>
        <v>INSPEÇÃO</v>
      </c>
    </row>
    <row r="3643" spans="1:30" x14ac:dyDescent="0.3">
      <c r="A3643" t="s">
        <v>2278</v>
      </c>
      <c r="B3643" t="s">
        <v>4664</v>
      </c>
      <c r="C3643" t="s">
        <v>6117</v>
      </c>
      <c r="D3643" t="s">
        <v>3310</v>
      </c>
      <c r="E3643" t="s">
        <v>3311</v>
      </c>
      <c r="F3643" t="s">
        <v>2281</v>
      </c>
      <c r="G3643" t="s">
        <v>1135</v>
      </c>
      <c r="H3643" t="s">
        <v>2275</v>
      </c>
      <c r="I3643" t="s">
        <v>1497</v>
      </c>
      <c r="J3643" t="s">
        <v>169</v>
      </c>
      <c r="K3643" t="s">
        <v>170</v>
      </c>
      <c r="L3643" t="s">
        <v>124</v>
      </c>
      <c r="M3643" t="s">
        <v>38</v>
      </c>
      <c r="N3643" t="s">
        <v>39</v>
      </c>
      <c r="O3643" s="23">
        <v>400</v>
      </c>
      <c r="P3643" s="9">
        <v>10.76</v>
      </c>
      <c r="Q3643" t="s">
        <v>40</v>
      </c>
      <c r="R3643">
        <v>47553</v>
      </c>
      <c r="S3643" s="9">
        <v>37.159999999999997</v>
      </c>
      <c r="T3643" s="26">
        <v>4.49</v>
      </c>
      <c r="U3643" s="8">
        <v>166.85</v>
      </c>
      <c r="V3643" t="s">
        <v>41</v>
      </c>
      <c r="W3643" t="s">
        <v>2276</v>
      </c>
      <c r="X3643" t="s">
        <v>42</v>
      </c>
      <c r="Y3643" t="s">
        <v>2277</v>
      </c>
      <c r="AA3643" s="1">
        <f t="shared" si="433"/>
        <v>46004</v>
      </c>
      <c r="AB3643" s="2">
        <f t="shared" si="434"/>
        <v>12</v>
      </c>
      <c r="AC3643" s="2">
        <f t="shared" si="435"/>
        <v>2025</v>
      </c>
      <c r="AD3643" s="2" t="str">
        <f>IFERROR(VLOOKUP(A3643,'Aux Área'!$A$4:$B$123,2,0),"-")</f>
        <v>INSPEÇÃO</v>
      </c>
    </row>
    <row r="3644" spans="1:30" x14ac:dyDescent="0.3">
      <c r="A3644" t="s">
        <v>2638</v>
      </c>
      <c r="B3644" t="s">
        <v>4593</v>
      </c>
      <c r="C3644" t="s">
        <v>6118</v>
      </c>
      <c r="D3644" t="s">
        <v>3193</v>
      </c>
      <c r="E3644" t="s">
        <v>3194</v>
      </c>
      <c r="F3644" t="s">
        <v>2641</v>
      </c>
      <c r="G3644" t="s">
        <v>1135</v>
      </c>
      <c r="H3644" t="s">
        <v>2275</v>
      </c>
      <c r="I3644" t="s">
        <v>1497</v>
      </c>
      <c r="J3644" t="s">
        <v>275</v>
      </c>
      <c r="K3644" t="s">
        <v>276</v>
      </c>
      <c r="L3644" t="s">
        <v>124</v>
      </c>
      <c r="M3644" t="s">
        <v>38</v>
      </c>
      <c r="N3644" t="s">
        <v>39</v>
      </c>
      <c r="O3644" s="23">
        <v>282</v>
      </c>
      <c r="P3644" s="9">
        <v>10.3</v>
      </c>
      <c r="Q3644" t="s">
        <v>40</v>
      </c>
      <c r="R3644">
        <v>38341</v>
      </c>
      <c r="S3644" s="9">
        <v>27.39</v>
      </c>
      <c r="T3644" s="26">
        <v>4.49</v>
      </c>
      <c r="U3644" s="8">
        <v>122.98</v>
      </c>
      <c r="V3644" t="s">
        <v>6119</v>
      </c>
      <c r="W3644" t="s">
        <v>2276</v>
      </c>
      <c r="X3644" t="s">
        <v>42</v>
      </c>
      <c r="Y3644" t="s">
        <v>2277</v>
      </c>
      <c r="AA3644" s="1">
        <f t="shared" si="433"/>
        <v>46004</v>
      </c>
      <c r="AB3644" s="2">
        <f t="shared" si="434"/>
        <v>12</v>
      </c>
      <c r="AC3644" s="2">
        <f t="shared" si="435"/>
        <v>2025</v>
      </c>
      <c r="AD3644" s="2" t="str">
        <f>IFERROR(VLOOKUP(A3644,'Aux Área'!$A$4:$B$123,2,0),"-")</f>
        <v>INSPEÇÃO</v>
      </c>
    </row>
    <row r="3645" spans="1:30" x14ac:dyDescent="0.3">
      <c r="A3645" t="s">
        <v>3092</v>
      </c>
      <c r="B3645" t="s">
        <v>4774</v>
      </c>
      <c r="C3645" t="s">
        <v>6120</v>
      </c>
      <c r="D3645" t="s">
        <v>5291</v>
      </c>
      <c r="E3645" t="s">
        <v>5292</v>
      </c>
      <c r="F3645" t="s">
        <v>3594</v>
      </c>
      <c r="G3645" t="s">
        <v>1135</v>
      </c>
      <c r="H3645" t="s">
        <v>2275</v>
      </c>
      <c r="I3645" t="s">
        <v>1497</v>
      </c>
      <c r="J3645" t="s">
        <v>89</v>
      </c>
      <c r="K3645" t="s">
        <v>90</v>
      </c>
      <c r="L3645" t="s">
        <v>91</v>
      </c>
      <c r="M3645" t="s">
        <v>38</v>
      </c>
      <c r="N3645" t="s">
        <v>39</v>
      </c>
      <c r="O3645" s="23">
        <v>439</v>
      </c>
      <c r="P3645" s="9">
        <v>10.1</v>
      </c>
      <c r="Q3645" t="s">
        <v>40</v>
      </c>
      <c r="R3645">
        <v>26709</v>
      </c>
      <c r="S3645" s="9">
        <v>43.45</v>
      </c>
      <c r="T3645" s="26">
        <v>4.79</v>
      </c>
      <c r="U3645" s="8">
        <v>208.13</v>
      </c>
      <c r="V3645" t="s">
        <v>6121</v>
      </c>
      <c r="W3645" t="s">
        <v>2276</v>
      </c>
      <c r="X3645" t="s">
        <v>42</v>
      </c>
      <c r="Y3645" t="s">
        <v>2277</v>
      </c>
      <c r="AA3645" s="1">
        <f t="shared" si="433"/>
        <v>46004</v>
      </c>
      <c r="AB3645" s="2">
        <f t="shared" si="434"/>
        <v>12</v>
      </c>
      <c r="AC3645" s="2">
        <f t="shared" si="435"/>
        <v>2025</v>
      </c>
      <c r="AD3645" s="2" t="str">
        <f>IFERROR(VLOOKUP(A3645,'Aux Área'!$A$4:$B$123,2,0),"-")</f>
        <v>INSPEÇÃO</v>
      </c>
    </row>
    <row r="3646" spans="1:30" x14ac:dyDescent="0.3">
      <c r="A3646" t="s">
        <v>2643</v>
      </c>
      <c r="B3646" t="s">
        <v>2307</v>
      </c>
      <c r="C3646" t="s">
        <v>6122</v>
      </c>
      <c r="D3646" t="s">
        <v>3788</v>
      </c>
      <c r="E3646" t="s">
        <v>3789</v>
      </c>
      <c r="F3646" t="s">
        <v>2646</v>
      </c>
      <c r="G3646" t="s">
        <v>1300</v>
      </c>
      <c r="H3646" t="s">
        <v>1301</v>
      </c>
      <c r="I3646" t="s">
        <v>37</v>
      </c>
      <c r="J3646" t="s">
        <v>122</v>
      </c>
      <c r="K3646" t="s">
        <v>123</v>
      </c>
      <c r="L3646" t="s">
        <v>124</v>
      </c>
      <c r="M3646" t="s">
        <v>38</v>
      </c>
      <c r="N3646" t="s">
        <v>39</v>
      </c>
      <c r="O3646" s="23">
        <v>410</v>
      </c>
      <c r="P3646" s="9">
        <v>10.32</v>
      </c>
      <c r="Q3646" t="s">
        <v>40</v>
      </c>
      <c r="R3646">
        <v>42335</v>
      </c>
      <c r="S3646" s="9">
        <v>39.729999999999997</v>
      </c>
      <c r="T3646" s="26">
        <v>4.79</v>
      </c>
      <c r="U3646" s="8">
        <v>190.3</v>
      </c>
      <c r="V3646" t="s">
        <v>112</v>
      </c>
      <c r="W3646" t="s">
        <v>2276</v>
      </c>
      <c r="X3646" t="s">
        <v>42</v>
      </c>
      <c r="Y3646" t="s">
        <v>2277</v>
      </c>
      <c r="AA3646" s="1">
        <f t="shared" si="433"/>
        <v>46004</v>
      </c>
      <c r="AB3646" s="2">
        <f t="shared" si="434"/>
        <v>12</v>
      </c>
      <c r="AC3646" s="2">
        <f t="shared" si="435"/>
        <v>2025</v>
      </c>
      <c r="AD3646" s="2" t="str">
        <f>IFERROR(VLOOKUP(A3646,'Aux Área'!$A$4:$B$123,2,0),"-")</f>
        <v>INSPEÇÃO</v>
      </c>
    </row>
    <row r="3647" spans="1:30" x14ac:dyDescent="0.3">
      <c r="A3647" t="s">
        <v>5543</v>
      </c>
      <c r="B3647" t="s">
        <v>3093</v>
      </c>
      <c r="C3647" t="s">
        <v>6123</v>
      </c>
      <c r="D3647" t="s">
        <v>391</v>
      </c>
      <c r="E3647" t="s">
        <v>392</v>
      </c>
      <c r="F3647" t="s">
        <v>6207</v>
      </c>
      <c r="G3647" t="s">
        <v>1135</v>
      </c>
      <c r="H3647" t="s">
        <v>5545</v>
      </c>
      <c r="I3647" t="s">
        <v>839</v>
      </c>
      <c r="J3647" t="s">
        <v>275</v>
      </c>
      <c r="K3647" t="s">
        <v>276</v>
      </c>
      <c r="L3647" t="s">
        <v>124</v>
      </c>
      <c r="M3647" t="s">
        <v>38</v>
      </c>
      <c r="N3647" t="s">
        <v>39</v>
      </c>
      <c r="O3647" s="23">
        <v>292</v>
      </c>
      <c r="P3647" s="9">
        <v>7.81</v>
      </c>
      <c r="Q3647" t="s">
        <v>40</v>
      </c>
      <c r="R3647">
        <v>3010</v>
      </c>
      <c r="S3647" s="9">
        <v>37.380000000000003</v>
      </c>
      <c r="T3647" s="26">
        <v>4.49</v>
      </c>
      <c r="U3647" s="8">
        <v>167.84</v>
      </c>
      <c r="V3647" t="s">
        <v>6124</v>
      </c>
      <c r="W3647" t="s">
        <v>2276</v>
      </c>
      <c r="X3647" t="s">
        <v>42</v>
      </c>
      <c r="Y3647" t="s">
        <v>2277</v>
      </c>
      <c r="AA3647" s="1">
        <f t="shared" si="433"/>
        <v>46004</v>
      </c>
      <c r="AB3647" s="2">
        <f t="shared" si="434"/>
        <v>12</v>
      </c>
      <c r="AC3647" s="2">
        <f t="shared" si="435"/>
        <v>2025</v>
      </c>
      <c r="AD3647" s="2" t="str">
        <f>IFERROR(VLOOKUP(A3647,'Aux Área'!$A$4:$B$123,2,0),"-")</f>
        <v>INSPEÇÃO</v>
      </c>
    </row>
    <row r="3648" spans="1:30" x14ac:dyDescent="0.3">
      <c r="A3648" t="s">
        <v>2347</v>
      </c>
      <c r="B3648" t="s">
        <v>2348</v>
      </c>
      <c r="C3648" t="s">
        <v>6125</v>
      </c>
      <c r="D3648" t="s">
        <v>1297</v>
      </c>
      <c r="E3648" t="s">
        <v>2221</v>
      </c>
      <c r="F3648" t="s">
        <v>2350</v>
      </c>
      <c r="G3648" t="s">
        <v>659</v>
      </c>
      <c r="H3648" t="s">
        <v>1996</v>
      </c>
      <c r="I3648" t="s">
        <v>1997</v>
      </c>
      <c r="J3648" t="s">
        <v>275</v>
      </c>
      <c r="K3648" t="s">
        <v>276</v>
      </c>
      <c r="L3648" t="s">
        <v>124</v>
      </c>
      <c r="M3648" t="s">
        <v>38</v>
      </c>
      <c r="N3648" t="s">
        <v>668</v>
      </c>
      <c r="O3648" s="23">
        <v>713</v>
      </c>
      <c r="P3648" s="9">
        <v>6.37</v>
      </c>
      <c r="Q3648" t="s">
        <v>40</v>
      </c>
      <c r="R3648">
        <v>11625</v>
      </c>
      <c r="S3648" s="9">
        <v>112.01</v>
      </c>
      <c r="T3648" s="26">
        <v>7.25</v>
      </c>
      <c r="U3648" s="8">
        <v>812.07</v>
      </c>
      <c r="V3648" t="s">
        <v>6126</v>
      </c>
      <c r="W3648" t="s">
        <v>1985</v>
      </c>
      <c r="X3648" t="s">
        <v>42</v>
      </c>
      <c r="Y3648" t="s">
        <v>1986</v>
      </c>
      <c r="AA3648" s="1">
        <f t="shared" si="433"/>
        <v>46004</v>
      </c>
      <c r="AB3648" s="2">
        <f t="shared" si="434"/>
        <v>12</v>
      </c>
      <c r="AC3648" s="2">
        <f t="shared" si="435"/>
        <v>2025</v>
      </c>
      <c r="AD3648" s="2" t="str">
        <f>IFERROR(VLOOKUP(A3648,'Aux Área'!$A$4:$B$123,2,0),"-")</f>
        <v>PESADOS</v>
      </c>
    </row>
    <row r="3649" spans="1:30" x14ac:dyDescent="0.3">
      <c r="A3649" t="s">
        <v>2347</v>
      </c>
      <c r="C3649" t="s">
        <v>15676</v>
      </c>
      <c r="F3649" t="s">
        <v>2350</v>
      </c>
      <c r="K3649" t="s">
        <v>276</v>
      </c>
      <c r="N3649" t="s">
        <v>15690</v>
      </c>
      <c r="O3649" t="s">
        <v>15244</v>
      </c>
      <c r="P3649" s="9" t="s">
        <v>15244</v>
      </c>
      <c r="Q3649" t="s">
        <v>40</v>
      </c>
      <c r="R3649" t="s">
        <v>15244</v>
      </c>
      <c r="S3649">
        <v>6.73</v>
      </c>
      <c r="U3649" s="8">
        <v>25.51</v>
      </c>
      <c r="X3649" t="s">
        <v>42</v>
      </c>
      <c r="Y3649" t="s">
        <v>1986</v>
      </c>
      <c r="AA3649" s="1">
        <f>IFERROR(DATEVALUE(C3649),"-")</f>
        <v>46004</v>
      </c>
      <c r="AB3649" s="2">
        <f>IFERROR(MONTH(AA3649),"-")</f>
        <v>12</v>
      </c>
      <c r="AC3649" s="2">
        <f>IFERROR(YEAR(AA3649),"-")</f>
        <v>2025</v>
      </c>
      <c r="AD3649" s="2" t="str">
        <f>IFERROR(VLOOKUP(A3649,'Aux Área'!$A$4:$B$123,2,0),"-")</f>
        <v>PESADOS</v>
      </c>
    </row>
    <row r="3650" spans="1:30" x14ac:dyDescent="0.3">
      <c r="A3650" t="s">
        <v>2306</v>
      </c>
      <c r="B3650" t="s">
        <v>4613</v>
      </c>
      <c r="C3650" t="s">
        <v>6127</v>
      </c>
      <c r="D3650" t="s">
        <v>4386</v>
      </c>
      <c r="E3650" t="s">
        <v>4387</v>
      </c>
      <c r="F3650" t="s">
        <v>2309</v>
      </c>
      <c r="G3650" t="s">
        <v>1135</v>
      </c>
      <c r="H3650" t="s">
        <v>2275</v>
      </c>
      <c r="I3650" t="s">
        <v>1497</v>
      </c>
      <c r="J3650" t="s">
        <v>1665</v>
      </c>
      <c r="K3650" t="s">
        <v>1666</v>
      </c>
      <c r="L3650" t="s">
        <v>301</v>
      </c>
      <c r="M3650" t="s">
        <v>38</v>
      </c>
      <c r="N3650" t="s">
        <v>39</v>
      </c>
      <c r="O3650" s="23">
        <v>538</v>
      </c>
      <c r="P3650" s="9">
        <v>12.1</v>
      </c>
      <c r="Q3650" t="s">
        <v>40</v>
      </c>
      <c r="R3650">
        <v>41099</v>
      </c>
      <c r="S3650" s="9">
        <v>44.47</v>
      </c>
      <c r="T3650" s="26">
        <v>4.59</v>
      </c>
      <c r="U3650" s="8">
        <v>204.12</v>
      </c>
      <c r="V3650" t="s">
        <v>6128</v>
      </c>
      <c r="W3650" t="s">
        <v>2276</v>
      </c>
      <c r="X3650" t="s">
        <v>42</v>
      </c>
      <c r="Y3650" t="s">
        <v>2277</v>
      </c>
      <c r="AA3650" s="1">
        <f t="shared" ref="AA3650:AA3671" si="436">DATEVALUE(C3650)</f>
        <v>46004</v>
      </c>
      <c r="AB3650" s="2">
        <f t="shared" ref="AB3650:AB3671" si="437">MONTH(AA3650)</f>
        <v>12</v>
      </c>
      <c r="AC3650" s="2">
        <f t="shared" ref="AC3650:AC3671" si="438">YEAR(AA3650)</f>
        <v>2025</v>
      </c>
      <c r="AD3650" s="2" t="str">
        <f>IFERROR(VLOOKUP(A3650,'Aux Área'!$A$4:$B$123,2,0),"-")</f>
        <v>INSPEÇÃO</v>
      </c>
    </row>
    <row r="3651" spans="1:30" x14ac:dyDescent="0.3">
      <c r="A3651" t="s">
        <v>2461</v>
      </c>
      <c r="B3651" t="s">
        <v>5008</v>
      </c>
      <c r="C3651" t="s">
        <v>6129</v>
      </c>
      <c r="D3651" t="s">
        <v>5160</v>
      </c>
      <c r="E3651" t="s">
        <v>5161</v>
      </c>
      <c r="F3651" t="s">
        <v>3574</v>
      </c>
      <c r="G3651" t="s">
        <v>1135</v>
      </c>
      <c r="H3651" t="s">
        <v>2275</v>
      </c>
      <c r="I3651" t="s">
        <v>1497</v>
      </c>
      <c r="J3651" t="s">
        <v>188</v>
      </c>
      <c r="K3651" t="s">
        <v>189</v>
      </c>
      <c r="L3651" t="s">
        <v>190</v>
      </c>
      <c r="M3651" t="s">
        <v>38</v>
      </c>
      <c r="N3651" t="s">
        <v>39</v>
      </c>
      <c r="O3651" s="23">
        <v>345</v>
      </c>
      <c r="P3651" s="9">
        <v>10.8</v>
      </c>
      <c r="Q3651" t="s">
        <v>40</v>
      </c>
      <c r="R3651">
        <v>29113</v>
      </c>
      <c r="S3651" s="9">
        <v>31.93</v>
      </c>
      <c r="T3651" s="26">
        <v>4.6900000000000004</v>
      </c>
      <c r="U3651" s="8">
        <v>149.75</v>
      </c>
      <c r="V3651" t="s">
        <v>112</v>
      </c>
      <c r="W3651" t="s">
        <v>2276</v>
      </c>
      <c r="X3651" t="s">
        <v>42</v>
      </c>
      <c r="Y3651" t="s">
        <v>2277</v>
      </c>
      <c r="AA3651" s="1">
        <f t="shared" si="436"/>
        <v>46004</v>
      </c>
      <c r="AB3651" s="2">
        <f t="shared" si="437"/>
        <v>12</v>
      </c>
      <c r="AC3651" s="2">
        <f t="shared" si="438"/>
        <v>2025</v>
      </c>
      <c r="AD3651" s="2" t="str">
        <f>IFERROR(VLOOKUP(A3651,'Aux Área'!$A$4:$B$123,2,0),"-")</f>
        <v>INSPEÇÃO</v>
      </c>
    </row>
    <row r="3652" spans="1:30" x14ac:dyDescent="0.3">
      <c r="A3652" t="s">
        <v>2282</v>
      </c>
      <c r="B3652" t="s">
        <v>4679</v>
      </c>
      <c r="C3652" t="s">
        <v>6130</v>
      </c>
      <c r="D3652" t="s">
        <v>4124</v>
      </c>
      <c r="E3652" t="s">
        <v>4125</v>
      </c>
      <c r="F3652" t="s">
        <v>2285</v>
      </c>
      <c r="G3652" t="s">
        <v>1135</v>
      </c>
      <c r="H3652" t="s">
        <v>2275</v>
      </c>
      <c r="I3652" t="s">
        <v>1497</v>
      </c>
      <c r="J3652" t="s">
        <v>165</v>
      </c>
      <c r="K3652" t="s">
        <v>166</v>
      </c>
      <c r="L3652" t="s">
        <v>167</v>
      </c>
      <c r="M3652" t="s">
        <v>38</v>
      </c>
      <c r="N3652" t="s">
        <v>39</v>
      </c>
      <c r="O3652" s="23">
        <v>426</v>
      </c>
      <c r="P3652" s="9">
        <v>9.91</v>
      </c>
      <c r="Q3652" t="s">
        <v>40</v>
      </c>
      <c r="R3652">
        <v>41199</v>
      </c>
      <c r="S3652" s="9">
        <v>42.98</v>
      </c>
      <c r="T3652" s="26">
        <v>4.5599999999999996</v>
      </c>
      <c r="U3652" s="8">
        <v>196</v>
      </c>
      <c r="V3652" t="s">
        <v>112</v>
      </c>
      <c r="W3652" t="s">
        <v>2276</v>
      </c>
      <c r="X3652" t="s">
        <v>42</v>
      </c>
      <c r="Y3652" t="s">
        <v>2277</v>
      </c>
      <c r="AA3652" s="1">
        <f t="shared" si="436"/>
        <v>46004</v>
      </c>
      <c r="AB3652" s="2">
        <f t="shared" si="437"/>
        <v>12</v>
      </c>
      <c r="AC3652" s="2">
        <f t="shared" si="438"/>
        <v>2025</v>
      </c>
      <c r="AD3652" s="2" t="str">
        <f>IFERROR(VLOOKUP(A3652,'Aux Área'!$A$4:$B$123,2,0),"-")</f>
        <v>INSPEÇÃO</v>
      </c>
    </row>
    <row r="3653" spans="1:30" x14ac:dyDescent="0.3">
      <c r="A3653" t="s">
        <v>5620</v>
      </c>
      <c r="B3653" t="s">
        <v>2315</v>
      </c>
      <c r="C3653" t="s">
        <v>6131</v>
      </c>
      <c r="D3653" t="s">
        <v>2160</v>
      </c>
      <c r="E3653" t="s">
        <v>2161</v>
      </c>
      <c r="F3653" t="s">
        <v>6208</v>
      </c>
      <c r="G3653" t="s">
        <v>1135</v>
      </c>
      <c r="H3653" t="s">
        <v>5545</v>
      </c>
      <c r="I3653" t="s">
        <v>839</v>
      </c>
      <c r="J3653" t="s">
        <v>237</v>
      </c>
      <c r="K3653" t="s">
        <v>238</v>
      </c>
      <c r="L3653" t="s">
        <v>110</v>
      </c>
      <c r="M3653" t="s">
        <v>38</v>
      </c>
      <c r="N3653" t="s">
        <v>39</v>
      </c>
      <c r="O3653" s="23">
        <v>337</v>
      </c>
      <c r="P3653" s="9">
        <v>9.81</v>
      </c>
      <c r="Q3653" t="s">
        <v>40</v>
      </c>
      <c r="R3653">
        <v>2946</v>
      </c>
      <c r="S3653" s="9">
        <v>34.35</v>
      </c>
      <c r="T3653" s="26">
        <v>4.6900000000000004</v>
      </c>
      <c r="U3653" s="8">
        <v>161.1</v>
      </c>
      <c r="V3653" t="s">
        <v>41</v>
      </c>
      <c r="W3653" t="s">
        <v>2276</v>
      </c>
      <c r="X3653" t="s">
        <v>42</v>
      </c>
      <c r="Y3653" t="s">
        <v>2277</v>
      </c>
      <c r="AA3653" s="1">
        <f t="shared" si="436"/>
        <v>46004</v>
      </c>
      <c r="AB3653" s="2">
        <f t="shared" si="437"/>
        <v>12</v>
      </c>
      <c r="AC3653" s="2">
        <f t="shared" si="438"/>
        <v>2025</v>
      </c>
      <c r="AD3653" s="2" t="str">
        <f>IFERROR(VLOOKUP(A3653,'Aux Área'!$A$4:$B$123,2,0),"-")</f>
        <v>INSPEÇÃO</v>
      </c>
    </row>
    <row r="3654" spans="1:30" x14ac:dyDescent="0.3">
      <c r="A3654" t="s">
        <v>2650</v>
      </c>
      <c r="B3654" t="s">
        <v>2651</v>
      </c>
      <c r="C3654" t="s">
        <v>6132</v>
      </c>
      <c r="D3654" t="s">
        <v>2944</v>
      </c>
      <c r="E3654" t="s">
        <v>2945</v>
      </c>
      <c r="F3654" t="s">
        <v>3615</v>
      </c>
      <c r="G3654" t="s">
        <v>1300</v>
      </c>
      <c r="H3654" t="s">
        <v>2635</v>
      </c>
      <c r="I3654" t="s">
        <v>37</v>
      </c>
      <c r="J3654" t="s">
        <v>2817</v>
      </c>
      <c r="K3654" t="s">
        <v>2818</v>
      </c>
      <c r="L3654" t="s">
        <v>84</v>
      </c>
      <c r="M3654" t="s">
        <v>38</v>
      </c>
      <c r="N3654" t="s">
        <v>39</v>
      </c>
      <c r="O3654" s="23">
        <v>234</v>
      </c>
      <c r="P3654" s="9">
        <v>7.11</v>
      </c>
      <c r="Q3654" t="s">
        <v>40</v>
      </c>
      <c r="R3654">
        <v>8521</v>
      </c>
      <c r="S3654" s="9">
        <v>32.9</v>
      </c>
      <c r="T3654" s="26">
        <v>5.2709999999999999</v>
      </c>
      <c r="U3654" s="8">
        <v>173.41</v>
      </c>
      <c r="V3654" t="s">
        <v>6133</v>
      </c>
      <c r="W3654" t="s">
        <v>2276</v>
      </c>
      <c r="X3654" t="s">
        <v>42</v>
      </c>
      <c r="Y3654" t="s">
        <v>1740</v>
      </c>
      <c r="AA3654" s="1">
        <f t="shared" si="436"/>
        <v>46004</v>
      </c>
      <c r="AB3654" s="2">
        <f t="shared" si="437"/>
        <v>12</v>
      </c>
      <c r="AC3654" s="2">
        <f t="shared" si="438"/>
        <v>2025</v>
      </c>
      <c r="AD3654" s="2" t="str">
        <f>IFERROR(VLOOKUP(A3654,'Aux Área'!$A$4:$B$123,2,0),"-")</f>
        <v>TI</v>
      </c>
    </row>
    <row r="3655" spans="1:30" x14ac:dyDescent="0.3">
      <c r="A3655" t="s">
        <v>2260</v>
      </c>
      <c r="B3655" t="s">
        <v>113</v>
      </c>
      <c r="C3655" t="s">
        <v>6134</v>
      </c>
      <c r="D3655" t="s">
        <v>3618</v>
      </c>
      <c r="E3655" t="s">
        <v>3619</v>
      </c>
      <c r="F3655" t="s">
        <v>2262</v>
      </c>
      <c r="G3655" t="s">
        <v>35</v>
      </c>
      <c r="H3655" t="s">
        <v>2263</v>
      </c>
      <c r="I3655" t="s">
        <v>2186</v>
      </c>
      <c r="J3655" t="s">
        <v>139</v>
      </c>
      <c r="K3655" t="s">
        <v>140</v>
      </c>
      <c r="L3655" t="s">
        <v>141</v>
      </c>
      <c r="M3655" t="s">
        <v>38</v>
      </c>
      <c r="N3655" t="s">
        <v>668</v>
      </c>
      <c r="O3655" s="23">
        <v>878</v>
      </c>
      <c r="P3655" s="9">
        <v>14.03</v>
      </c>
      <c r="Q3655" t="s">
        <v>40</v>
      </c>
      <c r="R3655">
        <v>38051</v>
      </c>
      <c r="S3655" s="9">
        <v>62.57</v>
      </c>
      <c r="T3655" s="26">
        <v>5.69</v>
      </c>
      <c r="U3655" s="8">
        <v>356.02</v>
      </c>
      <c r="V3655" t="s">
        <v>6135</v>
      </c>
      <c r="W3655" t="s">
        <v>2007</v>
      </c>
      <c r="X3655" t="s">
        <v>42</v>
      </c>
      <c r="Y3655" t="s">
        <v>1740</v>
      </c>
      <c r="AA3655" s="1">
        <f t="shared" si="436"/>
        <v>46004</v>
      </c>
      <c r="AB3655" s="2">
        <f t="shared" si="437"/>
        <v>12</v>
      </c>
      <c r="AC3655" s="2">
        <f t="shared" si="438"/>
        <v>2025</v>
      </c>
      <c r="AD3655" s="2" t="str">
        <f>IFERROR(VLOOKUP(A3655,'Aux Área'!$A$4:$B$123,2,0),"-")</f>
        <v>INSPEÇÃO</v>
      </c>
    </row>
    <row r="3656" spans="1:30" x14ac:dyDescent="0.3">
      <c r="A3656" t="s">
        <v>68</v>
      </c>
      <c r="B3656" t="s">
        <v>296</v>
      </c>
      <c r="C3656" t="s">
        <v>6136</v>
      </c>
      <c r="D3656" t="s">
        <v>3149</v>
      </c>
      <c r="E3656" t="s">
        <v>3150</v>
      </c>
      <c r="F3656" t="s">
        <v>69</v>
      </c>
      <c r="G3656" t="s">
        <v>1503</v>
      </c>
      <c r="H3656" t="s">
        <v>36</v>
      </c>
      <c r="I3656" t="s">
        <v>37</v>
      </c>
      <c r="J3656" t="s">
        <v>188</v>
      </c>
      <c r="K3656" t="s">
        <v>189</v>
      </c>
      <c r="L3656" t="s">
        <v>190</v>
      </c>
      <c r="M3656" t="s">
        <v>38</v>
      </c>
      <c r="N3656" t="s">
        <v>39</v>
      </c>
      <c r="O3656" s="23">
        <v>294</v>
      </c>
      <c r="P3656" s="9">
        <v>10.82</v>
      </c>
      <c r="Q3656" t="s">
        <v>40</v>
      </c>
      <c r="R3656">
        <v>14066</v>
      </c>
      <c r="S3656" s="9">
        <v>27.16</v>
      </c>
      <c r="T3656" s="26">
        <v>4.6900000000000004</v>
      </c>
      <c r="U3656" s="8">
        <v>127.38</v>
      </c>
      <c r="V3656" t="s">
        <v>41</v>
      </c>
      <c r="W3656" t="s">
        <v>2007</v>
      </c>
      <c r="X3656" t="s">
        <v>42</v>
      </c>
      <c r="Y3656" t="s">
        <v>1740</v>
      </c>
      <c r="AA3656" s="1">
        <f t="shared" si="436"/>
        <v>46004</v>
      </c>
      <c r="AB3656" s="2">
        <f t="shared" si="437"/>
        <v>12</v>
      </c>
      <c r="AC3656" s="2">
        <f t="shared" si="438"/>
        <v>2025</v>
      </c>
      <c r="AD3656" s="2" t="str">
        <f>IFERROR(VLOOKUP(A3656,'Aux Área'!$A$4:$B$123,2,0),"-")</f>
        <v>OPERAÇÃO</v>
      </c>
    </row>
    <row r="3657" spans="1:30" x14ac:dyDescent="0.3">
      <c r="A3657" t="s">
        <v>2278</v>
      </c>
      <c r="B3657" t="s">
        <v>4664</v>
      </c>
      <c r="C3657" t="s">
        <v>6137</v>
      </c>
      <c r="D3657" t="s">
        <v>3243</v>
      </c>
      <c r="E3657" t="s">
        <v>3244</v>
      </c>
      <c r="F3657" t="s">
        <v>2281</v>
      </c>
      <c r="G3657" t="s">
        <v>1135</v>
      </c>
      <c r="H3657" t="s">
        <v>2275</v>
      </c>
      <c r="I3657" t="s">
        <v>1497</v>
      </c>
      <c r="J3657" t="s">
        <v>165</v>
      </c>
      <c r="K3657" t="s">
        <v>166</v>
      </c>
      <c r="L3657" t="s">
        <v>167</v>
      </c>
      <c r="M3657" t="s">
        <v>38</v>
      </c>
      <c r="N3657" t="s">
        <v>39</v>
      </c>
      <c r="O3657" s="23">
        <v>395</v>
      </c>
      <c r="P3657" s="9">
        <v>10.79</v>
      </c>
      <c r="Q3657" t="s">
        <v>40</v>
      </c>
      <c r="R3657">
        <v>47948</v>
      </c>
      <c r="S3657" s="9">
        <v>36.619999999999997</v>
      </c>
      <c r="T3657" s="26">
        <v>4.5609999999999999</v>
      </c>
      <c r="U3657" s="8">
        <v>167.01</v>
      </c>
      <c r="V3657" t="s">
        <v>112</v>
      </c>
      <c r="W3657" t="s">
        <v>2276</v>
      </c>
      <c r="X3657" t="s">
        <v>42</v>
      </c>
      <c r="Y3657" t="s">
        <v>2277</v>
      </c>
      <c r="AA3657" s="1">
        <f t="shared" si="436"/>
        <v>46004</v>
      </c>
      <c r="AB3657" s="2">
        <f t="shared" si="437"/>
        <v>12</v>
      </c>
      <c r="AC3657" s="2">
        <f t="shared" si="438"/>
        <v>2025</v>
      </c>
      <c r="AD3657" s="2" t="str">
        <f>IFERROR(VLOOKUP(A3657,'Aux Área'!$A$4:$B$123,2,0),"-")</f>
        <v>INSPEÇÃO</v>
      </c>
    </row>
    <row r="3658" spans="1:30" x14ac:dyDescent="0.3">
      <c r="A3658" t="s">
        <v>2212</v>
      </c>
      <c r="B3658" t="s">
        <v>2466</v>
      </c>
      <c r="C3658" t="s">
        <v>6138</v>
      </c>
      <c r="D3658" t="s">
        <v>2468</v>
      </c>
      <c r="E3658" t="s">
        <v>2469</v>
      </c>
      <c r="F3658" t="s">
        <v>2214</v>
      </c>
      <c r="G3658" t="s">
        <v>35</v>
      </c>
      <c r="H3658" t="s">
        <v>2215</v>
      </c>
      <c r="I3658" t="s">
        <v>839</v>
      </c>
      <c r="J3658" t="s">
        <v>285</v>
      </c>
      <c r="K3658" t="s">
        <v>286</v>
      </c>
      <c r="L3658" t="s">
        <v>91</v>
      </c>
      <c r="M3658" t="s">
        <v>38</v>
      </c>
      <c r="N3658" t="s">
        <v>668</v>
      </c>
      <c r="O3658" s="23">
        <v>265</v>
      </c>
      <c r="P3658" s="9">
        <v>5.66</v>
      </c>
      <c r="Q3658" t="s">
        <v>40</v>
      </c>
      <c r="R3658">
        <v>6205</v>
      </c>
      <c r="S3658" s="9">
        <v>46.8</v>
      </c>
      <c r="T3658" s="26">
        <v>5.89</v>
      </c>
      <c r="U3658" s="8">
        <v>275.64999999999998</v>
      </c>
      <c r="V3658" t="s">
        <v>6139</v>
      </c>
      <c r="W3658" t="s">
        <v>2007</v>
      </c>
      <c r="X3658" t="s">
        <v>42</v>
      </c>
      <c r="Y3658" t="s">
        <v>2217</v>
      </c>
      <c r="AA3658" s="1">
        <f t="shared" si="436"/>
        <v>46004</v>
      </c>
      <c r="AB3658" s="2">
        <f t="shared" si="437"/>
        <v>12</v>
      </c>
      <c r="AC3658" s="2">
        <f t="shared" si="438"/>
        <v>2025</v>
      </c>
      <c r="AD3658" s="2" t="str">
        <f>IFERROR(VLOOKUP(A3658,'Aux Área'!$A$4:$B$123,2,0),"-")</f>
        <v>APH</v>
      </c>
    </row>
    <row r="3659" spans="1:30" x14ac:dyDescent="0.3">
      <c r="A3659" t="s">
        <v>3092</v>
      </c>
      <c r="B3659" t="s">
        <v>4774</v>
      </c>
      <c r="C3659" t="s">
        <v>6140</v>
      </c>
      <c r="D3659" t="s">
        <v>3276</v>
      </c>
      <c r="E3659" t="s">
        <v>3277</v>
      </c>
      <c r="F3659" t="s">
        <v>3594</v>
      </c>
      <c r="G3659" t="s">
        <v>1135</v>
      </c>
      <c r="H3659" t="s">
        <v>2275</v>
      </c>
      <c r="I3659" t="s">
        <v>1497</v>
      </c>
      <c r="J3659" t="s">
        <v>89</v>
      </c>
      <c r="K3659" t="s">
        <v>90</v>
      </c>
      <c r="L3659" t="s">
        <v>91</v>
      </c>
      <c r="M3659" t="s">
        <v>38</v>
      </c>
      <c r="N3659" t="s">
        <v>39</v>
      </c>
      <c r="O3659" s="23">
        <v>395</v>
      </c>
      <c r="P3659" s="9">
        <v>10.36</v>
      </c>
      <c r="Q3659" t="s">
        <v>40</v>
      </c>
      <c r="R3659">
        <v>27104</v>
      </c>
      <c r="S3659" s="9">
        <v>38.130000000000003</v>
      </c>
      <c r="T3659" s="26">
        <v>4.59</v>
      </c>
      <c r="U3659" s="8">
        <v>175.02</v>
      </c>
      <c r="V3659" t="s">
        <v>6141</v>
      </c>
      <c r="W3659" t="s">
        <v>2276</v>
      </c>
      <c r="X3659" t="s">
        <v>42</v>
      </c>
      <c r="Y3659" t="s">
        <v>2277</v>
      </c>
      <c r="AA3659" s="1">
        <f t="shared" si="436"/>
        <v>46004</v>
      </c>
      <c r="AB3659" s="2">
        <f t="shared" si="437"/>
        <v>12</v>
      </c>
      <c r="AC3659" s="2">
        <f t="shared" si="438"/>
        <v>2025</v>
      </c>
      <c r="AD3659" s="2" t="str">
        <f>IFERROR(VLOOKUP(A3659,'Aux Área'!$A$4:$B$123,2,0),"-")</f>
        <v>INSPEÇÃO</v>
      </c>
    </row>
    <row r="3660" spans="1:30" x14ac:dyDescent="0.3">
      <c r="A3660" t="s">
        <v>46</v>
      </c>
      <c r="B3660" t="s">
        <v>458</v>
      </c>
      <c r="C3660" t="s">
        <v>6142</v>
      </c>
      <c r="D3660" t="s">
        <v>729</v>
      </c>
      <c r="E3660" t="s">
        <v>730</v>
      </c>
      <c r="F3660" t="s">
        <v>5185</v>
      </c>
      <c r="G3660" t="s">
        <v>1503</v>
      </c>
      <c r="H3660" t="s">
        <v>36</v>
      </c>
      <c r="I3660" t="s">
        <v>37</v>
      </c>
      <c r="J3660" t="s">
        <v>196</v>
      </c>
      <c r="K3660" t="s">
        <v>197</v>
      </c>
      <c r="L3660" t="s">
        <v>84</v>
      </c>
      <c r="M3660" t="s">
        <v>38</v>
      </c>
      <c r="N3660" t="s">
        <v>39</v>
      </c>
      <c r="O3660" s="23">
        <v>283</v>
      </c>
      <c r="P3660" s="9">
        <v>7.08</v>
      </c>
      <c r="Q3660" t="s">
        <v>40</v>
      </c>
      <c r="R3660">
        <v>25446</v>
      </c>
      <c r="S3660" s="9">
        <v>40</v>
      </c>
      <c r="T3660" s="26">
        <v>5.24</v>
      </c>
      <c r="U3660" s="8">
        <v>209.6</v>
      </c>
      <c r="V3660" t="s">
        <v>41</v>
      </c>
      <c r="W3660" t="s">
        <v>2007</v>
      </c>
      <c r="X3660" t="s">
        <v>42</v>
      </c>
      <c r="Y3660" t="s">
        <v>1740</v>
      </c>
      <c r="AA3660" s="1">
        <f t="shared" si="436"/>
        <v>46004</v>
      </c>
      <c r="AB3660" s="2">
        <f t="shared" si="437"/>
        <v>12</v>
      </c>
      <c r="AC3660" s="2">
        <f t="shared" si="438"/>
        <v>2025</v>
      </c>
      <c r="AD3660" s="2" t="str">
        <f>IFERROR(VLOOKUP(A3660,'Aux Área'!$A$4:$B$123,2,0),"-")</f>
        <v>FACILITIES</v>
      </c>
    </row>
    <row r="3661" spans="1:30" x14ac:dyDescent="0.3">
      <c r="A3661" t="s">
        <v>5543</v>
      </c>
      <c r="B3661" t="s">
        <v>3093</v>
      </c>
      <c r="C3661" t="s">
        <v>6143</v>
      </c>
      <c r="D3661" t="s">
        <v>391</v>
      </c>
      <c r="E3661" t="s">
        <v>392</v>
      </c>
      <c r="F3661" t="s">
        <v>6207</v>
      </c>
      <c r="G3661" t="s">
        <v>1135</v>
      </c>
      <c r="H3661" t="s">
        <v>5545</v>
      </c>
      <c r="I3661" t="s">
        <v>839</v>
      </c>
      <c r="J3661" t="s">
        <v>2328</v>
      </c>
      <c r="K3661" t="s">
        <v>2329</v>
      </c>
      <c r="L3661" t="s">
        <v>181</v>
      </c>
      <c r="M3661" t="s">
        <v>38</v>
      </c>
      <c r="N3661" t="s">
        <v>39</v>
      </c>
      <c r="O3661" s="23">
        <v>243</v>
      </c>
      <c r="P3661" s="9">
        <v>10.47</v>
      </c>
      <c r="Q3661" t="s">
        <v>40</v>
      </c>
      <c r="R3661">
        <v>3253</v>
      </c>
      <c r="S3661" s="9">
        <v>23.22</v>
      </c>
      <c r="T3661" s="26">
        <v>5.57</v>
      </c>
      <c r="U3661" s="8">
        <v>129.34</v>
      </c>
      <c r="V3661" t="s">
        <v>41</v>
      </c>
      <c r="W3661" t="s">
        <v>2276</v>
      </c>
      <c r="X3661" t="s">
        <v>42</v>
      </c>
      <c r="Y3661" t="s">
        <v>2277</v>
      </c>
      <c r="AA3661" s="1">
        <f t="shared" si="436"/>
        <v>46004</v>
      </c>
      <c r="AB3661" s="2">
        <f t="shared" si="437"/>
        <v>12</v>
      </c>
      <c r="AC3661" s="2">
        <f t="shared" si="438"/>
        <v>2025</v>
      </c>
      <c r="AD3661" s="2" t="str">
        <f>IFERROR(VLOOKUP(A3661,'Aux Área'!$A$4:$B$123,2,0),"-")</f>
        <v>INSPEÇÃO</v>
      </c>
    </row>
    <row r="3662" spans="1:30" x14ac:dyDescent="0.3">
      <c r="A3662" t="s">
        <v>2638</v>
      </c>
      <c r="B3662" t="s">
        <v>4593</v>
      </c>
      <c r="C3662" t="s">
        <v>6144</v>
      </c>
      <c r="D3662" t="s">
        <v>4358</v>
      </c>
      <c r="E3662" t="s">
        <v>4359</v>
      </c>
      <c r="F3662" t="s">
        <v>2641</v>
      </c>
      <c r="G3662" t="s">
        <v>1135</v>
      </c>
      <c r="H3662" t="s">
        <v>2275</v>
      </c>
      <c r="I3662" t="s">
        <v>1497</v>
      </c>
      <c r="J3662" t="s">
        <v>275</v>
      </c>
      <c r="K3662" t="s">
        <v>276</v>
      </c>
      <c r="L3662" t="s">
        <v>124</v>
      </c>
      <c r="M3662" t="s">
        <v>38</v>
      </c>
      <c r="N3662" t="s">
        <v>39</v>
      </c>
      <c r="O3662" s="23">
        <v>506</v>
      </c>
      <c r="P3662" s="9">
        <v>10.42</v>
      </c>
      <c r="Q3662" t="s">
        <v>40</v>
      </c>
      <c r="R3662">
        <v>38847</v>
      </c>
      <c r="S3662" s="9">
        <v>48.57</v>
      </c>
      <c r="T3662" s="26">
        <v>4.49</v>
      </c>
      <c r="U3662" s="8">
        <v>218.08</v>
      </c>
      <c r="V3662" t="s">
        <v>6145</v>
      </c>
      <c r="W3662" t="s">
        <v>2276</v>
      </c>
      <c r="X3662" t="s">
        <v>42</v>
      </c>
      <c r="Y3662" t="s">
        <v>2277</v>
      </c>
      <c r="AA3662" s="1">
        <f t="shared" si="436"/>
        <v>46004</v>
      </c>
      <c r="AB3662" s="2">
        <f t="shared" si="437"/>
        <v>12</v>
      </c>
      <c r="AC3662" s="2">
        <f t="shared" si="438"/>
        <v>2025</v>
      </c>
      <c r="AD3662" s="2" t="str">
        <f>IFERROR(VLOOKUP(A3662,'Aux Área'!$A$4:$B$123,2,0),"-")</f>
        <v>INSPEÇÃO</v>
      </c>
    </row>
    <row r="3663" spans="1:30" x14ac:dyDescent="0.3">
      <c r="A3663" t="s">
        <v>64</v>
      </c>
      <c r="B3663" t="s">
        <v>332</v>
      </c>
      <c r="C3663" t="s">
        <v>6146</v>
      </c>
      <c r="D3663" t="s">
        <v>127</v>
      </c>
      <c r="E3663" t="s">
        <v>128</v>
      </c>
      <c r="F3663" t="s">
        <v>65</v>
      </c>
      <c r="G3663" t="s">
        <v>1500</v>
      </c>
      <c r="H3663" t="s">
        <v>36</v>
      </c>
      <c r="I3663" t="s">
        <v>37</v>
      </c>
      <c r="J3663" t="s">
        <v>1665</v>
      </c>
      <c r="K3663" t="s">
        <v>1666</v>
      </c>
      <c r="L3663" t="s">
        <v>301</v>
      </c>
      <c r="M3663" t="s">
        <v>38</v>
      </c>
      <c r="N3663" t="s">
        <v>39</v>
      </c>
      <c r="O3663" s="23">
        <v>390</v>
      </c>
      <c r="P3663" s="9">
        <v>10.75</v>
      </c>
      <c r="Q3663" t="s">
        <v>40</v>
      </c>
      <c r="R3663">
        <v>36368</v>
      </c>
      <c r="S3663" s="9">
        <v>36.28</v>
      </c>
      <c r="T3663" s="26">
        <v>4.59</v>
      </c>
      <c r="U3663" s="8">
        <v>166.53</v>
      </c>
      <c r="V3663" t="s">
        <v>6147</v>
      </c>
      <c r="W3663" t="s">
        <v>2007</v>
      </c>
      <c r="X3663" t="s">
        <v>42</v>
      </c>
      <c r="Y3663" t="s">
        <v>1740</v>
      </c>
      <c r="AA3663" s="1">
        <f t="shared" si="436"/>
        <v>46004</v>
      </c>
      <c r="AB3663" s="2">
        <f t="shared" si="437"/>
        <v>12</v>
      </c>
      <c r="AC3663" s="2">
        <f t="shared" si="438"/>
        <v>2025</v>
      </c>
      <c r="AD3663" s="2" t="str">
        <f>IFERROR(VLOOKUP(A3663,'Aux Área'!$A$4:$B$123,2,0),"-")</f>
        <v>ENGENHARIA</v>
      </c>
    </row>
    <row r="3664" spans="1:30" x14ac:dyDescent="0.3">
      <c r="A3664" t="s">
        <v>2181</v>
      </c>
      <c r="B3664" t="s">
        <v>4595</v>
      </c>
      <c r="C3664" t="s">
        <v>6148</v>
      </c>
      <c r="D3664" t="s">
        <v>446</v>
      </c>
      <c r="E3664" t="s">
        <v>447</v>
      </c>
      <c r="F3664" t="s">
        <v>2184</v>
      </c>
      <c r="G3664" t="s">
        <v>1135</v>
      </c>
      <c r="H3664" t="s">
        <v>2185</v>
      </c>
      <c r="I3664" t="s">
        <v>2186</v>
      </c>
      <c r="J3664" t="s">
        <v>108</v>
      </c>
      <c r="K3664" t="s">
        <v>109</v>
      </c>
      <c r="L3664" t="s">
        <v>110</v>
      </c>
      <c r="M3664" t="s">
        <v>38</v>
      </c>
      <c r="N3664" t="s">
        <v>668</v>
      </c>
      <c r="O3664" s="23">
        <v>738</v>
      </c>
      <c r="P3664" s="9">
        <v>14.05</v>
      </c>
      <c r="Q3664" t="s">
        <v>40</v>
      </c>
      <c r="R3664">
        <v>46149</v>
      </c>
      <c r="S3664" s="9">
        <v>52.51</v>
      </c>
      <c r="T3664" s="26">
        <v>6.1909999999999998</v>
      </c>
      <c r="U3664" s="8">
        <v>325.08999999999997</v>
      </c>
      <c r="V3664" t="s">
        <v>6149</v>
      </c>
      <c r="W3664" t="s">
        <v>2007</v>
      </c>
      <c r="X3664" t="s">
        <v>42</v>
      </c>
      <c r="Y3664" t="s">
        <v>2188</v>
      </c>
      <c r="AA3664" s="1">
        <f t="shared" si="436"/>
        <v>46004</v>
      </c>
      <c r="AB3664" s="2">
        <f t="shared" si="437"/>
        <v>12</v>
      </c>
      <c r="AC3664" s="2">
        <f t="shared" si="438"/>
        <v>2025</v>
      </c>
      <c r="AD3664" s="2" t="str">
        <f>IFERROR(VLOOKUP(A3664,'Aux Área'!$A$4:$B$123,2,0),"-")</f>
        <v>INSPEÇÃO</v>
      </c>
    </row>
    <row r="3665" spans="1:30" x14ac:dyDescent="0.3">
      <c r="A3665" t="s">
        <v>2643</v>
      </c>
      <c r="B3665" t="s">
        <v>2307</v>
      </c>
      <c r="C3665" t="s">
        <v>6150</v>
      </c>
      <c r="D3665" t="s">
        <v>4988</v>
      </c>
      <c r="E3665" t="s">
        <v>4989</v>
      </c>
      <c r="F3665" t="s">
        <v>2646</v>
      </c>
      <c r="G3665" t="s">
        <v>1300</v>
      </c>
      <c r="H3665" t="s">
        <v>1301</v>
      </c>
      <c r="I3665" t="s">
        <v>37</v>
      </c>
      <c r="J3665" t="s">
        <v>122</v>
      </c>
      <c r="K3665" t="s">
        <v>123</v>
      </c>
      <c r="L3665" t="s">
        <v>124</v>
      </c>
      <c r="M3665" t="s">
        <v>38</v>
      </c>
      <c r="N3665" t="s">
        <v>39</v>
      </c>
      <c r="O3665" s="23">
        <v>407</v>
      </c>
      <c r="P3665" s="9">
        <v>10.47</v>
      </c>
      <c r="Q3665" t="s">
        <v>40</v>
      </c>
      <c r="R3665">
        <v>42742</v>
      </c>
      <c r="S3665" s="9">
        <v>38.869999999999997</v>
      </c>
      <c r="T3665" s="26">
        <v>4.79</v>
      </c>
      <c r="U3665" s="8">
        <v>186.18</v>
      </c>
      <c r="V3665" t="s">
        <v>112</v>
      </c>
      <c r="W3665" t="s">
        <v>2276</v>
      </c>
      <c r="X3665" t="s">
        <v>42</v>
      </c>
      <c r="Y3665" t="s">
        <v>2277</v>
      </c>
      <c r="AA3665" s="1">
        <f t="shared" si="436"/>
        <v>46004</v>
      </c>
      <c r="AB3665" s="2">
        <f t="shared" si="437"/>
        <v>12</v>
      </c>
      <c r="AC3665" s="2">
        <f t="shared" si="438"/>
        <v>2025</v>
      </c>
      <c r="AD3665" s="2" t="str">
        <f>IFERROR(VLOOKUP(A3665,'Aux Área'!$A$4:$B$123,2,0),"-")</f>
        <v>INSPEÇÃO</v>
      </c>
    </row>
    <row r="3666" spans="1:30" x14ac:dyDescent="0.3">
      <c r="A3666" t="s">
        <v>68</v>
      </c>
      <c r="B3666" t="s">
        <v>296</v>
      </c>
      <c r="C3666" t="s">
        <v>6151</v>
      </c>
      <c r="D3666" t="s">
        <v>3149</v>
      </c>
      <c r="E3666" t="s">
        <v>3150</v>
      </c>
      <c r="F3666" t="s">
        <v>69</v>
      </c>
      <c r="G3666" t="s">
        <v>1503</v>
      </c>
      <c r="H3666" t="s">
        <v>36</v>
      </c>
      <c r="I3666" t="s">
        <v>37</v>
      </c>
      <c r="J3666" t="s">
        <v>165</v>
      </c>
      <c r="K3666" t="s">
        <v>166</v>
      </c>
      <c r="L3666" t="s">
        <v>167</v>
      </c>
      <c r="M3666" t="s">
        <v>38</v>
      </c>
      <c r="N3666" t="s">
        <v>39</v>
      </c>
      <c r="O3666" s="23">
        <v>433</v>
      </c>
      <c r="P3666" s="9">
        <v>12.26</v>
      </c>
      <c r="Q3666" t="s">
        <v>40</v>
      </c>
      <c r="R3666">
        <v>14499</v>
      </c>
      <c r="S3666" s="9">
        <v>35.31</v>
      </c>
      <c r="T3666" s="26">
        <v>4.5609999999999999</v>
      </c>
      <c r="U3666" s="8">
        <v>161.05000000000001</v>
      </c>
      <c r="V3666" t="s">
        <v>112</v>
      </c>
      <c r="W3666" t="s">
        <v>2007</v>
      </c>
      <c r="X3666" t="s">
        <v>42</v>
      </c>
      <c r="Y3666" t="s">
        <v>1740</v>
      </c>
      <c r="AA3666" s="1">
        <f t="shared" si="436"/>
        <v>46004</v>
      </c>
      <c r="AB3666" s="2">
        <f t="shared" si="437"/>
        <v>12</v>
      </c>
      <c r="AC3666" s="2">
        <f t="shared" si="438"/>
        <v>2025</v>
      </c>
      <c r="AD3666" s="2" t="str">
        <f>IFERROR(VLOOKUP(A3666,'Aux Área'!$A$4:$B$123,2,0),"-")</f>
        <v>OPERAÇÃO</v>
      </c>
    </row>
    <row r="3667" spans="1:30" x14ac:dyDescent="0.3">
      <c r="A3667" t="s">
        <v>66</v>
      </c>
      <c r="B3667" t="s">
        <v>464</v>
      </c>
      <c r="C3667" t="s">
        <v>6152</v>
      </c>
      <c r="D3667" t="s">
        <v>151</v>
      </c>
      <c r="E3667" t="s">
        <v>152</v>
      </c>
      <c r="F3667" t="s">
        <v>67</v>
      </c>
      <c r="G3667" t="s">
        <v>1503</v>
      </c>
      <c r="H3667" t="s">
        <v>36</v>
      </c>
      <c r="I3667" t="s">
        <v>37</v>
      </c>
      <c r="J3667" t="s">
        <v>153</v>
      </c>
      <c r="K3667" t="s">
        <v>154</v>
      </c>
      <c r="L3667" t="s">
        <v>155</v>
      </c>
      <c r="M3667" t="s">
        <v>38</v>
      </c>
      <c r="N3667" t="s">
        <v>39</v>
      </c>
      <c r="O3667" s="23">
        <v>290</v>
      </c>
      <c r="P3667" s="9">
        <v>9.74</v>
      </c>
      <c r="Q3667" t="s">
        <v>40</v>
      </c>
      <c r="R3667">
        <v>16308</v>
      </c>
      <c r="S3667" s="9">
        <v>29.76</v>
      </c>
      <c r="T3667" s="26">
        <v>4.6900000000000004</v>
      </c>
      <c r="U3667" s="8">
        <v>139.57</v>
      </c>
      <c r="V3667" t="s">
        <v>41</v>
      </c>
      <c r="W3667" t="s">
        <v>2007</v>
      </c>
      <c r="X3667" t="s">
        <v>42</v>
      </c>
      <c r="Y3667" t="s">
        <v>1740</v>
      </c>
      <c r="AA3667" s="1">
        <f t="shared" si="436"/>
        <v>46004</v>
      </c>
      <c r="AB3667" s="2">
        <f t="shared" si="437"/>
        <v>12</v>
      </c>
      <c r="AC3667" s="2">
        <f t="shared" si="438"/>
        <v>2025</v>
      </c>
      <c r="AD3667" s="2" t="str">
        <f>IFERROR(VLOOKUP(A3667,'Aux Área'!$A$4:$B$123,2,0),"-")</f>
        <v>OPERAÇÃO</v>
      </c>
    </row>
    <row r="3668" spans="1:30" x14ac:dyDescent="0.3">
      <c r="A3668" t="s">
        <v>2494</v>
      </c>
      <c r="B3668" t="s">
        <v>2495</v>
      </c>
      <c r="C3668" t="s">
        <v>6153</v>
      </c>
      <c r="D3668" t="s">
        <v>2468</v>
      </c>
      <c r="E3668" t="s">
        <v>2469</v>
      </c>
      <c r="F3668" t="s">
        <v>2497</v>
      </c>
      <c r="G3668" t="s">
        <v>659</v>
      </c>
      <c r="H3668" t="s">
        <v>2215</v>
      </c>
      <c r="I3668" t="s">
        <v>667</v>
      </c>
      <c r="J3668" t="s">
        <v>237</v>
      </c>
      <c r="K3668" t="s">
        <v>238</v>
      </c>
      <c r="L3668" t="s">
        <v>110</v>
      </c>
      <c r="M3668" t="s">
        <v>38</v>
      </c>
      <c r="N3668" t="s">
        <v>668</v>
      </c>
      <c r="O3668" s="23">
        <v>416</v>
      </c>
      <c r="P3668" s="9">
        <v>5.83</v>
      </c>
      <c r="Q3668" t="s">
        <v>40</v>
      </c>
      <c r="R3668">
        <v>7009</v>
      </c>
      <c r="S3668" s="9">
        <v>71.38</v>
      </c>
      <c r="T3668" s="26">
        <v>6.04</v>
      </c>
      <c r="U3668" s="8">
        <v>431.14</v>
      </c>
      <c r="V3668" t="s">
        <v>41</v>
      </c>
      <c r="W3668" t="s">
        <v>2007</v>
      </c>
      <c r="X3668" t="s">
        <v>42</v>
      </c>
      <c r="Y3668" t="s">
        <v>1740</v>
      </c>
      <c r="AA3668" s="1">
        <f t="shared" si="436"/>
        <v>46004</v>
      </c>
      <c r="AB3668" s="2">
        <f t="shared" si="437"/>
        <v>12</v>
      </c>
      <c r="AC3668" s="2">
        <f t="shared" si="438"/>
        <v>2025</v>
      </c>
      <c r="AD3668" s="2" t="str">
        <f>IFERROR(VLOOKUP(A3668,'Aux Área'!$A$4:$B$123,2,0),"-")</f>
        <v>APH</v>
      </c>
    </row>
    <row r="3669" spans="1:30" x14ac:dyDescent="0.3">
      <c r="A3669" t="s">
        <v>2461</v>
      </c>
      <c r="B3669" t="s">
        <v>5008</v>
      </c>
      <c r="C3669" t="s">
        <v>6154</v>
      </c>
      <c r="D3669" t="s">
        <v>3285</v>
      </c>
      <c r="E3669" t="s">
        <v>3286</v>
      </c>
      <c r="F3669" t="s">
        <v>3574</v>
      </c>
      <c r="G3669" t="s">
        <v>1135</v>
      </c>
      <c r="H3669" t="s">
        <v>2275</v>
      </c>
      <c r="I3669" t="s">
        <v>1497</v>
      </c>
      <c r="J3669" t="s">
        <v>188</v>
      </c>
      <c r="K3669" t="s">
        <v>189</v>
      </c>
      <c r="L3669" t="s">
        <v>190</v>
      </c>
      <c r="M3669" t="s">
        <v>38</v>
      </c>
      <c r="N3669" t="s">
        <v>39</v>
      </c>
      <c r="O3669" s="23">
        <v>429</v>
      </c>
      <c r="P3669" s="9">
        <v>9.69</v>
      </c>
      <c r="Q3669" t="s">
        <v>40</v>
      </c>
      <c r="R3669">
        <v>29542</v>
      </c>
      <c r="S3669" s="9">
        <v>44.27</v>
      </c>
      <c r="T3669" s="26">
        <v>4.6900000000000004</v>
      </c>
      <c r="U3669" s="8">
        <v>207.63</v>
      </c>
      <c r="V3669" t="s">
        <v>41</v>
      </c>
      <c r="W3669" t="s">
        <v>2276</v>
      </c>
      <c r="X3669" t="s">
        <v>42</v>
      </c>
      <c r="Y3669" t="s">
        <v>2277</v>
      </c>
      <c r="AA3669" s="1">
        <f t="shared" si="436"/>
        <v>46004</v>
      </c>
      <c r="AB3669" s="2">
        <f t="shared" si="437"/>
        <v>12</v>
      </c>
      <c r="AC3669" s="2">
        <f t="shared" si="438"/>
        <v>2025</v>
      </c>
      <c r="AD3669" s="2" t="str">
        <f>IFERROR(VLOOKUP(A3669,'Aux Área'!$A$4:$B$123,2,0),"-")</f>
        <v>INSPEÇÃO</v>
      </c>
    </row>
    <row r="3670" spans="1:30" x14ac:dyDescent="0.3">
      <c r="A3670" t="s">
        <v>2306</v>
      </c>
      <c r="B3670" t="s">
        <v>4613</v>
      </c>
      <c r="C3670" t="s">
        <v>6155</v>
      </c>
      <c r="D3670" t="s">
        <v>3319</v>
      </c>
      <c r="E3670" t="s">
        <v>3320</v>
      </c>
      <c r="F3670" t="s">
        <v>2309</v>
      </c>
      <c r="G3670" t="s">
        <v>1135</v>
      </c>
      <c r="H3670" t="s">
        <v>2275</v>
      </c>
      <c r="I3670" t="s">
        <v>1497</v>
      </c>
      <c r="J3670" t="s">
        <v>89</v>
      </c>
      <c r="K3670" t="s">
        <v>90</v>
      </c>
      <c r="L3670" t="s">
        <v>91</v>
      </c>
      <c r="M3670" t="s">
        <v>38</v>
      </c>
      <c r="N3670" t="s">
        <v>39</v>
      </c>
      <c r="O3670" s="23">
        <v>439</v>
      </c>
      <c r="P3670" s="9">
        <v>10.9</v>
      </c>
      <c r="Q3670" t="s">
        <v>40</v>
      </c>
      <c r="R3670">
        <v>41538</v>
      </c>
      <c r="S3670" s="9">
        <v>40.28</v>
      </c>
      <c r="T3670" s="26">
        <v>4.79</v>
      </c>
      <c r="U3670" s="8">
        <v>192.95</v>
      </c>
      <c r="V3670" t="s">
        <v>6156</v>
      </c>
      <c r="W3670" t="s">
        <v>2276</v>
      </c>
      <c r="X3670" t="s">
        <v>42</v>
      </c>
      <c r="Y3670" t="s">
        <v>2277</v>
      </c>
      <c r="AA3670" s="1">
        <f t="shared" si="436"/>
        <v>46004</v>
      </c>
      <c r="AB3670" s="2">
        <f t="shared" si="437"/>
        <v>12</v>
      </c>
      <c r="AC3670" s="2">
        <f t="shared" si="438"/>
        <v>2025</v>
      </c>
      <c r="AD3670" s="2" t="str">
        <f>IFERROR(VLOOKUP(A3670,'Aux Área'!$A$4:$B$123,2,0),"-")</f>
        <v>INSPEÇÃO</v>
      </c>
    </row>
    <row r="3671" spans="1:30" x14ac:dyDescent="0.3">
      <c r="A3671" t="s">
        <v>2347</v>
      </c>
      <c r="B3671" t="s">
        <v>2348</v>
      </c>
      <c r="C3671" t="s">
        <v>6157</v>
      </c>
      <c r="D3671" t="s">
        <v>3633</v>
      </c>
      <c r="E3671" t="s">
        <v>3634</v>
      </c>
      <c r="F3671" t="s">
        <v>2350</v>
      </c>
      <c r="G3671" t="s">
        <v>659</v>
      </c>
      <c r="H3671" t="s">
        <v>1996</v>
      </c>
      <c r="I3671" t="s">
        <v>1997</v>
      </c>
      <c r="J3671" t="s">
        <v>237</v>
      </c>
      <c r="K3671" t="s">
        <v>238</v>
      </c>
      <c r="L3671" t="s">
        <v>110</v>
      </c>
      <c r="M3671" t="s">
        <v>38</v>
      </c>
      <c r="N3671" t="s">
        <v>668</v>
      </c>
      <c r="O3671" s="23">
        <v>507</v>
      </c>
      <c r="P3671" s="9">
        <v>6.37</v>
      </c>
      <c r="Q3671" t="s">
        <v>40</v>
      </c>
      <c r="R3671">
        <v>12132</v>
      </c>
      <c r="S3671" s="9">
        <v>79.63</v>
      </c>
      <c r="T3671" s="26">
        <v>6.04</v>
      </c>
      <c r="U3671" s="8">
        <v>480.97</v>
      </c>
      <c r="V3671" t="s">
        <v>41</v>
      </c>
      <c r="W3671" t="s">
        <v>1985</v>
      </c>
      <c r="X3671" t="s">
        <v>42</v>
      </c>
      <c r="Y3671" t="s">
        <v>1986</v>
      </c>
      <c r="AA3671" s="1">
        <f t="shared" si="436"/>
        <v>46004</v>
      </c>
      <c r="AB3671" s="2">
        <f t="shared" si="437"/>
        <v>12</v>
      </c>
      <c r="AC3671" s="2">
        <f t="shared" si="438"/>
        <v>2025</v>
      </c>
      <c r="AD3671" s="2" t="str">
        <f>IFERROR(VLOOKUP(A3671,'Aux Área'!$A$4:$B$123,2,0),"-")</f>
        <v>PESADOS</v>
      </c>
    </row>
    <row r="3672" spans="1:30" x14ac:dyDescent="0.3">
      <c r="A3672" t="s">
        <v>2347</v>
      </c>
      <c r="C3672" t="s">
        <v>6157</v>
      </c>
      <c r="F3672" t="s">
        <v>2350</v>
      </c>
      <c r="K3672" t="s">
        <v>238</v>
      </c>
      <c r="N3672" t="s">
        <v>15690</v>
      </c>
      <c r="O3672" t="s">
        <v>15244</v>
      </c>
      <c r="P3672" s="9" t="s">
        <v>15244</v>
      </c>
      <c r="Q3672" t="s">
        <v>40</v>
      </c>
      <c r="R3672" t="s">
        <v>15244</v>
      </c>
      <c r="S3672">
        <v>5.55</v>
      </c>
      <c r="U3672" s="8">
        <v>22.14</v>
      </c>
      <c r="X3672" t="s">
        <v>42</v>
      </c>
      <c r="Y3672" t="s">
        <v>1986</v>
      </c>
      <c r="AA3672" s="1">
        <f>IFERROR(DATEVALUE(C3672),"-")</f>
        <v>46004</v>
      </c>
      <c r="AB3672" s="2">
        <f>IFERROR(MONTH(AA3672),"-")</f>
        <v>12</v>
      </c>
      <c r="AC3672" s="2">
        <f>IFERROR(YEAR(AA3672),"-")</f>
        <v>2025</v>
      </c>
      <c r="AD3672" s="2" t="str">
        <f>IFERROR(VLOOKUP(A3672,'Aux Área'!$A$4:$B$123,2,0),"-")</f>
        <v>PESADOS</v>
      </c>
    </row>
    <row r="3673" spans="1:30" x14ac:dyDescent="0.3">
      <c r="A3673" t="s">
        <v>2278</v>
      </c>
      <c r="B3673" t="s">
        <v>4664</v>
      </c>
      <c r="C3673" t="s">
        <v>6158</v>
      </c>
      <c r="D3673" t="s">
        <v>3243</v>
      </c>
      <c r="E3673" t="s">
        <v>3244</v>
      </c>
      <c r="F3673" t="s">
        <v>2281</v>
      </c>
      <c r="G3673" t="s">
        <v>1135</v>
      </c>
      <c r="H3673" t="s">
        <v>2275</v>
      </c>
      <c r="I3673" t="s">
        <v>1497</v>
      </c>
      <c r="J3673" t="s">
        <v>165</v>
      </c>
      <c r="K3673" t="s">
        <v>166</v>
      </c>
      <c r="L3673" t="s">
        <v>167</v>
      </c>
      <c r="M3673" t="s">
        <v>38</v>
      </c>
      <c r="N3673" t="s">
        <v>39</v>
      </c>
      <c r="O3673" s="23">
        <v>353</v>
      </c>
      <c r="P3673" s="9">
        <v>10.23</v>
      </c>
      <c r="Q3673" t="s">
        <v>40</v>
      </c>
      <c r="R3673">
        <v>48301</v>
      </c>
      <c r="S3673" s="9">
        <v>34.5</v>
      </c>
      <c r="T3673" s="26">
        <v>4.5599999999999996</v>
      </c>
      <c r="U3673" s="8">
        <v>157.33000000000001</v>
      </c>
      <c r="V3673" t="s">
        <v>112</v>
      </c>
      <c r="W3673" t="s">
        <v>2276</v>
      </c>
      <c r="X3673" t="s">
        <v>42</v>
      </c>
      <c r="Y3673" t="s">
        <v>2277</v>
      </c>
      <c r="AA3673" s="1">
        <f t="shared" ref="AA3673:AA3686" si="439">DATEVALUE(C3673)</f>
        <v>46004</v>
      </c>
      <c r="AB3673" s="2">
        <f t="shared" ref="AB3673:AB3686" si="440">MONTH(AA3673)</f>
        <v>12</v>
      </c>
      <c r="AC3673" s="2">
        <f t="shared" ref="AC3673:AC3686" si="441">YEAR(AA3673)</f>
        <v>2025</v>
      </c>
      <c r="AD3673" s="2" t="str">
        <f>IFERROR(VLOOKUP(A3673,'Aux Área'!$A$4:$B$123,2,0),"-")</f>
        <v>INSPEÇÃO</v>
      </c>
    </row>
    <row r="3674" spans="1:30" x14ac:dyDescent="0.3">
      <c r="A3674" t="s">
        <v>2318</v>
      </c>
      <c r="B3674" t="s">
        <v>2733</v>
      </c>
      <c r="C3674" t="s">
        <v>6159</v>
      </c>
      <c r="D3674" t="s">
        <v>3030</v>
      </c>
      <c r="E3674" t="s">
        <v>3031</v>
      </c>
      <c r="F3674" t="s">
        <v>4203</v>
      </c>
      <c r="G3674" t="s">
        <v>1135</v>
      </c>
      <c r="H3674" t="s">
        <v>2185</v>
      </c>
      <c r="I3674" t="s">
        <v>2186</v>
      </c>
      <c r="J3674" t="s">
        <v>169</v>
      </c>
      <c r="K3674" t="s">
        <v>170</v>
      </c>
      <c r="L3674" t="s">
        <v>124</v>
      </c>
      <c r="M3674" t="s">
        <v>38</v>
      </c>
      <c r="N3674" t="s">
        <v>668</v>
      </c>
      <c r="O3674" s="23">
        <v>805</v>
      </c>
      <c r="P3674" s="9">
        <v>16.100000000000001</v>
      </c>
      <c r="Q3674" t="s">
        <v>40</v>
      </c>
      <c r="R3674">
        <v>39832</v>
      </c>
      <c r="S3674" s="9">
        <v>50</v>
      </c>
      <c r="T3674" s="26">
        <v>6.09</v>
      </c>
      <c r="U3674" s="8">
        <v>304.5</v>
      </c>
      <c r="V3674" t="s">
        <v>41</v>
      </c>
      <c r="W3674" t="s">
        <v>2007</v>
      </c>
      <c r="X3674" t="s">
        <v>42</v>
      </c>
      <c r="Y3674" t="s">
        <v>2188</v>
      </c>
      <c r="AA3674" s="1">
        <f t="shared" si="439"/>
        <v>46004</v>
      </c>
      <c r="AB3674" s="2">
        <f t="shared" si="440"/>
        <v>12</v>
      </c>
      <c r="AC3674" s="2">
        <f t="shared" si="441"/>
        <v>2025</v>
      </c>
      <c r="AD3674" s="2" t="str">
        <f>IFERROR(VLOOKUP(A3674,'Aux Área'!$A$4:$B$123,2,0),"-")</f>
        <v>INSPEÇÃO</v>
      </c>
    </row>
    <row r="3675" spans="1:30" x14ac:dyDescent="0.3">
      <c r="A3675" t="s">
        <v>2282</v>
      </c>
      <c r="B3675" t="s">
        <v>4679</v>
      </c>
      <c r="C3675" t="s">
        <v>6160</v>
      </c>
      <c r="D3675" t="s">
        <v>3162</v>
      </c>
      <c r="E3675" t="s">
        <v>3163</v>
      </c>
      <c r="F3675" t="s">
        <v>2285</v>
      </c>
      <c r="G3675" t="s">
        <v>1135</v>
      </c>
      <c r="H3675" t="s">
        <v>2275</v>
      </c>
      <c r="I3675" t="s">
        <v>1497</v>
      </c>
      <c r="J3675" t="s">
        <v>165</v>
      </c>
      <c r="K3675" t="s">
        <v>166</v>
      </c>
      <c r="L3675" t="s">
        <v>167</v>
      </c>
      <c r="M3675" t="s">
        <v>38</v>
      </c>
      <c r="N3675" t="s">
        <v>39</v>
      </c>
      <c r="O3675" s="23">
        <v>364</v>
      </c>
      <c r="P3675" s="9">
        <v>8.43</v>
      </c>
      <c r="Q3675" t="s">
        <v>40</v>
      </c>
      <c r="R3675">
        <v>41563</v>
      </c>
      <c r="S3675" s="9">
        <v>43.2</v>
      </c>
      <c r="T3675" s="26">
        <v>4.5599999999999996</v>
      </c>
      <c r="U3675" s="8">
        <v>197.01</v>
      </c>
      <c r="V3675" t="s">
        <v>112</v>
      </c>
      <c r="W3675" t="s">
        <v>2276</v>
      </c>
      <c r="X3675" t="s">
        <v>42</v>
      </c>
      <c r="Y3675" t="s">
        <v>2277</v>
      </c>
      <c r="AA3675" s="1">
        <f t="shared" si="439"/>
        <v>46004</v>
      </c>
      <c r="AB3675" s="2">
        <f t="shared" si="440"/>
        <v>12</v>
      </c>
      <c r="AC3675" s="2">
        <f t="shared" si="441"/>
        <v>2025</v>
      </c>
      <c r="AD3675" s="2" t="str">
        <f>IFERROR(VLOOKUP(A3675,'Aux Área'!$A$4:$B$123,2,0),"-")</f>
        <v>INSPEÇÃO</v>
      </c>
    </row>
    <row r="3676" spans="1:30" x14ac:dyDescent="0.3">
      <c r="A3676" t="s">
        <v>2700</v>
      </c>
      <c r="B3676" t="s">
        <v>2000</v>
      </c>
      <c r="C3676" t="s">
        <v>6161</v>
      </c>
      <c r="D3676" t="s">
        <v>3547</v>
      </c>
      <c r="E3676" t="s">
        <v>3548</v>
      </c>
      <c r="F3676" t="s">
        <v>2703</v>
      </c>
      <c r="G3676" t="s">
        <v>659</v>
      </c>
      <c r="H3676" t="s">
        <v>1996</v>
      </c>
      <c r="I3676" t="s">
        <v>1997</v>
      </c>
      <c r="J3676" t="s">
        <v>275</v>
      </c>
      <c r="K3676" t="s">
        <v>276</v>
      </c>
      <c r="L3676" t="s">
        <v>124</v>
      </c>
      <c r="M3676" t="s">
        <v>38</v>
      </c>
      <c r="N3676" t="s">
        <v>668</v>
      </c>
      <c r="O3676" s="23">
        <v>341</v>
      </c>
      <c r="P3676" s="9">
        <v>4.22</v>
      </c>
      <c r="Q3676" t="s">
        <v>40</v>
      </c>
      <c r="R3676">
        <v>11568</v>
      </c>
      <c r="S3676" s="9">
        <v>80.72</v>
      </c>
      <c r="T3676" s="26">
        <v>7.25</v>
      </c>
      <c r="U3676" s="8">
        <v>585.22</v>
      </c>
      <c r="V3676" t="s">
        <v>6162</v>
      </c>
      <c r="W3676" t="s">
        <v>1985</v>
      </c>
      <c r="X3676" t="s">
        <v>42</v>
      </c>
      <c r="Y3676" t="s">
        <v>1986</v>
      </c>
      <c r="AA3676" s="1">
        <f t="shared" si="439"/>
        <v>46004</v>
      </c>
      <c r="AB3676" s="2">
        <f t="shared" si="440"/>
        <v>12</v>
      </c>
      <c r="AC3676" s="2">
        <f t="shared" si="441"/>
        <v>2025</v>
      </c>
      <c r="AD3676" s="2" t="str">
        <f>IFERROR(VLOOKUP(A3676,'Aux Área'!$A$4:$B$123,2,0),"-")</f>
        <v>PESADOS</v>
      </c>
    </row>
    <row r="3677" spans="1:30" x14ac:dyDescent="0.3">
      <c r="A3677" t="s">
        <v>3092</v>
      </c>
      <c r="B3677" t="s">
        <v>4774</v>
      </c>
      <c r="C3677" t="s">
        <v>6163</v>
      </c>
      <c r="D3677" t="s">
        <v>5291</v>
      </c>
      <c r="E3677" t="s">
        <v>5292</v>
      </c>
      <c r="F3677" t="s">
        <v>3594</v>
      </c>
      <c r="G3677" t="s">
        <v>1135</v>
      </c>
      <c r="H3677" t="s">
        <v>2275</v>
      </c>
      <c r="I3677" t="s">
        <v>1497</v>
      </c>
      <c r="J3677" t="s">
        <v>231</v>
      </c>
      <c r="K3677" t="s">
        <v>232</v>
      </c>
      <c r="L3677" t="s">
        <v>217</v>
      </c>
      <c r="M3677" t="s">
        <v>38</v>
      </c>
      <c r="N3677" t="s">
        <v>39</v>
      </c>
      <c r="O3677" s="23">
        <v>363</v>
      </c>
      <c r="P3677" s="9">
        <v>11.09</v>
      </c>
      <c r="Q3677" t="s">
        <v>40</v>
      </c>
      <c r="R3677">
        <v>27467</v>
      </c>
      <c r="S3677" s="9">
        <v>32.729999999999997</v>
      </c>
      <c r="T3677" s="26">
        <v>4.5199999999999996</v>
      </c>
      <c r="U3677" s="8">
        <v>147.94999999999999</v>
      </c>
      <c r="V3677" t="s">
        <v>6164</v>
      </c>
      <c r="W3677" t="s">
        <v>2276</v>
      </c>
      <c r="X3677" t="s">
        <v>42</v>
      </c>
      <c r="Y3677" t="s">
        <v>2277</v>
      </c>
      <c r="AA3677" s="1">
        <f t="shared" si="439"/>
        <v>46004</v>
      </c>
      <c r="AB3677" s="2">
        <f t="shared" si="440"/>
        <v>12</v>
      </c>
      <c r="AC3677" s="2">
        <f t="shared" si="441"/>
        <v>2025</v>
      </c>
      <c r="AD3677" s="2" t="str">
        <f>IFERROR(VLOOKUP(A3677,'Aux Área'!$A$4:$B$123,2,0),"-")</f>
        <v>INSPEÇÃO</v>
      </c>
    </row>
    <row r="3678" spans="1:30" x14ac:dyDescent="0.3">
      <c r="A3678" t="s">
        <v>2041</v>
      </c>
      <c r="B3678" t="s">
        <v>2042</v>
      </c>
      <c r="C3678" t="s">
        <v>6165</v>
      </c>
      <c r="D3678" t="s">
        <v>1297</v>
      </c>
      <c r="E3678" t="s">
        <v>2221</v>
      </c>
      <c r="F3678" t="s">
        <v>2044</v>
      </c>
      <c r="G3678" t="s">
        <v>659</v>
      </c>
      <c r="H3678" t="s">
        <v>1996</v>
      </c>
      <c r="I3678" t="s">
        <v>1997</v>
      </c>
      <c r="J3678" t="s">
        <v>231</v>
      </c>
      <c r="K3678" t="s">
        <v>232</v>
      </c>
      <c r="L3678" t="s">
        <v>217</v>
      </c>
      <c r="M3678" t="s">
        <v>38</v>
      </c>
      <c r="N3678" t="s">
        <v>668</v>
      </c>
      <c r="O3678" s="23">
        <v>325</v>
      </c>
      <c r="P3678" s="9">
        <v>6.08</v>
      </c>
      <c r="Q3678" t="s">
        <v>40</v>
      </c>
      <c r="R3678">
        <v>13810</v>
      </c>
      <c r="S3678" s="9">
        <v>53.44</v>
      </c>
      <c r="T3678" s="26">
        <v>5.99</v>
      </c>
      <c r="U3678" s="8">
        <v>320.11</v>
      </c>
      <c r="V3678" t="s">
        <v>6166</v>
      </c>
      <c r="W3678" t="s">
        <v>1985</v>
      </c>
      <c r="X3678" t="s">
        <v>42</v>
      </c>
      <c r="Y3678" t="s">
        <v>1986</v>
      </c>
      <c r="AA3678" s="1">
        <f t="shared" si="439"/>
        <v>46004</v>
      </c>
      <c r="AB3678" s="2">
        <f t="shared" si="440"/>
        <v>12</v>
      </c>
      <c r="AC3678" s="2">
        <f t="shared" si="441"/>
        <v>2025</v>
      </c>
      <c r="AD3678" s="2" t="str">
        <f>IFERROR(VLOOKUP(A3678,'Aux Área'!$A$4:$B$123,2,0),"-")</f>
        <v>PESADOS</v>
      </c>
    </row>
    <row r="3679" spans="1:30" x14ac:dyDescent="0.3">
      <c r="A3679" t="s">
        <v>2278</v>
      </c>
      <c r="B3679" t="s">
        <v>4664</v>
      </c>
      <c r="C3679" t="s">
        <v>6167</v>
      </c>
      <c r="D3679" t="s">
        <v>3310</v>
      </c>
      <c r="E3679" t="s">
        <v>3311</v>
      </c>
      <c r="F3679" t="s">
        <v>2281</v>
      </c>
      <c r="G3679" t="s">
        <v>1135</v>
      </c>
      <c r="H3679" t="s">
        <v>2275</v>
      </c>
      <c r="I3679" t="s">
        <v>1497</v>
      </c>
      <c r="J3679" t="s">
        <v>169</v>
      </c>
      <c r="K3679" t="s">
        <v>170</v>
      </c>
      <c r="L3679" t="s">
        <v>124</v>
      </c>
      <c r="M3679" t="s">
        <v>38</v>
      </c>
      <c r="N3679" t="s">
        <v>39</v>
      </c>
      <c r="O3679" s="23">
        <v>241</v>
      </c>
      <c r="P3679" s="9">
        <v>8.5</v>
      </c>
      <c r="Q3679" t="s">
        <v>40</v>
      </c>
      <c r="R3679">
        <v>48542</v>
      </c>
      <c r="S3679" s="9">
        <v>28.35</v>
      </c>
      <c r="T3679" s="26">
        <v>4.49</v>
      </c>
      <c r="U3679" s="8">
        <v>127.3</v>
      </c>
      <c r="V3679" t="s">
        <v>41</v>
      </c>
      <c r="W3679" t="s">
        <v>2276</v>
      </c>
      <c r="X3679" t="s">
        <v>42</v>
      </c>
      <c r="Y3679" t="s">
        <v>2277</v>
      </c>
      <c r="AA3679" s="1">
        <f t="shared" si="439"/>
        <v>46004</v>
      </c>
      <c r="AB3679" s="2">
        <f t="shared" si="440"/>
        <v>12</v>
      </c>
      <c r="AC3679" s="2">
        <f t="shared" si="441"/>
        <v>2025</v>
      </c>
      <c r="AD3679" s="2" t="str">
        <f>IFERROR(VLOOKUP(A3679,'Aux Área'!$A$4:$B$123,2,0),"-")</f>
        <v>INSPEÇÃO</v>
      </c>
    </row>
    <row r="3680" spans="1:30" x14ac:dyDescent="0.3">
      <c r="A3680" t="s">
        <v>2643</v>
      </c>
      <c r="B3680" t="s">
        <v>2307</v>
      </c>
      <c r="C3680" t="s">
        <v>6168</v>
      </c>
      <c r="D3680" t="s">
        <v>3788</v>
      </c>
      <c r="E3680" t="s">
        <v>3789</v>
      </c>
      <c r="F3680" t="s">
        <v>2646</v>
      </c>
      <c r="G3680" t="s">
        <v>1300</v>
      </c>
      <c r="H3680" t="s">
        <v>1301</v>
      </c>
      <c r="I3680" t="s">
        <v>37</v>
      </c>
      <c r="J3680" t="s">
        <v>122</v>
      </c>
      <c r="K3680" t="s">
        <v>123</v>
      </c>
      <c r="L3680" t="s">
        <v>124</v>
      </c>
      <c r="M3680" t="s">
        <v>38</v>
      </c>
      <c r="N3680" t="s">
        <v>39</v>
      </c>
      <c r="O3680" s="23">
        <v>387</v>
      </c>
      <c r="P3680" s="9">
        <v>9.98</v>
      </c>
      <c r="Q3680" t="s">
        <v>40</v>
      </c>
      <c r="R3680">
        <v>43129</v>
      </c>
      <c r="S3680" s="9">
        <v>38.770000000000003</v>
      </c>
      <c r="T3680" s="26">
        <v>4.79</v>
      </c>
      <c r="U3680" s="8">
        <v>185.7</v>
      </c>
      <c r="V3680" t="s">
        <v>112</v>
      </c>
      <c r="W3680" t="s">
        <v>2276</v>
      </c>
      <c r="X3680" t="s">
        <v>42</v>
      </c>
      <c r="Y3680" t="s">
        <v>2277</v>
      </c>
      <c r="AA3680" s="1">
        <f t="shared" si="439"/>
        <v>46004</v>
      </c>
      <c r="AB3680" s="2">
        <f t="shared" si="440"/>
        <v>12</v>
      </c>
      <c r="AC3680" s="2">
        <f t="shared" si="441"/>
        <v>2025</v>
      </c>
      <c r="AD3680" s="2" t="str">
        <f>IFERROR(VLOOKUP(A3680,'Aux Área'!$A$4:$B$123,2,0),"-")</f>
        <v>INSPEÇÃO</v>
      </c>
    </row>
    <row r="3681" spans="1:30" x14ac:dyDescent="0.3">
      <c r="A3681" t="s">
        <v>2638</v>
      </c>
      <c r="B3681" t="s">
        <v>4593</v>
      </c>
      <c r="C3681" t="s">
        <v>6169</v>
      </c>
      <c r="D3681" t="s">
        <v>3193</v>
      </c>
      <c r="E3681" t="s">
        <v>3194</v>
      </c>
      <c r="F3681" t="s">
        <v>2641</v>
      </c>
      <c r="G3681" t="s">
        <v>1135</v>
      </c>
      <c r="H3681" t="s">
        <v>2275</v>
      </c>
      <c r="I3681" t="s">
        <v>1497</v>
      </c>
      <c r="J3681" t="s">
        <v>275</v>
      </c>
      <c r="K3681" t="s">
        <v>276</v>
      </c>
      <c r="L3681" t="s">
        <v>124</v>
      </c>
      <c r="M3681" t="s">
        <v>38</v>
      </c>
      <c r="N3681" t="s">
        <v>39</v>
      </c>
      <c r="O3681" s="23">
        <v>385</v>
      </c>
      <c r="P3681" s="9">
        <v>10.16</v>
      </c>
      <c r="Q3681" t="s">
        <v>40</v>
      </c>
      <c r="R3681">
        <v>39232</v>
      </c>
      <c r="S3681" s="9">
        <v>37.909999999999997</v>
      </c>
      <c r="T3681" s="26">
        <v>4.49</v>
      </c>
      <c r="U3681" s="8">
        <v>170.22</v>
      </c>
      <c r="V3681" t="s">
        <v>6170</v>
      </c>
      <c r="W3681" t="s">
        <v>2276</v>
      </c>
      <c r="X3681" t="s">
        <v>42</v>
      </c>
      <c r="Y3681" t="s">
        <v>2277</v>
      </c>
      <c r="AA3681" s="1">
        <f t="shared" si="439"/>
        <v>46005</v>
      </c>
      <c r="AB3681" s="2">
        <f t="shared" si="440"/>
        <v>12</v>
      </c>
      <c r="AC3681" s="2">
        <f t="shared" si="441"/>
        <v>2025</v>
      </c>
      <c r="AD3681" s="2" t="str">
        <f>IFERROR(VLOOKUP(A3681,'Aux Área'!$A$4:$B$123,2,0),"-")</f>
        <v>INSPEÇÃO</v>
      </c>
    </row>
    <row r="3682" spans="1:30" x14ac:dyDescent="0.3">
      <c r="A3682" t="s">
        <v>2461</v>
      </c>
      <c r="B3682" t="s">
        <v>5008</v>
      </c>
      <c r="C3682" t="s">
        <v>6171</v>
      </c>
      <c r="D3682" t="s">
        <v>5160</v>
      </c>
      <c r="E3682" t="s">
        <v>5161</v>
      </c>
      <c r="F3682" t="s">
        <v>3574</v>
      </c>
      <c r="G3682" t="s">
        <v>1135</v>
      </c>
      <c r="H3682" t="s">
        <v>2275</v>
      </c>
      <c r="I3682" t="s">
        <v>1497</v>
      </c>
      <c r="J3682" t="s">
        <v>275</v>
      </c>
      <c r="K3682" t="s">
        <v>276</v>
      </c>
      <c r="L3682" t="s">
        <v>124</v>
      </c>
      <c r="M3682" t="s">
        <v>38</v>
      </c>
      <c r="N3682" t="s">
        <v>39</v>
      </c>
      <c r="O3682" s="23">
        <v>385</v>
      </c>
      <c r="P3682" s="9">
        <v>10.28</v>
      </c>
      <c r="Q3682" t="s">
        <v>40</v>
      </c>
      <c r="R3682">
        <v>29927</v>
      </c>
      <c r="S3682" s="9">
        <v>37.450000000000003</v>
      </c>
      <c r="T3682" s="26">
        <v>4.49</v>
      </c>
      <c r="U3682" s="8">
        <v>168.15</v>
      </c>
      <c r="V3682" t="s">
        <v>6172</v>
      </c>
      <c r="W3682" t="s">
        <v>2276</v>
      </c>
      <c r="X3682" t="s">
        <v>42</v>
      </c>
      <c r="Y3682" t="s">
        <v>2277</v>
      </c>
      <c r="AA3682" s="1">
        <f t="shared" si="439"/>
        <v>46005</v>
      </c>
      <c r="AB3682" s="2">
        <f t="shared" si="440"/>
        <v>12</v>
      </c>
      <c r="AC3682" s="2">
        <f t="shared" si="441"/>
        <v>2025</v>
      </c>
      <c r="AD3682" s="2" t="str">
        <f>IFERROR(VLOOKUP(A3682,'Aux Área'!$A$4:$B$123,2,0),"-")</f>
        <v>INSPEÇÃO</v>
      </c>
    </row>
    <row r="3683" spans="1:30" x14ac:dyDescent="0.3">
      <c r="A3683" t="s">
        <v>3092</v>
      </c>
      <c r="B3683" t="s">
        <v>4774</v>
      </c>
      <c r="C3683" t="s">
        <v>6173</v>
      </c>
      <c r="D3683" t="s">
        <v>5291</v>
      </c>
      <c r="E3683" t="s">
        <v>5292</v>
      </c>
      <c r="F3683" t="s">
        <v>3594</v>
      </c>
      <c r="G3683" t="s">
        <v>1135</v>
      </c>
      <c r="H3683" t="s">
        <v>2275</v>
      </c>
      <c r="I3683" t="s">
        <v>1497</v>
      </c>
      <c r="J3683" t="s">
        <v>89</v>
      </c>
      <c r="K3683" t="s">
        <v>90</v>
      </c>
      <c r="L3683" t="s">
        <v>91</v>
      </c>
      <c r="M3683" t="s">
        <v>38</v>
      </c>
      <c r="N3683" t="s">
        <v>39</v>
      </c>
      <c r="O3683" s="23">
        <v>346</v>
      </c>
      <c r="P3683" s="9">
        <v>11.24</v>
      </c>
      <c r="Q3683" t="s">
        <v>40</v>
      </c>
      <c r="R3683">
        <v>27813</v>
      </c>
      <c r="S3683" s="9">
        <v>30.78</v>
      </c>
      <c r="T3683" s="26">
        <v>4.59</v>
      </c>
      <c r="U3683" s="8">
        <v>141.28</v>
      </c>
      <c r="V3683" t="s">
        <v>6174</v>
      </c>
      <c r="W3683" t="s">
        <v>2276</v>
      </c>
      <c r="X3683" t="s">
        <v>42</v>
      </c>
      <c r="Y3683" t="s">
        <v>2277</v>
      </c>
      <c r="AA3683" s="1">
        <f t="shared" si="439"/>
        <v>46005</v>
      </c>
      <c r="AB3683" s="2">
        <f t="shared" si="440"/>
        <v>12</v>
      </c>
      <c r="AC3683" s="2">
        <f t="shared" si="441"/>
        <v>2025</v>
      </c>
      <c r="AD3683" s="2" t="str">
        <f>IFERROR(VLOOKUP(A3683,'Aux Área'!$A$4:$B$123,2,0),"-")</f>
        <v>INSPEÇÃO</v>
      </c>
    </row>
    <row r="3684" spans="1:30" x14ac:dyDescent="0.3">
      <c r="A3684" t="s">
        <v>2278</v>
      </c>
      <c r="B3684" t="s">
        <v>4664</v>
      </c>
      <c r="C3684" t="s">
        <v>6175</v>
      </c>
      <c r="D3684" t="s">
        <v>3310</v>
      </c>
      <c r="E3684" t="s">
        <v>3311</v>
      </c>
      <c r="F3684" t="s">
        <v>2281</v>
      </c>
      <c r="G3684" t="s">
        <v>1135</v>
      </c>
      <c r="H3684" t="s">
        <v>2275</v>
      </c>
      <c r="I3684" t="s">
        <v>1497</v>
      </c>
      <c r="J3684" t="s">
        <v>169</v>
      </c>
      <c r="K3684" t="s">
        <v>170</v>
      </c>
      <c r="L3684" t="s">
        <v>124</v>
      </c>
      <c r="M3684" t="s">
        <v>38</v>
      </c>
      <c r="N3684" t="s">
        <v>39</v>
      </c>
      <c r="O3684" s="23">
        <v>331</v>
      </c>
      <c r="P3684" s="9">
        <v>9.52</v>
      </c>
      <c r="Q3684" t="s">
        <v>40</v>
      </c>
      <c r="R3684">
        <v>48873</v>
      </c>
      <c r="S3684" s="9">
        <v>34.76</v>
      </c>
      <c r="T3684" s="26">
        <v>4.49</v>
      </c>
      <c r="U3684" s="8">
        <v>156.07</v>
      </c>
      <c r="V3684" t="s">
        <v>41</v>
      </c>
      <c r="W3684" t="s">
        <v>2276</v>
      </c>
      <c r="X3684" t="s">
        <v>42</v>
      </c>
      <c r="Y3684" t="s">
        <v>2277</v>
      </c>
      <c r="AA3684" s="1">
        <f t="shared" si="439"/>
        <v>46005</v>
      </c>
      <c r="AB3684" s="2">
        <f t="shared" si="440"/>
        <v>12</v>
      </c>
      <c r="AC3684" s="2">
        <f t="shared" si="441"/>
        <v>2025</v>
      </c>
      <c r="AD3684" s="2" t="str">
        <f>IFERROR(VLOOKUP(A3684,'Aux Área'!$A$4:$B$123,2,0),"-")</f>
        <v>INSPEÇÃO</v>
      </c>
    </row>
    <row r="3685" spans="1:30" x14ac:dyDescent="0.3">
      <c r="A3685" t="s">
        <v>2643</v>
      </c>
      <c r="B3685" t="s">
        <v>2307</v>
      </c>
      <c r="C3685" t="s">
        <v>6176</v>
      </c>
      <c r="D3685" t="s">
        <v>3788</v>
      </c>
      <c r="E3685" t="s">
        <v>3789</v>
      </c>
      <c r="F3685" t="s">
        <v>2646</v>
      </c>
      <c r="G3685" t="s">
        <v>1300</v>
      </c>
      <c r="H3685" t="s">
        <v>1301</v>
      </c>
      <c r="I3685" t="s">
        <v>37</v>
      </c>
      <c r="J3685" t="s">
        <v>122</v>
      </c>
      <c r="K3685" t="s">
        <v>123</v>
      </c>
      <c r="L3685" t="s">
        <v>124</v>
      </c>
      <c r="M3685" t="s">
        <v>38</v>
      </c>
      <c r="N3685" t="s">
        <v>39</v>
      </c>
      <c r="O3685" s="23">
        <v>320</v>
      </c>
      <c r="P3685" s="9">
        <v>9.3699999999999992</v>
      </c>
      <c r="Q3685" t="s">
        <v>40</v>
      </c>
      <c r="R3685">
        <v>43449</v>
      </c>
      <c r="S3685" s="9">
        <v>34.14</v>
      </c>
      <c r="T3685" s="26">
        <v>4.79</v>
      </c>
      <c r="U3685" s="8">
        <v>163.53</v>
      </c>
      <c r="V3685" t="s">
        <v>112</v>
      </c>
      <c r="W3685" t="s">
        <v>2276</v>
      </c>
      <c r="X3685" t="s">
        <v>42</v>
      </c>
      <c r="Y3685" t="s">
        <v>2277</v>
      </c>
      <c r="AA3685" s="1">
        <f t="shared" si="439"/>
        <v>46005</v>
      </c>
      <c r="AB3685" s="2">
        <f t="shared" si="440"/>
        <v>12</v>
      </c>
      <c r="AC3685" s="2">
        <f t="shared" si="441"/>
        <v>2025</v>
      </c>
      <c r="AD3685" s="2" t="str">
        <f>IFERROR(VLOOKUP(A3685,'Aux Área'!$A$4:$B$123,2,0),"-")</f>
        <v>INSPEÇÃO</v>
      </c>
    </row>
    <row r="3686" spans="1:30" x14ac:dyDescent="0.3">
      <c r="A3686" t="s">
        <v>2347</v>
      </c>
      <c r="B3686" t="s">
        <v>2348</v>
      </c>
      <c r="C3686" t="s">
        <v>6177</v>
      </c>
      <c r="D3686" t="s">
        <v>4085</v>
      </c>
      <c r="E3686" t="s">
        <v>4086</v>
      </c>
      <c r="F3686" t="s">
        <v>2350</v>
      </c>
      <c r="G3686" t="s">
        <v>659</v>
      </c>
      <c r="H3686" t="s">
        <v>1996</v>
      </c>
      <c r="I3686" t="s">
        <v>1997</v>
      </c>
      <c r="J3686" t="s">
        <v>108</v>
      </c>
      <c r="K3686" t="s">
        <v>109</v>
      </c>
      <c r="L3686" t="s">
        <v>110</v>
      </c>
      <c r="M3686" t="s">
        <v>38</v>
      </c>
      <c r="N3686" t="s">
        <v>668</v>
      </c>
      <c r="O3686" s="23">
        <v>452</v>
      </c>
      <c r="P3686" s="9">
        <v>6.7</v>
      </c>
      <c r="Q3686" t="s">
        <v>40</v>
      </c>
      <c r="R3686">
        <v>12584</v>
      </c>
      <c r="S3686" s="9">
        <v>67.42</v>
      </c>
      <c r="T3686" s="26">
        <v>6.19</v>
      </c>
      <c r="U3686" s="8">
        <v>417.33</v>
      </c>
      <c r="V3686" t="s">
        <v>6178</v>
      </c>
      <c r="W3686" t="s">
        <v>1985</v>
      </c>
      <c r="X3686" t="s">
        <v>42</v>
      </c>
      <c r="Y3686" t="s">
        <v>1986</v>
      </c>
      <c r="AA3686" s="1">
        <f t="shared" si="439"/>
        <v>46005</v>
      </c>
      <c r="AB3686" s="2">
        <f t="shared" si="440"/>
        <v>12</v>
      </c>
      <c r="AC3686" s="2">
        <f t="shared" si="441"/>
        <v>2025</v>
      </c>
      <c r="AD3686" s="2" t="str">
        <f>IFERROR(VLOOKUP(A3686,'Aux Área'!$A$4:$B$123,2,0),"-")</f>
        <v>PESADOS</v>
      </c>
    </row>
    <row r="3687" spans="1:30" x14ac:dyDescent="0.3">
      <c r="A3687" t="s">
        <v>2347</v>
      </c>
      <c r="C3687" t="s">
        <v>6177</v>
      </c>
      <c r="F3687" t="s">
        <v>2350</v>
      </c>
      <c r="K3687" t="s">
        <v>109</v>
      </c>
      <c r="N3687" t="s">
        <v>15690</v>
      </c>
      <c r="O3687" t="s">
        <v>15244</v>
      </c>
      <c r="P3687" s="9" t="s">
        <v>15244</v>
      </c>
      <c r="Q3687" t="s">
        <v>40</v>
      </c>
      <c r="R3687" t="s">
        <v>15244</v>
      </c>
      <c r="S3687">
        <v>3.01</v>
      </c>
      <c r="U3687" s="8">
        <v>12.68</v>
      </c>
      <c r="X3687" t="s">
        <v>42</v>
      </c>
      <c r="Y3687" t="s">
        <v>1986</v>
      </c>
      <c r="AA3687" s="1">
        <f>IFERROR(DATEVALUE(C3687),"-")</f>
        <v>46005</v>
      </c>
      <c r="AB3687" s="2">
        <f>IFERROR(MONTH(AA3687),"-")</f>
        <v>12</v>
      </c>
      <c r="AC3687" s="2">
        <f>IFERROR(YEAR(AA3687),"-")</f>
        <v>2025</v>
      </c>
      <c r="AD3687" s="2" t="str">
        <f>IFERROR(VLOOKUP(A3687,'Aux Área'!$A$4:$B$123,2,0),"-")</f>
        <v>PESADOS</v>
      </c>
    </row>
    <row r="3688" spans="1:30" x14ac:dyDescent="0.3">
      <c r="A3688" t="s">
        <v>2282</v>
      </c>
      <c r="B3688" t="s">
        <v>4679</v>
      </c>
      <c r="C3688" t="s">
        <v>6179</v>
      </c>
      <c r="D3688" t="s">
        <v>3162</v>
      </c>
      <c r="E3688" t="s">
        <v>3163</v>
      </c>
      <c r="F3688" t="s">
        <v>2285</v>
      </c>
      <c r="G3688" t="s">
        <v>1135</v>
      </c>
      <c r="H3688" t="s">
        <v>2275</v>
      </c>
      <c r="I3688" t="s">
        <v>1497</v>
      </c>
      <c r="J3688" t="s">
        <v>165</v>
      </c>
      <c r="K3688" t="s">
        <v>166</v>
      </c>
      <c r="L3688" t="s">
        <v>167</v>
      </c>
      <c r="M3688" t="s">
        <v>38</v>
      </c>
      <c r="N3688" t="s">
        <v>39</v>
      </c>
      <c r="O3688" s="23">
        <v>209</v>
      </c>
      <c r="P3688" s="9">
        <v>6.33</v>
      </c>
      <c r="Q3688" t="s">
        <v>40</v>
      </c>
      <c r="R3688">
        <v>41772</v>
      </c>
      <c r="S3688" s="9">
        <v>33</v>
      </c>
      <c r="T3688" s="26">
        <v>4.5599999999999996</v>
      </c>
      <c r="U3688" s="8">
        <v>150.47999999999999</v>
      </c>
      <c r="V3688" t="s">
        <v>41</v>
      </c>
      <c r="W3688" t="s">
        <v>2276</v>
      </c>
      <c r="X3688" t="s">
        <v>42</v>
      </c>
      <c r="Y3688" t="s">
        <v>2277</v>
      </c>
      <c r="AA3688" s="1">
        <f>DATEVALUE(C3688)</f>
        <v>46005</v>
      </c>
      <c r="AB3688" s="2">
        <f>MONTH(AA3688)</f>
        <v>12</v>
      </c>
      <c r="AC3688" s="2">
        <f>YEAR(AA3688)</f>
        <v>2025</v>
      </c>
      <c r="AD3688" s="2" t="str">
        <f>IFERROR(VLOOKUP(A3688,'Aux Área'!$A$4:$B$123,2,0),"-")</f>
        <v>INSPEÇÃO</v>
      </c>
    </row>
    <row r="3689" spans="1:30" x14ac:dyDescent="0.3">
      <c r="A3689" t="s">
        <v>2286</v>
      </c>
      <c r="B3689" t="s">
        <v>2287</v>
      </c>
      <c r="C3689" t="s">
        <v>6180</v>
      </c>
      <c r="D3689" t="s">
        <v>4898</v>
      </c>
      <c r="E3689" t="s">
        <v>4899</v>
      </c>
      <c r="F3689" t="s">
        <v>2289</v>
      </c>
      <c r="G3689" t="s">
        <v>1495</v>
      </c>
      <c r="H3689" t="s">
        <v>2020</v>
      </c>
      <c r="I3689" t="s">
        <v>2021</v>
      </c>
      <c r="J3689" t="s">
        <v>89</v>
      </c>
      <c r="K3689" t="s">
        <v>90</v>
      </c>
      <c r="L3689" t="s">
        <v>91</v>
      </c>
      <c r="M3689" t="s">
        <v>38</v>
      </c>
      <c r="N3689" t="s">
        <v>668</v>
      </c>
      <c r="O3689" s="10">
        <v>1567</v>
      </c>
      <c r="P3689" s="24">
        <v>2.33</v>
      </c>
      <c r="Q3689" t="s">
        <v>40</v>
      </c>
      <c r="R3689" s="2">
        <v>8508</v>
      </c>
      <c r="S3689" s="9">
        <v>671.32</v>
      </c>
      <c r="T3689" s="26">
        <v>5.95</v>
      </c>
      <c r="U3689" s="8">
        <v>3994.35</v>
      </c>
      <c r="V3689" t="s">
        <v>6181</v>
      </c>
      <c r="W3689" t="s">
        <v>1985</v>
      </c>
      <c r="X3689" t="s">
        <v>42</v>
      </c>
      <c r="Y3689" t="s">
        <v>1986</v>
      </c>
      <c r="AA3689" s="1">
        <f>DATEVALUE(C3689)</f>
        <v>46005</v>
      </c>
      <c r="AB3689" s="2">
        <f>MONTH(AA3689)</f>
        <v>12</v>
      </c>
      <c r="AC3689" s="2">
        <f>YEAR(AA3689)</f>
        <v>2025</v>
      </c>
      <c r="AD3689" s="2" t="str">
        <f>IFERROR(VLOOKUP(A3689,'Aux Área'!$A$4:$B$123,2,0),"-")</f>
        <v>PESADOS</v>
      </c>
    </row>
    <row r="3690" spans="1:30" x14ac:dyDescent="0.3">
      <c r="A3690" t="s">
        <v>2286</v>
      </c>
      <c r="C3690" t="s">
        <v>15658</v>
      </c>
      <c r="F3690" t="s">
        <v>2289</v>
      </c>
      <c r="K3690" t="s">
        <v>90</v>
      </c>
      <c r="N3690" t="s">
        <v>15690</v>
      </c>
      <c r="O3690" t="s">
        <v>15244</v>
      </c>
      <c r="P3690" s="9" t="s">
        <v>15244</v>
      </c>
      <c r="Q3690" t="s">
        <v>40</v>
      </c>
      <c r="R3690" t="s">
        <v>15244</v>
      </c>
      <c r="S3690">
        <v>80</v>
      </c>
      <c r="U3690" s="8">
        <v>279.2</v>
      </c>
      <c r="X3690" t="s">
        <v>42</v>
      </c>
      <c r="Y3690" t="s">
        <v>1986</v>
      </c>
      <c r="AA3690" s="1">
        <f>IFERROR(DATEVALUE(C3690),"-")</f>
        <v>46005</v>
      </c>
      <c r="AB3690" s="2">
        <f>IFERROR(MONTH(AA3690),"-")</f>
        <v>12</v>
      </c>
      <c r="AC3690" s="2">
        <f>IFERROR(YEAR(AA3690),"-")</f>
        <v>2025</v>
      </c>
      <c r="AD3690" s="2" t="str">
        <f>IFERROR(VLOOKUP(A3690,'Aux Área'!$A$4:$B$123,2,0),"-")</f>
        <v>PESADOS</v>
      </c>
    </row>
    <row r="3691" spans="1:30" x14ac:dyDescent="0.3">
      <c r="A3691" t="s">
        <v>2472</v>
      </c>
      <c r="B3691" t="s">
        <v>2473</v>
      </c>
      <c r="C3691" t="s">
        <v>6182</v>
      </c>
      <c r="D3691" t="s">
        <v>3068</v>
      </c>
      <c r="E3691" t="s">
        <v>3069</v>
      </c>
      <c r="F3691" t="s">
        <v>2475</v>
      </c>
      <c r="G3691" t="s">
        <v>659</v>
      </c>
      <c r="H3691" t="s">
        <v>2215</v>
      </c>
      <c r="I3691" t="s">
        <v>667</v>
      </c>
      <c r="J3691" t="s">
        <v>215</v>
      </c>
      <c r="K3691" t="s">
        <v>216</v>
      </c>
      <c r="L3691" t="s">
        <v>217</v>
      </c>
      <c r="M3691" t="s">
        <v>38</v>
      </c>
      <c r="N3691" t="s">
        <v>668</v>
      </c>
      <c r="O3691" s="23">
        <v>255</v>
      </c>
      <c r="P3691" s="9">
        <v>4.4000000000000004</v>
      </c>
      <c r="Q3691" t="s">
        <v>40</v>
      </c>
      <c r="R3691">
        <v>4887</v>
      </c>
      <c r="S3691" s="9">
        <v>57.95</v>
      </c>
      <c r="T3691" s="26">
        <v>6.1909999999999998</v>
      </c>
      <c r="U3691" s="8">
        <v>358.76</v>
      </c>
      <c r="V3691" t="s">
        <v>41</v>
      </c>
      <c r="W3691" t="s">
        <v>2007</v>
      </c>
      <c r="X3691" t="s">
        <v>42</v>
      </c>
      <c r="Y3691" t="s">
        <v>1740</v>
      </c>
      <c r="AA3691" s="1">
        <f>DATEVALUE(C3691)</f>
        <v>46005</v>
      </c>
      <c r="AB3691" s="2">
        <f>MONTH(AA3691)</f>
        <v>12</v>
      </c>
      <c r="AC3691" s="2">
        <f>YEAR(AA3691)</f>
        <v>2025</v>
      </c>
      <c r="AD3691" s="2" t="str">
        <f>IFERROR(VLOOKUP(A3691,'Aux Área'!$A$4:$B$123,2,0),"-")</f>
        <v>APH</v>
      </c>
    </row>
    <row r="3692" spans="1:30" x14ac:dyDescent="0.3">
      <c r="A3692" t="s">
        <v>68</v>
      </c>
      <c r="B3692" t="s">
        <v>296</v>
      </c>
      <c r="C3692" t="s">
        <v>6183</v>
      </c>
      <c r="D3692" t="s">
        <v>3246</v>
      </c>
      <c r="E3692" t="s">
        <v>3247</v>
      </c>
      <c r="F3692" t="s">
        <v>69</v>
      </c>
      <c r="G3692" t="s">
        <v>1503</v>
      </c>
      <c r="H3692" t="s">
        <v>36</v>
      </c>
      <c r="I3692" t="s">
        <v>37</v>
      </c>
      <c r="J3692" t="s">
        <v>122</v>
      </c>
      <c r="K3692" t="s">
        <v>123</v>
      </c>
      <c r="L3692" t="s">
        <v>124</v>
      </c>
      <c r="M3692" t="s">
        <v>38</v>
      </c>
      <c r="N3692" t="s">
        <v>39</v>
      </c>
      <c r="O3692" s="23">
        <v>248</v>
      </c>
      <c r="P3692" s="9">
        <v>10.32</v>
      </c>
      <c r="Q3692" t="s">
        <v>40</v>
      </c>
      <c r="R3692">
        <v>14747</v>
      </c>
      <c r="S3692" s="9">
        <v>24.02</v>
      </c>
      <c r="T3692" s="26">
        <v>4.79</v>
      </c>
      <c r="U3692" s="8">
        <v>115.06</v>
      </c>
      <c r="V3692" t="s">
        <v>112</v>
      </c>
      <c r="W3692" t="s">
        <v>2007</v>
      </c>
      <c r="X3692" t="s">
        <v>42</v>
      </c>
      <c r="Y3692" t="s">
        <v>1740</v>
      </c>
      <c r="AA3692" s="1">
        <f>DATEVALUE(C3692)</f>
        <v>46005</v>
      </c>
      <c r="AB3692" s="2">
        <f>MONTH(AA3692)</f>
        <v>12</v>
      </c>
      <c r="AC3692" s="2">
        <f>YEAR(AA3692)</f>
        <v>2025</v>
      </c>
      <c r="AD3692" s="2" t="str">
        <f>IFERROR(VLOOKUP(A3692,'Aux Área'!$A$4:$B$123,2,0),"-")</f>
        <v>OPERAÇÃO</v>
      </c>
    </row>
    <row r="3693" spans="1:30" x14ac:dyDescent="0.3">
      <c r="A3693" t="s">
        <v>2461</v>
      </c>
      <c r="B3693" t="s">
        <v>5008</v>
      </c>
      <c r="C3693" t="s">
        <v>6184</v>
      </c>
      <c r="D3693" t="s">
        <v>3135</v>
      </c>
      <c r="E3693" t="s">
        <v>3136</v>
      </c>
      <c r="F3693" t="s">
        <v>3574</v>
      </c>
      <c r="G3693" t="s">
        <v>1135</v>
      </c>
      <c r="H3693" t="s">
        <v>2275</v>
      </c>
      <c r="I3693" t="s">
        <v>1497</v>
      </c>
      <c r="J3693" t="s">
        <v>188</v>
      </c>
      <c r="K3693" t="s">
        <v>189</v>
      </c>
      <c r="L3693" t="s">
        <v>190</v>
      </c>
      <c r="M3693" t="s">
        <v>38</v>
      </c>
      <c r="N3693" t="s">
        <v>39</v>
      </c>
      <c r="O3693" s="23">
        <v>458</v>
      </c>
      <c r="P3693" s="9">
        <v>11.65</v>
      </c>
      <c r="Q3693" t="s">
        <v>40</v>
      </c>
      <c r="R3693">
        <v>30385</v>
      </c>
      <c r="S3693" s="9">
        <v>39.299999999999997</v>
      </c>
      <c r="T3693" s="26">
        <v>4.6900000000000004</v>
      </c>
      <c r="U3693" s="8">
        <v>184.32</v>
      </c>
      <c r="V3693" t="s">
        <v>41</v>
      </c>
      <c r="W3693" t="s">
        <v>2276</v>
      </c>
      <c r="X3693" t="s">
        <v>42</v>
      </c>
      <c r="Y3693" t="s">
        <v>2277</v>
      </c>
      <c r="AA3693" s="1">
        <f>DATEVALUE(C3693)</f>
        <v>46005</v>
      </c>
      <c r="AB3693" s="2">
        <f>MONTH(AA3693)</f>
        <v>12</v>
      </c>
      <c r="AC3693" s="2">
        <f>YEAR(AA3693)</f>
        <v>2025</v>
      </c>
      <c r="AD3693" s="2" t="str">
        <f>IFERROR(VLOOKUP(A3693,'Aux Área'!$A$4:$B$123,2,0),"-")</f>
        <v>INSPEÇÃO</v>
      </c>
    </row>
    <row r="3694" spans="1:30" x14ac:dyDescent="0.3">
      <c r="A3694" t="s">
        <v>1992</v>
      </c>
      <c r="B3694" t="s">
        <v>1993</v>
      </c>
      <c r="C3694" t="s">
        <v>6185</v>
      </c>
      <c r="D3694" t="s">
        <v>3489</v>
      </c>
      <c r="E3694" t="s">
        <v>3490</v>
      </c>
      <c r="F3694" t="s">
        <v>1995</v>
      </c>
      <c r="G3694" t="s">
        <v>659</v>
      </c>
      <c r="H3694" t="s">
        <v>1996</v>
      </c>
      <c r="I3694" t="s">
        <v>1997</v>
      </c>
      <c r="J3694" t="s">
        <v>409</v>
      </c>
      <c r="K3694" t="s">
        <v>410</v>
      </c>
      <c r="L3694" t="s">
        <v>141</v>
      </c>
      <c r="M3694" t="s">
        <v>38</v>
      </c>
      <c r="N3694" t="s">
        <v>668</v>
      </c>
      <c r="O3694" s="23">
        <v>548</v>
      </c>
      <c r="P3694" s="9">
        <v>5.04</v>
      </c>
      <c r="Q3694" t="s">
        <v>40</v>
      </c>
      <c r="R3694">
        <v>9636</v>
      </c>
      <c r="S3694" s="9">
        <v>108.74</v>
      </c>
      <c r="T3694" s="26">
        <v>6.09</v>
      </c>
      <c r="U3694" s="8">
        <v>662.24</v>
      </c>
      <c r="V3694" t="s">
        <v>6186</v>
      </c>
      <c r="W3694" t="s">
        <v>1985</v>
      </c>
      <c r="X3694" t="s">
        <v>42</v>
      </c>
      <c r="Y3694" t="s">
        <v>1986</v>
      </c>
      <c r="AA3694" s="1">
        <f>DATEVALUE(C3694)</f>
        <v>46005</v>
      </c>
      <c r="AB3694" s="2">
        <f>MONTH(AA3694)</f>
        <v>12</v>
      </c>
      <c r="AC3694" s="2">
        <f>YEAR(AA3694)</f>
        <v>2025</v>
      </c>
      <c r="AD3694" s="2" t="str">
        <f>IFERROR(VLOOKUP(A3694,'Aux Área'!$A$4:$B$123,2,0),"-")</f>
        <v>PESADOS</v>
      </c>
    </row>
    <row r="3695" spans="1:30" x14ac:dyDescent="0.3">
      <c r="A3695" t="s">
        <v>1992</v>
      </c>
      <c r="C3695" t="s">
        <v>15651</v>
      </c>
      <c r="F3695" t="s">
        <v>1995</v>
      </c>
      <c r="K3695" t="s">
        <v>410</v>
      </c>
      <c r="N3695" t="s">
        <v>15690</v>
      </c>
      <c r="O3695" t="s">
        <v>15244</v>
      </c>
      <c r="P3695" s="9" t="s">
        <v>15244</v>
      </c>
      <c r="Q3695" t="s">
        <v>40</v>
      </c>
      <c r="R3695" t="s">
        <v>15244</v>
      </c>
      <c r="S3695">
        <v>7.72</v>
      </c>
      <c r="U3695" s="8">
        <v>26.97</v>
      </c>
      <c r="X3695" t="s">
        <v>42</v>
      </c>
      <c r="Y3695" t="s">
        <v>1986</v>
      </c>
      <c r="AA3695" s="1">
        <f>IFERROR(DATEVALUE(C3695),"-")</f>
        <v>46005</v>
      </c>
      <c r="AB3695" s="2">
        <f>IFERROR(MONTH(AA3695),"-")</f>
        <v>12</v>
      </c>
      <c r="AC3695" s="2">
        <f>IFERROR(YEAR(AA3695),"-")</f>
        <v>2025</v>
      </c>
      <c r="AD3695" s="2" t="str">
        <f>IFERROR(VLOOKUP(A3695,'Aux Área'!$A$4:$B$123,2,0),"-")</f>
        <v>PESADOS</v>
      </c>
    </row>
    <row r="3696" spans="1:30" x14ac:dyDescent="0.3">
      <c r="A3696" t="s">
        <v>2638</v>
      </c>
      <c r="B3696" t="s">
        <v>4593</v>
      </c>
      <c r="C3696" t="s">
        <v>6187</v>
      </c>
      <c r="D3696" t="s">
        <v>3419</v>
      </c>
      <c r="E3696" t="s">
        <v>3420</v>
      </c>
      <c r="F3696" t="s">
        <v>2641</v>
      </c>
      <c r="G3696" t="s">
        <v>1135</v>
      </c>
      <c r="H3696" t="s">
        <v>2275</v>
      </c>
      <c r="I3696" t="s">
        <v>1497</v>
      </c>
      <c r="J3696" t="s">
        <v>275</v>
      </c>
      <c r="K3696" t="s">
        <v>276</v>
      </c>
      <c r="L3696" t="s">
        <v>124</v>
      </c>
      <c r="M3696" t="s">
        <v>38</v>
      </c>
      <c r="N3696" t="s">
        <v>39</v>
      </c>
      <c r="O3696" s="23">
        <v>498</v>
      </c>
      <c r="P3696" s="9">
        <v>10.74</v>
      </c>
      <c r="Q3696" t="s">
        <v>40</v>
      </c>
      <c r="R3696">
        <v>39730</v>
      </c>
      <c r="S3696" s="9">
        <v>46.38</v>
      </c>
      <c r="T3696" s="26">
        <v>4.49</v>
      </c>
      <c r="U3696" s="8">
        <v>208.25</v>
      </c>
      <c r="V3696" t="s">
        <v>6188</v>
      </c>
      <c r="W3696" t="s">
        <v>2276</v>
      </c>
      <c r="X3696" t="s">
        <v>42</v>
      </c>
      <c r="Y3696" t="s">
        <v>2277</v>
      </c>
      <c r="AA3696" s="1">
        <f t="shared" ref="AA3696:AA3701" si="442">DATEVALUE(C3696)</f>
        <v>46005</v>
      </c>
      <c r="AB3696" s="2">
        <f t="shared" ref="AB3696:AB3701" si="443">MONTH(AA3696)</f>
        <v>12</v>
      </c>
      <c r="AC3696" s="2">
        <f t="shared" ref="AC3696:AC3701" si="444">YEAR(AA3696)</f>
        <v>2025</v>
      </c>
      <c r="AD3696" s="2" t="str">
        <f>IFERROR(VLOOKUP(A3696,'Aux Área'!$A$4:$B$123,2,0),"-")</f>
        <v>INSPEÇÃO</v>
      </c>
    </row>
    <row r="3697" spans="1:30" x14ac:dyDescent="0.3">
      <c r="A3697" t="s">
        <v>2318</v>
      </c>
      <c r="B3697" t="s">
        <v>2733</v>
      </c>
      <c r="C3697" t="s">
        <v>6189</v>
      </c>
      <c r="D3697" t="s">
        <v>3205</v>
      </c>
      <c r="E3697" t="s">
        <v>3206</v>
      </c>
      <c r="F3697" t="s">
        <v>4203</v>
      </c>
      <c r="G3697" t="s">
        <v>1135</v>
      </c>
      <c r="H3697" t="s">
        <v>2185</v>
      </c>
      <c r="I3697" t="s">
        <v>2186</v>
      </c>
      <c r="J3697" t="s">
        <v>175</v>
      </c>
      <c r="K3697" t="s">
        <v>176</v>
      </c>
      <c r="L3697" t="s">
        <v>177</v>
      </c>
      <c r="M3697" t="s">
        <v>38</v>
      </c>
      <c r="N3697" t="s">
        <v>668</v>
      </c>
      <c r="O3697" s="23">
        <v>762</v>
      </c>
      <c r="P3697" s="9">
        <v>14.15</v>
      </c>
      <c r="Q3697" t="s">
        <v>40</v>
      </c>
      <c r="R3697">
        <v>40594</v>
      </c>
      <c r="S3697" s="9">
        <v>53.87</v>
      </c>
      <c r="T3697" s="26">
        <v>6.1909999999999998</v>
      </c>
      <c r="U3697" s="8">
        <v>333.49</v>
      </c>
      <c r="V3697" t="s">
        <v>112</v>
      </c>
      <c r="W3697" t="s">
        <v>2007</v>
      </c>
      <c r="X3697" t="s">
        <v>42</v>
      </c>
      <c r="Y3697" t="s">
        <v>2188</v>
      </c>
      <c r="AA3697" s="1">
        <f t="shared" si="442"/>
        <v>46005</v>
      </c>
      <c r="AB3697" s="2">
        <f t="shared" si="443"/>
        <v>12</v>
      </c>
      <c r="AC3697" s="2">
        <f t="shared" si="444"/>
        <v>2025</v>
      </c>
      <c r="AD3697" s="2" t="str">
        <f>IFERROR(VLOOKUP(A3697,'Aux Área'!$A$4:$B$123,2,0),"-")</f>
        <v>INSPEÇÃO</v>
      </c>
    </row>
    <row r="3698" spans="1:30" x14ac:dyDescent="0.3">
      <c r="A3698" t="s">
        <v>2181</v>
      </c>
      <c r="B3698" t="s">
        <v>4595</v>
      </c>
      <c r="C3698" t="s">
        <v>6190</v>
      </c>
      <c r="D3698" t="s">
        <v>3107</v>
      </c>
      <c r="E3698" t="s">
        <v>3108</v>
      </c>
      <c r="F3698" t="s">
        <v>2184</v>
      </c>
      <c r="G3698" t="s">
        <v>1135</v>
      </c>
      <c r="H3698" t="s">
        <v>2185</v>
      </c>
      <c r="I3698" t="s">
        <v>2186</v>
      </c>
      <c r="J3698" t="s">
        <v>108</v>
      </c>
      <c r="K3698" t="s">
        <v>109</v>
      </c>
      <c r="L3698" t="s">
        <v>110</v>
      </c>
      <c r="M3698" t="s">
        <v>38</v>
      </c>
      <c r="N3698" t="s">
        <v>668</v>
      </c>
      <c r="O3698" s="23">
        <v>857</v>
      </c>
      <c r="P3698" s="9">
        <v>13.78</v>
      </c>
      <c r="Q3698" t="s">
        <v>40</v>
      </c>
      <c r="R3698">
        <v>47006</v>
      </c>
      <c r="S3698" s="9">
        <v>62.21</v>
      </c>
      <c r="T3698" s="26">
        <v>6.19</v>
      </c>
      <c r="U3698" s="8">
        <v>385.08</v>
      </c>
      <c r="V3698" t="s">
        <v>6191</v>
      </c>
      <c r="W3698" t="s">
        <v>2007</v>
      </c>
      <c r="X3698" t="s">
        <v>42</v>
      </c>
      <c r="Y3698" t="s">
        <v>2188</v>
      </c>
      <c r="AA3698" s="1">
        <f t="shared" si="442"/>
        <v>46005</v>
      </c>
      <c r="AB3698" s="2">
        <f t="shared" si="443"/>
        <v>12</v>
      </c>
      <c r="AC3698" s="2">
        <f t="shared" si="444"/>
        <v>2025</v>
      </c>
      <c r="AD3698" s="2" t="str">
        <f>IFERROR(VLOOKUP(A3698,'Aux Área'!$A$4:$B$123,2,0),"-")</f>
        <v>INSPEÇÃO</v>
      </c>
    </row>
    <row r="3699" spans="1:30" x14ac:dyDescent="0.3">
      <c r="A3699" t="s">
        <v>3092</v>
      </c>
      <c r="B3699" t="s">
        <v>4774</v>
      </c>
      <c r="C3699" t="s">
        <v>6192</v>
      </c>
      <c r="D3699" t="s">
        <v>3410</v>
      </c>
      <c r="E3699" t="s">
        <v>3411</v>
      </c>
      <c r="F3699" t="s">
        <v>3594</v>
      </c>
      <c r="G3699" t="s">
        <v>1135</v>
      </c>
      <c r="H3699" t="s">
        <v>2275</v>
      </c>
      <c r="I3699" t="s">
        <v>1497</v>
      </c>
      <c r="J3699" t="s">
        <v>231</v>
      </c>
      <c r="K3699" t="s">
        <v>232</v>
      </c>
      <c r="L3699" t="s">
        <v>217</v>
      </c>
      <c r="M3699" t="s">
        <v>38</v>
      </c>
      <c r="N3699" t="s">
        <v>39</v>
      </c>
      <c r="O3699" s="23">
        <v>432</v>
      </c>
      <c r="P3699" s="9">
        <v>9.1</v>
      </c>
      <c r="Q3699" t="s">
        <v>40</v>
      </c>
      <c r="R3699">
        <v>28245</v>
      </c>
      <c r="S3699" s="9">
        <v>47.46</v>
      </c>
      <c r="T3699" s="26">
        <v>4.5199999999999996</v>
      </c>
      <c r="U3699" s="8">
        <v>214.53</v>
      </c>
      <c r="V3699" t="s">
        <v>6193</v>
      </c>
      <c r="W3699" t="s">
        <v>2276</v>
      </c>
      <c r="X3699" t="s">
        <v>42</v>
      </c>
      <c r="Y3699" t="s">
        <v>2277</v>
      </c>
      <c r="AA3699" s="1">
        <f t="shared" si="442"/>
        <v>46005</v>
      </c>
      <c r="AB3699" s="2">
        <f t="shared" si="443"/>
        <v>12</v>
      </c>
      <c r="AC3699" s="2">
        <f t="shared" si="444"/>
        <v>2025</v>
      </c>
      <c r="AD3699" s="2" t="str">
        <f>IFERROR(VLOOKUP(A3699,'Aux Área'!$A$4:$B$123,2,0),"-")</f>
        <v>INSPEÇÃO</v>
      </c>
    </row>
    <row r="3700" spans="1:30" x14ac:dyDescent="0.3">
      <c r="A3700" t="s">
        <v>2278</v>
      </c>
      <c r="B3700" t="s">
        <v>4664</v>
      </c>
      <c r="C3700" t="s">
        <v>6194</v>
      </c>
      <c r="D3700" t="s">
        <v>3205</v>
      </c>
      <c r="E3700" t="s">
        <v>3206</v>
      </c>
      <c r="F3700" t="s">
        <v>2281</v>
      </c>
      <c r="G3700" t="s">
        <v>1135</v>
      </c>
      <c r="H3700" t="s">
        <v>2275</v>
      </c>
      <c r="I3700" t="s">
        <v>1497</v>
      </c>
      <c r="J3700" t="s">
        <v>165</v>
      </c>
      <c r="K3700" t="s">
        <v>166</v>
      </c>
      <c r="L3700" t="s">
        <v>167</v>
      </c>
      <c r="M3700" t="s">
        <v>38</v>
      </c>
      <c r="N3700" t="s">
        <v>39</v>
      </c>
      <c r="O3700" s="23">
        <v>327</v>
      </c>
      <c r="P3700" s="9">
        <v>8.77</v>
      </c>
      <c r="Q3700" t="s">
        <v>40</v>
      </c>
      <c r="R3700">
        <v>49200</v>
      </c>
      <c r="S3700" s="9">
        <v>37.29</v>
      </c>
      <c r="T3700" s="26">
        <v>4.5590000000000002</v>
      </c>
      <c r="U3700" s="8">
        <v>170.01</v>
      </c>
      <c r="V3700" t="s">
        <v>41</v>
      </c>
      <c r="W3700" t="s">
        <v>2276</v>
      </c>
      <c r="X3700" t="s">
        <v>42</v>
      </c>
      <c r="Y3700" t="s">
        <v>2277</v>
      </c>
      <c r="AA3700" s="1">
        <f t="shared" si="442"/>
        <v>46005</v>
      </c>
      <c r="AB3700" s="2">
        <f t="shared" si="443"/>
        <v>12</v>
      </c>
      <c r="AC3700" s="2">
        <f t="shared" si="444"/>
        <v>2025</v>
      </c>
      <c r="AD3700" s="2" t="str">
        <f>IFERROR(VLOOKUP(A3700,'Aux Área'!$A$4:$B$123,2,0),"-")</f>
        <v>INSPEÇÃO</v>
      </c>
    </row>
    <row r="3701" spans="1:30" x14ac:dyDescent="0.3">
      <c r="A3701" t="s">
        <v>1979</v>
      </c>
      <c r="B3701" t="s">
        <v>1980</v>
      </c>
      <c r="C3701" t="s">
        <v>6195</v>
      </c>
      <c r="D3701" t="s">
        <v>4474</v>
      </c>
      <c r="E3701" t="s">
        <v>4475</v>
      </c>
      <c r="F3701" t="s">
        <v>1982</v>
      </c>
      <c r="G3701" t="s">
        <v>1495</v>
      </c>
      <c r="H3701" t="s">
        <v>2020</v>
      </c>
      <c r="I3701" t="s">
        <v>2021</v>
      </c>
      <c r="J3701" t="s">
        <v>165</v>
      </c>
      <c r="K3701" t="s">
        <v>166</v>
      </c>
      <c r="L3701" t="s">
        <v>167</v>
      </c>
      <c r="M3701" t="s">
        <v>38</v>
      </c>
      <c r="N3701" t="s">
        <v>668</v>
      </c>
      <c r="O3701" s="10">
        <v>1492</v>
      </c>
      <c r="P3701" s="24">
        <v>2.17</v>
      </c>
      <c r="Q3701" t="s">
        <v>40</v>
      </c>
      <c r="R3701" s="2">
        <v>11225</v>
      </c>
      <c r="S3701" s="9">
        <v>687.5</v>
      </c>
      <c r="T3701" s="26">
        <v>6.24</v>
      </c>
      <c r="U3701" s="8">
        <v>4290.01</v>
      </c>
      <c r="V3701" t="s">
        <v>41</v>
      </c>
      <c r="W3701" t="s">
        <v>1985</v>
      </c>
      <c r="X3701" t="s">
        <v>42</v>
      </c>
      <c r="Y3701" t="s">
        <v>1986</v>
      </c>
      <c r="AA3701" s="1">
        <f t="shared" si="442"/>
        <v>46005</v>
      </c>
      <c r="AB3701" s="2">
        <f t="shared" si="443"/>
        <v>12</v>
      </c>
      <c r="AC3701" s="2">
        <f t="shared" si="444"/>
        <v>2025</v>
      </c>
      <c r="AD3701" s="2" t="str">
        <f>IFERROR(VLOOKUP(A3701,'Aux Área'!$A$4:$B$123,2,0),"-")</f>
        <v>PESADOS</v>
      </c>
    </row>
    <row r="3702" spans="1:30" x14ac:dyDescent="0.3">
      <c r="A3702" t="s">
        <v>1979</v>
      </c>
      <c r="C3702" t="s">
        <v>15687</v>
      </c>
      <c r="F3702" t="s">
        <v>1982</v>
      </c>
      <c r="K3702" t="s">
        <v>166</v>
      </c>
      <c r="N3702" t="s">
        <v>15690</v>
      </c>
      <c r="O3702" t="s">
        <v>15244</v>
      </c>
      <c r="P3702" s="9" t="s">
        <v>15244</v>
      </c>
      <c r="Q3702" t="s">
        <v>40</v>
      </c>
      <c r="R3702" t="s">
        <v>15244</v>
      </c>
      <c r="S3702">
        <v>2</v>
      </c>
      <c r="U3702" s="8">
        <v>252</v>
      </c>
      <c r="X3702" t="s">
        <v>42</v>
      </c>
      <c r="Y3702" t="s">
        <v>1986</v>
      </c>
      <c r="AA3702" s="1">
        <f>IFERROR(DATEVALUE(C3702),"-")</f>
        <v>46005</v>
      </c>
      <c r="AB3702" s="2">
        <f>IFERROR(MONTH(AA3702),"-")</f>
        <v>12</v>
      </c>
      <c r="AC3702" s="2">
        <f>IFERROR(YEAR(AA3702),"-")</f>
        <v>2025</v>
      </c>
      <c r="AD3702" s="2" t="str">
        <f>IFERROR(VLOOKUP(A3702,'Aux Área'!$A$4:$B$123,2,0),"-")</f>
        <v>PESADOS</v>
      </c>
    </row>
    <row r="3703" spans="1:30" x14ac:dyDescent="0.3">
      <c r="A3703" t="s">
        <v>2306</v>
      </c>
      <c r="B3703" t="s">
        <v>4613</v>
      </c>
      <c r="C3703" t="s">
        <v>6196</v>
      </c>
      <c r="D3703" t="s">
        <v>3428</v>
      </c>
      <c r="E3703" t="s">
        <v>3429</v>
      </c>
      <c r="F3703" t="s">
        <v>2309</v>
      </c>
      <c r="G3703" t="s">
        <v>1135</v>
      </c>
      <c r="H3703" t="s">
        <v>2275</v>
      </c>
      <c r="I3703" t="s">
        <v>1497</v>
      </c>
      <c r="J3703" t="s">
        <v>89</v>
      </c>
      <c r="K3703" t="s">
        <v>90</v>
      </c>
      <c r="L3703" t="s">
        <v>91</v>
      </c>
      <c r="M3703" t="s">
        <v>38</v>
      </c>
      <c r="N3703" t="s">
        <v>39</v>
      </c>
      <c r="O3703" s="23">
        <v>505</v>
      </c>
      <c r="P3703" s="9">
        <v>11.38</v>
      </c>
      <c r="Q3703" t="s">
        <v>40</v>
      </c>
      <c r="R3703">
        <v>42043</v>
      </c>
      <c r="S3703" s="9">
        <v>44.37</v>
      </c>
      <c r="T3703" s="26">
        <v>4.59</v>
      </c>
      <c r="U3703" s="8">
        <v>203.66</v>
      </c>
      <c r="V3703" t="s">
        <v>6197</v>
      </c>
      <c r="W3703" t="s">
        <v>2276</v>
      </c>
      <c r="X3703" t="s">
        <v>42</v>
      </c>
      <c r="Y3703" t="s">
        <v>2277</v>
      </c>
      <c r="AA3703" s="1">
        <f t="shared" ref="AA3703:AA3733" si="445">DATEVALUE(C3703)</f>
        <v>46005</v>
      </c>
      <c r="AB3703" s="2">
        <f t="shared" ref="AB3703:AB3733" si="446">MONTH(AA3703)</f>
        <v>12</v>
      </c>
      <c r="AC3703" s="2">
        <f t="shared" ref="AC3703:AC3733" si="447">YEAR(AA3703)</f>
        <v>2025</v>
      </c>
      <c r="AD3703" s="2" t="str">
        <f>IFERROR(VLOOKUP(A3703,'Aux Área'!$A$4:$B$123,2,0),"-")</f>
        <v>INSPEÇÃO</v>
      </c>
    </row>
    <row r="3704" spans="1:30" x14ac:dyDescent="0.3">
      <c r="A3704" t="s">
        <v>68</v>
      </c>
      <c r="B3704" t="s">
        <v>296</v>
      </c>
      <c r="C3704" t="s">
        <v>6198</v>
      </c>
      <c r="D3704" t="s">
        <v>3246</v>
      </c>
      <c r="E3704" t="s">
        <v>3247</v>
      </c>
      <c r="F3704" t="s">
        <v>69</v>
      </c>
      <c r="G3704" t="s">
        <v>1503</v>
      </c>
      <c r="H3704" t="s">
        <v>36</v>
      </c>
      <c r="I3704" t="s">
        <v>37</v>
      </c>
      <c r="J3704" t="s">
        <v>122</v>
      </c>
      <c r="K3704" t="s">
        <v>123</v>
      </c>
      <c r="L3704" t="s">
        <v>124</v>
      </c>
      <c r="M3704" t="s">
        <v>38</v>
      </c>
      <c r="N3704" t="s">
        <v>39</v>
      </c>
      <c r="O3704" s="23">
        <v>362</v>
      </c>
      <c r="P3704" s="9">
        <v>11.96</v>
      </c>
      <c r="Q3704" t="s">
        <v>40</v>
      </c>
      <c r="R3704">
        <v>15109</v>
      </c>
      <c r="S3704" s="9">
        <v>30.27</v>
      </c>
      <c r="T3704" s="26">
        <v>4.79</v>
      </c>
      <c r="U3704" s="8">
        <v>144.99</v>
      </c>
      <c r="V3704" t="s">
        <v>41</v>
      </c>
      <c r="W3704" t="s">
        <v>2007</v>
      </c>
      <c r="X3704" t="s">
        <v>42</v>
      </c>
      <c r="Y3704" t="s">
        <v>1740</v>
      </c>
      <c r="AA3704" s="1">
        <f t="shared" si="445"/>
        <v>46005</v>
      </c>
      <c r="AB3704" s="2">
        <f t="shared" si="446"/>
        <v>12</v>
      </c>
      <c r="AC3704" s="2">
        <f t="shared" si="447"/>
        <v>2025</v>
      </c>
      <c r="AD3704" s="2" t="str">
        <f>IFERROR(VLOOKUP(A3704,'Aux Área'!$A$4:$B$123,2,0),"-")</f>
        <v>OPERAÇÃO</v>
      </c>
    </row>
    <row r="3705" spans="1:30" x14ac:dyDescent="0.3">
      <c r="A3705" t="s">
        <v>2306</v>
      </c>
      <c r="B3705" t="s">
        <v>4613</v>
      </c>
      <c r="C3705" t="s">
        <v>6199</v>
      </c>
      <c r="D3705" t="s">
        <v>3428</v>
      </c>
      <c r="E3705" t="s">
        <v>3429</v>
      </c>
      <c r="F3705" t="s">
        <v>2309</v>
      </c>
      <c r="G3705" t="s">
        <v>1135</v>
      </c>
      <c r="H3705" t="s">
        <v>2275</v>
      </c>
      <c r="I3705" t="s">
        <v>1497</v>
      </c>
      <c r="J3705" t="s">
        <v>1665</v>
      </c>
      <c r="K3705" t="s">
        <v>1666</v>
      </c>
      <c r="L3705" t="s">
        <v>301</v>
      </c>
      <c r="M3705" t="s">
        <v>38</v>
      </c>
      <c r="N3705" t="s">
        <v>39</v>
      </c>
      <c r="O3705" s="23">
        <v>269</v>
      </c>
      <c r="P3705" s="9">
        <v>10.51</v>
      </c>
      <c r="Q3705" t="s">
        <v>40</v>
      </c>
      <c r="R3705">
        <v>42312</v>
      </c>
      <c r="S3705" s="9">
        <v>25.59</v>
      </c>
      <c r="T3705" s="26">
        <v>4.59</v>
      </c>
      <c r="U3705" s="8">
        <v>117.46</v>
      </c>
      <c r="V3705" t="s">
        <v>6200</v>
      </c>
      <c r="W3705" t="s">
        <v>2276</v>
      </c>
      <c r="X3705" t="s">
        <v>42</v>
      </c>
      <c r="Y3705" t="s">
        <v>2277</v>
      </c>
      <c r="AA3705" s="1">
        <f t="shared" si="445"/>
        <v>46005</v>
      </c>
      <c r="AB3705" s="2">
        <f t="shared" si="446"/>
        <v>12</v>
      </c>
      <c r="AC3705" s="2">
        <f t="shared" si="447"/>
        <v>2025</v>
      </c>
      <c r="AD3705" s="2" t="str">
        <f>IFERROR(VLOOKUP(A3705,'Aux Área'!$A$4:$B$123,2,0),"-")</f>
        <v>INSPEÇÃO</v>
      </c>
    </row>
    <row r="3706" spans="1:30" x14ac:dyDescent="0.3">
      <c r="A3706" t="s">
        <v>2282</v>
      </c>
      <c r="B3706" t="s">
        <v>4679</v>
      </c>
      <c r="C3706" t="s">
        <v>6201</v>
      </c>
      <c r="D3706" t="s">
        <v>3162</v>
      </c>
      <c r="E3706" t="s">
        <v>3163</v>
      </c>
      <c r="F3706" t="s">
        <v>2285</v>
      </c>
      <c r="G3706" t="s">
        <v>1135</v>
      </c>
      <c r="H3706" t="s">
        <v>2275</v>
      </c>
      <c r="I3706" t="s">
        <v>1497</v>
      </c>
      <c r="J3706" t="s">
        <v>165</v>
      </c>
      <c r="K3706" t="s">
        <v>166</v>
      </c>
      <c r="L3706" t="s">
        <v>167</v>
      </c>
      <c r="M3706" t="s">
        <v>38</v>
      </c>
      <c r="N3706" t="s">
        <v>39</v>
      </c>
      <c r="O3706" s="23">
        <v>389</v>
      </c>
      <c r="P3706" s="9">
        <v>9.5399999999999991</v>
      </c>
      <c r="Q3706" t="s">
        <v>40</v>
      </c>
      <c r="R3706">
        <v>42161</v>
      </c>
      <c r="S3706" s="9">
        <v>40.79</v>
      </c>
      <c r="T3706" s="26">
        <v>4.5599999999999996</v>
      </c>
      <c r="U3706" s="8">
        <v>186</v>
      </c>
      <c r="V3706" t="s">
        <v>41</v>
      </c>
      <c r="W3706" t="s">
        <v>2276</v>
      </c>
      <c r="X3706" t="s">
        <v>42</v>
      </c>
      <c r="Y3706" t="s">
        <v>2277</v>
      </c>
      <c r="AA3706" s="1">
        <f t="shared" si="445"/>
        <v>46005</v>
      </c>
      <c r="AB3706" s="2">
        <f t="shared" si="446"/>
        <v>12</v>
      </c>
      <c r="AC3706" s="2">
        <f t="shared" si="447"/>
        <v>2025</v>
      </c>
      <c r="AD3706" s="2" t="str">
        <f>IFERROR(VLOOKUP(A3706,'Aux Área'!$A$4:$B$123,2,0),"-")</f>
        <v>INSPEÇÃO</v>
      </c>
    </row>
    <row r="3707" spans="1:30" x14ac:dyDescent="0.3">
      <c r="A3707" t="s">
        <v>2461</v>
      </c>
      <c r="B3707" t="s">
        <v>5008</v>
      </c>
      <c r="C3707" t="s">
        <v>6202</v>
      </c>
      <c r="D3707" t="s">
        <v>3135</v>
      </c>
      <c r="E3707" t="s">
        <v>3136</v>
      </c>
      <c r="F3707" t="s">
        <v>3574</v>
      </c>
      <c r="G3707" t="s">
        <v>1135</v>
      </c>
      <c r="H3707" t="s">
        <v>2275</v>
      </c>
      <c r="I3707" t="s">
        <v>1497</v>
      </c>
      <c r="J3707" t="s">
        <v>188</v>
      </c>
      <c r="K3707" t="s">
        <v>189</v>
      </c>
      <c r="L3707" t="s">
        <v>190</v>
      </c>
      <c r="M3707" t="s">
        <v>38</v>
      </c>
      <c r="N3707" t="s">
        <v>39</v>
      </c>
      <c r="O3707" s="23">
        <v>293</v>
      </c>
      <c r="P3707" s="9">
        <v>10.81</v>
      </c>
      <c r="Q3707" t="s">
        <v>40</v>
      </c>
      <c r="R3707">
        <v>30678</v>
      </c>
      <c r="S3707" s="9">
        <v>27.11</v>
      </c>
      <c r="T3707" s="26">
        <v>4.6900000000000004</v>
      </c>
      <c r="U3707" s="8">
        <v>127.15</v>
      </c>
      <c r="V3707" t="s">
        <v>41</v>
      </c>
      <c r="W3707" t="s">
        <v>2276</v>
      </c>
      <c r="X3707" t="s">
        <v>42</v>
      </c>
      <c r="Y3707" t="s">
        <v>2277</v>
      </c>
      <c r="AA3707" s="1">
        <f t="shared" si="445"/>
        <v>46005</v>
      </c>
      <c r="AB3707" s="2">
        <f t="shared" si="446"/>
        <v>12</v>
      </c>
      <c r="AC3707" s="2">
        <f t="shared" si="447"/>
        <v>2025</v>
      </c>
      <c r="AD3707" s="2" t="str">
        <f>IFERROR(VLOOKUP(A3707,'Aux Área'!$A$4:$B$123,2,0),"-")</f>
        <v>INSPEÇÃO</v>
      </c>
    </row>
    <row r="3708" spans="1:30" x14ac:dyDescent="0.3">
      <c r="A3708" t="s">
        <v>2643</v>
      </c>
      <c r="B3708" t="s">
        <v>2307</v>
      </c>
      <c r="C3708" t="s">
        <v>6203</v>
      </c>
      <c r="D3708" t="s">
        <v>4988</v>
      </c>
      <c r="E3708" t="s">
        <v>4989</v>
      </c>
      <c r="F3708" t="s">
        <v>2646</v>
      </c>
      <c r="G3708" t="s">
        <v>1300</v>
      </c>
      <c r="H3708" t="s">
        <v>1301</v>
      </c>
      <c r="I3708" t="s">
        <v>37</v>
      </c>
      <c r="J3708" t="s">
        <v>122</v>
      </c>
      <c r="K3708" t="s">
        <v>123</v>
      </c>
      <c r="L3708" t="s">
        <v>124</v>
      </c>
      <c r="M3708" t="s">
        <v>38</v>
      </c>
      <c r="N3708" t="s">
        <v>39</v>
      </c>
      <c r="O3708" s="23">
        <v>434</v>
      </c>
      <c r="P3708" s="9">
        <v>10.56</v>
      </c>
      <c r="Q3708" t="s">
        <v>40</v>
      </c>
      <c r="R3708">
        <v>43883</v>
      </c>
      <c r="S3708" s="9">
        <v>41.08</v>
      </c>
      <c r="T3708" s="26">
        <v>4.79</v>
      </c>
      <c r="U3708" s="8">
        <v>196.77</v>
      </c>
      <c r="V3708" t="s">
        <v>41</v>
      </c>
      <c r="W3708" t="s">
        <v>2276</v>
      </c>
      <c r="X3708" t="s">
        <v>42</v>
      </c>
      <c r="Y3708" t="s">
        <v>2277</v>
      </c>
      <c r="AA3708" s="1">
        <f t="shared" si="445"/>
        <v>46005</v>
      </c>
      <c r="AB3708" s="2">
        <f t="shared" si="446"/>
        <v>12</v>
      </c>
      <c r="AC3708" s="2">
        <f t="shared" si="447"/>
        <v>2025</v>
      </c>
      <c r="AD3708" s="2" t="str">
        <f>IFERROR(VLOOKUP(A3708,'Aux Área'!$A$4:$B$123,2,0),"-")</f>
        <v>INSPEÇÃO</v>
      </c>
    </row>
    <row r="3709" spans="1:30" x14ac:dyDescent="0.3">
      <c r="A3709" t="s">
        <v>2278</v>
      </c>
      <c r="B3709" t="s">
        <v>4664</v>
      </c>
      <c r="C3709" t="s">
        <v>6204</v>
      </c>
      <c r="D3709" t="s">
        <v>3208</v>
      </c>
      <c r="E3709" t="s">
        <v>3209</v>
      </c>
      <c r="F3709" t="s">
        <v>2281</v>
      </c>
      <c r="G3709" t="s">
        <v>1135</v>
      </c>
      <c r="H3709" t="s">
        <v>2275</v>
      </c>
      <c r="I3709" t="s">
        <v>1497</v>
      </c>
      <c r="J3709" t="s">
        <v>169</v>
      </c>
      <c r="K3709" t="s">
        <v>170</v>
      </c>
      <c r="L3709" t="s">
        <v>124</v>
      </c>
      <c r="M3709" t="s">
        <v>38</v>
      </c>
      <c r="N3709" t="s">
        <v>39</v>
      </c>
      <c r="O3709" s="23">
        <v>388</v>
      </c>
      <c r="P3709" s="9">
        <v>10.16</v>
      </c>
      <c r="Q3709" t="s">
        <v>40</v>
      </c>
      <c r="R3709">
        <v>49588</v>
      </c>
      <c r="S3709" s="9">
        <v>38.19</v>
      </c>
      <c r="T3709" s="26">
        <v>4.4889999999999999</v>
      </c>
      <c r="U3709" s="8">
        <v>171.43</v>
      </c>
      <c r="V3709" t="s">
        <v>41</v>
      </c>
      <c r="W3709" t="s">
        <v>2276</v>
      </c>
      <c r="X3709" t="s">
        <v>42</v>
      </c>
      <c r="Y3709" t="s">
        <v>2277</v>
      </c>
      <c r="AA3709" s="1">
        <f t="shared" si="445"/>
        <v>46005</v>
      </c>
      <c r="AB3709" s="2">
        <f t="shared" si="446"/>
        <v>12</v>
      </c>
      <c r="AC3709" s="2">
        <f t="shared" si="447"/>
        <v>2025</v>
      </c>
      <c r="AD3709" s="2" t="str">
        <f>IFERROR(VLOOKUP(A3709,'Aux Área'!$A$4:$B$123,2,0),"-")</f>
        <v>INSPEÇÃO</v>
      </c>
    </row>
    <row r="3710" spans="1:30" x14ac:dyDescent="0.3">
      <c r="A3710" t="s">
        <v>2638</v>
      </c>
      <c r="B3710" t="s">
        <v>4593</v>
      </c>
      <c r="C3710" t="s">
        <v>6205</v>
      </c>
      <c r="D3710" t="s">
        <v>4358</v>
      </c>
      <c r="E3710" t="s">
        <v>4359</v>
      </c>
      <c r="F3710" t="s">
        <v>2641</v>
      </c>
      <c r="G3710" t="s">
        <v>1135</v>
      </c>
      <c r="H3710" t="s">
        <v>2275</v>
      </c>
      <c r="I3710" t="s">
        <v>1497</v>
      </c>
      <c r="J3710" t="s">
        <v>275</v>
      </c>
      <c r="K3710" t="s">
        <v>276</v>
      </c>
      <c r="L3710" t="s">
        <v>124</v>
      </c>
      <c r="M3710" t="s">
        <v>38</v>
      </c>
      <c r="N3710" t="s">
        <v>39</v>
      </c>
      <c r="O3710" s="23">
        <v>433</v>
      </c>
      <c r="P3710" s="9">
        <v>9.77</v>
      </c>
      <c r="Q3710" t="s">
        <v>40</v>
      </c>
      <c r="R3710">
        <v>40163</v>
      </c>
      <c r="S3710" s="9">
        <v>44.32</v>
      </c>
      <c r="T3710" s="26">
        <v>4.49</v>
      </c>
      <c r="U3710" s="8">
        <v>199</v>
      </c>
      <c r="V3710" t="s">
        <v>6206</v>
      </c>
      <c r="W3710" t="s">
        <v>2276</v>
      </c>
      <c r="X3710" t="s">
        <v>42</v>
      </c>
      <c r="Y3710" t="s">
        <v>2277</v>
      </c>
      <c r="AA3710" s="1">
        <f t="shared" si="445"/>
        <v>46005</v>
      </c>
      <c r="AB3710" s="2">
        <f t="shared" si="446"/>
        <v>12</v>
      </c>
      <c r="AC3710" s="2">
        <f t="shared" si="447"/>
        <v>2025</v>
      </c>
      <c r="AD3710" s="2" t="str">
        <f>IFERROR(VLOOKUP(A3710,'Aux Área'!$A$4:$B$123,2,0),"-")</f>
        <v>INSPEÇÃO</v>
      </c>
    </row>
    <row r="3711" spans="1:30" x14ac:dyDescent="0.3">
      <c r="A3711" t="s">
        <v>2318</v>
      </c>
      <c r="B3711" t="s">
        <v>2733</v>
      </c>
      <c r="C3711" t="s">
        <v>6210</v>
      </c>
      <c r="D3711" t="s">
        <v>5015</v>
      </c>
      <c r="E3711" t="s">
        <v>5016</v>
      </c>
      <c r="F3711" t="s">
        <v>4203</v>
      </c>
      <c r="G3711" t="s">
        <v>1135</v>
      </c>
      <c r="H3711" t="s">
        <v>2185</v>
      </c>
      <c r="I3711" t="s">
        <v>2186</v>
      </c>
      <c r="J3711" t="s">
        <v>169</v>
      </c>
      <c r="K3711" t="s">
        <v>170</v>
      </c>
      <c r="L3711" t="s">
        <v>124</v>
      </c>
      <c r="M3711" t="s">
        <v>38</v>
      </c>
      <c r="N3711" t="s">
        <v>668</v>
      </c>
      <c r="O3711" s="23">
        <v>704</v>
      </c>
      <c r="P3711" s="9">
        <v>13.4</v>
      </c>
      <c r="Q3711" t="s">
        <v>40</v>
      </c>
      <c r="R3711">
        <v>41298</v>
      </c>
      <c r="S3711" s="9">
        <v>52.54</v>
      </c>
      <c r="T3711" s="26">
        <v>6.09</v>
      </c>
      <c r="U3711" s="8">
        <v>319.97000000000003</v>
      </c>
      <c r="V3711" t="s">
        <v>41</v>
      </c>
      <c r="W3711" t="s">
        <v>2007</v>
      </c>
      <c r="X3711" t="s">
        <v>42</v>
      </c>
      <c r="Y3711" t="s">
        <v>2188</v>
      </c>
      <c r="AA3711" s="1">
        <f t="shared" si="445"/>
        <v>46006</v>
      </c>
      <c r="AB3711" s="2">
        <f t="shared" si="446"/>
        <v>12</v>
      </c>
      <c r="AC3711" s="2">
        <f t="shared" si="447"/>
        <v>2025</v>
      </c>
      <c r="AD3711" s="2" t="str">
        <f>IFERROR(VLOOKUP(A3711,'Aux Área'!$A$4:$B$123,2,0),"-")</f>
        <v>INSPEÇÃO</v>
      </c>
    </row>
    <row r="3712" spans="1:30" x14ac:dyDescent="0.3">
      <c r="A3712" t="s">
        <v>2306</v>
      </c>
      <c r="B3712" t="s">
        <v>4613</v>
      </c>
      <c r="C3712" t="s">
        <v>6211</v>
      </c>
      <c r="D3712" t="s">
        <v>3212</v>
      </c>
      <c r="E3712" t="s">
        <v>3213</v>
      </c>
      <c r="F3712" t="s">
        <v>2309</v>
      </c>
      <c r="G3712" t="s">
        <v>1135</v>
      </c>
      <c r="H3712" t="s">
        <v>2275</v>
      </c>
      <c r="I3712" t="s">
        <v>1497</v>
      </c>
      <c r="J3712" t="s">
        <v>89</v>
      </c>
      <c r="K3712" t="s">
        <v>90</v>
      </c>
      <c r="L3712" t="s">
        <v>91</v>
      </c>
      <c r="M3712" t="s">
        <v>38</v>
      </c>
      <c r="N3712" t="s">
        <v>39</v>
      </c>
      <c r="O3712" s="23">
        <v>356</v>
      </c>
      <c r="P3712" s="9">
        <v>10.96</v>
      </c>
      <c r="Q3712" t="s">
        <v>40</v>
      </c>
      <c r="R3712">
        <v>42668</v>
      </c>
      <c r="S3712" s="9">
        <v>32.47</v>
      </c>
      <c r="T3712" s="26">
        <v>4.79</v>
      </c>
      <c r="U3712" s="8">
        <v>155.54</v>
      </c>
      <c r="V3712" t="s">
        <v>6212</v>
      </c>
      <c r="W3712" t="s">
        <v>2276</v>
      </c>
      <c r="X3712" t="s">
        <v>42</v>
      </c>
      <c r="Y3712" t="s">
        <v>2277</v>
      </c>
      <c r="AA3712" s="1">
        <f t="shared" si="445"/>
        <v>46006</v>
      </c>
      <c r="AB3712" s="2">
        <f t="shared" si="446"/>
        <v>12</v>
      </c>
      <c r="AC3712" s="2">
        <f t="shared" si="447"/>
        <v>2025</v>
      </c>
      <c r="AD3712" s="2" t="str">
        <f>IFERROR(VLOOKUP(A3712,'Aux Área'!$A$4:$B$123,2,0),"-")</f>
        <v>INSPEÇÃO</v>
      </c>
    </row>
    <row r="3713" spans="1:30" x14ac:dyDescent="0.3">
      <c r="A3713" t="s">
        <v>2181</v>
      </c>
      <c r="B3713" t="s">
        <v>4595</v>
      </c>
      <c r="C3713" t="s">
        <v>6213</v>
      </c>
      <c r="D3713" t="s">
        <v>3303</v>
      </c>
      <c r="E3713" t="s">
        <v>3304</v>
      </c>
      <c r="F3713" t="s">
        <v>2184</v>
      </c>
      <c r="G3713" t="s">
        <v>1135</v>
      </c>
      <c r="H3713" t="s">
        <v>2185</v>
      </c>
      <c r="I3713" t="s">
        <v>2186</v>
      </c>
      <c r="J3713" t="s">
        <v>241</v>
      </c>
      <c r="K3713" t="s">
        <v>242</v>
      </c>
      <c r="L3713" t="s">
        <v>110</v>
      </c>
      <c r="M3713" t="s">
        <v>38</v>
      </c>
      <c r="N3713" t="s">
        <v>668</v>
      </c>
      <c r="O3713" s="23">
        <v>825</v>
      </c>
      <c r="P3713" s="9">
        <v>15.67</v>
      </c>
      <c r="Q3713" t="s">
        <v>40</v>
      </c>
      <c r="R3713">
        <v>47831</v>
      </c>
      <c r="S3713" s="9">
        <v>52.64</v>
      </c>
      <c r="T3713" s="26">
        <v>5.89</v>
      </c>
      <c r="U3713" s="8">
        <v>310.06</v>
      </c>
      <c r="V3713" t="s">
        <v>41</v>
      </c>
      <c r="W3713" t="s">
        <v>2007</v>
      </c>
      <c r="X3713" t="s">
        <v>42</v>
      </c>
      <c r="Y3713" t="s">
        <v>2188</v>
      </c>
      <c r="AA3713" s="1">
        <f t="shared" si="445"/>
        <v>46006</v>
      </c>
      <c r="AB3713" s="2">
        <f t="shared" si="446"/>
        <v>12</v>
      </c>
      <c r="AC3713" s="2">
        <f t="shared" si="447"/>
        <v>2025</v>
      </c>
      <c r="AD3713" s="2" t="str">
        <f>IFERROR(VLOOKUP(A3713,'Aux Área'!$A$4:$B$123,2,0),"-")</f>
        <v>INSPEÇÃO</v>
      </c>
    </row>
    <row r="3714" spans="1:30" x14ac:dyDescent="0.3">
      <c r="A3714" t="s">
        <v>2643</v>
      </c>
      <c r="B3714" t="s">
        <v>2307</v>
      </c>
      <c r="C3714" t="s">
        <v>6214</v>
      </c>
      <c r="D3714" t="s">
        <v>4726</v>
      </c>
      <c r="E3714" t="s">
        <v>4727</v>
      </c>
      <c r="F3714" t="s">
        <v>2646</v>
      </c>
      <c r="G3714" t="s">
        <v>1300</v>
      </c>
      <c r="H3714" t="s">
        <v>1301</v>
      </c>
      <c r="I3714" t="s">
        <v>37</v>
      </c>
      <c r="J3714" t="s">
        <v>122</v>
      </c>
      <c r="K3714" t="s">
        <v>123</v>
      </c>
      <c r="L3714" t="s">
        <v>124</v>
      </c>
      <c r="M3714" t="s">
        <v>38</v>
      </c>
      <c r="N3714" t="s">
        <v>39</v>
      </c>
      <c r="O3714" s="23">
        <v>479</v>
      </c>
      <c r="P3714" s="9">
        <v>11.34</v>
      </c>
      <c r="Q3714" t="s">
        <v>40</v>
      </c>
      <c r="R3714">
        <v>44362</v>
      </c>
      <c r="S3714" s="9">
        <v>42.23</v>
      </c>
      <c r="T3714" s="26">
        <v>4.79</v>
      </c>
      <c r="U3714" s="8">
        <v>202.28</v>
      </c>
      <c r="V3714" t="s">
        <v>112</v>
      </c>
      <c r="W3714" t="s">
        <v>2276</v>
      </c>
      <c r="X3714" t="s">
        <v>42</v>
      </c>
      <c r="Y3714" t="s">
        <v>2277</v>
      </c>
      <c r="AA3714" s="1">
        <f t="shared" si="445"/>
        <v>46006</v>
      </c>
      <c r="AB3714" s="2">
        <f t="shared" si="446"/>
        <v>12</v>
      </c>
      <c r="AC3714" s="2">
        <f t="shared" si="447"/>
        <v>2025</v>
      </c>
      <c r="AD3714" s="2" t="str">
        <f>IFERROR(VLOOKUP(A3714,'Aux Área'!$A$4:$B$123,2,0),"-")</f>
        <v>INSPEÇÃO</v>
      </c>
    </row>
    <row r="3715" spans="1:30" x14ac:dyDescent="0.3">
      <c r="A3715" t="s">
        <v>68</v>
      </c>
      <c r="B3715" t="s">
        <v>296</v>
      </c>
      <c r="C3715" t="s">
        <v>6215</v>
      </c>
      <c r="D3715" t="s">
        <v>3197</v>
      </c>
      <c r="E3715" t="s">
        <v>3198</v>
      </c>
      <c r="F3715" t="s">
        <v>69</v>
      </c>
      <c r="G3715" t="s">
        <v>1503</v>
      </c>
      <c r="H3715" t="s">
        <v>36</v>
      </c>
      <c r="I3715" t="s">
        <v>37</v>
      </c>
      <c r="J3715" t="s">
        <v>89</v>
      </c>
      <c r="K3715" t="s">
        <v>90</v>
      </c>
      <c r="L3715" t="s">
        <v>91</v>
      </c>
      <c r="M3715" t="s">
        <v>38</v>
      </c>
      <c r="N3715" t="s">
        <v>39</v>
      </c>
      <c r="O3715" s="23">
        <v>290</v>
      </c>
      <c r="P3715" s="9">
        <v>11.46</v>
      </c>
      <c r="Q3715" t="s">
        <v>40</v>
      </c>
      <c r="R3715">
        <v>15399</v>
      </c>
      <c r="S3715" s="9">
        <v>25.3</v>
      </c>
      <c r="T3715" s="26">
        <v>4.59</v>
      </c>
      <c r="U3715" s="8">
        <v>116.13</v>
      </c>
      <c r="V3715" t="s">
        <v>6216</v>
      </c>
      <c r="W3715" t="s">
        <v>2007</v>
      </c>
      <c r="X3715" t="s">
        <v>42</v>
      </c>
      <c r="Y3715" t="s">
        <v>1740</v>
      </c>
      <c r="AA3715" s="1">
        <f t="shared" si="445"/>
        <v>46006</v>
      </c>
      <c r="AB3715" s="2">
        <f t="shared" si="446"/>
        <v>12</v>
      </c>
      <c r="AC3715" s="2">
        <f t="shared" si="447"/>
        <v>2025</v>
      </c>
      <c r="AD3715" s="2" t="str">
        <f>IFERROR(VLOOKUP(A3715,'Aux Área'!$A$4:$B$123,2,0),"-")</f>
        <v>OPERAÇÃO</v>
      </c>
    </row>
    <row r="3716" spans="1:30" x14ac:dyDescent="0.3">
      <c r="A3716" t="s">
        <v>2260</v>
      </c>
      <c r="B3716" t="s">
        <v>113</v>
      </c>
      <c r="C3716" t="s">
        <v>6217</v>
      </c>
      <c r="D3716" t="s">
        <v>3005</v>
      </c>
      <c r="E3716" t="s">
        <v>3006</v>
      </c>
      <c r="F3716" t="s">
        <v>2262</v>
      </c>
      <c r="G3716" t="s">
        <v>35</v>
      </c>
      <c r="H3716" t="s">
        <v>2263</v>
      </c>
      <c r="I3716" t="s">
        <v>2186</v>
      </c>
      <c r="J3716" t="s">
        <v>1681</v>
      </c>
      <c r="K3716" t="s">
        <v>1682</v>
      </c>
      <c r="L3716" t="s">
        <v>141</v>
      </c>
      <c r="M3716" t="s">
        <v>38</v>
      </c>
      <c r="N3716" t="s">
        <v>668</v>
      </c>
      <c r="O3716" s="23">
        <v>1395</v>
      </c>
      <c r="P3716" s="9">
        <v>31.02</v>
      </c>
      <c r="Q3716" t="s">
        <v>40</v>
      </c>
      <c r="R3716">
        <v>39446</v>
      </c>
      <c r="S3716" s="9">
        <v>44.97</v>
      </c>
      <c r="T3716" s="26">
        <v>6.4889999999999999</v>
      </c>
      <c r="U3716" s="8">
        <v>291.82</v>
      </c>
      <c r="V3716" t="s">
        <v>41</v>
      </c>
      <c r="W3716" t="s">
        <v>2007</v>
      </c>
      <c r="X3716" t="s">
        <v>42</v>
      </c>
      <c r="Y3716" t="s">
        <v>1740</v>
      </c>
      <c r="AA3716" s="1">
        <f t="shared" si="445"/>
        <v>46006</v>
      </c>
      <c r="AB3716" s="2">
        <f t="shared" si="446"/>
        <v>12</v>
      </c>
      <c r="AC3716" s="2">
        <f t="shared" si="447"/>
        <v>2025</v>
      </c>
      <c r="AD3716" s="2" t="str">
        <f>IFERROR(VLOOKUP(A3716,'Aux Área'!$A$4:$B$123,2,0),"-")</f>
        <v>INSPEÇÃO</v>
      </c>
    </row>
    <row r="3717" spans="1:30" x14ac:dyDescent="0.3">
      <c r="A3717" t="s">
        <v>2278</v>
      </c>
      <c r="B3717" t="s">
        <v>4664</v>
      </c>
      <c r="C3717" t="s">
        <v>6218</v>
      </c>
      <c r="D3717" t="s">
        <v>3208</v>
      </c>
      <c r="E3717" t="s">
        <v>3209</v>
      </c>
      <c r="F3717" t="s">
        <v>2281</v>
      </c>
      <c r="G3717" t="s">
        <v>1135</v>
      </c>
      <c r="H3717" t="s">
        <v>2275</v>
      </c>
      <c r="I3717" t="s">
        <v>1497</v>
      </c>
      <c r="J3717" t="s">
        <v>169</v>
      </c>
      <c r="K3717" t="s">
        <v>170</v>
      </c>
      <c r="L3717" t="s">
        <v>124</v>
      </c>
      <c r="M3717" t="s">
        <v>38</v>
      </c>
      <c r="N3717" t="s">
        <v>39</v>
      </c>
      <c r="O3717" s="23">
        <v>370</v>
      </c>
      <c r="P3717" s="9">
        <v>9.7100000000000009</v>
      </c>
      <c r="Q3717" t="s">
        <v>40</v>
      </c>
      <c r="R3717">
        <v>49958</v>
      </c>
      <c r="S3717" s="9">
        <v>38.11</v>
      </c>
      <c r="T3717" s="26">
        <v>4.49</v>
      </c>
      <c r="U3717" s="8">
        <v>171.11</v>
      </c>
      <c r="V3717" t="s">
        <v>41</v>
      </c>
      <c r="W3717" t="s">
        <v>2276</v>
      </c>
      <c r="X3717" t="s">
        <v>42</v>
      </c>
      <c r="Y3717" t="s">
        <v>2277</v>
      </c>
      <c r="AA3717" s="1">
        <f t="shared" si="445"/>
        <v>46006</v>
      </c>
      <c r="AB3717" s="2">
        <f t="shared" si="446"/>
        <v>12</v>
      </c>
      <c r="AC3717" s="2">
        <f t="shared" si="447"/>
        <v>2025</v>
      </c>
      <c r="AD3717" s="2" t="str">
        <f>IFERROR(VLOOKUP(A3717,'Aux Área'!$A$4:$B$123,2,0),"-")</f>
        <v>INSPEÇÃO</v>
      </c>
    </row>
    <row r="3718" spans="1:30" x14ac:dyDescent="0.3">
      <c r="A3718" t="s">
        <v>2282</v>
      </c>
      <c r="B3718" t="s">
        <v>4679</v>
      </c>
      <c r="C3718" t="s">
        <v>6219</v>
      </c>
      <c r="D3718" t="s">
        <v>3781</v>
      </c>
      <c r="E3718" t="s">
        <v>3782</v>
      </c>
      <c r="F3718" t="s">
        <v>2285</v>
      </c>
      <c r="G3718" t="s">
        <v>1135</v>
      </c>
      <c r="H3718" t="s">
        <v>2275</v>
      </c>
      <c r="I3718" t="s">
        <v>1497</v>
      </c>
      <c r="J3718" t="s">
        <v>165</v>
      </c>
      <c r="K3718" t="s">
        <v>166</v>
      </c>
      <c r="L3718" t="s">
        <v>167</v>
      </c>
      <c r="M3718" t="s">
        <v>38</v>
      </c>
      <c r="N3718" t="s">
        <v>39</v>
      </c>
      <c r="O3718" s="23">
        <v>457</v>
      </c>
      <c r="P3718" s="9">
        <v>12.63</v>
      </c>
      <c r="Q3718" t="s">
        <v>40</v>
      </c>
      <c r="R3718">
        <v>42618</v>
      </c>
      <c r="S3718" s="9">
        <v>36.18</v>
      </c>
      <c r="T3718" s="26">
        <v>4.5609999999999999</v>
      </c>
      <c r="U3718" s="8">
        <v>165</v>
      </c>
      <c r="V3718" t="s">
        <v>112</v>
      </c>
      <c r="W3718" t="s">
        <v>2276</v>
      </c>
      <c r="X3718" t="s">
        <v>42</v>
      </c>
      <c r="Y3718" t="s">
        <v>2277</v>
      </c>
      <c r="AA3718" s="1">
        <f t="shared" si="445"/>
        <v>46006</v>
      </c>
      <c r="AB3718" s="2">
        <f t="shared" si="446"/>
        <v>12</v>
      </c>
      <c r="AC3718" s="2">
        <f t="shared" si="447"/>
        <v>2025</v>
      </c>
      <c r="AD3718" s="2" t="str">
        <f>IFERROR(VLOOKUP(A3718,'Aux Área'!$A$4:$B$123,2,0),"-")</f>
        <v>INSPEÇÃO</v>
      </c>
    </row>
    <row r="3719" spans="1:30" x14ac:dyDescent="0.3">
      <c r="A3719" t="s">
        <v>1945</v>
      </c>
      <c r="B3719" t="s">
        <v>2124</v>
      </c>
      <c r="C3719" t="s">
        <v>6220</v>
      </c>
      <c r="D3719" t="s">
        <v>1802</v>
      </c>
      <c r="E3719" t="s">
        <v>1803</v>
      </c>
      <c r="F3719" t="s">
        <v>653</v>
      </c>
      <c r="G3719" t="s">
        <v>1495</v>
      </c>
      <c r="H3719" t="s">
        <v>1804</v>
      </c>
      <c r="I3719" t="s">
        <v>1497</v>
      </c>
      <c r="J3719" t="s">
        <v>231</v>
      </c>
      <c r="K3719" t="s">
        <v>232</v>
      </c>
      <c r="L3719" t="s">
        <v>217</v>
      </c>
      <c r="M3719" t="s">
        <v>38</v>
      </c>
      <c r="N3719" t="s">
        <v>668</v>
      </c>
      <c r="O3719" s="23">
        <v>0</v>
      </c>
      <c r="P3719" s="9">
        <v>0</v>
      </c>
      <c r="Q3719" t="s">
        <v>40</v>
      </c>
      <c r="R3719">
        <v>0</v>
      </c>
      <c r="S3719" s="9">
        <v>112.73</v>
      </c>
      <c r="T3719" s="26">
        <v>5.99</v>
      </c>
      <c r="U3719" s="8">
        <v>675.26</v>
      </c>
      <c r="V3719" t="s">
        <v>6221</v>
      </c>
      <c r="W3719" t="s">
        <v>652</v>
      </c>
      <c r="X3719" t="s">
        <v>42</v>
      </c>
      <c r="Y3719" t="s">
        <v>653</v>
      </c>
      <c r="AA3719" s="1">
        <f t="shared" si="445"/>
        <v>46006</v>
      </c>
      <c r="AB3719" s="2">
        <f t="shared" si="446"/>
        <v>12</v>
      </c>
      <c r="AC3719" s="2">
        <f t="shared" si="447"/>
        <v>2025</v>
      </c>
      <c r="AD3719" s="2" t="str">
        <f>IFERROR(VLOOKUP(A3719,'Aux Área'!$A$4:$B$123,2,0),"-")</f>
        <v>SÃO PEDRO</v>
      </c>
    </row>
    <row r="3720" spans="1:30" x14ac:dyDescent="0.3">
      <c r="A3720" t="s">
        <v>3092</v>
      </c>
      <c r="B3720" t="s">
        <v>4774</v>
      </c>
      <c r="C3720" t="s">
        <v>6222</v>
      </c>
      <c r="D3720" t="s">
        <v>3410</v>
      </c>
      <c r="E3720" t="s">
        <v>3411</v>
      </c>
      <c r="F3720" t="s">
        <v>3594</v>
      </c>
      <c r="G3720" t="s">
        <v>1135</v>
      </c>
      <c r="H3720" t="s">
        <v>2275</v>
      </c>
      <c r="I3720" t="s">
        <v>1497</v>
      </c>
      <c r="J3720" t="s">
        <v>231</v>
      </c>
      <c r="K3720" t="s">
        <v>232</v>
      </c>
      <c r="L3720" t="s">
        <v>217</v>
      </c>
      <c r="M3720" t="s">
        <v>38</v>
      </c>
      <c r="N3720" t="s">
        <v>39</v>
      </c>
      <c r="O3720" s="23">
        <v>379</v>
      </c>
      <c r="P3720" s="9">
        <v>9.9700000000000006</v>
      </c>
      <c r="Q3720" t="s">
        <v>40</v>
      </c>
      <c r="R3720">
        <v>28624</v>
      </c>
      <c r="S3720" s="9">
        <v>38.03</v>
      </c>
      <c r="T3720" s="26">
        <v>4.5199999999999996</v>
      </c>
      <c r="U3720" s="8">
        <v>171.9</v>
      </c>
      <c r="V3720" t="s">
        <v>6223</v>
      </c>
      <c r="W3720" t="s">
        <v>2276</v>
      </c>
      <c r="X3720" t="s">
        <v>42</v>
      </c>
      <c r="Y3720" t="s">
        <v>2277</v>
      </c>
      <c r="AA3720" s="1">
        <f t="shared" si="445"/>
        <v>46006</v>
      </c>
      <c r="AB3720" s="2">
        <f t="shared" si="446"/>
        <v>12</v>
      </c>
      <c r="AC3720" s="2">
        <f t="shared" si="447"/>
        <v>2025</v>
      </c>
      <c r="AD3720" s="2" t="str">
        <f>IFERROR(VLOOKUP(A3720,'Aux Área'!$A$4:$B$123,2,0),"-")</f>
        <v>INSPEÇÃO</v>
      </c>
    </row>
    <row r="3721" spans="1:30" x14ac:dyDescent="0.3">
      <c r="A3721" t="s">
        <v>76</v>
      </c>
      <c r="B3721" t="s">
        <v>380</v>
      </c>
      <c r="C3721" t="s">
        <v>6224</v>
      </c>
      <c r="D3721" t="s">
        <v>382</v>
      </c>
      <c r="E3721" t="s">
        <v>383</v>
      </c>
      <c r="F3721" t="s">
        <v>77</v>
      </c>
      <c r="G3721" t="s">
        <v>1500</v>
      </c>
      <c r="H3721" t="s">
        <v>36</v>
      </c>
      <c r="I3721" t="s">
        <v>37</v>
      </c>
      <c r="J3721" t="s">
        <v>552</v>
      </c>
      <c r="K3721" t="s">
        <v>553</v>
      </c>
      <c r="L3721" t="s">
        <v>155</v>
      </c>
      <c r="M3721" t="s">
        <v>38</v>
      </c>
      <c r="N3721" t="s">
        <v>39</v>
      </c>
      <c r="O3721" s="23">
        <v>326</v>
      </c>
      <c r="P3721" s="9">
        <v>8.58</v>
      </c>
      <c r="Q3721" t="s">
        <v>40</v>
      </c>
      <c r="R3721">
        <v>44236</v>
      </c>
      <c r="S3721" s="9">
        <v>37.99</v>
      </c>
      <c r="T3721" s="26">
        <v>4.8410000000000002</v>
      </c>
      <c r="U3721" s="8">
        <v>183.91</v>
      </c>
      <c r="V3721" t="s">
        <v>41</v>
      </c>
      <c r="W3721" t="s">
        <v>2007</v>
      </c>
      <c r="X3721" t="s">
        <v>42</v>
      </c>
      <c r="Y3721" t="s">
        <v>1740</v>
      </c>
      <c r="AA3721" s="1">
        <f t="shared" si="445"/>
        <v>46006</v>
      </c>
      <c r="AB3721" s="2">
        <f t="shared" si="446"/>
        <v>12</v>
      </c>
      <c r="AC3721" s="2">
        <f t="shared" si="447"/>
        <v>2025</v>
      </c>
      <c r="AD3721" s="2" t="str">
        <f>IFERROR(VLOOKUP(A3721,'Aux Área'!$A$4:$B$123,2,0),"-")</f>
        <v>QSMS</v>
      </c>
    </row>
    <row r="3722" spans="1:30" x14ac:dyDescent="0.3">
      <c r="A3722" t="s">
        <v>2117</v>
      </c>
      <c r="B3722" t="s">
        <v>1946</v>
      </c>
      <c r="C3722" t="s">
        <v>6225</v>
      </c>
      <c r="D3722" t="s">
        <v>1948</v>
      </c>
      <c r="E3722" t="s">
        <v>1949</v>
      </c>
      <c r="F3722" t="s">
        <v>653</v>
      </c>
      <c r="G3722" t="s">
        <v>635</v>
      </c>
      <c r="H3722" t="s">
        <v>1804</v>
      </c>
      <c r="I3722" t="s">
        <v>1497</v>
      </c>
      <c r="J3722" t="s">
        <v>409</v>
      </c>
      <c r="K3722" t="s">
        <v>410</v>
      </c>
      <c r="L3722" t="s">
        <v>141</v>
      </c>
      <c r="M3722" t="s">
        <v>38</v>
      </c>
      <c r="N3722" t="s">
        <v>668</v>
      </c>
      <c r="O3722" s="23">
        <v>0</v>
      </c>
      <c r="P3722" s="9">
        <v>0</v>
      </c>
      <c r="Q3722" t="s">
        <v>40</v>
      </c>
      <c r="R3722">
        <v>0</v>
      </c>
      <c r="S3722" s="9">
        <v>128.91</v>
      </c>
      <c r="T3722" s="26">
        <v>6.09</v>
      </c>
      <c r="U3722" s="8">
        <v>785.08</v>
      </c>
      <c r="V3722" t="s">
        <v>6226</v>
      </c>
      <c r="W3722" t="s">
        <v>652</v>
      </c>
      <c r="X3722" t="s">
        <v>42</v>
      </c>
      <c r="Y3722" t="s">
        <v>653</v>
      </c>
      <c r="AA3722" s="1">
        <f t="shared" si="445"/>
        <v>46006</v>
      </c>
      <c r="AB3722" s="2">
        <f t="shared" si="446"/>
        <v>12</v>
      </c>
      <c r="AC3722" s="2">
        <f t="shared" si="447"/>
        <v>2025</v>
      </c>
      <c r="AD3722" s="2" t="str">
        <f>IFERROR(VLOOKUP(A3722,'Aux Área'!$A$4:$B$123,2,0),"-")</f>
        <v>SÃO PEDRO</v>
      </c>
    </row>
    <row r="3723" spans="1:30" x14ac:dyDescent="0.3">
      <c r="A3723" t="s">
        <v>54</v>
      </c>
      <c r="B3723" t="s">
        <v>319</v>
      </c>
      <c r="C3723" t="s">
        <v>6227</v>
      </c>
      <c r="D3723" t="s">
        <v>1480</v>
      </c>
      <c r="E3723" t="s">
        <v>1481</v>
      </c>
      <c r="F3723" t="s">
        <v>55</v>
      </c>
      <c r="G3723" t="s">
        <v>1500</v>
      </c>
      <c r="H3723" t="s">
        <v>36</v>
      </c>
      <c r="I3723" t="s">
        <v>37</v>
      </c>
      <c r="J3723" t="s">
        <v>1511</v>
      </c>
      <c r="K3723" t="s">
        <v>1512</v>
      </c>
      <c r="L3723" t="s">
        <v>1513</v>
      </c>
      <c r="M3723" t="s">
        <v>1514</v>
      </c>
      <c r="N3723" t="s">
        <v>39</v>
      </c>
      <c r="O3723" s="23">
        <v>262</v>
      </c>
      <c r="P3723" s="9">
        <v>10.050000000000001</v>
      </c>
      <c r="Q3723" t="s">
        <v>40</v>
      </c>
      <c r="R3723">
        <v>32331</v>
      </c>
      <c r="S3723" s="9">
        <v>26.06</v>
      </c>
      <c r="T3723" s="26">
        <v>4.3899999999999997</v>
      </c>
      <c r="U3723" s="8">
        <v>114.4</v>
      </c>
      <c r="V3723" t="s">
        <v>6228</v>
      </c>
      <c r="W3723" t="s">
        <v>2007</v>
      </c>
      <c r="X3723" t="s">
        <v>42</v>
      </c>
      <c r="Y3723" t="s">
        <v>1740</v>
      </c>
      <c r="AA3723" s="1">
        <f t="shared" si="445"/>
        <v>46006</v>
      </c>
      <c r="AB3723" s="2">
        <f t="shared" si="446"/>
        <v>12</v>
      </c>
      <c r="AC3723" s="2">
        <f t="shared" si="447"/>
        <v>2025</v>
      </c>
      <c r="AD3723" s="2" t="str">
        <f>IFERROR(VLOOKUP(A3723,'Aux Área'!$A$4:$B$123,2,0),"-")</f>
        <v>ENGENHARIA</v>
      </c>
    </row>
    <row r="3724" spans="1:30" x14ac:dyDescent="0.3">
      <c r="A3724" t="s">
        <v>2461</v>
      </c>
      <c r="B3724" t="s">
        <v>5008</v>
      </c>
      <c r="C3724" t="s">
        <v>6229</v>
      </c>
      <c r="D3724" t="s">
        <v>3135</v>
      </c>
      <c r="E3724" t="s">
        <v>3136</v>
      </c>
      <c r="F3724" t="s">
        <v>3574</v>
      </c>
      <c r="G3724" t="s">
        <v>1135</v>
      </c>
      <c r="H3724" t="s">
        <v>2275</v>
      </c>
      <c r="I3724" t="s">
        <v>1497</v>
      </c>
      <c r="J3724" t="s">
        <v>89</v>
      </c>
      <c r="K3724" t="s">
        <v>90</v>
      </c>
      <c r="L3724" t="s">
        <v>91</v>
      </c>
      <c r="M3724" t="s">
        <v>38</v>
      </c>
      <c r="N3724" t="s">
        <v>39</v>
      </c>
      <c r="O3724" s="23">
        <v>557</v>
      </c>
      <c r="P3724" s="9">
        <v>13.04</v>
      </c>
      <c r="Q3724" t="s">
        <v>40</v>
      </c>
      <c r="R3724">
        <v>31235</v>
      </c>
      <c r="S3724" s="9">
        <v>42.71</v>
      </c>
      <c r="T3724" s="26">
        <v>4.79</v>
      </c>
      <c r="U3724" s="8">
        <v>204.58</v>
      </c>
      <c r="V3724" t="s">
        <v>6230</v>
      </c>
      <c r="W3724" t="s">
        <v>2276</v>
      </c>
      <c r="X3724" t="s">
        <v>42</v>
      </c>
      <c r="Y3724" t="s">
        <v>2277</v>
      </c>
      <c r="AA3724" s="1">
        <f t="shared" si="445"/>
        <v>46006</v>
      </c>
      <c r="AB3724" s="2">
        <f t="shared" si="446"/>
        <v>12</v>
      </c>
      <c r="AC3724" s="2">
        <f t="shared" si="447"/>
        <v>2025</v>
      </c>
      <c r="AD3724" s="2" t="str">
        <f>IFERROR(VLOOKUP(A3724,'Aux Área'!$A$4:$B$123,2,0),"-")</f>
        <v>INSPEÇÃO</v>
      </c>
    </row>
    <row r="3725" spans="1:30" x14ac:dyDescent="0.3">
      <c r="A3725" t="s">
        <v>5543</v>
      </c>
      <c r="B3725" t="s">
        <v>3093</v>
      </c>
      <c r="C3725" t="s">
        <v>6231</v>
      </c>
      <c r="D3725" t="s">
        <v>391</v>
      </c>
      <c r="E3725" t="s">
        <v>392</v>
      </c>
      <c r="F3725" t="s">
        <v>6207</v>
      </c>
      <c r="G3725" t="s">
        <v>1135</v>
      </c>
      <c r="H3725" t="s">
        <v>5545</v>
      </c>
      <c r="I3725" t="s">
        <v>839</v>
      </c>
      <c r="J3725" t="s">
        <v>275</v>
      </c>
      <c r="K3725" t="s">
        <v>276</v>
      </c>
      <c r="L3725" t="s">
        <v>124</v>
      </c>
      <c r="M3725" t="s">
        <v>38</v>
      </c>
      <c r="N3725" t="s">
        <v>39</v>
      </c>
      <c r="O3725" s="23">
        <v>356</v>
      </c>
      <c r="P3725" s="9">
        <v>7.76</v>
      </c>
      <c r="Q3725" t="s">
        <v>40</v>
      </c>
      <c r="R3725">
        <v>3609</v>
      </c>
      <c r="S3725" s="9">
        <v>45.89</v>
      </c>
      <c r="T3725" s="26">
        <v>4.49</v>
      </c>
      <c r="U3725" s="8">
        <v>206.05</v>
      </c>
      <c r="V3725" t="s">
        <v>6232</v>
      </c>
      <c r="W3725" t="s">
        <v>2276</v>
      </c>
      <c r="X3725" t="s">
        <v>42</v>
      </c>
      <c r="Y3725" t="s">
        <v>2277</v>
      </c>
      <c r="AA3725" s="1">
        <f t="shared" si="445"/>
        <v>46006</v>
      </c>
      <c r="AB3725" s="2">
        <f t="shared" si="446"/>
        <v>12</v>
      </c>
      <c r="AC3725" s="2">
        <f t="shared" si="447"/>
        <v>2025</v>
      </c>
      <c r="AD3725" s="2" t="str">
        <f>IFERROR(VLOOKUP(A3725,'Aux Área'!$A$4:$B$123,2,0),"-")</f>
        <v>INSPEÇÃO</v>
      </c>
    </row>
    <row r="3726" spans="1:30" x14ac:dyDescent="0.3">
      <c r="A3726" t="s">
        <v>44</v>
      </c>
      <c r="B3726" t="s">
        <v>478</v>
      </c>
      <c r="C3726" t="s">
        <v>6233</v>
      </c>
      <c r="D3726" t="s">
        <v>958</v>
      </c>
      <c r="E3726" t="s">
        <v>959</v>
      </c>
      <c r="F3726" t="s">
        <v>45</v>
      </c>
      <c r="G3726" t="s">
        <v>1500</v>
      </c>
      <c r="H3726" t="s">
        <v>36</v>
      </c>
      <c r="I3726" t="s">
        <v>37</v>
      </c>
      <c r="J3726" t="s">
        <v>1210</v>
      </c>
      <c r="K3726" t="s">
        <v>1211</v>
      </c>
      <c r="L3726" t="s">
        <v>155</v>
      </c>
      <c r="M3726" t="s">
        <v>38</v>
      </c>
      <c r="N3726" t="s">
        <v>39</v>
      </c>
      <c r="O3726" s="23">
        <v>348</v>
      </c>
      <c r="P3726" s="9">
        <v>9.19</v>
      </c>
      <c r="Q3726" t="s">
        <v>40</v>
      </c>
      <c r="R3726">
        <v>16637</v>
      </c>
      <c r="S3726" s="9">
        <v>37.86</v>
      </c>
      <c r="T3726" s="26">
        <v>4.79</v>
      </c>
      <c r="U3726" s="8">
        <v>181.35</v>
      </c>
      <c r="V3726" t="s">
        <v>6234</v>
      </c>
      <c r="W3726" t="s">
        <v>2007</v>
      </c>
      <c r="X3726" t="s">
        <v>42</v>
      </c>
      <c r="Y3726" t="s">
        <v>1740</v>
      </c>
      <c r="AA3726" s="1">
        <f t="shared" si="445"/>
        <v>46006</v>
      </c>
      <c r="AB3726" s="2">
        <f t="shared" si="446"/>
        <v>12</v>
      </c>
      <c r="AC3726" s="2">
        <f t="shared" si="447"/>
        <v>2025</v>
      </c>
      <c r="AD3726" s="2" t="str">
        <f>IFERROR(VLOOKUP(A3726,'Aux Área'!$A$4:$B$123,2,0),"-")</f>
        <v>OPERAÇÃO</v>
      </c>
    </row>
    <row r="3727" spans="1:30" x14ac:dyDescent="0.3">
      <c r="A3727" t="s">
        <v>2638</v>
      </c>
      <c r="B3727" t="s">
        <v>4593</v>
      </c>
      <c r="C3727" t="s">
        <v>6235</v>
      </c>
      <c r="D3727" t="s">
        <v>3419</v>
      </c>
      <c r="E3727" t="s">
        <v>3420</v>
      </c>
      <c r="F3727" t="s">
        <v>2641</v>
      </c>
      <c r="G3727" t="s">
        <v>1135</v>
      </c>
      <c r="H3727" t="s">
        <v>2275</v>
      </c>
      <c r="I3727" t="s">
        <v>1497</v>
      </c>
      <c r="J3727" t="s">
        <v>275</v>
      </c>
      <c r="K3727" t="s">
        <v>276</v>
      </c>
      <c r="L3727" t="s">
        <v>124</v>
      </c>
      <c r="M3727" t="s">
        <v>38</v>
      </c>
      <c r="N3727" t="s">
        <v>39</v>
      </c>
      <c r="O3727" s="23">
        <v>467</v>
      </c>
      <c r="P3727" s="9">
        <v>10.43</v>
      </c>
      <c r="Q3727" t="s">
        <v>40</v>
      </c>
      <c r="R3727">
        <v>40630</v>
      </c>
      <c r="S3727" s="9">
        <v>44.76</v>
      </c>
      <c r="T3727" s="26">
        <v>4.49</v>
      </c>
      <c r="U3727" s="8">
        <v>200.97</v>
      </c>
      <c r="V3727" t="s">
        <v>6236</v>
      </c>
      <c r="W3727" t="s">
        <v>2276</v>
      </c>
      <c r="X3727" t="s">
        <v>42</v>
      </c>
      <c r="Y3727" t="s">
        <v>2277</v>
      </c>
      <c r="AA3727" s="1">
        <f t="shared" si="445"/>
        <v>46006</v>
      </c>
      <c r="AB3727" s="2">
        <f t="shared" si="446"/>
        <v>12</v>
      </c>
      <c r="AC3727" s="2">
        <f t="shared" si="447"/>
        <v>2025</v>
      </c>
      <c r="AD3727" s="2" t="str">
        <f>IFERROR(VLOOKUP(A3727,'Aux Área'!$A$4:$B$123,2,0),"-")</f>
        <v>INSPEÇÃO</v>
      </c>
    </row>
    <row r="3728" spans="1:30" x14ac:dyDescent="0.3">
      <c r="A3728" t="s">
        <v>74</v>
      </c>
      <c r="B3728" t="s">
        <v>255</v>
      </c>
      <c r="C3728" t="s">
        <v>6237</v>
      </c>
      <c r="D3728" t="s">
        <v>115</v>
      </c>
      <c r="E3728" t="s">
        <v>116</v>
      </c>
      <c r="F3728" t="s">
        <v>75</v>
      </c>
      <c r="G3728" t="s">
        <v>1503</v>
      </c>
      <c r="H3728" t="s">
        <v>36</v>
      </c>
      <c r="I3728" t="s">
        <v>37</v>
      </c>
      <c r="J3728" t="s">
        <v>1909</v>
      </c>
      <c r="K3728" t="s">
        <v>496</v>
      </c>
      <c r="L3728" t="s">
        <v>84</v>
      </c>
      <c r="M3728" t="s">
        <v>38</v>
      </c>
      <c r="N3728" t="s">
        <v>39</v>
      </c>
      <c r="O3728" s="23">
        <v>309</v>
      </c>
      <c r="P3728" s="9">
        <v>9.23</v>
      </c>
      <c r="Q3728" t="s">
        <v>40</v>
      </c>
      <c r="R3728">
        <v>12970</v>
      </c>
      <c r="S3728" s="9">
        <v>33.49</v>
      </c>
      <c r="T3728" s="26">
        <v>5.84</v>
      </c>
      <c r="U3728" s="8">
        <v>195.58</v>
      </c>
      <c r="V3728" t="s">
        <v>41</v>
      </c>
      <c r="W3728" t="s">
        <v>2007</v>
      </c>
      <c r="X3728" t="s">
        <v>42</v>
      </c>
      <c r="Y3728" t="s">
        <v>1740</v>
      </c>
      <c r="AA3728" s="1">
        <f t="shared" si="445"/>
        <v>46006</v>
      </c>
      <c r="AB3728" s="2">
        <f t="shared" si="446"/>
        <v>12</v>
      </c>
      <c r="AC3728" s="2">
        <f t="shared" si="447"/>
        <v>2025</v>
      </c>
      <c r="AD3728" s="2" t="str">
        <f>IFERROR(VLOOKUP(A3728,'Aux Área'!$A$4:$B$123,2,0),"-")</f>
        <v>TI</v>
      </c>
    </row>
    <row r="3729" spans="1:30" x14ac:dyDescent="0.3">
      <c r="A3729" t="s">
        <v>2306</v>
      </c>
      <c r="B3729" t="s">
        <v>4613</v>
      </c>
      <c r="C3729" t="s">
        <v>6238</v>
      </c>
      <c r="D3729" t="s">
        <v>3428</v>
      </c>
      <c r="E3729" t="s">
        <v>3429</v>
      </c>
      <c r="F3729" t="s">
        <v>2309</v>
      </c>
      <c r="G3729" t="s">
        <v>1135</v>
      </c>
      <c r="H3729" t="s">
        <v>2275</v>
      </c>
      <c r="I3729" t="s">
        <v>1497</v>
      </c>
      <c r="J3729" t="s">
        <v>1665</v>
      </c>
      <c r="K3729" t="s">
        <v>1666</v>
      </c>
      <c r="L3729" t="s">
        <v>301</v>
      </c>
      <c r="M3729" t="s">
        <v>38</v>
      </c>
      <c r="N3729" t="s">
        <v>39</v>
      </c>
      <c r="O3729" s="23">
        <v>418</v>
      </c>
      <c r="P3729" s="9">
        <v>10.85</v>
      </c>
      <c r="Q3729" t="s">
        <v>40</v>
      </c>
      <c r="R3729">
        <v>43086</v>
      </c>
      <c r="S3729" s="9">
        <v>38.51</v>
      </c>
      <c r="T3729" s="26">
        <v>4.59</v>
      </c>
      <c r="U3729" s="8">
        <v>176.76</v>
      </c>
      <c r="V3729" t="s">
        <v>6239</v>
      </c>
      <c r="W3729" t="s">
        <v>2276</v>
      </c>
      <c r="X3729" t="s">
        <v>42</v>
      </c>
      <c r="Y3729" t="s">
        <v>2277</v>
      </c>
      <c r="AA3729" s="1">
        <f t="shared" si="445"/>
        <v>46006</v>
      </c>
      <c r="AB3729" s="2">
        <f t="shared" si="446"/>
        <v>12</v>
      </c>
      <c r="AC3729" s="2">
        <f t="shared" si="447"/>
        <v>2025</v>
      </c>
      <c r="AD3729" s="2" t="str">
        <f>IFERROR(VLOOKUP(A3729,'Aux Área'!$A$4:$B$123,2,0),"-")</f>
        <v>INSPEÇÃO</v>
      </c>
    </row>
    <row r="3730" spans="1:30" x14ac:dyDescent="0.3">
      <c r="A3730" t="s">
        <v>2552</v>
      </c>
      <c r="B3730" t="s">
        <v>2553</v>
      </c>
      <c r="C3730" t="s">
        <v>6240</v>
      </c>
      <c r="D3730" t="s">
        <v>2872</v>
      </c>
      <c r="E3730" t="s">
        <v>2873</v>
      </c>
      <c r="F3730" t="s">
        <v>2555</v>
      </c>
      <c r="G3730" t="s">
        <v>659</v>
      </c>
      <c r="H3730" t="s">
        <v>2215</v>
      </c>
      <c r="I3730" t="s">
        <v>667</v>
      </c>
      <c r="J3730" t="s">
        <v>2779</v>
      </c>
      <c r="K3730" t="s">
        <v>2780</v>
      </c>
      <c r="L3730" t="s">
        <v>141</v>
      </c>
      <c r="M3730" t="s">
        <v>38</v>
      </c>
      <c r="N3730" t="s">
        <v>668</v>
      </c>
      <c r="O3730" s="23">
        <v>216</v>
      </c>
      <c r="P3730" s="9">
        <v>2.68</v>
      </c>
      <c r="Q3730" t="s">
        <v>40</v>
      </c>
      <c r="R3730">
        <v>5918</v>
      </c>
      <c r="S3730" s="9">
        <v>80.510000000000005</v>
      </c>
      <c r="T3730" s="26">
        <v>6.4</v>
      </c>
      <c r="U3730" s="8">
        <v>515.29</v>
      </c>
      <c r="V3730" t="s">
        <v>112</v>
      </c>
      <c r="W3730" t="s">
        <v>2007</v>
      </c>
      <c r="X3730" t="s">
        <v>42</v>
      </c>
      <c r="Y3730" t="s">
        <v>1740</v>
      </c>
      <c r="AA3730" s="1">
        <f t="shared" si="445"/>
        <v>46006</v>
      </c>
      <c r="AB3730" s="2">
        <f t="shared" si="446"/>
        <v>12</v>
      </c>
      <c r="AC3730" s="2">
        <f t="shared" si="447"/>
        <v>2025</v>
      </c>
      <c r="AD3730" s="2" t="str">
        <f>IFERROR(VLOOKUP(A3730,'Aux Área'!$A$4:$B$123,2,0),"-")</f>
        <v>APH</v>
      </c>
    </row>
    <row r="3731" spans="1:30" x14ac:dyDescent="0.3">
      <c r="A3731" t="s">
        <v>2488</v>
      </c>
      <c r="B3731" t="s">
        <v>2489</v>
      </c>
      <c r="C3731" t="s">
        <v>6241</v>
      </c>
      <c r="D3731" t="s">
        <v>3785</v>
      </c>
      <c r="E3731" t="s">
        <v>3786</v>
      </c>
      <c r="F3731" t="s">
        <v>2491</v>
      </c>
      <c r="G3731" t="s">
        <v>659</v>
      </c>
      <c r="H3731" t="s">
        <v>2215</v>
      </c>
      <c r="I3731" t="s">
        <v>667</v>
      </c>
      <c r="J3731" t="s">
        <v>165</v>
      </c>
      <c r="K3731" t="s">
        <v>166</v>
      </c>
      <c r="L3731" t="s">
        <v>167</v>
      </c>
      <c r="M3731" t="s">
        <v>38</v>
      </c>
      <c r="N3731" t="s">
        <v>668</v>
      </c>
      <c r="O3731" s="23">
        <v>164</v>
      </c>
      <c r="P3731" s="9">
        <v>6.91</v>
      </c>
      <c r="Q3731" t="s">
        <v>40</v>
      </c>
      <c r="R3731">
        <v>3988</v>
      </c>
      <c r="S3731" s="9">
        <v>23.72</v>
      </c>
      <c r="T3731" s="26">
        <v>6.24</v>
      </c>
      <c r="U3731" s="8">
        <v>148.01</v>
      </c>
      <c r="V3731" t="s">
        <v>41</v>
      </c>
      <c r="W3731" t="s">
        <v>2007</v>
      </c>
      <c r="X3731" t="s">
        <v>42</v>
      </c>
      <c r="Y3731" t="s">
        <v>1740</v>
      </c>
      <c r="AA3731" s="1">
        <f t="shared" si="445"/>
        <v>46006</v>
      </c>
      <c r="AB3731" s="2">
        <f t="shared" si="446"/>
        <v>12</v>
      </c>
      <c r="AC3731" s="2">
        <f t="shared" si="447"/>
        <v>2025</v>
      </c>
      <c r="AD3731" s="2" t="str">
        <f>IFERROR(VLOOKUP(A3731,'Aux Área'!$A$4:$B$123,2,0),"-")</f>
        <v>APH</v>
      </c>
    </row>
    <row r="3732" spans="1:30" x14ac:dyDescent="0.3">
      <c r="A3732" t="s">
        <v>68</v>
      </c>
      <c r="B3732" t="s">
        <v>296</v>
      </c>
      <c r="C3732" t="s">
        <v>6242</v>
      </c>
      <c r="D3732" t="s">
        <v>3246</v>
      </c>
      <c r="E3732" t="s">
        <v>3247</v>
      </c>
      <c r="F3732" t="s">
        <v>69</v>
      </c>
      <c r="G3732" t="s">
        <v>1503</v>
      </c>
      <c r="H3732" t="s">
        <v>36</v>
      </c>
      <c r="I3732" t="s">
        <v>37</v>
      </c>
      <c r="J3732" t="s">
        <v>215</v>
      </c>
      <c r="K3732" t="s">
        <v>216</v>
      </c>
      <c r="L3732" t="s">
        <v>217</v>
      </c>
      <c r="M3732" t="s">
        <v>38</v>
      </c>
      <c r="N3732" t="s">
        <v>39</v>
      </c>
      <c r="O3732" s="23">
        <v>415</v>
      </c>
      <c r="P3732" s="9">
        <v>11.37</v>
      </c>
      <c r="Q3732" t="s">
        <v>40</v>
      </c>
      <c r="R3732">
        <v>15814</v>
      </c>
      <c r="S3732" s="9">
        <v>36.5</v>
      </c>
      <c r="T3732" s="26">
        <v>4.7709999999999999</v>
      </c>
      <c r="U3732" s="8">
        <v>174.13</v>
      </c>
      <c r="V3732" t="s">
        <v>41</v>
      </c>
      <c r="W3732" t="s">
        <v>2007</v>
      </c>
      <c r="X3732" t="s">
        <v>42</v>
      </c>
      <c r="Y3732" t="s">
        <v>1740</v>
      </c>
      <c r="AA3732" s="1">
        <f t="shared" si="445"/>
        <v>46006</v>
      </c>
      <c r="AB3732" s="2">
        <f t="shared" si="446"/>
        <v>12</v>
      </c>
      <c r="AC3732" s="2">
        <f t="shared" si="447"/>
        <v>2025</v>
      </c>
      <c r="AD3732" s="2" t="str">
        <f>IFERROR(VLOOKUP(A3732,'Aux Área'!$A$4:$B$123,2,0),"-")</f>
        <v>OPERAÇÃO</v>
      </c>
    </row>
    <row r="3733" spans="1:30" x14ac:dyDescent="0.3">
      <c r="A3733" t="s">
        <v>662</v>
      </c>
      <c r="B3733" t="s">
        <v>183</v>
      </c>
      <c r="C3733" t="s">
        <v>6243</v>
      </c>
      <c r="D3733" t="s">
        <v>1568</v>
      </c>
      <c r="E3733" t="s">
        <v>1569</v>
      </c>
      <c r="F3733" t="s">
        <v>653</v>
      </c>
      <c r="G3733" t="s">
        <v>1495</v>
      </c>
      <c r="H3733" t="s">
        <v>1571</v>
      </c>
      <c r="I3733" t="s">
        <v>1497</v>
      </c>
      <c r="J3733" t="s">
        <v>237</v>
      </c>
      <c r="K3733" t="s">
        <v>238</v>
      </c>
      <c r="L3733" t="s">
        <v>110</v>
      </c>
      <c r="M3733" t="s">
        <v>38</v>
      </c>
      <c r="N3733" t="s">
        <v>668</v>
      </c>
      <c r="O3733" s="23">
        <v>0</v>
      </c>
      <c r="P3733" s="9">
        <v>0</v>
      </c>
      <c r="Q3733" t="s">
        <v>40</v>
      </c>
      <c r="R3733">
        <v>0</v>
      </c>
      <c r="S3733" s="9">
        <v>82.28</v>
      </c>
      <c r="T3733" s="26">
        <v>6.04</v>
      </c>
      <c r="U3733" s="8">
        <v>496.97</v>
      </c>
      <c r="V3733" t="s">
        <v>41</v>
      </c>
      <c r="W3733" t="s">
        <v>652</v>
      </c>
      <c r="X3733" t="s">
        <v>42</v>
      </c>
      <c r="Y3733" t="s">
        <v>653</v>
      </c>
      <c r="AA3733" s="1">
        <f t="shared" si="445"/>
        <v>46006</v>
      </c>
      <c r="AB3733" s="2">
        <f t="shared" si="446"/>
        <v>12</v>
      </c>
      <c r="AC3733" s="2">
        <f t="shared" si="447"/>
        <v>2025</v>
      </c>
      <c r="AD3733" s="2" t="str">
        <f>IFERROR(VLOOKUP(A3733,'Aux Área'!$A$4:$B$123,2,0),"-")</f>
        <v>SÃO PEDRO</v>
      </c>
    </row>
    <row r="3734" spans="1:30" x14ac:dyDescent="0.3">
      <c r="A3734" t="s">
        <v>662</v>
      </c>
      <c r="C3734" t="s">
        <v>15604</v>
      </c>
      <c r="F3734" t="s">
        <v>15689</v>
      </c>
      <c r="K3734" t="s">
        <v>238</v>
      </c>
      <c r="N3734" t="s">
        <v>15690</v>
      </c>
      <c r="O3734" s="23">
        <v>0</v>
      </c>
      <c r="P3734" s="23">
        <v>0</v>
      </c>
      <c r="Q3734" t="s">
        <v>40</v>
      </c>
      <c r="R3734">
        <v>0</v>
      </c>
      <c r="S3734">
        <v>4.93</v>
      </c>
      <c r="U3734" s="8">
        <v>19.670000000000002</v>
      </c>
      <c r="W3734" t="s">
        <v>652</v>
      </c>
      <c r="X3734" t="s">
        <v>42</v>
      </c>
      <c r="Y3734" t="s">
        <v>653</v>
      </c>
      <c r="AA3734" s="1">
        <f>IFERROR(DATEVALUE(C3734),"-")</f>
        <v>46006</v>
      </c>
      <c r="AB3734" s="2">
        <f>IFERROR(MONTH(AA3734),"-")</f>
        <v>12</v>
      </c>
      <c r="AC3734" s="2">
        <f>IFERROR(YEAR(AA3734),"-")</f>
        <v>2025</v>
      </c>
      <c r="AD3734" s="2" t="str">
        <f>IFERROR(VLOOKUP(A3734,'Aux Área'!$A$4:$B$123,2,0),"-")</f>
        <v>SÃO PEDRO</v>
      </c>
    </row>
    <row r="3735" spans="1:30" x14ac:dyDescent="0.3">
      <c r="A3735" t="s">
        <v>781</v>
      </c>
      <c r="B3735" t="s">
        <v>130</v>
      </c>
      <c r="C3735" t="s">
        <v>6244</v>
      </c>
      <c r="D3735" t="s">
        <v>1568</v>
      </c>
      <c r="E3735" t="s">
        <v>1569</v>
      </c>
      <c r="F3735" t="s">
        <v>653</v>
      </c>
      <c r="G3735" t="s">
        <v>659</v>
      </c>
      <c r="H3735" t="s">
        <v>706</v>
      </c>
      <c r="I3735" t="s">
        <v>667</v>
      </c>
      <c r="J3735" t="s">
        <v>237</v>
      </c>
      <c r="K3735" t="s">
        <v>238</v>
      </c>
      <c r="L3735" t="s">
        <v>110</v>
      </c>
      <c r="M3735" t="s">
        <v>38</v>
      </c>
      <c r="N3735" t="s">
        <v>707</v>
      </c>
      <c r="O3735" s="23">
        <v>0</v>
      </c>
      <c r="P3735" s="9">
        <v>0</v>
      </c>
      <c r="Q3735" t="s">
        <v>40</v>
      </c>
      <c r="R3735">
        <v>0</v>
      </c>
      <c r="S3735" s="9">
        <v>20</v>
      </c>
      <c r="T3735" s="26">
        <v>6.29</v>
      </c>
      <c r="U3735" s="8">
        <v>125.8</v>
      </c>
      <c r="V3735" t="s">
        <v>41</v>
      </c>
      <c r="W3735" t="s">
        <v>652</v>
      </c>
      <c r="X3735" t="s">
        <v>42</v>
      </c>
      <c r="Y3735" t="s">
        <v>653</v>
      </c>
      <c r="AA3735" s="1">
        <f t="shared" ref="AA3735:AA3760" si="448">DATEVALUE(C3735)</f>
        <v>46006</v>
      </c>
      <c r="AB3735" s="2">
        <f t="shared" ref="AB3735:AB3760" si="449">MONTH(AA3735)</f>
        <v>12</v>
      </c>
      <c r="AC3735" s="2">
        <f t="shared" ref="AC3735:AC3760" si="450">YEAR(AA3735)</f>
        <v>2025</v>
      </c>
      <c r="AD3735" s="2" t="str">
        <f>IFERROR(VLOOKUP(A3735,'Aux Área'!$A$4:$B$123,2,0),"-")</f>
        <v>SÃO PEDRO</v>
      </c>
    </row>
    <row r="3736" spans="1:30" x14ac:dyDescent="0.3">
      <c r="A3736" t="s">
        <v>1295</v>
      </c>
      <c r="B3736" t="s">
        <v>1753</v>
      </c>
      <c r="C3736" t="s">
        <v>6245</v>
      </c>
      <c r="D3736" t="s">
        <v>1297</v>
      </c>
      <c r="E3736" t="s">
        <v>2221</v>
      </c>
      <c r="F3736" t="s">
        <v>1299</v>
      </c>
      <c r="G3736" t="s">
        <v>1135</v>
      </c>
      <c r="H3736" t="s">
        <v>1301</v>
      </c>
      <c r="I3736" t="s">
        <v>839</v>
      </c>
      <c r="J3736" t="s">
        <v>275</v>
      </c>
      <c r="K3736" t="s">
        <v>276</v>
      </c>
      <c r="L3736" t="s">
        <v>124</v>
      </c>
      <c r="M3736" t="s">
        <v>38</v>
      </c>
      <c r="N3736" t="s">
        <v>39</v>
      </c>
      <c r="O3736" s="23">
        <v>0</v>
      </c>
      <c r="P3736" s="23">
        <v>0</v>
      </c>
      <c r="Q3736" t="s">
        <v>40</v>
      </c>
      <c r="R3736" t="s">
        <v>15244</v>
      </c>
      <c r="S3736" s="9">
        <v>46.84</v>
      </c>
      <c r="T3736" s="26">
        <v>4.49</v>
      </c>
      <c r="U3736" s="8">
        <v>210.31</v>
      </c>
      <c r="V3736" t="s">
        <v>6246</v>
      </c>
      <c r="W3736" t="s">
        <v>2007</v>
      </c>
      <c r="X3736" t="s">
        <v>42</v>
      </c>
      <c r="Y3736" t="s">
        <v>1740</v>
      </c>
      <c r="AA3736" s="1">
        <f t="shared" si="448"/>
        <v>46006</v>
      </c>
      <c r="AB3736" s="2">
        <f t="shared" si="449"/>
        <v>12</v>
      </c>
      <c r="AC3736" s="2">
        <f t="shared" si="450"/>
        <v>2025</v>
      </c>
      <c r="AD3736" s="2" t="str">
        <f>IFERROR(VLOOKUP(A3736,'Aux Área'!$A$4:$B$123,2,0),"-")</f>
        <v>LUCCA JR - OP</v>
      </c>
    </row>
    <row r="3737" spans="1:30" x14ac:dyDescent="0.3">
      <c r="A3737" t="s">
        <v>2278</v>
      </c>
      <c r="B3737" t="s">
        <v>4664</v>
      </c>
      <c r="C3737" t="s">
        <v>6247</v>
      </c>
      <c r="D3737" t="s">
        <v>3205</v>
      </c>
      <c r="E3737" t="s">
        <v>3206</v>
      </c>
      <c r="F3737" t="s">
        <v>2281</v>
      </c>
      <c r="G3737" t="s">
        <v>1135</v>
      </c>
      <c r="H3737" t="s">
        <v>2275</v>
      </c>
      <c r="I3737" t="s">
        <v>1497</v>
      </c>
      <c r="J3737" t="s">
        <v>165</v>
      </c>
      <c r="K3737" t="s">
        <v>166</v>
      </c>
      <c r="L3737" t="s">
        <v>167</v>
      </c>
      <c r="M3737" t="s">
        <v>38</v>
      </c>
      <c r="N3737" t="s">
        <v>39</v>
      </c>
      <c r="O3737" s="23">
        <v>392</v>
      </c>
      <c r="P3737" s="9">
        <v>8.49</v>
      </c>
      <c r="Q3737" t="s">
        <v>40</v>
      </c>
      <c r="R3737">
        <v>50350</v>
      </c>
      <c r="S3737" s="9">
        <v>46.15</v>
      </c>
      <c r="T3737" s="26">
        <v>4.5599999999999996</v>
      </c>
      <c r="U3737" s="8">
        <v>210.45</v>
      </c>
      <c r="V3737" t="s">
        <v>41</v>
      </c>
      <c r="W3737" t="s">
        <v>2276</v>
      </c>
      <c r="X3737" t="s">
        <v>42</v>
      </c>
      <c r="Y3737" t="s">
        <v>2277</v>
      </c>
      <c r="AA3737" s="1">
        <f t="shared" si="448"/>
        <v>46006</v>
      </c>
      <c r="AB3737" s="2">
        <f t="shared" si="449"/>
        <v>12</v>
      </c>
      <c r="AC3737" s="2">
        <f t="shared" si="450"/>
        <v>2025</v>
      </c>
      <c r="AD3737" s="2" t="str">
        <f>IFERROR(VLOOKUP(A3737,'Aux Área'!$A$4:$B$123,2,0),"-")</f>
        <v>INSPEÇÃO</v>
      </c>
    </row>
    <row r="3738" spans="1:30" x14ac:dyDescent="0.3">
      <c r="A3738" t="s">
        <v>2461</v>
      </c>
      <c r="B3738" t="s">
        <v>5008</v>
      </c>
      <c r="C3738" t="s">
        <v>6248</v>
      </c>
      <c r="D3738" t="s">
        <v>3135</v>
      </c>
      <c r="E3738" t="s">
        <v>3136</v>
      </c>
      <c r="F3738" t="s">
        <v>3574</v>
      </c>
      <c r="G3738" t="s">
        <v>1135</v>
      </c>
      <c r="H3738" t="s">
        <v>2275</v>
      </c>
      <c r="I3738" t="s">
        <v>1497</v>
      </c>
      <c r="J3738" t="s">
        <v>188</v>
      </c>
      <c r="K3738" t="s">
        <v>189</v>
      </c>
      <c r="L3738" t="s">
        <v>190</v>
      </c>
      <c r="M3738" t="s">
        <v>38</v>
      </c>
      <c r="N3738" t="s">
        <v>39</v>
      </c>
      <c r="O3738" s="23">
        <v>480</v>
      </c>
      <c r="P3738" s="9">
        <v>10.77</v>
      </c>
      <c r="Q3738" t="s">
        <v>40</v>
      </c>
      <c r="R3738">
        <v>31715</v>
      </c>
      <c r="S3738" s="9">
        <v>44.56</v>
      </c>
      <c r="T3738" s="26">
        <v>4.6900000000000004</v>
      </c>
      <c r="U3738" s="8">
        <v>208.99</v>
      </c>
      <c r="V3738" t="s">
        <v>41</v>
      </c>
      <c r="W3738" t="s">
        <v>2276</v>
      </c>
      <c r="X3738" t="s">
        <v>42</v>
      </c>
      <c r="Y3738" t="s">
        <v>2277</v>
      </c>
      <c r="AA3738" s="1">
        <f t="shared" si="448"/>
        <v>46006</v>
      </c>
      <c r="AB3738" s="2">
        <f t="shared" si="449"/>
        <v>12</v>
      </c>
      <c r="AC3738" s="2">
        <f t="shared" si="450"/>
        <v>2025</v>
      </c>
      <c r="AD3738" s="2" t="str">
        <f>IFERROR(VLOOKUP(A3738,'Aux Área'!$A$4:$B$123,2,0),"-")</f>
        <v>INSPEÇÃO</v>
      </c>
    </row>
    <row r="3739" spans="1:30" x14ac:dyDescent="0.3">
      <c r="A3739" t="s">
        <v>3092</v>
      </c>
      <c r="B3739" t="s">
        <v>4774</v>
      </c>
      <c r="C3739" t="s">
        <v>6249</v>
      </c>
      <c r="D3739" t="s">
        <v>3410</v>
      </c>
      <c r="E3739" t="s">
        <v>3411</v>
      </c>
      <c r="F3739" t="s">
        <v>3594</v>
      </c>
      <c r="G3739" t="s">
        <v>1135</v>
      </c>
      <c r="H3739" t="s">
        <v>2275</v>
      </c>
      <c r="I3739" t="s">
        <v>1497</v>
      </c>
      <c r="J3739" t="s">
        <v>3078</v>
      </c>
      <c r="K3739" t="s">
        <v>90</v>
      </c>
      <c r="L3739" t="s">
        <v>91</v>
      </c>
      <c r="M3739" t="s">
        <v>38</v>
      </c>
      <c r="N3739" t="s">
        <v>39</v>
      </c>
      <c r="O3739" s="23">
        <v>434</v>
      </c>
      <c r="P3739" s="9">
        <v>9.35</v>
      </c>
      <c r="Q3739" t="s">
        <v>40</v>
      </c>
      <c r="R3739">
        <v>29058</v>
      </c>
      <c r="S3739" s="9">
        <v>46.42</v>
      </c>
      <c r="T3739" s="26">
        <v>4.4180000000000001</v>
      </c>
      <c r="U3739" s="8">
        <v>205.07</v>
      </c>
      <c r="V3739" t="s">
        <v>112</v>
      </c>
      <c r="W3739" t="s">
        <v>2276</v>
      </c>
      <c r="X3739" t="s">
        <v>42</v>
      </c>
      <c r="Y3739" t="s">
        <v>2277</v>
      </c>
      <c r="AA3739" s="1">
        <f t="shared" si="448"/>
        <v>46006</v>
      </c>
      <c r="AB3739" s="2">
        <f t="shared" si="449"/>
        <v>12</v>
      </c>
      <c r="AC3739" s="2">
        <f t="shared" si="450"/>
        <v>2025</v>
      </c>
      <c r="AD3739" s="2" t="str">
        <f>IFERROR(VLOOKUP(A3739,'Aux Área'!$A$4:$B$123,2,0),"-")</f>
        <v>INSPEÇÃO</v>
      </c>
    </row>
    <row r="3740" spans="1:30" x14ac:dyDescent="0.3">
      <c r="A3740" t="s">
        <v>2643</v>
      </c>
      <c r="B3740" t="s">
        <v>2307</v>
      </c>
      <c r="C3740" t="s">
        <v>6250</v>
      </c>
      <c r="D3740" t="s">
        <v>4988</v>
      </c>
      <c r="E3740" t="s">
        <v>4989</v>
      </c>
      <c r="F3740" t="s">
        <v>2646</v>
      </c>
      <c r="G3740" t="s">
        <v>1300</v>
      </c>
      <c r="H3740" t="s">
        <v>1301</v>
      </c>
      <c r="I3740" t="s">
        <v>37</v>
      </c>
      <c r="J3740" t="s">
        <v>122</v>
      </c>
      <c r="K3740" t="s">
        <v>123</v>
      </c>
      <c r="L3740" t="s">
        <v>124</v>
      </c>
      <c r="M3740" t="s">
        <v>38</v>
      </c>
      <c r="N3740" t="s">
        <v>39</v>
      </c>
      <c r="O3740" s="23">
        <v>491</v>
      </c>
      <c r="P3740" s="9">
        <v>11.09</v>
      </c>
      <c r="Q3740" t="s">
        <v>40</v>
      </c>
      <c r="R3740">
        <v>44853</v>
      </c>
      <c r="S3740" s="9">
        <v>44.26</v>
      </c>
      <c r="T3740" s="26">
        <v>4.79</v>
      </c>
      <c r="U3740" s="8">
        <v>212.01</v>
      </c>
      <c r="V3740" t="s">
        <v>246</v>
      </c>
      <c r="W3740" t="s">
        <v>2276</v>
      </c>
      <c r="X3740" t="s">
        <v>42</v>
      </c>
      <c r="Y3740" t="s">
        <v>2277</v>
      </c>
      <c r="AA3740" s="1">
        <f t="shared" si="448"/>
        <v>46006</v>
      </c>
      <c r="AB3740" s="2">
        <f t="shared" si="449"/>
        <v>12</v>
      </c>
      <c r="AC3740" s="2">
        <f t="shared" si="450"/>
        <v>2025</v>
      </c>
      <c r="AD3740" s="2" t="str">
        <f>IFERROR(VLOOKUP(A3740,'Aux Área'!$A$4:$B$123,2,0),"-")</f>
        <v>INSPEÇÃO</v>
      </c>
    </row>
    <row r="3741" spans="1:30" x14ac:dyDescent="0.3">
      <c r="A3741" t="s">
        <v>46</v>
      </c>
      <c r="B3741" t="s">
        <v>458</v>
      </c>
      <c r="C3741" t="s">
        <v>6251</v>
      </c>
      <c r="D3741" t="s">
        <v>729</v>
      </c>
      <c r="E3741" t="s">
        <v>730</v>
      </c>
      <c r="F3741" t="s">
        <v>5185</v>
      </c>
      <c r="G3741" t="s">
        <v>1503</v>
      </c>
      <c r="H3741" t="s">
        <v>36</v>
      </c>
      <c r="I3741" t="s">
        <v>37</v>
      </c>
      <c r="J3741" t="s">
        <v>147</v>
      </c>
      <c r="K3741" t="s">
        <v>148</v>
      </c>
      <c r="L3741" t="s">
        <v>84</v>
      </c>
      <c r="M3741" t="s">
        <v>38</v>
      </c>
      <c r="N3741" t="s">
        <v>39</v>
      </c>
      <c r="O3741" s="23">
        <v>274</v>
      </c>
      <c r="P3741" s="9">
        <v>6.41</v>
      </c>
      <c r="Q3741" t="s">
        <v>40</v>
      </c>
      <c r="R3741">
        <v>25720</v>
      </c>
      <c r="S3741" s="9">
        <v>42.73</v>
      </c>
      <c r="T3741" s="26">
        <v>5.27</v>
      </c>
      <c r="U3741" s="8">
        <v>225.2</v>
      </c>
      <c r="V3741" t="s">
        <v>41</v>
      </c>
      <c r="W3741" t="s">
        <v>2007</v>
      </c>
      <c r="X3741" t="s">
        <v>42</v>
      </c>
      <c r="Y3741" t="s">
        <v>1740</v>
      </c>
      <c r="AA3741" s="1">
        <f t="shared" si="448"/>
        <v>46006</v>
      </c>
      <c r="AB3741" s="2">
        <f t="shared" si="449"/>
        <v>12</v>
      </c>
      <c r="AC3741" s="2">
        <f t="shared" si="450"/>
        <v>2025</v>
      </c>
      <c r="AD3741" s="2" t="str">
        <f>IFERROR(VLOOKUP(A3741,'Aux Área'!$A$4:$B$123,2,0),"-")</f>
        <v>FACILITIES</v>
      </c>
    </row>
    <row r="3742" spans="1:30" x14ac:dyDescent="0.3">
      <c r="A3742" t="s">
        <v>2318</v>
      </c>
      <c r="B3742" t="s">
        <v>2733</v>
      </c>
      <c r="C3742" t="s">
        <v>6252</v>
      </c>
      <c r="D3742" t="s">
        <v>3205</v>
      </c>
      <c r="E3742" t="s">
        <v>3206</v>
      </c>
      <c r="F3742" t="s">
        <v>4203</v>
      </c>
      <c r="G3742" t="s">
        <v>1135</v>
      </c>
      <c r="H3742" t="s">
        <v>2185</v>
      </c>
      <c r="I3742" t="s">
        <v>2186</v>
      </c>
      <c r="J3742" t="s">
        <v>169</v>
      </c>
      <c r="K3742" t="s">
        <v>170</v>
      </c>
      <c r="L3742" t="s">
        <v>124</v>
      </c>
      <c r="M3742" t="s">
        <v>38</v>
      </c>
      <c r="N3742" t="s">
        <v>668</v>
      </c>
      <c r="O3742" s="23">
        <v>762</v>
      </c>
      <c r="P3742" s="9">
        <v>15.24</v>
      </c>
      <c r="Q3742" t="s">
        <v>40</v>
      </c>
      <c r="R3742">
        <v>42060</v>
      </c>
      <c r="S3742" s="9">
        <v>50</v>
      </c>
      <c r="T3742" s="26">
        <v>6.09</v>
      </c>
      <c r="U3742" s="8">
        <v>304.5</v>
      </c>
      <c r="V3742" t="s">
        <v>41</v>
      </c>
      <c r="W3742" t="s">
        <v>2007</v>
      </c>
      <c r="X3742" t="s">
        <v>42</v>
      </c>
      <c r="Y3742" t="s">
        <v>2188</v>
      </c>
      <c r="AA3742" s="1">
        <f t="shared" si="448"/>
        <v>46006</v>
      </c>
      <c r="AB3742" s="2">
        <f t="shared" si="449"/>
        <v>12</v>
      </c>
      <c r="AC3742" s="2">
        <f t="shared" si="450"/>
        <v>2025</v>
      </c>
      <c r="AD3742" s="2" t="str">
        <f>IFERROR(VLOOKUP(A3742,'Aux Área'!$A$4:$B$123,2,0),"-")</f>
        <v>INSPEÇÃO</v>
      </c>
    </row>
    <row r="3743" spans="1:30" x14ac:dyDescent="0.3">
      <c r="A3743" t="s">
        <v>2181</v>
      </c>
      <c r="B3743" t="s">
        <v>4595</v>
      </c>
      <c r="C3743" t="s">
        <v>6253</v>
      </c>
      <c r="D3743" t="s">
        <v>3107</v>
      </c>
      <c r="E3743" t="s">
        <v>3108</v>
      </c>
      <c r="F3743" t="s">
        <v>2184</v>
      </c>
      <c r="G3743" t="s">
        <v>1135</v>
      </c>
      <c r="H3743" t="s">
        <v>2185</v>
      </c>
      <c r="I3743" t="s">
        <v>2186</v>
      </c>
      <c r="J3743" t="s">
        <v>108</v>
      </c>
      <c r="K3743" t="s">
        <v>109</v>
      </c>
      <c r="L3743" t="s">
        <v>110</v>
      </c>
      <c r="M3743" t="s">
        <v>38</v>
      </c>
      <c r="N3743" t="s">
        <v>668</v>
      </c>
      <c r="O3743" s="23">
        <v>583</v>
      </c>
      <c r="P3743" s="9">
        <v>13.36</v>
      </c>
      <c r="Q3743" t="s">
        <v>40</v>
      </c>
      <c r="R3743">
        <v>48414</v>
      </c>
      <c r="S3743" s="9">
        <v>43.65</v>
      </c>
      <c r="T3743" s="26">
        <v>6.1909999999999998</v>
      </c>
      <c r="U3743" s="8">
        <v>270.25</v>
      </c>
      <c r="V3743" t="s">
        <v>6254</v>
      </c>
      <c r="W3743" t="s">
        <v>2007</v>
      </c>
      <c r="X3743" t="s">
        <v>42</v>
      </c>
      <c r="Y3743" t="s">
        <v>2188</v>
      </c>
      <c r="AA3743" s="1">
        <f t="shared" si="448"/>
        <v>46006</v>
      </c>
      <c r="AB3743" s="2">
        <f t="shared" si="449"/>
        <v>12</v>
      </c>
      <c r="AC3743" s="2">
        <f t="shared" si="450"/>
        <v>2025</v>
      </c>
      <c r="AD3743" s="2" t="str">
        <f>IFERROR(VLOOKUP(A3743,'Aux Área'!$A$4:$B$123,2,0),"-")</f>
        <v>INSPEÇÃO</v>
      </c>
    </row>
    <row r="3744" spans="1:30" x14ac:dyDescent="0.3">
      <c r="A3744" t="s">
        <v>2306</v>
      </c>
      <c r="B3744" t="s">
        <v>4613</v>
      </c>
      <c r="C3744" t="s">
        <v>6255</v>
      </c>
      <c r="D3744" t="s">
        <v>3428</v>
      </c>
      <c r="E3744" t="s">
        <v>3429</v>
      </c>
      <c r="F3744" t="s">
        <v>2309</v>
      </c>
      <c r="G3744" t="s">
        <v>1135</v>
      </c>
      <c r="H3744" t="s">
        <v>2275</v>
      </c>
      <c r="I3744" t="s">
        <v>1497</v>
      </c>
      <c r="J3744" t="s">
        <v>1665</v>
      </c>
      <c r="K3744" t="s">
        <v>1666</v>
      </c>
      <c r="L3744" t="s">
        <v>301</v>
      </c>
      <c r="M3744" t="s">
        <v>38</v>
      </c>
      <c r="N3744" t="s">
        <v>39</v>
      </c>
      <c r="O3744" s="23">
        <v>362</v>
      </c>
      <c r="P3744" s="9">
        <v>11.61</v>
      </c>
      <c r="Q3744" t="s">
        <v>40</v>
      </c>
      <c r="R3744">
        <v>43448</v>
      </c>
      <c r="S3744" s="9">
        <v>31.17</v>
      </c>
      <c r="T3744" s="26">
        <v>4.59</v>
      </c>
      <c r="U3744" s="8">
        <v>143.07</v>
      </c>
      <c r="V3744" t="s">
        <v>6256</v>
      </c>
      <c r="W3744" t="s">
        <v>2276</v>
      </c>
      <c r="X3744" t="s">
        <v>42</v>
      </c>
      <c r="Y3744" t="s">
        <v>2277</v>
      </c>
      <c r="AA3744" s="1">
        <f t="shared" si="448"/>
        <v>46006</v>
      </c>
      <c r="AB3744" s="2">
        <f t="shared" si="449"/>
        <v>12</v>
      </c>
      <c r="AC3744" s="2">
        <f t="shared" si="450"/>
        <v>2025</v>
      </c>
      <c r="AD3744" s="2" t="str">
        <f>IFERROR(VLOOKUP(A3744,'Aux Área'!$A$4:$B$123,2,0),"-")</f>
        <v>INSPEÇÃO</v>
      </c>
    </row>
    <row r="3745" spans="1:30" x14ac:dyDescent="0.3">
      <c r="A3745" t="s">
        <v>68</v>
      </c>
      <c r="B3745" t="s">
        <v>296</v>
      </c>
      <c r="C3745" t="s">
        <v>6257</v>
      </c>
      <c r="D3745" t="s">
        <v>3246</v>
      </c>
      <c r="E3745" t="s">
        <v>3247</v>
      </c>
      <c r="F3745" t="s">
        <v>69</v>
      </c>
      <c r="G3745" t="s">
        <v>1503</v>
      </c>
      <c r="H3745" t="s">
        <v>36</v>
      </c>
      <c r="I3745" t="s">
        <v>37</v>
      </c>
      <c r="J3745" t="s">
        <v>215</v>
      </c>
      <c r="K3745" t="s">
        <v>216</v>
      </c>
      <c r="L3745" t="s">
        <v>217</v>
      </c>
      <c r="M3745" t="s">
        <v>38</v>
      </c>
      <c r="N3745" t="s">
        <v>39</v>
      </c>
      <c r="O3745" s="23">
        <v>232</v>
      </c>
      <c r="P3745" s="9">
        <v>10.029999999999999</v>
      </c>
      <c r="Q3745" t="s">
        <v>40</v>
      </c>
      <c r="R3745">
        <v>16046</v>
      </c>
      <c r="S3745" s="9">
        <v>23.12</v>
      </c>
      <c r="T3745" s="26">
        <v>4.7709999999999999</v>
      </c>
      <c r="U3745" s="8">
        <v>110.3</v>
      </c>
      <c r="V3745" t="s">
        <v>41</v>
      </c>
      <c r="W3745" t="s">
        <v>2007</v>
      </c>
      <c r="X3745" t="s">
        <v>42</v>
      </c>
      <c r="Y3745" t="s">
        <v>1740</v>
      </c>
      <c r="AA3745" s="1">
        <f t="shared" si="448"/>
        <v>46006</v>
      </c>
      <c r="AB3745" s="2">
        <f t="shared" si="449"/>
        <v>12</v>
      </c>
      <c r="AC3745" s="2">
        <f t="shared" si="450"/>
        <v>2025</v>
      </c>
      <c r="AD3745" s="2" t="str">
        <f>IFERROR(VLOOKUP(A3745,'Aux Área'!$A$4:$B$123,2,0),"-")</f>
        <v>OPERAÇÃO</v>
      </c>
    </row>
    <row r="3746" spans="1:30" x14ac:dyDescent="0.3">
      <c r="A3746" t="s">
        <v>50</v>
      </c>
      <c r="B3746" t="s">
        <v>324</v>
      </c>
      <c r="C3746" t="s">
        <v>6258</v>
      </c>
      <c r="D3746" t="s">
        <v>326</v>
      </c>
      <c r="E3746" t="s">
        <v>327</v>
      </c>
      <c r="F3746" t="s">
        <v>51</v>
      </c>
      <c r="G3746" t="s">
        <v>1500</v>
      </c>
      <c r="H3746" t="s">
        <v>36</v>
      </c>
      <c r="I3746" t="s">
        <v>37</v>
      </c>
      <c r="J3746" t="s">
        <v>292</v>
      </c>
      <c r="K3746" t="s">
        <v>293</v>
      </c>
      <c r="L3746" t="s">
        <v>84</v>
      </c>
      <c r="M3746" t="s">
        <v>38</v>
      </c>
      <c r="N3746" t="s">
        <v>39</v>
      </c>
      <c r="O3746" s="23">
        <v>354</v>
      </c>
      <c r="P3746" s="9">
        <v>7.96</v>
      </c>
      <c r="Q3746" t="s">
        <v>40</v>
      </c>
      <c r="R3746">
        <v>16343</v>
      </c>
      <c r="S3746" s="9">
        <v>44.45</v>
      </c>
      <c r="T3746" s="26">
        <v>5.57</v>
      </c>
      <c r="U3746" s="8">
        <v>247.59</v>
      </c>
      <c r="V3746" t="s">
        <v>6259</v>
      </c>
      <c r="W3746" t="s">
        <v>2007</v>
      </c>
      <c r="X3746" t="s">
        <v>42</v>
      </c>
      <c r="Y3746" t="s">
        <v>1740</v>
      </c>
      <c r="AA3746" s="1">
        <f t="shared" si="448"/>
        <v>46006</v>
      </c>
      <c r="AB3746" s="2">
        <f t="shared" si="449"/>
        <v>12</v>
      </c>
      <c r="AC3746" s="2">
        <f t="shared" si="450"/>
        <v>2025</v>
      </c>
      <c r="AD3746" s="2" t="str">
        <f>IFERROR(VLOOKUP(A3746,'Aux Área'!$A$4:$B$123,2,0),"-")</f>
        <v>TI</v>
      </c>
    </row>
    <row r="3747" spans="1:30" x14ac:dyDescent="0.3">
      <c r="A3747" t="s">
        <v>2282</v>
      </c>
      <c r="B3747" t="s">
        <v>4679</v>
      </c>
      <c r="C3747" t="s">
        <v>6260</v>
      </c>
      <c r="D3747" t="s">
        <v>3162</v>
      </c>
      <c r="E3747" t="s">
        <v>3163</v>
      </c>
      <c r="F3747" t="s">
        <v>2285</v>
      </c>
      <c r="G3747" t="s">
        <v>1135</v>
      </c>
      <c r="H3747" t="s">
        <v>2275</v>
      </c>
      <c r="I3747" t="s">
        <v>1497</v>
      </c>
      <c r="J3747" t="s">
        <v>165</v>
      </c>
      <c r="K3747" t="s">
        <v>166</v>
      </c>
      <c r="L3747" t="s">
        <v>167</v>
      </c>
      <c r="M3747" t="s">
        <v>38</v>
      </c>
      <c r="N3747" t="s">
        <v>39</v>
      </c>
      <c r="O3747" s="23">
        <v>357</v>
      </c>
      <c r="P3747" s="9">
        <v>8.35</v>
      </c>
      <c r="Q3747" t="s">
        <v>40</v>
      </c>
      <c r="R3747">
        <v>42975</v>
      </c>
      <c r="S3747" s="9">
        <v>42.77</v>
      </c>
      <c r="T3747" s="26">
        <v>4.5599999999999996</v>
      </c>
      <c r="U3747" s="8">
        <v>195.03</v>
      </c>
      <c r="V3747" t="s">
        <v>112</v>
      </c>
      <c r="W3747" t="s">
        <v>2276</v>
      </c>
      <c r="X3747" t="s">
        <v>42</v>
      </c>
      <c r="Y3747" t="s">
        <v>2277</v>
      </c>
      <c r="AA3747" s="1">
        <f t="shared" si="448"/>
        <v>46006</v>
      </c>
      <c r="AB3747" s="2">
        <f t="shared" si="449"/>
        <v>12</v>
      </c>
      <c r="AC3747" s="2">
        <f t="shared" si="450"/>
        <v>2025</v>
      </c>
      <c r="AD3747" s="2" t="str">
        <f>IFERROR(VLOOKUP(A3747,'Aux Área'!$A$4:$B$123,2,0),"-")</f>
        <v>INSPEÇÃO</v>
      </c>
    </row>
    <row r="3748" spans="1:30" x14ac:dyDescent="0.3">
      <c r="A3748" t="s">
        <v>2638</v>
      </c>
      <c r="B3748" t="s">
        <v>4593</v>
      </c>
      <c r="C3748" t="s">
        <v>6261</v>
      </c>
      <c r="D3748" t="s">
        <v>4358</v>
      </c>
      <c r="E3748" t="s">
        <v>4359</v>
      </c>
      <c r="F3748" t="s">
        <v>2641</v>
      </c>
      <c r="G3748" t="s">
        <v>1135</v>
      </c>
      <c r="H3748" t="s">
        <v>2275</v>
      </c>
      <c r="I3748" t="s">
        <v>1497</v>
      </c>
      <c r="J3748" t="s">
        <v>275</v>
      </c>
      <c r="K3748" t="s">
        <v>276</v>
      </c>
      <c r="L3748" t="s">
        <v>124</v>
      </c>
      <c r="M3748" t="s">
        <v>38</v>
      </c>
      <c r="N3748" t="s">
        <v>39</v>
      </c>
      <c r="O3748" s="23">
        <v>508</v>
      </c>
      <c r="P3748" s="9">
        <v>11.27</v>
      </c>
      <c r="Q3748" t="s">
        <v>40</v>
      </c>
      <c r="R3748">
        <v>41138</v>
      </c>
      <c r="S3748" s="9">
        <v>45.09</v>
      </c>
      <c r="T3748" s="26">
        <v>4.49</v>
      </c>
      <c r="U3748" s="8">
        <v>202.45</v>
      </c>
      <c r="V3748" t="s">
        <v>6262</v>
      </c>
      <c r="W3748" t="s">
        <v>2276</v>
      </c>
      <c r="X3748" t="s">
        <v>42</v>
      </c>
      <c r="Y3748" t="s">
        <v>2277</v>
      </c>
      <c r="AA3748" s="1">
        <f t="shared" si="448"/>
        <v>46006</v>
      </c>
      <c r="AB3748" s="2">
        <f t="shared" si="449"/>
        <v>12</v>
      </c>
      <c r="AC3748" s="2">
        <f t="shared" si="450"/>
        <v>2025</v>
      </c>
      <c r="AD3748" s="2" t="str">
        <f>IFERROR(VLOOKUP(A3748,'Aux Área'!$A$4:$B$123,2,0),"-")</f>
        <v>INSPEÇÃO</v>
      </c>
    </row>
    <row r="3749" spans="1:30" x14ac:dyDescent="0.3">
      <c r="A3749" t="s">
        <v>74</v>
      </c>
      <c r="B3749" t="s">
        <v>255</v>
      </c>
      <c r="C3749" t="s">
        <v>6263</v>
      </c>
      <c r="D3749" t="s">
        <v>115</v>
      </c>
      <c r="E3749" t="s">
        <v>116</v>
      </c>
      <c r="F3749" t="s">
        <v>75</v>
      </c>
      <c r="G3749" t="s">
        <v>1503</v>
      </c>
      <c r="H3749" t="s">
        <v>36</v>
      </c>
      <c r="I3749" t="s">
        <v>37</v>
      </c>
      <c r="J3749" t="s">
        <v>1210</v>
      </c>
      <c r="K3749" t="s">
        <v>1211</v>
      </c>
      <c r="L3749" t="s">
        <v>155</v>
      </c>
      <c r="M3749" t="s">
        <v>38</v>
      </c>
      <c r="N3749" t="s">
        <v>39</v>
      </c>
      <c r="O3749" s="23">
        <v>293</v>
      </c>
      <c r="P3749" s="9">
        <v>8.92</v>
      </c>
      <c r="Q3749" t="s">
        <v>40</v>
      </c>
      <c r="R3749">
        <v>13263</v>
      </c>
      <c r="S3749" s="9">
        <v>32.840000000000003</v>
      </c>
      <c r="T3749" s="26">
        <v>4.79</v>
      </c>
      <c r="U3749" s="8">
        <v>157.30000000000001</v>
      </c>
      <c r="V3749" t="s">
        <v>6264</v>
      </c>
      <c r="W3749" t="s">
        <v>2007</v>
      </c>
      <c r="X3749" t="s">
        <v>42</v>
      </c>
      <c r="Y3749" t="s">
        <v>1740</v>
      </c>
      <c r="AA3749" s="1">
        <f t="shared" si="448"/>
        <v>46006</v>
      </c>
      <c r="AB3749" s="2">
        <f t="shared" si="449"/>
        <v>12</v>
      </c>
      <c r="AC3749" s="2">
        <f t="shared" si="450"/>
        <v>2025</v>
      </c>
      <c r="AD3749" s="2" t="str">
        <f>IFERROR(VLOOKUP(A3749,'Aux Área'!$A$4:$B$123,2,0),"-")</f>
        <v>TI</v>
      </c>
    </row>
    <row r="3750" spans="1:30" x14ac:dyDescent="0.3">
      <c r="A3750" t="s">
        <v>2278</v>
      </c>
      <c r="B3750" t="s">
        <v>4664</v>
      </c>
      <c r="C3750" t="s">
        <v>6265</v>
      </c>
      <c r="D3750" t="s">
        <v>3208</v>
      </c>
      <c r="E3750" t="s">
        <v>3209</v>
      </c>
      <c r="F3750" t="s">
        <v>2281</v>
      </c>
      <c r="G3750" t="s">
        <v>1135</v>
      </c>
      <c r="H3750" t="s">
        <v>2275</v>
      </c>
      <c r="I3750" t="s">
        <v>1497</v>
      </c>
      <c r="J3750" t="s">
        <v>169</v>
      </c>
      <c r="K3750" t="s">
        <v>170</v>
      </c>
      <c r="L3750" t="s">
        <v>124</v>
      </c>
      <c r="M3750" t="s">
        <v>38</v>
      </c>
      <c r="N3750" t="s">
        <v>39</v>
      </c>
      <c r="O3750" s="23">
        <v>397</v>
      </c>
      <c r="P3750" s="9">
        <v>9.5</v>
      </c>
      <c r="Q3750" t="s">
        <v>40</v>
      </c>
      <c r="R3750">
        <v>50747</v>
      </c>
      <c r="S3750" s="9">
        <v>41.77</v>
      </c>
      <c r="T3750" s="26">
        <v>4.49</v>
      </c>
      <c r="U3750" s="8">
        <v>187.55</v>
      </c>
      <c r="V3750" t="s">
        <v>41</v>
      </c>
      <c r="W3750" t="s">
        <v>2276</v>
      </c>
      <c r="X3750" t="s">
        <v>42</v>
      </c>
      <c r="Y3750" t="s">
        <v>2277</v>
      </c>
      <c r="AA3750" s="1">
        <f t="shared" si="448"/>
        <v>46007</v>
      </c>
      <c r="AB3750" s="2">
        <f t="shared" si="449"/>
        <v>12</v>
      </c>
      <c r="AC3750" s="2">
        <f t="shared" si="450"/>
        <v>2025</v>
      </c>
      <c r="AD3750" s="2" t="str">
        <f>IFERROR(VLOOKUP(A3750,'Aux Área'!$A$4:$B$123,2,0),"-")</f>
        <v>INSPEÇÃO</v>
      </c>
    </row>
    <row r="3751" spans="1:30" x14ac:dyDescent="0.3">
      <c r="A3751" t="s">
        <v>2461</v>
      </c>
      <c r="B3751" t="s">
        <v>5008</v>
      </c>
      <c r="C3751" t="s">
        <v>6266</v>
      </c>
      <c r="D3751" t="s">
        <v>3216</v>
      </c>
      <c r="E3751" t="s">
        <v>3217</v>
      </c>
      <c r="F3751" t="s">
        <v>3574</v>
      </c>
      <c r="G3751" t="s">
        <v>1135</v>
      </c>
      <c r="H3751" t="s">
        <v>2275</v>
      </c>
      <c r="I3751" t="s">
        <v>1497</v>
      </c>
      <c r="J3751" t="s">
        <v>89</v>
      </c>
      <c r="K3751" t="s">
        <v>90</v>
      </c>
      <c r="L3751" t="s">
        <v>91</v>
      </c>
      <c r="M3751" t="s">
        <v>38</v>
      </c>
      <c r="N3751" t="s">
        <v>39</v>
      </c>
      <c r="O3751" s="23">
        <v>462</v>
      </c>
      <c r="P3751" s="9">
        <v>11.11</v>
      </c>
      <c r="Q3751" t="s">
        <v>40</v>
      </c>
      <c r="R3751">
        <v>32177</v>
      </c>
      <c r="S3751" s="9">
        <v>41.57</v>
      </c>
      <c r="T3751" s="26">
        <v>4.79</v>
      </c>
      <c r="U3751" s="8">
        <v>199.13</v>
      </c>
      <c r="V3751" t="s">
        <v>6267</v>
      </c>
      <c r="W3751" t="s">
        <v>2276</v>
      </c>
      <c r="X3751" t="s">
        <v>42</v>
      </c>
      <c r="Y3751" t="s">
        <v>2277</v>
      </c>
      <c r="AA3751" s="1">
        <f t="shared" si="448"/>
        <v>46007</v>
      </c>
      <c r="AB3751" s="2">
        <f t="shared" si="449"/>
        <v>12</v>
      </c>
      <c r="AC3751" s="2">
        <f t="shared" si="450"/>
        <v>2025</v>
      </c>
      <c r="AD3751" s="2" t="str">
        <f>IFERROR(VLOOKUP(A3751,'Aux Área'!$A$4:$B$123,2,0),"-")</f>
        <v>INSPEÇÃO</v>
      </c>
    </row>
    <row r="3752" spans="1:30" x14ac:dyDescent="0.3">
      <c r="A3752" t="s">
        <v>2643</v>
      </c>
      <c r="B3752" t="s">
        <v>2307</v>
      </c>
      <c r="C3752" t="s">
        <v>6268</v>
      </c>
      <c r="D3752" t="s">
        <v>4726</v>
      </c>
      <c r="E3752" t="s">
        <v>4727</v>
      </c>
      <c r="F3752" t="s">
        <v>2646</v>
      </c>
      <c r="G3752" t="s">
        <v>1300</v>
      </c>
      <c r="H3752" t="s">
        <v>1301</v>
      </c>
      <c r="I3752" t="s">
        <v>37</v>
      </c>
      <c r="J3752" t="s">
        <v>122</v>
      </c>
      <c r="K3752" t="s">
        <v>123</v>
      </c>
      <c r="L3752" t="s">
        <v>124</v>
      </c>
      <c r="M3752" t="s">
        <v>38</v>
      </c>
      <c r="N3752" t="s">
        <v>39</v>
      </c>
      <c r="O3752" s="23">
        <v>483</v>
      </c>
      <c r="P3752" s="9">
        <v>11.25</v>
      </c>
      <c r="Q3752" t="s">
        <v>40</v>
      </c>
      <c r="R3752">
        <v>45336</v>
      </c>
      <c r="S3752" s="9">
        <v>42.93</v>
      </c>
      <c r="T3752" s="26">
        <v>4.79</v>
      </c>
      <c r="U3752" s="8">
        <v>205.63</v>
      </c>
      <c r="V3752" t="s">
        <v>112</v>
      </c>
      <c r="W3752" t="s">
        <v>2276</v>
      </c>
      <c r="X3752" t="s">
        <v>42</v>
      </c>
      <c r="Y3752" t="s">
        <v>2277</v>
      </c>
      <c r="AA3752" s="1">
        <f t="shared" si="448"/>
        <v>46007</v>
      </c>
      <c r="AB3752" s="2">
        <f t="shared" si="449"/>
        <v>12</v>
      </c>
      <c r="AC3752" s="2">
        <f t="shared" si="450"/>
        <v>2025</v>
      </c>
      <c r="AD3752" s="2" t="str">
        <f>IFERROR(VLOOKUP(A3752,'Aux Área'!$A$4:$B$123,2,0),"-")</f>
        <v>INSPEÇÃO</v>
      </c>
    </row>
    <row r="3753" spans="1:30" x14ac:dyDescent="0.3">
      <c r="A3753" t="s">
        <v>68</v>
      </c>
      <c r="B3753" t="s">
        <v>296</v>
      </c>
      <c r="C3753" t="s">
        <v>6269</v>
      </c>
      <c r="D3753" t="s">
        <v>3197</v>
      </c>
      <c r="E3753" t="s">
        <v>3198</v>
      </c>
      <c r="F3753" t="s">
        <v>69</v>
      </c>
      <c r="G3753" t="s">
        <v>1503</v>
      </c>
      <c r="H3753" t="s">
        <v>36</v>
      </c>
      <c r="I3753" t="s">
        <v>37</v>
      </c>
      <c r="J3753" t="s">
        <v>169</v>
      </c>
      <c r="K3753" t="s">
        <v>170</v>
      </c>
      <c r="L3753" t="s">
        <v>124</v>
      </c>
      <c r="M3753" t="s">
        <v>38</v>
      </c>
      <c r="N3753" t="s">
        <v>39</v>
      </c>
      <c r="O3753" s="23">
        <v>319</v>
      </c>
      <c r="P3753" s="9">
        <v>12.48</v>
      </c>
      <c r="Q3753" t="s">
        <v>40</v>
      </c>
      <c r="R3753">
        <v>16365</v>
      </c>
      <c r="S3753" s="9">
        <v>25.56</v>
      </c>
      <c r="T3753" s="26">
        <v>4.49</v>
      </c>
      <c r="U3753" s="8">
        <v>114.77</v>
      </c>
      <c r="V3753" t="s">
        <v>41</v>
      </c>
      <c r="W3753" t="s">
        <v>2007</v>
      </c>
      <c r="X3753" t="s">
        <v>42</v>
      </c>
      <c r="Y3753" t="s">
        <v>1740</v>
      </c>
      <c r="AA3753" s="1">
        <f t="shared" si="448"/>
        <v>46007</v>
      </c>
      <c r="AB3753" s="2">
        <f t="shared" si="449"/>
        <v>12</v>
      </c>
      <c r="AC3753" s="2">
        <f t="shared" si="450"/>
        <v>2025</v>
      </c>
      <c r="AD3753" s="2" t="str">
        <f>IFERROR(VLOOKUP(A3753,'Aux Área'!$A$4:$B$123,2,0),"-")</f>
        <v>OPERAÇÃO</v>
      </c>
    </row>
    <row r="3754" spans="1:30" x14ac:dyDescent="0.3">
      <c r="A3754" t="s">
        <v>2282</v>
      </c>
      <c r="B3754" t="s">
        <v>4679</v>
      </c>
      <c r="C3754" t="s">
        <v>6270</v>
      </c>
      <c r="D3754" t="s">
        <v>3781</v>
      </c>
      <c r="E3754" t="s">
        <v>3782</v>
      </c>
      <c r="F3754" t="s">
        <v>2285</v>
      </c>
      <c r="G3754" t="s">
        <v>1135</v>
      </c>
      <c r="H3754" t="s">
        <v>2275</v>
      </c>
      <c r="I3754" t="s">
        <v>1497</v>
      </c>
      <c r="J3754" t="s">
        <v>165</v>
      </c>
      <c r="K3754" t="s">
        <v>166</v>
      </c>
      <c r="L3754" t="s">
        <v>167</v>
      </c>
      <c r="M3754" t="s">
        <v>38</v>
      </c>
      <c r="N3754" t="s">
        <v>39</v>
      </c>
      <c r="O3754" s="23">
        <v>398</v>
      </c>
      <c r="P3754" s="9">
        <v>11.33</v>
      </c>
      <c r="Q3754" t="s">
        <v>40</v>
      </c>
      <c r="R3754">
        <v>43373</v>
      </c>
      <c r="S3754" s="9">
        <v>35.119999999999997</v>
      </c>
      <c r="T3754" s="26">
        <v>4.5609999999999999</v>
      </c>
      <c r="U3754" s="8">
        <v>160.16999999999999</v>
      </c>
      <c r="V3754" t="s">
        <v>112</v>
      </c>
      <c r="W3754" t="s">
        <v>2276</v>
      </c>
      <c r="X3754" t="s">
        <v>42</v>
      </c>
      <c r="Y3754" t="s">
        <v>2277</v>
      </c>
      <c r="AA3754" s="1">
        <f t="shared" si="448"/>
        <v>46007</v>
      </c>
      <c r="AB3754" s="2">
        <f t="shared" si="449"/>
        <v>12</v>
      </c>
      <c r="AC3754" s="2">
        <f t="shared" si="450"/>
        <v>2025</v>
      </c>
      <c r="AD3754" s="2" t="str">
        <f>IFERROR(VLOOKUP(A3754,'Aux Área'!$A$4:$B$123,2,0),"-")</f>
        <v>INSPEÇÃO</v>
      </c>
    </row>
    <row r="3755" spans="1:30" x14ac:dyDescent="0.3">
      <c r="A3755" t="s">
        <v>2260</v>
      </c>
      <c r="B3755" t="s">
        <v>113</v>
      </c>
      <c r="C3755" t="s">
        <v>6271</v>
      </c>
      <c r="D3755" t="s">
        <v>3005</v>
      </c>
      <c r="E3755" t="s">
        <v>3006</v>
      </c>
      <c r="F3755" t="s">
        <v>2262</v>
      </c>
      <c r="G3755" t="s">
        <v>35</v>
      </c>
      <c r="H3755" t="s">
        <v>2263</v>
      </c>
      <c r="I3755" t="s">
        <v>2186</v>
      </c>
      <c r="J3755" t="s">
        <v>1681</v>
      </c>
      <c r="K3755" t="s">
        <v>1682</v>
      </c>
      <c r="L3755" t="s">
        <v>141</v>
      </c>
      <c r="M3755" t="s">
        <v>38</v>
      </c>
      <c r="N3755" t="s">
        <v>668</v>
      </c>
      <c r="O3755" s="23">
        <v>800</v>
      </c>
      <c r="P3755" s="9">
        <v>15.46</v>
      </c>
      <c r="Q3755" t="s">
        <v>40</v>
      </c>
      <c r="R3755">
        <v>40246</v>
      </c>
      <c r="S3755" s="9">
        <v>51.76</v>
      </c>
      <c r="T3755" s="26">
        <v>6.4889999999999999</v>
      </c>
      <c r="U3755" s="8">
        <v>335.89</v>
      </c>
      <c r="V3755" t="s">
        <v>41</v>
      </c>
      <c r="W3755" t="s">
        <v>2007</v>
      </c>
      <c r="X3755" t="s">
        <v>42</v>
      </c>
      <c r="Y3755" t="s">
        <v>1740</v>
      </c>
      <c r="AA3755" s="1">
        <f t="shared" si="448"/>
        <v>46007</v>
      </c>
      <c r="AB3755" s="2">
        <f t="shared" si="449"/>
        <v>12</v>
      </c>
      <c r="AC3755" s="2">
        <f t="shared" si="450"/>
        <v>2025</v>
      </c>
      <c r="AD3755" s="2" t="str">
        <f>IFERROR(VLOOKUP(A3755,'Aux Área'!$A$4:$B$123,2,0),"-")</f>
        <v>INSPEÇÃO</v>
      </c>
    </row>
    <row r="3756" spans="1:30" x14ac:dyDescent="0.3">
      <c r="A3756" t="s">
        <v>44</v>
      </c>
      <c r="B3756" t="s">
        <v>478</v>
      </c>
      <c r="C3756" t="s">
        <v>6272</v>
      </c>
      <c r="D3756" t="s">
        <v>2169</v>
      </c>
      <c r="E3756" t="s">
        <v>2170</v>
      </c>
      <c r="F3756" t="s">
        <v>45</v>
      </c>
      <c r="G3756" t="s">
        <v>1500</v>
      </c>
      <c r="H3756" t="s">
        <v>36</v>
      </c>
      <c r="I3756" t="s">
        <v>37</v>
      </c>
      <c r="J3756" t="s">
        <v>134</v>
      </c>
      <c r="K3756" t="s">
        <v>135</v>
      </c>
      <c r="L3756" t="s">
        <v>136</v>
      </c>
      <c r="M3756" t="s">
        <v>38</v>
      </c>
      <c r="N3756" t="s">
        <v>39</v>
      </c>
      <c r="O3756" s="23">
        <v>154</v>
      </c>
      <c r="P3756" s="9">
        <v>8.2799999999999994</v>
      </c>
      <c r="Q3756" t="s">
        <v>40</v>
      </c>
      <c r="R3756">
        <v>16791</v>
      </c>
      <c r="S3756" s="9">
        <v>18.59</v>
      </c>
      <c r="T3756" s="26">
        <v>4.7889999999999997</v>
      </c>
      <c r="U3756" s="8">
        <v>89.02</v>
      </c>
      <c r="V3756" t="s">
        <v>6273</v>
      </c>
      <c r="W3756" t="s">
        <v>2007</v>
      </c>
      <c r="X3756" t="s">
        <v>42</v>
      </c>
      <c r="Y3756" t="s">
        <v>1740</v>
      </c>
      <c r="AA3756" s="1">
        <f t="shared" si="448"/>
        <v>46007</v>
      </c>
      <c r="AB3756" s="2">
        <f t="shared" si="449"/>
        <v>12</v>
      </c>
      <c r="AC3756" s="2">
        <f t="shared" si="450"/>
        <v>2025</v>
      </c>
      <c r="AD3756" s="2" t="str">
        <f>IFERROR(VLOOKUP(A3756,'Aux Área'!$A$4:$B$123,2,0),"-")</f>
        <v>OPERAÇÃO</v>
      </c>
    </row>
    <row r="3757" spans="1:30" x14ac:dyDescent="0.3">
      <c r="A3757" t="s">
        <v>62</v>
      </c>
      <c r="B3757" t="s">
        <v>1455</v>
      </c>
      <c r="C3757" t="s">
        <v>6274</v>
      </c>
      <c r="D3757" t="s">
        <v>158</v>
      </c>
      <c r="E3757" t="s">
        <v>159</v>
      </c>
      <c r="F3757" t="s">
        <v>63</v>
      </c>
      <c r="G3757" t="s">
        <v>1500</v>
      </c>
      <c r="H3757" t="s">
        <v>36</v>
      </c>
      <c r="I3757" t="s">
        <v>37</v>
      </c>
      <c r="J3757" t="s">
        <v>526</v>
      </c>
      <c r="K3757" t="s">
        <v>527</v>
      </c>
      <c r="L3757" t="s">
        <v>124</v>
      </c>
      <c r="M3757" t="s">
        <v>38</v>
      </c>
      <c r="N3757" t="s">
        <v>39</v>
      </c>
      <c r="O3757" s="23">
        <v>257</v>
      </c>
      <c r="P3757" s="9">
        <v>7.59</v>
      </c>
      <c r="Q3757" t="s">
        <v>40</v>
      </c>
      <c r="R3757">
        <v>49525</v>
      </c>
      <c r="S3757" s="9">
        <v>33.840000000000003</v>
      </c>
      <c r="T3757" s="26">
        <v>4.59</v>
      </c>
      <c r="U3757" s="8">
        <v>155.34</v>
      </c>
      <c r="V3757" t="s">
        <v>41</v>
      </c>
      <c r="W3757" t="s">
        <v>2007</v>
      </c>
      <c r="X3757" t="s">
        <v>42</v>
      </c>
      <c r="Y3757" t="s">
        <v>1740</v>
      </c>
      <c r="AA3757" s="1">
        <f t="shared" si="448"/>
        <v>46007</v>
      </c>
      <c r="AB3757" s="2">
        <f t="shared" si="449"/>
        <v>12</v>
      </c>
      <c r="AC3757" s="2">
        <f t="shared" si="450"/>
        <v>2025</v>
      </c>
      <c r="AD3757" s="2" t="str">
        <f>IFERROR(VLOOKUP(A3757,'Aux Área'!$A$4:$B$123,2,0),"-")</f>
        <v>CONSERVA</v>
      </c>
    </row>
    <row r="3758" spans="1:30" x14ac:dyDescent="0.3">
      <c r="A3758" t="s">
        <v>58</v>
      </c>
      <c r="B3758" t="s">
        <v>250</v>
      </c>
      <c r="C3758" t="s">
        <v>6275</v>
      </c>
      <c r="D3758" t="s">
        <v>87</v>
      </c>
      <c r="E3758" t="s">
        <v>88</v>
      </c>
      <c r="F3758" t="s">
        <v>59</v>
      </c>
      <c r="G3758" t="s">
        <v>1500</v>
      </c>
      <c r="H3758" t="s">
        <v>36</v>
      </c>
      <c r="I3758" t="s">
        <v>37</v>
      </c>
      <c r="J3758" t="s">
        <v>356</v>
      </c>
      <c r="K3758" t="s">
        <v>357</v>
      </c>
      <c r="L3758" t="s">
        <v>124</v>
      </c>
      <c r="M3758" t="s">
        <v>38</v>
      </c>
      <c r="N3758" t="s">
        <v>39</v>
      </c>
      <c r="O3758" s="23">
        <v>341</v>
      </c>
      <c r="P3758" s="9">
        <v>7.11</v>
      </c>
      <c r="Q3758" t="s">
        <v>40</v>
      </c>
      <c r="R3758">
        <v>60786</v>
      </c>
      <c r="S3758" s="9">
        <v>47.93</v>
      </c>
      <c r="T3758" s="26">
        <v>4.5910000000000002</v>
      </c>
      <c r="U3758" s="8">
        <v>220.04</v>
      </c>
      <c r="V3758" t="s">
        <v>6276</v>
      </c>
      <c r="W3758" t="s">
        <v>2007</v>
      </c>
      <c r="X3758" t="s">
        <v>42</v>
      </c>
      <c r="Y3758" t="s">
        <v>1740</v>
      </c>
      <c r="AA3758" s="1">
        <f t="shared" si="448"/>
        <v>46007</v>
      </c>
      <c r="AB3758" s="2">
        <f t="shared" si="449"/>
        <v>12</v>
      </c>
      <c r="AC3758" s="2">
        <f t="shared" si="450"/>
        <v>2025</v>
      </c>
      <c r="AD3758" s="2" t="str">
        <f>IFERROR(VLOOKUP(A3758,'Aux Área'!$A$4:$B$123,2,0),"-")</f>
        <v>CONSERVA</v>
      </c>
    </row>
    <row r="3759" spans="1:30" x14ac:dyDescent="0.3">
      <c r="A3759" t="s">
        <v>2650</v>
      </c>
      <c r="B3759" t="s">
        <v>2651</v>
      </c>
      <c r="C3759" t="s">
        <v>6277</v>
      </c>
      <c r="D3759" t="s">
        <v>2944</v>
      </c>
      <c r="E3759" t="s">
        <v>2945</v>
      </c>
      <c r="F3759" t="s">
        <v>3615</v>
      </c>
      <c r="G3759" t="s">
        <v>1300</v>
      </c>
      <c r="H3759" t="s">
        <v>2635</v>
      </c>
      <c r="I3759" t="s">
        <v>37</v>
      </c>
      <c r="J3759" t="s">
        <v>2817</v>
      </c>
      <c r="K3759" t="s">
        <v>2818</v>
      </c>
      <c r="L3759" t="s">
        <v>84</v>
      </c>
      <c r="M3759" t="s">
        <v>38</v>
      </c>
      <c r="N3759" t="s">
        <v>39</v>
      </c>
      <c r="O3759" s="23">
        <v>211</v>
      </c>
      <c r="P3759" s="9">
        <v>6.18</v>
      </c>
      <c r="Q3759" t="s">
        <v>40</v>
      </c>
      <c r="R3759">
        <v>8732</v>
      </c>
      <c r="S3759" s="9">
        <v>34.130000000000003</v>
      </c>
      <c r="T3759" s="26">
        <v>5.27</v>
      </c>
      <c r="U3759" s="8">
        <v>179.87</v>
      </c>
      <c r="V3759" t="s">
        <v>6278</v>
      </c>
      <c r="W3759" t="s">
        <v>2276</v>
      </c>
      <c r="X3759" t="s">
        <v>42</v>
      </c>
      <c r="Y3759" t="s">
        <v>1740</v>
      </c>
      <c r="AA3759" s="1">
        <f t="shared" si="448"/>
        <v>46007</v>
      </c>
      <c r="AB3759" s="2">
        <f t="shared" si="449"/>
        <v>12</v>
      </c>
      <c r="AC3759" s="2">
        <f t="shared" si="450"/>
        <v>2025</v>
      </c>
      <c r="AD3759" s="2" t="str">
        <f>IFERROR(VLOOKUP(A3759,'Aux Área'!$A$4:$B$123,2,0),"-")</f>
        <v>TI</v>
      </c>
    </row>
    <row r="3760" spans="1:30" x14ac:dyDescent="0.3">
      <c r="A3760" t="s">
        <v>2041</v>
      </c>
      <c r="B3760" t="s">
        <v>2042</v>
      </c>
      <c r="C3760" t="s">
        <v>6279</v>
      </c>
      <c r="D3760" t="s">
        <v>1297</v>
      </c>
      <c r="E3760" t="s">
        <v>2221</v>
      </c>
      <c r="F3760" t="s">
        <v>2044</v>
      </c>
      <c r="G3760" t="s">
        <v>659</v>
      </c>
      <c r="H3760" t="s">
        <v>1996</v>
      </c>
      <c r="I3760" t="s">
        <v>1997</v>
      </c>
      <c r="J3760" t="s">
        <v>231</v>
      </c>
      <c r="K3760" t="s">
        <v>232</v>
      </c>
      <c r="L3760" t="s">
        <v>217</v>
      </c>
      <c r="M3760" t="s">
        <v>38</v>
      </c>
      <c r="N3760" t="s">
        <v>668</v>
      </c>
      <c r="O3760" s="23">
        <v>268</v>
      </c>
      <c r="P3760" s="9">
        <v>5.91</v>
      </c>
      <c r="Q3760" t="s">
        <v>40</v>
      </c>
      <c r="R3760">
        <v>14078</v>
      </c>
      <c r="S3760" s="9">
        <v>45.31</v>
      </c>
      <c r="T3760" s="26">
        <v>5.99</v>
      </c>
      <c r="U3760" s="8">
        <v>271.42</v>
      </c>
      <c r="V3760" t="s">
        <v>6280</v>
      </c>
      <c r="W3760" t="s">
        <v>1985</v>
      </c>
      <c r="X3760" t="s">
        <v>42</v>
      </c>
      <c r="Y3760" t="s">
        <v>1986</v>
      </c>
      <c r="AA3760" s="1">
        <f t="shared" si="448"/>
        <v>46007</v>
      </c>
      <c r="AB3760" s="2">
        <f t="shared" si="449"/>
        <v>12</v>
      </c>
      <c r="AC3760" s="2">
        <f t="shared" si="450"/>
        <v>2025</v>
      </c>
      <c r="AD3760" s="2" t="str">
        <f>IFERROR(VLOOKUP(A3760,'Aux Área'!$A$4:$B$123,2,0),"-")</f>
        <v>PESADOS</v>
      </c>
    </row>
    <row r="3761" spans="1:30" x14ac:dyDescent="0.3">
      <c r="A3761" t="s">
        <v>2041</v>
      </c>
      <c r="C3761" t="s">
        <v>6279</v>
      </c>
      <c r="F3761" t="s">
        <v>2044</v>
      </c>
      <c r="K3761" t="s">
        <v>232</v>
      </c>
      <c r="N3761" t="s">
        <v>15690</v>
      </c>
      <c r="O3761" t="s">
        <v>15244</v>
      </c>
      <c r="P3761" s="9" t="s">
        <v>15244</v>
      </c>
      <c r="Q3761" t="s">
        <v>40</v>
      </c>
      <c r="R3761" t="s">
        <v>15244</v>
      </c>
      <c r="S3761">
        <v>5.52</v>
      </c>
      <c r="U3761" s="8">
        <v>18.239999999999998</v>
      </c>
      <c r="X3761" t="s">
        <v>42</v>
      </c>
      <c r="Y3761" t="s">
        <v>1986</v>
      </c>
      <c r="AA3761" s="1">
        <f>IFERROR(DATEVALUE(C3761),"-")</f>
        <v>46007</v>
      </c>
      <c r="AB3761" s="2">
        <f>IFERROR(MONTH(AA3761),"-")</f>
        <v>12</v>
      </c>
      <c r="AC3761" s="2">
        <f>IFERROR(YEAR(AA3761),"-")</f>
        <v>2025</v>
      </c>
      <c r="AD3761" s="2" t="str">
        <f>IFERROR(VLOOKUP(A3761,'Aux Área'!$A$4:$B$123,2,0),"-")</f>
        <v>PESADOS</v>
      </c>
    </row>
    <row r="3762" spans="1:30" x14ac:dyDescent="0.3">
      <c r="A3762" t="s">
        <v>2306</v>
      </c>
      <c r="B3762" t="s">
        <v>4613</v>
      </c>
      <c r="C3762" t="s">
        <v>6281</v>
      </c>
      <c r="D3762" t="s">
        <v>3319</v>
      </c>
      <c r="E3762" t="s">
        <v>3320</v>
      </c>
      <c r="F3762" t="s">
        <v>2309</v>
      </c>
      <c r="G3762" t="s">
        <v>1135</v>
      </c>
      <c r="H3762" t="s">
        <v>2275</v>
      </c>
      <c r="I3762" t="s">
        <v>1497</v>
      </c>
      <c r="J3762" t="s">
        <v>89</v>
      </c>
      <c r="K3762" t="s">
        <v>90</v>
      </c>
      <c r="L3762" t="s">
        <v>91</v>
      </c>
      <c r="M3762" t="s">
        <v>38</v>
      </c>
      <c r="N3762" t="s">
        <v>39</v>
      </c>
      <c r="O3762" s="23">
        <v>684</v>
      </c>
      <c r="P3762" s="9">
        <v>15.23</v>
      </c>
      <c r="Q3762" t="s">
        <v>40</v>
      </c>
      <c r="R3762">
        <v>44132</v>
      </c>
      <c r="S3762" s="9">
        <v>44.91</v>
      </c>
      <c r="T3762" s="26">
        <v>4.59</v>
      </c>
      <c r="U3762" s="8">
        <v>206.14</v>
      </c>
      <c r="V3762" t="s">
        <v>6282</v>
      </c>
      <c r="W3762" t="s">
        <v>2276</v>
      </c>
      <c r="X3762" t="s">
        <v>42</v>
      </c>
      <c r="Y3762" t="s">
        <v>2277</v>
      </c>
      <c r="AA3762" s="1">
        <f>DATEVALUE(C3762)</f>
        <v>46007</v>
      </c>
      <c r="AB3762" s="2">
        <f>MONTH(AA3762)</f>
        <v>12</v>
      </c>
      <c r="AC3762" s="2">
        <f>YEAR(AA3762)</f>
        <v>2025</v>
      </c>
      <c r="AD3762" s="2" t="str">
        <f>IFERROR(VLOOKUP(A3762,'Aux Área'!$A$4:$B$123,2,0),"-")</f>
        <v>INSPEÇÃO</v>
      </c>
    </row>
    <row r="3763" spans="1:30" x14ac:dyDescent="0.3">
      <c r="A3763" t="s">
        <v>66</v>
      </c>
      <c r="B3763" t="s">
        <v>464</v>
      </c>
      <c r="C3763" t="s">
        <v>6283</v>
      </c>
      <c r="D3763" t="s">
        <v>151</v>
      </c>
      <c r="E3763" t="s">
        <v>152</v>
      </c>
      <c r="F3763" t="s">
        <v>67</v>
      </c>
      <c r="G3763" t="s">
        <v>1503</v>
      </c>
      <c r="H3763" t="s">
        <v>36</v>
      </c>
      <c r="I3763" t="s">
        <v>37</v>
      </c>
      <c r="J3763" t="s">
        <v>147</v>
      </c>
      <c r="K3763" t="s">
        <v>148</v>
      </c>
      <c r="L3763" t="s">
        <v>84</v>
      </c>
      <c r="M3763" t="s">
        <v>38</v>
      </c>
      <c r="N3763" t="s">
        <v>39</v>
      </c>
      <c r="O3763" s="23">
        <v>414</v>
      </c>
      <c r="P3763" s="9">
        <v>9.69</v>
      </c>
      <c r="Q3763" t="s">
        <v>40</v>
      </c>
      <c r="R3763">
        <v>16722</v>
      </c>
      <c r="S3763" s="9">
        <v>42.71</v>
      </c>
      <c r="T3763" s="26">
        <v>5.27</v>
      </c>
      <c r="U3763" s="8">
        <v>225.09</v>
      </c>
      <c r="V3763" t="s">
        <v>112</v>
      </c>
      <c r="W3763" t="s">
        <v>2007</v>
      </c>
      <c r="X3763" t="s">
        <v>42</v>
      </c>
      <c r="Y3763" t="s">
        <v>1740</v>
      </c>
      <c r="AA3763" s="1">
        <f>DATEVALUE(C3763)</f>
        <v>46007</v>
      </c>
      <c r="AB3763" s="2">
        <f>MONTH(AA3763)</f>
        <v>12</v>
      </c>
      <c r="AC3763" s="2">
        <f>YEAR(AA3763)</f>
        <v>2025</v>
      </c>
      <c r="AD3763" s="2" t="str">
        <f>IFERROR(VLOOKUP(A3763,'Aux Área'!$A$4:$B$123,2,0),"-")</f>
        <v>OPERAÇÃO</v>
      </c>
    </row>
    <row r="3764" spans="1:30" x14ac:dyDescent="0.3">
      <c r="A3764" t="s">
        <v>2655</v>
      </c>
      <c r="B3764" t="s">
        <v>2656</v>
      </c>
      <c r="C3764" t="s">
        <v>6284</v>
      </c>
      <c r="D3764" t="s">
        <v>1619</v>
      </c>
      <c r="E3764" t="s">
        <v>1620</v>
      </c>
      <c r="F3764" t="s">
        <v>3712</v>
      </c>
      <c r="G3764" t="s">
        <v>1635</v>
      </c>
      <c r="H3764" t="s">
        <v>2635</v>
      </c>
      <c r="I3764" t="s">
        <v>37</v>
      </c>
      <c r="J3764" t="s">
        <v>275</v>
      </c>
      <c r="K3764" t="s">
        <v>276</v>
      </c>
      <c r="L3764" t="s">
        <v>124</v>
      </c>
      <c r="M3764" t="s">
        <v>38</v>
      </c>
      <c r="N3764" t="s">
        <v>39</v>
      </c>
      <c r="O3764" s="23">
        <v>315</v>
      </c>
      <c r="P3764" s="9">
        <v>7.82</v>
      </c>
      <c r="Q3764" t="s">
        <v>40</v>
      </c>
      <c r="R3764">
        <v>8277</v>
      </c>
      <c r="S3764" s="9">
        <v>40.28</v>
      </c>
      <c r="T3764" s="26">
        <v>4.49</v>
      </c>
      <c r="U3764" s="8">
        <v>180.86</v>
      </c>
      <c r="V3764" t="s">
        <v>6285</v>
      </c>
      <c r="W3764" t="s">
        <v>2007</v>
      </c>
      <c r="X3764" t="s">
        <v>42</v>
      </c>
      <c r="Y3764" t="s">
        <v>6209</v>
      </c>
      <c r="AA3764" s="1">
        <f>DATEVALUE(C3764)</f>
        <v>46007</v>
      </c>
      <c r="AB3764" s="2">
        <f>MONTH(AA3764)</f>
        <v>12</v>
      </c>
      <c r="AC3764" s="2">
        <f>YEAR(AA3764)</f>
        <v>2025</v>
      </c>
      <c r="AD3764" s="2" t="str">
        <f>IFERROR(VLOOKUP(A3764,'Aux Área'!$A$4:$B$123,2,0),"-")</f>
        <v>TI</v>
      </c>
    </row>
    <row r="3765" spans="1:30" x14ac:dyDescent="0.3">
      <c r="A3765" t="s">
        <v>5182</v>
      </c>
      <c r="B3765" t="s">
        <v>5183</v>
      </c>
      <c r="C3765" t="s">
        <v>6286</v>
      </c>
      <c r="D3765" t="s">
        <v>5215</v>
      </c>
      <c r="E3765" t="s">
        <v>5216</v>
      </c>
      <c r="F3765" t="s">
        <v>15238</v>
      </c>
      <c r="G3765" t="s">
        <v>1300</v>
      </c>
      <c r="H3765" t="s">
        <v>1301</v>
      </c>
      <c r="I3765" t="s">
        <v>37</v>
      </c>
      <c r="J3765" t="s">
        <v>1681</v>
      </c>
      <c r="K3765" t="s">
        <v>1682</v>
      </c>
      <c r="L3765" t="s">
        <v>141</v>
      </c>
      <c r="M3765" t="s">
        <v>38</v>
      </c>
      <c r="N3765" t="s">
        <v>39</v>
      </c>
      <c r="O3765" s="23">
        <v>314</v>
      </c>
      <c r="P3765" s="9">
        <v>6.64</v>
      </c>
      <c r="Q3765" t="s">
        <v>40</v>
      </c>
      <c r="R3765">
        <v>35672</v>
      </c>
      <c r="S3765" s="9">
        <v>47.31</v>
      </c>
      <c r="T3765" s="26">
        <v>4.6399999999999997</v>
      </c>
      <c r="U3765" s="8">
        <v>219.5</v>
      </c>
      <c r="V3765" t="s">
        <v>41</v>
      </c>
      <c r="W3765" t="s">
        <v>2276</v>
      </c>
      <c r="X3765" t="s">
        <v>42</v>
      </c>
      <c r="Y3765" t="s">
        <v>2277</v>
      </c>
      <c r="AA3765" s="1">
        <f>DATEVALUE(C3765)</f>
        <v>46007</v>
      </c>
      <c r="AB3765" s="2">
        <f>MONTH(AA3765)</f>
        <v>12</v>
      </c>
      <c r="AC3765" s="2">
        <f>YEAR(AA3765)</f>
        <v>2025</v>
      </c>
      <c r="AD3765" s="2" t="str">
        <f>IFERROR(VLOOKUP(A3765,'Aux Área'!$A$4:$B$123,2,0),"-")</f>
        <v>ENGENHARIA</v>
      </c>
    </row>
    <row r="3766" spans="1:30" x14ac:dyDescent="0.3">
      <c r="A3766" t="s">
        <v>1987</v>
      </c>
      <c r="B3766" t="s">
        <v>1988</v>
      </c>
      <c r="C3766" t="s">
        <v>6287</v>
      </c>
      <c r="D3766" t="s">
        <v>3609</v>
      </c>
      <c r="E3766" t="s">
        <v>3610</v>
      </c>
      <c r="F3766" t="s">
        <v>1990</v>
      </c>
      <c r="G3766" t="s">
        <v>1495</v>
      </c>
      <c r="H3766" t="s">
        <v>2020</v>
      </c>
      <c r="I3766" t="s">
        <v>2021</v>
      </c>
      <c r="J3766" t="s">
        <v>275</v>
      </c>
      <c r="K3766" t="s">
        <v>276</v>
      </c>
      <c r="L3766" t="s">
        <v>124</v>
      </c>
      <c r="M3766" t="s">
        <v>38</v>
      </c>
      <c r="N3766" t="s">
        <v>668</v>
      </c>
      <c r="O3766" s="23">
        <v>534</v>
      </c>
      <c r="P3766" s="9">
        <v>1.9</v>
      </c>
      <c r="Q3766" t="s">
        <v>40</v>
      </c>
      <c r="R3766">
        <v>5877</v>
      </c>
      <c r="S3766" s="9">
        <v>281.37</v>
      </c>
      <c r="T3766" s="26">
        <v>7.25</v>
      </c>
      <c r="U3766" s="8">
        <v>2039.93</v>
      </c>
      <c r="V3766" t="s">
        <v>6288</v>
      </c>
      <c r="W3766" t="s">
        <v>1985</v>
      </c>
      <c r="X3766" t="s">
        <v>42</v>
      </c>
      <c r="Y3766" t="s">
        <v>1986</v>
      </c>
      <c r="AA3766" s="1">
        <f>DATEVALUE(C3766)</f>
        <v>46007</v>
      </c>
      <c r="AB3766" s="2">
        <f>MONTH(AA3766)</f>
        <v>12</v>
      </c>
      <c r="AC3766" s="2">
        <f>YEAR(AA3766)</f>
        <v>2025</v>
      </c>
      <c r="AD3766" s="2" t="str">
        <f>IFERROR(VLOOKUP(A3766,'Aux Área'!$A$4:$B$123,2,0),"-")</f>
        <v>PESADOS</v>
      </c>
    </row>
    <row r="3767" spans="1:30" x14ac:dyDescent="0.3">
      <c r="A3767" t="s">
        <v>1987</v>
      </c>
      <c r="C3767" t="s">
        <v>15663</v>
      </c>
      <c r="F3767" t="s">
        <v>1990</v>
      </c>
      <c r="K3767" t="s">
        <v>276</v>
      </c>
      <c r="N3767" t="s">
        <v>15690</v>
      </c>
      <c r="O3767" t="s">
        <v>15244</v>
      </c>
      <c r="P3767" s="9" t="s">
        <v>15244</v>
      </c>
      <c r="Q3767" t="s">
        <v>40</v>
      </c>
      <c r="R3767" t="s">
        <v>15244</v>
      </c>
      <c r="S3767">
        <v>15.83</v>
      </c>
      <c r="U3767" s="8">
        <v>60.02</v>
      </c>
      <c r="X3767" t="s">
        <v>42</v>
      </c>
      <c r="Y3767" t="s">
        <v>1986</v>
      </c>
      <c r="AA3767" s="1">
        <f>IFERROR(DATEVALUE(C3767),"-")</f>
        <v>46007</v>
      </c>
      <c r="AB3767" s="2">
        <f>IFERROR(MONTH(AA3767),"-")</f>
        <v>12</v>
      </c>
      <c r="AC3767" s="2">
        <f>IFERROR(YEAR(AA3767),"-")</f>
        <v>2025</v>
      </c>
      <c r="AD3767" s="2" t="str">
        <f>IFERROR(VLOOKUP(A3767,'Aux Área'!$A$4:$B$123,2,0),"-")</f>
        <v>PESADOS</v>
      </c>
    </row>
    <row r="3768" spans="1:30" x14ac:dyDescent="0.3">
      <c r="A3768" t="s">
        <v>1992</v>
      </c>
      <c r="B3768" t="s">
        <v>1993</v>
      </c>
      <c r="C3768" t="s">
        <v>6289</v>
      </c>
      <c r="D3768" t="s">
        <v>3597</v>
      </c>
      <c r="E3768" t="s">
        <v>3598</v>
      </c>
      <c r="F3768" t="s">
        <v>1995</v>
      </c>
      <c r="G3768" t="s">
        <v>659</v>
      </c>
      <c r="H3768" t="s">
        <v>1996</v>
      </c>
      <c r="I3768" t="s">
        <v>1997</v>
      </c>
      <c r="J3768" t="s">
        <v>165</v>
      </c>
      <c r="K3768" t="s">
        <v>166</v>
      </c>
      <c r="L3768" t="s">
        <v>167</v>
      </c>
      <c r="M3768" t="s">
        <v>38</v>
      </c>
      <c r="N3768" t="s">
        <v>668</v>
      </c>
      <c r="O3768" s="23">
        <v>339</v>
      </c>
      <c r="P3768" s="9">
        <v>4.66</v>
      </c>
      <c r="Q3768" t="s">
        <v>40</v>
      </c>
      <c r="R3768">
        <v>9975</v>
      </c>
      <c r="S3768" s="9">
        <v>72.75</v>
      </c>
      <c r="T3768" s="26">
        <v>6.2409999999999997</v>
      </c>
      <c r="U3768" s="8">
        <v>454</v>
      </c>
      <c r="V3768" t="s">
        <v>112</v>
      </c>
      <c r="W3768" t="s">
        <v>1985</v>
      </c>
      <c r="X3768" t="s">
        <v>42</v>
      </c>
      <c r="Y3768" t="s">
        <v>1986</v>
      </c>
      <c r="AA3768" s="1">
        <f>DATEVALUE(C3768)</f>
        <v>46007</v>
      </c>
      <c r="AB3768" s="2">
        <f>MONTH(AA3768)</f>
        <v>12</v>
      </c>
      <c r="AC3768" s="2">
        <f>YEAR(AA3768)</f>
        <v>2025</v>
      </c>
      <c r="AD3768" s="2" t="str">
        <f>IFERROR(VLOOKUP(A3768,'Aux Área'!$A$4:$B$123,2,0),"-")</f>
        <v>PESADOS</v>
      </c>
    </row>
    <row r="3769" spans="1:30" x14ac:dyDescent="0.3">
      <c r="A3769" t="s">
        <v>1992</v>
      </c>
      <c r="C3769" t="s">
        <v>15652</v>
      </c>
      <c r="F3769" t="s">
        <v>1995</v>
      </c>
      <c r="K3769" t="s">
        <v>166</v>
      </c>
      <c r="N3769" t="s">
        <v>15690</v>
      </c>
      <c r="O3769" t="s">
        <v>15244</v>
      </c>
      <c r="P3769" s="9" t="s">
        <v>15244</v>
      </c>
      <c r="Q3769" t="s">
        <v>40</v>
      </c>
      <c r="R3769" t="s">
        <v>15244</v>
      </c>
      <c r="S3769">
        <v>20</v>
      </c>
      <c r="U3769" s="8">
        <v>126</v>
      </c>
      <c r="X3769" t="s">
        <v>42</v>
      </c>
      <c r="Y3769" t="s">
        <v>1986</v>
      </c>
      <c r="AA3769" s="1">
        <f>IFERROR(DATEVALUE(C3769),"-")</f>
        <v>46007</v>
      </c>
      <c r="AB3769" s="2">
        <f>IFERROR(MONTH(AA3769),"-")</f>
        <v>12</v>
      </c>
      <c r="AC3769" s="2">
        <f>IFERROR(YEAR(AA3769),"-")</f>
        <v>2025</v>
      </c>
      <c r="AD3769" s="2" t="str">
        <f>IFERROR(VLOOKUP(A3769,'Aux Área'!$A$4:$B$123,2,0),"-")</f>
        <v>PESADOS</v>
      </c>
    </row>
    <row r="3770" spans="1:30" x14ac:dyDescent="0.3">
      <c r="A3770" t="s">
        <v>76</v>
      </c>
      <c r="B3770" t="s">
        <v>380</v>
      </c>
      <c r="C3770" t="s">
        <v>6290</v>
      </c>
      <c r="D3770" t="s">
        <v>382</v>
      </c>
      <c r="E3770" t="s">
        <v>383</v>
      </c>
      <c r="F3770" t="s">
        <v>77</v>
      </c>
      <c r="G3770" t="s">
        <v>1500</v>
      </c>
      <c r="H3770" t="s">
        <v>36</v>
      </c>
      <c r="I3770" t="s">
        <v>37</v>
      </c>
      <c r="J3770" t="s">
        <v>237</v>
      </c>
      <c r="K3770" t="s">
        <v>238</v>
      </c>
      <c r="L3770" t="s">
        <v>110</v>
      </c>
      <c r="M3770" t="s">
        <v>38</v>
      </c>
      <c r="N3770" t="s">
        <v>39</v>
      </c>
      <c r="O3770" s="23">
        <v>273</v>
      </c>
      <c r="P3770" s="9">
        <v>9.41</v>
      </c>
      <c r="Q3770" t="s">
        <v>40</v>
      </c>
      <c r="R3770">
        <v>44509</v>
      </c>
      <c r="S3770" s="9">
        <v>29</v>
      </c>
      <c r="T3770" s="26">
        <v>4.6900000000000004</v>
      </c>
      <c r="U3770" s="8">
        <v>136.01</v>
      </c>
      <c r="V3770" t="s">
        <v>41</v>
      </c>
      <c r="W3770" t="s">
        <v>2007</v>
      </c>
      <c r="X3770" t="s">
        <v>42</v>
      </c>
      <c r="Y3770" t="s">
        <v>1740</v>
      </c>
      <c r="AA3770" s="1">
        <f>DATEVALUE(C3770)</f>
        <v>46007</v>
      </c>
      <c r="AB3770" s="2">
        <f>MONTH(AA3770)</f>
        <v>12</v>
      </c>
      <c r="AC3770" s="2">
        <f>YEAR(AA3770)</f>
        <v>2025</v>
      </c>
      <c r="AD3770" s="2" t="str">
        <f>IFERROR(VLOOKUP(A3770,'Aux Área'!$A$4:$B$123,2,0),"-")</f>
        <v>QSMS</v>
      </c>
    </row>
    <row r="3771" spans="1:30" x14ac:dyDescent="0.3">
      <c r="A3771" t="s">
        <v>2700</v>
      </c>
      <c r="B3771" t="s">
        <v>2000</v>
      </c>
      <c r="C3771" t="s">
        <v>6291</v>
      </c>
      <c r="D3771" t="s">
        <v>3547</v>
      </c>
      <c r="E3771" t="s">
        <v>3548</v>
      </c>
      <c r="F3771" t="s">
        <v>2703</v>
      </c>
      <c r="G3771" t="s">
        <v>659</v>
      </c>
      <c r="H3771" t="s">
        <v>1996</v>
      </c>
      <c r="I3771" t="s">
        <v>1997</v>
      </c>
      <c r="J3771" t="s">
        <v>275</v>
      </c>
      <c r="K3771" t="s">
        <v>276</v>
      </c>
      <c r="L3771" t="s">
        <v>124</v>
      </c>
      <c r="M3771" t="s">
        <v>38</v>
      </c>
      <c r="N3771" t="s">
        <v>668</v>
      </c>
      <c r="O3771" s="23">
        <v>342</v>
      </c>
      <c r="P3771" s="9">
        <v>5.15</v>
      </c>
      <c r="Q3771" t="s">
        <v>40</v>
      </c>
      <c r="R3771">
        <v>11910</v>
      </c>
      <c r="S3771" s="9">
        <v>66.41</v>
      </c>
      <c r="T3771" s="26">
        <v>7.25</v>
      </c>
      <c r="U3771" s="8">
        <v>481.47</v>
      </c>
      <c r="V3771" t="s">
        <v>6292</v>
      </c>
      <c r="W3771" t="s">
        <v>1985</v>
      </c>
      <c r="X3771" t="s">
        <v>42</v>
      </c>
      <c r="Y3771" t="s">
        <v>1986</v>
      </c>
      <c r="AA3771" s="1">
        <f>DATEVALUE(C3771)</f>
        <v>46007</v>
      </c>
      <c r="AB3771" s="2">
        <f>MONTH(AA3771)</f>
        <v>12</v>
      </c>
      <c r="AC3771" s="2">
        <f>YEAR(AA3771)</f>
        <v>2025</v>
      </c>
      <c r="AD3771" s="2" t="str">
        <f>IFERROR(VLOOKUP(A3771,'Aux Área'!$A$4:$B$123,2,0),"-")</f>
        <v>PESADOS</v>
      </c>
    </row>
    <row r="3772" spans="1:30" x14ac:dyDescent="0.3">
      <c r="A3772" t="s">
        <v>2700</v>
      </c>
      <c r="C3772" t="s">
        <v>15634</v>
      </c>
      <c r="F3772" t="s">
        <v>2703</v>
      </c>
      <c r="K3772" t="s">
        <v>276</v>
      </c>
      <c r="N3772" t="s">
        <v>15690</v>
      </c>
      <c r="O3772" t="s">
        <v>15244</v>
      </c>
      <c r="P3772" s="9" t="s">
        <v>15244</v>
      </c>
      <c r="Q3772" t="s">
        <v>40</v>
      </c>
      <c r="R3772" t="s">
        <v>15244</v>
      </c>
      <c r="S3772">
        <v>5.31</v>
      </c>
      <c r="U3772" s="8">
        <v>20.14</v>
      </c>
      <c r="X3772" t="s">
        <v>42</v>
      </c>
      <c r="Y3772" t="s">
        <v>1986</v>
      </c>
      <c r="AA3772" s="1">
        <f>IFERROR(DATEVALUE(C3772),"-")</f>
        <v>46007</v>
      </c>
      <c r="AB3772" s="2">
        <f>IFERROR(MONTH(AA3772),"-")</f>
        <v>12</v>
      </c>
      <c r="AC3772" s="2">
        <f>IFERROR(YEAR(AA3772),"-")</f>
        <v>2025</v>
      </c>
      <c r="AD3772" s="2" t="str">
        <f>IFERROR(VLOOKUP(A3772,'Aux Área'!$A$4:$B$123,2,0),"-")</f>
        <v>PESADOS</v>
      </c>
    </row>
    <row r="3773" spans="1:30" x14ac:dyDescent="0.3">
      <c r="A3773" t="s">
        <v>5107</v>
      </c>
      <c r="B3773" t="s">
        <v>2272</v>
      </c>
      <c r="C3773" t="s">
        <v>6293</v>
      </c>
      <c r="D3773" t="s">
        <v>5109</v>
      </c>
      <c r="E3773" t="s">
        <v>5110</v>
      </c>
      <c r="F3773" t="s">
        <v>653</v>
      </c>
      <c r="G3773" t="s">
        <v>635</v>
      </c>
      <c r="H3773" t="s">
        <v>1099</v>
      </c>
      <c r="I3773" t="s">
        <v>649</v>
      </c>
      <c r="J3773" t="s">
        <v>122</v>
      </c>
      <c r="K3773" t="s">
        <v>123</v>
      </c>
      <c r="L3773" t="s">
        <v>124</v>
      </c>
      <c r="M3773" t="s">
        <v>38</v>
      </c>
      <c r="N3773" t="s">
        <v>668</v>
      </c>
      <c r="O3773" s="23">
        <v>0</v>
      </c>
      <c r="P3773" s="9">
        <v>0</v>
      </c>
      <c r="Q3773" t="s">
        <v>40</v>
      </c>
      <c r="R3773">
        <v>0</v>
      </c>
      <c r="S3773" s="9">
        <v>134.27000000000001</v>
      </c>
      <c r="T3773" s="26">
        <v>6.09</v>
      </c>
      <c r="U3773" s="8">
        <v>817.75</v>
      </c>
      <c r="V3773" t="s">
        <v>112</v>
      </c>
      <c r="W3773" t="s">
        <v>652</v>
      </c>
      <c r="X3773" t="s">
        <v>42</v>
      </c>
      <c r="Y3773" t="s">
        <v>653</v>
      </c>
      <c r="AA3773" s="1">
        <f>DATEVALUE(C3773)</f>
        <v>46007</v>
      </c>
      <c r="AB3773" s="2">
        <f>MONTH(AA3773)</f>
        <v>12</v>
      </c>
      <c r="AC3773" s="2">
        <f>YEAR(AA3773)</f>
        <v>2025</v>
      </c>
      <c r="AD3773" s="2" t="str">
        <f>IFERROR(VLOOKUP(A3773,'Aux Área'!$A$4:$B$123,2,0),"-")</f>
        <v>SÃO PEDRO</v>
      </c>
    </row>
    <row r="3774" spans="1:30" x14ac:dyDescent="0.3">
      <c r="A3774" t="s">
        <v>5107</v>
      </c>
      <c r="C3774" t="s">
        <v>6293</v>
      </c>
      <c r="F3774" t="s">
        <v>15689</v>
      </c>
      <c r="K3774" t="s">
        <v>123</v>
      </c>
      <c r="N3774" t="s">
        <v>15690</v>
      </c>
      <c r="O3774" s="23">
        <v>0</v>
      </c>
      <c r="P3774" s="23">
        <v>0</v>
      </c>
      <c r="Q3774" t="s">
        <v>40</v>
      </c>
      <c r="R3774">
        <v>0</v>
      </c>
      <c r="S3774">
        <v>1.35</v>
      </c>
      <c r="U3774" s="8">
        <v>4.71</v>
      </c>
      <c r="W3774" t="s">
        <v>652</v>
      </c>
      <c r="X3774" t="s">
        <v>42</v>
      </c>
      <c r="Y3774" t="s">
        <v>653</v>
      </c>
      <c r="AA3774" s="1">
        <f>IFERROR(DATEVALUE(C3774),"-")</f>
        <v>46007</v>
      </c>
      <c r="AB3774" s="2">
        <f>IFERROR(MONTH(AA3774),"-")</f>
        <v>12</v>
      </c>
      <c r="AC3774" s="2">
        <f>IFERROR(YEAR(AA3774),"-")</f>
        <v>2025</v>
      </c>
      <c r="AD3774" s="2" t="str">
        <f>IFERROR(VLOOKUP(A3774,'Aux Área'!$A$4:$B$123,2,0),"-")</f>
        <v>SÃO PEDRO</v>
      </c>
    </row>
    <row r="3775" spans="1:30" x14ac:dyDescent="0.3">
      <c r="A3775" t="s">
        <v>3092</v>
      </c>
      <c r="B3775" t="s">
        <v>4774</v>
      </c>
      <c r="C3775" t="s">
        <v>6294</v>
      </c>
      <c r="D3775" t="s">
        <v>3276</v>
      </c>
      <c r="E3775" t="s">
        <v>3277</v>
      </c>
      <c r="F3775" t="s">
        <v>3594</v>
      </c>
      <c r="G3775" t="s">
        <v>1135</v>
      </c>
      <c r="H3775" t="s">
        <v>2275</v>
      </c>
      <c r="I3775" t="s">
        <v>1497</v>
      </c>
      <c r="J3775" t="s">
        <v>89</v>
      </c>
      <c r="K3775" t="s">
        <v>90</v>
      </c>
      <c r="L3775" t="s">
        <v>91</v>
      </c>
      <c r="M3775" t="s">
        <v>38</v>
      </c>
      <c r="N3775" t="s">
        <v>39</v>
      </c>
      <c r="O3775" s="23">
        <v>386</v>
      </c>
      <c r="P3775" s="9">
        <v>9.89</v>
      </c>
      <c r="Q3775" t="s">
        <v>40</v>
      </c>
      <c r="R3775">
        <v>29444</v>
      </c>
      <c r="S3775" s="9">
        <v>39.020000000000003</v>
      </c>
      <c r="T3775" s="26">
        <v>4.59</v>
      </c>
      <c r="U3775" s="8">
        <v>179.1</v>
      </c>
      <c r="V3775" t="s">
        <v>6295</v>
      </c>
      <c r="W3775" t="s">
        <v>2276</v>
      </c>
      <c r="X3775" t="s">
        <v>42</v>
      </c>
      <c r="Y3775" t="s">
        <v>2277</v>
      </c>
      <c r="AA3775" s="1">
        <f t="shared" ref="AA3775:AA3806" si="451">DATEVALUE(C3775)</f>
        <v>46007</v>
      </c>
      <c r="AB3775" s="2">
        <f t="shared" ref="AB3775:AB3806" si="452">MONTH(AA3775)</f>
        <v>12</v>
      </c>
      <c r="AC3775" s="2">
        <f t="shared" ref="AC3775:AC3806" si="453">YEAR(AA3775)</f>
        <v>2025</v>
      </c>
      <c r="AD3775" s="2" t="str">
        <f>IFERROR(VLOOKUP(A3775,'Aux Área'!$A$4:$B$123,2,0),"-")</f>
        <v>INSPEÇÃO</v>
      </c>
    </row>
    <row r="3776" spans="1:30" x14ac:dyDescent="0.3">
      <c r="A3776" t="s">
        <v>2278</v>
      </c>
      <c r="B3776" t="s">
        <v>4664</v>
      </c>
      <c r="C3776" t="s">
        <v>6296</v>
      </c>
      <c r="D3776" t="s">
        <v>3243</v>
      </c>
      <c r="E3776" t="s">
        <v>3244</v>
      </c>
      <c r="F3776" t="s">
        <v>2281</v>
      </c>
      <c r="G3776" t="s">
        <v>1135</v>
      </c>
      <c r="H3776" t="s">
        <v>2275</v>
      </c>
      <c r="I3776" t="s">
        <v>1497</v>
      </c>
      <c r="J3776" t="s">
        <v>165</v>
      </c>
      <c r="K3776" t="s">
        <v>166</v>
      </c>
      <c r="L3776" t="s">
        <v>167</v>
      </c>
      <c r="M3776" t="s">
        <v>38</v>
      </c>
      <c r="N3776" t="s">
        <v>39</v>
      </c>
      <c r="O3776" s="23">
        <v>394</v>
      </c>
      <c r="P3776" s="9">
        <v>9.41</v>
      </c>
      <c r="Q3776" t="s">
        <v>40</v>
      </c>
      <c r="R3776">
        <v>51141</v>
      </c>
      <c r="S3776" s="9">
        <v>41.88</v>
      </c>
      <c r="T3776" s="26">
        <v>4.5609999999999999</v>
      </c>
      <c r="U3776" s="8">
        <v>191</v>
      </c>
      <c r="V3776" t="s">
        <v>112</v>
      </c>
      <c r="W3776" t="s">
        <v>2276</v>
      </c>
      <c r="X3776" t="s">
        <v>42</v>
      </c>
      <c r="Y3776" t="s">
        <v>2277</v>
      </c>
      <c r="AA3776" s="1">
        <f t="shared" si="451"/>
        <v>46007</v>
      </c>
      <c r="AB3776" s="2">
        <f t="shared" si="452"/>
        <v>12</v>
      </c>
      <c r="AC3776" s="2">
        <f t="shared" si="453"/>
        <v>2025</v>
      </c>
      <c r="AD3776" s="2" t="str">
        <f>IFERROR(VLOOKUP(A3776,'Aux Área'!$A$4:$B$123,2,0),"-")</f>
        <v>INSPEÇÃO</v>
      </c>
    </row>
    <row r="3777" spans="1:30" x14ac:dyDescent="0.3">
      <c r="A3777" t="s">
        <v>60</v>
      </c>
      <c r="B3777" t="s">
        <v>614</v>
      </c>
      <c r="C3777" t="s">
        <v>6297</v>
      </c>
      <c r="D3777" t="s">
        <v>1206</v>
      </c>
      <c r="E3777" t="s">
        <v>1207</v>
      </c>
      <c r="F3777" t="s">
        <v>61</v>
      </c>
      <c r="G3777" t="s">
        <v>1500</v>
      </c>
      <c r="H3777" t="s">
        <v>36</v>
      </c>
      <c r="I3777" t="s">
        <v>37</v>
      </c>
      <c r="J3777" t="s">
        <v>241</v>
      </c>
      <c r="K3777" t="s">
        <v>242</v>
      </c>
      <c r="L3777" t="s">
        <v>110</v>
      </c>
      <c r="M3777" t="s">
        <v>38</v>
      </c>
      <c r="N3777" t="s">
        <v>39</v>
      </c>
      <c r="O3777" s="23">
        <v>364</v>
      </c>
      <c r="P3777" s="9">
        <v>9.49</v>
      </c>
      <c r="Q3777" t="s">
        <v>40</v>
      </c>
      <c r="R3777">
        <v>25072</v>
      </c>
      <c r="S3777" s="9">
        <v>38.35</v>
      </c>
      <c r="T3777" s="26">
        <v>4.59</v>
      </c>
      <c r="U3777" s="8">
        <v>176.01</v>
      </c>
      <c r="V3777" t="s">
        <v>41</v>
      </c>
      <c r="W3777" t="s">
        <v>2007</v>
      </c>
      <c r="X3777" t="s">
        <v>42</v>
      </c>
      <c r="Y3777" t="s">
        <v>1740</v>
      </c>
      <c r="AA3777" s="1">
        <f t="shared" si="451"/>
        <v>46007</v>
      </c>
      <c r="AB3777" s="2">
        <f t="shared" si="452"/>
        <v>12</v>
      </c>
      <c r="AC3777" s="2">
        <f t="shared" si="453"/>
        <v>2025</v>
      </c>
      <c r="AD3777" s="2" t="str">
        <f>IFERROR(VLOOKUP(A3777,'Aux Área'!$A$4:$B$123,2,0),"-")</f>
        <v>QSMS</v>
      </c>
    </row>
    <row r="3778" spans="1:30" x14ac:dyDescent="0.3">
      <c r="A3778" t="s">
        <v>5543</v>
      </c>
      <c r="B3778" t="s">
        <v>3093</v>
      </c>
      <c r="C3778" t="s">
        <v>6298</v>
      </c>
      <c r="D3778" t="s">
        <v>391</v>
      </c>
      <c r="E3778" t="s">
        <v>392</v>
      </c>
      <c r="F3778" t="s">
        <v>6207</v>
      </c>
      <c r="G3778" t="s">
        <v>1135</v>
      </c>
      <c r="H3778" t="s">
        <v>5545</v>
      </c>
      <c r="I3778" t="s">
        <v>839</v>
      </c>
      <c r="J3778" t="s">
        <v>285</v>
      </c>
      <c r="K3778" t="s">
        <v>286</v>
      </c>
      <c r="L3778" t="s">
        <v>91</v>
      </c>
      <c r="M3778" t="s">
        <v>38</v>
      </c>
      <c r="N3778" t="s">
        <v>39</v>
      </c>
      <c r="O3778" s="23">
        <v>356</v>
      </c>
      <c r="P3778" s="9">
        <v>8.36</v>
      </c>
      <c r="Q3778" t="s">
        <v>40</v>
      </c>
      <c r="R3778">
        <v>3965</v>
      </c>
      <c r="S3778" s="9">
        <v>42.59</v>
      </c>
      <c r="T3778" s="26">
        <v>4.5910000000000002</v>
      </c>
      <c r="U3778" s="8">
        <v>195.52</v>
      </c>
      <c r="V3778" t="s">
        <v>6299</v>
      </c>
      <c r="W3778" t="s">
        <v>2276</v>
      </c>
      <c r="X3778" t="s">
        <v>42</v>
      </c>
      <c r="Y3778" t="s">
        <v>2277</v>
      </c>
      <c r="AA3778" s="1">
        <f t="shared" si="451"/>
        <v>46007</v>
      </c>
      <c r="AB3778" s="2">
        <f t="shared" si="452"/>
        <v>12</v>
      </c>
      <c r="AC3778" s="2">
        <f t="shared" si="453"/>
        <v>2025</v>
      </c>
      <c r="AD3778" s="2" t="str">
        <f>IFERROR(VLOOKUP(A3778,'Aux Área'!$A$4:$B$123,2,0),"-")</f>
        <v>INSPEÇÃO</v>
      </c>
    </row>
    <row r="3779" spans="1:30" x14ac:dyDescent="0.3">
      <c r="A3779" t="s">
        <v>2181</v>
      </c>
      <c r="B3779" t="s">
        <v>4595</v>
      </c>
      <c r="C3779" t="s">
        <v>6300</v>
      </c>
      <c r="D3779" t="s">
        <v>446</v>
      </c>
      <c r="E3779" t="s">
        <v>447</v>
      </c>
      <c r="F3779" t="s">
        <v>2184</v>
      </c>
      <c r="G3779" t="s">
        <v>1135</v>
      </c>
      <c r="H3779" t="s">
        <v>2185</v>
      </c>
      <c r="I3779" t="s">
        <v>2186</v>
      </c>
      <c r="J3779" t="s">
        <v>108</v>
      </c>
      <c r="K3779" t="s">
        <v>109</v>
      </c>
      <c r="L3779" t="s">
        <v>110</v>
      </c>
      <c r="M3779" t="s">
        <v>38</v>
      </c>
      <c r="N3779" t="s">
        <v>668</v>
      </c>
      <c r="O3779" s="23">
        <v>774</v>
      </c>
      <c r="P3779" s="9">
        <v>15.3</v>
      </c>
      <c r="Q3779" t="s">
        <v>40</v>
      </c>
      <c r="R3779">
        <v>49188</v>
      </c>
      <c r="S3779" s="9">
        <v>50.59</v>
      </c>
      <c r="T3779" s="26">
        <v>6.19</v>
      </c>
      <c r="U3779" s="8">
        <v>313.14999999999998</v>
      </c>
      <c r="V3779" t="s">
        <v>6301</v>
      </c>
      <c r="W3779" t="s">
        <v>2007</v>
      </c>
      <c r="X3779" t="s">
        <v>42</v>
      </c>
      <c r="Y3779" t="s">
        <v>2188</v>
      </c>
      <c r="AA3779" s="1">
        <f t="shared" si="451"/>
        <v>46007</v>
      </c>
      <c r="AB3779" s="2">
        <f t="shared" si="452"/>
        <v>12</v>
      </c>
      <c r="AC3779" s="2">
        <f t="shared" si="453"/>
        <v>2025</v>
      </c>
      <c r="AD3779" s="2" t="str">
        <f>IFERROR(VLOOKUP(A3779,'Aux Área'!$A$4:$B$123,2,0),"-")</f>
        <v>INSPEÇÃO</v>
      </c>
    </row>
    <row r="3780" spans="1:30" x14ac:dyDescent="0.3">
      <c r="A3780" t="s">
        <v>64</v>
      </c>
      <c r="B3780" t="s">
        <v>332</v>
      </c>
      <c r="C3780" t="s">
        <v>6302</v>
      </c>
      <c r="D3780" t="s">
        <v>127</v>
      </c>
      <c r="E3780" t="s">
        <v>128</v>
      </c>
      <c r="F3780" t="s">
        <v>65</v>
      </c>
      <c r="G3780" t="s">
        <v>1500</v>
      </c>
      <c r="H3780" t="s">
        <v>36</v>
      </c>
      <c r="I3780" t="s">
        <v>37</v>
      </c>
      <c r="J3780" t="s">
        <v>165</v>
      </c>
      <c r="K3780" t="s">
        <v>166</v>
      </c>
      <c r="L3780" t="s">
        <v>167</v>
      </c>
      <c r="M3780" t="s">
        <v>38</v>
      </c>
      <c r="N3780" t="s">
        <v>39</v>
      </c>
      <c r="O3780" s="23">
        <v>414</v>
      </c>
      <c r="P3780" s="9">
        <v>11.04</v>
      </c>
      <c r="Q3780" t="s">
        <v>40</v>
      </c>
      <c r="R3780">
        <v>36782</v>
      </c>
      <c r="S3780" s="9">
        <v>37.5</v>
      </c>
      <c r="T3780" s="26">
        <v>4.5599999999999996</v>
      </c>
      <c r="U3780" s="8">
        <v>171</v>
      </c>
      <c r="V3780" t="s">
        <v>112</v>
      </c>
      <c r="W3780" t="s">
        <v>2007</v>
      </c>
      <c r="X3780" t="s">
        <v>42</v>
      </c>
      <c r="Y3780" t="s">
        <v>1740</v>
      </c>
      <c r="AA3780" s="1">
        <f t="shared" si="451"/>
        <v>46007</v>
      </c>
      <c r="AB3780" s="2">
        <f t="shared" si="452"/>
        <v>12</v>
      </c>
      <c r="AC3780" s="2">
        <f t="shared" si="453"/>
        <v>2025</v>
      </c>
      <c r="AD3780" s="2" t="str">
        <f>IFERROR(VLOOKUP(A3780,'Aux Área'!$A$4:$B$123,2,0),"-")</f>
        <v>ENGENHARIA</v>
      </c>
    </row>
    <row r="3781" spans="1:30" x14ac:dyDescent="0.3">
      <c r="A3781" t="s">
        <v>2461</v>
      </c>
      <c r="B3781" t="s">
        <v>5008</v>
      </c>
      <c r="C3781" t="s">
        <v>6303</v>
      </c>
      <c r="D3781" t="s">
        <v>3285</v>
      </c>
      <c r="E3781" t="s">
        <v>3286</v>
      </c>
      <c r="F3781" t="s">
        <v>3574</v>
      </c>
      <c r="G3781" t="s">
        <v>1135</v>
      </c>
      <c r="H3781" t="s">
        <v>2275</v>
      </c>
      <c r="I3781" t="s">
        <v>1497</v>
      </c>
      <c r="J3781" t="s">
        <v>188</v>
      </c>
      <c r="K3781" t="s">
        <v>189</v>
      </c>
      <c r="L3781" t="s">
        <v>190</v>
      </c>
      <c r="M3781" t="s">
        <v>38</v>
      </c>
      <c r="N3781" t="s">
        <v>39</v>
      </c>
      <c r="O3781" s="23">
        <v>368</v>
      </c>
      <c r="P3781" s="9">
        <v>9.49</v>
      </c>
      <c r="Q3781" t="s">
        <v>40</v>
      </c>
      <c r="R3781">
        <v>32545</v>
      </c>
      <c r="S3781" s="9">
        <v>38.770000000000003</v>
      </c>
      <c r="T3781" s="26">
        <v>4.6900000000000004</v>
      </c>
      <c r="U3781" s="8">
        <v>181.83</v>
      </c>
      <c r="V3781" t="s">
        <v>112</v>
      </c>
      <c r="W3781" t="s">
        <v>2276</v>
      </c>
      <c r="X3781" t="s">
        <v>42</v>
      </c>
      <c r="Y3781" t="s">
        <v>2277</v>
      </c>
      <c r="AA3781" s="1">
        <f t="shared" si="451"/>
        <v>46007</v>
      </c>
      <c r="AB3781" s="2">
        <f t="shared" si="452"/>
        <v>12</v>
      </c>
      <c r="AC3781" s="2">
        <f t="shared" si="453"/>
        <v>2025</v>
      </c>
      <c r="AD3781" s="2" t="str">
        <f>IFERROR(VLOOKUP(A3781,'Aux Área'!$A$4:$B$123,2,0),"-")</f>
        <v>INSPEÇÃO</v>
      </c>
    </row>
    <row r="3782" spans="1:30" x14ac:dyDescent="0.3">
      <c r="A3782" t="s">
        <v>5182</v>
      </c>
      <c r="B3782" t="s">
        <v>5183</v>
      </c>
      <c r="C3782" t="s">
        <v>6304</v>
      </c>
      <c r="D3782" t="s">
        <v>5215</v>
      </c>
      <c r="E3782" t="s">
        <v>5216</v>
      </c>
      <c r="F3782" t="s">
        <v>15238</v>
      </c>
      <c r="G3782" t="s">
        <v>1300</v>
      </c>
      <c r="H3782" t="s">
        <v>1301</v>
      </c>
      <c r="I3782" t="s">
        <v>37</v>
      </c>
      <c r="J3782" t="s">
        <v>370</v>
      </c>
      <c r="K3782" t="s">
        <v>371</v>
      </c>
      <c r="L3782" t="s">
        <v>124</v>
      </c>
      <c r="M3782" t="s">
        <v>38</v>
      </c>
      <c r="N3782" t="s">
        <v>39</v>
      </c>
      <c r="O3782" s="23">
        <v>250</v>
      </c>
      <c r="P3782" s="9">
        <v>5.93</v>
      </c>
      <c r="Q3782" t="s">
        <v>40</v>
      </c>
      <c r="R3782">
        <v>35922</v>
      </c>
      <c r="S3782" s="9">
        <v>42.18</v>
      </c>
      <c r="T3782" s="26">
        <v>4.59</v>
      </c>
      <c r="U3782" s="8">
        <v>193.61</v>
      </c>
      <c r="V3782" t="s">
        <v>6305</v>
      </c>
      <c r="W3782" t="s">
        <v>2276</v>
      </c>
      <c r="X3782" t="s">
        <v>42</v>
      </c>
      <c r="Y3782" t="s">
        <v>2277</v>
      </c>
      <c r="AA3782" s="1">
        <f t="shared" si="451"/>
        <v>46007</v>
      </c>
      <c r="AB3782" s="2">
        <f t="shared" si="452"/>
        <v>12</v>
      </c>
      <c r="AC3782" s="2">
        <f t="shared" si="453"/>
        <v>2025</v>
      </c>
      <c r="AD3782" s="2" t="str">
        <f>IFERROR(VLOOKUP(A3782,'Aux Área'!$A$4:$B$123,2,0),"-")</f>
        <v>ENGENHARIA</v>
      </c>
    </row>
    <row r="3783" spans="1:30" x14ac:dyDescent="0.3">
      <c r="A3783" t="s">
        <v>1130</v>
      </c>
      <c r="B3783" t="s">
        <v>1131</v>
      </c>
      <c r="C3783" t="s">
        <v>6306</v>
      </c>
      <c r="D3783" t="s">
        <v>1133</v>
      </c>
      <c r="E3783" t="s">
        <v>1134</v>
      </c>
      <c r="F3783" t="s">
        <v>1130</v>
      </c>
      <c r="G3783" t="s">
        <v>1635</v>
      </c>
      <c r="H3783" t="s">
        <v>1136</v>
      </c>
      <c r="I3783" t="s">
        <v>1137</v>
      </c>
      <c r="J3783" t="s">
        <v>147</v>
      </c>
      <c r="K3783" t="s">
        <v>148</v>
      </c>
      <c r="L3783" t="s">
        <v>84</v>
      </c>
      <c r="M3783" t="s">
        <v>38</v>
      </c>
      <c r="N3783" t="s">
        <v>707</v>
      </c>
      <c r="O3783" s="23">
        <v>351</v>
      </c>
      <c r="P3783" s="9">
        <v>6.41</v>
      </c>
      <c r="Q3783" t="s">
        <v>40</v>
      </c>
      <c r="R3783">
        <v>27481</v>
      </c>
      <c r="S3783" s="9">
        <v>54.8</v>
      </c>
      <c r="T3783" s="26">
        <v>6.47</v>
      </c>
      <c r="U3783" s="8">
        <v>354.56</v>
      </c>
      <c r="V3783" t="s">
        <v>112</v>
      </c>
      <c r="W3783" t="s">
        <v>2007</v>
      </c>
      <c r="X3783" t="s">
        <v>42</v>
      </c>
      <c r="Y3783" t="s">
        <v>1740</v>
      </c>
      <c r="AA3783" s="1">
        <f t="shared" si="451"/>
        <v>46007</v>
      </c>
      <c r="AB3783" s="2">
        <f t="shared" si="452"/>
        <v>12</v>
      </c>
      <c r="AC3783" s="2">
        <f t="shared" si="453"/>
        <v>2025</v>
      </c>
      <c r="AD3783" s="2" t="str">
        <f>IFERROR(VLOOKUP(A3783,'Aux Área'!$A$4:$B$123,2,0),"-")</f>
        <v>DIRETORIA</v>
      </c>
    </row>
    <row r="3784" spans="1:30" x14ac:dyDescent="0.3">
      <c r="A3784" t="s">
        <v>44</v>
      </c>
      <c r="B3784" t="s">
        <v>478</v>
      </c>
      <c r="C3784" t="s">
        <v>6307</v>
      </c>
      <c r="D3784" t="s">
        <v>2169</v>
      </c>
      <c r="E3784" t="s">
        <v>2170</v>
      </c>
      <c r="F3784" t="s">
        <v>45</v>
      </c>
      <c r="G3784" t="s">
        <v>1500</v>
      </c>
      <c r="H3784" t="s">
        <v>36</v>
      </c>
      <c r="I3784" t="s">
        <v>37</v>
      </c>
      <c r="J3784" t="s">
        <v>169</v>
      </c>
      <c r="K3784" t="s">
        <v>170</v>
      </c>
      <c r="L3784" t="s">
        <v>124</v>
      </c>
      <c r="M3784" t="s">
        <v>38</v>
      </c>
      <c r="N3784" t="s">
        <v>39</v>
      </c>
      <c r="O3784" s="23">
        <v>370</v>
      </c>
      <c r="P3784" s="9">
        <v>8.77</v>
      </c>
      <c r="Q3784" t="s">
        <v>40</v>
      </c>
      <c r="R3784">
        <v>17161</v>
      </c>
      <c r="S3784" s="9">
        <v>42.2</v>
      </c>
      <c r="T3784" s="26">
        <v>4.4889999999999999</v>
      </c>
      <c r="U3784" s="8">
        <v>189.43</v>
      </c>
      <c r="V3784" t="s">
        <v>41</v>
      </c>
      <c r="W3784" t="s">
        <v>2007</v>
      </c>
      <c r="X3784" t="s">
        <v>42</v>
      </c>
      <c r="Y3784" t="s">
        <v>1740</v>
      </c>
      <c r="AA3784" s="1">
        <f t="shared" si="451"/>
        <v>46007</v>
      </c>
      <c r="AB3784" s="2">
        <f t="shared" si="452"/>
        <v>12</v>
      </c>
      <c r="AC3784" s="2">
        <f t="shared" si="453"/>
        <v>2025</v>
      </c>
      <c r="AD3784" s="2" t="str">
        <f>IFERROR(VLOOKUP(A3784,'Aux Área'!$A$4:$B$123,2,0),"-")</f>
        <v>OPERAÇÃO</v>
      </c>
    </row>
    <row r="3785" spans="1:30" x14ac:dyDescent="0.3">
      <c r="A3785" t="s">
        <v>56</v>
      </c>
      <c r="B3785" t="s">
        <v>266</v>
      </c>
      <c r="C3785" t="s">
        <v>6308</v>
      </c>
      <c r="D3785" t="s">
        <v>120</v>
      </c>
      <c r="E3785" t="s">
        <v>121</v>
      </c>
      <c r="F3785" t="s">
        <v>57</v>
      </c>
      <c r="G3785" t="s">
        <v>1500</v>
      </c>
      <c r="H3785" t="s">
        <v>36</v>
      </c>
      <c r="I3785" t="s">
        <v>37</v>
      </c>
      <c r="J3785" t="s">
        <v>215</v>
      </c>
      <c r="K3785" t="s">
        <v>216</v>
      </c>
      <c r="L3785" t="s">
        <v>217</v>
      </c>
      <c r="M3785" t="s">
        <v>38</v>
      </c>
      <c r="N3785" t="s">
        <v>39</v>
      </c>
      <c r="O3785" s="23">
        <v>705</v>
      </c>
      <c r="P3785" s="9">
        <v>17.010000000000002</v>
      </c>
      <c r="Q3785" t="s">
        <v>40</v>
      </c>
      <c r="R3785">
        <v>35190</v>
      </c>
      <c r="S3785" s="9">
        <v>41.45</v>
      </c>
      <c r="T3785" s="26">
        <v>4.7709999999999999</v>
      </c>
      <c r="U3785" s="8">
        <v>197.74</v>
      </c>
      <c r="V3785" t="s">
        <v>41</v>
      </c>
      <c r="W3785" t="s">
        <v>2007</v>
      </c>
      <c r="X3785" t="s">
        <v>42</v>
      </c>
      <c r="Y3785" t="s">
        <v>1740</v>
      </c>
      <c r="AA3785" s="1">
        <f t="shared" si="451"/>
        <v>46007</v>
      </c>
      <c r="AB3785" s="2">
        <f t="shared" si="452"/>
        <v>12</v>
      </c>
      <c r="AC3785" s="2">
        <f t="shared" si="453"/>
        <v>2025</v>
      </c>
      <c r="AD3785" s="2" t="str">
        <f>IFERROR(VLOOKUP(A3785,'Aux Área'!$A$4:$B$123,2,0),"-")</f>
        <v>CONSERVA</v>
      </c>
    </row>
    <row r="3786" spans="1:30" x14ac:dyDescent="0.3">
      <c r="A3786" t="s">
        <v>2009</v>
      </c>
      <c r="B3786" t="s">
        <v>143</v>
      </c>
      <c r="C3786" t="s">
        <v>6309</v>
      </c>
      <c r="D3786" t="s">
        <v>1841</v>
      </c>
      <c r="E3786" t="s">
        <v>1842</v>
      </c>
      <c r="F3786" t="s">
        <v>653</v>
      </c>
      <c r="G3786" t="s">
        <v>659</v>
      </c>
      <c r="H3786" t="s">
        <v>706</v>
      </c>
      <c r="I3786" t="s">
        <v>667</v>
      </c>
      <c r="J3786" t="s">
        <v>122</v>
      </c>
      <c r="K3786" t="s">
        <v>123</v>
      </c>
      <c r="L3786" t="s">
        <v>124</v>
      </c>
      <c r="M3786" t="s">
        <v>38</v>
      </c>
      <c r="N3786" t="s">
        <v>707</v>
      </c>
      <c r="O3786" s="23">
        <v>0</v>
      </c>
      <c r="P3786" s="9">
        <v>0</v>
      </c>
      <c r="Q3786" t="s">
        <v>40</v>
      </c>
      <c r="R3786">
        <v>0</v>
      </c>
      <c r="S3786" s="9">
        <v>20</v>
      </c>
      <c r="T3786" s="26">
        <v>6.49</v>
      </c>
      <c r="U3786" s="8">
        <v>129.80000000000001</v>
      </c>
      <c r="V3786" t="s">
        <v>41</v>
      </c>
      <c r="W3786" t="s">
        <v>652</v>
      </c>
      <c r="X3786" t="s">
        <v>42</v>
      </c>
      <c r="Y3786" t="s">
        <v>653</v>
      </c>
      <c r="AA3786" s="1">
        <f t="shared" si="451"/>
        <v>46007</v>
      </c>
      <c r="AB3786" s="2">
        <f t="shared" si="452"/>
        <v>12</v>
      </c>
      <c r="AC3786" s="2">
        <f t="shared" si="453"/>
        <v>2025</v>
      </c>
      <c r="AD3786" s="2" t="str">
        <f>IFERROR(VLOOKUP(A3786,'Aux Área'!$A$4:$B$123,2,0),"-")</f>
        <v>SÃO PEDRO</v>
      </c>
    </row>
    <row r="3787" spans="1:30" x14ac:dyDescent="0.3">
      <c r="A3787" t="s">
        <v>2146</v>
      </c>
      <c r="B3787" t="s">
        <v>1800</v>
      </c>
      <c r="C3787" t="s">
        <v>6310</v>
      </c>
      <c r="D3787" t="s">
        <v>1841</v>
      </c>
      <c r="E3787" t="s">
        <v>1842</v>
      </c>
      <c r="F3787" t="s">
        <v>653</v>
      </c>
      <c r="G3787" t="s">
        <v>635</v>
      </c>
      <c r="H3787" t="s">
        <v>666</v>
      </c>
      <c r="I3787" t="s">
        <v>667</v>
      </c>
      <c r="J3787" t="s">
        <v>122</v>
      </c>
      <c r="K3787" t="s">
        <v>123</v>
      </c>
      <c r="L3787" t="s">
        <v>124</v>
      </c>
      <c r="M3787" t="s">
        <v>38</v>
      </c>
      <c r="N3787" t="s">
        <v>668</v>
      </c>
      <c r="O3787" s="23">
        <v>0</v>
      </c>
      <c r="P3787" s="9">
        <v>0</v>
      </c>
      <c r="Q3787" t="s">
        <v>40</v>
      </c>
      <c r="R3787">
        <v>0</v>
      </c>
      <c r="S3787" s="9">
        <v>107.31</v>
      </c>
      <c r="T3787" s="26">
        <v>6.09</v>
      </c>
      <c r="U3787" s="8">
        <v>653.53</v>
      </c>
      <c r="V3787" t="s">
        <v>41</v>
      </c>
      <c r="W3787" t="s">
        <v>652</v>
      </c>
      <c r="X3787" t="s">
        <v>42</v>
      </c>
      <c r="Y3787" t="s">
        <v>653</v>
      </c>
      <c r="AA3787" s="1">
        <f t="shared" si="451"/>
        <v>46007</v>
      </c>
      <c r="AB3787" s="2">
        <f t="shared" si="452"/>
        <v>12</v>
      </c>
      <c r="AC3787" s="2">
        <f t="shared" si="453"/>
        <v>2025</v>
      </c>
      <c r="AD3787" s="2" t="str">
        <f>IFERROR(VLOOKUP(A3787,'Aux Área'!$A$4:$B$123,2,0),"-")</f>
        <v>SÃO PEDRO</v>
      </c>
    </row>
    <row r="3788" spans="1:30" x14ac:dyDescent="0.3">
      <c r="A3788" t="s">
        <v>2318</v>
      </c>
      <c r="B3788" t="s">
        <v>2733</v>
      </c>
      <c r="C3788" t="s">
        <v>6311</v>
      </c>
      <c r="D3788" t="s">
        <v>3030</v>
      </c>
      <c r="E3788" t="s">
        <v>3031</v>
      </c>
      <c r="F3788" t="s">
        <v>4203</v>
      </c>
      <c r="G3788" t="s">
        <v>1135</v>
      </c>
      <c r="H3788" t="s">
        <v>2185</v>
      </c>
      <c r="I3788" t="s">
        <v>2186</v>
      </c>
      <c r="J3788" t="s">
        <v>122</v>
      </c>
      <c r="K3788" t="s">
        <v>123</v>
      </c>
      <c r="L3788" t="s">
        <v>124</v>
      </c>
      <c r="M3788" t="s">
        <v>38</v>
      </c>
      <c r="N3788" t="s">
        <v>668</v>
      </c>
      <c r="O3788" s="23">
        <v>981</v>
      </c>
      <c r="P3788" s="9">
        <v>15.38</v>
      </c>
      <c r="Q3788" t="s">
        <v>40</v>
      </c>
      <c r="R3788">
        <v>43041</v>
      </c>
      <c r="S3788" s="9">
        <v>63.79</v>
      </c>
      <c r="T3788" s="26">
        <v>6.09</v>
      </c>
      <c r="U3788" s="8">
        <v>388.49</v>
      </c>
      <c r="V3788" t="s">
        <v>41</v>
      </c>
      <c r="W3788" t="s">
        <v>2007</v>
      </c>
      <c r="X3788" t="s">
        <v>42</v>
      </c>
      <c r="Y3788" t="s">
        <v>2188</v>
      </c>
      <c r="AA3788" s="1">
        <f t="shared" si="451"/>
        <v>46007</v>
      </c>
      <c r="AB3788" s="2">
        <f t="shared" si="452"/>
        <v>12</v>
      </c>
      <c r="AC3788" s="2">
        <f t="shared" si="453"/>
        <v>2025</v>
      </c>
      <c r="AD3788" s="2" t="str">
        <f>IFERROR(VLOOKUP(A3788,'Aux Área'!$A$4:$B$123,2,0),"-")</f>
        <v>INSPEÇÃO</v>
      </c>
    </row>
    <row r="3789" spans="1:30" x14ac:dyDescent="0.3">
      <c r="A3789" t="s">
        <v>2117</v>
      </c>
      <c r="B3789" t="s">
        <v>1946</v>
      </c>
      <c r="C3789" t="s">
        <v>6312</v>
      </c>
      <c r="D3789" t="s">
        <v>1948</v>
      </c>
      <c r="E3789" t="s">
        <v>1949</v>
      </c>
      <c r="F3789" t="s">
        <v>653</v>
      </c>
      <c r="G3789" t="s">
        <v>635</v>
      </c>
      <c r="H3789" t="s">
        <v>1804</v>
      </c>
      <c r="I3789" t="s">
        <v>1497</v>
      </c>
      <c r="J3789" t="s">
        <v>409</v>
      </c>
      <c r="K3789" t="s">
        <v>410</v>
      </c>
      <c r="L3789" t="s">
        <v>141</v>
      </c>
      <c r="M3789" t="s">
        <v>38</v>
      </c>
      <c r="N3789" t="s">
        <v>668</v>
      </c>
      <c r="O3789" s="23">
        <v>0</v>
      </c>
      <c r="P3789" s="9">
        <v>0</v>
      </c>
      <c r="Q3789" t="s">
        <v>40</v>
      </c>
      <c r="R3789">
        <v>0</v>
      </c>
      <c r="S3789" s="9">
        <v>66.010000000000005</v>
      </c>
      <c r="T3789" s="26">
        <v>6.09</v>
      </c>
      <c r="U3789" s="8">
        <v>402</v>
      </c>
      <c r="V3789" t="s">
        <v>6313</v>
      </c>
      <c r="W3789" t="s">
        <v>652</v>
      </c>
      <c r="X3789" t="s">
        <v>42</v>
      </c>
      <c r="Y3789" t="s">
        <v>653</v>
      </c>
      <c r="AA3789" s="1">
        <f t="shared" si="451"/>
        <v>46007</v>
      </c>
      <c r="AB3789" s="2">
        <f t="shared" si="452"/>
        <v>12</v>
      </c>
      <c r="AC3789" s="2">
        <f t="shared" si="453"/>
        <v>2025</v>
      </c>
      <c r="AD3789" s="2" t="str">
        <f>IFERROR(VLOOKUP(A3789,'Aux Área'!$A$4:$B$123,2,0),"-")</f>
        <v>SÃO PEDRO</v>
      </c>
    </row>
    <row r="3790" spans="1:30" x14ac:dyDescent="0.3">
      <c r="A3790" t="s">
        <v>2574</v>
      </c>
      <c r="B3790" t="s">
        <v>2575</v>
      </c>
      <c r="C3790" t="s">
        <v>6314</v>
      </c>
      <c r="D3790" t="s">
        <v>2865</v>
      </c>
      <c r="E3790" t="s">
        <v>2866</v>
      </c>
      <c r="F3790" t="s">
        <v>2577</v>
      </c>
      <c r="G3790" t="s">
        <v>659</v>
      </c>
      <c r="H3790" t="s">
        <v>2215</v>
      </c>
      <c r="I3790" t="s">
        <v>667</v>
      </c>
      <c r="J3790" t="s">
        <v>370</v>
      </c>
      <c r="K3790" t="s">
        <v>371</v>
      </c>
      <c r="L3790" t="s">
        <v>124</v>
      </c>
      <c r="M3790" t="s">
        <v>38</v>
      </c>
      <c r="N3790" t="s">
        <v>668</v>
      </c>
      <c r="O3790" s="23">
        <v>198</v>
      </c>
      <c r="P3790" s="9">
        <v>4.63</v>
      </c>
      <c r="Q3790" t="s">
        <v>40</v>
      </c>
      <c r="R3790">
        <v>5277</v>
      </c>
      <c r="S3790" s="9">
        <v>42.72</v>
      </c>
      <c r="T3790" s="26">
        <v>6.0910000000000002</v>
      </c>
      <c r="U3790" s="8">
        <v>260.20999999999998</v>
      </c>
      <c r="V3790" t="s">
        <v>6315</v>
      </c>
      <c r="W3790" t="s">
        <v>2007</v>
      </c>
      <c r="X3790" t="s">
        <v>42</v>
      </c>
      <c r="Y3790" t="s">
        <v>1740</v>
      </c>
      <c r="AA3790" s="1">
        <f t="shared" si="451"/>
        <v>46007</v>
      </c>
      <c r="AB3790" s="2">
        <f t="shared" si="452"/>
        <v>12</v>
      </c>
      <c r="AC3790" s="2">
        <f t="shared" si="453"/>
        <v>2025</v>
      </c>
      <c r="AD3790" s="2" t="str">
        <f>IFERROR(VLOOKUP(A3790,'Aux Área'!$A$4:$B$123,2,0),"-")</f>
        <v>APH</v>
      </c>
    </row>
    <row r="3791" spans="1:30" x14ac:dyDescent="0.3">
      <c r="A3791" t="s">
        <v>2488</v>
      </c>
      <c r="B3791" t="s">
        <v>2489</v>
      </c>
      <c r="C3791" t="s">
        <v>6316</v>
      </c>
      <c r="D3791" t="s">
        <v>2881</v>
      </c>
      <c r="E3791" t="s">
        <v>2882</v>
      </c>
      <c r="F3791" t="s">
        <v>2491</v>
      </c>
      <c r="G3791" t="s">
        <v>659</v>
      </c>
      <c r="H3791" t="s">
        <v>2215</v>
      </c>
      <c r="I3791" t="s">
        <v>667</v>
      </c>
      <c r="J3791" t="s">
        <v>165</v>
      </c>
      <c r="K3791" t="s">
        <v>166</v>
      </c>
      <c r="L3791" t="s">
        <v>167</v>
      </c>
      <c r="M3791" t="s">
        <v>38</v>
      </c>
      <c r="N3791" t="s">
        <v>668</v>
      </c>
      <c r="O3791" s="23">
        <v>127</v>
      </c>
      <c r="P3791" s="9">
        <v>5.38</v>
      </c>
      <c r="Q3791" t="s">
        <v>40</v>
      </c>
      <c r="R3791">
        <v>4115</v>
      </c>
      <c r="S3791" s="9">
        <v>23.62</v>
      </c>
      <c r="T3791" s="26">
        <v>6.24</v>
      </c>
      <c r="U3791" s="8">
        <v>147.38999999999999</v>
      </c>
      <c r="V3791" t="s">
        <v>112</v>
      </c>
      <c r="W3791" t="s">
        <v>2007</v>
      </c>
      <c r="X3791" t="s">
        <v>42</v>
      </c>
      <c r="Y3791" t="s">
        <v>1740</v>
      </c>
      <c r="AA3791" s="1">
        <f t="shared" si="451"/>
        <v>46007</v>
      </c>
      <c r="AB3791" s="2">
        <f t="shared" si="452"/>
        <v>12</v>
      </c>
      <c r="AC3791" s="2">
        <f t="shared" si="453"/>
        <v>2025</v>
      </c>
      <c r="AD3791" s="2" t="str">
        <f>IFERROR(VLOOKUP(A3791,'Aux Área'!$A$4:$B$123,2,0),"-")</f>
        <v>APH</v>
      </c>
    </row>
    <row r="3792" spans="1:30" x14ac:dyDescent="0.3">
      <c r="A3792" t="s">
        <v>2282</v>
      </c>
      <c r="B3792" t="s">
        <v>4679</v>
      </c>
      <c r="C3792" t="s">
        <v>6317</v>
      </c>
      <c r="D3792" t="s">
        <v>3295</v>
      </c>
      <c r="E3792" t="s">
        <v>3296</v>
      </c>
      <c r="F3792" t="s">
        <v>2285</v>
      </c>
      <c r="G3792" t="s">
        <v>1135</v>
      </c>
      <c r="H3792" t="s">
        <v>2275</v>
      </c>
      <c r="I3792" t="s">
        <v>1497</v>
      </c>
      <c r="J3792" t="s">
        <v>165</v>
      </c>
      <c r="K3792" t="s">
        <v>166</v>
      </c>
      <c r="L3792" t="s">
        <v>167</v>
      </c>
      <c r="M3792" t="s">
        <v>38</v>
      </c>
      <c r="N3792" t="s">
        <v>39</v>
      </c>
      <c r="O3792" s="23">
        <v>244</v>
      </c>
      <c r="P3792" s="9">
        <v>5.54</v>
      </c>
      <c r="Q3792" t="s">
        <v>40</v>
      </c>
      <c r="R3792">
        <v>43617</v>
      </c>
      <c r="S3792" s="9">
        <v>44.08</v>
      </c>
      <c r="T3792" s="26">
        <v>4.5599999999999996</v>
      </c>
      <c r="U3792" s="8">
        <v>201</v>
      </c>
      <c r="V3792" t="s">
        <v>112</v>
      </c>
      <c r="W3792" t="s">
        <v>2276</v>
      </c>
      <c r="X3792" t="s">
        <v>42</v>
      </c>
      <c r="Y3792" t="s">
        <v>2277</v>
      </c>
      <c r="AA3792" s="1">
        <f t="shared" si="451"/>
        <v>46007</v>
      </c>
      <c r="AB3792" s="2">
        <f t="shared" si="452"/>
        <v>12</v>
      </c>
      <c r="AC3792" s="2">
        <f t="shared" si="453"/>
        <v>2025</v>
      </c>
      <c r="AD3792" s="2" t="str">
        <f>IFERROR(VLOOKUP(A3792,'Aux Área'!$A$4:$B$123,2,0),"-")</f>
        <v>INSPEÇÃO</v>
      </c>
    </row>
    <row r="3793" spans="1:30" x14ac:dyDescent="0.3">
      <c r="A3793" t="s">
        <v>2306</v>
      </c>
      <c r="B3793" t="s">
        <v>4613</v>
      </c>
      <c r="C3793" t="s">
        <v>6318</v>
      </c>
      <c r="D3793" t="s">
        <v>3319</v>
      </c>
      <c r="E3793" t="s">
        <v>3320</v>
      </c>
      <c r="F3793" t="s">
        <v>2309</v>
      </c>
      <c r="G3793" t="s">
        <v>1135</v>
      </c>
      <c r="H3793" t="s">
        <v>2275</v>
      </c>
      <c r="I3793" t="s">
        <v>1497</v>
      </c>
      <c r="J3793" t="s">
        <v>89</v>
      </c>
      <c r="K3793" t="s">
        <v>90</v>
      </c>
      <c r="L3793" t="s">
        <v>91</v>
      </c>
      <c r="M3793" t="s">
        <v>38</v>
      </c>
      <c r="N3793" t="s">
        <v>39</v>
      </c>
      <c r="O3793" s="23">
        <v>383</v>
      </c>
      <c r="P3793" s="9">
        <v>10.72</v>
      </c>
      <c r="Q3793" t="s">
        <v>40</v>
      </c>
      <c r="R3793">
        <v>44515</v>
      </c>
      <c r="S3793" s="9">
        <v>35.74</v>
      </c>
      <c r="T3793" s="26">
        <v>4.59</v>
      </c>
      <c r="U3793" s="8">
        <v>164.05</v>
      </c>
      <c r="V3793" t="s">
        <v>6319</v>
      </c>
      <c r="W3793" t="s">
        <v>2276</v>
      </c>
      <c r="X3793" t="s">
        <v>42</v>
      </c>
      <c r="Y3793" t="s">
        <v>2277</v>
      </c>
      <c r="AA3793" s="1">
        <f t="shared" si="451"/>
        <v>46007</v>
      </c>
      <c r="AB3793" s="2">
        <f t="shared" si="452"/>
        <v>12</v>
      </c>
      <c r="AC3793" s="2">
        <f t="shared" si="453"/>
        <v>2025</v>
      </c>
      <c r="AD3793" s="2" t="str">
        <f>IFERROR(VLOOKUP(A3793,'Aux Área'!$A$4:$B$123,2,0),"-")</f>
        <v>INSPEÇÃO</v>
      </c>
    </row>
    <row r="3794" spans="1:30" x14ac:dyDescent="0.3">
      <c r="A3794" t="s">
        <v>3092</v>
      </c>
      <c r="B3794" t="s">
        <v>4774</v>
      </c>
      <c r="C3794" t="s">
        <v>6320</v>
      </c>
      <c r="D3794" t="s">
        <v>5291</v>
      </c>
      <c r="E3794" t="s">
        <v>5292</v>
      </c>
      <c r="F3794" t="s">
        <v>3594</v>
      </c>
      <c r="G3794" t="s">
        <v>1135</v>
      </c>
      <c r="H3794" t="s">
        <v>2275</v>
      </c>
      <c r="I3794" t="s">
        <v>1497</v>
      </c>
      <c r="J3794" t="s">
        <v>231</v>
      </c>
      <c r="K3794" t="s">
        <v>232</v>
      </c>
      <c r="L3794" t="s">
        <v>217</v>
      </c>
      <c r="M3794" t="s">
        <v>38</v>
      </c>
      <c r="N3794" t="s">
        <v>39</v>
      </c>
      <c r="O3794" s="23">
        <v>368</v>
      </c>
      <c r="P3794" s="9">
        <v>10.84</v>
      </c>
      <c r="Q3794" t="s">
        <v>40</v>
      </c>
      <c r="R3794">
        <v>29812</v>
      </c>
      <c r="S3794" s="9">
        <v>33.94</v>
      </c>
      <c r="T3794" s="26">
        <v>4.5209999999999999</v>
      </c>
      <c r="U3794" s="8">
        <v>153.44</v>
      </c>
      <c r="V3794" t="s">
        <v>6321</v>
      </c>
      <c r="W3794" t="s">
        <v>2276</v>
      </c>
      <c r="X3794" t="s">
        <v>42</v>
      </c>
      <c r="Y3794" t="s">
        <v>2277</v>
      </c>
      <c r="AA3794" s="1">
        <f t="shared" si="451"/>
        <v>46007</v>
      </c>
      <c r="AB3794" s="2">
        <f t="shared" si="452"/>
        <v>12</v>
      </c>
      <c r="AC3794" s="2">
        <f t="shared" si="453"/>
        <v>2025</v>
      </c>
      <c r="AD3794" s="2" t="str">
        <f>IFERROR(VLOOKUP(A3794,'Aux Área'!$A$4:$B$123,2,0),"-")</f>
        <v>INSPEÇÃO</v>
      </c>
    </row>
    <row r="3795" spans="1:30" x14ac:dyDescent="0.3">
      <c r="A3795" t="s">
        <v>2638</v>
      </c>
      <c r="B3795" t="s">
        <v>4593</v>
      </c>
      <c r="C3795" t="s">
        <v>6322</v>
      </c>
      <c r="D3795" t="s">
        <v>3193</v>
      </c>
      <c r="E3795" t="s">
        <v>3194</v>
      </c>
      <c r="F3795" t="s">
        <v>2641</v>
      </c>
      <c r="G3795" t="s">
        <v>1135</v>
      </c>
      <c r="H3795" t="s">
        <v>2275</v>
      </c>
      <c r="I3795" t="s">
        <v>1497</v>
      </c>
      <c r="J3795" t="s">
        <v>275</v>
      </c>
      <c r="K3795" t="s">
        <v>276</v>
      </c>
      <c r="L3795" t="s">
        <v>124</v>
      </c>
      <c r="M3795" t="s">
        <v>38</v>
      </c>
      <c r="N3795" t="s">
        <v>39</v>
      </c>
      <c r="O3795" s="23">
        <v>281</v>
      </c>
      <c r="P3795" s="9">
        <v>6.72</v>
      </c>
      <c r="Q3795" t="s">
        <v>40</v>
      </c>
      <c r="R3795">
        <v>41419</v>
      </c>
      <c r="S3795" s="9">
        <v>41.81</v>
      </c>
      <c r="T3795" s="26">
        <v>4.49</v>
      </c>
      <c r="U3795" s="8">
        <v>187.73</v>
      </c>
      <c r="V3795" t="s">
        <v>6323</v>
      </c>
      <c r="W3795" t="s">
        <v>2276</v>
      </c>
      <c r="X3795" t="s">
        <v>42</v>
      </c>
      <c r="Y3795" t="s">
        <v>2277</v>
      </c>
      <c r="AA3795" s="1">
        <f t="shared" si="451"/>
        <v>46007</v>
      </c>
      <c r="AB3795" s="2">
        <f t="shared" si="452"/>
        <v>12</v>
      </c>
      <c r="AC3795" s="2">
        <f t="shared" si="453"/>
        <v>2025</v>
      </c>
      <c r="AD3795" s="2" t="str">
        <f>IFERROR(VLOOKUP(A3795,'Aux Área'!$A$4:$B$123,2,0),"-")</f>
        <v>INSPEÇÃO</v>
      </c>
    </row>
    <row r="3796" spans="1:30" x14ac:dyDescent="0.3">
      <c r="A3796" t="s">
        <v>2278</v>
      </c>
      <c r="B3796" t="s">
        <v>4664</v>
      </c>
      <c r="C3796" t="s">
        <v>6324</v>
      </c>
      <c r="D3796" t="s">
        <v>3310</v>
      </c>
      <c r="E3796" t="s">
        <v>3311</v>
      </c>
      <c r="F3796" t="s">
        <v>2281</v>
      </c>
      <c r="G3796" t="s">
        <v>1135</v>
      </c>
      <c r="H3796" t="s">
        <v>2275</v>
      </c>
      <c r="I3796" t="s">
        <v>1497</v>
      </c>
      <c r="J3796" t="s">
        <v>169</v>
      </c>
      <c r="K3796" t="s">
        <v>170</v>
      </c>
      <c r="L3796" t="s">
        <v>124</v>
      </c>
      <c r="M3796" t="s">
        <v>38</v>
      </c>
      <c r="N3796" t="s">
        <v>39</v>
      </c>
      <c r="O3796" s="23">
        <v>389</v>
      </c>
      <c r="P3796" s="9">
        <v>10.56</v>
      </c>
      <c r="Q3796" t="s">
        <v>40</v>
      </c>
      <c r="R3796">
        <v>51530</v>
      </c>
      <c r="S3796" s="9">
        <v>36.840000000000003</v>
      </c>
      <c r="T3796" s="26">
        <v>4.49</v>
      </c>
      <c r="U3796" s="8">
        <v>165.41</v>
      </c>
      <c r="V3796" t="s">
        <v>41</v>
      </c>
      <c r="W3796" t="s">
        <v>2276</v>
      </c>
      <c r="X3796" t="s">
        <v>42</v>
      </c>
      <c r="Y3796" t="s">
        <v>2277</v>
      </c>
      <c r="AA3796" s="1">
        <f t="shared" si="451"/>
        <v>46007</v>
      </c>
      <c r="AB3796" s="2">
        <f t="shared" si="452"/>
        <v>12</v>
      </c>
      <c r="AC3796" s="2">
        <f t="shared" si="453"/>
        <v>2025</v>
      </c>
      <c r="AD3796" s="2" t="str">
        <f>IFERROR(VLOOKUP(A3796,'Aux Área'!$A$4:$B$123,2,0),"-")</f>
        <v>INSPEÇÃO</v>
      </c>
    </row>
    <row r="3797" spans="1:30" x14ac:dyDescent="0.3">
      <c r="A3797" t="s">
        <v>2494</v>
      </c>
      <c r="B3797" t="s">
        <v>2495</v>
      </c>
      <c r="C3797" t="s">
        <v>6325</v>
      </c>
      <c r="D3797" t="s">
        <v>6326</v>
      </c>
      <c r="E3797" t="s">
        <v>6327</v>
      </c>
      <c r="F3797" t="s">
        <v>2497</v>
      </c>
      <c r="G3797" t="s">
        <v>659</v>
      </c>
      <c r="H3797" t="s">
        <v>2215</v>
      </c>
      <c r="I3797" t="s">
        <v>667</v>
      </c>
      <c r="J3797" t="s">
        <v>108</v>
      </c>
      <c r="K3797" t="s">
        <v>109</v>
      </c>
      <c r="L3797" t="s">
        <v>110</v>
      </c>
      <c r="M3797" t="s">
        <v>38</v>
      </c>
      <c r="N3797" t="s">
        <v>668</v>
      </c>
      <c r="O3797" s="23">
        <v>399</v>
      </c>
      <c r="P3797" s="9">
        <v>6.19</v>
      </c>
      <c r="Q3797" t="s">
        <v>40</v>
      </c>
      <c r="R3797">
        <v>7408</v>
      </c>
      <c r="S3797" s="9">
        <v>64.459999999999994</v>
      </c>
      <c r="T3797" s="26">
        <v>6.19</v>
      </c>
      <c r="U3797" s="8">
        <v>399.01</v>
      </c>
      <c r="V3797" t="s">
        <v>6328</v>
      </c>
      <c r="W3797" t="s">
        <v>2007</v>
      </c>
      <c r="X3797" t="s">
        <v>42</v>
      </c>
      <c r="Y3797" t="s">
        <v>1740</v>
      </c>
      <c r="AA3797" s="1">
        <f t="shared" si="451"/>
        <v>46008</v>
      </c>
      <c r="AB3797" s="2">
        <f t="shared" si="452"/>
        <v>12</v>
      </c>
      <c r="AC3797" s="2">
        <f t="shared" si="453"/>
        <v>2025</v>
      </c>
      <c r="AD3797" s="2" t="str">
        <f>IFERROR(VLOOKUP(A3797,'Aux Área'!$A$4:$B$123,2,0),"-")</f>
        <v>APH</v>
      </c>
    </row>
    <row r="3798" spans="1:30" x14ac:dyDescent="0.3">
      <c r="A3798" t="s">
        <v>2643</v>
      </c>
      <c r="B3798" t="s">
        <v>2307</v>
      </c>
      <c r="C3798" t="s">
        <v>6329</v>
      </c>
      <c r="D3798" t="s">
        <v>3788</v>
      </c>
      <c r="E3798" t="s">
        <v>3789</v>
      </c>
      <c r="F3798" t="s">
        <v>2646</v>
      </c>
      <c r="G3798" t="s">
        <v>1300</v>
      </c>
      <c r="H3798" t="s">
        <v>1301</v>
      </c>
      <c r="I3798" t="s">
        <v>37</v>
      </c>
      <c r="J3798" t="s">
        <v>122</v>
      </c>
      <c r="K3798" t="s">
        <v>123</v>
      </c>
      <c r="L3798" t="s">
        <v>124</v>
      </c>
      <c r="M3798" t="s">
        <v>38</v>
      </c>
      <c r="N3798" t="s">
        <v>39</v>
      </c>
      <c r="O3798" s="23">
        <v>405</v>
      </c>
      <c r="P3798" s="9">
        <v>10.28</v>
      </c>
      <c r="Q3798" t="s">
        <v>40</v>
      </c>
      <c r="R3798">
        <v>45741</v>
      </c>
      <c r="S3798" s="9">
        <v>39.380000000000003</v>
      </c>
      <c r="T3798" s="26">
        <v>4.79</v>
      </c>
      <c r="U3798" s="8">
        <v>188.63</v>
      </c>
      <c r="V3798" t="s">
        <v>112</v>
      </c>
      <c r="W3798" t="s">
        <v>2276</v>
      </c>
      <c r="X3798" t="s">
        <v>42</v>
      </c>
      <c r="Y3798" t="s">
        <v>2277</v>
      </c>
      <c r="AA3798" s="1">
        <f t="shared" si="451"/>
        <v>46008</v>
      </c>
      <c r="AB3798" s="2">
        <f t="shared" si="452"/>
        <v>12</v>
      </c>
      <c r="AC3798" s="2">
        <f t="shared" si="453"/>
        <v>2025</v>
      </c>
      <c r="AD3798" s="2" t="str">
        <f>IFERROR(VLOOKUP(A3798,'Aux Área'!$A$4:$B$123,2,0),"-")</f>
        <v>INSPEÇÃO</v>
      </c>
    </row>
    <row r="3799" spans="1:30" x14ac:dyDescent="0.3">
      <c r="A3799" t="s">
        <v>3092</v>
      </c>
      <c r="B3799" t="s">
        <v>4774</v>
      </c>
      <c r="C3799" t="s">
        <v>6330</v>
      </c>
      <c r="D3799" t="s">
        <v>5291</v>
      </c>
      <c r="E3799" t="s">
        <v>5292</v>
      </c>
      <c r="F3799" t="s">
        <v>3594</v>
      </c>
      <c r="G3799" t="s">
        <v>1135</v>
      </c>
      <c r="H3799" t="s">
        <v>2275</v>
      </c>
      <c r="I3799" t="s">
        <v>1497</v>
      </c>
      <c r="J3799" t="s">
        <v>89</v>
      </c>
      <c r="K3799" t="s">
        <v>90</v>
      </c>
      <c r="L3799" t="s">
        <v>91</v>
      </c>
      <c r="M3799" t="s">
        <v>38</v>
      </c>
      <c r="N3799" t="s">
        <v>39</v>
      </c>
      <c r="O3799" s="23">
        <v>430</v>
      </c>
      <c r="P3799" s="9">
        <v>11.58</v>
      </c>
      <c r="Q3799" t="s">
        <v>40</v>
      </c>
      <c r="R3799">
        <v>30242</v>
      </c>
      <c r="S3799" s="9">
        <v>37.14</v>
      </c>
      <c r="T3799" s="26">
        <v>4.79</v>
      </c>
      <c r="U3799" s="8">
        <v>177.9</v>
      </c>
      <c r="V3799" t="s">
        <v>6331</v>
      </c>
      <c r="W3799" t="s">
        <v>2276</v>
      </c>
      <c r="X3799" t="s">
        <v>42</v>
      </c>
      <c r="Y3799" t="s">
        <v>2277</v>
      </c>
      <c r="AA3799" s="1">
        <f t="shared" si="451"/>
        <v>46008</v>
      </c>
      <c r="AB3799" s="2">
        <f t="shared" si="452"/>
        <v>12</v>
      </c>
      <c r="AC3799" s="2">
        <f t="shared" si="453"/>
        <v>2025</v>
      </c>
      <c r="AD3799" s="2" t="str">
        <f>IFERROR(VLOOKUP(A3799,'Aux Área'!$A$4:$B$123,2,0),"-")</f>
        <v>INSPEÇÃO</v>
      </c>
    </row>
    <row r="3800" spans="1:30" x14ac:dyDescent="0.3">
      <c r="A3800" t="s">
        <v>2278</v>
      </c>
      <c r="B3800" t="s">
        <v>4664</v>
      </c>
      <c r="C3800" t="s">
        <v>6332</v>
      </c>
      <c r="D3800" t="s">
        <v>3310</v>
      </c>
      <c r="E3800" t="s">
        <v>3311</v>
      </c>
      <c r="F3800" t="s">
        <v>2281</v>
      </c>
      <c r="G3800" t="s">
        <v>1135</v>
      </c>
      <c r="H3800" t="s">
        <v>2275</v>
      </c>
      <c r="I3800" t="s">
        <v>1497</v>
      </c>
      <c r="J3800" t="s">
        <v>169</v>
      </c>
      <c r="K3800" t="s">
        <v>170</v>
      </c>
      <c r="L3800" t="s">
        <v>124</v>
      </c>
      <c r="M3800" t="s">
        <v>38</v>
      </c>
      <c r="N3800" t="s">
        <v>39</v>
      </c>
      <c r="O3800" s="23">
        <v>397</v>
      </c>
      <c r="P3800" s="9">
        <v>11.34</v>
      </c>
      <c r="Q3800" t="s">
        <v>40</v>
      </c>
      <c r="R3800">
        <v>51927</v>
      </c>
      <c r="S3800" s="9">
        <v>35.020000000000003</v>
      </c>
      <c r="T3800" s="26">
        <v>4.5129999999999999</v>
      </c>
      <c r="U3800" s="8">
        <v>158.05000000000001</v>
      </c>
      <c r="V3800" t="s">
        <v>41</v>
      </c>
      <c r="W3800" t="s">
        <v>2276</v>
      </c>
      <c r="X3800" t="s">
        <v>42</v>
      </c>
      <c r="Y3800" t="s">
        <v>2277</v>
      </c>
      <c r="AA3800" s="1">
        <f t="shared" si="451"/>
        <v>46008</v>
      </c>
      <c r="AB3800" s="2">
        <f t="shared" si="452"/>
        <v>12</v>
      </c>
      <c r="AC3800" s="2">
        <f t="shared" si="453"/>
        <v>2025</v>
      </c>
      <c r="AD3800" s="2" t="str">
        <f>IFERROR(VLOOKUP(A3800,'Aux Área'!$A$4:$B$123,2,0),"-")</f>
        <v>INSPEÇÃO</v>
      </c>
    </row>
    <row r="3801" spans="1:30" x14ac:dyDescent="0.3">
      <c r="A3801" t="s">
        <v>2638</v>
      </c>
      <c r="B3801" t="s">
        <v>4593</v>
      </c>
      <c r="C3801" t="s">
        <v>6333</v>
      </c>
      <c r="D3801" t="s">
        <v>3193</v>
      </c>
      <c r="E3801" t="s">
        <v>3194</v>
      </c>
      <c r="F3801" t="s">
        <v>2641</v>
      </c>
      <c r="G3801" t="s">
        <v>1135</v>
      </c>
      <c r="H3801" t="s">
        <v>2275</v>
      </c>
      <c r="I3801" t="s">
        <v>1497</v>
      </c>
      <c r="J3801" t="s">
        <v>275</v>
      </c>
      <c r="K3801" t="s">
        <v>276</v>
      </c>
      <c r="L3801" t="s">
        <v>124</v>
      </c>
      <c r="M3801" t="s">
        <v>38</v>
      </c>
      <c r="N3801" t="s">
        <v>39</v>
      </c>
      <c r="O3801" s="23">
        <v>458</v>
      </c>
      <c r="P3801" s="9">
        <v>11.13</v>
      </c>
      <c r="Q3801" t="s">
        <v>40</v>
      </c>
      <c r="R3801">
        <v>41877</v>
      </c>
      <c r="S3801" s="9">
        <v>41.16</v>
      </c>
      <c r="T3801" s="26">
        <v>4.49</v>
      </c>
      <c r="U3801" s="8">
        <v>184.81</v>
      </c>
      <c r="V3801" t="s">
        <v>6334</v>
      </c>
      <c r="W3801" t="s">
        <v>2276</v>
      </c>
      <c r="X3801" t="s">
        <v>42</v>
      </c>
      <c r="Y3801" t="s">
        <v>2277</v>
      </c>
      <c r="AA3801" s="1">
        <f t="shared" si="451"/>
        <v>46008</v>
      </c>
      <c r="AB3801" s="2">
        <f t="shared" si="452"/>
        <v>12</v>
      </c>
      <c r="AC3801" s="2">
        <f t="shared" si="453"/>
        <v>2025</v>
      </c>
      <c r="AD3801" s="2" t="str">
        <f>IFERROR(VLOOKUP(A3801,'Aux Área'!$A$4:$B$123,2,0),"-")</f>
        <v>INSPEÇÃO</v>
      </c>
    </row>
    <row r="3802" spans="1:30" x14ac:dyDescent="0.3">
      <c r="A3802" t="s">
        <v>2306</v>
      </c>
      <c r="B3802" t="s">
        <v>4613</v>
      </c>
      <c r="C3802" t="s">
        <v>6335</v>
      </c>
      <c r="D3802" t="s">
        <v>4386</v>
      </c>
      <c r="E3802" t="s">
        <v>4387</v>
      </c>
      <c r="F3802" t="s">
        <v>2309</v>
      </c>
      <c r="G3802" t="s">
        <v>1135</v>
      </c>
      <c r="H3802" t="s">
        <v>2275</v>
      </c>
      <c r="I3802" t="s">
        <v>1497</v>
      </c>
      <c r="J3802" t="s">
        <v>1665</v>
      </c>
      <c r="K3802" t="s">
        <v>1666</v>
      </c>
      <c r="L3802" t="s">
        <v>301</v>
      </c>
      <c r="M3802" t="s">
        <v>38</v>
      </c>
      <c r="N3802" t="s">
        <v>39</v>
      </c>
      <c r="O3802" s="23">
        <v>433</v>
      </c>
      <c r="P3802" s="9">
        <v>11.55</v>
      </c>
      <c r="Q3802" t="s">
        <v>40</v>
      </c>
      <c r="R3802">
        <v>44948</v>
      </c>
      <c r="S3802" s="9">
        <v>37.49</v>
      </c>
      <c r="T3802" s="26">
        <v>4.59</v>
      </c>
      <c r="U3802" s="8">
        <v>172.08</v>
      </c>
      <c r="V3802" t="s">
        <v>6336</v>
      </c>
      <c r="W3802" t="s">
        <v>2276</v>
      </c>
      <c r="X3802" t="s">
        <v>42</v>
      </c>
      <c r="Y3802" t="s">
        <v>2277</v>
      </c>
      <c r="AA3802" s="1">
        <f t="shared" si="451"/>
        <v>46008</v>
      </c>
      <c r="AB3802" s="2">
        <f t="shared" si="452"/>
        <v>12</v>
      </c>
      <c r="AC3802" s="2">
        <f t="shared" si="453"/>
        <v>2025</v>
      </c>
      <c r="AD3802" s="2" t="str">
        <f>IFERROR(VLOOKUP(A3802,'Aux Área'!$A$4:$B$123,2,0),"-")</f>
        <v>INSPEÇÃO</v>
      </c>
    </row>
    <row r="3803" spans="1:30" x14ac:dyDescent="0.3">
      <c r="A3803" t="s">
        <v>2181</v>
      </c>
      <c r="B3803" t="s">
        <v>4595</v>
      </c>
      <c r="C3803" t="s">
        <v>6337</v>
      </c>
      <c r="D3803" t="s">
        <v>3107</v>
      </c>
      <c r="E3803" t="s">
        <v>3108</v>
      </c>
      <c r="F3803" t="s">
        <v>2184</v>
      </c>
      <c r="G3803" t="s">
        <v>1135</v>
      </c>
      <c r="H3803" t="s">
        <v>2185</v>
      </c>
      <c r="I3803" t="s">
        <v>2186</v>
      </c>
      <c r="J3803" t="s">
        <v>108</v>
      </c>
      <c r="K3803" t="s">
        <v>109</v>
      </c>
      <c r="L3803" t="s">
        <v>110</v>
      </c>
      <c r="M3803" t="s">
        <v>38</v>
      </c>
      <c r="N3803" t="s">
        <v>668</v>
      </c>
      <c r="O3803" s="23">
        <v>761</v>
      </c>
      <c r="P3803" s="9">
        <v>14.49</v>
      </c>
      <c r="Q3803" t="s">
        <v>40</v>
      </c>
      <c r="R3803">
        <v>49949</v>
      </c>
      <c r="S3803" s="9">
        <v>52.51</v>
      </c>
      <c r="T3803" s="26">
        <v>6.1909999999999998</v>
      </c>
      <c r="U3803" s="8">
        <v>325.08999999999997</v>
      </c>
      <c r="V3803" t="s">
        <v>6338</v>
      </c>
      <c r="W3803" t="s">
        <v>2007</v>
      </c>
      <c r="X3803" t="s">
        <v>42</v>
      </c>
      <c r="Y3803" t="s">
        <v>2188</v>
      </c>
      <c r="AA3803" s="1">
        <f t="shared" si="451"/>
        <v>46008</v>
      </c>
      <c r="AB3803" s="2">
        <f t="shared" si="452"/>
        <v>12</v>
      </c>
      <c r="AC3803" s="2">
        <f t="shared" si="453"/>
        <v>2025</v>
      </c>
      <c r="AD3803" s="2" t="str">
        <f>IFERROR(VLOOKUP(A3803,'Aux Área'!$A$4:$B$123,2,0),"-")</f>
        <v>INSPEÇÃO</v>
      </c>
    </row>
    <row r="3804" spans="1:30" x14ac:dyDescent="0.3">
      <c r="A3804" t="s">
        <v>2282</v>
      </c>
      <c r="B3804" t="s">
        <v>4679</v>
      </c>
      <c r="C3804" t="s">
        <v>6339</v>
      </c>
      <c r="D3804" t="s">
        <v>4124</v>
      </c>
      <c r="E3804" t="s">
        <v>4125</v>
      </c>
      <c r="F3804" t="s">
        <v>2285</v>
      </c>
      <c r="G3804" t="s">
        <v>1135</v>
      </c>
      <c r="H3804" t="s">
        <v>2275</v>
      </c>
      <c r="I3804" t="s">
        <v>1497</v>
      </c>
      <c r="J3804" t="s">
        <v>165</v>
      </c>
      <c r="K3804" t="s">
        <v>166</v>
      </c>
      <c r="L3804" t="s">
        <v>167</v>
      </c>
      <c r="M3804" t="s">
        <v>38</v>
      </c>
      <c r="N3804" t="s">
        <v>39</v>
      </c>
      <c r="O3804" s="23">
        <v>354</v>
      </c>
      <c r="P3804" s="9">
        <v>9.5</v>
      </c>
      <c r="Q3804" t="s">
        <v>40</v>
      </c>
      <c r="R3804">
        <v>43971</v>
      </c>
      <c r="S3804" s="9">
        <v>37.28</v>
      </c>
      <c r="T3804" s="26">
        <v>4.5599999999999996</v>
      </c>
      <c r="U3804" s="8">
        <v>170.01</v>
      </c>
      <c r="V3804" t="s">
        <v>112</v>
      </c>
      <c r="W3804" t="s">
        <v>2276</v>
      </c>
      <c r="X3804" t="s">
        <v>42</v>
      </c>
      <c r="Y3804" t="s">
        <v>2277</v>
      </c>
      <c r="AA3804" s="1">
        <f t="shared" si="451"/>
        <v>46008</v>
      </c>
      <c r="AB3804" s="2">
        <f t="shared" si="452"/>
        <v>12</v>
      </c>
      <c r="AC3804" s="2">
        <f t="shared" si="453"/>
        <v>2025</v>
      </c>
      <c r="AD3804" s="2" t="str">
        <f>IFERROR(VLOOKUP(A3804,'Aux Área'!$A$4:$B$123,2,0),"-")</f>
        <v>INSPEÇÃO</v>
      </c>
    </row>
    <row r="3805" spans="1:30" x14ac:dyDescent="0.3">
      <c r="A3805" t="s">
        <v>1945</v>
      </c>
      <c r="B3805" t="s">
        <v>2124</v>
      </c>
      <c r="C3805" t="s">
        <v>6340</v>
      </c>
      <c r="D3805" t="s">
        <v>1802</v>
      </c>
      <c r="E3805" t="s">
        <v>1803</v>
      </c>
      <c r="F3805" t="s">
        <v>653</v>
      </c>
      <c r="G3805" t="s">
        <v>1495</v>
      </c>
      <c r="H3805" t="s">
        <v>1804</v>
      </c>
      <c r="I3805" t="s">
        <v>1497</v>
      </c>
      <c r="J3805" t="s">
        <v>231</v>
      </c>
      <c r="K3805" t="s">
        <v>232</v>
      </c>
      <c r="L3805" t="s">
        <v>217</v>
      </c>
      <c r="M3805" t="s">
        <v>38</v>
      </c>
      <c r="N3805" t="s">
        <v>668</v>
      </c>
      <c r="O3805" s="23">
        <v>0</v>
      </c>
      <c r="P3805" s="9">
        <v>0</v>
      </c>
      <c r="Q3805" t="s">
        <v>40</v>
      </c>
      <c r="R3805">
        <v>0</v>
      </c>
      <c r="S3805" s="9">
        <v>90.7</v>
      </c>
      <c r="T3805" s="26">
        <v>5.99</v>
      </c>
      <c r="U3805" s="8">
        <v>543.33000000000004</v>
      </c>
      <c r="V3805" t="s">
        <v>6341</v>
      </c>
      <c r="W3805" t="s">
        <v>652</v>
      </c>
      <c r="X3805" t="s">
        <v>42</v>
      </c>
      <c r="Y3805" t="s">
        <v>653</v>
      </c>
      <c r="AA3805" s="1">
        <f t="shared" si="451"/>
        <v>46008</v>
      </c>
      <c r="AB3805" s="2">
        <f t="shared" si="452"/>
        <v>12</v>
      </c>
      <c r="AC3805" s="2">
        <f t="shared" si="453"/>
        <v>2025</v>
      </c>
      <c r="AD3805" s="2" t="str">
        <f>IFERROR(VLOOKUP(A3805,'Aux Área'!$A$4:$B$123,2,0),"-")</f>
        <v>SÃO PEDRO</v>
      </c>
    </row>
    <row r="3806" spans="1:30" x14ac:dyDescent="0.3">
      <c r="A3806" t="s">
        <v>2643</v>
      </c>
      <c r="B3806" t="s">
        <v>2307</v>
      </c>
      <c r="C3806" t="s">
        <v>6342</v>
      </c>
      <c r="D3806" t="s">
        <v>3788</v>
      </c>
      <c r="E3806" t="s">
        <v>3789</v>
      </c>
      <c r="F3806" t="s">
        <v>2646</v>
      </c>
      <c r="G3806" t="s">
        <v>1300</v>
      </c>
      <c r="H3806" t="s">
        <v>1301</v>
      </c>
      <c r="I3806" t="s">
        <v>37</v>
      </c>
      <c r="J3806" t="s">
        <v>122</v>
      </c>
      <c r="K3806" t="s">
        <v>123</v>
      </c>
      <c r="L3806" t="s">
        <v>124</v>
      </c>
      <c r="M3806" t="s">
        <v>38</v>
      </c>
      <c r="N3806" t="s">
        <v>39</v>
      </c>
      <c r="O3806" s="23">
        <v>200</v>
      </c>
      <c r="P3806" s="9">
        <v>8.66</v>
      </c>
      <c r="Q3806" t="s">
        <v>40</v>
      </c>
      <c r="R3806">
        <v>45941</v>
      </c>
      <c r="S3806" s="9">
        <v>23.1</v>
      </c>
      <c r="T3806" s="26">
        <v>4.79</v>
      </c>
      <c r="U3806" s="8">
        <v>110.65</v>
      </c>
      <c r="V3806" t="s">
        <v>112</v>
      </c>
      <c r="W3806" t="s">
        <v>2276</v>
      </c>
      <c r="X3806" t="s">
        <v>42</v>
      </c>
      <c r="Y3806" t="s">
        <v>2277</v>
      </c>
      <c r="AA3806" s="1">
        <f t="shared" si="451"/>
        <v>46008</v>
      </c>
      <c r="AB3806" s="2">
        <f t="shared" si="452"/>
        <v>12</v>
      </c>
      <c r="AC3806" s="2">
        <f t="shared" si="453"/>
        <v>2025</v>
      </c>
      <c r="AD3806" s="2" t="str">
        <f>IFERROR(VLOOKUP(A3806,'Aux Área'!$A$4:$B$123,2,0),"-")</f>
        <v>INSPEÇÃO</v>
      </c>
    </row>
    <row r="3807" spans="1:30" x14ac:dyDescent="0.3">
      <c r="A3807" t="s">
        <v>62</v>
      </c>
      <c r="B3807" t="s">
        <v>1455</v>
      </c>
      <c r="C3807" t="s">
        <v>6343</v>
      </c>
      <c r="D3807" t="s">
        <v>158</v>
      </c>
      <c r="E3807" t="s">
        <v>159</v>
      </c>
      <c r="F3807" t="s">
        <v>63</v>
      </c>
      <c r="G3807" t="s">
        <v>1500</v>
      </c>
      <c r="H3807" t="s">
        <v>36</v>
      </c>
      <c r="I3807" t="s">
        <v>37</v>
      </c>
      <c r="J3807" t="s">
        <v>526</v>
      </c>
      <c r="K3807" t="s">
        <v>527</v>
      </c>
      <c r="L3807" t="s">
        <v>124</v>
      </c>
      <c r="M3807" t="s">
        <v>38</v>
      </c>
      <c r="N3807" t="s">
        <v>39</v>
      </c>
      <c r="O3807" s="23">
        <v>263</v>
      </c>
      <c r="P3807" s="9">
        <v>7.97</v>
      </c>
      <c r="Q3807" t="s">
        <v>40</v>
      </c>
      <c r="R3807">
        <v>49788</v>
      </c>
      <c r="S3807" s="9">
        <v>32.979999999999997</v>
      </c>
      <c r="T3807" s="26">
        <v>4.6900000000000004</v>
      </c>
      <c r="U3807" s="8">
        <v>154.66999999999999</v>
      </c>
      <c r="V3807" t="s">
        <v>41</v>
      </c>
      <c r="W3807" t="s">
        <v>2007</v>
      </c>
      <c r="X3807" t="s">
        <v>42</v>
      </c>
      <c r="Y3807" t="s">
        <v>1740</v>
      </c>
      <c r="AA3807" s="1">
        <f t="shared" ref="AA3807:AA3838" si="454">DATEVALUE(C3807)</f>
        <v>46008</v>
      </c>
      <c r="AB3807" s="2">
        <f t="shared" ref="AB3807:AB3838" si="455">MONTH(AA3807)</f>
        <v>12</v>
      </c>
      <c r="AC3807" s="2">
        <f t="shared" ref="AC3807:AC3838" si="456">YEAR(AA3807)</f>
        <v>2025</v>
      </c>
      <c r="AD3807" s="2" t="str">
        <f>IFERROR(VLOOKUP(A3807,'Aux Área'!$A$4:$B$123,2,0),"-")</f>
        <v>CONSERVA</v>
      </c>
    </row>
    <row r="3808" spans="1:30" x14ac:dyDescent="0.3">
      <c r="A3808" t="s">
        <v>2650</v>
      </c>
      <c r="B3808" t="s">
        <v>2651</v>
      </c>
      <c r="C3808" t="s">
        <v>6344</v>
      </c>
      <c r="D3808" t="s">
        <v>2944</v>
      </c>
      <c r="E3808" t="s">
        <v>2945</v>
      </c>
      <c r="F3808" t="s">
        <v>3615</v>
      </c>
      <c r="G3808" t="s">
        <v>1300</v>
      </c>
      <c r="H3808" t="s">
        <v>2635</v>
      </c>
      <c r="I3808" t="s">
        <v>37</v>
      </c>
      <c r="J3808" t="s">
        <v>2817</v>
      </c>
      <c r="K3808" t="s">
        <v>2818</v>
      </c>
      <c r="L3808" t="s">
        <v>84</v>
      </c>
      <c r="M3808" t="s">
        <v>38</v>
      </c>
      <c r="N3808" t="s">
        <v>39</v>
      </c>
      <c r="O3808" s="23">
        <v>325</v>
      </c>
      <c r="P3808" s="9">
        <v>6.21</v>
      </c>
      <c r="Q3808" t="s">
        <v>40</v>
      </c>
      <c r="R3808">
        <v>9057</v>
      </c>
      <c r="S3808" s="9">
        <v>52.3</v>
      </c>
      <c r="T3808" s="26">
        <v>5.2709999999999999</v>
      </c>
      <c r="U3808" s="8">
        <v>275.66000000000003</v>
      </c>
      <c r="V3808" t="s">
        <v>6345</v>
      </c>
      <c r="W3808" t="s">
        <v>2276</v>
      </c>
      <c r="X3808" t="s">
        <v>42</v>
      </c>
      <c r="Y3808" t="s">
        <v>1740</v>
      </c>
      <c r="AA3808" s="1">
        <f t="shared" si="454"/>
        <v>46008</v>
      </c>
      <c r="AB3808" s="2">
        <f t="shared" si="455"/>
        <v>12</v>
      </c>
      <c r="AC3808" s="2">
        <f t="shared" si="456"/>
        <v>2025</v>
      </c>
      <c r="AD3808" s="2" t="str">
        <f>IFERROR(VLOOKUP(A3808,'Aux Área'!$A$4:$B$123,2,0),"-")</f>
        <v>TI</v>
      </c>
    </row>
    <row r="3809" spans="1:30" x14ac:dyDescent="0.3">
      <c r="A3809" t="s">
        <v>2260</v>
      </c>
      <c r="B3809" t="s">
        <v>113</v>
      </c>
      <c r="C3809" t="s">
        <v>6346</v>
      </c>
      <c r="D3809" t="s">
        <v>3618</v>
      </c>
      <c r="E3809" t="s">
        <v>3619</v>
      </c>
      <c r="F3809" t="s">
        <v>2262</v>
      </c>
      <c r="G3809" t="s">
        <v>35</v>
      </c>
      <c r="H3809" t="s">
        <v>2263</v>
      </c>
      <c r="I3809" t="s">
        <v>2186</v>
      </c>
      <c r="J3809" t="s">
        <v>139</v>
      </c>
      <c r="K3809" t="s">
        <v>140</v>
      </c>
      <c r="L3809" t="s">
        <v>141</v>
      </c>
      <c r="M3809" t="s">
        <v>38</v>
      </c>
      <c r="N3809" t="s">
        <v>668</v>
      </c>
      <c r="O3809" s="23">
        <v>839</v>
      </c>
      <c r="P3809" s="9">
        <v>13.25</v>
      </c>
      <c r="Q3809" t="s">
        <v>40</v>
      </c>
      <c r="R3809">
        <v>41085</v>
      </c>
      <c r="S3809" s="9">
        <v>63.33</v>
      </c>
      <c r="T3809" s="26">
        <v>5.69</v>
      </c>
      <c r="U3809" s="8">
        <v>360.35</v>
      </c>
      <c r="V3809" t="s">
        <v>6347</v>
      </c>
      <c r="W3809" t="s">
        <v>2007</v>
      </c>
      <c r="X3809" t="s">
        <v>42</v>
      </c>
      <c r="Y3809" t="s">
        <v>1740</v>
      </c>
      <c r="AA3809" s="1">
        <f t="shared" si="454"/>
        <v>46008</v>
      </c>
      <c r="AB3809" s="2">
        <f t="shared" si="455"/>
        <v>12</v>
      </c>
      <c r="AC3809" s="2">
        <f t="shared" si="456"/>
        <v>2025</v>
      </c>
      <c r="AD3809" s="2" t="str">
        <f>IFERROR(VLOOKUP(A3809,'Aux Área'!$A$4:$B$123,2,0),"-")</f>
        <v>INSPEÇÃO</v>
      </c>
    </row>
    <row r="3810" spans="1:30" x14ac:dyDescent="0.3">
      <c r="A3810" t="s">
        <v>68</v>
      </c>
      <c r="B3810" t="s">
        <v>296</v>
      </c>
      <c r="C3810" t="s">
        <v>6348</v>
      </c>
      <c r="D3810" t="s">
        <v>3149</v>
      </c>
      <c r="E3810" t="s">
        <v>3150</v>
      </c>
      <c r="F3810" t="s">
        <v>69</v>
      </c>
      <c r="G3810" t="s">
        <v>1503</v>
      </c>
      <c r="H3810" t="s">
        <v>36</v>
      </c>
      <c r="I3810" t="s">
        <v>37</v>
      </c>
      <c r="J3810" t="s">
        <v>275</v>
      </c>
      <c r="K3810" t="s">
        <v>276</v>
      </c>
      <c r="L3810" t="s">
        <v>124</v>
      </c>
      <c r="M3810" t="s">
        <v>38</v>
      </c>
      <c r="N3810" t="s">
        <v>39</v>
      </c>
      <c r="O3810" s="23">
        <v>265</v>
      </c>
      <c r="P3810" s="9">
        <v>9.69</v>
      </c>
      <c r="Q3810" t="s">
        <v>40</v>
      </c>
      <c r="R3810">
        <v>16630</v>
      </c>
      <c r="S3810" s="9">
        <v>27.36</v>
      </c>
      <c r="T3810" s="26">
        <v>4.49</v>
      </c>
      <c r="U3810" s="8">
        <v>122.85</v>
      </c>
      <c r="V3810" t="s">
        <v>6349</v>
      </c>
      <c r="W3810" t="s">
        <v>2007</v>
      </c>
      <c r="X3810" t="s">
        <v>42</v>
      </c>
      <c r="Y3810" t="s">
        <v>1740</v>
      </c>
      <c r="AA3810" s="1">
        <f t="shared" si="454"/>
        <v>46008</v>
      </c>
      <c r="AB3810" s="2">
        <f t="shared" si="455"/>
        <v>12</v>
      </c>
      <c r="AC3810" s="2">
        <f t="shared" si="456"/>
        <v>2025</v>
      </c>
      <c r="AD3810" s="2" t="str">
        <f>IFERROR(VLOOKUP(A3810,'Aux Área'!$A$4:$B$123,2,0),"-")</f>
        <v>OPERAÇÃO</v>
      </c>
    </row>
    <row r="3811" spans="1:30" x14ac:dyDescent="0.3">
      <c r="A3811" t="s">
        <v>2461</v>
      </c>
      <c r="B3811" t="s">
        <v>5008</v>
      </c>
      <c r="C3811" t="s">
        <v>6350</v>
      </c>
      <c r="D3811" t="s">
        <v>3285</v>
      </c>
      <c r="E3811" t="s">
        <v>3286</v>
      </c>
      <c r="F3811" t="s">
        <v>3574</v>
      </c>
      <c r="G3811" t="s">
        <v>1135</v>
      </c>
      <c r="H3811" t="s">
        <v>2275</v>
      </c>
      <c r="I3811" t="s">
        <v>1497</v>
      </c>
      <c r="J3811" t="s">
        <v>188</v>
      </c>
      <c r="K3811" t="s">
        <v>189</v>
      </c>
      <c r="L3811" t="s">
        <v>190</v>
      </c>
      <c r="M3811" t="s">
        <v>38</v>
      </c>
      <c r="N3811" t="s">
        <v>39</v>
      </c>
      <c r="O3811" s="23">
        <v>395</v>
      </c>
      <c r="P3811" s="9">
        <v>9.15</v>
      </c>
      <c r="Q3811" t="s">
        <v>40</v>
      </c>
      <c r="R3811">
        <v>32940</v>
      </c>
      <c r="S3811" s="9">
        <v>43.15</v>
      </c>
      <c r="T3811" s="26">
        <v>4.6900000000000004</v>
      </c>
      <c r="U3811" s="8">
        <v>202.37</v>
      </c>
      <c r="V3811" t="s">
        <v>112</v>
      </c>
      <c r="W3811" t="s">
        <v>2276</v>
      </c>
      <c r="X3811" t="s">
        <v>42</v>
      </c>
      <c r="Y3811" t="s">
        <v>2277</v>
      </c>
      <c r="AA3811" s="1">
        <f t="shared" si="454"/>
        <v>46008</v>
      </c>
      <c r="AB3811" s="2">
        <f t="shared" si="455"/>
        <v>12</v>
      </c>
      <c r="AC3811" s="2">
        <f t="shared" si="456"/>
        <v>2025</v>
      </c>
      <c r="AD3811" s="2" t="str">
        <f>IFERROR(VLOOKUP(A3811,'Aux Área'!$A$4:$B$123,2,0),"-")</f>
        <v>INSPEÇÃO</v>
      </c>
    </row>
    <row r="3812" spans="1:30" x14ac:dyDescent="0.3">
      <c r="A3812" t="s">
        <v>2208</v>
      </c>
      <c r="B3812" t="s">
        <v>2544</v>
      </c>
      <c r="C3812" t="s">
        <v>6351</v>
      </c>
      <c r="D3812" t="s">
        <v>2468</v>
      </c>
      <c r="E3812" t="s">
        <v>2469</v>
      </c>
      <c r="F3812" t="s">
        <v>2210</v>
      </c>
      <c r="G3812" t="s">
        <v>1135</v>
      </c>
      <c r="H3812" t="s">
        <v>2211</v>
      </c>
      <c r="I3812" t="s">
        <v>37</v>
      </c>
      <c r="J3812" t="s">
        <v>175</v>
      </c>
      <c r="K3812" t="s">
        <v>176</v>
      </c>
      <c r="L3812" t="s">
        <v>177</v>
      </c>
      <c r="M3812" t="s">
        <v>38</v>
      </c>
      <c r="N3812" t="s">
        <v>668</v>
      </c>
      <c r="O3812" s="23">
        <v>378</v>
      </c>
      <c r="P3812" s="9">
        <v>6.04</v>
      </c>
      <c r="Q3812" t="s">
        <v>40</v>
      </c>
      <c r="R3812">
        <v>8146</v>
      </c>
      <c r="S3812" s="9">
        <v>62.59</v>
      </c>
      <c r="T3812" s="26">
        <v>6.19</v>
      </c>
      <c r="U3812" s="8">
        <v>387.45</v>
      </c>
      <c r="V3812" t="s">
        <v>112</v>
      </c>
      <c r="W3812" t="s">
        <v>2007</v>
      </c>
      <c r="X3812" t="s">
        <v>42</v>
      </c>
      <c r="Y3812" t="s">
        <v>1740</v>
      </c>
      <c r="AA3812" s="1">
        <f t="shared" si="454"/>
        <v>46008</v>
      </c>
      <c r="AB3812" s="2">
        <f t="shared" si="455"/>
        <v>12</v>
      </c>
      <c r="AC3812" s="2">
        <f t="shared" si="456"/>
        <v>2025</v>
      </c>
      <c r="AD3812" s="2" t="str">
        <f>IFERROR(VLOOKUP(A3812,'Aux Área'!$A$4:$B$123,2,0),"-")</f>
        <v>APH</v>
      </c>
    </row>
    <row r="3813" spans="1:30" x14ac:dyDescent="0.3">
      <c r="A3813" t="s">
        <v>54</v>
      </c>
      <c r="B3813" t="s">
        <v>319</v>
      </c>
      <c r="C3813" t="s">
        <v>6352</v>
      </c>
      <c r="D3813" t="s">
        <v>1480</v>
      </c>
      <c r="E3813" t="s">
        <v>1481</v>
      </c>
      <c r="F3813" t="s">
        <v>55</v>
      </c>
      <c r="G3813" t="s">
        <v>1500</v>
      </c>
      <c r="H3813" t="s">
        <v>36</v>
      </c>
      <c r="I3813" t="s">
        <v>37</v>
      </c>
      <c r="J3813" t="s">
        <v>237</v>
      </c>
      <c r="K3813" t="s">
        <v>238</v>
      </c>
      <c r="L3813" t="s">
        <v>110</v>
      </c>
      <c r="M3813" t="s">
        <v>38</v>
      </c>
      <c r="N3813" t="s">
        <v>39</v>
      </c>
      <c r="O3813" s="23">
        <v>370</v>
      </c>
      <c r="P3813" s="9">
        <v>8.67</v>
      </c>
      <c r="Q3813" t="s">
        <v>40</v>
      </c>
      <c r="R3813">
        <v>32701</v>
      </c>
      <c r="S3813" s="9">
        <v>42.69</v>
      </c>
      <c r="T3813" s="26">
        <v>4.9909999999999997</v>
      </c>
      <c r="U3813" s="8">
        <v>213.07</v>
      </c>
      <c r="V3813" t="s">
        <v>41</v>
      </c>
      <c r="W3813" t="s">
        <v>2007</v>
      </c>
      <c r="X3813" t="s">
        <v>42</v>
      </c>
      <c r="Y3813" t="s">
        <v>1740</v>
      </c>
      <c r="AA3813" s="1">
        <f t="shared" si="454"/>
        <v>46008</v>
      </c>
      <c r="AB3813" s="2">
        <f t="shared" si="455"/>
        <v>12</v>
      </c>
      <c r="AC3813" s="2">
        <f t="shared" si="456"/>
        <v>2025</v>
      </c>
      <c r="AD3813" s="2" t="str">
        <f>IFERROR(VLOOKUP(A3813,'Aux Área'!$A$4:$B$123,2,0),"-")</f>
        <v>ENGENHARIA</v>
      </c>
    </row>
    <row r="3814" spans="1:30" x14ac:dyDescent="0.3">
      <c r="A3814" t="s">
        <v>64</v>
      </c>
      <c r="B3814" t="s">
        <v>332</v>
      </c>
      <c r="C3814" t="s">
        <v>6353</v>
      </c>
      <c r="D3814" t="s">
        <v>127</v>
      </c>
      <c r="E3814" t="s">
        <v>128</v>
      </c>
      <c r="F3814" t="s">
        <v>65</v>
      </c>
      <c r="G3814" t="s">
        <v>1500</v>
      </c>
      <c r="H3814" t="s">
        <v>36</v>
      </c>
      <c r="I3814" t="s">
        <v>37</v>
      </c>
      <c r="J3814" t="s">
        <v>1903</v>
      </c>
      <c r="K3814" t="s">
        <v>1904</v>
      </c>
      <c r="L3814" t="s">
        <v>1538</v>
      </c>
      <c r="M3814" t="s">
        <v>38</v>
      </c>
      <c r="N3814" t="s">
        <v>39</v>
      </c>
      <c r="O3814" s="23">
        <v>358</v>
      </c>
      <c r="P3814" s="9">
        <v>9.9600000000000009</v>
      </c>
      <c r="Q3814" t="s">
        <v>40</v>
      </c>
      <c r="R3814">
        <v>37140</v>
      </c>
      <c r="S3814" s="9">
        <v>35.93</v>
      </c>
      <c r="T3814" s="26">
        <v>5.1109999999999998</v>
      </c>
      <c r="U3814" s="8">
        <v>183.64</v>
      </c>
      <c r="V3814" t="s">
        <v>41</v>
      </c>
      <c r="W3814" t="s">
        <v>2007</v>
      </c>
      <c r="X3814" t="s">
        <v>42</v>
      </c>
      <c r="Y3814" t="s">
        <v>1740</v>
      </c>
      <c r="AA3814" s="1">
        <f t="shared" si="454"/>
        <v>46008</v>
      </c>
      <c r="AB3814" s="2">
        <f t="shared" si="455"/>
        <v>12</v>
      </c>
      <c r="AC3814" s="2">
        <f t="shared" si="456"/>
        <v>2025</v>
      </c>
      <c r="AD3814" s="2" t="str">
        <f>IFERROR(VLOOKUP(A3814,'Aux Área'!$A$4:$B$123,2,0),"-")</f>
        <v>ENGENHARIA</v>
      </c>
    </row>
    <row r="3815" spans="1:30" x14ac:dyDescent="0.3">
      <c r="A3815" t="s">
        <v>5543</v>
      </c>
      <c r="B3815" t="s">
        <v>3093</v>
      </c>
      <c r="C3815" t="s">
        <v>6354</v>
      </c>
      <c r="D3815" t="s">
        <v>391</v>
      </c>
      <c r="E3815" t="s">
        <v>392</v>
      </c>
      <c r="F3815" t="s">
        <v>6207</v>
      </c>
      <c r="G3815" t="s">
        <v>1135</v>
      </c>
      <c r="H3815" t="s">
        <v>5545</v>
      </c>
      <c r="I3815" t="s">
        <v>839</v>
      </c>
      <c r="J3815" t="s">
        <v>492</v>
      </c>
      <c r="K3815" t="s">
        <v>493</v>
      </c>
      <c r="L3815" t="s">
        <v>110</v>
      </c>
      <c r="M3815" t="s">
        <v>38</v>
      </c>
      <c r="N3815" t="s">
        <v>39</v>
      </c>
      <c r="O3815" s="23">
        <v>341</v>
      </c>
      <c r="P3815" s="9">
        <v>8.58</v>
      </c>
      <c r="Q3815" t="s">
        <v>40</v>
      </c>
      <c r="R3815">
        <v>4306</v>
      </c>
      <c r="S3815" s="9">
        <v>39.75</v>
      </c>
      <c r="T3815" s="26">
        <v>4.99</v>
      </c>
      <c r="U3815" s="8">
        <v>198.37</v>
      </c>
      <c r="V3815" t="s">
        <v>41</v>
      </c>
      <c r="W3815" t="s">
        <v>2276</v>
      </c>
      <c r="X3815" t="s">
        <v>42</v>
      </c>
      <c r="Y3815" t="s">
        <v>2277</v>
      </c>
      <c r="AA3815" s="1">
        <f t="shared" si="454"/>
        <v>46008</v>
      </c>
      <c r="AB3815" s="2">
        <f t="shared" si="455"/>
        <v>12</v>
      </c>
      <c r="AC3815" s="2">
        <f t="shared" si="456"/>
        <v>2025</v>
      </c>
      <c r="AD3815" s="2" t="str">
        <f>IFERROR(VLOOKUP(A3815,'Aux Área'!$A$4:$B$123,2,0),"-")</f>
        <v>INSPEÇÃO</v>
      </c>
    </row>
    <row r="3816" spans="1:30" x14ac:dyDescent="0.3">
      <c r="A3816" t="s">
        <v>5182</v>
      </c>
      <c r="B3816" t="s">
        <v>5183</v>
      </c>
      <c r="C3816" t="s">
        <v>6355</v>
      </c>
      <c r="D3816" t="s">
        <v>5215</v>
      </c>
      <c r="E3816" t="s">
        <v>5216</v>
      </c>
      <c r="F3816" t="s">
        <v>15238</v>
      </c>
      <c r="G3816" t="s">
        <v>1300</v>
      </c>
      <c r="H3816" t="s">
        <v>1301</v>
      </c>
      <c r="I3816" t="s">
        <v>37</v>
      </c>
      <c r="J3816" t="s">
        <v>237</v>
      </c>
      <c r="K3816" t="s">
        <v>238</v>
      </c>
      <c r="L3816" t="s">
        <v>110</v>
      </c>
      <c r="M3816" t="s">
        <v>38</v>
      </c>
      <c r="N3816" t="s">
        <v>39</v>
      </c>
      <c r="O3816" s="23">
        <v>217</v>
      </c>
      <c r="P3816" s="9">
        <v>6.11</v>
      </c>
      <c r="Q3816" t="s">
        <v>40</v>
      </c>
      <c r="R3816">
        <v>36139</v>
      </c>
      <c r="S3816" s="9">
        <v>35.51</v>
      </c>
      <c r="T3816" s="26">
        <v>4.9909999999999997</v>
      </c>
      <c r="U3816" s="8">
        <v>177.24</v>
      </c>
      <c r="V3816" t="s">
        <v>41</v>
      </c>
      <c r="W3816" t="s">
        <v>2276</v>
      </c>
      <c r="X3816" t="s">
        <v>42</v>
      </c>
      <c r="Y3816" t="s">
        <v>2277</v>
      </c>
      <c r="AA3816" s="1">
        <f t="shared" si="454"/>
        <v>46008</v>
      </c>
      <c r="AB3816" s="2">
        <f t="shared" si="455"/>
        <v>12</v>
      </c>
      <c r="AC3816" s="2">
        <f t="shared" si="456"/>
        <v>2025</v>
      </c>
      <c r="AD3816" s="2" t="str">
        <f>IFERROR(VLOOKUP(A3816,'Aux Área'!$A$4:$B$123,2,0),"-")</f>
        <v>ENGENHARIA</v>
      </c>
    </row>
    <row r="3817" spans="1:30" x14ac:dyDescent="0.3">
      <c r="A3817" t="s">
        <v>76</v>
      </c>
      <c r="B3817" t="s">
        <v>380</v>
      </c>
      <c r="C3817" t="s">
        <v>6356</v>
      </c>
      <c r="D3817" t="s">
        <v>382</v>
      </c>
      <c r="E3817" t="s">
        <v>383</v>
      </c>
      <c r="F3817" t="s">
        <v>77</v>
      </c>
      <c r="G3817" t="s">
        <v>1500</v>
      </c>
      <c r="H3817" t="s">
        <v>36</v>
      </c>
      <c r="I3817" t="s">
        <v>37</v>
      </c>
      <c r="J3817" t="s">
        <v>275</v>
      </c>
      <c r="K3817" t="s">
        <v>276</v>
      </c>
      <c r="L3817" t="s">
        <v>124</v>
      </c>
      <c r="M3817" t="s">
        <v>38</v>
      </c>
      <c r="N3817" t="s">
        <v>39</v>
      </c>
      <c r="O3817" s="23">
        <v>356</v>
      </c>
      <c r="P3817" s="9">
        <v>8.9600000000000009</v>
      </c>
      <c r="Q3817" t="s">
        <v>40</v>
      </c>
      <c r="R3817">
        <v>44865</v>
      </c>
      <c r="S3817" s="9">
        <v>39.71</v>
      </c>
      <c r="T3817" s="26">
        <v>4.49</v>
      </c>
      <c r="U3817" s="8">
        <v>178.3</v>
      </c>
      <c r="V3817" t="s">
        <v>6357</v>
      </c>
      <c r="W3817" t="s">
        <v>2007</v>
      </c>
      <c r="X3817" t="s">
        <v>42</v>
      </c>
      <c r="Y3817" t="s">
        <v>1740</v>
      </c>
      <c r="AA3817" s="1">
        <f t="shared" si="454"/>
        <v>46008</v>
      </c>
      <c r="AB3817" s="2">
        <f t="shared" si="455"/>
        <v>12</v>
      </c>
      <c r="AC3817" s="2">
        <f t="shared" si="456"/>
        <v>2025</v>
      </c>
      <c r="AD3817" s="2" t="str">
        <f>IFERROR(VLOOKUP(A3817,'Aux Área'!$A$4:$B$123,2,0),"-")</f>
        <v>QSMS</v>
      </c>
    </row>
    <row r="3818" spans="1:30" x14ac:dyDescent="0.3">
      <c r="A3818" t="s">
        <v>1295</v>
      </c>
      <c r="B3818" t="s">
        <v>1753</v>
      </c>
      <c r="C3818" t="s">
        <v>6358</v>
      </c>
      <c r="D3818" t="s">
        <v>1297</v>
      </c>
      <c r="E3818" t="s">
        <v>2221</v>
      </c>
      <c r="F3818" t="s">
        <v>1299</v>
      </c>
      <c r="G3818" t="s">
        <v>1135</v>
      </c>
      <c r="H3818" t="s">
        <v>1301</v>
      </c>
      <c r="I3818" t="s">
        <v>839</v>
      </c>
      <c r="J3818" t="s">
        <v>169</v>
      </c>
      <c r="K3818" t="s">
        <v>170</v>
      </c>
      <c r="L3818" t="s">
        <v>124</v>
      </c>
      <c r="M3818" t="s">
        <v>38</v>
      </c>
      <c r="N3818" t="s">
        <v>39</v>
      </c>
      <c r="O3818" s="23">
        <v>0</v>
      </c>
      <c r="P3818" s="23">
        <v>0</v>
      </c>
      <c r="Q3818" t="s">
        <v>40</v>
      </c>
      <c r="R3818" t="s">
        <v>15244</v>
      </c>
      <c r="S3818" s="9">
        <v>51.24</v>
      </c>
      <c r="T3818" s="26">
        <v>4.49</v>
      </c>
      <c r="U3818" s="8">
        <v>230.07</v>
      </c>
      <c r="V3818" t="s">
        <v>41</v>
      </c>
      <c r="W3818" t="s">
        <v>2007</v>
      </c>
      <c r="X3818" t="s">
        <v>42</v>
      </c>
      <c r="Y3818" t="s">
        <v>1740</v>
      </c>
      <c r="AA3818" s="1">
        <f t="shared" si="454"/>
        <v>46008</v>
      </c>
      <c r="AB3818" s="2">
        <f t="shared" si="455"/>
        <v>12</v>
      </c>
      <c r="AC3818" s="2">
        <f t="shared" si="456"/>
        <v>2025</v>
      </c>
      <c r="AD3818" s="2" t="str">
        <f>IFERROR(VLOOKUP(A3818,'Aux Área'!$A$4:$B$123,2,0),"-")</f>
        <v>LUCCA JR - OP</v>
      </c>
    </row>
    <row r="3819" spans="1:30" x14ac:dyDescent="0.3">
      <c r="A3819" t="s">
        <v>60</v>
      </c>
      <c r="B3819" t="s">
        <v>614</v>
      </c>
      <c r="C3819" t="s">
        <v>6359</v>
      </c>
      <c r="D3819" t="s">
        <v>1206</v>
      </c>
      <c r="E3819" t="s">
        <v>1207</v>
      </c>
      <c r="F3819" t="s">
        <v>61</v>
      </c>
      <c r="G3819" t="s">
        <v>1500</v>
      </c>
      <c r="H3819" t="s">
        <v>36</v>
      </c>
      <c r="I3819" t="s">
        <v>37</v>
      </c>
      <c r="J3819" t="s">
        <v>1665</v>
      </c>
      <c r="K3819" t="s">
        <v>1666</v>
      </c>
      <c r="L3819" t="s">
        <v>301</v>
      </c>
      <c r="M3819" t="s">
        <v>38</v>
      </c>
      <c r="N3819" t="s">
        <v>39</v>
      </c>
      <c r="O3819" s="23">
        <v>381</v>
      </c>
      <c r="P3819" s="9">
        <v>11.14</v>
      </c>
      <c r="Q3819" t="s">
        <v>40</v>
      </c>
      <c r="R3819">
        <v>25453</v>
      </c>
      <c r="S3819" s="9">
        <v>34.19</v>
      </c>
      <c r="T3819" s="26">
        <v>4.59</v>
      </c>
      <c r="U3819" s="8">
        <v>156.93</v>
      </c>
      <c r="V3819" t="s">
        <v>6360</v>
      </c>
      <c r="W3819" t="s">
        <v>2007</v>
      </c>
      <c r="X3819" t="s">
        <v>42</v>
      </c>
      <c r="Y3819" t="s">
        <v>1740</v>
      </c>
      <c r="AA3819" s="1">
        <f t="shared" si="454"/>
        <v>46008</v>
      </c>
      <c r="AB3819" s="2">
        <f t="shared" si="455"/>
        <v>12</v>
      </c>
      <c r="AC3819" s="2">
        <f t="shared" si="456"/>
        <v>2025</v>
      </c>
      <c r="AD3819" s="2" t="str">
        <f>IFERROR(VLOOKUP(A3819,'Aux Área'!$A$4:$B$123,2,0),"-")</f>
        <v>QSMS</v>
      </c>
    </row>
    <row r="3820" spans="1:30" x14ac:dyDescent="0.3">
      <c r="A3820" t="s">
        <v>2643</v>
      </c>
      <c r="B3820" t="s">
        <v>2307</v>
      </c>
      <c r="C3820" t="s">
        <v>6361</v>
      </c>
      <c r="D3820" t="s">
        <v>3205</v>
      </c>
      <c r="E3820" t="s">
        <v>3206</v>
      </c>
      <c r="F3820" t="s">
        <v>2646</v>
      </c>
      <c r="G3820" t="s">
        <v>1300</v>
      </c>
      <c r="H3820" t="s">
        <v>1301</v>
      </c>
      <c r="I3820" t="s">
        <v>37</v>
      </c>
      <c r="J3820" t="s">
        <v>122</v>
      </c>
      <c r="K3820" t="s">
        <v>123</v>
      </c>
      <c r="L3820" t="s">
        <v>124</v>
      </c>
      <c r="M3820" t="s">
        <v>38</v>
      </c>
      <c r="N3820" t="s">
        <v>39</v>
      </c>
      <c r="O3820" s="10">
        <v>307</v>
      </c>
      <c r="P3820" s="24">
        <v>9.02</v>
      </c>
      <c r="Q3820" t="s">
        <v>40</v>
      </c>
      <c r="R3820" s="2">
        <v>24684</v>
      </c>
      <c r="S3820" s="9">
        <v>34.04</v>
      </c>
      <c r="T3820" s="26">
        <v>4.79</v>
      </c>
      <c r="U3820" s="8">
        <v>163.05000000000001</v>
      </c>
      <c r="V3820" t="s">
        <v>41</v>
      </c>
      <c r="W3820" t="s">
        <v>2276</v>
      </c>
      <c r="X3820" t="s">
        <v>42</v>
      </c>
      <c r="Y3820" t="s">
        <v>2277</v>
      </c>
      <c r="AA3820" s="1">
        <f t="shared" si="454"/>
        <v>46008</v>
      </c>
      <c r="AB3820" s="2">
        <f t="shared" si="455"/>
        <v>12</v>
      </c>
      <c r="AC3820" s="2">
        <f t="shared" si="456"/>
        <v>2025</v>
      </c>
      <c r="AD3820" s="2" t="str">
        <f>IFERROR(VLOOKUP(A3820,'Aux Área'!$A$4:$B$123,2,0),"-")</f>
        <v>INSPEÇÃO</v>
      </c>
    </row>
    <row r="3821" spans="1:30" x14ac:dyDescent="0.3">
      <c r="A3821" t="s">
        <v>5369</v>
      </c>
      <c r="B3821" t="s">
        <v>93</v>
      </c>
      <c r="C3821" t="s">
        <v>6362</v>
      </c>
      <c r="D3821" t="s">
        <v>5109</v>
      </c>
      <c r="E3821" t="s">
        <v>5110</v>
      </c>
      <c r="F3821" t="s">
        <v>653</v>
      </c>
      <c r="G3821" t="s">
        <v>659</v>
      </c>
      <c r="H3821" t="s">
        <v>706</v>
      </c>
      <c r="I3821" t="s">
        <v>667</v>
      </c>
      <c r="J3821" t="s">
        <v>122</v>
      </c>
      <c r="K3821" t="s">
        <v>123</v>
      </c>
      <c r="L3821" t="s">
        <v>124</v>
      </c>
      <c r="M3821" t="s">
        <v>38</v>
      </c>
      <c r="N3821" t="s">
        <v>707</v>
      </c>
      <c r="O3821" s="23">
        <v>0</v>
      </c>
      <c r="P3821" s="9">
        <v>0</v>
      </c>
      <c r="Q3821" t="s">
        <v>40</v>
      </c>
      <c r="R3821">
        <v>0</v>
      </c>
      <c r="S3821" s="9">
        <v>20</v>
      </c>
      <c r="T3821" s="26">
        <v>6.49</v>
      </c>
      <c r="U3821" s="8">
        <v>129.80000000000001</v>
      </c>
      <c r="V3821" t="s">
        <v>41</v>
      </c>
      <c r="W3821" t="s">
        <v>652</v>
      </c>
      <c r="X3821" t="s">
        <v>42</v>
      </c>
      <c r="Y3821" t="s">
        <v>653</v>
      </c>
      <c r="AA3821" s="1">
        <f t="shared" si="454"/>
        <v>46008</v>
      </c>
      <c r="AB3821" s="2">
        <f t="shared" si="455"/>
        <v>12</v>
      </c>
      <c r="AC3821" s="2">
        <f t="shared" si="456"/>
        <v>2025</v>
      </c>
      <c r="AD3821" s="2" t="str">
        <f>IFERROR(VLOOKUP(A3821,'Aux Área'!$A$4:$B$123,2,0),"-")</f>
        <v>SÃO PEDRO</v>
      </c>
    </row>
    <row r="3822" spans="1:30" x14ac:dyDescent="0.3">
      <c r="A3822" t="s">
        <v>58</v>
      </c>
      <c r="B3822" t="s">
        <v>250</v>
      </c>
      <c r="C3822" t="s">
        <v>6363</v>
      </c>
      <c r="D3822" t="s">
        <v>87</v>
      </c>
      <c r="E3822" t="s">
        <v>88</v>
      </c>
      <c r="F3822" t="s">
        <v>59</v>
      </c>
      <c r="G3822" t="s">
        <v>1500</v>
      </c>
      <c r="H3822" t="s">
        <v>36</v>
      </c>
      <c r="I3822" t="s">
        <v>37</v>
      </c>
      <c r="J3822" t="s">
        <v>241</v>
      </c>
      <c r="K3822" t="s">
        <v>242</v>
      </c>
      <c r="L3822" t="s">
        <v>110</v>
      </c>
      <c r="M3822" t="s">
        <v>38</v>
      </c>
      <c r="N3822" t="s">
        <v>39</v>
      </c>
      <c r="O3822" s="23">
        <v>300</v>
      </c>
      <c r="P3822" s="9">
        <v>7.81</v>
      </c>
      <c r="Q3822" t="s">
        <v>40</v>
      </c>
      <c r="R3822">
        <v>61086</v>
      </c>
      <c r="S3822" s="9">
        <v>38.42</v>
      </c>
      <c r="T3822" s="26">
        <v>4.99</v>
      </c>
      <c r="U3822" s="8">
        <v>191.7</v>
      </c>
      <c r="V3822" t="s">
        <v>41</v>
      </c>
      <c r="W3822" t="s">
        <v>2007</v>
      </c>
      <c r="X3822" t="s">
        <v>42</v>
      </c>
      <c r="Y3822" t="s">
        <v>1740</v>
      </c>
      <c r="AA3822" s="1">
        <f t="shared" si="454"/>
        <v>46008</v>
      </c>
      <c r="AB3822" s="2">
        <f t="shared" si="455"/>
        <v>12</v>
      </c>
      <c r="AC3822" s="2">
        <f t="shared" si="456"/>
        <v>2025</v>
      </c>
      <c r="AD3822" s="2" t="str">
        <f>IFERROR(VLOOKUP(A3822,'Aux Área'!$A$4:$B$123,2,0),"-")</f>
        <v>CONSERVA</v>
      </c>
    </row>
    <row r="3823" spans="1:30" x14ac:dyDescent="0.3">
      <c r="A3823" t="s">
        <v>2318</v>
      </c>
      <c r="B3823" t="s">
        <v>2733</v>
      </c>
      <c r="C3823" t="s">
        <v>6364</v>
      </c>
      <c r="D3823" t="s">
        <v>3030</v>
      </c>
      <c r="E3823" t="s">
        <v>3031</v>
      </c>
      <c r="F3823" t="s">
        <v>4203</v>
      </c>
      <c r="G3823" t="s">
        <v>1135</v>
      </c>
      <c r="H3823" t="s">
        <v>2185</v>
      </c>
      <c r="I3823" t="s">
        <v>2186</v>
      </c>
      <c r="J3823" t="s">
        <v>169</v>
      </c>
      <c r="K3823" t="s">
        <v>170</v>
      </c>
      <c r="L3823" t="s">
        <v>124</v>
      </c>
      <c r="M3823" t="s">
        <v>38</v>
      </c>
      <c r="N3823" t="s">
        <v>668</v>
      </c>
      <c r="O3823" s="23">
        <v>908</v>
      </c>
      <c r="P3823" s="9">
        <v>15.44</v>
      </c>
      <c r="Q3823" t="s">
        <v>40</v>
      </c>
      <c r="R3823">
        <v>43949</v>
      </c>
      <c r="S3823" s="9">
        <v>58.8</v>
      </c>
      <c r="T3823" s="26">
        <v>6.19</v>
      </c>
      <c r="U3823" s="8">
        <v>363.97</v>
      </c>
      <c r="V3823" t="s">
        <v>41</v>
      </c>
      <c r="W3823" t="s">
        <v>2007</v>
      </c>
      <c r="X3823" t="s">
        <v>42</v>
      </c>
      <c r="Y3823" t="s">
        <v>2188</v>
      </c>
      <c r="AA3823" s="1">
        <f t="shared" si="454"/>
        <v>46008</v>
      </c>
      <c r="AB3823" s="2">
        <f t="shared" si="455"/>
        <v>12</v>
      </c>
      <c r="AC3823" s="2">
        <f t="shared" si="456"/>
        <v>2025</v>
      </c>
      <c r="AD3823" s="2" t="str">
        <f>IFERROR(VLOOKUP(A3823,'Aux Área'!$A$4:$B$123,2,0),"-")</f>
        <v>INSPEÇÃO</v>
      </c>
    </row>
    <row r="3824" spans="1:30" x14ac:dyDescent="0.3">
      <c r="A3824" t="s">
        <v>2278</v>
      </c>
      <c r="B3824" t="s">
        <v>4664</v>
      </c>
      <c r="C3824" t="s">
        <v>6365</v>
      </c>
      <c r="D3824" t="s">
        <v>3243</v>
      </c>
      <c r="E3824" t="s">
        <v>3244</v>
      </c>
      <c r="F3824" t="s">
        <v>2281</v>
      </c>
      <c r="G3824" t="s">
        <v>1135</v>
      </c>
      <c r="H3824" t="s">
        <v>2275</v>
      </c>
      <c r="I3824" t="s">
        <v>1497</v>
      </c>
      <c r="J3824" t="s">
        <v>165</v>
      </c>
      <c r="K3824" t="s">
        <v>166</v>
      </c>
      <c r="L3824" t="s">
        <v>167</v>
      </c>
      <c r="M3824" t="s">
        <v>38</v>
      </c>
      <c r="N3824" t="s">
        <v>39</v>
      </c>
      <c r="O3824" s="23">
        <v>447</v>
      </c>
      <c r="P3824" s="9">
        <v>10.14</v>
      </c>
      <c r="Q3824" t="s">
        <v>40</v>
      </c>
      <c r="R3824">
        <v>52374</v>
      </c>
      <c r="S3824" s="9">
        <v>44.08</v>
      </c>
      <c r="T3824" s="26">
        <v>4.5599999999999996</v>
      </c>
      <c r="U3824" s="8">
        <v>201.01</v>
      </c>
      <c r="V3824" t="s">
        <v>112</v>
      </c>
      <c r="W3824" t="s">
        <v>2276</v>
      </c>
      <c r="X3824" t="s">
        <v>42</v>
      </c>
      <c r="Y3824" t="s">
        <v>2277</v>
      </c>
      <c r="AA3824" s="1">
        <f t="shared" si="454"/>
        <v>46008</v>
      </c>
      <c r="AB3824" s="2">
        <f t="shared" si="455"/>
        <v>12</v>
      </c>
      <c r="AC3824" s="2">
        <f t="shared" si="456"/>
        <v>2025</v>
      </c>
      <c r="AD3824" s="2" t="str">
        <f>IFERROR(VLOOKUP(A3824,'Aux Área'!$A$4:$B$123,2,0),"-")</f>
        <v>INSPEÇÃO</v>
      </c>
    </row>
    <row r="3825" spans="1:30" x14ac:dyDescent="0.3">
      <c r="A3825" t="s">
        <v>2347</v>
      </c>
      <c r="B3825" t="s">
        <v>2348</v>
      </c>
      <c r="C3825" t="s">
        <v>6366</v>
      </c>
      <c r="D3825" t="s">
        <v>3633</v>
      </c>
      <c r="E3825" t="s">
        <v>3634</v>
      </c>
      <c r="F3825" t="s">
        <v>2350</v>
      </c>
      <c r="G3825" t="s">
        <v>659</v>
      </c>
      <c r="H3825" t="s">
        <v>1996</v>
      </c>
      <c r="I3825" t="s">
        <v>1997</v>
      </c>
      <c r="J3825" t="s">
        <v>237</v>
      </c>
      <c r="K3825" t="s">
        <v>238</v>
      </c>
      <c r="L3825" t="s">
        <v>110</v>
      </c>
      <c r="M3825" t="s">
        <v>38</v>
      </c>
      <c r="N3825" t="s">
        <v>668</v>
      </c>
      <c r="O3825" s="23">
        <v>332</v>
      </c>
      <c r="P3825" s="9">
        <v>5.54</v>
      </c>
      <c r="Q3825" t="s">
        <v>40</v>
      </c>
      <c r="R3825">
        <v>12916</v>
      </c>
      <c r="S3825" s="9">
        <v>59.93</v>
      </c>
      <c r="T3825" s="26">
        <v>6.04</v>
      </c>
      <c r="U3825" s="8">
        <v>361.98</v>
      </c>
      <c r="V3825" t="s">
        <v>41</v>
      </c>
      <c r="W3825" t="s">
        <v>1985</v>
      </c>
      <c r="X3825" t="s">
        <v>42</v>
      </c>
      <c r="Y3825" t="s">
        <v>1986</v>
      </c>
      <c r="AA3825" s="1">
        <f t="shared" si="454"/>
        <v>46008</v>
      </c>
      <c r="AB3825" s="2">
        <f t="shared" si="455"/>
        <v>12</v>
      </c>
      <c r="AC3825" s="2">
        <f t="shared" si="456"/>
        <v>2025</v>
      </c>
      <c r="AD3825" s="2" t="str">
        <f>IFERROR(VLOOKUP(A3825,'Aux Área'!$A$4:$B$123,2,0),"-")</f>
        <v>PESADOS</v>
      </c>
    </row>
    <row r="3826" spans="1:30" x14ac:dyDescent="0.3">
      <c r="A3826" t="s">
        <v>3092</v>
      </c>
      <c r="B3826" t="s">
        <v>4774</v>
      </c>
      <c r="C3826" t="s">
        <v>6367</v>
      </c>
      <c r="D3826" t="s">
        <v>3276</v>
      </c>
      <c r="E3826" t="s">
        <v>3277</v>
      </c>
      <c r="F3826" t="s">
        <v>3594</v>
      </c>
      <c r="G3826" t="s">
        <v>1135</v>
      </c>
      <c r="H3826" t="s">
        <v>2275</v>
      </c>
      <c r="I3826" t="s">
        <v>1497</v>
      </c>
      <c r="J3826" t="s">
        <v>231</v>
      </c>
      <c r="K3826" t="s">
        <v>232</v>
      </c>
      <c r="L3826" t="s">
        <v>217</v>
      </c>
      <c r="M3826" t="s">
        <v>38</v>
      </c>
      <c r="N3826" t="s">
        <v>39</v>
      </c>
      <c r="O3826" s="23">
        <v>484</v>
      </c>
      <c r="P3826" s="9">
        <v>10.37</v>
      </c>
      <c r="Q3826" t="s">
        <v>40</v>
      </c>
      <c r="R3826">
        <v>30726</v>
      </c>
      <c r="S3826" s="9">
        <v>46.69</v>
      </c>
      <c r="T3826" s="26">
        <v>4.5199999999999996</v>
      </c>
      <c r="U3826" s="8">
        <v>211.06</v>
      </c>
      <c r="V3826" t="s">
        <v>6368</v>
      </c>
      <c r="W3826" t="s">
        <v>2276</v>
      </c>
      <c r="X3826" t="s">
        <v>42</v>
      </c>
      <c r="Y3826" t="s">
        <v>2277</v>
      </c>
      <c r="AA3826" s="1">
        <f t="shared" si="454"/>
        <v>46008</v>
      </c>
      <c r="AB3826" s="2">
        <f t="shared" si="455"/>
        <v>12</v>
      </c>
      <c r="AC3826" s="2">
        <f t="shared" si="456"/>
        <v>2025</v>
      </c>
      <c r="AD3826" s="2" t="str">
        <f>IFERROR(VLOOKUP(A3826,'Aux Área'!$A$4:$B$123,2,0),"-")</f>
        <v>INSPEÇÃO</v>
      </c>
    </row>
    <row r="3827" spans="1:30" x14ac:dyDescent="0.3">
      <c r="A3827" t="s">
        <v>1847</v>
      </c>
      <c r="B3827" t="s">
        <v>1848</v>
      </c>
      <c r="C3827" t="s">
        <v>6369</v>
      </c>
      <c r="D3827" t="s">
        <v>1850</v>
      </c>
      <c r="E3827" t="s">
        <v>1851</v>
      </c>
      <c r="F3827" t="s">
        <v>653</v>
      </c>
      <c r="G3827" t="s">
        <v>635</v>
      </c>
      <c r="H3827" t="s">
        <v>1852</v>
      </c>
      <c r="I3827" t="s">
        <v>1853</v>
      </c>
      <c r="J3827" t="s">
        <v>650</v>
      </c>
      <c r="K3827" t="s">
        <v>651</v>
      </c>
      <c r="L3827" t="s">
        <v>124</v>
      </c>
      <c r="M3827" t="s">
        <v>38</v>
      </c>
      <c r="N3827" t="s">
        <v>638</v>
      </c>
      <c r="O3827" s="23">
        <v>0</v>
      </c>
      <c r="P3827" s="9">
        <v>0</v>
      </c>
      <c r="Q3827" t="s">
        <v>40</v>
      </c>
      <c r="R3827">
        <v>0</v>
      </c>
      <c r="S3827" s="9">
        <v>135.25</v>
      </c>
      <c r="T3827" s="26">
        <v>5.99</v>
      </c>
      <c r="U3827" s="8">
        <v>810.15</v>
      </c>
      <c r="V3827" t="s">
        <v>6370</v>
      </c>
      <c r="W3827" t="s">
        <v>652</v>
      </c>
      <c r="X3827" t="s">
        <v>42</v>
      </c>
      <c r="Y3827" t="s">
        <v>653</v>
      </c>
      <c r="AA3827" s="1">
        <f t="shared" si="454"/>
        <v>46008</v>
      </c>
      <c r="AB3827" s="2">
        <f t="shared" si="455"/>
        <v>12</v>
      </c>
      <c r="AC3827" s="2">
        <f t="shared" si="456"/>
        <v>2025</v>
      </c>
      <c r="AD3827" s="2" t="str">
        <f>IFERROR(VLOOKUP(A3827,'Aux Área'!$A$4:$B$123,2,0),"-")</f>
        <v>SÃO PEDRO</v>
      </c>
    </row>
    <row r="3828" spans="1:30" x14ac:dyDescent="0.3">
      <c r="A3828" t="s">
        <v>2212</v>
      </c>
      <c r="B3828" t="s">
        <v>2466</v>
      </c>
      <c r="C3828" t="s">
        <v>6371</v>
      </c>
      <c r="D3828" t="s">
        <v>2468</v>
      </c>
      <c r="E3828" t="s">
        <v>2469</v>
      </c>
      <c r="F3828" t="s">
        <v>2214</v>
      </c>
      <c r="G3828" t="s">
        <v>35</v>
      </c>
      <c r="H3828" t="s">
        <v>2215</v>
      </c>
      <c r="I3828" t="s">
        <v>839</v>
      </c>
      <c r="J3828" t="s">
        <v>89</v>
      </c>
      <c r="K3828" t="s">
        <v>90</v>
      </c>
      <c r="L3828" t="s">
        <v>91</v>
      </c>
      <c r="M3828" t="s">
        <v>38</v>
      </c>
      <c r="N3828" t="s">
        <v>668</v>
      </c>
      <c r="O3828" s="23">
        <v>429</v>
      </c>
      <c r="P3828" s="9">
        <v>5.86</v>
      </c>
      <c r="Q3828" t="s">
        <v>40</v>
      </c>
      <c r="R3828">
        <v>6634</v>
      </c>
      <c r="S3828" s="9">
        <v>73.25</v>
      </c>
      <c r="T3828" s="26">
        <v>5.95</v>
      </c>
      <c r="U3828" s="8">
        <v>435.84</v>
      </c>
      <c r="V3828" t="s">
        <v>6372</v>
      </c>
      <c r="W3828" t="s">
        <v>2007</v>
      </c>
      <c r="X3828" t="s">
        <v>42</v>
      </c>
      <c r="Y3828" t="s">
        <v>2217</v>
      </c>
      <c r="AA3828" s="1">
        <f t="shared" si="454"/>
        <v>46008</v>
      </c>
      <c r="AB3828" s="2">
        <f t="shared" si="455"/>
        <v>12</v>
      </c>
      <c r="AC3828" s="2">
        <f t="shared" si="456"/>
        <v>2025</v>
      </c>
      <c r="AD3828" s="2" t="str">
        <f>IFERROR(VLOOKUP(A3828,'Aux Área'!$A$4:$B$123,2,0),"-")</f>
        <v>APH</v>
      </c>
    </row>
    <row r="3829" spans="1:30" x14ac:dyDescent="0.3">
      <c r="A3829" t="s">
        <v>2638</v>
      </c>
      <c r="B3829" t="s">
        <v>4593</v>
      </c>
      <c r="C3829" t="s">
        <v>6373</v>
      </c>
      <c r="D3829" t="s">
        <v>3419</v>
      </c>
      <c r="E3829" t="s">
        <v>3420</v>
      </c>
      <c r="F3829" t="s">
        <v>2641</v>
      </c>
      <c r="G3829" t="s">
        <v>1135</v>
      </c>
      <c r="H3829" t="s">
        <v>2275</v>
      </c>
      <c r="I3829" t="s">
        <v>1497</v>
      </c>
      <c r="J3829" t="s">
        <v>275</v>
      </c>
      <c r="K3829" t="s">
        <v>276</v>
      </c>
      <c r="L3829" t="s">
        <v>124</v>
      </c>
      <c r="M3829" t="s">
        <v>38</v>
      </c>
      <c r="N3829" t="s">
        <v>39</v>
      </c>
      <c r="O3829" s="23">
        <v>314</v>
      </c>
      <c r="P3829" s="9">
        <v>7.71</v>
      </c>
      <c r="Q3829" t="s">
        <v>40</v>
      </c>
      <c r="R3829">
        <v>42191</v>
      </c>
      <c r="S3829" s="9">
        <v>40.75</v>
      </c>
      <c r="T3829" s="26">
        <v>4.49</v>
      </c>
      <c r="U3829" s="8">
        <v>182.97</v>
      </c>
      <c r="V3829" t="s">
        <v>6374</v>
      </c>
      <c r="W3829" t="s">
        <v>2276</v>
      </c>
      <c r="X3829" t="s">
        <v>42</v>
      </c>
      <c r="Y3829" t="s">
        <v>2277</v>
      </c>
      <c r="AA3829" s="1">
        <f t="shared" si="454"/>
        <v>46008</v>
      </c>
      <c r="AB3829" s="2">
        <f t="shared" si="455"/>
        <v>12</v>
      </c>
      <c r="AC3829" s="2">
        <f t="shared" si="456"/>
        <v>2025</v>
      </c>
      <c r="AD3829" s="2" t="str">
        <f>IFERROR(VLOOKUP(A3829,'Aux Área'!$A$4:$B$123,2,0),"-")</f>
        <v>INSPEÇÃO</v>
      </c>
    </row>
    <row r="3830" spans="1:30" x14ac:dyDescent="0.3">
      <c r="A3830" t="s">
        <v>2282</v>
      </c>
      <c r="B3830" t="s">
        <v>4679</v>
      </c>
      <c r="C3830" t="s">
        <v>6375</v>
      </c>
      <c r="D3830" t="s">
        <v>3295</v>
      </c>
      <c r="E3830" t="s">
        <v>3296</v>
      </c>
      <c r="F3830" t="s">
        <v>2285</v>
      </c>
      <c r="G3830" t="s">
        <v>1135</v>
      </c>
      <c r="H3830" t="s">
        <v>2275</v>
      </c>
      <c r="I3830" t="s">
        <v>1497</v>
      </c>
      <c r="J3830" t="s">
        <v>165</v>
      </c>
      <c r="K3830" t="s">
        <v>166</v>
      </c>
      <c r="L3830" t="s">
        <v>167</v>
      </c>
      <c r="M3830" t="s">
        <v>38</v>
      </c>
      <c r="N3830" t="s">
        <v>39</v>
      </c>
      <c r="O3830" s="23">
        <v>355</v>
      </c>
      <c r="P3830" s="9">
        <v>7.13</v>
      </c>
      <c r="Q3830" t="s">
        <v>40</v>
      </c>
      <c r="R3830">
        <v>44326</v>
      </c>
      <c r="S3830" s="9">
        <v>49.78</v>
      </c>
      <c r="T3830" s="26">
        <v>4.5599999999999996</v>
      </c>
      <c r="U3830" s="8">
        <v>227</v>
      </c>
      <c r="V3830" t="s">
        <v>112</v>
      </c>
      <c r="W3830" t="s">
        <v>2276</v>
      </c>
      <c r="X3830" t="s">
        <v>42</v>
      </c>
      <c r="Y3830" t="s">
        <v>2277</v>
      </c>
      <c r="AA3830" s="1">
        <f t="shared" si="454"/>
        <v>46008</v>
      </c>
      <c r="AB3830" s="2">
        <f t="shared" si="455"/>
        <v>12</v>
      </c>
      <c r="AC3830" s="2">
        <f t="shared" si="456"/>
        <v>2025</v>
      </c>
      <c r="AD3830" s="2" t="str">
        <f>IFERROR(VLOOKUP(A3830,'Aux Área'!$A$4:$B$123,2,0),"-")</f>
        <v>INSPEÇÃO</v>
      </c>
    </row>
    <row r="3831" spans="1:30" x14ac:dyDescent="0.3">
      <c r="A3831" t="s">
        <v>56</v>
      </c>
      <c r="B3831" t="s">
        <v>266</v>
      </c>
      <c r="C3831" t="s">
        <v>6376</v>
      </c>
      <c r="D3831" t="s">
        <v>120</v>
      </c>
      <c r="E3831" t="s">
        <v>121</v>
      </c>
      <c r="F3831" t="s">
        <v>57</v>
      </c>
      <c r="G3831" t="s">
        <v>1500</v>
      </c>
      <c r="H3831" t="s">
        <v>36</v>
      </c>
      <c r="I3831" t="s">
        <v>37</v>
      </c>
      <c r="J3831" t="s">
        <v>248</v>
      </c>
      <c r="K3831" t="s">
        <v>249</v>
      </c>
      <c r="L3831" t="s">
        <v>207</v>
      </c>
      <c r="M3831" t="s">
        <v>38</v>
      </c>
      <c r="N3831" t="s">
        <v>39</v>
      </c>
      <c r="O3831" s="23">
        <v>329</v>
      </c>
      <c r="P3831" s="9">
        <v>9.61</v>
      </c>
      <c r="Q3831" t="s">
        <v>40</v>
      </c>
      <c r="R3831">
        <v>35519</v>
      </c>
      <c r="S3831" s="9">
        <v>34.25</v>
      </c>
      <c r="T3831" s="26">
        <v>4.79</v>
      </c>
      <c r="U3831" s="8">
        <v>164.06</v>
      </c>
      <c r="V3831" t="s">
        <v>112</v>
      </c>
      <c r="W3831" t="s">
        <v>2007</v>
      </c>
      <c r="X3831" t="s">
        <v>42</v>
      </c>
      <c r="Y3831" t="s">
        <v>1740</v>
      </c>
      <c r="AA3831" s="1">
        <f t="shared" si="454"/>
        <v>46008</v>
      </c>
      <c r="AB3831" s="2">
        <f t="shared" si="455"/>
        <v>12</v>
      </c>
      <c r="AC3831" s="2">
        <f t="shared" si="456"/>
        <v>2025</v>
      </c>
      <c r="AD3831" s="2" t="str">
        <f>IFERROR(VLOOKUP(A3831,'Aux Área'!$A$4:$B$123,2,0),"-")</f>
        <v>CONSERVA</v>
      </c>
    </row>
    <row r="3832" spans="1:30" x14ac:dyDescent="0.3">
      <c r="A3832" t="s">
        <v>2547</v>
      </c>
      <c r="B3832" t="s">
        <v>2548</v>
      </c>
      <c r="C3832" t="s">
        <v>6377</v>
      </c>
      <c r="D3832" t="s">
        <v>2468</v>
      </c>
      <c r="E3832" t="s">
        <v>2469</v>
      </c>
      <c r="F3832" t="s">
        <v>2550</v>
      </c>
      <c r="G3832" t="s">
        <v>659</v>
      </c>
      <c r="H3832" t="s">
        <v>2215</v>
      </c>
      <c r="I3832" t="s">
        <v>667</v>
      </c>
      <c r="J3832" t="s">
        <v>165</v>
      </c>
      <c r="K3832" t="s">
        <v>166</v>
      </c>
      <c r="L3832" t="s">
        <v>167</v>
      </c>
      <c r="M3832" t="s">
        <v>38</v>
      </c>
      <c r="N3832" t="s">
        <v>668</v>
      </c>
      <c r="O3832" s="23">
        <v>399</v>
      </c>
      <c r="P3832" s="9">
        <v>6.75</v>
      </c>
      <c r="Q3832" t="s">
        <v>40</v>
      </c>
      <c r="R3832">
        <v>8256</v>
      </c>
      <c r="S3832" s="9">
        <v>59.14</v>
      </c>
      <c r="T3832" s="26">
        <v>6.24</v>
      </c>
      <c r="U3832" s="8">
        <v>369.03</v>
      </c>
      <c r="V3832" t="s">
        <v>112</v>
      </c>
      <c r="W3832" t="s">
        <v>2007</v>
      </c>
      <c r="X3832" t="s">
        <v>42</v>
      </c>
      <c r="Y3832" t="s">
        <v>1740</v>
      </c>
      <c r="AA3832" s="1">
        <f t="shared" si="454"/>
        <v>46008</v>
      </c>
      <c r="AB3832" s="2">
        <f t="shared" si="455"/>
        <v>12</v>
      </c>
      <c r="AC3832" s="2">
        <f t="shared" si="456"/>
        <v>2025</v>
      </c>
      <c r="AD3832" s="2" t="str">
        <f>IFERROR(VLOOKUP(A3832,'Aux Área'!$A$4:$B$123,2,0),"-")</f>
        <v>APH</v>
      </c>
    </row>
    <row r="3833" spans="1:30" x14ac:dyDescent="0.3">
      <c r="A3833" t="s">
        <v>30</v>
      </c>
      <c r="B3833" t="s">
        <v>453</v>
      </c>
      <c r="C3833" t="s">
        <v>6378</v>
      </c>
      <c r="D3833" t="s">
        <v>958</v>
      </c>
      <c r="E3833" t="s">
        <v>959</v>
      </c>
      <c r="F3833" t="s">
        <v>34</v>
      </c>
      <c r="G3833" t="s">
        <v>1500</v>
      </c>
      <c r="H3833" t="s">
        <v>36</v>
      </c>
      <c r="I3833" t="s">
        <v>37</v>
      </c>
      <c r="J3833" t="s">
        <v>1909</v>
      </c>
      <c r="K3833" t="s">
        <v>496</v>
      </c>
      <c r="L3833" t="s">
        <v>84</v>
      </c>
      <c r="M3833" t="s">
        <v>38</v>
      </c>
      <c r="N3833" t="s">
        <v>39</v>
      </c>
      <c r="O3833" s="23">
        <v>363</v>
      </c>
      <c r="P3833" s="9">
        <v>9.74</v>
      </c>
      <c r="Q3833" t="s">
        <v>40</v>
      </c>
      <c r="R3833">
        <v>13728</v>
      </c>
      <c r="S3833" s="9">
        <v>37.28</v>
      </c>
      <c r="T3833" s="26">
        <v>4.8899999999999997</v>
      </c>
      <c r="U3833" s="8">
        <v>182.3</v>
      </c>
      <c r="V3833" t="s">
        <v>41</v>
      </c>
      <c r="W3833" t="s">
        <v>2007</v>
      </c>
      <c r="X3833" t="s">
        <v>42</v>
      </c>
      <c r="Y3833" t="s">
        <v>1740</v>
      </c>
      <c r="AA3833" s="1">
        <f t="shared" si="454"/>
        <v>46008</v>
      </c>
      <c r="AB3833" s="2">
        <f t="shared" si="455"/>
        <v>12</v>
      </c>
      <c r="AC3833" s="2">
        <f t="shared" si="456"/>
        <v>2025</v>
      </c>
      <c r="AD3833" s="2" t="str">
        <f>IFERROR(VLOOKUP(A3833,'Aux Área'!$A$4:$B$123,2,0),"-")</f>
        <v>OPERAÇÃO</v>
      </c>
    </row>
    <row r="3834" spans="1:30" x14ac:dyDescent="0.3">
      <c r="A3834" t="s">
        <v>5182</v>
      </c>
      <c r="B3834" t="s">
        <v>5183</v>
      </c>
      <c r="C3834" t="s">
        <v>6379</v>
      </c>
      <c r="D3834" t="s">
        <v>5215</v>
      </c>
      <c r="E3834" t="s">
        <v>5216</v>
      </c>
      <c r="F3834" t="s">
        <v>15238</v>
      </c>
      <c r="G3834" t="s">
        <v>1300</v>
      </c>
      <c r="H3834" t="s">
        <v>1301</v>
      </c>
      <c r="I3834" t="s">
        <v>37</v>
      </c>
      <c r="J3834" t="s">
        <v>370</v>
      </c>
      <c r="K3834" t="s">
        <v>371</v>
      </c>
      <c r="L3834" t="s">
        <v>124</v>
      </c>
      <c r="M3834" t="s">
        <v>38</v>
      </c>
      <c r="N3834" t="s">
        <v>39</v>
      </c>
      <c r="O3834" s="23">
        <v>298</v>
      </c>
      <c r="P3834" s="9">
        <v>5.72</v>
      </c>
      <c r="Q3834" t="s">
        <v>40</v>
      </c>
      <c r="R3834">
        <v>36437</v>
      </c>
      <c r="S3834" s="9">
        <v>52.12</v>
      </c>
      <c r="T3834" s="26">
        <v>4.59</v>
      </c>
      <c r="U3834" s="8">
        <v>239.24</v>
      </c>
      <c r="V3834" t="s">
        <v>6380</v>
      </c>
      <c r="W3834" t="s">
        <v>2276</v>
      </c>
      <c r="X3834" t="s">
        <v>42</v>
      </c>
      <c r="Y3834" t="s">
        <v>2277</v>
      </c>
      <c r="AA3834" s="1">
        <f t="shared" si="454"/>
        <v>46008</v>
      </c>
      <c r="AB3834" s="2">
        <f t="shared" si="455"/>
        <v>12</v>
      </c>
      <c r="AC3834" s="2">
        <f t="shared" si="456"/>
        <v>2025</v>
      </c>
      <c r="AD3834" s="2" t="str">
        <f>IFERROR(VLOOKUP(A3834,'Aux Área'!$A$4:$B$123,2,0),"-")</f>
        <v>ENGENHARIA</v>
      </c>
    </row>
    <row r="3835" spans="1:30" x14ac:dyDescent="0.3">
      <c r="A3835" t="s">
        <v>2461</v>
      </c>
      <c r="B3835" t="s">
        <v>5008</v>
      </c>
      <c r="C3835" t="s">
        <v>6381</v>
      </c>
      <c r="D3835" t="s">
        <v>3285</v>
      </c>
      <c r="E3835" t="s">
        <v>3286</v>
      </c>
      <c r="F3835" t="s">
        <v>3574</v>
      </c>
      <c r="G3835" t="s">
        <v>1135</v>
      </c>
      <c r="H3835" t="s">
        <v>2275</v>
      </c>
      <c r="I3835" t="s">
        <v>1497</v>
      </c>
      <c r="J3835" t="s">
        <v>188</v>
      </c>
      <c r="K3835" t="s">
        <v>189</v>
      </c>
      <c r="L3835" t="s">
        <v>190</v>
      </c>
      <c r="M3835" t="s">
        <v>38</v>
      </c>
      <c r="N3835" t="s">
        <v>39</v>
      </c>
      <c r="O3835" s="23">
        <v>236</v>
      </c>
      <c r="P3835" s="9">
        <v>6.93</v>
      </c>
      <c r="Q3835" t="s">
        <v>40</v>
      </c>
      <c r="R3835">
        <v>33176</v>
      </c>
      <c r="S3835" s="9">
        <v>34.04</v>
      </c>
      <c r="T3835" s="26">
        <v>4.6900000000000004</v>
      </c>
      <c r="U3835" s="8">
        <v>159.65</v>
      </c>
      <c r="V3835" t="s">
        <v>41</v>
      </c>
      <c r="W3835" t="s">
        <v>2276</v>
      </c>
      <c r="X3835" t="s">
        <v>42</v>
      </c>
      <c r="Y3835" t="s">
        <v>2277</v>
      </c>
      <c r="AA3835" s="1">
        <f t="shared" si="454"/>
        <v>46008</v>
      </c>
      <c r="AB3835" s="2">
        <f t="shared" si="455"/>
        <v>12</v>
      </c>
      <c r="AC3835" s="2">
        <f t="shared" si="456"/>
        <v>2025</v>
      </c>
      <c r="AD3835" s="2" t="str">
        <f>IFERROR(VLOOKUP(A3835,'Aux Área'!$A$4:$B$123,2,0),"-")</f>
        <v>INSPEÇÃO</v>
      </c>
    </row>
    <row r="3836" spans="1:30" x14ac:dyDescent="0.3">
      <c r="A3836" t="s">
        <v>2306</v>
      </c>
      <c r="B3836" t="s">
        <v>4613</v>
      </c>
      <c r="C3836" t="s">
        <v>6382</v>
      </c>
      <c r="D3836" t="s">
        <v>3319</v>
      </c>
      <c r="E3836" t="s">
        <v>3320</v>
      </c>
      <c r="F3836" t="s">
        <v>2309</v>
      </c>
      <c r="G3836" t="s">
        <v>1135</v>
      </c>
      <c r="H3836" t="s">
        <v>2275</v>
      </c>
      <c r="I3836" t="s">
        <v>1497</v>
      </c>
      <c r="J3836" t="s">
        <v>89</v>
      </c>
      <c r="K3836" t="s">
        <v>90</v>
      </c>
      <c r="L3836" t="s">
        <v>91</v>
      </c>
      <c r="M3836" t="s">
        <v>38</v>
      </c>
      <c r="N3836" t="s">
        <v>39</v>
      </c>
      <c r="O3836" s="23">
        <v>364</v>
      </c>
      <c r="P3836" s="9">
        <v>8.65</v>
      </c>
      <c r="Q3836" t="s">
        <v>40</v>
      </c>
      <c r="R3836">
        <v>45312</v>
      </c>
      <c r="S3836" s="9">
        <v>42.06</v>
      </c>
      <c r="T3836" s="26">
        <v>4.59</v>
      </c>
      <c r="U3836" s="8">
        <v>193.06</v>
      </c>
      <c r="V3836" t="s">
        <v>6383</v>
      </c>
      <c r="W3836" t="s">
        <v>2276</v>
      </c>
      <c r="X3836" t="s">
        <v>42</v>
      </c>
      <c r="Y3836" t="s">
        <v>2277</v>
      </c>
      <c r="AA3836" s="1">
        <f t="shared" si="454"/>
        <v>46008</v>
      </c>
      <c r="AB3836" s="2">
        <f t="shared" si="455"/>
        <v>12</v>
      </c>
      <c r="AC3836" s="2">
        <f t="shared" si="456"/>
        <v>2025</v>
      </c>
      <c r="AD3836" s="2" t="str">
        <f>IFERROR(VLOOKUP(A3836,'Aux Área'!$A$4:$B$123,2,0),"-")</f>
        <v>INSPEÇÃO</v>
      </c>
    </row>
    <row r="3837" spans="1:30" x14ac:dyDescent="0.3">
      <c r="A3837" t="s">
        <v>64</v>
      </c>
      <c r="B3837" t="s">
        <v>332</v>
      </c>
      <c r="C3837" t="s">
        <v>6384</v>
      </c>
      <c r="D3837" t="s">
        <v>127</v>
      </c>
      <c r="E3837" t="s">
        <v>128</v>
      </c>
      <c r="F3837" t="s">
        <v>65</v>
      </c>
      <c r="G3837" t="s">
        <v>1500</v>
      </c>
      <c r="H3837" t="s">
        <v>36</v>
      </c>
      <c r="I3837" t="s">
        <v>37</v>
      </c>
      <c r="J3837" t="s">
        <v>1732</v>
      </c>
      <c r="K3837" t="s">
        <v>1733</v>
      </c>
      <c r="L3837" t="s">
        <v>870</v>
      </c>
      <c r="M3837" t="s">
        <v>38</v>
      </c>
      <c r="N3837" t="s">
        <v>39</v>
      </c>
      <c r="O3837" s="23">
        <v>370</v>
      </c>
      <c r="P3837" s="9">
        <v>10.1</v>
      </c>
      <c r="Q3837" t="s">
        <v>40</v>
      </c>
      <c r="R3837">
        <v>37510</v>
      </c>
      <c r="S3837" s="9">
        <v>36.619999999999997</v>
      </c>
      <c r="T3837" s="26">
        <v>4.3499999999999996</v>
      </c>
      <c r="U3837" s="8">
        <v>159.31</v>
      </c>
      <c r="V3837" t="s">
        <v>112</v>
      </c>
      <c r="W3837" t="s">
        <v>2007</v>
      </c>
      <c r="X3837" t="s">
        <v>42</v>
      </c>
      <c r="Y3837" t="s">
        <v>1740</v>
      </c>
      <c r="AA3837" s="1">
        <f t="shared" si="454"/>
        <v>46008</v>
      </c>
      <c r="AB3837" s="2">
        <f t="shared" si="455"/>
        <v>12</v>
      </c>
      <c r="AC3837" s="2">
        <f t="shared" si="456"/>
        <v>2025</v>
      </c>
      <c r="AD3837" s="2" t="str">
        <f>IFERROR(VLOOKUP(A3837,'Aux Área'!$A$4:$B$123,2,0),"-")</f>
        <v>ENGENHARIA</v>
      </c>
    </row>
    <row r="3838" spans="1:30" x14ac:dyDescent="0.3">
      <c r="A3838" t="s">
        <v>2041</v>
      </c>
      <c r="B3838" t="s">
        <v>2042</v>
      </c>
      <c r="C3838" t="s">
        <v>6385</v>
      </c>
      <c r="D3838" t="s">
        <v>1297</v>
      </c>
      <c r="E3838" t="s">
        <v>2221</v>
      </c>
      <c r="F3838" t="s">
        <v>2044</v>
      </c>
      <c r="G3838" t="s">
        <v>659</v>
      </c>
      <c r="H3838" t="s">
        <v>1996</v>
      </c>
      <c r="I3838" t="s">
        <v>1997</v>
      </c>
      <c r="J3838" t="s">
        <v>231</v>
      </c>
      <c r="K3838" t="s">
        <v>232</v>
      </c>
      <c r="L3838" t="s">
        <v>217</v>
      </c>
      <c r="M3838" t="s">
        <v>38</v>
      </c>
      <c r="N3838" t="s">
        <v>668</v>
      </c>
      <c r="O3838" s="23">
        <v>229</v>
      </c>
      <c r="P3838" s="9">
        <v>5.65</v>
      </c>
      <c r="Q3838" t="s">
        <v>40</v>
      </c>
      <c r="R3838">
        <v>14307</v>
      </c>
      <c r="S3838" s="9">
        <v>40.56</v>
      </c>
      <c r="T3838" s="26">
        <v>5.99</v>
      </c>
      <c r="U3838" s="8">
        <v>242.97</v>
      </c>
      <c r="V3838" t="s">
        <v>6386</v>
      </c>
      <c r="W3838" t="s">
        <v>1985</v>
      </c>
      <c r="X3838" t="s">
        <v>42</v>
      </c>
      <c r="Y3838" t="s">
        <v>1986</v>
      </c>
      <c r="AA3838" s="1">
        <f t="shared" si="454"/>
        <v>46008</v>
      </c>
      <c r="AB3838" s="2">
        <f t="shared" si="455"/>
        <v>12</v>
      </c>
      <c r="AC3838" s="2">
        <f t="shared" si="456"/>
        <v>2025</v>
      </c>
      <c r="AD3838" s="2" t="str">
        <f>IFERROR(VLOOKUP(A3838,'Aux Área'!$A$4:$B$123,2,0),"-")</f>
        <v>PESADOS</v>
      </c>
    </row>
    <row r="3839" spans="1:30" x14ac:dyDescent="0.3">
      <c r="A3839" t="s">
        <v>2477</v>
      </c>
      <c r="B3839" t="s">
        <v>2478</v>
      </c>
      <c r="C3839" t="s">
        <v>6387</v>
      </c>
      <c r="D3839" t="s">
        <v>3325</v>
      </c>
      <c r="E3839" t="s">
        <v>3326</v>
      </c>
      <c r="F3839" t="s">
        <v>2480</v>
      </c>
      <c r="G3839" t="s">
        <v>659</v>
      </c>
      <c r="H3839" t="s">
        <v>2215</v>
      </c>
      <c r="I3839" t="s">
        <v>667</v>
      </c>
      <c r="J3839" t="s">
        <v>188</v>
      </c>
      <c r="K3839" t="s">
        <v>189</v>
      </c>
      <c r="L3839" t="s">
        <v>190</v>
      </c>
      <c r="M3839" t="s">
        <v>38</v>
      </c>
      <c r="N3839" t="s">
        <v>668</v>
      </c>
      <c r="O3839" s="23">
        <v>276</v>
      </c>
      <c r="P3839" s="9">
        <v>6.02</v>
      </c>
      <c r="Q3839" t="s">
        <v>40</v>
      </c>
      <c r="R3839">
        <v>5444</v>
      </c>
      <c r="S3839" s="9">
        <v>45.84</v>
      </c>
      <c r="T3839" s="26">
        <v>6.39</v>
      </c>
      <c r="U3839" s="8">
        <v>292.93</v>
      </c>
      <c r="V3839" t="s">
        <v>41</v>
      </c>
      <c r="W3839" t="s">
        <v>2007</v>
      </c>
      <c r="X3839" t="s">
        <v>42</v>
      </c>
      <c r="Y3839" t="s">
        <v>1740</v>
      </c>
      <c r="AA3839" s="1">
        <f t="shared" ref="AA3839:AA3844" si="457">DATEVALUE(C3839)</f>
        <v>46008</v>
      </c>
      <c r="AB3839" s="2">
        <f t="shared" ref="AB3839:AB3844" si="458">MONTH(AA3839)</f>
        <v>12</v>
      </c>
      <c r="AC3839" s="2">
        <f t="shared" ref="AC3839:AC3844" si="459">YEAR(AA3839)</f>
        <v>2025</v>
      </c>
      <c r="AD3839" s="2" t="str">
        <f>IFERROR(VLOOKUP(A3839,'Aux Área'!$A$4:$B$123,2,0),"-")</f>
        <v>APH</v>
      </c>
    </row>
    <row r="3840" spans="1:30" x14ac:dyDescent="0.3">
      <c r="A3840" t="s">
        <v>2643</v>
      </c>
      <c r="B3840" t="s">
        <v>2307</v>
      </c>
      <c r="C3840" t="s">
        <v>6388</v>
      </c>
      <c r="D3840" t="s">
        <v>3788</v>
      </c>
      <c r="E3840" t="s">
        <v>3789</v>
      </c>
      <c r="F3840" t="s">
        <v>2646</v>
      </c>
      <c r="G3840" t="s">
        <v>1300</v>
      </c>
      <c r="H3840" t="s">
        <v>1301</v>
      </c>
      <c r="I3840" t="s">
        <v>37</v>
      </c>
      <c r="J3840" t="s">
        <v>122</v>
      </c>
      <c r="K3840" t="s">
        <v>123</v>
      </c>
      <c r="L3840" t="s">
        <v>124</v>
      </c>
      <c r="M3840" t="s">
        <v>38</v>
      </c>
      <c r="N3840" t="s">
        <v>39</v>
      </c>
      <c r="O3840" s="10">
        <v>426</v>
      </c>
      <c r="P3840" s="24">
        <v>10.58</v>
      </c>
      <c r="Q3840" t="s">
        <v>40</v>
      </c>
      <c r="R3840">
        <v>46674</v>
      </c>
      <c r="S3840" s="9">
        <v>40.28</v>
      </c>
      <c r="T3840" s="26">
        <v>4.79</v>
      </c>
      <c r="U3840" s="8">
        <v>192.94</v>
      </c>
      <c r="V3840" t="s">
        <v>112</v>
      </c>
      <c r="W3840" t="s">
        <v>2276</v>
      </c>
      <c r="X3840" t="s">
        <v>42</v>
      </c>
      <c r="Y3840" t="s">
        <v>2277</v>
      </c>
      <c r="AA3840" s="1">
        <f t="shared" si="457"/>
        <v>46008</v>
      </c>
      <c r="AB3840" s="2">
        <f t="shared" si="458"/>
        <v>12</v>
      </c>
      <c r="AC3840" s="2">
        <f t="shared" si="459"/>
        <v>2025</v>
      </c>
      <c r="AD3840" s="2" t="str">
        <f>IFERROR(VLOOKUP(A3840,'Aux Área'!$A$4:$B$123,2,0),"-")</f>
        <v>INSPEÇÃO</v>
      </c>
    </row>
    <row r="3841" spans="1:30" x14ac:dyDescent="0.3">
      <c r="A3841" t="s">
        <v>2278</v>
      </c>
      <c r="B3841" t="s">
        <v>4664</v>
      </c>
      <c r="C3841" t="s">
        <v>6389</v>
      </c>
      <c r="D3841" t="s">
        <v>3310</v>
      </c>
      <c r="E3841" t="s">
        <v>3311</v>
      </c>
      <c r="F3841" t="s">
        <v>2281</v>
      </c>
      <c r="G3841" t="s">
        <v>1135</v>
      </c>
      <c r="H3841" t="s">
        <v>2275</v>
      </c>
      <c r="I3841" t="s">
        <v>1497</v>
      </c>
      <c r="J3841" t="s">
        <v>169</v>
      </c>
      <c r="K3841" t="s">
        <v>170</v>
      </c>
      <c r="L3841" t="s">
        <v>124</v>
      </c>
      <c r="M3841" t="s">
        <v>38</v>
      </c>
      <c r="N3841" t="s">
        <v>39</v>
      </c>
      <c r="O3841" s="23">
        <v>394</v>
      </c>
      <c r="P3841" s="9">
        <v>8.92</v>
      </c>
      <c r="Q3841" t="s">
        <v>40</v>
      </c>
      <c r="R3841">
        <v>52768</v>
      </c>
      <c r="S3841" s="9">
        <v>44.15</v>
      </c>
      <c r="T3841" s="26">
        <v>4.4939999999999998</v>
      </c>
      <c r="U3841" s="8">
        <v>198.42</v>
      </c>
      <c r="V3841" t="s">
        <v>41</v>
      </c>
      <c r="W3841" t="s">
        <v>2276</v>
      </c>
      <c r="X3841" t="s">
        <v>42</v>
      </c>
      <c r="Y3841" t="s">
        <v>2277</v>
      </c>
      <c r="AA3841" s="1">
        <f t="shared" si="457"/>
        <v>46008</v>
      </c>
      <c r="AB3841" s="2">
        <f t="shared" si="458"/>
        <v>12</v>
      </c>
      <c r="AC3841" s="2">
        <f t="shared" si="459"/>
        <v>2025</v>
      </c>
      <c r="AD3841" s="2" t="str">
        <f>IFERROR(VLOOKUP(A3841,'Aux Área'!$A$4:$B$123,2,0),"-")</f>
        <v>INSPEÇÃO</v>
      </c>
    </row>
    <row r="3842" spans="1:30" x14ac:dyDescent="0.3">
      <c r="A3842" t="s">
        <v>3092</v>
      </c>
      <c r="B3842" t="s">
        <v>4774</v>
      </c>
      <c r="C3842" t="s">
        <v>6390</v>
      </c>
      <c r="D3842" t="s">
        <v>5291</v>
      </c>
      <c r="E3842" t="s">
        <v>5292</v>
      </c>
      <c r="F3842" t="s">
        <v>3594</v>
      </c>
      <c r="G3842" t="s">
        <v>1135</v>
      </c>
      <c r="H3842" t="s">
        <v>2275</v>
      </c>
      <c r="I3842" t="s">
        <v>1497</v>
      </c>
      <c r="J3842" t="s">
        <v>89</v>
      </c>
      <c r="K3842" t="s">
        <v>90</v>
      </c>
      <c r="L3842" t="s">
        <v>91</v>
      </c>
      <c r="M3842" t="s">
        <v>38</v>
      </c>
      <c r="N3842" t="s">
        <v>39</v>
      </c>
      <c r="O3842" s="23">
        <v>522</v>
      </c>
      <c r="P3842" s="9">
        <v>11.34</v>
      </c>
      <c r="Q3842" t="s">
        <v>40</v>
      </c>
      <c r="R3842">
        <v>31248</v>
      </c>
      <c r="S3842" s="9">
        <v>46.04</v>
      </c>
      <c r="T3842" s="26">
        <v>4.79</v>
      </c>
      <c r="U3842" s="8">
        <v>220.53</v>
      </c>
      <c r="V3842" t="s">
        <v>6391</v>
      </c>
      <c r="W3842" t="s">
        <v>2276</v>
      </c>
      <c r="X3842" t="s">
        <v>42</v>
      </c>
      <c r="Y3842" t="s">
        <v>2277</v>
      </c>
      <c r="AA3842" s="1">
        <f t="shared" si="457"/>
        <v>46008</v>
      </c>
      <c r="AB3842" s="2">
        <f t="shared" si="458"/>
        <v>12</v>
      </c>
      <c r="AC3842" s="2">
        <f t="shared" si="459"/>
        <v>2025</v>
      </c>
      <c r="AD3842" s="2" t="str">
        <f>IFERROR(VLOOKUP(A3842,'Aux Área'!$A$4:$B$123,2,0),"-")</f>
        <v>INSPEÇÃO</v>
      </c>
    </row>
    <row r="3843" spans="1:30" x14ac:dyDescent="0.3">
      <c r="A3843" t="s">
        <v>2638</v>
      </c>
      <c r="B3843" t="s">
        <v>4593</v>
      </c>
      <c r="C3843" t="s">
        <v>6392</v>
      </c>
      <c r="D3843" t="s">
        <v>3193</v>
      </c>
      <c r="E3843" t="s">
        <v>3194</v>
      </c>
      <c r="F3843" t="s">
        <v>2641</v>
      </c>
      <c r="G3843" t="s">
        <v>1135</v>
      </c>
      <c r="H3843" t="s">
        <v>2275</v>
      </c>
      <c r="I3843" t="s">
        <v>1497</v>
      </c>
      <c r="J3843" t="s">
        <v>275</v>
      </c>
      <c r="K3843" t="s">
        <v>276</v>
      </c>
      <c r="L3843" t="s">
        <v>124</v>
      </c>
      <c r="M3843" t="s">
        <v>38</v>
      </c>
      <c r="N3843" t="s">
        <v>39</v>
      </c>
      <c r="O3843" s="23">
        <v>320</v>
      </c>
      <c r="P3843" s="9">
        <v>9.89</v>
      </c>
      <c r="Q3843" t="s">
        <v>40</v>
      </c>
      <c r="R3843">
        <v>42511</v>
      </c>
      <c r="S3843" s="9">
        <v>32.340000000000003</v>
      </c>
      <c r="T3843" s="26">
        <v>4.49</v>
      </c>
      <c r="U3843" s="8">
        <v>145.21</v>
      </c>
      <c r="V3843" t="s">
        <v>6393</v>
      </c>
      <c r="W3843" t="s">
        <v>2276</v>
      </c>
      <c r="X3843" t="s">
        <v>42</v>
      </c>
      <c r="Y3843" t="s">
        <v>2277</v>
      </c>
      <c r="AA3843" s="1">
        <f t="shared" si="457"/>
        <v>46009</v>
      </c>
      <c r="AB3843" s="2">
        <f t="shared" si="458"/>
        <v>12</v>
      </c>
      <c r="AC3843" s="2">
        <f t="shared" si="459"/>
        <v>2025</v>
      </c>
      <c r="AD3843" s="2" t="str">
        <f>IFERROR(VLOOKUP(A3843,'Aux Área'!$A$4:$B$123,2,0),"-")</f>
        <v>INSPEÇÃO</v>
      </c>
    </row>
    <row r="3844" spans="1:30" x14ac:dyDescent="0.3">
      <c r="A3844" t="s">
        <v>2347</v>
      </c>
      <c r="B3844" t="s">
        <v>2348</v>
      </c>
      <c r="C3844" t="s">
        <v>6394</v>
      </c>
      <c r="D3844" t="s">
        <v>4085</v>
      </c>
      <c r="E3844" t="s">
        <v>4086</v>
      </c>
      <c r="F3844" t="s">
        <v>2350</v>
      </c>
      <c r="G3844" t="s">
        <v>659</v>
      </c>
      <c r="H3844" t="s">
        <v>1996</v>
      </c>
      <c r="I3844" t="s">
        <v>1997</v>
      </c>
      <c r="J3844" t="s">
        <v>241</v>
      </c>
      <c r="K3844" t="s">
        <v>242</v>
      </c>
      <c r="L3844" t="s">
        <v>110</v>
      </c>
      <c r="M3844" t="s">
        <v>38</v>
      </c>
      <c r="N3844" t="s">
        <v>668</v>
      </c>
      <c r="O3844" s="23">
        <v>274</v>
      </c>
      <c r="P3844" s="9">
        <v>5.99</v>
      </c>
      <c r="Q3844" t="s">
        <v>40</v>
      </c>
      <c r="R3844">
        <v>13190</v>
      </c>
      <c r="S3844" s="9">
        <v>45.72</v>
      </c>
      <c r="T3844" s="26">
        <v>5.8890000000000002</v>
      </c>
      <c r="U3844" s="8">
        <v>269.26</v>
      </c>
      <c r="V3844" t="s">
        <v>41</v>
      </c>
      <c r="W3844" t="s">
        <v>1985</v>
      </c>
      <c r="X3844" t="s">
        <v>42</v>
      </c>
      <c r="Y3844" t="s">
        <v>1986</v>
      </c>
      <c r="AA3844" s="1">
        <f t="shared" si="457"/>
        <v>46009</v>
      </c>
      <c r="AB3844" s="2">
        <f t="shared" si="458"/>
        <v>12</v>
      </c>
      <c r="AC3844" s="2">
        <f t="shared" si="459"/>
        <v>2025</v>
      </c>
      <c r="AD3844" s="2" t="str">
        <f>IFERROR(VLOOKUP(A3844,'Aux Área'!$A$4:$B$123,2,0),"-")</f>
        <v>PESADOS</v>
      </c>
    </row>
    <row r="3845" spans="1:30" x14ac:dyDescent="0.3">
      <c r="A3845" t="s">
        <v>2347</v>
      </c>
      <c r="C3845" t="s">
        <v>15677</v>
      </c>
      <c r="F3845" t="s">
        <v>2350</v>
      </c>
      <c r="K3845" t="s">
        <v>242</v>
      </c>
      <c r="N3845" t="s">
        <v>15690</v>
      </c>
      <c r="O3845" t="s">
        <v>15244</v>
      </c>
      <c r="P3845" s="9" t="s">
        <v>15244</v>
      </c>
      <c r="Q3845" t="s">
        <v>40</v>
      </c>
      <c r="R3845" t="s">
        <v>15244</v>
      </c>
      <c r="S3845">
        <v>5</v>
      </c>
      <c r="U3845" s="8">
        <v>18.95</v>
      </c>
      <c r="X3845" t="s">
        <v>42</v>
      </c>
      <c r="Y3845" t="s">
        <v>1986</v>
      </c>
      <c r="AA3845" s="1">
        <f>IFERROR(DATEVALUE(C3845),"-")</f>
        <v>46009</v>
      </c>
      <c r="AB3845" s="2">
        <f>IFERROR(MONTH(AA3845),"-")</f>
        <v>12</v>
      </c>
      <c r="AC3845" s="2">
        <f>IFERROR(YEAR(AA3845),"-")</f>
        <v>2025</v>
      </c>
      <c r="AD3845" s="2" t="str">
        <f>IFERROR(VLOOKUP(A3845,'Aux Área'!$A$4:$B$123,2,0),"-")</f>
        <v>PESADOS</v>
      </c>
    </row>
    <row r="3846" spans="1:30" x14ac:dyDescent="0.3">
      <c r="A3846" t="s">
        <v>2306</v>
      </c>
      <c r="B3846" t="s">
        <v>4613</v>
      </c>
      <c r="C3846" t="s">
        <v>6395</v>
      </c>
      <c r="D3846" t="s">
        <v>4386</v>
      </c>
      <c r="E3846" t="s">
        <v>4387</v>
      </c>
      <c r="F3846" t="s">
        <v>2309</v>
      </c>
      <c r="G3846" t="s">
        <v>1135</v>
      </c>
      <c r="H3846" t="s">
        <v>2275</v>
      </c>
      <c r="I3846" t="s">
        <v>1497</v>
      </c>
      <c r="J3846" t="s">
        <v>1665</v>
      </c>
      <c r="K3846" t="s">
        <v>1666</v>
      </c>
      <c r="L3846" t="s">
        <v>301</v>
      </c>
      <c r="M3846" t="s">
        <v>38</v>
      </c>
      <c r="N3846" t="s">
        <v>39</v>
      </c>
      <c r="O3846" s="23">
        <v>422</v>
      </c>
      <c r="P3846" s="9">
        <v>10.210000000000001</v>
      </c>
      <c r="Q3846" t="s">
        <v>40</v>
      </c>
      <c r="R3846">
        <v>45734</v>
      </c>
      <c r="S3846" s="9">
        <v>41.32</v>
      </c>
      <c r="T3846" s="26">
        <v>4.59</v>
      </c>
      <c r="U3846" s="8">
        <v>189.66</v>
      </c>
      <c r="V3846" t="s">
        <v>6396</v>
      </c>
      <c r="W3846" t="s">
        <v>2276</v>
      </c>
      <c r="X3846" t="s">
        <v>42</v>
      </c>
      <c r="Y3846" t="s">
        <v>2277</v>
      </c>
      <c r="AA3846" s="1">
        <f t="shared" ref="AA3846:AA3856" si="460">DATEVALUE(C3846)</f>
        <v>46009</v>
      </c>
      <c r="AB3846" s="2">
        <f t="shared" ref="AB3846:AB3856" si="461">MONTH(AA3846)</f>
        <v>12</v>
      </c>
      <c r="AC3846" s="2">
        <f t="shared" ref="AC3846:AC3856" si="462">YEAR(AA3846)</f>
        <v>2025</v>
      </c>
      <c r="AD3846" s="2" t="str">
        <f>IFERROR(VLOOKUP(A3846,'Aux Área'!$A$4:$B$123,2,0),"-")</f>
        <v>INSPEÇÃO</v>
      </c>
    </row>
    <row r="3847" spans="1:30" x14ac:dyDescent="0.3">
      <c r="A3847" t="s">
        <v>2282</v>
      </c>
      <c r="B3847" t="s">
        <v>4679</v>
      </c>
      <c r="C3847" t="s">
        <v>6397</v>
      </c>
      <c r="D3847" t="s">
        <v>4124</v>
      </c>
      <c r="E3847" t="s">
        <v>4125</v>
      </c>
      <c r="F3847" t="s">
        <v>2285</v>
      </c>
      <c r="G3847" t="s">
        <v>1135</v>
      </c>
      <c r="H3847" t="s">
        <v>2275</v>
      </c>
      <c r="I3847" t="s">
        <v>1497</v>
      </c>
      <c r="J3847" t="s">
        <v>165</v>
      </c>
      <c r="K3847" t="s">
        <v>166</v>
      </c>
      <c r="L3847" t="s">
        <v>167</v>
      </c>
      <c r="M3847" t="s">
        <v>38</v>
      </c>
      <c r="N3847" t="s">
        <v>39</v>
      </c>
      <c r="O3847" s="23">
        <v>369</v>
      </c>
      <c r="P3847" s="9">
        <v>9.1</v>
      </c>
      <c r="Q3847" t="s">
        <v>40</v>
      </c>
      <c r="R3847">
        <v>44695</v>
      </c>
      <c r="S3847" s="9">
        <v>40.57</v>
      </c>
      <c r="T3847" s="26">
        <v>4.5599999999999996</v>
      </c>
      <c r="U3847" s="8">
        <v>185.01</v>
      </c>
      <c r="V3847" t="s">
        <v>41</v>
      </c>
      <c r="W3847" t="s">
        <v>2276</v>
      </c>
      <c r="X3847" t="s">
        <v>42</v>
      </c>
      <c r="Y3847" t="s">
        <v>2277</v>
      </c>
      <c r="AA3847" s="1">
        <f t="shared" si="460"/>
        <v>46009</v>
      </c>
      <c r="AB3847" s="2">
        <f t="shared" si="461"/>
        <v>12</v>
      </c>
      <c r="AC3847" s="2">
        <f t="shared" si="462"/>
        <v>2025</v>
      </c>
      <c r="AD3847" s="2" t="str">
        <f>IFERROR(VLOOKUP(A3847,'Aux Área'!$A$4:$B$123,2,0),"-")</f>
        <v>INSPEÇÃO</v>
      </c>
    </row>
    <row r="3848" spans="1:30" x14ac:dyDescent="0.3">
      <c r="A3848" t="s">
        <v>2650</v>
      </c>
      <c r="B3848" t="s">
        <v>2651</v>
      </c>
      <c r="C3848" t="s">
        <v>6398</v>
      </c>
      <c r="D3848" t="s">
        <v>2944</v>
      </c>
      <c r="E3848" t="s">
        <v>2945</v>
      </c>
      <c r="F3848" t="s">
        <v>3615</v>
      </c>
      <c r="G3848" t="s">
        <v>1300</v>
      </c>
      <c r="H3848" t="s">
        <v>2635</v>
      </c>
      <c r="I3848" t="s">
        <v>37</v>
      </c>
      <c r="J3848" t="s">
        <v>1072</v>
      </c>
      <c r="K3848" t="s">
        <v>1073</v>
      </c>
      <c r="L3848" t="s">
        <v>84</v>
      </c>
      <c r="M3848" t="s">
        <v>38</v>
      </c>
      <c r="N3848" t="s">
        <v>39</v>
      </c>
      <c r="O3848" s="23">
        <v>240</v>
      </c>
      <c r="P3848" s="9">
        <v>6.73</v>
      </c>
      <c r="Q3848" t="s">
        <v>40</v>
      </c>
      <c r="R3848">
        <v>9297</v>
      </c>
      <c r="S3848" s="9">
        <v>35.64</v>
      </c>
      <c r="T3848" s="26">
        <v>5.2210000000000001</v>
      </c>
      <c r="U3848" s="8">
        <v>186.07</v>
      </c>
      <c r="V3848" t="s">
        <v>41</v>
      </c>
      <c r="W3848" t="s">
        <v>2276</v>
      </c>
      <c r="X3848" t="s">
        <v>42</v>
      </c>
      <c r="Y3848" t="s">
        <v>1740</v>
      </c>
      <c r="AA3848" s="1">
        <f t="shared" si="460"/>
        <v>46009</v>
      </c>
      <c r="AB3848" s="2">
        <f t="shared" si="461"/>
        <v>12</v>
      </c>
      <c r="AC3848" s="2">
        <f t="shared" si="462"/>
        <v>2025</v>
      </c>
      <c r="AD3848" s="2" t="str">
        <f>IFERROR(VLOOKUP(A3848,'Aux Área'!$A$4:$B$123,2,0),"-")</f>
        <v>TI</v>
      </c>
    </row>
    <row r="3849" spans="1:30" x14ac:dyDescent="0.3">
      <c r="A3849" t="s">
        <v>2278</v>
      </c>
      <c r="B3849" t="s">
        <v>4664</v>
      </c>
      <c r="C3849" t="s">
        <v>6399</v>
      </c>
      <c r="D3849" t="s">
        <v>3246</v>
      </c>
      <c r="E3849" t="s">
        <v>3247</v>
      </c>
      <c r="F3849" t="s">
        <v>2281</v>
      </c>
      <c r="G3849" t="s">
        <v>1135</v>
      </c>
      <c r="H3849" t="s">
        <v>2275</v>
      </c>
      <c r="I3849" t="s">
        <v>1497</v>
      </c>
      <c r="J3849" t="s">
        <v>165</v>
      </c>
      <c r="K3849" t="s">
        <v>166</v>
      </c>
      <c r="L3849" t="s">
        <v>167</v>
      </c>
      <c r="M3849" t="s">
        <v>38</v>
      </c>
      <c r="N3849" t="s">
        <v>39</v>
      </c>
      <c r="O3849" s="23">
        <v>393</v>
      </c>
      <c r="P3849" s="9">
        <v>10.28</v>
      </c>
      <c r="Q3849" t="s">
        <v>40</v>
      </c>
      <c r="R3849">
        <v>53161</v>
      </c>
      <c r="S3849" s="9">
        <v>38.229999999999997</v>
      </c>
      <c r="T3849" s="26">
        <v>4.5599999999999996</v>
      </c>
      <c r="U3849" s="8">
        <v>174.33</v>
      </c>
      <c r="V3849" t="s">
        <v>112</v>
      </c>
      <c r="W3849" t="s">
        <v>2276</v>
      </c>
      <c r="X3849" t="s">
        <v>42</v>
      </c>
      <c r="Y3849" t="s">
        <v>2277</v>
      </c>
      <c r="AA3849" s="1">
        <f t="shared" si="460"/>
        <v>46009</v>
      </c>
      <c r="AB3849" s="2">
        <f t="shared" si="461"/>
        <v>12</v>
      </c>
      <c r="AC3849" s="2">
        <f t="shared" si="462"/>
        <v>2025</v>
      </c>
      <c r="AD3849" s="2" t="str">
        <f>IFERROR(VLOOKUP(A3849,'Aux Área'!$A$4:$B$123,2,0),"-")</f>
        <v>INSPEÇÃO</v>
      </c>
    </row>
    <row r="3850" spans="1:30" x14ac:dyDescent="0.3">
      <c r="A3850" t="s">
        <v>2472</v>
      </c>
      <c r="B3850" t="s">
        <v>2473</v>
      </c>
      <c r="C3850" t="s">
        <v>6400</v>
      </c>
      <c r="D3850" t="s">
        <v>3068</v>
      </c>
      <c r="E3850" t="s">
        <v>3069</v>
      </c>
      <c r="F3850" t="s">
        <v>2475</v>
      </c>
      <c r="G3850" t="s">
        <v>659</v>
      </c>
      <c r="H3850" t="s">
        <v>2215</v>
      </c>
      <c r="I3850" t="s">
        <v>667</v>
      </c>
      <c r="J3850" t="s">
        <v>215</v>
      </c>
      <c r="K3850" t="s">
        <v>216</v>
      </c>
      <c r="L3850" t="s">
        <v>217</v>
      </c>
      <c r="M3850" t="s">
        <v>38</v>
      </c>
      <c r="N3850" t="s">
        <v>668</v>
      </c>
      <c r="O3850" s="23">
        <v>459</v>
      </c>
      <c r="P3850" s="9">
        <v>5.45</v>
      </c>
      <c r="Q3850" t="s">
        <v>40</v>
      </c>
      <c r="R3850">
        <v>5346</v>
      </c>
      <c r="S3850" s="9">
        <v>84.29</v>
      </c>
      <c r="T3850" s="26">
        <v>6.19</v>
      </c>
      <c r="U3850" s="8">
        <v>521.79</v>
      </c>
      <c r="V3850" t="s">
        <v>41</v>
      </c>
      <c r="W3850" t="s">
        <v>2007</v>
      </c>
      <c r="X3850" t="s">
        <v>42</v>
      </c>
      <c r="Y3850" t="s">
        <v>1740</v>
      </c>
      <c r="AA3850" s="1">
        <f t="shared" si="460"/>
        <v>46009</v>
      </c>
      <c r="AB3850" s="2">
        <f t="shared" si="461"/>
        <v>12</v>
      </c>
      <c r="AC3850" s="2">
        <f t="shared" si="462"/>
        <v>2025</v>
      </c>
      <c r="AD3850" s="2" t="str">
        <f>IFERROR(VLOOKUP(A3850,'Aux Área'!$A$4:$B$123,2,0),"-")</f>
        <v>APH</v>
      </c>
    </row>
    <row r="3851" spans="1:30" x14ac:dyDescent="0.3">
      <c r="A3851" t="s">
        <v>2260</v>
      </c>
      <c r="B3851" t="s">
        <v>113</v>
      </c>
      <c r="C3851" t="s">
        <v>6401</v>
      </c>
      <c r="D3851" t="s">
        <v>4423</v>
      </c>
      <c r="E3851" t="s">
        <v>4424</v>
      </c>
      <c r="F3851" t="s">
        <v>2262</v>
      </c>
      <c r="G3851" t="s">
        <v>35</v>
      </c>
      <c r="H3851" t="s">
        <v>2263</v>
      </c>
      <c r="I3851" t="s">
        <v>2186</v>
      </c>
      <c r="J3851" t="s">
        <v>409</v>
      </c>
      <c r="K3851" t="s">
        <v>410</v>
      </c>
      <c r="L3851" t="s">
        <v>141</v>
      </c>
      <c r="M3851" t="s">
        <v>38</v>
      </c>
      <c r="N3851" t="s">
        <v>668</v>
      </c>
      <c r="O3851" s="23">
        <v>883</v>
      </c>
      <c r="P3851" s="9">
        <v>14.36</v>
      </c>
      <c r="Q3851" t="s">
        <v>40</v>
      </c>
      <c r="R3851">
        <v>41968</v>
      </c>
      <c r="S3851" s="9">
        <v>61.51</v>
      </c>
      <c r="T3851" s="26">
        <v>6.09</v>
      </c>
      <c r="U3851" s="8">
        <v>374.6</v>
      </c>
      <c r="V3851" t="s">
        <v>6402</v>
      </c>
      <c r="W3851" t="s">
        <v>2007</v>
      </c>
      <c r="X3851" t="s">
        <v>42</v>
      </c>
      <c r="Y3851" t="s">
        <v>1740</v>
      </c>
      <c r="AA3851" s="1">
        <f t="shared" si="460"/>
        <v>46009</v>
      </c>
      <c r="AB3851" s="2">
        <f t="shared" si="461"/>
        <v>12</v>
      </c>
      <c r="AC3851" s="2">
        <f t="shared" si="462"/>
        <v>2025</v>
      </c>
      <c r="AD3851" s="2" t="str">
        <f>IFERROR(VLOOKUP(A3851,'Aux Área'!$A$4:$B$123,2,0),"-")</f>
        <v>INSPEÇÃO</v>
      </c>
    </row>
    <row r="3852" spans="1:30" x14ac:dyDescent="0.3">
      <c r="A3852" t="s">
        <v>2494</v>
      </c>
      <c r="B3852" t="s">
        <v>2495</v>
      </c>
      <c r="C3852" t="s">
        <v>6403</v>
      </c>
      <c r="D3852" t="s">
        <v>3702</v>
      </c>
      <c r="E3852" t="s">
        <v>3703</v>
      </c>
      <c r="F3852" t="s">
        <v>2497</v>
      </c>
      <c r="G3852" t="s">
        <v>659</v>
      </c>
      <c r="H3852" t="s">
        <v>2215</v>
      </c>
      <c r="I3852" t="s">
        <v>667</v>
      </c>
      <c r="J3852" t="s">
        <v>241</v>
      </c>
      <c r="K3852" t="s">
        <v>242</v>
      </c>
      <c r="L3852" t="s">
        <v>110</v>
      </c>
      <c r="M3852" t="s">
        <v>38</v>
      </c>
      <c r="N3852" t="s">
        <v>668</v>
      </c>
      <c r="O3852" s="23">
        <v>306</v>
      </c>
      <c r="P3852" s="9">
        <v>5.74</v>
      </c>
      <c r="Q3852" t="s">
        <v>40</v>
      </c>
      <c r="R3852">
        <v>7714</v>
      </c>
      <c r="S3852" s="9">
        <v>53.27</v>
      </c>
      <c r="T3852" s="26">
        <v>5.89</v>
      </c>
      <c r="U3852" s="8">
        <v>313.76</v>
      </c>
      <c r="V3852" t="s">
        <v>41</v>
      </c>
      <c r="W3852" t="s">
        <v>2007</v>
      </c>
      <c r="X3852" t="s">
        <v>42</v>
      </c>
      <c r="Y3852" t="s">
        <v>1740</v>
      </c>
      <c r="AA3852" s="1">
        <f t="shared" si="460"/>
        <v>46009</v>
      </c>
      <c r="AB3852" s="2">
        <f t="shared" si="461"/>
        <v>12</v>
      </c>
      <c r="AC3852" s="2">
        <f t="shared" si="462"/>
        <v>2025</v>
      </c>
      <c r="AD3852" s="2" t="str">
        <f>IFERROR(VLOOKUP(A3852,'Aux Área'!$A$4:$B$123,2,0),"-")</f>
        <v>APH</v>
      </c>
    </row>
    <row r="3853" spans="1:30" x14ac:dyDescent="0.3">
      <c r="A3853" t="s">
        <v>2318</v>
      </c>
      <c r="B3853" t="s">
        <v>2733</v>
      </c>
      <c r="C3853" t="s">
        <v>6404</v>
      </c>
      <c r="D3853" t="s">
        <v>3205</v>
      </c>
      <c r="E3853" t="s">
        <v>3206</v>
      </c>
      <c r="F3853" t="s">
        <v>4203</v>
      </c>
      <c r="G3853" t="s">
        <v>1135</v>
      </c>
      <c r="H3853" t="s">
        <v>2185</v>
      </c>
      <c r="I3853" t="s">
        <v>2186</v>
      </c>
      <c r="J3853" t="s">
        <v>175</v>
      </c>
      <c r="K3853" t="s">
        <v>176</v>
      </c>
      <c r="L3853" t="s">
        <v>177</v>
      </c>
      <c r="M3853" t="s">
        <v>38</v>
      </c>
      <c r="N3853" t="s">
        <v>668</v>
      </c>
      <c r="O3853" s="23">
        <v>805</v>
      </c>
      <c r="P3853" s="9">
        <v>15.62</v>
      </c>
      <c r="Q3853" t="s">
        <v>40</v>
      </c>
      <c r="R3853">
        <v>44754</v>
      </c>
      <c r="S3853" s="9">
        <v>51.54</v>
      </c>
      <c r="T3853" s="26">
        <v>6.19</v>
      </c>
      <c r="U3853" s="8">
        <v>319.02999999999997</v>
      </c>
      <c r="V3853" t="s">
        <v>112</v>
      </c>
      <c r="W3853" t="s">
        <v>2007</v>
      </c>
      <c r="X3853" t="s">
        <v>42</v>
      </c>
      <c r="Y3853" t="s">
        <v>2188</v>
      </c>
      <c r="AA3853" s="1">
        <f t="shared" si="460"/>
        <v>46009</v>
      </c>
      <c r="AB3853" s="2">
        <f t="shared" si="461"/>
        <v>12</v>
      </c>
      <c r="AC3853" s="2">
        <f t="shared" si="462"/>
        <v>2025</v>
      </c>
      <c r="AD3853" s="2" t="str">
        <f>IFERROR(VLOOKUP(A3853,'Aux Área'!$A$4:$B$123,2,0),"-")</f>
        <v>INSPEÇÃO</v>
      </c>
    </row>
    <row r="3854" spans="1:30" x14ac:dyDescent="0.3">
      <c r="A3854" t="s">
        <v>68</v>
      </c>
      <c r="B3854" t="s">
        <v>296</v>
      </c>
      <c r="C3854" t="s">
        <v>6405</v>
      </c>
      <c r="D3854" t="s">
        <v>3246</v>
      </c>
      <c r="E3854" t="s">
        <v>3247</v>
      </c>
      <c r="F3854" t="s">
        <v>69</v>
      </c>
      <c r="G3854" t="s">
        <v>1503</v>
      </c>
      <c r="H3854" t="s">
        <v>36</v>
      </c>
      <c r="I3854" t="s">
        <v>37</v>
      </c>
      <c r="J3854" t="s">
        <v>188</v>
      </c>
      <c r="K3854" t="s">
        <v>189</v>
      </c>
      <c r="L3854" t="s">
        <v>190</v>
      </c>
      <c r="M3854" t="s">
        <v>38</v>
      </c>
      <c r="N3854" t="s">
        <v>39</v>
      </c>
      <c r="O3854" s="23">
        <v>356</v>
      </c>
      <c r="P3854" s="9">
        <v>11.59</v>
      </c>
      <c r="Q3854" t="s">
        <v>40</v>
      </c>
      <c r="R3854">
        <v>16986</v>
      </c>
      <c r="S3854" s="9">
        <v>30.71</v>
      </c>
      <c r="T3854" s="26">
        <v>4.6900000000000004</v>
      </c>
      <c r="U3854" s="8">
        <v>144.03</v>
      </c>
      <c r="V3854" t="s">
        <v>112</v>
      </c>
      <c r="W3854" t="s">
        <v>2007</v>
      </c>
      <c r="X3854" t="s">
        <v>42</v>
      </c>
      <c r="Y3854" t="s">
        <v>1740</v>
      </c>
      <c r="AA3854" s="1">
        <f t="shared" si="460"/>
        <v>46009</v>
      </c>
      <c r="AB3854" s="2">
        <f t="shared" si="461"/>
        <v>12</v>
      </c>
      <c r="AC3854" s="2">
        <f t="shared" si="462"/>
        <v>2025</v>
      </c>
      <c r="AD3854" s="2" t="str">
        <f>IFERROR(VLOOKUP(A3854,'Aux Área'!$A$4:$B$123,2,0),"-")</f>
        <v>OPERAÇÃO</v>
      </c>
    </row>
    <row r="3855" spans="1:30" x14ac:dyDescent="0.3">
      <c r="A3855" t="s">
        <v>2643</v>
      </c>
      <c r="B3855" t="s">
        <v>2307</v>
      </c>
      <c r="C3855" t="s">
        <v>6406</v>
      </c>
      <c r="D3855" t="s">
        <v>4988</v>
      </c>
      <c r="E3855" t="s">
        <v>4989</v>
      </c>
      <c r="F3855" t="s">
        <v>2646</v>
      </c>
      <c r="G3855" t="s">
        <v>1300</v>
      </c>
      <c r="H3855" t="s">
        <v>1301</v>
      </c>
      <c r="I3855" t="s">
        <v>37</v>
      </c>
      <c r="J3855" t="s">
        <v>122</v>
      </c>
      <c r="K3855" t="s">
        <v>123</v>
      </c>
      <c r="L3855" t="s">
        <v>124</v>
      </c>
      <c r="M3855" t="s">
        <v>38</v>
      </c>
      <c r="N3855" t="s">
        <v>39</v>
      </c>
      <c r="O3855" s="23">
        <v>392</v>
      </c>
      <c r="P3855" s="9">
        <v>8.9700000000000006</v>
      </c>
      <c r="Q3855" t="s">
        <v>40</v>
      </c>
      <c r="R3855">
        <v>47066</v>
      </c>
      <c r="S3855" s="9">
        <v>43.71</v>
      </c>
      <c r="T3855" s="26">
        <v>4.79</v>
      </c>
      <c r="U3855" s="8">
        <v>209.37</v>
      </c>
      <c r="V3855" t="s">
        <v>112</v>
      </c>
      <c r="W3855" t="s">
        <v>2276</v>
      </c>
      <c r="X3855" t="s">
        <v>42</v>
      </c>
      <c r="Y3855" t="s">
        <v>2277</v>
      </c>
      <c r="AA3855" s="1">
        <f t="shared" si="460"/>
        <v>46009</v>
      </c>
      <c r="AB3855" s="2">
        <f t="shared" si="461"/>
        <v>12</v>
      </c>
      <c r="AC3855" s="2">
        <f t="shared" si="462"/>
        <v>2025</v>
      </c>
      <c r="AD3855" s="2" t="str">
        <f>IFERROR(VLOOKUP(A3855,'Aux Área'!$A$4:$B$123,2,0),"-")</f>
        <v>INSPEÇÃO</v>
      </c>
    </row>
    <row r="3856" spans="1:30" x14ac:dyDescent="0.3">
      <c r="A3856" t="s">
        <v>662</v>
      </c>
      <c r="B3856" t="s">
        <v>183</v>
      </c>
      <c r="C3856" t="s">
        <v>6407</v>
      </c>
      <c r="D3856" t="s">
        <v>1568</v>
      </c>
      <c r="E3856" t="s">
        <v>1569</v>
      </c>
      <c r="F3856" t="s">
        <v>653</v>
      </c>
      <c r="G3856" t="s">
        <v>1495</v>
      </c>
      <c r="H3856" t="s">
        <v>1571</v>
      </c>
      <c r="I3856" t="s">
        <v>1497</v>
      </c>
      <c r="J3856" t="s">
        <v>237</v>
      </c>
      <c r="K3856" t="s">
        <v>238</v>
      </c>
      <c r="L3856" t="s">
        <v>110</v>
      </c>
      <c r="M3856" t="s">
        <v>38</v>
      </c>
      <c r="N3856" t="s">
        <v>668</v>
      </c>
      <c r="O3856" s="23">
        <v>0</v>
      </c>
      <c r="P3856" s="9">
        <v>0</v>
      </c>
      <c r="Q3856" t="s">
        <v>40</v>
      </c>
      <c r="R3856">
        <v>0</v>
      </c>
      <c r="S3856" s="9">
        <v>87.46</v>
      </c>
      <c r="T3856" s="26">
        <v>6.04</v>
      </c>
      <c r="U3856" s="8">
        <v>528.26</v>
      </c>
      <c r="V3856" t="s">
        <v>41</v>
      </c>
      <c r="W3856" t="s">
        <v>652</v>
      </c>
      <c r="X3856" t="s">
        <v>42</v>
      </c>
      <c r="Y3856" t="s">
        <v>653</v>
      </c>
      <c r="AA3856" s="1">
        <f t="shared" si="460"/>
        <v>46009</v>
      </c>
      <c r="AB3856" s="2">
        <f t="shared" si="461"/>
        <v>12</v>
      </c>
      <c r="AC3856" s="2">
        <f t="shared" si="462"/>
        <v>2025</v>
      </c>
      <c r="AD3856" s="2" t="str">
        <f>IFERROR(VLOOKUP(A3856,'Aux Área'!$A$4:$B$123,2,0),"-")</f>
        <v>SÃO PEDRO</v>
      </c>
    </row>
    <row r="3857" spans="1:30" x14ac:dyDescent="0.3">
      <c r="A3857" t="s">
        <v>662</v>
      </c>
      <c r="C3857" t="s">
        <v>15605</v>
      </c>
      <c r="F3857" t="s">
        <v>15689</v>
      </c>
      <c r="K3857" t="s">
        <v>238</v>
      </c>
      <c r="N3857" t="s">
        <v>15690</v>
      </c>
      <c r="O3857" s="23">
        <v>0</v>
      </c>
      <c r="P3857" s="23">
        <v>0</v>
      </c>
      <c r="Q3857" t="s">
        <v>40</v>
      </c>
      <c r="R3857">
        <v>0</v>
      </c>
      <c r="S3857">
        <v>5.01</v>
      </c>
      <c r="U3857" s="8">
        <v>19.989999999999998</v>
      </c>
      <c r="W3857" t="s">
        <v>652</v>
      </c>
      <c r="X3857" t="s">
        <v>42</v>
      </c>
      <c r="Y3857" t="s">
        <v>653</v>
      </c>
      <c r="AA3857" s="1">
        <f>IFERROR(DATEVALUE(C3857),"-")</f>
        <v>46009</v>
      </c>
      <c r="AB3857" s="2">
        <f>IFERROR(MONTH(AA3857),"-")</f>
        <v>12</v>
      </c>
      <c r="AC3857" s="2">
        <f>IFERROR(YEAR(AA3857),"-")</f>
        <v>2025</v>
      </c>
      <c r="AD3857" s="2" t="str">
        <f>IFERROR(VLOOKUP(A3857,'Aux Área'!$A$4:$B$123,2,0),"-")</f>
        <v>SÃO PEDRO</v>
      </c>
    </row>
    <row r="3858" spans="1:30" x14ac:dyDescent="0.3">
      <c r="A3858" t="s">
        <v>54</v>
      </c>
      <c r="B3858" t="s">
        <v>319</v>
      </c>
      <c r="C3858" t="s">
        <v>6408</v>
      </c>
      <c r="D3858" t="s">
        <v>1480</v>
      </c>
      <c r="E3858" t="s">
        <v>1481</v>
      </c>
      <c r="F3858" t="s">
        <v>55</v>
      </c>
      <c r="G3858" t="s">
        <v>1500</v>
      </c>
      <c r="H3858" t="s">
        <v>36</v>
      </c>
      <c r="I3858" t="s">
        <v>37</v>
      </c>
      <c r="J3858" t="s">
        <v>1511</v>
      </c>
      <c r="K3858" t="s">
        <v>1512</v>
      </c>
      <c r="L3858" t="s">
        <v>1513</v>
      </c>
      <c r="M3858" t="s">
        <v>1514</v>
      </c>
      <c r="N3858" t="s">
        <v>39</v>
      </c>
      <c r="O3858" s="23">
        <v>412</v>
      </c>
      <c r="P3858" s="9">
        <v>9.61</v>
      </c>
      <c r="Q3858" t="s">
        <v>40</v>
      </c>
      <c r="R3858">
        <v>33113</v>
      </c>
      <c r="S3858" s="9">
        <v>42.87</v>
      </c>
      <c r="T3858" s="26">
        <v>4.3899999999999997</v>
      </c>
      <c r="U3858" s="8">
        <v>188.2</v>
      </c>
      <c r="V3858" t="s">
        <v>6409</v>
      </c>
      <c r="W3858" t="s">
        <v>2007</v>
      </c>
      <c r="X3858" t="s">
        <v>42</v>
      </c>
      <c r="Y3858" t="s">
        <v>1740</v>
      </c>
      <c r="AA3858" s="1">
        <f t="shared" ref="AA3858:AA3885" si="463">DATEVALUE(C3858)</f>
        <v>46009</v>
      </c>
      <c r="AB3858" s="2">
        <f t="shared" ref="AB3858:AB3885" si="464">MONTH(AA3858)</f>
        <v>12</v>
      </c>
      <c r="AC3858" s="2">
        <f t="shared" ref="AC3858:AC3885" si="465">YEAR(AA3858)</f>
        <v>2025</v>
      </c>
      <c r="AD3858" s="2" t="str">
        <f>IFERROR(VLOOKUP(A3858,'Aux Área'!$A$4:$B$123,2,0),"-")</f>
        <v>ENGENHARIA</v>
      </c>
    </row>
    <row r="3859" spans="1:30" x14ac:dyDescent="0.3">
      <c r="A3859" t="s">
        <v>3092</v>
      </c>
      <c r="B3859" t="s">
        <v>4774</v>
      </c>
      <c r="C3859" t="s">
        <v>6410</v>
      </c>
      <c r="D3859" t="s">
        <v>3410</v>
      </c>
      <c r="E3859" t="s">
        <v>3411</v>
      </c>
      <c r="F3859" t="s">
        <v>3594</v>
      </c>
      <c r="G3859" t="s">
        <v>1135</v>
      </c>
      <c r="H3859" t="s">
        <v>2275</v>
      </c>
      <c r="I3859" t="s">
        <v>1497</v>
      </c>
      <c r="J3859" t="s">
        <v>231</v>
      </c>
      <c r="K3859" t="s">
        <v>232</v>
      </c>
      <c r="L3859" t="s">
        <v>217</v>
      </c>
      <c r="M3859" t="s">
        <v>38</v>
      </c>
      <c r="N3859" t="s">
        <v>39</v>
      </c>
      <c r="O3859" s="23">
        <v>526</v>
      </c>
      <c r="P3859" s="9">
        <v>11.15</v>
      </c>
      <c r="Q3859" t="s">
        <v>40</v>
      </c>
      <c r="R3859">
        <v>31774</v>
      </c>
      <c r="S3859" s="9">
        <v>47.16</v>
      </c>
      <c r="T3859" s="26">
        <v>4.5199999999999996</v>
      </c>
      <c r="U3859" s="8">
        <v>213.17</v>
      </c>
      <c r="V3859" t="s">
        <v>6411</v>
      </c>
      <c r="W3859" t="s">
        <v>2276</v>
      </c>
      <c r="X3859" t="s">
        <v>42</v>
      </c>
      <c r="Y3859" t="s">
        <v>2277</v>
      </c>
      <c r="AA3859" s="1">
        <f t="shared" si="463"/>
        <v>46009</v>
      </c>
      <c r="AB3859" s="2">
        <f t="shared" si="464"/>
        <v>12</v>
      </c>
      <c r="AC3859" s="2">
        <f t="shared" si="465"/>
        <v>2025</v>
      </c>
      <c r="AD3859" s="2" t="str">
        <f>IFERROR(VLOOKUP(A3859,'Aux Área'!$A$4:$B$123,2,0),"-")</f>
        <v>INSPEÇÃO</v>
      </c>
    </row>
    <row r="3860" spans="1:30" x14ac:dyDescent="0.3">
      <c r="A3860" t="s">
        <v>58</v>
      </c>
      <c r="B3860" t="s">
        <v>250</v>
      </c>
      <c r="C3860" t="s">
        <v>6412</v>
      </c>
      <c r="D3860" t="s">
        <v>87</v>
      </c>
      <c r="E3860" t="s">
        <v>88</v>
      </c>
      <c r="F3860" t="s">
        <v>59</v>
      </c>
      <c r="G3860" t="s">
        <v>1500</v>
      </c>
      <c r="H3860" t="s">
        <v>36</v>
      </c>
      <c r="I3860" t="s">
        <v>37</v>
      </c>
      <c r="J3860" t="s">
        <v>356</v>
      </c>
      <c r="K3860" t="s">
        <v>357</v>
      </c>
      <c r="L3860" t="s">
        <v>124</v>
      </c>
      <c r="M3860" t="s">
        <v>38</v>
      </c>
      <c r="N3860" t="s">
        <v>39</v>
      </c>
      <c r="O3860" s="23">
        <v>252</v>
      </c>
      <c r="P3860" s="9">
        <v>7.07</v>
      </c>
      <c r="Q3860" t="s">
        <v>40</v>
      </c>
      <c r="R3860">
        <v>61338</v>
      </c>
      <c r="S3860" s="9">
        <v>35.630000000000003</v>
      </c>
      <c r="T3860" s="26">
        <v>4.5910000000000002</v>
      </c>
      <c r="U3860" s="8">
        <v>163.58000000000001</v>
      </c>
      <c r="V3860" t="s">
        <v>6413</v>
      </c>
      <c r="W3860" t="s">
        <v>2007</v>
      </c>
      <c r="X3860" t="s">
        <v>42</v>
      </c>
      <c r="Y3860" t="s">
        <v>1740</v>
      </c>
      <c r="AA3860" s="1">
        <f t="shared" si="463"/>
        <v>46009</v>
      </c>
      <c r="AB3860" s="2">
        <f t="shared" si="464"/>
        <v>12</v>
      </c>
      <c r="AC3860" s="2">
        <f t="shared" si="465"/>
        <v>2025</v>
      </c>
      <c r="AD3860" s="2" t="str">
        <f>IFERROR(VLOOKUP(A3860,'Aux Área'!$A$4:$B$123,2,0),"-")</f>
        <v>CONSERVA</v>
      </c>
    </row>
    <row r="3861" spans="1:30" x14ac:dyDescent="0.3">
      <c r="A3861" t="s">
        <v>2638</v>
      </c>
      <c r="B3861" t="s">
        <v>4593</v>
      </c>
      <c r="C3861" t="s">
        <v>6414</v>
      </c>
      <c r="D3861" t="s">
        <v>3419</v>
      </c>
      <c r="E3861" t="s">
        <v>3420</v>
      </c>
      <c r="F3861" t="s">
        <v>2641</v>
      </c>
      <c r="G3861" t="s">
        <v>1135</v>
      </c>
      <c r="H3861" t="s">
        <v>2275</v>
      </c>
      <c r="I3861" t="s">
        <v>1497</v>
      </c>
      <c r="J3861" t="s">
        <v>275</v>
      </c>
      <c r="K3861" t="s">
        <v>276</v>
      </c>
      <c r="L3861" t="s">
        <v>124</v>
      </c>
      <c r="M3861" t="s">
        <v>38</v>
      </c>
      <c r="N3861" t="s">
        <v>39</v>
      </c>
      <c r="O3861" s="23">
        <v>464</v>
      </c>
      <c r="P3861" s="9">
        <v>9.51</v>
      </c>
      <c r="Q3861" t="s">
        <v>40</v>
      </c>
      <c r="R3861">
        <v>42975</v>
      </c>
      <c r="S3861" s="9">
        <v>48.78</v>
      </c>
      <c r="T3861" s="26">
        <v>4.49</v>
      </c>
      <c r="U3861" s="8">
        <v>219.02</v>
      </c>
      <c r="V3861" t="s">
        <v>6415</v>
      </c>
      <c r="W3861" t="s">
        <v>2276</v>
      </c>
      <c r="X3861" t="s">
        <v>42</v>
      </c>
      <c r="Y3861" t="s">
        <v>2277</v>
      </c>
      <c r="AA3861" s="1">
        <f t="shared" si="463"/>
        <v>46009</v>
      </c>
      <c r="AB3861" s="2">
        <f t="shared" si="464"/>
        <v>12</v>
      </c>
      <c r="AC3861" s="2">
        <f t="shared" si="465"/>
        <v>2025</v>
      </c>
      <c r="AD3861" s="2" t="str">
        <f>IFERROR(VLOOKUP(A3861,'Aux Área'!$A$4:$B$123,2,0),"-")</f>
        <v>INSPEÇÃO</v>
      </c>
    </row>
    <row r="3862" spans="1:30" x14ac:dyDescent="0.3">
      <c r="A3862" t="s">
        <v>60</v>
      </c>
      <c r="B3862" t="s">
        <v>614</v>
      </c>
      <c r="C3862" t="s">
        <v>6416</v>
      </c>
      <c r="D3862" t="s">
        <v>1206</v>
      </c>
      <c r="E3862" t="s">
        <v>1207</v>
      </c>
      <c r="F3862" t="s">
        <v>61</v>
      </c>
      <c r="G3862" t="s">
        <v>1500</v>
      </c>
      <c r="H3862" t="s">
        <v>36</v>
      </c>
      <c r="I3862" t="s">
        <v>37</v>
      </c>
      <c r="J3862" t="s">
        <v>1665</v>
      </c>
      <c r="K3862" t="s">
        <v>1666</v>
      </c>
      <c r="L3862" t="s">
        <v>301</v>
      </c>
      <c r="M3862" t="s">
        <v>38</v>
      </c>
      <c r="N3862" t="s">
        <v>39</v>
      </c>
      <c r="O3862" s="23">
        <v>322</v>
      </c>
      <c r="P3862" s="9">
        <v>9.9600000000000009</v>
      </c>
      <c r="Q3862" t="s">
        <v>40</v>
      </c>
      <c r="R3862">
        <v>25775</v>
      </c>
      <c r="S3862" s="9">
        <v>32.340000000000003</v>
      </c>
      <c r="T3862" s="26">
        <v>4.99</v>
      </c>
      <c r="U3862" s="8">
        <v>161.38</v>
      </c>
      <c r="V3862" t="s">
        <v>6417</v>
      </c>
      <c r="W3862" t="s">
        <v>2007</v>
      </c>
      <c r="X3862" t="s">
        <v>42</v>
      </c>
      <c r="Y3862" t="s">
        <v>1740</v>
      </c>
      <c r="AA3862" s="1">
        <f t="shared" si="463"/>
        <v>46009</v>
      </c>
      <c r="AB3862" s="2">
        <f t="shared" si="464"/>
        <v>12</v>
      </c>
      <c r="AC3862" s="2">
        <f t="shared" si="465"/>
        <v>2025</v>
      </c>
      <c r="AD3862" s="2" t="str">
        <f>IFERROR(VLOOKUP(A3862,'Aux Área'!$A$4:$B$123,2,0),"-")</f>
        <v>QSMS</v>
      </c>
    </row>
    <row r="3863" spans="1:30" x14ac:dyDescent="0.3">
      <c r="A3863" t="s">
        <v>2041</v>
      </c>
      <c r="B3863" t="s">
        <v>2042</v>
      </c>
      <c r="C3863" t="s">
        <v>6418</v>
      </c>
      <c r="D3863" t="s">
        <v>3967</v>
      </c>
      <c r="E3863" t="s">
        <v>3968</v>
      </c>
      <c r="F3863" t="s">
        <v>2044</v>
      </c>
      <c r="G3863" t="s">
        <v>659</v>
      </c>
      <c r="H3863" t="s">
        <v>1996</v>
      </c>
      <c r="I3863" t="s">
        <v>1997</v>
      </c>
      <c r="J3863" t="s">
        <v>215</v>
      </c>
      <c r="K3863" t="s">
        <v>216</v>
      </c>
      <c r="L3863" t="s">
        <v>217</v>
      </c>
      <c r="M3863" t="s">
        <v>38</v>
      </c>
      <c r="N3863" t="s">
        <v>668</v>
      </c>
      <c r="O3863" s="23">
        <v>509</v>
      </c>
      <c r="P3863" s="9">
        <v>6.55</v>
      </c>
      <c r="Q3863" t="s">
        <v>40</v>
      </c>
      <c r="R3863">
        <v>14816</v>
      </c>
      <c r="S3863" s="9">
        <v>77.73</v>
      </c>
      <c r="T3863" s="26">
        <v>6.18</v>
      </c>
      <c r="U3863" s="8">
        <v>480.4</v>
      </c>
      <c r="V3863" t="s">
        <v>41</v>
      </c>
      <c r="W3863" t="s">
        <v>1985</v>
      </c>
      <c r="X3863" t="s">
        <v>42</v>
      </c>
      <c r="Y3863" t="s">
        <v>1986</v>
      </c>
      <c r="AA3863" s="1">
        <f t="shared" si="463"/>
        <v>46009</v>
      </c>
      <c r="AB3863" s="2">
        <f t="shared" si="464"/>
        <v>12</v>
      </c>
      <c r="AC3863" s="2">
        <f t="shared" si="465"/>
        <v>2025</v>
      </c>
      <c r="AD3863" s="2" t="str">
        <f>IFERROR(VLOOKUP(A3863,'Aux Área'!$A$4:$B$123,2,0),"-")</f>
        <v>PESADOS</v>
      </c>
    </row>
    <row r="3864" spans="1:30" x14ac:dyDescent="0.3">
      <c r="A3864" t="s">
        <v>2306</v>
      </c>
      <c r="B3864" t="s">
        <v>4613</v>
      </c>
      <c r="C3864" t="s">
        <v>6419</v>
      </c>
      <c r="D3864" t="s">
        <v>3428</v>
      </c>
      <c r="E3864" t="s">
        <v>3429</v>
      </c>
      <c r="F3864" t="s">
        <v>2309</v>
      </c>
      <c r="G3864" t="s">
        <v>1135</v>
      </c>
      <c r="H3864" t="s">
        <v>2275</v>
      </c>
      <c r="I3864" t="s">
        <v>1497</v>
      </c>
      <c r="J3864" t="s">
        <v>1665</v>
      </c>
      <c r="K3864" t="s">
        <v>1666</v>
      </c>
      <c r="L3864" t="s">
        <v>301</v>
      </c>
      <c r="M3864" t="s">
        <v>38</v>
      </c>
      <c r="N3864" t="s">
        <v>39</v>
      </c>
      <c r="O3864" s="23">
        <v>359</v>
      </c>
      <c r="P3864" s="9">
        <v>10.4</v>
      </c>
      <c r="Q3864" t="s">
        <v>40</v>
      </c>
      <c r="R3864">
        <v>46093</v>
      </c>
      <c r="S3864" s="9">
        <v>34.51</v>
      </c>
      <c r="T3864" s="26">
        <v>4.99</v>
      </c>
      <c r="U3864" s="8">
        <v>172.2</v>
      </c>
      <c r="V3864" t="s">
        <v>6420</v>
      </c>
      <c r="W3864" t="s">
        <v>2276</v>
      </c>
      <c r="X3864" t="s">
        <v>42</v>
      </c>
      <c r="Y3864" t="s">
        <v>2277</v>
      </c>
      <c r="AA3864" s="1">
        <f t="shared" si="463"/>
        <v>46009</v>
      </c>
      <c r="AB3864" s="2">
        <f t="shared" si="464"/>
        <v>12</v>
      </c>
      <c r="AC3864" s="2">
        <f t="shared" si="465"/>
        <v>2025</v>
      </c>
      <c r="AD3864" s="2" t="str">
        <f>IFERROR(VLOOKUP(A3864,'Aux Área'!$A$4:$B$123,2,0),"-")</f>
        <v>INSPEÇÃO</v>
      </c>
    </row>
    <row r="3865" spans="1:30" x14ac:dyDescent="0.3">
      <c r="A3865" t="s">
        <v>2041</v>
      </c>
      <c r="B3865" t="s">
        <v>2042</v>
      </c>
      <c r="C3865" t="s">
        <v>6421</v>
      </c>
      <c r="D3865" t="s">
        <v>3967</v>
      </c>
      <c r="E3865" t="s">
        <v>3968</v>
      </c>
      <c r="F3865" t="s">
        <v>2044</v>
      </c>
      <c r="G3865" t="s">
        <v>659</v>
      </c>
      <c r="H3865" t="s">
        <v>1996</v>
      </c>
      <c r="I3865" t="s">
        <v>1997</v>
      </c>
      <c r="J3865" t="s">
        <v>215</v>
      </c>
      <c r="K3865" t="s">
        <v>216</v>
      </c>
      <c r="L3865" t="s">
        <v>217</v>
      </c>
      <c r="M3865" t="s">
        <v>38</v>
      </c>
      <c r="N3865" t="s">
        <v>668</v>
      </c>
      <c r="O3865" s="23">
        <v>0</v>
      </c>
      <c r="P3865" s="9">
        <v>0</v>
      </c>
      <c r="Q3865" t="s">
        <v>40</v>
      </c>
      <c r="R3865">
        <v>14816</v>
      </c>
      <c r="S3865" s="9">
        <v>3.28</v>
      </c>
      <c r="T3865" s="26">
        <v>6.1980000000000004</v>
      </c>
      <c r="U3865" s="8">
        <v>20.329999999999998</v>
      </c>
      <c r="V3865" t="s">
        <v>41</v>
      </c>
      <c r="W3865" t="s">
        <v>1985</v>
      </c>
      <c r="X3865" t="s">
        <v>42</v>
      </c>
      <c r="Y3865" t="s">
        <v>1986</v>
      </c>
      <c r="AA3865" s="1">
        <f t="shared" si="463"/>
        <v>46009</v>
      </c>
      <c r="AB3865" s="2">
        <f t="shared" si="464"/>
        <v>12</v>
      </c>
      <c r="AC3865" s="2">
        <f t="shared" si="465"/>
        <v>2025</v>
      </c>
      <c r="AD3865" s="2" t="str">
        <f>IFERROR(VLOOKUP(A3865,'Aux Área'!$A$4:$B$123,2,0),"-")</f>
        <v>PESADOS</v>
      </c>
    </row>
    <row r="3866" spans="1:30" x14ac:dyDescent="0.3">
      <c r="A3866" t="s">
        <v>5543</v>
      </c>
      <c r="B3866" t="s">
        <v>3093</v>
      </c>
      <c r="C3866" t="s">
        <v>6422</v>
      </c>
      <c r="D3866" t="s">
        <v>391</v>
      </c>
      <c r="E3866" t="s">
        <v>392</v>
      </c>
      <c r="F3866" t="s">
        <v>6207</v>
      </c>
      <c r="G3866" t="s">
        <v>1135</v>
      </c>
      <c r="H3866" t="s">
        <v>5545</v>
      </c>
      <c r="I3866" t="s">
        <v>839</v>
      </c>
      <c r="J3866" t="s">
        <v>122</v>
      </c>
      <c r="K3866" t="s">
        <v>123</v>
      </c>
      <c r="L3866" t="s">
        <v>124</v>
      </c>
      <c r="M3866" t="s">
        <v>38</v>
      </c>
      <c r="N3866" t="s">
        <v>39</v>
      </c>
      <c r="O3866" s="23">
        <v>394</v>
      </c>
      <c r="P3866" s="9">
        <v>8.5299999999999994</v>
      </c>
      <c r="Q3866" t="s">
        <v>40</v>
      </c>
      <c r="R3866">
        <v>4700</v>
      </c>
      <c r="S3866" s="9">
        <v>46.2</v>
      </c>
      <c r="T3866" s="26">
        <v>4.79</v>
      </c>
      <c r="U3866" s="8">
        <v>221.3</v>
      </c>
      <c r="V3866" t="s">
        <v>41</v>
      </c>
      <c r="W3866" t="s">
        <v>2276</v>
      </c>
      <c r="X3866" t="s">
        <v>42</v>
      </c>
      <c r="Y3866" t="s">
        <v>2277</v>
      </c>
      <c r="AA3866" s="1">
        <f t="shared" si="463"/>
        <v>46009</v>
      </c>
      <c r="AB3866" s="2">
        <f t="shared" si="464"/>
        <v>12</v>
      </c>
      <c r="AC3866" s="2">
        <f t="shared" si="465"/>
        <v>2025</v>
      </c>
      <c r="AD3866" s="2" t="str">
        <f>IFERROR(VLOOKUP(A3866,'Aux Área'!$A$4:$B$123,2,0),"-")</f>
        <v>INSPEÇÃO</v>
      </c>
    </row>
    <row r="3867" spans="1:30" x14ac:dyDescent="0.3">
      <c r="A3867" t="s">
        <v>2117</v>
      </c>
      <c r="B3867" t="s">
        <v>1946</v>
      </c>
      <c r="C3867" t="s">
        <v>6423</v>
      </c>
      <c r="D3867" t="s">
        <v>1948</v>
      </c>
      <c r="E3867" t="s">
        <v>1949</v>
      </c>
      <c r="F3867" t="s">
        <v>653</v>
      </c>
      <c r="G3867" t="s">
        <v>635</v>
      </c>
      <c r="H3867" t="s">
        <v>1804</v>
      </c>
      <c r="I3867" t="s">
        <v>1497</v>
      </c>
      <c r="J3867" t="s">
        <v>409</v>
      </c>
      <c r="K3867" t="s">
        <v>410</v>
      </c>
      <c r="L3867" t="s">
        <v>141</v>
      </c>
      <c r="M3867" t="s">
        <v>38</v>
      </c>
      <c r="N3867" t="s">
        <v>668</v>
      </c>
      <c r="O3867" s="23">
        <v>0</v>
      </c>
      <c r="P3867" s="9">
        <v>0</v>
      </c>
      <c r="Q3867" t="s">
        <v>40</v>
      </c>
      <c r="R3867">
        <v>0</v>
      </c>
      <c r="S3867" s="9">
        <v>90</v>
      </c>
      <c r="T3867" s="26">
        <v>6.09</v>
      </c>
      <c r="U3867" s="8">
        <v>548.12</v>
      </c>
      <c r="V3867" t="s">
        <v>6424</v>
      </c>
      <c r="W3867" t="s">
        <v>652</v>
      </c>
      <c r="X3867" t="s">
        <v>42</v>
      </c>
      <c r="Y3867" t="s">
        <v>653</v>
      </c>
      <c r="AA3867" s="1">
        <f t="shared" si="463"/>
        <v>46009</v>
      </c>
      <c r="AB3867" s="2">
        <f t="shared" si="464"/>
        <v>12</v>
      </c>
      <c r="AC3867" s="2">
        <f t="shared" si="465"/>
        <v>2025</v>
      </c>
      <c r="AD3867" s="2" t="str">
        <f>IFERROR(VLOOKUP(A3867,'Aux Área'!$A$4:$B$123,2,0),"-")</f>
        <v>SÃO PEDRO</v>
      </c>
    </row>
    <row r="3868" spans="1:30" x14ac:dyDescent="0.3">
      <c r="A3868" t="s">
        <v>2700</v>
      </c>
      <c r="B3868" t="s">
        <v>2000</v>
      </c>
      <c r="C3868" t="s">
        <v>6425</v>
      </c>
      <c r="D3868" t="s">
        <v>3403</v>
      </c>
      <c r="E3868" t="s">
        <v>3404</v>
      </c>
      <c r="F3868" t="s">
        <v>2703</v>
      </c>
      <c r="G3868" t="s">
        <v>659</v>
      </c>
      <c r="H3868" t="s">
        <v>1996</v>
      </c>
      <c r="I3868" t="s">
        <v>1997</v>
      </c>
      <c r="J3868" t="s">
        <v>275</v>
      </c>
      <c r="K3868" t="s">
        <v>276</v>
      </c>
      <c r="L3868" t="s">
        <v>124</v>
      </c>
      <c r="M3868" t="s">
        <v>38</v>
      </c>
      <c r="N3868" t="s">
        <v>668</v>
      </c>
      <c r="O3868" s="23">
        <v>229</v>
      </c>
      <c r="P3868" s="9">
        <v>3.8</v>
      </c>
      <c r="Q3868" t="s">
        <v>40</v>
      </c>
      <c r="R3868">
        <v>12139</v>
      </c>
      <c r="S3868" s="9">
        <v>60.21</v>
      </c>
      <c r="T3868" s="26">
        <v>7.25</v>
      </c>
      <c r="U3868" s="8">
        <v>436.52</v>
      </c>
      <c r="V3868" t="s">
        <v>6426</v>
      </c>
      <c r="W3868" t="s">
        <v>1985</v>
      </c>
      <c r="X3868" t="s">
        <v>42</v>
      </c>
      <c r="Y3868" t="s">
        <v>1986</v>
      </c>
      <c r="AA3868" s="1">
        <f t="shared" si="463"/>
        <v>46009</v>
      </c>
      <c r="AB3868" s="2">
        <f t="shared" si="464"/>
        <v>12</v>
      </c>
      <c r="AC3868" s="2">
        <f t="shared" si="465"/>
        <v>2025</v>
      </c>
      <c r="AD3868" s="2" t="str">
        <f>IFERROR(VLOOKUP(A3868,'Aux Área'!$A$4:$B$123,2,0),"-")</f>
        <v>PESADOS</v>
      </c>
    </row>
    <row r="3869" spans="1:30" x14ac:dyDescent="0.3">
      <c r="A3869" t="s">
        <v>76</v>
      </c>
      <c r="B3869" t="s">
        <v>380</v>
      </c>
      <c r="C3869" t="s">
        <v>6427</v>
      </c>
      <c r="D3869" t="s">
        <v>382</v>
      </c>
      <c r="E3869" t="s">
        <v>383</v>
      </c>
      <c r="F3869" t="s">
        <v>77</v>
      </c>
      <c r="G3869" t="s">
        <v>1500</v>
      </c>
      <c r="H3869" t="s">
        <v>36</v>
      </c>
      <c r="I3869" t="s">
        <v>37</v>
      </c>
      <c r="J3869" t="s">
        <v>4436</v>
      </c>
      <c r="K3869" t="s">
        <v>789</v>
      </c>
      <c r="L3869" t="s">
        <v>377</v>
      </c>
      <c r="M3869" t="s">
        <v>38</v>
      </c>
      <c r="N3869" t="s">
        <v>39</v>
      </c>
      <c r="O3869" s="23">
        <v>383</v>
      </c>
      <c r="P3869" s="9">
        <v>9.68</v>
      </c>
      <c r="Q3869" t="s">
        <v>40</v>
      </c>
      <c r="R3869">
        <v>45248</v>
      </c>
      <c r="S3869" s="9">
        <v>39.56</v>
      </c>
      <c r="T3869" s="26">
        <v>4.29</v>
      </c>
      <c r="U3869" s="8">
        <v>169.72</v>
      </c>
      <c r="V3869" t="s">
        <v>41</v>
      </c>
      <c r="W3869" t="s">
        <v>2007</v>
      </c>
      <c r="X3869" t="s">
        <v>42</v>
      </c>
      <c r="Y3869" t="s">
        <v>1740</v>
      </c>
      <c r="AA3869" s="1">
        <f t="shared" si="463"/>
        <v>46009</v>
      </c>
      <c r="AB3869" s="2">
        <f t="shared" si="464"/>
        <v>12</v>
      </c>
      <c r="AC3869" s="2">
        <f t="shared" si="465"/>
        <v>2025</v>
      </c>
      <c r="AD3869" s="2" t="str">
        <f>IFERROR(VLOOKUP(A3869,'Aux Área'!$A$4:$B$123,2,0),"-")</f>
        <v>QSMS</v>
      </c>
    </row>
    <row r="3870" spans="1:30" x14ac:dyDescent="0.3">
      <c r="A3870" t="s">
        <v>68</v>
      </c>
      <c r="B3870" t="s">
        <v>296</v>
      </c>
      <c r="C3870" t="s">
        <v>6428</v>
      </c>
      <c r="D3870" t="s">
        <v>3246</v>
      </c>
      <c r="E3870" t="s">
        <v>3247</v>
      </c>
      <c r="F3870" t="s">
        <v>69</v>
      </c>
      <c r="G3870" t="s">
        <v>1503</v>
      </c>
      <c r="H3870" t="s">
        <v>36</v>
      </c>
      <c r="I3870" t="s">
        <v>37</v>
      </c>
      <c r="J3870" t="s">
        <v>252</v>
      </c>
      <c r="K3870" t="s">
        <v>253</v>
      </c>
      <c r="L3870" t="s">
        <v>124</v>
      </c>
      <c r="M3870" t="s">
        <v>38</v>
      </c>
      <c r="N3870" t="s">
        <v>39</v>
      </c>
      <c r="O3870" s="23">
        <v>350</v>
      </c>
      <c r="P3870" s="9">
        <v>10.55</v>
      </c>
      <c r="Q3870" t="s">
        <v>40</v>
      </c>
      <c r="R3870">
        <v>17336</v>
      </c>
      <c r="S3870" s="9">
        <v>33.159999999999997</v>
      </c>
      <c r="T3870" s="26">
        <v>4.63</v>
      </c>
      <c r="U3870" s="8">
        <v>153.53</v>
      </c>
      <c r="V3870" t="s">
        <v>6429</v>
      </c>
      <c r="W3870" t="s">
        <v>2007</v>
      </c>
      <c r="X3870" t="s">
        <v>42</v>
      </c>
      <c r="Y3870" t="s">
        <v>1740</v>
      </c>
      <c r="AA3870" s="1">
        <f t="shared" si="463"/>
        <v>46009</v>
      </c>
      <c r="AB3870" s="2">
        <f t="shared" si="464"/>
        <v>12</v>
      </c>
      <c r="AC3870" s="2">
        <f t="shared" si="465"/>
        <v>2025</v>
      </c>
      <c r="AD3870" s="2" t="str">
        <f>IFERROR(VLOOKUP(A3870,'Aux Área'!$A$4:$B$123,2,0),"-")</f>
        <v>OPERAÇÃO</v>
      </c>
    </row>
    <row r="3871" spans="1:30" x14ac:dyDescent="0.3">
      <c r="A3871" t="s">
        <v>50</v>
      </c>
      <c r="B3871" t="s">
        <v>324</v>
      </c>
      <c r="C3871" t="s">
        <v>6430</v>
      </c>
      <c r="D3871" t="s">
        <v>326</v>
      </c>
      <c r="E3871" t="s">
        <v>327</v>
      </c>
      <c r="F3871" t="s">
        <v>51</v>
      </c>
      <c r="G3871" t="s">
        <v>1500</v>
      </c>
      <c r="H3871" t="s">
        <v>36</v>
      </c>
      <c r="I3871" t="s">
        <v>37</v>
      </c>
      <c r="J3871" t="s">
        <v>237</v>
      </c>
      <c r="K3871" t="s">
        <v>238</v>
      </c>
      <c r="L3871" t="s">
        <v>110</v>
      </c>
      <c r="M3871" t="s">
        <v>38</v>
      </c>
      <c r="N3871" t="s">
        <v>39</v>
      </c>
      <c r="O3871" s="23">
        <v>233</v>
      </c>
      <c r="P3871" s="9">
        <v>6.52</v>
      </c>
      <c r="Q3871" t="s">
        <v>40</v>
      </c>
      <c r="R3871">
        <v>16576</v>
      </c>
      <c r="S3871" s="9">
        <v>35.729999999999997</v>
      </c>
      <c r="T3871" s="26">
        <v>4.9909999999999997</v>
      </c>
      <c r="U3871" s="8">
        <v>178.34</v>
      </c>
      <c r="V3871" t="s">
        <v>41</v>
      </c>
      <c r="W3871" t="s">
        <v>2007</v>
      </c>
      <c r="X3871" t="s">
        <v>42</v>
      </c>
      <c r="Y3871" t="s">
        <v>1740</v>
      </c>
      <c r="AA3871" s="1">
        <f t="shared" si="463"/>
        <v>46009</v>
      </c>
      <c r="AB3871" s="2">
        <f t="shared" si="464"/>
        <v>12</v>
      </c>
      <c r="AC3871" s="2">
        <f t="shared" si="465"/>
        <v>2025</v>
      </c>
      <c r="AD3871" s="2" t="str">
        <f>IFERROR(VLOOKUP(A3871,'Aux Área'!$A$4:$B$123,2,0),"-")</f>
        <v>TI</v>
      </c>
    </row>
    <row r="3872" spans="1:30" x14ac:dyDescent="0.3">
      <c r="A3872" t="s">
        <v>44</v>
      </c>
      <c r="B3872" t="s">
        <v>478</v>
      </c>
      <c r="C3872" t="s">
        <v>6431</v>
      </c>
      <c r="D3872" t="s">
        <v>2082</v>
      </c>
      <c r="E3872" t="s">
        <v>2083</v>
      </c>
      <c r="F3872" t="s">
        <v>45</v>
      </c>
      <c r="G3872" t="s">
        <v>1500</v>
      </c>
      <c r="H3872" t="s">
        <v>36</v>
      </c>
      <c r="I3872" t="s">
        <v>37</v>
      </c>
      <c r="J3872" t="s">
        <v>993</v>
      </c>
      <c r="K3872" t="s">
        <v>994</v>
      </c>
      <c r="L3872" t="s">
        <v>181</v>
      </c>
      <c r="M3872" t="s">
        <v>38</v>
      </c>
      <c r="N3872" t="s">
        <v>39</v>
      </c>
      <c r="O3872" s="23">
        <v>352</v>
      </c>
      <c r="P3872" s="9">
        <v>8.81</v>
      </c>
      <c r="Q3872" t="s">
        <v>40</v>
      </c>
      <c r="R3872">
        <v>17513</v>
      </c>
      <c r="S3872" s="9">
        <v>39.97</v>
      </c>
      <c r="T3872" s="26">
        <v>5.54</v>
      </c>
      <c r="U3872" s="8">
        <v>221.43</v>
      </c>
      <c r="V3872" t="s">
        <v>6432</v>
      </c>
      <c r="W3872" t="s">
        <v>2007</v>
      </c>
      <c r="X3872" t="s">
        <v>42</v>
      </c>
      <c r="Y3872" t="s">
        <v>1740</v>
      </c>
      <c r="AA3872" s="1">
        <f t="shared" si="463"/>
        <v>46009</v>
      </c>
      <c r="AB3872" s="2">
        <f t="shared" si="464"/>
        <v>12</v>
      </c>
      <c r="AC3872" s="2">
        <f t="shared" si="465"/>
        <v>2025</v>
      </c>
      <c r="AD3872" s="2" t="str">
        <f>IFERROR(VLOOKUP(A3872,'Aux Área'!$A$4:$B$123,2,0),"-")</f>
        <v>OPERAÇÃO</v>
      </c>
    </row>
    <row r="3873" spans="1:30" x14ac:dyDescent="0.3">
      <c r="A3873" t="s">
        <v>62</v>
      </c>
      <c r="B3873" t="s">
        <v>1455</v>
      </c>
      <c r="C3873" t="s">
        <v>6433</v>
      </c>
      <c r="D3873" t="s">
        <v>158</v>
      </c>
      <c r="E3873" t="s">
        <v>159</v>
      </c>
      <c r="F3873" t="s">
        <v>63</v>
      </c>
      <c r="G3873" t="s">
        <v>1500</v>
      </c>
      <c r="H3873" t="s">
        <v>36</v>
      </c>
      <c r="I3873" t="s">
        <v>37</v>
      </c>
      <c r="J3873" t="s">
        <v>526</v>
      </c>
      <c r="K3873" t="s">
        <v>527</v>
      </c>
      <c r="L3873" t="s">
        <v>124</v>
      </c>
      <c r="M3873" t="s">
        <v>38</v>
      </c>
      <c r="N3873" t="s">
        <v>39</v>
      </c>
      <c r="O3873" s="23">
        <v>426</v>
      </c>
      <c r="P3873" s="9">
        <v>9.64</v>
      </c>
      <c r="Q3873" t="s">
        <v>40</v>
      </c>
      <c r="R3873">
        <v>50214</v>
      </c>
      <c r="S3873" s="9">
        <v>44.21</v>
      </c>
      <c r="T3873" s="26">
        <v>4.49</v>
      </c>
      <c r="U3873" s="8">
        <v>198.51</v>
      </c>
      <c r="V3873" t="s">
        <v>41</v>
      </c>
      <c r="W3873" t="s">
        <v>2007</v>
      </c>
      <c r="X3873" t="s">
        <v>42</v>
      </c>
      <c r="Y3873" t="s">
        <v>1740</v>
      </c>
      <c r="AA3873" s="1">
        <f t="shared" si="463"/>
        <v>46009</v>
      </c>
      <c r="AB3873" s="2">
        <f t="shared" si="464"/>
        <v>12</v>
      </c>
      <c r="AC3873" s="2">
        <f t="shared" si="465"/>
        <v>2025</v>
      </c>
      <c r="AD3873" s="2" t="str">
        <f>IFERROR(VLOOKUP(A3873,'Aux Área'!$A$4:$B$123,2,0),"-")</f>
        <v>CONSERVA</v>
      </c>
    </row>
    <row r="3874" spans="1:30" x14ac:dyDescent="0.3">
      <c r="A3874" t="s">
        <v>2461</v>
      </c>
      <c r="B3874" t="s">
        <v>5008</v>
      </c>
      <c r="C3874" t="s">
        <v>6434</v>
      </c>
      <c r="D3874" t="s">
        <v>3135</v>
      </c>
      <c r="E3874" t="s">
        <v>3136</v>
      </c>
      <c r="F3874" t="s">
        <v>3574</v>
      </c>
      <c r="G3874" t="s">
        <v>1135</v>
      </c>
      <c r="H3874" t="s">
        <v>2275</v>
      </c>
      <c r="I3874" t="s">
        <v>1497</v>
      </c>
      <c r="J3874" t="s">
        <v>188</v>
      </c>
      <c r="K3874" t="s">
        <v>189</v>
      </c>
      <c r="L3874" t="s">
        <v>190</v>
      </c>
      <c r="M3874" t="s">
        <v>38</v>
      </c>
      <c r="N3874" t="s">
        <v>39</v>
      </c>
      <c r="O3874" s="23">
        <v>422</v>
      </c>
      <c r="P3874" s="9">
        <v>9.31</v>
      </c>
      <c r="Q3874" t="s">
        <v>40</v>
      </c>
      <c r="R3874">
        <v>33598</v>
      </c>
      <c r="S3874" s="9">
        <v>45.32</v>
      </c>
      <c r="T3874" s="26">
        <v>4.6900000000000004</v>
      </c>
      <c r="U3874" s="8">
        <v>212.55</v>
      </c>
      <c r="V3874" t="s">
        <v>41</v>
      </c>
      <c r="W3874" t="s">
        <v>2276</v>
      </c>
      <c r="X3874" t="s">
        <v>42</v>
      </c>
      <c r="Y3874" t="s">
        <v>2277</v>
      </c>
      <c r="AA3874" s="1">
        <f t="shared" si="463"/>
        <v>46009</v>
      </c>
      <c r="AB3874" s="2">
        <f t="shared" si="464"/>
        <v>12</v>
      </c>
      <c r="AC3874" s="2">
        <f t="shared" si="465"/>
        <v>2025</v>
      </c>
      <c r="AD3874" s="2" t="str">
        <f>IFERROR(VLOOKUP(A3874,'Aux Área'!$A$4:$B$123,2,0),"-")</f>
        <v>INSPEÇÃO</v>
      </c>
    </row>
    <row r="3875" spans="1:30" x14ac:dyDescent="0.3">
      <c r="A3875" t="s">
        <v>2282</v>
      </c>
      <c r="B3875" t="s">
        <v>4679</v>
      </c>
      <c r="C3875" t="s">
        <v>6435</v>
      </c>
      <c r="D3875" t="s">
        <v>3162</v>
      </c>
      <c r="E3875" t="s">
        <v>3163</v>
      </c>
      <c r="F3875" t="s">
        <v>2285</v>
      </c>
      <c r="G3875" t="s">
        <v>1135</v>
      </c>
      <c r="H3875" t="s">
        <v>2275</v>
      </c>
      <c r="I3875" t="s">
        <v>1497</v>
      </c>
      <c r="J3875" t="s">
        <v>165</v>
      </c>
      <c r="K3875" t="s">
        <v>166</v>
      </c>
      <c r="L3875" t="s">
        <v>167</v>
      </c>
      <c r="M3875" t="s">
        <v>38</v>
      </c>
      <c r="N3875" t="s">
        <v>39</v>
      </c>
      <c r="O3875" s="23">
        <v>351</v>
      </c>
      <c r="P3875" s="9">
        <v>7.48</v>
      </c>
      <c r="Q3875" t="s">
        <v>40</v>
      </c>
      <c r="R3875">
        <v>45046</v>
      </c>
      <c r="S3875" s="9">
        <v>46.93</v>
      </c>
      <c r="T3875" s="26">
        <v>4.5599999999999996</v>
      </c>
      <c r="U3875" s="8">
        <v>214.02</v>
      </c>
      <c r="V3875" t="s">
        <v>112</v>
      </c>
      <c r="W3875" t="s">
        <v>2276</v>
      </c>
      <c r="X3875" t="s">
        <v>42</v>
      </c>
      <c r="Y3875" t="s">
        <v>2277</v>
      </c>
      <c r="AA3875" s="1">
        <f t="shared" si="463"/>
        <v>46009</v>
      </c>
      <c r="AB3875" s="2">
        <f t="shared" si="464"/>
        <v>12</v>
      </c>
      <c r="AC3875" s="2">
        <f t="shared" si="465"/>
        <v>2025</v>
      </c>
      <c r="AD3875" s="2" t="str">
        <f>IFERROR(VLOOKUP(A3875,'Aux Área'!$A$4:$B$123,2,0),"-")</f>
        <v>INSPEÇÃO</v>
      </c>
    </row>
    <row r="3876" spans="1:30" x14ac:dyDescent="0.3">
      <c r="A3876" t="s">
        <v>2278</v>
      </c>
      <c r="B3876" t="s">
        <v>4664</v>
      </c>
      <c r="C3876" t="s">
        <v>6436</v>
      </c>
      <c r="D3876" t="s">
        <v>3205</v>
      </c>
      <c r="E3876" t="s">
        <v>3206</v>
      </c>
      <c r="F3876" t="s">
        <v>2281</v>
      </c>
      <c r="G3876" t="s">
        <v>1135</v>
      </c>
      <c r="H3876" t="s">
        <v>2275</v>
      </c>
      <c r="I3876" t="s">
        <v>1497</v>
      </c>
      <c r="J3876" t="s">
        <v>169</v>
      </c>
      <c r="K3876" t="s">
        <v>170</v>
      </c>
      <c r="L3876" t="s">
        <v>124</v>
      </c>
      <c r="M3876" t="s">
        <v>38</v>
      </c>
      <c r="N3876" t="s">
        <v>39</v>
      </c>
      <c r="O3876" s="23">
        <v>438</v>
      </c>
      <c r="P3876" s="9">
        <v>9.7899999999999991</v>
      </c>
      <c r="Q3876" t="s">
        <v>40</v>
      </c>
      <c r="R3876">
        <v>53599</v>
      </c>
      <c r="S3876" s="9">
        <v>44.73</v>
      </c>
      <c r="T3876" s="26">
        <v>4.49</v>
      </c>
      <c r="U3876" s="8">
        <v>200.84</v>
      </c>
      <c r="V3876" t="s">
        <v>41</v>
      </c>
      <c r="W3876" t="s">
        <v>2276</v>
      </c>
      <c r="X3876" t="s">
        <v>42</v>
      </c>
      <c r="Y3876" t="s">
        <v>2277</v>
      </c>
      <c r="AA3876" s="1">
        <f t="shared" si="463"/>
        <v>46009</v>
      </c>
      <c r="AB3876" s="2">
        <f t="shared" si="464"/>
        <v>12</v>
      </c>
      <c r="AC3876" s="2">
        <f t="shared" si="465"/>
        <v>2025</v>
      </c>
      <c r="AD3876" s="2" t="str">
        <f>IFERROR(VLOOKUP(A3876,'Aux Área'!$A$4:$B$123,2,0),"-")</f>
        <v>INSPEÇÃO</v>
      </c>
    </row>
    <row r="3877" spans="1:30" x14ac:dyDescent="0.3">
      <c r="A3877" t="s">
        <v>2632</v>
      </c>
      <c r="B3877" t="s">
        <v>2633</v>
      </c>
      <c r="C3877" t="s">
        <v>6437</v>
      </c>
      <c r="D3877" t="s">
        <v>2082</v>
      </c>
      <c r="E3877" t="s">
        <v>2083</v>
      </c>
      <c r="F3877" t="s">
        <v>5979</v>
      </c>
      <c r="G3877" t="s">
        <v>1300</v>
      </c>
      <c r="H3877" t="s">
        <v>2635</v>
      </c>
      <c r="I3877" t="s">
        <v>37</v>
      </c>
      <c r="J3877" t="s">
        <v>404</v>
      </c>
      <c r="K3877" t="s">
        <v>405</v>
      </c>
      <c r="L3877" t="s">
        <v>181</v>
      </c>
      <c r="M3877" t="s">
        <v>38</v>
      </c>
      <c r="N3877" t="s">
        <v>39</v>
      </c>
      <c r="O3877" s="23">
        <v>218</v>
      </c>
      <c r="P3877" s="9">
        <v>6.24</v>
      </c>
      <c r="Q3877" t="s">
        <v>40</v>
      </c>
      <c r="R3877">
        <v>1238</v>
      </c>
      <c r="S3877" s="9">
        <v>34.94</v>
      </c>
      <c r="T3877" s="26">
        <v>5.19</v>
      </c>
      <c r="U3877" s="8">
        <v>181.34</v>
      </c>
      <c r="V3877" t="s">
        <v>41</v>
      </c>
      <c r="W3877" t="s">
        <v>2007</v>
      </c>
      <c r="X3877" t="s">
        <v>42</v>
      </c>
      <c r="Y3877" t="s">
        <v>1740</v>
      </c>
      <c r="AA3877" s="1">
        <f t="shared" si="463"/>
        <v>46009</v>
      </c>
      <c r="AB3877" s="2">
        <f t="shared" si="464"/>
        <v>12</v>
      </c>
      <c r="AC3877" s="2">
        <f t="shared" si="465"/>
        <v>2025</v>
      </c>
      <c r="AD3877" s="2" t="str">
        <f>IFERROR(VLOOKUP(A3877,'Aux Área'!$A$4:$B$123,2,0),"-")</f>
        <v>TI</v>
      </c>
    </row>
    <row r="3878" spans="1:30" x14ac:dyDescent="0.3">
      <c r="A3878" t="s">
        <v>2181</v>
      </c>
      <c r="B3878" t="s">
        <v>4595</v>
      </c>
      <c r="C3878" t="s">
        <v>6438</v>
      </c>
      <c r="D3878" t="s">
        <v>3107</v>
      </c>
      <c r="E3878" t="s">
        <v>3108</v>
      </c>
      <c r="F3878" t="s">
        <v>2184</v>
      </c>
      <c r="G3878" t="s">
        <v>1135</v>
      </c>
      <c r="H3878" t="s">
        <v>2185</v>
      </c>
      <c r="I3878" t="s">
        <v>2186</v>
      </c>
      <c r="J3878" t="s">
        <v>108</v>
      </c>
      <c r="K3878" t="s">
        <v>109</v>
      </c>
      <c r="L3878" t="s">
        <v>110</v>
      </c>
      <c r="M3878" t="s">
        <v>38</v>
      </c>
      <c r="N3878" t="s">
        <v>668</v>
      </c>
      <c r="O3878" s="23">
        <v>773</v>
      </c>
      <c r="P3878" s="9">
        <v>12.68</v>
      </c>
      <c r="Q3878" t="s">
        <v>40</v>
      </c>
      <c r="R3878">
        <v>50722</v>
      </c>
      <c r="S3878" s="9">
        <v>60.98</v>
      </c>
      <c r="T3878" s="26">
        <v>6.19</v>
      </c>
      <c r="U3878" s="8">
        <v>377.47</v>
      </c>
      <c r="V3878" t="s">
        <v>6439</v>
      </c>
      <c r="W3878" t="s">
        <v>2007</v>
      </c>
      <c r="X3878" t="s">
        <v>42</v>
      </c>
      <c r="Y3878" t="s">
        <v>2188</v>
      </c>
      <c r="AA3878" s="1">
        <f t="shared" si="463"/>
        <v>46009</v>
      </c>
      <c r="AB3878" s="2">
        <f t="shared" si="464"/>
        <v>12</v>
      </c>
      <c r="AC3878" s="2">
        <f t="shared" si="465"/>
        <v>2025</v>
      </c>
      <c r="AD3878" s="2" t="str">
        <f>IFERROR(VLOOKUP(A3878,'Aux Área'!$A$4:$B$123,2,0),"-")</f>
        <v>INSPEÇÃO</v>
      </c>
    </row>
    <row r="3879" spans="1:30" x14ac:dyDescent="0.3">
      <c r="A3879" t="s">
        <v>3092</v>
      </c>
      <c r="B3879" t="s">
        <v>4774</v>
      </c>
      <c r="C3879" t="s">
        <v>6440</v>
      </c>
      <c r="D3879" t="s">
        <v>3193</v>
      </c>
      <c r="E3879" t="s">
        <v>3194</v>
      </c>
      <c r="F3879" t="s">
        <v>3594</v>
      </c>
      <c r="G3879" t="s">
        <v>1135</v>
      </c>
      <c r="H3879" t="s">
        <v>2275</v>
      </c>
      <c r="I3879" t="s">
        <v>1497</v>
      </c>
      <c r="J3879" t="s">
        <v>231</v>
      </c>
      <c r="K3879" t="s">
        <v>232</v>
      </c>
      <c r="L3879" t="s">
        <v>217</v>
      </c>
      <c r="M3879" t="s">
        <v>38</v>
      </c>
      <c r="N3879" t="s">
        <v>39</v>
      </c>
      <c r="O3879" s="23">
        <v>445</v>
      </c>
      <c r="P3879" s="9">
        <v>10.029999999999999</v>
      </c>
      <c r="Q3879" t="s">
        <v>40</v>
      </c>
      <c r="R3879">
        <v>32219</v>
      </c>
      <c r="S3879" s="9">
        <v>44.36</v>
      </c>
      <c r="T3879" s="26">
        <v>4.5199999999999996</v>
      </c>
      <c r="U3879" s="8">
        <v>200.52</v>
      </c>
      <c r="V3879" t="s">
        <v>6441</v>
      </c>
      <c r="W3879" t="s">
        <v>2276</v>
      </c>
      <c r="X3879" t="s">
        <v>42</v>
      </c>
      <c r="Y3879" t="s">
        <v>2277</v>
      </c>
      <c r="AA3879" s="1">
        <f t="shared" si="463"/>
        <v>46009</v>
      </c>
      <c r="AB3879" s="2">
        <f t="shared" si="464"/>
        <v>12</v>
      </c>
      <c r="AC3879" s="2">
        <f t="shared" si="465"/>
        <v>2025</v>
      </c>
      <c r="AD3879" s="2" t="str">
        <f>IFERROR(VLOOKUP(A3879,'Aux Área'!$A$4:$B$123,2,0),"-")</f>
        <v>INSPEÇÃO</v>
      </c>
    </row>
    <row r="3880" spans="1:30" x14ac:dyDescent="0.3">
      <c r="A3880" t="s">
        <v>2643</v>
      </c>
      <c r="B3880" t="s">
        <v>2307</v>
      </c>
      <c r="C3880" t="s">
        <v>6442</v>
      </c>
      <c r="D3880" t="s">
        <v>4726</v>
      </c>
      <c r="E3880" t="s">
        <v>4727</v>
      </c>
      <c r="F3880" t="s">
        <v>2646</v>
      </c>
      <c r="G3880" t="s">
        <v>1300</v>
      </c>
      <c r="H3880" t="s">
        <v>1301</v>
      </c>
      <c r="I3880" t="s">
        <v>37</v>
      </c>
      <c r="J3880" t="s">
        <v>122</v>
      </c>
      <c r="K3880" t="s">
        <v>123</v>
      </c>
      <c r="L3880" t="s">
        <v>124</v>
      </c>
      <c r="M3880" t="s">
        <v>38</v>
      </c>
      <c r="N3880" t="s">
        <v>39</v>
      </c>
      <c r="O3880" s="23">
        <v>486</v>
      </c>
      <c r="P3880" s="9">
        <v>11.07</v>
      </c>
      <c r="Q3880" t="s">
        <v>40</v>
      </c>
      <c r="R3880">
        <v>47552</v>
      </c>
      <c r="S3880" s="9">
        <v>43.89</v>
      </c>
      <c r="T3880" s="26">
        <v>4.79</v>
      </c>
      <c r="U3880" s="8">
        <v>210.23</v>
      </c>
      <c r="V3880" t="s">
        <v>112</v>
      </c>
      <c r="W3880" t="s">
        <v>2276</v>
      </c>
      <c r="X3880" t="s">
        <v>42</v>
      </c>
      <c r="Y3880" t="s">
        <v>2277</v>
      </c>
      <c r="AA3880" s="1">
        <f t="shared" si="463"/>
        <v>46009</v>
      </c>
      <c r="AB3880" s="2">
        <f t="shared" si="464"/>
        <v>12</v>
      </c>
      <c r="AC3880" s="2">
        <f t="shared" si="465"/>
        <v>2025</v>
      </c>
      <c r="AD3880" s="2" t="str">
        <f>IFERROR(VLOOKUP(A3880,'Aux Área'!$A$4:$B$123,2,0),"-")</f>
        <v>INSPEÇÃO</v>
      </c>
    </row>
    <row r="3881" spans="1:30" x14ac:dyDescent="0.3">
      <c r="A3881" t="s">
        <v>2278</v>
      </c>
      <c r="B3881" t="s">
        <v>4664</v>
      </c>
      <c r="C3881" t="s">
        <v>6443</v>
      </c>
      <c r="D3881" t="s">
        <v>3208</v>
      </c>
      <c r="E3881" t="s">
        <v>3209</v>
      </c>
      <c r="F3881" t="s">
        <v>2281</v>
      </c>
      <c r="G3881" t="s">
        <v>1135</v>
      </c>
      <c r="H3881" t="s">
        <v>2275</v>
      </c>
      <c r="I3881" t="s">
        <v>1497</v>
      </c>
      <c r="J3881" t="s">
        <v>169</v>
      </c>
      <c r="K3881" t="s">
        <v>170</v>
      </c>
      <c r="L3881" t="s">
        <v>124</v>
      </c>
      <c r="M3881" t="s">
        <v>38</v>
      </c>
      <c r="N3881" t="s">
        <v>39</v>
      </c>
      <c r="O3881" s="23">
        <v>302</v>
      </c>
      <c r="P3881" s="9">
        <v>9.1199999999999992</v>
      </c>
      <c r="Q3881" t="s">
        <v>40</v>
      </c>
      <c r="R3881">
        <v>53901</v>
      </c>
      <c r="S3881" s="9">
        <v>33.1</v>
      </c>
      <c r="T3881" s="26">
        <v>4.49</v>
      </c>
      <c r="U3881" s="8">
        <v>148.62</v>
      </c>
      <c r="V3881" t="s">
        <v>41</v>
      </c>
      <c r="W3881" t="s">
        <v>2276</v>
      </c>
      <c r="X3881" t="s">
        <v>42</v>
      </c>
      <c r="Y3881" t="s">
        <v>2277</v>
      </c>
      <c r="AA3881" s="1">
        <f t="shared" si="463"/>
        <v>46009</v>
      </c>
      <c r="AB3881" s="2">
        <f t="shared" si="464"/>
        <v>12</v>
      </c>
      <c r="AC3881" s="2">
        <f t="shared" si="465"/>
        <v>2025</v>
      </c>
      <c r="AD3881" s="2" t="str">
        <f>IFERROR(VLOOKUP(A3881,'Aux Área'!$A$4:$B$123,2,0),"-")</f>
        <v>INSPEÇÃO</v>
      </c>
    </row>
    <row r="3882" spans="1:30" x14ac:dyDescent="0.3">
      <c r="A3882" t="s">
        <v>2318</v>
      </c>
      <c r="B3882" t="s">
        <v>2733</v>
      </c>
      <c r="C3882" t="s">
        <v>6444</v>
      </c>
      <c r="D3882" t="s">
        <v>5015</v>
      </c>
      <c r="E3882" t="s">
        <v>5016</v>
      </c>
      <c r="F3882" t="s">
        <v>4203</v>
      </c>
      <c r="G3882" t="s">
        <v>1135</v>
      </c>
      <c r="H3882" t="s">
        <v>2185</v>
      </c>
      <c r="I3882" t="s">
        <v>2186</v>
      </c>
      <c r="J3882" t="s">
        <v>122</v>
      </c>
      <c r="K3882" t="s">
        <v>123</v>
      </c>
      <c r="L3882" t="s">
        <v>124</v>
      </c>
      <c r="M3882" t="s">
        <v>38</v>
      </c>
      <c r="N3882" t="s">
        <v>668</v>
      </c>
      <c r="O3882" s="23">
        <v>647</v>
      </c>
      <c r="P3882" s="9">
        <v>12.45</v>
      </c>
      <c r="Q3882" t="s">
        <v>40</v>
      </c>
      <c r="R3882">
        <v>45401</v>
      </c>
      <c r="S3882" s="9">
        <v>51.97</v>
      </c>
      <c r="T3882" s="26">
        <v>6.09</v>
      </c>
      <c r="U3882" s="8">
        <v>316.5</v>
      </c>
      <c r="V3882" t="s">
        <v>112</v>
      </c>
      <c r="W3882" t="s">
        <v>2007</v>
      </c>
      <c r="X3882" t="s">
        <v>42</v>
      </c>
      <c r="Y3882" t="s">
        <v>2188</v>
      </c>
      <c r="AA3882" s="1">
        <f t="shared" si="463"/>
        <v>46010</v>
      </c>
      <c r="AB3882" s="2">
        <f t="shared" si="464"/>
        <v>12</v>
      </c>
      <c r="AC3882" s="2">
        <f t="shared" si="465"/>
        <v>2025</v>
      </c>
      <c r="AD3882" s="2" t="str">
        <f>IFERROR(VLOOKUP(A3882,'Aux Área'!$A$4:$B$123,2,0),"-")</f>
        <v>INSPEÇÃO</v>
      </c>
    </row>
    <row r="3883" spans="1:30" x14ac:dyDescent="0.3">
      <c r="A3883" t="s">
        <v>2638</v>
      </c>
      <c r="B3883" t="s">
        <v>4593</v>
      </c>
      <c r="C3883" t="s">
        <v>6445</v>
      </c>
      <c r="D3883" t="s">
        <v>4358</v>
      </c>
      <c r="E3883" t="s">
        <v>4359</v>
      </c>
      <c r="F3883" t="s">
        <v>2641</v>
      </c>
      <c r="G3883" t="s">
        <v>1135</v>
      </c>
      <c r="H3883" t="s">
        <v>2275</v>
      </c>
      <c r="I3883" t="s">
        <v>1497</v>
      </c>
      <c r="J3883" t="s">
        <v>275</v>
      </c>
      <c r="K3883" t="s">
        <v>276</v>
      </c>
      <c r="L3883" t="s">
        <v>124</v>
      </c>
      <c r="M3883" t="s">
        <v>38</v>
      </c>
      <c r="N3883" t="s">
        <v>39</v>
      </c>
      <c r="O3883" s="23">
        <v>436</v>
      </c>
      <c r="P3883" s="9">
        <v>9.1999999999999993</v>
      </c>
      <c r="Q3883" t="s">
        <v>40</v>
      </c>
      <c r="R3883">
        <v>43411</v>
      </c>
      <c r="S3883" s="9">
        <v>47.4</v>
      </c>
      <c r="T3883" s="26">
        <v>4.49</v>
      </c>
      <c r="U3883" s="8">
        <v>212.83</v>
      </c>
      <c r="V3883" t="s">
        <v>6446</v>
      </c>
      <c r="W3883" t="s">
        <v>2276</v>
      </c>
      <c r="X3883" t="s">
        <v>42</v>
      </c>
      <c r="Y3883" t="s">
        <v>2277</v>
      </c>
      <c r="AA3883" s="1">
        <f t="shared" si="463"/>
        <v>46010</v>
      </c>
      <c r="AB3883" s="2">
        <f t="shared" si="464"/>
        <v>12</v>
      </c>
      <c r="AC3883" s="2">
        <f t="shared" si="465"/>
        <v>2025</v>
      </c>
      <c r="AD3883" s="2" t="str">
        <f>IFERROR(VLOOKUP(A3883,'Aux Área'!$A$4:$B$123,2,0),"-")</f>
        <v>INSPEÇÃO</v>
      </c>
    </row>
    <row r="3884" spans="1:30" x14ac:dyDescent="0.3">
      <c r="A3884" t="s">
        <v>2655</v>
      </c>
      <c r="B3884" t="s">
        <v>2656</v>
      </c>
      <c r="C3884" t="s">
        <v>6447</v>
      </c>
      <c r="D3884" t="s">
        <v>1619</v>
      </c>
      <c r="E3884" t="s">
        <v>1620</v>
      </c>
      <c r="F3884" t="s">
        <v>3712</v>
      </c>
      <c r="G3884" t="s">
        <v>1635</v>
      </c>
      <c r="H3884" t="s">
        <v>2635</v>
      </c>
      <c r="I3884" t="s">
        <v>37</v>
      </c>
      <c r="J3884" t="s">
        <v>275</v>
      </c>
      <c r="K3884" t="s">
        <v>276</v>
      </c>
      <c r="L3884" t="s">
        <v>124</v>
      </c>
      <c r="M3884" t="s">
        <v>38</v>
      </c>
      <c r="N3884" t="s">
        <v>39</v>
      </c>
      <c r="O3884" s="23">
        <v>320</v>
      </c>
      <c r="P3884" s="9">
        <v>6.98</v>
      </c>
      <c r="Q3884" t="s">
        <v>40</v>
      </c>
      <c r="R3884">
        <v>8597</v>
      </c>
      <c r="S3884" s="9">
        <v>45.87</v>
      </c>
      <c r="T3884" s="26">
        <v>4.49</v>
      </c>
      <c r="U3884" s="8">
        <v>205.96</v>
      </c>
      <c r="V3884" t="s">
        <v>6448</v>
      </c>
      <c r="W3884" t="s">
        <v>2007</v>
      </c>
      <c r="X3884" t="s">
        <v>42</v>
      </c>
      <c r="Y3884" t="s">
        <v>6209</v>
      </c>
      <c r="AA3884" s="1">
        <f t="shared" si="463"/>
        <v>46010</v>
      </c>
      <c r="AB3884" s="2">
        <f t="shared" si="464"/>
        <v>12</v>
      </c>
      <c r="AC3884" s="2">
        <f t="shared" si="465"/>
        <v>2025</v>
      </c>
      <c r="AD3884" s="2" t="str">
        <f>IFERROR(VLOOKUP(A3884,'Aux Área'!$A$4:$B$123,2,0),"-")</f>
        <v>TI</v>
      </c>
    </row>
    <row r="3885" spans="1:30" x14ac:dyDescent="0.3">
      <c r="A3885" t="s">
        <v>2477</v>
      </c>
      <c r="B3885" t="s">
        <v>2478</v>
      </c>
      <c r="C3885" t="s">
        <v>6449</v>
      </c>
      <c r="D3885" t="s">
        <v>3325</v>
      </c>
      <c r="E3885" t="s">
        <v>3326</v>
      </c>
      <c r="F3885" t="s">
        <v>2480</v>
      </c>
      <c r="G3885" t="s">
        <v>659</v>
      </c>
      <c r="H3885" t="s">
        <v>2215</v>
      </c>
      <c r="I3885" t="s">
        <v>667</v>
      </c>
      <c r="J3885" t="s">
        <v>275</v>
      </c>
      <c r="K3885" t="s">
        <v>276</v>
      </c>
      <c r="L3885" t="s">
        <v>124</v>
      </c>
      <c r="M3885" t="s">
        <v>38</v>
      </c>
      <c r="N3885" t="s">
        <v>668</v>
      </c>
      <c r="O3885" s="23">
        <v>250</v>
      </c>
      <c r="P3885" s="9">
        <v>7.14</v>
      </c>
      <c r="Q3885" t="s">
        <v>40</v>
      </c>
      <c r="R3885">
        <v>5694</v>
      </c>
      <c r="S3885" s="9">
        <v>35</v>
      </c>
      <c r="T3885" s="26">
        <v>7.25</v>
      </c>
      <c r="U3885" s="8">
        <v>253.75</v>
      </c>
      <c r="V3885" t="s">
        <v>6450</v>
      </c>
      <c r="W3885" t="s">
        <v>2007</v>
      </c>
      <c r="X3885" t="s">
        <v>42</v>
      </c>
      <c r="Y3885" t="s">
        <v>1740</v>
      </c>
      <c r="AA3885" s="1">
        <f t="shared" si="463"/>
        <v>46010</v>
      </c>
      <c r="AB3885" s="2">
        <f t="shared" si="464"/>
        <v>12</v>
      </c>
      <c r="AC3885" s="2">
        <f t="shared" si="465"/>
        <v>2025</v>
      </c>
      <c r="AD3885" s="2" t="str">
        <f>IFERROR(VLOOKUP(A3885,'Aux Área'!$A$4:$B$123,2,0),"-")</f>
        <v>APH</v>
      </c>
    </row>
    <row r="3886" spans="1:30" x14ac:dyDescent="0.3">
      <c r="A3886" t="s">
        <v>2477</v>
      </c>
      <c r="C3886" t="s">
        <v>15611</v>
      </c>
      <c r="F3886" t="s">
        <v>2480</v>
      </c>
      <c r="K3886" t="s">
        <v>276</v>
      </c>
      <c r="N3886" t="s">
        <v>15690</v>
      </c>
      <c r="O3886" t="s">
        <v>15244</v>
      </c>
      <c r="P3886" s="9" t="s">
        <v>15244</v>
      </c>
      <c r="Q3886" t="s">
        <v>40</v>
      </c>
      <c r="R3886" t="s">
        <v>15244</v>
      </c>
      <c r="S3886">
        <v>1.23</v>
      </c>
      <c r="U3886" s="8">
        <v>4.68</v>
      </c>
      <c r="X3886" t="s">
        <v>42</v>
      </c>
      <c r="Y3886" t="s">
        <v>1740</v>
      </c>
      <c r="AA3886" s="1">
        <f>IFERROR(DATEVALUE(C3886),"-")</f>
        <v>46010</v>
      </c>
      <c r="AB3886" s="2">
        <f>IFERROR(MONTH(AA3886),"-")</f>
        <v>12</v>
      </c>
      <c r="AC3886" s="2">
        <f>IFERROR(YEAR(AA3886),"-")</f>
        <v>2025</v>
      </c>
      <c r="AD3886" s="2" t="str">
        <f>IFERROR(VLOOKUP(A3886,'Aux Área'!$A$4:$B$123,2,0),"-")</f>
        <v>APH</v>
      </c>
    </row>
    <row r="3887" spans="1:30" x14ac:dyDescent="0.3">
      <c r="A3887" t="s">
        <v>2306</v>
      </c>
      <c r="B3887" t="s">
        <v>4613</v>
      </c>
      <c r="C3887" t="s">
        <v>6451</v>
      </c>
      <c r="D3887" t="s">
        <v>3212</v>
      </c>
      <c r="E3887" t="s">
        <v>3213</v>
      </c>
      <c r="F3887" t="s">
        <v>2309</v>
      </c>
      <c r="G3887" t="s">
        <v>1135</v>
      </c>
      <c r="H3887" t="s">
        <v>2275</v>
      </c>
      <c r="I3887" t="s">
        <v>1497</v>
      </c>
      <c r="J3887" t="s">
        <v>89</v>
      </c>
      <c r="K3887" t="s">
        <v>90</v>
      </c>
      <c r="L3887" t="s">
        <v>91</v>
      </c>
      <c r="M3887" t="s">
        <v>38</v>
      </c>
      <c r="N3887" t="s">
        <v>39</v>
      </c>
      <c r="O3887" s="23">
        <v>307</v>
      </c>
      <c r="P3887" s="9">
        <v>7.6</v>
      </c>
      <c r="Q3887" t="s">
        <v>40</v>
      </c>
      <c r="R3887">
        <v>46400</v>
      </c>
      <c r="S3887" s="9">
        <v>40.369999999999997</v>
      </c>
      <c r="T3887" s="26">
        <v>4.79</v>
      </c>
      <c r="U3887" s="8">
        <v>193.37</v>
      </c>
      <c r="V3887" t="s">
        <v>6452</v>
      </c>
      <c r="W3887" t="s">
        <v>2276</v>
      </c>
      <c r="X3887" t="s">
        <v>42</v>
      </c>
      <c r="Y3887" t="s">
        <v>2277</v>
      </c>
      <c r="AA3887" s="1">
        <f t="shared" ref="AA3887:AA3914" si="466">DATEVALUE(C3887)</f>
        <v>46010</v>
      </c>
      <c r="AB3887" s="2">
        <f t="shared" ref="AB3887:AB3914" si="467">MONTH(AA3887)</f>
        <v>12</v>
      </c>
      <c r="AC3887" s="2">
        <f t="shared" ref="AC3887:AC3914" si="468">YEAR(AA3887)</f>
        <v>2025</v>
      </c>
      <c r="AD3887" s="2" t="str">
        <f>IFERROR(VLOOKUP(A3887,'Aux Área'!$A$4:$B$123,2,0),"-")</f>
        <v>INSPEÇÃO</v>
      </c>
    </row>
    <row r="3888" spans="1:30" x14ac:dyDescent="0.3">
      <c r="A3888" t="s">
        <v>2461</v>
      </c>
      <c r="B3888" t="s">
        <v>5008</v>
      </c>
      <c r="C3888" t="s">
        <v>6453</v>
      </c>
      <c r="D3888" t="s">
        <v>5559</v>
      </c>
      <c r="E3888" t="s">
        <v>5560</v>
      </c>
      <c r="F3888" t="s">
        <v>3574</v>
      </c>
      <c r="G3888" t="s">
        <v>1135</v>
      </c>
      <c r="H3888" t="s">
        <v>2275</v>
      </c>
      <c r="I3888" t="s">
        <v>1497</v>
      </c>
      <c r="J3888" t="s">
        <v>275</v>
      </c>
      <c r="K3888" t="s">
        <v>276</v>
      </c>
      <c r="L3888" t="s">
        <v>124</v>
      </c>
      <c r="M3888" t="s">
        <v>38</v>
      </c>
      <c r="N3888" t="s">
        <v>39</v>
      </c>
      <c r="O3888" s="23">
        <v>447</v>
      </c>
      <c r="P3888" s="9">
        <v>11.67</v>
      </c>
      <c r="Q3888" t="s">
        <v>40</v>
      </c>
      <c r="R3888">
        <v>34045</v>
      </c>
      <c r="S3888" s="9">
        <v>38.31</v>
      </c>
      <c r="T3888" s="26">
        <v>4.49</v>
      </c>
      <c r="U3888" s="8">
        <v>172.01</v>
      </c>
      <c r="V3888" t="s">
        <v>6454</v>
      </c>
      <c r="W3888" t="s">
        <v>2276</v>
      </c>
      <c r="X3888" t="s">
        <v>42</v>
      </c>
      <c r="Y3888" t="s">
        <v>2277</v>
      </c>
      <c r="AA3888" s="1">
        <f t="shared" si="466"/>
        <v>46010</v>
      </c>
      <c r="AB3888" s="2">
        <f t="shared" si="467"/>
        <v>12</v>
      </c>
      <c r="AC3888" s="2">
        <f t="shared" si="468"/>
        <v>2025</v>
      </c>
      <c r="AD3888" s="2" t="str">
        <f>IFERROR(VLOOKUP(A3888,'Aux Área'!$A$4:$B$123,2,0),"-")</f>
        <v>INSPEÇÃO</v>
      </c>
    </row>
    <row r="3889" spans="1:30" x14ac:dyDescent="0.3">
      <c r="A3889" t="s">
        <v>68</v>
      </c>
      <c r="B3889" t="s">
        <v>296</v>
      </c>
      <c r="C3889" t="s">
        <v>6455</v>
      </c>
      <c r="D3889" t="s">
        <v>3197</v>
      </c>
      <c r="E3889" t="s">
        <v>3198</v>
      </c>
      <c r="F3889" t="s">
        <v>69</v>
      </c>
      <c r="G3889" t="s">
        <v>1503</v>
      </c>
      <c r="H3889" t="s">
        <v>36</v>
      </c>
      <c r="I3889" t="s">
        <v>37</v>
      </c>
      <c r="J3889" t="s">
        <v>89</v>
      </c>
      <c r="K3889" t="s">
        <v>90</v>
      </c>
      <c r="L3889" t="s">
        <v>91</v>
      </c>
      <c r="M3889" t="s">
        <v>38</v>
      </c>
      <c r="N3889" t="s">
        <v>39</v>
      </c>
      <c r="O3889" s="23">
        <v>293</v>
      </c>
      <c r="P3889" s="9">
        <v>12.07</v>
      </c>
      <c r="Q3889" t="s">
        <v>40</v>
      </c>
      <c r="R3889">
        <v>17629</v>
      </c>
      <c r="S3889" s="9">
        <v>24.28</v>
      </c>
      <c r="T3889" s="26">
        <v>4.59</v>
      </c>
      <c r="U3889" s="8">
        <v>111.45</v>
      </c>
      <c r="V3889" t="s">
        <v>6456</v>
      </c>
      <c r="W3889" t="s">
        <v>2007</v>
      </c>
      <c r="X3889" t="s">
        <v>42</v>
      </c>
      <c r="Y3889" t="s">
        <v>1740</v>
      </c>
      <c r="AA3889" s="1">
        <f t="shared" si="466"/>
        <v>46010</v>
      </c>
      <c r="AB3889" s="2">
        <f t="shared" si="467"/>
        <v>12</v>
      </c>
      <c r="AC3889" s="2">
        <f t="shared" si="468"/>
        <v>2025</v>
      </c>
      <c r="AD3889" s="2" t="str">
        <f>IFERROR(VLOOKUP(A3889,'Aux Área'!$A$4:$B$123,2,0),"-")</f>
        <v>OPERAÇÃO</v>
      </c>
    </row>
    <row r="3890" spans="1:30" x14ac:dyDescent="0.3">
      <c r="A3890" t="s">
        <v>2260</v>
      </c>
      <c r="B3890" t="s">
        <v>113</v>
      </c>
      <c r="C3890" t="s">
        <v>6457</v>
      </c>
      <c r="D3890" t="s">
        <v>3005</v>
      </c>
      <c r="E3890" t="s">
        <v>3006</v>
      </c>
      <c r="F3890" t="s">
        <v>2262</v>
      </c>
      <c r="G3890" t="s">
        <v>35</v>
      </c>
      <c r="H3890" t="s">
        <v>2263</v>
      </c>
      <c r="I3890" t="s">
        <v>2186</v>
      </c>
      <c r="J3890" t="s">
        <v>1681</v>
      </c>
      <c r="K3890" t="s">
        <v>1682</v>
      </c>
      <c r="L3890" t="s">
        <v>141</v>
      </c>
      <c r="M3890" t="s">
        <v>38</v>
      </c>
      <c r="N3890" t="s">
        <v>668</v>
      </c>
      <c r="O3890" s="23">
        <v>785</v>
      </c>
      <c r="P3890" s="9">
        <v>14.98</v>
      </c>
      <c r="Q3890" t="s">
        <v>40</v>
      </c>
      <c r="R3890">
        <v>42753</v>
      </c>
      <c r="S3890" s="9">
        <v>52.39</v>
      </c>
      <c r="T3890" s="26">
        <v>6.49</v>
      </c>
      <c r="U3890" s="8">
        <v>340</v>
      </c>
      <c r="V3890" t="s">
        <v>41</v>
      </c>
      <c r="W3890" t="s">
        <v>2007</v>
      </c>
      <c r="X3890" t="s">
        <v>42</v>
      </c>
      <c r="Y3890" t="s">
        <v>1740</v>
      </c>
      <c r="AA3890" s="1">
        <f t="shared" si="466"/>
        <v>46010</v>
      </c>
      <c r="AB3890" s="2">
        <f t="shared" si="467"/>
        <v>12</v>
      </c>
      <c r="AC3890" s="2">
        <f t="shared" si="468"/>
        <v>2025</v>
      </c>
      <c r="AD3890" s="2" t="str">
        <f>IFERROR(VLOOKUP(A3890,'Aux Área'!$A$4:$B$123,2,0),"-")</f>
        <v>INSPEÇÃO</v>
      </c>
    </row>
    <row r="3891" spans="1:30" x14ac:dyDescent="0.3">
      <c r="A3891" t="s">
        <v>2282</v>
      </c>
      <c r="B3891" t="s">
        <v>4679</v>
      </c>
      <c r="C3891" t="s">
        <v>6458</v>
      </c>
      <c r="D3891" t="s">
        <v>3781</v>
      </c>
      <c r="E3891" t="s">
        <v>3782</v>
      </c>
      <c r="F3891" t="s">
        <v>2285</v>
      </c>
      <c r="G3891" t="s">
        <v>1135</v>
      </c>
      <c r="H3891" t="s">
        <v>2275</v>
      </c>
      <c r="I3891" t="s">
        <v>1497</v>
      </c>
      <c r="J3891" t="s">
        <v>165</v>
      </c>
      <c r="K3891" t="s">
        <v>166</v>
      </c>
      <c r="L3891" t="s">
        <v>167</v>
      </c>
      <c r="M3891" t="s">
        <v>38</v>
      </c>
      <c r="N3891" t="s">
        <v>39</v>
      </c>
      <c r="O3891" s="23">
        <v>385</v>
      </c>
      <c r="P3891" s="9">
        <v>10.97</v>
      </c>
      <c r="Q3891" t="s">
        <v>40</v>
      </c>
      <c r="R3891">
        <v>45431</v>
      </c>
      <c r="S3891" s="9">
        <v>35.090000000000003</v>
      </c>
      <c r="T3891" s="26">
        <v>4.5599999999999996</v>
      </c>
      <c r="U3891" s="8">
        <v>160.01</v>
      </c>
      <c r="V3891" t="s">
        <v>112</v>
      </c>
      <c r="W3891" t="s">
        <v>2276</v>
      </c>
      <c r="X3891" t="s">
        <v>42</v>
      </c>
      <c r="Y3891" t="s">
        <v>2277</v>
      </c>
      <c r="AA3891" s="1">
        <f t="shared" si="466"/>
        <v>46010</v>
      </c>
      <c r="AB3891" s="2">
        <f t="shared" si="467"/>
        <v>12</v>
      </c>
      <c r="AC3891" s="2">
        <f t="shared" si="468"/>
        <v>2025</v>
      </c>
      <c r="AD3891" s="2" t="str">
        <f>IFERROR(VLOOKUP(A3891,'Aux Área'!$A$4:$B$123,2,0),"-")</f>
        <v>INSPEÇÃO</v>
      </c>
    </row>
    <row r="3892" spans="1:30" x14ac:dyDescent="0.3">
      <c r="A3892" t="s">
        <v>1945</v>
      </c>
      <c r="B3892" t="s">
        <v>2124</v>
      </c>
      <c r="C3892" t="s">
        <v>6459</v>
      </c>
      <c r="D3892" t="s">
        <v>1802</v>
      </c>
      <c r="E3892" t="s">
        <v>1803</v>
      </c>
      <c r="F3892" t="s">
        <v>653</v>
      </c>
      <c r="G3892" t="s">
        <v>1495</v>
      </c>
      <c r="H3892" t="s">
        <v>1804</v>
      </c>
      <c r="I3892" t="s">
        <v>1497</v>
      </c>
      <c r="J3892" t="s">
        <v>231</v>
      </c>
      <c r="K3892" t="s">
        <v>232</v>
      </c>
      <c r="L3892" t="s">
        <v>217</v>
      </c>
      <c r="M3892" t="s">
        <v>38</v>
      </c>
      <c r="N3892" t="s">
        <v>668</v>
      </c>
      <c r="O3892" s="23">
        <v>0</v>
      </c>
      <c r="P3892" s="9">
        <v>0</v>
      </c>
      <c r="Q3892" t="s">
        <v>40</v>
      </c>
      <c r="R3892">
        <v>0</v>
      </c>
      <c r="S3892" s="9">
        <v>89.48</v>
      </c>
      <c r="T3892" s="26">
        <v>5.99</v>
      </c>
      <c r="U3892" s="8">
        <v>535.99</v>
      </c>
      <c r="V3892" t="s">
        <v>6460</v>
      </c>
      <c r="W3892" t="s">
        <v>652</v>
      </c>
      <c r="X3892" t="s">
        <v>42</v>
      </c>
      <c r="Y3892" t="s">
        <v>653</v>
      </c>
      <c r="AA3892" s="1">
        <f t="shared" si="466"/>
        <v>46010</v>
      </c>
      <c r="AB3892" s="2">
        <f t="shared" si="467"/>
        <v>12</v>
      </c>
      <c r="AC3892" s="2">
        <f t="shared" si="468"/>
        <v>2025</v>
      </c>
      <c r="AD3892" s="2" t="str">
        <f>IFERROR(VLOOKUP(A3892,'Aux Área'!$A$4:$B$123,2,0),"-")</f>
        <v>SÃO PEDRO</v>
      </c>
    </row>
    <row r="3893" spans="1:30" x14ac:dyDescent="0.3">
      <c r="A3893" t="s">
        <v>3092</v>
      </c>
      <c r="B3893" t="s">
        <v>4774</v>
      </c>
      <c r="C3893" t="s">
        <v>6461</v>
      </c>
      <c r="D3893" t="s">
        <v>3410</v>
      </c>
      <c r="E3893" t="s">
        <v>3411</v>
      </c>
      <c r="F3893" t="s">
        <v>3594</v>
      </c>
      <c r="G3893" t="s">
        <v>1135</v>
      </c>
      <c r="H3893" t="s">
        <v>2275</v>
      </c>
      <c r="I3893" t="s">
        <v>1497</v>
      </c>
      <c r="J3893" t="s">
        <v>231</v>
      </c>
      <c r="K3893" t="s">
        <v>232</v>
      </c>
      <c r="L3893" t="s">
        <v>217</v>
      </c>
      <c r="M3893" t="s">
        <v>38</v>
      </c>
      <c r="N3893" t="s">
        <v>39</v>
      </c>
      <c r="O3893" s="10">
        <v>428</v>
      </c>
      <c r="P3893" s="24">
        <v>9.19</v>
      </c>
      <c r="Q3893" t="s">
        <v>40</v>
      </c>
      <c r="R3893" s="2">
        <v>32647</v>
      </c>
      <c r="S3893" s="9">
        <v>46.55</v>
      </c>
      <c r="T3893" s="26">
        <v>4.5209999999999999</v>
      </c>
      <c r="U3893" s="8">
        <v>210.44</v>
      </c>
      <c r="V3893" t="s">
        <v>6462</v>
      </c>
      <c r="W3893" t="s">
        <v>2276</v>
      </c>
      <c r="X3893" t="s">
        <v>42</v>
      </c>
      <c r="Y3893" t="s">
        <v>2277</v>
      </c>
      <c r="AA3893" s="1">
        <f t="shared" si="466"/>
        <v>46010</v>
      </c>
      <c r="AB3893" s="2">
        <f t="shared" si="467"/>
        <v>12</v>
      </c>
      <c r="AC3893" s="2">
        <f t="shared" si="468"/>
        <v>2025</v>
      </c>
      <c r="AD3893" s="2" t="str">
        <f>IFERROR(VLOOKUP(A3893,'Aux Área'!$A$4:$B$123,2,0),"-")</f>
        <v>INSPEÇÃO</v>
      </c>
    </row>
    <row r="3894" spans="1:30" x14ac:dyDescent="0.3">
      <c r="A3894" t="s">
        <v>56</v>
      </c>
      <c r="B3894" t="s">
        <v>266</v>
      </c>
      <c r="C3894" t="s">
        <v>6463</v>
      </c>
      <c r="D3894" t="s">
        <v>120</v>
      </c>
      <c r="E3894" t="s">
        <v>121</v>
      </c>
      <c r="F3894" t="s">
        <v>57</v>
      </c>
      <c r="G3894" t="s">
        <v>1500</v>
      </c>
      <c r="H3894" t="s">
        <v>36</v>
      </c>
      <c r="I3894" t="s">
        <v>37</v>
      </c>
      <c r="J3894" t="s">
        <v>526</v>
      </c>
      <c r="K3894" t="s">
        <v>527</v>
      </c>
      <c r="L3894" t="s">
        <v>124</v>
      </c>
      <c r="M3894" t="s">
        <v>38</v>
      </c>
      <c r="N3894" t="s">
        <v>39</v>
      </c>
      <c r="O3894" s="23">
        <v>357</v>
      </c>
      <c r="P3894" s="9">
        <v>11.07</v>
      </c>
      <c r="Q3894" t="s">
        <v>40</v>
      </c>
      <c r="R3894">
        <v>35876</v>
      </c>
      <c r="S3894" s="9">
        <v>32.26</v>
      </c>
      <c r="T3894" s="26">
        <v>4.6909999999999998</v>
      </c>
      <c r="U3894" s="8">
        <v>151.32</v>
      </c>
      <c r="V3894" t="s">
        <v>41</v>
      </c>
      <c r="W3894" t="s">
        <v>2007</v>
      </c>
      <c r="X3894" t="s">
        <v>42</v>
      </c>
      <c r="Y3894" t="s">
        <v>1740</v>
      </c>
      <c r="AA3894" s="1">
        <f t="shared" si="466"/>
        <v>46010</v>
      </c>
      <c r="AB3894" s="2">
        <f t="shared" si="467"/>
        <v>12</v>
      </c>
      <c r="AC3894" s="2">
        <f t="shared" si="468"/>
        <v>2025</v>
      </c>
      <c r="AD3894" s="2" t="str">
        <f>IFERROR(VLOOKUP(A3894,'Aux Área'!$A$4:$B$123,2,0),"-")</f>
        <v>CONSERVA</v>
      </c>
    </row>
    <row r="3895" spans="1:30" x14ac:dyDescent="0.3">
      <c r="A3895" t="s">
        <v>1069</v>
      </c>
      <c r="B3895" t="s">
        <v>1516</v>
      </c>
      <c r="C3895" t="s">
        <v>6464</v>
      </c>
      <c r="D3895" t="s">
        <v>102</v>
      </c>
      <c r="E3895" t="s">
        <v>816</v>
      </c>
      <c r="F3895" t="s">
        <v>1071</v>
      </c>
      <c r="G3895" t="s">
        <v>1500</v>
      </c>
      <c r="H3895" t="s">
        <v>36</v>
      </c>
      <c r="I3895" t="s">
        <v>37</v>
      </c>
      <c r="J3895" t="s">
        <v>147</v>
      </c>
      <c r="K3895" t="s">
        <v>148</v>
      </c>
      <c r="L3895" t="s">
        <v>84</v>
      </c>
      <c r="M3895" t="s">
        <v>38</v>
      </c>
      <c r="N3895" t="s">
        <v>39</v>
      </c>
      <c r="O3895" s="23">
        <v>247</v>
      </c>
      <c r="P3895" s="9">
        <v>7.07</v>
      </c>
      <c r="Q3895" t="s">
        <v>40</v>
      </c>
      <c r="R3895">
        <v>13838</v>
      </c>
      <c r="S3895" s="9">
        <v>34.92</v>
      </c>
      <c r="T3895" s="26">
        <v>5.2709999999999999</v>
      </c>
      <c r="U3895" s="8">
        <v>184.06</v>
      </c>
      <c r="V3895" t="s">
        <v>112</v>
      </c>
      <c r="W3895" t="s">
        <v>2007</v>
      </c>
      <c r="X3895" t="s">
        <v>42</v>
      </c>
      <c r="Y3895" t="s">
        <v>1740</v>
      </c>
      <c r="AA3895" s="1">
        <f t="shared" si="466"/>
        <v>46010</v>
      </c>
      <c r="AB3895" s="2">
        <f t="shared" si="467"/>
        <v>12</v>
      </c>
      <c r="AC3895" s="2">
        <f t="shared" si="468"/>
        <v>2025</v>
      </c>
      <c r="AD3895" s="2" t="str">
        <f>IFERROR(VLOOKUP(A3895,'Aux Área'!$A$4:$B$123,2,0),"-")</f>
        <v>FACILITIES</v>
      </c>
    </row>
    <row r="3896" spans="1:30" x14ac:dyDescent="0.3">
      <c r="A3896" t="s">
        <v>58</v>
      </c>
      <c r="B3896" t="s">
        <v>250</v>
      </c>
      <c r="C3896" t="s">
        <v>6465</v>
      </c>
      <c r="D3896" t="s">
        <v>87</v>
      </c>
      <c r="E3896" t="s">
        <v>88</v>
      </c>
      <c r="F3896" t="s">
        <v>59</v>
      </c>
      <c r="G3896" t="s">
        <v>1500</v>
      </c>
      <c r="H3896" t="s">
        <v>36</v>
      </c>
      <c r="I3896" t="s">
        <v>37</v>
      </c>
      <c r="J3896" t="s">
        <v>285</v>
      </c>
      <c r="K3896" t="s">
        <v>286</v>
      </c>
      <c r="L3896" t="s">
        <v>91</v>
      </c>
      <c r="M3896" t="s">
        <v>38</v>
      </c>
      <c r="N3896" t="s">
        <v>39</v>
      </c>
      <c r="O3896" s="23">
        <v>193</v>
      </c>
      <c r="P3896" s="9">
        <v>7.01</v>
      </c>
      <c r="Q3896" t="s">
        <v>40</v>
      </c>
      <c r="R3896">
        <v>61531</v>
      </c>
      <c r="S3896" s="9">
        <v>27.53</v>
      </c>
      <c r="T3896" s="26">
        <v>4.59</v>
      </c>
      <c r="U3896" s="8">
        <v>126.37</v>
      </c>
      <c r="V3896" t="s">
        <v>6466</v>
      </c>
      <c r="W3896" t="s">
        <v>2007</v>
      </c>
      <c r="X3896" t="s">
        <v>42</v>
      </c>
      <c r="Y3896" t="s">
        <v>1740</v>
      </c>
      <c r="AA3896" s="1">
        <f t="shared" si="466"/>
        <v>46010</v>
      </c>
      <c r="AB3896" s="2">
        <f t="shared" si="467"/>
        <v>12</v>
      </c>
      <c r="AC3896" s="2">
        <f t="shared" si="468"/>
        <v>2025</v>
      </c>
      <c r="AD3896" s="2" t="str">
        <f>IFERROR(VLOOKUP(A3896,'Aux Área'!$A$4:$B$123,2,0),"-")</f>
        <v>CONSERVA</v>
      </c>
    </row>
    <row r="3897" spans="1:30" x14ac:dyDescent="0.3">
      <c r="A3897" t="s">
        <v>2650</v>
      </c>
      <c r="B3897" t="s">
        <v>2651</v>
      </c>
      <c r="C3897" t="s">
        <v>6467</v>
      </c>
      <c r="D3897" t="s">
        <v>2944</v>
      </c>
      <c r="E3897" t="s">
        <v>2945</v>
      </c>
      <c r="F3897" t="s">
        <v>3615</v>
      </c>
      <c r="G3897" t="s">
        <v>1300</v>
      </c>
      <c r="H3897" t="s">
        <v>2635</v>
      </c>
      <c r="I3897" t="s">
        <v>37</v>
      </c>
      <c r="J3897" t="s">
        <v>2817</v>
      </c>
      <c r="K3897" t="s">
        <v>2818</v>
      </c>
      <c r="L3897" t="s">
        <v>84</v>
      </c>
      <c r="M3897" t="s">
        <v>38</v>
      </c>
      <c r="N3897" t="s">
        <v>39</v>
      </c>
      <c r="O3897" s="23">
        <v>317</v>
      </c>
      <c r="P3897" s="9">
        <v>6.26</v>
      </c>
      <c r="Q3897" t="s">
        <v>40</v>
      </c>
      <c r="R3897">
        <v>9614</v>
      </c>
      <c r="S3897" s="9">
        <v>50.6</v>
      </c>
      <c r="T3897" s="26">
        <v>5.27</v>
      </c>
      <c r="U3897" s="8">
        <v>266.67</v>
      </c>
      <c r="V3897" t="s">
        <v>6468</v>
      </c>
      <c r="W3897" t="s">
        <v>2276</v>
      </c>
      <c r="X3897" t="s">
        <v>42</v>
      </c>
      <c r="Y3897" t="s">
        <v>1740</v>
      </c>
      <c r="AA3897" s="1">
        <f t="shared" si="466"/>
        <v>46010</v>
      </c>
      <c r="AB3897" s="2">
        <f t="shared" si="467"/>
        <v>12</v>
      </c>
      <c r="AC3897" s="2">
        <f t="shared" si="468"/>
        <v>2025</v>
      </c>
      <c r="AD3897" s="2" t="str">
        <f>IFERROR(VLOOKUP(A3897,'Aux Área'!$A$4:$B$123,2,0),"-")</f>
        <v>TI</v>
      </c>
    </row>
    <row r="3898" spans="1:30" x14ac:dyDescent="0.3">
      <c r="A3898" t="s">
        <v>1702</v>
      </c>
      <c r="B3898" t="s">
        <v>209</v>
      </c>
      <c r="C3898" t="s">
        <v>6469</v>
      </c>
      <c r="D3898" t="s">
        <v>1225</v>
      </c>
      <c r="E3898" t="s">
        <v>1226</v>
      </c>
      <c r="F3898" t="s">
        <v>653</v>
      </c>
      <c r="G3898" t="s">
        <v>1495</v>
      </c>
      <c r="H3898" t="s">
        <v>1704</v>
      </c>
      <c r="I3898" t="s">
        <v>1497</v>
      </c>
      <c r="J3898" t="s">
        <v>237</v>
      </c>
      <c r="K3898" t="s">
        <v>238</v>
      </c>
      <c r="L3898" t="s">
        <v>110</v>
      </c>
      <c r="M3898" t="s">
        <v>38</v>
      </c>
      <c r="N3898" t="s">
        <v>668</v>
      </c>
      <c r="O3898" s="23">
        <v>0</v>
      </c>
      <c r="P3898" s="9">
        <v>0</v>
      </c>
      <c r="Q3898" t="s">
        <v>40</v>
      </c>
      <c r="R3898">
        <v>0</v>
      </c>
      <c r="S3898" s="9">
        <v>240</v>
      </c>
      <c r="T3898" s="26">
        <v>6.04</v>
      </c>
      <c r="U3898" s="8">
        <v>1449.6</v>
      </c>
      <c r="V3898" t="s">
        <v>41</v>
      </c>
      <c r="W3898" t="s">
        <v>652</v>
      </c>
      <c r="X3898" t="s">
        <v>42</v>
      </c>
      <c r="Y3898" t="s">
        <v>653</v>
      </c>
      <c r="AA3898" s="1">
        <f t="shared" si="466"/>
        <v>46010</v>
      </c>
      <c r="AB3898" s="2">
        <f t="shared" si="467"/>
        <v>12</v>
      </c>
      <c r="AC3898" s="2">
        <f t="shared" si="468"/>
        <v>2025</v>
      </c>
      <c r="AD3898" s="2" t="str">
        <f>IFERROR(VLOOKUP(A3898,'Aux Área'!$A$4:$B$123,2,0),"-")</f>
        <v>SÃO PEDRO</v>
      </c>
    </row>
    <row r="3899" spans="1:30" x14ac:dyDescent="0.3">
      <c r="A3899" t="s">
        <v>1096</v>
      </c>
      <c r="B3899" t="s">
        <v>1097</v>
      </c>
      <c r="C3899" t="s">
        <v>6470</v>
      </c>
      <c r="D3899" t="s">
        <v>5474</v>
      </c>
      <c r="E3899" t="s">
        <v>5475</v>
      </c>
      <c r="F3899" t="s">
        <v>653</v>
      </c>
      <c r="G3899" t="s">
        <v>1495</v>
      </c>
      <c r="H3899" t="s">
        <v>1496</v>
      </c>
      <c r="I3899" t="s">
        <v>1497</v>
      </c>
      <c r="J3899" t="s">
        <v>237</v>
      </c>
      <c r="K3899" t="s">
        <v>238</v>
      </c>
      <c r="L3899" t="s">
        <v>110</v>
      </c>
      <c r="M3899" t="s">
        <v>38</v>
      </c>
      <c r="N3899" t="s">
        <v>668</v>
      </c>
      <c r="O3899" s="23">
        <v>0</v>
      </c>
      <c r="P3899" s="9">
        <v>0</v>
      </c>
      <c r="Q3899" t="s">
        <v>40</v>
      </c>
      <c r="R3899">
        <v>0</v>
      </c>
      <c r="S3899" s="9">
        <v>197</v>
      </c>
      <c r="T3899" s="26">
        <v>6.04</v>
      </c>
      <c r="U3899" s="8">
        <v>1189.8800000000001</v>
      </c>
      <c r="V3899" t="s">
        <v>41</v>
      </c>
      <c r="W3899" t="s">
        <v>652</v>
      </c>
      <c r="X3899" t="s">
        <v>42</v>
      </c>
      <c r="Y3899" t="s">
        <v>653</v>
      </c>
      <c r="AA3899" s="1">
        <f t="shared" si="466"/>
        <v>46010</v>
      </c>
      <c r="AB3899" s="2">
        <f t="shared" si="467"/>
        <v>12</v>
      </c>
      <c r="AC3899" s="2">
        <f t="shared" si="468"/>
        <v>2025</v>
      </c>
      <c r="AD3899" s="2" t="str">
        <f>IFERROR(VLOOKUP(A3899,'Aux Área'!$A$4:$B$123,2,0),"-")</f>
        <v>SÃO PEDRO</v>
      </c>
    </row>
    <row r="3900" spans="1:30" x14ac:dyDescent="0.3">
      <c r="A3900" t="s">
        <v>2643</v>
      </c>
      <c r="B3900" t="s">
        <v>2307</v>
      </c>
      <c r="C3900" t="s">
        <v>6471</v>
      </c>
      <c r="D3900" t="s">
        <v>4988</v>
      </c>
      <c r="E3900" t="s">
        <v>4989</v>
      </c>
      <c r="F3900" t="s">
        <v>2646</v>
      </c>
      <c r="G3900" t="s">
        <v>1300</v>
      </c>
      <c r="H3900" t="s">
        <v>1301</v>
      </c>
      <c r="I3900" t="s">
        <v>37</v>
      </c>
      <c r="J3900" t="s">
        <v>122</v>
      </c>
      <c r="K3900" t="s">
        <v>123</v>
      </c>
      <c r="L3900" t="s">
        <v>124</v>
      </c>
      <c r="M3900" t="s">
        <v>38</v>
      </c>
      <c r="N3900" t="s">
        <v>39</v>
      </c>
      <c r="O3900" s="23">
        <v>415</v>
      </c>
      <c r="P3900" s="9">
        <v>10.119999999999999</v>
      </c>
      <c r="Q3900" t="s">
        <v>40</v>
      </c>
      <c r="R3900">
        <v>47967</v>
      </c>
      <c r="S3900" s="9">
        <v>41</v>
      </c>
      <c r="T3900" s="26">
        <v>4.79</v>
      </c>
      <c r="U3900" s="8">
        <v>196.39</v>
      </c>
      <c r="V3900" t="s">
        <v>112</v>
      </c>
      <c r="W3900" t="s">
        <v>2276</v>
      </c>
      <c r="X3900" t="s">
        <v>42</v>
      </c>
      <c r="Y3900" t="s">
        <v>2277</v>
      </c>
      <c r="AA3900" s="1">
        <f t="shared" si="466"/>
        <v>46010</v>
      </c>
      <c r="AB3900" s="2">
        <f t="shared" si="467"/>
        <v>12</v>
      </c>
      <c r="AC3900" s="2">
        <f t="shared" si="468"/>
        <v>2025</v>
      </c>
      <c r="AD3900" s="2" t="str">
        <f>IFERROR(VLOOKUP(A3900,'Aux Área'!$A$4:$B$123,2,0),"-")</f>
        <v>INSPEÇÃO</v>
      </c>
    </row>
    <row r="3901" spans="1:30" x14ac:dyDescent="0.3">
      <c r="A3901" t="s">
        <v>2278</v>
      </c>
      <c r="B3901" t="s">
        <v>4664</v>
      </c>
      <c r="C3901" t="s">
        <v>6472</v>
      </c>
      <c r="D3901" t="s">
        <v>3205</v>
      </c>
      <c r="E3901" t="s">
        <v>3206</v>
      </c>
      <c r="F3901" t="s">
        <v>2281</v>
      </c>
      <c r="G3901" t="s">
        <v>1135</v>
      </c>
      <c r="H3901" t="s">
        <v>2275</v>
      </c>
      <c r="I3901" t="s">
        <v>1497</v>
      </c>
      <c r="J3901" t="s">
        <v>169</v>
      </c>
      <c r="K3901" t="s">
        <v>170</v>
      </c>
      <c r="L3901" t="s">
        <v>124</v>
      </c>
      <c r="M3901" t="s">
        <v>38</v>
      </c>
      <c r="N3901" t="s">
        <v>39</v>
      </c>
      <c r="O3901" s="23">
        <v>441</v>
      </c>
      <c r="P3901" s="9">
        <v>10.07</v>
      </c>
      <c r="Q3901" t="s">
        <v>40</v>
      </c>
      <c r="R3901">
        <v>54342</v>
      </c>
      <c r="S3901" s="9">
        <v>43.8</v>
      </c>
      <c r="T3901" s="26">
        <v>4.49</v>
      </c>
      <c r="U3901" s="8">
        <v>196.66</v>
      </c>
      <c r="V3901" t="s">
        <v>41</v>
      </c>
      <c r="W3901" t="s">
        <v>2276</v>
      </c>
      <c r="X3901" t="s">
        <v>42</v>
      </c>
      <c r="Y3901" t="s">
        <v>2277</v>
      </c>
      <c r="AA3901" s="1">
        <f t="shared" si="466"/>
        <v>46010</v>
      </c>
      <c r="AB3901" s="2">
        <f t="shared" si="467"/>
        <v>12</v>
      </c>
      <c r="AC3901" s="2">
        <f t="shared" si="468"/>
        <v>2025</v>
      </c>
      <c r="AD3901" s="2" t="str">
        <f>IFERROR(VLOOKUP(A3901,'Aux Área'!$A$4:$B$123,2,0),"-")</f>
        <v>INSPEÇÃO</v>
      </c>
    </row>
    <row r="3902" spans="1:30" x14ac:dyDescent="0.3">
      <c r="A3902" t="s">
        <v>2691</v>
      </c>
      <c r="B3902" t="s">
        <v>2692</v>
      </c>
      <c r="C3902" t="s">
        <v>6473</v>
      </c>
      <c r="D3902" t="s">
        <v>2142</v>
      </c>
      <c r="E3902" t="s">
        <v>2143</v>
      </c>
      <c r="F3902" t="s">
        <v>3605</v>
      </c>
      <c r="G3902" t="s">
        <v>1635</v>
      </c>
      <c r="H3902" t="s">
        <v>2635</v>
      </c>
      <c r="I3902" t="s">
        <v>37</v>
      </c>
      <c r="J3902" t="s">
        <v>165</v>
      </c>
      <c r="K3902" t="s">
        <v>166</v>
      </c>
      <c r="L3902" t="s">
        <v>167</v>
      </c>
      <c r="M3902" t="s">
        <v>38</v>
      </c>
      <c r="N3902" t="s">
        <v>39</v>
      </c>
      <c r="O3902" s="23">
        <v>284</v>
      </c>
      <c r="P3902" s="9">
        <v>7.99</v>
      </c>
      <c r="Q3902" t="s">
        <v>40</v>
      </c>
      <c r="R3902">
        <v>8168</v>
      </c>
      <c r="S3902" s="9">
        <v>35.56</v>
      </c>
      <c r="T3902" s="26">
        <v>4.5609999999999999</v>
      </c>
      <c r="U3902" s="8">
        <v>162.19</v>
      </c>
      <c r="V3902" t="s">
        <v>112</v>
      </c>
      <c r="W3902" t="s">
        <v>2007</v>
      </c>
      <c r="X3902" t="s">
        <v>42</v>
      </c>
      <c r="Y3902" t="s">
        <v>1740</v>
      </c>
      <c r="AA3902" s="1">
        <f t="shared" si="466"/>
        <v>46010</v>
      </c>
      <c r="AB3902" s="2">
        <f t="shared" si="467"/>
        <v>12</v>
      </c>
      <c r="AC3902" s="2">
        <f t="shared" si="468"/>
        <v>2025</v>
      </c>
      <c r="AD3902" s="2" t="str">
        <f>IFERROR(VLOOKUP(A3902,'Aux Área'!$A$4:$B$123,2,0),"-")</f>
        <v>TI</v>
      </c>
    </row>
    <row r="3903" spans="1:30" x14ac:dyDescent="0.3">
      <c r="A3903" t="s">
        <v>2638</v>
      </c>
      <c r="B3903" t="s">
        <v>4593</v>
      </c>
      <c r="C3903" t="s">
        <v>6474</v>
      </c>
      <c r="D3903" t="s">
        <v>3419</v>
      </c>
      <c r="E3903" t="s">
        <v>3420</v>
      </c>
      <c r="F3903" t="s">
        <v>2641</v>
      </c>
      <c r="G3903" t="s">
        <v>1135</v>
      </c>
      <c r="H3903" t="s">
        <v>2275</v>
      </c>
      <c r="I3903" t="s">
        <v>1497</v>
      </c>
      <c r="J3903" t="s">
        <v>275</v>
      </c>
      <c r="K3903" t="s">
        <v>276</v>
      </c>
      <c r="L3903" t="s">
        <v>124</v>
      </c>
      <c r="M3903" t="s">
        <v>38</v>
      </c>
      <c r="N3903" t="s">
        <v>39</v>
      </c>
      <c r="O3903" s="23">
        <v>406</v>
      </c>
      <c r="P3903" s="9">
        <v>10</v>
      </c>
      <c r="Q3903" t="s">
        <v>40</v>
      </c>
      <c r="R3903">
        <v>43817</v>
      </c>
      <c r="S3903" s="9">
        <v>40.590000000000003</v>
      </c>
      <c r="T3903" s="26">
        <v>4.49</v>
      </c>
      <c r="U3903" s="8">
        <v>182.25</v>
      </c>
      <c r="V3903" t="s">
        <v>6475</v>
      </c>
      <c r="W3903" t="s">
        <v>2276</v>
      </c>
      <c r="X3903" t="s">
        <v>42</v>
      </c>
      <c r="Y3903" t="s">
        <v>2277</v>
      </c>
      <c r="AA3903" s="1">
        <f t="shared" si="466"/>
        <v>46010</v>
      </c>
      <c r="AB3903" s="2">
        <f t="shared" si="467"/>
        <v>12</v>
      </c>
      <c r="AC3903" s="2">
        <f t="shared" si="468"/>
        <v>2025</v>
      </c>
      <c r="AD3903" s="2" t="str">
        <f>IFERROR(VLOOKUP(A3903,'Aux Área'!$A$4:$B$123,2,0),"-")</f>
        <v>INSPEÇÃO</v>
      </c>
    </row>
    <row r="3904" spans="1:30" x14ac:dyDescent="0.3">
      <c r="A3904" t="s">
        <v>2306</v>
      </c>
      <c r="B3904" t="s">
        <v>4613</v>
      </c>
      <c r="C3904" t="s">
        <v>6476</v>
      </c>
      <c r="D3904" t="s">
        <v>3428</v>
      </c>
      <c r="E3904" t="s">
        <v>3429</v>
      </c>
      <c r="F3904" t="s">
        <v>2309</v>
      </c>
      <c r="G3904" t="s">
        <v>1135</v>
      </c>
      <c r="H3904" t="s">
        <v>2275</v>
      </c>
      <c r="I3904" t="s">
        <v>1497</v>
      </c>
      <c r="J3904" t="s">
        <v>1665</v>
      </c>
      <c r="K3904" t="s">
        <v>1666</v>
      </c>
      <c r="L3904" t="s">
        <v>301</v>
      </c>
      <c r="M3904" t="s">
        <v>38</v>
      </c>
      <c r="N3904" t="s">
        <v>39</v>
      </c>
      <c r="O3904" s="23">
        <v>341</v>
      </c>
      <c r="P3904" s="9">
        <v>9.75</v>
      </c>
      <c r="Q3904" t="s">
        <v>40</v>
      </c>
      <c r="R3904">
        <v>46741</v>
      </c>
      <c r="S3904" s="9">
        <v>34.99</v>
      </c>
      <c r="T3904" s="26">
        <v>4.99</v>
      </c>
      <c r="U3904" s="8">
        <v>174.6</v>
      </c>
      <c r="V3904" t="s">
        <v>6477</v>
      </c>
      <c r="W3904" t="s">
        <v>2276</v>
      </c>
      <c r="X3904" t="s">
        <v>42</v>
      </c>
      <c r="Y3904" t="s">
        <v>2277</v>
      </c>
      <c r="AA3904" s="1">
        <f t="shared" si="466"/>
        <v>46010</v>
      </c>
      <c r="AB3904" s="2">
        <f t="shared" si="467"/>
        <v>12</v>
      </c>
      <c r="AC3904" s="2">
        <f t="shared" si="468"/>
        <v>2025</v>
      </c>
      <c r="AD3904" s="2" t="str">
        <f>IFERROR(VLOOKUP(A3904,'Aux Área'!$A$4:$B$123,2,0),"-")</f>
        <v>INSPEÇÃO</v>
      </c>
    </row>
    <row r="3905" spans="1:30" x14ac:dyDescent="0.3">
      <c r="A3905" t="s">
        <v>2181</v>
      </c>
      <c r="B3905" t="s">
        <v>4595</v>
      </c>
      <c r="C3905" t="s">
        <v>6478</v>
      </c>
      <c r="D3905" t="s">
        <v>3107</v>
      </c>
      <c r="E3905" t="s">
        <v>3108</v>
      </c>
      <c r="F3905" t="s">
        <v>2184</v>
      </c>
      <c r="G3905" t="s">
        <v>1135</v>
      </c>
      <c r="H3905" t="s">
        <v>2185</v>
      </c>
      <c r="I3905" t="s">
        <v>2186</v>
      </c>
      <c r="J3905" t="s">
        <v>108</v>
      </c>
      <c r="K3905" t="s">
        <v>109</v>
      </c>
      <c r="L3905" t="s">
        <v>110</v>
      </c>
      <c r="M3905" t="s">
        <v>38</v>
      </c>
      <c r="N3905" t="s">
        <v>668</v>
      </c>
      <c r="O3905" s="23">
        <v>868</v>
      </c>
      <c r="P3905" s="9">
        <v>15.14</v>
      </c>
      <c r="Q3905" t="s">
        <v>40</v>
      </c>
      <c r="R3905">
        <v>51590</v>
      </c>
      <c r="S3905" s="9">
        <v>57.33</v>
      </c>
      <c r="T3905" s="26">
        <v>6.19</v>
      </c>
      <c r="U3905" s="8">
        <v>354.87</v>
      </c>
      <c r="V3905" t="s">
        <v>6479</v>
      </c>
      <c r="W3905" t="s">
        <v>2007</v>
      </c>
      <c r="X3905" t="s">
        <v>42</v>
      </c>
      <c r="Y3905" t="s">
        <v>2188</v>
      </c>
      <c r="AA3905" s="1">
        <f t="shared" si="466"/>
        <v>46010</v>
      </c>
      <c r="AB3905" s="2">
        <f t="shared" si="467"/>
        <v>12</v>
      </c>
      <c r="AC3905" s="2">
        <f t="shared" si="468"/>
        <v>2025</v>
      </c>
      <c r="AD3905" s="2" t="str">
        <f>IFERROR(VLOOKUP(A3905,'Aux Área'!$A$4:$B$123,2,0),"-")</f>
        <v>INSPEÇÃO</v>
      </c>
    </row>
    <row r="3906" spans="1:30" x14ac:dyDescent="0.3">
      <c r="A3906" t="s">
        <v>2552</v>
      </c>
      <c r="B3906" t="s">
        <v>2553</v>
      </c>
      <c r="C3906" t="s">
        <v>6480</v>
      </c>
      <c r="D3906" t="s">
        <v>2872</v>
      </c>
      <c r="E3906" t="s">
        <v>2873</v>
      </c>
      <c r="F3906" t="s">
        <v>2555</v>
      </c>
      <c r="G3906" t="s">
        <v>659</v>
      </c>
      <c r="H3906" t="s">
        <v>2215</v>
      </c>
      <c r="I3906" t="s">
        <v>667</v>
      </c>
      <c r="J3906" t="s">
        <v>2779</v>
      </c>
      <c r="K3906" t="s">
        <v>2780</v>
      </c>
      <c r="L3906" t="s">
        <v>141</v>
      </c>
      <c r="M3906" t="s">
        <v>38</v>
      </c>
      <c r="N3906" t="s">
        <v>668</v>
      </c>
      <c r="O3906" s="23">
        <v>149</v>
      </c>
      <c r="P3906" s="9">
        <v>1.82</v>
      </c>
      <c r="Q3906" t="s">
        <v>40</v>
      </c>
      <c r="R3906">
        <v>6067</v>
      </c>
      <c r="S3906" s="9">
        <v>81.97</v>
      </c>
      <c r="T3906" s="26">
        <v>6.4</v>
      </c>
      <c r="U3906" s="8">
        <v>524.6</v>
      </c>
      <c r="V3906" t="s">
        <v>112</v>
      </c>
      <c r="W3906" t="s">
        <v>2007</v>
      </c>
      <c r="X3906" t="s">
        <v>42</v>
      </c>
      <c r="Y3906" t="s">
        <v>1740</v>
      </c>
      <c r="AA3906" s="1">
        <f t="shared" si="466"/>
        <v>46010</v>
      </c>
      <c r="AB3906" s="2">
        <f t="shared" si="467"/>
        <v>12</v>
      </c>
      <c r="AC3906" s="2">
        <f t="shared" si="468"/>
        <v>2025</v>
      </c>
      <c r="AD3906" s="2" t="str">
        <f>IFERROR(VLOOKUP(A3906,'Aux Área'!$A$4:$B$123,2,0),"-")</f>
        <v>APH</v>
      </c>
    </row>
    <row r="3907" spans="1:30" x14ac:dyDescent="0.3">
      <c r="A3907" t="s">
        <v>2461</v>
      </c>
      <c r="B3907" t="s">
        <v>5008</v>
      </c>
      <c r="C3907" t="s">
        <v>6481</v>
      </c>
      <c r="D3907" t="s">
        <v>3135</v>
      </c>
      <c r="E3907" t="s">
        <v>3136</v>
      </c>
      <c r="F3907" t="s">
        <v>3574</v>
      </c>
      <c r="G3907" t="s">
        <v>1135</v>
      </c>
      <c r="H3907" t="s">
        <v>2275</v>
      </c>
      <c r="I3907" t="s">
        <v>1497</v>
      </c>
      <c r="J3907" t="s">
        <v>188</v>
      </c>
      <c r="K3907" t="s">
        <v>189</v>
      </c>
      <c r="L3907" t="s">
        <v>190</v>
      </c>
      <c r="M3907" t="s">
        <v>38</v>
      </c>
      <c r="N3907" t="s">
        <v>39</v>
      </c>
      <c r="O3907" s="23">
        <v>507</v>
      </c>
      <c r="P3907" s="9">
        <v>10.76</v>
      </c>
      <c r="Q3907" t="s">
        <v>40</v>
      </c>
      <c r="R3907">
        <v>34552</v>
      </c>
      <c r="S3907" s="9">
        <v>47.14</v>
      </c>
      <c r="T3907" s="26">
        <v>4.6900000000000004</v>
      </c>
      <c r="U3907" s="8">
        <v>221.09</v>
      </c>
      <c r="V3907" t="s">
        <v>41</v>
      </c>
      <c r="W3907" t="s">
        <v>2276</v>
      </c>
      <c r="X3907" t="s">
        <v>42</v>
      </c>
      <c r="Y3907" t="s">
        <v>2277</v>
      </c>
      <c r="AA3907" s="1">
        <f t="shared" si="466"/>
        <v>46010</v>
      </c>
      <c r="AB3907" s="2">
        <f t="shared" si="467"/>
        <v>12</v>
      </c>
      <c r="AC3907" s="2">
        <f t="shared" si="468"/>
        <v>2025</v>
      </c>
      <c r="AD3907" s="2" t="str">
        <f>IFERROR(VLOOKUP(A3907,'Aux Área'!$A$4:$B$123,2,0),"-")</f>
        <v>INSPEÇÃO</v>
      </c>
    </row>
    <row r="3908" spans="1:30" x14ac:dyDescent="0.3">
      <c r="A3908" t="s">
        <v>68</v>
      </c>
      <c r="B3908" t="s">
        <v>296</v>
      </c>
      <c r="C3908" t="s">
        <v>6482</v>
      </c>
      <c r="D3908" t="s">
        <v>3246</v>
      </c>
      <c r="E3908" t="s">
        <v>3247</v>
      </c>
      <c r="F3908" t="s">
        <v>69</v>
      </c>
      <c r="G3908" t="s">
        <v>1503</v>
      </c>
      <c r="H3908" t="s">
        <v>36</v>
      </c>
      <c r="I3908" t="s">
        <v>37</v>
      </c>
      <c r="J3908" t="s">
        <v>165</v>
      </c>
      <c r="K3908" t="s">
        <v>166</v>
      </c>
      <c r="L3908" t="s">
        <v>167</v>
      </c>
      <c r="M3908" t="s">
        <v>38</v>
      </c>
      <c r="N3908" t="s">
        <v>39</v>
      </c>
      <c r="O3908" s="23">
        <v>338</v>
      </c>
      <c r="P3908" s="9">
        <v>9.07</v>
      </c>
      <c r="Q3908" t="s">
        <v>40</v>
      </c>
      <c r="R3908">
        <v>17967</v>
      </c>
      <c r="S3908" s="9">
        <v>37.28</v>
      </c>
      <c r="T3908" s="26">
        <v>4.5599999999999996</v>
      </c>
      <c r="U3908" s="8">
        <v>170</v>
      </c>
      <c r="V3908" t="s">
        <v>41</v>
      </c>
      <c r="W3908" t="s">
        <v>2007</v>
      </c>
      <c r="X3908" t="s">
        <v>42</v>
      </c>
      <c r="Y3908" t="s">
        <v>1740</v>
      </c>
      <c r="AA3908" s="1">
        <f t="shared" si="466"/>
        <v>46010</v>
      </c>
      <c r="AB3908" s="2">
        <f t="shared" si="467"/>
        <v>12</v>
      </c>
      <c r="AC3908" s="2">
        <f t="shared" si="468"/>
        <v>2025</v>
      </c>
      <c r="AD3908" s="2" t="str">
        <f>IFERROR(VLOOKUP(A3908,'Aux Área'!$A$4:$B$123,2,0),"-")</f>
        <v>OPERAÇÃO</v>
      </c>
    </row>
    <row r="3909" spans="1:30" x14ac:dyDescent="0.3">
      <c r="A3909" t="s">
        <v>2117</v>
      </c>
      <c r="B3909" t="s">
        <v>1946</v>
      </c>
      <c r="C3909" t="s">
        <v>6483</v>
      </c>
      <c r="D3909" t="s">
        <v>1948</v>
      </c>
      <c r="E3909" t="s">
        <v>1949</v>
      </c>
      <c r="F3909" t="s">
        <v>653</v>
      </c>
      <c r="G3909" t="s">
        <v>635</v>
      </c>
      <c r="H3909" t="s">
        <v>1804</v>
      </c>
      <c r="I3909" t="s">
        <v>1497</v>
      </c>
      <c r="J3909" t="s">
        <v>409</v>
      </c>
      <c r="K3909" t="s">
        <v>410</v>
      </c>
      <c r="L3909" t="s">
        <v>141</v>
      </c>
      <c r="M3909" t="s">
        <v>38</v>
      </c>
      <c r="N3909" t="s">
        <v>668</v>
      </c>
      <c r="O3909" s="23">
        <v>0</v>
      </c>
      <c r="P3909" s="9">
        <v>0</v>
      </c>
      <c r="Q3909" t="s">
        <v>40</v>
      </c>
      <c r="R3909">
        <v>0</v>
      </c>
      <c r="S3909" s="9">
        <v>61.67</v>
      </c>
      <c r="T3909" s="26">
        <v>6.09</v>
      </c>
      <c r="U3909" s="8">
        <v>375.57</v>
      </c>
      <c r="V3909" t="s">
        <v>6484</v>
      </c>
      <c r="W3909" t="s">
        <v>652</v>
      </c>
      <c r="X3909" t="s">
        <v>42</v>
      </c>
      <c r="Y3909" t="s">
        <v>653</v>
      </c>
      <c r="AA3909" s="1">
        <f t="shared" si="466"/>
        <v>46010</v>
      </c>
      <c r="AB3909" s="2">
        <f t="shared" si="467"/>
        <v>12</v>
      </c>
      <c r="AC3909" s="2">
        <f t="shared" si="468"/>
        <v>2025</v>
      </c>
      <c r="AD3909" s="2" t="str">
        <f>IFERROR(VLOOKUP(A3909,'Aux Área'!$A$4:$B$123,2,0),"-")</f>
        <v>SÃO PEDRO</v>
      </c>
    </row>
    <row r="3910" spans="1:30" x14ac:dyDescent="0.3">
      <c r="A3910" t="s">
        <v>58</v>
      </c>
      <c r="B3910" t="s">
        <v>250</v>
      </c>
      <c r="C3910" t="s">
        <v>6485</v>
      </c>
      <c r="D3910" t="s">
        <v>87</v>
      </c>
      <c r="E3910" t="s">
        <v>88</v>
      </c>
      <c r="F3910" t="s">
        <v>59</v>
      </c>
      <c r="G3910" t="s">
        <v>1500</v>
      </c>
      <c r="H3910" t="s">
        <v>36</v>
      </c>
      <c r="I3910" t="s">
        <v>37</v>
      </c>
      <c r="J3910" t="s">
        <v>356</v>
      </c>
      <c r="K3910" t="s">
        <v>357</v>
      </c>
      <c r="L3910" t="s">
        <v>124</v>
      </c>
      <c r="M3910" t="s">
        <v>38</v>
      </c>
      <c r="N3910" t="s">
        <v>39</v>
      </c>
      <c r="O3910" s="23">
        <v>275</v>
      </c>
      <c r="P3910" s="9">
        <v>7.58</v>
      </c>
      <c r="Q3910" t="s">
        <v>40</v>
      </c>
      <c r="R3910">
        <v>61806</v>
      </c>
      <c r="S3910" s="9">
        <v>36.299999999999997</v>
      </c>
      <c r="T3910" s="26">
        <v>4.5910000000000002</v>
      </c>
      <c r="U3910" s="8">
        <v>166.64</v>
      </c>
      <c r="V3910" t="s">
        <v>6486</v>
      </c>
      <c r="W3910" t="s">
        <v>2007</v>
      </c>
      <c r="X3910" t="s">
        <v>42</v>
      </c>
      <c r="Y3910" t="s">
        <v>1740</v>
      </c>
      <c r="AA3910" s="1">
        <f t="shared" si="466"/>
        <v>46010</v>
      </c>
      <c r="AB3910" s="2">
        <f t="shared" si="467"/>
        <v>12</v>
      </c>
      <c r="AC3910" s="2">
        <f t="shared" si="468"/>
        <v>2025</v>
      </c>
      <c r="AD3910" s="2" t="str">
        <f>IFERROR(VLOOKUP(A3910,'Aux Área'!$A$4:$B$123,2,0),"-")</f>
        <v>CONSERVA</v>
      </c>
    </row>
    <row r="3911" spans="1:30" x14ac:dyDescent="0.3">
      <c r="A3911" t="s">
        <v>48</v>
      </c>
      <c r="B3911" t="s">
        <v>288</v>
      </c>
      <c r="C3911" t="s">
        <v>6487</v>
      </c>
      <c r="D3911" t="s">
        <v>132</v>
      </c>
      <c r="E3911" t="s">
        <v>133</v>
      </c>
      <c r="F3911" t="s">
        <v>49</v>
      </c>
      <c r="G3911" t="s">
        <v>1500</v>
      </c>
      <c r="H3911" t="s">
        <v>36</v>
      </c>
      <c r="I3911" t="s">
        <v>37</v>
      </c>
      <c r="J3911" t="s">
        <v>147</v>
      </c>
      <c r="K3911" t="s">
        <v>148</v>
      </c>
      <c r="L3911" t="s">
        <v>84</v>
      </c>
      <c r="M3911" t="s">
        <v>38</v>
      </c>
      <c r="N3911" t="s">
        <v>39</v>
      </c>
      <c r="O3911" s="10">
        <v>335</v>
      </c>
      <c r="P3911" s="24">
        <v>7.97</v>
      </c>
      <c r="Q3911" t="s">
        <v>40</v>
      </c>
      <c r="R3911" s="2">
        <v>20071</v>
      </c>
      <c r="S3911" s="9">
        <v>42.02</v>
      </c>
      <c r="T3911" s="26">
        <v>5.27</v>
      </c>
      <c r="U3911" s="8">
        <v>221.45</v>
      </c>
      <c r="V3911" t="s">
        <v>246</v>
      </c>
      <c r="W3911" t="s">
        <v>2007</v>
      </c>
      <c r="X3911" t="s">
        <v>42</v>
      </c>
      <c r="Y3911" t="s">
        <v>1740</v>
      </c>
      <c r="AA3911" s="1">
        <f t="shared" si="466"/>
        <v>46010</v>
      </c>
      <c r="AB3911" s="2">
        <f t="shared" si="467"/>
        <v>12</v>
      </c>
      <c r="AC3911" s="2">
        <f t="shared" si="468"/>
        <v>2025</v>
      </c>
      <c r="AD3911" s="2" t="str">
        <f>IFERROR(VLOOKUP(A3911,'Aux Área'!$A$4:$B$123,2,0),"-")</f>
        <v>ENGENHARIA</v>
      </c>
    </row>
    <row r="3912" spans="1:30" x14ac:dyDescent="0.3">
      <c r="A3912" t="s">
        <v>2278</v>
      </c>
      <c r="B3912" t="s">
        <v>4664</v>
      </c>
      <c r="C3912" t="s">
        <v>6488</v>
      </c>
      <c r="D3912" t="s">
        <v>3205</v>
      </c>
      <c r="E3912" t="s">
        <v>3206</v>
      </c>
      <c r="F3912" t="s">
        <v>2281</v>
      </c>
      <c r="G3912" t="s">
        <v>1135</v>
      </c>
      <c r="H3912" t="s">
        <v>2275</v>
      </c>
      <c r="I3912" t="s">
        <v>1497</v>
      </c>
      <c r="J3912" t="s">
        <v>165</v>
      </c>
      <c r="K3912" t="s">
        <v>166</v>
      </c>
      <c r="L3912" t="s">
        <v>167</v>
      </c>
      <c r="M3912" t="s">
        <v>38</v>
      </c>
      <c r="N3912" t="s">
        <v>39</v>
      </c>
      <c r="O3912" s="23">
        <v>348</v>
      </c>
      <c r="P3912" s="9">
        <v>9.02</v>
      </c>
      <c r="Q3912" t="s">
        <v>40</v>
      </c>
      <c r="R3912">
        <v>54690</v>
      </c>
      <c r="S3912" s="9">
        <v>38.6</v>
      </c>
      <c r="T3912" s="26">
        <v>4.5910000000000002</v>
      </c>
      <c r="U3912" s="8">
        <v>177.2</v>
      </c>
      <c r="V3912" t="s">
        <v>112</v>
      </c>
      <c r="W3912" t="s">
        <v>2276</v>
      </c>
      <c r="X3912" t="s">
        <v>42</v>
      </c>
      <c r="Y3912" t="s">
        <v>2277</v>
      </c>
      <c r="AA3912" s="1">
        <f t="shared" si="466"/>
        <v>46010</v>
      </c>
      <c r="AB3912" s="2">
        <f t="shared" si="467"/>
        <v>12</v>
      </c>
      <c r="AC3912" s="2">
        <f t="shared" si="468"/>
        <v>2025</v>
      </c>
      <c r="AD3912" s="2" t="str">
        <f>IFERROR(VLOOKUP(A3912,'Aux Área'!$A$4:$B$123,2,0),"-")</f>
        <v>INSPEÇÃO</v>
      </c>
    </row>
    <row r="3913" spans="1:30" x14ac:dyDescent="0.3">
      <c r="A3913" t="s">
        <v>2208</v>
      </c>
      <c r="B3913" t="s">
        <v>2544</v>
      </c>
      <c r="C3913" t="s">
        <v>6489</v>
      </c>
      <c r="D3913" t="s">
        <v>2468</v>
      </c>
      <c r="E3913" t="s">
        <v>2469</v>
      </c>
      <c r="F3913" t="s">
        <v>2210</v>
      </c>
      <c r="G3913" t="s">
        <v>1135</v>
      </c>
      <c r="H3913" t="s">
        <v>2211</v>
      </c>
      <c r="I3913" t="s">
        <v>37</v>
      </c>
      <c r="J3913" t="s">
        <v>169</v>
      </c>
      <c r="K3913" t="s">
        <v>170</v>
      </c>
      <c r="L3913" t="s">
        <v>124</v>
      </c>
      <c r="M3913" t="s">
        <v>38</v>
      </c>
      <c r="N3913" t="s">
        <v>668</v>
      </c>
      <c r="O3913" s="23">
        <v>353</v>
      </c>
      <c r="P3913" s="9">
        <v>6.56</v>
      </c>
      <c r="Q3913" t="s">
        <v>40</v>
      </c>
      <c r="R3913">
        <v>8499</v>
      </c>
      <c r="S3913" s="9">
        <v>53.85</v>
      </c>
      <c r="T3913" s="26">
        <v>6.19</v>
      </c>
      <c r="U3913" s="8">
        <v>333.34</v>
      </c>
      <c r="V3913" t="s">
        <v>41</v>
      </c>
      <c r="W3913" t="s">
        <v>2007</v>
      </c>
      <c r="X3913" t="s">
        <v>42</v>
      </c>
      <c r="Y3913" t="s">
        <v>1740</v>
      </c>
      <c r="AA3913" s="1">
        <f t="shared" si="466"/>
        <v>46010</v>
      </c>
      <c r="AB3913" s="2">
        <f t="shared" si="467"/>
        <v>12</v>
      </c>
      <c r="AC3913" s="2">
        <f t="shared" si="468"/>
        <v>2025</v>
      </c>
      <c r="AD3913" s="2" t="str">
        <f>IFERROR(VLOOKUP(A3913,'Aux Área'!$A$4:$B$123,2,0),"-")</f>
        <v>APH</v>
      </c>
    </row>
    <row r="3914" spans="1:30" x14ac:dyDescent="0.3">
      <c r="A3914" t="s">
        <v>662</v>
      </c>
      <c r="B3914" t="s">
        <v>183</v>
      </c>
      <c r="C3914" t="s">
        <v>6490</v>
      </c>
      <c r="D3914" t="s">
        <v>1568</v>
      </c>
      <c r="E3914" t="s">
        <v>1569</v>
      </c>
      <c r="F3914" t="s">
        <v>653</v>
      </c>
      <c r="G3914" t="s">
        <v>1495</v>
      </c>
      <c r="H3914" t="s">
        <v>1571</v>
      </c>
      <c r="I3914" t="s">
        <v>1497</v>
      </c>
      <c r="J3914" t="s">
        <v>237</v>
      </c>
      <c r="K3914" t="s">
        <v>238</v>
      </c>
      <c r="L3914" t="s">
        <v>110</v>
      </c>
      <c r="M3914" t="s">
        <v>38</v>
      </c>
      <c r="N3914" t="s">
        <v>668</v>
      </c>
      <c r="O3914" s="23">
        <v>0</v>
      </c>
      <c r="P3914" s="9">
        <v>0</v>
      </c>
      <c r="Q3914" t="s">
        <v>40</v>
      </c>
      <c r="R3914">
        <v>0</v>
      </c>
      <c r="S3914" s="9">
        <v>119</v>
      </c>
      <c r="T3914" s="26">
        <v>6.04</v>
      </c>
      <c r="U3914" s="8">
        <v>718.76</v>
      </c>
      <c r="V3914" t="s">
        <v>41</v>
      </c>
      <c r="W3914" t="s">
        <v>652</v>
      </c>
      <c r="X3914" t="s">
        <v>42</v>
      </c>
      <c r="Y3914" t="s">
        <v>653</v>
      </c>
      <c r="AA3914" s="1">
        <f t="shared" si="466"/>
        <v>46010</v>
      </c>
      <c r="AB3914" s="2">
        <f t="shared" si="467"/>
        <v>12</v>
      </c>
      <c r="AC3914" s="2">
        <f t="shared" si="468"/>
        <v>2025</v>
      </c>
      <c r="AD3914" s="2" t="str">
        <f>IFERROR(VLOOKUP(A3914,'Aux Área'!$A$4:$B$123,2,0),"-")</f>
        <v>SÃO PEDRO</v>
      </c>
    </row>
    <row r="3915" spans="1:30" x14ac:dyDescent="0.3">
      <c r="A3915" t="s">
        <v>662</v>
      </c>
      <c r="C3915" t="s">
        <v>15606</v>
      </c>
      <c r="F3915" t="s">
        <v>15689</v>
      </c>
      <c r="K3915" t="s">
        <v>238</v>
      </c>
      <c r="N3915" t="s">
        <v>15690</v>
      </c>
      <c r="O3915" s="23">
        <v>0</v>
      </c>
      <c r="P3915" s="23">
        <v>0</v>
      </c>
      <c r="Q3915" t="s">
        <v>40</v>
      </c>
      <c r="R3915">
        <v>0</v>
      </c>
      <c r="S3915">
        <v>7.01</v>
      </c>
      <c r="U3915" s="8">
        <v>27.97</v>
      </c>
      <c r="W3915" t="s">
        <v>652</v>
      </c>
      <c r="X3915" t="s">
        <v>42</v>
      </c>
      <c r="Y3915" t="s">
        <v>653</v>
      </c>
      <c r="AA3915" s="1">
        <f>IFERROR(DATEVALUE(C3915),"-")</f>
        <v>46010</v>
      </c>
      <c r="AB3915" s="2">
        <f>IFERROR(MONTH(AA3915),"-")</f>
        <v>12</v>
      </c>
      <c r="AC3915" s="2">
        <f>IFERROR(YEAR(AA3915),"-")</f>
        <v>2025</v>
      </c>
      <c r="AD3915" s="2" t="str">
        <f>IFERROR(VLOOKUP(A3915,'Aux Área'!$A$4:$B$123,2,0),"-")</f>
        <v>SÃO PEDRO</v>
      </c>
    </row>
    <row r="3916" spans="1:30" x14ac:dyDescent="0.3">
      <c r="A3916" t="s">
        <v>2347</v>
      </c>
      <c r="B3916" t="s">
        <v>2348</v>
      </c>
      <c r="C3916" t="s">
        <v>6491</v>
      </c>
      <c r="D3916" t="s">
        <v>4012</v>
      </c>
      <c r="E3916" t="s">
        <v>4013</v>
      </c>
      <c r="F3916" t="s">
        <v>2350</v>
      </c>
      <c r="G3916" t="s">
        <v>659</v>
      </c>
      <c r="H3916" t="s">
        <v>1996</v>
      </c>
      <c r="I3916" t="s">
        <v>1997</v>
      </c>
      <c r="J3916" t="s">
        <v>237</v>
      </c>
      <c r="K3916" t="s">
        <v>238</v>
      </c>
      <c r="L3916" t="s">
        <v>110</v>
      </c>
      <c r="M3916" t="s">
        <v>38</v>
      </c>
      <c r="N3916" t="s">
        <v>668</v>
      </c>
      <c r="O3916" s="23">
        <v>497</v>
      </c>
      <c r="P3916" s="9">
        <v>5.9</v>
      </c>
      <c r="Q3916" t="s">
        <v>40</v>
      </c>
      <c r="R3916">
        <v>13687</v>
      </c>
      <c r="S3916" s="9">
        <v>84.29</v>
      </c>
      <c r="T3916" s="26">
        <v>6.04</v>
      </c>
      <c r="U3916" s="8">
        <v>509.11</v>
      </c>
      <c r="V3916" t="s">
        <v>41</v>
      </c>
      <c r="W3916" t="s">
        <v>1985</v>
      </c>
      <c r="X3916" t="s">
        <v>42</v>
      </c>
      <c r="Y3916" t="s">
        <v>1986</v>
      </c>
      <c r="AA3916" s="1">
        <f t="shared" ref="AA3916:AA3938" si="469">DATEVALUE(C3916)</f>
        <v>46010</v>
      </c>
      <c r="AB3916" s="2">
        <f t="shared" ref="AB3916:AB3938" si="470">MONTH(AA3916)</f>
        <v>12</v>
      </c>
      <c r="AC3916" s="2">
        <f t="shared" ref="AC3916:AC3938" si="471">YEAR(AA3916)</f>
        <v>2025</v>
      </c>
      <c r="AD3916" s="2" t="str">
        <f>IFERROR(VLOOKUP(A3916,'Aux Área'!$A$4:$B$123,2,0),"-")</f>
        <v>PESADOS</v>
      </c>
    </row>
    <row r="3917" spans="1:30" x14ac:dyDescent="0.3">
      <c r="A3917" t="s">
        <v>1295</v>
      </c>
      <c r="B3917" t="s">
        <v>1753</v>
      </c>
      <c r="C3917" t="s">
        <v>6492</v>
      </c>
      <c r="D3917" t="s">
        <v>1297</v>
      </c>
      <c r="E3917" t="s">
        <v>2221</v>
      </c>
      <c r="F3917" t="s">
        <v>1299</v>
      </c>
      <c r="G3917" t="s">
        <v>1135</v>
      </c>
      <c r="H3917" t="s">
        <v>1301</v>
      </c>
      <c r="I3917" t="s">
        <v>839</v>
      </c>
      <c r="J3917" t="s">
        <v>1665</v>
      </c>
      <c r="K3917" t="s">
        <v>1666</v>
      </c>
      <c r="L3917" t="s">
        <v>301</v>
      </c>
      <c r="M3917" t="s">
        <v>38</v>
      </c>
      <c r="N3917" t="s">
        <v>39</v>
      </c>
      <c r="O3917" s="23">
        <v>0</v>
      </c>
      <c r="P3917" s="23">
        <v>0</v>
      </c>
      <c r="Q3917" t="s">
        <v>40</v>
      </c>
      <c r="R3917" t="s">
        <v>15244</v>
      </c>
      <c r="S3917" s="9">
        <v>46.21</v>
      </c>
      <c r="T3917" s="26">
        <v>4.99</v>
      </c>
      <c r="U3917" s="8">
        <v>230.59</v>
      </c>
      <c r="V3917" t="s">
        <v>6493</v>
      </c>
      <c r="W3917" t="s">
        <v>2007</v>
      </c>
      <c r="X3917" t="s">
        <v>42</v>
      </c>
      <c r="Y3917" t="s">
        <v>1740</v>
      </c>
      <c r="AA3917" s="1">
        <f t="shared" si="469"/>
        <v>46010</v>
      </c>
      <c r="AB3917" s="2">
        <f t="shared" si="470"/>
        <v>12</v>
      </c>
      <c r="AC3917" s="2">
        <f t="shared" si="471"/>
        <v>2025</v>
      </c>
      <c r="AD3917" s="2" t="str">
        <f>IFERROR(VLOOKUP(A3917,'Aux Área'!$A$4:$B$123,2,0),"-")</f>
        <v>LUCCA JR - OP</v>
      </c>
    </row>
    <row r="3918" spans="1:30" x14ac:dyDescent="0.3">
      <c r="A3918" t="s">
        <v>3092</v>
      </c>
      <c r="B3918" t="s">
        <v>4774</v>
      </c>
      <c r="C3918" t="s">
        <v>6494</v>
      </c>
      <c r="D3918" t="s">
        <v>3410</v>
      </c>
      <c r="E3918" t="s">
        <v>3411</v>
      </c>
      <c r="F3918" t="s">
        <v>3594</v>
      </c>
      <c r="G3918" t="s">
        <v>1135</v>
      </c>
      <c r="H3918" t="s">
        <v>2275</v>
      </c>
      <c r="I3918" t="s">
        <v>1497</v>
      </c>
      <c r="J3918" t="s">
        <v>231</v>
      </c>
      <c r="K3918" t="s">
        <v>232</v>
      </c>
      <c r="L3918" t="s">
        <v>217</v>
      </c>
      <c r="M3918" t="s">
        <v>38</v>
      </c>
      <c r="N3918" t="s">
        <v>39</v>
      </c>
      <c r="O3918" s="10">
        <v>482</v>
      </c>
      <c r="P3918" s="24">
        <v>9.64</v>
      </c>
      <c r="Q3918" t="s">
        <v>40</v>
      </c>
      <c r="R3918">
        <v>33129</v>
      </c>
      <c r="S3918" s="9">
        <v>50</v>
      </c>
      <c r="T3918" s="26">
        <v>4.5199999999999996</v>
      </c>
      <c r="U3918" s="8">
        <v>226.01</v>
      </c>
      <c r="V3918" t="s">
        <v>6495</v>
      </c>
      <c r="W3918" t="s">
        <v>2276</v>
      </c>
      <c r="X3918" t="s">
        <v>42</v>
      </c>
      <c r="Y3918" t="s">
        <v>2277</v>
      </c>
      <c r="AA3918" s="1">
        <f t="shared" si="469"/>
        <v>46010</v>
      </c>
      <c r="AB3918" s="2">
        <f t="shared" si="470"/>
        <v>12</v>
      </c>
      <c r="AC3918" s="2">
        <f t="shared" si="471"/>
        <v>2025</v>
      </c>
      <c r="AD3918" s="2" t="str">
        <f>IFERROR(VLOOKUP(A3918,'Aux Área'!$A$4:$B$123,2,0),"-")</f>
        <v>INSPEÇÃO</v>
      </c>
    </row>
    <row r="3919" spans="1:30" x14ac:dyDescent="0.3">
      <c r="A3919" t="s">
        <v>1992</v>
      </c>
      <c r="B3919" t="s">
        <v>1993</v>
      </c>
      <c r="C3919" t="s">
        <v>6496</v>
      </c>
      <c r="D3919" t="s">
        <v>4210</v>
      </c>
      <c r="E3919" t="s">
        <v>4211</v>
      </c>
      <c r="F3919" t="s">
        <v>1995</v>
      </c>
      <c r="G3919" t="s">
        <v>659</v>
      </c>
      <c r="H3919" t="s">
        <v>1996</v>
      </c>
      <c r="I3919" t="s">
        <v>1997</v>
      </c>
      <c r="J3919" t="s">
        <v>165</v>
      </c>
      <c r="K3919" t="s">
        <v>166</v>
      </c>
      <c r="L3919" t="s">
        <v>167</v>
      </c>
      <c r="M3919" t="s">
        <v>38</v>
      </c>
      <c r="N3919" t="s">
        <v>668</v>
      </c>
      <c r="O3919" s="23">
        <v>470</v>
      </c>
      <c r="P3919" s="9">
        <v>5.1100000000000003</v>
      </c>
      <c r="Q3919" t="s">
        <v>40</v>
      </c>
      <c r="R3919">
        <v>10445</v>
      </c>
      <c r="S3919" s="9">
        <v>91.98</v>
      </c>
      <c r="T3919" s="26">
        <v>6.24</v>
      </c>
      <c r="U3919" s="8">
        <v>574</v>
      </c>
      <c r="V3919" t="s">
        <v>112</v>
      </c>
      <c r="W3919" t="s">
        <v>1985</v>
      </c>
      <c r="X3919" t="s">
        <v>42</v>
      </c>
      <c r="Y3919" t="s">
        <v>1986</v>
      </c>
      <c r="AA3919" s="1">
        <f t="shared" si="469"/>
        <v>46010</v>
      </c>
      <c r="AB3919" s="2">
        <f t="shared" si="470"/>
        <v>12</v>
      </c>
      <c r="AC3919" s="2">
        <f t="shared" si="471"/>
        <v>2025</v>
      </c>
      <c r="AD3919" s="2" t="str">
        <f>IFERROR(VLOOKUP(A3919,'Aux Área'!$A$4:$B$123,2,0),"-")</f>
        <v>PESADOS</v>
      </c>
    </row>
    <row r="3920" spans="1:30" x14ac:dyDescent="0.3">
      <c r="A3920" t="s">
        <v>2282</v>
      </c>
      <c r="B3920" t="s">
        <v>4679</v>
      </c>
      <c r="C3920" t="s">
        <v>6497</v>
      </c>
      <c r="D3920" t="s">
        <v>3162</v>
      </c>
      <c r="E3920" t="s">
        <v>3163</v>
      </c>
      <c r="F3920" t="s">
        <v>2285</v>
      </c>
      <c r="G3920" t="s">
        <v>1135</v>
      </c>
      <c r="H3920" t="s">
        <v>2275</v>
      </c>
      <c r="I3920" t="s">
        <v>1497</v>
      </c>
      <c r="J3920" t="s">
        <v>165</v>
      </c>
      <c r="K3920" t="s">
        <v>166</v>
      </c>
      <c r="L3920" t="s">
        <v>167</v>
      </c>
      <c r="M3920" t="s">
        <v>38</v>
      </c>
      <c r="N3920" t="s">
        <v>39</v>
      </c>
      <c r="O3920" s="23">
        <v>435</v>
      </c>
      <c r="P3920" s="9">
        <v>9.08</v>
      </c>
      <c r="Q3920" t="s">
        <v>40</v>
      </c>
      <c r="R3920">
        <v>45866</v>
      </c>
      <c r="S3920" s="9">
        <v>47.93</v>
      </c>
      <c r="T3920" s="26">
        <v>4.59</v>
      </c>
      <c r="U3920" s="8">
        <v>220.01</v>
      </c>
      <c r="V3920" t="s">
        <v>112</v>
      </c>
      <c r="W3920" t="s">
        <v>2276</v>
      </c>
      <c r="X3920" t="s">
        <v>42</v>
      </c>
      <c r="Y3920" t="s">
        <v>2277</v>
      </c>
      <c r="AA3920" s="1">
        <f t="shared" si="469"/>
        <v>46010</v>
      </c>
      <c r="AB3920" s="2">
        <f t="shared" si="470"/>
        <v>12</v>
      </c>
      <c r="AC3920" s="2">
        <f t="shared" si="471"/>
        <v>2025</v>
      </c>
      <c r="AD3920" s="2" t="str">
        <f>IFERROR(VLOOKUP(A3920,'Aux Área'!$A$4:$B$123,2,0),"-")</f>
        <v>INSPEÇÃO</v>
      </c>
    </row>
    <row r="3921" spans="1:30" x14ac:dyDescent="0.3">
      <c r="A3921" t="s">
        <v>2318</v>
      </c>
      <c r="B3921" t="s">
        <v>2733</v>
      </c>
      <c r="C3921" t="s">
        <v>6498</v>
      </c>
      <c r="D3921" t="s">
        <v>5015</v>
      </c>
      <c r="E3921" t="s">
        <v>5016</v>
      </c>
      <c r="F3921" t="s">
        <v>4203</v>
      </c>
      <c r="G3921" t="s">
        <v>1135</v>
      </c>
      <c r="H3921" t="s">
        <v>2185</v>
      </c>
      <c r="I3921" t="s">
        <v>2186</v>
      </c>
      <c r="J3921" t="s">
        <v>169</v>
      </c>
      <c r="K3921" t="s">
        <v>170</v>
      </c>
      <c r="L3921" t="s">
        <v>124</v>
      </c>
      <c r="M3921" t="s">
        <v>38</v>
      </c>
      <c r="N3921" t="s">
        <v>668</v>
      </c>
      <c r="O3921" s="23">
        <v>805</v>
      </c>
      <c r="P3921" s="9">
        <v>14.96</v>
      </c>
      <c r="Q3921" t="s">
        <v>40</v>
      </c>
      <c r="R3921">
        <v>46206</v>
      </c>
      <c r="S3921" s="9">
        <v>53.82</v>
      </c>
      <c r="T3921" s="26">
        <v>6.19</v>
      </c>
      <c r="U3921" s="8">
        <v>333.15</v>
      </c>
      <c r="V3921" t="s">
        <v>41</v>
      </c>
      <c r="W3921" t="s">
        <v>2007</v>
      </c>
      <c r="X3921" t="s">
        <v>42</v>
      </c>
      <c r="Y3921" t="s">
        <v>2188</v>
      </c>
      <c r="AA3921" s="1">
        <f t="shared" si="469"/>
        <v>46010</v>
      </c>
      <c r="AB3921" s="2">
        <f t="shared" si="470"/>
        <v>12</v>
      </c>
      <c r="AC3921" s="2">
        <f t="shared" si="471"/>
        <v>2025</v>
      </c>
      <c r="AD3921" s="2" t="str">
        <f>IFERROR(VLOOKUP(A3921,'Aux Área'!$A$4:$B$123,2,0),"-")</f>
        <v>INSPEÇÃO</v>
      </c>
    </row>
    <row r="3922" spans="1:30" x14ac:dyDescent="0.3">
      <c r="A3922" t="s">
        <v>2655</v>
      </c>
      <c r="B3922" t="s">
        <v>2656</v>
      </c>
      <c r="C3922" t="s">
        <v>6499</v>
      </c>
      <c r="D3922" t="s">
        <v>1619</v>
      </c>
      <c r="E3922" t="s">
        <v>1620</v>
      </c>
      <c r="F3922" t="s">
        <v>3712</v>
      </c>
      <c r="G3922" t="s">
        <v>1635</v>
      </c>
      <c r="H3922" t="s">
        <v>2635</v>
      </c>
      <c r="I3922" t="s">
        <v>37</v>
      </c>
      <c r="J3922" t="s">
        <v>188</v>
      </c>
      <c r="K3922" t="s">
        <v>189</v>
      </c>
      <c r="L3922" t="s">
        <v>190</v>
      </c>
      <c r="M3922" t="s">
        <v>38</v>
      </c>
      <c r="N3922" t="s">
        <v>39</v>
      </c>
      <c r="O3922" s="23">
        <v>251</v>
      </c>
      <c r="P3922" s="9">
        <v>10.039999999999999</v>
      </c>
      <c r="Q3922" t="s">
        <v>40</v>
      </c>
      <c r="R3922">
        <v>8848</v>
      </c>
      <c r="S3922" s="9">
        <v>24.99</v>
      </c>
      <c r="T3922" s="26">
        <v>4.6900000000000004</v>
      </c>
      <c r="U3922" s="8">
        <v>117.2</v>
      </c>
      <c r="V3922" t="s">
        <v>41</v>
      </c>
      <c r="W3922" t="s">
        <v>2007</v>
      </c>
      <c r="X3922" t="s">
        <v>42</v>
      </c>
      <c r="Y3922" t="s">
        <v>6209</v>
      </c>
      <c r="AA3922" s="1">
        <f t="shared" si="469"/>
        <v>46010</v>
      </c>
      <c r="AB3922" s="2">
        <f t="shared" si="470"/>
        <v>12</v>
      </c>
      <c r="AC3922" s="2">
        <f t="shared" si="471"/>
        <v>2025</v>
      </c>
      <c r="AD3922" s="2" t="str">
        <f>IFERROR(VLOOKUP(A3922,'Aux Área'!$A$4:$B$123,2,0),"-")</f>
        <v>TI</v>
      </c>
    </row>
    <row r="3923" spans="1:30" x14ac:dyDescent="0.3">
      <c r="A3923" t="s">
        <v>2643</v>
      </c>
      <c r="B3923" t="s">
        <v>2307</v>
      </c>
      <c r="C3923" t="s">
        <v>6500</v>
      </c>
      <c r="D3923" t="s">
        <v>4726</v>
      </c>
      <c r="E3923" t="s">
        <v>4727</v>
      </c>
      <c r="F3923" t="s">
        <v>2646</v>
      </c>
      <c r="G3923" t="s">
        <v>1300</v>
      </c>
      <c r="H3923" t="s">
        <v>1301</v>
      </c>
      <c r="I3923" t="s">
        <v>37</v>
      </c>
      <c r="J3923" t="s">
        <v>122</v>
      </c>
      <c r="K3923" t="s">
        <v>123</v>
      </c>
      <c r="L3923" t="s">
        <v>124</v>
      </c>
      <c r="M3923" t="s">
        <v>38</v>
      </c>
      <c r="N3923" t="s">
        <v>39</v>
      </c>
      <c r="O3923" s="23">
        <v>476</v>
      </c>
      <c r="P3923" s="9">
        <v>11.61</v>
      </c>
      <c r="Q3923" t="s">
        <v>40</v>
      </c>
      <c r="R3923">
        <v>48443</v>
      </c>
      <c r="S3923" s="9">
        <v>41.01</v>
      </c>
      <c r="T3923" s="26">
        <v>4.79</v>
      </c>
      <c r="U3923" s="8">
        <v>196.43</v>
      </c>
      <c r="V3923" t="s">
        <v>246</v>
      </c>
      <c r="W3923" t="s">
        <v>2276</v>
      </c>
      <c r="X3923" t="s">
        <v>42</v>
      </c>
      <c r="Y3923" t="s">
        <v>2277</v>
      </c>
      <c r="AA3923" s="1">
        <f t="shared" si="469"/>
        <v>46010</v>
      </c>
      <c r="AB3923" s="2">
        <f t="shared" si="470"/>
        <v>12</v>
      </c>
      <c r="AC3923" s="2">
        <f t="shared" si="471"/>
        <v>2025</v>
      </c>
      <c r="AD3923" s="2" t="str">
        <f>IFERROR(VLOOKUP(A3923,'Aux Área'!$A$4:$B$123,2,0),"-")</f>
        <v>INSPEÇÃO</v>
      </c>
    </row>
    <row r="3924" spans="1:30" x14ac:dyDescent="0.3">
      <c r="A3924" t="s">
        <v>46</v>
      </c>
      <c r="B3924" t="s">
        <v>458</v>
      </c>
      <c r="C3924" t="s">
        <v>6501</v>
      </c>
      <c r="D3924" t="s">
        <v>729</v>
      </c>
      <c r="E3924" t="s">
        <v>730</v>
      </c>
      <c r="F3924" t="s">
        <v>5185</v>
      </c>
      <c r="G3924" t="s">
        <v>1503</v>
      </c>
      <c r="H3924" t="s">
        <v>36</v>
      </c>
      <c r="I3924" t="s">
        <v>37</v>
      </c>
      <c r="J3924" t="s">
        <v>1268</v>
      </c>
      <c r="K3924" t="s">
        <v>1269</v>
      </c>
      <c r="L3924" t="s">
        <v>84</v>
      </c>
      <c r="M3924" t="s">
        <v>38</v>
      </c>
      <c r="N3924" t="s">
        <v>39</v>
      </c>
      <c r="O3924" s="23">
        <v>241</v>
      </c>
      <c r="P3924" s="9">
        <v>6.51</v>
      </c>
      <c r="Q3924" t="s">
        <v>40</v>
      </c>
      <c r="R3924">
        <v>25961</v>
      </c>
      <c r="S3924" s="9">
        <v>37</v>
      </c>
      <c r="T3924" s="26">
        <v>5.24</v>
      </c>
      <c r="U3924" s="8">
        <v>193.89</v>
      </c>
      <c r="V3924" t="s">
        <v>41</v>
      </c>
      <c r="W3924" t="s">
        <v>2007</v>
      </c>
      <c r="X3924" t="s">
        <v>42</v>
      </c>
      <c r="Y3924" t="s">
        <v>1740</v>
      </c>
      <c r="AA3924" s="1">
        <f t="shared" si="469"/>
        <v>46010</v>
      </c>
      <c r="AB3924" s="2">
        <f t="shared" si="470"/>
        <v>12</v>
      </c>
      <c r="AC3924" s="2">
        <f t="shared" si="471"/>
        <v>2025</v>
      </c>
      <c r="AD3924" s="2" t="str">
        <f>IFERROR(VLOOKUP(A3924,'Aux Área'!$A$4:$B$123,2,0),"-")</f>
        <v>FACILITIES</v>
      </c>
    </row>
    <row r="3925" spans="1:30" x14ac:dyDescent="0.3">
      <c r="A3925" t="s">
        <v>2461</v>
      </c>
      <c r="B3925" t="s">
        <v>5008</v>
      </c>
      <c r="C3925" t="s">
        <v>6502</v>
      </c>
      <c r="D3925" t="s">
        <v>5559</v>
      </c>
      <c r="E3925" t="s">
        <v>5560</v>
      </c>
      <c r="F3925" t="s">
        <v>3574</v>
      </c>
      <c r="G3925" t="s">
        <v>1135</v>
      </c>
      <c r="H3925" t="s">
        <v>2275</v>
      </c>
      <c r="I3925" t="s">
        <v>1497</v>
      </c>
      <c r="J3925" t="s">
        <v>188</v>
      </c>
      <c r="K3925" t="s">
        <v>189</v>
      </c>
      <c r="L3925" t="s">
        <v>190</v>
      </c>
      <c r="M3925" t="s">
        <v>38</v>
      </c>
      <c r="N3925" t="s">
        <v>39</v>
      </c>
      <c r="O3925" s="23">
        <v>290</v>
      </c>
      <c r="P3925" s="9">
        <v>5.82</v>
      </c>
      <c r="Q3925" t="s">
        <v>40</v>
      </c>
      <c r="R3925">
        <v>34842</v>
      </c>
      <c r="S3925" s="9">
        <v>49.8</v>
      </c>
      <c r="T3925" s="26">
        <v>4.3899999999999997</v>
      </c>
      <c r="U3925" s="8">
        <v>218.62</v>
      </c>
      <c r="V3925" t="s">
        <v>41</v>
      </c>
      <c r="W3925" t="s">
        <v>2276</v>
      </c>
      <c r="X3925" t="s">
        <v>42</v>
      </c>
      <c r="Y3925" t="s">
        <v>2277</v>
      </c>
      <c r="AA3925" s="1">
        <f t="shared" si="469"/>
        <v>46010</v>
      </c>
      <c r="AB3925" s="2">
        <f t="shared" si="470"/>
        <v>12</v>
      </c>
      <c r="AC3925" s="2">
        <f t="shared" si="471"/>
        <v>2025</v>
      </c>
      <c r="AD3925" s="2" t="str">
        <f>IFERROR(VLOOKUP(A3925,'Aux Área'!$A$4:$B$123,2,0),"-")</f>
        <v>INSPEÇÃO</v>
      </c>
    </row>
    <row r="3926" spans="1:30" x14ac:dyDescent="0.3">
      <c r="A3926" t="s">
        <v>1819</v>
      </c>
      <c r="B3926" t="s">
        <v>156</v>
      </c>
      <c r="C3926" t="s">
        <v>6503</v>
      </c>
      <c r="D3926" t="s">
        <v>5474</v>
      </c>
      <c r="E3926" t="s">
        <v>5475</v>
      </c>
      <c r="F3926" t="s">
        <v>653</v>
      </c>
      <c r="G3926" t="s">
        <v>659</v>
      </c>
      <c r="H3926" t="s">
        <v>1821</v>
      </c>
      <c r="I3926" t="s">
        <v>673</v>
      </c>
      <c r="J3926" t="s">
        <v>1100</v>
      </c>
      <c r="K3926" t="s">
        <v>1101</v>
      </c>
      <c r="L3926" t="s">
        <v>181</v>
      </c>
      <c r="M3926" t="s">
        <v>38</v>
      </c>
      <c r="N3926" t="s">
        <v>638</v>
      </c>
      <c r="O3926" s="23">
        <v>0</v>
      </c>
      <c r="P3926" s="9">
        <v>0</v>
      </c>
      <c r="Q3926" t="s">
        <v>40</v>
      </c>
      <c r="R3926">
        <v>0</v>
      </c>
      <c r="S3926" s="9">
        <v>64.239999999999995</v>
      </c>
      <c r="T3926" s="26">
        <v>5.54</v>
      </c>
      <c r="U3926" s="8">
        <v>355.9</v>
      </c>
      <c r="V3926" t="s">
        <v>6504</v>
      </c>
      <c r="W3926" t="s">
        <v>652</v>
      </c>
      <c r="X3926" t="s">
        <v>42</v>
      </c>
      <c r="Y3926" t="s">
        <v>653</v>
      </c>
      <c r="AA3926" s="1">
        <f t="shared" si="469"/>
        <v>46010</v>
      </c>
      <c r="AB3926" s="2">
        <f t="shared" si="470"/>
        <v>12</v>
      </c>
      <c r="AC3926" s="2">
        <f t="shared" si="471"/>
        <v>2025</v>
      </c>
      <c r="AD3926" s="2" t="str">
        <f>IFERROR(VLOOKUP(A3926,'Aux Área'!$A$4:$B$123,2,0),"-")</f>
        <v>SÃO PEDRO</v>
      </c>
    </row>
    <row r="3927" spans="1:30" x14ac:dyDescent="0.3">
      <c r="A3927" t="s">
        <v>1096</v>
      </c>
      <c r="B3927" t="s">
        <v>1097</v>
      </c>
      <c r="C3927" t="s">
        <v>6505</v>
      </c>
      <c r="D3927" t="s">
        <v>5474</v>
      </c>
      <c r="E3927" t="s">
        <v>5475</v>
      </c>
      <c r="F3927" t="s">
        <v>653</v>
      </c>
      <c r="G3927" t="s">
        <v>1495</v>
      </c>
      <c r="H3927" t="s">
        <v>1496</v>
      </c>
      <c r="I3927" t="s">
        <v>1497</v>
      </c>
      <c r="J3927" t="s">
        <v>1100</v>
      </c>
      <c r="K3927" t="s">
        <v>1101</v>
      </c>
      <c r="L3927" t="s">
        <v>181</v>
      </c>
      <c r="M3927" t="s">
        <v>38</v>
      </c>
      <c r="N3927" t="s">
        <v>638</v>
      </c>
      <c r="O3927" s="23">
        <v>0</v>
      </c>
      <c r="P3927" s="9">
        <v>0</v>
      </c>
      <c r="Q3927" t="s">
        <v>40</v>
      </c>
      <c r="R3927">
        <v>0</v>
      </c>
      <c r="S3927" s="9">
        <v>158.63</v>
      </c>
      <c r="T3927" s="26">
        <v>5.54</v>
      </c>
      <c r="U3927" s="8">
        <v>878.84</v>
      </c>
      <c r="V3927" t="s">
        <v>6506</v>
      </c>
      <c r="W3927" t="s">
        <v>652</v>
      </c>
      <c r="X3927" t="s">
        <v>42</v>
      </c>
      <c r="Y3927" t="s">
        <v>653</v>
      </c>
      <c r="AA3927" s="1">
        <f t="shared" si="469"/>
        <v>46010</v>
      </c>
      <c r="AB3927" s="2">
        <f t="shared" si="470"/>
        <v>12</v>
      </c>
      <c r="AC3927" s="2">
        <f t="shared" si="471"/>
        <v>2025</v>
      </c>
      <c r="AD3927" s="2" t="str">
        <f>IFERROR(VLOOKUP(A3927,'Aux Área'!$A$4:$B$123,2,0),"-")</f>
        <v>SÃO PEDRO</v>
      </c>
    </row>
    <row r="3928" spans="1:30" x14ac:dyDescent="0.3">
      <c r="A3928" t="s">
        <v>2306</v>
      </c>
      <c r="B3928" t="s">
        <v>4613</v>
      </c>
      <c r="C3928" t="s">
        <v>6507</v>
      </c>
      <c r="D3928" t="s">
        <v>3212</v>
      </c>
      <c r="E3928" t="s">
        <v>3213</v>
      </c>
      <c r="F3928" t="s">
        <v>2309</v>
      </c>
      <c r="G3928" t="s">
        <v>1135</v>
      </c>
      <c r="H3928" t="s">
        <v>2275</v>
      </c>
      <c r="I3928" t="s">
        <v>1497</v>
      </c>
      <c r="J3928" t="s">
        <v>1665</v>
      </c>
      <c r="K3928" t="s">
        <v>1666</v>
      </c>
      <c r="L3928" t="s">
        <v>301</v>
      </c>
      <c r="M3928" t="s">
        <v>38</v>
      </c>
      <c r="N3928" t="s">
        <v>39</v>
      </c>
      <c r="O3928" s="23">
        <v>468</v>
      </c>
      <c r="P3928" s="9">
        <v>10.3</v>
      </c>
      <c r="Q3928" t="s">
        <v>40</v>
      </c>
      <c r="R3928">
        <v>47209</v>
      </c>
      <c r="S3928" s="9">
        <v>45.42</v>
      </c>
      <c r="T3928" s="26">
        <v>4.99</v>
      </c>
      <c r="U3928" s="8">
        <v>226.65</v>
      </c>
      <c r="V3928" t="s">
        <v>6508</v>
      </c>
      <c r="W3928" t="s">
        <v>2276</v>
      </c>
      <c r="X3928" t="s">
        <v>42</v>
      </c>
      <c r="Y3928" t="s">
        <v>2277</v>
      </c>
      <c r="AA3928" s="1">
        <f t="shared" si="469"/>
        <v>46010</v>
      </c>
      <c r="AB3928" s="2">
        <f t="shared" si="470"/>
        <v>12</v>
      </c>
      <c r="AC3928" s="2">
        <f t="shared" si="471"/>
        <v>2025</v>
      </c>
      <c r="AD3928" s="2" t="str">
        <f>IFERROR(VLOOKUP(A3928,'Aux Área'!$A$4:$B$123,2,0),"-")</f>
        <v>INSPEÇÃO</v>
      </c>
    </row>
    <row r="3929" spans="1:30" x14ac:dyDescent="0.3">
      <c r="A3929" t="s">
        <v>2638</v>
      </c>
      <c r="B3929" t="s">
        <v>4593</v>
      </c>
      <c r="C3929" t="s">
        <v>6509</v>
      </c>
      <c r="D3929" t="s">
        <v>4358</v>
      </c>
      <c r="E3929" t="s">
        <v>4359</v>
      </c>
      <c r="F3929" t="s">
        <v>2641</v>
      </c>
      <c r="G3929" t="s">
        <v>1135</v>
      </c>
      <c r="H3929" t="s">
        <v>2275</v>
      </c>
      <c r="I3929" t="s">
        <v>1497</v>
      </c>
      <c r="J3929" t="s">
        <v>275</v>
      </c>
      <c r="K3929" t="s">
        <v>276</v>
      </c>
      <c r="L3929" t="s">
        <v>124</v>
      </c>
      <c r="M3929" t="s">
        <v>38</v>
      </c>
      <c r="N3929" t="s">
        <v>39</v>
      </c>
      <c r="O3929" s="23">
        <v>378</v>
      </c>
      <c r="P3929" s="9">
        <v>8.3800000000000008</v>
      </c>
      <c r="Q3929" t="s">
        <v>40</v>
      </c>
      <c r="R3929">
        <v>44195</v>
      </c>
      <c r="S3929" s="9">
        <v>45.13</v>
      </c>
      <c r="T3929" s="26">
        <v>4.49</v>
      </c>
      <c r="U3929" s="8">
        <v>202.63</v>
      </c>
      <c r="V3929" t="s">
        <v>6510</v>
      </c>
      <c r="W3929" t="s">
        <v>2276</v>
      </c>
      <c r="X3929" t="s">
        <v>42</v>
      </c>
      <c r="Y3929" t="s">
        <v>2277</v>
      </c>
      <c r="AA3929" s="1">
        <f t="shared" si="469"/>
        <v>46011</v>
      </c>
      <c r="AB3929" s="2">
        <f t="shared" si="470"/>
        <v>12</v>
      </c>
      <c r="AC3929" s="2">
        <f t="shared" si="471"/>
        <v>2025</v>
      </c>
      <c r="AD3929" s="2" t="str">
        <f>IFERROR(VLOOKUP(A3929,'Aux Área'!$A$4:$B$123,2,0),"-")</f>
        <v>INSPEÇÃO</v>
      </c>
    </row>
    <row r="3930" spans="1:30" x14ac:dyDescent="0.3">
      <c r="A3930" t="s">
        <v>68</v>
      </c>
      <c r="B3930" t="s">
        <v>296</v>
      </c>
      <c r="C3930" t="s">
        <v>6511</v>
      </c>
      <c r="D3930" t="s">
        <v>3197</v>
      </c>
      <c r="E3930" t="s">
        <v>3198</v>
      </c>
      <c r="F3930" t="s">
        <v>69</v>
      </c>
      <c r="G3930" t="s">
        <v>1503</v>
      </c>
      <c r="H3930" t="s">
        <v>36</v>
      </c>
      <c r="I3930" t="s">
        <v>37</v>
      </c>
      <c r="J3930" t="s">
        <v>89</v>
      </c>
      <c r="K3930" t="s">
        <v>90</v>
      </c>
      <c r="L3930" t="s">
        <v>91</v>
      </c>
      <c r="M3930" t="s">
        <v>38</v>
      </c>
      <c r="N3930" t="s">
        <v>39</v>
      </c>
      <c r="O3930" s="23">
        <v>363</v>
      </c>
      <c r="P3930" s="9">
        <v>11.6</v>
      </c>
      <c r="Q3930" t="s">
        <v>40</v>
      </c>
      <c r="R3930">
        <v>18330</v>
      </c>
      <c r="S3930" s="9">
        <v>31.3</v>
      </c>
      <c r="T3930" s="26">
        <v>4.79</v>
      </c>
      <c r="U3930" s="8">
        <v>149.93</v>
      </c>
      <c r="V3930" t="s">
        <v>6512</v>
      </c>
      <c r="W3930" t="s">
        <v>2007</v>
      </c>
      <c r="X3930" t="s">
        <v>42</v>
      </c>
      <c r="Y3930" t="s">
        <v>1740</v>
      </c>
      <c r="AA3930" s="1">
        <f t="shared" si="469"/>
        <v>46011</v>
      </c>
      <c r="AB3930" s="2">
        <f t="shared" si="470"/>
        <v>12</v>
      </c>
      <c r="AC3930" s="2">
        <f t="shared" si="471"/>
        <v>2025</v>
      </c>
      <c r="AD3930" s="2" t="str">
        <f>IFERROR(VLOOKUP(A3930,'Aux Área'!$A$4:$B$123,2,0),"-")</f>
        <v>OPERAÇÃO</v>
      </c>
    </row>
    <row r="3931" spans="1:30" x14ac:dyDescent="0.3">
      <c r="A3931" t="s">
        <v>3092</v>
      </c>
      <c r="B3931" t="s">
        <v>4774</v>
      </c>
      <c r="C3931" t="s">
        <v>6513</v>
      </c>
      <c r="D3931" t="s">
        <v>5291</v>
      </c>
      <c r="E3931" t="s">
        <v>5292</v>
      </c>
      <c r="F3931" t="s">
        <v>3594</v>
      </c>
      <c r="G3931" t="s">
        <v>1135</v>
      </c>
      <c r="H3931" t="s">
        <v>2275</v>
      </c>
      <c r="I3931" t="s">
        <v>1497</v>
      </c>
      <c r="J3931" t="s">
        <v>89</v>
      </c>
      <c r="K3931" t="s">
        <v>90</v>
      </c>
      <c r="L3931" t="s">
        <v>91</v>
      </c>
      <c r="M3931" t="s">
        <v>38</v>
      </c>
      <c r="N3931" t="s">
        <v>39</v>
      </c>
      <c r="O3931" s="23">
        <v>353</v>
      </c>
      <c r="P3931" s="9">
        <v>10.97</v>
      </c>
      <c r="Q3931" t="s">
        <v>40</v>
      </c>
      <c r="R3931">
        <v>33482</v>
      </c>
      <c r="S3931" s="9">
        <v>32.17</v>
      </c>
      <c r="T3931" s="26">
        <v>4.79</v>
      </c>
      <c r="U3931" s="8">
        <v>154.09</v>
      </c>
      <c r="V3931" t="s">
        <v>6514</v>
      </c>
      <c r="W3931" t="s">
        <v>2276</v>
      </c>
      <c r="X3931" t="s">
        <v>42</v>
      </c>
      <c r="Y3931" t="s">
        <v>2277</v>
      </c>
      <c r="AA3931" s="1">
        <f t="shared" si="469"/>
        <v>46011</v>
      </c>
      <c r="AB3931" s="2">
        <f t="shared" si="470"/>
        <v>12</v>
      </c>
      <c r="AC3931" s="2">
        <f t="shared" si="471"/>
        <v>2025</v>
      </c>
      <c r="AD3931" s="2" t="str">
        <f>IFERROR(VLOOKUP(A3931,'Aux Área'!$A$4:$B$123,2,0),"-")</f>
        <v>INSPEÇÃO</v>
      </c>
    </row>
    <row r="3932" spans="1:30" x14ac:dyDescent="0.3">
      <c r="A3932" t="s">
        <v>2278</v>
      </c>
      <c r="B3932" t="s">
        <v>4664</v>
      </c>
      <c r="C3932" t="s">
        <v>6515</v>
      </c>
      <c r="D3932" t="s">
        <v>3208</v>
      </c>
      <c r="E3932" t="s">
        <v>3209</v>
      </c>
      <c r="F3932" t="s">
        <v>2281</v>
      </c>
      <c r="G3932" t="s">
        <v>1135</v>
      </c>
      <c r="H3932" t="s">
        <v>2275</v>
      </c>
      <c r="I3932" t="s">
        <v>1497</v>
      </c>
      <c r="J3932" t="s">
        <v>169</v>
      </c>
      <c r="K3932" t="s">
        <v>170</v>
      </c>
      <c r="L3932" t="s">
        <v>124</v>
      </c>
      <c r="M3932" t="s">
        <v>38</v>
      </c>
      <c r="N3932" t="s">
        <v>39</v>
      </c>
      <c r="O3932" s="23">
        <v>398</v>
      </c>
      <c r="P3932" s="9">
        <v>10.02</v>
      </c>
      <c r="Q3932" t="s">
        <v>40</v>
      </c>
      <c r="R3932">
        <v>55088</v>
      </c>
      <c r="S3932" s="9">
        <v>39.72</v>
      </c>
      <c r="T3932" s="26">
        <v>4.49</v>
      </c>
      <c r="U3932" s="8">
        <v>178.34</v>
      </c>
      <c r="V3932" t="s">
        <v>41</v>
      </c>
      <c r="W3932" t="s">
        <v>2276</v>
      </c>
      <c r="X3932" t="s">
        <v>42</v>
      </c>
      <c r="Y3932" t="s">
        <v>2277</v>
      </c>
      <c r="AA3932" s="1">
        <f t="shared" si="469"/>
        <v>46011</v>
      </c>
      <c r="AB3932" s="2">
        <f t="shared" si="470"/>
        <v>12</v>
      </c>
      <c r="AC3932" s="2">
        <f t="shared" si="471"/>
        <v>2025</v>
      </c>
      <c r="AD3932" s="2" t="str">
        <f>IFERROR(VLOOKUP(A3932,'Aux Área'!$A$4:$B$123,2,0),"-")</f>
        <v>INSPEÇÃO</v>
      </c>
    </row>
    <row r="3933" spans="1:30" x14ac:dyDescent="0.3">
      <c r="A3933" t="s">
        <v>2181</v>
      </c>
      <c r="B3933" t="s">
        <v>4595</v>
      </c>
      <c r="C3933" t="s">
        <v>6516</v>
      </c>
      <c r="D3933" t="s">
        <v>3303</v>
      </c>
      <c r="E3933" t="s">
        <v>3304</v>
      </c>
      <c r="F3933" t="s">
        <v>2184</v>
      </c>
      <c r="G3933" t="s">
        <v>1135</v>
      </c>
      <c r="H3933" t="s">
        <v>2185</v>
      </c>
      <c r="I3933" t="s">
        <v>2186</v>
      </c>
      <c r="J3933" t="s">
        <v>1122</v>
      </c>
      <c r="K3933" t="s">
        <v>1123</v>
      </c>
      <c r="L3933" t="s">
        <v>110</v>
      </c>
      <c r="M3933" t="s">
        <v>38</v>
      </c>
      <c r="N3933" t="s">
        <v>668</v>
      </c>
      <c r="O3933" s="23">
        <v>805</v>
      </c>
      <c r="P3933" s="9">
        <v>13.49</v>
      </c>
      <c r="Q3933" t="s">
        <v>40</v>
      </c>
      <c r="R3933">
        <v>52395</v>
      </c>
      <c r="S3933" s="9">
        <v>59.69</v>
      </c>
      <c r="T3933" s="26">
        <v>5.89</v>
      </c>
      <c r="U3933" s="8">
        <v>351.57</v>
      </c>
      <c r="V3933" t="s">
        <v>112</v>
      </c>
      <c r="W3933" t="s">
        <v>2007</v>
      </c>
      <c r="X3933" t="s">
        <v>42</v>
      </c>
      <c r="Y3933" t="s">
        <v>2188</v>
      </c>
      <c r="AA3933" s="1">
        <f t="shared" si="469"/>
        <v>46011</v>
      </c>
      <c r="AB3933" s="2">
        <f t="shared" si="470"/>
        <v>12</v>
      </c>
      <c r="AC3933" s="2">
        <f t="shared" si="471"/>
        <v>2025</v>
      </c>
      <c r="AD3933" s="2" t="str">
        <f>IFERROR(VLOOKUP(A3933,'Aux Área'!$A$4:$B$123,2,0),"-")</f>
        <v>INSPEÇÃO</v>
      </c>
    </row>
    <row r="3934" spans="1:30" x14ac:dyDescent="0.3">
      <c r="A3934" t="s">
        <v>2282</v>
      </c>
      <c r="B3934" t="s">
        <v>4679</v>
      </c>
      <c r="C3934" t="s">
        <v>6517</v>
      </c>
      <c r="D3934" t="s">
        <v>3781</v>
      </c>
      <c r="E3934" t="s">
        <v>3782</v>
      </c>
      <c r="F3934" t="s">
        <v>2285</v>
      </c>
      <c r="G3934" t="s">
        <v>1135</v>
      </c>
      <c r="H3934" t="s">
        <v>2275</v>
      </c>
      <c r="I3934" t="s">
        <v>1497</v>
      </c>
      <c r="J3934" t="s">
        <v>165</v>
      </c>
      <c r="K3934" t="s">
        <v>166</v>
      </c>
      <c r="L3934" t="s">
        <v>167</v>
      </c>
      <c r="M3934" t="s">
        <v>38</v>
      </c>
      <c r="N3934" t="s">
        <v>39</v>
      </c>
      <c r="O3934" s="23">
        <v>442</v>
      </c>
      <c r="P3934" s="9">
        <v>12.15</v>
      </c>
      <c r="Q3934" t="s">
        <v>40</v>
      </c>
      <c r="R3934">
        <v>46308</v>
      </c>
      <c r="S3934" s="9">
        <v>36.380000000000003</v>
      </c>
      <c r="T3934" s="26">
        <v>4.5910000000000002</v>
      </c>
      <c r="U3934" s="8">
        <v>167.02</v>
      </c>
      <c r="V3934" t="s">
        <v>112</v>
      </c>
      <c r="W3934" t="s">
        <v>2276</v>
      </c>
      <c r="X3934" t="s">
        <v>42</v>
      </c>
      <c r="Y3934" t="s">
        <v>2277</v>
      </c>
      <c r="AA3934" s="1">
        <f t="shared" si="469"/>
        <v>46011</v>
      </c>
      <c r="AB3934" s="2">
        <f t="shared" si="470"/>
        <v>12</v>
      </c>
      <c r="AC3934" s="2">
        <f t="shared" si="471"/>
        <v>2025</v>
      </c>
      <c r="AD3934" s="2" t="str">
        <f>IFERROR(VLOOKUP(A3934,'Aux Área'!$A$4:$B$123,2,0),"-")</f>
        <v>INSPEÇÃO</v>
      </c>
    </row>
    <row r="3935" spans="1:30" x14ac:dyDescent="0.3">
      <c r="A3935" t="s">
        <v>2461</v>
      </c>
      <c r="B3935" t="s">
        <v>5008</v>
      </c>
      <c r="C3935" t="s">
        <v>6518</v>
      </c>
      <c r="D3935" t="s">
        <v>5559</v>
      </c>
      <c r="E3935" t="s">
        <v>5560</v>
      </c>
      <c r="F3935" t="s">
        <v>3574</v>
      </c>
      <c r="G3935" t="s">
        <v>1135</v>
      </c>
      <c r="H3935" t="s">
        <v>2275</v>
      </c>
      <c r="I3935" t="s">
        <v>1497</v>
      </c>
      <c r="J3935" t="s">
        <v>188</v>
      </c>
      <c r="K3935" t="s">
        <v>189</v>
      </c>
      <c r="L3935" t="s">
        <v>190</v>
      </c>
      <c r="M3935" t="s">
        <v>38</v>
      </c>
      <c r="N3935" t="s">
        <v>39</v>
      </c>
      <c r="O3935" s="23">
        <v>388</v>
      </c>
      <c r="P3935" s="9">
        <v>13.42</v>
      </c>
      <c r="Q3935" t="s">
        <v>40</v>
      </c>
      <c r="R3935">
        <v>35230</v>
      </c>
      <c r="S3935" s="9">
        <v>28.91</v>
      </c>
      <c r="T3935" s="26">
        <v>4.6900000000000004</v>
      </c>
      <c r="U3935" s="8">
        <v>135.59</v>
      </c>
      <c r="V3935" t="s">
        <v>41</v>
      </c>
      <c r="W3935" t="s">
        <v>2276</v>
      </c>
      <c r="X3935" t="s">
        <v>42</v>
      </c>
      <c r="Y3935" t="s">
        <v>2277</v>
      </c>
      <c r="AA3935" s="1">
        <f t="shared" si="469"/>
        <v>46011</v>
      </c>
      <c r="AB3935" s="2">
        <f t="shared" si="470"/>
        <v>12</v>
      </c>
      <c r="AC3935" s="2">
        <f t="shared" si="471"/>
        <v>2025</v>
      </c>
      <c r="AD3935" s="2" t="str">
        <f>IFERROR(VLOOKUP(A3935,'Aux Área'!$A$4:$B$123,2,0),"-")</f>
        <v>INSPEÇÃO</v>
      </c>
    </row>
    <row r="3936" spans="1:30" x14ac:dyDescent="0.3">
      <c r="A3936" t="s">
        <v>2260</v>
      </c>
      <c r="B3936" t="s">
        <v>113</v>
      </c>
      <c r="C3936" t="s">
        <v>6519</v>
      </c>
      <c r="D3936" t="s">
        <v>3005</v>
      </c>
      <c r="E3936" t="s">
        <v>3006</v>
      </c>
      <c r="F3936" t="s">
        <v>2262</v>
      </c>
      <c r="G3936" t="s">
        <v>35</v>
      </c>
      <c r="H3936" t="s">
        <v>2263</v>
      </c>
      <c r="I3936" t="s">
        <v>2186</v>
      </c>
      <c r="J3936" t="s">
        <v>1681</v>
      </c>
      <c r="K3936" t="s">
        <v>1682</v>
      </c>
      <c r="L3936" t="s">
        <v>141</v>
      </c>
      <c r="M3936" t="s">
        <v>38</v>
      </c>
      <c r="N3936" t="s">
        <v>668</v>
      </c>
      <c r="O3936" s="23">
        <v>730</v>
      </c>
      <c r="P3936" s="9">
        <v>15.07</v>
      </c>
      <c r="Q3936" t="s">
        <v>40</v>
      </c>
      <c r="R3936">
        <v>43483</v>
      </c>
      <c r="S3936" s="9">
        <v>48.44</v>
      </c>
      <c r="T3936" s="26">
        <v>6.49</v>
      </c>
      <c r="U3936" s="8">
        <v>314.39</v>
      </c>
      <c r="V3936" t="s">
        <v>41</v>
      </c>
      <c r="W3936" t="s">
        <v>2007</v>
      </c>
      <c r="X3936" t="s">
        <v>42</v>
      </c>
      <c r="Y3936" t="s">
        <v>1740</v>
      </c>
      <c r="AA3936" s="1">
        <f t="shared" si="469"/>
        <v>46011</v>
      </c>
      <c r="AB3936" s="2">
        <f t="shared" si="470"/>
        <v>12</v>
      </c>
      <c r="AC3936" s="2">
        <f t="shared" si="471"/>
        <v>2025</v>
      </c>
      <c r="AD3936" s="2" t="str">
        <f>IFERROR(VLOOKUP(A3936,'Aux Área'!$A$4:$B$123,2,0),"-")</f>
        <v>INSPEÇÃO</v>
      </c>
    </row>
    <row r="3937" spans="1:30" x14ac:dyDescent="0.3">
      <c r="A3937" t="s">
        <v>2643</v>
      </c>
      <c r="B3937" t="s">
        <v>2307</v>
      </c>
      <c r="C3937" t="s">
        <v>6520</v>
      </c>
      <c r="D3937" t="s">
        <v>4726</v>
      </c>
      <c r="E3937" t="s">
        <v>4727</v>
      </c>
      <c r="F3937" t="s">
        <v>2646</v>
      </c>
      <c r="G3937" t="s">
        <v>1300</v>
      </c>
      <c r="H3937" t="s">
        <v>1301</v>
      </c>
      <c r="I3937" t="s">
        <v>37</v>
      </c>
      <c r="J3937" t="s">
        <v>122</v>
      </c>
      <c r="K3937" t="s">
        <v>123</v>
      </c>
      <c r="L3937" t="s">
        <v>124</v>
      </c>
      <c r="M3937" t="s">
        <v>38</v>
      </c>
      <c r="N3937" t="s">
        <v>39</v>
      </c>
      <c r="O3937" s="23">
        <v>405</v>
      </c>
      <c r="P3937" s="9">
        <v>11.41</v>
      </c>
      <c r="Q3937" t="s">
        <v>40</v>
      </c>
      <c r="R3937">
        <v>48848</v>
      </c>
      <c r="S3937" s="9">
        <v>35.51</v>
      </c>
      <c r="T3937" s="26">
        <v>4.79</v>
      </c>
      <c r="U3937" s="8">
        <v>170.09</v>
      </c>
      <c r="V3937" t="s">
        <v>112</v>
      </c>
      <c r="W3937" t="s">
        <v>2276</v>
      </c>
      <c r="X3937" t="s">
        <v>42</v>
      </c>
      <c r="Y3937" t="s">
        <v>2277</v>
      </c>
      <c r="AA3937" s="1">
        <f t="shared" si="469"/>
        <v>46011</v>
      </c>
      <c r="AB3937" s="2">
        <f t="shared" si="470"/>
        <v>12</v>
      </c>
      <c r="AC3937" s="2">
        <f t="shared" si="471"/>
        <v>2025</v>
      </c>
      <c r="AD3937" s="2" t="str">
        <f>IFERROR(VLOOKUP(A3937,'Aux Área'!$A$4:$B$123,2,0),"-")</f>
        <v>INSPEÇÃO</v>
      </c>
    </row>
    <row r="3938" spans="1:30" x14ac:dyDescent="0.3">
      <c r="A3938" t="s">
        <v>2347</v>
      </c>
      <c r="B3938" t="s">
        <v>2348</v>
      </c>
      <c r="C3938" t="s">
        <v>6521</v>
      </c>
      <c r="D3938" t="s">
        <v>3633</v>
      </c>
      <c r="E3938" t="s">
        <v>3634</v>
      </c>
      <c r="F3938" t="s">
        <v>2350</v>
      </c>
      <c r="G3938" t="s">
        <v>659</v>
      </c>
      <c r="H3938" t="s">
        <v>1996</v>
      </c>
      <c r="I3938" t="s">
        <v>1997</v>
      </c>
      <c r="J3938" t="s">
        <v>237</v>
      </c>
      <c r="K3938" t="s">
        <v>238</v>
      </c>
      <c r="L3938" t="s">
        <v>110</v>
      </c>
      <c r="M3938" t="s">
        <v>38</v>
      </c>
      <c r="N3938" t="s">
        <v>668</v>
      </c>
      <c r="O3938" s="23">
        <v>364</v>
      </c>
      <c r="P3938" s="9">
        <v>6.93</v>
      </c>
      <c r="Q3938" t="s">
        <v>40</v>
      </c>
      <c r="R3938">
        <v>14051</v>
      </c>
      <c r="S3938" s="9">
        <v>52.52</v>
      </c>
      <c r="T3938" s="26">
        <v>6.04</v>
      </c>
      <c r="U3938" s="8">
        <v>317.22000000000003</v>
      </c>
      <c r="V3938" t="s">
        <v>41</v>
      </c>
      <c r="W3938" t="s">
        <v>1985</v>
      </c>
      <c r="X3938" t="s">
        <v>42</v>
      </c>
      <c r="Y3938" t="s">
        <v>1986</v>
      </c>
      <c r="AA3938" s="1">
        <f t="shared" si="469"/>
        <v>46011</v>
      </c>
      <c r="AB3938" s="2">
        <f t="shared" si="470"/>
        <v>12</v>
      </c>
      <c r="AC3938" s="2">
        <f t="shared" si="471"/>
        <v>2025</v>
      </c>
      <c r="AD3938" s="2" t="str">
        <f>IFERROR(VLOOKUP(A3938,'Aux Área'!$A$4:$B$123,2,0),"-")</f>
        <v>PESADOS</v>
      </c>
    </row>
    <row r="3939" spans="1:30" x14ac:dyDescent="0.3">
      <c r="A3939" t="s">
        <v>2347</v>
      </c>
      <c r="C3939" t="s">
        <v>15678</v>
      </c>
      <c r="F3939" t="s">
        <v>2350</v>
      </c>
      <c r="K3939" t="s">
        <v>238</v>
      </c>
      <c r="N3939" t="s">
        <v>15690</v>
      </c>
      <c r="O3939" t="s">
        <v>15244</v>
      </c>
      <c r="P3939" s="9" t="s">
        <v>15244</v>
      </c>
      <c r="Q3939" t="s">
        <v>40</v>
      </c>
      <c r="R3939" t="s">
        <v>15244</v>
      </c>
      <c r="S3939">
        <v>5.26</v>
      </c>
      <c r="U3939" s="8">
        <v>20.99</v>
      </c>
      <c r="X3939" t="s">
        <v>42</v>
      </c>
      <c r="Y3939" t="s">
        <v>1986</v>
      </c>
      <c r="AA3939" s="1">
        <f>IFERROR(DATEVALUE(C3939),"-")</f>
        <v>46011</v>
      </c>
      <c r="AB3939" s="2">
        <f>IFERROR(MONTH(AA3939),"-")</f>
        <v>12</v>
      </c>
      <c r="AC3939" s="2">
        <f>IFERROR(YEAR(AA3939),"-")</f>
        <v>2025</v>
      </c>
      <c r="AD3939" s="2" t="str">
        <f>IFERROR(VLOOKUP(A3939,'Aux Área'!$A$4:$B$123,2,0),"-")</f>
        <v>PESADOS</v>
      </c>
    </row>
    <row r="3940" spans="1:30" x14ac:dyDescent="0.3">
      <c r="A3940" t="s">
        <v>2041</v>
      </c>
      <c r="B3940" t="s">
        <v>2042</v>
      </c>
      <c r="C3940" t="s">
        <v>6522</v>
      </c>
      <c r="D3940" t="s">
        <v>1297</v>
      </c>
      <c r="E3940" t="s">
        <v>2221</v>
      </c>
      <c r="F3940" t="s">
        <v>2044</v>
      </c>
      <c r="G3940" t="s">
        <v>659</v>
      </c>
      <c r="H3940" t="s">
        <v>1996</v>
      </c>
      <c r="I3940" t="s">
        <v>1997</v>
      </c>
      <c r="J3940" t="s">
        <v>231</v>
      </c>
      <c r="K3940" t="s">
        <v>232</v>
      </c>
      <c r="L3940" t="s">
        <v>217</v>
      </c>
      <c r="M3940" t="s">
        <v>38</v>
      </c>
      <c r="N3940" t="s">
        <v>668</v>
      </c>
      <c r="O3940" s="23">
        <v>271</v>
      </c>
      <c r="P3940" s="9">
        <v>5.53</v>
      </c>
      <c r="Q3940" t="s">
        <v>40</v>
      </c>
      <c r="R3940">
        <v>15087</v>
      </c>
      <c r="S3940" s="9">
        <v>49</v>
      </c>
      <c r="T3940" s="26">
        <v>5.9909999999999997</v>
      </c>
      <c r="U3940" s="8">
        <v>293.55</v>
      </c>
      <c r="V3940" t="s">
        <v>6523</v>
      </c>
      <c r="W3940" t="s">
        <v>1985</v>
      </c>
      <c r="X3940" t="s">
        <v>42</v>
      </c>
      <c r="Y3940" t="s">
        <v>1986</v>
      </c>
      <c r="AA3940" s="1">
        <f>DATEVALUE(C3940)</f>
        <v>46011</v>
      </c>
      <c r="AB3940" s="2">
        <f>MONTH(AA3940)</f>
        <v>12</v>
      </c>
      <c r="AC3940" s="2">
        <f>YEAR(AA3940)</f>
        <v>2025</v>
      </c>
      <c r="AD3940" s="2" t="str">
        <f>IFERROR(VLOOKUP(A3940,'Aux Área'!$A$4:$B$123,2,0),"-")</f>
        <v>PESADOS</v>
      </c>
    </row>
    <row r="3941" spans="1:30" x14ac:dyDescent="0.3">
      <c r="A3941" t="s">
        <v>2041</v>
      </c>
      <c r="C3941" t="s">
        <v>6522</v>
      </c>
      <c r="F3941" t="s">
        <v>2044</v>
      </c>
      <c r="K3941" t="s">
        <v>232</v>
      </c>
      <c r="N3941" t="s">
        <v>15690</v>
      </c>
      <c r="O3941" t="s">
        <v>15244</v>
      </c>
      <c r="P3941" s="9" t="s">
        <v>15244</v>
      </c>
      <c r="Q3941" t="s">
        <v>40</v>
      </c>
      <c r="R3941" t="s">
        <v>15244</v>
      </c>
      <c r="S3941">
        <v>2</v>
      </c>
      <c r="U3941" s="8">
        <v>6.62</v>
      </c>
      <c r="X3941" t="s">
        <v>42</v>
      </c>
      <c r="Y3941" t="s">
        <v>1986</v>
      </c>
      <c r="AA3941" s="1">
        <f>IFERROR(DATEVALUE(C3941),"-")</f>
        <v>46011</v>
      </c>
      <c r="AB3941" s="2">
        <f>IFERROR(MONTH(AA3941),"-")</f>
        <v>12</v>
      </c>
      <c r="AC3941" s="2">
        <f>IFERROR(YEAR(AA3941),"-")</f>
        <v>2025</v>
      </c>
      <c r="AD3941" s="2" t="str">
        <f>IFERROR(VLOOKUP(A3941,'Aux Área'!$A$4:$B$123,2,0),"-")</f>
        <v>PESADOS</v>
      </c>
    </row>
    <row r="3942" spans="1:30" x14ac:dyDescent="0.3">
      <c r="A3942" t="s">
        <v>5620</v>
      </c>
      <c r="B3942" t="s">
        <v>2315</v>
      </c>
      <c r="C3942" t="s">
        <v>6524</v>
      </c>
      <c r="D3942" t="s">
        <v>2160</v>
      </c>
      <c r="E3942" t="s">
        <v>2161</v>
      </c>
      <c r="F3942" t="s">
        <v>6208</v>
      </c>
      <c r="G3942" t="s">
        <v>1135</v>
      </c>
      <c r="H3942" t="s">
        <v>5545</v>
      </c>
      <c r="I3942" t="s">
        <v>839</v>
      </c>
      <c r="J3942" t="s">
        <v>275</v>
      </c>
      <c r="K3942" t="s">
        <v>276</v>
      </c>
      <c r="L3942" t="s">
        <v>124</v>
      </c>
      <c r="M3942" t="s">
        <v>38</v>
      </c>
      <c r="N3942" t="s">
        <v>39</v>
      </c>
      <c r="O3942" s="23">
        <v>348</v>
      </c>
      <c r="P3942" s="9">
        <v>7.61</v>
      </c>
      <c r="Q3942" t="s">
        <v>40</v>
      </c>
      <c r="R3942">
        <v>3294</v>
      </c>
      <c r="S3942" s="9">
        <v>45.7</v>
      </c>
      <c r="T3942" s="26">
        <v>4.49</v>
      </c>
      <c r="U3942" s="8">
        <v>205.19</v>
      </c>
      <c r="V3942" t="s">
        <v>6525</v>
      </c>
      <c r="W3942" t="s">
        <v>2276</v>
      </c>
      <c r="X3942" t="s">
        <v>42</v>
      </c>
      <c r="Y3942" t="s">
        <v>2277</v>
      </c>
      <c r="AA3942" s="1">
        <f t="shared" ref="AA3942:AA3950" si="472">DATEVALUE(C3942)</f>
        <v>46011</v>
      </c>
      <c r="AB3942" s="2">
        <f t="shared" ref="AB3942:AB3950" si="473">MONTH(AA3942)</f>
        <v>12</v>
      </c>
      <c r="AC3942" s="2">
        <f t="shared" ref="AC3942:AC3950" si="474">YEAR(AA3942)</f>
        <v>2025</v>
      </c>
      <c r="AD3942" s="2" t="str">
        <f>IFERROR(VLOOKUP(A3942,'Aux Área'!$A$4:$B$123,2,0),"-")</f>
        <v>INSPEÇÃO</v>
      </c>
    </row>
    <row r="3943" spans="1:30" x14ac:dyDescent="0.3">
      <c r="A3943" t="s">
        <v>68</v>
      </c>
      <c r="B3943" t="s">
        <v>296</v>
      </c>
      <c r="C3943" t="s">
        <v>6526</v>
      </c>
      <c r="D3943" t="s">
        <v>3149</v>
      </c>
      <c r="E3943" t="s">
        <v>3150</v>
      </c>
      <c r="F3943" t="s">
        <v>69</v>
      </c>
      <c r="G3943" t="s">
        <v>1503</v>
      </c>
      <c r="H3943" t="s">
        <v>36</v>
      </c>
      <c r="I3943" t="s">
        <v>37</v>
      </c>
      <c r="J3943" t="s">
        <v>275</v>
      </c>
      <c r="K3943" t="s">
        <v>276</v>
      </c>
      <c r="L3943" t="s">
        <v>124</v>
      </c>
      <c r="M3943" t="s">
        <v>38</v>
      </c>
      <c r="N3943" t="s">
        <v>39</v>
      </c>
      <c r="O3943" s="23">
        <v>388</v>
      </c>
      <c r="P3943" s="9">
        <v>12.1</v>
      </c>
      <c r="Q3943" t="s">
        <v>40</v>
      </c>
      <c r="R3943">
        <v>18718</v>
      </c>
      <c r="S3943" s="9">
        <v>32.06</v>
      </c>
      <c r="T3943" s="26">
        <v>4.49</v>
      </c>
      <c r="U3943" s="8">
        <v>143.94999999999999</v>
      </c>
      <c r="V3943" t="s">
        <v>6527</v>
      </c>
      <c r="W3943" t="s">
        <v>2007</v>
      </c>
      <c r="X3943" t="s">
        <v>42</v>
      </c>
      <c r="Y3943" t="s">
        <v>1740</v>
      </c>
      <c r="AA3943" s="1">
        <f t="shared" si="472"/>
        <v>46011</v>
      </c>
      <c r="AB3943" s="2">
        <f t="shared" si="473"/>
        <v>12</v>
      </c>
      <c r="AC3943" s="2">
        <f t="shared" si="474"/>
        <v>2025</v>
      </c>
      <c r="AD3943" s="2" t="str">
        <f>IFERROR(VLOOKUP(A3943,'Aux Área'!$A$4:$B$123,2,0),"-")</f>
        <v>OPERAÇÃO</v>
      </c>
    </row>
    <row r="3944" spans="1:30" x14ac:dyDescent="0.3">
      <c r="A3944" t="s">
        <v>2306</v>
      </c>
      <c r="B3944" t="s">
        <v>4613</v>
      </c>
      <c r="C3944" t="s">
        <v>6528</v>
      </c>
      <c r="D3944" t="s">
        <v>3319</v>
      </c>
      <c r="E3944" t="s">
        <v>3320</v>
      </c>
      <c r="F3944" t="s">
        <v>2309</v>
      </c>
      <c r="G3944" t="s">
        <v>1135</v>
      </c>
      <c r="H3944" t="s">
        <v>2275</v>
      </c>
      <c r="I3944" t="s">
        <v>1497</v>
      </c>
      <c r="J3944" t="s">
        <v>89</v>
      </c>
      <c r="K3944" t="s">
        <v>90</v>
      </c>
      <c r="L3944" t="s">
        <v>91</v>
      </c>
      <c r="M3944" t="s">
        <v>38</v>
      </c>
      <c r="N3944" t="s">
        <v>39</v>
      </c>
      <c r="O3944" s="23">
        <v>425</v>
      </c>
      <c r="P3944" s="9">
        <v>10.94</v>
      </c>
      <c r="Q3944" t="s">
        <v>40</v>
      </c>
      <c r="R3944">
        <v>47634</v>
      </c>
      <c r="S3944" s="9">
        <v>38.86</v>
      </c>
      <c r="T3944" s="26">
        <v>4.59</v>
      </c>
      <c r="U3944" s="8">
        <v>178.37</v>
      </c>
      <c r="V3944" t="s">
        <v>6529</v>
      </c>
      <c r="W3944" t="s">
        <v>2276</v>
      </c>
      <c r="X3944" t="s">
        <v>42</v>
      </c>
      <c r="Y3944" t="s">
        <v>2277</v>
      </c>
      <c r="AA3944" s="1">
        <f t="shared" si="472"/>
        <v>46011</v>
      </c>
      <c r="AB3944" s="2">
        <f t="shared" si="473"/>
        <v>12</v>
      </c>
      <c r="AC3944" s="2">
        <f t="shared" si="474"/>
        <v>2025</v>
      </c>
      <c r="AD3944" s="2" t="str">
        <f>IFERROR(VLOOKUP(A3944,'Aux Área'!$A$4:$B$123,2,0),"-")</f>
        <v>INSPEÇÃO</v>
      </c>
    </row>
    <row r="3945" spans="1:30" x14ac:dyDescent="0.3">
      <c r="A3945" t="s">
        <v>2212</v>
      </c>
      <c r="B3945" t="s">
        <v>2466</v>
      </c>
      <c r="C3945" t="s">
        <v>6530</v>
      </c>
      <c r="D3945" t="s">
        <v>3121</v>
      </c>
      <c r="E3945" t="s">
        <v>3122</v>
      </c>
      <c r="F3945" t="s">
        <v>2214</v>
      </c>
      <c r="G3945" t="s">
        <v>35</v>
      </c>
      <c r="H3945" t="s">
        <v>2215</v>
      </c>
      <c r="I3945" t="s">
        <v>839</v>
      </c>
      <c r="J3945" t="s">
        <v>285</v>
      </c>
      <c r="K3945" t="s">
        <v>286</v>
      </c>
      <c r="L3945" t="s">
        <v>91</v>
      </c>
      <c r="M3945" t="s">
        <v>38</v>
      </c>
      <c r="N3945" t="s">
        <v>668</v>
      </c>
      <c r="O3945" s="23">
        <v>218</v>
      </c>
      <c r="P3945" s="9">
        <v>5.54</v>
      </c>
      <c r="Q3945" t="s">
        <v>40</v>
      </c>
      <c r="R3945">
        <v>6852</v>
      </c>
      <c r="S3945" s="9">
        <v>39.380000000000003</v>
      </c>
      <c r="T3945" s="26">
        <v>5.891</v>
      </c>
      <c r="U3945" s="8">
        <v>231.99</v>
      </c>
      <c r="V3945" t="s">
        <v>6531</v>
      </c>
      <c r="W3945" t="s">
        <v>2007</v>
      </c>
      <c r="X3945" t="s">
        <v>42</v>
      </c>
      <c r="Y3945" t="s">
        <v>2217</v>
      </c>
      <c r="AA3945" s="1">
        <f t="shared" si="472"/>
        <v>46011</v>
      </c>
      <c r="AB3945" s="2">
        <f t="shared" si="473"/>
        <v>12</v>
      </c>
      <c r="AC3945" s="2">
        <f t="shared" si="474"/>
        <v>2025</v>
      </c>
      <c r="AD3945" s="2" t="str">
        <f>IFERROR(VLOOKUP(A3945,'Aux Área'!$A$4:$B$123,2,0),"-")</f>
        <v>APH</v>
      </c>
    </row>
    <row r="3946" spans="1:30" x14ac:dyDescent="0.3">
      <c r="A3946" t="s">
        <v>2472</v>
      </c>
      <c r="B3946" t="s">
        <v>2473</v>
      </c>
      <c r="C3946" t="s">
        <v>6532</v>
      </c>
      <c r="D3946" t="s">
        <v>4541</v>
      </c>
      <c r="E3946" t="s">
        <v>4542</v>
      </c>
      <c r="F3946" t="s">
        <v>2475</v>
      </c>
      <c r="G3946" t="s">
        <v>659</v>
      </c>
      <c r="H3946" t="s">
        <v>2215</v>
      </c>
      <c r="I3946" t="s">
        <v>667</v>
      </c>
      <c r="J3946" t="s">
        <v>231</v>
      </c>
      <c r="K3946" t="s">
        <v>232</v>
      </c>
      <c r="L3946" t="s">
        <v>217</v>
      </c>
      <c r="M3946" t="s">
        <v>38</v>
      </c>
      <c r="N3946" t="s">
        <v>668</v>
      </c>
      <c r="O3946" s="23">
        <v>163</v>
      </c>
      <c r="P3946" s="9">
        <v>4.6399999999999997</v>
      </c>
      <c r="Q3946" t="s">
        <v>40</v>
      </c>
      <c r="R3946">
        <v>5509</v>
      </c>
      <c r="S3946" s="9">
        <v>35.11</v>
      </c>
      <c r="T3946" s="26">
        <v>5.9909999999999997</v>
      </c>
      <c r="U3946" s="8">
        <v>210.35</v>
      </c>
      <c r="V3946" t="s">
        <v>6533</v>
      </c>
      <c r="W3946" t="s">
        <v>2007</v>
      </c>
      <c r="X3946" t="s">
        <v>42</v>
      </c>
      <c r="Y3946" t="s">
        <v>1740</v>
      </c>
      <c r="AA3946" s="1">
        <f t="shared" si="472"/>
        <v>46011</v>
      </c>
      <c r="AB3946" s="2">
        <f t="shared" si="473"/>
        <v>12</v>
      </c>
      <c r="AC3946" s="2">
        <f t="shared" si="474"/>
        <v>2025</v>
      </c>
      <c r="AD3946" s="2" t="str">
        <f>IFERROR(VLOOKUP(A3946,'Aux Área'!$A$4:$B$123,2,0),"-")</f>
        <v>APH</v>
      </c>
    </row>
    <row r="3947" spans="1:30" x14ac:dyDescent="0.3">
      <c r="A3947" t="s">
        <v>3092</v>
      </c>
      <c r="B3947" t="s">
        <v>4774</v>
      </c>
      <c r="C3947" t="s">
        <v>6534</v>
      </c>
      <c r="D3947" t="s">
        <v>3276</v>
      </c>
      <c r="E3947" t="s">
        <v>3277</v>
      </c>
      <c r="F3947" t="s">
        <v>3594</v>
      </c>
      <c r="G3947" t="s">
        <v>1135</v>
      </c>
      <c r="H3947" t="s">
        <v>2275</v>
      </c>
      <c r="I3947" t="s">
        <v>1497</v>
      </c>
      <c r="J3947" t="s">
        <v>89</v>
      </c>
      <c r="K3947" t="s">
        <v>90</v>
      </c>
      <c r="L3947" t="s">
        <v>91</v>
      </c>
      <c r="M3947" t="s">
        <v>38</v>
      </c>
      <c r="N3947" t="s">
        <v>39</v>
      </c>
      <c r="O3947" s="10">
        <v>468</v>
      </c>
      <c r="P3947" s="24">
        <v>10.35</v>
      </c>
      <c r="Q3947" t="s">
        <v>40</v>
      </c>
      <c r="R3947" s="2">
        <v>33950</v>
      </c>
      <c r="S3947" s="9">
        <v>45.2</v>
      </c>
      <c r="T3947" s="26">
        <v>4.59</v>
      </c>
      <c r="U3947" s="8">
        <v>207.47</v>
      </c>
      <c r="V3947" t="s">
        <v>6535</v>
      </c>
      <c r="W3947" t="s">
        <v>2276</v>
      </c>
      <c r="X3947" t="s">
        <v>42</v>
      </c>
      <c r="Y3947" t="s">
        <v>2277</v>
      </c>
      <c r="AA3947" s="1">
        <f t="shared" si="472"/>
        <v>46011</v>
      </c>
      <c r="AB3947" s="2">
        <f t="shared" si="473"/>
        <v>12</v>
      </c>
      <c r="AC3947" s="2">
        <f t="shared" si="474"/>
        <v>2025</v>
      </c>
      <c r="AD3947" s="2" t="str">
        <f>IFERROR(VLOOKUP(A3947,'Aux Área'!$A$4:$B$123,2,0),"-")</f>
        <v>INSPEÇÃO</v>
      </c>
    </row>
    <row r="3948" spans="1:30" x14ac:dyDescent="0.3">
      <c r="A3948" t="s">
        <v>2650</v>
      </c>
      <c r="B3948" t="s">
        <v>2651</v>
      </c>
      <c r="C3948" t="s">
        <v>6536</v>
      </c>
      <c r="D3948" t="s">
        <v>2944</v>
      </c>
      <c r="E3948" t="s">
        <v>2945</v>
      </c>
      <c r="F3948" t="s">
        <v>3615</v>
      </c>
      <c r="G3948" t="s">
        <v>1300</v>
      </c>
      <c r="H3948" t="s">
        <v>2635</v>
      </c>
      <c r="I3948" t="s">
        <v>37</v>
      </c>
      <c r="J3948" t="s">
        <v>2817</v>
      </c>
      <c r="K3948" t="s">
        <v>2818</v>
      </c>
      <c r="L3948" t="s">
        <v>84</v>
      </c>
      <c r="M3948" t="s">
        <v>38</v>
      </c>
      <c r="N3948" t="s">
        <v>39</v>
      </c>
      <c r="O3948" s="23">
        <v>257</v>
      </c>
      <c r="P3948" s="9">
        <v>6.47</v>
      </c>
      <c r="Q3948" t="s">
        <v>40</v>
      </c>
      <c r="R3948">
        <v>9871</v>
      </c>
      <c r="S3948" s="9">
        <v>39.71</v>
      </c>
      <c r="T3948" s="26">
        <v>5.2709999999999999</v>
      </c>
      <c r="U3948" s="8">
        <v>209.3</v>
      </c>
      <c r="V3948" t="s">
        <v>6537</v>
      </c>
      <c r="W3948" t="s">
        <v>2276</v>
      </c>
      <c r="X3948" t="s">
        <v>42</v>
      </c>
      <c r="Y3948" t="s">
        <v>1740</v>
      </c>
      <c r="AA3948" s="1">
        <f t="shared" si="472"/>
        <v>46011</v>
      </c>
      <c r="AB3948" s="2">
        <f t="shared" si="473"/>
        <v>12</v>
      </c>
      <c r="AC3948" s="2">
        <f t="shared" si="474"/>
        <v>2025</v>
      </c>
      <c r="AD3948" s="2" t="str">
        <f>IFERROR(VLOOKUP(A3948,'Aux Área'!$A$4:$B$123,2,0),"-")</f>
        <v>TI</v>
      </c>
    </row>
    <row r="3949" spans="1:30" x14ac:dyDescent="0.3">
      <c r="A3949" t="s">
        <v>2638</v>
      </c>
      <c r="B3949" t="s">
        <v>4593</v>
      </c>
      <c r="C3949" t="s">
        <v>6538</v>
      </c>
      <c r="D3949" t="s">
        <v>2160</v>
      </c>
      <c r="E3949" t="s">
        <v>2161</v>
      </c>
      <c r="F3949" t="s">
        <v>2641</v>
      </c>
      <c r="G3949" t="s">
        <v>1135</v>
      </c>
      <c r="H3949" t="s">
        <v>2275</v>
      </c>
      <c r="I3949" t="s">
        <v>1497</v>
      </c>
      <c r="J3949" t="s">
        <v>275</v>
      </c>
      <c r="K3949" t="s">
        <v>276</v>
      </c>
      <c r="L3949" t="s">
        <v>124</v>
      </c>
      <c r="M3949" t="s">
        <v>38</v>
      </c>
      <c r="N3949" t="s">
        <v>39</v>
      </c>
      <c r="O3949" s="23">
        <v>426</v>
      </c>
      <c r="P3949" s="9">
        <v>10.07</v>
      </c>
      <c r="Q3949" t="s">
        <v>40</v>
      </c>
      <c r="R3949">
        <v>44621</v>
      </c>
      <c r="S3949" s="9">
        <v>42.3</v>
      </c>
      <c r="T3949" s="26">
        <v>4.49</v>
      </c>
      <c r="U3949" s="8">
        <v>189.93</v>
      </c>
      <c r="V3949" t="s">
        <v>6539</v>
      </c>
      <c r="W3949" t="s">
        <v>2276</v>
      </c>
      <c r="X3949" t="s">
        <v>42</v>
      </c>
      <c r="Y3949" t="s">
        <v>2277</v>
      </c>
      <c r="AA3949" s="1">
        <f t="shared" si="472"/>
        <v>46011</v>
      </c>
      <c r="AB3949" s="2">
        <f t="shared" si="473"/>
        <v>12</v>
      </c>
      <c r="AC3949" s="2">
        <f t="shared" si="474"/>
        <v>2025</v>
      </c>
      <c r="AD3949" s="2" t="str">
        <f>IFERROR(VLOOKUP(A3949,'Aux Área'!$A$4:$B$123,2,0),"-")</f>
        <v>INSPEÇÃO</v>
      </c>
    </row>
    <row r="3950" spans="1:30" x14ac:dyDescent="0.3">
      <c r="A3950" t="s">
        <v>2679</v>
      </c>
      <c r="B3950" t="s">
        <v>2680</v>
      </c>
      <c r="C3950" t="s">
        <v>6540</v>
      </c>
      <c r="D3950" t="s">
        <v>1297</v>
      </c>
      <c r="E3950" t="s">
        <v>2221</v>
      </c>
      <c r="F3950" t="s">
        <v>2682</v>
      </c>
      <c r="G3950" t="s">
        <v>659</v>
      </c>
      <c r="H3950" t="s">
        <v>1996</v>
      </c>
      <c r="I3950" t="s">
        <v>1997</v>
      </c>
      <c r="J3950" t="s">
        <v>275</v>
      </c>
      <c r="K3950" t="s">
        <v>276</v>
      </c>
      <c r="L3950" t="s">
        <v>124</v>
      </c>
      <c r="M3950" t="s">
        <v>38</v>
      </c>
      <c r="N3950" t="s">
        <v>668</v>
      </c>
      <c r="O3950" s="23">
        <v>519</v>
      </c>
      <c r="P3950" s="9">
        <v>5.6</v>
      </c>
      <c r="Q3950" t="s">
        <v>40</v>
      </c>
      <c r="R3950">
        <v>8123</v>
      </c>
      <c r="S3950" s="9">
        <v>92.69</v>
      </c>
      <c r="T3950" s="26">
        <v>7.25</v>
      </c>
      <c r="U3950" s="8">
        <v>672</v>
      </c>
      <c r="V3950" t="s">
        <v>6541</v>
      </c>
      <c r="W3950" t="s">
        <v>1985</v>
      </c>
      <c r="X3950" t="s">
        <v>42</v>
      </c>
      <c r="Y3950" t="s">
        <v>1986</v>
      </c>
      <c r="AA3950" s="1">
        <f t="shared" si="472"/>
        <v>46011</v>
      </c>
      <c r="AB3950" s="2">
        <f t="shared" si="473"/>
        <v>12</v>
      </c>
      <c r="AC3950" s="2">
        <f t="shared" si="474"/>
        <v>2025</v>
      </c>
      <c r="AD3950" s="2" t="str">
        <f>IFERROR(VLOOKUP(A3950,'Aux Área'!$A$4:$B$123,2,0),"-")</f>
        <v>PESADOS</v>
      </c>
    </row>
    <row r="3951" spans="1:30" x14ac:dyDescent="0.3">
      <c r="A3951" t="s">
        <v>2679</v>
      </c>
      <c r="C3951" t="s">
        <v>15645</v>
      </c>
      <c r="F3951" t="s">
        <v>2682</v>
      </c>
      <c r="K3951" t="s">
        <v>276</v>
      </c>
      <c r="N3951" t="s">
        <v>15690</v>
      </c>
      <c r="O3951" t="s">
        <v>15244</v>
      </c>
      <c r="P3951" s="9" t="s">
        <v>15244</v>
      </c>
      <c r="Q3951" t="s">
        <v>40</v>
      </c>
      <c r="R3951" t="s">
        <v>15244</v>
      </c>
      <c r="S3951">
        <v>4.3600000000000003</v>
      </c>
      <c r="U3951" s="8">
        <v>16.55</v>
      </c>
      <c r="X3951" t="s">
        <v>42</v>
      </c>
      <c r="Y3951" t="s">
        <v>1986</v>
      </c>
      <c r="AA3951" s="1">
        <f>IFERROR(DATEVALUE(C3951),"-")</f>
        <v>46011</v>
      </c>
      <c r="AB3951" s="2">
        <f>IFERROR(MONTH(AA3951),"-")</f>
        <v>12</v>
      </c>
      <c r="AC3951" s="2">
        <f>IFERROR(YEAR(AA3951),"-")</f>
        <v>2025</v>
      </c>
      <c r="AD3951" s="2" t="str">
        <f>IFERROR(VLOOKUP(A3951,'Aux Área'!$A$4:$B$123,2,0),"-")</f>
        <v>PESADOS</v>
      </c>
    </row>
    <row r="3952" spans="1:30" x14ac:dyDescent="0.3">
      <c r="A3952" t="s">
        <v>1987</v>
      </c>
      <c r="B3952" t="s">
        <v>1988</v>
      </c>
      <c r="C3952" t="s">
        <v>6542</v>
      </c>
      <c r="D3952" t="s">
        <v>3609</v>
      </c>
      <c r="E3952" t="s">
        <v>3610</v>
      </c>
      <c r="F3952" t="s">
        <v>1990</v>
      </c>
      <c r="G3952" t="s">
        <v>1495</v>
      </c>
      <c r="H3952" t="s">
        <v>2020</v>
      </c>
      <c r="I3952" t="s">
        <v>2021</v>
      </c>
      <c r="J3952" t="s">
        <v>275</v>
      </c>
      <c r="K3952" t="s">
        <v>276</v>
      </c>
      <c r="L3952" t="s">
        <v>124</v>
      </c>
      <c r="M3952" t="s">
        <v>38</v>
      </c>
      <c r="N3952" t="s">
        <v>668</v>
      </c>
      <c r="O3952" s="23">
        <v>1218</v>
      </c>
      <c r="P3952" s="9">
        <v>2.74</v>
      </c>
      <c r="Q3952" t="s">
        <v>40</v>
      </c>
      <c r="R3952">
        <v>7095</v>
      </c>
      <c r="S3952" s="9">
        <v>445.02</v>
      </c>
      <c r="T3952" s="26">
        <v>7.25</v>
      </c>
      <c r="U3952" s="8">
        <v>3226.4</v>
      </c>
      <c r="V3952" t="s">
        <v>6543</v>
      </c>
      <c r="W3952" t="s">
        <v>1985</v>
      </c>
      <c r="X3952" t="s">
        <v>42</v>
      </c>
      <c r="Y3952" t="s">
        <v>1986</v>
      </c>
      <c r="AA3952" s="1">
        <f>DATEVALUE(C3952)</f>
        <v>46011</v>
      </c>
      <c r="AB3952" s="2">
        <f>MONTH(AA3952)</f>
        <v>12</v>
      </c>
      <c r="AC3952" s="2">
        <f>YEAR(AA3952)</f>
        <v>2025</v>
      </c>
      <c r="AD3952" s="2" t="str">
        <f>IFERROR(VLOOKUP(A3952,'Aux Área'!$A$4:$B$123,2,0),"-")</f>
        <v>PESADOS</v>
      </c>
    </row>
    <row r="3953" spans="1:30" x14ac:dyDescent="0.3">
      <c r="A3953" t="s">
        <v>1987</v>
      </c>
      <c r="C3953" t="s">
        <v>15664</v>
      </c>
      <c r="F3953" t="s">
        <v>1990</v>
      </c>
      <c r="K3953" t="s">
        <v>276</v>
      </c>
      <c r="N3953" t="s">
        <v>15690</v>
      </c>
      <c r="O3953" t="s">
        <v>15244</v>
      </c>
      <c r="P3953" s="9" t="s">
        <v>15244</v>
      </c>
      <c r="Q3953" t="s">
        <v>40</v>
      </c>
      <c r="R3953" t="s">
        <v>15244</v>
      </c>
      <c r="S3953">
        <v>31.97</v>
      </c>
      <c r="U3953" s="8">
        <v>121.2</v>
      </c>
      <c r="X3953" t="s">
        <v>42</v>
      </c>
      <c r="Y3953" t="s">
        <v>1986</v>
      </c>
      <c r="AA3953" s="1">
        <f>IFERROR(DATEVALUE(C3953),"-")</f>
        <v>46011</v>
      </c>
      <c r="AB3953" s="2">
        <f>IFERROR(MONTH(AA3953),"-")</f>
        <v>12</v>
      </c>
      <c r="AC3953" s="2">
        <f>IFERROR(YEAR(AA3953),"-")</f>
        <v>2025</v>
      </c>
      <c r="AD3953" s="2" t="str">
        <f>IFERROR(VLOOKUP(A3953,'Aux Área'!$A$4:$B$123,2,0),"-")</f>
        <v>PESADOS</v>
      </c>
    </row>
    <row r="3954" spans="1:30" x14ac:dyDescent="0.3">
      <c r="A3954" t="s">
        <v>5620</v>
      </c>
      <c r="B3954" t="s">
        <v>2315</v>
      </c>
      <c r="C3954" t="s">
        <v>6544</v>
      </c>
      <c r="D3954" t="s">
        <v>2160</v>
      </c>
      <c r="E3954" t="s">
        <v>2161</v>
      </c>
      <c r="F3954" t="s">
        <v>6208</v>
      </c>
      <c r="G3954" t="s">
        <v>1135</v>
      </c>
      <c r="H3954" t="s">
        <v>5545</v>
      </c>
      <c r="I3954" t="s">
        <v>839</v>
      </c>
      <c r="J3954" t="s">
        <v>188</v>
      </c>
      <c r="K3954" t="s">
        <v>189</v>
      </c>
      <c r="L3954" t="s">
        <v>190</v>
      </c>
      <c r="M3954" t="s">
        <v>38</v>
      </c>
      <c r="N3954" t="s">
        <v>39</v>
      </c>
      <c r="O3954" s="23">
        <v>344</v>
      </c>
      <c r="P3954" s="9">
        <v>8.11</v>
      </c>
      <c r="Q3954" t="s">
        <v>40</v>
      </c>
      <c r="R3954">
        <v>3638</v>
      </c>
      <c r="S3954" s="9">
        <v>42.41</v>
      </c>
      <c r="T3954" s="26">
        <v>4.6900000000000004</v>
      </c>
      <c r="U3954" s="8">
        <v>198.9</v>
      </c>
      <c r="V3954" t="s">
        <v>41</v>
      </c>
      <c r="W3954" t="s">
        <v>2276</v>
      </c>
      <c r="X3954" t="s">
        <v>42</v>
      </c>
      <c r="Y3954" t="s">
        <v>2277</v>
      </c>
      <c r="AA3954" s="1">
        <f t="shared" ref="AA3954:AA3975" si="475">DATEVALUE(C3954)</f>
        <v>46011</v>
      </c>
      <c r="AB3954" s="2">
        <f t="shared" ref="AB3954:AB3975" si="476">MONTH(AA3954)</f>
        <v>12</v>
      </c>
      <c r="AC3954" s="2">
        <f t="shared" ref="AC3954:AC3975" si="477">YEAR(AA3954)</f>
        <v>2025</v>
      </c>
      <c r="AD3954" s="2" t="str">
        <f>IFERROR(VLOOKUP(A3954,'Aux Área'!$A$4:$B$123,2,0),"-")</f>
        <v>INSPEÇÃO</v>
      </c>
    </row>
    <row r="3955" spans="1:30" x14ac:dyDescent="0.3">
      <c r="A3955" t="s">
        <v>2278</v>
      </c>
      <c r="B3955" t="s">
        <v>4664</v>
      </c>
      <c r="C3955" t="s">
        <v>6545</v>
      </c>
      <c r="D3955" t="s">
        <v>3243</v>
      </c>
      <c r="E3955" t="s">
        <v>3244</v>
      </c>
      <c r="F3955" t="s">
        <v>2281</v>
      </c>
      <c r="G3955" t="s">
        <v>1135</v>
      </c>
      <c r="H3955" t="s">
        <v>2275</v>
      </c>
      <c r="I3955" t="s">
        <v>1497</v>
      </c>
      <c r="J3955" t="s">
        <v>169</v>
      </c>
      <c r="K3955" t="s">
        <v>170</v>
      </c>
      <c r="L3955" t="s">
        <v>124</v>
      </c>
      <c r="M3955" t="s">
        <v>38</v>
      </c>
      <c r="N3955" t="s">
        <v>39</v>
      </c>
      <c r="O3955" s="23">
        <v>422</v>
      </c>
      <c r="P3955" s="9">
        <v>9.3699999999999992</v>
      </c>
      <c r="Q3955" t="s">
        <v>40</v>
      </c>
      <c r="R3955">
        <v>55510</v>
      </c>
      <c r="S3955" s="9">
        <v>45.02</v>
      </c>
      <c r="T3955" s="26">
        <v>4.49</v>
      </c>
      <c r="U3955" s="8">
        <v>202.14</v>
      </c>
      <c r="V3955" t="s">
        <v>41</v>
      </c>
      <c r="W3955" t="s">
        <v>2276</v>
      </c>
      <c r="X3955" t="s">
        <v>42</v>
      </c>
      <c r="Y3955" t="s">
        <v>2277</v>
      </c>
      <c r="AA3955" s="1">
        <f t="shared" si="475"/>
        <v>46011</v>
      </c>
      <c r="AB3955" s="2">
        <f t="shared" si="476"/>
        <v>12</v>
      </c>
      <c r="AC3955" s="2">
        <f t="shared" si="477"/>
        <v>2025</v>
      </c>
      <c r="AD3955" s="2" t="str">
        <f>IFERROR(VLOOKUP(A3955,'Aux Área'!$A$4:$B$123,2,0),"-")</f>
        <v>INSPEÇÃO</v>
      </c>
    </row>
    <row r="3956" spans="1:30" x14ac:dyDescent="0.3">
      <c r="A3956" t="s">
        <v>2318</v>
      </c>
      <c r="B3956" t="s">
        <v>2733</v>
      </c>
      <c r="C3956" t="s">
        <v>6546</v>
      </c>
      <c r="D3956" t="s">
        <v>3030</v>
      </c>
      <c r="E3956" t="s">
        <v>3031</v>
      </c>
      <c r="F3956" t="s">
        <v>4203</v>
      </c>
      <c r="G3956" t="s">
        <v>1135</v>
      </c>
      <c r="H3956" t="s">
        <v>2185</v>
      </c>
      <c r="I3956" t="s">
        <v>2186</v>
      </c>
      <c r="J3956" t="s">
        <v>169</v>
      </c>
      <c r="K3956" t="s">
        <v>170</v>
      </c>
      <c r="L3956" t="s">
        <v>124</v>
      </c>
      <c r="M3956" t="s">
        <v>38</v>
      </c>
      <c r="N3956" t="s">
        <v>668</v>
      </c>
      <c r="O3956" s="23">
        <v>820</v>
      </c>
      <c r="P3956" s="9">
        <v>13.36</v>
      </c>
      <c r="Q3956" t="s">
        <v>40</v>
      </c>
      <c r="R3956">
        <v>47026</v>
      </c>
      <c r="S3956" s="9">
        <v>61.4</v>
      </c>
      <c r="T3956" s="26">
        <v>6.1890000000000001</v>
      </c>
      <c r="U3956" s="8">
        <v>380</v>
      </c>
      <c r="V3956" t="s">
        <v>41</v>
      </c>
      <c r="W3956" t="s">
        <v>2007</v>
      </c>
      <c r="X3956" t="s">
        <v>42</v>
      </c>
      <c r="Y3956" t="s">
        <v>2188</v>
      </c>
      <c r="AA3956" s="1">
        <f t="shared" si="475"/>
        <v>46011</v>
      </c>
      <c r="AB3956" s="2">
        <f t="shared" si="476"/>
        <v>12</v>
      </c>
      <c r="AC3956" s="2">
        <f t="shared" si="477"/>
        <v>2025</v>
      </c>
      <c r="AD3956" s="2" t="str">
        <f>IFERROR(VLOOKUP(A3956,'Aux Área'!$A$4:$B$123,2,0),"-")</f>
        <v>INSPEÇÃO</v>
      </c>
    </row>
    <row r="3957" spans="1:30" x14ac:dyDescent="0.3">
      <c r="A3957" t="s">
        <v>2461</v>
      </c>
      <c r="B3957" t="s">
        <v>5008</v>
      </c>
      <c r="C3957" t="s">
        <v>6547</v>
      </c>
      <c r="D3957" t="s">
        <v>3285</v>
      </c>
      <c r="E3957" t="s">
        <v>3286</v>
      </c>
      <c r="F3957" t="s">
        <v>3574</v>
      </c>
      <c r="G3957" t="s">
        <v>1135</v>
      </c>
      <c r="H3957" t="s">
        <v>2275</v>
      </c>
      <c r="I3957" t="s">
        <v>1497</v>
      </c>
      <c r="J3957" t="s">
        <v>231</v>
      </c>
      <c r="K3957" t="s">
        <v>232</v>
      </c>
      <c r="L3957" t="s">
        <v>217</v>
      </c>
      <c r="M3957" t="s">
        <v>38</v>
      </c>
      <c r="N3957" t="s">
        <v>39</v>
      </c>
      <c r="O3957" s="23">
        <v>445</v>
      </c>
      <c r="P3957" s="9">
        <v>9.92</v>
      </c>
      <c r="Q3957" t="s">
        <v>40</v>
      </c>
      <c r="R3957">
        <v>35675</v>
      </c>
      <c r="S3957" s="9">
        <v>44.84</v>
      </c>
      <c r="T3957" s="26">
        <v>4.5199999999999996</v>
      </c>
      <c r="U3957" s="8">
        <v>202.68</v>
      </c>
      <c r="V3957" t="s">
        <v>6548</v>
      </c>
      <c r="W3957" t="s">
        <v>2276</v>
      </c>
      <c r="X3957" t="s">
        <v>42</v>
      </c>
      <c r="Y3957" t="s">
        <v>2277</v>
      </c>
      <c r="AA3957" s="1">
        <f t="shared" si="475"/>
        <v>46011</v>
      </c>
      <c r="AB3957" s="2">
        <f t="shared" si="476"/>
        <v>12</v>
      </c>
      <c r="AC3957" s="2">
        <f t="shared" si="477"/>
        <v>2025</v>
      </c>
      <c r="AD3957" s="2" t="str">
        <f>IFERROR(VLOOKUP(A3957,'Aux Área'!$A$4:$B$123,2,0),"-")</f>
        <v>INSPEÇÃO</v>
      </c>
    </row>
    <row r="3958" spans="1:30" x14ac:dyDescent="0.3">
      <c r="A3958" t="s">
        <v>2643</v>
      </c>
      <c r="B3958" t="s">
        <v>2307</v>
      </c>
      <c r="C3958" t="s">
        <v>6549</v>
      </c>
      <c r="D3958" t="s">
        <v>3205</v>
      </c>
      <c r="E3958" t="s">
        <v>3206</v>
      </c>
      <c r="F3958" t="s">
        <v>2646</v>
      </c>
      <c r="G3958" t="s">
        <v>1300</v>
      </c>
      <c r="H3958" t="s">
        <v>1301</v>
      </c>
      <c r="I3958" t="s">
        <v>37</v>
      </c>
      <c r="J3958" t="s">
        <v>122</v>
      </c>
      <c r="K3958" t="s">
        <v>123</v>
      </c>
      <c r="L3958" t="s">
        <v>124</v>
      </c>
      <c r="M3958" t="s">
        <v>38</v>
      </c>
      <c r="N3958" t="s">
        <v>39</v>
      </c>
      <c r="O3958" s="23">
        <v>351</v>
      </c>
      <c r="P3958" s="9">
        <v>7.87</v>
      </c>
      <c r="Q3958" t="s">
        <v>40</v>
      </c>
      <c r="R3958">
        <v>49199</v>
      </c>
      <c r="S3958" s="9">
        <v>44.58</v>
      </c>
      <c r="T3958" s="26">
        <v>4.79</v>
      </c>
      <c r="U3958" s="8">
        <v>213.54</v>
      </c>
      <c r="V3958" t="s">
        <v>41</v>
      </c>
      <c r="W3958" t="s">
        <v>2276</v>
      </c>
      <c r="X3958" t="s">
        <v>42</v>
      </c>
      <c r="Y3958" t="s">
        <v>2277</v>
      </c>
      <c r="AA3958" s="1">
        <f t="shared" si="475"/>
        <v>46011</v>
      </c>
      <c r="AB3958" s="2">
        <f t="shared" si="476"/>
        <v>12</v>
      </c>
      <c r="AC3958" s="2">
        <f t="shared" si="477"/>
        <v>2025</v>
      </c>
      <c r="AD3958" s="2" t="str">
        <f>IFERROR(VLOOKUP(A3958,'Aux Área'!$A$4:$B$123,2,0),"-")</f>
        <v>INSPEÇÃO</v>
      </c>
    </row>
    <row r="3959" spans="1:30" x14ac:dyDescent="0.3">
      <c r="A3959" t="s">
        <v>2181</v>
      </c>
      <c r="B3959" t="s">
        <v>4595</v>
      </c>
      <c r="C3959" t="s">
        <v>6550</v>
      </c>
      <c r="D3959" t="s">
        <v>446</v>
      </c>
      <c r="E3959" t="s">
        <v>447</v>
      </c>
      <c r="F3959" t="s">
        <v>2184</v>
      </c>
      <c r="G3959" t="s">
        <v>1135</v>
      </c>
      <c r="H3959" t="s">
        <v>2185</v>
      </c>
      <c r="I3959" t="s">
        <v>2186</v>
      </c>
      <c r="J3959" t="s">
        <v>108</v>
      </c>
      <c r="K3959" t="s">
        <v>109</v>
      </c>
      <c r="L3959" t="s">
        <v>110</v>
      </c>
      <c r="M3959" t="s">
        <v>38</v>
      </c>
      <c r="N3959" t="s">
        <v>668</v>
      </c>
      <c r="O3959" s="23">
        <v>468</v>
      </c>
      <c r="P3959" s="9">
        <v>13.45</v>
      </c>
      <c r="Q3959" t="s">
        <v>40</v>
      </c>
      <c r="R3959">
        <v>52863</v>
      </c>
      <c r="S3959" s="9">
        <v>34.799999999999997</v>
      </c>
      <c r="T3959" s="26">
        <v>6.1920000000000002</v>
      </c>
      <c r="U3959" s="8">
        <v>215.47</v>
      </c>
      <c r="V3959" t="s">
        <v>6551</v>
      </c>
      <c r="W3959" t="s">
        <v>2007</v>
      </c>
      <c r="X3959" t="s">
        <v>42</v>
      </c>
      <c r="Y3959" t="s">
        <v>2188</v>
      </c>
      <c r="AA3959" s="1">
        <f t="shared" si="475"/>
        <v>46011</v>
      </c>
      <c r="AB3959" s="2">
        <f t="shared" si="476"/>
        <v>12</v>
      </c>
      <c r="AC3959" s="2">
        <f t="shared" si="477"/>
        <v>2025</v>
      </c>
      <c r="AD3959" s="2" t="str">
        <f>IFERROR(VLOOKUP(A3959,'Aux Área'!$A$4:$B$123,2,0),"-")</f>
        <v>INSPEÇÃO</v>
      </c>
    </row>
    <row r="3960" spans="1:30" x14ac:dyDescent="0.3">
      <c r="A3960" t="s">
        <v>3092</v>
      </c>
      <c r="B3960" t="s">
        <v>4774</v>
      </c>
      <c r="C3960" t="s">
        <v>6552</v>
      </c>
      <c r="D3960" t="s">
        <v>5291</v>
      </c>
      <c r="E3960" t="s">
        <v>5292</v>
      </c>
      <c r="F3960" t="s">
        <v>3594</v>
      </c>
      <c r="G3960" t="s">
        <v>1135</v>
      </c>
      <c r="H3960" t="s">
        <v>2275</v>
      </c>
      <c r="I3960" t="s">
        <v>1497</v>
      </c>
      <c r="J3960" t="s">
        <v>231</v>
      </c>
      <c r="K3960" t="s">
        <v>232</v>
      </c>
      <c r="L3960" t="s">
        <v>217</v>
      </c>
      <c r="M3960" t="s">
        <v>38</v>
      </c>
      <c r="N3960" t="s">
        <v>39</v>
      </c>
      <c r="O3960" s="10">
        <v>427</v>
      </c>
      <c r="P3960" s="24">
        <v>10.58</v>
      </c>
      <c r="Q3960" t="s">
        <v>40</v>
      </c>
      <c r="R3960">
        <v>34377</v>
      </c>
      <c r="S3960" s="9">
        <v>40.369999999999997</v>
      </c>
      <c r="T3960" s="26">
        <v>4.5199999999999996</v>
      </c>
      <c r="U3960" s="8">
        <v>182.48</v>
      </c>
      <c r="V3960" t="s">
        <v>6553</v>
      </c>
      <c r="W3960" t="s">
        <v>2276</v>
      </c>
      <c r="X3960" t="s">
        <v>42</v>
      </c>
      <c r="Y3960" t="s">
        <v>2277</v>
      </c>
      <c r="AA3960" s="1">
        <f t="shared" si="475"/>
        <v>46011</v>
      </c>
      <c r="AB3960" s="2">
        <f t="shared" si="476"/>
        <v>12</v>
      </c>
      <c r="AC3960" s="2">
        <f t="shared" si="477"/>
        <v>2025</v>
      </c>
      <c r="AD3960" s="2" t="str">
        <f>IFERROR(VLOOKUP(A3960,'Aux Área'!$A$4:$B$123,2,0),"-")</f>
        <v>INSPEÇÃO</v>
      </c>
    </row>
    <row r="3961" spans="1:30" x14ac:dyDescent="0.3">
      <c r="A3961" t="s">
        <v>2282</v>
      </c>
      <c r="B3961" t="s">
        <v>4679</v>
      </c>
      <c r="C3961" t="s">
        <v>6554</v>
      </c>
      <c r="D3961" t="s">
        <v>4124</v>
      </c>
      <c r="E3961" t="s">
        <v>4125</v>
      </c>
      <c r="F3961" t="s">
        <v>2285</v>
      </c>
      <c r="G3961" t="s">
        <v>1135</v>
      </c>
      <c r="H3961" t="s">
        <v>2275</v>
      </c>
      <c r="I3961" t="s">
        <v>1497</v>
      </c>
      <c r="J3961" t="s">
        <v>165</v>
      </c>
      <c r="K3961" t="s">
        <v>166</v>
      </c>
      <c r="L3961" t="s">
        <v>167</v>
      </c>
      <c r="M3961" t="s">
        <v>38</v>
      </c>
      <c r="N3961" t="s">
        <v>39</v>
      </c>
      <c r="O3961" s="23">
        <v>408</v>
      </c>
      <c r="P3961" s="9">
        <v>8.51</v>
      </c>
      <c r="Q3961" t="s">
        <v>40</v>
      </c>
      <c r="R3961">
        <v>46716</v>
      </c>
      <c r="S3961" s="9">
        <v>47.93</v>
      </c>
      <c r="T3961" s="26">
        <v>4.59</v>
      </c>
      <c r="U3961" s="8">
        <v>220</v>
      </c>
      <c r="V3961" t="s">
        <v>112</v>
      </c>
      <c r="W3961" t="s">
        <v>2276</v>
      </c>
      <c r="X3961" t="s">
        <v>42</v>
      </c>
      <c r="Y3961" t="s">
        <v>2277</v>
      </c>
      <c r="AA3961" s="1">
        <f t="shared" si="475"/>
        <v>46011</v>
      </c>
      <c r="AB3961" s="2">
        <f t="shared" si="476"/>
        <v>12</v>
      </c>
      <c r="AC3961" s="2">
        <f t="shared" si="477"/>
        <v>2025</v>
      </c>
      <c r="AD3961" s="2" t="str">
        <f>IFERROR(VLOOKUP(A3961,'Aux Área'!$A$4:$B$123,2,0),"-")</f>
        <v>INSPEÇÃO</v>
      </c>
    </row>
    <row r="3962" spans="1:30" x14ac:dyDescent="0.3">
      <c r="A3962" t="s">
        <v>2547</v>
      </c>
      <c r="B3962" t="s">
        <v>2548</v>
      </c>
      <c r="C3962" t="s">
        <v>6555</v>
      </c>
      <c r="D3962" t="s">
        <v>2468</v>
      </c>
      <c r="E3962" t="s">
        <v>2469</v>
      </c>
      <c r="F3962" t="s">
        <v>2550</v>
      </c>
      <c r="G3962" t="s">
        <v>659</v>
      </c>
      <c r="H3962" t="s">
        <v>2215</v>
      </c>
      <c r="I3962" t="s">
        <v>667</v>
      </c>
      <c r="J3962" t="s">
        <v>165</v>
      </c>
      <c r="K3962" t="s">
        <v>166</v>
      </c>
      <c r="L3962" t="s">
        <v>167</v>
      </c>
      <c r="M3962" t="s">
        <v>38</v>
      </c>
      <c r="N3962" t="s">
        <v>668</v>
      </c>
      <c r="O3962" s="23">
        <v>485</v>
      </c>
      <c r="P3962" s="9">
        <v>6.75</v>
      </c>
      <c r="Q3962" t="s">
        <v>40</v>
      </c>
      <c r="R3962">
        <v>8741</v>
      </c>
      <c r="S3962" s="9">
        <v>71.8</v>
      </c>
      <c r="T3962" s="26">
        <v>6.24</v>
      </c>
      <c r="U3962" s="8">
        <v>448.04</v>
      </c>
      <c r="V3962" t="s">
        <v>112</v>
      </c>
      <c r="W3962" t="s">
        <v>2007</v>
      </c>
      <c r="X3962" t="s">
        <v>42</v>
      </c>
      <c r="Y3962" t="s">
        <v>1740</v>
      </c>
      <c r="AA3962" s="1">
        <f t="shared" si="475"/>
        <v>46011</v>
      </c>
      <c r="AB3962" s="2">
        <f t="shared" si="476"/>
        <v>12</v>
      </c>
      <c r="AC3962" s="2">
        <f t="shared" si="477"/>
        <v>2025</v>
      </c>
      <c r="AD3962" s="2" t="str">
        <f>IFERROR(VLOOKUP(A3962,'Aux Área'!$A$4:$B$123,2,0),"-")</f>
        <v>APH</v>
      </c>
    </row>
    <row r="3963" spans="1:30" x14ac:dyDescent="0.3">
      <c r="A3963" t="s">
        <v>2477</v>
      </c>
      <c r="B3963" t="s">
        <v>2478</v>
      </c>
      <c r="C3963" t="s">
        <v>6556</v>
      </c>
      <c r="D3963" t="s">
        <v>2885</v>
      </c>
      <c r="E3963" t="s">
        <v>2886</v>
      </c>
      <c r="F3963" t="s">
        <v>2480</v>
      </c>
      <c r="G3963" t="s">
        <v>659</v>
      </c>
      <c r="H3963" t="s">
        <v>2215</v>
      </c>
      <c r="I3963" t="s">
        <v>667</v>
      </c>
      <c r="J3963" t="s">
        <v>188</v>
      </c>
      <c r="K3963" t="s">
        <v>189</v>
      </c>
      <c r="L3963" t="s">
        <v>190</v>
      </c>
      <c r="M3963" t="s">
        <v>38</v>
      </c>
      <c r="N3963" t="s">
        <v>668</v>
      </c>
      <c r="O3963" s="23">
        <v>252</v>
      </c>
      <c r="P3963" s="9">
        <v>6.76</v>
      </c>
      <c r="Q3963" t="s">
        <v>40</v>
      </c>
      <c r="R3963">
        <v>5946</v>
      </c>
      <c r="S3963" s="9">
        <v>37.28</v>
      </c>
      <c r="T3963" s="26">
        <v>6.39</v>
      </c>
      <c r="U3963" s="8">
        <v>238.23</v>
      </c>
      <c r="V3963" t="s">
        <v>41</v>
      </c>
      <c r="W3963" t="s">
        <v>2007</v>
      </c>
      <c r="X3963" t="s">
        <v>42</v>
      </c>
      <c r="Y3963" t="s">
        <v>1740</v>
      </c>
      <c r="AA3963" s="1">
        <f t="shared" si="475"/>
        <v>46011</v>
      </c>
      <c r="AB3963" s="2">
        <f t="shared" si="476"/>
        <v>12</v>
      </c>
      <c r="AC3963" s="2">
        <f t="shared" si="477"/>
        <v>2025</v>
      </c>
      <c r="AD3963" s="2" t="str">
        <f>IFERROR(VLOOKUP(A3963,'Aux Área'!$A$4:$B$123,2,0),"-")</f>
        <v>APH</v>
      </c>
    </row>
    <row r="3964" spans="1:30" x14ac:dyDescent="0.3">
      <c r="A3964" t="s">
        <v>2306</v>
      </c>
      <c r="B3964" t="s">
        <v>4613</v>
      </c>
      <c r="C3964" t="s">
        <v>6557</v>
      </c>
      <c r="D3964" t="s">
        <v>4386</v>
      </c>
      <c r="E3964" t="s">
        <v>4387</v>
      </c>
      <c r="F3964" t="s">
        <v>2309</v>
      </c>
      <c r="G3964" t="s">
        <v>1135</v>
      </c>
      <c r="H3964" t="s">
        <v>2275</v>
      </c>
      <c r="I3964" t="s">
        <v>1497</v>
      </c>
      <c r="J3964" t="s">
        <v>1665</v>
      </c>
      <c r="K3964" t="s">
        <v>1666</v>
      </c>
      <c r="L3964" t="s">
        <v>301</v>
      </c>
      <c r="M3964" t="s">
        <v>38</v>
      </c>
      <c r="N3964" t="s">
        <v>39</v>
      </c>
      <c r="O3964" s="23">
        <v>496</v>
      </c>
      <c r="P3964" s="9">
        <v>10.93</v>
      </c>
      <c r="Q3964" t="s">
        <v>40</v>
      </c>
      <c r="R3964">
        <v>48130</v>
      </c>
      <c r="S3964" s="9">
        <v>45.39</v>
      </c>
      <c r="T3964" s="26">
        <v>4.99</v>
      </c>
      <c r="U3964" s="8">
        <v>226.5</v>
      </c>
      <c r="V3964" t="s">
        <v>6558</v>
      </c>
      <c r="W3964" t="s">
        <v>2276</v>
      </c>
      <c r="X3964" t="s">
        <v>42</v>
      </c>
      <c r="Y3964" t="s">
        <v>2277</v>
      </c>
      <c r="AA3964" s="1">
        <f t="shared" si="475"/>
        <v>46011</v>
      </c>
      <c r="AB3964" s="2">
        <f t="shared" si="476"/>
        <v>12</v>
      </c>
      <c r="AC3964" s="2">
        <f t="shared" si="477"/>
        <v>2025</v>
      </c>
      <c r="AD3964" s="2" t="str">
        <f>IFERROR(VLOOKUP(A3964,'Aux Área'!$A$4:$B$123,2,0),"-")</f>
        <v>INSPEÇÃO</v>
      </c>
    </row>
    <row r="3965" spans="1:30" x14ac:dyDescent="0.3">
      <c r="A3965" t="s">
        <v>2278</v>
      </c>
      <c r="B3965" t="s">
        <v>4664</v>
      </c>
      <c r="C3965" t="s">
        <v>6559</v>
      </c>
      <c r="D3965" t="s">
        <v>2160</v>
      </c>
      <c r="E3965" t="s">
        <v>2161</v>
      </c>
      <c r="F3965" t="s">
        <v>2281</v>
      </c>
      <c r="G3965" t="s">
        <v>1135</v>
      </c>
      <c r="H3965" t="s">
        <v>2275</v>
      </c>
      <c r="I3965" t="s">
        <v>1497</v>
      </c>
      <c r="J3965" t="s">
        <v>169</v>
      </c>
      <c r="K3965" t="s">
        <v>170</v>
      </c>
      <c r="L3965" t="s">
        <v>124</v>
      </c>
      <c r="M3965" t="s">
        <v>38</v>
      </c>
      <c r="N3965" t="s">
        <v>39</v>
      </c>
      <c r="O3965" s="23">
        <v>330</v>
      </c>
      <c r="P3965" s="9">
        <v>11</v>
      </c>
      <c r="Q3965" t="s">
        <v>40</v>
      </c>
      <c r="R3965">
        <v>55840</v>
      </c>
      <c r="S3965" s="9">
        <v>30.01</v>
      </c>
      <c r="T3965" s="26">
        <v>4.49</v>
      </c>
      <c r="U3965" s="8">
        <v>134.74</v>
      </c>
      <c r="V3965" t="s">
        <v>41</v>
      </c>
      <c r="W3965" t="s">
        <v>2276</v>
      </c>
      <c r="X3965" t="s">
        <v>42</v>
      </c>
      <c r="Y3965" t="s">
        <v>2277</v>
      </c>
      <c r="AA3965" s="1">
        <f t="shared" si="475"/>
        <v>46011</v>
      </c>
      <c r="AB3965" s="2">
        <f t="shared" si="476"/>
        <v>12</v>
      </c>
      <c r="AC3965" s="2">
        <f t="shared" si="477"/>
        <v>2025</v>
      </c>
      <c r="AD3965" s="2" t="str">
        <f>IFERROR(VLOOKUP(A3965,'Aux Área'!$A$4:$B$123,2,0),"-")</f>
        <v>INSPEÇÃO</v>
      </c>
    </row>
    <row r="3966" spans="1:30" x14ac:dyDescent="0.3">
      <c r="A3966" t="s">
        <v>2574</v>
      </c>
      <c r="B3966" t="s">
        <v>2575</v>
      </c>
      <c r="C3966" t="s">
        <v>6560</v>
      </c>
      <c r="D3966" t="s">
        <v>2865</v>
      </c>
      <c r="E3966" t="s">
        <v>2866</v>
      </c>
      <c r="F3966" t="s">
        <v>2577</v>
      </c>
      <c r="G3966" t="s">
        <v>659</v>
      </c>
      <c r="H3966" t="s">
        <v>2215</v>
      </c>
      <c r="I3966" t="s">
        <v>667</v>
      </c>
      <c r="J3966" t="s">
        <v>370</v>
      </c>
      <c r="K3966" t="s">
        <v>371</v>
      </c>
      <c r="L3966" t="s">
        <v>124</v>
      </c>
      <c r="M3966" t="s">
        <v>38</v>
      </c>
      <c r="N3966" t="s">
        <v>668</v>
      </c>
      <c r="O3966" s="23">
        <v>180</v>
      </c>
      <c r="P3966" s="9">
        <v>3.78</v>
      </c>
      <c r="Q3966" t="s">
        <v>40</v>
      </c>
      <c r="R3966">
        <v>5457</v>
      </c>
      <c r="S3966" s="9">
        <v>47.61</v>
      </c>
      <c r="T3966" s="26">
        <v>6.09</v>
      </c>
      <c r="U3966" s="8">
        <v>289.95999999999998</v>
      </c>
      <c r="V3966" t="s">
        <v>6561</v>
      </c>
      <c r="W3966" t="s">
        <v>2007</v>
      </c>
      <c r="X3966" t="s">
        <v>42</v>
      </c>
      <c r="Y3966" t="s">
        <v>1740</v>
      </c>
      <c r="AA3966" s="1">
        <f t="shared" si="475"/>
        <v>46012</v>
      </c>
      <c r="AB3966" s="2">
        <f t="shared" si="476"/>
        <v>12</v>
      </c>
      <c r="AC3966" s="2">
        <f t="shared" si="477"/>
        <v>2025</v>
      </c>
      <c r="AD3966" s="2" t="str">
        <f>IFERROR(VLOOKUP(A3966,'Aux Área'!$A$4:$B$123,2,0),"-")</f>
        <v>APH</v>
      </c>
    </row>
    <row r="3967" spans="1:30" x14ac:dyDescent="0.3">
      <c r="A3967" t="s">
        <v>2638</v>
      </c>
      <c r="B3967" t="s">
        <v>4593</v>
      </c>
      <c r="C3967" t="s">
        <v>6562</v>
      </c>
      <c r="D3967" t="s">
        <v>3193</v>
      </c>
      <c r="E3967" t="s">
        <v>3194</v>
      </c>
      <c r="F3967" t="s">
        <v>2641</v>
      </c>
      <c r="G3967" t="s">
        <v>1135</v>
      </c>
      <c r="H3967" t="s">
        <v>2275</v>
      </c>
      <c r="I3967" t="s">
        <v>1497</v>
      </c>
      <c r="J3967" t="s">
        <v>275</v>
      </c>
      <c r="K3967" t="s">
        <v>276</v>
      </c>
      <c r="L3967" t="s">
        <v>124</v>
      </c>
      <c r="M3967" t="s">
        <v>38</v>
      </c>
      <c r="N3967" t="s">
        <v>39</v>
      </c>
      <c r="O3967" s="23">
        <v>437</v>
      </c>
      <c r="P3967" s="9">
        <v>10.67</v>
      </c>
      <c r="Q3967" t="s">
        <v>40</v>
      </c>
      <c r="R3967">
        <v>45058</v>
      </c>
      <c r="S3967" s="9">
        <v>40.950000000000003</v>
      </c>
      <c r="T3967" s="26">
        <v>4.49</v>
      </c>
      <c r="U3967" s="8">
        <v>183.87</v>
      </c>
      <c r="V3967" t="s">
        <v>6563</v>
      </c>
      <c r="W3967" t="s">
        <v>2276</v>
      </c>
      <c r="X3967" t="s">
        <v>42</v>
      </c>
      <c r="Y3967" t="s">
        <v>2277</v>
      </c>
      <c r="AA3967" s="1">
        <f t="shared" si="475"/>
        <v>46012</v>
      </c>
      <c r="AB3967" s="2">
        <f t="shared" si="476"/>
        <v>12</v>
      </c>
      <c r="AC3967" s="2">
        <f t="shared" si="477"/>
        <v>2025</v>
      </c>
      <c r="AD3967" s="2" t="str">
        <f>IFERROR(VLOOKUP(A3967,'Aux Área'!$A$4:$B$123,2,0),"-")</f>
        <v>INSPEÇÃO</v>
      </c>
    </row>
    <row r="3968" spans="1:30" x14ac:dyDescent="0.3">
      <c r="A3968" t="s">
        <v>2643</v>
      </c>
      <c r="B3968" t="s">
        <v>2307</v>
      </c>
      <c r="C3968" t="s">
        <v>6564</v>
      </c>
      <c r="D3968" t="s">
        <v>3788</v>
      </c>
      <c r="E3968" t="s">
        <v>3789</v>
      </c>
      <c r="F3968" t="s">
        <v>2646</v>
      </c>
      <c r="G3968" t="s">
        <v>1300</v>
      </c>
      <c r="H3968" t="s">
        <v>1301</v>
      </c>
      <c r="I3968" t="s">
        <v>37</v>
      </c>
      <c r="J3968" t="s">
        <v>122</v>
      </c>
      <c r="K3968" t="s">
        <v>123</v>
      </c>
      <c r="L3968" t="s">
        <v>124</v>
      </c>
      <c r="M3968" t="s">
        <v>38</v>
      </c>
      <c r="N3968" t="s">
        <v>39</v>
      </c>
      <c r="O3968" s="10">
        <v>365</v>
      </c>
      <c r="P3968" s="24">
        <v>9.18</v>
      </c>
      <c r="Q3968" t="s">
        <v>40</v>
      </c>
      <c r="R3968" s="2">
        <v>49564</v>
      </c>
      <c r="S3968" s="9">
        <v>39.78</v>
      </c>
      <c r="T3968" s="26">
        <v>4.79</v>
      </c>
      <c r="U3968" s="8">
        <v>190.55</v>
      </c>
      <c r="V3968" t="s">
        <v>112</v>
      </c>
      <c r="W3968" t="s">
        <v>2276</v>
      </c>
      <c r="X3968" t="s">
        <v>42</v>
      </c>
      <c r="Y3968" t="s">
        <v>2277</v>
      </c>
      <c r="AA3968" s="1">
        <f t="shared" si="475"/>
        <v>46012</v>
      </c>
      <c r="AB3968" s="2">
        <f t="shared" si="476"/>
        <v>12</v>
      </c>
      <c r="AC3968" s="2">
        <f t="shared" si="477"/>
        <v>2025</v>
      </c>
      <c r="AD3968" s="2" t="str">
        <f>IFERROR(VLOOKUP(A3968,'Aux Área'!$A$4:$B$123,2,0),"-")</f>
        <v>INSPEÇÃO</v>
      </c>
    </row>
    <row r="3969" spans="1:30" x14ac:dyDescent="0.3">
      <c r="A3969" t="s">
        <v>2278</v>
      </c>
      <c r="B3969" t="s">
        <v>4664</v>
      </c>
      <c r="C3969" t="s">
        <v>6565</v>
      </c>
      <c r="D3969" t="s">
        <v>3310</v>
      </c>
      <c r="E3969" t="s">
        <v>3311</v>
      </c>
      <c r="F3969" t="s">
        <v>2281</v>
      </c>
      <c r="G3969" t="s">
        <v>1135</v>
      </c>
      <c r="H3969" t="s">
        <v>2275</v>
      </c>
      <c r="I3969" t="s">
        <v>1497</v>
      </c>
      <c r="J3969" t="s">
        <v>169</v>
      </c>
      <c r="K3969" t="s">
        <v>170</v>
      </c>
      <c r="L3969" t="s">
        <v>124</v>
      </c>
      <c r="M3969" t="s">
        <v>38</v>
      </c>
      <c r="N3969" t="s">
        <v>39</v>
      </c>
      <c r="O3969" s="23">
        <v>368</v>
      </c>
      <c r="P3969" s="9">
        <v>10.69</v>
      </c>
      <c r="Q3969" t="s">
        <v>40</v>
      </c>
      <c r="R3969">
        <v>56208</v>
      </c>
      <c r="S3969" s="9">
        <v>34.42</v>
      </c>
      <c r="T3969" s="26">
        <v>4.49</v>
      </c>
      <c r="U3969" s="8">
        <v>154.55000000000001</v>
      </c>
      <c r="V3969" t="s">
        <v>41</v>
      </c>
      <c r="W3969" t="s">
        <v>2276</v>
      </c>
      <c r="X3969" t="s">
        <v>42</v>
      </c>
      <c r="Y3969" t="s">
        <v>2277</v>
      </c>
      <c r="AA3969" s="1">
        <f t="shared" si="475"/>
        <v>46012</v>
      </c>
      <c r="AB3969" s="2">
        <f t="shared" si="476"/>
        <v>12</v>
      </c>
      <c r="AC3969" s="2">
        <f t="shared" si="477"/>
        <v>2025</v>
      </c>
      <c r="AD3969" s="2" t="str">
        <f>IFERROR(VLOOKUP(A3969,'Aux Área'!$A$4:$B$123,2,0),"-")</f>
        <v>INSPEÇÃO</v>
      </c>
    </row>
    <row r="3970" spans="1:30" x14ac:dyDescent="0.3">
      <c r="A3970" t="s">
        <v>3092</v>
      </c>
      <c r="B3970" t="s">
        <v>4774</v>
      </c>
      <c r="C3970" t="s">
        <v>6566</v>
      </c>
      <c r="D3970" t="s">
        <v>5291</v>
      </c>
      <c r="E3970" t="s">
        <v>5292</v>
      </c>
      <c r="F3970" t="s">
        <v>3594</v>
      </c>
      <c r="G3970" t="s">
        <v>1135</v>
      </c>
      <c r="H3970" t="s">
        <v>2275</v>
      </c>
      <c r="I3970" t="s">
        <v>1497</v>
      </c>
      <c r="J3970" t="s">
        <v>89</v>
      </c>
      <c r="K3970" t="s">
        <v>90</v>
      </c>
      <c r="L3970" t="s">
        <v>91</v>
      </c>
      <c r="M3970" t="s">
        <v>38</v>
      </c>
      <c r="N3970" t="s">
        <v>39</v>
      </c>
      <c r="O3970" s="23">
        <v>359</v>
      </c>
      <c r="P3970" s="9">
        <v>9.69</v>
      </c>
      <c r="Q3970" t="s">
        <v>40</v>
      </c>
      <c r="R3970">
        <v>34736</v>
      </c>
      <c r="S3970" s="9">
        <v>37.04</v>
      </c>
      <c r="T3970" s="26">
        <v>4.59</v>
      </c>
      <c r="U3970" s="8">
        <v>170.01</v>
      </c>
      <c r="V3970" t="s">
        <v>6567</v>
      </c>
      <c r="W3970" t="s">
        <v>2276</v>
      </c>
      <c r="X3970" t="s">
        <v>42</v>
      </c>
      <c r="Y3970" t="s">
        <v>2277</v>
      </c>
      <c r="AA3970" s="1">
        <f t="shared" si="475"/>
        <v>46012</v>
      </c>
      <c r="AB3970" s="2">
        <f t="shared" si="476"/>
        <v>12</v>
      </c>
      <c r="AC3970" s="2">
        <f t="shared" si="477"/>
        <v>2025</v>
      </c>
      <c r="AD3970" s="2" t="str">
        <f>IFERROR(VLOOKUP(A3970,'Aux Área'!$A$4:$B$123,2,0),"-")</f>
        <v>INSPEÇÃO</v>
      </c>
    </row>
    <row r="3971" spans="1:30" x14ac:dyDescent="0.3">
      <c r="A3971" t="s">
        <v>2461</v>
      </c>
      <c r="B3971" t="s">
        <v>5008</v>
      </c>
      <c r="C3971" t="s">
        <v>6568</v>
      </c>
      <c r="D3971" t="s">
        <v>5160</v>
      </c>
      <c r="E3971" t="s">
        <v>5161</v>
      </c>
      <c r="F3971" t="s">
        <v>3574</v>
      </c>
      <c r="G3971" t="s">
        <v>1135</v>
      </c>
      <c r="H3971" t="s">
        <v>2275</v>
      </c>
      <c r="I3971" t="s">
        <v>1497</v>
      </c>
      <c r="J3971" t="s">
        <v>275</v>
      </c>
      <c r="K3971" t="s">
        <v>276</v>
      </c>
      <c r="L3971" t="s">
        <v>124</v>
      </c>
      <c r="M3971" t="s">
        <v>38</v>
      </c>
      <c r="N3971" t="s">
        <v>39</v>
      </c>
      <c r="O3971" s="23">
        <v>443</v>
      </c>
      <c r="P3971" s="9">
        <v>11.05</v>
      </c>
      <c r="Q3971" t="s">
        <v>40</v>
      </c>
      <c r="R3971">
        <v>36118</v>
      </c>
      <c r="S3971" s="9">
        <v>40.1</v>
      </c>
      <c r="T3971" s="26">
        <v>4.49</v>
      </c>
      <c r="U3971" s="8">
        <v>180.05</v>
      </c>
      <c r="V3971" t="s">
        <v>6569</v>
      </c>
      <c r="W3971" t="s">
        <v>2276</v>
      </c>
      <c r="X3971" t="s">
        <v>42</v>
      </c>
      <c r="Y3971" t="s">
        <v>2277</v>
      </c>
      <c r="AA3971" s="1">
        <f t="shared" si="475"/>
        <v>46012</v>
      </c>
      <c r="AB3971" s="2">
        <f t="shared" si="476"/>
        <v>12</v>
      </c>
      <c r="AC3971" s="2">
        <f t="shared" si="477"/>
        <v>2025</v>
      </c>
      <c r="AD3971" s="2" t="str">
        <f>IFERROR(VLOOKUP(A3971,'Aux Área'!$A$4:$B$123,2,0),"-")</f>
        <v>INSPEÇÃO</v>
      </c>
    </row>
    <row r="3972" spans="1:30" x14ac:dyDescent="0.3">
      <c r="A3972" t="s">
        <v>2643</v>
      </c>
      <c r="B3972" t="s">
        <v>2307</v>
      </c>
      <c r="C3972" t="s">
        <v>6570</v>
      </c>
      <c r="D3972" t="s">
        <v>3788</v>
      </c>
      <c r="E3972" t="s">
        <v>3789</v>
      </c>
      <c r="F3972" t="s">
        <v>2646</v>
      </c>
      <c r="G3972" t="s">
        <v>1300</v>
      </c>
      <c r="H3972" t="s">
        <v>1301</v>
      </c>
      <c r="I3972" t="s">
        <v>37</v>
      </c>
      <c r="J3972" t="s">
        <v>122</v>
      </c>
      <c r="K3972" t="s">
        <v>123</v>
      </c>
      <c r="L3972" t="s">
        <v>124</v>
      </c>
      <c r="M3972" t="s">
        <v>38</v>
      </c>
      <c r="N3972" t="s">
        <v>39</v>
      </c>
      <c r="O3972" s="10">
        <v>323</v>
      </c>
      <c r="P3972" s="24">
        <v>9.8000000000000007</v>
      </c>
      <c r="Q3972" t="s">
        <v>40</v>
      </c>
      <c r="R3972">
        <v>49887</v>
      </c>
      <c r="S3972" s="9">
        <v>32.96</v>
      </c>
      <c r="T3972" s="26">
        <v>4.79</v>
      </c>
      <c r="U3972" s="8">
        <v>157.88</v>
      </c>
      <c r="V3972" t="s">
        <v>246</v>
      </c>
      <c r="W3972" t="s">
        <v>2276</v>
      </c>
      <c r="X3972" t="s">
        <v>42</v>
      </c>
      <c r="Y3972" t="s">
        <v>2277</v>
      </c>
      <c r="AA3972" s="1">
        <f t="shared" si="475"/>
        <v>46012</v>
      </c>
      <c r="AB3972" s="2">
        <f t="shared" si="476"/>
        <v>12</v>
      </c>
      <c r="AC3972" s="2">
        <f t="shared" si="477"/>
        <v>2025</v>
      </c>
      <c r="AD3972" s="2" t="str">
        <f>IFERROR(VLOOKUP(A3972,'Aux Área'!$A$4:$B$123,2,0),"-")</f>
        <v>INSPEÇÃO</v>
      </c>
    </row>
    <row r="3973" spans="1:30" x14ac:dyDescent="0.3">
      <c r="A3973" t="s">
        <v>2181</v>
      </c>
      <c r="B3973" t="s">
        <v>4595</v>
      </c>
      <c r="C3973" t="s">
        <v>6571</v>
      </c>
      <c r="D3973" t="s">
        <v>3107</v>
      </c>
      <c r="E3973" t="s">
        <v>3108</v>
      </c>
      <c r="F3973" t="s">
        <v>2184</v>
      </c>
      <c r="G3973" t="s">
        <v>1135</v>
      </c>
      <c r="H3973" t="s">
        <v>2185</v>
      </c>
      <c r="I3973" t="s">
        <v>2186</v>
      </c>
      <c r="J3973" t="s">
        <v>108</v>
      </c>
      <c r="K3973" t="s">
        <v>109</v>
      </c>
      <c r="L3973" t="s">
        <v>110</v>
      </c>
      <c r="M3973" t="s">
        <v>38</v>
      </c>
      <c r="N3973" t="s">
        <v>668</v>
      </c>
      <c r="O3973" s="23">
        <v>563</v>
      </c>
      <c r="P3973" s="9">
        <v>13.23</v>
      </c>
      <c r="Q3973" t="s">
        <v>40</v>
      </c>
      <c r="R3973">
        <v>53426</v>
      </c>
      <c r="S3973" s="9">
        <v>42.54</v>
      </c>
      <c r="T3973" s="26">
        <v>6.19</v>
      </c>
      <c r="U3973" s="8">
        <v>263.32</v>
      </c>
      <c r="V3973" t="s">
        <v>6572</v>
      </c>
      <c r="W3973" t="s">
        <v>2007</v>
      </c>
      <c r="X3973" t="s">
        <v>42</v>
      </c>
      <c r="Y3973" t="s">
        <v>2188</v>
      </c>
      <c r="AA3973" s="1">
        <f t="shared" si="475"/>
        <v>46012</v>
      </c>
      <c r="AB3973" s="2">
        <f t="shared" si="476"/>
        <v>12</v>
      </c>
      <c r="AC3973" s="2">
        <f t="shared" si="477"/>
        <v>2025</v>
      </c>
      <c r="AD3973" s="2" t="str">
        <f>IFERROR(VLOOKUP(A3973,'Aux Área'!$A$4:$B$123,2,0),"-")</f>
        <v>INSPEÇÃO</v>
      </c>
    </row>
    <row r="3974" spans="1:30" x14ac:dyDescent="0.3">
      <c r="A3974" t="s">
        <v>68</v>
      </c>
      <c r="B3974" t="s">
        <v>296</v>
      </c>
      <c r="C3974" t="s">
        <v>6573</v>
      </c>
      <c r="D3974" t="s">
        <v>3149</v>
      </c>
      <c r="E3974" t="s">
        <v>3150</v>
      </c>
      <c r="F3974" t="s">
        <v>69</v>
      </c>
      <c r="G3974" t="s">
        <v>1503</v>
      </c>
      <c r="H3974" t="s">
        <v>36</v>
      </c>
      <c r="I3974" t="s">
        <v>37</v>
      </c>
      <c r="J3974" t="s">
        <v>188</v>
      </c>
      <c r="K3974" t="s">
        <v>189</v>
      </c>
      <c r="L3974" t="s">
        <v>190</v>
      </c>
      <c r="M3974" t="s">
        <v>38</v>
      </c>
      <c r="N3974" t="s">
        <v>39</v>
      </c>
      <c r="O3974" s="23">
        <v>314</v>
      </c>
      <c r="P3974" s="9">
        <v>11.03</v>
      </c>
      <c r="Q3974" t="s">
        <v>40</v>
      </c>
      <c r="R3974">
        <v>19032</v>
      </c>
      <c r="S3974" s="9">
        <v>28.47</v>
      </c>
      <c r="T3974" s="26">
        <v>4.6900000000000004</v>
      </c>
      <c r="U3974" s="8">
        <v>133.52000000000001</v>
      </c>
      <c r="V3974" t="s">
        <v>41</v>
      </c>
      <c r="W3974" t="s">
        <v>2007</v>
      </c>
      <c r="X3974" t="s">
        <v>42</v>
      </c>
      <c r="Y3974" t="s">
        <v>1740</v>
      </c>
      <c r="AA3974" s="1">
        <f t="shared" si="475"/>
        <v>46012</v>
      </c>
      <c r="AB3974" s="2">
        <f t="shared" si="476"/>
        <v>12</v>
      </c>
      <c r="AC3974" s="2">
        <f t="shared" si="477"/>
        <v>2025</v>
      </c>
      <c r="AD3974" s="2" t="str">
        <f>IFERROR(VLOOKUP(A3974,'Aux Área'!$A$4:$B$123,2,0),"-")</f>
        <v>OPERAÇÃO</v>
      </c>
    </row>
    <row r="3975" spans="1:30" x14ac:dyDescent="0.3">
      <c r="A3975" t="s">
        <v>2700</v>
      </c>
      <c r="B3975" t="s">
        <v>2000</v>
      </c>
      <c r="C3975" t="s">
        <v>6574</v>
      </c>
      <c r="D3975" t="s">
        <v>3547</v>
      </c>
      <c r="E3975" t="s">
        <v>3548</v>
      </c>
      <c r="F3975" t="s">
        <v>2703</v>
      </c>
      <c r="G3975" t="s">
        <v>659</v>
      </c>
      <c r="H3975" t="s">
        <v>1996</v>
      </c>
      <c r="I3975" t="s">
        <v>1997</v>
      </c>
      <c r="J3975" t="s">
        <v>275</v>
      </c>
      <c r="K3975" t="s">
        <v>276</v>
      </c>
      <c r="L3975" t="s">
        <v>124</v>
      </c>
      <c r="M3975" t="s">
        <v>38</v>
      </c>
      <c r="N3975" t="s">
        <v>668</v>
      </c>
      <c r="O3975" s="23">
        <v>473</v>
      </c>
      <c r="P3975" s="9">
        <v>5.24</v>
      </c>
      <c r="Q3975" t="s">
        <v>40</v>
      </c>
      <c r="R3975">
        <v>12612</v>
      </c>
      <c r="S3975" s="9">
        <v>90.29</v>
      </c>
      <c r="T3975" s="26">
        <v>7.25</v>
      </c>
      <c r="U3975" s="8">
        <v>654.6</v>
      </c>
      <c r="V3975" t="s">
        <v>6575</v>
      </c>
      <c r="W3975" t="s">
        <v>1985</v>
      </c>
      <c r="X3975" t="s">
        <v>42</v>
      </c>
      <c r="Y3975" t="s">
        <v>1986</v>
      </c>
      <c r="AA3975" s="1">
        <f t="shared" si="475"/>
        <v>46012</v>
      </c>
      <c r="AB3975" s="2">
        <f t="shared" si="476"/>
        <v>12</v>
      </c>
      <c r="AC3975" s="2">
        <f t="shared" si="477"/>
        <v>2025</v>
      </c>
      <c r="AD3975" s="2" t="str">
        <f>IFERROR(VLOOKUP(A3975,'Aux Área'!$A$4:$B$123,2,0),"-")</f>
        <v>PESADOS</v>
      </c>
    </row>
    <row r="3976" spans="1:30" x14ac:dyDescent="0.3">
      <c r="A3976" t="s">
        <v>2700</v>
      </c>
      <c r="C3976" t="s">
        <v>15635</v>
      </c>
      <c r="F3976" t="s">
        <v>2703</v>
      </c>
      <c r="K3976" t="s">
        <v>276</v>
      </c>
      <c r="N3976" t="s">
        <v>15690</v>
      </c>
      <c r="O3976" t="s">
        <v>15244</v>
      </c>
      <c r="P3976" s="9" t="s">
        <v>15244</v>
      </c>
      <c r="Q3976" t="s">
        <v>40</v>
      </c>
      <c r="R3976" t="s">
        <v>15244</v>
      </c>
      <c r="S3976">
        <v>6.35</v>
      </c>
      <c r="U3976" s="8">
        <v>24.08</v>
      </c>
      <c r="X3976" t="s">
        <v>42</v>
      </c>
      <c r="Y3976" t="s">
        <v>1986</v>
      </c>
      <c r="AA3976" s="1">
        <f>IFERROR(DATEVALUE(C3976),"-")</f>
        <v>46012</v>
      </c>
      <c r="AB3976" s="2">
        <f>IFERROR(MONTH(AA3976),"-")</f>
        <v>12</v>
      </c>
      <c r="AC3976" s="2">
        <f>IFERROR(YEAR(AA3976),"-")</f>
        <v>2025</v>
      </c>
      <c r="AD3976" s="2" t="str">
        <f>IFERROR(VLOOKUP(A3976,'Aux Área'!$A$4:$B$123,2,0),"-")</f>
        <v>PESADOS</v>
      </c>
    </row>
    <row r="3977" spans="1:30" x14ac:dyDescent="0.3">
      <c r="A3977" t="s">
        <v>2282</v>
      </c>
      <c r="B3977" t="s">
        <v>4679</v>
      </c>
      <c r="C3977" t="s">
        <v>6576</v>
      </c>
      <c r="D3977" t="s">
        <v>3208</v>
      </c>
      <c r="E3977" t="s">
        <v>3209</v>
      </c>
      <c r="F3977" t="s">
        <v>2285</v>
      </c>
      <c r="G3977" t="s">
        <v>1135</v>
      </c>
      <c r="H3977" t="s">
        <v>2275</v>
      </c>
      <c r="I3977" t="s">
        <v>1497</v>
      </c>
      <c r="J3977" t="s">
        <v>409</v>
      </c>
      <c r="K3977" t="s">
        <v>410</v>
      </c>
      <c r="L3977" t="s">
        <v>141</v>
      </c>
      <c r="M3977" t="s">
        <v>38</v>
      </c>
      <c r="N3977" t="s">
        <v>39</v>
      </c>
      <c r="O3977" s="23">
        <v>455</v>
      </c>
      <c r="P3977" s="9">
        <v>9.43</v>
      </c>
      <c r="Q3977" t="s">
        <v>40</v>
      </c>
      <c r="R3977">
        <v>47171</v>
      </c>
      <c r="S3977" s="9">
        <v>48.23</v>
      </c>
      <c r="T3977" s="26">
        <v>4.6900000000000004</v>
      </c>
      <c r="U3977" s="8">
        <v>226.2</v>
      </c>
      <c r="V3977" t="s">
        <v>6577</v>
      </c>
      <c r="W3977" t="s">
        <v>2276</v>
      </c>
      <c r="X3977" t="s">
        <v>42</v>
      </c>
      <c r="Y3977" t="s">
        <v>2277</v>
      </c>
      <c r="AA3977" s="1">
        <f>DATEVALUE(C3977)</f>
        <v>46012</v>
      </c>
      <c r="AB3977" s="2">
        <f>MONTH(AA3977)</f>
        <v>12</v>
      </c>
      <c r="AC3977" s="2">
        <f>YEAR(AA3977)</f>
        <v>2025</v>
      </c>
      <c r="AD3977" s="2" t="str">
        <f>IFERROR(VLOOKUP(A3977,'Aux Área'!$A$4:$B$123,2,0),"-")</f>
        <v>INSPEÇÃO</v>
      </c>
    </row>
    <row r="3978" spans="1:30" x14ac:dyDescent="0.3">
      <c r="A3978" t="s">
        <v>2041</v>
      </c>
      <c r="B3978" t="s">
        <v>2042</v>
      </c>
      <c r="C3978" t="s">
        <v>6578</v>
      </c>
      <c r="D3978" t="s">
        <v>1297</v>
      </c>
      <c r="E3978" t="s">
        <v>2221</v>
      </c>
      <c r="F3978" t="s">
        <v>2044</v>
      </c>
      <c r="G3978" t="s">
        <v>659</v>
      </c>
      <c r="H3978" t="s">
        <v>1996</v>
      </c>
      <c r="I3978" t="s">
        <v>1997</v>
      </c>
      <c r="J3978" t="s">
        <v>231</v>
      </c>
      <c r="K3978" t="s">
        <v>232</v>
      </c>
      <c r="L3978" t="s">
        <v>217</v>
      </c>
      <c r="M3978" t="s">
        <v>38</v>
      </c>
      <c r="N3978" t="s">
        <v>668</v>
      </c>
      <c r="O3978" s="23">
        <v>277</v>
      </c>
      <c r="P3978" s="9">
        <v>5.88</v>
      </c>
      <c r="Q3978" t="s">
        <v>40</v>
      </c>
      <c r="R3978">
        <v>15364</v>
      </c>
      <c r="S3978" s="9">
        <v>47.13</v>
      </c>
      <c r="T3978" s="26">
        <v>5.99</v>
      </c>
      <c r="U3978" s="8">
        <v>282.32</v>
      </c>
      <c r="V3978" t="s">
        <v>6579</v>
      </c>
      <c r="W3978" t="s">
        <v>1985</v>
      </c>
      <c r="X3978" t="s">
        <v>42</v>
      </c>
      <c r="Y3978" t="s">
        <v>1986</v>
      </c>
      <c r="AA3978" s="1">
        <f>DATEVALUE(C3978)</f>
        <v>46012</v>
      </c>
      <c r="AB3978" s="2">
        <f>MONTH(AA3978)</f>
        <v>12</v>
      </c>
      <c r="AC3978" s="2">
        <f>YEAR(AA3978)</f>
        <v>2025</v>
      </c>
      <c r="AD3978" s="2" t="str">
        <f>IFERROR(VLOOKUP(A3978,'Aux Área'!$A$4:$B$123,2,0),"-")</f>
        <v>PESADOS</v>
      </c>
    </row>
    <row r="3979" spans="1:30" x14ac:dyDescent="0.3">
      <c r="A3979" t="s">
        <v>2041</v>
      </c>
      <c r="C3979" t="s">
        <v>6578</v>
      </c>
      <c r="F3979" t="s">
        <v>2044</v>
      </c>
      <c r="K3979" t="s">
        <v>232</v>
      </c>
      <c r="N3979" t="s">
        <v>15690</v>
      </c>
      <c r="O3979" t="s">
        <v>15244</v>
      </c>
      <c r="P3979" s="9" t="s">
        <v>15244</v>
      </c>
      <c r="Q3979" t="s">
        <v>40</v>
      </c>
      <c r="R3979" t="s">
        <v>15244</v>
      </c>
      <c r="S3979">
        <v>3</v>
      </c>
      <c r="U3979" s="8">
        <v>9.9</v>
      </c>
      <c r="X3979" t="s">
        <v>42</v>
      </c>
      <c r="Y3979" t="s">
        <v>1986</v>
      </c>
      <c r="AA3979" s="1">
        <f>IFERROR(DATEVALUE(C3979),"-")</f>
        <v>46012</v>
      </c>
      <c r="AB3979" s="2">
        <f>IFERROR(MONTH(AA3979),"-")</f>
        <v>12</v>
      </c>
      <c r="AC3979" s="2">
        <f>IFERROR(YEAR(AA3979),"-")</f>
        <v>2025</v>
      </c>
      <c r="AD3979" s="2" t="str">
        <f>IFERROR(VLOOKUP(A3979,'Aux Área'!$A$4:$B$123,2,0),"-")</f>
        <v>PESADOS</v>
      </c>
    </row>
    <row r="3980" spans="1:30" x14ac:dyDescent="0.3">
      <c r="A3980" t="s">
        <v>2306</v>
      </c>
      <c r="B3980" t="s">
        <v>4613</v>
      </c>
      <c r="C3980" t="s">
        <v>6580</v>
      </c>
      <c r="D3980" t="s">
        <v>3212</v>
      </c>
      <c r="E3980" t="s">
        <v>3213</v>
      </c>
      <c r="F3980" t="s">
        <v>2309</v>
      </c>
      <c r="G3980" t="s">
        <v>1135</v>
      </c>
      <c r="H3980" t="s">
        <v>2275</v>
      </c>
      <c r="I3980" t="s">
        <v>1497</v>
      </c>
      <c r="J3980" t="s">
        <v>1665</v>
      </c>
      <c r="K3980" t="s">
        <v>1666</v>
      </c>
      <c r="L3980" t="s">
        <v>301</v>
      </c>
      <c r="M3980" t="s">
        <v>38</v>
      </c>
      <c r="N3980" t="s">
        <v>39</v>
      </c>
      <c r="O3980" s="23">
        <v>497</v>
      </c>
      <c r="P3980" s="9">
        <v>10.67</v>
      </c>
      <c r="Q3980" t="s">
        <v>40</v>
      </c>
      <c r="R3980">
        <v>48627</v>
      </c>
      <c r="S3980" s="9">
        <v>46.58</v>
      </c>
      <c r="T3980" s="26">
        <v>4.99</v>
      </c>
      <c r="U3980" s="8">
        <v>232.43</v>
      </c>
      <c r="V3980" t="s">
        <v>6581</v>
      </c>
      <c r="W3980" t="s">
        <v>2276</v>
      </c>
      <c r="X3980" t="s">
        <v>42</v>
      </c>
      <c r="Y3980" t="s">
        <v>2277</v>
      </c>
      <c r="AA3980" s="1">
        <f>DATEVALUE(C3980)</f>
        <v>46012</v>
      </c>
      <c r="AB3980" s="2">
        <f>MONTH(AA3980)</f>
        <v>12</v>
      </c>
      <c r="AC3980" s="2">
        <f>YEAR(AA3980)</f>
        <v>2025</v>
      </c>
      <c r="AD3980" s="2" t="str">
        <f>IFERROR(VLOOKUP(A3980,'Aux Área'!$A$4:$B$123,2,0),"-")</f>
        <v>INSPEÇÃO</v>
      </c>
    </row>
    <row r="3981" spans="1:30" x14ac:dyDescent="0.3">
      <c r="A3981" t="s">
        <v>2318</v>
      </c>
      <c r="B3981" t="s">
        <v>2733</v>
      </c>
      <c r="C3981" t="s">
        <v>6582</v>
      </c>
      <c r="D3981" t="s">
        <v>3030</v>
      </c>
      <c r="E3981" t="s">
        <v>3031</v>
      </c>
      <c r="F3981" t="s">
        <v>4203</v>
      </c>
      <c r="G3981" t="s">
        <v>1135</v>
      </c>
      <c r="H3981" t="s">
        <v>2185</v>
      </c>
      <c r="I3981" t="s">
        <v>2186</v>
      </c>
      <c r="J3981" t="s">
        <v>169</v>
      </c>
      <c r="K3981" t="s">
        <v>170</v>
      </c>
      <c r="L3981" t="s">
        <v>124</v>
      </c>
      <c r="M3981" t="s">
        <v>38</v>
      </c>
      <c r="N3981" t="s">
        <v>668</v>
      </c>
      <c r="O3981" s="23">
        <v>576</v>
      </c>
      <c r="P3981" s="9">
        <v>10.47</v>
      </c>
      <c r="Q3981" t="s">
        <v>40</v>
      </c>
      <c r="R3981">
        <v>47602</v>
      </c>
      <c r="S3981" s="9">
        <v>55</v>
      </c>
      <c r="T3981" s="26">
        <v>6.19</v>
      </c>
      <c r="U3981" s="8">
        <v>340.45</v>
      </c>
      <c r="V3981" t="s">
        <v>112</v>
      </c>
      <c r="W3981" t="s">
        <v>2007</v>
      </c>
      <c r="X3981" t="s">
        <v>42</v>
      </c>
      <c r="Y3981" t="s">
        <v>2188</v>
      </c>
      <c r="AA3981" s="1">
        <f>DATEVALUE(C3981)</f>
        <v>46012</v>
      </c>
      <c r="AB3981" s="2">
        <f>MONTH(AA3981)</f>
        <v>12</v>
      </c>
      <c r="AC3981" s="2">
        <f>YEAR(AA3981)</f>
        <v>2025</v>
      </c>
      <c r="AD3981" s="2" t="str">
        <f>IFERROR(VLOOKUP(A3981,'Aux Área'!$A$4:$B$123,2,0),"-")</f>
        <v>INSPEÇÃO</v>
      </c>
    </row>
    <row r="3982" spans="1:30" x14ac:dyDescent="0.3">
      <c r="A3982" t="s">
        <v>2347</v>
      </c>
      <c r="B3982" t="s">
        <v>2348</v>
      </c>
      <c r="C3982" t="s">
        <v>6583</v>
      </c>
      <c r="D3982" t="s">
        <v>3633</v>
      </c>
      <c r="E3982" t="s">
        <v>3634</v>
      </c>
      <c r="F3982" t="s">
        <v>2350</v>
      </c>
      <c r="G3982" t="s">
        <v>659</v>
      </c>
      <c r="H3982" t="s">
        <v>1996</v>
      </c>
      <c r="I3982" t="s">
        <v>1997</v>
      </c>
      <c r="J3982" t="s">
        <v>237</v>
      </c>
      <c r="K3982" t="s">
        <v>238</v>
      </c>
      <c r="L3982" t="s">
        <v>110</v>
      </c>
      <c r="M3982" t="s">
        <v>38</v>
      </c>
      <c r="N3982" t="s">
        <v>668</v>
      </c>
      <c r="O3982" s="23">
        <v>404</v>
      </c>
      <c r="P3982" s="9">
        <v>5.77</v>
      </c>
      <c r="Q3982" t="s">
        <v>40</v>
      </c>
      <c r="R3982">
        <v>14455</v>
      </c>
      <c r="S3982" s="9">
        <v>70.05</v>
      </c>
      <c r="T3982" s="26">
        <v>6.04</v>
      </c>
      <c r="U3982" s="8">
        <v>423.1</v>
      </c>
      <c r="V3982" t="s">
        <v>41</v>
      </c>
      <c r="W3982" t="s">
        <v>1985</v>
      </c>
      <c r="X3982" t="s">
        <v>42</v>
      </c>
      <c r="Y3982" t="s">
        <v>1986</v>
      </c>
      <c r="AA3982" s="1">
        <f>DATEVALUE(C3982)</f>
        <v>46012</v>
      </c>
      <c r="AB3982" s="2">
        <f>MONTH(AA3982)</f>
        <v>12</v>
      </c>
      <c r="AC3982" s="2">
        <f>YEAR(AA3982)</f>
        <v>2025</v>
      </c>
      <c r="AD3982" s="2" t="str">
        <f>IFERROR(VLOOKUP(A3982,'Aux Área'!$A$4:$B$123,2,0),"-")</f>
        <v>PESADOS</v>
      </c>
    </row>
    <row r="3983" spans="1:30" x14ac:dyDescent="0.3">
      <c r="A3983" t="s">
        <v>2347</v>
      </c>
      <c r="C3983" t="s">
        <v>15679</v>
      </c>
      <c r="F3983" t="s">
        <v>2350</v>
      </c>
      <c r="K3983" t="s">
        <v>238</v>
      </c>
      <c r="N3983" t="s">
        <v>15690</v>
      </c>
      <c r="O3983" t="s">
        <v>15244</v>
      </c>
      <c r="P3983" s="9" t="s">
        <v>15244</v>
      </c>
      <c r="Q3983" t="s">
        <v>40</v>
      </c>
      <c r="R3983" t="s">
        <v>15244</v>
      </c>
      <c r="S3983">
        <v>3.53</v>
      </c>
      <c r="U3983" s="8">
        <v>14.12</v>
      </c>
      <c r="X3983" t="s">
        <v>42</v>
      </c>
      <c r="Y3983" t="s">
        <v>1986</v>
      </c>
      <c r="AA3983" s="1">
        <f>IFERROR(DATEVALUE(C3983),"-")</f>
        <v>46012</v>
      </c>
      <c r="AB3983" s="2">
        <f>IFERROR(MONTH(AA3983),"-")</f>
        <v>12</v>
      </c>
      <c r="AC3983" s="2">
        <f>IFERROR(YEAR(AA3983),"-")</f>
        <v>2025</v>
      </c>
      <c r="AD3983" s="2" t="str">
        <f>IFERROR(VLOOKUP(A3983,'Aux Área'!$A$4:$B$123,2,0),"-")</f>
        <v>PESADOS</v>
      </c>
    </row>
    <row r="3984" spans="1:30" x14ac:dyDescent="0.3">
      <c r="A3984" t="s">
        <v>2278</v>
      </c>
      <c r="B3984" t="s">
        <v>4664</v>
      </c>
      <c r="C3984" t="s">
        <v>6584</v>
      </c>
      <c r="D3984" t="s">
        <v>3243</v>
      </c>
      <c r="E3984" t="s">
        <v>3244</v>
      </c>
      <c r="F3984" t="s">
        <v>2281</v>
      </c>
      <c r="G3984" t="s">
        <v>1135</v>
      </c>
      <c r="H3984" t="s">
        <v>2275</v>
      </c>
      <c r="I3984" t="s">
        <v>1497</v>
      </c>
      <c r="J3984" t="s">
        <v>169</v>
      </c>
      <c r="K3984" t="s">
        <v>170</v>
      </c>
      <c r="L3984" t="s">
        <v>124</v>
      </c>
      <c r="M3984" t="s">
        <v>38</v>
      </c>
      <c r="N3984" t="s">
        <v>39</v>
      </c>
      <c r="O3984" s="23">
        <v>443</v>
      </c>
      <c r="P3984" s="9">
        <v>9.67</v>
      </c>
      <c r="Q3984" t="s">
        <v>40</v>
      </c>
      <c r="R3984">
        <v>56651</v>
      </c>
      <c r="S3984" s="9">
        <v>45.83</v>
      </c>
      <c r="T3984" s="26">
        <v>4.49</v>
      </c>
      <c r="U3984" s="8">
        <v>205.78</v>
      </c>
      <c r="V3984" t="s">
        <v>112</v>
      </c>
      <c r="W3984" t="s">
        <v>2276</v>
      </c>
      <c r="X3984" t="s">
        <v>42</v>
      </c>
      <c r="Y3984" t="s">
        <v>2277</v>
      </c>
      <c r="AA3984" s="1">
        <f t="shared" ref="AA3984:AA4002" si="478">DATEVALUE(C3984)</f>
        <v>46012</v>
      </c>
      <c r="AB3984" s="2">
        <f t="shared" ref="AB3984:AB4002" si="479">MONTH(AA3984)</f>
        <v>12</v>
      </c>
      <c r="AC3984" s="2">
        <f t="shared" ref="AC3984:AC4002" si="480">YEAR(AA3984)</f>
        <v>2025</v>
      </c>
      <c r="AD3984" s="2" t="str">
        <f>IFERROR(VLOOKUP(A3984,'Aux Área'!$A$4:$B$123,2,0),"-")</f>
        <v>INSPEÇÃO</v>
      </c>
    </row>
    <row r="3985" spans="1:30" x14ac:dyDescent="0.3">
      <c r="A3985" t="s">
        <v>3092</v>
      </c>
      <c r="B3985" t="s">
        <v>4774</v>
      </c>
      <c r="C3985" t="s">
        <v>6585</v>
      </c>
      <c r="D3985" t="s">
        <v>3276</v>
      </c>
      <c r="E3985" t="s">
        <v>3277</v>
      </c>
      <c r="F3985" t="s">
        <v>3594</v>
      </c>
      <c r="G3985" t="s">
        <v>1135</v>
      </c>
      <c r="H3985" t="s">
        <v>2275</v>
      </c>
      <c r="I3985" t="s">
        <v>1497</v>
      </c>
      <c r="J3985" t="s">
        <v>231</v>
      </c>
      <c r="K3985" t="s">
        <v>232</v>
      </c>
      <c r="L3985" t="s">
        <v>217</v>
      </c>
      <c r="M3985" t="s">
        <v>38</v>
      </c>
      <c r="N3985" t="s">
        <v>39</v>
      </c>
      <c r="O3985" s="23">
        <v>449</v>
      </c>
      <c r="P3985" s="9">
        <v>10.77</v>
      </c>
      <c r="Q3985" t="s">
        <v>40</v>
      </c>
      <c r="R3985">
        <v>35185</v>
      </c>
      <c r="S3985" s="9">
        <v>41.69</v>
      </c>
      <c r="T3985" s="26">
        <v>4.5199999999999996</v>
      </c>
      <c r="U3985" s="8">
        <v>188.44</v>
      </c>
      <c r="V3985" t="s">
        <v>6586</v>
      </c>
      <c r="W3985" t="s">
        <v>2276</v>
      </c>
      <c r="X3985" t="s">
        <v>42</v>
      </c>
      <c r="Y3985" t="s">
        <v>2277</v>
      </c>
      <c r="AA3985" s="1">
        <f t="shared" si="478"/>
        <v>46012</v>
      </c>
      <c r="AB3985" s="2">
        <f t="shared" si="479"/>
        <v>12</v>
      </c>
      <c r="AC3985" s="2">
        <f t="shared" si="480"/>
        <v>2025</v>
      </c>
      <c r="AD3985" s="2" t="str">
        <f>IFERROR(VLOOKUP(A3985,'Aux Área'!$A$4:$B$123,2,0),"-")</f>
        <v>INSPEÇÃO</v>
      </c>
    </row>
    <row r="3986" spans="1:30" x14ac:dyDescent="0.3">
      <c r="A3986" t="s">
        <v>2638</v>
      </c>
      <c r="B3986" t="s">
        <v>4593</v>
      </c>
      <c r="C3986" t="s">
        <v>6587</v>
      </c>
      <c r="D3986" t="s">
        <v>3149</v>
      </c>
      <c r="E3986" t="s">
        <v>3150</v>
      </c>
      <c r="F3986" t="s">
        <v>2641</v>
      </c>
      <c r="G3986" t="s">
        <v>1135</v>
      </c>
      <c r="H3986" t="s">
        <v>2275</v>
      </c>
      <c r="I3986" t="s">
        <v>1497</v>
      </c>
      <c r="J3986" t="s">
        <v>275</v>
      </c>
      <c r="K3986" t="s">
        <v>276</v>
      </c>
      <c r="L3986" t="s">
        <v>124</v>
      </c>
      <c r="M3986" t="s">
        <v>38</v>
      </c>
      <c r="N3986" t="s">
        <v>39</v>
      </c>
      <c r="O3986" s="23">
        <v>520</v>
      </c>
      <c r="P3986" s="9">
        <v>11.36</v>
      </c>
      <c r="Q3986" t="s">
        <v>40</v>
      </c>
      <c r="R3986">
        <v>45578</v>
      </c>
      <c r="S3986" s="9">
        <v>45.77</v>
      </c>
      <c r="T3986" s="26">
        <v>4.49</v>
      </c>
      <c r="U3986" s="8">
        <v>205.51</v>
      </c>
      <c r="V3986" t="s">
        <v>6588</v>
      </c>
      <c r="W3986" t="s">
        <v>2276</v>
      </c>
      <c r="X3986" t="s">
        <v>42</v>
      </c>
      <c r="Y3986" t="s">
        <v>2277</v>
      </c>
      <c r="AA3986" s="1">
        <f t="shared" si="478"/>
        <v>46012</v>
      </c>
      <c r="AB3986" s="2">
        <f t="shared" si="479"/>
        <v>12</v>
      </c>
      <c r="AC3986" s="2">
        <f t="shared" si="480"/>
        <v>2025</v>
      </c>
      <c r="AD3986" s="2" t="str">
        <f>IFERROR(VLOOKUP(A3986,'Aux Área'!$A$4:$B$123,2,0),"-")</f>
        <v>INSPEÇÃO</v>
      </c>
    </row>
    <row r="3987" spans="1:30" x14ac:dyDescent="0.3">
      <c r="A3987" t="s">
        <v>2260</v>
      </c>
      <c r="B3987" t="s">
        <v>113</v>
      </c>
      <c r="C3987" t="s">
        <v>6589</v>
      </c>
      <c r="D3987" t="s">
        <v>3618</v>
      </c>
      <c r="E3987" t="s">
        <v>3619</v>
      </c>
      <c r="F3987" t="s">
        <v>2262</v>
      </c>
      <c r="G3987" t="s">
        <v>35</v>
      </c>
      <c r="H3987" t="s">
        <v>2263</v>
      </c>
      <c r="I3987" t="s">
        <v>2186</v>
      </c>
      <c r="J3987" t="s">
        <v>139</v>
      </c>
      <c r="K3987" t="s">
        <v>140</v>
      </c>
      <c r="L3987" t="s">
        <v>141</v>
      </c>
      <c r="M3987" t="s">
        <v>38</v>
      </c>
      <c r="N3987" t="s">
        <v>668</v>
      </c>
      <c r="O3987" s="23">
        <v>931</v>
      </c>
      <c r="P3987" s="9">
        <v>13.22</v>
      </c>
      <c r="Q3987" t="s">
        <v>40</v>
      </c>
      <c r="R3987">
        <v>44414</v>
      </c>
      <c r="S3987" s="9">
        <v>70.45</v>
      </c>
      <c r="T3987" s="26">
        <v>5.69</v>
      </c>
      <c r="U3987" s="8">
        <v>400.86</v>
      </c>
      <c r="V3987" t="s">
        <v>6590</v>
      </c>
      <c r="W3987" t="s">
        <v>2007</v>
      </c>
      <c r="X3987" t="s">
        <v>42</v>
      </c>
      <c r="Y3987" t="s">
        <v>1740</v>
      </c>
      <c r="AA3987" s="1">
        <f t="shared" si="478"/>
        <v>46012</v>
      </c>
      <c r="AB3987" s="2">
        <f t="shared" si="479"/>
        <v>12</v>
      </c>
      <c r="AC3987" s="2">
        <f t="shared" si="480"/>
        <v>2025</v>
      </c>
      <c r="AD3987" s="2" t="str">
        <f>IFERROR(VLOOKUP(A3987,'Aux Área'!$A$4:$B$123,2,0),"-")</f>
        <v>INSPEÇÃO</v>
      </c>
    </row>
    <row r="3988" spans="1:30" x14ac:dyDescent="0.3">
      <c r="A3988" t="s">
        <v>68</v>
      </c>
      <c r="B3988" t="s">
        <v>296</v>
      </c>
      <c r="C3988" t="s">
        <v>6591</v>
      </c>
      <c r="D3988" t="s">
        <v>3149</v>
      </c>
      <c r="E3988" t="s">
        <v>3150</v>
      </c>
      <c r="F3988" t="s">
        <v>69</v>
      </c>
      <c r="G3988" t="s">
        <v>1503</v>
      </c>
      <c r="H3988" t="s">
        <v>36</v>
      </c>
      <c r="I3988" t="s">
        <v>37</v>
      </c>
      <c r="J3988" t="s">
        <v>122</v>
      </c>
      <c r="K3988" t="s">
        <v>123</v>
      </c>
      <c r="L3988" t="s">
        <v>124</v>
      </c>
      <c r="M3988" t="s">
        <v>38</v>
      </c>
      <c r="N3988" t="s">
        <v>39</v>
      </c>
      <c r="O3988" s="23">
        <v>446</v>
      </c>
      <c r="P3988" s="9">
        <v>12.22</v>
      </c>
      <c r="Q3988" t="s">
        <v>40</v>
      </c>
      <c r="R3988">
        <v>19478</v>
      </c>
      <c r="S3988" s="9">
        <v>36.49</v>
      </c>
      <c r="T3988" s="26">
        <v>4.79</v>
      </c>
      <c r="U3988" s="8">
        <v>174.78</v>
      </c>
      <c r="V3988" t="s">
        <v>246</v>
      </c>
      <c r="W3988" t="s">
        <v>2007</v>
      </c>
      <c r="X3988" t="s">
        <v>42</v>
      </c>
      <c r="Y3988" t="s">
        <v>1740</v>
      </c>
      <c r="AA3988" s="1">
        <f t="shared" si="478"/>
        <v>46012</v>
      </c>
      <c r="AB3988" s="2">
        <f t="shared" si="479"/>
        <v>12</v>
      </c>
      <c r="AC3988" s="2">
        <f t="shared" si="480"/>
        <v>2025</v>
      </c>
      <c r="AD3988" s="2" t="str">
        <f>IFERROR(VLOOKUP(A3988,'Aux Área'!$A$4:$B$123,2,0),"-")</f>
        <v>OPERAÇÃO</v>
      </c>
    </row>
    <row r="3989" spans="1:30" x14ac:dyDescent="0.3">
      <c r="A3989" t="s">
        <v>2461</v>
      </c>
      <c r="B3989" t="s">
        <v>5008</v>
      </c>
      <c r="C3989" t="s">
        <v>6592</v>
      </c>
      <c r="D3989" t="s">
        <v>3285</v>
      </c>
      <c r="E3989" t="s">
        <v>3286</v>
      </c>
      <c r="F3989" t="s">
        <v>3574</v>
      </c>
      <c r="G3989" t="s">
        <v>1135</v>
      </c>
      <c r="H3989" t="s">
        <v>2275</v>
      </c>
      <c r="I3989" t="s">
        <v>1497</v>
      </c>
      <c r="J3989" t="s">
        <v>231</v>
      </c>
      <c r="K3989" t="s">
        <v>232</v>
      </c>
      <c r="L3989" t="s">
        <v>217</v>
      </c>
      <c r="M3989" t="s">
        <v>38</v>
      </c>
      <c r="N3989" t="s">
        <v>39</v>
      </c>
      <c r="O3989" s="23">
        <v>464</v>
      </c>
      <c r="P3989" s="9">
        <v>9.5399999999999991</v>
      </c>
      <c r="Q3989" t="s">
        <v>40</v>
      </c>
      <c r="R3989">
        <v>36582</v>
      </c>
      <c r="S3989" s="9">
        <v>48.63</v>
      </c>
      <c r="T3989" s="26">
        <v>4.5209999999999999</v>
      </c>
      <c r="U3989" s="8">
        <v>219.84</v>
      </c>
      <c r="V3989" t="s">
        <v>6593</v>
      </c>
      <c r="W3989" t="s">
        <v>2276</v>
      </c>
      <c r="X3989" t="s">
        <v>42</v>
      </c>
      <c r="Y3989" t="s">
        <v>2277</v>
      </c>
      <c r="AA3989" s="1">
        <f t="shared" si="478"/>
        <v>46012</v>
      </c>
      <c r="AB3989" s="2">
        <f t="shared" si="479"/>
        <v>12</v>
      </c>
      <c r="AC3989" s="2">
        <f t="shared" si="480"/>
        <v>2025</v>
      </c>
      <c r="AD3989" s="2" t="str">
        <f>IFERROR(VLOOKUP(A3989,'Aux Área'!$A$4:$B$123,2,0),"-")</f>
        <v>INSPEÇÃO</v>
      </c>
    </row>
    <row r="3990" spans="1:30" x14ac:dyDescent="0.3">
      <c r="A3990" t="s">
        <v>2552</v>
      </c>
      <c r="B3990" t="s">
        <v>2553</v>
      </c>
      <c r="C3990" t="s">
        <v>6594</v>
      </c>
      <c r="D3990" t="s">
        <v>2468</v>
      </c>
      <c r="E3990" t="s">
        <v>2469</v>
      </c>
      <c r="F3990" t="s">
        <v>2555</v>
      </c>
      <c r="G3990" t="s">
        <v>659</v>
      </c>
      <c r="H3990" t="s">
        <v>2215</v>
      </c>
      <c r="I3990" t="s">
        <v>667</v>
      </c>
      <c r="J3990" t="s">
        <v>2779</v>
      </c>
      <c r="K3990" t="s">
        <v>2780</v>
      </c>
      <c r="L3990" t="s">
        <v>141</v>
      </c>
      <c r="M3990" t="s">
        <v>38</v>
      </c>
      <c r="N3990" t="s">
        <v>668</v>
      </c>
      <c r="O3990" s="23">
        <v>208</v>
      </c>
      <c r="P3990" s="9">
        <v>6.84</v>
      </c>
      <c r="Q3990" t="s">
        <v>40</v>
      </c>
      <c r="R3990">
        <v>6275</v>
      </c>
      <c r="S3990" s="9">
        <v>30.42</v>
      </c>
      <c r="T3990" s="26">
        <v>6.2530000000000001</v>
      </c>
      <c r="U3990" s="8">
        <v>190.21</v>
      </c>
      <c r="V3990" t="s">
        <v>112</v>
      </c>
      <c r="W3990" t="s">
        <v>2007</v>
      </c>
      <c r="X3990" t="s">
        <v>42</v>
      </c>
      <c r="Y3990" t="s">
        <v>1740</v>
      </c>
      <c r="AA3990" s="1">
        <f t="shared" si="478"/>
        <v>46012</v>
      </c>
      <c r="AB3990" s="2">
        <f t="shared" si="479"/>
        <v>12</v>
      </c>
      <c r="AC3990" s="2">
        <f t="shared" si="480"/>
        <v>2025</v>
      </c>
      <c r="AD3990" s="2" t="str">
        <f>IFERROR(VLOOKUP(A3990,'Aux Área'!$A$4:$B$123,2,0),"-")</f>
        <v>APH</v>
      </c>
    </row>
    <row r="3991" spans="1:30" x14ac:dyDescent="0.3">
      <c r="A3991" t="s">
        <v>2643</v>
      </c>
      <c r="B3991" t="s">
        <v>2307</v>
      </c>
      <c r="C3991" t="s">
        <v>6595</v>
      </c>
      <c r="D3991" t="s">
        <v>4988</v>
      </c>
      <c r="E3991" t="s">
        <v>4989</v>
      </c>
      <c r="F3991" t="s">
        <v>2646</v>
      </c>
      <c r="G3991" t="s">
        <v>1300</v>
      </c>
      <c r="H3991" t="s">
        <v>1301</v>
      </c>
      <c r="I3991" t="s">
        <v>37</v>
      </c>
      <c r="J3991" t="s">
        <v>122</v>
      </c>
      <c r="K3991" t="s">
        <v>123</v>
      </c>
      <c r="L3991" t="s">
        <v>124</v>
      </c>
      <c r="M3991" t="s">
        <v>38</v>
      </c>
      <c r="N3991" t="s">
        <v>39</v>
      </c>
      <c r="O3991" s="23">
        <v>479</v>
      </c>
      <c r="P3991" s="9">
        <v>11.01</v>
      </c>
      <c r="Q3991" t="s">
        <v>40</v>
      </c>
      <c r="R3991">
        <v>50366</v>
      </c>
      <c r="S3991" s="9">
        <v>43.5</v>
      </c>
      <c r="T3991" s="26">
        <v>4.79</v>
      </c>
      <c r="U3991" s="8">
        <v>208.37</v>
      </c>
      <c r="V3991" t="s">
        <v>112</v>
      </c>
      <c r="W3991" t="s">
        <v>2276</v>
      </c>
      <c r="X3991" t="s">
        <v>42</v>
      </c>
      <c r="Y3991" t="s">
        <v>2277</v>
      </c>
      <c r="AA3991" s="1">
        <f t="shared" si="478"/>
        <v>46012</v>
      </c>
      <c r="AB3991" s="2">
        <f t="shared" si="479"/>
        <v>12</v>
      </c>
      <c r="AC3991" s="2">
        <f t="shared" si="480"/>
        <v>2025</v>
      </c>
      <c r="AD3991" s="2" t="str">
        <f>IFERROR(VLOOKUP(A3991,'Aux Área'!$A$4:$B$123,2,0),"-")</f>
        <v>INSPEÇÃO</v>
      </c>
    </row>
    <row r="3992" spans="1:30" x14ac:dyDescent="0.3">
      <c r="A3992" t="s">
        <v>2282</v>
      </c>
      <c r="B3992" t="s">
        <v>4679</v>
      </c>
      <c r="C3992" t="s">
        <v>6596</v>
      </c>
      <c r="D3992" t="s">
        <v>3208</v>
      </c>
      <c r="E3992" t="s">
        <v>3209</v>
      </c>
      <c r="F3992" t="s">
        <v>2285</v>
      </c>
      <c r="G3992" t="s">
        <v>1135</v>
      </c>
      <c r="H3992" t="s">
        <v>2275</v>
      </c>
      <c r="I3992" t="s">
        <v>1497</v>
      </c>
      <c r="J3992" t="s">
        <v>165</v>
      </c>
      <c r="K3992" t="s">
        <v>166</v>
      </c>
      <c r="L3992" t="s">
        <v>167</v>
      </c>
      <c r="M3992" t="s">
        <v>38</v>
      </c>
      <c r="N3992" t="s">
        <v>39</v>
      </c>
      <c r="O3992" s="23">
        <v>385</v>
      </c>
      <c r="P3992" s="9">
        <v>9.82</v>
      </c>
      <c r="Q3992" t="s">
        <v>40</v>
      </c>
      <c r="R3992">
        <v>47556</v>
      </c>
      <c r="S3992" s="9">
        <v>39.21</v>
      </c>
      <c r="T3992" s="26">
        <v>4.5910000000000002</v>
      </c>
      <c r="U3992" s="8">
        <v>180</v>
      </c>
      <c r="V3992" t="s">
        <v>41</v>
      </c>
      <c r="W3992" t="s">
        <v>2276</v>
      </c>
      <c r="X3992" t="s">
        <v>42</v>
      </c>
      <c r="Y3992" t="s">
        <v>2277</v>
      </c>
      <c r="AA3992" s="1">
        <f t="shared" si="478"/>
        <v>46012</v>
      </c>
      <c r="AB3992" s="2">
        <f t="shared" si="479"/>
        <v>12</v>
      </c>
      <c r="AC3992" s="2">
        <f t="shared" si="480"/>
        <v>2025</v>
      </c>
      <c r="AD3992" s="2" t="str">
        <f>IFERROR(VLOOKUP(A3992,'Aux Área'!$A$4:$B$123,2,0),"-")</f>
        <v>INSPEÇÃO</v>
      </c>
    </row>
    <row r="3993" spans="1:30" x14ac:dyDescent="0.3">
      <c r="A3993" t="s">
        <v>2547</v>
      </c>
      <c r="B3993" t="s">
        <v>2548</v>
      </c>
      <c r="C3993" t="s">
        <v>6597</v>
      </c>
      <c r="D3993" t="s">
        <v>2468</v>
      </c>
      <c r="E3993" t="s">
        <v>2469</v>
      </c>
      <c r="F3993" t="s">
        <v>2550</v>
      </c>
      <c r="G3993" t="s">
        <v>659</v>
      </c>
      <c r="H3993" t="s">
        <v>2215</v>
      </c>
      <c r="I3993" t="s">
        <v>667</v>
      </c>
      <c r="J3993" t="s">
        <v>165</v>
      </c>
      <c r="K3993" t="s">
        <v>166</v>
      </c>
      <c r="L3993" t="s">
        <v>167</v>
      </c>
      <c r="M3993" t="s">
        <v>38</v>
      </c>
      <c r="N3993" t="s">
        <v>668</v>
      </c>
      <c r="O3993" s="23">
        <v>262</v>
      </c>
      <c r="P3993" s="9">
        <v>6.22</v>
      </c>
      <c r="Q3993" t="s">
        <v>40</v>
      </c>
      <c r="R3993">
        <v>9003</v>
      </c>
      <c r="S3993" s="9">
        <v>42.1</v>
      </c>
      <c r="T3993" s="26">
        <v>6.24</v>
      </c>
      <c r="U3993" s="8">
        <v>262.7</v>
      </c>
      <c r="V3993" t="s">
        <v>41</v>
      </c>
      <c r="W3993" t="s">
        <v>2007</v>
      </c>
      <c r="X3993" t="s">
        <v>42</v>
      </c>
      <c r="Y3993" t="s">
        <v>1740</v>
      </c>
      <c r="AA3993" s="1">
        <f t="shared" si="478"/>
        <v>46012</v>
      </c>
      <c r="AB3993" s="2">
        <f t="shared" si="479"/>
        <v>12</v>
      </c>
      <c r="AC3993" s="2">
        <f t="shared" si="480"/>
        <v>2025</v>
      </c>
      <c r="AD3993" s="2" t="str">
        <f>IFERROR(VLOOKUP(A3993,'Aux Área'!$A$4:$B$123,2,0),"-")</f>
        <v>APH</v>
      </c>
    </row>
    <row r="3994" spans="1:30" x14ac:dyDescent="0.3">
      <c r="A3994" t="s">
        <v>2181</v>
      </c>
      <c r="B3994" t="s">
        <v>4595</v>
      </c>
      <c r="C3994" t="s">
        <v>6598</v>
      </c>
      <c r="D3994" t="s">
        <v>446</v>
      </c>
      <c r="E3994" t="s">
        <v>447</v>
      </c>
      <c r="F3994" t="s">
        <v>2184</v>
      </c>
      <c r="G3994" t="s">
        <v>1135</v>
      </c>
      <c r="H3994" t="s">
        <v>2185</v>
      </c>
      <c r="I3994" t="s">
        <v>2186</v>
      </c>
      <c r="J3994" t="s">
        <v>108</v>
      </c>
      <c r="K3994" t="s">
        <v>109</v>
      </c>
      <c r="L3994" t="s">
        <v>110</v>
      </c>
      <c r="M3994" t="s">
        <v>38</v>
      </c>
      <c r="N3994" t="s">
        <v>668</v>
      </c>
      <c r="O3994" s="23">
        <v>494</v>
      </c>
      <c r="P3994" s="9">
        <v>13.71</v>
      </c>
      <c r="Q3994" t="s">
        <v>40</v>
      </c>
      <c r="R3994">
        <v>53920</v>
      </c>
      <c r="S3994" s="9">
        <v>36.020000000000003</v>
      </c>
      <c r="T3994" s="26">
        <v>6.1920000000000002</v>
      </c>
      <c r="U3994" s="8">
        <v>223.02</v>
      </c>
      <c r="V3994" t="s">
        <v>6599</v>
      </c>
      <c r="W3994" t="s">
        <v>2007</v>
      </c>
      <c r="X3994" t="s">
        <v>42</v>
      </c>
      <c r="Y3994" t="s">
        <v>2188</v>
      </c>
      <c r="AA3994" s="1">
        <f t="shared" si="478"/>
        <v>46012</v>
      </c>
      <c r="AB3994" s="2">
        <f t="shared" si="479"/>
        <v>12</v>
      </c>
      <c r="AC3994" s="2">
        <f t="shared" si="480"/>
        <v>2025</v>
      </c>
      <c r="AD3994" s="2" t="str">
        <f>IFERROR(VLOOKUP(A3994,'Aux Área'!$A$4:$B$123,2,0),"-")</f>
        <v>INSPEÇÃO</v>
      </c>
    </row>
    <row r="3995" spans="1:30" x14ac:dyDescent="0.3">
      <c r="A3995" t="s">
        <v>3092</v>
      </c>
      <c r="B3995" t="s">
        <v>4774</v>
      </c>
      <c r="C3995" t="s">
        <v>6600</v>
      </c>
      <c r="D3995" t="s">
        <v>5291</v>
      </c>
      <c r="E3995" t="s">
        <v>5292</v>
      </c>
      <c r="F3995" t="s">
        <v>3594</v>
      </c>
      <c r="G3995" t="s">
        <v>1135</v>
      </c>
      <c r="H3995" t="s">
        <v>2275</v>
      </c>
      <c r="I3995" t="s">
        <v>1497</v>
      </c>
      <c r="J3995" t="s">
        <v>231</v>
      </c>
      <c r="K3995" t="s">
        <v>232</v>
      </c>
      <c r="L3995" t="s">
        <v>217</v>
      </c>
      <c r="M3995" t="s">
        <v>38</v>
      </c>
      <c r="N3995" t="s">
        <v>39</v>
      </c>
      <c r="O3995" s="23">
        <v>369</v>
      </c>
      <c r="P3995" s="9">
        <v>10.67</v>
      </c>
      <c r="Q3995" t="s">
        <v>40</v>
      </c>
      <c r="R3995">
        <v>35554</v>
      </c>
      <c r="S3995" s="9">
        <v>34.58</v>
      </c>
      <c r="T3995" s="26">
        <v>4.5209999999999999</v>
      </c>
      <c r="U3995" s="8">
        <v>156.33000000000001</v>
      </c>
      <c r="V3995" t="s">
        <v>6601</v>
      </c>
      <c r="W3995" t="s">
        <v>2276</v>
      </c>
      <c r="X3995" t="s">
        <v>42</v>
      </c>
      <c r="Y3995" t="s">
        <v>2277</v>
      </c>
      <c r="AA3995" s="1">
        <f t="shared" si="478"/>
        <v>46012</v>
      </c>
      <c r="AB3995" s="2">
        <f t="shared" si="479"/>
        <v>12</v>
      </c>
      <c r="AC3995" s="2">
        <f t="shared" si="480"/>
        <v>2025</v>
      </c>
      <c r="AD3995" s="2" t="str">
        <f>IFERROR(VLOOKUP(A3995,'Aux Área'!$A$4:$B$123,2,0),"-")</f>
        <v>INSPEÇÃO</v>
      </c>
    </row>
    <row r="3996" spans="1:30" x14ac:dyDescent="0.3">
      <c r="A3996" t="s">
        <v>2041</v>
      </c>
      <c r="B3996" t="s">
        <v>2042</v>
      </c>
      <c r="C3996" t="s">
        <v>6602</v>
      </c>
      <c r="D3996" t="s">
        <v>1297</v>
      </c>
      <c r="E3996" t="s">
        <v>2221</v>
      </c>
      <c r="F3996" t="s">
        <v>2044</v>
      </c>
      <c r="G3996" t="s">
        <v>659</v>
      </c>
      <c r="H3996" t="s">
        <v>1996</v>
      </c>
      <c r="I3996" t="s">
        <v>1997</v>
      </c>
      <c r="J3996" t="s">
        <v>231</v>
      </c>
      <c r="K3996" t="s">
        <v>232</v>
      </c>
      <c r="L3996" t="s">
        <v>217</v>
      </c>
      <c r="M3996" t="s">
        <v>38</v>
      </c>
      <c r="N3996" t="s">
        <v>668</v>
      </c>
      <c r="O3996" s="23">
        <v>204</v>
      </c>
      <c r="P3996" s="9">
        <v>6.8</v>
      </c>
      <c r="Q3996" t="s">
        <v>40</v>
      </c>
      <c r="R3996">
        <v>15568</v>
      </c>
      <c r="S3996" s="9">
        <v>30</v>
      </c>
      <c r="T3996" s="26">
        <v>5.99</v>
      </c>
      <c r="U3996" s="8">
        <v>179.7</v>
      </c>
      <c r="V3996" t="s">
        <v>6603</v>
      </c>
      <c r="W3996" t="s">
        <v>1985</v>
      </c>
      <c r="X3996" t="s">
        <v>42</v>
      </c>
      <c r="Y3996" t="s">
        <v>1986</v>
      </c>
      <c r="AA3996" s="1">
        <f t="shared" si="478"/>
        <v>46012</v>
      </c>
      <c r="AB3996" s="2">
        <f t="shared" si="479"/>
        <v>12</v>
      </c>
      <c r="AC3996" s="2">
        <f t="shared" si="480"/>
        <v>2025</v>
      </c>
      <c r="AD3996" s="2" t="str">
        <f>IFERROR(VLOOKUP(A3996,'Aux Área'!$A$4:$B$123,2,0),"-")</f>
        <v>PESADOS</v>
      </c>
    </row>
    <row r="3997" spans="1:30" x14ac:dyDescent="0.3">
      <c r="A3997" t="s">
        <v>2306</v>
      </c>
      <c r="B3997" t="s">
        <v>4613</v>
      </c>
      <c r="C3997" t="s">
        <v>6604</v>
      </c>
      <c r="D3997" t="s">
        <v>4386</v>
      </c>
      <c r="E3997" t="s">
        <v>4387</v>
      </c>
      <c r="F3997" t="s">
        <v>2309</v>
      </c>
      <c r="G3997" t="s">
        <v>1135</v>
      </c>
      <c r="H3997" t="s">
        <v>2275</v>
      </c>
      <c r="I3997" t="s">
        <v>1497</v>
      </c>
      <c r="J3997" t="s">
        <v>1665</v>
      </c>
      <c r="K3997" t="s">
        <v>1666</v>
      </c>
      <c r="L3997" t="s">
        <v>301</v>
      </c>
      <c r="M3997" t="s">
        <v>38</v>
      </c>
      <c r="N3997" t="s">
        <v>39</v>
      </c>
      <c r="O3997" s="23">
        <v>412</v>
      </c>
      <c r="P3997" s="9">
        <v>9.44</v>
      </c>
      <c r="Q3997" t="s">
        <v>40</v>
      </c>
      <c r="R3997">
        <v>49039</v>
      </c>
      <c r="S3997" s="9">
        <v>43.65</v>
      </c>
      <c r="T3997" s="26">
        <v>4.99</v>
      </c>
      <c r="U3997" s="8">
        <v>217.81</v>
      </c>
      <c r="V3997" t="s">
        <v>6605</v>
      </c>
      <c r="W3997" t="s">
        <v>2276</v>
      </c>
      <c r="X3997" t="s">
        <v>42</v>
      </c>
      <c r="Y3997" t="s">
        <v>2277</v>
      </c>
      <c r="AA3997" s="1">
        <f t="shared" si="478"/>
        <v>46012</v>
      </c>
      <c r="AB3997" s="2">
        <f t="shared" si="479"/>
        <v>12</v>
      </c>
      <c r="AC3997" s="2">
        <f t="shared" si="480"/>
        <v>2025</v>
      </c>
      <c r="AD3997" s="2" t="str">
        <f>IFERROR(VLOOKUP(A3997,'Aux Área'!$A$4:$B$123,2,0),"-")</f>
        <v>INSPEÇÃO</v>
      </c>
    </row>
    <row r="3998" spans="1:30" x14ac:dyDescent="0.3">
      <c r="A3998" t="s">
        <v>2679</v>
      </c>
      <c r="B3998" t="s">
        <v>2680</v>
      </c>
      <c r="C3998" t="s">
        <v>6606</v>
      </c>
      <c r="D3998" t="s">
        <v>3597</v>
      </c>
      <c r="E3998" t="s">
        <v>3598</v>
      </c>
      <c r="F3998" t="s">
        <v>2682</v>
      </c>
      <c r="G3998" t="s">
        <v>659</v>
      </c>
      <c r="H3998" t="s">
        <v>1996</v>
      </c>
      <c r="I3998" t="s">
        <v>1997</v>
      </c>
      <c r="J3998" t="s">
        <v>1681</v>
      </c>
      <c r="K3998" t="s">
        <v>1682</v>
      </c>
      <c r="L3998" t="s">
        <v>141</v>
      </c>
      <c r="M3998" t="s">
        <v>38</v>
      </c>
      <c r="N3998" t="s">
        <v>668</v>
      </c>
      <c r="O3998" s="23">
        <v>349</v>
      </c>
      <c r="P3998" s="9">
        <v>5.71</v>
      </c>
      <c r="Q3998" t="s">
        <v>40</v>
      </c>
      <c r="R3998">
        <v>8472</v>
      </c>
      <c r="S3998" s="9">
        <v>61.17</v>
      </c>
      <c r="T3998" s="26">
        <v>6.49</v>
      </c>
      <c r="U3998" s="8">
        <v>397</v>
      </c>
      <c r="V3998" t="s">
        <v>41</v>
      </c>
      <c r="W3998" t="s">
        <v>1985</v>
      </c>
      <c r="X3998" t="s">
        <v>42</v>
      </c>
      <c r="Y3998" t="s">
        <v>1986</v>
      </c>
      <c r="AA3998" s="1">
        <f t="shared" si="478"/>
        <v>46012</v>
      </c>
      <c r="AB3998" s="2">
        <f t="shared" si="479"/>
        <v>12</v>
      </c>
      <c r="AC3998" s="2">
        <f t="shared" si="480"/>
        <v>2025</v>
      </c>
      <c r="AD3998" s="2" t="str">
        <f>IFERROR(VLOOKUP(A3998,'Aux Área'!$A$4:$B$123,2,0),"-")</f>
        <v>PESADOS</v>
      </c>
    </row>
    <row r="3999" spans="1:30" x14ac:dyDescent="0.3">
      <c r="A3999" t="s">
        <v>2278</v>
      </c>
      <c r="B3999" t="s">
        <v>4664</v>
      </c>
      <c r="C3999" t="s">
        <v>6607</v>
      </c>
      <c r="D3999" t="s">
        <v>3310</v>
      </c>
      <c r="E3999" t="s">
        <v>3311</v>
      </c>
      <c r="F3999" t="s">
        <v>2281</v>
      </c>
      <c r="G3999" t="s">
        <v>1135</v>
      </c>
      <c r="H3999" t="s">
        <v>2275</v>
      </c>
      <c r="I3999" t="s">
        <v>1497</v>
      </c>
      <c r="J3999" t="s">
        <v>169</v>
      </c>
      <c r="K3999" t="s">
        <v>170</v>
      </c>
      <c r="L3999" t="s">
        <v>124</v>
      </c>
      <c r="M3999" t="s">
        <v>38</v>
      </c>
      <c r="N3999" t="s">
        <v>39</v>
      </c>
      <c r="O3999" s="23">
        <v>311</v>
      </c>
      <c r="P3999" s="9">
        <v>9.7799999999999994</v>
      </c>
      <c r="Q3999" t="s">
        <v>40</v>
      </c>
      <c r="R3999">
        <v>56962</v>
      </c>
      <c r="S3999" s="9">
        <v>31.81</v>
      </c>
      <c r="T3999" s="26">
        <v>4.49</v>
      </c>
      <c r="U3999" s="8">
        <v>142.83000000000001</v>
      </c>
      <c r="V3999" t="s">
        <v>41</v>
      </c>
      <c r="W3999" t="s">
        <v>2276</v>
      </c>
      <c r="X3999" t="s">
        <v>42</v>
      </c>
      <c r="Y3999" t="s">
        <v>2277</v>
      </c>
      <c r="AA3999" s="1">
        <f t="shared" si="478"/>
        <v>46012</v>
      </c>
      <c r="AB3999" s="2">
        <f t="shared" si="479"/>
        <v>12</v>
      </c>
      <c r="AC3999" s="2">
        <f t="shared" si="480"/>
        <v>2025</v>
      </c>
      <c r="AD3999" s="2" t="str">
        <f>IFERROR(VLOOKUP(A3999,'Aux Área'!$A$4:$B$123,2,0),"-")</f>
        <v>INSPEÇÃO</v>
      </c>
    </row>
    <row r="4000" spans="1:30" x14ac:dyDescent="0.3">
      <c r="A4000" t="s">
        <v>2643</v>
      </c>
      <c r="B4000" t="s">
        <v>2307</v>
      </c>
      <c r="C4000" t="s">
        <v>6608</v>
      </c>
      <c r="D4000" t="s">
        <v>3788</v>
      </c>
      <c r="E4000" t="s">
        <v>3789</v>
      </c>
      <c r="F4000" t="s">
        <v>2646</v>
      </c>
      <c r="G4000" t="s">
        <v>1300</v>
      </c>
      <c r="H4000" t="s">
        <v>1301</v>
      </c>
      <c r="I4000" t="s">
        <v>37</v>
      </c>
      <c r="J4000" t="s">
        <v>122</v>
      </c>
      <c r="K4000" t="s">
        <v>123</v>
      </c>
      <c r="L4000" t="s">
        <v>124</v>
      </c>
      <c r="M4000" t="s">
        <v>38</v>
      </c>
      <c r="N4000" t="s">
        <v>39</v>
      </c>
      <c r="O4000" s="23">
        <v>326</v>
      </c>
      <c r="P4000" s="9">
        <v>9.4499999999999993</v>
      </c>
      <c r="Q4000" t="s">
        <v>40</v>
      </c>
      <c r="R4000">
        <v>50692</v>
      </c>
      <c r="S4000" s="9">
        <v>34.479999999999997</v>
      </c>
      <c r="T4000" s="26">
        <v>4.79</v>
      </c>
      <c r="U4000" s="8">
        <v>165.16</v>
      </c>
      <c r="V4000" t="s">
        <v>112</v>
      </c>
      <c r="W4000" t="s">
        <v>2276</v>
      </c>
      <c r="X4000" t="s">
        <v>42</v>
      </c>
      <c r="Y4000" t="s">
        <v>2277</v>
      </c>
      <c r="AA4000" s="1">
        <f t="shared" si="478"/>
        <v>46013</v>
      </c>
      <c r="AB4000" s="2">
        <f t="shared" si="479"/>
        <v>12</v>
      </c>
      <c r="AC4000" s="2">
        <f t="shared" si="480"/>
        <v>2025</v>
      </c>
      <c r="AD4000" s="2" t="str">
        <f>IFERROR(VLOOKUP(A4000,'Aux Área'!$A$4:$B$123,2,0),"-")</f>
        <v>INSPEÇÃO</v>
      </c>
    </row>
    <row r="4001" spans="1:30" x14ac:dyDescent="0.3">
      <c r="A4001" t="s">
        <v>2638</v>
      </c>
      <c r="B4001" t="s">
        <v>4593</v>
      </c>
      <c r="C4001" t="s">
        <v>6609</v>
      </c>
      <c r="D4001" t="s">
        <v>3193</v>
      </c>
      <c r="E4001" t="s">
        <v>3194</v>
      </c>
      <c r="F4001" t="s">
        <v>2641</v>
      </c>
      <c r="G4001" t="s">
        <v>1135</v>
      </c>
      <c r="H4001" t="s">
        <v>2275</v>
      </c>
      <c r="I4001" t="s">
        <v>1497</v>
      </c>
      <c r="J4001" t="s">
        <v>275</v>
      </c>
      <c r="K4001" t="s">
        <v>276</v>
      </c>
      <c r="L4001" t="s">
        <v>124</v>
      </c>
      <c r="M4001" t="s">
        <v>38</v>
      </c>
      <c r="N4001" t="s">
        <v>39</v>
      </c>
      <c r="O4001" s="23">
        <v>432</v>
      </c>
      <c r="P4001" s="9">
        <v>10.72</v>
      </c>
      <c r="Q4001" t="s">
        <v>40</v>
      </c>
      <c r="R4001">
        <v>46010</v>
      </c>
      <c r="S4001" s="9">
        <v>40.28</v>
      </c>
      <c r="T4001" s="26">
        <v>4.49</v>
      </c>
      <c r="U4001" s="8">
        <v>180.86</v>
      </c>
      <c r="V4001" t="s">
        <v>6610</v>
      </c>
      <c r="W4001" t="s">
        <v>2276</v>
      </c>
      <c r="X4001" t="s">
        <v>42</v>
      </c>
      <c r="Y4001" t="s">
        <v>2277</v>
      </c>
      <c r="AA4001" s="1">
        <f t="shared" si="478"/>
        <v>46013</v>
      </c>
      <c r="AB4001" s="2">
        <f t="shared" si="479"/>
        <v>12</v>
      </c>
      <c r="AC4001" s="2">
        <f t="shared" si="480"/>
        <v>2025</v>
      </c>
      <c r="AD4001" s="2" t="str">
        <f>IFERROR(VLOOKUP(A4001,'Aux Área'!$A$4:$B$123,2,0),"-")</f>
        <v>INSPEÇÃO</v>
      </c>
    </row>
    <row r="4002" spans="1:30" x14ac:dyDescent="0.3">
      <c r="A4002" t="s">
        <v>2347</v>
      </c>
      <c r="B4002" t="s">
        <v>2348</v>
      </c>
      <c r="C4002" t="s">
        <v>6611</v>
      </c>
      <c r="D4002" t="s">
        <v>4085</v>
      </c>
      <c r="E4002" t="s">
        <v>4086</v>
      </c>
      <c r="F4002" t="s">
        <v>2350</v>
      </c>
      <c r="G4002" t="s">
        <v>659</v>
      </c>
      <c r="H4002" t="s">
        <v>1996</v>
      </c>
      <c r="I4002" t="s">
        <v>1997</v>
      </c>
      <c r="J4002" t="s">
        <v>492</v>
      </c>
      <c r="K4002" t="s">
        <v>493</v>
      </c>
      <c r="L4002" t="s">
        <v>110</v>
      </c>
      <c r="M4002" t="s">
        <v>38</v>
      </c>
      <c r="N4002" t="s">
        <v>668</v>
      </c>
      <c r="O4002" s="23">
        <v>379</v>
      </c>
      <c r="P4002" s="9">
        <v>6.37</v>
      </c>
      <c r="Q4002" t="s">
        <v>40</v>
      </c>
      <c r="R4002">
        <v>14834</v>
      </c>
      <c r="S4002" s="9">
        <v>59.54</v>
      </c>
      <c r="T4002" s="26">
        <v>5.89</v>
      </c>
      <c r="U4002" s="8">
        <v>350.69</v>
      </c>
      <c r="V4002" t="s">
        <v>41</v>
      </c>
      <c r="W4002" t="s">
        <v>1985</v>
      </c>
      <c r="X4002" t="s">
        <v>42</v>
      </c>
      <c r="Y4002" t="s">
        <v>1986</v>
      </c>
      <c r="AA4002" s="1">
        <f t="shared" si="478"/>
        <v>46013</v>
      </c>
      <c r="AB4002" s="2">
        <f t="shared" si="479"/>
        <v>12</v>
      </c>
      <c r="AC4002" s="2">
        <f t="shared" si="480"/>
        <v>2025</v>
      </c>
      <c r="AD4002" s="2" t="str">
        <f>IFERROR(VLOOKUP(A4002,'Aux Área'!$A$4:$B$123,2,0),"-")</f>
        <v>PESADOS</v>
      </c>
    </row>
    <row r="4003" spans="1:30" x14ac:dyDescent="0.3">
      <c r="A4003" t="s">
        <v>2347</v>
      </c>
      <c r="C4003" t="s">
        <v>6611</v>
      </c>
      <c r="F4003" t="s">
        <v>2350</v>
      </c>
      <c r="K4003" t="s">
        <v>493</v>
      </c>
      <c r="N4003" t="s">
        <v>15690</v>
      </c>
      <c r="O4003" t="s">
        <v>15244</v>
      </c>
      <c r="P4003" s="9" t="s">
        <v>15244</v>
      </c>
      <c r="Q4003" t="s">
        <v>40</v>
      </c>
      <c r="R4003" t="s">
        <v>15244</v>
      </c>
      <c r="S4003">
        <v>3.49</v>
      </c>
      <c r="U4003" s="8">
        <v>13.57</v>
      </c>
      <c r="X4003" t="s">
        <v>42</v>
      </c>
      <c r="Y4003" t="s">
        <v>1986</v>
      </c>
      <c r="AA4003" s="1">
        <f>IFERROR(DATEVALUE(C4003),"-")</f>
        <v>46013</v>
      </c>
      <c r="AB4003" s="2">
        <f>IFERROR(MONTH(AA4003),"-")</f>
        <v>12</v>
      </c>
      <c r="AC4003" s="2">
        <f>IFERROR(YEAR(AA4003),"-")</f>
        <v>2025</v>
      </c>
      <c r="AD4003" s="2" t="str">
        <f>IFERROR(VLOOKUP(A4003,'Aux Área'!$A$4:$B$123,2,0),"-")</f>
        <v>PESADOS</v>
      </c>
    </row>
    <row r="4004" spans="1:30" x14ac:dyDescent="0.3">
      <c r="A4004" t="s">
        <v>2461</v>
      </c>
      <c r="B4004" t="s">
        <v>5008</v>
      </c>
      <c r="C4004" t="s">
        <v>6612</v>
      </c>
      <c r="D4004" t="s">
        <v>5160</v>
      </c>
      <c r="E4004" t="s">
        <v>5161</v>
      </c>
      <c r="F4004" t="s">
        <v>3574</v>
      </c>
      <c r="G4004" t="s">
        <v>1135</v>
      </c>
      <c r="H4004" t="s">
        <v>2275</v>
      </c>
      <c r="I4004" t="s">
        <v>1497</v>
      </c>
      <c r="J4004" t="s">
        <v>275</v>
      </c>
      <c r="K4004" t="s">
        <v>276</v>
      </c>
      <c r="L4004" t="s">
        <v>124</v>
      </c>
      <c r="M4004" t="s">
        <v>38</v>
      </c>
      <c r="N4004" t="s">
        <v>39</v>
      </c>
      <c r="O4004" s="23">
        <v>483</v>
      </c>
      <c r="P4004" s="9">
        <v>11.77</v>
      </c>
      <c r="Q4004" t="s">
        <v>40</v>
      </c>
      <c r="R4004">
        <v>37065</v>
      </c>
      <c r="S4004" s="9">
        <v>41.02</v>
      </c>
      <c r="T4004" s="26">
        <v>4.49</v>
      </c>
      <c r="U4004" s="8">
        <v>184.18</v>
      </c>
      <c r="V4004" t="s">
        <v>6613</v>
      </c>
      <c r="W4004" t="s">
        <v>2276</v>
      </c>
      <c r="X4004" t="s">
        <v>42</v>
      </c>
      <c r="Y4004" t="s">
        <v>2277</v>
      </c>
      <c r="AA4004" s="1">
        <f t="shared" ref="AA4004:AA4016" si="481">DATEVALUE(C4004)</f>
        <v>46013</v>
      </c>
      <c r="AB4004" s="2">
        <f t="shared" ref="AB4004:AB4016" si="482">MONTH(AA4004)</f>
        <v>12</v>
      </c>
      <c r="AC4004" s="2">
        <f t="shared" ref="AC4004:AC4016" si="483">YEAR(AA4004)</f>
        <v>2025</v>
      </c>
      <c r="AD4004" s="2" t="str">
        <f>IFERROR(VLOOKUP(A4004,'Aux Área'!$A$4:$B$123,2,0),"-")</f>
        <v>INSPEÇÃO</v>
      </c>
    </row>
    <row r="4005" spans="1:30" x14ac:dyDescent="0.3">
      <c r="A4005" t="s">
        <v>3092</v>
      </c>
      <c r="B4005" t="s">
        <v>4774</v>
      </c>
      <c r="C4005" t="s">
        <v>6614</v>
      </c>
      <c r="D4005" t="s">
        <v>5291</v>
      </c>
      <c r="E4005" t="s">
        <v>5292</v>
      </c>
      <c r="F4005" t="s">
        <v>3594</v>
      </c>
      <c r="G4005" t="s">
        <v>1135</v>
      </c>
      <c r="H4005" t="s">
        <v>2275</v>
      </c>
      <c r="I4005" t="s">
        <v>1497</v>
      </c>
      <c r="J4005" t="s">
        <v>89</v>
      </c>
      <c r="K4005" t="s">
        <v>90</v>
      </c>
      <c r="L4005" t="s">
        <v>91</v>
      </c>
      <c r="M4005" t="s">
        <v>38</v>
      </c>
      <c r="N4005" t="s">
        <v>39</v>
      </c>
      <c r="O4005" s="23">
        <v>443</v>
      </c>
      <c r="P4005" s="9">
        <v>10.71</v>
      </c>
      <c r="Q4005" t="s">
        <v>40</v>
      </c>
      <c r="R4005">
        <v>35997</v>
      </c>
      <c r="S4005" s="9">
        <v>41.35</v>
      </c>
      <c r="T4005" s="26">
        <v>4.59</v>
      </c>
      <c r="U4005" s="8">
        <v>189.8</v>
      </c>
      <c r="V4005" t="s">
        <v>6615</v>
      </c>
      <c r="W4005" t="s">
        <v>2276</v>
      </c>
      <c r="X4005" t="s">
        <v>42</v>
      </c>
      <c r="Y4005" t="s">
        <v>2277</v>
      </c>
      <c r="AA4005" s="1">
        <f t="shared" si="481"/>
        <v>46013</v>
      </c>
      <c r="AB4005" s="2">
        <f t="shared" si="482"/>
        <v>12</v>
      </c>
      <c r="AC4005" s="2">
        <f t="shared" si="483"/>
        <v>2025</v>
      </c>
      <c r="AD4005" s="2" t="str">
        <f>IFERROR(VLOOKUP(A4005,'Aux Área'!$A$4:$B$123,2,0),"-")</f>
        <v>INSPEÇÃO</v>
      </c>
    </row>
    <row r="4006" spans="1:30" x14ac:dyDescent="0.3">
      <c r="A4006" t="s">
        <v>2278</v>
      </c>
      <c r="B4006" t="s">
        <v>4664</v>
      </c>
      <c r="C4006" t="s">
        <v>6616</v>
      </c>
      <c r="D4006" t="s">
        <v>3310</v>
      </c>
      <c r="E4006" t="s">
        <v>3311</v>
      </c>
      <c r="F4006" t="s">
        <v>2281</v>
      </c>
      <c r="G4006" t="s">
        <v>1135</v>
      </c>
      <c r="H4006" t="s">
        <v>2275</v>
      </c>
      <c r="I4006" t="s">
        <v>1497</v>
      </c>
      <c r="J4006" t="s">
        <v>169</v>
      </c>
      <c r="K4006" t="s">
        <v>170</v>
      </c>
      <c r="L4006" t="s">
        <v>124</v>
      </c>
      <c r="M4006" t="s">
        <v>38</v>
      </c>
      <c r="N4006" t="s">
        <v>39</v>
      </c>
      <c r="O4006" s="23">
        <v>436</v>
      </c>
      <c r="P4006" s="9">
        <v>11.23</v>
      </c>
      <c r="Q4006" t="s">
        <v>40</v>
      </c>
      <c r="R4006">
        <v>57398</v>
      </c>
      <c r="S4006" s="9">
        <v>38.81</v>
      </c>
      <c r="T4006" s="26">
        <v>4.49</v>
      </c>
      <c r="U4006" s="8">
        <v>174.26</v>
      </c>
      <c r="V4006" t="s">
        <v>41</v>
      </c>
      <c r="W4006" t="s">
        <v>2276</v>
      </c>
      <c r="X4006" t="s">
        <v>42</v>
      </c>
      <c r="Y4006" t="s">
        <v>2277</v>
      </c>
      <c r="AA4006" s="1">
        <f t="shared" si="481"/>
        <v>46013</v>
      </c>
      <c r="AB4006" s="2">
        <f t="shared" si="482"/>
        <v>12</v>
      </c>
      <c r="AC4006" s="2">
        <f t="shared" si="483"/>
        <v>2025</v>
      </c>
      <c r="AD4006" s="2" t="str">
        <f>IFERROR(VLOOKUP(A4006,'Aux Área'!$A$4:$B$123,2,0),"-")</f>
        <v>INSPEÇÃO</v>
      </c>
    </row>
    <row r="4007" spans="1:30" x14ac:dyDescent="0.3">
      <c r="A4007" t="s">
        <v>2282</v>
      </c>
      <c r="B4007" t="s">
        <v>4679</v>
      </c>
      <c r="C4007" t="s">
        <v>6617</v>
      </c>
      <c r="D4007" t="s">
        <v>4124</v>
      </c>
      <c r="E4007" t="s">
        <v>4125</v>
      </c>
      <c r="F4007" t="s">
        <v>2285</v>
      </c>
      <c r="G4007" t="s">
        <v>1135</v>
      </c>
      <c r="H4007" t="s">
        <v>2275</v>
      </c>
      <c r="I4007" t="s">
        <v>1497</v>
      </c>
      <c r="J4007" t="s">
        <v>165</v>
      </c>
      <c r="K4007" t="s">
        <v>166</v>
      </c>
      <c r="L4007" t="s">
        <v>167</v>
      </c>
      <c r="M4007" t="s">
        <v>38</v>
      </c>
      <c r="N4007" t="s">
        <v>39</v>
      </c>
      <c r="O4007" s="23">
        <v>383</v>
      </c>
      <c r="P4007" s="9">
        <v>9.77</v>
      </c>
      <c r="Q4007" t="s">
        <v>40</v>
      </c>
      <c r="R4007">
        <v>47939</v>
      </c>
      <c r="S4007" s="9">
        <v>39.21</v>
      </c>
      <c r="T4007" s="26">
        <v>4.5910000000000002</v>
      </c>
      <c r="U4007" s="8">
        <v>180</v>
      </c>
      <c r="V4007" t="s">
        <v>112</v>
      </c>
      <c r="W4007" t="s">
        <v>2276</v>
      </c>
      <c r="X4007" t="s">
        <v>42</v>
      </c>
      <c r="Y4007" t="s">
        <v>2277</v>
      </c>
      <c r="AA4007" s="1">
        <f t="shared" si="481"/>
        <v>46013</v>
      </c>
      <c r="AB4007" s="2">
        <f t="shared" si="482"/>
        <v>12</v>
      </c>
      <c r="AC4007" s="2">
        <f t="shared" si="483"/>
        <v>2025</v>
      </c>
      <c r="AD4007" s="2" t="str">
        <f>IFERROR(VLOOKUP(A4007,'Aux Área'!$A$4:$B$123,2,0),"-")</f>
        <v>INSPEÇÃO</v>
      </c>
    </row>
    <row r="4008" spans="1:30" x14ac:dyDescent="0.3">
      <c r="A4008" t="s">
        <v>2643</v>
      </c>
      <c r="B4008" t="s">
        <v>2307</v>
      </c>
      <c r="C4008" t="s">
        <v>6618</v>
      </c>
      <c r="D4008" t="s">
        <v>3788</v>
      </c>
      <c r="E4008" t="s">
        <v>3789</v>
      </c>
      <c r="F4008" t="s">
        <v>2646</v>
      </c>
      <c r="G4008" t="s">
        <v>1300</v>
      </c>
      <c r="H4008" t="s">
        <v>1301</v>
      </c>
      <c r="I4008" t="s">
        <v>37</v>
      </c>
      <c r="J4008" t="s">
        <v>122</v>
      </c>
      <c r="K4008" t="s">
        <v>123</v>
      </c>
      <c r="L4008" t="s">
        <v>124</v>
      </c>
      <c r="M4008" t="s">
        <v>38</v>
      </c>
      <c r="N4008" t="s">
        <v>39</v>
      </c>
      <c r="O4008" s="23">
        <v>319</v>
      </c>
      <c r="P4008" s="9">
        <v>10.45</v>
      </c>
      <c r="Q4008" t="s">
        <v>40</v>
      </c>
      <c r="R4008">
        <v>51011</v>
      </c>
      <c r="S4008" s="9">
        <v>30.52</v>
      </c>
      <c r="T4008" s="26">
        <v>4.79</v>
      </c>
      <c r="U4008" s="8">
        <v>146.19</v>
      </c>
      <c r="V4008" t="s">
        <v>246</v>
      </c>
      <c r="W4008" t="s">
        <v>2276</v>
      </c>
      <c r="X4008" t="s">
        <v>42</v>
      </c>
      <c r="Y4008" t="s">
        <v>2277</v>
      </c>
      <c r="AA4008" s="1">
        <f t="shared" si="481"/>
        <v>46013</v>
      </c>
      <c r="AB4008" s="2">
        <f t="shared" si="482"/>
        <v>12</v>
      </c>
      <c r="AC4008" s="2">
        <f t="shared" si="483"/>
        <v>2025</v>
      </c>
      <c r="AD4008" s="2" t="str">
        <f>IFERROR(VLOOKUP(A4008,'Aux Área'!$A$4:$B$123,2,0),"-")</f>
        <v>INSPEÇÃO</v>
      </c>
    </row>
    <row r="4009" spans="1:30" x14ac:dyDescent="0.3">
      <c r="A4009" t="s">
        <v>2650</v>
      </c>
      <c r="B4009" t="s">
        <v>2651</v>
      </c>
      <c r="C4009" t="s">
        <v>6619</v>
      </c>
      <c r="D4009" t="s">
        <v>2944</v>
      </c>
      <c r="E4009" t="s">
        <v>2945</v>
      </c>
      <c r="F4009" t="s">
        <v>3615</v>
      </c>
      <c r="G4009" t="s">
        <v>1300</v>
      </c>
      <c r="H4009" t="s">
        <v>2635</v>
      </c>
      <c r="I4009" t="s">
        <v>37</v>
      </c>
      <c r="J4009" t="s">
        <v>2817</v>
      </c>
      <c r="K4009" t="s">
        <v>2818</v>
      </c>
      <c r="L4009" t="s">
        <v>84</v>
      </c>
      <c r="M4009" t="s">
        <v>38</v>
      </c>
      <c r="N4009" t="s">
        <v>39</v>
      </c>
      <c r="O4009" s="23">
        <v>212</v>
      </c>
      <c r="P4009" s="9">
        <v>5.78</v>
      </c>
      <c r="Q4009" t="s">
        <v>40</v>
      </c>
      <c r="R4009">
        <v>10083</v>
      </c>
      <c r="S4009" s="9">
        <v>36.659999999999997</v>
      </c>
      <c r="T4009" s="26">
        <v>5.27</v>
      </c>
      <c r="U4009" s="8">
        <v>193.21</v>
      </c>
      <c r="V4009" t="s">
        <v>6620</v>
      </c>
      <c r="W4009" t="s">
        <v>2276</v>
      </c>
      <c r="X4009" t="s">
        <v>42</v>
      </c>
      <c r="Y4009" t="s">
        <v>1740</v>
      </c>
      <c r="AA4009" s="1">
        <f t="shared" si="481"/>
        <v>46013</v>
      </c>
      <c r="AB4009" s="2">
        <f t="shared" si="482"/>
        <v>12</v>
      </c>
      <c r="AC4009" s="2">
        <f t="shared" si="483"/>
        <v>2025</v>
      </c>
      <c r="AD4009" s="2" t="str">
        <f>IFERROR(VLOOKUP(A4009,'Aux Área'!$A$4:$B$123,2,0),"-")</f>
        <v>TI</v>
      </c>
    </row>
    <row r="4010" spans="1:30" x14ac:dyDescent="0.3">
      <c r="A4010" t="s">
        <v>74</v>
      </c>
      <c r="B4010" t="s">
        <v>255</v>
      </c>
      <c r="C4010" t="s">
        <v>6621</v>
      </c>
      <c r="D4010" t="s">
        <v>2082</v>
      </c>
      <c r="E4010" t="s">
        <v>2083</v>
      </c>
      <c r="F4010" t="s">
        <v>75</v>
      </c>
      <c r="G4010" t="s">
        <v>1503</v>
      </c>
      <c r="H4010" t="s">
        <v>36</v>
      </c>
      <c r="I4010" t="s">
        <v>37</v>
      </c>
      <c r="J4010" t="s">
        <v>1489</v>
      </c>
      <c r="K4010" t="s">
        <v>1490</v>
      </c>
      <c r="L4010" t="s">
        <v>136</v>
      </c>
      <c r="M4010" t="s">
        <v>38</v>
      </c>
      <c r="N4010" t="s">
        <v>39</v>
      </c>
      <c r="O4010" s="23">
        <v>418</v>
      </c>
      <c r="P4010" s="9">
        <v>11.11</v>
      </c>
      <c r="Q4010" t="s">
        <v>40</v>
      </c>
      <c r="R4010">
        <v>13681</v>
      </c>
      <c r="S4010" s="9">
        <v>37.64</v>
      </c>
      <c r="T4010" s="26">
        <v>4.79</v>
      </c>
      <c r="U4010" s="8">
        <v>180.3</v>
      </c>
      <c r="V4010" t="s">
        <v>6622</v>
      </c>
      <c r="W4010" t="s">
        <v>2007</v>
      </c>
      <c r="X4010" t="s">
        <v>42</v>
      </c>
      <c r="Y4010" t="s">
        <v>1740</v>
      </c>
      <c r="AA4010" s="1">
        <f t="shared" si="481"/>
        <v>46013</v>
      </c>
      <c r="AB4010" s="2">
        <f t="shared" si="482"/>
        <v>12</v>
      </c>
      <c r="AC4010" s="2">
        <f t="shared" si="483"/>
        <v>2025</v>
      </c>
      <c r="AD4010" s="2" t="str">
        <f>IFERROR(VLOOKUP(A4010,'Aux Área'!$A$4:$B$123,2,0),"-")</f>
        <v>TI</v>
      </c>
    </row>
    <row r="4011" spans="1:30" x14ac:dyDescent="0.3">
      <c r="A4011" t="s">
        <v>62</v>
      </c>
      <c r="B4011" t="s">
        <v>1455</v>
      </c>
      <c r="C4011" t="s">
        <v>6623</v>
      </c>
      <c r="D4011" t="s">
        <v>158</v>
      </c>
      <c r="E4011" t="s">
        <v>159</v>
      </c>
      <c r="F4011" t="s">
        <v>63</v>
      </c>
      <c r="G4011" t="s">
        <v>1500</v>
      </c>
      <c r="H4011" t="s">
        <v>36</v>
      </c>
      <c r="I4011" t="s">
        <v>37</v>
      </c>
      <c r="J4011" t="s">
        <v>526</v>
      </c>
      <c r="K4011" t="s">
        <v>527</v>
      </c>
      <c r="L4011" t="s">
        <v>124</v>
      </c>
      <c r="M4011" t="s">
        <v>38</v>
      </c>
      <c r="N4011" t="s">
        <v>39</v>
      </c>
      <c r="O4011" s="23">
        <v>340</v>
      </c>
      <c r="P4011" s="9">
        <v>8.4600000000000009</v>
      </c>
      <c r="Q4011" t="s">
        <v>40</v>
      </c>
      <c r="R4011">
        <v>50554</v>
      </c>
      <c r="S4011" s="9">
        <v>40.21</v>
      </c>
      <c r="T4011" s="26">
        <v>4.6909999999999998</v>
      </c>
      <c r="U4011" s="8">
        <v>188.62</v>
      </c>
      <c r="V4011" t="s">
        <v>41</v>
      </c>
      <c r="W4011" t="s">
        <v>2007</v>
      </c>
      <c r="X4011" t="s">
        <v>42</v>
      </c>
      <c r="Y4011" t="s">
        <v>1740</v>
      </c>
      <c r="AA4011" s="1">
        <f t="shared" si="481"/>
        <v>46013</v>
      </c>
      <c r="AB4011" s="2">
        <f t="shared" si="482"/>
        <v>12</v>
      </c>
      <c r="AC4011" s="2">
        <f t="shared" si="483"/>
        <v>2025</v>
      </c>
      <c r="AD4011" s="2" t="str">
        <f>IFERROR(VLOOKUP(A4011,'Aux Área'!$A$4:$B$123,2,0),"-")</f>
        <v>CONSERVA</v>
      </c>
    </row>
    <row r="4012" spans="1:30" x14ac:dyDescent="0.3">
      <c r="A4012" t="s">
        <v>1847</v>
      </c>
      <c r="B4012" t="s">
        <v>1848</v>
      </c>
      <c r="C4012" t="s">
        <v>6624</v>
      </c>
      <c r="D4012" t="s">
        <v>1850</v>
      </c>
      <c r="E4012" t="s">
        <v>1851</v>
      </c>
      <c r="F4012" t="s">
        <v>653</v>
      </c>
      <c r="G4012" t="s">
        <v>635</v>
      </c>
      <c r="H4012" t="s">
        <v>1852</v>
      </c>
      <c r="I4012" t="s">
        <v>1853</v>
      </c>
      <c r="J4012" t="s">
        <v>172</v>
      </c>
      <c r="K4012" t="s">
        <v>173</v>
      </c>
      <c r="L4012" t="s">
        <v>124</v>
      </c>
      <c r="M4012" t="s">
        <v>38</v>
      </c>
      <c r="N4012" t="s">
        <v>638</v>
      </c>
      <c r="O4012" s="23">
        <v>0</v>
      </c>
      <c r="P4012" s="9">
        <v>0</v>
      </c>
      <c r="Q4012" t="s">
        <v>40</v>
      </c>
      <c r="R4012">
        <v>0</v>
      </c>
      <c r="S4012" s="9">
        <v>150</v>
      </c>
      <c r="T4012" s="26">
        <v>5.99</v>
      </c>
      <c r="U4012" s="8">
        <v>898.5</v>
      </c>
      <c r="V4012" t="s">
        <v>2617</v>
      </c>
      <c r="W4012" t="s">
        <v>652</v>
      </c>
      <c r="X4012" t="s">
        <v>42</v>
      </c>
      <c r="Y4012" t="s">
        <v>653</v>
      </c>
      <c r="AA4012" s="1">
        <f t="shared" si="481"/>
        <v>46013</v>
      </c>
      <c r="AB4012" s="2">
        <f t="shared" si="482"/>
        <v>12</v>
      </c>
      <c r="AC4012" s="2">
        <f t="shared" si="483"/>
        <v>2025</v>
      </c>
      <c r="AD4012" s="2" t="str">
        <f>IFERROR(VLOOKUP(A4012,'Aux Área'!$A$4:$B$123,2,0),"-")</f>
        <v>SÃO PEDRO</v>
      </c>
    </row>
    <row r="4013" spans="1:30" x14ac:dyDescent="0.3">
      <c r="A4013" t="s">
        <v>5107</v>
      </c>
      <c r="B4013" t="s">
        <v>2272</v>
      </c>
      <c r="C4013" t="s">
        <v>6625</v>
      </c>
      <c r="D4013" t="s">
        <v>5109</v>
      </c>
      <c r="E4013" t="s">
        <v>5110</v>
      </c>
      <c r="F4013" t="s">
        <v>653</v>
      </c>
      <c r="G4013" t="s">
        <v>635</v>
      </c>
      <c r="H4013" t="s">
        <v>1099</v>
      </c>
      <c r="I4013" t="s">
        <v>649</v>
      </c>
      <c r="J4013" t="s">
        <v>122</v>
      </c>
      <c r="K4013" t="s">
        <v>123</v>
      </c>
      <c r="L4013" t="s">
        <v>124</v>
      </c>
      <c r="M4013" t="s">
        <v>38</v>
      </c>
      <c r="N4013" t="s">
        <v>668</v>
      </c>
      <c r="O4013" s="23">
        <v>0</v>
      </c>
      <c r="P4013" s="9">
        <v>0</v>
      </c>
      <c r="Q4013" t="s">
        <v>40</v>
      </c>
      <c r="R4013">
        <v>0</v>
      </c>
      <c r="S4013" s="9">
        <v>78.75</v>
      </c>
      <c r="T4013" s="26">
        <v>6.0910000000000002</v>
      </c>
      <c r="U4013" s="8">
        <v>479.63</v>
      </c>
      <c r="V4013" t="s">
        <v>3111</v>
      </c>
      <c r="W4013" t="s">
        <v>652</v>
      </c>
      <c r="X4013" t="s">
        <v>42</v>
      </c>
      <c r="Y4013" t="s">
        <v>653</v>
      </c>
      <c r="AA4013" s="1">
        <f t="shared" si="481"/>
        <v>46013</v>
      </c>
      <c r="AB4013" s="2">
        <f t="shared" si="482"/>
        <v>12</v>
      </c>
      <c r="AC4013" s="2">
        <f t="shared" si="483"/>
        <v>2025</v>
      </c>
      <c r="AD4013" s="2" t="str">
        <f>IFERROR(VLOOKUP(A4013,'Aux Área'!$A$4:$B$123,2,0),"-")</f>
        <v>SÃO PEDRO</v>
      </c>
    </row>
    <row r="4014" spans="1:30" x14ac:dyDescent="0.3">
      <c r="A4014" t="s">
        <v>2146</v>
      </c>
      <c r="B4014" t="s">
        <v>1800</v>
      </c>
      <c r="C4014" t="s">
        <v>6626</v>
      </c>
      <c r="D4014" t="s">
        <v>1841</v>
      </c>
      <c r="E4014" t="s">
        <v>1842</v>
      </c>
      <c r="F4014" t="s">
        <v>653</v>
      </c>
      <c r="G4014" t="s">
        <v>635</v>
      </c>
      <c r="H4014" t="s">
        <v>666</v>
      </c>
      <c r="I4014" t="s">
        <v>667</v>
      </c>
      <c r="J4014" t="s">
        <v>172</v>
      </c>
      <c r="K4014" t="s">
        <v>173</v>
      </c>
      <c r="L4014" t="s">
        <v>124</v>
      </c>
      <c r="M4014" t="s">
        <v>38</v>
      </c>
      <c r="N4014" t="s">
        <v>638</v>
      </c>
      <c r="O4014" s="23">
        <v>0</v>
      </c>
      <c r="P4014" s="9">
        <v>0</v>
      </c>
      <c r="Q4014" t="s">
        <v>40</v>
      </c>
      <c r="R4014">
        <v>0</v>
      </c>
      <c r="S4014" s="9">
        <v>115.09</v>
      </c>
      <c r="T4014" s="26">
        <v>5.9859999999999998</v>
      </c>
      <c r="U4014" s="8">
        <v>688.9</v>
      </c>
      <c r="V4014" t="s">
        <v>2840</v>
      </c>
      <c r="W4014" t="s">
        <v>652</v>
      </c>
      <c r="X4014" t="s">
        <v>42</v>
      </c>
      <c r="Y4014" t="s">
        <v>653</v>
      </c>
      <c r="AA4014" s="1">
        <f t="shared" si="481"/>
        <v>46013</v>
      </c>
      <c r="AB4014" s="2">
        <f t="shared" si="482"/>
        <v>12</v>
      </c>
      <c r="AC4014" s="2">
        <f t="shared" si="483"/>
        <v>2025</v>
      </c>
      <c r="AD4014" s="2" t="str">
        <f>IFERROR(VLOOKUP(A4014,'Aux Área'!$A$4:$B$123,2,0),"-")</f>
        <v>SÃO PEDRO</v>
      </c>
    </row>
    <row r="4015" spans="1:30" x14ac:dyDescent="0.3">
      <c r="A4015" t="s">
        <v>5369</v>
      </c>
      <c r="B4015" t="s">
        <v>93</v>
      </c>
      <c r="C4015" t="s">
        <v>6627</v>
      </c>
      <c r="D4015" t="s">
        <v>5109</v>
      </c>
      <c r="E4015" t="s">
        <v>5110</v>
      </c>
      <c r="F4015" t="s">
        <v>653</v>
      </c>
      <c r="G4015" t="s">
        <v>659</v>
      </c>
      <c r="H4015" t="s">
        <v>706</v>
      </c>
      <c r="I4015" t="s">
        <v>667</v>
      </c>
      <c r="J4015" t="s">
        <v>122</v>
      </c>
      <c r="K4015" t="s">
        <v>123</v>
      </c>
      <c r="L4015" t="s">
        <v>124</v>
      </c>
      <c r="M4015" t="s">
        <v>38</v>
      </c>
      <c r="N4015" t="s">
        <v>707</v>
      </c>
      <c r="O4015" s="23">
        <v>0</v>
      </c>
      <c r="P4015" s="9">
        <v>0</v>
      </c>
      <c r="Q4015" t="s">
        <v>40</v>
      </c>
      <c r="R4015">
        <v>0</v>
      </c>
      <c r="S4015" s="9">
        <v>20</v>
      </c>
      <c r="T4015" s="26">
        <v>6.49</v>
      </c>
      <c r="U4015" s="8">
        <v>129.80000000000001</v>
      </c>
      <c r="V4015" t="s">
        <v>112</v>
      </c>
      <c r="W4015" t="s">
        <v>652</v>
      </c>
      <c r="X4015" t="s">
        <v>42</v>
      </c>
      <c r="Y4015" t="s">
        <v>653</v>
      </c>
      <c r="AA4015" s="1">
        <f t="shared" si="481"/>
        <v>46013</v>
      </c>
      <c r="AB4015" s="2">
        <f t="shared" si="482"/>
        <v>12</v>
      </c>
      <c r="AC4015" s="2">
        <f t="shared" si="483"/>
        <v>2025</v>
      </c>
      <c r="AD4015" s="2" t="str">
        <f>IFERROR(VLOOKUP(A4015,'Aux Área'!$A$4:$B$123,2,0),"-")</f>
        <v>SÃO PEDRO</v>
      </c>
    </row>
    <row r="4016" spans="1:30" x14ac:dyDescent="0.3">
      <c r="A4016" t="s">
        <v>2494</v>
      </c>
      <c r="B4016" t="s">
        <v>2495</v>
      </c>
      <c r="C4016" t="s">
        <v>6628</v>
      </c>
      <c r="D4016" t="s">
        <v>3702</v>
      </c>
      <c r="E4016" t="s">
        <v>3703</v>
      </c>
      <c r="F4016" t="s">
        <v>2497</v>
      </c>
      <c r="G4016" t="s">
        <v>659</v>
      </c>
      <c r="H4016" t="s">
        <v>2215</v>
      </c>
      <c r="I4016" t="s">
        <v>667</v>
      </c>
      <c r="J4016" t="s">
        <v>241</v>
      </c>
      <c r="K4016" t="s">
        <v>242</v>
      </c>
      <c r="L4016" t="s">
        <v>110</v>
      </c>
      <c r="M4016" t="s">
        <v>38</v>
      </c>
      <c r="N4016" t="s">
        <v>668</v>
      </c>
      <c r="O4016" s="23">
        <v>348</v>
      </c>
      <c r="P4016" s="9">
        <v>5.71</v>
      </c>
      <c r="Q4016" t="s">
        <v>40</v>
      </c>
      <c r="R4016">
        <v>8062</v>
      </c>
      <c r="S4016" s="9">
        <v>60.93</v>
      </c>
      <c r="T4016" s="26">
        <v>5.89</v>
      </c>
      <c r="U4016" s="8">
        <v>358.86</v>
      </c>
      <c r="V4016" t="s">
        <v>41</v>
      </c>
      <c r="W4016" t="s">
        <v>2007</v>
      </c>
      <c r="X4016" t="s">
        <v>42</v>
      </c>
      <c r="Y4016" t="s">
        <v>1740</v>
      </c>
      <c r="AA4016" s="1">
        <f t="shared" si="481"/>
        <v>46013</v>
      </c>
      <c r="AB4016" s="2">
        <f t="shared" si="482"/>
        <v>12</v>
      </c>
      <c r="AC4016" s="2">
        <f t="shared" si="483"/>
        <v>2025</v>
      </c>
      <c r="AD4016" s="2" t="str">
        <f>IFERROR(VLOOKUP(A4016,'Aux Área'!$A$4:$B$123,2,0),"-")</f>
        <v>APH</v>
      </c>
    </row>
    <row r="4017" spans="1:30" x14ac:dyDescent="0.3">
      <c r="A4017" t="s">
        <v>2146</v>
      </c>
      <c r="C4017" t="s">
        <v>15595</v>
      </c>
      <c r="F4017" t="s">
        <v>15689</v>
      </c>
      <c r="K4017" t="s">
        <v>173</v>
      </c>
      <c r="N4017" t="s">
        <v>15690</v>
      </c>
      <c r="O4017" s="23">
        <v>0</v>
      </c>
      <c r="P4017" s="23">
        <v>0</v>
      </c>
      <c r="Q4017" t="s">
        <v>40</v>
      </c>
      <c r="R4017">
        <v>0</v>
      </c>
      <c r="S4017">
        <v>14.56</v>
      </c>
      <c r="U4017" s="8">
        <v>58.13</v>
      </c>
      <c r="W4017" t="s">
        <v>652</v>
      </c>
      <c r="X4017" t="s">
        <v>42</v>
      </c>
      <c r="Y4017" t="s">
        <v>653</v>
      </c>
      <c r="AA4017" s="1">
        <f>IFERROR(DATEVALUE(C4017),"-")</f>
        <v>46013</v>
      </c>
      <c r="AB4017" s="2">
        <f>IFERROR(MONTH(AA4017),"-")</f>
        <v>12</v>
      </c>
      <c r="AC4017" s="2">
        <f>IFERROR(YEAR(AA4017),"-")</f>
        <v>2025</v>
      </c>
      <c r="AD4017" s="2" t="str">
        <f>IFERROR(VLOOKUP(A4017,'Aux Área'!$A$4:$B$123,2,0),"-")</f>
        <v>SÃO PEDRO</v>
      </c>
    </row>
    <row r="4018" spans="1:30" x14ac:dyDescent="0.3">
      <c r="A4018" t="s">
        <v>2494</v>
      </c>
      <c r="C4018" t="s">
        <v>15619</v>
      </c>
      <c r="F4018" t="s">
        <v>2497</v>
      </c>
      <c r="K4018" t="s">
        <v>242</v>
      </c>
      <c r="N4018" t="s">
        <v>15690</v>
      </c>
      <c r="O4018" t="s">
        <v>15244</v>
      </c>
      <c r="P4018" s="9" t="s">
        <v>15244</v>
      </c>
      <c r="Q4018" t="s">
        <v>40</v>
      </c>
      <c r="R4018" t="s">
        <v>15244</v>
      </c>
      <c r="S4018">
        <v>4.99</v>
      </c>
      <c r="U4018" s="8">
        <v>18.91</v>
      </c>
      <c r="X4018" t="s">
        <v>42</v>
      </c>
      <c r="Y4018" t="s">
        <v>1740</v>
      </c>
      <c r="AA4018" s="1">
        <f>IFERROR(DATEVALUE(C4018),"-")</f>
        <v>46013</v>
      </c>
      <c r="AB4018" s="2">
        <f>IFERROR(MONTH(AA4018),"-")</f>
        <v>12</v>
      </c>
      <c r="AC4018" s="2">
        <f>IFERROR(YEAR(AA4018),"-")</f>
        <v>2025</v>
      </c>
      <c r="AD4018" s="2" t="str">
        <f>IFERROR(VLOOKUP(A4018,'Aux Área'!$A$4:$B$123,2,0),"-")</f>
        <v>APH</v>
      </c>
    </row>
    <row r="4019" spans="1:30" x14ac:dyDescent="0.3">
      <c r="A4019" t="s">
        <v>5182</v>
      </c>
      <c r="B4019" t="s">
        <v>5183</v>
      </c>
      <c r="C4019" t="s">
        <v>6629</v>
      </c>
      <c r="D4019" t="s">
        <v>5215</v>
      </c>
      <c r="E4019" t="s">
        <v>5216</v>
      </c>
      <c r="F4019" t="s">
        <v>15238</v>
      </c>
      <c r="G4019" t="s">
        <v>1300</v>
      </c>
      <c r="H4019" t="s">
        <v>1301</v>
      </c>
      <c r="I4019" t="s">
        <v>37</v>
      </c>
      <c r="J4019" t="s">
        <v>370</v>
      </c>
      <c r="K4019" t="s">
        <v>371</v>
      </c>
      <c r="L4019" t="s">
        <v>124</v>
      </c>
      <c r="M4019" t="s">
        <v>38</v>
      </c>
      <c r="N4019" t="s">
        <v>39</v>
      </c>
      <c r="O4019" s="23">
        <v>336</v>
      </c>
      <c r="P4019" s="9">
        <v>6.77</v>
      </c>
      <c r="Q4019" t="s">
        <v>40</v>
      </c>
      <c r="R4019">
        <v>36773</v>
      </c>
      <c r="S4019" s="9">
        <v>49.61</v>
      </c>
      <c r="T4019" s="26">
        <v>4.59</v>
      </c>
      <c r="U4019" s="8">
        <v>227.71</v>
      </c>
      <c r="V4019" t="s">
        <v>6630</v>
      </c>
      <c r="W4019" t="s">
        <v>2276</v>
      </c>
      <c r="X4019" t="s">
        <v>42</v>
      </c>
      <c r="Y4019" t="s">
        <v>2277</v>
      </c>
      <c r="AA4019" s="1">
        <f t="shared" ref="AA4019:AA4046" si="484">DATEVALUE(C4019)</f>
        <v>46013</v>
      </c>
      <c r="AB4019" s="2">
        <f t="shared" ref="AB4019:AB4046" si="485">MONTH(AA4019)</f>
        <v>12</v>
      </c>
      <c r="AC4019" s="2">
        <f t="shared" ref="AC4019:AC4046" si="486">YEAR(AA4019)</f>
        <v>2025</v>
      </c>
      <c r="AD4019" s="2" t="str">
        <f>IFERROR(VLOOKUP(A4019,'Aux Área'!$A$4:$B$123,2,0),"-")</f>
        <v>ENGENHARIA</v>
      </c>
    </row>
    <row r="4020" spans="1:30" x14ac:dyDescent="0.3">
      <c r="A4020" t="s">
        <v>1979</v>
      </c>
      <c r="B4020" t="s">
        <v>1980</v>
      </c>
      <c r="C4020" t="s">
        <v>6631</v>
      </c>
      <c r="D4020" t="s">
        <v>4102</v>
      </c>
      <c r="E4020" t="s">
        <v>4103</v>
      </c>
      <c r="F4020" t="s">
        <v>1982</v>
      </c>
      <c r="G4020" t="s">
        <v>1495</v>
      </c>
      <c r="H4020" t="s">
        <v>2020</v>
      </c>
      <c r="I4020" t="s">
        <v>2021</v>
      </c>
      <c r="J4020" t="s">
        <v>165</v>
      </c>
      <c r="K4020" t="s">
        <v>166</v>
      </c>
      <c r="L4020" t="s">
        <v>167</v>
      </c>
      <c r="M4020" t="s">
        <v>38</v>
      </c>
      <c r="N4020" t="s">
        <v>668</v>
      </c>
      <c r="O4020" s="10">
        <v>1336</v>
      </c>
      <c r="P4020" s="24">
        <v>2.08</v>
      </c>
      <c r="Q4020" t="s">
        <v>40</v>
      </c>
      <c r="R4020">
        <v>12561</v>
      </c>
      <c r="S4020" s="9">
        <v>641.02</v>
      </c>
      <c r="T4020" s="26">
        <v>6.24</v>
      </c>
      <c r="U4020" s="8">
        <v>4000</v>
      </c>
      <c r="V4020" t="s">
        <v>112</v>
      </c>
      <c r="W4020" t="s">
        <v>1985</v>
      </c>
      <c r="X4020" t="s">
        <v>42</v>
      </c>
      <c r="Y4020" t="s">
        <v>1986</v>
      </c>
      <c r="AA4020" s="1">
        <f t="shared" si="484"/>
        <v>46013</v>
      </c>
      <c r="AB4020" s="2">
        <f t="shared" si="485"/>
        <v>12</v>
      </c>
      <c r="AC4020" s="2">
        <f t="shared" si="486"/>
        <v>2025</v>
      </c>
      <c r="AD4020" s="2" t="str">
        <f>IFERROR(VLOOKUP(A4020,'Aux Área'!$A$4:$B$123,2,0),"-")</f>
        <v>PESADOS</v>
      </c>
    </row>
    <row r="4021" spans="1:30" x14ac:dyDescent="0.3">
      <c r="A4021" t="s">
        <v>2632</v>
      </c>
      <c r="B4021" t="s">
        <v>2633</v>
      </c>
      <c r="C4021" t="s">
        <v>6632</v>
      </c>
      <c r="D4021" t="s">
        <v>2082</v>
      </c>
      <c r="E4021" t="s">
        <v>2083</v>
      </c>
      <c r="F4021" t="s">
        <v>5979</v>
      </c>
      <c r="G4021" t="s">
        <v>1300</v>
      </c>
      <c r="H4021" t="s">
        <v>2635</v>
      </c>
      <c r="I4021" t="s">
        <v>37</v>
      </c>
      <c r="J4021" t="s">
        <v>1665</v>
      </c>
      <c r="K4021" t="s">
        <v>1666</v>
      </c>
      <c r="L4021" t="s">
        <v>301</v>
      </c>
      <c r="M4021" t="s">
        <v>38</v>
      </c>
      <c r="N4021" t="s">
        <v>39</v>
      </c>
      <c r="O4021" s="23">
        <v>284</v>
      </c>
      <c r="P4021" s="9">
        <v>9.02</v>
      </c>
      <c r="Q4021" t="s">
        <v>40</v>
      </c>
      <c r="R4021">
        <v>1522</v>
      </c>
      <c r="S4021" s="9">
        <v>31.49</v>
      </c>
      <c r="T4021" s="26">
        <v>4.9909999999999997</v>
      </c>
      <c r="U4021" s="8">
        <v>157.18</v>
      </c>
      <c r="V4021" t="s">
        <v>6633</v>
      </c>
      <c r="W4021" t="s">
        <v>2007</v>
      </c>
      <c r="X4021" t="s">
        <v>42</v>
      </c>
      <c r="Y4021" t="s">
        <v>1740</v>
      </c>
      <c r="AA4021" s="1">
        <f t="shared" si="484"/>
        <v>46013</v>
      </c>
      <c r="AB4021" s="2">
        <f t="shared" si="485"/>
        <v>12</v>
      </c>
      <c r="AC4021" s="2">
        <f t="shared" si="486"/>
        <v>2025</v>
      </c>
      <c r="AD4021" s="2" t="str">
        <f>IFERROR(VLOOKUP(A4021,'Aux Área'!$A$4:$B$123,2,0),"-")</f>
        <v>TI</v>
      </c>
    </row>
    <row r="4022" spans="1:30" x14ac:dyDescent="0.3">
      <c r="A4022" t="s">
        <v>2472</v>
      </c>
      <c r="B4022" t="s">
        <v>2473</v>
      </c>
      <c r="C4022" t="s">
        <v>6634</v>
      </c>
      <c r="D4022" t="s">
        <v>3068</v>
      </c>
      <c r="E4022" t="s">
        <v>3069</v>
      </c>
      <c r="F4022" t="s">
        <v>2475</v>
      </c>
      <c r="G4022" t="s">
        <v>659</v>
      </c>
      <c r="H4022" t="s">
        <v>2215</v>
      </c>
      <c r="I4022" t="s">
        <v>667</v>
      </c>
      <c r="J4022" t="s">
        <v>215</v>
      </c>
      <c r="K4022" t="s">
        <v>216</v>
      </c>
      <c r="L4022" t="s">
        <v>217</v>
      </c>
      <c r="M4022" t="s">
        <v>38</v>
      </c>
      <c r="N4022" t="s">
        <v>668</v>
      </c>
      <c r="O4022" s="23">
        <v>120</v>
      </c>
      <c r="P4022" s="9">
        <v>4.95</v>
      </c>
      <c r="Q4022" t="s">
        <v>40</v>
      </c>
      <c r="R4022">
        <v>5629</v>
      </c>
      <c r="S4022" s="9">
        <v>24.22</v>
      </c>
      <c r="T4022" s="26">
        <v>6.1909999999999998</v>
      </c>
      <c r="U4022" s="8">
        <v>149.94</v>
      </c>
      <c r="V4022" t="s">
        <v>41</v>
      </c>
      <c r="W4022" t="s">
        <v>2007</v>
      </c>
      <c r="X4022" t="s">
        <v>42</v>
      </c>
      <c r="Y4022" t="s">
        <v>1740</v>
      </c>
      <c r="AA4022" s="1">
        <f t="shared" si="484"/>
        <v>46013</v>
      </c>
      <c r="AB4022" s="2">
        <f t="shared" si="485"/>
        <v>12</v>
      </c>
      <c r="AC4022" s="2">
        <f t="shared" si="486"/>
        <v>2025</v>
      </c>
      <c r="AD4022" s="2" t="str">
        <f>IFERROR(VLOOKUP(A4022,'Aux Área'!$A$4:$B$123,2,0),"-")</f>
        <v>APH</v>
      </c>
    </row>
    <row r="4023" spans="1:30" x14ac:dyDescent="0.3">
      <c r="A4023" t="s">
        <v>2306</v>
      </c>
      <c r="B4023" t="s">
        <v>4613</v>
      </c>
      <c r="C4023" t="s">
        <v>6635</v>
      </c>
      <c r="D4023" t="s">
        <v>3428</v>
      </c>
      <c r="E4023" t="s">
        <v>3429</v>
      </c>
      <c r="F4023" t="s">
        <v>2309</v>
      </c>
      <c r="G4023" t="s">
        <v>1135</v>
      </c>
      <c r="H4023" t="s">
        <v>2275</v>
      </c>
      <c r="I4023" t="s">
        <v>1497</v>
      </c>
      <c r="J4023" t="s">
        <v>89</v>
      </c>
      <c r="K4023" t="s">
        <v>90</v>
      </c>
      <c r="L4023" t="s">
        <v>91</v>
      </c>
      <c r="M4023" t="s">
        <v>38</v>
      </c>
      <c r="N4023" t="s">
        <v>39</v>
      </c>
      <c r="O4023" s="23">
        <v>452</v>
      </c>
      <c r="P4023" s="9">
        <v>9.73</v>
      </c>
      <c r="Q4023" t="s">
        <v>40</v>
      </c>
      <c r="R4023">
        <v>49491</v>
      </c>
      <c r="S4023" s="9">
        <v>46.47</v>
      </c>
      <c r="T4023" s="26">
        <v>4.59</v>
      </c>
      <c r="U4023" s="8">
        <v>213.3</v>
      </c>
      <c r="V4023" t="s">
        <v>6636</v>
      </c>
      <c r="W4023" t="s">
        <v>2276</v>
      </c>
      <c r="X4023" t="s">
        <v>42</v>
      </c>
      <c r="Y4023" t="s">
        <v>2277</v>
      </c>
      <c r="AA4023" s="1">
        <f t="shared" si="484"/>
        <v>46013</v>
      </c>
      <c r="AB4023" s="2">
        <f t="shared" si="485"/>
        <v>12</v>
      </c>
      <c r="AC4023" s="2">
        <f t="shared" si="486"/>
        <v>2025</v>
      </c>
      <c r="AD4023" s="2" t="str">
        <f>IFERROR(VLOOKUP(A4023,'Aux Área'!$A$4:$B$123,2,0),"-")</f>
        <v>INSPEÇÃO</v>
      </c>
    </row>
    <row r="4024" spans="1:30" x14ac:dyDescent="0.3">
      <c r="A4024" t="s">
        <v>56</v>
      </c>
      <c r="B4024" t="s">
        <v>266</v>
      </c>
      <c r="C4024" t="s">
        <v>6637</v>
      </c>
      <c r="D4024" t="s">
        <v>120</v>
      </c>
      <c r="E4024" t="s">
        <v>121</v>
      </c>
      <c r="F4024" t="s">
        <v>57</v>
      </c>
      <c r="G4024" t="s">
        <v>1500</v>
      </c>
      <c r="H4024" t="s">
        <v>36</v>
      </c>
      <c r="I4024" t="s">
        <v>37</v>
      </c>
      <c r="J4024" t="s">
        <v>165</v>
      </c>
      <c r="K4024" t="s">
        <v>166</v>
      </c>
      <c r="L4024" t="s">
        <v>167</v>
      </c>
      <c r="M4024" t="s">
        <v>38</v>
      </c>
      <c r="N4024" t="s">
        <v>39</v>
      </c>
      <c r="O4024" s="23">
        <v>327</v>
      </c>
      <c r="P4024" s="9">
        <v>10.09</v>
      </c>
      <c r="Q4024" t="s">
        <v>40</v>
      </c>
      <c r="R4024">
        <v>36203</v>
      </c>
      <c r="S4024" s="9">
        <v>32.42</v>
      </c>
      <c r="T4024" s="26">
        <v>4.5910000000000002</v>
      </c>
      <c r="U4024" s="8">
        <v>148.84</v>
      </c>
      <c r="V4024" t="s">
        <v>112</v>
      </c>
      <c r="W4024" t="s">
        <v>2007</v>
      </c>
      <c r="X4024" t="s">
        <v>42</v>
      </c>
      <c r="Y4024" t="s">
        <v>1740</v>
      </c>
      <c r="AA4024" s="1">
        <f t="shared" si="484"/>
        <v>46013</v>
      </c>
      <c r="AB4024" s="2">
        <f t="shared" si="485"/>
        <v>12</v>
      </c>
      <c r="AC4024" s="2">
        <f t="shared" si="486"/>
        <v>2025</v>
      </c>
      <c r="AD4024" s="2" t="str">
        <f>IFERROR(VLOOKUP(A4024,'Aux Área'!$A$4:$B$123,2,0),"-")</f>
        <v>CONSERVA</v>
      </c>
    </row>
    <row r="4025" spans="1:30" x14ac:dyDescent="0.3">
      <c r="A4025" t="s">
        <v>50</v>
      </c>
      <c r="B4025" t="s">
        <v>324</v>
      </c>
      <c r="C4025" t="s">
        <v>6638</v>
      </c>
      <c r="D4025" t="s">
        <v>2944</v>
      </c>
      <c r="E4025" t="s">
        <v>2945</v>
      </c>
      <c r="F4025" t="s">
        <v>51</v>
      </c>
      <c r="G4025" t="s">
        <v>1500</v>
      </c>
      <c r="H4025" t="s">
        <v>36</v>
      </c>
      <c r="I4025" t="s">
        <v>37</v>
      </c>
      <c r="J4025" t="s">
        <v>1072</v>
      </c>
      <c r="K4025" t="s">
        <v>1073</v>
      </c>
      <c r="L4025" t="s">
        <v>84</v>
      </c>
      <c r="M4025" t="s">
        <v>38</v>
      </c>
      <c r="N4025" t="s">
        <v>39</v>
      </c>
      <c r="O4025" s="23">
        <v>138</v>
      </c>
      <c r="P4025" s="9">
        <v>5.28</v>
      </c>
      <c r="Q4025" t="s">
        <v>40</v>
      </c>
      <c r="R4025">
        <v>16714</v>
      </c>
      <c r="S4025" s="9">
        <v>26.12</v>
      </c>
      <c r="T4025" s="26">
        <v>5.2210000000000001</v>
      </c>
      <c r="U4025" s="8">
        <v>136.36000000000001</v>
      </c>
      <c r="V4025" t="s">
        <v>41</v>
      </c>
      <c r="W4025" t="s">
        <v>2007</v>
      </c>
      <c r="X4025" t="s">
        <v>42</v>
      </c>
      <c r="Y4025" t="s">
        <v>1740</v>
      </c>
      <c r="AA4025" s="1">
        <f t="shared" si="484"/>
        <v>46013</v>
      </c>
      <c r="AB4025" s="2">
        <f t="shared" si="485"/>
        <v>12</v>
      </c>
      <c r="AC4025" s="2">
        <f t="shared" si="486"/>
        <v>2025</v>
      </c>
      <c r="AD4025" s="2" t="str">
        <f>IFERROR(VLOOKUP(A4025,'Aux Área'!$A$4:$B$123,2,0),"-")</f>
        <v>TI</v>
      </c>
    </row>
    <row r="4026" spans="1:30" x14ac:dyDescent="0.3">
      <c r="A4026" t="s">
        <v>2318</v>
      </c>
      <c r="B4026" t="s">
        <v>2733</v>
      </c>
      <c r="C4026" t="s">
        <v>6639</v>
      </c>
      <c r="D4026" t="s">
        <v>3205</v>
      </c>
      <c r="E4026" t="s">
        <v>3206</v>
      </c>
      <c r="F4026" t="s">
        <v>4203</v>
      </c>
      <c r="G4026" t="s">
        <v>1135</v>
      </c>
      <c r="H4026" t="s">
        <v>2185</v>
      </c>
      <c r="I4026" t="s">
        <v>2186</v>
      </c>
      <c r="J4026" t="s">
        <v>175</v>
      </c>
      <c r="K4026" t="s">
        <v>176</v>
      </c>
      <c r="L4026" t="s">
        <v>177</v>
      </c>
      <c r="M4026" t="s">
        <v>38</v>
      </c>
      <c r="N4026" t="s">
        <v>668</v>
      </c>
      <c r="O4026" s="23">
        <v>1328</v>
      </c>
      <c r="P4026" s="9">
        <v>19.73</v>
      </c>
      <c r="Q4026" t="s">
        <v>40</v>
      </c>
      <c r="R4026" s="2">
        <v>48930</v>
      </c>
      <c r="S4026" s="9">
        <v>67.319999999999993</v>
      </c>
      <c r="T4026" s="26">
        <v>6.19</v>
      </c>
      <c r="U4026" s="8">
        <v>416.71</v>
      </c>
      <c r="V4026" t="s">
        <v>112</v>
      </c>
      <c r="W4026" t="s">
        <v>2007</v>
      </c>
      <c r="X4026" t="s">
        <v>42</v>
      </c>
      <c r="Y4026" t="s">
        <v>2188</v>
      </c>
      <c r="AA4026" s="1">
        <f t="shared" si="484"/>
        <v>46013</v>
      </c>
      <c r="AB4026" s="2">
        <f t="shared" si="485"/>
        <v>12</v>
      </c>
      <c r="AC4026" s="2">
        <f t="shared" si="486"/>
        <v>2025</v>
      </c>
      <c r="AD4026" s="2" t="str">
        <f>IFERROR(VLOOKUP(A4026,'Aux Área'!$A$4:$B$123,2,0),"-")</f>
        <v>INSPEÇÃO</v>
      </c>
    </row>
    <row r="4027" spans="1:30" x14ac:dyDescent="0.3">
      <c r="A4027" t="s">
        <v>60</v>
      </c>
      <c r="B4027" t="s">
        <v>614</v>
      </c>
      <c r="C4027" t="s">
        <v>6640</v>
      </c>
      <c r="D4027" t="s">
        <v>1206</v>
      </c>
      <c r="E4027" t="s">
        <v>1207</v>
      </c>
      <c r="F4027" t="s">
        <v>61</v>
      </c>
      <c r="G4027" t="s">
        <v>1500</v>
      </c>
      <c r="H4027" t="s">
        <v>36</v>
      </c>
      <c r="I4027" t="s">
        <v>37</v>
      </c>
      <c r="J4027" t="s">
        <v>623</v>
      </c>
      <c r="K4027" t="s">
        <v>624</v>
      </c>
      <c r="L4027" t="s">
        <v>181</v>
      </c>
      <c r="M4027" t="s">
        <v>38</v>
      </c>
      <c r="N4027" t="s">
        <v>39</v>
      </c>
      <c r="O4027" s="23">
        <v>226</v>
      </c>
      <c r="P4027" s="9">
        <v>8.44</v>
      </c>
      <c r="Q4027" t="s">
        <v>40</v>
      </c>
      <c r="R4027">
        <v>26001</v>
      </c>
      <c r="S4027" s="9">
        <v>26.79</v>
      </c>
      <c r="T4027" s="26">
        <v>5.22</v>
      </c>
      <c r="U4027" s="8">
        <v>139.85</v>
      </c>
      <c r="V4027" t="s">
        <v>112</v>
      </c>
      <c r="W4027" t="s">
        <v>2007</v>
      </c>
      <c r="X4027" t="s">
        <v>42</v>
      </c>
      <c r="Y4027" t="s">
        <v>1740</v>
      </c>
      <c r="AA4027" s="1">
        <f t="shared" si="484"/>
        <v>46013</v>
      </c>
      <c r="AB4027" s="2">
        <f t="shared" si="485"/>
        <v>12</v>
      </c>
      <c r="AC4027" s="2">
        <f t="shared" si="486"/>
        <v>2025</v>
      </c>
      <c r="AD4027" s="2" t="str">
        <f>IFERROR(VLOOKUP(A4027,'Aux Área'!$A$4:$B$123,2,0),"-")</f>
        <v>QSMS</v>
      </c>
    </row>
    <row r="4028" spans="1:30" x14ac:dyDescent="0.3">
      <c r="A4028" t="s">
        <v>2260</v>
      </c>
      <c r="B4028" t="s">
        <v>113</v>
      </c>
      <c r="C4028" t="s">
        <v>6641</v>
      </c>
      <c r="D4028" t="s">
        <v>4423</v>
      </c>
      <c r="E4028" t="s">
        <v>4424</v>
      </c>
      <c r="F4028" t="s">
        <v>2262</v>
      </c>
      <c r="G4028" t="s">
        <v>35</v>
      </c>
      <c r="H4028" t="s">
        <v>2263</v>
      </c>
      <c r="I4028" t="s">
        <v>2186</v>
      </c>
      <c r="J4028" t="s">
        <v>409</v>
      </c>
      <c r="K4028" t="s">
        <v>410</v>
      </c>
      <c r="L4028" t="s">
        <v>141</v>
      </c>
      <c r="M4028" t="s">
        <v>38</v>
      </c>
      <c r="N4028" t="s">
        <v>668</v>
      </c>
      <c r="O4028" s="23">
        <v>868</v>
      </c>
      <c r="P4028" s="9">
        <v>14.97</v>
      </c>
      <c r="Q4028" t="s">
        <v>40</v>
      </c>
      <c r="R4028">
        <v>45282</v>
      </c>
      <c r="S4028" s="9">
        <v>57.98</v>
      </c>
      <c r="T4028" s="26">
        <v>6.09</v>
      </c>
      <c r="U4028" s="8">
        <v>353.1</v>
      </c>
      <c r="V4028" t="s">
        <v>6642</v>
      </c>
      <c r="W4028" t="s">
        <v>2007</v>
      </c>
      <c r="X4028" t="s">
        <v>42</v>
      </c>
      <c r="Y4028" t="s">
        <v>1740</v>
      </c>
      <c r="AA4028" s="1">
        <f t="shared" si="484"/>
        <v>46013</v>
      </c>
      <c r="AB4028" s="2">
        <f t="shared" si="485"/>
        <v>12</v>
      </c>
      <c r="AC4028" s="2">
        <f t="shared" si="486"/>
        <v>2025</v>
      </c>
      <c r="AD4028" s="2" t="str">
        <f>IFERROR(VLOOKUP(A4028,'Aux Área'!$A$4:$B$123,2,0),"-")</f>
        <v>INSPEÇÃO</v>
      </c>
    </row>
    <row r="4029" spans="1:30" x14ac:dyDescent="0.3">
      <c r="A4029" t="s">
        <v>2461</v>
      </c>
      <c r="B4029" t="s">
        <v>5008</v>
      </c>
      <c r="C4029" t="s">
        <v>6643</v>
      </c>
      <c r="D4029" t="s">
        <v>3135</v>
      </c>
      <c r="E4029" t="s">
        <v>3136</v>
      </c>
      <c r="F4029" t="s">
        <v>3574</v>
      </c>
      <c r="G4029" t="s">
        <v>1135</v>
      </c>
      <c r="H4029" t="s">
        <v>2275</v>
      </c>
      <c r="I4029" t="s">
        <v>1497</v>
      </c>
      <c r="J4029" t="s">
        <v>188</v>
      </c>
      <c r="K4029" t="s">
        <v>189</v>
      </c>
      <c r="L4029" t="s">
        <v>190</v>
      </c>
      <c r="M4029" t="s">
        <v>38</v>
      </c>
      <c r="N4029" t="s">
        <v>39</v>
      </c>
      <c r="O4029" s="23">
        <v>401</v>
      </c>
      <c r="P4029" s="9">
        <v>11.18</v>
      </c>
      <c r="Q4029" t="s">
        <v>40</v>
      </c>
      <c r="R4029">
        <v>37466</v>
      </c>
      <c r="S4029" s="9">
        <v>35.86</v>
      </c>
      <c r="T4029" s="26">
        <v>4.6900000000000004</v>
      </c>
      <c r="U4029" s="8">
        <v>168.18</v>
      </c>
      <c r="V4029" t="s">
        <v>41</v>
      </c>
      <c r="W4029" t="s">
        <v>2276</v>
      </c>
      <c r="X4029" t="s">
        <v>42</v>
      </c>
      <c r="Y4029" t="s">
        <v>2277</v>
      </c>
      <c r="AA4029" s="1">
        <f t="shared" si="484"/>
        <v>46013</v>
      </c>
      <c r="AB4029" s="2">
        <f t="shared" si="485"/>
        <v>12</v>
      </c>
      <c r="AC4029" s="2">
        <f t="shared" si="486"/>
        <v>2025</v>
      </c>
      <c r="AD4029" s="2" t="str">
        <f>IFERROR(VLOOKUP(A4029,'Aux Área'!$A$4:$B$123,2,0),"-")</f>
        <v>INSPEÇÃO</v>
      </c>
    </row>
    <row r="4030" spans="1:30" x14ac:dyDescent="0.3">
      <c r="A4030" t="s">
        <v>76</v>
      </c>
      <c r="B4030" t="s">
        <v>380</v>
      </c>
      <c r="C4030" t="s">
        <v>6644</v>
      </c>
      <c r="D4030" t="s">
        <v>382</v>
      </c>
      <c r="E4030" t="s">
        <v>383</v>
      </c>
      <c r="F4030" t="s">
        <v>77</v>
      </c>
      <c r="G4030" t="s">
        <v>1500</v>
      </c>
      <c r="H4030" t="s">
        <v>36</v>
      </c>
      <c r="I4030" t="s">
        <v>37</v>
      </c>
      <c r="J4030" t="s">
        <v>1665</v>
      </c>
      <c r="K4030" t="s">
        <v>1666</v>
      </c>
      <c r="L4030" t="s">
        <v>301</v>
      </c>
      <c r="M4030" t="s">
        <v>38</v>
      </c>
      <c r="N4030" t="s">
        <v>39</v>
      </c>
      <c r="O4030" s="23">
        <v>420</v>
      </c>
      <c r="P4030" s="9">
        <v>9.9499999999999993</v>
      </c>
      <c r="Q4030" t="s">
        <v>40</v>
      </c>
      <c r="R4030">
        <v>45668</v>
      </c>
      <c r="S4030" s="9">
        <v>42.21</v>
      </c>
      <c r="T4030" s="26">
        <v>4.99</v>
      </c>
      <c r="U4030" s="8">
        <v>210.63</v>
      </c>
      <c r="V4030" t="s">
        <v>6645</v>
      </c>
      <c r="W4030" t="s">
        <v>2007</v>
      </c>
      <c r="X4030" t="s">
        <v>42</v>
      </c>
      <c r="Y4030" t="s">
        <v>1740</v>
      </c>
      <c r="AA4030" s="1">
        <f t="shared" si="484"/>
        <v>46013</v>
      </c>
      <c r="AB4030" s="2">
        <f t="shared" si="485"/>
        <v>12</v>
      </c>
      <c r="AC4030" s="2">
        <f t="shared" si="486"/>
        <v>2025</v>
      </c>
      <c r="AD4030" s="2" t="str">
        <f>IFERROR(VLOOKUP(A4030,'Aux Área'!$A$4:$B$123,2,0),"-")</f>
        <v>QSMS</v>
      </c>
    </row>
    <row r="4031" spans="1:30" x14ac:dyDescent="0.3">
      <c r="A4031" t="s">
        <v>2181</v>
      </c>
      <c r="B4031" t="s">
        <v>4595</v>
      </c>
      <c r="C4031" t="s">
        <v>6646</v>
      </c>
      <c r="D4031" t="s">
        <v>3107</v>
      </c>
      <c r="E4031" t="s">
        <v>3108</v>
      </c>
      <c r="F4031" t="s">
        <v>2184</v>
      </c>
      <c r="G4031" t="s">
        <v>1135</v>
      </c>
      <c r="H4031" t="s">
        <v>2185</v>
      </c>
      <c r="I4031" t="s">
        <v>2186</v>
      </c>
      <c r="J4031" t="s">
        <v>108</v>
      </c>
      <c r="K4031" t="s">
        <v>109</v>
      </c>
      <c r="L4031" t="s">
        <v>110</v>
      </c>
      <c r="M4031" t="s">
        <v>38</v>
      </c>
      <c r="N4031" t="s">
        <v>668</v>
      </c>
      <c r="O4031" s="23">
        <v>911</v>
      </c>
      <c r="P4031" s="9">
        <v>15.12</v>
      </c>
      <c r="Q4031" t="s">
        <v>40</v>
      </c>
      <c r="R4031">
        <v>54831</v>
      </c>
      <c r="S4031" s="9">
        <v>60.24</v>
      </c>
      <c r="T4031" s="26">
        <v>6.19</v>
      </c>
      <c r="U4031" s="8">
        <v>372.89</v>
      </c>
      <c r="V4031" t="s">
        <v>6647</v>
      </c>
      <c r="W4031" t="s">
        <v>2007</v>
      </c>
      <c r="X4031" t="s">
        <v>42</v>
      </c>
      <c r="Y4031" t="s">
        <v>2188</v>
      </c>
      <c r="AA4031" s="1">
        <f t="shared" si="484"/>
        <v>46013</v>
      </c>
      <c r="AB4031" s="2">
        <f t="shared" si="485"/>
        <v>12</v>
      </c>
      <c r="AC4031" s="2">
        <f t="shared" si="486"/>
        <v>2025</v>
      </c>
      <c r="AD4031" s="2" t="str">
        <f>IFERROR(VLOOKUP(A4031,'Aux Área'!$A$4:$B$123,2,0),"-")</f>
        <v>INSPEÇÃO</v>
      </c>
    </row>
    <row r="4032" spans="1:30" x14ac:dyDescent="0.3">
      <c r="A4032" t="s">
        <v>2632</v>
      </c>
      <c r="B4032" t="s">
        <v>2633</v>
      </c>
      <c r="C4032" t="s">
        <v>6648</v>
      </c>
      <c r="D4032" t="s">
        <v>2082</v>
      </c>
      <c r="E4032" t="s">
        <v>2083</v>
      </c>
      <c r="F4032" t="s">
        <v>5979</v>
      </c>
      <c r="G4032" t="s">
        <v>1300</v>
      </c>
      <c r="H4032" t="s">
        <v>2635</v>
      </c>
      <c r="I4032" t="s">
        <v>37</v>
      </c>
      <c r="J4032" t="s">
        <v>1665</v>
      </c>
      <c r="K4032" t="s">
        <v>1666</v>
      </c>
      <c r="L4032" t="s">
        <v>301</v>
      </c>
      <c r="M4032" t="s">
        <v>38</v>
      </c>
      <c r="N4032" t="s">
        <v>39</v>
      </c>
      <c r="O4032" s="23">
        <v>312</v>
      </c>
      <c r="P4032" s="9">
        <v>10.33</v>
      </c>
      <c r="Q4032" t="s">
        <v>40</v>
      </c>
      <c r="R4032">
        <v>1834</v>
      </c>
      <c r="S4032" s="9">
        <v>30.2</v>
      </c>
      <c r="T4032" s="26">
        <v>4.99</v>
      </c>
      <c r="U4032" s="8">
        <v>150.69999999999999</v>
      </c>
      <c r="V4032" t="s">
        <v>6649</v>
      </c>
      <c r="W4032" t="s">
        <v>2007</v>
      </c>
      <c r="X4032" t="s">
        <v>42</v>
      </c>
      <c r="Y4032" t="s">
        <v>1740</v>
      </c>
      <c r="AA4032" s="1">
        <f t="shared" si="484"/>
        <v>46013</v>
      </c>
      <c r="AB4032" s="2">
        <f t="shared" si="485"/>
        <v>12</v>
      </c>
      <c r="AC4032" s="2">
        <f t="shared" si="486"/>
        <v>2025</v>
      </c>
      <c r="AD4032" s="2" t="str">
        <f>IFERROR(VLOOKUP(A4032,'Aux Área'!$A$4:$B$123,2,0),"-")</f>
        <v>TI</v>
      </c>
    </row>
    <row r="4033" spans="1:30" x14ac:dyDescent="0.3">
      <c r="A4033" t="s">
        <v>2638</v>
      </c>
      <c r="B4033" t="s">
        <v>4593</v>
      </c>
      <c r="C4033" t="s">
        <v>6650</v>
      </c>
      <c r="D4033" t="s">
        <v>3419</v>
      </c>
      <c r="E4033" t="s">
        <v>3420</v>
      </c>
      <c r="F4033" t="s">
        <v>2641</v>
      </c>
      <c r="G4033" t="s">
        <v>1135</v>
      </c>
      <c r="H4033" t="s">
        <v>2275</v>
      </c>
      <c r="I4033" t="s">
        <v>1497</v>
      </c>
      <c r="J4033" t="s">
        <v>275</v>
      </c>
      <c r="K4033" t="s">
        <v>276</v>
      </c>
      <c r="L4033" t="s">
        <v>124</v>
      </c>
      <c r="M4033" t="s">
        <v>38</v>
      </c>
      <c r="N4033" t="s">
        <v>39</v>
      </c>
      <c r="O4033" s="23">
        <v>423</v>
      </c>
      <c r="P4033" s="9">
        <v>9.31</v>
      </c>
      <c r="Q4033" t="s">
        <v>40</v>
      </c>
      <c r="R4033">
        <v>46433</v>
      </c>
      <c r="S4033" s="9">
        <v>45.43</v>
      </c>
      <c r="T4033" s="26">
        <v>4.49</v>
      </c>
      <c r="U4033" s="8">
        <v>203.98</v>
      </c>
      <c r="V4033" t="s">
        <v>6651</v>
      </c>
      <c r="W4033" t="s">
        <v>2276</v>
      </c>
      <c r="X4033" t="s">
        <v>42</v>
      </c>
      <c r="Y4033" t="s">
        <v>2277</v>
      </c>
      <c r="AA4033" s="1">
        <f t="shared" si="484"/>
        <v>46013</v>
      </c>
      <c r="AB4033" s="2">
        <f t="shared" si="485"/>
        <v>12</v>
      </c>
      <c r="AC4033" s="2">
        <f t="shared" si="486"/>
        <v>2025</v>
      </c>
      <c r="AD4033" s="2" t="str">
        <f>IFERROR(VLOOKUP(A4033,'Aux Área'!$A$4:$B$123,2,0),"-")</f>
        <v>INSPEÇÃO</v>
      </c>
    </row>
    <row r="4034" spans="1:30" x14ac:dyDescent="0.3">
      <c r="A4034" t="s">
        <v>68</v>
      </c>
      <c r="B4034" t="s">
        <v>296</v>
      </c>
      <c r="C4034" t="s">
        <v>6652</v>
      </c>
      <c r="D4034" t="s">
        <v>3246</v>
      </c>
      <c r="E4034" t="s">
        <v>3247</v>
      </c>
      <c r="F4034" t="s">
        <v>69</v>
      </c>
      <c r="G4034" t="s">
        <v>1503</v>
      </c>
      <c r="H4034" t="s">
        <v>36</v>
      </c>
      <c r="I4034" t="s">
        <v>37</v>
      </c>
      <c r="J4034" t="s">
        <v>1122</v>
      </c>
      <c r="K4034" t="s">
        <v>1123</v>
      </c>
      <c r="L4034" t="s">
        <v>110</v>
      </c>
      <c r="M4034" t="s">
        <v>38</v>
      </c>
      <c r="N4034" t="s">
        <v>39</v>
      </c>
      <c r="O4034" s="23">
        <v>335</v>
      </c>
      <c r="P4034" s="9">
        <v>10.09</v>
      </c>
      <c r="Q4034" t="s">
        <v>40</v>
      </c>
      <c r="R4034">
        <v>19813</v>
      </c>
      <c r="S4034" s="9">
        <v>33.21</v>
      </c>
      <c r="T4034" s="26">
        <v>4.8890000000000002</v>
      </c>
      <c r="U4034" s="8">
        <v>162.37</v>
      </c>
      <c r="V4034" t="s">
        <v>41</v>
      </c>
      <c r="W4034" t="s">
        <v>2007</v>
      </c>
      <c r="X4034" t="s">
        <v>42</v>
      </c>
      <c r="Y4034" t="s">
        <v>1740</v>
      </c>
      <c r="AA4034" s="1">
        <f t="shared" si="484"/>
        <v>46013</v>
      </c>
      <c r="AB4034" s="2">
        <f t="shared" si="485"/>
        <v>12</v>
      </c>
      <c r="AC4034" s="2">
        <f t="shared" si="486"/>
        <v>2025</v>
      </c>
      <c r="AD4034" s="2" t="str">
        <f>IFERROR(VLOOKUP(A4034,'Aux Área'!$A$4:$B$123,2,0),"-")</f>
        <v>OPERAÇÃO</v>
      </c>
    </row>
    <row r="4035" spans="1:30" x14ac:dyDescent="0.3">
      <c r="A4035" t="s">
        <v>60</v>
      </c>
      <c r="B4035" t="s">
        <v>614</v>
      </c>
      <c r="C4035" t="s">
        <v>6653</v>
      </c>
      <c r="D4035" t="s">
        <v>1206</v>
      </c>
      <c r="E4035" t="s">
        <v>1207</v>
      </c>
      <c r="F4035" t="s">
        <v>61</v>
      </c>
      <c r="G4035" t="s">
        <v>1500</v>
      </c>
      <c r="H4035" t="s">
        <v>36</v>
      </c>
      <c r="I4035" t="s">
        <v>37</v>
      </c>
      <c r="J4035" t="s">
        <v>165</v>
      </c>
      <c r="K4035" t="s">
        <v>166</v>
      </c>
      <c r="L4035" t="s">
        <v>167</v>
      </c>
      <c r="M4035" t="s">
        <v>38</v>
      </c>
      <c r="N4035" t="s">
        <v>39</v>
      </c>
      <c r="O4035" s="23">
        <v>221</v>
      </c>
      <c r="P4035" s="9">
        <v>8.4</v>
      </c>
      <c r="Q4035" t="s">
        <v>40</v>
      </c>
      <c r="R4035">
        <v>26222</v>
      </c>
      <c r="S4035" s="9">
        <v>26.32</v>
      </c>
      <c r="T4035" s="26">
        <v>4.59</v>
      </c>
      <c r="U4035" s="8">
        <v>120.81</v>
      </c>
      <c r="V4035" t="s">
        <v>112</v>
      </c>
      <c r="W4035" t="s">
        <v>2007</v>
      </c>
      <c r="X4035" t="s">
        <v>42</v>
      </c>
      <c r="Y4035" t="s">
        <v>1740</v>
      </c>
      <c r="AA4035" s="1">
        <f t="shared" si="484"/>
        <v>46013</v>
      </c>
      <c r="AB4035" s="2">
        <f t="shared" si="485"/>
        <v>12</v>
      </c>
      <c r="AC4035" s="2">
        <f t="shared" si="486"/>
        <v>2025</v>
      </c>
      <c r="AD4035" s="2" t="str">
        <f>IFERROR(VLOOKUP(A4035,'Aux Área'!$A$4:$B$123,2,0),"-")</f>
        <v>QSMS</v>
      </c>
    </row>
    <row r="4036" spans="1:30" x14ac:dyDescent="0.3">
      <c r="A4036" t="s">
        <v>58</v>
      </c>
      <c r="B4036" t="s">
        <v>250</v>
      </c>
      <c r="C4036" t="s">
        <v>6654</v>
      </c>
      <c r="D4036" t="s">
        <v>87</v>
      </c>
      <c r="E4036" t="s">
        <v>88</v>
      </c>
      <c r="F4036" t="s">
        <v>59</v>
      </c>
      <c r="G4036" t="s">
        <v>1500</v>
      </c>
      <c r="H4036" t="s">
        <v>36</v>
      </c>
      <c r="I4036" t="s">
        <v>37</v>
      </c>
      <c r="J4036" t="s">
        <v>285</v>
      </c>
      <c r="K4036" t="s">
        <v>286</v>
      </c>
      <c r="L4036" t="s">
        <v>91</v>
      </c>
      <c r="M4036" t="s">
        <v>38</v>
      </c>
      <c r="N4036" t="s">
        <v>39</v>
      </c>
      <c r="O4036" s="23">
        <v>231</v>
      </c>
      <c r="P4036" s="9">
        <v>5.73</v>
      </c>
      <c r="Q4036" t="s">
        <v>40</v>
      </c>
      <c r="R4036">
        <v>62037</v>
      </c>
      <c r="S4036" s="9">
        <v>40.29</v>
      </c>
      <c r="T4036" s="26">
        <v>4.59</v>
      </c>
      <c r="U4036" s="8">
        <v>184.95</v>
      </c>
      <c r="V4036" t="s">
        <v>6655</v>
      </c>
      <c r="W4036" t="s">
        <v>2007</v>
      </c>
      <c r="X4036" t="s">
        <v>42</v>
      </c>
      <c r="Y4036" t="s">
        <v>1740</v>
      </c>
      <c r="AA4036" s="1">
        <f t="shared" si="484"/>
        <v>46013</v>
      </c>
      <c r="AB4036" s="2">
        <f t="shared" si="485"/>
        <v>12</v>
      </c>
      <c r="AC4036" s="2">
        <f t="shared" si="486"/>
        <v>2025</v>
      </c>
      <c r="AD4036" s="2" t="str">
        <f>IFERROR(VLOOKUP(A4036,'Aux Área'!$A$4:$B$123,2,0),"-")</f>
        <v>CONSERVA</v>
      </c>
    </row>
    <row r="4037" spans="1:30" x14ac:dyDescent="0.3">
      <c r="A4037" t="s">
        <v>2488</v>
      </c>
      <c r="B4037" t="s">
        <v>2489</v>
      </c>
      <c r="C4037" t="s">
        <v>6656</v>
      </c>
      <c r="D4037" t="s">
        <v>2937</v>
      </c>
      <c r="E4037" t="s">
        <v>2938</v>
      </c>
      <c r="F4037" t="s">
        <v>2491</v>
      </c>
      <c r="G4037" t="s">
        <v>659</v>
      </c>
      <c r="H4037" t="s">
        <v>2215</v>
      </c>
      <c r="I4037" t="s">
        <v>667</v>
      </c>
      <c r="J4037" t="s">
        <v>165</v>
      </c>
      <c r="K4037" t="s">
        <v>166</v>
      </c>
      <c r="L4037" t="s">
        <v>167</v>
      </c>
      <c r="M4037" t="s">
        <v>38</v>
      </c>
      <c r="N4037" t="s">
        <v>668</v>
      </c>
      <c r="O4037" s="23">
        <v>130</v>
      </c>
      <c r="P4037" s="9">
        <v>5.39</v>
      </c>
      <c r="Q4037" t="s">
        <v>40</v>
      </c>
      <c r="R4037">
        <v>4245</v>
      </c>
      <c r="S4037" s="9">
        <v>24.12</v>
      </c>
      <c r="T4037" s="26">
        <v>6.3959999999999999</v>
      </c>
      <c r="U4037" s="8">
        <v>154.28</v>
      </c>
      <c r="V4037" t="s">
        <v>41</v>
      </c>
      <c r="W4037" t="s">
        <v>2007</v>
      </c>
      <c r="X4037" t="s">
        <v>42</v>
      </c>
      <c r="Y4037" t="s">
        <v>1740</v>
      </c>
      <c r="AA4037" s="1">
        <f t="shared" si="484"/>
        <v>46013</v>
      </c>
      <c r="AB4037" s="2">
        <f t="shared" si="485"/>
        <v>12</v>
      </c>
      <c r="AC4037" s="2">
        <f t="shared" si="486"/>
        <v>2025</v>
      </c>
      <c r="AD4037" s="2" t="str">
        <f>IFERROR(VLOOKUP(A4037,'Aux Área'!$A$4:$B$123,2,0),"-")</f>
        <v>APH</v>
      </c>
    </row>
    <row r="4038" spans="1:30" x14ac:dyDescent="0.3">
      <c r="A4038" t="s">
        <v>2488</v>
      </c>
      <c r="B4038" t="s">
        <v>2489</v>
      </c>
      <c r="C4038" t="s">
        <v>6656</v>
      </c>
      <c r="D4038" t="s">
        <v>2937</v>
      </c>
      <c r="E4038" t="s">
        <v>2938</v>
      </c>
      <c r="F4038" t="s">
        <v>2491</v>
      </c>
      <c r="G4038" t="s">
        <v>659</v>
      </c>
      <c r="H4038" t="s">
        <v>2215</v>
      </c>
      <c r="I4038" t="s">
        <v>667</v>
      </c>
      <c r="J4038" t="s">
        <v>165</v>
      </c>
      <c r="K4038" t="s">
        <v>166</v>
      </c>
      <c r="L4038" t="s">
        <v>167</v>
      </c>
      <c r="M4038" t="s">
        <v>38</v>
      </c>
      <c r="N4038" t="s">
        <v>707</v>
      </c>
      <c r="O4038" s="23" t="s">
        <v>15244</v>
      </c>
      <c r="P4038" s="9" t="s">
        <v>15244</v>
      </c>
      <c r="Q4038" t="s">
        <v>40</v>
      </c>
      <c r="R4038" t="s">
        <v>15244</v>
      </c>
      <c r="S4038" s="9">
        <v>1.04</v>
      </c>
      <c r="T4038" s="26">
        <v>6.3650000000000002</v>
      </c>
      <c r="U4038" s="8">
        <v>6.62</v>
      </c>
      <c r="V4038" t="s">
        <v>41</v>
      </c>
      <c r="W4038" t="s">
        <v>2007</v>
      </c>
      <c r="X4038" t="s">
        <v>42</v>
      </c>
      <c r="Y4038" t="s">
        <v>1740</v>
      </c>
      <c r="AA4038" s="1">
        <f t="shared" si="484"/>
        <v>46013</v>
      </c>
      <c r="AB4038" s="2">
        <f t="shared" si="485"/>
        <v>12</v>
      </c>
      <c r="AC4038" s="2">
        <f t="shared" si="486"/>
        <v>2025</v>
      </c>
      <c r="AD4038" s="2" t="str">
        <f>IFERROR(VLOOKUP(A4038,'Aux Área'!$A$4:$B$123,2,0),"-")</f>
        <v>APH</v>
      </c>
    </row>
    <row r="4039" spans="1:30" x14ac:dyDescent="0.3">
      <c r="A4039" t="s">
        <v>3092</v>
      </c>
      <c r="B4039" t="s">
        <v>4774</v>
      </c>
      <c r="C4039" t="s">
        <v>6657</v>
      </c>
      <c r="D4039" t="s">
        <v>3410</v>
      </c>
      <c r="E4039" t="s">
        <v>3411</v>
      </c>
      <c r="F4039" t="s">
        <v>3594</v>
      </c>
      <c r="G4039" t="s">
        <v>1135</v>
      </c>
      <c r="H4039" t="s">
        <v>2275</v>
      </c>
      <c r="I4039" t="s">
        <v>1497</v>
      </c>
      <c r="J4039" t="s">
        <v>231</v>
      </c>
      <c r="K4039" t="s">
        <v>232</v>
      </c>
      <c r="L4039" t="s">
        <v>217</v>
      </c>
      <c r="M4039" t="s">
        <v>38</v>
      </c>
      <c r="N4039" t="s">
        <v>39</v>
      </c>
      <c r="O4039" s="10">
        <v>447</v>
      </c>
      <c r="P4039" s="24">
        <v>9.2899999999999991</v>
      </c>
      <c r="Q4039" t="s">
        <v>40</v>
      </c>
      <c r="R4039" s="2">
        <v>36444</v>
      </c>
      <c r="S4039" s="9">
        <v>48.1</v>
      </c>
      <c r="T4039" s="26">
        <v>4.5199999999999996</v>
      </c>
      <c r="U4039" s="8">
        <v>217.43</v>
      </c>
      <c r="V4039" t="s">
        <v>6658</v>
      </c>
      <c r="W4039" t="s">
        <v>2276</v>
      </c>
      <c r="X4039" t="s">
        <v>42</v>
      </c>
      <c r="Y4039" t="s">
        <v>2277</v>
      </c>
      <c r="AA4039" s="1">
        <f t="shared" si="484"/>
        <v>46013</v>
      </c>
      <c r="AB4039" s="2">
        <f t="shared" si="485"/>
        <v>12</v>
      </c>
      <c r="AC4039" s="2">
        <f t="shared" si="486"/>
        <v>2025</v>
      </c>
      <c r="AD4039" s="2" t="str">
        <f>IFERROR(VLOOKUP(A4039,'Aux Área'!$A$4:$B$123,2,0),"-")</f>
        <v>INSPEÇÃO</v>
      </c>
    </row>
    <row r="4040" spans="1:30" x14ac:dyDescent="0.3">
      <c r="A4040" t="s">
        <v>30</v>
      </c>
      <c r="B4040" t="s">
        <v>453</v>
      </c>
      <c r="C4040" t="s">
        <v>6659</v>
      </c>
      <c r="D4040" t="s">
        <v>2082</v>
      </c>
      <c r="E4040" t="s">
        <v>2083</v>
      </c>
      <c r="F4040" t="s">
        <v>34</v>
      </c>
      <c r="G4040" t="s">
        <v>1500</v>
      </c>
      <c r="H4040" t="s">
        <v>36</v>
      </c>
      <c r="I4040" t="s">
        <v>37</v>
      </c>
      <c r="J4040" t="s">
        <v>196</v>
      </c>
      <c r="K4040" t="s">
        <v>197</v>
      </c>
      <c r="L4040" t="s">
        <v>84</v>
      </c>
      <c r="M4040" t="s">
        <v>38</v>
      </c>
      <c r="N4040" t="s">
        <v>39</v>
      </c>
      <c r="O4040" s="23">
        <v>315</v>
      </c>
      <c r="P4040" s="9">
        <v>8.2100000000000009</v>
      </c>
      <c r="Q4040" t="s">
        <v>40</v>
      </c>
      <c r="R4040">
        <v>14043</v>
      </c>
      <c r="S4040" s="9">
        <v>38.369999999999997</v>
      </c>
      <c r="T4040" s="26">
        <v>5.24</v>
      </c>
      <c r="U4040" s="8">
        <v>201.06</v>
      </c>
      <c r="V4040" t="s">
        <v>41</v>
      </c>
      <c r="W4040" t="s">
        <v>2007</v>
      </c>
      <c r="X4040" t="s">
        <v>42</v>
      </c>
      <c r="Y4040" t="s">
        <v>1740</v>
      </c>
      <c r="AA4040" s="1">
        <f t="shared" si="484"/>
        <v>46013</v>
      </c>
      <c r="AB4040" s="2">
        <f t="shared" si="485"/>
        <v>12</v>
      </c>
      <c r="AC4040" s="2">
        <f t="shared" si="486"/>
        <v>2025</v>
      </c>
      <c r="AD4040" s="2" t="str">
        <f>IFERROR(VLOOKUP(A4040,'Aux Área'!$A$4:$B$123,2,0),"-")</f>
        <v>OPERAÇÃO</v>
      </c>
    </row>
    <row r="4041" spans="1:30" x14ac:dyDescent="0.3">
      <c r="A4041" t="s">
        <v>5620</v>
      </c>
      <c r="B4041" t="s">
        <v>2315</v>
      </c>
      <c r="C4041" t="s">
        <v>6660</v>
      </c>
      <c r="D4041" t="s">
        <v>2160</v>
      </c>
      <c r="E4041" t="s">
        <v>2161</v>
      </c>
      <c r="F4041" t="s">
        <v>6208</v>
      </c>
      <c r="G4041" t="s">
        <v>1135</v>
      </c>
      <c r="H4041" t="s">
        <v>5545</v>
      </c>
      <c r="I4041" t="s">
        <v>839</v>
      </c>
      <c r="J4041" t="s">
        <v>1681</v>
      </c>
      <c r="K4041" t="s">
        <v>1682</v>
      </c>
      <c r="L4041" t="s">
        <v>141</v>
      </c>
      <c r="M4041" t="s">
        <v>38</v>
      </c>
      <c r="N4041" t="s">
        <v>39</v>
      </c>
      <c r="O4041" s="23">
        <v>282</v>
      </c>
      <c r="P4041" s="9">
        <v>8.1199999999999992</v>
      </c>
      <c r="Q4041" t="s">
        <v>40</v>
      </c>
      <c r="R4041">
        <v>3920</v>
      </c>
      <c r="S4041" s="9">
        <v>34.75</v>
      </c>
      <c r="T4041" s="26">
        <v>4.6390000000000002</v>
      </c>
      <c r="U4041" s="8">
        <v>161.22</v>
      </c>
      <c r="V4041" t="s">
        <v>41</v>
      </c>
      <c r="W4041" t="s">
        <v>2276</v>
      </c>
      <c r="X4041" t="s">
        <v>42</v>
      </c>
      <c r="Y4041" t="s">
        <v>2277</v>
      </c>
      <c r="AA4041" s="1">
        <f t="shared" si="484"/>
        <v>46013</v>
      </c>
      <c r="AB4041" s="2">
        <f t="shared" si="485"/>
        <v>12</v>
      </c>
      <c r="AC4041" s="2">
        <f t="shared" si="486"/>
        <v>2025</v>
      </c>
      <c r="AD4041" s="2" t="str">
        <f>IFERROR(VLOOKUP(A4041,'Aux Área'!$A$4:$B$123,2,0),"-")</f>
        <v>INSPEÇÃO</v>
      </c>
    </row>
    <row r="4042" spans="1:30" x14ac:dyDescent="0.3">
      <c r="A4042" t="s">
        <v>46</v>
      </c>
      <c r="B4042" t="s">
        <v>458</v>
      </c>
      <c r="C4042" t="s">
        <v>6661</v>
      </c>
      <c r="D4042" t="s">
        <v>729</v>
      </c>
      <c r="E4042" t="s">
        <v>730</v>
      </c>
      <c r="F4042" t="s">
        <v>5185</v>
      </c>
      <c r="G4042" t="s">
        <v>1503</v>
      </c>
      <c r="H4042" t="s">
        <v>36</v>
      </c>
      <c r="I4042" t="s">
        <v>37</v>
      </c>
      <c r="J4042" t="s">
        <v>1909</v>
      </c>
      <c r="K4042" t="s">
        <v>496</v>
      </c>
      <c r="L4042" t="s">
        <v>84</v>
      </c>
      <c r="M4042" t="s">
        <v>38</v>
      </c>
      <c r="N4042" t="s">
        <v>39</v>
      </c>
      <c r="O4042" s="23">
        <v>296</v>
      </c>
      <c r="P4042" s="9">
        <v>7.72</v>
      </c>
      <c r="Q4042" t="s">
        <v>40</v>
      </c>
      <c r="R4042">
        <v>26257</v>
      </c>
      <c r="S4042" s="9">
        <v>38.35</v>
      </c>
      <c r="T4042" s="26">
        <v>5.49</v>
      </c>
      <c r="U4042" s="8">
        <v>210.54</v>
      </c>
      <c r="V4042" t="s">
        <v>41</v>
      </c>
      <c r="W4042" t="s">
        <v>2007</v>
      </c>
      <c r="X4042" t="s">
        <v>42</v>
      </c>
      <c r="Y4042" t="s">
        <v>1740</v>
      </c>
      <c r="AA4042" s="1">
        <f t="shared" si="484"/>
        <v>46013</v>
      </c>
      <c r="AB4042" s="2">
        <f t="shared" si="485"/>
        <v>12</v>
      </c>
      <c r="AC4042" s="2">
        <f t="shared" si="486"/>
        <v>2025</v>
      </c>
      <c r="AD4042" s="2" t="str">
        <f>IFERROR(VLOOKUP(A4042,'Aux Área'!$A$4:$B$123,2,0),"-")</f>
        <v>FACILITIES</v>
      </c>
    </row>
    <row r="4043" spans="1:30" x14ac:dyDescent="0.3">
      <c r="A4043" t="s">
        <v>2278</v>
      </c>
      <c r="B4043" t="s">
        <v>4664</v>
      </c>
      <c r="C4043" t="s">
        <v>6662</v>
      </c>
      <c r="D4043" t="s">
        <v>3246</v>
      </c>
      <c r="E4043" t="s">
        <v>3247</v>
      </c>
      <c r="F4043" t="s">
        <v>2281</v>
      </c>
      <c r="G4043" t="s">
        <v>1135</v>
      </c>
      <c r="H4043" t="s">
        <v>2275</v>
      </c>
      <c r="I4043" t="s">
        <v>1497</v>
      </c>
      <c r="J4043" t="s">
        <v>165</v>
      </c>
      <c r="K4043" t="s">
        <v>166</v>
      </c>
      <c r="L4043" t="s">
        <v>167</v>
      </c>
      <c r="M4043" t="s">
        <v>38</v>
      </c>
      <c r="N4043" t="s">
        <v>39</v>
      </c>
      <c r="O4043" s="23">
        <v>461</v>
      </c>
      <c r="P4043" s="9">
        <v>9.9499999999999993</v>
      </c>
      <c r="Q4043" t="s">
        <v>40</v>
      </c>
      <c r="R4043">
        <v>57859</v>
      </c>
      <c r="S4043" s="9">
        <v>46.32</v>
      </c>
      <c r="T4043" s="26">
        <v>4.59</v>
      </c>
      <c r="U4043" s="8">
        <v>212.62</v>
      </c>
      <c r="V4043" t="s">
        <v>112</v>
      </c>
      <c r="W4043" t="s">
        <v>2276</v>
      </c>
      <c r="X4043" t="s">
        <v>42</v>
      </c>
      <c r="Y4043" t="s">
        <v>2277</v>
      </c>
      <c r="AA4043" s="1">
        <f t="shared" si="484"/>
        <v>46013</v>
      </c>
      <c r="AB4043" s="2">
        <f t="shared" si="485"/>
        <v>12</v>
      </c>
      <c r="AC4043" s="2">
        <f t="shared" si="486"/>
        <v>2025</v>
      </c>
      <c r="AD4043" s="2" t="str">
        <f>IFERROR(VLOOKUP(A4043,'Aux Área'!$A$4:$B$123,2,0),"-")</f>
        <v>INSPEÇÃO</v>
      </c>
    </row>
    <row r="4044" spans="1:30" x14ac:dyDescent="0.3">
      <c r="A4044" t="s">
        <v>64</v>
      </c>
      <c r="B4044" t="s">
        <v>332</v>
      </c>
      <c r="C4044" t="s">
        <v>6663</v>
      </c>
      <c r="D4044" t="s">
        <v>127</v>
      </c>
      <c r="E4044" t="s">
        <v>128</v>
      </c>
      <c r="F4044" t="s">
        <v>65</v>
      </c>
      <c r="G4044" t="s">
        <v>1500</v>
      </c>
      <c r="H4044" t="s">
        <v>36</v>
      </c>
      <c r="I4044" t="s">
        <v>37</v>
      </c>
      <c r="J4044" t="s">
        <v>179</v>
      </c>
      <c r="K4044" t="s">
        <v>180</v>
      </c>
      <c r="L4044" t="s">
        <v>181</v>
      </c>
      <c r="M4044" t="s">
        <v>38</v>
      </c>
      <c r="N4044" t="s">
        <v>39</v>
      </c>
      <c r="O4044" s="23">
        <v>372</v>
      </c>
      <c r="P4044" s="9">
        <v>9.67</v>
      </c>
      <c r="Q4044" t="s">
        <v>40</v>
      </c>
      <c r="R4044">
        <v>37882</v>
      </c>
      <c r="S4044" s="9">
        <v>38.479999999999997</v>
      </c>
      <c r="T4044" s="26">
        <v>5.2</v>
      </c>
      <c r="U4044" s="8">
        <v>200.1</v>
      </c>
      <c r="V4044" t="s">
        <v>955</v>
      </c>
      <c r="W4044" t="s">
        <v>2007</v>
      </c>
      <c r="X4044" t="s">
        <v>42</v>
      </c>
      <c r="Y4044" t="s">
        <v>1740</v>
      </c>
      <c r="AA4044" s="1">
        <f t="shared" si="484"/>
        <v>46013</v>
      </c>
      <c r="AB4044" s="2">
        <f t="shared" si="485"/>
        <v>12</v>
      </c>
      <c r="AC4044" s="2">
        <f t="shared" si="486"/>
        <v>2025</v>
      </c>
      <c r="AD4044" s="2" t="str">
        <f>IFERROR(VLOOKUP(A4044,'Aux Área'!$A$4:$B$123,2,0),"-")</f>
        <v>ENGENHARIA</v>
      </c>
    </row>
    <row r="4045" spans="1:30" x14ac:dyDescent="0.3">
      <c r="A4045" t="s">
        <v>2117</v>
      </c>
      <c r="B4045" t="s">
        <v>1946</v>
      </c>
      <c r="C4045" t="s">
        <v>6664</v>
      </c>
      <c r="D4045" t="s">
        <v>1948</v>
      </c>
      <c r="E4045" t="s">
        <v>1949</v>
      </c>
      <c r="F4045" t="s">
        <v>653</v>
      </c>
      <c r="G4045" t="s">
        <v>635</v>
      </c>
      <c r="H4045" t="s">
        <v>1804</v>
      </c>
      <c r="I4045" t="s">
        <v>1497</v>
      </c>
      <c r="J4045" t="s">
        <v>409</v>
      </c>
      <c r="K4045" t="s">
        <v>410</v>
      </c>
      <c r="L4045" t="s">
        <v>141</v>
      </c>
      <c r="M4045" t="s">
        <v>38</v>
      </c>
      <c r="N4045" t="s">
        <v>668</v>
      </c>
      <c r="O4045" s="23">
        <v>0</v>
      </c>
      <c r="P4045" s="9">
        <v>0</v>
      </c>
      <c r="Q4045" t="s">
        <v>40</v>
      </c>
      <c r="R4045">
        <v>0</v>
      </c>
      <c r="S4045" s="9">
        <v>73</v>
      </c>
      <c r="T4045" s="26">
        <v>6.09</v>
      </c>
      <c r="U4045" s="8">
        <v>444.57</v>
      </c>
      <c r="V4045" t="s">
        <v>6665</v>
      </c>
      <c r="W4045" t="s">
        <v>652</v>
      </c>
      <c r="X4045" t="s">
        <v>42</v>
      </c>
      <c r="Y4045" t="s">
        <v>653</v>
      </c>
      <c r="AA4045" s="1">
        <f t="shared" si="484"/>
        <v>46013</v>
      </c>
      <c r="AB4045" s="2">
        <f t="shared" si="485"/>
        <v>12</v>
      </c>
      <c r="AC4045" s="2">
        <f t="shared" si="486"/>
        <v>2025</v>
      </c>
      <c r="AD4045" s="2" t="str">
        <f>IFERROR(VLOOKUP(A4045,'Aux Área'!$A$4:$B$123,2,0),"-")</f>
        <v>SÃO PEDRO</v>
      </c>
    </row>
    <row r="4046" spans="1:30" x14ac:dyDescent="0.3">
      <c r="A4046" t="s">
        <v>662</v>
      </c>
      <c r="B4046" t="s">
        <v>183</v>
      </c>
      <c r="C4046" t="s">
        <v>6666</v>
      </c>
      <c r="D4046" t="s">
        <v>1568</v>
      </c>
      <c r="E4046" t="s">
        <v>1569</v>
      </c>
      <c r="F4046" t="s">
        <v>653</v>
      </c>
      <c r="G4046" t="s">
        <v>1495</v>
      </c>
      <c r="H4046" t="s">
        <v>1571</v>
      </c>
      <c r="I4046" t="s">
        <v>1497</v>
      </c>
      <c r="J4046" t="s">
        <v>788</v>
      </c>
      <c r="K4046" t="s">
        <v>789</v>
      </c>
      <c r="L4046" t="s">
        <v>377</v>
      </c>
      <c r="M4046" t="s">
        <v>38</v>
      </c>
      <c r="N4046" t="s">
        <v>668</v>
      </c>
      <c r="O4046" s="23">
        <v>0</v>
      </c>
      <c r="P4046" s="9">
        <v>0</v>
      </c>
      <c r="Q4046" t="s">
        <v>40</v>
      </c>
      <c r="R4046">
        <v>0</v>
      </c>
      <c r="S4046" s="9">
        <v>122.33</v>
      </c>
      <c r="T4046" s="26">
        <v>5.99</v>
      </c>
      <c r="U4046" s="8">
        <v>732.76</v>
      </c>
      <c r="V4046" t="s">
        <v>41</v>
      </c>
      <c r="W4046" t="s">
        <v>652</v>
      </c>
      <c r="X4046" t="s">
        <v>42</v>
      </c>
      <c r="Y4046" t="s">
        <v>653</v>
      </c>
      <c r="AA4046" s="1">
        <f t="shared" si="484"/>
        <v>46013</v>
      </c>
      <c r="AB4046" s="2">
        <f t="shared" si="485"/>
        <v>12</v>
      </c>
      <c r="AC4046" s="2">
        <f t="shared" si="486"/>
        <v>2025</v>
      </c>
      <c r="AD4046" s="2" t="str">
        <f>IFERROR(VLOOKUP(A4046,'Aux Área'!$A$4:$B$123,2,0),"-")</f>
        <v>SÃO PEDRO</v>
      </c>
    </row>
    <row r="4047" spans="1:30" x14ac:dyDescent="0.3">
      <c r="A4047" t="s">
        <v>662</v>
      </c>
      <c r="C4047" t="s">
        <v>15607</v>
      </c>
      <c r="F4047" t="s">
        <v>15689</v>
      </c>
      <c r="K4047" t="s">
        <v>789</v>
      </c>
      <c r="N4047" t="s">
        <v>15690</v>
      </c>
      <c r="O4047" s="23">
        <v>0</v>
      </c>
      <c r="P4047" s="23">
        <v>0</v>
      </c>
      <c r="Q4047" t="s">
        <v>40</v>
      </c>
      <c r="R4047">
        <v>0</v>
      </c>
      <c r="S4047">
        <v>6.26</v>
      </c>
      <c r="U4047" s="8">
        <v>24.99</v>
      </c>
      <c r="W4047" t="s">
        <v>652</v>
      </c>
      <c r="X4047" t="s">
        <v>42</v>
      </c>
      <c r="Y4047" t="s">
        <v>653</v>
      </c>
      <c r="AA4047" s="1">
        <f>IFERROR(DATEVALUE(C4047),"-")</f>
        <v>46013</v>
      </c>
      <c r="AB4047" s="2">
        <f>IFERROR(MONTH(AA4047),"-")</f>
        <v>12</v>
      </c>
      <c r="AC4047" s="2">
        <f>IFERROR(YEAR(AA4047),"-")</f>
        <v>2025</v>
      </c>
      <c r="AD4047" s="2" t="str">
        <f>IFERROR(VLOOKUP(A4047,'Aux Área'!$A$4:$B$123,2,0),"-")</f>
        <v>SÃO PEDRO</v>
      </c>
    </row>
    <row r="4048" spans="1:30" x14ac:dyDescent="0.3">
      <c r="A4048" t="s">
        <v>5543</v>
      </c>
      <c r="B4048" t="s">
        <v>3093</v>
      </c>
      <c r="C4048" t="s">
        <v>6667</v>
      </c>
      <c r="D4048" t="s">
        <v>391</v>
      </c>
      <c r="E4048" t="s">
        <v>392</v>
      </c>
      <c r="F4048" t="s">
        <v>6207</v>
      </c>
      <c r="G4048" t="s">
        <v>1135</v>
      </c>
      <c r="H4048" t="s">
        <v>5545</v>
      </c>
      <c r="I4048" t="s">
        <v>839</v>
      </c>
      <c r="J4048" t="s">
        <v>165</v>
      </c>
      <c r="K4048" t="s">
        <v>166</v>
      </c>
      <c r="L4048" t="s">
        <v>167</v>
      </c>
      <c r="M4048" t="s">
        <v>38</v>
      </c>
      <c r="N4048" t="s">
        <v>39</v>
      </c>
      <c r="O4048" s="23">
        <v>339</v>
      </c>
      <c r="P4048" s="9">
        <v>7.07</v>
      </c>
      <c r="Q4048" t="s">
        <v>40</v>
      </c>
      <c r="R4048">
        <v>5039</v>
      </c>
      <c r="S4048" s="9">
        <v>47.94</v>
      </c>
      <c r="T4048" s="26">
        <v>4.59</v>
      </c>
      <c r="U4048" s="8">
        <v>220.04</v>
      </c>
      <c r="V4048" t="s">
        <v>112</v>
      </c>
      <c r="W4048" t="s">
        <v>2276</v>
      </c>
      <c r="X4048" t="s">
        <v>42</v>
      </c>
      <c r="Y4048" t="s">
        <v>2277</v>
      </c>
      <c r="AA4048" s="1">
        <f t="shared" ref="AA4048:AA4071" si="487">DATEVALUE(C4048)</f>
        <v>46013</v>
      </c>
      <c r="AB4048" s="2">
        <f t="shared" ref="AB4048:AB4071" si="488">MONTH(AA4048)</f>
        <v>12</v>
      </c>
      <c r="AC4048" s="2">
        <f t="shared" ref="AC4048:AC4071" si="489">YEAR(AA4048)</f>
        <v>2025</v>
      </c>
      <c r="AD4048" s="2" t="str">
        <f>IFERROR(VLOOKUP(A4048,'Aux Área'!$A$4:$B$123,2,0),"-")</f>
        <v>INSPEÇÃO</v>
      </c>
    </row>
    <row r="4049" spans="1:30" x14ac:dyDescent="0.3">
      <c r="A4049" t="s">
        <v>2306</v>
      </c>
      <c r="B4049" t="s">
        <v>4613</v>
      </c>
      <c r="C4049" t="s">
        <v>6668</v>
      </c>
      <c r="D4049" t="s">
        <v>3428</v>
      </c>
      <c r="E4049" t="s">
        <v>3429</v>
      </c>
      <c r="F4049" t="s">
        <v>2309</v>
      </c>
      <c r="G4049" t="s">
        <v>1135</v>
      </c>
      <c r="H4049" t="s">
        <v>2275</v>
      </c>
      <c r="I4049" t="s">
        <v>1497</v>
      </c>
      <c r="J4049" t="s">
        <v>89</v>
      </c>
      <c r="K4049" t="s">
        <v>90</v>
      </c>
      <c r="L4049" t="s">
        <v>91</v>
      </c>
      <c r="M4049" t="s">
        <v>38</v>
      </c>
      <c r="N4049" t="s">
        <v>39</v>
      </c>
      <c r="O4049" s="23">
        <v>313</v>
      </c>
      <c r="P4049" s="9">
        <v>8.3800000000000008</v>
      </c>
      <c r="Q4049" t="s">
        <v>40</v>
      </c>
      <c r="R4049">
        <v>49804</v>
      </c>
      <c r="S4049" s="9">
        <v>37.36</v>
      </c>
      <c r="T4049" s="26">
        <v>4.59</v>
      </c>
      <c r="U4049" s="8">
        <v>171.48</v>
      </c>
      <c r="V4049" t="s">
        <v>6669</v>
      </c>
      <c r="W4049" t="s">
        <v>2276</v>
      </c>
      <c r="X4049" t="s">
        <v>42</v>
      </c>
      <c r="Y4049" t="s">
        <v>2277</v>
      </c>
      <c r="AA4049" s="1">
        <f t="shared" si="487"/>
        <v>46013</v>
      </c>
      <c r="AB4049" s="2">
        <f t="shared" si="488"/>
        <v>12</v>
      </c>
      <c r="AC4049" s="2">
        <f t="shared" si="489"/>
        <v>2025</v>
      </c>
      <c r="AD4049" s="2" t="str">
        <f>IFERROR(VLOOKUP(A4049,'Aux Área'!$A$4:$B$123,2,0),"-")</f>
        <v>INSPEÇÃO</v>
      </c>
    </row>
    <row r="4050" spans="1:30" x14ac:dyDescent="0.3">
      <c r="A4050" t="s">
        <v>2643</v>
      </c>
      <c r="B4050" t="s">
        <v>2307</v>
      </c>
      <c r="C4050" t="s">
        <v>6670</v>
      </c>
      <c r="D4050" t="s">
        <v>4988</v>
      </c>
      <c r="E4050" t="s">
        <v>4989</v>
      </c>
      <c r="F4050" t="s">
        <v>2646</v>
      </c>
      <c r="G4050" t="s">
        <v>1300</v>
      </c>
      <c r="H4050" t="s">
        <v>1301</v>
      </c>
      <c r="I4050" t="s">
        <v>37</v>
      </c>
      <c r="J4050" t="s">
        <v>122</v>
      </c>
      <c r="K4050" t="s">
        <v>123</v>
      </c>
      <c r="L4050" t="s">
        <v>124</v>
      </c>
      <c r="M4050" t="s">
        <v>38</v>
      </c>
      <c r="N4050" t="s">
        <v>39</v>
      </c>
      <c r="O4050" s="23">
        <v>476</v>
      </c>
      <c r="P4050" s="9">
        <v>10.25</v>
      </c>
      <c r="Q4050" t="s">
        <v>40</v>
      </c>
      <c r="R4050">
        <v>51487</v>
      </c>
      <c r="S4050" s="9">
        <v>46.42</v>
      </c>
      <c r="T4050" s="26">
        <v>4.79</v>
      </c>
      <c r="U4050" s="8">
        <v>222.35</v>
      </c>
      <c r="V4050" t="s">
        <v>246</v>
      </c>
      <c r="W4050" t="s">
        <v>2276</v>
      </c>
      <c r="X4050" t="s">
        <v>42</v>
      </c>
      <c r="Y4050" t="s">
        <v>2277</v>
      </c>
      <c r="AA4050" s="1">
        <f t="shared" si="487"/>
        <v>46013</v>
      </c>
      <c r="AB4050" s="2">
        <f t="shared" si="488"/>
        <v>12</v>
      </c>
      <c r="AC4050" s="2">
        <f t="shared" si="489"/>
        <v>2025</v>
      </c>
      <c r="AD4050" s="2" t="str">
        <f>IFERROR(VLOOKUP(A4050,'Aux Área'!$A$4:$B$123,2,0),"-")</f>
        <v>INSPEÇÃO</v>
      </c>
    </row>
    <row r="4051" spans="1:30" x14ac:dyDescent="0.3">
      <c r="A4051" t="s">
        <v>2461</v>
      </c>
      <c r="B4051" t="s">
        <v>5008</v>
      </c>
      <c r="C4051" t="s">
        <v>6671</v>
      </c>
      <c r="D4051" t="s">
        <v>3135</v>
      </c>
      <c r="E4051" t="s">
        <v>3136</v>
      </c>
      <c r="F4051" t="s">
        <v>3574</v>
      </c>
      <c r="G4051" t="s">
        <v>1135</v>
      </c>
      <c r="H4051" t="s">
        <v>2275</v>
      </c>
      <c r="I4051" t="s">
        <v>1497</v>
      </c>
      <c r="J4051" t="s">
        <v>188</v>
      </c>
      <c r="K4051" t="s">
        <v>189</v>
      </c>
      <c r="L4051" t="s">
        <v>190</v>
      </c>
      <c r="M4051" t="s">
        <v>38</v>
      </c>
      <c r="N4051" t="s">
        <v>39</v>
      </c>
      <c r="O4051" s="23">
        <v>293</v>
      </c>
      <c r="P4051" s="9">
        <v>10.31</v>
      </c>
      <c r="Q4051" t="s">
        <v>40</v>
      </c>
      <c r="R4051">
        <v>37759</v>
      </c>
      <c r="S4051" s="9">
        <v>28.43</v>
      </c>
      <c r="T4051" s="26">
        <v>4.6900000000000004</v>
      </c>
      <c r="U4051" s="8">
        <v>133.34</v>
      </c>
      <c r="V4051" t="s">
        <v>41</v>
      </c>
      <c r="W4051" t="s">
        <v>2276</v>
      </c>
      <c r="X4051" t="s">
        <v>42</v>
      </c>
      <c r="Y4051" t="s">
        <v>2277</v>
      </c>
      <c r="AA4051" s="1">
        <f t="shared" si="487"/>
        <v>46013</v>
      </c>
      <c r="AB4051" s="2">
        <f t="shared" si="488"/>
        <v>12</v>
      </c>
      <c r="AC4051" s="2">
        <f t="shared" si="489"/>
        <v>2025</v>
      </c>
      <c r="AD4051" s="2" t="str">
        <f>IFERROR(VLOOKUP(A4051,'Aux Área'!$A$4:$B$123,2,0),"-")</f>
        <v>INSPEÇÃO</v>
      </c>
    </row>
    <row r="4052" spans="1:30" x14ac:dyDescent="0.3">
      <c r="A4052" t="s">
        <v>2282</v>
      </c>
      <c r="B4052" t="s">
        <v>4679</v>
      </c>
      <c r="C4052" t="s">
        <v>6672</v>
      </c>
      <c r="D4052" t="s">
        <v>3162</v>
      </c>
      <c r="E4052" t="s">
        <v>3163</v>
      </c>
      <c r="F4052" t="s">
        <v>2285</v>
      </c>
      <c r="G4052" t="s">
        <v>1135</v>
      </c>
      <c r="H4052" t="s">
        <v>2275</v>
      </c>
      <c r="I4052" t="s">
        <v>1497</v>
      </c>
      <c r="J4052" t="s">
        <v>165</v>
      </c>
      <c r="K4052" t="s">
        <v>166</v>
      </c>
      <c r="L4052" t="s">
        <v>167</v>
      </c>
      <c r="M4052" t="s">
        <v>38</v>
      </c>
      <c r="N4052" t="s">
        <v>39</v>
      </c>
      <c r="O4052" s="23">
        <v>422</v>
      </c>
      <c r="P4052" s="9">
        <v>9.16</v>
      </c>
      <c r="Q4052" t="s">
        <v>40</v>
      </c>
      <c r="R4052">
        <v>48361</v>
      </c>
      <c r="S4052" s="9">
        <v>46.06</v>
      </c>
      <c r="T4052" s="26">
        <v>4.5910000000000002</v>
      </c>
      <c r="U4052" s="8">
        <v>211.46</v>
      </c>
      <c r="V4052" t="s">
        <v>112</v>
      </c>
      <c r="W4052" t="s">
        <v>2276</v>
      </c>
      <c r="X4052" t="s">
        <v>42</v>
      </c>
      <c r="Y4052" t="s">
        <v>2277</v>
      </c>
      <c r="AA4052" s="1">
        <f t="shared" si="487"/>
        <v>46013</v>
      </c>
      <c r="AB4052" s="2">
        <f t="shared" si="488"/>
        <v>12</v>
      </c>
      <c r="AC4052" s="2">
        <f t="shared" si="489"/>
        <v>2025</v>
      </c>
      <c r="AD4052" s="2" t="str">
        <f>IFERROR(VLOOKUP(A4052,'Aux Área'!$A$4:$B$123,2,0),"-")</f>
        <v>INSPEÇÃO</v>
      </c>
    </row>
    <row r="4053" spans="1:30" x14ac:dyDescent="0.3">
      <c r="A4053" t="s">
        <v>68</v>
      </c>
      <c r="B4053" t="s">
        <v>296</v>
      </c>
      <c r="C4053" t="s">
        <v>6673</v>
      </c>
      <c r="D4053" t="s">
        <v>3197</v>
      </c>
      <c r="E4053" t="s">
        <v>3198</v>
      </c>
      <c r="F4053" t="s">
        <v>69</v>
      </c>
      <c r="G4053" t="s">
        <v>1503</v>
      </c>
      <c r="H4053" t="s">
        <v>36</v>
      </c>
      <c r="I4053" t="s">
        <v>37</v>
      </c>
      <c r="J4053" t="s">
        <v>370</v>
      </c>
      <c r="K4053" t="s">
        <v>371</v>
      </c>
      <c r="L4053" t="s">
        <v>124</v>
      </c>
      <c r="M4053" t="s">
        <v>38</v>
      </c>
      <c r="N4053" t="s">
        <v>39</v>
      </c>
      <c r="O4053" s="23">
        <v>330</v>
      </c>
      <c r="P4053" s="9">
        <v>9.59</v>
      </c>
      <c r="Q4053" t="s">
        <v>40</v>
      </c>
      <c r="R4053">
        <v>20143</v>
      </c>
      <c r="S4053" s="9">
        <v>34.409999999999997</v>
      </c>
      <c r="T4053" s="26">
        <v>4.5910000000000002</v>
      </c>
      <c r="U4053" s="8">
        <v>157.96</v>
      </c>
      <c r="V4053" t="s">
        <v>6674</v>
      </c>
      <c r="W4053" t="s">
        <v>2007</v>
      </c>
      <c r="X4053" t="s">
        <v>42</v>
      </c>
      <c r="Y4053" t="s">
        <v>1740</v>
      </c>
      <c r="AA4053" s="1">
        <f t="shared" si="487"/>
        <v>46013</v>
      </c>
      <c r="AB4053" s="2">
        <f t="shared" si="488"/>
        <v>12</v>
      </c>
      <c r="AC4053" s="2">
        <f t="shared" si="489"/>
        <v>2025</v>
      </c>
      <c r="AD4053" s="2" t="str">
        <f>IFERROR(VLOOKUP(A4053,'Aux Área'!$A$4:$B$123,2,0),"-")</f>
        <v>OPERAÇÃO</v>
      </c>
    </row>
    <row r="4054" spans="1:30" x14ac:dyDescent="0.3">
      <c r="A4054" t="s">
        <v>2318</v>
      </c>
      <c r="B4054" t="s">
        <v>2733</v>
      </c>
      <c r="C4054" t="s">
        <v>6675</v>
      </c>
      <c r="D4054" t="s">
        <v>5015</v>
      </c>
      <c r="E4054" t="s">
        <v>5016</v>
      </c>
      <c r="F4054" t="s">
        <v>4203</v>
      </c>
      <c r="G4054" t="s">
        <v>1135</v>
      </c>
      <c r="H4054" t="s">
        <v>2185</v>
      </c>
      <c r="I4054" t="s">
        <v>2186</v>
      </c>
      <c r="J4054" t="s">
        <v>169</v>
      </c>
      <c r="K4054" t="s">
        <v>170</v>
      </c>
      <c r="L4054" t="s">
        <v>124</v>
      </c>
      <c r="M4054" t="s">
        <v>38</v>
      </c>
      <c r="N4054" t="s">
        <v>668</v>
      </c>
      <c r="O4054" s="23">
        <v>523</v>
      </c>
      <c r="P4054" s="9">
        <v>11.93</v>
      </c>
      <c r="Q4054" t="s">
        <v>40</v>
      </c>
      <c r="R4054">
        <v>49453</v>
      </c>
      <c r="S4054" s="9">
        <v>43.84</v>
      </c>
      <c r="T4054" s="26">
        <v>6.19</v>
      </c>
      <c r="U4054" s="8">
        <v>271.37</v>
      </c>
      <c r="V4054" t="s">
        <v>41</v>
      </c>
      <c r="W4054" t="s">
        <v>2007</v>
      </c>
      <c r="X4054" t="s">
        <v>42</v>
      </c>
      <c r="Y4054" t="s">
        <v>2188</v>
      </c>
      <c r="AA4054" s="1">
        <f t="shared" si="487"/>
        <v>46013</v>
      </c>
      <c r="AB4054" s="2">
        <f t="shared" si="488"/>
        <v>12</v>
      </c>
      <c r="AC4054" s="2">
        <f t="shared" si="489"/>
        <v>2025</v>
      </c>
      <c r="AD4054" s="2" t="str">
        <f>IFERROR(VLOOKUP(A4054,'Aux Área'!$A$4:$B$123,2,0),"-")</f>
        <v>INSPEÇÃO</v>
      </c>
    </row>
    <row r="4055" spans="1:30" x14ac:dyDescent="0.3">
      <c r="A4055" t="s">
        <v>3092</v>
      </c>
      <c r="B4055" t="s">
        <v>4774</v>
      </c>
      <c r="C4055" t="s">
        <v>6676</v>
      </c>
      <c r="D4055" t="s">
        <v>3276</v>
      </c>
      <c r="E4055" t="s">
        <v>3277</v>
      </c>
      <c r="F4055" t="s">
        <v>3594</v>
      </c>
      <c r="G4055" t="s">
        <v>1135</v>
      </c>
      <c r="H4055" t="s">
        <v>2275</v>
      </c>
      <c r="I4055" t="s">
        <v>1497</v>
      </c>
      <c r="J4055" t="s">
        <v>89</v>
      </c>
      <c r="K4055" t="s">
        <v>90</v>
      </c>
      <c r="L4055" t="s">
        <v>91</v>
      </c>
      <c r="M4055" t="s">
        <v>38</v>
      </c>
      <c r="N4055" t="s">
        <v>39</v>
      </c>
      <c r="O4055" s="10">
        <v>437</v>
      </c>
      <c r="P4055" s="24">
        <v>11.08</v>
      </c>
      <c r="Q4055" t="s">
        <v>40</v>
      </c>
      <c r="R4055">
        <v>36881</v>
      </c>
      <c r="S4055" s="9">
        <v>39.450000000000003</v>
      </c>
      <c r="T4055" s="26">
        <v>4.79</v>
      </c>
      <c r="U4055" s="8">
        <v>188.97</v>
      </c>
      <c r="V4055" t="s">
        <v>6677</v>
      </c>
      <c r="W4055" t="s">
        <v>2276</v>
      </c>
      <c r="X4055" t="s">
        <v>42</v>
      </c>
      <c r="Y4055" t="s">
        <v>2277</v>
      </c>
      <c r="AA4055" s="1">
        <f t="shared" si="487"/>
        <v>46014</v>
      </c>
      <c r="AB4055" s="2">
        <f t="shared" si="488"/>
        <v>12</v>
      </c>
      <c r="AC4055" s="2">
        <f t="shared" si="489"/>
        <v>2025</v>
      </c>
      <c r="AD4055" s="2" t="str">
        <f>IFERROR(VLOOKUP(A4055,'Aux Área'!$A$4:$B$123,2,0),"-")</f>
        <v>INSPEÇÃO</v>
      </c>
    </row>
    <row r="4056" spans="1:30" x14ac:dyDescent="0.3">
      <c r="A4056" t="s">
        <v>2638</v>
      </c>
      <c r="B4056" t="s">
        <v>4593</v>
      </c>
      <c r="C4056" t="s">
        <v>6678</v>
      </c>
      <c r="D4056" t="s">
        <v>4358</v>
      </c>
      <c r="E4056" t="s">
        <v>4359</v>
      </c>
      <c r="F4056" t="s">
        <v>2641</v>
      </c>
      <c r="G4056" t="s">
        <v>1135</v>
      </c>
      <c r="H4056" t="s">
        <v>2275</v>
      </c>
      <c r="I4056" t="s">
        <v>1497</v>
      </c>
      <c r="J4056" t="s">
        <v>275</v>
      </c>
      <c r="K4056" t="s">
        <v>276</v>
      </c>
      <c r="L4056" t="s">
        <v>124</v>
      </c>
      <c r="M4056" t="s">
        <v>38</v>
      </c>
      <c r="N4056" t="s">
        <v>39</v>
      </c>
      <c r="O4056" s="23">
        <v>452</v>
      </c>
      <c r="P4056" s="9">
        <v>9.83</v>
      </c>
      <c r="Q4056" t="s">
        <v>40</v>
      </c>
      <c r="R4056">
        <v>46885</v>
      </c>
      <c r="S4056" s="9">
        <v>45.97</v>
      </c>
      <c r="T4056" s="26">
        <v>4.49</v>
      </c>
      <c r="U4056" s="8">
        <v>206.41</v>
      </c>
      <c r="V4056" t="s">
        <v>6679</v>
      </c>
      <c r="W4056" t="s">
        <v>2276</v>
      </c>
      <c r="X4056" t="s">
        <v>42</v>
      </c>
      <c r="Y4056" t="s">
        <v>2277</v>
      </c>
      <c r="AA4056" s="1">
        <f t="shared" si="487"/>
        <v>46014</v>
      </c>
      <c r="AB4056" s="2">
        <f t="shared" si="488"/>
        <v>12</v>
      </c>
      <c r="AC4056" s="2">
        <f t="shared" si="489"/>
        <v>2025</v>
      </c>
      <c r="AD4056" s="2" t="str">
        <f>IFERROR(VLOOKUP(A4056,'Aux Área'!$A$4:$B$123,2,0),"-")</f>
        <v>INSPEÇÃO</v>
      </c>
    </row>
    <row r="4057" spans="1:30" x14ac:dyDescent="0.3">
      <c r="A4057" t="s">
        <v>2278</v>
      </c>
      <c r="B4057" t="s">
        <v>4664</v>
      </c>
      <c r="C4057" t="s">
        <v>6680</v>
      </c>
      <c r="D4057" t="s">
        <v>3208</v>
      </c>
      <c r="E4057" t="s">
        <v>3209</v>
      </c>
      <c r="F4057" t="s">
        <v>2281</v>
      </c>
      <c r="G4057" t="s">
        <v>1135</v>
      </c>
      <c r="H4057" t="s">
        <v>2275</v>
      </c>
      <c r="I4057" t="s">
        <v>1497</v>
      </c>
      <c r="J4057" t="s">
        <v>169</v>
      </c>
      <c r="K4057" t="s">
        <v>170</v>
      </c>
      <c r="L4057" t="s">
        <v>124</v>
      </c>
      <c r="M4057" t="s">
        <v>38</v>
      </c>
      <c r="N4057" t="s">
        <v>39</v>
      </c>
      <c r="O4057" s="23">
        <v>322</v>
      </c>
      <c r="P4057" s="9">
        <v>8.17</v>
      </c>
      <c r="Q4057" t="s">
        <v>40</v>
      </c>
      <c r="R4057">
        <v>58181</v>
      </c>
      <c r="S4057" s="9">
        <v>39.4</v>
      </c>
      <c r="T4057" s="26">
        <v>4.49</v>
      </c>
      <c r="U4057" s="8">
        <v>176.91</v>
      </c>
      <c r="V4057" t="s">
        <v>41</v>
      </c>
      <c r="W4057" t="s">
        <v>2276</v>
      </c>
      <c r="X4057" t="s">
        <v>42</v>
      </c>
      <c r="Y4057" t="s">
        <v>2277</v>
      </c>
      <c r="AA4057" s="1">
        <f t="shared" si="487"/>
        <v>46014</v>
      </c>
      <c r="AB4057" s="2">
        <f t="shared" si="488"/>
        <v>12</v>
      </c>
      <c r="AC4057" s="2">
        <f t="shared" si="489"/>
        <v>2025</v>
      </c>
      <c r="AD4057" s="2" t="str">
        <f>IFERROR(VLOOKUP(A4057,'Aux Área'!$A$4:$B$123,2,0),"-")</f>
        <v>INSPEÇÃO</v>
      </c>
    </row>
    <row r="4058" spans="1:30" x14ac:dyDescent="0.3">
      <c r="A4058" t="s">
        <v>2306</v>
      </c>
      <c r="B4058" t="s">
        <v>4613</v>
      </c>
      <c r="C4058" t="s">
        <v>6681</v>
      </c>
      <c r="D4058" t="s">
        <v>3212</v>
      </c>
      <c r="E4058" t="s">
        <v>3213</v>
      </c>
      <c r="F4058" t="s">
        <v>2309</v>
      </c>
      <c r="G4058" t="s">
        <v>1135</v>
      </c>
      <c r="H4058" t="s">
        <v>2275</v>
      </c>
      <c r="I4058" t="s">
        <v>1497</v>
      </c>
      <c r="J4058" t="s">
        <v>1665</v>
      </c>
      <c r="K4058" t="s">
        <v>1666</v>
      </c>
      <c r="L4058" t="s">
        <v>301</v>
      </c>
      <c r="M4058" t="s">
        <v>38</v>
      </c>
      <c r="N4058" t="s">
        <v>39</v>
      </c>
      <c r="O4058" s="23">
        <v>348</v>
      </c>
      <c r="P4058" s="9">
        <v>9.83</v>
      </c>
      <c r="Q4058" t="s">
        <v>40</v>
      </c>
      <c r="R4058">
        <v>50152</v>
      </c>
      <c r="S4058" s="9">
        <v>35.409999999999997</v>
      </c>
      <c r="T4058" s="26">
        <v>4.99</v>
      </c>
      <c r="U4058" s="8">
        <v>176.7</v>
      </c>
      <c r="V4058" t="s">
        <v>6682</v>
      </c>
      <c r="W4058" t="s">
        <v>2276</v>
      </c>
      <c r="X4058" t="s">
        <v>42</v>
      </c>
      <c r="Y4058" t="s">
        <v>2277</v>
      </c>
      <c r="AA4058" s="1">
        <f t="shared" si="487"/>
        <v>46014</v>
      </c>
      <c r="AB4058" s="2">
        <f t="shared" si="488"/>
        <v>12</v>
      </c>
      <c r="AC4058" s="2">
        <f t="shared" si="489"/>
        <v>2025</v>
      </c>
      <c r="AD4058" s="2" t="str">
        <f>IFERROR(VLOOKUP(A4058,'Aux Área'!$A$4:$B$123,2,0),"-")</f>
        <v>INSPEÇÃO</v>
      </c>
    </row>
    <row r="4059" spans="1:30" x14ac:dyDescent="0.3">
      <c r="A4059" t="s">
        <v>2181</v>
      </c>
      <c r="B4059" t="s">
        <v>4595</v>
      </c>
      <c r="C4059" t="s">
        <v>6683</v>
      </c>
      <c r="D4059" t="s">
        <v>3303</v>
      </c>
      <c r="E4059" t="s">
        <v>3304</v>
      </c>
      <c r="F4059" t="s">
        <v>2184</v>
      </c>
      <c r="G4059" t="s">
        <v>1135</v>
      </c>
      <c r="H4059" t="s">
        <v>2185</v>
      </c>
      <c r="I4059" t="s">
        <v>2186</v>
      </c>
      <c r="J4059" t="s">
        <v>241</v>
      </c>
      <c r="K4059" t="s">
        <v>242</v>
      </c>
      <c r="L4059" t="s">
        <v>110</v>
      </c>
      <c r="M4059" t="s">
        <v>38</v>
      </c>
      <c r="N4059" t="s">
        <v>668</v>
      </c>
      <c r="O4059" s="23">
        <v>800</v>
      </c>
      <c r="P4059" s="9">
        <v>15.17</v>
      </c>
      <c r="Q4059" t="s">
        <v>40</v>
      </c>
      <c r="R4059">
        <v>55631</v>
      </c>
      <c r="S4059" s="9">
        <v>52.75</v>
      </c>
      <c r="T4059" s="26">
        <v>5.89</v>
      </c>
      <c r="U4059" s="8">
        <v>310.7</v>
      </c>
      <c r="V4059" t="s">
        <v>41</v>
      </c>
      <c r="W4059" t="s">
        <v>2007</v>
      </c>
      <c r="X4059" t="s">
        <v>42</v>
      </c>
      <c r="Y4059" t="s">
        <v>2188</v>
      </c>
      <c r="AA4059" s="1">
        <f t="shared" si="487"/>
        <v>46014</v>
      </c>
      <c r="AB4059" s="2">
        <f t="shared" si="488"/>
        <v>12</v>
      </c>
      <c r="AC4059" s="2">
        <f t="shared" si="489"/>
        <v>2025</v>
      </c>
      <c r="AD4059" s="2" t="str">
        <f>IFERROR(VLOOKUP(A4059,'Aux Área'!$A$4:$B$123,2,0),"-")</f>
        <v>INSPEÇÃO</v>
      </c>
    </row>
    <row r="4060" spans="1:30" x14ac:dyDescent="0.3">
      <c r="A4060" t="s">
        <v>2461</v>
      </c>
      <c r="B4060" t="s">
        <v>5008</v>
      </c>
      <c r="C4060" t="s">
        <v>6684</v>
      </c>
      <c r="D4060" t="s">
        <v>5559</v>
      </c>
      <c r="E4060" t="s">
        <v>5560</v>
      </c>
      <c r="F4060" t="s">
        <v>3574</v>
      </c>
      <c r="G4060" t="s">
        <v>1135</v>
      </c>
      <c r="H4060" t="s">
        <v>2275</v>
      </c>
      <c r="I4060" t="s">
        <v>1497</v>
      </c>
      <c r="J4060" t="s">
        <v>188</v>
      </c>
      <c r="K4060" t="s">
        <v>189</v>
      </c>
      <c r="L4060" t="s">
        <v>190</v>
      </c>
      <c r="M4060" t="s">
        <v>38</v>
      </c>
      <c r="N4060" t="s">
        <v>39</v>
      </c>
      <c r="O4060" s="23">
        <v>484</v>
      </c>
      <c r="P4060" s="9">
        <v>13.7</v>
      </c>
      <c r="Q4060" t="s">
        <v>40</v>
      </c>
      <c r="R4060">
        <v>38243</v>
      </c>
      <c r="S4060" s="9">
        <v>35.33</v>
      </c>
      <c r="T4060" s="26">
        <v>4.6900000000000004</v>
      </c>
      <c r="U4060" s="8">
        <v>165.7</v>
      </c>
      <c r="V4060" t="s">
        <v>41</v>
      </c>
      <c r="W4060" t="s">
        <v>2276</v>
      </c>
      <c r="X4060" t="s">
        <v>42</v>
      </c>
      <c r="Y4060" t="s">
        <v>2277</v>
      </c>
      <c r="AA4060" s="1">
        <f t="shared" si="487"/>
        <v>46014</v>
      </c>
      <c r="AB4060" s="2">
        <f t="shared" si="488"/>
        <v>12</v>
      </c>
      <c r="AC4060" s="2">
        <f t="shared" si="489"/>
        <v>2025</v>
      </c>
      <c r="AD4060" s="2" t="str">
        <f>IFERROR(VLOOKUP(A4060,'Aux Área'!$A$4:$B$123,2,0),"-")</f>
        <v>INSPEÇÃO</v>
      </c>
    </row>
    <row r="4061" spans="1:30" x14ac:dyDescent="0.3">
      <c r="A4061" t="s">
        <v>2260</v>
      </c>
      <c r="B4061" t="s">
        <v>113</v>
      </c>
      <c r="C4061" t="s">
        <v>6685</v>
      </c>
      <c r="D4061" t="s">
        <v>3005</v>
      </c>
      <c r="E4061" t="s">
        <v>3006</v>
      </c>
      <c r="F4061" t="s">
        <v>2262</v>
      </c>
      <c r="G4061" t="s">
        <v>35</v>
      </c>
      <c r="H4061" t="s">
        <v>2263</v>
      </c>
      <c r="I4061" t="s">
        <v>2186</v>
      </c>
      <c r="J4061" t="s">
        <v>1681</v>
      </c>
      <c r="K4061" t="s">
        <v>1682</v>
      </c>
      <c r="L4061" t="s">
        <v>141</v>
      </c>
      <c r="M4061" t="s">
        <v>38</v>
      </c>
      <c r="N4061" t="s">
        <v>668</v>
      </c>
      <c r="O4061" s="23">
        <v>609</v>
      </c>
      <c r="P4061" s="9">
        <v>14.77</v>
      </c>
      <c r="Q4061" t="s">
        <v>40</v>
      </c>
      <c r="R4061">
        <v>45891</v>
      </c>
      <c r="S4061" s="9">
        <v>41.24</v>
      </c>
      <c r="T4061" s="26">
        <v>6.4909999999999997</v>
      </c>
      <c r="U4061" s="8">
        <v>267.68</v>
      </c>
      <c r="V4061" t="s">
        <v>41</v>
      </c>
      <c r="W4061" t="s">
        <v>2007</v>
      </c>
      <c r="X4061" t="s">
        <v>42</v>
      </c>
      <c r="Y4061" t="s">
        <v>1740</v>
      </c>
      <c r="AA4061" s="1">
        <f t="shared" si="487"/>
        <v>46014</v>
      </c>
      <c r="AB4061" s="2">
        <f t="shared" si="488"/>
        <v>12</v>
      </c>
      <c r="AC4061" s="2">
        <f t="shared" si="489"/>
        <v>2025</v>
      </c>
      <c r="AD4061" s="2" t="str">
        <f>IFERROR(VLOOKUP(A4061,'Aux Área'!$A$4:$B$123,2,0),"-")</f>
        <v>INSPEÇÃO</v>
      </c>
    </row>
    <row r="4062" spans="1:30" x14ac:dyDescent="0.3">
      <c r="A4062" t="s">
        <v>5543</v>
      </c>
      <c r="B4062" t="s">
        <v>3093</v>
      </c>
      <c r="C4062" t="s">
        <v>6686</v>
      </c>
      <c r="D4062" t="s">
        <v>391</v>
      </c>
      <c r="E4062" t="s">
        <v>392</v>
      </c>
      <c r="F4062" t="s">
        <v>6207</v>
      </c>
      <c r="G4062" t="s">
        <v>1135</v>
      </c>
      <c r="H4062" t="s">
        <v>5545</v>
      </c>
      <c r="I4062" t="s">
        <v>839</v>
      </c>
      <c r="J4062" t="s">
        <v>370</v>
      </c>
      <c r="K4062" t="s">
        <v>371</v>
      </c>
      <c r="L4062" t="s">
        <v>124</v>
      </c>
      <c r="M4062" t="s">
        <v>38</v>
      </c>
      <c r="N4062" t="s">
        <v>39</v>
      </c>
      <c r="O4062" s="23">
        <v>156</v>
      </c>
      <c r="P4062" s="9">
        <v>7.87</v>
      </c>
      <c r="Q4062" t="s">
        <v>40</v>
      </c>
      <c r="R4062">
        <v>5195</v>
      </c>
      <c r="S4062" s="9">
        <v>19.82</v>
      </c>
      <c r="T4062" s="26">
        <v>4.59</v>
      </c>
      <c r="U4062" s="8">
        <v>90.98</v>
      </c>
      <c r="V4062" t="s">
        <v>6687</v>
      </c>
      <c r="W4062" t="s">
        <v>2276</v>
      </c>
      <c r="X4062" t="s">
        <v>42</v>
      </c>
      <c r="Y4062" t="s">
        <v>2277</v>
      </c>
      <c r="AA4062" s="1">
        <f t="shared" si="487"/>
        <v>46014</v>
      </c>
      <c r="AB4062" s="2">
        <f t="shared" si="488"/>
        <v>12</v>
      </c>
      <c r="AC4062" s="2">
        <f t="shared" si="489"/>
        <v>2025</v>
      </c>
      <c r="AD4062" s="2" t="str">
        <f>IFERROR(VLOOKUP(A4062,'Aux Área'!$A$4:$B$123,2,0),"-")</f>
        <v>INSPEÇÃO</v>
      </c>
    </row>
    <row r="4063" spans="1:30" x14ac:dyDescent="0.3">
      <c r="A4063" t="s">
        <v>5620</v>
      </c>
      <c r="B4063" t="s">
        <v>2315</v>
      </c>
      <c r="C4063" t="s">
        <v>6688</v>
      </c>
      <c r="D4063" t="s">
        <v>2160</v>
      </c>
      <c r="E4063" t="s">
        <v>2161</v>
      </c>
      <c r="F4063" t="s">
        <v>6208</v>
      </c>
      <c r="G4063" t="s">
        <v>1135</v>
      </c>
      <c r="H4063" t="s">
        <v>5545</v>
      </c>
      <c r="I4063" t="s">
        <v>839</v>
      </c>
      <c r="J4063" t="s">
        <v>370</v>
      </c>
      <c r="K4063" t="s">
        <v>371</v>
      </c>
      <c r="L4063" t="s">
        <v>124</v>
      </c>
      <c r="M4063" t="s">
        <v>38</v>
      </c>
      <c r="N4063" t="s">
        <v>39</v>
      </c>
      <c r="O4063" s="23">
        <v>196</v>
      </c>
      <c r="P4063" s="9">
        <v>6.63</v>
      </c>
      <c r="Q4063" t="s">
        <v>40</v>
      </c>
      <c r="R4063">
        <v>4116</v>
      </c>
      <c r="S4063" s="9">
        <v>29.56</v>
      </c>
      <c r="T4063" s="26">
        <v>4.59</v>
      </c>
      <c r="U4063" s="8">
        <v>135.69</v>
      </c>
      <c r="V4063" t="s">
        <v>6689</v>
      </c>
      <c r="W4063" t="s">
        <v>2276</v>
      </c>
      <c r="X4063" t="s">
        <v>42</v>
      </c>
      <c r="Y4063" t="s">
        <v>2277</v>
      </c>
      <c r="AA4063" s="1">
        <f t="shared" si="487"/>
        <v>46014</v>
      </c>
      <c r="AB4063" s="2">
        <f t="shared" si="488"/>
        <v>12</v>
      </c>
      <c r="AC4063" s="2">
        <f t="shared" si="489"/>
        <v>2025</v>
      </c>
      <c r="AD4063" s="2" t="str">
        <f>IFERROR(VLOOKUP(A4063,'Aux Área'!$A$4:$B$123,2,0),"-")</f>
        <v>INSPEÇÃO</v>
      </c>
    </row>
    <row r="4064" spans="1:30" x14ac:dyDescent="0.3">
      <c r="A4064" t="s">
        <v>76</v>
      </c>
      <c r="B4064" t="s">
        <v>380</v>
      </c>
      <c r="C4064" t="s">
        <v>6690</v>
      </c>
      <c r="D4064" t="s">
        <v>382</v>
      </c>
      <c r="E4064" t="s">
        <v>383</v>
      </c>
      <c r="F4064" t="s">
        <v>77</v>
      </c>
      <c r="G4064" t="s">
        <v>1500</v>
      </c>
      <c r="H4064" t="s">
        <v>36</v>
      </c>
      <c r="I4064" t="s">
        <v>37</v>
      </c>
      <c r="J4064" t="s">
        <v>552</v>
      </c>
      <c r="K4064" t="s">
        <v>553</v>
      </c>
      <c r="L4064" t="s">
        <v>155</v>
      </c>
      <c r="M4064" t="s">
        <v>38</v>
      </c>
      <c r="N4064" t="s">
        <v>39</v>
      </c>
      <c r="O4064" s="23">
        <v>382</v>
      </c>
      <c r="P4064" s="9">
        <v>9.7200000000000006</v>
      </c>
      <c r="Q4064" t="s">
        <v>40</v>
      </c>
      <c r="R4064">
        <v>46050</v>
      </c>
      <c r="S4064" s="9">
        <v>39.299999999999997</v>
      </c>
      <c r="T4064" s="26">
        <v>4.8410000000000002</v>
      </c>
      <c r="U4064" s="8">
        <v>190.26</v>
      </c>
      <c r="V4064" t="s">
        <v>41</v>
      </c>
      <c r="W4064" t="s">
        <v>2007</v>
      </c>
      <c r="X4064" t="s">
        <v>42</v>
      </c>
      <c r="Y4064" t="s">
        <v>1740</v>
      </c>
      <c r="AA4064" s="1">
        <f t="shared" si="487"/>
        <v>46014</v>
      </c>
      <c r="AB4064" s="2">
        <f t="shared" si="488"/>
        <v>12</v>
      </c>
      <c r="AC4064" s="2">
        <f t="shared" si="489"/>
        <v>2025</v>
      </c>
      <c r="AD4064" s="2" t="str">
        <f>IFERROR(VLOOKUP(A4064,'Aux Área'!$A$4:$B$123,2,0),"-")</f>
        <v>QSMS</v>
      </c>
    </row>
    <row r="4065" spans="1:30" x14ac:dyDescent="0.3">
      <c r="A4065" t="s">
        <v>2282</v>
      </c>
      <c r="B4065" t="s">
        <v>4679</v>
      </c>
      <c r="C4065" t="s">
        <v>6691</v>
      </c>
      <c r="D4065" t="s">
        <v>3781</v>
      </c>
      <c r="E4065" t="s">
        <v>3782</v>
      </c>
      <c r="F4065" t="s">
        <v>2285</v>
      </c>
      <c r="G4065" t="s">
        <v>1135</v>
      </c>
      <c r="H4065" t="s">
        <v>2275</v>
      </c>
      <c r="I4065" t="s">
        <v>1497</v>
      </c>
      <c r="J4065" t="s">
        <v>165</v>
      </c>
      <c r="K4065" t="s">
        <v>166</v>
      </c>
      <c r="L4065" t="s">
        <v>167</v>
      </c>
      <c r="M4065" t="s">
        <v>38</v>
      </c>
      <c r="N4065" t="s">
        <v>39</v>
      </c>
      <c r="O4065" s="23">
        <v>427</v>
      </c>
      <c r="P4065" s="9">
        <v>12.41</v>
      </c>
      <c r="Q4065" t="s">
        <v>40</v>
      </c>
      <c r="R4065">
        <v>48788</v>
      </c>
      <c r="S4065" s="9">
        <v>34.42</v>
      </c>
      <c r="T4065" s="26">
        <v>4.59</v>
      </c>
      <c r="U4065" s="8">
        <v>158</v>
      </c>
      <c r="V4065" t="s">
        <v>112</v>
      </c>
      <c r="W4065" t="s">
        <v>2276</v>
      </c>
      <c r="X4065" t="s">
        <v>42</v>
      </c>
      <c r="Y4065" t="s">
        <v>2277</v>
      </c>
      <c r="AA4065" s="1">
        <f t="shared" si="487"/>
        <v>46014</v>
      </c>
      <c r="AB4065" s="2">
        <f t="shared" si="488"/>
        <v>12</v>
      </c>
      <c r="AC4065" s="2">
        <f t="shared" si="489"/>
        <v>2025</v>
      </c>
      <c r="AD4065" s="2" t="str">
        <f>IFERROR(VLOOKUP(A4065,'Aux Área'!$A$4:$B$123,2,0),"-")</f>
        <v>INSPEÇÃO</v>
      </c>
    </row>
    <row r="4066" spans="1:30" x14ac:dyDescent="0.3">
      <c r="A4066" t="s">
        <v>1945</v>
      </c>
      <c r="B4066" t="s">
        <v>2124</v>
      </c>
      <c r="C4066" t="s">
        <v>6692</v>
      </c>
      <c r="D4066" t="s">
        <v>1802</v>
      </c>
      <c r="E4066" t="s">
        <v>1803</v>
      </c>
      <c r="F4066" t="s">
        <v>653</v>
      </c>
      <c r="G4066" t="s">
        <v>1495</v>
      </c>
      <c r="H4066" t="s">
        <v>1804</v>
      </c>
      <c r="I4066" t="s">
        <v>1497</v>
      </c>
      <c r="J4066" t="s">
        <v>231</v>
      </c>
      <c r="K4066" t="s">
        <v>232</v>
      </c>
      <c r="L4066" t="s">
        <v>217</v>
      </c>
      <c r="M4066" t="s">
        <v>38</v>
      </c>
      <c r="N4066" t="s">
        <v>668</v>
      </c>
      <c r="O4066" s="23">
        <v>0</v>
      </c>
      <c r="P4066" s="9">
        <v>0</v>
      </c>
      <c r="Q4066" t="s">
        <v>40</v>
      </c>
      <c r="R4066">
        <v>0</v>
      </c>
      <c r="S4066" s="9">
        <v>78.81</v>
      </c>
      <c r="T4066" s="26">
        <v>5.99</v>
      </c>
      <c r="U4066" s="8">
        <v>472.07</v>
      </c>
      <c r="V4066" t="s">
        <v>6693</v>
      </c>
      <c r="W4066" t="s">
        <v>652</v>
      </c>
      <c r="X4066" t="s">
        <v>42</v>
      </c>
      <c r="Y4066" t="s">
        <v>653</v>
      </c>
      <c r="AA4066" s="1">
        <f t="shared" si="487"/>
        <v>46014</v>
      </c>
      <c r="AB4066" s="2">
        <f t="shared" si="488"/>
        <v>12</v>
      </c>
      <c r="AC4066" s="2">
        <f t="shared" si="489"/>
        <v>2025</v>
      </c>
      <c r="AD4066" s="2" t="str">
        <f>IFERROR(VLOOKUP(A4066,'Aux Área'!$A$4:$B$123,2,0),"-")</f>
        <v>SÃO PEDRO</v>
      </c>
    </row>
    <row r="4067" spans="1:30" x14ac:dyDescent="0.3">
      <c r="A4067" t="s">
        <v>2691</v>
      </c>
      <c r="B4067" t="s">
        <v>2692</v>
      </c>
      <c r="C4067" t="s">
        <v>6694</v>
      </c>
      <c r="D4067" t="s">
        <v>2142</v>
      </c>
      <c r="E4067" t="s">
        <v>2143</v>
      </c>
      <c r="F4067" t="s">
        <v>3605</v>
      </c>
      <c r="G4067" t="s">
        <v>1635</v>
      </c>
      <c r="H4067" t="s">
        <v>2635</v>
      </c>
      <c r="I4067" t="s">
        <v>37</v>
      </c>
      <c r="J4067" t="s">
        <v>165</v>
      </c>
      <c r="K4067" t="s">
        <v>166</v>
      </c>
      <c r="L4067" t="s">
        <v>167</v>
      </c>
      <c r="M4067" t="s">
        <v>38</v>
      </c>
      <c r="N4067" t="s">
        <v>39</v>
      </c>
      <c r="O4067" s="23">
        <v>288</v>
      </c>
      <c r="P4067" s="9">
        <v>8.2100000000000009</v>
      </c>
      <c r="Q4067" t="s">
        <v>40</v>
      </c>
      <c r="R4067">
        <v>8456</v>
      </c>
      <c r="S4067" s="9">
        <v>35.08</v>
      </c>
      <c r="T4067" s="26">
        <v>4.5910000000000002</v>
      </c>
      <c r="U4067" s="8">
        <v>161.04</v>
      </c>
      <c r="V4067" t="s">
        <v>112</v>
      </c>
      <c r="W4067" t="s">
        <v>2007</v>
      </c>
      <c r="X4067" t="s">
        <v>42</v>
      </c>
      <c r="Y4067" t="s">
        <v>1740</v>
      </c>
      <c r="AA4067" s="1">
        <f t="shared" si="487"/>
        <v>46014</v>
      </c>
      <c r="AB4067" s="2">
        <f t="shared" si="488"/>
        <v>12</v>
      </c>
      <c r="AC4067" s="2">
        <f t="shared" si="489"/>
        <v>2025</v>
      </c>
      <c r="AD4067" s="2" t="str">
        <f>IFERROR(VLOOKUP(A4067,'Aux Área'!$A$4:$B$123,2,0),"-")</f>
        <v>TI</v>
      </c>
    </row>
    <row r="4068" spans="1:30" x14ac:dyDescent="0.3">
      <c r="A4068" t="s">
        <v>62</v>
      </c>
      <c r="B4068" t="s">
        <v>1455</v>
      </c>
      <c r="C4068" t="s">
        <v>6695</v>
      </c>
      <c r="D4068" t="s">
        <v>158</v>
      </c>
      <c r="E4068" t="s">
        <v>159</v>
      </c>
      <c r="F4068" t="s">
        <v>63</v>
      </c>
      <c r="G4068" t="s">
        <v>1500</v>
      </c>
      <c r="H4068" t="s">
        <v>36</v>
      </c>
      <c r="I4068" t="s">
        <v>37</v>
      </c>
      <c r="J4068" t="s">
        <v>526</v>
      </c>
      <c r="K4068" t="s">
        <v>527</v>
      </c>
      <c r="L4068" t="s">
        <v>124</v>
      </c>
      <c r="M4068" t="s">
        <v>38</v>
      </c>
      <c r="N4068" t="s">
        <v>39</v>
      </c>
      <c r="O4068" s="23">
        <v>299</v>
      </c>
      <c r="P4068" s="9">
        <v>7.87</v>
      </c>
      <c r="Q4068" t="s">
        <v>40</v>
      </c>
      <c r="R4068">
        <v>50853</v>
      </c>
      <c r="S4068" s="9">
        <v>38.01</v>
      </c>
      <c r="T4068" s="26">
        <v>4.6900000000000004</v>
      </c>
      <c r="U4068" s="8">
        <v>178.26</v>
      </c>
      <c r="V4068" t="s">
        <v>112</v>
      </c>
      <c r="W4068" t="s">
        <v>2007</v>
      </c>
      <c r="X4068" t="s">
        <v>42</v>
      </c>
      <c r="Y4068" t="s">
        <v>1740</v>
      </c>
      <c r="AA4068" s="1">
        <f t="shared" si="487"/>
        <v>46014</v>
      </c>
      <c r="AB4068" s="2">
        <f t="shared" si="488"/>
        <v>12</v>
      </c>
      <c r="AC4068" s="2">
        <f t="shared" si="489"/>
        <v>2025</v>
      </c>
      <c r="AD4068" s="2" t="str">
        <f>IFERROR(VLOOKUP(A4068,'Aux Área'!$A$4:$B$123,2,0),"-")</f>
        <v>CONSERVA</v>
      </c>
    </row>
    <row r="4069" spans="1:30" x14ac:dyDescent="0.3">
      <c r="A4069" t="s">
        <v>68</v>
      </c>
      <c r="B4069" t="s">
        <v>296</v>
      </c>
      <c r="C4069" t="s">
        <v>6696</v>
      </c>
      <c r="D4069" t="s">
        <v>3246</v>
      </c>
      <c r="E4069" t="s">
        <v>3247</v>
      </c>
      <c r="F4069" t="s">
        <v>69</v>
      </c>
      <c r="G4069" t="s">
        <v>1503</v>
      </c>
      <c r="H4069" t="s">
        <v>36</v>
      </c>
      <c r="I4069" t="s">
        <v>37</v>
      </c>
      <c r="J4069" t="s">
        <v>122</v>
      </c>
      <c r="K4069" t="s">
        <v>123</v>
      </c>
      <c r="L4069" t="s">
        <v>124</v>
      </c>
      <c r="M4069" t="s">
        <v>38</v>
      </c>
      <c r="N4069" t="s">
        <v>39</v>
      </c>
      <c r="O4069" s="23">
        <v>332</v>
      </c>
      <c r="P4069" s="9">
        <v>11.47</v>
      </c>
      <c r="Q4069" t="s">
        <v>40</v>
      </c>
      <c r="R4069">
        <v>20475</v>
      </c>
      <c r="S4069" s="9">
        <v>28.95</v>
      </c>
      <c r="T4069" s="26">
        <v>4.79</v>
      </c>
      <c r="U4069" s="8">
        <v>138.68</v>
      </c>
      <c r="V4069" t="s">
        <v>112</v>
      </c>
      <c r="W4069" t="s">
        <v>2007</v>
      </c>
      <c r="X4069" t="s">
        <v>42</v>
      </c>
      <c r="Y4069" t="s">
        <v>1740</v>
      </c>
      <c r="AA4069" s="1">
        <f t="shared" si="487"/>
        <v>46014</v>
      </c>
      <c r="AB4069" s="2">
        <f t="shared" si="488"/>
        <v>12</v>
      </c>
      <c r="AC4069" s="2">
        <f t="shared" si="489"/>
        <v>2025</v>
      </c>
      <c r="AD4069" s="2" t="str">
        <f>IFERROR(VLOOKUP(A4069,'Aux Área'!$A$4:$B$123,2,0),"-")</f>
        <v>OPERAÇÃO</v>
      </c>
    </row>
    <row r="4070" spans="1:30" x14ac:dyDescent="0.3">
      <c r="A4070" t="s">
        <v>781</v>
      </c>
      <c r="B4070" t="s">
        <v>130</v>
      </c>
      <c r="C4070" t="s">
        <v>6697</v>
      </c>
      <c r="D4070" t="s">
        <v>1568</v>
      </c>
      <c r="E4070" t="s">
        <v>1569</v>
      </c>
      <c r="F4070" t="s">
        <v>653</v>
      </c>
      <c r="G4070" t="s">
        <v>659</v>
      </c>
      <c r="H4070" t="s">
        <v>706</v>
      </c>
      <c r="I4070" t="s">
        <v>667</v>
      </c>
      <c r="J4070" t="s">
        <v>1100</v>
      </c>
      <c r="K4070" t="s">
        <v>1101</v>
      </c>
      <c r="L4070" t="s">
        <v>181</v>
      </c>
      <c r="M4070" t="s">
        <v>38</v>
      </c>
      <c r="N4070" t="s">
        <v>707</v>
      </c>
      <c r="O4070" s="23">
        <v>0</v>
      </c>
      <c r="P4070" s="9">
        <v>0</v>
      </c>
      <c r="Q4070" t="s">
        <v>40</v>
      </c>
      <c r="R4070">
        <v>0</v>
      </c>
      <c r="S4070" s="9">
        <v>22.06</v>
      </c>
      <c r="T4070" s="26">
        <v>6.49</v>
      </c>
      <c r="U4070" s="8">
        <v>143.18</v>
      </c>
      <c r="V4070" t="s">
        <v>6698</v>
      </c>
      <c r="W4070" t="s">
        <v>652</v>
      </c>
      <c r="X4070" t="s">
        <v>42</v>
      </c>
      <c r="Y4070" t="s">
        <v>653</v>
      </c>
      <c r="AA4070" s="1">
        <f t="shared" si="487"/>
        <v>46014</v>
      </c>
      <c r="AB4070" s="2">
        <f t="shared" si="488"/>
        <v>12</v>
      </c>
      <c r="AC4070" s="2">
        <f t="shared" si="489"/>
        <v>2025</v>
      </c>
      <c r="AD4070" s="2" t="str">
        <f>IFERROR(VLOOKUP(A4070,'Aux Área'!$A$4:$B$123,2,0),"-")</f>
        <v>SÃO PEDRO</v>
      </c>
    </row>
    <row r="4071" spans="1:30" x14ac:dyDescent="0.3">
      <c r="A4071" t="s">
        <v>2700</v>
      </c>
      <c r="B4071" t="s">
        <v>2000</v>
      </c>
      <c r="C4071" t="s">
        <v>6699</v>
      </c>
      <c r="D4071" t="s">
        <v>3403</v>
      </c>
      <c r="E4071" t="s">
        <v>3404</v>
      </c>
      <c r="F4071" t="s">
        <v>2703</v>
      </c>
      <c r="G4071" t="s">
        <v>659</v>
      </c>
      <c r="H4071" t="s">
        <v>1996</v>
      </c>
      <c r="I4071" t="s">
        <v>1997</v>
      </c>
      <c r="J4071" t="s">
        <v>275</v>
      </c>
      <c r="K4071" t="s">
        <v>276</v>
      </c>
      <c r="L4071" t="s">
        <v>124</v>
      </c>
      <c r="M4071" t="s">
        <v>38</v>
      </c>
      <c r="N4071" t="s">
        <v>668</v>
      </c>
      <c r="O4071" s="23">
        <v>409</v>
      </c>
      <c r="P4071" s="9">
        <v>5.15</v>
      </c>
      <c r="Q4071" t="s">
        <v>40</v>
      </c>
      <c r="R4071">
        <v>13021</v>
      </c>
      <c r="S4071" s="9">
        <v>79.42</v>
      </c>
      <c r="T4071" s="26">
        <v>7.25</v>
      </c>
      <c r="U4071" s="8">
        <v>575.79</v>
      </c>
      <c r="V4071" t="s">
        <v>6700</v>
      </c>
      <c r="W4071" t="s">
        <v>1985</v>
      </c>
      <c r="X4071" t="s">
        <v>42</v>
      </c>
      <c r="Y4071" t="s">
        <v>1986</v>
      </c>
      <c r="AA4071" s="1">
        <f t="shared" si="487"/>
        <v>46014</v>
      </c>
      <c r="AB4071" s="2">
        <f t="shared" si="488"/>
        <v>12</v>
      </c>
      <c r="AC4071" s="2">
        <f t="shared" si="489"/>
        <v>2025</v>
      </c>
      <c r="AD4071" s="2" t="str">
        <f>IFERROR(VLOOKUP(A4071,'Aux Área'!$A$4:$B$123,2,0),"-")</f>
        <v>PESADOS</v>
      </c>
    </row>
    <row r="4072" spans="1:30" x14ac:dyDescent="0.3">
      <c r="A4072" t="s">
        <v>2700</v>
      </c>
      <c r="C4072" t="s">
        <v>15636</v>
      </c>
      <c r="F4072" t="s">
        <v>2703</v>
      </c>
      <c r="K4072" t="s">
        <v>276</v>
      </c>
      <c r="N4072" t="s">
        <v>15690</v>
      </c>
      <c r="O4072" t="s">
        <v>15244</v>
      </c>
      <c r="P4072" s="9" t="s">
        <v>15244</v>
      </c>
      <c r="Q4072" t="s">
        <v>40</v>
      </c>
      <c r="R4072" t="s">
        <v>15244</v>
      </c>
      <c r="S4072">
        <v>4.29</v>
      </c>
      <c r="U4072" s="8">
        <v>16.28</v>
      </c>
      <c r="X4072" t="s">
        <v>42</v>
      </c>
      <c r="Y4072" t="s">
        <v>1986</v>
      </c>
      <c r="AA4072" s="1">
        <f>IFERROR(DATEVALUE(C4072),"-")</f>
        <v>46014</v>
      </c>
      <c r="AB4072" s="2">
        <f>IFERROR(MONTH(AA4072),"-")</f>
        <v>12</v>
      </c>
      <c r="AC4072" s="2">
        <f>IFERROR(YEAR(AA4072),"-")</f>
        <v>2025</v>
      </c>
      <c r="AD4072" s="2" t="str">
        <f>IFERROR(VLOOKUP(A4072,'Aux Área'!$A$4:$B$123,2,0),"-")</f>
        <v>PESADOS</v>
      </c>
    </row>
    <row r="4073" spans="1:30" x14ac:dyDescent="0.3">
      <c r="A4073" t="s">
        <v>2643</v>
      </c>
      <c r="B4073" t="s">
        <v>2307</v>
      </c>
      <c r="C4073" t="s">
        <v>6701</v>
      </c>
      <c r="D4073" t="s">
        <v>4988</v>
      </c>
      <c r="E4073" t="s">
        <v>4989</v>
      </c>
      <c r="F4073" t="s">
        <v>2646</v>
      </c>
      <c r="G4073" t="s">
        <v>1300</v>
      </c>
      <c r="H4073" t="s">
        <v>1301</v>
      </c>
      <c r="I4073" t="s">
        <v>37</v>
      </c>
      <c r="J4073" t="s">
        <v>122</v>
      </c>
      <c r="K4073" t="s">
        <v>123</v>
      </c>
      <c r="L4073" t="s">
        <v>124</v>
      </c>
      <c r="M4073" t="s">
        <v>38</v>
      </c>
      <c r="N4073" t="s">
        <v>39</v>
      </c>
      <c r="O4073" s="23">
        <v>459</v>
      </c>
      <c r="P4073" s="9">
        <v>9.82</v>
      </c>
      <c r="Q4073" t="s">
        <v>40</v>
      </c>
      <c r="R4073">
        <v>51946</v>
      </c>
      <c r="S4073" s="9">
        <v>46.72</v>
      </c>
      <c r="T4073" s="26">
        <v>4.79</v>
      </c>
      <c r="U4073" s="8">
        <v>223.79</v>
      </c>
      <c r="V4073" t="s">
        <v>41</v>
      </c>
      <c r="W4073" t="s">
        <v>2276</v>
      </c>
      <c r="X4073" t="s">
        <v>42</v>
      </c>
      <c r="Y4073" t="s">
        <v>2277</v>
      </c>
      <c r="AA4073" s="1">
        <f>DATEVALUE(C4073)</f>
        <v>46014</v>
      </c>
      <c r="AB4073" s="2">
        <f>MONTH(AA4073)</f>
        <v>12</v>
      </c>
      <c r="AC4073" s="2">
        <f>YEAR(AA4073)</f>
        <v>2025</v>
      </c>
      <c r="AD4073" s="2" t="str">
        <f>IFERROR(VLOOKUP(A4073,'Aux Área'!$A$4:$B$123,2,0),"-")</f>
        <v>INSPEÇÃO</v>
      </c>
    </row>
    <row r="4074" spans="1:30" x14ac:dyDescent="0.3">
      <c r="A4074" t="s">
        <v>60</v>
      </c>
      <c r="B4074" t="s">
        <v>614</v>
      </c>
      <c r="C4074" t="s">
        <v>6702</v>
      </c>
      <c r="D4074" t="s">
        <v>1206</v>
      </c>
      <c r="E4074" t="s">
        <v>1207</v>
      </c>
      <c r="F4074" t="s">
        <v>61</v>
      </c>
      <c r="G4074" t="s">
        <v>1500</v>
      </c>
      <c r="H4074" t="s">
        <v>36</v>
      </c>
      <c r="I4074" t="s">
        <v>37</v>
      </c>
      <c r="J4074" t="s">
        <v>165</v>
      </c>
      <c r="K4074" t="s">
        <v>166</v>
      </c>
      <c r="L4074" t="s">
        <v>167</v>
      </c>
      <c r="M4074" t="s">
        <v>38</v>
      </c>
      <c r="N4074" t="s">
        <v>39</v>
      </c>
      <c r="O4074" s="23">
        <v>288</v>
      </c>
      <c r="P4074" s="9">
        <v>8.99</v>
      </c>
      <c r="Q4074" t="s">
        <v>40</v>
      </c>
      <c r="R4074">
        <v>26510</v>
      </c>
      <c r="S4074" s="9">
        <v>32.03</v>
      </c>
      <c r="T4074" s="26">
        <v>4.59</v>
      </c>
      <c r="U4074" s="8">
        <v>147.02000000000001</v>
      </c>
      <c r="V4074" t="s">
        <v>41</v>
      </c>
      <c r="W4074" t="s">
        <v>2007</v>
      </c>
      <c r="X4074" t="s">
        <v>42</v>
      </c>
      <c r="Y4074" t="s">
        <v>1740</v>
      </c>
      <c r="AA4074" s="1">
        <f>DATEVALUE(C4074)</f>
        <v>46014</v>
      </c>
      <c r="AB4074" s="2">
        <f>MONTH(AA4074)</f>
        <v>12</v>
      </c>
      <c r="AC4074" s="2">
        <f>YEAR(AA4074)</f>
        <v>2025</v>
      </c>
      <c r="AD4074" s="2" t="str">
        <f>IFERROR(VLOOKUP(A4074,'Aux Área'!$A$4:$B$123,2,0),"-")</f>
        <v>QSMS</v>
      </c>
    </row>
    <row r="4075" spans="1:30" x14ac:dyDescent="0.3">
      <c r="A4075" t="s">
        <v>58</v>
      </c>
      <c r="B4075" t="s">
        <v>250</v>
      </c>
      <c r="C4075" t="s">
        <v>6703</v>
      </c>
      <c r="D4075" t="s">
        <v>87</v>
      </c>
      <c r="E4075" t="s">
        <v>88</v>
      </c>
      <c r="F4075" t="s">
        <v>59</v>
      </c>
      <c r="G4075" t="s">
        <v>1500</v>
      </c>
      <c r="H4075" t="s">
        <v>36</v>
      </c>
      <c r="I4075" t="s">
        <v>37</v>
      </c>
      <c r="J4075" t="s">
        <v>285</v>
      </c>
      <c r="K4075" t="s">
        <v>286</v>
      </c>
      <c r="L4075" t="s">
        <v>91</v>
      </c>
      <c r="M4075" t="s">
        <v>38</v>
      </c>
      <c r="N4075" t="s">
        <v>39</v>
      </c>
      <c r="O4075" s="23">
        <v>279</v>
      </c>
      <c r="P4075" s="9">
        <v>7.28</v>
      </c>
      <c r="Q4075" t="s">
        <v>40</v>
      </c>
      <c r="R4075">
        <v>62316</v>
      </c>
      <c r="S4075" s="9">
        <v>38.32</v>
      </c>
      <c r="T4075" s="26">
        <v>4.5910000000000002</v>
      </c>
      <c r="U4075" s="8">
        <v>175.91</v>
      </c>
      <c r="V4075" t="s">
        <v>6704</v>
      </c>
      <c r="W4075" t="s">
        <v>2007</v>
      </c>
      <c r="X4075" t="s">
        <v>42</v>
      </c>
      <c r="Y4075" t="s">
        <v>1740</v>
      </c>
      <c r="AA4075" s="1">
        <f>DATEVALUE(C4075)</f>
        <v>46014</v>
      </c>
      <c r="AB4075" s="2">
        <f>MONTH(AA4075)</f>
        <v>12</v>
      </c>
      <c r="AC4075" s="2">
        <f>YEAR(AA4075)</f>
        <v>2025</v>
      </c>
      <c r="AD4075" s="2" t="str">
        <f>IFERROR(VLOOKUP(A4075,'Aux Área'!$A$4:$B$123,2,0),"-")</f>
        <v>CONSERVA</v>
      </c>
    </row>
    <row r="4076" spans="1:30" x14ac:dyDescent="0.3">
      <c r="A4076" t="s">
        <v>56</v>
      </c>
      <c r="B4076" t="s">
        <v>266</v>
      </c>
      <c r="C4076" t="s">
        <v>6705</v>
      </c>
      <c r="D4076" t="s">
        <v>120</v>
      </c>
      <c r="E4076" t="s">
        <v>121</v>
      </c>
      <c r="F4076" t="s">
        <v>57</v>
      </c>
      <c r="G4076" t="s">
        <v>1500</v>
      </c>
      <c r="H4076" t="s">
        <v>36</v>
      </c>
      <c r="I4076" t="s">
        <v>37</v>
      </c>
      <c r="J4076" t="s">
        <v>165</v>
      </c>
      <c r="K4076" t="s">
        <v>166</v>
      </c>
      <c r="L4076" t="s">
        <v>167</v>
      </c>
      <c r="M4076" t="s">
        <v>38</v>
      </c>
      <c r="N4076" t="s">
        <v>39</v>
      </c>
      <c r="O4076" s="23">
        <v>291</v>
      </c>
      <c r="P4076" s="9">
        <v>8.8699999999999992</v>
      </c>
      <c r="Q4076" t="s">
        <v>40</v>
      </c>
      <c r="R4076">
        <v>36494</v>
      </c>
      <c r="S4076" s="9">
        <v>32.81</v>
      </c>
      <c r="T4076" s="26">
        <v>4.59</v>
      </c>
      <c r="U4076" s="8">
        <v>150.6</v>
      </c>
      <c r="V4076" t="s">
        <v>41</v>
      </c>
      <c r="W4076" t="s">
        <v>2007</v>
      </c>
      <c r="X4076" t="s">
        <v>42</v>
      </c>
      <c r="Y4076" t="s">
        <v>1740</v>
      </c>
      <c r="AA4076" s="1">
        <f>DATEVALUE(C4076)</f>
        <v>46014</v>
      </c>
      <c r="AB4076" s="2">
        <f>MONTH(AA4076)</f>
        <v>12</v>
      </c>
      <c r="AC4076" s="2">
        <f>YEAR(AA4076)</f>
        <v>2025</v>
      </c>
      <c r="AD4076" s="2" t="str">
        <f>IFERROR(VLOOKUP(A4076,'Aux Área'!$A$4:$B$123,2,0),"-")</f>
        <v>CONSERVA</v>
      </c>
    </row>
    <row r="4077" spans="1:30" x14ac:dyDescent="0.3">
      <c r="A4077" t="s">
        <v>1979</v>
      </c>
      <c r="C4077" t="s">
        <v>15688</v>
      </c>
      <c r="F4077" t="s">
        <v>1982</v>
      </c>
      <c r="K4077" t="s">
        <v>166</v>
      </c>
      <c r="N4077" t="s">
        <v>15690</v>
      </c>
      <c r="O4077" t="s">
        <v>15244</v>
      </c>
      <c r="P4077" s="9" t="s">
        <v>15244</v>
      </c>
      <c r="Q4077" t="s">
        <v>40</v>
      </c>
      <c r="R4077" t="s">
        <v>15244</v>
      </c>
      <c r="S4077">
        <v>40</v>
      </c>
      <c r="U4077" s="8">
        <v>252</v>
      </c>
      <c r="X4077" t="s">
        <v>42</v>
      </c>
      <c r="Y4077" t="s">
        <v>1986</v>
      </c>
      <c r="AA4077" s="1">
        <f>IFERROR(DATEVALUE(C4077),"-")</f>
        <v>46014</v>
      </c>
      <c r="AB4077" s="2">
        <f>IFERROR(MONTH(AA4077),"-")</f>
        <v>12</v>
      </c>
      <c r="AC4077" s="2">
        <f>IFERROR(YEAR(AA4077),"-")</f>
        <v>2025</v>
      </c>
      <c r="AD4077" s="2" t="str">
        <f>IFERROR(VLOOKUP(A4077,'Aux Área'!$A$4:$B$123,2,0),"-")</f>
        <v>PESADOS</v>
      </c>
    </row>
    <row r="4078" spans="1:30" x14ac:dyDescent="0.3">
      <c r="A4078" t="s">
        <v>5182</v>
      </c>
      <c r="B4078" t="s">
        <v>5183</v>
      </c>
      <c r="C4078" t="s">
        <v>6706</v>
      </c>
      <c r="D4078" t="s">
        <v>5215</v>
      </c>
      <c r="E4078" t="s">
        <v>5216</v>
      </c>
      <c r="F4078" t="s">
        <v>15238</v>
      </c>
      <c r="G4078" t="s">
        <v>1300</v>
      </c>
      <c r="H4078" t="s">
        <v>1301</v>
      </c>
      <c r="I4078" t="s">
        <v>37</v>
      </c>
      <c r="J4078" t="s">
        <v>165</v>
      </c>
      <c r="K4078" t="s">
        <v>166</v>
      </c>
      <c r="L4078" t="s">
        <v>167</v>
      </c>
      <c r="M4078" t="s">
        <v>38</v>
      </c>
      <c r="N4078" t="s">
        <v>39</v>
      </c>
      <c r="O4078" s="23">
        <v>243</v>
      </c>
      <c r="P4078" s="9">
        <v>5.93</v>
      </c>
      <c r="Q4078" t="s">
        <v>40</v>
      </c>
      <c r="R4078">
        <v>37016</v>
      </c>
      <c r="S4078" s="9">
        <v>41.01</v>
      </c>
      <c r="T4078" s="26">
        <v>4.59</v>
      </c>
      <c r="U4078" s="8">
        <v>188.25</v>
      </c>
      <c r="V4078" t="s">
        <v>112</v>
      </c>
      <c r="W4078" t="s">
        <v>2276</v>
      </c>
      <c r="X4078" t="s">
        <v>42</v>
      </c>
      <c r="Y4078" t="s">
        <v>2277</v>
      </c>
      <c r="AA4078" s="1">
        <f t="shared" ref="AA4078:AA4095" si="490">DATEVALUE(C4078)</f>
        <v>46014</v>
      </c>
      <c r="AB4078" s="2">
        <f t="shared" ref="AB4078:AB4095" si="491">MONTH(AA4078)</f>
        <v>12</v>
      </c>
      <c r="AC4078" s="2">
        <f t="shared" ref="AC4078:AC4095" si="492">YEAR(AA4078)</f>
        <v>2025</v>
      </c>
      <c r="AD4078" s="2" t="str">
        <f>IFERROR(VLOOKUP(A4078,'Aux Área'!$A$4:$B$123,2,0),"-")</f>
        <v>ENGENHARIA</v>
      </c>
    </row>
    <row r="4079" spans="1:30" x14ac:dyDescent="0.3">
      <c r="A4079" t="s">
        <v>2278</v>
      </c>
      <c r="B4079" t="s">
        <v>4664</v>
      </c>
      <c r="C4079" t="s">
        <v>6707</v>
      </c>
      <c r="D4079" t="s">
        <v>6708</v>
      </c>
      <c r="E4079" t="s">
        <v>6709</v>
      </c>
      <c r="F4079" t="s">
        <v>2281</v>
      </c>
      <c r="G4079" t="s">
        <v>1135</v>
      </c>
      <c r="H4079" t="s">
        <v>2275</v>
      </c>
      <c r="I4079" t="s">
        <v>1497</v>
      </c>
      <c r="J4079" t="s">
        <v>169</v>
      </c>
      <c r="K4079" t="s">
        <v>170</v>
      </c>
      <c r="L4079" t="s">
        <v>124</v>
      </c>
      <c r="M4079" t="s">
        <v>38</v>
      </c>
      <c r="N4079" t="s">
        <v>39</v>
      </c>
      <c r="O4079" s="23">
        <v>453</v>
      </c>
      <c r="P4079" s="9">
        <v>9.85</v>
      </c>
      <c r="Q4079" t="s">
        <v>40</v>
      </c>
      <c r="R4079">
        <v>58634</v>
      </c>
      <c r="S4079" s="9">
        <v>46</v>
      </c>
      <c r="T4079" s="26">
        <v>4.49</v>
      </c>
      <c r="U4079" s="8">
        <v>206.54</v>
      </c>
      <c r="V4079" t="s">
        <v>41</v>
      </c>
      <c r="W4079" t="s">
        <v>2276</v>
      </c>
      <c r="X4079" t="s">
        <v>42</v>
      </c>
      <c r="Y4079" t="s">
        <v>2277</v>
      </c>
      <c r="AA4079" s="1">
        <f t="shared" si="490"/>
        <v>46014</v>
      </c>
      <c r="AB4079" s="2">
        <f t="shared" si="491"/>
        <v>12</v>
      </c>
      <c r="AC4079" s="2">
        <f t="shared" si="492"/>
        <v>2025</v>
      </c>
      <c r="AD4079" s="2" t="str">
        <f>IFERROR(VLOOKUP(A4079,'Aux Área'!$A$4:$B$123,2,0),"-")</f>
        <v>INSPEÇÃO</v>
      </c>
    </row>
    <row r="4080" spans="1:30" x14ac:dyDescent="0.3">
      <c r="A4080" t="s">
        <v>1295</v>
      </c>
      <c r="B4080" t="s">
        <v>1753</v>
      </c>
      <c r="C4080" t="s">
        <v>6710</v>
      </c>
      <c r="D4080" t="s">
        <v>1297</v>
      </c>
      <c r="E4080" t="s">
        <v>2221</v>
      </c>
      <c r="F4080" t="s">
        <v>1299</v>
      </c>
      <c r="G4080" t="s">
        <v>1135</v>
      </c>
      <c r="H4080" t="s">
        <v>1301</v>
      </c>
      <c r="I4080" t="s">
        <v>839</v>
      </c>
      <c r="J4080" t="s">
        <v>1665</v>
      </c>
      <c r="K4080" t="s">
        <v>1666</v>
      </c>
      <c r="L4080" t="s">
        <v>301</v>
      </c>
      <c r="M4080" t="s">
        <v>38</v>
      </c>
      <c r="N4080" t="s">
        <v>39</v>
      </c>
      <c r="O4080" s="23">
        <v>0</v>
      </c>
      <c r="P4080" s="23">
        <v>0</v>
      </c>
      <c r="Q4080" t="s">
        <v>40</v>
      </c>
      <c r="R4080" t="s">
        <v>15244</v>
      </c>
      <c r="S4080" s="9">
        <v>51.73</v>
      </c>
      <c r="T4080" s="26">
        <v>4.99</v>
      </c>
      <c r="U4080" s="8">
        <v>258.13</v>
      </c>
      <c r="V4080" t="s">
        <v>6711</v>
      </c>
      <c r="W4080" t="s">
        <v>2007</v>
      </c>
      <c r="X4080" t="s">
        <v>42</v>
      </c>
      <c r="Y4080" t="s">
        <v>1740</v>
      </c>
      <c r="AA4080" s="1">
        <f t="shared" si="490"/>
        <v>46014</v>
      </c>
      <c r="AB4080" s="2">
        <f t="shared" si="491"/>
        <v>12</v>
      </c>
      <c r="AC4080" s="2">
        <f t="shared" si="492"/>
        <v>2025</v>
      </c>
      <c r="AD4080" s="2" t="str">
        <f>IFERROR(VLOOKUP(A4080,'Aux Área'!$A$4:$B$123,2,0),"-")</f>
        <v>LUCCA JR - OP</v>
      </c>
    </row>
    <row r="4081" spans="1:30" x14ac:dyDescent="0.3">
      <c r="A4081" t="s">
        <v>2655</v>
      </c>
      <c r="B4081" t="s">
        <v>2656</v>
      </c>
      <c r="C4081" t="s">
        <v>6712</v>
      </c>
      <c r="D4081" t="s">
        <v>1619</v>
      </c>
      <c r="E4081" t="s">
        <v>1620</v>
      </c>
      <c r="F4081" t="s">
        <v>3712</v>
      </c>
      <c r="G4081" t="s">
        <v>1635</v>
      </c>
      <c r="H4081" t="s">
        <v>2635</v>
      </c>
      <c r="I4081" t="s">
        <v>37</v>
      </c>
      <c r="J4081" t="s">
        <v>370</v>
      </c>
      <c r="K4081" t="s">
        <v>371</v>
      </c>
      <c r="L4081" t="s">
        <v>124</v>
      </c>
      <c r="M4081" t="s">
        <v>38</v>
      </c>
      <c r="N4081" t="s">
        <v>39</v>
      </c>
      <c r="O4081" s="23">
        <v>448</v>
      </c>
      <c r="P4081" s="9">
        <v>9.64</v>
      </c>
      <c r="Q4081" t="s">
        <v>40</v>
      </c>
      <c r="R4081">
        <v>9296</v>
      </c>
      <c r="S4081" s="9">
        <v>46.47</v>
      </c>
      <c r="T4081" s="26">
        <v>4.59</v>
      </c>
      <c r="U4081" s="8">
        <v>213.31</v>
      </c>
      <c r="V4081" t="s">
        <v>6713</v>
      </c>
      <c r="W4081" t="s">
        <v>2007</v>
      </c>
      <c r="X4081" t="s">
        <v>42</v>
      </c>
      <c r="Y4081" t="s">
        <v>6209</v>
      </c>
      <c r="AA4081" s="1">
        <f t="shared" si="490"/>
        <v>46014</v>
      </c>
      <c r="AB4081" s="2">
        <f t="shared" si="491"/>
        <v>12</v>
      </c>
      <c r="AC4081" s="2">
        <f t="shared" si="492"/>
        <v>2025</v>
      </c>
      <c r="AD4081" s="2" t="str">
        <f>IFERROR(VLOOKUP(A4081,'Aux Área'!$A$4:$B$123,2,0),"-")</f>
        <v>TI</v>
      </c>
    </row>
    <row r="4082" spans="1:30" x14ac:dyDescent="0.3">
      <c r="A4082" t="s">
        <v>3092</v>
      </c>
      <c r="B4082" t="s">
        <v>4774</v>
      </c>
      <c r="C4082" t="s">
        <v>6714</v>
      </c>
      <c r="D4082" t="s">
        <v>3410</v>
      </c>
      <c r="E4082" t="s">
        <v>3411</v>
      </c>
      <c r="F4082" t="s">
        <v>3594</v>
      </c>
      <c r="G4082" t="s">
        <v>1135</v>
      </c>
      <c r="H4082" t="s">
        <v>2275</v>
      </c>
      <c r="I4082" t="s">
        <v>1497</v>
      </c>
      <c r="J4082" t="s">
        <v>231</v>
      </c>
      <c r="K4082" t="s">
        <v>232</v>
      </c>
      <c r="L4082" t="s">
        <v>217</v>
      </c>
      <c r="M4082" t="s">
        <v>38</v>
      </c>
      <c r="N4082" t="s">
        <v>39</v>
      </c>
      <c r="O4082" s="23">
        <v>528</v>
      </c>
      <c r="P4082" s="9">
        <v>10.18</v>
      </c>
      <c r="Q4082" t="s">
        <v>40</v>
      </c>
      <c r="R4082">
        <v>37409</v>
      </c>
      <c r="S4082" s="9">
        <v>51.85</v>
      </c>
      <c r="T4082" s="26">
        <v>4.5199999999999996</v>
      </c>
      <c r="U4082" s="8">
        <v>234.36</v>
      </c>
      <c r="V4082" t="s">
        <v>6715</v>
      </c>
      <c r="W4082" t="s">
        <v>2276</v>
      </c>
      <c r="X4082" t="s">
        <v>42</v>
      </c>
      <c r="Y4082" t="s">
        <v>2277</v>
      </c>
      <c r="AA4082" s="1">
        <f t="shared" si="490"/>
        <v>46014</v>
      </c>
      <c r="AB4082" s="2">
        <f t="shared" si="491"/>
        <v>12</v>
      </c>
      <c r="AC4082" s="2">
        <f t="shared" si="492"/>
        <v>2025</v>
      </c>
      <c r="AD4082" s="2" t="str">
        <f>IFERROR(VLOOKUP(A4082,'Aux Área'!$A$4:$B$123,2,0),"-")</f>
        <v>INSPEÇÃO</v>
      </c>
    </row>
    <row r="4083" spans="1:30" x14ac:dyDescent="0.3">
      <c r="A4083" t="s">
        <v>2638</v>
      </c>
      <c r="B4083" t="s">
        <v>4593</v>
      </c>
      <c r="C4083" t="s">
        <v>6716</v>
      </c>
      <c r="D4083" t="s">
        <v>3419</v>
      </c>
      <c r="E4083" t="s">
        <v>3420</v>
      </c>
      <c r="F4083" t="s">
        <v>2641</v>
      </c>
      <c r="G4083" t="s">
        <v>1135</v>
      </c>
      <c r="H4083" t="s">
        <v>2275</v>
      </c>
      <c r="I4083" t="s">
        <v>1497</v>
      </c>
      <c r="J4083" t="s">
        <v>275</v>
      </c>
      <c r="K4083" t="s">
        <v>276</v>
      </c>
      <c r="L4083" t="s">
        <v>124</v>
      </c>
      <c r="M4083" t="s">
        <v>38</v>
      </c>
      <c r="N4083" t="s">
        <v>39</v>
      </c>
      <c r="O4083" s="23">
        <v>452</v>
      </c>
      <c r="P4083" s="9">
        <v>10.199999999999999</v>
      </c>
      <c r="Q4083" t="s">
        <v>40</v>
      </c>
      <c r="R4083">
        <v>47337</v>
      </c>
      <c r="S4083" s="9">
        <v>44.33</v>
      </c>
      <c r="T4083" s="26">
        <v>4.49</v>
      </c>
      <c r="U4083" s="8">
        <v>199.04</v>
      </c>
      <c r="V4083" t="s">
        <v>6717</v>
      </c>
      <c r="W4083" t="s">
        <v>2276</v>
      </c>
      <c r="X4083" t="s">
        <v>42</v>
      </c>
      <c r="Y4083" t="s">
        <v>2277</v>
      </c>
      <c r="AA4083" s="1">
        <f t="shared" si="490"/>
        <v>46014</v>
      </c>
      <c r="AB4083" s="2">
        <f t="shared" si="491"/>
        <v>12</v>
      </c>
      <c r="AC4083" s="2">
        <f t="shared" si="492"/>
        <v>2025</v>
      </c>
      <c r="AD4083" s="2" t="str">
        <f>IFERROR(VLOOKUP(A4083,'Aux Área'!$A$4:$B$123,2,0),"-")</f>
        <v>INSPEÇÃO</v>
      </c>
    </row>
    <row r="4084" spans="1:30" x14ac:dyDescent="0.3">
      <c r="A4084" t="s">
        <v>2306</v>
      </c>
      <c r="B4084" t="s">
        <v>4613</v>
      </c>
      <c r="C4084" t="s">
        <v>6718</v>
      </c>
      <c r="D4084" t="s">
        <v>3428</v>
      </c>
      <c r="E4084" t="s">
        <v>3429</v>
      </c>
      <c r="F4084" t="s">
        <v>2309</v>
      </c>
      <c r="G4084" t="s">
        <v>1135</v>
      </c>
      <c r="H4084" t="s">
        <v>2275</v>
      </c>
      <c r="I4084" t="s">
        <v>1497</v>
      </c>
      <c r="J4084" t="s">
        <v>1665</v>
      </c>
      <c r="K4084" t="s">
        <v>1666</v>
      </c>
      <c r="L4084" t="s">
        <v>301</v>
      </c>
      <c r="M4084" t="s">
        <v>38</v>
      </c>
      <c r="N4084" t="s">
        <v>39</v>
      </c>
      <c r="O4084" s="23">
        <v>429</v>
      </c>
      <c r="P4084" s="9">
        <v>9.5</v>
      </c>
      <c r="Q4084" t="s">
        <v>40</v>
      </c>
      <c r="R4084">
        <v>50581</v>
      </c>
      <c r="S4084" s="9">
        <v>45.15</v>
      </c>
      <c r="T4084" s="26">
        <v>4.99</v>
      </c>
      <c r="U4084" s="8">
        <v>225.3</v>
      </c>
      <c r="V4084" t="s">
        <v>6719</v>
      </c>
      <c r="W4084" t="s">
        <v>2276</v>
      </c>
      <c r="X4084" t="s">
        <v>42</v>
      </c>
      <c r="Y4084" t="s">
        <v>2277</v>
      </c>
      <c r="AA4084" s="1">
        <f t="shared" si="490"/>
        <v>46014</v>
      </c>
      <c r="AB4084" s="2">
        <f t="shared" si="491"/>
        <v>12</v>
      </c>
      <c r="AC4084" s="2">
        <f t="shared" si="492"/>
        <v>2025</v>
      </c>
      <c r="AD4084" s="2" t="str">
        <f>IFERROR(VLOOKUP(A4084,'Aux Área'!$A$4:$B$123,2,0),"-")</f>
        <v>INSPEÇÃO</v>
      </c>
    </row>
    <row r="4085" spans="1:30" x14ac:dyDescent="0.3">
      <c r="A4085" t="s">
        <v>2552</v>
      </c>
      <c r="B4085" t="s">
        <v>2553</v>
      </c>
      <c r="C4085" t="s">
        <v>6720</v>
      </c>
      <c r="D4085" t="s">
        <v>2872</v>
      </c>
      <c r="E4085" t="s">
        <v>2873</v>
      </c>
      <c r="F4085" t="s">
        <v>2555</v>
      </c>
      <c r="G4085" t="s">
        <v>659</v>
      </c>
      <c r="H4085" t="s">
        <v>2215</v>
      </c>
      <c r="I4085" t="s">
        <v>667</v>
      </c>
      <c r="J4085" t="s">
        <v>2779</v>
      </c>
      <c r="K4085" t="s">
        <v>2780</v>
      </c>
      <c r="L4085" t="s">
        <v>141</v>
      </c>
      <c r="M4085" t="s">
        <v>38</v>
      </c>
      <c r="N4085" t="s">
        <v>668</v>
      </c>
      <c r="O4085" s="23">
        <v>142</v>
      </c>
      <c r="P4085" s="9">
        <v>1.9</v>
      </c>
      <c r="Q4085" t="s">
        <v>40</v>
      </c>
      <c r="R4085">
        <v>6417</v>
      </c>
      <c r="S4085" s="9">
        <v>74.92</v>
      </c>
      <c r="T4085" s="26">
        <v>6.4</v>
      </c>
      <c r="U4085" s="8">
        <v>479.48</v>
      </c>
      <c r="V4085" t="s">
        <v>112</v>
      </c>
      <c r="W4085" t="s">
        <v>2007</v>
      </c>
      <c r="X4085" t="s">
        <v>42</v>
      </c>
      <c r="Y4085" t="s">
        <v>1740</v>
      </c>
      <c r="AA4085" s="1">
        <f t="shared" si="490"/>
        <v>46014</v>
      </c>
      <c r="AB4085" s="2">
        <f t="shared" si="491"/>
        <v>12</v>
      </c>
      <c r="AC4085" s="2">
        <f t="shared" si="492"/>
        <v>2025</v>
      </c>
      <c r="AD4085" s="2" t="str">
        <f>IFERROR(VLOOKUP(A4085,'Aux Área'!$A$4:$B$123,2,0),"-")</f>
        <v>APH</v>
      </c>
    </row>
    <row r="4086" spans="1:30" x14ac:dyDescent="0.3">
      <c r="A4086" t="s">
        <v>58</v>
      </c>
      <c r="B4086" t="s">
        <v>250</v>
      </c>
      <c r="C4086" t="s">
        <v>6721</v>
      </c>
      <c r="D4086" t="s">
        <v>87</v>
      </c>
      <c r="E4086" t="s">
        <v>88</v>
      </c>
      <c r="F4086" t="s">
        <v>59</v>
      </c>
      <c r="G4086" t="s">
        <v>1500</v>
      </c>
      <c r="H4086" t="s">
        <v>36</v>
      </c>
      <c r="I4086" t="s">
        <v>37</v>
      </c>
      <c r="J4086" t="s">
        <v>356</v>
      </c>
      <c r="K4086" t="s">
        <v>357</v>
      </c>
      <c r="L4086" t="s">
        <v>124</v>
      </c>
      <c r="M4086" t="s">
        <v>38</v>
      </c>
      <c r="N4086" t="s">
        <v>39</v>
      </c>
      <c r="O4086" s="23">
        <v>304</v>
      </c>
      <c r="P4086" s="9">
        <v>7.28</v>
      </c>
      <c r="Q4086" t="s">
        <v>40</v>
      </c>
      <c r="R4086">
        <v>62620</v>
      </c>
      <c r="S4086" s="9">
        <v>41.74</v>
      </c>
      <c r="T4086" s="26">
        <v>4.59</v>
      </c>
      <c r="U4086" s="8">
        <v>191.6</v>
      </c>
      <c r="V4086" t="s">
        <v>6722</v>
      </c>
      <c r="W4086" t="s">
        <v>2007</v>
      </c>
      <c r="X4086" t="s">
        <v>42</v>
      </c>
      <c r="Y4086" t="s">
        <v>1740</v>
      </c>
      <c r="AA4086" s="1">
        <f t="shared" si="490"/>
        <v>46014</v>
      </c>
      <c r="AB4086" s="2">
        <f t="shared" si="491"/>
        <v>12</v>
      </c>
      <c r="AC4086" s="2">
        <f t="shared" si="492"/>
        <v>2025</v>
      </c>
      <c r="AD4086" s="2" t="str">
        <f>IFERROR(VLOOKUP(A4086,'Aux Área'!$A$4:$B$123,2,0),"-")</f>
        <v>CONSERVA</v>
      </c>
    </row>
    <row r="4087" spans="1:30" x14ac:dyDescent="0.3">
      <c r="A4087" t="s">
        <v>2461</v>
      </c>
      <c r="B4087" t="s">
        <v>5008</v>
      </c>
      <c r="C4087" t="s">
        <v>6723</v>
      </c>
      <c r="D4087" t="s">
        <v>3135</v>
      </c>
      <c r="E4087" t="s">
        <v>3136</v>
      </c>
      <c r="F4087" t="s">
        <v>3574</v>
      </c>
      <c r="G4087" t="s">
        <v>1135</v>
      </c>
      <c r="H4087" t="s">
        <v>2275</v>
      </c>
      <c r="I4087" t="s">
        <v>1497</v>
      </c>
      <c r="J4087" t="s">
        <v>188</v>
      </c>
      <c r="K4087" t="s">
        <v>189</v>
      </c>
      <c r="L4087" t="s">
        <v>190</v>
      </c>
      <c r="M4087" t="s">
        <v>38</v>
      </c>
      <c r="N4087" t="s">
        <v>39</v>
      </c>
      <c r="O4087" s="23">
        <v>391</v>
      </c>
      <c r="P4087" s="9">
        <v>9.6</v>
      </c>
      <c r="Q4087" t="s">
        <v>40</v>
      </c>
      <c r="R4087">
        <v>38634</v>
      </c>
      <c r="S4087" s="9">
        <v>40.75</v>
      </c>
      <c r="T4087" s="26">
        <v>4.6900000000000004</v>
      </c>
      <c r="U4087" s="8">
        <v>191.12</v>
      </c>
      <c r="V4087" t="s">
        <v>41</v>
      </c>
      <c r="W4087" t="s">
        <v>2276</v>
      </c>
      <c r="X4087" t="s">
        <v>42</v>
      </c>
      <c r="Y4087" t="s">
        <v>2277</v>
      </c>
      <c r="AA4087" s="1">
        <f t="shared" si="490"/>
        <v>46014</v>
      </c>
      <c r="AB4087" s="2">
        <f t="shared" si="491"/>
        <v>12</v>
      </c>
      <c r="AC4087" s="2">
        <f t="shared" si="492"/>
        <v>2025</v>
      </c>
      <c r="AD4087" s="2" t="str">
        <f>IFERROR(VLOOKUP(A4087,'Aux Área'!$A$4:$B$123,2,0),"-")</f>
        <v>INSPEÇÃO</v>
      </c>
    </row>
    <row r="4088" spans="1:30" x14ac:dyDescent="0.3">
      <c r="A4088" t="s">
        <v>76</v>
      </c>
      <c r="B4088" t="s">
        <v>380</v>
      </c>
      <c r="C4088" t="s">
        <v>6724</v>
      </c>
      <c r="D4088" t="s">
        <v>382</v>
      </c>
      <c r="E4088" t="s">
        <v>383</v>
      </c>
      <c r="F4088" t="s">
        <v>77</v>
      </c>
      <c r="G4088" t="s">
        <v>1500</v>
      </c>
      <c r="H4088" t="s">
        <v>36</v>
      </c>
      <c r="I4088" t="s">
        <v>37</v>
      </c>
      <c r="J4088" t="s">
        <v>6725</v>
      </c>
      <c r="K4088" t="s">
        <v>6726</v>
      </c>
      <c r="L4088" t="s">
        <v>84</v>
      </c>
      <c r="M4088" t="s">
        <v>38</v>
      </c>
      <c r="N4088" t="s">
        <v>39</v>
      </c>
      <c r="O4088" s="23">
        <v>451</v>
      </c>
      <c r="P4088" s="9">
        <v>11.07</v>
      </c>
      <c r="Q4088" t="s">
        <v>40</v>
      </c>
      <c r="R4088">
        <v>46501</v>
      </c>
      <c r="S4088" s="9">
        <v>40.74</v>
      </c>
      <c r="T4088" s="26">
        <v>5.22</v>
      </c>
      <c r="U4088" s="8">
        <v>212.66</v>
      </c>
      <c r="V4088" t="s">
        <v>6727</v>
      </c>
      <c r="W4088" t="s">
        <v>2007</v>
      </c>
      <c r="X4088" t="s">
        <v>42</v>
      </c>
      <c r="Y4088" t="s">
        <v>1740</v>
      </c>
      <c r="AA4088" s="1">
        <f t="shared" si="490"/>
        <v>46014</v>
      </c>
      <c r="AB4088" s="2">
        <f t="shared" si="491"/>
        <v>12</v>
      </c>
      <c r="AC4088" s="2">
        <f t="shared" si="492"/>
        <v>2025</v>
      </c>
      <c r="AD4088" s="2" t="str">
        <f>IFERROR(VLOOKUP(A4088,'Aux Área'!$A$4:$B$123,2,0),"-")</f>
        <v>QSMS</v>
      </c>
    </row>
    <row r="4089" spans="1:30" x14ac:dyDescent="0.3">
      <c r="A4089" t="s">
        <v>5182</v>
      </c>
      <c r="B4089" t="s">
        <v>5183</v>
      </c>
      <c r="C4089" t="s">
        <v>6728</v>
      </c>
      <c r="D4089" t="s">
        <v>5215</v>
      </c>
      <c r="E4089" t="s">
        <v>5216</v>
      </c>
      <c r="F4089" t="s">
        <v>15238</v>
      </c>
      <c r="G4089" t="s">
        <v>1300</v>
      </c>
      <c r="H4089" t="s">
        <v>1301</v>
      </c>
      <c r="I4089" t="s">
        <v>37</v>
      </c>
      <c r="J4089" t="s">
        <v>370</v>
      </c>
      <c r="K4089" t="s">
        <v>371</v>
      </c>
      <c r="L4089" t="s">
        <v>124</v>
      </c>
      <c r="M4089" t="s">
        <v>38</v>
      </c>
      <c r="N4089" t="s">
        <v>39</v>
      </c>
      <c r="O4089" s="23">
        <v>164</v>
      </c>
      <c r="P4089" s="9">
        <v>5.48</v>
      </c>
      <c r="Q4089" t="s">
        <v>40</v>
      </c>
      <c r="R4089">
        <v>37180</v>
      </c>
      <c r="S4089" s="9">
        <v>29.95</v>
      </c>
      <c r="T4089" s="26">
        <v>4.5910000000000002</v>
      </c>
      <c r="U4089" s="8">
        <v>137.49</v>
      </c>
      <c r="V4089" t="s">
        <v>6729</v>
      </c>
      <c r="W4089" t="s">
        <v>2276</v>
      </c>
      <c r="X4089" t="s">
        <v>42</v>
      </c>
      <c r="Y4089" t="s">
        <v>2277</v>
      </c>
      <c r="AA4089" s="1">
        <f t="shared" si="490"/>
        <v>46014</v>
      </c>
      <c r="AB4089" s="2">
        <f t="shared" si="491"/>
        <v>12</v>
      </c>
      <c r="AC4089" s="2">
        <f t="shared" si="492"/>
        <v>2025</v>
      </c>
      <c r="AD4089" s="2" t="str">
        <f>IFERROR(VLOOKUP(A4089,'Aux Área'!$A$4:$B$123,2,0),"-")</f>
        <v>ENGENHARIA</v>
      </c>
    </row>
    <row r="4090" spans="1:30" x14ac:dyDescent="0.3">
      <c r="A4090" t="s">
        <v>2181</v>
      </c>
      <c r="B4090" t="s">
        <v>4595</v>
      </c>
      <c r="C4090" t="s">
        <v>6730</v>
      </c>
      <c r="D4090" t="s">
        <v>3107</v>
      </c>
      <c r="E4090" t="s">
        <v>3108</v>
      </c>
      <c r="F4090" t="s">
        <v>2184</v>
      </c>
      <c r="G4090" t="s">
        <v>1135</v>
      </c>
      <c r="H4090" t="s">
        <v>2185</v>
      </c>
      <c r="I4090" t="s">
        <v>2186</v>
      </c>
      <c r="J4090" t="s">
        <v>108</v>
      </c>
      <c r="K4090" t="s">
        <v>109</v>
      </c>
      <c r="L4090" t="s">
        <v>110</v>
      </c>
      <c r="M4090" t="s">
        <v>38</v>
      </c>
      <c r="N4090" t="s">
        <v>668</v>
      </c>
      <c r="O4090" s="23">
        <v>741</v>
      </c>
      <c r="P4090" s="9">
        <v>14.7</v>
      </c>
      <c r="Q4090" t="s">
        <v>40</v>
      </c>
      <c r="R4090">
        <v>56372</v>
      </c>
      <c r="S4090" s="9">
        <v>50.4</v>
      </c>
      <c r="T4090" s="26">
        <v>6.19</v>
      </c>
      <c r="U4090" s="8">
        <v>311.98</v>
      </c>
      <c r="V4090" t="s">
        <v>6731</v>
      </c>
      <c r="W4090" t="s">
        <v>2007</v>
      </c>
      <c r="X4090" t="s">
        <v>42</v>
      </c>
      <c r="Y4090" t="s">
        <v>2188</v>
      </c>
      <c r="AA4090" s="1">
        <f t="shared" si="490"/>
        <v>46014</v>
      </c>
      <c r="AB4090" s="2">
        <f t="shared" si="491"/>
        <v>12</v>
      </c>
      <c r="AC4090" s="2">
        <f t="shared" si="492"/>
        <v>2025</v>
      </c>
      <c r="AD4090" s="2" t="str">
        <f>IFERROR(VLOOKUP(A4090,'Aux Área'!$A$4:$B$123,2,0),"-")</f>
        <v>INSPEÇÃO</v>
      </c>
    </row>
    <row r="4091" spans="1:30" x14ac:dyDescent="0.3">
      <c r="A4091" t="s">
        <v>2208</v>
      </c>
      <c r="B4091" t="s">
        <v>2544</v>
      </c>
      <c r="C4091" t="s">
        <v>6732</v>
      </c>
      <c r="D4091" t="s">
        <v>2468</v>
      </c>
      <c r="E4091" t="s">
        <v>2469</v>
      </c>
      <c r="F4091" t="s">
        <v>2210</v>
      </c>
      <c r="G4091" t="s">
        <v>1135</v>
      </c>
      <c r="H4091" t="s">
        <v>2211</v>
      </c>
      <c r="I4091" t="s">
        <v>37</v>
      </c>
      <c r="J4091" t="s">
        <v>175</v>
      </c>
      <c r="K4091" t="s">
        <v>176</v>
      </c>
      <c r="L4091" t="s">
        <v>177</v>
      </c>
      <c r="M4091" t="s">
        <v>38</v>
      </c>
      <c r="N4091" t="s">
        <v>668</v>
      </c>
      <c r="O4091" s="23">
        <v>360</v>
      </c>
      <c r="P4091" s="9">
        <v>6</v>
      </c>
      <c r="Q4091" t="s">
        <v>40</v>
      </c>
      <c r="R4091">
        <v>8859</v>
      </c>
      <c r="S4091" s="9">
        <v>60</v>
      </c>
      <c r="T4091" s="26">
        <v>6.1909999999999998</v>
      </c>
      <c r="U4091" s="8">
        <v>371.43</v>
      </c>
      <c r="V4091" t="s">
        <v>112</v>
      </c>
      <c r="W4091" t="s">
        <v>2007</v>
      </c>
      <c r="X4091" t="s">
        <v>42</v>
      </c>
      <c r="Y4091" t="s">
        <v>1740</v>
      </c>
      <c r="AA4091" s="1">
        <f t="shared" si="490"/>
        <v>46014</v>
      </c>
      <c r="AB4091" s="2">
        <f t="shared" si="491"/>
        <v>12</v>
      </c>
      <c r="AC4091" s="2">
        <f t="shared" si="492"/>
        <v>2025</v>
      </c>
      <c r="AD4091" s="2" t="str">
        <f>IFERROR(VLOOKUP(A4091,'Aux Área'!$A$4:$B$123,2,0),"-")</f>
        <v>APH</v>
      </c>
    </row>
    <row r="4092" spans="1:30" x14ac:dyDescent="0.3">
      <c r="A4092" t="s">
        <v>5543</v>
      </c>
      <c r="B4092" t="s">
        <v>3093</v>
      </c>
      <c r="C4092" t="s">
        <v>6733</v>
      </c>
      <c r="D4092" t="s">
        <v>391</v>
      </c>
      <c r="E4092" t="s">
        <v>392</v>
      </c>
      <c r="F4092" t="s">
        <v>6207</v>
      </c>
      <c r="G4092" t="s">
        <v>1135</v>
      </c>
      <c r="H4092" t="s">
        <v>5545</v>
      </c>
      <c r="I4092" t="s">
        <v>839</v>
      </c>
      <c r="J4092" t="s">
        <v>165</v>
      </c>
      <c r="K4092" t="s">
        <v>166</v>
      </c>
      <c r="L4092" t="s">
        <v>167</v>
      </c>
      <c r="M4092" t="s">
        <v>38</v>
      </c>
      <c r="N4092" t="s">
        <v>39</v>
      </c>
      <c r="O4092" s="23">
        <v>271</v>
      </c>
      <c r="P4092" s="9">
        <v>6.28</v>
      </c>
      <c r="Q4092" t="s">
        <v>40</v>
      </c>
      <c r="R4092">
        <v>5466</v>
      </c>
      <c r="S4092" s="9">
        <v>43.18</v>
      </c>
      <c r="T4092" s="26">
        <v>4.5910000000000002</v>
      </c>
      <c r="U4092" s="8">
        <v>198.22</v>
      </c>
      <c r="V4092" t="s">
        <v>112</v>
      </c>
      <c r="W4092" t="s">
        <v>2276</v>
      </c>
      <c r="X4092" t="s">
        <v>42</v>
      </c>
      <c r="Y4092" t="s">
        <v>2277</v>
      </c>
      <c r="AA4092" s="1">
        <f t="shared" si="490"/>
        <v>46014</v>
      </c>
      <c r="AB4092" s="2">
        <f t="shared" si="491"/>
        <v>12</v>
      </c>
      <c r="AC4092" s="2">
        <f t="shared" si="492"/>
        <v>2025</v>
      </c>
      <c r="AD4092" s="2" t="str">
        <f>IFERROR(VLOOKUP(A4092,'Aux Área'!$A$4:$B$123,2,0),"-")</f>
        <v>INSPEÇÃO</v>
      </c>
    </row>
    <row r="4093" spans="1:30" x14ac:dyDescent="0.3">
      <c r="A4093" t="s">
        <v>68</v>
      </c>
      <c r="B4093" t="s">
        <v>296</v>
      </c>
      <c r="C4093" t="s">
        <v>6734</v>
      </c>
      <c r="D4093" t="s">
        <v>3246</v>
      </c>
      <c r="E4093" t="s">
        <v>3247</v>
      </c>
      <c r="F4093" t="s">
        <v>69</v>
      </c>
      <c r="G4093" t="s">
        <v>1503</v>
      </c>
      <c r="H4093" t="s">
        <v>36</v>
      </c>
      <c r="I4093" t="s">
        <v>37</v>
      </c>
      <c r="J4093" t="s">
        <v>165</v>
      </c>
      <c r="K4093" t="s">
        <v>166</v>
      </c>
      <c r="L4093" t="s">
        <v>167</v>
      </c>
      <c r="M4093" t="s">
        <v>38</v>
      </c>
      <c r="N4093" t="s">
        <v>39</v>
      </c>
      <c r="O4093" s="10">
        <v>273</v>
      </c>
      <c r="P4093" s="24">
        <v>8.76</v>
      </c>
      <c r="Q4093" t="s">
        <v>40</v>
      </c>
      <c r="R4093" s="2">
        <v>20748</v>
      </c>
      <c r="S4093" s="9">
        <v>31.17</v>
      </c>
      <c r="T4093" s="26">
        <v>4.5910000000000002</v>
      </c>
      <c r="U4093" s="8">
        <v>143.09</v>
      </c>
      <c r="V4093" t="s">
        <v>112</v>
      </c>
      <c r="W4093" t="s">
        <v>2007</v>
      </c>
      <c r="X4093" t="s">
        <v>42</v>
      </c>
      <c r="Y4093" t="s">
        <v>1740</v>
      </c>
      <c r="AA4093" s="1">
        <f t="shared" si="490"/>
        <v>46014</v>
      </c>
      <c r="AB4093" s="2">
        <f t="shared" si="491"/>
        <v>12</v>
      </c>
      <c r="AC4093" s="2">
        <f t="shared" si="492"/>
        <v>2025</v>
      </c>
      <c r="AD4093" s="2" t="str">
        <f>IFERROR(VLOOKUP(A4093,'Aux Área'!$A$4:$B$123,2,0),"-")</f>
        <v>OPERAÇÃO</v>
      </c>
    </row>
    <row r="4094" spans="1:30" x14ac:dyDescent="0.3">
      <c r="A4094" t="s">
        <v>5620</v>
      </c>
      <c r="B4094" t="s">
        <v>2315</v>
      </c>
      <c r="C4094" t="s">
        <v>6735</v>
      </c>
      <c r="D4094" t="s">
        <v>2160</v>
      </c>
      <c r="E4094" t="s">
        <v>2161</v>
      </c>
      <c r="F4094" t="s">
        <v>6208</v>
      </c>
      <c r="G4094" t="s">
        <v>1135</v>
      </c>
      <c r="H4094" t="s">
        <v>5545</v>
      </c>
      <c r="I4094" t="s">
        <v>839</v>
      </c>
      <c r="J4094" t="s">
        <v>165</v>
      </c>
      <c r="K4094" t="s">
        <v>166</v>
      </c>
      <c r="L4094" t="s">
        <v>167</v>
      </c>
      <c r="M4094" t="s">
        <v>38</v>
      </c>
      <c r="N4094" t="s">
        <v>39</v>
      </c>
      <c r="O4094" s="23">
        <v>267</v>
      </c>
      <c r="P4094" s="9">
        <v>6.21</v>
      </c>
      <c r="Q4094" t="s">
        <v>40</v>
      </c>
      <c r="R4094">
        <v>4383</v>
      </c>
      <c r="S4094" s="9">
        <v>43</v>
      </c>
      <c r="T4094" s="26">
        <v>4.5910000000000002</v>
      </c>
      <c r="U4094" s="8">
        <v>197.4</v>
      </c>
      <c r="V4094" t="s">
        <v>112</v>
      </c>
      <c r="W4094" t="s">
        <v>2276</v>
      </c>
      <c r="X4094" t="s">
        <v>42</v>
      </c>
      <c r="Y4094" t="s">
        <v>2277</v>
      </c>
      <c r="AA4094" s="1">
        <f t="shared" si="490"/>
        <v>46014</v>
      </c>
      <c r="AB4094" s="2">
        <f t="shared" si="491"/>
        <v>12</v>
      </c>
      <c r="AC4094" s="2">
        <f t="shared" si="492"/>
        <v>2025</v>
      </c>
      <c r="AD4094" s="2" t="str">
        <f>IFERROR(VLOOKUP(A4094,'Aux Área'!$A$4:$B$123,2,0),"-")</f>
        <v>INSPEÇÃO</v>
      </c>
    </row>
    <row r="4095" spans="1:30" x14ac:dyDescent="0.3">
      <c r="A4095" t="s">
        <v>2041</v>
      </c>
      <c r="B4095" t="s">
        <v>2042</v>
      </c>
      <c r="C4095" t="s">
        <v>6736</v>
      </c>
      <c r="D4095" t="s">
        <v>1297</v>
      </c>
      <c r="E4095" t="s">
        <v>2221</v>
      </c>
      <c r="F4095" t="s">
        <v>2044</v>
      </c>
      <c r="G4095" t="s">
        <v>659</v>
      </c>
      <c r="H4095" t="s">
        <v>1996</v>
      </c>
      <c r="I4095" t="s">
        <v>1997</v>
      </c>
      <c r="J4095" t="s">
        <v>231</v>
      </c>
      <c r="K4095" t="s">
        <v>232</v>
      </c>
      <c r="L4095" t="s">
        <v>217</v>
      </c>
      <c r="M4095" t="s">
        <v>38</v>
      </c>
      <c r="N4095" t="s">
        <v>668</v>
      </c>
      <c r="O4095" s="23">
        <v>504</v>
      </c>
      <c r="P4095" s="9">
        <v>6.22</v>
      </c>
      <c r="Q4095" t="s">
        <v>40</v>
      </c>
      <c r="R4095">
        <v>16072</v>
      </c>
      <c r="S4095" s="9">
        <v>80.98</v>
      </c>
      <c r="T4095" s="26">
        <v>5.99</v>
      </c>
      <c r="U4095" s="8">
        <v>485.08</v>
      </c>
      <c r="V4095" t="s">
        <v>6737</v>
      </c>
      <c r="W4095" t="s">
        <v>1985</v>
      </c>
      <c r="X4095" t="s">
        <v>42</v>
      </c>
      <c r="Y4095" t="s">
        <v>1986</v>
      </c>
      <c r="AA4095" s="1">
        <f t="shared" si="490"/>
        <v>46014</v>
      </c>
      <c r="AB4095" s="2">
        <f t="shared" si="491"/>
        <v>12</v>
      </c>
      <c r="AC4095" s="2">
        <f t="shared" si="492"/>
        <v>2025</v>
      </c>
      <c r="AD4095" s="2" t="str">
        <f>IFERROR(VLOOKUP(A4095,'Aux Área'!$A$4:$B$123,2,0),"-")</f>
        <v>PESADOS</v>
      </c>
    </row>
    <row r="4096" spans="1:30" x14ac:dyDescent="0.3">
      <c r="A4096" t="s">
        <v>2041</v>
      </c>
      <c r="C4096" t="s">
        <v>6736</v>
      </c>
      <c r="F4096" t="s">
        <v>2044</v>
      </c>
      <c r="K4096" t="s">
        <v>232</v>
      </c>
      <c r="N4096" t="s">
        <v>15690</v>
      </c>
      <c r="O4096" t="s">
        <v>15244</v>
      </c>
      <c r="P4096" s="9" t="s">
        <v>15244</v>
      </c>
      <c r="Q4096" t="s">
        <v>40</v>
      </c>
      <c r="R4096" t="s">
        <v>15244</v>
      </c>
      <c r="S4096">
        <v>5.27</v>
      </c>
      <c r="U4096" s="8">
        <v>17.41</v>
      </c>
      <c r="X4096" t="s">
        <v>42</v>
      </c>
      <c r="Y4096" t="s">
        <v>1986</v>
      </c>
      <c r="AA4096" s="1">
        <f>IFERROR(DATEVALUE(C4096),"-")</f>
        <v>46014</v>
      </c>
      <c r="AB4096" s="2">
        <f>IFERROR(MONTH(AA4096),"-")</f>
        <v>12</v>
      </c>
      <c r="AC4096" s="2">
        <f>IFERROR(YEAR(AA4096),"-")</f>
        <v>2025</v>
      </c>
      <c r="AD4096" s="2" t="str">
        <f>IFERROR(VLOOKUP(A4096,'Aux Área'!$A$4:$B$123,2,0),"-")</f>
        <v>PESADOS</v>
      </c>
    </row>
    <row r="4097" spans="1:30" x14ac:dyDescent="0.3">
      <c r="A4097" t="s">
        <v>2282</v>
      </c>
      <c r="B4097" t="s">
        <v>4679</v>
      </c>
      <c r="C4097" t="s">
        <v>6738</v>
      </c>
      <c r="D4097" t="s">
        <v>3162</v>
      </c>
      <c r="E4097" t="s">
        <v>3163</v>
      </c>
      <c r="F4097" t="s">
        <v>2285</v>
      </c>
      <c r="G4097" t="s">
        <v>1135</v>
      </c>
      <c r="H4097" t="s">
        <v>2275</v>
      </c>
      <c r="I4097" t="s">
        <v>1497</v>
      </c>
      <c r="J4097" t="s">
        <v>165</v>
      </c>
      <c r="K4097" t="s">
        <v>166</v>
      </c>
      <c r="L4097" t="s">
        <v>167</v>
      </c>
      <c r="M4097" t="s">
        <v>38</v>
      </c>
      <c r="N4097" t="s">
        <v>39</v>
      </c>
      <c r="O4097" s="23">
        <v>172</v>
      </c>
      <c r="P4097" s="9">
        <v>4.6399999999999997</v>
      </c>
      <c r="Q4097" t="s">
        <v>40</v>
      </c>
      <c r="R4097">
        <v>48960</v>
      </c>
      <c r="S4097" s="9">
        <v>37.04</v>
      </c>
      <c r="T4097" s="26">
        <v>4.5910000000000002</v>
      </c>
      <c r="U4097" s="8">
        <v>170.05</v>
      </c>
      <c r="V4097" t="s">
        <v>112</v>
      </c>
      <c r="W4097" t="s">
        <v>2276</v>
      </c>
      <c r="X4097" t="s">
        <v>42</v>
      </c>
      <c r="Y4097" t="s">
        <v>2277</v>
      </c>
      <c r="AA4097" s="1">
        <f>DATEVALUE(C4097)</f>
        <v>46014</v>
      </c>
      <c r="AB4097" s="2">
        <f>MONTH(AA4097)</f>
        <v>12</v>
      </c>
      <c r="AC4097" s="2">
        <f>YEAR(AA4097)</f>
        <v>2025</v>
      </c>
      <c r="AD4097" s="2" t="str">
        <f>IFERROR(VLOOKUP(A4097,'Aux Área'!$A$4:$B$123,2,0),"-")</f>
        <v>INSPEÇÃO</v>
      </c>
    </row>
    <row r="4098" spans="1:30" x14ac:dyDescent="0.3">
      <c r="A4098" t="s">
        <v>2488</v>
      </c>
      <c r="B4098" t="s">
        <v>2489</v>
      </c>
      <c r="C4098" t="s">
        <v>6739</v>
      </c>
      <c r="D4098" t="s">
        <v>3785</v>
      </c>
      <c r="E4098" t="s">
        <v>3786</v>
      </c>
      <c r="F4098" t="s">
        <v>2491</v>
      </c>
      <c r="G4098" t="s">
        <v>659</v>
      </c>
      <c r="H4098" t="s">
        <v>2215</v>
      </c>
      <c r="I4098" t="s">
        <v>667</v>
      </c>
      <c r="J4098" t="s">
        <v>165</v>
      </c>
      <c r="K4098" t="s">
        <v>166</v>
      </c>
      <c r="L4098" t="s">
        <v>167</v>
      </c>
      <c r="M4098" t="s">
        <v>38</v>
      </c>
      <c r="N4098" t="s">
        <v>668</v>
      </c>
      <c r="O4098" s="23">
        <v>109</v>
      </c>
      <c r="P4098" s="9">
        <v>4.59</v>
      </c>
      <c r="Q4098" t="s">
        <v>40</v>
      </c>
      <c r="R4098">
        <v>4354</v>
      </c>
      <c r="S4098" s="9">
        <v>23.77</v>
      </c>
      <c r="T4098" s="26">
        <v>6.2409999999999997</v>
      </c>
      <c r="U4098" s="8">
        <v>148.34</v>
      </c>
      <c r="V4098" t="s">
        <v>112</v>
      </c>
      <c r="W4098" t="s">
        <v>2007</v>
      </c>
      <c r="X4098" t="s">
        <v>42</v>
      </c>
      <c r="Y4098" t="s">
        <v>1740</v>
      </c>
      <c r="AA4098" s="1">
        <f>DATEVALUE(C4098)</f>
        <v>46014</v>
      </c>
      <c r="AB4098" s="2">
        <f>MONTH(AA4098)</f>
        <v>12</v>
      </c>
      <c r="AC4098" s="2">
        <f>YEAR(AA4098)</f>
        <v>2025</v>
      </c>
      <c r="AD4098" s="2" t="str">
        <f>IFERROR(VLOOKUP(A4098,'Aux Área'!$A$4:$B$123,2,0),"-")</f>
        <v>APH</v>
      </c>
    </row>
    <row r="4099" spans="1:30" x14ac:dyDescent="0.3">
      <c r="A4099" t="s">
        <v>2643</v>
      </c>
      <c r="B4099" t="s">
        <v>2307</v>
      </c>
      <c r="C4099" t="s">
        <v>6740</v>
      </c>
      <c r="D4099" t="s">
        <v>4726</v>
      </c>
      <c r="E4099" t="s">
        <v>4727</v>
      </c>
      <c r="F4099" t="s">
        <v>2646</v>
      </c>
      <c r="G4099" t="s">
        <v>1300</v>
      </c>
      <c r="H4099" t="s">
        <v>1301</v>
      </c>
      <c r="I4099" t="s">
        <v>37</v>
      </c>
      <c r="J4099" t="s">
        <v>122</v>
      </c>
      <c r="K4099" t="s">
        <v>123</v>
      </c>
      <c r="L4099" t="s">
        <v>124</v>
      </c>
      <c r="M4099" t="s">
        <v>38</v>
      </c>
      <c r="N4099" t="s">
        <v>39</v>
      </c>
      <c r="O4099" s="23">
        <v>487</v>
      </c>
      <c r="P4099" s="9">
        <v>10.64</v>
      </c>
      <c r="Q4099" t="s">
        <v>40</v>
      </c>
      <c r="R4099">
        <v>52433</v>
      </c>
      <c r="S4099" s="9">
        <v>45.76</v>
      </c>
      <c r="T4099" s="26">
        <v>4.79</v>
      </c>
      <c r="U4099" s="8">
        <v>219.19</v>
      </c>
      <c r="V4099" t="s">
        <v>246</v>
      </c>
      <c r="W4099" t="s">
        <v>2276</v>
      </c>
      <c r="X4099" t="s">
        <v>42</v>
      </c>
      <c r="Y4099" t="s">
        <v>2277</v>
      </c>
      <c r="AA4099" s="1">
        <f>DATEVALUE(C4099)</f>
        <v>46014</v>
      </c>
      <c r="AB4099" s="2">
        <f>MONTH(AA4099)</f>
        <v>12</v>
      </c>
      <c r="AC4099" s="2">
        <f>YEAR(AA4099)</f>
        <v>2025</v>
      </c>
      <c r="AD4099" s="2" t="str">
        <f>IFERROR(VLOOKUP(A4099,'Aux Área'!$A$4:$B$123,2,0),"-")</f>
        <v>INSPEÇÃO</v>
      </c>
    </row>
    <row r="4100" spans="1:30" x14ac:dyDescent="0.3">
      <c r="A4100" t="s">
        <v>2286</v>
      </c>
      <c r="C4100" t="s">
        <v>15659</v>
      </c>
      <c r="F4100" t="s">
        <v>2289</v>
      </c>
      <c r="K4100" t="s">
        <v>1666</v>
      </c>
      <c r="N4100" t="s">
        <v>15690</v>
      </c>
      <c r="O4100" t="s">
        <v>15244</v>
      </c>
      <c r="P4100" s="9" t="s">
        <v>15244</v>
      </c>
      <c r="Q4100" t="s">
        <v>40</v>
      </c>
      <c r="R4100" t="s">
        <v>15244</v>
      </c>
      <c r="S4100">
        <v>35.61</v>
      </c>
      <c r="U4100" s="8">
        <v>134.96</v>
      </c>
      <c r="X4100" t="s">
        <v>42</v>
      </c>
      <c r="Y4100" t="s">
        <v>1986</v>
      </c>
      <c r="AA4100" s="1">
        <f>IFERROR(DATEVALUE(C4100),"-")</f>
        <v>46014</v>
      </c>
      <c r="AB4100" s="2">
        <f>IFERROR(MONTH(AA4100),"-")</f>
        <v>12</v>
      </c>
      <c r="AC4100" s="2">
        <f>IFERROR(YEAR(AA4100),"-")</f>
        <v>2025</v>
      </c>
      <c r="AD4100" s="2" t="str">
        <f>IFERROR(VLOOKUP(A4100,'Aux Área'!$A$4:$B$123,2,0),"-")</f>
        <v>PESADOS</v>
      </c>
    </row>
    <row r="4101" spans="1:30" x14ac:dyDescent="0.3">
      <c r="A4101" t="s">
        <v>2286</v>
      </c>
      <c r="B4101" t="s">
        <v>2287</v>
      </c>
      <c r="C4101" t="s">
        <v>6741</v>
      </c>
      <c r="D4101" t="s">
        <v>3795</v>
      </c>
      <c r="E4101" t="s">
        <v>3796</v>
      </c>
      <c r="F4101" t="s">
        <v>2289</v>
      </c>
      <c r="G4101" t="s">
        <v>1495</v>
      </c>
      <c r="H4101" t="s">
        <v>2020</v>
      </c>
      <c r="I4101" t="s">
        <v>2021</v>
      </c>
      <c r="J4101" t="s">
        <v>1665</v>
      </c>
      <c r="K4101" t="s">
        <v>1666</v>
      </c>
      <c r="L4101" t="s">
        <v>301</v>
      </c>
      <c r="M4101" t="s">
        <v>38</v>
      </c>
      <c r="N4101" t="s">
        <v>668</v>
      </c>
      <c r="O4101" s="10">
        <v>1690</v>
      </c>
      <c r="P4101" s="24">
        <v>3.15</v>
      </c>
      <c r="Q4101" t="s">
        <v>40</v>
      </c>
      <c r="R4101" s="2">
        <v>10198</v>
      </c>
      <c r="S4101" s="9">
        <v>536.14</v>
      </c>
      <c r="T4101" s="26">
        <v>7.35</v>
      </c>
      <c r="U4101" s="8">
        <v>3940.7</v>
      </c>
      <c r="V4101" t="s">
        <v>6742</v>
      </c>
      <c r="W4101" t="s">
        <v>1985</v>
      </c>
      <c r="X4101" t="s">
        <v>42</v>
      </c>
      <c r="Y4101" t="s">
        <v>1986</v>
      </c>
      <c r="AA4101" s="1">
        <f t="shared" ref="AA4101:AA4106" si="493">DATEVALUE(C4101)</f>
        <v>46014</v>
      </c>
      <c r="AB4101" s="2">
        <f t="shared" ref="AB4101:AB4106" si="494">MONTH(AA4101)</f>
        <v>12</v>
      </c>
      <c r="AC4101" s="2">
        <f t="shared" ref="AC4101:AC4106" si="495">YEAR(AA4101)</f>
        <v>2025</v>
      </c>
      <c r="AD4101" s="2" t="str">
        <f>IFERROR(VLOOKUP(A4101,'Aux Área'!$A$4:$B$123,2,0),"-")</f>
        <v>PESADOS</v>
      </c>
    </row>
    <row r="4102" spans="1:30" x14ac:dyDescent="0.3">
      <c r="A4102" t="s">
        <v>2278</v>
      </c>
      <c r="B4102" t="s">
        <v>4664</v>
      </c>
      <c r="C4102" t="s">
        <v>6743</v>
      </c>
      <c r="D4102" t="s">
        <v>3208</v>
      </c>
      <c r="E4102" t="s">
        <v>3209</v>
      </c>
      <c r="F4102" t="s">
        <v>2281</v>
      </c>
      <c r="G4102" t="s">
        <v>1135</v>
      </c>
      <c r="H4102" t="s">
        <v>2275</v>
      </c>
      <c r="I4102" t="s">
        <v>1497</v>
      </c>
      <c r="J4102" t="s">
        <v>169</v>
      </c>
      <c r="K4102" t="s">
        <v>170</v>
      </c>
      <c r="L4102" t="s">
        <v>124</v>
      </c>
      <c r="M4102" t="s">
        <v>38</v>
      </c>
      <c r="N4102" t="s">
        <v>39</v>
      </c>
      <c r="O4102" s="23">
        <v>363</v>
      </c>
      <c r="P4102" s="9">
        <v>9.65</v>
      </c>
      <c r="Q4102" t="s">
        <v>40</v>
      </c>
      <c r="R4102">
        <v>58997</v>
      </c>
      <c r="S4102" s="9">
        <v>37.619999999999997</v>
      </c>
      <c r="T4102" s="26">
        <v>4.49</v>
      </c>
      <c r="U4102" s="8">
        <v>168.91</v>
      </c>
      <c r="V4102" t="s">
        <v>41</v>
      </c>
      <c r="W4102" t="s">
        <v>2276</v>
      </c>
      <c r="X4102" t="s">
        <v>42</v>
      </c>
      <c r="Y4102" t="s">
        <v>2277</v>
      </c>
      <c r="AA4102" s="1">
        <f t="shared" si="493"/>
        <v>46014</v>
      </c>
      <c r="AB4102" s="2">
        <f t="shared" si="494"/>
        <v>12</v>
      </c>
      <c r="AC4102" s="2">
        <f t="shared" si="495"/>
        <v>2025</v>
      </c>
      <c r="AD4102" s="2" t="str">
        <f>IFERROR(VLOOKUP(A4102,'Aux Área'!$A$4:$B$123,2,0),"-")</f>
        <v>INSPEÇÃO</v>
      </c>
    </row>
    <row r="4103" spans="1:30" x14ac:dyDescent="0.3">
      <c r="A4103" t="s">
        <v>2318</v>
      </c>
      <c r="B4103" t="s">
        <v>2733</v>
      </c>
      <c r="C4103" t="s">
        <v>6744</v>
      </c>
      <c r="D4103" t="s">
        <v>5015</v>
      </c>
      <c r="E4103" t="s">
        <v>5016</v>
      </c>
      <c r="F4103" t="s">
        <v>4203</v>
      </c>
      <c r="G4103" t="s">
        <v>1135</v>
      </c>
      <c r="H4103" t="s">
        <v>2185</v>
      </c>
      <c r="I4103" t="s">
        <v>2186</v>
      </c>
      <c r="J4103" t="s">
        <v>175</v>
      </c>
      <c r="K4103" t="s">
        <v>176</v>
      </c>
      <c r="L4103" t="s">
        <v>177</v>
      </c>
      <c r="M4103" t="s">
        <v>38</v>
      </c>
      <c r="N4103" t="s">
        <v>668</v>
      </c>
      <c r="O4103" s="23">
        <v>848</v>
      </c>
      <c r="P4103" s="9">
        <v>12.8</v>
      </c>
      <c r="Q4103" t="s">
        <v>40</v>
      </c>
      <c r="R4103">
        <v>50301</v>
      </c>
      <c r="S4103" s="9">
        <v>66.25</v>
      </c>
      <c r="T4103" s="26">
        <v>6.1909999999999998</v>
      </c>
      <c r="U4103" s="8">
        <v>410.13</v>
      </c>
      <c r="V4103" t="s">
        <v>112</v>
      </c>
      <c r="W4103" t="s">
        <v>2007</v>
      </c>
      <c r="X4103" t="s">
        <v>42</v>
      </c>
      <c r="Y4103" t="s">
        <v>2188</v>
      </c>
      <c r="AA4103" s="1">
        <f t="shared" si="493"/>
        <v>46014</v>
      </c>
      <c r="AB4103" s="2">
        <f t="shared" si="494"/>
        <v>12</v>
      </c>
      <c r="AC4103" s="2">
        <f t="shared" si="495"/>
        <v>2025</v>
      </c>
      <c r="AD4103" s="2" t="str">
        <f>IFERROR(VLOOKUP(A4103,'Aux Área'!$A$4:$B$123,2,0),"-")</f>
        <v>INSPEÇÃO</v>
      </c>
    </row>
    <row r="4104" spans="1:30" x14ac:dyDescent="0.3">
      <c r="A4104" t="s">
        <v>1999</v>
      </c>
      <c r="B4104" t="s">
        <v>3016</v>
      </c>
      <c r="C4104" t="s">
        <v>6745</v>
      </c>
      <c r="D4104" t="s">
        <v>4281</v>
      </c>
      <c r="E4104" t="s">
        <v>4282</v>
      </c>
      <c r="F4104" t="s">
        <v>2002</v>
      </c>
      <c r="G4104" t="s">
        <v>659</v>
      </c>
      <c r="H4104" t="s">
        <v>2003</v>
      </c>
      <c r="I4104" t="s">
        <v>667</v>
      </c>
      <c r="J4104" t="s">
        <v>89</v>
      </c>
      <c r="K4104" t="s">
        <v>90</v>
      </c>
      <c r="L4104" t="s">
        <v>91</v>
      </c>
      <c r="M4104" t="s">
        <v>38</v>
      </c>
      <c r="N4104" t="s">
        <v>668</v>
      </c>
      <c r="O4104" s="23">
        <v>172</v>
      </c>
      <c r="P4104" s="9">
        <v>2.48</v>
      </c>
      <c r="Q4104" t="s">
        <v>40</v>
      </c>
      <c r="R4104">
        <v>11974</v>
      </c>
      <c r="S4104" s="9">
        <v>69.459999999999994</v>
      </c>
      <c r="T4104" s="26">
        <v>6.0679999999999996</v>
      </c>
      <c r="U4104" s="8">
        <v>421.47</v>
      </c>
      <c r="V4104" t="s">
        <v>6746</v>
      </c>
      <c r="W4104" t="s">
        <v>1985</v>
      </c>
      <c r="X4104" t="s">
        <v>42</v>
      </c>
      <c r="Y4104" t="s">
        <v>1986</v>
      </c>
      <c r="AA4104" s="1">
        <f t="shared" si="493"/>
        <v>46014</v>
      </c>
      <c r="AB4104" s="2">
        <f t="shared" si="494"/>
        <v>12</v>
      </c>
      <c r="AC4104" s="2">
        <f t="shared" si="495"/>
        <v>2025</v>
      </c>
      <c r="AD4104" s="2" t="str">
        <f>IFERROR(VLOOKUP(A4104,'Aux Área'!$A$4:$B$123,2,0),"-")</f>
        <v>PESADOS</v>
      </c>
    </row>
    <row r="4105" spans="1:30" x14ac:dyDescent="0.3">
      <c r="A4105" t="s">
        <v>1992</v>
      </c>
      <c r="B4105" t="s">
        <v>1993</v>
      </c>
      <c r="C4105" t="s">
        <v>6747</v>
      </c>
      <c r="D4105" t="s">
        <v>4348</v>
      </c>
      <c r="E4105" t="s">
        <v>4349</v>
      </c>
      <c r="F4105" t="s">
        <v>1995</v>
      </c>
      <c r="G4105" t="s">
        <v>659</v>
      </c>
      <c r="H4105" t="s">
        <v>1996</v>
      </c>
      <c r="I4105" t="s">
        <v>1997</v>
      </c>
      <c r="J4105" t="s">
        <v>275</v>
      </c>
      <c r="K4105" t="s">
        <v>276</v>
      </c>
      <c r="L4105" t="s">
        <v>124</v>
      </c>
      <c r="M4105" t="s">
        <v>38</v>
      </c>
      <c r="N4105" t="s">
        <v>668</v>
      </c>
      <c r="O4105" s="23">
        <v>701</v>
      </c>
      <c r="P4105" s="9">
        <v>6.58</v>
      </c>
      <c r="Q4105" t="s">
        <v>40</v>
      </c>
      <c r="R4105">
        <v>11146</v>
      </c>
      <c r="S4105" s="9">
        <v>106.52</v>
      </c>
      <c r="T4105" s="26">
        <v>7.25</v>
      </c>
      <c r="U4105" s="8">
        <v>772.27</v>
      </c>
      <c r="V4105" t="s">
        <v>6748</v>
      </c>
      <c r="W4105" t="s">
        <v>1985</v>
      </c>
      <c r="X4105" t="s">
        <v>42</v>
      </c>
      <c r="Y4105" t="s">
        <v>1986</v>
      </c>
      <c r="AA4105" s="1">
        <f t="shared" si="493"/>
        <v>46015</v>
      </c>
      <c r="AB4105" s="2">
        <f t="shared" si="494"/>
        <v>12</v>
      </c>
      <c r="AC4105" s="2">
        <f t="shared" si="495"/>
        <v>2025</v>
      </c>
      <c r="AD4105" s="2" t="str">
        <f>IFERROR(VLOOKUP(A4105,'Aux Área'!$A$4:$B$123,2,0),"-")</f>
        <v>PESADOS</v>
      </c>
    </row>
    <row r="4106" spans="1:30" x14ac:dyDescent="0.3">
      <c r="A4106" t="s">
        <v>2306</v>
      </c>
      <c r="B4106" t="s">
        <v>4613</v>
      </c>
      <c r="C4106" t="s">
        <v>6749</v>
      </c>
      <c r="D4106" t="s">
        <v>3212</v>
      </c>
      <c r="E4106" t="s">
        <v>3213</v>
      </c>
      <c r="F4106" t="s">
        <v>2309</v>
      </c>
      <c r="G4106" t="s">
        <v>1135</v>
      </c>
      <c r="H4106" t="s">
        <v>2275</v>
      </c>
      <c r="I4106" t="s">
        <v>1497</v>
      </c>
      <c r="J4106" t="s">
        <v>1665</v>
      </c>
      <c r="K4106" t="s">
        <v>1666</v>
      </c>
      <c r="L4106" t="s">
        <v>301</v>
      </c>
      <c r="M4106" t="s">
        <v>38</v>
      </c>
      <c r="N4106" t="s">
        <v>39</v>
      </c>
      <c r="O4106" s="23">
        <v>391</v>
      </c>
      <c r="P4106" s="9">
        <v>9.58</v>
      </c>
      <c r="Q4106" t="s">
        <v>40</v>
      </c>
      <c r="R4106">
        <v>50972</v>
      </c>
      <c r="S4106" s="9">
        <v>40.83</v>
      </c>
      <c r="T4106" s="26">
        <v>4.99</v>
      </c>
      <c r="U4106" s="8">
        <v>203.74</v>
      </c>
      <c r="V4106" t="s">
        <v>6750</v>
      </c>
      <c r="W4106" t="s">
        <v>2276</v>
      </c>
      <c r="X4106" t="s">
        <v>42</v>
      </c>
      <c r="Y4106" t="s">
        <v>2277</v>
      </c>
      <c r="AA4106" s="1">
        <f t="shared" si="493"/>
        <v>46015</v>
      </c>
      <c r="AB4106" s="2">
        <f t="shared" si="494"/>
        <v>12</v>
      </c>
      <c r="AC4106" s="2">
        <f t="shared" si="495"/>
        <v>2025</v>
      </c>
      <c r="AD4106" s="2" t="str">
        <f>IFERROR(VLOOKUP(A4106,'Aux Área'!$A$4:$B$123,2,0),"-")</f>
        <v>INSPEÇÃO</v>
      </c>
    </row>
    <row r="4107" spans="1:30" x14ac:dyDescent="0.3">
      <c r="A4107" t="s">
        <v>1992</v>
      </c>
      <c r="C4107" t="s">
        <v>15653</v>
      </c>
      <c r="F4107" t="s">
        <v>1995</v>
      </c>
      <c r="K4107" t="s">
        <v>276</v>
      </c>
      <c r="N4107" t="s">
        <v>15690</v>
      </c>
      <c r="O4107" t="s">
        <v>15244</v>
      </c>
      <c r="P4107" s="9" t="s">
        <v>15244</v>
      </c>
      <c r="Q4107" t="s">
        <v>40</v>
      </c>
      <c r="R4107" t="s">
        <v>15244</v>
      </c>
      <c r="S4107">
        <v>8</v>
      </c>
      <c r="U4107" s="8">
        <v>30.32</v>
      </c>
      <c r="X4107" t="s">
        <v>42</v>
      </c>
      <c r="Y4107" t="s">
        <v>1986</v>
      </c>
      <c r="AA4107" s="1">
        <f>IFERROR(DATEVALUE(C4107),"-")</f>
        <v>46015</v>
      </c>
      <c r="AB4107" s="2">
        <f>IFERROR(MONTH(AA4107),"-")</f>
        <v>12</v>
      </c>
      <c r="AC4107" s="2">
        <f>IFERROR(YEAR(AA4107),"-")</f>
        <v>2025</v>
      </c>
      <c r="AD4107" s="2" t="str">
        <f>IFERROR(VLOOKUP(A4107,'Aux Área'!$A$4:$B$123,2,0),"-")</f>
        <v>PESADOS</v>
      </c>
    </row>
    <row r="4108" spans="1:30" x14ac:dyDescent="0.3">
      <c r="A4108" t="s">
        <v>2461</v>
      </c>
      <c r="B4108" t="s">
        <v>5008</v>
      </c>
      <c r="C4108" t="s">
        <v>6751</v>
      </c>
      <c r="D4108" t="s">
        <v>5559</v>
      </c>
      <c r="E4108" t="s">
        <v>5560</v>
      </c>
      <c r="F4108" t="s">
        <v>3574</v>
      </c>
      <c r="G4108" t="s">
        <v>1135</v>
      </c>
      <c r="H4108" t="s">
        <v>2275</v>
      </c>
      <c r="I4108" t="s">
        <v>1497</v>
      </c>
      <c r="J4108" t="s">
        <v>275</v>
      </c>
      <c r="K4108" t="s">
        <v>276</v>
      </c>
      <c r="L4108" t="s">
        <v>124</v>
      </c>
      <c r="M4108" t="s">
        <v>38</v>
      </c>
      <c r="N4108" t="s">
        <v>39</v>
      </c>
      <c r="O4108" s="23">
        <v>442</v>
      </c>
      <c r="P4108" s="9">
        <v>12.25</v>
      </c>
      <c r="Q4108" t="s">
        <v>40</v>
      </c>
      <c r="R4108">
        <v>39076</v>
      </c>
      <c r="S4108" s="9">
        <v>36.08</v>
      </c>
      <c r="T4108" s="26">
        <v>4.49</v>
      </c>
      <c r="U4108" s="8">
        <v>162</v>
      </c>
      <c r="V4108" t="s">
        <v>6752</v>
      </c>
      <c r="W4108" t="s">
        <v>2276</v>
      </c>
      <c r="X4108" t="s">
        <v>42</v>
      </c>
      <c r="Y4108" t="s">
        <v>2277</v>
      </c>
      <c r="AA4108" s="1">
        <f t="shared" ref="AA4108:AA4132" si="496">DATEVALUE(C4108)</f>
        <v>46015</v>
      </c>
      <c r="AB4108" s="2">
        <f t="shared" ref="AB4108:AB4132" si="497">MONTH(AA4108)</f>
        <v>12</v>
      </c>
      <c r="AC4108" s="2">
        <f t="shared" ref="AC4108:AC4132" si="498">YEAR(AA4108)</f>
        <v>2025</v>
      </c>
      <c r="AD4108" s="2" t="str">
        <f>IFERROR(VLOOKUP(A4108,'Aux Área'!$A$4:$B$123,2,0),"-")</f>
        <v>INSPEÇÃO</v>
      </c>
    </row>
    <row r="4109" spans="1:30" x14ac:dyDescent="0.3">
      <c r="A4109" t="s">
        <v>3092</v>
      </c>
      <c r="B4109" t="s">
        <v>4774</v>
      </c>
      <c r="C4109" t="s">
        <v>6753</v>
      </c>
      <c r="D4109" t="s">
        <v>5291</v>
      </c>
      <c r="E4109" t="s">
        <v>5292</v>
      </c>
      <c r="F4109" t="s">
        <v>3594</v>
      </c>
      <c r="G4109" t="s">
        <v>1135</v>
      </c>
      <c r="H4109" t="s">
        <v>2275</v>
      </c>
      <c r="I4109" t="s">
        <v>1497</v>
      </c>
      <c r="J4109" t="s">
        <v>89</v>
      </c>
      <c r="K4109" t="s">
        <v>90</v>
      </c>
      <c r="L4109" t="s">
        <v>91</v>
      </c>
      <c r="M4109" t="s">
        <v>38</v>
      </c>
      <c r="N4109" t="s">
        <v>39</v>
      </c>
      <c r="O4109" s="23">
        <v>467</v>
      </c>
      <c r="P4109" s="9">
        <v>9.89</v>
      </c>
      <c r="Q4109" t="s">
        <v>40</v>
      </c>
      <c r="R4109">
        <v>37876</v>
      </c>
      <c r="S4109" s="9">
        <v>47.2</v>
      </c>
      <c r="T4109" s="26">
        <v>4.79</v>
      </c>
      <c r="U4109" s="8">
        <v>226.09</v>
      </c>
      <c r="V4109" t="s">
        <v>6754</v>
      </c>
      <c r="W4109" t="s">
        <v>2276</v>
      </c>
      <c r="X4109" t="s">
        <v>42</v>
      </c>
      <c r="Y4109" t="s">
        <v>2277</v>
      </c>
      <c r="AA4109" s="1">
        <f t="shared" si="496"/>
        <v>46015</v>
      </c>
      <c r="AB4109" s="2">
        <f t="shared" si="497"/>
        <v>12</v>
      </c>
      <c r="AC4109" s="2">
        <f t="shared" si="498"/>
        <v>2025</v>
      </c>
      <c r="AD4109" s="2" t="str">
        <f>IFERROR(VLOOKUP(A4109,'Aux Área'!$A$4:$B$123,2,0),"-")</f>
        <v>INSPEÇÃO</v>
      </c>
    </row>
    <row r="4110" spans="1:30" x14ac:dyDescent="0.3">
      <c r="A4110" t="s">
        <v>68</v>
      </c>
      <c r="B4110" t="s">
        <v>296</v>
      </c>
      <c r="C4110" t="s">
        <v>6755</v>
      </c>
      <c r="D4110" t="s">
        <v>3197</v>
      </c>
      <c r="E4110" t="s">
        <v>3198</v>
      </c>
      <c r="F4110" t="s">
        <v>69</v>
      </c>
      <c r="G4110" t="s">
        <v>1503</v>
      </c>
      <c r="H4110" t="s">
        <v>36</v>
      </c>
      <c r="I4110" t="s">
        <v>37</v>
      </c>
      <c r="J4110" t="s">
        <v>1681</v>
      </c>
      <c r="K4110" t="s">
        <v>1682</v>
      </c>
      <c r="L4110" t="s">
        <v>141</v>
      </c>
      <c r="M4110" t="s">
        <v>38</v>
      </c>
      <c r="N4110" t="s">
        <v>39</v>
      </c>
      <c r="O4110" s="10">
        <v>331</v>
      </c>
      <c r="P4110" s="24">
        <v>12.59</v>
      </c>
      <c r="Q4110" t="s">
        <v>40</v>
      </c>
      <c r="R4110">
        <v>21079</v>
      </c>
      <c r="S4110" s="9">
        <v>26.3</v>
      </c>
      <c r="T4110" s="26">
        <v>4.6390000000000002</v>
      </c>
      <c r="U4110" s="8">
        <v>122</v>
      </c>
      <c r="V4110" t="s">
        <v>41</v>
      </c>
      <c r="W4110" t="s">
        <v>2007</v>
      </c>
      <c r="X4110" t="s">
        <v>42</v>
      </c>
      <c r="Y4110" t="s">
        <v>1740</v>
      </c>
      <c r="AA4110" s="1">
        <f t="shared" si="496"/>
        <v>46015</v>
      </c>
      <c r="AB4110" s="2">
        <f t="shared" si="497"/>
        <v>12</v>
      </c>
      <c r="AC4110" s="2">
        <f t="shared" si="498"/>
        <v>2025</v>
      </c>
      <c r="AD4110" s="2" t="str">
        <f>IFERROR(VLOOKUP(A4110,'Aux Área'!$A$4:$B$123,2,0),"-")</f>
        <v>OPERAÇÃO</v>
      </c>
    </row>
    <row r="4111" spans="1:30" x14ac:dyDescent="0.3">
      <c r="A4111" t="s">
        <v>2638</v>
      </c>
      <c r="B4111" t="s">
        <v>4593</v>
      </c>
      <c r="C4111" t="s">
        <v>6756</v>
      </c>
      <c r="D4111" t="s">
        <v>4358</v>
      </c>
      <c r="E4111" t="s">
        <v>4359</v>
      </c>
      <c r="F4111" t="s">
        <v>2641</v>
      </c>
      <c r="G4111" t="s">
        <v>1135</v>
      </c>
      <c r="H4111" t="s">
        <v>2275</v>
      </c>
      <c r="I4111" t="s">
        <v>1497</v>
      </c>
      <c r="J4111" t="s">
        <v>275</v>
      </c>
      <c r="K4111" t="s">
        <v>276</v>
      </c>
      <c r="L4111" t="s">
        <v>124</v>
      </c>
      <c r="M4111" t="s">
        <v>38</v>
      </c>
      <c r="N4111" t="s">
        <v>39</v>
      </c>
      <c r="O4111" s="23">
        <v>396</v>
      </c>
      <c r="P4111" s="9">
        <v>8.86</v>
      </c>
      <c r="Q4111" t="s">
        <v>40</v>
      </c>
      <c r="R4111">
        <v>47733</v>
      </c>
      <c r="S4111" s="9">
        <v>44.72</v>
      </c>
      <c r="T4111" s="26">
        <v>4.49</v>
      </c>
      <c r="U4111" s="8">
        <v>200.79</v>
      </c>
      <c r="V4111" t="s">
        <v>6757</v>
      </c>
      <c r="W4111" t="s">
        <v>2276</v>
      </c>
      <c r="X4111" t="s">
        <v>42</v>
      </c>
      <c r="Y4111" t="s">
        <v>2277</v>
      </c>
      <c r="AA4111" s="1">
        <f t="shared" si="496"/>
        <v>46015</v>
      </c>
      <c r="AB4111" s="2">
        <f t="shared" si="497"/>
        <v>12</v>
      </c>
      <c r="AC4111" s="2">
        <f t="shared" si="498"/>
        <v>2025</v>
      </c>
      <c r="AD4111" s="2" t="str">
        <f>IFERROR(VLOOKUP(A4111,'Aux Área'!$A$4:$B$123,2,0),"-")</f>
        <v>INSPEÇÃO</v>
      </c>
    </row>
    <row r="4112" spans="1:30" x14ac:dyDescent="0.3">
      <c r="A4112" t="s">
        <v>2282</v>
      </c>
      <c r="B4112" t="s">
        <v>4679</v>
      </c>
      <c r="C4112" t="s">
        <v>6758</v>
      </c>
      <c r="D4112" t="s">
        <v>3781</v>
      </c>
      <c r="E4112" t="s">
        <v>3782</v>
      </c>
      <c r="F4112" t="s">
        <v>2285</v>
      </c>
      <c r="G4112" t="s">
        <v>1135</v>
      </c>
      <c r="H4112" t="s">
        <v>2275</v>
      </c>
      <c r="I4112" t="s">
        <v>1497</v>
      </c>
      <c r="J4112" t="s">
        <v>165</v>
      </c>
      <c r="K4112" t="s">
        <v>166</v>
      </c>
      <c r="L4112" t="s">
        <v>167</v>
      </c>
      <c r="M4112" t="s">
        <v>38</v>
      </c>
      <c r="N4112" t="s">
        <v>39</v>
      </c>
      <c r="O4112" s="23">
        <v>437</v>
      </c>
      <c r="P4112" s="9">
        <v>11.73</v>
      </c>
      <c r="Q4112" t="s">
        <v>40</v>
      </c>
      <c r="R4112">
        <v>49397</v>
      </c>
      <c r="S4112" s="9">
        <v>37.25</v>
      </c>
      <c r="T4112" s="26">
        <v>4.5910000000000002</v>
      </c>
      <c r="U4112" s="8">
        <v>171</v>
      </c>
      <c r="V4112" t="s">
        <v>112</v>
      </c>
      <c r="W4112" t="s">
        <v>2276</v>
      </c>
      <c r="X4112" t="s">
        <v>42</v>
      </c>
      <c r="Y4112" t="s">
        <v>2277</v>
      </c>
      <c r="AA4112" s="1">
        <f t="shared" si="496"/>
        <v>46015</v>
      </c>
      <c r="AB4112" s="2">
        <f t="shared" si="497"/>
        <v>12</v>
      </c>
      <c r="AC4112" s="2">
        <f t="shared" si="498"/>
        <v>2025</v>
      </c>
      <c r="AD4112" s="2" t="str">
        <f>IFERROR(VLOOKUP(A4112,'Aux Área'!$A$4:$B$123,2,0),"-")</f>
        <v>INSPEÇÃO</v>
      </c>
    </row>
    <row r="4113" spans="1:30" x14ac:dyDescent="0.3">
      <c r="A4113" t="s">
        <v>2260</v>
      </c>
      <c r="B4113" t="s">
        <v>113</v>
      </c>
      <c r="C4113" t="s">
        <v>6759</v>
      </c>
      <c r="D4113" t="s">
        <v>3005</v>
      </c>
      <c r="E4113" t="s">
        <v>3006</v>
      </c>
      <c r="F4113" t="s">
        <v>2262</v>
      </c>
      <c r="G4113" t="s">
        <v>35</v>
      </c>
      <c r="H4113" t="s">
        <v>2263</v>
      </c>
      <c r="I4113" t="s">
        <v>2186</v>
      </c>
      <c r="J4113" t="s">
        <v>1681</v>
      </c>
      <c r="K4113" t="s">
        <v>1682</v>
      </c>
      <c r="L4113" t="s">
        <v>141</v>
      </c>
      <c r="M4113" t="s">
        <v>38</v>
      </c>
      <c r="N4113" t="s">
        <v>668</v>
      </c>
      <c r="O4113" s="23">
        <v>695</v>
      </c>
      <c r="P4113" s="9">
        <v>13.8</v>
      </c>
      <c r="Q4113" t="s">
        <v>40</v>
      </c>
      <c r="R4113">
        <v>46586</v>
      </c>
      <c r="S4113" s="9">
        <v>50.37</v>
      </c>
      <c r="T4113" s="26">
        <v>6.4889999999999999</v>
      </c>
      <c r="U4113" s="8">
        <v>326.86</v>
      </c>
      <c r="V4113" t="s">
        <v>41</v>
      </c>
      <c r="W4113" t="s">
        <v>2007</v>
      </c>
      <c r="X4113" t="s">
        <v>42</v>
      </c>
      <c r="Y4113" t="s">
        <v>1740</v>
      </c>
      <c r="AA4113" s="1">
        <f t="shared" si="496"/>
        <v>46015</v>
      </c>
      <c r="AB4113" s="2">
        <f t="shared" si="497"/>
        <v>12</v>
      </c>
      <c r="AC4113" s="2">
        <f t="shared" si="498"/>
        <v>2025</v>
      </c>
      <c r="AD4113" s="2" t="str">
        <f>IFERROR(VLOOKUP(A4113,'Aux Área'!$A$4:$B$123,2,0),"-")</f>
        <v>INSPEÇÃO</v>
      </c>
    </row>
    <row r="4114" spans="1:30" x14ac:dyDescent="0.3">
      <c r="A4114" t="s">
        <v>2643</v>
      </c>
      <c r="B4114" t="s">
        <v>2307</v>
      </c>
      <c r="C4114" t="s">
        <v>6760</v>
      </c>
      <c r="D4114" t="s">
        <v>4726</v>
      </c>
      <c r="E4114" t="s">
        <v>4727</v>
      </c>
      <c r="F4114" t="s">
        <v>2646</v>
      </c>
      <c r="G4114" t="s">
        <v>1300</v>
      </c>
      <c r="H4114" t="s">
        <v>1301</v>
      </c>
      <c r="I4114" t="s">
        <v>37</v>
      </c>
      <c r="J4114" t="s">
        <v>122</v>
      </c>
      <c r="K4114" t="s">
        <v>123</v>
      </c>
      <c r="L4114" t="s">
        <v>124</v>
      </c>
      <c r="M4114" t="s">
        <v>38</v>
      </c>
      <c r="N4114" t="s">
        <v>39</v>
      </c>
      <c r="O4114" s="23">
        <v>401</v>
      </c>
      <c r="P4114" s="9">
        <v>10.72</v>
      </c>
      <c r="Q4114" t="s">
        <v>40</v>
      </c>
      <c r="R4114">
        <v>52834</v>
      </c>
      <c r="S4114" s="9">
        <v>37.42</v>
      </c>
      <c r="T4114" s="26">
        <v>4.79</v>
      </c>
      <c r="U4114" s="8">
        <v>179.24</v>
      </c>
      <c r="V4114" t="s">
        <v>112</v>
      </c>
      <c r="W4114" t="s">
        <v>2276</v>
      </c>
      <c r="X4114" t="s">
        <v>42</v>
      </c>
      <c r="Y4114" t="s">
        <v>2277</v>
      </c>
      <c r="AA4114" s="1">
        <f t="shared" si="496"/>
        <v>46015</v>
      </c>
      <c r="AB4114" s="2">
        <f t="shared" si="497"/>
        <v>12</v>
      </c>
      <c r="AC4114" s="2">
        <f t="shared" si="498"/>
        <v>2025</v>
      </c>
      <c r="AD4114" s="2" t="str">
        <f>IFERROR(VLOOKUP(A4114,'Aux Área'!$A$4:$B$123,2,0),"-")</f>
        <v>INSPEÇÃO</v>
      </c>
    </row>
    <row r="4115" spans="1:30" x14ac:dyDescent="0.3">
      <c r="A4115" t="s">
        <v>2181</v>
      </c>
      <c r="B4115" t="s">
        <v>4595</v>
      </c>
      <c r="C4115" t="s">
        <v>6761</v>
      </c>
      <c r="D4115" t="s">
        <v>3303</v>
      </c>
      <c r="E4115" t="s">
        <v>3304</v>
      </c>
      <c r="F4115" t="s">
        <v>2184</v>
      </c>
      <c r="G4115" t="s">
        <v>1135</v>
      </c>
      <c r="H4115" t="s">
        <v>2185</v>
      </c>
      <c r="I4115" t="s">
        <v>2186</v>
      </c>
      <c r="J4115" t="s">
        <v>241</v>
      </c>
      <c r="K4115" t="s">
        <v>242</v>
      </c>
      <c r="L4115" t="s">
        <v>110</v>
      </c>
      <c r="M4115" t="s">
        <v>38</v>
      </c>
      <c r="N4115" t="s">
        <v>668</v>
      </c>
      <c r="O4115" s="23">
        <v>635</v>
      </c>
      <c r="P4115" s="9">
        <v>16.239999999999998</v>
      </c>
      <c r="Q4115" t="s">
        <v>40</v>
      </c>
      <c r="R4115">
        <v>57007</v>
      </c>
      <c r="S4115" s="9">
        <v>39.1</v>
      </c>
      <c r="T4115" s="26">
        <v>5.89</v>
      </c>
      <c r="U4115" s="8">
        <v>230.3</v>
      </c>
      <c r="V4115" t="s">
        <v>41</v>
      </c>
      <c r="W4115" t="s">
        <v>2007</v>
      </c>
      <c r="X4115" t="s">
        <v>42</v>
      </c>
      <c r="Y4115" t="s">
        <v>2188</v>
      </c>
      <c r="AA4115" s="1">
        <f t="shared" si="496"/>
        <v>46015</v>
      </c>
      <c r="AB4115" s="2">
        <f t="shared" si="497"/>
        <v>12</v>
      </c>
      <c r="AC4115" s="2">
        <f t="shared" si="498"/>
        <v>2025</v>
      </c>
      <c r="AD4115" s="2" t="str">
        <f>IFERROR(VLOOKUP(A4115,'Aux Área'!$A$4:$B$123,2,0),"-")</f>
        <v>INSPEÇÃO</v>
      </c>
    </row>
    <row r="4116" spans="1:30" x14ac:dyDescent="0.3">
      <c r="A4116" t="s">
        <v>2650</v>
      </c>
      <c r="B4116" t="s">
        <v>2651</v>
      </c>
      <c r="C4116" t="s">
        <v>6762</v>
      </c>
      <c r="D4116" t="s">
        <v>2944</v>
      </c>
      <c r="E4116" t="s">
        <v>2945</v>
      </c>
      <c r="F4116" t="s">
        <v>3615</v>
      </c>
      <c r="G4116" t="s">
        <v>1300</v>
      </c>
      <c r="H4116" t="s">
        <v>2635</v>
      </c>
      <c r="I4116" t="s">
        <v>37</v>
      </c>
      <c r="J4116" t="s">
        <v>2817</v>
      </c>
      <c r="K4116" t="s">
        <v>2818</v>
      </c>
      <c r="L4116" t="s">
        <v>84</v>
      </c>
      <c r="M4116" t="s">
        <v>38</v>
      </c>
      <c r="N4116" t="s">
        <v>39</v>
      </c>
      <c r="O4116" s="23">
        <v>222</v>
      </c>
      <c r="P4116" s="9">
        <v>5.78</v>
      </c>
      <c r="Q4116" t="s">
        <v>40</v>
      </c>
      <c r="R4116">
        <v>10305</v>
      </c>
      <c r="S4116" s="9">
        <v>38.44</v>
      </c>
      <c r="T4116" s="26">
        <v>5.27</v>
      </c>
      <c r="U4116" s="8">
        <v>202.59</v>
      </c>
      <c r="V4116" t="s">
        <v>6763</v>
      </c>
      <c r="W4116" t="s">
        <v>2276</v>
      </c>
      <c r="X4116" t="s">
        <v>42</v>
      </c>
      <c r="Y4116" t="s">
        <v>1740</v>
      </c>
      <c r="AA4116" s="1">
        <f t="shared" si="496"/>
        <v>46015</v>
      </c>
      <c r="AB4116" s="2">
        <f t="shared" si="497"/>
        <v>12</v>
      </c>
      <c r="AC4116" s="2">
        <f t="shared" si="498"/>
        <v>2025</v>
      </c>
      <c r="AD4116" s="2" t="str">
        <f>IFERROR(VLOOKUP(A4116,'Aux Área'!$A$4:$B$123,2,0),"-")</f>
        <v>TI</v>
      </c>
    </row>
    <row r="4117" spans="1:30" x14ac:dyDescent="0.3">
      <c r="A4117" t="s">
        <v>62</v>
      </c>
      <c r="B4117" t="s">
        <v>1455</v>
      </c>
      <c r="C4117" t="s">
        <v>6764</v>
      </c>
      <c r="D4117" t="s">
        <v>158</v>
      </c>
      <c r="E4117" t="s">
        <v>159</v>
      </c>
      <c r="F4117" t="s">
        <v>63</v>
      </c>
      <c r="G4117" t="s">
        <v>1500</v>
      </c>
      <c r="H4117" t="s">
        <v>36</v>
      </c>
      <c r="I4117" t="s">
        <v>37</v>
      </c>
      <c r="J4117" t="s">
        <v>526</v>
      </c>
      <c r="K4117" t="s">
        <v>527</v>
      </c>
      <c r="L4117" t="s">
        <v>124</v>
      </c>
      <c r="M4117" t="s">
        <v>38</v>
      </c>
      <c r="N4117" t="s">
        <v>39</v>
      </c>
      <c r="O4117" s="23">
        <v>254</v>
      </c>
      <c r="P4117" s="9">
        <v>8.1199999999999992</v>
      </c>
      <c r="Q4117" t="s">
        <v>40</v>
      </c>
      <c r="R4117">
        <v>51107</v>
      </c>
      <c r="S4117" s="9">
        <v>31.28</v>
      </c>
      <c r="T4117" s="26">
        <v>4.6909999999999998</v>
      </c>
      <c r="U4117" s="8">
        <v>146.72999999999999</v>
      </c>
      <c r="V4117" t="s">
        <v>41</v>
      </c>
      <c r="W4117" t="s">
        <v>2007</v>
      </c>
      <c r="X4117" t="s">
        <v>42</v>
      </c>
      <c r="Y4117" t="s">
        <v>1740</v>
      </c>
      <c r="AA4117" s="1">
        <f t="shared" si="496"/>
        <v>46015</v>
      </c>
      <c r="AB4117" s="2">
        <f t="shared" si="497"/>
        <v>12</v>
      </c>
      <c r="AC4117" s="2">
        <f t="shared" si="498"/>
        <v>2025</v>
      </c>
      <c r="AD4117" s="2" t="str">
        <f>IFERROR(VLOOKUP(A4117,'Aux Área'!$A$4:$B$123,2,0),"-")</f>
        <v>CONSERVA</v>
      </c>
    </row>
    <row r="4118" spans="1:30" x14ac:dyDescent="0.3">
      <c r="A4118" t="s">
        <v>2679</v>
      </c>
      <c r="B4118" t="s">
        <v>2680</v>
      </c>
      <c r="C4118" t="s">
        <v>6765</v>
      </c>
      <c r="D4118" t="s">
        <v>3597</v>
      </c>
      <c r="E4118" t="s">
        <v>3598</v>
      </c>
      <c r="F4118" t="s">
        <v>2682</v>
      </c>
      <c r="G4118" t="s">
        <v>659</v>
      </c>
      <c r="H4118" t="s">
        <v>1996</v>
      </c>
      <c r="I4118" t="s">
        <v>1997</v>
      </c>
      <c r="J4118" t="s">
        <v>165</v>
      </c>
      <c r="K4118" t="s">
        <v>166</v>
      </c>
      <c r="L4118" t="s">
        <v>167</v>
      </c>
      <c r="M4118" t="s">
        <v>38</v>
      </c>
      <c r="N4118" t="s">
        <v>668</v>
      </c>
      <c r="O4118" s="23">
        <v>278</v>
      </c>
      <c r="P4118" s="9">
        <v>4.34</v>
      </c>
      <c r="Q4118" t="s">
        <v>40</v>
      </c>
      <c r="R4118">
        <v>8750</v>
      </c>
      <c r="S4118" s="9">
        <v>64.099999999999994</v>
      </c>
      <c r="T4118" s="26">
        <v>6.2409999999999997</v>
      </c>
      <c r="U4118" s="8">
        <v>400.02</v>
      </c>
      <c r="V4118" t="s">
        <v>112</v>
      </c>
      <c r="W4118" t="s">
        <v>1985</v>
      </c>
      <c r="X4118" t="s">
        <v>42</v>
      </c>
      <c r="Y4118" t="s">
        <v>1986</v>
      </c>
      <c r="AA4118" s="1">
        <f t="shared" si="496"/>
        <v>46015</v>
      </c>
      <c r="AB4118" s="2">
        <f t="shared" si="497"/>
        <v>12</v>
      </c>
      <c r="AC4118" s="2">
        <f t="shared" si="498"/>
        <v>2025</v>
      </c>
      <c r="AD4118" s="2" t="str">
        <f>IFERROR(VLOOKUP(A4118,'Aux Área'!$A$4:$B$123,2,0),"-")</f>
        <v>PESADOS</v>
      </c>
    </row>
    <row r="4119" spans="1:30" x14ac:dyDescent="0.3">
      <c r="A4119" t="s">
        <v>1096</v>
      </c>
      <c r="B4119" t="s">
        <v>1097</v>
      </c>
      <c r="C4119" t="s">
        <v>6766</v>
      </c>
      <c r="D4119" t="s">
        <v>5474</v>
      </c>
      <c r="E4119" t="s">
        <v>5475</v>
      </c>
      <c r="F4119" t="s">
        <v>653</v>
      </c>
      <c r="G4119" t="s">
        <v>1495</v>
      </c>
      <c r="H4119" t="s">
        <v>1496</v>
      </c>
      <c r="I4119" t="s">
        <v>1497</v>
      </c>
      <c r="J4119" t="s">
        <v>1100</v>
      </c>
      <c r="K4119" t="s">
        <v>1101</v>
      </c>
      <c r="L4119" t="s">
        <v>181</v>
      </c>
      <c r="M4119" t="s">
        <v>38</v>
      </c>
      <c r="N4119" t="s">
        <v>638</v>
      </c>
      <c r="O4119" s="23">
        <v>0</v>
      </c>
      <c r="P4119" s="9">
        <v>0</v>
      </c>
      <c r="Q4119" t="s">
        <v>40</v>
      </c>
      <c r="R4119">
        <v>0</v>
      </c>
      <c r="S4119" s="9">
        <v>175.64</v>
      </c>
      <c r="T4119" s="26">
        <v>5.54</v>
      </c>
      <c r="U4119" s="8">
        <v>973.05</v>
      </c>
      <c r="V4119" t="s">
        <v>6767</v>
      </c>
      <c r="W4119" t="s">
        <v>652</v>
      </c>
      <c r="X4119" t="s">
        <v>42</v>
      </c>
      <c r="Y4119" t="s">
        <v>653</v>
      </c>
      <c r="AA4119" s="1">
        <f t="shared" si="496"/>
        <v>46015</v>
      </c>
      <c r="AB4119" s="2">
        <f t="shared" si="497"/>
        <v>12</v>
      </c>
      <c r="AC4119" s="2">
        <f t="shared" si="498"/>
        <v>2025</v>
      </c>
      <c r="AD4119" s="2" t="str">
        <f>IFERROR(VLOOKUP(A4119,'Aux Área'!$A$4:$B$123,2,0),"-")</f>
        <v>SÃO PEDRO</v>
      </c>
    </row>
    <row r="4120" spans="1:30" x14ac:dyDescent="0.3">
      <c r="A4120" t="s">
        <v>2278</v>
      </c>
      <c r="B4120" t="s">
        <v>4664</v>
      </c>
      <c r="C4120" t="s">
        <v>6768</v>
      </c>
      <c r="D4120" t="s">
        <v>3243</v>
      </c>
      <c r="E4120" t="s">
        <v>3244</v>
      </c>
      <c r="F4120" t="s">
        <v>2281</v>
      </c>
      <c r="G4120" t="s">
        <v>1135</v>
      </c>
      <c r="H4120" t="s">
        <v>2275</v>
      </c>
      <c r="I4120" t="s">
        <v>1497</v>
      </c>
      <c r="J4120" t="s">
        <v>169</v>
      </c>
      <c r="K4120" t="s">
        <v>170</v>
      </c>
      <c r="L4120" t="s">
        <v>124</v>
      </c>
      <c r="M4120" t="s">
        <v>38</v>
      </c>
      <c r="N4120" t="s">
        <v>39</v>
      </c>
      <c r="O4120" s="23">
        <v>454</v>
      </c>
      <c r="P4120" s="9">
        <v>10.38</v>
      </c>
      <c r="Q4120" t="s">
        <v>40</v>
      </c>
      <c r="R4120">
        <v>59451</v>
      </c>
      <c r="S4120" s="9">
        <v>43.75</v>
      </c>
      <c r="T4120" s="26">
        <v>4.49</v>
      </c>
      <c r="U4120" s="8">
        <v>196.44</v>
      </c>
      <c r="V4120" t="s">
        <v>41</v>
      </c>
      <c r="W4120" t="s">
        <v>2276</v>
      </c>
      <c r="X4120" t="s">
        <v>42</v>
      </c>
      <c r="Y4120" t="s">
        <v>2277</v>
      </c>
      <c r="AA4120" s="1">
        <f t="shared" si="496"/>
        <v>46015</v>
      </c>
      <c r="AB4120" s="2">
        <f t="shared" si="497"/>
        <v>12</v>
      </c>
      <c r="AC4120" s="2">
        <f t="shared" si="498"/>
        <v>2025</v>
      </c>
      <c r="AD4120" s="2" t="str">
        <f>IFERROR(VLOOKUP(A4120,'Aux Área'!$A$4:$B$123,2,0),"-")</f>
        <v>INSPEÇÃO</v>
      </c>
    </row>
    <row r="4121" spans="1:30" x14ac:dyDescent="0.3">
      <c r="A4121" t="s">
        <v>1295</v>
      </c>
      <c r="B4121" t="s">
        <v>1753</v>
      </c>
      <c r="C4121" t="s">
        <v>6769</v>
      </c>
      <c r="D4121" t="s">
        <v>1297</v>
      </c>
      <c r="E4121" t="s">
        <v>2221</v>
      </c>
      <c r="F4121" t="s">
        <v>1299</v>
      </c>
      <c r="G4121" t="s">
        <v>1135</v>
      </c>
      <c r="H4121" t="s">
        <v>1301</v>
      </c>
      <c r="I4121" t="s">
        <v>839</v>
      </c>
      <c r="J4121" t="s">
        <v>409</v>
      </c>
      <c r="K4121" t="s">
        <v>410</v>
      </c>
      <c r="L4121" t="s">
        <v>141</v>
      </c>
      <c r="M4121" t="s">
        <v>38</v>
      </c>
      <c r="N4121" t="s">
        <v>39</v>
      </c>
      <c r="O4121" s="23">
        <v>0</v>
      </c>
      <c r="P4121" s="23">
        <v>0</v>
      </c>
      <c r="Q4121" t="s">
        <v>40</v>
      </c>
      <c r="R4121" t="s">
        <v>15244</v>
      </c>
      <c r="S4121" s="9">
        <v>35.71</v>
      </c>
      <c r="T4121" s="26">
        <v>4.6900000000000004</v>
      </c>
      <c r="U4121" s="8">
        <v>167.48</v>
      </c>
      <c r="V4121" t="s">
        <v>6770</v>
      </c>
      <c r="W4121" t="s">
        <v>2007</v>
      </c>
      <c r="X4121" t="s">
        <v>42</v>
      </c>
      <c r="Y4121" t="s">
        <v>1740</v>
      </c>
      <c r="AA4121" s="1">
        <f t="shared" si="496"/>
        <v>46015</v>
      </c>
      <c r="AB4121" s="2">
        <f t="shared" si="497"/>
        <v>12</v>
      </c>
      <c r="AC4121" s="2">
        <f t="shared" si="498"/>
        <v>2025</v>
      </c>
      <c r="AD4121" s="2" t="str">
        <f>IFERROR(VLOOKUP(A4121,'Aux Área'!$A$4:$B$123,2,0),"-")</f>
        <v>LUCCA JR - OP</v>
      </c>
    </row>
    <row r="4122" spans="1:30" x14ac:dyDescent="0.3">
      <c r="A4122" t="s">
        <v>2461</v>
      </c>
      <c r="B4122" t="s">
        <v>5008</v>
      </c>
      <c r="C4122" t="s">
        <v>6771</v>
      </c>
      <c r="D4122" t="s">
        <v>3285</v>
      </c>
      <c r="E4122" t="s">
        <v>3286</v>
      </c>
      <c r="F4122" t="s">
        <v>3574</v>
      </c>
      <c r="G4122" t="s">
        <v>1135</v>
      </c>
      <c r="H4122" t="s">
        <v>2275</v>
      </c>
      <c r="I4122" t="s">
        <v>1497</v>
      </c>
      <c r="J4122" t="s">
        <v>188</v>
      </c>
      <c r="K4122" t="s">
        <v>189</v>
      </c>
      <c r="L4122" t="s">
        <v>190</v>
      </c>
      <c r="M4122" t="s">
        <v>38</v>
      </c>
      <c r="N4122" t="s">
        <v>39</v>
      </c>
      <c r="O4122" s="23">
        <v>403</v>
      </c>
      <c r="P4122" s="9">
        <v>11.84</v>
      </c>
      <c r="Q4122" t="s">
        <v>40</v>
      </c>
      <c r="R4122">
        <v>39479</v>
      </c>
      <c r="S4122" s="9">
        <v>34.03</v>
      </c>
      <c r="T4122" s="26">
        <v>4.6900000000000004</v>
      </c>
      <c r="U4122" s="8">
        <v>159.6</v>
      </c>
      <c r="V4122" t="s">
        <v>41</v>
      </c>
      <c r="W4122" t="s">
        <v>2276</v>
      </c>
      <c r="X4122" t="s">
        <v>42</v>
      </c>
      <c r="Y4122" t="s">
        <v>2277</v>
      </c>
      <c r="AA4122" s="1">
        <f t="shared" si="496"/>
        <v>46015</v>
      </c>
      <c r="AB4122" s="2">
        <f t="shared" si="497"/>
        <v>12</v>
      </c>
      <c r="AC4122" s="2">
        <f t="shared" si="498"/>
        <v>2025</v>
      </c>
      <c r="AD4122" s="2" t="str">
        <f>IFERROR(VLOOKUP(A4122,'Aux Área'!$A$4:$B$123,2,0),"-")</f>
        <v>INSPEÇÃO</v>
      </c>
    </row>
    <row r="4123" spans="1:30" x14ac:dyDescent="0.3">
      <c r="A4123" t="s">
        <v>2547</v>
      </c>
      <c r="B4123" t="s">
        <v>2548</v>
      </c>
      <c r="C4123" t="s">
        <v>6772</v>
      </c>
      <c r="D4123" t="s">
        <v>2468</v>
      </c>
      <c r="E4123" t="s">
        <v>2469</v>
      </c>
      <c r="F4123" t="s">
        <v>2550</v>
      </c>
      <c r="G4123" t="s">
        <v>659</v>
      </c>
      <c r="H4123" t="s">
        <v>2215</v>
      </c>
      <c r="I4123" t="s">
        <v>667</v>
      </c>
      <c r="J4123" t="s">
        <v>165</v>
      </c>
      <c r="K4123" t="s">
        <v>166</v>
      </c>
      <c r="L4123" t="s">
        <v>167</v>
      </c>
      <c r="M4123" t="s">
        <v>38</v>
      </c>
      <c r="N4123" t="s">
        <v>668</v>
      </c>
      <c r="O4123" s="23">
        <v>335</v>
      </c>
      <c r="P4123" s="9">
        <v>6.41</v>
      </c>
      <c r="Q4123" t="s">
        <v>40</v>
      </c>
      <c r="R4123">
        <v>9338</v>
      </c>
      <c r="S4123" s="9">
        <v>52.24</v>
      </c>
      <c r="T4123" s="26">
        <v>6.24</v>
      </c>
      <c r="U4123" s="8">
        <v>325.98</v>
      </c>
      <c r="V4123" t="s">
        <v>112</v>
      </c>
      <c r="W4123" t="s">
        <v>2007</v>
      </c>
      <c r="X4123" t="s">
        <v>42</v>
      </c>
      <c r="Y4123" t="s">
        <v>1740</v>
      </c>
      <c r="AA4123" s="1">
        <f t="shared" si="496"/>
        <v>46015</v>
      </c>
      <c r="AB4123" s="2">
        <f t="shared" si="497"/>
        <v>12</v>
      </c>
      <c r="AC4123" s="2">
        <f t="shared" si="498"/>
        <v>2025</v>
      </c>
      <c r="AD4123" s="2" t="str">
        <f>IFERROR(VLOOKUP(A4123,'Aux Área'!$A$4:$B$123,2,0),"-")</f>
        <v>APH</v>
      </c>
    </row>
    <row r="4124" spans="1:30" x14ac:dyDescent="0.3">
      <c r="A4124" t="s">
        <v>68</v>
      </c>
      <c r="B4124" t="s">
        <v>296</v>
      </c>
      <c r="C4124" t="s">
        <v>6773</v>
      </c>
      <c r="D4124" t="s">
        <v>3149</v>
      </c>
      <c r="E4124" t="s">
        <v>3150</v>
      </c>
      <c r="F4124" t="s">
        <v>69</v>
      </c>
      <c r="G4124" t="s">
        <v>1503</v>
      </c>
      <c r="H4124" t="s">
        <v>36</v>
      </c>
      <c r="I4124" t="s">
        <v>37</v>
      </c>
      <c r="J4124" t="s">
        <v>275</v>
      </c>
      <c r="K4124" t="s">
        <v>276</v>
      </c>
      <c r="L4124" t="s">
        <v>124</v>
      </c>
      <c r="M4124" t="s">
        <v>38</v>
      </c>
      <c r="N4124" t="s">
        <v>39</v>
      </c>
      <c r="O4124" s="23">
        <v>400</v>
      </c>
      <c r="P4124" s="9">
        <v>9.4499999999999993</v>
      </c>
      <c r="Q4124" t="s">
        <v>40</v>
      </c>
      <c r="R4124">
        <v>21479</v>
      </c>
      <c r="S4124" s="9">
        <v>42.33</v>
      </c>
      <c r="T4124" s="26">
        <v>4.49</v>
      </c>
      <c r="U4124" s="8">
        <v>190.06</v>
      </c>
      <c r="V4124" t="s">
        <v>6774</v>
      </c>
      <c r="W4124" t="s">
        <v>2007</v>
      </c>
      <c r="X4124" t="s">
        <v>42</v>
      </c>
      <c r="Y4124" t="s">
        <v>1740</v>
      </c>
      <c r="AA4124" s="1">
        <f t="shared" si="496"/>
        <v>46015</v>
      </c>
      <c r="AB4124" s="2">
        <f t="shared" si="497"/>
        <v>12</v>
      </c>
      <c r="AC4124" s="2">
        <f t="shared" si="498"/>
        <v>2025</v>
      </c>
      <c r="AD4124" s="2" t="str">
        <f>IFERROR(VLOOKUP(A4124,'Aux Área'!$A$4:$B$123,2,0),"-")</f>
        <v>OPERAÇÃO</v>
      </c>
    </row>
    <row r="4125" spans="1:30" x14ac:dyDescent="0.3">
      <c r="A4125" t="s">
        <v>3092</v>
      </c>
      <c r="B4125" t="s">
        <v>4774</v>
      </c>
      <c r="C4125" t="s">
        <v>6775</v>
      </c>
      <c r="D4125" t="s">
        <v>3276</v>
      </c>
      <c r="E4125" t="s">
        <v>3277</v>
      </c>
      <c r="F4125" t="s">
        <v>3594</v>
      </c>
      <c r="G4125" t="s">
        <v>1135</v>
      </c>
      <c r="H4125" t="s">
        <v>2275</v>
      </c>
      <c r="I4125" t="s">
        <v>1497</v>
      </c>
      <c r="J4125" t="s">
        <v>89</v>
      </c>
      <c r="K4125" t="s">
        <v>90</v>
      </c>
      <c r="L4125" t="s">
        <v>91</v>
      </c>
      <c r="M4125" t="s">
        <v>38</v>
      </c>
      <c r="N4125" t="s">
        <v>39</v>
      </c>
      <c r="O4125" s="23">
        <v>486</v>
      </c>
      <c r="P4125" s="9">
        <v>10.25</v>
      </c>
      <c r="Q4125" t="s">
        <v>40</v>
      </c>
      <c r="R4125">
        <v>38362</v>
      </c>
      <c r="S4125" s="9">
        <v>47.4</v>
      </c>
      <c r="T4125" s="26">
        <v>4.59</v>
      </c>
      <c r="U4125" s="8">
        <v>217.57</v>
      </c>
      <c r="V4125" t="s">
        <v>6776</v>
      </c>
      <c r="W4125" t="s">
        <v>2276</v>
      </c>
      <c r="X4125" t="s">
        <v>42</v>
      </c>
      <c r="Y4125" t="s">
        <v>2277</v>
      </c>
      <c r="AA4125" s="1">
        <f t="shared" si="496"/>
        <v>46015</v>
      </c>
      <c r="AB4125" s="2">
        <f t="shared" si="497"/>
        <v>12</v>
      </c>
      <c r="AC4125" s="2">
        <f t="shared" si="498"/>
        <v>2025</v>
      </c>
      <c r="AD4125" s="2" t="str">
        <f>IFERROR(VLOOKUP(A4125,'Aux Área'!$A$4:$B$123,2,0),"-")</f>
        <v>INSPEÇÃO</v>
      </c>
    </row>
    <row r="4126" spans="1:30" x14ac:dyDescent="0.3">
      <c r="A4126" t="s">
        <v>2664</v>
      </c>
      <c r="B4126" t="s">
        <v>2665</v>
      </c>
      <c r="C4126" t="s">
        <v>6777</v>
      </c>
      <c r="D4126" t="s">
        <v>2468</v>
      </c>
      <c r="E4126" t="s">
        <v>2469</v>
      </c>
      <c r="F4126" t="s">
        <v>2667</v>
      </c>
      <c r="G4126" t="s">
        <v>659</v>
      </c>
      <c r="H4126" t="s">
        <v>2215</v>
      </c>
      <c r="I4126" t="s">
        <v>667</v>
      </c>
      <c r="J4126" t="s">
        <v>97</v>
      </c>
      <c r="K4126" t="s">
        <v>98</v>
      </c>
      <c r="L4126" t="s">
        <v>84</v>
      </c>
      <c r="M4126" t="s">
        <v>38</v>
      </c>
      <c r="N4126" t="s">
        <v>668</v>
      </c>
      <c r="O4126" s="23">
        <v>366</v>
      </c>
      <c r="P4126" s="9">
        <v>6.06</v>
      </c>
      <c r="Q4126" t="s">
        <v>40</v>
      </c>
      <c r="R4126">
        <v>7612</v>
      </c>
      <c r="S4126" s="9">
        <v>60.44</v>
      </c>
      <c r="T4126" s="26">
        <v>6.05</v>
      </c>
      <c r="U4126" s="8">
        <v>365.66</v>
      </c>
      <c r="V4126" t="s">
        <v>6778</v>
      </c>
      <c r="W4126" t="s">
        <v>2007</v>
      </c>
      <c r="X4126" t="s">
        <v>42</v>
      </c>
      <c r="Y4126" t="s">
        <v>1740</v>
      </c>
      <c r="AA4126" s="1">
        <f t="shared" si="496"/>
        <v>46015</v>
      </c>
      <c r="AB4126" s="2">
        <f t="shared" si="497"/>
        <v>12</v>
      </c>
      <c r="AC4126" s="2">
        <f t="shared" si="498"/>
        <v>2025</v>
      </c>
      <c r="AD4126" s="2" t="str">
        <f>IFERROR(VLOOKUP(A4126,'Aux Área'!$A$4:$B$123,2,0),"-")</f>
        <v>APH</v>
      </c>
    </row>
    <row r="4127" spans="1:30" x14ac:dyDescent="0.3">
      <c r="A4127" t="s">
        <v>56</v>
      </c>
      <c r="B4127" t="s">
        <v>266</v>
      </c>
      <c r="C4127" t="s">
        <v>6779</v>
      </c>
      <c r="D4127" t="s">
        <v>120</v>
      </c>
      <c r="E4127" t="s">
        <v>121</v>
      </c>
      <c r="F4127" t="s">
        <v>57</v>
      </c>
      <c r="G4127" t="s">
        <v>1500</v>
      </c>
      <c r="H4127" t="s">
        <v>36</v>
      </c>
      <c r="I4127" t="s">
        <v>37</v>
      </c>
      <c r="J4127" t="s">
        <v>169</v>
      </c>
      <c r="K4127" t="s">
        <v>170</v>
      </c>
      <c r="L4127" t="s">
        <v>124</v>
      </c>
      <c r="M4127" t="s">
        <v>38</v>
      </c>
      <c r="N4127" t="s">
        <v>39</v>
      </c>
      <c r="O4127" s="23">
        <v>334</v>
      </c>
      <c r="P4127" s="9">
        <v>9.75</v>
      </c>
      <c r="Q4127" t="s">
        <v>40</v>
      </c>
      <c r="R4127">
        <v>36828</v>
      </c>
      <c r="S4127" s="9">
        <v>34.26</v>
      </c>
      <c r="T4127" s="26">
        <v>4.49</v>
      </c>
      <c r="U4127" s="8">
        <v>153.83000000000001</v>
      </c>
      <c r="V4127" t="s">
        <v>41</v>
      </c>
      <c r="W4127" t="s">
        <v>2007</v>
      </c>
      <c r="X4127" t="s">
        <v>42</v>
      </c>
      <c r="Y4127" t="s">
        <v>1740</v>
      </c>
      <c r="AA4127" s="1">
        <f t="shared" si="496"/>
        <v>46015</v>
      </c>
      <c r="AB4127" s="2">
        <f t="shared" si="497"/>
        <v>12</v>
      </c>
      <c r="AC4127" s="2">
        <f t="shared" si="498"/>
        <v>2025</v>
      </c>
      <c r="AD4127" s="2" t="str">
        <f>IFERROR(VLOOKUP(A4127,'Aux Área'!$A$4:$B$123,2,0),"-")</f>
        <v>CONSERVA</v>
      </c>
    </row>
    <row r="4128" spans="1:30" x14ac:dyDescent="0.3">
      <c r="A4128" t="s">
        <v>2306</v>
      </c>
      <c r="B4128" t="s">
        <v>4613</v>
      </c>
      <c r="C4128" t="s">
        <v>6780</v>
      </c>
      <c r="D4128" t="s">
        <v>3319</v>
      </c>
      <c r="E4128" t="s">
        <v>3320</v>
      </c>
      <c r="F4128" t="s">
        <v>2309</v>
      </c>
      <c r="G4128" t="s">
        <v>1135</v>
      </c>
      <c r="H4128" t="s">
        <v>2275</v>
      </c>
      <c r="I4128" t="s">
        <v>1497</v>
      </c>
      <c r="J4128" t="s">
        <v>89</v>
      </c>
      <c r="K4128" t="s">
        <v>90</v>
      </c>
      <c r="L4128" t="s">
        <v>91</v>
      </c>
      <c r="M4128" t="s">
        <v>38</v>
      </c>
      <c r="N4128" t="s">
        <v>39</v>
      </c>
      <c r="O4128" s="23">
        <v>488</v>
      </c>
      <c r="P4128" s="9">
        <v>10.82</v>
      </c>
      <c r="Q4128" t="s">
        <v>40</v>
      </c>
      <c r="R4128">
        <v>51460</v>
      </c>
      <c r="S4128" s="9">
        <v>45.1</v>
      </c>
      <c r="T4128" s="26">
        <v>4.59</v>
      </c>
      <c r="U4128" s="8">
        <v>207.01</v>
      </c>
      <c r="V4128" t="s">
        <v>6781</v>
      </c>
      <c r="W4128" t="s">
        <v>2276</v>
      </c>
      <c r="X4128" t="s">
        <v>42</v>
      </c>
      <c r="Y4128" t="s">
        <v>2277</v>
      </c>
      <c r="AA4128" s="1">
        <f t="shared" si="496"/>
        <v>46015</v>
      </c>
      <c r="AB4128" s="2">
        <f t="shared" si="497"/>
        <v>12</v>
      </c>
      <c r="AC4128" s="2">
        <f t="shared" si="498"/>
        <v>2025</v>
      </c>
      <c r="AD4128" s="2" t="str">
        <f>IFERROR(VLOOKUP(A4128,'Aux Área'!$A$4:$B$123,2,0),"-")</f>
        <v>INSPEÇÃO</v>
      </c>
    </row>
    <row r="4129" spans="1:30" x14ac:dyDescent="0.3">
      <c r="A4129" t="s">
        <v>2117</v>
      </c>
      <c r="B4129" t="s">
        <v>1946</v>
      </c>
      <c r="C4129" t="s">
        <v>6782</v>
      </c>
      <c r="D4129" t="s">
        <v>1948</v>
      </c>
      <c r="E4129" t="s">
        <v>1949</v>
      </c>
      <c r="F4129" t="s">
        <v>653</v>
      </c>
      <c r="G4129" t="s">
        <v>635</v>
      </c>
      <c r="H4129" t="s">
        <v>1804</v>
      </c>
      <c r="I4129" t="s">
        <v>1497</v>
      </c>
      <c r="J4129" t="s">
        <v>409</v>
      </c>
      <c r="K4129" t="s">
        <v>410</v>
      </c>
      <c r="L4129" t="s">
        <v>141</v>
      </c>
      <c r="M4129" t="s">
        <v>38</v>
      </c>
      <c r="N4129" t="s">
        <v>668</v>
      </c>
      <c r="O4129" s="23">
        <v>0</v>
      </c>
      <c r="P4129" s="9">
        <v>0</v>
      </c>
      <c r="Q4129" t="s">
        <v>40</v>
      </c>
      <c r="R4129">
        <v>0</v>
      </c>
      <c r="S4129" s="9">
        <v>87.82</v>
      </c>
      <c r="T4129" s="26">
        <v>6.09</v>
      </c>
      <c r="U4129" s="8">
        <v>534.82000000000005</v>
      </c>
      <c r="V4129" t="s">
        <v>6783</v>
      </c>
      <c r="W4129" t="s">
        <v>652</v>
      </c>
      <c r="X4129" t="s">
        <v>42</v>
      </c>
      <c r="Y4129" t="s">
        <v>653</v>
      </c>
      <c r="AA4129" s="1">
        <f t="shared" si="496"/>
        <v>46015</v>
      </c>
      <c r="AB4129" s="2">
        <f t="shared" si="497"/>
        <v>12</v>
      </c>
      <c r="AC4129" s="2">
        <f t="shared" si="498"/>
        <v>2025</v>
      </c>
      <c r="AD4129" s="2" t="str">
        <f>IFERROR(VLOOKUP(A4129,'Aux Área'!$A$4:$B$123,2,0),"-")</f>
        <v>SÃO PEDRO</v>
      </c>
    </row>
    <row r="4130" spans="1:30" x14ac:dyDescent="0.3">
      <c r="A4130" t="s">
        <v>5107</v>
      </c>
      <c r="B4130" t="s">
        <v>2272</v>
      </c>
      <c r="C4130" t="s">
        <v>6784</v>
      </c>
      <c r="D4130" t="s">
        <v>5109</v>
      </c>
      <c r="E4130" t="s">
        <v>5110</v>
      </c>
      <c r="F4130" t="s">
        <v>653</v>
      </c>
      <c r="G4130" t="s">
        <v>635</v>
      </c>
      <c r="H4130" t="s">
        <v>1099</v>
      </c>
      <c r="I4130" t="s">
        <v>649</v>
      </c>
      <c r="J4130" t="s">
        <v>231</v>
      </c>
      <c r="K4130" t="s">
        <v>232</v>
      </c>
      <c r="L4130" t="s">
        <v>217</v>
      </c>
      <c r="M4130" t="s">
        <v>38</v>
      </c>
      <c r="N4130" t="s">
        <v>668</v>
      </c>
      <c r="O4130" s="23">
        <v>0</v>
      </c>
      <c r="P4130" s="9">
        <v>0</v>
      </c>
      <c r="Q4130" t="s">
        <v>40</v>
      </c>
      <c r="R4130">
        <v>0</v>
      </c>
      <c r="S4130" s="9">
        <v>101.81</v>
      </c>
      <c r="T4130" s="26">
        <v>5.99</v>
      </c>
      <c r="U4130" s="8">
        <v>609.84</v>
      </c>
      <c r="V4130" t="s">
        <v>6785</v>
      </c>
      <c r="W4130" t="s">
        <v>652</v>
      </c>
      <c r="X4130" t="s">
        <v>42</v>
      </c>
      <c r="Y4130" t="s">
        <v>653</v>
      </c>
      <c r="AA4130" s="1">
        <f t="shared" si="496"/>
        <v>46015</v>
      </c>
      <c r="AB4130" s="2">
        <f t="shared" si="497"/>
        <v>12</v>
      </c>
      <c r="AC4130" s="2">
        <f t="shared" si="498"/>
        <v>2025</v>
      </c>
      <c r="AD4130" s="2" t="str">
        <f>IFERROR(VLOOKUP(A4130,'Aux Área'!$A$4:$B$123,2,0),"-")</f>
        <v>SÃO PEDRO</v>
      </c>
    </row>
    <row r="4131" spans="1:30" x14ac:dyDescent="0.3">
      <c r="A4131" t="s">
        <v>2282</v>
      </c>
      <c r="B4131" t="s">
        <v>4679</v>
      </c>
      <c r="C4131" t="s">
        <v>6786</v>
      </c>
      <c r="D4131" t="s">
        <v>3295</v>
      </c>
      <c r="E4131" t="s">
        <v>3296</v>
      </c>
      <c r="F4131" t="s">
        <v>2285</v>
      </c>
      <c r="G4131" t="s">
        <v>1135</v>
      </c>
      <c r="H4131" t="s">
        <v>2275</v>
      </c>
      <c r="I4131" t="s">
        <v>1497</v>
      </c>
      <c r="J4131" t="s">
        <v>165</v>
      </c>
      <c r="K4131" t="s">
        <v>166</v>
      </c>
      <c r="L4131" t="s">
        <v>167</v>
      </c>
      <c r="M4131" t="s">
        <v>38</v>
      </c>
      <c r="N4131" t="s">
        <v>39</v>
      </c>
      <c r="O4131" s="23">
        <v>287</v>
      </c>
      <c r="P4131" s="9">
        <v>5.91</v>
      </c>
      <c r="Q4131" t="s">
        <v>40</v>
      </c>
      <c r="R4131">
        <v>49684</v>
      </c>
      <c r="S4131" s="9">
        <v>48.58</v>
      </c>
      <c r="T4131" s="26">
        <v>4.5910000000000002</v>
      </c>
      <c r="U4131" s="8">
        <v>223.01</v>
      </c>
      <c r="V4131" t="s">
        <v>112</v>
      </c>
      <c r="W4131" t="s">
        <v>2276</v>
      </c>
      <c r="X4131" t="s">
        <v>42</v>
      </c>
      <c r="Y4131" t="s">
        <v>2277</v>
      </c>
      <c r="AA4131" s="1">
        <f t="shared" si="496"/>
        <v>46015</v>
      </c>
      <c r="AB4131" s="2">
        <f t="shared" si="497"/>
        <v>12</v>
      </c>
      <c r="AC4131" s="2">
        <f t="shared" si="498"/>
        <v>2025</v>
      </c>
      <c r="AD4131" s="2" t="str">
        <f>IFERROR(VLOOKUP(A4131,'Aux Área'!$A$4:$B$123,2,0),"-")</f>
        <v>INSPEÇÃO</v>
      </c>
    </row>
    <row r="4132" spans="1:30" x14ac:dyDescent="0.3">
      <c r="A4132" t="s">
        <v>2700</v>
      </c>
      <c r="B4132" t="s">
        <v>2000</v>
      </c>
      <c r="C4132" t="s">
        <v>6787</v>
      </c>
      <c r="D4132" t="s">
        <v>3547</v>
      </c>
      <c r="E4132" t="s">
        <v>3548</v>
      </c>
      <c r="F4132" t="s">
        <v>2703</v>
      </c>
      <c r="G4132" t="s">
        <v>659</v>
      </c>
      <c r="H4132" t="s">
        <v>1996</v>
      </c>
      <c r="I4132" t="s">
        <v>1997</v>
      </c>
      <c r="J4132" t="s">
        <v>275</v>
      </c>
      <c r="K4132" t="s">
        <v>276</v>
      </c>
      <c r="L4132" t="s">
        <v>124</v>
      </c>
      <c r="M4132" t="s">
        <v>38</v>
      </c>
      <c r="N4132" t="s">
        <v>668</v>
      </c>
      <c r="O4132" s="23">
        <v>499</v>
      </c>
      <c r="P4132" s="9">
        <v>5.74</v>
      </c>
      <c r="Q4132" t="s">
        <v>40</v>
      </c>
      <c r="R4132">
        <v>13520</v>
      </c>
      <c r="S4132" s="9">
        <v>87</v>
      </c>
      <c r="T4132" s="26">
        <v>7.25</v>
      </c>
      <c r="U4132" s="8">
        <v>630.75</v>
      </c>
      <c r="V4132" t="s">
        <v>6788</v>
      </c>
      <c r="W4132" t="s">
        <v>1985</v>
      </c>
      <c r="X4132" t="s">
        <v>42</v>
      </c>
      <c r="Y4132" t="s">
        <v>1986</v>
      </c>
      <c r="AA4132" s="1">
        <f t="shared" si="496"/>
        <v>46015</v>
      </c>
      <c r="AB4132" s="2">
        <f t="shared" si="497"/>
        <v>12</v>
      </c>
      <c r="AC4132" s="2">
        <f t="shared" si="498"/>
        <v>2025</v>
      </c>
      <c r="AD4132" s="2" t="str">
        <f>IFERROR(VLOOKUP(A4132,'Aux Área'!$A$4:$B$123,2,0),"-")</f>
        <v>PESADOS</v>
      </c>
    </row>
    <row r="4133" spans="1:30" x14ac:dyDescent="0.3">
      <c r="A4133" t="s">
        <v>2700</v>
      </c>
      <c r="C4133" t="s">
        <v>15637</v>
      </c>
      <c r="F4133" t="s">
        <v>2703</v>
      </c>
      <c r="K4133" t="s">
        <v>276</v>
      </c>
      <c r="N4133" t="s">
        <v>15690</v>
      </c>
      <c r="O4133" t="s">
        <v>15244</v>
      </c>
      <c r="P4133" s="9" t="s">
        <v>15244</v>
      </c>
      <c r="Q4133" t="s">
        <v>40</v>
      </c>
      <c r="R4133" t="s">
        <v>15244</v>
      </c>
      <c r="S4133">
        <v>3.86</v>
      </c>
      <c r="U4133" s="8">
        <v>14.64</v>
      </c>
      <c r="X4133" t="s">
        <v>42</v>
      </c>
      <c r="Y4133" t="s">
        <v>1986</v>
      </c>
      <c r="AA4133" s="1">
        <f>IFERROR(DATEVALUE(C4133),"-")</f>
        <v>46015</v>
      </c>
      <c r="AB4133" s="2">
        <f>IFERROR(MONTH(AA4133),"-")</f>
        <v>12</v>
      </c>
      <c r="AC4133" s="2">
        <f>IFERROR(YEAR(AA4133),"-")</f>
        <v>2025</v>
      </c>
      <c r="AD4133" s="2" t="str">
        <f>IFERROR(VLOOKUP(A4133,'Aux Área'!$A$4:$B$123,2,0),"-")</f>
        <v>PESADOS</v>
      </c>
    </row>
    <row r="4134" spans="1:30" x14ac:dyDescent="0.3">
      <c r="A4134" t="s">
        <v>2472</v>
      </c>
      <c r="C4134" t="s">
        <v>15620</v>
      </c>
      <c r="F4134" t="s">
        <v>2475</v>
      </c>
      <c r="K4134" t="s">
        <v>232</v>
      </c>
      <c r="N4134" t="s">
        <v>15690</v>
      </c>
      <c r="O4134" t="s">
        <v>15244</v>
      </c>
      <c r="P4134" s="9" t="s">
        <v>15244</v>
      </c>
      <c r="Q4134" t="s">
        <v>40</v>
      </c>
      <c r="R4134" t="s">
        <v>15244</v>
      </c>
      <c r="S4134">
        <v>18.89</v>
      </c>
      <c r="U4134" s="8">
        <v>62.36</v>
      </c>
      <c r="X4134" t="s">
        <v>42</v>
      </c>
      <c r="Y4134" t="s">
        <v>1740</v>
      </c>
      <c r="AA4134" s="1">
        <f>IFERROR(DATEVALUE(C4134),"-")</f>
        <v>46015</v>
      </c>
      <c r="AB4134" s="2">
        <f>IFERROR(MONTH(AA4134),"-")</f>
        <v>12</v>
      </c>
      <c r="AC4134" s="2">
        <f>IFERROR(YEAR(AA4134),"-")</f>
        <v>2025</v>
      </c>
      <c r="AD4134" s="2" t="str">
        <f>IFERROR(VLOOKUP(A4134,'Aux Área'!$A$4:$B$123,2,0),"-")</f>
        <v>APH</v>
      </c>
    </row>
    <row r="4135" spans="1:30" x14ac:dyDescent="0.3">
      <c r="A4135" t="s">
        <v>2318</v>
      </c>
      <c r="B4135" t="s">
        <v>2733</v>
      </c>
      <c r="C4135" t="s">
        <v>6789</v>
      </c>
      <c r="D4135" t="s">
        <v>3030</v>
      </c>
      <c r="E4135" t="s">
        <v>3031</v>
      </c>
      <c r="F4135" t="s">
        <v>4203</v>
      </c>
      <c r="G4135" t="s">
        <v>1135</v>
      </c>
      <c r="H4135" t="s">
        <v>2185</v>
      </c>
      <c r="I4135" t="s">
        <v>2186</v>
      </c>
      <c r="J4135" t="s">
        <v>169</v>
      </c>
      <c r="K4135" t="s">
        <v>170</v>
      </c>
      <c r="L4135" t="s">
        <v>124</v>
      </c>
      <c r="M4135" t="s">
        <v>38</v>
      </c>
      <c r="N4135" t="s">
        <v>668</v>
      </c>
      <c r="O4135" s="23">
        <v>840</v>
      </c>
      <c r="P4135" s="9">
        <v>15.08</v>
      </c>
      <c r="Q4135" t="s">
        <v>40</v>
      </c>
      <c r="R4135">
        <v>51141</v>
      </c>
      <c r="S4135" s="9">
        <v>55.71</v>
      </c>
      <c r="T4135" s="26">
        <v>6.19</v>
      </c>
      <c r="U4135" s="8">
        <v>344.84</v>
      </c>
      <c r="V4135" t="s">
        <v>41</v>
      </c>
      <c r="W4135" t="s">
        <v>2007</v>
      </c>
      <c r="X4135" t="s">
        <v>42</v>
      </c>
      <c r="Y4135" t="s">
        <v>2188</v>
      </c>
      <c r="AA4135" s="1">
        <f t="shared" ref="AA4135:AA4162" si="499">DATEVALUE(C4135)</f>
        <v>46015</v>
      </c>
      <c r="AB4135" s="2">
        <f t="shared" ref="AB4135:AB4162" si="500">MONTH(AA4135)</f>
        <v>12</v>
      </c>
      <c r="AC4135" s="2">
        <f t="shared" ref="AC4135:AC4162" si="501">YEAR(AA4135)</f>
        <v>2025</v>
      </c>
      <c r="AD4135" s="2" t="str">
        <f>IFERROR(VLOOKUP(A4135,'Aux Área'!$A$4:$B$123,2,0),"-")</f>
        <v>INSPEÇÃO</v>
      </c>
    </row>
    <row r="4136" spans="1:30" x14ac:dyDescent="0.3">
      <c r="A4136" t="s">
        <v>2638</v>
      </c>
      <c r="B4136" t="s">
        <v>4593</v>
      </c>
      <c r="C4136" t="s">
        <v>6790</v>
      </c>
      <c r="D4136" t="s">
        <v>3149</v>
      </c>
      <c r="E4136" t="s">
        <v>3150</v>
      </c>
      <c r="F4136" t="s">
        <v>2641</v>
      </c>
      <c r="G4136" t="s">
        <v>1135</v>
      </c>
      <c r="H4136" t="s">
        <v>2275</v>
      </c>
      <c r="I4136" t="s">
        <v>1497</v>
      </c>
      <c r="J4136" t="s">
        <v>275</v>
      </c>
      <c r="K4136" t="s">
        <v>276</v>
      </c>
      <c r="L4136" t="s">
        <v>124</v>
      </c>
      <c r="M4136" t="s">
        <v>38</v>
      </c>
      <c r="N4136" t="s">
        <v>39</v>
      </c>
      <c r="O4136" s="23">
        <v>507</v>
      </c>
      <c r="P4136" s="9">
        <v>10.58</v>
      </c>
      <c r="Q4136" t="s">
        <v>40</v>
      </c>
      <c r="R4136">
        <v>48240</v>
      </c>
      <c r="S4136" s="9">
        <v>47.93</v>
      </c>
      <c r="T4136" s="26">
        <v>4.59</v>
      </c>
      <c r="U4136" s="8">
        <v>220</v>
      </c>
      <c r="V4136" t="s">
        <v>6791</v>
      </c>
      <c r="W4136" t="s">
        <v>2276</v>
      </c>
      <c r="X4136" t="s">
        <v>42</v>
      </c>
      <c r="Y4136" t="s">
        <v>2277</v>
      </c>
      <c r="AA4136" s="1">
        <f t="shared" si="499"/>
        <v>46015</v>
      </c>
      <c r="AB4136" s="2">
        <f t="shared" si="500"/>
        <v>12</v>
      </c>
      <c r="AC4136" s="2">
        <f t="shared" si="501"/>
        <v>2025</v>
      </c>
      <c r="AD4136" s="2" t="str">
        <f>IFERROR(VLOOKUP(A4136,'Aux Área'!$A$4:$B$123,2,0),"-")</f>
        <v>INSPEÇÃO</v>
      </c>
    </row>
    <row r="4137" spans="1:30" x14ac:dyDescent="0.3">
      <c r="A4137" t="s">
        <v>62</v>
      </c>
      <c r="B4137" t="s">
        <v>1455</v>
      </c>
      <c r="C4137" t="s">
        <v>6792</v>
      </c>
      <c r="D4137" t="s">
        <v>158</v>
      </c>
      <c r="E4137" t="s">
        <v>159</v>
      </c>
      <c r="F4137" t="s">
        <v>63</v>
      </c>
      <c r="G4137" t="s">
        <v>1500</v>
      </c>
      <c r="H4137" t="s">
        <v>36</v>
      </c>
      <c r="I4137" t="s">
        <v>37</v>
      </c>
      <c r="J4137" t="s">
        <v>252</v>
      </c>
      <c r="K4137" t="s">
        <v>253</v>
      </c>
      <c r="L4137" t="s">
        <v>124</v>
      </c>
      <c r="M4137" t="s">
        <v>38</v>
      </c>
      <c r="N4137" t="s">
        <v>39</v>
      </c>
      <c r="O4137" s="23">
        <v>306</v>
      </c>
      <c r="P4137" s="9">
        <v>8.1</v>
      </c>
      <c r="Q4137" t="s">
        <v>40</v>
      </c>
      <c r="R4137">
        <v>51413</v>
      </c>
      <c r="S4137" s="9">
        <v>37.79</v>
      </c>
      <c r="T4137" s="26">
        <v>4.63</v>
      </c>
      <c r="U4137" s="8">
        <v>174.96</v>
      </c>
      <c r="V4137" t="s">
        <v>6793</v>
      </c>
      <c r="W4137" t="s">
        <v>2007</v>
      </c>
      <c r="X4137" t="s">
        <v>42</v>
      </c>
      <c r="Y4137" t="s">
        <v>1740</v>
      </c>
      <c r="AA4137" s="1">
        <f t="shared" si="499"/>
        <v>46015</v>
      </c>
      <c r="AB4137" s="2">
        <f t="shared" si="500"/>
        <v>12</v>
      </c>
      <c r="AC4137" s="2">
        <f t="shared" si="501"/>
        <v>2025</v>
      </c>
      <c r="AD4137" s="2" t="str">
        <f>IFERROR(VLOOKUP(A4137,'Aux Área'!$A$4:$B$123,2,0),"-")</f>
        <v>CONSERVA</v>
      </c>
    </row>
    <row r="4138" spans="1:30" x14ac:dyDescent="0.3">
      <c r="A4138" t="s">
        <v>2181</v>
      </c>
      <c r="B4138" t="s">
        <v>4595</v>
      </c>
      <c r="C4138" t="s">
        <v>6794</v>
      </c>
      <c r="D4138" t="s">
        <v>446</v>
      </c>
      <c r="E4138" t="s">
        <v>447</v>
      </c>
      <c r="F4138" t="s">
        <v>2184</v>
      </c>
      <c r="G4138" t="s">
        <v>1135</v>
      </c>
      <c r="H4138" t="s">
        <v>2185</v>
      </c>
      <c r="I4138" t="s">
        <v>2186</v>
      </c>
      <c r="J4138" t="s">
        <v>108</v>
      </c>
      <c r="K4138" t="s">
        <v>109</v>
      </c>
      <c r="L4138" t="s">
        <v>110</v>
      </c>
      <c r="M4138" t="s">
        <v>38</v>
      </c>
      <c r="N4138" t="s">
        <v>668</v>
      </c>
      <c r="O4138" s="23">
        <v>447</v>
      </c>
      <c r="P4138" s="9">
        <v>14.38</v>
      </c>
      <c r="Q4138" t="s">
        <v>40</v>
      </c>
      <c r="R4138">
        <v>57454</v>
      </c>
      <c r="S4138" s="9">
        <v>31.08</v>
      </c>
      <c r="T4138" s="26">
        <v>6.1920000000000002</v>
      </c>
      <c r="U4138" s="8">
        <v>192.44</v>
      </c>
      <c r="V4138" t="s">
        <v>6795</v>
      </c>
      <c r="W4138" t="s">
        <v>2007</v>
      </c>
      <c r="X4138" t="s">
        <v>42</v>
      </c>
      <c r="Y4138" t="s">
        <v>2188</v>
      </c>
      <c r="AA4138" s="1">
        <f t="shared" si="499"/>
        <v>46015</v>
      </c>
      <c r="AB4138" s="2">
        <f t="shared" si="500"/>
        <v>12</v>
      </c>
      <c r="AC4138" s="2">
        <f t="shared" si="501"/>
        <v>2025</v>
      </c>
      <c r="AD4138" s="2" t="str">
        <f>IFERROR(VLOOKUP(A4138,'Aux Área'!$A$4:$B$123,2,0),"-")</f>
        <v>INSPEÇÃO</v>
      </c>
    </row>
    <row r="4139" spans="1:30" x14ac:dyDescent="0.3">
      <c r="A4139" t="s">
        <v>2643</v>
      </c>
      <c r="B4139" t="s">
        <v>2307</v>
      </c>
      <c r="C4139" t="s">
        <v>6796</v>
      </c>
      <c r="D4139" t="s">
        <v>4988</v>
      </c>
      <c r="E4139" t="s">
        <v>4989</v>
      </c>
      <c r="F4139" t="s">
        <v>2646</v>
      </c>
      <c r="G4139" t="s">
        <v>1300</v>
      </c>
      <c r="H4139" t="s">
        <v>1301</v>
      </c>
      <c r="I4139" t="s">
        <v>37</v>
      </c>
      <c r="J4139" t="s">
        <v>122</v>
      </c>
      <c r="K4139" t="s">
        <v>123</v>
      </c>
      <c r="L4139" t="s">
        <v>124</v>
      </c>
      <c r="M4139" t="s">
        <v>38</v>
      </c>
      <c r="N4139" t="s">
        <v>39</v>
      </c>
      <c r="O4139" s="23">
        <v>414</v>
      </c>
      <c r="P4139" s="9">
        <v>9.48</v>
      </c>
      <c r="Q4139" t="s">
        <v>40</v>
      </c>
      <c r="R4139">
        <v>53248</v>
      </c>
      <c r="S4139" s="9">
        <v>43.69</v>
      </c>
      <c r="T4139" s="26">
        <v>4.79</v>
      </c>
      <c r="U4139" s="8">
        <v>209.27</v>
      </c>
      <c r="V4139" t="s">
        <v>246</v>
      </c>
      <c r="W4139" t="s">
        <v>2276</v>
      </c>
      <c r="X4139" t="s">
        <v>42</v>
      </c>
      <c r="Y4139" t="s">
        <v>2277</v>
      </c>
      <c r="AA4139" s="1">
        <f t="shared" si="499"/>
        <v>46015</v>
      </c>
      <c r="AB4139" s="2">
        <f t="shared" si="500"/>
        <v>12</v>
      </c>
      <c r="AC4139" s="2">
        <f t="shared" si="501"/>
        <v>2025</v>
      </c>
      <c r="AD4139" s="2" t="str">
        <f>IFERROR(VLOOKUP(A4139,'Aux Área'!$A$4:$B$123,2,0),"-")</f>
        <v>INSPEÇÃO</v>
      </c>
    </row>
    <row r="4140" spans="1:30" x14ac:dyDescent="0.3">
      <c r="A4140" t="s">
        <v>2278</v>
      </c>
      <c r="B4140" t="s">
        <v>4664</v>
      </c>
      <c r="C4140" t="s">
        <v>6797</v>
      </c>
      <c r="D4140" t="s">
        <v>3243</v>
      </c>
      <c r="E4140" t="s">
        <v>3244</v>
      </c>
      <c r="F4140" t="s">
        <v>2281</v>
      </c>
      <c r="G4140" t="s">
        <v>1135</v>
      </c>
      <c r="H4140" t="s">
        <v>2275</v>
      </c>
      <c r="I4140" t="s">
        <v>1497</v>
      </c>
      <c r="J4140" t="s">
        <v>169</v>
      </c>
      <c r="K4140" t="s">
        <v>170</v>
      </c>
      <c r="L4140" t="s">
        <v>124</v>
      </c>
      <c r="M4140" t="s">
        <v>38</v>
      </c>
      <c r="N4140" t="s">
        <v>39</v>
      </c>
      <c r="O4140" s="23">
        <v>383</v>
      </c>
      <c r="P4140" s="9">
        <v>10.06</v>
      </c>
      <c r="Q4140" t="s">
        <v>40</v>
      </c>
      <c r="R4140">
        <v>59834</v>
      </c>
      <c r="S4140" s="9">
        <v>38.07</v>
      </c>
      <c r="T4140" s="26">
        <v>4.49</v>
      </c>
      <c r="U4140" s="8">
        <v>170.93</v>
      </c>
      <c r="V4140" t="s">
        <v>41</v>
      </c>
      <c r="W4140" t="s">
        <v>2276</v>
      </c>
      <c r="X4140" t="s">
        <v>42</v>
      </c>
      <c r="Y4140" t="s">
        <v>2277</v>
      </c>
      <c r="AA4140" s="1">
        <f t="shared" si="499"/>
        <v>46015</v>
      </c>
      <c r="AB4140" s="2">
        <f t="shared" si="500"/>
        <v>12</v>
      </c>
      <c r="AC4140" s="2">
        <f t="shared" si="501"/>
        <v>2025</v>
      </c>
      <c r="AD4140" s="2" t="str">
        <f>IFERROR(VLOOKUP(A4140,'Aux Área'!$A$4:$B$123,2,0),"-")</f>
        <v>INSPEÇÃO</v>
      </c>
    </row>
    <row r="4141" spans="1:30" x14ac:dyDescent="0.3">
      <c r="A4141" t="s">
        <v>1295</v>
      </c>
      <c r="B4141" t="s">
        <v>1753</v>
      </c>
      <c r="C4141" t="s">
        <v>6798</v>
      </c>
      <c r="D4141" t="s">
        <v>1297</v>
      </c>
      <c r="E4141" t="s">
        <v>2221</v>
      </c>
      <c r="F4141" t="s">
        <v>1299</v>
      </c>
      <c r="G4141" t="s">
        <v>1135</v>
      </c>
      <c r="H4141" t="s">
        <v>1301</v>
      </c>
      <c r="I4141" t="s">
        <v>839</v>
      </c>
      <c r="J4141" t="s">
        <v>409</v>
      </c>
      <c r="K4141" t="s">
        <v>410</v>
      </c>
      <c r="L4141" t="s">
        <v>141</v>
      </c>
      <c r="M4141" t="s">
        <v>38</v>
      </c>
      <c r="N4141" t="s">
        <v>39</v>
      </c>
      <c r="O4141" s="23">
        <v>0</v>
      </c>
      <c r="P4141" s="23">
        <v>0</v>
      </c>
      <c r="Q4141" t="s">
        <v>40</v>
      </c>
      <c r="R4141" t="s">
        <v>15244</v>
      </c>
      <c r="S4141" s="9">
        <v>43.06</v>
      </c>
      <c r="T4141" s="26">
        <v>4.6900000000000004</v>
      </c>
      <c r="U4141" s="8">
        <v>201.95</v>
      </c>
      <c r="V4141" t="s">
        <v>6799</v>
      </c>
      <c r="W4141" t="s">
        <v>2007</v>
      </c>
      <c r="X4141" t="s">
        <v>42</v>
      </c>
      <c r="Y4141" t="s">
        <v>1740</v>
      </c>
      <c r="AA4141" s="1">
        <f t="shared" si="499"/>
        <v>46015</v>
      </c>
      <c r="AB4141" s="2">
        <f t="shared" si="500"/>
        <v>12</v>
      </c>
      <c r="AC4141" s="2">
        <f t="shared" si="501"/>
        <v>2025</v>
      </c>
      <c r="AD4141" s="2" t="str">
        <f>IFERROR(VLOOKUP(A4141,'Aux Área'!$A$4:$B$123,2,0),"-")</f>
        <v>LUCCA JR - OP</v>
      </c>
    </row>
    <row r="4142" spans="1:30" x14ac:dyDescent="0.3">
      <c r="A4142" t="s">
        <v>2461</v>
      </c>
      <c r="B4142" t="s">
        <v>5008</v>
      </c>
      <c r="C4142" t="s">
        <v>6800</v>
      </c>
      <c r="D4142" t="s">
        <v>5160</v>
      </c>
      <c r="E4142" t="s">
        <v>5161</v>
      </c>
      <c r="F4142" t="s">
        <v>3574</v>
      </c>
      <c r="G4142" t="s">
        <v>1135</v>
      </c>
      <c r="H4142" t="s">
        <v>2275</v>
      </c>
      <c r="I4142" t="s">
        <v>1497</v>
      </c>
      <c r="J4142" t="s">
        <v>188</v>
      </c>
      <c r="K4142" t="s">
        <v>189</v>
      </c>
      <c r="L4142" t="s">
        <v>190</v>
      </c>
      <c r="M4142" t="s">
        <v>38</v>
      </c>
      <c r="N4142" t="s">
        <v>39</v>
      </c>
      <c r="O4142" s="23">
        <v>322</v>
      </c>
      <c r="P4142" s="9">
        <v>8.43</v>
      </c>
      <c r="Q4142" t="s">
        <v>40</v>
      </c>
      <c r="R4142">
        <v>39801</v>
      </c>
      <c r="S4142" s="9">
        <v>38.21</v>
      </c>
      <c r="T4142" s="26">
        <v>4.6900000000000004</v>
      </c>
      <c r="U4142" s="8">
        <v>179.2</v>
      </c>
      <c r="V4142" t="s">
        <v>41</v>
      </c>
      <c r="W4142" t="s">
        <v>2276</v>
      </c>
      <c r="X4142" t="s">
        <v>42</v>
      </c>
      <c r="Y4142" t="s">
        <v>2277</v>
      </c>
      <c r="AA4142" s="1">
        <f t="shared" si="499"/>
        <v>46015</v>
      </c>
      <c r="AB4142" s="2">
        <f t="shared" si="500"/>
        <v>12</v>
      </c>
      <c r="AC4142" s="2">
        <f t="shared" si="501"/>
        <v>2025</v>
      </c>
      <c r="AD4142" s="2" t="str">
        <f>IFERROR(VLOOKUP(A4142,'Aux Área'!$A$4:$B$123,2,0),"-")</f>
        <v>INSPEÇÃO</v>
      </c>
    </row>
    <row r="4143" spans="1:30" x14ac:dyDescent="0.3">
      <c r="A4143" t="s">
        <v>2041</v>
      </c>
      <c r="B4143" t="s">
        <v>2042</v>
      </c>
      <c r="C4143" t="s">
        <v>6801</v>
      </c>
      <c r="D4143" t="s">
        <v>1297</v>
      </c>
      <c r="E4143" t="s">
        <v>2221</v>
      </c>
      <c r="F4143" t="s">
        <v>2044</v>
      </c>
      <c r="G4143" t="s">
        <v>659</v>
      </c>
      <c r="H4143" t="s">
        <v>1996</v>
      </c>
      <c r="I4143" t="s">
        <v>1997</v>
      </c>
      <c r="J4143" t="s">
        <v>231</v>
      </c>
      <c r="K4143" t="s">
        <v>232</v>
      </c>
      <c r="L4143" t="s">
        <v>217</v>
      </c>
      <c r="M4143" t="s">
        <v>38</v>
      </c>
      <c r="N4143" t="s">
        <v>668</v>
      </c>
      <c r="O4143" s="23">
        <v>368</v>
      </c>
      <c r="P4143" s="9">
        <v>6.07</v>
      </c>
      <c r="Q4143" t="s">
        <v>40</v>
      </c>
      <c r="R4143">
        <v>16440</v>
      </c>
      <c r="S4143" s="9">
        <v>60.62</v>
      </c>
      <c r="T4143" s="26">
        <v>5.99</v>
      </c>
      <c r="U4143" s="8">
        <v>363.14</v>
      </c>
      <c r="V4143" t="s">
        <v>6802</v>
      </c>
      <c r="W4143" t="s">
        <v>1985</v>
      </c>
      <c r="X4143" t="s">
        <v>42</v>
      </c>
      <c r="Y4143" t="s">
        <v>1986</v>
      </c>
      <c r="AA4143" s="1">
        <f t="shared" si="499"/>
        <v>46015</v>
      </c>
      <c r="AB4143" s="2">
        <f t="shared" si="500"/>
        <v>12</v>
      </c>
      <c r="AC4143" s="2">
        <f t="shared" si="501"/>
        <v>2025</v>
      </c>
      <c r="AD4143" s="2" t="str">
        <f>IFERROR(VLOOKUP(A4143,'Aux Área'!$A$4:$B$123,2,0),"-")</f>
        <v>PESADOS</v>
      </c>
    </row>
    <row r="4144" spans="1:30" x14ac:dyDescent="0.3">
      <c r="A4144" t="s">
        <v>5620</v>
      </c>
      <c r="B4144" t="s">
        <v>2315</v>
      </c>
      <c r="C4144" t="s">
        <v>6803</v>
      </c>
      <c r="D4144" t="s">
        <v>2160</v>
      </c>
      <c r="E4144" t="s">
        <v>2161</v>
      </c>
      <c r="F4144" t="s">
        <v>6208</v>
      </c>
      <c r="G4144" t="s">
        <v>1135</v>
      </c>
      <c r="H4144" t="s">
        <v>5545</v>
      </c>
      <c r="I4144" t="s">
        <v>839</v>
      </c>
      <c r="J4144" t="s">
        <v>1681</v>
      </c>
      <c r="K4144" t="s">
        <v>1682</v>
      </c>
      <c r="L4144" t="s">
        <v>141</v>
      </c>
      <c r="M4144" t="s">
        <v>38</v>
      </c>
      <c r="N4144" t="s">
        <v>39</v>
      </c>
      <c r="O4144" s="23">
        <v>329</v>
      </c>
      <c r="P4144" s="9">
        <v>8.36</v>
      </c>
      <c r="Q4144" t="s">
        <v>40</v>
      </c>
      <c r="R4144">
        <v>4712</v>
      </c>
      <c r="S4144" s="9">
        <v>39.340000000000003</v>
      </c>
      <c r="T4144" s="26">
        <v>4.6399999999999997</v>
      </c>
      <c r="U4144" s="8">
        <v>182.52</v>
      </c>
      <c r="V4144" t="s">
        <v>41</v>
      </c>
      <c r="W4144" t="s">
        <v>2276</v>
      </c>
      <c r="X4144" t="s">
        <v>42</v>
      </c>
      <c r="Y4144" t="s">
        <v>2277</v>
      </c>
      <c r="AA4144" s="1">
        <f t="shared" si="499"/>
        <v>46015</v>
      </c>
      <c r="AB4144" s="2">
        <f t="shared" si="500"/>
        <v>12</v>
      </c>
      <c r="AC4144" s="2">
        <f t="shared" si="501"/>
        <v>2025</v>
      </c>
      <c r="AD4144" s="2" t="str">
        <f>IFERROR(VLOOKUP(A4144,'Aux Área'!$A$4:$B$123,2,0),"-")</f>
        <v>INSPEÇÃO</v>
      </c>
    </row>
    <row r="4145" spans="1:30" x14ac:dyDescent="0.3">
      <c r="A4145" t="s">
        <v>3092</v>
      </c>
      <c r="B4145" t="s">
        <v>4774</v>
      </c>
      <c r="C4145" t="s">
        <v>6804</v>
      </c>
      <c r="D4145" t="s">
        <v>5291</v>
      </c>
      <c r="E4145" t="s">
        <v>5292</v>
      </c>
      <c r="F4145" t="s">
        <v>3594</v>
      </c>
      <c r="G4145" t="s">
        <v>1135</v>
      </c>
      <c r="H4145" t="s">
        <v>2275</v>
      </c>
      <c r="I4145" t="s">
        <v>1497</v>
      </c>
      <c r="J4145" t="s">
        <v>89</v>
      </c>
      <c r="K4145" t="s">
        <v>90</v>
      </c>
      <c r="L4145" t="s">
        <v>91</v>
      </c>
      <c r="M4145" t="s">
        <v>38</v>
      </c>
      <c r="N4145" t="s">
        <v>39</v>
      </c>
      <c r="O4145" s="23">
        <v>406</v>
      </c>
      <c r="P4145" s="9">
        <v>11.09</v>
      </c>
      <c r="Q4145" t="s">
        <v>40</v>
      </c>
      <c r="R4145">
        <v>38768</v>
      </c>
      <c r="S4145" s="9">
        <v>36.619999999999997</v>
      </c>
      <c r="T4145" s="26">
        <v>4.79</v>
      </c>
      <c r="U4145" s="8">
        <v>175.41</v>
      </c>
      <c r="V4145" t="s">
        <v>6805</v>
      </c>
      <c r="W4145" t="s">
        <v>2276</v>
      </c>
      <c r="X4145" t="s">
        <v>42</v>
      </c>
      <c r="Y4145" t="s">
        <v>2277</v>
      </c>
      <c r="AA4145" s="1">
        <f t="shared" si="499"/>
        <v>46015</v>
      </c>
      <c r="AB4145" s="2">
        <f t="shared" si="500"/>
        <v>12</v>
      </c>
      <c r="AC4145" s="2">
        <f t="shared" si="501"/>
        <v>2025</v>
      </c>
      <c r="AD4145" s="2" t="str">
        <f>IFERROR(VLOOKUP(A4145,'Aux Área'!$A$4:$B$123,2,0),"-")</f>
        <v>INSPEÇÃO</v>
      </c>
    </row>
    <row r="4146" spans="1:30" x14ac:dyDescent="0.3">
      <c r="A4146" t="s">
        <v>2212</v>
      </c>
      <c r="B4146" t="s">
        <v>2466</v>
      </c>
      <c r="C4146" t="s">
        <v>6806</v>
      </c>
      <c r="D4146" t="s">
        <v>3121</v>
      </c>
      <c r="E4146" t="s">
        <v>3122</v>
      </c>
      <c r="F4146" t="s">
        <v>2214</v>
      </c>
      <c r="G4146" t="s">
        <v>35</v>
      </c>
      <c r="H4146" t="s">
        <v>2215</v>
      </c>
      <c r="I4146" t="s">
        <v>839</v>
      </c>
      <c r="J4146" t="s">
        <v>89</v>
      </c>
      <c r="K4146" t="s">
        <v>90</v>
      </c>
      <c r="L4146" t="s">
        <v>91</v>
      </c>
      <c r="M4146" t="s">
        <v>38</v>
      </c>
      <c r="N4146" t="s">
        <v>668</v>
      </c>
      <c r="O4146" s="23">
        <v>247</v>
      </c>
      <c r="P4146" s="9">
        <v>5.1100000000000003</v>
      </c>
      <c r="Q4146" t="s">
        <v>40</v>
      </c>
      <c r="R4146">
        <v>7099</v>
      </c>
      <c r="S4146" s="9">
        <v>48.31</v>
      </c>
      <c r="T4146" s="26">
        <v>6.15</v>
      </c>
      <c r="U4146" s="8">
        <v>297.10000000000002</v>
      </c>
      <c r="V4146" t="s">
        <v>6807</v>
      </c>
      <c r="W4146" t="s">
        <v>2007</v>
      </c>
      <c r="X4146" t="s">
        <v>42</v>
      </c>
      <c r="Y4146" t="s">
        <v>2217</v>
      </c>
      <c r="AA4146" s="1">
        <f t="shared" si="499"/>
        <v>46015</v>
      </c>
      <c r="AB4146" s="2">
        <f t="shared" si="500"/>
        <v>12</v>
      </c>
      <c r="AC4146" s="2">
        <f t="shared" si="501"/>
        <v>2025</v>
      </c>
      <c r="AD4146" s="2" t="str">
        <f>IFERROR(VLOOKUP(A4146,'Aux Área'!$A$4:$B$123,2,0),"-")</f>
        <v>APH</v>
      </c>
    </row>
    <row r="4147" spans="1:30" x14ac:dyDescent="0.3">
      <c r="A4147" t="s">
        <v>2278</v>
      </c>
      <c r="B4147" t="s">
        <v>4664</v>
      </c>
      <c r="C4147" t="s">
        <v>6808</v>
      </c>
      <c r="D4147" t="s">
        <v>3310</v>
      </c>
      <c r="E4147" t="s">
        <v>3311</v>
      </c>
      <c r="F4147" t="s">
        <v>2281</v>
      </c>
      <c r="G4147" t="s">
        <v>1135</v>
      </c>
      <c r="H4147" t="s">
        <v>2275</v>
      </c>
      <c r="I4147" t="s">
        <v>1497</v>
      </c>
      <c r="J4147" t="s">
        <v>169</v>
      </c>
      <c r="K4147" t="s">
        <v>170</v>
      </c>
      <c r="L4147" t="s">
        <v>124</v>
      </c>
      <c r="M4147" t="s">
        <v>38</v>
      </c>
      <c r="N4147" t="s">
        <v>39</v>
      </c>
      <c r="O4147" s="23">
        <v>285</v>
      </c>
      <c r="P4147" s="9">
        <v>9.08</v>
      </c>
      <c r="Q4147" t="s">
        <v>40</v>
      </c>
      <c r="R4147">
        <v>60119</v>
      </c>
      <c r="S4147" s="9">
        <v>31.38</v>
      </c>
      <c r="T4147" s="26">
        <v>4.4870000000000001</v>
      </c>
      <c r="U4147" s="8">
        <v>140.80000000000001</v>
      </c>
      <c r="V4147" t="s">
        <v>41</v>
      </c>
      <c r="W4147" t="s">
        <v>2276</v>
      </c>
      <c r="X4147" t="s">
        <v>42</v>
      </c>
      <c r="Y4147" t="s">
        <v>2277</v>
      </c>
      <c r="AA4147" s="1">
        <f t="shared" si="499"/>
        <v>46015</v>
      </c>
      <c r="AB4147" s="2">
        <f t="shared" si="500"/>
        <v>12</v>
      </c>
      <c r="AC4147" s="2">
        <f t="shared" si="501"/>
        <v>2025</v>
      </c>
      <c r="AD4147" s="2" t="str">
        <f>IFERROR(VLOOKUP(A4147,'Aux Área'!$A$4:$B$123,2,0),"-")</f>
        <v>INSPEÇÃO</v>
      </c>
    </row>
    <row r="4148" spans="1:30" x14ac:dyDescent="0.3">
      <c r="A4148" t="s">
        <v>5620</v>
      </c>
      <c r="B4148" t="s">
        <v>2315</v>
      </c>
      <c r="C4148" t="s">
        <v>6809</v>
      </c>
      <c r="D4148" t="s">
        <v>2160</v>
      </c>
      <c r="E4148" t="s">
        <v>2161</v>
      </c>
      <c r="F4148" t="s">
        <v>6208</v>
      </c>
      <c r="G4148" t="s">
        <v>1135</v>
      </c>
      <c r="H4148" t="s">
        <v>5545</v>
      </c>
      <c r="I4148" t="s">
        <v>839</v>
      </c>
      <c r="J4148" t="s">
        <v>241</v>
      </c>
      <c r="K4148" t="s">
        <v>242</v>
      </c>
      <c r="L4148" t="s">
        <v>110</v>
      </c>
      <c r="M4148" t="s">
        <v>38</v>
      </c>
      <c r="N4148" t="s">
        <v>39</v>
      </c>
      <c r="O4148" s="23">
        <v>241</v>
      </c>
      <c r="P4148" s="9">
        <v>8.19</v>
      </c>
      <c r="Q4148" t="s">
        <v>40</v>
      </c>
      <c r="R4148">
        <v>4953</v>
      </c>
      <c r="S4148" s="9">
        <v>29.44</v>
      </c>
      <c r="T4148" s="26">
        <v>4.8899999999999997</v>
      </c>
      <c r="U4148" s="8">
        <v>143.94999999999999</v>
      </c>
      <c r="V4148" t="s">
        <v>41</v>
      </c>
      <c r="W4148" t="s">
        <v>2276</v>
      </c>
      <c r="X4148" t="s">
        <v>42</v>
      </c>
      <c r="Y4148" t="s">
        <v>2277</v>
      </c>
      <c r="AA4148" s="1">
        <f t="shared" si="499"/>
        <v>46016</v>
      </c>
      <c r="AB4148" s="2">
        <f t="shared" si="500"/>
        <v>12</v>
      </c>
      <c r="AC4148" s="2">
        <f t="shared" si="501"/>
        <v>2025</v>
      </c>
      <c r="AD4148" s="2" t="str">
        <f>IFERROR(VLOOKUP(A4148,'Aux Área'!$A$4:$B$123,2,0),"-")</f>
        <v>INSPEÇÃO</v>
      </c>
    </row>
    <row r="4149" spans="1:30" x14ac:dyDescent="0.3">
      <c r="A4149" t="s">
        <v>2306</v>
      </c>
      <c r="B4149" t="s">
        <v>4613</v>
      </c>
      <c r="C4149" t="s">
        <v>6810</v>
      </c>
      <c r="D4149" t="s">
        <v>4386</v>
      </c>
      <c r="E4149" t="s">
        <v>4387</v>
      </c>
      <c r="F4149" t="s">
        <v>2309</v>
      </c>
      <c r="G4149" t="s">
        <v>1135</v>
      </c>
      <c r="H4149" t="s">
        <v>2275</v>
      </c>
      <c r="I4149" t="s">
        <v>1497</v>
      </c>
      <c r="J4149" t="s">
        <v>1665</v>
      </c>
      <c r="K4149" t="s">
        <v>1666</v>
      </c>
      <c r="L4149" t="s">
        <v>301</v>
      </c>
      <c r="M4149" t="s">
        <v>38</v>
      </c>
      <c r="N4149" t="s">
        <v>39</v>
      </c>
      <c r="O4149" s="23">
        <v>461</v>
      </c>
      <c r="P4149" s="9">
        <v>10.55</v>
      </c>
      <c r="Q4149" t="s">
        <v>40</v>
      </c>
      <c r="R4149">
        <v>51921</v>
      </c>
      <c r="S4149" s="9">
        <v>43.69</v>
      </c>
      <c r="T4149" s="26">
        <v>4.8899999999999997</v>
      </c>
      <c r="U4149" s="8">
        <v>213.64</v>
      </c>
      <c r="V4149" t="s">
        <v>6811</v>
      </c>
      <c r="W4149" t="s">
        <v>2276</v>
      </c>
      <c r="X4149" t="s">
        <v>42</v>
      </c>
      <c r="Y4149" t="s">
        <v>2277</v>
      </c>
      <c r="AA4149" s="1">
        <f t="shared" si="499"/>
        <v>46016</v>
      </c>
      <c r="AB4149" s="2">
        <f t="shared" si="500"/>
        <v>12</v>
      </c>
      <c r="AC4149" s="2">
        <f t="shared" si="501"/>
        <v>2025</v>
      </c>
      <c r="AD4149" s="2" t="str">
        <f>IFERROR(VLOOKUP(A4149,'Aux Área'!$A$4:$B$123,2,0),"-")</f>
        <v>INSPEÇÃO</v>
      </c>
    </row>
    <row r="4150" spans="1:30" x14ac:dyDescent="0.3">
      <c r="A4150" t="s">
        <v>2643</v>
      </c>
      <c r="B4150" t="s">
        <v>2307</v>
      </c>
      <c r="C4150" t="s">
        <v>6812</v>
      </c>
      <c r="D4150" t="s">
        <v>3788</v>
      </c>
      <c r="E4150" t="s">
        <v>3789</v>
      </c>
      <c r="F4150" t="s">
        <v>2646</v>
      </c>
      <c r="G4150" t="s">
        <v>1300</v>
      </c>
      <c r="H4150" t="s">
        <v>1301</v>
      </c>
      <c r="I4150" t="s">
        <v>37</v>
      </c>
      <c r="J4150" t="s">
        <v>122</v>
      </c>
      <c r="K4150" t="s">
        <v>123</v>
      </c>
      <c r="L4150" t="s">
        <v>124</v>
      </c>
      <c r="M4150" t="s">
        <v>38</v>
      </c>
      <c r="N4150" t="s">
        <v>39</v>
      </c>
      <c r="O4150" s="23">
        <v>373</v>
      </c>
      <c r="P4150" s="9">
        <v>10.68</v>
      </c>
      <c r="Q4150" t="s">
        <v>40</v>
      </c>
      <c r="R4150">
        <v>53621</v>
      </c>
      <c r="S4150" s="9">
        <v>34.92</v>
      </c>
      <c r="T4150" s="26">
        <v>4.79</v>
      </c>
      <c r="U4150" s="8">
        <v>167.27</v>
      </c>
      <c r="V4150" t="s">
        <v>112</v>
      </c>
      <c r="W4150" t="s">
        <v>2276</v>
      </c>
      <c r="X4150" t="s">
        <v>42</v>
      </c>
      <c r="Y4150" t="s">
        <v>2277</v>
      </c>
      <c r="AA4150" s="1">
        <f t="shared" si="499"/>
        <v>46016</v>
      </c>
      <c r="AB4150" s="2">
        <f t="shared" si="500"/>
        <v>12</v>
      </c>
      <c r="AC4150" s="2">
        <f t="shared" si="501"/>
        <v>2025</v>
      </c>
      <c r="AD4150" s="2" t="str">
        <f>IFERROR(VLOOKUP(A4150,'Aux Área'!$A$4:$B$123,2,0),"-")</f>
        <v>INSPEÇÃO</v>
      </c>
    </row>
    <row r="4151" spans="1:30" x14ac:dyDescent="0.3">
      <c r="A4151" t="s">
        <v>2638</v>
      </c>
      <c r="B4151" t="s">
        <v>4593</v>
      </c>
      <c r="C4151" t="s">
        <v>6813</v>
      </c>
      <c r="D4151" t="s">
        <v>3193</v>
      </c>
      <c r="E4151" t="s">
        <v>3194</v>
      </c>
      <c r="F4151" t="s">
        <v>2641</v>
      </c>
      <c r="G4151" t="s">
        <v>1135</v>
      </c>
      <c r="H4151" t="s">
        <v>2275</v>
      </c>
      <c r="I4151" t="s">
        <v>1497</v>
      </c>
      <c r="J4151" t="s">
        <v>275</v>
      </c>
      <c r="K4151" t="s">
        <v>276</v>
      </c>
      <c r="L4151" t="s">
        <v>124</v>
      </c>
      <c r="M4151" t="s">
        <v>38</v>
      </c>
      <c r="N4151" t="s">
        <v>39</v>
      </c>
      <c r="O4151" s="23">
        <v>622</v>
      </c>
      <c r="P4151" s="9">
        <v>16.95</v>
      </c>
      <c r="Q4151" t="s">
        <v>40</v>
      </c>
      <c r="R4151">
        <v>48862</v>
      </c>
      <c r="S4151" s="9">
        <v>36.69</v>
      </c>
      <c r="T4151" s="26">
        <v>4.59</v>
      </c>
      <c r="U4151" s="8">
        <v>168.41</v>
      </c>
      <c r="V4151" t="s">
        <v>6814</v>
      </c>
      <c r="W4151" t="s">
        <v>2276</v>
      </c>
      <c r="X4151" t="s">
        <v>42</v>
      </c>
      <c r="Y4151" t="s">
        <v>2277</v>
      </c>
      <c r="AA4151" s="1">
        <f t="shared" si="499"/>
        <v>46016</v>
      </c>
      <c r="AB4151" s="2">
        <f t="shared" si="500"/>
        <v>12</v>
      </c>
      <c r="AC4151" s="2">
        <f t="shared" si="501"/>
        <v>2025</v>
      </c>
      <c r="AD4151" s="2" t="str">
        <f>IFERROR(VLOOKUP(A4151,'Aux Área'!$A$4:$B$123,2,0),"-")</f>
        <v>INSPEÇÃO</v>
      </c>
    </row>
    <row r="4152" spans="1:30" x14ac:dyDescent="0.3">
      <c r="A4152" t="s">
        <v>2282</v>
      </c>
      <c r="B4152" t="s">
        <v>4679</v>
      </c>
      <c r="C4152" t="s">
        <v>6815</v>
      </c>
      <c r="D4152" t="s">
        <v>4124</v>
      </c>
      <c r="E4152" t="s">
        <v>4125</v>
      </c>
      <c r="F4152" t="s">
        <v>2285</v>
      </c>
      <c r="G4152" t="s">
        <v>1135</v>
      </c>
      <c r="H4152" t="s">
        <v>2275</v>
      </c>
      <c r="I4152" t="s">
        <v>1497</v>
      </c>
      <c r="J4152" t="s">
        <v>1681</v>
      </c>
      <c r="K4152" t="s">
        <v>1682</v>
      </c>
      <c r="L4152" t="s">
        <v>141</v>
      </c>
      <c r="M4152" t="s">
        <v>38</v>
      </c>
      <c r="N4152" t="s">
        <v>39</v>
      </c>
      <c r="O4152" s="23">
        <v>328</v>
      </c>
      <c r="P4152" s="9">
        <v>7.99</v>
      </c>
      <c r="Q4152" t="s">
        <v>40</v>
      </c>
      <c r="R4152">
        <v>50012</v>
      </c>
      <c r="S4152" s="9">
        <v>41.05</v>
      </c>
      <c r="T4152" s="26">
        <v>4.6399999999999997</v>
      </c>
      <c r="U4152" s="8">
        <v>190.47</v>
      </c>
      <c r="V4152" t="s">
        <v>41</v>
      </c>
      <c r="W4152" t="s">
        <v>2276</v>
      </c>
      <c r="X4152" t="s">
        <v>42</v>
      </c>
      <c r="Y4152" t="s">
        <v>2277</v>
      </c>
      <c r="AA4152" s="1">
        <f t="shared" si="499"/>
        <v>46016</v>
      </c>
      <c r="AB4152" s="2">
        <f t="shared" si="500"/>
        <v>12</v>
      </c>
      <c r="AC4152" s="2">
        <f t="shared" si="501"/>
        <v>2025</v>
      </c>
      <c r="AD4152" s="2" t="str">
        <f>IFERROR(VLOOKUP(A4152,'Aux Área'!$A$4:$B$123,2,0),"-")</f>
        <v>INSPEÇÃO</v>
      </c>
    </row>
    <row r="4153" spans="1:30" x14ac:dyDescent="0.3">
      <c r="A4153" t="s">
        <v>2181</v>
      </c>
      <c r="B4153" t="s">
        <v>4595</v>
      </c>
      <c r="C4153" t="s">
        <v>6816</v>
      </c>
      <c r="D4153" t="s">
        <v>3107</v>
      </c>
      <c r="E4153" t="s">
        <v>3108</v>
      </c>
      <c r="F4153" t="s">
        <v>2184</v>
      </c>
      <c r="G4153" t="s">
        <v>1135</v>
      </c>
      <c r="H4153" t="s">
        <v>2185</v>
      </c>
      <c r="I4153" t="s">
        <v>2186</v>
      </c>
      <c r="J4153" t="s">
        <v>108</v>
      </c>
      <c r="K4153" t="s">
        <v>109</v>
      </c>
      <c r="L4153" t="s">
        <v>110</v>
      </c>
      <c r="M4153" t="s">
        <v>38</v>
      </c>
      <c r="N4153" t="s">
        <v>668</v>
      </c>
      <c r="O4153" s="23">
        <v>559</v>
      </c>
      <c r="P4153" s="9">
        <v>15.98</v>
      </c>
      <c r="Q4153" t="s">
        <v>40</v>
      </c>
      <c r="R4153">
        <v>58013</v>
      </c>
      <c r="S4153" s="9">
        <v>34.99</v>
      </c>
      <c r="T4153" s="26">
        <v>6.19</v>
      </c>
      <c r="U4153" s="8">
        <v>216.59</v>
      </c>
      <c r="V4153" t="s">
        <v>6817</v>
      </c>
      <c r="W4153" t="s">
        <v>2007</v>
      </c>
      <c r="X4153" t="s">
        <v>42</v>
      </c>
      <c r="Y4153" t="s">
        <v>2188</v>
      </c>
      <c r="AA4153" s="1">
        <f t="shared" si="499"/>
        <v>46016</v>
      </c>
      <c r="AB4153" s="2">
        <f t="shared" si="500"/>
        <v>12</v>
      </c>
      <c r="AC4153" s="2">
        <f t="shared" si="501"/>
        <v>2025</v>
      </c>
      <c r="AD4153" s="2" t="str">
        <f>IFERROR(VLOOKUP(A4153,'Aux Área'!$A$4:$B$123,2,0),"-")</f>
        <v>INSPEÇÃO</v>
      </c>
    </row>
    <row r="4154" spans="1:30" x14ac:dyDescent="0.3">
      <c r="A4154" t="s">
        <v>2278</v>
      </c>
      <c r="B4154" t="s">
        <v>4664</v>
      </c>
      <c r="C4154" t="s">
        <v>6818</v>
      </c>
      <c r="D4154" t="s">
        <v>3310</v>
      </c>
      <c r="E4154" t="s">
        <v>3311</v>
      </c>
      <c r="F4154" t="s">
        <v>2281</v>
      </c>
      <c r="G4154" t="s">
        <v>1135</v>
      </c>
      <c r="H4154" t="s">
        <v>2275</v>
      </c>
      <c r="I4154" t="s">
        <v>1497</v>
      </c>
      <c r="J4154" t="s">
        <v>169</v>
      </c>
      <c r="K4154" t="s">
        <v>170</v>
      </c>
      <c r="L4154" t="s">
        <v>124</v>
      </c>
      <c r="M4154" t="s">
        <v>38</v>
      </c>
      <c r="N4154" t="s">
        <v>39</v>
      </c>
      <c r="O4154" s="23">
        <v>361</v>
      </c>
      <c r="P4154" s="9">
        <v>10.77</v>
      </c>
      <c r="Q4154" t="s">
        <v>40</v>
      </c>
      <c r="R4154">
        <v>60480</v>
      </c>
      <c r="S4154" s="9">
        <v>33.520000000000003</v>
      </c>
      <c r="T4154" s="26">
        <v>4.49</v>
      </c>
      <c r="U4154" s="8">
        <v>150.5</v>
      </c>
      <c r="V4154" t="s">
        <v>112</v>
      </c>
      <c r="W4154" t="s">
        <v>2276</v>
      </c>
      <c r="X4154" t="s">
        <v>42</v>
      </c>
      <c r="Y4154" t="s">
        <v>2277</v>
      </c>
      <c r="AA4154" s="1">
        <f t="shared" si="499"/>
        <v>46016</v>
      </c>
      <c r="AB4154" s="2">
        <f t="shared" si="500"/>
        <v>12</v>
      </c>
      <c r="AC4154" s="2">
        <f t="shared" si="501"/>
        <v>2025</v>
      </c>
      <c r="AD4154" s="2" t="str">
        <f>IFERROR(VLOOKUP(A4154,'Aux Área'!$A$4:$B$123,2,0),"-")</f>
        <v>INSPEÇÃO</v>
      </c>
    </row>
    <row r="4155" spans="1:30" x14ac:dyDescent="0.3">
      <c r="A4155" t="s">
        <v>3092</v>
      </c>
      <c r="B4155" t="s">
        <v>4774</v>
      </c>
      <c r="C4155" t="s">
        <v>6819</v>
      </c>
      <c r="D4155" t="s">
        <v>5291</v>
      </c>
      <c r="E4155" t="s">
        <v>5292</v>
      </c>
      <c r="F4155" t="s">
        <v>3594</v>
      </c>
      <c r="G4155" t="s">
        <v>1135</v>
      </c>
      <c r="H4155" t="s">
        <v>2275</v>
      </c>
      <c r="I4155" t="s">
        <v>1497</v>
      </c>
      <c r="J4155" t="s">
        <v>231</v>
      </c>
      <c r="K4155" t="s">
        <v>232</v>
      </c>
      <c r="L4155" t="s">
        <v>217</v>
      </c>
      <c r="M4155" t="s">
        <v>38</v>
      </c>
      <c r="N4155" t="s">
        <v>39</v>
      </c>
      <c r="O4155" s="23">
        <v>440</v>
      </c>
      <c r="P4155" s="9">
        <v>10.87</v>
      </c>
      <c r="Q4155" t="s">
        <v>40</v>
      </c>
      <c r="R4155">
        <v>39208</v>
      </c>
      <c r="S4155" s="9">
        <v>40.49</v>
      </c>
      <c r="T4155" s="26">
        <v>4.5709999999999997</v>
      </c>
      <c r="U4155" s="8">
        <v>185.06</v>
      </c>
      <c r="V4155" t="s">
        <v>6820</v>
      </c>
      <c r="W4155" t="s">
        <v>2276</v>
      </c>
      <c r="X4155" t="s">
        <v>42</v>
      </c>
      <c r="Y4155" t="s">
        <v>2277</v>
      </c>
      <c r="AA4155" s="1">
        <f t="shared" si="499"/>
        <v>46016</v>
      </c>
      <c r="AB4155" s="2">
        <f t="shared" si="500"/>
        <v>12</v>
      </c>
      <c r="AC4155" s="2">
        <f t="shared" si="501"/>
        <v>2025</v>
      </c>
      <c r="AD4155" s="2" t="str">
        <f>IFERROR(VLOOKUP(A4155,'Aux Área'!$A$4:$B$123,2,0),"-")</f>
        <v>INSPEÇÃO</v>
      </c>
    </row>
    <row r="4156" spans="1:30" x14ac:dyDescent="0.3">
      <c r="A4156" t="s">
        <v>2574</v>
      </c>
      <c r="B4156" t="s">
        <v>2575</v>
      </c>
      <c r="C4156" t="s">
        <v>6821</v>
      </c>
      <c r="D4156" t="s">
        <v>3768</v>
      </c>
      <c r="E4156" t="s">
        <v>3769</v>
      </c>
      <c r="F4156" t="s">
        <v>2577</v>
      </c>
      <c r="G4156" t="s">
        <v>659</v>
      </c>
      <c r="H4156" t="s">
        <v>2215</v>
      </c>
      <c r="I4156" t="s">
        <v>667</v>
      </c>
      <c r="J4156" t="s">
        <v>370</v>
      </c>
      <c r="K4156" t="s">
        <v>371</v>
      </c>
      <c r="L4156" t="s">
        <v>124</v>
      </c>
      <c r="M4156" t="s">
        <v>38</v>
      </c>
      <c r="N4156" t="s">
        <v>668</v>
      </c>
      <c r="O4156" s="23">
        <v>252</v>
      </c>
      <c r="P4156" s="9">
        <v>5.19</v>
      </c>
      <c r="Q4156" t="s">
        <v>40</v>
      </c>
      <c r="R4156">
        <v>5709</v>
      </c>
      <c r="S4156" s="9">
        <v>48.6</v>
      </c>
      <c r="T4156" s="26">
        <v>6.0910000000000002</v>
      </c>
      <c r="U4156" s="8">
        <v>296</v>
      </c>
      <c r="V4156" t="s">
        <v>6822</v>
      </c>
      <c r="W4156" t="s">
        <v>2007</v>
      </c>
      <c r="X4156" t="s">
        <v>42</v>
      </c>
      <c r="Y4156" t="s">
        <v>1740</v>
      </c>
      <c r="AA4156" s="1">
        <f t="shared" si="499"/>
        <v>46016</v>
      </c>
      <c r="AB4156" s="2">
        <f t="shared" si="500"/>
        <v>12</v>
      </c>
      <c r="AC4156" s="2">
        <f t="shared" si="501"/>
        <v>2025</v>
      </c>
      <c r="AD4156" s="2" t="str">
        <f>IFERROR(VLOOKUP(A4156,'Aux Área'!$A$4:$B$123,2,0),"-")</f>
        <v>APH</v>
      </c>
    </row>
    <row r="4157" spans="1:30" x14ac:dyDescent="0.3">
      <c r="A4157" t="s">
        <v>2461</v>
      </c>
      <c r="B4157" t="s">
        <v>5008</v>
      </c>
      <c r="C4157" t="s">
        <v>6823</v>
      </c>
      <c r="D4157" t="s">
        <v>3285</v>
      </c>
      <c r="E4157" t="s">
        <v>3286</v>
      </c>
      <c r="F4157" t="s">
        <v>3574</v>
      </c>
      <c r="G4157" t="s">
        <v>1135</v>
      </c>
      <c r="H4157" t="s">
        <v>2275</v>
      </c>
      <c r="I4157" t="s">
        <v>1497</v>
      </c>
      <c r="J4157" t="s">
        <v>231</v>
      </c>
      <c r="K4157" t="s">
        <v>232</v>
      </c>
      <c r="L4157" t="s">
        <v>217</v>
      </c>
      <c r="M4157" t="s">
        <v>38</v>
      </c>
      <c r="N4157" t="s">
        <v>39</v>
      </c>
      <c r="O4157" s="23">
        <v>425</v>
      </c>
      <c r="P4157" s="9">
        <v>10.44</v>
      </c>
      <c r="Q4157" t="s">
        <v>40</v>
      </c>
      <c r="R4157">
        <v>40226</v>
      </c>
      <c r="S4157" s="9">
        <v>40.700000000000003</v>
      </c>
      <c r="T4157" s="26">
        <v>4.5709999999999997</v>
      </c>
      <c r="U4157" s="8">
        <v>186.02</v>
      </c>
      <c r="V4157" t="s">
        <v>6824</v>
      </c>
      <c r="W4157" t="s">
        <v>2276</v>
      </c>
      <c r="X4157" t="s">
        <v>42</v>
      </c>
      <c r="Y4157" t="s">
        <v>2277</v>
      </c>
      <c r="AA4157" s="1">
        <f t="shared" si="499"/>
        <v>46016</v>
      </c>
      <c r="AB4157" s="2">
        <f t="shared" si="500"/>
        <v>12</v>
      </c>
      <c r="AC4157" s="2">
        <f t="shared" si="501"/>
        <v>2025</v>
      </c>
      <c r="AD4157" s="2" t="str">
        <f>IFERROR(VLOOKUP(A4157,'Aux Área'!$A$4:$B$123,2,0),"-")</f>
        <v>INSPEÇÃO</v>
      </c>
    </row>
    <row r="4158" spans="1:30" x14ac:dyDescent="0.3">
      <c r="A4158" t="s">
        <v>2643</v>
      </c>
      <c r="B4158" t="s">
        <v>2307</v>
      </c>
      <c r="C4158" t="s">
        <v>6825</v>
      </c>
      <c r="D4158" t="s">
        <v>5015</v>
      </c>
      <c r="E4158" t="s">
        <v>5016</v>
      </c>
      <c r="F4158" t="s">
        <v>2646</v>
      </c>
      <c r="G4158" t="s">
        <v>1300</v>
      </c>
      <c r="H4158" t="s">
        <v>1301</v>
      </c>
      <c r="I4158" t="s">
        <v>37</v>
      </c>
      <c r="J4158" t="s">
        <v>122</v>
      </c>
      <c r="K4158" t="s">
        <v>123</v>
      </c>
      <c r="L4158" t="s">
        <v>124</v>
      </c>
      <c r="M4158" t="s">
        <v>38</v>
      </c>
      <c r="N4158" t="s">
        <v>39</v>
      </c>
      <c r="O4158" s="23">
        <v>341</v>
      </c>
      <c r="P4158" s="9">
        <v>10.67</v>
      </c>
      <c r="Q4158" t="s">
        <v>40</v>
      </c>
      <c r="R4158">
        <v>53962</v>
      </c>
      <c r="S4158" s="9">
        <v>31.95</v>
      </c>
      <c r="T4158" s="26">
        <v>4.79</v>
      </c>
      <c r="U4158" s="8">
        <v>153.05000000000001</v>
      </c>
      <c r="V4158" t="s">
        <v>246</v>
      </c>
      <c r="W4158" t="s">
        <v>2276</v>
      </c>
      <c r="X4158" t="s">
        <v>42</v>
      </c>
      <c r="Y4158" t="s">
        <v>2277</v>
      </c>
      <c r="AA4158" s="1">
        <f t="shared" si="499"/>
        <v>46016</v>
      </c>
      <c r="AB4158" s="2">
        <f t="shared" si="500"/>
        <v>12</v>
      </c>
      <c r="AC4158" s="2">
        <f t="shared" si="501"/>
        <v>2025</v>
      </c>
      <c r="AD4158" s="2" t="str">
        <f>IFERROR(VLOOKUP(A4158,'Aux Área'!$A$4:$B$123,2,0),"-")</f>
        <v>INSPEÇÃO</v>
      </c>
    </row>
    <row r="4159" spans="1:30" x14ac:dyDescent="0.3">
      <c r="A4159" t="s">
        <v>68</v>
      </c>
      <c r="B4159" t="s">
        <v>296</v>
      </c>
      <c r="C4159" t="s">
        <v>6826</v>
      </c>
      <c r="D4159" t="s">
        <v>3246</v>
      </c>
      <c r="E4159" t="s">
        <v>3247</v>
      </c>
      <c r="F4159" t="s">
        <v>69</v>
      </c>
      <c r="G4159" t="s">
        <v>1503</v>
      </c>
      <c r="H4159" t="s">
        <v>36</v>
      </c>
      <c r="I4159" t="s">
        <v>37</v>
      </c>
      <c r="J4159" t="s">
        <v>122</v>
      </c>
      <c r="K4159" t="s">
        <v>123</v>
      </c>
      <c r="L4159" t="s">
        <v>124</v>
      </c>
      <c r="M4159" t="s">
        <v>38</v>
      </c>
      <c r="N4159" t="s">
        <v>39</v>
      </c>
      <c r="O4159" s="23">
        <v>343</v>
      </c>
      <c r="P4159" s="9">
        <v>11.49</v>
      </c>
      <c r="Q4159" t="s">
        <v>40</v>
      </c>
      <c r="R4159">
        <v>21822</v>
      </c>
      <c r="S4159" s="9">
        <v>29.86</v>
      </c>
      <c r="T4159" s="26">
        <v>4.79</v>
      </c>
      <c r="U4159" s="8">
        <v>143.03</v>
      </c>
      <c r="V4159" t="s">
        <v>246</v>
      </c>
      <c r="W4159" t="s">
        <v>2007</v>
      </c>
      <c r="X4159" t="s">
        <v>42</v>
      </c>
      <c r="Y4159" t="s">
        <v>1740</v>
      </c>
      <c r="AA4159" s="1">
        <f t="shared" si="499"/>
        <v>46016</v>
      </c>
      <c r="AB4159" s="2">
        <f t="shared" si="500"/>
        <v>12</v>
      </c>
      <c r="AC4159" s="2">
        <f t="shared" si="501"/>
        <v>2025</v>
      </c>
      <c r="AD4159" s="2" t="str">
        <f>IFERROR(VLOOKUP(A4159,'Aux Área'!$A$4:$B$123,2,0),"-")</f>
        <v>OPERAÇÃO</v>
      </c>
    </row>
    <row r="4160" spans="1:30" x14ac:dyDescent="0.3">
      <c r="A4160" t="s">
        <v>2318</v>
      </c>
      <c r="B4160" t="s">
        <v>2733</v>
      </c>
      <c r="C4160" t="s">
        <v>6827</v>
      </c>
      <c r="D4160" t="s">
        <v>3205</v>
      </c>
      <c r="E4160" t="s">
        <v>3206</v>
      </c>
      <c r="F4160" t="s">
        <v>4203</v>
      </c>
      <c r="G4160" t="s">
        <v>1135</v>
      </c>
      <c r="H4160" t="s">
        <v>2185</v>
      </c>
      <c r="I4160" t="s">
        <v>2186</v>
      </c>
      <c r="J4160" t="s">
        <v>175</v>
      </c>
      <c r="K4160" t="s">
        <v>176</v>
      </c>
      <c r="L4160" t="s">
        <v>177</v>
      </c>
      <c r="M4160" t="s">
        <v>38</v>
      </c>
      <c r="N4160" t="s">
        <v>668</v>
      </c>
      <c r="O4160" s="23">
        <v>854</v>
      </c>
      <c r="P4160" s="9">
        <v>14.22</v>
      </c>
      <c r="Q4160" t="s">
        <v>40</v>
      </c>
      <c r="R4160" s="2">
        <v>51995</v>
      </c>
      <c r="S4160" s="9">
        <v>60.07</v>
      </c>
      <c r="T4160" s="26">
        <v>6.1840000000000002</v>
      </c>
      <c r="U4160" s="8">
        <v>371.48</v>
      </c>
      <c r="V4160" t="s">
        <v>112</v>
      </c>
      <c r="W4160" t="s">
        <v>2007</v>
      </c>
      <c r="X4160" t="s">
        <v>42</v>
      </c>
      <c r="Y4160" t="s">
        <v>2188</v>
      </c>
      <c r="AA4160" s="1">
        <f t="shared" si="499"/>
        <v>46016</v>
      </c>
      <c r="AB4160" s="2">
        <f t="shared" si="500"/>
        <v>12</v>
      </c>
      <c r="AC4160" s="2">
        <f t="shared" si="501"/>
        <v>2025</v>
      </c>
      <c r="AD4160" s="2" t="str">
        <f>IFERROR(VLOOKUP(A4160,'Aux Área'!$A$4:$B$123,2,0),"-")</f>
        <v>INSPEÇÃO</v>
      </c>
    </row>
    <row r="4161" spans="1:30" x14ac:dyDescent="0.3">
      <c r="A4161" t="s">
        <v>2347</v>
      </c>
      <c r="B4161" t="s">
        <v>2348</v>
      </c>
      <c r="C4161" t="s">
        <v>6828</v>
      </c>
      <c r="D4161" t="s">
        <v>3633</v>
      </c>
      <c r="E4161" t="s">
        <v>3634</v>
      </c>
      <c r="F4161" t="s">
        <v>2350</v>
      </c>
      <c r="G4161" t="s">
        <v>659</v>
      </c>
      <c r="H4161" t="s">
        <v>1996</v>
      </c>
      <c r="I4161" t="s">
        <v>1997</v>
      </c>
      <c r="J4161" t="s">
        <v>237</v>
      </c>
      <c r="K4161" t="s">
        <v>238</v>
      </c>
      <c r="L4161" t="s">
        <v>110</v>
      </c>
      <c r="M4161" t="s">
        <v>38</v>
      </c>
      <c r="N4161" t="s">
        <v>668</v>
      </c>
      <c r="O4161" s="23">
        <v>384</v>
      </c>
      <c r="P4161" s="9">
        <v>4.91</v>
      </c>
      <c r="Q4161" t="s">
        <v>40</v>
      </c>
      <c r="R4161">
        <v>15218</v>
      </c>
      <c r="S4161" s="9">
        <v>78.28</v>
      </c>
      <c r="T4161" s="26">
        <v>6.19</v>
      </c>
      <c r="U4161" s="8">
        <v>484.55</v>
      </c>
      <c r="V4161" t="s">
        <v>112</v>
      </c>
      <c r="W4161" t="s">
        <v>1985</v>
      </c>
      <c r="X4161" t="s">
        <v>42</v>
      </c>
      <c r="Y4161" t="s">
        <v>1986</v>
      </c>
      <c r="AA4161" s="1">
        <f t="shared" si="499"/>
        <v>46016</v>
      </c>
      <c r="AB4161" s="2">
        <f t="shared" si="500"/>
        <v>12</v>
      </c>
      <c r="AC4161" s="2">
        <f t="shared" si="501"/>
        <v>2025</v>
      </c>
      <c r="AD4161" s="2" t="str">
        <f>IFERROR(VLOOKUP(A4161,'Aux Área'!$A$4:$B$123,2,0),"-")</f>
        <v>PESADOS</v>
      </c>
    </row>
    <row r="4162" spans="1:30" x14ac:dyDescent="0.3">
      <c r="A4162" t="s">
        <v>2041</v>
      </c>
      <c r="B4162" t="s">
        <v>2042</v>
      </c>
      <c r="C4162" t="s">
        <v>6829</v>
      </c>
      <c r="D4162" t="s">
        <v>1297</v>
      </c>
      <c r="E4162" t="s">
        <v>2221</v>
      </c>
      <c r="F4162" t="s">
        <v>2044</v>
      </c>
      <c r="G4162" t="s">
        <v>659</v>
      </c>
      <c r="H4162" t="s">
        <v>1996</v>
      </c>
      <c r="I4162" t="s">
        <v>1997</v>
      </c>
      <c r="J4162" t="s">
        <v>231</v>
      </c>
      <c r="K4162" t="s">
        <v>232</v>
      </c>
      <c r="L4162" t="s">
        <v>217</v>
      </c>
      <c r="M4162" t="s">
        <v>38</v>
      </c>
      <c r="N4162" t="s">
        <v>668</v>
      </c>
      <c r="O4162" s="23">
        <v>218</v>
      </c>
      <c r="P4162" s="9">
        <v>5.97</v>
      </c>
      <c r="Q4162" t="s">
        <v>40</v>
      </c>
      <c r="R4162">
        <v>16658</v>
      </c>
      <c r="S4162" s="9">
        <v>36.520000000000003</v>
      </c>
      <c r="T4162" s="26">
        <v>5.992</v>
      </c>
      <c r="U4162" s="8">
        <v>218.81</v>
      </c>
      <c r="V4162" t="s">
        <v>6830</v>
      </c>
      <c r="W4162" t="s">
        <v>1985</v>
      </c>
      <c r="X4162" t="s">
        <v>42</v>
      </c>
      <c r="Y4162" t="s">
        <v>1986</v>
      </c>
      <c r="AA4162" s="1">
        <f t="shared" si="499"/>
        <v>46016</v>
      </c>
      <c r="AB4162" s="2">
        <f t="shared" si="500"/>
        <v>12</v>
      </c>
      <c r="AC4162" s="2">
        <f t="shared" si="501"/>
        <v>2025</v>
      </c>
      <c r="AD4162" s="2" t="str">
        <f>IFERROR(VLOOKUP(A4162,'Aux Área'!$A$4:$B$123,2,0),"-")</f>
        <v>PESADOS</v>
      </c>
    </row>
    <row r="4163" spans="1:30" x14ac:dyDescent="0.3">
      <c r="A4163" t="s">
        <v>2041</v>
      </c>
      <c r="C4163" t="s">
        <v>6829</v>
      </c>
      <c r="F4163" t="s">
        <v>2044</v>
      </c>
      <c r="K4163" t="s">
        <v>232</v>
      </c>
      <c r="N4163" t="s">
        <v>15690</v>
      </c>
      <c r="O4163" t="s">
        <v>15244</v>
      </c>
      <c r="P4163" s="9" t="s">
        <v>15244</v>
      </c>
      <c r="Q4163" t="s">
        <v>40</v>
      </c>
      <c r="R4163" t="s">
        <v>15244</v>
      </c>
      <c r="S4163">
        <v>4.84</v>
      </c>
      <c r="U4163" s="8">
        <v>15.99</v>
      </c>
      <c r="X4163" t="s">
        <v>42</v>
      </c>
      <c r="Y4163" t="s">
        <v>1986</v>
      </c>
      <c r="AA4163" s="1">
        <f>IFERROR(DATEVALUE(C4163),"-")</f>
        <v>46016</v>
      </c>
      <c r="AB4163" s="2">
        <f>IFERROR(MONTH(AA4163),"-")</f>
        <v>12</v>
      </c>
      <c r="AC4163" s="2">
        <f>IFERROR(YEAR(AA4163),"-")</f>
        <v>2025</v>
      </c>
      <c r="AD4163" s="2" t="str">
        <f>IFERROR(VLOOKUP(A4163,'Aux Área'!$A$4:$B$123,2,0),"-")</f>
        <v>PESADOS</v>
      </c>
    </row>
    <row r="4164" spans="1:30" x14ac:dyDescent="0.3">
      <c r="A4164" t="s">
        <v>2282</v>
      </c>
      <c r="B4164" t="s">
        <v>4679</v>
      </c>
      <c r="C4164" t="s">
        <v>6831</v>
      </c>
      <c r="D4164" t="s">
        <v>3295</v>
      </c>
      <c r="E4164" t="s">
        <v>3296</v>
      </c>
      <c r="F4164" t="s">
        <v>2285</v>
      </c>
      <c r="G4164" t="s">
        <v>1135</v>
      </c>
      <c r="H4164" t="s">
        <v>2275</v>
      </c>
      <c r="I4164" t="s">
        <v>1497</v>
      </c>
      <c r="J4164" t="s">
        <v>409</v>
      </c>
      <c r="K4164" t="s">
        <v>410</v>
      </c>
      <c r="L4164" t="s">
        <v>141</v>
      </c>
      <c r="M4164" t="s">
        <v>38</v>
      </c>
      <c r="N4164" t="s">
        <v>39</v>
      </c>
      <c r="O4164" s="23">
        <v>243</v>
      </c>
      <c r="P4164" s="9">
        <v>6.44</v>
      </c>
      <c r="Q4164" t="s">
        <v>40</v>
      </c>
      <c r="R4164">
        <v>50255</v>
      </c>
      <c r="S4164" s="9">
        <v>37.74</v>
      </c>
      <c r="T4164" s="26">
        <v>4.6900000000000004</v>
      </c>
      <c r="U4164" s="8">
        <v>177</v>
      </c>
      <c r="V4164" t="s">
        <v>6832</v>
      </c>
      <c r="W4164" t="s">
        <v>2276</v>
      </c>
      <c r="X4164" t="s">
        <v>42</v>
      </c>
      <c r="Y4164" t="s">
        <v>2277</v>
      </c>
      <c r="AA4164" s="1">
        <f>DATEVALUE(C4164)</f>
        <v>46016</v>
      </c>
      <c r="AB4164" s="2">
        <f>MONTH(AA4164)</f>
        <v>12</v>
      </c>
      <c r="AC4164" s="2">
        <f>YEAR(AA4164)</f>
        <v>2025</v>
      </c>
      <c r="AD4164" s="2" t="str">
        <f>IFERROR(VLOOKUP(A4164,'Aux Área'!$A$4:$B$123,2,0),"-")</f>
        <v>INSPEÇÃO</v>
      </c>
    </row>
    <row r="4165" spans="1:30" x14ac:dyDescent="0.3">
      <c r="A4165" t="s">
        <v>1987</v>
      </c>
      <c r="B4165" t="s">
        <v>1988</v>
      </c>
      <c r="C4165" t="s">
        <v>6833</v>
      </c>
      <c r="D4165" t="s">
        <v>3609</v>
      </c>
      <c r="E4165" t="s">
        <v>3610</v>
      </c>
      <c r="F4165" t="s">
        <v>1990</v>
      </c>
      <c r="G4165" t="s">
        <v>1495</v>
      </c>
      <c r="H4165" t="s">
        <v>2020</v>
      </c>
      <c r="I4165" t="s">
        <v>2021</v>
      </c>
      <c r="J4165" t="s">
        <v>275</v>
      </c>
      <c r="K4165" t="s">
        <v>276</v>
      </c>
      <c r="L4165" t="s">
        <v>124</v>
      </c>
      <c r="M4165" t="s">
        <v>38</v>
      </c>
      <c r="N4165" t="s">
        <v>668</v>
      </c>
      <c r="O4165" s="23">
        <v>620</v>
      </c>
      <c r="P4165" s="9">
        <v>1.74</v>
      </c>
      <c r="Q4165" t="s">
        <v>40</v>
      </c>
      <c r="R4165">
        <v>7715</v>
      </c>
      <c r="S4165" s="9">
        <v>356.26</v>
      </c>
      <c r="T4165" s="26">
        <v>7.25</v>
      </c>
      <c r="U4165" s="8">
        <v>2582.88</v>
      </c>
      <c r="V4165" t="s">
        <v>6834</v>
      </c>
      <c r="W4165" t="s">
        <v>1985</v>
      </c>
      <c r="X4165" t="s">
        <v>42</v>
      </c>
      <c r="Y4165" t="s">
        <v>1986</v>
      </c>
      <c r="AA4165" s="1">
        <f>DATEVALUE(C4165)</f>
        <v>46016</v>
      </c>
      <c r="AB4165" s="2">
        <f>MONTH(AA4165)</f>
        <v>12</v>
      </c>
      <c r="AC4165" s="2">
        <f>YEAR(AA4165)</f>
        <v>2025</v>
      </c>
      <c r="AD4165" s="2" t="str">
        <f>IFERROR(VLOOKUP(A4165,'Aux Área'!$A$4:$B$123,2,0),"-")</f>
        <v>PESADOS</v>
      </c>
    </row>
    <row r="4166" spans="1:30" x14ac:dyDescent="0.3">
      <c r="A4166" t="s">
        <v>1987</v>
      </c>
      <c r="C4166" t="s">
        <v>15665</v>
      </c>
      <c r="F4166" t="s">
        <v>1990</v>
      </c>
      <c r="K4166" t="s">
        <v>276</v>
      </c>
      <c r="N4166" t="s">
        <v>15690</v>
      </c>
      <c r="O4166" t="s">
        <v>15244</v>
      </c>
      <c r="P4166" s="9" t="s">
        <v>15244</v>
      </c>
      <c r="Q4166" t="s">
        <v>40</v>
      </c>
      <c r="R4166" t="s">
        <v>15244</v>
      </c>
      <c r="S4166">
        <v>17.079999999999998</v>
      </c>
      <c r="U4166" s="8">
        <v>64.760000000000005</v>
      </c>
      <c r="X4166" t="s">
        <v>42</v>
      </c>
      <c r="Y4166" t="s">
        <v>1986</v>
      </c>
      <c r="AA4166" s="1">
        <f>IFERROR(DATEVALUE(C4166),"-")</f>
        <v>46016</v>
      </c>
      <c r="AB4166" s="2">
        <f>IFERROR(MONTH(AA4166),"-")</f>
        <v>12</v>
      </c>
      <c r="AC4166" s="2">
        <f>IFERROR(YEAR(AA4166),"-")</f>
        <v>2025</v>
      </c>
      <c r="AD4166" s="2" t="str">
        <f>IFERROR(VLOOKUP(A4166,'Aux Área'!$A$4:$B$123,2,0),"-")</f>
        <v>PESADOS</v>
      </c>
    </row>
    <row r="4167" spans="1:30" x14ac:dyDescent="0.3">
      <c r="A4167" t="s">
        <v>2260</v>
      </c>
      <c r="B4167" t="s">
        <v>113</v>
      </c>
      <c r="C4167" t="s">
        <v>6835</v>
      </c>
      <c r="D4167" t="s">
        <v>3618</v>
      </c>
      <c r="E4167" t="s">
        <v>3619</v>
      </c>
      <c r="F4167" t="s">
        <v>2262</v>
      </c>
      <c r="G4167" t="s">
        <v>35</v>
      </c>
      <c r="H4167" t="s">
        <v>2263</v>
      </c>
      <c r="I4167" t="s">
        <v>2186</v>
      </c>
      <c r="J4167" t="s">
        <v>139</v>
      </c>
      <c r="K4167" t="s">
        <v>140</v>
      </c>
      <c r="L4167" t="s">
        <v>141</v>
      </c>
      <c r="M4167" t="s">
        <v>38</v>
      </c>
      <c r="N4167" t="s">
        <v>668</v>
      </c>
      <c r="O4167" s="23">
        <v>1059</v>
      </c>
      <c r="P4167" s="9">
        <v>14.8</v>
      </c>
      <c r="Q4167" t="s">
        <v>40</v>
      </c>
      <c r="R4167">
        <v>47645</v>
      </c>
      <c r="S4167" s="9">
        <v>71.53</v>
      </c>
      <c r="T4167" s="26">
        <v>5.69</v>
      </c>
      <c r="U4167" s="8">
        <v>407.01</v>
      </c>
      <c r="V4167" t="s">
        <v>6836</v>
      </c>
      <c r="W4167" t="s">
        <v>2007</v>
      </c>
      <c r="X4167" t="s">
        <v>42</v>
      </c>
      <c r="Y4167" t="s">
        <v>1740</v>
      </c>
      <c r="AA4167" s="1">
        <f t="shared" ref="AA4167:AA4209" si="502">DATEVALUE(C4167)</f>
        <v>46016</v>
      </c>
      <c r="AB4167" s="2">
        <f t="shared" ref="AB4167:AB4209" si="503">MONTH(AA4167)</f>
        <v>12</v>
      </c>
      <c r="AC4167" s="2">
        <f t="shared" ref="AC4167:AC4209" si="504">YEAR(AA4167)</f>
        <v>2025</v>
      </c>
      <c r="AD4167" s="2" t="str">
        <f>IFERROR(VLOOKUP(A4167,'Aux Área'!$A$4:$B$123,2,0),"-")</f>
        <v>INSPEÇÃO</v>
      </c>
    </row>
    <row r="4168" spans="1:30" x14ac:dyDescent="0.3">
      <c r="A4168" t="s">
        <v>2306</v>
      </c>
      <c r="B4168" t="s">
        <v>4613</v>
      </c>
      <c r="C4168" t="s">
        <v>6837</v>
      </c>
      <c r="D4168" t="s">
        <v>3319</v>
      </c>
      <c r="E4168" t="s">
        <v>3320</v>
      </c>
      <c r="F4168" t="s">
        <v>2309</v>
      </c>
      <c r="G4168" t="s">
        <v>1135</v>
      </c>
      <c r="H4168" t="s">
        <v>2275</v>
      </c>
      <c r="I4168" t="s">
        <v>1497</v>
      </c>
      <c r="J4168" t="s">
        <v>89</v>
      </c>
      <c r="K4168" t="s">
        <v>90</v>
      </c>
      <c r="L4168" t="s">
        <v>91</v>
      </c>
      <c r="M4168" t="s">
        <v>38</v>
      </c>
      <c r="N4168" t="s">
        <v>39</v>
      </c>
      <c r="O4168" s="23">
        <v>562</v>
      </c>
      <c r="P4168" s="9">
        <v>12.09</v>
      </c>
      <c r="Q4168" t="s">
        <v>40</v>
      </c>
      <c r="R4168">
        <v>52483</v>
      </c>
      <c r="S4168" s="9">
        <v>46.48</v>
      </c>
      <c r="T4168" s="26">
        <v>4.59</v>
      </c>
      <c r="U4168" s="8">
        <v>213.34</v>
      </c>
      <c r="V4168" t="s">
        <v>6838</v>
      </c>
      <c r="W4168" t="s">
        <v>2276</v>
      </c>
      <c r="X4168" t="s">
        <v>42</v>
      </c>
      <c r="Y4168" t="s">
        <v>2277</v>
      </c>
      <c r="AA4168" s="1">
        <f t="shared" si="502"/>
        <v>46016</v>
      </c>
      <c r="AB4168" s="2">
        <f t="shared" si="503"/>
        <v>12</v>
      </c>
      <c r="AC4168" s="2">
        <f t="shared" si="504"/>
        <v>2025</v>
      </c>
      <c r="AD4168" s="2" t="str">
        <f>IFERROR(VLOOKUP(A4168,'Aux Área'!$A$4:$B$123,2,0),"-")</f>
        <v>INSPEÇÃO</v>
      </c>
    </row>
    <row r="4169" spans="1:30" x14ac:dyDescent="0.3">
      <c r="A4169" t="s">
        <v>3092</v>
      </c>
      <c r="B4169" t="s">
        <v>4774</v>
      </c>
      <c r="C4169" t="s">
        <v>6839</v>
      </c>
      <c r="D4169" t="s">
        <v>3276</v>
      </c>
      <c r="E4169" t="s">
        <v>3277</v>
      </c>
      <c r="F4169" t="s">
        <v>3594</v>
      </c>
      <c r="G4169" t="s">
        <v>1135</v>
      </c>
      <c r="H4169" t="s">
        <v>2275</v>
      </c>
      <c r="I4169" t="s">
        <v>1497</v>
      </c>
      <c r="J4169" t="s">
        <v>231</v>
      </c>
      <c r="K4169" t="s">
        <v>232</v>
      </c>
      <c r="L4169" t="s">
        <v>217</v>
      </c>
      <c r="M4169" t="s">
        <v>38</v>
      </c>
      <c r="N4169" t="s">
        <v>39</v>
      </c>
      <c r="O4169" s="23">
        <v>480</v>
      </c>
      <c r="P4169" s="9">
        <v>10.7</v>
      </c>
      <c r="Q4169" t="s">
        <v>40</v>
      </c>
      <c r="R4169">
        <v>39688</v>
      </c>
      <c r="S4169" s="9">
        <v>44.86</v>
      </c>
      <c r="T4169" s="26">
        <v>4.57</v>
      </c>
      <c r="U4169" s="8">
        <v>205.03</v>
      </c>
      <c r="V4169" t="s">
        <v>6840</v>
      </c>
      <c r="W4169" t="s">
        <v>2276</v>
      </c>
      <c r="X4169" t="s">
        <v>42</v>
      </c>
      <c r="Y4169" t="s">
        <v>2277</v>
      </c>
      <c r="AA4169" s="1">
        <f t="shared" si="502"/>
        <v>46016</v>
      </c>
      <c r="AB4169" s="2">
        <f t="shared" si="503"/>
        <v>12</v>
      </c>
      <c r="AC4169" s="2">
        <f t="shared" si="504"/>
        <v>2025</v>
      </c>
      <c r="AD4169" s="2" t="str">
        <f>IFERROR(VLOOKUP(A4169,'Aux Área'!$A$4:$B$123,2,0),"-")</f>
        <v>INSPEÇÃO</v>
      </c>
    </row>
    <row r="4170" spans="1:30" x14ac:dyDescent="0.3">
      <c r="A4170" t="s">
        <v>2638</v>
      </c>
      <c r="B4170" t="s">
        <v>4593</v>
      </c>
      <c r="C4170" t="s">
        <v>6841</v>
      </c>
      <c r="D4170" t="s">
        <v>3246</v>
      </c>
      <c r="E4170" t="s">
        <v>3247</v>
      </c>
      <c r="F4170" t="s">
        <v>2641</v>
      </c>
      <c r="G4170" t="s">
        <v>1135</v>
      </c>
      <c r="H4170" t="s">
        <v>2275</v>
      </c>
      <c r="I4170" t="s">
        <v>1497</v>
      </c>
      <c r="J4170" t="s">
        <v>275</v>
      </c>
      <c r="K4170" t="s">
        <v>276</v>
      </c>
      <c r="L4170" t="s">
        <v>124</v>
      </c>
      <c r="M4170" t="s">
        <v>38</v>
      </c>
      <c r="N4170" t="s">
        <v>39</v>
      </c>
      <c r="O4170" s="23">
        <v>365</v>
      </c>
      <c r="P4170" s="9">
        <v>7.28</v>
      </c>
      <c r="Q4170" t="s">
        <v>40</v>
      </c>
      <c r="R4170">
        <v>49227</v>
      </c>
      <c r="S4170" s="9">
        <v>50.11</v>
      </c>
      <c r="T4170" s="26">
        <v>4.59</v>
      </c>
      <c r="U4170" s="8">
        <v>230</v>
      </c>
      <c r="V4170" t="s">
        <v>6842</v>
      </c>
      <c r="W4170" t="s">
        <v>2276</v>
      </c>
      <c r="X4170" t="s">
        <v>42</v>
      </c>
      <c r="Y4170" t="s">
        <v>2277</v>
      </c>
      <c r="AA4170" s="1">
        <f t="shared" si="502"/>
        <v>46016</v>
      </c>
      <c r="AB4170" s="2">
        <f t="shared" si="503"/>
        <v>12</v>
      </c>
      <c r="AC4170" s="2">
        <f t="shared" si="504"/>
        <v>2025</v>
      </c>
      <c r="AD4170" s="2" t="str">
        <f>IFERROR(VLOOKUP(A4170,'Aux Área'!$A$4:$B$123,2,0),"-")</f>
        <v>INSPEÇÃO</v>
      </c>
    </row>
    <row r="4171" spans="1:30" x14ac:dyDescent="0.3">
      <c r="A4171" t="s">
        <v>5182</v>
      </c>
      <c r="B4171" t="s">
        <v>5183</v>
      </c>
      <c r="C4171" t="s">
        <v>6843</v>
      </c>
      <c r="D4171" t="s">
        <v>5215</v>
      </c>
      <c r="E4171" t="s">
        <v>5216</v>
      </c>
      <c r="F4171" t="s">
        <v>15238</v>
      </c>
      <c r="G4171" t="s">
        <v>1300</v>
      </c>
      <c r="H4171" t="s">
        <v>1301</v>
      </c>
      <c r="I4171" t="s">
        <v>37</v>
      </c>
      <c r="J4171" t="s">
        <v>165</v>
      </c>
      <c r="K4171" t="s">
        <v>166</v>
      </c>
      <c r="L4171" t="s">
        <v>167</v>
      </c>
      <c r="M4171" t="s">
        <v>38</v>
      </c>
      <c r="N4171" t="s">
        <v>39</v>
      </c>
      <c r="O4171" s="23">
        <v>257</v>
      </c>
      <c r="P4171" s="9">
        <v>6.49</v>
      </c>
      <c r="Q4171" t="s">
        <v>40</v>
      </c>
      <c r="R4171">
        <v>37437</v>
      </c>
      <c r="S4171" s="9">
        <v>39.57</v>
      </c>
      <c r="T4171" s="26">
        <v>4.625</v>
      </c>
      <c r="U4171" s="8">
        <v>183.03</v>
      </c>
      <c r="V4171" t="s">
        <v>41</v>
      </c>
      <c r="W4171" t="s">
        <v>2276</v>
      </c>
      <c r="X4171" t="s">
        <v>42</v>
      </c>
      <c r="Y4171" t="s">
        <v>2277</v>
      </c>
      <c r="AA4171" s="1">
        <f t="shared" si="502"/>
        <v>46016</v>
      </c>
      <c r="AB4171" s="2">
        <f t="shared" si="503"/>
        <v>12</v>
      </c>
      <c r="AC4171" s="2">
        <f t="shared" si="504"/>
        <v>2025</v>
      </c>
      <c r="AD4171" s="2" t="str">
        <f>IFERROR(VLOOKUP(A4171,'Aux Área'!$A$4:$B$123,2,0),"-")</f>
        <v>ENGENHARIA</v>
      </c>
    </row>
    <row r="4172" spans="1:30" x14ac:dyDescent="0.3">
      <c r="A4172" t="s">
        <v>2278</v>
      </c>
      <c r="B4172" t="s">
        <v>4664</v>
      </c>
      <c r="C4172" t="s">
        <v>6844</v>
      </c>
      <c r="D4172" t="s">
        <v>3243</v>
      </c>
      <c r="E4172" t="s">
        <v>3244</v>
      </c>
      <c r="F4172" t="s">
        <v>2281</v>
      </c>
      <c r="G4172" t="s">
        <v>1135</v>
      </c>
      <c r="H4172" t="s">
        <v>2275</v>
      </c>
      <c r="I4172" t="s">
        <v>1497</v>
      </c>
      <c r="J4172" t="s">
        <v>165</v>
      </c>
      <c r="K4172" t="s">
        <v>166</v>
      </c>
      <c r="L4172" t="s">
        <v>167</v>
      </c>
      <c r="M4172" t="s">
        <v>38</v>
      </c>
      <c r="N4172" t="s">
        <v>39</v>
      </c>
      <c r="O4172" s="23">
        <v>485</v>
      </c>
      <c r="P4172" s="9">
        <v>10.89</v>
      </c>
      <c r="Q4172" t="s">
        <v>40</v>
      </c>
      <c r="R4172">
        <v>60965</v>
      </c>
      <c r="S4172" s="9">
        <v>44.53</v>
      </c>
      <c r="T4172" s="26">
        <v>4.5919999999999996</v>
      </c>
      <c r="U4172" s="8">
        <v>204.48</v>
      </c>
      <c r="V4172" t="s">
        <v>41</v>
      </c>
      <c r="W4172" t="s">
        <v>2276</v>
      </c>
      <c r="X4172" t="s">
        <v>42</v>
      </c>
      <c r="Y4172" t="s">
        <v>2277</v>
      </c>
      <c r="AA4172" s="1">
        <f t="shared" si="502"/>
        <v>46016</v>
      </c>
      <c r="AB4172" s="2">
        <f t="shared" si="503"/>
        <v>12</v>
      </c>
      <c r="AC4172" s="2">
        <f t="shared" si="504"/>
        <v>2025</v>
      </c>
      <c r="AD4172" s="2" t="str">
        <f>IFERROR(VLOOKUP(A4172,'Aux Área'!$A$4:$B$123,2,0),"-")</f>
        <v>INSPEÇÃO</v>
      </c>
    </row>
    <row r="4173" spans="1:30" x14ac:dyDescent="0.3">
      <c r="A4173" t="s">
        <v>2679</v>
      </c>
      <c r="B4173" t="s">
        <v>2680</v>
      </c>
      <c r="C4173" t="s">
        <v>6845</v>
      </c>
      <c r="D4173" t="s">
        <v>3597</v>
      </c>
      <c r="E4173" t="s">
        <v>3598</v>
      </c>
      <c r="F4173" t="s">
        <v>2682</v>
      </c>
      <c r="G4173" t="s">
        <v>659</v>
      </c>
      <c r="H4173" t="s">
        <v>1996</v>
      </c>
      <c r="I4173" t="s">
        <v>1997</v>
      </c>
      <c r="J4173" t="s">
        <v>165</v>
      </c>
      <c r="K4173" t="s">
        <v>166</v>
      </c>
      <c r="L4173" t="s">
        <v>167</v>
      </c>
      <c r="M4173" t="s">
        <v>38</v>
      </c>
      <c r="N4173" t="s">
        <v>668</v>
      </c>
      <c r="O4173" s="23">
        <v>421</v>
      </c>
      <c r="P4173" s="9">
        <v>5.67</v>
      </c>
      <c r="Q4173" t="s">
        <v>40</v>
      </c>
      <c r="R4173">
        <v>9171</v>
      </c>
      <c r="S4173" s="9">
        <v>74.2</v>
      </c>
      <c r="T4173" s="26">
        <v>6.24</v>
      </c>
      <c r="U4173" s="8">
        <v>463.04</v>
      </c>
      <c r="V4173" t="s">
        <v>41</v>
      </c>
      <c r="W4173" t="s">
        <v>1985</v>
      </c>
      <c r="X4173" t="s">
        <v>42</v>
      </c>
      <c r="Y4173" t="s">
        <v>1986</v>
      </c>
      <c r="AA4173" s="1">
        <f t="shared" si="502"/>
        <v>46016</v>
      </c>
      <c r="AB4173" s="2">
        <f t="shared" si="503"/>
        <v>12</v>
      </c>
      <c r="AC4173" s="2">
        <f t="shared" si="504"/>
        <v>2025</v>
      </c>
      <c r="AD4173" s="2" t="str">
        <f>IFERROR(VLOOKUP(A4173,'Aux Área'!$A$4:$B$123,2,0),"-")</f>
        <v>PESADOS</v>
      </c>
    </row>
    <row r="4174" spans="1:30" x14ac:dyDescent="0.3">
      <c r="A4174" t="s">
        <v>2282</v>
      </c>
      <c r="B4174" t="s">
        <v>4679</v>
      </c>
      <c r="C4174" t="s">
        <v>6846</v>
      </c>
      <c r="D4174" t="s">
        <v>3295</v>
      </c>
      <c r="E4174" t="s">
        <v>3296</v>
      </c>
      <c r="F4174" t="s">
        <v>2285</v>
      </c>
      <c r="G4174" t="s">
        <v>1135</v>
      </c>
      <c r="H4174" t="s">
        <v>2275</v>
      </c>
      <c r="I4174" t="s">
        <v>1497</v>
      </c>
      <c r="J4174" t="s">
        <v>165</v>
      </c>
      <c r="K4174" t="s">
        <v>166</v>
      </c>
      <c r="L4174" t="s">
        <v>167</v>
      </c>
      <c r="M4174" t="s">
        <v>38</v>
      </c>
      <c r="N4174" t="s">
        <v>39</v>
      </c>
      <c r="O4174" s="23">
        <v>117</v>
      </c>
      <c r="P4174" s="9">
        <v>6.01</v>
      </c>
      <c r="Q4174" t="s">
        <v>40</v>
      </c>
      <c r="R4174">
        <v>50372</v>
      </c>
      <c r="S4174" s="9">
        <v>19.46</v>
      </c>
      <c r="T4174" s="26">
        <v>4.5910000000000002</v>
      </c>
      <c r="U4174" s="8">
        <v>89.34</v>
      </c>
      <c r="V4174" t="s">
        <v>41</v>
      </c>
      <c r="W4174" t="s">
        <v>2276</v>
      </c>
      <c r="X4174" t="s">
        <v>42</v>
      </c>
      <c r="Y4174" t="s">
        <v>2277</v>
      </c>
      <c r="AA4174" s="1">
        <f t="shared" si="502"/>
        <v>46016</v>
      </c>
      <c r="AB4174" s="2">
        <f t="shared" si="503"/>
        <v>12</v>
      </c>
      <c r="AC4174" s="2">
        <f t="shared" si="504"/>
        <v>2025</v>
      </c>
      <c r="AD4174" s="2" t="str">
        <f>IFERROR(VLOOKUP(A4174,'Aux Área'!$A$4:$B$123,2,0),"-")</f>
        <v>INSPEÇÃO</v>
      </c>
    </row>
    <row r="4175" spans="1:30" x14ac:dyDescent="0.3">
      <c r="A4175" t="s">
        <v>2461</v>
      </c>
      <c r="B4175" t="s">
        <v>5008</v>
      </c>
      <c r="C4175" t="s">
        <v>6847</v>
      </c>
      <c r="D4175" t="s">
        <v>3285</v>
      </c>
      <c r="E4175" t="s">
        <v>3286</v>
      </c>
      <c r="F4175" t="s">
        <v>3574</v>
      </c>
      <c r="G4175" t="s">
        <v>1135</v>
      </c>
      <c r="H4175" t="s">
        <v>2275</v>
      </c>
      <c r="I4175" t="s">
        <v>1497</v>
      </c>
      <c r="J4175" t="s">
        <v>231</v>
      </c>
      <c r="K4175" t="s">
        <v>232</v>
      </c>
      <c r="L4175" t="s">
        <v>217</v>
      </c>
      <c r="M4175" t="s">
        <v>38</v>
      </c>
      <c r="N4175" t="s">
        <v>39</v>
      </c>
      <c r="O4175" s="23">
        <v>430</v>
      </c>
      <c r="P4175" s="9">
        <v>9.81</v>
      </c>
      <c r="Q4175" t="s">
        <v>40</v>
      </c>
      <c r="R4175">
        <v>40656</v>
      </c>
      <c r="S4175" s="9">
        <v>43.82</v>
      </c>
      <c r="T4175" s="26">
        <v>4.5709999999999997</v>
      </c>
      <c r="U4175" s="8">
        <v>200.29</v>
      </c>
      <c r="V4175" t="s">
        <v>6848</v>
      </c>
      <c r="W4175" t="s">
        <v>2276</v>
      </c>
      <c r="X4175" t="s">
        <v>42</v>
      </c>
      <c r="Y4175" t="s">
        <v>2277</v>
      </c>
      <c r="AA4175" s="1">
        <f t="shared" si="502"/>
        <v>46016</v>
      </c>
      <c r="AB4175" s="2">
        <f t="shared" si="503"/>
        <v>12</v>
      </c>
      <c r="AC4175" s="2">
        <f t="shared" si="504"/>
        <v>2025</v>
      </c>
      <c r="AD4175" s="2" t="str">
        <f>IFERROR(VLOOKUP(A4175,'Aux Área'!$A$4:$B$123,2,0),"-")</f>
        <v>INSPEÇÃO</v>
      </c>
    </row>
    <row r="4176" spans="1:30" x14ac:dyDescent="0.3">
      <c r="A4176" t="s">
        <v>2643</v>
      </c>
      <c r="B4176" t="s">
        <v>2307</v>
      </c>
      <c r="C4176" t="s">
        <v>6849</v>
      </c>
      <c r="D4176" t="s">
        <v>5015</v>
      </c>
      <c r="E4176" t="s">
        <v>5016</v>
      </c>
      <c r="F4176" t="s">
        <v>2646</v>
      </c>
      <c r="G4176" t="s">
        <v>1300</v>
      </c>
      <c r="H4176" t="s">
        <v>1301</v>
      </c>
      <c r="I4176" t="s">
        <v>37</v>
      </c>
      <c r="J4176" t="s">
        <v>122</v>
      </c>
      <c r="K4176" t="s">
        <v>123</v>
      </c>
      <c r="L4176" t="s">
        <v>124</v>
      </c>
      <c r="M4176" t="s">
        <v>38</v>
      </c>
      <c r="N4176" t="s">
        <v>39</v>
      </c>
      <c r="O4176" s="23">
        <v>409</v>
      </c>
      <c r="P4176" s="9">
        <v>10.52</v>
      </c>
      <c r="Q4176" t="s">
        <v>40</v>
      </c>
      <c r="R4176">
        <v>54371</v>
      </c>
      <c r="S4176" s="9">
        <v>38.880000000000003</v>
      </c>
      <c r="T4176" s="26">
        <v>4.79</v>
      </c>
      <c r="U4176" s="8">
        <v>186.24</v>
      </c>
      <c r="V4176" t="s">
        <v>41</v>
      </c>
      <c r="W4176" t="s">
        <v>2276</v>
      </c>
      <c r="X4176" t="s">
        <v>42</v>
      </c>
      <c r="Y4176" t="s">
        <v>2277</v>
      </c>
      <c r="AA4176" s="1">
        <f t="shared" si="502"/>
        <v>46016</v>
      </c>
      <c r="AB4176" s="2">
        <f t="shared" si="503"/>
        <v>12</v>
      </c>
      <c r="AC4176" s="2">
        <f t="shared" si="504"/>
        <v>2025</v>
      </c>
      <c r="AD4176" s="2" t="str">
        <f>IFERROR(VLOOKUP(A4176,'Aux Área'!$A$4:$B$123,2,0),"-")</f>
        <v>INSPEÇÃO</v>
      </c>
    </row>
    <row r="4177" spans="1:30" x14ac:dyDescent="0.3">
      <c r="A4177" t="s">
        <v>2181</v>
      </c>
      <c r="B4177" t="s">
        <v>4595</v>
      </c>
      <c r="C4177" t="s">
        <v>6850</v>
      </c>
      <c r="D4177" t="s">
        <v>446</v>
      </c>
      <c r="E4177" t="s">
        <v>447</v>
      </c>
      <c r="F4177" t="s">
        <v>2184</v>
      </c>
      <c r="G4177" t="s">
        <v>1135</v>
      </c>
      <c r="H4177" t="s">
        <v>2185</v>
      </c>
      <c r="I4177" t="s">
        <v>2186</v>
      </c>
      <c r="J4177" t="s">
        <v>108</v>
      </c>
      <c r="K4177" t="s">
        <v>109</v>
      </c>
      <c r="L4177" t="s">
        <v>110</v>
      </c>
      <c r="M4177" t="s">
        <v>38</v>
      </c>
      <c r="N4177" t="s">
        <v>668</v>
      </c>
      <c r="O4177" s="23">
        <v>425</v>
      </c>
      <c r="P4177" s="9">
        <v>13.79</v>
      </c>
      <c r="Q4177" t="s">
        <v>40</v>
      </c>
      <c r="R4177">
        <v>58438</v>
      </c>
      <c r="S4177" s="9">
        <v>30.83</v>
      </c>
      <c r="T4177" s="26">
        <v>6.1920000000000002</v>
      </c>
      <c r="U4177" s="8">
        <v>190.89</v>
      </c>
      <c r="V4177" t="s">
        <v>6851</v>
      </c>
      <c r="W4177" t="s">
        <v>2007</v>
      </c>
      <c r="X4177" t="s">
        <v>42</v>
      </c>
      <c r="Y4177" t="s">
        <v>2188</v>
      </c>
      <c r="AA4177" s="1">
        <f t="shared" si="502"/>
        <v>46016</v>
      </c>
      <c r="AB4177" s="2">
        <f t="shared" si="503"/>
        <v>12</v>
      </c>
      <c r="AC4177" s="2">
        <f t="shared" si="504"/>
        <v>2025</v>
      </c>
      <c r="AD4177" s="2" t="str">
        <f>IFERROR(VLOOKUP(A4177,'Aux Área'!$A$4:$B$123,2,0),"-")</f>
        <v>INSPEÇÃO</v>
      </c>
    </row>
    <row r="4178" spans="1:30" x14ac:dyDescent="0.3">
      <c r="A4178" t="s">
        <v>3092</v>
      </c>
      <c r="B4178" t="s">
        <v>4774</v>
      </c>
      <c r="C4178" t="s">
        <v>6852</v>
      </c>
      <c r="D4178" t="s">
        <v>5291</v>
      </c>
      <c r="E4178" t="s">
        <v>5292</v>
      </c>
      <c r="F4178" t="s">
        <v>3594</v>
      </c>
      <c r="G4178" t="s">
        <v>1135</v>
      </c>
      <c r="H4178" t="s">
        <v>2275</v>
      </c>
      <c r="I4178" t="s">
        <v>1497</v>
      </c>
      <c r="J4178" t="s">
        <v>89</v>
      </c>
      <c r="K4178" t="s">
        <v>90</v>
      </c>
      <c r="L4178" t="s">
        <v>91</v>
      </c>
      <c r="M4178" t="s">
        <v>38</v>
      </c>
      <c r="N4178" t="s">
        <v>39</v>
      </c>
      <c r="O4178" s="23">
        <v>435</v>
      </c>
      <c r="P4178" s="9">
        <v>11.21</v>
      </c>
      <c r="Q4178" t="s">
        <v>40</v>
      </c>
      <c r="R4178">
        <v>40123</v>
      </c>
      <c r="S4178" s="9">
        <v>38.81</v>
      </c>
      <c r="T4178" s="26">
        <v>4.79</v>
      </c>
      <c r="U4178" s="8">
        <v>185.9</v>
      </c>
      <c r="V4178" t="s">
        <v>6853</v>
      </c>
      <c r="W4178" t="s">
        <v>2276</v>
      </c>
      <c r="X4178" t="s">
        <v>42</v>
      </c>
      <c r="Y4178" t="s">
        <v>2277</v>
      </c>
      <c r="AA4178" s="1">
        <f t="shared" si="502"/>
        <v>46017</v>
      </c>
      <c r="AB4178" s="2">
        <f t="shared" si="503"/>
        <v>12</v>
      </c>
      <c r="AC4178" s="2">
        <f t="shared" si="504"/>
        <v>2025</v>
      </c>
      <c r="AD4178" s="2" t="str">
        <f>IFERROR(VLOOKUP(A4178,'Aux Área'!$A$4:$B$123,2,0),"-")</f>
        <v>INSPEÇÃO</v>
      </c>
    </row>
    <row r="4179" spans="1:30" x14ac:dyDescent="0.3">
      <c r="A4179" t="s">
        <v>2278</v>
      </c>
      <c r="B4179" t="s">
        <v>4664</v>
      </c>
      <c r="C4179" t="s">
        <v>6854</v>
      </c>
      <c r="D4179" t="s">
        <v>3310</v>
      </c>
      <c r="E4179" t="s">
        <v>3311</v>
      </c>
      <c r="F4179" t="s">
        <v>2281</v>
      </c>
      <c r="G4179" t="s">
        <v>1135</v>
      </c>
      <c r="H4179" t="s">
        <v>2275</v>
      </c>
      <c r="I4179" t="s">
        <v>1497</v>
      </c>
      <c r="J4179" t="s">
        <v>169</v>
      </c>
      <c r="K4179" t="s">
        <v>170</v>
      </c>
      <c r="L4179" t="s">
        <v>124</v>
      </c>
      <c r="M4179" t="s">
        <v>38</v>
      </c>
      <c r="N4179" t="s">
        <v>39</v>
      </c>
      <c r="O4179" s="23">
        <v>360</v>
      </c>
      <c r="P4179" s="9">
        <v>10.95</v>
      </c>
      <c r="Q4179" t="s">
        <v>40</v>
      </c>
      <c r="R4179">
        <v>61325</v>
      </c>
      <c r="S4179" s="9">
        <v>32.89</v>
      </c>
      <c r="T4179" s="26">
        <v>4.49</v>
      </c>
      <c r="U4179" s="8">
        <v>147.68</v>
      </c>
      <c r="V4179" t="s">
        <v>41</v>
      </c>
      <c r="W4179" t="s">
        <v>2276</v>
      </c>
      <c r="X4179" t="s">
        <v>42</v>
      </c>
      <c r="Y4179" t="s">
        <v>2277</v>
      </c>
      <c r="AA4179" s="1">
        <f t="shared" si="502"/>
        <v>46017</v>
      </c>
      <c r="AB4179" s="2">
        <f t="shared" si="503"/>
        <v>12</v>
      </c>
      <c r="AC4179" s="2">
        <f t="shared" si="504"/>
        <v>2025</v>
      </c>
      <c r="AD4179" s="2" t="str">
        <f>IFERROR(VLOOKUP(A4179,'Aux Área'!$A$4:$B$123,2,0),"-")</f>
        <v>INSPEÇÃO</v>
      </c>
    </row>
    <row r="4180" spans="1:30" x14ac:dyDescent="0.3">
      <c r="A4180" t="s">
        <v>2306</v>
      </c>
      <c r="B4180" t="s">
        <v>4613</v>
      </c>
      <c r="C4180" t="s">
        <v>6855</v>
      </c>
      <c r="D4180" t="s">
        <v>4386</v>
      </c>
      <c r="E4180" t="s">
        <v>4387</v>
      </c>
      <c r="F4180" t="s">
        <v>2309</v>
      </c>
      <c r="G4180" t="s">
        <v>1135</v>
      </c>
      <c r="H4180" t="s">
        <v>2275</v>
      </c>
      <c r="I4180" t="s">
        <v>1497</v>
      </c>
      <c r="J4180" t="s">
        <v>1665</v>
      </c>
      <c r="K4180" t="s">
        <v>1666</v>
      </c>
      <c r="L4180" t="s">
        <v>301</v>
      </c>
      <c r="M4180" t="s">
        <v>38</v>
      </c>
      <c r="N4180" t="s">
        <v>39</v>
      </c>
      <c r="O4180" s="23">
        <v>524</v>
      </c>
      <c r="P4180" s="9">
        <v>11.83</v>
      </c>
      <c r="Q4180" t="s">
        <v>40</v>
      </c>
      <c r="R4180">
        <v>53007</v>
      </c>
      <c r="S4180" s="9">
        <v>44.31</v>
      </c>
      <c r="T4180" s="26">
        <v>4.8899999999999997</v>
      </c>
      <c r="U4180" s="8">
        <v>216.68</v>
      </c>
      <c r="V4180" t="s">
        <v>6856</v>
      </c>
      <c r="W4180" t="s">
        <v>2276</v>
      </c>
      <c r="X4180" t="s">
        <v>42</v>
      </c>
      <c r="Y4180" t="s">
        <v>2277</v>
      </c>
      <c r="AA4180" s="1">
        <f t="shared" si="502"/>
        <v>46017</v>
      </c>
      <c r="AB4180" s="2">
        <f t="shared" si="503"/>
        <v>12</v>
      </c>
      <c r="AC4180" s="2">
        <f t="shared" si="504"/>
        <v>2025</v>
      </c>
      <c r="AD4180" s="2" t="str">
        <f>IFERROR(VLOOKUP(A4180,'Aux Área'!$A$4:$B$123,2,0),"-")</f>
        <v>INSPEÇÃO</v>
      </c>
    </row>
    <row r="4181" spans="1:30" x14ac:dyDescent="0.3">
      <c r="A4181" t="s">
        <v>2643</v>
      </c>
      <c r="B4181" t="s">
        <v>2307</v>
      </c>
      <c r="C4181" t="s">
        <v>6857</v>
      </c>
      <c r="D4181" t="s">
        <v>3788</v>
      </c>
      <c r="E4181" t="s">
        <v>3789</v>
      </c>
      <c r="F4181" t="s">
        <v>2646</v>
      </c>
      <c r="G4181" t="s">
        <v>1300</v>
      </c>
      <c r="H4181" t="s">
        <v>1301</v>
      </c>
      <c r="I4181" t="s">
        <v>37</v>
      </c>
      <c r="J4181" t="s">
        <v>122</v>
      </c>
      <c r="K4181" t="s">
        <v>123</v>
      </c>
      <c r="L4181" t="s">
        <v>124</v>
      </c>
      <c r="M4181" t="s">
        <v>38</v>
      </c>
      <c r="N4181" t="s">
        <v>39</v>
      </c>
      <c r="O4181" s="23">
        <v>401</v>
      </c>
      <c r="P4181" s="9">
        <v>10.96</v>
      </c>
      <c r="Q4181" t="s">
        <v>40</v>
      </c>
      <c r="R4181">
        <v>54772</v>
      </c>
      <c r="S4181" s="9">
        <v>36.58</v>
      </c>
      <c r="T4181" s="26">
        <v>4.79</v>
      </c>
      <c r="U4181" s="8">
        <v>175.22</v>
      </c>
      <c r="V4181" t="s">
        <v>112</v>
      </c>
      <c r="W4181" t="s">
        <v>2276</v>
      </c>
      <c r="X4181" t="s">
        <v>42</v>
      </c>
      <c r="Y4181" t="s">
        <v>2277</v>
      </c>
      <c r="AA4181" s="1">
        <f t="shared" si="502"/>
        <v>46017</v>
      </c>
      <c r="AB4181" s="2">
        <f t="shared" si="503"/>
        <v>12</v>
      </c>
      <c r="AC4181" s="2">
        <f t="shared" si="504"/>
        <v>2025</v>
      </c>
      <c r="AD4181" s="2" t="str">
        <f>IFERROR(VLOOKUP(A4181,'Aux Área'!$A$4:$B$123,2,0),"-")</f>
        <v>INSPEÇÃO</v>
      </c>
    </row>
    <row r="4182" spans="1:30" x14ac:dyDescent="0.3">
      <c r="A4182" t="s">
        <v>2638</v>
      </c>
      <c r="B4182" t="s">
        <v>4593</v>
      </c>
      <c r="C4182" t="s">
        <v>6858</v>
      </c>
      <c r="D4182" t="s">
        <v>3193</v>
      </c>
      <c r="E4182" t="s">
        <v>3194</v>
      </c>
      <c r="F4182" t="s">
        <v>2641</v>
      </c>
      <c r="G4182" t="s">
        <v>1135</v>
      </c>
      <c r="H4182" t="s">
        <v>2275</v>
      </c>
      <c r="I4182" t="s">
        <v>1497</v>
      </c>
      <c r="J4182" t="s">
        <v>275</v>
      </c>
      <c r="K4182" t="s">
        <v>276</v>
      </c>
      <c r="L4182" t="s">
        <v>124</v>
      </c>
      <c r="M4182" t="s">
        <v>38</v>
      </c>
      <c r="N4182" t="s">
        <v>39</v>
      </c>
      <c r="O4182" s="23">
        <v>503</v>
      </c>
      <c r="P4182" s="9">
        <v>12.66</v>
      </c>
      <c r="Q4182" t="s">
        <v>40</v>
      </c>
      <c r="R4182">
        <v>49730</v>
      </c>
      <c r="S4182" s="9">
        <v>39.72</v>
      </c>
      <c r="T4182" s="26">
        <v>4.59</v>
      </c>
      <c r="U4182" s="8">
        <v>182.31</v>
      </c>
      <c r="V4182" t="s">
        <v>6859</v>
      </c>
      <c r="W4182" t="s">
        <v>2276</v>
      </c>
      <c r="X4182" t="s">
        <v>42</v>
      </c>
      <c r="Y4182" t="s">
        <v>2277</v>
      </c>
      <c r="AA4182" s="1">
        <f t="shared" si="502"/>
        <v>46017</v>
      </c>
      <c r="AB4182" s="2">
        <f t="shared" si="503"/>
        <v>12</v>
      </c>
      <c r="AC4182" s="2">
        <f t="shared" si="504"/>
        <v>2025</v>
      </c>
      <c r="AD4182" s="2" t="str">
        <f>IFERROR(VLOOKUP(A4182,'Aux Área'!$A$4:$B$123,2,0),"-")</f>
        <v>INSPEÇÃO</v>
      </c>
    </row>
    <row r="4183" spans="1:30" x14ac:dyDescent="0.3">
      <c r="A4183" t="s">
        <v>2282</v>
      </c>
      <c r="B4183" t="s">
        <v>4679</v>
      </c>
      <c r="C4183" t="s">
        <v>6860</v>
      </c>
      <c r="D4183" t="s">
        <v>4124</v>
      </c>
      <c r="E4183" t="s">
        <v>4125</v>
      </c>
      <c r="F4183" t="s">
        <v>2285</v>
      </c>
      <c r="G4183" t="s">
        <v>1135</v>
      </c>
      <c r="H4183" t="s">
        <v>2275</v>
      </c>
      <c r="I4183" t="s">
        <v>1497</v>
      </c>
      <c r="J4183" t="s">
        <v>1681</v>
      </c>
      <c r="K4183" t="s">
        <v>1682</v>
      </c>
      <c r="L4183" t="s">
        <v>141</v>
      </c>
      <c r="M4183" t="s">
        <v>38</v>
      </c>
      <c r="N4183" t="s">
        <v>39</v>
      </c>
      <c r="O4183" s="23">
        <v>368</v>
      </c>
      <c r="P4183" s="9">
        <v>8.2100000000000009</v>
      </c>
      <c r="Q4183" t="s">
        <v>40</v>
      </c>
      <c r="R4183">
        <v>50740</v>
      </c>
      <c r="S4183" s="9">
        <v>44.84</v>
      </c>
      <c r="T4183" s="26">
        <v>4.6390000000000002</v>
      </c>
      <c r="U4183" s="8">
        <v>208.03</v>
      </c>
      <c r="V4183" t="s">
        <v>41</v>
      </c>
      <c r="W4183" t="s">
        <v>2276</v>
      </c>
      <c r="X4183" t="s">
        <v>42</v>
      </c>
      <c r="Y4183" t="s">
        <v>2277</v>
      </c>
      <c r="AA4183" s="1">
        <f t="shared" si="502"/>
        <v>46017</v>
      </c>
      <c r="AB4183" s="2">
        <f t="shared" si="503"/>
        <v>12</v>
      </c>
      <c r="AC4183" s="2">
        <f t="shared" si="504"/>
        <v>2025</v>
      </c>
      <c r="AD4183" s="2" t="str">
        <f>IFERROR(VLOOKUP(A4183,'Aux Área'!$A$4:$B$123,2,0),"-")</f>
        <v>INSPEÇÃO</v>
      </c>
    </row>
    <row r="4184" spans="1:30" x14ac:dyDescent="0.3">
      <c r="A4184" t="s">
        <v>2278</v>
      </c>
      <c r="B4184" t="s">
        <v>4664</v>
      </c>
      <c r="C4184" t="s">
        <v>6861</v>
      </c>
      <c r="D4184" t="s">
        <v>3310</v>
      </c>
      <c r="E4184" t="s">
        <v>3311</v>
      </c>
      <c r="F4184" t="s">
        <v>2281</v>
      </c>
      <c r="G4184" t="s">
        <v>1135</v>
      </c>
      <c r="H4184" t="s">
        <v>2275</v>
      </c>
      <c r="I4184" t="s">
        <v>1497</v>
      </c>
      <c r="J4184" t="s">
        <v>169</v>
      </c>
      <c r="K4184" t="s">
        <v>170</v>
      </c>
      <c r="L4184" t="s">
        <v>124</v>
      </c>
      <c r="M4184" t="s">
        <v>38</v>
      </c>
      <c r="N4184" t="s">
        <v>39</v>
      </c>
      <c r="O4184" s="23">
        <v>285</v>
      </c>
      <c r="P4184" s="9">
        <v>11.88</v>
      </c>
      <c r="Q4184" t="s">
        <v>40</v>
      </c>
      <c r="R4184">
        <v>61610</v>
      </c>
      <c r="S4184" s="9">
        <v>24</v>
      </c>
      <c r="T4184" s="26">
        <v>4.492</v>
      </c>
      <c r="U4184" s="8">
        <v>107.8</v>
      </c>
      <c r="V4184" t="s">
        <v>41</v>
      </c>
      <c r="W4184" t="s">
        <v>2276</v>
      </c>
      <c r="X4184" t="s">
        <v>42</v>
      </c>
      <c r="Y4184" t="s">
        <v>2277</v>
      </c>
      <c r="AA4184" s="1">
        <f t="shared" si="502"/>
        <v>46017</v>
      </c>
      <c r="AB4184" s="2">
        <f t="shared" si="503"/>
        <v>12</v>
      </c>
      <c r="AC4184" s="2">
        <f t="shared" si="504"/>
        <v>2025</v>
      </c>
      <c r="AD4184" s="2" t="str">
        <f>IFERROR(VLOOKUP(A4184,'Aux Área'!$A$4:$B$123,2,0),"-")</f>
        <v>INSPEÇÃO</v>
      </c>
    </row>
    <row r="4185" spans="1:30" x14ac:dyDescent="0.3">
      <c r="A4185" t="s">
        <v>2461</v>
      </c>
      <c r="B4185" t="s">
        <v>5008</v>
      </c>
      <c r="C4185" t="s">
        <v>6862</v>
      </c>
      <c r="D4185" t="s">
        <v>5160</v>
      </c>
      <c r="E4185" t="s">
        <v>5161</v>
      </c>
      <c r="F4185" t="s">
        <v>3574</v>
      </c>
      <c r="G4185" t="s">
        <v>1135</v>
      </c>
      <c r="H4185" t="s">
        <v>2275</v>
      </c>
      <c r="I4185" t="s">
        <v>1497</v>
      </c>
      <c r="J4185" t="s">
        <v>188</v>
      </c>
      <c r="K4185" t="s">
        <v>189</v>
      </c>
      <c r="L4185" t="s">
        <v>190</v>
      </c>
      <c r="M4185" t="s">
        <v>38</v>
      </c>
      <c r="N4185" t="s">
        <v>39</v>
      </c>
      <c r="O4185" s="23">
        <v>459</v>
      </c>
      <c r="P4185" s="9">
        <v>11.09</v>
      </c>
      <c r="Q4185" t="s">
        <v>40</v>
      </c>
      <c r="R4185">
        <v>41115</v>
      </c>
      <c r="S4185" s="9">
        <v>41.4</v>
      </c>
      <c r="T4185" s="26">
        <v>4.6900000000000004</v>
      </c>
      <c r="U4185" s="8">
        <v>194.17</v>
      </c>
      <c r="V4185" t="s">
        <v>41</v>
      </c>
      <c r="W4185" t="s">
        <v>2276</v>
      </c>
      <c r="X4185" t="s">
        <v>42</v>
      </c>
      <c r="Y4185" t="s">
        <v>2277</v>
      </c>
      <c r="AA4185" s="1">
        <f t="shared" si="502"/>
        <v>46017</v>
      </c>
      <c r="AB4185" s="2">
        <f t="shared" si="503"/>
        <v>12</v>
      </c>
      <c r="AC4185" s="2">
        <f t="shared" si="504"/>
        <v>2025</v>
      </c>
      <c r="AD4185" s="2" t="str">
        <f>IFERROR(VLOOKUP(A4185,'Aux Área'!$A$4:$B$123,2,0),"-")</f>
        <v>INSPEÇÃO</v>
      </c>
    </row>
    <row r="4186" spans="1:30" x14ac:dyDescent="0.3">
      <c r="A4186" t="s">
        <v>2181</v>
      </c>
      <c r="B4186" t="s">
        <v>4595</v>
      </c>
      <c r="C4186" t="s">
        <v>6863</v>
      </c>
      <c r="D4186" t="s">
        <v>3303</v>
      </c>
      <c r="E4186" t="s">
        <v>3304</v>
      </c>
      <c r="F4186" t="s">
        <v>2184</v>
      </c>
      <c r="G4186" t="s">
        <v>1135</v>
      </c>
      <c r="H4186" t="s">
        <v>2185</v>
      </c>
      <c r="I4186" t="s">
        <v>2186</v>
      </c>
      <c r="J4186" t="s">
        <v>237</v>
      </c>
      <c r="K4186" t="s">
        <v>238</v>
      </c>
      <c r="L4186" t="s">
        <v>110</v>
      </c>
      <c r="M4186" t="s">
        <v>38</v>
      </c>
      <c r="N4186" t="s">
        <v>668</v>
      </c>
      <c r="O4186" s="23">
        <v>609</v>
      </c>
      <c r="P4186" s="9">
        <v>15.23</v>
      </c>
      <c r="Q4186" t="s">
        <v>40</v>
      </c>
      <c r="R4186">
        <v>59047</v>
      </c>
      <c r="S4186" s="9">
        <v>40</v>
      </c>
      <c r="T4186" s="26">
        <v>6.04</v>
      </c>
      <c r="U4186" s="8">
        <v>241.6</v>
      </c>
      <c r="V4186" t="s">
        <v>41</v>
      </c>
      <c r="W4186" t="s">
        <v>2007</v>
      </c>
      <c r="X4186" t="s">
        <v>42</v>
      </c>
      <c r="Y4186" t="s">
        <v>2188</v>
      </c>
      <c r="AA4186" s="1">
        <f t="shared" si="502"/>
        <v>46017</v>
      </c>
      <c r="AB4186" s="2">
        <f t="shared" si="503"/>
        <v>12</v>
      </c>
      <c r="AC4186" s="2">
        <f t="shared" si="504"/>
        <v>2025</v>
      </c>
      <c r="AD4186" s="2" t="str">
        <f>IFERROR(VLOOKUP(A4186,'Aux Área'!$A$4:$B$123,2,0),"-")</f>
        <v>INSPEÇÃO</v>
      </c>
    </row>
    <row r="4187" spans="1:30" x14ac:dyDescent="0.3">
      <c r="A4187" t="s">
        <v>1945</v>
      </c>
      <c r="B4187" t="s">
        <v>2124</v>
      </c>
      <c r="C4187" t="s">
        <v>6864</v>
      </c>
      <c r="D4187" t="s">
        <v>1802</v>
      </c>
      <c r="E4187" t="s">
        <v>1803</v>
      </c>
      <c r="F4187" t="s">
        <v>653</v>
      </c>
      <c r="G4187" t="s">
        <v>1495</v>
      </c>
      <c r="H4187" t="s">
        <v>1804</v>
      </c>
      <c r="I4187" t="s">
        <v>1497</v>
      </c>
      <c r="J4187" t="s">
        <v>231</v>
      </c>
      <c r="K4187" t="s">
        <v>232</v>
      </c>
      <c r="L4187" t="s">
        <v>217</v>
      </c>
      <c r="M4187" t="s">
        <v>38</v>
      </c>
      <c r="N4187" t="s">
        <v>668</v>
      </c>
      <c r="O4187" s="23">
        <v>0</v>
      </c>
      <c r="P4187" s="9">
        <v>0</v>
      </c>
      <c r="Q4187" t="s">
        <v>40</v>
      </c>
      <c r="R4187">
        <v>0</v>
      </c>
      <c r="S4187" s="9">
        <v>68.91</v>
      </c>
      <c r="T4187" s="26">
        <v>5.9909999999999997</v>
      </c>
      <c r="U4187" s="8">
        <v>412.81</v>
      </c>
      <c r="V4187" t="s">
        <v>6865</v>
      </c>
      <c r="W4187" t="s">
        <v>652</v>
      </c>
      <c r="X4187" t="s">
        <v>42</v>
      </c>
      <c r="Y4187" t="s">
        <v>653</v>
      </c>
      <c r="AA4187" s="1">
        <f t="shared" si="502"/>
        <v>46017</v>
      </c>
      <c r="AB4187" s="2">
        <f t="shared" si="503"/>
        <v>12</v>
      </c>
      <c r="AC4187" s="2">
        <f t="shared" si="504"/>
        <v>2025</v>
      </c>
      <c r="AD4187" s="2" t="str">
        <f>IFERROR(VLOOKUP(A4187,'Aux Área'!$A$4:$B$123,2,0),"-")</f>
        <v>SÃO PEDRO</v>
      </c>
    </row>
    <row r="4188" spans="1:30" x14ac:dyDescent="0.3">
      <c r="A4188" t="s">
        <v>2494</v>
      </c>
      <c r="B4188" t="s">
        <v>2495</v>
      </c>
      <c r="C4188" t="s">
        <v>6866</v>
      </c>
      <c r="D4188" t="s">
        <v>3702</v>
      </c>
      <c r="E4188" t="s">
        <v>3703</v>
      </c>
      <c r="F4188" t="s">
        <v>2497</v>
      </c>
      <c r="G4188" t="s">
        <v>659</v>
      </c>
      <c r="H4188" t="s">
        <v>2215</v>
      </c>
      <c r="I4188" t="s">
        <v>667</v>
      </c>
      <c r="J4188" t="s">
        <v>241</v>
      </c>
      <c r="K4188" t="s">
        <v>242</v>
      </c>
      <c r="L4188" t="s">
        <v>110</v>
      </c>
      <c r="M4188" t="s">
        <v>38</v>
      </c>
      <c r="N4188" t="s">
        <v>668</v>
      </c>
      <c r="O4188" s="10">
        <v>233</v>
      </c>
      <c r="P4188" s="24">
        <v>5.32</v>
      </c>
      <c r="Q4188" t="s">
        <v>40</v>
      </c>
      <c r="R4188" s="2">
        <v>8295</v>
      </c>
      <c r="S4188" s="9">
        <v>43.82</v>
      </c>
      <c r="T4188" s="26">
        <v>5.89</v>
      </c>
      <c r="U4188" s="8">
        <v>258.11</v>
      </c>
      <c r="V4188" t="s">
        <v>41</v>
      </c>
      <c r="W4188" t="s">
        <v>2007</v>
      </c>
      <c r="X4188" t="s">
        <v>42</v>
      </c>
      <c r="Y4188" t="s">
        <v>1740</v>
      </c>
      <c r="AA4188" s="1">
        <f t="shared" si="502"/>
        <v>46017</v>
      </c>
      <c r="AB4188" s="2">
        <f t="shared" si="503"/>
        <v>12</v>
      </c>
      <c r="AC4188" s="2">
        <f t="shared" si="504"/>
        <v>2025</v>
      </c>
      <c r="AD4188" s="2" t="str">
        <f>IFERROR(VLOOKUP(A4188,'Aux Área'!$A$4:$B$123,2,0),"-")</f>
        <v>APH</v>
      </c>
    </row>
    <row r="4189" spans="1:30" x14ac:dyDescent="0.3">
      <c r="A4189" t="s">
        <v>2664</v>
      </c>
      <c r="B4189" t="s">
        <v>2665</v>
      </c>
      <c r="C4189" t="s">
        <v>6867</v>
      </c>
      <c r="D4189" t="s">
        <v>3068</v>
      </c>
      <c r="E4189" t="s">
        <v>3069</v>
      </c>
      <c r="F4189" t="s">
        <v>2667</v>
      </c>
      <c r="G4189" t="s">
        <v>659</v>
      </c>
      <c r="H4189" t="s">
        <v>2215</v>
      </c>
      <c r="I4189" t="s">
        <v>667</v>
      </c>
      <c r="J4189" t="s">
        <v>215</v>
      </c>
      <c r="K4189" t="s">
        <v>216</v>
      </c>
      <c r="L4189" t="s">
        <v>217</v>
      </c>
      <c r="M4189" t="s">
        <v>38</v>
      </c>
      <c r="N4189" t="s">
        <v>668</v>
      </c>
      <c r="O4189" s="23">
        <v>173</v>
      </c>
      <c r="P4189" s="9">
        <v>5.51</v>
      </c>
      <c r="Q4189" t="s">
        <v>40</v>
      </c>
      <c r="R4189">
        <v>7785</v>
      </c>
      <c r="S4189" s="9">
        <v>31.39</v>
      </c>
      <c r="T4189" s="26">
        <v>6.2910000000000004</v>
      </c>
      <c r="U4189" s="8">
        <v>197.48</v>
      </c>
      <c r="V4189" t="s">
        <v>41</v>
      </c>
      <c r="W4189" t="s">
        <v>2007</v>
      </c>
      <c r="X4189" t="s">
        <v>42</v>
      </c>
      <c r="Y4189" t="s">
        <v>1740</v>
      </c>
      <c r="AA4189" s="1">
        <f t="shared" si="502"/>
        <v>46017</v>
      </c>
      <c r="AB4189" s="2">
        <f t="shared" si="503"/>
        <v>12</v>
      </c>
      <c r="AC4189" s="2">
        <f t="shared" si="504"/>
        <v>2025</v>
      </c>
      <c r="AD4189" s="2" t="str">
        <f>IFERROR(VLOOKUP(A4189,'Aux Área'!$A$4:$B$123,2,0),"-")</f>
        <v>APH</v>
      </c>
    </row>
    <row r="4190" spans="1:30" x14ac:dyDescent="0.3">
      <c r="A4190" t="s">
        <v>2146</v>
      </c>
      <c r="B4190" t="s">
        <v>1800</v>
      </c>
      <c r="C4190" t="s">
        <v>6868</v>
      </c>
      <c r="D4190" t="s">
        <v>1841</v>
      </c>
      <c r="E4190" t="s">
        <v>1842</v>
      </c>
      <c r="F4190" t="s">
        <v>653</v>
      </c>
      <c r="G4190" t="s">
        <v>635</v>
      </c>
      <c r="H4190" t="s">
        <v>666</v>
      </c>
      <c r="I4190" t="s">
        <v>667</v>
      </c>
      <c r="J4190" t="s">
        <v>172</v>
      </c>
      <c r="K4190" t="s">
        <v>173</v>
      </c>
      <c r="L4190" t="s">
        <v>124</v>
      </c>
      <c r="M4190" t="s">
        <v>38</v>
      </c>
      <c r="N4190" t="s">
        <v>668</v>
      </c>
      <c r="O4190" s="23">
        <v>0</v>
      </c>
      <c r="P4190" s="9">
        <v>0</v>
      </c>
      <c r="Q4190" t="s">
        <v>40</v>
      </c>
      <c r="R4190">
        <v>0</v>
      </c>
      <c r="S4190" s="9">
        <v>97.26</v>
      </c>
      <c r="T4190" s="26">
        <v>5.99</v>
      </c>
      <c r="U4190" s="8">
        <v>582.59</v>
      </c>
      <c r="V4190" t="s">
        <v>2840</v>
      </c>
      <c r="W4190" t="s">
        <v>652</v>
      </c>
      <c r="X4190" t="s">
        <v>42</v>
      </c>
      <c r="Y4190" t="s">
        <v>653</v>
      </c>
      <c r="AA4190" s="1">
        <f t="shared" si="502"/>
        <v>46017</v>
      </c>
      <c r="AB4190" s="2">
        <f t="shared" si="503"/>
        <v>12</v>
      </c>
      <c r="AC4190" s="2">
        <f t="shared" si="504"/>
        <v>2025</v>
      </c>
      <c r="AD4190" s="2" t="str">
        <f>IFERROR(VLOOKUP(A4190,'Aux Área'!$A$4:$B$123,2,0),"-")</f>
        <v>SÃO PEDRO</v>
      </c>
    </row>
    <row r="4191" spans="1:30" x14ac:dyDescent="0.3">
      <c r="A4191" t="s">
        <v>2260</v>
      </c>
      <c r="B4191" t="s">
        <v>113</v>
      </c>
      <c r="C4191" t="s">
        <v>6869</v>
      </c>
      <c r="D4191" t="s">
        <v>4423</v>
      </c>
      <c r="E4191" t="s">
        <v>4424</v>
      </c>
      <c r="F4191" t="s">
        <v>2262</v>
      </c>
      <c r="G4191" t="s">
        <v>35</v>
      </c>
      <c r="H4191" t="s">
        <v>2263</v>
      </c>
      <c r="I4191" t="s">
        <v>2186</v>
      </c>
      <c r="J4191" t="s">
        <v>409</v>
      </c>
      <c r="K4191" t="s">
        <v>410</v>
      </c>
      <c r="L4191" t="s">
        <v>141</v>
      </c>
      <c r="M4191" t="s">
        <v>38</v>
      </c>
      <c r="N4191" t="s">
        <v>668</v>
      </c>
      <c r="O4191" s="23">
        <v>763</v>
      </c>
      <c r="P4191" s="9">
        <v>14.41</v>
      </c>
      <c r="Q4191" t="s">
        <v>40</v>
      </c>
      <c r="R4191">
        <v>48408</v>
      </c>
      <c r="S4191" s="9">
        <v>52.94</v>
      </c>
      <c r="T4191" s="26">
        <v>6.09</v>
      </c>
      <c r="U4191" s="8">
        <v>322.39999999999998</v>
      </c>
      <c r="V4191" t="s">
        <v>6870</v>
      </c>
      <c r="W4191" t="s">
        <v>2007</v>
      </c>
      <c r="X4191" t="s">
        <v>42</v>
      </c>
      <c r="Y4191" t="s">
        <v>1740</v>
      </c>
      <c r="AA4191" s="1">
        <f t="shared" si="502"/>
        <v>46017</v>
      </c>
      <c r="AB4191" s="2">
        <f t="shared" si="503"/>
        <v>12</v>
      </c>
      <c r="AC4191" s="2">
        <f t="shared" si="504"/>
        <v>2025</v>
      </c>
      <c r="AD4191" s="2" t="str">
        <f>IFERROR(VLOOKUP(A4191,'Aux Área'!$A$4:$B$123,2,0),"-")</f>
        <v>INSPEÇÃO</v>
      </c>
    </row>
    <row r="4192" spans="1:30" x14ac:dyDescent="0.3">
      <c r="A4192" t="s">
        <v>76</v>
      </c>
      <c r="B4192" t="s">
        <v>380</v>
      </c>
      <c r="C4192" t="s">
        <v>6871</v>
      </c>
      <c r="D4192" t="s">
        <v>382</v>
      </c>
      <c r="E4192" t="s">
        <v>383</v>
      </c>
      <c r="F4192" t="s">
        <v>77</v>
      </c>
      <c r="G4192" t="s">
        <v>1500</v>
      </c>
      <c r="H4192" t="s">
        <v>36</v>
      </c>
      <c r="I4192" t="s">
        <v>37</v>
      </c>
      <c r="J4192" t="s">
        <v>1665</v>
      </c>
      <c r="K4192" t="s">
        <v>1666</v>
      </c>
      <c r="L4192" t="s">
        <v>301</v>
      </c>
      <c r="M4192" t="s">
        <v>38</v>
      </c>
      <c r="N4192" t="s">
        <v>39</v>
      </c>
      <c r="O4192" s="23">
        <v>237</v>
      </c>
      <c r="P4192" s="9">
        <v>11.54</v>
      </c>
      <c r="Q4192" t="s">
        <v>40</v>
      </c>
      <c r="R4192">
        <v>46738</v>
      </c>
      <c r="S4192" s="9">
        <v>20.54</v>
      </c>
      <c r="T4192" s="26">
        <v>4.8899999999999997</v>
      </c>
      <c r="U4192" s="8">
        <v>100.44</v>
      </c>
      <c r="V4192" t="s">
        <v>6872</v>
      </c>
      <c r="W4192" t="s">
        <v>2007</v>
      </c>
      <c r="X4192" t="s">
        <v>42</v>
      </c>
      <c r="Y4192" t="s">
        <v>1740</v>
      </c>
      <c r="AA4192" s="1">
        <f t="shared" si="502"/>
        <v>46017</v>
      </c>
      <c r="AB4192" s="2">
        <f t="shared" si="503"/>
        <v>12</v>
      </c>
      <c r="AC4192" s="2">
        <f t="shared" si="504"/>
        <v>2025</v>
      </c>
      <c r="AD4192" s="2" t="str">
        <f>IFERROR(VLOOKUP(A4192,'Aux Área'!$A$4:$B$123,2,0),"-")</f>
        <v>QSMS</v>
      </c>
    </row>
    <row r="4193" spans="1:30" x14ac:dyDescent="0.3">
      <c r="A4193" t="s">
        <v>2318</v>
      </c>
      <c r="B4193" t="s">
        <v>2733</v>
      </c>
      <c r="C4193" t="s">
        <v>6873</v>
      </c>
      <c r="D4193" t="s">
        <v>3205</v>
      </c>
      <c r="E4193" t="s">
        <v>3206</v>
      </c>
      <c r="F4193" t="s">
        <v>4203</v>
      </c>
      <c r="G4193" t="s">
        <v>1135</v>
      </c>
      <c r="H4193" t="s">
        <v>2185</v>
      </c>
      <c r="I4193" t="s">
        <v>2186</v>
      </c>
      <c r="J4193" t="s">
        <v>308</v>
      </c>
      <c r="K4193" t="s">
        <v>309</v>
      </c>
      <c r="L4193" t="s">
        <v>177</v>
      </c>
      <c r="M4193" t="s">
        <v>38</v>
      </c>
      <c r="N4193" t="s">
        <v>668</v>
      </c>
      <c r="O4193" s="23">
        <v>951</v>
      </c>
      <c r="P4193" s="9">
        <v>19</v>
      </c>
      <c r="Q4193" t="s">
        <v>40</v>
      </c>
      <c r="R4193">
        <v>52946</v>
      </c>
      <c r="S4193" s="9">
        <v>50.04</v>
      </c>
      <c r="T4193" s="26">
        <v>5.99</v>
      </c>
      <c r="U4193" s="8">
        <v>299.75</v>
      </c>
      <c r="V4193" t="s">
        <v>112</v>
      </c>
      <c r="W4193" t="s">
        <v>2007</v>
      </c>
      <c r="X4193" t="s">
        <v>42</v>
      </c>
      <c r="Y4193" t="s">
        <v>2188</v>
      </c>
      <c r="AA4193" s="1">
        <f t="shared" si="502"/>
        <v>46017</v>
      </c>
      <c r="AB4193" s="2">
        <f t="shared" si="503"/>
        <v>12</v>
      </c>
      <c r="AC4193" s="2">
        <f t="shared" si="504"/>
        <v>2025</v>
      </c>
      <c r="AD4193" s="2" t="str">
        <f>IFERROR(VLOOKUP(A4193,'Aux Área'!$A$4:$B$123,2,0),"-")</f>
        <v>INSPEÇÃO</v>
      </c>
    </row>
    <row r="4194" spans="1:30" x14ac:dyDescent="0.3">
      <c r="A4194" t="s">
        <v>3092</v>
      </c>
      <c r="B4194" t="s">
        <v>4774</v>
      </c>
      <c r="C4194" t="s">
        <v>6874</v>
      </c>
      <c r="D4194" t="s">
        <v>3410</v>
      </c>
      <c r="E4194" t="s">
        <v>3411</v>
      </c>
      <c r="F4194" t="s">
        <v>3594</v>
      </c>
      <c r="G4194" t="s">
        <v>1135</v>
      </c>
      <c r="H4194" t="s">
        <v>2275</v>
      </c>
      <c r="I4194" t="s">
        <v>1497</v>
      </c>
      <c r="J4194" t="s">
        <v>231</v>
      </c>
      <c r="K4194" t="s">
        <v>232</v>
      </c>
      <c r="L4194" t="s">
        <v>217</v>
      </c>
      <c r="M4194" t="s">
        <v>38</v>
      </c>
      <c r="N4194" t="s">
        <v>39</v>
      </c>
      <c r="O4194" s="23">
        <v>446</v>
      </c>
      <c r="P4194" s="9">
        <v>9.6</v>
      </c>
      <c r="Q4194" t="s">
        <v>40</v>
      </c>
      <c r="R4194">
        <v>40569</v>
      </c>
      <c r="S4194" s="9">
        <v>46.45</v>
      </c>
      <c r="T4194" s="26">
        <v>4.57</v>
      </c>
      <c r="U4194" s="8">
        <v>212.28</v>
      </c>
      <c r="V4194" t="s">
        <v>6875</v>
      </c>
      <c r="W4194" t="s">
        <v>2276</v>
      </c>
      <c r="X4194" t="s">
        <v>42</v>
      </c>
      <c r="Y4194" t="s">
        <v>2277</v>
      </c>
      <c r="AA4194" s="1">
        <f t="shared" si="502"/>
        <v>46017</v>
      </c>
      <c r="AB4194" s="2">
        <f t="shared" si="503"/>
        <v>12</v>
      </c>
      <c r="AC4194" s="2">
        <f t="shared" si="504"/>
        <v>2025</v>
      </c>
      <c r="AD4194" s="2" t="str">
        <f>IFERROR(VLOOKUP(A4194,'Aux Área'!$A$4:$B$123,2,0),"-")</f>
        <v>INSPEÇÃO</v>
      </c>
    </row>
    <row r="4195" spans="1:30" x14ac:dyDescent="0.3">
      <c r="A4195" t="s">
        <v>2643</v>
      </c>
      <c r="B4195" t="s">
        <v>2307</v>
      </c>
      <c r="C4195" t="s">
        <v>6876</v>
      </c>
      <c r="D4195" t="s">
        <v>4988</v>
      </c>
      <c r="E4195" t="s">
        <v>4989</v>
      </c>
      <c r="F4195" t="s">
        <v>2646</v>
      </c>
      <c r="G4195" t="s">
        <v>1300</v>
      </c>
      <c r="H4195" t="s">
        <v>1301</v>
      </c>
      <c r="I4195" t="s">
        <v>37</v>
      </c>
      <c r="J4195" t="s">
        <v>122</v>
      </c>
      <c r="K4195" t="s">
        <v>123</v>
      </c>
      <c r="L4195" t="s">
        <v>124</v>
      </c>
      <c r="M4195" t="s">
        <v>38</v>
      </c>
      <c r="N4195" t="s">
        <v>39</v>
      </c>
      <c r="O4195" s="23">
        <v>433</v>
      </c>
      <c r="P4195" s="9">
        <v>10.39</v>
      </c>
      <c r="Q4195" t="s">
        <v>40</v>
      </c>
      <c r="R4195">
        <v>55205</v>
      </c>
      <c r="S4195" s="9">
        <v>41.66</v>
      </c>
      <c r="T4195" s="26">
        <v>4.79</v>
      </c>
      <c r="U4195" s="8">
        <v>199.55</v>
      </c>
      <c r="V4195" t="s">
        <v>41</v>
      </c>
      <c r="W4195" t="s">
        <v>2276</v>
      </c>
      <c r="X4195" t="s">
        <v>42</v>
      </c>
      <c r="Y4195" t="s">
        <v>2277</v>
      </c>
      <c r="AA4195" s="1">
        <f t="shared" si="502"/>
        <v>46017</v>
      </c>
      <c r="AB4195" s="2">
        <f t="shared" si="503"/>
        <v>12</v>
      </c>
      <c r="AC4195" s="2">
        <f t="shared" si="504"/>
        <v>2025</v>
      </c>
      <c r="AD4195" s="2" t="str">
        <f>IFERROR(VLOOKUP(A4195,'Aux Área'!$A$4:$B$123,2,0),"-")</f>
        <v>INSPEÇÃO</v>
      </c>
    </row>
    <row r="4196" spans="1:30" x14ac:dyDescent="0.3">
      <c r="A4196" t="s">
        <v>5620</v>
      </c>
      <c r="B4196" t="s">
        <v>2315</v>
      </c>
      <c r="C4196" t="s">
        <v>6877</v>
      </c>
      <c r="D4196" t="s">
        <v>2160</v>
      </c>
      <c r="E4196" t="s">
        <v>2161</v>
      </c>
      <c r="F4196" t="s">
        <v>6208</v>
      </c>
      <c r="G4196" t="s">
        <v>1135</v>
      </c>
      <c r="H4196" t="s">
        <v>5545</v>
      </c>
      <c r="I4196" t="s">
        <v>839</v>
      </c>
      <c r="J4196" t="s">
        <v>285</v>
      </c>
      <c r="K4196" t="s">
        <v>286</v>
      </c>
      <c r="L4196" t="s">
        <v>91</v>
      </c>
      <c r="M4196" t="s">
        <v>38</v>
      </c>
      <c r="N4196" t="s">
        <v>39</v>
      </c>
      <c r="O4196" s="23">
        <v>330</v>
      </c>
      <c r="P4196" s="9">
        <v>7.91</v>
      </c>
      <c r="Q4196" t="s">
        <v>40</v>
      </c>
      <c r="R4196">
        <v>5283</v>
      </c>
      <c r="S4196" s="9">
        <v>41.7</v>
      </c>
      <c r="T4196" s="26">
        <v>4.59</v>
      </c>
      <c r="U4196" s="8">
        <v>191.41</v>
      </c>
      <c r="V4196" t="s">
        <v>6878</v>
      </c>
      <c r="W4196" t="s">
        <v>2276</v>
      </c>
      <c r="X4196" t="s">
        <v>42</v>
      </c>
      <c r="Y4196" t="s">
        <v>2277</v>
      </c>
      <c r="AA4196" s="1">
        <f t="shared" si="502"/>
        <v>46017</v>
      </c>
      <c r="AB4196" s="2">
        <f t="shared" si="503"/>
        <v>12</v>
      </c>
      <c r="AC4196" s="2">
        <f t="shared" si="504"/>
        <v>2025</v>
      </c>
      <c r="AD4196" s="2" t="str">
        <f>IFERROR(VLOOKUP(A4196,'Aux Área'!$A$4:$B$123,2,0),"-")</f>
        <v>INSPEÇÃO</v>
      </c>
    </row>
    <row r="4197" spans="1:30" x14ac:dyDescent="0.3">
      <c r="A4197" t="s">
        <v>2638</v>
      </c>
      <c r="B4197" t="s">
        <v>4593</v>
      </c>
      <c r="C4197" t="s">
        <v>6879</v>
      </c>
      <c r="D4197" t="s">
        <v>3419</v>
      </c>
      <c r="E4197" t="s">
        <v>3420</v>
      </c>
      <c r="F4197" t="s">
        <v>2641</v>
      </c>
      <c r="G4197" t="s">
        <v>1135</v>
      </c>
      <c r="H4197" t="s">
        <v>2275</v>
      </c>
      <c r="I4197" t="s">
        <v>1497</v>
      </c>
      <c r="J4197" t="s">
        <v>275</v>
      </c>
      <c r="K4197" t="s">
        <v>276</v>
      </c>
      <c r="L4197" t="s">
        <v>124</v>
      </c>
      <c r="M4197" t="s">
        <v>38</v>
      </c>
      <c r="N4197" t="s">
        <v>39</v>
      </c>
      <c r="O4197" s="23">
        <v>386</v>
      </c>
      <c r="P4197" s="9">
        <v>9.51</v>
      </c>
      <c r="Q4197" t="s">
        <v>40</v>
      </c>
      <c r="R4197">
        <v>50116</v>
      </c>
      <c r="S4197" s="9">
        <v>40.590000000000003</v>
      </c>
      <c r="T4197" s="26">
        <v>4.59</v>
      </c>
      <c r="U4197" s="8">
        <v>186.31</v>
      </c>
      <c r="V4197" t="s">
        <v>6880</v>
      </c>
      <c r="W4197" t="s">
        <v>2276</v>
      </c>
      <c r="X4197" t="s">
        <v>42</v>
      </c>
      <c r="Y4197" t="s">
        <v>2277</v>
      </c>
      <c r="AA4197" s="1">
        <f t="shared" si="502"/>
        <v>46017</v>
      </c>
      <c r="AB4197" s="2">
        <f t="shared" si="503"/>
        <v>12</v>
      </c>
      <c r="AC4197" s="2">
        <f t="shared" si="504"/>
        <v>2025</v>
      </c>
      <c r="AD4197" s="2" t="str">
        <f>IFERROR(VLOOKUP(A4197,'Aux Área'!$A$4:$B$123,2,0),"-")</f>
        <v>INSPEÇÃO</v>
      </c>
    </row>
    <row r="4198" spans="1:30" x14ac:dyDescent="0.3">
      <c r="A4198" t="s">
        <v>2306</v>
      </c>
      <c r="B4198" t="s">
        <v>4613</v>
      </c>
      <c r="C4198" t="s">
        <v>6881</v>
      </c>
      <c r="D4198" t="s">
        <v>3428</v>
      </c>
      <c r="E4198" t="s">
        <v>3429</v>
      </c>
      <c r="F4198" t="s">
        <v>2309</v>
      </c>
      <c r="G4198" t="s">
        <v>1135</v>
      </c>
      <c r="H4198" t="s">
        <v>2275</v>
      </c>
      <c r="I4198" t="s">
        <v>1497</v>
      </c>
      <c r="J4198" t="s">
        <v>1665</v>
      </c>
      <c r="K4198" t="s">
        <v>1666</v>
      </c>
      <c r="L4198" t="s">
        <v>301</v>
      </c>
      <c r="M4198" t="s">
        <v>38</v>
      </c>
      <c r="N4198" t="s">
        <v>39</v>
      </c>
      <c r="O4198" s="23">
        <v>405</v>
      </c>
      <c r="P4198" s="9">
        <v>8.85</v>
      </c>
      <c r="Q4198" t="s">
        <v>40</v>
      </c>
      <c r="R4198">
        <v>53412</v>
      </c>
      <c r="S4198" s="9">
        <v>45.75</v>
      </c>
      <c r="T4198" s="26">
        <v>4.8899999999999997</v>
      </c>
      <c r="U4198" s="8">
        <v>223.72</v>
      </c>
      <c r="V4198" t="s">
        <v>6882</v>
      </c>
      <c r="W4198" t="s">
        <v>2276</v>
      </c>
      <c r="X4198" t="s">
        <v>42</v>
      </c>
      <c r="Y4198" t="s">
        <v>2277</v>
      </c>
      <c r="AA4198" s="1">
        <f t="shared" si="502"/>
        <v>46017</v>
      </c>
      <c r="AB4198" s="2">
        <f t="shared" si="503"/>
        <v>12</v>
      </c>
      <c r="AC4198" s="2">
        <f t="shared" si="504"/>
        <v>2025</v>
      </c>
      <c r="AD4198" s="2" t="str">
        <f>IFERROR(VLOOKUP(A4198,'Aux Área'!$A$4:$B$123,2,0),"-")</f>
        <v>INSPEÇÃO</v>
      </c>
    </row>
    <row r="4199" spans="1:30" x14ac:dyDescent="0.3">
      <c r="A4199" t="s">
        <v>2282</v>
      </c>
      <c r="B4199" t="s">
        <v>4679</v>
      </c>
      <c r="C4199" t="s">
        <v>6883</v>
      </c>
      <c r="D4199" t="s">
        <v>3162</v>
      </c>
      <c r="E4199" t="s">
        <v>3163</v>
      </c>
      <c r="F4199" t="s">
        <v>2285</v>
      </c>
      <c r="G4199" t="s">
        <v>1135</v>
      </c>
      <c r="H4199" t="s">
        <v>2275</v>
      </c>
      <c r="I4199" t="s">
        <v>1497</v>
      </c>
      <c r="J4199" t="s">
        <v>165</v>
      </c>
      <c r="K4199" t="s">
        <v>166</v>
      </c>
      <c r="L4199" t="s">
        <v>167</v>
      </c>
      <c r="M4199" t="s">
        <v>38</v>
      </c>
      <c r="N4199" t="s">
        <v>39</v>
      </c>
      <c r="O4199" s="23">
        <v>395</v>
      </c>
      <c r="P4199" s="9">
        <v>9.06</v>
      </c>
      <c r="Q4199" t="s">
        <v>40</v>
      </c>
      <c r="R4199">
        <v>51135</v>
      </c>
      <c r="S4199" s="9">
        <v>43.61</v>
      </c>
      <c r="T4199" s="26">
        <v>4.59</v>
      </c>
      <c r="U4199" s="8">
        <v>200.19</v>
      </c>
      <c r="V4199" t="s">
        <v>112</v>
      </c>
      <c r="W4199" t="s">
        <v>2276</v>
      </c>
      <c r="X4199" t="s">
        <v>42</v>
      </c>
      <c r="Y4199" t="s">
        <v>2277</v>
      </c>
      <c r="AA4199" s="1">
        <f t="shared" si="502"/>
        <v>46017</v>
      </c>
      <c r="AB4199" s="2">
        <f t="shared" si="503"/>
        <v>12</v>
      </c>
      <c r="AC4199" s="2">
        <f t="shared" si="504"/>
        <v>2025</v>
      </c>
      <c r="AD4199" s="2" t="str">
        <f>IFERROR(VLOOKUP(A4199,'Aux Área'!$A$4:$B$123,2,0),"-")</f>
        <v>INSPEÇÃO</v>
      </c>
    </row>
    <row r="4200" spans="1:30" x14ac:dyDescent="0.3">
      <c r="A4200" t="s">
        <v>2278</v>
      </c>
      <c r="B4200" t="s">
        <v>4664</v>
      </c>
      <c r="C4200" t="s">
        <v>6884</v>
      </c>
      <c r="D4200" t="s">
        <v>6708</v>
      </c>
      <c r="E4200" t="s">
        <v>6709</v>
      </c>
      <c r="F4200" t="s">
        <v>2281</v>
      </c>
      <c r="G4200" t="s">
        <v>1135</v>
      </c>
      <c r="H4200" t="s">
        <v>2275</v>
      </c>
      <c r="I4200" t="s">
        <v>1497</v>
      </c>
      <c r="J4200" t="s">
        <v>308</v>
      </c>
      <c r="K4200" t="s">
        <v>309</v>
      </c>
      <c r="L4200" t="s">
        <v>177</v>
      </c>
      <c r="M4200" t="s">
        <v>38</v>
      </c>
      <c r="N4200" t="s">
        <v>39</v>
      </c>
      <c r="O4200" s="23">
        <v>404</v>
      </c>
      <c r="P4200" s="9">
        <v>9.6</v>
      </c>
      <c r="Q4200" t="s">
        <v>40</v>
      </c>
      <c r="R4200">
        <v>62014</v>
      </c>
      <c r="S4200" s="9">
        <v>42.07</v>
      </c>
      <c r="T4200" s="26">
        <v>4.6900000000000004</v>
      </c>
      <c r="U4200" s="8">
        <v>197.31</v>
      </c>
      <c r="V4200" t="s">
        <v>112</v>
      </c>
      <c r="W4200" t="s">
        <v>2276</v>
      </c>
      <c r="X4200" t="s">
        <v>42</v>
      </c>
      <c r="Y4200" t="s">
        <v>2277</v>
      </c>
      <c r="AA4200" s="1">
        <f t="shared" si="502"/>
        <v>46017</v>
      </c>
      <c r="AB4200" s="2">
        <f t="shared" si="503"/>
        <v>12</v>
      </c>
      <c r="AC4200" s="2">
        <f t="shared" si="504"/>
        <v>2025</v>
      </c>
      <c r="AD4200" s="2" t="str">
        <f>IFERROR(VLOOKUP(A4200,'Aux Área'!$A$4:$B$123,2,0),"-")</f>
        <v>INSPEÇÃO</v>
      </c>
    </row>
    <row r="4201" spans="1:30" x14ac:dyDescent="0.3">
      <c r="A4201" t="s">
        <v>2318</v>
      </c>
      <c r="B4201" t="s">
        <v>2733</v>
      </c>
      <c r="C4201" t="s">
        <v>6885</v>
      </c>
      <c r="D4201" t="s">
        <v>3205</v>
      </c>
      <c r="E4201" t="s">
        <v>3206</v>
      </c>
      <c r="F4201" t="s">
        <v>4203</v>
      </c>
      <c r="G4201" t="s">
        <v>1135</v>
      </c>
      <c r="H4201" t="s">
        <v>2185</v>
      </c>
      <c r="I4201" t="s">
        <v>2186</v>
      </c>
      <c r="J4201" t="s">
        <v>308</v>
      </c>
      <c r="K4201" t="s">
        <v>309</v>
      </c>
      <c r="L4201" t="s">
        <v>177</v>
      </c>
      <c r="M4201" t="s">
        <v>38</v>
      </c>
      <c r="N4201" t="s">
        <v>668</v>
      </c>
      <c r="O4201" s="23">
        <v>193</v>
      </c>
      <c r="P4201" s="9">
        <v>3.85</v>
      </c>
      <c r="Q4201" t="s">
        <v>40</v>
      </c>
      <c r="R4201">
        <v>53139</v>
      </c>
      <c r="S4201" s="9">
        <v>50.08</v>
      </c>
      <c r="T4201" s="26">
        <v>5.9909999999999997</v>
      </c>
      <c r="U4201" s="8">
        <v>300.02</v>
      </c>
      <c r="V4201" t="s">
        <v>112</v>
      </c>
      <c r="W4201" t="s">
        <v>2007</v>
      </c>
      <c r="X4201" t="s">
        <v>42</v>
      </c>
      <c r="Y4201" t="s">
        <v>2188</v>
      </c>
      <c r="AA4201" s="1">
        <f t="shared" si="502"/>
        <v>46017</v>
      </c>
      <c r="AB4201" s="2">
        <f t="shared" si="503"/>
        <v>12</v>
      </c>
      <c r="AC4201" s="2">
        <f t="shared" si="504"/>
        <v>2025</v>
      </c>
      <c r="AD4201" s="2" t="str">
        <f>IFERROR(VLOOKUP(A4201,'Aux Área'!$A$4:$B$123,2,0),"-")</f>
        <v>INSPEÇÃO</v>
      </c>
    </row>
    <row r="4202" spans="1:30" x14ac:dyDescent="0.3">
      <c r="A4202" t="s">
        <v>2461</v>
      </c>
      <c r="B4202" t="s">
        <v>5008</v>
      </c>
      <c r="C4202" t="s">
        <v>6886</v>
      </c>
      <c r="D4202" t="s">
        <v>3285</v>
      </c>
      <c r="E4202" t="s">
        <v>3286</v>
      </c>
      <c r="F4202" t="s">
        <v>3574</v>
      </c>
      <c r="G4202" t="s">
        <v>1135</v>
      </c>
      <c r="H4202" t="s">
        <v>2275</v>
      </c>
      <c r="I4202" t="s">
        <v>1497</v>
      </c>
      <c r="J4202" t="s">
        <v>188</v>
      </c>
      <c r="K4202" t="s">
        <v>189</v>
      </c>
      <c r="L4202" t="s">
        <v>190</v>
      </c>
      <c r="M4202" t="s">
        <v>38</v>
      </c>
      <c r="N4202" t="s">
        <v>39</v>
      </c>
      <c r="O4202" s="23">
        <v>392</v>
      </c>
      <c r="P4202" s="9">
        <v>10.199999999999999</v>
      </c>
      <c r="Q4202" t="s">
        <v>40</v>
      </c>
      <c r="R4202">
        <v>41507</v>
      </c>
      <c r="S4202" s="9">
        <v>38.44</v>
      </c>
      <c r="T4202" s="26">
        <v>4.6900000000000004</v>
      </c>
      <c r="U4202" s="8">
        <v>180.28</v>
      </c>
      <c r="V4202" t="s">
        <v>41</v>
      </c>
      <c r="W4202" t="s">
        <v>2276</v>
      </c>
      <c r="X4202" t="s">
        <v>42</v>
      </c>
      <c r="Y4202" t="s">
        <v>2277</v>
      </c>
      <c r="AA4202" s="1">
        <f t="shared" si="502"/>
        <v>46017</v>
      </c>
      <c r="AB4202" s="2">
        <f t="shared" si="503"/>
        <v>12</v>
      </c>
      <c r="AC4202" s="2">
        <f t="shared" si="504"/>
        <v>2025</v>
      </c>
      <c r="AD4202" s="2" t="str">
        <f>IFERROR(VLOOKUP(A4202,'Aux Área'!$A$4:$B$123,2,0),"-")</f>
        <v>INSPEÇÃO</v>
      </c>
    </row>
    <row r="4203" spans="1:30" x14ac:dyDescent="0.3">
      <c r="A4203" t="s">
        <v>68</v>
      </c>
      <c r="B4203" t="s">
        <v>296</v>
      </c>
      <c r="C4203" t="s">
        <v>6887</v>
      </c>
      <c r="D4203" t="s">
        <v>3246</v>
      </c>
      <c r="E4203" t="s">
        <v>3247</v>
      </c>
      <c r="F4203" t="s">
        <v>69</v>
      </c>
      <c r="G4203" t="s">
        <v>1503</v>
      </c>
      <c r="H4203" t="s">
        <v>36</v>
      </c>
      <c r="I4203" t="s">
        <v>37</v>
      </c>
      <c r="J4203" t="s">
        <v>275</v>
      </c>
      <c r="K4203" t="s">
        <v>276</v>
      </c>
      <c r="L4203" t="s">
        <v>124</v>
      </c>
      <c r="M4203" t="s">
        <v>38</v>
      </c>
      <c r="N4203" t="s">
        <v>39</v>
      </c>
      <c r="O4203" s="23">
        <v>314</v>
      </c>
      <c r="P4203" s="9">
        <v>9.2200000000000006</v>
      </c>
      <c r="Q4203" t="s">
        <v>40</v>
      </c>
      <c r="R4203">
        <v>22136</v>
      </c>
      <c r="S4203" s="9">
        <v>34.04</v>
      </c>
      <c r="T4203" s="26">
        <v>4.59</v>
      </c>
      <c r="U4203" s="8">
        <v>156.24</v>
      </c>
      <c r="V4203" t="s">
        <v>6888</v>
      </c>
      <c r="W4203" t="s">
        <v>2007</v>
      </c>
      <c r="X4203" t="s">
        <v>42</v>
      </c>
      <c r="Y4203" t="s">
        <v>1740</v>
      </c>
      <c r="AA4203" s="1">
        <f t="shared" si="502"/>
        <v>46017</v>
      </c>
      <c r="AB4203" s="2">
        <f t="shared" si="503"/>
        <v>12</v>
      </c>
      <c r="AC4203" s="2">
        <f t="shared" si="504"/>
        <v>2025</v>
      </c>
      <c r="AD4203" s="2" t="str">
        <f>IFERROR(VLOOKUP(A4203,'Aux Área'!$A$4:$B$123,2,0),"-")</f>
        <v>OPERAÇÃO</v>
      </c>
    </row>
    <row r="4204" spans="1:30" x14ac:dyDescent="0.3">
      <c r="A4204" t="s">
        <v>2650</v>
      </c>
      <c r="B4204" t="s">
        <v>2651</v>
      </c>
      <c r="C4204" t="s">
        <v>6889</v>
      </c>
      <c r="D4204" t="s">
        <v>2944</v>
      </c>
      <c r="E4204" t="s">
        <v>2945</v>
      </c>
      <c r="F4204" t="s">
        <v>3615</v>
      </c>
      <c r="G4204" t="s">
        <v>1300</v>
      </c>
      <c r="H4204" t="s">
        <v>2635</v>
      </c>
      <c r="I4204" t="s">
        <v>37</v>
      </c>
      <c r="J4204" t="s">
        <v>2817</v>
      </c>
      <c r="K4204" t="s">
        <v>2818</v>
      </c>
      <c r="L4204" t="s">
        <v>84</v>
      </c>
      <c r="M4204" t="s">
        <v>38</v>
      </c>
      <c r="N4204" t="s">
        <v>39</v>
      </c>
      <c r="O4204" s="23">
        <v>413</v>
      </c>
      <c r="P4204" s="9">
        <v>8.16</v>
      </c>
      <c r="Q4204" t="s">
        <v>40</v>
      </c>
      <c r="R4204">
        <v>10718</v>
      </c>
      <c r="S4204" s="9">
        <v>50.59</v>
      </c>
      <c r="T4204" s="26">
        <v>5.27</v>
      </c>
      <c r="U4204" s="8">
        <v>266.62</v>
      </c>
      <c r="V4204" t="s">
        <v>6890</v>
      </c>
      <c r="W4204" t="s">
        <v>2276</v>
      </c>
      <c r="X4204" t="s">
        <v>42</v>
      </c>
      <c r="Y4204" t="s">
        <v>1740</v>
      </c>
      <c r="AA4204" s="1">
        <f t="shared" si="502"/>
        <v>46017</v>
      </c>
      <c r="AB4204" s="2">
        <f t="shared" si="503"/>
        <v>12</v>
      </c>
      <c r="AC4204" s="2">
        <f t="shared" si="504"/>
        <v>2025</v>
      </c>
      <c r="AD4204" s="2" t="str">
        <f>IFERROR(VLOOKUP(A4204,'Aux Área'!$A$4:$B$123,2,0),"-")</f>
        <v>TI</v>
      </c>
    </row>
    <row r="4205" spans="1:30" x14ac:dyDescent="0.3">
      <c r="A4205" t="s">
        <v>2181</v>
      </c>
      <c r="B4205" t="s">
        <v>4595</v>
      </c>
      <c r="C4205" t="s">
        <v>6891</v>
      </c>
      <c r="D4205" t="s">
        <v>3107</v>
      </c>
      <c r="E4205" t="s">
        <v>3108</v>
      </c>
      <c r="F4205" t="s">
        <v>2184</v>
      </c>
      <c r="G4205" t="s">
        <v>1135</v>
      </c>
      <c r="H4205" t="s">
        <v>2185</v>
      </c>
      <c r="I4205" t="s">
        <v>2186</v>
      </c>
      <c r="J4205" t="s">
        <v>108</v>
      </c>
      <c r="K4205" t="s">
        <v>109</v>
      </c>
      <c r="L4205" t="s">
        <v>110</v>
      </c>
      <c r="M4205" t="s">
        <v>38</v>
      </c>
      <c r="N4205" t="s">
        <v>668</v>
      </c>
      <c r="O4205" s="23">
        <v>642</v>
      </c>
      <c r="P4205" s="9">
        <v>14.82</v>
      </c>
      <c r="Q4205" t="s">
        <v>40</v>
      </c>
      <c r="R4205">
        <v>59689</v>
      </c>
      <c r="S4205" s="9">
        <v>43.32</v>
      </c>
      <c r="T4205" s="26">
        <v>6.19</v>
      </c>
      <c r="U4205" s="8">
        <v>268.14999999999998</v>
      </c>
      <c r="V4205" t="s">
        <v>6892</v>
      </c>
      <c r="W4205" t="s">
        <v>2007</v>
      </c>
      <c r="X4205" t="s">
        <v>42</v>
      </c>
      <c r="Y4205" t="s">
        <v>2188</v>
      </c>
      <c r="AA4205" s="1">
        <f t="shared" si="502"/>
        <v>46017</v>
      </c>
      <c r="AB4205" s="2">
        <f t="shared" si="503"/>
        <v>12</v>
      </c>
      <c r="AC4205" s="2">
        <f t="shared" si="504"/>
        <v>2025</v>
      </c>
      <c r="AD4205" s="2" t="str">
        <f>IFERROR(VLOOKUP(A4205,'Aux Área'!$A$4:$B$123,2,0),"-")</f>
        <v>INSPEÇÃO</v>
      </c>
    </row>
    <row r="4206" spans="1:30" x14ac:dyDescent="0.3">
      <c r="A4206" t="s">
        <v>2282</v>
      </c>
      <c r="B4206" t="s">
        <v>4679</v>
      </c>
      <c r="C4206" t="s">
        <v>6893</v>
      </c>
      <c r="D4206" t="s">
        <v>3162</v>
      </c>
      <c r="E4206" t="s">
        <v>3163</v>
      </c>
      <c r="F4206" t="s">
        <v>2285</v>
      </c>
      <c r="G4206" t="s">
        <v>1135</v>
      </c>
      <c r="H4206" t="s">
        <v>2275</v>
      </c>
      <c r="I4206" t="s">
        <v>1497</v>
      </c>
      <c r="J4206" t="s">
        <v>165</v>
      </c>
      <c r="K4206" t="s">
        <v>166</v>
      </c>
      <c r="L4206" t="s">
        <v>167</v>
      </c>
      <c r="M4206" t="s">
        <v>38</v>
      </c>
      <c r="N4206" t="s">
        <v>39</v>
      </c>
      <c r="O4206" s="23">
        <v>114</v>
      </c>
      <c r="P4206" s="9">
        <v>9.32</v>
      </c>
      <c r="Q4206" t="s">
        <v>40</v>
      </c>
      <c r="R4206">
        <v>51249</v>
      </c>
      <c r="S4206" s="9">
        <v>12.23</v>
      </c>
      <c r="T4206" s="26">
        <v>4.59</v>
      </c>
      <c r="U4206" s="8">
        <v>56.14</v>
      </c>
      <c r="V4206" t="s">
        <v>112</v>
      </c>
      <c r="W4206" t="s">
        <v>2276</v>
      </c>
      <c r="X4206" t="s">
        <v>42</v>
      </c>
      <c r="Y4206" t="s">
        <v>2277</v>
      </c>
      <c r="AA4206" s="1">
        <f t="shared" si="502"/>
        <v>46017</v>
      </c>
      <c r="AB4206" s="2">
        <f t="shared" si="503"/>
        <v>12</v>
      </c>
      <c r="AC4206" s="2">
        <f t="shared" si="504"/>
        <v>2025</v>
      </c>
      <c r="AD4206" s="2" t="str">
        <f>IFERROR(VLOOKUP(A4206,'Aux Área'!$A$4:$B$123,2,0),"-")</f>
        <v>INSPEÇÃO</v>
      </c>
    </row>
    <row r="4207" spans="1:30" x14ac:dyDescent="0.3">
      <c r="A4207" t="s">
        <v>2318</v>
      </c>
      <c r="B4207" t="s">
        <v>2733</v>
      </c>
      <c r="C4207" t="s">
        <v>6894</v>
      </c>
      <c r="D4207" t="s">
        <v>5015</v>
      </c>
      <c r="E4207" t="s">
        <v>5016</v>
      </c>
      <c r="F4207" t="s">
        <v>4203</v>
      </c>
      <c r="G4207" t="s">
        <v>1135</v>
      </c>
      <c r="H4207" t="s">
        <v>2185</v>
      </c>
      <c r="I4207" t="s">
        <v>2186</v>
      </c>
      <c r="J4207" t="s">
        <v>169</v>
      </c>
      <c r="K4207" t="s">
        <v>170</v>
      </c>
      <c r="L4207" t="s">
        <v>124</v>
      </c>
      <c r="M4207" t="s">
        <v>38</v>
      </c>
      <c r="N4207" t="s">
        <v>668</v>
      </c>
      <c r="O4207" s="23">
        <v>130</v>
      </c>
      <c r="P4207" s="9">
        <v>2.64</v>
      </c>
      <c r="Q4207" t="s">
        <v>40</v>
      </c>
      <c r="R4207">
        <v>53269</v>
      </c>
      <c r="S4207" s="9">
        <v>49.19</v>
      </c>
      <c r="T4207" s="26">
        <v>6.19</v>
      </c>
      <c r="U4207" s="8">
        <v>304.49</v>
      </c>
      <c r="V4207" t="s">
        <v>41</v>
      </c>
      <c r="W4207" t="s">
        <v>2007</v>
      </c>
      <c r="X4207" t="s">
        <v>42</v>
      </c>
      <c r="Y4207" t="s">
        <v>2188</v>
      </c>
      <c r="AA4207" s="1">
        <f t="shared" si="502"/>
        <v>46017</v>
      </c>
      <c r="AB4207" s="2">
        <f t="shared" si="503"/>
        <v>12</v>
      </c>
      <c r="AC4207" s="2">
        <f t="shared" si="504"/>
        <v>2025</v>
      </c>
      <c r="AD4207" s="2" t="str">
        <f>IFERROR(VLOOKUP(A4207,'Aux Área'!$A$4:$B$123,2,0),"-")</f>
        <v>INSPEÇÃO</v>
      </c>
    </row>
    <row r="4208" spans="1:30" x14ac:dyDescent="0.3">
      <c r="A4208" t="s">
        <v>2041</v>
      </c>
      <c r="B4208" t="s">
        <v>2042</v>
      </c>
      <c r="C4208" t="s">
        <v>6895</v>
      </c>
      <c r="D4208" t="s">
        <v>1297</v>
      </c>
      <c r="E4208" t="s">
        <v>2221</v>
      </c>
      <c r="F4208" t="s">
        <v>2044</v>
      </c>
      <c r="G4208" t="s">
        <v>659</v>
      </c>
      <c r="H4208" t="s">
        <v>1996</v>
      </c>
      <c r="I4208" t="s">
        <v>1997</v>
      </c>
      <c r="J4208" t="s">
        <v>231</v>
      </c>
      <c r="K4208" t="s">
        <v>232</v>
      </c>
      <c r="L4208" t="s">
        <v>217</v>
      </c>
      <c r="M4208" t="s">
        <v>38</v>
      </c>
      <c r="N4208" t="s">
        <v>668</v>
      </c>
      <c r="O4208" s="23">
        <v>223</v>
      </c>
      <c r="P4208" s="9">
        <v>6.18</v>
      </c>
      <c r="Q4208" t="s">
        <v>40</v>
      </c>
      <c r="R4208">
        <v>16881</v>
      </c>
      <c r="S4208" s="9">
        <v>36.07</v>
      </c>
      <c r="T4208" s="26">
        <v>5.99</v>
      </c>
      <c r="U4208" s="8">
        <v>216.06</v>
      </c>
      <c r="V4208" t="s">
        <v>6896</v>
      </c>
      <c r="W4208" t="s">
        <v>1985</v>
      </c>
      <c r="X4208" t="s">
        <v>42</v>
      </c>
      <c r="Y4208" t="s">
        <v>1986</v>
      </c>
      <c r="AA4208" s="1">
        <f t="shared" si="502"/>
        <v>46017</v>
      </c>
      <c r="AB4208" s="2">
        <f t="shared" si="503"/>
        <v>12</v>
      </c>
      <c r="AC4208" s="2">
        <f t="shared" si="504"/>
        <v>2025</v>
      </c>
      <c r="AD4208" s="2" t="str">
        <f>IFERROR(VLOOKUP(A4208,'Aux Área'!$A$4:$B$123,2,0),"-")</f>
        <v>PESADOS</v>
      </c>
    </row>
    <row r="4209" spans="1:30" x14ac:dyDescent="0.3">
      <c r="A4209" t="s">
        <v>2347</v>
      </c>
      <c r="B4209" t="s">
        <v>2348</v>
      </c>
      <c r="C4209" t="s">
        <v>6897</v>
      </c>
      <c r="D4209" t="s">
        <v>4012</v>
      </c>
      <c r="E4209" t="s">
        <v>4013</v>
      </c>
      <c r="F4209" t="s">
        <v>2350</v>
      </c>
      <c r="G4209" t="s">
        <v>659</v>
      </c>
      <c r="H4209" t="s">
        <v>1996</v>
      </c>
      <c r="I4209" t="s">
        <v>1997</v>
      </c>
      <c r="J4209" t="s">
        <v>237</v>
      </c>
      <c r="K4209" t="s">
        <v>238</v>
      </c>
      <c r="L4209" t="s">
        <v>110</v>
      </c>
      <c r="M4209" t="s">
        <v>38</v>
      </c>
      <c r="N4209" t="s">
        <v>668</v>
      </c>
      <c r="O4209" s="23">
        <v>524</v>
      </c>
      <c r="P4209" s="9">
        <v>5.89</v>
      </c>
      <c r="Q4209" t="s">
        <v>40</v>
      </c>
      <c r="R4209">
        <v>15742</v>
      </c>
      <c r="S4209" s="9">
        <v>89</v>
      </c>
      <c r="T4209" s="26">
        <v>6.04</v>
      </c>
      <c r="U4209" s="8">
        <v>537.55999999999995</v>
      </c>
      <c r="V4209" t="s">
        <v>41</v>
      </c>
      <c r="W4209" t="s">
        <v>1985</v>
      </c>
      <c r="X4209" t="s">
        <v>42</v>
      </c>
      <c r="Y4209" t="s">
        <v>1986</v>
      </c>
      <c r="AA4209" s="1">
        <f t="shared" si="502"/>
        <v>46017</v>
      </c>
      <c r="AB4209" s="2">
        <f t="shared" si="503"/>
        <v>12</v>
      </c>
      <c r="AC4209" s="2">
        <f t="shared" si="504"/>
        <v>2025</v>
      </c>
      <c r="AD4209" s="2" t="str">
        <f>IFERROR(VLOOKUP(A4209,'Aux Área'!$A$4:$B$123,2,0),"-")</f>
        <v>PESADOS</v>
      </c>
    </row>
    <row r="4210" spans="1:30" x14ac:dyDescent="0.3">
      <c r="A4210" t="s">
        <v>2347</v>
      </c>
      <c r="C4210" t="s">
        <v>15680</v>
      </c>
      <c r="F4210" t="s">
        <v>2350</v>
      </c>
      <c r="K4210" t="s">
        <v>238</v>
      </c>
      <c r="N4210" t="s">
        <v>15690</v>
      </c>
      <c r="O4210" t="s">
        <v>15244</v>
      </c>
      <c r="P4210" s="9" t="s">
        <v>15244</v>
      </c>
      <c r="Q4210" t="s">
        <v>40</v>
      </c>
      <c r="R4210" t="s">
        <v>15244</v>
      </c>
      <c r="S4210">
        <v>7.15</v>
      </c>
      <c r="U4210" s="8">
        <v>28.53</v>
      </c>
      <c r="X4210" t="s">
        <v>42</v>
      </c>
      <c r="Y4210" t="s">
        <v>1986</v>
      </c>
      <c r="AA4210" s="1">
        <f>IFERROR(DATEVALUE(C4210),"-")</f>
        <v>46017</v>
      </c>
      <c r="AB4210" s="2">
        <f>IFERROR(MONTH(AA4210),"-")</f>
        <v>12</v>
      </c>
      <c r="AC4210" s="2">
        <f>IFERROR(YEAR(AA4210),"-")</f>
        <v>2025</v>
      </c>
      <c r="AD4210" s="2" t="str">
        <f>IFERROR(VLOOKUP(A4210,'Aux Área'!$A$4:$B$123,2,0),"-")</f>
        <v>PESADOS</v>
      </c>
    </row>
    <row r="4211" spans="1:30" x14ac:dyDescent="0.3">
      <c r="A4211" t="s">
        <v>3092</v>
      </c>
      <c r="B4211" t="s">
        <v>4774</v>
      </c>
      <c r="C4211" t="s">
        <v>6898</v>
      </c>
      <c r="D4211" t="s">
        <v>2160</v>
      </c>
      <c r="E4211" t="s">
        <v>2161</v>
      </c>
      <c r="F4211" t="s">
        <v>3594</v>
      </c>
      <c r="G4211" t="s">
        <v>1135</v>
      </c>
      <c r="H4211" t="s">
        <v>2275</v>
      </c>
      <c r="I4211" t="s">
        <v>1497</v>
      </c>
      <c r="J4211" t="s">
        <v>89</v>
      </c>
      <c r="K4211" t="s">
        <v>90</v>
      </c>
      <c r="L4211" t="s">
        <v>91</v>
      </c>
      <c r="M4211" t="s">
        <v>38</v>
      </c>
      <c r="N4211" t="s">
        <v>39</v>
      </c>
      <c r="O4211" s="23">
        <v>432</v>
      </c>
      <c r="P4211" s="9">
        <v>10.43</v>
      </c>
      <c r="Q4211" t="s">
        <v>40</v>
      </c>
      <c r="R4211">
        <v>41001</v>
      </c>
      <c r="S4211" s="9">
        <v>41.4</v>
      </c>
      <c r="T4211" s="26">
        <v>4.59</v>
      </c>
      <c r="U4211" s="8">
        <v>190.03</v>
      </c>
      <c r="V4211" t="s">
        <v>6899</v>
      </c>
      <c r="W4211" t="s">
        <v>2276</v>
      </c>
      <c r="X4211" t="s">
        <v>42</v>
      </c>
      <c r="Y4211" t="s">
        <v>2277</v>
      </c>
      <c r="AA4211" s="1">
        <f t="shared" ref="AA4211:AA4224" si="505">DATEVALUE(C4211)</f>
        <v>46017</v>
      </c>
      <c r="AB4211" s="2">
        <f t="shared" ref="AB4211:AB4224" si="506">MONTH(AA4211)</f>
        <v>12</v>
      </c>
      <c r="AC4211" s="2">
        <f t="shared" ref="AC4211:AC4224" si="507">YEAR(AA4211)</f>
        <v>2025</v>
      </c>
      <c r="AD4211" s="2" t="str">
        <f>IFERROR(VLOOKUP(A4211,'Aux Área'!$A$4:$B$123,2,0),"-")</f>
        <v>INSPEÇÃO</v>
      </c>
    </row>
    <row r="4212" spans="1:30" x14ac:dyDescent="0.3">
      <c r="A4212" t="s">
        <v>2461</v>
      </c>
      <c r="B4212" t="s">
        <v>5008</v>
      </c>
      <c r="C4212" t="s">
        <v>6900</v>
      </c>
      <c r="D4212" t="s">
        <v>5559</v>
      </c>
      <c r="E4212" t="s">
        <v>5560</v>
      </c>
      <c r="F4212" t="s">
        <v>3574</v>
      </c>
      <c r="G4212" t="s">
        <v>1135</v>
      </c>
      <c r="H4212" t="s">
        <v>2275</v>
      </c>
      <c r="I4212" t="s">
        <v>1497</v>
      </c>
      <c r="J4212" t="s">
        <v>188</v>
      </c>
      <c r="K4212" t="s">
        <v>189</v>
      </c>
      <c r="L4212" t="s">
        <v>190</v>
      </c>
      <c r="M4212" t="s">
        <v>38</v>
      </c>
      <c r="N4212" t="s">
        <v>39</v>
      </c>
      <c r="O4212" s="23">
        <v>290</v>
      </c>
      <c r="P4212" s="9">
        <v>11.91</v>
      </c>
      <c r="Q4212" t="s">
        <v>40</v>
      </c>
      <c r="R4212">
        <v>41797</v>
      </c>
      <c r="S4212" s="9">
        <v>24.35</v>
      </c>
      <c r="T4212" s="26">
        <v>4.6900000000000004</v>
      </c>
      <c r="U4212" s="8">
        <v>114.2</v>
      </c>
      <c r="V4212" t="s">
        <v>41</v>
      </c>
      <c r="W4212" t="s">
        <v>2276</v>
      </c>
      <c r="X4212" t="s">
        <v>42</v>
      </c>
      <c r="Y4212" t="s">
        <v>2277</v>
      </c>
      <c r="AA4212" s="1">
        <f t="shared" si="505"/>
        <v>46017</v>
      </c>
      <c r="AB4212" s="2">
        <f t="shared" si="506"/>
        <v>12</v>
      </c>
      <c r="AC4212" s="2">
        <f t="shared" si="507"/>
        <v>2025</v>
      </c>
      <c r="AD4212" s="2" t="str">
        <f>IFERROR(VLOOKUP(A4212,'Aux Área'!$A$4:$B$123,2,0),"-")</f>
        <v>INSPEÇÃO</v>
      </c>
    </row>
    <row r="4213" spans="1:30" x14ac:dyDescent="0.3">
      <c r="A4213" t="s">
        <v>2643</v>
      </c>
      <c r="B4213" t="s">
        <v>2307</v>
      </c>
      <c r="C4213" t="s">
        <v>6901</v>
      </c>
      <c r="D4213" t="s">
        <v>4726</v>
      </c>
      <c r="E4213" t="s">
        <v>4727</v>
      </c>
      <c r="F4213" t="s">
        <v>2646</v>
      </c>
      <c r="G4213" t="s">
        <v>1300</v>
      </c>
      <c r="H4213" t="s">
        <v>1301</v>
      </c>
      <c r="I4213" t="s">
        <v>37</v>
      </c>
      <c r="J4213" t="s">
        <v>122</v>
      </c>
      <c r="K4213" t="s">
        <v>123</v>
      </c>
      <c r="L4213" t="s">
        <v>124</v>
      </c>
      <c r="M4213" t="s">
        <v>38</v>
      </c>
      <c r="N4213" t="s">
        <v>39</v>
      </c>
      <c r="O4213" s="23">
        <v>418</v>
      </c>
      <c r="P4213" s="9">
        <v>10.52</v>
      </c>
      <c r="Q4213" t="s">
        <v>40</v>
      </c>
      <c r="R4213">
        <v>55623</v>
      </c>
      <c r="S4213" s="9">
        <v>39.72</v>
      </c>
      <c r="T4213" s="26">
        <v>4.79</v>
      </c>
      <c r="U4213" s="8">
        <v>190.26</v>
      </c>
      <c r="V4213" t="s">
        <v>112</v>
      </c>
      <c r="W4213" t="s">
        <v>2276</v>
      </c>
      <c r="X4213" t="s">
        <v>42</v>
      </c>
      <c r="Y4213" t="s">
        <v>2277</v>
      </c>
      <c r="AA4213" s="1">
        <f t="shared" si="505"/>
        <v>46017</v>
      </c>
      <c r="AB4213" s="2">
        <f t="shared" si="506"/>
        <v>12</v>
      </c>
      <c r="AC4213" s="2">
        <f t="shared" si="507"/>
        <v>2025</v>
      </c>
      <c r="AD4213" s="2" t="str">
        <f>IFERROR(VLOOKUP(A4213,'Aux Área'!$A$4:$B$123,2,0),"-")</f>
        <v>INSPEÇÃO</v>
      </c>
    </row>
    <row r="4214" spans="1:30" x14ac:dyDescent="0.3">
      <c r="A4214" t="s">
        <v>2278</v>
      </c>
      <c r="B4214" t="s">
        <v>4664</v>
      </c>
      <c r="C4214" t="s">
        <v>6902</v>
      </c>
      <c r="D4214" t="s">
        <v>3208</v>
      </c>
      <c r="E4214" t="s">
        <v>3209</v>
      </c>
      <c r="F4214" t="s">
        <v>2281</v>
      </c>
      <c r="G4214" t="s">
        <v>1135</v>
      </c>
      <c r="H4214" t="s">
        <v>2275</v>
      </c>
      <c r="I4214" t="s">
        <v>1497</v>
      </c>
      <c r="J4214" t="s">
        <v>169</v>
      </c>
      <c r="K4214" t="s">
        <v>170</v>
      </c>
      <c r="L4214" t="s">
        <v>124</v>
      </c>
      <c r="M4214" t="s">
        <v>38</v>
      </c>
      <c r="N4214" t="s">
        <v>39</v>
      </c>
      <c r="O4214" s="23">
        <v>409</v>
      </c>
      <c r="P4214" s="9">
        <v>9.24</v>
      </c>
      <c r="Q4214" t="s">
        <v>40</v>
      </c>
      <c r="R4214">
        <v>62423</v>
      </c>
      <c r="S4214" s="9">
        <v>44.28</v>
      </c>
      <c r="T4214" s="26">
        <v>4.49</v>
      </c>
      <c r="U4214" s="8">
        <v>198.82</v>
      </c>
      <c r="V4214" t="s">
        <v>41</v>
      </c>
      <c r="W4214" t="s">
        <v>2276</v>
      </c>
      <c r="X4214" t="s">
        <v>42</v>
      </c>
      <c r="Y4214" t="s">
        <v>2277</v>
      </c>
      <c r="AA4214" s="1">
        <f t="shared" si="505"/>
        <v>46018</v>
      </c>
      <c r="AB4214" s="2">
        <f t="shared" si="506"/>
        <v>12</v>
      </c>
      <c r="AC4214" s="2">
        <f t="shared" si="507"/>
        <v>2025</v>
      </c>
      <c r="AD4214" s="2" t="str">
        <f>IFERROR(VLOOKUP(A4214,'Aux Área'!$A$4:$B$123,2,0),"-")</f>
        <v>INSPEÇÃO</v>
      </c>
    </row>
    <row r="4215" spans="1:30" x14ac:dyDescent="0.3">
      <c r="A4215" t="s">
        <v>5620</v>
      </c>
      <c r="B4215" t="s">
        <v>2315</v>
      </c>
      <c r="C4215" t="s">
        <v>6903</v>
      </c>
      <c r="D4215" t="s">
        <v>2160</v>
      </c>
      <c r="E4215" t="s">
        <v>2161</v>
      </c>
      <c r="F4215" t="s">
        <v>6208</v>
      </c>
      <c r="G4215" t="s">
        <v>1135</v>
      </c>
      <c r="H4215" t="s">
        <v>5545</v>
      </c>
      <c r="I4215" t="s">
        <v>839</v>
      </c>
      <c r="J4215" t="s">
        <v>370</v>
      </c>
      <c r="K4215" t="s">
        <v>371</v>
      </c>
      <c r="L4215" t="s">
        <v>124</v>
      </c>
      <c r="M4215" t="s">
        <v>38</v>
      </c>
      <c r="N4215" t="s">
        <v>39</v>
      </c>
      <c r="O4215" s="23">
        <v>275</v>
      </c>
      <c r="P4215" s="9">
        <v>8.27</v>
      </c>
      <c r="Q4215" t="s">
        <v>40</v>
      </c>
      <c r="R4215">
        <v>5558</v>
      </c>
      <c r="S4215" s="9">
        <v>33.270000000000003</v>
      </c>
      <c r="T4215" s="26">
        <v>4.59</v>
      </c>
      <c r="U4215" s="8">
        <v>152.71</v>
      </c>
      <c r="V4215" t="s">
        <v>6904</v>
      </c>
      <c r="W4215" t="s">
        <v>2276</v>
      </c>
      <c r="X4215" t="s">
        <v>42</v>
      </c>
      <c r="Y4215" t="s">
        <v>2277</v>
      </c>
      <c r="AA4215" s="1">
        <f t="shared" si="505"/>
        <v>46018</v>
      </c>
      <c r="AB4215" s="2">
        <f t="shared" si="506"/>
        <v>12</v>
      </c>
      <c r="AC4215" s="2">
        <f t="shared" si="507"/>
        <v>2025</v>
      </c>
      <c r="AD4215" s="2" t="str">
        <f>IFERROR(VLOOKUP(A4215,'Aux Área'!$A$4:$B$123,2,0),"-")</f>
        <v>INSPEÇÃO</v>
      </c>
    </row>
    <row r="4216" spans="1:30" x14ac:dyDescent="0.3">
      <c r="A4216" t="s">
        <v>2306</v>
      </c>
      <c r="B4216" t="s">
        <v>4613</v>
      </c>
      <c r="C4216" t="s">
        <v>6905</v>
      </c>
      <c r="D4216" t="s">
        <v>3212</v>
      </c>
      <c r="E4216" t="s">
        <v>3213</v>
      </c>
      <c r="F4216" t="s">
        <v>2309</v>
      </c>
      <c r="G4216" t="s">
        <v>1135</v>
      </c>
      <c r="H4216" t="s">
        <v>2275</v>
      </c>
      <c r="I4216" t="s">
        <v>1497</v>
      </c>
      <c r="J4216" t="s">
        <v>89</v>
      </c>
      <c r="K4216" t="s">
        <v>90</v>
      </c>
      <c r="L4216" t="s">
        <v>91</v>
      </c>
      <c r="M4216" t="s">
        <v>38</v>
      </c>
      <c r="N4216" t="s">
        <v>39</v>
      </c>
      <c r="O4216" s="23">
        <v>429</v>
      </c>
      <c r="P4216" s="9">
        <v>10.71</v>
      </c>
      <c r="Q4216" t="s">
        <v>40</v>
      </c>
      <c r="R4216" s="2">
        <v>56841</v>
      </c>
      <c r="S4216" s="9">
        <v>40.07</v>
      </c>
      <c r="T4216" s="26">
        <v>4.79</v>
      </c>
      <c r="U4216" s="8">
        <v>191.94</v>
      </c>
      <c r="V4216" t="s">
        <v>6906</v>
      </c>
      <c r="W4216" t="s">
        <v>2276</v>
      </c>
      <c r="X4216" t="s">
        <v>42</v>
      </c>
      <c r="Y4216" t="s">
        <v>2277</v>
      </c>
      <c r="AA4216" s="1">
        <f t="shared" si="505"/>
        <v>46018</v>
      </c>
      <c r="AB4216" s="2">
        <f t="shared" si="506"/>
        <v>12</v>
      </c>
      <c r="AC4216" s="2">
        <f t="shared" si="507"/>
        <v>2025</v>
      </c>
      <c r="AD4216" s="2" t="str">
        <f>IFERROR(VLOOKUP(A4216,'Aux Área'!$A$4:$B$123,2,0),"-")</f>
        <v>INSPEÇÃO</v>
      </c>
    </row>
    <row r="4217" spans="1:30" x14ac:dyDescent="0.3">
      <c r="A4217" t="s">
        <v>2638</v>
      </c>
      <c r="B4217" t="s">
        <v>4593</v>
      </c>
      <c r="C4217" t="s">
        <v>6907</v>
      </c>
      <c r="D4217" t="s">
        <v>4358</v>
      </c>
      <c r="E4217" t="s">
        <v>4359</v>
      </c>
      <c r="F4217" t="s">
        <v>2641</v>
      </c>
      <c r="G4217" t="s">
        <v>1135</v>
      </c>
      <c r="H4217" t="s">
        <v>2275</v>
      </c>
      <c r="I4217" t="s">
        <v>1497</v>
      </c>
      <c r="J4217" t="s">
        <v>275</v>
      </c>
      <c r="K4217" t="s">
        <v>276</v>
      </c>
      <c r="L4217" t="s">
        <v>124</v>
      </c>
      <c r="M4217" t="s">
        <v>38</v>
      </c>
      <c r="N4217" t="s">
        <v>39</v>
      </c>
      <c r="O4217" s="23">
        <v>332</v>
      </c>
      <c r="P4217" s="9">
        <v>7.8</v>
      </c>
      <c r="Q4217" t="s">
        <v>40</v>
      </c>
      <c r="R4217">
        <v>50448</v>
      </c>
      <c r="S4217" s="9">
        <v>42.56</v>
      </c>
      <c r="T4217" s="26">
        <v>4.59</v>
      </c>
      <c r="U4217" s="8">
        <v>195.35</v>
      </c>
      <c r="V4217" t="s">
        <v>6908</v>
      </c>
      <c r="W4217" t="s">
        <v>2276</v>
      </c>
      <c r="X4217" t="s">
        <v>42</v>
      </c>
      <c r="Y4217" t="s">
        <v>2277</v>
      </c>
      <c r="AA4217" s="1">
        <f t="shared" si="505"/>
        <v>46018</v>
      </c>
      <c r="AB4217" s="2">
        <f t="shared" si="506"/>
        <v>12</v>
      </c>
      <c r="AC4217" s="2">
        <f t="shared" si="507"/>
        <v>2025</v>
      </c>
      <c r="AD4217" s="2" t="str">
        <f>IFERROR(VLOOKUP(A4217,'Aux Área'!$A$4:$B$123,2,0),"-")</f>
        <v>INSPEÇÃO</v>
      </c>
    </row>
    <row r="4218" spans="1:30" x14ac:dyDescent="0.3">
      <c r="A4218" t="s">
        <v>2181</v>
      </c>
      <c r="B4218" t="s">
        <v>4595</v>
      </c>
      <c r="C4218" t="s">
        <v>6909</v>
      </c>
      <c r="D4218" t="s">
        <v>3303</v>
      </c>
      <c r="E4218" t="s">
        <v>3304</v>
      </c>
      <c r="F4218" t="s">
        <v>2184</v>
      </c>
      <c r="G4218" t="s">
        <v>1135</v>
      </c>
      <c r="H4218" t="s">
        <v>2185</v>
      </c>
      <c r="I4218" t="s">
        <v>2186</v>
      </c>
      <c r="J4218" t="s">
        <v>1122</v>
      </c>
      <c r="K4218" t="s">
        <v>1123</v>
      </c>
      <c r="L4218" t="s">
        <v>110</v>
      </c>
      <c r="M4218" t="s">
        <v>38</v>
      </c>
      <c r="N4218" t="s">
        <v>668</v>
      </c>
      <c r="O4218" s="23">
        <v>653</v>
      </c>
      <c r="P4218" s="9">
        <v>15.72</v>
      </c>
      <c r="Q4218" t="s">
        <v>40</v>
      </c>
      <c r="R4218">
        <v>60342</v>
      </c>
      <c r="S4218" s="9">
        <v>41.55</v>
      </c>
      <c r="T4218" s="26">
        <v>5.89</v>
      </c>
      <c r="U4218" s="8">
        <v>244.72</v>
      </c>
      <c r="V4218" t="s">
        <v>41</v>
      </c>
      <c r="W4218" t="s">
        <v>2007</v>
      </c>
      <c r="X4218" t="s">
        <v>42</v>
      </c>
      <c r="Y4218" t="s">
        <v>2188</v>
      </c>
      <c r="AA4218" s="1">
        <f t="shared" si="505"/>
        <v>46018</v>
      </c>
      <c r="AB4218" s="2">
        <f t="shared" si="506"/>
        <v>12</v>
      </c>
      <c r="AC4218" s="2">
        <f t="shared" si="507"/>
        <v>2025</v>
      </c>
      <c r="AD4218" s="2" t="str">
        <f>IFERROR(VLOOKUP(A4218,'Aux Área'!$A$4:$B$123,2,0),"-")</f>
        <v>INSPEÇÃO</v>
      </c>
    </row>
    <row r="4219" spans="1:30" x14ac:dyDescent="0.3">
      <c r="A4219" t="s">
        <v>68</v>
      </c>
      <c r="B4219" t="s">
        <v>296</v>
      </c>
      <c r="C4219" t="s">
        <v>6910</v>
      </c>
      <c r="D4219" t="s">
        <v>3197</v>
      </c>
      <c r="E4219" t="s">
        <v>3198</v>
      </c>
      <c r="F4219" t="s">
        <v>69</v>
      </c>
      <c r="G4219" t="s">
        <v>1503</v>
      </c>
      <c r="H4219" t="s">
        <v>36</v>
      </c>
      <c r="I4219" t="s">
        <v>37</v>
      </c>
      <c r="J4219" t="s">
        <v>188</v>
      </c>
      <c r="K4219" t="s">
        <v>189</v>
      </c>
      <c r="L4219" t="s">
        <v>190</v>
      </c>
      <c r="M4219" t="s">
        <v>38</v>
      </c>
      <c r="N4219" t="s">
        <v>39</v>
      </c>
      <c r="O4219" s="23">
        <v>286</v>
      </c>
      <c r="P4219" s="9">
        <v>10.92</v>
      </c>
      <c r="Q4219" t="s">
        <v>40</v>
      </c>
      <c r="R4219">
        <v>22422</v>
      </c>
      <c r="S4219" s="9">
        <v>26.2</v>
      </c>
      <c r="T4219" s="26">
        <v>4.6900000000000004</v>
      </c>
      <c r="U4219" s="8">
        <v>122.88</v>
      </c>
      <c r="V4219" t="s">
        <v>41</v>
      </c>
      <c r="W4219" t="s">
        <v>2007</v>
      </c>
      <c r="X4219" t="s">
        <v>42</v>
      </c>
      <c r="Y4219" t="s">
        <v>1740</v>
      </c>
      <c r="AA4219" s="1">
        <f t="shared" si="505"/>
        <v>46018</v>
      </c>
      <c r="AB4219" s="2">
        <f t="shared" si="506"/>
        <v>12</v>
      </c>
      <c r="AC4219" s="2">
        <f t="shared" si="507"/>
        <v>2025</v>
      </c>
      <c r="AD4219" s="2" t="str">
        <f>IFERROR(VLOOKUP(A4219,'Aux Área'!$A$4:$B$123,2,0),"-")</f>
        <v>OPERAÇÃO</v>
      </c>
    </row>
    <row r="4220" spans="1:30" x14ac:dyDescent="0.3">
      <c r="A4220" t="s">
        <v>2282</v>
      </c>
      <c r="B4220" t="s">
        <v>4679</v>
      </c>
      <c r="C4220" t="s">
        <v>6911</v>
      </c>
      <c r="D4220" t="s">
        <v>3781</v>
      </c>
      <c r="E4220" t="s">
        <v>3782</v>
      </c>
      <c r="F4220" t="s">
        <v>2285</v>
      </c>
      <c r="G4220" t="s">
        <v>1135</v>
      </c>
      <c r="H4220" t="s">
        <v>2275</v>
      </c>
      <c r="I4220" t="s">
        <v>1497</v>
      </c>
      <c r="J4220" t="s">
        <v>165</v>
      </c>
      <c r="K4220" t="s">
        <v>166</v>
      </c>
      <c r="L4220" t="s">
        <v>167</v>
      </c>
      <c r="M4220" t="s">
        <v>38</v>
      </c>
      <c r="N4220" t="s">
        <v>39</v>
      </c>
      <c r="O4220" s="23">
        <v>493</v>
      </c>
      <c r="P4220" s="9">
        <v>12.94</v>
      </c>
      <c r="Q4220" t="s">
        <v>40</v>
      </c>
      <c r="R4220">
        <v>51742</v>
      </c>
      <c r="S4220" s="9">
        <v>38.090000000000003</v>
      </c>
      <c r="T4220" s="26">
        <v>4.59</v>
      </c>
      <c r="U4220" s="8">
        <v>174.83</v>
      </c>
      <c r="V4220" t="s">
        <v>112</v>
      </c>
      <c r="W4220" t="s">
        <v>2276</v>
      </c>
      <c r="X4220" t="s">
        <v>42</v>
      </c>
      <c r="Y4220" t="s">
        <v>2277</v>
      </c>
      <c r="AA4220" s="1">
        <f t="shared" si="505"/>
        <v>46018</v>
      </c>
      <c r="AB4220" s="2">
        <f t="shared" si="506"/>
        <v>12</v>
      </c>
      <c r="AC4220" s="2">
        <f t="shared" si="507"/>
        <v>2025</v>
      </c>
      <c r="AD4220" s="2" t="str">
        <f>IFERROR(VLOOKUP(A4220,'Aux Área'!$A$4:$B$123,2,0),"-")</f>
        <v>INSPEÇÃO</v>
      </c>
    </row>
    <row r="4221" spans="1:30" x14ac:dyDescent="0.3">
      <c r="A4221" t="s">
        <v>2260</v>
      </c>
      <c r="B4221" t="s">
        <v>113</v>
      </c>
      <c r="C4221" t="s">
        <v>6912</v>
      </c>
      <c r="D4221" t="s">
        <v>3005</v>
      </c>
      <c r="E4221" t="s">
        <v>3006</v>
      </c>
      <c r="F4221" t="s">
        <v>2262</v>
      </c>
      <c r="G4221" t="s">
        <v>35</v>
      </c>
      <c r="H4221" t="s">
        <v>2263</v>
      </c>
      <c r="I4221" t="s">
        <v>2186</v>
      </c>
      <c r="J4221" t="s">
        <v>139</v>
      </c>
      <c r="K4221" t="s">
        <v>140</v>
      </c>
      <c r="L4221" t="s">
        <v>141</v>
      </c>
      <c r="M4221" t="s">
        <v>38</v>
      </c>
      <c r="N4221" t="s">
        <v>668</v>
      </c>
      <c r="O4221" s="23">
        <v>845</v>
      </c>
      <c r="P4221" s="9">
        <v>14.47</v>
      </c>
      <c r="Q4221" t="s">
        <v>40</v>
      </c>
      <c r="R4221">
        <v>49253</v>
      </c>
      <c r="S4221" s="9">
        <v>58.4</v>
      </c>
      <c r="T4221" s="26">
        <v>5.69</v>
      </c>
      <c r="U4221" s="8">
        <v>332.3</v>
      </c>
      <c r="V4221" t="s">
        <v>6913</v>
      </c>
      <c r="W4221" t="s">
        <v>2007</v>
      </c>
      <c r="X4221" t="s">
        <v>42</v>
      </c>
      <c r="Y4221" t="s">
        <v>1740</v>
      </c>
      <c r="AA4221" s="1">
        <f t="shared" si="505"/>
        <v>46018</v>
      </c>
      <c r="AB4221" s="2">
        <f t="shared" si="506"/>
        <v>12</v>
      </c>
      <c r="AC4221" s="2">
        <f t="shared" si="507"/>
        <v>2025</v>
      </c>
      <c r="AD4221" s="2" t="str">
        <f>IFERROR(VLOOKUP(A4221,'Aux Área'!$A$4:$B$123,2,0),"-")</f>
        <v>INSPEÇÃO</v>
      </c>
    </row>
    <row r="4222" spans="1:30" x14ac:dyDescent="0.3">
      <c r="A4222" t="s">
        <v>2643</v>
      </c>
      <c r="B4222" t="s">
        <v>2307</v>
      </c>
      <c r="C4222" t="s">
        <v>6914</v>
      </c>
      <c r="D4222" t="s">
        <v>4726</v>
      </c>
      <c r="E4222" t="s">
        <v>4727</v>
      </c>
      <c r="F4222" t="s">
        <v>2646</v>
      </c>
      <c r="G4222" t="s">
        <v>1300</v>
      </c>
      <c r="H4222" t="s">
        <v>1301</v>
      </c>
      <c r="I4222" t="s">
        <v>37</v>
      </c>
      <c r="J4222" t="s">
        <v>122</v>
      </c>
      <c r="K4222" t="s">
        <v>123</v>
      </c>
      <c r="L4222" t="s">
        <v>124</v>
      </c>
      <c r="M4222" t="s">
        <v>38</v>
      </c>
      <c r="N4222" t="s">
        <v>39</v>
      </c>
      <c r="O4222" s="23">
        <v>402</v>
      </c>
      <c r="P4222" s="9">
        <v>11.44</v>
      </c>
      <c r="Q4222" t="s">
        <v>40</v>
      </c>
      <c r="R4222">
        <v>56025</v>
      </c>
      <c r="S4222" s="9">
        <v>35.14</v>
      </c>
      <c r="T4222" s="26">
        <v>4.7869999999999999</v>
      </c>
      <c r="U4222" s="8">
        <v>168.22</v>
      </c>
      <c r="V4222" t="s">
        <v>246</v>
      </c>
      <c r="W4222" t="s">
        <v>2276</v>
      </c>
      <c r="X4222" t="s">
        <v>42</v>
      </c>
      <c r="Y4222" t="s">
        <v>2277</v>
      </c>
      <c r="AA4222" s="1">
        <f t="shared" si="505"/>
        <v>46018</v>
      </c>
      <c r="AB4222" s="2">
        <f t="shared" si="506"/>
        <v>12</v>
      </c>
      <c r="AC4222" s="2">
        <f t="shared" si="507"/>
        <v>2025</v>
      </c>
      <c r="AD4222" s="2" t="str">
        <f>IFERROR(VLOOKUP(A4222,'Aux Área'!$A$4:$B$123,2,0),"-")</f>
        <v>INSPEÇÃO</v>
      </c>
    </row>
    <row r="4223" spans="1:30" x14ac:dyDescent="0.3">
      <c r="A4223" t="s">
        <v>2461</v>
      </c>
      <c r="B4223" t="s">
        <v>5008</v>
      </c>
      <c r="C4223" t="s">
        <v>6915</v>
      </c>
      <c r="D4223" t="s">
        <v>5559</v>
      </c>
      <c r="E4223" t="s">
        <v>5560</v>
      </c>
      <c r="F4223" t="s">
        <v>3574</v>
      </c>
      <c r="G4223" t="s">
        <v>1135</v>
      </c>
      <c r="H4223" t="s">
        <v>2275</v>
      </c>
      <c r="I4223" t="s">
        <v>1497</v>
      </c>
      <c r="J4223" t="s">
        <v>188</v>
      </c>
      <c r="K4223" t="s">
        <v>189</v>
      </c>
      <c r="L4223" t="s">
        <v>190</v>
      </c>
      <c r="M4223" t="s">
        <v>38</v>
      </c>
      <c r="N4223" t="s">
        <v>39</v>
      </c>
      <c r="O4223" s="23">
        <v>445</v>
      </c>
      <c r="P4223" s="9">
        <v>12.66</v>
      </c>
      <c r="Q4223" t="s">
        <v>40</v>
      </c>
      <c r="R4223">
        <v>42242</v>
      </c>
      <c r="S4223" s="9">
        <v>35.15</v>
      </c>
      <c r="T4223" s="26">
        <v>4.6900000000000004</v>
      </c>
      <c r="U4223" s="8">
        <v>164.85</v>
      </c>
      <c r="V4223" t="s">
        <v>41</v>
      </c>
      <c r="W4223" t="s">
        <v>2276</v>
      </c>
      <c r="X4223" t="s">
        <v>42</v>
      </c>
      <c r="Y4223" t="s">
        <v>2277</v>
      </c>
      <c r="AA4223" s="1">
        <f t="shared" si="505"/>
        <v>46018</v>
      </c>
      <c r="AB4223" s="2">
        <f t="shared" si="506"/>
        <v>12</v>
      </c>
      <c r="AC4223" s="2">
        <f t="shared" si="507"/>
        <v>2025</v>
      </c>
      <c r="AD4223" s="2" t="str">
        <f>IFERROR(VLOOKUP(A4223,'Aux Área'!$A$4:$B$123,2,0),"-")</f>
        <v>INSPEÇÃO</v>
      </c>
    </row>
    <row r="4224" spans="1:30" x14ac:dyDescent="0.3">
      <c r="A4224" t="s">
        <v>2041</v>
      </c>
      <c r="B4224" t="s">
        <v>2042</v>
      </c>
      <c r="C4224" t="s">
        <v>6916</v>
      </c>
      <c r="D4224" t="s">
        <v>1297</v>
      </c>
      <c r="E4224" t="s">
        <v>2221</v>
      </c>
      <c r="F4224" t="s">
        <v>2044</v>
      </c>
      <c r="G4224" t="s">
        <v>659</v>
      </c>
      <c r="H4224" t="s">
        <v>1996</v>
      </c>
      <c r="I4224" t="s">
        <v>1997</v>
      </c>
      <c r="J4224" t="s">
        <v>231</v>
      </c>
      <c r="K4224" t="s">
        <v>232</v>
      </c>
      <c r="L4224" t="s">
        <v>217</v>
      </c>
      <c r="M4224" t="s">
        <v>38</v>
      </c>
      <c r="N4224" t="s">
        <v>668</v>
      </c>
      <c r="O4224" s="23">
        <v>326</v>
      </c>
      <c r="P4224" s="9">
        <v>6.58</v>
      </c>
      <c r="Q4224" t="s">
        <v>40</v>
      </c>
      <c r="R4224">
        <v>17207</v>
      </c>
      <c r="S4224" s="9">
        <v>49.58</v>
      </c>
      <c r="T4224" s="26">
        <v>5.99</v>
      </c>
      <c r="U4224" s="8">
        <v>297</v>
      </c>
      <c r="V4224" t="s">
        <v>6917</v>
      </c>
      <c r="W4224" t="s">
        <v>1985</v>
      </c>
      <c r="X4224" t="s">
        <v>42</v>
      </c>
      <c r="Y4224" t="s">
        <v>1986</v>
      </c>
      <c r="AA4224" s="1">
        <f t="shared" si="505"/>
        <v>46018</v>
      </c>
      <c r="AB4224" s="2">
        <f t="shared" si="506"/>
        <v>12</v>
      </c>
      <c r="AC4224" s="2">
        <f t="shared" si="507"/>
        <v>2025</v>
      </c>
      <c r="AD4224" s="2" t="str">
        <f>IFERROR(VLOOKUP(A4224,'Aux Área'!$A$4:$B$123,2,0),"-")</f>
        <v>PESADOS</v>
      </c>
    </row>
    <row r="4225" spans="1:30" x14ac:dyDescent="0.3">
      <c r="A4225" t="s">
        <v>2041</v>
      </c>
      <c r="C4225" t="s">
        <v>6916</v>
      </c>
      <c r="F4225" t="s">
        <v>2044</v>
      </c>
      <c r="K4225" t="s">
        <v>232</v>
      </c>
      <c r="N4225" t="s">
        <v>15690</v>
      </c>
      <c r="O4225" t="s">
        <v>15244</v>
      </c>
      <c r="P4225" s="9" t="s">
        <v>15244</v>
      </c>
      <c r="Q4225" t="s">
        <v>40</v>
      </c>
      <c r="R4225" t="s">
        <v>15244</v>
      </c>
      <c r="S4225">
        <v>5.13</v>
      </c>
      <c r="U4225" s="8">
        <v>16.96</v>
      </c>
      <c r="X4225" t="s">
        <v>42</v>
      </c>
      <c r="Y4225" t="s">
        <v>1986</v>
      </c>
      <c r="AA4225" s="1">
        <f>IFERROR(DATEVALUE(C4225),"-")</f>
        <v>46018</v>
      </c>
      <c r="AB4225" s="2">
        <f>IFERROR(MONTH(AA4225),"-")</f>
        <v>12</v>
      </c>
      <c r="AC4225" s="2">
        <f>IFERROR(YEAR(AA4225),"-")</f>
        <v>2025</v>
      </c>
      <c r="AD4225" s="2" t="str">
        <f>IFERROR(VLOOKUP(A4225,'Aux Área'!$A$4:$B$123,2,0),"-")</f>
        <v>PESADOS</v>
      </c>
    </row>
    <row r="4226" spans="1:30" x14ac:dyDescent="0.3">
      <c r="A4226" t="s">
        <v>2679</v>
      </c>
      <c r="B4226" t="s">
        <v>2680</v>
      </c>
      <c r="C4226" t="s">
        <v>6918</v>
      </c>
      <c r="D4226" t="s">
        <v>1297</v>
      </c>
      <c r="E4226" t="s">
        <v>2221</v>
      </c>
      <c r="F4226" t="s">
        <v>2682</v>
      </c>
      <c r="G4226" t="s">
        <v>659</v>
      </c>
      <c r="H4226" t="s">
        <v>1996</v>
      </c>
      <c r="I4226" t="s">
        <v>1997</v>
      </c>
      <c r="J4226" t="s">
        <v>165</v>
      </c>
      <c r="K4226" t="s">
        <v>166</v>
      </c>
      <c r="L4226" t="s">
        <v>167</v>
      </c>
      <c r="M4226" t="s">
        <v>38</v>
      </c>
      <c r="N4226" t="s">
        <v>668</v>
      </c>
      <c r="O4226" s="23">
        <v>371</v>
      </c>
      <c r="P4226" s="9">
        <v>5.89</v>
      </c>
      <c r="Q4226" t="s">
        <v>40</v>
      </c>
      <c r="R4226">
        <v>9542</v>
      </c>
      <c r="S4226" s="9">
        <v>63.01</v>
      </c>
      <c r="T4226" s="26">
        <v>6.24</v>
      </c>
      <c r="U4226" s="8">
        <v>393.19</v>
      </c>
      <c r="V4226" t="s">
        <v>112</v>
      </c>
      <c r="W4226" t="s">
        <v>1985</v>
      </c>
      <c r="X4226" t="s">
        <v>42</v>
      </c>
      <c r="Y4226" t="s">
        <v>1986</v>
      </c>
      <c r="AA4226" s="1">
        <f>DATEVALUE(C4226)</f>
        <v>46018</v>
      </c>
      <c r="AB4226" s="2">
        <f>MONTH(AA4226)</f>
        <v>12</v>
      </c>
      <c r="AC4226" s="2">
        <f>YEAR(AA4226)</f>
        <v>2025</v>
      </c>
      <c r="AD4226" s="2" t="str">
        <f>IFERROR(VLOOKUP(A4226,'Aux Área'!$A$4:$B$123,2,0),"-")</f>
        <v>PESADOS</v>
      </c>
    </row>
    <row r="4227" spans="1:30" x14ac:dyDescent="0.3">
      <c r="A4227" t="s">
        <v>62</v>
      </c>
      <c r="B4227" t="s">
        <v>1455</v>
      </c>
      <c r="C4227" t="s">
        <v>6919</v>
      </c>
      <c r="D4227" t="s">
        <v>158</v>
      </c>
      <c r="E4227" t="s">
        <v>159</v>
      </c>
      <c r="F4227" t="s">
        <v>63</v>
      </c>
      <c r="G4227" t="s">
        <v>1500</v>
      </c>
      <c r="H4227" t="s">
        <v>36</v>
      </c>
      <c r="I4227" t="s">
        <v>37</v>
      </c>
      <c r="J4227" t="s">
        <v>526</v>
      </c>
      <c r="K4227" t="s">
        <v>527</v>
      </c>
      <c r="L4227" t="s">
        <v>124</v>
      </c>
      <c r="M4227" t="s">
        <v>38</v>
      </c>
      <c r="N4227" t="s">
        <v>39</v>
      </c>
      <c r="O4227" s="23">
        <v>289</v>
      </c>
      <c r="P4227" s="9">
        <v>7.33</v>
      </c>
      <c r="Q4227" t="s">
        <v>40</v>
      </c>
      <c r="R4227">
        <v>51702</v>
      </c>
      <c r="S4227" s="9">
        <v>39.42</v>
      </c>
      <c r="T4227" s="26">
        <v>4.6909999999999998</v>
      </c>
      <c r="U4227" s="8">
        <v>184.9</v>
      </c>
      <c r="V4227" t="s">
        <v>41</v>
      </c>
      <c r="W4227" t="s">
        <v>2007</v>
      </c>
      <c r="X4227" t="s">
        <v>42</v>
      </c>
      <c r="Y4227" t="s">
        <v>1740</v>
      </c>
      <c r="AA4227" s="1">
        <f>DATEVALUE(C4227)</f>
        <v>46018</v>
      </c>
      <c r="AB4227" s="2">
        <f>MONTH(AA4227)</f>
        <v>12</v>
      </c>
      <c r="AC4227" s="2">
        <f>YEAR(AA4227)</f>
        <v>2025</v>
      </c>
      <c r="AD4227" s="2" t="str">
        <f>IFERROR(VLOOKUP(A4227,'Aux Área'!$A$4:$B$123,2,0),"-")</f>
        <v>CONSERVA</v>
      </c>
    </row>
    <row r="4228" spans="1:30" x14ac:dyDescent="0.3">
      <c r="A4228" t="s">
        <v>2700</v>
      </c>
      <c r="B4228" t="s">
        <v>2000</v>
      </c>
      <c r="C4228" t="s">
        <v>6920</v>
      </c>
      <c r="D4228" t="s">
        <v>3403</v>
      </c>
      <c r="E4228" t="s">
        <v>3404</v>
      </c>
      <c r="F4228" t="s">
        <v>2703</v>
      </c>
      <c r="G4228" t="s">
        <v>659</v>
      </c>
      <c r="H4228" t="s">
        <v>1996</v>
      </c>
      <c r="I4228" t="s">
        <v>1997</v>
      </c>
      <c r="J4228" t="s">
        <v>275</v>
      </c>
      <c r="K4228" t="s">
        <v>276</v>
      </c>
      <c r="L4228" t="s">
        <v>124</v>
      </c>
      <c r="M4228" t="s">
        <v>38</v>
      </c>
      <c r="N4228" t="s">
        <v>668</v>
      </c>
      <c r="O4228" s="23">
        <v>275</v>
      </c>
      <c r="P4228" s="9">
        <v>5.0199999999999996</v>
      </c>
      <c r="Q4228" t="s">
        <v>40</v>
      </c>
      <c r="R4228">
        <v>13795</v>
      </c>
      <c r="S4228" s="9">
        <v>54.82</v>
      </c>
      <c r="T4228" s="26">
        <v>7.25</v>
      </c>
      <c r="U4228" s="8">
        <v>397.45</v>
      </c>
      <c r="V4228" t="s">
        <v>6921</v>
      </c>
      <c r="W4228" t="s">
        <v>1985</v>
      </c>
      <c r="X4228" t="s">
        <v>42</v>
      </c>
      <c r="Y4228" t="s">
        <v>1986</v>
      </c>
      <c r="AA4228" s="1">
        <f>DATEVALUE(C4228)</f>
        <v>46018</v>
      </c>
      <c r="AB4228" s="2">
        <f>MONTH(AA4228)</f>
        <v>12</v>
      </c>
      <c r="AC4228" s="2">
        <f>YEAR(AA4228)</f>
        <v>2025</v>
      </c>
      <c r="AD4228" s="2" t="str">
        <f>IFERROR(VLOOKUP(A4228,'Aux Área'!$A$4:$B$123,2,0),"-")</f>
        <v>PESADOS</v>
      </c>
    </row>
    <row r="4229" spans="1:30" x14ac:dyDescent="0.3">
      <c r="A4229" t="s">
        <v>2700</v>
      </c>
      <c r="C4229" t="s">
        <v>15638</v>
      </c>
      <c r="F4229" t="s">
        <v>2703</v>
      </c>
      <c r="K4229" t="s">
        <v>276</v>
      </c>
      <c r="N4229" t="s">
        <v>15690</v>
      </c>
      <c r="O4229" t="s">
        <v>15244</v>
      </c>
      <c r="P4229" s="9" t="s">
        <v>15244</v>
      </c>
      <c r="Q4229" t="s">
        <v>40</v>
      </c>
      <c r="R4229" t="s">
        <v>15244</v>
      </c>
      <c r="S4229">
        <v>2.11</v>
      </c>
      <c r="U4229" s="8">
        <v>8.0299999999999994</v>
      </c>
      <c r="X4229" t="s">
        <v>42</v>
      </c>
      <c r="Y4229" t="s">
        <v>1986</v>
      </c>
      <c r="AA4229" s="1">
        <f>IFERROR(DATEVALUE(C4229),"-")</f>
        <v>46018</v>
      </c>
      <c r="AB4229" s="2">
        <f>IFERROR(MONTH(AA4229),"-")</f>
        <v>12</v>
      </c>
      <c r="AC4229" s="2">
        <f>IFERROR(YEAR(AA4229),"-")</f>
        <v>2025</v>
      </c>
      <c r="AD4229" s="2" t="str">
        <f>IFERROR(VLOOKUP(A4229,'Aux Área'!$A$4:$B$123,2,0),"-")</f>
        <v>PESADOS</v>
      </c>
    </row>
    <row r="4230" spans="1:30" x14ac:dyDescent="0.3">
      <c r="A4230" t="s">
        <v>3092</v>
      </c>
      <c r="B4230" t="s">
        <v>4774</v>
      </c>
      <c r="C4230" t="s">
        <v>6922</v>
      </c>
      <c r="D4230" t="s">
        <v>3410</v>
      </c>
      <c r="E4230" t="s">
        <v>3411</v>
      </c>
      <c r="F4230" t="s">
        <v>3594</v>
      </c>
      <c r="G4230" t="s">
        <v>1135</v>
      </c>
      <c r="H4230" t="s">
        <v>2275</v>
      </c>
      <c r="I4230" t="s">
        <v>1497</v>
      </c>
      <c r="J4230" t="s">
        <v>231</v>
      </c>
      <c r="K4230" t="s">
        <v>232</v>
      </c>
      <c r="L4230" t="s">
        <v>217</v>
      </c>
      <c r="M4230" t="s">
        <v>38</v>
      </c>
      <c r="N4230" t="s">
        <v>39</v>
      </c>
      <c r="O4230" s="23">
        <v>531</v>
      </c>
      <c r="P4230" s="9">
        <v>10.6</v>
      </c>
      <c r="Q4230" t="s">
        <v>40</v>
      </c>
      <c r="R4230">
        <v>41532</v>
      </c>
      <c r="S4230" s="9">
        <v>50.11</v>
      </c>
      <c r="T4230" s="26">
        <v>4.57</v>
      </c>
      <c r="U4230" s="8">
        <v>229.01</v>
      </c>
      <c r="V4230" t="s">
        <v>6923</v>
      </c>
      <c r="W4230" t="s">
        <v>2276</v>
      </c>
      <c r="X4230" t="s">
        <v>42</v>
      </c>
      <c r="Y4230" t="s">
        <v>2277</v>
      </c>
      <c r="AA4230" s="1">
        <f>DATEVALUE(C4230)</f>
        <v>46018</v>
      </c>
      <c r="AB4230" s="2">
        <f>MONTH(AA4230)</f>
        <v>12</v>
      </c>
      <c r="AC4230" s="2">
        <f>YEAR(AA4230)</f>
        <v>2025</v>
      </c>
      <c r="AD4230" s="2" t="str">
        <f>IFERROR(VLOOKUP(A4230,'Aux Área'!$A$4:$B$123,2,0),"-")</f>
        <v>INSPEÇÃO</v>
      </c>
    </row>
    <row r="4231" spans="1:30" x14ac:dyDescent="0.3">
      <c r="A4231" t="s">
        <v>2552</v>
      </c>
      <c r="B4231" t="s">
        <v>2553</v>
      </c>
      <c r="C4231" t="s">
        <v>6924</v>
      </c>
      <c r="D4231" t="s">
        <v>2872</v>
      </c>
      <c r="E4231" t="s">
        <v>2873</v>
      </c>
      <c r="F4231" t="s">
        <v>2555</v>
      </c>
      <c r="G4231" t="s">
        <v>659</v>
      </c>
      <c r="H4231" t="s">
        <v>2215</v>
      </c>
      <c r="I4231" t="s">
        <v>667</v>
      </c>
      <c r="J4231" t="s">
        <v>2779</v>
      </c>
      <c r="K4231" t="s">
        <v>2780</v>
      </c>
      <c r="L4231" t="s">
        <v>141</v>
      </c>
      <c r="M4231" t="s">
        <v>38</v>
      </c>
      <c r="N4231" t="s">
        <v>668</v>
      </c>
      <c r="O4231" s="23">
        <v>71</v>
      </c>
      <c r="P4231" s="9">
        <v>1.18</v>
      </c>
      <c r="Q4231" t="s">
        <v>40</v>
      </c>
      <c r="R4231">
        <v>6488</v>
      </c>
      <c r="S4231" s="9">
        <v>59.98</v>
      </c>
      <c r="T4231" s="26">
        <v>6.4</v>
      </c>
      <c r="U4231" s="8">
        <v>383.87</v>
      </c>
      <c r="V4231" t="s">
        <v>112</v>
      </c>
      <c r="W4231" t="s">
        <v>2007</v>
      </c>
      <c r="X4231" t="s">
        <v>42</v>
      </c>
      <c r="Y4231" t="s">
        <v>1740</v>
      </c>
      <c r="AA4231" s="1">
        <f>DATEVALUE(C4231)</f>
        <v>46018</v>
      </c>
      <c r="AB4231" s="2">
        <f>MONTH(AA4231)</f>
        <v>12</v>
      </c>
      <c r="AC4231" s="2">
        <f>YEAR(AA4231)</f>
        <v>2025</v>
      </c>
      <c r="AD4231" s="2" t="str">
        <f>IFERROR(VLOOKUP(A4231,'Aux Área'!$A$4:$B$123,2,0),"-")</f>
        <v>APH</v>
      </c>
    </row>
    <row r="4232" spans="1:30" x14ac:dyDescent="0.3">
      <c r="A4232" t="s">
        <v>2278</v>
      </c>
      <c r="B4232" t="s">
        <v>4664</v>
      </c>
      <c r="C4232" t="s">
        <v>6925</v>
      </c>
      <c r="D4232" t="s">
        <v>6708</v>
      </c>
      <c r="E4232" t="s">
        <v>6709</v>
      </c>
      <c r="F4232" t="s">
        <v>2281</v>
      </c>
      <c r="G4232" t="s">
        <v>1135</v>
      </c>
      <c r="H4232" t="s">
        <v>2275</v>
      </c>
      <c r="I4232" t="s">
        <v>1497</v>
      </c>
      <c r="J4232" t="s">
        <v>165</v>
      </c>
      <c r="K4232" t="s">
        <v>166</v>
      </c>
      <c r="L4232" t="s">
        <v>167</v>
      </c>
      <c r="M4232" t="s">
        <v>38</v>
      </c>
      <c r="N4232" t="s">
        <v>39</v>
      </c>
      <c r="O4232" s="23">
        <v>467</v>
      </c>
      <c r="P4232" s="9">
        <v>10.61</v>
      </c>
      <c r="Q4232" t="s">
        <v>40</v>
      </c>
      <c r="R4232">
        <v>62890</v>
      </c>
      <c r="S4232" s="9">
        <v>44.01</v>
      </c>
      <c r="T4232" s="26">
        <v>4.59</v>
      </c>
      <c r="U4232" s="8">
        <v>202.01</v>
      </c>
      <c r="V4232" t="s">
        <v>112</v>
      </c>
      <c r="W4232" t="s">
        <v>2276</v>
      </c>
      <c r="X4232" t="s">
        <v>42</v>
      </c>
      <c r="Y4232" t="s">
        <v>2277</v>
      </c>
      <c r="AA4232" s="1">
        <f>DATEVALUE(C4232)</f>
        <v>46018</v>
      </c>
      <c r="AB4232" s="2">
        <f>MONTH(AA4232)</f>
        <v>12</v>
      </c>
      <c r="AC4232" s="2">
        <f>YEAR(AA4232)</f>
        <v>2025</v>
      </c>
      <c r="AD4232" s="2" t="str">
        <f>IFERROR(VLOOKUP(A4232,'Aux Área'!$A$4:$B$123,2,0),"-")</f>
        <v>INSPEÇÃO</v>
      </c>
    </row>
    <row r="4233" spans="1:30" x14ac:dyDescent="0.3">
      <c r="A4233" t="s">
        <v>2547</v>
      </c>
      <c r="B4233" t="s">
        <v>2548</v>
      </c>
      <c r="C4233" t="s">
        <v>6926</v>
      </c>
      <c r="D4233" t="s">
        <v>2468</v>
      </c>
      <c r="E4233" t="s">
        <v>2469</v>
      </c>
      <c r="F4233" t="s">
        <v>2550</v>
      </c>
      <c r="G4233" t="s">
        <v>659</v>
      </c>
      <c r="H4233" t="s">
        <v>2215</v>
      </c>
      <c r="I4233" t="s">
        <v>667</v>
      </c>
      <c r="J4233" t="s">
        <v>165</v>
      </c>
      <c r="K4233" t="s">
        <v>166</v>
      </c>
      <c r="L4233" t="s">
        <v>167</v>
      </c>
      <c r="M4233" t="s">
        <v>38</v>
      </c>
      <c r="N4233" t="s">
        <v>668</v>
      </c>
      <c r="O4233" s="23">
        <v>277</v>
      </c>
      <c r="P4233" s="9">
        <v>6.62</v>
      </c>
      <c r="Q4233" t="s">
        <v>40</v>
      </c>
      <c r="R4233">
        <v>9615</v>
      </c>
      <c r="S4233" s="9">
        <v>41.84</v>
      </c>
      <c r="T4233" s="26">
        <v>6.2409999999999997</v>
      </c>
      <c r="U4233" s="8">
        <v>261.13</v>
      </c>
      <c r="V4233" t="s">
        <v>112</v>
      </c>
      <c r="W4233" t="s">
        <v>2007</v>
      </c>
      <c r="X4233" t="s">
        <v>42</v>
      </c>
      <c r="Y4233" t="s">
        <v>1740</v>
      </c>
      <c r="AA4233" s="1">
        <f>DATEVALUE(C4233)</f>
        <v>46018</v>
      </c>
      <c r="AB4233" s="2">
        <f>MONTH(AA4233)</f>
        <v>12</v>
      </c>
      <c r="AC4233" s="2">
        <f>YEAR(AA4233)</f>
        <v>2025</v>
      </c>
      <c r="AD4233" s="2" t="str">
        <f>IFERROR(VLOOKUP(A4233,'Aux Área'!$A$4:$B$123,2,0),"-")</f>
        <v>APH</v>
      </c>
    </row>
    <row r="4234" spans="1:30" x14ac:dyDescent="0.3">
      <c r="A4234" t="s">
        <v>1999</v>
      </c>
      <c r="B4234" t="s">
        <v>3016</v>
      </c>
      <c r="C4234" t="s">
        <v>6927</v>
      </c>
      <c r="D4234" t="s">
        <v>6928</v>
      </c>
      <c r="E4234" t="s">
        <v>6929</v>
      </c>
      <c r="F4234" t="s">
        <v>2002</v>
      </c>
      <c r="G4234" t="s">
        <v>659</v>
      </c>
      <c r="H4234" t="s">
        <v>2003</v>
      </c>
      <c r="I4234" t="s">
        <v>667</v>
      </c>
      <c r="J4234" t="s">
        <v>231</v>
      </c>
      <c r="K4234" t="s">
        <v>232</v>
      </c>
      <c r="L4234" t="s">
        <v>217</v>
      </c>
      <c r="M4234" t="s">
        <v>38</v>
      </c>
      <c r="N4234" t="s">
        <v>668</v>
      </c>
      <c r="O4234" s="23">
        <v>243</v>
      </c>
      <c r="P4234" s="9">
        <v>4.45</v>
      </c>
      <c r="Q4234" t="s">
        <v>40</v>
      </c>
      <c r="R4234">
        <v>12217</v>
      </c>
      <c r="S4234" s="9">
        <v>54.58</v>
      </c>
      <c r="T4234" s="26">
        <v>5.9909999999999997</v>
      </c>
      <c r="U4234" s="8">
        <v>326.98</v>
      </c>
      <c r="V4234" t="s">
        <v>6930</v>
      </c>
      <c r="W4234" t="s">
        <v>1985</v>
      </c>
      <c r="X4234" t="s">
        <v>42</v>
      </c>
      <c r="Y4234" t="s">
        <v>1986</v>
      </c>
      <c r="AA4234" s="1">
        <f>DATEVALUE(C4234)</f>
        <v>46018</v>
      </c>
      <c r="AB4234" s="2">
        <f>MONTH(AA4234)</f>
        <v>12</v>
      </c>
      <c r="AC4234" s="2">
        <f>YEAR(AA4234)</f>
        <v>2025</v>
      </c>
      <c r="AD4234" s="2" t="str">
        <f>IFERROR(VLOOKUP(A4234,'Aux Área'!$A$4:$B$123,2,0),"-")</f>
        <v>PESADOS</v>
      </c>
    </row>
    <row r="4235" spans="1:30" x14ac:dyDescent="0.3">
      <c r="A4235" t="s">
        <v>1999</v>
      </c>
      <c r="C4235" t="s">
        <v>6927</v>
      </c>
      <c r="F4235" t="s">
        <v>2002</v>
      </c>
      <c r="K4235" t="s">
        <v>232</v>
      </c>
      <c r="N4235" t="s">
        <v>15690</v>
      </c>
      <c r="O4235" t="s">
        <v>15244</v>
      </c>
      <c r="P4235" s="9" t="s">
        <v>15244</v>
      </c>
      <c r="Q4235" t="s">
        <v>40</v>
      </c>
      <c r="R4235" t="s">
        <v>15244</v>
      </c>
      <c r="S4235">
        <v>13</v>
      </c>
      <c r="U4235" s="8">
        <v>42.92</v>
      </c>
      <c r="W4235" t="s">
        <v>1985</v>
      </c>
      <c r="X4235" t="s">
        <v>42</v>
      </c>
      <c r="Y4235" t="s">
        <v>1986</v>
      </c>
      <c r="AA4235" s="1">
        <f>IFERROR(DATEVALUE(C4235),"-")</f>
        <v>46018</v>
      </c>
      <c r="AB4235" s="2">
        <f>IFERROR(MONTH(AA4235),"-")</f>
        <v>12</v>
      </c>
      <c r="AC4235" s="2">
        <f>IFERROR(YEAR(AA4235),"-")</f>
        <v>2025</v>
      </c>
      <c r="AD4235" s="2" t="str">
        <f>IFERROR(VLOOKUP(A4235,'Aux Área'!$A$4:$B$123,2,0),"-")</f>
        <v>PESADOS</v>
      </c>
    </row>
    <row r="4236" spans="1:30" x14ac:dyDescent="0.3">
      <c r="A4236" t="s">
        <v>2306</v>
      </c>
      <c r="B4236" t="s">
        <v>4613</v>
      </c>
      <c r="C4236" t="s">
        <v>6931</v>
      </c>
      <c r="D4236" t="s">
        <v>3428</v>
      </c>
      <c r="E4236" t="s">
        <v>3429</v>
      </c>
      <c r="F4236" t="s">
        <v>2309</v>
      </c>
      <c r="G4236" t="s">
        <v>1135</v>
      </c>
      <c r="H4236" t="s">
        <v>2275</v>
      </c>
      <c r="I4236" t="s">
        <v>1497</v>
      </c>
      <c r="J4236" t="s">
        <v>89</v>
      </c>
      <c r="K4236" t="s">
        <v>90</v>
      </c>
      <c r="L4236" t="s">
        <v>91</v>
      </c>
      <c r="M4236" t="s">
        <v>38</v>
      </c>
      <c r="N4236" t="s">
        <v>39</v>
      </c>
      <c r="O4236" s="23">
        <v>431</v>
      </c>
      <c r="P4236" s="9">
        <v>9.3699999999999992</v>
      </c>
      <c r="Q4236" t="s">
        <v>40</v>
      </c>
      <c r="R4236">
        <v>54272</v>
      </c>
      <c r="S4236" s="9">
        <v>46</v>
      </c>
      <c r="T4236" s="26">
        <v>4.59</v>
      </c>
      <c r="U4236" s="8">
        <v>211.14</v>
      </c>
      <c r="V4236" t="s">
        <v>6932</v>
      </c>
      <c r="W4236" t="s">
        <v>2276</v>
      </c>
      <c r="X4236" t="s">
        <v>42</v>
      </c>
      <c r="Y4236" t="s">
        <v>2277</v>
      </c>
      <c r="AA4236" s="1">
        <f t="shared" ref="AA4236:AA4263" si="508">DATEVALUE(C4236)</f>
        <v>46018</v>
      </c>
      <c r="AB4236" s="2">
        <f t="shared" ref="AB4236:AB4263" si="509">MONTH(AA4236)</f>
        <v>12</v>
      </c>
      <c r="AC4236" s="2">
        <f t="shared" ref="AC4236:AC4263" si="510">YEAR(AA4236)</f>
        <v>2025</v>
      </c>
      <c r="AD4236" s="2" t="str">
        <f>IFERROR(VLOOKUP(A4236,'Aux Área'!$A$4:$B$123,2,0),"-")</f>
        <v>INSPEÇÃO</v>
      </c>
    </row>
    <row r="4237" spans="1:30" x14ac:dyDescent="0.3">
      <c r="A4237" t="s">
        <v>2318</v>
      </c>
      <c r="B4237" t="s">
        <v>2733</v>
      </c>
      <c r="C4237" t="s">
        <v>6933</v>
      </c>
      <c r="D4237" t="s">
        <v>3205</v>
      </c>
      <c r="E4237" t="s">
        <v>3206</v>
      </c>
      <c r="F4237" t="s">
        <v>4203</v>
      </c>
      <c r="G4237" t="s">
        <v>1135</v>
      </c>
      <c r="H4237" t="s">
        <v>2185</v>
      </c>
      <c r="I4237" t="s">
        <v>2186</v>
      </c>
      <c r="J4237" t="s">
        <v>308</v>
      </c>
      <c r="K4237" t="s">
        <v>309</v>
      </c>
      <c r="L4237" t="s">
        <v>177</v>
      </c>
      <c r="M4237" t="s">
        <v>38</v>
      </c>
      <c r="N4237" t="s">
        <v>668</v>
      </c>
      <c r="O4237" s="23">
        <v>731</v>
      </c>
      <c r="P4237" s="9">
        <v>12.18</v>
      </c>
      <c r="Q4237" t="s">
        <v>40</v>
      </c>
      <c r="R4237">
        <v>54000</v>
      </c>
      <c r="S4237" s="9">
        <v>60</v>
      </c>
      <c r="T4237" s="26">
        <v>6.19</v>
      </c>
      <c r="U4237" s="8">
        <v>371.4</v>
      </c>
      <c r="V4237" t="s">
        <v>112</v>
      </c>
      <c r="W4237" t="s">
        <v>2007</v>
      </c>
      <c r="X4237" t="s">
        <v>42</v>
      </c>
      <c r="Y4237" t="s">
        <v>2188</v>
      </c>
      <c r="AA4237" s="1">
        <f t="shared" si="508"/>
        <v>46018</v>
      </c>
      <c r="AB4237" s="2">
        <f t="shared" si="509"/>
        <v>12</v>
      </c>
      <c r="AC4237" s="2">
        <f t="shared" si="510"/>
        <v>2025</v>
      </c>
      <c r="AD4237" s="2" t="str">
        <f>IFERROR(VLOOKUP(A4237,'Aux Área'!$A$4:$B$123,2,0),"-")</f>
        <v>INSPEÇÃO</v>
      </c>
    </row>
    <row r="4238" spans="1:30" x14ac:dyDescent="0.3">
      <c r="A4238" t="s">
        <v>2638</v>
      </c>
      <c r="B4238" t="s">
        <v>4593</v>
      </c>
      <c r="C4238" t="s">
        <v>6934</v>
      </c>
      <c r="D4238" t="s">
        <v>3419</v>
      </c>
      <c r="E4238" t="s">
        <v>3420</v>
      </c>
      <c r="F4238" t="s">
        <v>2641</v>
      </c>
      <c r="G4238" t="s">
        <v>1135</v>
      </c>
      <c r="H4238" t="s">
        <v>2275</v>
      </c>
      <c r="I4238" t="s">
        <v>1497</v>
      </c>
      <c r="J4238" t="s">
        <v>275</v>
      </c>
      <c r="K4238" t="s">
        <v>276</v>
      </c>
      <c r="L4238" t="s">
        <v>124</v>
      </c>
      <c r="M4238" t="s">
        <v>38</v>
      </c>
      <c r="N4238" t="s">
        <v>39</v>
      </c>
      <c r="O4238" s="23">
        <v>277</v>
      </c>
      <c r="P4238" s="9">
        <v>8.2799999999999994</v>
      </c>
      <c r="Q4238" t="s">
        <v>40</v>
      </c>
      <c r="R4238">
        <v>50725</v>
      </c>
      <c r="S4238" s="9">
        <v>33.450000000000003</v>
      </c>
      <c r="T4238" s="26">
        <v>4.59</v>
      </c>
      <c r="U4238" s="8">
        <v>153.54</v>
      </c>
      <c r="V4238" t="s">
        <v>6935</v>
      </c>
      <c r="W4238" t="s">
        <v>2276</v>
      </c>
      <c r="X4238" t="s">
        <v>42</v>
      </c>
      <c r="Y4238" t="s">
        <v>2277</v>
      </c>
      <c r="AA4238" s="1">
        <f t="shared" si="508"/>
        <v>46018</v>
      </c>
      <c r="AB4238" s="2">
        <f t="shared" si="509"/>
        <v>12</v>
      </c>
      <c r="AC4238" s="2">
        <f t="shared" si="510"/>
        <v>2025</v>
      </c>
      <c r="AD4238" s="2" t="str">
        <f>IFERROR(VLOOKUP(A4238,'Aux Área'!$A$4:$B$123,2,0),"-")</f>
        <v>INSPEÇÃO</v>
      </c>
    </row>
    <row r="4239" spans="1:30" x14ac:dyDescent="0.3">
      <c r="A4239" t="s">
        <v>68</v>
      </c>
      <c r="B4239" t="s">
        <v>296</v>
      </c>
      <c r="C4239" t="s">
        <v>6936</v>
      </c>
      <c r="D4239" t="s">
        <v>3246</v>
      </c>
      <c r="E4239" t="s">
        <v>3247</v>
      </c>
      <c r="F4239" t="s">
        <v>69</v>
      </c>
      <c r="G4239" t="s">
        <v>1503</v>
      </c>
      <c r="H4239" t="s">
        <v>36</v>
      </c>
      <c r="I4239" t="s">
        <v>37</v>
      </c>
      <c r="J4239" t="s">
        <v>165</v>
      </c>
      <c r="K4239" t="s">
        <v>166</v>
      </c>
      <c r="L4239" t="s">
        <v>167</v>
      </c>
      <c r="M4239" t="s">
        <v>38</v>
      </c>
      <c r="N4239" t="s">
        <v>39</v>
      </c>
      <c r="O4239" s="23">
        <v>318</v>
      </c>
      <c r="P4239" s="9">
        <v>10.07</v>
      </c>
      <c r="Q4239" t="s">
        <v>40</v>
      </c>
      <c r="R4239">
        <v>22740</v>
      </c>
      <c r="S4239" s="9">
        <v>31.59</v>
      </c>
      <c r="T4239" s="26">
        <v>4.59</v>
      </c>
      <c r="U4239" s="8">
        <v>145</v>
      </c>
      <c r="V4239" t="s">
        <v>112</v>
      </c>
      <c r="W4239" t="s">
        <v>2007</v>
      </c>
      <c r="X4239" t="s">
        <v>42</v>
      </c>
      <c r="Y4239" t="s">
        <v>1740</v>
      </c>
      <c r="AA4239" s="1">
        <f t="shared" si="508"/>
        <v>46018</v>
      </c>
      <c r="AB4239" s="2">
        <f t="shared" si="509"/>
        <v>12</v>
      </c>
      <c r="AC4239" s="2">
        <f t="shared" si="510"/>
        <v>2025</v>
      </c>
      <c r="AD4239" s="2" t="str">
        <f>IFERROR(VLOOKUP(A4239,'Aux Área'!$A$4:$B$123,2,0),"-")</f>
        <v>OPERAÇÃO</v>
      </c>
    </row>
    <row r="4240" spans="1:30" x14ac:dyDescent="0.3">
      <c r="A4240" t="s">
        <v>2282</v>
      </c>
      <c r="B4240" t="s">
        <v>4679</v>
      </c>
      <c r="C4240" t="s">
        <v>6937</v>
      </c>
      <c r="D4240" t="s">
        <v>3162</v>
      </c>
      <c r="E4240" t="s">
        <v>3163</v>
      </c>
      <c r="F4240" t="s">
        <v>2285</v>
      </c>
      <c r="G4240" t="s">
        <v>1135</v>
      </c>
      <c r="H4240" t="s">
        <v>2275</v>
      </c>
      <c r="I4240" t="s">
        <v>1497</v>
      </c>
      <c r="J4240" t="s">
        <v>165</v>
      </c>
      <c r="K4240" t="s">
        <v>166</v>
      </c>
      <c r="L4240" t="s">
        <v>167</v>
      </c>
      <c r="M4240" t="s">
        <v>38</v>
      </c>
      <c r="N4240" t="s">
        <v>39</v>
      </c>
      <c r="O4240" s="23">
        <v>357</v>
      </c>
      <c r="P4240" s="9">
        <v>9.27</v>
      </c>
      <c r="Q4240" t="s">
        <v>40</v>
      </c>
      <c r="R4240">
        <v>52099</v>
      </c>
      <c r="S4240" s="9">
        <v>38.51</v>
      </c>
      <c r="T4240" s="26">
        <v>4.5910000000000002</v>
      </c>
      <c r="U4240" s="8">
        <v>176.79</v>
      </c>
      <c r="V4240" t="s">
        <v>112</v>
      </c>
      <c r="W4240" t="s">
        <v>2276</v>
      </c>
      <c r="X4240" t="s">
        <v>42</v>
      </c>
      <c r="Y4240" t="s">
        <v>2277</v>
      </c>
      <c r="AA4240" s="1">
        <f t="shared" si="508"/>
        <v>46018</v>
      </c>
      <c r="AB4240" s="2">
        <f t="shared" si="509"/>
        <v>12</v>
      </c>
      <c r="AC4240" s="2">
        <f t="shared" si="510"/>
        <v>2025</v>
      </c>
      <c r="AD4240" s="2" t="str">
        <f>IFERROR(VLOOKUP(A4240,'Aux Área'!$A$4:$B$123,2,0),"-")</f>
        <v>INSPEÇÃO</v>
      </c>
    </row>
    <row r="4241" spans="1:30" x14ac:dyDescent="0.3">
      <c r="A4241" t="s">
        <v>2643</v>
      </c>
      <c r="B4241" t="s">
        <v>2307</v>
      </c>
      <c r="C4241" t="s">
        <v>6938</v>
      </c>
      <c r="D4241" t="s">
        <v>4988</v>
      </c>
      <c r="E4241" t="s">
        <v>4989</v>
      </c>
      <c r="F4241" t="s">
        <v>2646</v>
      </c>
      <c r="G4241" t="s">
        <v>1300</v>
      </c>
      <c r="H4241" t="s">
        <v>1301</v>
      </c>
      <c r="I4241" t="s">
        <v>37</v>
      </c>
      <c r="J4241" t="s">
        <v>122</v>
      </c>
      <c r="K4241" t="s">
        <v>123</v>
      </c>
      <c r="L4241" t="s">
        <v>124</v>
      </c>
      <c r="M4241" t="s">
        <v>38</v>
      </c>
      <c r="N4241" t="s">
        <v>39</v>
      </c>
      <c r="O4241" s="23">
        <v>441</v>
      </c>
      <c r="P4241" s="9">
        <v>10.95</v>
      </c>
      <c r="Q4241" t="s">
        <v>40</v>
      </c>
      <c r="R4241">
        <v>56466</v>
      </c>
      <c r="S4241" s="9">
        <v>40.29</v>
      </c>
      <c r="T4241" s="26">
        <v>4.79</v>
      </c>
      <c r="U4241" s="8">
        <v>192.98</v>
      </c>
      <c r="V4241" t="s">
        <v>41</v>
      </c>
      <c r="W4241" t="s">
        <v>2276</v>
      </c>
      <c r="X4241" t="s">
        <v>42</v>
      </c>
      <c r="Y4241" t="s">
        <v>2277</v>
      </c>
      <c r="AA4241" s="1">
        <f t="shared" si="508"/>
        <v>46018</v>
      </c>
      <c r="AB4241" s="2">
        <f t="shared" si="509"/>
        <v>12</v>
      </c>
      <c r="AC4241" s="2">
        <f t="shared" si="510"/>
        <v>2025</v>
      </c>
      <c r="AD4241" s="2" t="str">
        <f>IFERROR(VLOOKUP(A4241,'Aux Área'!$A$4:$B$123,2,0),"-")</f>
        <v>INSPEÇÃO</v>
      </c>
    </row>
    <row r="4242" spans="1:30" x14ac:dyDescent="0.3">
      <c r="A4242" t="s">
        <v>2461</v>
      </c>
      <c r="B4242" t="s">
        <v>5008</v>
      </c>
      <c r="C4242" t="s">
        <v>6939</v>
      </c>
      <c r="D4242" t="s">
        <v>3135</v>
      </c>
      <c r="E4242" t="s">
        <v>3136</v>
      </c>
      <c r="F4242" t="s">
        <v>3574</v>
      </c>
      <c r="G4242" t="s">
        <v>1135</v>
      </c>
      <c r="H4242" t="s">
        <v>2275</v>
      </c>
      <c r="I4242" t="s">
        <v>1497</v>
      </c>
      <c r="J4242" t="s">
        <v>188</v>
      </c>
      <c r="K4242" t="s">
        <v>189</v>
      </c>
      <c r="L4242" t="s">
        <v>190</v>
      </c>
      <c r="M4242" t="s">
        <v>38</v>
      </c>
      <c r="N4242" t="s">
        <v>39</v>
      </c>
      <c r="O4242" s="23">
        <v>390</v>
      </c>
      <c r="P4242" s="9">
        <v>9.5299999999999994</v>
      </c>
      <c r="Q4242" t="s">
        <v>40</v>
      </c>
      <c r="R4242">
        <v>42632</v>
      </c>
      <c r="S4242" s="9">
        <v>40.92</v>
      </c>
      <c r="T4242" s="26">
        <v>4.6900000000000004</v>
      </c>
      <c r="U4242" s="8">
        <v>191.91</v>
      </c>
      <c r="V4242" t="s">
        <v>41</v>
      </c>
      <c r="W4242" t="s">
        <v>2276</v>
      </c>
      <c r="X4242" t="s">
        <v>42</v>
      </c>
      <c r="Y4242" t="s">
        <v>2277</v>
      </c>
      <c r="AA4242" s="1">
        <f t="shared" si="508"/>
        <v>46018</v>
      </c>
      <c r="AB4242" s="2">
        <f t="shared" si="509"/>
        <v>12</v>
      </c>
      <c r="AC4242" s="2">
        <f t="shared" si="510"/>
        <v>2025</v>
      </c>
      <c r="AD4242" s="2" t="str">
        <f>IFERROR(VLOOKUP(A4242,'Aux Área'!$A$4:$B$123,2,0),"-")</f>
        <v>INSPEÇÃO</v>
      </c>
    </row>
    <row r="4243" spans="1:30" x14ac:dyDescent="0.3">
      <c r="A4243" t="s">
        <v>2477</v>
      </c>
      <c r="B4243" t="s">
        <v>2478</v>
      </c>
      <c r="C4243" t="s">
        <v>6940</v>
      </c>
      <c r="D4243" t="s">
        <v>3325</v>
      </c>
      <c r="E4243" t="s">
        <v>3326</v>
      </c>
      <c r="F4243" t="s">
        <v>2480</v>
      </c>
      <c r="G4243" t="s">
        <v>659</v>
      </c>
      <c r="H4243" t="s">
        <v>2215</v>
      </c>
      <c r="I4243" t="s">
        <v>667</v>
      </c>
      <c r="J4243" t="s">
        <v>188</v>
      </c>
      <c r="K4243" t="s">
        <v>189</v>
      </c>
      <c r="L4243" t="s">
        <v>190</v>
      </c>
      <c r="M4243" t="s">
        <v>38</v>
      </c>
      <c r="N4243" t="s">
        <v>668</v>
      </c>
      <c r="O4243" s="23">
        <v>377</v>
      </c>
      <c r="P4243" s="9">
        <v>7.21</v>
      </c>
      <c r="Q4243" t="s">
        <v>40</v>
      </c>
      <c r="R4243">
        <v>6323</v>
      </c>
      <c r="S4243" s="9">
        <v>52.28</v>
      </c>
      <c r="T4243" s="26">
        <v>6.5110000000000001</v>
      </c>
      <c r="U4243" s="8">
        <v>340.4</v>
      </c>
      <c r="V4243" t="s">
        <v>41</v>
      </c>
      <c r="W4243" t="s">
        <v>2007</v>
      </c>
      <c r="X4243" t="s">
        <v>42</v>
      </c>
      <c r="Y4243" t="s">
        <v>1740</v>
      </c>
      <c r="AA4243" s="1">
        <f t="shared" si="508"/>
        <v>46018</v>
      </c>
      <c r="AB4243" s="2">
        <f t="shared" si="509"/>
        <v>12</v>
      </c>
      <c r="AC4243" s="2">
        <f t="shared" si="510"/>
        <v>2025</v>
      </c>
      <c r="AD4243" s="2" t="str">
        <f>IFERROR(VLOOKUP(A4243,'Aux Área'!$A$4:$B$123,2,0),"-")</f>
        <v>APH</v>
      </c>
    </row>
    <row r="4244" spans="1:30" x14ac:dyDescent="0.3">
      <c r="A4244" t="s">
        <v>2278</v>
      </c>
      <c r="B4244" t="s">
        <v>4664</v>
      </c>
      <c r="C4244" t="s">
        <v>6941</v>
      </c>
      <c r="D4244" t="s">
        <v>6708</v>
      </c>
      <c r="E4244" t="s">
        <v>6709</v>
      </c>
      <c r="F4244" t="s">
        <v>2281</v>
      </c>
      <c r="G4244" t="s">
        <v>1135</v>
      </c>
      <c r="H4244" t="s">
        <v>2275</v>
      </c>
      <c r="I4244" t="s">
        <v>1497</v>
      </c>
      <c r="J4244" t="s">
        <v>169</v>
      </c>
      <c r="K4244" t="s">
        <v>170</v>
      </c>
      <c r="L4244" t="s">
        <v>124</v>
      </c>
      <c r="M4244" t="s">
        <v>38</v>
      </c>
      <c r="N4244" t="s">
        <v>39</v>
      </c>
      <c r="O4244" s="23">
        <v>311</v>
      </c>
      <c r="P4244" s="9">
        <v>9.3800000000000008</v>
      </c>
      <c r="Q4244" t="s">
        <v>40</v>
      </c>
      <c r="R4244">
        <v>63201</v>
      </c>
      <c r="S4244" s="9">
        <v>33.17</v>
      </c>
      <c r="T4244" s="26">
        <v>4.49</v>
      </c>
      <c r="U4244" s="8">
        <v>148.93</v>
      </c>
      <c r="V4244" t="s">
        <v>41</v>
      </c>
      <c r="W4244" t="s">
        <v>2276</v>
      </c>
      <c r="X4244" t="s">
        <v>42</v>
      </c>
      <c r="Y4244" t="s">
        <v>2277</v>
      </c>
      <c r="AA4244" s="1">
        <f t="shared" si="508"/>
        <v>46018</v>
      </c>
      <c r="AB4244" s="2">
        <f t="shared" si="509"/>
        <v>12</v>
      </c>
      <c r="AC4244" s="2">
        <f t="shared" si="510"/>
        <v>2025</v>
      </c>
      <c r="AD4244" s="2" t="str">
        <f>IFERROR(VLOOKUP(A4244,'Aux Área'!$A$4:$B$123,2,0),"-")</f>
        <v>INSPEÇÃO</v>
      </c>
    </row>
    <row r="4245" spans="1:30" x14ac:dyDescent="0.3">
      <c r="A4245" t="s">
        <v>2181</v>
      </c>
      <c r="B4245" t="s">
        <v>4595</v>
      </c>
      <c r="C4245" t="s">
        <v>6942</v>
      </c>
      <c r="D4245" t="s">
        <v>3107</v>
      </c>
      <c r="E4245" t="s">
        <v>3108</v>
      </c>
      <c r="F4245" t="s">
        <v>2184</v>
      </c>
      <c r="G4245" t="s">
        <v>1135</v>
      </c>
      <c r="H4245" t="s">
        <v>2185</v>
      </c>
      <c r="I4245" t="s">
        <v>2186</v>
      </c>
      <c r="J4245" t="s">
        <v>108</v>
      </c>
      <c r="K4245" t="s">
        <v>109</v>
      </c>
      <c r="L4245" t="s">
        <v>110</v>
      </c>
      <c r="M4245" t="s">
        <v>38</v>
      </c>
      <c r="N4245" t="s">
        <v>668</v>
      </c>
      <c r="O4245" s="23">
        <v>599</v>
      </c>
      <c r="P4245" s="9">
        <v>14.05</v>
      </c>
      <c r="Q4245" t="s">
        <v>40</v>
      </c>
      <c r="R4245">
        <v>60941</v>
      </c>
      <c r="S4245" s="9">
        <v>42.64</v>
      </c>
      <c r="T4245" s="26">
        <v>6.1909999999999998</v>
      </c>
      <c r="U4245" s="8">
        <v>264</v>
      </c>
      <c r="V4245" t="s">
        <v>6943</v>
      </c>
      <c r="W4245" t="s">
        <v>2007</v>
      </c>
      <c r="X4245" t="s">
        <v>42</v>
      </c>
      <c r="Y4245" t="s">
        <v>2188</v>
      </c>
      <c r="AA4245" s="1">
        <f t="shared" si="508"/>
        <v>46018</v>
      </c>
      <c r="AB4245" s="2">
        <f t="shared" si="509"/>
        <v>12</v>
      </c>
      <c r="AC4245" s="2">
        <f t="shared" si="510"/>
        <v>2025</v>
      </c>
      <c r="AD4245" s="2" t="str">
        <f>IFERROR(VLOOKUP(A4245,'Aux Área'!$A$4:$B$123,2,0),"-")</f>
        <v>INSPEÇÃO</v>
      </c>
    </row>
    <row r="4246" spans="1:30" x14ac:dyDescent="0.3">
      <c r="A4246" t="s">
        <v>2282</v>
      </c>
      <c r="B4246" t="s">
        <v>4679</v>
      </c>
      <c r="C4246" t="s">
        <v>6944</v>
      </c>
      <c r="D4246" t="s">
        <v>3162</v>
      </c>
      <c r="E4246" t="s">
        <v>3163</v>
      </c>
      <c r="F4246" t="s">
        <v>2285</v>
      </c>
      <c r="G4246" t="s">
        <v>1135</v>
      </c>
      <c r="H4246" t="s">
        <v>2275</v>
      </c>
      <c r="I4246" t="s">
        <v>1497</v>
      </c>
      <c r="J4246" t="s">
        <v>165</v>
      </c>
      <c r="K4246" t="s">
        <v>166</v>
      </c>
      <c r="L4246" t="s">
        <v>167</v>
      </c>
      <c r="M4246" t="s">
        <v>38</v>
      </c>
      <c r="N4246" t="s">
        <v>39</v>
      </c>
      <c r="O4246" s="23">
        <v>117</v>
      </c>
      <c r="P4246" s="9">
        <v>10.62</v>
      </c>
      <c r="Q4246" t="s">
        <v>40</v>
      </c>
      <c r="R4246">
        <v>52216</v>
      </c>
      <c r="S4246" s="9">
        <v>11.02</v>
      </c>
      <c r="T4246" s="26">
        <v>4.593</v>
      </c>
      <c r="U4246" s="8">
        <v>50.61</v>
      </c>
      <c r="V4246" t="s">
        <v>112</v>
      </c>
      <c r="W4246" t="s">
        <v>2276</v>
      </c>
      <c r="X4246" t="s">
        <v>42</v>
      </c>
      <c r="Y4246" t="s">
        <v>2277</v>
      </c>
      <c r="AA4246" s="1">
        <f t="shared" si="508"/>
        <v>46018</v>
      </c>
      <c r="AB4246" s="2">
        <f t="shared" si="509"/>
        <v>12</v>
      </c>
      <c r="AC4246" s="2">
        <f t="shared" si="510"/>
        <v>2025</v>
      </c>
      <c r="AD4246" s="2" t="str">
        <f>IFERROR(VLOOKUP(A4246,'Aux Área'!$A$4:$B$123,2,0),"-")</f>
        <v>INSPEÇÃO</v>
      </c>
    </row>
    <row r="4247" spans="1:30" x14ac:dyDescent="0.3">
      <c r="A4247" t="s">
        <v>2306</v>
      </c>
      <c r="B4247" t="s">
        <v>4613</v>
      </c>
      <c r="C4247" t="s">
        <v>6945</v>
      </c>
      <c r="D4247" t="s">
        <v>3428</v>
      </c>
      <c r="E4247" t="s">
        <v>3429</v>
      </c>
      <c r="F4247" t="s">
        <v>2309</v>
      </c>
      <c r="G4247" t="s">
        <v>1135</v>
      </c>
      <c r="H4247" t="s">
        <v>2275</v>
      </c>
      <c r="I4247" t="s">
        <v>1497</v>
      </c>
      <c r="J4247" t="s">
        <v>89</v>
      </c>
      <c r="K4247" t="s">
        <v>90</v>
      </c>
      <c r="L4247" t="s">
        <v>91</v>
      </c>
      <c r="M4247" t="s">
        <v>38</v>
      </c>
      <c r="N4247" t="s">
        <v>39</v>
      </c>
      <c r="O4247" s="23">
        <v>264</v>
      </c>
      <c r="P4247" s="9">
        <v>9.2200000000000006</v>
      </c>
      <c r="Q4247" t="s">
        <v>40</v>
      </c>
      <c r="R4247">
        <v>54536</v>
      </c>
      <c r="S4247" s="9">
        <v>28.64</v>
      </c>
      <c r="T4247" s="26">
        <v>4.59</v>
      </c>
      <c r="U4247" s="8">
        <v>131.46</v>
      </c>
      <c r="V4247" t="s">
        <v>6946</v>
      </c>
      <c r="W4247" t="s">
        <v>2276</v>
      </c>
      <c r="X4247" t="s">
        <v>42</v>
      </c>
      <c r="Y4247" t="s">
        <v>2277</v>
      </c>
      <c r="AA4247" s="1">
        <f t="shared" si="508"/>
        <v>46018</v>
      </c>
      <c r="AB4247" s="2">
        <f t="shared" si="509"/>
        <v>12</v>
      </c>
      <c r="AC4247" s="2">
        <f t="shared" si="510"/>
        <v>2025</v>
      </c>
      <c r="AD4247" s="2" t="str">
        <f>IFERROR(VLOOKUP(A4247,'Aux Área'!$A$4:$B$123,2,0),"-")</f>
        <v>INSPEÇÃO</v>
      </c>
    </row>
    <row r="4248" spans="1:30" x14ac:dyDescent="0.3">
      <c r="A4248" t="s">
        <v>3092</v>
      </c>
      <c r="B4248" t="s">
        <v>4774</v>
      </c>
      <c r="C4248" t="s">
        <v>6947</v>
      </c>
      <c r="D4248" t="s">
        <v>2160</v>
      </c>
      <c r="E4248" t="s">
        <v>2161</v>
      </c>
      <c r="F4248" t="s">
        <v>3594</v>
      </c>
      <c r="G4248" t="s">
        <v>1135</v>
      </c>
      <c r="H4248" t="s">
        <v>2275</v>
      </c>
      <c r="I4248" t="s">
        <v>1497</v>
      </c>
      <c r="J4248" t="s">
        <v>89</v>
      </c>
      <c r="K4248" t="s">
        <v>90</v>
      </c>
      <c r="L4248" t="s">
        <v>91</v>
      </c>
      <c r="M4248" t="s">
        <v>38</v>
      </c>
      <c r="N4248" t="s">
        <v>39</v>
      </c>
      <c r="O4248" s="23">
        <v>347</v>
      </c>
      <c r="P4248" s="9">
        <v>9.65</v>
      </c>
      <c r="Q4248" t="s">
        <v>40</v>
      </c>
      <c r="R4248">
        <v>41879</v>
      </c>
      <c r="S4248" s="9">
        <v>35.950000000000003</v>
      </c>
      <c r="T4248" s="26">
        <v>4.59</v>
      </c>
      <c r="U4248" s="8">
        <v>165.01</v>
      </c>
      <c r="V4248" t="s">
        <v>6948</v>
      </c>
      <c r="W4248" t="s">
        <v>2276</v>
      </c>
      <c r="X4248" t="s">
        <v>42</v>
      </c>
      <c r="Y4248" t="s">
        <v>2277</v>
      </c>
      <c r="AA4248" s="1">
        <f t="shared" si="508"/>
        <v>46018</v>
      </c>
      <c r="AB4248" s="2">
        <f t="shared" si="509"/>
        <v>12</v>
      </c>
      <c r="AC4248" s="2">
        <f t="shared" si="510"/>
        <v>2025</v>
      </c>
      <c r="AD4248" s="2" t="str">
        <f>IFERROR(VLOOKUP(A4248,'Aux Área'!$A$4:$B$123,2,0),"-")</f>
        <v>INSPEÇÃO</v>
      </c>
    </row>
    <row r="4249" spans="1:30" x14ac:dyDescent="0.3">
      <c r="A4249" t="s">
        <v>2041</v>
      </c>
      <c r="B4249" t="s">
        <v>2042</v>
      </c>
      <c r="C4249" t="s">
        <v>6949</v>
      </c>
      <c r="D4249" t="s">
        <v>1297</v>
      </c>
      <c r="E4249" t="s">
        <v>2221</v>
      </c>
      <c r="F4249" t="s">
        <v>2044</v>
      </c>
      <c r="G4249" t="s">
        <v>659</v>
      </c>
      <c r="H4249" t="s">
        <v>1996</v>
      </c>
      <c r="I4249" t="s">
        <v>1997</v>
      </c>
      <c r="J4249" t="s">
        <v>231</v>
      </c>
      <c r="K4249" t="s">
        <v>232</v>
      </c>
      <c r="L4249" t="s">
        <v>217</v>
      </c>
      <c r="M4249" t="s">
        <v>38</v>
      </c>
      <c r="N4249" t="s">
        <v>668</v>
      </c>
      <c r="O4249" s="23">
        <v>247</v>
      </c>
      <c r="P4249" s="9">
        <v>5.74</v>
      </c>
      <c r="Q4249" t="s">
        <v>40</v>
      </c>
      <c r="R4249">
        <v>17454</v>
      </c>
      <c r="S4249" s="9">
        <v>43.02</v>
      </c>
      <c r="T4249" s="26">
        <v>5.99</v>
      </c>
      <c r="U4249" s="8">
        <v>257.7</v>
      </c>
      <c r="V4249" t="s">
        <v>6950</v>
      </c>
      <c r="W4249" t="s">
        <v>1985</v>
      </c>
      <c r="X4249" t="s">
        <v>42</v>
      </c>
      <c r="Y4249" t="s">
        <v>1986</v>
      </c>
      <c r="AA4249" s="1">
        <f t="shared" si="508"/>
        <v>46018</v>
      </c>
      <c r="AB4249" s="2">
        <f t="shared" si="509"/>
        <v>12</v>
      </c>
      <c r="AC4249" s="2">
        <f t="shared" si="510"/>
        <v>2025</v>
      </c>
      <c r="AD4249" s="2" t="str">
        <f>IFERROR(VLOOKUP(A4249,'Aux Área'!$A$4:$B$123,2,0),"-")</f>
        <v>PESADOS</v>
      </c>
    </row>
    <row r="4250" spans="1:30" x14ac:dyDescent="0.3">
      <c r="A4250" t="s">
        <v>2318</v>
      </c>
      <c r="B4250" t="s">
        <v>2733</v>
      </c>
      <c r="C4250" t="s">
        <v>6951</v>
      </c>
      <c r="D4250" t="s">
        <v>5015</v>
      </c>
      <c r="E4250" t="s">
        <v>5016</v>
      </c>
      <c r="F4250" t="s">
        <v>4203</v>
      </c>
      <c r="G4250" t="s">
        <v>1135</v>
      </c>
      <c r="H4250" t="s">
        <v>2185</v>
      </c>
      <c r="I4250" t="s">
        <v>2186</v>
      </c>
      <c r="J4250" t="s">
        <v>169</v>
      </c>
      <c r="K4250" t="s">
        <v>170</v>
      </c>
      <c r="L4250" t="s">
        <v>124</v>
      </c>
      <c r="M4250" t="s">
        <v>38</v>
      </c>
      <c r="N4250" t="s">
        <v>668</v>
      </c>
      <c r="O4250" s="23">
        <v>349</v>
      </c>
      <c r="P4250" s="9">
        <v>5.68</v>
      </c>
      <c r="Q4250" t="s">
        <v>40</v>
      </c>
      <c r="R4250">
        <v>54349</v>
      </c>
      <c r="S4250" s="9">
        <v>61.4</v>
      </c>
      <c r="T4250" s="26">
        <v>6.19</v>
      </c>
      <c r="U4250" s="8">
        <v>380.07</v>
      </c>
      <c r="V4250" t="s">
        <v>41</v>
      </c>
      <c r="W4250" t="s">
        <v>2007</v>
      </c>
      <c r="X4250" t="s">
        <v>42</v>
      </c>
      <c r="Y4250" t="s">
        <v>2188</v>
      </c>
      <c r="AA4250" s="1">
        <f t="shared" si="508"/>
        <v>46018</v>
      </c>
      <c r="AB4250" s="2">
        <f t="shared" si="509"/>
        <v>12</v>
      </c>
      <c r="AC4250" s="2">
        <f t="shared" si="510"/>
        <v>2025</v>
      </c>
      <c r="AD4250" s="2" t="str">
        <f>IFERROR(VLOOKUP(A4250,'Aux Área'!$A$4:$B$123,2,0),"-")</f>
        <v>INSPEÇÃO</v>
      </c>
    </row>
    <row r="4251" spans="1:30" x14ac:dyDescent="0.3">
      <c r="A4251" t="s">
        <v>5620</v>
      </c>
      <c r="B4251" t="s">
        <v>2315</v>
      </c>
      <c r="C4251" t="s">
        <v>6952</v>
      </c>
      <c r="D4251" t="s">
        <v>2160</v>
      </c>
      <c r="E4251" t="s">
        <v>2161</v>
      </c>
      <c r="F4251" t="s">
        <v>6208</v>
      </c>
      <c r="G4251" t="s">
        <v>1135</v>
      </c>
      <c r="H4251" t="s">
        <v>5545</v>
      </c>
      <c r="I4251" t="s">
        <v>839</v>
      </c>
      <c r="J4251" t="s">
        <v>275</v>
      </c>
      <c r="K4251" t="s">
        <v>276</v>
      </c>
      <c r="L4251" t="s">
        <v>124</v>
      </c>
      <c r="M4251" t="s">
        <v>38</v>
      </c>
      <c r="N4251" t="s">
        <v>39</v>
      </c>
      <c r="O4251" s="23">
        <v>282</v>
      </c>
      <c r="P4251" s="9">
        <v>7.52</v>
      </c>
      <c r="Q4251" t="s">
        <v>40</v>
      </c>
      <c r="R4251">
        <v>5840</v>
      </c>
      <c r="S4251" s="9">
        <v>37.479999999999997</v>
      </c>
      <c r="T4251" s="26">
        <v>4.59</v>
      </c>
      <c r="U4251" s="8">
        <v>172.03</v>
      </c>
      <c r="V4251" t="s">
        <v>6953</v>
      </c>
      <c r="W4251" t="s">
        <v>2276</v>
      </c>
      <c r="X4251" t="s">
        <v>42</v>
      </c>
      <c r="Y4251" t="s">
        <v>2277</v>
      </c>
      <c r="AA4251" s="1">
        <f t="shared" si="508"/>
        <v>46018</v>
      </c>
      <c r="AB4251" s="2">
        <f t="shared" si="509"/>
        <v>12</v>
      </c>
      <c r="AC4251" s="2">
        <f t="shared" si="510"/>
        <v>2025</v>
      </c>
      <c r="AD4251" s="2" t="str">
        <f>IFERROR(VLOOKUP(A4251,'Aux Área'!$A$4:$B$123,2,0),"-")</f>
        <v>INSPEÇÃO</v>
      </c>
    </row>
    <row r="4252" spans="1:30" x14ac:dyDescent="0.3">
      <c r="A4252" t="s">
        <v>2347</v>
      </c>
      <c r="B4252" t="s">
        <v>2348</v>
      </c>
      <c r="C4252" t="s">
        <v>6954</v>
      </c>
      <c r="D4252" t="s">
        <v>4012</v>
      </c>
      <c r="E4252" t="s">
        <v>4013</v>
      </c>
      <c r="F4252" t="s">
        <v>2350</v>
      </c>
      <c r="G4252" t="s">
        <v>659</v>
      </c>
      <c r="H4252" t="s">
        <v>1996</v>
      </c>
      <c r="I4252" t="s">
        <v>1997</v>
      </c>
      <c r="J4252" t="s">
        <v>89</v>
      </c>
      <c r="K4252" t="s">
        <v>90</v>
      </c>
      <c r="L4252" t="s">
        <v>91</v>
      </c>
      <c r="M4252" t="s">
        <v>38</v>
      </c>
      <c r="N4252" t="s">
        <v>668</v>
      </c>
      <c r="O4252" s="23">
        <v>353</v>
      </c>
      <c r="P4252" s="9">
        <v>6.14</v>
      </c>
      <c r="Q4252" t="s">
        <v>40</v>
      </c>
      <c r="R4252">
        <v>16095</v>
      </c>
      <c r="S4252" s="9">
        <v>57.51</v>
      </c>
      <c r="T4252" s="26">
        <v>5.95</v>
      </c>
      <c r="U4252" s="8">
        <v>342.18</v>
      </c>
      <c r="V4252" t="s">
        <v>6955</v>
      </c>
      <c r="W4252" t="s">
        <v>1985</v>
      </c>
      <c r="X4252" t="s">
        <v>42</v>
      </c>
      <c r="Y4252" t="s">
        <v>1986</v>
      </c>
      <c r="AA4252" s="1">
        <f t="shared" si="508"/>
        <v>46019</v>
      </c>
      <c r="AB4252" s="2">
        <f t="shared" si="509"/>
        <v>12</v>
      </c>
      <c r="AC4252" s="2">
        <f t="shared" si="510"/>
        <v>2025</v>
      </c>
      <c r="AD4252" s="2" t="str">
        <f>IFERROR(VLOOKUP(A4252,'Aux Área'!$A$4:$B$123,2,0),"-")</f>
        <v>PESADOS</v>
      </c>
    </row>
    <row r="4253" spans="1:30" x14ac:dyDescent="0.3">
      <c r="A4253" t="s">
        <v>2306</v>
      </c>
      <c r="B4253" t="s">
        <v>4613</v>
      </c>
      <c r="C4253" t="s">
        <v>6956</v>
      </c>
      <c r="D4253" t="s">
        <v>3212</v>
      </c>
      <c r="E4253" t="s">
        <v>3213</v>
      </c>
      <c r="F4253" t="s">
        <v>2309</v>
      </c>
      <c r="G4253" t="s">
        <v>1135</v>
      </c>
      <c r="H4253" t="s">
        <v>2275</v>
      </c>
      <c r="I4253" t="s">
        <v>1497</v>
      </c>
      <c r="J4253" t="s">
        <v>1665</v>
      </c>
      <c r="K4253" t="s">
        <v>1666</v>
      </c>
      <c r="L4253" t="s">
        <v>301</v>
      </c>
      <c r="M4253" t="s">
        <v>38</v>
      </c>
      <c r="N4253" t="s">
        <v>39</v>
      </c>
      <c r="O4253" s="23">
        <v>195</v>
      </c>
      <c r="P4253" s="9">
        <v>8.8000000000000007</v>
      </c>
      <c r="Q4253" t="s">
        <v>40</v>
      </c>
      <c r="R4253">
        <v>54731</v>
      </c>
      <c r="S4253" s="9">
        <v>22.17</v>
      </c>
      <c r="T4253" s="26">
        <v>4.8899999999999997</v>
      </c>
      <c r="U4253" s="8">
        <v>108.41</v>
      </c>
      <c r="V4253" t="s">
        <v>6957</v>
      </c>
      <c r="W4253" t="s">
        <v>2276</v>
      </c>
      <c r="X4253" t="s">
        <v>42</v>
      </c>
      <c r="Y4253" t="s">
        <v>2277</v>
      </c>
      <c r="AA4253" s="1">
        <f t="shared" si="508"/>
        <v>46019</v>
      </c>
      <c r="AB4253" s="2">
        <f t="shared" si="509"/>
        <v>12</v>
      </c>
      <c r="AC4253" s="2">
        <f t="shared" si="510"/>
        <v>2025</v>
      </c>
      <c r="AD4253" s="2" t="str">
        <f>IFERROR(VLOOKUP(A4253,'Aux Área'!$A$4:$B$123,2,0),"-")</f>
        <v>INSPEÇÃO</v>
      </c>
    </row>
    <row r="4254" spans="1:30" x14ac:dyDescent="0.3">
      <c r="A4254" t="s">
        <v>2638</v>
      </c>
      <c r="B4254" t="s">
        <v>4593</v>
      </c>
      <c r="C4254" t="s">
        <v>6958</v>
      </c>
      <c r="D4254" t="s">
        <v>4358</v>
      </c>
      <c r="E4254" t="s">
        <v>4359</v>
      </c>
      <c r="F4254" t="s">
        <v>2641</v>
      </c>
      <c r="G4254" t="s">
        <v>1135</v>
      </c>
      <c r="H4254" t="s">
        <v>2275</v>
      </c>
      <c r="I4254" t="s">
        <v>1497</v>
      </c>
      <c r="J4254" t="s">
        <v>275</v>
      </c>
      <c r="K4254" t="s">
        <v>276</v>
      </c>
      <c r="L4254" t="s">
        <v>124</v>
      </c>
      <c r="M4254" t="s">
        <v>38</v>
      </c>
      <c r="N4254" t="s">
        <v>39</v>
      </c>
      <c r="O4254" s="23">
        <v>418</v>
      </c>
      <c r="P4254" s="9">
        <v>9.64</v>
      </c>
      <c r="Q4254" t="s">
        <v>40</v>
      </c>
      <c r="R4254">
        <v>51143</v>
      </c>
      <c r="S4254" s="9">
        <v>43.37</v>
      </c>
      <c r="T4254" s="26">
        <v>4.59</v>
      </c>
      <c r="U4254" s="8">
        <v>199.07</v>
      </c>
      <c r="V4254" t="s">
        <v>6959</v>
      </c>
      <c r="W4254" t="s">
        <v>2276</v>
      </c>
      <c r="X4254" t="s">
        <v>42</v>
      </c>
      <c r="Y4254" t="s">
        <v>2277</v>
      </c>
      <c r="AA4254" s="1">
        <f t="shared" si="508"/>
        <v>46019</v>
      </c>
      <c r="AB4254" s="2">
        <f t="shared" si="509"/>
        <v>12</v>
      </c>
      <c r="AC4254" s="2">
        <f t="shared" si="510"/>
        <v>2025</v>
      </c>
      <c r="AD4254" s="2" t="str">
        <f>IFERROR(VLOOKUP(A4254,'Aux Área'!$A$4:$B$123,2,0),"-")</f>
        <v>INSPEÇÃO</v>
      </c>
    </row>
    <row r="4255" spans="1:30" x14ac:dyDescent="0.3">
      <c r="A4255" t="s">
        <v>5620</v>
      </c>
      <c r="B4255" t="s">
        <v>2315</v>
      </c>
      <c r="C4255" t="s">
        <v>6960</v>
      </c>
      <c r="D4255" t="s">
        <v>2160</v>
      </c>
      <c r="E4255" t="s">
        <v>2161</v>
      </c>
      <c r="F4255" t="s">
        <v>6208</v>
      </c>
      <c r="G4255" t="s">
        <v>1135</v>
      </c>
      <c r="H4255" t="s">
        <v>5545</v>
      </c>
      <c r="I4255" t="s">
        <v>839</v>
      </c>
      <c r="J4255" t="s">
        <v>237</v>
      </c>
      <c r="K4255" t="s">
        <v>238</v>
      </c>
      <c r="L4255" t="s">
        <v>110</v>
      </c>
      <c r="M4255" t="s">
        <v>38</v>
      </c>
      <c r="N4255" t="s">
        <v>39</v>
      </c>
      <c r="O4255" s="23">
        <v>293</v>
      </c>
      <c r="P4255" s="9">
        <v>7.9</v>
      </c>
      <c r="Q4255" t="s">
        <v>40</v>
      </c>
      <c r="R4255">
        <v>6133</v>
      </c>
      <c r="S4255" s="9">
        <v>37.090000000000003</v>
      </c>
      <c r="T4255" s="26">
        <v>4.6900000000000004</v>
      </c>
      <c r="U4255" s="8">
        <v>173.95</v>
      </c>
      <c r="V4255" t="s">
        <v>41</v>
      </c>
      <c r="W4255" t="s">
        <v>2276</v>
      </c>
      <c r="X4255" t="s">
        <v>42</v>
      </c>
      <c r="Y4255" t="s">
        <v>2277</v>
      </c>
      <c r="AA4255" s="1">
        <f t="shared" si="508"/>
        <v>46019</v>
      </c>
      <c r="AB4255" s="2">
        <f t="shared" si="509"/>
        <v>12</v>
      </c>
      <c r="AC4255" s="2">
        <f t="shared" si="510"/>
        <v>2025</v>
      </c>
      <c r="AD4255" s="2" t="str">
        <f>IFERROR(VLOOKUP(A4255,'Aux Área'!$A$4:$B$123,2,0),"-")</f>
        <v>INSPEÇÃO</v>
      </c>
    </row>
    <row r="4256" spans="1:30" x14ac:dyDescent="0.3">
      <c r="A4256" t="s">
        <v>68</v>
      </c>
      <c r="B4256" t="s">
        <v>296</v>
      </c>
      <c r="C4256" t="s">
        <v>6961</v>
      </c>
      <c r="D4256" t="s">
        <v>3197</v>
      </c>
      <c r="E4256" t="s">
        <v>3198</v>
      </c>
      <c r="F4256" t="s">
        <v>69</v>
      </c>
      <c r="G4256" t="s">
        <v>1503</v>
      </c>
      <c r="H4256" t="s">
        <v>36</v>
      </c>
      <c r="I4256" t="s">
        <v>37</v>
      </c>
      <c r="J4256" t="s">
        <v>237</v>
      </c>
      <c r="K4256" t="s">
        <v>238</v>
      </c>
      <c r="L4256" t="s">
        <v>110</v>
      </c>
      <c r="M4256" t="s">
        <v>38</v>
      </c>
      <c r="N4256" t="s">
        <v>39</v>
      </c>
      <c r="O4256" s="23">
        <v>392</v>
      </c>
      <c r="P4256" s="9">
        <v>9.73</v>
      </c>
      <c r="Q4256" t="s">
        <v>40</v>
      </c>
      <c r="R4256">
        <v>23132</v>
      </c>
      <c r="S4256" s="9">
        <v>40.270000000000003</v>
      </c>
      <c r="T4256" s="26">
        <v>4.6900000000000004</v>
      </c>
      <c r="U4256" s="8">
        <v>188.87</v>
      </c>
      <c r="V4256" t="s">
        <v>41</v>
      </c>
      <c r="W4256" t="s">
        <v>2007</v>
      </c>
      <c r="X4256" t="s">
        <v>42</v>
      </c>
      <c r="Y4256" t="s">
        <v>1740</v>
      </c>
      <c r="AA4256" s="1">
        <f t="shared" si="508"/>
        <v>46019</v>
      </c>
      <c r="AB4256" s="2">
        <f t="shared" si="509"/>
        <v>12</v>
      </c>
      <c r="AC4256" s="2">
        <f t="shared" si="510"/>
        <v>2025</v>
      </c>
      <c r="AD4256" s="2" t="str">
        <f>IFERROR(VLOOKUP(A4256,'Aux Área'!$A$4:$B$123,2,0),"-")</f>
        <v>OPERAÇÃO</v>
      </c>
    </row>
    <row r="4257" spans="1:30" x14ac:dyDescent="0.3">
      <c r="A4257" t="s">
        <v>2643</v>
      </c>
      <c r="B4257" t="s">
        <v>2307</v>
      </c>
      <c r="C4257" t="s">
        <v>6962</v>
      </c>
      <c r="D4257" t="s">
        <v>4726</v>
      </c>
      <c r="E4257" t="s">
        <v>4727</v>
      </c>
      <c r="F4257" t="s">
        <v>2646</v>
      </c>
      <c r="G4257" t="s">
        <v>1300</v>
      </c>
      <c r="H4257" t="s">
        <v>1301</v>
      </c>
      <c r="I4257" t="s">
        <v>37</v>
      </c>
      <c r="J4257" t="s">
        <v>122</v>
      </c>
      <c r="K4257" t="s">
        <v>123</v>
      </c>
      <c r="L4257" t="s">
        <v>124</v>
      </c>
      <c r="M4257" t="s">
        <v>38</v>
      </c>
      <c r="N4257" t="s">
        <v>39</v>
      </c>
      <c r="O4257" s="23">
        <v>486</v>
      </c>
      <c r="P4257" s="9">
        <v>11.27</v>
      </c>
      <c r="Q4257" t="s">
        <v>40</v>
      </c>
      <c r="R4257">
        <v>56952</v>
      </c>
      <c r="S4257" s="9">
        <v>43.14</v>
      </c>
      <c r="T4257" s="26">
        <v>4.79</v>
      </c>
      <c r="U4257" s="8">
        <v>206.64</v>
      </c>
      <c r="V4257" t="s">
        <v>112</v>
      </c>
      <c r="W4257" t="s">
        <v>2276</v>
      </c>
      <c r="X4257" t="s">
        <v>42</v>
      </c>
      <c r="Y4257" t="s">
        <v>2277</v>
      </c>
      <c r="AA4257" s="1">
        <f t="shared" si="508"/>
        <v>46019</v>
      </c>
      <c r="AB4257" s="2">
        <f t="shared" si="509"/>
        <v>12</v>
      </c>
      <c r="AC4257" s="2">
        <f t="shared" si="510"/>
        <v>2025</v>
      </c>
      <c r="AD4257" s="2" t="str">
        <f>IFERROR(VLOOKUP(A4257,'Aux Área'!$A$4:$B$123,2,0),"-")</f>
        <v>INSPEÇÃO</v>
      </c>
    </row>
    <row r="4258" spans="1:30" x14ac:dyDescent="0.3">
      <c r="A4258" t="s">
        <v>3092</v>
      </c>
      <c r="B4258" t="s">
        <v>4774</v>
      </c>
      <c r="C4258" t="s">
        <v>6963</v>
      </c>
      <c r="D4258" t="s">
        <v>2160</v>
      </c>
      <c r="E4258" t="s">
        <v>2161</v>
      </c>
      <c r="F4258" t="s">
        <v>3594</v>
      </c>
      <c r="G4258" t="s">
        <v>1135</v>
      </c>
      <c r="H4258" t="s">
        <v>2275</v>
      </c>
      <c r="I4258" t="s">
        <v>1497</v>
      </c>
      <c r="J4258" t="s">
        <v>89</v>
      </c>
      <c r="K4258" t="s">
        <v>90</v>
      </c>
      <c r="L4258" t="s">
        <v>91</v>
      </c>
      <c r="M4258" t="s">
        <v>38</v>
      </c>
      <c r="N4258" t="s">
        <v>39</v>
      </c>
      <c r="O4258" s="23">
        <v>392</v>
      </c>
      <c r="P4258" s="9">
        <v>10.95</v>
      </c>
      <c r="Q4258" t="s">
        <v>40</v>
      </c>
      <c r="R4258">
        <v>42271</v>
      </c>
      <c r="S4258" s="9">
        <v>35.79</v>
      </c>
      <c r="T4258" s="26">
        <v>4.59</v>
      </c>
      <c r="U4258" s="8">
        <v>164.28</v>
      </c>
      <c r="V4258" t="s">
        <v>6964</v>
      </c>
      <c r="W4258" t="s">
        <v>2276</v>
      </c>
      <c r="X4258" t="s">
        <v>42</v>
      </c>
      <c r="Y4258" t="s">
        <v>2277</v>
      </c>
      <c r="AA4258" s="1">
        <f t="shared" si="508"/>
        <v>46019</v>
      </c>
      <c r="AB4258" s="2">
        <f t="shared" si="509"/>
        <v>12</v>
      </c>
      <c r="AC4258" s="2">
        <f t="shared" si="510"/>
        <v>2025</v>
      </c>
      <c r="AD4258" s="2" t="str">
        <f>IFERROR(VLOOKUP(A4258,'Aux Área'!$A$4:$B$123,2,0),"-")</f>
        <v>INSPEÇÃO</v>
      </c>
    </row>
    <row r="4259" spans="1:30" x14ac:dyDescent="0.3">
      <c r="A4259" t="s">
        <v>2278</v>
      </c>
      <c r="B4259" t="s">
        <v>4664</v>
      </c>
      <c r="C4259" t="s">
        <v>6965</v>
      </c>
      <c r="D4259" t="s">
        <v>3208</v>
      </c>
      <c r="E4259" t="s">
        <v>3209</v>
      </c>
      <c r="F4259" t="s">
        <v>2281</v>
      </c>
      <c r="G4259" t="s">
        <v>1135</v>
      </c>
      <c r="H4259" t="s">
        <v>2275</v>
      </c>
      <c r="I4259" t="s">
        <v>1497</v>
      </c>
      <c r="J4259" t="s">
        <v>169</v>
      </c>
      <c r="K4259" t="s">
        <v>170</v>
      </c>
      <c r="L4259" t="s">
        <v>124</v>
      </c>
      <c r="M4259" t="s">
        <v>38</v>
      </c>
      <c r="N4259" t="s">
        <v>39</v>
      </c>
      <c r="O4259" s="23">
        <v>373</v>
      </c>
      <c r="P4259" s="9">
        <v>9.51</v>
      </c>
      <c r="Q4259" t="s">
        <v>40</v>
      </c>
      <c r="R4259">
        <v>63574</v>
      </c>
      <c r="S4259" s="9">
        <v>39.21</v>
      </c>
      <c r="T4259" s="26">
        <v>4.49</v>
      </c>
      <c r="U4259" s="8">
        <v>176.05</v>
      </c>
      <c r="V4259" t="s">
        <v>41</v>
      </c>
      <c r="W4259" t="s">
        <v>2276</v>
      </c>
      <c r="X4259" t="s">
        <v>42</v>
      </c>
      <c r="Y4259" t="s">
        <v>2277</v>
      </c>
      <c r="AA4259" s="1">
        <f t="shared" si="508"/>
        <v>46019</v>
      </c>
      <c r="AB4259" s="2">
        <f t="shared" si="509"/>
        <v>12</v>
      </c>
      <c r="AC4259" s="2">
        <f t="shared" si="510"/>
        <v>2025</v>
      </c>
      <c r="AD4259" s="2" t="str">
        <f>IFERROR(VLOOKUP(A4259,'Aux Área'!$A$4:$B$123,2,0),"-")</f>
        <v>INSPEÇÃO</v>
      </c>
    </row>
    <row r="4260" spans="1:30" x14ac:dyDescent="0.3">
      <c r="A4260" t="s">
        <v>2260</v>
      </c>
      <c r="B4260" t="s">
        <v>113</v>
      </c>
      <c r="C4260" t="s">
        <v>6966</v>
      </c>
      <c r="D4260" t="s">
        <v>3005</v>
      </c>
      <c r="E4260" t="s">
        <v>3006</v>
      </c>
      <c r="F4260" t="s">
        <v>2262</v>
      </c>
      <c r="G4260" t="s">
        <v>35</v>
      </c>
      <c r="H4260" t="s">
        <v>2263</v>
      </c>
      <c r="I4260" t="s">
        <v>2186</v>
      </c>
      <c r="J4260" t="s">
        <v>1681</v>
      </c>
      <c r="K4260" t="s">
        <v>1682</v>
      </c>
      <c r="L4260" t="s">
        <v>141</v>
      </c>
      <c r="M4260" t="s">
        <v>38</v>
      </c>
      <c r="N4260" t="s">
        <v>668</v>
      </c>
      <c r="O4260" s="23">
        <v>960</v>
      </c>
      <c r="P4260" s="9">
        <v>16.52</v>
      </c>
      <c r="Q4260" t="s">
        <v>40</v>
      </c>
      <c r="R4260">
        <v>50213</v>
      </c>
      <c r="S4260" s="9">
        <v>58.1</v>
      </c>
      <c r="T4260" s="26">
        <v>6.49</v>
      </c>
      <c r="U4260" s="8">
        <v>377.04</v>
      </c>
      <c r="V4260" t="s">
        <v>41</v>
      </c>
      <c r="W4260" t="s">
        <v>2007</v>
      </c>
      <c r="X4260" t="s">
        <v>42</v>
      </c>
      <c r="Y4260" t="s">
        <v>1740</v>
      </c>
      <c r="AA4260" s="1">
        <f t="shared" si="508"/>
        <v>46019</v>
      </c>
      <c r="AB4260" s="2">
        <f t="shared" si="509"/>
        <v>12</v>
      </c>
      <c r="AC4260" s="2">
        <f t="shared" si="510"/>
        <v>2025</v>
      </c>
      <c r="AD4260" s="2" t="str">
        <f>IFERROR(VLOOKUP(A4260,'Aux Área'!$A$4:$B$123,2,0),"-")</f>
        <v>INSPEÇÃO</v>
      </c>
    </row>
    <row r="4261" spans="1:30" x14ac:dyDescent="0.3">
      <c r="A4261" t="s">
        <v>2461</v>
      </c>
      <c r="B4261" t="s">
        <v>5008</v>
      </c>
      <c r="C4261" t="s">
        <v>6967</v>
      </c>
      <c r="D4261" t="s">
        <v>5559</v>
      </c>
      <c r="E4261" t="s">
        <v>5560</v>
      </c>
      <c r="F4261" t="s">
        <v>3574</v>
      </c>
      <c r="G4261" t="s">
        <v>1135</v>
      </c>
      <c r="H4261" t="s">
        <v>2275</v>
      </c>
      <c r="I4261" t="s">
        <v>1497</v>
      </c>
      <c r="J4261" t="s">
        <v>231</v>
      </c>
      <c r="K4261" t="s">
        <v>232</v>
      </c>
      <c r="L4261" t="s">
        <v>217</v>
      </c>
      <c r="M4261" t="s">
        <v>38</v>
      </c>
      <c r="N4261" t="s">
        <v>39</v>
      </c>
      <c r="O4261" s="23">
        <v>636</v>
      </c>
      <c r="P4261" s="9">
        <v>13.28</v>
      </c>
      <c r="Q4261" t="s">
        <v>40</v>
      </c>
      <c r="R4261">
        <v>43268</v>
      </c>
      <c r="S4261" s="9">
        <v>47.9</v>
      </c>
      <c r="T4261" s="26">
        <v>4.57</v>
      </c>
      <c r="U4261" s="8">
        <v>218.91</v>
      </c>
      <c r="V4261" t="s">
        <v>6968</v>
      </c>
      <c r="W4261" t="s">
        <v>2276</v>
      </c>
      <c r="X4261" t="s">
        <v>42</v>
      </c>
      <c r="Y4261" t="s">
        <v>2277</v>
      </c>
      <c r="AA4261" s="1">
        <f t="shared" si="508"/>
        <v>46019</v>
      </c>
      <c r="AB4261" s="2">
        <f t="shared" si="509"/>
        <v>12</v>
      </c>
      <c r="AC4261" s="2">
        <f t="shared" si="510"/>
        <v>2025</v>
      </c>
      <c r="AD4261" s="2" t="str">
        <f>IFERROR(VLOOKUP(A4261,'Aux Área'!$A$4:$B$123,2,0),"-")</f>
        <v>INSPEÇÃO</v>
      </c>
    </row>
    <row r="4262" spans="1:30" x14ac:dyDescent="0.3">
      <c r="A4262" t="s">
        <v>2282</v>
      </c>
      <c r="B4262" t="s">
        <v>4679</v>
      </c>
      <c r="C4262" t="s">
        <v>6969</v>
      </c>
      <c r="D4262" t="s">
        <v>3781</v>
      </c>
      <c r="E4262" t="s">
        <v>3782</v>
      </c>
      <c r="F4262" t="s">
        <v>2285</v>
      </c>
      <c r="G4262" t="s">
        <v>1135</v>
      </c>
      <c r="H4262" t="s">
        <v>2275</v>
      </c>
      <c r="I4262" t="s">
        <v>1497</v>
      </c>
      <c r="J4262" t="s">
        <v>1681</v>
      </c>
      <c r="K4262" t="s">
        <v>1682</v>
      </c>
      <c r="L4262" t="s">
        <v>141</v>
      </c>
      <c r="M4262" t="s">
        <v>38</v>
      </c>
      <c r="N4262" t="s">
        <v>39</v>
      </c>
      <c r="O4262" s="23">
        <v>461</v>
      </c>
      <c r="P4262" s="9">
        <v>11.54</v>
      </c>
      <c r="Q4262" t="s">
        <v>40</v>
      </c>
      <c r="R4262">
        <v>52677</v>
      </c>
      <c r="S4262" s="9">
        <v>39.96</v>
      </c>
      <c r="T4262" s="26">
        <v>4.6399999999999997</v>
      </c>
      <c r="U4262" s="8">
        <v>185.42</v>
      </c>
      <c r="V4262" t="s">
        <v>41</v>
      </c>
      <c r="W4262" t="s">
        <v>2276</v>
      </c>
      <c r="X4262" t="s">
        <v>42</v>
      </c>
      <c r="Y4262" t="s">
        <v>2277</v>
      </c>
      <c r="AA4262" s="1">
        <f t="shared" si="508"/>
        <v>46019</v>
      </c>
      <c r="AB4262" s="2">
        <f t="shared" si="509"/>
        <v>12</v>
      </c>
      <c r="AC4262" s="2">
        <f t="shared" si="510"/>
        <v>2025</v>
      </c>
      <c r="AD4262" s="2" t="str">
        <f>IFERROR(VLOOKUP(A4262,'Aux Área'!$A$4:$B$123,2,0),"-")</f>
        <v>INSPEÇÃO</v>
      </c>
    </row>
    <row r="4263" spans="1:30" x14ac:dyDescent="0.3">
      <c r="A4263" t="s">
        <v>2212</v>
      </c>
      <c r="B4263" t="s">
        <v>2466</v>
      </c>
      <c r="C4263" t="s">
        <v>6970</v>
      </c>
      <c r="D4263" t="s">
        <v>2468</v>
      </c>
      <c r="E4263" t="s">
        <v>2469</v>
      </c>
      <c r="F4263" t="s">
        <v>2214</v>
      </c>
      <c r="G4263" t="s">
        <v>35</v>
      </c>
      <c r="H4263" t="s">
        <v>2215</v>
      </c>
      <c r="I4263" t="s">
        <v>839</v>
      </c>
      <c r="J4263" t="s">
        <v>89</v>
      </c>
      <c r="K4263" t="s">
        <v>90</v>
      </c>
      <c r="L4263" t="s">
        <v>91</v>
      </c>
      <c r="M4263" t="s">
        <v>38</v>
      </c>
      <c r="N4263" t="s">
        <v>668</v>
      </c>
      <c r="O4263" s="23">
        <v>363</v>
      </c>
      <c r="P4263" s="9">
        <v>6.21</v>
      </c>
      <c r="Q4263" t="s">
        <v>40</v>
      </c>
      <c r="R4263">
        <v>7462</v>
      </c>
      <c r="S4263" s="9">
        <v>58.5</v>
      </c>
      <c r="T4263" s="26">
        <v>5.95</v>
      </c>
      <c r="U4263" s="8">
        <v>348.08</v>
      </c>
      <c r="V4263" t="s">
        <v>6971</v>
      </c>
      <c r="W4263" t="s">
        <v>2007</v>
      </c>
      <c r="X4263" t="s">
        <v>42</v>
      </c>
      <c r="Y4263" t="s">
        <v>2217</v>
      </c>
      <c r="AA4263" s="1">
        <f t="shared" si="508"/>
        <v>46019</v>
      </c>
      <c r="AB4263" s="2">
        <f t="shared" si="509"/>
        <v>12</v>
      </c>
      <c r="AC4263" s="2">
        <f t="shared" si="510"/>
        <v>2025</v>
      </c>
      <c r="AD4263" s="2" t="str">
        <f>IFERROR(VLOOKUP(A4263,'Aux Área'!$A$4:$B$123,2,0),"-")</f>
        <v>APH</v>
      </c>
    </row>
    <row r="4264" spans="1:30" x14ac:dyDescent="0.3">
      <c r="A4264" t="s">
        <v>2212</v>
      </c>
      <c r="C4264" t="s">
        <v>6970</v>
      </c>
      <c r="F4264" t="s">
        <v>2214</v>
      </c>
      <c r="K4264" t="s">
        <v>90</v>
      </c>
      <c r="N4264" t="s">
        <v>15690</v>
      </c>
      <c r="O4264" t="s">
        <v>15244</v>
      </c>
      <c r="P4264" s="9" t="s">
        <v>15244</v>
      </c>
      <c r="Q4264" t="s">
        <v>40</v>
      </c>
      <c r="R4264" t="s">
        <v>15244</v>
      </c>
      <c r="S4264">
        <v>12.65</v>
      </c>
      <c r="U4264" s="8">
        <v>44.15</v>
      </c>
      <c r="X4264" t="s">
        <v>42</v>
      </c>
      <c r="Y4264" t="s">
        <v>2217</v>
      </c>
      <c r="AA4264" s="1">
        <f>IFERROR(DATEVALUE(C4264),"-")</f>
        <v>46019</v>
      </c>
      <c r="AB4264" s="2">
        <f>IFERROR(MONTH(AA4264),"-")</f>
        <v>12</v>
      </c>
      <c r="AC4264" s="2">
        <f>IFERROR(YEAR(AA4264),"-")</f>
        <v>2025</v>
      </c>
      <c r="AD4264" s="2" t="str">
        <f>IFERROR(VLOOKUP(A4264,'Aux Área'!$A$4:$B$123,2,0),"-")</f>
        <v>APH</v>
      </c>
    </row>
    <row r="4265" spans="1:30" x14ac:dyDescent="0.3">
      <c r="A4265" t="s">
        <v>2306</v>
      </c>
      <c r="B4265" t="s">
        <v>4613</v>
      </c>
      <c r="C4265" t="s">
        <v>6972</v>
      </c>
      <c r="D4265" t="s">
        <v>3319</v>
      </c>
      <c r="E4265" t="s">
        <v>3320</v>
      </c>
      <c r="F4265" t="s">
        <v>2309</v>
      </c>
      <c r="G4265" t="s">
        <v>1135</v>
      </c>
      <c r="H4265" t="s">
        <v>2275</v>
      </c>
      <c r="I4265" t="s">
        <v>1497</v>
      </c>
      <c r="J4265" t="s">
        <v>89</v>
      </c>
      <c r="K4265" t="s">
        <v>90</v>
      </c>
      <c r="L4265" t="s">
        <v>91</v>
      </c>
      <c r="M4265" t="s">
        <v>38</v>
      </c>
      <c r="N4265" t="s">
        <v>39</v>
      </c>
      <c r="O4265" s="23">
        <v>382</v>
      </c>
      <c r="P4265" s="9">
        <v>12.23</v>
      </c>
      <c r="Q4265" t="s">
        <v>40</v>
      </c>
      <c r="R4265">
        <v>55113</v>
      </c>
      <c r="S4265" s="9">
        <v>31.23</v>
      </c>
      <c r="T4265" s="26">
        <v>4.59</v>
      </c>
      <c r="U4265" s="8">
        <v>143.35</v>
      </c>
      <c r="V4265" t="s">
        <v>6973</v>
      </c>
      <c r="W4265" t="s">
        <v>2276</v>
      </c>
      <c r="X4265" t="s">
        <v>42</v>
      </c>
      <c r="Y4265" t="s">
        <v>2277</v>
      </c>
      <c r="AA4265" s="1">
        <f t="shared" ref="AA4265:AA4284" si="511">DATEVALUE(C4265)</f>
        <v>46019</v>
      </c>
      <c r="AB4265" s="2">
        <f t="shared" ref="AB4265:AB4284" si="512">MONTH(AA4265)</f>
        <v>12</v>
      </c>
      <c r="AC4265" s="2">
        <f t="shared" ref="AC4265:AC4284" si="513">YEAR(AA4265)</f>
        <v>2025</v>
      </c>
      <c r="AD4265" s="2" t="str">
        <f>IFERROR(VLOOKUP(A4265,'Aux Área'!$A$4:$B$123,2,0),"-")</f>
        <v>INSPEÇÃO</v>
      </c>
    </row>
    <row r="4266" spans="1:30" x14ac:dyDescent="0.3">
      <c r="A4266" t="s">
        <v>2679</v>
      </c>
      <c r="B4266" t="s">
        <v>2680</v>
      </c>
      <c r="C4266" t="s">
        <v>6974</v>
      </c>
      <c r="D4266" t="s">
        <v>3597</v>
      </c>
      <c r="E4266" t="s">
        <v>3598</v>
      </c>
      <c r="F4266" t="s">
        <v>2682</v>
      </c>
      <c r="G4266" t="s">
        <v>659</v>
      </c>
      <c r="H4266" t="s">
        <v>1996</v>
      </c>
      <c r="I4266" t="s">
        <v>1997</v>
      </c>
      <c r="J4266" t="s">
        <v>165</v>
      </c>
      <c r="K4266" t="s">
        <v>166</v>
      </c>
      <c r="L4266" t="s">
        <v>167</v>
      </c>
      <c r="M4266" t="s">
        <v>38</v>
      </c>
      <c r="N4266" t="s">
        <v>668</v>
      </c>
      <c r="O4266" s="23">
        <v>439</v>
      </c>
      <c r="P4266" s="9">
        <v>5.96</v>
      </c>
      <c r="Q4266" t="s">
        <v>40</v>
      </c>
      <c r="R4266">
        <v>9981</v>
      </c>
      <c r="S4266" s="9">
        <v>73.69</v>
      </c>
      <c r="T4266" s="26">
        <v>6.24</v>
      </c>
      <c r="U4266" s="8">
        <v>459.86</v>
      </c>
      <c r="V4266" t="s">
        <v>41</v>
      </c>
      <c r="W4266" t="s">
        <v>1985</v>
      </c>
      <c r="X4266" t="s">
        <v>42</v>
      </c>
      <c r="Y4266" t="s">
        <v>1986</v>
      </c>
      <c r="AA4266" s="1">
        <f t="shared" si="511"/>
        <v>46019</v>
      </c>
      <c r="AB4266" s="2">
        <f t="shared" si="512"/>
        <v>12</v>
      </c>
      <c r="AC4266" s="2">
        <f t="shared" si="513"/>
        <v>2025</v>
      </c>
      <c r="AD4266" s="2" t="str">
        <f>IFERROR(VLOOKUP(A4266,'Aux Área'!$A$4:$B$123,2,0),"-")</f>
        <v>PESADOS</v>
      </c>
    </row>
    <row r="4267" spans="1:30" x14ac:dyDescent="0.3">
      <c r="A4267" t="s">
        <v>2643</v>
      </c>
      <c r="B4267" t="s">
        <v>2307</v>
      </c>
      <c r="C4267" t="s">
        <v>6975</v>
      </c>
      <c r="D4267" t="s">
        <v>3149</v>
      </c>
      <c r="E4267" t="s">
        <v>3150</v>
      </c>
      <c r="F4267" t="s">
        <v>2646</v>
      </c>
      <c r="G4267" t="s">
        <v>1300</v>
      </c>
      <c r="H4267" t="s">
        <v>1301</v>
      </c>
      <c r="I4267" t="s">
        <v>37</v>
      </c>
      <c r="J4267" t="s">
        <v>122</v>
      </c>
      <c r="K4267" t="s">
        <v>123</v>
      </c>
      <c r="L4267" t="s">
        <v>124</v>
      </c>
      <c r="M4267" t="s">
        <v>38</v>
      </c>
      <c r="N4267" t="s">
        <v>39</v>
      </c>
      <c r="O4267" s="23">
        <v>409</v>
      </c>
      <c r="P4267" s="9">
        <v>10.59</v>
      </c>
      <c r="Q4267" t="s">
        <v>40</v>
      </c>
      <c r="R4267">
        <v>57361</v>
      </c>
      <c r="S4267" s="9">
        <v>38.619999999999997</v>
      </c>
      <c r="T4267" s="26">
        <v>4.7930000000000001</v>
      </c>
      <c r="U4267" s="8">
        <v>185.09</v>
      </c>
      <c r="V4267" t="s">
        <v>246</v>
      </c>
      <c r="W4267" t="s">
        <v>2276</v>
      </c>
      <c r="X4267" t="s">
        <v>42</v>
      </c>
      <c r="Y4267" t="s">
        <v>2277</v>
      </c>
      <c r="AA4267" s="1">
        <f t="shared" si="511"/>
        <v>46019</v>
      </c>
      <c r="AB4267" s="2">
        <f t="shared" si="512"/>
        <v>12</v>
      </c>
      <c r="AC4267" s="2">
        <f t="shared" si="513"/>
        <v>2025</v>
      </c>
      <c r="AD4267" s="2" t="str">
        <f>IFERROR(VLOOKUP(A4267,'Aux Área'!$A$4:$B$123,2,0),"-")</f>
        <v>INSPEÇÃO</v>
      </c>
    </row>
    <row r="4268" spans="1:30" x14ac:dyDescent="0.3">
      <c r="A4268" t="s">
        <v>68</v>
      </c>
      <c r="B4268" t="s">
        <v>296</v>
      </c>
      <c r="C4268" t="s">
        <v>6976</v>
      </c>
      <c r="D4268" t="s">
        <v>3149</v>
      </c>
      <c r="E4268" t="s">
        <v>3150</v>
      </c>
      <c r="F4268" t="s">
        <v>69</v>
      </c>
      <c r="G4268" t="s">
        <v>1503</v>
      </c>
      <c r="H4268" t="s">
        <v>36</v>
      </c>
      <c r="I4268" t="s">
        <v>37</v>
      </c>
      <c r="J4268" t="s">
        <v>169</v>
      </c>
      <c r="K4268" t="s">
        <v>170</v>
      </c>
      <c r="L4268" t="s">
        <v>124</v>
      </c>
      <c r="M4268" t="s">
        <v>38</v>
      </c>
      <c r="N4268" t="s">
        <v>39</v>
      </c>
      <c r="O4268" s="23">
        <v>520</v>
      </c>
      <c r="P4268" s="9">
        <v>13</v>
      </c>
      <c r="Q4268" t="s">
        <v>40</v>
      </c>
      <c r="R4268">
        <v>23652</v>
      </c>
      <c r="S4268" s="9">
        <v>40</v>
      </c>
      <c r="T4268" s="26">
        <v>4.49</v>
      </c>
      <c r="U4268" s="8">
        <v>179.6</v>
      </c>
      <c r="V4268" t="s">
        <v>41</v>
      </c>
      <c r="W4268" t="s">
        <v>2007</v>
      </c>
      <c r="X4268" t="s">
        <v>42</v>
      </c>
      <c r="Y4268" t="s">
        <v>1740</v>
      </c>
      <c r="AA4268" s="1">
        <f t="shared" si="511"/>
        <v>46019</v>
      </c>
      <c r="AB4268" s="2">
        <f t="shared" si="512"/>
        <v>12</v>
      </c>
      <c r="AC4268" s="2">
        <f t="shared" si="513"/>
        <v>2025</v>
      </c>
      <c r="AD4268" s="2" t="str">
        <f>IFERROR(VLOOKUP(A4268,'Aux Área'!$A$4:$B$123,2,0),"-")</f>
        <v>OPERAÇÃO</v>
      </c>
    </row>
    <row r="4269" spans="1:30" x14ac:dyDescent="0.3">
      <c r="A4269" t="s">
        <v>5182</v>
      </c>
      <c r="B4269" t="s">
        <v>5183</v>
      </c>
      <c r="C4269" t="s">
        <v>6977</v>
      </c>
      <c r="D4269" t="s">
        <v>5215</v>
      </c>
      <c r="E4269" t="s">
        <v>5216</v>
      </c>
      <c r="F4269" t="s">
        <v>15238</v>
      </c>
      <c r="G4269" t="s">
        <v>1300</v>
      </c>
      <c r="H4269" t="s">
        <v>1301</v>
      </c>
      <c r="I4269" t="s">
        <v>37</v>
      </c>
      <c r="J4269" t="s">
        <v>175</v>
      </c>
      <c r="K4269" t="s">
        <v>176</v>
      </c>
      <c r="L4269" t="s">
        <v>177</v>
      </c>
      <c r="M4269" t="s">
        <v>38</v>
      </c>
      <c r="N4269" t="s">
        <v>39</v>
      </c>
      <c r="O4269" s="23">
        <v>358</v>
      </c>
      <c r="P4269" s="9">
        <v>6.83</v>
      </c>
      <c r="Q4269" t="s">
        <v>40</v>
      </c>
      <c r="R4269">
        <v>37795</v>
      </c>
      <c r="S4269" s="9">
        <v>52.39</v>
      </c>
      <c r="T4269" s="26">
        <v>4.79</v>
      </c>
      <c r="U4269" s="8">
        <v>250.95</v>
      </c>
      <c r="V4269" t="s">
        <v>6978</v>
      </c>
      <c r="W4269" t="s">
        <v>2276</v>
      </c>
      <c r="X4269" t="s">
        <v>42</v>
      </c>
      <c r="Y4269" t="s">
        <v>2277</v>
      </c>
      <c r="AA4269" s="1">
        <f t="shared" si="511"/>
        <v>46019</v>
      </c>
      <c r="AB4269" s="2">
        <f t="shared" si="512"/>
        <v>12</v>
      </c>
      <c r="AC4269" s="2">
        <f t="shared" si="513"/>
        <v>2025</v>
      </c>
      <c r="AD4269" s="2" t="str">
        <f>IFERROR(VLOOKUP(A4269,'Aux Área'!$A$4:$B$123,2,0),"-")</f>
        <v>ENGENHARIA</v>
      </c>
    </row>
    <row r="4270" spans="1:30" x14ac:dyDescent="0.3">
      <c r="A4270" t="s">
        <v>3092</v>
      </c>
      <c r="B4270" t="s">
        <v>4774</v>
      </c>
      <c r="C4270" t="s">
        <v>6979</v>
      </c>
      <c r="D4270" t="s">
        <v>3276</v>
      </c>
      <c r="E4270" t="s">
        <v>3277</v>
      </c>
      <c r="F4270" t="s">
        <v>3594</v>
      </c>
      <c r="G4270" t="s">
        <v>1135</v>
      </c>
      <c r="H4270" t="s">
        <v>2275</v>
      </c>
      <c r="I4270" t="s">
        <v>1497</v>
      </c>
      <c r="J4270" t="s">
        <v>231</v>
      </c>
      <c r="K4270" t="s">
        <v>232</v>
      </c>
      <c r="L4270" t="s">
        <v>217</v>
      </c>
      <c r="M4270" t="s">
        <v>38</v>
      </c>
      <c r="N4270" t="s">
        <v>39</v>
      </c>
      <c r="O4270" s="23">
        <v>449</v>
      </c>
      <c r="P4270" s="9">
        <v>9.6999999999999993</v>
      </c>
      <c r="Q4270" t="s">
        <v>40</v>
      </c>
      <c r="R4270">
        <v>42720</v>
      </c>
      <c r="S4270" s="9">
        <v>46.27</v>
      </c>
      <c r="T4270" s="26">
        <v>4.57</v>
      </c>
      <c r="U4270" s="8">
        <v>211.47</v>
      </c>
      <c r="V4270" t="s">
        <v>6980</v>
      </c>
      <c r="W4270" t="s">
        <v>2276</v>
      </c>
      <c r="X4270" t="s">
        <v>42</v>
      </c>
      <c r="Y4270" t="s">
        <v>2277</v>
      </c>
      <c r="AA4270" s="1">
        <f t="shared" si="511"/>
        <v>46019</v>
      </c>
      <c r="AB4270" s="2">
        <f t="shared" si="512"/>
        <v>12</v>
      </c>
      <c r="AC4270" s="2">
        <f t="shared" si="513"/>
        <v>2025</v>
      </c>
      <c r="AD4270" s="2" t="str">
        <f>IFERROR(VLOOKUP(A4270,'Aux Área'!$A$4:$B$123,2,0),"-")</f>
        <v>INSPEÇÃO</v>
      </c>
    </row>
    <row r="4271" spans="1:30" x14ac:dyDescent="0.3">
      <c r="A4271" t="s">
        <v>2638</v>
      </c>
      <c r="B4271" t="s">
        <v>4593</v>
      </c>
      <c r="C4271" t="s">
        <v>6981</v>
      </c>
      <c r="D4271" t="s">
        <v>3149</v>
      </c>
      <c r="E4271" t="s">
        <v>3150</v>
      </c>
      <c r="F4271" t="s">
        <v>2641</v>
      </c>
      <c r="G4271" t="s">
        <v>1135</v>
      </c>
      <c r="H4271" t="s">
        <v>2275</v>
      </c>
      <c r="I4271" t="s">
        <v>1497</v>
      </c>
      <c r="J4271" t="s">
        <v>275</v>
      </c>
      <c r="K4271" t="s">
        <v>276</v>
      </c>
      <c r="L4271" t="s">
        <v>124</v>
      </c>
      <c r="M4271" t="s">
        <v>38</v>
      </c>
      <c r="N4271" t="s">
        <v>39</v>
      </c>
      <c r="O4271" s="23">
        <v>456</v>
      </c>
      <c r="P4271" s="9">
        <v>9.76</v>
      </c>
      <c r="Q4271" t="s">
        <v>40</v>
      </c>
      <c r="R4271">
        <v>51599</v>
      </c>
      <c r="S4271" s="9">
        <v>46.74</v>
      </c>
      <c r="T4271" s="26">
        <v>4.59</v>
      </c>
      <c r="U4271" s="8">
        <v>214.54</v>
      </c>
      <c r="V4271" t="s">
        <v>6982</v>
      </c>
      <c r="W4271" t="s">
        <v>2276</v>
      </c>
      <c r="X4271" t="s">
        <v>42</v>
      </c>
      <c r="Y4271" t="s">
        <v>2277</v>
      </c>
      <c r="AA4271" s="1">
        <f t="shared" si="511"/>
        <v>46019</v>
      </c>
      <c r="AB4271" s="2">
        <f t="shared" si="512"/>
        <v>12</v>
      </c>
      <c r="AC4271" s="2">
        <f t="shared" si="513"/>
        <v>2025</v>
      </c>
      <c r="AD4271" s="2" t="str">
        <f>IFERROR(VLOOKUP(A4271,'Aux Área'!$A$4:$B$123,2,0),"-")</f>
        <v>INSPEÇÃO</v>
      </c>
    </row>
    <row r="4272" spans="1:30" x14ac:dyDescent="0.3">
      <c r="A4272" t="s">
        <v>2461</v>
      </c>
      <c r="B4272" t="s">
        <v>5008</v>
      </c>
      <c r="C4272" t="s">
        <v>6983</v>
      </c>
      <c r="D4272" t="s">
        <v>3285</v>
      </c>
      <c r="E4272" t="s">
        <v>3286</v>
      </c>
      <c r="F4272" t="s">
        <v>3574</v>
      </c>
      <c r="G4272" t="s">
        <v>1135</v>
      </c>
      <c r="H4272" t="s">
        <v>2275</v>
      </c>
      <c r="I4272" t="s">
        <v>1497</v>
      </c>
      <c r="J4272" t="s">
        <v>231</v>
      </c>
      <c r="K4272" t="s">
        <v>232</v>
      </c>
      <c r="L4272" t="s">
        <v>217</v>
      </c>
      <c r="M4272" t="s">
        <v>38</v>
      </c>
      <c r="N4272" t="s">
        <v>39</v>
      </c>
      <c r="O4272" s="10">
        <v>480</v>
      </c>
      <c r="P4272" s="24">
        <v>10.15</v>
      </c>
      <c r="Q4272" t="s">
        <v>40</v>
      </c>
      <c r="R4272" s="2">
        <v>46748</v>
      </c>
      <c r="S4272" s="9">
        <v>47.27</v>
      </c>
      <c r="T4272" s="26">
        <v>4.5709999999999997</v>
      </c>
      <c r="U4272" s="8">
        <v>216.05</v>
      </c>
      <c r="V4272" t="s">
        <v>6984</v>
      </c>
      <c r="W4272" t="s">
        <v>2276</v>
      </c>
      <c r="X4272" t="s">
        <v>42</v>
      </c>
      <c r="Y4272" t="s">
        <v>2277</v>
      </c>
      <c r="AA4272" s="1">
        <f t="shared" si="511"/>
        <v>46019</v>
      </c>
      <c r="AB4272" s="2">
        <f t="shared" si="512"/>
        <v>12</v>
      </c>
      <c r="AC4272" s="2">
        <f t="shared" si="513"/>
        <v>2025</v>
      </c>
      <c r="AD4272" s="2" t="str">
        <f>IFERROR(VLOOKUP(A4272,'Aux Área'!$A$4:$B$123,2,0),"-")</f>
        <v>INSPEÇÃO</v>
      </c>
    </row>
    <row r="4273" spans="1:30" x14ac:dyDescent="0.3">
      <c r="A4273" t="s">
        <v>2318</v>
      </c>
      <c r="B4273" t="s">
        <v>2733</v>
      </c>
      <c r="C4273" t="s">
        <v>6985</v>
      </c>
      <c r="D4273" t="s">
        <v>3030</v>
      </c>
      <c r="E4273" t="s">
        <v>3031</v>
      </c>
      <c r="F4273" t="s">
        <v>4203</v>
      </c>
      <c r="G4273" t="s">
        <v>1135</v>
      </c>
      <c r="H4273" t="s">
        <v>2185</v>
      </c>
      <c r="I4273" t="s">
        <v>2186</v>
      </c>
      <c r="J4273" t="s">
        <v>169</v>
      </c>
      <c r="K4273" t="s">
        <v>170</v>
      </c>
      <c r="L4273" t="s">
        <v>124</v>
      </c>
      <c r="M4273" t="s">
        <v>38</v>
      </c>
      <c r="N4273" t="s">
        <v>668</v>
      </c>
      <c r="O4273" s="23">
        <v>800</v>
      </c>
      <c r="P4273" s="9">
        <v>14.29</v>
      </c>
      <c r="Q4273" t="s">
        <v>40</v>
      </c>
      <c r="R4273">
        <v>55149</v>
      </c>
      <c r="S4273" s="9">
        <v>56</v>
      </c>
      <c r="T4273" s="26">
        <v>6.19</v>
      </c>
      <c r="U4273" s="8">
        <v>346.64</v>
      </c>
      <c r="V4273" t="s">
        <v>41</v>
      </c>
      <c r="W4273" t="s">
        <v>2007</v>
      </c>
      <c r="X4273" t="s">
        <v>42</v>
      </c>
      <c r="Y4273" t="s">
        <v>2188</v>
      </c>
      <c r="AA4273" s="1">
        <f t="shared" si="511"/>
        <v>46019</v>
      </c>
      <c r="AB4273" s="2">
        <f t="shared" si="512"/>
        <v>12</v>
      </c>
      <c r="AC4273" s="2">
        <f t="shared" si="513"/>
        <v>2025</v>
      </c>
      <c r="AD4273" s="2" t="str">
        <f>IFERROR(VLOOKUP(A4273,'Aux Área'!$A$4:$B$123,2,0),"-")</f>
        <v>INSPEÇÃO</v>
      </c>
    </row>
    <row r="4274" spans="1:30" x14ac:dyDescent="0.3">
      <c r="A4274" t="s">
        <v>2282</v>
      </c>
      <c r="B4274" t="s">
        <v>4679</v>
      </c>
      <c r="C4274" t="s">
        <v>6986</v>
      </c>
      <c r="D4274" t="s">
        <v>3295</v>
      </c>
      <c r="E4274" t="s">
        <v>3296</v>
      </c>
      <c r="F4274" t="s">
        <v>2285</v>
      </c>
      <c r="G4274" t="s">
        <v>1135</v>
      </c>
      <c r="H4274" t="s">
        <v>2275</v>
      </c>
      <c r="I4274" t="s">
        <v>1497</v>
      </c>
      <c r="J4274" t="s">
        <v>165</v>
      </c>
      <c r="K4274" t="s">
        <v>166</v>
      </c>
      <c r="L4274" t="s">
        <v>167</v>
      </c>
      <c r="M4274" t="s">
        <v>38</v>
      </c>
      <c r="N4274" t="s">
        <v>39</v>
      </c>
      <c r="O4274" s="23">
        <v>324</v>
      </c>
      <c r="P4274" s="9">
        <v>6.85</v>
      </c>
      <c r="Q4274" t="s">
        <v>40</v>
      </c>
      <c r="R4274">
        <v>53001</v>
      </c>
      <c r="S4274" s="9">
        <v>47.29</v>
      </c>
      <c r="T4274" s="26">
        <v>4.59</v>
      </c>
      <c r="U4274" s="8">
        <v>217.06</v>
      </c>
      <c r="V4274" t="s">
        <v>41</v>
      </c>
      <c r="W4274" t="s">
        <v>2276</v>
      </c>
      <c r="X4274" t="s">
        <v>42</v>
      </c>
      <c r="Y4274" t="s">
        <v>2277</v>
      </c>
      <c r="AA4274" s="1">
        <f t="shared" si="511"/>
        <v>46019</v>
      </c>
      <c r="AB4274" s="2">
        <f t="shared" si="512"/>
        <v>12</v>
      </c>
      <c r="AC4274" s="2">
        <f t="shared" si="513"/>
        <v>2025</v>
      </c>
      <c r="AD4274" s="2" t="str">
        <f>IFERROR(VLOOKUP(A4274,'Aux Área'!$A$4:$B$123,2,0),"-")</f>
        <v>INSPEÇÃO</v>
      </c>
    </row>
    <row r="4275" spans="1:30" x14ac:dyDescent="0.3">
      <c r="A4275" t="s">
        <v>2278</v>
      </c>
      <c r="B4275" t="s">
        <v>4664</v>
      </c>
      <c r="C4275" t="s">
        <v>6987</v>
      </c>
      <c r="D4275" t="s">
        <v>3243</v>
      </c>
      <c r="E4275" t="s">
        <v>3244</v>
      </c>
      <c r="F4275" t="s">
        <v>2281</v>
      </c>
      <c r="G4275" t="s">
        <v>1135</v>
      </c>
      <c r="H4275" t="s">
        <v>2275</v>
      </c>
      <c r="I4275" t="s">
        <v>1497</v>
      </c>
      <c r="J4275" t="s">
        <v>165</v>
      </c>
      <c r="K4275" t="s">
        <v>166</v>
      </c>
      <c r="L4275" t="s">
        <v>167</v>
      </c>
      <c r="M4275" t="s">
        <v>38</v>
      </c>
      <c r="N4275" t="s">
        <v>39</v>
      </c>
      <c r="O4275" s="23">
        <v>437</v>
      </c>
      <c r="P4275" s="9">
        <v>9.92</v>
      </c>
      <c r="Q4275" t="s">
        <v>40</v>
      </c>
      <c r="R4275">
        <v>64011</v>
      </c>
      <c r="S4275" s="9">
        <v>44.07</v>
      </c>
      <c r="T4275" s="26">
        <v>4.59</v>
      </c>
      <c r="U4275" s="8">
        <v>202.3</v>
      </c>
      <c r="V4275" t="s">
        <v>41</v>
      </c>
      <c r="W4275" t="s">
        <v>2276</v>
      </c>
      <c r="X4275" t="s">
        <v>42</v>
      </c>
      <c r="Y4275" t="s">
        <v>2277</v>
      </c>
      <c r="AA4275" s="1">
        <f t="shared" si="511"/>
        <v>46019</v>
      </c>
      <c r="AB4275" s="2">
        <f t="shared" si="512"/>
        <v>12</v>
      </c>
      <c r="AC4275" s="2">
        <f t="shared" si="513"/>
        <v>2025</v>
      </c>
      <c r="AD4275" s="2" t="str">
        <f>IFERROR(VLOOKUP(A4275,'Aux Área'!$A$4:$B$123,2,0),"-")</f>
        <v>INSPEÇÃO</v>
      </c>
    </row>
    <row r="4276" spans="1:30" x14ac:dyDescent="0.3">
      <c r="A4276" t="s">
        <v>2181</v>
      </c>
      <c r="B4276" t="s">
        <v>4595</v>
      </c>
      <c r="C4276" t="s">
        <v>6988</v>
      </c>
      <c r="D4276" t="s">
        <v>446</v>
      </c>
      <c r="E4276" t="s">
        <v>447</v>
      </c>
      <c r="F4276" t="s">
        <v>2184</v>
      </c>
      <c r="G4276" t="s">
        <v>1135</v>
      </c>
      <c r="H4276" t="s">
        <v>2185</v>
      </c>
      <c r="I4276" t="s">
        <v>2186</v>
      </c>
      <c r="J4276" t="s">
        <v>108</v>
      </c>
      <c r="K4276" t="s">
        <v>109</v>
      </c>
      <c r="L4276" t="s">
        <v>110</v>
      </c>
      <c r="M4276" t="s">
        <v>38</v>
      </c>
      <c r="N4276" t="s">
        <v>668</v>
      </c>
      <c r="O4276" s="23">
        <v>840</v>
      </c>
      <c r="P4276" s="9">
        <v>14.2</v>
      </c>
      <c r="Q4276" t="s">
        <v>40</v>
      </c>
      <c r="R4276">
        <v>61781</v>
      </c>
      <c r="S4276" s="9">
        <v>59.14</v>
      </c>
      <c r="T4276" s="26">
        <v>6.1909999999999998</v>
      </c>
      <c r="U4276" s="8">
        <v>366.13</v>
      </c>
      <c r="V4276" t="s">
        <v>6989</v>
      </c>
      <c r="W4276" t="s">
        <v>2007</v>
      </c>
      <c r="X4276" t="s">
        <v>42</v>
      </c>
      <c r="Y4276" t="s">
        <v>2188</v>
      </c>
      <c r="AA4276" s="1">
        <f t="shared" si="511"/>
        <v>46019</v>
      </c>
      <c r="AB4276" s="2">
        <f t="shared" si="512"/>
        <v>12</v>
      </c>
      <c r="AC4276" s="2">
        <f t="shared" si="513"/>
        <v>2025</v>
      </c>
      <c r="AD4276" s="2" t="str">
        <f>IFERROR(VLOOKUP(A4276,'Aux Área'!$A$4:$B$123,2,0),"-")</f>
        <v>INSPEÇÃO</v>
      </c>
    </row>
    <row r="4277" spans="1:30" x14ac:dyDescent="0.3">
      <c r="A4277" t="s">
        <v>2643</v>
      </c>
      <c r="B4277" t="s">
        <v>2307</v>
      </c>
      <c r="C4277" t="s">
        <v>6990</v>
      </c>
      <c r="D4277" t="s">
        <v>3788</v>
      </c>
      <c r="E4277" t="s">
        <v>3789</v>
      </c>
      <c r="F4277" t="s">
        <v>2646</v>
      </c>
      <c r="G4277" t="s">
        <v>1300</v>
      </c>
      <c r="H4277" t="s">
        <v>1301</v>
      </c>
      <c r="I4277" t="s">
        <v>37</v>
      </c>
      <c r="J4277" t="s">
        <v>122</v>
      </c>
      <c r="K4277" t="s">
        <v>123</v>
      </c>
      <c r="L4277" t="s">
        <v>124</v>
      </c>
      <c r="M4277" t="s">
        <v>38</v>
      </c>
      <c r="N4277" t="s">
        <v>39</v>
      </c>
      <c r="O4277" s="23">
        <v>340</v>
      </c>
      <c r="P4277" s="9">
        <v>10.32</v>
      </c>
      <c r="Q4277" t="s">
        <v>40</v>
      </c>
      <c r="R4277">
        <v>57701</v>
      </c>
      <c r="S4277" s="9">
        <v>32.93</v>
      </c>
      <c r="T4277" s="26">
        <v>4.79</v>
      </c>
      <c r="U4277" s="8">
        <v>157.72999999999999</v>
      </c>
      <c r="V4277" t="s">
        <v>246</v>
      </c>
      <c r="W4277" t="s">
        <v>2276</v>
      </c>
      <c r="X4277" t="s">
        <v>42</v>
      </c>
      <c r="Y4277" t="s">
        <v>2277</v>
      </c>
      <c r="AA4277" s="1">
        <f t="shared" si="511"/>
        <v>46019</v>
      </c>
      <c r="AB4277" s="2">
        <f t="shared" si="512"/>
        <v>12</v>
      </c>
      <c r="AC4277" s="2">
        <f t="shared" si="513"/>
        <v>2025</v>
      </c>
      <c r="AD4277" s="2" t="str">
        <f>IFERROR(VLOOKUP(A4277,'Aux Área'!$A$4:$B$123,2,0),"-")</f>
        <v>INSPEÇÃO</v>
      </c>
    </row>
    <row r="4278" spans="1:30" x14ac:dyDescent="0.3">
      <c r="A4278" t="s">
        <v>2306</v>
      </c>
      <c r="B4278" t="s">
        <v>4613</v>
      </c>
      <c r="C4278" t="s">
        <v>6991</v>
      </c>
      <c r="D4278" t="s">
        <v>4386</v>
      </c>
      <c r="E4278" t="s">
        <v>4387</v>
      </c>
      <c r="F4278" t="s">
        <v>2309</v>
      </c>
      <c r="G4278" t="s">
        <v>1135</v>
      </c>
      <c r="H4278" t="s">
        <v>2275</v>
      </c>
      <c r="I4278" t="s">
        <v>1497</v>
      </c>
      <c r="J4278" t="s">
        <v>1665</v>
      </c>
      <c r="K4278" t="s">
        <v>1666</v>
      </c>
      <c r="L4278" t="s">
        <v>301</v>
      </c>
      <c r="M4278" t="s">
        <v>38</v>
      </c>
      <c r="N4278" t="s">
        <v>39</v>
      </c>
      <c r="O4278" s="23">
        <v>517</v>
      </c>
      <c r="P4278" s="9">
        <v>11.39</v>
      </c>
      <c r="Q4278" t="s">
        <v>40</v>
      </c>
      <c r="R4278">
        <v>55630</v>
      </c>
      <c r="S4278" s="9">
        <v>45.4</v>
      </c>
      <c r="T4278" s="26">
        <v>4.8899999999999997</v>
      </c>
      <c r="U4278" s="8">
        <v>222.01</v>
      </c>
      <c r="V4278" t="s">
        <v>6992</v>
      </c>
      <c r="W4278" t="s">
        <v>2276</v>
      </c>
      <c r="X4278" t="s">
        <v>42</v>
      </c>
      <c r="Y4278" t="s">
        <v>2277</v>
      </c>
      <c r="AA4278" s="1">
        <f t="shared" si="511"/>
        <v>46019</v>
      </c>
      <c r="AB4278" s="2">
        <f t="shared" si="512"/>
        <v>12</v>
      </c>
      <c r="AC4278" s="2">
        <f t="shared" si="513"/>
        <v>2025</v>
      </c>
      <c r="AD4278" s="2" t="str">
        <f>IFERROR(VLOOKUP(A4278,'Aux Área'!$A$4:$B$123,2,0),"-")</f>
        <v>INSPEÇÃO</v>
      </c>
    </row>
    <row r="4279" spans="1:30" x14ac:dyDescent="0.3">
      <c r="A4279" t="s">
        <v>2278</v>
      </c>
      <c r="B4279" t="s">
        <v>4664</v>
      </c>
      <c r="C4279" t="s">
        <v>6993</v>
      </c>
      <c r="D4279" t="s">
        <v>3310</v>
      </c>
      <c r="E4279" t="s">
        <v>3311</v>
      </c>
      <c r="F4279" t="s">
        <v>2281</v>
      </c>
      <c r="G4279" t="s">
        <v>1135</v>
      </c>
      <c r="H4279" t="s">
        <v>2275</v>
      </c>
      <c r="I4279" t="s">
        <v>1497</v>
      </c>
      <c r="J4279" t="s">
        <v>169</v>
      </c>
      <c r="K4279" t="s">
        <v>170</v>
      </c>
      <c r="L4279" t="s">
        <v>124</v>
      </c>
      <c r="M4279" t="s">
        <v>38</v>
      </c>
      <c r="N4279" t="s">
        <v>39</v>
      </c>
      <c r="O4279" s="10">
        <v>300</v>
      </c>
      <c r="P4279" s="24">
        <v>9.89</v>
      </c>
      <c r="Q4279" t="s">
        <v>40</v>
      </c>
      <c r="R4279" s="2">
        <v>74311</v>
      </c>
      <c r="S4279" s="9">
        <v>30.33</v>
      </c>
      <c r="T4279" s="26">
        <v>4.49</v>
      </c>
      <c r="U4279" s="8">
        <v>136.19</v>
      </c>
      <c r="V4279" t="s">
        <v>41</v>
      </c>
      <c r="W4279" t="s">
        <v>2276</v>
      </c>
      <c r="X4279" t="s">
        <v>42</v>
      </c>
      <c r="Y4279" t="s">
        <v>2277</v>
      </c>
      <c r="AA4279" s="1">
        <f t="shared" si="511"/>
        <v>46019</v>
      </c>
      <c r="AB4279" s="2">
        <f t="shared" si="512"/>
        <v>12</v>
      </c>
      <c r="AC4279" s="2">
        <f t="shared" si="513"/>
        <v>2025</v>
      </c>
      <c r="AD4279" s="2" t="str">
        <f>IFERROR(VLOOKUP(A4279,'Aux Área'!$A$4:$B$123,2,0),"-")</f>
        <v>INSPEÇÃO</v>
      </c>
    </row>
    <row r="4280" spans="1:30" x14ac:dyDescent="0.3">
      <c r="A4280" t="s">
        <v>3092</v>
      </c>
      <c r="B4280" t="s">
        <v>4774</v>
      </c>
      <c r="C4280" t="s">
        <v>6994</v>
      </c>
      <c r="D4280" t="s">
        <v>5291</v>
      </c>
      <c r="E4280" t="s">
        <v>5292</v>
      </c>
      <c r="F4280" t="s">
        <v>3594</v>
      </c>
      <c r="G4280" t="s">
        <v>1135</v>
      </c>
      <c r="H4280" t="s">
        <v>2275</v>
      </c>
      <c r="I4280" t="s">
        <v>1497</v>
      </c>
      <c r="J4280" t="s">
        <v>89</v>
      </c>
      <c r="K4280" t="s">
        <v>90</v>
      </c>
      <c r="L4280" t="s">
        <v>91</v>
      </c>
      <c r="M4280" t="s">
        <v>38</v>
      </c>
      <c r="N4280" t="s">
        <v>39</v>
      </c>
      <c r="O4280" s="23">
        <v>446</v>
      </c>
      <c r="P4280" s="9">
        <v>11.66</v>
      </c>
      <c r="Q4280" t="s">
        <v>40</v>
      </c>
      <c r="R4280">
        <v>43166</v>
      </c>
      <c r="S4280" s="9">
        <v>38.24</v>
      </c>
      <c r="T4280" s="26">
        <v>4.79</v>
      </c>
      <c r="U4280" s="8">
        <v>183.17</v>
      </c>
      <c r="V4280" t="s">
        <v>6995</v>
      </c>
      <c r="W4280" t="s">
        <v>2276</v>
      </c>
      <c r="X4280" t="s">
        <v>42</v>
      </c>
      <c r="Y4280" t="s">
        <v>2277</v>
      </c>
      <c r="AA4280" s="1">
        <f t="shared" si="511"/>
        <v>46019</v>
      </c>
      <c r="AB4280" s="2">
        <f t="shared" si="512"/>
        <v>12</v>
      </c>
      <c r="AC4280" s="2">
        <f t="shared" si="513"/>
        <v>2025</v>
      </c>
      <c r="AD4280" s="2" t="str">
        <f>IFERROR(VLOOKUP(A4280,'Aux Área'!$A$4:$B$123,2,0),"-")</f>
        <v>INSPEÇÃO</v>
      </c>
    </row>
    <row r="4281" spans="1:30" x14ac:dyDescent="0.3">
      <c r="A4281" t="s">
        <v>2638</v>
      </c>
      <c r="B4281" t="s">
        <v>4593</v>
      </c>
      <c r="C4281" t="s">
        <v>6996</v>
      </c>
      <c r="D4281" t="s">
        <v>3193</v>
      </c>
      <c r="E4281" t="s">
        <v>3194</v>
      </c>
      <c r="F4281" t="s">
        <v>2641</v>
      </c>
      <c r="G4281" t="s">
        <v>1135</v>
      </c>
      <c r="H4281" t="s">
        <v>2275</v>
      </c>
      <c r="I4281" t="s">
        <v>1497</v>
      </c>
      <c r="J4281" t="s">
        <v>275</v>
      </c>
      <c r="K4281" t="s">
        <v>276</v>
      </c>
      <c r="L4281" t="s">
        <v>124</v>
      </c>
      <c r="M4281" t="s">
        <v>38</v>
      </c>
      <c r="N4281" t="s">
        <v>39</v>
      </c>
      <c r="O4281" s="23">
        <v>424</v>
      </c>
      <c r="P4281" s="9">
        <v>11.07</v>
      </c>
      <c r="Q4281" t="s">
        <v>40</v>
      </c>
      <c r="R4281">
        <v>52023</v>
      </c>
      <c r="S4281" s="9">
        <v>38.299999999999997</v>
      </c>
      <c r="T4281" s="26">
        <v>4.59</v>
      </c>
      <c r="U4281" s="8">
        <v>175.8</v>
      </c>
      <c r="V4281" t="s">
        <v>6997</v>
      </c>
      <c r="W4281" t="s">
        <v>2276</v>
      </c>
      <c r="X4281" t="s">
        <v>42</v>
      </c>
      <c r="Y4281" t="s">
        <v>2277</v>
      </c>
      <c r="AA4281" s="1">
        <f t="shared" si="511"/>
        <v>46020</v>
      </c>
      <c r="AB4281" s="2">
        <f t="shared" si="512"/>
        <v>12</v>
      </c>
      <c r="AC4281" s="2">
        <f t="shared" si="513"/>
        <v>2025</v>
      </c>
      <c r="AD4281" s="2" t="str">
        <f>IFERROR(VLOOKUP(A4281,'Aux Área'!$A$4:$B$123,2,0),"-")</f>
        <v>INSPEÇÃO</v>
      </c>
    </row>
    <row r="4282" spans="1:30" x14ac:dyDescent="0.3">
      <c r="A4282" t="s">
        <v>2282</v>
      </c>
      <c r="B4282" t="s">
        <v>4679</v>
      </c>
      <c r="C4282" t="s">
        <v>6998</v>
      </c>
      <c r="D4282" t="s">
        <v>4124</v>
      </c>
      <c r="E4282" t="s">
        <v>4125</v>
      </c>
      <c r="F4282" t="s">
        <v>2285</v>
      </c>
      <c r="G4282" t="s">
        <v>1135</v>
      </c>
      <c r="H4282" t="s">
        <v>2275</v>
      </c>
      <c r="I4282" t="s">
        <v>1497</v>
      </c>
      <c r="J4282" t="s">
        <v>1681</v>
      </c>
      <c r="K4282" t="s">
        <v>1682</v>
      </c>
      <c r="L4282" t="s">
        <v>141</v>
      </c>
      <c r="M4282" t="s">
        <v>38</v>
      </c>
      <c r="N4282" t="s">
        <v>39</v>
      </c>
      <c r="O4282" s="23">
        <v>377</v>
      </c>
      <c r="P4282" s="9">
        <v>8.67</v>
      </c>
      <c r="Q4282" t="s">
        <v>40</v>
      </c>
      <c r="R4282">
        <v>53378</v>
      </c>
      <c r="S4282" s="9">
        <v>43.5</v>
      </c>
      <c r="T4282" s="26">
        <v>4.6399999999999997</v>
      </c>
      <c r="U4282" s="8">
        <v>201.85</v>
      </c>
      <c r="V4282" t="s">
        <v>41</v>
      </c>
      <c r="W4282" t="s">
        <v>2276</v>
      </c>
      <c r="X4282" t="s">
        <v>42</v>
      </c>
      <c r="Y4282" t="s">
        <v>2277</v>
      </c>
      <c r="AA4282" s="1">
        <f t="shared" si="511"/>
        <v>46020</v>
      </c>
      <c r="AB4282" s="2">
        <f t="shared" si="512"/>
        <v>12</v>
      </c>
      <c r="AC4282" s="2">
        <f t="shared" si="513"/>
        <v>2025</v>
      </c>
      <c r="AD4282" s="2" t="str">
        <f>IFERROR(VLOOKUP(A4282,'Aux Área'!$A$4:$B$123,2,0),"-")</f>
        <v>INSPEÇÃO</v>
      </c>
    </row>
    <row r="4283" spans="1:30" x14ac:dyDescent="0.3">
      <c r="A4283" t="s">
        <v>2461</v>
      </c>
      <c r="B4283" t="s">
        <v>5008</v>
      </c>
      <c r="C4283" t="s">
        <v>6999</v>
      </c>
      <c r="D4283" t="s">
        <v>5160</v>
      </c>
      <c r="E4283" t="s">
        <v>5161</v>
      </c>
      <c r="F4283" t="s">
        <v>3574</v>
      </c>
      <c r="G4283" t="s">
        <v>1135</v>
      </c>
      <c r="H4283" t="s">
        <v>2275</v>
      </c>
      <c r="I4283" t="s">
        <v>1497</v>
      </c>
      <c r="J4283" t="s">
        <v>275</v>
      </c>
      <c r="K4283" t="s">
        <v>276</v>
      </c>
      <c r="L4283" t="s">
        <v>124</v>
      </c>
      <c r="M4283" t="s">
        <v>38</v>
      </c>
      <c r="N4283" t="s">
        <v>39</v>
      </c>
      <c r="O4283" s="10">
        <v>481</v>
      </c>
      <c r="P4283" s="24">
        <v>11.36</v>
      </c>
      <c r="Q4283" t="s">
        <v>40</v>
      </c>
      <c r="R4283">
        <v>44229</v>
      </c>
      <c r="S4283" s="9">
        <v>42.34</v>
      </c>
      <c r="T4283" s="26">
        <v>4.59</v>
      </c>
      <c r="U4283" s="8">
        <v>194.34</v>
      </c>
      <c r="V4283" t="s">
        <v>7000</v>
      </c>
      <c r="W4283" t="s">
        <v>2276</v>
      </c>
      <c r="X4283" t="s">
        <v>42</v>
      </c>
      <c r="Y4283" t="s">
        <v>2277</v>
      </c>
      <c r="AA4283" s="1">
        <f t="shared" si="511"/>
        <v>46020</v>
      </c>
      <c r="AB4283" s="2">
        <f t="shared" si="512"/>
        <v>12</v>
      </c>
      <c r="AC4283" s="2">
        <f t="shared" si="513"/>
        <v>2025</v>
      </c>
      <c r="AD4283" s="2" t="str">
        <f>IFERROR(VLOOKUP(A4283,'Aux Área'!$A$4:$B$123,2,0),"-")</f>
        <v>INSPEÇÃO</v>
      </c>
    </row>
    <row r="4284" spans="1:30" x14ac:dyDescent="0.3">
      <c r="A4284" t="s">
        <v>2347</v>
      </c>
      <c r="B4284" t="s">
        <v>2348</v>
      </c>
      <c r="C4284" t="s">
        <v>7001</v>
      </c>
      <c r="D4284" t="s">
        <v>4085</v>
      </c>
      <c r="E4284" t="s">
        <v>4086</v>
      </c>
      <c r="F4284" t="s">
        <v>2350</v>
      </c>
      <c r="G4284" t="s">
        <v>659</v>
      </c>
      <c r="H4284" t="s">
        <v>1996</v>
      </c>
      <c r="I4284" t="s">
        <v>1997</v>
      </c>
      <c r="J4284" t="s">
        <v>492</v>
      </c>
      <c r="K4284" t="s">
        <v>493</v>
      </c>
      <c r="L4284" t="s">
        <v>110</v>
      </c>
      <c r="M4284" t="s">
        <v>38</v>
      </c>
      <c r="N4284" t="s">
        <v>668</v>
      </c>
      <c r="O4284" s="23">
        <v>503</v>
      </c>
      <c r="P4284" s="9">
        <v>6.29</v>
      </c>
      <c r="Q4284" t="s">
        <v>40</v>
      </c>
      <c r="R4284">
        <v>16598</v>
      </c>
      <c r="S4284" s="9">
        <v>80</v>
      </c>
      <c r="T4284" s="26">
        <v>5.89</v>
      </c>
      <c r="U4284" s="8">
        <v>471.2</v>
      </c>
      <c r="V4284" t="s">
        <v>112</v>
      </c>
      <c r="W4284" t="s">
        <v>1985</v>
      </c>
      <c r="X4284" t="s">
        <v>42</v>
      </c>
      <c r="Y4284" t="s">
        <v>1986</v>
      </c>
      <c r="AA4284" s="1">
        <f t="shared" si="511"/>
        <v>46020</v>
      </c>
      <c r="AB4284" s="2">
        <f t="shared" si="512"/>
        <v>12</v>
      </c>
      <c r="AC4284" s="2">
        <f t="shared" si="513"/>
        <v>2025</v>
      </c>
      <c r="AD4284" s="2" t="str">
        <f>IFERROR(VLOOKUP(A4284,'Aux Área'!$A$4:$B$123,2,0),"-")</f>
        <v>PESADOS</v>
      </c>
    </row>
    <row r="4285" spans="1:30" x14ac:dyDescent="0.3">
      <c r="A4285" t="s">
        <v>2347</v>
      </c>
      <c r="C4285" t="s">
        <v>7001</v>
      </c>
      <c r="F4285" t="s">
        <v>2350</v>
      </c>
      <c r="K4285" t="s">
        <v>493</v>
      </c>
      <c r="N4285" t="s">
        <v>15690</v>
      </c>
      <c r="O4285" t="s">
        <v>15244</v>
      </c>
      <c r="P4285" s="9" t="s">
        <v>15244</v>
      </c>
      <c r="Q4285" t="s">
        <v>40</v>
      </c>
      <c r="R4285" t="s">
        <v>15244</v>
      </c>
      <c r="S4285">
        <v>7.16</v>
      </c>
      <c r="U4285" s="8">
        <v>27.88</v>
      </c>
      <c r="X4285" t="s">
        <v>42</v>
      </c>
      <c r="Y4285" t="s">
        <v>1986</v>
      </c>
      <c r="AA4285" s="1">
        <f>IFERROR(DATEVALUE(C4285),"-")</f>
        <v>46020</v>
      </c>
      <c r="AB4285" s="2">
        <f>IFERROR(MONTH(AA4285),"-")</f>
        <v>12</v>
      </c>
      <c r="AC4285" s="2">
        <f>IFERROR(YEAR(AA4285),"-")</f>
        <v>2025</v>
      </c>
      <c r="AD4285" s="2" t="str">
        <f>IFERROR(VLOOKUP(A4285,'Aux Área'!$A$4:$B$123,2,0),"-")</f>
        <v>PESADOS</v>
      </c>
    </row>
    <row r="4286" spans="1:30" x14ac:dyDescent="0.3">
      <c r="A4286" t="s">
        <v>2643</v>
      </c>
      <c r="B4286" t="s">
        <v>2307</v>
      </c>
      <c r="C4286" t="s">
        <v>7002</v>
      </c>
      <c r="D4286" t="s">
        <v>3788</v>
      </c>
      <c r="E4286" t="s">
        <v>3789</v>
      </c>
      <c r="F4286" t="s">
        <v>2646</v>
      </c>
      <c r="G4286" t="s">
        <v>1300</v>
      </c>
      <c r="H4286" t="s">
        <v>1301</v>
      </c>
      <c r="I4286" t="s">
        <v>37</v>
      </c>
      <c r="J4286" t="s">
        <v>122</v>
      </c>
      <c r="K4286" t="s">
        <v>123</v>
      </c>
      <c r="L4286" t="s">
        <v>124</v>
      </c>
      <c r="M4286" t="s">
        <v>38</v>
      </c>
      <c r="N4286" t="s">
        <v>39</v>
      </c>
      <c r="O4286" s="23">
        <v>402</v>
      </c>
      <c r="P4286" s="9">
        <v>10.37</v>
      </c>
      <c r="Q4286" t="s">
        <v>40</v>
      </c>
      <c r="R4286">
        <v>58103</v>
      </c>
      <c r="S4286" s="9">
        <v>38.770000000000003</v>
      </c>
      <c r="T4286" s="26">
        <v>4.79</v>
      </c>
      <c r="U4286" s="8">
        <v>185.7</v>
      </c>
      <c r="V4286" t="s">
        <v>246</v>
      </c>
      <c r="W4286" t="s">
        <v>2276</v>
      </c>
      <c r="X4286" t="s">
        <v>42</v>
      </c>
      <c r="Y4286" t="s">
        <v>2277</v>
      </c>
      <c r="AA4286" s="1">
        <f t="shared" ref="AA4286:AA4300" si="514">DATEVALUE(C4286)</f>
        <v>46020</v>
      </c>
      <c r="AB4286" s="2">
        <f t="shared" ref="AB4286:AB4300" si="515">MONTH(AA4286)</f>
        <v>12</v>
      </c>
      <c r="AC4286" s="2">
        <f t="shared" ref="AC4286:AC4300" si="516">YEAR(AA4286)</f>
        <v>2025</v>
      </c>
      <c r="AD4286" s="2" t="str">
        <f>IFERROR(VLOOKUP(A4286,'Aux Área'!$A$4:$B$123,2,0),"-")</f>
        <v>INSPEÇÃO</v>
      </c>
    </row>
    <row r="4287" spans="1:30" x14ac:dyDescent="0.3">
      <c r="A4287" t="s">
        <v>2278</v>
      </c>
      <c r="B4287" t="s">
        <v>4664</v>
      </c>
      <c r="C4287" t="s">
        <v>7003</v>
      </c>
      <c r="D4287" t="s">
        <v>3310</v>
      </c>
      <c r="E4287" t="s">
        <v>3311</v>
      </c>
      <c r="F4287" t="s">
        <v>2281</v>
      </c>
      <c r="G4287" t="s">
        <v>1135</v>
      </c>
      <c r="H4287" t="s">
        <v>2275</v>
      </c>
      <c r="I4287" t="s">
        <v>1497</v>
      </c>
      <c r="J4287" t="s">
        <v>169</v>
      </c>
      <c r="K4287" t="s">
        <v>170</v>
      </c>
      <c r="L4287" t="s">
        <v>124</v>
      </c>
      <c r="M4287" t="s">
        <v>38</v>
      </c>
      <c r="N4287" t="s">
        <v>39</v>
      </c>
      <c r="O4287" s="10">
        <v>285</v>
      </c>
      <c r="P4287" s="24">
        <v>10.58</v>
      </c>
      <c r="Q4287" t="s">
        <v>40</v>
      </c>
      <c r="R4287">
        <v>64596</v>
      </c>
      <c r="S4287" s="9">
        <v>26.93</v>
      </c>
      <c r="T4287" s="26">
        <v>4.492</v>
      </c>
      <c r="U4287" s="8">
        <v>120.96</v>
      </c>
      <c r="V4287" t="s">
        <v>41</v>
      </c>
      <c r="W4287" t="s">
        <v>2276</v>
      </c>
      <c r="X4287" t="s">
        <v>42</v>
      </c>
      <c r="Y4287" t="s">
        <v>2277</v>
      </c>
      <c r="AA4287" s="1">
        <f t="shared" si="514"/>
        <v>46020</v>
      </c>
      <c r="AB4287" s="2">
        <f t="shared" si="515"/>
        <v>12</v>
      </c>
      <c r="AC4287" s="2">
        <f t="shared" si="516"/>
        <v>2025</v>
      </c>
      <c r="AD4287" s="2" t="str">
        <f>IFERROR(VLOOKUP(A4287,'Aux Área'!$A$4:$B$123,2,0),"-")</f>
        <v>INSPEÇÃO</v>
      </c>
    </row>
    <row r="4288" spans="1:30" x14ac:dyDescent="0.3">
      <c r="A4288" t="s">
        <v>2260</v>
      </c>
      <c r="B4288" t="s">
        <v>113</v>
      </c>
      <c r="C4288" t="s">
        <v>7004</v>
      </c>
      <c r="D4288" t="s">
        <v>3005</v>
      </c>
      <c r="E4288" t="s">
        <v>3006</v>
      </c>
      <c r="F4288" t="s">
        <v>2262</v>
      </c>
      <c r="G4288" t="s">
        <v>35</v>
      </c>
      <c r="H4288" t="s">
        <v>2263</v>
      </c>
      <c r="I4288" t="s">
        <v>2186</v>
      </c>
      <c r="J4288" t="s">
        <v>1681</v>
      </c>
      <c r="K4288" t="s">
        <v>1682</v>
      </c>
      <c r="L4288" t="s">
        <v>141</v>
      </c>
      <c r="M4288" t="s">
        <v>38</v>
      </c>
      <c r="N4288" t="s">
        <v>668</v>
      </c>
      <c r="O4288" s="23">
        <v>775</v>
      </c>
      <c r="P4288" s="9">
        <v>15.24</v>
      </c>
      <c r="Q4288" t="s">
        <v>40</v>
      </c>
      <c r="R4288">
        <v>50988</v>
      </c>
      <c r="S4288" s="9">
        <v>50.85</v>
      </c>
      <c r="T4288" s="26">
        <v>6.49</v>
      </c>
      <c r="U4288" s="8">
        <v>330</v>
      </c>
      <c r="V4288" t="s">
        <v>41</v>
      </c>
      <c r="W4288" t="s">
        <v>2007</v>
      </c>
      <c r="X4288" t="s">
        <v>42</v>
      </c>
      <c r="Y4288" t="s">
        <v>1740</v>
      </c>
      <c r="AA4288" s="1">
        <f t="shared" si="514"/>
        <v>46020</v>
      </c>
      <c r="AB4288" s="2">
        <f t="shared" si="515"/>
        <v>12</v>
      </c>
      <c r="AC4288" s="2">
        <f t="shared" si="516"/>
        <v>2025</v>
      </c>
      <c r="AD4288" s="2" t="str">
        <f>IFERROR(VLOOKUP(A4288,'Aux Área'!$A$4:$B$123,2,0),"-")</f>
        <v>INSPEÇÃO</v>
      </c>
    </row>
    <row r="4289" spans="1:30" x14ac:dyDescent="0.3">
      <c r="A4289" t="s">
        <v>2181</v>
      </c>
      <c r="B4289" t="s">
        <v>4595</v>
      </c>
      <c r="C4289" t="s">
        <v>7005</v>
      </c>
      <c r="D4289" t="s">
        <v>3107</v>
      </c>
      <c r="E4289" t="s">
        <v>3108</v>
      </c>
      <c r="F4289" t="s">
        <v>2184</v>
      </c>
      <c r="G4289" t="s">
        <v>1135</v>
      </c>
      <c r="H4289" t="s">
        <v>2185</v>
      </c>
      <c r="I4289" t="s">
        <v>2186</v>
      </c>
      <c r="J4289" t="s">
        <v>108</v>
      </c>
      <c r="K4289" t="s">
        <v>109</v>
      </c>
      <c r="L4289" t="s">
        <v>110</v>
      </c>
      <c r="M4289" t="s">
        <v>38</v>
      </c>
      <c r="N4289" t="s">
        <v>668</v>
      </c>
      <c r="O4289" s="23">
        <v>561</v>
      </c>
      <c r="P4289" s="9">
        <v>14.88</v>
      </c>
      <c r="Q4289" t="s">
        <v>40</v>
      </c>
      <c r="R4289">
        <v>62342</v>
      </c>
      <c r="S4289" s="9">
        <v>37.700000000000003</v>
      </c>
      <c r="T4289" s="26">
        <v>6.1920000000000002</v>
      </c>
      <c r="U4289" s="8">
        <v>233.42</v>
      </c>
      <c r="V4289" t="s">
        <v>7006</v>
      </c>
      <c r="W4289" t="s">
        <v>2007</v>
      </c>
      <c r="X4289" t="s">
        <v>42</v>
      </c>
      <c r="Y4289" t="s">
        <v>2188</v>
      </c>
      <c r="AA4289" s="1">
        <f t="shared" si="514"/>
        <v>46020</v>
      </c>
      <c r="AB4289" s="2">
        <f t="shared" si="515"/>
        <v>12</v>
      </c>
      <c r="AC4289" s="2">
        <f t="shared" si="516"/>
        <v>2025</v>
      </c>
      <c r="AD4289" s="2" t="str">
        <f>IFERROR(VLOOKUP(A4289,'Aux Área'!$A$4:$B$123,2,0),"-")</f>
        <v>INSPEÇÃO</v>
      </c>
    </row>
    <row r="4290" spans="1:30" x14ac:dyDescent="0.3">
      <c r="A4290" t="s">
        <v>1945</v>
      </c>
      <c r="B4290" t="s">
        <v>2124</v>
      </c>
      <c r="C4290" t="s">
        <v>7007</v>
      </c>
      <c r="D4290" t="s">
        <v>1802</v>
      </c>
      <c r="E4290" t="s">
        <v>1803</v>
      </c>
      <c r="F4290" t="s">
        <v>653</v>
      </c>
      <c r="G4290" t="s">
        <v>1495</v>
      </c>
      <c r="H4290" t="s">
        <v>1804</v>
      </c>
      <c r="I4290" t="s">
        <v>1497</v>
      </c>
      <c r="J4290" t="s">
        <v>231</v>
      </c>
      <c r="K4290" t="s">
        <v>232</v>
      </c>
      <c r="L4290" t="s">
        <v>217</v>
      </c>
      <c r="M4290" t="s">
        <v>38</v>
      </c>
      <c r="N4290" t="s">
        <v>668</v>
      </c>
      <c r="O4290" s="23">
        <v>0</v>
      </c>
      <c r="P4290" s="9">
        <v>0</v>
      </c>
      <c r="Q4290" t="s">
        <v>40</v>
      </c>
      <c r="R4290">
        <v>0</v>
      </c>
      <c r="S4290" s="9">
        <v>57.8</v>
      </c>
      <c r="T4290" s="26">
        <v>5.99</v>
      </c>
      <c r="U4290" s="8">
        <v>346.22</v>
      </c>
      <c r="V4290" t="s">
        <v>7008</v>
      </c>
      <c r="W4290" t="s">
        <v>652</v>
      </c>
      <c r="X4290" t="s">
        <v>42</v>
      </c>
      <c r="Y4290" t="s">
        <v>653</v>
      </c>
      <c r="AA4290" s="1">
        <f t="shared" si="514"/>
        <v>46020</v>
      </c>
      <c r="AB4290" s="2">
        <f t="shared" si="515"/>
        <v>12</v>
      </c>
      <c r="AC4290" s="2">
        <f t="shared" si="516"/>
        <v>2025</v>
      </c>
      <c r="AD4290" s="2" t="str">
        <f>IFERROR(VLOOKUP(A4290,'Aux Área'!$A$4:$B$123,2,0),"-")</f>
        <v>SÃO PEDRO</v>
      </c>
    </row>
    <row r="4291" spans="1:30" x14ac:dyDescent="0.3">
      <c r="A4291" t="s">
        <v>5369</v>
      </c>
      <c r="B4291" t="s">
        <v>93</v>
      </c>
      <c r="C4291" t="s">
        <v>7009</v>
      </c>
      <c r="D4291" t="s">
        <v>5109</v>
      </c>
      <c r="E4291" t="s">
        <v>5110</v>
      </c>
      <c r="F4291" t="s">
        <v>653</v>
      </c>
      <c r="G4291" t="s">
        <v>659</v>
      </c>
      <c r="H4291" t="s">
        <v>706</v>
      </c>
      <c r="I4291" t="s">
        <v>667</v>
      </c>
      <c r="J4291" t="s">
        <v>122</v>
      </c>
      <c r="K4291" t="s">
        <v>123</v>
      </c>
      <c r="L4291" t="s">
        <v>124</v>
      </c>
      <c r="M4291" t="s">
        <v>38</v>
      </c>
      <c r="N4291" t="s">
        <v>707</v>
      </c>
      <c r="O4291" s="23">
        <v>0</v>
      </c>
      <c r="P4291" s="9">
        <v>0</v>
      </c>
      <c r="Q4291" t="s">
        <v>40</v>
      </c>
      <c r="R4291">
        <v>0</v>
      </c>
      <c r="S4291" s="9">
        <v>20</v>
      </c>
      <c r="T4291" s="26">
        <v>6.49</v>
      </c>
      <c r="U4291" s="8">
        <v>129.80000000000001</v>
      </c>
      <c r="V4291" t="s">
        <v>112</v>
      </c>
      <c r="W4291" t="s">
        <v>652</v>
      </c>
      <c r="X4291" t="s">
        <v>42</v>
      </c>
      <c r="Y4291" t="s">
        <v>653</v>
      </c>
      <c r="AA4291" s="1">
        <f t="shared" si="514"/>
        <v>46020</v>
      </c>
      <c r="AB4291" s="2">
        <f t="shared" si="515"/>
        <v>12</v>
      </c>
      <c r="AC4291" s="2">
        <f t="shared" si="516"/>
        <v>2025</v>
      </c>
      <c r="AD4291" s="2" t="str">
        <f>IFERROR(VLOOKUP(A4291,'Aux Área'!$A$4:$B$123,2,0),"-")</f>
        <v>SÃO PEDRO</v>
      </c>
    </row>
    <row r="4292" spans="1:30" x14ac:dyDescent="0.3">
      <c r="A4292" t="s">
        <v>5107</v>
      </c>
      <c r="B4292" t="s">
        <v>2272</v>
      </c>
      <c r="C4292" t="s">
        <v>7010</v>
      </c>
      <c r="D4292" t="s">
        <v>5109</v>
      </c>
      <c r="E4292" t="s">
        <v>5110</v>
      </c>
      <c r="F4292" t="s">
        <v>653</v>
      </c>
      <c r="G4292" t="s">
        <v>635</v>
      </c>
      <c r="H4292" t="s">
        <v>1099</v>
      </c>
      <c r="I4292" t="s">
        <v>649</v>
      </c>
      <c r="J4292" t="s">
        <v>122</v>
      </c>
      <c r="K4292" t="s">
        <v>123</v>
      </c>
      <c r="L4292" t="s">
        <v>124</v>
      </c>
      <c r="M4292" t="s">
        <v>38</v>
      </c>
      <c r="N4292" t="s">
        <v>668</v>
      </c>
      <c r="O4292" s="23">
        <v>0</v>
      </c>
      <c r="P4292" s="9">
        <v>0</v>
      </c>
      <c r="Q4292" t="s">
        <v>40</v>
      </c>
      <c r="R4292">
        <v>0</v>
      </c>
      <c r="S4292" s="9">
        <v>115.33</v>
      </c>
      <c r="T4292" s="26">
        <v>6.09</v>
      </c>
      <c r="U4292" s="8">
        <v>702.35</v>
      </c>
      <c r="V4292" t="s">
        <v>112</v>
      </c>
      <c r="W4292" t="s">
        <v>652</v>
      </c>
      <c r="X4292" t="s">
        <v>42</v>
      </c>
      <c r="Y4292" t="s">
        <v>653</v>
      </c>
      <c r="AA4292" s="1">
        <f t="shared" si="514"/>
        <v>46020</v>
      </c>
      <c r="AB4292" s="2">
        <f t="shared" si="515"/>
        <v>12</v>
      </c>
      <c r="AC4292" s="2">
        <f t="shared" si="516"/>
        <v>2025</v>
      </c>
      <c r="AD4292" s="2" t="str">
        <f>IFERROR(VLOOKUP(A4292,'Aux Área'!$A$4:$B$123,2,0),"-")</f>
        <v>SÃO PEDRO</v>
      </c>
    </row>
    <row r="4293" spans="1:30" x14ac:dyDescent="0.3">
      <c r="A4293" t="s">
        <v>1847</v>
      </c>
      <c r="B4293" t="s">
        <v>1848</v>
      </c>
      <c r="C4293" t="s">
        <v>7011</v>
      </c>
      <c r="D4293" t="s">
        <v>1850</v>
      </c>
      <c r="E4293" t="s">
        <v>1851</v>
      </c>
      <c r="F4293" t="s">
        <v>653</v>
      </c>
      <c r="G4293" t="s">
        <v>635</v>
      </c>
      <c r="H4293" t="s">
        <v>1852</v>
      </c>
      <c r="I4293" t="s">
        <v>1853</v>
      </c>
      <c r="J4293" t="s">
        <v>172</v>
      </c>
      <c r="K4293" t="s">
        <v>173</v>
      </c>
      <c r="L4293" t="s">
        <v>124</v>
      </c>
      <c r="M4293" t="s">
        <v>38</v>
      </c>
      <c r="N4293" t="s">
        <v>638</v>
      </c>
      <c r="O4293" s="23">
        <v>0</v>
      </c>
      <c r="P4293" s="9">
        <v>0</v>
      </c>
      <c r="Q4293" t="s">
        <v>40</v>
      </c>
      <c r="R4293">
        <v>0</v>
      </c>
      <c r="S4293" s="9">
        <v>96</v>
      </c>
      <c r="T4293" s="26">
        <v>5.99</v>
      </c>
      <c r="U4293" s="8">
        <v>575.04</v>
      </c>
      <c r="V4293" t="s">
        <v>7012</v>
      </c>
      <c r="W4293" t="s">
        <v>652</v>
      </c>
      <c r="X4293" t="s">
        <v>42</v>
      </c>
      <c r="Y4293" t="s">
        <v>653</v>
      </c>
      <c r="AA4293" s="1">
        <f t="shared" si="514"/>
        <v>46020</v>
      </c>
      <c r="AB4293" s="2">
        <f t="shared" si="515"/>
        <v>12</v>
      </c>
      <c r="AC4293" s="2">
        <f t="shared" si="516"/>
        <v>2025</v>
      </c>
      <c r="AD4293" s="2" t="str">
        <f>IFERROR(VLOOKUP(A4293,'Aux Área'!$A$4:$B$123,2,0),"-")</f>
        <v>SÃO PEDRO</v>
      </c>
    </row>
    <row r="4294" spans="1:30" x14ac:dyDescent="0.3">
      <c r="A4294" t="s">
        <v>2650</v>
      </c>
      <c r="B4294" t="s">
        <v>2651</v>
      </c>
      <c r="C4294" t="s">
        <v>7013</v>
      </c>
      <c r="D4294" t="s">
        <v>2944</v>
      </c>
      <c r="E4294" t="s">
        <v>2945</v>
      </c>
      <c r="F4294" t="s">
        <v>3615</v>
      </c>
      <c r="G4294" t="s">
        <v>1300</v>
      </c>
      <c r="H4294" t="s">
        <v>2635</v>
      </c>
      <c r="I4294" t="s">
        <v>37</v>
      </c>
      <c r="J4294" t="s">
        <v>2817</v>
      </c>
      <c r="K4294" t="s">
        <v>2818</v>
      </c>
      <c r="L4294" t="s">
        <v>84</v>
      </c>
      <c r="M4294" t="s">
        <v>38</v>
      </c>
      <c r="N4294" t="s">
        <v>39</v>
      </c>
      <c r="O4294" s="23">
        <v>104</v>
      </c>
      <c r="P4294" s="9">
        <v>3.97</v>
      </c>
      <c r="Q4294" t="s">
        <v>40</v>
      </c>
      <c r="R4294">
        <v>10822</v>
      </c>
      <c r="S4294" s="9">
        <v>26.2</v>
      </c>
      <c r="T4294" s="26">
        <v>5.2709999999999999</v>
      </c>
      <c r="U4294" s="8">
        <v>138.1</v>
      </c>
      <c r="V4294" t="s">
        <v>7014</v>
      </c>
      <c r="W4294" t="s">
        <v>2276</v>
      </c>
      <c r="X4294" t="s">
        <v>42</v>
      </c>
      <c r="Y4294" t="s">
        <v>1740</v>
      </c>
      <c r="AA4294" s="1">
        <f t="shared" si="514"/>
        <v>46020</v>
      </c>
      <c r="AB4294" s="2">
        <f t="shared" si="515"/>
        <v>12</v>
      </c>
      <c r="AC4294" s="2">
        <f t="shared" si="516"/>
        <v>2025</v>
      </c>
      <c r="AD4294" s="2" t="str">
        <f>IFERROR(VLOOKUP(A4294,'Aux Área'!$A$4:$B$123,2,0),"-")</f>
        <v>TI</v>
      </c>
    </row>
    <row r="4295" spans="1:30" x14ac:dyDescent="0.3">
      <c r="A4295" t="s">
        <v>5543</v>
      </c>
      <c r="B4295" t="s">
        <v>3093</v>
      </c>
      <c r="C4295" t="s">
        <v>7015</v>
      </c>
      <c r="D4295" t="s">
        <v>391</v>
      </c>
      <c r="E4295" t="s">
        <v>392</v>
      </c>
      <c r="F4295" t="s">
        <v>6207</v>
      </c>
      <c r="G4295" t="s">
        <v>1135</v>
      </c>
      <c r="H4295" t="s">
        <v>5545</v>
      </c>
      <c r="I4295" t="s">
        <v>839</v>
      </c>
      <c r="J4295" t="s">
        <v>492</v>
      </c>
      <c r="K4295" t="s">
        <v>493</v>
      </c>
      <c r="L4295" t="s">
        <v>110</v>
      </c>
      <c r="M4295" t="s">
        <v>38</v>
      </c>
      <c r="N4295" t="s">
        <v>39</v>
      </c>
      <c r="O4295" s="23">
        <v>359</v>
      </c>
      <c r="P4295" s="9">
        <v>8.2799999999999994</v>
      </c>
      <c r="Q4295" t="s">
        <v>40</v>
      </c>
      <c r="R4295">
        <v>5825</v>
      </c>
      <c r="S4295" s="9">
        <v>43.34</v>
      </c>
      <c r="T4295" s="26">
        <v>4.8899999999999997</v>
      </c>
      <c r="U4295" s="8">
        <v>211.94</v>
      </c>
      <c r="V4295" t="s">
        <v>41</v>
      </c>
      <c r="W4295" t="s">
        <v>2276</v>
      </c>
      <c r="X4295" t="s">
        <v>42</v>
      </c>
      <c r="Y4295" t="s">
        <v>2277</v>
      </c>
      <c r="AA4295" s="1">
        <f t="shared" si="514"/>
        <v>46020</v>
      </c>
      <c r="AB4295" s="2">
        <f t="shared" si="515"/>
        <v>12</v>
      </c>
      <c r="AC4295" s="2">
        <f t="shared" si="516"/>
        <v>2025</v>
      </c>
      <c r="AD4295" s="2" t="str">
        <f>IFERROR(VLOOKUP(A4295,'Aux Área'!$A$4:$B$123,2,0),"-")</f>
        <v>INSPEÇÃO</v>
      </c>
    </row>
    <row r="4296" spans="1:30" x14ac:dyDescent="0.3">
      <c r="A4296" t="s">
        <v>5620</v>
      </c>
      <c r="B4296" t="s">
        <v>2315</v>
      </c>
      <c r="C4296" t="s">
        <v>7016</v>
      </c>
      <c r="D4296" t="s">
        <v>2160</v>
      </c>
      <c r="E4296" t="s">
        <v>2161</v>
      </c>
      <c r="F4296" t="s">
        <v>6208</v>
      </c>
      <c r="G4296" t="s">
        <v>1135</v>
      </c>
      <c r="H4296" t="s">
        <v>5545</v>
      </c>
      <c r="I4296" t="s">
        <v>839</v>
      </c>
      <c r="J4296" t="s">
        <v>492</v>
      </c>
      <c r="K4296" t="s">
        <v>493</v>
      </c>
      <c r="L4296" t="s">
        <v>110</v>
      </c>
      <c r="M4296" t="s">
        <v>38</v>
      </c>
      <c r="N4296" t="s">
        <v>39</v>
      </c>
      <c r="O4296" s="23">
        <v>382</v>
      </c>
      <c r="P4296" s="9">
        <v>9.33</v>
      </c>
      <c r="Q4296" t="s">
        <v>40</v>
      </c>
      <c r="R4296">
        <v>6515</v>
      </c>
      <c r="S4296" s="9">
        <v>40.93</v>
      </c>
      <c r="T4296" s="26">
        <v>4.8899999999999997</v>
      </c>
      <c r="U4296" s="8">
        <v>200.13</v>
      </c>
      <c r="V4296" t="s">
        <v>41</v>
      </c>
      <c r="W4296" t="s">
        <v>2276</v>
      </c>
      <c r="X4296" t="s">
        <v>42</v>
      </c>
      <c r="Y4296" t="s">
        <v>2277</v>
      </c>
      <c r="AA4296" s="1">
        <f t="shared" si="514"/>
        <v>46020</v>
      </c>
      <c r="AB4296" s="2">
        <f t="shared" si="515"/>
        <v>12</v>
      </c>
      <c r="AC4296" s="2">
        <f t="shared" si="516"/>
        <v>2025</v>
      </c>
      <c r="AD4296" s="2" t="str">
        <f>IFERROR(VLOOKUP(A4296,'Aux Área'!$A$4:$B$123,2,0),"-")</f>
        <v>INSPEÇÃO</v>
      </c>
    </row>
    <row r="4297" spans="1:30" x14ac:dyDescent="0.3">
      <c r="A4297" t="s">
        <v>2306</v>
      </c>
      <c r="B4297" t="s">
        <v>4613</v>
      </c>
      <c r="C4297" t="s">
        <v>7017</v>
      </c>
      <c r="D4297" t="s">
        <v>3319</v>
      </c>
      <c r="E4297" t="s">
        <v>3320</v>
      </c>
      <c r="F4297" t="s">
        <v>2309</v>
      </c>
      <c r="G4297" t="s">
        <v>1135</v>
      </c>
      <c r="H4297" t="s">
        <v>2275</v>
      </c>
      <c r="I4297" t="s">
        <v>1497</v>
      </c>
      <c r="J4297" t="s">
        <v>89</v>
      </c>
      <c r="K4297" t="s">
        <v>90</v>
      </c>
      <c r="L4297" t="s">
        <v>91</v>
      </c>
      <c r="M4297" t="s">
        <v>38</v>
      </c>
      <c r="N4297" t="s">
        <v>39</v>
      </c>
      <c r="O4297" s="23">
        <v>480</v>
      </c>
      <c r="P4297" s="9">
        <v>11.98</v>
      </c>
      <c r="Q4297" t="s">
        <v>40</v>
      </c>
      <c r="R4297">
        <v>56110</v>
      </c>
      <c r="S4297" s="9">
        <v>40.06</v>
      </c>
      <c r="T4297" s="26">
        <v>4.59</v>
      </c>
      <c r="U4297" s="8">
        <v>183.88</v>
      </c>
      <c r="V4297" t="s">
        <v>7018</v>
      </c>
      <c r="W4297" t="s">
        <v>2276</v>
      </c>
      <c r="X4297" t="s">
        <v>42</v>
      </c>
      <c r="Y4297" t="s">
        <v>2277</v>
      </c>
      <c r="AA4297" s="1">
        <f t="shared" si="514"/>
        <v>46020</v>
      </c>
      <c r="AB4297" s="2">
        <f t="shared" si="515"/>
        <v>12</v>
      </c>
      <c r="AC4297" s="2">
        <f t="shared" si="516"/>
        <v>2025</v>
      </c>
      <c r="AD4297" s="2" t="str">
        <f>IFERROR(VLOOKUP(A4297,'Aux Área'!$A$4:$B$123,2,0),"-")</f>
        <v>INSPEÇÃO</v>
      </c>
    </row>
    <row r="4298" spans="1:30" x14ac:dyDescent="0.3">
      <c r="A4298" t="s">
        <v>68</v>
      </c>
      <c r="B4298" t="s">
        <v>296</v>
      </c>
      <c r="C4298" t="s">
        <v>7019</v>
      </c>
      <c r="D4298" t="s">
        <v>3149</v>
      </c>
      <c r="E4298" t="s">
        <v>3150</v>
      </c>
      <c r="F4298" t="s">
        <v>69</v>
      </c>
      <c r="G4298" t="s">
        <v>1503</v>
      </c>
      <c r="H4298" t="s">
        <v>36</v>
      </c>
      <c r="I4298" t="s">
        <v>37</v>
      </c>
      <c r="J4298" t="s">
        <v>188</v>
      </c>
      <c r="K4298" t="s">
        <v>189</v>
      </c>
      <c r="L4298" t="s">
        <v>190</v>
      </c>
      <c r="M4298" t="s">
        <v>38</v>
      </c>
      <c r="N4298" t="s">
        <v>39</v>
      </c>
      <c r="O4298" s="23">
        <v>367</v>
      </c>
      <c r="P4298" s="9">
        <v>11.2</v>
      </c>
      <c r="Q4298" t="s">
        <v>40</v>
      </c>
      <c r="R4298">
        <v>24019</v>
      </c>
      <c r="S4298" s="9">
        <v>32.78</v>
      </c>
      <c r="T4298" s="26">
        <v>4.6900000000000004</v>
      </c>
      <c r="U4298" s="8">
        <v>153.74</v>
      </c>
      <c r="V4298" t="s">
        <v>41</v>
      </c>
      <c r="W4298" t="s">
        <v>2007</v>
      </c>
      <c r="X4298" t="s">
        <v>42</v>
      </c>
      <c r="Y4298" t="s">
        <v>1740</v>
      </c>
      <c r="AA4298" s="1">
        <f t="shared" si="514"/>
        <v>46020</v>
      </c>
      <c r="AB4298" s="2">
        <f t="shared" si="515"/>
        <v>12</v>
      </c>
      <c r="AC4298" s="2">
        <f t="shared" si="516"/>
        <v>2025</v>
      </c>
      <c r="AD4298" s="2" t="str">
        <f>IFERROR(VLOOKUP(A4298,'Aux Área'!$A$4:$B$123,2,0),"-")</f>
        <v>OPERAÇÃO</v>
      </c>
    </row>
    <row r="4299" spans="1:30" x14ac:dyDescent="0.3">
      <c r="A4299" t="s">
        <v>2691</v>
      </c>
      <c r="B4299" t="s">
        <v>2692</v>
      </c>
      <c r="C4299" t="s">
        <v>7020</v>
      </c>
      <c r="D4299" t="s">
        <v>2142</v>
      </c>
      <c r="E4299" t="s">
        <v>2143</v>
      </c>
      <c r="F4299" t="s">
        <v>3605</v>
      </c>
      <c r="G4299" t="s">
        <v>1635</v>
      </c>
      <c r="H4299" t="s">
        <v>2635</v>
      </c>
      <c r="I4299" t="s">
        <v>37</v>
      </c>
      <c r="J4299" t="s">
        <v>165</v>
      </c>
      <c r="K4299" t="s">
        <v>166</v>
      </c>
      <c r="L4299" t="s">
        <v>167</v>
      </c>
      <c r="M4299" t="s">
        <v>38</v>
      </c>
      <c r="N4299" t="s">
        <v>39</v>
      </c>
      <c r="O4299" s="23">
        <v>170</v>
      </c>
      <c r="P4299" s="9">
        <v>7.34</v>
      </c>
      <c r="Q4299" t="s">
        <v>40</v>
      </c>
      <c r="R4299">
        <v>8626</v>
      </c>
      <c r="S4299" s="9">
        <v>23.17</v>
      </c>
      <c r="T4299" s="26">
        <v>4.59</v>
      </c>
      <c r="U4299" s="8">
        <v>106.35</v>
      </c>
      <c r="V4299" t="s">
        <v>112</v>
      </c>
      <c r="W4299" t="s">
        <v>2007</v>
      </c>
      <c r="X4299" t="s">
        <v>42</v>
      </c>
      <c r="Y4299" t="s">
        <v>1740</v>
      </c>
      <c r="AA4299" s="1">
        <f t="shared" si="514"/>
        <v>46020</v>
      </c>
      <c r="AB4299" s="2">
        <f t="shared" si="515"/>
        <v>12</v>
      </c>
      <c r="AC4299" s="2">
        <f t="shared" si="516"/>
        <v>2025</v>
      </c>
      <c r="AD4299" s="2" t="str">
        <f>IFERROR(VLOOKUP(A4299,'Aux Área'!$A$4:$B$123,2,0),"-")</f>
        <v>TI</v>
      </c>
    </row>
    <row r="4300" spans="1:30" x14ac:dyDescent="0.3">
      <c r="A4300" t="s">
        <v>2700</v>
      </c>
      <c r="B4300" t="s">
        <v>2000</v>
      </c>
      <c r="C4300" t="s">
        <v>7021</v>
      </c>
      <c r="D4300" t="s">
        <v>3403</v>
      </c>
      <c r="E4300" t="s">
        <v>3404</v>
      </c>
      <c r="F4300" t="s">
        <v>2703</v>
      </c>
      <c r="G4300" t="s">
        <v>659</v>
      </c>
      <c r="H4300" t="s">
        <v>1996</v>
      </c>
      <c r="I4300" t="s">
        <v>1997</v>
      </c>
      <c r="J4300" t="s">
        <v>275</v>
      </c>
      <c r="K4300" t="s">
        <v>276</v>
      </c>
      <c r="L4300" t="s">
        <v>124</v>
      </c>
      <c r="M4300" t="s">
        <v>38</v>
      </c>
      <c r="N4300" t="s">
        <v>668</v>
      </c>
      <c r="O4300" s="23">
        <v>450</v>
      </c>
      <c r="P4300" s="9">
        <v>5.66</v>
      </c>
      <c r="Q4300" t="s">
        <v>40</v>
      </c>
      <c r="R4300">
        <v>14245</v>
      </c>
      <c r="S4300" s="9">
        <v>79.47</v>
      </c>
      <c r="T4300" s="26">
        <v>7.25</v>
      </c>
      <c r="U4300" s="8">
        <v>576.16</v>
      </c>
      <c r="V4300" t="s">
        <v>7022</v>
      </c>
      <c r="W4300" t="s">
        <v>1985</v>
      </c>
      <c r="X4300" t="s">
        <v>42</v>
      </c>
      <c r="Y4300" t="s">
        <v>1986</v>
      </c>
      <c r="AA4300" s="1">
        <f t="shared" si="514"/>
        <v>46020</v>
      </c>
      <c r="AB4300" s="2">
        <f t="shared" si="515"/>
        <v>12</v>
      </c>
      <c r="AC4300" s="2">
        <f t="shared" si="516"/>
        <v>2025</v>
      </c>
      <c r="AD4300" s="2" t="str">
        <f>IFERROR(VLOOKUP(A4300,'Aux Área'!$A$4:$B$123,2,0),"-")</f>
        <v>PESADOS</v>
      </c>
    </row>
    <row r="4301" spans="1:30" x14ac:dyDescent="0.3">
      <c r="A4301" t="s">
        <v>2700</v>
      </c>
      <c r="C4301" t="s">
        <v>15639</v>
      </c>
      <c r="F4301" t="s">
        <v>2703</v>
      </c>
      <c r="K4301" t="s">
        <v>276</v>
      </c>
      <c r="N4301" t="s">
        <v>15690</v>
      </c>
      <c r="O4301" t="s">
        <v>15244</v>
      </c>
      <c r="P4301" s="9" t="s">
        <v>15244</v>
      </c>
      <c r="Q4301" t="s">
        <v>40</v>
      </c>
      <c r="R4301" t="s">
        <v>15244</v>
      </c>
      <c r="S4301">
        <v>3.73</v>
      </c>
      <c r="U4301" s="8">
        <v>14.17</v>
      </c>
      <c r="X4301" t="s">
        <v>42</v>
      </c>
      <c r="Y4301" t="s">
        <v>1986</v>
      </c>
      <c r="AA4301" s="1">
        <f>IFERROR(DATEVALUE(C4301),"-")</f>
        <v>46020</v>
      </c>
      <c r="AB4301" s="2">
        <f>IFERROR(MONTH(AA4301),"-")</f>
        <v>12</v>
      </c>
      <c r="AC4301" s="2">
        <f>IFERROR(YEAR(AA4301),"-")</f>
        <v>2025</v>
      </c>
      <c r="AD4301" s="2" t="str">
        <f>IFERROR(VLOOKUP(A4301,'Aux Área'!$A$4:$B$123,2,0),"-")</f>
        <v>PESADOS</v>
      </c>
    </row>
    <row r="4302" spans="1:30" x14ac:dyDescent="0.3">
      <c r="A4302" t="s">
        <v>3092</v>
      </c>
      <c r="B4302" t="s">
        <v>4774</v>
      </c>
      <c r="C4302" t="s">
        <v>7023</v>
      </c>
      <c r="D4302" t="s">
        <v>3276</v>
      </c>
      <c r="E4302" t="s">
        <v>3277</v>
      </c>
      <c r="F4302" t="s">
        <v>3594</v>
      </c>
      <c r="G4302" t="s">
        <v>1135</v>
      </c>
      <c r="H4302" t="s">
        <v>2275</v>
      </c>
      <c r="I4302" t="s">
        <v>1497</v>
      </c>
      <c r="J4302" t="s">
        <v>231</v>
      </c>
      <c r="K4302" t="s">
        <v>232</v>
      </c>
      <c r="L4302" t="s">
        <v>217</v>
      </c>
      <c r="M4302" t="s">
        <v>38</v>
      </c>
      <c r="N4302" t="s">
        <v>39</v>
      </c>
      <c r="O4302" s="23">
        <v>440</v>
      </c>
      <c r="P4302" s="9">
        <v>10.32</v>
      </c>
      <c r="Q4302" t="s">
        <v>40</v>
      </c>
      <c r="R4302">
        <v>43606</v>
      </c>
      <c r="S4302" s="9">
        <v>42.64</v>
      </c>
      <c r="T4302" s="26">
        <v>4.57</v>
      </c>
      <c r="U4302" s="8">
        <v>194.87</v>
      </c>
      <c r="V4302" t="s">
        <v>7024</v>
      </c>
      <c r="W4302" t="s">
        <v>2276</v>
      </c>
      <c r="X4302" t="s">
        <v>42</v>
      </c>
      <c r="Y4302" t="s">
        <v>2277</v>
      </c>
      <c r="AA4302" s="1">
        <f t="shared" ref="AA4302:AA4316" si="517">DATEVALUE(C4302)</f>
        <v>46020</v>
      </c>
      <c r="AB4302" s="2">
        <f t="shared" ref="AB4302:AB4316" si="518">MONTH(AA4302)</f>
        <v>12</v>
      </c>
      <c r="AC4302" s="2">
        <f t="shared" ref="AC4302:AC4316" si="519">YEAR(AA4302)</f>
        <v>2025</v>
      </c>
      <c r="AD4302" s="2" t="str">
        <f>IFERROR(VLOOKUP(A4302,'Aux Área'!$A$4:$B$123,2,0),"-")</f>
        <v>INSPEÇÃO</v>
      </c>
    </row>
    <row r="4303" spans="1:30" x14ac:dyDescent="0.3">
      <c r="A4303" t="s">
        <v>2488</v>
      </c>
      <c r="B4303" t="s">
        <v>2489</v>
      </c>
      <c r="C4303" t="s">
        <v>7025</v>
      </c>
      <c r="D4303" t="s">
        <v>2468</v>
      </c>
      <c r="E4303" t="s">
        <v>2469</v>
      </c>
      <c r="F4303" t="s">
        <v>2491</v>
      </c>
      <c r="G4303" t="s">
        <v>659</v>
      </c>
      <c r="H4303" t="s">
        <v>2215</v>
      </c>
      <c r="I4303" t="s">
        <v>667</v>
      </c>
      <c r="J4303" t="s">
        <v>165</v>
      </c>
      <c r="K4303" t="s">
        <v>166</v>
      </c>
      <c r="L4303" t="s">
        <v>167</v>
      </c>
      <c r="M4303" t="s">
        <v>38</v>
      </c>
      <c r="N4303" t="s">
        <v>668</v>
      </c>
      <c r="O4303" s="23">
        <v>62</v>
      </c>
      <c r="P4303" s="9">
        <v>3.24</v>
      </c>
      <c r="Q4303" t="s">
        <v>40</v>
      </c>
      <c r="R4303">
        <v>4416</v>
      </c>
      <c r="S4303" s="9">
        <v>19.12</v>
      </c>
      <c r="T4303" s="26">
        <v>6.242</v>
      </c>
      <c r="U4303" s="8">
        <v>119.35</v>
      </c>
      <c r="V4303" t="s">
        <v>112</v>
      </c>
      <c r="W4303" t="s">
        <v>2007</v>
      </c>
      <c r="X4303" t="s">
        <v>42</v>
      </c>
      <c r="Y4303" t="s">
        <v>1740</v>
      </c>
      <c r="AA4303" s="1">
        <f t="shared" si="517"/>
        <v>46020</v>
      </c>
      <c r="AB4303" s="2">
        <f t="shared" si="518"/>
        <v>12</v>
      </c>
      <c r="AC4303" s="2">
        <f t="shared" si="519"/>
        <v>2025</v>
      </c>
      <c r="AD4303" s="2" t="str">
        <f>IFERROR(VLOOKUP(A4303,'Aux Área'!$A$4:$B$123,2,0),"-")</f>
        <v>APH</v>
      </c>
    </row>
    <row r="4304" spans="1:30" x14ac:dyDescent="0.3">
      <c r="A4304" t="s">
        <v>62</v>
      </c>
      <c r="B4304" t="s">
        <v>1455</v>
      </c>
      <c r="C4304" t="s">
        <v>7026</v>
      </c>
      <c r="D4304" t="s">
        <v>158</v>
      </c>
      <c r="E4304" t="s">
        <v>159</v>
      </c>
      <c r="F4304" t="s">
        <v>63</v>
      </c>
      <c r="G4304" t="s">
        <v>1500</v>
      </c>
      <c r="H4304" t="s">
        <v>36</v>
      </c>
      <c r="I4304" t="s">
        <v>37</v>
      </c>
      <c r="J4304" t="s">
        <v>165</v>
      </c>
      <c r="K4304" t="s">
        <v>166</v>
      </c>
      <c r="L4304" t="s">
        <v>167</v>
      </c>
      <c r="M4304" t="s">
        <v>38</v>
      </c>
      <c r="N4304" t="s">
        <v>39</v>
      </c>
      <c r="O4304" s="23">
        <v>252</v>
      </c>
      <c r="P4304" s="9">
        <v>8.8000000000000007</v>
      </c>
      <c r="Q4304" t="s">
        <v>40</v>
      </c>
      <c r="R4304">
        <v>51954</v>
      </c>
      <c r="S4304" s="9">
        <v>28.65</v>
      </c>
      <c r="T4304" s="26">
        <v>4.59</v>
      </c>
      <c r="U4304" s="8">
        <v>131.51</v>
      </c>
      <c r="V4304" t="s">
        <v>112</v>
      </c>
      <c r="W4304" t="s">
        <v>2007</v>
      </c>
      <c r="X4304" t="s">
        <v>42</v>
      </c>
      <c r="Y4304" t="s">
        <v>1740</v>
      </c>
      <c r="AA4304" s="1">
        <f t="shared" si="517"/>
        <v>46020</v>
      </c>
      <c r="AB4304" s="2">
        <f t="shared" si="518"/>
        <v>12</v>
      </c>
      <c r="AC4304" s="2">
        <f t="shared" si="519"/>
        <v>2025</v>
      </c>
      <c r="AD4304" s="2" t="str">
        <f>IFERROR(VLOOKUP(A4304,'Aux Área'!$A$4:$B$123,2,0),"-")</f>
        <v>CONSERVA</v>
      </c>
    </row>
    <row r="4305" spans="1:30" x14ac:dyDescent="0.3">
      <c r="A4305" t="s">
        <v>56</v>
      </c>
      <c r="B4305" t="s">
        <v>266</v>
      </c>
      <c r="C4305" t="s">
        <v>7027</v>
      </c>
      <c r="D4305" t="s">
        <v>120</v>
      </c>
      <c r="E4305" t="s">
        <v>121</v>
      </c>
      <c r="F4305" t="s">
        <v>57</v>
      </c>
      <c r="G4305" t="s">
        <v>1500</v>
      </c>
      <c r="H4305" t="s">
        <v>36</v>
      </c>
      <c r="I4305" t="s">
        <v>37</v>
      </c>
      <c r="J4305" t="s">
        <v>165</v>
      </c>
      <c r="K4305" t="s">
        <v>166</v>
      </c>
      <c r="L4305" t="s">
        <v>167</v>
      </c>
      <c r="M4305" t="s">
        <v>38</v>
      </c>
      <c r="N4305" t="s">
        <v>39</v>
      </c>
      <c r="O4305" s="23">
        <v>298</v>
      </c>
      <c r="P4305" s="9">
        <v>8.74</v>
      </c>
      <c r="Q4305" t="s">
        <v>40</v>
      </c>
      <c r="R4305">
        <v>37126</v>
      </c>
      <c r="S4305" s="9">
        <v>34.090000000000003</v>
      </c>
      <c r="T4305" s="26">
        <v>4.5910000000000002</v>
      </c>
      <c r="U4305" s="8">
        <v>156.5</v>
      </c>
      <c r="V4305" t="s">
        <v>41</v>
      </c>
      <c r="W4305" t="s">
        <v>2007</v>
      </c>
      <c r="X4305" t="s">
        <v>42</v>
      </c>
      <c r="Y4305" t="s">
        <v>1740</v>
      </c>
      <c r="AA4305" s="1">
        <f t="shared" si="517"/>
        <v>46020</v>
      </c>
      <c r="AB4305" s="2">
        <f t="shared" si="518"/>
        <v>12</v>
      </c>
      <c r="AC4305" s="2">
        <f t="shared" si="519"/>
        <v>2025</v>
      </c>
      <c r="AD4305" s="2" t="str">
        <f>IFERROR(VLOOKUP(A4305,'Aux Área'!$A$4:$B$123,2,0),"-")</f>
        <v>CONSERVA</v>
      </c>
    </row>
    <row r="4306" spans="1:30" x14ac:dyDescent="0.3">
      <c r="A4306" t="s">
        <v>2574</v>
      </c>
      <c r="B4306" t="s">
        <v>2575</v>
      </c>
      <c r="C4306" t="s">
        <v>7028</v>
      </c>
      <c r="D4306" t="s">
        <v>2926</v>
      </c>
      <c r="E4306" t="s">
        <v>2927</v>
      </c>
      <c r="F4306" t="s">
        <v>2577</v>
      </c>
      <c r="G4306" t="s">
        <v>659</v>
      </c>
      <c r="H4306" t="s">
        <v>2215</v>
      </c>
      <c r="I4306" t="s">
        <v>667</v>
      </c>
      <c r="J4306" t="s">
        <v>356</v>
      </c>
      <c r="K4306" t="s">
        <v>357</v>
      </c>
      <c r="L4306" t="s">
        <v>124</v>
      </c>
      <c r="M4306" t="s">
        <v>38</v>
      </c>
      <c r="N4306" t="s">
        <v>668</v>
      </c>
      <c r="O4306" s="23">
        <v>225</v>
      </c>
      <c r="P4306" s="9">
        <v>5.26</v>
      </c>
      <c r="Q4306" t="s">
        <v>40</v>
      </c>
      <c r="R4306">
        <v>5934</v>
      </c>
      <c r="S4306" s="9">
        <v>42.79</v>
      </c>
      <c r="T4306" s="26">
        <v>6.29</v>
      </c>
      <c r="U4306" s="8">
        <v>269.14999999999998</v>
      </c>
      <c r="V4306" t="s">
        <v>7029</v>
      </c>
      <c r="W4306" t="s">
        <v>2007</v>
      </c>
      <c r="X4306" t="s">
        <v>42</v>
      </c>
      <c r="Y4306" t="s">
        <v>1740</v>
      </c>
      <c r="AA4306" s="1">
        <f t="shared" si="517"/>
        <v>46020</v>
      </c>
      <c r="AB4306" s="2">
        <f t="shared" si="518"/>
        <v>12</v>
      </c>
      <c r="AC4306" s="2">
        <f t="shared" si="519"/>
        <v>2025</v>
      </c>
      <c r="AD4306" s="2" t="str">
        <f>IFERROR(VLOOKUP(A4306,'Aux Área'!$A$4:$B$123,2,0),"-")</f>
        <v>APH</v>
      </c>
    </row>
    <row r="4307" spans="1:30" x14ac:dyDescent="0.3">
      <c r="A4307" t="s">
        <v>2638</v>
      </c>
      <c r="B4307" t="s">
        <v>4593</v>
      </c>
      <c r="C4307" t="s">
        <v>7030</v>
      </c>
      <c r="D4307" t="s">
        <v>3149</v>
      </c>
      <c r="E4307" t="s">
        <v>3150</v>
      </c>
      <c r="F4307" t="s">
        <v>2641</v>
      </c>
      <c r="G4307" t="s">
        <v>1135</v>
      </c>
      <c r="H4307" t="s">
        <v>2275</v>
      </c>
      <c r="I4307" t="s">
        <v>1497</v>
      </c>
      <c r="J4307" t="s">
        <v>275</v>
      </c>
      <c r="K4307" t="s">
        <v>276</v>
      </c>
      <c r="L4307" t="s">
        <v>124</v>
      </c>
      <c r="M4307" t="s">
        <v>38</v>
      </c>
      <c r="N4307" t="s">
        <v>39</v>
      </c>
      <c r="O4307" s="23">
        <v>590</v>
      </c>
      <c r="P4307" s="9">
        <v>12.03</v>
      </c>
      <c r="Q4307" t="s">
        <v>40</v>
      </c>
      <c r="R4307">
        <v>52613</v>
      </c>
      <c r="S4307" s="9">
        <v>49.05</v>
      </c>
      <c r="T4307" s="26">
        <v>4.59</v>
      </c>
      <c r="U4307" s="8">
        <v>225.14</v>
      </c>
      <c r="V4307" t="s">
        <v>7031</v>
      </c>
      <c r="W4307" t="s">
        <v>2276</v>
      </c>
      <c r="X4307" t="s">
        <v>42</v>
      </c>
      <c r="Y4307" t="s">
        <v>2277</v>
      </c>
      <c r="AA4307" s="1">
        <f t="shared" si="517"/>
        <v>46020</v>
      </c>
      <c r="AB4307" s="2">
        <f t="shared" si="518"/>
        <v>12</v>
      </c>
      <c r="AC4307" s="2">
        <f t="shared" si="519"/>
        <v>2025</v>
      </c>
      <c r="AD4307" s="2" t="str">
        <f>IFERROR(VLOOKUP(A4307,'Aux Área'!$A$4:$B$123,2,0),"-")</f>
        <v>INSPEÇÃO</v>
      </c>
    </row>
    <row r="4308" spans="1:30" x14ac:dyDescent="0.3">
      <c r="A4308" t="s">
        <v>76</v>
      </c>
      <c r="B4308" t="s">
        <v>380</v>
      </c>
      <c r="C4308" t="s">
        <v>7032</v>
      </c>
      <c r="D4308" t="s">
        <v>382</v>
      </c>
      <c r="E4308" t="s">
        <v>383</v>
      </c>
      <c r="F4308" t="s">
        <v>77</v>
      </c>
      <c r="G4308" t="s">
        <v>1500</v>
      </c>
      <c r="H4308" t="s">
        <v>36</v>
      </c>
      <c r="I4308" t="s">
        <v>37</v>
      </c>
      <c r="J4308" t="s">
        <v>1665</v>
      </c>
      <c r="K4308" t="s">
        <v>1666</v>
      </c>
      <c r="L4308" t="s">
        <v>301</v>
      </c>
      <c r="M4308" t="s">
        <v>38</v>
      </c>
      <c r="N4308" t="s">
        <v>39</v>
      </c>
      <c r="O4308" s="23">
        <v>355</v>
      </c>
      <c r="P4308" s="9">
        <v>11.21</v>
      </c>
      <c r="Q4308" t="s">
        <v>40</v>
      </c>
      <c r="R4308">
        <v>47093</v>
      </c>
      <c r="S4308" s="9">
        <v>31.66</v>
      </c>
      <c r="T4308" s="26">
        <v>4.8899999999999997</v>
      </c>
      <c r="U4308" s="8">
        <v>154.82</v>
      </c>
      <c r="V4308" t="s">
        <v>7033</v>
      </c>
      <c r="W4308" t="s">
        <v>2007</v>
      </c>
      <c r="X4308" t="s">
        <v>42</v>
      </c>
      <c r="Y4308" t="s">
        <v>1740</v>
      </c>
      <c r="AA4308" s="1">
        <f t="shared" si="517"/>
        <v>46020</v>
      </c>
      <c r="AB4308" s="2">
        <f t="shared" si="518"/>
        <v>12</v>
      </c>
      <c r="AC4308" s="2">
        <f t="shared" si="519"/>
        <v>2025</v>
      </c>
      <c r="AD4308" s="2" t="str">
        <f>IFERROR(VLOOKUP(A4308,'Aux Área'!$A$4:$B$123,2,0),"-")</f>
        <v>QSMS</v>
      </c>
    </row>
    <row r="4309" spans="1:30" x14ac:dyDescent="0.3">
      <c r="A4309" t="s">
        <v>5182</v>
      </c>
      <c r="B4309" t="s">
        <v>5183</v>
      </c>
      <c r="C4309" t="s">
        <v>7034</v>
      </c>
      <c r="D4309" t="s">
        <v>5215</v>
      </c>
      <c r="E4309" t="s">
        <v>5216</v>
      </c>
      <c r="F4309" t="s">
        <v>15238</v>
      </c>
      <c r="G4309" t="s">
        <v>1300</v>
      </c>
      <c r="H4309" t="s">
        <v>1301</v>
      </c>
      <c r="I4309" t="s">
        <v>37</v>
      </c>
      <c r="J4309" t="s">
        <v>370</v>
      </c>
      <c r="K4309" t="s">
        <v>371</v>
      </c>
      <c r="L4309" t="s">
        <v>124</v>
      </c>
      <c r="M4309" t="s">
        <v>38</v>
      </c>
      <c r="N4309" t="s">
        <v>39</v>
      </c>
      <c r="O4309" s="23">
        <v>182</v>
      </c>
      <c r="P4309" s="9">
        <v>7.17</v>
      </c>
      <c r="Q4309" t="s">
        <v>40</v>
      </c>
      <c r="R4309">
        <v>37977</v>
      </c>
      <c r="S4309" s="9">
        <v>25.37</v>
      </c>
      <c r="T4309" s="26">
        <v>4.5910000000000002</v>
      </c>
      <c r="U4309" s="8">
        <v>116.48</v>
      </c>
      <c r="V4309" t="s">
        <v>7035</v>
      </c>
      <c r="W4309" t="s">
        <v>2276</v>
      </c>
      <c r="X4309" t="s">
        <v>42</v>
      </c>
      <c r="Y4309" t="s">
        <v>2277</v>
      </c>
      <c r="AA4309" s="1">
        <f t="shared" si="517"/>
        <v>46020</v>
      </c>
      <c r="AB4309" s="2">
        <f t="shared" si="518"/>
        <v>12</v>
      </c>
      <c r="AC4309" s="2">
        <f t="shared" si="519"/>
        <v>2025</v>
      </c>
      <c r="AD4309" s="2" t="str">
        <f>IFERROR(VLOOKUP(A4309,'Aux Área'!$A$4:$B$123,2,0),"-")</f>
        <v>ENGENHARIA</v>
      </c>
    </row>
    <row r="4310" spans="1:30" x14ac:dyDescent="0.3">
      <c r="A4310" t="s">
        <v>2282</v>
      </c>
      <c r="B4310" t="s">
        <v>4679</v>
      </c>
      <c r="C4310" t="s">
        <v>7036</v>
      </c>
      <c r="D4310" t="s">
        <v>3295</v>
      </c>
      <c r="E4310" t="s">
        <v>3296</v>
      </c>
      <c r="F4310" t="s">
        <v>2285</v>
      </c>
      <c r="G4310" t="s">
        <v>1135</v>
      </c>
      <c r="H4310" t="s">
        <v>2275</v>
      </c>
      <c r="I4310" t="s">
        <v>1497</v>
      </c>
      <c r="J4310" t="s">
        <v>165</v>
      </c>
      <c r="K4310" t="s">
        <v>166</v>
      </c>
      <c r="L4310" t="s">
        <v>167</v>
      </c>
      <c r="M4310" t="s">
        <v>38</v>
      </c>
      <c r="N4310" t="s">
        <v>39</v>
      </c>
      <c r="O4310" s="23">
        <v>342</v>
      </c>
      <c r="P4310" s="9">
        <v>6.82</v>
      </c>
      <c r="Q4310" t="s">
        <v>40</v>
      </c>
      <c r="R4310">
        <v>53720</v>
      </c>
      <c r="S4310" s="9">
        <v>50.11</v>
      </c>
      <c r="T4310" s="26">
        <v>4.59</v>
      </c>
      <c r="U4310" s="8">
        <v>230</v>
      </c>
      <c r="V4310" t="s">
        <v>41</v>
      </c>
      <c r="W4310" t="s">
        <v>2276</v>
      </c>
      <c r="X4310" t="s">
        <v>42</v>
      </c>
      <c r="Y4310" t="s">
        <v>2277</v>
      </c>
      <c r="AA4310" s="1">
        <f t="shared" si="517"/>
        <v>46020</v>
      </c>
      <c r="AB4310" s="2">
        <f t="shared" si="518"/>
        <v>12</v>
      </c>
      <c r="AC4310" s="2">
        <f t="shared" si="519"/>
        <v>2025</v>
      </c>
      <c r="AD4310" s="2" t="str">
        <f>IFERROR(VLOOKUP(A4310,'Aux Área'!$A$4:$B$123,2,0),"-")</f>
        <v>INSPEÇÃO</v>
      </c>
    </row>
    <row r="4311" spans="1:30" x14ac:dyDescent="0.3">
      <c r="A4311" t="s">
        <v>58</v>
      </c>
      <c r="B4311" t="s">
        <v>250</v>
      </c>
      <c r="C4311" t="s">
        <v>7037</v>
      </c>
      <c r="D4311" t="s">
        <v>87</v>
      </c>
      <c r="E4311" t="s">
        <v>88</v>
      </c>
      <c r="F4311" t="s">
        <v>59</v>
      </c>
      <c r="G4311" t="s">
        <v>1500</v>
      </c>
      <c r="H4311" t="s">
        <v>36</v>
      </c>
      <c r="I4311" t="s">
        <v>37</v>
      </c>
      <c r="J4311" t="s">
        <v>241</v>
      </c>
      <c r="K4311" t="s">
        <v>242</v>
      </c>
      <c r="L4311" t="s">
        <v>110</v>
      </c>
      <c r="M4311" t="s">
        <v>38</v>
      </c>
      <c r="N4311" t="s">
        <v>39</v>
      </c>
      <c r="O4311" s="23">
        <v>256</v>
      </c>
      <c r="P4311" s="9">
        <v>7.42</v>
      </c>
      <c r="Q4311" t="s">
        <v>40</v>
      </c>
      <c r="R4311">
        <v>62876</v>
      </c>
      <c r="S4311" s="9">
        <v>34.51</v>
      </c>
      <c r="T4311" s="26">
        <v>4.8899999999999997</v>
      </c>
      <c r="U4311" s="8">
        <v>168.77</v>
      </c>
      <c r="V4311" t="s">
        <v>41</v>
      </c>
      <c r="W4311" t="s">
        <v>2007</v>
      </c>
      <c r="X4311" t="s">
        <v>42</v>
      </c>
      <c r="Y4311" t="s">
        <v>1740</v>
      </c>
      <c r="AA4311" s="1">
        <f t="shared" si="517"/>
        <v>46020</v>
      </c>
      <c r="AB4311" s="2">
        <f t="shared" si="518"/>
        <v>12</v>
      </c>
      <c r="AC4311" s="2">
        <f t="shared" si="519"/>
        <v>2025</v>
      </c>
      <c r="AD4311" s="2" t="str">
        <f>IFERROR(VLOOKUP(A4311,'Aux Área'!$A$4:$B$123,2,0),"-")</f>
        <v>CONSERVA</v>
      </c>
    </row>
    <row r="4312" spans="1:30" x14ac:dyDescent="0.3">
      <c r="A4312" t="s">
        <v>2461</v>
      </c>
      <c r="B4312" t="s">
        <v>5008</v>
      </c>
      <c r="C4312" t="s">
        <v>7038</v>
      </c>
      <c r="D4312" t="s">
        <v>3285</v>
      </c>
      <c r="E4312" t="s">
        <v>3286</v>
      </c>
      <c r="F4312" t="s">
        <v>3574</v>
      </c>
      <c r="G4312" t="s">
        <v>1135</v>
      </c>
      <c r="H4312" t="s">
        <v>2275</v>
      </c>
      <c r="I4312" t="s">
        <v>1497</v>
      </c>
      <c r="J4312" t="s">
        <v>188</v>
      </c>
      <c r="K4312" t="s">
        <v>189</v>
      </c>
      <c r="L4312" t="s">
        <v>190</v>
      </c>
      <c r="M4312" t="s">
        <v>38</v>
      </c>
      <c r="N4312" t="s">
        <v>39</v>
      </c>
      <c r="O4312" s="23">
        <v>503</v>
      </c>
      <c r="P4312" s="9">
        <v>10.89</v>
      </c>
      <c r="Q4312" t="s">
        <v>40</v>
      </c>
      <c r="R4312">
        <v>44732</v>
      </c>
      <c r="S4312" s="9">
        <v>46.21</v>
      </c>
      <c r="T4312" s="26">
        <v>4.6900000000000004</v>
      </c>
      <c r="U4312" s="8">
        <v>216.72</v>
      </c>
      <c r="V4312" t="s">
        <v>41</v>
      </c>
      <c r="W4312" t="s">
        <v>2276</v>
      </c>
      <c r="X4312" t="s">
        <v>42</v>
      </c>
      <c r="Y4312" t="s">
        <v>2277</v>
      </c>
      <c r="AA4312" s="1">
        <f t="shared" si="517"/>
        <v>46020</v>
      </c>
      <c r="AB4312" s="2">
        <f t="shared" si="518"/>
        <v>12</v>
      </c>
      <c r="AC4312" s="2">
        <f t="shared" si="519"/>
        <v>2025</v>
      </c>
      <c r="AD4312" s="2" t="str">
        <f>IFERROR(VLOOKUP(A4312,'Aux Área'!$A$4:$B$123,2,0),"-")</f>
        <v>INSPEÇÃO</v>
      </c>
    </row>
    <row r="4313" spans="1:30" x14ac:dyDescent="0.3">
      <c r="A4313" t="s">
        <v>2278</v>
      </c>
      <c r="B4313" t="s">
        <v>4664</v>
      </c>
      <c r="C4313" t="s">
        <v>7039</v>
      </c>
      <c r="D4313" t="s">
        <v>3243</v>
      </c>
      <c r="E4313" t="s">
        <v>3244</v>
      </c>
      <c r="F4313" t="s">
        <v>2281</v>
      </c>
      <c r="G4313" t="s">
        <v>1135</v>
      </c>
      <c r="H4313" t="s">
        <v>2275</v>
      </c>
      <c r="I4313" t="s">
        <v>1497</v>
      </c>
      <c r="J4313" t="s">
        <v>169</v>
      </c>
      <c r="K4313" t="s">
        <v>170</v>
      </c>
      <c r="L4313" t="s">
        <v>124</v>
      </c>
      <c r="M4313" t="s">
        <v>38</v>
      </c>
      <c r="N4313" t="s">
        <v>39</v>
      </c>
      <c r="O4313" s="23">
        <v>460</v>
      </c>
      <c r="P4313" s="9">
        <v>10.17</v>
      </c>
      <c r="Q4313" t="s">
        <v>40</v>
      </c>
      <c r="R4313">
        <v>65056</v>
      </c>
      <c r="S4313" s="9">
        <v>45.24</v>
      </c>
      <c r="T4313" s="26">
        <v>4.49</v>
      </c>
      <c r="U4313" s="8">
        <v>203.13</v>
      </c>
      <c r="V4313" t="s">
        <v>41</v>
      </c>
      <c r="W4313" t="s">
        <v>2276</v>
      </c>
      <c r="X4313" t="s">
        <v>42</v>
      </c>
      <c r="Y4313" t="s">
        <v>2277</v>
      </c>
      <c r="AA4313" s="1">
        <f t="shared" si="517"/>
        <v>46020</v>
      </c>
      <c r="AB4313" s="2">
        <f t="shared" si="518"/>
        <v>12</v>
      </c>
      <c r="AC4313" s="2">
        <f t="shared" si="519"/>
        <v>2025</v>
      </c>
      <c r="AD4313" s="2" t="str">
        <f>IFERROR(VLOOKUP(A4313,'Aux Área'!$A$4:$B$123,2,0),"-")</f>
        <v>INSPEÇÃO</v>
      </c>
    </row>
    <row r="4314" spans="1:30" x14ac:dyDescent="0.3">
      <c r="A4314" t="s">
        <v>2643</v>
      </c>
      <c r="B4314" t="s">
        <v>2307</v>
      </c>
      <c r="C4314" t="s">
        <v>7040</v>
      </c>
      <c r="D4314" t="s">
        <v>3149</v>
      </c>
      <c r="E4314" t="s">
        <v>3150</v>
      </c>
      <c r="F4314" t="s">
        <v>2646</v>
      </c>
      <c r="G4314" t="s">
        <v>1300</v>
      </c>
      <c r="H4314" t="s">
        <v>1301</v>
      </c>
      <c r="I4314" t="s">
        <v>37</v>
      </c>
      <c r="J4314" t="s">
        <v>122</v>
      </c>
      <c r="K4314" t="s">
        <v>123</v>
      </c>
      <c r="L4314" t="s">
        <v>124</v>
      </c>
      <c r="M4314" t="s">
        <v>38</v>
      </c>
      <c r="N4314" t="s">
        <v>39</v>
      </c>
      <c r="O4314" s="23">
        <v>407</v>
      </c>
      <c r="P4314" s="9">
        <v>8.83</v>
      </c>
      <c r="Q4314" t="s">
        <v>40</v>
      </c>
      <c r="R4314">
        <v>58510</v>
      </c>
      <c r="S4314" s="9">
        <v>46.08</v>
      </c>
      <c r="T4314" s="26">
        <v>4.79</v>
      </c>
      <c r="U4314" s="8">
        <v>220.72</v>
      </c>
      <c r="V4314" t="s">
        <v>246</v>
      </c>
      <c r="W4314" t="s">
        <v>2276</v>
      </c>
      <c r="X4314" t="s">
        <v>42</v>
      </c>
      <c r="Y4314" t="s">
        <v>2277</v>
      </c>
      <c r="AA4314" s="1">
        <f t="shared" si="517"/>
        <v>46020</v>
      </c>
      <c r="AB4314" s="2">
        <f t="shared" si="518"/>
        <v>12</v>
      </c>
      <c r="AC4314" s="2">
        <f t="shared" si="519"/>
        <v>2025</v>
      </c>
      <c r="AD4314" s="2" t="str">
        <f>IFERROR(VLOOKUP(A4314,'Aux Área'!$A$4:$B$123,2,0),"-")</f>
        <v>INSPEÇÃO</v>
      </c>
    </row>
    <row r="4315" spans="1:30" x14ac:dyDescent="0.3">
      <c r="A4315" t="s">
        <v>2117</v>
      </c>
      <c r="B4315" t="s">
        <v>1946</v>
      </c>
      <c r="C4315" t="s">
        <v>7041</v>
      </c>
      <c r="D4315" t="s">
        <v>1948</v>
      </c>
      <c r="E4315" t="s">
        <v>1949</v>
      </c>
      <c r="F4315" t="s">
        <v>653</v>
      </c>
      <c r="G4315" t="s">
        <v>635</v>
      </c>
      <c r="H4315" t="s">
        <v>1804</v>
      </c>
      <c r="I4315" t="s">
        <v>1497</v>
      </c>
      <c r="J4315" t="s">
        <v>409</v>
      </c>
      <c r="K4315" t="s">
        <v>410</v>
      </c>
      <c r="L4315" t="s">
        <v>141</v>
      </c>
      <c r="M4315" t="s">
        <v>38</v>
      </c>
      <c r="N4315" t="s">
        <v>668</v>
      </c>
      <c r="O4315" s="23">
        <v>0</v>
      </c>
      <c r="P4315" s="9">
        <v>0</v>
      </c>
      <c r="Q4315" t="s">
        <v>40</v>
      </c>
      <c r="R4315">
        <v>0</v>
      </c>
      <c r="S4315" s="9">
        <v>90</v>
      </c>
      <c r="T4315" s="26">
        <v>6.09</v>
      </c>
      <c r="U4315" s="8">
        <v>548.1</v>
      </c>
      <c r="V4315" t="s">
        <v>7042</v>
      </c>
      <c r="W4315" t="s">
        <v>652</v>
      </c>
      <c r="X4315" t="s">
        <v>42</v>
      </c>
      <c r="Y4315" t="s">
        <v>653</v>
      </c>
      <c r="AA4315" s="1">
        <f t="shared" si="517"/>
        <v>46020</v>
      </c>
      <c r="AB4315" s="2">
        <f t="shared" si="518"/>
        <v>12</v>
      </c>
      <c r="AC4315" s="2">
        <f t="shared" si="519"/>
        <v>2025</v>
      </c>
      <c r="AD4315" s="2" t="str">
        <f>IFERROR(VLOOKUP(A4315,'Aux Área'!$A$4:$B$123,2,0),"-")</f>
        <v>SÃO PEDRO</v>
      </c>
    </row>
    <row r="4316" spans="1:30" x14ac:dyDescent="0.3">
      <c r="A4316" t="s">
        <v>662</v>
      </c>
      <c r="B4316" t="s">
        <v>183</v>
      </c>
      <c r="C4316" t="s">
        <v>7043</v>
      </c>
      <c r="D4316" t="s">
        <v>1568</v>
      </c>
      <c r="E4316" t="s">
        <v>1569</v>
      </c>
      <c r="F4316" t="s">
        <v>653</v>
      </c>
      <c r="G4316" t="s">
        <v>1495</v>
      </c>
      <c r="H4316" t="s">
        <v>1571</v>
      </c>
      <c r="I4316" t="s">
        <v>1497</v>
      </c>
      <c r="J4316" t="s">
        <v>237</v>
      </c>
      <c r="K4316" t="s">
        <v>238</v>
      </c>
      <c r="L4316" t="s">
        <v>110</v>
      </c>
      <c r="M4316" t="s">
        <v>38</v>
      </c>
      <c r="N4316" t="s">
        <v>668</v>
      </c>
      <c r="O4316" s="23">
        <v>0</v>
      </c>
      <c r="P4316" s="9">
        <v>0</v>
      </c>
      <c r="Q4316" t="s">
        <v>40</v>
      </c>
      <c r="R4316">
        <v>0</v>
      </c>
      <c r="S4316" s="9">
        <v>118.59</v>
      </c>
      <c r="T4316" s="26">
        <v>6.04</v>
      </c>
      <c r="U4316" s="8">
        <v>716.34</v>
      </c>
      <c r="V4316" t="s">
        <v>41</v>
      </c>
      <c r="W4316" t="s">
        <v>652</v>
      </c>
      <c r="X4316" t="s">
        <v>42</v>
      </c>
      <c r="Y4316" t="s">
        <v>653</v>
      </c>
      <c r="AA4316" s="1">
        <f t="shared" si="517"/>
        <v>46020</v>
      </c>
      <c r="AB4316" s="2">
        <f t="shared" si="518"/>
        <v>12</v>
      </c>
      <c r="AC4316" s="2">
        <f t="shared" si="519"/>
        <v>2025</v>
      </c>
      <c r="AD4316" s="2" t="str">
        <f>IFERROR(VLOOKUP(A4316,'Aux Área'!$A$4:$B$123,2,0),"-")</f>
        <v>SÃO PEDRO</v>
      </c>
    </row>
    <row r="4317" spans="1:30" x14ac:dyDescent="0.3">
      <c r="A4317" t="s">
        <v>662</v>
      </c>
      <c r="C4317" t="s">
        <v>15608</v>
      </c>
      <c r="F4317" t="s">
        <v>15689</v>
      </c>
      <c r="K4317" t="s">
        <v>238</v>
      </c>
      <c r="N4317" t="s">
        <v>15690</v>
      </c>
      <c r="O4317" s="23">
        <v>0</v>
      </c>
      <c r="P4317" s="23">
        <v>0</v>
      </c>
      <c r="Q4317" t="s">
        <v>40</v>
      </c>
      <c r="R4317">
        <v>0</v>
      </c>
      <c r="S4317">
        <v>6</v>
      </c>
      <c r="U4317" s="8">
        <v>23.94</v>
      </c>
      <c r="W4317" t="s">
        <v>652</v>
      </c>
      <c r="X4317" t="s">
        <v>42</v>
      </c>
      <c r="Y4317" t="s">
        <v>653</v>
      </c>
      <c r="AA4317" s="1">
        <f>IFERROR(DATEVALUE(C4317),"-")</f>
        <v>46020</v>
      </c>
      <c r="AB4317" s="2">
        <f>IFERROR(MONTH(AA4317),"-")</f>
        <v>12</v>
      </c>
      <c r="AC4317" s="2">
        <f>IFERROR(YEAR(AA4317),"-")</f>
        <v>2025</v>
      </c>
      <c r="AD4317" s="2" t="str">
        <f>IFERROR(VLOOKUP(A4317,'Aux Área'!$A$4:$B$123,2,0),"-")</f>
        <v>SÃO PEDRO</v>
      </c>
    </row>
    <row r="4318" spans="1:30" x14ac:dyDescent="0.3">
      <c r="A4318" t="s">
        <v>781</v>
      </c>
      <c r="B4318" t="s">
        <v>130</v>
      </c>
      <c r="C4318" t="s">
        <v>7044</v>
      </c>
      <c r="D4318" t="s">
        <v>1568</v>
      </c>
      <c r="E4318" t="s">
        <v>1569</v>
      </c>
      <c r="F4318" t="s">
        <v>653</v>
      </c>
      <c r="G4318" t="s">
        <v>659</v>
      </c>
      <c r="H4318" t="s">
        <v>706</v>
      </c>
      <c r="I4318" t="s">
        <v>667</v>
      </c>
      <c r="J4318" t="s">
        <v>237</v>
      </c>
      <c r="K4318" t="s">
        <v>238</v>
      </c>
      <c r="L4318" t="s">
        <v>110</v>
      </c>
      <c r="M4318" t="s">
        <v>38</v>
      </c>
      <c r="N4318" t="s">
        <v>707</v>
      </c>
      <c r="O4318" s="23">
        <v>0</v>
      </c>
      <c r="P4318" s="9">
        <v>0</v>
      </c>
      <c r="Q4318" t="s">
        <v>40</v>
      </c>
      <c r="R4318">
        <v>0</v>
      </c>
      <c r="S4318" s="9">
        <v>20</v>
      </c>
      <c r="T4318" s="26">
        <v>6.19</v>
      </c>
      <c r="U4318" s="8">
        <v>123.8</v>
      </c>
      <c r="V4318" t="s">
        <v>41</v>
      </c>
      <c r="W4318" t="s">
        <v>652</v>
      </c>
      <c r="X4318" t="s">
        <v>42</v>
      </c>
      <c r="Y4318" t="s">
        <v>653</v>
      </c>
      <c r="AA4318" s="1">
        <f t="shared" ref="AA4318:AA4342" si="520">DATEVALUE(C4318)</f>
        <v>46020</v>
      </c>
      <c r="AB4318" s="2">
        <f t="shared" ref="AB4318:AB4342" si="521">MONTH(AA4318)</f>
        <v>12</v>
      </c>
      <c r="AC4318" s="2">
        <f t="shared" ref="AC4318:AC4342" si="522">YEAR(AA4318)</f>
        <v>2025</v>
      </c>
      <c r="AD4318" s="2" t="str">
        <f>IFERROR(VLOOKUP(A4318,'Aux Área'!$A$4:$B$123,2,0),"-")</f>
        <v>SÃO PEDRO</v>
      </c>
    </row>
    <row r="4319" spans="1:30" x14ac:dyDescent="0.3">
      <c r="A4319" t="s">
        <v>68</v>
      </c>
      <c r="B4319" t="s">
        <v>296</v>
      </c>
      <c r="C4319" t="s">
        <v>7045</v>
      </c>
      <c r="D4319" t="s">
        <v>3149</v>
      </c>
      <c r="E4319" t="s">
        <v>3150</v>
      </c>
      <c r="F4319" t="s">
        <v>69</v>
      </c>
      <c r="G4319" t="s">
        <v>1503</v>
      </c>
      <c r="H4319" t="s">
        <v>36</v>
      </c>
      <c r="I4319" t="s">
        <v>37</v>
      </c>
      <c r="J4319" t="s">
        <v>122</v>
      </c>
      <c r="K4319" t="s">
        <v>123</v>
      </c>
      <c r="L4319" t="s">
        <v>124</v>
      </c>
      <c r="M4319" t="s">
        <v>38</v>
      </c>
      <c r="N4319" t="s">
        <v>39</v>
      </c>
      <c r="O4319" s="23">
        <v>401</v>
      </c>
      <c r="P4319" s="9">
        <v>10.86</v>
      </c>
      <c r="Q4319" t="s">
        <v>40</v>
      </c>
      <c r="R4319">
        <v>24420</v>
      </c>
      <c r="S4319" s="9">
        <v>36.92</v>
      </c>
      <c r="T4319" s="26">
        <v>4.79</v>
      </c>
      <c r="U4319" s="8">
        <v>176.85</v>
      </c>
      <c r="V4319" t="s">
        <v>112</v>
      </c>
      <c r="W4319" t="s">
        <v>2007</v>
      </c>
      <c r="X4319" t="s">
        <v>42</v>
      </c>
      <c r="Y4319" t="s">
        <v>1740</v>
      </c>
      <c r="AA4319" s="1">
        <f t="shared" si="520"/>
        <v>46020</v>
      </c>
      <c r="AB4319" s="2">
        <f t="shared" si="521"/>
        <v>12</v>
      </c>
      <c r="AC4319" s="2">
        <f t="shared" si="522"/>
        <v>2025</v>
      </c>
      <c r="AD4319" s="2" t="str">
        <f>IFERROR(VLOOKUP(A4319,'Aux Área'!$A$4:$B$123,2,0),"-")</f>
        <v>OPERAÇÃO</v>
      </c>
    </row>
    <row r="4320" spans="1:30" x14ac:dyDescent="0.3">
      <c r="A4320" t="s">
        <v>2318</v>
      </c>
      <c r="B4320" t="s">
        <v>2733</v>
      </c>
      <c r="C4320" t="s">
        <v>7046</v>
      </c>
      <c r="D4320" t="s">
        <v>3030</v>
      </c>
      <c r="E4320" t="s">
        <v>3031</v>
      </c>
      <c r="F4320" t="s">
        <v>4203</v>
      </c>
      <c r="G4320" t="s">
        <v>1135</v>
      </c>
      <c r="H4320" t="s">
        <v>2185</v>
      </c>
      <c r="I4320" t="s">
        <v>2186</v>
      </c>
      <c r="J4320" t="s">
        <v>169</v>
      </c>
      <c r="K4320" t="s">
        <v>170</v>
      </c>
      <c r="L4320" t="s">
        <v>124</v>
      </c>
      <c r="M4320" t="s">
        <v>38</v>
      </c>
      <c r="N4320" t="s">
        <v>668</v>
      </c>
      <c r="O4320" s="23">
        <v>1087</v>
      </c>
      <c r="P4320" s="9">
        <v>15.53</v>
      </c>
      <c r="Q4320" t="s">
        <v>40</v>
      </c>
      <c r="R4320">
        <v>56236</v>
      </c>
      <c r="S4320" s="9">
        <v>70</v>
      </c>
      <c r="T4320" s="26">
        <v>6.19</v>
      </c>
      <c r="U4320" s="8">
        <v>433.3</v>
      </c>
      <c r="V4320" t="s">
        <v>112</v>
      </c>
      <c r="W4320" t="s">
        <v>2007</v>
      </c>
      <c r="X4320" t="s">
        <v>42</v>
      </c>
      <c r="Y4320" t="s">
        <v>2188</v>
      </c>
      <c r="AA4320" s="1">
        <f t="shared" si="520"/>
        <v>46020</v>
      </c>
      <c r="AB4320" s="2">
        <f t="shared" si="521"/>
        <v>12</v>
      </c>
      <c r="AC4320" s="2">
        <f t="shared" si="522"/>
        <v>2025</v>
      </c>
      <c r="AD4320" s="2" t="str">
        <f>IFERROR(VLOOKUP(A4320,'Aux Área'!$A$4:$B$123,2,0),"-")</f>
        <v>INSPEÇÃO</v>
      </c>
    </row>
    <row r="4321" spans="1:30" x14ac:dyDescent="0.3">
      <c r="A4321" t="s">
        <v>2547</v>
      </c>
      <c r="B4321" t="s">
        <v>2548</v>
      </c>
      <c r="C4321" t="s">
        <v>7047</v>
      </c>
      <c r="D4321" t="s">
        <v>2468</v>
      </c>
      <c r="E4321" t="s">
        <v>2469</v>
      </c>
      <c r="F4321" t="s">
        <v>2550</v>
      </c>
      <c r="G4321" t="s">
        <v>659</v>
      </c>
      <c r="H4321" t="s">
        <v>2215</v>
      </c>
      <c r="I4321" t="s">
        <v>667</v>
      </c>
      <c r="J4321" t="s">
        <v>165</v>
      </c>
      <c r="K4321" t="s">
        <v>166</v>
      </c>
      <c r="L4321" t="s">
        <v>167</v>
      </c>
      <c r="M4321" t="s">
        <v>38</v>
      </c>
      <c r="N4321" t="s">
        <v>668</v>
      </c>
      <c r="O4321" s="23">
        <v>197</v>
      </c>
      <c r="P4321" s="9">
        <v>6.57</v>
      </c>
      <c r="Q4321" t="s">
        <v>40</v>
      </c>
      <c r="R4321">
        <v>9812</v>
      </c>
      <c r="S4321" s="9">
        <v>29.98</v>
      </c>
      <c r="T4321" s="26">
        <v>6.24</v>
      </c>
      <c r="U4321" s="8">
        <v>187.08</v>
      </c>
      <c r="V4321" t="s">
        <v>112</v>
      </c>
      <c r="W4321" t="s">
        <v>2007</v>
      </c>
      <c r="X4321" t="s">
        <v>42</v>
      </c>
      <c r="Y4321" t="s">
        <v>1740</v>
      </c>
      <c r="AA4321" s="1">
        <f t="shared" si="520"/>
        <v>46020</v>
      </c>
      <c r="AB4321" s="2">
        <f t="shared" si="521"/>
        <v>12</v>
      </c>
      <c r="AC4321" s="2">
        <f t="shared" si="522"/>
        <v>2025</v>
      </c>
      <c r="AD4321" s="2" t="str">
        <f>IFERROR(VLOOKUP(A4321,'Aux Área'!$A$4:$B$123,2,0),"-")</f>
        <v>APH</v>
      </c>
    </row>
    <row r="4322" spans="1:30" x14ac:dyDescent="0.3">
      <c r="A4322" t="s">
        <v>2282</v>
      </c>
      <c r="B4322" t="s">
        <v>4679</v>
      </c>
      <c r="C4322" t="s">
        <v>7048</v>
      </c>
      <c r="D4322" t="s">
        <v>3295</v>
      </c>
      <c r="E4322" t="s">
        <v>3296</v>
      </c>
      <c r="F4322" t="s">
        <v>2285</v>
      </c>
      <c r="G4322" t="s">
        <v>1135</v>
      </c>
      <c r="H4322" t="s">
        <v>2275</v>
      </c>
      <c r="I4322" t="s">
        <v>1497</v>
      </c>
      <c r="J4322" t="s">
        <v>165</v>
      </c>
      <c r="K4322" t="s">
        <v>166</v>
      </c>
      <c r="L4322" t="s">
        <v>167</v>
      </c>
      <c r="M4322" t="s">
        <v>38</v>
      </c>
      <c r="N4322" t="s">
        <v>39</v>
      </c>
      <c r="O4322" s="23">
        <v>182</v>
      </c>
      <c r="P4322" s="9">
        <v>5.72</v>
      </c>
      <c r="Q4322" t="s">
        <v>40</v>
      </c>
      <c r="R4322">
        <v>53902</v>
      </c>
      <c r="S4322" s="9">
        <v>31.81</v>
      </c>
      <c r="T4322" s="26">
        <v>4.59</v>
      </c>
      <c r="U4322" s="8">
        <v>146.01</v>
      </c>
      <c r="V4322" t="s">
        <v>112</v>
      </c>
      <c r="W4322" t="s">
        <v>2276</v>
      </c>
      <c r="X4322" t="s">
        <v>42</v>
      </c>
      <c r="Y4322" t="s">
        <v>2277</v>
      </c>
      <c r="AA4322" s="1">
        <f t="shared" si="520"/>
        <v>46020</v>
      </c>
      <c r="AB4322" s="2">
        <f t="shared" si="521"/>
        <v>12</v>
      </c>
      <c r="AC4322" s="2">
        <f t="shared" si="522"/>
        <v>2025</v>
      </c>
      <c r="AD4322" s="2" t="str">
        <f>IFERROR(VLOOKUP(A4322,'Aux Área'!$A$4:$B$123,2,0),"-")</f>
        <v>INSPEÇÃO</v>
      </c>
    </row>
    <row r="4323" spans="1:30" x14ac:dyDescent="0.3">
      <c r="A4323" t="s">
        <v>2041</v>
      </c>
      <c r="B4323" t="s">
        <v>2042</v>
      </c>
      <c r="C4323" t="s">
        <v>7049</v>
      </c>
      <c r="D4323" t="s">
        <v>1297</v>
      </c>
      <c r="E4323" t="s">
        <v>2221</v>
      </c>
      <c r="F4323" t="s">
        <v>2044</v>
      </c>
      <c r="G4323" t="s">
        <v>659</v>
      </c>
      <c r="H4323" t="s">
        <v>1996</v>
      </c>
      <c r="I4323" t="s">
        <v>1997</v>
      </c>
      <c r="J4323" t="s">
        <v>231</v>
      </c>
      <c r="K4323" t="s">
        <v>232</v>
      </c>
      <c r="L4323" t="s">
        <v>217</v>
      </c>
      <c r="M4323" t="s">
        <v>38</v>
      </c>
      <c r="N4323" t="s">
        <v>668</v>
      </c>
      <c r="O4323" s="23">
        <v>138</v>
      </c>
      <c r="P4323" s="9">
        <v>5.31</v>
      </c>
      <c r="Q4323" t="s">
        <v>40</v>
      </c>
      <c r="R4323">
        <v>17592</v>
      </c>
      <c r="S4323" s="9">
        <v>26</v>
      </c>
      <c r="T4323" s="26">
        <v>5.99</v>
      </c>
      <c r="U4323" s="8">
        <v>155.74</v>
      </c>
      <c r="V4323" t="s">
        <v>7050</v>
      </c>
      <c r="W4323" t="s">
        <v>1985</v>
      </c>
      <c r="X4323" t="s">
        <v>42</v>
      </c>
      <c r="Y4323" t="s">
        <v>1986</v>
      </c>
      <c r="AA4323" s="1">
        <f t="shared" si="520"/>
        <v>46020</v>
      </c>
      <c r="AB4323" s="2">
        <f t="shared" si="521"/>
        <v>12</v>
      </c>
      <c r="AC4323" s="2">
        <f t="shared" si="522"/>
        <v>2025</v>
      </c>
      <c r="AD4323" s="2" t="str">
        <f>IFERROR(VLOOKUP(A4323,'Aux Área'!$A$4:$B$123,2,0),"-")</f>
        <v>PESADOS</v>
      </c>
    </row>
    <row r="4324" spans="1:30" x14ac:dyDescent="0.3">
      <c r="A4324" t="s">
        <v>2306</v>
      </c>
      <c r="B4324" t="s">
        <v>4613</v>
      </c>
      <c r="C4324" t="s">
        <v>7051</v>
      </c>
      <c r="D4324" t="s">
        <v>3319</v>
      </c>
      <c r="E4324" t="s">
        <v>3320</v>
      </c>
      <c r="F4324" t="s">
        <v>2309</v>
      </c>
      <c r="G4324" t="s">
        <v>1135</v>
      </c>
      <c r="H4324" t="s">
        <v>2275</v>
      </c>
      <c r="I4324" t="s">
        <v>1497</v>
      </c>
      <c r="J4324" t="s">
        <v>89</v>
      </c>
      <c r="K4324" t="s">
        <v>90</v>
      </c>
      <c r="L4324" t="s">
        <v>91</v>
      </c>
      <c r="M4324" t="s">
        <v>38</v>
      </c>
      <c r="N4324" t="s">
        <v>39</v>
      </c>
      <c r="O4324" s="23">
        <v>405</v>
      </c>
      <c r="P4324" s="9">
        <v>10.199999999999999</v>
      </c>
      <c r="Q4324" t="s">
        <v>40</v>
      </c>
      <c r="R4324">
        <v>56515</v>
      </c>
      <c r="S4324" s="9">
        <v>39.72</v>
      </c>
      <c r="T4324" s="26">
        <v>4.59</v>
      </c>
      <c r="U4324" s="8">
        <v>182.31</v>
      </c>
      <c r="V4324" t="s">
        <v>7052</v>
      </c>
      <c r="W4324" t="s">
        <v>2276</v>
      </c>
      <c r="X4324" t="s">
        <v>42</v>
      </c>
      <c r="Y4324" t="s">
        <v>2277</v>
      </c>
      <c r="AA4324" s="1">
        <f t="shared" si="520"/>
        <v>46020</v>
      </c>
      <c r="AB4324" s="2">
        <f t="shared" si="521"/>
        <v>12</v>
      </c>
      <c r="AC4324" s="2">
        <f t="shared" si="522"/>
        <v>2025</v>
      </c>
      <c r="AD4324" s="2" t="str">
        <f>IFERROR(VLOOKUP(A4324,'Aux Área'!$A$4:$B$123,2,0),"-")</f>
        <v>INSPEÇÃO</v>
      </c>
    </row>
    <row r="4325" spans="1:30" x14ac:dyDescent="0.3">
      <c r="A4325" t="s">
        <v>2494</v>
      </c>
      <c r="B4325" t="s">
        <v>2495</v>
      </c>
      <c r="C4325" t="s">
        <v>7053</v>
      </c>
      <c r="D4325" t="s">
        <v>2888</v>
      </c>
      <c r="E4325" t="s">
        <v>2889</v>
      </c>
      <c r="F4325" t="s">
        <v>2497</v>
      </c>
      <c r="G4325" t="s">
        <v>659</v>
      </c>
      <c r="H4325" t="s">
        <v>2215</v>
      </c>
      <c r="I4325" t="s">
        <v>667</v>
      </c>
      <c r="J4325" t="s">
        <v>241</v>
      </c>
      <c r="K4325" t="s">
        <v>242</v>
      </c>
      <c r="L4325" t="s">
        <v>110</v>
      </c>
      <c r="M4325" t="s">
        <v>38</v>
      </c>
      <c r="N4325" t="s">
        <v>668</v>
      </c>
      <c r="O4325" s="10">
        <v>295</v>
      </c>
      <c r="P4325" s="24">
        <v>4.63</v>
      </c>
      <c r="Q4325" t="s">
        <v>40</v>
      </c>
      <c r="R4325">
        <v>8590</v>
      </c>
      <c r="S4325" s="9">
        <v>63.67</v>
      </c>
      <c r="T4325" s="26">
        <v>5.89</v>
      </c>
      <c r="U4325" s="8">
        <v>375.01</v>
      </c>
      <c r="V4325" t="s">
        <v>41</v>
      </c>
      <c r="W4325" t="s">
        <v>2007</v>
      </c>
      <c r="X4325" t="s">
        <v>42</v>
      </c>
      <c r="Y4325" t="s">
        <v>1740</v>
      </c>
      <c r="AA4325" s="1">
        <f t="shared" si="520"/>
        <v>46020</v>
      </c>
      <c r="AB4325" s="2">
        <f t="shared" si="521"/>
        <v>12</v>
      </c>
      <c r="AC4325" s="2">
        <f t="shared" si="522"/>
        <v>2025</v>
      </c>
      <c r="AD4325" s="2" t="str">
        <f>IFERROR(VLOOKUP(A4325,'Aux Área'!$A$4:$B$123,2,0),"-")</f>
        <v>APH</v>
      </c>
    </row>
    <row r="4326" spans="1:30" x14ac:dyDescent="0.3">
      <c r="A4326" t="s">
        <v>2278</v>
      </c>
      <c r="B4326" t="s">
        <v>4664</v>
      </c>
      <c r="C4326" t="s">
        <v>7054</v>
      </c>
      <c r="D4326" t="s">
        <v>3310</v>
      </c>
      <c r="E4326" t="s">
        <v>3311</v>
      </c>
      <c r="F4326" t="s">
        <v>2281</v>
      </c>
      <c r="G4326" t="s">
        <v>1135</v>
      </c>
      <c r="H4326" t="s">
        <v>2275</v>
      </c>
      <c r="I4326" t="s">
        <v>1497</v>
      </c>
      <c r="J4326" t="s">
        <v>169</v>
      </c>
      <c r="K4326" t="s">
        <v>170</v>
      </c>
      <c r="L4326" t="s">
        <v>124</v>
      </c>
      <c r="M4326" t="s">
        <v>38</v>
      </c>
      <c r="N4326" t="s">
        <v>39</v>
      </c>
      <c r="O4326" s="23">
        <v>294</v>
      </c>
      <c r="P4326" s="9">
        <v>10.25</v>
      </c>
      <c r="Q4326" t="s">
        <v>40</v>
      </c>
      <c r="R4326">
        <v>65350</v>
      </c>
      <c r="S4326" s="9">
        <v>28.68</v>
      </c>
      <c r="T4326" s="26">
        <v>4.49</v>
      </c>
      <c r="U4326" s="8">
        <v>128.78</v>
      </c>
      <c r="V4326" t="s">
        <v>41</v>
      </c>
      <c r="W4326" t="s">
        <v>2276</v>
      </c>
      <c r="X4326" t="s">
        <v>42</v>
      </c>
      <c r="Y4326" t="s">
        <v>2277</v>
      </c>
      <c r="AA4326" s="1">
        <f t="shared" si="520"/>
        <v>46020</v>
      </c>
      <c r="AB4326" s="2">
        <f t="shared" si="521"/>
        <v>12</v>
      </c>
      <c r="AC4326" s="2">
        <f t="shared" si="522"/>
        <v>2025</v>
      </c>
      <c r="AD4326" s="2" t="str">
        <f>IFERROR(VLOOKUP(A4326,'Aux Área'!$A$4:$B$123,2,0),"-")</f>
        <v>INSPEÇÃO</v>
      </c>
    </row>
    <row r="4327" spans="1:30" x14ac:dyDescent="0.3">
      <c r="A4327" t="s">
        <v>2638</v>
      </c>
      <c r="B4327" t="s">
        <v>4593</v>
      </c>
      <c r="C4327" t="s">
        <v>7055</v>
      </c>
      <c r="D4327" t="s">
        <v>3193</v>
      </c>
      <c r="E4327" t="s">
        <v>3194</v>
      </c>
      <c r="F4327" t="s">
        <v>2641</v>
      </c>
      <c r="G4327" t="s">
        <v>1135</v>
      </c>
      <c r="H4327" t="s">
        <v>2275</v>
      </c>
      <c r="I4327" t="s">
        <v>1497</v>
      </c>
      <c r="J4327" t="s">
        <v>275</v>
      </c>
      <c r="K4327" t="s">
        <v>276</v>
      </c>
      <c r="L4327" t="s">
        <v>124</v>
      </c>
      <c r="M4327" t="s">
        <v>38</v>
      </c>
      <c r="N4327" t="s">
        <v>39</v>
      </c>
      <c r="O4327" s="23">
        <v>355</v>
      </c>
      <c r="P4327" s="9">
        <v>10</v>
      </c>
      <c r="Q4327" t="s">
        <v>40</v>
      </c>
      <c r="R4327">
        <v>52968</v>
      </c>
      <c r="S4327" s="9">
        <v>35.49</v>
      </c>
      <c r="T4327" s="26">
        <v>4.59</v>
      </c>
      <c r="U4327" s="8">
        <v>162.9</v>
      </c>
      <c r="V4327" t="s">
        <v>7056</v>
      </c>
      <c r="W4327" t="s">
        <v>2276</v>
      </c>
      <c r="X4327" t="s">
        <v>42</v>
      </c>
      <c r="Y4327" t="s">
        <v>2277</v>
      </c>
      <c r="AA4327" s="1">
        <f t="shared" si="520"/>
        <v>46020</v>
      </c>
      <c r="AB4327" s="2">
        <f t="shared" si="521"/>
        <v>12</v>
      </c>
      <c r="AC4327" s="2">
        <f t="shared" si="522"/>
        <v>2025</v>
      </c>
      <c r="AD4327" s="2" t="str">
        <f>IFERROR(VLOOKUP(A4327,'Aux Área'!$A$4:$B$123,2,0),"-")</f>
        <v>INSPEÇÃO</v>
      </c>
    </row>
    <row r="4328" spans="1:30" x14ac:dyDescent="0.3">
      <c r="A4328" t="s">
        <v>3092</v>
      </c>
      <c r="B4328" t="s">
        <v>4774</v>
      </c>
      <c r="C4328" t="s">
        <v>7057</v>
      </c>
      <c r="D4328" t="s">
        <v>5291</v>
      </c>
      <c r="E4328" t="s">
        <v>5292</v>
      </c>
      <c r="F4328" t="s">
        <v>3594</v>
      </c>
      <c r="G4328" t="s">
        <v>1135</v>
      </c>
      <c r="H4328" t="s">
        <v>2275</v>
      </c>
      <c r="I4328" t="s">
        <v>1497</v>
      </c>
      <c r="J4328" t="s">
        <v>89</v>
      </c>
      <c r="K4328" t="s">
        <v>90</v>
      </c>
      <c r="L4328" t="s">
        <v>91</v>
      </c>
      <c r="M4328" t="s">
        <v>38</v>
      </c>
      <c r="N4328" t="s">
        <v>39</v>
      </c>
      <c r="O4328" s="23">
        <v>481</v>
      </c>
      <c r="P4328" s="9">
        <v>10.57</v>
      </c>
      <c r="Q4328" t="s">
        <v>40</v>
      </c>
      <c r="R4328">
        <v>44087</v>
      </c>
      <c r="S4328" s="9">
        <v>45.49</v>
      </c>
      <c r="T4328" s="26">
        <v>4.79</v>
      </c>
      <c r="U4328" s="8">
        <v>217.9</v>
      </c>
      <c r="V4328" t="s">
        <v>7058</v>
      </c>
      <c r="W4328" t="s">
        <v>2276</v>
      </c>
      <c r="X4328" t="s">
        <v>42</v>
      </c>
      <c r="Y4328" t="s">
        <v>2277</v>
      </c>
      <c r="AA4328" s="1">
        <f t="shared" si="520"/>
        <v>46020</v>
      </c>
      <c r="AB4328" s="2">
        <f t="shared" si="521"/>
        <v>12</v>
      </c>
      <c r="AC4328" s="2">
        <f t="shared" si="522"/>
        <v>2025</v>
      </c>
      <c r="AD4328" s="2" t="str">
        <f>IFERROR(VLOOKUP(A4328,'Aux Área'!$A$4:$B$123,2,0),"-")</f>
        <v>INSPEÇÃO</v>
      </c>
    </row>
    <row r="4329" spans="1:30" x14ac:dyDescent="0.3">
      <c r="A4329" t="s">
        <v>2643</v>
      </c>
      <c r="B4329" t="s">
        <v>2307</v>
      </c>
      <c r="C4329" t="s">
        <v>7059</v>
      </c>
      <c r="D4329" t="s">
        <v>3788</v>
      </c>
      <c r="E4329" t="s">
        <v>3789</v>
      </c>
      <c r="F4329" t="s">
        <v>2646</v>
      </c>
      <c r="G4329" t="s">
        <v>1300</v>
      </c>
      <c r="H4329" t="s">
        <v>1301</v>
      </c>
      <c r="I4329" t="s">
        <v>37</v>
      </c>
      <c r="J4329" t="s">
        <v>122</v>
      </c>
      <c r="K4329" t="s">
        <v>123</v>
      </c>
      <c r="L4329" t="s">
        <v>124</v>
      </c>
      <c r="M4329" t="s">
        <v>38</v>
      </c>
      <c r="N4329" t="s">
        <v>39</v>
      </c>
      <c r="O4329" s="23">
        <v>337</v>
      </c>
      <c r="P4329" s="9">
        <v>9.4</v>
      </c>
      <c r="Q4329" t="s">
        <v>40</v>
      </c>
      <c r="R4329">
        <v>58847</v>
      </c>
      <c r="S4329" s="9">
        <v>35.86</v>
      </c>
      <c r="T4329" s="26">
        <v>4.79</v>
      </c>
      <c r="U4329" s="8">
        <v>171.77</v>
      </c>
      <c r="V4329" t="s">
        <v>112</v>
      </c>
      <c r="W4329" t="s">
        <v>2276</v>
      </c>
      <c r="X4329" t="s">
        <v>42</v>
      </c>
      <c r="Y4329" t="s">
        <v>2277</v>
      </c>
      <c r="AA4329" s="1">
        <f t="shared" si="520"/>
        <v>46021</v>
      </c>
      <c r="AB4329" s="2">
        <f t="shared" si="521"/>
        <v>12</v>
      </c>
      <c r="AC4329" s="2">
        <f t="shared" si="522"/>
        <v>2025</v>
      </c>
      <c r="AD4329" s="2" t="str">
        <f>IFERROR(VLOOKUP(A4329,'Aux Área'!$A$4:$B$123,2,0),"-")</f>
        <v>INSPEÇÃO</v>
      </c>
    </row>
    <row r="4330" spans="1:30" x14ac:dyDescent="0.3">
      <c r="A4330" t="s">
        <v>2461</v>
      </c>
      <c r="B4330" t="s">
        <v>5008</v>
      </c>
      <c r="C4330" t="s">
        <v>7060</v>
      </c>
      <c r="D4330" t="s">
        <v>5160</v>
      </c>
      <c r="E4330" t="s">
        <v>5161</v>
      </c>
      <c r="F4330" t="s">
        <v>3574</v>
      </c>
      <c r="G4330" t="s">
        <v>1135</v>
      </c>
      <c r="H4330" t="s">
        <v>2275</v>
      </c>
      <c r="I4330" t="s">
        <v>1497</v>
      </c>
      <c r="J4330" t="s">
        <v>275</v>
      </c>
      <c r="K4330" t="s">
        <v>276</v>
      </c>
      <c r="L4330" t="s">
        <v>124</v>
      </c>
      <c r="M4330" t="s">
        <v>38</v>
      </c>
      <c r="N4330" t="s">
        <v>39</v>
      </c>
      <c r="O4330" s="23">
        <v>523</v>
      </c>
      <c r="P4330" s="9">
        <v>12.24</v>
      </c>
      <c r="Q4330" t="s">
        <v>40</v>
      </c>
      <c r="R4330">
        <v>45255</v>
      </c>
      <c r="S4330" s="9">
        <v>42.74</v>
      </c>
      <c r="T4330" s="26">
        <v>4.59</v>
      </c>
      <c r="U4330" s="8">
        <v>196.18</v>
      </c>
      <c r="V4330" t="s">
        <v>7061</v>
      </c>
      <c r="W4330" t="s">
        <v>2276</v>
      </c>
      <c r="X4330" t="s">
        <v>42</v>
      </c>
      <c r="Y4330" t="s">
        <v>2277</v>
      </c>
      <c r="AA4330" s="1">
        <f t="shared" si="520"/>
        <v>46021</v>
      </c>
      <c r="AB4330" s="2">
        <f t="shared" si="521"/>
        <v>12</v>
      </c>
      <c r="AC4330" s="2">
        <f t="shared" si="522"/>
        <v>2025</v>
      </c>
      <c r="AD4330" s="2" t="str">
        <f>IFERROR(VLOOKUP(A4330,'Aux Área'!$A$4:$B$123,2,0),"-")</f>
        <v>INSPEÇÃO</v>
      </c>
    </row>
    <row r="4331" spans="1:30" x14ac:dyDescent="0.3">
      <c r="A4331" t="s">
        <v>2181</v>
      </c>
      <c r="B4331" t="s">
        <v>4595</v>
      </c>
      <c r="C4331" t="s">
        <v>7062</v>
      </c>
      <c r="D4331" t="s">
        <v>3303</v>
      </c>
      <c r="E4331" t="s">
        <v>3304</v>
      </c>
      <c r="F4331" t="s">
        <v>2184</v>
      </c>
      <c r="G4331" t="s">
        <v>1135</v>
      </c>
      <c r="H4331" t="s">
        <v>2185</v>
      </c>
      <c r="I4331" t="s">
        <v>2186</v>
      </c>
      <c r="J4331" t="s">
        <v>241</v>
      </c>
      <c r="K4331" t="s">
        <v>242</v>
      </c>
      <c r="L4331" t="s">
        <v>110</v>
      </c>
      <c r="M4331" t="s">
        <v>38</v>
      </c>
      <c r="N4331" t="s">
        <v>668</v>
      </c>
      <c r="O4331" s="23">
        <v>869</v>
      </c>
      <c r="P4331" s="9">
        <v>15.05</v>
      </c>
      <c r="Q4331" t="s">
        <v>40</v>
      </c>
      <c r="R4331">
        <v>63211</v>
      </c>
      <c r="S4331" s="9">
        <v>57.75</v>
      </c>
      <c r="T4331" s="26">
        <v>5.89</v>
      </c>
      <c r="U4331" s="8">
        <v>340.12</v>
      </c>
      <c r="V4331" t="s">
        <v>41</v>
      </c>
      <c r="W4331" t="s">
        <v>2007</v>
      </c>
      <c r="X4331" t="s">
        <v>42</v>
      </c>
      <c r="Y4331" t="s">
        <v>2188</v>
      </c>
      <c r="AA4331" s="1">
        <f t="shared" si="520"/>
        <v>46021</v>
      </c>
      <c r="AB4331" s="2">
        <f t="shared" si="521"/>
        <v>12</v>
      </c>
      <c r="AC4331" s="2">
        <f t="shared" si="522"/>
        <v>2025</v>
      </c>
      <c r="AD4331" s="2" t="str">
        <f>IFERROR(VLOOKUP(A4331,'Aux Área'!$A$4:$B$123,2,0),"-")</f>
        <v>INSPEÇÃO</v>
      </c>
    </row>
    <row r="4332" spans="1:30" x14ac:dyDescent="0.3">
      <c r="A4332" t="s">
        <v>2278</v>
      </c>
      <c r="B4332" t="s">
        <v>4664</v>
      </c>
      <c r="C4332" t="s">
        <v>7063</v>
      </c>
      <c r="D4332" t="s">
        <v>7064</v>
      </c>
      <c r="E4332" t="s">
        <v>7065</v>
      </c>
      <c r="F4332" t="s">
        <v>2281</v>
      </c>
      <c r="G4332" t="s">
        <v>1135</v>
      </c>
      <c r="H4332" t="s">
        <v>2275</v>
      </c>
      <c r="I4332" t="s">
        <v>1497</v>
      </c>
      <c r="J4332" t="s">
        <v>169</v>
      </c>
      <c r="K4332" t="s">
        <v>170</v>
      </c>
      <c r="L4332" t="s">
        <v>124</v>
      </c>
      <c r="M4332" t="s">
        <v>38</v>
      </c>
      <c r="N4332" t="s">
        <v>39</v>
      </c>
      <c r="O4332" s="23">
        <v>361</v>
      </c>
      <c r="P4332" s="9">
        <v>10.94</v>
      </c>
      <c r="Q4332" t="s">
        <v>40</v>
      </c>
      <c r="R4332">
        <v>65711</v>
      </c>
      <c r="S4332" s="9">
        <v>33.01</v>
      </c>
      <c r="T4332" s="26">
        <v>4.49</v>
      </c>
      <c r="U4332" s="8">
        <v>148.21</v>
      </c>
      <c r="V4332" t="s">
        <v>41</v>
      </c>
      <c r="W4332" t="s">
        <v>2276</v>
      </c>
      <c r="X4332" t="s">
        <v>42</v>
      </c>
      <c r="Y4332" t="s">
        <v>2277</v>
      </c>
      <c r="AA4332" s="1">
        <f t="shared" si="520"/>
        <v>46021</v>
      </c>
      <c r="AB4332" s="2">
        <f t="shared" si="521"/>
        <v>12</v>
      </c>
      <c r="AC4332" s="2">
        <f t="shared" si="522"/>
        <v>2025</v>
      </c>
      <c r="AD4332" s="2" t="str">
        <f>IFERROR(VLOOKUP(A4332,'Aux Área'!$A$4:$B$123,2,0),"-")</f>
        <v>INSPEÇÃO</v>
      </c>
    </row>
    <row r="4333" spans="1:30" x14ac:dyDescent="0.3">
      <c r="A4333" t="s">
        <v>2260</v>
      </c>
      <c r="B4333" t="s">
        <v>113</v>
      </c>
      <c r="C4333" t="s">
        <v>7066</v>
      </c>
      <c r="D4333" t="s">
        <v>3098</v>
      </c>
      <c r="E4333" t="s">
        <v>3099</v>
      </c>
      <c r="F4333" t="s">
        <v>2262</v>
      </c>
      <c r="G4333" t="s">
        <v>35</v>
      </c>
      <c r="H4333" t="s">
        <v>2263</v>
      </c>
      <c r="I4333" t="s">
        <v>2186</v>
      </c>
      <c r="J4333" t="s">
        <v>1681</v>
      </c>
      <c r="K4333" t="s">
        <v>1682</v>
      </c>
      <c r="L4333" t="s">
        <v>141</v>
      </c>
      <c r="M4333" t="s">
        <v>38</v>
      </c>
      <c r="N4333" t="s">
        <v>668</v>
      </c>
      <c r="O4333" s="23">
        <v>776</v>
      </c>
      <c r="P4333" s="9">
        <v>18.89</v>
      </c>
      <c r="Q4333" t="s">
        <v>40</v>
      </c>
      <c r="R4333">
        <v>51764</v>
      </c>
      <c r="S4333" s="9">
        <v>41.09</v>
      </c>
      <c r="T4333" s="26">
        <v>6.49</v>
      </c>
      <c r="U4333" s="8">
        <v>266.69</v>
      </c>
      <c r="V4333" t="s">
        <v>41</v>
      </c>
      <c r="W4333" t="s">
        <v>2007</v>
      </c>
      <c r="X4333" t="s">
        <v>42</v>
      </c>
      <c r="Y4333" t="s">
        <v>1740</v>
      </c>
      <c r="AA4333" s="1">
        <f t="shared" si="520"/>
        <v>46021</v>
      </c>
      <c r="AB4333" s="2">
        <f t="shared" si="521"/>
        <v>12</v>
      </c>
      <c r="AC4333" s="2">
        <f t="shared" si="522"/>
        <v>2025</v>
      </c>
      <c r="AD4333" s="2" t="str">
        <f>IFERROR(VLOOKUP(A4333,'Aux Área'!$A$4:$B$123,2,0),"-")</f>
        <v>INSPEÇÃO</v>
      </c>
    </row>
    <row r="4334" spans="1:30" x14ac:dyDescent="0.3">
      <c r="A4334" t="s">
        <v>68</v>
      </c>
      <c r="B4334" t="s">
        <v>296</v>
      </c>
      <c r="C4334" t="s">
        <v>7067</v>
      </c>
      <c r="D4334" t="s">
        <v>3197</v>
      </c>
      <c r="E4334" t="s">
        <v>3198</v>
      </c>
      <c r="F4334" t="s">
        <v>69</v>
      </c>
      <c r="G4334" t="s">
        <v>1503</v>
      </c>
      <c r="H4334" t="s">
        <v>36</v>
      </c>
      <c r="I4334" t="s">
        <v>37</v>
      </c>
      <c r="J4334" t="s">
        <v>122</v>
      </c>
      <c r="K4334" t="s">
        <v>123</v>
      </c>
      <c r="L4334" t="s">
        <v>124</v>
      </c>
      <c r="M4334" t="s">
        <v>38</v>
      </c>
      <c r="N4334" t="s">
        <v>39</v>
      </c>
      <c r="O4334" s="23">
        <v>400</v>
      </c>
      <c r="P4334" s="9">
        <v>12.27</v>
      </c>
      <c r="Q4334" t="s">
        <v>40</v>
      </c>
      <c r="R4334">
        <v>24820</v>
      </c>
      <c r="S4334" s="9">
        <v>32.590000000000003</v>
      </c>
      <c r="T4334" s="26">
        <v>4.79</v>
      </c>
      <c r="U4334" s="8">
        <v>156.1</v>
      </c>
      <c r="V4334" t="s">
        <v>112</v>
      </c>
      <c r="W4334" t="s">
        <v>2007</v>
      </c>
      <c r="X4334" t="s">
        <v>42</v>
      </c>
      <c r="Y4334" t="s">
        <v>1740</v>
      </c>
      <c r="AA4334" s="1">
        <f t="shared" si="520"/>
        <v>46021</v>
      </c>
      <c r="AB4334" s="2">
        <f t="shared" si="521"/>
        <v>12</v>
      </c>
      <c r="AC4334" s="2">
        <f t="shared" si="522"/>
        <v>2025</v>
      </c>
      <c r="AD4334" s="2" t="str">
        <f>IFERROR(VLOOKUP(A4334,'Aux Área'!$A$4:$B$123,2,0),"-")</f>
        <v>OPERAÇÃO</v>
      </c>
    </row>
    <row r="4335" spans="1:30" x14ac:dyDescent="0.3">
      <c r="A4335" t="s">
        <v>2282</v>
      </c>
      <c r="B4335" t="s">
        <v>4679</v>
      </c>
      <c r="C4335" t="s">
        <v>7068</v>
      </c>
      <c r="D4335" t="s">
        <v>4124</v>
      </c>
      <c r="E4335" t="s">
        <v>4125</v>
      </c>
      <c r="F4335" t="s">
        <v>2285</v>
      </c>
      <c r="G4335" t="s">
        <v>1135</v>
      </c>
      <c r="H4335" t="s">
        <v>2275</v>
      </c>
      <c r="I4335" t="s">
        <v>1497</v>
      </c>
      <c r="J4335" t="s">
        <v>165</v>
      </c>
      <c r="K4335" t="s">
        <v>166</v>
      </c>
      <c r="L4335" t="s">
        <v>167</v>
      </c>
      <c r="M4335" t="s">
        <v>38</v>
      </c>
      <c r="N4335" t="s">
        <v>39</v>
      </c>
      <c r="O4335" s="23">
        <v>351</v>
      </c>
      <c r="P4335" s="9">
        <v>9.2200000000000006</v>
      </c>
      <c r="Q4335" t="s">
        <v>40</v>
      </c>
      <c r="R4335">
        <v>54253</v>
      </c>
      <c r="S4335" s="9">
        <v>38.090000000000003</v>
      </c>
      <c r="T4335" s="26">
        <v>4.59</v>
      </c>
      <c r="U4335" s="8">
        <v>174.83</v>
      </c>
      <c r="V4335" t="s">
        <v>112</v>
      </c>
      <c r="W4335" t="s">
        <v>2276</v>
      </c>
      <c r="X4335" t="s">
        <v>42</v>
      </c>
      <c r="Y4335" t="s">
        <v>2277</v>
      </c>
      <c r="AA4335" s="1">
        <f t="shared" si="520"/>
        <v>46021</v>
      </c>
      <c r="AB4335" s="2">
        <f t="shared" si="521"/>
        <v>12</v>
      </c>
      <c r="AC4335" s="2">
        <f t="shared" si="522"/>
        <v>2025</v>
      </c>
      <c r="AD4335" s="2" t="str">
        <f>IFERROR(VLOOKUP(A4335,'Aux Área'!$A$4:$B$123,2,0),"-")</f>
        <v>INSPEÇÃO</v>
      </c>
    </row>
    <row r="4336" spans="1:30" x14ac:dyDescent="0.3">
      <c r="A4336" t="s">
        <v>2643</v>
      </c>
      <c r="B4336" t="s">
        <v>2307</v>
      </c>
      <c r="C4336" t="s">
        <v>7069</v>
      </c>
      <c r="D4336" t="s">
        <v>3788</v>
      </c>
      <c r="E4336" t="s">
        <v>3789</v>
      </c>
      <c r="F4336" t="s">
        <v>2646</v>
      </c>
      <c r="G4336" t="s">
        <v>1300</v>
      </c>
      <c r="H4336" t="s">
        <v>1301</v>
      </c>
      <c r="I4336" t="s">
        <v>37</v>
      </c>
      <c r="J4336" t="s">
        <v>122</v>
      </c>
      <c r="K4336" t="s">
        <v>123</v>
      </c>
      <c r="L4336" t="s">
        <v>124</v>
      </c>
      <c r="M4336" t="s">
        <v>38</v>
      </c>
      <c r="N4336" t="s">
        <v>39</v>
      </c>
      <c r="O4336" s="23">
        <v>246</v>
      </c>
      <c r="P4336" s="9">
        <v>9.8800000000000008</v>
      </c>
      <c r="Q4336" t="s">
        <v>40</v>
      </c>
      <c r="R4336">
        <v>59093</v>
      </c>
      <c r="S4336" s="9">
        <v>24.9</v>
      </c>
      <c r="T4336" s="26">
        <v>4.79</v>
      </c>
      <c r="U4336" s="8">
        <v>119.27</v>
      </c>
      <c r="V4336" t="s">
        <v>112</v>
      </c>
      <c r="W4336" t="s">
        <v>2276</v>
      </c>
      <c r="X4336" t="s">
        <v>42</v>
      </c>
      <c r="Y4336" t="s">
        <v>2277</v>
      </c>
      <c r="AA4336" s="1">
        <f t="shared" si="520"/>
        <v>46021</v>
      </c>
      <c r="AB4336" s="2">
        <f t="shared" si="521"/>
        <v>12</v>
      </c>
      <c r="AC4336" s="2">
        <f t="shared" si="522"/>
        <v>2025</v>
      </c>
      <c r="AD4336" s="2" t="str">
        <f>IFERROR(VLOOKUP(A4336,'Aux Área'!$A$4:$B$123,2,0),"-")</f>
        <v>INSPEÇÃO</v>
      </c>
    </row>
    <row r="4337" spans="1:30" x14ac:dyDescent="0.3">
      <c r="A4337" t="s">
        <v>1999</v>
      </c>
      <c r="B4337" t="s">
        <v>3016</v>
      </c>
      <c r="C4337" t="s">
        <v>7070</v>
      </c>
      <c r="D4337" t="s">
        <v>6928</v>
      </c>
      <c r="E4337" t="s">
        <v>6929</v>
      </c>
      <c r="F4337" t="s">
        <v>2002</v>
      </c>
      <c r="G4337" t="s">
        <v>659</v>
      </c>
      <c r="H4337" t="s">
        <v>2003</v>
      </c>
      <c r="I4337" t="s">
        <v>667</v>
      </c>
      <c r="J4337" t="s">
        <v>215</v>
      </c>
      <c r="K4337" t="s">
        <v>216</v>
      </c>
      <c r="L4337" t="s">
        <v>217</v>
      </c>
      <c r="M4337" t="s">
        <v>38</v>
      </c>
      <c r="N4337" t="s">
        <v>668</v>
      </c>
      <c r="O4337" s="23">
        <v>466</v>
      </c>
      <c r="P4337" s="9">
        <v>4.0599999999999996</v>
      </c>
      <c r="Q4337" t="s">
        <v>40</v>
      </c>
      <c r="R4337">
        <v>12683</v>
      </c>
      <c r="S4337" s="9">
        <v>114.88</v>
      </c>
      <c r="T4337" s="26">
        <v>6.29</v>
      </c>
      <c r="U4337" s="8">
        <v>722.63</v>
      </c>
      <c r="V4337" t="s">
        <v>41</v>
      </c>
      <c r="W4337" t="s">
        <v>1985</v>
      </c>
      <c r="X4337" t="s">
        <v>42</v>
      </c>
      <c r="Y4337" t="s">
        <v>1986</v>
      </c>
      <c r="AA4337" s="1">
        <f t="shared" si="520"/>
        <v>46021</v>
      </c>
      <c r="AB4337" s="2">
        <f t="shared" si="521"/>
        <v>12</v>
      </c>
      <c r="AC4337" s="2">
        <f t="shared" si="522"/>
        <v>2025</v>
      </c>
      <c r="AD4337" s="2" t="str">
        <f>IFERROR(VLOOKUP(A4337,'Aux Área'!$A$4:$B$123,2,0),"-")</f>
        <v>PESADOS</v>
      </c>
    </row>
    <row r="4338" spans="1:30" x14ac:dyDescent="0.3">
      <c r="A4338" t="s">
        <v>1945</v>
      </c>
      <c r="B4338" t="s">
        <v>2124</v>
      </c>
      <c r="C4338" t="s">
        <v>7071</v>
      </c>
      <c r="D4338" t="s">
        <v>1802</v>
      </c>
      <c r="E4338" t="s">
        <v>1803</v>
      </c>
      <c r="F4338" t="s">
        <v>653</v>
      </c>
      <c r="G4338" t="s">
        <v>1495</v>
      </c>
      <c r="H4338" t="s">
        <v>1804</v>
      </c>
      <c r="I4338" t="s">
        <v>1497</v>
      </c>
      <c r="J4338" t="s">
        <v>231</v>
      </c>
      <c r="K4338" t="s">
        <v>232</v>
      </c>
      <c r="L4338" t="s">
        <v>217</v>
      </c>
      <c r="M4338" t="s">
        <v>38</v>
      </c>
      <c r="N4338" t="s">
        <v>668</v>
      </c>
      <c r="O4338" s="23">
        <v>0</v>
      </c>
      <c r="P4338" s="9">
        <v>0</v>
      </c>
      <c r="Q4338" t="s">
        <v>40</v>
      </c>
      <c r="R4338">
        <v>0</v>
      </c>
      <c r="S4338" s="9">
        <v>62.77</v>
      </c>
      <c r="T4338" s="26">
        <v>5.9909999999999997</v>
      </c>
      <c r="U4338" s="8">
        <v>376.03</v>
      </c>
      <c r="V4338" t="s">
        <v>7072</v>
      </c>
      <c r="W4338" t="s">
        <v>652</v>
      </c>
      <c r="X4338" t="s">
        <v>42</v>
      </c>
      <c r="Y4338" t="s">
        <v>653</v>
      </c>
      <c r="AA4338" s="1">
        <f t="shared" si="520"/>
        <v>46021</v>
      </c>
      <c r="AB4338" s="2">
        <f t="shared" si="521"/>
        <v>12</v>
      </c>
      <c r="AC4338" s="2">
        <f t="shared" si="522"/>
        <v>2025</v>
      </c>
      <c r="AD4338" s="2" t="str">
        <f>IFERROR(VLOOKUP(A4338,'Aux Área'!$A$4:$B$123,2,0),"-")</f>
        <v>SÃO PEDRO</v>
      </c>
    </row>
    <row r="4339" spans="1:30" x14ac:dyDescent="0.3">
      <c r="A4339" t="s">
        <v>58</v>
      </c>
      <c r="B4339" t="s">
        <v>250</v>
      </c>
      <c r="C4339" t="s">
        <v>7073</v>
      </c>
      <c r="D4339" t="s">
        <v>87</v>
      </c>
      <c r="E4339" t="s">
        <v>88</v>
      </c>
      <c r="F4339" t="s">
        <v>59</v>
      </c>
      <c r="G4339" t="s">
        <v>1500</v>
      </c>
      <c r="H4339" t="s">
        <v>36</v>
      </c>
      <c r="I4339" t="s">
        <v>37</v>
      </c>
      <c r="J4339" t="s">
        <v>356</v>
      </c>
      <c r="K4339" t="s">
        <v>357</v>
      </c>
      <c r="L4339" t="s">
        <v>124</v>
      </c>
      <c r="M4339" t="s">
        <v>38</v>
      </c>
      <c r="N4339" t="s">
        <v>39</v>
      </c>
      <c r="O4339" s="23">
        <v>206</v>
      </c>
      <c r="P4339" s="9">
        <v>7.03</v>
      </c>
      <c r="Q4339" t="s">
        <v>40</v>
      </c>
      <c r="R4339">
        <v>63082</v>
      </c>
      <c r="S4339" s="9">
        <v>29.3</v>
      </c>
      <c r="T4339" s="26">
        <v>4.6710000000000003</v>
      </c>
      <c r="U4339" s="8">
        <v>136.85</v>
      </c>
      <c r="V4339" t="s">
        <v>7074</v>
      </c>
      <c r="W4339" t="s">
        <v>2007</v>
      </c>
      <c r="X4339" t="s">
        <v>42</v>
      </c>
      <c r="Y4339" t="s">
        <v>1740</v>
      </c>
      <c r="AA4339" s="1">
        <f t="shared" si="520"/>
        <v>46021</v>
      </c>
      <c r="AB4339" s="2">
        <f t="shared" si="521"/>
        <v>12</v>
      </c>
      <c r="AC4339" s="2">
        <f t="shared" si="522"/>
        <v>2025</v>
      </c>
      <c r="AD4339" s="2" t="str">
        <f>IFERROR(VLOOKUP(A4339,'Aux Área'!$A$4:$B$123,2,0),"-")</f>
        <v>CONSERVA</v>
      </c>
    </row>
    <row r="4340" spans="1:30" x14ac:dyDescent="0.3">
      <c r="A4340" t="s">
        <v>2650</v>
      </c>
      <c r="B4340" t="s">
        <v>2651</v>
      </c>
      <c r="C4340" t="s">
        <v>7075</v>
      </c>
      <c r="D4340" t="s">
        <v>2944</v>
      </c>
      <c r="E4340" t="s">
        <v>2945</v>
      </c>
      <c r="F4340" t="s">
        <v>3615</v>
      </c>
      <c r="G4340" t="s">
        <v>1300</v>
      </c>
      <c r="H4340" t="s">
        <v>2635</v>
      </c>
      <c r="I4340" t="s">
        <v>37</v>
      </c>
      <c r="J4340" t="s">
        <v>1072</v>
      </c>
      <c r="K4340" t="s">
        <v>1073</v>
      </c>
      <c r="L4340" t="s">
        <v>84</v>
      </c>
      <c r="M4340" t="s">
        <v>38</v>
      </c>
      <c r="N4340" t="s">
        <v>39</v>
      </c>
      <c r="O4340" s="23">
        <v>77</v>
      </c>
      <c r="P4340" s="9">
        <v>2.6</v>
      </c>
      <c r="Q4340" t="s">
        <v>40</v>
      </c>
      <c r="R4340">
        <v>10899</v>
      </c>
      <c r="S4340" s="9">
        <v>29.62</v>
      </c>
      <c r="T4340" s="26">
        <v>5.22</v>
      </c>
      <c r="U4340" s="8">
        <v>154.63</v>
      </c>
      <c r="V4340" t="s">
        <v>41</v>
      </c>
      <c r="W4340" t="s">
        <v>2276</v>
      </c>
      <c r="X4340" t="s">
        <v>42</v>
      </c>
      <c r="Y4340" t="s">
        <v>1740</v>
      </c>
      <c r="AA4340" s="1">
        <f t="shared" si="520"/>
        <v>46021</v>
      </c>
      <c r="AB4340" s="2">
        <f t="shared" si="521"/>
        <v>12</v>
      </c>
      <c r="AC4340" s="2">
        <f t="shared" si="522"/>
        <v>2025</v>
      </c>
      <c r="AD4340" s="2" t="str">
        <f>IFERROR(VLOOKUP(A4340,'Aux Área'!$A$4:$B$123,2,0),"-")</f>
        <v>TI</v>
      </c>
    </row>
    <row r="4341" spans="1:30" x14ac:dyDescent="0.3">
      <c r="A4341" t="s">
        <v>3092</v>
      </c>
      <c r="B4341" t="s">
        <v>4774</v>
      </c>
      <c r="C4341" t="s">
        <v>7076</v>
      </c>
      <c r="D4341" t="s">
        <v>3410</v>
      </c>
      <c r="E4341" t="s">
        <v>3411</v>
      </c>
      <c r="F4341" t="s">
        <v>3594</v>
      </c>
      <c r="G4341" t="s">
        <v>1135</v>
      </c>
      <c r="H4341" t="s">
        <v>2275</v>
      </c>
      <c r="I4341" t="s">
        <v>1497</v>
      </c>
      <c r="J4341" t="s">
        <v>231</v>
      </c>
      <c r="K4341" t="s">
        <v>232</v>
      </c>
      <c r="L4341" t="s">
        <v>217</v>
      </c>
      <c r="M4341" t="s">
        <v>38</v>
      </c>
      <c r="N4341" t="s">
        <v>39</v>
      </c>
      <c r="O4341" s="23">
        <v>444</v>
      </c>
      <c r="P4341" s="9">
        <v>9.86</v>
      </c>
      <c r="Q4341" t="s">
        <v>40</v>
      </c>
      <c r="R4341">
        <v>44531</v>
      </c>
      <c r="S4341" s="9">
        <v>45.04</v>
      </c>
      <c r="T4341" s="26">
        <v>4.5709999999999997</v>
      </c>
      <c r="U4341" s="8">
        <v>205.86</v>
      </c>
      <c r="V4341" t="s">
        <v>7077</v>
      </c>
      <c r="W4341" t="s">
        <v>2276</v>
      </c>
      <c r="X4341" t="s">
        <v>42</v>
      </c>
      <c r="Y4341" t="s">
        <v>2277</v>
      </c>
      <c r="AA4341" s="1">
        <f t="shared" si="520"/>
        <v>46021</v>
      </c>
      <c r="AB4341" s="2">
        <f t="shared" si="521"/>
        <v>12</v>
      </c>
      <c r="AC4341" s="2">
        <f t="shared" si="522"/>
        <v>2025</v>
      </c>
      <c r="AD4341" s="2" t="str">
        <f>IFERROR(VLOOKUP(A4341,'Aux Área'!$A$4:$B$123,2,0),"-")</f>
        <v>INSPEÇÃO</v>
      </c>
    </row>
    <row r="4342" spans="1:30" x14ac:dyDescent="0.3">
      <c r="A4342" t="s">
        <v>1992</v>
      </c>
      <c r="B4342" t="s">
        <v>1993</v>
      </c>
      <c r="C4342" t="s">
        <v>7078</v>
      </c>
      <c r="D4342" t="s">
        <v>3403</v>
      </c>
      <c r="E4342" t="s">
        <v>3404</v>
      </c>
      <c r="F4342" t="s">
        <v>1995</v>
      </c>
      <c r="G4342" t="s">
        <v>659</v>
      </c>
      <c r="H4342" t="s">
        <v>1996</v>
      </c>
      <c r="I4342" t="s">
        <v>1997</v>
      </c>
      <c r="J4342" t="s">
        <v>275</v>
      </c>
      <c r="K4342" t="s">
        <v>276</v>
      </c>
      <c r="L4342" t="s">
        <v>124</v>
      </c>
      <c r="M4342" t="s">
        <v>38</v>
      </c>
      <c r="N4342" t="s">
        <v>668</v>
      </c>
      <c r="O4342" s="23">
        <v>442</v>
      </c>
      <c r="P4342" s="9">
        <v>6.31</v>
      </c>
      <c r="Q4342" t="s">
        <v>40</v>
      </c>
      <c r="R4342">
        <v>11588</v>
      </c>
      <c r="S4342" s="9">
        <v>70.010000000000005</v>
      </c>
      <c r="T4342" s="26">
        <v>7.72</v>
      </c>
      <c r="U4342" s="8">
        <v>540.48</v>
      </c>
      <c r="V4342" t="s">
        <v>7079</v>
      </c>
      <c r="W4342" t="s">
        <v>1985</v>
      </c>
      <c r="X4342" t="s">
        <v>42</v>
      </c>
      <c r="Y4342" t="s">
        <v>1986</v>
      </c>
      <c r="AA4342" s="1">
        <f t="shared" si="520"/>
        <v>46021</v>
      </c>
      <c r="AB4342" s="2">
        <f t="shared" si="521"/>
        <v>12</v>
      </c>
      <c r="AC4342" s="2">
        <f t="shared" si="522"/>
        <v>2025</v>
      </c>
      <c r="AD4342" s="2" t="str">
        <f>IFERROR(VLOOKUP(A4342,'Aux Área'!$A$4:$B$123,2,0),"-")</f>
        <v>PESADOS</v>
      </c>
    </row>
    <row r="4343" spans="1:30" x14ac:dyDescent="0.3">
      <c r="A4343" t="s">
        <v>1992</v>
      </c>
      <c r="C4343" t="s">
        <v>15654</v>
      </c>
      <c r="F4343" t="s">
        <v>1995</v>
      </c>
      <c r="K4343" t="s">
        <v>276</v>
      </c>
      <c r="N4343" t="s">
        <v>15690</v>
      </c>
      <c r="O4343" t="s">
        <v>15244</v>
      </c>
      <c r="P4343" s="9" t="s">
        <v>15244</v>
      </c>
      <c r="Q4343" t="s">
        <v>40</v>
      </c>
      <c r="R4343" t="s">
        <v>15244</v>
      </c>
      <c r="S4343">
        <v>4.67</v>
      </c>
      <c r="U4343" s="8">
        <v>17.72</v>
      </c>
      <c r="X4343" t="s">
        <v>42</v>
      </c>
      <c r="Y4343" t="s">
        <v>1986</v>
      </c>
      <c r="AA4343" s="1">
        <f>IFERROR(DATEVALUE(C4343),"-")</f>
        <v>46021</v>
      </c>
      <c r="AB4343" s="2">
        <f>IFERROR(MONTH(AA4343),"-")</f>
        <v>12</v>
      </c>
      <c r="AC4343" s="2">
        <f>IFERROR(YEAR(AA4343),"-")</f>
        <v>2025</v>
      </c>
      <c r="AD4343" s="2" t="str">
        <f>IFERROR(VLOOKUP(A4343,'Aux Área'!$A$4:$B$123,2,0),"-")</f>
        <v>PESADOS</v>
      </c>
    </row>
    <row r="4344" spans="1:30" x14ac:dyDescent="0.3">
      <c r="A4344" t="s">
        <v>5182</v>
      </c>
      <c r="B4344" t="s">
        <v>5183</v>
      </c>
      <c r="C4344" t="s">
        <v>7080</v>
      </c>
      <c r="D4344" t="s">
        <v>5215</v>
      </c>
      <c r="E4344" t="s">
        <v>5216</v>
      </c>
      <c r="F4344" t="s">
        <v>15238</v>
      </c>
      <c r="G4344" t="s">
        <v>1300</v>
      </c>
      <c r="H4344" t="s">
        <v>1301</v>
      </c>
      <c r="I4344" t="s">
        <v>37</v>
      </c>
      <c r="J4344" t="s">
        <v>237</v>
      </c>
      <c r="K4344" t="s">
        <v>238</v>
      </c>
      <c r="L4344" t="s">
        <v>110</v>
      </c>
      <c r="M4344" t="s">
        <v>38</v>
      </c>
      <c r="N4344" t="s">
        <v>39</v>
      </c>
      <c r="O4344" s="23">
        <v>298</v>
      </c>
      <c r="P4344" s="9">
        <v>7.45</v>
      </c>
      <c r="Q4344" t="s">
        <v>40</v>
      </c>
      <c r="R4344">
        <v>38275</v>
      </c>
      <c r="S4344" s="9">
        <v>40</v>
      </c>
      <c r="T4344" s="26">
        <v>4.6900000000000004</v>
      </c>
      <c r="U4344" s="8">
        <v>187.6</v>
      </c>
      <c r="V4344" t="s">
        <v>41</v>
      </c>
      <c r="W4344" t="s">
        <v>2276</v>
      </c>
      <c r="X4344" t="s">
        <v>42</v>
      </c>
      <c r="Y4344" t="s">
        <v>2277</v>
      </c>
      <c r="AA4344" s="1">
        <f t="shared" ref="AA4344:AA4352" si="523">DATEVALUE(C4344)</f>
        <v>46021</v>
      </c>
      <c r="AB4344" s="2">
        <f t="shared" ref="AB4344:AB4352" si="524">MONTH(AA4344)</f>
        <v>12</v>
      </c>
      <c r="AC4344" s="2">
        <f t="shared" ref="AC4344:AC4352" si="525">YEAR(AA4344)</f>
        <v>2025</v>
      </c>
      <c r="AD4344" s="2" t="str">
        <f>IFERROR(VLOOKUP(A4344,'Aux Área'!$A$4:$B$123,2,0),"-")</f>
        <v>ENGENHARIA</v>
      </c>
    </row>
    <row r="4345" spans="1:30" x14ac:dyDescent="0.3">
      <c r="A4345" t="s">
        <v>2664</v>
      </c>
      <c r="B4345" t="s">
        <v>2665</v>
      </c>
      <c r="C4345" t="s">
        <v>7081</v>
      </c>
      <c r="D4345" t="s">
        <v>3068</v>
      </c>
      <c r="E4345" t="s">
        <v>3069</v>
      </c>
      <c r="F4345" t="s">
        <v>2667</v>
      </c>
      <c r="G4345" t="s">
        <v>659</v>
      </c>
      <c r="H4345" t="s">
        <v>2215</v>
      </c>
      <c r="I4345" t="s">
        <v>667</v>
      </c>
      <c r="J4345" t="s">
        <v>215</v>
      </c>
      <c r="K4345" t="s">
        <v>216</v>
      </c>
      <c r="L4345" t="s">
        <v>217</v>
      </c>
      <c r="M4345" t="s">
        <v>38</v>
      </c>
      <c r="N4345" t="s">
        <v>668</v>
      </c>
      <c r="O4345" s="23">
        <v>182</v>
      </c>
      <c r="P4345" s="9">
        <v>4.6500000000000004</v>
      </c>
      <c r="Q4345" t="s">
        <v>40</v>
      </c>
      <c r="R4345">
        <v>7967</v>
      </c>
      <c r="S4345" s="9">
        <v>39.130000000000003</v>
      </c>
      <c r="T4345" s="26">
        <v>6.2910000000000004</v>
      </c>
      <c r="U4345" s="8">
        <v>246.15</v>
      </c>
      <c r="V4345" t="s">
        <v>41</v>
      </c>
      <c r="W4345" t="s">
        <v>2007</v>
      </c>
      <c r="X4345" t="s">
        <v>42</v>
      </c>
      <c r="Y4345" t="s">
        <v>1740</v>
      </c>
      <c r="AA4345" s="1">
        <f t="shared" si="523"/>
        <v>46021</v>
      </c>
      <c r="AB4345" s="2">
        <f t="shared" si="524"/>
        <v>12</v>
      </c>
      <c r="AC4345" s="2">
        <f t="shared" si="525"/>
        <v>2025</v>
      </c>
      <c r="AD4345" s="2" t="str">
        <f>IFERROR(VLOOKUP(A4345,'Aux Área'!$A$4:$B$123,2,0),"-")</f>
        <v>APH</v>
      </c>
    </row>
    <row r="4346" spans="1:30" x14ac:dyDescent="0.3">
      <c r="A4346" t="s">
        <v>2306</v>
      </c>
      <c r="B4346" t="s">
        <v>4613</v>
      </c>
      <c r="C4346" t="s">
        <v>7082</v>
      </c>
      <c r="D4346" t="s">
        <v>3428</v>
      </c>
      <c r="E4346" t="s">
        <v>3429</v>
      </c>
      <c r="F4346" t="s">
        <v>2309</v>
      </c>
      <c r="G4346" t="s">
        <v>1135</v>
      </c>
      <c r="H4346" t="s">
        <v>2275</v>
      </c>
      <c r="I4346" t="s">
        <v>1497</v>
      </c>
      <c r="J4346" t="s">
        <v>89</v>
      </c>
      <c r="K4346" t="s">
        <v>90</v>
      </c>
      <c r="L4346" t="s">
        <v>91</v>
      </c>
      <c r="M4346" t="s">
        <v>38</v>
      </c>
      <c r="N4346" t="s">
        <v>39</v>
      </c>
      <c r="O4346" s="23">
        <v>352</v>
      </c>
      <c r="P4346" s="9">
        <v>9.16</v>
      </c>
      <c r="Q4346" t="s">
        <v>40</v>
      </c>
      <c r="R4346">
        <v>56867</v>
      </c>
      <c r="S4346" s="9">
        <v>38.44</v>
      </c>
      <c r="T4346" s="26">
        <v>4.59</v>
      </c>
      <c r="U4346" s="8">
        <v>176.44</v>
      </c>
      <c r="V4346" t="s">
        <v>7083</v>
      </c>
      <c r="W4346" t="s">
        <v>2276</v>
      </c>
      <c r="X4346" t="s">
        <v>42</v>
      </c>
      <c r="Y4346" t="s">
        <v>2277</v>
      </c>
      <c r="AA4346" s="1">
        <f t="shared" si="523"/>
        <v>46021</v>
      </c>
      <c r="AB4346" s="2">
        <f t="shared" si="524"/>
        <v>12</v>
      </c>
      <c r="AC4346" s="2">
        <f t="shared" si="525"/>
        <v>2025</v>
      </c>
      <c r="AD4346" s="2" t="str">
        <f>IFERROR(VLOOKUP(A4346,'Aux Área'!$A$4:$B$123,2,0),"-")</f>
        <v>INSPEÇÃO</v>
      </c>
    </row>
    <row r="4347" spans="1:30" x14ac:dyDescent="0.3">
      <c r="A4347" t="s">
        <v>76</v>
      </c>
      <c r="B4347" t="s">
        <v>380</v>
      </c>
      <c r="C4347" t="s">
        <v>7084</v>
      </c>
      <c r="D4347" t="s">
        <v>382</v>
      </c>
      <c r="E4347" t="s">
        <v>383</v>
      </c>
      <c r="F4347" t="s">
        <v>77</v>
      </c>
      <c r="G4347" t="s">
        <v>1500</v>
      </c>
      <c r="H4347" t="s">
        <v>36</v>
      </c>
      <c r="I4347" t="s">
        <v>37</v>
      </c>
      <c r="J4347" t="s">
        <v>237</v>
      </c>
      <c r="K4347" t="s">
        <v>238</v>
      </c>
      <c r="L4347" t="s">
        <v>110</v>
      </c>
      <c r="M4347" t="s">
        <v>38</v>
      </c>
      <c r="N4347" t="s">
        <v>39</v>
      </c>
      <c r="O4347" s="23">
        <v>412</v>
      </c>
      <c r="P4347" s="9">
        <v>9.58</v>
      </c>
      <c r="Q4347" t="s">
        <v>40</v>
      </c>
      <c r="R4347">
        <v>47505</v>
      </c>
      <c r="S4347" s="9">
        <v>43</v>
      </c>
      <c r="T4347" s="26">
        <v>4.6900000000000004</v>
      </c>
      <c r="U4347" s="8">
        <v>201.67</v>
      </c>
      <c r="V4347" t="s">
        <v>41</v>
      </c>
      <c r="W4347" t="s">
        <v>2007</v>
      </c>
      <c r="X4347" t="s">
        <v>42</v>
      </c>
      <c r="Y4347" t="s">
        <v>1740</v>
      </c>
      <c r="AA4347" s="1">
        <f t="shared" si="523"/>
        <v>46021</v>
      </c>
      <c r="AB4347" s="2">
        <f t="shared" si="524"/>
        <v>12</v>
      </c>
      <c r="AC4347" s="2">
        <f t="shared" si="525"/>
        <v>2025</v>
      </c>
      <c r="AD4347" s="2" t="str">
        <f>IFERROR(VLOOKUP(A4347,'Aux Área'!$A$4:$B$123,2,0),"-")</f>
        <v>QSMS</v>
      </c>
    </row>
    <row r="4348" spans="1:30" x14ac:dyDescent="0.3">
      <c r="A4348" t="s">
        <v>2638</v>
      </c>
      <c r="B4348" t="s">
        <v>4593</v>
      </c>
      <c r="C4348" t="s">
        <v>7085</v>
      </c>
      <c r="D4348" t="s">
        <v>3419</v>
      </c>
      <c r="E4348" t="s">
        <v>3420</v>
      </c>
      <c r="F4348" t="s">
        <v>2641</v>
      </c>
      <c r="G4348" t="s">
        <v>1135</v>
      </c>
      <c r="H4348" t="s">
        <v>2275</v>
      </c>
      <c r="I4348" t="s">
        <v>1497</v>
      </c>
      <c r="J4348" t="s">
        <v>275</v>
      </c>
      <c r="K4348" t="s">
        <v>276</v>
      </c>
      <c r="L4348" t="s">
        <v>124</v>
      </c>
      <c r="M4348" t="s">
        <v>38</v>
      </c>
      <c r="N4348" t="s">
        <v>39</v>
      </c>
      <c r="O4348" s="23">
        <v>483</v>
      </c>
      <c r="P4348" s="9">
        <v>10.48</v>
      </c>
      <c r="Q4348" t="s">
        <v>40</v>
      </c>
      <c r="R4348">
        <v>53451</v>
      </c>
      <c r="S4348" s="9">
        <v>46.1</v>
      </c>
      <c r="T4348" s="26">
        <v>4.59</v>
      </c>
      <c r="U4348" s="8">
        <v>211.6</v>
      </c>
      <c r="V4348" t="s">
        <v>7086</v>
      </c>
      <c r="W4348" t="s">
        <v>2276</v>
      </c>
      <c r="X4348" t="s">
        <v>42</v>
      </c>
      <c r="Y4348" t="s">
        <v>2277</v>
      </c>
      <c r="AA4348" s="1">
        <f t="shared" si="523"/>
        <v>46021</v>
      </c>
      <c r="AB4348" s="2">
        <f t="shared" si="524"/>
        <v>12</v>
      </c>
      <c r="AC4348" s="2">
        <f t="shared" si="525"/>
        <v>2025</v>
      </c>
      <c r="AD4348" s="2" t="str">
        <f>IFERROR(VLOOKUP(A4348,'Aux Área'!$A$4:$B$123,2,0),"-")</f>
        <v>INSPEÇÃO</v>
      </c>
    </row>
    <row r="4349" spans="1:30" x14ac:dyDescent="0.3">
      <c r="A4349" t="s">
        <v>2278</v>
      </c>
      <c r="B4349" t="s">
        <v>4664</v>
      </c>
      <c r="C4349" t="s">
        <v>7087</v>
      </c>
      <c r="D4349" t="s">
        <v>6708</v>
      </c>
      <c r="E4349" t="s">
        <v>6709</v>
      </c>
      <c r="F4349" t="s">
        <v>2281</v>
      </c>
      <c r="G4349" t="s">
        <v>1135</v>
      </c>
      <c r="H4349" t="s">
        <v>2275</v>
      </c>
      <c r="I4349" t="s">
        <v>1497</v>
      </c>
      <c r="J4349" t="s">
        <v>169</v>
      </c>
      <c r="K4349" t="s">
        <v>170</v>
      </c>
      <c r="L4349" t="s">
        <v>124</v>
      </c>
      <c r="M4349" t="s">
        <v>38</v>
      </c>
      <c r="N4349" t="s">
        <v>39</v>
      </c>
      <c r="O4349" s="23">
        <v>436</v>
      </c>
      <c r="P4349" s="9">
        <v>9.69</v>
      </c>
      <c r="Q4349" t="s">
        <v>40</v>
      </c>
      <c r="R4349">
        <v>66147</v>
      </c>
      <c r="S4349" s="9">
        <v>45</v>
      </c>
      <c r="T4349" s="26">
        <v>4.49</v>
      </c>
      <c r="U4349" s="8">
        <v>202.05</v>
      </c>
      <c r="V4349" t="s">
        <v>41</v>
      </c>
      <c r="W4349" t="s">
        <v>2276</v>
      </c>
      <c r="X4349" t="s">
        <v>42</v>
      </c>
      <c r="Y4349" t="s">
        <v>2277</v>
      </c>
      <c r="AA4349" s="1">
        <f t="shared" si="523"/>
        <v>46021</v>
      </c>
      <c r="AB4349" s="2">
        <f t="shared" si="524"/>
        <v>12</v>
      </c>
      <c r="AC4349" s="2">
        <f t="shared" si="525"/>
        <v>2025</v>
      </c>
      <c r="AD4349" s="2" t="str">
        <f>IFERROR(VLOOKUP(A4349,'Aux Área'!$A$4:$B$123,2,0),"-")</f>
        <v>INSPEÇÃO</v>
      </c>
    </row>
    <row r="4350" spans="1:30" x14ac:dyDescent="0.3">
      <c r="A4350" t="s">
        <v>70</v>
      </c>
      <c r="B4350" t="s">
        <v>272</v>
      </c>
      <c r="C4350" t="s">
        <v>7088</v>
      </c>
      <c r="D4350" t="s">
        <v>2169</v>
      </c>
      <c r="E4350" t="s">
        <v>2170</v>
      </c>
      <c r="F4350" t="s">
        <v>71</v>
      </c>
      <c r="G4350" t="s">
        <v>1503</v>
      </c>
      <c r="H4350" t="s">
        <v>36</v>
      </c>
      <c r="I4350" t="s">
        <v>37</v>
      </c>
      <c r="J4350" t="s">
        <v>196</v>
      </c>
      <c r="K4350" t="s">
        <v>197</v>
      </c>
      <c r="L4350" t="s">
        <v>84</v>
      </c>
      <c r="M4350" t="s">
        <v>38</v>
      </c>
      <c r="N4350" t="s">
        <v>39</v>
      </c>
      <c r="O4350" s="23">
        <v>347</v>
      </c>
      <c r="P4350" s="9">
        <v>8.52</v>
      </c>
      <c r="Q4350" t="s">
        <v>40</v>
      </c>
      <c r="R4350">
        <v>11562</v>
      </c>
      <c r="S4350" s="9">
        <v>40.71</v>
      </c>
      <c r="T4350" s="26">
        <v>5.24</v>
      </c>
      <c r="U4350" s="8">
        <v>213.32</v>
      </c>
      <c r="V4350" t="s">
        <v>41</v>
      </c>
      <c r="W4350" t="s">
        <v>2007</v>
      </c>
      <c r="X4350" t="s">
        <v>42</v>
      </c>
      <c r="Y4350" t="s">
        <v>1740</v>
      </c>
      <c r="AA4350" s="1">
        <f t="shared" si="523"/>
        <v>46021</v>
      </c>
      <c r="AB4350" s="2">
        <f t="shared" si="524"/>
        <v>12</v>
      </c>
      <c r="AC4350" s="2">
        <f t="shared" si="525"/>
        <v>2025</v>
      </c>
      <c r="AD4350" s="2" t="str">
        <f>IFERROR(VLOOKUP(A4350,'Aux Área'!$A$4:$B$123,2,0),"-")</f>
        <v>QSMS</v>
      </c>
    </row>
    <row r="4351" spans="1:30" x14ac:dyDescent="0.3">
      <c r="A4351" t="s">
        <v>2282</v>
      </c>
      <c r="B4351" t="s">
        <v>4679</v>
      </c>
      <c r="C4351" t="s">
        <v>7089</v>
      </c>
      <c r="D4351" t="s">
        <v>3162</v>
      </c>
      <c r="E4351" t="s">
        <v>3163</v>
      </c>
      <c r="F4351" t="s">
        <v>2285</v>
      </c>
      <c r="G4351" t="s">
        <v>1135</v>
      </c>
      <c r="H4351" t="s">
        <v>2275</v>
      </c>
      <c r="I4351" t="s">
        <v>1497</v>
      </c>
      <c r="J4351" t="s">
        <v>165</v>
      </c>
      <c r="K4351" t="s">
        <v>166</v>
      </c>
      <c r="L4351" t="s">
        <v>167</v>
      </c>
      <c r="M4351" t="s">
        <v>38</v>
      </c>
      <c r="N4351" t="s">
        <v>39</v>
      </c>
      <c r="O4351" s="23">
        <v>357</v>
      </c>
      <c r="P4351" s="9">
        <v>9.64</v>
      </c>
      <c r="Q4351" t="s">
        <v>40</v>
      </c>
      <c r="R4351">
        <v>54610</v>
      </c>
      <c r="S4351" s="9">
        <v>37.03</v>
      </c>
      <c r="T4351" s="26">
        <v>4.5910000000000002</v>
      </c>
      <c r="U4351" s="8">
        <v>170</v>
      </c>
      <c r="V4351" t="s">
        <v>112</v>
      </c>
      <c r="W4351" t="s">
        <v>2276</v>
      </c>
      <c r="X4351" t="s">
        <v>42</v>
      </c>
      <c r="Y4351" t="s">
        <v>2277</v>
      </c>
      <c r="AA4351" s="1">
        <f t="shared" si="523"/>
        <v>46021</v>
      </c>
      <c r="AB4351" s="2">
        <f t="shared" si="524"/>
        <v>12</v>
      </c>
      <c r="AC4351" s="2">
        <f t="shared" si="525"/>
        <v>2025</v>
      </c>
      <c r="AD4351" s="2" t="str">
        <f>IFERROR(VLOOKUP(A4351,'Aux Área'!$A$4:$B$123,2,0),"-")</f>
        <v>INSPEÇÃO</v>
      </c>
    </row>
    <row r="4352" spans="1:30" x14ac:dyDescent="0.3">
      <c r="A4352" t="s">
        <v>2679</v>
      </c>
      <c r="B4352" t="s">
        <v>2680</v>
      </c>
      <c r="C4352" t="s">
        <v>7090</v>
      </c>
      <c r="D4352" t="s">
        <v>3597</v>
      </c>
      <c r="E4352" t="s">
        <v>3598</v>
      </c>
      <c r="F4352" t="s">
        <v>2682</v>
      </c>
      <c r="G4352" t="s">
        <v>659</v>
      </c>
      <c r="H4352" t="s">
        <v>1996</v>
      </c>
      <c r="I4352" t="s">
        <v>1997</v>
      </c>
      <c r="J4352" t="s">
        <v>165</v>
      </c>
      <c r="K4352" t="s">
        <v>166</v>
      </c>
      <c r="L4352" t="s">
        <v>167</v>
      </c>
      <c r="M4352" t="s">
        <v>38</v>
      </c>
      <c r="N4352" t="s">
        <v>668</v>
      </c>
      <c r="O4352" s="23">
        <v>327</v>
      </c>
      <c r="P4352" s="9">
        <v>3.85</v>
      </c>
      <c r="Q4352" t="s">
        <v>40</v>
      </c>
      <c r="R4352">
        <v>10308</v>
      </c>
      <c r="S4352" s="9">
        <v>84.95</v>
      </c>
      <c r="T4352" s="26">
        <v>6.24</v>
      </c>
      <c r="U4352" s="8">
        <v>530.05999999999995</v>
      </c>
      <c r="V4352" t="s">
        <v>41</v>
      </c>
      <c r="W4352" t="s">
        <v>1985</v>
      </c>
      <c r="X4352" t="s">
        <v>42</v>
      </c>
      <c r="Y4352" t="s">
        <v>1986</v>
      </c>
      <c r="AA4352" s="1">
        <f t="shared" si="523"/>
        <v>46021</v>
      </c>
      <c r="AB4352" s="2">
        <f t="shared" si="524"/>
        <v>12</v>
      </c>
      <c r="AC4352" s="2">
        <f t="shared" si="525"/>
        <v>2025</v>
      </c>
      <c r="AD4352" s="2" t="str">
        <f>IFERROR(VLOOKUP(A4352,'Aux Área'!$A$4:$B$123,2,0),"-")</f>
        <v>PESADOS</v>
      </c>
    </row>
    <row r="4353" spans="1:30" x14ac:dyDescent="0.3">
      <c r="A4353" t="s">
        <v>2679</v>
      </c>
      <c r="C4353" t="s">
        <v>7090</v>
      </c>
      <c r="F4353" t="s">
        <v>2682</v>
      </c>
      <c r="K4353" t="s">
        <v>166</v>
      </c>
      <c r="N4353" t="s">
        <v>15690</v>
      </c>
      <c r="O4353" t="s">
        <v>15244</v>
      </c>
      <c r="P4353" s="9" t="s">
        <v>15244</v>
      </c>
      <c r="Q4353" t="s">
        <v>40</v>
      </c>
      <c r="R4353" t="s">
        <v>15244</v>
      </c>
      <c r="S4353">
        <v>20</v>
      </c>
      <c r="U4353" s="8">
        <v>126</v>
      </c>
      <c r="X4353" t="s">
        <v>42</v>
      </c>
      <c r="Y4353" t="s">
        <v>1986</v>
      </c>
      <c r="AA4353" s="1">
        <f>IFERROR(DATEVALUE(C4353),"-")</f>
        <v>46021</v>
      </c>
      <c r="AB4353" s="2">
        <f>IFERROR(MONTH(AA4353),"-")</f>
        <v>12</v>
      </c>
      <c r="AC4353" s="2">
        <f>IFERROR(YEAR(AA4353),"-")</f>
        <v>2025</v>
      </c>
      <c r="AD4353" s="2" t="str">
        <f>IFERROR(VLOOKUP(A4353,'Aux Área'!$A$4:$B$123,2,0),"-")</f>
        <v>PESADOS</v>
      </c>
    </row>
    <row r="4354" spans="1:30" x14ac:dyDescent="0.3">
      <c r="A4354" t="s">
        <v>2461</v>
      </c>
      <c r="B4354" t="s">
        <v>5008</v>
      </c>
      <c r="C4354" t="s">
        <v>7091</v>
      </c>
      <c r="D4354" t="s">
        <v>3135</v>
      </c>
      <c r="E4354" t="s">
        <v>3136</v>
      </c>
      <c r="F4354" t="s">
        <v>3574</v>
      </c>
      <c r="G4354" t="s">
        <v>1135</v>
      </c>
      <c r="H4354" t="s">
        <v>2275</v>
      </c>
      <c r="I4354" t="s">
        <v>1497</v>
      </c>
      <c r="J4354" t="s">
        <v>188</v>
      </c>
      <c r="K4354" t="s">
        <v>189</v>
      </c>
      <c r="L4354" t="s">
        <v>190</v>
      </c>
      <c r="M4354" t="s">
        <v>38</v>
      </c>
      <c r="N4354" t="s">
        <v>39</v>
      </c>
      <c r="O4354" s="23">
        <v>504</v>
      </c>
      <c r="P4354" s="9">
        <v>11.41</v>
      </c>
      <c r="Q4354" t="s">
        <v>40</v>
      </c>
      <c r="R4354">
        <v>45759</v>
      </c>
      <c r="S4354" s="9">
        <v>44.18</v>
      </c>
      <c r="T4354" s="26">
        <v>4.6900000000000004</v>
      </c>
      <c r="U4354" s="8">
        <v>207.2</v>
      </c>
      <c r="V4354" t="s">
        <v>41</v>
      </c>
      <c r="W4354" t="s">
        <v>2276</v>
      </c>
      <c r="X4354" t="s">
        <v>42</v>
      </c>
      <c r="Y4354" t="s">
        <v>2277</v>
      </c>
      <c r="AA4354" s="1">
        <f t="shared" ref="AA4354:AA4388" si="526">DATEVALUE(C4354)</f>
        <v>46021</v>
      </c>
      <c r="AB4354" s="2">
        <f t="shared" ref="AB4354:AB4388" si="527">MONTH(AA4354)</f>
        <v>12</v>
      </c>
      <c r="AC4354" s="2">
        <f t="shared" ref="AC4354:AC4388" si="528">YEAR(AA4354)</f>
        <v>2025</v>
      </c>
      <c r="AD4354" s="2" t="str">
        <f>IFERROR(VLOOKUP(A4354,'Aux Área'!$A$4:$B$123,2,0),"-")</f>
        <v>INSPEÇÃO</v>
      </c>
    </row>
    <row r="4355" spans="1:30" x14ac:dyDescent="0.3">
      <c r="A4355" t="s">
        <v>68</v>
      </c>
      <c r="B4355" t="s">
        <v>296</v>
      </c>
      <c r="C4355" t="s">
        <v>7092</v>
      </c>
      <c r="D4355" t="s">
        <v>3246</v>
      </c>
      <c r="E4355" t="s">
        <v>3247</v>
      </c>
      <c r="F4355" t="s">
        <v>69</v>
      </c>
      <c r="G4355" t="s">
        <v>1503</v>
      </c>
      <c r="H4355" t="s">
        <v>36</v>
      </c>
      <c r="I4355" t="s">
        <v>37</v>
      </c>
      <c r="J4355" t="s">
        <v>231</v>
      </c>
      <c r="K4355" t="s">
        <v>232</v>
      </c>
      <c r="L4355" t="s">
        <v>217</v>
      </c>
      <c r="M4355" t="s">
        <v>38</v>
      </c>
      <c r="N4355" t="s">
        <v>39</v>
      </c>
      <c r="O4355" s="10">
        <v>445</v>
      </c>
      <c r="P4355" s="24">
        <v>11.18</v>
      </c>
      <c r="Q4355" t="s">
        <v>40</v>
      </c>
      <c r="R4355" s="2">
        <v>25265</v>
      </c>
      <c r="S4355" s="9">
        <v>39.82</v>
      </c>
      <c r="T4355" s="26">
        <v>4.5709999999999997</v>
      </c>
      <c r="U4355" s="8">
        <v>182</v>
      </c>
      <c r="V4355" t="s">
        <v>7093</v>
      </c>
      <c r="W4355" t="s">
        <v>2007</v>
      </c>
      <c r="X4355" t="s">
        <v>42</v>
      </c>
      <c r="Y4355" t="s">
        <v>1740</v>
      </c>
      <c r="AA4355" s="1">
        <f t="shared" si="526"/>
        <v>46021</v>
      </c>
      <c r="AB4355" s="2">
        <f t="shared" si="527"/>
        <v>12</v>
      </c>
      <c r="AC4355" s="2">
        <f t="shared" si="528"/>
        <v>2025</v>
      </c>
      <c r="AD4355" s="2" t="str">
        <f>IFERROR(VLOOKUP(A4355,'Aux Área'!$A$4:$B$123,2,0),"-")</f>
        <v>OPERAÇÃO</v>
      </c>
    </row>
    <row r="4356" spans="1:30" x14ac:dyDescent="0.3">
      <c r="A4356" t="s">
        <v>58</v>
      </c>
      <c r="B4356" t="s">
        <v>250</v>
      </c>
      <c r="C4356" t="s">
        <v>7094</v>
      </c>
      <c r="D4356" t="s">
        <v>87</v>
      </c>
      <c r="E4356" t="s">
        <v>88</v>
      </c>
      <c r="F4356" t="s">
        <v>59</v>
      </c>
      <c r="G4356" t="s">
        <v>1500</v>
      </c>
      <c r="H4356" t="s">
        <v>36</v>
      </c>
      <c r="I4356" t="s">
        <v>37</v>
      </c>
      <c r="J4356" t="s">
        <v>188</v>
      </c>
      <c r="K4356" t="s">
        <v>189</v>
      </c>
      <c r="L4356" t="s">
        <v>190</v>
      </c>
      <c r="M4356" t="s">
        <v>38</v>
      </c>
      <c r="N4356" t="s">
        <v>39</v>
      </c>
      <c r="O4356" s="23">
        <v>264</v>
      </c>
      <c r="P4356" s="9">
        <v>7.11</v>
      </c>
      <c r="Q4356" t="s">
        <v>40</v>
      </c>
      <c r="R4356">
        <v>63346</v>
      </c>
      <c r="S4356" s="9">
        <v>37.119999999999997</v>
      </c>
      <c r="T4356" s="26">
        <v>4.6900000000000004</v>
      </c>
      <c r="U4356" s="8">
        <v>174.09</v>
      </c>
      <c r="V4356" t="s">
        <v>41</v>
      </c>
      <c r="W4356" t="s">
        <v>2007</v>
      </c>
      <c r="X4356" t="s">
        <v>42</v>
      </c>
      <c r="Y4356" t="s">
        <v>1740</v>
      </c>
      <c r="AA4356" s="1">
        <f t="shared" si="526"/>
        <v>46021</v>
      </c>
      <c r="AB4356" s="2">
        <f t="shared" si="527"/>
        <v>12</v>
      </c>
      <c r="AC4356" s="2">
        <f t="shared" si="528"/>
        <v>2025</v>
      </c>
      <c r="AD4356" s="2" t="str">
        <f>IFERROR(VLOOKUP(A4356,'Aux Área'!$A$4:$B$123,2,0),"-")</f>
        <v>CONSERVA</v>
      </c>
    </row>
    <row r="4357" spans="1:30" x14ac:dyDescent="0.3">
      <c r="A4357" t="s">
        <v>56</v>
      </c>
      <c r="B4357" t="s">
        <v>266</v>
      </c>
      <c r="C4357" t="s">
        <v>7095</v>
      </c>
      <c r="D4357" t="s">
        <v>120</v>
      </c>
      <c r="E4357" t="s">
        <v>121</v>
      </c>
      <c r="F4357" t="s">
        <v>57</v>
      </c>
      <c r="G4357" t="s">
        <v>1500</v>
      </c>
      <c r="H4357" t="s">
        <v>36</v>
      </c>
      <c r="I4357" t="s">
        <v>37</v>
      </c>
      <c r="J4357" t="s">
        <v>165</v>
      </c>
      <c r="K4357" t="s">
        <v>166</v>
      </c>
      <c r="L4357" t="s">
        <v>167</v>
      </c>
      <c r="M4357" t="s">
        <v>38</v>
      </c>
      <c r="N4357" t="s">
        <v>39</v>
      </c>
      <c r="O4357" s="23">
        <v>374</v>
      </c>
      <c r="P4357" s="9">
        <v>9.57</v>
      </c>
      <c r="Q4357" t="s">
        <v>40</v>
      </c>
      <c r="R4357">
        <v>37500</v>
      </c>
      <c r="S4357" s="9">
        <v>39.090000000000003</v>
      </c>
      <c r="T4357" s="26">
        <v>4.59</v>
      </c>
      <c r="U4357" s="8">
        <v>179.42</v>
      </c>
      <c r="V4357" t="s">
        <v>112</v>
      </c>
      <c r="W4357" t="s">
        <v>2007</v>
      </c>
      <c r="X4357" t="s">
        <v>42</v>
      </c>
      <c r="Y4357" t="s">
        <v>1740</v>
      </c>
      <c r="AA4357" s="1">
        <f t="shared" si="526"/>
        <v>46021</v>
      </c>
      <c r="AB4357" s="2">
        <f t="shared" si="527"/>
        <v>12</v>
      </c>
      <c r="AC4357" s="2">
        <f t="shared" si="528"/>
        <v>2025</v>
      </c>
      <c r="AD4357" s="2" t="str">
        <f>IFERROR(VLOOKUP(A4357,'Aux Área'!$A$4:$B$123,2,0),"-")</f>
        <v>CONSERVA</v>
      </c>
    </row>
    <row r="4358" spans="1:30" x14ac:dyDescent="0.3">
      <c r="A4358" t="s">
        <v>1702</v>
      </c>
      <c r="B4358" t="s">
        <v>209</v>
      </c>
      <c r="C4358" t="s">
        <v>7096</v>
      </c>
      <c r="D4358" t="s">
        <v>1225</v>
      </c>
      <c r="E4358" t="s">
        <v>1226</v>
      </c>
      <c r="F4358" t="s">
        <v>653</v>
      </c>
      <c r="G4358" t="s">
        <v>1495</v>
      </c>
      <c r="H4358" t="s">
        <v>1704</v>
      </c>
      <c r="I4358" t="s">
        <v>1497</v>
      </c>
      <c r="J4358" t="s">
        <v>237</v>
      </c>
      <c r="K4358" t="s">
        <v>238</v>
      </c>
      <c r="L4358" t="s">
        <v>110</v>
      </c>
      <c r="M4358" t="s">
        <v>38</v>
      </c>
      <c r="N4358" t="s">
        <v>668</v>
      </c>
      <c r="O4358" s="23">
        <v>0</v>
      </c>
      <c r="P4358" s="9">
        <v>0</v>
      </c>
      <c r="Q4358" t="s">
        <v>40</v>
      </c>
      <c r="R4358">
        <v>0</v>
      </c>
      <c r="S4358" s="9">
        <v>291.44</v>
      </c>
      <c r="T4358" s="26">
        <v>6.04</v>
      </c>
      <c r="U4358" s="8">
        <v>1760.3</v>
      </c>
      <c r="V4358" t="s">
        <v>41</v>
      </c>
      <c r="W4358" t="s">
        <v>652</v>
      </c>
      <c r="X4358" t="s">
        <v>42</v>
      </c>
      <c r="Y4358" t="s">
        <v>653</v>
      </c>
      <c r="AA4358" s="1">
        <f t="shared" si="526"/>
        <v>46021</v>
      </c>
      <c r="AB4358" s="2">
        <f t="shared" si="527"/>
        <v>12</v>
      </c>
      <c r="AC4358" s="2">
        <f t="shared" si="528"/>
        <v>2025</v>
      </c>
      <c r="AD4358" s="2" t="str">
        <f>IFERROR(VLOOKUP(A4358,'Aux Área'!$A$4:$B$123,2,0),"-")</f>
        <v>SÃO PEDRO</v>
      </c>
    </row>
    <row r="4359" spans="1:30" x14ac:dyDescent="0.3">
      <c r="A4359" t="s">
        <v>2181</v>
      </c>
      <c r="B4359" t="s">
        <v>4595</v>
      </c>
      <c r="C4359" t="s">
        <v>7097</v>
      </c>
      <c r="D4359" t="s">
        <v>3107</v>
      </c>
      <c r="E4359" t="s">
        <v>3108</v>
      </c>
      <c r="F4359" t="s">
        <v>2184</v>
      </c>
      <c r="G4359" t="s">
        <v>1135</v>
      </c>
      <c r="H4359" t="s">
        <v>2185</v>
      </c>
      <c r="I4359" t="s">
        <v>2186</v>
      </c>
      <c r="J4359" t="s">
        <v>108</v>
      </c>
      <c r="K4359" t="s">
        <v>109</v>
      </c>
      <c r="L4359" t="s">
        <v>110</v>
      </c>
      <c r="M4359" t="s">
        <v>38</v>
      </c>
      <c r="N4359" t="s">
        <v>668</v>
      </c>
      <c r="O4359" s="23">
        <v>785</v>
      </c>
      <c r="P4359" s="9">
        <v>15.1</v>
      </c>
      <c r="Q4359" t="s">
        <v>40</v>
      </c>
      <c r="R4359">
        <v>63996</v>
      </c>
      <c r="S4359" s="9">
        <v>52</v>
      </c>
      <c r="T4359" s="26">
        <v>6.19</v>
      </c>
      <c r="U4359" s="8">
        <v>321.88</v>
      </c>
      <c r="V4359" t="s">
        <v>7098</v>
      </c>
      <c r="W4359" t="s">
        <v>2007</v>
      </c>
      <c r="X4359" t="s">
        <v>42</v>
      </c>
      <c r="Y4359" t="s">
        <v>2188</v>
      </c>
      <c r="AA4359" s="1">
        <f t="shared" si="526"/>
        <v>46021</v>
      </c>
      <c r="AB4359" s="2">
        <f t="shared" si="527"/>
        <v>12</v>
      </c>
      <c r="AC4359" s="2">
        <f t="shared" si="528"/>
        <v>2025</v>
      </c>
      <c r="AD4359" s="2" t="str">
        <f>IFERROR(VLOOKUP(A4359,'Aux Área'!$A$4:$B$123,2,0),"-")</f>
        <v>INSPEÇÃO</v>
      </c>
    </row>
    <row r="4360" spans="1:30" x14ac:dyDescent="0.3">
      <c r="A4360" t="s">
        <v>2318</v>
      </c>
      <c r="B4360" t="s">
        <v>2733</v>
      </c>
      <c r="C4360" t="s">
        <v>7099</v>
      </c>
      <c r="D4360" t="s">
        <v>3205</v>
      </c>
      <c r="E4360" t="s">
        <v>3206</v>
      </c>
      <c r="F4360" t="s">
        <v>4203</v>
      </c>
      <c r="G4360" t="s">
        <v>1135</v>
      </c>
      <c r="H4360" t="s">
        <v>2185</v>
      </c>
      <c r="I4360" t="s">
        <v>2186</v>
      </c>
      <c r="J4360" t="s">
        <v>308</v>
      </c>
      <c r="K4360" t="s">
        <v>309</v>
      </c>
      <c r="L4360" t="s">
        <v>177</v>
      </c>
      <c r="M4360" t="s">
        <v>38</v>
      </c>
      <c r="N4360" t="s">
        <v>668</v>
      </c>
      <c r="O4360" s="23">
        <v>764</v>
      </c>
      <c r="P4360" s="9">
        <v>13.48</v>
      </c>
      <c r="Q4360" t="s">
        <v>40</v>
      </c>
      <c r="R4360">
        <v>57000</v>
      </c>
      <c r="S4360" s="9">
        <v>56.69</v>
      </c>
      <c r="T4360" s="26">
        <v>5.99</v>
      </c>
      <c r="U4360" s="8">
        <v>339.6</v>
      </c>
      <c r="V4360" t="s">
        <v>112</v>
      </c>
      <c r="W4360" t="s">
        <v>2007</v>
      </c>
      <c r="X4360" t="s">
        <v>42</v>
      </c>
      <c r="Y4360" t="s">
        <v>2188</v>
      </c>
      <c r="AA4360" s="1">
        <f t="shared" si="526"/>
        <v>46021</v>
      </c>
      <c r="AB4360" s="2">
        <f t="shared" si="527"/>
        <v>12</v>
      </c>
      <c r="AC4360" s="2">
        <f t="shared" si="528"/>
        <v>2025</v>
      </c>
      <c r="AD4360" s="2" t="str">
        <f>IFERROR(VLOOKUP(A4360,'Aux Área'!$A$4:$B$123,2,0),"-")</f>
        <v>INSPEÇÃO</v>
      </c>
    </row>
    <row r="4361" spans="1:30" x14ac:dyDescent="0.3">
      <c r="A4361" t="s">
        <v>2655</v>
      </c>
      <c r="B4361" t="s">
        <v>2656</v>
      </c>
      <c r="C4361" t="s">
        <v>7100</v>
      </c>
      <c r="D4361" t="s">
        <v>1619</v>
      </c>
      <c r="E4361" t="s">
        <v>1620</v>
      </c>
      <c r="F4361" t="s">
        <v>3712</v>
      </c>
      <c r="G4361" t="s">
        <v>1635</v>
      </c>
      <c r="H4361" t="s">
        <v>2635</v>
      </c>
      <c r="I4361" t="s">
        <v>37</v>
      </c>
      <c r="J4361" t="s">
        <v>370</v>
      </c>
      <c r="K4361" t="s">
        <v>371</v>
      </c>
      <c r="L4361" t="s">
        <v>124</v>
      </c>
      <c r="M4361" t="s">
        <v>38</v>
      </c>
      <c r="N4361" t="s">
        <v>39</v>
      </c>
      <c r="O4361" s="23">
        <v>251</v>
      </c>
      <c r="P4361" s="9">
        <v>6.52</v>
      </c>
      <c r="Q4361" t="s">
        <v>40</v>
      </c>
      <c r="R4361">
        <v>9547</v>
      </c>
      <c r="S4361" s="9">
        <v>38.51</v>
      </c>
      <c r="T4361" s="26">
        <v>4.5910000000000002</v>
      </c>
      <c r="U4361" s="8">
        <v>176.79</v>
      </c>
      <c r="V4361" t="s">
        <v>7101</v>
      </c>
      <c r="W4361" t="s">
        <v>2007</v>
      </c>
      <c r="X4361" t="s">
        <v>42</v>
      </c>
      <c r="Y4361" t="s">
        <v>6209</v>
      </c>
      <c r="AA4361" s="1">
        <f t="shared" si="526"/>
        <v>46021</v>
      </c>
      <c r="AB4361" s="2">
        <f t="shared" si="527"/>
        <v>12</v>
      </c>
      <c r="AC4361" s="2">
        <f t="shared" si="528"/>
        <v>2025</v>
      </c>
      <c r="AD4361" s="2" t="str">
        <f>IFERROR(VLOOKUP(A4361,'Aux Área'!$A$4:$B$123,2,0),"-")</f>
        <v>TI</v>
      </c>
    </row>
    <row r="4362" spans="1:30" x14ac:dyDescent="0.3">
      <c r="A4362" t="s">
        <v>2260</v>
      </c>
      <c r="B4362" t="s">
        <v>113</v>
      </c>
      <c r="C4362" t="s">
        <v>7102</v>
      </c>
      <c r="D4362" t="s">
        <v>4423</v>
      </c>
      <c r="E4362" t="s">
        <v>4424</v>
      </c>
      <c r="F4362" t="s">
        <v>2262</v>
      </c>
      <c r="G4362" t="s">
        <v>35</v>
      </c>
      <c r="H4362" t="s">
        <v>2263</v>
      </c>
      <c r="I4362" t="s">
        <v>2186</v>
      </c>
      <c r="J4362" t="s">
        <v>409</v>
      </c>
      <c r="K4362" t="s">
        <v>410</v>
      </c>
      <c r="L4362" t="s">
        <v>141</v>
      </c>
      <c r="M4362" t="s">
        <v>38</v>
      </c>
      <c r="N4362" t="s">
        <v>668</v>
      </c>
      <c r="O4362" s="23">
        <v>397</v>
      </c>
      <c r="P4362" s="9">
        <v>8.4499999999999993</v>
      </c>
      <c r="Q4362" t="s">
        <v>40</v>
      </c>
      <c r="R4362">
        <v>52161</v>
      </c>
      <c r="S4362" s="9">
        <v>46.99</v>
      </c>
      <c r="T4362" s="26">
        <v>6.09</v>
      </c>
      <c r="U4362" s="8">
        <v>286.17</v>
      </c>
      <c r="V4362" t="s">
        <v>7103</v>
      </c>
      <c r="W4362" t="s">
        <v>2007</v>
      </c>
      <c r="X4362" t="s">
        <v>42</v>
      </c>
      <c r="Y4362" t="s">
        <v>1740</v>
      </c>
      <c r="AA4362" s="1">
        <f t="shared" si="526"/>
        <v>46021</v>
      </c>
      <c r="AB4362" s="2">
        <f t="shared" si="527"/>
        <v>12</v>
      </c>
      <c r="AC4362" s="2">
        <f t="shared" si="528"/>
        <v>2025</v>
      </c>
      <c r="AD4362" s="2" t="str">
        <f>IFERROR(VLOOKUP(A4362,'Aux Área'!$A$4:$B$123,2,0),"-")</f>
        <v>INSPEÇÃO</v>
      </c>
    </row>
    <row r="4363" spans="1:30" x14ac:dyDescent="0.3">
      <c r="A4363" t="s">
        <v>62</v>
      </c>
      <c r="B4363" t="s">
        <v>1455</v>
      </c>
      <c r="C4363" t="s">
        <v>7104</v>
      </c>
      <c r="D4363" t="s">
        <v>158</v>
      </c>
      <c r="E4363" t="s">
        <v>159</v>
      </c>
      <c r="F4363" t="s">
        <v>63</v>
      </c>
      <c r="G4363" t="s">
        <v>1500</v>
      </c>
      <c r="H4363" t="s">
        <v>36</v>
      </c>
      <c r="I4363" t="s">
        <v>37</v>
      </c>
      <c r="J4363" t="s">
        <v>526</v>
      </c>
      <c r="K4363" t="s">
        <v>527</v>
      </c>
      <c r="L4363" t="s">
        <v>124</v>
      </c>
      <c r="M4363" t="s">
        <v>38</v>
      </c>
      <c r="N4363" t="s">
        <v>39</v>
      </c>
      <c r="O4363" s="23">
        <v>249</v>
      </c>
      <c r="P4363" s="9">
        <v>8.5399999999999991</v>
      </c>
      <c r="Q4363" t="s">
        <v>40</v>
      </c>
      <c r="R4363">
        <v>52203</v>
      </c>
      <c r="S4363" s="9">
        <v>29.15</v>
      </c>
      <c r="T4363" s="26">
        <v>4.6900000000000004</v>
      </c>
      <c r="U4363" s="8">
        <v>136.71</v>
      </c>
      <c r="V4363" t="s">
        <v>41</v>
      </c>
      <c r="W4363" t="s">
        <v>2007</v>
      </c>
      <c r="X4363" t="s">
        <v>42</v>
      </c>
      <c r="Y4363" t="s">
        <v>1740</v>
      </c>
      <c r="AA4363" s="1">
        <f t="shared" si="526"/>
        <v>46021</v>
      </c>
      <c r="AB4363" s="2">
        <f t="shared" si="527"/>
        <v>12</v>
      </c>
      <c r="AC4363" s="2">
        <f t="shared" si="528"/>
        <v>2025</v>
      </c>
      <c r="AD4363" s="2" t="str">
        <f>IFERROR(VLOOKUP(A4363,'Aux Área'!$A$4:$B$123,2,0),"-")</f>
        <v>CONSERVA</v>
      </c>
    </row>
    <row r="4364" spans="1:30" x14ac:dyDescent="0.3">
      <c r="A4364" t="s">
        <v>2461</v>
      </c>
      <c r="B4364" t="s">
        <v>5008</v>
      </c>
      <c r="C4364" t="s">
        <v>7105</v>
      </c>
      <c r="D4364" t="s">
        <v>3135</v>
      </c>
      <c r="E4364" t="s">
        <v>3136</v>
      </c>
      <c r="F4364" t="s">
        <v>3574</v>
      </c>
      <c r="G4364" t="s">
        <v>1135</v>
      </c>
      <c r="H4364" t="s">
        <v>2275</v>
      </c>
      <c r="I4364" t="s">
        <v>1497</v>
      </c>
      <c r="J4364" t="s">
        <v>188</v>
      </c>
      <c r="K4364" t="s">
        <v>189</v>
      </c>
      <c r="L4364" t="s">
        <v>190</v>
      </c>
      <c r="M4364" t="s">
        <v>38</v>
      </c>
      <c r="N4364" t="s">
        <v>39</v>
      </c>
      <c r="O4364" s="23">
        <v>192</v>
      </c>
      <c r="P4364" s="9">
        <v>10.99</v>
      </c>
      <c r="Q4364" t="s">
        <v>40</v>
      </c>
      <c r="R4364">
        <v>45951</v>
      </c>
      <c r="S4364" s="9">
        <v>17.47</v>
      </c>
      <c r="T4364" s="26">
        <v>4.6900000000000004</v>
      </c>
      <c r="U4364" s="8">
        <v>81.93</v>
      </c>
      <c r="V4364" t="s">
        <v>41</v>
      </c>
      <c r="W4364" t="s">
        <v>2276</v>
      </c>
      <c r="X4364" t="s">
        <v>42</v>
      </c>
      <c r="Y4364" t="s">
        <v>2277</v>
      </c>
      <c r="AA4364" s="1">
        <f t="shared" si="526"/>
        <v>46021</v>
      </c>
      <c r="AB4364" s="2">
        <f t="shared" si="527"/>
        <v>12</v>
      </c>
      <c r="AC4364" s="2">
        <f t="shared" si="528"/>
        <v>2025</v>
      </c>
      <c r="AD4364" s="2" t="str">
        <f>IFERROR(VLOOKUP(A4364,'Aux Área'!$A$4:$B$123,2,0),"-")</f>
        <v>INSPEÇÃO</v>
      </c>
    </row>
    <row r="4365" spans="1:30" x14ac:dyDescent="0.3">
      <c r="A4365" t="s">
        <v>2306</v>
      </c>
      <c r="B4365" t="s">
        <v>4613</v>
      </c>
      <c r="C4365" t="s">
        <v>7106</v>
      </c>
      <c r="D4365" t="s">
        <v>3428</v>
      </c>
      <c r="E4365" t="s">
        <v>3429</v>
      </c>
      <c r="F4365" t="s">
        <v>2309</v>
      </c>
      <c r="G4365" t="s">
        <v>1135</v>
      </c>
      <c r="H4365" t="s">
        <v>2275</v>
      </c>
      <c r="I4365" t="s">
        <v>1497</v>
      </c>
      <c r="J4365" t="s">
        <v>89</v>
      </c>
      <c r="K4365" t="s">
        <v>90</v>
      </c>
      <c r="L4365" t="s">
        <v>91</v>
      </c>
      <c r="M4365" t="s">
        <v>38</v>
      </c>
      <c r="N4365" t="s">
        <v>39</v>
      </c>
      <c r="O4365" s="23">
        <v>280</v>
      </c>
      <c r="P4365" s="9">
        <v>8.5500000000000007</v>
      </c>
      <c r="Q4365" t="s">
        <v>40</v>
      </c>
      <c r="R4365">
        <v>57147</v>
      </c>
      <c r="S4365" s="9">
        <v>32.729999999999997</v>
      </c>
      <c r="T4365" s="26">
        <v>4.59</v>
      </c>
      <c r="U4365" s="8">
        <v>150.22999999999999</v>
      </c>
      <c r="V4365" t="s">
        <v>7107</v>
      </c>
      <c r="W4365" t="s">
        <v>2276</v>
      </c>
      <c r="X4365" t="s">
        <v>42</v>
      </c>
      <c r="Y4365" t="s">
        <v>2277</v>
      </c>
      <c r="AA4365" s="1">
        <f t="shared" si="526"/>
        <v>46021</v>
      </c>
      <c r="AB4365" s="2">
        <f t="shared" si="527"/>
        <v>12</v>
      </c>
      <c r="AC4365" s="2">
        <f t="shared" si="528"/>
        <v>2025</v>
      </c>
      <c r="AD4365" s="2" t="str">
        <f>IFERROR(VLOOKUP(A4365,'Aux Área'!$A$4:$B$123,2,0),"-")</f>
        <v>INSPEÇÃO</v>
      </c>
    </row>
    <row r="4366" spans="1:30" x14ac:dyDescent="0.3">
      <c r="A4366" t="s">
        <v>2643</v>
      </c>
      <c r="B4366" t="s">
        <v>2307</v>
      </c>
      <c r="C4366" t="s">
        <v>7108</v>
      </c>
      <c r="D4366" t="s">
        <v>4988</v>
      </c>
      <c r="E4366" t="s">
        <v>4989</v>
      </c>
      <c r="F4366" t="s">
        <v>2646</v>
      </c>
      <c r="G4366" t="s">
        <v>1300</v>
      </c>
      <c r="H4366" t="s">
        <v>1301</v>
      </c>
      <c r="I4366" t="s">
        <v>37</v>
      </c>
      <c r="J4366" t="s">
        <v>122</v>
      </c>
      <c r="K4366" t="s">
        <v>123</v>
      </c>
      <c r="L4366" t="s">
        <v>124</v>
      </c>
      <c r="M4366" t="s">
        <v>38</v>
      </c>
      <c r="N4366" t="s">
        <v>39</v>
      </c>
      <c r="O4366" s="23">
        <v>482</v>
      </c>
      <c r="P4366" s="9">
        <v>10.39</v>
      </c>
      <c r="Q4366" t="s">
        <v>40</v>
      </c>
      <c r="R4366">
        <v>59575</v>
      </c>
      <c r="S4366" s="9">
        <v>46.37</v>
      </c>
      <c r="T4366" s="26">
        <v>4.79</v>
      </c>
      <c r="U4366" s="8">
        <v>222.11</v>
      </c>
      <c r="V4366" t="s">
        <v>41</v>
      </c>
      <c r="W4366" t="s">
        <v>2276</v>
      </c>
      <c r="X4366" t="s">
        <v>42</v>
      </c>
      <c r="Y4366" t="s">
        <v>2277</v>
      </c>
      <c r="AA4366" s="1">
        <f t="shared" si="526"/>
        <v>46021</v>
      </c>
      <c r="AB4366" s="2">
        <f t="shared" si="527"/>
        <v>12</v>
      </c>
      <c r="AC4366" s="2">
        <f t="shared" si="528"/>
        <v>2025</v>
      </c>
      <c r="AD4366" s="2" t="str">
        <f>IFERROR(VLOOKUP(A4366,'Aux Área'!$A$4:$B$123,2,0),"-")</f>
        <v>INSPEÇÃO</v>
      </c>
    </row>
    <row r="4367" spans="1:30" x14ac:dyDescent="0.3">
      <c r="A4367" t="s">
        <v>46</v>
      </c>
      <c r="B4367" t="s">
        <v>458</v>
      </c>
      <c r="C4367" t="s">
        <v>7109</v>
      </c>
      <c r="D4367" t="s">
        <v>729</v>
      </c>
      <c r="E4367" t="s">
        <v>730</v>
      </c>
      <c r="F4367" t="s">
        <v>5185</v>
      </c>
      <c r="G4367" t="s">
        <v>1503</v>
      </c>
      <c r="H4367" t="s">
        <v>36</v>
      </c>
      <c r="I4367" t="s">
        <v>37</v>
      </c>
      <c r="J4367" t="s">
        <v>1268</v>
      </c>
      <c r="K4367" t="s">
        <v>1269</v>
      </c>
      <c r="L4367" t="s">
        <v>84</v>
      </c>
      <c r="M4367" t="s">
        <v>38</v>
      </c>
      <c r="N4367" t="s">
        <v>39</v>
      </c>
      <c r="O4367" s="23">
        <v>291</v>
      </c>
      <c r="P4367" s="9">
        <v>7.62</v>
      </c>
      <c r="Q4367" t="s">
        <v>40</v>
      </c>
      <c r="R4367">
        <v>26548</v>
      </c>
      <c r="S4367" s="9">
        <v>38.17</v>
      </c>
      <c r="T4367" s="26">
        <v>5.24</v>
      </c>
      <c r="U4367" s="8">
        <v>200.02</v>
      </c>
      <c r="V4367" t="s">
        <v>41</v>
      </c>
      <c r="W4367" t="s">
        <v>2007</v>
      </c>
      <c r="X4367" t="s">
        <v>42</v>
      </c>
      <c r="Y4367" t="s">
        <v>1740</v>
      </c>
      <c r="AA4367" s="1">
        <f t="shared" si="526"/>
        <v>46021</v>
      </c>
      <c r="AB4367" s="2">
        <f t="shared" si="527"/>
        <v>12</v>
      </c>
      <c r="AC4367" s="2">
        <f t="shared" si="528"/>
        <v>2025</v>
      </c>
      <c r="AD4367" s="2" t="str">
        <f>IFERROR(VLOOKUP(A4367,'Aux Área'!$A$4:$B$123,2,0),"-")</f>
        <v>FACILITIES</v>
      </c>
    </row>
    <row r="4368" spans="1:30" x14ac:dyDescent="0.3">
      <c r="A4368" t="s">
        <v>1295</v>
      </c>
      <c r="B4368" t="s">
        <v>1753</v>
      </c>
      <c r="C4368" t="s">
        <v>7110</v>
      </c>
      <c r="D4368" t="s">
        <v>1297</v>
      </c>
      <c r="E4368" t="s">
        <v>2221</v>
      </c>
      <c r="F4368" t="s">
        <v>1299</v>
      </c>
      <c r="G4368" t="s">
        <v>1135</v>
      </c>
      <c r="H4368" t="s">
        <v>1301</v>
      </c>
      <c r="I4368" t="s">
        <v>839</v>
      </c>
      <c r="J4368" t="s">
        <v>172</v>
      </c>
      <c r="K4368" t="s">
        <v>173</v>
      </c>
      <c r="L4368" t="s">
        <v>124</v>
      </c>
      <c r="M4368" t="s">
        <v>38</v>
      </c>
      <c r="N4368" t="s">
        <v>39</v>
      </c>
      <c r="O4368" s="23">
        <v>0</v>
      </c>
      <c r="P4368" s="23">
        <v>0</v>
      </c>
      <c r="Q4368" t="s">
        <v>40</v>
      </c>
      <c r="R4368" t="s">
        <v>15244</v>
      </c>
      <c r="S4368" s="9">
        <v>49.63</v>
      </c>
      <c r="T4368" s="26">
        <v>4.59</v>
      </c>
      <c r="U4368" s="8">
        <v>227.8</v>
      </c>
      <c r="V4368" t="s">
        <v>2824</v>
      </c>
      <c r="W4368" t="s">
        <v>2007</v>
      </c>
      <c r="X4368" t="s">
        <v>42</v>
      </c>
      <c r="Y4368" t="s">
        <v>1740</v>
      </c>
      <c r="AA4368" s="1">
        <f t="shared" si="526"/>
        <v>46021</v>
      </c>
      <c r="AB4368" s="2">
        <f t="shared" si="527"/>
        <v>12</v>
      </c>
      <c r="AC4368" s="2">
        <f t="shared" si="528"/>
        <v>2025</v>
      </c>
      <c r="AD4368" s="2" t="str">
        <f>IFERROR(VLOOKUP(A4368,'Aux Área'!$A$4:$B$123,2,0),"-")</f>
        <v>LUCCA JR - OP</v>
      </c>
    </row>
    <row r="4369" spans="1:30" x14ac:dyDescent="0.3">
      <c r="A4369" t="s">
        <v>5543</v>
      </c>
      <c r="B4369" t="s">
        <v>3093</v>
      </c>
      <c r="C4369" t="s">
        <v>7111</v>
      </c>
      <c r="D4369" t="s">
        <v>391</v>
      </c>
      <c r="E4369" t="s">
        <v>392</v>
      </c>
      <c r="F4369" t="s">
        <v>6207</v>
      </c>
      <c r="G4369" t="s">
        <v>1135</v>
      </c>
      <c r="H4369" t="s">
        <v>5545</v>
      </c>
      <c r="I4369" t="s">
        <v>839</v>
      </c>
      <c r="J4369" t="s">
        <v>650</v>
      </c>
      <c r="K4369" t="s">
        <v>651</v>
      </c>
      <c r="L4369" t="s">
        <v>124</v>
      </c>
      <c r="M4369" t="s">
        <v>38</v>
      </c>
      <c r="N4369" t="s">
        <v>39</v>
      </c>
      <c r="O4369" s="23">
        <v>313</v>
      </c>
      <c r="P4369" s="9">
        <v>7.11</v>
      </c>
      <c r="Q4369" t="s">
        <v>40</v>
      </c>
      <c r="R4369">
        <v>6138</v>
      </c>
      <c r="S4369" s="9">
        <v>44.02</v>
      </c>
      <c r="T4369" s="26">
        <v>4.6909999999999998</v>
      </c>
      <c r="U4369" s="8">
        <v>206.48</v>
      </c>
      <c r="V4369" t="s">
        <v>7112</v>
      </c>
      <c r="W4369" t="s">
        <v>2276</v>
      </c>
      <c r="X4369" t="s">
        <v>42</v>
      </c>
      <c r="Y4369" t="s">
        <v>2277</v>
      </c>
      <c r="AA4369" s="1">
        <f t="shared" si="526"/>
        <v>46021</v>
      </c>
      <c r="AB4369" s="2">
        <f t="shared" si="527"/>
        <v>12</v>
      </c>
      <c r="AC4369" s="2">
        <f t="shared" si="528"/>
        <v>2025</v>
      </c>
      <c r="AD4369" s="2" t="str">
        <f>IFERROR(VLOOKUP(A4369,'Aux Área'!$A$4:$B$123,2,0),"-")</f>
        <v>INSPEÇÃO</v>
      </c>
    </row>
    <row r="4370" spans="1:30" x14ac:dyDescent="0.3">
      <c r="A4370" t="s">
        <v>3092</v>
      </c>
      <c r="B4370" t="s">
        <v>4774</v>
      </c>
      <c r="C4370" t="s">
        <v>7113</v>
      </c>
      <c r="D4370" t="s">
        <v>7114</v>
      </c>
      <c r="E4370" t="s">
        <v>7115</v>
      </c>
      <c r="F4370" t="s">
        <v>3594</v>
      </c>
      <c r="G4370" t="s">
        <v>1135</v>
      </c>
      <c r="H4370" t="s">
        <v>2275</v>
      </c>
      <c r="I4370" t="s">
        <v>1497</v>
      </c>
      <c r="J4370" t="s">
        <v>89</v>
      </c>
      <c r="K4370" t="s">
        <v>90</v>
      </c>
      <c r="L4370" t="s">
        <v>91</v>
      </c>
      <c r="M4370" t="s">
        <v>38</v>
      </c>
      <c r="N4370" t="s">
        <v>39</v>
      </c>
      <c r="O4370" s="23">
        <v>451</v>
      </c>
      <c r="P4370" s="9">
        <v>9.16</v>
      </c>
      <c r="Q4370" t="s">
        <v>40</v>
      </c>
      <c r="R4370">
        <v>44982</v>
      </c>
      <c r="S4370" s="9">
        <v>49.25</v>
      </c>
      <c r="T4370" s="26">
        <v>4.59</v>
      </c>
      <c r="U4370" s="8">
        <v>226.06</v>
      </c>
      <c r="V4370" t="s">
        <v>7116</v>
      </c>
      <c r="W4370" t="s">
        <v>2276</v>
      </c>
      <c r="X4370" t="s">
        <v>42</v>
      </c>
      <c r="Y4370" t="s">
        <v>2277</v>
      </c>
      <c r="AA4370" s="1">
        <f t="shared" si="526"/>
        <v>46021</v>
      </c>
      <c r="AB4370" s="2">
        <f t="shared" si="527"/>
        <v>12</v>
      </c>
      <c r="AC4370" s="2">
        <f t="shared" si="528"/>
        <v>2025</v>
      </c>
      <c r="AD4370" s="2" t="str">
        <f>IFERROR(VLOOKUP(A4370,'Aux Área'!$A$4:$B$123,2,0),"-")</f>
        <v>INSPEÇÃO</v>
      </c>
    </row>
    <row r="4371" spans="1:30" x14ac:dyDescent="0.3">
      <c r="A4371" t="s">
        <v>5620</v>
      </c>
      <c r="B4371" t="s">
        <v>2315</v>
      </c>
      <c r="C4371" t="s">
        <v>7117</v>
      </c>
      <c r="D4371" t="s">
        <v>3197</v>
      </c>
      <c r="E4371" t="s">
        <v>3198</v>
      </c>
      <c r="F4371" t="s">
        <v>6208</v>
      </c>
      <c r="G4371" t="s">
        <v>1135</v>
      </c>
      <c r="H4371" t="s">
        <v>5545</v>
      </c>
      <c r="I4371" t="s">
        <v>839</v>
      </c>
      <c r="J4371" t="s">
        <v>370</v>
      </c>
      <c r="K4371" t="s">
        <v>371</v>
      </c>
      <c r="L4371" t="s">
        <v>124</v>
      </c>
      <c r="M4371" t="s">
        <v>38</v>
      </c>
      <c r="N4371" t="s">
        <v>39</v>
      </c>
      <c r="O4371" s="23">
        <v>300</v>
      </c>
      <c r="P4371" s="9">
        <v>7.02</v>
      </c>
      <c r="Q4371" t="s">
        <v>40</v>
      </c>
      <c r="R4371">
        <v>6815</v>
      </c>
      <c r="S4371" s="9">
        <v>42.71</v>
      </c>
      <c r="T4371" s="26">
        <v>4.5910000000000002</v>
      </c>
      <c r="U4371" s="8">
        <v>196.08</v>
      </c>
      <c r="V4371" t="s">
        <v>7118</v>
      </c>
      <c r="W4371" t="s">
        <v>2276</v>
      </c>
      <c r="X4371" t="s">
        <v>42</v>
      </c>
      <c r="Y4371" t="s">
        <v>2277</v>
      </c>
      <c r="AA4371" s="1">
        <f t="shared" si="526"/>
        <v>46021</v>
      </c>
      <c r="AB4371" s="2">
        <f t="shared" si="527"/>
        <v>12</v>
      </c>
      <c r="AC4371" s="2">
        <f t="shared" si="528"/>
        <v>2025</v>
      </c>
      <c r="AD4371" s="2" t="str">
        <f>IFERROR(VLOOKUP(A4371,'Aux Área'!$A$4:$B$123,2,0),"-")</f>
        <v>INSPEÇÃO</v>
      </c>
    </row>
    <row r="4372" spans="1:30" x14ac:dyDescent="0.3">
      <c r="A4372" t="s">
        <v>2318</v>
      </c>
      <c r="B4372" t="s">
        <v>2733</v>
      </c>
      <c r="C4372" t="s">
        <v>7119</v>
      </c>
      <c r="D4372" t="s">
        <v>5015</v>
      </c>
      <c r="E4372" t="s">
        <v>5016</v>
      </c>
      <c r="F4372" t="s">
        <v>4203</v>
      </c>
      <c r="G4372" t="s">
        <v>1135</v>
      </c>
      <c r="H4372" t="s">
        <v>2185</v>
      </c>
      <c r="I4372" t="s">
        <v>2186</v>
      </c>
      <c r="J4372" t="s">
        <v>175</v>
      </c>
      <c r="K4372" t="s">
        <v>176</v>
      </c>
      <c r="L4372" t="s">
        <v>177</v>
      </c>
      <c r="M4372" t="s">
        <v>38</v>
      </c>
      <c r="N4372" t="s">
        <v>668</v>
      </c>
      <c r="O4372" s="23">
        <v>400</v>
      </c>
      <c r="P4372" s="9">
        <v>8.25</v>
      </c>
      <c r="Q4372" t="s">
        <v>40</v>
      </c>
      <c r="R4372">
        <v>57400</v>
      </c>
      <c r="S4372" s="9">
        <v>48.46</v>
      </c>
      <c r="T4372" s="26">
        <v>6.19</v>
      </c>
      <c r="U4372" s="8">
        <v>299.99</v>
      </c>
      <c r="V4372" t="s">
        <v>112</v>
      </c>
      <c r="W4372" t="s">
        <v>2007</v>
      </c>
      <c r="X4372" t="s">
        <v>42</v>
      </c>
      <c r="Y4372" t="s">
        <v>2188</v>
      </c>
      <c r="AA4372" s="1">
        <f t="shared" si="526"/>
        <v>46021</v>
      </c>
      <c r="AB4372" s="2">
        <f t="shared" si="527"/>
        <v>12</v>
      </c>
      <c r="AC4372" s="2">
        <f t="shared" si="528"/>
        <v>2025</v>
      </c>
      <c r="AD4372" s="2" t="str">
        <f>IFERROR(VLOOKUP(A4372,'Aux Área'!$A$4:$B$123,2,0),"-")</f>
        <v>INSPEÇÃO</v>
      </c>
    </row>
    <row r="4373" spans="1:30" x14ac:dyDescent="0.3">
      <c r="A4373" t="s">
        <v>2278</v>
      </c>
      <c r="B4373" t="s">
        <v>4664</v>
      </c>
      <c r="C4373" t="s">
        <v>7120</v>
      </c>
      <c r="D4373" t="s">
        <v>3208</v>
      </c>
      <c r="E4373" t="s">
        <v>3209</v>
      </c>
      <c r="F4373" t="s">
        <v>2281</v>
      </c>
      <c r="G4373" t="s">
        <v>1135</v>
      </c>
      <c r="H4373" t="s">
        <v>2275</v>
      </c>
      <c r="I4373" t="s">
        <v>1497</v>
      </c>
      <c r="J4373" t="s">
        <v>169</v>
      </c>
      <c r="K4373" t="s">
        <v>170</v>
      </c>
      <c r="L4373" t="s">
        <v>124</v>
      </c>
      <c r="M4373" t="s">
        <v>38</v>
      </c>
      <c r="N4373" t="s">
        <v>39</v>
      </c>
      <c r="O4373" s="23">
        <v>321</v>
      </c>
      <c r="P4373" s="9">
        <v>8.9</v>
      </c>
      <c r="Q4373" t="s">
        <v>40</v>
      </c>
      <c r="R4373">
        <v>66468</v>
      </c>
      <c r="S4373" s="9">
        <v>36.06</v>
      </c>
      <c r="T4373" s="26">
        <v>4.49</v>
      </c>
      <c r="U4373" s="8">
        <v>161.91</v>
      </c>
      <c r="V4373" t="s">
        <v>41</v>
      </c>
      <c r="W4373" t="s">
        <v>2276</v>
      </c>
      <c r="X4373" t="s">
        <v>42</v>
      </c>
      <c r="Y4373" t="s">
        <v>2277</v>
      </c>
      <c r="AA4373" s="1">
        <f t="shared" si="526"/>
        <v>46022</v>
      </c>
      <c r="AB4373" s="2">
        <f t="shared" si="527"/>
        <v>12</v>
      </c>
      <c r="AC4373" s="2">
        <f t="shared" si="528"/>
        <v>2025</v>
      </c>
      <c r="AD4373" s="2" t="str">
        <f>IFERROR(VLOOKUP(A4373,'Aux Área'!$A$4:$B$123,2,0),"-")</f>
        <v>INSPEÇÃO</v>
      </c>
    </row>
    <row r="4374" spans="1:30" x14ac:dyDescent="0.3">
      <c r="A4374" t="s">
        <v>2638</v>
      </c>
      <c r="B4374" t="s">
        <v>4593</v>
      </c>
      <c r="C4374" t="s">
        <v>7121</v>
      </c>
      <c r="D4374" t="s">
        <v>4358</v>
      </c>
      <c r="E4374" t="s">
        <v>4359</v>
      </c>
      <c r="F4374" t="s">
        <v>2641</v>
      </c>
      <c r="G4374" t="s">
        <v>1135</v>
      </c>
      <c r="H4374" t="s">
        <v>2275</v>
      </c>
      <c r="I4374" t="s">
        <v>1497</v>
      </c>
      <c r="J4374" t="s">
        <v>275</v>
      </c>
      <c r="K4374" t="s">
        <v>276</v>
      </c>
      <c r="L4374" t="s">
        <v>124</v>
      </c>
      <c r="M4374" t="s">
        <v>38</v>
      </c>
      <c r="N4374" t="s">
        <v>39</v>
      </c>
      <c r="O4374" s="23">
        <v>458</v>
      </c>
      <c r="P4374" s="9">
        <v>9.4600000000000009</v>
      </c>
      <c r="Q4374" t="s">
        <v>40</v>
      </c>
      <c r="R4374">
        <v>53909</v>
      </c>
      <c r="S4374" s="9">
        <v>48.4</v>
      </c>
      <c r="T4374" s="26">
        <v>4.59</v>
      </c>
      <c r="U4374" s="8">
        <v>222.16</v>
      </c>
      <c r="V4374" t="s">
        <v>7122</v>
      </c>
      <c r="W4374" t="s">
        <v>2276</v>
      </c>
      <c r="X4374" t="s">
        <v>42</v>
      </c>
      <c r="Y4374" t="s">
        <v>2277</v>
      </c>
      <c r="AA4374" s="1">
        <f t="shared" si="526"/>
        <v>46022</v>
      </c>
      <c r="AB4374" s="2">
        <f t="shared" si="527"/>
        <v>12</v>
      </c>
      <c r="AC4374" s="2">
        <f t="shared" si="528"/>
        <v>2025</v>
      </c>
      <c r="AD4374" s="2" t="str">
        <f>IFERROR(VLOOKUP(A4374,'Aux Área'!$A$4:$B$123,2,0),"-")</f>
        <v>INSPEÇÃO</v>
      </c>
    </row>
    <row r="4375" spans="1:30" x14ac:dyDescent="0.3">
      <c r="A4375" t="s">
        <v>2347</v>
      </c>
      <c r="B4375" t="s">
        <v>2348</v>
      </c>
      <c r="C4375" t="s">
        <v>7123</v>
      </c>
      <c r="D4375" t="s">
        <v>4085</v>
      </c>
      <c r="E4375" t="s">
        <v>4086</v>
      </c>
      <c r="F4375" t="s">
        <v>2350</v>
      </c>
      <c r="G4375" t="s">
        <v>659</v>
      </c>
      <c r="H4375" t="s">
        <v>1996</v>
      </c>
      <c r="I4375" t="s">
        <v>1997</v>
      </c>
      <c r="J4375" t="s">
        <v>237</v>
      </c>
      <c r="K4375" t="s">
        <v>238</v>
      </c>
      <c r="L4375" t="s">
        <v>110</v>
      </c>
      <c r="M4375" t="s">
        <v>38</v>
      </c>
      <c r="N4375" t="s">
        <v>668</v>
      </c>
      <c r="O4375" s="23">
        <v>604</v>
      </c>
      <c r="P4375" s="9">
        <v>5.93</v>
      </c>
      <c r="Q4375" t="s">
        <v>40</v>
      </c>
      <c r="R4375">
        <v>17202</v>
      </c>
      <c r="S4375" s="9">
        <v>101.9</v>
      </c>
      <c r="T4375" s="26">
        <v>6.1040000000000001</v>
      </c>
      <c r="U4375" s="8">
        <v>621.98</v>
      </c>
      <c r="V4375" t="s">
        <v>41</v>
      </c>
      <c r="W4375" t="s">
        <v>1985</v>
      </c>
      <c r="X4375" t="s">
        <v>42</v>
      </c>
      <c r="Y4375" t="s">
        <v>1986</v>
      </c>
      <c r="AA4375" s="1">
        <f t="shared" si="526"/>
        <v>46022</v>
      </c>
      <c r="AB4375" s="2">
        <f t="shared" si="527"/>
        <v>12</v>
      </c>
      <c r="AC4375" s="2">
        <f t="shared" si="528"/>
        <v>2025</v>
      </c>
      <c r="AD4375" s="2" t="str">
        <f>IFERROR(VLOOKUP(A4375,'Aux Área'!$A$4:$B$123,2,0),"-")</f>
        <v>PESADOS</v>
      </c>
    </row>
    <row r="4376" spans="1:30" x14ac:dyDescent="0.3">
      <c r="A4376" t="s">
        <v>2306</v>
      </c>
      <c r="B4376" t="s">
        <v>4613</v>
      </c>
      <c r="C4376" t="s">
        <v>7124</v>
      </c>
      <c r="D4376" t="s">
        <v>3212</v>
      </c>
      <c r="E4376" t="s">
        <v>3213</v>
      </c>
      <c r="F4376" t="s">
        <v>2309</v>
      </c>
      <c r="G4376" t="s">
        <v>1135</v>
      </c>
      <c r="H4376" t="s">
        <v>2275</v>
      </c>
      <c r="I4376" t="s">
        <v>1497</v>
      </c>
      <c r="J4376" t="s">
        <v>1665</v>
      </c>
      <c r="K4376" t="s">
        <v>1666</v>
      </c>
      <c r="L4376" t="s">
        <v>301</v>
      </c>
      <c r="M4376" t="s">
        <v>38</v>
      </c>
      <c r="N4376" t="s">
        <v>39</v>
      </c>
      <c r="O4376" s="23">
        <v>246</v>
      </c>
      <c r="P4376" s="9">
        <v>10.35</v>
      </c>
      <c r="Q4376" t="s">
        <v>40</v>
      </c>
      <c r="R4376">
        <v>57393</v>
      </c>
      <c r="S4376" s="9">
        <v>23.77</v>
      </c>
      <c r="T4376" s="26">
        <v>4.8899999999999997</v>
      </c>
      <c r="U4376" s="8">
        <v>116.24</v>
      </c>
      <c r="V4376" t="s">
        <v>7125</v>
      </c>
      <c r="W4376" t="s">
        <v>2276</v>
      </c>
      <c r="X4376" t="s">
        <v>42</v>
      </c>
      <c r="Y4376" t="s">
        <v>2277</v>
      </c>
      <c r="AA4376" s="1">
        <f t="shared" si="526"/>
        <v>46022</v>
      </c>
      <c r="AB4376" s="2">
        <f t="shared" si="527"/>
        <v>12</v>
      </c>
      <c r="AC4376" s="2">
        <f t="shared" si="528"/>
        <v>2025</v>
      </c>
      <c r="AD4376" s="2" t="str">
        <f>IFERROR(VLOOKUP(A4376,'Aux Área'!$A$4:$B$123,2,0),"-")</f>
        <v>INSPEÇÃO</v>
      </c>
    </row>
    <row r="4377" spans="1:30" x14ac:dyDescent="0.3">
      <c r="A4377" t="s">
        <v>2282</v>
      </c>
      <c r="B4377" t="s">
        <v>4679</v>
      </c>
      <c r="C4377" t="s">
        <v>7126</v>
      </c>
      <c r="D4377" t="s">
        <v>3781</v>
      </c>
      <c r="E4377" t="s">
        <v>3782</v>
      </c>
      <c r="F4377" t="s">
        <v>2285</v>
      </c>
      <c r="G4377" t="s">
        <v>1135</v>
      </c>
      <c r="H4377" t="s">
        <v>2275</v>
      </c>
      <c r="I4377" t="s">
        <v>1497</v>
      </c>
      <c r="J4377" t="s">
        <v>1681</v>
      </c>
      <c r="K4377" t="s">
        <v>1682</v>
      </c>
      <c r="L4377" t="s">
        <v>141</v>
      </c>
      <c r="M4377" t="s">
        <v>38</v>
      </c>
      <c r="N4377" t="s">
        <v>39</v>
      </c>
      <c r="O4377" s="23">
        <v>411</v>
      </c>
      <c r="P4377" s="9">
        <v>11.29</v>
      </c>
      <c r="Q4377" t="s">
        <v>40</v>
      </c>
      <c r="R4377">
        <v>55021</v>
      </c>
      <c r="S4377" s="9">
        <v>36.409999999999997</v>
      </c>
      <c r="T4377" s="26">
        <v>4.6390000000000002</v>
      </c>
      <c r="U4377" s="8">
        <v>168.91</v>
      </c>
      <c r="V4377" t="s">
        <v>41</v>
      </c>
      <c r="W4377" t="s">
        <v>2276</v>
      </c>
      <c r="X4377" t="s">
        <v>42</v>
      </c>
      <c r="Y4377" t="s">
        <v>2277</v>
      </c>
      <c r="AA4377" s="1">
        <f t="shared" si="526"/>
        <v>46022</v>
      </c>
      <c r="AB4377" s="2">
        <f t="shared" si="527"/>
        <v>12</v>
      </c>
      <c r="AC4377" s="2">
        <f t="shared" si="528"/>
        <v>2025</v>
      </c>
      <c r="AD4377" s="2" t="str">
        <f>IFERROR(VLOOKUP(A4377,'Aux Área'!$A$4:$B$123,2,0),"-")</f>
        <v>INSPEÇÃO</v>
      </c>
    </row>
    <row r="4378" spans="1:30" x14ac:dyDescent="0.3">
      <c r="A4378" t="s">
        <v>2643</v>
      </c>
      <c r="B4378" t="s">
        <v>2307</v>
      </c>
      <c r="C4378" t="s">
        <v>7127</v>
      </c>
      <c r="D4378" t="s">
        <v>4726</v>
      </c>
      <c r="E4378" t="s">
        <v>4727</v>
      </c>
      <c r="F4378" t="s">
        <v>2646</v>
      </c>
      <c r="G4378" t="s">
        <v>1300</v>
      </c>
      <c r="H4378" t="s">
        <v>1301</v>
      </c>
      <c r="I4378" t="s">
        <v>37</v>
      </c>
      <c r="J4378" t="s">
        <v>122</v>
      </c>
      <c r="K4378" t="s">
        <v>123</v>
      </c>
      <c r="L4378" t="s">
        <v>124</v>
      </c>
      <c r="M4378" t="s">
        <v>38</v>
      </c>
      <c r="N4378" t="s">
        <v>39</v>
      </c>
      <c r="O4378" s="23">
        <v>411</v>
      </c>
      <c r="P4378" s="9">
        <v>11.65</v>
      </c>
      <c r="Q4378" t="s">
        <v>40</v>
      </c>
      <c r="R4378">
        <v>59986</v>
      </c>
      <c r="S4378" s="9">
        <v>35.270000000000003</v>
      </c>
      <c r="T4378" s="26">
        <v>4.79</v>
      </c>
      <c r="U4378" s="8">
        <v>168.94</v>
      </c>
      <c r="V4378" t="s">
        <v>112</v>
      </c>
      <c r="W4378" t="s">
        <v>2276</v>
      </c>
      <c r="X4378" t="s">
        <v>42</v>
      </c>
      <c r="Y4378" t="s">
        <v>2277</v>
      </c>
      <c r="AA4378" s="1">
        <f t="shared" si="526"/>
        <v>46022</v>
      </c>
      <c r="AB4378" s="2">
        <f t="shared" si="527"/>
        <v>12</v>
      </c>
      <c r="AC4378" s="2">
        <f t="shared" si="528"/>
        <v>2025</v>
      </c>
      <c r="AD4378" s="2" t="str">
        <f>IFERROR(VLOOKUP(A4378,'Aux Área'!$A$4:$B$123,2,0),"-")</f>
        <v>INSPEÇÃO</v>
      </c>
    </row>
    <row r="4379" spans="1:30" x14ac:dyDescent="0.3">
      <c r="A4379" t="s">
        <v>3092</v>
      </c>
      <c r="B4379" t="s">
        <v>4774</v>
      </c>
      <c r="C4379" t="s">
        <v>7128</v>
      </c>
      <c r="D4379" t="s">
        <v>7114</v>
      </c>
      <c r="E4379" t="s">
        <v>7115</v>
      </c>
      <c r="F4379" t="s">
        <v>3594</v>
      </c>
      <c r="G4379" t="s">
        <v>1135</v>
      </c>
      <c r="H4379" t="s">
        <v>2275</v>
      </c>
      <c r="I4379" t="s">
        <v>1497</v>
      </c>
      <c r="J4379" t="s">
        <v>89</v>
      </c>
      <c r="K4379" t="s">
        <v>90</v>
      </c>
      <c r="L4379" t="s">
        <v>91</v>
      </c>
      <c r="M4379" t="s">
        <v>38</v>
      </c>
      <c r="N4379" t="s">
        <v>39</v>
      </c>
      <c r="O4379" s="23">
        <v>406</v>
      </c>
      <c r="P4379" s="9">
        <v>10.84</v>
      </c>
      <c r="Q4379" t="s">
        <v>40</v>
      </c>
      <c r="R4379">
        <v>45388</v>
      </c>
      <c r="S4379" s="9">
        <v>37.47</v>
      </c>
      <c r="T4379" s="26">
        <v>4.79</v>
      </c>
      <c r="U4379" s="8">
        <v>179.49</v>
      </c>
      <c r="V4379" t="s">
        <v>7129</v>
      </c>
      <c r="W4379" t="s">
        <v>2276</v>
      </c>
      <c r="X4379" t="s">
        <v>42</v>
      </c>
      <c r="Y4379" t="s">
        <v>2277</v>
      </c>
      <c r="AA4379" s="1">
        <f t="shared" si="526"/>
        <v>46022</v>
      </c>
      <c r="AB4379" s="2">
        <f t="shared" si="527"/>
        <v>12</v>
      </c>
      <c r="AC4379" s="2">
        <f t="shared" si="528"/>
        <v>2025</v>
      </c>
      <c r="AD4379" s="2" t="str">
        <f>IFERROR(VLOOKUP(A4379,'Aux Área'!$A$4:$B$123,2,0),"-")</f>
        <v>INSPEÇÃO</v>
      </c>
    </row>
    <row r="4380" spans="1:30" x14ac:dyDescent="0.3">
      <c r="A4380" t="s">
        <v>5620</v>
      </c>
      <c r="B4380" t="s">
        <v>2315</v>
      </c>
      <c r="C4380" t="s">
        <v>7130</v>
      </c>
      <c r="D4380" t="s">
        <v>3197</v>
      </c>
      <c r="E4380" t="s">
        <v>3198</v>
      </c>
      <c r="F4380" t="s">
        <v>6208</v>
      </c>
      <c r="G4380" t="s">
        <v>1135</v>
      </c>
      <c r="H4380" t="s">
        <v>5545</v>
      </c>
      <c r="I4380" t="s">
        <v>839</v>
      </c>
      <c r="J4380" t="s">
        <v>169</v>
      </c>
      <c r="K4380" t="s">
        <v>170</v>
      </c>
      <c r="L4380" t="s">
        <v>124</v>
      </c>
      <c r="M4380" t="s">
        <v>38</v>
      </c>
      <c r="N4380" t="s">
        <v>39</v>
      </c>
      <c r="O4380" s="23">
        <v>222</v>
      </c>
      <c r="P4380" s="9">
        <v>8.06</v>
      </c>
      <c r="Q4380" t="s">
        <v>40</v>
      </c>
      <c r="R4380">
        <v>7037</v>
      </c>
      <c r="S4380" s="9">
        <v>27.56</v>
      </c>
      <c r="T4380" s="26">
        <v>4.49</v>
      </c>
      <c r="U4380" s="8">
        <v>123.74</v>
      </c>
      <c r="V4380" t="s">
        <v>41</v>
      </c>
      <c r="W4380" t="s">
        <v>2276</v>
      </c>
      <c r="X4380" t="s">
        <v>42</v>
      </c>
      <c r="Y4380" t="s">
        <v>2277</v>
      </c>
      <c r="AA4380" s="1">
        <f t="shared" si="526"/>
        <v>46022</v>
      </c>
      <c r="AB4380" s="2">
        <f t="shared" si="527"/>
        <v>12</v>
      </c>
      <c r="AC4380" s="2">
        <f t="shared" si="528"/>
        <v>2025</v>
      </c>
      <c r="AD4380" s="2" t="str">
        <f>IFERROR(VLOOKUP(A4380,'Aux Área'!$A$4:$B$123,2,0),"-")</f>
        <v>INSPEÇÃO</v>
      </c>
    </row>
    <row r="4381" spans="1:30" x14ac:dyDescent="0.3">
      <c r="A4381" t="s">
        <v>2181</v>
      </c>
      <c r="B4381" t="s">
        <v>4595</v>
      </c>
      <c r="C4381" t="s">
        <v>7131</v>
      </c>
      <c r="D4381" t="s">
        <v>3303</v>
      </c>
      <c r="E4381" t="s">
        <v>3304</v>
      </c>
      <c r="F4381" t="s">
        <v>2184</v>
      </c>
      <c r="G4381" t="s">
        <v>1135</v>
      </c>
      <c r="H4381" t="s">
        <v>2185</v>
      </c>
      <c r="I4381" t="s">
        <v>2186</v>
      </c>
      <c r="J4381" t="s">
        <v>1122</v>
      </c>
      <c r="K4381" t="s">
        <v>1123</v>
      </c>
      <c r="L4381" t="s">
        <v>110</v>
      </c>
      <c r="M4381" t="s">
        <v>38</v>
      </c>
      <c r="N4381" t="s">
        <v>668</v>
      </c>
      <c r="O4381" s="23">
        <v>689</v>
      </c>
      <c r="P4381" s="9">
        <v>15.12</v>
      </c>
      <c r="Q4381" t="s">
        <v>40</v>
      </c>
      <c r="R4381">
        <v>64685</v>
      </c>
      <c r="S4381" s="9">
        <v>45.58</v>
      </c>
      <c r="T4381" s="26">
        <v>5.89</v>
      </c>
      <c r="U4381" s="8">
        <v>268.45999999999998</v>
      </c>
      <c r="V4381" t="s">
        <v>41</v>
      </c>
      <c r="W4381" t="s">
        <v>2007</v>
      </c>
      <c r="X4381" t="s">
        <v>42</v>
      </c>
      <c r="Y4381" t="s">
        <v>2188</v>
      </c>
      <c r="AA4381" s="1">
        <f t="shared" si="526"/>
        <v>46022</v>
      </c>
      <c r="AB4381" s="2">
        <f t="shared" si="527"/>
        <v>12</v>
      </c>
      <c r="AC4381" s="2">
        <f t="shared" si="528"/>
        <v>2025</v>
      </c>
      <c r="AD4381" s="2" t="str">
        <f>IFERROR(VLOOKUP(A4381,'Aux Área'!$A$4:$B$123,2,0),"-")</f>
        <v>INSPEÇÃO</v>
      </c>
    </row>
    <row r="4382" spans="1:30" x14ac:dyDescent="0.3">
      <c r="A4382" t="s">
        <v>2461</v>
      </c>
      <c r="B4382" t="s">
        <v>5008</v>
      </c>
      <c r="C4382" t="s">
        <v>7132</v>
      </c>
      <c r="D4382" t="s">
        <v>5559</v>
      </c>
      <c r="E4382" t="s">
        <v>5560</v>
      </c>
      <c r="F4382" t="s">
        <v>3574</v>
      </c>
      <c r="G4382" t="s">
        <v>1135</v>
      </c>
      <c r="H4382" t="s">
        <v>2275</v>
      </c>
      <c r="I4382" t="s">
        <v>1497</v>
      </c>
      <c r="J4382" t="s">
        <v>188</v>
      </c>
      <c r="K4382" t="s">
        <v>189</v>
      </c>
      <c r="L4382" t="s">
        <v>190</v>
      </c>
      <c r="M4382" t="s">
        <v>38</v>
      </c>
      <c r="N4382" t="s">
        <v>39</v>
      </c>
      <c r="O4382" s="23">
        <v>581</v>
      </c>
      <c r="P4382" s="9">
        <v>13.21</v>
      </c>
      <c r="Q4382" t="s">
        <v>40</v>
      </c>
      <c r="R4382">
        <v>46532</v>
      </c>
      <c r="S4382" s="9">
        <v>43.98</v>
      </c>
      <c r="T4382" s="26">
        <v>4.6900000000000004</v>
      </c>
      <c r="U4382" s="8">
        <v>206.27</v>
      </c>
      <c r="V4382" t="s">
        <v>41</v>
      </c>
      <c r="W4382" t="s">
        <v>2276</v>
      </c>
      <c r="X4382" t="s">
        <v>42</v>
      </c>
      <c r="Y4382" t="s">
        <v>2277</v>
      </c>
      <c r="AA4382" s="1">
        <f t="shared" si="526"/>
        <v>46022</v>
      </c>
      <c r="AB4382" s="2">
        <f t="shared" si="527"/>
        <v>12</v>
      </c>
      <c r="AC4382" s="2">
        <f t="shared" si="528"/>
        <v>2025</v>
      </c>
      <c r="AD4382" s="2" t="str">
        <f>IFERROR(VLOOKUP(A4382,'Aux Área'!$A$4:$B$123,2,0),"-")</f>
        <v>INSPEÇÃO</v>
      </c>
    </row>
    <row r="4383" spans="1:30" x14ac:dyDescent="0.3">
      <c r="A4383" t="s">
        <v>1945</v>
      </c>
      <c r="B4383" t="s">
        <v>2124</v>
      </c>
      <c r="C4383" t="s">
        <v>7133</v>
      </c>
      <c r="D4383" t="s">
        <v>1802</v>
      </c>
      <c r="E4383" t="s">
        <v>1803</v>
      </c>
      <c r="F4383" t="s">
        <v>653</v>
      </c>
      <c r="G4383" t="s">
        <v>1495</v>
      </c>
      <c r="H4383" t="s">
        <v>1804</v>
      </c>
      <c r="I4383" t="s">
        <v>1497</v>
      </c>
      <c r="J4383" t="s">
        <v>231</v>
      </c>
      <c r="K4383" t="s">
        <v>232</v>
      </c>
      <c r="L4383" t="s">
        <v>217</v>
      </c>
      <c r="M4383" t="s">
        <v>38</v>
      </c>
      <c r="N4383" t="s">
        <v>668</v>
      </c>
      <c r="O4383" s="23">
        <v>0</v>
      </c>
      <c r="P4383" s="9">
        <v>0</v>
      </c>
      <c r="Q4383" t="s">
        <v>40</v>
      </c>
      <c r="R4383">
        <v>0</v>
      </c>
      <c r="S4383" s="9">
        <v>91.49</v>
      </c>
      <c r="T4383" s="26">
        <v>5.99</v>
      </c>
      <c r="U4383" s="8">
        <v>548.03</v>
      </c>
      <c r="V4383" t="s">
        <v>7134</v>
      </c>
      <c r="W4383" t="s">
        <v>652</v>
      </c>
      <c r="X4383" t="s">
        <v>42</v>
      </c>
      <c r="Y4383" t="s">
        <v>653</v>
      </c>
      <c r="AA4383" s="1">
        <f t="shared" si="526"/>
        <v>46022</v>
      </c>
      <c r="AB4383" s="2">
        <f t="shared" si="527"/>
        <v>12</v>
      </c>
      <c r="AC4383" s="2">
        <f t="shared" si="528"/>
        <v>2025</v>
      </c>
      <c r="AD4383" s="2" t="str">
        <f>IFERROR(VLOOKUP(A4383,'Aux Área'!$A$4:$B$123,2,0),"-")</f>
        <v>SÃO PEDRO</v>
      </c>
    </row>
    <row r="4384" spans="1:30" x14ac:dyDescent="0.3">
      <c r="A4384" t="s">
        <v>2650</v>
      </c>
      <c r="B4384" t="s">
        <v>2651</v>
      </c>
      <c r="C4384" t="s">
        <v>7135</v>
      </c>
      <c r="D4384" t="s">
        <v>2944</v>
      </c>
      <c r="E4384" t="s">
        <v>2945</v>
      </c>
      <c r="F4384" t="s">
        <v>3615</v>
      </c>
      <c r="G4384" t="s">
        <v>1300</v>
      </c>
      <c r="H4384" t="s">
        <v>2635</v>
      </c>
      <c r="I4384" t="s">
        <v>37</v>
      </c>
      <c r="J4384" t="s">
        <v>2817</v>
      </c>
      <c r="K4384" t="s">
        <v>2818</v>
      </c>
      <c r="L4384" t="s">
        <v>84</v>
      </c>
      <c r="M4384" t="s">
        <v>38</v>
      </c>
      <c r="N4384" t="s">
        <v>39</v>
      </c>
      <c r="O4384" s="23">
        <v>458</v>
      </c>
      <c r="P4384" s="9">
        <v>8.35</v>
      </c>
      <c r="Q4384" t="s">
        <v>40</v>
      </c>
      <c r="R4384">
        <v>11357</v>
      </c>
      <c r="S4384" s="9">
        <v>54.86</v>
      </c>
      <c r="T4384" s="26">
        <v>5.2709999999999999</v>
      </c>
      <c r="U4384" s="8">
        <v>289.14999999999998</v>
      </c>
      <c r="V4384" t="s">
        <v>7136</v>
      </c>
      <c r="W4384" t="s">
        <v>2276</v>
      </c>
      <c r="X4384" t="s">
        <v>42</v>
      </c>
      <c r="Y4384" t="s">
        <v>1740</v>
      </c>
      <c r="AA4384" s="1">
        <f t="shared" si="526"/>
        <v>46022</v>
      </c>
      <c r="AB4384" s="2">
        <f t="shared" si="527"/>
        <v>12</v>
      </c>
      <c r="AC4384" s="2">
        <f t="shared" si="528"/>
        <v>2025</v>
      </c>
      <c r="AD4384" s="2" t="str">
        <f>IFERROR(VLOOKUP(A4384,'Aux Área'!$A$4:$B$123,2,0),"-")</f>
        <v>TI</v>
      </c>
    </row>
    <row r="4385" spans="1:30" x14ac:dyDescent="0.3">
      <c r="A4385" t="s">
        <v>58</v>
      </c>
      <c r="B4385" t="s">
        <v>250</v>
      </c>
      <c r="C4385" t="s">
        <v>7137</v>
      </c>
      <c r="D4385" t="s">
        <v>87</v>
      </c>
      <c r="E4385" t="s">
        <v>88</v>
      </c>
      <c r="F4385" t="s">
        <v>59</v>
      </c>
      <c r="G4385" t="s">
        <v>1500</v>
      </c>
      <c r="H4385" t="s">
        <v>36</v>
      </c>
      <c r="I4385" t="s">
        <v>37</v>
      </c>
      <c r="J4385" t="s">
        <v>356</v>
      </c>
      <c r="K4385" t="s">
        <v>357</v>
      </c>
      <c r="L4385" t="s">
        <v>124</v>
      </c>
      <c r="M4385" t="s">
        <v>38</v>
      </c>
      <c r="N4385" t="s">
        <v>39</v>
      </c>
      <c r="O4385" s="23">
        <v>311</v>
      </c>
      <c r="P4385" s="9">
        <v>8.6</v>
      </c>
      <c r="Q4385" t="s">
        <v>40</v>
      </c>
      <c r="R4385">
        <v>63657</v>
      </c>
      <c r="S4385" s="9">
        <v>36.159999999999997</v>
      </c>
      <c r="T4385" s="26">
        <v>4.79</v>
      </c>
      <c r="U4385" s="8">
        <v>173.21</v>
      </c>
      <c r="V4385" t="s">
        <v>7138</v>
      </c>
      <c r="W4385" t="s">
        <v>2007</v>
      </c>
      <c r="X4385" t="s">
        <v>42</v>
      </c>
      <c r="Y4385" t="s">
        <v>1740</v>
      </c>
      <c r="AA4385" s="1">
        <f t="shared" si="526"/>
        <v>46022</v>
      </c>
      <c r="AB4385" s="2">
        <f t="shared" si="527"/>
        <v>12</v>
      </c>
      <c r="AC4385" s="2">
        <f t="shared" si="528"/>
        <v>2025</v>
      </c>
      <c r="AD4385" s="2" t="str">
        <f>IFERROR(VLOOKUP(A4385,'Aux Área'!$A$4:$B$123,2,0),"-")</f>
        <v>CONSERVA</v>
      </c>
    </row>
    <row r="4386" spans="1:30" x14ac:dyDescent="0.3">
      <c r="A4386" t="s">
        <v>2552</v>
      </c>
      <c r="B4386" t="s">
        <v>2553</v>
      </c>
      <c r="C4386" t="s">
        <v>7139</v>
      </c>
      <c r="D4386" t="s">
        <v>2872</v>
      </c>
      <c r="E4386" t="s">
        <v>2873</v>
      </c>
      <c r="F4386" t="s">
        <v>2555</v>
      </c>
      <c r="G4386" t="s">
        <v>659</v>
      </c>
      <c r="H4386" t="s">
        <v>2215</v>
      </c>
      <c r="I4386" t="s">
        <v>667</v>
      </c>
      <c r="J4386" t="s">
        <v>2779</v>
      </c>
      <c r="K4386" t="s">
        <v>2780</v>
      </c>
      <c r="L4386" t="s">
        <v>141</v>
      </c>
      <c r="M4386" t="s">
        <v>38</v>
      </c>
      <c r="N4386" t="s">
        <v>668</v>
      </c>
      <c r="O4386" s="23">
        <v>225</v>
      </c>
      <c r="P4386" s="9">
        <v>2.4</v>
      </c>
      <c r="Q4386" t="s">
        <v>40</v>
      </c>
      <c r="R4386">
        <v>6713</v>
      </c>
      <c r="S4386" s="9">
        <v>93.64</v>
      </c>
      <c r="T4386" s="26">
        <v>6.4</v>
      </c>
      <c r="U4386" s="8">
        <v>599.29</v>
      </c>
      <c r="V4386" t="s">
        <v>112</v>
      </c>
      <c r="W4386" t="s">
        <v>2007</v>
      </c>
      <c r="X4386" t="s">
        <v>42</v>
      </c>
      <c r="Y4386" t="s">
        <v>1740</v>
      </c>
      <c r="AA4386" s="1">
        <f t="shared" si="526"/>
        <v>46022</v>
      </c>
      <c r="AB4386" s="2">
        <f t="shared" si="527"/>
        <v>12</v>
      </c>
      <c r="AC4386" s="2">
        <f t="shared" si="528"/>
        <v>2025</v>
      </c>
      <c r="AD4386" s="2" t="str">
        <f>IFERROR(VLOOKUP(A4386,'Aux Área'!$A$4:$B$123,2,0),"-")</f>
        <v>APH</v>
      </c>
    </row>
    <row r="4387" spans="1:30" x14ac:dyDescent="0.3">
      <c r="A4387" t="s">
        <v>1847</v>
      </c>
      <c r="B4387" t="s">
        <v>1848</v>
      </c>
      <c r="C4387" t="s">
        <v>7140</v>
      </c>
      <c r="D4387" t="s">
        <v>1850</v>
      </c>
      <c r="E4387" t="s">
        <v>1851</v>
      </c>
      <c r="F4387" t="s">
        <v>653</v>
      </c>
      <c r="G4387" t="s">
        <v>635</v>
      </c>
      <c r="H4387" t="s">
        <v>1852</v>
      </c>
      <c r="I4387" t="s">
        <v>1853</v>
      </c>
      <c r="J4387" t="s">
        <v>139</v>
      </c>
      <c r="K4387" t="s">
        <v>140</v>
      </c>
      <c r="L4387" t="s">
        <v>141</v>
      </c>
      <c r="M4387" t="s">
        <v>38</v>
      </c>
      <c r="N4387" t="s">
        <v>638</v>
      </c>
      <c r="O4387" s="23">
        <v>0</v>
      </c>
      <c r="P4387" s="9">
        <v>0</v>
      </c>
      <c r="Q4387" t="s">
        <v>40</v>
      </c>
      <c r="R4387">
        <v>0</v>
      </c>
      <c r="S4387" s="9">
        <v>150</v>
      </c>
      <c r="T4387" s="26">
        <v>5.59</v>
      </c>
      <c r="U4387" s="8">
        <v>838.5</v>
      </c>
      <c r="V4387" t="s">
        <v>7141</v>
      </c>
      <c r="W4387" t="s">
        <v>652</v>
      </c>
      <c r="X4387" t="s">
        <v>42</v>
      </c>
      <c r="Y4387" t="s">
        <v>653</v>
      </c>
      <c r="AA4387" s="1">
        <f t="shared" si="526"/>
        <v>46022</v>
      </c>
      <c r="AB4387" s="2">
        <f t="shared" si="527"/>
        <v>12</v>
      </c>
      <c r="AC4387" s="2">
        <f t="shared" si="528"/>
        <v>2025</v>
      </c>
      <c r="AD4387" s="2" t="str">
        <f>IFERROR(VLOOKUP(A4387,'Aux Área'!$A$4:$B$123,2,0),"-")</f>
        <v>SÃO PEDRO</v>
      </c>
    </row>
    <row r="4388" spans="1:30" x14ac:dyDescent="0.3">
      <c r="A4388" t="s">
        <v>1992</v>
      </c>
      <c r="B4388" t="s">
        <v>1993</v>
      </c>
      <c r="C4388" t="s">
        <v>7142</v>
      </c>
      <c r="D4388" t="s">
        <v>3403</v>
      </c>
      <c r="E4388" t="s">
        <v>3404</v>
      </c>
      <c r="F4388" t="s">
        <v>1995</v>
      </c>
      <c r="G4388" t="s">
        <v>659</v>
      </c>
      <c r="H4388" t="s">
        <v>1996</v>
      </c>
      <c r="I4388" t="s">
        <v>1997</v>
      </c>
      <c r="J4388" t="s">
        <v>275</v>
      </c>
      <c r="K4388" t="s">
        <v>276</v>
      </c>
      <c r="L4388" t="s">
        <v>124</v>
      </c>
      <c r="M4388" t="s">
        <v>38</v>
      </c>
      <c r="N4388" t="s">
        <v>668</v>
      </c>
      <c r="O4388" s="23">
        <v>426</v>
      </c>
      <c r="P4388" s="9">
        <v>6.62</v>
      </c>
      <c r="Q4388" t="s">
        <v>40</v>
      </c>
      <c r="R4388">
        <v>12014</v>
      </c>
      <c r="S4388" s="9">
        <v>64.31</v>
      </c>
      <c r="T4388" s="26">
        <v>7.25</v>
      </c>
      <c r="U4388" s="8">
        <v>466.25</v>
      </c>
      <c r="V4388" t="s">
        <v>7143</v>
      </c>
      <c r="W4388" t="s">
        <v>1985</v>
      </c>
      <c r="X4388" t="s">
        <v>42</v>
      </c>
      <c r="Y4388" t="s">
        <v>1986</v>
      </c>
      <c r="AA4388" s="1">
        <f t="shared" si="526"/>
        <v>46022</v>
      </c>
      <c r="AB4388" s="2">
        <f t="shared" si="527"/>
        <v>12</v>
      </c>
      <c r="AC4388" s="2">
        <f t="shared" si="528"/>
        <v>2025</v>
      </c>
      <c r="AD4388" s="2" t="str">
        <f>IFERROR(VLOOKUP(A4388,'Aux Área'!$A$4:$B$123,2,0),"-")</f>
        <v>PESADOS</v>
      </c>
    </row>
    <row r="4389" spans="1:30" x14ac:dyDescent="0.3">
      <c r="A4389" t="s">
        <v>1992</v>
      </c>
      <c r="C4389" t="s">
        <v>15655</v>
      </c>
      <c r="F4389" t="s">
        <v>1995</v>
      </c>
      <c r="K4389" t="s">
        <v>276</v>
      </c>
      <c r="N4389" t="s">
        <v>15690</v>
      </c>
      <c r="O4389" t="s">
        <v>15244</v>
      </c>
      <c r="P4389" s="9" t="s">
        <v>15244</v>
      </c>
      <c r="Q4389" t="s">
        <v>40</v>
      </c>
      <c r="R4389" t="s">
        <v>15244</v>
      </c>
      <c r="S4389">
        <v>2.67</v>
      </c>
      <c r="U4389" s="8">
        <v>10.14</v>
      </c>
      <c r="X4389" t="s">
        <v>42</v>
      </c>
      <c r="Y4389" t="s">
        <v>1986</v>
      </c>
      <c r="AA4389" s="1">
        <f>IFERROR(DATEVALUE(C4389),"-")</f>
        <v>46022</v>
      </c>
      <c r="AB4389" s="2">
        <f>IFERROR(MONTH(AA4389),"-")</f>
        <v>12</v>
      </c>
      <c r="AC4389" s="2">
        <f>IFERROR(YEAR(AA4389),"-")</f>
        <v>2025</v>
      </c>
      <c r="AD4389" s="2" t="str">
        <f>IFERROR(VLOOKUP(A4389,'Aux Área'!$A$4:$B$123,2,0),"-")</f>
        <v>PESADOS</v>
      </c>
    </row>
    <row r="4390" spans="1:30" x14ac:dyDescent="0.3">
      <c r="A4390" t="s">
        <v>2638</v>
      </c>
      <c r="B4390" t="s">
        <v>4593</v>
      </c>
      <c r="C4390" t="s">
        <v>7144</v>
      </c>
      <c r="D4390" t="s">
        <v>3419</v>
      </c>
      <c r="E4390" t="s">
        <v>3420</v>
      </c>
      <c r="F4390" t="s">
        <v>2641</v>
      </c>
      <c r="G4390" t="s">
        <v>1135</v>
      </c>
      <c r="H4390" t="s">
        <v>2275</v>
      </c>
      <c r="I4390" t="s">
        <v>1497</v>
      </c>
      <c r="J4390" t="s">
        <v>188</v>
      </c>
      <c r="K4390" t="s">
        <v>189</v>
      </c>
      <c r="L4390" t="s">
        <v>190</v>
      </c>
      <c r="M4390" t="s">
        <v>38</v>
      </c>
      <c r="N4390" t="s">
        <v>39</v>
      </c>
      <c r="O4390" s="23">
        <v>419</v>
      </c>
      <c r="P4390" s="9">
        <v>9.0500000000000007</v>
      </c>
      <c r="Q4390" t="s">
        <v>40</v>
      </c>
      <c r="R4390">
        <v>54328</v>
      </c>
      <c r="S4390" s="9">
        <v>46.32</v>
      </c>
      <c r="T4390" s="26">
        <v>4.6900000000000004</v>
      </c>
      <c r="U4390" s="8">
        <v>217.24</v>
      </c>
      <c r="V4390" t="s">
        <v>41</v>
      </c>
      <c r="W4390" t="s">
        <v>2276</v>
      </c>
      <c r="X4390" t="s">
        <v>42</v>
      </c>
      <c r="Y4390" t="s">
        <v>2277</v>
      </c>
      <c r="AA4390" s="1">
        <f t="shared" ref="AA4390:AA4405" si="529">DATEVALUE(C4390)</f>
        <v>46022</v>
      </c>
      <c r="AB4390" s="2">
        <f t="shared" ref="AB4390:AB4405" si="530">MONTH(AA4390)</f>
        <v>12</v>
      </c>
      <c r="AC4390" s="2">
        <f t="shared" ref="AC4390:AC4405" si="531">YEAR(AA4390)</f>
        <v>2025</v>
      </c>
      <c r="AD4390" s="2" t="str">
        <f>IFERROR(VLOOKUP(A4390,'Aux Área'!$A$4:$B$123,2,0),"-")</f>
        <v>INSPEÇÃO</v>
      </c>
    </row>
    <row r="4391" spans="1:30" x14ac:dyDescent="0.3">
      <c r="A4391" t="s">
        <v>2318</v>
      </c>
      <c r="B4391" t="s">
        <v>2733</v>
      </c>
      <c r="C4391" t="s">
        <v>7145</v>
      </c>
      <c r="D4391" t="s">
        <v>3205</v>
      </c>
      <c r="E4391" t="s">
        <v>3206</v>
      </c>
      <c r="F4391" t="s">
        <v>4203</v>
      </c>
      <c r="G4391" t="s">
        <v>1135</v>
      </c>
      <c r="H4391" t="s">
        <v>2185</v>
      </c>
      <c r="I4391" t="s">
        <v>2186</v>
      </c>
      <c r="J4391" t="s">
        <v>175</v>
      </c>
      <c r="K4391" t="s">
        <v>176</v>
      </c>
      <c r="L4391" t="s">
        <v>177</v>
      </c>
      <c r="M4391" t="s">
        <v>38</v>
      </c>
      <c r="N4391" t="s">
        <v>668</v>
      </c>
      <c r="O4391" s="23">
        <v>689</v>
      </c>
      <c r="P4391" s="9">
        <v>13.94</v>
      </c>
      <c r="Q4391" t="s">
        <v>40</v>
      </c>
      <c r="R4391">
        <v>58089</v>
      </c>
      <c r="S4391" s="9">
        <v>49.43</v>
      </c>
      <c r="T4391" s="26">
        <v>5.99</v>
      </c>
      <c r="U4391" s="8">
        <v>296.08</v>
      </c>
      <c r="V4391" t="s">
        <v>112</v>
      </c>
      <c r="W4391" t="s">
        <v>2007</v>
      </c>
      <c r="X4391" t="s">
        <v>42</v>
      </c>
      <c r="Y4391" t="s">
        <v>2188</v>
      </c>
      <c r="AA4391" s="1">
        <f t="shared" si="529"/>
        <v>46022</v>
      </c>
      <c r="AB4391" s="2">
        <f t="shared" si="530"/>
        <v>12</v>
      </c>
      <c r="AC4391" s="2">
        <f t="shared" si="531"/>
        <v>2025</v>
      </c>
      <c r="AD4391" s="2" t="str">
        <f>IFERROR(VLOOKUP(A4391,'Aux Área'!$A$4:$B$123,2,0),"-")</f>
        <v>INSPEÇÃO</v>
      </c>
    </row>
    <row r="4392" spans="1:30" x14ac:dyDescent="0.3">
      <c r="A4392" t="s">
        <v>58</v>
      </c>
      <c r="B4392" t="s">
        <v>250</v>
      </c>
      <c r="C4392" t="s">
        <v>7146</v>
      </c>
      <c r="D4392" t="s">
        <v>87</v>
      </c>
      <c r="E4392" t="s">
        <v>88</v>
      </c>
      <c r="F4392" t="s">
        <v>59</v>
      </c>
      <c r="G4392" t="s">
        <v>1500</v>
      </c>
      <c r="H4392" t="s">
        <v>36</v>
      </c>
      <c r="I4392" t="s">
        <v>37</v>
      </c>
      <c r="J4392" t="s">
        <v>89</v>
      </c>
      <c r="K4392" t="s">
        <v>90</v>
      </c>
      <c r="L4392" t="s">
        <v>91</v>
      </c>
      <c r="M4392" t="s">
        <v>38</v>
      </c>
      <c r="N4392" t="s">
        <v>39</v>
      </c>
      <c r="O4392" s="23">
        <v>247</v>
      </c>
      <c r="P4392" s="9">
        <v>7.08</v>
      </c>
      <c r="Q4392" t="s">
        <v>40</v>
      </c>
      <c r="R4392">
        <v>63904</v>
      </c>
      <c r="S4392" s="9">
        <v>34.89</v>
      </c>
      <c r="T4392" s="26">
        <v>4.59</v>
      </c>
      <c r="U4392" s="8">
        <v>160.15</v>
      </c>
      <c r="V4392" t="s">
        <v>7147</v>
      </c>
      <c r="W4392" t="s">
        <v>2007</v>
      </c>
      <c r="X4392" t="s">
        <v>42</v>
      </c>
      <c r="Y4392" t="s">
        <v>1740</v>
      </c>
      <c r="AA4392" s="1">
        <f t="shared" si="529"/>
        <v>46022</v>
      </c>
      <c r="AB4392" s="2">
        <f t="shared" si="530"/>
        <v>12</v>
      </c>
      <c r="AC4392" s="2">
        <f t="shared" si="531"/>
        <v>2025</v>
      </c>
      <c r="AD4392" s="2" t="str">
        <f>IFERROR(VLOOKUP(A4392,'Aux Área'!$A$4:$B$123,2,0),"-")</f>
        <v>CONSERVA</v>
      </c>
    </row>
    <row r="4393" spans="1:30" x14ac:dyDescent="0.3">
      <c r="A4393" t="s">
        <v>2278</v>
      </c>
      <c r="B4393" t="s">
        <v>4664</v>
      </c>
      <c r="C4393" t="s">
        <v>7148</v>
      </c>
      <c r="D4393" t="s">
        <v>6708</v>
      </c>
      <c r="E4393" t="s">
        <v>6709</v>
      </c>
      <c r="F4393" t="s">
        <v>2281</v>
      </c>
      <c r="G4393" t="s">
        <v>1135</v>
      </c>
      <c r="H4393" t="s">
        <v>2275</v>
      </c>
      <c r="I4393" t="s">
        <v>1497</v>
      </c>
      <c r="J4393" t="s">
        <v>165</v>
      </c>
      <c r="K4393" t="s">
        <v>166</v>
      </c>
      <c r="L4393" t="s">
        <v>167</v>
      </c>
      <c r="M4393" t="s">
        <v>38</v>
      </c>
      <c r="N4393" t="s">
        <v>39</v>
      </c>
      <c r="O4393" s="23">
        <v>472</v>
      </c>
      <c r="P4393" s="9">
        <v>10.69</v>
      </c>
      <c r="Q4393" t="s">
        <v>40</v>
      </c>
      <c r="R4393">
        <v>66940</v>
      </c>
      <c r="S4393" s="9">
        <v>44.14</v>
      </c>
      <c r="T4393" s="26">
        <v>4.6909999999999998</v>
      </c>
      <c r="U4393" s="8">
        <v>207.04</v>
      </c>
      <c r="V4393" t="s">
        <v>41</v>
      </c>
      <c r="W4393" t="s">
        <v>2276</v>
      </c>
      <c r="X4393" t="s">
        <v>42</v>
      </c>
      <c r="Y4393" t="s">
        <v>2277</v>
      </c>
      <c r="AA4393" s="1">
        <f t="shared" si="529"/>
        <v>46022</v>
      </c>
      <c r="AB4393" s="2">
        <f t="shared" si="530"/>
        <v>12</v>
      </c>
      <c r="AC4393" s="2">
        <f t="shared" si="531"/>
        <v>2025</v>
      </c>
      <c r="AD4393" s="2" t="str">
        <f>IFERROR(VLOOKUP(A4393,'Aux Área'!$A$4:$B$123,2,0),"-")</f>
        <v>INSPEÇÃO</v>
      </c>
    </row>
    <row r="4394" spans="1:30" x14ac:dyDescent="0.3">
      <c r="A4394" t="s">
        <v>2282</v>
      </c>
      <c r="B4394" t="s">
        <v>4679</v>
      </c>
      <c r="C4394" t="s">
        <v>7149</v>
      </c>
      <c r="D4394" t="s">
        <v>3162</v>
      </c>
      <c r="E4394" t="s">
        <v>3163</v>
      </c>
      <c r="F4394" t="s">
        <v>2285</v>
      </c>
      <c r="G4394" t="s">
        <v>1135</v>
      </c>
      <c r="H4394" t="s">
        <v>2275</v>
      </c>
      <c r="I4394" t="s">
        <v>1497</v>
      </c>
      <c r="J4394" t="s">
        <v>165</v>
      </c>
      <c r="K4394" t="s">
        <v>166</v>
      </c>
      <c r="L4394" t="s">
        <v>167</v>
      </c>
      <c r="M4394" t="s">
        <v>38</v>
      </c>
      <c r="N4394" t="s">
        <v>39</v>
      </c>
      <c r="O4394" s="23">
        <v>395</v>
      </c>
      <c r="P4394" s="9">
        <v>10.8</v>
      </c>
      <c r="Q4394" t="s">
        <v>40</v>
      </c>
      <c r="R4394">
        <v>55416</v>
      </c>
      <c r="S4394" s="9">
        <v>36.58</v>
      </c>
      <c r="T4394" s="26">
        <v>4.7249999999999996</v>
      </c>
      <c r="U4394" s="8">
        <v>172.83</v>
      </c>
      <c r="V4394" t="s">
        <v>112</v>
      </c>
      <c r="W4394" t="s">
        <v>2276</v>
      </c>
      <c r="X4394" t="s">
        <v>42</v>
      </c>
      <c r="Y4394" t="s">
        <v>2277</v>
      </c>
      <c r="AA4394" s="1">
        <f t="shared" si="529"/>
        <v>46022</v>
      </c>
      <c r="AB4394" s="2">
        <f t="shared" si="530"/>
        <v>12</v>
      </c>
      <c r="AC4394" s="2">
        <f t="shared" si="531"/>
        <v>2025</v>
      </c>
      <c r="AD4394" s="2" t="str">
        <f>IFERROR(VLOOKUP(A4394,'Aux Área'!$A$4:$B$123,2,0),"-")</f>
        <v>INSPEÇÃO</v>
      </c>
    </row>
    <row r="4395" spans="1:30" x14ac:dyDescent="0.3">
      <c r="A4395" t="s">
        <v>2117</v>
      </c>
      <c r="B4395" t="s">
        <v>1946</v>
      </c>
      <c r="C4395" t="s">
        <v>7150</v>
      </c>
      <c r="D4395" t="s">
        <v>1948</v>
      </c>
      <c r="E4395" t="s">
        <v>1949</v>
      </c>
      <c r="F4395" t="s">
        <v>653</v>
      </c>
      <c r="G4395" t="s">
        <v>635</v>
      </c>
      <c r="H4395" t="s">
        <v>1804</v>
      </c>
      <c r="I4395" t="s">
        <v>1497</v>
      </c>
      <c r="J4395" t="s">
        <v>409</v>
      </c>
      <c r="K4395" t="s">
        <v>410</v>
      </c>
      <c r="L4395" t="s">
        <v>141</v>
      </c>
      <c r="M4395" t="s">
        <v>38</v>
      </c>
      <c r="N4395" t="s">
        <v>668</v>
      </c>
      <c r="O4395" s="23">
        <v>0</v>
      </c>
      <c r="P4395" s="9">
        <v>0</v>
      </c>
      <c r="Q4395" t="s">
        <v>40</v>
      </c>
      <c r="R4395">
        <v>0</v>
      </c>
      <c r="S4395" s="9">
        <v>92.11</v>
      </c>
      <c r="T4395" s="26">
        <v>6.09</v>
      </c>
      <c r="U4395" s="8">
        <v>560.95000000000005</v>
      </c>
      <c r="V4395" t="s">
        <v>7151</v>
      </c>
      <c r="W4395" t="s">
        <v>652</v>
      </c>
      <c r="X4395" t="s">
        <v>42</v>
      </c>
      <c r="Y4395" t="s">
        <v>653</v>
      </c>
      <c r="AA4395" s="1">
        <f t="shared" si="529"/>
        <v>46022</v>
      </c>
      <c r="AB4395" s="2">
        <f t="shared" si="530"/>
        <v>12</v>
      </c>
      <c r="AC4395" s="2">
        <f t="shared" si="531"/>
        <v>2025</v>
      </c>
      <c r="AD4395" s="2" t="str">
        <f>IFERROR(VLOOKUP(A4395,'Aux Área'!$A$4:$B$123,2,0),"-")</f>
        <v>SÃO PEDRO</v>
      </c>
    </row>
    <row r="4396" spans="1:30" x14ac:dyDescent="0.3">
      <c r="A4396" t="s">
        <v>5620</v>
      </c>
      <c r="B4396" t="s">
        <v>2315</v>
      </c>
      <c r="C4396" t="s">
        <v>7152</v>
      </c>
      <c r="D4396" t="s">
        <v>3149</v>
      </c>
      <c r="E4396" t="s">
        <v>3150</v>
      </c>
      <c r="F4396" t="s">
        <v>6208</v>
      </c>
      <c r="G4396" t="s">
        <v>1135</v>
      </c>
      <c r="H4396" t="s">
        <v>5545</v>
      </c>
      <c r="I4396" t="s">
        <v>839</v>
      </c>
      <c r="J4396" t="s">
        <v>188</v>
      </c>
      <c r="K4396" t="s">
        <v>189</v>
      </c>
      <c r="L4396" t="s">
        <v>190</v>
      </c>
      <c r="M4396" t="s">
        <v>38</v>
      </c>
      <c r="N4396" t="s">
        <v>39</v>
      </c>
      <c r="O4396" s="23">
        <v>430</v>
      </c>
      <c r="P4396" s="9">
        <v>9.14</v>
      </c>
      <c r="Q4396" t="s">
        <v>40</v>
      </c>
      <c r="R4396">
        <v>7467</v>
      </c>
      <c r="S4396" s="9">
        <v>47.04</v>
      </c>
      <c r="T4396" s="26">
        <v>4.6900000000000004</v>
      </c>
      <c r="U4396" s="8">
        <v>220.62</v>
      </c>
      <c r="V4396" t="s">
        <v>41</v>
      </c>
      <c r="W4396" t="s">
        <v>2276</v>
      </c>
      <c r="X4396" t="s">
        <v>42</v>
      </c>
      <c r="Y4396" t="s">
        <v>2277</v>
      </c>
      <c r="AA4396" s="1">
        <f t="shared" si="529"/>
        <v>46022</v>
      </c>
      <c r="AB4396" s="2">
        <f t="shared" si="530"/>
        <v>12</v>
      </c>
      <c r="AC4396" s="2">
        <f t="shared" si="531"/>
        <v>2025</v>
      </c>
      <c r="AD4396" s="2" t="str">
        <f>IFERROR(VLOOKUP(A4396,'Aux Área'!$A$4:$B$123,2,0),"-")</f>
        <v>INSPEÇÃO</v>
      </c>
    </row>
    <row r="4397" spans="1:30" x14ac:dyDescent="0.3">
      <c r="A4397" t="s">
        <v>1096</v>
      </c>
      <c r="B4397" t="s">
        <v>1097</v>
      </c>
      <c r="C4397" t="s">
        <v>7153</v>
      </c>
      <c r="D4397" t="s">
        <v>5474</v>
      </c>
      <c r="E4397" t="s">
        <v>5475</v>
      </c>
      <c r="F4397" t="s">
        <v>653</v>
      </c>
      <c r="G4397" t="s">
        <v>1495</v>
      </c>
      <c r="H4397" t="s">
        <v>1496</v>
      </c>
      <c r="I4397" t="s">
        <v>1497</v>
      </c>
      <c r="J4397" t="s">
        <v>1100</v>
      </c>
      <c r="K4397" t="s">
        <v>1101</v>
      </c>
      <c r="L4397" t="s">
        <v>181</v>
      </c>
      <c r="M4397" t="s">
        <v>38</v>
      </c>
      <c r="N4397" t="s">
        <v>638</v>
      </c>
      <c r="O4397" s="23">
        <v>0</v>
      </c>
      <c r="P4397" s="9">
        <v>0</v>
      </c>
      <c r="Q4397" t="s">
        <v>40</v>
      </c>
      <c r="R4397">
        <v>0</v>
      </c>
      <c r="S4397" s="9">
        <v>203.73</v>
      </c>
      <c r="T4397" s="26">
        <v>5.54</v>
      </c>
      <c r="U4397" s="8">
        <v>1128.69</v>
      </c>
      <c r="V4397" t="s">
        <v>7154</v>
      </c>
      <c r="W4397" t="s">
        <v>652</v>
      </c>
      <c r="X4397" t="s">
        <v>42</v>
      </c>
      <c r="Y4397" t="s">
        <v>653</v>
      </c>
      <c r="AA4397" s="1">
        <f t="shared" si="529"/>
        <v>46022</v>
      </c>
      <c r="AB4397" s="2">
        <f t="shared" si="530"/>
        <v>12</v>
      </c>
      <c r="AC4397" s="2">
        <f t="shared" si="531"/>
        <v>2025</v>
      </c>
      <c r="AD4397" s="2" t="str">
        <f>IFERROR(VLOOKUP(A4397,'Aux Área'!$A$4:$B$123,2,0),"-")</f>
        <v>SÃO PEDRO</v>
      </c>
    </row>
    <row r="4398" spans="1:30" x14ac:dyDescent="0.3">
      <c r="A4398" t="s">
        <v>2306</v>
      </c>
      <c r="B4398" t="s">
        <v>4613</v>
      </c>
      <c r="C4398" t="s">
        <v>7155</v>
      </c>
      <c r="D4398" t="s">
        <v>3428</v>
      </c>
      <c r="E4398" t="s">
        <v>3429</v>
      </c>
      <c r="F4398" t="s">
        <v>2309</v>
      </c>
      <c r="G4398" t="s">
        <v>1135</v>
      </c>
      <c r="H4398" t="s">
        <v>2275</v>
      </c>
      <c r="I4398" t="s">
        <v>1497</v>
      </c>
      <c r="J4398" t="s">
        <v>1665</v>
      </c>
      <c r="K4398" t="s">
        <v>1666</v>
      </c>
      <c r="L4398" t="s">
        <v>301</v>
      </c>
      <c r="M4398" t="s">
        <v>38</v>
      </c>
      <c r="N4398" t="s">
        <v>39</v>
      </c>
      <c r="O4398" s="23">
        <v>468</v>
      </c>
      <c r="P4398" s="9">
        <v>9.74</v>
      </c>
      <c r="Q4398" t="s">
        <v>40</v>
      </c>
      <c r="R4398">
        <v>57861</v>
      </c>
      <c r="S4398" s="9">
        <v>48.06</v>
      </c>
      <c r="T4398" s="26">
        <v>4.8899999999999997</v>
      </c>
      <c r="U4398" s="8">
        <v>235.01</v>
      </c>
      <c r="V4398" t="s">
        <v>7156</v>
      </c>
      <c r="W4398" t="s">
        <v>2276</v>
      </c>
      <c r="X4398" t="s">
        <v>42</v>
      </c>
      <c r="Y4398" t="s">
        <v>2277</v>
      </c>
      <c r="AA4398" s="1">
        <f t="shared" si="529"/>
        <v>46022</v>
      </c>
      <c r="AB4398" s="2">
        <f t="shared" si="530"/>
        <v>12</v>
      </c>
      <c r="AC4398" s="2">
        <f t="shared" si="531"/>
        <v>2025</v>
      </c>
      <c r="AD4398" s="2" t="str">
        <f>IFERROR(VLOOKUP(A4398,'Aux Área'!$A$4:$B$123,2,0),"-")</f>
        <v>INSPEÇÃO</v>
      </c>
    </row>
    <row r="4399" spans="1:30" x14ac:dyDescent="0.3">
      <c r="A4399" t="s">
        <v>3092</v>
      </c>
      <c r="B4399" t="s">
        <v>4774</v>
      </c>
      <c r="C4399" t="s">
        <v>7157</v>
      </c>
      <c r="D4399" t="s">
        <v>3410</v>
      </c>
      <c r="E4399" t="s">
        <v>3411</v>
      </c>
      <c r="F4399" t="s">
        <v>3594</v>
      </c>
      <c r="G4399" t="s">
        <v>1135</v>
      </c>
      <c r="H4399" t="s">
        <v>2275</v>
      </c>
      <c r="I4399" t="s">
        <v>1497</v>
      </c>
      <c r="J4399" t="s">
        <v>231</v>
      </c>
      <c r="K4399" t="s">
        <v>232</v>
      </c>
      <c r="L4399" t="s">
        <v>217</v>
      </c>
      <c r="M4399" t="s">
        <v>38</v>
      </c>
      <c r="N4399" t="s">
        <v>39</v>
      </c>
      <c r="O4399" s="23">
        <v>449</v>
      </c>
      <c r="P4399" s="9">
        <v>9.59</v>
      </c>
      <c r="Q4399" t="s">
        <v>40</v>
      </c>
      <c r="R4399">
        <v>45837</v>
      </c>
      <c r="S4399" s="9">
        <v>46.82</v>
      </c>
      <c r="T4399" s="26">
        <v>4.5709999999999997</v>
      </c>
      <c r="U4399" s="8">
        <v>214</v>
      </c>
      <c r="V4399" t="s">
        <v>7158</v>
      </c>
      <c r="W4399" t="s">
        <v>2276</v>
      </c>
      <c r="X4399" t="s">
        <v>42</v>
      </c>
      <c r="Y4399" t="s">
        <v>2277</v>
      </c>
      <c r="AA4399" s="1">
        <f t="shared" si="529"/>
        <v>46022</v>
      </c>
      <c r="AB4399" s="2">
        <f t="shared" si="530"/>
        <v>12</v>
      </c>
      <c r="AC4399" s="2">
        <f t="shared" si="531"/>
        <v>2025</v>
      </c>
      <c r="AD4399" s="2" t="str">
        <f>IFERROR(VLOOKUP(A4399,'Aux Área'!$A$4:$B$123,2,0),"-")</f>
        <v>INSPEÇÃO</v>
      </c>
    </row>
    <row r="4400" spans="1:30" x14ac:dyDescent="0.3">
      <c r="A4400" t="s">
        <v>2643</v>
      </c>
      <c r="B4400" t="s">
        <v>2307</v>
      </c>
      <c r="C4400" t="s">
        <v>7159</v>
      </c>
      <c r="D4400" t="s">
        <v>4988</v>
      </c>
      <c r="E4400" t="s">
        <v>4989</v>
      </c>
      <c r="F4400" t="s">
        <v>2646</v>
      </c>
      <c r="G4400" t="s">
        <v>1300</v>
      </c>
      <c r="H4400" t="s">
        <v>1301</v>
      </c>
      <c r="I4400" t="s">
        <v>37</v>
      </c>
      <c r="J4400" t="s">
        <v>122</v>
      </c>
      <c r="K4400" t="s">
        <v>123</v>
      </c>
      <c r="L4400" t="s">
        <v>124</v>
      </c>
      <c r="M4400" t="s">
        <v>38</v>
      </c>
      <c r="N4400" t="s">
        <v>39</v>
      </c>
      <c r="O4400" s="23">
        <v>420</v>
      </c>
      <c r="P4400" s="9">
        <v>10.119999999999999</v>
      </c>
      <c r="Q4400" t="s">
        <v>40</v>
      </c>
      <c r="R4400">
        <v>60406</v>
      </c>
      <c r="S4400" s="9">
        <v>41.51</v>
      </c>
      <c r="T4400" s="26">
        <v>4.79</v>
      </c>
      <c r="U4400" s="8">
        <v>198.83</v>
      </c>
      <c r="V4400" t="s">
        <v>41</v>
      </c>
      <c r="W4400" t="s">
        <v>2276</v>
      </c>
      <c r="X4400" t="s">
        <v>42</v>
      </c>
      <c r="Y4400" t="s">
        <v>2277</v>
      </c>
      <c r="AA4400" s="1">
        <f t="shared" si="529"/>
        <v>46022</v>
      </c>
      <c r="AB4400" s="2">
        <f t="shared" si="530"/>
        <v>12</v>
      </c>
      <c r="AC4400" s="2">
        <f t="shared" si="531"/>
        <v>2025</v>
      </c>
      <c r="AD4400" s="2" t="str">
        <f>IFERROR(VLOOKUP(A4400,'Aux Área'!$A$4:$B$123,2,0),"-")</f>
        <v>INSPEÇÃO</v>
      </c>
    </row>
    <row r="4401" spans="1:30" x14ac:dyDescent="0.3">
      <c r="A4401" t="s">
        <v>2212</v>
      </c>
      <c r="B4401" t="s">
        <v>2466</v>
      </c>
      <c r="C4401" t="s">
        <v>7160</v>
      </c>
      <c r="D4401" t="s">
        <v>3121</v>
      </c>
      <c r="E4401" t="s">
        <v>3122</v>
      </c>
      <c r="F4401" t="s">
        <v>2214</v>
      </c>
      <c r="G4401" t="s">
        <v>35</v>
      </c>
      <c r="H4401" t="s">
        <v>2215</v>
      </c>
      <c r="I4401" t="s">
        <v>839</v>
      </c>
      <c r="J4401" t="s">
        <v>89</v>
      </c>
      <c r="K4401" t="s">
        <v>90</v>
      </c>
      <c r="L4401" t="s">
        <v>91</v>
      </c>
      <c r="M4401" t="s">
        <v>38</v>
      </c>
      <c r="N4401" t="s">
        <v>668</v>
      </c>
      <c r="O4401" s="23">
        <v>215</v>
      </c>
      <c r="P4401" s="9">
        <v>4.54</v>
      </c>
      <c r="Q4401" t="s">
        <v>40</v>
      </c>
      <c r="R4401">
        <v>7677</v>
      </c>
      <c r="S4401" s="9">
        <v>47.37</v>
      </c>
      <c r="T4401" s="26">
        <v>5.95</v>
      </c>
      <c r="U4401" s="8">
        <v>281.85000000000002</v>
      </c>
      <c r="V4401" t="s">
        <v>7161</v>
      </c>
      <c r="W4401" t="s">
        <v>2007</v>
      </c>
      <c r="X4401" t="s">
        <v>42</v>
      </c>
      <c r="Y4401" t="s">
        <v>2217</v>
      </c>
      <c r="AA4401" s="1">
        <f t="shared" si="529"/>
        <v>46022</v>
      </c>
      <c r="AB4401" s="2">
        <f t="shared" si="530"/>
        <v>12</v>
      </c>
      <c r="AC4401" s="2">
        <f t="shared" si="531"/>
        <v>2025</v>
      </c>
      <c r="AD4401" s="2" t="str">
        <f>IFERROR(VLOOKUP(A4401,'Aux Área'!$A$4:$B$123,2,0),"-")</f>
        <v>APH</v>
      </c>
    </row>
    <row r="4402" spans="1:30" x14ac:dyDescent="0.3">
      <c r="A4402" t="s">
        <v>2547</v>
      </c>
      <c r="B4402" t="s">
        <v>2548</v>
      </c>
      <c r="C4402" t="s">
        <v>7162</v>
      </c>
      <c r="D4402" t="s">
        <v>2468</v>
      </c>
      <c r="E4402" t="s">
        <v>2469</v>
      </c>
      <c r="F4402" t="s">
        <v>2550</v>
      </c>
      <c r="G4402" t="s">
        <v>659</v>
      </c>
      <c r="H4402" t="s">
        <v>2215</v>
      </c>
      <c r="I4402" t="s">
        <v>667</v>
      </c>
      <c r="J4402" t="s">
        <v>165</v>
      </c>
      <c r="K4402" t="s">
        <v>166</v>
      </c>
      <c r="L4402" t="s">
        <v>167</v>
      </c>
      <c r="M4402" t="s">
        <v>38</v>
      </c>
      <c r="N4402" t="s">
        <v>668</v>
      </c>
      <c r="O4402" s="23">
        <v>332</v>
      </c>
      <c r="P4402" s="9">
        <v>6.6</v>
      </c>
      <c r="Q4402" t="s">
        <v>40</v>
      </c>
      <c r="R4402">
        <v>10144</v>
      </c>
      <c r="S4402" s="9">
        <v>50.31</v>
      </c>
      <c r="T4402" s="26">
        <v>6.24</v>
      </c>
      <c r="U4402" s="8">
        <v>313.93</v>
      </c>
      <c r="V4402" t="s">
        <v>112</v>
      </c>
      <c r="W4402" t="s">
        <v>2007</v>
      </c>
      <c r="X4402" t="s">
        <v>42</v>
      </c>
      <c r="Y4402" t="s">
        <v>1740</v>
      </c>
      <c r="AA4402" s="1">
        <f t="shared" si="529"/>
        <v>46022</v>
      </c>
      <c r="AB4402" s="2">
        <f t="shared" si="530"/>
        <v>12</v>
      </c>
      <c r="AC4402" s="2">
        <f t="shared" si="531"/>
        <v>2025</v>
      </c>
      <c r="AD4402" s="2" t="str">
        <f>IFERROR(VLOOKUP(A4402,'Aux Área'!$A$4:$B$123,2,0),"-")</f>
        <v>APH</v>
      </c>
    </row>
    <row r="4403" spans="1:30" x14ac:dyDescent="0.3">
      <c r="A4403" t="s">
        <v>2208</v>
      </c>
      <c r="B4403" t="s">
        <v>2544</v>
      </c>
      <c r="C4403" t="s">
        <v>7163</v>
      </c>
      <c r="D4403" t="s">
        <v>2468</v>
      </c>
      <c r="E4403" t="s">
        <v>2469</v>
      </c>
      <c r="F4403" t="s">
        <v>2210</v>
      </c>
      <c r="G4403" t="s">
        <v>1135</v>
      </c>
      <c r="H4403" t="s">
        <v>2211</v>
      </c>
      <c r="I4403" t="s">
        <v>37</v>
      </c>
      <c r="J4403" t="s">
        <v>175</v>
      </c>
      <c r="K4403" t="s">
        <v>176</v>
      </c>
      <c r="L4403" t="s">
        <v>177</v>
      </c>
      <c r="M4403" t="s">
        <v>38</v>
      </c>
      <c r="N4403" t="s">
        <v>668</v>
      </c>
      <c r="O4403" s="23">
        <v>455</v>
      </c>
      <c r="P4403" s="9">
        <v>6.69</v>
      </c>
      <c r="Q4403" t="s">
        <v>40</v>
      </c>
      <c r="R4403">
        <v>9314</v>
      </c>
      <c r="S4403" s="9">
        <v>68.06</v>
      </c>
      <c r="T4403" s="26">
        <v>6.19</v>
      </c>
      <c r="U4403" s="8">
        <v>421.32</v>
      </c>
      <c r="V4403" t="s">
        <v>112</v>
      </c>
      <c r="W4403" t="s">
        <v>2007</v>
      </c>
      <c r="X4403" t="s">
        <v>42</v>
      </c>
      <c r="Y4403" t="s">
        <v>1740</v>
      </c>
      <c r="AA4403" s="1">
        <f t="shared" si="529"/>
        <v>46022</v>
      </c>
      <c r="AB4403" s="2">
        <f t="shared" si="530"/>
        <v>12</v>
      </c>
      <c r="AC4403" s="2">
        <f t="shared" si="531"/>
        <v>2025</v>
      </c>
      <c r="AD4403" s="2" t="str">
        <f>IFERROR(VLOOKUP(A4403,'Aux Área'!$A$4:$B$123,2,0),"-")</f>
        <v>APH</v>
      </c>
    </row>
    <row r="4404" spans="1:30" x14ac:dyDescent="0.3">
      <c r="A4404" t="s">
        <v>2461</v>
      </c>
      <c r="B4404" t="s">
        <v>5008</v>
      </c>
      <c r="C4404" t="s">
        <v>7164</v>
      </c>
      <c r="D4404" t="s">
        <v>3135</v>
      </c>
      <c r="E4404" t="s">
        <v>3136</v>
      </c>
      <c r="F4404" t="s">
        <v>3574</v>
      </c>
      <c r="G4404" t="s">
        <v>1135</v>
      </c>
      <c r="H4404" t="s">
        <v>2275</v>
      </c>
      <c r="I4404" t="s">
        <v>1497</v>
      </c>
      <c r="J4404" t="s">
        <v>188</v>
      </c>
      <c r="K4404" t="s">
        <v>189</v>
      </c>
      <c r="L4404" t="s">
        <v>190</v>
      </c>
      <c r="M4404" t="s">
        <v>38</v>
      </c>
      <c r="N4404" t="s">
        <v>39</v>
      </c>
      <c r="O4404" s="23">
        <v>423</v>
      </c>
      <c r="P4404" s="9">
        <v>9.84</v>
      </c>
      <c r="Q4404" t="s">
        <v>40</v>
      </c>
      <c r="R4404">
        <v>46955</v>
      </c>
      <c r="S4404" s="9">
        <v>42.98</v>
      </c>
      <c r="T4404" s="26">
        <v>4.6900000000000004</v>
      </c>
      <c r="U4404" s="8">
        <v>201.58</v>
      </c>
      <c r="V4404" t="s">
        <v>41</v>
      </c>
      <c r="W4404" t="s">
        <v>2276</v>
      </c>
      <c r="X4404" t="s">
        <v>42</v>
      </c>
      <c r="Y4404" t="s">
        <v>2277</v>
      </c>
      <c r="AA4404" s="1">
        <f t="shared" si="529"/>
        <v>46022</v>
      </c>
      <c r="AB4404" s="2">
        <f t="shared" si="530"/>
        <v>12</v>
      </c>
      <c r="AC4404" s="2">
        <f t="shared" si="531"/>
        <v>2025</v>
      </c>
      <c r="AD4404" s="2" t="str">
        <f>IFERROR(VLOOKUP(A4404,'Aux Área'!$A$4:$B$123,2,0),"-")</f>
        <v>INSPEÇÃO</v>
      </c>
    </row>
    <row r="4405" spans="1:30" x14ac:dyDescent="0.3">
      <c r="A4405" t="s">
        <v>2041</v>
      </c>
      <c r="B4405" t="s">
        <v>2042</v>
      </c>
      <c r="C4405" t="s">
        <v>7165</v>
      </c>
      <c r="D4405" t="s">
        <v>1297</v>
      </c>
      <c r="E4405" t="s">
        <v>2221</v>
      </c>
      <c r="F4405" t="s">
        <v>2044</v>
      </c>
      <c r="G4405" t="s">
        <v>659</v>
      </c>
      <c r="H4405" t="s">
        <v>1996</v>
      </c>
      <c r="I4405" t="s">
        <v>1997</v>
      </c>
      <c r="J4405" t="s">
        <v>231</v>
      </c>
      <c r="K4405" t="s">
        <v>232</v>
      </c>
      <c r="L4405" t="s">
        <v>217</v>
      </c>
      <c r="M4405" t="s">
        <v>38</v>
      </c>
      <c r="N4405" t="s">
        <v>668</v>
      </c>
      <c r="O4405" s="23">
        <v>399</v>
      </c>
      <c r="P4405" s="9">
        <v>5.54</v>
      </c>
      <c r="Q4405" t="s">
        <v>40</v>
      </c>
      <c r="R4405">
        <v>17991</v>
      </c>
      <c r="S4405" s="9">
        <v>71.989999999999995</v>
      </c>
      <c r="T4405" s="26">
        <v>5.99</v>
      </c>
      <c r="U4405" s="8">
        <v>431.23</v>
      </c>
      <c r="V4405" t="s">
        <v>7166</v>
      </c>
      <c r="W4405" t="s">
        <v>1985</v>
      </c>
      <c r="X4405" t="s">
        <v>42</v>
      </c>
      <c r="Y4405" t="s">
        <v>1986</v>
      </c>
      <c r="AA4405" s="1">
        <f t="shared" si="529"/>
        <v>46022</v>
      </c>
      <c r="AB4405" s="2">
        <f t="shared" si="530"/>
        <v>12</v>
      </c>
      <c r="AC4405" s="2">
        <f t="shared" si="531"/>
        <v>2025</v>
      </c>
      <c r="AD4405" s="2" t="str">
        <f>IFERROR(VLOOKUP(A4405,'Aux Área'!$A$4:$B$123,2,0),"-")</f>
        <v>PESADOS</v>
      </c>
    </row>
    <row r="4406" spans="1:30" x14ac:dyDescent="0.3">
      <c r="A4406" t="s">
        <v>2041</v>
      </c>
      <c r="C4406" t="s">
        <v>7165</v>
      </c>
      <c r="F4406" t="s">
        <v>2044</v>
      </c>
      <c r="K4406" t="s">
        <v>232</v>
      </c>
      <c r="N4406" t="s">
        <v>15690</v>
      </c>
      <c r="O4406" t="s">
        <v>15244</v>
      </c>
      <c r="P4406" s="9" t="s">
        <v>15244</v>
      </c>
      <c r="Q4406" t="s">
        <v>40</v>
      </c>
      <c r="R4406" t="s">
        <v>15244</v>
      </c>
      <c r="S4406">
        <v>7</v>
      </c>
      <c r="U4406" s="8">
        <v>23.13</v>
      </c>
      <c r="X4406" t="s">
        <v>42</v>
      </c>
      <c r="Y4406" t="s">
        <v>1986</v>
      </c>
      <c r="AA4406" s="1">
        <f>IFERROR(DATEVALUE(C4406),"-")</f>
        <v>46022</v>
      </c>
      <c r="AB4406" s="2">
        <f>IFERROR(MONTH(AA4406),"-")</f>
        <v>12</v>
      </c>
      <c r="AC4406" s="2">
        <f>IFERROR(YEAR(AA4406),"-")</f>
        <v>2025</v>
      </c>
      <c r="AD4406" s="2" t="str">
        <f>IFERROR(VLOOKUP(A4406,'Aux Área'!$A$4:$B$123,2,0),"-")</f>
        <v>PESADOS</v>
      </c>
    </row>
    <row r="4407" spans="1:30" x14ac:dyDescent="0.3">
      <c r="A4407" t="s">
        <v>2278</v>
      </c>
      <c r="B4407" t="s">
        <v>4664</v>
      </c>
      <c r="C4407" t="s">
        <v>7167</v>
      </c>
      <c r="D4407" t="s">
        <v>6708</v>
      </c>
      <c r="E4407" t="s">
        <v>6709</v>
      </c>
      <c r="F4407" t="s">
        <v>2281</v>
      </c>
      <c r="G4407" t="s">
        <v>1135</v>
      </c>
      <c r="H4407" t="s">
        <v>2275</v>
      </c>
      <c r="I4407" t="s">
        <v>1497</v>
      </c>
      <c r="J4407" t="s">
        <v>165</v>
      </c>
      <c r="K4407" t="s">
        <v>166</v>
      </c>
      <c r="L4407" t="s">
        <v>167</v>
      </c>
      <c r="M4407" t="s">
        <v>38</v>
      </c>
      <c r="N4407" t="s">
        <v>39</v>
      </c>
      <c r="O4407" s="23">
        <v>260</v>
      </c>
      <c r="P4407" s="9">
        <v>8.4</v>
      </c>
      <c r="Q4407" t="s">
        <v>40</v>
      </c>
      <c r="R4407">
        <v>67200</v>
      </c>
      <c r="S4407" s="9">
        <v>30.94</v>
      </c>
      <c r="T4407" s="26">
        <v>4.6900000000000004</v>
      </c>
      <c r="U4407" s="8">
        <v>145.12</v>
      </c>
      <c r="V4407" t="s">
        <v>112</v>
      </c>
      <c r="W4407" t="s">
        <v>2276</v>
      </c>
      <c r="X4407" t="s">
        <v>42</v>
      </c>
      <c r="Y4407" t="s">
        <v>2277</v>
      </c>
      <c r="AA4407" s="1">
        <f t="shared" ref="AA4407:AA4448" si="532">DATEVALUE(C4407)</f>
        <v>46022</v>
      </c>
      <c r="AB4407" s="2">
        <f t="shared" ref="AB4407:AB4448" si="533">MONTH(AA4407)</f>
        <v>12</v>
      </c>
      <c r="AC4407" s="2">
        <f t="shared" ref="AC4407:AC4448" si="534">YEAR(AA4407)</f>
        <v>2025</v>
      </c>
      <c r="AD4407" s="2" t="str">
        <f>IFERROR(VLOOKUP(A4407,'Aux Área'!$A$4:$B$123,2,0),"-")</f>
        <v>INSPEÇÃO</v>
      </c>
    </row>
    <row r="4408" spans="1:30" x14ac:dyDescent="0.3">
      <c r="A4408" t="s">
        <v>2260</v>
      </c>
      <c r="B4408" t="s">
        <v>113</v>
      </c>
      <c r="C4408" t="s">
        <v>7168</v>
      </c>
      <c r="D4408" t="s">
        <v>4423</v>
      </c>
      <c r="E4408" t="s">
        <v>4424</v>
      </c>
      <c r="F4408" t="s">
        <v>2262</v>
      </c>
      <c r="G4408" t="s">
        <v>35</v>
      </c>
      <c r="H4408" t="s">
        <v>2263</v>
      </c>
      <c r="I4408" t="s">
        <v>2186</v>
      </c>
      <c r="J4408" t="s">
        <v>409</v>
      </c>
      <c r="K4408" t="s">
        <v>410</v>
      </c>
      <c r="L4408" t="s">
        <v>141</v>
      </c>
      <c r="M4408" t="s">
        <v>38</v>
      </c>
      <c r="N4408" t="s">
        <v>668</v>
      </c>
      <c r="O4408" s="23">
        <v>837</v>
      </c>
      <c r="P4408" s="9">
        <v>14.84</v>
      </c>
      <c r="Q4408" t="s">
        <v>40</v>
      </c>
      <c r="R4408">
        <v>52998</v>
      </c>
      <c r="S4408" s="9">
        <v>56.42</v>
      </c>
      <c r="T4408" s="26">
        <v>6.09</v>
      </c>
      <c r="U4408" s="8">
        <v>343.6</v>
      </c>
      <c r="V4408" t="s">
        <v>7169</v>
      </c>
      <c r="W4408" t="s">
        <v>2007</v>
      </c>
      <c r="X4408" t="s">
        <v>42</v>
      </c>
      <c r="Y4408" t="s">
        <v>1740</v>
      </c>
      <c r="AA4408" s="1">
        <f t="shared" si="532"/>
        <v>46022</v>
      </c>
      <c r="AB4408" s="2">
        <f t="shared" si="533"/>
        <v>12</v>
      </c>
      <c r="AC4408" s="2">
        <f t="shared" si="534"/>
        <v>2025</v>
      </c>
      <c r="AD4408" s="2" t="str">
        <f>IFERROR(VLOOKUP(A4408,'Aux Área'!$A$4:$B$123,2,0),"-")</f>
        <v>INSPEÇÃO</v>
      </c>
    </row>
    <row r="4409" spans="1:30" x14ac:dyDescent="0.3">
      <c r="A4409" t="s">
        <v>2306</v>
      </c>
      <c r="B4409" t="s">
        <v>4613</v>
      </c>
      <c r="C4409" t="s">
        <v>7170</v>
      </c>
      <c r="D4409" t="s">
        <v>3428</v>
      </c>
      <c r="E4409" t="s">
        <v>3429</v>
      </c>
      <c r="F4409" t="s">
        <v>2309</v>
      </c>
      <c r="G4409" t="s">
        <v>1135</v>
      </c>
      <c r="H4409" t="s">
        <v>2275</v>
      </c>
      <c r="I4409" t="s">
        <v>1497</v>
      </c>
      <c r="J4409" t="s">
        <v>89</v>
      </c>
      <c r="K4409" t="s">
        <v>90</v>
      </c>
      <c r="L4409" t="s">
        <v>91</v>
      </c>
      <c r="M4409" t="s">
        <v>38</v>
      </c>
      <c r="N4409" t="s">
        <v>39</v>
      </c>
      <c r="O4409" s="23">
        <v>213</v>
      </c>
      <c r="P4409" s="9">
        <v>9.17</v>
      </c>
      <c r="Q4409" t="s">
        <v>40</v>
      </c>
      <c r="R4409">
        <v>58074</v>
      </c>
      <c r="S4409" s="9">
        <v>23.22</v>
      </c>
      <c r="T4409" s="26">
        <v>4.59</v>
      </c>
      <c r="U4409" s="8">
        <v>106.58</v>
      </c>
      <c r="V4409" t="s">
        <v>7171</v>
      </c>
      <c r="W4409" t="s">
        <v>2276</v>
      </c>
      <c r="X4409" t="s">
        <v>42</v>
      </c>
      <c r="Y4409" t="s">
        <v>2277</v>
      </c>
      <c r="AA4409" s="1">
        <f t="shared" si="532"/>
        <v>46022</v>
      </c>
      <c r="AB4409" s="2">
        <f t="shared" si="533"/>
        <v>12</v>
      </c>
      <c r="AC4409" s="2">
        <f t="shared" si="534"/>
        <v>2025</v>
      </c>
      <c r="AD4409" s="2" t="str">
        <f>IFERROR(VLOOKUP(A4409,'Aux Área'!$A$4:$B$123,2,0),"-")</f>
        <v>INSPEÇÃO</v>
      </c>
    </row>
    <row r="4410" spans="1:30" x14ac:dyDescent="0.3">
      <c r="A4410" t="s">
        <v>2282</v>
      </c>
      <c r="B4410" t="s">
        <v>4679</v>
      </c>
      <c r="C4410" t="s">
        <v>7172</v>
      </c>
      <c r="D4410" t="s">
        <v>3162</v>
      </c>
      <c r="E4410" t="s">
        <v>3163</v>
      </c>
      <c r="F4410" t="s">
        <v>2285</v>
      </c>
      <c r="G4410" t="s">
        <v>1135</v>
      </c>
      <c r="H4410" t="s">
        <v>2275</v>
      </c>
      <c r="I4410" t="s">
        <v>1497</v>
      </c>
      <c r="J4410" t="s">
        <v>165</v>
      </c>
      <c r="K4410" t="s">
        <v>166</v>
      </c>
      <c r="L4410" t="s">
        <v>167</v>
      </c>
      <c r="M4410" t="s">
        <v>38</v>
      </c>
      <c r="N4410" t="s">
        <v>39</v>
      </c>
      <c r="O4410" s="23">
        <v>201</v>
      </c>
      <c r="P4410" s="9">
        <v>8.89</v>
      </c>
      <c r="Q4410" t="s">
        <v>40</v>
      </c>
      <c r="R4410">
        <v>55617</v>
      </c>
      <c r="S4410" s="9">
        <v>22.61</v>
      </c>
      <c r="T4410" s="26">
        <v>4.6909999999999998</v>
      </c>
      <c r="U4410" s="8">
        <v>106.06</v>
      </c>
      <c r="V4410" t="s">
        <v>112</v>
      </c>
      <c r="W4410" t="s">
        <v>2276</v>
      </c>
      <c r="X4410" t="s">
        <v>42</v>
      </c>
      <c r="Y4410" t="s">
        <v>2277</v>
      </c>
      <c r="AA4410" s="1">
        <f t="shared" si="532"/>
        <v>46022</v>
      </c>
      <c r="AB4410" s="2">
        <f t="shared" si="533"/>
        <v>12</v>
      </c>
      <c r="AC4410" s="2">
        <f t="shared" si="534"/>
        <v>2025</v>
      </c>
      <c r="AD4410" s="2" t="str">
        <f>IFERROR(VLOOKUP(A4410,'Aux Área'!$A$4:$B$123,2,0),"-")</f>
        <v>INSPEÇÃO</v>
      </c>
    </row>
    <row r="4411" spans="1:30" x14ac:dyDescent="0.3">
      <c r="A4411" t="s">
        <v>2181</v>
      </c>
      <c r="B4411" t="s">
        <v>4595</v>
      </c>
      <c r="C4411" t="s">
        <v>7173</v>
      </c>
      <c r="D4411" t="s">
        <v>3107</v>
      </c>
      <c r="E4411" t="s">
        <v>3108</v>
      </c>
      <c r="F4411" t="s">
        <v>2184</v>
      </c>
      <c r="G4411" t="s">
        <v>1135</v>
      </c>
      <c r="H4411" t="s">
        <v>2185</v>
      </c>
      <c r="I4411" t="s">
        <v>2186</v>
      </c>
      <c r="J4411" t="s">
        <v>108</v>
      </c>
      <c r="K4411" t="s">
        <v>109</v>
      </c>
      <c r="L4411" t="s">
        <v>110</v>
      </c>
      <c r="M4411" t="s">
        <v>38</v>
      </c>
      <c r="N4411" t="s">
        <v>668</v>
      </c>
      <c r="O4411" s="23">
        <v>802</v>
      </c>
      <c r="P4411" s="9">
        <v>14.76</v>
      </c>
      <c r="Q4411" t="s">
        <v>40</v>
      </c>
      <c r="R4411">
        <v>65487</v>
      </c>
      <c r="S4411" s="9">
        <v>54.35</v>
      </c>
      <c r="T4411" s="26">
        <v>6.19</v>
      </c>
      <c r="U4411" s="8">
        <v>336.43</v>
      </c>
      <c r="V4411" t="s">
        <v>7174</v>
      </c>
      <c r="W4411" t="s">
        <v>2007</v>
      </c>
      <c r="X4411" t="s">
        <v>42</v>
      </c>
      <c r="Y4411" t="s">
        <v>2188</v>
      </c>
      <c r="AA4411" s="1">
        <f t="shared" si="532"/>
        <v>46022</v>
      </c>
      <c r="AB4411" s="2">
        <f t="shared" si="533"/>
        <v>12</v>
      </c>
      <c r="AC4411" s="2">
        <f t="shared" si="534"/>
        <v>2025</v>
      </c>
      <c r="AD4411" s="2" t="str">
        <f>IFERROR(VLOOKUP(A4411,'Aux Área'!$A$4:$B$123,2,0),"-")</f>
        <v>INSPEÇÃO</v>
      </c>
    </row>
    <row r="4412" spans="1:30" x14ac:dyDescent="0.3">
      <c r="A4412" t="s">
        <v>2477</v>
      </c>
      <c r="B4412" t="s">
        <v>2478</v>
      </c>
      <c r="C4412" t="s">
        <v>7175</v>
      </c>
      <c r="D4412" t="s">
        <v>2468</v>
      </c>
      <c r="E4412" t="s">
        <v>2469</v>
      </c>
      <c r="F4412" t="s">
        <v>2480</v>
      </c>
      <c r="G4412" t="s">
        <v>659</v>
      </c>
      <c r="H4412" t="s">
        <v>2215</v>
      </c>
      <c r="I4412" t="s">
        <v>667</v>
      </c>
      <c r="J4412" t="s">
        <v>188</v>
      </c>
      <c r="K4412" t="s">
        <v>189</v>
      </c>
      <c r="L4412" t="s">
        <v>190</v>
      </c>
      <c r="M4412" t="s">
        <v>38</v>
      </c>
      <c r="N4412" t="s">
        <v>668</v>
      </c>
      <c r="O4412" s="23">
        <v>252</v>
      </c>
      <c r="P4412" s="9">
        <v>6.2</v>
      </c>
      <c r="Q4412" t="s">
        <v>40</v>
      </c>
      <c r="R4412">
        <v>6575</v>
      </c>
      <c r="S4412" s="9">
        <v>40.659999999999997</v>
      </c>
      <c r="T4412" s="26">
        <v>6.391</v>
      </c>
      <c r="U4412" s="8">
        <v>259.86</v>
      </c>
      <c r="V4412" t="s">
        <v>41</v>
      </c>
      <c r="W4412" t="s">
        <v>2007</v>
      </c>
      <c r="X4412" t="s">
        <v>42</v>
      </c>
      <c r="Y4412" t="s">
        <v>1740</v>
      </c>
      <c r="AA4412" s="1">
        <f t="shared" si="532"/>
        <v>46022</v>
      </c>
      <c r="AB4412" s="2">
        <f t="shared" si="533"/>
        <v>12</v>
      </c>
      <c r="AC4412" s="2">
        <f t="shared" si="534"/>
        <v>2025</v>
      </c>
      <c r="AD4412" s="2" t="str">
        <f>IFERROR(VLOOKUP(A4412,'Aux Área'!$A$4:$B$123,2,0),"-")</f>
        <v>APH</v>
      </c>
    </row>
    <row r="4413" spans="1:30" x14ac:dyDescent="0.3">
      <c r="A4413" t="s">
        <v>5620</v>
      </c>
      <c r="B4413" t="s">
        <v>2315</v>
      </c>
      <c r="C4413" t="s">
        <v>7176</v>
      </c>
      <c r="D4413" t="s">
        <v>3197</v>
      </c>
      <c r="E4413" t="s">
        <v>3198</v>
      </c>
      <c r="F4413" t="s">
        <v>6208</v>
      </c>
      <c r="G4413" t="s">
        <v>1135</v>
      </c>
      <c r="H4413" t="s">
        <v>5545</v>
      </c>
      <c r="I4413" t="s">
        <v>839</v>
      </c>
      <c r="J4413" t="s">
        <v>1681</v>
      </c>
      <c r="K4413" t="s">
        <v>1682</v>
      </c>
      <c r="L4413" t="s">
        <v>141</v>
      </c>
      <c r="M4413" t="s">
        <v>38</v>
      </c>
      <c r="N4413" t="s">
        <v>39</v>
      </c>
      <c r="O4413" s="23">
        <v>275</v>
      </c>
      <c r="P4413" s="9">
        <v>7.42</v>
      </c>
      <c r="Q4413" t="s">
        <v>40</v>
      </c>
      <c r="R4413">
        <v>7742</v>
      </c>
      <c r="S4413" s="9">
        <v>37.07</v>
      </c>
      <c r="T4413" s="26">
        <v>4.6399999999999997</v>
      </c>
      <c r="U4413" s="8">
        <v>172</v>
      </c>
      <c r="V4413" t="s">
        <v>41</v>
      </c>
      <c r="W4413" t="s">
        <v>2276</v>
      </c>
      <c r="X4413" t="s">
        <v>42</v>
      </c>
      <c r="Y4413" t="s">
        <v>2277</v>
      </c>
      <c r="AA4413" s="1">
        <f t="shared" si="532"/>
        <v>46022</v>
      </c>
      <c r="AB4413" s="2">
        <f t="shared" si="533"/>
        <v>12</v>
      </c>
      <c r="AC4413" s="2">
        <f t="shared" si="534"/>
        <v>2025</v>
      </c>
      <c r="AD4413" s="2" t="str">
        <f>IFERROR(VLOOKUP(A4413,'Aux Área'!$A$4:$B$123,2,0),"-")</f>
        <v>INSPEÇÃO</v>
      </c>
    </row>
    <row r="4414" spans="1:30" x14ac:dyDescent="0.3">
      <c r="A4414" t="s">
        <v>3092</v>
      </c>
      <c r="B4414" t="s">
        <v>4774</v>
      </c>
      <c r="C4414" t="s">
        <v>7177</v>
      </c>
      <c r="D4414" t="s">
        <v>7114</v>
      </c>
      <c r="E4414" t="s">
        <v>7115</v>
      </c>
      <c r="F4414" t="s">
        <v>3594</v>
      </c>
      <c r="G4414" t="s">
        <v>1135</v>
      </c>
      <c r="H4414" t="s">
        <v>2275</v>
      </c>
      <c r="I4414" t="s">
        <v>1497</v>
      </c>
      <c r="J4414" t="s">
        <v>89</v>
      </c>
      <c r="K4414" t="s">
        <v>90</v>
      </c>
      <c r="L4414" t="s">
        <v>91</v>
      </c>
      <c r="M4414" t="s">
        <v>38</v>
      </c>
      <c r="N4414" t="s">
        <v>39</v>
      </c>
      <c r="O4414" s="23">
        <v>432</v>
      </c>
      <c r="P4414" s="9">
        <v>9.44</v>
      </c>
      <c r="Q4414" t="s">
        <v>40</v>
      </c>
      <c r="R4414">
        <v>46269</v>
      </c>
      <c r="S4414" s="9">
        <v>45.76</v>
      </c>
      <c r="T4414" s="26">
        <v>4.59</v>
      </c>
      <c r="U4414" s="8">
        <v>210.04</v>
      </c>
      <c r="V4414" t="s">
        <v>7178</v>
      </c>
      <c r="W4414" t="s">
        <v>2276</v>
      </c>
      <c r="X4414" t="s">
        <v>42</v>
      </c>
      <c r="Y4414" t="s">
        <v>2277</v>
      </c>
      <c r="AA4414" s="1">
        <f t="shared" si="532"/>
        <v>46022</v>
      </c>
      <c r="AB4414" s="2">
        <f t="shared" si="533"/>
        <v>12</v>
      </c>
      <c r="AC4414" s="2">
        <f t="shared" si="534"/>
        <v>2025</v>
      </c>
      <c r="AD4414" s="2" t="str">
        <f>IFERROR(VLOOKUP(A4414,'Aux Área'!$A$4:$B$123,2,0),"-")</f>
        <v>INSPEÇÃO</v>
      </c>
    </row>
    <row r="4415" spans="1:30" x14ac:dyDescent="0.3">
      <c r="A4415" t="s">
        <v>2638</v>
      </c>
      <c r="B4415" t="s">
        <v>4593</v>
      </c>
      <c r="C4415" t="s">
        <v>7179</v>
      </c>
      <c r="D4415" t="s">
        <v>4358</v>
      </c>
      <c r="E4415" t="s">
        <v>4359</v>
      </c>
      <c r="F4415" t="s">
        <v>2641</v>
      </c>
      <c r="G4415" t="s">
        <v>1135</v>
      </c>
      <c r="H4415" t="s">
        <v>2275</v>
      </c>
      <c r="I4415" t="s">
        <v>1497</v>
      </c>
      <c r="J4415" t="s">
        <v>275</v>
      </c>
      <c r="K4415" t="s">
        <v>276</v>
      </c>
      <c r="L4415" t="s">
        <v>124</v>
      </c>
      <c r="M4415" t="s">
        <v>38</v>
      </c>
      <c r="N4415" t="s">
        <v>39</v>
      </c>
      <c r="O4415" s="23">
        <v>379</v>
      </c>
      <c r="P4415" s="9">
        <v>8.25</v>
      </c>
      <c r="Q4415" t="s">
        <v>40</v>
      </c>
      <c r="R4415">
        <v>54707</v>
      </c>
      <c r="S4415" s="9">
        <v>45.92</v>
      </c>
      <c r="T4415" s="26">
        <v>4.59</v>
      </c>
      <c r="U4415" s="8">
        <v>210.77</v>
      </c>
      <c r="V4415" t="s">
        <v>7180</v>
      </c>
      <c r="W4415" t="s">
        <v>2276</v>
      </c>
      <c r="X4415" t="s">
        <v>42</v>
      </c>
      <c r="Y4415" t="s">
        <v>2277</v>
      </c>
      <c r="AA4415" s="1">
        <f t="shared" si="532"/>
        <v>46022</v>
      </c>
      <c r="AB4415" s="2">
        <f t="shared" si="533"/>
        <v>12</v>
      </c>
      <c r="AC4415" s="2">
        <f t="shared" si="534"/>
        <v>2025</v>
      </c>
      <c r="AD4415" s="2" t="str">
        <f>IFERROR(VLOOKUP(A4415,'Aux Área'!$A$4:$B$123,2,0),"-")</f>
        <v>INSPEÇÃO</v>
      </c>
    </row>
    <row r="4416" spans="1:30" x14ac:dyDescent="0.3">
      <c r="A4416" t="s">
        <v>2643</v>
      </c>
      <c r="B4416" t="s">
        <v>2307</v>
      </c>
      <c r="C4416" t="s">
        <v>7181</v>
      </c>
      <c r="D4416" t="s">
        <v>4726</v>
      </c>
      <c r="E4416" t="s">
        <v>4727</v>
      </c>
      <c r="F4416" t="s">
        <v>2646</v>
      </c>
      <c r="G4416" t="s">
        <v>1300</v>
      </c>
      <c r="H4416" t="s">
        <v>1301</v>
      </c>
      <c r="I4416" t="s">
        <v>37</v>
      </c>
      <c r="J4416" t="s">
        <v>122</v>
      </c>
      <c r="K4416" t="s">
        <v>123</v>
      </c>
      <c r="L4416" t="s">
        <v>124</v>
      </c>
      <c r="M4416" t="s">
        <v>38</v>
      </c>
      <c r="N4416" t="s">
        <v>39</v>
      </c>
      <c r="O4416" s="23">
        <v>416</v>
      </c>
      <c r="P4416" s="9">
        <v>11.3</v>
      </c>
      <c r="Q4416" t="s">
        <v>40</v>
      </c>
      <c r="R4416">
        <v>60822</v>
      </c>
      <c r="S4416" s="9">
        <v>36.82</v>
      </c>
      <c r="T4416" s="26">
        <v>4.79</v>
      </c>
      <c r="U4416" s="8">
        <v>176.37</v>
      </c>
      <c r="V4416" t="s">
        <v>112</v>
      </c>
      <c r="W4416" t="s">
        <v>2276</v>
      </c>
      <c r="X4416" t="s">
        <v>42</v>
      </c>
      <c r="Y4416" t="s">
        <v>2277</v>
      </c>
      <c r="AA4416" s="1">
        <f t="shared" si="532"/>
        <v>46022</v>
      </c>
      <c r="AB4416" s="2">
        <f t="shared" si="533"/>
        <v>12</v>
      </c>
      <c r="AC4416" s="2">
        <f t="shared" si="534"/>
        <v>2025</v>
      </c>
      <c r="AD4416" s="2" t="str">
        <f>IFERROR(VLOOKUP(A4416,'Aux Área'!$A$4:$B$123,2,0),"-")</f>
        <v>INSPEÇÃO</v>
      </c>
    </row>
    <row r="4417" spans="1:30" x14ac:dyDescent="0.3">
      <c r="A4417" t="s">
        <v>2318</v>
      </c>
      <c r="B4417" t="s">
        <v>2733</v>
      </c>
      <c r="C4417" t="s">
        <v>7182</v>
      </c>
      <c r="D4417" t="s">
        <v>5015</v>
      </c>
      <c r="E4417" t="s">
        <v>5016</v>
      </c>
      <c r="F4417" t="s">
        <v>4203</v>
      </c>
      <c r="G4417" t="s">
        <v>1135</v>
      </c>
      <c r="H4417" t="s">
        <v>2185</v>
      </c>
      <c r="I4417" t="s">
        <v>2186</v>
      </c>
      <c r="J4417" t="s">
        <v>122</v>
      </c>
      <c r="K4417" t="s">
        <v>123</v>
      </c>
      <c r="L4417" t="s">
        <v>124</v>
      </c>
      <c r="M4417" t="s">
        <v>38</v>
      </c>
      <c r="N4417" t="s">
        <v>668</v>
      </c>
      <c r="O4417" s="23">
        <v>616</v>
      </c>
      <c r="P4417" s="9">
        <v>13.27</v>
      </c>
      <c r="Q4417" t="s">
        <v>40</v>
      </c>
      <c r="R4417">
        <v>58705</v>
      </c>
      <c r="S4417" s="9">
        <v>46.42</v>
      </c>
      <c r="T4417" s="26">
        <v>6.09</v>
      </c>
      <c r="U4417" s="8">
        <v>282.7</v>
      </c>
      <c r="V4417" t="s">
        <v>112</v>
      </c>
      <c r="W4417" t="s">
        <v>2007</v>
      </c>
      <c r="X4417" t="s">
        <v>42</v>
      </c>
      <c r="Y4417" t="s">
        <v>2188</v>
      </c>
      <c r="AA4417" s="1">
        <f t="shared" si="532"/>
        <v>46023</v>
      </c>
      <c r="AB4417" s="2">
        <f t="shared" si="533"/>
        <v>1</v>
      </c>
      <c r="AC4417" s="2">
        <f t="shared" si="534"/>
        <v>2026</v>
      </c>
      <c r="AD4417" s="2" t="str">
        <f>IFERROR(VLOOKUP(A4417,'Aux Área'!$A$4:$B$123,2,0),"-")</f>
        <v>INSPEÇÃO</v>
      </c>
    </row>
    <row r="4418" spans="1:30" x14ac:dyDescent="0.3">
      <c r="A4418" t="s">
        <v>2306</v>
      </c>
      <c r="B4418" t="s">
        <v>4613</v>
      </c>
      <c r="C4418" t="s">
        <v>7183</v>
      </c>
      <c r="D4418" t="s">
        <v>3212</v>
      </c>
      <c r="E4418" t="s">
        <v>3213</v>
      </c>
      <c r="F4418" t="s">
        <v>2309</v>
      </c>
      <c r="G4418" t="s">
        <v>1135</v>
      </c>
      <c r="H4418" t="s">
        <v>2275</v>
      </c>
      <c r="I4418" t="s">
        <v>1497</v>
      </c>
      <c r="J4418" t="s">
        <v>89</v>
      </c>
      <c r="K4418" t="s">
        <v>90</v>
      </c>
      <c r="L4418" t="s">
        <v>91</v>
      </c>
      <c r="M4418" t="s">
        <v>38</v>
      </c>
      <c r="N4418" t="s">
        <v>39</v>
      </c>
      <c r="O4418" s="23">
        <v>450</v>
      </c>
      <c r="P4418" s="9">
        <v>11.01</v>
      </c>
      <c r="Q4418" t="s">
        <v>40</v>
      </c>
      <c r="R4418">
        <v>58524</v>
      </c>
      <c r="S4418" s="9">
        <v>40.89</v>
      </c>
      <c r="T4418" s="26">
        <v>4.79</v>
      </c>
      <c r="U4418" s="8">
        <v>195.87</v>
      </c>
      <c r="V4418" t="s">
        <v>7184</v>
      </c>
      <c r="W4418" t="s">
        <v>2276</v>
      </c>
      <c r="X4418" t="s">
        <v>42</v>
      </c>
      <c r="Y4418" t="s">
        <v>2277</v>
      </c>
      <c r="AA4418" s="1">
        <f t="shared" si="532"/>
        <v>46023</v>
      </c>
      <c r="AB4418" s="2">
        <f t="shared" si="533"/>
        <v>1</v>
      </c>
      <c r="AC4418" s="2">
        <f t="shared" si="534"/>
        <v>2026</v>
      </c>
      <c r="AD4418" s="2" t="str">
        <f>IFERROR(VLOOKUP(A4418,'Aux Área'!$A$4:$B$123,2,0),"-")</f>
        <v>INSPEÇÃO</v>
      </c>
    </row>
    <row r="4419" spans="1:30" x14ac:dyDescent="0.3">
      <c r="A4419" t="s">
        <v>2278</v>
      </c>
      <c r="B4419" t="s">
        <v>4664</v>
      </c>
      <c r="C4419" t="s">
        <v>7185</v>
      </c>
      <c r="D4419" t="s">
        <v>3208</v>
      </c>
      <c r="E4419" t="s">
        <v>3209</v>
      </c>
      <c r="F4419" t="s">
        <v>2281</v>
      </c>
      <c r="G4419" t="s">
        <v>1135</v>
      </c>
      <c r="H4419" t="s">
        <v>2275</v>
      </c>
      <c r="I4419" t="s">
        <v>1497</v>
      </c>
      <c r="J4419" t="s">
        <v>169</v>
      </c>
      <c r="K4419" t="s">
        <v>170</v>
      </c>
      <c r="L4419" t="s">
        <v>124</v>
      </c>
      <c r="M4419" t="s">
        <v>38</v>
      </c>
      <c r="N4419" t="s">
        <v>39</v>
      </c>
      <c r="O4419" s="23">
        <v>396</v>
      </c>
      <c r="P4419" s="9">
        <v>9.34</v>
      </c>
      <c r="Q4419" t="s">
        <v>40</v>
      </c>
      <c r="R4419">
        <v>67596</v>
      </c>
      <c r="S4419" s="9">
        <v>42.4</v>
      </c>
      <c r="T4419" s="26">
        <v>4.49</v>
      </c>
      <c r="U4419" s="8">
        <v>190.38</v>
      </c>
      <c r="V4419" t="s">
        <v>41</v>
      </c>
      <c r="W4419" t="s">
        <v>2276</v>
      </c>
      <c r="X4419" t="s">
        <v>42</v>
      </c>
      <c r="Y4419" t="s">
        <v>2277</v>
      </c>
      <c r="AA4419" s="1">
        <f t="shared" si="532"/>
        <v>46023</v>
      </c>
      <c r="AB4419" s="2">
        <f t="shared" si="533"/>
        <v>1</v>
      </c>
      <c r="AC4419" s="2">
        <f t="shared" si="534"/>
        <v>2026</v>
      </c>
      <c r="AD4419" s="2" t="str">
        <f>IFERROR(VLOOKUP(A4419,'Aux Área'!$A$4:$B$123,2,0),"-")</f>
        <v>INSPEÇÃO</v>
      </c>
    </row>
    <row r="4420" spans="1:30" x14ac:dyDescent="0.3">
      <c r="A4420" t="s">
        <v>2461</v>
      </c>
      <c r="B4420" t="s">
        <v>5008</v>
      </c>
      <c r="C4420" t="s">
        <v>7186</v>
      </c>
      <c r="D4420" t="s">
        <v>5559</v>
      </c>
      <c r="E4420" t="s">
        <v>5560</v>
      </c>
      <c r="F4420" t="s">
        <v>3574</v>
      </c>
      <c r="G4420" t="s">
        <v>1135</v>
      </c>
      <c r="H4420" t="s">
        <v>2275</v>
      </c>
      <c r="I4420" t="s">
        <v>1497</v>
      </c>
      <c r="J4420" t="s">
        <v>188</v>
      </c>
      <c r="K4420" t="s">
        <v>189</v>
      </c>
      <c r="L4420" t="s">
        <v>190</v>
      </c>
      <c r="M4420" t="s">
        <v>38</v>
      </c>
      <c r="N4420" t="s">
        <v>39</v>
      </c>
      <c r="O4420" s="23">
        <v>580</v>
      </c>
      <c r="P4420" s="9">
        <v>12.37</v>
      </c>
      <c r="Q4420" t="s">
        <v>40</v>
      </c>
      <c r="R4420">
        <v>47535</v>
      </c>
      <c r="S4420" s="9">
        <v>46.89</v>
      </c>
      <c r="T4420" s="26">
        <v>4.6900000000000004</v>
      </c>
      <c r="U4420" s="8">
        <v>219.91</v>
      </c>
      <c r="V4420" t="s">
        <v>41</v>
      </c>
      <c r="W4420" t="s">
        <v>2276</v>
      </c>
      <c r="X4420" t="s">
        <v>42</v>
      </c>
      <c r="Y4420" t="s">
        <v>2277</v>
      </c>
      <c r="AA4420" s="1">
        <f t="shared" si="532"/>
        <v>46023</v>
      </c>
      <c r="AB4420" s="2">
        <f t="shared" si="533"/>
        <v>1</v>
      </c>
      <c r="AC4420" s="2">
        <f t="shared" si="534"/>
        <v>2026</v>
      </c>
      <c r="AD4420" s="2" t="str">
        <f>IFERROR(VLOOKUP(A4420,'Aux Área'!$A$4:$B$123,2,0),"-")</f>
        <v>INSPEÇÃO</v>
      </c>
    </row>
    <row r="4421" spans="1:30" x14ac:dyDescent="0.3">
      <c r="A4421" t="s">
        <v>2282</v>
      </c>
      <c r="B4421" t="s">
        <v>4679</v>
      </c>
      <c r="C4421" t="s">
        <v>7187</v>
      </c>
      <c r="D4421" t="s">
        <v>3781</v>
      </c>
      <c r="E4421" t="s">
        <v>3782</v>
      </c>
      <c r="F4421" t="s">
        <v>2285</v>
      </c>
      <c r="G4421" t="s">
        <v>1135</v>
      </c>
      <c r="H4421" t="s">
        <v>2275</v>
      </c>
      <c r="I4421" t="s">
        <v>1497</v>
      </c>
      <c r="J4421" t="s">
        <v>409</v>
      </c>
      <c r="K4421" t="s">
        <v>410</v>
      </c>
      <c r="L4421" t="s">
        <v>141</v>
      </c>
      <c r="M4421" t="s">
        <v>38</v>
      </c>
      <c r="N4421" t="s">
        <v>39</v>
      </c>
      <c r="O4421" s="23">
        <v>495</v>
      </c>
      <c r="P4421" s="9">
        <v>12.43</v>
      </c>
      <c r="Q4421" t="s">
        <v>40</v>
      </c>
      <c r="R4421">
        <v>56112</v>
      </c>
      <c r="S4421" s="9">
        <v>39.81</v>
      </c>
      <c r="T4421" s="26">
        <v>4.6900000000000004</v>
      </c>
      <c r="U4421" s="8">
        <v>186.71</v>
      </c>
      <c r="V4421" t="s">
        <v>7188</v>
      </c>
      <c r="W4421" t="s">
        <v>2276</v>
      </c>
      <c r="X4421" t="s">
        <v>42</v>
      </c>
      <c r="Y4421" t="s">
        <v>2277</v>
      </c>
      <c r="AA4421" s="1">
        <f t="shared" si="532"/>
        <v>46023</v>
      </c>
      <c r="AB4421" s="2">
        <f t="shared" si="533"/>
        <v>1</v>
      </c>
      <c r="AC4421" s="2">
        <f t="shared" si="534"/>
        <v>2026</v>
      </c>
      <c r="AD4421" s="2" t="str">
        <f>IFERROR(VLOOKUP(A4421,'Aux Área'!$A$4:$B$123,2,0),"-")</f>
        <v>INSPEÇÃO</v>
      </c>
    </row>
    <row r="4422" spans="1:30" x14ac:dyDescent="0.3">
      <c r="A4422" t="s">
        <v>3092</v>
      </c>
      <c r="B4422" t="s">
        <v>4774</v>
      </c>
      <c r="C4422" t="s">
        <v>7189</v>
      </c>
      <c r="D4422" t="s">
        <v>3276</v>
      </c>
      <c r="E4422" t="s">
        <v>3277</v>
      </c>
      <c r="F4422" t="s">
        <v>3594</v>
      </c>
      <c r="G4422" t="s">
        <v>1135</v>
      </c>
      <c r="H4422" t="s">
        <v>2275</v>
      </c>
      <c r="I4422" t="s">
        <v>1497</v>
      </c>
      <c r="J4422" t="s">
        <v>231</v>
      </c>
      <c r="K4422" t="s">
        <v>232</v>
      </c>
      <c r="L4422" t="s">
        <v>217</v>
      </c>
      <c r="M4422" t="s">
        <v>38</v>
      </c>
      <c r="N4422" t="s">
        <v>39</v>
      </c>
      <c r="O4422" s="23">
        <v>449</v>
      </c>
      <c r="P4422" s="9">
        <v>9.56</v>
      </c>
      <c r="Q4422" t="s">
        <v>40</v>
      </c>
      <c r="R4422">
        <v>46718</v>
      </c>
      <c r="S4422" s="9">
        <v>46.99</v>
      </c>
      <c r="T4422" s="26">
        <v>4.57</v>
      </c>
      <c r="U4422" s="8">
        <v>214.75</v>
      </c>
      <c r="V4422" t="s">
        <v>7190</v>
      </c>
      <c r="W4422" t="s">
        <v>2276</v>
      </c>
      <c r="X4422" t="s">
        <v>42</v>
      </c>
      <c r="Y4422" t="s">
        <v>2277</v>
      </c>
      <c r="AA4422" s="1">
        <f t="shared" si="532"/>
        <v>46023</v>
      </c>
      <c r="AB4422" s="2">
        <f t="shared" si="533"/>
        <v>1</v>
      </c>
      <c r="AC4422" s="2">
        <f t="shared" si="534"/>
        <v>2026</v>
      </c>
      <c r="AD4422" s="2" t="str">
        <f>IFERROR(VLOOKUP(A4422,'Aux Área'!$A$4:$B$123,2,0),"-")</f>
        <v>INSPEÇÃO</v>
      </c>
    </row>
    <row r="4423" spans="1:30" x14ac:dyDescent="0.3">
      <c r="A4423" t="s">
        <v>2638</v>
      </c>
      <c r="B4423" t="s">
        <v>4593</v>
      </c>
      <c r="C4423" t="s">
        <v>7191</v>
      </c>
      <c r="D4423" t="s">
        <v>7192</v>
      </c>
      <c r="E4423" t="s">
        <v>7193</v>
      </c>
      <c r="F4423" t="s">
        <v>2641</v>
      </c>
      <c r="G4423" t="s">
        <v>1135</v>
      </c>
      <c r="H4423" t="s">
        <v>2275</v>
      </c>
      <c r="I4423" t="s">
        <v>1497</v>
      </c>
      <c r="J4423" t="s">
        <v>275</v>
      </c>
      <c r="K4423" t="s">
        <v>276</v>
      </c>
      <c r="L4423" t="s">
        <v>124</v>
      </c>
      <c r="M4423" t="s">
        <v>38</v>
      </c>
      <c r="N4423" t="s">
        <v>39</v>
      </c>
      <c r="O4423" s="23">
        <v>501</v>
      </c>
      <c r="P4423" s="9">
        <v>10.55</v>
      </c>
      <c r="Q4423" t="s">
        <v>40</v>
      </c>
      <c r="R4423">
        <v>55208</v>
      </c>
      <c r="S4423" s="9">
        <v>47.49</v>
      </c>
      <c r="T4423" s="26">
        <v>4.5910000000000002</v>
      </c>
      <c r="U4423" s="8">
        <v>218.02</v>
      </c>
      <c r="V4423" t="s">
        <v>7194</v>
      </c>
      <c r="W4423" t="s">
        <v>2276</v>
      </c>
      <c r="X4423" t="s">
        <v>42</v>
      </c>
      <c r="Y4423" t="s">
        <v>2277</v>
      </c>
      <c r="AA4423" s="1">
        <f t="shared" si="532"/>
        <v>46023</v>
      </c>
      <c r="AB4423" s="2">
        <f t="shared" si="533"/>
        <v>1</v>
      </c>
      <c r="AC4423" s="2">
        <f t="shared" si="534"/>
        <v>2026</v>
      </c>
      <c r="AD4423" s="2" t="str">
        <f>IFERROR(VLOOKUP(A4423,'Aux Área'!$A$4:$B$123,2,0),"-")</f>
        <v>INSPEÇÃO</v>
      </c>
    </row>
    <row r="4424" spans="1:30" x14ac:dyDescent="0.3">
      <c r="A4424" t="s">
        <v>2643</v>
      </c>
      <c r="B4424" t="s">
        <v>2307</v>
      </c>
      <c r="C4424" t="s">
        <v>7195</v>
      </c>
      <c r="D4424" t="s">
        <v>7196</v>
      </c>
      <c r="E4424" t="s">
        <v>7197</v>
      </c>
      <c r="F4424" t="s">
        <v>2646</v>
      </c>
      <c r="G4424" t="s">
        <v>1300</v>
      </c>
      <c r="H4424" t="s">
        <v>1301</v>
      </c>
      <c r="I4424" t="s">
        <v>37</v>
      </c>
      <c r="J4424" t="s">
        <v>122</v>
      </c>
      <c r="K4424" t="s">
        <v>123</v>
      </c>
      <c r="L4424" t="s">
        <v>124</v>
      </c>
      <c r="M4424" t="s">
        <v>38</v>
      </c>
      <c r="N4424" t="s">
        <v>39</v>
      </c>
      <c r="O4424" s="23">
        <v>487</v>
      </c>
      <c r="P4424" s="9">
        <v>10.17</v>
      </c>
      <c r="Q4424" t="s">
        <v>40</v>
      </c>
      <c r="R4424">
        <v>61309</v>
      </c>
      <c r="S4424" s="9">
        <v>47.88</v>
      </c>
      <c r="T4424" s="26">
        <v>4.79</v>
      </c>
      <c r="U4424" s="8">
        <v>229.35</v>
      </c>
      <c r="V4424" t="s">
        <v>112</v>
      </c>
      <c r="W4424" t="s">
        <v>2276</v>
      </c>
      <c r="X4424" t="s">
        <v>42</v>
      </c>
      <c r="Y4424" t="s">
        <v>2277</v>
      </c>
      <c r="AA4424" s="1">
        <f t="shared" si="532"/>
        <v>46023</v>
      </c>
      <c r="AB4424" s="2">
        <f t="shared" si="533"/>
        <v>1</v>
      </c>
      <c r="AC4424" s="2">
        <f t="shared" si="534"/>
        <v>2026</v>
      </c>
      <c r="AD4424" s="2" t="str">
        <f>IFERROR(VLOOKUP(A4424,'Aux Área'!$A$4:$B$123,2,0),"-")</f>
        <v>INSPEÇÃO</v>
      </c>
    </row>
    <row r="4425" spans="1:30" x14ac:dyDescent="0.3">
      <c r="A4425" t="s">
        <v>2643</v>
      </c>
      <c r="B4425" t="s">
        <v>2307</v>
      </c>
      <c r="C4425" t="s">
        <v>7198</v>
      </c>
      <c r="D4425" t="s">
        <v>7196</v>
      </c>
      <c r="E4425" t="s">
        <v>7197</v>
      </c>
      <c r="F4425" t="s">
        <v>2646</v>
      </c>
      <c r="G4425" t="s">
        <v>1300</v>
      </c>
      <c r="H4425" t="s">
        <v>1301</v>
      </c>
      <c r="I4425" t="s">
        <v>37</v>
      </c>
      <c r="J4425" t="s">
        <v>122</v>
      </c>
      <c r="K4425" t="s">
        <v>123</v>
      </c>
      <c r="L4425" t="s">
        <v>124</v>
      </c>
      <c r="M4425" t="s">
        <v>38</v>
      </c>
      <c r="N4425" t="s">
        <v>39</v>
      </c>
      <c r="O4425" s="23">
        <v>0</v>
      </c>
      <c r="P4425" s="9">
        <v>0</v>
      </c>
      <c r="Q4425" t="s">
        <v>40</v>
      </c>
      <c r="R4425">
        <v>61309</v>
      </c>
      <c r="S4425" s="9">
        <v>47.88</v>
      </c>
      <c r="T4425" s="26">
        <v>4.7939999999999996</v>
      </c>
      <c r="U4425" s="8">
        <v>229.55</v>
      </c>
      <c r="V4425" t="s">
        <v>112</v>
      </c>
      <c r="W4425" t="s">
        <v>2276</v>
      </c>
      <c r="X4425" t="s">
        <v>42</v>
      </c>
      <c r="Y4425" t="s">
        <v>2277</v>
      </c>
      <c r="AA4425" s="1">
        <f t="shared" si="532"/>
        <v>46023</v>
      </c>
      <c r="AB4425" s="2">
        <f t="shared" si="533"/>
        <v>1</v>
      </c>
      <c r="AC4425" s="2">
        <f t="shared" si="534"/>
        <v>2026</v>
      </c>
      <c r="AD4425" s="2" t="str">
        <f>IFERROR(VLOOKUP(A4425,'Aux Área'!$A$4:$B$123,2,0),"-")</f>
        <v>INSPEÇÃO</v>
      </c>
    </row>
    <row r="4426" spans="1:30" x14ac:dyDescent="0.3">
      <c r="A4426" t="s">
        <v>2494</v>
      </c>
      <c r="B4426" t="s">
        <v>2495</v>
      </c>
      <c r="C4426" t="s">
        <v>7199</v>
      </c>
      <c r="D4426" t="s">
        <v>6326</v>
      </c>
      <c r="E4426" t="s">
        <v>6327</v>
      </c>
      <c r="F4426" t="s">
        <v>2497</v>
      </c>
      <c r="G4426" t="s">
        <v>659</v>
      </c>
      <c r="H4426" t="s">
        <v>2215</v>
      </c>
      <c r="I4426" t="s">
        <v>667</v>
      </c>
      <c r="J4426" t="s">
        <v>108</v>
      </c>
      <c r="K4426" t="s">
        <v>109</v>
      </c>
      <c r="L4426" t="s">
        <v>110</v>
      </c>
      <c r="M4426" t="s">
        <v>38</v>
      </c>
      <c r="N4426" t="s">
        <v>668</v>
      </c>
      <c r="O4426" s="23">
        <v>113</v>
      </c>
      <c r="P4426" s="9">
        <v>4.54</v>
      </c>
      <c r="Q4426" t="s">
        <v>40</v>
      </c>
      <c r="R4426">
        <v>8703</v>
      </c>
      <c r="S4426" s="9">
        <v>24.88</v>
      </c>
      <c r="T4426" s="26">
        <v>6.19</v>
      </c>
      <c r="U4426" s="8">
        <v>154.01</v>
      </c>
      <c r="V4426" t="s">
        <v>7200</v>
      </c>
      <c r="W4426" t="s">
        <v>2007</v>
      </c>
      <c r="X4426" t="s">
        <v>42</v>
      </c>
      <c r="Y4426" t="s">
        <v>1740</v>
      </c>
      <c r="AA4426" s="1">
        <f t="shared" si="532"/>
        <v>46023</v>
      </c>
      <c r="AB4426" s="2">
        <f t="shared" si="533"/>
        <v>1</v>
      </c>
      <c r="AC4426" s="2">
        <f t="shared" si="534"/>
        <v>2026</v>
      </c>
      <c r="AD4426" s="2" t="str">
        <f>IFERROR(VLOOKUP(A4426,'Aux Área'!$A$4:$B$123,2,0),"-")</f>
        <v>APH</v>
      </c>
    </row>
    <row r="4427" spans="1:30" x14ac:dyDescent="0.3">
      <c r="A4427" t="s">
        <v>2282</v>
      </c>
      <c r="B4427" t="s">
        <v>4679</v>
      </c>
      <c r="C4427" t="s">
        <v>7201</v>
      </c>
      <c r="D4427" t="s">
        <v>3295</v>
      </c>
      <c r="E4427" t="s">
        <v>3296</v>
      </c>
      <c r="F4427" t="s">
        <v>2285</v>
      </c>
      <c r="G4427" t="s">
        <v>1135</v>
      </c>
      <c r="H4427" t="s">
        <v>2275</v>
      </c>
      <c r="I4427" t="s">
        <v>1497</v>
      </c>
      <c r="J4427" t="s">
        <v>409</v>
      </c>
      <c r="K4427" t="s">
        <v>410</v>
      </c>
      <c r="L4427" t="s">
        <v>141</v>
      </c>
      <c r="M4427" t="s">
        <v>38</v>
      </c>
      <c r="N4427" t="s">
        <v>111</v>
      </c>
      <c r="O4427" s="23">
        <v>262</v>
      </c>
      <c r="P4427" s="9">
        <v>6.45</v>
      </c>
      <c r="Q4427" t="s">
        <v>40</v>
      </c>
      <c r="R4427">
        <v>56374</v>
      </c>
      <c r="S4427" s="9">
        <v>40.619999999999997</v>
      </c>
      <c r="T4427" s="26">
        <v>4.6900000000000004</v>
      </c>
      <c r="U4427" s="8">
        <v>190.51</v>
      </c>
      <c r="V4427" t="s">
        <v>7202</v>
      </c>
      <c r="W4427" t="s">
        <v>2276</v>
      </c>
      <c r="X4427" t="s">
        <v>42</v>
      </c>
      <c r="Y4427" t="s">
        <v>2277</v>
      </c>
      <c r="AA4427" s="1">
        <f t="shared" si="532"/>
        <v>46023</v>
      </c>
      <c r="AB4427" s="2">
        <f t="shared" si="533"/>
        <v>1</v>
      </c>
      <c r="AC4427" s="2">
        <f t="shared" si="534"/>
        <v>2026</v>
      </c>
      <c r="AD4427" s="2" t="str">
        <f>IFERROR(VLOOKUP(A4427,'Aux Área'!$A$4:$B$123,2,0),"-")</f>
        <v>INSPEÇÃO</v>
      </c>
    </row>
    <row r="4428" spans="1:30" x14ac:dyDescent="0.3">
      <c r="A4428" t="s">
        <v>68</v>
      </c>
      <c r="B4428" t="s">
        <v>296</v>
      </c>
      <c r="C4428" t="s">
        <v>7203</v>
      </c>
      <c r="D4428" t="s">
        <v>3149</v>
      </c>
      <c r="E4428" t="s">
        <v>3150</v>
      </c>
      <c r="F4428" t="s">
        <v>69</v>
      </c>
      <c r="G4428" t="s">
        <v>1503</v>
      </c>
      <c r="H4428" t="s">
        <v>36</v>
      </c>
      <c r="I4428" t="s">
        <v>37</v>
      </c>
      <c r="J4428" t="s">
        <v>169</v>
      </c>
      <c r="K4428" t="s">
        <v>170</v>
      </c>
      <c r="L4428" t="s">
        <v>124</v>
      </c>
      <c r="M4428" t="s">
        <v>38</v>
      </c>
      <c r="N4428" t="s">
        <v>39</v>
      </c>
      <c r="O4428" s="10">
        <v>333</v>
      </c>
      <c r="P4428" s="24">
        <v>8.9</v>
      </c>
      <c r="Q4428" t="s">
        <v>40</v>
      </c>
      <c r="R4428">
        <v>25598</v>
      </c>
      <c r="S4428" s="9">
        <v>37.42</v>
      </c>
      <c r="T4428" s="26">
        <v>4.49</v>
      </c>
      <c r="U4428" s="8">
        <v>168.02</v>
      </c>
      <c r="V4428" t="s">
        <v>41</v>
      </c>
      <c r="W4428" t="s">
        <v>2007</v>
      </c>
      <c r="X4428" t="s">
        <v>42</v>
      </c>
      <c r="Y4428" t="s">
        <v>1740</v>
      </c>
      <c r="AA4428" s="1">
        <f t="shared" si="532"/>
        <v>46023</v>
      </c>
      <c r="AB4428" s="2">
        <f t="shared" si="533"/>
        <v>1</v>
      </c>
      <c r="AC4428" s="2">
        <f t="shared" si="534"/>
        <v>2026</v>
      </c>
      <c r="AD4428" s="2" t="str">
        <f>IFERROR(VLOOKUP(A4428,'Aux Área'!$A$4:$B$123,2,0),"-")</f>
        <v>OPERAÇÃO</v>
      </c>
    </row>
    <row r="4429" spans="1:30" x14ac:dyDescent="0.3">
      <c r="A4429" t="s">
        <v>2181</v>
      </c>
      <c r="B4429" t="s">
        <v>4595</v>
      </c>
      <c r="C4429" t="s">
        <v>7204</v>
      </c>
      <c r="D4429" t="s">
        <v>446</v>
      </c>
      <c r="E4429" t="s">
        <v>447</v>
      </c>
      <c r="F4429" t="s">
        <v>2184</v>
      </c>
      <c r="G4429" t="s">
        <v>1135</v>
      </c>
      <c r="H4429" t="s">
        <v>2185</v>
      </c>
      <c r="I4429" t="s">
        <v>2186</v>
      </c>
      <c r="J4429" t="s">
        <v>108</v>
      </c>
      <c r="K4429" t="s">
        <v>109</v>
      </c>
      <c r="L4429" t="s">
        <v>110</v>
      </c>
      <c r="M4429" t="s">
        <v>38</v>
      </c>
      <c r="N4429" t="s">
        <v>668</v>
      </c>
      <c r="O4429" s="23">
        <v>943</v>
      </c>
      <c r="P4429" s="9">
        <v>15.16</v>
      </c>
      <c r="Q4429" t="s">
        <v>40</v>
      </c>
      <c r="R4429">
        <v>66430</v>
      </c>
      <c r="S4429" s="9">
        <v>62.2</v>
      </c>
      <c r="T4429" s="26">
        <v>6.1909999999999998</v>
      </c>
      <c r="U4429" s="8">
        <v>385.07</v>
      </c>
      <c r="V4429" t="s">
        <v>7205</v>
      </c>
      <c r="W4429" t="s">
        <v>2007</v>
      </c>
      <c r="X4429" t="s">
        <v>42</v>
      </c>
      <c r="Y4429" t="s">
        <v>2188</v>
      </c>
      <c r="AA4429" s="1">
        <f t="shared" si="532"/>
        <v>46023</v>
      </c>
      <c r="AB4429" s="2">
        <f t="shared" si="533"/>
        <v>1</v>
      </c>
      <c r="AC4429" s="2">
        <f t="shared" si="534"/>
        <v>2026</v>
      </c>
      <c r="AD4429" s="2" t="str">
        <f>IFERROR(VLOOKUP(A4429,'Aux Área'!$A$4:$B$123,2,0),"-")</f>
        <v>INSPEÇÃO</v>
      </c>
    </row>
    <row r="4430" spans="1:30" x14ac:dyDescent="0.3">
      <c r="A4430" t="s">
        <v>2318</v>
      </c>
      <c r="B4430" t="s">
        <v>2733</v>
      </c>
      <c r="C4430" t="s">
        <v>7206</v>
      </c>
      <c r="D4430" t="s">
        <v>7207</v>
      </c>
      <c r="E4430" t="s">
        <v>7208</v>
      </c>
      <c r="F4430" t="s">
        <v>4203</v>
      </c>
      <c r="G4430" t="s">
        <v>1135</v>
      </c>
      <c r="H4430" t="s">
        <v>2185</v>
      </c>
      <c r="I4430" t="s">
        <v>2186</v>
      </c>
      <c r="J4430" t="s">
        <v>169</v>
      </c>
      <c r="K4430" t="s">
        <v>170</v>
      </c>
      <c r="L4430" t="s">
        <v>124</v>
      </c>
      <c r="M4430" t="s">
        <v>38</v>
      </c>
      <c r="N4430" t="s">
        <v>668</v>
      </c>
      <c r="O4430" s="23">
        <v>644</v>
      </c>
      <c r="P4430" s="9">
        <v>12.82</v>
      </c>
      <c r="Q4430" t="s">
        <v>40</v>
      </c>
      <c r="R4430">
        <v>59349</v>
      </c>
      <c r="S4430" s="9">
        <v>50.25</v>
      </c>
      <c r="T4430" s="26">
        <v>6.19</v>
      </c>
      <c r="U4430" s="8">
        <v>311.05</v>
      </c>
      <c r="V4430" t="s">
        <v>41</v>
      </c>
      <c r="W4430" t="s">
        <v>2007</v>
      </c>
      <c r="X4430" t="s">
        <v>42</v>
      </c>
      <c r="Y4430" t="s">
        <v>2188</v>
      </c>
      <c r="AA4430" s="1">
        <f t="shared" si="532"/>
        <v>46023</v>
      </c>
      <c r="AB4430" s="2">
        <f t="shared" si="533"/>
        <v>1</v>
      </c>
      <c r="AC4430" s="2">
        <f t="shared" si="534"/>
        <v>2026</v>
      </c>
      <c r="AD4430" s="2" t="str">
        <f>IFERROR(VLOOKUP(A4430,'Aux Área'!$A$4:$B$123,2,0),"-")</f>
        <v>INSPEÇÃO</v>
      </c>
    </row>
    <row r="4431" spans="1:30" x14ac:dyDescent="0.3">
      <c r="A4431" t="s">
        <v>2278</v>
      </c>
      <c r="B4431" t="s">
        <v>4664</v>
      </c>
      <c r="C4431" t="s">
        <v>7209</v>
      </c>
      <c r="D4431" t="s">
        <v>3243</v>
      </c>
      <c r="E4431" t="s">
        <v>3244</v>
      </c>
      <c r="F4431" t="s">
        <v>2281</v>
      </c>
      <c r="G4431" t="s">
        <v>1135</v>
      </c>
      <c r="H4431" t="s">
        <v>2275</v>
      </c>
      <c r="I4431" t="s">
        <v>1497</v>
      </c>
      <c r="J4431" t="s">
        <v>169</v>
      </c>
      <c r="K4431" t="s">
        <v>170</v>
      </c>
      <c r="L4431" t="s">
        <v>124</v>
      </c>
      <c r="M4431" t="s">
        <v>38</v>
      </c>
      <c r="N4431" t="s">
        <v>39</v>
      </c>
      <c r="O4431" s="23">
        <v>506</v>
      </c>
      <c r="P4431" s="9">
        <v>10.38</v>
      </c>
      <c r="Q4431" t="s">
        <v>40</v>
      </c>
      <c r="R4431">
        <v>68102</v>
      </c>
      <c r="S4431" s="9">
        <v>48.73</v>
      </c>
      <c r="T4431" s="26">
        <v>4.4889999999999999</v>
      </c>
      <c r="U4431" s="8">
        <v>218.75</v>
      </c>
      <c r="V4431" t="s">
        <v>41</v>
      </c>
      <c r="W4431" t="s">
        <v>2276</v>
      </c>
      <c r="X4431" t="s">
        <v>42</v>
      </c>
      <c r="Y4431" t="s">
        <v>2277</v>
      </c>
      <c r="AA4431" s="1">
        <f t="shared" si="532"/>
        <v>46023</v>
      </c>
      <c r="AB4431" s="2">
        <f t="shared" si="533"/>
        <v>1</v>
      </c>
      <c r="AC4431" s="2">
        <f t="shared" si="534"/>
        <v>2026</v>
      </c>
      <c r="AD4431" s="2" t="str">
        <f>IFERROR(VLOOKUP(A4431,'Aux Área'!$A$4:$B$123,2,0),"-")</f>
        <v>INSPEÇÃO</v>
      </c>
    </row>
    <row r="4432" spans="1:30" x14ac:dyDescent="0.3">
      <c r="A4432" t="s">
        <v>2306</v>
      </c>
      <c r="B4432" t="s">
        <v>4613</v>
      </c>
      <c r="C4432" t="s">
        <v>7210</v>
      </c>
      <c r="D4432" t="s">
        <v>3319</v>
      </c>
      <c r="E4432" t="s">
        <v>3320</v>
      </c>
      <c r="F4432" t="s">
        <v>2309</v>
      </c>
      <c r="G4432" t="s">
        <v>1135</v>
      </c>
      <c r="H4432" t="s">
        <v>2275</v>
      </c>
      <c r="I4432" t="s">
        <v>1497</v>
      </c>
      <c r="J4432" t="s">
        <v>89</v>
      </c>
      <c r="K4432" t="s">
        <v>90</v>
      </c>
      <c r="L4432" t="s">
        <v>91</v>
      </c>
      <c r="M4432" t="s">
        <v>38</v>
      </c>
      <c r="N4432" t="s">
        <v>39</v>
      </c>
      <c r="O4432" s="23">
        <v>539</v>
      </c>
      <c r="P4432" s="9">
        <v>11.65</v>
      </c>
      <c r="Q4432" t="s">
        <v>40</v>
      </c>
      <c r="R4432">
        <v>59063</v>
      </c>
      <c r="S4432" s="9">
        <v>46.28</v>
      </c>
      <c r="T4432" s="26">
        <v>4.59</v>
      </c>
      <c r="U4432" s="8">
        <v>212.43</v>
      </c>
      <c r="V4432" t="s">
        <v>7211</v>
      </c>
      <c r="W4432" t="s">
        <v>2276</v>
      </c>
      <c r="X4432" t="s">
        <v>42</v>
      </c>
      <c r="Y4432" t="s">
        <v>2277</v>
      </c>
      <c r="AA4432" s="1">
        <f t="shared" si="532"/>
        <v>46023</v>
      </c>
      <c r="AB4432" s="2">
        <f t="shared" si="533"/>
        <v>1</v>
      </c>
      <c r="AC4432" s="2">
        <f t="shared" si="534"/>
        <v>2026</v>
      </c>
      <c r="AD4432" s="2" t="str">
        <f>IFERROR(VLOOKUP(A4432,'Aux Área'!$A$4:$B$123,2,0),"-")</f>
        <v>INSPEÇÃO</v>
      </c>
    </row>
    <row r="4433" spans="1:30" x14ac:dyDescent="0.3">
      <c r="A4433" t="s">
        <v>3092</v>
      </c>
      <c r="B4433" t="s">
        <v>4774</v>
      </c>
      <c r="C4433" t="s">
        <v>7212</v>
      </c>
      <c r="D4433" t="s">
        <v>3276</v>
      </c>
      <c r="E4433" t="s">
        <v>3277</v>
      </c>
      <c r="F4433" t="s">
        <v>3594</v>
      </c>
      <c r="G4433" t="s">
        <v>1135</v>
      </c>
      <c r="H4433" t="s">
        <v>2275</v>
      </c>
      <c r="I4433" t="s">
        <v>1497</v>
      </c>
      <c r="J4433" t="s">
        <v>231</v>
      </c>
      <c r="K4433" t="s">
        <v>232</v>
      </c>
      <c r="L4433" t="s">
        <v>217</v>
      </c>
      <c r="M4433" t="s">
        <v>38</v>
      </c>
      <c r="N4433" t="s">
        <v>39</v>
      </c>
      <c r="O4433" s="23">
        <v>519</v>
      </c>
      <c r="P4433" s="9">
        <v>11.24</v>
      </c>
      <c r="Q4433" t="s">
        <v>40</v>
      </c>
      <c r="R4433">
        <v>47237</v>
      </c>
      <c r="S4433" s="9">
        <v>46.19</v>
      </c>
      <c r="T4433" s="26">
        <v>4.57</v>
      </c>
      <c r="U4433" s="8">
        <v>211.11</v>
      </c>
      <c r="V4433" t="s">
        <v>7213</v>
      </c>
      <c r="W4433" t="s">
        <v>2276</v>
      </c>
      <c r="X4433" t="s">
        <v>42</v>
      </c>
      <c r="Y4433" t="s">
        <v>2277</v>
      </c>
      <c r="AA4433" s="1">
        <f t="shared" si="532"/>
        <v>46023</v>
      </c>
      <c r="AB4433" s="2">
        <f t="shared" si="533"/>
        <v>1</v>
      </c>
      <c r="AC4433" s="2">
        <f t="shared" si="534"/>
        <v>2026</v>
      </c>
      <c r="AD4433" s="2" t="str">
        <f>IFERROR(VLOOKUP(A4433,'Aux Área'!$A$4:$B$123,2,0),"-")</f>
        <v>INSPEÇÃO</v>
      </c>
    </row>
    <row r="4434" spans="1:30" x14ac:dyDescent="0.3">
      <c r="A4434" t="s">
        <v>2260</v>
      </c>
      <c r="B4434" t="s">
        <v>113</v>
      </c>
      <c r="C4434" t="s">
        <v>7214</v>
      </c>
      <c r="D4434" t="s">
        <v>3618</v>
      </c>
      <c r="E4434" t="s">
        <v>3619</v>
      </c>
      <c r="F4434" t="s">
        <v>2262</v>
      </c>
      <c r="G4434" t="s">
        <v>35</v>
      </c>
      <c r="H4434" t="s">
        <v>2263</v>
      </c>
      <c r="I4434" t="s">
        <v>2186</v>
      </c>
      <c r="J4434" t="s">
        <v>139</v>
      </c>
      <c r="K4434" t="s">
        <v>140</v>
      </c>
      <c r="L4434" t="s">
        <v>141</v>
      </c>
      <c r="M4434" t="s">
        <v>38</v>
      </c>
      <c r="N4434" t="s">
        <v>668</v>
      </c>
      <c r="O4434" s="23">
        <v>929</v>
      </c>
      <c r="P4434" s="9">
        <v>14.57</v>
      </c>
      <c r="Q4434" t="s">
        <v>40</v>
      </c>
      <c r="R4434">
        <v>53927</v>
      </c>
      <c r="S4434" s="9">
        <v>63.77</v>
      </c>
      <c r="T4434" s="26">
        <v>5.69</v>
      </c>
      <c r="U4434" s="8">
        <v>362.85</v>
      </c>
      <c r="V4434" t="s">
        <v>7215</v>
      </c>
      <c r="W4434" t="s">
        <v>2007</v>
      </c>
      <c r="X4434" t="s">
        <v>42</v>
      </c>
      <c r="Y4434" t="s">
        <v>1740</v>
      </c>
      <c r="AA4434" s="1">
        <f t="shared" si="532"/>
        <v>46023</v>
      </c>
      <c r="AB4434" s="2">
        <f t="shared" si="533"/>
        <v>1</v>
      </c>
      <c r="AC4434" s="2">
        <f t="shared" si="534"/>
        <v>2026</v>
      </c>
      <c r="AD4434" s="2" t="str">
        <f>IFERROR(VLOOKUP(A4434,'Aux Área'!$A$4:$B$123,2,0),"-")</f>
        <v>INSPEÇÃO</v>
      </c>
    </row>
    <row r="4435" spans="1:30" x14ac:dyDescent="0.3">
      <c r="A4435" t="s">
        <v>2461</v>
      </c>
      <c r="B4435" t="s">
        <v>5008</v>
      </c>
      <c r="C4435" t="s">
        <v>7216</v>
      </c>
      <c r="D4435" t="s">
        <v>3135</v>
      </c>
      <c r="E4435" t="s">
        <v>3136</v>
      </c>
      <c r="F4435" t="s">
        <v>3574</v>
      </c>
      <c r="G4435" t="s">
        <v>1135</v>
      </c>
      <c r="H4435" t="s">
        <v>2275</v>
      </c>
      <c r="I4435" t="s">
        <v>1497</v>
      </c>
      <c r="J4435" t="s">
        <v>188</v>
      </c>
      <c r="K4435" t="s">
        <v>189</v>
      </c>
      <c r="L4435" t="s">
        <v>190</v>
      </c>
      <c r="M4435" t="s">
        <v>38</v>
      </c>
      <c r="N4435" t="s">
        <v>39</v>
      </c>
      <c r="O4435" s="23">
        <v>485</v>
      </c>
      <c r="P4435" s="9">
        <v>10.79</v>
      </c>
      <c r="Q4435" t="s">
        <v>40</v>
      </c>
      <c r="R4435">
        <v>48020</v>
      </c>
      <c r="S4435" s="9">
        <v>44.95</v>
      </c>
      <c r="T4435" s="26">
        <v>4.6900000000000004</v>
      </c>
      <c r="U4435" s="8">
        <v>210.82</v>
      </c>
      <c r="V4435" t="s">
        <v>41</v>
      </c>
      <c r="W4435" t="s">
        <v>2276</v>
      </c>
      <c r="X4435" t="s">
        <v>42</v>
      </c>
      <c r="Y4435" t="s">
        <v>2277</v>
      </c>
      <c r="AA4435" s="1">
        <f t="shared" si="532"/>
        <v>46023</v>
      </c>
      <c r="AB4435" s="2">
        <f t="shared" si="533"/>
        <v>1</v>
      </c>
      <c r="AC4435" s="2">
        <f t="shared" si="534"/>
        <v>2026</v>
      </c>
      <c r="AD4435" s="2" t="str">
        <f>IFERROR(VLOOKUP(A4435,'Aux Área'!$A$4:$B$123,2,0),"-")</f>
        <v>INSPEÇÃO</v>
      </c>
    </row>
    <row r="4436" spans="1:30" x14ac:dyDescent="0.3">
      <c r="A4436" t="s">
        <v>2282</v>
      </c>
      <c r="B4436" t="s">
        <v>4679</v>
      </c>
      <c r="C4436" t="s">
        <v>7217</v>
      </c>
      <c r="D4436" t="s">
        <v>3295</v>
      </c>
      <c r="E4436" t="s">
        <v>3296</v>
      </c>
      <c r="F4436" t="s">
        <v>2285</v>
      </c>
      <c r="G4436" t="s">
        <v>1135</v>
      </c>
      <c r="H4436" t="s">
        <v>2275</v>
      </c>
      <c r="I4436" t="s">
        <v>1497</v>
      </c>
      <c r="J4436" t="s">
        <v>409</v>
      </c>
      <c r="K4436" t="s">
        <v>410</v>
      </c>
      <c r="L4436" t="s">
        <v>141</v>
      </c>
      <c r="M4436" t="s">
        <v>38</v>
      </c>
      <c r="N4436" t="s">
        <v>111</v>
      </c>
      <c r="O4436" s="23">
        <v>175</v>
      </c>
      <c r="P4436" s="9">
        <v>7.54</v>
      </c>
      <c r="Q4436" t="s">
        <v>40</v>
      </c>
      <c r="R4436">
        <v>56549</v>
      </c>
      <c r="S4436" s="9">
        <v>23.22</v>
      </c>
      <c r="T4436" s="26">
        <v>4.6900000000000004</v>
      </c>
      <c r="U4436" s="8">
        <v>108.9</v>
      </c>
      <c r="V4436" t="s">
        <v>7218</v>
      </c>
      <c r="W4436" t="s">
        <v>2276</v>
      </c>
      <c r="X4436" t="s">
        <v>42</v>
      </c>
      <c r="Y4436" t="s">
        <v>2277</v>
      </c>
      <c r="AA4436" s="1">
        <f t="shared" si="532"/>
        <v>46023</v>
      </c>
      <c r="AB4436" s="2">
        <f t="shared" si="533"/>
        <v>1</v>
      </c>
      <c r="AC4436" s="2">
        <f t="shared" si="534"/>
        <v>2026</v>
      </c>
      <c r="AD4436" s="2" t="str">
        <f>IFERROR(VLOOKUP(A4436,'Aux Área'!$A$4:$B$123,2,0),"-")</f>
        <v>INSPEÇÃO</v>
      </c>
    </row>
    <row r="4437" spans="1:30" x14ac:dyDescent="0.3">
      <c r="A4437" t="s">
        <v>2643</v>
      </c>
      <c r="B4437" t="s">
        <v>2307</v>
      </c>
      <c r="C4437" t="s">
        <v>7219</v>
      </c>
      <c r="D4437" t="s">
        <v>3788</v>
      </c>
      <c r="E4437" t="s">
        <v>3789</v>
      </c>
      <c r="F4437" t="s">
        <v>2646</v>
      </c>
      <c r="G4437" t="s">
        <v>1300</v>
      </c>
      <c r="H4437" t="s">
        <v>1301</v>
      </c>
      <c r="I4437" t="s">
        <v>37</v>
      </c>
      <c r="J4437" t="s">
        <v>122</v>
      </c>
      <c r="K4437" t="s">
        <v>123</v>
      </c>
      <c r="L4437" t="s">
        <v>124</v>
      </c>
      <c r="M4437" t="s">
        <v>38</v>
      </c>
      <c r="N4437" t="s">
        <v>39</v>
      </c>
      <c r="O4437" s="23">
        <v>413</v>
      </c>
      <c r="P4437" s="9">
        <v>12.58</v>
      </c>
      <c r="Q4437" t="s">
        <v>40</v>
      </c>
      <c r="R4437">
        <v>61722</v>
      </c>
      <c r="S4437" s="9">
        <v>32.840000000000003</v>
      </c>
      <c r="T4437" s="26">
        <v>4.79</v>
      </c>
      <c r="U4437" s="8">
        <v>157.30000000000001</v>
      </c>
      <c r="V4437" t="s">
        <v>41</v>
      </c>
      <c r="W4437" t="s">
        <v>2276</v>
      </c>
      <c r="X4437" t="s">
        <v>42</v>
      </c>
      <c r="Y4437" t="s">
        <v>2277</v>
      </c>
      <c r="AA4437" s="1">
        <f t="shared" si="532"/>
        <v>46023</v>
      </c>
      <c r="AB4437" s="2">
        <f t="shared" si="533"/>
        <v>1</v>
      </c>
      <c r="AC4437" s="2">
        <f t="shared" si="534"/>
        <v>2026</v>
      </c>
      <c r="AD4437" s="2" t="str">
        <f>IFERROR(VLOOKUP(A4437,'Aux Área'!$A$4:$B$123,2,0),"-")</f>
        <v>INSPEÇÃO</v>
      </c>
    </row>
    <row r="4438" spans="1:30" x14ac:dyDescent="0.3">
      <c r="A4438" t="s">
        <v>2278</v>
      </c>
      <c r="B4438" t="s">
        <v>4664</v>
      </c>
      <c r="C4438" t="s">
        <v>7220</v>
      </c>
      <c r="D4438" t="s">
        <v>3310</v>
      </c>
      <c r="E4438" t="s">
        <v>3311</v>
      </c>
      <c r="F4438" t="s">
        <v>2281</v>
      </c>
      <c r="G4438" t="s">
        <v>1135</v>
      </c>
      <c r="H4438" t="s">
        <v>2275</v>
      </c>
      <c r="I4438" t="s">
        <v>1497</v>
      </c>
      <c r="J4438" t="s">
        <v>169</v>
      </c>
      <c r="K4438" t="s">
        <v>170</v>
      </c>
      <c r="L4438" t="s">
        <v>124</v>
      </c>
      <c r="M4438" t="s">
        <v>38</v>
      </c>
      <c r="N4438" t="s">
        <v>39</v>
      </c>
      <c r="O4438" s="23">
        <v>256</v>
      </c>
      <c r="P4438" s="9">
        <v>9.44</v>
      </c>
      <c r="Q4438" t="s">
        <v>40</v>
      </c>
      <c r="R4438">
        <v>68358</v>
      </c>
      <c r="S4438" s="9">
        <v>27.11</v>
      </c>
      <c r="T4438" s="26">
        <v>4.49</v>
      </c>
      <c r="U4438" s="8">
        <v>121.72</v>
      </c>
      <c r="V4438" t="s">
        <v>41</v>
      </c>
      <c r="W4438" t="s">
        <v>2276</v>
      </c>
      <c r="X4438" t="s">
        <v>42</v>
      </c>
      <c r="Y4438" t="s">
        <v>2277</v>
      </c>
      <c r="AA4438" s="1">
        <f t="shared" si="532"/>
        <v>46023</v>
      </c>
      <c r="AB4438" s="2">
        <f t="shared" si="533"/>
        <v>1</v>
      </c>
      <c r="AC4438" s="2">
        <f t="shared" si="534"/>
        <v>2026</v>
      </c>
      <c r="AD4438" s="2" t="str">
        <f>IFERROR(VLOOKUP(A4438,'Aux Área'!$A$4:$B$123,2,0),"-")</f>
        <v>INSPEÇÃO</v>
      </c>
    </row>
    <row r="4439" spans="1:30" x14ac:dyDescent="0.3">
      <c r="A4439" t="s">
        <v>2638</v>
      </c>
      <c r="B4439" t="s">
        <v>4593</v>
      </c>
      <c r="C4439" t="s">
        <v>7221</v>
      </c>
      <c r="D4439" t="s">
        <v>3246</v>
      </c>
      <c r="E4439" t="s">
        <v>3247</v>
      </c>
      <c r="F4439" t="s">
        <v>2641</v>
      </c>
      <c r="G4439" t="s">
        <v>1135</v>
      </c>
      <c r="H4439" t="s">
        <v>2275</v>
      </c>
      <c r="I4439" t="s">
        <v>1497</v>
      </c>
      <c r="J4439" t="s">
        <v>275</v>
      </c>
      <c r="K4439" t="s">
        <v>276</v>
      </c>
      <c r="L4439" t="s">
        <v>124</v>
      </c>
      <c r="M4439" t="s">
        <v>38</v>
      </c>
      <c r="N4439" t="s">
        <v>39</v>
      </c>
      <c r="O4439" s="23">
        <v>526</v>
      </c>
      <c r="P4439" s="9">
        <v>11.87</v>
      </c>
      <c r="Q4439" t="s">
        <v>40</v>
      </c>
      <c r="R4439">
        <v>55734</v>
      </c>
      <c r="S4439" s="9">
        <v>44.31</v>
      </c>
      <c r="T4439" s="26">
        <v>4.59</v>
      </c>
      <c r="U4439" s="8">
        <v>203.38</v>
      </c>
      <c r="V4439" t="s">
        <v>7222</v>
      </c>
      <c r="W4439" t="s">
        <v>2276</v>
      </c>
      <c r="X4439" t="s">
        <v>42</v>
      </c>
      <c r="Y4439" t="s">
        <v>2277</v>
      </c>
      <c r="AA4439" s="1">
        <f t="shared" si="532"/>
        <v>46023</v>
      </c>
      <c r="AB4439" s="2">
        <f t="shared" si="533"/>
        <v>1</v>
      </c>
      <c r="AC4439" s="2">
        <f t="shared" si="534"/>
        <v>2026</v>
      </c>
      <c r="AD4439" s="2" t="str">
        <f>IFERROR(VLOOKUP(A4439,'Aux Área'!$A$4:$B$123,2,0),"-")</f>
        <v>INSPEÇÃO</v>
      </c>
    </row>
    <row r="4440" spans="1:30" x14ac:dyDescent="0.3">
      <c r="A4440" t="s">
        <v>2643</v>
      </c>
      <c r="B4440" t="s">
        <v>2307</v>
      </c>
      <c r="C4440" t="s">
        <v>7223</v>
      </c>
      <c r="D4440" t="s">
        <v>3788</v>
      </c>
      <c r="E4440" t="s">
        <v>3789</v>
      </c>
      <c r="F4440" t="s">
        <v>2646</v>
      </c>
      <c r="G4440" t="s">
        <v>1300</v>
      </c>
      <c r="H4440" t="s">
        <v>1301</v>
      </c>
      <c r="I4440" t="s">
        <v>37</v>
      </c>
      <c r="J4440" t="s">
        <v>122</v>
      </c>
      <c r="K4440" t="s">
        <v>123</v>
      </c>
      <c r="L4440" t="s">
        <v>124</v>
      </c>
      <c r="M4440" t="s">
        <v>38</v>
      </c>
      <c r="N4440" t="s">
        <v>39</v>
      </c>
      <c r="O4440" s="23">
        <v>322</v>
      </c>
      <c r="P4440" s="9">
        <v>9.32</v>
      </c>
      <c r="Q4440" t="s">
        <v>40</v>
      </c>
      <c r="R4440">
        <v>62044</v>
      </c>
      <c r="S4440" s="9">
        <v>34.549999999999997</v>
      </c>
      <c r="T4440" s="26">
        <v>4.79</v>
      </c>
      <c r="U4440" s="8">
        <v>165.49</v>
      </c>
      <c r="V4440" t="s">
        <v>112</v>
      </c>
      <c r="W4440" t="s">
        <v>2276</v>
      </c>
      <c r="X4440" t="s">
        <v>42</v>
      </c>
      <c r="Y4440" t="s">
        <v>2277</v>
      </c>
      <c r="AA4440" s="1">
        <f t="shared" si="532"/>
        <v>46024</v>
      </c>
      <c r="AB4440" s="2">
        <f t="shared" si="533"/>
        <v>1</v>
      </c>
      <c r="AC4440" s="2">
        <f t="shared" si="534"/>
        <v>2026</v>
      </c>
      <c r="AD4440" s="2" t="str">
        <f>IFERROR(VLOOKUP(A4440,'Aux Área'!$A$4:$B$123,2,0),"-")</f>
        <v>INSPEÇÃO</v>
      </c>
    </row>
    <row r="4441" spans="1:30" x14ac:dyDescent="0.3">
      <c r="A4441" t="s">
        <v>3092</v>
      </c>
      <c r="B4441" t="s">
        <v>4774</v>
      </c>
      <c r="C4441" t="s">
        <v>7224</v>
      </c>
      <c r="D4441" t="s">
        <v>5291</v>
      </c>
      <c r="E4441" t="s">
        <v>5292</v>
      </c>
      <c r="F4441" t="s">
        <v>3594</v>
      </c>
      <c r="G4441" t="s">
        <v>1135</v>
      </c>
      <c r="H4441" t="s">
        <v>2275</v>
      </c>
      <c r="I4441" t="s">
        <v>1497</v>
      </c>
      <c r="J4441" t="s">
        <v>89</v>
      </c>
      <c r="K4441" t="s">
        <v>90</v>
      </c>
      <c r="L4441" t="s">
        <v>91</v>
      </c>
      <c r="M4441" t="s">
        <v>38</v>
      </c>
      <c r="N4441" t="s">
        <v>39</v>
      </c>
      <c r="O4441" s="23">
        <v>514</v>
      </c>
      <c r="P4441" s="9">
        <v>11.8</v>
      </c>
      <c r="Q4441" t="s">
        <v>40</v>
      </c>
      <c r="R4441">
        <v>47751</v>
      </c>
      <c r="S4441" s="9">
        <v>43.55</v>
      </c>
      <c r="T4441" s="26">
        <v>4.79</v>
      </c>
      <c r="U4441" s="8">
        <v>208.6</v>
      </c>
      <c r="V4441" t="s">
        <v>7225</v>
      </c>
      <c r="W4441" t="s">
        <v>2276</v>
      </c>
      <c r="X4441" t="s">
        <v>42</v>
      </c>
      <c r="Y4441" t="s">
        <v>2277</v>
      </c>
      <c r="AA4441" s="1">
        <f t="shared" si="532"/>
        <v>46024</v>
      </c>
      <c r="AB4441" s="2">
        <f t="shared" si="533"/>
        <v>1</v>
      </c>
      <c r="AC4441" s="2">
        <f t="shared" si="534"/>
        <v>2026</v>
      </c>
      <c r="AD4441" s="2" t="str">
        <f>IFERROR(VLOOKUP(A4441,'Aux Área'!$A$4:$B$123,2,0),"-")</f>
        <v>INSPEÇÃO</v>
      </c>
    </row>
    <row r="4442" spans="1:30" x14ac:dyDescent="0.3">
      <c r="A4442" t="s">
        <v>2306</v>
      </c>
      <c r="B4442" t="s">
        <v>4613</v>
      </c>
      <c r="C4442" t="s">
        <v>7226</v>
      </c>
      <c r="D4442" t="s">
        <v>4386</v>
      </c>
      <c r="E4442" t="s">
        <v>4387</v>
      </c>
      <c r="F4442" t="s">
        <v>2309</v>
      </c>
      <c r="G4442" t="s">
        <v>1135</v>
      </c>
      <c r="H4442" t="s">
        <v>2275</v>
      </c>
      <c r="I4442" t="s">
        <v>1497</v>
      </c>
      <c r="J4442" t="s">
        <v>1665</v>
      </c>
      <c r="K4442" t="s">
        <v>1666</v>
      </c>
      <c r="L4442" t="s">
        <v>301</v>
      </c>
      <c r="M4442" t="s">
        <v>38</v>
      </c>
      <c r="N4442" t="s">
        <v>39</v>
      </c>
      <c r="O4442" s="23">
        <v>524</v>
      </c>
      <c r="P4442" s="9">
        <v>11.41</v>
      </c>
      <c r="Q4442" t="s">
        <v>40</v>
      </c>
      <c r="R4442">
        <v>59587</v>
      </c>
      <c r="S4442" s="9">
        <v>45.92</v>
      </c>
      <c r="T4442" s="26">
        <v>4.8899999999999997</v>
      </c>
      <c r="U4442" s="8">
        <v>224.55</v>
      </c>
      <c r="V4442" t="s">
        <v>7227</v>
      </c>
      <c r="W4442" t="s">
        <v>2276</v>
      </c>
      <c r="X4442" t="s">
        <v>42</v>
      </c>
      <c r="Y4442" t="s">
        <v>2277</v>
      </c>
      <c r="AA4442" s="1">
        <f t="shared" si="532"/>
        <v>46024</v>
      </c>
      <c r="AB4442" s="2">
        <f t="shared" si="533"/>
        <v>1</v>
      </c>
      <c r="AC4442" s="2">
        <f t="shared" si="534"/>
        <v>2026</v>
      </c>
      <c r="AD4442" s="2" t="str">
        <f>IFERROR(VLOOKUP(A4442,'Aux Área'!$A$4:$B$123,2,0),"-")</f>
        <v>INSPEÇÃO</v>
      </c>
    </row>
    <row r="4443" spans="1:30" x14ac:dyDescent="0.3">
      <c r="A4443" t="s">
        <v>68</v>
      </c>
      <c r="B4443" t="s">
        <v>296</v>
      </c>
      <c r="C4443" t="s">
        <v>7228</v>
      </c>
      <c r="D4443" t="s">
        <v>3246</v>
      </c>
      <c r="E4443" t="s">
        <v>3247</v>
      </c>
      <c r="F4443" t="s">
        <v>69</v>
      </c>
      <c r="G4443" t="s">
        <v>1503</v>
      </c>
      <c r="H4443" t="s">
        <v>36</v>
      </c>
      <c r="I4443" t="s">
        <v>37</v>
      </c>
      <c r="J4443" t="s">
        <v>122</v>
      </c>
      <c r="K4443" t="s">
        <v>123</v>
      </c>
      <c r="L4443" t="s">
        <v>124</v>
      </c>
      <c r="M4443" t="s">
        <v>38</v>
      </c>
      <c r="N4443" t="s">
        <v>39</v>
      </c>
      <c r="O4443" s="23">
        <v>253</v>
      </c>
      <c r="P4443" s="9">
        <v>10.28</v>
      </c>
      <c r="Q4443" t="s">
        <v>40</v>
      </c>
      <c r="R4443">
        <v>25851</v>
      </c>
      <c r="S4443" s="9">
        <v>24.61</v>
      </c>
      <c r="T4443" s="26">
        <v>4.79</v>
      </c>
      <c r="U4443" s="8">
        <v>117.88</v>
      </c>
      <c r="V4443" t="s">
        <v>112</v>
      </c>
      <c r="W4443" t="s">
        <v>2007</v>
      </c>
      <c r="X4443" t="s">
        <v>42</v>
      </c>
      <c r="Y4443" t="s">
        <v>1740</v>
      </c>
      <c r="AA4443" s="1">
        <f t="shared" si="532"/>
        <v>46024</v>
      </c>
      <c r="AB4443" s="2">
        <f t="shared" si="533"/>
        <v>1</v>
      </c>
      <c r="AC4443" s="2">
        <f t="shared" si="534"/>
        <v>2026</v>
      </c>
      <c r="AD4443" s="2" t="str">
        <f>IFERROR(VLOOKUP(A4443,'Aux Área'!$A$4:$B$123,2,0),"-")</f>
        <v>OPERAÇÃO</v>
      </c>
    </row>
    <row r="4444" spans="1:30" x14ac:dyDescent="0.3">
      <c r="A4444" t="s">
        <v>2278</v>
      </c>
      <c r="B4444" t="s">
        <v>4664</v>
      </c>
      <c r="C4444" t="s">
        <v>7229</v>
      </c>
      <c r="D4444" t="s">
        <v>3310</v>
      </c>
      <c r="E4444" t="s">
        <v>3311</v>
      </c>
      <c r="F4444" t="s">
        <v>2281</v>
      </c>
      <c r="G4444" t="s">
        <v>1135</v>
      </c>
      <c r="H4444" t="s">
        <v>2275</v>
      </c>
      <c r="I4444" t="s">
        <v>1497</v>
      </c>
      <c r="J4444" t="s">
        <v>165</v>
      </c>
      <c r="K4444" t="s">
        <v>166</v>
      </c>
      <c r="L4444" t="s">
        <v>167</v>
      </c>
      <c r="M4444" t="s">
        <v>38</v>
      </c>
      <c r="N4444" t="s">
        <v>39</v>
      </c>
      <c r="O4444" s="23">
        <v>386</v>
      </c>
      <c r="P4444" s="9">
        <v>9.43</v>
      </c>
      <c r="Q4444" t="s">
        <v>40</v>
      </c>
      <c r="R4444">
        <v>68744</v>
      </c>
      <c r="S4444" s="9">
        <v>40.94</v>
      </c>
      <c r="T4444" s="26">
        <v>4.6900000000000004</v>
      </c>
      <c r="U4444" s="8">
        <v>192.02</v>
      </c>
      <c r="V4444" t="s">
        <v>112</v>
      </c>
      <c r="W4444" t="s">
        <v>2276</v>
      </c>
      <c r="X4444" t="s">
        <v>42</v>
      </c>
      <c r="Y4444" t="s">
        <v>2277</v>
      </c>
      <c r="AA4444" s="1">
        <f t="shared" si="532"/>
        <v>46024</v>
      </c>
      <c r="AB4444" s="2">
        <f t="shared" si="533"/>
        <v>1</v>
      </c>
      <c r="AC4444" s="2">
        <f t="shared" si="534"/>
        <v>2026</v>
      </c>
      <c r="AD4444" s="2" t="str">
        <f>IFERROR(VLOOKUP(A4444,'Aux Área'!$A$4:$B$123,2,0),"-")</f>
        <v>INSPEÇÃO</v>
      </c>
    </row>
    <row r="4445" spans="1:30" x14ac:dyDescent="0.3">
      <c r="A4445" t="s">
        <v>2181</v>
      </c>
      <c r="B4445" t="s">
        <v>4595</v>
      </c>
      <c r="C4445" t="s">
        <v>7230</v>
      </c>
      <c r="D4445" t="s">
        <v>3107</v>
      </c>
      <c r="E4445" t="s">
        <v>3108</v>
      </c>
      <c r="F4445" t="s">
        <v>2184</v>
      </c>
      <c r="G4445" t="s">
        <v>1135</v>
      </c>
      <c r="H4445" t="s">
        <v>2185</v>
      </c>
      <c r="I4445" t="s">
        <v>2186</v>
      </c>
      <c r="J4445" t="s">
        <v>108</v>
      </c>
      <c r="K4445" t="s">
        <v>109</v>
      </c>
      <c r="L4445" t="s">
        <v>110</v>
      </c>
      <c r="M4445" t="s">
        <v>38</v>
      </c>
      <c r="N4445" t="s">
        <v>668</v>
      </c>
      <c r="O4445" s="23">
        <v>839</v>
      </c>
      <c r="P4445" s="9">
        <v>17.04</v>
      </c>
      <c r="Q4445" t="s">
        <v>40</v>
      </c>
      <c r="R4445">
        <v>67269</v>
      </c>
      <c r="S4445" s="9">
        <v>49.25</v>
      </c>
      <c r="T4445" s="26">
        <v>6.19</v>
      </c>
      <c r="U4445" s="8">
        <v>304.86</v>
      </c>
      <c r="V4445" t="s">
        <v>7231</v>
      </c>
      <c r="W4445" t="s">
        <v>2007</v>
      </c>
      <c r="X4445" t="s">
        <v>42</v>
      </c>
      <c r="Y4445" t="s">
        <v>2188</v>
      </c>
      <c r="AA4445" s="1">
        <f t="shared" si="532"/>
        <v>46024</v>
      </c>
      <c r="AB4445" s="2">
        <f t="shared" si="533"/>
        <v>1</v>
      </c>
      <c r="AC4445" s="2">
        <f t="shared" si="534"/>
        <v>2026</v>
      </c>
      <c r="AD4445" s="2" t="str">
        <f>IFERROR(VLOOKUP(A4445,'Aux Área'!$A$4:$B$123,2,0),"-")</f>
        <v>INSPEÇÃO</v>
      </c>
    </row>
    <row r="4446" spans="1:30" x14ac:dyDescent="0.3">
      <c r="A4446" t="s">
        <v>2282</v>
      </c>
      <c r="B4446" t="s">
        <v>4679</v>
      </c>
      <c r="C4446" t="s">
        <v>7232</v>
      </c>
      <c r="D4446" t="s">
        <v>4124</v>
      </c>
      <c r="E4446" t="s">
        <v>4125</v>
      </c>
      <c r="F4446" t="s">
        <v>2285</v>
      </c>
      <c r="G4446" t="s">
        <v>1135</v>
      </c>
      <c r="H4446" t="s">
        <v>2275</v>
      </c>
      <c r="I4446" t="s">
        <v>1497</v>
      </c>
      <c r="J4446" t="s">
        <v>165</v>
      </c>
      <c r="K4446" t="s">
        <v>166</v>
      </c>
      <c r="L4446" t="s">
        <v>167</v>
      </c>
      <c r="M4446" t="s">
        <v>38</v>
      </c>
      <c r="N4446" t="s">
        <v>39</v>
      </c>
      <c r="O4446" s="23">
        <v>419</v>
      </c>
      <c r="P4446" s="9">
        <v>9.4499999999999993</v>
      </c>
      <c r="Q4446" t="s">
        <v>40</v>
      </c>
      <c r="R4446">
        <v>56968</v>
      </c>
      <c r="S4446" s="9">
        <v>44.36</v>
      </c>
      <c r="T4446" s="26">
        <v>4.6900000000000004</v>
      </c>
      <c r="U4446" s="8">
        <v>208.05</v>
      </c>
      <c r="V4446" t="s">
        <v>112</v>
      </c>
      <c r="W4446" t="s">
        <v>2276</v>
      </c>
      <c r="X4446" t="s">
        <v>42</v>
      </c>
      <c r="Y4446" t="s">
        <v>2277</v>
      </c>
      <c r="AA4446" s="1">
        <f t="shared" si="532"/>
        <v>46024</v>
      </c>
      <c r="AB4446" s="2">
        <f t="shared" si="533"/>
        <v>1</v>
      </c>
      <c r="AC4446" s="2">
        <f t="shared" si="534"/>
        <v>2026</v>
      </c>
      <c r="AD4446" s="2" t="str">
        <f>IFERROR(VLOOKUP(A4446,'Aux Área'!$A$4:$B$123,2,0),"-")</f>
        <v>INSPEÇÃO</v>
      </c>
    </row>
    <row r="4447" spans="1:30" x14ac:dyDescent="0.3">
      <c r="A4447" t="s">
        <v>2461</v>
      </c>
      <c r="B4447" t="s">
        <v>5008</v>
      </c>
      <c r="C4447" t="s">
        <v>7233</v>
      </c>
      <c r="D4447" t="s">
        <v>5160</v>
      </c>
      <c r="E4447" t="s">
        <v>5161</v>
      </c>
      <c r="F4447" t="s">
        <v>3574</v>
      </c>
      <c r="G4447" t="s">
        <v>1135</v>
      </c>
      <c r="H4447" t="s">
        <v>2275</v>
      </c>
      <c r="I4447" t="s">
        <v>1497</v>
      </c>
      <c r="J4447" t="s">
        <v>188</v>
      </c>
      <c r="K4447" t="s">
        <v>189</v>
      </c>
      <c r="L4447" t="s">
        <v>190</v>
      </c>
      <c r="M4447" t="s">
        <v>38</v>
      </c>
      <c r="N4447" t="s">
        <v>39</v>
      </c>
      <c r="O4447" s="23">
        <v>490</v>
      </c>
      <c r="P4447" s="9">
        <v>11.73</v>
      </c>
      <c r="Q4447" t="s">
        <v>40</v>
      </c>
      <c r="R4447">
        <v>48510</v>
      </c>
      <c r="S4447" s="9">
        <v>41.76</v>
      </c>
      <c r="T4447" s="26">
        <v>4.6900000000000004</v>
      </c>
      <c r="U4447" s="8">
        <v>195.85</v>
      </c>
      <c r="V4447" t="s">
        <v>41</v>
      </c>
      <c r="W4447" t="s">
        <v>2276</v>
      </c>
      <c r="X4447" t="s">
        <v>42</v>
      </c>
      <c r="Y4447" t="s">
        <v>2277</v>
      </c>
      <c r="AA4447" s="1">
        <f t="shared" si="532"/>
        <v>46024</v>
      </c>
      <c r="AB4447" s="2">
        <f t="shared" si="533"/>
        <v>1</v>
      </c>
      <c r="AC4447" s="2">
        <f t="shared" si="534"/>
        <v>2026</v>
      </c>
      <c r="AD4447" s="2" t="str">
        <f>IFERROR(VLOOKUP(A4447,'Aux Área'!$A$4:$B$123,2,0),"-")</f>
        <v>INSPEÇÃO</v>
      </c>
    </row>
    <row r="4448" spans="1:30" x14ac:dyDescent="0.3">
      <c r="A4448" t="s">
        <v>1999</v>
      </c>
      <c r="B4448" t="s">
        <v>3016</v>
      </c>
      <c r="C4448" t="s">
        <v>7234</v>
      </c>
      <c r="D4448" t="s">
        <v>1297</v>
      </c>
      <c r="E4448" t="s">
        <v>2221</v>
      </c>
      <c r="F4448" t="s">
        <v>2002</v>
      </c>
      <c r="G4448" t="s">
        <v>659</v>
      </c>
      <c r="H4448" t="s">
        <v>2003</v>
      </c>
      <c r="I4448" t="s">
        <v>667</v>
      </c>
      <c r="J4448" t="s">
        <v>231</v>
      </c>
      <c r="K4448" t="s">
        <v>232</v>
      </c>
      <c r="L4448" t="s">
        <v>217</v>
      </c>
      <c r="M4448" t="s">
        <v>38</v>
      </c>
      <c r="N4448" t="s">
        <v>668</v>
      </c>
      <c r="O4448" s="23">
        <v>500</v>
      </c>
      <c r="P4448" s="9">
        <v>4.26</v>
      </c>
      <c r="Q4448" t="s">
        <v>40</v>
      </c>
      <c r="R4448">
        <v>13183</v>
      </c>
      <c r="S4448" s="9">
        <v>117.24</v>
      </c>
      <c r="T4448" s="26">
        <v>5.99</v>
      </c>
      <c r="U4448" s="8">
        <v>702.28</v>
      </c>
      <c r="V4448" t="s">
        <v>7235</v>
      </c>
      <c r="W4448" t="s">
        <v>1985</v>
      </c>
      <c r="X4448" t="s">
        <v>42</v>
      </c>
      <c r="Y4448" t="s">
        <v>1986</v>
      </c>
      <c r="AA4448" s="1">
        <f t="shared" si="532"/>
        <v>46024</v>
      </c>
      <c r="AB4448" s="2">
        <f t="shared" si="533"/>
        <v>1</v>
      </c>
      <c r="AC4448" s="2">
        <f t="shared" si="534"/>
        <v>2026</v>
      </c>
      <c r="AD4448" s="2" t="str">
        <f>IFERROR(VLOOKUP(A4448,'Aux Área'!$A$4:$B$123,2,0),"-")</f>
        <v>PESADOS</v>
      </c>
    </row>
    <row r="4449" spans="1:30" x14ac:dyDescent="0.3">
      <c r="A4449" t="s">
        <v>1999</v>
      </c>
      <c r="C4449" t="s">
        <v>7234</v>
      </c>
      <c r="F4449" t="s">
        <v>2002</v>
      </c>
      <c r="K4449" t="s">
        <v>232</v>
      </c>
      <c r="N4449" t="s">
        <v>15690</v>
      </c>
      <c r="O4449" t="s">
        <v>15244</v>
      </c>
      <c r="P4449" s="9" t="s">
        <v>15244</v>
      </c>
      <c r="Q4449" t="s">
        <v>40</v>
      </c>
      <c r="R4449" t="s">
        <v>15244</v>
      </c>
      <c r="S4449">
        <v>12.03</v>
      </c>
      <c r="U4449" s="8">
        <v>39.72</v>
      </c>
      <c r="AA4449" s="1">
        <f>IFERROR(DATEVALUE(C4449),"-")</f>
        <v>46024</v>
      </c>
      <c r="AB4449" s="2">
        <f>IFERROR(MONTH(AA4449),"-")</f>
        <v>1</v>
      </c>
      <c r="AC4449" s="2">
        <f>IFERROR(YEAR(AA4449),"-")</f>
        <v>2026</v>
      </c>
      <c r="AD4449" s="2" t="str">
        <f>IFERROR(VLOOKUP(A4449,'Aux Área'!$A$4:$B$123,2,0),"-")</f>
        <v>PESADOS</v>
      </c>
    </row>
    <row r="4450" spans="1:30" x14ac:dyDescent="0.3">
      <c r="A4450" t="s">
        <v>662</v>
      </c>
      <c r="B4450" t="s">
        <v>183</v>
      </c>
      <c r="C4450" t="s">
        <v>7236</v>
      </c>
      <c r="D4450" t="s">
        <v>1568</v>
      </c>
      <c r="E4450" t="s">
        <v>1569</v>
      </c>
      <c r="F4450" t="s">
        <v>653</v>
      </c>
      <c r="G4450" t="s">
        <v>1495</v>
      </c>
      <c r="H4450" t="s">
        <v>1571</v>
      </c>
      <c r="I4450" t="s">
        <v>1497</v>
      </c>
      <c r="J4450" t="s">
        <v>1100</v>
      </c>
      <c r="K4450" t="s">
        <v>1101</v>
      </c>
      <c r="L4450" t="s">
        <v>181</v>
      </c>
      <c r="M4450" t="s">
        <v>38</v>
      </c>
      <c r="N4450" t="s">
        <v>668</v>
      </c>
      <c r="O4450" s="23">
        <v>0</v>
      </c>
      <c r="P4450" s="9">
        <v>0</v>
      </c>
      <c r="Q4450" t="s">
        <v>40</v>
      </c>
      <c r="R4450">
        <v>0</v>
      </c>
      <c r="S4450" s="9">
        <v>109.76</v>
      </c>
      <c r="T4450" s="26">
        <v>5.59</v>
      </c>
      <c r="U4450" s="8">
        <v>613.55999999999995</v>
      </c>
      <c r="V4450" t="s">
        <v>7237</v>
      </c>
      <c r="W4450" t="s">
        <v>652</v>
      </c>
      <c r="X4450" t="s">
        <v>42</v>
      </c>
      <c r="Y4450" t="s">
        <v>653</v>
      </c>
      <c r="AA4450" s="1">
        <f>DATEVALUE(C4450)</f>
        <v>46024</v>
      </c>
      <c r="AB4450" s="2">
        <f>MONTH(AA4450)</f>
        <v>1</v>
      </c>
      <c r="AC4450" s="2">
        <f>YEAR(AA4450)</f>
        <v>2026</v>
      </c>
      <c r="AD4450" s="2" t="str">
        <f>IFERROR(VLOOKUP(A4450,'Aux Área'!$A$4:$B$123,2,0),"-")</f>
        <v>SÃO PEDRO</v>
      </c>
    </row>
    <row r="4451" spans="1:30" x14ac:dyDescent="0.3">
      <c r="A4451" t="s">
        <v>1992</v>
      </c>
      <c r="B4451" t="s">
        <v>1993</v>
      </c>
      <c r="C4451" t="s">
        <v>7238</v>
      </c>
      <c r="D4451" t="s">
        <v>3547</v>
      </c>
      <c r="E4451" t="s">
        <v>3548</v>
      </c>
      <c r="F4451" t="s">
        <v>1995</v>
      </c>
      <c r="G4451" t="s">
        <v>659</v>
      </c>
      <c r="H4451" t="s">
        <v>1996</v>
      </c>
      <c r="I4451" t="s">
        <v>1997</v>
      </c>
      <c r="J4451" t="s">
        <v>275</v>
      </c>
      <c r="K4451" t="s">
        <v>276</v>
      </c>
      <c r="L4451" t="s">
        <v>124</v>
      </c>
      <c r="M4451" t="s">
        <v>38</v>
      </c>
      <c r="N4451" t="s">
        <v>668</v>
      </c>
      <c r="O4451" s="23">
        <v>393</v>
      </c>
      <c r="P4451" s="9">
        <v>5.54</v>
      </c>
      <c r="Q4451" t="s">
        <v>40</v>
      </c>
      <c r="R4451">
        <v>12407</v>
      </c>
      <c r="S4451" s="9">
        <v>71</v>
      </c>
      <c r="T4451" s="26">
        <v>7.45</v>
      </c>
      <c r="U4451" s="8">
        <v>528.95000000000005</v>
      </c>
      <c r="V4451" t="s">
        <v>7239</v>
      </c>
      <c r="W4451" t="s">
        <v>1985</v>
      </c>
      <c r="X4451" t="s">
        <v>42</v>
      </c>
      <c r="Y4451" t="s">
        <v>1986</v>
      </c>
      <c r="AA4451" s="1">
        <f>DATEVALUE(C4451)</f>
        <v>46024</v>
      </c>
      <c r="AB4451" s="2">
        <f>MONTH(AA4451)</f>
        <v>1</v>
      </c>
      <c r="AC4451" s="2">
        <f>YEAR(AA4451)</f>
        <v>2026</v>
      </c>
      <c r="AD4451" s="2" t="str">
        <f>IFERROR(VLOOKUP(A4451,'Aux Área'!$A$4:$B$123,2,0),"-")</f>
        <v>PESADOS</v>
      </c>
    </row>
    <row r="4452" spans="1:30" x14ac:dyDescent="0.3">
      <c r="A4452" t="s">
        <v>1992</v>
      </c>
      <c r="C4452" t="s">
        <v>15761</v>
      </c>
      <c r="F4452" t="s">
        <v>1995</v>
      </c>
      <c r="K4452" t="s">
        <v>276</v>
      </c>
      <c r="N4452" t="s">
        <v>15690</v>
      </c>
      <c r="O4452" t="s">
        <v>15244</v>
      </c>
      <c r="P4452" s="9" t="s">
        <v>15244</v>
      </c>
      <c r="Q4452" t="s">
        <v>40</v>
      </c>
      <c r="R4452" t="s">
        <v>15244</v>
      </c>
      <c r="S4452">
        <v>2.62</v>
      </c>
      <c r="U4452" s="8">
        <v>9.9600000000000009</v>
      </c>
      <c r="AA4452" s="1">
        <f>IFERROR(DATEVALUE(C4452),"-")</f>
        <v>46024</v>
      </c>
      <c r="AB4452" s="2">
        <f>IFERROR(MONTH(AA4452),"-")</f>
        <v>1</v>
      </c>
      <c r="AC4452" s="2">
        <f>IFERROR(YEAR(AA4452),"-")</f>
        <v>2026</v>
      </c>
      <c r="AD4452" s="2" t="str">
        <f>IFERROR(VLOOKUP(A4452,'Aux Área'!$A$4:$B$123,2,0),"-")</f>
        <v>PESADOS</v>
      </c>
    </row>
    <row r="4453" spans="1:30" x14ac:dyDescent="0.3">
      <c r="A4453" t="s">
        <v>2347</v>
      </c>
      <c r="B4453" t="s">
        <v>2348</v>
      </c>
      <c r="C4453" t="s">
        <v>7240</v>
      </c>
      <c r="D4453" t="s">
        <v>3633</v>
      </c>
      <c r="E4453" t="s">
        <v>3634</v>
      </c>
      <c r="F4453" t="s">
        <v>2350</v>
      </c>
      <c r="G4453" t="s">
        <v>659</v>
      </c>
      <c r="H4453" t="s">
        <v>1996</v>
      </c>
      <c r="I4453" t="s">
        <v>1997</v>
      </c>
      <c r="J4453" t="s">
        <v>237</v>
      </c>
      <c r="K4453" t="s">
        <v>238</v>
      </c>
      <c r="L4453" t="s">
        <v>110</v>
      </c>
      <c r="M4453" t="s">
        <v>38</v>
      </c>
      <c r="N4453" t="s">
        <v>668</v>
      </c>
      <c r="O4453" s="23">
        <v>398</v>
      </c>
      <c r="P4453" s="9">
        <v>5.53</v>
      </c>
      <c r="Q4453" t="s">
        <v>40</v>
      </c>
      <c r="R4453">
        <v>17600</v>
      </c>
      <c r="S4453" s="9">
        <v>72</v>
      </c>
      <c r="T4453" s="26">
        <v>6.09</v>
      </c>
      <c r="U4453" s="8">
        <v>438.48</v>
      </c>
      <c r="V4453" t="s">
        <v>41</v>
      </c>
      <c r="W4453" t="s">
        <v>1985</v>
      </c>
      <c r="X4453" t="s">
        <v>42</v>
      </c>
      <c r="Y4453" t="s">
        <v>1986</v>
      </c>
      <c r="AA4453" s="1">
        <f>DATEVALUE(C4453)</f>
        <v>46024</v>
      </c>
      <c r="AB4453" s="2">
        <f>MONTH(AA4453)</f>
        <v>1</v>
      </c>
      <c r="AC4453" s="2">
        <f>YEAR(AA4453)</f>
        <v>2026</v>
      </c>
      <c r="AD4453" s="2" t="str">
        <f>IFERROR(VLOOKUP(A4453,'Aux Área'!$A$4:$B$123,2,0),"-")</f>
        <v>PESADOS</v>
      </c>
    </row>
    <row r="4454" spans="1:30" x14ac:dyDescent="0.3">
      <c r="A4454" t="s">
        <v>2347</v>
      </c>
      <c r="C4454" t="s">
        <v>7240</v>
      </c>
      <c r="F4454" t="s">
        <v>2350</v>
      </c>
      <c r="K4454" t="s">
        <v>238</v>
      </c>
      <c r="N4454" t="s">
        <v>15690</v>
      </c>
      <c r="O4454" t="s">
        <v>15244</v>
      </c>
      <c r="P4454" s="9" t="s">
        <v>15244</v>
      </c>
      <c r="Q4454" t="s">
        <v>40</v>
      </c>
      <c r="R4454" t="s">
        <v>15244</v>
      </c>
      <c r="S4454">
        <v>4.17</v>
      </c>
      <c r="U4454" s="8">
        <v>16.64</v>
      </c>
      <c r="AA4454" s="1">
        <f>IFERROR(DATEVALUE(C4454),"-")</f>
        <v>46024</v>
      </c>
      <c r="AB4454" s="2">
        <f>IFERROR(MONTH(AA4454),"-")</f>
        <v>1</v>
      </c>
      <c r="AC4454" s="2">
        <f>IFERROR(YEAR(AA4454),"-")</f>
        <v>2026</v>
      </c>
      <c r="AD4454" s="2" t="str">
        <f>IFERROR(VLOOKUP(A4454,'Aux Área'!$A$4:$B$123,2,0),"-")</f>
        <v>PESADOS</v>
      </c>
    </row>
    <row r="4455" spans="1:30" x14ac:dyDescent="0.3">
      <c r="A4455" t="s">
        <v>76</v>
      </c>
      <c r="B4455" t="s">
        <v>380</v>
      </c>
      <c r="C4455" t="s">
        <v>7241</v>
      </c>
      <c r="D4455" t="s">
        <v>382</v>
      </c>
      <c r="E4455" t="s">
        <v>383</v>
      </c>
      <c r="F4455" t="s">
        <v>77</v>
      </c>
      <c r="G4455" t="s">
        <v>1500</v>
      </c>
      <c r="H4455" t="s">
        <v>36</v>
      </c>
      <c r="I4455" t="s">
        <v>37</v>
      </c>
      <c r="J4455" t="s">
        <v>1665</v>
      </c>
      <c r="K4455" t="s">
        <v>1666</v>
      </c>
      <c r="L4455" t="s">
        <v>301</v>
      </c>
      <c r="M4455" t="s">
        <v>38</v>
      </c>
      <c r="N4455" t="s">
        <v>39</v>
      </c>
      <c r="O4455" s="23">
        <v>421</v>
      </c>
      <c r="P4455" s="9">
        <v>11.15</v>
      </c>
      <c r="Q4455" t="s">
        <v>40</v>
      </c>
      <c r="R4455">
        <v>47926</v>
      </c>
      <c r="S4455" s="9">
        <v>37.75</v>
      </c>
      <c r="T4455" s="26">
        <v>4.8899999999999997</v>
      </c>
      <c r="U4455" s="8">
        <v>184.6</v>
      </c>
      <c r="V4455" t="s">
        <v>7242</v>
      </c>
      <c r="W4455" t="s">
        <v>2007</v>
      </c>
      <c r="X4455" t="s">
        <v>42</v>
      </c>
      <c r="Y4455" t="s">
        <v>1740</v>
      </c>
      <c r="AA4455" s="1">
        <f t="shared" ref="AA4455:AA4491" si="535">DATEVALUE(C4455)</f>
        <v>46024</v>
      </c>
      <c r="AB4455" s="2">
        <f t="shared" ref="AB4455:AB4491" si="536">MONTH(AA4455)</f>
        <v>1</v>
      </c>
      <c r="AC4455" s="2">
        <f t="shared" ref="AC4455:AC4491" si="537">YEAR(AA4455)</f>
        <v>2026</v>
      </c>
      <c r="AD4455" s="2" t="str">
        <f>IFERROR(VLOOKUP(A4455,'Aux Área'!$A$4:$B$123,2,0),"-")</f>
        <v>QSMS</v>
      </c>
    </row>
    <row r="4456" spans="1:30" x14ac:dyDescent="0.3">
      <c r="A4456" t="s">
        <v>60</v>
      </c>
      <c r="B4456" t="s">
        <v>614</v>
      </c>
      <c r="C4456" t="s">
        <v>7243</v>
      </c>
      <c r="D4456" t="s">
        <v>1206</v>
      </c>
      <c r="E4456" t="s">
        <v>1207</v>
      </c>
      <c r="F4456" t="s">
        <v>61</v>
      </c>
      <c r="G4456" t="s">
        <v>1500</v>
      </c>
      <c r="H4456" t="s">
        <v>36</v>
      </c>
      <c r="I4456" t="s">
        <v>37</v>
      </c>
      <c r="J4456" t="s">
        <v>1665</v>
      </c>
      <c r="K4456" t="s">
        <v>1666</v>
      </c>
      <c r="L4456" t="s">
        <v>301</v>
      </c>
      <c r="M4456" t="s">
        <v>38</v>
      </c>
      <c r="N4456" t="s">
        <v>39</v>
      </c>
      <c r="O4456" s="23">
        <v>305</v>
      </c>
      <c r="P4456" s="9">
        <v>9.66</v>
      </c>
      <c r="Q4456" t="s">
        <v>40</v>
      </c>
      <c r="R4456">
        <v>26815</v>
      </c>
      <c r="S4456" s="9">
        <v>31.58</v>
      </c>
      <c r="T4456" s="26">
        <v>4.8899999999999997</v>
      </c>
      <c r="U4456" s="8">
        <v>154.43</v>
      </c>
      <c r="V4456" t="s">
        <v>7244</v>
      </c>
      <c r="W4456" t="s">
        <v>2007</v>
      </c>
      <c r="X4456" t="s">
        <v>42</v>
      </c>
      <c r="Y4456" t="s">
        <v>1740</v>
      </c>
      <c r="AA4456" s="1">
        <f t="shared" si="535"/>
        <v>46024</v>
      </c>
      <c r="AB4456" s="2">
        <f t="shared" si="536"/>
        <v>1</v>
      </c>
      <c r="AC4456" s="2">
        <f t="shared" si="537"/>
        <v>2026</v>
      </c>
      <c r="AD4456" s="2" t="str">
        <f>IFERROR(VLOOKUP(A4456,'Aux Área'!$A$4:$B$123,2,0),"-")</f>
        <v>QSMS</v>
      </c>
    </row>
    <row r="4457" spans="1:30" x14ac:dyDescent="0.3">
      <c r="A4457" t="s">
        <v>5107</v>
      </c>
      <c r="B4457" t="s">
        <v>2272</v>
      </c>
      <c r="C4457" t="s">
        <v>7245</v>
      </c>
      <c r="D4457" t="s">
        <v>5109</v>
      </c>
      <c r="E4457" t="s">
        <v>5110</v>
      </c>
      <c r="F4457" t="s">
        <v>653</v>
      </c>
      <c r="G4457" t="s">
        <v>635</v>
      </c>
      <c r="H4457" t="s">
        <v>1099</v>
      </c>
      <c r="I4457" t="s">
        <v>649</v>
      </c>
      <c r="J4457" t="s">
        <v>122</v>
      </c>
      <c r="K4457" t="s">
        <v>123</v>
      </c>
      <c r="L4457" t="s">
        <v>124</v>
      </c>
      <c r="M4457" t="s">
        <v>38</v>
      </c>
      <c r="N4457" t="s">
        <v>668</v>
      </c>
      <c r="O4457" s="23">
        <v>0</v>
      </c>
      <c r="P4457" s="9">
        <v>0</v>
      </c>
      <c r="Q4457" t="s">
        <v>40</v>
      </c>
      <c r="R4457">
        <v>0</v>
      </c>
      <c r="S4457" s="9">
        <v>119.65</v>
      </c>
      <c r="T4457" s="26">
        <v>6.09</v>
      </c>
      <c r="U4457" s="8">
        <v>728.68</v>
      </c>
      <c r="V4457" t="s">
        <v>112</v>
      </c>
      <c r="W4457" t="s">
        <v>652</v>
      </c>
      <c r="X4457" t="s">
        <v>42</v>
      </c>
      <c r="Y4457" t="s">
        <v>653</v>
      </c>
      <c r="AA4457" s="1">
        <f t="shared" si="535"/>
        <v>46024</v>
      </c>
      <c r="AB4457" s="2">
        <f t="shared" si="536"/>
        <v>1</v>
      </c>
      <c r="AC4457" s="2">
        <f t="shared" si="537"/>
        <v>2026</v>
      </c>
      <c r="AD4457" s="2" t="str">
        <f>IFERROR(VLOOKUP(A4457,'Aux Área'!$A$4:$B$123,2,0),"-")</f>
        <v>SÃO PEDRO</v>
      </c>
    </row>
    <row r="4458" spans="1:30" x14ac:dyDescent="0.3">
      <c r="A4458" t="s">
        <v>2638</v>
      </c>
      <c r="B4458" t="s">
        <v>4593</v>
      </c>
      <c r="C4458" t="s">
        <v>7246</v>
      </c>
      <c r="D4458" t="s">
        <v>7192</v>
      </c>
      <c r="E4458" t="s">
        <v>7193</v>
      </c>
      <c r="F4458" t="s">
        <v>2641</v>
      </c>
      <c r="G4458" t="s">
        <v>1135</v>
      </c>
      <c r="H4458" t="s">
        <v>2275</v>
      </c>
      <c r="I4458" t="s">
        <v>1497</v>
      </c>
      <c r="J4458" t="s">
        <v>275</v>
      </c>
      <c r="K4458" t="s">
        <v>276</v>
      </c>
      <c r="L4458" t="s">
        <v>124</v>
      </c>
      <c r="M4458" t="s">
        <v>38</v>
      </c>
      <c r="N4458" t="s">
        <v>39</v>
      </c>
      <c r="O4458" s="23">
        <v>586</v>
      </c>
      <c r="P4458" s="9">
        <v>11.22</v>
      </c>
      <c r="Q4458" t="s">
        <v>40</v>
      </c>
      <c r="R4458">
        <v>56320</v>
      </c>
      <c r="S4458" s="9">
        <v>52.25</v>
      </c>
      <c r="T4458" s="26">
        <v>4.59</v>
      </c>
      <c r="U4458" s="8">
        <v>239.83</v>
      </c>
      <c r="V4458" t="s">
        <v>7247</v>
      </c>
      <c r="W4458" t="s">
        <v>2276</v>
      </c>
      <c r="X4458" t="s">
        <v>42</v>
      </c>
      <c r="Y4458" t="s">
        <v>2277</v>
      </c>
      <c r="AA4458" s="1">
        <f t="shared" si="535"/>
        <v>46024</v>
      </c>
      <c r="AB4458" s="2">
        <f t="shared" si="536"/>
        <v>1</v>
      </c>
      <c r="AC4458" s="2">
        <f t="shared" si="537"/>
        <v>2026</v>
      </c>
      <c r="AD4458" s="2" t="str">
        <f>IFERROR(VLOOKUP(A4458,'Aux Área'!$A$4:$B$123,2,0),"-")</f>
        <v>INSPEÇÃO</v>
      </c>
    </row>
    <row r="4459" spans="1:30" x14ac:dyDescent="0.3">
      <c r="A4459" t="s">
        <v>2650</v>
      </c>
      <c r="B4459" t="s">
        <v>2651</v>
      </c>
      <c r="C4459" t="s">
        <v>7248</v>
      </c>
      <c r="D4459" t="s">
        <v>2944</v>
      </c>
      <c r="E4459" t="s">
        <v>2945</v>
      </c>
      <c r="F4459" t="s">
        <v>3615</v>
      </c>
      <c r="G4459" t="s">
        <v>1300</v>
      </c>
      <c r="H4459" t="s">
        <v>2635</v>
      </c>
      <c r="I4459" t="s">
        <v>37</v>
      </c>
      <c r="J4459" t="s">
        <v>1072</v>
      </c>
      <c r="K4459" t="s">
        <v>1073</v>
      </c>
      <c r="L4459" t="s">
        <v>84</v>
      </c>
      <c r="M4459" t="s">
        <v>38</v>
      </c>
      <c r="N4459" t="s">
        <v>39</v>
      </c>
      <c r="O4459" s="23">
        <v>246</v>
      </c>
      <c r="P4459" s="9">
        <v>5.83</v>
      </c>
      <c r="Q4459" t="s">
        <v>40</v>
      </c>
      <c r="R4459">
        <v>11603</v>
      </c>
      <c r="S4459" s="9">
        <v>42.23</v>
      </c>
      <c r="T4459" s="26">
        <v>5.22</v>
      </c>
      <c r="U4459" s="8">
        <v>220.45</v>
      </c>
      <c r="V4459" t="s">
        <v>41</v>
      </c>
      <c r="W4459" t="s">
        <v>2276</v>
      </c>
      <c r="X4459" t="s">
        <v>42</v>
      </c>
      <c r="Y4459" t="s">
        <v>1740</v>
      </c>
      <c r="AA4459" s="1">
        <f t="shared" si="535"/>
        <v>46024</v>
      </c>
      <c r="AB4459" s="2">
        <f t="shared" si="536"/>
        <v>1</v>
      </c>
      <c r="AC4459" s="2">
        <f t="shared" si="537"/>
        <v>2026</v>
      </c>
      <c r="AD4459" s="2" t="str">
        <f>IFERROR(VLOOKUP(A4459,'Aux Área'!$A$4:$B$123,2,0),"-")</f>
        <v>TI</v>
      </c>
    </row>
    <row r="4460" spans="1:30" x14ac:dyDescent="0.3">
      <c r="A4460" t="s">
        <v>68</v>
      </c>
      <c r="B4460" t="s">
        <v>296</v>
      </c>
      <c r="C4460" t="s">
        <v>7249</v>
      </c>
      <c r="D4460" t="s">
        <v>3149</v>
      </c>
      <c r="E4460" t="s">
        <v>3150</v>
      </c>
      <c r="F4460" t="s">
        <v>69</v>
      </c>
      <c r="G4460" t="s">
        <v>1503</v>
      </c>
      <c r="H4460" t="s">
        <v>36</v>
      </c>
      <c r="I4460" t="s">
        <v>37</v>
      </c>
      <c r="J4460" t="s">
        <v>237</v>
      </c>
      <c r="K4460" t="s">
        <v>238</v>
      </c>
      <c r="L4460" t="s">
        <v>110</v>
      </c>
      <c r="M4460" t="s">
        <v>38</v>
      </c>
      <c r="N4460" t="s">
        <v>39</v>
      </c>
      <c r="O4460" s="23">
        <v>229</v>
      </c>
      <c r="P4460" s="9">
        <v>10.39</v>
      </c>
      <c r="Q4460" t="s">
        <v>40</v>
      </c>
      <c r="R4460">
        <v>26080</v>
      </c>
      <c r="S4460" s="9">
        <v>22.04</v>
      </c>
      <c r="T4460" s="26">
        <v>4.9820000000000002</v>
      </c>
      <c r="U4460" s="8">
        <v>109.8</v>
      </c>
      <c r="V4460" t="s">
        <v>41</v>
      </c>
      <c r="W4460" t="s">
        <v>2007</v>
      </c>
      <c r="X4460" t="s">
        <v>42</v>
      </c>
      <c r="Y4460" t="s">
        <v>1740</v>
      </c>
      <c r="AA4460" s="1">
        <f t="shared" si="535"/>
        <v>46024</v>
      </c>
      <c r="AB4460" s="2">
        <f t="shared" si="536"/>
        <v>1</v>
      </c>
      <c r="AC4460" s="2">
        <f t="shared" si="537"/>
        <v>2026</v>
      </c>
      <c r="AD4460" s="2" t="str">
        <f>IFERROR(VLOOKUP(A4460,'Aux Área'!$A$4:$B$123,2,0),"-")</f>
        <v>OPERAÇÃO</v>
      </c>
    </row>
    <row r="4461" spans="1:30" x14ac:dyDescent="0.3">
      <c r="A4461" t="s">
        <v>58</v>
      </c>
      <c r="B4461" t="s">
        <v>250</v>
      </c>
      <c r="C4461" t="s">
        <v>7250</v>
      </c>
      <c r="D4461" t="s">
        <v>87</v>
      </c>
      <c r="E4461" t="s">
        <v>88</v>
      </c>
      <c r="F4461" t="s">
        <v>59</v>
      </c>
      <c r="G4461" t="s">
        <v>1500</v>
      </c>
      <c r="H4461" t="s">
        <v>36</v>
      </c>
      <c r="I4461" t="s">
        <v>37</v>
      </c>
      <c r="J4461" t="s">
        <v>356</v>
      </c>
      <c r="K4461" t="s">
        <v>357</v>
      </c>
      <c r="L4461" t="s">
        <v>124</v>
      </c>
      <c r="M4461" t="s">
        <v>38</v>
      </c>
      <c r="N4461" t="s">
        <v>39</v>
      </c>
      <c r="O4461" s="23">
        <v>228</v>
      </c>
      <c r="P4461" s="9">
        <v>7.52</v>
      </c>
      <c r="Q4461" t="s">
        <v>40</v>
      </c>
      <c r="R4461">
        <v>64132</v>
      </c>
      <c r="S4461" s="9">
        <v>30.31</v>
      </c>
      <c r="T4461" s="26">
        <v>4.79</v>
      </c>
      <c r="U4461" s="8">
        <v>145.18</v>
      </c>
      <c r="V4461" t="s">
        <v>7251</v>
      </c>
      <c r="W4461" t="s">
        <v>2007</v>
      </c>
      <c r="X4461" t="s">
        <v>42</v>
      </c>
      <c r="Y4461" t="s">
        <v>1740</v>
      </c>
      <c r="AA4461" s="1">
        <f t="shared" si="535"/>
        <v>46024</v>
      </c>
      <c r="AB4461" s="2">
        <f t="shared" si="536"/>
        <v>1</v>
      </c>
      <c r="AC4461" s="2">
        <f t="shared" si="537"/>
        <v>2026</v>
      </c>
      <c r="AD4461" s="2" t="str">
        <f>IFERROR(VLOOKUP(A4461,'Aux Área'!$A$4:$B$123,2,0),"-")</f>
        <v>CONSERVA</v>
      </c>
    </row>
    <row r="4462" spans="1:30" x14ac:dyDescent="0.3">
      <c r="A4462" t="s">
        <v>3092</v>
      </c>
      <c r="B4462" t="s">
        <v>4774</v>
      </c>
      <c r="C4462" t="s">
        <v>7252</v>
      </c>
      <c r="D4462" t="s">
        <v>3276</v>
      </c>
      <c r="E4462" t="s">
        <v>3277</v>
      </c>
      <c r="F4462" t="s">
        <v>3594</v>
      </c>
      <c r="G4462" t="s">
        <v>1135</v>
      </c>
      <c r="H4462" t="s">
        <v>2275</v>
      </c>
      <c r="I4462" t="s">
        <v>1497</v>
      </c>
      <c r="J4462" t="s">
        <v>89</v>
      </c>
      <c r="K4462" t="s">
        <v>90</v>
      </c>
      <c r="L4462" t="s">
        <v>91</v>
      </c>
      <c r="M4462" t="s">
        <v>38</v>
      </c>
      <c r="N4462" t="s">
        <v>39</v>
      </c>
      <c r="O4462" s="23">
        <v>501</v>
      </c>
      <c r="P4462" s="9">
        <v>10.63</v>
      </c>
      <c r="Q4462" t="s">
        <v>40</v>
      </c>
      <c r="R4462">
        <v>48252</v>
      </c>
      <c r="S4462" s="9">
        <v>47.13</v>
      </c>
      <c r="T4462" s="26">
        <v>4.59</v>
      </c>
      <c r="U4462" s="8">
        <v>216.33</v>
      </c>
      <c r="V4462" t="s">
        <v>7253</v>
      </c>
      <c r="W4462" t="s">
        <v>2276</v>
      </c>
      <c r="X4462" t="s">
        <v>42</v>
      </c>
      <c r="Y4462" t="s">
        <v>2277</v>
      </c>
      <c r="AA4462" s="1">
        <f t="shared" si="535"/>
        <v>46024</v>
      </c>
      <c r="AB4462" s="2">
        <f t="shared" si="536"/>
        <v>1</v>
      </c>
      <c r="AC4462" s="2">
        <f t="shared" si="537"/>
        <v>2026</v>
      </c>
      <c r="AD4462" s="2" t="str">
        <f>IFERROR(VLOOKUP(A4462,'Aux Área'!$A$4:$B$123,2,0),"-")</f>
        <v>INSPEÇÃO</v>
      </c>
    </row>
    <row r="4463" spans="1:30" x14ac:dyDescent="0.3">
      <c r="A4463" t="s">
        <v>2117</v>
      </c>
      <c r="B4463" t="s">
        <v>1946</v>
      </c>
      <c r="C4463" t="s">
        <v>7254</v>
      </c>
      <c r="D4463" t="s">
        <v>1948</v>
      </c>
      <c r="E4463" t="s">
        <v>1949</v>
      </c>
      <c r="F4463" t="s">
        <v>653</v>
      </c>
      <c r="G4463" t="s">
        <v>635</v>
      </c>
      <c r="H4463" t="s">
        <v>1804</v>
      </c>
      <c r="I4463" t="s">
        <v>1497</v>
      </c>
      <c r="J4463" t="s">
        <v>139</v>
      </c>
      <c r="K4463" t="s">
        <v>140</v>
      </c>
      <c r="L4463" t="s">
        <v>141</v>
      </c>
      <c r="M4463" t="s">
        <v>38</v>
      </c>
      <c r="N4463" t="s">
        <v>668</v>
      </c>
      <c r="O4463" s="23">
        <v>0</v>
      </c>
      <c r="P4463" s="9">
        <v>0</v>
      </c>
      <c r="Q4463" t="s">
        <v>40</v>
      </c>
      <c r="R4463">
        <v>0</v>
      </c>
      <c r="S4463" s="9">
        <v>85</v>
      </c>
      <c r="T4463" s="26">
        <v>5.69</v>
      </c>
      <c r="U4463" s="8">
        <v>483.65</v>
      </c>
      <c r="V4463" t="s">
        <v>7255</v>
      </c>
      <c r="W4463" t="s">
        <v>652</v>
      </c>
      <c r="X4463" t="s">
        <v>42</v>
      </c>
      <c r="Y4463" t="s">
        <v>653</v>
      </c>
      <c r="AA4463" s="1">
        <f t="shared" si="535"/>
        <v>46024</v>
      </c>
      <c r="AB4463" s="2">
        <f t="shared" si="536"/>
        <v>1</v>
      </c>
      <c r="AC4463" s="2">
        <f t="shared" si="537"/>
        <v>2026</v>
      </c>
      <c r="AD4463" s="2" t="str">
        <f>IFERROR(VLOOKUP(A4463,'Aux Área'!$A$4:$B$123,2,0),"-")</f>
        <v>SÃO PEDRO</v>
      </c>
    </row>
    <row r="4464" spans="1:30" x14ac:dyDescent="0.3">
      <c r="A4464" t="s">
        <v>60</v>
      </c>
      <c r="B4464" t="s">
        <v>614</v>
      </c>
      <c r="C4464" t="s">
        <v>7256</v>
      </c>
      <c r="D4464" t="s">
        <v>1206</v>
      </c>
      <c r="E4464" t="s">
        <v>1207</v>
      </c>
      <c r="F4464" t="s">
        <v>61</v>
      </c>
      <c r="G4464" t="s">
        <v>1500</v>
      </c>
      <c r="H4464" t="s">
        <v>36</v>
      </c>
      <c r="I4464" t="s">
        <v>37</v>
      </c>
      <c r="J4464" t="s">
        <v>165</v>
      </c>
      <c r="K4464" t="s">
        <v>166</v>
      </c>
      <c r="L4464" t="s">
        <v>167</v>
      </c>
      <c r="M4464" t="s">
        <v>38</v>
      </c>
      <c r="N4464" t="s">
        <v>39</v>
      </c>
      <c r="O4464" s="23">
        <v>297</v>
      </c>
      <c r="P4464" s="9">
        <v>10.16</v>
      </c>
      <c r="Q4464" t="s">
        <v>40</v>
      </c>
      <c r="R4464">
        <v>27112</v>
      </c>
      <c r="S4464" s="9">
        <v>29.24</v>
      </c>
      <c r="T4464" s="26">
        <v>4.6900000000000004</v>
      </c>
      <c r="U4464" s="8">
        <v>137.13999999999999</v>
      </c>
      <c r="V4464" t="s">
        <v>112</v>
      </c>
      <c r="W4464" t="s">
        <v>2007</v>
      </c>
      <c r="X4464" t="s">
        <v>42</v>
      </c>
      <c r="Y4464" t="s">
        <v>1740</v>
      </c>
      <c r="AA4464" s="1">
        <f t="shared" si="535"/>
        <v>46024</v>
      </c>
      <c r="AB4464" s="2">
        <f t="shared" si="536"/>
        <v>1</v>
      </c>
      <c r="AC4464" s="2">
        <f t="shared" si="537"/>
        <v>2026</v>
      </c>
      <c r="AD4464" s="2" t="str">
        <f>IFERROR(VLOOKUP(A4464,'Aux Área'!$A$4:$B$123,2,0),"-")</f>
        <v>QSMS</v>
      </c>
    </row>
    <row r="4465" spans="1:30" x14ac:dyDescent="0.3">
      <c r="A4465" t="s">
        <v>2643</v>
      </c>
      <c r="B4465" t="s">
        <v>2307</v>
      </c>
      <c r="C4465" t="s">
        <v>7257</v>
      </c>
      <c r="D4465" t="s">
        <v>7207</v>
      </c>
      <c r="E4465" t="s">
        <v>7208</v>
      </c>
      <c r="F4465" t="s">
        <v>2646</v>
      </c>
      <c r="G4465" t="s">
        <v>1300</v>
      </c>
      <c r="H4465" t="s">
        <v>1301</v>
      </c>
      <c r="I4465" t="s">
        <v>37</v>
      </c>
      <c r="J4465" t="s">
        <v>172</v>
      </c>
      <c r="K4465" t="s">
        <v>173</v>
      </c>
      <c r="L4465" t="s">
        <v>124</v>
      </c>
      <c r="M4465" t="s">
        <v>38</v>
      </c>
      <c r="N4465" t="s">
        <v>39</v>
      </c>
      <c r="O4465" s="23">
        <v>391</v>
      </c>
      <c r="P4465" s="9">
        <v>8.6</v>
      </c>
      <c r="Q4465" t="s">
        <v>40</v>
      </c>
      <c r="R4465">
        <v>62435</v>
      </c>
      <c r="S4465" s="9">
        <v>45.49</v>
      </c>
      <c r="T4465" s="26">
        <v>4.59</v>
      </c>
      <c r="U4465" s="8">
        <v>208.8</v>
      </c>
      <c r="V4465" t="s">
        <v>7258</v>
      </c>
      <c r="W4465" t="s">
        <v>2276</v>
      </c>
      <c r="X4465" t="s">
        <v>42</v>
      </c>
      <c r="Y4465" t="s">
        <v>2277</v>
      </c>
      <c r="AA4465" s="1">
        <f t="shared" si="535"/>
        <v>46024</v>
      </c>
      <c r="AB4465" s="2">
        <f t="shared" si="536"/>
        <v>1</v>
      </c>
      <c r="AC4465" s="2">
        <f t="shared" si="537"/>
        <v>2026</v>
      </c>
      <c r="AD4465" s="2" t="str">
        <f>IFERROR(VLOOKUP(A4465,'Aux Área'!$A$4:$B$123,2,0),"-")</f>
        <v>INSPEÇÃO</v>
      </c>
    </row>
    <row r="4466" spans="1:30" x14ac:dyDescent="0.3">
      <c r="A4466" t="s">
        <v>2282</v>
      </c>
      <c r="B4466" t="s">
        <v>4679</v>
      </c>
      <c r="C4466" t="s">
        <v>7259</v>
      </c>
      <c r="D4466" t="s">
        <v>3295</v>
      </c>
      <c r="E4466" t="s">
        <v>3296</v>
      </c>
      <c r="F4466" t="s">
        <v>2285</v>
      </c>
      <c r="G4466" t="s">
        <v>1135</v>
      </c>
      <c r="H4466" t="s">
        <v>2275</v>
      </c>
      <c r="I4466" t="s">
        <v>1497</v>
      </c>
      <c r="J4466" t="s">
        <v>165</v>
      </c>
      <c r="K4466" t="s">
        <v>166</v>
      </c>
      <c r="L4466" t="s">
        <v>167</v>
      </c>
      <c r="M4466" t="s">
        <v>38</v>
      </c>
      <c r="N4466" t="s">
        <v>39</v>
      </c>
      <c r="O4466" s="23">
        <v>276</v>
      </c>
      <c r="P4466" s="9">
        <v>5.7</v>
      </c>
      <c r="Q4466" t="s">
        <v>40</v>
      </c>
      <c r="R4466">
        <v>57244</v>
      </c>
      <c r="S4466" s="9">
        <v>48.41</v>
      </c>
      <c r="T4466" s="26">
        <v>4.6900000000000004</v>
      </c>
      <c r="U4466" s="8">
        <v>227.05</v>
      </c>
      <c r="V4466" t="s">
        <v>112</v>
      </c>
      <c r="W4466" t="s">
        <v>2276</v>
      </c>
      <c r="X4466" t="s">
        <v>42</v>
      </c>
      <c r="Y4466" t="s">
        <v>2277</v>
      </c>
      <c r="AA4466" s="1">
        <f t="shared" si="535"/>
        <v>46024</v>
      </c>
      <c r="AB4466" s="2">
        <f t="shared" si="536"/>
        <v>1</v>
      </c>
      <c r="AC4466" s="2">
        <f t="shared" si="537"/>
        <v>2026</v>
      </c>
      <c r="AD4466" s="2" t="str">
        <f>IFERROR(VLOOKUP(A4466,'Aux Área'!$A$4:$B$123,2,0),"-")</f>
        <v>INSPEÇÃO</v>
      </c>
    </row>
    <row r="4467" spans="1:30" x14ac:dyDescent="0.3">
      <c r="A4467" t="s">
        <v>2306</v>
      </c>
      <c r="B4467" t="s">
        <v>4613</v>
      </c>
      <c r="C4467" t="s">
        <v>7260</v>
      </c>
      <c r="D4467" t="s">
        <v>3319</v>
      </c>
      <c r="E4467" t="s">
        <v>3320</v>
      </c>
      <c r="F4467" t="s">
        <v>2309</v>
      </c>
      <c r="G4467" t="s">
        <v>1135</v>
      </c>
      <c r="H4467" t="s">
        <v>2275</v>
      </c>
      <c r="I4467" t="s">
        <v>1497</v>
      </c>
      <c r="J4467" t="s">
        <v>1665</v>
      </c>
      <c r="K4467" t="s">
        <v>1666</v>
      </c>
      <c r="L4467" t="s">
        <v>301</v>
      </c>
      <c r="M4467" t="s">
        <v>38</v>
      </c>
      <c r="N4467" t="s">
        <v>39</v>
      </c>
      <c r="O4467" s="23">
        <v>511</v>
      </c>
      <c r="P4467" s="9">
        <v>10.71</v>
      </c>
      <c r="Q4467" t="s">
        <v>40</v>
      </c>
      <c r="R4467">
        <v>60098</v>
      </c>
      <c r="S4467" s="9">
        <v>47.73</v>
      </c>
      <c r="T4467" s="26">
        <v>4.8899999999999997</v>
      </c>
      <c r="U4467" s="8">
        <v>233.4</v>
      </c>
      <c r="V4467" t="s">
        <v>7261</v>
      </c>
      <c r="W4467" t="s">
        <v>2276</v>
      </c>
      <c r="X4467" t="s">
        <v>42</v>
      </c>
      <c r="Y4467" t="s">
        <v>2277</v>
      </c>
      <c r="AA4467" s="1">
        <f t="shared" si="535"/>
        <v>46024</v>
      </c>
      <c r="AB4467" s="2">
        <f t="shared" si="536"/>
        <v>1</v>
      </c>
      <c r="AC4467" s="2">
        <f t="shared" si="537"/>
        <v>2026</v>
      </c>
      <c r="AD4467" s="2" t="str">
        <f>IFERROR(VLOOKUP(A4467,'Aux Área'!$A$4:$B$123,2,0),"-")</f>
        <v>INSPEÇÃO</v>
      </c>
    </row>
    <row r="4468" spans="1:30" x14ac:dyDescent="0.3">
      <c r="A4468" t="s">
        <v>2318</v>
      </c>
      <c r="B4468" t="s">
        <v>2733</v>
      </c>
      <c r="C4468" t="s">
        <v>7262</v>
      </c>
      <c r="D4468" t="s">
        <v>3030</v>
      </c>
      <c r="E4468" t="s">
        <v>3031</v>
      </c>
      <c r="F4468" t="s">
        <v>4203</v>
      </c>
      <c r="G4468" t="s">
        <v>1135</v>
      </c>
      <c r="H4468" t="s">
        <v>2185</v>
      </c>
      <c r="I4468" t="s">
        <v>2186</v>
      </c>
      <c r="J4468" t="s">
        <v>169</v>
      </c>
      <c r="K4468" t="s">
        <v>170</v>
      </c>
      <c r="L4468" t="s">
        <v>124</v>
      </c>
      <c r="M4468" t="s">
        <v>38</v>
      </c>
      <c r="N4468" t="s">
        <v>668</v>
      </c>
      <c r="O4468" s="23">
        <v>956</v>
      </c>
      <c r="P4468" s="9">
        <v>14.66</v>
      </c>
      <c r="Q4468" t="s">
        <v>40</v>
      </c>
      <c r="R4468">
        <v>60305</v>
      </c>
      <c r="S4468" s="9">
        <v>65.2</v>
      </c>
      <c r="T4468" s="26">
        <v>6.19</v>
      </c>
      <c r="U4468" s="8">
        <v>403.59</v>
      </c>
      <c r="V4468" t="s">
        <v>41</v>
      </c>
      <c r="W4468" t="s">
        <v>2007</v>
      </c>
      <c r="X4468" t="s">
        <v>42</v>
      </c>
      <c r="Y4468" t="s">
        <v>2188</v>
      </c>
      <c r="AA4468" s="1">
        <f t="shared" si="535"/>
        <v>46024</v>
      </c>
      <c r="AB4468" s="2">
        <f t="shared" si="536"/>
        <v>1</v>
      </c>
      <c r="AC4468" s="2">
        <f t="shared" si="537"/>
        <v>2026</v>
      </c>
      <c r="AD4468" s="2" t="str">
        <f>IFERROR(VLOOKUP(A4468,'Aux Área'!$A$4:$B$123,2,0),"-")</f>
        <v>INSPEÇÃO</v>
      </c>
    </row>
    <row r="4469" spans="1:30" x14ac:dyDescent="0.3">
      <c r="A4469" t="s">
        <v>2461</v>
      </c>
      <c r="B4469" t="s">
        <v>5008</v>
      </c>
      <c r="C4469" t="s">
        <v>7263</v>
      </c>
      <c r="D4469" t="s">
        <v>3285</v>
      </c>
      <c r="E4469" t="s">
        <v>3286</v>
      </c>
      <c r="F4469" t="s">
        <v>3574</v>
      </c>
      <c r="G4469" t="s">
        <v>1135</v>
      </c>
      <c r="H4469" t="s">
        <v>2275</v>
      </c>
      <c r="I4469" t="s">
        <v>1497</v>
      </c>
      <c r="J4469" t="s">
        <v>188</v>
      </c>
      <c r="K4469" t="s">
        <v>189</v>
      </c>
      <c r="L4469" t="s">
        <v>190</v>
      </c>
      <c r="M4469" t="s">
        <v>38</v>
      </c>
      <c r="N4469" t="s">
        <v>39</v>
      </c>
      <c r="O4469" s="23">
        <v>432</v>
      </c>
      <c r="P4469" s="9">
        <v>10.16</v>
      </c>
      <c r="Q4469" t="s">
        <v>40</v>
      </c>
      <c r="R4469">
        <v>48942</v>
      </c>
      <c r="S4469" s="9">
        <v>42.54</v>
      </c>
      <c r="T4469" s="26">
        <v>4.8899999999999997</v>
      </c>
      <c r="U4469" s="8">
        <v>208.02</v>
      </c>
      <c r="V4469" t="s">
        <v>41</v>
      </c>
      <c r="W4469" t="s">
        <v>2276</v>
      </c>
      <c r="X4469" t="s">
        <v>42</v>
      </c>
      <c r="Y4469" t="s">
        <v>2277</v>
      </c>
      <c r="AA4469" s="1">
        <f t="shared" si="535"/>
        <v>46024</v>
      </c>
      <c r="AB4469" s="2">
        <f t="shared" si="536"/>
        <v>1</v>
      </c>
      <c r="AC4469" s="2">
        <f t="shared" si="537"/>
        <v>2026</v>
      </c>
      <c r="AD4469" s="2" t="str">
        <f>IFERROR(VLOOKUP(A4469,'Aux Área'!$A$4:$B$123,2,0),"-")</f>
        <v>INSPEÇÃO</v>
      </c>
    </row>
    <row r="4470" spans="1:30" x14ac:dyDescent="0.3">
      <c r="A4470" t="s">
        <v>2655</v>
      </c>
      <c r="B4470" t="s">
        <v>2656</v>
      </c>
      <c r="C4470" t="s">
        <v>7264</v>
      </c>
      <c r="D4470" t="s">
        <v>1619</v>
      </c>
      <c r="E4470" t="s">
        <v>1620</v>
      </c>
      <c r="F4470" t="s">
        <v>3712</v>
      </c>
      <c r="G4470" t="s">
        <v>1635</v>
      </c>
      <c r="H4470" t="s">
        <v>2635</v>
      </c>
      <c r="I4470" t="s">
        <v>37</v>
      </c>
      <c r="J4470" t="s">
        <v>188</v>
      </c>
      <c r="K4470" t="s">
        <v>189</v>
      </c>
      <c r="L4470" t="s">
        <v>190</v>
      </c>
      <c r="M4470" t="s">
        <v>38</v>
      </c>
      <c r="N4470" t="s">
        <v>39</v>
      </c>
      <c r="O4470" s="23">
        <v>302</v>
      </c>
      <c r="P4470" s="9">
        <v>8.75</v>
      </c>
      <c r="Q4470" t="s">
        <v>40</v>
      </c>
      <c r="R4470">
        <v>9849</v>
      </c>
      <c r="S4470" s="9">
        <v>34.520000000000003</v>
      </c>
      <c r="T4470" s="26">
        <v>4.8899999999999997</v>
      </c>
      <c r="U4470" s="8">
        <v>168.8</v>
      </c>
      <c r="V4470" t="s">
        <v>41</v>
      </c>
      <c r="W4470" t="s">
        <v>2007</v>
      </c>
      <c r="X4470" t="s">
        <v>42</v>
      </c>
      <c r="Y4470" t="s">
        <v>6209</v>
      </c>
      <c r="AA4470" s="1">
        <f t="shared" si="535"/>
        <v>46024</v>
      </c>
      <c r="AB4470" s="2">
        <f t="shared" si="536"/>
        <v>1</v>
      </c>
      <c r="AC4470" s="2">
        <f t="shared" si="537"/>
        <v>2026</v>
      </c>
      <c r="AD4470" s="2" t="str">
        <f>IFERROR(VLOOKUP(A4470,'Aux Área'!$A$4:$B$123,2,0),"-")</f>
        <v>TI</v>
      </c>
    </row>
    <row r="4471" spans="1:30" x14ac:dyDescent="0.3">
      <c r="A4471" t="s">
        <v>76</v>
      </c>
      <c r="B4471" t="s">
        <v>380</v>
      </c>
      <c r="C4471" t="s">
        <v>7265</v>
      </c>
      <c r="D4471" t="s">
        <v>382</v>
      </c>
      <c r="E4471" t="s">
        <v>383</v>
      </c>
      <c r="F4471" t="s">
        <v>77</v>
      </c>
      <c r="G4471" t="s">
        <v>1500</v>
      </c>
      <c r="H4471" t="s">
        <v>36</v>
      </c>
      <c r="I4471" t="s">
        <v>37</v>
      </c>
      <c r="J4471" t="s">
        <v>627</v>
      </c>
      <c r="K4471" t="s">
        <v>628</v>
      </c>
      <c r="L4471" t="s">
        <v>84</v>
      </c>
      <c r="M4471" t="s">
        <v>38</v>
      </c>
      <c r="N4471" t="s">
        <v>39</v>
      </c>
      <c r="O4471" s="23">
        <v>408</v>
      </c>
      <c r="P4471" s="9">
        <v>11.77</v>
      </c>
      <c r="Q4471" t="s">
        <v>40</v>
      </c>
      <c r="R4471">
        <v>48334</v>
      </c>
      <c r="S4471" s="9">
        <v>34.67</v>
      </c>
      <c r="T4471" s="26">
        <v>5.54</v>
      </c>
      <c r="U4471" s="8">
        <v>192.07</v>
      </c>
      <c r="V4471" t="s">
        <v>7266</v>
      </c>
      <c r="W4471" t="s">
        <v>2007</v>
      </c>
      <c r="X4471" t="s">
        <v>42</v>
      </c>
      <c r="Y4471" t="s">
        <v>1740</v>
      </c>
      <c r="AA4471" s="1">
        <f t="shared" si="535"/>
        <v>46024</v>
      </c>
      <c r="AB4471" s="2">
        <f t="shared" si="536"/>
        <v>1</v>
      </c>
      <c r="AC4471" s="2">
        <f t="shared" si="537"/>
        <v>2026</v>
      </c>
      <c r="AD4471" s="2" t="str">
        <f>IFERROR(VLOOKUP(A4471,'Aux Área'!$A$4:$B$123,2,0),"-")</f>
        <v>QSMS</v>
      </c>
    </row>
    <row r="4472" spans="1:30" x14ac:dyDescent="0.3">
      <c r="A4472" t="s">
        <v>2278</v>
      </c>
      <c r="B4472" t="s">
        <v>4664</v>
      </c>
      <c r="C4472" t="s">
        <v>7267</v>
      </c>
      <c r="D4472" t="s">
        <v>3243</v>
      </c>
      <c r="E4472" t="s">
        <v>3244</v>
      </c>
      <c r="F4472" t="s">
        <v>2281</v>
      </c>
      <c r="G4472" t="s">
        <v>1135</v>
      </c>
      <c r="H4472" t="s">
        <v>2275</v>
      </c>
      <c r="I4472" t="s">
        <v>1497</v>
      </c>
      <c r="J4472" t="s">
        <v>169</v>
      </c>
      <c r="K4472" t="s">
        <v>170</v>
      </c>
      <c r="L4472" t="s">
        <v>124</v>
      </c>
      <c r="M4472" t="s">
        <v>38</v>
      </c>
      <c r="N4472" t="s">
        <v>39</v>
      </c>
      <c r="O4472" s="23">
        <v>335</v>
      </c>
      <c r="P4472" s="9">
        <v>7.49</v>
      </c>
      <c r="Q4472" t="s">
        <v>40</v>
      </c>
      <c r="R4472">
        <v>69079</v>
      </c>
      <c r="S4472" s="9">
        <v>44.71</v>
      </c>
      <c r="T4472" s="26">
        <v>4.49</v>
      </c>
      <c r="U4472" s="8">
        <v>200.75</v>
      </c>
      <c r="V4472" t="s">
        <v>41</v>
      </c>
      <c r="W4472" t="s">
        <v>2276</v>
      </c>
      <c r="X4472" t="s">
        <v>42</v>
      </c>
      <c r="Y4472" t="s">
        <v>2277</v>
      </c>
      <c r="AA4472" s="1">
        <f t="shared" si="535"/>
        <v>46024</v>
      </c>
      <c r="AB4472" s="2">
        <f t="shared" si="536"/>
        <v>1</v>
      </c>
      <c r="AC4472" s="2">
        <f t="shared" si="537"/>
        <v>2026</v>
      </c>
      <c r="AD4472" s="2" t="str">
        <f>IFERROR(VLOOKUP(A4472,'Aux Área'!$A$4:$B$123,2,0),"-")</f>
        <v>INSPEÇÃO</v>
      </c>
    </row>
    <row r="4473" spans="1:30" x14ac:dyDescent="0.3">
      <c r="A4473" t="s">
        <v>2041</v>
      </c>
      <c r="B4473" t="s">
        <v>2042</v>
      </c>
      <c r="C4473" t="s">
        <v>7268</v>
      </c>
      <c r="D4473" t="s">
        <v>1297</v>
      </c>
      <c r="E4473" t="s">
        <v>2221</v>
      </c>
      <c r="F4473" t="s">
        <v>2044</v>
      </c>
      <c r="G4473" t="s">
        <v>659</v>
      </c>
      <c r="H4473" t="s">
        <v>1996</v>
      </c>
      <c r="I4473" t="s">
        <v>1997</v>
      </c>
      <c r="J4473" t="s">
        <v>231</v>
      </c>
      <c r="K4473" t="s">
        <v>232</v>
      </c>
      <c r="L4473" t="s">
        <v>217</v>
      </c>
      <c r="M4473" t="s">
        <v>38</v>
      </c>
      <c r="N4473" t="s">
        <v>668</v>
      </c>
      <c r="O4473" s="23">
        <v>348</v>
      </c>
      <c r="P4473" s="9">
        <v>5.93</v>
      </c>
      <c r="Q4473" t="s">
        <v>40</v>
      </c>
      <c r="R4473">
        <v>18339</v>
      </c>
      <c r="S4473" s="9">
        <v>58.72</v>
      </c>
      <c r="T4473" s="26">
        <v>5.99</v>
      </c>
      <c r="U4473" s="8">
        <v>351.73</v>
      </c>
      <c r="V4473" t="s">
        <v>7269</v>
      </c>
      <c r="W4473" t="s">
        <v>1985</v>
      </c>
      <c r="X4473" t="s">
        <v>42</v>
      </c>
      <c r="Y4473" t="s">
        <v>1986</v>
      </c>
      <c r="AA4473" s="1">
        <f t="shared" si="535"/>
        <v>46024</v>
      </c>
      <c r="AB4473" s="2">
        <f t="shared" si="536"/>
        <v>1</v>
      </c>
      <c r="AC4473" s="2">
        <f t="shared" si="537"/>
        <v>2026</v>
      </c>
      <c r="AD4473" s="2" t="str">
        <f>IFERROR(VLOOKUP(A4473,'Aux Área'!$A$4:$B$123,2,0),"-")</f>
        <v>PESADOS</v>
      </c>
    </row>
    <row r="4474" spans="1:30" x14ac:dyDescent="0.3">
      <c r="A4474" t="s">
        <v>2282</v>
      </c>
      <c r="B4474" t="s">
        <v>4679</v>
      </c>
      <c r="C4474" t="s">
        <v>7270</v>
      </c>
      <c r="D4474" t="s">
        <v>3295</v>
      </c>
      <c r="E4474" t="s">
        <v>3296</v>
      </c>
      <c r="F4474" t="s">
        <v>2285</v>
      </c>
      <c r="G4474" t="s">
        <v>1135</v>
      </c>
      <c r="H4474" t="s">
        <v>2275</v>
      </c>
      <c r="I4474" t="s">
        <v>1497</v>
      </c>
      <c r="J4474" t="s">
        <v>165</v>
      </c>
      <c r="K4474" t="s">
        <v>166</v>
      </c>
      <c r="L4474" t="s">
        <v>167</v>
      </c>
      <c r="M4474" t="s">
        <v>38</v>
      </c>
      <c r="N4474" t="s">
        <v>39</v>
      </c>
      <c r="O4474" s="23">
        <v>155</v>
      </c>
      <c r="P4474" s="9">
        <v>6.29</v>
      </c>
      <c r="Q4474" t="s">
        <v>40</v>
      </c>
      <c r="R4474">
        <v>57399</v>
      </c>
      <c r="S4474" s="9">
        <v>24.65</v>
      </c>
      <c r="T4474" s="26">
        <v>4.6909999999999998</v>
      </c>
      <c r="U4474" s="8">
        <v>115.63</v>
      </c>
      <c r="V4474" t="s">
        <v>112</v>
      </c>
      <c r="W4474" t="s">
        <v>2276</v>
      </c>
      <c r="X4474" t="s">
        <v>42</v>
      </c>
      <c r="Y4474" t="s">
        <v>2277</v>
      </c>
      <c r="AA4474" s="1">
        <f t="shared" si="535"/>
        <v>46024</v>
      </c>
      <c r="AB4474" s="2">
        <f t="shared" si="536"/>
        <v>1</v>
      </c>
      <c r="AC4474" s="2">
        <f t="shared" si="537"/>
        <v>2026</v>
      </c>
      <c r="AD4474" s="2" t="str">
        <f>IFERROR(VLOOKUP(A4474,'Aux Área'!$A$4:$B$123,2,0),"-")</f>
        <v>INSPEÇÃO</v>
      </c>
    </row>
    <row r="4475" spans="1:30" x14ac:dyDescent="0.3">
      <c r="A4475" t="s">
        <v>60</v>
      </c>
      <c r="B4475" t="s">
        <v>614</v>
      </c>
      <c r="C4475" t="s">
        <v>7271</v>
      </c>
      <c r="D4475" t="s">
        <v>1206</v>
      </c>
      <c r="E4475" t="s">
        <v>1207</v>
      </c>
      <c r="F4475" t="s">
        <v>61</v>
      </c>
      <c r="G4475" t="s">
        <v>1500</v>
      </c>
      <c r="H4475" t="s">
        <v>36</v>
      </c>
      <c r="I4475" t="s">
        <v>37</v>
      </c>
      <c r="J4475" t="s">
        <v>623</v>
      </c>
      <c r="K4475" t="s">
        <v>624</v>
      </c>
      <c r="L4475" t="s">
        <v>181</v>
      </c>
      <c r="M4475" t="s">
        <v>38</v>
      </c>
      <c r="N4475" t="s">
        <v>39</v>
      </c>
      <c r="O4475" s="23">
        <v>324</v>
      </c>
      <c r="P4475" s="9">
        <v>8.59</v>
      </c>
      <c r="Q4475" t="s">
        <v>40</v>
      </c>
      <c r="R4475">
        <v>27436</v>
      </c>
      <c r="S4475" s="9">
        <v>37.71</v>
      </c>
      <c r="T4475" s="26">
        <v>5.34</v>
      </c>
      <c r="U4475" s="8">
        <v>201.37</v>
      </c>
      <c r="V4475" t="s">
        <v>41</v>
      </c>
      <c r="W4475" t="s">
        <v>2007</v>
      </c>
      <c r="X4475" t="s">
        <v>42</v>
      </c>
      <c r="Y4475" t="s">
        <v>1740</v>
      </c>
      <c r="AA4475" s="1">
        <f t="shared" si="535"/>
        <v>46024</v>
      </c>
      <c r="AB4475" s="2">
        <f t="shared" si="536"/>
        <v>1</v>
      </c>
      <c r="AC4475" s="2">
        <f t="shared" si="537"/>
        <v>2026</v>
      </c>
      <c r="AD4475" s="2" t="str">
        <f>IFERROR(VLOOKUP(A4475,'Aux Área'!$A$4:$B$123,2,0),"-")</f>
        <v>QSMS</v>
      </c>
    </row>
    <row r="4476" spans="1:30" x14ac:dyDescent="0.3">
      <c r="A4476" t="s">
        <v>2547</v>
      </c>
      <c r="B4476" t="s">
        <v>2548</v>
      </c>
      <c r="C4476" t="s">
        <v>7272</v>
      </c>
      <c r="D4476" t="s">
        <v>2468</v>
      </c>
      <c r="E4476" t="s">
        <v>2469</v>
      </c>
      <c r="F4476" t="s">
        <v>2550</v>
      </c>
      <c r="G4476" t="s">
        <v>659</v>
      </c>
      <c r="H4476" t="s">
        <v>2215</v>
      </c>
      <c r="I4476" t="s">
        <v>667</v>
      </c>
      <c r="J4476" t="s">
        <v>165</v>
      </c>
      <c r="K4476" t="s">
        <v>166</v>
      </c>
      <c r="L4476" t="s">
        <v>167</v>
      </c>
      <c r="M4476" t="s">
        <v>38</v>
      </c>
      <c r="N4476" t="s">
        <v>668</v>
      </c>
      <c r="O4476" s="23">
        <v>150</v>
      </c>
      <c r="P4476" s="9">
        <v>7.04</v>
      </c>
      <c r="Q4476" t="s">
        <v>40</v>
      </c>
      <c r="R4476">
        <v>10294</v>
      </c>
      <c r="S4476" s="9">
        <v>21.31</v>
      </c>
      <c r="T4476" s="26">
        <v>6.242</v>
      </c>
      <c r="U4476" s="8">
        <v>133.01</v>
      </c>
      <c r="V4476" t="s">
        <v>112</v>
      </c>
      <c r="W4476" t="s">
        <v>2007</v>
      </c>
      <c r="X4476" t="s">
        <v>42</v>
      </c>
      <c r="Y4476" t="s">
        <v>1740</v>
      </c>
      <c r="AA4476" s="1">
        <f t="shared" si="535"/>
        <v>46024</v>
      </c>
      <c r="AB4476" s="2">
        <f t="shared" si="536"/>
        <v>1</v>
      </c>
      <c r="AC4476" s="2">
        <f t="shared" si="537"/>
        <v>2026</v>
      </c>
      <c r="AD4476" s="2" t="str">
        <f>IFERROR(VLOOKUP(A4476,'Aux Área'!$A$4:$B$123,2,0),"-")</f>
        <v>APH</v>
      </c>
    </row>
    <row r="4477" spans="1:30" x14ac:dyDescent="0.3">
      <c r="A4477" t="s">
        <v>2260</v>
      </c>
      <c r="B4477" t="s">
        <v>113</v>
      </c>
      <c r="C4477" t="s">
        <v>7273</v>
      </c>
      <c r="D4477" t="s">
        <v>7274</v>
      </c>
      <c r="E4477" t="s">
        <v>7275</v>
      </c>
      <c r="F4477" t="s">
        <v>2262</v>
      </c>
      <c r="G4477" t="s">
        <v>35</v>
      </c>
      <c r="H4477" t="s">
        <v>2263</v>
      </c>
      <c r="I4477" t="s">
        <v>2186</v>
      </c>
      <c r="J4477" t="s">
        <v>1681</v>
      </c>
      <c r="K4477" t="s">
        <v>1682</v>
      </c>
      <c r="L4477" t="s">
        <v>141</v>
      </c>
      <c r="M4477" t="s">
        <v>38</v>
      </c>
      <c r="N4477" t="s">
        <v>668</v>
      </c>
      <c r="O4477" s="23">
        <v>918</v>
      </c>
      <c r="P4477" s="9">
        <v>14.51</v>
      </c>
      <c r="Q4477" t="s">
        <v>40</v>
      </c>
      <c r="R4477">
        <v>54845</v>
      </c>
      <c r="S4477" s="9">
        <v>63.26</v>
      </c>
      <c r="T4477" s="26">
        <v>6.49</v>
      </c>
      <c r="U4477" s="8">
        <v>410.56</v>
      </c>
      <c r="V4477" t="s">
        <v>41</v>
      </c>
      <c r="W4477" t="s">
        <v>2007</v>
      </c>
      <c r="X4477" t="s">
        <v>42</v>
      </c>
      <c r="Y4477" t="s">
        <v>1740</v>
      </c>
      <c r="AA4477" s="1">
        <f t="shared" si="535"/>
        <v>46024</v>
      </c>
      <c r="AB4477" s="2">
        <f t="shared" si="536"/>
        <v>1</v>
      </c>
      <c r="AC4477" s="2">
        <f t="shared" si="537"/>
        <v>2026</v>
      </c>
      <c r="AD4477" s="2" t="str">
        <f>IFERROR(VLOOKUP(A4477,'Aux Área'!$A$4:$B$123,2,0),"-")</f>
        <v>INSPEÇÃO</v>
      </c>
    </row>
    <row r="4478" spans="1:30" x14ac:dyDescent="0.3">
      <c r="A4478" t="s">
        <v>2574</v>
      </c>
      <c r="B4478" t="s">
        <v>2575</v>
      </c>
      <c r="C4478" t="s">
        <v>7276</v>
      </c>
      <c r="D4478" t="s">
        <v>2926</v>
      </c>
      <c r="E4478" t="s">
        <v>2927</v>
      </c>
      <c r="F4478" t="s">
        <v>2577</v>
      </c>
      <c r="G4478" t="s">
        <v>659</v>
      </c>
      <c r="H4478" t="s">
        <v>2215</v>
      </c>
      <c r="I4478" t="s">
        <v>667</v>
      </c>
      <c r="J4478" t="s">
        <v>356</v>
      </c>
      <c r="K4478" t="s">
        <v>357</v>
      </c>
      <c r="L4478" t="s">
        <v>124</v>
      </c>
      <c r="M4478" t="s">
        <v>38</v>
      </c>
      <c r="N4478" t="s">
        <v>668</v>
      </c>
      <c r="O4478" s="23">
        <v>251</v>
      </c>
      <c r="P4478" s="9">
        <v>4.95</v>
      </c>
      <c r="Q4478" t="s">
        <v>40</v>
      </c>
      <c r="R4478">
        <v>6185</v>
      </c>
      <c r="S4478" s="9">
        <v>50.67</v>
      </c>
      <c r="T4478" s="26">
        <v>6.39</v>
      </c>
      <c r="U4478" s="8">
        <v>323.76</v>
      </c>
      <c r="V4478" t="s">
        <v>7277</v>
      </c>
      <c r="W4478" t="s">
        <v>2007</v>
      </c>
      <c r="X4478" t="s">
        <v>42</v>
      </c>
      <c r="Y4478" t="s">
        <v>1740</v>
      </c>
      <c r="AA4478" s="1">
        <f t="shared" si="535"/>
        <v>46024</v>
      </c>
      <c r="AB4478" s="2">
        <f t="shared" si="536"/>
        <v>1</v>
      </c>
      <c r="AC4478" s="2">
        <f t="shared" si="537"/>
        <v>2026</v>
      </c>
      <c r="AD4478" s="2" t="str">
        <f>IFERROR(VLOOKUP(A4478,'Aux Área'!$A$4:$B$123,2,0),"-")</f>
        <v>APH</v>
      </c>
    </row>
    <row r="4479" spans="1:30" x14ac:dyDescent="0.3">
      <c r="A4479" t="s">
        <v>5620</v>
      </c>
      <c r="B4479" t="s">
        <v>2315</v>
      </c>
      <c r="C4479" t="s">
        <v>7278</v>
      </c>
      <c r="D4479" t="s">
        <v>3197</v>
      </c>
      <c r="E4479" t="s">
        <v>3198</v>
      </c>
      <c r="F4479" t="s">
        <v>6208</v>
      </c>
      <c r="G4479" t="s">
        <v>1135</v>
      </c>
      <c r="H4479" t="s">
        <v>5545</v>
      </c>
      <c r="I4479" t="s">
        <v>839</v>
      </c>
      <c r="J4479" t="s">
        <v>370</v>
      </c>
      <c r="K4479" t="s">
        <v>371</v>
      </c>
      <c r="L4479" t="s">
        <v>124</v>
      </c>
      <c r="M4479" t="s">
        <v>38</v>
      </c>
      <c r="N4479" t="s">
        <v>39</v>
      </c>
      <c r="O4479" s="23">
        <v>259</v>
      </c>
      <c r="P4479" s="9">
        <v>9.44</v>
      </c>
      <c r="Q4479" t="s">
        <v>40</v>
      </c>
      <c r="R4479">
        <v>8001</v>
      </c>
      <c r="S4479" s="9">
        <v>27.44</v>
      </c>
      <c r="T4479" s="26">
        <v>4.9909999999999997</v>
      </c>
      <c r="U4479" s="8">
        <v>136.96</v>
      </c>
      <c r="V4479" t="s">
        <v>7279</v>
      </c>
      <c r="W4479" t="s">
        <v>2276</v>
      </c>
      <c r="X4479" t="s">
        <v>42</v>
      </c>
      <c r="Y4479" t="s">
        <v>2277</v>
      </c>
      <c r="AA4479" s="1">
        <f t="shared" si="535"/>
        <v>46024</v>
      </c>
      <c r="AB4479" s="2">
        <f t="shared" si="536"/>
        <v>1</v>
      </c>
      <c r="AC4479" s="2">
        <f t="shared" si="537"/>
        <v>2026</v>
      </c>
      <c r="AD4479" s="2" t="str">
        <f>IFERROR(VLOOKUP(A4479,'Aux Área'!$A$4:$B$123,2,0),"-")</f>
        <v>INSPEÇÃO</v>
      </c>
    </row>
    <row r="4480" spans="1:30" x14ac:dyDescent="0.3">
      <c r="A4480" t="s">
        <v>68</v>
      </c>
      <c r="B4480" t="s">
        <v>296</v>
      </c>
      <c r="C4480" t="s">
        <v>7280</v>
      </c>
      <c r="D4480" t="s">
        <v>3197</v>
      </c>
      <c r="E4480" t="s">
        <v>3198</v>
      </c>
      <c r="F4480" t="s">
        <v>69</v>
      </c>
      <c r="G4480" t="s">
        <v>1503</v>
      </c>
      <c r="H4480" t="s">
        <v>36</v>
      </c>
      <c r="I4480" t="s">
        <v>37</v>
      </c>
      <c r="J4480" t="s">
        <v>370</v>
      </c>
      <c r="K4480" t="s">
        <v>371</v>
      </c>
      <c r="L4480" t="s">
        <v>124</v>
      </c>
      <c r="M4480" t="s">
        <v>38</v>
      </c>
      <c r="N4480" t="s">
        <v>39</v>
      </c>
      <c r="O4480" s="23">
        <v>437</v>
      </c>
      <c r="P4480" s="9">
        <v>12.97</v>
      </c>
      <c r="Q4480" t="s">
        <v>40</v>
      </c>
      <c r="R4480">
        <v>26517</v>
      </c>
      <c r="S4480" s="9">
        <v>33.69</v>
      </c>
      <c r="T4480" s="26">
        <v>4.9909999999999997</v>
      </c>
      <c r="U4480" s="8">
        <v>168.15</v>
      </c>
      <c r="V4480" t="s">
        <v>7281</v>
      </c>
      <c r="W4480" t="s">
        <v>2007</v>
      </c>
      <c r="X4480" t="s">
        <v>42</v>
      </c>
      <c r="Y4480" t="s">
        <v>1740</v>
      </c>
      <c r="AA4480" s="1">
        <f t="shared" si="535"/>
        <v>46024</v>
      </c>
      <c r="AB4480" s="2">
        <f t="shared" si="536"/>
        <v>1</v>
      </c>
      <c r="AC4480" s="2">
        <f t="shared" si="537"/>
        <v>2026</v>
      </c>
      <c r="AD4480" s="2" t="str">
        <f>IFERROR(VLOOKUP(A4480,'Aux Área'!$A$4:$B$123,2,0),"-")</f>
        <v>OPERAÇÃO</v>
      </c>
    </row>
    <row r="4481" spans="1:30" x14ac:dyDescent="0.3">
      <c r="A4481" t="s">
        <v>3092</v>
      </c>
      <c r="B4481" t="s">
        <v>4774</v>
      </c>
      <c r="C4481" t="s">
        <v>7282</v>
      </c>
      <c r="D4481" t="s">
        <v>5291</v>
      </c>
      <c r="E4481" t="s">
        <v>5292</v>
      </c>
      <c r="F4481" t="s">
        <v>3594</v>
      </c>
      <c r="G4481" t="s">
        <v>1135</v>
      </c>
      <c r="H4481" t="s">
        <v>2275</v>
      </c>
      <c r="I4481" t="s">
        <v>1497</v>
      </c>
      <c r="J4481" t="s">
        <v>89</v>
      </c>
      <c r="K4481" t="s">
        <v>90</v>
      </c>
      <c r="L4481" t="s">
        <v>91</v>
      </c>
      <c r="M4481" t="s">
        <v>38</v>
      </c>
      <c r="N4481" t="s">
        <v>39</v>
      </c>
      <c r="O4481" s="23">
        <v>396</v>
      </c>
      <c r="P4481" s="9">
        <v>10.06</v>
      </c>
      <c r="Q4481" t="s">
        <v>40</v>
      </c>
      <c r="R4481">
        <v>48648</v>
      </c>
      <c r="S4481" s="9">
        <v>39.35</v>
      </c>
      <c r="T4481" s="26">
        <v>4.79</v>
      </c>
      <c r="U4481" s="8">
        <v>188.49</v>
      </c>
      <c r="V4481" t="s">
        <v>7283</v>
      </c>
      <c r="W4481" t="s">
        <v>2276</v>
      </c>
      <c r="X4481" t="s">
        <v>42</v>
      </c>
      <c r="Y4481" t="s">
        <v>2277</v>
      </c>
      <c r="AA4481" s="1">
        <f t="shared" si="535"/>
        <v>46024</v>
      </c>
      <c r="AB4481" s="2">
        <f t="shared" si="536"/>
        <v>1</v>
      </c>
      <c r="AC4481" s="2">
        <f t="shared" si="537"/>
        <v>2026</v>
      </c>
      <c r="AD4481" s="2" t="str">
        <f>IFERROR(VLOOKUP(A4481,'Aux Área'!$A$4:$B$123,2,0),"-")</f>
        <v>INSPEÇÃO</v>
      </c>
    </row>
    <row r="4482" spans="1:30" x14ac:dyDescent="0.3">
      <c r="A4482" t="s">
        <v>2638</v>
      </c>
      <c r="B4482" t="s">
        <v>4593</v>
      </c>
      <c r="C4482" t="s">
        <v>7284</v>
      </c>
      <c r="D4482" t="s">
        <v>3193</v>
      </c>
      <c r="E4482" t="s">
        <v>3194</v>
      </c>
      <c r="F4482" t="s">
        <v>2641</v>
      </c>
      <c r="G4482" t="s">
        <v>1135</v>
      </c>
      <c r="H4482" t="s">
        <v>2275</v>
      </c>
      <c r="I4482" t="s">
        <v>1497</v>
      </c>
      <c r="J4482" t="s">
        <v>275</v>
      </c>
      <c r="K4482" t="s">
        <v>276</v>
      </c>
      <c r="L4482" t="s">
        <v>124</v>
      </c>
      <c r="M4482" t="s">
        <v>38</v>
      </c>
      <c r="N4482" t="s">
        <v>39</v>
      </c>
      <c r="O4482" s="23">
        <v>434</v>
      </c>
      <c r="P4482" s="9">
        <v>10.59</v>
      </c>
      <c r="Q4482" t="s">
        <v>40</v>
      </c>
      <c r="R4482">
        <v>56754</v>
      </c>
      <c r="S4482" s="9">
        <v>41</v>
      </c>
      <c r="T4482" s="26">
        <v>4.59</v>
      </c>
      <c r="U4482" s="8">
        <v>188.19</v>
      </c>
      <c r="V4482" t="s">
        <v>7285</v>
      </c>
      <c r="W4482" t="s">
        <v>2276</v>
      </c>
      <c r="X4482" t="s">
        <v>42</v>
      </c>
      <c r="Y4482" t="s">
        <v>2277</v>
      </c>
      <c r="AA4482" s="1">
        <f t="shared" si="535"/>
        <v>46024</v>
      </c>
      <c r="AB4482" s="2">
        <f t="shared" si="536"/>
        <v>1</v>
      </c>
      <c r="AC4482" s="2">
        <f t="shared" si="537"/>
        <v>2026</v>
      </c>
      <c r="AD4482" s="2" t="str">
        <f>IFERROR(VLOOKUP(A4482,'Aux Área'!$A$4:$B$123,2,0),"-")</f>
        <v>INSPEÇÃO</v>
      </c>
    </row>
    <row r="4483" spans="1:30" x14ac:dyDescent="0.3">
      <c r="A4483" t="s">
        <v>2181</v>
      </c>
      <c r="B4483" t="s">
        <v>4595</v>
      </c>
      <c r="C4483" t="s">
        <v>7286</v>
      </c>
      <c r="D4483" t="s">
        <v>3303</v>
      </c>
      <c r="E4483" t="s">
        <v>3304</v>
      </c>
      <c r="F4483" t="s">
        <v>2184</v>
      </c>
      <c r="G4483" t="s">
        <v>1135</v>
      </c>
      <c r="H4483" t="s">
        <v>2185</v>
      </c>
      <c r="I4483" t="s">
        <v>2186</v>
      </c>
      <c r="J4483" t="s">
        <v>241</v>
      </c>
      <c r="K4483" t="s">
        <v>242</v>
      </c>
      <c r="L4483" t="s">
        <v>110</v>
      </c>
      <c r="M4483" t="s">
        <v>38</v>
      </c>
      <c r="N4483" t="s">
        <v>668</v>
      </c>
      <c r="O4483" s="23">
        <v>811</v>
      </c>
      <c r="P4483" s="9">
        <v>14.6</v>
      </c>
      <c r="Q4483" t="s">
        <v>40</v>
      </c>
      <c r="R4483">
        <v>68080</v>
      </c>
      <c r="S4483" s="9">
        <v>55.54</v>
      </c>
      <c r="T4483" s="26">
        <v>5.89</v>
      </c>
      <c r="U4483" s="8">
        <v>327.12</v>
      </c>
      <c r="V4483" t="s">
        <v>41</v>
      </c>
      <c r="W4483" t="s">
        <v>2007</v>
      </c>
      <c r="X4483" t="s">
        <v>42</v>
      </c>
      <c r="Y4483" t="s">
        <v>2188</v>
      </c>
      <c r="AA4483" s="1">
        <f t="shared" si="535"/>
        <v>46025</v>
      </c>
      <c r="AB4483" s="2">
        <f t="shared" si="536"/>
        <v>1</v>
      </c>
      <c r="AC4483" s="2">
        <f t="shared" si="537"/>
        <v>2026</v>
      </c>
      <c r="AD4483" s="2" t="str">
        <f>IFERROR(VLOOKUP(A4483,'Aux Área'!$A$4:$B$123,2,0),"-")</f>
        <v>INSPEÇÃO</v>
      </c>
    </row>
    <row r="4484" spans="1:30" x14ac:dyDescent="0.3">
      <c r="A4484" t="s">
        <v>2278</v>
      </c>
      <c r="B4484" t="s">
        <v>4664</v>
      </c>
      <c r="C4484" t="s">
        <v>7287</v>
      </c>
      <c r="D4484" t="s">
        <v>3098</v>
      </c>
      <c r="E4484" t="s">
        <v>3099</v>
      </c>
      <c r="F4484" t="s">
        <v>2281</v>
      </c>
      <c r="G4484" t="s">
        <v>1135</v>
      </c>
      <c r="H4484" t="s">
        <v>2275</v>
      </c>
      <c r="I4484" t="s">
        <v>1497</v>
      </c>
      <c r="J4484" t="s">
        <v>169</v>
      </c>
      <c r="K4484" t="s">
        <v>170</v>
      </c>
      <c r="L4484" t="s">
        <v>124</v>
      </c>
      <c r="M4484" t="s">
        <v>38</v>
      </c>
      <c r="N4484" t="s">
        <v>39</v>
      </c>
      <c r="O4484" s="23">
        <v>403</v>
      </c>
      <c r="P4484" s="9">
        <v>9.06</v>
      </c>
      <c r="Q4484" t="s">
        <v>40</v>
      </c>
      <c r="R4484">
        <v>69482</v>
      </c>
      <c r="S4484" s="9">
        <v>44.48</v>
      </c>
      <c r="T4484" s="26">
        <v>4.49</v>
      </c>
      <c r="U4484" s="8">
        <v>199.72</v>
      </c>
      <c r="V4484" t="s">
        <v>41</v>
      </c>
      <c r="W4484" t="s">
        <v>2276</v>
      </c>
      <c r="X4484" t="s">
        <v>42</v>
      </c>
      <c r="Y4484" t="s">
        <v>2277</v>
      </c>
      <c r="AA4484" s="1">
        <f t="shared" si="535"/>
        <v>46025</v>
      </c>
      <c r="AB4484" s="2">
        <f t="shared" si="536"/>
        <v>1</v>
      </c>
      <c r="AC4484" s="2">
        <f t="shared" si="537"/>
        <v>2026</v>
      </c>
      <c r="AD4484" s="2" t="str">
        <f>IFERROR(VLOOKUP(A4484,'Aux Área'!$A$4:$B$123,2,0),"-")</f>
        <v>INSPEÇÃO</v>
      </c>
    </row>
    <row r="4485" spans="1:30" x14ac:dyDescent="0.3">
      <c r="A4485" t="s">
        <v>2643</v>
      </c>
      <c r="B4485" t="s">
        <v>2307</v>
      </c>
      <c r="C4485" t="s">
        <v>7288</v>
      </c>
      <c r="D4485" t="s">
        <v>7196</v>
      </c>
      <c r="E4485" t="s">
        <v>7197</v>
      </c>
      <c r="F4485" t="s">
        <v>2646</v>
      </c>
      <c r="G4485" t="s">
        <v>1300</v>
      </c>
      <c r="H4485" t="s">
        <v>1301</v>
      </c>
      <c r="I4485" t="s">
        <v>37</v>
      </c>
      <c r="J4485" t="s">
        <v>122</v>
      </c>
      <c r="K4485" t="s">
        <v>123</v>
      </c>
      <c r="L4485" t="s">
        <v>124</v>
      </c>
      <c r="M4485" t="s">
        <v>38</v>
      </c>
      <c r="N4485" t="s">
        <v>39</v>
      </c>
      <c r="O4485" s="23">
        <v>451</v>
      </c>
      <c r="P4485" s="9">
        <v>10.59</v>
      </c>
      <c r="Q4485" t="s">
        <v>40</v>
      </c>
      <c r="R4485">
        <v>62886</v>
      </c>
      <c r="S4485" s="9">
        <v>42.6</v>
      </c>
      <c r="T4485" s="26">
        <v>4.9020000000000001</v>
      </c>
      <c r="U4485" s="8">
        <v>208.84</v>
      </c>
      <c r="V4485" t="s">
        <v>112</v>
      </c>
      <c r="W4485" t="s">
        <v>2276</v>
      </c>
      <c r="X4485" t="s">
        <v>42</v>
      </c>
      <c r="Y4485" t="s">
        <v>2277</v>
      </c>
      <c r="AA4485" s="1">
        <f t="shared" si="535"/>
        <v>46025</v>
      </c>
      <c r="AB4485" s="2">
        <f t="shared" si="536"/>
        <v>1</v>
      </c>
      <c r="AC4485" s="2">
        <f t="shared" si="537"/>
        <v>2026</v>
      </c>
      <c r="AD4485" s="2" t="str">
        <f>IFERROR(VLOOKUP(A4485,'Aux Área'!$A$4:$B$123,2,0),"-")</f>
        <v>INSPEÇÃO</v>
      </c>
    </row>
    <row r="4486" spans="1:30" x14ac:dyDescent="0.3">
      <c r="A4486" t="s">
        <v>2306</v>
      </c>
      <c r="B4486" t="s">
        <v>4613</v>
      </c>
      <c r="C4486" t="s">
        <v>7289</v>
      </c>
      <c r="D4486" t="s">
        <v>4386</v>
      </c>
      <c r="E4486" t="s">
        <v>4387</v>
      </c>
      <c r="F4486" t="s">
        <v>2309</v>
      </c>
      <c r="G4486" t="s">
        <v>1135</v>
      </c>
      <c r="H4486" t="s">
        <v>2275</v>
      </c>
      <c r="I4486" t="s">
        <v>1497</v>
      </c>
      <c r="J4486" t="s">
        <v>1665</v>
      </c>
      <c r="K4486" t="s">
        <v>1666</v>
      </c>
      <c r="L4486" t="s">
        <v>301</v>
      </c>
      <c r="M4486" t="s">
        <v>38</v>
      </c>
      <c r="N4486" t="s">
        <v>39</v>
      </c>
      <c r="O4486" s="23">
        <v>460</v>
      </c>
      <c r="P4486" s="9">
        <v>10.5</v>
      </c>
      <c r="Q4486" t="s">
        <v>40</v>
      </c>
      <c r="R4486">
        <v>60558</v>
      </c>
      <c r="S4486" s="9">
        <v>43.82</v>
      </c>
      <c r="T4486" s="26">
        <v>4.8899999999999997</v>
      </c>
      <c r="U4486" s="8">
        <v>214.28</v>
      </c>
      <c r="V4486" t="s">
        <v>7290</v>
      </c>
      <c r="W4486" t="s">
        <v>2276</v>
      </c>
      <c r="X4486" t="s">
        <v>42</v>
      </c>
      <c r="Y4486" t="s">
        <v>2277</v>
      </c>
      <c r="AA4486" s="1">
        <f t="shared" si="535"/>
        <v>46025</v>
      </c>
      <c r="AB4486" s="2">
        <f t="shared" si="536"/>
        <v>1</v>
      </c>
      <c r="AC4486" s="2">
        <f t="shared" si="537"/>
        <v>2026</v>
      </c>
      <c r="AD4486" s="2" t="str">
        <f>IFERROR(VLOOKUP(A4486,'Aux Área'!$A$4:$B$123,2,0),"-")</f>
        <v>INSPEÇÃO</v>
      </c>
    </row>
    <row r="4487" spans="1:30" x14ac:dyDescent="0.3">
      <c r="A4487" t="s">
        <v>2461</v>
      </c>
      <c r="B4487" t="s">
        <v>5008</v>
      </c>
      <c r="C4487" t="s">
        <v>7291</v>
      </c>
      <c r="D4487" t="s">
        <v>5160</v>
      </c>
      <c r="E4487" t="s">
        <v>5161</v>
      </c>
      <c r="F4487" t="s">
        <v>3574</v>
      </c>
      <c r="G4487" t="s">
        <v>1135</v>
      </c>
      <c r="H4487" t="s">
        <v>2275</v>
      </c>
      <c r="I4487" t="s">
        <v>1497</v>
      </c>
      <c r="J4487" t="s">
        <v>275</v>
      </c>
      <c r="K4487" t="s">
        <v>276</v>
      </c>
      <c r="L4487" t="s">
        <v>124</v>
      </c>
      <c r="M4487" t="s">
        <v>38</v>
      </c>
      <c r="N4487" t="s">
        <v>39</v>
      </c>
      <c r="O4487" s="23">
        <v>488</v>
      </c>
      <c r="P4487" s="9">
        <v>11.67</v>
      </c>
      <c r="Q4487" t="s">
        <v>40</v>
      </c>
      <c r="R4487">
        <v>49430</v>
      </c>
      <c r="S4487" s="9">
        <v>41.81</v>
      </c>
      <c r="T4487" s="26">
        <v>4.59</v>
      </c>
      <c r="U4487" s="8">
        <v>191.91</v>
      </c>
      <c r="V4487" t="s">
        <v>7292</v>
      </c>
      <c r="W4487" t="s">
        <v>2276</v>
      </c>
      <c r="X4487" t="s">
        <v>42</v>
      </c>
      <c r="Y4487" t="s">
        <v>2277</v>
      </c>
      <c r="AA4487" s="1">
        <f t="shared" si="535"/>
        <v>46025</v>
      </c>
      <c r="AB4487" s="2">
        <f t="shared" si="536"/>
        <v>1</v>
      </c>
      <c r="AC4487" s="2">
        <f t="shared" si="537"/>
        <v>2026</v>
      </c>
      <c r="AD4487" s="2" t="str">
        <f>IFERROR(VLOOKUP(A4487,'Aux Área'!$A$4:$B$123,2,0),"-")</f>
        <v>INSPEÇÃO</v>
      </c>
    </row>
    <row r="4488" spans="1:30" x14ac:dyDescent="0.3">
      <c r="A4488" t="s">
        <v>2282</v>
      </c>
      <c r="B4488" t="s">
        <v>4679</v>
      </c>
      <c r="C4488" t="s">
        <v>7293</v>
      </c>
      <c r="D4488" t="s">
        <v>4124</v>
      </c>
      <c r="E4488" t="s">
        <v>4125</v>
      </c>
      <c r="F4488" t="s">
        <v>2285</v>
      </c>
      <c r="G4488" t="s">
        <v>1135</v>
      </c>
      <c r="H4488" t="s">
        <v>2275</v>
      </c>
      <c r="I4488" t="s">
        <v>1497</v>
      </c>
      <c r="J4488" t="s">
        <v>165</v>
      </c>
      <c r="K4488" t="s">
        <v>166</v>
      </c>
      <c r="L4488" t="s">
        <v>167</v>
      </c>
      <c r="M4488" t="s">
        <v>38</v>
      </c>
      <c r="N4488" t="s">
        <v>39</v>
      </c>
      <c r="O4488" s="23">
        <v>428</v>
      </c>
      <c r="P4488" s="9">
        <v>11.15</v>
      </c>
      <c r="Q4488" t="s">
        <v>40</v>
      </c>
      <c r="R4488">
        <v>57827</v>
      </c>
      <c r="S4488" s="9">
        <v>38.380000000000003</v>
      </c>
      <c r="T4488" s="26">
        <v>4.6909999999999998</v>
      </c>
      <c r="U4488" s="8">
        <v>180.04</v>
      </c>
      <c r="V4488" t="s">
        <v>112</v>
      </c>
      <c r="W4488" t="s">
        <v>2276</v>
      </c>
      <c r="X4488" t="s">
        <v>42</v>
      </c>
      <c r="Y4488" t="s">
        <v>2277</v>
      </c>
      <c r="AA4488" s="1">
        <f t="shared" si="535"/>
        <v>46025</v>
      </c>
      <c r="AB4488" s="2">
        <f t="shared" si="536"/>
        <v>1</v>
      </c>
      <c r="AC4488" s="2">
        <f t="shared" si="537"/>
        <v>2026</v>
      </c>
      <c r="AD4488" s="2" t="str">
        <f>IFERROR(VLOOKUP(A4488,'Aux Área'!$A$4:$B$123,2,0),"-")</f>
        <v>INSPEÇÃO</v>
      </c>
    </row>
    <row r="4489" spans="1:30" x14ac:dyDescent="0.3">
      <c r="A4489" t="s">
        <v>68</v>
      </c>
      <c r="B4489" t="s">
        <v>296</v>
      </c>
      <c r="C4489" t="s">
        <v>7294</v>
      </c>
      <c r="D4489" t="s">
        <v>3246</v>
      </c>
      <c r="E4489" t="s">
        <v>3247</v>
      </c>
      <c r="F4489" t="s">
        <v>69</v>
      </c>
      <c r="G4489" t="s">
        <v>1503</v>
      </c>
      <c r="H4489" t="s">
        <v>36</v>
      </c>
      <c r="I4489" t="s">
        <v>37</v>
      </c>
      <c r="J4489" t="s">
        <v>252</v>
      </c>
      <c r="K4489" t="s">
        <v>253</v>
      </c>
      <c r="L4489" t="s">
        <v>124</v>
      </c>
      <c r="M4489" t="s">
        <v>38</v>
      </c>
      <c r="N4489" t="s">
        <v>39</v>
      </c>
      <c r="O4489" s="23">
        <v>274</v>
      </c>
      <c r="P4489" s="9">
        <v>10.93</v>
      </c>
      <c r="Q4489" t="s">
        <v>40</v>
      </c>
      <c r="R4489">
        <v>26791</v>
      </c>
      <c r="S4489" s="9">
        <v>25.06</v>
      </c>
      <c r="T4489" s="26">
        <v>4.6310000000000002</v>
      </c>
      <c r="U4489" s="8">
        <v>116.06</v>
      </c>
      <c r="V4489" t="s">
        <v>7295</v>
      </c>
      <c r="W4489" t="s">
        <v>2007</v>
      </c>
      <c r="X4489" t="s">
        <v>42</v>
      </c>
      <c r="Y4489" t="s">
        <v>1740</v>
      </c>
      <c r="AA4489" s="1">
        <f t="shared" si="535"/>
        <v>46025</v>
      </c>
      <c r="AB4489" s="2">
        <f t="shared" si="536"/>
        <v>1</v>
      </c>
      <c r="AC4489" s="2">
        <f t="shared" si="537"/>
        <v>2026</v>
      </c>
      <c r="AD4489" s="2" t="str">
        <f>IFERROR(VLOOKUP(A4489,'Aux Área'!$A$4:$B$123,2,0),"-")</f>
        <v>OPERAÇÃO</v>
      </c>
    </row>
    <row r="4490" spans="1:30" x14ac:dyDescent="0.3">
      <c r="A4490" t="s">
        <v>2664</v>
      </c>
      <c r="B4490" t="s">
        <v>2665</v>
      </c>
      <c r="C4490" t="s">
        <v>7296</v>
      </c>
      <c r="D4490" t="s">
        <v>3068</v>
      </c>
      <c r="E4490" t="s">
        <v>3069</v>
      </c>
      <c r="F4490" t="s">
        <v>2667</v>
      </c>
      <c r="G4490" t="s">
        <v>659</v>
      </c>
      <c r="H4490" t="s">
        <v>2215</v>
      </c>
      <c r="I4490" t="s">
        <v>667</v>
      </c>
      <c r="J4490" t="s">
        <v>215</v>
      </c>
      <c r="K4490" t="s">
        <v>216</v>
      </c>
      <c r="L4490" t="s">
        <v>217</v>
      </c>
      <c r="M4490" t="s">
        <v>38</v>
      </c>
      <c r="N4490" t="s">
        <v>668</v>
      </c>
      <c r="O4490" s="23">
        <v>187</v>
      </c>
      <c r="P4490" s="9">
        <v>5.09</v>
      </c>
      <c r="Q4490" t="s">
        <v>40</v>
      </c>
      <c r="R4490">
        <v>8154</v>
      </c>
      <c r="S4490" s="9">
        <v>36.770000000000003</v>
      </c>
      <c r="T4490" s="26">
        <v>6.2910000000000004</v>
      </c>
      <c r="U4490" s="8">
        <v>231.32</v>
      </c>
      <c r="V4490" t="s">
        <v>41</v>
      </c>
      <c r="W4490" t="s">
        <v>2007</v>
      </c>
      <c r="X4490" t="s">
        <v>42</v>
      </c>
      <c r="Y4490" t="s">
        <v>1740</v>
      </c>
      <c r="AA4490" s="1">
        <f t="shared" si="535"/>
        <v>46025</v>
      </c>
      <c r="AB4490" s="2">
        <f t="shared" si="536"/>
        <v>1</v>
      </c>
      <c r="AC4490" s="2">
        <f t="shared" si="537"/>
        <v>2026</v>
      </c>
      <c r="AD4490" s="2" t="str">
        <f>IFERROR(VLOOKUP(A4490,'Aux Área'!$A$4:$B$123,2,0),"-")</f>
        <v>APH</v>
      </c>
    </row>
    <row r="4491" spans="1:30" x14ac:dyDescent="0.3">
      <c r="A4491" t="s">
        <v>2494</v>
      </c>
      <c r="B4491" t="s">
        <v>2495</v>
      </c>
      <c r="C4491" t="s">
        <v>7297</v>
      </c>
      <c r="D4491" t="s">
        <v>3702</v>
      </c>
      <c r="E4491" t="s">
        <v>3703</v>
      </c>
      <c r="F4491" t="s">
        <v>2497</v>
      </c>
      <c r="G4491" t="s">
        <v>659</v>
      </c>
      <c r="H4491" t="s">
        <v>2215</v>
      </c>
      <c r="I4491" t="s">
        <v>667</v>
      </c>
      <c r="J4491" t="s">
        <v>241</v>
      </c>
      <c r="K4491" t="s">
        <v>242</v>
      </c>
      <c r="L4491" t="s">
        <v>110</v>
      </c>
      <c r="M4491" t="s">
        <v>38</v>
      </c>
      <c r="N4491" t="s">
        <v>668</v>
      </c>
      <c r="O4491" s="23">
        <v>115</v>
      </c>
      <c r="P4491" s="9">
        <v>5.61</v>
      </c>
      <c r="Q4491" t="s">
        <v>40</v>
      </c>
      <c r="R4491">
        <v>8818</v>
      </c>
      <c r="S4491" s="9">
        <v>20.5</v>
      </c>
      <c r="T4491" s="26">
        <v>5.89</v>
      </c>
      <c r="U4491" s="8">
        <v>120.75</v>
      </c>
      <c r="V4491" t="s">
        <v>41</v>
      </c>
      <c r="W4491" t="s">
        <v>2007</v>
      </c>
      <c r="X4491" t="s">
        <v>42</v>
      </c>
      <c r="Y4491" t="s">
        <v>1740</v>
      </c>
      <c r="AA4491" s="1">
        <f t="shared" si="535"/>
        <v>46025</v>
      </c>
      <c r="AB4491" s="2">
        <f t="shared" si="536"/>
        <v>1</v>
      </c>
      <c r="AC4491" s="2">
        <f t="shared" si="537"/>
        <v>2026</v>
      </c>
      <c r="AD4491" s="2" t="str">
        <f>IFERROR(VLOOKUP(A4491,'Aux Área'!$A$4:$B$123,2,0),"-")</f>
        <v>APH</v>
      </c>
    </row>
    <row r="4492" spans="1:30" x14ac:dyDescent="0.3">
      <c r="A4492" t="s">
        <v>2494</v>
      </c>
      <c r="C4492" t="s">
        <v>7297</v>
      </c>
      <c r="F4492" t="s">
        <v>2497</v>
      </c>
      <c r="K4492" t="s">
        <v>242</v>
      </c>
      <c r="N4492" t="s">
        <v>15690</v>
      </c>
      <c r="O4492" t="s">
        <v>15244</v>
      </c>
      <c r="P4492" s="9" t="s">
        <v>15244</v>
      </c>
      <c r="Q4492" t="s">
        <v>40</v>
      </c>
      <c r="R4492" t="s">
        <v>15244</v>
      </c>
      <c r="S4492">
        <v>3.17</v>
      </c>
      <c r="U4492" s="8">
        <v>12.03</v>
      </c>
      <c r="AA4492" s="1">
        <f>IFERROR(DATEVALUE(C4492),"-")</f>
        <v>46025</v>
      </c>
      <c r="AB4492" s="2">
        <f>IFERROR(MONTH(AA4492),"-")</f>
        <v>1</v>
      </c>
      <c r="AC4492" s="2">
        <f>IFERROR(YEAR(AA4492),"-")</f>
        <v>2026</v>
      </c>
      <c r="AD4492" s="2" t="str">
        <f>IFERROR(VLOOKUP(A4492,'Aux Área'!$A$4:$B$123,2,0),"-")</f>
        <v>APH</v>
      </c>
    </row>
    <row r="4493" spans="1:30" x14ac:dyDescent="0.3">
      <c r="A4493" t="s">
        <v>30</v>
      </c>
      <c r="B4493" t="s">
        <v>453</v>
      </c>
      <c r="C4493" t="s">
        <v>7298</v>
      </c>
      <c r="D4493" t="s">
        <v>1562</v>
      </c>
      <c r="E4493" t="s">
        <v>1563</v>
      </c>
      <c r="F4493" t="s">
        <v>34</v>
      </c>
      <c r="G4493" t="s">
        <v>1500</v>
      </c>
      <c r="H4493" t="s">
        <v>36</v>
      </c>
      <c r="I4493" t="s">
        <v>37</v>
      </c>
      <c r="J4493" t="s">
        <v>1909</v>
      </c>
      <c r="K4493" t="s">
        <v>496</v>
      </c>
      <c r="L4493" t="s">
        <v>84</v>
      </c>
      <c r="M4493" t="s">
        <v>38</v>
      </c>
      <c r="N4493" t="s">
        <v>39</v>
      </c>
      <c r="O4493" s="23">
        <v>300</v>
      </c>
      <c r="P4493" s="9">
        <v>7.85</v>
      </c>
      <c r="Q4493" t="s">
        <v>40</v>
      </c>
      <c r="R4493">
        <v>14343</v>
      </c>
      <c r="S4493" s="9">
        <v>38.21</v>
      </c>
      <c r="T4493" s="26">
        <v>5.49</v>
      </c>
      <c r="U4493" s="8">
        <v>209.77</v>
      </c>
      <c r="V4493" t="s">
        <v>41</v>
      </c>
      <c r="W4493" t="s">
        <v>2007</v>
      </c>
      <c r="X4493" t="s">
        <v>42</v>
      </c>
      <c r="Y4493" t="s">
        <v>1740</v>
      </c>
      <c r="AA4493" s="1">
        <f t="shared" ref="AA4493:AA4532" si="538">DATEVALUE(C4493)</f>
        <v>46025</v>
      </c>
      <c r="AB4493" s="2">
        <f t="shared" ref="AB4493:AB4532" si="539">MONTH(AA4493)</f>
        <v>1</v>
      </c>
      <c r="AC4493" s="2">
        <f t="shared" ref="AC4493:AC4532" si="540">YEAR(AA4493)</f>
        <v>2026</v>
      </c>
      <c r="AD4493" s="2" t="str">
        <f>IFERROR(VLOOKUP(A4493,'Aux Área'!$A$4:$B$123,2,0),"-")</f>
        <v>OPERAÇÃO</v>
      </c>
    </row>
    <row r="4494" spans="1:30" x14ac:dyDescent="0.3">
      <c r="A4494" t="s">
        <v>2638</v>
      </c>
      <c r="B4494" t="s">
        <v>4593</v>
      </c>
      <c r="C4494" t="s">
        <v>7299</v>
      </c>
      <c r="D4494" t="s">
        <v>3419</v>
      </c>
      <c r="E4494" t="s">
        <v>3420</v>
      </c>
      <c r="F4494" t="s">
        <v>2641</v>
      </c>
      <c r="G4494" t="s">
        <v>1135</v>
      </c>
      <c r="H4494" t="s">
        <v>2275</v>
      </c>
      <c r="I4494" t="s">
        <v>1497</v>
      </c>
      <c r="J4494" t="s">
        <v>275</v>
      </c>
      <c r="K4494" t="s">
        <v>276</v>
      </c>
      <c r="L4494" t="s">
        <v>124</v>
      </c>
      <c r="M4494" t="s">
        <v>38</v>
      </c>
      <c r="N4494" t="s">
        <v>39</v>
      </c>
      <c r="O4494" s="23">
        <v>534</v>
      </c>
      <c r="P4494" s="9">
        <v>12.08</v>
      </c>
      <c r="Q4494" t="s">
        <v>40</v>
      </c>
      <c r="R4494">
        <v>57288</v>
      </c>
      <c r="S4494" s="9">
        <v>44.2</v>
      </c>
      <c r="T4494" s="26">
        <v>4.59</v>
      </c>
      <c r="U4494" s="8">
        <v>202.88</v>
      </c>
      <c r="V4494" t="s">
        <v>7300</v>
      </c>
      <c r="W4494" t="s">
        <v>2276</v>
      </c>
      <c r="X4494" t="s">
        <v>42</v>
      </c>
      <c r="Y4494" t="s">
        <v>2277</v>
      </c>
      <c r="AA4494" s="1">
        <f t="shared" si="538"/>
        <v>46025</v>
      </c>
      <c r="AB4494" s="2">
        <f t="shared" si="539"/>
        <v>1</v>
      </c>
      <c r="AC4494" s="2">
        <f t="shared" si="540"/>
        <v>2026</v>
      </c>
      <c r="AD4494" s="2" t="str">
        <f>IFERROR(VLOOKUP(A4494,'Aux Área'!$A$4:$B$123,2,0),"-")</f>
        <v>INSPEÇÃO</v>
      </c>
    </row>
    <row r="4495" spans="1:30" x14ac:dyDescent="0.3">
      <c r="A4495" t="s">
        <v>2318</v>
      </c>
      <c r="B4495" t="s">
        <v>2733</v>
      </c>
      <c r="C4495" t="s">
        <v>7301</v>
      </c>
      <c r="D4495" t="s">
        <v>3205</v>
      </c>
      <c r="E4495" t="s">
        <v>3206</v>
      </c>
      <c r="F4495" t="s">
        <v>4203</v>
      </c>
      <c r="G4495" t="s">
        <v>1135</v>
      </c>
      <c r="H4495" t="s">
        <v>2185</v>
      </c>
      <c r="I4495" t="s">
        <v>2186</v>
      </c>
      <c r="J4495" t="s">
        <v>175</v>
      </c>
      <c r="K4495" t="s">
        <v>176</v>
      </c>
      <c r="L4495" t="s">
        <v>177</v>
      </c>
      <c r="M4495" t="s">
        <v>38</v>
      </c>
      <c r="N4495" t="s">
        <v>668</v>
      </c>
      <c r="O4495" s="23">
        <v>964</v>
      </c>
      <c r="P4495" s="9">
        <v>15.36</v>
      </c>
      <c r="Q4495" t="s">
        <v>40</v>
      </c>
      <c r="R4495">
        <v>61269</v>
      </c>
      <c r="S4495" s="9">
        <v>62.75</v>
      </c>
      <c r="T4495" s="26">
        <v>6.19</v>
      </c>
      <c r="U4495" s="8">
        <v>388.45</v>
      </c>
      <c r="V4495" t="s">
        <v>112</v>
      </c>
      <c r="W4495" t="s">
        <v>2007</v>
      </c>
      <c r="X4495" t="s">
        <v>42</v>
      </c>
      <c r="Y4495" t="s">
        <v>2188</v>
      </c>
      <c r="AA4495" s="1">
        <f t="shared" si="538"/>
        <v>46025</v>
      </c>
      <c r="AB4495" s="2">
        <f t="shared" si="539"/>
        <v>1</v>
      </c>
      <c r="AC4495" s="2">
        <f t="shared" si="540"/>
        <v>2026</v>
      </c>
      <c r="AD4495" s="2" t="str">
        <f>IFERROR(VLOOKUP(A4495,'Aux Área'!$A$4:$B$123,2,0),"-")</f>
        <v>INSPEÇÃO</v>
      </c>
    </row>
    <row r="4496" spans="1:30" x14ac:dyDescent="0.3">
      <c r="A4496" t="s">
        <v>2306</v>
      </c>
      <c r="B4496" t="s">
        <v>4613</v>
      </c>
      <c r="C4496" t="s">
        <v>7302</v>
      </c>
      <c r="D4496" t="s">
        <v>3428</v>
      </c>
      <c r="E4496" t="s">
        <v>3429</v>
      </c>
      <c r="F4496" t="s">
        <v>2309</v>
      </c>
      <c r="G4496" t="s">
        <v>1135</v>
      </c>
      <c r="H4496" t="s">
        <v>2275</v>
      </c>
      <c r="I4496" t="s">
        <v>1497</v>
      </c>
      <c r="J4496" t="s">
        <v>1665</v>
      </c>
      <c r="K4496" t="s">
        <v>1666</v>
      </c>
      <c r="L4496" t="s">
        <v>301</v>
      </c>
      <c r="M4496" t="s">
        <v>38</v>
      </c>
      <c r="N4496" t="s">
        <v>39</v>
      </c>
      <c r="O4496" s="23">
        <v>417</v>
      </c>
      <c r="P4496" s="9">
        <v>9.41</v>
      </c>
      <c r="Q4496" t="s">
        <v>40</v>
      </c>
      <c r="R4496">
        <v>60975</v>
      </c>
      <c r="S4496" s="9">
        <v>44.32</v>
      </c>
      <c r="T4496" s="26">
        <v>4.8899999999999997</v>
      </c>
      <c r="U4496" s="8">
        <v>216.72</v>
      </c>
      <c r="V4496" t="s">
        <v>7303</v>
      </c>
      <c r="W4496" t="s">
        <v>2276</v>
      </c>
      <c r="X4496" t="s">
        <v>42</v>
      </c>
      <c r="Y4496" t="s">
        <v>2277</v>
      </c>
      <c r="AA4496" s="1">
        <f t="shared" si="538"/>
        <v>46025</v>
      </c>
      <c r="AB4496" s="2">
        <f t="shared" si="539"/>
        <v>1</v>
      </c>
      <c r="AC4496" s="2">
        <f t="shared" si="540"/>
        <v>2026</v>
      </c>
      <c r="AD4496" s="2" t="str">
        <f>IFERROR(VLOOKUP(A4496,'Aux Área'!$A$4:$B$123,2,0),"-")</f>
        <v>INSPEÇÃO</v>
      </c>
    </row>
    <row r="4497" spans="1:30" x14ac:dyDescent="0.3">
      <c r="A4497" t="s">
        <v>2643</v>
      </c>
      <c r="B4497" t="s">
        <v>2307</v>
      </c>
      <c r="C4497" t="s">
        <v>7304</v>
      </c>
      <c r="D4497" t="s">
        <v>4988</v>
      </c>
      <c r="E4497" t="s">
        <v>4989</v>
      </c>
      <c r="F4497" t="s">
        <v>2646</v>
      </c>
      <c r="G4497" t="s">
        <v>1300</v>
      </c>
      <c r="H4497" t="s">
        <v>1301</v>
      </c>
      <c r="I4497" t="s">
        <v>37</v>
      </c>
      <c r="J4497" t="s">
        <v>122</v>
      </c>
      <c r="K4497" t="s">
        <v>123</v>
      </c>
      <c r="L4497" t="s">
        <v>124</v>
      </c>
      <c r="M4497" t="s">
        <v>38</v>
      </c>
      <c r="N4497" t="s">
        <v>39</v>
      </c>
      <c r="O4497" s="23">
        <v>490</v>
      </c>
      <c r="P4497" s="9">
        <v>11.72</v>
      </c>
      <c r="Q4497" t="s">
        <v>40</v>
      </c>
      <c r="R4497">
        <v>63376</v>
      </c>
      <c r="S4497" s="9">
        <v>41.8</v>
      </c>
      <c r="T4497" s="26">
        <v>4.7910000000000004</v>
      </c>
      <c r="U4497" s="8">
        <v>200.26</v>
      </c>
      <c r="V4497" t="s">
        <v>112</v>
      </c>
      <c r="W4497" t="s">
        <v>2276</v>
      </c>
      <c r="X4497" t="s">
        <v>42</v>
      </c>
      <c r="Y4497" t="s">
        <v>2277</v>
      </c>
      <c r="AA4497" s="1">
        <f t="shared" si="538"/>
        <v>46025</v>
      </c>
      <c r="AB4497" s="2">
        <f t="shared" si="539"/>
        <v>1</v>
      </c>
      <c r="AC4497" s="2">
        <f t="shared" si="540"/>
        <v>2026</v>
      </c>
      <c r="AD4497" s="2" t="str">
        <f>IFERROR(VLOOKUP(A4497,'Aux Área'!$A$4:$B$123,2,0),"-")</f>
        <v>INSPEÇÃO</v>
      </c>
    </row>
    <row r="4498" spans="1:30" x14ac:dyDescent="0.3">
      <c r="A4498" t="s">
        <v>3092</v>
      </c>
      <c r="B4498" t="s">
        <v>4774</v>
      </c>
      <c r="C4498" t="s">
        <v>7305</v>
      </c>
      <c r="D4498" t="s">
        <v>3410</v>
      </c>
      <c r="E4498" t="s">
        <v>3411</v>
      </c>
      <c r="F4498" t="s">
        <v>3594</v>
      </c>
      <c r="G4498" t="s">
        <v>1135</v>
      </c>
      <c r="H4498" t="s">
        <v>2275</v>
      </c>
      <c r="I4498" t="s">
        <v>1497</v>
      </c>
      <c r="J4498" t="s">
        <v>231</v>
      </c>
      <c r="K4498" t="s">
        <v>232</v>
      </c>
      <c r="L4498" t="s">
        <v>217</v>
      </c>
      <c r="M4498" t="s">
        <v>38</v>
      </c>
      <c r="N4498" t="s">
        <v>39</v>
      </c>
      <c r="O4498" s="23">
        <v>442</v>
      </c>
      <c r="P4498" s="9">
        <v>9.39</v>
      </c>
      <c r="Q4498" t="s">
        <v>40</v>
      </c>
      <c r="R4498">
        <v>49090</v>
      </c>
      <c r="S4498" s="9">
        <v>47.09</v>
      </c>
      <c r="T4498" s="26">
        <v>4.57</v>
      </c>
      <c r="U4498" s="8">
        <v>215.21</v>
      </c>
      <c r="V4498" t="s">
        <v>7306</v>
      </c>
      <c r="W4498" t="s">
        <v>2276</v>
      </c>
      <c r="X4498" t="s">
        <v>42</v>
      </c>
      <c r="Y4498" t="s">
        <v>2277</v>
      </c>
      <c r="AA4498" s="1">
        <f t="shared" si="538"/>
        <v>46025</v>
      </c>
      <c r="AB4498" s="2">
        <f t="shared" si="539"/>
        <v>1</v>
      </c>
      <c r="AC4498" s="2">
        <f t="shared" si="540"/>
        <v>2026</v>
      </c>
      <c r="AD4498" s="2" t="str">
        <f>IFERROR(VLOOKUP(A4498,'Aux Área'!$A$4:$B$123,2,0),"-")</f>
        <v>INSPEÇÃO</v>
      </c>
    </row>
    <row r="4499" spans="1:30" x14ac:dyDescent="0.3">
      <c r="A4499" t="s">
        <v>2278</v>
      </c>
      <c r="B4499" t="s">
        <v>4664</v>
      </c>
      <c r="C4499" t="s">
        <v>7307</v>
      </c>
      <c r="D4499" t="s">
        <v>6708</v>
      </c>
      <c r="E4499" t="s">
        <v>6709</v>
      </c>
      <c r="F4499" t="s">
        <v>2281</v>
      </c>
      <c r="G4499" t="s">
        <v>1135</v>
      </c>
      <c r="H4499" t="s">
        <v>2275</v>
      </c>
      <c r="I4499" t="s">
        <v>1497</v>
      </c>
      <c r="J4499" t="s">
        <v>165</v>
      </c>
      <c r="K4499" t="s">
        <v>166</v>
      </c>
      <c r="L4499" t="s">
        <v>167</v>
      </c>
      <c r="M4499" t="s">
        <v>38</v>
      </c>
      <c r="N4499" t="s">
        <v>39</v>
      </c>
      <c r="O4499" s="23">
        <v>463</v>
      </c>
      <c r="P4499" s="9">
        <v>9.65</v>
      </c>
      <c r="Q4499" t="s">
        <v>40</v>
      </c>
      <c r="R4499">
        <v>69945</v>
      </c>
      <c r="S4499" s="9">
        <v>47.98</v>
      </c>
      <c r="T4499" s="26">
        <v>4.6900000000000004</v>
      </c>
      <c r="U4499" s="8">
        <v>225.05</v>
      </c>
      <c r="V4499" t="s">
        <v>112</v>
      </c>
      <c r="W4499" t="s">
        <v>2276</v>
      </c>
      <c r="X4499" t="s">
        <v>42</v>
      </c>
      <c r="Y4499" t="s">
        <v>2277</v>
      </c>
      <c r="AA4499" s="1">
        <f t="shared" si="538"/>
        <v>46025</v>
      </c>
      <c r="AB4499" s="2">
        <f t="shared" si="539"/>
        <v>1</v>
      </c>
      <c r="AC4499" s="2">
        <f t="shared" si="540"/>
        <v>2026</v>
      </c>
      <c r="AD4499" s="2" t="str">
        <f>IFERROR(VLOOKUP(A4499,'Aux Área'!$A$4:$B$123,2,0),"-")</f>
        <v>INSPEÇÃO</v>
      </c>
    </row>
    <row r="4500" spans="1:30" x14ac:dyDescent="0.3">
      <c r="A4500" t="s">
        <v>68</v>
      </c>
      <c r="B4500" t="s">
        <v>296</v>
      </c>
      <c r="C4500" t="s">
        <v>7308</v>
      </c>
      <c r="D4500" t="s">
        <v>3246</v>
      </c>
      <c r="E4500" t="s">
        <v>3247</v>
      </c>
      <c r="F4500" t="s">
        <v>69</v>
      </c>
      <c r="G4500" t="s">
        <v>1503</v>
      </c>
      <c r="H4500" t="s">
        <v>36</v>
      </c>
      <c r="I4500" t="s">
        <v>37</v>
      </c>
      <c r="J4500" t="s">
        <v>165</v>
      </c>
      <c r="K4500" t="s">
        <v>166</v>
      </c>
      <c r="L4500" t="s">
        <v>167</v>
      </c>
      <c r="M4500" t="s">
        <v>38</v>
      </c>
      <c r="N4500" t="s">
        <v>39</v>
      </c>
      <c r="O4500" s="23">
        <v>247</v>
      </c>
      <c r="P4500" s="9">
        <v>9.27</v>
      </c>
      <c r="Q4500" t="s">
        <v>40</v>
      </c>
      <c r="R4500">
        <v>27038</v>
      </c>
      <c r="S4500" s="9">
        <v>26.65</v>
      </c>
      <c r="T4500" s="26">
        <v>4.6900000000000004</v>
      </c>
      <c r="U4500" s="8">
        <v>125</v>
      </c>
      <c r="V4500" t="s">
        <v>112</v>
      </c>
      <c r="W4500" t="s">
        <v>2007</v>
      </c>
      <c r="X4500" t="s">
        <v>42</v>
      </c>
      <c r="Y4500" t="s">
        <v>1740</v>
      </c>
      <c r="AA4500" s="1">
        <f t="shared" si="538"/>
        <v>46025</v>
      </c>
      <c r="AB4500" s="2">
        <f t="shared" si="539"/>
        <v>1</v>
      </c>
      <c r="AC4500" s="2">
        <f t="shared" si="540"/>
        <v>2026</v>
      </c>
      <c r="AD4500" s="2" t="str">
        <f>IFERROR(VLOOKUP(A4500,'Aux Área'!$A$4:$B$123,2,0),"-")</f>
        <v>OPERAÇÃO</v>
      </c>
    </row>
    <row r="4501" spans="1:30" x14ac:dyDescent="0.3">
      <c r="A4501" t="s">
        <v>1295</v>
      </c>
      <c r="B4501" t="s">
        <v>1753</v>
      </c>
      <c r="C4501" t="s">
        <v>7309</v>
      </c>
      <c r="D4501" t="s">
        <v>1297</v>
      </c>
      <c r="E4501" t="s">
        <v>2221</v>
      </c>
      <c r="F4501" t="s">
        <v>1299</v>
      </c>
      <c r="G4501" t="s">
        <v>1135</v>
      </c>
      <c r="H4501" t="s">
        <v>1301</v>
      </c>
      <c r="I4501" t="s">
        <v>839</v>
      </c>
      <c r="J4501" t="s">
        <v>275</v>
      </c>
      <c r="K4501" t="s">
        <v>276</v>
      </c>
      <c r="L4501" t="s">
        <v>124</v>
      </c>
      <c r="M4501" t="s">
        <v>38</v>
      </c>
      <c r="N4501" t="s">
        <v>39</v>
      </c>
      <c r="O4501" s="23">
        <v>0</v>
      </c>
      <c r="P4501" s="23">
        <v>0</v>
      </c>
      <c r="Q4501" t="s">
        <v>40</v>
      </c>
      <c r="R4501" t="s">
        <v>15244</v>
      </c>
      <c r="S4501" s="9">
        <v>53.1</v>
      </c>
      <c r="T4501" s="26">
        <v>4.59</v>
      </c>
      <c r="U4501" s="8">
        <v>243.73</v>
      </c>
      <c r="V4501" t="s">
        <v>7310</v>
      </c>
      <c r="W4501" t="s">
        <v>2007</v>
      </c>
      <c r="X4501" t="s">
        <v>42</v>
      </c>
      <c r="Y4501" t="s">
        <v>1740</v>
      </c>
      <c r="AA4501" s="1">
        <f t="shared" si="538"/>
        <v>46025</v>
      </c>
      <c r="AB4501" s="2">
        <f t="shared" si="539"/>
        <v>1</v>
      </c>
      <c r="AC4501" s="2">
        <f t="shared" si="540"/>
        <v>2026</v>
      </c>
      <c r="AD4501" s="2" t="str">
        <f>IFERROR(VLOOKUP(A4501,'Aux Área'!$A$4:$B$123,2,0),"-")</f>
        <v>LUCCA JR - OP</v>
      </c>
    </row>
    <row r="4502" spans="1:30" x14ac:dyDescent="0.3">
      <c r="A4502" t="s">
        <v>2461</v>
      </c>
      <c r="B4502" t="s">
        <v>5008</v>
      </c>
      <c r="C4502" t="s">
        <v>7311</v>
      </c>
      <c r="D4502" t="s">
        <v>3135</v>
      </c>
      <c r="E4502" t="s">
        <v>3136</v>
      </c>
      <c r="F4502" t="s">
        <v>3574</v>
      </c>
      <c r="G4502" t="s">
        <v>1135</v>
      </c>
      <c r="H4502" t="s">
        <v>2275</v>
      </c>
      <c r="I4502" t="s">
        <v>1497</v>
      </c>
      <c r="J4502" t="s">
        <v>188</v>
      </c>
      <c r="K4502" t="s">
        <v>189</v>
      </c>
      <c r="L4502" t="s">
        <v>190</v>
      </c>
      <c r="M4502" t="s">
        <v>38</v>
      </c>
      <c r="N4502" t="s">
        <v>39</v>
      </c>
      <c r="O4502" s="23">
        <v>508</v>
      </c>
      <c r="P4502" s="9">
        <v>11.07</v>
      </c>
      <c r="Q4502" t="s">
        <v>40</v>
      </c>
      <c r="R4502">
        <v>49938</v>
      </c>
      <c r="S4502" s="9">
        <v>45.87</v>
      </c>
      <c r="T4502" s="26">
        <v>4.8899999999999997</v>
      </c>
      <c r="U4502" s="8">
        <v>224.3</v>
      </c>
      <c r="V4502" t="s">
        <v>41</v>
      </c>
      <c r="W4502" t="s">
        <v>2276</v>
      </c>
      <c r="X4502" t="s">
        <v>42</v>
      </c>
      <c r="Y4502" t="s">
        <v>2277</v>
      </c>
      <c r="AA4502" s="1">
        <f t="shared" si="538"/>
        <v>46025</v>
      </c>
      <c r="AB4502" s="2">
        <f t="shared" si="539"/>
        <v>1</v>
      </c>
      <c r="AC4502" s="2">
        <f t="shared" si="540"/>
        <v>2026</v>
      </c>
      <c r="AD4502" s="2" t="str">
        <f>IFERROR(VLOOKUP(A4502,'Aux Área'!$A$4:$B$123,2,0),"-")</f>
        <v>INSPEÇÃO</v>
      </c>
    </row>
    <row r="4503" spans="1:30" x14ac:dyDescent="0.3">
      <c r="A4503" t="s">
        <v>2347</v>
      </c>
      <c r="B4503" t="s">
        <v>2348</v>
      </c>
      <c r="C4503" t="s">
        <v>7312</v>
      </c>
      <c r="D4503" t="s">
        <v>4012</v>
      </c>
      <c r="E4503" t="s">
        <v>4013</v>
      </c>
      <c r="F4503" t="s">
        <v>2350</v>
      </c>
      <c r="G4503" t="s">
        <v>659</v>
      </c>
      <c r="H4503" t="s">
        <v>1996</v>
      </c>
      <c r="I4503" t="s">
        <v>1997</v>
      </c>
      <c r="J4503" t="s">
        <v>237</v>
      </c>
      <c r="K4503" t="s">
        <v>238</v>
      </c>
      <c r="L4503" t="s">
        <v>110</v>
      </c>
      <c r="M4503" t="s">
        <v>38</v>
      </c>
      <c r="N4503" t="s">
        <v>668</v>
      </c>
      <c r="O4503" s="10">
        <v>432</v>
      </c>
      <c r="P4503" s="24">
        <v>6.02</v>
      </c>
      <c r="Q4503" t="s">
        <v>40</v>
      </c>
      <c r="R4503" s="2">
        <v>18032</v>
      </c>
      <c r="S4503" s="9">
        <v>71.77</v>
      </c>
      <c r="T4503" s="26">
        <v>6.04</v>
      </c>
      <c r="U4503" s="8">
        <v>433.49</v>
      </c>
      <c r="V4503" t="s">
        <v>41</v>
      </c>
      <c r="W4503" t="s">
        <v>1985</v>
      </c>
      <c r="X4503" t="s">
        <v>42</v>
      </c>
      <c r="Y4503" t="s">
        <v>1986</v>
      </c>
      <c r="AA4503" s="1">
        <f t="shared" si="538"/>
        <v>46025</v>
      </c>
      <c r="AB4503" s="2">
        <f t="shared" si="539"/>
        <v>1</v>
      </c>
      <c r="AC4503" s="2">
        <f t="shared" si="540"/>
        <v>2026</v>
      </c>
      <c r="AD4503" s="2" t="str">
        <f>IFERROR(VLOOKUP(A4503,'Aux Área'!$A$4:$B$123,2,0),"-")</f>
        <v>PESADOS</v>
      </c>
    </row>
    <row r="4504" spans="1:30" x14ac:dyDescent="0.3">
      <c r="A4504" t="s">
        <v>2282</v>
      </c>
      <c r="B4504" t="s">
        <v>4679</v>
      </c>
      <c r="C4504" t="s">
        <v>7313</v>
      </c>
      <c r="D4504" t="s">
        <v>3162</v>
      </c>
      <c r="E4504" t="s">
        <v>3163</v>
      </c>
      <c r="F4504" t="s">
        <v>2285</v>
      </c>
      <c r="G4504" t="s">
        <v>1135</v>
      </c>
      <c r="H4504" t="s">
        <v>2275</v>
      </c>
      <c r="I4504" t="s">
        <v>1497</v>
      </c>
      <c r="J4504" t="s">
        <v>165</v>
      </c>
      <c r="K4504" t="s">
        <v>166</v>
      </c>
      <c r="L4504" t="s">
        <v>167</v>
      </c>
      <c r="M4504" t="s">
        <v>38</v>
      </c>
      <c r="N4504" t="s">
        <v>39</v>
      </c>
      <c r="O4504" s="23">
        <v>436</v>
      </c>
      <c r="P4504" s="9">
        <v>9.2899999999999991</v>
      </c>
      <c r="Q4504" t="s">
        <v>40</v>
      </c>
      <c r="R4504">
        <v>58263</v>
      </c>
      <c r="S4504" s="9">
        <v>46.91</v>
      </c>
      <c r="T4504" s="26">
        <v>4.6900000000000004</v>
      </c>
      <c r="U4504" s="8">
        <v>220.03</v>
      </c>
      <c r="V4504" t="s">
        <v>112</v>
      </c>
      <c r="W4504" t="s">
        <v>2276</v>
      </c>
      <c r="X4504" t="s">
        <v>42</v>
      </c>
      <c r="Y4504" t="s">
        <v>2277</v>
      </c>
      <c r="AA4504" s="1">
        <f t="shared" si="538"/>
        <v>46025</v>
      </c>
      <c r="AB4504" s="2">
        <f t="shared" si="539"/>
        <v>1</v>
      </c>
      <c r="AC4504" s="2">
        <f t="shared" si="540"/>
        <v>2026</v>
      </c>
      <c r="AD4504" s="2" t="str">
        <f>IFERROR(VLOOKUP(A4504,'Aux Área'!$A$4:$B$123,2,0),"-")</f>
        <v>INSPEÇÃO</v>
      </c>
    </row>
    <row r="4505" spans="1:30" x14ac:dyDescent="0.3">
      <c r="A4505" t="s">
        <v>2181</v>
      </c>
      <c r="B4505" t="s">
        <v>4595</v>
      </c>
      <c r="C4505" t="s">
        <v>7314</v>
      </c>
      <c r="D4505" t="s">
        <v>3107</v>
      </c>
      <c r="E4505" t="s">
        <v>3108</v>
      </c>
      <c r="F4505" t="s">
        <v>2184</v>
      </c>
      <c r="G4505" t="s">
        <v>1135</v>
      </c>
      <c r="H4505" t="s">
        <v>2185</v>
      </c>
      <c r="I4505" t="s">
        <v>2186</v>
      </c>
      <c r="J4505" t="s">
        <v>108</v>
      </c>
      <c r="K4505" t="s">
        <v>109</v>
      </c>
      <c r="L4505" t="s">
        <v>110</v>
      </c>
      <c r="M4505" t="s">
        <v>38</v>
      </c>
      <c r="N4505" t="s">
        <v>668</v>
      </c>
      <c r="O4505" s="23">
        <v>836</v>
      </c>
      <c r="P4505" s="9">
        <v>14.58</v>
      </c>
      <c r="Q4505" t="s">
        <v>40</v>
      </c>
      <c r="R4505">
        <v>68916</v>
      </c>
      <c r="S4505" s="9">
        <v>57.35</v>
      </c>
      <c r="T4505" s="26">
        <v>6.19</v>
      </c>
      <c r="U4505" s="8">
        <v>355</v>
      </c>
      <c r="V4505" t="s">
        <v>7315</v>
      </c>
      <c r="W4505" t="s">
        <v>2007</v>
      </c>
      <c r="X4505" t="s">
        <v>42</v>
      </c>
      <c r="Y4505" t="s">
        <v>2188</v>
      </c>
      <c r="AA4505" s="1">
        <f t="shared" si="538"/>
        <v>46025</v>
      </c>
      <c r="AB4505" s="2">
        <f t="shared" si="539"/>
        <v>1</v>
      </c>
      <c r="AC4505" s="2">
        <f t="shared" si="540"/>
        <v>2026</v>
      </c>
      <c r="AD4505" s="2" t="str">
        <f>IFERROR(VLOOKUP(A4505,'Aux Área'!$A$4:$B$123,2,0),"-")</f>
        <v>INSPEÇÃO</v>
      </c>
    </row>
    <row r="4506" spans="1:30" x14ac:dyDescent="0.3">
      <c r="A4506" t="s">
        <v>2306</v>
      </c>
      <c r="B4506" t="s">
        <v>4613</v>
      </c>
      <c r="C4506" t="s">
        <v>7316</v>
      </c>
      <c r="D4506" t="s">
        <v>3428</v>
      </c>
      <c r="E4506" t="s">
        <v>3429</v>
      </c>
      <c r="F4506" t="s">
        <v>2309</v>
      </c>
      <c r="G4506" t="s">
        <v>1135</v>
      </c>
      <c r="H4506" t="s">
        <v>2275</v>
      </c>
      <c r="I4506" t="s">
        <v>1497</v>
      </c>
      <c r="J4506" t="s">
        <v>89</v>
      </c>
      <c r="K4506" t="s">
        <v>90</v>
      </c>
      <c r="L4506" t="s">
        <v>91</v>
      </c>
      <c r="M4506" t="s">
        <v>38</v>
      </c>
      <c r="N4506" t="s">
        <v>39</v>
      </c>
      <c r="O4506" s="23">
        <v>279</v>
      </c>
      <c r="P4506" s="9">
        <v>8.41</v>
      </c>
      <c r="Q4506" t="s">
        <v>40</v>
      </c>
      <c r="R4506">
        <v>61254</v>
      </c>
      <c r="S4506" s="9">
        <v>33.18</v>
      </c>
      <c r="T4506" s="26">
        <v>4.59</v>
      </c>
      <c r="U4506" s="8">
        <v>152.30000000000001</v>
      </c>
      <c r="V4506" t="s">
        <v>7317</v>
      </c>
      <c r="W4506" t="s">
        <v>2276</v>
      </c>
      <c r="X4506" t="s">
        <v>42</v>
      </c>
      <c r="Y4506" t="s">
        <v>2277</v>
      </c>
      <c r="AA4506" s="1">
        <f t="shared" si="538"/>
        <v>46025</v>
      </c>
      <c r="AB4506" s="2">
        <f t="shared" si="539"/>
        <v>1</v>
      </c>
      <c r="AC4506" s="2">
        <f t="shared" si="540"/>
        <v>2026</v>
      </c>
      <c r="AD4506" s="2" t="str">
        <f>IFERROR(VLOOKUP(A4506,'Aux Área'!$A$4:$B$123,2,0),"-")</f>
        <v>INSPEÇÃO</v>
      </c>
    </row>
    <row r="4507" spans="1:30" x14ac:dyDescent="0.3">
      <c r="A4507" t="s">
        <v>2260</v>
      </c>
      <c r="B4507" t="s">
        <v>113</v>
      </c>
      <c r="C4507" t="s">
        <v>7318</v>
      </c>
      <c r="D4507" t="s">
        <v>3005</v>
      </c>
      <c r="E4507" t="s">
        <v>3006</v>
      </c>
      <c r="F4507" t="s">
        <v>2262</v>
      </c>
      <c r="G4507" t="s">
        <v>35</v>
      </c>
      <c r="H4507" t="s">
        <v>2263</v>
      </c>
      <c r="I4507" t="s">
        <v>2186</v>
      </c>
      <c r="J4507" t="s">
        <v>1681</v>
      </c>
      <c r="K4507" t="s">
        <v>1682</v>
      </c>
      <c r="L4507" t="s">
        <v>141</v>
      </c>
      <c r="M4507" t="s">
        <v>38</v>
      </c>
      <c r="N4507" t="s">
        <v>668</v>
      </c>
      <c r="O4507" s="23">
        <v>926</v>
      </c>
      <c r="P4507" s="9">
        <v>14.68</v>
      </c>
      <c r="Q4507" t="s">
        <v>40</v>
      </c>
      <c r="R4507">
        <v>55771</v>
      </c>
      <c r="S4507" s="9">
        <v>63.07</v>
      </c>
      <c r="T4507" s="26">
        <v>6.49</v>
      </c>
      <c r="U4507" s="8">
        <v>409.31</v>
      </c>
      <c r="V4507" t="s">
        <v>41</v>
      </c>
      <c r="W4507" t="s">
        <v>2007</v>
      </c>
      <c r="X4507" t="s">
        <v>42</v>
      </c>
      <c r="Y4507" t="s">
        <v>1740</v>
      </c>
      <c r="AA4507" s="1">
        <f t="shared" si="538"/>
        <v>46025</v>
      </c>
      <c r="AB4507" s="2">
        <f t="shared" si="539"/>
        <v>1</v>
      </c>
      <c r="AC4507" s="2">
        <f t="shared" si="540"/>
        <v>2026</v>
      </c>
      <c r="AD4507" s="2" t="str">
        <f>IFERROR(VLOOKUP(A4507,'Aux Área'!$A$4:$B$123,2,0),"-")</f>
        <v>INSPEÇÃO</v>
      </c>
    </row>
    <row r="4508" spans="1:30" x14ac:dyDescent="0.3">
      <c r="A4508" t="s">
        <v>3092</v>
      </c>
      <c r="B4508" t="s">
        <v>4774</v>
      </c>
      <c r="C4508" t="s">
        <v>7319</v>
      </c>
      <c r="D4508" t="s">
        <v>7114</v>
      </c>
      <c r="E4508" t="s">
        <v>7115</v>
      </c>
      <c r="F4508" t="s">
        <v>3594</v>
      </c>
      <c r="G4508" t="s">
        <v>1135</v>
      </c>
      <c r="H4508" t="s">
        <v>2275</v>
      </c>
      <c r="I4508" t="s">
        <v>1497</v>
      </c>
      <c r="J4508" t="s">
        <v>89</v>
      </c>
      <c r="K4508" t="s">
        <v>90</v>
      </c>
      <c r="L4508" t="s">
        <v>91</v>
      </c>
      <c r="M4508" t="s">
        <v>38</v>
      </c>
      <c r="N4508" t="s">
        <v>39</v>
      </c>
      <c r="O4508" s="23">
        <v>345</v>
      </c>
      <c r="P4508" s="9">
        <v>9.42</v>
      </c>
      <c r="Q4508" t="s">
        <v>40</v>
      </c>
      <c r="R4508">
        <v>49435</v>
      </c>
      <c r="S4508" s="9">
        <v>36.64</v>
      </c>
      <c r="T4508" s="26">
        <v>4.59</v>
      </c>
      <c r="U4508" s="8">
        <v>168.18</v>
      </c>
      <c r="V4508" t="s">
        <v>7320</v>
      </c>
      <c r="W4508" t="s">
        <v>2276</v>
      </c>
      <c r="X4508" t="s">
        <v>42</v>
      </c>
      <c r="Y4508" t="s">
        <v>2277</v>
      </c>
      <c r="AA4508" s="1">
        <f t="shared" si="538"/>
        <v>46025</v>
      </c>
      <c r="AB4508" s="2">
        <f t="shared" si="539"/>
        <v>1</v>
      </c>
      <c r="AC4508" s="2">
        <f t="shared" si="540"/>
        <v>2026</v>
      </c>
      <c r="AD4508" s="2" t="str">
        <f>IFERROR(VLOOKUP(A4508,'Aux Área'!$A$4:$B$123,2,0),"-")</f>
        <v>INSPEÇÃO</v>
      </c>
    </row>
    <row r="4509" spans="1:30" x14ac:dyDescent="0.3">
      <c r="A4509" t="s">
        <v>2278</v>
      </c>
      <c r="B4509" t="s">
        <v>4664</v>
      </c>
      <c r="C4509" t="s">
        <v>7321</v>
      </c>
      <c r="D4509" t="s">
        <v>3208</v>
      </c>
      <c r="E4509" t="s">
        <v>3209</v>
      </c>
      <c r="F4509" t="s">
        <v>2281</v>
      </c>
      <c r="G4509" t="s">
        <v>1135</v>
      </c>
      <c r="H4509" t="s">
        <v>2275</v>
      </c>
      <c r="I4509" t="s">
        <v>1497</v>
      </c>
      <c r="J4509" t="s">
        <v>169</v>
      </c>
      <c r="K4509" t="s">
        <v>170</v>
      </c>
      <c r="L4509" t="s">
        <v>124</v>
      </c>
      <c r="M4509" t="s">
        <v>38</v>
      </c>
      <c r="N4509" t="s">
        <v>39</v>
      </c>
      <c r="O4509" s="23">
        <v>403</v>
      </c>
      <c r="P4509" s="9">
        <v>10</v>
      </c>
      <c r="Q4509" t="s">
        <v>40</v>
      </c>
      <c r="R4509">
        <v>70348</v>
      </c>
      <c r="S4509" s="9">
        <v>40.299999999999997</v>
      </c>
      <c r="T4509" s="26">
        <v>4.49</v>
      </c>
      <c r="U4509" s="8">
        <v>180.95</v>
      </c>
      <c r="V4509" t="s">
        <v>41</v>
      </c>
      <c r="W4509" t="s">
        <v>2276</v>
      </c>
      <c r="X4509" t="s">
        <v>42</v>
      </c>
      <c r="Y4509" t="s">
        <v>2277</v>
      </c>
      <c r="AA4509" s="1">
        <f t="shared" si="538"/>
        <v>46025</v>
      </c>
      <c r="AB4509" s="2">
        <f t="shared" si="539"/>
        <v>1</v>
      </c>
      <c r="AC4509" s="2">
        <f t="shared" si="540"/>
        <v>2026</v>
      </c>
      <c r="AD4509" s="2" t="str">
        <f>IFERROR(VLOOKUP(A4509,'Aux Área'!$A$4:$B$123,2,0),"-")</f>
        <v>INSPEÇÃO</v>
      </c>
    </row>
    <row r="4510" spans="1:30" x14ac:dyDescent="0.3">
      <c r="A4510" t="s">
        <v>68</v>
      </c>
      <c r="B4510" t="s">
        <v>296</v>
      </c>
      <c r="C4510" t="s">
        <v>7322</v>
      </c>
      <c r="D4510" t="s">
        <v>3197</v>
      </c>
      <c r="E4510" t="s">
        <v>3198</v>
      </c>
      <c r="F4510" t="s">
        <v>69</v>
      </c>
      <c r="G4510" t="s">
        <v>1503</v>
      </c>
      <c r="H4510" t="s">
        <v>36</v>
      </c>
      <c r="I4510" t="s">
        <v>37</v>
      </c>
      <c r="J4510" t="s">
        <v>215</v>
      </c>
      <c r="K4510" t="s">
        <v>216</v>
      </c>
      <c r="L4510" t="s">
        <v>217</v>
      </c>
      <c r="M4510" t="s">
        <v>38</v>
      </c>
      <c r="N4510" t="s">
        <v>39</v>
      </c>
      <c r="O4510" s="23">
        <v>242</v>
      </c>
      <c r="P4510" s="9">
        <v>8.7899999999999991</v>
      </c>
      <c r="Q4510" t="s">
        <v>40</v>
      </c>
      <c r="R4510">
        <v>27280</v>
      </c>
      <c r="S4510" s="9">
        <v>27.52</v>
      </c>
      <c r="T4510" s="26">
        <v>4.8710000000000004</v>
      </c>
      <c r="U4510" s="8">
        <v>134.05000000000001</v>
      </c>
      <c r="V4510" t="s">
        <v>41</v>
      </c>
      <c r="W4510" t="s">
        <v>2007</v>
      </c>
      <c r="X4510" t="s">
        <v>42</v>
      </c>
      <c r="Y4510" t="s">
        <v>1740</v>
      </c>
      <c r="AA4510" s="1">
        <f t="shared" si="538"/>
        <v>46025</v>
      </c>
      <c r="AB4510" s="2">
        <f t="shared" si="539"/>
        <v>1</v>
      </c>
      <c r="AC4510" s="2">
        <f t="shared" si="540"/>
        <v>2026</v>
      </c>
      <c r="AD4510" s="2" t="str">
        <f>IFERROR(VLOOKUP(A4510,'Aux Área'!$A$4:$B$123,2,0),"-")</f>
        <v>OPERAÇÃO</v>
      </c>
    </row>
    <row r="4511" spans="1:30" x14ac:dyDescent="0.3">
      <c r="A4511" t="s">
        <v>2643</v>
      </c>
      <c r="B4511" t="s">
        <v>2307</v>
      </c>
      <c r="C4511" t="s">
        <v>7323</v>
      </c>
      <c r="D4511" t="s">
        <v>4726</v>
      </c>
      <c r="E4511" t="s">
        <v>4727</v>
      </c>
      <c r="F4511" t="s">
        <v>2646</v>
      </c>
      <c r="G4511" t="s">
        <v>1300</v>
      </c>
      <c r="H4511" t="s">
        <v>1301</v>
      </c>
      <c r="I4511" t="s">
        <v>37</v>
      </c>
      <c r="J4511" t="s">
        <v>122</v>
      </c>
      <c r="K4511" t="s">
        <v>123</v>
      </c>
      <c r="L4511" t="s">
        <v>124</v>
      </c>
      <c r="M4511" t="s">
        <v>38</v>
      </c>
      <c r="N4511" t="s">
        <v>39</v>
      </c>
      <c r="O4511" s="23">
        <v>441</v>
      </c>
      <c r="P4511" s="9">
        <v>11.19</v>
      </c>
      <c r="Q4511" t="s">
        <v>40</v>
      </c>
      <c r="R4511">
        <v>63817</v>
      </c>
      <c r="S4511" s="9">
        <v>39.42</v>
      </c>
      <c r="T4511" s="26">
        <v>4.79</v>
      </c>
      <c r="U4511" s="8">
        <v>188.82</v>
      </c>
      <c r="V4511" t="s">
        <v>112</v>
      </c>
      <c r="W4511" t="s">
        <v>2276</v>
      </c>
      <c r="X4511" t="s">
        <v>42</v>
      </c>
      <c r="Y4511" t="s">
        <v>2277</v>
      </c>
      <c r="AA4511" s="1">
        <f t="shared" si="538"/>
        <v>46025</v>
      </c>
      <c r="AB4511" s="2">
        <f t="shared" si="539"/>
        <v>1</v>
      </c>
      <c r="AC4511" s="2">
        <f t="shared" si="540"/>
        <v>2026</v>
      </c>
      <c r="AD4511" s="2" t="str">
        <f>IFERROR(VLOOKUP(A4511,'Aux Área'!$A$4:$B$123,2,0),"-")</f>
        <v>INSPEÇÃO</v>
      </c>
    </row>
    <row r="4512" spans="1:30" x14ac:dyDescent="0.3">
      <c r="A4512" t="s">
        <v>2638</v>
      </c>
      <c r="B4512" t="s">
        <v>4593</v>
      </c>
      <c r="C4512" t="s">
        <v>7324</v>
      </c>
      <c r="D4512" t="s">
        <v>4358</v>
      </c>
      <c r="E4512" t="s">
        <v>4359</v>
      </c>
      <c r="F4512" t="s">
        <v>2641</v>
      </c>
      <c r="G4512" t="s">
        <v>1135</v>
      </c>
      <c r="H4512" t="s">
        <v>2275</v>
      </c>
      <c r="I4512" t="s">
        <v>1497</v>
      </c>
      <c r="J4512" t="s">
        <v>275</v>
      </c>
      <c r="K4512" t="s">
        <v>276</v>
      </c>
      <c r="L4512" t="s">
        <v>124</v>
      </c>
      <c r="M4512" t="s">
        <v>38</v>
      </c>
      <c r="N4512" t="s">
        <v>39</v>
      </c>
      <c r="O4512" s="10">
        <v>456</v>
      </c>
      <c r="P4512" s="24">
        <v>9.9499999999999993</v>
      </c>
      <c r="Q4512" t="s">
        <v>40</v>
      </c>
      <c r="R4512" s="2">
        <v>57744</v>
      </c>
      <c r="S4512" s="9">
        <v>45.85</v>
      </c>
      <c r="T4512" s="26">
        <v>4.59</v>
      </c>
      <c r="U4512" s="8">
        <v>210.45</v>
      </c>
      <c r="V4512" t="s">
        <v>7325</v>
      </c>
      <c r="W4512" t="s">
        <v>2276</v>
      </c>
      <c r="X4512" t="s">
        <v>42</v>
      </c>
      <c r="Y4512" t="s">
        <v>2277</v>
      </c>
      <c r="AA4512" s="1">
        <f t="shared" si="538"/>
        <v>46025</v>
      </c>
      <c r="AB4512" s="2">
        <f t="shared" si="539"/>
        <v>1</v>
      </c>
      <c r="AC4512" s="2">
        <f t="shared" si="540"/>
        <v>2026</v>
      </c>
      <c r="AD4512" s="2" t="str">
        <f>IFERROR(VLOOKUP(A4512,'Aux Área'!$A$4:$B$123,2,0),"-")</f>
        <v>INSPEÇÃO</v>
      </c>
    </row>
    <row r="4513" spans="1:30" x14ac:dyDescent="0.3">
      <c r="A4513" t="s">
        <v>2318</v>
      </c>
      <c r="B4513" t="s">
        <v>2733</v>
      </c>
      <c r="C4513" t="s">
        <v>7326</v>
      </c>
      <c r="D4513" t="s">
        <v>5015</v>
      </c>
      <c r="E4513" t="s">
        <v>5016</v>
      </c>
      <c r="F4513" t="s">
        <v>4203</v>
      </c>
      <c r="G4513" t="s">
        <v>1135</v>
      </c>
      <c r="H4513" t="s">
        <v>2185</v>
      </c>
      <c r="I4513" t="s">
        <v>2186</v>
      </c>
      <c r="J4513" t="s">
        <v>169</v>
      </c>
      <c r="K4513" t="s">
        <v>170</v>
      </c>
      <c r="L4513" t="s">
        <v>124</v>
      </c>
      <c r="M4513" t="s">
        <v>38</v>
      </c>
      <c r="N4513" t="s">
        <v>668</v>
      </c>
      <c r="O4513" s="23">
        <v>526</v>
      </c>
      <c r="P4513" s="9">
        <v>12.37</v>
      </c>
      <c r="Q4513" t="s">
        <v>40</v>
      </c>
      <c r="R4513">
        <v>61795</v>
      </c>
      <c r="S4513" s="9">
        <v>42.53</v>
      </c>
      <c r="T4513" s="26">
        <v>6.19</v>
      </c>
      <c r="U4513" s="8">
        <v>263.26</v>
      </c>
      <c r="V4513" t="s">
        <v>41</v>
      </c>
      <c r="W4513" t="s">
        <v>2007</v>
      </c>
      <c r="X4513" t="s">
        <v>42</v>
      </c>
      <c r="Y4513" t="s">
        <v>2188</v>
      </c>
      <c r="AA4513" s="1">
        <f t="shared" si="538"/>
        <v>46025</v>
      </c>
      <c r="AB4513" s="2">
        <f t="shared" si="539"/>
        <v>1</v>
      </c>
      <c r="AC4513" s="2">
        <f t="shared" si="540"/>
        <v>2026</v>
      </c>
      <c r="AD4513" s="2" t="str">
        <f>IFERROR(VLOOKUP(A4513,'Aux Área'!$A$4:$B$123,2,0),"-")</f>
        <v>INSPEÇÃO</v>
      </c>
    </row>
    <row r="4514" spans="1:30" x14ac:dyDescent="0.3">
      <c r="A4514" t="s">
        <v>2461</v>
      </c>
      <c r="B4514" t="s">
        <v>5008</v>
      </c>
      <c r="C4514" t="s">
        <v>7327</v>
      </c>
      <c r="D4514" t="s">
        <v>5559</v>
      </c>
      <c r="E4514" t="s">
        <v>5560</v>
      </c>
      <c r="F4514" t="s">
        <v>3574</v>
      </c>
      <c r="G4514" t="s">
        <v>1135</v>
      </c>
      <c r="H4514" t="s">
        <v>2275</v>
      </c>
      <c r="I4514" t="s">
        <v>1497</v>
      </c>
      <c r="J4514" t="s">
        <v>275</v>
      </c>
      <c r="K4514" t="s">
        <v>276</v>
      </c>
      <c r="L4514" t="s">
        <v>124</v>
      </c>
      <c r="M4514" t="s">
        <v>38</v>
      </c>
      <c r="N4514" t="s">
        <v>39</v>
      </c>
      <c r="O4514" s="23">
        <v>527</v>
      </c>
      <c r="P4514" s="9">
        <v>13.05</v>
      </c>
      <c r="Q4514" t="s">
        <v>40</v>
      </c>
      <c r="R4514">
        <v>50465</v>
      </c>
      <c r="S4514" s="9">
        <v>40.369999999999997</v>
      </c>
      <c r="T4514" s="26">
        <v>4.59</v>
      </c>
      <c r="U4514" s="8">
        <v>185.3</v>
      </c>
      <c r="V4514" t="s">
        <v>7328</v>
      </c>
      <c r="W4514" t="s">
        <v>2276</v>
      </c>
      <c r="X4514" t="s">
        <v>42</v>
      </c>
      <c r="Y4514" t="s">
        <v>2277</v>
      </c>
      <c r="AA4514" s="1">
        <f t="shared" si="538"/>
        <v>46026</v>
      </c>
      <c r="AB4514" s="2">
        <f t="shared" si="539"/>
        <v>1</v>
      </c>
      <c r="AC4514" s="2">
        <f t="shared" si="540"/>
        <v>2026</v>
      </c>
      <c r="AD4514" s="2" t="str">
        <f>IFERROR(VLOOKUP(A4514,'Aux Área'!$A$4:$B$123,2,0),"-")</f>
        <v>INSPEÇÃO</v>
      </c>
    </row>
    <row r="4515" spans="1:30" x14ac:dyDescent="0.3">
      <c r="A4515" t="s">
        <v>2306</v>
      </c>
      <c r="B4515" t="s">
        <v>4613</v>
      </c>
      <c r="C4515" t="s">
        <v>7329</v>
      </c>
      <c r="D4515" t="s">
        <v>3212</v>
      </c>
      <c r="E4515" t="s">
        <v>3213</v>
      </c>
      <c r="F4515" t="s">
        <v>2309</v>
      </c>
      <c r="G4515" t="s">
        <v>1135</v>
      </c>
      <c r="H4515" t="s">
        <v>2275</v>
      </c>
      <c r="I4515" t="s">
        <v>1497</v>
      </c>
      <c r="J4515" t="s">
        <v>1665</v>
      </c>
      <c r="K4515" t="s">
        <v>1666</v>
      </c>
      <c r="L4515" t="s">
        <v>301</v>
      </c>
      <c r="M4515" t="s">
        <v>38</v>
      </c>
      <c r="N4515" t="s">
        <v>39</v>
      </c>
      <c r="O4515" s="23">
        <v>429</v>
      </c>
      <c r="P4515" s="9">
        <v>10.24</v>
      </c>
      <c r="Q4515" t="s">
        <v>40</v>
      </c>
      <c r="R4515">
        <v>61683</v>
      </c>
      <c r="S4515" s="9">
        <v>41.91</v>
      </c>
      <c r="T4515" s="26">
        <v>4.8899999999999997</v>
      </c>
      <c r="U4515" s="8">
        <v>204.94</v>
      </c>
      <c r="V4515" t="s">
        <v>7330</v>
      </c>
      <c r="W4515" t="s">
        <v>2276</v>
      </c>
      <c r="X4515" t="s">
        <v>42</v>
      </c>
      <c r="Y4515" t="s">
        <v>2277</v>
      </c>
      <c r="AA4515" s="1">
        <f t="shared" si="538"/>
        <v>46026</v>
      </c>
      <c r="AB4515" s="2">
        <f t="shared" si="539"/>
        <v>1</v>
      </c>
      <c r="AC4515" s="2">
        <f t="shared" si="540"/>
        <v>2026</v>
      </c>
      <c r="AD4515" s="2" t="str">
        <f>IFERROR(VLOOKUP(A4515,'Aux Área'!$A$4:$B$123,2,0),"-")</f>
        <v>INSPEÇÃO</v>
      </c>
    </row>
    <row r="4516" spans="1:30" x14ac:dyDescent="0.3">
      <c r="A4516" t="s">
        <v>2278</v>
      </c>
      <c r="B4516" t="s">
        <v>4664</v>
      </c>
      <c r="C4516" t="s">
        <v>7331</v>
      </c>
      <c r="D4516" t="s">
        <v>3208</v>
      </c>
      <c r="E4516" t="s">
        <v>3209</v>
      </c>
      <c r="F4516" t="s">
        <v>2281</v>
      </c>
      <c r="G4516" t="s">
        <v>1135</v>
      </c>
      <c r="H4516" t="s">
        <v>2275</v>
      </c>
      <c r="I4516" t="s">
        <v>1497</v>
      </c>
      <c r="J4516" t="s">
        <v>169</v>
      </c>
      <c r="K4516" t="s">
        <v>170</v>
      </c>
      <c r="L4516" t="s">
        <v>124</v>
      </c>
      <c r="M4516" t="s">
        <v>38</v>
      </c>
      <c r="N4516" t="s">
        <v>39</v>
      </c>
      <c r="O4516" s="23">
        <v>363</v>
      </c>
      <c r="P4516" s="9">
        <v>9.65</v>
      </c>
      <c r="Q4516" t="s">
        <v>40</v>
      </c>
      <c r="R4516">
        <v>70711</v>
      </c>
      <c r="S4516" s="9">
        <v>37.61</v>
      </c>
      <c r="T4516" s="26">
        <v>4.49</v>
      </c>
      <c r="U4516" s="8">
        <v>168.87</v>
      </c>
      <c r="V4516" t="s">
        <v>41</v>
      </c>
      <c r="W4516" t="s">
        <v>2276</v>
      </c>
      <c r="X4516" t="s">
        <v>42</v>
      </c>
      <c r="Y4516" t="s">
        <v>2277</v>
      </c>
      <c r="AA4516" s="1">
        <f t="shared" si="538"/>
        <v>46026</v>
      </c>
      <c r="AB4516" s="2">
        <f t="shared" si="539"/>
        <v>1</v>
      </c>
      <c r="AC4516" s="2">
        <f t="shared" si="540"/>
        <v>2026</v>
      </c>
      <c r="AD4516" s="2" t="str">
        <f>IFERROR(VLOOKUP(A4516,'Aux Área'!$A$4:$B$123,2,0),"-")</f>
        <v>INSPEÇÃO</v>
      </c>
    </row>
    <row r="4517" spans="1:30" x14ac:dyDescent="0.3">
      <c r="A4517" t="s">
        <v>2282</v>
      </c>
      <c r="B4517" t="s">
        <v>4679</v>
      </c>
      <c r="C4517" t="s">
        <v>7332</v>
      </c>
      <c r="D4517" t="s">
        <v>3781</v>
      </c>
      <c r="E4517" t="s">
        <v>3782</v>
      </c>
      <c r="F4517" t="s">
        <v>2285</v>
      </c>
      <c r="G4517" t="s">
        <v>1135</v>
      </c>
      <c r="H4517" t="s">
        <v>2275</v>
      </c>
      <c r="I4517" t="s">
        <v>1497</v>
      </c>
      <c r="J4517" t="s">
        <v>1681</v>
      </c>
      <c r="K4517" t="s">
        <v>1682</v>
      </c>
      <c r="L4517" t="s">
        <v>141</v>
      </c>
      <c r="M4517" t="s">
        <v>38</v>
      </c>
      <c r="N4517" t="s">
        <v>39</v>
      </c>
      <c r="O4517" s="23">
        <v>403</v>
      </c>
      <c r="P4517" s="9">
        <v>12.27</v>
      </c>
      <c r="Q4517" t="s">
        <v>40</v>
      </c>
      <c r="R4517">
        <v>58666</v>
      </c>
      <c r="S4517" s="9">
        <v>32.840000000000003</v>
      </c>
      <c r="T4517" s="26">
        <v>4.6399999999999997</v>
      </c>
      <c r="U4517" s="8">
        <v>152.37</v>
      </c>
      <c r="V4517" t="s">
        <v>41</v>
      </c>
      <c r="W4517" t="s">
        <v>2276</v>
      </c>
      <c r="X4517" t="s">
        <v>42</v>
      </c>
      <c r="Y4517" t="s">
        <v>2277</v>
      </c>
      <c r="AA4517" s="1">
        <f t="shared" si="538"/>
        <v>46026</v>
      </c>
      <c r="AB4517" s="2">
        <f t="shared" si="539"/>
        <v>1</v>
      </c>
      <c r="AC4517" s="2">
        <f t="shared" si="540"/>
        <v>2026</v>
      </c>
      <c r="AD4517" s="2" t="str">
        <f>IFERROR(VLOOKUP(A4517,'Aux Área'!$A$4:$B$123,2,0),"-")</f>
        <v>INSPEÇÃO</v>
      </c>
    </row>
    <row r="4518" spans="1:30" x14ac:dyDescent="0.3">
      <c r="A4518" t="s">
        <v>2181</v>
      </c>
      <c r="B4518" t="s">
        <v>4595</v>
      </c>
      <c r="C4518" t="s">
        <v>7333</v>
      </c>
      <c r="D4518" t="s">
        <v>3303</v>
      </c>
      <c r="E4518" t="s">
        <v>3304</v>
      </c>
      <c r="F4518" t="s">
        <v>2184</v>
      </c>
      <c r="G4518" t="s">
        <v>1135</v>
      </c>
      <c r="H4518" t="s">
        <v>2185</v>
      </c>
      <c r="I4518" t="s">
        <v>2186</v>
      </c>
      <c r="J4518" t="s">
        <v>241</v>
      </c>
      <c r="K4518" t="s">
        <v>242</v>
      </c>
      <c r="L4518" t="s">
        <v>110</v>
      </c>
      <c r="M4518" t="s">
        <v>38</v>
      </c>
      <c r="N4518" t="s">
        <v>668</v>
      </c>
      <c r="O4518" s="23">
        <v>586</v>
      </c>
      <c r="P4518" s="9">
        <v>14.53</v>
      </c>
      <c r="Q4518" t="s">
        <v>40</v>
      </c>
      <c r="R4518">
        <v>69502</v>
      </c>
      <c r="S4518" s="9">
        <v>40.340000000000003</v>
      </c>
      <c r="T4518" s="26">
        <v>5.89</v>
      </c>
      <c r="U4518" s="8">
        <v>237.59</v>
      </c>
      <c r="V4518" t="s">
        <v>41</v>
      </c>
      <c r="W4518" t="s">
        <v>2007</v>
      </c>
      <c r="X4518" t="s">
        <v>42</v>
      </c>
      <c r="Y4518" t="s">
        <v>2188</v>
      </c>
      <c r="AA4518" s="1">
        <f t="shared" si="538"/>
        <v>46026</v>
      </c>
      <c r="AB4518" s="2">
        <f t="shared" si="539"/>
        <v>1</v>
      </c>
      <c r="AC4518" s="2">
        <f t="shared" si="540"/>
        <v>2026</v>
      </c>
      <c r="AD4518" s="2" t="str">
        <f>IFERROR(VLOOKUP(A4518,'Aux Área'!$A$4:$B$123,2,0),"-")</f>
        <v>INSPEÇÃO</v>
      </c>
    </row>
    <row r="4519" spans="1:30" x14ac:dyDescent="0.3">
      <c r="A4519" t="s">
        <v>68</v>
      </c>
      <c r="B4519" t="s">
        <v>296</v>
      </c>
      <c r="C4519" t="s">
        <v>7334</v>
      </c>
      <c r="D4519" t="s">
        <v>3197</v>
      </c>
      <c r="E4519" t="s">
        <v>3198</v>
      </c>
      <c r="F4519" t="s">
        <v>69</v>
      </c>
      <c r="G4519" t="s">
        <v>1503</v>
      </c>
      <c r="H4519" t="s">
        <v>36</v>
      </c>
      <c r="I4519" t="s">
        <v>37</v>
      </c>
      <c r="J4519" t="s">
        <v>370</v>
      </c>
      <c r="K4519" t="s">
        <v>371</v>
      </c>
      <c r="L4519" t="s">
        <v>124</v>
      </c>
      <c r="M4519" t="s">
        <v>38</v>
      </c>
      <c r="N4519" t="s">
        <v>39</v>
      </c>
      <c r="O4519" s="23">
        <v>307</v>
      </c>
      <c r="P4519" s="9">
        <v>10.93</v>
      </c>
      <c r="Q4519" t="s">
        <v>40</v>
      </c>
      <c r="R4519">
        <v>27587</v>
      </c>
      <c r="S4519" s="9">
        <v>28.09</v>
      </c>
      <c r="T4519" s="26">
        <v>4.9909999999999997</v>
      </c>
      <c r="U4519" s="8">
        <v>140.19</v>
      </c>
      <c r="V4519" t="s">
        <v>7335</v>
      </c>
      <c r="W4519" t="s">
        <v>2007</v>
      </c>
      <c r="X4519" t="s">
        <v>42</v>
      </c>
      <c r="Y4519" t="s">
        <v>1740</v>
      </c>
      <c r="AA4519" s="1">
        <f t="shared" si="538"/>
        <v>46026</v>
      </c>
      <c r="AB4519" s="2">
        <f t="shared" si="539"/>
        <v>1</v>
      </c>
      <c r="AC4519" s="2">
        <f t="shared" si="540"/>
        <v>2026</v>
      </c>
      <c r="AD4519" s="2" t="str">
        <f>IFERROR(VLOOKUP(A4519,'Aux Área'!$A$4:$B$123,2,0),"-")</f>
        <v>OPERAÇÃO</v>
      </c>
    </row>
    <row r="4520" spans="1:30" x14ac:dyDescent="0.3">
      <c r="A4520" t="s">
        <v>3092</v>
      </c>
      <c r="B4520" t="s">
        <v>4774</v>
      </c>
      <c r="C4520" t="s">
        <v>7336</v>
      </c>
      <c r="D4520" t="s">
        <v>3410</v>
      </c>
      <c r="E4520" t="s">
        <v>3411</v>
      </c>
      <c r="F4520" t="s">
        <v>3594</v>
      </c>
      <c r="G4520" t="s">
        <v>1135</v>
      </c>
      <c r="H4520" t="s">
        <v>2275</v>
      </c>
      <c r="I4520" t="s">
        <v>1497</v>
      </c>
      <c r="J4520" t="s">
        <v>231</v>
      </c>
      <c r="K4520" t="s">
        <v>232</v>
      </c>
      <c r="L4520" t="s">
        <v>217</v>
      </c>
      <c r="M4520" t="s">
        <v>38</v>
      </c>
      <c r="N4520" t="s">
        <v>39</v>
      </c>
      <c r="O4520" s="23">
        <v>532</v>
      </c>
      <c r="P4520" s="9">
        <v>10.98</v>
      </c>
      <c r="Q4520" t="s">
        <v>40</v>
      </c>
      <c r="R4520">
        <v>49967</v>
      </c>
      <c r="S4520" s="9">
        <v>48.45</v>
      </c>
      <c r="T4520" s="26">
        <v>4.5709999999999997</v>
      </c>
      <c r="U4520" s="8">
        <v>221.45</v>
      </c>
      <c r="V4520" t="s">
        <v>7337</v>
      </c>
      <c r="W4520" t="s">
        <v>2276</v>
      </c>
      <c r="X4520" t="s">
        <v>42</v>
      </c>
      <c r="Y4520" t="s">
        <v>2277</v>
      </c>
      <c r="AA4520" s="1">
        <f t="shared" si="538"/>
        <v>46026</v>
      </c>
      <c r="AB4520" s="2">
        <f t="shared" si="539"/>
        <v>1</v>
      </c>
      <c r="AC4520" s="2">
        <f t="shared" si="540"/>
        <v>2026</v>
      </c>
      <c r="AD4520" s="2" t="str">
        <f>IFERROR(VLOOKUP(A4520,'Aux Área'!$A$4:$B$123,2,0),"-")</f>
        <v>INSPEÇÃO</v>
      </c>
    </row>
    <row r="4521" spans="1:30" x14ac:dyDescent="0.3">
      <c r="A4521" t="s">
        <v>2318</v>
      </c>
      <c r="B4521" t="s">
        <v>2733</v>
      </c>
      <c r="C4521" t="s">
        <v>7338</v>
      </c>
      <c r="D4521" t="s">
        <v>3205</v>
      </c>
      <c r="E4521" t="s">
        <v>3206</v>
      </c>
      <c r="F4521" t="s">
        <v>4203</v>
      </c>
      <c r="G4521" t="s">
        <v>1135</v>
      </c>
      <c r="H4521" t="s">
        <v>2185</v>
      </c>
      <c r="I4521" t="s">
        <v>2186</v>
      </c>
      <c r="J4521" t="s">
        <v>175</v>
      </c>
      <c r="K4521" t="s">
        <v>176</v>
      </c>
      <c r="L4521" t="s">
        <v>177</v>
      </c>
      <c r="M4521" t="s">
        <v>38</v>
      </c>
      <c r="N4521" t="s">
        <v>668</v>
      </c>
      <c r="O4521" s="23">
        <v>439</v>
      </c>
      <c r="P4521" s="9">
        <v>14.18</v>
      </c>
      <c r="Q4521" t="s">
        <v>40</v>
      </c>
      <c r="R4521">
        <v>62234</v>
      </c>
      <c r="S4521" s="9">
        <v>30.97</v>
      </c>
      <c r="T4521" s="26">
        <v>6.1909999999999998</v>
      </c>
      <c r="U4521" s="8">
        <v>191.73</v>
      </c>
      <c r="V4521" t="s">
        <v>112</v>
      </c>
      <c r="W4521" t="s">
        <v>2007</v>
      </c>
      <c r="X4521" t="s">
        <v>42</v>
      </c>
      <c r="Y4521" t="s">
        <v>2188</v>
      </c>
      <c r="AA4521" s="1">
        <f t="shared" si="538"/>
        <v>46026</v>
      </c>
      <c r="AB4521" s="2">
        <f t="shared" si="539"/>
        <v>1</v>
      </c>
      <c r="AC4521" s="2">
        <f t="shared" si="540"/>
        <v>2026</v>
      </c>
      <c r="AD4521" s="2" t="str">
        <f>IFERROR(VLOOKUP(A4521,'Aux Área'!$A$4:$B$123,2,0),"-")</f>
        <v>INSPEÇÃO</v>
      </c>
    </row>
    <row r="4522" spans="1:30" x14ac:dyDescent="0.3">
      <c r="A4522" t="s">
        <v>2638</v>
      </c>
      <c r="B4522" t="s">
        <v>4593</v>
      </c>
      <c r="C4522" t="s">
        <v>7339</v>
      </c>
      <c r="D4522" t="s">
        <v>3419</v>
      </c>
      <c r="E4522" t="s">
        <v>3420</v>
      </c>
      <c r="F4522" t="s">
        <v>2641</v>
      </c>
      <c r="G4522" t="s">
        <v>1135</v>
      </c>
      <c r="H4522" t="s">
        <v>2275</v>
      </c>
      <c r="I4522" t="s">
        <v>1497</v>
      </c>
      <c r="J4522" t="s">
        <v>275</v>
      </c>
      <c r="K4522" t="s">
        <v>276</v>
      </c>
      <c r="L4522" t="s">
        <v>124</v>
      </c>
      <c r="M4522" t="s">
        <v>38</v>
      </c>
      <c r="N4522" t="s">
        <v>39</v>
      </c>
      <c r="O4522" s="10">
        <v>442</v>
      </c>
      <c r="P4522" s="24">
        <v>9.2899999999999991</v>
      </c>
      <c r="Q4522" t="s">
        <v>40</v>
      </c>
      <c r="R4522">
        <v>58186</v>
      </c>
      <c r="S4522" s="9">
        <v>47.57</v>
      </c>
      <c r="T4522" s="26">
        <v>4.59</v>
      </c>
      <c r="U4522" s="8">
        <v>218.35</v>
      </c>
      <c r="V4522" t="s">
        <v>7340</v>
      </c>
      <c r="W4522" t="s">
        <v>2276</v>
      </c>
      <c r="X4522" t="s">
        <v>42</v>
      </c>
      <c r="Y4522" t="s">
        <v>2277</v>
      </c>
      <c r="AA4522" s="1">
        <f t="shared" si="538"/>
        <v>46026</v>
      </c>
      <c r="AB4522" s="2">
        <f t="shared" si="539"/>
        <v>1</v>
      </c>
      <c r="AC4522" s="2">
        <f t="shared" si="540"/>
        <v>2026</v>
      </c>
      <c r="AD4522" s="2" t="str">
        <f>IFERROR(VLOOKUP(A4522,'Aux Área'!$A$4:$B$123,2,0),"-")</f>
        <v>INSPEÇÃO</v>
      </c>
    </row>
    <row r="4523" spans="1:30" x14ac:dyDescent="0.3">
      <c r="A4523" t="s">
        <v>2643</v>
      </c>
      <c r="B4523" t="s">
        <v>2307</v>
      </c>
      <c r="C4523" t="s">
        <v>7341</v>
      </c>
      <c r="D4523" t="s">
        <v>4988</v>
      </c>
      <c r="E4523" t="s">
        <v>4989</v>
      </c>
      <c r="F4523" t="s">
        <v>2646</v>
      </c>
      <c r="G4523" t="s">
        <v>1300</v>
      </c>
      <c r="H4523" t="s">
        <v>1301</v>
      </c>
      <c r="I4523" t="s">
        <v>37</v>
      </c>
      <c r="J4523" t="s">
        <v>370</v>
      </c>
      <c r="K4523" t="s">
        <v>371</v>
      </c>
      <c r="L4523" t="s">
        <v>124</v>
      </c>
      <c r="M4523" t="s">
        <v>38</v>
      </c>
      <c r="N4523" t="s">
        <v>39</v>
      </c>
      <c r="O4523" s="10">
        <v>488</v>
      </c>
      <c r="P4523" s="24">
        <v>11.32</v>
      </c>
      <c r="Q4523" t="s">
        <v>40</v>
      </c>
      <c r="R4523" s="2">
        <v>60305</v>
      </c>
      <c r="S4523" s="9">
        <v>43.11</v>
      </c>
      <c r="T4523" s="26">
        <v>4.99</v>
      </c>
      <c r="U4523" s="8">
        <v>215.14</v>
      </c>
      <c r="V4523" t="s">
        <v>7342</v>
      </c>
      <c r="W4523" t="s">
        <v>2276</v>
      </c>
      <c r="X4523" t="s">
        <v>42</v>
      </c>
      <c r="Y4523" t="s">
        <v>2277</v>
      </c>
      <c r="AA4523" s="1">
        <f t="shared" si="538"/>
        <v>46026</v>
      </c>
      <c r="AB4523" s="2">
        <f t="shared" si="539"/>
        <v>1</v>
      </c>
      <c r="AC4523" s="2">
        <f t="shared" si="540"/>
        <v>2026</v>
      </c>
      <c r="AD4523" s="2" t="str">
        <f>IFERROR(VLOOKUP(A4523,'Aux Área'!$A$4:$B$123,2,0),"-")</f>
        <v>INSPEÇÃO</v>
      </c>
    </row>
    <row r="4524" spans="1:30" x14ac:dyDescent="0.3">
      <c r="A4524" t="s">
        <v>2552</v>
      </c>
      <c r="B4524" t="s">
        <v>2553</v>
      </c>
      <c r="C4524" t="s">
        <v>7343</v>
      </c>
      <c r="D4524" t="s">
        <v>2872</v>
      </c>
      <c r="E4524" t="s">
        <v>2873</v>
      </c>
      <c r="F4524" t="s">
        <v>2555</v>
      </c>
      <c r="G4524" t="s">
        <v>659</v>
      </c>
      <c r="H4524" t="s">
        <v>2215</v>
      </c>
      <c r="I4524" t="s">
        <v>667</v>
      </c>
      <c r="J4524" t="s">
        <v>2779</v>
      </c>
      <c r="K4524" t="s">
        <v>2780</v>
      </c>
      <c r="L4524" t="s">
        <v>141</v>
      </c>
      <c r="M4524" t="s">
        <v>38</v>
      </c>
      <c r="N4524" t="s">
        <v>668</v>
      </c>
      <c r="O4524" s="23">
        <v>197</v>
      </c>
      <c r="P4524" s="9">
        <v>2.42</v>
      </c>
      <c r="Q4524" t="s">
        <v>40</v>
      </c>
      <c r="R4524">
        <v>6910</v>
      </c>
      <c r="S4524" s="9">
        <v>81.510000000000005</v>
      </c>
      <c r="T4524" s="26">
        <v>6.4</v>
      </c>
      <c r="U4524" s="8">
        <v>521.66</v>
      </c>
      <c r="V4524" t="s">
        <v>112</v>
      </c>
      <c r="W4524" t="s">
        <v>2007</v>
      </c>
      <c r="X4524" t="s">
        <v>42</v>
      </c>
      <c r="Y4524" t="s">
        <v>1740</v>
      </c>
      <c r="AA4524" s="1">
        <f t="shared" si="538"/>
        <v>46026</v>
      </c>
      <c r="AB4524" s="2">
        <f t="shared" si="539"/>
        <v>1</v>
      </c>
      <c r="AC4524" s="2">
        <f t="shared" si="540"/>
        <v>2026</v>
      </c>
      <c r="AD4524" s="2" t="str">
        <f>IFERROR(VLOOKUP(A4524,'Aux Área'!$A$4:$B$123,2,0),"-")</f>
        <v>APH</v>
      </c>
    </row>
    <row r="4525" spans="1:30" x14ac:dyDescent="0.3">
      <c r="A4525" t="s">
        <v>2306</v>
      </c>
      <c r="B4525" t="s">
        <v>4613</v>
      </c>
      <c r="C4525" t="s">
        <v>7344</v>
      </c>
      <c r="D4525" t="s">
        <v>3428</v>
      </c>
      <c r="E4525" t="s">
        <v>3429</v>
      </c>
      <c r="F4525" t="s">
        <v>2309</v>
      </c>
      <c r="G4525" t="s">
        <v>1135</v>
      </c>
      <c r="H4525" t="s">
        <v>2275</v>
      </c>
      <c r="I4525" t="s">
        <v>1497</v>
      </c>
      <c r="J4525" t="s">
        <v>1665</v>
      </c>
      <c r="K4525" t="s">
        <v>1666</v>
      </c>
      <c r="L4525" t="s">
        <v>301</v>
      </c>
      <c r="M4525" t="s">
        <v>38</v>
      </c>
      <c r="N4525" t="s">
        <v>39</v>
      </c>
      <c r="O4525" s="23">
        <v>424</v>
      </c>
      <c r="P4525" s="9">
        <v>8.9600000000000009</v>
      </c>
      <c r="Q4525" t="s">
        <v>40</v>
      </c>
      <c r="R4525">
        <v>62107</v>
      </c>
      <c r="S4525" s="9">
        <v>47.31</v>
      </c>
      <c r="T4525" s="26">
        <v>4.8899999999999997</v>
      </c>
      <c r="U4525" s="8">
        <v>231.35</v>
      </c>
      <c r="V4525" t="s">
        <v>7345</v>
      </c>
      <c r="W4525" t="s">
        <v>2276</v>
      </c>
      <c r="X4525" t="s">
        <v>42</v>
      </c>
      <c r="Y4525" t="s">
        <v>2277</v>
      </c>
      <c r="AA4525" s="1">
        <f t="shared" si="538"/>
        <v>46026</v>
      </c>
      <c r="AB4525" s="2">
        <f t="shared" si="539"/>
        <v>1</v>
      </c>
      <c r="AC4525" s="2">
        <f t="shared" si="540"/>
        <v>2026</v>
      </c>
      <c r="AD4525" s="2" t="str">
        <f>IFERROR(VLOOKUP(A4525,'Aux Área'!$A$4:$B$123,2,0),"-")</f>
        <v>INSPEÇÃO</v>
      </c>
    </row>
    <row r="4526" spans="1:30" x14ac:dyDescent="0.3">
      <c r="A4526" t="s">
        <v>2461</v>
      </c>
      <c r="B4526" t="s">
        <v>5008</v>
      </c>
      <c r="C4526" t="s">
        <v>7346</v>
      </c>
      <c r="D4526" t="s">
        <v>3135</v>
      </c>
      <c r="E4526" t="s">
        <v>3136</v>
      </c>
      <c r="F4526" t="s">
        <v>3574</v>
      </c>
      <c r="G4526" t="s">
        <v>1135</v>
      </c>
      <c r="H4526" t="s">
        <v>2275</v>
      </c>
      <c r="I4526" t="s">
        <v>1497</v>
      </c>
      <c r="J4526" t="s">
        <v>188</v>
      </c>
      <c r="K4526" t="s">
        <v>189</v>
      </c>
      <c r="L4526" t="s">
        <v>190</v>
      </c>
      <c r="M4526" t="s">
        <v>38</v>
      </c>
      <c r="N4526" t="s">
        <v>39</v>
      </c>
      <c r="O4526" s="23">
        <v>418</v>
      </c>
      <c r="P4526" s="9">
        <v>11.72</v>
      </c>
      <c r="Q4526" t="s">
        <v>40</v>
      </c>
      <c r="R4526">
        <v>50883</v>
      </c>
      <c r="S4526" s="9">
        <v>35.659999999999997</v>
      </c>
      <c r="T4526" s="26">
        <v>4.8899999999999997</v>
      </c>
      <c r="U4526" s="8">
        <v>174.38</v>
      </c>
      <c r="V4526" t="s">
        <v>41</v>
      </c>
      <c r="W4526" t="s">
        <v>2276</v>
      </c>
      <c r="X4526" t="s">
        <v>42</v>
      </c>
      <c r="Y4526" t="s">
        <v>2277</v>
      </c>
      <c r="AA4526" s="1">
        <f t="shared" si="538"/>
        <v>46026</v>
      </c>
      <c r="AB4526" s="2">
        <f t="shared" si="539"/>
        <v>1</v>
      </c>
      <c r="AC4526" s="2">
        <f t="shared" si="540"/>
        <v>2026</v>
      </c>
      <c r="AD4526" s="2" t="str">
        <f>IFERROR(VLOOKUP(A4526,'Aux Área'!$A$4:$B$123,2,0),"-")</f>
        <v>INSPEÇÃO</v>
      </c>
    </row>
    <row r="4527" spans="1:30" x14ac:dyDescent="0.3">
      <c r="A4527" t="s">
        <v>2278</v>
      </c>
      <c r="B4527" t="s">
        <v>4664</v>
      </c>
      <c r="C4527" t="s">
        <v>7347</v>
      </c>
      <c r="D4527" t="s">
        <v>6708</v>
      </c>
      <c r="E4527" t="s">
        <v>6709</v>
      </c>
      <c r="F4527" t="s">
        <v>2281</v>
      </c>
      <c r="G4527" t="s">
        <v>1135</v>
      </c>
      <c r="H4527" t="s">
        <v>2275</v>
      </c>
      <c r="I4527" t="s">
        <v>1497</v>
      </c>
      <c r="J4527" t="s">
        <v>169</v>
      </c>
      <c r="K4527" t="s">
        <v>170</v>
      </c>
      <c r="L4527" t="s">
        <v>124</v>
      </c>
      <c r="M4527" t="s">
        <v>38</v>
      </c>
      <c r="N4527" t="s">
        <v>39</v>
      </c>
      <c r="O4527" s="23">
        <v>433</v>
      </c>
      <c r="P4527" s="9">
        <v>8.9600000000000009</v>
      </c>
      <c r="Q4527" t="s">
        <v>40</v>
      </c>
      <c r="R4527">
        <v>71144</v>
      </c>
      <c r="S4527" s="9">
        <v>48.3</v>
      </c>
      <c r="T4527" s="26">
        <v>4.49</v>
      </c>
      <c r="U4527" s="8">
        <v>216.87</v>
      </c>
      <c r="V4527" t="s">
        <v>41</v>
      </c>
      <c r="W4527" t="s">
        <v>2276</v>
      </c>
      <c r="X4527" t="s">
        <v>42</v>
      </c>
      <c r="Y4527" t="s">
        <v>2277</v>
      </c>
      <c r="AA4527" s="1">
        <f t="shared" si="538"/>
        <v>46026</v>
      </c>
      <c r="AB4527" s="2">
        <f t="shared" si="539"/>
        <v>1</v>
      </c>
      <c r="AC4527" s="2">
        <f t="shared" si="540"/>
        <v>2026</v>
      </c>
      <c r="AD4527" s="2" t="str">
        <f>IFERROR(VLOOKUP(A4527,'Aux Área'!$A$4:$B$123,2,0),"-")</f>
        <v>INSPEÇÃO</v>
      </c>
    </row>
    <row r="4528" spans="1:30" x14ac:dyDescent="0.3">
      <c r="A4528" t="s">
        <v>2282</v>
      </c>
      <c r="B4528" t="s">
        <v>4679</v>
      </c>
      <c r="C4528" t="s">
        <v>7348</v>
      </c>
      <c r="D4528" t="s">
        <v>3162</v>
      </c>
      <c r="E4528" t="s">
        <v>3163</v>
      </c>
      <c r="F4528" t="s">
        <v>2285</v>
      </c>
      <c r="G4528" t="s">
        <v>1135</v>
      </c>
      <c r="H4528" t="s">
        <v>2275</v>
      </c>
      <c r="I4528" t="s">
        <v>1497</v>
      </c>
      <c r="J4528" t="s">
        <v>165</v>
      </c>
      <c r="K4528" t="s">
        <v>166</v>
      </c>
      <c r="L4528" t="s">
        <v>167</v>
      </c>
      <c r="M4528" t="s">
        <v>38</v>
      </c>
      <c r="N4528" t="s">
        <v>39</v>
      </c>
      <c r="O4528" s="23">
        <v>409</v>
      </c>
      <c r="P4528" s="9">
        <v>8.9600000000000009</v>
      </c>
      <c r="Q4528" t="s">
        <v>40</v>
      </c>
      <c r="R4528">
        <v>59075</v>
      </c>
      <c r="S4528" s="9">
        <v>45.63</v>
      </c>
      <c r="T4528" s="26">
        <v>4.6909999999999998</v>
      </c>
      <c r="U4528" s="8">
        <v>214.04</v>
      </c>
      <c r="V4528" t="s">
        <v>41</v>
      </c>
      <c r="W4528" t="s">
        <v>2276</v>
      </c>
      <c r="X4528" t="s">
        <v>42</v>
      </c>
      <c r="Y4528" t="s">
        <v>2277</v>
      </c>
      <c r="AA4528" s="1">
        <f t="shared" si="538"/>
        <v>46026</v>
      </c>
      <c r="AB4528" s="2">
        <f t="shared" si="539"/>
        <v>1</v>
      </c>
      <c r="AC4528" s="2">
        <f t="shared" si="540"/>
        <v>2026</v>
      </c>
      <c r="AD4528" s="2" t="str">
        <f>IFERROR(VLOOKUP(A4528,'Aux Área'!$A$4:$B$123,2,0),"-")</f>
        <v>INSPEÇÃO</v>
      </c>
    </row>
    <row r="4529" spans="1:30" x14ac:dyDescent="0.3">
      <c r="A4529" t="s">
        <v>3092</v>
      </c>
      <c r="B4529" t="s">
        <v>4774</v>
      </c>
      <c r="C4529" t="s">
        <v>7349</v>
      </c>
      <c r="D4529" t="s">
        <v>3410</v>
      </c>
      <c r="E4529" t="s">
        <v>3411</v>
      </c>
      <c r="F4529" t="s">
        <v>3594</v>
      </c>
      <c r="G4529" t="s">
        <v>1135</v>
      </c>
      <c r="H4529" t="s">
        <v>2275</v>
      </c>
      <c r="I4529" t="s">
        <v>1497</v>
      </c>
      <c r="J4529" t="s">
        <v>231</v>
      </c>
      <c r="K4529" t="s">
        <v>232</v>
      </c>
      <c r="L4529" t="s">
        <v>217</v>
      </c>
      <c r="M4529" t="s">
        <v>38</v>
      </c>
      <c r="N4529" t="s">
        <v>39</v>
      </c>
      <c r="O4529" s="23">
        <v>453</v>
      </c>
      <c r="P4529" s="9">
        <v>9.69</v>
      </c>
      <c r="Q4529" t="s">
        <v>40</v>
      </c>
      <c r="R4529">
        <v>50420</v>
      </c>
      <c r="S4529" s="9">
        <v>46.75</v>
      </c>
      <c r="T4529" s="26">
        <v>4.5709999999999997</v>
      </c>
      <c r="U4529" s="8">
        <v>213.68</v>
      </c>
      <c r="V4529" t="s">
        <v>7350</v>
      </c>
      <c r="W4529" t="s">
        <v>2276</v>
      </c>
      <c r="X4529" t="s">
        <v>42</v>
      </c>
      <c r="Y4529" t="s">
        <v>2277</v>
      </c>
      <c r="AA4529" s="1">
        <f t="shared" si="538"/>
        <v>46026</v>
      </c>
      <c r="AB4529" s="2">
        <f t="shared" si="539"/>
        <v>1</v>
      </c>
      <c r="AC4529" s="2">
        <f t="shared" si="540"/>
        <v>2026</v>
      </c>
      <c r="AD4529" s="2" t="str">
        <f>IFERROR(VLOOKUP(A4529,'Aux Área'!$A$4:$B$123,2,0),"-")</f>
        <v>INSPEÇÃO</v>
      </c>
    </row>
    <row r="4530" spans="1:30" x14ac:dyDescent="0.3">
      <c r="A4530" t="s">
        <v>2212</v>
      </c>
      <c r="B4530" t="s">
        <v>2466</v>
      </c>
      <c r="C4530" t="s">
        <v>7351</v>
      </c>
      <c r="D4530" t="s">
        <v>3121</v>
      </c>
      <c r="E4530" t="s">
        <v>3122</v>
      </c>
      <c r="F4530" t="s">
        <v>2214</v>
      </c>
      <c r="G4530" t="s">
        <v>35</v>
      </c>
      <c r="H4530" t="s">
        <v>2215</v>
      </c>
      <c r="I4530" t="s">
        <v>839</v>
      </c>
      <c r="J4530" t="s">
        <v>285</v>
      </c>
      <c r="K4530" t="s">
        <v>286</v>
      </c>
      <c r="L4530" t="s">
        <v>91</v>
      </c>
      <c r="M4530" t="s">
        <v>38</v>
      </c>
      <c r="N4530" t="s">
        <v>668</v>
      </c>
      <c r="O4530" s="23">
        <v>289</v>
      </c>
      <c r="P4530" s="9">
        <v>6.3</v>
      </c>
      <c r="Q4530" t="s">
        <v>40</v>
      </c>
      <c r="R4530">
        <v>7966</v>
      </c>
      <c r="S4530" s="9">
        <v>45.87</v>
      </c>
      <c r="T4530" s="26">
        <v>5.891</v>
      </c>
      <c r="U4530" s="8">
        <v>270.23</v>
      </c>
      <c r="V4530" t="s">
        <v>7352</v>
      </c>
      <c r="W4530" t="s">
        <v>2007</v>
      </c>
      <c r="X4530" t="s">
        <v>42</v>
      </c>
      <c r="Y4530" t="s">
        <v>2217</v>
      </c>
      <c r="AA4530" s="1">
        <f t="shared" si="538"/>
        <v>46026</v>
      </c>
      <c r="AB4530" s="2">
        <f t="shared" si="539"/>
        <v>1</v>
      </c>
      <c r="AC4530" s="2">
        <f t="shared" si="540"/>
        <v>2026</v>
      </c>
      <c r="AD4530" s="2" t="str">
        <f>IFERROR(VLOOKUP(A4530,'Aux Área'!$A$4:$B$123,2,0),"-")</f>
        <v>APH</v>
      </c>
    </row>
    <row r="4531" spans="1:30" x14ac:dyDescent="0.3">
      <c r="A4531" t="s">
        <v>2260</v>
      </c>
      <c r="B4531" t="s">
        <v>113</v>
      </c>
      <c r="C4531" t="s">
        <v>7353</v>
      </c>
      <c r="D4531" t="s">
        <v>4423</v>
      </c>
      <c r="E4531" t="s">
        <v>4424</v>
      </c>
      <c r="F4531" t="s">
        <v>2262</v>
      </c>
      <c r="G4531" t="s">
        <v>35</v>
      </c>
      <c r="H4531" t="s">
        <v>2263</v>
      </c>
      <c r="I4531" t="s">
        <v>2186</v>
      </c>
      <c r="J4531" t="s">
        <v>1681</v>
      </c>
      <c r="K4531" t="s">
        <v>1682</v>
      </c>
      <c r="L4531" t="s">
        <v>141</v>
      </c>
      <c r="M4531" t="s">
        <v>38</v>
      </c>
      <c r="N4531" t="s">
        <v>668</v>
      </c>
      <c r="O4531" s="23">
        <v>921</v>
      </c>
      <c r="P4531" s="9">
        <v>14.96</v>
      </c>
      <c r="Q4531" t="s">
        <v>40</v>
      </c>
      <c r="R4531">
        <v>56692</v>
      </c>
      <c r="S4531" s="9">
        <v>61.56</v>
      </c>
      <c r="T4531" s="26">
        <v>6.49</v>
      </c>
      <c r="U4531" s="8">
        <v>399.54</v>
      </c>
      <c r="V4531" t="s">
        <v>41</v>
      </c>
      <c r="W4531" t="s">
        <v>2007</v>
      </c>
      <c r="X4531" t="s">
        <v>42</v>
      </c>
      <c r="Y4531" t="s">
        <v>1740</v>
      </c>
      <c r="AA4531" s="1">
        <f t="shared" si="538"/>
        <v>46026</v>
      </c>
      <c r="AB4531" s="2">
        <f t="shared" si="539"/>
        <v>1</v>
      </c>
      <c r="AC4531" s="2">
        <f t="shared" si="540"/>
        <v>2026</v>
      </c>
      <c r="AD4531" s="2" t="str">
        <f>IFERROR(VLOOKUP(A4531,'Aux Área'!$A$4:$B$123,2,0),"-")</f>
        <v>INSPEÇÃO</v>
      </c>
    </row>
    <row r="4532" spans="1:30" x14ac:dyDescent="0.3">
      <c r="A4532" t="s">
        <v>2041</v>
      </c>
      <c r="B4532" t="s">
        <v>2042</v>
      </c>
      <c r="C4532" t="s">
        <v>7354</v>
      </c>
      <c r="D4532" t="s">
        <v>1297</v>
      </c>
      <c r="E4532" t="s">
        <v>2221</v>
      </c>
      <c r="F4532" t="s">
        <v>2044</v>
      </c>
      <c r="G4532" t="s">
        <v>659</v>
      </c>
      <c r="H4532" t="s">
        <v>1996</v>
      </c>
      <c r="I4532" t="s">
        <v>1997</v>
      </c>
      <c r="J4532" t="s">
        <v>231</v>
      </c>
      <c r="K4532" t="s">
        <v>232</v>
      </c>
      <c r="L4532" t="s">
        <v>217</v>
      </c>
      <c r="M4532" t="s">
        <v>38</v>
      </c>
      <c r="N4532" t="s">
        <v>668</v>
      </c>
      <c r="O4532" s="23">
        <v>431</v>
      </c>
      <c r="P4532" s="9">
        <v>5.98</v>
      </c>
      <c r="Q4532" t="s">
        <v>40</v>
      </c>
      <c r="R4532">
        <v>18770</v>
      </c>
      <c r="S4532" s="9">
        <v>72.12</v>
      </c>
      <c r="T4532" s="26">
        <v>5.99</v>
      </c>
      <c r="U4532" s="8">
        <v>432.01</v>
      </c>
      <c r="V4532" t="s">
        <v>7355</v>
      </c>
      <c r="W4532" t="s">
        <v>1985</v>
      </c>
      <c r="X4532" t="s">
        <v>42</v>
      </c>
      <c r="Y4532" t="s">
        <v>1986</v>
      </c>
      <c r="AA4532" s="1">
        <f t="shared" si="538"/>
        <v>46026</v>
      </c>
      <c r="AB4532" s="2">
        <f t="shared" si="539"/>
        <v>1</v>
      </c>
      <c r="AC4532" s="2">
        <f t="shared" si="540"/>
        <v>2026</v>
      </c>
      <c r="AD4532" s="2" t="str">
        <f>IFERROR(VLOOKUP(A4532,'Aux Área'!$A$4:$B$123,2,0),"-")</f>
        <v>PESADOS</v>
      </c>
    </row>
    <row r="4533" spans="1:30" x14ac:dyDescent="0.3">
      <c r="A4533" t="s">
        <v>2041</v>
      </c>
      <c r="C4533" t="s">
        <v>7354</v>
      </c>
      <c r="F4533" t="s">
        <v>2044</v>
      </c>
      <c r="K4533" t="s">
        <v>232</v>
      </c>
      <c r="N4533" t="s">
        <v>15690</v>
      </c>
      <c r="O4533" t="s">
        <v>15244</v>
      </c>
      <c r="P4533" s="9" t="s">
        <v>15244</v>
      </c>
      <c r="Q4533" t="s">
        <v>40</v>
      </c>
      <c r="R4533" t="s">
        <v>15244</v>
      </c>
      <c r="S4533">
        <v>5.61</v>
      </c>
      <c r="U4533" s="8">
        <v>18.54</v>
      </c>
      <c r="AA4533" s="1">
        <f>IFERROR(DATEVALUE(C4533),"-")</f>
        <v>46026</v>
      </c>
      <c r="AB4533" s="2">
        <f>IFERROR(MONTH(AA4533),"-")</f>
        <v>1</v>
      </c>
      <c r="AC4533" s="2">
        <f>IFERROR(YEAR(AA4533),"-")</f>
        <v>2026</v>
      </c>
      <c r="AD4533" s="2" t="str">
        <f>IFERROR(VLOOKUP(A4533,'Aux Área'!$A$4:$B$123,2,0),"-")</f>
        <v>PESADOS</v>
      </c>
    </row>
    <row r="4534" spans="1:30" x14ac:dyDescent="0.3">
      <c r="A4534" t="s">
        <v>2461</v>
      </c>
      <c r="B4534" t="s">
        <v>5008</v>
      </c>
      <c r="C4534" t="s">
        <v>7356</v>
      </c>
      <c r="D4534" t="s">
        <v>3135</v>
      </c>
      <c r="E4534" t="s">
        <v>3136</v>
      </c>
      <c r="F4534" t="s">
        <v>3574</v>
      </c>
      <c r="G4534" t="s">
        <v>1135</v>
      </c>
      <c r="H4534" t="s">
        <v>2275</v>
      </c>
      <c r="I4534" t="s">
        <v>1497</v>
      </c>
      <c r="J4534" t="s">
        <v>188</v>
      </c>
      <c r="K4534" t="s">
        <v>189</v>
      </c>
      <c r="L4534" t="s">
        <v>190</v>
      </c>
      <c r="M4534" t="s">
        <v>38</v>
      </c>
      <c r="N4534" t="s">
        <v>39</v>
      </c>
      <c r="O4534" s="23">
        <v>193</v>
      </c>
      <c r="P4534" s="9">
        <v>11.74</v>
      </c>
      <c r="Q4534" t="s">
        <v>40</v>
      </c>
      <c r="R4534">
        <v>51076</v>
      </c>
      <c r="S4534" s="9">
        <v>16.440000000000001</v>
      </c>
      <c r="T4534" s="26">
        <v>4.8899999999999997</v>
      </c>
      <c r="U4534" s="8">
        <v>80.39</v>
      </c>
      <c r="V4534" t="s">
        <v>41</v>
      </c>
      <c r="W4534" t="s">
        <v>2276</v>
      </c>
      <c r="X4534" t="s">
        <v>42</v>
      </c>
      <c r="Y4534" t="s">
        <v>2277</v>
      </c>
      <c r="AA4534" s="1">
        <f>DATEVALUE(C4534)</f>
        <v>46026</v>
      </c>
      <c r="AB4534" s="2">
        <f>MONTH(AA4534)</f>
        <v>1</v>
      </c>
      <c r="AC4534" s="2">
        <f>YEAR(AA4534)</f>
        <v>2026</v>
      </c>
      <c r="AD4534" s="2" t="str">
        <f>IFERROR(VLOOKUP(A4534,'Aux Área'!$A$4:$B$123,2,0),"-")</f>
        <v>INSPEÇÃO</v>
      </c>
    </row>
    <row r="4535" spans="1:30" x14ac:dyDescent="0.3">
      <c r="A4535" t="s">
        <v>2347</v>
      </c>
      <c r="B4535" t="s">
        <v>2348</v>
      </c>
      <c r="C4535" t="s">
        <v>7357</v>
      </c>
      <c r="D4535" t="s">
        <v>4012</v>
      </c>
      <c r="E4535" t="s">
        <v>4013</v>
      </c>
      <c r="F4535" t="s">
        <v>2350</v>
      </c>
      <c r="G4535" t="s">
        <v>659</v>
      </c>
      <c r="H4535" t="s">
        <v>1996</v>
      </c>
      <c r="I4535" t="s">
        <v>1997</v>
      </c>
      <c r="J4535" t="s">
        <v>237</v>
      </c>
      <c r="K4535" t="s">
        <v>238</v>
      </c>
      <c r="L4535" t="s">
        <v>110</v>
      </c>
      <c r="M4535" t="s">
        <v>38</v>
      </c>
      <c r="N4535" t="s">
        <v>668</v>
      </c>
      <c r="O4535" s="10">
        <v>311</v>
      </c>
      <c r="P4535" s="24">
        <v>6.76</v>
      </c>
      <c r="Q4535" t="s">
        <v>40</v>
      </c>
      <c r="R4535">
        <v>18343</v>
      </c>
      <c r="S4535" s="9">
        <v>46</v>
      </c>
      <c r="T4535" s="26">
        <v>6.04</v>
      </c>
      <c r="U4535" s="8">
        <v>277.83999999999997</v>
      </c>
      <c r="V4535" t="s">
        <v>41</v>
      </c>
      <c r="W4535" t="s">
        <v>1985</v>
      </c>
      <c r="X4535" t="s">
        <v>42</v>
      </c>
      <c r="Y4535" t="s">
        <v>1986</v>
      </c>
      <c r="AA4535" s="1">
        <f>DATEVALUE(C4535)</f>
        <v>46026</v>
      </c>
      <c r="AB4535" s="2">
        <f>MONTH(AA4535)</f>
        <v>1</v>
      </c>
      <c r="AC4535" s="2">
        <f>YEAR(AA4535)</f>
        <v>2026</v>
      </c>
      <c r="AD4535" s="2" t="str">
        <f>IFERROR(VLOOKUP(A4535,'Aux Área'!$A$4:$B$123,2,0),"-")</f>
        <v>PESADOS</v>
      </c>
    </row>
    <row r="4536" spans="1:30" x14ac:dyDescent="0.3">
      <c r="A4536" t="s">
        <v>2347</v>
      </c>
      <c r="C4536" t="s">
        <v>7357</v>
      </c>
      <c r="F4536" t="s">
        <v>2350</v>
      </c>
      <c r="K4536" t="s">
        <v>238</v>
      </c>
      <c r="N4536" t="s">
        <v>15690</v>
      </c>
      <c r="O4536" t="s">
        <v>15244</v>
      </c>
      <c r="P4536" s="9" t="s">
        <v>15244</v>
      </c>
      <c r="Q4536" t="s">
        <v>40</v>
      </c>
      <c r="R4536" t="s">
        <v>15244</v>
      </c>
      <c r="S4536">
        <v>6</v>
      </c>
      <c r="U4536" s="8">
        <v>23.94</v>
      </c>
      <c r="AA4536" s="1">
        <f>IFERROR(DATEVALUE(C4536),"-")</f>
        <v>46026</v>
      </c>
      <c r="AB4536" s="2">
        <f>IFERROR(MONTH(AA4536),"-")</f>
        <v>1</v>
      </c>
      <c r="AC4536" s="2">
        <f>IFERROR(YEAR(AA4536),"-")</f>
        <v>2026</v>
      </c>
      <c r="AD4536" s="2" t="str">
        <f>IFERROR(VLOOKUP(A4536,'Aux Área'!$A$4:$B$123,2,0),"-")</f>
        <v>PESADOS</v>
      </c>
    </row>
    <row r="4537" spans="1:30" x14ac:dyDescent="0.3">
      <c r="A4537" t="s">
        <v>2208</v>
      </c>
      <c r="B4537" t="s">
        <v>2544</v>
      </c>
      <c r="C4537" t="s">
        <v>7358</v>
      </c>
      <c r="D4537" t="s">
        <v>2468</v>
      </c>
      <c r="E4537" t="s">
        <v>2469</v>
      </c>
      <c r="F4537" t="s">
        <v>2210</v>
      </c>
      <c r="G4537" t="s">
        <v>1135</v>
      </c>
      <c r="H4537" t="s">
        <v>2211</v>
      </c>
      <c r="I4537" t="s">
        <v>37</v>
      </c>
      <c r="J4537" t="s">
        <v>175</v>
      </c>
      <c r="K4537" t="s">
        <v>176</v>
      </c>
      <c r="L4537" t="s">
        <v>177</v>
      </c>
      <c r="M4537" t="s">
        <v>38</v>
      </c>
      <c r="N4537" t="s">
        <v>668</v>
      </c>
      <c r="O4537" s="23">
        <v>198</v>
      </c>
      <c r="P4537" s="9">
        <v>6</v>
      </c>
      <c r="Q4537" t="s">
        <v>40</v>
      </c>
      <c r="R4537">
        <v>9512</v>
      </c>
      <c r="S4537" s="9">
        <v>33.020000000000003</v>
      </c>
      <c r="T4537" s="26">
        <v>6.1909999999999998</v>
      </c>
      <c r="U4537" s="8">
        <v>204.44</v>
      </c>
      <c r="V4537" t="s">
        <v>112</v>
      </c>
      <c r="W4537" t="s">
        <v>2007</v>
      </c>
      <c r="X4537" t="s">
        <v>42</v>
      </c>
      <c r="Y4537" t="s">
        <v>1740</v>
      </c>
      <c r="AA4537" s="1">
        <f t="shared" ref="AA4537:AA4552" si="541">DATEVALUE(C4537)</f>
        <v>46026</v>
      </c>
      <c r="AB4537" s="2">
        <f t="shared" ref="AB4537:AB4552" si="542">MONTH(AA4537)</f>
        <v>1</v>
      </c>
      <c r="AC4537" s="2">
        <f t="shared" ref="AC4537:AC4552" si="543">YEAR(AA4537)</f>
        <v>2026</v>
      </c>
      <c r="AD4537" s="2" t="str">
        <f>IFERROR(VLOOKUP(A4537,'Aux Área'!$A$4:$B$123,2,0),"-")</f>
        <v>APH</v>
      </c>
    </row>
    <row r="4538" spans="1:30" x14ac:dyDescent="0.3">
      <c r="A4538" t="s">
        <v>2679</v>
      </c>
      <c r="B4538" t="s">
        <v>2680</v>
      </c>
      <c r="C4538" t="s">
        <v>7359</v>
      </c>
      <c r="D4538" t="s">
        <v>4210</v>
      </c>
      <c r="E4538" t="s">
        <v>4211</v>
      </c>
      <c r="F4538" t="s">
        <v>2682</v>
      </c>
      <c r="G4538" t="s">
        <v>659</v>
      </c>
      <c r="H4538" t="s">
        <v>1996</v>
      </c>
      <c r="I4538" t="s">
        <v>1997</v>
      </c>
      <c r="J4538" t="s">
        <v>169</v>
      </c>
      <c r="K4538" t="s">
        <v>170</v>
      </c>
      <c r="L4538" t="s">
        <v>124</v>
      </c>
      <c r="M4538" t="s">
        <v>38</v>
      </c>
      <c r="N4538" t="s">
        <v>668</v>
      </c>
      <c r="O4538" s="23">
        <v>453</v>
      </c>
      <c r="P4538" s="9">
        <v>5.33</v>
      </c>
      <c r="Q4538" t="s">
        <v>40</v>
      </c>
      <c r="R4538">
        <v>10761</v>
      </c>
      <c r="S4538" s="9">
        <v>85.03</v>
      </c>
      <c r="T4538" s="26">
        <v>6.19</v>
      </c>
      <c r="U4538" s="8">
        <v>526.34</v>
      </c>
      <c r="V4538" t="s">
        <v>41</v>
      </c>
      <c r="W4538" t="s">
        <v>1985</v>
      </c>
      <c r="X4538" t="s">
        <v>42</v>
      </c>
      <c r="Y4538" t="s">
        <v>1986</v>
      </c>
      <c r="AA4538" s="1">
        <f t="shared" si="541"/>
        <v>46026</v>
      </c>
      <c r="AB4538" s="2">
        <f t="shared" si="542"/>
        <v>1</v>
      </c>
      <c r="AC4538" s="2">
        <f t="shared" si="543"/>
        <v>2026</v>
      </c>
      <c r="AD4538" s="2" t="str">
        <f>IFERROR(VLOOKUP(A4538,'Aux Área'!$A$4:$B$123,2,0),"-")</f>
        <v>PESADOS</v>
      </c>
    </row>
    <row r="4539" spans="1:30" x14ac:dyDescent="0.3">
      <c r="A4539" t="s">
        <v>68</v>
      </c>
      <c r="B4539" t="s">
        <v>296</v>
      </c>
      <c r="C4539" t="s">
        <v>7360</v>
      </c>
      <c r="D4539" t="s">
        <v>3197</v>
      </c>
      <c r="E4539" t="s">
        <v>3198</v>
      </c>
      <c r="F4539" t="s">
        <v>69</v>
      </c>
      <c r="G4539" t="s">
        <v>1503</v>
      </c>
      <c r="H4539" t="s">
        <v>36</v>
      </c>
      <c r="I4539" t="s">
        <v>37</v>
      </c>
      <c r="J4539" t="s">
        <v>122</v>
      </c>
      <c r="K4539" t="s">
        <v>123</v>
      </c>
      <c r="L4539" t="s">
        <v>124</v>
      </c>
      <c r="M4539" t="s">
        <v>38</v>
      </c>
      <c r="N4539" t="s">
        <v>39</v>
      </c>
      <c r="O4539" s="23">
        <v>302</v>
      </c>
      <c r="P4539" s="9">
        <v>8.1</v>
      </c>
      <c r="Q4539" t="s">
        <v>40</v>
      </c>
      <c r="R4539">
        <v>27889</v>
      </c>
      <c r="S4539" s="9">
        <v>37.299999999999997</v>
      </c>
      <c r="T4539" s="26">
        <v>4.79</v>
      </c>
      <c r="U4539" s="8">
        <v>178.67</v>
      </c>
      <c r="V4539" t="s">
        <v>41</v>
      </c>
      <c r="W4539" t="s">
        <v>2007</v>
      </c>
      <c r="X4539" t="s">
        <v>42</v>
      </c>
      <c r="Y4539" t="s">
        <v>1740</v>
      </c>
      <c r="AA4539" s="1">
        <f t="shared" si="541"/>
        <v>46026</v>
      </c>
      <c r="AB4539" s="2">
        <f t="shared" si="542"/>
        <v>1</v>
      </c>
      <c r="AC4539" s="2">
        <f t="shared" si="543"/>
        <v>2026</v>
      </c>
      <c r="AD4539" s="2" t="str">
        <f>IFERROR(VLOOKUP(A4539,'Aux Área'!$A$4:$B$123,2,0),"-")</f>
        <v>OPERAÇÃO</v>
      </c>
    </row>
    <row r="4540" spans="1:30" x14ac:dyDescent="0.3">
      <c r="A4540" t="s">
        <v>2643</v>
      </c>
      <c r="B4540" t="s">
        <v>2307</v>
      </c>
      <c r="C4540" t="s">
        <v>7361</v>
      </c>
      <c r="D4540" t="s">
        <v>4726</v>
      </c>
      <c r="E4540" t="s">
        <v>4727</v>
      </c>
      <c r="F4540" t="s">
        <v>2646</v>
      </c>
      <c r="G4540" t="s">
        <v>1300</v>
      </c>
      <c r="H4540" t="s">
        <v>1301</v>
      </c>
      <c r="I4540" t="s">
        <v>37</v>
      </c>
      <c r="J4540" t="s">
        <v>122</v>
      </c>
      <c r="K4540" t="s">
        <v>123</v>
      </c>
      <c r="L4540" t="s">
        <v>124</v>
      </c>
      <c r="M4540" t="s">
        <v>38</v>
      </c>
      <c r="N4540" t="s">
        <v>39</v>
      </c>
      <c r="O4540" s="10">
        <v>398</v>
      </c>
      <c r="P4540" s="24">
        <v>10.96</v>
      </c>
      <c r="Q4540" t="s">
        <v>40</v>
      </c>
      <c r="R4540">
        <v>64703</v>
      </c>
      <c r="S4540" s="9">
        <v>36.299999999999997</v>
      </c>
      <c r="T4540" s="26">
        <v>4.79</v>
      </c>
      <c r="U4540" s="8">
        <v>173.88</v>
      </c>
      <c r="V4540" t="s">
        <v>246</v>
      </c>
      <c r="W4540" t="s">
        <v>2276</v>
      </c>
      <c r="X4540" t="s">
        <v>42</v>
      </c>
      <c r="Y4540" t="s">
        <v>2277</v>
      </c>
      <c r="AA4540" s="1">
        <f t="shared" si="541"/>
        <v>46026</v>
      </c>
      <c r="AB4540" s="2">
        <f t="shared" si="542"/>
        <v>1</v>
      </c>
      <c r="AC4540" s="2">
        <f t="shared" si="543"/>
        <v>2026</v>
      </c>
      <c r="AD4540" s="2" t="str">
        <f>IFERROR(VLOOKUP(A4540,'Aux Área'!$A$4:$B$123,2,0),"-")</f>
        <v>INSPEÇÃO</v>
      </c>
    </row>
    <row r="4541" spans="1:30" x14ac:dyDescent="0.3">
      <c r="A4541" t="s">
        <v>2306</v>
      </c>
      <c r="B4541" t="s">
        <v>4613</v>
      </c>
      <c r="C4541" t="s">
        <v>7362</v>
      </c>
      <c r="D4541" t="s">
        <v>3212</v>
      </c>
      <c r="E4541" t="s">
        <v>3213</v>
      </c>
      <c r="F4541" t="s">
        <v>2309</v>
      </c>
      <c r="G4541" t="s">
        <v>1135</v>
      </c>
      <c r="H4541" t="s">
        <v>2275</v>
      </c>
      <c r="I4541" t="s">
        <v>1497</v>
      </c>
      <c r="J4541" t="s">
        <v>89</v>
      </c>
      <c r="K4541" t="s">
        <v>90</v>
      </c>
      <c r="L4541" t="s">
        <v>91</v>
      </c>
      <c r="M4541" t="s">
        <v>38</v>
      </c>
      <c r="N4541" t="s">
        <v>39</v>
      </c>
      <c r="O4541" s="23">
        <v>324</v>
      </c>
      <c r="P4541" s="9">
        <v>9.24</v>
      </c>
      <c r="Q4541" t="s">
        <v>40</v>
      </c>
      <c r="R4541">
        <v>62431</v>
      </c>
      <c r="S4541" s="9">
        <v>35.06</v>
      </c>
      <c r="T4541" s="26">
        <v>4.79</v>
      </c>
      <c r="U4541" s="8">
        <v>167.94</v>
      </c>
      <c r="V4541" t="s">
        <v>7363</v>
      </c>
      <c r="W4541" t="s">
        <v>2276</v>
      </c>
      <c r="X4541" t="s">
        <v>42</v>
      </c>
      <c r="Y4541" t="s">
        <v>2277</v>
      </c>
      <c r="AA4541" s="1">
        <f t="shared" si="541"/>
        <v>46026</v>
      </c>
      <c r="AB4541" s="2">
        <f t="shared" si="542"/>
        <v>1</v>
      </c>
      <c r="AC4541" s="2">
        <f t="shared" si="543"/>
        <v>2026</v>
      </c>
      <c r="AD4541" s="2" t="str">
        <f>IFERROR(VLOOKUP(A4541,'Aux Área'!$A$4:$B$123,2,0),"-")</f>
        <v>INSPEÇÃO</v>
      </c>
    </row>
    <row r="4542" spans="1:30" x14ac:dyDescent="0.3">
      <c r="A4542" t="s">
        <v>2638</v>
      </c>
      <c r="B4542" t="s">
        <v>4593</v>
      </c>
      <c r="C4542" t="s">
        <v>7364</v>
      </c>
      <c r="D4542" t="s">
        <v>4358</v>
      </c>
      <c r="E4542" t="s">
        <v>4359</v>
      </c>
      <c r="F4542" t="s">
        <v>2641</v>
      </c>
      <c r="G4542" t="s">
        <v>1135</v>
      </c>
      <c r="H4542" t="s">
        <v>2275</v>
      </c>
      <c r="I4542" t="s">
        <v>1497</v>
      </c>
      <c r="J4542" t="s">
        <v>275</v>
      </c>
      <c r="K4542" t="s">
        <v>276</v>
      </c>
      <c r="L4542" t="s">
        <v>124</v>
      </c>
      <c r="M4542" t="s">
        <v>38</v>
      </c>
      <c r="N4542" t="s">
        <v>39</v>
      </c>
      <c r="O4542" s="23">
        <v>487</v>
      </c>
      <c r="P4542" s="9">
        <v>10.3</v>
      </c>
      <c r="Q4542" t="s">
        <v>40</v>
      </c>
      <c r="R4542">
        <v>58673</v>
      </c>
      <c r="S4542" s="9">
        <v>47.26</v>
      </c>
      <c r="T4542" s="26">
        <v>4.59</v>
      </c>
      <c r="U4542" s="8">
        <v>216.92</v>
      </c>
      <c r="V4542" t="s">
        <v>7365</v>
      </c>
      <c r="W4542" t="s">
        <v>2276</v>
      </c>
      <c r="X4542" t="s">
        <v>42</v>
      </c>
      <c r="Y4542" t="s">
        <v>2277</v>
      </c>
      <c r="AA4542" s="1">
        <f t="shared" si="541"/>
        <v>46026</v>
      </c>
      <c r="AB4542" s="2">
        <f t="shared" si="542"/>
        <v>1</v>
      </c>
      <c r="AC4542" s="2">
        <f t="shared" si="543"/>
        <v>2026</v>
      </c>
      <c r="AD4542" s="2" t="str">
        <f>IFERROR(VLOOKUP(A4542,'Aux Área'!$A$4:$B$123,2,0),"-")</f>
        <v>INSPEÇÃO</v>
      </c>
    </row>
    <row r="4543" spans="1:30" x14ac:dyDescent="0.3">
      <c r="A4543" t="s">
        <v>2318</v>
      </c>
      <c r="B4543" t="s">
        <v>2733</v>
      </c>
      <c r="C4543" t="s">
        <v>7366</v>
      </c>
      <c r="D4543" t="s">
        <v>5015</v>
      </c>
      <c r="E4543" t="s">
        <v>5016</v>
      </c>
      <c r="F4543" t="s">
        <v>4203</v>
      </c>
      <c r="G4543" t="s">
        <v>1135</v>
      </c>
      <c r="H4543" t="s">
        <v>2185</v>
      </c>
      <c r="I4543" t="s">
        <v>2186</v>
      </c>
      <c r="J4543" t="s">
        <v>169</v>
      </c>
      <c r="K4543" t="s">
        <v>170</v>
      </c>
      <c r="L4543" t="s">
        <v>124</v>
      </c>
      <c r="M4543" t="s">
        <v>38</v>
      </c>
      <c r="N4543" t="s">
        <v>668</v>
      </c>
      <c r="O4543" s="23">
        <v>661</v>
      </c>
      <c r="P4543" s="9">
        <v>12.49</v>
      </c>
      <c r="Q4543" t="s">
        <v>40</v>
      </c>
      <c r="R4543">
        <v>62895</v>
      </c>
      <c r="S4543" s="9">
        <v>52.94</v>
      </c>
      <c r="T4543" s="26">
        <v>6.19</v>
      </c>
      <c r="U4543" s="8">
        <v>327.7</v>
      </c>
      <c r="V4543" t="s">
        <v>41</v>
      </c>
      <c r="W4543" t="s">
        <v>2007</v>
      </c>
      <c r="X4543" t="s">
        <v>42</v>
      </c>
      <c r="Y4543" t="s">
        <v>2188</v>
      </c>
      <c r="AA4543" s="1">
        <f t="shared" si="541"/>
        <v>46027</v>
      </c>
      <c r="AB4543" s="2">
        <f t="shared" si="542"/>
        <v>1</v>
      </c>
      <c r="AC4543" s="2">
        <f t="shared" si="543"/>
        <v>2026</v>
      </c>
      <c r="AD4543" s="2" t="str">
        <f>IFERROR(VLOOKUP(A4543,'Aux Área'!$A$4:$B$123,2,0),"-")</f>
        <v>INSPEÇÃO</v>
      </c>
    </row>
    <row r="4544" spans="1:30" x14ac:dyDescent="0.3">
      <c r="A4544" t="s">
        <v>2278</v>
      </c>
      <c r="B4544" t="s">
        <v>4664</v>
      </c>
      <c r="C4544" t="s">
        <v>7367</v>
      </c>
      <c r="D4544" t="s">
        <v>3208</v>
      </c>
      <c r="E4544" t="s">
        <v>3209</v>
      </c>
      <c r="F4544" t="s">
        <v>2281</v>
      </c>
      <c r="G4544" t="s">
        <v>1135</v>
      </c>
      <c r="H4544" t="s">
        <v>2275</v>
      </c>
      <c r="I4544" t="s">
        <v>1497</v>
      </c>
      <c r="J4544" t="s">
        <v>169</v>
      </c>
      <c r="K4544" t="s">
        <v>170</v>
      </c>
      <c r="L4544" t="s">
        <v>124</v>
      </c>
      <c r="M4544" t="s">
        <v>38</v>
      </c>
      <c r="N4544" t="s">
        <v>39</v>
      </c>
      <c r="O4544" s="23">
        <v>357</v>
      </c>
      <c r="P4544" s="9">
        <v>9.3699999999999992</v>
      </c>
      <c r="Q4544" t="s">
        <v>40</v>
      </c>
      <c r="R4544">
        <v>71501</v>
      </c>
      <c r="S4544" s="9">
        <v>38.090000000000003</v>
      </c>
      <c r="T4544" s="26">
        <v>4.49</v>
      </c>
      <c r="U4544" s="8">
        <v>171.03</v>
      </c>
      <c r="V4544" t="s">
        <v>41</v>
      </c>
      <c r="W4544" t="s">
        <v>2276</v>
      </c>
      <c r="X4544" t="s">
        <v>42</v>
      </c>
      <c r="Y4544" t="s">
        <v>2277</v>
      </c>
      <c r="AA4544" s="1">
        <f t="shared" si="541"/>
        <v>46027</v>
      </c>
      <c r="AB4544" s="2">
        <f t="shared" si="542"/>
        <v>1</v>
      </c>
      <c r="AC4544" s="2">
        <f t="shared" si="543"/>
        <v>2026</v>
      </c>
      <c r="AD4544" s="2" t="str">
        <f>IFERROR(VLOOKUP(A4544,'Aux Área'!$A$4:$B$123,2,0),"-")</f>
        <v>INSPEÇÃO</v>
      </c>
    </row>
    <row r="4545" spans="1:30" x14ac:dyDescent="0.3">
      <c r="A4545" t="s">
        <v>2181</v>
      </c>
      <c r="B4545" t="s">
        <v>4595</v>
      </c>
      <c r="C4545" t="s">
        <v>7368</v>
      </c>
      <c r="D4545" t="s">
        <v>3303</v>
      </c>
      <c r="E4545" t="s">
        <v>3304</v>
      </c>
      <c r="F4545" t="s">
        <v>2184</v>
      </c>
      <c r="G4545" t="s">
        <v>1135</v>
      </c>
      <c r="H4545" t="s">
        <v>2185</v>
      </c>
      <c r="I4545" t="s">
        <v>2186</v>
      </c>
      <c r="J4545" t="s">
        <v>241</v>
      </c>
      <c r="K4545" t="s">
        <v>242</v>
      </c>
      <c r="L4545" t="s">
        <v>110</v>
      </c>
      <c r="M4545" t="s">
        <v>38</v>
      </c>
      <c r="N4545" t="s">
        <v>668</v>
      </c>
      <c r="O4545" s="23">
        <v>913</v>
      </c>
      <c r="P4545" s="9">
        <v>15.52</v>
      </c>
      <c r="Q4545" t="s">
        <v>40</v>
      </c>
      <c r="R4545">
        <v>70415</v>
      </c>
      <c r="S4545" s="9">
        <v>58.84</v>
      </c>
      <c r="T4545" s="26">
        <v>5.89</v>
      </c>
      <c r="U4545" s="8">
        <v>346.59</v>
      </c>
      <c r="V4545" t="s">
        <v>41</v>
      </c>
      <c r="W4545" t="s">
        <v>2007</v>
      </c>
      <c r="X4545" t="s">
        <v>42</v>
      </c>
      <c r="Y4545" t="s">
        <v>2188</v>
      </c>
      <c r="AA4545" s="1">
        <f t="shared" si="541"/>
        <v>46027</v>
      </c>
      <c r="AB4545" s="2">
        <f t="shared" si="542"/>
        <v>1</v>
      </c>
      <c r="AC4545" s="2">
        <f t="shared" si="543"/>
        <v>2026</v>
      </c>
      <c r="AD4545" s="2" t="str">
        <f>IFERROR(VLOOKUP(A4545,'Aux Área'!$A$4:$B$123,2,0),"-")</f>
        <v>INSPEÇÃO</v>
      </c>
    </row>
    <row r="4546" spans="1:30" x14ac:dyDescent="0.3">
      <c r="A4546" t="s">
        <v>68</v>
      </c>
      <c r="B4546" t="s">
        <v>296</v>
      </c>
      <c r="C4546" t="s">
        <v>7369</v>
      </c>
      <c r="D4546" t="s">
        <v>3197</v>
      </c>
      <c r="E4546" t="s">
        <v>3198</v>
      </c>
      <c r="F4546" t="s">
        <v>69</v>
      </c>
      <c r="G4546" t="s">
        <v>35</v>
      </c>
      <c r="H4546" t="s">
        <v>36</v>
      </c>
      <c r="I4546" t="s">
        <v>37</v>
      </c>
      <c r="J4546" t="s">
        <v>169</v>
      </c>
      <c r="K4546" t="s">
        <v>170</v>
      </c>
      <c r="L4546" t="s">
        <v>124</v>
      </c>
      <c r="M4546" t="s">
        <v>38</v>
      </c>
      <c r="N4546" t="s">
        <v>39</v>
      </c>
      <c r="O4546" s="23">
        <v>343</v>
      </c>
      <c r="P4546" s="9">
        <v>11.41</v>
      </c>
      <c r="Q4546" t="s">
        <v>40</v>
      </c>
      <c r="R4546">
        <v>28232</v>
      </c>
      <c r="S4546" s="9">
        <v>30.05</v>
      </c>
      <c r="T4546" s="26">
        <v>4.49</v>
      </c>
      <c r="U4546" s="8">
        <v>134.91999999999999</v>
      </c>
      <c r="V4546" t="s">
        <v>41</v>
      </c>
      <c r="W4546" t="s">
        <v>2007</v>
      </c>
      <c r="X4546" t="s">
        <v>42</v>
      </c>
      <c r="Y4546" t="s">
        <v>1740</v>
      </c>
      <c r="AA4546" s="1">
        <f t="shared" si="541"/>
        <v>46027</v>
      </c>
      <c r="AB4546" s="2">
        <f t="shared" si="542"/>
        <v>1</v>
      </c>
      <c r="AC4546" s="2">
        <f t="shared" si="543"/>
        <v>2026</v>
      </c>
      <c r="AD4546" s="2" t="str">
        <f>IFERROR(VLOOKUP(A4546,'Aux Área'!$A$4:$B$123,2,0),"-")</f>
        <v>OPERAÇÃO</v>
      </c>
    </row>
    <row r="4547" spans="1:30" x14ac:dyDescent="0.3">
      <c r="A4547" t="s">
        <v>3092</v>
      </c>
      <c r="B4547" t="s">
        <v>4774</v>
      </c>
      <c r="C4547" t="s">
        <v>7370</v>
      </c>
      <c r="D4547" t="s">
        <v>7114</v>
      </c>
      <c r="E4547" t="s">
        <v>7115</v>
      </c>
      <c r="F4547" t="s">
        <v>3594</v>
      </c>
      <c r="G4547" t="s">
        <v>1135</v>
      </c>
      <c r="H4547" t="s">
        <v>2275</v>
      </c>
      <c r="I4547" t="s">
        <v>1497</v>
      </c>
      <c r="J4547" t="s">
        <v>89</v>
      </c>
      <c r="K4547" t="s">
        <v>90</v>
      </c>
      <c r="L4547" t="s">
        <v>91</v>
      </c>
      <c r="M4547" t="s">
        <v>38</v>
      </c>
      <c r="N4547" t="s">
        <v>39</v>
      </c>
      <c r="O4547" s="23">
        <v>491</v>
      </c>
      <c r="P4547" s="9">
        <v>11.71</v>
      </c>
      <c r="Q4547" t="s">
        <v>40</v>
      </c>
      <c r="R4547">
        <v>50911</v>
      </c>
      <c r="S4547" s="9">
        <v>41.93</v>
      </c>
      <c r="T4547" s="26">
        <v>4.59</v>
      </c>
      <c r="U4547" s="8">
        <v>192.46</v>
      </c>
      <c r="V4547" t="s">
        <v>7371</v>
      </c>
      <c r="W4547" t="s">
        <v>2276</v>
      </c>
      <c r="X4547" t="s">
        <v>42</v>
      </c>
      <c r="Y4547" t="s">
        <v>2277</v>
      </c>
      <c r="AA4547" s="1">
        <f t="shared" si="541"/>
        <v>46027</v>
      </c>
      <c r="AB4547" s="2">
        <f t="shared" si="542"/>
        <v>1</v>
      </c>
      <c r="AC4547" s="2">
        <f t="shared" si="543"/>
        <v>2026</v>
      </c>
      <c r="AD4547" s="2" t="str">
        <f>IFERROR(VLOOKUP(A4547,'Aux Área'!$A$4:$B$123,2,0),"-")</f>
        <v>INSPEÇÃO</v>
      </c>
    </row>
    <row r="4548" spans="1:30" x14ac:dyDescent="0.3">
      <c r="A4548" t="s">
        <v>2306</v>
      </c>
      <c r="B4548" t="s">
        <v>4613</v>
      </c>
      <c r="C4548" t="s">
        <v>7372</v>
      </c>
      <c r="D4548" t="s">
        <v>3212</v>
      </c>
      <c r="E4548" t="s">
        <v>3213</v>
      </c>
      <c r="F4548" t="s">
        <v>2309</v>
      </c>
      <c r="G4548" t="s">
        <v>1135</v>
      </c>
      <c r="H4548" t="s">
        <v>2275</v>
      </c>
      <c r="I4548" t="s">
        <v>1497</v>
      </c>
      <c r="J4548" t="s">
        <v>1665</v>
      </c>
      <c r="K4548" t="s">
        <v>1666</v>
      </c>
      <c r="L4548" t="s">
        <v>301</v>
      </c>
      <c r="M4548" t="s">
        <v>38</v>
      </c>
      <c r="N4548" t="s">
        <v>39</v>
      </c>
      <c r="O4548" s="23">
        <v>333</v>
      </c>
      <c r="P4548" s="9">
        <v>10.63</v>
      </c>
      <c r="Q4548" t="s">
        <v>40</v>
      </c>
      <c r="R4548">
        <v>62764</v>
      </c>
      <c r="S4548" s="9">
        <v>31.34</v>
      </c>
      <c r="T4548" s="26">
        <v>4.8899999999999997</v>
      </c>
      <c r="U4548" s="8">
        <v>153.25</v>
      </c>
      <c r="V4548" t="s">
        <v>7373</v>
      </c>
      <c r="W4548" t="s">
        <v>2276</v>
      </c>
      <c r="X4548" t="s">
        <v>42</v>
      </c>
      <c r="Y4548" t="s">
        <v>2277</v>
      </c>
      <c r="AA4548" s="1">
        <f t="shared" si="541"/>
        <v>46027</v>
      </c>
      <c r="AB4548" s="2">
        <f t="shared" si="542"/>
        <v>1</v>
      </c>
      <c r="AC4548" s="2">
        <f t="shared" si="543"/>
        <v>2026</v>
      </c>
      <c r="AD4548" s="2" t="str">
        <f>IFERROR(VLOOKUP(A4548,'Aux Área'!$A$4:$B$123,2,0),"-")</f>
        <v>INSPEÇÃO</v>
      </c>
    </row>
    <row r="4549" spans="1:30" x14ac:dyDescent="0.3">
      <c r="A4549" t="s">
        <v>2461</v>
      </c>
      <c r="B4549" t="s">
        <v>5008</v>
      </c>
      <c r="C4549" t="s">
        <v>7374</v>
      </c>
      <c r="D4549" t="s">
        <v>5559</v>
      </c>
      <c r="E4549" t="s">
        <v>5560</v>
      </c>
      <c r="F4549" t="s">
        <v>3574</v>
      </c>
      <c r="G4549" t="s">
        <v>1135</v>
      </c>
      <c r="H4549" t="s">
        <v>2275</v>
      </c>
      <c r="I4549" t="s">
        <v>1497</v>
      </c>
      <c r="J4549" t="s">
        <v>188</v>
      </c>
      <c r="K4549" t="s">
        <v>189</v>
      </c>
      <c r="L4549" t="s">
        <v>190</v>
      </c>
      <c r="M4549" t="s">
        <v>38</v>
      </c>
      <c r="N4549" t="s">
        <v>39</v>
      </c>
      <c r="O4549" s="23">
        <v>558</v>
      </c>
      <c r="P4549" s="9">
        <v>13.6</v>
      </c>
      <c r="Q4549" t="s">
        <v>40</v>
      </c>
      <c r="R4549">
        <v>51634</v>
      </c>
      <c r="S4549" s="9">
        <v>41.03</v>
      </c>
      <c r="T4549" s="26">
        <v>4.8899999999999997</v>
      </c>
      <c r="U4549" s="8">
        <v>200.64</v>
      </c>
      <c r="V4549" t="s">
        <v>41</v>
      </c>
      <c r="W4549" t="s">
        <v>2276</v>
      </c>
      <c r="X4549" t="s">
        <v>42</v>
      </c>
      <c r="Y4549" t="s">
        <v>2277</v>
      </c>
      <c r="AA4549" s="1">
        <f t="shared" si="541"/>
        <v>46027</v>
      </c>
      <c r="AB4549" s="2">
        <f t="shared" si="542"/>
        <v>1</v>
      </c>
      <c r="AC4549" s="2">
        <f t="shared" si="543"/>
        <v>2026</v>
      </c>
      <c r="AD4549" s="2" t="str">
        <f>IFERROR(VLOOKUP(A4549,'Aux Área'!$A$4:$B$123,2,0),"-")</f>
        <v>INSPEÇÃO</v>
      </c>
    </row>
    <row r="4550" spans="1:30" x14ac:dyDescent="0.3">
      <c r="A4550" t="s">
        <v>2643</v>
      </c>
      <c r="B4550" t="s">
        <v>2307</v>
      </c>
      <c r="C4550" t="s">
        <v>7375</v>
      </c>
      <c r="D4550" t="s">
        <v>4726</v>
      </c>
      <c r="E4550" t="s">
        <v>4727</v>
      </c>
      <c r="F4550" t="s">
        <v>2646</v>
      </c>
      <c r="G4550" t="s">
        <v>1300</v>
      </c>
      <c r="H4550" t="s">
        <v>1301</v>
      </c>
      <c r="I4550" t="s">
        <v>37</v>
      </c>
      <c r="J4550" t="s">
        <v>122</v>
      </c>
      <c r="K4550" t="s">
        <v>123</v>
      </c>
      <c r="L4550" t="s">
        <v>124</v>
      </c>
      <c r="M4550" t="s">
        <v>38</v>
      </c>
      <c r="N4550" t="s">
        <v>39</v>
      </c>
      <c r="O4550" s="23">
        <v>477</v>
      </c>
      <c r="P4550" s="9">
        <v>11.67</v>
      </c>
      <c r="Q4550" t="s">
        <v>40</v>
      </c>
      <c r="R4550">
        <v>65180</v>
      </c>
      <c r="S4550" s="9">
        <v>40.89</v>
      </c>
      <c r="T4550" s="26">
        <v>4.79</v>
      </c>
      <c r="U4550" s="8">
        <v>195.86</v>
      </c>
      <c r="V4550" t="s">
        <v>246</v>
      </c>
      <c r="W4550" t="s">
        <v>2276</v>
      </c>
      <c r="X4550" t="s">
        <v>42</v>
      </c>
      <c r="Y4550" t="s">
        <v>2277</v>
      </c>
      <c r="AA4550" s="1">
        <f t="shared" si="541"/>
        <v>46027</v>
      </c>
      <c r="AB4550" s="2">
        <f t="shared" si="542"/>
        <v>1</v>
      </c>
      <c r="AC4550" s="2">
        <f t="shared" si="543"/>
        <v>2026</v>
      </c>
      <c r="AD4550" s="2" t="str">
        <f>IFERROR(VLOOKUP(A4550,'Aux Área'!$A$4:$B$123,2,0),"-")</f>
        <v>INSPEÇÃO</v>
      </c>
    </row>
    <row r="4551" spans="1:30" x14ac:dyDescent="0.3">
      <c r="A4551" t="s">
        <v>1945</v>
      </c>
      <c r="B4551" t="s">
        <v>2124</v>
      </c>
      <c r="C4551" t="s">
        <v>7376</v>
      </c>
      <c r="D4551" t="s">
        <v>1802</v>
      </c>
      <c r="E4551" t="s">
        <v>1803</v>
      </c>
      <c r="F4551" t="s">
        <v>653</v>
      </c>
      <c r="G4551" t="s">
        <v>1495</v>
      </c>
      <c r="H4551" t="s">
        <v>1804</v>
      </c>
      <c r="I4551" t="s">
        <v>1497</v>
      </c>
      <c r="J4551" t="s">
        <v>231</v>
      </c>
      <c r="K4551" t="s">
        <v>232</v>
      </c>
      <c r="L4551" t="s">
        <v>217</v>
      </c>
      <c r="M4551" t="s">
        <v>38</v>
      </c>
      <c r="N4551" t="s">
        <v>668</v>
      </c>
      <c r="O4551" s="23">
        <v>0</v>
      </c>
      <c r="P4551" s="9">
        <v>0</v>
      </c>
      <c r="Q4551" t="s">
        <v>40</v>
      </c>
      <c r="R4551">
        <v>0</v>
      </c>
      <c r="S4551" s="9">
        <v>63.39</v>
      </c>
      <c r="T4551" s="26">
        <v>5.9909999999999997</v>
      </c>
      <c r="U4551" s="8">
        <v>379.75</v>
      </c>
      <c r="V4551" t="s">
        <v>7377</v>
      </c>
      <c r="W4551" t="s">
        <v>652</v>
      </c>
      <c r="X4551" t="s">
        <v>42</v>
      </c>
      <c r="Y4551" t="s">
        <v>653</v>
      </c>
      <c r="AA4551" s="1">
        <f t="shared" si="541"/>
        <v>46027</v>
      </c>
      <c r="AB4551" s="2">
        <f t="shared" si="542"/>
        <v>1</v>
      </c>
      <c r="AC4551" s="2">
        <f t="shared" si="543"/>
        <v>2026</v>
      </c>
      <c r="AD4551" s="2" t="str">
        <f>IFERROR(VLOOKUP(A4551,'Aux Área'!$A$4:$B$123,2,0),"-")</f>
        <v>SÃO PEDRO</v>
      </c>
    </row>
    <row r="4552" spans="1:30" x14ac:dyDescent="0.3">
      <c r="A4552" t="s">
        <v>2146</v>
      </c>
      <c r="B4552" t="s">
        <v>1800</v>
      </c>
      <c r="C4552" t="s">
        <v>7378</v>
      </c>
      <c r="D4552" t="s">
        <v>1841</v>
      </c>
      <c r="E4552" t="s">
        <v>1842</v>
      </c>
      <c r="F4552" t="s">
        <v>653</v>
      </c>
      <c r="G4552" t="s">
        <v>635</v>
      </c>
      <c r="H4552" t="s">
        <v>666</v>
      </c>
      <c r="I4552" t="s">
        <v>667</v>
      </c>
      <c r="J4552" t="s">
        <v>122</v>
      </c>
      <c r="K4552" t="s">
        <v>123</v>
      </c>
      <c r="L4552" t="s">
        <v>124</v>
      </c>
      <c r="M4552" t="s">
        <v>38</v>
      </c>
      <c r="N4552" t="s">
        <v>668</v>
      </c>
      <c r="O4552" s="23">
        <v>0</v>
      </c>
      <c r="P4552" s="9">
        <v>0</v>
      </c>
      <c r="Q4552" t="s">
        <v>40</v>
      </c>
      <c r="R4552">
        <v>0</v>
      </c>
      <c r="S4552" s="9">
        <v>106.65</v>
      </c>
      <c r="T4552" s="26">
        <v>6.09</v>
      </c>
      <c r="U4552" s="8">
        <v>649.54999999999995</v>
      </c>
      <c r="V4552" t="s">
        <v>112</v>
      </c>
      <c r="W4552" t="s">
        <v>652</v>
      </c>
      <c r="X4552" t="s">
        <v>42</v>
      </c>
      <c r="Y4552" t="s">
        <v>653</v>
      </c>
      <c r="AA4552" s="1">
        <f t="shared" si="541"/>
        <v>46027</v>
      </c>
      <c r="AB4552" s="2">
        <f t="shared" si="542"/>
        <v>1</v>
      </c>
      <c r="AC4552" s="2">
        <f t="shared" si="543"/>
        <v>2026</v>
      </c>
      <c r="AD4552" s="2" t="str">
        <f>IFERROR(VLOOKUP(A4552,'Aux Área'!$A$4:$B$123,2,0),"-")</f>
        <v>SÃO PEDRO</v>
      </c>
    </row>
    <row r="4553" spans="1:30" x14ac:dyDescent="0.3">
      <c r="A4553" t="s">
        <v>2146</v>
      </c>
      <c r="C4553" t="s">
        <v>7378</v>
      </c>
      <c r="F4553" t="s">
        <v>15689</v>
      </c>
      <c r="K4553" t="s">
        <v>123</v>
      </c>
      <c r="N4553" t="s">
        <v>15690</v>
      </c>
      <c r="O4553" s="23">
        <v>0</v>
      </c>
      <c r="P4553" s="23">
        <v>0</v>
      </c>
      <c r="Q4553" t="s">
        <v>40</v>
      </c>
      <c r="R4553">
        <v>0</v>
      </c>
      <c r="S4553">
        <v>11.77</v>
      </c>
      <c r="U4553" s="8">
        <v>41.07</v>
      </c>
      <c r="AA4553" s="1">
        <f>IFERROR(DATEVALUE(C4553),"-")</f>
        <v>46027</v>
      </c>
      <c r="AB4553" s="2">
        <f>IFERROR(MONTH(AA4553),"-")</f>
        <v>1</v>
      </c>
      <c r="AC4553" s="2">
        <f>IFERROR(YEAR(AA4553),"-")</f>
        <v>2026</v>
      </c>
      <c r="AD4553" s="2" t="str">
        <f>IFERROR(VLOOKUP(A4553,'Aux Área'!$A$4:$B$123,2,0),"-")</f>
        <v>SÃO PEDRO</v>
      </c>
    </row>
    <row r="4554" spans="1:30" x14ac:dyDescent="0.3">
      <c r="A4554" t="s">
        <v>2282</v>
      </c>
      <c r="B4554" t="s">
        <v>4679</v>
      </c>
      <c r="C4554" t="s">
        <v>7379</v>
      </c>
      <c r="D4554" t="s">
        <v>3781</v>
      </c>
      <c r="E4554" t="s">
        <v>3782</v>
      </c>
      <c r="F4554" t="s">
        <v>2285</v>
      </c>
      <c r="G4554" t="s">
        <v>1135</v>
      </c>
      <c r="H4554" t="s">
        <v>2275</v>
      </c>
      <c r="I4554" t="s">
        <v>1497</v>
      </c>
      <c r="J4554" t="s">
        <v>165</v>
      </c>
      <c r="K4554" t="s">
        <v>166</v>
      </c>
      <c r="L4554" t="s">
        <v>167</v>
      </c>
      <c r="M4554" t="s">
        <v>38</v>
      </c>
      <c r="N4554" t="s">
        <v>39</v>
      </c>
      <c r="O4554" s="23">
        <v>429</v>
      </c>
      <c r="P4554" s="9">
        <v>11.98</v>
      </c>
      <c r="Q4554" t="s">
        <v>40</v>
      </c>
      <c r="R4554">
        <v>59504</v>
      </c>
      <c r="S4554" s="9">
        <v>35.82</v>
      </c>
      <c r="T4554" s="26">
        <v>4.6909999999999998</v>
      </c>
      <c r="U4554" s="8">
        <v>168.03</v>
      </c>
      <c r="V4554" t="s">
        <v>112</v>
      </c>
      <c r="W4554" t="s">
        <v>2276</v>
      </c>
      <c r="X4554" t="s">
        <v>42</v>
      </c>
      <c r="Y4554" t="s">
        <v>2277</v>
      </c>
      <c r="AA4554" s="1">
        <f t="shared" ref="AA4554:AA4559" si="544">DATEVALUE(C4554)</f>
        <v>46027</v>
      </c>
      <c r="AB4554" s="2">
        <f t="shared" ref="AB4554:AB4559" si="545">MONTH(AA4554)</f>
        <v>1</v>
      </c>
      <c r="AC4554" s="2">
        <f t="shared" ref="AC4554:AC4559" si="546">YEAR(AA4554)</f>
        <v>2026</v>
      </c>
      <c r="AD4554" s="2" t="str">
        <f>IFERROR(VLOOKUP(A4554,'Aux Área'!$A$4:$B$123,2,0),"-")</f>
        <v>INSPEÇÃO</v>
      </c>
    </row>
    <row r="4555" spans="1:30" x14ac:dyDescent="0.3">
      <c r="A4555" t="s">
        <v>5182</v>
      </c>
      <c r="B4555" t="s">
        <v>5183</v>
      </c>
      <c r="C4555" t="s">
        <v>7380</v>
      </c>
      <c r="D4555" t="s">
        <v>5215</v>
      </c>
      <c r="E4555" t="s">
        <v>5216</v>
      </c>
      <c r="F4555" t="s">
        <v>15238</v>
      </c>
      <c r="G4555" t="s">
        <v>1300</v>
      </c>
      <c r="H4555" t="s">
        <v>1301</v>
      </c>
      <c r="I4555" t="s">
        <v>37</v>
      </c>
      <c r="J4555" t="s">
        <v>370</v>
      </c>
      <c r="K4555" t="s">
        <v>371</v>
      </c>
      <c r="L4555" t="s">
        <v>124</v>
      </c>
      <c r="M4555" t="s">
        <v>38</v>
      </c>
      <c r="N4555" t="s">
        <v>39</v>
      </c>
      <c r="O4555" s="23">
        <v>289</v>
      </c>
      <c r="P4555" s="9">
        <v>7.25</v>
      </c>
      <c r="Q4555" t="s">
        <v>40</v>
      </c>
      <c r="R4555">
        <v>38564</v>
      </c>
      <c r="S4555" s="9">
        <v>39.840000000000003</v>
      </c>
      <c r="T4555" s="26">
        <v>4.99</v>
      </c>
      <c r="U4555" s="8">
        <v>198.8</v>
      </c>
      <c r="V4555" t="s">
        <v>7381</v>
      </c>
      <c r="W4555" t="s">
        <v>2276</v>
      </c>
      <c r="X4555" t="s">
        <v>42</v>
      </c>
      <c r="Y4555" t="s">
        <v>2277</v>
      </c>
      <c r="AA4555" s="1">
        <f t="shared" si="544"/>
        <v>46027</v>
      </c>
      <c r="AB4555" s="2">
        <f t="shared" si="545"/>
        <v>1</v>
      </c>
      <c r="AC4555" s="2">
        <f t="shared" si="546"/>
        <v>2026</v>
      </c>
      <c r="AD4555" s="2" t="str">
        <f>IFERROR(VLOOKUP(A4555,'Aux Área'!$A$4:$B$123,2,0),"-")</f>
        <v>ENGENHARIA</v>
      </c>
    </row>
    <row r="4556" spans="1:30" x14ac:dyDescent="0.3">
      <c r="A4556" t="s">
        <v>2691</v>
      </c>
      <c r="B4556" t="s">
        <v>2692</v>
      </c>
      <c r="C4556" t="s">
        <v>7382</v>
      </c>
      <c r="D4556" t="s">
        <v>2142</v>
      </c>
      <c r="E4556" t="s">
        <v>2143</v>
      </c>
      <c r="F4556" t="s">
        <v>3605</v>
      </c>
      <c r="G4556" t="s">
        <v>1635</v>
      </c>
      <c r="H4556" t="s">
        <v>2635</v>
      </c>
      <c r="I4556" t="s">
        <v>37</v>
      </c>
      <c r="J4556" t="s">
        <v>165</v>
      </c>
      <c r="K4556" t="s">
        <v>166</v>
      </c>
      <c r="L4556" t="s">
        <v>167</v>
      </c>
      <c r="M4556" t="s">
        <v>38</v>
      </c>
      <c r="N4556" t="s">
        <v>39</v>
      </c>
      <c r="O4556" s="23">
        <v>286</v>
      </c>
      <c r="P4556" s="9">
        <v>9.2799999999999994</v>
      </c>
      <c r="Q4556" t="s">
        <v>40</v>
      </c>
      <c r="R4556">
        <v>8912</v>
      </c>
      <c r="S4556" s="9">
        <v>30.82</v>
      </c>
      <c r="T4556" s="26">
        <v>4.6909999999999998</v>
      </c>
      <c r="U4556" s="8">
        <v>144.58000000000001</v>
      </c>
      <c r="V4556" t="s">
        <v>112</v>
      </c>
      <c r="W4556" t="s">
        <v>2007</v>
      </c>
      <c r="X4556" t="s">
        <v>42</v>
      </c>
      <c r="Y4556" t="s">
        <v>1740</v>
      </c>
      <c r="AA4556" s="1">
        <f t="shared" si="544"/>
        <v>46027</v>
      </c>
      <c r="AB4556" s="2">
        <f t="shared" si="545"/>
        <v>1</v>
      </c>
      <c r="AC4556" s="2">
        <f t="shared" si="546"/>
        <v>2026</v>
      </c>
      <c r="AD4556" s="2" t="str">
        <f>IFERROR(VLOOKUP(A4556,'Aux Área'!$A$4:$B$123,2,0),"-")</f>
        <v>TI</v>
      </c>
    </row>
    <row r="4557" spans="1:30" x14ac:dyDescent="0.3">
      <c r="A4557" t="s">
        <v>662</v>
      </c>
      <c r="B4557" t="s">
        <v>183</v>
      </c>
      <c r="C4557" t="s">
        <v>7383</v>
      </c>
      <c r="D4557" t="s">
        <v>1568</v>
      </c>
      <c r="E4557" t="s">
        <v>1569</v>
      </c>
      <c r="F4557" t="s">
        <v>653</v>
      </c>
      <c r="G4557" t="s">
        <v>1495</v>
      </c>
      <c r="H4557" t="s">
        <v>1571</v>
      </c>
      <c r="I4557" t="s">
        <v>1497</v>
      </c>
      <c r="J4557" t="s">
        <v>1100</v>
      </c>
      <c r="K4557" t="s">
        <v>1101</v>
      </c>
      <c r="L4557" t="s">
        <v>181</v>
      </c>
      <c r="M4557" t="s">
        <v>38</v>
      </c>
      <c r="N4557" t="s">
        <v>668</v>
      </c>
      <c r="O4557" s="23">
        <v>0</v>
      </c>
      <c r="P4557" s="9">
        <v>0</v>
      </c>
      <c r="Q4557" t="s">
        <v>40</v>
      </c>
      <c r="R4557">
        <v>0</v>
      </c>
      <c r="S4557" s="9">
        <v>97.52</v>
      </c>
      <c r="T4557" s="26">
        <v>5.59</v>
      </c>
      <c r="U4557" s="8">
        <v>545.16</v>
      </c>
      <c r="V4557" t="s">
        <v>7384</v>
      </c>
      <c r="W4557" t="s">
        <v>652</v>
      </c>
      <c r="X4557" t="s">
        <v>42</v>
      </c>
      <c r="Y4557" t="s">
        <v>653</v>
      </c>
      <c r="AA4557" s="1">
        <f t="shared" si="544"/>
        <v>46027</v>
      </c>
      <c r="AB4557" s="2">
        <f t="shared" si="545"/>
        <v>1</v>
      </c>
      <c r="AC4557" s="2">
        <f t="shared" si="546"/>
        <v>2026</v>
      </c>
      <c r="AD4557" s="2" t="str">
        <f>IFERROR(VLOOKUP(A4557,'Aux Área'!$A$4:$B$123,2,0),"-")</f>
        <v>SÃO PEDRO</v>
      </c>
    </row>
    <row r="4558" spans="1:30" x14ac:dyDescent="0.3">
      <c r="A4558" t="s">
        <v>58</v>
      </c>
      <c r="B4558" t="s">
        <v>250</v>
      </c>
      <c r="C4558" t="s">
        <v>7385</v>
      </c>
      <c r="D4558" t="s">
        <v>87</v>
      </c>
      <c r="E4558" t="s">
        <v>88</v>
      </c>
      <c r="F4558" t="s">
        <v>59</v>
      </c>
      <c r="G4558" t="s">
        <v>35</v>
      </c>
      <c r="H4558" t="s">
        <v>36</v>
      </c>
      <c r="I4558" t="s">
        <v>37</v>
      </c>
      <c r="J4558" t="s">
        <v>356</v>
      </c>
      <c r="K4558" t="s">
        <v>357</v>
      </c>
      <c r="L4558" t="s">
        <v>124</v>
      </c>
      <c r="M4558" t="s">
        <v>38</v>
      </c>
      <c r="N4558" t="s">
        <v>39</v>
      </c>
      <c r="O4558" s="23">
        <v>294</v>
      </c>
      <c r="P4558" s="9">
        <v>7.69</v>
      </c>
      <c r="Q4558" t="s">
        <v>40</v>
      </c>
      <c r="R4558">
        <v>64426</v>
      </c>
      <c r="S4558" s="9">
        <v>38.25</v>
      </c>
      <c r="T4558" s="26">
        <v>4.79</v>
      </c>
      <c r="U4558" s="8">
        <v>183.2</v>
      </c>
      <c r="V4558" t="s">
        <v>7386</v>
      </c>
      <c r="W4558" t="s">
        <v>2007</v>
      </c>
      <c r="X4558" t="s">
        <v>42</v>
      </c>
      <c r="Y4558" t="s">
        <v>1740</v>
      </c>
      <c r="AA4558" s="1">
        <f t="shared" si="544"/>
        <v>46027</v>
      </c>
      <c r="AB4558" s="2">
        <f t="shared" si="545"/>
        <v>1</v>
      </c>
      <c r="AC4558" s="2">
        <f t="shared" si="546"/>
        <v>2026</v>
      </c>
      <c r="AD4558" s="2" t="str">
        <f>IFERROR(VLOOKUP(A4558,'Aux Área'!$A$4:$B$123,2,0),"-")</f>
        <v>CONSERVA</v>
      </c>
    </row>
    <row r="4559" spans="1:30" x14ac:dyDescent="0.3">
      <c r="A4559" t="s">
        <v>1992</v>
      </c>
      <c r="B4559" t="s">
        <v>1993</v>
      </c>
      <c r="C4559" t="s">
        <v>7387</v>
      </c>
      <c r="D4559" t="s">
        <v>3547</v>
      </c>
      <c r="E4559" t="s">
        <v>3548</v>
      </c>
      <c r="F4559" t="s">
        <v>1995</v>
      </c>
      <c r="G4559" t="s">
        <v>659</v>
      </c>
      <c r="H4559" t="s">
        <v>1996</v>
      </c>
      <c r="I4559" t="s">
        <v>1997</v>
      </c>
      <c r="J4559" t="s">
        <v>275</v>
      </c>
      <c r="K4559" t="s">
        <v>276</v>
      </c>
      <c r="L4559" t="s">
        <v>124</v>
      </c>
      <c r="M4559" t="s">
        <v>38</v>
      </c>
      <c r="N4559" t="s">
        <v>668</v>
      </c>
      <c r="O4559" s="23">
        <v>425</v>
      </c>
      <c r="P4559" s="9">
        <v>4.9000000000000004</v>
      </c>
      <c r="Q4559" t="s">
        <v>40</v>
      </c>
      <c r="R4559">
        <v>12832</v>
      </c>
      <c r="S4559" s="9">
        <v>86.74</v>
      </c>
      <c r="T4559" s="26">
        <v>7.45</v>
      </c>
      <c r="U4559" s="8">
        <v>646.21</v>
      </c>
      <c r="V4559" t="s">
        <v>7388</v>
      </c>
      <c r="W4559" t="s">
        <v>1985</v>
      </c>
      <c r="X4559" t="s">
        <v>42</v>
      </c>
      <c r="Y4559" t="s">
        <v>1986</v>
      </c>
      <c r="AA4559" s="1">
        <f t="shared" si="544"/>
        <v>46027</v>
      </c>
      <c r="AB4559" s="2">
        <f t="shared" si="545"/>
        <v>1</v>
      </c>
      <c r="AC4559" s="2">
        <f t="shared" si="546"/>
        <v>2026</v>
      </c>
      <c r="AD4559" s="2" t="str">
        <f>IFERROR(VLOOKUP(A4559,'Aux Área'!$A$4:$B$123,2,0),"-")</f>
        <v>PESADOS</v>
      </c>
    </row>
    <row r="4560" spans="1:30" x14ac:dyDescent="0.3">
      <c r="A4560" t="s">
        <v>1992</v>
      </c>
      <c r="C4560" t="s">
        <v>15762</v>
      </c>
      <c r="F4560" t="s">
        <v>1995</v>
      </c>
      <c r="K4560" t="s">
        <v>276</v>
      </c>
      <c r="N4560" t="s">
        <v>15690</v>
      </c>
      <c r="O4560" t="s">
        <v>15244</v>
      </c>
      <c r="P4560" s="9" t="s">
        <v>15244</v>
      </c>
      <c r="Q4560" t="s">
        <v>40</v>
      </c>
      <c r="R4560" t="s">
        <v>15244</v>
      </c>
      <c r="S4560">
        <v>4.5999999999999996</v>
      </c>
      <c r="U4560" s="8">
        <v>17.47</v>
      </c>
      <c r="AA4560" s="1">
        <f>IFERROR(DATEVALUE(C4560),"-")</f>
        <v>46027</v>
      </c>
      <c r="AB4560" s="2">
        <f>IFERROR(MONTH(AA4560),"-")</f>
        <v>1</v>
      </c>
      <c r="AC4560" s="2">
        <f>IFERROR(YEAR(AA4560),"-")</f>
        <v>2026</v>
      </c>
      <c r="AD4560" s="2" t="str">
        <f>IFERROR(VLOOKUP(A4560,'Aux Área'!$A$4:$B$123,2,0),"-")</f>
        <v>PESADOS</v>
      </c>
    </row>
    <row r="4561" spans="1:30" x14ac:dyDescent="0.3">
      <c r="A4561" t="s">
        <v>1987</v>
      </c>
      <c r="B4561" t="s">
        <v>1988</v>
      </c>
      <c r="C4561" t="s">
        <v>7389</v>
      </c>
      <c r="D4561" t="s">
        <v>3609</v>
      </c>
      <c r="E4561" t="s">
        <v>3610</v>
      </c>
      <c r="F4561" t="s">
        <v>1990</v>
      </c>
      <c r="G4561" t="s">
        <v>1495</v>
      </c>
      <c r="H4561" t="s">
        <v>2020</v>
      </c>
      <c r="I4561" t="s">
        <v>2021</v>
      </c>
      <c r="J4561" t="s">
        <v>275</v>
      </c>
      <c r="K4561" t="s">
        <v>276</v>
      </c>
      <c r="L4561" t="s">
        <v>124</v>
      </c>
      <c r="M4561" t="s">
        <v>38</v>
      </c>
      <c r="N4561" t="s">
        <v>668</v>
      </c>
      <c r="O4561" s="23">
        <v>730</v>
      </c>
      <c r="P4561" s="9">
        <v>2.31</v>
      </c>
      <c r="Q4561" t="s">
        <v>40</v>
      </c>
      <c r="R4561">
        <v>8445</v>
      </c>
      <c r="S4561" s="9">
        <v>316.35000000000002</v>
      </c>
      <c r="T4561" s="26">
        <v>7.42</v>
      </c>
      <c r="U4561" s="8">
        <v>2347.3200000000002</v>
      </c>
      <c r="V4561" t="s">
        <v>7390</v>
      </c>
      <c r="W4561" t="s">
        <v>1985</v>
      </c>
      <c r="X4561" t="s">
        <v>42</v>
      </c>
      <c r="Y4561" t="s">
        <v>1986</v>
      </c>
      <c r="AA4561" s="1">
        <f>DATEVALUE(C4561)</f>
        <v>46027</v>
      </c>
      <c r="AB4561" s="2">
        <f>MONTH(AA4561)</f>
        <v>1</v>
      </c>
      <c r="AC4561" s="2">
        <f>YEAR(AA4561)</f>
        <v>2026</v>
      </c>
      <c r="AD4561" s="2" t="str">
        <f>IFERROR(VLOOKUP(A4561,'Aux Área'!$A$4:$B$123,2,0),"-")</f>
        <v>PESADOS</v>
      </c>
    </row>
    <row r="4562" spans="1:30" x14ac:dyDescent="0.3">
      <c r="A4562" t="s">
        <v>1987</v>
      </c>
      <c r="C4562" t="s">
        <v>15787</v>
      </c>
      <c r="F4562" t="s">
        <v>1990</v>
      </c>
      <c r="K4562" t="s">
        <v>276</v>
      </c>
      <c r="N4562" t="s">
        <v>15690</v>
      </c>
      <c r="O4562" t="s">
        <v>15244</v>
      </c>
      <c r="P4562" s="9" t="s">
        <v>15244</v>
      </c>
      <c r="Q4562" t="s">
        <v>40</v>
      </c>
      <c r="R4562" t="s">
        <v>15244</v>
      </c>
      <c r="S4562">
        <v>9.6300000000000008</v>
      </c>
      <c r="U4562" s="8">
        <v>36.5</v>
      </c>
      <c r="AA4562" s="1">
        <f>IFERROR(DATEVALUE(C4562),"-")</f>
        <v>46027</v>
      </c>
      <c r="AB4562" s="2">
        <f>IFERROR(MONTH(AA4562),"-")</f>
        <v>1</v>
      </c>
      <c r="AC4562" s="2">
        <f>IFERROR(YEAR(AA4562),"-")</f>
        <v>2026</v>
      </c>
      <c r="AD4562" s="2" t="str">
        <f>IFERROR(VLOOKUP(A4562,'Aux Área'!$A$4:$B$123,2,0),"-")</f>
        <v>PESADOS</v>
      </c>
    </row>
    <row r="4563" spans="1:30" x14ac:dyDescent="0.3">
      <c r="A4563" t="s">
        <v>2547</v>
      </c>
      <c r="B4563" t="s">
        <v>2548</v>
      </c>
      <c r="C4563" t="s">
        <v>7391</v>
      </c>
      <c r="D4563" t="s">
        <v>2468</v>
      </c>
      <c r="E4563" t="s">
        <v>2469</v>
      </c>
      <c r="F4563" t="s">
        <v>2550</v>
      </c>
      <c r="G4563" t="s">
        <v>659</v>
      </c>
      <c r="H4563" t="s">
        <v>2215</v>
      </c>
      <c r="I4563" t="s">
        <v>667</v>
      </c>
      <c r="J4563" t="s">
        <v>165</v>
      </c>
      <c r="K4563" t="s">
        <v>166</v>
      </c>
      <c r="L4563" t="s">
        <v>167</v>
      </c>
      <c r="M4563" t="s">
        <v>38</v>
      </c>
      <c r="N4563" t="s">
        <v>668</v>
      </c>
      <c r="O4563" s="23">
        <v>234</v>
      </c>
      <c r="P4563" s="9">
        <v>5.84</v>
      </c>
      <c r="Q4563" t="s">
        <v>40</v>
      </c>
      <c r="R4563">
        <v>10528</v>
      </c>
      <c r="S4563" s="9">
        <v>40.049999999999997</v>
      </c>
      <c r="T4563" s="26">
        <v>6.2409999999999997</v>
      </c>
      <c r="U4563" s="8">
        <v>249.96</v>
      </c>
      <c r="V4563" t="s">
        <v>112</v>
      </c>
      <c r="W4563" t="s">
        <v>2007</v>
      </c>
      <c r="X4563" t="s">
        <v>42</v>
      </c>
      <c r="Y4563" t="s">
        <v>1740</v>
      </c>
      <c r="AA4563" s="1">
        <f t="shared" ref="AA4563:AA4596" si="547">DATEVALUE(C4563)</f>
        <v>46027</v>
      </c>
      <c r="AB4563" s="2">
        <f t="shared" ref="AB4563:AB4596" si="548">MONTH(AA4563)</f>
        <v>1</v>
      </c>
      <c r="AC4563" s="2">
        <f t="shared" ref="AC4563:AC4596" si="549">YEAR(AA4563)</f>
        <v>2026</v>
      </c>
      <c r="AD4563" s="2" t="str">
        <f>IFERROR(VLOOKUP(A4563,'Aux Área'!$A$4:$B$123,2,0),"-")</f>
        <v>APH</v>
      </c>
    </row>
    <row r="4564" spans="1:30" x14ac:dyDescent="0.3">
      <c r="A4564" t="s">
        <v>54</v>
      </c>
      <c r="B4564" t="s">
        <v>319</v>
      </c>
      <c r="C4564" t="s">
        <v>7392</v>
      </c>
      <c r="D4564" t="s">
        <v>1480</v>
      </c>
      <c r="E4564" t="s">
        <v>1481</v>
      </c>
      <c r="F4564" t="s">
        <v>55</v>
      </c>
      <c r="G4564" t="s">
        <v>35</v>
      </c>
      <c r="H4564" t="s">
        <v>36</v>
      </c>
      <c r="I4564" t="s">
        <v>37</v>
      </c>
      <c r="J4564" t="s">
        <v>1511</v>
      </c>
      <c r="K4564" t="s">
        <v>1512</v>
      </c>
      <c r="L4564" t="s">
        <v>1513</v>
      </c>
      <c r="M4564" t="s">
        <v>1514</v>
      </c>
      <c r="N4564" t="s">
        <v>39</v>
      </c>
      <c r="O4564" s="23">
        <v>220</v>
      </c>
      <c r="P4564" s="9">
        <v>9.0299999999999994</v>
      </c>
      <c r="Q4564" t="s">
        <v>40</v>
      </c>
      <c r="R4564">
        <v>33333</v>
      </c>
      <c r="S4564" s="9">
        <v>24.36</v>
      </c>
      <c r="T4564" s="26">
        <v>4.3899999999999997</v>
      </c>
      <c r="U4564" s="8">
        <v>106.94</v>
      </c>
      <c r="V4564" t="s">
        <v>7393</v>
      </c>
      <c r="W4564" t="s">
        <v>2007</v>
      </c>
      <c r="X4564" t="s">
        <v>42</v>
      </c>
      <c r="Y4564" t="s">
        <v>1740</v>
      </c>
      <c r="AA4564" s="1">
        <f t="shared" si="547"/>
        <v>46027</v>
      </c>
      <c r="AB4564" s="2">
        <f t="shared" si="548"/>
        <v>1</v>
      </c>
      <c r="AC4564" s="2">
        <f t="shared" si="549"/>
        <v>2026</v>
      </c>
      <c r="AD4564" s="2" t="str">
        <f>IFERROR(VLOOKUP(A4564,'Aux Área'!$A$4:$B$123,2,0),"-")</f>
        <v>ENGENHARIA</v>
      </c>
    </row>
    <row r="4565" spans="1:30" x14ac:dyDescent="0.3">
      <c r="A4565" t="s">
        <v>2638</v>
      </c>
      <c r="B4565" t="s">
        <v>4593</v>
      </c>
      <c r="C4565" t="s">
        <v>7394</v>
      </c>
      <c r="D4565" t="s">
        <v>7192</v>
      </c>
      <c r="E4565" t="s">
        <v>7193</v>
      </c>
      <c r="F4565" t="s">
        <v>2641</v>
      </c>
      <c r="G4565" t="s">
        <v>1135</v>
      </c>
      <c r="H4565" t="s">
        <v>2275</v>
      </c>
      <c r="I4565" t="s">
        <v>1497</v>
      </c>
      <c r="J4565" t="s">
        <v>275</v>
      </c>
      <c r="K4565" t="s">
        <v>276</v>
      </c>
      <c r="L4565" t="s">
        <v>124</v>
      </c>
      <c r="M4565" t="s">
        <v>38</v>
      </c>
      <c r="N4565" t="s">
        <v>39</v>
      </c>
      <c r="O4565" s="23">
        <v>460</v>
      </c>
      <c r="P4565" s="9">
        <v>10.130000000000001</v>
      </c>
      <c r="Q4565" t="s">
        <v>40</v>
      </c>
      <c r="R4565">
        <v>59133</v>
      </c>
      <c r="S4565" s="9">
        <v>45.4</v>
      </c>
      <c r="T4565" s="26">
        <v>4.59</v>
      </c>
      <c r="U4565" s="8">
        <v>208.39</v>
      </c>
      <c r="V4565" t="s">
        <v>7395</v>
      </c>
      <c r="W4565" t="s">
        <v>2276</v>
      </c>
      <c r="X4565" t="s">
        <v>42</v>
      </c>
      <c r="Y4565" t="s">
        <v>2277</v>
      </c>
      <c r="AA4565" s="1">
        <f t="shared" si="547"/>
        <v>46027</v>
      </c>
      <c r="AB4565" s="2">
        <f t="shared" si="548"/>
        <v>1</v>
      </c>
      <c r="AC4565" s="2">
        <f t="shared" si="549"/>
        <v>2026</v>
      </c>
      <c r="AD4565" s="2" t="str">
        <f>IFERROR(VLOOKUP(A4565,'Aux Área'!$A$4:$B$123,2,0),"-")</f>
        <v>INSPEÇÃO</v>
      </c>
    </row>
    <row r="4566" spans="1:30" x14ac:dyDescent="0.3">
      <c r="A4566" t="s">
        <v>5182</v>
      </c>
      <c r="B4566" t="s">
        <v>5183</v>
      </c>
      <c r="C4566" t="s">
        <v>7396</v>
      </c>
      <c r="D4566" t="s">
        <v>5215</v>
      </c>
      <c r="E4566" t="s">
        <v>5216</v>
      </c>
      <c r="F4566" t="s">
        <v>15238</v>
      </c>
      <c r="G4566" t="s">
        <v>1300</v>
      </c>
      <c r="H4566" t="s">
        <v>1301</v>
      </c>
      <c r="I4566" t="s">
        <v>37</v>
      </c>
      <c r="J4566" t="s">
        <v>1681</v>
      </c>
      <c r="K4566" t="s">
        <v>1682</v>
      </c>
      <c r="L4566" t="s">
        <v>141</v>
      </c>
      <c r="M4566" t="s">
        <v>38</v>
      </c>
      <c r="N4566" t="s">
        <v>39</v>
      </c>
      <c r="O4566" s="23">
        <v>197</v>
      </c>
      <c r="P4566" s="9">
        <v>6.35</v>
      </c>
      <c r="Q4566" t="s">
        <v>40</v>
      </c>
      <c r="R4566">
        <v>38761</v>
      </c>
      <c r="S4566" s="9">
        <v>31.01</v>
      </c>
      <c r="T4566" s="26">
        <v>4.6399999999999997</v>
      </c>
      <c r="U4566" s="8">
        <v>143.88</v>
      </c>
      <c r="V4566" t="s">
        <v>41</v>
      </c>
      <c r="W4566" t="s">
        <v>2276</v>
      </c>
      <c r="X4566" t="s">
        <v>42</v>
      </c>
      <c r="Y4566" t="s">
        <v>2277</v>
      </c>
      <c r="AA4566" s="1">
        <f t="shared" si="547"/>
        <v>46027</v>
      </c>
      <c r="AB4566" s="2">
        <f t="shared" si="548"/>
        <v>1</v>
      </c>
      <c r="AC4566" s="2">
        <f t="shared" si="549"/>
        <v>2026</v>
      </c>
      <c r="AD4566" s="2" t="str">
        <f>IFERROR(VLOOKUP(A4566,'Aux Área'!$A$4:$B$123,2,0),"-")</f>
        <v>ENGENHARIA</v>
      </c>
    </row>
    <row r="4567" spans="1:30" x14ac:dyDescent="0.3">
      <c r="A4567" t="s">
        <v>2278</v>
      </c>
      <c r="B4567" t="s">
        <v>4664</v>
      </c>
      <c r="C4567" t="s">
        <v>7397</v>
      </c>
      <c r="D4567" t="s">
        <v>3243</v>
      </c>
      <c r="E4567" t="s">
        <v>3244</v>
      </c>
      <c r="F4567" t="s">
        <v>2281</v>
      </c>
      <c r="G4567" t="s">
        <v>1135</v>
      </c>
      <c r="H4567" t="s">
        <v>2275</v>
      </c>
      <c r="I4567" t="s">
        <v>1497</v>
      </c>
      <c r="J4567" t="s">
        <v>169</v>
      </c>
      <c r="K4567" t="s">
        <v>170</v>
      </c>
      <c r="L4567" t="s">
        <v>124</v>
      </c>
      <c r="M4567" t="s">
        <v>38</v>
      </c>
      <c r="N4567" t="s">
        <v>39</v>
      </c>
      <c r="O4567" s="23">
        <v>400</v>
      </c>
      <c r="P4567" s="9">
        <v>9.09</v>
      </c>
      <c r="Q4567" t="s">
        <v>40</v>
      </c>
      <c r="R4567">
        <v>71901</v>
      </c>
      <c r="S4567" s="9">
        <v>44</v>
      </c>
      <c r="T4567" s="26">
        <v>4.49</v>
      </c>
      <c r="U4567" s="8">
        <v>197.56</v>
      </c>
      <c r="V4567" t="s">
        <v>41</v>
      </c>
      <c r="W4567" t="s">
        <v>2276</v>
      </c>
      <c r="X4567" t="s">
        <v>42</v>
      </c>
      <c r="Y4567" t="s">
        <v>2277</v>
      </c>
      <c r="AA4567" s="1">
        <f t="shared" si="547"/>
        <v>46027</v>
      </c>
      <c r="AB4567" s="2">
        <f t="shared" si="548"/>
        <v>1</v>
      </c>
      <c r="AC4567" s="2">
        <f t="shared" si="549"/>
        <v>2026</v>
      </c>
      <c r="AD4567" s="2" t="str">
        <f>IFERROR(VLOOKUP(A4567,'Aux Área'!$A$4:$B$123,2,0),"-")</f>
        <v>INSPEÇÃO</v>
      </c>
    </row>
    <row r="4568" spans="1:30" x14ac:dyDescent="0.3">
      <c r="A4568" t="s">
        <v>68</v>
      </c>
      <c r="B4568" t="s">
        <v>296</v>
      </c>
      <c r="C4568" t="s">
        <v>7398</v>
      </c>
      <c r="D4568" t="s">
        <v>3149</v>
      </c>
      <c r="E4568" t="s">
        <v>3150</v>
      </c>
      <c r="F4568" t="s">
        <v>69</v>
      </c>
      <c r="G4568" t="s">
        <v>35</v>
      </c>
      <c r="H4568" t="s">
        <v>36</v>
      </c>
      <c r="I4568" t="s">
        <v>37</v>
      </c>
      <c r="J4568" t="s">
        <v>188</v>
      </c>
      <c r="K4568" t="s">
        <v>189</v>
      </c>
      <c r="L4568" t="s">
        <v>190</v>
      </c>
      <c r="M4568" t="s">
        <v>38</v>
      </c>
      <c r="N4568" t="s">
        <v>39</v>
      </c>
      <c r="O4568" s="23">
        <v>424</v>
      </c>
      <c r="P4568" s="9">
        <v>13.95</v>
      </c>
      <c r="Q4568" t="s">
        <v>40</v>
      </c>
      <c r="R4568">
        <v>28656</v>
      </c>
      <c r="S4568" s="9">
        <v>30.39</v>
      </c>
      <c r="T4568" s="26">
        <v>4.8899999999999997</v>
      </c>
      <c r="U4568" s="8">
        <v>148.61000000000001</v>
      </c>
      <c r="V4568" t="s">
        <v>41</v>
      </c>
      <c r="W4568" t="s">
        <v>2007</v>
      </c>
      <c r="X4568" t="s">
        <v>42</v>
      </c>
      <c r="Y4568" t="s">
        <v>1740</v>
      </c>
      <c r="AA4568" s="1">
        <f t="shared" si="547"/>
        <v>46027</v>
      </c>
      <c r="AB4568" s="2">
        <f t="shared" si="548"/>
        <v>1</v>
      </c>
      <c r="AC4568" s="2">
        <f t="shared" si="549"/>
        <v>2026</v>
      </c>
      <c r="AD4568" s="2" t="str">
        <f>IFERROR(VLOOKUP(A4568,'Aux Área'!$A$4:$B$123,2,0),"-")</f>
        <v>OPERAÇÃO</v>
      </c>
    </row>
    <row r="4569" spans="1:30" x14ac:dyDescent="0.3">
      <c r="A4569" t="s">
        <v>56</v>
      </c>
      <c r="B4569" t="s">
        <v>266</v>
      </c>
      <c r="C4569" t="s">
        <v>7399</v>
      </c>
      <c r="D4569" t="s">
        <v>120</v>
      </c>
      <c r="E4569" t="s">
        <v>121</v>
      </c>
      <c r="F4569" t="s">
        <v>57</v>
      </c>
      <c r="G4569" t="s">
        <v>35</v>
      </c>
      <c r="H4569" t="s">
        <v>36</v>
      </c>
      <c r="I4569" t="s">
        <v>37</v>
      </c>
      <c r="J4569" t="s">
        <v>122</v>
      </c>
      <c r="K4569" t="s">
        <v>123</v>
      </c>
      <c r="L4569" t="s">
        <v>124</v>
      </c>
      <c r="M4569" t="s">
        <v>38</v>
      </c>
      <c r="N4569" t="s">
        <v>39</v>
      </c>
      <c r="O4569" s="23">
        <v>331</v>
      </c>
      <c r="P4569" s="9">
        <v>9.74</v>
      </c>
      <c r="Q4569" t="s">
        <v>40</v>
      </c>
      <c r="R4569">
        <v>37831</v>
      </c>
      <c r="S4569" s="9">
        <v>33.97</v>
      </c>
      <c r="T4569" s="26">
        <v>4.79</v>
      </c>
      <c r="U4569" s="8">
        <v>162.71</v>
      </c>
      <c r="V4569" t="s">
        <v>246</v>
      </c>
      <c r="W4569" t="s">
        <v>2007</v>
      </c>
      <c r="X4569" t="s">
        <v>42</v>
      </c>
      <c r="Y4569" t="s">
        <v>1740</v>
      </c>
      <c r="AA4569" s="1">
        <f t="shared" si="547"/>
        <v>46027</v>
      </c>
      <c r="AB4569" s="2">
        <f t="shared" si="548"/>
        <v>1</v>
      </c>
      <c r="AC4569" s="2">
        <f t="shared" si="549"/>
        <v>2026</v>
      </c>
      <c r="AD4569" s="2" t="str">
        <f>IFERROR(VLOOKUP(A4569,'Aux Área'!$A$4:$B$123,2,0),"-")</f>
        <v>CONSERVA</v>
      </c>
    </row>
    <row r="4570" spans="1:30" x14ac:dyDescent="0.3">
      <c r="A4570" t="s">
        <v>2181</v>
      </c>
      <c r="B4570" t="s">
        <v>4595</v>
      </c>
      <c r="C4570" t="s">
        <v>7400</v>
      </c>
      <c r="D4570" t="s">
        <v>446</v>
      </c>
      <c r="E4570" t="s">
        <v>447</v>
      </c>
      <c r="F4570" t="s">
        <v>2184</v>
      </c>
      <c r="G4570" t="s">
        <v>1135</v>
      </c>
      <c r="H4570" t="s">
        <v>2185</v>
      </c>
      <c r="I4570" t="s">
        <v>2186</v>
      </c>
      <c r="J4570" t="s">
        <v>241</v>
      </c>
      <c r="K4570" t="s">
        <v>242</v>
      </c>
      <c r="L4570" t="s">
        <v>110</v>
      </c>
      <c r="M4570" t="s">
        <v>38</v>
      </c>
      <c r="N4570" t="s">
        <v>668</v>
      </c>
      <c r="O4570" s="23">
        <v>709</v>
      </c>
      <c r="P4570" s="9">
        <v>14</v>
      </c>
      <c r="Q4570" t="s">
        <v>40</v>
      </c>
      <c r="R4570">
        <v>71124</v>
      </c>
      <c r="S4570" s="9">
        <v>50.63</v>
      </c>
      <c r="T4570" s="26">
        <v>5.9909999999999997</v>
      </c>
      <c r="U4570" s="8">
        <v>303.3</v>
      </c>
      <c r="V4570" t="s">
        <v>41</v>
      </c>
      <c r="W4570" t="s">
        <v>2007</v>
      </c>
      <c r="X4570" t="s">
        <v>42</v>
      </c>
      <c r="Y4570" t="s">
        <v>2188</v>
      </c>
      <c r="AA4570" s="1">
        <f t="shared" si="547"/>
        <v>46027</v>
      </c>
      <c r="AB4570" s="2">
        <f t="shared" si="548"/>
        <v>1</v>
      </c>
      <c r="AC4570" s="2">
        <f t="shared" si="549"/>
        <v>2026</v>
      </c>
      <c r="AD4570" s="2" t="str">
        <f>IFERROR(VLOOKUP(A4570,'Aux Área'!$A$4:$B$123,2,0),"-")</f>
        <v>INSPEÇÃO</v>
      </c>
    </row>
    <row r="4571" spans="1:30" x14ac:dyDescent="0.3">
      <c r="A4571" t="s">
        <v>3092</v>
      </c>
      <c r="B4571" t="s">
        <v>4774</v>
      </c>
      <c r="C4571" t="s">
        <v>7401</v>
      </c>
      <c r="D4571" t="s">
        <v>3276</v>
      </c>
      <c r="E4571" t="s">
        <v>3277</v>
      </c>
      <c r="F4571" t="s">
        <v>3594</v>
      </c>
      <c r="G4571" t="s">
        <v>1135</v>
      </c>
      <c r="H4571" t="s">
        <v>2275</v>
      </c>
      <c r="I4571" t="s">
        <v>1497</v>
      </c>
      <c r="J4571" t="s">
        <v>89</v>
      </c>
      <c r="K4571" t="s">
        <v>90</v>
      </c>
      <c r="L4571" t="s">
        <v>91</v>
      </c>
      <c r="M4571" t="s">
        <v>38</v>
      </c>
      <c r="N4571" t="s">
        <v>39</v>
      </c>
      <c r="O4571" s="23">
        <v>485</v>
      </c>
      <c r="P4571" s="9">
        <v>10.76</v>
      </c>
      <c r="Q4571" t="s">
        <v>40</v>
      </c>
      <c r="R4571">
        <v>51396</v>
      </c>
      <c r="S4571" s="9">
        <v>45.09</v>
      </c>
      <c r="T4571" s="26">
        <v>4.99</v>
      </c>
      <c r="U4571" s="8">
        <v>225</v>
      </c>
      <c r="V4571" t="s">
        <v>7402</v>
      </c>
      <c r="W4571" t="s">
        <v>2276</v>
      </c>
      <c r="X4571" t="s">
        <v>42</v>
      </c>
      <c r="Y4571" t="s">
        <v>2277</v>
      </c>
      <c r="AA4571" s="1">
        <f t="shared" si="547"/>
        <v>46027</v>
      </c>
      <c r="AB4571" s="2">
        <f t="shared" si="548"/>
        <v>1</v>
      </c>
      <c r="AC4571" s="2">
        <f t="shared" si="549"/>
        <v>2026</v>
      </c>
      <c r="AD4571" s="2" t="str">
        <f>IFERROR(VLOOKUP(A4571,'Aux Área'!$A$4:$B$123,2,0),"-")</f>
        <v>INSPEÇÃO</v>
      </c>
    </row>
    <row r="4572" spans="1:30" x14ac:dyDescent="0.3">
      <c r="A4572" t="s">
        <v>54</v>
      </c>
      <c r="B4572" t="s">
        <v>319</v>
      </c>
      <c r="C4572" t="s">
        <v>7403</v>
      </c>
      <c r="D4572" t="s">
        <v>1480</v>
      </c>
      <c r="E4572" t="s">
        <v>1481</v>
      </c>
      <c r="F4572" t="s">
        <v>55</v>
      </c>
      <c r="G4572" t="s">
        <v>35</v>
      </c>
      <c r="H4572" t="s">
        <v>36</v>
      </c>
      <c r="I4572" t="s">
        <v>37</v>
      </c>
      <c r="J4572" t="s">
        <v>1665</v>
      </c>
      <c r="K4572" t="s">
        <v>1666</v>
      </c>
      <c r="L4572" t="s">
        <v>301</v>
      </c>
      <c r="M4572" t="s">
        <v>38</v>
      </c>
      <c r="N4572" t="s">
        <v>39</v>
      </c>
      <c r="O4572" s="10">
        <v>376</v>
      </c>
      <c r="P4572" s="24">
        <v>9.0500000000000007</v>
      </c>
      <c r="Q4572" t="s">
        <v>40</v>
      </c>
      <c r="R4572" s="2">
        <v>33709</v>
      </c>
      <c r="S4572" s="9">
        <v>41.55</v>
      </c>
      <c r="T4572" s="26">
        <v>4.8899999999999997</v>
      </c>
      <c r="U4572" s="8">
        <v>203.18</v>
      </c>
      <c r="V4572" t="s">
        <v>7404</v>
      </c>
      <c r="W4572" t="s">
        <v>2007</v>
      </c>
      <c r="X4572" t="s">
        <v>42</v>
      </c>
      <c r="Y4572" t="s">
        <v>1740</v>
      </c>
      <c r="AA4572" s="1">
        <f t="shared" si="547"/>
        <v>46027</v>
      </c>
      <c r="AB4572" s="2">
        <f t="shared" si="548"/>
        <v>1</v>
      </c>
      <c r="AC4572" s="2">
        <f t="shared" si="549"/>
        <v>2026</v>
      </c>
      <c r="AD4572" s="2" t="str">
        <f>IFERROR(VLOOKUP(A4572,'Aux Área'!$A$4:$B$123,2,0),"-")</f>
        <v>ENGENHARIA</v>
      </c>
    </row>
    <row r="4573" spans="1:30" x14ac:dyDescent="0.3">
      <c r="A4573" t="s">
        <v>2282</v>
      </c>
      <c r="B4573" t="s">
        <v>4679</v>
      </c>
      <c r="C4573" t="s">
        <v>7405</v>
      </c>
      <c r="D4573" t="s">
        <v>3098</v>
      </c>
      <c r="E4573" t="s">
        <v>3099</v>
      </c>
      <c r="F4573" t="s">
        <v>2285</v>
      </c>
      <c r="G4573" t="s">
        <v>1135</v>
      </c>
      <c r="H4573" t="s">
        <v>2275</v>
      </c>
      <c r="I4573" t="s">
        <v>1497</v>
      </c>
      <c r="J4573" t="s">
        <v>165</v>
      </c>
      <c r="K4573" t="s">
        <v>166</v>
      </c>
      <c r="L4573" t="s">
        <v>167</v>
      </c>
      <c r="M4573" t="s">
        <v>38</v>
      </c>
      <c r="N4573" t="s">
        <v>39</v>
      </c>
      <c r="O4573" s="23">
        <v>396</v>
      </c>
      <c r="P4573" s="9">
        <v>10.36</v>
      </c>
      <c r="Q4573" t="s">
        <v>40</v>
      </c>
      <c r="R4573">
        <v>59900</v>
      </c>
      <c r="S4573" s="9">
        <v>38.21</v>
      </c>
      <c r="T4573" s="26">
        <v>4.79</v>
      </c>
      <c r="U4573" s="8">
        <v>183.03</v>
      </c>
      <c r="V4573" t="s">
        <v>112</v>
      </c>
      <c r="W4573" t="s">
        <v>2276</v>
      </c>
      <c r="X4573" t="s">
        <v>42</v>
      </c>
      <c r="Y4573" t="s">
        <v>2277</v>
      </c>
      <c r="AA4573" s="1">
        <f t="shared" si="547"/>
        <v>46027</v>
      </c>
      <c r="AB4573" s="2">
        <f t="shared" si="548"/>
        <v>1</v>
      </c>
      <c r="AC4573" s="2">
        <f t="shared" si="549"/>
        <v>2026</v>
      </c>
      <c r="AD4573" s="2" t="str">
        <f>IFERROR(VLOOKUP(A4573,'Aux Área'!$A$4:$B$123,2,0),"-")</f>
        <v>INSPEÇÃO</v>
      </c>
    </row>
    <row r="4574" spans="1:30" x14ac:dyDescent="0.3">
      <c r="A4574" t="s">
        <v>76</v>
      </c>
      <c r="B4574" t="s">
        <v>380</v>
      </c>
      <c r="C4574" t="s">
        <v>7406</v>
      </c>
      <c r="D4574" t="s">
        <v>382</v>
      </c>
      <c r="E4574" t="s">
        <v>383</v>
      </c>
      <c r="F4574" t="s">
        <v>77</v>
      </c>
      <c r="G4574" t="s">
        <v>35</v>
      </c>
      <c r="H4574" t="s">
        <v>36</v>
      </c>
      <c r="I4574" t="s">
        <v>37</v>
      </c>
      <c r="J4574" t="s">
        <v>627</v>
      </c>
      <c r="K4574" t="s">
        <v>628</v>
      </c>
      <c r="L4574" t="s">
        <v>84</v>
      </c>
      <c r="M4574" t="s">
        <v>38</v>
      </c>
      <c r="N4574" t="s">
        <v>39</v>
      </c>
      <c r="O4574" s="23">
        <v>289</v>
      </c>
      <c r="P4574" s="9">
        <v>8.89</v>
      </c>
      <c r="Q4574" t="s">
        <v>40</v>
      </c>
      <c r="R4574">
        <v>48623</v>
      </c>
      <c r="S4574" s="9">
        <v>32.5</v>
      </c>
      <c r="T4574" s="26">
        <v>5.54</v>
      </c>
      <c r="U4574" s="8">
        <v>180.05</v>
      </c>
      <c r="V4574" t="s">
        <v>7407</v>
      </c>
      <c r="W4574" t="s">
        <v>2007</v>
      </c>
      <c r="X4574" t="s">
        <v>42</v>
      </c>
      <c r="Y4574" t="s">
        <v>1740</v>
      </c>
      <c r="AA4574" s="1">
        <f t="shared" si="547"/>
        <v>46027</v>
      </c>
      <c r="AB4574" s="2">
        <f t="shared" si="548"/>
        <v>1</v>
      </c>
      <c r="AC4574" s="2">
        <f t="shared" si="549"/>
        <v>2026</v>
      </c>
      <c r="AD4574" s="2" t="str">
        <f>IFERROR(VLOOKUP(A4574,'Aux Área'!$A$4:$B$123,2,0),"-")</f>
        <v>QSMS</v>
      </c>
    </row>
    <row r="4575" spans="1:30" x14ac:dyDescent="0.3">
      <c r="A4575" t="s">
        <v>2318</v>
      </c>
      <c r="B4575" t="s">
        <v>2733</v>
      </c>
      <c r="C4575" t="s">
        <v>7408</v>
      </c>
      <c r="D4575" t="s">
        <v>3030</v>
      </c>
      <c r="E4575" t="s">
        <v>3031</v>
      </c>
      <c r="F4575" t="s">
        <v>4203</v>
      </c>
      <c r="G4575" t="s">
        <v>1135</v>
      </c>
      <c r="H4575" t="s">
        <v>2185</v>
      </c>
      <c r="I4575" t="s">
        <v>2186</v>
      </c>
      <c r="J4575" t="s">
        <v>169</v>
      </c>
      <c r="K4575" t="s">
        <v>170</v>
      </c>
      <c r="L4575" t="s">
        <v>124</v>
      </c>
      <c r="M4575" t="s">
        <v>38</v>
      </c>
      <c r="N4575" t="s">
        <v>668</v>
      </c>
      <c r="O4575" s="23">
        <v>844</v>
      </c>
      <c r="P4575" s="9">
        <v>16.079999999999998</v>
      </c>
      <c r="Q4575" t="s">
        <v>40</v>
      </c>
      <c r="R4575">
        <v>63739</v>
      </c>
      <c r="S4575" s="9">
        <v>52.5</v>
      </c>
      <c r="T4575" s="26">
        <v>6.19</v>
      </c>
      <c r="U4575" s="8">
        <v>324.98</v>
      </c>
      <c r="V4575" t="s">
        <v>41</v>
      </c>
      <c r="W4575" t="s">
        <v>2007</v>
      </c>
      <c r="X4575" t="s">
        <v>42</v>
      </c>
      <c r="Y4575" t="s">
        <v>2188</v>
      </c>
      <c r="AA4575" s="1">
        <f t="shared" si="547"/>
        <v>46027</v>
      </c>
      <c r="AB4575" s="2">
        <f t="shared" si="548"/>
        <v>1</v>
      </c>
      <c r="AC4575" s="2">
        <f t="shared" si="549"/>
        <v>2026</v>
      </c>
      <c r="AD4575" s="2" t="str">
        <f>IFERROR(VLOOKUP(A4575,'Aux Área'!$A$4:$B$123,2,0),"-")</f>
        <v>INSPEÇÃO</v>
      </c>
    </row>
    <row r="4576" spans="1:30" x14ac:dyDescent="0.3">
      <c r="A4576" t="s">
        <v>2260</v>
      </c>
      <c r="B4576" t="s">
        <v>113</v>
      </c>
      <c r="C4576" t="s">
        <v>7409</v>
      </c>
      <c r="D4576" t="s">
        <v>3618</v>
      </c>
      <c r="E4576" t="s">
        <v>3619</v>
      </c>
      <c r="F4576" t="s">
        <v>2262</v>
      </c>
      <c r="G4576" t="s">
        <v>35</v>
      </c>
      <c r="H4576" t="s">
        <v>2263</v>
      </c>
      <c r="I4576" t="s">
        <v>2186</v>
      </c>
      <c r="J4576" t="s">
        <v>139</v>
      </c>
      <c r="K4576" t="s">
        <v>140</v>
      </c>
      <c r="L4576" t="s">
        <v>141</v>
      </c>
      <c r="M4576" t="s">
        <v>38</v>
      </c>
      <c r="N4576" t="s">
        <v>668</v>
      </c>
      <c r="O4576" s="23">
        <v>889</v>
      </c>
      <c r="P4576" s="9">
        <v>15.58</v>
      </c>
      <c r="Q4576" t="s">
        <v>40</v>
      </c>
      <c r="R4576">
        <v>57581</v>
      </c>
      <c r="S4576" s="9">
        <v>57.05</v>
      </c>
      <c r="T4576" s="26">
        <v>5.69</v>
      </c>
      <c r="U4576" s="8">
        <v>324.61</v>
      </c>
      <c r="V4576" t="s">
        <v>7410</v>
      </c>
      <c r="W4576" t="s">
        <v>2007</v>
      </c>
      <c r="X4576" t="s">
        <v>42</v>
      </c>
      <c r="Y4576" t="s">
        <v>1740</v>
      </c>
      <c r="AA4576" s="1">
        <f t="shared" si="547"/>
        <v>46027</v>
      </c>
      <c r="AB4576" s="2">
        <f t="shared" si="548"/>
        <v>1</v>
      </c>
      <c r="AC4576" s="2">
        <f t="shared" si="549"/>
        <v>2026</v>
      </c>
      <c r="AD4576" s="2" t="str">
        <f>IFERROR(VLOOKUP(A4576,'Aux Área'!$A$4:$B$123,2,0),"-")</f>
        <v>INSPEÇÃO</v>
      </c>
    </row>
    <row r="4577" spans="1:30" x14ac:dyDescent="0.3">
      <c r="A4577" t="s">
        <v>2306</v>
      </c>
      <c r="B4577" t="s">
        <v>4613</v>
      </c>
      <c r="C4577" t="s">
        <v>7411</v>
      </c>
      <c r="D4577" t="s">
        <v>3319</v>
      </c>
      <c r="E4577" t="s">
        <v>3320</v>
      </c>
      <c r="F4577" t="s">
        <v>2309</v>
      </c>
      <c r="G4577" t="s">
        <v>1135</v>
      </c>
      <c r="H4577" t="s">
        <v>2275</v>
      </c>
      <c r="I4577" t="s">
        <v>1497</v>
      </c>
      <c r="J4577" t="s">
        <v>89</v>
      </c>
      <c r="K4577" t="s">
        <v>90</v>
      </c>
      <c r="L4577" t="s">
        <v>91</v>
      </c>
      <c r="M4577" t="s">
        <v>38</v>
      </c>
      <c r="N4577" t="s">
        <v>39</v>
      </c>
      <c r="O4577" s="23">
        <v>564</v>
      </c>
      <c r="P4577" s="9">
        <v>11.86</v>
      </c>
      <c r="Q4577" t="s">
        <v>40</v>
      </c>
      <c r="R4577">
        <v>63328</v>
      </c>
      <c r="S4577" s="9">
        <v>47.57</v>
      </c>
      <c r="T4577" s="26">
        <v>4.99</v>
      </c>
      <c r="U4577" s="8">
        <v>237.37</v>
      </c>
      <c r="V4577" t="s">
        <v>7412</v>
      </c>
      <c r="W4577" t="s">
        <v>2276</v>
      </c>
      <c r="X4577" t="s">
        <v>42</v>
      </c>
      <c r="Y4577" t="s">
        <v>2277</v>
      </c>
      <c r="AA4577" s="1">
        <f t="shared" si="547"/>
        <v>46027</v>
      </c>
      <c r="AB4577" s="2">
        <f t="shared" si="548"/>
        <v>1</v>
      </c>
      <c r="AC4577" s="2">
        <f t="shared" si="549"/>
        <v>2026</v>
      </c>
      <c r="AD4577" s="2" t="str">
        <f>IFERROR(VLOOKUP(A4577,'Aux Área'!$A$4:$B$123,2,0),"-")</f>
        <v>INSPEÇÃO</v>
      </c>
    </row>
    <row r="4578" spans="1:30" x14ac:dyDescent="0.3">
      <c r="A4578" t="s">
        <v>2643</v>
      </c>
      <c r="B4578" t="s">
        <v>2307</v>
      </c>
      <c r="C4578" t="s">
        <v>7413</v>
      </c>
      <c r="D4578" t="s">
        <v>7196</v>
      </c>
      <c r="E4578" t="s">
        <v>7197</v>
      </c>
      <c r="F4578" t="s">
        <v>2646</v>
      </c>
      <c r="G4578" t="s">
        <v>1300</v>
      </c>
      <c r="H4578" t="s">
        <v>1301</v>
      </c>
      <c r="I4578" t="s">
        <v>37</v>
      </c>
      <c r="J4578" t="s">
        <v>122</v>
      </c>
      <c r="K4578" t="s">
        <v>123</v>
      </c>
      <c r="L4578" t="s">
        <v>124</v>
      </c>
      <c r="M4578" t="s">
        <v>38</v>
      </c>
      <c r="N4578" t="s">
        <v>39</v>
      </c>
      <c r="O4578" s="23">
        <v>341</v>
      </c>
      <c r="P4578" s="9">
        <v>8.2899999999999991</v>
      </c>
      <c r="Q4578" t="s">
        <v>40</v>
      </c>
      <c r="R4578">
        <v>65521</v>
      </c>
      <c r="S4578" s="9">
        <v>41.14</v>
      </c>
      <c r="T4578" s="26">
        <v>4.79</v>
      </c>
      <c r="U4578" s="8">
        <v>197.06</v>
      </c>
      <c r="V4578" t="s">
        <v>246</v>
      </c>
      <c r="W4578" t="s">
        <v>2276</v>
      </c>
      <c r="X4578" t="s">
        <v>42</v>
      </c>
      <c r="Y4578" t="s">
        <v>2277</v>
      </c>
      <c r="AA4578" s="1">
        <f t="shared" si="547"/>
        <v>46027</v>
      </c>
      <c r="AB4578" s="2">
        <f t="shared" si="548"/>
        <v>1</v>
      </c>
      <c r="AC4578" s="2">
        <f t="shared" si="549"/>
        <v>2026</v>
      </c>
      <c r="AD4578" s="2" t="str">
        <f>IFERROR(VLOOKUP(A4578,'Aux Área'!$A$4:$B$123,2,0),"-")</f>
        <v>INSPEÇÃO</v>
      </c>
    </row>
    <row r="4579" spans="1:30" x14ac:dyDescent="0.3">
      <c r="A4579" t="s">
        <v>2041</v>
      </c>
      <c r="B4579" t="s">
        <v>2042</v>
      </c>
      <c r="C4579" t="s">
        <v>7414</v>
      </c>
      <c r="D4579" t="s">
        <v>1297</v>
      </c>
      <c r="E4579" t="s">
        <v>2221</v>
      </c>
      <c r="F4579" t="s">
        <v>2044</v>
      </c>
      <c r="G4579" t="s">
        <v>659</v>
      </c>
      <c r="H4579" t="s">
        <v>1996</v>
      </c>
      <c r="I4579" t="s">
        <v>1997</v>
      </c>
      <c r="J4579" t="s">
        <v>231</v>
      </c>
      <c r="K4579" t="s">
        <v>232</v>
      </c>
      <c r="L4579" t="s">
        <v>217</v>
      </c>
      <c r="M4579" t="s">
        <v>38</v>
      </c>
      <c r="N4579" t="s">
        <v>668</v>
      </c>
      <c r="O4579" s="23">
        <v>179</v>
      </c>
      <c r="P4579" s="9">
        <v>5.55</v>
      </c>
      <c r="Q4579" t="s">
        <v>40</v>
      </c>
      <c r="R4579">
        <v>18949</v>
      </c>
      <c r="S4579" s="9">
        <v>32.270000000000003</v>
      </c>
      <c r="T4579" s="26">
        <v>5.9909999999999997</v>
      </c>
      <c r="U4579" s="8">
        <v>193.33</v>
      </c>
      <c r="V4579" t="s">
        <v>7415</v>
      </c>
      <c r="W4579" t="s">
        <v>1985</v>
      </c>
      <c r="X4579" t="s">
        <v>42</v>
      </c>
      <c r="Y4579" t="s">
        <v>1986</v>
      </c>
      <c r="AA4579" s="1">
        <f t="shared" si="547"/>
        <v>46027</v>
      </c>
      <c r="AB4579" s="2">
        <f t="shared" si="548"/>
        <v>1</v>
      </c>
      <c r="AC4579" s="2">
        <f t="shared" si="549"/>
        <v>2026</v>
      </c>
      <c r="AD4579" s="2" t="str">
        <f>IFERROR(VLOOKUP(A4579,'Aux Área'!$A$4:$B$123,2,0),"-")</f>
        <v>PESADOS</v>
      </c>
    </row>
    <row r="4580" spans="1:30" x14ac:dyDescent="0.3">
      <c r="A4580" t="s">
        <v>1979</v>
      </c>
      <c r="B4580" t="s">
        <v>1980</v>
      </c>
      <c r="C4580" t="s">
        <v>7416</v>
      </c>
      <c r="D4580" t="s">
        <v>5364</v>
      </c>
      <c r="E4580" t="s">
        <v>5365</v>
      </c>
      <c r="F4580" t="s">
        <v>1982</v>
      </c>
      <c r="G4580" t="s">
        <v>1495</v>
      </c>
      <c r="H4580" t="s">
        <v>2020</v>
      </c>
      <c r="I4580" t="s">
        <v>2021</v>
      </c>
      <c r="J4580" t="s">
        <v>1681</v>
      </c>
      <c r="K4580" t="s">
        <v>1682</v>
      </c>
      <c r="L4580" t="s">
        <v>141</v>
      </c>
      <c r="M4580" t="s">
        <v>38</v>
      </c>
      <c r="N4580" t="s">
        <v>668</v>
      </c>
      <c r="O4580" s="10">
        <v>1281</v>
      </c>
      <c r="P4580" s="24">
        <v>1.96</v>
      </c>
      <c r="Q4580" t="s">
        <v>40</v>
      </c>
      <c r="R4580" s="2">
        <v>13842</v>
      </c>
      <c r="S4580" s="9">
        <v>654.01</v>
      </c>
      <c r="T4580" s="26">
        <v>6.49</v>
      </c>
      <c r="U4580" s="8">
        <v>4244.5</v>
      </c>
      <c r="V4580" t="s">
        <v>41</v>
      </c>
      <c r="W4580" t="s">
        <v>1985</v>
      </c>
      <c r="X4580" t="s">
        <v>42</v>
      </c>
      <c r="Y4580" t="s">
        <v>1986</v>
      </c>
      <c r="AA4580" s="1">
        <f t="shared" si="547"/>
        <v>46027</v>
      </c>
      <c r="AB4580" s="2">
        <f t="shared" si="548"/>
        <v>1</v>
      </c>
      <c r="AC4580" s="2">
        <f t="shared" si="549"/>
        <v>2026</v>
      </c>
      <c r="AD4580" s="2" t="str">
        <f>IFERROR(VLOOKUP(A4580,'Aux Área'!$A$4:$B$123,2,0),"-")</f>
        <v>PESADOS</v>
      </c>
    </row>
    <row r="4581" spans="1:30" x14ac:dyDescent="0.3">
      <c r="A4581" t="s">
        <v>1979</v>
      </c>
      <c r="B4581" t="s">
        <v>1980</v>
      </c>
      <c r="C4581" t="s">
        <v>7417</v>
      </c>
      <c r="D4581" t="s">
        <v>5364</v>
      </c>
      <c r="E4581" t="s">
        <v>5365</v>
      </c>
      <c r="F4581" t="s">
        <v>1982</v>
      </c>
      <c r="G4581" t="s">
        <v>1495</v>
      </c>
      <c r="H4581" t="s">
        <v>2020</v>
      </c>
      <c r="I4581" t="s">
        <v>2021</v>
      </c>
      <c r="J4581" t="s">
        <v>1681</v>
      </c>
      <c r="K4581" t="s">
        <v>1682</v>
      </c>
      <c r="L4581" t="s">
        <v>141</v>
      </c>
      <c r="M4581" t="s">
        <v>38</v>
      </c>
      <c r="N4581" t="s">
        <v>668</v>
      </c>
      <c r="O4581" s="10">
        <v>90</v>
      </c>
      <c r="P4581" s="24">
        <v>2.86</v>
      </c>
      <c r="Q4581" t="s">
        <v>40</v>
      </c>
      <c r="R4581" s="2">
        <v>13932</v>
      </c>
      <c r="S4581" s="9">
        <v>31.49</v>
      </c>
      <c r="T4581" s="26">
        <v>3.8889999999999998</v>
      </c>
      <c r="U4581" s="8">
        <v>122.48</v>
      </c>
      <c r="V4581" t="s">
        <v>41</v>
      </c>
      <c r="W4581" t="s">
        <v>1985</v>
      </c>
      <c r="X4581" t="s">
        <v>42</v>
      </c>
      <c r="Y4581" t="s">
        <v>1986</v>
      </c>
      <c r="AA4581" s="1">
        <f t="shared" si="547"/>
        <v>46027</v>
      </c>
      <c r="AB4581" s="2">
        <f t="shared" si="548"/>
        <v>1</v>
      </c>
      <c r="AC4581" s="2">
        <f t="shared" si="549"/>
        <v>2026</v>
      </c>
      <c r="AD4581" s="2" t="str">
        <f>IFERROR(VLOOKUP(A4581,'Aux Área'!$A$4:$B$123,2,0),"-")</f>
        <v>PESADOS</v>
      </c>
    </row>
    <row r="4582" spans="1:30" x14ac:dyDescent="0.3">
      <c r="A4582" t="s">
        <v>2461</v>
      </c>
      <c r="B4582" t="s">
        <v>5008</v>
      </c>
      <c r="C4582" t="s">
        <v>7418</v>
      </c>
      <c r="D4582" t="s">
        <v>5160</v>
      </c>
      <c r="E4582" t="s">
        <v>5161</v>
      </c>
      <c r="F4582" t="s">
        <v>3574</v>
      </c>
      <c r="G4582" t="s">
        <v>1135</v>
      </c>
      <c r="H4582" t="s">
        <v>2275</v>
      </c>
      <c r="I4582" t="s">
        <v>1497</v>
      </c>
      <c r="J4582" t="s">
        <v>188</v>
      </c>
      <c r="K4582" t="s">
        <v>189</v>
      </c>
      <c r="L4582" t="s">
        <v>190</v>
      </c>
      <c r="M4582" t="s">
        <v>38</v>
      </c>
      <c r="N4582" t="s">
        <v>39</v>
      </c>
      <c r="O4582" s="23">
        <v>417</v>
      </c>
      <c r="P4582" s="9">
        <v>8.6300000000000008</v>
      </c>
      <c r="Q4582" t="s">
        <v>40</v>
      </c>
      <c r="R4582">
        <v>52051</v>
      </c>
      <c r="S4582" s="9">
        <v>48.3</v>
      </c>
      <c r="T4582" s="26">
        <v>4.8899999999999997</v>
      </c>
      <c r="U4582" s="8">
        <v>236.19</v>
      </c>
      <c r="V4582" t="s">
        <v>41</v>
      </c>
      <c r="W4582" t="s">
        <v>2276</v>
      </c>
      <c r="X4582" t="s">
        <v>42</v>
      </c>
      <c r="Y4582" t="s">
        <v>2277</v>
      </c>
      <c r="AA4582" s="1">
        <f t="shared" si="547"/>
        <v>46027</v>
      </c>
      <c r="AB4582" s="2">
        <f t="shared" si="548"/>
        <v>1</v>
      </c>
      <c r="AC4582" s="2">
        <f t="shared" si="549"/>
        <v>2026</v>
      </c>
      <c r="AD4582" s="2" t="str">
        <f>IFERROR(VLOOKUP(A4582,'Aux Área'!$A$4:$B$123,2,0),"-")</f>
        <v>INSPEÇÃO</v>
      </c>
    </row>
    <row r="4583" spans="1:30" x14ac:dyDescent="0.3">
      <c r="A4583" t="s">
        <v>2278</v>
      </c>
      <c r="B4583" t="s">
        <v>4664</v>
      </c>
      <c r="C4583" t="s">
        <v>7419</v>
      </c>
      <c r="D4583" t="s">
        <v>7064</v>
      </c>
      <c r="E4583" t="s">
        <v>7065</v>
      </c>
      <c r="F4583" t="s">
        <v>2281</v>
      </c>
      <c r="G4583" t="s">
        <v>1135</v>
      </c>
      <c r="H4583" t="s">
        <v>2275</v>
      </c>
      <c r="I4583" t="s">
        <v>1497</v>
      </c>
      <c r="J4583" t="s">
        <v>169</v>
      </c>
      <c r="K4583" t="s">
        <v>170</v>
      </c>
      <c r="L4583" t="s">
        <v>124</v>
      </c>
      <c r="M4583" t="s">
        <v>38</v>
      </c>
      <c r="N4583" t="s">
        <v>39</v>
      </c>
      <c r="O4583" s="23">
        <v>295</v>
      </c>
      <c r="P4583" s="9">
        <v>9.91</v>
      </c>
      <c r="Q4583" t="s">
        <v>40</v>
      </c>
      <c r="R4583">
        <v>72196</v>
      </c>
      <c r="S4583" s="9">
        <v>29.78</v>
      </c>
      <c r="T4583" s="26">
        <v>4.49</v>
      </c>
      <c r="U4583" s="8">
        <v>133.72</v>
      </c>
      <c r="V4583" t="s">
        <v>41</v>
      </c>
      <c r="W4583" t="s">
        <v>2276</v>
      </c>
      <c r="X4583" t="s">
        <v>42</v>
      </c>
      <c r="Y4583" t="s">
        <v>2277</v>
      </c>
      <c r="AA4583" s="1">
        <f t="shared" si="547"/>
        <v>46027</v>
      </c>
      <c r="AB4583" s="2">
        <f t="shared" si="548"/>
        <v>1</v>
      </c>
      <c r="AC4583" s="2">
        <f t="shared" si="549"/>
        <v>2026</v>
      </c>
      <c r="AD4583" s="2" t="str">
        <f>IFERROR(VLOOKUP(A4583,'Aux Área'!$A$4:$B$123,2,0),"-")</f>
        <v>INSPEÇÃO</v>
      </c>
    </row>
    <row r="4584" spans="1:30" x14ac:dyDescent="0.3">
      <c r="A4584" t="s">
        <v>2638</v>
      </c>
      <c r="B4584" t="s">
        <v>4593</v>
      </c>
      <c r="C4584" t="s">
        <v>7420</v>
      </c>
      <c r="D4584" t="s">
        <v>3193</v>
      </c>
      <c r="E4584" t="s">
        <v>3194</v>
      </c>
      <c r="F4584" t="s">
        <v>2641</v>
      </c>
      <c r="G4584" t="s">
        <v>1135</v>
      </c>
      <c r="H4584" t="s">
        <v>2275</v>
      </c>
      <c r="I4584" t="s">
        <v>1497</v>
      </c>
      <c r="J4584" t="s">
        <v>275</v>
      </c>
      <c r="K4584" t="s">
        <v>276</v>
      </c>
      <c r="L4584" t="s">
        <v>124</v>
      </c>
      <c r="M4584" t="s">
        <v>38</v>
      </c>
      <c r="N4584" t="s">
        <v>39</v>
      </c>
      <c r="O4584" s="23">
        <v>526</v>
      </c>
      <c r="P4584" s="9">
        <v>11.47</v>
      </c>
      <c r="Q4584" t="s">
        <v>40</v>
      </c>
      <c r="R4584">
        <v>59659</v>
      </c>
      <c r="S4584" s="9">
        <v>45.86</v>
      </c>
      <c r="T4584" s="26">
        <v>4.59</v>
      </c>
      <c r="U4584" s="8">
        <v>210.5</v>
      </c>
      <c r="V4584" t="s">
        <v>7421</v>
      </c>
      <c r="W4584" t="s">
        <v>2276</v>
      </c>
      <c r="X4584" t="s">
        <v>42</v>
      </c>
      <c r="Y4584" t="s">
        <v>2277</v>
      </c>
      <c r="AA4584" s="1">
        <f t="shared" si="547"/>
        <v>46028</v>
      </c>
      <c r="AB4584" s="2">
        <f t="shared" si="548"/>
        <v>1</v>
      </c>
      <c r="AC4584" s="2">
        <f t="shared" si="549"/>
        <v>2026</v>
      </c>
      <c r="AD4584" s="2" t="str">
        <f>IFERROR(VLOOKUP(A4584,'Aux Área'!$A$4:$B$123,2,0),"-")</f>
        <v>INSPEÇÃO</v>
      </c>
    </row>
    <row r="4585" spans="1:30" x14ac:dyDescent="0.3">
      <c r="A4585" t="s">
        <v>2574</v>
      </c>
      <c r="B4585" t="s">
        <v>2575</v>
      </c>
      <c r="C4585" t="s">
        <v>7422</v>
      </c>
      <c r="D4585" t="s">
        <v>2865</v>
      </c>
      <c r="E4585" t="s">
        <v>2866</v>
      </c>
      <c r="F4585" t="s">
        <v>2577</v>
      </c>
      <c r="G4585" t="s">
        <v>659</v>
      </c>
      <c r="H4585" t="s">
        <v>2215</v>
      </c>
      <c r="I4585" t="s">
        <v>667</v>
      </c>
      <c r="J4585" t="s">
        <v>370</v>
      </c>
      <c r="K4585" t="s">
        <v>371</v>
      </c>
      <c r="L4585" t="s">
        <v>124</v>
      </c>
      <c r="M4585" t="s">
        <v>38</v>
      </c>
      <c r="N4585" t="s">
        <v>668</v>
      </c>
      <c r="O4585" s="23">
        <v>159</v>
      </c>
      <c r="P4585" s="9">
        <v>4.6100000000000003</v>
      </c>
      <c r="Q4585" t="s">
        <v>40</v>
      </c>
      <c r="R4585">
        <v>6344</v>
      </c>
      <c r="S4585" s="9">
        <v>34.47</v>
      </c>
      <c r="T4585" s="26">
        <v>6.19</v>
      </c>
      <c r="U4585" s="8">
        <v>213.37</v>
      </c>
      <c r="V4585" t="s">
        <v>7423</v>
      </c>
      <c r="W4585" t="s">
        <v>2007</v>
      </c>
      <c r="X4585" t="s">
        <v>42</v>
      </c>
      <c r="Y4585" t="s">
        <v>1740</v>
      </c>
      <c r="AA4585" s="1">
        <f t="shared" si="547"/>
        <v>46028</v>
      </c>
      <c r="AB4585" s="2">
        <f t="shared" si="548"/>
        <v>1</v>
      </c>
      <c r="AC4585" s="2">
        <f t="shared" si="549"/>
        <v>2026</v>
      </c>
      <c r="AD4585" s="2" t="str">
        <f>IFERROR(VLOOKUP(A4585,'Aux Área'!$A$4:$B$123,2,0),"-")</f>
        <v>APH</v>
      </c>
    </row>
    <row r="4586" spans="1:30" x14ac:dyDescent="0.3">
      <c r="A4586" t="s">
        <v>3092</v>
      </c>
      <c r="B4586" t="s">
        <v>4774</v>
      </c>
      <c r="C4586" t="s">
        <v>7424</v>
      </c>
      <c r="D4586" t="s">
        <v>5291</v>
      </c>
      <c r="E4586" t="s">
        <v>5292</v>
      </c>
      <c r="F4586" t="s">
        <v>3594</v>
      </c>
      <c r="G4586" t="s">
        <v>1135</v>
      </c>
      <c r="H4586" t="s">
        <v>2275</v>
      </c>
      <c r="I4586" t="s">
        <v>1497</v>
      </c>
      <c r="J4586" t="s">
        <v>89</v>
      </c>
      <c r="K4586" t="s">
        <v>90</v>
      </c>
      <c r="L4586" t="s">
        <v>91</v>
      </c>
      <c r="M4586" t="s">
        <v>38</v>
      </c>
      <c r="N4586" t="s">
        <v>39</v>
      </c>
      <c r="O4586" s="23">
        <v>477</v>
      </c>
      <c r="P4586" s="9">
        <v>11.04</v>
      </c>
      <c r="Q4586" t="s">
        <v>40</v>
      </c>
      <c r="R4586">
        <v>51873</v>
      </c>
      <c r="S4586" s="9">
        <v>43.2</v>
      </c>
      <c r="T4586" s="26">
        <v>5.19</v>
      </c>
      <c r="U4586" s="8">
        <v>224.21</v>
      </c>
      <c r="V4586" t="s">
        <v>7425</v>
      </c>
      <c r="W4586" t="s">
        <v>2276</v>
      </c>
      <c r="X4586" t="s">
        <v>42</v>
      </c>
      <c r="Y4586" t="s">
        <v>2277</v>
      </c>
      <c r="AA4586" s="1">
        <f t="shared" si="547"/>
        <v>46028</v>
      </c>
      <c r="AB4586" s="2">
        <f t="shared" si="548"/>
        <v>1</v>
      </c>
      <c r="AC4586" s="2">
        <f t="shared" si="549"/>
        <v>2026</v>
      </c>
      <c r="AD4586" s="2" t="str">
        <f>IFERROR(VLOOKUP(A4586,'Aux Área'!$A$4:$B$123,2,0),"-")</f>
        <v>INSPEÇÃO</v>
      </c>
    </row>
    <row r="4587" spans="1:30" x14ac:dyDescent="0.3">
      <c r="A4587" t="s">
        <v>2306</v>
      </c>
      <c r="B4587" t="s">
        <v>4613</v>
      </c>
      <c r="C4587" t="s">
        <v>7426</v>
      </c>
      <c r="D4587" t="s">
        <v>4386</v>
      </c>
      <c r="E4587" t="s">
        <v>4387</v>
      </c>
      <c r="F4587" t="s">
        <v>2309</v>
      </c>
      <c r="G4587" t="s">
        <v>1135</v>
      </c>
      <c r="H4587" t="s">
        <v>2275</v>
      </c>
      <c r="I4587" t="s">
        <v>1497</v>
      </c>
      <c r="J4587" t="s">
        <v>1665</v>
      </c>
      <c r="K4587" t="s">
        <v>1666</v>
      </c>
      <c r="L4587" t="s">
        <v>301</v>
      </c>
      <c r="M4587" t="s">
        <v>38</v>
      </c>
      <c r="N4587" t="s">
        <v>39</v>
      </c>
      <c r="O4587" s="23">
        <v>483</v>
      </c>
      <c r="P4587" s="9">
        <v>11.2</v>
      </c>
      <c r="Q4587" t="s">
        <v>40</v>
      </c>
      <c r="R4587">
        <v>63811</v>
      </c>
      <c r="S4587" s="9">
        <v>43.12</v>
      </c>
      <c r="T4587" s="26">
        <v>4.8899999999999997</v>
      </c>
      <c r="U4587" s="8">
        <v>210.86</v>
      </c>
      <c r="V4587" t="s">
        <v>7427</v>
      </c>
      <c r="W4587" t="s">
        <v>2276</v>
      </c>
      <c r="X4587" t="s">
        <v>42</v>
      </c>
      <c r="Y4587" t="s">
        <v>2277</v>
      </c>
      <c r="AA4587" s="1">
        <f t="shared" si="547"/>
        <v>46028</v>
      </c>
      <c r="AB4587" s="2">
        <f t="shared" si="548"/>
        <v>1</v>
      </c>
      <c r="AC4587" s="2">
        <f t="shared" si="549"/>
        <v>2026</v>
      </c>
      <c r="AD4587" s="2" t="str">
        <f>IFERROR(VLOOKUP(A4587,'Aux Área'!$A$4:$B$123,2,0),"-")</f>
        <v>INSPEÇÃO</v>
      </c>
    </row>
    <row r="4588" spans="1:30" x14ac:dyDescent="0.3">
      <c r="A4588" t="s">
        <v>2643</v>
      </c>
      <c r="B4588" t="s">
        <v>2307</v>
      </c>
      <c r="C4588" t="s">
        <v>7428</v>
      </c>
      <c r="D4588" t="s">
        <v>7196</v>
      </c>
      <c r="E4588" t="s">
        <v>7197</v>
      </c>
      <c r="F4588" t="s">
        <v>2646</v>
      </c>
      <c r="G4588" t="s">
        <v>1300</v>
      </c>
      <c r="H4588" t="s">
        <v>1301</v>
      </c>
      <c r="I4588" t="s">
        <v>37</v>
      </c>
      <c r="J4588" t="s">
        <v>122</v>
      </c>
      <c r="K4588" t="s">
        <v>123</v>
      </c>
      <c r="L4588" t="s">
        <v>124</v>
      </c>
      <c r="M4588" t="s">
        <v>38</v>
      </c>
      <c r="N4588" t="s">
        <v>39</v>
      </c>
      <c r="O4588" s="23">
        <v>497</v>
      </c>
      <c r="P4588" s="9">
        <v>12.52</v>
      </c>
      <c r="Q4588" t="s">
        <v>40</v>
      </c>
      <c r="R4588">
        <v>66018</v>
      </c>
      <c r="S4588" s="9">
        <v>39.71</v>
      </c>
      <c r="T4588" s="26">
        <v>4.79</v>
      </c>
      <c r="U4588" s="8">
        <v>190.21</v>
      </c>
      <c r="V4588" t="s">
        <v>112</v>
      </c>
      <c r="W4588" t="s">
        <v>2276</v>
      </c>
      <c r="X4588" t="s">
        <v>42</v>
      </c>
      <c r="Y4588" t="s">
        <v>2277</v>
      </c>
      <c r="AA4588" s="1">
        <f t="shared" si="547"/>
        <v>46028</v>
      </c>
      <c r="AB4588" s="2">
        <f t="shared" si="548"/>
        <v>1</v>
      </c>
      <c r="AC4588" s="2">
        <f t="shared" si="549"/>
        <v>2026</v>
      </c>
      <c r="AD4588" s="2" t="str">
        <f>IFERROR(VLOOKUP(A4588,'Aux Área'!$A$4:$B$123,2,0),"-")</f>
        <v>INSPEÇÃO</v>
      </c>
    </row>
    <row r="4589" spans="1:30" x14ac:dyDescent="0.3">
      <c r="A4589" t="s">
        <v>2278</v>
      </c>
      <c r="B4589" t="s">
        <v>4664</v>
      </c>
      <c r="C4589" t="s">
        <v>7429</v>
      </c>
      <c r="D4589" t="s">
        <v>7064</v>
      </c>
      <c r="E4589" t="s">
        <v>7065</v>
      </c>
      <c r="F4589" t="s">
        <v>2281</v>
      </c>
      <c r="G4589" t="s">
        <v>1135</v>
      </c>
      <c r="H4589" t="s">
        <v>2275</v>
      </c>
      <c r="I4589" t="s">
        <v>1497</v>
      </c>
      <c r="J4589" t="s">
        <v>169</v>
      </c>
      <c r="K4589" t="s">
        <v>170</v>
      </c>
      <c r="L4589" t="s">
        <v>124</v>
      </c>
      <c r="M4589" t="s">
        <v>38</v>
      </c>
      <c r="N4589" t="s">
        <v>39</v>
      </c>
      <c r="O4589" s="23">
        <v>360</v>
      </c>
      <c r="P4589" s="9">
        <v>11.99</v>
      </c>
      <c r="Q4589" t="s">
        <v>40</v>
      </c>
      <c r="R4589">
        <v>72556</v>
      </c>
      <c r="S4589" s="9">
        <v>30.02</v>
      </c>
      <c r="T4589" s="26">
        <v>4.49</v>
      </c>
      <c r="U4589" s="8">
        <v>134.79</v>
      </c>
      <c r="V4589" t="s">
        <v>41</v>
      </c>
      <c r="W4589" t="s">
        <v>2276</v>
      </c>
      <c r="X4589" t="s">
        <v>42</v>
      </c>
      <c r="Y4589" t="s">
        <v>2277</v>
      </c>
      <c r="AA4589" s="1">
        <f t="shared" si="547"/>
        <v>46028</v>
      </c>
      <c r="AB4589" s="2">
        <f t="shared" si="548"/>
        <v>1</v>
      </c>
      <c r="AC4589" s="2">
        <f t="shared" si="549"/>
        <v>2026</v>
      </c>
      <c r="AD4589" s="2" t="str">
        <f>IFERROR(VLOOKUP(A4589,'Aux Área'!$A$4:$B$123,2,0),"-")</f>
        <v>INSPEÇÃO</v>
      </c>
    </row>
    <row r="4590" spans="1:30" x14ac:dyDescent="0.3">
      <c r="A4590" t="s">
        <v>2181</v>
      </c>
      <c r="B4590" t="s">
        <v>4595</v>
      </c>
      <c r="C4590" t="s">
        <v>7430</v>
      </c>
      <c r="D4590" t="s">
        <v>3149</v>
      </c>
      <c r="E4590" t="s">
        <v>3150</v>
      </c>
      <c r="F4590" t="s">
        <v>2184</v>
      </c>
      <c r="G4590" t="s">
        <v>1135</v>
      </c>
      <c r="H4590" t="s">
        <v>2185</v>
      </c>
      <c r="I4590" t="s">
        <v>2186</v>
      </c>
      <c r="J4590" t="s">
        <v>108</v>
      </c>
      <c r="K4590" t="s">
        <v>109</v>
      </c>
      <c r="L4590" t="s">
        <v>110</v>
      </c>
      <c r="M4590" t="s">
        <v>38</v>
      </c>
      <c r="N4590" t="s">
        <v>668</v>
      </c>
      <c r="O4590" s="23">
        <v>594</v>
      </c>
      <c r="P4590" s="9">
        <v>13.58</v>
      </c>
      <c r="Q4590" t="s">
        <v>40</v>
      </c>
      <c r="R4590">
        <v>71718</v>
      </c>
      <c r="S4590" s="9">
        <v>43.75</v>
      </c>
      <c r="T4590" s="26">
        <v>6.1909999999999998</v>
      </c>
      <c r="U4590" s="8">
        <v>270.87</v>
      </c>
      <c r="V4590" t="s">
        <v>7431</v>
      </c>
      <c r="W4590" t="s">
        <v>2007</v>
      </c>
      <c r="X4590" t="s">
        <v>42</v>
      </c>
      <c r="Y4590" t="s">
        <v>2188</v>
      </c>
      <c r="AA4590" s="1">
        <f t="shared" si="547"/>
        <v>46028</v>
      </c>
      <c r="AB4590" s="2">
        <f t="shared" si="548"/>
        <v>1</v>
      </c>
      <c r="AC4590" s="2">
        <f t="shared" si="549"/>
        <v>2026</v>
      </c>
      <c r="AD4590" s="2" t="str">
        <f>IFERROR(VLOOKUP(A4590,'Aux Área'!$A$4:$B$123,2,0),"-")</f>
        <v>INSPEÇÃO</v>
      </c>
    </row>
    <row r="4591" spans="1:30" x14ac:dyDescent="0.3">
      <c r="A4591" t="s">
        <v>2282</v>
      </c>
      <c r="B4591" t="s">
        <v>4679</v>
      </c>
      <c r="C4591" t="s">
        <v>7432</v>
      </c>
      <c r="D4591" t="s">
        <v>4124</v>
      </c>
      <c r="E4591" t="s">
        <v>4125</v>
      </c>
      <c r="F4591" t="s">
        <v>2285</v>
      </c>
      <c r="G4591" t="s">
        <v>1135</v>
      </c>
      <c r="H4591" t="s">
        <v>2275</v>
      </c>
      <c r="I4591" t="s">
        <v>1497</v>
      </c>
      <c r="J4591" t="s">
        <v>165</v>
      </c>
      <c r="K4591" t="s">
        <v>166</v>
      </c>
      <c r="L4591" t="s">
        <v>167</v>
      </c>
      <c r="M4591" t="s">
        <v>38</v>
      </c>
      <c r="N4591" t="s">
        <v>39</v>
      </c>
      <c r="O4591" s="23">
        <v>425</v>
      </c>
      <c r="P4591" s="9">
        <v>10.36</v>
      </c>
      <c r="Q4591" t="s">
        <v>40</v>
      </c>
      <c r="R4591">
        <v>60325</v>
      </c>
      <c r="S4591" s="9">
        <v>41.02</v>
      </c>
      <c r="T4591" s="26">
        <v>4.79</v>
      </c>
      <c r="U4591" s="8">
        <v>196.5</v>
      </c>
      <c r="V4591" t="s">
        <v>112</v>
      </c>
      <c r="W4591" t="s">
        <v>2276</v>
      </c>
      <c r="X4591" t="s">
        <v>42</v>
      </c>
      <c r="Y4591" t="s">
        <v>2277</v>
      </c>
      <c r="AA4591" s="1">
        <f t="shared" si="547"/>
        <v>46028</v>
      </c>
      <c r="AB4591" s="2">
        <f t="shared" si="548"/>
        <v>1</v>
      </c>
      <c r="AC4591" s="2">
        <f t="shared" si="549"/>
        <v>2026</v>
      </c>
      <c r="AD4591" s="2" t="str">
        <f>IFERROR(VLOOKUP(A4591,'Aux Área'!$A$4:$B$123,2,0),"-")</f>
        <v>INSPEÇÃO</v>
      </c>
    </row>
    <row r="4592" spans="1:30" x14ac:dyDescent="0.3">
      <c r="A4592" t="s">
        <v>2650</v>
      </c>
      <c r="B4592" t="s">
        <v>2651</v>
      </c>
      <c r="C4592" t="s">
        <v>7433</v>
      </c>
      <c r="D4592" t="s">
        <v>2944</v>
      </c>
      <c r="E4592" t="s">
        <v>2945</v>
      </c>
      <c r="F4592" t="s">
        <v>3615</v>
      </c>
      <c r="G4592" t="s">
        <v>1300</v>
      </c>
      <c r="H4592" t="s">
        <v>2635</v>
      </c>
      <c r="I4592" t="s">
        <v>37</v>
      </c>
      <c r="J4592" t="s">
        <v>2817</v>
      </c>
      <c r="K4592" t="s">
        <v>2818</v>
      </c>
      <c r="L4592" t="s">
        <v>84</v>
      </c>
      <c r="M4592" t="s">
        <v>38</v>
      </c>
      <c r="N4592" t="s">
        <v>39</v>
      </c>
      <c r="O4592" s="23">
        <v>245</v>
      </c>
      <c r="P4592" s="9">
        <v>6.2</v>
      </c>
      <c r="Q4592" t="s">
        <v>40</v>
      </c>
      <c r="R4592">
        <v>11848</v>
      </c>
      <c r="S4592" s="9">
        <v>39.54</v>
      </c>
      <c r="T4592" s="26">
        <v>5.2709999999999999</v>
      </c>
      <c r="U4592" s="8">
        <v>208.42</v>
      </c>
      <c r="V4592" t="s">
        <v>7434</v>
      </c>
      <c r="W4592" t="s">
        <v>2276</v>
      </c>
      <c r="X4592" t="s">
        <v>42</v>
      </c>
      <c r="Y4592" t="s">
        <v>1740</v>
      </c>
      <c r="AA4592" s="1">
        <f t="shared" si="547"/>
        <v>46028</v>
      </c>
      <c r="AB4592" s="2">
        <f t="shared" si="548"/>
        <v>1</v>
      </c>
      <c r="AC4592" s="2">
        <f t="shared" si="549"/>
        <v>2026</v>
      </c>
      <c r="AD4592" s="2" t="str">
        <f>IFERROR(VLOOKUP(A4592,'Aux Área'!$A$4:$B$123,2,0),"-")</f>
        <v>TI</v>
      </c>
    </row>
    <row r="4593" spans="1:30" x14ac:dyDescent="0.3">
      <c r="A4593" t="s">
        <v>2632</v>
      </c>
      <c r="B4593" t="s">
        <v>2633</v>
      </c>
      <c r="C4593" t="s">
        <v>7435</v>
      </c>
      <c r="D4593" t="s">
        <v>2944</v>
      </c>
      <c r="E4593" t="s">
        <v>2945</v>
      </c>
      <c r="F4593" t="s">
        <v>5979</v>
      </c>
      <c r="G4593" t="s">
        <v>1300</v>
      </c>
      <c r="H4593" t="s">
        <v>2635</v>
      </c>
      <c r="I4593" t="s">
        <v>37</v>
      </c>
      <c r="J4593" t="s">
        <v>1072</v>
      </c>
      <c r="K4593" t="s">
        <v>1073</v>
      </c>
      <c r="L4593" t="s">
        <v>84</v>
      </c>
      <c r="M4593" t="s">
        <v>38</v>
      </c>
      <c r="N4593" t="s">
        <v>39</v>
      </c>
      <c r="O4593" s="23">
        <v>226</v>
      </c>
      <c r="P4593" s="9">
        <v>6.22</v>
      </c>
      <c r="Q4593" t="s">
        <v>40</v>
      </c>
      <c r="R4593">
        <v>2060</v>
      </c>
      <c r="S4593" s="9">
        <v>36.32</v>
      </c>
      <c r="T4593" s="26">
        <v>5.2210000000000001</v>
      </c>
      <c r="U4593" s="8">
        <v>189.63</v>
      </c>
      <c r="V4593" t="s">
        <v>41</v>
      </c>
      <c r="W4593" t="s">
        <v>2007</v>
      </c>
      <c r="X4593" t="s">
        <v>42</v>
      </c>
      <c r="Y4593" t="s">
        <v>1740</v>
      </c>
      <c r="AA4593" s="1">
        <f t="shared" si="547"/>
        <v>46028</v>
      </c>
      <c r="AB4593" s="2">
        <f t="shared" si="548"/>
        <v>1</v>
      </c>
      <c r="AC4593" s="2">
        <f t="shared" si="549"/>
        <v>2026</v>
      </c>
      <c r="AD4593" s="2" t="str">
        <f>IFERROR(VLOOKUP(A4593,'Aux Área'!$A$4:$B$123,2,0),"-")</f>
        <v>TI</v>
      </c>
    </row>
    <row r="4594" spans="1:30" x14ac:dyDescent="0.3">
      <c r="A4594" t="s">
        <v>62</v>
      </c>
      <c r="B4594" t="s">
        <v>1455</v>
      </c>
      <c r="C4594" t="s">
        <v>7436</v>
      </c>
      <c r="D4594" t="s">
        <v>158</v>
      </c>
      <c r="E4594" t="s">
        <v>159</v>
      </c>
      <c r="F4594" t="s">
        <v>63</v>
      </c>
      <c r="G4594" t="s">
        <v>35</v>
      </c>
      <c r="H4594" t="s">
        <v>36</v>
      </c>
      <c r="I4594" t="s">
        <v>37</v>
      </c>
      <c r="J4594" t="s">
        <v>526</v>
      </c>
      <c r="K4594" t="s">
        <v>527</v>
      </c>
      <c r="L4594" t="s">
        <v>124</v>
      </c>
      <c r="M4594" t="s">
        <v>38</v>
      </c>
      <c r="N4594" t="s">
        <v>39</v>
      </c>
      <c r="O4594" s="23">
        <v>216</v>
      </c>
      <c r="P4594" s="9">
        <v>6.31</v>
      </c>
      <c r="Q4594" t="s">
        <v>40</v>
      </c>
      <c r="R4594">
        <v>52419</v>
      </c>
      <c r="S4594" s="9">
        <v>34.22</v>
      </c>
      <c r="T4594" s="26">
        <v>4.6909999999999998</v>
      </c>
      <c r="U4594" s="8">
        <v>160.52000000000001</v>
      </c>
      <c r="V4594" t="s">
        <v>112</v>
      </c>
      <c r="W4594" t="s">
        <v>2007</v>
      </c>
      <c r="X4594" t="s">
        <v>42</v>
      </c>
      <c r="Y4594" t="s">
        <v>1740</v>
      </c>
      <c r="AA4594" s="1">
        <f t="shared" si="547"/>
        <v>46028</v>
      </c>
      <c r="AB4594" s="2">
        <f t="shared" si="548"/>
        <v>1</v>
      </c>
      <c r="AC4594" s="2">
        <f t="shared" si="549"/>
        <v>2026</v>
      </c>
      <c r="AD4594" s="2" t="str">
        <f>IFERROR(VLOOKUP(A4594,'Aux Área'!$A$4:$B$123,2,0),"-")</f>
        <v>CONSERVA</v>
      </c>
    </row>
    <row r="4595" spans="1:30" x14ac:dyDescent="0.3">
      <c r="A4595" t="s">
        <v>58</v>
      </c>
      <c r="B4595" t="s">
        <v>250</v>
      </c>
      <c r="C4595" t="s">
        <v>7437</v>
      </c>
      <c r="D4595" t="s">
        <v>87</v>
      </c>
      <c r="E4595" t="s">
        <v>88</v>
      </c>
      <c r="F4595" t="s">
        <v>59</v>
      </c>
      <c r="G4595" t="s">
        <v>35</v>
      </c>
      <c r="H4595" t="s">
        <v>36</v>
      </c>
      <c r="I4595" t="s">
        <v>37</v>
      </c>
      <c r="J4595" t="s">
        <v>356</v>
      </c>
      <c r="K4595" t="s">
        <v>357</v>
      </c>
      <c r="L4595" t="s">
        <v>124</v>
      </c>
      <c r="M4595" t="s">
        <v>38</v>
      </c>
      <c r="N4595" t="s">
        <v>39</v>
      </c>
      <c r="O4595" s="23">
        <v>284</v>
      </c>
      <c r="P4595" s="9">
        <v>7</v>
      </c>
      <c r="Q4595" t="s">
        <v>40</v>
      </c>
      <c r="R4595">
        <v>64710</v>
      </c>
      <c r="S4595" s="9">
        <v>40.56</v>
      </c>
      <c r="T4595" s="26">
        <v>4.7910000000000004</v>
      </c>
      <c r="U4595" s="8">
        <v>194.31</v>
      </c>
      <c r="V4595" t="s">
        <v>7438</v>
      </c>
      <c r="W4595" t="s">
        <v>2007</v>
      </c>
      <c r="X4595" t="s">
        <v>42</v>
      </c>
      <c r="Y4595" t="s">
        <v>1740</v>
      </c>
      <c r="AA4595" s="1">
        <f t="shared" si="547"/>
        <v>46028</v>
      </c>
      <c r="AB4595" s="2">
        <f t="shared" si="548"/>
        <v>1</v>
      </c>
      <c r="AC4595" s="2">
        <f t="shared" si="549"/>
        <v>2026</v>
      </c>
      <c r="AD4595" s="2" t="str">
        <f>IFERROR(VLOOKUP(A4595,'Aux Área'!$A$4:$B$123,2,0),"-")</f>
        <v>CONSERVA</v>
      </c>
    </row>
    <row r="4596" spans="1:30" x14ac:dyDescent="0.3">
      <c r="A4596" t="s">
        <v>2494</v>
      </c>
      <c r="B4596" t="s">
        <v>2495</v>
      </c>
      <c r="C4596" t="s">
        <v>7439</v>
      </c>
      <c r="D4596" t="s">
        <v>2468</v>
      </c>
      <c r="E4596" t="s">
        <v>2469</v>
      </c>
      <c r="F4596" t="s">
        <v>2497</v>
      </c>
      <c r="G4596" t="s">
        <v>659</v>
      </c>
      <c r="H4596" t="s">
        <v>2215</v>
      </c>
      <c r="I4596" t="s">
        <v>667</v>
      </c>
      <c r="J4596" t="s">
        <v>108</v>
      </c>
      <c r="K4596" t="s">
        <v>109</v>
      </c>
      <c r="L4596" t="s">
        <v>110</v>
      </c>
      <c r="M4596" t="s">
        <v>38</v>
      </c>
      <c r="N4596" t="s">
        <v>668</v>
      </c>
      <c r="O4596" s="23">
        <v>201</v>
      </c>
      <c r="P4596" s="9">
        <v>5.2</v>
      </c>
      <c r="Q4596" t="s">
        <v>40</v>
      </c>
      <c r="R4596">
        <v>9019</v>
      </c>
      <c r="S4596" s="9">
        <v>38.64</v>
      </c>
      <c r="T4596" s="26">
        <v>6.1920000000000002</v>
      </c>
      <c r="U4596" s="8">
        <v>239.24</v>
      </c>
      <c r="V4596" t="s">
        <v>7440</v>
      </c>
      <c r="W4596" t="s">
        <v>2007</v>
      </c>
      <c r="X4596" t="s">
        <v>42</v>
      </c>
      <c r="Y4596" t="s">
        <v>1740</v>
      </c>
      <c r="AA4596" s="1">
        <f t="shared" si="547"/>
        <v>46028</v>
      </c>
      <c r="AB4596" s="2">
        <f t="shared" si="548"/>
        <v>1</v>
      </c>
      <c r="AC4596" s="2">
        <f t="shared" si="549"/>
        <v>2026</v>
      </c>
      <c r="AD4596" s="2" t="str">
        <f>IFERROR(VLOOKUP(A4596,'Aux Área'!$A$4:$B$123,2,0),"-")</f>
        <v>APH</v>
      </c>
    </row>
    <row r="4597" spans="1:30" x14ac:dyDescent="0.3">
      <c r="A4597" t="s">
        <v>2494</v>
      </c>
      <c r="C4597" t="s">
        <v>7439</v>
      </c>
      <c r="F4597" t="s">
        <v>2497</v>
      </c>
      <c r="K4597" t="s">
        <v>109</v>
      </c>
      <c r="N4597" t="s">
        <v>15690</v>
      </c>
      <c r="O4597" t="s">
        <v>15244</v>
      </c>
      <c r="P4597" s="9" t="s">
        <v>15244</v>
      </c>
      <c r="Q4597" t="s">
        <v>40</v>
      </c>
      <c r="R4597" t="s">
        <v>15244</v>
      </c>
      <c r="S4597">
        <v>1.5</v>
      </c>
      <c r="U4597" s="8">
        <v>6.32</v>
      </c>
      <c r="AA4597" s="1">
        <f>IFERROR(DATEVALUE(C4597),"-")</f>
        <v>46028</v>
      </c>
      <c r="AB4597" s="2">
        <f>IFERROR(MONTH(AA4597),"-")</f>
        <v>1</v>
      </c>
      <c r="AC4597" s="2">
        <f>IFERROR(YEAR(AA4597),"-")</f>
        <v>2026</v>
      </c>
      <c r="AD4597" s="2" t="str">
        <f>IFERROR(VLOOKUP(A4597,'Aux Área'!$A$4:$B$123,2,0),"-")</f>
        <v>APH</v>
      </c>
    </row>
    <row r="4598" spans="1:30" x14ac:dyDescent="0.3">
      <c r="A4598" t="s">
        <v>2461</v>
      </c>
      <c r="B4598" t="s">
        <v>5008</v>
      </c>
      <c r="C4598" t="s">
        <v>7441</v>
      </c>
      <c r="D4598" t="s">
        <v>3285</v>
      </c>
      <c r="E4598" t="s">
        <v>3286</v>
      </c>
      <c r="F4598" t="s">
        <v>3574</v>
      </c>
      <c r="G4598" t="s">
        <v>1135</v>
      </c>
      <c r="H4598" t="s">
        <v>2275</v>
      </c>
      <c r="I4598" t="s">
        <v>1497</v>
      </c>
      <c r="J4598" t="s">
        <v>188</v>
      </c>
      <c r="K4598" t="s">
        <v>189</v>
      </c>
      <c r="L4598" t="s">
        <v>190</v>
      </c>
      <c r="M4598" t="s">
        <v>38</v>
      </c>
      <c r="N4598" t="s">
        <v>39</v>
      </c>
      <c r="O4598" s="23">
        <v>493</v>
      </c>
      <c r="P4598" s="9">
        <v>12.48</v>
      </c>
      <c r="Q4598" t="s">
        <v>40</v>
      </c>
      <c r="R4598">
        <v>52544</v>
      </c>
      <c r="S4598" s="9">
        <v>39.49</v>
      </c>
      <c r="T4598" s="26">
        <v>4.8899999999999997</v>
      </c>
      <c r="U4598" s="8">
        <v>193.11</v>
      </c>
      <c r="V4598" t="s">
        <v>112</v>
      </c>
      <c r="W4598" t="s">
        <v>2276</v>
      </c>
      <c r="X4598" t="s">
        <v>42</v>
      </c>
      <c r="Y4598" t="s">
        <v>2277</v>
      </c>
      <c r="AA4598" s="1">
        <f>DATEVALUE(C4598)</f>
        <v>46028</v>
      </c>
      <c r="AB4598" s="2">
        <f>MONTH(AA4598)</f>
        <v>1</v>
      </c>
      <c r="AC4598" s="2">
        <f>YEAR(AA4598)</f>
        <v>2026</v>
      </c>
      <c r="AD4598" s="2" t="str">
        <f>IFERROR(VLOOKUP(A4598,'Aux Área'!$A$4:$B$123,2,0),"-")</f>
        <v>INSPEÇÃO</v>
      </c>
    </row>
    <row r="4599" spans="1:30" x14ac:dyDescent="0.3">
      <c r="A4599" t="s">
        <v>2212</v>
      </c>
      <c r="B4599" t="s">
        <v>2466</v>
      </c>
      <c r="C4599" t="s">
        <v>7442</v>
      </c>
      <c r="D4599" t="s">
        <v>2468</v>
      </c>
      <c r="E4599" t="s">
        <v>2469</v>
      </c>
      <c r="F4599" t="s">
        <v>2214</v>
      </c>
      <c r="G4599" t="s">
        <v>35</v>
      </c>
      <c r="H4599" t="s">
        <v>2215</v>
      </c>
      <c r="I4599" t="s">
        <v>839</v>
      </c>
      <c r="J4599" t="s">
        <v>3078</v>
      </c>
      <c r="K4599" t="s">
        <v>90</v>
      </c>
      <c r="L4599" t="s">
        <v>91</v>
      </c>
      <c r="M4599" t="s">
        <v>38</v>
      </c>
      <c r="N4599" t="s">
        <v>668</v>
      </c>
      <c r="O4599" s="23">
        <v>290</v>
      </c>
      <c r="P4599" s="9">
        <v>6.61</v>
      </c>
      <c r="Q4599" t="s">
        <v>40</v>
      </c>
      <c r="R4599">
        <v>8256</v>
      </c>
      <c r="S4599" s="9">
        <v>43.82</v>
      </c>
      <c r="T4599" s="26">
        <v>5.95</v>
      </c>
      <c r="U4599" s="8">
        <v>260.73</v>
      </c>
      <c r="V4599" t="s">
        <v>112</v>
      </c>
      <c r="W4599" t="s">
        <v>2007</v>
      </c>
      <c r="X4599" t="s">
        <v>42</v>
      </c>
      <c r="Y4599" t="s">
        <v>2217</v>
      </c>
      <c r="AA4599" s="1">
        <f>DATEVALUE(C4599)</f>
        <v>46028</v>
      </c>
      <c r="AB4599" s="2">
        <f>MONTH(AA4599)</f>
        <v>1</v>
      </c>
      <c r="AC4599" s="2">
        <f>YEAR(AA4599)</f>
        <v>2026</v>
      </c>
      <c r="AD4599" s="2" t="str">
        <f>IFERROR(VLOOKUP(A4599,'Aux Área'!$A$4:$B$123,2,0),"-")</f>
        <v>APH</v>
      </c>
    </row>
    <row r="4600" spans="1:30" x14ac:dyDescent="0.3">
      <c r="A4600" t="s">
        <v>2212</v>
      </c>
      <c r="C4600" t="s">
        <v>15717</v>
      </c>
      <c r="F4600" t="s">
        <v>2214</v>
      </c>
      <c r="K4600" t="s">
        <v>90</v>
      </c>
      <c r="N4600" t="s">
        <v>15690</v>
      </c>
      <c r="O4600" t="s">
        <v>15244</v>
      </c>
      <c r="P4600" s="9" t="s">
        <v>15244</v>
      </c>
      <c r="Q4600" t="s">
        <v>40</v>
      </c>
      <c r="R4600" t="s">
        <v>15244</v>
      </c>
      <c r="S4600">
        <v>1.29</v>
      </c>
      <c r="U4600" s="8">
        <v>4.5</v>
      </c>
      <c r="AA4600" s="1">
        <f>IFERROR(DATEVALUE(C4600),"-")</f>
        <v>46028</v>
      </c>
      <c r="AB4600" s="2">
        <f>IFERROR(MONTH(AA4600),"-")</f>
        <v>1</v>
      </c>
      <c r="AC4600" s="2">
        <f>IFERROR(YEAR(AA4600),"-")</f>
        <v>2026</v>
      </c>
      <c r="AD4600" s="2" t="str">
        <f>IFERROR(VLOOKUP(A4600,'Aux Área'!$A$4:$B$123,2,0),"-")</f>
        <v>APH</v>
      </c>
    </row>
    <row r="4601" spans="1:30" x14ac:dyDescent="0.3">
      <c r="A4601" t="s">
        <v>46</v>
      </c>
      <c r="B4601" t="s">
        <v>458</v>
      </c>
      <c r="C4601" t="s">
        <v>7443</v>
      </c>
      <c r="D4601" t="s">
        <v>729</v>
      </c>
      <c r="E4601" t="s">
        <v>730</v>
      </c>
      <c r="F4601" t="s">
        <v>5185</v>
      </c>
      <c r="G4601" t="s">
        <v>35</v>
      </c>
      <c r="H4601" t="s">
        <v>36</v>
      </c>
      <c r="I4601" t="s">
        <v>37</v>
      </c>
      <c r="J4601" t="s">
        <v>147</v>
      </c>
      <c r="K4601" t="s">
        <v>148</v>
      </c>
      <c r="L4601" t="s">
        <v>84</v>
      </c>
      <c r="M4601" t="s">
        <v>38</v>
      </c>
      <c r="N4601" t="s">
        <v>39</v>
      </c>
      <c r="O4601" s="23">
        <v>264</v>
      </c>
      <c r="P4601" s="9">
        <v>6.76</v>
      </c>
      <c r="Q4601" t="s">
        <v>40</v>
      </c>
      <c r="R4601">
        <v>26812</v>
      </c>
      <c r="S4601" s="9">
        <v>39.07</v>
      </c>
      <c r="T4601" s="26">
        <v>5.77</v>
      </c>
      <c r="U4601" s="8">
        <v>225.43</v>
      </c>
      <c r="V4601" t="s">
        <v>112</v>
      </c>
      <c r="W4601" t="s">
        <v>2007</v>
      </c>
      <c r="X4601" t="s">
        <v>42</v>
      </c>
      <c r="Y4601" t="s">
        <v>1740</v>
      </c>
      <c r="AA4601" s="1">
        <f t="shared" ref="AA4601:AA4624" si="550">DATEVALUE(C4601)</f>
        <v>46028</v>
      </c>
      <c r="AB4601" s="2">
        <f t="shared" ref="AB4601:AB4624" si="551">MONTH(AA4601)</f>
        <v>1</v>
      </c>
      <c r="AC4601" s="2">
        <f t="shared" ref="AC4601:AC4624" si="552">YEAR(AA4601)</f>
        <v>2026</v>
      </c>
      <c r="AD4601" s="2" t="str">
        <f>IFERROR(VLOOKUP(A4601,'Aux Área'!$A$4:$B$123,2,0),"-")</f>
        <v>FACILITIES</v>
      </c>
    </row>
    <row r="4602" spans="1:30" x14ac:dyDescent="0.3">
      <c r="A4602" t="s">
        <v>60</v>
      </c>
      <c r="B4602" t="s">
        <v>614</v>
      </c>
      <c r="C4602" t="s">
        <v>7444</v>
      </c>
      <c r="D4602" t="s">
        <v>1206</v>
      </c>
      <c r="E4602" t="s">
        <v>1207</v>
      </c>
      <c r="F4602" t="s">
        <v>61</v>
      </c>
      <c r="G4602" t="s">
        <v>35</v>
      </c>
      <c r="H4602" t="s">
        <v>36</v>
      </c>
      <c r="I4602" t="s">
        <v>37</v>
      </c>
      <c r="J4602" t="s">
        <v>1665</v>
      </c>
      <c r="K4602" t="s">
        <v>1666</v>
      </c>
      <c r="L4602" t="s">
        <v>301</v>
      </c>
      <c r="M4602" t="s">
        <v>38</v>
      </c>
      <c r="N4602" t="s">
        <v>39</v>
      </c>
      <c r="O4602" s="23">
        <v>140</v>
      </c>
      <c r="P4602" s="9">
        <v>8.99</v>
      </c>
      <c r="Q4602" t="s">
        <v>40</v>
      </c>
      <c r="R4602">
        <v>27576</v>
      </c>
      <c r="S4602" s="9">
        <v>15.57</v>
      </c>
      <c r="T4602" s="26">
        <v>4.8899999999999997</v>
      </c>
      <c r="U4602" s="8">
        <v>76.14</v>
      </c>
      <c r="V4602" t="s">
        <v>7445</v>
      </c>
      <c r="W4602" t="s">
        <v>2007</v>
      </c>
      <c r="X4602" t="s">
        <v>42</v>
      </c>
      <c r="Y4602" t="s">
        <v>1740</v>
      </c>
      <c r="AA4602" s="1">
        <f t="shared" si="550"/>
        <v>46028</v>
      </c>
      <c r="AB4602" s="2">
        <f t="shared" si="551"/>
        <v>1</v>
      </c>
      <c r="AC4602" s="2">
        <f t="shared" si="552"/>
        <v>2026</v>
      </c>
      <c r="AD4602" s="2" t="str">
        <f>IFERROR(VLOOKUP(A4602,'Aux Área'!$A$4:$B$123,2,0),"-")</f>
        <v>QSMS</v>
      </c>
    </row>
    <row r="4603" spans="1:30" x14ac:dyDescent="0.3">
      <c r="A4603" t="s">
        <v>76</v>
      </c>
      <c r="B4603" t="s">
        <v>380</v>
      </c>
      <c r="C4603" t="s">
        <v>7446</v>
      </c>
      <c r="D4603" t="s">
        <v>382</v>
      </c>
      <c r="E4603" t="s">
        <v>383</v>
      </c>
      <c r="F4603" t="s">
        <v>77</v>
      </c>
      <c r="G4603" t="s">
        <v>35</v>
      </c>
      <c r="H4603" t="s">
        <v>36</v>
      </c>
      <c r="I4603" t="s">
        <v>37</v>
      </c>
      <c r="J4603" t="s">
        <v>1665</v>
      </c>
      <c r="K4603" t="s">
        <v>1666</v>
      </c>
      <c r="L4603" t="s">
        <v>301</v>
      </c>
      <c r="M4603" t="s">
        <v>38</v>
      </c>
      <c r="N4603" t="s">
        <v>39</v>
      </c>
      <c r="O4603" s="23">
        <v>233</v>
      </c>
      <c r="P4603" s="9">
        <v>9.98</v>
      </c>
      <c r="Q4603" t="s">
        <v>40</v>
      </c>
      <c r="R4603">
        <v>48856</v>
      </c>
      <c r="S4603" s="9">
        <v>23.35</v>
      </c>
      <c r="T4603" s="26">
        <v>4.8899999999999997</v>
      </c>
      <c r="U4603" s="8">
        <v>114.18</v>
      </c>
      <c r="V4603" t="s">
        <v>7447</v>
      </c>
      <c r="W4603" t="s">
        <v>2007</v>
      </c>
      <c r="X4603" t="s">
        <v>42</v>
      </c>
      <c r="Y4603" t="s">
        <v>1740</v>
      </c>
      <c r="AA4603" s="1">
        <f t="shared" si="550"/>
        <v>46028</v>
      </c>
      <c r="AB4603" s="2">
        <f t="shared" si="551"/>
        <v>1</v>
      </c>
      <c r="AC4603" s="2">
        <f t="shared" si="552"/>
        <v>2026</v>
      </c>
      <c r="AD4603" s="2" t="str">
        <f>IFERROR(VLOOKUP(A4603,'Aux Área'!$A$4:$B$123,2,0),"-")</f>
        <v>QSMS</v>
      </c>
    </row>
    <row r="4604" spans="1:30" x14ac:dyDescent="0.3">
      <c r="A4604" t="s">
        <v>2638</v>
      </c>
      <c r="B4604" t="s">
        <v>4593</v>
      </c>
      <c r="C4604" t="s">
        <v>7448</v>
      </c>
      <c r="D4604" t="s">
        <v>7192</v>
      </c>
      <c r="E4604" t="s">
        <v>7193</v>
      </c>
      <c r="F4604" t="s">
        <v>2641</v>
      </c>
      <c r="G4604" t="s">
        <v>1135</v>
      </c>
      <c r="H4604" t="s">
        <v>2275</v>
      </c>
      <c r="I4604" t="s">
        <v>1497</v>
      </c>
      <c r="J4604" t="s">
        <v>275</v>
      </c>
      <c r="K4604" t="s">
        <v>276</v>
      </c>
      <c r="L4604" t="s">
        <v>124</v>
      </c>
      <c r="M4604" t="s">
        <v>38</v>
      </c>
      <c r="N4604" t="s">
        <v>39</v>
      </c>
      <c r="O4604" s="23">
        <v>623</v>
      </c>
      <c r="P4604" s="9">
        <v>12.28</v>
      </c>
      <c r="Q4604" t="s">
        <v>40</v>
      </c>
      <c r="R4604">
        <v>60282</v>
      </c>
      <c r="S4604" s="9">
        <v>50.75</v>
      </c>
      <c r="T4604" s="26">
        <v>4.59</v>
      </c>
      <c r="U4604" s="8">
        <v>232.94</v>
      </c>
      <c r="V4604" t="s">
        <v>7449</v>
      </c>
      <c r="W4604" t="s">
        <v>2276</v>
      </c>
      <c r="X4604" t="s">
        <v>42</v>
      </c>
      <c r="Y4604" t="s">
        <v>2277</v>
      </c>
      <c r="AA4604" s="1">
        <f t="shared" si="550"/>
        <v>46028</v>
      </c>
      <c r="AB4604" s="2">
        <f t="shared" si="551"/>
        <v>1</v>
      </c>
      <c r="AC4604" s="2">
        <f t="shared" si="552"/>
        <v>2026</v>
      </c>
      <c r="AD4604" s="2" t="str">
        <f>IFERROR(VLOOKUP(A4604,'Aux Área'!$A$4:$B$123,2,0),"-")</f>
        <v>INSPEÇÃO</v>
      </c>
    </row>
    <row r="4605" spans="1:30" x14ac:dyDescent="0.3">
      <c r="A4605" t="s">
        <v>2282</v>
      </c>
      <c r="B4605" t="s">
        <v>4679</v>
      </c>
      <c r="C4605" t="s">
        <v>7450</v>
      </c>
      <c r="D4605" t="s">
        <v>3098</v>
      </c>
      <c r="E4605" t="s">
        <v>3099</v>
      </c>
      <c r="F4605" t="s">
        <v>2285</v>
      </c>
      <c r="G4605" t="s">
        <v>1135</v>
      </c>
      <c r="H4605" t="s">
        <v>2275</v>
      </c>
      <c r="I4605" t="s">
        <v>1497</v>
      </c>
      <c r="J4605" t="s">
        <v>165</v>
      </c>
      <c r="K4605" t="s">
        <v>166</v>
      </c>
      <c r="L4605" t="s">
        <v>167</v>
      </c>
      <c r="M4605" t="s">
        <v>38</v>
      </c>
      <c r="N4605" t="s">
        <v>39</v>
      </c>
      <c r="O4605" s="23">
        <v>227</v>
      </c>
      <c r="P4605" s="9">
        <v>9.4499999999999993</v>
      </c>
      <c r="Q4605" t="s">
        <v>40</v>
      </c>
      <c r="R4605">
        <v>60552</v>
      </c>
      <c r="S4605" s="9">
        <v>24.02</v>
      </c>
      <c r="T4605" s="26">
        <v>4.79</v>
      </c>
      <c r="U4605" s="8">
        <v>115.06</v>
      </c>
      <c r="V4605" t="s">
        <v>112</v>
      </c>
      <c r="W4605" t="s">
        <v>2276</v>
      </c>
      <c r="X4605" t="s">
        <v>42</v>
      </c>
      <c r="Y4605" t="s">
        <v>2277</v>
      </c>
      <c r="AA4605" s="1">
        <f t="shared" si="550"/>
        <v>46028</v>
      </c>
      <c r="AB4605" s="2">
        <f t="shared" si="551"/>
        <v>1</v>
      </c>
      <c r="AC4605" s="2">
        <f t="shared" si="552"/>
        <v>2026</v>
      </c>
      <c r="AD4605" s="2" t="str">
        <f>IFERROR(VLOOKUP(A4605,'Aux Área'!$A$4:$B$123,2,0),"-")</f>
        <v>INSPEÇÃO</v>
      </c>
    </row>
    <row r="4606" spans="1:30" x14ac:dyDescent="0.3">
      <c r="A4606" t="s">
        <v>3092</v>
      </c>
      <c r="B4606" t="s">
        <v>4774</v>
      </c>
      <c r="C4606" t="s">
        <v>7451</v>
      </c>
      <c r="D4606" t="s">
        <v>3276</v>
      </c>
      <c r="E4606" t="s">
        <v>3277</v>
      </c>
      <c r="F4606" t="s">
        <v>3594</v>
      </c>
      <c r="G4606" t="s">
        <v>1135</v>
      </c>
      <c r="H4606" t="s">
        <v>2275</v>
      </c>
      <c r="I4606" t="s">
        <v>1497</v>
      </c>
      <c r="J4606" t="s">
        <v>231</v>
      </c>
      <c r="K4606" t="s">
        <v>232</v>
      </c>
      <c r="L4606" t="s">
        <v>217</v>
      </c>
      <c r="M4606" t="s">
        <v>38</v>
      </c>
      <c r="N4606" t="s">
        <v>39</v>
      </c>
      <c r="O4606" s="23">
        <v>354</v>
      </c>
      <c r="P4606" s="9">
        <v>10.86</v>
      </c>
      <c r="Q4606" t="s">
        <v>40</v>
      </c>
      <c r="R4606">
        <v>52227</v>
      </c>
      <c r="S4606" s="9">
        <v>32.6</v>
      </c>
      <c r="T4606" s="26">
        <v>4.5709999999999997</v>
      </c>
      <c r="U4606" s="8">
        <v>149.01</v>
      </c>
      <c r="V4606" t="s">
        <v>7452</v>
      </c>
      <c r="W4606" t="s">
        <v>2276</v>
      </c>
      <c r="X4606" t="s">
        <v>42</v>
      </c>
      <c r="Y4606" t="s">
        <v>2277</v>
      </c>
      <c r="AA4606" s="1">
        <f t="shared" si="550"/>
        <v>46028</v>
      </c>
      <c r="AB4606" s="2">
        <f t="shared" si="551"/>
        <v>1</v>
      </c>
      <c r="AC4606" s="2">
        <f t="shared" si="552"/>
        <v>2026</v>
      </c>
      <c r="AD4606" s="2" t="str">
        <f>IFERROR(VLOOKUP(A4606,'Aux Área'!$A$4:$B$123,2,0),"-")</f>
        <v>INSPEÇÃO</v>
      </c>
    </row>
    <row r="4607" spans="1:30" x14ac:dyDescent="0.3">
      <c r="A4607" t="s">
        <v>5543</v>
      </c>
      <c r="B4607" t="s">
        <v>3093</v>
      </c>
      <c r="C4607" t="s">
        <v>7453</v>
      </c>
      <c r="D4607" t="s">
        <v>391</v>
      </c>
      <c r="E4607" t="s">
        <v>392</v>
      </c>
      <c r="F4607" t="s">
        <v>6207</v>
      </c>
      <c r="G4607" t="s">
        <v>1135</v>
      </c>
      <c r="H4607" t="s">
        <v>5545</v>
      </c>
      <c r="I4607" t="s">
        <v>839</v>
      </c>
      <c r="J4607" t="s">
        <v>1681</v>
      </c>
      <c r="K4607" t="s">
        <v>1682</v>
      </c>
      <c r="L4607" t="s">
        <v>141</v>
      </c>
      <c r="M4607" t="s">
        <v>38</v>
      </c>
      <c r="N4607" t="s">
        <v>39</v>
      </c>
      <c r="O4607" s="23">
        <v>372</v>
      </c>
      <c r="P4607" s="9">
        <v>7.81</v>
      </c>
      <c r="Q4607" t="s">
        <v>40</v>
      </c>
      <c r="R4607">
        <v>6510</v>
      </c>
      <c r="S4607" s="9">
        <v>47.62</v>
      </c>
      <c r="T4607" s="26">
        <v>4.6390000000000002</v>
      </c>
      <c r="U4607" s="8">
        <v>220.93</v>
      </c>
      <c r="V4607" t="s">
        <v>41</v>
      </c>
      <c r="W4607" t="s">
        <v>2276</v>
      </c>
      <c r="X4607" t="s">
        <v>42</v>
      </c>
      <c r="Y4607" t="s">
        <v>2277</v>
      </c>
      <c r="AA4607" s="1">
        <f t="shared" si="550"/>
        <v>46028</v>
      </c>
      <c r="AB4607" s="2">
        <f t="shared" si="551"/>
        <v>1</v>
      </c>
      <c r="AC4607" s="2">
        <f t="shared" si="552"/>
        <v>2026</v>
      </c>
      <c r="AD4607" s="2" t="str">
        <f>IFERROR(VLOOKUP(A4607,'Aux Área'!$A$4:$B$123,2,0),"-")</f>
        <v>INSPEÇÃO</v>
      </c>
    </row>
    <row r="4608" spans="1:30" x14ac:dyDescent="0.3">
      <c r="A4608" t="s">
        <v>62</v>
      </c>
      <c r="B4608" t="s">
        <v>1455</v>
      </c>
      <c r="C4608" t="s">
        <v>7454</v>
      </c>
      <c r="D4608" t="s">
        <v>158</v>
      </c>
      <c r="E4608" t="s">
        <v>159</v>
      </c>
      <c r="F4608" t="s">
        <v>63</v>
      </c>
      <c r="G4608" t="s">
        <v>35</v>
      </c>
      <c r="H4608" t="s">
        <v>36</v>
      </c>
      <c r="I4608" t="s">
        <v>37</v>
      </c>
      <c r="J4608" t="s">
        <v>526</v>
      </c>
      <c r="K4608" t="s">
        <v>527</v>
      </c>
      <c r="L4608" t="s">
        <v>124</v>
      </c>
      <c r="M4608" t="s">
        <v>38</v>
      </c>
      <c r="N4608" t="s">
        <v>39</v>
      </c>
      <c r="O4608" s="23">
        <v>359</v>
      </c>
      <c r="P4608" s="9">
        <v>8.66</v>
      </c>
      <c r="Q4608" t="s">
        <v>40</v>
      </c>
      <c r="R4608">
        <v>52778</v>
      </c>
      <c r="S4608" s="9">
        <v>41.47</v>
      </c>
      <c r="T4608" s="26">
        <v>4.891</v>
      </c>
      <c r="U4608" s="8">
        <v>202.81</v>
      </c>
      <c r="V4608" t="s">
        <v>41</v>
      </c>
      <c r="W4608" t="s">
        <v>2007</v>
      </c>
      <c r="X4608" t="s">
        <v>42</v>
      </c>
      <c r="Y4608" t="s">
        <v>1740</v>
      </c>
      <c r="AA4608" s="1">
        <f t="shared" si="550"/>
        <v>46028</v>
      </c>
      <c r="AB4608" s="2">
        <f t="shared" si="551"/>
        <v>1</v>
      </c>
      <c r="AC4608" s="2">
        <f t="shared" si="552"/>
        <v>2026</v>
      </c>
      <c r="AD4608" s="2" t="str">
        <f>IFERROR(VLOOKUP(A4608,'Aux Área'!$A$4:$B$123,2,0),"-")</f>
        <v>CONSERVA</v>
      </c>
    </row>
    <row r="4609" spans="1:30" x14ac:dyDescent="0.3">
      <c r="A4609" t="s">
        <v>2643</v>
      </c>
      <c r="B4609" t="s">
        <v>2307</v>
      </c>
      <c r="C4609" t="s">
        <v>7455</v>
      </c>
      <c r="D4609" t="s">
        <v>7207</v>
      </c>
      <c r="E4609" t="s">
        <v>7208</v>
      </c>
      <c r="F4609" t="s">
        <v>2646</v>
      </c>
      <c r="G4609" t="s">
        <v>1300</v>
      </c>
      <c r="H4609" t="s">
        <v>1301</v>
      </c>
      <c r="I4609" t="s">
        <v>37</v>
      </c>
      <c r="J4609" t="s">
        <v>122</v>
      </c>
      <c r="K4609" t="s">
        <v>123</v>
      </c>
      <c r="L4609" t="s">
        <v>124</v>
      </c>
      <c r="M4609" t="s">
        <v>38</v>
      </c>
      <c r="N4609" t="s">
        <v>39</v>
      </c>
      <c r="O4609" s="23">
        <v>336</v>
      </c>
      <c r="P4609" s="9">
        <v>10.029999999999999</v>
      </c>
      <c r="Q4609" t="s">
        <v>40</v>
      </c>
      <c r="R4609">
        <v>66354</v>
      </c>
      <c r="S4609" s="9">
        <v>33.51</v>
      </c>
      <c r="T4609" s="26">
        <v>4.79</v>
      </c>
      <c r="U4609" s="8">
        <v>160.51</v>
      </c>
      <c r="V4609" t="s">
        <v>41</v>
      </c>
      <c r="W4609" t="s">
        <v>2276</v>
      </c>
      <c r="X4609" t="s">
        <v>42</v>
      </c>
      <c r="Y4609" t="s">
        <v>2277</v>
      </c>
      <c r="AA4609" s="1">
        <f t="shared" si="550"/>
        <v>46028</v>
      </c>
      <c r="AB4609" s="2">
        <f t="shared" si="551"/>
        <v>1</v>
      </c>
      <c r="AC4609" s="2">
        <f t="shared" si="552"/>
        <v>2026</v>
      </c>
      <c r="AD4609" s="2" t="str">
        <f>IFERROR(VLOOKUP(A4609,'Aux Área'!$A$4:$B$123,2,0),"-")</f>
        <v>INSPEÇÃO</v>
      </c>
    </row>
    <row r="4610" spans="1:30" x14ac:dyDescent="0.3">
      <c r="A4610" t="s">
        <v>2117</v>
      </c>
      <c r="B4610" t="s">
        <v>1946</v>
      </c>
      <c r="C4610" t="s">
        <v>7456</v>
      </c>
      <c r="D4610" t="s">
        <v>1948</v>
      </c>
      <c r="E4610" t="s">
        <v>1949</v>
      </c>
      <c r="F4610" t="s">
        <v>653</v>
      </c>
      <c r="G4610" t="s">
        <v>635</v>
      </c>
      <c r="H4610" t="s">
        <v>1804</v>
      </c>
      <c r="I4610" t="s">
        <v>1497</v>
      </c>
      <c r="J4610" t="s">
        <v>409</v>
      </c>
      <c r="K4610" t="s">
        <v>410</v>
      </c>
      <c r="L4610" t="s">
        <v>141</v>
      </c>
      <c r="M4610" t="s">
        <v>38</v>
      </c>
      <c r="N4610" t="s">
        <v>668</v>
      </c>
      <c r="O4610" s="23">
        <v>0</v>
      </c>
      <c r="P4610" s="9">
        <v>0</v>
      </c>
      <c r="Q4610" t="s">
        <v>40</v>
      </c>
      <c r="R4610">
        <v>0</v>
      </c>
      <c r="S4610" s="9">
        <v>108.85</v>
      </c>
      <c r="T4610" s="26">
        <v>6.09</v>
      </c>
      <c r="U4610" s="8">
        <v>662.94</v>
      </c>
      <c r="V4610" t="s">
        <v>7457</v>
      </c>
      <c r="W4610" t="s">
        <v>652</v>
      </c>
      <c r="X4610" t="s">
        <v>42</v>
      </c>
      <c r="Y4610" t="s">
        <v>653</v>
      </c>
      <c r="AA4610" s="1">
        <f t="shared" si="550"/>
        <v>46028</v>
      </c>
      <c r="AB4610" s="2">
        <f t="shared" si="551"/>
        <v>1</v>
      </c>
      <c r="AC4610" s="2">
        <f t="shared" si="552"/>
        <v>2026</v>
      </c>
      <c r="AD4610" s="2" t="str">
        <f>IFERROR(VLOOKUP(A4610,'Aux Área'!$A$4:$B$123,2,0),"-")</f>
        <v>SÃO PEDRO</v>
      </c>
    </row>
    <row r="4611" spans="1:30" x14ac:dyDescent="0.3">
      <c r="A4611" t="s">
        <v>60</v>
      </c>
      <c r="B4611" t="s">
        <v>614</v>
      </c>
      <c r="C4611" t="s">
        <v>7458</v>
      </c>
      <c r="D4611" t="s">
        <v>1206</v>
      </c>
      <c r="E4611" t="s">
        <v>1207</v>
      </c>
      <c r="F4611" t="s">
        <v>61</v>
      </c>
      <c r="G4611" t="s">
        <v>35</v>
      </c>
      <c r="H4611" t="s">
        <v>36</v>
      </c>
      <c r="I4611" t="s">
        <v>37</v>
      </c>
      <c r="J4611" t="s">
        <v>165</v>
      </c>
      <c r="K4611" t="s">
        <v>166</v>
      </c>
      <c r="L4611" t="s">
        <v>167</v>
      </c>
      <c r="M4611" t="s">
        <v>38</v>
      </c>
      <c r="N4611" t="s">
        <v>39</v>
      </c>
      <c r="O4611" s="23">
        <v>304</v>
      </c>
      <c r="P4611" s="9">
        <v>10.4</v>
      </c>
      <c r="Q4611" t="s">
        <v>40</v>
      </c>
      <c r="R4611">
        <v>27880</v>
      </c>
      <c r="S4611" s="9">
        <v>29.23</v>
      </c>
      <c r="T4611" s="26">
        <v>4.79</v>
      </c>
      <c r="U4611" s="8">
        <v>140.02000000000001</v>
      </c>
      <c r="V4611" t="s">
        <v>112</v>
      </c>
      <c r="W4611" t="s">
        <v>2007</v>
      </c>
      <c r="X4611" t="s">
        <v>42</v>
      </c>
      <c r="Y4611" t="s">
        <v>1740</v>
      </c>
      <c r="AA4611" s="1">
        <f t="shared" si="550"/>
        <v>46028</v>
      </c>
      <c r="AB4611" s="2">
        <f t="shared" si="551"/>
        <v>1</v>
      </c>
      <c r="AC4611" s="2">
        <f t="shared" si="552"/>
        <v>2026</v>
      </c>
      <c r="AD4611" s="2" t="str">
        <f>IFERROR(VLOOKUP(A4611,'Aux Área'!$A$4:$B$123,2,0),"-")</f>
        <v>QSMS</v>
      </c>
    </row>
    <row r="4612" spans="1:30" x14ac:dyDescent="0.3">
      <c r="A4612" t="s">
        <v>1702</v>
      </c>
      <c r="B4612" t="s">
        <v>209</v>
      </c>
      <c r="C4612" t="s">
        <v>7459</v>
      </c>
      <c r="D4612" t="s">
        <v>1225</v>
      </c>
      <c r="E4612" t="s">
        <v>1226</v>
      </c>
      <c r="F4612" t="s">
        <v>653</v>
      </c>
      <c r="G4612" t="s">
        <v>1495</v>
      </c>
      <c r="H4612" t="s">
        <v>1704</v>
      </c>
      <c r="I4612" t="s">
        <v>1497</v>
      </c>
      <c r="J4612" t="s">
        <v>139</v>
      </c>
      <c r="K4612" t="s">
        <v>140</v>
      </c>
      <c r="L4612" t="s">
        <v>141</v>
      </c>
      <c r="M4612" t="s">
        <v>38</v>
      </c>
      <c r="N4612" t="s">
        <v>638</v>
      </c>
      <c r="O4612" s="23">
        <v>0</v>
      </c>
      <c r="P4612" s="9">
        <v>0</v>
      </c>
      <c r="Q4612" t="s">
        <v>40</v>
      </c>
      <c r="R4612">
        <v>0</v>
      </c>
      <c r="S4612" s="9">
        <v>261.91000000000003</v>
      </c>
      <c r="T4612" s="26">
        <v>5.59</v>
      </c>
      <c r="U4612" s="8">
        <v>1464.08</v>
      </c>
      <c r="V4612" t="s">
        <v>7460</v>
      </c>
      <c r="W4612" t="s">
        <v>652</v>
      </c>
      <c r="X4612" t="s">
        <v>42</v>
      </c>
      <c r="Y4612" t="s">
        <v>653</v>
      </c>
      <c r="AA4612" s="1">
        <f t="shared" si="550"/>
        <v>46028</v>
      </c>
      <c r="AB4612" s="2">
        <f t="shared" si="551"/>
        <v>1</v>
      </c>
      <c r="AC4612" s="2">
        <f t="shared" si="552"/>
        <v>2026</v>
      </c>
      <c r="AD4612" s="2" t="str">
        <f>IFERROR(VLOOKUP(A4612,'Aux Área'!$A$4:$B$123,2,0),"-")</f>
        <v>SÃO PEDRO</v>
      </c>
    </row>
    <row r="4613" spans="1:30" x14ac:dyDescent="0.3">
      <c r="A4613" t="s">
        <v>68</v>
      </c>
      <c r="B4613" t="s">
        <v>296</v>
      </c>
      <c r="C4613" t="s">
        <v>7461</v>
      </c>
      <c r="D4613" t="s">
        <v>3149</v>
      </c>
      <c r="E4613" t="s">
        <v>3150</v>
      </c>
      <c r="F4613" t="s">
        <v>69</v>
      </c>
      <c r="G4613" t="s">
        <v>35</v>
      </c>
      <c r="H4613" t="s">
        <v>36</v>
      </c>
      <c r="I4613" t="s">
        <v>37</v>
      </c>
      <c r="J4613" t="s">
        <v>122</v>
      </c>
      <c r="K4613" t="s">
        <v>123</v>
      </c>
      <c r="L4613" t="s">
        <v>124</v>
      </c>
      <c r="M4613" t="s">
        <v>38</v>
      </c>
      <c r="N4613" t="s">
        <v>39</v>
      </c>
      <c r="O4613" s="23">
        <v>438</v>
      </c>
      <c r="P4613" s="9">
        <v>12.94</v>
      </c>
      <c r="Q4613" t="s">
        <v>40</v>
      </c>
      <c r="R4613">
        <v>29094</v>
      </c>
      <c r="S4613" s="9">
        <v>33.840000000000003</v>
      </c>
      <c r="T4613" s="26">
        <v>4.79</v>
      </c>
      <c r="U4613" s="8">
        <v>162.09</v>
      </c>
      <c r="V4613" t="s">
        <v>246</v>
      </c>
      <c r="W4613" t="s">
        <v>2007</v>
      </c>
      <c r="X4613" t="s">
        <v>42</v>
      </c>
      <c r="Y4613" t="s">
        <v>1740</v>
      </c>
      <c r="AA4613" s="1">
        <f t="shared" si="550"/>
        <v>46028</v>
      </c>
      <c r="AB4613" s="2">
        <f t="shared" si="551"/>
        <v>1</v>
      </c>
      <c r="AC4613" s="2">
        <f t="shared" si="552"/>
        <v>2026</v>
      </c>
      <c r="AD4613" s="2" t="str">
        <f>IFERROR(VLOOKUP(A4613,'Aux Área'!$A$4:$B$123,2,0),"-")</f>
        <v>OPERAÇÃO</v>
      </c>
    </row>
    <row r="4614" spans="1:30" x14ac:dyDescent="0.3">
      <c r="A4614" t="s">
        <v>1847</v>
      </c>
      <c r="B4614" t="s">
        <v>1848</v>
      </c>
      <c r="C4614" t="s">
        <v>7462</v>
      </c>
      <c r="D4614" t="s">
        <v>1850</v>
      </c>
      <c r="E4614" t="s">
        <v>1851</v>
      </c>
      <c r="F4614" t="s">
        <v>653</v>
      </c>
      <c r="G4614" t="s">
        <v>635</v>
      </c>
      <c r="H4614" t="s">
        <v>1852</v>
      </c>
      <c r="I4614" t="s">
        <v>1853</v>
      </c>
      <c r="J4614" t="s">
        <v>172</v>
      </c>
      <c r="K4614" t="s">
        <v>173</v>
      </c>
      <c r="L4614" t="s">
        <v>124</v>
      </c>
      <c r="M4614" t="s">
        <v>38</v>
      </c>
      <c r="N4614" t="s">
        <v>638</v>
      </c>
      <c r="O4614" s="23">
        <v>0</v>
      </c>
      <c r="P4614" s="9">
        <v>0</v>
      </c>
      <c r="Q4614" t="s">
        <v>40</v>
      </c>
      <c r="R4614">
        <v>0</v>
      </c>
      <c r="S4614" s="9">
        <v>105.34</v>
      </c>
      <c r="T4614" s="26">
        <v>6.09</v>
      </c>
      <c r="U4614" s="8">
        <v>641.52</v>
      </c>
      <c r="V4614" t="s">
        <v>2617</v>
      </c>
      <c r="W4614" t="s">
        <v>652</v>
      </c>
      <c r="X4614" t="s">
        <v>42</v>
      </c>
      <c r="Y4614" t="s">
        <v>653</v>
      </c>
      <c r="AA4614" s="1">
        <f t="shared" si="550"/>
        <v>46028</v>
      </c>
      <c r="AB4614" s="2">
        <f t="shared" si="551"/>
        <v>1</v>
      </c>
      <c r="AC4614" s="2">
        <f t="shared" si="552"/>
        <v>2026</v>
      </c>
      <c r="AD4614" s="2" t="str">
        <f>IFERROR(VLOOKUP(A4614,'Aux Área'!$A$4:$B$123,2,0),"-")</f>
        <v>SÃO PEDRO</v>
      </c>
    </row>
    <row r="4615" spans="1:30" x14ac:dyDescent="0.3">
      <c r="A4615" t="s">
        <v>2306</v>
      </c>
      <c r="B4615" t="s">
        <v>4613</v>
      </c>
      <c r="C4615" t="s">
        <v>7463</v>
      </c>
      <c r="D4615" t="s">
        <v>3319</v>
      </c>
      <c r="E4615" t="s">
        <v>3320</v>
      </c>
      <c r="F4615" t="s">
        <v>2309</v>
      </c>
      <c r="G4615" t="s">
        <v>1135</v>
      </c>
      <c r="H4615" t="s">
        <v>2275</v>
      </c>
      <c r="I4615" t="s">
        <v>1497</v>
      </c>
      <c r="J4615" t="s">
        <v>1665</v>
      </c>
      <c r="K4615" t="s">
        <v>1666</v>
      </c>
      <c r="L4615" t="s">
        <v>301</v>
      </c>
      <c r="M4615" t="s">
        <v>38</v>
      </c>
      <c r="N4615" t="s">
        <v>39</v>
      </c>
      <c r="O4615" s="23">
        <v>506</v>
      </c>
      <c r="P4615" s="9">
        <v>10.88</v>
      </c>
      <c r="Q4615" t="s">
        <v>40</v>
      </c>
      <c r="R4615">
        <v>64317</v>
      </c>
      <c r="S4615" s="9">
        <v>46.51</v>
      </c>
      <c r="T4615" s="26">
        <v>4.8899999999999997</v>
      </c>
      <c r="U4615" s="8">
        <v>227.43</v>
      </c>
      <c r="V4615" t="s">
        <v>7464</v>
      </c>
      <c r="W4615" t="s">
        <v>2276</v>
      </c>
      <c r="X4615" t="s">
        <v>42</v>
      </c>
      <c r="Y4615" t="s">
        <v>2277</v>
      </c>
      <c r="AA4615" s="1">
        <f t="shared" si="550"/>
        <v>46028</v>
      </c>
      <c r="AB4615" s="2">
        <f t="shared" si="551"/>
        <v>1</v>
      </c>
      <c r="AC4615" s="2">
        <f t="shared" si="552"/>
        <v>2026</v>
      </c>
      <c r="AD4615" s="2" t="str">
        <f>IFERROR(VLOOKUP(A4615,'Aux Área'!$A$4:$B$123,2,0),"-")</f>
        <v>INSPEÇÃO</v>
      </c>
    </row>
    <row r="4616" spans="1:30" x14ac:dyDescent="0.3">
      <c r="A4616" t="s">
        <v>2318</v>
      </c>
      <c r="B4616" t="s">
        <v>2733</v>
      </c>
      <c r="C4616" t="s">
        <v>7465</v>
      </c>
      <c r="D4616" t="s">
        <v>3030</v>
      </c>
      <c r="E4616" t="s">
        <v>3031</v>
      </c>
      <c r="F4616" t="s">
        <v>4203</v>
      </c>
      <c r="G4616" t="s">
        <v>1135</v>
      </c>
      <c r="H4616" t="s">
        <v>2185</v>
      </c>
      <c r="I4616" t="s">
        <v>2186</v>
      </c>
      <c r="J4616" t="s">
        <v>169</v>
      </c>
      <c r="K4616" t="s">
        <v>170</v>
      </c>
      <c r="L4616" t="s">
        <v>124</v>
      </c>
      <c r="M4616" t="s">
        <v>38</v>
      </c>
      <c r="N4616" t="s">
        <v>668</v>
      </c>
      <c r="O4616" s="23">
        <v>933</v>
      </c>
      <c r="P4616" s="9">
        <v>14.93</v>
      </c>
      <c r="Q4616" t="s">
        <v>40</v>
      </c>
      <c r="R4616">
        <v>64672</v>
      </c>
      <c r="S4616" s="9">
        <v>62.49</v>
      </c>
      <c r="T4616" s="26">
        <v>6.19</v>
      </c>
      <c r="U4616" s="8">
        <v>386.81</v>
      </c>
      <c r="V4616" t="s">
        <v>41</v>
      </c>
      <c r="W4616" t="s">
        <v>2007</v>
      </c>
      <c r="X4616" t="s">
        <v>42</v>
      </c>
      <c r="Y4616" t="s">
        <v>2188</v>
      </c>
      <c r="AA4616" s="1">
        <f t="shared" si="550"/>
        <v>46028</v>
      </c>
      <c r="AB4616" s="2">
        <f t="shared" si="551"/>
        <v>1</v>
      </c>
      <c r="AC4616" s="2">
        <f t="shared" si="552"/>
        <v>2026</v>
      </c>
      <c r="AD4616" s="2" t="str">
        <f>IFERROR(VLOOKUP(A4616,'Aux Área'!$A$4:$B$123,2,0),"-")</f>
        <v>INSPEÇÃO</v>
      </c>
    </row>
    <row r="4617" spans="1:30" x14ac:dyDescent="0.3">
      <c r="A4617" t="s">
        <v>5620</v>
      </c>
      <c r="B4617" t="s">
        <v>2315</v>
      </c>
      <c r="C4617" t="s">
        <v>7466</v>
      </c>
      <c r="D4617" t="s">
        <v>2160</v>
      </c>
      <c r="E4617" t="s">
        <v>2161</v>
      </c>
      <c r="F4617" t="s">
        <v>6208</v>
      </c>
      <c r="G4617" t="s">
        <v>1135</v>
      </c>
      <c r="H4617" t="s">
        <v>5545</v>
      </c>
      <c r="I4617" t="s">
        <v>839</v>
      </c>
      <c r="J4617" t="s">
        <v>1665</v>
      </c>
      <c r="K4617" t="s">
        <v>1666</v>
      </c>
      <c r="L4617" t="s">
        <v>301</v>
      </c>
      <c r="M4617" t="s">
        <v>38</v>
      </c>
      <c r="N4617" t="s">
        <v>39</v>
      </c>
      <c r="O4617" s="23">
        <v>279</v>
      </c>
      <c r="P4617" s="9">
        <v>7.56</v>
      </c>
      <c r="Q4617" t="s">
        <v>40</v>
      </c>
      <c r="R4617">
        <v>8280</v>
      </c>
      <c r="S4617" s="9">
        <v>36.9</v>
      </c>
      <c r="T4617" s="26">
        <v>4.8899999999999997</v>
      </c>
      <c r="U4617" s="8">
        <v>180.44</v>
      </c>
      <c r="V4617" t="s">
        <v>7467</v>
      </c>
      <c r="W4617" t="s">
        <v>2276</v>
      </c>
      <c r="X4617" t="s">
        <v>42</v>
      </c>
      <c r="Y4617" t="s">
        <v>2277</v>
      </c>
      <c r="AA4617" s="1">
        <f t="shared" si="550"/>
        <v>46028</v>
      </c>
      <c r="AB4617" s="2">
        <f t="shared" si="551"/>
        <v>1</v>
      </c>
      <c r="AC4617" s="2">
        <f t="shared" si="552"/>
        <v>2026</v>
      </c>
      <c r="AD4617" s="2" t="str">
        <f>IFERROR(VLOOKUP(A4617,'Aux Área'!$A$4:$B$123,2,0),"-")</f>
        <v>INSPEÇÃO</v>
      </c>
    </row>
    <row r="4618" spans="1:30" x14ac:dyDescent="0.3">
      <c r="A4618" t="s">
        <v>2278</v>
      </c>
      <c r="B4618" t="s">
        <v>4664</v>
      </c>
      <c r="C4618" t="s">
        <v>7468</v>
      </c>
      <c r="D4618" t="s">
        <v>3243</v>
      </c>
      <c r="E4618" t="s">
        <v>3244</v>
      </c>
      <c r="F4618" t="s">
        <v>2281</v>
      </c>
      <c r="G4618" t="s">
        <v>1135</v>
      </c>
      <c r="H4618" t="s">
        <v>2275</v>
      </c>
      <c r="I4618" t="s">
        <v>1497</v>
      </c>
      <c r="J4618" t="s">
        <v>165</v>
      </c>
      <c r="K4618" t="s">
        <v>166</v>
      </c>
      <c r="L4618" t="s">
        <v>167</v>
      </c>
      <c r="M4618" t="s">
        <v>38</v>
      </c>
      <c r="N4618" t="s">
        <v>39</v>
      </c>
      <c r="O4618" s="23">
        <v>396</v>
      </c>
      <c r="P4618" s="9">
        <v>9.19</v>
      </c>
      <c r="Q4618" t="s">
        <v>40</v>
      </c>
      <c r="R4618">
        <v>72952</v>
      </c>
      <c r="S4618" s="9">
        <v>43.11</v>
      </c>
      <c r="T4618" s="26">
        <v>4.79</v>
      </c>
      <c r="U4618" s="8">
        <v>206.51</v>
      </c>
      <c r="V4618" t="s">
        <v>112</v>
      </c>
      <c r="W4618" t="s">
        <v>2276</v>
      </c>
      <c r="X4618" t="s">
        <v>42</v>
      </c>
      <c r="Y4618" t="s">
        <v>2277</v>
      </c>
      <c r="AA4618" s="1">
        <f t="shared" si="550"/>
        <v>46028</v>
      </c>
      <c r="AB4618" s="2">
        <f t="shared" si="551"/>
        <v>1</v>
      </c>
      <c r="AC4618" s="2">
        <f t="shared" si="552"/>
        <v>2026</v>
      </c>
      <c r="AD4618" s="2" t="str">
        <f>IFERROR(VLOOKUP(A4618,'Aux Área'!$A$4:$B$123,2,0),"-")</f>
        <v>INSPEÇÃO</v>
      </c>
    </row>
    <row r="4619" spans="1:30" x14ac:dyDescent="0.3">
      <c r="A4619" t="s">
        <v>44</v>
      </c>
      <c r="B4619" t="s">
        <v>478</v>
      </c>
      <c r="C4619" t="s">
        <v>7469</v>
      </c>
      <c r="D4619" t="s">
        <v>958</v>
      </c>
      <c r="E4619" t="s">
        <v>959</v>
      </c>
      <c r="F4619" t="s">
        <v>45</v>
      </c>
      <c r="G4619" t="s">
        <v>35</v>
      </c>
      <c r="H4619" t="s">
        <v>36</v>
      </c>
      <c r="I4619" t="s">
        <v>37</v>
      </c>
      <c r="J4619" t="s">
        <v>7470</v>
      </c>
      <c r="K4619" t="s">
        <v>7471</v>
      </c>
      <c r="L4619" t="s">
        <v>7472</v>
      </c>
      <c r="M4619" t="s">
        <v>38</v>
      </c>
      <c r="N4619" t="s">
        <v>39</v>
      </c>
      <c r="O4619" s="23">
        <v>367</v>
      </c>
      <c r="P4619" s="9">
        <v>8.84</v>
      </c>
      <c r="Q4619" t="s">
        <v>40</v>
      </c>
      <c r="R4619">
        <v>17880</v>
      </c>
      <c r="S4619" s="9">
        <v>41.5</v>
      </c>
      <c r="T4619" s="26">
        <v>4.79</v>
      </c>
      <c r="U4619" s="8">
        <v>198.78</v>
      </c>
      <c r="V4619" t="s">
        <v>7473</v>
      </c>
      <c r="W4619" t="s">
        <v>2007</v>
      </c>
      <c r="X4619" t="s">
        <v>42</v>
      </c>
      <c r="Y4619" t="s">
        <v>1740</v>
      </c>
      <c r="AA4619" s="1">
        <f t="shared" si="550"/>
        <v>46028</v>
      </c>
      <c r="AB4619" s="2">
        <f t="shared" si="551"/>
        <v>1</v>
      </c>
      <c r="AC4619" s="2">
        <f t="shared" si="552"/>
        <v>2026</v>
      </c>
      <c r="AD4619" s="2" t="str">
        <f>IFERROR(VLOOKUP(A4619,'Aux Área'!$A$4:$B$123,2,0),"-")</f>
        <v>OPERAÇÃO</v>
      </c>
    </row>
    <row r="4620" spans="1:30" x14ac:dyDescent="0.3">
      <c r="A4620" t="s">
        <v>2260</v>
      </c>
      <c r="B4620" t="s">
        <v>113</v>
      </c>
      <c r="C4620" t="s">
        <v>7474</v>
      </c>
      <c r="D4620" t="s">
        <v>3618</v>
      </c>
      <c r="E4620" t="s">
        <v>3619</v>
      </c>
      <c r="F4620" t="s">
        <v>2262</v>
      </c>
      <c r="G4620" t="s">
        <v>35</v>
      </c>
      <c r="H4620" t="s">
        <v>2263</v>
      </c>
      <c r="I4620" t="s">
        <v>2186</v>
      </c>
      <c r="J4620" t="s">
        <v>1681</v>
      </c>
      <c r="K4620" t="s">
        <v>1682</v>
      </c>
      <c r="L4620" t="s">
        <v>141</v>
      </c>
      <c r="M4620" t="s">
        <v>38</v>
      </c>
      <c r="N4620" t="s">
        <v>668</v>
      </c>
      <c r="O4620" s="23">
        <v>844</v>
      </c>
      <c r="P4620" s="9">
        <v>14</v>
      </c>
      <c r="Q4620" t="s">
        <v>40</v>
      </c>
      <c r="R4620">
        <v>58425</v>
      </c>
      <c r="S4620" s="9">
        <v>60.3</v>
      </c>
      <c r="T4620" s="26">
        <v>6.49</v>
      </c>
      <c r="U4620" s="8">
        <v>391.37</v>
      </c>
      <c r="V4620" t="s">
        <v>41</v>
      </c>
      <c r="W4620" t="s">
        <v>2007</v>
      </c>
      <c r="X4620" t="s">
        <v>42</v>
      </c>
      <c r="Y4620" t="s">
        <v>1740</v>
      </c>
      <c r="AA4620" s="1">
        <f t="shared" si="550"/>
        <v>46028</v>
      </c>
      <c r="AB4620" s="2">
        <f t="shared" si="551"/>
        <v>1</v>
      </c>
      <c r="AC4620" s="2">
        <f t="shared" si="552"/>
        <v>2026</v>
      </c>
      <c r="AD4620" s="2" t="str">
        <f>IFERROR(VLOOKUP(A4620,'Aux Área'!$A$4:$B$123,2,0),"-")</f>
        <v>INSPEÇÃO</v>
      </c>
    </row>
    <row r="4621" spans="1:30" x14ac:dyDescent="0.3">
      <c r="A4621" t="s">
        <v>2282</v>
      </c>
      <c r="B4621" t="s">
        <v>4679</v>
      </c>
      <c r="C4621" t="s">
        <v>7475</v>
      </c>
      <c r="D4621" t="s">
        <v>3098</v>
      </c>
      <c r="E4621" t="s">
        <v>3099</v>
      </c>
      <c r="F4621" t="s">
        <v>2285</v>
      </c>
      <c r="G4621" t="s">
        <v>1135</v>
      </c>
      <c r="H4621" t="s">
        <v>2275</v>
      </c>
      <c r="I4621" t="s">
        <v>1497</v>
      </c>
      <c r="J4621" t="s">
        <v>165</v>
      </c>
      <c r="K4621" t="s">
        <v>166</v>
      </c>
      <c r="L4621" t="s">
        <v>167</v>
      </c>
      <c r="M4621" t="s">
        <v>38</v>
      </c>
      <c r="N4621" t="s">
        <v>39</v>
      </c>
      <c r="O4621" s="23">
        <v>244</v>
      </c>
      <c r="P4621" s="9">
        <v>8.7899999999999991</v>
      </c>
      <c r="Q4621" t="s">
        <v>40</v>
      </c>
      <c r="R4621">
        <v>60796</v>
      </c>
      <c r="S4621" s="9">
        <v>27.77</v>
      </c>
      <c r="T4621" s="26">
        <v>4.79</v>
      </c>
      <c r="U4621" s="8">
        <v>133.02000000000001</v>
      </c>
      <c r="V4621" t="s">
        <v>112</v>
      </c>
      <c r="W4621" t="s">
        <v>2276</v>
      </c>
      <c r="X4621" t="s">
        <v>42</v>
      </c>
      <c r="Y4621" t="s">
        <v>2277</v>
      </c>
      <c r="AA4621" s="1">
        <f t="shared" si="550"/>
        <v>46028</v>
      </c>
      <c r="AB4621" s="2">
        <f t="shared" si="551"/>
        <v>1</v>
      </c>
      <c r="AC4621" s="2">
        <f t="shared" si="552"/>
        <v>2026</v>
      </c>
      <c r="AD4621" s="2" t="str">
        <f>IFERROR(VLOOKUP(A4621,'Aux Área'!$A$4:$B$123,2,0),"-")</f>
        <v>INSPEÇÃO</v>
      </c>
    </row>
    <row r="4622" spans="1:30" x14ac:dyDescent="0.3">
      <c r="A4622" t="s">
        <v>2488</v>
      </c>
      <c r="B4622" t="s">
        <v>2489</v>
      </c>
      <c r="C4622" t="s">
        <v>7476</v>
      </c>
      <c r="D4622" t="s">
        <v>2468</v>
      </c>
      <c r="E4622" t="s">
        <v>2469</v>
      </c>
      <c r="F4622" t="s">
        <v>2491</v>
      </c>
      <c r="G4622" t="s">
        <v>659</v>
      </c>
      <c r="H4622" t="s">
        <v>2215</v>
      </c>
      <c r="I4622" t="s">
        <v>667</v>
      </c>
      <c r="J4622" t="s">
        <v>165</v>
      </c>
      <c r="K4622" t="s">
        <v>166</v>
      </c>
      <c r="L4622" t="s">
        <v>167</v>
      </c>
      <c r="M4622" t="s">
        <v>38</v>
      </c>
      <c r="N4622" t="s">
        <v>668</v>
      </c>
      <c r="O4622" s="23">
        <v>110</v>
      </c>
      <c r="P4622" s="9">
        <v>4.04</v>
      </c>
      <c r="Q4622" t="s">
        <v>40</v>
      </c>
      <c r="R4622">
        <v>4526</v>
      </c>
      <c r="S4622" s="9">
        <v>27.25</v>
      </c>
      <c r="T4622" s="26">
        <v>6.24</v>
      </c>
      <c r="U4622" s="8">
        <v>170.04</v>
      </c>
      <c r="V4622" t="s">
        <v>112</v>
      </c>
      <c r="W4622" t="s">
        <v>2007</v>
      </c>
      <c r="X4622" t="s">
        <v>42</v>
      </c>
      <c r="Y4622" t="s">
        <v>1740</v>
      </c>
      <c r="AA4622" s="1">
        <f t="shared" si="550"/>
        <v>46028</v>
      </c>
      <c r="AB4622" s="2">
        <f t="shared" si="551"/>
        <v>1</v>
      </c>
      <c r="AC4622" s="2">
        <f t="shared" si="552"/>
        <v>2026</v>
      </c>
      <c r="AD4622" s="2" t="str">
        <f>IFERROR(VLOOKUP(A4622,'Aux Área'!$A$4:$B$123,2,0),"-")</f>
        <v>APH</v>
      </c>
    </row>
    <row r="4623" spans="1:30" x14ac:dyDescent="0.3">
      <c r="A4623" t="s">
        <v>72</v>
      </c>
      <c r="B4623" t="s">
        <v>243</v>
      </c>
      <c r="C4623" t="s">
        <v>7477</v>
      </c>
      <c r="D4623" t="s">
        <v>95</v>
      </c>
      <c r="E4623" t="s">
        <v>96</v>
      </c>
      <c r="F4623" t="s">
        <v>73</v>
      </c>
      <c r="G4623" t="s">
        <v>35</v>
      </c>
      <c r="H4623" t="s">
        <v>36</v>
      </c>
      <c r="I4623" t="s">
        <v>37</v>
      </c>
      <c r="J4623" t="s">
        <v>292</v>
      </c>
      <c r="K4623" t="s">
        <v>293</v>
      </c>
      <c r="L4623" t="s">
        <v>84</v>
      </c>
      <c r="M4623" t="s">
        <v>38</v>
      </c>
      <c r="N4623" t="s">
        <v>39</v>
      </c>
      <c r="O4623" s="23">
        <v>292</v>
      </c>
      <c r="P4623" s="9">
        <v>6.9</v>
      </c>
      <c r="Q4623" t="s">
        <v>40</v>
      </c>
      <c r="R4623">
        <v>20048</v>
      </c>
      <c r="S4623" s="9">
        <v>42.32</v>
      </c>
      <c r="T4623" s="26">
        <v>5.27</v>
      </c>
      <c r="U4623" s="8">
        <v>223.03</v>
      </c>
      <c r="V4623" t="s">
        <v>7478</v>
      </c>
      <c r="W4623" t="s">
        <v>2007</v>
      </c>
      <c r="X4623" t="s">
        <v>42</v>
      </c>
      <c r="Y4623" t="s">
        <v>1740</v>
      </c>
      <c r="AA4623" s="1">
        <f t="shared" si="550"/>
        <v>46028</v>
      </c>
      <c r="AB4623" s="2">
        <f t="shared" si="551"/>
        <v>1</v>
      </c>
      <c r="AC4623" s="2">
        <f t="shared" si="552"/>
        <v>2026</v>
      </c>
      <c r="AD4623" s="2" t="str">
        <f>IFERROR(VLOOKUP(A4623,'Aux Área'!$A$4:$B$123,2,0),"-")</f>
        <v>CONSERVA</v>
      </c>
    </row>
    <row r="4624" spans="1:30" x14ac:dyDescent="0.3">
      <c r="A4624" t="s">
        <v>2041</v>
      </c>
      <c r="B4624" t="s">
        <v>2042</v>
      </c>
      <c r="C4624" t="s">
        <v>7479</v>
      </c>
      <c r="D4624" t="s">
        <v>1297</v>
      </c>
      <c r="E4624" t="s">
        <v>2221</v>
      </c>
      <c r="F4624" t="s">
        <v>2044</v>
      </c>
      <c r="G4624" t="s">
        <v>659</v>
      </c>
      <c r="H4624" t="s">
        <v>1996</v>
      </c>
      <c r="I4624" t="s">
        <v>1997</v>
      </c>
      <c r="J4624" t="s">
        <v>231</v>
      </c>
      <c r="K4624" t="s">
        <v>232</v>
      </c>
      <c r="L4624" t="s">
        <v>217</v>
      </c>
      <c r="M4624" t="s">
        <v>38</v>
      </c>
      <c r="N4624" t="s">
        <v>668</v>
      </c>
      <c r="O4624" s="23">
        <v>304</v>
      </c>
      <c r="P4624" s="9">
        <v>5.98</v>
      </c>
      <c r="Q4624" t="s">
        <v>40</v>
      </c>
      <c r="R4624">
        <v>19253</v>
      </c>
      <c r="S4624" s="9">
        <v>50.81</v>
      </c>
      <c r="T4624" s="26">
        <v>5.9909999999999997</v>
      </c>
      <c r="U4624" s="8">
        <v>304.39</v>
      </c>
      <c r="V4624" t="s">
        <v>7480</v>
      </c>
      <c r="W4624" t="s">
        <v>1985</v>
      </c>
      <c r="X4624" t="s">
        <v>42</v>
      </c>
      <c r="Y4624" t="s">
        <v>1986</v>
      </c>
      <c r="AA4624" s="1">
        <f t="shared" si="550"/>
        <v>46028</v>
      </c>
      <c r="AB4624" s="2">
        <f t="shared" si="551"/>
        <v>1</v>
      </c>
      <c r="AC4624" s="2">
        <f t="shared" si="552"/>
        <v>2026</v>
      </c>
      <c r="AD4624" s="2" t="str">
        <f>IFERROR(VLOOKUP(A4624,'Aux Área'!$A$4:$B$123,2,0),"-")</f>
        <v>PESADOS</v>
      </c>
    </row>
    <row r="4625" spans="1:30" x14ac:dyDescent="0.3">
      <c r="A4625" t="s">
        <v>2041</v>
      </c>
      <c r="C4625" t="s">
        <v>7479</v>
      </c>
      <c r="F4625" t="s">
        <v>2044</v>
      </c>
      <c r="K4625" t="s">
        <v>232</v>
      </c>
      <c r="N4625" t="s">
        <v>15690</v>
      </c>
      <c r="O4625" t="s">
        <v>15244</v>
      </c>
      <c r="P4625" s="9" t="s">
        <v>15244</v>
      </c>
      <c r="Q4625" t="s">
        <v>40</v>
      </c>
      <c r="R4625" t="s">
        <v>15244</v>
      </c>
      <c r="S4625">
        <v>3.72</v>
      </c>
      <c r="U4625" s="8">
        <v>12.3</v>
      </c>
      <c r="AA4625" s="1">
        <f>IFERROR(DATEVALUE(C4625),"-")</f>
        <v>46028</v>
      </c>
      <c r="AB4625" s="2">
        <f>IFERROR(MONTH(AA4625),"-")</f>
        <v>1</v>
      </c>
      <c r="AC4625" s="2">
        <f>IFERROR(YEAR(AA4625),"-")</f>
        <v>2026</v>
      </c>
      <c r="AD4625" s="2" t="str">
        <f>IFERROR(VLOOKUP(A4625,'Aux Área'!$A$4:$B$123,2,0),"-")</f>
        <v>PESADOS</v>
      </c>
    </row>
    <row r="4626" spans="1:30" x14ac:dyDescent="0.3">
      <c r="A4626" t="s">
        <v>2461</v>
      </c>
      <c r="B4626" t="s">
        <v>5008</v>
      </c>
      <c r="C4626" t="s">
        <v>7481</v>
      </c>
      <c r="D4626" t="s">
        <v>5160</v>
      </c>
      <c r="E4626" t="s">
        <v>5161</v>
      </c>
      <c r="F4626" t="s">
        <v>3574</v>
      </c>
      <c r="G4626" t="s">
        <v>1135</v>
      </c>
      <c r="H4626" t="s">
        <v>2275</v>
      </c>
      <c r="I4626" t="s">
        <v>1497</v>
      </c>
      <c r="J4626" t="s">
        <v>188</v>
      </c>
      <c r="K4626" t="s">
        <v>189</v>
      </c>
      <c r="L4626" t="s">
        <v>190</v>
      </c>
      <c r="M4626" t="s">
        <v>38</v>
      </c>
      <c r="N4626" t="s">
        <v>39</v>
      </c>
      <c r="O4626" s="23">
        <v>420</v>
      </c>
      <c r="P4626" s="9">
        <v>9.82</v>
      </c>
      <c r="Q4626" t="s">
        <v>40</v>
      </c>
      <c r="R4626">
        <v>52964</v>
      </c>
      <c r="S4626" s="9">
        <v>42.78</v>
      </c>
      <c r="T4626" s="26">
        <v>4.8899999999999997</v>
      </c>
      <c r="U4626" s="8">
        <v>209.19</v>
      </c>
      <c r="V4626" t="s">
        <v>41</v>
      </c>
      <c r="W4626" t="s">
        <v>2276</v>
      </c>
      <c r="X4626" t="s">
        <v>42</v>
      </c>
      <c r="Y4626" t="s">
        <v>2277</v>
      </c>
      <c r="AA4626" s="1">
        <f>DATEVALUE(C4626)</f>
        <v>46028</v>
      </c>
      <c r="AB4626" s="2">
        <f>MONTH(AA4626)</f>
        <v>1</v>
      </c>
      <c r="AC4626" s="2">
        <f>YEAR(AA4626)</f>
        <v>2026</v>
      </c>
      <c r="AD4626" s="2" t="str">
        <f>IFERROR(VLOOKUP(A4626,'Aux Área'!$A$4:$B$123,2,0),"-")</f>
        <v>INSPEÇÃO</v>
      </c>
    </row>
    <row r="4627" spans="1:30" x14ac:dyDescent="0.3">
      <c r="A4627" t="s">
        <v>3092</v>
      </c>
      <c r="B4627" t="s">
        <v>4774</v>
      </c>
      <c r="C4627" t="s">
        <v>7482</v>
      </c>
      <c r="D4627" t="s">
        <v>5291</v>
      </c>
      <c r="E4627" t="s">
        <v>5292</v>
      </c>
      <c r="F4627" t="s">
        <v>3594</v>
      </c>
      <c r="G4627" t="s">
        <v>1135</v>
      </c>
      <c r="H4627" t="s">
        <v>2275</v>
      </c>
      <c r="I4627" t="s">
        <v>1497</v>
      </c>
      <c r="J4627" t="s">
        <v>231</v>
      </c>
      <c r="K4627" t="s">
        <v>232</v>
      </c>
      <c r="L4627" t="s">
        <v>217</v>
      </c>
      <c r="M4627" t="s">
        <v>38</v>
      </c>
      <c r="N4627" t="s">
        <v>39</v>
      </c>
      <c r="O4627" s="23">
        <v>316</v>
      </c>
      <c r="P4627" s="9">
        <v>11.27</v>
      </c>
      <c r="Q4627" t="s">
        <v>40</v>
      </c>
      <c r="R4627">
        <v>52543</v>
      </c>
      <c r="S4627" s="9">
        <v>28.05</v>
      </c>
      <c r="T4627" s="26">
        <v>4.57</v>
      </c>
      <c r="U4627" s="8">
        <v>128.19999999999999</v>
      </c>
      <c r="V4627" t="s">
        <v>7483</v>
      </c>
      <c r="W4627" t="s">
        <v>2276</v>
      </c>
      <c r="X4627" t="s">
        <v>42</v>
      </c>
      <c r="Y4627" t="s">
        <v>2277</v>
      </c>
      <c r="AA4627" s="1">
        <f>DATEVALUE(C4627)</f>
        <v>46028</v>
      </c>
      <c r="AB4627" s="2">
        <f>MONTH(AA4627)</f>
        <v>1</v>
      </c>
      <c r="AC4627" s="2">
        <f>YEAR(AA4627)</f>
        <v>2026</v>
      </c>
      <c r="AD4627" s="2" t="str">
        <f>IFERROR(VLOOKUP(A4627,'Aux Área'!$A$4:$B$123,2,0),"-")</f>
        <v>INSPEÇÃO</v>
      </c>
    </row>
    <row r="4628" spans="1:30" x14ac:dyDescent="0.3">
      <c r="A4628" t="s">
        <v>2347</v>
      </c>
      <c r="B4628" t="s">
        <v>2348</v>
      </c>
      <c r="C4628" t="s">
        <v>7484</v>
      </c>
      <c r="D4628" t="s">
        <v>4085</v>
      </c>
      <c r="E4628" t="s">
        <v>4086</v>
      </c>
      <c r="F4628" t="s">
        <v>2350</v>
      </c>
      <c r="G4628" t="s">
        <v>659</v>
      </c>
      <c r="H4628" t="s">
        <v>1996</v>
      </c>
      <c r="I4628" t="s">
        <v>1997</v>
      </c>
      <c r="J4628" t="s">
        <v>241</v>
      </c>
      <c r="K4628" t="s">
        <v>242</v>
      </c>
      <c r="L4628" t="s">
        <v>110</v>
      </c>
      <c r="M4628" t="s">
        <v>38</v>
      </c>
      <c r="N4628" t="s">
        <v>668</v>
      </c>
      <c r="O4628" s="23">
        <v>506</v>
      </c>
      <c r="P4628" s="9">
        <v>5.88</v>
      </c>
      <c r="Q4628" t="s">
        <v>40</v>
      </c>
      <c r="R4628">
        <v>18849</v>
      </c>
      <c r="S4628" s="9">
        <v>86.09</v>
      </c>
      <c r="T4628" s="26">
        <v>5.99</v>
      </c>
      <c r="U4628" s="8">
        <v>515.66</v>
      </c>
      <c r="V4628" t="s">
        <v>41</v>
      </c>
      <c r="W4628" t="s">
        <v>1985</v>
      </c>
      <c r="X4628" t="s">
        <v>42</v>
      </c>
      <c r="Y4628" t="s">
        <v>1986</v>
      </c>
      <c r="AA4628" s="1">
        <f>DATEVALUE(C4628)</f>
        <v>46028</v>
      </c>
      <c r="AB4628" s="2">
        <f>MONTH(AA4628)</f>
        <v>1</v>
      </c>
      <c r="AC4628" s="2">
        <f>YEAR(AA4628)</f>
        <v>2026</v>
      </c>
      <c r="AD4628" s="2" t="str">
        <f>IFERROR(VLOOKUP(A4628,'Aux Área'!$A$4:$B$123,2,0),"-")</f>
        <v>PESADOS</v>
      </c>
    </row>
    <row r="4629" spans="1:30" x14ac:dyDescent="0.3">
      <c r="A4629" t="s">
        <v>2347</v>
      </c>
      <c r="C4629" t="s">
        <v>15792</v>
      </c>
      <c r="F4629" t="s">
        <v>2350</v>
      </c>
      <c r="K4629" t="s">
        <v>242</v>
      </c>
      <c r="N4629" t="s">
        <v>15690</v>
      </c>
      <c r="O4629" t="s">
        <v>15244</v>
      </c>
      <c r="P4629" s="9" t="s">
        <v>15244</v>
      </c>
      <c r="Q4629" t="s">
        <v>40</v>
      </c>
      <c r="R4629" t="s">
        <v>15244</v>
      </c>
      <c r="S4629">
        <v>5</v>
      </c>
      <c r="U4629" s="8">
        <v>18.95</v>
      </c>
      <c r="AA4629" s="1">
        <f>IFERROR(DATEVALUE(C4629),"-")</f>
        <v>46028</v>
      </c>
      <c r="AB4629" s="2">
        <f>IFERROR(MONTH(AA4629),"-")</f>
        <v>1</v>
      </c>
      <c r="AC4629" s="2">
        <f>IFERROR(YEAR(AA4629),"-")</f>
        <v>2026</v>
      </c>
      <c r="AD4629" s="2" t="str">
        <f>IFERROR(VLOOKUP(A4629,'Aux Área'!$A$4:$B$123,2,0),"-")</f>
        <v>PESADOS</v>
      </c>
    </row>
    <row r="4630" spans="1:30" x14ac:dyDescent="0.3">
      <c r="A4630" t="s">
        <v>2638</v>
      </c>
      <c r="B4630" t="s">
        <v>4593</v>
      </c>
      <c r="C4630" t="s">
        <v>7485</v>
      </c>
      <c r="D4630" t="s">
        <v>3193</v>
      </c>
      <c r="E4630" t="s">
        <v>3194</v>
      </c>
      <c r="F4630" t="s">
        <v>2641</v>
      </c>
      <c r="G4630" t="s">
        <v>1135</v>
      </c>
      <c r="H4630" t="s">
        <v>2275</v>
      </c>
      <c r="I4630" t="s">
        <v>1497</v>
      </c>
      <c r="J4630" t="s">
        <v>275</v>
      </c>
      <c r="K4630" t="s">
        <v>276</v>
      </c>
      <c r="L4630" t="s">
        <v>124</v>
      </c>
      <c r="M4630" t="s">
        <v>38</v>
      </c>
      <c r="N4630" t="s">
        <v>39</v>
      </c>
      <c r="O4630" s="23">
        <v>449</v>
      </c>
      <c r="P4630" s="9">
        <v>11.25</v>
      </c>
      <c r="Q4630" t="s">
        <v>40</v>
      </c>
      <c r="R4630">
        <v>60731</v>
      </c>
      <c r="S4630" s="9">
        <v>39.9</v>
      </c>
      <c r="T4630" s="26">
        <v>4.59</v>
      </c>
      <c r="U4630" s="8">
        <v>183.14</v>
      </c>
      <c r="V4630" t="s">
        <v>7486</v>
      </c>
      <c r="W4630" t="s">
        <v>2276</v>
      </c>
      <c r="X4630" t="s">
        <v>42</v>
      </c>
      <c r="Y4630" t="s">
        <v>2277</v>
      </c>
      <c r="AA4630" s="1">
        <f t="shared" ref="AA4630:AA4648" si="553">DATEVALUE(C4630)</f>
        <v>46028</v>
      </c>
      <c r="AB4630" s="2">
        <f t="shared" ref="AB4630:AB4648" si="554">MONTH(AA4630)</f>
        <v>1</v>
      </c>
      <c r="AC4630" s="2">
        <f t="shared" ref="AC4630:AC4648" si="555">YEAR(AA4630)</f>
        <v>2026</v>
      </c>
      <c r="AD4630" s="2" t="str">
        <f>IFERROR(VLOOKUP(A4630,'Aux Área'!$A$4:$B$123,2,0),"-")</f>
        <v>INSPEÇÃO</v>
      </c>
    </row>
    <row r="4631" spans="1:30" x14ac:dyDescent="0.3">
      <c r="A4631" t="s">
        <v>2181</v>
      </c>
      <c r="B4631" t="s">
        <v>4595</v>
      </c>
      <c r="C4631" t="s">
        <v>7487</v>
      </c>
      <c r="D4631" t="s">
        <v>7488</v>
      </c>
      <c r="E4631" t="s">
        <v>7489</v>
      </c>
      <c r="F4631" t="s">
        <v>2184</v>
      </c>
      <c r="G4631" t="s">
        <v>1135</v>
      </c>
      <c r="H4631" t="s">
        <v>2185</v>
      </c>
      <c r="I4631" t="s">
        <v>2186</v>
      </c>
      <c r="J4631" t="s">
        <v>108</v>
      </c>
      <c r="K4631" t="s">
        <v>109</v>
      </c>
      <c r="L4631" t="s">
        <v>110</v>
      </c>
      <c r="M4631" t="s">
        <v>38</v>
      </c>
      <c r="N4631" t="s">
        <v>668</v>
      </c>
      <c r="O4631" s="23">
        <v>887</v>
      </c>
      <c r="P4631" s="9">
        <v>15.29</v>
      </c>
      <c r="Q4631" t="s">
        <v>40</v>
      </c>
      <c r="R4631">
        <v>72605</v>
      </c>
      <c r="S4631" s="9">
        <v>58</v>
      </c>
      <c r="T4631" s="26">
        <v>6.19</v>
      </c>
      <c r="U4631" s="8">
        <v>359.02</v>
      </c>
      <c r="V4631" t="s">
        <v>7490</v>
      </c>
      <c r="W4631" t="s">
        <v>2007</v>
      </c>
      <c r="X4631" t="s">
        <v>42</v>
      </c>
      <c r="Y4631" t="s">
        <v>2188</v>
      </c>
      <c r="AA4631" s="1">
        <f t="shared" si="553"/>
        <v>46029</v>
      </c>
      <c r="AB4631" s="2">
        <f t="shared" si="554"/>
        <v>1</v>
      </c>
      <c r="AC4631" s="2">
        <f t="shared" si="555"/>
        <v>2026</v>
      </c>
      <c r="AD4631" s="2" t="str">
        <f>IFERROR(VLOOKUP(A4631,'Aux Área'!$A$4:$B$123,2,0),"-")</f>
        <v>INSPEÇÃO</v>
      </c>
    </row>
    <row r="4632" spans="1:30" x14ac:dyDescent="0.3">
      <c r="A4632" t="s">
        <v>68</v>
      </c>
      <c r="B4632" t="s">
        <v>296</v>
      </c>
      <c r="C4632" t="s">
        <v>7491</v>
      </c>
      <c r="D4632" t="s">
        <v>3205</v>
      </c>
      <c r="E4632" t="s">
        <v>3206</v>
      </c>
      <c r="F4632" t="s">
        <v>69</v>
      </c>
      <c r="G4632" t="s">
        <v>35</v>
      </c>
      <c r="H4632" t="s">
        <v>36</v>
      </c>
      <c r="I4632" t="s">
        <v>37</v>
      </c>
      <c r="J4632" t="s">
        <v>237</v>
      </c>
      <c r="K4632" t="s">
        <v>238</v>
      </c>
      <c r="L4632" t="s">
        <v>110</v>
      </c>
      <c r="M4632" t="s">
        <v>38</v>
      </c>
      <c r="N4632" t="s">
        <v>39</v>
      </c>
      <c r="O4632" s="23">
        <v>402</v>
      </c>
      <c r="P4632" s="9">
        <v>10.29</v>
      </c>
      <c r="Q4632" t="s">
        <v>40</v>
      </c>
      <c r="R4632">
        <v>29496</v>
      </c>
      <c r="S4632" s="9">
        <v>39.06</v>
      </c>
      <c r="T4632" s="26">
        <v>4.99</v>
      </c>
      <c r="U4632" s="8">
        <v>194.91</v>
      </c>
      <c r="V4632" t="s">
        <v>41</v>
      </c>
      <c r="W4632" t="s">
        <v>2007</v>
      </c>
      <c r="X4632" t="s">
        <v>42</v>
      </c>
      <c r="Y4632" t="s">
        <v>1740</v>
      </c>
      <c r="AA4632" s="1">
        <f t="shared" si="553"/>
        <v>46029</v>
      </c>
      <c r="AB4632" s="2">
        <f t="shared" si="554"/>
        <v>1</v>
      </c>
      <c r="AC4632" s="2">
        <f t="shared" si="555"/>
        <v>2026</v>
      </c>
      <c r="AD4632" s="2" t="str">
        <f>IFERROR(VLOOKUP(A4632,'Aux Área'!$A$4:$B$123,2,0),"-")</f>
        <v>OPERAÇÃO</v>
      </c>
    </row>
    <row r="4633" spans="1:30" x14ac:dyDescent="0.3">
      <c r="A4633" t="s">
        <v>2643</v>
      </c>
      <c r="B4633" t="s">
        <v>2307</v>
      </c>
      <c r="C4633" t="s">
        <v>7492</v>
      </c>
      <c r="D4633" t="s">
        <v>7196</v>
      </c>
      <c r="E4633" t="s">
        <v>7197</v>
      </c>
      <c r="F4633" t="s">
        <v>2646</v>
      </c>
      <c r="G4633" t="s">
        <v>1300</v>
      </c>
      <c r="H4633" t="s">
        <v>1301</v>
      </c>
      <c r="I4633" t="s">
        <v>37</v>
      </c>
      <c r="J4633" t="s">
        <v>122</v>
      </c>
      <c r="K4633" t="s">
        <v>123</v>
      </c>
      <c r="L4633" t="s">
        <v>124</v>
      </c>
      <c r="M4633" t="s">
        <v>38</v>
      </c>
      <c r="N4633" t="s">
        <v>39</v>
      </c>
      <c r="O4633" s="23">
        <v>470</v>
      </c>
      <c r="P4633" s="9">
        <v>10.94</v>
      </c>
      <c r="Q4633" t="s">
        <v>40</v>
      </c>
      <c r="R4633">
        <v>66824</v>
      </c>
      <c r="S4633" s="9">
        <v>42.97</v>
      </c>
      <c r="T4633" s="26">
        <v>4.79</v>
      </c>
      <c r="U4633" s="8">
        <v>205.82</v>
      </c>
      <c r="V4633" t="s">
        <v>112</v>
      </c>
      <c r="W4633" t="s">
        <v>2276</v>
      </c>
      <c r="X4633" t="s">
        <v>42</v>
      </c>
      <c r="Y4633" t="s">
        <v>2277</v>
      </c>
      <c r="AA4633" s="1">
        <f t="shared" si="553"/>
        <v>46029</v>
      </c>
      <c r="AB4633" s="2">
        <f t="shared" si="554"/>
        <v>1</v>
      </c>
      <c r="AC4633" s="2">
        <f t="shared" si="555"/>
        <v>2026</v>
      </c>
      <c r="AD4633" s="2" t="str">
        <f>IFERROR(VLOOKUP(A4633,'Aux Área'!$A$4:$B$123,2,0),"-")</f>
        <v>INSPEÇÃO</v>
      </c>
    </row>
    <row r="4634" spans="1:30" x14ac:dyDescent="0.3">
      <c r="A4634" t="s">
        <v>2306</v>
      </c>
      <c r="B4634" t="s">
        <v>4613</v>
      </c>
      <c r="C4634" t="s">
        <v>7493</v>
      </c>
      <c r="D4634" t="s">
        <v>4386</v>
      </c>
      <c r="E4634" t="s">
        <v>4387</v>
      </c>
      <c r="F4634" t="s">
        <v>2309</v>
      </c>
      <c r="G4634" t="s">
        <v>1135</v>
      </c>
      <c r="H4634" t="s">
        <v>2275</v>
      </c>
      <c r="I4634" t="s">
        <v>1497</v>
      </c>
      <c r="J4634" t="s">
        <v>241</v>
      </c>
      <c r="K4634" t="s">
        <v>242</v>
      </c>
      <c r="L4634" t="s">
        <v>110</v>
      </c>
      <c r="M4634" t="s">
        <v>38</v>
      </c>
      <c r="N4634" t="s">
        <v>39</v>
      </c>
      <c r="O4634" s="23">
        <v>523</v>
      </c>
      <c r="P4634" s="9">
        <v>11.64</v>
      </c>
      <c r="Q4634" t="s">
        <v>40</v>
      </c>
      <c r="R4634">
        <v>64840</v>
      </c>
      <c r="S4634" s="9">
        <v>44.94</v>
      </c>
      <c r="T4634" s="26">
        <v>4.99</v>
      </c>
      <c r="U4634" s="8">
        <v>224.26</v>
      </c>
      <c r="V4634" t="s">
        <v>41</v>
      </c>
      <c r="W4634" t="s">
        <v>2276</v>
      </c>
      <c r="X4634" t="s">
        <v>42</v>
      </c>
      <c r="Y4634" t="s">
        <v>2277</v>
      </c>
      <c r="AA4634" s="1">
        <f t="shared" si="553"/>
        <v>46029</v>
      </c>
      <c r="AB4634" s="2">
        <f t="shared" si="554"/>
        <v>1</v>
      </c>
      <c r="AC4634" s="2">
        <f t="shared" si="555"/>
        <v>2026</v>
      </c>
      <c r="AD4634" s="2" t="str">
        <f>IFERROR(VLOOKUP(A4634,'Aux Área'!$A$4:$B$123,2,0),"-")</f>
        <v>INSPEÇÃO</v>
      </c>
    </row>
    <row r="4635" spans="1:30" x14ac:dyDescent="0.3">
      <c r="A4635" t="s">
        <v>2282</v>
      </c>
      <c r="B4635" t="s">
        <v>4679</v>
      </c>
      <c r="C4635" t="s">
        <v>7494</v>
      </c>
      <c r="D4635" t="s">
        <v>4124</v>
      </c>
      <c r="E4635" t="s">
        <v>4125</v>
      </c>
      <c r="F4635" t="s">
        <v>2285</v>
      </c>
      <c r="G4635" t="s">
        <v>1135</v>
      </c>
      <c r="H4635" t="s">
        <v>2275</v>
      </c>
      <c r="I4635" t="s">
        <v>1497</v>
      </c>
      <c r="J4635" t="s">
        <v>165</v>
      </c>
      <c r="K4635" t="s">
        <v>166</v>
      </c>
      <c r="L4635" t="s">
        <v>167</v>
      </c>
      <c r="M4635" t="s">
        <v>38</v>
      </c>
      <c r="N4635" t="s">
        <v>39</v>
      </c>
      <c r="O4635" s="23">
        <v>306</v>
      </c>
      <c r="P4635" s="9">
        <v>9.77</v>
      </c>
      <c r="Q4635" t="s">
        <v>40</v>
      </c>
      <c r="R4635">
        <v>61102</v>
      </c>
      <c r="S4635" s="9">
        <v>31.32</v>
      </c>
      <c r="T4635" s="26">
        <v>4.79</v>
      </c>
      <c r="U4635" s="8">
        <v>150.03</v>
      </c>
      <c r="V4635" t="s">
        <v>112</v>
      </c>
      <c r="W4635" t="s">
        <v>2276</v>
      </c>
      <c r="X4635" t="s">
        <v>42</v>
      </c>
      <c r="Y4635" t="s">
        <v>2277</v>
      </c>
      <c r="AA4635" s="1">
        <f t="shared" si="553"/>
        <v>46029</v>
      </c>
      <c r="AB4635" s="2">
        <f t="shared" si="554"/>
        <v>1</v>
      </c>
      <c r="AC4635" s="2">
        <f t="shared" si="555"/>
        <v>2026</v>
      </c>
      <c r="AD4635" s="2" t="str">
        <f>IFERROR(VLOOKUP(A4635,'Aux Área'!$A$4:$B$123,2,0),"-")</f>
        <v>INSPEÇÃO</v>
      </c>
    </row>
    <row r="4636" spans="1:30" x14ac:dyDescent="0.3">
      <c r="A4636" t="s">
        <v>2278</v>
      </c>
      <c r="B4636" t="s">
        <v>4664</v>
      </c>
      <c r="C4636" t="s">
        <v>7495</v>
      </c>
      <c r="D4636" t="s">
        <v>3310</v>
      </c>
      <c r="E4636" t="s">
        <v>3311</v>
      </c>
      <c r="F4636" t="s">
        <v>2281</v>
      </c>
      <c r="G4636" t="s">
        <v>1135</v>
      </c>
      <c r="H4636" t="s">
        <v>2275</v>
      </c>
      <c r="I4636" t="s">
        <v>1497</v>
      </c>
      <c r="J4636" t="s">
        <v>165</v>
      </c>
      <c r="K4636" t="s">
        <v>166</v>
      </c>
      <c r="L4636" t="s">
        <v>167</v>
      </c>
      <c r="M4636" t="s">
        <v>38</v>
      </c>
      <c r="N4636" t="s">
        <v>39</v>
      </c>
      <c r="O4636" s="23">
        <v>487</v>
      </c>
      <c r="P4636" s="9">
        <v>10.01</v>
      </c>
      <c r="Q4636" t="s">
        <v>40</v>
      </c>
      <c r="R4636">
        <v>73439</v>
      </c>
      <c r="S4636" s="9">
        <v>48.64</v>
      </c>
      <c r="T4636" s="26">
        <v>4.7910000000000004</v>
      </c>
      <c r="U4636" s="8">
        <v>233.01</v>
      </c>
      <c r="V4636" t="s">
        <v>112</v>
      </c>
      <c r="W4636" t="s">
        <v>2276</v>
      </c>
      <c r="X4636" t="s">
        <v>42</v>
      </c>
      <c r="Y4636" t="s">
        <v>2277</v>
      </c>
      <c r="AA4636" s="1">
        <f t="shared" si="553"/>
        <v>46029</v>
      </c>
      <c r="AB4636" s="2">
        <f t="shared" si="554"/>
        <v>1</v>
      </c>
      <c r="AC4636" s="2">
        <f t="shared" si="555"/>
        <v>2026</v>
      </c>
      <c r="AD4636" s="2" t="str">
        <f>IFERROR(VLOOKUP(A4636,'Aux Área'!$A$4:$B$123,2,0),"-")</f>
        <v>INSPEÇÃO</v>
      </c>
    </row>
    <row r="4637" spans="1:30" x14ac:dyDescent="0.3">
      <c r="A4637" t="s">
        <v>1945</v>
      </c>
      <c r="B4637" t="s">
        <v>2124</v>
      </c>
      <c r="C4637" t="s">
        <v>7496</v>
      </c>
      <c r="D4637" t="s">
        <v>1802</v>
      </c>
      <c r="E4637" t="s">
        <v>1803</v>
      </c>
      <c r="F4637" t="s">
        <v>653</v>
      </c>
      <c r="G4637" t="s">
        <v>1495</v>
      </c>
      <c r="H4637" t="s">
        <v>1804</v>
      </c>
      <c r="I4637" t="s">
        <v>1497</v>
      </c>
      <c r="J4637" t="s">
        <v>231</v>
      </c>
      <c r="K4637" t="s">
        <v>232</v>
      </c>
      <c r="L4637" t="s">
        <v>217</v>
      </c>
      <c r="M4637" t="s">
        <v>38</v>
      </c>
      <c r="N4637" t="s">
        <v>668</v>
      </c>
      <c r="O4637" s="23">
        <v>0</v>
      </c>
      <c r="P4637" s="9">
        <v>0</v>
      </c>
      <c r="Q4637" t="s">
        <v>40</v>
      </c>
      <c r="R4637">
        <v>0</v>
      </c>
      <c r="S4637" s="9">
        <v>78.47</v>
      </c>
      <c r="T4637" s="26">
        <v>5.99</v>
      </c>
      <c r="U4637" s="8">
        <v>470.05</v>
      </c>
      <c r="V4637" t="s">
        <v>7497</v>
      </c>
      <c r="W4637" t="s">
        <v>652</v>
      </c>
      <c r="X4637" t="s">
        <v>42</v>
      </c>
      <c r="Y4637" t="s">
        <v>653</v>
      </c>
      <c r="AA4637" s="1">
        <f t="shared" si="553"/>
        <v>46029</v>
      </c>
      <c r="AB4637" s="2">
        <f t="shared" si="554"/>
        <v>1</v>
      </c>
      <c r="AC4637" s="2">
        <f t="shared" si="555"/>
        <v>2026</v>
      </c>
      <c r="AD4637" s="2" t="str">
        <f>IFERROR(VLOOKUP(A4637,'Aux Área'!$A$4:$B$123,2,0),"-")</f>
        <v>SÃO PEDRO</v>
      </c>
    </row>
    <row r="4638" spans="1:30" x14ac:dyDescent="0.3">
      <c r="A4638" t="s">
        <v>3092</v>
      </c>
      <c r="B4638" t="s">
        <v>4774</v>
      </c>
      <c r="C4638" t="s">
        <v>7498</v>
      </c>
      <c r="D4638" t="s">
        <v>3410</v>
      </c>
      <c r="E4638" t="s">
        <v>3411</v>
      </c>
      <c r="F4638" t="s">
        <v>3594</v>
      </c>
      <c r="G4638" t="s">
        <v>1135</v>
      </c>
      <c r="H4638" t="s">
        <v>2275</v>
      </c>
      <c r="I4638" t="s">
        <v>1497</v>
      </c>
      <c r="J4638" t="s">
        <v>231</v>
      </c>
      <c r="K4638" t="s">
        <v>232</v>
      </c>
      <c r="L4638" t="s">
        <v>217</v>
      </c>
      <c r="M4638" t="s">
        <v>38</v>
      </c>
      <c r="N4638" t="s">
        <v>39</v>
      </c>
      <c r="O4638" s="23">
        <v>421</v>
      </c>
      <c r="P4638" s="9">
        <v>10.74</v>
      </c>
      <c r="Q4638" t="s">
        <v>40</v>
      </c>
      <c r="R4638">
        <v>52964</v>
      </c>
      <c r="S4638" s="9">
        <v>39.21</v>
      </c>
      <c r="T4638" s="26">
        <v>4.57</v>
      </c>
      <c r="U4638" s="8">
        <v>179.19</v>
      </c>
      <c r="V4638" t="s">
        <v>7499</v>
      </c>
      <c r="W4638" t="s">
        <v>2276</v>
      </c>
      <c r="X4638" t="s">
        <v>42</v>
      </c>
      <c r="Y4638" t="s">
        <v>2277</v>
      </c>
      <c r="AA4638" s="1">
        <f t="shared" si="553"/>
        <v>46029</v>
      </c>
      <c r="AB4638" s="2">
        <f t="shared" si="554"/>
        <v>1</v>
      </c>
      <c r="AC4638" s="2">
        <f t="shared" si="555"/>
        <v>2026</v>
      </c>
      <c r="AD4638" s="2" t="str">
        <f>IFERROR(VLOOKUP(A4638,'Aux Área'!$A$4:$B$123,2,0),"-")</f>
        <v>INSPEÇÃO</v>
      </c>
    </row>
    <row r="4639" spans="1:30" x14ac:dyDescent="0.3">
      <c r="A4639" t="s">
        <v>56</v>
      </c>
      <c r="B4639" t="s">
        <v>266</v>
      </c>
      <c r="C4639" t="s">
        <v>7500</v>
      </c>
      <c r="D4639" t="s">
        <v>120</v>
      </c>
      <c r="E4639" t="s">
        <v>121</v>
      </c>
      <c r="F4639" t="s">
        <v>57</v>
      </c>
      <c r="G4639" t="s">
        <v>35</v>
      </c>
      <c r="H4639" t="s">
        <v>36</v>
      </c>
      <c r="I4639" t="s">
        <v>37</v>
      </c>
      <c r="J4639" t="s">
        <v>248</v>
      </c>
      <c r="K4639" t="s">
        <v>249</v>
      </c>
      <c r="L4639" t="s">
        <v>207</v>
      </c>
      <c r="M4639" t="s">
        <v>38</v>
      </c>
      <c r="N4639" t="s">
        <v>39</v>
      </c>
      <c r="O4639" s="23">
        <v>430</v>
      </c>
      <c r="P4639" s="9">
        <v>10.74</v>
      </c>
      <c r="Q4639" t="s">
        <v>40</v>
      </c>
      <c r="R4639">
        <v>38261</v>
      </c>
      <c r="S4639" s="9">
        <v>40.020000000000003</v>
      </c>
      <c r="T4639" s="26">
        <v>5.09</v>
      </c>
      <c r="U4639" s="8">
        <v>203.7</v>
      </c>
      <c r="V4639" t="s">
        <v>112</v>
      </c>
      <c r="W4639" t="s">
        <v>2007</v>
      </c>
      <c r="X4639" t="s">
        <v>42</v>
      </c>
      <c r="Y4639" t="s">
        <v>1740</v>
      </c>
      <c r="AA4639" s="1">
        <f t="shared" si="553"/>
        <v>46029</v>
      </c>
      <c r="AB4639" s="2">
        <f t="shared" si="554"/>
        <v>1</v>
      </c>
      <c r="AC4639" s="2">
        <f t="shared" si="555"/>
        <v>2026</v>
      </c>
      <c r="AD4639" s="2" t="str">
        <f>IFERROR(VLOOKUP(A4639,'Aux Área'!$A$4:$B$123,2,0),"-")</f>
        <v>CONSERVA</v>
      </c>
    </row>
    <row r="4640" spans="1:30" x14ac:dyDescent="0.3">
      <c r="A4640" t="s">
        <v>58</v>
      </c>
      <c r="B4640" t="s">
        <v>250</v>
      </c>
      <c r="C4640" t="s">
        <v>7501</v>
      </c>
      <c r="D4640" t="s">
        <v>87</v>
      </c>
      <c r="E4640" t="s">
        <v>88</v>
      </c>
      <c r="F4640" t="s">
        <v>59</v>
      </c>
      <c r="G4640" t="s">
        <v>35</v>
      </c>
      <c r="H4640" t="s">
        <v>36</v>
      </c>
      <c r="I4640" t="s">
        <v>37</v>
      </c>
      <c r="J4640" t="s">
        <v>356</v>
      </c>
      <c r="K4640" t="s">
        <v>357</v>
      </c>
      <c r="L4640" t="s">
        <v>124</v>
      </c>
      <c r="M4640" t="s">
        <v>38</v>
      </c>
      <c r="N4640" t="s">
        <v>39</v>
      </c>
      <c r="O4640" s="23">
        <v>220</v>
      </c>
      <c r="P4640" s="9">
        <v>6.98</v>
      </c>
      <c r="Q4640" t="s">
        <v>40</v>
      </c>
      <c r="R4640">
        <v>64930</v>
      </c>
      <c r="S4640" s="9">
        <v>31.52</v>
      </c>
      <c r="T4640" s="26">
        <v>4.8120000000000003</v>
      </c>
      <c r="U4640" s="8">
        <v>151.66999999999999</v>
      </c>
      <c r="V4640" t="s">
        <v>7502</v>
      </c>
      <c r="W4640" t="s">
        <v>2007</v>
      </c>
      <c r="X4640" t="s">
        <v>42</v>
      </c>
      <c r="Y4640" t="s">
        <v>1740</v>
      </c>
      <c r="AA4640" s="1">
        <f t="shared" si="553"/>
        <v>46029</v>
      </c>
      <c r="AB4640" s="2">
        <f t="shared" si="554"/>
        <v>1</v>
      </c>
      <c r="AC4640" s="2">
        <f t="shared" si="555"/>
        <v>2026</v>
      </c>
      <c r="AD4640" s="2" t="str">
        <f>IFERROR(VLOOKUP(A4640,'Aux Área'!$A$4:$B$123,2,0),"-")</f>
        <v>CONSERVA</v>
      </c>
    </row>
    <row r="4641" spans="1:30" x14ac:dyDescent="0.3">
      <c r="A4641" t="s">
        <v>68</v>
      </c>
      <c r="B4641" t="s">
        <v>296</v>
      </c>
      <c r="C4641" t="s">
        <v>7503</v>
      </c>
      <c r="D4641" t="s">
        <v>3246</v>
      </c>
      <c r="E4641" t="s">
        <v>3247</v>
      </c>
      <c r="F4641" t="s">
        <v>69</v>
      </c>
      <c r="G4641" t="s">
        <v>35</v>
      </c>
      <c r="H4641" t="s">
        <v>36</v>
      </c>
      <c r="I4641" t="s">
        <v>37</v>
      </c>
      <c r="J4641" t="s">
        <v>275</v>
      </c>
      <c r="K4641" t="s">
        <v>276</v>
      </c>
      <c r="L4641" t="s">
        <v>124</v>
      </c>
      <c r="M4641" t="s">
        <v>38</v>
      </c>
      <c r="N4641" t="s">
        <v>39</v>
      </c>
      <c r="O4641" s="23">
        <v>212</v>
      </c>
      <c r="P4641" s="9">
        <v>11.31</v>
      </c>
      <c r="Q4641" t="s">
        <v>40</v>
      </c>
      <c r="R4641">
        <v>29708</v>
      </c>
      <c r="S4641" s="9">
        <v>18.739999999999998</v>
      </c>
      <c r="T4641" s="26">
        <v>4.59</v>
      </c>
      <c r="U4641" s="8">
        <v>86.02</v>
      </c>
      <c r="V4641" t="s">
        <v>7504</v>
      </c>
      <c r="W4641" t="s">
        <v>2007</v>
      </c>
      <c r="X4641" t="s">
        <v>42</v>
      </c>
      <c r="Y4641" t="s">
        <v>1740</v>
      </c>
      <c r="AA4641" s="1">
        <f t="shared" si="553"/>
        <v>46029</v>
      </c>
      <c r="AB4641" s="2">
        <f t="shared" si="554"/>
        <v>1</v>
      </c>
      <c r="AC4641" s="2">
        <f t="shared" si="555"/>
        <v>2026</v>
      </c>
      <c r="AD4641" s="2" t="str">
        <f>IFERROR(VLOOKUP(A4641,'Aux Área'!$A$4:$B$123,2,0),"-")</f>
        <v>OPERAÇÃO</v>
      </c>
    </row>
    <row r="4642" spans="1:30" x14ac:dyDescent="0.3">
      <c r="A4642" t="s">
        <v>2461</v>
      </c>
      <c r="B4642" t="s">
        <v>5008</v>
      </c>
      <c r="C4642" t="s">
        <v>7505</v>
      </c>
      <c r="D4642" t="s">
        <v>3135</v>
      </c>
      <c r="E4642" t="s">
        <v>3136</v>
      </c>
      <c r="F4642" t="s">
        <v>3574</v>
      </c>
      <c r="G4642" t="s">
        <v>1135</v>
      </c>
      <c r="H4642" t="s">
        <v>2275</v>
      </c>
      <c r="I4642" t="s">
        <v>1497</v>
      </c>
      <c r="J4642" t="s">
        <v>188</v>
      </c>
      <c r="K4642" t="s">
        <v>189</v>
      </c>
      <c r="L4642" t="s">
        <v>190</v>
      </c>
      <c r="M4642" t="s">
        <v>38</v>
      </c>
      <c r="N4642" t="s">
        <v>39</v>
      </c>
      <c r="O4642" s="23">
        <v>494</v>
      </c>
      <c r="P4642" s="9">
        <v>11.86</v>
      </c>
      <c r="Q4642" t="s">
        <v>40</v>
      </c>
      <c r="R4642">
        <v>53458</v>
      </c>
      <c r="S4642" s="9">
        <v>41.64</v>
      </c>
      <c r="T4642" s="26">
        <v>4.8899999999999997</v>
      </c>
      <c r="U4642" s="8">
        <v>203.62</v>
      </c>
      <c r="V4642" t="s">
        <v>112</v>
      </c>
      <c r="W4642" t="s">
        <v>2276</v>
      </c>
      <c r="X4642" t="s">
        <v>42</v>
      </c>
      <c r="Y4642" t="s">
        <v>2277</v>
      </c>
      <c r="AA4642" s="1">
        <f t="shared" si="553"/>
        <v>46029</v>
      </c>
      <c r="AB4642" s="2">
        <f t="shared" si="554"/>
        <v>1</v>
      </c>
      <c r="AC4642" s="2">
        <f t="shared" si="555"/>
        <v>2026</v>
      </c>
      <c r="AD4642" s="2" t="str">
        <f>IFERROR(VLOOKUP(A4642,'Aux Área'!$A$4:$B$123,2,0),"-")</f>
        <v>INSPEÇÃO</v>
      </c>
    </row>
    <row r="4643" spans="1:30" x14ac:dyDescent="0.3">
      <c r="A4643" t="s">
        <v>60</v>
      </c>
      <c r="B4643" t="s">
        <v>614</v>
      </c>
      <c r="C4643" t="s">
        <v>7506</v>
      </c>
      <c r="D4643" t="s">
        <v>1206</v>
      </c>
      <c r="E4643" t="s">
        <v>1207</v>
      </c>
      <c r="F4643" t="s">
        <v>61</v>
      </c>
      <c r="G4643" t="s">
        <v>35</v>
      </c>
      <c r="H4643" t="s">
        <v>36</v>
      </c>
      <c r="I4643" t="s">
        <v>37</v>
      </c>
      <c r="J4643" t="s">
        <v>275</v>
      </c>
      <c r="K4643" t="s">
        <v>276</v>
      </c>
      <c r="L4643" t="s">
        <v>124</v>
      </c>
      <c r="M4643" t="s">
        <v>38</v>
      </c>
      <c r="N4643" t="s">
        <v>39</v>
      </c>
      <c r="O4643" s="23">
        <v>251</v>
      </c>
      <c r="P4643" s="9">
        <v>8.7799999999999994</v>
      </c>
      <c r="Q4643" t="s">
        <v>40</v>
      </c>
      <c r="R4643">
        <v>28131</v>
      </c>
      <c r="S4643" s="9">
        <v>28.6</v>
      </c>
      <c r="T4643" s="26">
        <v>4.59</v>
      </c>
      <c r="U4643" s="8">
        <v>131.27000000000001</v>
      </c>
      <c r="V4643" t="s">
        <v>7507</v>
      </c>
      <c r="W4643" t="s">
        <v>2007</v>
      </c>
      <c r="X4643" t="s">
        <v>42</v>
      </c>
      <c r="Y4643" t="s">
        <v>1740</v>
      </c>
      <c r="AA4643" s="1">
        <f t="shared" si="553"/>
        <v>46029</v>
      </c>
      <c r="AB4643" s="2">
        <f t="shared" si="554"/>
        <v>1</v>
      </c>
      <c r="AC4643" s="2">
        <f t="shared" si="555"/>
        <v>2026</v>
      </c>
      <c r="AD4643" s="2" t="str">
        <f>IFERROR(VLOOKUP(A4643,'Aux Área'!$A$4:$B$123,2,0),"-")</f>
        <v>QSMS</v>
      </c>
    </row>
    <row r="4644" spans="1:30" x14ac:dyDescent="0.3">
      <c r="A4644" t="s">
        <v>2664</v>
      </c>
      <c r="B4644" t="s">
        <v>2665</v>
      </c>
      <c r="C4644" t="s">
        <v>7508</v>
      </c>
      <c r="D4644" t="s">
        <v>3068</v>
      </c>
      <c r="E4644" t="s">
        <v>3069</v>
      </c>
      <c r="F4644" t="s">
        <v>2667</v>
      </c>
      <c r="G4644" t="s">
        <v>659</v>
      </c>
      <c r="H4644" t="s">
        <v>2215</v>
      </c>
      <c r="I4644" t="s">
        <v>667</v>
      </c>
      <c r="J4644" t="s">
        <v>215</v>
      </c>
      <c r="K4644" t="s">
        <v>216</v>
      </c>
      <c r="L4644" t="s">
        <v>217</v>
      </c>
      <c r="M4644" t="s">
        <v>38</v>
      </c>
      <c r="N4644" t="s">
        <v>668</v>
      </c>
      <c r="O4644" s="23">
        <v>175</v>
      </c>
      <c r="P4644" s="9">
        <v>4.88</v>
      </c>
      <c r="Q4644" t="s">
        <v>40</v>
      </c>
      <c r="R4644">
        <v>8329</v>
      </c>
      <c r="S4644" s="9">
        <v>35.83</v>
      </c>
      <c r="T4644" s="26">
        <v>6.2910000000000004</v>
      </c>
      <c r="U4644" s="8">
        <v>225.41</v>
      </c>
      <c r="V4644" t="s">
        <v>41</v>
      </c>
      <c r="W4644" t="s">
        <v>2007</v>
      </c>
      <c r="X4644" t="s">
        <v>42</v>
      </c>
      <c r="Y4644" t="s">
        <v>1740</v>
      </c>
      <c r="AA4644" s="1">
        <f t="shared" si="553"/>
        <v>46029</v>
      </c>
      <c r="AB4644" s="2">
        <f t="shared" si="554"/>
        <v>1</v>
      </c>
      <c r="AC4644" s="2">
        <f t="shared" si="555"/>
        <v>2026</v>
      </c>
      <c r="AD4644" s="2" t="str">
        <f>IFERROR(VLOOKUP(A4644,'Aux Área'!$A$4:$B$123,2,0),"-")</f>
        <v>APH</v>
      </c>
    </row>
    <row r="4645" spans="1:30" x14ac:dyDescent="0.3">
      <c r="A4645" t="s">
        <v>64</v>
      </c>
      <c r="B4645" t="s">
        <v>332</v>
      </c>
      <c r="C4645" t="s">
        <v>7509</v>
      </c>
      <c r="D4645" t="s">
        <v>127</v>
      </c>
      <c r="E4645" t="s">
        <v>128</v>
      </c>
      <c r="F4645" t="s">
        <v>65</v>
      </c>
      <c r="G4645" t="s">
        <v>35</v>
      </c>
      <c r="H4645" t="s">
        <v>36</v>
      </c>
      <c r="I4645" t="s">
        <v>37</v>
      </c>
      <c r="J4645" t="s">
        <v>2328</v>
      </c>
      <c r="K4645" t="s">
        <v>2329</v>
      </c>
      <c r="L4645" t="s">
        <v>181</v>
      </c>
      <c r="M4645" t="s">
        <v>38</v>
      </c>
      <c r="N4645" t="s">
        <v>39</v>
      </c>
      <c r="O4645" s="23">
        <v>238</v>
      </c>
      <c r="P4645" s="9">
        <v>6.92</v>
      </c>
      <c r="Q4645" t="s">
        <v>40</v>
      </c>
      <c r="R4645">
        <v>38120</v>
      </c>
      <c r="S4645" s="9">
        <v>34.39</v>
      </c>
      <c r="T4645" s="26">
        <v>5.57</v>
      </c>
      <c r="U4645" s="8">
        <v>191.56</v>
      </c>
      <c r="V4645" t="s">
        <v>41</v>
      </c>
      <c r="W4645" t="s">
        <v>2007</v>
      </c>
      <c r="X4645" t="s">
        <v>42</v>
      </c>
      <c r="Y4645" t="s">
        <v>1740</v>
      </c>
      <c r="AA4645" s="1">
        <f t="shared" si="553"/>
        <v>46029</v>
      </c>
      <c r="AB4645" s="2">
        <f t="shared" si="554"/>
        <v>1</v>
      </c>
      <c r="AC4645" s="2">
        <f t="shared" si="555"/>
        <v>2026</v>
      </c>
      <c r="AD4645" s="2" t="str">
        <f>IFERROR(VLOOKUP(A4645,'Aux Área'!$A$4:$B$123,2,0),"-")</f>
        <v>ENGENHARIA</v>
      </c>
    </row>
    <row r="4646" spans="1:30" x14ac:dyDescent="0.3">
      <c r="A4646" t="s">
        <v>2679</v>
      </c>
      <c r="B4646" t="s">
        <v>2680</v>
      </c>
      <c r="C4646" t="s">
        <v>7510</v>
      </c>
      <c r="D4646" t="s">
        <v>3597</v>
      </c>
      <c r="E4646" t="s">
        <v>3598</v>
      </c>
      <c r="F4646" t="s">
        <v>2682</v>
      </c>
      <c r="G4646" t="s">
        <v>659</v>
      </c>
      <c r="H4646" t="s">
        <v>1996</v>
      </c>
      <c r="I4646" t="s">
        <v>1997</v>
      </c>
      <c r="J4646" t="s">
        <v>165</v>
      </c>
      <c r="K4646" t="s">
        <v>166</v>
      </c>
      <c r="L4646" t="s">
        <v>167</v>
      </c>
      <c r="M4646" t="s">
        <v>38</v>
      </c>
      <c r="N4646" t="s">
        <v>668</v>
      </c>
      <c r="O4646" s="23">
        <v>416</v>
      </c>
      <c r="P4646" s="9">
        <v>6.02</v>
      </c>
      <c r="Q4646" t="s">
        <v>40</v>
      </c>
      <c r="R4646">
        <v>11177</v>
      </c>
      <c r="S4646" s="9">
        <v>69.08</v>
      </c>
      <c r="T4646" s="26">
        <v>6.24</v>
      </c>
      <c r="U4646" s="8">
        <v>431.07</v>
      </c>
      <c r="V4646" t="s">
        <v>112</v>
      </c>
      <c r="W4646" t="s">
        <v>1985</v>
      </c>
      <c r="X4646" t="s">
        <v>42</v>
      </c>
      <c r="Y4646" t="s">
        <v>1986</v>
      </c>
      <c r="AA4646" s="1">
        <f t="shared" si="553"/>
        <v>46029</v>
      </c>
      <c r="AB4646" s="2">
        <f t="shared" si="554"/>
        <v>1</v>
      </c>
      <c r="AC4646" s="2">
        <f t="shared" si="555"/>
        <v>2026</v>
      </c>
      <c r="AD4646" s="2" t="str">
        <f>IFERROR(VLOOKUP(A4646,'Aux Área'!$A$4:$B$123,2,0),"-")</f>
        <v>PESADOS</v>
      </c>
    </row>
    <row r="4647" spans="1:30" x14ac:dyDescent="0.3">
      <c r="A4647" t="s">
        <v>1069</v>
      </c>
      <c r="B4647" t="s">
        <v>1516</v>
      </c>
      <c r="C4647" t="s">
        <v>7511</v>
      </c>
      <c r="D4647" t="s">
        <v>102</v>
      </c>
      <c r="E4647" t="s">
        <v>816</v>
      </c>
      <c r="F4647" t="s">
        <v>1071</v>
      </c>
      <c r="G4647" t="s">
        <v>35</v>
      </c>
      <c r="H4647" t="s">
        <v>36</v>
      </c>
      <c r="I4647" t="s">
        <v>37</v>
      </c>
      <c r="J4647" t="s">
        <v>147</v>
      </c>
      <c r="K4647" t="s">
        <v>148</v>
      </c>
      <c r="L4647" t="s">
        <v>84</v>
      </c>
      <c r="M4647" t="s">
        <v>38</v>
      </c>
      <c r="N4647" t="s">
        <v>39</v>
      </c>
      <c r="O4647" s="23">
        <v>322</v>
      </c>
      <c r="P4647" s="9">
        <v>8.02</v>
      </c>
      <c r="Q4647" t="s">
        <v>40</v>
      </c>
      <c r="R4647">
        <v>14160</v>
      </c>
      <c r="S4647" s="9">
        <v>40.17</v>
      </c>
      <c r="T4647" s="26">
        <v>5.77</v>
      </c>
      <c r="U4647" s="8">
        <v>231.78</v>
      </c>
      <c r="V4647" t="s">
        <v>112</v>
      </c>
      <c r="W4647" t="s">
        <v>2007</v>
      </c>
      <c r="X4647" t="s">
        <v>42</v>
      </c>
      <c r="Y4647" t="s">
        <v>1740</v>
      </c>
      <c r="AA4647" s="1">
        <f t="shared" si="553"/>
        <v>46029</v>
      </c>
      <c r="AB4647" s="2">
        <f t="shared" si="554"/>
        <v>1</v>
      </c>
      <c r="AC4647" s="2">
        <f t="shared" si="555"/>
        <v>2026</v>
      </c>
      <c r="AD4647" s="2" t="str">
        <f>IFERROR(VLOOKUP(A4647,'Aux Área'!$A$4:$B$123,2,0),"-")</f>
        <v>FACILITIES</v>
      </c>
    </row>
    <row r="4648" spans="1:30" x14ac:dyDescent="0.3">
      <c r="A4648" t="s">
        <v>1992</v>
      </c>
      <c r="B4648" t="s">
        <v>1993</v>
      </c>
      <c r="C4648" t="s">
        <v>7512</v>
      </c>
      <c r="D4648" t="s">
        <v>3403</v>
      </c>
      <c r="E4648" t="s">
        <v>3404</v>
      </c>
      <c r="F4648" t="s">
        <v>1995</v>
      </c>
      <c r="G4648" t="s">
        <v>659</v>
      </c>
      <c r="H4648" t="s">
        <v>1996</v>
      </c>
      <c r="I4648" t="s">
        <v>1997</v>
      </c>
      <c r="J4648" t="s">
        <v>275</v>
      </c>
      <c r="K4648" t="s">
        <v>276</v>
      </c>
      <c r="L4648" t="s">
        <v>124</v>
      </c>
      <c r="M4648" t="s">
        <v>38</v>
      </c>
      <c r="N4648" t="s">
        <v>668</v>
      </c>
      <c r="O4648" s="23">
        <v>392</v>
      </c>
      <c r="P4648" s="9">
        <v>5.37</v>
      </c>
      <c r="Q4648" t="s">
        <v>40</v>
      </c>
      <c r="R4648">
        <v>13224</v>
      </c>
      <c r="S4648" s="9">
        <v>73.010000000000005</v>
      </c>
      <c r="T4648" s="26">
        <v>7.42</v>
      </c>
      <c r="U4648" s="8">
        <v>541.73</v>
      </c>
      <c r="V4648" t="s">
        <v>7513</v>
      </c>
      <c r="W4648" t="s">
        <v>1985</v>
      </c>
      <c r="X4648" t="s">
        <v>42</v>
      </c>
      <c r="Y4648" t="s">
        <v>1986</v>
      </c>
      <c r="AA4648" s="1">
        <f t="shared" si="553"/>
        <v>46029</v>
      </c>
      <c r="AB4648" s="2">
        <f t="shared" si="554"/>
        <v>1</v>
      </c>
      <c r="AC4648" s="2">
        <f t="shared" si="555"/>
        <v>2026</v>
      </c>
      <c r="AD4648" s="2" t="str">
        <f>IFERROR(VLOOKUP(A4648,'Aux Área'!$A$4:$B$123,2,0),"-")</f>
        <v>PESADOS</v>
      </c>
    </row>
    <row r="4649" spans="1:30" x14ac:dyDescent="0.3">
      <c r="A4649" t="s">
        <v>1992</v>
      </c>
      <c r="C4649" t="s">
        <v>15763</v>
      </c>
      <c r="F4649" t="s">
        <v>1995</v>
      </c>
      <c r="K4649" t="s">
        <v>276</v>
      </c>
      <c r="N4649" t="s">
        <v>15690</v>
      </c>
      <c r="O4649" t="s">
        <v>15244</v>
      </c>
      <c r="P4649" s="9" t="s">
        <v>15244</v>
      </c>
      <c r="Q4649" t="s">
        <v>40</v>
      </c>
      <c r="R4649" t="s">
        <v>15244</v>
      </c>
      <c r="S4649">
        <v>3.35</v>
      </c>
      <c r="U4649" s="8">
        <v>12.71</v>
      </c>
      <c r="AA4649" s="1">
        <f>IFERROR(DATEVALUE(C4649),"-")</f>
        <v>46029</v>
      </c>
      <c r="AB4649" s="2">
        <f>IFERROR(MONTH(AA4649),"-")</f>
        <v>1</v>
      </c>
      <c r="AC4649" s="2">
        <f>IFERROR(YEAR(AA4649),"-")</f>
        <v>2026</v>
      </c>
      <c r="AD4649" s="2" t="str">
        <f>IFERROR(VLOOKUP(A4649,'Aux Área'!$A$4:$B$123,2,0),"-")</f>
        <v>PESADOS</v>
      </c>
    </row>
    <row r="4650" spans="1:30" x14ac:dyDescent="0.3">
      <c r="A4650" t="s">
        <v>2306</v>
      </c>
      <c r="B4650" t="s">
        <v>4613</v>
      </c>
      <c r="C4650" t="s">
        <v>7514</v>
      </c>
      <c r="D4650" t="s">
        <v>3428</v>
      </c>
      <c r="E4650" t="s">
        <v>3429</v>
      </c>
      <c r="F4650" t="s">
        <v>2309</v>
      </c>
      <c r="G4650" t="s">
        <v>1135</v>
      </c>
      <c r="H4650" t="s">
        <v>2275</v>
      </c>
      <c r="I4650" t="s">
        <v>1497</v>
      </c>
      <c r="J4650" t="s">
        <v>1665</v>
      </c>
      <c r="K4650" t="s">
        <v>1666</v>
      </c>
      <c r="L4650" t="s">
        <v>301</v>
      </c>
      <c r="M4650" t="s">
        <v>38</v>
      </c>
      <c r="N4650" t="s">
        <v>39</v>
      </c>
      <c r="O4650" s="23">
        <v>309</v>
      </c>
      <c r="P4650" s="9">
        <v>10.07</v>
      </c>
      <c r="Q4650" t="s">
        <v>40</v>
      </c>
      <c r="R4650">
        <v>65149</v>
      </c>
      <c r="S4650" s="9">
        <v>30.67</v>
      </c>
      <c r="T4650" s="26">
        <v>4.8899999999999997</v>
      </c>
      <c r="U4650" s="8">
        <v>149.97999999999999</v>
      </c>
      <c r="V4650" t="s">
        <v>7515</v>
      </c>
      <c r="W4650" t="s">
        <v>2276</v>
      </c>
      <c r="X4650" t="s">
        <v>42</v>
      </c>
      <c r="Y4650" t="s">
        <v>2277</v>
      </c>
      <c r="AA4650" s="1">
        <f t="shared" ref="AA4650:AA4694" si="556">DATEVALUE(C4650)</f>
        <v>46029</v>
      </c>
      <c r="AB4650" s="2">
        <f t="shared" ref="AB4650:AB4694" si="557">MONTH(AA4650)</f>
        <v>1</v>
      </c>
      <c r="AC4650" s="2">
        <f t="shared" ref="AC4650:AC4694" si="558">YEAR(AA4650)</f>
        <v>2026</v>
      </c>
      <c r="AD4650" s="2" t="str">
        <f>IFERROR(VLOOKUP(A4650,'Aux Área'!$A$4:$B$123,2,0),"-")</f>
        <v>INSPEÇÃO</v>
      </c>
    </row>
    <row r="4651" spans="1:30" x14ac:dyDescent="0.3">
      <c r="A4651" t="s">
        <v>2547</v>
      </c>
      <c r="B4651" t="s">
        <v>2548</v>
      </c>
      <c r="C4651" t="s">
        <v>7516</v>
      </c>
      <c r="D4651" t="s">
        <v>2468</v>
      </c>
      <c r="E4651" t="s">
        <v>2469</v>
      </c>
      <c r="F4651" t="s">
        <v>2550</v>
      </c>
      <c r="G4651" t="s">
        <v>659</v>
      </c>
      <c r="H4651" t="s">
        <v>2215</v>
      </c>
      <c r="I4651" t="s">
        <v>667</v>
      </c>
      <c r="J4651" t="s">
        <v>165</v>
      </c>
      <c r="K4651" t="s">
        <v>166</v>
      </c>
      <c r="L4651" t="s">
        <v>167</v>
      </c>
      <c r="M4651" t="s">
        <v>38</v>
      </c>
      <c r="N4651" t="s">
        <v>668</v>
      </c>
      <c r="O4651" s="23">
        <v>226</v>
      </c>
      <c r="P4651" s="9">
        <v>6.9</v>
      </c>
      <c r="Q4651" t="s">
        <v>40</v>
      </c>
      <c r="R4651">
        <v>10754</v>
      </c>
      <c r="S4651" s="9">
        <v>32.729999999999997</v>
      </c>
      <c r="T4651" s="26">
        <v>6.2409999999999997</v>
      </c>
      <c r="U4651" s="8">
        <v>204.28</v>
      </c>
      <c r="V4651" t="s">
        <v>112</v>
      </c>
      <c r="W4651" t="s">
        <v>2007</v>
      </c>
      <c r="X4651" t="s">
        <v>42</v>
      </c>
      <c r="Y4651" t="s">
        <v>1740</v>
      </c>
      <c r="AA4651" s="1">
        <f t="shared" si="556"/>
        <v>46029</v>
      </c>
      <c r="AB4651" s="2">
        <f t="shared" si="557"/>
        <v>1</v>
      </c>
      <c r="AC4651" s="2">
        <f t="shared" si="558"/>
        <v>2026</v>
      </c>
      <c r="AD4651" s="2" t="str">
        <f>IFERROR(VLOOKUP(A4651,'Aux Área'!$A$4:$B$123,2,0),"-")</f>
        <v>APH</v>
      </c>
    </row>
    <row r="4652" spans="1:30" x14ac:dyDescent="0.3">
      <c r="A4652" t="s">
        <v>2638</v>
      </c>
      <c r="B4652" t="s">
        <v>4593</v>
      </c>
      <c r="C4652" t="s">
        <v>7517</v>
      </c>
      <c r="D4652" t="s">
        <v>3419</v>
      </c>
      <c r="E4652" t="s">
        <v>3420</v>
      </c>
      <c r="F4652" t="s">
        <v>2641</v>
      </c>
      <c r="G4652" t="s">
        <v>1135</v>
      </c>
      <c r="H4652" t="s">
        <v>2275</v>
      </c>
      <c r="I4652" t="s">
        <v>1497</v>
      </c>
      <c r="J4652" t="s">
        <v>275</v>
      </c>
      <c r="K4652" t="s">
        <v>276</v>
      </c>
      <c r="L4652" t="s">
        <v>124</v>
      </c>
      <c r="M4652" t="s">
        <v>38</v>
      </c>
      <c r="N4652" t="s">
        <v>39</v>
      </c>
      <c r="O4652" s="23">
        <v>514</v>
      </c>
      <c r="P4652" s="9">
        <v>11.29</v>
      </c>
      <c r="Q4652" t="s">
        <v>40</v>
      </c>
      <c r="R4652">
        <v>61245</v>
      </c>
      <c r="S4652" s="9">
        <v>45.53</v>
      </c>
      <c r="T4652" s="26">
        <v>4.59</v>
      </c>
      <c r="U4652" s="8">
        <v>208.98</v>
      </c>
      <c r="V4652" t="s">
        <v>7518</v>
      </c>
      <c r="W4652" t="s">
        <v>2276</v>
      </c>
      <c r="X4652" t="s">
        <v>42</v>
      </c>
      <c r="Y4652" t="s">
        <v>2277</v>
      </c>
      <c r="AA4652" s="1">
        <f t="shared" si="556"/>
        <v>46029</v>
      </c>
      <c r="AB4652" s="2">
        <f t="shared" si="557"/>
        <v>1</v>
      </c>
      <c r="AC4652" s="2">
        <f t="shared" si="558"/>
        <v>2026</v>
      </c>
      <c r="AD4652" s="2" t="str">
        <f>IFERROR(VLOOKUP(A4652,'Aux Área'!$A$4:$B$123,2,0),"-")</f>
        <v>INSPEÇÃO</v>
      </c>
    </row>
    <row r="4653" spans="1:30" x14ac:dyDescent="0.3">
      <c r="A4653" t="s">
        <v>2278</v>
      </c>
      <c r="B4653" t="s">
        <v>4664</v>
      </c>
      <c r="C4653" t="s">
        <v>7519</v>
      </c>
      <c r="D4653" t="s">
        <v>6708</v>
      </c>
      <c r="E4653" t="s">
        <v>6709</v>
      </c>
      <c r="F4653" t="s">
        <v>2281</v>
      </c>
      <c r="G4653" t="s">
        <v>1135</v>
      </c>
      <c r="H4653" t="s">
        <v>2275</v>
      </c>
      <c r="I4653" t="s">
        <v>1497</v>
      </c>
      <c r="J4653" t="s">
        <v>169</v>
      </c>
      <c r="K4653" t="s">
        <v>170</v>
      </c>
      <c r="L4653" t="s">
        <v>124</v>
      </c>
      <c r="M4653" t="s">
        <v>38</v>
      </c>
      <c r="N4653" t="s">
        <v>39</v>
      </c>
      <c r="O4653" s="23">
        <v>314</v>
      </c>
      <c r="P4653" s="9">
        <v>9.7799999999999994</v>
      </c>
      <c r="Q4653" t="s">
        <v>40</v>
      </c>
      <c r="R4653">
        <v>73753</v>
      </c>
      <c r="S4653" s="9">
        <v>32.11</v>
      </c>
      <c r="T4653" s="26">
        <v>4.8890000000000002</v>
      </c>
      <c r="U4653" s="8">
        <v>156.97</v>
      </c>
      <c r="V4653" t="s">
        <v>41</v>
      </c>
      <c r="W4653" t="s">
        <v>2276</v>
      </c>
      <c r="X4653" t="s">
        <v>42</v>
      </c>
      <c r="Y4653" t="s">
        <v>2277</v>
      </c>
      <c r="AA4653" s="1">
        <f t="shared" si="556"/>
        <v>46029</v>
      </c>
      <c r="AB4653" s="2">
        <f t="shared" si="557"/>
        <v>1</v>
      </c>
      <c r="AC4653" s="2">
        <f t="shared" si="558"/>
        <v>2026</v>
      </c>
      <c r="AD4653" s="2" t="str">
        <f>IFERROR(VLOOKUP(A4653,'Aux Área'!$A$4:$B$123,2,0),"-")</f>
        <v>INSPEÇÃO</v>
      </c>
    </row>
    <row r="4654" spans="1:30" x14ac:dyDescent="0.3">
      <c r="A4654" t="s">
        <v>2691</v>
      </c>
      <c r="B4654" t="s">
        <v>2692</v>
      </c>
      <c r="C4654" t="s">
        <v>7520</v>
      </c>
      <c r="D4654" t="s">
        <v>2142</v>
      </c>
      <c r="E4654" t="s">
        <v>2143</v>
      </c>
      <c r="F4654" t="s">
        <v>3605</v>
      </c>
      <c r="G4654" t="s">
        <v>1635</v>
      </c>
      <c r="H4654" t="s">
        <v>2635</v>
      </c>
      <c r="I4654" t="s">
        <v>37</v>
      </c>
      <c r="J4654" t="s">
        <v>165</v>
      </c>
      <c r="K4654" t="s">
        <v>166</v>
      </c>
      <c r="L4654" t="s">
        <v>167</v>
      </c>
      <c r="M4654" t="s">
        <v>38</v>
      </c>
      <c r="N4654" t="s">
        <v>39</v>
      </c>
      <c r="O4654" s="23">
        <v>211</v>
      </c>
      <c r="P4654" s="9">
        <v>9.31</v>
      </c>
      <c r="Q4654" t="s">
        <v>40</v>
      </c>
      <c r="R4654">
        <v>9123</v>
      </c>
      <c r="S4654" s="9">
        <v>22.66</v>
      </c>
      <c r="T4654" s="26">
        <v>4.79</v>
      </c>
      <c r="U4654" s="8">
        <v>108.54</v>
      </c>
      <c r="V4654" t="s">
        <v>112</v>
      </c>
      <c r="W4654" t="s">
        <v>2007</v>
      </c>
      <c r="X4654" t="s">
        <v>42</v>
      </c>
      <c r="Y4654" t="s">
        <v>1740</v>
      </c>
      <c r="AA4654" s="1">
        <f t="shared" si="556"/>
        <v>46029</v>
      </c>
      <c r="AB4654" s="2">
        <f t="shared" si="557"/>
        <v>1</v>
      </c>
      <c r="AC4654" s="2">
        <f t="shared" si="558"/>
        <v>2026</v>
      </c>
      <c r="AD4654" s="2" t="str">
        <f>IFERROR(VLOOKUP(A4654,'Aux Área'!$A$4:$B$123,2,0),"-")</f>
        <v>TI</v>
      </c>
    </row>
    <row r="4655" spans="1:30" x14ac:dyDescent="0.3">
      <c r="A4655" t="s">
        <v>50</v>
      </c>
      <c r="B4655" t="s">
        <v>324</v>
      </c>
      <c r="C4655" t="s">
        <v>7521</v>
      </c>
      <c r="D4655" t="s">
        <v>326</v>
      </c>
      <c r="E4655" t="s">
        <v>327</v>
      </c>
      <c r="F4655" t="s">
        <v>51</v>
      </c>
      <c r="G4655" t="s">
        <v>35</v>
      </c>
      <c r="H4655" t="s">
        <v>36</v>
      </c>
      <c r="I4655" t="s">
        <v>37</v>
      </c>
      <c r="J4655" t="s">
        <v>2817</v>
      </c>
      <c r="K4655" t="s">
        <v>2818</v>
      </c>
      <c r="L4655" t="s">
        <v>84</v>
      </c>
      <c r="M4655" t="s">
        <v>38</v>
      </c>
      <c r="N4655" t="s">
        <v>39</v>
      </c>
      <c r="O4655" s="23">
        <v>275</v>
      </c>
      <c r="P4655" s="9">
        <v>6.68</v>
      </c>
      <c r="Q4655" t="s">
        <v>40</v>
      </c>
      <c r="R4655">
        <v>16989</v>
      </c>
      <c r="S4655" s="9">
        <v>41.18</v>
      </c>
      <c r="T4655" s="26">
        <v>5.27</v>
      </c>
      <c r="U4655" s="8">
        <v>217.02</v>
      </c>
      <c r="V4655" t="s">
        <v>7522</v>
      </c>
      <c r="W4655" t="s">
        <v>2007</v>
      </c>
      <c r="X4655" t="s">
        <v>42</v>
      </c>
      <c r="Y4655" t="s">
        <v>1740</v>
      </c>
      <c r="AA4655" s="1">
        <f t="shared" si="556"/>
        <v>46029</v>
      </c>
      <c r="AB4655" s="2">
        <f t="shared" si="557"/>
        <v>1</v>
      </c>
      <c r="AC4655" s="2">
        <f t="shared" si="558"/>
        <v>2026</v>
      </c>
      <c r="AD4655" s="2" t="str">
        <f>IFERROR(VLOOKUP(A4655,'Aux Área'!$A$4:$B$123,2,0),"-")</f>
        <v>TI</v>
      </c>
    </row>
    <row r="4656" spans="1:30" x14ac:dyDescent="0.3">
      <c r="A4656" t="s">
        <v>5369</v>
      </c>
      <c r="B4656" t="s">
        <v>93</v>
      </c>
      <c r="C4656" t="s">
        <v>7523</v>
      </c>
      <c r="D4656" t="s">
        <v>5109</v>
      </c>
      <c r="E4656" t="s">
        <v>5110</v>
      </c>
      <c r="F4656" t="s">
        <v>653</v>
      </c>
      <c r="G4656" t="s">
        <v>659</v>
      </c>
      <c r="H4656" t="s">
        <v>706</v>
      </c>
      <c r="I4656" t="s">
        <v>667</v>
      </c>
      <c r="J4656" t="s">
        <v>122</v>
      </c>
      <c r="K4656" t="s">
        <v>123</v>
      </c>
      <c r="L4656" t="s">
        <v>124</v>
      </c>
      <c r="M4656" t="s">
        <v>38</v>
      </c>
      <c r="N4656" t="s">
        <v>707</v>
      </c>
      <c r="O4656" s="23">
        <v>0</v>
      </c>
      <c r="P4656" s="9">
        <v>0</v>
      </c>
      <c r="Q4656" t="s">
        <v>40</v>
      </c>
      <c r="R4656">
        <v>0</v>
      </c>
      <c r="S4656" s="9">
        <v>55.55</v>
      </c>
      <c r="T4656" s="26">
        <v>6.6909999999999998</v>
      </c>
      <c r="U4656" s="8">
        <v>371.69</v>
      </c>
      <c r="V4656" t="s">
        <v>112</v>
      </c>
      <c r="W4656" t="s">
        <v>652</v>
      </c>
      <c r="X4656" t="s">
        <v>42</v>
      </c>
      <c r="Y4656" t="s">
        <v>653</v>
      </c>
      <c r="AA4656" s="1">
        <f t="shared" si="556"/>
        <v>46029</v>
      </c>
      <c r="AB4656" s="2">
        <f t="shared" si="557"/>
        <v>1</v>
      </c>
      <c r="AC4656" s="2">
        <f t="shared" si="558"/>
        <v>2026</v>
      </c>
      <c r="AD4656" s="2" t="str">
        <f>IFERROR(VLOOKUP(A4656,'Aux Área'!$A$4:$B$123,2,0),"-")</f>
        <v>SÃO PEDRO</v>
      </c>
    </row>
    <row r="4657" spans="1:30" x14ac:dyDescent="0.3">
      <c r="A4657" t="s">
        <v>5107</v>
      </c>
      <c r="B4657" t="s">
        <v>2272</v>
      </c>
      <c r="C4657" t="s">
        <v>7524</v>
      </c>
      <c r="D4657" t="s">
        <v>5109</v>
      </c>
      <c r="E4657" t="s">
        <v>5110</v>
      </c>
      <c r="F4657" t="s">
        <v>653</v>
      </c>
      <c r="G4657" t="s">
        <v>635</v>
      </c>
      <c r="H4657" t="s">
        <v>1099</v>
      </c>
      <c r="I4657" t="s">
        <v>649</v>
      </c>
      <c r="J4657" t="s">
        <v>122</v>
      </c>
      <c r="K4657" t="s">
        <v>123</v>
      </c>
      <c r="L4657" t="s">
        <v>124</v>
      </c>
      <c r="M4657" t="s">
        <v>38</v>
      </c>
      <c r="N4657" t="s">
        <v>668</v>
      </c>
      <c r="O4657" s="23">
        <v>0</v>
      </c>
      <c r="P4657" s="9">
        <v>0</v>
      </c>
      <c r="Q4657" t="s">
        <v>40</v>
      </c>
      <c r="R4657">
        <v>0</v>
      </c>
      <c r="S4657" s="9">
        <v>109.11</v>
      </c>
      <c r="T4657" s="26">
        <v>6.09</v>
      </c>
      <c r="U4657" s="8">
        <v>664.48</v>
      </c>
      <c r="V4657" t="s">
        <v>112</v>
      </c>
      <c r="W4657" t="s">
        <v>652</v>
      </c>
      <c r="X4657" t="s">
        <v>42</v>
      </c>
      <c r="Y4657" t="s">
        <v>653</v>
      </c>
      <c r="AA4657" s="1">
        <f t="shared" si="556"/>
        <v>46029</v>
      </c>
      <c r="AB4657" s="2">
        <f t="shared" si="557"/>
        <v>1</v>
      </c>
      <c r="AC4657" s="2">
        <f t="shared" si="558"/>
        <v>2026</v>
      </c>
      <c r="AD4657" s="2" t="str">
        <f>IFERROR(VLOOKUP(A4657,'Aux Área'!$A$4:$B$123,2,0),"-")</f>
        <v>SÃO PEDRO</v>
      </c>
    </row>
    <row r="4658" spans="1:30" x14ac:dyDescent="0.3">
      <c r="A4658" t="s">
        <v>2643</v>
      </c>
      <c r="B4658" t="s">
        <v>2307</v>
      </c>
      <c r="C4658" t="s">
        <v>7525</v>
      </c>
      <c r="D4658" t="s">
        <v>4988</v>
      </c>
      <c r="E4658" t="s">
        <v>4989</v>
      </c>
      <c r="F4658" t="s">
        <v>2646</v>
      </c>
      <c r="G4658" t="s">
        <v>1300</v>
      </c>
      <c r="H4658" t="s">
        <v>1301</v>
      </c>
      <c r="I4658" t="s">
        <v>37</v>
      </c>
      <c r="J4658" t="s">
        <v>122</v>
      </c>
      <c r="K4658" t="s">
        <v>123</v>
      </c>
      <c r="L4658" t="s">
        <v>124</v>
      </c>
      <c r="M4658" t="s">
        <v>38</v>
      </c>
      <c r="N4658" t="s">
        <v>39</v>
      </c>
      <c r="O4658" s="23">
        <v>501</v>
      </c>
      <c r="P4658" s="9">
        <v>11.49</v>
      </c>
      <c r="Q4658" t="s">
        <v>40</v>
      </c>
      <c r="R4658">
        <v>67325</v>
      </c>
      <c r="S4658" s="9">
        <v>43.59</v>
      </c>
      <c r="T4658" s="26">
        <v>5.09</v>
      </c>
      <c r="U4658" s="8">
        <v>221.87</v>
      </c>
      <c r="V4658" t="s">
        <v>246</v>
      </c>
      <c r="W4658" t="s">
        <v>2276</v>
      </c>
      <c r="X4658" t="s">
        <v>42</v>
      </c>
      <c r="Y4658" t="s">
        <v>2277</v>
      </c>
      <c r="AA4658" s="1">
        <f t="shared" si="556"/>
        <v>46029</v>
      </c>
      <c r="AB4658" s="2">
        <f t="shared" si="557"/>
        <v>1</v>
      </c>
      <c r="AC4658" s="2">
        <f t="shared" si="558"/>
        <v>2026</v>
      </c>
      <c r="AD4658" s="2" t="str">
        <f>IFERROR(VLOOKUP(A4658,'Aux Área'!$A$4:$B$123,2,0),"-")</f>
        <v>INSPEÇÃO</v>
      </c>
    </row>
    <row r="4659" spans="1:30" x14ac:dyDescent="0.3">
      <c r="A4659" t="s">
        <v>2318</v>
      </c>
      <c r="B4659" t="s">
        <v>2733</v>
      </c>
      <c r="C4659" t="s">
        <v>7526</v>
      </c>
      <c r="D4659" t="s">
        <v>7064</v>
      </c>
      <c r="E4659" t="s">
        <v>7065</v>
      </c>
      <c r="F4659" t="s">
        <v>4203</v>
      </c>
      <c r="G4659" t="s">
        <v>1135</v>
      </c>
      <c r="H4659" t="s">
        <v>2185</v>
      </c>
      <c r="I4659" t="s">
        <v>2186</v>
      </c>
      <c r="J4659" t="s">
        <v>169</v>
      </c>
      <c r="K4659" t="s">
        <v>170</v>
      </c>
      <c r="L4659" t="s">
        <v>124</v>
      </c>
      <c r="M4659" t="s">
        <v>38</v>
      </c>
      <c r="N4659" t="s">
        <v>668</v>
      </c>
      <c r="O4659" s="23">
        <v>789</v>
      </c>
      <c r="P4659" s="9">
        <v>13.89</v>
      </c>
      <c r="Q4659" t="s">
        <v>40</v>
      </c>
      <c r="R4659">
        <v>65461</v>
      </c>
      <c r="S4659" s="9">
        <v>56.82</v>
      </c>
      <c r="T4659" s="26">
        <v>6.19</v>
      </c>
      <c r="U4659" s="8">
        <v>351.72</v>
      </c>
      <c r="V4659" t="s">
        <v>41</v>
      </c>
      <c r="W4659" t="s">
        <v>2007</v>
      </c>
      <c r="X4659" t="s">
        <v>42</v>
      </c>
      <c r="Y4659" t="s">
        <v>2188</v>
      </c>
      <c r="AA4659" s="1">
        <f t="shared" si="556"/>
        <v>46029</v>
      </c>
      <c r="AB4659" s="2">
        <f t="shared" si="557"/>
        <v>1</v>
      </c>
      <c r="AC4659" s="2">
        <f t="shared" si="558"/>
        <v>2026</v>
      </c>
      <c r="AD4659" s="2" t="str">
        <f>IFERROR(VLOOKUP(A4659,'Aux Área'!$A$4:$B$123,2,0),"-")</f>
        <v>INSPEÇÃO</v>
      </c>
    </row>
    <row r="4660" spans="1:30" x14ac:dyDescent="0.3">
      <c r="A4660" t="s">
        <v>1999</v>
      </c>
      <c r="B4660" t="s">
        <v>3016</v>
      </c>
      <c r="C4660" t="s">
        <v>7527</v>
      </c>
      <c r="D4660" t="s">
        <v>6928</v>
      </c>
      <c r="E4660" t="s">
        <v>6929</v>
      </c>
      <c r="F4660" t="s">
        <v>2002</v>
      </c>
      <c r="G4660" t="s">
        <v>659</v>
      </c>
      <c r="H4660" t="s">
        <v>2003</v>
      </c>
      <c r="I4660" t="s">
        <v>667</v>
      </c>
      <c r="J4660" t="s">
        <v>285</v>
      </c>
      <c r="K4660" t="s">
        <v>286</v>
      </c>
      <c r="L4660" t="s">
        <v>91</v>
      </c>
      <c r="M4660" t="s">
        <v>38</v>
      </c>
      <c r="N4660" t="s">
        <v>668</v>
      </c>
      <c r="O4660" s="23">
        <v>194</v>
      </c>
      <c r="P4660" s="9">
        <v>3.53</v>
      </c>
      <c r="Q4660" t="s">
        <v>40</v>
      </c>
      <c r="R4660">
        <v>13377</v>
      </c>
      <c r="S4660" s="9">
        <v>54.97</v>
      </c>
      <c r="T4660" s="26">
        <v>5.89</v>
      </c>
      <c r="U4660" s="8">
        <v>323.8</v>
      </c>
      <c r="V4660" t="s">
        <v>7528</v>
      </c>
      <c r="W4660" t="s">
        <v>1985</v>
      </c>
      <c r="X4660" t="s">
        <v>42</v>
      </c>
      <c r="Y4660" t="s">
        <v>1986</v>
      </c>
      <c r="AA4660" s="1">
        <f t="shared" si="556"/>
        <v>46029</v>
      </c>
      <c r="AB4660" s="2">
        <f t="shared" si="557"/>
        <v>1</v>
      </c>
      <c r="AC4660" s="2">
        <f t="shared" si="558"/>
        <v>2026</v>
      </c>
      <c r="AD4660" s="2" t="str">
        <f>IFERROR(VLOOKUP(A4660,'Aux Área'!$A$4:$B$123,2,0),"-")</f>
        <v>PESADOS</v>
      </c>
    </row>
    <row r="4661" spans="1:30" x14ac:dyDescent="0.3">
      <c r="A4661" t="s">
        <v>58</v>
      </c>
      <c r="B4661" t="s">
        <v>250</v>
      </c>
      <c r="C4661" t="s">
        <v>7529</v>
      </c>
      <c r="D4661" t="s">
        <v>87</v>
      </c>
      <c r="E4661" t="s">
        <v>88</v>
      </c>
      <c r="F4661" t="s">
        <v>59</v>
      </c>
      <c r="G4661" t="s">
        <v>35</v>
      </c>
      <c r="H4661" t="s">
        <v>36</v>
      </c>
      <c r="I4661" t="s">
        <v>37</v>
      </c>
      <c r="J4661" t="s">
        <v>285</v>
      </c>
      <c r="K4661" t="s">
        <v>286</v>
      </c>
      <c r="L4661" t="s">
        <v>91</v>
      </c>
      <c r="M4661" t="s">
        <v>38</v>
      </c>
      <c r="N4661" t="s">
        <v>39</v>
      </c>
      <c r="O4661" s="23">
        <v>311</v>
      </c>
      <c r="P4661" s="9">
        <v>7.74</v>
      </c>
      <c r="Q4661" t="s">
        <v>40</v>
      </c>
      <c r="R4661">
        <v>65241</v>
      </c>
      <c r="S4661" s="9">
        <v>40.18</v>
      </c>
      <c r="T4661" s="26">
        <v>4.99</v>
      </c>
      <c r="U4661" s="8">
        <v>200.51</v>
      </c>
      <c r="V4661" t="s">
        <v>7530</v>
      </c>
      <c r="W4661" t="s">
        <v>2007</v>
      </c>
      <c r="X4661" t="s">
        <v>42</v>
      </c>
      <c r="Y4661" t="s">
        <v>1740</v>
      </c>
      <c r="AA4661" s="1">
        <f t="shared" si="556"/>
        <v>46029</v>
      </c>
      <c r="AB4661" s="2">
        <f t="shared" si="557"/>
        <v>1</v>
      </c>
      <c r="AC4661" s="2">
        <f t="shared" si="558"/>
        <v>2026</v>
      </c>
      <c r="AD4661" s="2" t="str">
        <f>IFERROR(VLOOKUP(A4661,'Aux Área'!$A$4:$B$123,2,0),"-")</f>
        <v>CONSERVA</v>
      </c>
    </row>
    <row r="4662" spans="1:30" x14ac:dyDescent="0.3">
      <c r="A4662" t="s">
        <v>1295</v>
      </c>
      <c r="B4662" t="s">
        <v>1753</v>
      </c>
      <c r="C4662" t="s">
        <v>7531</v>
      </c>
      <c r="D4662" t="s">
        <v>1297</v>
      </c>
      <c r="E4662" t="s">
        <v>2221</v>
      </c>
      <c r="F4662" t="s">
        <v>1299</v>
      </c>
      <c r="G4662" t="s">
        <v>1135</v>
      </c>
      <c r="H4662" t="s">
        <v>1301</v>
      </c>
      <c r="I4662" t="s">
        <v>839</v>
      </c>
      <c r="J4662" t="s">
        <v>275</v>
      </c>
      <c r="K4662" t="s">
        <v>276</v>
      </c>
      <c r="L4662" t="s">
        <v>124</v>
      </c>
      <c r="M4662" t="s">
        <v>38</v>
      </c>
      <c r="N4662" t="s">
        <v>39</v>
      </c>
      <c r="O4662" s="23">
        <v>0</v>
      </c>
      <c r="P4662" s="23">
        <v>0</v>
      </c>
      <c r="Q4662" t="s">
        <v>40</v>
      </c>
      <c r="R4662" t="s">
        <v>15244</v>
      </c>
      <c r="S4662" s="9">
        <v>42.27</v>
      </c>
      <c r="T4662" s="26">
        <v>4.59</v>
      </c>
      <c r="U4662" s="8">
        <v>194.02</v>
      </c>
      <c r="V4662" t="s">
        <v>7532</v>
      </c>
      <c r="W4662" t="s">
        <v>2007</v>
      </c>
      <c r="X4662" t="s">
        <v>42</v>
      </c>
      <c r="Y4662" t="s">
        <v>1740</v>
      </c>
      <c r="AA4662" s="1">
        <f t="shared" si="556"/>
        <v>46029</v>
      </c>
      <c r="AB4662" s="2">
        <f t="shared" si="557"/>
        <v>1</v>
      </c>
      <c r="AC4662" s="2">
        <f t="shared" si="558"/>
        <v>2026</v>
      </c>
      <c r="AD4662" s="2" t="str">
        <f>IFERROR(VLOOKUP(A4662,'Aux Área'!$A$4:$B$123,2,0),"-")</f>
        <v>LUCCA JR - OP</v>
      </c>
    </row>
    <row r="4663" spans="1:30" x14ac:dyDescent="0.3">
      <c r="A4663" t="s">
        <v>44</v>
      </c>
      <c r="B4663" t="s">
        <v>478</v>
      </c>
      <c r="C4663" t="s">
        <v>7533</v>
      </c>
      <c r="D4663" t="s">
        <v>958</v>
      </c>
      <c r="E4663" t="s">
        <v>959</v>
      </c>
      <c r="F4663" t="s">
        <v>45</v>
      </c>
      <c r="G4663" t="s">
        <v>35</v>
      </c>
      <c r="H4663" t="s">
        <v>36</v>
      </c>
      <c r="I4663" t="s">
        <v>37</v>
      </c>
      <c r="J4663" t="s">
        <v>275</v>
      </c>
      <c r="K4663" t="s">
        <v>276</v>
      </c>
      <c r="L4663" t="s">
        <v>124</v>
      </c>
      <c r="M4663" t="s">
        <v>38</v>
      </c>
      <c r="N4663" t="s">
        <v>39</v>
      </c>
      <c r="O4663" s="23">
        <v>337</v>
      </c>
      <c r="P4663" s="9">
        <v>9.36</v>
      </c>
      <c r="Q4663" t="s">
        <v>40</v>
      </c>
      <c r="R4663">
        <v>18217</v>
      </c>
      <c r="S4663" s="9">
        <v>36.01</v>
      </c>
      <c r="T4663" s="26">
        <v>4.59</v>
      </c>
      <c r="U4663" s="8">
        <v>165.29</v>
      </c>
      <c r="V4663" t="s">
        <v>7534</v>
      </c>
      <c r="W4663" t="s">
        <v>2007</v>
      </c>
      <c r="X4663" t="s">
        <v>42</v>
      </c>
      <c r="Y4663" t="s">
        <v>1740</v>
      </c>
      <c r="AA4663" s="1">
        <f t="shared" si="556"/>
        <v>46029</v>
      </c>
      <c r="AB4663" s="2">
        <f t="shared" si="557"/>
        <v>1</v>
      </c>
      <c r="AC4663" s="2">
        <f t="shared" si="558"/>
        <v>2026</v>
      </c>
      <c r="AD4663" s="2" t="str">
        <f>IFERROR(VLOOKUP(A4663,'Aux Área'!$A$4:$B$123,2,0),"-")</f>
        <v>OPERAÇÃO</v>
      </c>
    </row>
    <row r="4664" spans="1:30" x14ac:dyDescent="0.3">
      <c r="A4664" t="s">
        <v>64</v>
      </c>
      <c r="B4664" t="s">
        <v>332</v>
      </c>
      <c r="C4664" t="s">
        <v>7535</v>
      </c>
      <c r="D4664" t="s">
        <v>127</v>
      </c>
      <c r="E4664" t="s">
        <v>128</v>
      </c>
      <c r="F4664" t="s">
        <v>65</v>
      </c>
      <c r="G4664" t="s">
        <v>35</v>
      </c>
      <c r="H4664" t="s">
        <v>36</v>
      </c>
      <c r="I4664" t="s">
        <v>37</v>
      </c>
      <c r="J4664" t="s">
        <v>1732</v>
      </c>
      <c r="K4664" t="s">
        <v>1733</v>
      </c>
      <c r="L4664" t="s">
        <v>870</v>
      </c>
      <c r="M4664" t="s">
        <v>38</v>
      </c>
      <c r="N4664" t="s">
        <v>39</v>
      </c>
      <c r="O4664" s="23">
        <v>356</v>
      </c>
      <c r="P4664" s="9">
        <v>10.18</v>
      </c>
      <c r="Q4664" t="s">
        <v>40</v>
      </c>
      <c r="R4664">
        <v>38476</v>
      </c>
      <c r="S4664" s="9">
        <v>34.97</v>
      </c>
      <c r="T4664" s="26">
        <v>4.6900000000000004</v>
      </c>
      <c r="U4664" s="8">
        <v>164.02</v>
      </c>
      <c r="V4664" t="s">
        <v>7536</v>
      </c>
      <c r="W4664" t="s">
        <v>2007</v>
      </c>
      <c r="X4664" t="s">
        <v>42</v>
      </c>
      <c r="Y4664" t="s">
        <v>1740</v>
      </c>
      <c r="AA4664" s="1">
        <f t="shared" si="556"/>
        <v>46029</v>
      </c>
      <c r="AB4664" s="2">
        <f t="shared" si="557"/>
        <v>1</v>
      </c>
      <c r="AC4664" s="2">
        <f t="shared" si="558"/>
        <v>2026</v>
      </c>
      <c r="AD4664" s="2" t="str">
        <f>IFERROR(VLOOKUP(A4664,'Aux Área'!$A$4:$B$123,2,0),"-")</f>
        <v>ENGENHARIA</v>
      </c>
    </row>
    <row r="4665" spans="1:30" x14ac:dyDescent="0.3">
      <c r="A4665" t="s">
        <v>76</v>
      </c>
      <c r="B4665" t="s">
        <v>380</v>
      </c>
      <c r="C4665" t="s">
        <v>7537</v>
      </c>
      <c r="D4665" t="s">
        <v>382</v>
      </c>
      <c r="E4665" t="s">
        <v>383</v>
      </c>
      <c r="F4665" t="s">
        <v>77</v>
      </c>
      <c r="G4665" t="s">
        <v>35</v>
      </c>
      <c r="H4665" t="s">
        <v>36</v>
      </c>
      <c r="I4665" t="s">
        <v>37</v>
      </c>
      <c r="J4665" t="s">
        <v>241</v>
      </c>
      <c r="K4665" t="s">
        <v>242</v>
      </c>
      <c r="L4665" t="s">
        <v>110</v>
      </c>
      <c r="M4665" t="s">
        <v>38</v>
      </c>
      <c r="N4665" t="s">
        <v>39</v>
      </c>
      <c r="O4665" s="23">
        <v>419</v>
      </c>
      <c r="P4665" s="9">
        <v>10.59</v>
      </c>
      <c r="Q4665" t="s">
        <v>40</v>
      </c>
      <c r="R4665">
        <v>49275</v>
      </c>
      <c r="S4665" s="9">
        <v>39.549999999999997</v>
      </c>
      <c r="T4665" s="26">
        <v>4.99</v>
      </c>
      <c r="U4665" s="8">
        <v>197.36</v>
      </c>
      <c r="V4665" t="s">
        <v>41</v>
      </c>
      <c r="W4665" t="s">
        <v>2007</v>
      </c>
      <c r="X4665" t="s">
        <v>42</v>
      </c>
      <c r="Y4665" t="s">
        <v>1740</v>
      </c>
      <c r="AA4665" s="1">
        <f t="shared" si="556"/>
        <v>46029</v>
      </c>
      <c r="AB4665" s="2">
        <f t="shared" si="557"/>
        <v>1</v>
      </c>
      <c r="AC4665" s="2">
        <f t="shared" si="558"/>
        <v>2026</v>
      </c>
      <c r="AD4665" s="2" t="str">
        <f>IFERROR(VLOOKUP(A4665,'Aux Área'!$A$4:$B$123,2,0),"-")</f>
        <v>QSMS</v>
      </c>
    </row>
    <row r="4666" spans="1:30" x14ac:dyDescent="0.3">
      <c r="A4666" t="s">
        <v>2282</v>
      </c>
      <c r="B4666" t="s">
        <v>4679</v>
      </c>
      <c r="C4666" t="s">
        <v>7538</v>
      </c>
      <c r="D4666" t="s">
        <v>3162</v>
      </c>
      <c r="E4666" t="s">
        <v>3163</v>
      </c>
      <c r="F4666" t="s">
        <v>2285</v>
      </c>
      <c r="G4666" t="s">
        <v>1135</v>
      </c>
      <c r="H4666" t="s">
        <v>2275</v>
      </c>
      <c r="I4666" t="s">
        <v>1497</v>
      </c>
      <c r="J4666" t="s">
        <v>165</v>
      </c>
      <c r="K4666" t="s">
        <v>166</v>
      </c>
      <c r="L4666" t="s">
        <v>167</v>
      </c>
      <c r="M4666" t="s">
        <v>38</v>
      </c>
      <c r="N4666" t="s">
        <v>39</v>
      </c>
      <c r="O4666" s="23">
        <v>343</v>
      </c>
      <c r="P4666" s="9">
        <v>8.8800000000000008</v>
      </c>
      <c r="Q4666" t="s">
        <v>40</v>
      </c>
      <c r="R4666">
        <v>61445</v>
      </c>
      <c r="S4666" s="9">
        <v>38.619999999999997</v>
      </c>
      <c r="T4666" s="26">
        <v>4.7910000000000004</v>
      </c>
      <c r="U4666" s="8">
        <v>185.01</v>
      </c>
      <c r="V4666" t="s">
        <v>112</v>
      </c>
      <c r="W4666" t="s">
        <v>2276</v>
      </c>
      <c r="X4666" t="s">
        <v>42</v>
      </c>
      <c r="Y4666" t="s">
        <v>2277</v>
      </c>
      <c r="AA4666" s="1">
        <f t="shared" si="556"/>
        <v>46029</v>
      </c>
      <c r="AB4666" s="2">
        <f t="shared" si="557"/>
        <v>1</v>
      </c>
      <c r="AC4666" s="2">
        <f t="shared" si="558"/>
        <v>2026</v>
      </c>
      <c r="AD4666" s="2" t="str">
        <f>IFERROR(VLOOKUP(A4666,'Aux Área'!$A$4:$B$123,2,0),"-")</f>
        <v>INSPEÇÃO</v>
      </c>
    </row>
    <row r="4667" spans="1:30" x14ac:dyDescent="0.3">
      <c r="A4667" t="s">
        <v>2181</v>
      </c>
      <c r="B4667" t="s">
        <v>4595</v>
      </c>
      <c r="C4667" t="s">
        <v>7539</v>
      </c>
      <c r="D4667" t="s">
        <v>3107</v>
      </c>
      <c r="E4667" t="s">
        <v>3108</v>
      </c>
      <c r="F4667" t="s">
        <v>2184</v>
      </c>
      <c r="G4667" t="s">
        <v>1135</v>
      </c>
      <c r="H4667" t="s">
        <v>2185</v>
      </c>
      <c r="I4667" t="s">
        <v>2186</v>
      </c>
      <c r="J4667" t="s">
        <v>237</v>
      </c>
      <c r="K4667" t="s">
        <v>238</v>
      </c>
      <c r="L4667" t="s">
        <v>110</v>
      </c>
      <c r="M4667" t="s">
        <v>38</v>
      </c>
      <c r="N4667" t="s">
        <v>668</v>
      </c>
      <c r="O4667" s="23">
        <v>868</v>
      </c>
      <c r="P4667" s="9">
        <v>14.44</v>
      </c>
      <c r="Q4667" t="s">
        <v>40</v>
      </c>
      <c r="R4667">
        <v>73473</v>
      </c>
      <c r="S4667" s="9">
        <v>60.11</v>
      </c>
      <c r="T4667" s="26">
        <v>6.04</v>
      </c>
      <c r="U4667" s="8">
        <v>363.06</v>
      </c>
      <c r="V4667" t="s">
        <v>41</v>
      </c>
      <c r="W4667" t="s">
        <v>2007</v>
      </c>
      <c r="X4667" t="s">
        <v>42</v>
      </c>
      <c r="Y4667" t="s">
        <v>2188</v>
      </c>
      <c r="AA4667" s="1">
        <f t="shared" si="556"/>
        <v>46029</v>
      </c>
      <c r="AB4667" s="2">
        <f t="shared" si="557"/>
        <v>1</v>
      </c>
      <c r="AC4667" s="2">
        <f t="shared" si="558"/>
        <v>2026</v>
      </c>
      <c r="AD4667" s="2" t="str">
        <f>IFERROR(VLOOKUP(A4667,'Aux Área'!$A$4:$B$123,2,0),"-")</f>
        <v>INSPEÇÃO</v>
      </c>
    </row>
    <row r="4668" spans="1:30" x14ac:dyDescent="0.3">
      <c r="A4668" t="s">
        <v>2260</v>
      </c>
      <c r="B4668" t="s">
        <v>113</v>
      </c>
      <c r="C4668" t="s">
        <v>7540</v>
      </c>
      <c r="D4668" t="s">
        <v>4423</v>
      </c>
      <c r="E4668" t="s">
        <v>4424</v>
      </c>
      <c r="F4668" t="s">
        <v>2262</v>
      </c>
      <c r="G4668" t="s">
        <v>35</v>
      </c>
      <c r="H4668" t="s">
        <v>2263</v>
      </c>
      <c r="I4668" t="s">
        <v>2186</v>
      </c>
      <c r="J4668" t="s">
        <v>409</v>
      </c>
      <c r="K4668" t="s">
        <v>410</v>
      </c>
      <c r="L4668" t="s">
        <v>141</v>
      </c>
      <c r="M4668" t="s">
        <v>38</v>
      </c>
      <c r="N4668" t="s">
        <v>668</v>
      </c>
      <c r="O4668" s="23">
        <v>942</v>
      </c>
      <c r="P4668" s="9">
        <v>15.34</v>
      </c>
      <c r="Q4668" t="s">
        <v>40</v>
      </c>
      <c r="R4668">
        <v>59367</v>
      </c>
      <c r="S4668" s="9">
        <v>61.4</v>
      </c>
      <c r="T4668" s="26">
        <v>6.09</v>
      </c>
      <c r="U4668" s="8">
        <v>373.93</v>
      </c>
      <c r="V4668" t="s">
        <v>7541</v>
      </c>
      <c r="W4668" t="s">
        <v>2007</v>
      </c>
      <c r="X4668" t="s">
        <v>42</v>
      </c>
      <c r="Y4668" t="s">
        <v>1740</v>
      </c>
      <c r="AA4668" s="1">
        <f t="shared" si="556"/>
        <v>46029</v>
      </c>
      <c r="AB4668" s="2">
        <f t="shared" si="557"/>
        <v>1</v>
      </c>
      <c r="AC4668" s="2">
        <f t="shared" si="558"/>
        <v>2026</v>
      </c>
      <c r="AD4668" s="2" t="str">
        <f>IFERROR(VLOOKUP(A4668,'Aux Área'!$A$4:$B$123,2,0),"-")</f>
        <v>INSPEÇÃO</v>
      </c>
    </row>
    <row r="4669" spans="1:30" x14ac:dyDescent="0.3">
      <c r="A4669" t="s">
        <v>2461</v>
      </c>
      <c r="B4669" t="s">
        <v>5008</v>
      </c>
      <c r="C4669" t="s">
        <v>7542</v>
      </c>
      <c r="D4669" t="s">
        <v>3135</v>
      </c>
      <c r="E4669" t="s">
        <v>3136</v>
      </c>
      <c r="F4669" t="s">
        <v>3574</v>
      </c>
      <c r="G4669" t="s">
        <v>1135</v>
      </c>
      <c r="H4669" t="s">
        <v>2275</v>
      </c>
      <c r="I4669" t="s">
        <v>1497</v>
      </c>
      <c r="J4669" t="s">
        <v>188</v>
      </c>
      <c r="K4669" t="s">
        <v>189</v>
      </c>
      <c r="L4669" t="s">
        <v>190</v>
      </c>
      <c r="M4669" t="s">
        <v>38</v>
      </c>
      <c r="N4669" t="s">
        <v>39</v>
      </c>
      <c r="O4669" s="23">
        <v>239</v>
      </c>
      <c r="P4669" s="9">
        <v>7.67</v>
      </c>
      <c r="Q4669" t="s">
        <v>40</v>
      </c>
      <c r="R4669">
        <v>53697</v>
      </c>
      <c r="S4669" s="9">
        <v>31.18</v>
      </c>
      <c r="T4669" s="26">
        <v>4.8899999999999997</v>
      </c>
      <c r="U4669" s="8">
        <v>152.47</v>
      </c>
      <c r="V4669" t="s">
        <v>41</v>
      </c>
      <c r="W4669" t="s">
        <v>2276</v>
      </c>
      <c r="X4669" t="s">
        <v>42</v>
      </c>
      <c r="Y4669" t="s">
        <v>2277</v>
      </c>
      <c r="AA4669" s="1">
        <f t="shared" si="556"/>
        <v>46029</v>
      </c>
      <c r="AB4669" s="2">
        <f t="shared" si="557"/>
        <v>1</v>
      </c>
      <c r="AC4669" s="2">
        <f t="shared" si="558"/>
        <v>2026</v>
      </c>
      <c r="AD4669" s="2" t="str">
        <f>IFERROR(VLOOKUP(A4669,'Aux Área'!$A$4:$B$123,2,0),"-")</f>
        <v>INSPEÇÃO</v>
      </c>
    </row>
    <row r="4670" spans="1:30" x14ac:dyDescent="0.3">
      <c r="A4670" t="s">
        <v>2306</v>
      </c>
      <c r="B4670" t="s">
        <v>4613</v>
      </c>
      <c r="C4670" t="s">
        <v>7543</v>
      </c>
      <c r="D4670" t="s">
        <v>3212</v>
      </c>
      <c r="E4670" t="s">
        <v>3213</v>
      </c>
      <c r="F4670" t="s">
        <v>2309</v>
      </c>
      <c r="G4670" t="s">
        <v>1135</v>
      </c>
      <c r="H4670" t="s">
        <v>2275</v>
      </c>
      <c r="I4670" t="s">
        <v>1497</v>
      </c>
      <c r="J4670" t="s">
        <v>1665</v>
      </c>
      <c r="K4670" t="s">
        <v>1666</v>
      </c>
      <c r="L4670" t="s">
        <v>301</v>
      </c>
      <c r="M4670" t="s">
        <v>38</v>
      </c>
      <c r="N4670" t="s">
        <v>39</v>
      </c>
      <c r="O4670" s="23">
        <v>278</v>
      </c>
      <c r="P4670" s="9">
        <v>7.03</v>
      </c>
      <c r="Q4670" t="s">
        <v>40</v>
      </c>
      <c r="R4670">
        <v>65427</v>
      </c>
      <c r="S4670" s="9">
        <v>39.520000000000003</v>
      </c>
      <c r="T4670" s="26">
        <v>4.6900000000000004</v>
      </c>
      <c r="U4670" s="8">
        <v>185.35</v>
      </c>
      <c r="V4670" t="s">
        <v>7544</v>
      </c>
      <c r="W4670" t="s">
        <v>2276</v>
      </c>
      <c r="X4670" t="s">
        <v>42</v>
      </c>
      <c r="Y4670" t="s">
        <v>2277</v>
      </c>
      <c r="AA4670" s="1">
        <f t="shared" si="556"/>
        <v>46029</v>
      </c>
      <c r="AB4670" s="2">
        <f t="shared" si="557"/>
        <v>1</v>
      </c>
      <c r="AC4670" s="2">
        <f t="shared" si="558"/>
        <v>2026</v>
      </c>
      <c r="AD4670" s="2" t="str">
        <f>IFERROR(VLOOKUP(A4670,'Aux Área'!$A$4:$B$123,2,0),"-")</f>
        <v>INSPEÇÃO</v>
      </c>
    </row>
    <row r="4671" spans="1:30" x14ac:dyDescent="0.3">
      <c r="A4671" t="s">
        <v>68</v>
      </c>
      <c r="B4671" t="s">
        <v>296</v>
      </c>
      <c r="C4671" t="s">
        <v>7545</v>
      </c>
      <c r="D4671" t="s">
        <v>3205</v>
      </c>
      <c r="E4671" t="s">
        <v>3206</v>
      </c>
      <c r="F4671" t="s">
        <v>69</v>
      </c>
      <c r="G4671" t="s">
        <v>35</v>
      </c>
      <c r="H4671" t="s">
        <v>36</v>
      </c>
      <c r="I4671" t="s">
        <v>37</v>
      </c>
      <c r="J4671" t="s">
        <v>370</v>
      </c>
      <c r="K4671" t="s">
        <v>371</v>
      </c>
      <c r="L4671" t="s">
        <v>124</v>
      </c>
      <c r="M4671" t="s">
        <v>38</v>
      </c>
      <c r="N4671" t="s">
        <v>39</v>
      </c>
      <c r="O4671" s="23">
        <v>243</v>
      </c>
      <c r="P4671" s="9">
        <v>6.56</v>
      </c>
      <c r="Q4671" t="s">
        <v>40</v>
      </c>
      <c r="R4671">
        <v>29951</v>
      </c>
      <c r="S4671" s="9">
        <v>37.03</v>
      </c>
      <c r="T4671" s="26">
        <v>4.99</v>
      </c>
      <c r="U4671" s="8">
        <v>184.79</v>
      </c>
      <c r="V4671" t="s">
        <v>7546</v>
      </c>
      <c r="W4671" t="s">
        <v>2007</v>
      </c>
      <c r="X4671" t="s">
        <v>42</v>
      </c>
      <c r="Y4671" t="s">
        <v>1740</v>
      </c>
      <c r="AA4671" s="1">
        <f t="shared" si="556"/>
        <v>46029</v>
      </c>
      <c r="AB4671" s="2">
        <f t="shared" si="557"/>
        <v>1</v>
      </c>
      <c r="AC4671" s="2">
        <f t="shared" si="558"/>
        <v>2026</v>
      </c>
      <c r="AD4671" s="2" t="str">
        <f>IFERROR(VLOOKUP(A4671,'Aux Área'!$A$4:$B$123,2,0),"-")</f>
        <v>OPERAÇÃO</v>
      </c>
    </row>
    <row r="4672" spans="1:30" x14ac:dyDescent="0.3">
      <c r="A4672" t="s">
        <v>3092</v>
      </c>
      <c r="B4672" t="s">
        <v>4774</v>
      </c>
      <c r="C4672" t="s">
        <v>7547</v>
      </c>
      <c r="D4672" t="s">
        <v>7114</v>
      </c>
      <c r="E4672" t="s">
        <v>7115</v>
      </c>
      <c r="F4672" t="s">
        <v>3594</v>
      </c>
      <c r="G4672" t="s">
        <v>1135</v>
      </c>
      <c r="H4672" t="s">
        <v>2275</v>
      </c>
      <c r="I4672" t="s">
        <v>1497</v>
      </c>
      <c r="J4672" t="s">
        <v>231</v>
      </c>
      <c r="K4672" t="s">
        <v>232</v>
      </c>
      <c r="L4672" t="s">
        <v>217</v>
      </c>
      <c r="M4672" t="s">
        <v>38</v>
      </c>
      <c r="N4672" t="s">
        <v>39</v>
      </c>
      <c r="O4672" s="23">
        <v>434</v>
      </c>
      <c r="P4672" s="9">
        <v>8.35</v>
      </c>
      <c r="Q4672" t="s">
        <v>40</v>
      </c>
      <c r="R4672">
        <v>53398</v>
      </c>
      <c r="S4672" s="9">
        <v>52</v>
      </c>
      <c r="T4672" s="26">
        <v>4.57</v>
      </c>
      <c r="U4672" s="8">
        <v>237.66</v>
      </c>
      <c r="V4672" t="s">
        <v>7548</v>
      </c>
      <c r="W4672" t="s">
        <v>2276</v>
      </c>
      <c r="X4672" t="s">
        <v>42</v>
      </c>
      <c r="Y4672" t="s">
        <v>2277</v>
      </c>
      <c r="AA4672" s="1">
        <f t="shared" si="556"/>
        <v>46029</v>
      </c>
      <c r="AB4672" s="2">
        <f t="shared" si="557"/>
        <v>1</v>
      </c>
      <c r="AC4672" s="2">
        <f t="shared" si="558"/>
        <v>2026</v>
      </c>
      <c r="AD4672" s="2" t="str">
        <f>IFERROR(VLOOKUP(A4672,'Aux Área'!$A$4:$B$123,2,0),"-")</f>
        <v>INSPEÇÃO</v>
      </c>
    </row>
    <row r="4673" spans="1:30" x14ac:dyDescent="0.3">
      <c r="A4673" t="s">
        <v>2643</v>
      </c>
      <c r="B4673" t="s">
        <v>2307</v>
      </c>
      <c r="C4673" t="s">
        <v>7549</v>
      </c>
      <c r="D4673" t="s">
        <v>4726</v>
      </c>
      <c r="E4673" t="s">
        <v>4727</v>
      </c>
      <c r="F4673" t="s">
        <v>2646</v>
      </c>
      <c r="G4673" t="s">
        <v>1300</v>
      </c>
      <c r="H4673" t="s">
        <v>1301</v>
      </c>
      <c r="I4673" t="s">
        <v>37</v>
      </c>
      <c r="J4673" t="s">
        <v>122</v>
      </c>
      <c r="K4673" t="s">
        <v>123</v>
      </c>
      <c r="L4673" t="s">
        <v>124</v>
      </c>
      <c r="M4673" t="s">
        <v>38</v>
      </c>
      <c r="N4673" t="s">
        <v>39</v>
      </c>
      <c r="O4673" s="23">
        <v>397</v>
      </c>
      <c r="P4673" s="9">
        <v>11.1</v>
      </c>
      <c r="Q4673" t="s">
        <v>40</v>
      </c>
      <c r="R4673">
        <v>67722</v>
      </c>
      <c r="S4673" s="9">
        <v>35.78</v>
      </c>
      <c r="T4673" s="26">
        <v>4.79</v>
      </c>
      <c r="U4673" s="8">
        <v>171.38</v>
      </c>
      <c r="V4673" t="s">
        <v>112</v>
      </c>
      <c r="W4673" t="s">
        <v>2276</v>
      </c>
      <c r="X4673" t="s">
        <v>42</v>
      </c>
      <c r="Y4673" t="s">
        <v>2277</v>
      </c>
      <c r="AA4673" s="1">
        <f t="shared" si="556"/>
        <v>46029</v>
      </c>
      <c r="AB4673" s="2">
        <f t="shared" si="557"/>
        <v>1</v>
      </c>
      <c r="AC4673" s="2">
        <f t="shared" si="558"/>
        <v>2026</v>
      </c>
      <c r="AD4673" s="2" t="str">
        <f>IFERROR(VLOOKUP(A4673,'Aux Área'!$A$4:$B$123,2,0),"-")</f>
        <v>INSPEÇÃO</v>
      </c>
    </row>
    <row r="4674" spans="1:30" x14ac:dyDescent="0.3">
      <c r="A4674" t="s">
        <v>2638</v>
      </c>
      <c r="B4674" t="s">
        <v>4593</v>
      </c>
      <c r="C4674" t="s">
        <v>7550</v>
      </c>
      <c r="D4674" t="s">
        <v>4358</v>
      </c>
      <c r="E4674" t="s">
        <v>4359</v>
      </c>
      <c r="F4674" t="s">
        <v>2641</v>
      </c>
      <c r="G4674" t="s">
        <v>1135</v>
      </c>
      <c r="H4674" t="s">
        <v>2275</v>
      </c>
      <c r="I4674" t="s">
        <v>1497</v>
      </c>
      <c r="J4674" t="s">
        <v>275</v>
      </c>
      <c r="K4674" t="s">
        <v>276</v>
      </c>
      <c r="L4674" t="s">
        <v>124</v>
      </c>
      <c r="M4674" t="s">
        <v>38</v>
      </c>
      <c r="N4674" t="s">
        <v>39</v>
      </c>
      <c r="O4674" s="23">
        <v>503</v>
      </c>
      <c r="P4674" s="9">
        <v>10.210000000000001</v>
      </c>
      <c r="Q4674" t="s">
        <v>40</v>
      </c>
      <c r="R4674">
        <v>61748</v>
      </c>
      <c r="S4674" s="9">
        <v>49.27</v>
      </c>
      <c r="T4674" s="26">
        <v>4.79</v>
      </c>
      <c r="U4674" s="8">
        <v>236</v>
      </c>
      <c r="V4674" t="s">
        <v>7551</v>
      </c>
      <c r="W4674" t="s">
        <v>2276</v>
      </c>
      <c r="X4674" t="s">
        <v>42</v>
      </c>
      <c r="Y4674" t="s">
        <v>2277</v>
      </c>
      <c r="AA4674" s="1">
        <f t="shared" si="556"/>
        <v>46030</v>
      </c>
      <c r="AB4674" s="2">
        <f t="shared" si="557"/>
        <v>1</v>
      </c>
      <c r="AC4674" s="2">
        <f t="shared" si="558"/>
        <v>2026</v>
      </c>
      <c r="AD4674" s="2" t="str">
        <f>IFERROR(VLOOKUP(A4674,'Aux Área'!$A$4:$B$123,2,0),"-")</f>
        <v>INSPEÇÃO</v>
      </c>
    </row>
    <row r="4675" spans="1:30" x14ac:dyDescent="0.3">
      <c r="A4675" t="s">
        <v>2278</v>
      </c>
      <c r="B4675" t="s">
        <v>4664</v>
      </c>
      <c r="C4675" t="s">
        <v>7552</v>
      </c>
      <c r="D4675" t="s">
        <v>3208</v>
      </c>
      <c r="E4675" t="s">
        <v>3209</v>
      </c>
      <c r="F4675" t="s">
        <v>2281</v>
      </c>
      <c r="G4675" t="s">
        <v>1135</v>
      </c>
      <c r="H4675" t="s">
        <v>2275</v>
      </c>
      <c r="I4675" t="s">
        <v>1497</v>
      </c>
      <c r="J4675" t="s">
        <v>169</v>
      </c>
      <c r="K4675" t="s">
        <v>170</v>
      </c>
      <c r="L4675" t="s">
        <v>124</v>
      </c>
      <c r="M4675" t="s">
        <v>38</v>
      </c>
      <c r="N4675" t="s">
        <v>39</v>
      </c>
      <c r="O4675" s="23">
        <v>360</v>
      </c>
      <c r="P4675" s="9">
        <v>7.93</v>
      </c>
      <c r="Q4675" t="s">
        <v>40</v>
      </c>
      <c r="R4675">
        <v>74113</v>
      </c>
      <c r="S4675" s="9">
        <v>45.41</v>
      </c>
      <c r="T4675" s="26">
        <v>4.59</v>
      </c>
      <c r="U4675" s="8">
        <v>208.43</v>
      </c>
      <c r="V4675" t="s">
        <v>41</v>
      </c>
      <c r="W4675" t="s">
        <v>2276</v>
      </c>
      <c r="X4675" t="s">
        <v>42</v>
      </c>
      <c r="Y4675" t="s">
        <v>2277</v>
      </c>
      <c r="AA4675" s="1">
        <f t="shared" si="556"/>
        <v>46030</v>
      </c>
      <c r="AB4675" s="2">
        <f t="shared" si="557"/>
        <v>1</v>
      </c>
      <c r="AC4675" s="2">
        <f t="shared" si="558"/>
        <v>2026</v>
      </c>
      <c r="AD4675" s="2" t="str">
        <f>IFERROR(VLOOKUP(A4675,'Aux Área'!$A$4:$B$123,2,0),"-")</f>
        <v>INSPEÇÃO</v>
      </c>
    </row>
    <row r="4676" spans="1:30" x14ac:dyDescent="0.3">
      <c r="A4676" t="s">
        <v>68</v>
      </c>
      <c r="B4676" t="s">
        <v>296</v>
      </c>
      <c r="C4676" t="s">
        <v>7553</v>
      </c>
      <c r="D4676" t="s">
        <v>3205</v>
      </c>
      <c r="E4676" t="s">
        <v>3206</v>
      </c>
      <c r="F4676" t="s">
        <v>69</v>
      </c>
      <c r="G4676" t="s">
        <v>35</v>
      </c>
      <c r="H4676" t="s">
        <v>36</v>
      </c>
      <c r="I4676" t="s">
        <v>37</v>
      </c>
      <c r="J4676" t="s">
        <v>169</v>
      </c>
      <c r="K4676" t="s">
        <v>170</v>
      </c>
      <c r="L4676" t="s">
        <v>124</v>
      </c>
      <c r="M4676" t="s">
        <v>38</v>
      </c>
      <c r="N4676" t="s">
        <v>39</v>
      </c>
      <c r="O4676" s="23">
        <v>319</v>
      </c>
      <c r="P4676" s="9">
        <v>9.41</v>
      </c>
      <c r="Q4676" t="s">
        <v>40</v>
      </c>
      <c r="R4676">
        <v>30270</v>
      </c>
      <c r="S4676" s="9">
        <v>33.909999999999997</v>
      </c>
      <c r="T4676" s="26">
        <v>4.5910000000000002</v>
      </c>
      <c r="U4676" s="8">
        <v>155.69</v>
      </c>
      <c r="V4676" t="s">
        <v>41</v>
      </c>
      <c r="W4676" t="s">
        <v>2007</v>
      </c>
      <c r="X4676" t="s">
        <v>42</v>
      </c>
      <c r="Y4676" t="s">
        <v>1740</v>
      </c>
      <c r="AA4676" s="1">
        <f t="shared" si="556"/>
        <v>46030</v>
      </c>
      <c r="AB4676" s="2">
        <f t="shared" si="557"/>
        <v>1</v>
      </c>
      <c r="AC4676" s="2">
        <f t="shared" si="558"/>
        <v>2026</v>
      </c>
      <c r="AD4676" s="2" t="str">
        <f>IFERROR(VLOOKUP(A4676,'Aux Área'!$A$4:$B$123,2,0),"-")</f>
        <v>OPERAÇÃO</v>
      </c>
    </row>
    <row r="4677" spans="1:30" x14ac:dyDescent="0.3">
      <c r="A4677" t="s">
        <v>2282</v>
      </c>
      <c r="B4677" t="s">
        <v>4679</v>
      </c>
      <c r="C4677" t="s">
        <v>7554</v>
      </c>
      <c r="D4677" t="s">
        <v>3781</v>
      </c>
      <c r="E4677" t="s">
        <v>3782</v>
      </c>
      <c r="F4677" t="s">
        <v>2285</v>
      </c>
      <c r="G4677" t="s">
        <v>1135</v>
      </c>
      <c r="H4677" t="s">
        <v>2275</v>
      </c>
      <c r="I4677" t="s">
        <v>1497</v>
      </c>
      <c r="J4677" t="s">
        <v>1681</v>
      </c>
      <c r="K4677" t="s">
        <v>1682</v>
      </c>
      <c r="L4677" t="s">
        <v>141</v>
      </c>
      <c r="M4677" t="s">
        <v>38</v>
      </c>
      <c r="N4677" t="s">
        <v>39</v>
      </c>
      <c r="O4677" s="23">
        <v>408</v>
      </c>
      <c r="P4677" s="9">
        <v>11.08</v>
      </c>
      <c r="Q4677" t="s">
        <v>40</v>
      </c>
      <c r="R4677">
        <v>61853</v>
      </c>
      <c r="S4677" s="9">
        <v>36.82</v>
      </c>
      <c r="T4677" s="26">
        <v>4.6390000000000002</v>
      </c>
      <c r="U4677" s="8">
        <v>170.82</v>
      </c>
      <c r="V4677" t="s">
        <v>41</v>
      </c>
      <c r="W4677" t="s">
        <v>2276</v>
      </c>
      <c r="X4677" t="s">
        <v>42</v>
      </c>
      <c r="Y4677" t="s">
        <v>2277</v>
      </c>
      <c r="AA4677" s="1">
        <f t="shared" si="556"/>
        <v>46030</v>
      </c>
      <c r="AB4677" s="2">
        <f t="shared" si="557"/>
        <v>1</v>
      </c>
      <c r="AC4677" s="2">
        <f t="shared" si="558"/>
        <v>2026</v>
      </c>
      <c r="AD4677" s="2" t="str">
        <f>IFERROR(VLOOKUP(A4677,'Aux Área'!$A$4:$B$123,2,0),"-")</f>
        <v>INSPEÇÃO</v>
      </c>
    </row>
    <row r="4678" spans="1:30" x14ac:dyDescent="0.3">
      <c r="A4678" t="s">
        <v>2318</v>
      </c>
      <c r="B4678" t="s">
        <v>2733</v>
      </c>
      <c r="C4678" t="s">
        <v>7555</v>
      </c>
      <c r="D4678" t="s">
        <v>5015</v>
      </c>
      <c r="E4678" t="s">
        <v>5016</v>
      </c>
      <c r="F4678" t="s">
        <v>4203</v>
      </c>
      <c r="G4678" t="s">
        <v>1135</v>
      </c>
      <c r="H4678" t="s">
        <v>2185</v>
      </c>
      <c r="I4678" t="s">
        <v>2186</v>
      </c>
      <c r="J4678" t="s">
        <v>169</v>
      </c>
      <c r="K4678" t="s">
        <v>170</v>
      </c>
      <c r="L4678" t="s">
        <v>124</v>
      </c>
      <c r="M4678" t="s">
        <v>38</v>
      </c>
      <c r="N4678" t="s">
        <v>668</v>
      </c>
      <c r="O4678" s="23">
        <v>603</v>
      </c>
      <c r="P4678" s="9">
        <v>13.37</v>
      </c>
      <c r="Q4678" t="s">
        <v>40</v>
      </c>
      <c r="R4678">
        <v>66064</v>
      </c>
      <c r="S4678" s="9">
        <v>45.09</v>
      </c>
      <c r="T4678" s="26">
        <v>6.19</v>
      </c>
      <c r="U4678" s="8">
        <v>279.11</v>
      </c>
      <c r="V4678" t="s">
        <v>41</v>
      </c>
      <c r="W4678" t="s">
        <v>2007</v>
      </c>
      <c r="X4678" t="s">
        <v>42</v>
      </c>
      <c r="Y4678" t="s">
        <v>2188</v>
      </c>
      <c r="AA4678" s="1">
        <f t="shared" si="556"/>
        <v>46030</v>
      </c>
      <c r="AB4678" s="2">
        <f t="shared" si="557"/>
        <v>1</v>
      </c>
      <c r="AC4678" s="2">
        <f t="shared" si="558"/>
        <v>2026</v>
      </c>
      <c r="AD4678" s="2" t="str">
        <f>IFERROR(VLOOKUP(A4678,'Aux Área'!$A$4:$B$123,2,0),"-")</f>
        <v>INSPEÇÃO</v>
      </c>
    </row>
    <row r="4679" spans="1:30" x14ac:dyDescent="0.3">
      <c r="A4679" t="s">
        <v>3092</v>
      </c>
      <c r="B4679" t="s">
        <v>4774</v>
      </c>
      <c r="C4679" t="s">
        <v>7556</v>
      </c>
      <c r="D4679" t="s">
        <v>7114</v>
      </c>
      <c r="E4679" t="s">
        <v>7115</v>
      </c>
      <c r="F4679" t="s">
        <v>3594</v>
      </c>
      <c r="G4679" t="s">
        <v>1135</v>
      </c>
      <c r="H4679" t="s">
        <v>2275</v>
      </c>
      <c r="I4679" t="s">
        <v>1497</v>
      </c>
      <c r="J4679" t="s">
        <v>89</v>
      </c>
      <c r="K4679" t="s">
        <v>90</v>
      </c>
      <c r="L4679" t="s">
        <v>91</v>
      </c>
      <c r="M4679" t="s">
        <v>38</v>
      </c>
      <c r="N4679" t="s">
        <v>39</v>
      </c>
      <c r="O4679" s="23">
        <v>420</v>
      </c>
      <c r="P4679" s="9">
        <v>12.51</v>
      </c>
      <c r="Q4679" t="s">
        <v>40</v>
      </c>
      <c r="R4679">
        <v>53818</v>
      </c>
      <c r="S4679" s="9">
        <v>33.57</v>
      </c>
      <c r="T4679" s="26">
        <v>4.99</v>
      </c>
      <c r="U4679" s="8">
        <v>167.51</v>
      </c>
      <c r="V4679" t="s">
        <v>7557</v>
      </c>
      <c r="W4679" t="s">
        <v>2276</v>
      </c>
      <c r="X4679" t="s">
        <v>42</v>
      </c>
      <c r="Y4679" t="s">
        <v>2277</v>
      </c>
      <c r="AA4679" s="1">
        <f t="shared" si="556"/>
        <v>46030</v>
      </c>
      <c r="AB4679" s="2">
        <f t="shared" si="557"/>
        <v>1</v>
      </c>
      <c r="AC4679" s="2">
        <f t="shared" si="558"/>
        <v>2026</v>
      </c>
      <c r="AD4679" s="2" t="str">
        <f>IFERROR(VLOOKUP(A4679,'Aux Área'!$A$4:$B$123,2,0),"-")</f>
        <v>INSPEÇÃO</v>
      </c>
    </row>
    <row r="4680" spans="1:30" x14ac:dyDescent="0.3">
      <c r="A4680" t="s">
        <v>2181</v>
      </c>
      <c r="B4680" t="s">
        <v>4595</v>
      </c>
      <c r="C4680" t="s">
        <v>7558</v>
      </c>
      <c r="D4680" t="s">
        <v>3303</v>
      </c>
      <c r="E4680" t="s">
        <v>3304</v>
      </c>
      <c r="F4680" t="s">
        <v>2184</v>
      </c>
      <c r="G4680" t="s">
        <v>1135</v>
      </c>
      <c r="H4680" t="s">
        <v>2185</v>
      </c>
      <c r="I4680" t="s">
        <v>2186</v>
      </c>
      <c r="J4680" t="s">
        <v>1122</v>
      </c>
      <c r="K4680" t="s">
        <v>1123</v>
      </c>
      <c r="L4680" t="s">
        <v>110</v>
      </c>
      <c r="M4680" t="s">
        <v>38</v>
      </c>
      <c r="N4680" t="s">
        <v>668</v>
      </c>
      <c r="O4680" s="23">
        <v>590</v>
      </c>
      <c r="P4680" s="9">
        <v>13.41</v>
      </c>
      <c r="Q4680" t="s">
        <v>40</v>
      </c>
      <c r="R4680">
        <v>74063</v>
      </c>
      <c r="S4680" s="9">
        <v>44</v>
      </c>
      <c r="T4680" s="26">
        <v>5.89</v>
      </c>
      <c r="U4680" s="8">
        <v>259.16000000000003</v>
      </c>
      <c r="V4680" t="s">
        <v>41</v>
      </c>
      <c r="W4680" t="s">
        <v>2007</v>
      </c>
      <c r="X4680" t="s">
        <v>42</v>
      </c>
      <c r="Y4680" t="s">
        <v>2188</v>
      </c>
      <c r="AA4680" s="1">
        <f t="shared" si="556"/>
        <v>46030</v>
      </c>
      <c r="AB4680" s="2">
        <f t="shared" si="557"/>
        <v>1</v>
      </c>
      <c r="AC4680" s="2">
        <f t="shared" si="558"/>
        <v>2026</v>
      </c>
      <c r="AD4680" s="2" t="str">
        <f>IFERROR(VLOOKUP(A4680,'Aux Área'!$A$4:$B$123,2,0),"-")</f>
        <v>INSPEÇÃO</v>
      </c>
    </row>
    <row r="4681" spans="1:30" x14ac:dyDescent="0.3">
      <c r="A4681" t="s">
        <v>2306</v>
      </c>
      <c r="B4681" t="s">
        <v>4613</v>
      </c>
      <c r="C4681" t="s">
        <v>7559</v>
      </c>
      <c r="D4681" t="s">
        <v>3212</v>
      </c>
      <c r="E4681" t="s">
        <v>3213</v>
      </c>
      <c r="F4681" t="s">
        <v>2309</v>
      </c>
      <c r="G4681" t="s">
        <v>1135</v>
      </c>
      <c r="H4681" t="s">
        <v>2275</v>
      </c>
      <c r="I4681" t="s">
        <v>1497</v>
      </c>
      <c r="J4681" t="s">
        <v>1665</v>
      </c>
      <c r="K4681" t="s">
        <v>1666</v>
      </c>
      <c r="L4681" t="s">
        <v>301</v>
      </c>
      <c r="M4681" t="s">
        <v>38</v>
      </c>
      <c r="N4681" t="s">
        <v>39</v>
      </c>
      <c r="O4681" s="23">
        <v>327</v>
      </c>
      <c r="P4681" s="9">
        <v>8.99</v>
      </c>
      <c r="Q4681" t="s">
        <v>40</v>
      </c>
      <c r="R4681">
        <v>65754</v>
      </c>
      <c r="S4681" s="9">
        <v>36.39</v>
      </c>
      <c r="T4681" s="26">
        <v>4.6900000000000004</v>
      </c>
      <c r="U4681" s="8">
        <v>170.67</v>
      </c>
      <c r="V4681" t="s">
        <v>7560</v>
      </c>
      <c r="W4681" t="s">
        <v>2276</v>
      </c>
      <c r="X4681" t="s">
        <v>42</v>
      </c>
      <c r="Y4681" t="s">
        <v>2277</v>
      </c>
      <c r="AA4681" s="1">
        <f t="shared" si="556"/>
        <v>46030</v>
      </c>
      <c r="AB4681" s="2">
        <f t="shared" si="557"/>
        <v>1</v>
      </c>
      <c r="AC4681" s="2">
        <f t="shared" si="558"/>
        <v>2026</v>
      </c>
      <c r="AD4681" s="2" t="str">
        <f>IFERROR(VLOOKUP(A4681,'Aux Área'!$A$4:$B$123,2,0),"-")</f>
        <v>INSPEÇÃO</v>
      </c>
    </row>
    <row r="4682" spans="1:30" x14ac:dyDescent="0.3">
      <c r="A4682" t="s">
        <v>2650</v>
      </c>
      <c r="B4682" t="s">
        <v>2651</v>
      </c>
      <c r="C4682" t="s">
        <v>7561</v>
      </c>
      <c r="D4682" t="s">
        <v>2944</v>
      </c>
      <c r="E4682" t="s">
        <v>2945</v>
      </c>
      <c r="F4682" t="s">
        <v>3615</v>
      </c>
      <c r="G4682" t="s">
        <v>1300</v>
      </c>
      <c r="H4682" t="s">
        <v>2635</v>
      </c>
      <c r="I4682" t="s">
        <v>37</v>
      </c>
      <c r="J4682" t="s">
        <v>2817</v>
      </c>
      <c r="K4682" t="s">
        <v>2818</v>
      </c>
      <c r="L4682" t="s">
        <v>84</v>
      </c>
      <c r="M4682" t="s">
        <v>38</v>
      </c>
      <c r="N4682" t="s">
        <v>39</v>
      </c>
      <c r="O4682" s="23">
        <v>231</v>
      </c>
      <c r="P4682" s="9">
        <v>5.8</v>
      </c>
      <c r="Q4682" t="s">
        <v>40</v>
      </c>
      <c r="R4682">
        <v>12079</v>
      </c>
      <c r="S4682" s="9">
        <v>39.82</v>
      </c>
      <c r="T4682" s="26">
        <v>5.27</v>
      </c>
      <c r="U4682" s="8">
        <v>209.86</v>
      </c>
      <c r="V4682" t="s">
        <v>7562</v>
      </c>
      <c r="W4682" t="s">
        <v>2276</v>
      </c>
      <c r="X4682" t="s">
        <v>42</v>
      </c>
      <c r="Y4682" t="s">
        <v>1740</v>
      </c>
      <c r="AA4682" s="1">
        <f t="shared" si="556"/>
        <v>46030</v>
      </c>
      <c r="AB4682" s="2">
        <f t="shared" si="557"/>
        <v>1</v>
      </c>
      <c r="AC4682" s="2">
        <f t="shared" si="558"/>
        <v>2026</v>
      </c>
      <c r="AD4682" s="2" t="str">
        <f>IFERROR(VLOOKUP(A4682,'Aux Área'!$A$4:$B$123,2,0),"-")</f>
        <v>TI</v>
      </c>
    </row>
    <row r="4683" spans="1:30" x14ac:dyDescent="0.3">
      <c r="A4683" t="s">
        <v>60</v>
      </c>
      <c r="B4683" t="s">
        <v>614</v>
      </c>
      <c r="C4683" t="s">
        <v>7563</v>
      </c>
      <c r="D4683" t="s">
        <v>1206</v>
      </c>
      <c r="E4683" t="s">
        <v>1207</v>
      </c>
      <c r="F4683" t="s">
        <v>61</v>
      </c>
      <c r="G4683" t="s">
        <v>35</v>
      </c>
      <c r="H4683" t="s">
        <v>36</v>
      </c>
      <c r="I4683" t="s">
        <v>37</v>
      </c>
      <c r="J4683" t="s">
        <v>275</v>
      </c>
      <c r="K4683" t="s">
        <v>276</v>
      </c>
      <c r="L4683" t="s">
        <v>124</v>
      </c>
      <c r="M4683" t="s">
        <v>38</v>
      </c>
      <c r="N4683" t="s">
        <v>39</v>
      </c>
      <c r="O4683" s="23">
        <v>304</v>
      </c>
      <c r="P4683" s="9">
        <v>11.7</v>
      </c>
      <c r="Q4683" t="s">
        <v>40</v>
      </c>
      <c r="R4683">
        <v>28435</v>
      </c>
      <c r="S4683" s="9">
        <v>25.99</v>
      </c>
      <c r="T4683" s="26">
        <v>4.79</v>
      </c>
      <c r="U4683" s="8">
        <v>124.49</v>
      </c>
      <c r="V4683" t="s">
        <v>7564</v>
      </c>
      <c r="W4683" t="s">
        <v>2007</v>
      </c>
      <c r="X4683" t="s">
        <v>42</v>
      </c>
      <c r="Y4683" t="s">
        <v>1740</v>
      </c>
      <c r="AA4683" s="1">
        <f t="shared" si="556"/>
        <v>46030</v>
      </c>
      <c r="AB4683" s="2">
        <f t="shared" si="557"/>
        <v>1</v>
      </c>
      <c r="AC4683" s="2">
        <f t="shared" si="558"/>
        <v>2026</v>
      </c>
      <c r="AD4683" s="2" t="str">
        <f>IFERROR(VLOOKUP(A4683,'Aux Área'!$A$4:$B$123,2,0),"-")</f>
        <v>QSMS</v>
      </c>
    </row>
    <row r="4684" spans="1:30" x14ac:dyDescent="0.3">
      <c r="A4684" t="s">
        <v>54</v>
      </c>
      <c r="B4684" t="s">
        <v>319</v>
      </c>
      <c r="C4684" t="s">
        <v>7565</v>
      </c>
      <c r="D4684" t="s">
        <v>1480</v>
      </c>
      <c r="E4684" t="s">
        <v>1481</v>
      </c>
      <c r="F4684" t="s">
        <v>55</v>
      </c>
      <c r="G4684" t="s">
        <v>35</v>
      </c>
      <c r="H4684" t="s">
        <v>36</v>
      </c>
      <c r="I4684" t="s">
        <v>37</v>
      </c>
      <c r="J4684" t="s">
        <v>1511</v>
      </c>
      <c r="K4684" t="s">
        <v>1512</v>
      </c>
      <c r="L4684" t="s">
        <v>1513</v>
      </c>
      <c r="M4684" t="s">
        <v>1514</v>
      </c>
      <c r="N4684" t="s">
        <v>39</v>
      </c>
      <c r="O4684" s="10">
        <v>375</v>
      </c>
      <c r="P4684" s="24">
        <v>9.25</v>
      </c>
      <c r="Q4684" t="s">
        <v>40</v>
      </c>
      <c r="R4684">
        <v>34084</v>
      </c>
      <c r="S4684" s="9">
        <v>40.54</v>
      </c>
      <c r="T4684" s="26">
        <v>4.49</v>
      </c>
      <c r="U4684" s="8">
        <v>182.02</v>
      </c>
      <c r="V4684" t="s">
        <v>7566</v>
      </c>
      <c r="W4684" t="s">
        <v>2007</v>
      </c>
      <c r="X4684" t="s">
        <v>42</v>
      </c>
      <c r="Y4684" t="s">
        <v>1740</v>
      </c>
      <c r="AA4684" s="1">
        <f t="shared" si="556"/>
        <v>46030</v>
      </c>
      <c r="AB4684" s="2">
        <f t="shared" si="557"/>
        <v>1</v>
      </c>
      <c r="AC4684" s="2">
        <f t="shared" si="558"/>
        <v>2026</v>
      </c>
      <c r="AD4684" s="2" t="str">
        <f>IFERROR(VLOOKUP(A4684,'Aux Área'!$A$4:$B$123,2,0),"-")</f>
        <v>ENGENHARIA</v>
      </c>
    </row>
    <row r="4685" spans="1:30" x14ac:dyDescent="0.3">
      <c r="A4685" t="s">
        <v>2208</v>
      </c>
      <c r="B4685" t="s">
        <v>2544</v>
      </c>
      <c r="C4685" t="s">
        <v>7567</v>
      </c>
      <c r="D4685" t="s">
        <v>2468</v>
      </c>
      <c r="E4685" t="s">
        <v>2469</v>
      </c>
      <c r="F4685" t="s">
        <v>2210</v>
      </c>
      <c r="G4685" t="s">
        <v>1135</v>
      </c>
      <c r="H4685" t="s">
        <v>2211</v>
      </c>
      <c r="I4685" t="s">
        <v>37</v>
      </c>
      <c r="J4685" t="s">
        <v>175</v>
      </c>
      <c r="K4685" t="s">
        <v>176</v>
      </c>
      <c r="L4685" t="s">
        <v>177</v>
      </c>
      <c r="M4685" t="s">
        <v>38</v>
      </c>
      <c r="N4685" t="s">
        <v>668</v>
      </c>
      <c r="O4685" s="23">
        <v>365</v>
      </c>
      <c r="P4685" s="9">
        <v>7.26</v>
      </c>
      <c r="Q4685" t="s">
        <v>40</v>
      </c>
      <c r="R4685">
        <v>9877</v>
      </c>
      <c r="S4685" s="9">
        <v>50.3</v>
      </c>
      <c r="T4685" s="26">
        <v>6.19</v>
      </c>
      <c r="U4685" s="8">
        <v>311.35000000000002</v>
      </c>
      <c r="V4685" t="s">
        <v>112</v>
      </c>
      <c r="W4685" t="s">
        <v>2007</v>
      </c>
      <c r="X4685" t="s">
        <v>42</v>
      </c>
      <c r="Y4685" t="s">
        <v>1740</v>
      </c>
      <c r="AA4685" s="1">
        <f t="shared" si="556"/>
        <v>46030</v>
      </c>
      <c r="AB4685" s="2">
        <f t="shared" si="557"/>
        <v>1</v>
      </c>
      <c r="AC4685" s="2">
        <f t="shared" si="558"/>
        <v>2026</v>
      </c>
      <c r="AD4685" s="2" t="str">
        <f>IFERROR(VLOOKUP(A4685,'Aux Área'!$A$4:$B$123,2,0),"-")</f>
        <v>APH</v>
      </c>
    </row>
    <row r="4686" spans="1:30" x14ac:dyDescent="0.3">
      <c r="A4686" t="s">
        <v>2117</v>
      </c>
      <c r="B4686" t="s">
        <v>1946</v>
      </c>
      <c r="C4686" t="s">
        <v>7568</v>
      </c>
      <c r="D4686" t="s">
        <v>1948</v>
      </c>
      <c r="E4686" t="s">
        <v>1949</v>
      </c>
      <c r="F4686" t="s">
        <v>653</v>
      </c>
      <c r="G4686" t="s">
        <v>635</v>
      </c>
      <c r="H4686" t="s">
        <v>1804</v>
      </c>
      <c r="I4686" t="s">
        <v>1497</v>
      </c>
      <c r="J4686" t="s">
        <v>409</v>
      </c>
      <c r="K4686" t="s">
        <v>410</v>
      </c>
      <c r="L4686" t="s">
        <v>141</v>
      </c>
      <c r="M4686" t="s">
        <v>38</v>
      </c>
      <c r="N4686" t="s">
        <v>668</v>
      </c>
      <c r="O4686" s="23">
        <v>0</v>
      </c>
      <c r="P4686" s="9">
        <v>0</v>
      </c>
      <c r="Q4686" t="s">
        <v>40</v>
      </c>
      <c r="R4686">
        <v>0</v>
      </c>
      <c r="S4686" s="9">
        <v>82.28</v>
      </c>
      <c r="T4686" s="26">
        <v>6.09</v>
      </c>
      <c r="U4686" s="8">
        <v>501.09</v>
      </c>
      <c r="V4686" t="s">
        <v>7569</v>
      </c>
      <c r="W4686" t="s">
        <v>652</v>
      </c>
      <c r="X4686" t="s">
        <v>42</v>
      </c>
      <c r="Y4686" t="s">
        <v>653</v>
      </c>
      <c r="AA4686" s="1">
        <f t="shared" si="556"/>
        <v>46030</v>
      </c>
      <c r="AB4686" s="2">
        <f t="shared" si="557"/>
        <v>1</v>
      </c>
      <c r="AC4686" s="2">
        <f t="shared" si="558"/>
        <v>2026</v>
      </c>
      <c r="AD4686" s="2" t="str">
        <f>IFERROR(VLOOKUP(A4686,'Aux Área'!$A$4:$B$123,2,0),"-")</f>
        <v>SÃO PEDRO</v>
      </c>
    </row>
    <row r="4687" spans="1:30" x14ac:dyDescent="0.3">
      <c r="A4687" t="s">
        <v>76</v>
      </c>
      <c r="B4687" t="s">
        <v>380</v>
      </c>
      <c r="C4687" t="s">
        <v>7570</v>
      </c>
      <c r="D4687" t="s">
        <v>382</v>
      </c>
      <c r="E4687" t="s">
        <v>383</v>
      </c>
      <c r="F4687" t="s">
        <v>77</v>
      </c>
      <c r="G4687" t="s">
        <v>35</v>
      </c>
      <c r="H4687" t="s">
        <v>36</v>
      </c>
      <c r="I4687" t="s">
        <v>37</v>
      </c>
      <c r="J4687" t="s">
        <v>1665</v>
      </c>
      <c r="K4687" t="s">
        <v>1666</v>
      </c>
      <c r="L4687" t="s">
        <v>301</v>
      </c>
      <c r="M4687" t="s">
        <v>38</v>
      </c>
      <c r="N4687" t="s">
        <v>39</v>
      </c>
      <c r="O4687" s="23">
        <v>268</v>
      </c>
      <c r="P4687" s="9">
        <v>9.24</v>
      </c>
      <c r="Q4687" t="s">
        <v>40</v>
      </c>
      <c r="R4687">
        <v>49543</v>
      </c>
      <c r="S4687" s="9">
        <v>29.02</v>
      </c>
      <c r="T4687" s="26">
        <v>4.6900000000000004</v>
      </c>
      <c r="U4687" s="8">
        <v>136.1</v>
      </c>
      <c r="V4687" t="s">
        <v>7571</v>
      </c>
      <c r="W4687" t="s">
        <v>2007</v>
      </c>
      <c r="X4687" t="s">
        <v>42</v>
      </c>
      <c r="Y4687" t="s">
        <v>1740</v>
      </c>
      <c r="AA4687" s="1">
        <f t="shared" si="556"/>
        <v>46030</v>
      </c>
      <c r="AB4687" s="2">
        <f t="shared" si="557"/>
        <v>1</v>
      </c>
      <c r="AC4687" s="2">
        <f t="shared" si="558"/>
        <v>2026</v>
      </c>
      <c r="AD4687" s="2" t="str">
        <f>IFERROR(VLOOKUP(A4687,'Aux Área'!$A$4:$B$123,2,0),"-")</f>
        <v>QSMS</v>
      </c>
    </row>
    <row r="4688" spans="1:30" x14ac:dyDescent="0.3">
      <c r="A4688" t="s">
        <v>62</v>
      </c>
      <c r="B4688" t="s">
        <v>1455</v>
      </c>
      <c r="C4688" t="s">
        <v>7572</v>
      </c>
      <c r="D4688" t="s">
        <v>158</v>
      </c>
      <c r="E4688" t="s">
        <v>159</v>
      </c>
      <c r="F4688" t="s">
        <v>63</v>
      </c>
      <c r="G4688" t="s">
        <v>35</v>
      </c>
      <c r="H4688" t="s">
        <v>36</v>
      </c>
      <c r="I4688" t="s">
        <v>37</v>
      </c>
      <c r="J4688" t="s">
        <v>169</v>
      </c>
      <c r="K4688" t="s">
        <v>170</v>
      </c>
      <c r="L4688" t="s">
        <v>124</v>
      </c>
      <c r="M4688" t="s">
        <v>38</v>
      </c>
      <c r="N4688" t="s">
        <v>39</v>
      </c>
      <c r="O4688" s="23">
        <v>205</v>
      </c>
      <c r="P4688" s="9">
        <v>7.53</v>
      </c>
      <c r="Q4688" t="s">
        <v>40</v>
      </c>
      <c r="R4688">
        <v>52983</v>
      </c>
      <c r="S4688" s="9">
        <v>27.24</v>
      </c>
      <c r="T4688" s="26">
        <v>4.8899999999999997</v>
      </c>
      <c r="U4688" s="8">
        <v>133.19999999999999</v>
      </c>
      <c r="V4688" t="s">
        <v>41</v>
      </c>
      <c r="W4688" t="s">
        <v>2007</v>
      </c>
      <c r="X4688" t="s">
        <v>42</v>
      </c>
      <c r="Y4688" t="s">
        <v>1740</v>
      </c>
      <c r="AA4688" s="1">
        <f t="shared" si="556"/>
        <v>46030</v>
      </c>
      <c r="AB4688" s="2">
        <f t="shared" si="557"/>
        <v>1</v>
      </c>
      <c r="AC4688" s="2">
        <f t="shared" si="558"/>
        <v>2026</v>
      </c>
      <c r="AD4688" s="2" t="str">
        <f>IFERROR(VLOOKUP(A4688,'Aux Área'!$A$4:$B$123,2,0),"-")</f>
        <v>CONSERVA</v>
      </c>
    </row>
    <row r="4689" spans="1:30" x14ac:dyDescent="0.3">
      <c r="A4689" t="s">
        <v>2643</v>
      </c>
      <c r="B4689" t="s">
        <v>2307</v>
      </c>
      <c r="C4689" t="s">
        <v>7573</v>
      </c>
      <c r="D4689" t="s">
        <v>4988</v>
      </c>
      <c r="E4689" t="s">
        <v>4989</v>
      </c>
      <c r="F4689" t="s">
        <v>2646</v>
      </c>
      <c r="G4689" t="s">
        <v>1300</v>
      </c>
      <c r="H4689" t="s">
        <v>1301</v>
      </c>
      <c r="I4689" t="s">
        <v>37</v>
      </c>
      <c r="J4689" t="s">
        <v>122</v>
      </c>
      <c r="K4689" t="s">
        <v>123</v>
      </c>
      <c r="L4689" t="s">
        <v>124</v>
      </c>
      <c r="M4689" t="s">
        <v>38</v>
      </c>
      <c r="N4689" t="s">
        <v>39</v>
      </c>
      <c r="O4689" s="23">
        <v>502</v>
      </c>
      <c r="P4689" s="9">
        <v>12.52</v>
      </c>
      <c r="Q4689" t="s">
        <v>40</v>
      </c>
      <c r="R4689">
        <v>68224</v>
      </c>
      <c r="S4689" s="9">
        <v>40.090000000000003</v>
      </c>
      <c r="T4689" s="26">
        <v>4.79</v>
      </c>
      <c r="U4689" s="8">
        <v>192.03</v>
      </c>
      <c r="V4689" t="s">
        <v>112</v>
      </c>
      <c r="W4689" t="s">
        <v>2276</v>
      </c>
      <c r="X4689" t="s">
        <v>42</v>
      </c>
      <c r="Y4689" t="s">
        <v>2277</v>
      </c>
      <c r="AA4689" s="1">
        <f t="shared" si="556"/>
        <v>46030</v>
      </c>
      <c r="AB4689" s="2">
        <f t="shared" si="557"/>
        <v>1</v>
      </c>
      <c r="AC4689" s="2">
        <f t="shared" si="558"/>
        <v>2026</v>
      </c>
      <c r="AD4689" s="2" t="str">
        <f>IFERROR(VLOOKUP(A4689,'Aux Área'!$A$4:$B$123,2,0),"-")</f>
        <v>INSPEÇÃO</v>
      </c>
    </row>
    <row r="4690" spans="1:30" x14ac:dyDescent="0.3">
      <c r="A4690" t="s">
        <v>2278</v>
      </c>
      <c r="B4690" t="s">
        <v>4664</v>
      </c>
      <c r="C4690" t="s">
        <v>7574</v>
      </c>
      <c r="D4690" t="s">
        <v>6708</v>
      </c>
      <c r="E4690" t="s">
        <v>6709</v>
      </c>
      <c r="F4690" t="s">
        <v>2281</v>
      </c>
      <c r="G4690" t="s">
        <v>1135</v>
      </c>
      <c r="H4690" t="s">
        <v>2275</v>
      </c>
      <c r="I4690" t="s">
        <v>1497</v>
      </c>
      <c r="J4690" t="s">
        <v>165</v>
      </c>
      <c r="K4690" t="s">
        <v>166</v>
      </c>
      <c r="L4690" t="s">
        <v>167</v>
      </c>
      <c r="M4690" t="s">
        <v>38</v>
      </c>
      <c r="N4690" t="s">
        <v>39</v>
      </c>
      <c r="O4690" s="23">
        <v>342</v>
      </c>
      <c r="P4690" s="9">
        <v>8.9499999999999993</v>
      </c>
      <c r="Q4690" t="s">
        <v>40</v>
      </c>
      <c r="R4690">
        <v>74455</v>
      </c>
      <c r="S4690" s="9">
        <v>38.229999999999997</v>
      </c>
      <c r="T4690" s="26">
        <v>4.79</v>
      </c>
      <c r="U4690" s="8">
        <v>183.12</v>
      </c>
      <c r="V4690" t="s">
        <v>112</v>
      </c>
      <c r="W4690" t="s">
        <v>2276</v>
      </c>
      <c r="X4690" t="s">
        <v>42</v>
      </c>
      <c r="Y4690" t="s">
        <v>2277</v>
      </c>
      <c r="AA4690" s="1">
        <f t="shared" si="556"/>
        <v>46030</v>
      </c>
      <c r="AB4690" s="2">
        <f t="shared" si="557"/>
        <v>1</v>
      </c>
      <c r="AC4690" s="2">
        <f t="shared" si="558"/>
        <v>2026</v>
      </c>
      <c r="AD4690" s="2" t="str">
        <f>IFERROR(VLOOKUP(A4690,'Aux Área'!$A$4:$B$123,2,0),"-")</f>
        <v>INSPEÇÃO</v>
      </c>
    </row>
    <row r="4691" spans="1:30" x14ac:dyDescent="0.3">
      <c r="A4691" t="s">
        <v>2552</v>
      </c>
      <c r="B4691" t="s">
        <v>2553</v>
      </c>
      <c r="C4691" t="s">
        <v>7575</v>
      </c>
      <c r="D4691" t="s">
        <v>2872</v>
      </c>
      <c r="E4691" t="s">
        <v>2873</v>
      </c>
      <c r="F4691" t="s">
        <v>2555</v>
      </c>
      <c r="G4691" t="s">
        <v>659</v>
      </c>
      <c r="H4691" t="s">
        <v>2215</v>
      </c>
      <c r="I4691" t="s">
        <v>667</v>
      </c>
      <c r="J4691" t="s">
        <v>2779</v>
      </c>
      <c r="K4691" t="s">
        <v>2780</v>
      </c>
      <c r="L4691" t="s">
        <v>141</v>
      </c>
      <c r="M4691" t="s">
        <v>38</v>
      </c>
      <c r="N4691" t="s">
        <v>668</v>
      </c>
      <c r="O4691" s="23">
        <v>126</v>
      </c>
      <c r="P4691" s="9">
        <v>1.71</v>
      </c>
      <c r="Q4691" t="s">
        <v>40</v>
      </c>
      <c r="R4691">
        <v>7036</v>
      </c>
      <c r="S4691" s="9">
        <v>73.81</v>
      </c>
      <c r="T4691" s="26">
        <v>6.4</v>
      </c>
      <c r="U4691" s="8">
        <v>472.38</v>
      </c>
      <c r="V4691" t="s">
        <v>112</v>
      </c>
      <c r="W4691" t="s">
        <v>2007</v>
      </c>
      <c r="X4691" t="s">
        <v>42</v>
      </c>
      <c r="Y4691" t="s">
        <v>1740</v>
      </c>
      <c r="AA4691" s="1">
        <f t="shared" si="556"/>
        <v>46030</v>
      </c>
      <c r="AB4691" s="2">
        <f t="shared" si="557"/>
        <v>1</v>
      </c>
      <c r="AC4691" s="2">
        <f t="shared" si="558"/>
        <v>2026</v>
      </c>
      <c r="AD4691" s="2" t="str">
        <f>IFERROR(VLOOKUP(A4691,'Aux Área'!$A$4:$B$123,2,0),"-")</f>
        <v>APH</v>
      </c>
    </row>
    <row r="4692" spans="1:30" x14ac:dyDescent="0.3">
      <c r="A4692" t="s">
        <v>2638</v>
      </c>
      <c r="B4692" t="s">
        <v>4593</v>
      </c>
      <c r="C4692" t="s">
        <v>7576</v>
      </c>
      <c r="D4692" t="s">
        <v>3419</v>
      </c>
      <c r="E4692" t="s">
        <v>3420</v>
      </c>
      <c r="F4692" t="s">
        <v>2641</v>
      </c>
      <c r="G4692" t="s">
        <v>1135</v>
      </c>
      <c r="H4692" t="s">
        <v>2275</v>
      </c>
      <c r="I4692" t="s">
        <v>1497</v>
      </c>
      <c r="J4692" t="s">
        <v>275</v>
      </c>
      <c r="K4692" t="s">
        <v>276</v>
      </c>
      <c r="L4692" t="s">
        <v>124</v>
      </c>
      <c r="M4692" t="s">
        <v>38</v>
      </c>
      <c r="N4692" t="s">
        <v>39</v>
      </c>
      <c r="O4692" s="23">
        <v>478</v>
      </c>
      <c r="P4692" s="9">
        <v>9.85</v>
      </c>
      <c r="Q4692" t="s">
        <v>40</v>
      </c>
      <c r="R4692">
        <v>62226</v>
      </c>
      <c r="S4692" s="9">
        <v>48.53</v>
      </c>
      <c r="T4692" s="26">
        <v>4.79</v>
      </c>
      <c r="U4692" s="8">
        <v>232.46</v>
      </c>
      <c r="V4692" t="s">
        <v>7577</v>
      </c>
      <c r="W4692" t="s">
        <v>2276</v>
      </c>
      <c r="X4692" t="s">
        <v>42</v>
      </c>
      <c r="Y4692" t="s">
        <v>2277</v>
      </c>
      <c r="AA4692" s="1">
        <f t="shared" si="556"/>
        <v>46030</v>
      </c>
      <c r="AB4692" s="2">
        <f t="shared" si="557"/>
        <v>1</v>
      </c>
      <c r="AC4692" s="2">
        <f t="shared" si="558"/>
        <v>2026</v>
      </c>
      <c r="AD4692" s="2" t="str">
        <f>IFERROR(VLOOKUP(A4692,'Aux Área'!$A$4:$B$123,2,0),"-")</f>
        <v>INSPEÇÃO</v>
      </c>
    </row>
    <row r="4693" spans="1:30" x14ac:dyDescent="0.3">
      <c r="A4693" t="s">
        <v>1295</v>
      </c>
      <c r="B4693" t="s">
        <v>1753</v>
      </c>
      <c r="C4693" t="s">
        <v>7578</v>
      </c>
      <c r="D4693" t="s">
        <v>1297</v>
      </c>
      <c r="E4693" t="s">
        <v>2221</v>
      </c>
      <c r="F4693" t="s">
        <v>1299</v>
      </c>
      <c r="G4693" t="s">
        <v>1135</v>
      </c>
      <c r="H4693" t="s">
        <v>1301</v>
      </c>
      <c r="I4693" t="s">
        <v>839</v>
      </c>
      <c r="J4693" t="s">
        <v>275</v>
      </c>
      <c r="K4693" t="s">
        <v>276</v>
      </c>
      <c r="L4693" t="s">
        <v>124</v>
      </c>
      <c r="M4693" t="s">
        <v>38</v>
      </c>
      <c r="N4693" t="s">
        <v>39</v>
      </c>
      <c r="O4693" s="23">
        <v>0</v>
      </c>
      <c r="P4693" s="23">
        <v>0</v>
      </c>
      <c r="Q4693" t="s">
        <v>40</v>
      </c>
      <c r="R4693" t="s">
        <v>15244</v>
      </c>
      <c r="S4693" s="9">
        <v>42.22</v>
      </c>
      <c r="T4693" s="26">
        <v>4.79</v>
      </c>
      <c r="U4693" s="8">
        <v>202.23</v>
      </c>
      <c r="V4693" t="s">
        <v>7579</v>
      </c>
      <c r="W4693" t="s">
        <v>2007</v>
      </c>
      <c r="X4693" t="s">
        <v>42</v>
      </c>
      <c r="Y4693" t="s">
        <v>1740</v>
      </c>
      <c r="AA4693" s="1">
        <f t="shared" si="556"/>
        <v>46030</v>
      </c>
      <c r="AB4693" s="2">
        <f t="shared" si="557"/>
        <v>1</v>
      </c>
      <c r="AC4693" s="2">
        <f t="shared" si="558"/>
        <v>2026</v>
      </c>
      <c r="AD4693" s="2" t="str">
        <f>IFERROR(VLOOKUP(A4693,'Aux Área'!$A$4:$B$123,2,0),"-")</f>
        <v>LUCCA JR - OP</v>
      </c>
    </row>
    <row r="4694" spans="1:30" x14ac:dyDescent="0.3">
      <c r="A4694" t="s">
        <v>662</v>
      </c>
      <c r="B4694" t="s">
        <v>183</v>
      </c>
      <c r="C4694" t="s">
        <v>7580</v>
      </c>
      <c r="D4694" t="s">
        <v>1568</v>
      </c>
      <c r="E4694" t="s">
        <v>1569</v>
      </c>
      <c r="F4694" t="s">
        <v>653</v>
      </c>
      <c r="G4694" t="s">
        <v>1495</v>
      </c>
      <c r="H4694" t="s">
        <v>1571</v>
      </c>
      <c r="I4694" t="s">
        <v>1497</v>
      </c>
      <c r="J4694" t="s">
        <v>237</v>
      </c>
      <c r="K4694" t="s">
        <v>238</v>
      </c>
      <c r="L4694" t="s">
        <v>110</v>
      </c>
      <c r="M4694" t="s">
        <v>38</v>
      </c>
      <c r="N4694" t="s">
        <v>668</v>
      </c>
      <c r="O4694" s="23">
        <v>0</v>
      </c>
      <c r="P4694" s="9">
        <v>0</v>
      </c>
      <c r="Q4694" t="s">
        <v>40</v>
      </c>
      <c r="R4694">
        <v>0</v>
      </c>
      <c r="S4694" s="9">
        <v>94.57</v>
      </c>
      <c r="T4694" s="26">
        <v>6.04</v>
      </c>
      <c r="U4694" s="8">
        <v>571.20000000000005</v>
      </c>
      <c r="V4694" t="s">
        <v>41</v>
      </c>
      <c r="W4694" t="s">
        <v>652</v>
      </c>
      <c r="X4694" t="s">
        <v>42</v>
      </c>
      <c r="Y4694" t="s">
        <v>653</v>
      </c>
      <c r="AA4694" s="1">
        <f t="shared" si="556"/>
        <v>46030</v>
      </c>
      <c r="AB4694" s="2">
        <f t="shared" si="557"/>
        <v>1</v>
      </c>
      <c r="AC4694" s="2">
        <f t="shared" si="558"/>
        <v>2026</v>
      </c>
      <c r="AD4694" s="2" t="str">
        <f>IFERROR(VLOOKUP(A4694,'Aux Área'!$A$4:$B$123,2,0),"-")</f>
        <v>SÃO PEDRO</v>
      </c>
    </row>
    <row r="4695" spans="1:30" x14ac:dyDescent="0.3">
      <c r="A4695" t="s">
        <v>662</v>
      </c>
      <c r="C4695" t="s">
        <v>7580</v>
      </c>
      <c r="F4695" t="s">
        <v>15689</v>
      </c>
      <c r="K4695" t="s">
        <v>238</v>
      </c>
      <c r="N4695" t="s">
        <v>15690</v>
      </c>
      <c r="O4695" s="23">
        <v>0</v>
      </c>
      <c r="P4695" s="23">
        <v>0</v>
      </c>
      <c r="Q4695" t="s">
        <v>40</v>
      </c>
      <c r="R4695">
        <v>0</v>
      </c>
      <c r="S4695">
        <v>14.03</v>
      </c>
      <c r="U4695" s="8">
        <v>55.98</v>
      </c>
      <c r="AA4695" s="1">
        <f>IFERROR(DATEVALUE(C4695),"-")</f>
        <v>46030</v>
      </c>
      <c r="AB4695" s="2">
        <f>IFERROR(MONTH(AA4695),"-")</f>
        <v>1</v>
      </c>
      <c r="AC4695" s="2">
        <f>IFERROR(YEAR(AA4695),"-")</f>
        <v>2026</v>
      </c>
      <c r="AD4695" s="2" t="str">
        <f>IFERROR(VLOOKUP(A4695,'Aux Área'!$A$4:$B$123,2,0),"-")</f>
        <v>SÃO PEDRO</v>
      </c>
    </row>
    <row r="4696" spans="1:30" x14ac:dyDescent="0.3">
      <c r="A4696" t="s">
        <v>781</v>
      </c>
      <c r="B4696" t="s">
        <v>130</v>
      </c>
      <c r="C4696" t="s">
        <v>7581</v>
      </c>
      <c r="D4696" t="s">
        <v>1568</v>
      </c>
      <c r="E4696" t="s">
        <v>1569</v>
      </c>
      <c r="F4696" t="s">
        <v>653</v>
      </c>
      <c r="G4696" t="s">
        <v>659</v>
      </c>
      <c r="H4696" t="s">
        <v>706</v>
      </c>
      <c r="I4696" t="s">
        <v>667</v>
      </c>
      <c r="J4696" t="s">
        <v>237</v>
      </c>
      <c r="K4696" t="s">
        <v>238</v>
      </c>
      <c r="L4696" t="s">
        <v>110</v>
      </c>
      <c r="M4696" t="s">
        <v>38</v>
      </c>
      <c r="N4696" t="s">
        <v>707</v>
      </c>
      <c r="O4696" s="23">
        <v>0</v>
      </c>
      <c r="P4696" s="9">
        <v>0</v>
      </c>
      <c r="Q4696" t="s">
        <v>40</v>
      </c>
      <c r="R4696">
        <v>0</v>
      </c>
      <c r="S4696" s="9">
        <v>10</v>
      </c>
      <c r="T4696" s="26">
        <v>6.29</v>
      </c>
      <c r="U4696" s="8">
        <v>62.9</v>
      </c>
      <c r="V4696" t="s">
        <v>41</v>
      </c>
      <c r="W4696" t="s">
        <v>652</v>
      </c>
      <c r="X4696" t="s">
        <v>42</v>
      </c>
      <c r="Y4696" t="s">
        <v>653</v>
      </c>
      <c r="AA4696" s="1">
        <f t="shared" ref="AA4696:AA4707" si="559">DATEVALUE(C4696)</f>
        <v>46030</v>
      </c>
      <c r="AB4696" s="2">
        <f t="shared" ref="AB4696:AB4707" si="560">MONTH(AA4696)</f>
        <v>1</v>
      </c>
      <c r="AC4696" s="2">
        <f t="shared" ref="AC4696:AC4707" si="561">YEAR(AA4696)</f>
        <v>2026</v>
      </c>
      <c r="AD4696" s="2" t="str">
        <f>IFERROR(VLOOKUP(A4696,'Aux Área'!$A$4:$B$123,2,0),"-")</f>
        <v>SÃO PEDRO</v>
      </c>
    </row>
    <row r="4697" spans="1:30" x14ac:dyDescent="0.3">
      <c r="A4697" t="s">
        <v>68</v>
      </c>
      <c r="B4697" t="s">
        <v>296</v>
      </c>
      <c r="C4697" t="s">
        <v>7582</v>
      </c>
      <c r="D4697" t="s">
        <v>3246</v>
      </c>
      <c r="E4697" t="s">
        <v>3247</v>
      </c>
      <c r="F4697" t="s">
        <v>69</v>
      </c>
      <c r="G4697" t="s">
        <v>35</v>
      </c>
      <c r="H4697" t="s">
        <v>36</v>
      </c>
      <c r="I4697" t="s">
        <v>37</v>
      </c>
      <c r="J4697" t="s">
        <v>165</v>
      </c>
      <c r="K4697" t="s">
        <v>166</v>
      </c>
      <c r="L4697" t="s">
        <v>167</v>
      </c>
      <c r="M4697" t="s">
        <v>38</v>
      </c>
      <c r="N4697" t="s">
        <v>39</v>
      </c>
      <c r="O4697" s="23">
        <v>370</v>
      </c>
      <c r="P4697" s="9">
        <v>12.15</v>
      </c>
      <c r="Q4697" t="s">
        <v>40</v>
      </c>
      <c r="R4697">
        <v>30640</v>
      </c>
      <c r="S4697" s="9">
        <v>30.45</v>
      </c>
      <c r="T4697" s="26">
        <v>4.79</v>
      </c>
      <c r="U4697" s="8">
        <v>145.87</v>
      </c>
      <c r="V4697" t="s">
        <v>112</v>
      </c>
      <c r="W4697" t="s">
        <v>2007</v>
      </c>
      <c r="X4697" t="s">
        <v>42</v>
      </c>
      <c r="Y4697" t="s">
        <v>1740</v>
      </c>
      <c r="AA4697" s="1">
        <f t="shared" si="559"/>
        <v>46030</v>
      </c>
      <c r="AB4697" s="2">
        <f t="shared" si="560"/>
        <v>1</v>
      </c>
      <c r="AC4697" s="2">
        <f t="shared" si="561"/>
        <v>2026</v>
      </c>
      <c r="AD4697" s="2" t="str">
        <f>IFERROR(VLOOKUP(A4697,'Aux Área'!$A$4:$B$123,2,0),"-")</f>
        <v>OPERAÇÃO</v>
      </c>
    </row>
    <row r="4698" spans="1:30" x14ac:dyDescent="0.3">
      <c r="A4698" t="s">
        <v>60</v>
      </c>
      <c r="B4698" t="s">
        <v>614</v>
      </c>
      <c r="C4698" t="s">
        <v>7583</v>
      </c>
      <c r="D4698" t="s">
        <v>1206</v>
      </c>
      <c r="E4698" t="s">
        <v>1207</v>
      </c>
      <c r="F4698" t="s">
        <v>61</v>
      </c>
      <c r="G4698" t="s">
        <v>35</v>
      </c>
      <c r="H4698" t="s">
        <v>36</v>
      </c>
      <c r="I4698" t="s">
        <v>37</v>
      </c>
      <c r="J4698" t="s">
        <v>165</v>
      </c>
      <c r="K4698" t="s">
        <v>166</v>
      </c>
      <c r="L4698" t="s">
        <v>167</v>
      </c>
      <c r="M4698" t="s">
        <v>38</v>
      </c>
      <c r="N4698" t="s">
        <v>39</v>
      </c>
      <c r="O4698" s="23">
        <v>155</v>
      </c>
      <c r="P4698" s="9">
        <v>11.72</v>
      </c>
      <c r="Q4698" t="s">
        <v>40</v>
      </c>
      <c r="R4698">
        <v>28590</v>
      </c>
      <c r="S4698" s="9">
        <v>13.22</v>
      </c>
      <c r="T4698" s="26">
        <v>4.79</v>
      </c>
      <c r="U4698" s="8">
        <v>63.33</v>
      </c>
      <c r="V4698" t="s">
        <v>112</v>
      </c>
      <c r="W4698" t="s">
        <v>2007</v>
      </c>
      <c r="X4698" t="s">
        <v>42</v>
      </c>
      <c r="Y4698" t="s">
        <v>1740</v>
      </c>
      <c r="AA4698" s="1">
        <f t="shared" si="559"/>
        <v>46030</v>
      </c>
      <c r="AB4698" s="2">
        <f t="shared" si="560"/>
        <v>1</v>
      </c>
      <c r="AC4698" s="2">
        <f t="shared" si="561"/>
        <v>2026</v>
      </c>
      <c r="AD4698" s="2" t="str">
        <f>IFERROR(VLOOKUP(A4698,'Aux Área'!$A$4:$B$123,2,0),"-")</f>
        <v>QSMS</v>
      </c>
    </row>
    <row r="4699" spans="1:30" x14ac:dyDescent="0.3">
      <c r="A4699" t="s">
        <v>2306</v>
      </c>
      <c r="B4699" t="s">
        <v>4613</v>
      </c>
      <c r="C4699" t="s">
        <v>7584</v>
      </c>
      <c r="D4699" t="s">
        <v>3428</v>
      </c>
      <c r="E4699" t="s">
        <v>3429</v>
      </c>
      <c r="F4699" t="s">
        <v>2309</v>
      </c>
      <c r="G4699" t="s">
        <v>1135</v>
      </c>
      <c r="H4699" t="s">
        <v>2275</v>
      </c>
      <c r="I4699" t="s">
        <v>1497</v>
      </c>
      <c r="J4699" t="s">
        <v>1665</v>
      </c>
      <c r="K4699" t="s">
        <v>1666</v>
      </c>
      <c r="L4699" t="s">
        <v>301</v>
      </c>
      <c r="M4699" t="s">
        <v>38</v>
      </c>
      <c r="N4699" t="s">
        <v>39</v>
      </c>
      <c r="O4699" s="23">
        <v>302</v>
      </c>
      <c r="P4699" s="9">
        <v>8.52</v>
      </c>
      <c r="Q4699" t="s">
        <v>40</v>
      </c>
      <c r="R4699">
        <v>66056</v>
      </c>
      <c r="S4699" s="9">
        <v>35.46</v>
      </c>
      <c r="T4699" s="26">
        <v>4.6900000000000004</v>
      </c>
      <c r="U4699" s="8">
        <v>166.31</v>
      </c>
      <c r="V4699" t="s">
        <v>7585</v>
      </c>
      <c r="W4699" t="s">
        <v>2276</v>
      </c>
      <c r="X4699" t="s">
        <v>42</v>
      </c>
      <c r="Y4699" t="s">
        <v>2277</v>
      </c>
      <c r="AA4699" s="1">
        <f t="shared" si="559"/>
        <v>46030</v>
      </c>
      <c r="AB4699" s="2">
        <f t="shared" si="560"/>
        <v>1</v>
      </c>
      <c r="AC4699" s="2">
        <f t="shared" si="561"/>
        <v>2026</v>
      </c>
      <c r="AD4699" s="2" t="str">
        <f>IFERROR(VLOOKUP(A4699,'Aux Área'!$A$4:$B$123,2,0),"-")</f>
        <v>INSPEÇÃO</v>
      </c>
    </row>
    <row r="4700" spans="1:30" x14ac:dyDescent="0.3">
      <c r="A4700" t="s">
        <v>3092</v>
      </c>
      <c r="B4700" t="s">
        <v>4774</v>
      </c>
      <c r="C4700" t="s">
        <v>7586</v>
      </c>
      <c r="D4700" t="s">
        <v>3410</v>
      </c>
      <c r="E4700" t="s">
        <v>3411</v>
      </c>
      <c r="F4700" t="s">
        <v>3594</v>
      </c>
      <c r="G4700" t="s">
        <v>1135</v>
      </c>
      <c r="H4700" t="s">
        <v>2275</v>
      </c>
      <c r="I4700" t="s">
        <v>1497</v>
      </c>
      <c r="J4700" t="s">
        <v>231</v>
      </c>
      <c r="K4700" t="s">
        <v>232</v>
      </c>
      <c r="L4700" t="s">
        <v>217</v>
      </c>
      <c r="M4700" t="s">
        <v>38</v>
      </c>
      <c r="N4700" t="s">
        <v>39</v>
      </c>
      <c r="O4700" s="23">
        <v>446</v>
      </c>
      <c r="P4700" s="9">
        <v>10.130000000000001</v>
      </c>
      <c r="Q4700" t="s">
        <v>40</v>
      </c>
      <c r="R4700">
        <v>54264</v>
      </c>
      <c r="S4700" s="9">
        <v>44.01</v>
      </c>
      <c r="T4700" s="26">
        <v>4.57</v>
      </c>
      <c r="U4700" s="8">
        <v>201.13</v>
      </c>
      <c r="V4700" t="s">
        <v>7587</v>
      </c>
      <c r="W4700" t="s">
        <v>2276</v>
      </c>
      <c r="X4700" t="s">
        <v>42</v>
      </c>
      <c r="Y4700" t="s">
        <v>2277</v>
      </c>
      <c r="AA4700" s="1">
        <f t="shared" si="559"/>
        <v>46030</v>
      </c>
      <c r="AB4700" s="2">
        <f t="shared" si="560"/>
        <v>1</v>
      </c>
      <c r="AC4700" s="2">
        <f t="shared" si="561"/>
        <v>2026</v>
      </c>
      <c r="AD4700" s="2" t="str">
        <f>IFERROR(VLOOKUP(A4700,'Aux Área'!$A$4:$B$123,2,0),"-")</f>
        <v>INSPEÇÃO</v>
      </c>
    </row>
    <row r="4701" spans="1:30" x14ac:dyDescent="0.3">
      <c r="A4701" t="s">
        <v>2461</v>
      </c>
      <c r="B4701" t="s">
        <v>5008</v>
      </c>
      <c r="C4701" t="s">
        <v>7588</v>
      </c>
      <c r="D4701" t="s">
        <v>3135</v>
      </c>
      <c r="E4701" t="s">
        <v>3136</v>
      </c>
      <c r="F4701" t="s">
        <v>3574</v>
      </c>
      <c r="G4701" t="s">
        <v>1135</v>
      </c>
      <c r="H4701" t="s">
        <v>2275</v>
      </c>
      <c r="I4701" t="s">
        <v>1497</v>
      </c>
      <c r="J4701" t="s">
        <v>231</v>
      </c>
      <c r="K4701" t="s">
        <v>232</v>
      </c>
      <c r="L4701" t="s">
        <v>217</v>
      </c>
      <c r="M4701" t="s">
        <v>38</v>
      </c>
      <c r="N4701" t="s">
        <v>39</v>
      </c>
      <c r="O4701" s="23">
        <v>473</v>
      </c>
      <c r="P4701" s="9">
        <v>10.33</v>
      </c>
      <c r="Q4701" t="s">
        <v>40</v>
      </c>
      <c r="R4701">
        <v>54170</v>
      </c>
      <c r="S4701" s="9">
        <v>45.81</v>
      </c>
      <c r="T4701" s="26">
        <v>4.5709999999999997</v>
      </c>
      <c r="U4701" s="8">
        <v>209.38</v>
      </c>
      <c r="V4701" t="s">
        <v>7589</v>
      </c>
      <c r="W4701" t="s">
        <v>2276</v>
      </c>
      <c r="X4701" t="s">
        <v>42</v>
      </c>
      <c r="Y4701" t="s">
        <v>2277</v>
      </c>
      <c r="AA4701" s="1">
        <f t="shared" si="559"/>
        <v>46030</v>
      </c>
      <c r="AB4701" s="2">
        <f t="shared" si="560"/>
        <v>1</v>
      </c>
      <c r="AC4701" s="2">
        <f t="shared" si="561"/>
        <v>2026</v>
      </c>
      <c r="AD4701" s="2" t="str">
        <f>IFERROR(VLOOKUP(A4701,'Aux Área'!$A$4:$B$123,2,0),"-")</f>
        <v>INSPEÇÃO</v>
      </c>
    </row>
    <row r="4702" spans="1:30" x14ac:dyDescent="0.3">
      <c r="A4702" t="s">
        <v>5620</v>
      </c>
      <c r="B4702" t="s">
        <v>2315</v>
      </c>
      <c r="C4702" t="s">
        <v>7590</v>
      </c>
      <c r="D4702" t="s">
        <v>2160</v>
      </c>
      <c r="E4702" t="s">
        <v>2161</v>
      </c>
      <c r="F4702" t="s">
        <v>6208</v>
      </c>
      <c r="G4702" t="s">
        <v>1135</v>
      </c>
      <c r="H4702" t="s">
        <v>5545</v>
      </c>
      <c r="I4702" t="s">
        <v>839</v>
      </c>
      <c r="J4702" t="s">
        <v>237</v>
      </c>
      <c r="K4702" t="s">
        <v>238</v>
      </c>
      <c r="L4702" t="s">
        <v>110</v>
      </c>
      <c r="M4702" t="s">
        <v>38</v>
      </c>
      <c r="N4702" t="s">
        <v>39</v>
      </c>
      <c r="O4702" s="23">
        <v>371</v>
      </c>
      <c r="P4702" s="9">
        <v>8.7200000000000006</v>
      </c>
      <c r="Q4702" t="s">
        <v>40</v>
      </c>
      <c r="R4702">
        <v>8651</v>
      </c>
      <c r="S4702" s="9">
        <v>42.55</v>
      </c>
      <c r="T4702" s="26">
        <v>4.9909999999999997</v>
      </c>
      <c r="U4702" s="8">
        <v>212.37</v>
      </c>
      <c r="V4702" t="s">
        <v>41</v>
      </c>
      <c r="W4702" t="s">
        <v>2276</v>
      </c>
      <c r="X4702" t="s">
        <v>42</v>
      </c>
      <c r="Y4702" t="s">
        <v>2277</v>
      </c>
      <c r="AA4702" s="1">
        <f t="shared" si="559"/>
        <v>46030</v>
      </c>
      <c r="AB4702" s="2">
        <f t="shared" si="560"/>
        <v>1</v>
      </c>
      <c r="AC4702" s="2">
        <f t="shared" si="561"/>
        <v>2026</v>
      </c>
      <c r="AD4702" s="2" t="str">
        <f>IFERROR(VLOOKUP(A4702,'Aux Área'!$A$4:$B$123,2,0),"-")</f>
        <v>INSPEÇÃO</v>
      </c>
    </row>
    <row r="4703" spans="1:30" x14ac:dyDescent="0.3">
      <c r="A4703" t="s">
        <v>2547</v>
      </c>
      <c r="B4703" t="s">
        <v>2548</v>
      </c>
      <c r="C4703" t="s">
        <v>7591</v>
      </c>
      <c r="D4703" t="s">
        <v>2468</v>
      </c>
      <c r="E4703" t="s">
        <v>2469</v>
      </c>
      <c r="F4703" t="s">
        <v>2550</v>
      </c>
      <c r="G4703" t="s">
        <v>659</v>
      </c>
      <c r="H4703" t="s">
        <v>2215</v>
      </c>
      <c r="I4703" t="s">
        <v>667</v>
      </c>
      <c r="J4703" t="s">
        <v>165</v>
      </c>
      <c r="K4703" t="s">
        <v>166</v>
      </c>
      <c r="L4703" t="s">
        <v>167</v>
      </c>
      <c r="M4703" t="s">
        <v>38</v>
      </c>
      <c r="N4703" t="s">
        <v>668</v>
      </c>
      <c r="O4703" s="23">
        <v>446</v>
      </c>
      <c r="P4703" s="9">
        <v>6.16</v>
      </c>
      <c r="Q4703" t="s">
        <v>40</v>
      </c>
      <c r="R4703">
        <v>11200</v>
      </c>
      <c r="S4703" s="9">
        <v>72.349999999999994</v>
      </c>
      <c r="T4703" s="26">
        <v>6.2409999999999997</v>
      </c>
      <c r="U4703" s="8">
        <v>451.51</v>
      </c>
      <c r="V4703" t="s">
        <v>112</v>
      </c>
      <c r="W4703" t="s">
        <v>2007</v>
      </c>
      <c r="X4703" t="s">
        <v>42</v>
      </c>
      <c r="Y4703" t="s">
        <v>1740</v>
      </c>
      <c r="AA4703" s="1">
        <f t="shared" si="559"/>
        <v>46030</v>
      </c>
      <c r="AB4703" s="2">
        <f t="shared" si="560"/>
        <v>1</v>
      </c>
      <c r="AC4703" s="2">
        <f t="shared" si="561"/>
        <v>2026</v>
      </c>
      <c r="AD4703" s="2" t="str">
        <f>IFERROR(VLOOKUP(A4703,'Aux Área'!$A$4:$B$123,2,0),"-")</f>
        <v>APH</v>
      </c>
    </row>
    <row r="4704" spans="1:30" x14ac:dyDescent="0.3">
      <c r="A4704" t="s">
        <v>64</v>
      </c>
      <c r="B4704" t="s">
        <v>332</v>
      </c>
      <c r="C4704" t="s">
        <v>7592</v>
      </c>
      <c r="D4704" t="s">
        <v>127</v>
      </c>
      <c r="E4704" t="s">
        <v>128</v>
      </c>
      <c r="F4704" t="s">
        <v>65</v>
      </c>
      <c r="G4704" t="s">
        <v>35</v>
      </c>
      <c r="H4704" t="s">
        <v>36</v>
      </c>
      <c r="I4704" t="s">
        <v>37</v>
      </c>
      <c r="J4704" t="s">
        <v>370</v>
      </c>
      <c r="K4704" t="s">
        <v>371</v>
      </c>
      <c r="L4704" t="s">
        <v>124</v>
      </c>
      <c r="M4704" t="s">
        <v>38</v>
      </c>
      <c r="N4704" t="s">
        <v>39</v>
      </c>
      <c r="O4704" s="23">
        <v>398</v>
      </c>
      <c r="P4704" s="9">
        <v>10.54</v>
      </c>
      <c r="Q4704" t="s">
        <v>40</v>
      </c>
      <c r="R4704">
        <v>38874</v>
      </c>
      <c r="S4704" s="9">
        <v>37.76</v>
      </c>
      <c r="T4704" s="26">
        <v>4.9909999999999997</v>
      </c>
      <c r="U4704" s="8">
        <v>188.46</v>
      </c>
      <c r="V4704" t="s">
        <v>7593</v>
      </c>
      <c r="W4704" t="s">
        <v>2007</v>
      </c>
      <c r="X4704" t="s">
        <v>42</v>
      </c>
      <c r="Y4704" t="s">
        <v>1740</v>
      </c>
      <c r="AA4704" s="1">
        <f t="shared" si="559"/>
        <v>46030</v>
      </c>
      <c r="AB4704" s="2">
        <f t="shared" si="560"/>
        <v>1</v>
      </c>
      <c r="AC4704" s="2">
        <f t="shared" si="561"/>
        <v>2026</v>
      </c>
      <c r="AD4704" s="2" t="str">
        <f>IFERROR(VLOOKUP(A4704,'Aux Área'!$A$4:$B$123,2,0),"-")</f>
        <v>ENGENHARIA</v>
      </c>
    </row>
    <row r="4705" spans="1:30" x14ac:dyDescent="0.3">
      <c r="A4705" t="s">
        <v>2146</v>
      </c>
      <c r="B4705" t="s">
        <v>1800</v>
      </c>
      <c r="C4705" t="s">
        <v>7594</v>
      </c>
      <c r="D4705" t="s">
        <v>1841</v>
      </c>
      <c r="E4705" t="s">
        <v>1842</v>
      </c>
      <c r="F4705" t="s">
        <v>653</v>
      </c>
      <c r="G4705" t="s">
        <v>635</v>
      </c>
      <c r="H4705" t="s">
        <v>666</v>
      </c>
      <c r="I4705" t="s">
        <v>667</v>
      </c>
      <c r="J4705" t="s">
        <v>122</v>
      </c>
      <c r="K4705" t="s">
        <v>123</v>
      </c>
      <c r="L4705" t="s">
        <v>124</v>
      </c>
      <c r="M4705" t="s">
        <v>38</v>
      </c>
      <c r="N4705" t="s">
        <v>668</v>
      </c>
      <c r="O4705" s="23">
        <v>0</v>
      </c>
      <c r="P4705" s="9">
        <v>0</v>
      </c>
      <c r="Q4705" t="s">
        <v>40</v>
      </c>
      <c r="R4705">
        <v>0</v>
      </c>
      <c r="S4705" s="9">
        <v>120.72</v>
      </c>
      <c r="T4705" s="26">
        <v>6.09</v>
      </c>
      <c r="U4705" s="8">
        <v>735.18</v>
      </c>
      <c r="V4705" t="s">
        <v>3111</v>
      </c>
      <c r="W4705" t="s">
        <v>652</v>
      </c>
      <c r="X4705" t="s">
        <v>42</v>
      </c>
      <c r="Y4705" t="s">
        <v>653</v>
      </c>
      <c r="AA4705" s="1">
        <f t="shared" si="559"/>
        <v>46030</v>
      </c>
      <c r="AB4705" s="2">
        <f t="shared" si="560"/>
        <v>1</v>
      </c>
      <c r="AC4705" s="2">
        <f t="shared" si="561"/>
        <v>2026</v>
      </c>
      <c r="AD4705" s="2" t="str">
        <f>IFERROR(VLOOKUP(A4705,'Aux Área'!$A$4:$B$123,2,0),"-")</f>
        <v>SÃO PEDRO</v>
      </c>
    </row>
    <row r="4706" spans="1:30" x14ac:dyDescent="0.3">
      <c r="A4706" t="s">
        <v>2212</v>
      </c>
      <c r="B4706" t="s">
        <v>2466</v>
      </c>
      <c r="C4706" t="s">
        <v>7595</v>
      </c>
      <c r="D4706" t="s">
        <v>3121</v>
      </c>
      <c r="E4706" t="s">
        <v>3122</v>
      </c>
      <c r="F4706" t="s">
        <v>2214</v>
      </c>
      <c r="G4706" t="s">
        <v>35</v>
      </c>
      <c r="H4706" t="s">
        <v>2215</v>
      </c>
      <c r="I4706" t="s">
        <v>839</v>
      </c>
      <c r="J4706" t="s">
        <v>89</v>
      </c>
      <c r="K4706" t="s">
        <v>90</v>
      </c>
      <c r="L4706" t="s">
        <v>91</v>
      </c>
      <c r="M4706" t="s">
        <v>38</v>
      </c>
      <c r="N4706" t="s">
        <v>668</v>
      </c>
      <c r="O4706" s="23">
        <v>240</v>
      </c>
      <c r="P4706" s="9">
        <v>5.71</v>
      </c>
      <c r="Q4706" t="s">
        <v>40</v>
      </c>
      <c r="R4706">
        <v>8496</v>
      </c>
      <c r="S4706" s="9">
        <v>42.02</v>
      </c>
      <c r="T4706" s="26">
        <v>5.95</v>
      </c>
      <c r="U4706" s="8">
        <v>250.02</v>
      </c>
      <c r="V4706" t="s">
        <v>7596</v>
      </c>
      <c r="W4706" t="s">
        <v>2007</v>
      </c>
      <c r="X4706" t="s">
        <v>42</v>
      </c>
      <c r="Y4706" t="s">
        <v>2217</v>
      </c>
      <c r="AA4706" s="1">
        <f t="shared" si="559"/>
        <v>46030</v>
      </c>
      <c r="AB4706" s="2">
        <f t="shared" si="560"/>
        <v>1</v>
      </c>
      <c r="AC4706" s="2">
        <f t="shared" si="561"/>
        <v>2026</v>
      </c>
      <c r="AD4706" s="2" t="str">
        <f>IFERROR(VLOOKUP(A4706,'Aux Área'!$A$4:$B$123,2,0),"-")</f>
        <v>APH</v>
      </c>
    </row>
    <row r="4707" spans="1:30" x14ac:dyDescent="0.3">
      <c r="A4707" t="s">
        <v>2286</v>
      </c>
      <c r="B4707" t="s">
        <v>2287</v>
      </c>
      <c r="C4707" t="s">
        <v>7597</v>
      </c>
      <c r="D4707" t="s">
        <v>4898</v>
      </c>
      <c r="E4707" t="s">
        <v>4899</v>
      </c>
      <c r="F4707" t="s">
        <v>2289</v>
      </c>
      <c r="G4707" t="s">
        <v>1495</v>
      </c>
      <c r="H4707" t="s">
        <v>2020</v>
      </c>
      <c r="I4707" t="s">
        <v>2021</v>
      </c>
      <c r="J4707" t="s">
        <v>1665</v>
      </c>
      <c r="K4707" t="s">
        <v>1666</v>
      </c>
      <c r="L4707" t="s">
        <v>301</v>
      </c>
      <c r="M4707" t="s">
        <v>38</v>
      </c>
      <c r="N4707" t="s">
        <v>668</v>
      </c>
      <c r="O4707" s="10">
        <v>1491</v>
      </c>
      <c r="P4707" s="24">
        <v>2.29</v>
      </c>
      <c r="Q4707" t="s">
        <v>40</v>
      </c>
      <c r="R4707" s="2">
        <v>11689</v>
      </c>
      <c r="S4707" s="9">
        <v>650</v>
      </c>
      <c r="T4707" s="26">
        <v>7.55</v>
      </c>
      <c r="U4707" s="8">
        <v>4907.5</v>
      </c>
      <c r="V4707" t="s">
        <v>7598</v>
      </c>
      <c r="W4707" t="s">
        <v>1985</v>
      </c>
      <c r="X4707" t="s">
        <v>42</v>
      </c>
      <c r="Y4707" t="s">
        <v>1986</v>
      </c>
      <c r="AA4707" s="1">
        <f t="shared" si="559"/>
        <v>46030</v>
      </c>
      <c r="AB4707" s="2">
        <f t="shared" si="560"/>
        <v>1</v>
      </c>
      <c r="AC4707" s="2">
        <f t="shared" si="561"/>
        <v>2026</v>
      </c>
      <c r="AD4707" s="2" t="str">
        <f>IFERROR(VLOOKUP(A4707,'Aux Área'!$A$4:$B$123,2,0),"-")</f>
        <v>PESADOS</v>
      </c>
    </row>
    <row r="4708" spans="1:30" x14ac:dyDescent="0.3">
      <c r="A4708" t="s">
        <v>2286</v>
      </c>
      <c r="C4708" t="s">
        <v>15778</v>
      </c>
      <c r="F4708" t="s">
        <v>2289</v>
      </c>
      <c r="K4708" t="s">
        <v>1666</v>
      </c>
      <c r="N4708" t="s">
        <v>15690</v>
      </c>
      <c r="O4708" t="s">
        <v>15244</v>
      </c>
      <c r="P4708" s="9" t="s">
        <v>15244</v>
      </c>
      <c r="Q4708" t="s">
        <v>40</v>
      </c>
      <c r="R4708" t="s">
        <v>15244</v>
      </c>
      <c r="S4708">
        <v>37.049999999999997</v>
      </c>
      <c r="U4708" s="8">
        <v>140.41999999999999</v>
      </c>
      <c r="AA4708" s="1">
        <f>IFERROR(DATEVALUE(C4708),"-")</f>
        <v>46030</v>
      </c>
      <c r="AB4708" s="2">
        <f>IFERROR(MONTH(AA4708),"-")</f>
        <v>1</v>
      </c>
      <c r="AC4708" s="2">
        <f>IFERROR(YEAR(AA4708),"-")</f>
        <v>2026</v>
      </c>
      <c r="AD4708" s="2" t="str">
        <f>IFERROR(VLOOKUP(A4708,'Aux Área'!$A$4:$B$123,2,0),"-")</f>
        <v>PESADOS</v>
      </c>
    </row>
    <row r="4709" spans="1:30" x14ac:dyDescent="0.3">
      <c r="A4709" t="s">
        <v>5543</v>
      </c>
      <c r="B4709" t="s">
        <v>3093</v>
      </c>
      <c r="C4709" t="s">
        <v>7599</v>
      </c>
      <c r="D4709" t="s">
        <v>391</v>
      </c>
      <c r="E4709" t="s">
        <v>392</v>
      </c>
      <c r="F4709" t="s">
        <v>6207</v>
      </c>
      <c r="G4709" t="s">
        <v>1135</v>
      </c>
      <c r="H4709" t="s">
        <v>5545</v>
      </c>
      <c r="I4709" t="s">
        <v>839</v>
      </c>
      <c r="J4709" t="s">
        <v>165</v>
      </c>
      <c r="K4709" t="s">
        <v>166</v>
      </c>
      <c r="L4709" t="s">
        <v>167</v>
      </c>
      <c r="M4709" t="s">
        <v>38</v>
      </c>
      <c r="N4709" t="s">
        <v>39</v>
      </c>
      <c r="O4709" s="23">
        <v>431</v>
      </c>
      <c r="P4709" s="9">
        <v>8.6</v>
      </c>
      <c r="Q4709" t="s">
        <v>40</v>
      </c>
      <c r="R4709">
        <v>6941</v>
      </c>
      <c r="S4709" s="9">
        <v>50.1</v>
      </c>
      <c r="T4709" s="26">
        <v>4.79</v>
      </c>
      <c r="U4709" s="8">
        <v>240</v>
      </c>
      <c r="V4709" t="s">
        <v>112</v>
      </c>
      <c r="W4709" t="s">
        <v>2276</v>
      </c>
      <c r="X4709" t="s">
        <v>42</v>
      </c>
      <c r="Y4709" t="s">
        <v>2277</v>
      </c>
      <c r="AA4709" s="1">
        <f t="shared" ref="AA4709:AA4749" si="562">DATEVALUE(C4709)</f>
        <v>46030</v>
      </c>
      <c r="AB4709" s="2">
        <f t="shared" ref="AB4709:AB4749" si="563">MONTH(AA4709)</f>
        <v>1</v>
      </c>
      <c r="AC4709" s="2">
        <f t="shared" ref="AC4709:AC4749" si="564">YEAR(AA4709)</f>
        <v>2026</v>
      </c>
      <c r="AD4709" s="2" t="str">
        <f>IFERROR(VLOOKUP(A4709,'Aux Área'!$A$4:$B$123,2,0),"-")</f>
        <v>INSPEÇÃO</v>
      </c>
    </row>
    <row r="4710" spans="1:30" x14ac:dyDescent="0.3">
      <c r="A4710" t="s">
        <v>2282</v>
      </c>
      <c r="B4710" t="s">
        <v>4679</v>
      </c>
      <c r="C4710" t="s">
        <v>7600</v>
      </c>
      <c r="D4710" t="s">
        <v>3162</v>
      </c>
      <c r="E4710" t="s">
        <v>3163</v>
      </c>
      <c r="F4710" t="s">
        <v>2285</v>
      </c>
      <c r="G4710" t="s">
        <v>1135</v>
      </c>
      <c r="H4710" t="s">
        <v>2275</v>
      </c>
      <c r="I4710" t="s">
        <v>1497</v>
      </c>
      <c r="J4710" t="s">
        <v>165</v>
      </c>
      <c r="K4710" t="s">
        <v>166</v>
      </c>
      <c r="L4710" t="s">
        <v>167</v>
      </c>
      <c r="M4710" t="s">
        <v>38</v>
      </c>
      <c r="N4710" t="s">
        <v>39</v>
      </c>
      <c r="O4710" s="23">
        <v>400</v>
      </c>
      <c r="P4710" s="9">
        <v>9.18</v>
      </c>
      <c r="Q4710" t="s">
        <v>40</v>
      </c>
      <c r="R4710">
        <v>62253</v>
      </c>
      <c r="S4710" s="9">
        <v>43.56</v>
      </c>
      <c r="T4710" s="26">
        <v>4.8230000000000004</v>
      </c>
      <c r="U4710" s="8">
        <v>210.11</v>
      </c>
      <c r="V4710" t="s">
        <v>112</v>
      </c>
      <c r="W4710" t="s">
        <v>2276</v>
      </c>
      <c r="X4710" t="s">
        <v>42</v>
      </c>
      <c r="Y4710" t="s">
        <v>2277</v>
      </c>
      <c r="AA4710" s="1">
        <f t="shared" si="562"/>
        <v>46030</v>
      </c>
      <c r="AB4710" s="2">
        <f t="shared" si="563"/>
        <v>1</v>
      </c>
      <c r="AC4710" s="2">
        <f t="shared" si="564"/>
        <v>2026</v>
      </c>
      <c r="AD4710" s="2" t="str">
        <f>IFERROR(VLOOKUP(A4710,'Aux Área'!$A$4:$B$123,2,0),"-")</f>
        <v>INSPEÇÃO</v>
      </c>
    </row>
    <row r="4711" spans="1:30" x14ac:dyDescent="0.3">
      <c r="A4711" t="s">
        <v>2306</v>
      </c>
      <c r="B4711" t="s">
        <v>4613</v>
      </c>
      <c r="C4711" t="s">
        <v>7601</v>
      </c>
      <c r="D4711" t="s">
        <v>3428</v>
      </c>
      <c r="E4711" t="s">
        <v>3429</v>
      </c>
      <c r="F4711" t="s">
        <v>2309</v>
      </c>
      <c r="G4711" t="s">
        <v>1135</v>
      </c>
      <c r="H4711" t="s">
        <v>2275</v>
      </c>
      <c r="I4711" t="s">
        <v>1497</v>
      </c>
      <c r="J4711" t="s">
        <v>89</v>
      </c>
      <c r="K4711" t="s">
        <v>90</v>
      </c>
      <c r="L4711" t="s">
        <v>91</v>
      </c>
      <c r="M4711" t="s">
        <v>38</v>
      </c>
      <c r="N4711" t="s">
        <v>39</v>
      </c>
      <c r="O4711" s="23">
        <v>118</v>
      </c>
      <c r="P4711" s="9">
        <v>8.59</v>
      </c>
      <c r="Q4711" t="s">
        <v>40</v>
      </c>
      <c r="R4711">
        <v>66174</v>
      </c>
      <c r="S4711" s="9">
        <v>13.74</v>
      </c>
      <c r="T4711" s="26">
        <v>4.99</v>
      </c>
      <c r="U4711" s="8">
        <v>68.56</v>
      </c>
      <c r="V4711" t="s">
        <v>7602</v>
      </c>
      <c r="W4711" t="s">
        <v>2276</v>
      </c>
      <c r="X4711" t="s">
        <v>42</v>
      </c>
      <c r="Y4711" t="s">
        <v>2277</v>
      </c>
      <c r="AA4711" s="1">
        <f t="shared" si="562"/>
        <v>46030</v>
      </c>
      <c r="AB4711" s="2">
        <f t="shared" si="563"/>
        <v>1</v>
      </c>
      <c r="AC4711" s="2">
        <f t="shared" si="564"/>
        <v>2026</v>
      </c>
      <c r="AD4711" s="2" t="str">
        <f>IFERROR(VLOOKUP(A4711,'Aux Área'!$A$4:$B$123,2,0),"-")</f>
        <v>INSPEÇÃO</v>
      </c>
    </row>
    <row r="4712" spans="1:30" x14ac:dyDescent="0.3">
      <c r="A4712" t="s">
        <v>2260</v>
      </c>
      <c r="B4712" t="s">
        <v>113</v>
      </c>
      <c r="C4712" t="s">
        <v>7603</v>
      </c>
      <c r="D4712" t="s">
        <v>4423</v>
      </c>
      <c r="E4712" t="s">
        <v>4424</v>
      </c>
      <c r="F4712" t="s">
        <v>2262</v>
      </c>
      <c r="G4712" t="s">
        <v>35</v>
      </c>
      <c r="H4712" t="s">
        <v>2263</v>
      </c>
      <c r="I4712" t="s">
        <v>2186</v>
      </c>
      <c r="J4712" t="s">
        <v>409</v>
      </c>
      <c r="K4712" t="s">
        <v>410</v>
      </c>
      <c r="L4712" t="s">
        <v>141</v>
      </c>
      <c r="M4712" t="s">
        <v>38</v>
      </c>
      <c r="N4712" t="s">
        <v>668</v>
      </c>
      <c r="O4712" s="23">
        <v>832</v>
      </c>
      <c r="P4712" s="9">
        <v>14.81</v>
      </c>
      <c r="Q4712" t="s">
        <v>40</v>
      </c>
      <c r="R4712">
        <v>60199</v>
      </c>
      <c r="S4712" s="9">
        <v>56.17</v>
      </c>
      <c r="T4712" s="26">
        <v>5.79</v>
      </c>
      <c r="U4712" s="8">
        <v>325.22000000000003</v>
      </c>
      <c r="V4712" t="s">
        <v>7604</v>
      </c>
      <c r="W4712" t="s">
        <v>2007</v>
      </c>
      <c r="X4712" t="s">
        <v>42</v>
      </c>
      <c r="Y4712" t="s">
        <v>1740</v>
      </c>
      <c r="AA4712" s="1">
        <f t="shared" si="562"/>
        <v>46030</v>
      </c>
      <c r="AB4712" s="2">
        <f t="shared" si="563"/>
        <v>1</v>
      </c>
      <c r="AC4712" s="2">
        <f t="shared" si="564"/>
        <v>2026</v>
      </c>
      <c r="AD4712" s="2" t="str">
        <f>IFERROR(VLOOKUP(A4712,'Aux Área'!$A$4:$B$123,2,0),"-")</f>
        <v>INSPEÇÃO</v>
      </c>
    </row>
    <row r="4713" spans="1:30" x14ac:dyDescent="0.3">
      <c r="A4713" t="s">
        <v>2643</v>
      </c>
      <c r="B4713" t="s">
        <v>2307</v>
      </c>
      <c r="C4713" t="s">
        <v>7605</v>
      </c>
      <c r="D4713" t="s">
        <v>4988</v>
      </c>
      <c r="E4713" t="s">
        <v>4989</v>
      </c>
      <c r="F4713" t="s">
        <v>2646</v>
      </c>
      <c r="G4713" t="s">
        <v>1300</v>
      </c>
      <c r="H4713" t="s">
        <v>1301</v>
      </c>
      <c r="I4713" t="s">
        <v>37</v>
      </c>
      <c r="J4713" t="s">
        <v>122</v>
      </c>
      <c r="K4713" t="s">
        <v>123</v>
      </c>
      <c r="L4713" t="s">
        <v>124</v>
      </c>
      <c r="M4713" t="s">
        <v>38</v>
      </c>
      <c r="N4713" t="s">
        <v>39</v>
      </c>
      <c r="O4713" s="23">
        <v>334</v>
      </c>
      <c r="P4713" s="9">
        <v>10.74</v>
      </c>
      <c r="Q4713" t="s">
        <v>40</v>
      </c>
      <c r="R4713">
        <v>68558</v>
      </c>
      <c r="S4713" s="9">
        <v>31.11</v>
      </c>
      <c r="T4713" s="26">
        <v>5.0860000000000003</v>
      </c>
      <c r="U4713" s="8">
        <v>158.24</v>
      </c>
      <c r="V4713" t="s">
        <v>41</v>
      </c>
      <c r="W4713" t="s">
        <v>2276</v>
      </c>
      <c r="X4713" t="s">
        <v>42</v>
      </c>
      <c r="Y4713" t="s">
        <v>2277</v>
      </c>
      <c r="AA4713" s="1">
        <f t="shared" si="562"/>
        <v>46030</v>
      </c>
      <c r="AB4713" s="2">
        <f t="shared" si="563"/>
        <v>1</v>
      </c>
      <c r="AC4713" s="2">
        <f t="shared" si="564"/>
        <v>2026</v>
      </c>
      <c r="AD4713" s="2" t="str">
        <f>IFERROR(VLOOKUP(A4713,'Aux Área'!$A$4:$B$123,2,0),"-")</f>
        <v>INSPEÇÃO</v>
      </c>
    </row>
    <row r="4714" spans="1:30" x14ac:dyDescent="0.3">
      <c r="A4714" t="s">
        <v>2347</v>
      </c>
      <c r="B4714" t="s">
        <v>2348</v>
      </c>
      <c r="C4714" t="s">
        <v>7606</v>
      </c>
      <c r="D4714" t="s">
        <v>4012</v>
      </c>
      <c r="E4714" t="s">
        <v>4013</v>
      </c>
      <c r="F4714" t="s">
        <v>2350</v>
      </c>
      <c r="G4714" t="s">
        <v>659</v>
      </c>
      <c r="H4714" t="s">
        <v>1996</v>
      </c>
      <c r="I4714" t="s">
        <v>1997</v>
      </c>
      <c r="J4714" t="s">
        <v>237</v>
      </c>
      <c r="K4714" t="s">
        <v>238</v>
      </c>
      <c r="L4714" t="s">
        <v>110</v>
      </c>
      <c r="M4714" t="s">
        <v>38</v>
      </c>
      <c r="N4714" t="s">
        <v>668</v>
      </c>
      <c r="O4714" s="23">
        <v>564</v>
      </c>
      <c r="P4714" s="9">
        <v>6.34</v>
      </c>
      <c r="Q4714" t="s">
        <v>40</v>
      </c>
      <c r="R4714">
        <v>19413</v>
      </c>
      <c r="S4714" s="9">
        <v>89</v>
      </c>
      <c r="T4714" s="26">
        <v>6.04</v>
      </c>
      <c r="U4714" s="8">
        <v>537.55999999999995</v>
      </c>
      <c r="V4714" t="s">
        <v>41</v>
      </c>
      <c r="W4714" t="s">
        <v>1985</v>
      </c>
      <c r="X4714" t="s">
        <v>42</v>
      </c>
      <c r="Y4714" t="s">
        <v>1986</v>
      </c>
      <c r="AA4714" s="1">
        <f t="shared" si="562"/>
        <v>46030</v>
      </c>
      <c r="AB4714" s="2">
        <f t="shared" si="563"/>
        <v>1</v>
      </c>
      <c r="AC4714" s="2">
        <f t="shared" si="564"/>
        <v>2026</v>
      </c>
      <c r="AD4714" s="2" t="str">
        <f>IFERROR(VLOOKUP(A4714,'Aux Área'!$A$4:$B$123,2,0),"-")</f>
        <v>PESADOS</v>
      </c>
    </row>
    <row r="4715" spans="1:30" x14ac:dyDescent="0.3">
      <c r="A4715" t="s">
        <v>68</v>
      </c>
      <c r="B4715" t="s">
        <v>296</v>
      </c>
      <c r="C4715" t="s">
        <v>7607</v>
      </c>
      <c r="D4715" t="s">
        <v>3197</v>
      </c>
      <c r="E4715" t="s">
        <v>3198</v>
      </c>
      <c r="F4715" t="s">
        <v>69</v>
      </c>
      <c r="G4715" t="s">
        <v>35</v>
      </c>
      <c r="H4715" t="s">
        <v>36</v>
      </c>
      <c r="I4715" t="s">
        <v>37</v>
      </c>
      <c r="J4715" t="s">
        <v>370</v>
      </c>
      <c r="K4715" t="s">
        <v>371</v>
      </c>
      <c r="L4715" t="s">
        <v>124</v>
      </c>
      <c r="M4715" t="s">
        <v>38</v>
      </c>
      <c r="N4715" t="s">
        <v>39</v>
      </c>
      <c r="O4715" s="23">
        <v>191</v>
      </c>
      <c r="P4715" s="9">
        <v>9.19</v>
      </c>
      <c r="Q4715" t="s">
        <v>40</v>
      </c>
      <c r="R4715">
        <v>30831</v>
      </c>
      <c r="S4715" s="9">
        <v>20.78</v>
      </c>
      <c r="T4715" s="26">
        <v>4.99</v>
      </c>
      <c r="U4715" s="8">
        <v>103.7</v>
      </c>
      <c r="V4715" t="s">
        <v>7608</v>
      </c>
      <c r="W4715" t="s">
        <v>2007</v>
      </c>
      <c r="X4715" t="s">
        <v>42</v>
      </c>
      <c r="Y4715" t="s">
        <v>1740</v>
      </c>
      <c r="AA4715" s="1">
        <f t="shared" si="562"/>
        <v>46030</v>
      </c>
      <c r="AB4715" s="2">
        <f t="shared" si="563"/>
        <v>1</v>
      </c>
      <c r="AC4715" s="2">
        <f t="shared" si="564"/>
        <v>2026</v>
      </c>
      <c r="AD4715" s="2" t="str">
        <f>IFERROR(VLOOKUP(A4715,'Aux Área'!$A$4:$B$123,2,0),"-")</f>
        <v>OPERAÇÃO</v>
      </c>
    </row>
    <row r="4716" spans="1:30" x14ac:dyDescent="0.3">
      <c r="A4716" t="s">
        <v>2278</v>
      </c>
      <c r="B4716" t="s">
        <v>4664</v>
      </c>
      <c r="C4716" t="s">
        <v>7609</v>
      </c>
      <c r="D4716" t="s">
        <v>3208</v>
      </c>
      <c r="E4716" t="s">
        <v>3209</v>
      </c>
      <c r="F4716" t="s">
        <v>2281</v>
      </c>
      <c r="G4716" t="s">
        <v>1135</v>
      </c>
      <c r="H4716" t="s">
        <v>2275</v>
      </c>
      <c r="I4716" t="s">
        <v>1497</v>
      </c>
      <c r="J4716" t="s">
        <v>169</v>
      </c>
      <c r="K4716" t="s">
        <v>170</v>
      </c>
      <c r="L4716" t="s">
        <v>124</v>
      </c>
      <c r="M4716" t="s">
        <v>38</v>
      </c>
      <c r="N4716" t="s">
        <v>39</v>
      </c>
      <c r="O4716" s="23">
        <v>305</v>
      </c>
      <c r="P4716" s="9">
        <v>8.42</v>
      </c>
      <c r="Q4716" t="s">
        <v>40</v>
      </c>
      <c r="R4716">
        <v>74760</v>
      </c>
      <c r="S4716" s="9">
        <v>36.21</v>
      </c>
      <c r="T4716" s="26">
        <v>4.8899999999999997</v>
      </c>
      <c r="U4716" s="8">
        <v>177.07</v>
      </c>
      <c r="V4716" t="s">
        <v>41</v>
      </c>
      <c r="W4716" t="s">
        <v>2276</v>
      </c>
      <c r="X4716" t="s">
        <v>42</v>
      </c>
      <c r="Y4716" t="s">
        <v>2277</v>
      </c>
      <c r="AA4716" s="1">
        <f t="shared" si="562"/>
        <v>46030</v>
      </c>
      <c r="AB4716" s="2">
        <f t="shared" si="563"/>
        <v>1</v>
      </c>
      <c r="AC4716" s="2">
        <f t="shared" si="564"/>
        <v>2026</v>
      </c>
      <c r="AD4716" s="2" t="str">
        <f>IFERROR(VLOOKUP(A4716,'Aux Área'!$A$4:$B$123,2,0),"-")</f>
        <v>INSPEÇÃO</v>
      </c>
    </row>
    <row r="4717" spans="1:30" x14ac:dyDescent="0.3">
      <c r="A4717" t="s">
        <v>2181</v>
      </c>
      <c r="B4717" t="s">
        <v>4595</v>
      </c>
      <c r="C4717" t="s">
        <v>7610</v>
      </c>
      <c r="D4717" t="s">
        <v>3303</v>
      </c>
      <c r="E4717" t="s">
        <v>3304</v>
      </c>
      <c r="F4717" t="s">
        <v>2184</v>
      </c>
      <c r="G4717" t="s">
        <v>1135</v>
      </c>
      <c r="H4717" t="s">
        <v>2185</v>
      </c>
      <c r="I4717" t="s">
        <v>2186</v>
      </c>
      <c r="J4717" t="s">
        <v>241</v>
      </c>
      <c r="K4717" t="s">
        <v>242</v>
      </c>
      <c r="L4717" t="s">
        <v>110</v>
      </c>
      <c r="M4717" t="s">
        <v>38</v>
      </c>
      <c r="N4717" t="s">
        <v>668</v>
      </c>
      <c r="O4717" s="23">
        <v>954</v>
      </c>
      <c r="P4717" s="9">
        <v>15.58</v>
      </c>
      <c r="Q4717" t="s">
        <v>40</v>
      </c>
      <c r="R4717">
        <v>75017</v>
      </c>
      <c r="S4717" s="9">
        <v>61.22</v>
      </c>
      <c r="T4717" s="26">
        <v>5.99</v>
      </c>
      <c r="U4717" s="8">
        <v>366.71</v>
      </c>
      <c r="V4717" t="s">
        <v>41</v>
      </c>
      <c r="W4717" t="s">
        <v>2007</v>
      </c>
      <c r="X4717" t="s">
        <v>42</v>
      </c>
      <c r="Y4717" t="s">
        <v>2188</v>
      </c>
      <c r="AA4717" s="1">
        <f t="shared" si="562"/>
        <v>46031</v>
      </c>
      <c r="AB4717" s="2">
        <f t="shared" si="563"/>
        <v>1</v>
      </c>
      <c r="AC4717" s="2">
        <f t="shared" si="564"/>
        <v>2026</v>
      </c>
      <c r="AD4717" s="2" t="str">
        <f>IFERROR(VLOOKUP(A4717,'Aux Área'!$A$4:$B$123,2,0),"-")</f>
        <v>INSPEÇÃO</v>
      </c>
    </row>
    <row r="4718" spans="1:30" x14ac:dyDescent="0.3">
      <c r="A4718" t="s">
        <v>2318</v>
      </c>
      <c r="B4718" t="s">
        <v>2733</v>
      </c>
      <c r="C4718" t="s">
        <v>7611</v>
      </c>
      <c r="D4718" t="s">
        <v>5015</v>
      </c>
      <c r="E4718" t="s">
        <v>5016</v>
      </c>
      <c r="F4718" t="s">
        <v>4203</v>
      </c>
      <c r="G4718" t="s">
        <v>1135</v>
      </c>
      <c r="H4718" t="s">
        <v>2185</v>
      </c>
      <c r="I4718" t="s">
        <v>2186</v>
      </c>
      <c r="J4718" t="s">
        <v>122</v>
      </c>
      <c r="K4718" t="s">
        <v>123</v>
      </c>
      <c r="L4718" t="s">
        <v>124</v>
      </c>
      <c r="M4718" t="s">
        <v>38</v>
      </c>
      <c r="N4718" t="s">
        <v>668</v>
      </c>
      <c r="O4718" s="23">
        <v>914</v>
      </c>
      <c r="P4718" s="9">
        <v>14.48</v>
      </c>
      <c r="Q4718" t="s">
        <v>40</v>
      </c>
      <c r="R4718">
        <v>66978</v>
      </c>
      <c r="S4718" s="9">
        <v>63.1</v>
      </c>
      <c r="T4718" s="26">
        <v>6.09</v>
      </c>
      <c r="U4718" s="8">
        <v>384.3</v>
      </c>
      <c r="V4718" t="s">
        <v>112</v>
      </c>
      <c r="W4718" t="s">
        <v>2007</v>
      </c>
      <c r="X4718" t="s">
        <v>42</v>
      </c>
      <c r="Y4718" t="s">
        <v>2188</v>
      </c>
      <c r="AA4718" s="1">
        <f t="shared" si="562"/>
        <v>46031</v>
      </c>
      <c r="AB4718" s="2">
        <f t="shared" si="563"/>
        <v>1</v>
      </c>
      <c r="AC4718" s="2">
        <f t="shared" si="564"/>
        <v>2026</v>
      </c>
      <c r="AD4718" s="2" t="str">
        <f>IFERROR(VLOOKUP(A4718,'Aux Área'!$A$4:$B$123,2,0),"-")</f>
        <v>INSPEÇÃO</v>
      </c>
    </row>
    <row r="4719" spans="1:30" x14ac:dyDescent="0.3">
      <c r="A4719" t="s">
        <v>2461</v>
      </c>
      <c r="B4719" t="s">
        <v>5008</v>
      </c>
      <c r="C4719" t="s">
        <v>7612</v>
      </c>
      <c r="D4719" t="s">
        <v>5160</v>
      </c>
      <c r="E4719" t="s">
        <v>5161</v>
      </c>
      <c r="F4719" t="s">
        <v>3574</v>
      </c>
      <c r="G4719" t="s">
        <v>1135</v>
      </c>
      <c r="H4719" t="s">
        <v>2275</v>
      </c>
      <c r="I4719" t="s">
        <v>1497</v>
      </c>
      <c r="J4719" t="s">
        <v>275</v>
      </c>
      <c r="K4719" t="s">
        <v>276</v>
      </c>
      <c r="L4719" t="s">
        <v>124</v>
      </c>
      <c r="M4719" t="s">
        <v>38</v>
      </c>
      <c r="N4719" t="s">
        <v>39</v>
      </c>
      <c r="O4719" s="23">
        <v>473</v>
      </c>
      <c r="P4719" s="9">
        <v>12.33</v>
      </c>
      <c r="Q4719" t="s">
        <v>40</v>
      </c>
      <c r="R4719">
        <v>54643</v>
      </c>
      <c r="S4719" s="9">
        <v>38.35</v>
      </c>
      <c r="T4719" s="26">
        <v>4.79</v>
      </c>
      <c r="U4719" s="8">
        <v>183.7</v>
      </c>
      <c r="V4719" t="s">
        <v>7613</v>
      </c>
      <c r="W4719" t="s">
        <v>2276</v>
      </c>
      <c r="X4719" t="s">
        <v>42</v>
      </c>
      <c r="Y4719" t="s">
        <v>2277</v>
      </c>
      <c r="AA4719" s="1">
        <f t="shared" si="562"/>
        <v>46031</v>
      </c>
      <c r="AB4719" s="2">
        <f t="shared" si="563"/>
        <v>1</v>
      </c>
      <c r="AC4719" s="2">
        <f t="shared" si="564"/>
        <v>2026</v>
      </c>
      <c r="AD4719" s="2" t="str">
        <f>IFERROR(VLOOKUP(A4719,'Aux Área'!$A$4:$B$123,2,0),"-")</f>
        <v>INSPEÇÃO</v>
      </c>
    </row>
    <row r="4720" spans="1:30" x14ac:dyDescent="0.3">
      <c r="A4720" t="s">
        <v>3092</v>
      </c>
      <c r="B4720" t="s">
        <v>4774</v>
      </c>
      <c r="C4720" t="s">
        <v>7614</v>
      </c>
      <c r="D4720" t="s">
        <v>7114</v>
      </c>
      <c r="E4720" t="s">
        <v>7115</v>
      </c>
      <c r="F4720" t="s">
        <v>3594</v>
      </c>
      <c r="G4720" t="s">
        <v>1135</v>
      </c>
      <c r="H4720" t="s">
        <v>2275</v>
      </c>
      <c r="I4720" t="s">
        <v>1497</v>
      </c>
      <c r="J4720" t="s">
        <v>3078</v>
      </c>
      <c r="K4720" t="s">
        <v>90</v>
      </c>
      <c r="L4720" t="s">
        <v>91</v>
      </c>
      <c r="M4720" t="s">
        <v>38</v>
      </c>
      <c r="N4720" t="s">
        <v>39</v>
      </c>
      <c r="O4720" s="23">
        <v>489</v>
      </c>
      <c r="P4720" s="9">
        <v>11.91</v>
      </c>
      <c r="Q4720" t="s">
        <v>40</v>
      </c>
      <c r="R4720">
        <v>54753</v>
      </c>
      <c r="S4720" s="9">
        <v>41.05</v>
      </c>
      <c r="T4720" s="26">
        <v>5.19</v>
      </c>
      <c r="U4720" s="8">
        <v>213.04</v>
      </c>
      <c r="V4720" t="s">
        <v>112</v>
      </c>
      <c r="W4720" t="s">
        <v>2276</v>
      </c>
      <c r="X4720" t="s">
        <v>42</v>
      </c>
      <c r="Y4720" t="s">
        <v>2277</v>
      </c>
      <c r="AA4720" s="1">
        <f t="shared" si="562"/>
        <v>46031</v>
      </c>
      <c r="AB4720" s="2">
        <f t="shared" si="563"/>
        <v>1</v>
      </c>
      <c r="AC4720" s="2">
        <f t="shared" si="564"/>
        <v>2026</v>
      </c>
      <c r="AD4720" s="2" t="str">
        <f>IFERROR(VLOOKUP(A4720,'Aux Área'!$A$4:$B$123,2,0),"-")</f>
        <v>INSPEÇÃO</v>
      </c>
    </row>
    <row r="4721" spans="1:30" x14ac:dyDescent="0.3">
      <c r="A4721" t="s">
        <v>68</v>
      </c>
      <c r="B4721" t="s">
        <v>296</v>
      </c>
      <c r="C4721" t="s">
        <v>7615</v>
      </c>
      <c r="D4721" t="s">
        <v>3197</v>
      </c>
      <c r="E4721" t="s">
        <v>3198</v>
      </c>
      <c r="F4721" t="s">
        <v>69</v>
      </c>
      <c r="G4721" t="s">
        <v>35</v>
      </c>
      <c r="H4721" t="s">
        <v>36</v>
      </c>
      <c r="I4721" t="s">
        <v>37</v>
      </c>
      <c r="J4721" t="s">
        <v>3078</v>
      </c>
      <c r="K4721" t="s">
        <v>90</v>
      </c>
      <c r="L4721" t="s">
        <v>91</v>
      </c>
      <c r="M4721" t="s">
        <v>38</v>
      </c>
      <c r="N4721" t="s">
        <v>39</v>
      </c>
      <c r="O4721" s="23">
        <v>258</v>
      </c>
      <c r="P4721" s="9">
        <v>10.63</v>
      </c>
      <c r="Q4721" t="s">
        <v>40</v>
      </c>
      <c r="R4721">
        <v>31089</v>
      </c>
      <c r="S4721" s="9">
        <v>24.27</v>
      </c>
      <c r="T4721" s="26">
        <v>5.19</v>
      </c>
      <c r="U4721" s="8">
        <v>125.96</v>
      </c>
      <c r="V4721" t="s">
        <v>112</v>
      </c>
      <c r="W4721" t="s">
        <v>2007</v>
      </c>
      <c r="X4721" t="s">
        <v>42</v>
      </c>
      <c r="Y4721" t="s">
        <v>1740</v>
      </c>
      <c r="AA4721" s="1">
        <f t="shared" si="562"/>
        <v>46031</v>
      </c>
      <c r="AB4721" s="2">
        <f t="shared" si="563"/>
        <v>1</v>
      </c>
      <c r="AC4721" s="2">
        <f t="shared" si="564"/>
        <v>2026</v>
      </c>
      <c r="AD4721" s="2" t="str">
        <f>IFERROR(VLOOKUP(A4721,'Aux Área'!$A$4:$B$123,2,0),"-")</f>
        <v>OPERAÇÃO</v>
      </c>
    </row>
    <row r="4722" spans="1:30" x14ac:dyDescent="0.3">
      <c r="A4722" t="s">
        <v>2638</v>
      </c>
      <c r="B4722" t="s">
        <v>4593</v>
      </c>
      <c r="C4722" t="s">
        <v>7616</v>
      </c>
      <c r="D4722" t="s">
        <v>4358</v>
      </c>
      <c r="E4722" t="s">
        <v>4359</v>
      </c>
      <c r="F4722" t="s">
        <v>2641</v>
      </c>
      <c r="G4722" t="s">
        <v>1135</v>
      </c>
      <c r="H4722" t="s">
        <v>2275</v>
      </c>
      <c r="I4722" t="s">
        <v>1497</v>
      </c>
      <c r="J4722" t="s">
        <v>275</v>
      </c>
      <c r="K4722" t="s">
        <v>276</v>
      </c>
      <c r="L4722" t="s">
        <v>124</v>
      </c>
      <c r="M4722" t="s">
        <v>38</v>
      </c>
      <c r="N4722" t="s">
        <v>39</v>
      </c>
      <c r="O4722" s="23">
        <v>443</v>
      </c>
      <c r="P4722" s="9">
        <v>9.57</v>
      </c>
      <c r="Q4722" t="s">
        <v>40</v>
      </c>
      <c r="R4722">
        <v>62669</v>
      </c>
      <c r="S4722" s="9">
        <v>46.31</v>
      </c>
      <c r="T4722" s="26">
        <v>4.79</v>
      </c>
      <c r="U4722" s="8">
        <v>221.82</v>
      </c>
      <c r="V4722" t="s">
        <v>7617</v>
      </c>
      <c r="W4722" t="s">
        <v>2276</v>
      </c>
      <c r="X4722" t="s">
        <v>42</v>
      </c>
      <c r="Y4722" t="s">
        <v>2277</v>
      </c>
      <c r="AA4722" s="1">
        <f t="shared" si="562"/>
        <v>46031</v>
      </c>
      <c r="AB4722" s="2">
        <f t="shared" si="563"/>
        <v>1</v>
      </c>
      <c r="AC4722" s="2">
        <f t="shared" si="564"/>
        <v>2026</v>
      </c>
      <c r="AD4722" s="2" t="str">
        <f>IFERROR(VLOOKUP(A4722,'Aux Área'!$A$4:$B$123,2,0),"-")</f>
        <v>INSPEÇÃO</v>
      </c>
    </row>
    <row r="4723" spans="1:30" x14ac:dyDescent="0.3">
      <c r="A4723" t="s">
        <v>2306</v>
      </c>
      <c r="B4723" t="s">
        <v>4613</v>
      </c>
      <c r="C4723" t="s">
        <v>7618</v>
      </c>
      <c r="D4723" t="s">
        <v>3212</v>
      </c>
      <c r="E4723" t="s">
        <v>3213</v>
      </c>
      <c r="F4723" t="s">
        <v>2309</v>
      </c>
      <c r="G4723" t="s">
        <v>1135</v>
      </c>
      <c r="H4723" t="s">
        <v>2275</v>
      </c>
      <c r="I4723" t="s">
        <v>1497</v>
      </c>
      <c r="J4723" t="s">
        <v>1665</v>
      </c>
      <c r="K4723" t="s">
        <v>1666</v>
      </c>
      <c r="L4723" t="s">
        <v>301</v>
      </c>
      <c r="M4723" t="s">
        <v>38</v>
      </c>
      <c r="N4723" t="s">
        <v>39</v>
      </c>
      <c r="O4723" s="23">
        <v>424</v>
      </c>
      <c r="P4723" s="9">
        <v>10.43</v>
      </c>
      <c r="Q4723" t="s">
        <v>40</v>
      </c>
      <c r="R4723">
        <v>66598</v>
      </c>
      <c r="S4723" s="9">
        <v>40.659999999999997</v>
      </c>
      <c r="T4723" s="26">
        <v>4.6900000000000004</v>
      </c>
      <c r="U4723" s="8">
        <v>190.7</v>
      </c>
      <c r="V4723" t="s">
        <v>7619</v>
      </c>
      <c r="W4723" t="s">
        <v>2276</v>
      </c>
      <c r="X4723" t="s">
        <v>42</v>
      </c>
      <c r="Y4723" t="s">
        <v>2277</v>
      </c>
      <c r="AA4723" s="1">
        <f t="shared" si="562"/>
        <v>46031</v>
      </c>
      <c r="AB4723" s="2">
        <f t="shared" si="563"/>
        <v>1</v>
      </c>
      <c r="AC4723" s="2">
        <f t="shared" si="564"/>
        <v>2026</v>
      </c>
      <c r="AD4723" s="2" t="str">
        <f>IFERROR(VLOOKUP(A4723,'Aux Área'!$A$4:$B$123,2,0),"-")</f>
        <v>INSPEÇÃO</v>
      </c>
    </row>
    <row r="4724" spans="1:30" x14ac:dyDescent="0.3">
      <c r="A4724" t="s">
        <v>2643</v>
      </c>
      <c r="B4724" t="s">
        <v>2307</v>
      </c>
      <c r="C4724" t="s">
        <v>7620</v>
      </c>
      <c r="D4724" t="s">
        <v>4726</v>
      </c>
      <c r="E4724" t="s">
        <v>4727</v>
      </c>
      <c r="F4724" t="s">
        <v>2646</v>
      </c>
      <c r="G4724" t="s">
        <v>1300</v>
      </c>
      <c r="H4724" t="s">
        <v>1301</v>
      </c>
      <c r="I4724" t="s">
        <v>37</v>
      </c>
      <c r="J4724" t="s">
        <v>122</v>
      </c>
      <c r="K4724" t="s">
        <v>123</v>
      </c>
      <c r="L4724" t="s">
        <v>124</v>
      </c>
      <c r="M4724" t="s">
        <v>38</v>
      </c>
      <c r="N4724" t="s">
        <v>39</v>
      </c>
      <c r="O4724" s="23">
        <v>487</v>
      </c>
      <c r="P4724" s="9">
        <v>12.6</v>
      </c>
      <c r="Q4724" t="s">
        <v>40</v>
      </c>
      <c r="R4724">
        <v>69045</v>
      </c>
      <c r="S4724" s="9">
        <v>38.65</v>
      </c>
      <c r="T4724" s="26">
        <v>5.09</v>
      </c>
      <c r="U4724" s="8">
        <v>196.72</v>
      </c>
      <c r="V4724" t="s">
        <v>112</v>
      </c>
      <c r="W4724" t="s">
        <v>2276</v>
      </c>
      <c r="X4724" t="s">
        <v>42</v>
      </c>
      <c r="Y4724" t="s">
        <v>2277</v>
      </c>
      <c r="AA4724" s="1">
        <f t="shared" si="562"/>
        <v>46031</v>
      </c>
      <c r="AB4724" s="2">
        <f t="shared" si="563"/>
        <v>1</v>
      </c>
      <c r="AC4724" s="2">
        <f t="shared" si="564"/>
        <v>2026</v>
      </c>
      <c r="AD4724" s="2" t="str">
        <f>IFERROR(VLOOKUP(A4724,'Aux Área'!$A$4:$B$123,2,0),"-")</f>
        <v>INSPEÇÃO</v>
      </c>
    </row>
    <row r="4725" spans="1:30" x14ac:dyDescent="0.3">
      <c r="A4725" t="s">
        <v>2282</v>
      </c>
      <c r="B4725" t="s">
        <v>4679</v>
      </c>
      <c r="C4725" t="s">
        <v>7621</v>
      </c>
      <c r="D4725" t="s">
        <v>3781</v>
      </c>
      <c r="E4725" t="s">
        <v>3782</v>
      </c>
      <c r="F4725" t="s">
        <v>2285</v>
      </c>
      <c r="G4725" t="s">
        <v>1135</v>
      </c>
      <c r="H4725" t="s">
        <v>2275</v>
      </c>
      <c r="I4725" t="s">
        <v>1497</v>
      </c>
      <c r="J4725" t="s">
        <v>165</v>
      </c>
      <c r="K4725" t="s">
        <v>166</v>
      </c>
      <c r="L4725" t="s">
        <v>167</v>
      </c>
      <c r="M4725" t="s">
        <v>38</v>
      </c>
      <c r="N4725" t="s">
        <v>39</v>
      </c>
      <c r="O4725" s="23">
        <v>391</v>
      </c>
      <c r="P4725" s="9">
        <v>11.02</v>
      </c>
      <c r="Q4725" t="s">
        <v>40</v>
      </c>
      <c r="R4725">
        <v>62644</v>
      </c>
      <c r="S4725" s="9">
        <v>35.49</v>
      </c>
      <c r="T4725" s="26">
        <v>4.79</v>
      </c>
      <c r="U4725" s="8">
        <v>170</v>
      </c>
      <c r="V4725" t="s">
        <v>112</v>
      </c>
      <c r="W4725" t="s">
        <v>2276</v>
      </c>
      <c r="X4725" t="s">
        <v>42</v>
      </c>
      <c r="Y4725" t="s">
        <v>2277</v>
      </c>
      <c r="AA4725" s="1">
        <f t="shared" si="562"/>
        <v>46031</v>
      </c>
      <c r="AB4725" s="2">
        <f t="shared" si="563"/>
        <v>1</v>
      </c>
      <c r="AC4725" s="2">
        <f t="shared" si="564"/>
        <v>2026</v>
      </c>
      <c r="AD4725" s="2" t="str">
        <f>IFERROR(VLOOKUP(A4725,'Aux Área'!$A$4:$B$123,2,0),"-")</f>
        <v>INSPEÇÃO</v>
      </c>
    </row>
    <row r="4726" spans="1:30" x14ac:dyDescent="0.3">
      <c r="A4726" t="s">
        <v>30</v>
      </c>
      <c r="B4726" t="s">
        <v>453</v>
      </c>
      <c r="C4726" t="s">
        <v>7622</v>
      </c>
      <c r="D4726" t="s">
        <v>1562</v>
      </c>
      <c r="E4726" t="s">
        <v>1563</v>
      </c>
      <c r="F4726" t="s">
        <v>34</v>
      </c>
      <c r="G4726" t="s">
        <v>35</v>
      </c>
      <c r="H4726" t="s">
        <v>36</v>
      </c>
      <c r="I4726" t="s">
        <v>37</v>
      </c>
      <c r="J4726" t="s">
        <v>7623</v>
      </c>
      <c r="K4726" t="s">
        <v>7624</v>
      </c>
      <c r="L4726" t="s">
        <v>84</v>
      </c>
      <c r="M4726" t="s">
        <v>38</v>
      </c>
      <c r="N4726" t="s">
        <v>39</v>
      </c>
      <c r="O4726" s="23">
        <v>223</v>
      </c>
      <c r="P4726" s="9">
        <v>6.66</v>
      </c>
      <c r="Q4726" t="s">
        <v>40</v>
      </c>
      <c r="R4726">
        <v>14566</v>
      </c>
      <c r="S4726" s="9">
        <v>33.479999999999997</v>
      </c>
      <c r="T4726" s="26">
        <v>4.8899999999999997</v>
      </c>
      <c r="U4726" s="8">
        <v>163.72999999999999</v>
      </c>
      <c r="V4726" t="s">
        <v>112</v>
      </c>
      <c r="W4726" t="s">
        <v>2007</v>
      </c>
      <c r="X4726" t="s">
        <v>42</v>
      </c>
      <c r="Y4726" t="s">
        <v>1740</v>
      </c>
      <c r="AA4726" s="1">
        <f t="shared" si="562"/>
        <v>46031</v>
      </c>
      <c r="AB4726" s="2">
        <f t="shared" si="563"/>
        <v>1</v>
      </c>
      <c r="AC4726" s="2">
        <f t="shared" si="564"/>
        <v>2026</v>
      </c>
      <c r="AD4726" s="2" t="str">
        <f>IFERROR(VLOOKUP(A4726,'Aux Área'!$A$4:$B$123,2,0),"-")</f>
        <v>OPERAÇÃO</v>
      </c>
    </row>
    <row r="4727" spans="1:30" x14ac:dyDescent="0.3">
      <c r="A4727" t="s">
        <v>1945</v>
      </c>
      <c r="B4727" t="s">
        <v>2124</v>
      </c>
      <c r="C4727" t="s">
        <v>7625</v>
      </c>
      <c r="D4727" t="s">
        <v>1802</v>
      </c>
      <c r="E4727" t="s">
        <v>1803</v>
      </c>
      <c r="F4727" t="s">
        <v>653</v>
      </c>
      <c r="G4727" t="s">
        <v>1495</v>
      </c>
      <c r="H4727" t="s">
        <v>1804</v>
      </c>
      <c r="I4727" t="s">
        <v>1497</v>
      </c>
      <c r="J4727" t="s">
        <v>231</v>
      </c>
      <c r="K4727" t="s">
        <v>232</v>
      </c>
      <c r="L4727" t="s">
        <v>217</v>
      </c>
      <c r="M4727" t="s">
        <v>38</v>
      </c>
      <c r="N4727" t="s">
        <v>668</v>
      </c>
      <c r="O4727" s="23">
        <v>0</v>
      </c>
      <c r="P4727" s="9">
        <v>0</v>
      </c>
      <c r="Q4727" t="s">
        <v>40</v>
      </c>
      <c r="R4727">
        <v>0</v>
      </c>
      <c r="S4727" s="9">
        <v>81.28</v>
      </c>
      <c r="T4727" s="26">
        <v>5.99</v>
      </c>
      <c r="U4727" s="8">
        <v>486.87</v>
      </c>
      <c r="V4727" t="s">
        <v>7626</v>
      </c>
      <c r="W4727" t="s">
        <v>652</v>
      </c>
      <c r="X4727" t="s">
        <v>42</v>
      </c>
      <c r="Y4727" t="s">
        <v>653</v>
      </c>
      <c r="AA4727" s="1">
        <f t="shared" si="562"/>
        <v>46031</v>
      </c>
      <c r="AB4727" s="2">
        <f t="shared" si="563"/>
        <v>1</v>
      </c>
      <c r="AC4727" s="2">
        <f t="shared" si="564"/>
        <v>2026</v>
      </c>
      <c r="AD4727" s="2" t="str">
        <f>IFERROR(VLOOKUP(A4727,'Aux Área'!$A$4:$B$123,2,0),"-")</f>
        <v>SÃO PEDRO</v>
      </c>
    </row>
    <row r="4728" spans="1:30" x14ac:dyDescent="0.3">
      <c r="A4728" t="s">
        <v>44</v>
      </c>
      <c r="B4728" t="s">
        <v>478</v>
      </c>
      <c r="C4728" t="s">
        <v>7627</v>
      </c>
      <c r="D4728" t="s">
        <v>958</v>
      </c>
      <c r="E4728" t="s">
        <v>959</v>
      </c>
      <c r="F4728" t="s">
        <v>45</v>
      </c>
      <c r="G4728" t="s">
        <v>35</v>
      </c>
      <c r="H4728" t="s">
        <v>36</v>
      </c>
      <c r="I4728" t="s">
        <v>37</v>
      </c>
      <c r="J4728" t="s">
        <v>7628</v>
      </c>
      <c r="K4728" t="s">
        <v>7629</v>
      </c>
      <c r="L4728" t="s">
        <v>155</v>
      </c>
      <c r="M4728" t="s">
        <v>38</v>
      </c>
      <c r="N4728" t="s">
        <v>39</v>
      </c>
      <c r="O4728" s="23">
        <v>328</v>
      </c>
      <c r="P4728" s="9">
        <v>7.99</v>
      </c>
      <c r="Q4728" t="s">
        <v>40</v>
      </c>
      <c r="R4728">
        <v>18545</v>
      </c>
      <c r="S4728" s="9">
        <v>41.04</v>
      </c>
      <c r="T4728" s="26">
        <v>4.97</v>
      </c>
      <c r="U4728" s="8">
        <v>203.97</v>
      </c>
      <c r="V4728" t="s">
        <v>41</v>
      </c>
      <c r="W4728" t="s">
        <v>2007</v>
      </c>
      <c r="X4728" t="s">
        <v>42</v>
      </c>
      <c r="Y4728" t="s">
        <v>1740</v>
      </c>
      <c r="AA4728" s="1">
        <f t="shared" si="562"/>
        <v>46031</v>
      </c>
      <c r="AB4728" s="2">
        <f t="shared" si="563"/>
        <v>1</v>
      </c>
      <c r="AC4728" s="2">
        <f t="shared" si="564"/>
        <v>2026</v>
      </c>
      <c r="AD4728" s="2" t="str">
        <f>IFERROR(VLOOKUP(A4728,'Aux Área'!$A$4:$B$123,2,0),"-")</f>
        <v>OPERAÇÃO</v>
      </c>
    </row>
    <row r="4729" spans="1:30" x14ac:dyDescent="0.3">
      <c r="A4729" t="s">
        <v>5107</v>
      </c>
      <c r="B4729" t="s">
        <v>2272</v>
      </c>
      <c r="C4729" t="s">
        <v>7630</v>
      </c>
      <c r="D4729" t="s">
        <v>5109</v>
      </c>
      <c r="E4729" t="s">
        <v>5110</v>
      </c>
      <c r="F4729" t="s">
        <v>653</v>
      </c>
      <c r="G4729" t="s">
        <v>635</v>
      </c>
      <c r="H4729" t="s">
        <v>1099</v>
      </c>
      <c r="I4729" t="s">
        <v>649</v>
      </c>
      <c r="J4729" t="s">
        <v>122</v>
      </c>
      <c r="K4729" t="s">
        <v>123</v>
      </c>
      <c r="L4729" t="s">
        <v>124</v>
      </c>
      <c r="M4729" t="s">
        <v>38</v>
      </c>
      <c r="N4729" t="s">
        <v>668</v>
      </c>
      <c r="O4729" s="23">
        <v>0</v>
      </c>
      <c r="P4729" s="9">
        <v>0</v>
      </c>
      <c r="Q4729" t="s">
        <v>40</v>
      </c>
      <c r="R4729">
        <v>0</v>
      </c>
      <c r="S4729" s="9">
        <v>98.3</v>
      </c>
      <c r="T4729" s="26">
        <v>6.09</v>
      </c>
      <c r="U4729" s="8">
        <v>598.65</v>
      </c>
      <c r="V4729" t="s">
        <v>112</v>
      </c>
      <c r="W4729" t="s">
        <v>652</v>
      </c>
      <c r="X4729" t="s">
        <v>42</v>
      </c>
      <c r="Y4729" t="s">
        <v>653</v>
      </c>
      <c r="AA4729" s="1">
        <f t="shared" si="562"/>
        <v>46031</v>
      </c>
      <c r="AB4729" s="2">
        <f t="shared" si="563"/>
        <v>1</v>
      </c>
      <c r="AC4729" s="2">
        <f t="shared" si="564"/>
        <v>2026</v>
      </c>
      <c r="AD4729" s="2" t="str">
        <f>IFERROR(VLOOKUP(A4729,'Aux Área'!$A$4:$B$123,2,0),"-")</f>
        <v>SÃO PEDRO</v>
      </c>
    </row>
    <row r="4730" spans="1:30" x14ac:dyDescent="0.3">
      <c r="A4730" t="s">
        <v>62</v>
      </c>
      <c r="B4730" t="s">
        <v>1455</v>
      </c>
      <c r="C4730" t="s">
        <v>7631</v>
      </c>
      <c r="D4730" t="s">
        <v>158</v>
      </c>
      <c r="E4730" t="s">
        <v>159</v>
      </c>
      <c r="F4730" t="s">
        <v>63</v>
      </c>
      <c r="G4730" t="s">
        <v>35</v>
      </c>
      <c r="H4730" t="s">
        <v>36</v>
      </c>
      <c r="I4730" t="s">
        <v>37</v>
      </c>
      <c r="J4730" t="s">
        <v>526</v>
      </c>
      <c r="K4730" t="s">
        <v>527</v>
      </c>
      <c r="L4730" t="s">
        <v>124</v>
      </c>
      <c r="M4730" t="s">
        <v>38</v>
      </c>
      <c r="N4730" t="s">
        <v>39</v>
      </c>
      <c r="O4730" s="23">
        <v>220</v>
      </c>
      <c r="P4730" s="9">
        <v>6.28</v>
      </c>
      <c r="Q4730" t="s">
        <v>40</v>
      </c>
      <c r="R4730">
        <v>53203</v>
      </c>
      <c r="S4730" s="9">
        <v>35.01</v>
      </c>
      <c r="T4730" s="26">
        <v>4.891</v>
      </c>
      <c r="U4730" s="8">
        <v>171.22</v>
      </c>
      <c r="V4730" t="s">
        <v>112</v>
      </c>
      <c r="W4730" t="s">
        <v>2007</v>
      </c>
      <c r="X4730" t="s">
        <v>42</v>
      </c>
      <c r="Y4730" t="s">
        <v>1740</v>
      </c>
      <c r="AA4730" s="1">
        <f t="shared" si="562"/>
        <v>46031</v>
      </c>
      <c r="AB4730" s="2">
        <f t="shared" si="563"/>
        <v>1</v>
      </c>
      <c r="AC4730" s="2">
        <f t="shared" si="564"/>
        <v>2026</v>
      </c>
      <c r="AD4730" s="2" t="str">
        <f>IFERROR(VLOOKUP(A4730,'Aux Área'!$A$4:$B$123,2,0),"-")</f>
        <v>CONSERVA</v>
      </c>
    </row>
    <row r="4731" spans="1:30" x14ac:dyDescent="0.3">
      <c r="A4731" t="s">
        <v>56</v>
      </c>
      <c r="B4731" t="s">
        <v>266</v>
      </c>
      <c r="C4731" t="s">
        <v>7632</v>
      </c>
      <c r="D4731" t="s">
        <v>120</v>
      </c>
      <c r="E4731" t="s">
        <v>121</v>
      </c>
      <c r="F4731" t="s">
        <v>57</v>
      </c>
      <c r="G4731" t="s">
        <v>35</v>
      </c>
      <c r="H4731" t="s">
        <v>36</v>
      </c>
      <c r="I4731" t="s">
        <v>37</v>
      </c>
      <c r="J4731" t="s">
        <v>526</v>
      </c>
      <c r="K4731" t="s">
        <v>527</v>
      </c>
      <c r="L4731" t="s">
        <v>124</v>
      </c>
      <c r="M4731" t="s">
        <v>38</v>
      </c>
      <c r="N4731" t="s">
        <v>39</v>
      </c>
      <c r="O4731" s="23">
        <v>321</v>
      </c>
      <c r="P4731" s="9">
        <v>8.35</v>
      </c>
      <c r="Q4731" t="s">
        <v>40</v>
      </c>
      <c r="R4731">
        <v>38582</v>
      </c>
      <c r="S4731" s="9">
        <v>38.46</v>
      </c>
      <c r="T4731" s="26">
        <v>4.8899999999999997</v>
      </c>
      <c r="U4731" s="8">
        <v>188.06</v>
      </c>
      <c r="V4731" t="s">
        <v>112</v>
      </c>
      <c r="W4731" t="s">
        <v>2007</v>
      </c>
      <c r="X4731" t="s">
        <v>42</v>
      </c>
      <c r="Y4731" t="s">
        <v>1740</v>
      </c>
      <c r="AA4731" s="1">
        <f t="shared" si="562"/>
        <v>46031</v>
      </c>
      <c r="AB4731" s="2">
        <f t="shared" si="563"/>
        <v>1</v>
      </c>
      <c r="AC4731" s="2">
        <f t="shared" si="564"/>
        <v>2026</v>
      </c>
      <c r="AD4731" s="2" t="str">
        <f>IFERROR(VLOOKUP(A4731,'Aux Área'!$A$4:$B$123,2,0),"-")</f>
        <v>CONSERVA</v>
      </c>
    </row>
    <row r="4732" spans="1:30" x14ac:dyDescent="0.3">
      <c r="A4732" t="s">
        <v>2041</v>
      </c>
      <c r="B4732" t="s">
        <v>2042</v>
      </c>
      <c r="C4732" t="s">
        <v>7633</v>
      </c>
      <c r="D4732" t="s">
        <v>1297</v>
      </c>
      <c r="E4732" t="s">
        <v>2221</v>
      </c>
      <c r="F4732" t="s">
        <v>2044</v>
      </c>
      <c r="G4732" t="s">
        <v>659</v>
      </c>
      <c r="H4732" t="s">
        <v>1996</v>
      </c>
      <c r="I4732" t="s">
        <v>1997</v>
      </c>
      <c r="J4732" t="s">
        <v>231</v>
      </c>
      <c r="K4732" t="s">
        <v>232</v>
      </c>
      <c r="L4732" t="s">
        <v>217</v>
      </c>
      <c r="M4732" t="s">
        <v>38</v>
      </c>
      <c r="N4732" t="s">
        <v>668</v>
      </c>
      <c r="O4732" s="23">
        <v>273</v>
      </c>
      <c r="P4732" s="9">
        <v>5.74</v>
      </c>
      <c r="Q4732" t="s">
        <v>40</v>
      </c>
      <c r="R4732">
        <v>19526</v>
      </c>
      <c r="S4732" s="9">
        <v>47.6</v>
      </c>
      <c r="T4732" s="26">
        <v>5.99</v>
      </c>
      <c r="U4732" s="8">
        <v>285.14</v>
      </c>
      <c r="V4732" t="s">
        <v>7634</v>
      </c>
      <c r="W4732" t="s">
        <v>1985</v>
      </c>
      <c r="X4732" t="s">
        <v>42</v>
      </c>
      <c r="Y4732" t="s">
        <v>1986</v>
      </c>
      <c r="AA4732" s="1">
        <f t="shared" si="562"/>
        <v>46031</v>
      </c>
      <c r="AB4732" s="2">
        <f t="shared" si="563"/>
        <v>1</v>
      </c>
      <c r="AC4732" s="2">
        <f t="shared" si="564"/>
        <v>2026</v>
      </c>
      <c r="AD4732" s="2" t="str">
        <f>IFERROR(VLOOKUP(A4732,'Aux Área'!$A$4:$B$123,2,0),"-")</f>
        <v>PESADOS</v>
      </c>
    </row>
    <row r="4733" spans="1:30" x14ac:dyDescent="0.3">
      <c r="A4733" t="s">
        <v>5182</v>
      </c>
      <c r="B4733" t="s">
        <v>5183</v>
      </c>
      <c r="C4733" t="s">
        <v>7635</v>
      </c>
      <c r="D4733" t="s">
        <v>5215</v>
      </c>
      <c r="E4733" t="s">
        <v>5216</v>
      </c>
      <c r="F4733" t="s">
        <v>15238</v>
      </c>
      <c r="G4733" t="s">
        <v>1300</v>
      </c>
      <c r="H4733" t="s">
        <v>1301</v>
      </c>
      <c r="I4733" t="s">
        <v>37</v>
      </c>
      <c r="J4733" t="s">
        <v>370</v>
      </c>
      <c r="K4733" t="s">
        <v>371</v>
      </c>
      <c r="L4733" t="s">
        <v>124</v>
      </c>
      <c r="M4733" t="s">
        <v>38</v>
      </c>
      <c r="N4733" t="s">
        <v>39</v>
      </c>
      <c r="O4733" s="23">
        <v>218</v>
      </c>
      <c r="P4733" s="9">
        <v>6.08</v>
      </c>
      <c r="Q4733" t="s">
        <v>40</v>
      </c>
      <c r="R4733">
        <v>38979</v>
      </c>
      <c r="S4733" s="9">
        <v>35.869999999999997</v>
      </c>
      <c r="T4733" s="26">
        <v>4.9909999999999997</v>
      </c>
      <c r="U4733" s="8">
        <v>179.03</v>
      </c>
      <c r="V4733" t="s">
        <v>7636</v>
      </c>
      <c r="W4733" t="s">
        <v>2276</v>
      </c>
      <c r="X4733" t="s">
        <v>42</v>
      </c>
      <c r="Y4733" t="s">
        <v>2277</v>
      </c>
      <c r="AA4733" s="1">
        <f t="shared" si="562"/>
        <v>46031</v>
      </c>
      <c r="AB4733" s="2">
        <f t="shared" si="563"/>
        <v>1</v>
      </c>
      <c r="AC4733" s="2">
        <f t="shared" si="564"/>
        <v>2026</v>
      </c>
      <c r="AD4733" s="2" t="str">
        <f>IFERROR(VLOOKUP(A4733,'Aux Área'!$A$4:$B$123,2,0),"-")</f>
        <v>ENGENHARIA</v>
      </c>
    </row>
    <row r="4734" spans="1:30" x14ac:dyDescent="0.3">
      <c r="A4734" t="s">
        <v>2679</v>
      </c>
      <c r="B4734" t="s">
        <v>2680</v>
      </c>
      <c r="C4734" t="s">
        <v>7637</v>
      </c>
      <c r="D4734" t="s">
        <v>3597</v>
      </c>
      <c r="E4734" t="s">
        <v>3598</v>
      </c>
      <c r="F4734" t="s">
        <v>2682</v>
      </c>
      <c r="G4734" t="s">
        <v>659</v>
      </c>
      <c r="H4734" t="s">
        <v>1996</v>
      </c>
      <c r="I4734" t="s">
        <v>1997</v>
      </c>
      <c r="J4734" t="s">
        <v>165</v>
      </c>
      <c r="K4734" t="s">
        <v>166</v>
      </c>
      <c r="L4734" t="s">
        <v>167</v>
      </c>
      <c r="M4734" t="s">
        <v>38</v>
      </c>
      <c r="N4734" t="s">
        <v>668</v>
      </c>
      <c r="O4734" s="23">
        <v>439</v>
      </c>
      <c r="P4734" s="9">
        <v>5.22</v>
      </c>
      <c r="Q4734" t="s">
        <v>40</v>
      </c>
      <c r="R4734">
        <v>11616</v>
      </c>
      <c r="S4734" s="9">
        <v>84.14</v>
      </c>
      <c r="T4734" s="26">
        <v>6.24</v>
      </c>
      <c r="U4734" s="8">
        <v>525.05999999999995</v>
      </c>
      <c r="V4734" t="s">
        <v>112</v>
      </c>
      <c r="W4734" t="s">
        <v>1985</v>
      </c>
      <c r="X4734" t="s">
        <v>42</v>
      </c>
      <c r="Y4734" t="s">
        <v>1986</v>
      </c>
      <c r="AA4734" s="1">
        <f t="shared" si="562"/>
        <v>46031</v>
      </c>
      <c r="AB4734" s="2">
        <f t="shared" si="563"/>
        <v>1</v>
      </c>
      <c r="AC4734" s="2">
        <f t="shared" si="564"/>
        <v>2026</v>
      </c>
      <c r="AD4734" s="2" t="str">
        <f>IFERROR(VLOOKUP(A4734,'Aux Área'!$A$4:$B$123,2,0),"-")</f>
        <v>PESADOS</v>
      </c>
    </row>
    <row r="4735" spans="1:30" x14ac:dyDescent="0.3">
      <c r="A4735" t="s">
        <v>1847</v>
      </c>
      <c r="B4735" t="s">
        <v>1848</v>
      </c>
      <c r="C4735" t="s">
        <v>7638</v>
      </c>
      <c r="D4735" t="s">
        <v>1850</v>
      </c>
      <c r="E4735" t="s">
        <v>1851</v>
      </c>
      <c r="F4735" t="s">
        <v>653</v>
      </c>
      <c r="G4735" t="s">
        <v>635</v>
      </c>
      <c r="H4735" t="s">
        <v>1852</v>
      </c>
      <c r="I4735" t="s">
        <v>1853</v>
      </c>
      <c r="J4735" t="s">
        <v>275</v>
      </c>
      <c r="K4735" t="s">
        <v>276</v>
      </c>
      <c r="L4735" t="s">
        <v>124</v>
      </c>
      <c r="M4735" t="s">
        <v>38</v>
      </c>
      <c r="N4735" t="s">
        <v>638</v>
      </c>
      <c r="O4735" s="23">
        <v>0</v>
      </c>
      <c r="P4735" s="9">
        <v>0</v>
      </c>
      <c r="Q4735" t="s">
        <v>40</v>
      </c>
      <c r="R4735">
        <v>0</v>
      </c>
      <c r="S4735" s="9">
        <v>137.01</v>
      </c>
      <c r="T4735" s="26">
        <v>7.45</v>
      </c>
      <c r="U4735" s="8">
        <v>1020.72</v>
      </c>
      <c r="V4735" t="s">
        <v>7639</v>
      </c>
      <c r="W4735" t="s">
        <v>652</v>
      </c>
      <c r="X4735" t="s">
        <v>42</v>
      </c>
      <c r="Y4735" t="s">
        <v>653</v>
      </c>
      <c r="AA4735" s="1">
        <f t="shared" si="562"/>
        <v>46031</v>
      </c>
      <c r="AB4735" s="2">
        <f t="shared" si="563"/>
        <v>1</v>
      </c>
      <c r="AC4735" s="2">
        <f t="shared" si="564"/>
        <v>2026</v>
      </c>
      <c r="AD4735" s="2" t="str">
        <f>IFERROR(VLOOKUP(A4735,'Aux Área'!$A$4:$B$123,2,0),"-")</f>
        <v>SÃO PEDRO</v>
      </c>
    </row>
    <row r="4736" spans="1:30" x14ac:dyDescent="0.3">
      <c r="A4736" t="s">
        <v>2278</v>
      </c>
      <c r="B4736" t="s">
        <v>4664</v>
      </c>
      <c r="C4736" t="s">
        <v>7640</v>
      </c>
      <c r="D4736" t="s">
        <v>3243</v>
      </c>
      <c r="E4736" t="s">
        <v>3244</v>
      </c>
      <c r="F4736" t="s">
        <v>2281</v>
      </c>
      <c r="G4736" t="s">
        <v>1135</v>
      </c>
      <c r="H4736" t="s">
        <v>2275</v>
      </c>
      <c r="I4736" t="s">
        <v>1497</v>
      </c>
      <c r="J4736" t="s">
        <v>165</v>
      </c>
      <c r="K4736" t="s">
        <v>166</v>
      </c>
      <c r="L4736" t="s">
        <v>167</v>
      </c>
      <c r="M4736" t="s">
        <v>38</v>
      </c>
      <c r="N4736" t="s">
        <v>39</v>
      </c>
      <c r="O4736" s="23">
        <v>465</v>
      </c>
      <c r="P4736" s="9">
        <v>9.91</v>
      </c>
      <c r="Q4736" t="s">
        <v>40</v>
      </c>
      <c r="R4736">
        <v>75225</v>
      </c>
      <c r="S4736" s="9">
        <v>46.91</v>
      </c>
      <c r="T4736" s="26">
        <v>4.79</v>
      </c>
      <c r="U4736" s="8">
        <v>224.71</v>
      </c>
      <c r="V4736" t="s">
        <v>112</v>
      </c>
      <c r="W4736" t="s">
        <v>2276</v>
      </c>
      <c r="X4736" t="s">
        <v>42</v>
      </c>
      <c r="Y4736" t="s">
        <v>2277</v>
      </c>
      <c r="AA4736" s="1">
        <f t="shared" si="562"/>
        <v>46031</v>
      </c>
      <c r="AB4736" s="2">
        <f t="shared" si="563"/>
        <v>1</v>
      </c>
      <c r="AC4736" s="2">
        <f t="shared" si="564"/>
        <v>2026</v>
      </c>
      <c r="AD4736" s="2" t="str">
        <f>IFERROR(VLOOKUP(A4736,'Aux Área'!$A$4:$B$123,2,0),"-")</f>
        <v>INSPEÇÃO</v>
      </c>
    </row>
    <row r="4737" spans="1:30" x14ac:dyDescent="0.3">
      <c r="A4737" t="s">
        <v>2181</v>
      </c>
      <c r="B4737" t="s">
        <v>4595</v>
      </c>
      <c r="C4737" t="s">
        <v>7641</v>
      </c>
      <c r="D4737" t="s">
        <v>7488</v>
      </c>
      <c r="E4737" t="s">
        <v>7489</v>
      </c>
      <c r="F4737" t="s">
        <v>2184</v>
      </c>
      <c r="G4737" t="s">
        <v>1135</v>
      </c>
      <c r="H4737" t="s">
        <v>2185</v>
      </c>
      <c r="I4737" t="s">
        <v>2186</v>
      </c>
      <c r="J4737" t="s">
        <v>108</v>
      </c>
      <c r="K4737" t="s">
        <v>109</v>
      </c>
      <c r="L4737" t="s">
        <v>110</v>
      </c>
      <c r="M4737" t="s">
        <v>38</v>
      </c>
      <c r="N4737" t="s">
        <v>668</v>
      </c>
      <c r="O4737" s="23">
        <v>577</v>
      </c>
      <c r="P4737" s="9">
        <v>14.23</v>
      </c>
      <c r="Q4737" t="s">
        <v>40</v>
      </c>
      <c r="R4737">
        <v>75594</v>
      </c>
      <c r="S4737" s="9">
        <v>40.56</v>
      </c>
      <c r="T4737" s="26">
        <v>6.19</v>
      </c>
      <c r="U4737" s="8">
        <v>251.07</v>
      </c>
      <c r="V4737" t="s">
        <v>7642</v>
      </c>
      <c r="W4737" t="s">
        <v>2007</v>
      </c>
      <c r="X4737" t="s">
        <v>42</v>
      </c>
      <c r="Y4737" t="s">
        <v>2188</v>
      </c>
      <c r="AA4737" s="1">
        <f t="shared" si="562"/>
        <v>46031</v>
      </c>
      <c r="AB4737" s="2">
        <f t="shared" si="563"/>
        <v>1</v>
      </c>
      <c r="AC4737" s="2">
        <f t="shared" si="564"/>
        <v>2026</v>
      </c>
      <c r="AD4737" s="2" t="str">
        <f>IFERROR(VLOOKUP(A4737,'Aux Área'!$A$4:$B$123,2,0),"-")</f>
        <v>INSPEÇÃO</v>
      </c>
    </row>
    <row r="4738" spans="1:30" x14ac:dyDescent="0.3">
      <c r="A4738" t="s">
        <v>3092</v>
      </c>
      <c r="B4738" t="s">
        <v>4774</v>
      </c>
      <c r="C4738" t="s">
        <v>7643</v>
      </c>
      <c r="D4738" t="s">
        <v>3276</v>
      </c>
      <c r="E4738" t="s">
        <v>3277</v>
      </c>
      <c r="F4738" t="s">
        <v>3594</v>
      </c>
      <c r="G4738" t="s">
        <v>1135</v>
      </c>
      <c r="H4738" t="s">
        <v>2275</v>
      </c>
      <c r="I4738" t="s">
        <v>1497</v>
      </c>
      <c r="J4738" t="s">
        <v>231</v>
      </c>
      <c r="K4738" t="s">
        <v>232</v>
      </c>
      <c r="L4738" t="s">
        <v>217</v>
      </c>
      <c r="M4738" t="s">
        <v>38</v>
      </c>
      <c r="N4738" t="s">
        <v>39</v>
      </c>
      <c r="O4738" s="23">
        <v>450</v>
      </c>
      <c r="P4738" s="9">
        <v>11.39</v>
      </c>
      <c r="Q4738" t="s">
        <v>40</v>
      </c>
      <c r="R4738">
        <v>55203</v>
      </c>
      <c r="S4738" s="9">
        <v>39.51</v>
      </c>
      <c r="T4738" s="26">
        <v>4.8609999999999998</v>
      </c>
      <c r="U4738" s="8">
        <v>192.05</v>
      </c>
      <c r="V4738" t="s">
        <v>7644</v>
      </c>
      <c r="W4738" t="s">
        <v>2276</v>
      </c>
      <c r="X4738" t="s">
        <v>42</v>
      </c>
      <c r="Y4738" t="s">
        <v>2277</v>
      </c>
      <c r="AA4738" s="1">
        <f t="shared" si="562"/>
        <v>46031</v>
      </c>
      <c r="AB4738" s="2">
        <f t="shared" si="563"/>
        <v>1</v>
      </c>
      <c r="AC4738" s="2">
        <f t="shared" si="564"/>
        <v>2026</v>
      </c>
      <c r="AD4738" s="2" t="str">
        <f>IFERROR(VLOOKUP(A4738,'Aux Área'!$A$4:$B$123,2,0),"-")</f>
        <v>INSPEÇÃO</v>
      </c>
    </row>
    <row r="4739" spans="1:30" x14ac:dyDescent="0.3">
      <c r="A4739" t="s">
        <v>64</v>
      </c>
      <c r="B4739" t="s">
        <v>332</v>
      </c>
      <c r="C4739" t="s">
        <v>7645</v>
      </c>
      <c r="D4739" t="s">
        <v>127</v>
      </c>
      <c r="E4739" t="s">
        <v>128</v>
      </c>
      <c r="F4739" t="s">
        <v>65</v>
      </c>
      <c r="G4739" t="s">
        <v>35</v>
      </c>
      <c r="H4739" t="s">
        <v>36</v>
      </c>
      <c r="I4739" t="s">
        <v>37</v>
      </c>
      <c r="J4739" t="s">
        <v>1903</v>
      </c>
      <c r="K4739" t="s">
        <v>1904</v>
      </c>
      <c r="L4739" t="s">
        <v>1538</v>
      </c>
      <c r="M4739" t="s">
        <v>38</v>
      </c>
      <c r="N4739" t="s">
        <v>39</v>
      </c>
      <c r="O4739" s="23">
        <v>402</v>
      </c>
      <c r="P4739" s="9">
        <v>9.75</v>
      </c>
      <c r="Q4739" t="s">
        <v>40</v>
      </c>
      <c r="R4739">
        <v>39276</v>
      </c>
      <c r="S4739" s="9">
        <v>41.25</v>
      </c>
      <c r="T4739" s="26">
        <v>5.1100000000000003</v>
      </c>
      <c r="U4739" s="8">
        <v>210.79</v>
      </c>
      <c r="V4739" t="s">
        <v>41</v>
      </c>
      <c r="W4739" t="s">
        <v>2007</v>
      </c>
      <c r="X4739" t="s">
        <v>42</v>
      </c>
      <c r="Y4739" t="s">
        <v>1740</v>
      </c>
      <c r="AA4739" s="1">
        <f t="shared" si="562"/>
        <v>46031</v>
      </c>
      <c r="AB4739" s="2">
        <f t="shared" si="563"/>
        <v>1</v>
      </c>
      <c r="AC4739" s="2">
        <f t="shared" si="564"/>
        <v>2026</v>
      </c>
      <c r="AD4739" s="2" t="str">
        <f>IFERROR(VLOOKUP(A4739,'Aux Área'!$A$4:$B$123,2,0),"-")</f>
        <v>ENGENHARIA</v>
      </c>
    </row>
    <row r="4740" spans="1:30" x14ac:dyDescent="0.3">
      <c r="A4740" t="s">
        <v>2461</v>
      </c>
      <c r="B4740" t="s">
        <v>5008</v>
      </c>
      <c r="C4740" t="s">
        <v>7646</v>
      </c>
      <c r="D4740" t="s">
        <v>3135</v>
      </c>
      <c r="E4740" t="s">
        <v>3136</v>
      </c>
      <c r="F4740" t="s">
        <v>3574</v>
      </c>
      <c r="G4740" t="s">
        <v>1135</v>
      </c>
      <c r="H4740" t="s">
        <v>2275</v>
      </c>
      <c r="I4740" t="s">
        <v>1497</v>
      </c>
      <c r="J4740" t="s">
        <v>188</v>
      </c>
      <c r="K4740" t="s">
        <v>189</v>
      </c>
      <c r="L4740" t="s">
        <v>190</v>
      </c>
      <c r="M4740" t="s">
        <v>38</v>
      </c>
      <c r="N4740" t="s">
        <v>39</v>
      </c>
      <c r="O4740" s="23">
        <v>408</v>
      </c>
      <c r="P4740" s="9">
        <v>10.16</v>
      </c>
      <c r="Q4740" t="s">
        <v>40</v>
      </c>
      <c r="R4740">
        <v>55051</v>
      </c>
      <c r="S4740" s="9">
        <v>40.159999999999997</v>
      </c>
      <c r="T4740" s="26">
        <v>4.99</v>
      </c>
      <c r="U4740" s="8">
        <v>200.4</v>
      </c>
      <c r="V4740" t="s">
        <v>41</v>
      </c>
      <c r="W4740" t="s">
        <v>2276</v>
      </c>
      <c r="X4740" t="s">
        <v>42</v>
      </c>
      <c r="Y4740" t="s">
        <v>2277</v>
      </c>
      <c r="AA4740" s="1">
        <f t="shared" si="562"/>
        <v>46031</v>
      </c>
      <c r="AB4740" s="2">
        <f t="shared" si="563"/>
        <v>1</v>
      </c>
      <c r="AC4740" s="2">
        <f t="shared" si="564"/>
        <v>2026</v>
      </c>
      <c r="AD4740" s="2" t="str">
        <f>IFERROR(VLOOKUP(A4740,'Aux Área'!$A$4:$B$123,2,0),"-")</f>
        <v>INSPEÇÃO</v>
      </c>
    </row>
    <row r="4741" spans="1:30" x14ac:dyDescent="0.3">
      <c r="A4741" t="s">
        <v>76</v>
      </c>
      <c r="B4741" t="s">
        <v>380</v>
      </c>
      <c r="C4741" t="s">
        <v>7647</v>
      </c>
      <c r="D4741" t="s">
        <v>382</v>
      </c>
      <c r="E4741" t="s">
        <v>383</v>
      </c>
      <c r="F4741" t="s">
        <v>77</v>
      </c>
      <c r="G4741" t="s">
        <v>35</v>
      </c>
      <c r="H4741" t="s">
        <v>36</v>
      </c>
      <c r="I4741" t="s">
        <v>37</v>
      </c>
      <c r="J4741" t="s">
        <v>237</v>
      </c>
      <c r="K4741" t="s">
        <v>238</v>
      </c>
      <c r="L4741" t="s">
        <v>110</v>
      </c>
      <c r="M4741" t="s">
        <v>38</v>
      </c>
      <c r="N4741" t="s">
        <v>39</v>
      </c>
      <c r="O4741" s="23">
        <v>372</v>
      </c>
      <c r="P4741" s="9">
        <v>10.37</v>
      </c>
      <c r="Q4741" t="s">
        <v>40</v>
      </c>
      <c r="R4741">
        <v>49915</v>
      </c>
      <c r="S4741" s="9">
        <v>35.89</v>
      </c>
      <c r="T4741" s="26">
        <v>5.0129999999999999</v>
      </c>
      <c r="U4741" s="8">
        <v>179.9</v>
      </c>
      <c r="V4741" t="s">
        <v>41</v>
      </c>
      <c r="W4741" t="s">
        <v>2007</v>
      </c>
      <c r="X4741" t="s">
        <v>42</v>
      </c>
      <c r="Y4741" t="s">
        <v>1740</v>
      </c>
      <c r="AA4741" s="1">
        <f t="shared" si="562"/>
        <v>46031</v>
      </c>
      <c r="AB4741" s="2">
        <f t="shared" si="563"/>
        <v>1</v>
      </c>
      <c r="AC4741" s="2">
        <f t="shared" si="564"/>
        <v>2026</v>
      </c>
      <c r="AD4741" s="2" t="str">
        <f>IFERROR(VLOOKUP(A4741,'Aux Área'!$A$4:$B$123,2,0),"-")</f>
        <v>QSMS</v>
      </c>
    </row>
    <row r="4742" spans="1:30" x14ac:dyDescent="0.3">
      <c r="A4742" t="s">
        <v>58</v>
      </c>
      <c r="B4742" t="s">
        <v>250</v>
      </c>
      <c r="C4742" t="s">
        <v>7648</v>
      </c>
      <c r="D4742" t="s">
        <v>87</v>
      </c>
      <c r="E4742" t="s">
        <v>88</v>
      </c>
      <c r="F4742" t="s">
        <v>59</v>
      </c>
      <c r="G4742" t="s">
        <v>35</v>
      </c>
      <c r="H4742" t="s">
        <v>36</v>
      </c>
      <c r="I4742" t="s">
        <v>37</v>
      </c>
      <c r="J4742" t="s">
        <v>356</v>
      </c>
      <c r="K4742" t="s">
        <v>357</v>
      </c>
      <c r="L4742" t="s">
        <v>124</v>
      </c>
      <c r="M4742" t="s">
        <v>38</v>
      </c>
      <c r="N4742" t="s">
        <v>39</v>
      </c>
      <c r="O4742" s="23">
        <v>332</v>
      </c>
      <c r="P4742" s="9">
        <v>7.02</v>
      </c>
      <c r="Q4742" t="s">
        <v>40</v>
      </c>
      <c r="R4742">
        <v>65573</v>
      </c>
      <c r="S4742" s="9">
        <v>47.29</v>
      </c>
      <c r="T4742" s="26">
        <v>4.7910000000000004</v>
      </c>
      <c r="U4742" s="8">
        <v>226.55</v>
      </c>
      <c r="V4742" t="s">
        <v>7649</v>
      </c>
      <c r="W4742" t="s">
        <v>2007</v>
      </c>
      <c r="X4742" t="s">
        <v>42</v>
      </c>
      <c r="Y4742" t="s">
        <v>1740</v>
      </c>
      <c r="AA4742" s="1">
        <f t="shared" si="562"/>
        <v>46031</v>
      </c>
      <c r="AB4742" s="2">
        <f t="shared" si="563"/>
        <v>1</v>
      </c>
      <c r="AC4742" s="2">
        <f t="shared" si="564"/>
        <v>2026</v>
      </c>
      <c r="AD4742" s="2" t="str">
        <f>IFERROR(VLOOKUP(A4742,'Aux Área'!$A$4:$B$123,2,0),"-")</f>
        <v>CONSERVA</v>
      </c>
    </row>
    <row r="4743" spans="1:30" x14ac:dyDescent="0.3">
      <c r="A4743" t="s">
        <v>2282</v>
      </c>
      <c r="B4743" t="s">
        <v>4679</v>
      </c>
      <c r="C4743" t="s">
        <v>7650</v>
      </c>
      <c r="D4743" t="s">
        <v>3098</v>
      </c>
      <c r="E4743" t="s">
        <v>3099</v>
      </c>
      <c r="F4743" t="s">
        <v>2285</v>
      </c>
      <c r="G4743" t="s">
        <v>1135</v>
      </c>
      <c r="H4743" t="s">
        <v>2275</v>
      </c>
      <c r="I4743" t="s">
        <v>1497</v>
      </c>
      <c r="J4743" t="s">
        <v>165</v>
      </c>
      <c r="K4743" t="s">
        <v>166</v>
      </c>
      <c r="L4743" t="s">
        <v>167</v>
      </c>
      <c r="M4743" t="s">
        <v>38</v>
      </c>
      <c r="N4743" t="s">
        <v>39</v>
      </c>
      <c r="O4743" s="23">
        <v>401</v>
      </c>
      <c r="P4743" s="9">
        <v>9.15</v>
      </c>
      <c r="Q4743" t="s">
        <v>40</v>
      </c>
      <c r="R4743">
        <v>63045</v>
      </c>
      <c r="S4743" s="9">
        <v>43.84</v>
      </c>
      <c r="T4743" s="26">
        <v>4.7910000000000004</v>
      </c>
      <c r="U4743" s="8">
        <v>210.02</v>
      </c>
      <c r="V4743" t="s">
        <v>112</v>
      </c>
      <c r="W4743" t="s">
        <v>2276</v>
      </c>
      <c r="X4743" t="s">
        <v>42</v>
      </c>
      <c r="Y4743" t="s">
        <v>2277</v>
      </c>
      <c r="AA4743" s="1">
        <f t="shared" si="562"/>
        <v>46031</v>
      </c>
      <c r="AB4743" s="2">
        <f t="shared" si="563"/>
        <v>1</v>
      </c>
      <c r="AC4743" s="2">
        <f t="shared" si="564"/>
        <v>2026</v>
      </c>
      <c r="AD4743" s="2" t="str">
        <f>IFERROR(VLOOKUP(A4743,'Aux Área'!$A$4:$B$123,2,0),"-")</f>
        <v>INSPEÇÃO</v>
      </c>
    </row>
    <row r="4744" spans="1:30" x14ac:dyDescent="0.3">
      <c r="A4744" t="s">
        <v>2643</v>
      </c>
      <c r="B4744" t="s">
        <v>2307</v>
      </c>
      <c r="C4744" t="s">
        <v>7651</v>
      </c>
      <c r="D4744" t="s">
        <v>7207</v>
      </c>
      <c r="E4744" t="s">
        <v>7208</v>
      </c>
      <c r="F4744" t="s">
        <v>2646</v>
      </c>
      <c r="G4744" t="s">
        <v>1300</v>
      </c>
      <c r="H4744" t="s">
        <v>1301</v>
      </c>
      <c r="I4744" t="s">
        <v>37</v>
      </c>
      <c r="J4744" t="s">
        <v>172</v>
      </c>
      <c r="K4744" t="s">
        <v>173</v>
      </c>
      <c r="L4744" t="s">
        <v>124</v>
      </c>
      <c r="M4744" t="s">
        <v>38</v>
      </c>
      <c r="N4744" t="s">
        <v>39</v>
      </c>
      <c r="O4744" s="23">
        <v>428</v>
      </c>
      <c r="P4744" s="9">
        <v>9.5399999999999991</v>
      </c>
      <c r="Q4744" t="s">
        <v>40</v>
      </c>
      <c r="R4744">
        <v>69473</v>
      </c>
      <c r="S4744" s="9">
        <v>44.86</v>
      </c>
      <c r="T4744" s="26">
        <v>4.59</v>
      </c>
      <c r="U4744" s="8">
        <v>205.91</v>
      </c>
      <c r="V4744" t="s">
        <v>7258</v>
      </c>
      <c r="W4744" t="s">
        <v>2276</v>
      </c>
      <c r="X4744" t="s">
        <v>42</v>
      </c>
      <c r="Y4744" t="s">
        <v>2277</v>
      </c>
      <c r="AA4744" s="1">
        <f t="shared" si="562"/>
        <v>46031</v>
      </c>
      <c r="AB4744" s="2">
        <f t="shared" si="563"/>
        <v>1</v>
      </c>
      <c r="AC4744" s="2">
        <f t="shared" si="564"/>
        <v>2026</v>
      </c>
      <c r="AD4744" s="2" t="str">
        <f>IFERROR(VLOOKUP(A4744,'Aux Área'!$A$4:$B$123,2,0),"-")</f>
        <v>INSPEÇÃO</v>
      </c>
    </row>
    <row r="4745" spans="1:30" x14ac:dyDescent="0.3">
      <c r="A4745" t="s">
        <v>2306</v>
      </c>
      <c r="B4745" t="s">
        <v>4613</v>
      </c>
      <c r="C4745" t="s">
        <v>7652</v>
      </c>
      <c r="D4745" t="s">
        <v>3319</v>
      </c>
      <c r="E4745" t="s">
        <v>3320</v>
      </c>
      <c r="F4745" t="s">
        <v>2309</v>
      </c>
      <c r="G4745" t="s">
        <v>1135</v>
      </c>
      <c r="H4745" t="s">
        <v>2275</v>
      </c>
      <c r="I4745" t="s">
        <v>1497</v>
      </c>
      <c r="J4745" t="s">
        <v>89</v>
      </c>
      <c r="K4745" t="s">
        <v>90</v>
      </c>
      <c r="L4745" t="s">
        <v>91</v>
      </c>
      <c r="M4745" t="s">
        <v>38</v>
      </c>
      <c r="N4745" t="s">
        <v>39</v>
      </c>
      <c r="O4745" s="23">
        <v>488</v>
      </c>
      <c r="P4745" s="9">
        <v>10.91</v>
      </c>
      <c r="Q4745" t="s">
        <v>40</v>
      </c>
      <c r="R4745">
        <v>67086</v>
      </c>
      <c r="S4745" s="9">
        <v>44.73</v>
      </c>
      <c r="T4745" s="26">
        <v>4.99</v>
      </c>
      <c r="U4745" s="8">
        <v>223.2</v>
      </c>
      <c r="V4745" t="s">
        <v>7653</v>
      </c>
      <c r="W4745" t="s">
        <v>2276</v>
      </c>
      <c r="X4745" t="s">
        <v>42</v>
      </c>
      <c r="Y4745" t="s">
        <v>2277</v>
      </c>
      <c r="AA4745" s="1">
        <f t="shared" si="562"/>
        <v>46031</v>
      </c>
      <c r="AB4745" s="2">
        <f t="shared" si="563"/>
        <v>1</v>
      </c>
      <c r="AC4745" s="2">
        <f t="shared" si="564"/>
        <v>2026</v>
      </c>
      <c r="AD4745" s="2" t="str">
        <f>IFERROR(VLOOKUP(A4745,'Aux Área'!$A$4:$B$123,2,0),"-")</f>
        <v>INSPEÇÃO</v>
      </c>
    </row>
    <row r="4746" spans="1:30" x14ac:dyDescent="0.3">
      <c r="A4746" t="s">
        <v>2691</v>
      </c>
      <c r="B4746" t="s">
        <v>2692</v>
      </c>
      <c r="C4746" t="s">
        <v>7654</v>
      </c>
      <c r="D4746" t="s">
        <v>2142</v>
      </c>
      <c r="E4746" t="s">
        <v>2143</v>
      </c>
      <c r="F4746" t="s">
        <v>3605</v>
      </c>
      <c r="G4746" t="s">
        <v>1635</v>
      </c>
      <c r="H4746" t="s">
        <v>2635</v>
      </c>
      <c r="I4746" t="s">
        <v>37</v>
      </c>
      <c r="J4746" t="s">
        <v>165</v>
      </c>
      <c r="K4746" t="s">
        <v>166</v>
      </c>
      <c r="L4746" t="s">
        <v>167</v>
      </c>
      <c r="M4746" t="s">
        <v>38</v>
      </c>
      <c r="N4746" t="s">
        <v>39</v>
      </c>
      <c r="O4746" s="23">
        <v>303</v>
      </c>
      <c r="P4746" s="9">
        <v>10.3</v>
      </c>
      <c r="Q4746" t="s">
        <v>40</v>
      </c>
      <c r="R4746">
        <v>9426</v>
      </c>
      <c r="S4746" s="9">
        <v>29.43</v>
      </c>
      <c r="T4746" s="26">
        <v>4.7910000000000004</v>
      </c>
      <c r="U4746" s="8">
        <v>141</v>
      </c>
      <c r="V4746" t="s">
        <v>112</v>
      </c>
      <c r="W4746" t="s">
        <v>2007</v>
      </c>
      <c r="X4746" t="s">
        <v>42</v>
      </c>
      <c r="Y4746" t="s">
        <v>1740</v>
      </c>
      <c r="AA4746" s="1">
        <f t="shared" si="562"/>
        <v>46031</v>
      </c>
      <c r="AB4746" s="2">
        <f t="shared" si="563"/>
        <v>1</v>
      </c>
      <c r="AC4746" s="2">
        <f t="shared" si="564"/>
        <v>2026</v>
      </c>
      <c r="AD4746" s="2" t="str">
        <f>IFERROR(VLOOKUP(A4746,'Aux Área'!$A$4:$B$123,2,0),"-")</f>
        <v>TI</v>
      </c>
    </row>
    <row r="4747" spans="1:30" x14ac:dyDescent="0.3">
      <c r="A4747" t="s">
        <v>68</v>
      </c>
      <c r="B4747" t="s">
        <v>296</v>
      </c>
      <c r="C4747" t="s">
        <v>7655</v>
      </c>
      <c r="D4747" t="s">
        <v>3149</v>
      </c>
      <c r="E4747" t="s">
        <v>3150</v>
      </c>
      <c r="F4747" t="s">
        <v>69</v>
      </c>
      <c r="G4747" t="s">
        <v>35</v>
      </c>
      <c r="H4747" t="s">
        <v>36</v>
      </c>
      <c r="I4747" t="s">
        <v>37</v>
      </c>
      <c r="J4747" t="s">
        <v>237</v>
      </c>
      <c r="K4747" t="s">
        <v>238</v>
      </c>
      <c r="L4747" t="s">
        <v>110</v>
      </c>
      <c r="M4747" t="s">
        <v>38</v>
      </c>
      <c r="N4747" t="s">
        <v>39</v>
      </c>
      <c r="O4747" s="23">
        <v>402</v>
      </c>
      <c r="P4747" s="9">
        <v>10.68</v>
      </c>
      <c r="Q4747" t="s">
        <v>40</v>
      </c>
      <c r="R4747">
        <v>31491</v>
      </c>
      <c r="S4747" s="9">
        <v>37.630000000000003</v>
      </c>
      <c r="T4747" s="26">
        <v>4.9909999999999997</v>
      </c>
      <c r="U4747" s="8">
        <v>187.82</v>
      </c>
      <c r="V4747" t="s">
        <v>41</v>
      </c>
      <c r="W4747" t="s">
        <v>2007</v>
      </c>
      <c r="X4747" t="s">
        <v>42</v>
      </c>
      <c r="Y4747" t="s">
        <v>1740</v>
      </c>
      <c r="AA4747" s="1">
        <f t="shared" si="562"/>
        <v>46031</v>
      </c>
      <c r="AB4747" s="2">
        <f t="shared" si="563"/>
        <v>1</v>
      </c>
      <c r="AC4747" s="2">
        <f t="shared" si="564"/>
        <v>2026</v>
      </c>
      <c r="AD4747" s="2" t="str">
        <f>IFERROR(VLOOKUP(A4747,'Aux Área'!$A$4:$B$123,2,0),"-")</f>
        <v>OPERAÇÃO</v>
      </c>
    </row>
    <row r="4748" spans="1:30" x14ac:dyDescent="0.3">
      <c r="A4748" t="s">
        <v>2638</v>
      </c>
      <c r="B4748" t="s">
        <v>4593</v>
      </c>
      <c r="C4748" t="s">
        <v>7656</v>
      </c>
      <c r="D4748" t="s">
        <v>7192</v>
      </c>
      <c r="E4748" t="s">
        <v>7193</v>
      </c>
      <c r="F4748" t="s">
        <v>2641</v>
      </c>
      <c r="G4748" t="s">
        <v>1135</v>
      </c>
      <c r="H4748" t="s">
        <v>2275</v>
      </c>
      <c r="I4748" t="s">
        <v>1497</v>
      </c>
      <c r="J4748" t="s">
        <v>275</v>
      </c>
      <c r="K4748" t="s">
        <v>276</v>
      </c>
      <c r="L4748" t="s">
        <v>124</v>
      </c>
      <c r="M4748" t="s">
        <v>38</v>
      </c>
      <c r="N4748" t="s">
        <v>39</v>
      </c>
      <c r="O4748" s="23">
        <v>456</v>
      </c>
      <c r="P4748" s="9">
        <v>8.77</v>
      </c>
      <c r="Q4748" t="s">
        <v>40</v>
      </c>
      <c r="R4748">
        <v>63125</v>
      </c>
      <c r="S4748" s="9">
        <v>52</v>
      </c>
      <c r="T4748" s="26">
        <v>4.79</v>
      </c>
      <c r="U4748" s="8">
        <v>249.08</v>
      </c>
      <c r="V4748" t="s">
        <v>7657</v>
      </c>
      <c r="W4748" t="s">
        <v>2276</v>
      </c>
      <c r="X4748" t="s">
        <v>42</v>
      </c>
      <c r="Y4748" t="s">
        <v>2277</v>
      </c>
      <c r="AA4748" s="1">
        <f t="shared" si="562"/>
        <v>46031</v>
      </c>
      <c r="AB4748" s="2">
        <f t="shared" si="563"/>
        <v>1</v>
      </c>
      <c r="AC4748" s="2">
        <f t="shared" si="564"/>
        <v>2026</v>
      </c>
      <c r="AD4748" s="2" t="str">
        <f>IFERROR(VLOOKUP(A4748,'Aux Área'!$A$4:$B$123,2,0),"-")</f>
        <v>INSPEÇÃO</v>
      </c>
    </row>
    <row r="4749" spans="1:30" x14ac:dyDescent="0.3">
      <c r="A4749" t="s">
        <v>1992</v>
      </c>
      <c r="B4749" t="s">
        <v>1993</v>
      </c>
      <c r="C4749" t="s">
        <v>7658</v>
      </c>
      <c r="D4749" t="s">
        <v>3547</v>
      </c>
      <c r="E4749" t="s">
        <v>3548</v>
      </c>
      <c r="F4749" t="s">
        <v>1995</v>
      </c>
      <c r="G4749" t="s">
        <v>659</v>
      </c>
      <c r="H4749" t="s">
        <v>1996</v>
      </c>
      <c r="I4749" t="s">
        <v>1997</v>
      </c>
      <c r="J4749" t="s">
        <v>275</v>
      </c>
      <c r="K4749" t="s">
        <v>276</v>
      </c>
      <c r="L4749" t="s">
        <v>124</v>
      </c>
      <c r="M4749" t="s">
        <v>38</v>
      </c>
      <c r="N4749" t="s">
        <v>668</v>
      </c>
      <c r="O4749" s="23">
        <v>407</v>
      </c>
      <c r="P4749" s="9">
        <v>5.08</v>
      </c>
      <c r="Q4749" t="s">
        <v>40</v>
      </c>
      <c r="R4749">
        <v>13631</v>
      </c>
      <c r="S4749" s="9">
        <v>80.06</v>
      </c>
      <c r="T4749" s="26">
        <v>7.45</v>
      </c>
      <c r="U4749" s="8">
        <v>596.45000000000005</v>
      </c>
      <c r="V4749" t="s">
        <v>7657</v>
      </c>
      <c r="W4749" t="s">
        <v>1985</v>
      </c>
      <c r="X4749" t="s">
        <v>42</v>
      </c>
      <c r="Y4749" t="s">
        <v>1986</v>
      </c>
      <c r="AA4749" s="1">
        <f t="shared" si="562"/>
        <v>46031</v>
      </c>
      <c r="AB4749" s="2">
        <f t="shared" si="563"/>
        <v>1</v>
      </c>
      <c r="AC4749" s="2">
        <f t="shared" si="564"/>
        <v>2026</v>
      </c>
      <c r="AD4749" s="2" t="str">
        <f>IFERROR(VLOOKUP(A4749,'Aux Área'!$A$4:$B$123,2,0),"-")</f>
        <v>PESADOS</v>
      </c>
    </row>
    <row r="4750" spans="1:30" x14ac:dyDescent="0.3">
      <c r="A4750" t="s">
        <v>1992</v>
      </c>
      <c r="C4750" t="s">
        <v>15764</v>
      </c>
      <c r="F4750" t="s">
        <v>1995</v>
      </c>
      <c r="K4750" t="s">
        <v>276</v>
      </c>
      <c r="N4750" t="s">
        <v>15690</v>
      </c>
      <c r="O4750" t="s">
        <v>15244</v>
      </c>
      <c r="P4750" s="9" t="s">
        <v>15244</v>
      </c>
      <c r="Q4750" t="s">
        <v>40</v>
      </c>
      <c r="R4750" t="s">
        <v>15244</v>
      </c>
      <c r="S4750">
        <v>3.04</v>
      </c>
      <c r="U4750" s="8">
        <v>11.54</v>
      </c>
      <c r="AA4750" s="1">
        <f>IFERROR(DATEVALUE(C4750),"-")</f>
        <v>46031</v>
      </c>
      <c r="AB4750" s="2">
        <f>IFERROR(MONTH(AA4750),"-")</f>
        <v>1</v>
      </c>
      <c r="AC4750" s="2">
        <f>IFERROR(YEAR(AA4750),"-")</f>
        <v>2026</v>
      </c>
      <c r="AD4750" s="2" t="str">
        <f>IFERROR(VLOOKUP(A4750,'Aux Área'!$A$4:$B$123,2,0),"-")</f>
        <v>PESADOS</v>
      </c>
    </row>
    <row r="4751" spans="1:30" x14ac:dyDescent="0.3">
      <c r="A4751" t="s">
        <v>48</v>
      </c>
      <c r="B4751" t="s">
        <v>288</v>
      </c>
      <c r="C4751" t="s">
        <v>7659</v>
      </c>
      <c r="D4751" t="s">
        <v>132</v>
      </c>
      <c r="E4751" t="s">
        <v>133</v>
      </c>
      <c r="F4751" t="s">
        <v>49</v>
      </c>
      <c r="G4751" t="s">
        <v>35</v>
      </c>
      <c r="H4751" t="s">
        <v>36</v>
      </c>
      <c r="I4751" t="s">
        <v>37</v>
      </c>
      <c r="J4751" t="s">
        <v>97</v>
      </c>
      <c r="K4751" t="s">
        <v>98</v>
      </c>
      <c r="L4751" t="s">
        <v>84</v>
      </c>
      <c r="M4751" t="s">
        <v>38</v>
      </c>
      <c r="N4751" t="s">
        <v>39</v>
      </c>
      <c r="O4751" s="10">
        <v>211</v>
      </c>
      <c r="P4751" s="24">
        <v>5.5</v>
      </c>
      <c r="Q4751" t="s">
        <v>40</v>
      </c>
      <c r="R4751">
        <v>20282</v>
      </c>
      <c r="S4751" s="9">
        <v>38.33</v>
      </c>
      <c r="T4751" s="26">
        <v>5.24</v>
      </c>
      <c r="U4751" s="8">
        <v>200.85</v>
      </c>
      <c r="V4751" t="s">
        <v>7660</v>
      </c>
      <c r="W4751" t="s">
        <v>2007</v>
      </c>
      <c r="X4751" t="s">
        <v>42</v>
      </c>
      <c r="Y4751" t="s">
        <v>1740</v>
      </c>
      <c r="AA4751" s="1">
        <f t="shared" ref="AA4751:AA4758" si="565">DATEVALUE(C4751)</f>
        <v>46031</v>
      </c>
      <c r="AB4751" s="2">
        <f t="shared" ref="AB4751:AB4758" si="566">MONTH(AA4751)</f>
        <v>1</v>
      </c>
      <c r="AC4751" s="2">
        <f t="shared" ref="AC4751:AC4758" si="567">YEAR(AA4751)</f>
        <v>2026</v>
      </c>
      <c r="AD4751" s="2" t="str">
        <f>IFERROR(VLOOKUP(A4751,'Aux Área'!$A$4:$B$123,2,0),"-")</f>
        <v>ENGENHARIA</v>
      </c>
    </row>
    <row r="4752" spans="1:30" x14ac:dyDescent="0.3">
      <c r="A4752" t="s">
        <v>2260</v>
      </c>
      <c r="B4752" t="s">
        <v>113</v>
      </c>
      <c r="C4752" t="s">
        <v>7661</v>
      </c>
      <c r="D4752" t="s">
        <v>3618</v>
      </c>
      <c r="E4752" t="s">
        <v>3619</v>
      </c>
      <c r="F4752" t="s">
        <v>2262</v>
      </c>
      <c r="G4752" t="s">
        <v>35</v>
      </c>
      <c r="H4752" t="s">
        <v>2263</v>
      </c>
      <c r="I4752" t="s">
        <v>2186</v>
      </c>
      <c r="J4752" t="s">
        <v>139</v>
      </c>
      <c r="K4752" t="s">
        <v>140</v>
      </c>
      <c r="L4752" t="s">
        <v>141</v>
      </c>
      <c r="M4752" t="s">
        <v>38</v>
      </c>
      <c r="N4752" t="s">
        <v>668</v>
      </c>
      <c r="O4752" s="23">
        <v>862</v>
      </c>
      <c r="P4752" s="9">
        <v>14.37</v>
      </c>
      <c r="Q4752" t="s">
        <v>40</v>
      </c>
      <c r="R4752">
        <v>61061</v>
      </c>
      <c r="S4752" s="9">
        <v>60</v>
      </c>
      <c r="T4752" s="26">
        <v>5.69</v>
      </c>
      <c r="U4752" s="8">
        <v>341.4</v>
      </c>
      <c r="V4752" t="s">
        <v>7662</v>
      </c>
      <c r="W4752" t="s">
        <v>2007</v>
      </c>
      <c r="X4752" t="s">
        <v>42</v>
      </c>
      <c r="Y4752" t="s">
        <v>1740</v>
      </c>
      <c r="AA4752" s="1">
        <f t="shared" si="565"/>
        <v>46031</v>
      </c>
      <c r="AB4752" s="2">
        <f t="shared" si="566"/>
        <v>1</v>
      </c>
      <c r="AC4752" s="2">
        <f t="shared" si="567"/>
        <v>2026</v>
      </c>
      <c r="AD4752" s="2" t="str">
        <f>IFERROR(VLOOKUP(A4752,'Aux Área'!$A$4:$B$123,2,0),"-")</f>
        <v>INSPEÇÃO</v>
      </c>
    </row>
    <row r="4753" spans="1:30" x14ac:dyDescent="0.3">
      <c r="A4753" t="s">
        <v>2318</v>
      </c>
      <c r="B4753" t="s">
        <v>2733</v>
      </c>
      <c r="C4753" t="s">
        <v>7663</v>
      </c>
      <c r="D4753" t="s">
        <v>3030</v>
      </c>
      <c r="E4753" t="s">
        <v>3031</v>
      </c>
      <c r="F4753" t="s">
        <v>4203</v>
      </c>
      <c r="G4753" t="s">
        <v>1135</v>
      </c>
      <c r="H4753" t="s">
        <v>2185</v>
      </c>
      <c r="I4753" t="s">
        <v>2186</v>
      </c>
      <c r="J4753" t="s">
        <v>169</v>
      </c>
      <c r="K4753" t="s">
        <v>170</v>
      </c>
      <c r="L4753" t="s">
        <v>124</v>
      </c>
      <c r="M4753" t="s">
        <v>38</v>
      </c>
      <c r="N4753" t="s">
        <v>668</v>
      </c>
      <c r="O4753" s="23">
        <v>646</v>
      </c>
      <c r="P4753" s="9">
        <v>12.62</v>
      </c>
      <c r="Q4753" t="s">
        <v>40</v>
      </c>
      <c r="R4753">
        <v>67624</v>
      </c>
      <c r="S4753" s="9">
        <v>51.2</v>
      </c>
      <c r="T4753" s="26">
        <v>6.19</v>
      </c>
      <c r="U4753" s="8">
        <v>316.93</v>
      </c>
      <c r="V4753" t="s">
        <v>41</v>
      </c>
      <c r="W4753" t="s">
        <v>2007</v>
      </c>
      <c r="X4753" t="s">
        <v>42</v>
      </c>
      <c r="Y4753" t="s">
        <v>2188</v>
      </c>
      <c r="AA4753" s="1">
        <f t="shared" si="565"/>
        <v>46031</v>
      </c>
      <c r="AB4753" s="2">
        <f t="shared" si="566"/>
        <v>1</v>
      </c>
      <c r="AC4753" s="2">
        <f t="shared" si="567"/>
        <v>2026</v>
      </c>
      <c r="AD4753" s="2" t="str">
        <f>IFERROR(VLOOKUP(A4753,'Aux Área'!$A$4:$B$123,2,0),"-")</f>
        <v>INSPEÇÃO</v>
      </c>
    </row>
    <row r="4754" spans="1:30" x14ac:dyDescent="0.3">
      <c r="A4754" t="s">
        <v>1295</v>
      </c>
      <c r="B4754" t="s">
        <v>1753</v>
      </c>
      <c r="C4754" t="s">
        <v>7664</v>
      </c>
      <c r="D4754" t="s">
        <v>1297</v>
      </c>
      <c r="E4754" t="s">
        <v>2221</v>
      </c>
      <c r="F4754" t="s">
        <v>1299</v>
      </c>
      <c r="G4754" t="s">
        <v>1135</v>
      </c>
      <c r="H4754" t="s">
        <v>1301</v>
      </c>
      <c r="I4754" t="s">
        <v>839</v>
      </c>
      <c r="J4754" t="s">
        <v>370</v>
      </c>
      <c r="K4754" t="s">
        <v>371</v>
      </c>
      <c r="L4754" t="s">
        <v>124</v>
      </c>
      <c r="M4754" t="s">
        <v>38</v>
      </c>
      <c r="N4754" t="s">
        <v>39</v>
      </c>
      <c r="O4754" s="23">
        <v>0</v>
      </c>
      <c r="P4754" s="23">
        <v>0</v>
      </c>
      <c r="Q4754" t="s">
        <v>40</v>
      </c>
      <c r="R4754" t="s">
        <v>15244</v>
      </c>
      <c r="S4754" s="9">
        <v>49.18</v>
      </c>
      <c r="T4754" s="26">
        <v>4.99</v>
      </c>
      <c r="U4754" s="8">
        <v>245.41</v>
      </c>
      <c r="V4754" t="s">
        <v>7665</v>
      </c>
      <c r="W4754" t="s">
        <v>2007</v>
      </c>
      <c r="X4754" t="s">
        <v>42</v>
      </c>
      <c r="Y4754" t="s">
        <v>1740</v>
      </c>
      <c r="AA4754" s="1">
        <f t="shared" si="565"/>
        <v>46031</v>
      </c>
      <c r="AB4754" s="2">
        <f t="shared" si="566"/>
        <v>1</v>
      </c>
      <c r="AC4754" s="2">
        <f t="shared" si="567"/>
        <v>2026</v>
      </c>
      <c r="AD4754" s="2" t="str">
        <f>IFERROR(VLOOKUP(A4754,'Aux Área'!$A$4:$B$123,2,0),"-")</f>
        <v>LUCCA JR - OP</v>
      </c>
    </row>
    <row r="4755" spans="1:30" x14ac:dyDescent="0.3">
      <c r="A4755" t="s">
        <v>2278</v>
      </c>
      <c r="B4755" t="s">
        <v>4664</v>
      </c>
      <c r="C4755" t="s">
        <v>7666</v>
      </c>
      <c r="D4755" t="s">
        <v>3310</v>
      </c>
      <c r="E4755" t="s">
        <v>3311</v>
      </c>
      <c r="F4755" t="s">
        <v>2281</v>
      </c>
      <c r="G4755" t="s">
        <v>1135</v>
      </c>
      <c r="H4755" t="s">
        <v>2275</v>
      </c>
      <c r="I4755" t="s">
        <v>1497</v>
      </c>
      <c r="J4755" t="s">
        <v>169</v>
      </c>
      <c r="K4755" t="s">
        <v>170</v>
      </c>
      <c r="L4755" t="s">
        <v>124</v>
      </c>
      <c r="M4755" t="s">
        <v>38</v>
      </c>
      <c r="N4755" t="s">
        <v>39</v>
      </c>
      <c r="O4755" s="23">
        <v>350</v>
      </c>
      <c r="P4755" s="9">
        <v>9.4600000000000009</v>
      </c>
      <c r="Q4755" t="s">
        <v>40</v>
      </c>
      <c r="R4755">
        <v>75575</v>
      </c>
      <c r="S4755" s="9">
        <v>37</v>
      </c>
      <c r="T4755" s="26">
        <v>4.8899999999999997</v>
      </c>
      <c r="U4755" s="8">
        <v>180.93</v>
      </c>
      <c r="V4755" t="s">
        <v>41</v>
      </c>
      <c r="W4755" t="s">
        <v>2276</v>
      </c>
      <c r="X4755" t="s">
        <v>42</v>
      </c>
      <c r="Y4755" t="s">
        <v>2277</v>
      </c>
      <c r="AA4755" s="1">
        <f t="shared" si="565"/>
        <v>46031</v>
      </c>
      <c r="AB4755" s="2">
        <f t="shared" si="566"/>
        <v>1</v>
      </c>
      <c r="AC4755" s="2">
        <f t="shared" si="567"/>
        <v>2026</v>
      </c>
      <c r="AD4755" s="2" t="str">
        <f>IFERROR(VLOOKUP(A4755,'Aux Área'!$A$4:$B$123,2,0),"-")</f>
        <v>INSPEÇÃO</v>
      </c>
    </row>
    <row r="4756" spans="1:30" x14ac:dyDescent="0.3">
      <c r="A4756" t="s">
        <v>62</v>
      </c>
      <c r="B4756" t="s">
        <v>1455</v>
      </c>
      <c r="C4756" t="s">
        <v>7667</v>
      </c>
      <c r="D4756" t="s">
        <v>158</v>
      </c>
      <c r="E4756" t="s">
        <v>159</v>
      </c>
      <c r="F4756" t="s">
        <v>63</v>
      </c>
      <c r="G4756" t="s">
        <v>35</v>
      </c>
      <c r="H4756" t="s">
        <v>36</v>
      </c>
      <c r="I4756" t="s">
        <v>37</v>
      </c>
      <c r="J4756" t="s">
        <v>526</v>
      </c>
      <c r="K4756" t="s">
        <v>527</v>
      </c>
      <c r="L4756" t="s">
        <v>124</v>
      </c>
      <c r="M4756" t="s">
        <v>38</v>
      </c>
      <c r="N4756" t="s">
        <v>39</v>
      </c>
      <c r="O4756" s="23">
        <v>296</v>
      </c>
      <c r="P4756" s="9">
        <v>12.01</v>
      </c>
      <c r="Q4756" t="s">
        <v>40</v>
      </c>
      <c r="R4756">
        <v>53499</v>
      </c>
      <c r="S4756" s="9">
        <v>24.65</v>
      </c>
      <c r="T4756" s="26">
        <v>4.99</v>
      </c>
      <c r="U4756" s="8">
        <v>123.01</v>
      </c>
      <c r="V4756" t="s">
        <v>112</v>
      </c>
      <c r="W4756" t="s">
        <v>2007</v>
      </c>
      <c r="X4756" t="s">
        <v>42</v>
      </c>
      <c r="Y4756" t="s">
        <v>1740</v>
      </c>
      <c r="AA4756" s="1">
        <f t="shared" si="565"/>
        <v>46031</v>
      </c>
      <c r="AB4756" s="2">
        <f t="shared" si="566"/>
        <v>1</v>
      </c>
      <c r="AC4756" s="2">
        <f t="shared" si="567"/>
        <v>2026</v>
      </c>
      <c r="AD4756" s="2" t="str">
        <f>IFERROR(VLOOKUP(A4756,'Aux Área'!$A$4:$B$123,2,0),"-")</f>
        <v>CONSERVA</v>
      </c>
    </row>
    <row r="4757" spans="1:30" x14ac:dyDescent="0.3">
      <c r="A4757" t="s">
        <v>3092</v>
      </c>
      <c r="B4757" t="s">
        <v>4774</v>
      </c>
      <c r="C4757" t="s">
        <v>7668</v>
      </c>
      <c r="D4757" t="s">
        <v>5291</v>
      </c>
      <c r="E4757" t="s">
        <v>5292</v>
      </c>
      <c r="F4757" t="s">
        <v>3594</v>
      </c>
      <c r="G4757" t="s">
        <v>1135</v>
      </c>
      <c r="H4757" t="s">
        <v>2275</v>
      </c>
      <c r="I4757" t="s">
        <v>1497</v>
      </c>
      <c r="J4757" t="s">
        <v>231</v>
      </c>
      <c r="K4757" t="s">
        <v>232</v>
      </c>
      <c r="L4757" t="s">
        <v>217</v>
      </c>
      <c r="M4757" t="s">
        <v>38</v>
      </c>
      <c r="N4757" t="s">
        <v>39</v>
      </c>
      <c r="O4757" s="23">
        <v>303</v>
      </c>
      <c r="P4757" s="9">
        <v>10.1</v>
      </c>
      <c r="Q4757" t="s">
        <v>40</v>
      </c>
      <c r="R4757">
        <v>55506</v>
      </c>
      <c r="S4757" s="9">
        <v>29.99</v>
      </c>
      <c r="T4757" s="26">
        <v>4.8609999999999998</v>
      </c>
      <c r="U4757" s="8">
        <v>145.78</v>
      </c>
      <c r="V4757" t="s">
        <v>7669</v>
      </c>
      <c r="W4757" t="s">
        <v>2276</v>
      </c>
      <c r="X4757" t="s">
        <v>42</v>
      </c>
      <c r="Y4757" t="s">
        <v>2277</v>
      </c>
      <c r="AA4757" s="1">
        <f t="shared" si="565"/>
        <v>46031</v>
      </c>
      <c r="AB4757" s="2">
        <f t="shared" si="566"/>
        <v>1</v>
      </c>
      <c r="AC4757" s="2">
        <f t="shared" si="567"/>
        <v>2026</v>
      </c>
      <c r="AD4757" s="2" t="str">
        <f>IFERROR(VLOOKUP(A4757,'Aux Área'!$A$4:$B$123,2,0),"-")</f>
        <v>INSPEÇÃO</v>
      </c>
    </row>
    <row r="4758" spans="1:30" x14ac:dyDescent="0.3">
      <c r="A4758" t="s">
        <v>1999</v>
      </c>
      <c r="B4758" t="s">
        <v>3016</v>
      </c>
      <c r="C4758" t="s">
        <v>7670</v>
      </c>
      <c r="D4758" t="s">
        <v>1297</v>
      </c>
      <c r="E4758" t="s">
        <v>2221</v>
      </c>
      <c r="F4758" t="s">
        <v>2002</v>
      </c>
      <c r="G4758" t="s">
        <v>659</v>
      </c>
      <c r="H4758" t="s">
        <v>2003</v>
      </c>
      <c r="I4758" t="s">
        <v>667</v>
      </c>
      <c r="J4758" t="s">
        <v>231</v>
      </c>
      <c r="K4758" t="s">
        <v>232</v>
      </c>
      <c r="L4758" t="s">
        <v>217</v>
      </c>
      <c r="M4758" t="s">
        <v>38</v>
      </c>
      <c r="N4758" t="s">
        <v>668</v>
      </c>
      <c r="O4758" s="23">
        <v>449</v>
      </c>
      <c r="P4758" s="9">
        <v>4.26</v>
      </c>
      <c r="Q4758" t="s">
        <v>40</v>
      </c>
      <c r="R4758">
        <v>13826</v>
      </c>
      <c r="S4758" s="9">
        <v>105.51</v>
      </c>
      <c r="T4758" s="26">
        <v>5.99</v>
      </c>
      <c r="U4758" s="8">
        <v>632.02</v>
      </c>
      <c r="V4758" t="s">
        <v>7671</v>
      </c>
      <c r="W4758" t="s">
        <v>1985</v>
      </c>
      <c r="X4758" t="s">
        <v>42</v>
      </c>
      <c r="Y4758" t="s">
        <v>1986</v>
      </c>
      <c r="AA4758" s="1">
        <f t="shared" si="565"/>
        <v>46031</v>
      </c>
      <c r="AB4758" s="2">
        <f t="shared" si="566"/>
        <v>1</v>
      </c>
      <c r="AC4758" s="2">
        <f t="shared" si="567"/>
        <v>2026</v>
      </c>
      <c r="AD4758" s="2" t="str">
        <f>IFERROR(VLOOKUP(A4758,'Aux Área'!$A$4:$B$123,2,0),"-")</f>
        <v>PESADOS</v>
      </c>
    </row>
    <row r="4759" spans="1:30" x14ac:dyDescent="0.3">
      <c r="A4759" t="s">
        <v>1999</v>
      </c>
      <c r="C4759" t="s">
        <v>7670</v>
      </c>
      <c r="F4759" t="s">
        <v>2002</v>
      </c>
      <c r="K4759" t="s">
        <v>232</v>
      </c>
      <c r="N4759" t="s">
        <v>15690</v>
      </c>
      <c r="O4759" t="s">
        <v>15244</v>
      </c>
      <c r="P4759" s="9" t="s">
        <v>15244</v>
      </c>
      <c r="Q4759" t="s">
        <v>40</v>
      </c>
      <c r="R4759" t="s">
        <v>15244</v>
      </c>
      <c r="S4759">
        <v>17</v>
      </c>
      <c r="U4759" s="8">
        <v>56.12</v>
      </c>
      <c r="AA4759" s="1">
        <f>IFERROR(DATEVALUE(C4759),"-")</f>
        <v>46031</v>
      </c>
      <c r="AB4759" s="2">
        <f>IFERROR(MONTH(AA4759),"-")</f>
        <v>1</v>
      </c>
      <c r="AC4759" s="2">
        <f>IFERROR(YEAR(AA4759),"-")</f>
        <v>2026</v>
      </c>
      <c r="AD4759" s="2" t="str">
        <f>IFERROR(VLOOKUP(A4759,'Aux Área'!$A$4:$B$123,2,0),"-")</f>
        <v>PESADOS</v>
      </c>
    </row>
    <row r="4760" spans="1:30" x14ac:dyDescent="0.3">
      <c r="A4760" t="s">
        <v>5182</v>
      </c>
      <c r="B4760" t="s">
        <v>5183</v>
      </c>
      <c r="C4760" t="s">
        <v>7672</v>
      </c>
      <c r="D4760" t="s">
        <v>5215</v>
      </c>
      <c r="E4760" t="s">
        <v>5216</v>
      </c>
      <c r="F4760" t="s">
        <v>15238</v>
      </c>
      <c r="G4760" t="s">
        <v>1300</v>
      </c>
      <c r="H4760" t="s">
        <v>1301</v>
      </c>
      <c r="I4760" t="s">
        <v>37</v>
      </c>
      <c r="J4760" t="s">
        <v>370</v>
      </c>
      <c r="K4760" t="s">
        <v>371</v>
      </c>
      <c r="L4760" t="s">
        <v>124</v>
      </c>
      <c r="M4760" t="s">
        <v>38</v>
      </c>
      <c r="N4760" t="s">
        <v>39</v>
      </c>
      <c r="O4760" s="23">
        <v>303</v>
      </c>
      <c r="P4760" s="9">
        <v>5.71</v>
      </c>
      <c r="Q4760" t="s">
        <v>40</v>
      </c>
      <c r="R4760">
        <v>39282</v>
      </c>
      <c r="S4760" s="9">
        <v>53.08</v>
      </c>
      <c r="T4760" s="26">
        <v>4.99</v>
      </c>
      <c r="U4760" s="8">
        <v>264.88</v>
      </c>
      <c r="V4760" t="s">
        <v>7673</v>
      </c>
      <c r="W4760" t="s">
        <v>2276</v>
      </c>
      <c r="X4760" t="s">
        <v>42</v>
      </c>
      <c r="Y4760" t="s">
        <v>2277</v>
      </c>
      <c r="AA4760" s="1">
        <f t="shared" ref="AA4760:AA4777" si="568">DATEVALUE(C4760)</f>
        <v>46031</v>
      </c>
      <c r="AB4760" s="2">
        <f t="shared" ref="AB4760:AB4777" si="569">MONTH(AA4760)</f>
        <v>1</v>
      </c>
      <c r="AC4760" s="2">
        <f t="shared" ref="AC4760:AC4777" si="570">YEAR(AA4760)</f>
        <v>2026</v>
      </c>
      <c r="AD4760" s="2" t="str">
        <f>IFERROR(VLOOKUP(A4760,'Aux Área'!$A$4:$B$123,2,0),"-")</f>
        <v>ENGENHARIA</v>
      </c>
    </row>
    <row r="4761" spans="1:30" x14ac:dyDescent="0.3">
      <c r="A4761" t="s">
        <v>2655</v>
      </c>
      <c r="B4761" t="s">
        <v>2656</v>
      </c>
      <c r="C4761" t="s">
        <v>7674</v>
      </c>
      <c r="D4761" t="s">
        <v>1619</v>
      </c>
      <c r="E4761" t="s">
        <v>1620</v>
      </c>
      <c r="F4761" t="s">
        <v>3712</v>
      </c>
      <c r="G4761" t="s">
        <v>1635</v>
      </c>
      <c r="H4761" t="s">
        <v>2635</v>
      </c>
      <c r="I4761" t="s">
        <v>37</v>
      </c>
      <c r="J4761" t="s">
        <v>650</v>
      </c>
      <c r="K4761" t="s">
        <v>651</v>
      </c>
      <c r="L4761" t="s">
        <v>124</v>
      </c>
      <c r="M4761" t="s">
        <v>38</v>
      </c>
      <c r="N4761" t="s">
        <v>39</v>
      </c>
      <c r="O4761" s="23">
        <v>344</v>
      </c>
      <c r="P4761" s="9">
        <v>7.69</v>
      </c>
      <c r="Q4761" t="s">
        <v>40</v>
      </c>
      <c r="R4761">
        <v>10193</v>
      </c>
      <c r="S4761" s="9">
        <v>44.71</v>
      </c>
      <c r="T4761" s="26">
        <v>4.7699999999999996</v>
      </c>
      <c r="U4761" s="8">
        <v>213.27</v>
      </c>
      <c r="V4761" t="s">
        <v>7675</v>
      </c>
      <c r="W4761" t="s">
        <v>2007</v>
      </c>
      <c r="X4761" t="s">
        <v>42</v>
      </c>
      <c r="Y4761" t="s">
        <v>6209</v>
      </c>
      <c r="AA4761" s="1">
        <f t="shared" si="568"/>
        <v>46031</v>
      </c>
      <c r="AB4761" s="2">
        <f t="shared" si="569"/>
        <v>1</v>
      </c>
      <c r="AC4761" s="2">
        <f t="shared" si="570"/>
        <v>2026</v>
      </c>
      <c r="AD4761" s="2" t="str">
        <f>IFERROR(VLOOKUP(A4761,'Aux Área'!$A$4:$B$123,2,0),"-")</f>
        <v>TI</v>
      </c>
    </row>
    <row r="4762" spans="1:30" x14ac:dyDescent="0.3">
      <c r="A4762" t="s">
        <v>68</v>
      </c>
      <c r="B4762" t="s">
        <v>296</v>
      </c>
      <c r="C4762" t="s">
        <v>7676</v>
      </c>
      <c r="D4762" t="s">
        <v>3205</v>
      </c>
      <c r="E4762" t="s">
        <v>3206</v>
      </c>
      <c r="F4762" t="s">
        <v>69</v>
      </c>
      <c r="G4762" t="s">
        <v>35</v>
      </c>
      <c r="H4762" t="s">
        <v>36</v>
      </c>
      <c r="I4762" t="s">
        <v>37</v>
      </c>
      <c r="J4762" t="s">
        <v>122</v>
      </c>
      <c r="K4762" t="s">
        <v>123</v>
      </c>
      <c r="L4762" t="s">
        <v>124</v>
      </c>
      <c r="M4762" t="s">
        <v>38</v>
      </c>
      <c r="N4762" t="s">
        <v>39</v>
      </c>
      <c r="O4762" s="23">
        <v>219</v>
      </c>
      <c r="P4762" s="9">
        <v>8.92</v>
      </c>
      <c r="Q4762" t="s">
        <v>40</v>
      </c>
      <c r="R4762">
        <v>31710</v>
      </c>
      <c r="S4762" s="9">
        <v>24.55</v>
      </c>
      <c r="T4762" s="26">
        <v>5.09</v>
      </c>
      <c r="U4762" s="8">
        <v>124.95</v>
      </c>
      <c r="V4762" t="s">
        <v>246</v>
      </c>
      <c r="W4762" t="s">
        <v>2007</v>
      </c>
      <c r="X4762" t="s">
        <v>42</v>
      </c>
      <c r="Y4762" t="s">
        <v>1740</v>
      </c>
      <c r="AA4762" s="1">
        <f t="shared" si="568"/>
        <v>46031</v>
      </c>
      <c r="AB4762" s="2">
        <f t="shared" si="569"/>
        <v>1</v>
      </c>
      <c r="AC4762" s="2">
        <f t="shared" si="570"/>
        <v>2026</v>
      </c>
      <c r="AD4762" s="2" t="str">
        <f>IFERROR(VLOOKUP(A4762,'Aux Área'!$A$4:$B$123,2,0),"-")</f>
        <v>OPERAÇÃO</v>
      </c>
    </row>
    <row r="4763" spans="1:30" x14ac:dyDescent="0.3">
      <c r="A4763" t="s">
        <v>64</v>
      </c>
      <c r="B4763" t="s">
        <v>332</v>
      </c>
      <c r="C4763" t="s">
        <v>7677</v>
      </c>
      <c r="D4763" t="s">
        <v>127</v>
      </c>
      <c r="E4763" t="s">
        <v>128</v>
      </c>
      <c r="F4763" t="s">
        <v>65</v>
      </c>
      <c r="G4763" t="s">
        <v>35</v>
      </c>
      <c r="H4763" t="s">
        <v>36</v>
      </c>
      <c r="I4763" t="s">
        <v>37</v>
      </c>
      <c r="J4763" t="s">
        <v>165</v>
      </c>
      <c r="K4763" t="s">
        <v>166</v>
      </c>
      <c r="L4763" t="s">
        <v>167</v>
      </c>
      <c r="M4763" t="s">
        <v>38</v>
      </c>
      <c r="N4763" t="s">
        <v>39</v>
      </c>
      <c r="O4763" s="23">
        <v>337</v>
      </c>
      <c r="P4763" s="9">
        <v>10.28</v>
      </c>
      <c r="Q4763" t="s">
        <v>40</v>
      </c>
      <c r="R4763">
        <v>39613</v>
      </c>
      <c r="S4763" s="9">
        <v>32.770000000000003</v>
      </c>
      <c r="T4763" s="26">
        <v>4.7910000000000004</v>
      </c>
      <c r="U4763" s="8">
        <v>157</v>
      </c>
      <c r="V4763" t="s">
        <v>41</v>
      </c>
      <c r="W4763" t="s">
        <v>2007</v>
      </c>
      <c r="X4763" t="s">
        <v>42</v>
      </c>
      <c r="Y4763" t="s">
        <v>1740</v>
      </c>
      <c r="AA4763" s="1">
        <f t="shared" si="568"/>
        <v>46031</v>
      </c>
      <c r="AB4763" s="2">
        <f t="shared" si="569"/>
        <v>1</v>
      </c>
      <c r="AC4763" s="2">
        <f t="shared" si="570"/>
        <v>2026</v>
      </c>
      <c r="AD4763" s="2" t="str">
        <f>IFERROR(VLOOKUP(A4763,'Aux Área'!$A$4:$B$123,2,0),"-")</f>
        <v>ENGENHARIA</v>
      </c>
    </row>
    <row r="4764" spans="1:30" x14ac:dyDescent="0.3">
      <c r="A4764" t="s">
        <v>2643</v>
      </c>
      <c r="B4764" t="s">
        <v>2307</v>
      </c>
      <c r="C4764" t="s">
        <v>7678</v>
      </c>
      <c r="D4764" t="s">
        <v>7196</v>
      </c>
      <c r="E4764" t="s">
        <v>7197</v>
      </c>
      <c r="F4764" t="s">
        <v>2646</v>
      </c>
      <c r="G4764" t="s">
        <v>1300</v>
      </c>
      <c r="H4764" t="s">
        <v>1301</v>
      </c>
      <c r="I4764" t="s">
        <v>37</v>
      </c>
      <c r="J4764" t="s">
        <v>122</v>
      </c>
      <c r="K4764" t="s">
        <v>123</v>
      </c>
      <c r="L4764" t="s">
        <v>124</v>
      </c>
      <c r="M4764" t="s">
        <v>38</v>
      </c>
      <c r="N4764" t="s">
        <v>39</v>
      </c>
      <c r="O4764" s="23">
        <v>453</v>
      </c>
      <c r="P4764" s="9">
        <v>11.51</v>
      </c>
      <c r="Q4764" t="s">
        <v>40</v>
      </c>
      <c r="R4764">
        <v>69926</v>
      </c>
      <c r="S4764" s="9">
        <v>39.340000000000003</v>
      </c>
      <c r="T4764" s="26">
        <v>5.09</v>
      </c>
      <c r="U4764" s="8">
        <v>200.24</v>
      </c>
      <c r="V4764" t="s">
        <v>112</v>
      </c>
      <c r="W4764" t="s">
        <v>2276</v>
      </c>
      <c r="X4764" t="s">
        <v>42</v>
      </c>
      <c r="Y4764" t="s">
        <v>2277</v>
      </c>
      <c r="AA4764" s="1">
        <f t="shared" si="568"/>
        <v>46032</v>
      </c>
      <c r="AB4764" s="2">
        <f t="shared" si="569"/>
        <v>1</v>
      </c>
      <c r="AC4764" s="2">
        <f t="shared" si="570"/>
        <v>2026</v>
      </c>
      <c r="AD4764" s="2" t="str">
        <f>IFERROR(VLOOKUP(A4764,'Aux Área'!$A$4:$B$123,2,0),"-")</f>
        <v>INSPEÇÃO</v>
      </c>
    </row>
    <row r="4765" spans="1:30" x14ac:dyDescent="0.3">
      <c r="A4765" t="s">
        <v>2461</v>
      </c>
      <c r="B4765" t="s">
        <v>5008</v>
      </c>
      <c r="C4765" t="s">
        <v>7679</v>
      </c>
      <c r="D4765" t="s">
        <v>5160</v>
      </c>
      <c r="E4765" t="s">
        <v>5161</v>
      </c>
      <c r="F4765" t="s">
        <v>3574</v>
      </c>
      <c r="G4765" t="s">
        <v>1135</v>
      </c>
      <c r="H4765" t="s">
        <v>2275</v>
      </c>
      <c r="I4765" t="s">
        <v>1497</v>
      </c>
      <c r="J4765" t="s">
        <v>275</v>
      </c>
      <c r="K4765" t="s">
        <v>276</v>
      </c>
      <c r="L4765" t="s">
        <v>124</v>
      </c>
      <c r="M4765" t="s">
        <v>38</v>
      </c>
      <c r="N4765" t="s">
        <v>39</v>
      </c>
      <c r="O4765" s="23">
        <v>367</v>
      </c>
      <c r="P4765" s="9">
        <v>9.99</v>
      </c>
      <c r="Q4765" t="s">
        <v>40</v>
      </c>
      <c r="R4765">
        <v>55418</v>
      </c>
      <c r="S4765" s="9">
        <v>36.75</v>
      </c>
      <c r="T4765" s="26">
        <v>4.79</v>
      </c>
      <c r="U4765" s="8">
        <v>176.03</v>
      </c>
      <c r="V4765" t="s">
        <v>7680</v>
      </c>
      <c r="W4765" t="s">
        <v>2276</v>
      </c>
      <c r="X4765" t="s">
        <v>42</v>
      </c>
      <c r="Y4765" t="s">
        <v>2277</v>
      </c>
      <c r="AA4765" s="1">
        <f t="shared" si="568"/>
        <v>46032</v>
      </c>
      <c r="AB4765" s="2">
        <f t="shared" si="569"/>
        <v>1</v>
      </c>
      <c r="AC4765" s="2">
        <f t="shared" si="570"/>
        <v>2026</v>
      </c>
      <c r="AD4765" s="2" t="str">
        <f>IFERROR(VLOOKUP(A4765,'Aux Área'!$A$4:$B$123,2,0),"-")</f>
        <v>INSPEÇÃO</v>
      </c>
    </row>
    <row r="4766" spans="1:30" x14ac:dyDescent="0.3">
      <c r="A4766" t="s">
        <v>2181</v>
      </c>
      <c r="B4766" t="s">
        <v>4595</v>
      </c>
      <c r="C4766" t="s">
        <v>7681</v>
      </c>
      <c r="D4766" t="s">
        <v>3303</v>
      </c>
      <c r="E4766" t="s">
        <v>3304</v>
      </c>
      <c r="F4766" t="s">
        <v>2184</v>
      </c>
      <c r="G4766" t="s">
        <v>1135</v>
      </c>
      <c r="H4766" t="s">
        <v>2185</v>
      </c>
      <c r="I4766" t="s">
        <v>2186</v>
      </c>
      <c r="J4766" t="s">
        <v>241</v>
      </c>
      <c r="K4766" t="s">
        <v>242</v>
      </c>
      <c r="L4766" t="s">
        <v>110</v>
      </c>
      <c r="M4766" t="s">
        <v>38</v>
      </c>
      <c r="N4766" t="s">
        <v>668</v>
      </c>
      <c r="O4766" s="23">
        <v>755</v>
      </c>
      <c r="P4766" s="9">
        <v>15.26</v>
      </c>
      <c r="Q4766" t="s">
        <v>40</v>
      </c>
      <c r="R4766">
        <v>76349</v>
      </c>
      <c r="S4766" s="9">
        <v>49.47</v>
      </c>
      <c r="T4766" s="26">
        <v>5.9889999999999999</v>
      </c>
      <c r="U4766" s="8">
        <v>296.3</v>
      </c>
      <c r="V4766" t="s">
        <v>41</v>
      </c>
      <c r="W4766" t="s">
        <v>2007</v>
      </c>
      <c r="X4766" t="s">
        <v>42</v>
      </c>
      <c r="Y4766" t="s">
        <v>2188</v>
      </c>
      <c r="AA4766" s="1">
        <f t="shared" si="568"/>
        <v>46032</v>
      </c>
      <c r="AB4766" s="2">
        <f t="shared" si="569"/>
        <v>1</v>
      </c>
      <c r="AC4766" s="2">
        <f t="shared" si="570"/>
        <v>2026</v>
      </c>
      <c r="AD4766" s="2" t="str">
        <f>IFERROR(VLOOKUP(A4766,'Aux Área'!$A$4:$B$123,2,0),"-")</f>
        <v>INSPEÇÃO</v>
      </c>
    </row>
    <row r="4767" spans="1:30" x14ac:dyDescent="0.3">
      <c r="A4767" t="s">
        <v>2638</v>
      </c>
      <c r="B4767" t="s">
        <v>4593</v>
      </c>
      <c r="C4767" t="s">
        <v>7682</v>
      </c>
      <c r="D4767" t="s">
        <v>3193</v>
      </c>
      <c r="E4767" t="s">
        <v>3194</v>
      </c>
      <c r="F4767" t="s">
        <v>2641</v>
      </c>
      <c r="G4767" t="s">
        <v>1135</v>
      </c>
      <c r="H4767" t="s">
        <v>2275</v>
      </c>
      <c r="I4767" t="s">
        <v>1497</v>
      </c>
      <c r="J4767" t="s">
        <v>275</v>
      </c>
      <c r="K4767" t="s">
        <v>276</v>
      </c>
      <c r="L4767" t="s">
        <v>124</v>
      </c>
      <c r="M4767" t="s">
        <v>38</v>
      </c>
      <c r="N4767" t="s">
        <v>39</v>
      </c>
      <c r="O4767" s="23">
        <v>386</v>
      </c>
      <c r="P4767" s="9">
        <v>11.41</v>
      </c>
      <c r="Q4767" t="s">
        <v>40</v>
      </c>
      <c r="R4767">
        <v>63511</v>
      </c>
      <c r="S4767" s="9">
        <v>33.840000000000003</v>
      </c>
      <c r="T4767" s="26">
        <v>4.79</v>
      </c>
      <c r="U4767" s="8">
        <v>162.09</v>
      </c>
      <c r="V4767" t="s">
        <v>7683</v>
      </c>
      <c r="W4767" t="s">
        <v>2276</v>
      </c>
      <c r="X4767" t="s">
        <v>42</v>
      </c>
      <c r="Y4767" t="s">
        <v>2277</v>
      </c>
      <c r="AA4767" s="1">
        <f t="shared" si="568"/>
        <v>46032</v>
      </c>
      <c r="AB4767" s="2">
        <f t="shared" si="569"/>
        <v>1</v>
      </c>
      <c r="AC4767" s="2">
        <f t="shared" si="570"/>
        <v>2026</v>
      </c>
      <c r="AD4767" s="2" t="str">
        <f>IFERROR(VLOOKUP(A4767,'Aux Área'!$A$4:$B$123,2,0),"-")</f>
        <v>INSPEÇÃO</v>
      </c>
    </row>
    <row r="4768" spans="1:30" x14ac:dyDescent="0.3">
      <c r="A4768" t="s">
        <v>2282</v>
      </c>
      <c r="B4768" t="s">
        <v>4679</v>
      </c>
      <c r="C4768" t="s">
        <v>7684</v>
      </c>
      <c r="D4768" t="s">
        <v>4124</v>
      </c>
      <c r="E4768" t="s">
        <v>4125</v>
      </c>
      <c r="F4768" t="s">
        <v>2285</v>
      </c>
      <c r="G4768" t="s">
        <v>1135</v>
      </c>
      <c r="H4768" t="s">
        <v>2275</v>
      </c>
      <c r="I4768" t="s">
        <v>1497</v>
      </c>
      <c r="J4768" t="s">
        <v>1681</v>
      </c>
      <c r="K4768" t="s">
        <v>1682</v>
      </c>
      <c r="L4768" t="s">
        <v>141</v>
      </c>
      <c r="M4768" t="s">
        <v>38</v>
      </c>
      <c r="N4768" t="s">
        <v>39</v>
      </c>
      <c r="O4768" s="23">
        <v>471</v>
      </c>
      <c r="P4768" s="9">
        <v>10.95</v>
      </c>
      <c r="Q4768" t="s">
        <v>40</v>
      </c>
      <c r="R4768">
        <v>63516</v>
      </c>
      <c r="S4768" s="9">
        <v>43</v>
      </c>
      <c r="T4768" s="26">
        <v>4.6399999999999997</v>
      </c>
      <c r="U4768" s="8">
        <v>199.52</v>
      </c>
      <c r="V4768" t="s">
        <v>41</v>
      </c>
      <c r="W4768" t="s">
        <v>2276</v>
      </c>
      <c r="X4768" t="s">
        <v>42</v>
      </c>
      <c r="Y4768" t="s">
        <v>2277</v>
      </c>
      <c r="AA4768" s="1">
        <f t="shared" si="568"/>
        <v>46032</v>
      </c>
      <c r="AB4768" s="2">
        <f t="shared" si="569"/>
        <v>1</v>
      </c>
      <c r="AC4768" s="2">
        <f t="shared" si="570"/>
        <v>2026</v>
      </c>
      <c r="AD4768" s="2" t="str">
        <f>IFERROR(VLOOKUP(A4768,'Aux Área'!$A$4:$B$123,2,0),"-")</f>
        <v>INSPEÇÃO</v>
      </c>
    </row>
    <row r="4769" spans="1:30" x14ac:dyDescent="0.3">
      <c r="A4769" t="s">
        <v>2278</v>
      </c>
      <c r="B4769" t="s">
        <v>4664</v>
      </c>
      <c r="C4769" t="s">
        <v>7685</v>
      </c>
      <c r="D4769" t="s">
        <v>3310</v>
      </c>
      <c r="E4769" t="s">
        <v>3311</v>
      </c>
      <c r="F4769" t="s">
        <v>2281</v>
      </c>
      <c r="G4769" t="s">
        <v>1135</v>
      </c>
      <c r="H4769" t="s">
        <v>2275</v>
      </c>
      <c r="I4769" t="s">
        <v>1497</v>
      </c>
      <c r="J4769" t="s">
        <v>169</v>
      </c>
      <c r="K4769" t="s">
        <v>170</v>
      </c>
      <c r="L4769" t="s">
        <v>124</v>
      </c>
      <c r="M4769" t="s">
        <v>38</v>
      </c>
      <c r="N4769" t="s">
        <v>39</v>
      </c>
      <c r="O4769" s="23">
        <v>436</v>
      </c>
      <c r="P4769" s="9">
        <v>10</v>
      </c>
      <c r="Q4769" t="s">
        <v>40</v>
      </c>
      <c r="R4769">
        <v>76011</v>
      </c>
      <c r="S4769" s="9">
        <v>43.58</v>
      </c>
      <c r="T4769" s="26">
        <v>4.8899999999999997</v>
      </c>
      <c r="U4769" s="8">
        <v>213.11</v>
      </c>
      <c r="V4769" t="s">
        <v>112</v>
      </c>
      <c r="W4769" t="s">
        <v>2276</v>
      </c>
      <c r="X4769" t="s">
        <v>42</v>
      </c>
      <c r="Y4769" t="s">
        <v>2277</v>
      </c>
      <c r="AA4769" s="1">
        <f t="shared" si="568"/>
        <v>46032</v>
      </c>
      <c r="AB4769" s="2">
        <f t="shared" si="569"/>
        <v>1</v>
      </c>
      <c r="AC4769" s="2">
        <f t="shared" si="570"/>
        <v>2026</v>
      </c>
      <c r="AD4769" s="2" t="str">
        <f>IFERROR(VLOOKUP(A4769,'Aux Área'!$A$4:$B$123,2,0),"-")</f>
        <v>INSPEÇÃO</v>
      </c>
    </row>
    <row r="4770" spans="1:30" x14ac:dyDescent="0.3">
      <c r="A4770" t="s">
        <v>3092</v>
      </c>
      <c r="B4770" t="s">
        <v>4774</v>
      </c>
      <c r="C4770" t="s">
        <v>7686</v>
      </c>
      <c r="D4770" t="s">
        <v>5291</v>
      </c>
      <c r="E4770" t="s">
        <v>5292</v>
      </c>
      <c r="F4770" t="s">
        <v>3594</v>
      </c>
      <c r="G4770" t="s">
        <v>1135</v>
      </c>
      <c r="H4770" t="s">
        <v>2275</v>
      </c>
      <c r="I4770" t="s">
        <v>1497</v>
      </c>
      <c r="J4770" t="s">
        <v>89</v>
      </c>
      <c r="K4770" t="s">
        <v>90</v>
      </c>
      <c r="L4770" t="s">
        <v>91</v>
      </c>
      <c r="M4770" t="s">
        <v>38</v>
      </c>
      <c r="N4770" t="s">
        <v>39</v>
      </c>
      <c r="O4770" s="23">
        <v>420</v>
      </c>
      <c r="P4770" s="9">
        <v>11.33</v>
      </c>
      <c r="Q4770" t="s">
        <v>40</v>
      </c>
      <c r="R4770">
        <v>55926</v>
      </c>
      <c r="S4770" s="9">
        <v>37.08</v>
      </c>
      <c r="T4770" s="26">
        <v>4.99</v>
      </c>
      <c r="U4770" s="8">
        <v>185.03</v>
      </c>
      <c r="V4770" t="s">
        <v>7687</v>
      </c>
      <c r="W4770" t="s">
        <v>2276</v>
      </c>
      <c r="X4770" t="s">
        <v>42</v>
      </c>
      <c r="Y4770" t="s">
        <v>2277</v>
      </c>
      <c r="AA4770" s="1">
        <f t="shared" si="568"/>
        <v>46032</v>
      </c>
      <c r="AB4770" s="2">
        <f t="shared" si="569"/>
        <v>1</v>
      </c>
      <c r="AC4770" s="2">
        <f t="shared" si="570"/>
        <v>2026</v>
      </c>
      <c r="AD4770" s="2" t="str">
        <f>IFERROR(VLOOKUP(A4770,'Aux Área'!$A$4:$B$123,2,0),"-")</f>
        <v>INSPEÇÃO</v>
      </c>
    </row>
    <row r="4771" spans="1:30" x14ac:dyDescent="0.3">
      <c r="A4771" t="s">
        <v>2260</v>
      </c>
      <c r="B4771" t="s">
        <v>113</v>
      </c>
      <c r="C4771" t="s">
        <v>7688</v>
      </c>
      <c r="D4771" t="s">
        <v>4423</v>
      </c>
      <c r="E4771" t="s">
        <v>4424</v>
      </c>
      <c r="F4771" t="s">
        <v>2262</v>
      </c>
      <c r="G4771" t="s">
        <v>35</v>
      </c>
      <c r="H4771" t="s">
        <v>2263</v>
      </c>
      <c r="I4771" t="s">
        <v>2186</v>
      </c>
      <c r="J4771" t="s">
        <v>409</v>
      </c>
      <c r="K4771" t="s">
        <v>410</v>
      </c>
      <c r="L4771" t="s">
        <v>141</v>
      </c>
      <c r="M4771" t="s">
        <v>38</v>
      </c>
      <c r="N4771" t="s">
        <v>668</v>
      </c>
      <c r="O4771" s="23">
        <v>544</v>
      </c>
      <c r="P4771" s="9">
        <v>13.98</v>
      </c>
      <c r="Q4771" t="s">
        <v>40</v>
      </c>
      <c r="R4771">
        <v>61605</v>
      </c>
      <c r="S4771" s="9">
        <v>38.92</v>
      </c>
      <c r="T4771" s="26">
        <v>6.09</v>
      </c>
      <c r="U4771" s="8">
        <v>237.02</v>
      </c>
      <c r="V4771" t="s">
        <v>7689</v>
      </c>
      <c r="W4771" t="s">
        <v>2007</v>
      </c>
      <c r="X4771" t="s">
        <v>42</v>
      </c>
      <c r="Y4771" t="s">
        <v>1740</v>
      </c>
      <c r="AA4771" s="1">
        <f t="shared" si="568"/>
        <v>46032</v>
      </c>
      <c r="AB4771" s="2">
        <f t="shared" si="569"/>
        <v>1</v>
      </c>
      <c r="AC4771" s="2">
        <f t="shared" si="570"/>
        <v>2026</v>
      </c>
      <c r="AD4771" s="2" t="str">
        <f>IFERROR(VLOOKUP(A4771,'Aux Área'!$A$4:$B$123,2,0),"-")</f>
        <v>INSPEÇÃO</v>
      </c>
    </row>
    <row r="4772" spans="1:30" x14ac:dyDescent="0.3">
      <c r="A4772" t="s">
        <v>1945</v>
      </c>
      <c r="B4772" t="s">
        <v>2124</v>
      </c>
      <c r="C4772" t="s">
        <v>7690</v>
      </c>
      <c r="D4772" t="s">
        <v>1802</v>
      </c>
      <c r="E4772" t="s">
        <v>1803</v>
      </c>
      <c r="F4772" t="s">
        <v>653</v>
      </c>
      <c r="G4772" t="s">
        <v>1495</v>
      </c>
      <c r="H4772" t="s">
        <v>1804</v>
      </c>
      <c r="I4772" t="s">
        <v>1497</v>
      </c>
      <c r="J4772" t="s">
        <v>231</v>
      </c>
      <c r="K4772" t="s">
        <v>232</v>
      </c>
      <c r="L4772" t="s">
        <v>217</v>
      </c>
      <c r="M4772" t="s">
        <v>38</v>
      </c>
      <c r="N4772" t="s">
        <v>668</v>
      </c>
      <c r="O4772" s="23">
        <v>0</v>
      </c>
      <c r="P4772" s="9">
        <v>0</v>
      </c>
      <c r="Q4772" t="s">
        <v>40</v>
      </c>
      <c r="R4772">
        <v>0</v>
      </c>
      <c r="S4772" s="9">
        <v>77.17</v>
      </c>
      <c r="T4772" s="26">
        <v>5.99</v>
      </c>
      <c r="U4772" s="8">
        <v>462.28</v>
      </c>
      <c r="V4772" t="s">
        <v>7691</v>
      </c>
      <c r="W4772" t="s">
        <v>652</v>
      </c>
      <c r="X4772" t="s">
        <v>42</v>
      </c>
      <c r="Y4772" t="s">
        <v>653</v>
      </c>
      <c r="AA4772" s="1">
        <f t="shared" si="568"/>
        <v>46032</v>
      </c>
      <c r="AB4772" s="2">
        <f t="shared" si="569"/>
        <v>1</v>
      </c>
      <c r="AC4772" s="2">
        <f t="shared" si="570"/>
        <v>2026</v>
      </c>
      <c r="AD4772" s="2" t="str">
        <f>IFERROR(VLOOKUP(A4772,'Aux Área'!$A$4:$B$123,2,0),"-")</f>
        <v>SÃO PEDRO</v>
      </c>
    </row>
    <row r="4773" spans="1:30" x14ac:dyDescent="0.3">
      <c r="A4773" t="s">
        <v>74</v>
      </c>
      <c r="B4773" t="s">
        <v>255</v>
      </c>
      <c r="C4773" t="s">
        <v>7692</v>
      </c>
      <c r="D4773" t="s">
        <v>2082</v>
      </c>
      <c r="E4773" t="s">
        <v>2083</v>
      </c>
      <c r="F4773" t="s">
        <v>75</v>
      </c>
      <c r="G4773" t="s">
        <v>35</v>
      </c>
      <c r="H4773" t="s">
        <v>36</v>
      </c>
      <c r="I4773" t="s">
        <v>37</v>
      </c>
      <c r="J4773" t="s">
        <v>1489</v>
      </c>
      <c r="K4773" t="s">
        <v>1490</v>
      </c>
      <c r="L4773" t="s">
        <v>136</v>
      </c>
      <c r="M4773" t="s">
        <v>38</v>
      </c>
      <c r="N4773" t="s">
        <v>39</v>
      </c>
      <c r="O4773" s="23">
        <v>679</v>
      </c>
      <c r="P4773" s="9">
        <v>18.809999999999999</v>
      </c>
      <c r="Q4773" t="s">
        <v>40</v>
      </c>
      <c r="R4773">
        <v>14360</v>
      </c>
      <c r="S4773" s="9">
        <v>36.1</v>
      </c>
      <c r="T4773" s="26">
        <v>5.0910000000000002</v>
      </c>
      <c r="U4773" s="8">
        <v>183.77</v>
      </c>
      <c r="V4773" t="s">
        <v>7693</v>
      </c>
      <c r="W4773" t="s">
        <v>2007</v>
      </c>
      <c r="X4773" t="s">
        <v>42</v>
      </c>
      <c r="Y4773" t="s">
        <v>1740</v>
      </c>
      <c r="AA4773" s="1">
        <f t="shared" si="568"/>
        <v>46032</v>
      </c>
      <c r="AB4773" s="2">
        <f t="shared" si="569"/>
        <v>1</v>
      </c>
      <c r="AC4773" s="2">
        <f t="shared" si="570"/>
        <v>2026</v>
      </c>
      <c r="AD4773" s="2" t="str">
        <f>IFERROR(VLOOKUP(A4773,'Aux Área'!$A$4:$B$123,2,0),"-")</f>
        <v>TI</v>
      </c>
    </row>
    <row r="4774" spans="1:30" x14ac:dyDescent="0.3">
      <c r="A4774" t="s">
        <v>2494</v>
      </c>
      <c r="B4774" t="s">
        <v>2495</v>
      </c>
      <c r="C4774" t="s">
        <v>7694</v>
      </c>
      <c r="D4774" t="s">
        <v>2468</v>
      </c>
      <c r="E4774" t="s">
        <v>2469</v>
      </c>
      <c r="F4774" t="s">
        <v>2497</v>
      </c>
      <c r="G4774" t="s">
        <v>659</v>
      </c>
      <c r="H4774" t="s">
        <v>2215</v>
      </c>
      <c r="I4774" t="s">
        <v>667</v>
      </c>
      <c r="J4774" t="s">
        <v>241</v>
      </c>
      <c r="K4774" t="s">
        <v>242</v>
      </c>
      <c r="L4774" t="s">
        <v>110</v>
      </c>
      <c r="M4774" t="s">
        <v>38</v>
      </c>
      <c r="N4774" t="s">
        <v>668</v>
      </c>
      <c r="O4774" s="23">
        <v>189</v>
      </c>
      <c r="P4774" s="9">
        <v>4.9800000000000004</v>
      </c>
      <c r="Q4774" t="s">
        <v>40</v>
      </c>
      <c r="R4774">
        <v>9208</v>
      </c>
      <c r="S4774" s="9">
        <v>37.979999999999997</v>
      </c>
      <c r="T4774" s="26">
        <v>5.99</v>
      </c>
      <c r="U4774" s="8">
        <v>227.5</v>
      </c>
      <c r="V4774" t="s">
        <v>41</v>
      </c>
      <c r="W4774" t="s">
        <v>2007</v>
      </c>
      <c r="X4774" t="s">
        <v>42</v>
      </c>
      <c r="Y4774" t="s">
        <v>1740</v>
      </c>
      <c r="AA4774" s="1">
        <f t="shared" si="568"/>
        <v>46032</v>
      </c>
      <c r="AB4774" s="2">
        <f t="shared" si="569"/>
        <v>1</v>
      </c>
      <c r="AC4774" s="2">
        <f t="shared" si="570"/>
        <v>2026</v>
      </c>
      <c r="AD4774" s="2" t="str">
        <f>IFERROR(VLOOKUP(A4774,'Aux Área'!$A$4:$B$123,2,0),"-")</f>
        <v>APH</v>
      </c>
    </row>
    <row r="4775" spans="1:30" x14ac:dyDescent="0.3">
      <c r="A4775" t="s">
        <v>2306</v>
      </c>
      <c r="B4775" t="s">
        <v>4613</v>
      </c>
      <c r="C4775" t="s">
        <v>7695</v>
      </c>
      <c r="D4775" t="s">
        <v>3319</v>
      </c>
      <c r="E4775" t="s">
        <v>3320</v>
      </c>
      <c r="F4775" t="s">
        <v>2309</v>
      </c>
      <c r="G4775" t="s">
        <v>1135</v>
      </c>
      <c r="H4775" t="s">
        <v>2275</v>
      </c>
      <c r="I4775" t="s">
        <v>1497</v>
      </c>
      <c r="J4775" t="s">
        <v>89</v>
      </c>
      <c r="K4775" t="s">
        <v>90</v>
      </c>
      <c r="L4775" t="s">
        <v>91</v>
      </c>
      <c r="M4775" t="s">
        <v>38</v>
      </c>
      <c r="N4775" t="s">
        <v>39</v>
      </c>
      <c r="O4775" s="23">
        <v>488</v>
      </c>
      <c r="P4775" s="9">
        <v>11.78</v>
      </c>
      <c r="Q4775" t="s">
        <v>40</v>
      </c>
      <c r="R4775">
        <v>67574</v>
      </c>
      <c r="S4775" s="9">
        <v>41.41</v>
      </c>
      <c r="T4775" s="26">
        <v>4.99</v>
      </c>
      <c r="U4775" s="8">
        <v>206.64</v>
      </c>
      <c r="V4775" t="s">
        <v>7696</v>
      </c>
      <c r="W4775" t="s">
        <v>2276</v>
      </c>
      <c r="X4775" t="s">
        <v>42</v>
      </c>
      <c r="Y4775" t="s">
        <v>2277</v>
      </c>
      <c r="AA4775" s="1">
        <f t="shared" si="568"/>
        <v>46032</v>
      </c>
      <c r="AB4775" s="2">
        <f t="shared" si="569"/>
        <v>1</v>
      </c>
      <c r="AC4775" s="2">
        <f t="shared" si="570"/>
        <v>2026</v>
      </c>
      <c r="AD4775" s="2" t="str">
        <f>IFERROR(VLOOKUP(A4775,'Aux Área'!$A$4:$B$123,2,0),"-")</f>
        <v>INSPEÇÃO</v>
      </c>
    </row>
    <row r="4776" spans="1:30" x14ac:dyDescent="0.3">
      <c r="A4776" t="s">
        <v>68</v>
      </c>
      <c r="B4776" t="s">
        <v>296</v>
      </c>
      <c r="C4776" t="s">
        <v>7697</v>
      </c>
      <c r="D4776" t="s">
        <v>3205</v>
      </c>
      <c r="E4776" t="s">
        <v>3206</v>
      </c>
      <c r="F4776" t="s">
        <v>69</v>
      </c>
      <c r="G4776" t="s">
        <v>35</v>
      </c>
      <c r="H4776" t="s">
        <v>36</v>
      </c>
      <c r="I4776" t="s">
        <v>37</v>
      </c>
      <c r="J4776" t="s">
        <v>5653</v>
      </c>
      <c r="K4776" t="s">
        <v>123</v>
      </c>
      <c r="L4776" t="s">
        <v>124</v>
      </c>
      <c r="M4776" t="s">
        <v>38</v>
      </c>
      <c r="N4776" t="s">
        <v>39</v>
      </c>
      <c r="O4776" s="23">
        <v>359</v>
      </c>
      <c r="P4776" s="9">
        <v>10.09</v>
      </c>
      <c r="Q4776" t="s">
        <v>40</v>
      </c>
      <c r="R4776">
        <v>32069</v>
      </c>
      <c r="S4776" s="9">
        <v>35.58</v>
      </c>
      <c r="T4776" s="26">
        <v>4.5910000000000002</v>
      </c>
      <c r="U4776" s="8">
        <v>163.33000000000001</v>
      </c>
      <c r="V4776" t="s">
        <v>41</v>
      </c>
      <c r="W4776" t="s">
        <v>2007</v>
      </c>
      <c r="X4776" t="s">
        <v>42</v>
      </c>
      <c r="Y4776" t="s">
        <v>1740</v>
      </c>
      <c r="AA4776" s="1">
        <f t="shared" si="568"/>
        <v>46032</v>
      </c>
      <c r="AB4776" s="2">
        <f t="shared" si="569"/>
        <v>1</v>
      </c>
      <c r="AC4776" s="2">
        <f t="shared" si="570"/>
        <v>2026</v>
      </c>
      <c r="AD4776" s="2" t="str">
        <f>IFERROR(VLOOKUP(A4776,'Aux Área'!$A$4:$B$123,2,0),"-")</f>
        <v>OPERAÇÃO</v>
      </c>
    </row>
    <row r="4777" spans="1:30" x14ac:dyDescent="0.3">
      <c r="A4777" t="s">
        <v>2041</v>
      </c>
      <c r="B4777" t="s">
        <v>2042</v>
      </c>
      <c r="C4777" t="s">
        <v>7698</v>
      </c>
      <c r="D4777" t="s">
        <v>1297</v>
      </c>
      <c r="E4777" t="s">
        <v>2221</v>
      </c>
      <c r="F4777" t="s">
        <v>2044</v>
      </c>
      <c r="G4777" t="s">
        <v>659</v>
      </c>
      <c r="H4777" t="s">
        <v>1996</v>
      </c>
      <c r="I4777" t="s">
        <v>1997</v>
      </c>
      <c r="J4777" t="s">
        <v>231</v>
      </c>
      <c r="K4777" t="s">
        <v>232</v>
      </c>
      <c r="L4777" t="s">
        <v>217</v>
      </c>
      <c r="M4777" t="s">
        <v>38</v>
      </c>
      <c r="N4777" t="s">
        <v>668</v>
      </c>
      <c r="O4777" s="23">
        <v>185</v>
      </c>
      <c r="P4777" s="9">
        <v>5.47</v>
      </c>
      <c r="Q4777" t="s">
        <v>40</v>
      </c>
      <c r="R4777">
        <v>19711</v>
      </c>
      <c r="S4777" s="9">
        <v>33.82</v>
      </c>
      <c r="T4777" s="26">
        <v>5.9909999999999997</v>
      </c>
      <c r="U4777" s="8">
        <v>202.62</v>
      </c>
      <c r="V4777" t="s">
        <v>7699</v>
      </c>
      <c r="W4777" t="s">
        <v>1985</v>
      </c>
      <c r="X4777" t="s">
        <v>42</v>
      </c>
      <c r="Y4777" t="s">
        <v>1986</v>
      </c>
      <c r="AA4777" s="1">
        <f t="shared" si="568"/>
        <v>46032</v>
      </c>
      <c r="AB4777" s="2">
        <f t="shared" si="569"/>
        <v>1</v>
      </c>
      <c r="AC4777" s="2">
        <f t="shared" si="570"/>
        <v>2026</v>
      </c>
      <c r="AD4777" s="2" t="str">
        <f>IFERROR(VLOOKUP(A4777,'Aux Área'!$A$4:$B$123,2,0),"-")</f>
        <v>PESADOS</v>
      </c>
    </row>
    <row r="4778" spans="1:30" x14ac:dyDescent="0.3">
      <c r="A4778" t="s">
        <v>2041</v>
      </c>
      <c r="C4778" t="s">
        <v>7698</v>
      </c>
      <c r="F4778" t="s">
        <v>2044</v>
      </c>
      <c r="K4778" t="s">
        <v>232</v>
      </c>
      <c r="N4778" t="s">
        <v>15690</v>
      </c>
      <c r="O4778" t="s">
        <v>15244</v>
      </c>
      <c r="P4778" s="9" t="s">
        <v>15244</v>
      </c>
      <c r="Q4778" t="s">
        <v>40</v>
      </c>
      <c r="R4778" t="s">
        <v>15244</v>
      </c>
      <c r="S4778">
        <v>4.66</v>
      </c>
      <c r="U4778" s="8">
        <v>15.38</v>
      </c>
      <c r="AA4778" s="1">
        <f>IFERROR(DATEVALUE(C4778),"-")</f>
        <v>46032</v>
      </c>
      <c r="AB4778" s="2">
        <f>IFERROR(MONTH(AA4778),"-")</f>
        <v>1</v>
      </c>
      <c r="AC4778" s="2">
        <f>IFERROR(YEAR(AA4778),"-")</f>
        <v>2026</v>
      </c>
      <c r="AD4778" s="2" t="str">
        <f>IFERROR(VLOOKUP(A4778,'Aux Área'!$A$4:$B$123,2,0),"-")</f>
        <v>PESADOS</v>
      </c>
    </row>
    <row r="4779" spans="1:30" x14ac:dyDescent="0.3">
      <c r="A4779" t="s">
        <v>2679</v>
      </c>
      <c r="B4779" t="s">
        <v>2680</v>
      </c>
      <c r="C4779" t="s">
        <v>7700</v>
      </c>
      <c r="D4779" t="s">
        <v>3597</v>
      </c>
      <c r="E4779" t="s">
        <v>3598</v>
      </c>
      <c r="F4779" t="s">
        <v>2682</v>
      </c>
      <c r="G4779" t="s">
        <v>659</v>
      </c>
      <c r="H4779" t="s">
        <v>1996</v>
      </c>
      <c r="I4779" t="s">
        <v>1997</v>
      </c>
      <c r="J4779" t="s">
        <v>165</v>
      </c>
      <c r="K4779" t="s">
        <v>166</v>
      </c>
      <c r="L4779" t="s">
        <v>167</v>
      </c>
      <c r="M4779" t="s">
        <v>38</v>
      </c>
      <c r="N4779" t="s">
        <v>668</v>
      </c>
      <c r="O4779" s="23">
        <v>270</v>
      </c>
      <c r="P4779" s="9">
        <v>6.72</v>
      </c>
      <c r="Q4779" t="s">
        <v>40</v>
      </c>
      <c r="R4779">
        <v>11886</v>
      </c>
      <c r="S4779" s="9">
        <v>40.17</v>
      </c>
      <c r="T4779" s="26">
        <v>6.2409999999999997</v>
      </c>
      <c r="U4779" s="8">
        <v>250.69</v>
      </c>
      <c r="V4779" t="s">
        <v>112</v>
      </c>
      <c r="W4779" t="s">
        <v>1985</v>
      </c>
      <c r="X4779" t="s">
        <v>42</v>
      </c>
      <c r="Y4779" t="s">
        <v>1986</v>
      </c>
      <c r="AA4779" s="1">
        <f t="shared" ref="AA4779:AA4789" si="571">DATEVALUE(C4779)</f>
        <v>46032</v>
      </c>
      <c r="AB4779" s="2">
        <f t="shared" ref="AB4779:AB4789" si="572">MONTH(AA4779)</f>
        <v>1</v>
      </c>
      <c r="AC4779" s="2">
        <f t="shared" ref="AC4779:AC4789" si="573">YEAR(AA4779)</f>
        <v>2026</v>
      </c>
      <c r="AD4779" s="2" t="str">
        <f>IFERROR(VLOOKUP(A4779,'Aux Área'!$A$4:$B$123,2,0),"-")</f>
        <v>PESADOS</v>
      </c>
    </row>
    <row r="4780" spans="1:30" x14ac:dyDescent="0.3">
      <c r="A4780" t="s">
        <v>2282</v>
      </c>
      <c r="B4780" t="s">
        <v>4679</v>
      </c>
      <c r="C4780" t="s">
        <v>7701</v>
      </c>
      <c r="D4780" t="s">
        <v>3098</v>
      </c>
      <c r="E4780" t="s">
        <v>3099</v>
      </c>
      <c r="F4780" t="s">
        <v>2285</v>
      </c>
      <c r="G4780" t="s">
        <v>1135</v>
      </c>
      <c r="H4780" t="s">
        <v>2275</v>
      </c>
      <c r="I4780" t="s">
        <v>1497</v>
      </c>
      <c r="J4780" t="s">
        <v>165</v>
      </c>
      <c r="K4780" t="s">
        <v>166</v>
      </c>
      <c r="L4780" t="s">
        <v>167</v>
      </c>
      <c r="M4780" t="s">
        <v>38</v>
      </c>
      <c r="N4780" t="s">
        <v>39</v>
      </c>
      <c r="O4780" s="23">
        <v>285</v>
      </c>
      <c r="P4780" s="9">
        <v>9.2200000000000006</v>
      </c>
      <c r="Q4780" t="s">
        <v>40</v>
      </c>
      <c r="R4780">
        <v>63801</v>
      </c>
      <c r="S4780" s="9">
        <v>30.9</v>
      </c>
      <c r="T4780" s="26">
        <v>4.79</v>
      </c>
      <c r="U4780" s="8">
        <v>148.01</v>
      </c>
      <c r="V4780" t="s">
        <v>112</v>
      </c>
      <c r="W4780" t="s">
        <v>2276</v>
      </c>
      <c r="X4780" t="s">
        <v>42</v>
      </c>
      <c r="Y4780" t="s">
        <v>2277</v>
      </c>
      <c r="AA4780" s="1">
        <f t="shared" si="571"/>
        <v>46032</v>
      </c>
      <c r="AB4780" s="2">
        <f t="shared" si="572"/>
        <v>1</v>
      </c>
      <c r="AC4780" s="2">
        <f t="shared" si="573"/>
        <v>2026</v>
      </c>
      <c r="AD4780" s="2" t="str">
        <f>IFERROR(VLOOKUP(A4780,'Aux Área'!$A$4:$B$123,2,0),"-")</f>
        <v>INSPEÇÃO</v>
      </c>
    </row>
    <row r="4781" spans="1:30" x14ac:dyDescent="0.3">
      <c r="A4781" t="s">
        <v>2643</v>
      </c>
      <c r="B4781" t="s">
        <v>2307</v>
      </c>
      <c r="C4781" t="s">
        <v>7702</v>
      </c>
      <c r="D4781" t="s">
        <v>7207</v>
      </c>
      <c r="E4781" t="s">
        <v>7208</v>
      </c>
      <c r="F4781" t="s">
        <v>2646</v>
      </c>
      <c r="G4781" t="s">
        <v>1300</v>
      </c>
      <c r="H4781" t="s">
        <v>1301</v>
      </c>
      <c r="I4781" t="s">
        <v>37</v>
      </c>
      <c r="J4781" t="s">
        <v>169</v>
      </c>
      <c r="K4781" t="s">
        <v>170</v>
      </c>
      <c r="L4781" t="s">
        <v>124</v>
      </c>
      <c r="M4781" t="s">
        <v>38</v>
      </c>
      <c r="N4781" t="s">
        <v>39</v>
      </c>
      <c r="O4781" s="23">
        <v>459</v>
      </c>
      <c r="P4781" s="9">
        <v>9.57</v>
      </c>
      <c r="Q4781" t="s">
        <v>40</v>
      </c>
      <c r="R4781">
        <v>70385</v>
      </c>
      <c r="S4781" s="9">
        <v>47.95</v>
      </c>
      <c r="T4781" s="26">
        <v>4.8899999999999997</v>
      </c>
      <c r="U4781" s="8">
        <v>234.48</v>
      </c>
      <c r="V4781" t="s">
        <v>112</v>
      </c>
      <c r="W4781" t="s">
        <v>2276</v>
      </c>
      <c r="X4781" t="s">
        <v>42</v>
      </c>
      <c r="Y4781" t="s">
        <v>2277</v>
      </c>
      <c r="AA4781" s="1">
        <f t="shared" si="571"/>
        <v>46032</v>
      </c>
      <c r="AB4781" s="2">
        <f t="shared" si="572"/>
        <v>1</v>
      </c>
      <c r="AC4781" s="2">
        <f t="shared" si="573"/>
        <v>2026</v>
      </c>
      <c r="AD4781" s="2" t="str">
        <f>IFERROR(VLOOKUP(A4781,'Aux Área'!$A$4:$B$123,2,0),"-")</f>
        <v>INSPEÇÃO</v>
      </c>
    </row>
    <row r="4782" spans="1:30" x14ac:dyDescent="0.3">
      <c r="A4782" t="s">
        <v>2318</v>
      </c>
      <c r="B4782" t="s">
        <v>2733</v>
      </c>
      <c r="C4782" t="s">
        <v>7703</v>
      </c>
      <c r="D4782" t="s">
        <v>3030</v>
      </c>
      <c r="E4782" t="s">
        <v>3031</v>
      </c>
      <c r="F4782" t="s">
        <v>4203</v>
      </c>
      <c r="G4782" t="s">
        <v>1135</v>
      </c>
      <c r="H4782" t="s">
        <v>2185</v>
      </c>
      <c r="I4782" t="s">
        <v>2186</v>
      </c>
      <c r="J4782" t="s">
        <v>169</v>
      </c>
      <c r="K4782" t="s">
        <v>170</v>
      </c>
      <c r="L4782" t="s">
        <v>124</v>
      </c>
      <c r="M4782" t="s">
        <v>38</v>
      </c>
      <c r="N4782" t="s">
        <v>668</v>
      </c>
      <c r="O4782" s="23">
        <v>843</v>
      </c>
      <c r="P4782" s="9">
        <v>15.05</v>
      </c>
      <c r="Q4782" t="s">
        <v>40</v>
      </c>
      <c r="R4782">
        <v>68467</v>
      </c>
      <c r="S4782" s="9">
        <v>56.01</v>
      </c>
      <c r="T4782" s="26">
        <v>6.19</v>
      </c>
      <c r="U4782" s="8">
        <v>346.7</v>
      </c>
      <c r="V4782" t="s">
        <v>112</v>
      </c>
      <c r="W4782" t="s">
        <v>2007</v>
      </c>
      <c r="X4782" t="s">
        <v>42</v>
      </c>
      <c r="Y4782" t="s">
        <v>2188</v>
      </c>
      <c r="AA4782" s="1">
        <f t="shared" si="571"/>
        <v>46032</v>
      </c>
      <c r="AB4782" s="2">
        <f t="shared" si="572"/>
        <v>1</v>
      </c>
      <c r="AC4782" s="2">
        <f t="shared" si="573"/>
        <v>2026</v>
      </c>
      <c r="AD4782" s="2" t="str">
        <f>IFERROR(VLOOKUP(A4782,'Aux Área'!$A$4:$B$123,2,0),"-")</f>
        <v>INSPEÇÃO</v>
      </c>
    </row>
    <row r="4783" spans="1:30" x14ac:dyDescent="0.3">
      <c r="A4783" t="s">
        <v>2461</v>
      </c>
      <c r="B4783" t="s">
        <v>5008</v>
      </c>
      <c r="C4783" t="s">
        <v>7704</v>
      </c>
      <c r="D4783" t="s">
        <v>3285</v>
      </c>
      <c r="E4783" t="s">
        <v>3286</v>
      </c>
      <c r="F4783" t="s">
        <v>3574</v>
      </c>
      <c r="G4783" t="s">
        <v>1135</v>
      </c>
      <c r="H4783" t="s">
        <v>2275</v>
      </c>
      <c r="I4783" t="s">
        <v>1497</v>
      </c>
      <c r="J4783" t="s">
        <v>231</v>
      </c>
      <c r="K4783" t="s">
        <v>232</v>
      </c>
      <c r="L4783" t="s">
        <v>217</v>
      </c>
      <c r="M4783" t="s">
        <v>38</v>
      </c>
      <c r="N4783" t="s">
        <v>39</v>
      </c>
      <c r="O4783" s="23">
        <v>508</v>
      </c>
      <c r="P4783" s="9">
        <v>10.52</v>
      </c>
      <c r="Q4783" t="s">
        <v>40</v>
      </c>
      <c r="R4783">
        <v>55926</v>
      </c>
      <c r="S4783" s="9">
        <v>48.31</v>
      </c>
      <c r="T4783" s="26">
        <v>4.8609999999999998</v>
      </c>
      <c r="U4783" s="8">
        <v>234.82</v>
      </c>
      <c r="V4783" t="s">
        <v>7705</v>
      </c>
      <c r="W4783" t="s">
        <v>2276</v>
      </c>
      <c r="X4783" t="s">
        <v>42</v>
      </c>
      <c r="Y4783" t="s">
        <v>2277</v>
      </c>
      <c r="AA4783" s="1">
        <f t="shared" si="571"/>
        <v>46032</v>
      </c>
      <c r="AB4783" s="2">
        <f t="shared" si="572"/>
        <v>1</v>
      </c>
      <c r="AC4783" s="2">
        <f t="shared" si="573"/>
        <v>2026</v>
      </c>
      <c r="AD4783" s="2" t="str">
        <f>IFERROR(VLOOKUP(A4783,'Aux Área'!$A$4:$B$123,2,0),"-")</f>
        <v>INSPEÇÃO</v>
      </c>
    </row>
    <row r="4784" spans="1:30" x14ac:dyDescent="0.3">
      <c r="A4784" t="s">
        <v>68</v>
      </c>
      <c r="B4784" t="s">
        <v>296</v>
      </c>
      <c r="C4784" t="s">
        <v>7706</v>
      </c>
      <c r="D4784" t="s">
        <v>3149</v>
      </c>
      <c r="E4784" t="s">
        <v>3150</v>
      </c>
      <c r="F4784" t="s">
        <v>69</v>
      </c>
      <c r="G4784" t="s">
        <v>35</v>
      </c>
      <c r="H4784" t="s">
        <v>36</v>
      </c>
      <c r="I4784" t="s">
        <v>37</v>
      </c>
      <c r="J4784" t="s">
        <v>169</v>
      </c>
      <c r="K4784" t="s">
        <v>170</v>
      </c>
      <c r="L4784" t="s">
        <v>124</v>
      </c>
      <c r="M4784" t="s">
        <v>38</v>
      </c>
      <c r="N4784" t="s">
        <v>39</v>
      </c>
      <c r="O4784" s="23">
        <v>340</v>
      </c>
      <c r="P4784" s="9">
        <v>11.23</v>
      </c>
      <c r="Q4784" t="s">
        <v>40</v>
      </c>
      <c r="R4784">
        <v>32409</v>
      </c>
      <c r="S4784" s="9">
        <v>30.27</v>
      </c>
      <c r="T4784" s="26">
        <v>4.8899999999999997</v>
      </c>
      <c r="U4784" s="8">
        <v>148.02000000000001</v>
      </c>
      <c r="V4784" t="s">
        <v>41</v>
      </c>
      <c r="W4784" t="s">
        <v>2007</v>
      </c>
      <c r="X4784" t="s">
        <v>42</v>
      </c>
      <c r="Y4784" t="s">
        <v>1740</v>
      </c>
      <c r="AA4784" s="1">
        <f t="shared" si="571"/>
        <v>46032</v>
      </c>
      <c r="AB4784" s="2">
        <f t="shared" si="572"/>
        <v>1</v>
      </c>
      <c r="AC4784" s="2">
        <f t="shared" si="573"/>
        <v>2026</v>
      </c>
      <c r="AD4784" s="2" t="str">
        <f>IFERROR(VLOOKUP(A4784,'Aux Área'!$A$4:$B$123,2,0),"-")</f>
        <v>OPERAÇÃO</v>
      </c>
    </row>
    <row r="4785" spans="1:30" x14ac:dyDescent="0.3">
      <c r="A4785" t="s">
        <v>2638</v>
      </c>
      <c r="B4785" t="s">
        <v>4593</v>
      </c>
      <c r="C4785" t="s">
        <v>7707</v>
      </c>
      <c r="D4785" t="s">
        <v>7192</v>
      </c>
      <c r="E4785" t="s">
        <v>7193</v>
      </c>
      <c r="F4785" t="s">
        <v>2641</v>
      </c>
      <c r="G4785" t="s">
        <v>1135</v>
      </c>
      <c r="H4785" t="s">
        <v>2275</v>
      </c>
      <c r="I4785" t="s">
        <v>1497</v>
      </c>
      <c r="J4785" t="s">
        <v>275</v>
      </c>
      <c r="K4785" t="s">
        <v>276</v>
      </c>
      <c r="L4785" t="s">
        <v>124</v>
      </c>
      <c r="M4785" t="s">
        <v>38</v>
      </c>
      <c r="N4785" t="s">
        <v>39</v>
      </c>
      <c r="O4785" s="23">
        <v>428</v>
      </c>
      <c r="P4785" s="9">
        <v>10.24</v>
      </c>
      <c r="Q4785" t="s">
        <v>40</v>
      </c>
      <c r="R4785">
        <v>63939</v>
      </c>
      <c r="S4785" s="9">
        <v>41.78</v>
      </c>
      <c r="T4785" s="26">
        <v>4.79</v>
      </c>
      <c r="U4785" s="8">
        <v>200.13</v>
      </c>
      <c r="V4785" t="s">
        <v>7708</v>
      </c>
      <c r="W4785" t="s">
        <v>2276</v>
      </c>
      <c r="X4785" t="s">
        <v>42</v>
      </c>
      <c r="Y4785" t="s">
        <v>2277</v>
      </c>
      <c r="AA4785" s="1">
        <f t="shared" si="571"/>
        <v>46032</v>
      </c>
      <c r="AB4785" s="2">
        <f t="shared" si="572"/>
        <v>1</v>
      </c>
      <c r="AC4785" s="2">
        <f t="shared" si="573"/>
        <v>2026</v>
      </c>
      <c r="AD4785" s="2" t="str">
        <f>IFERROR(VLOOKUP(A4785,'Aux Área'!$A$4:$B$123,2,0),"-")</f>
        <v>INSPEÇÃO</v>
      </c>
    </row>
    <row r="4786" spans="1:30" x14ac:dyDescent="0.3">
      <c r="A4786" t="s">
        <v>3092</v>
      </c>
      <c r="B4786" t="s">
        <v>4774</v>
      </c>
      <c r="C4786" t="s">
        <v>7709</v>
      </c>
      <c r="D4786" t="s">
        <v>3135</v>
      </c>
      <c r="E4786" t="s">
        <v>3136</v>
      </c>
      <c r="F4786" t="s">
        <v>3594</v>
      </c>
      <c r="G4786" t="s">
        <v>1135</v>
      </c>
      <c r="H4786" t="s">
        <v>2275</v>
      </c>
      <c r="I4786" t="s">
        <v>1497</v>
      </c>
      <c r="J4786" t="s">
        <v>231</v>
      </c>
      <c r="K4786" t="s">
        <v>232</v>
      </c>
      <c r="L4786" t="s">
        <v>217</v>
      </c>
      <c r="M4786" t="s">
        <v>38</v>
      </c>
      <c r="N4786" t="s">
        <v>39</v>
      </c>
      <c r="O4786" s="23">
        <v>423</v>
      </c>
      <c r="P4786" s="9">
        <v>10.73</v>
      </c>
      <c r="Q4786" t="s">
        <v>40</v>
      </c>
      <c r="R4786">
        <v>56349</v>
      </c>
      <c r="S4786" s="9">
        <v>39.42</v>
      </c>
      <c r="T4786" s="26">
        <v>4.8609999999999998</v>
      </c>
      <c r="U4786" s="8">
        <v>191.62</v>
      </c>
      <c r="V4786" t="s">
        <v>7710</v>
      </c>
      <c r="W4786" t="s">
        <v>2276</v>
      </c>
      <c r="X4786" t="s">
        <v>42</v>
      </c>
      <c r="Y4786" t="s">
        <v>2277</v>
      </c>
      <c r="AA4786" s="1">
        <f t="shared" si="571"/>
        <v>46032</v>
      </c>
      <c r="AB4786" s="2">
        <f t="shared" si="572"/>
        <v>1</v>
      </c>
      <c r="AC4786" s="2">
        <f t="shared" si="573"/>
        <v>2026</v>
      </c>
      <c r="AD4786" s="2" t="str">
        <f>IFERROR(VLOOKUP(A4786,'Aux Área'!$A$4:$B$123,2,0),"-")</f>
        <v>INSPEÇÃO</v>
      </c>
    </row>
    <row r="4787" spans="1:30" x14ac:dyDescent="0.3">
      <c r="A4787" t="s">
        <v>2278</v>
      </c>
      <c r="B4787" t="s">
        <v>4664</v>
      </c>
      <c r="C4787" t="s">
        <v>7711</v>
      </c>
      <c r="D4787" t="s">
        <v>3243</v>
      </c>
      <c r="E4787" t="s">
        <v>3244</v>
      </c>
      <c r="F4787" t="s">
        <v>2281</v>
      </c>
      <c r="G4787" t="s">
        <v>1135</v>
      </c>
      <c r="H4787" t="s">
        <v>2275</v>
      </c>
      <c r="I4787" t="s">
        <v>1497</v>
      </c>
      <c r="J4787" t="s">
        <v>169</v>
      </c>
      <c r="K4787" t="s">
        <v>170</v>
      </c>
      <c r="L4787" t="s">
        <v>124</v>
      </c>
      <c r="M4787" t="s">
        <v>38</v>
      </c>
      <c r="N4787" t="s">
        <v>39</v>
      </c>
      <c r="O4787" s="23">
        <v>413</v>
      </c>
      <c r="P4787" s="9">
        <v>9.08</v>
      </c>
      <c r="Q4787" t="s">
        <v>40</v>
      </c>
      <c r="R4787">
        <v>76424</v>
      </c>
      <c r="S4787" s="9">
        <v>45.46</v>
      </c>
      <c r="T4787" s="26">
        <v>4.8899999999999997</v>
      </c>
      <c r="U4787" s="8">
        <v>222.3</v>
      </c>
      <c r="V4787" t="s">
        <v>112</v>
      </c>
      <c r="W4787" t="s">
        <v>2276</v>
      </c>
      <c r="X4787" t="s">
        <v>42</v>
      </c>
      <c r="Y4787" t="s">
        <v>2277</v>
      </c>
      <c r="AA4787" s="1">
        <f t="shared" si="571"/>
        <v>46032</v>
      </c>
      <c r="AB4787" s="2">
        <f t="shared" si="572"/>
        <v>1</v>
      </c>
      <c r="AC4787" s="2">
        <f t="shared" si="573"/>
        <v>2026</v>
      </c>
      <c r="AD4787" s="2" t="str">
        <f>IFERROR(VLOOKUP(A4787,'Aux Área'!$A$4:$B$123,2,0),"-")</f>
        <v>INSPEÇÃO</v>
      </c>
    </row>
    <row r="4788" spans="1:30" x14ac:dyDescent="0.3">
      <c r="A4788" t="s">
        <v>5107</v>
      </c>
      <c r="B4788" t="s">
        <v>2272</v>
      </c>
      <c r="C4788" t="s">
        <v>7712</v>
      </c>
      <c r="D4788" t="s">
        <v>5109</v>
      </c>
      <c r="E4788" t="s">
        <v>5110</v>
      </c>
      <c r="F4788" t="s">
        <v>653</v>
      </c>
      <c r="G4788" t="s">
        <v>635</v>
      </c>
      <c r="H4788" t="s">
        <v>1099</v>
      </c>
      <c r="I4788" t="s">
        <v>649</v>
      </c>
      <c r="J4788" t="s">
        <v>231</v>
      </c>
      <c r="K4788" t="s">
        <v>232</v>
      </c>
      <c r="L4788" t="s">
        <v>217</v>
      </c>
      <c r="M4788" t="s">
        <v>38</v>
      </c>
      <c r="N4788" t="s">
        <v>668</v>
      </c>
      <c r="O4788" s="23">
        <v>0</v>
      </c>
      <c r="P4788" s="9">
        <v>0</v>
      </c>
      <c r="Q4788" t="s">
        <v>40</v>
      </c>
      <c r="R4788">
        <v>0</v>
      </c>
      <c r="S4788" s="9">
        <v>109.22</v>
      </c>
      <c r="T4788" s="26">
        <v>5.99</v>
      </c>
      <c r="U4788" s="8">
        <v>654.27</v>
      </c>
      <c r="V4788" t="s">
        <v>7713</v>
      </c>
      <c r="W4788" t="s">
        <v>652</v>
      </c>
      <c r="X4788" t="s">
        <v>42</v>
      </c>
      <c r="Y4788" t="s">
        <v>653</v>
      </c>
      <c r="AA4788" s="1">
        <f t="shared" si="571"/>
        <v>46032</v>
      </c>
      <c r="AB4788" s="2">
        <f t="shared" si="572"/>
        <v>1</v>
      </c>
      <c r="AC4788" s="2">
        <f t="shared" si="573"/>
        <v>2026</v>
      </c>
      <c r="AD4788" s="2" t="str">
        <f>IFERROR(VLOOKUP(A4788,'Aux Área'!$A$4:$B$123,2,0),"-")</f>
        <v>SÃO PEDRO</v>
      </c>
    </row>
    <row r="4789" spans="1:30" x14ac:dyDescent="0.3">
      <c r="A4789" t="s">
        <v>2347</v>
      </c>
      <c r="B4789" t="s">
        <v>2348</v>
      </c>
      <c r="C4789" t="s">
        <v>7714</v>
      </c>
      <c r="D4789" t="s">
        <v>3633</v>
      </c>
      <c r="E4789" t="s">
        <v>3634</v>
      </c>
      <c r="F4789" t="s">
        <v>2350</v>
      </c>
      <c r="G4789" t="s">
        <v>659</v>
      </c>
      <c r="H4789" t="s">
        <v>1996</v>
      </c>
      <c r="I4789" t="s">
        <v>1997</v>
      </c>
      <c r="J4789" t="s">
        <v>237</v>
      </c>
      <c r="K4789" t="s">
        <v>238</v>
      </c>
      <c r="L4789" t="s">
        <v>110</v>
      </c>
      <c r="M4789" t="s">
        <v>38</v>
      </c>
      <c r="N4789" t="s">
        <v>668</v>
      </c>
      <c r="O4789" s="23">
        <v>256</v>
      </c>
      <c r="P4789" s="9">
        <v>5.82</v>
      </c>
      <c r="Q4789" t="s">
        <v>40</v>
      </c>
      <c r="R4789">
        <v>19669</v>
      </c>
      <c r="S4789" s="9">
        <v>44</v>
      </c>
      <c r="T4789" s="26">
        <v>6.04</v>
      </c>
      <c r="U4789" s="8">
        <v>265.76</v>
      </c>
      <c r="V4789" t="s">
        <v>41</v>
      </c>
      <c r="W4789" t="s">
        <v>1985</v>
      </c>
      <c r="X4789" t="s">
        <v>42</v>
      </c>
      <c r="Y4789" t="s">
        <v>1986</v>
      </c>
      <c r="AA4789" s="1">
        <f t="shared" si="571"/>
        <v>46032</v>
      </c>
      <c r="AB4789" s="2">
        <f t="shared" si="572"/>
        <v>1</v>
      </c>
      <c r="AC4789" s="2">
        <f t="shared" si="573"/>
        <v>2026</v>
      </c>
      <c r="AD4789" s="2" t="str">
        <f>IFERROR(VLOOKUP(A4789,'Aux Área'!$A$4:$B$123,2,0),"-")</f>
        <v>PESADOS</v>
      </c>
    </row>
    <row r="4790" spans="1:30" x14ac:dyDescent="0.3">
      <c r="A4790" t="s">
        <v>2347</v>
      </c>
      <c r="C4790" t="s">
        <v>15793</v>
      </c>
      <c r="F4790" t="s">
        <v>2350</v>
      </c>
      <c r="K4790" t="s">
        <v>238</v>
      </c>
      <c r="N4790" t="s">
        <v>15690</v>
      </c>
      <c r="O4790" t="s">
        <v>15244</v>
      </c>
      <c r="P4790" s="9" t="s">
        <v>15244</v>
      </c>
      <c r="Q4790" t="s">
        <v>40</v>
      </c>
      <c r="R4790" t="s">
        <v>15244</v>
      </c>
      <c r="S4790">
        <v>6.94</v>
      </c>
      <c r="U4790" s="8">
        <v>27.69</v>
      </c>
      <c r="AA4790" s="1">
        <f>IFERROR(DATEVALUE(C4790),"-")</f>
        <v>46032</v>
      </c>
      <c r="AB4790" s="2">
        <f>IFERROR(MONTH(AA4790),"-")</f>
        <v>1</v>
      </c>
      <c r="AC4790" s="2">
        <f>IFERROR(YEAR(AA4790),"-")</f>
        <v>2026</v>
      </c>
      <c r="AD4790" s="2" t="str">
        <f>IFERROR(VLOOKUP(A4790,'Aux Área'!$A$4:$B$123,2,0),"-")</f>
        <v>PESADOS</v>
      </c>
    </row>
    <row r="4791" spans="1:30" x14ac:dyDescent="0.3">
      <c r="A4791" t="s">
        <v>2306</v>
      </c>
      <c r="B4791" t="s">
        <v>4613</v>
      </c>
      <c r="C4791" t="s">
        <v>7715</v>
      </c>
      <c r="D4791" t="s">
        <v>3319</v>
      </c>
      <c r="E4791" t="s">
        <v>3320</v>
      </c>
      <c r="F4791" t="s">
        <v>2309</v>
      </c>
      <c r="G4791" t="s">
        <v>1135</v>
      </c>
      <c r="H4791" t="s">
        <v>2275</v>
      </c>
      <c r="I4791" t="s">
        <v>1497</v>
      </c>
      <c r="J4791" t="s">
        <v>89</v>
      </c>
      <c r="K4791" t="s">
        <v>90</v>
      </c>
      <c r="L4791" t="s">
        <v>91</v>
      </c>
      <c r="M4791" t="s">
        <v>38</v>
      </c>
      <c r="N4791" t="s">
        <v>39</v>
      </c>
      <c r="O4791" s="23">
        <v>414</v>
      </c>
      <c r="P4791" s="9">
        <v>11.51</v>
      </c>
      <c r="Q4791" t="s">
        <v>40</v>
      </c>
      <c r="R4791">
        <v>67988</v>
      </c>
      <c r="S4791" s="9">
        <v>35.979999999999997</v>
      </c>
      <c r="T4791" s="26">
        <v>4.99</v>
      </c>
      <c r="U4791" s="8">
        <v>179.54</v>
      </c>
      <c r="V4791" t="s">
        <v>7716</v>
      </c>
      <c r="W4791" t="s">
        <v>2276</v>
      </c>
      <c r="X4791" t="s">
        <v>42</v>
      </c>
      <c r="Y4791" t="s">
        <v>2277</v>
      </c>
      <c r="AA4791" s="1">
        <f t="shared" ref="AA4791:AA4813" si="574">DATEVALUE(C4791)</f>
        <v>46032</v>
      </c>
      <c r="AB4791" s="2">
        <f t="shared" ref="AB4791:AB4813" si="575">MONTH(AA4791)</f>
        <v>1</v>
      </c>
      <c r="AC4791" s="2">
        <f t="shared" ref="AC4791:AC4813" si="576">YEAR(AA4791)</f>
        <v>2026</v>
      </c>
      <c r="AD4791" s="2" t="str">
        <f>IFERROR(VLOOKUP(A4791,'Aux Área'!$A$4:$B$123,2,0),"-")</f>
        <v>INSPEÇÃO</v>
      </c>
    </row>
    <row r="4792" spans="1:30" x14ac:dyDescent="0.3">
      <c r="A4792" t="s">
        <v>2282</v>
      </c>
      <c r="B4792" t="s">
        <v>4679</v>
      </c>
      <c r="C4792" t="s">
        <v>7717</v>
      </c>
      <c r="D4792" t="s">
        <v>3098</v>
      </c>
      <c r="E4792" t="s">
        <v>3099</v>
      </c>
      <c r="F4792" t="s">
        <v>2285</v>
      </c>
      <c r="G4792" t="s">
        <v>1135</v>
      </c>
      <c r="H4792" t="s">
        <v>2275</v>
      </c>
      <c r="I4792" t="s">
        <v>1497</v>
      </c>
      <c r="J4792" t="s">
        <v>165</v>
      </c>
      <c r="K4792" t="s">
        <v>166</v>
      </c>
      <c r="L4792" t="s">
        <v>167</v>
      </c>
      <c r="M4792" t="s">
        <v>38</v>
      </c>
      <c r="N4792" t="s">
        <v>39</v>
      </c>
      <c r="O4792" s="23">
        <v>237</v>
      </c>
      <c r="P4792" s="9">
        <v>9.08</v>
      </c>
      <c r="Q4792" t="s">
        <v>40</v>
      </c>
      <c r="R4792">
        <v>64038</v>
      </c>
      <c r="S4792" s="9">
        <v>26.09</v>
      </c>
      <c r="T4792" s="26">
        <v>4.7910000000000004</v>
      </c>
      <c r="U4792" s="8">
        <v>125</v>
      </c>
      <c r="V4792" t="s">
        <v>112</v>
      </c>
      <c r="W4792" t="s">
        <v>2276</v>
      </c>
      <c r="X4792" t="s">
        <v>42</v>
      </c>
      <c r="Y4792" t="s">
        <v>2277</v>
      </c>
      <c r="AA4792" s="1">
        <f t="shared" si="574"/>
        <v>46032</v>
      </c>
      <c r="AB4792" s="2">
        <f t="shared" si="575"/>
        <v>1</v>
      </c>
      <c r="AC4792" s="2">
        <f t="shared" si="576"/>
        <v>2026</v>
      </c>
      <c r="AD4792" s="2" t="str">
        <f>IFERROR(VLOOKUP(A4792,'Aux Área'!$A$4:$B$123,2,0),"-")</f>
        <v>INSPEÇÃO</v>
      </c>
    </row>
    <row r="4793" spans="1:30" x14ac:dyDescent="0.3">
      <c r="A4793" t="s">
        <v>2547</v>
      </c>
      <c r="B4793" t="s">
        <v>2548</v>
      </c>
      <c r="C4793" t="s">
        <v>7718</v>
      </c>
      <c r="D4793" t="s">
        <v>2468</v>
      </c>
      <c r="E4793" t="s">
        <v>2469</v>
      </c>
      <c r="F4793" t="s">
        <v>2550</v>
      </c>
      <c r="G4793" t="s">
        <v>659</v>
      </c>
      <c r="H4793" t="s">
        <v>2215</v>
      </c>
      <c r="I4793" t="s">
        <v>667</v>
      </c>
      <c r="J4793" t="s">
        <v>165</v>
      </c>
      <c r="K4793" t="s">
        <v>166</v>
      </c>
      <c r="L4793" t="s">
        <v>167</v>
      </c>
      <c r="M4793" t="s">
        <v>38</v>
      </c>
      <c r="N4793" t="s">
        <v>668</v>
      </c>
      <c r="O4793" s="23">
        <v>255</v>
      </c>
      <c r="P4793" s="9">
        <v>6.63</v>
      </c>
      <c r="Q4793" t="s">
        <v>40</v>
      </c>
      <c r="R4793">
        <v>11455</v>
      </c>
      <c r="S4793" s="9">
        <v>38.47</v>
      </c>
      <c r="T4793" s="26">
        <v>6.24</v>
      </c>
      <c r="U4793" s="8">
        <v>240.07</v>
      </c>
      <c r="V4793" t="s">
        <v>112</v>
      </c>
      <c r="W4793" t="s">
        <v>2007</v>
      </c>
      <c r="X4793" t="s">
        <v>42</v>
      </c>
      <c r="Y4793" t="s">
        <v>1740</v>
      </c>
      <c r="AA4793" s="1">
        <f t="shared" si="574"/>
        <v>46032</v>
      </c>
      <c r="AB4793" s="2">
        <f t="shared" si="575"/>
        <v>1</v>
      </c>
      <c r="AC4793" s="2">
        <f t="shared" si="576"/>
        <v>2026</v>
      </c>
      <c r="AD4793" s="2" t="str">
        <f>IFERROR(VLOOKUP(A4793,'Aux Área'!$A$4:$B$123,2,0),"-")</f>
        <v>APH</v>
      </c>
    </row>
    <row r="4794" spans="1:30" x14ac:dyDescent="0.3">
      <c r="A4794" t="s">
        <v>2574</v>
      </c>
      <c r="B4794" t="s">
        <v>2575</v>
      </c>
      <c r="C4794" t="s">
        <v>7719</v>
      </c>
      <c r="D4794" t="s">
        <v>2926</v>
      </c>
      <c r="E4794" t="s">
        <v>2927</v>
      </c>
      <c r="F4794" t="s">
        <v>2577</v>
      </c>
      <c r="G4794" t="s">
        <v>659</v>
      </c>
      <c r="H4794" t="s">
        <v>2215</v>
      </c>
      <c r="I4794" t="s">
        <v>667</v>
      </c>
      <c r="J4794" t="s">
        <v>356</v>
      </c>
      <c r="K4794" t="s">
        <v>357</v>
      </c>
      <c r="L4794" t="s">
        <v>124</v>
      </c>
      <c r="M4794" t="s">
        <v>38</v>
      </c>
      <c r="N4794" t="s">
        <v>668</v>
      </c>
      <c r="O4794" s="23">
        <v>248</v>
      </c>
      <c r="P4794" s="9">
        <v>5.66</v>
      </c>
      <c r="Q4794" t="s">
        <v>40</v>
      </c>
      <c r="R4794">
        <v>6592</v>
      </c>
      <c r="S4794" s="9">
        <v>43.85</v>
      </c>
      <c r="T4794" s="26">
        <v>6.2910000000000004</v>
      </c>
      <c r="U4794" s="8">
        <v>275.85000000000002</v>
      </c>
      <c r="V4794" t="s">
        <v>7720</v>
      </c>
      <c r="W4794" t="s">
        <v>2007</v>
      </c>
      <c r="X4794" t="s">
        <v>42</v>
      </c>
      <c r="Y4794" t="s">
        <v>1740</v>
      </c>
      <c r="AA4794" s="1">
        <f t="shared" si="574"/>
        <v>46032</v>
      </c>
      <c r="AB4794" s="2">
        <f t="shared" si="575"/>
        <v>1</v>
      </c>
      <c r="AC4794" s="2">
        <f t="shared" si="576"/>
        <v>2026</v>
      </c>
      <c r="AD4794" s="2" t="str">
        <f>IFERROR(VLOOKUP(A4794,'Aux Área'!$A$4:$B$123,2,0),"-")</f>
        <v>APH</v>
      </c>
    </row>
    <row r="4795" spans="1:30" x14ac:dyDescent="0.3">
      <c r="A4795" t="s">
        <v>2461</v>
      </c>
      <c r="B4795" t="s">
        <v>5008</v>
      </c>
      <c r="C4795" t="s">
        <v>7721</v>
      </c>
      <c r="D4795" t="s">
        <v>5160</v>
      </c>
      <c r="E4795" t="s">
        <v>5161</v>
      </c>
      <c r="F4795" t="s">
        <v>3574</v>
      </c>
      <c r="G4795" t="s">
        <v>1135</v>
      </c>
      <c r="H4795" t="s">
        <v>2275</v>
      </c>
      <c r="I4795" t="s">
        <v>1497</v>
      </c>
      <c r="J4795" t="s">
        <v>188</v>
      </c>
      <c r="K4795" t="s">
        <v>189</v>
      </c>
      <c r="L4795" t="s">
        <v>190</v>
      </c>
      <c r="M4795" t="s">
        <v>38</v>
      </c>
      <c r="N4795" t="s">
        <v>39</v>
      </c>
      <c r="O4795" s="23">
        <v>263</v>
      </c>
      <c r="P4795" s="9">
        <v>10.25</v>
      </c>
      <c r="Q4795" t="s">
        <v>40</v>
      </c>
      <c r="R4795">
        <v>56189</v>
      </c>
      <c r="S4795" s="9">
        <v>25.67</v>
      </c>
      <c r="T4795" s="26">
        <v>4.99</v>
      </c>
      <c r="U4795" s="8">
        <v>128.09</v>
      </c>
      <c r="V4795" t="s">
        <v>41</v>
      </c>
      <c r="W4795" t="s">
        <v>2276</v>
      </c>
      <c r="X4795" t="s">
        <v>42</v>
      </c>
      <c r="Y4795" t="s">
        <v>2277</v>
      </c>
      <c r="AA4795" s="1">
        <f t="shared" si="574"/>
        <v>46032</v>
      </c>
      <c r="AB4795" s="2">
        <f t="shared" si="575"/>
        <v>1</v>
      </c>
      <c r="AC4795" s="2">
        <f t="shared" si="576"/>
        <v>2026</v>
      </c>
      <c r="AD4795" s="2" t="str">
        <f>IFERROR(VLOOKUP(A4795,'Aux Área'!$A$4:$B$123,2,0),"-")</f>
        <v>INSPEÇÃO</v>
      </c>
    </row>
    <row r="4796" spans="1:30" x14ac:dyDescent="0.3">
      <c r="A4796" t="s">
        <v>2181</v>
      </c>
      <c r="B4796" t="s">
        <v>4595</v>
      </c>
      <c r="C4796" t="s">
        <v>7722</v>
      </c>
      <c r="D4796" t="s">
        <v>7488</v>
      </c>
      <c r="E4796" t="s">
        <v>7489</v>
      </c>
      <c r="F4796" t="s">
        <v>2184</v>
      </c>
      <c r="G4796" t="s">
        <v>1135</v>
      </c>
      <c r="H4796" t="s">
        <v>2185</v>
      </c>
      <c r="I4796" t="s">
        <v>2186</v>
      </c>
      <c r="J4796" t="s">
        <v>108</v>
      </c>
      <c r="K4796" t="s">
        <v>109</v>
      </c>
      <c r="L4796" t="s">
        <v>110</v>
      </c>
      <c r="M4796" t="s">
        <v>38</v>
      </c>
      <c r="N4796" t="s">
        <v>668</v>
      </c>
      <c r="O4796" s="23">
        <v>911</v>
      </c>
      <c r="P4796" s="9">
        <v>14.84</v>
      </c>
      <c r="Q4796" t="s">
        <v>40</v>
      </c>
      <c r="R4796">
        <v>77260</v>
      </c>
      <c r="S4796" s="9">
        <v>61.38</v>
      </c>
      <c r="T4796" s="26">
        <v>6.19</v>
      </c>
      <c r="U4796" s="8">
        <v>379.94</v>
      </c>
      <c r="V4796" t="s">
        <v>7723</v>
      </c>
      <c r="W4796" t="s">
        <v>2007</v>
      </c>
      <c r="X4796" t="s">
        <v>42</v>
      </c>
      <c r="Y4796" t="s">
        <v>2188</v>
      </c>
      <c r="AA4796" s="1">
        <f t="shared" si="574"/>
        <v>46032</v>
      </c>
      <c r="AB4796" s="2">
        <f t="shared" si="575"/>
        <v>1</v>
      </c>
      <c r="AC4796" s="2">
        <f t="shared" si="576"/>
        <v>2026</v>
      </c>
      <c r="AD4796" s="2" t="str">
        <f>IFERROR(VLOOKUP(A4796,'Aux Área'!$A$4:$B$123,2,0),"-")</f>
        <v>INSPEÇÃO</v>
      </c>
    </row>
    <row r="4797" spans="1:30" x14ac:dyDescent="0.3">
      <c r="A4797" t="s">
        <v>68</v>
      </c>
      <c r="B4797" t="s">
        <v>296</v>
      </c>
      <c r="C4797" t="s">
        <v>7724</v>
      </c>
      <c r="D4797" t="s">
        <v>3205</v>
      </c>
      <c r="E4797" t="s">
        <v>3206</v>
      </c>
      <c r="F4797" t="s">
        <v>69</v>
      </c>
      <c r="G4797" t="s">
        <v>35</v>
      </c>
      <c r="H4797" t="s">
        <v>36</v>
      </c>
      <c r="I4797" t="s">
        <v>37</v>
      </c>
      <c r="J4797" t="s">
        <v>5653</v>
      </c>
      <c r="K4797" t="s">
        <v>123</v>
      </c>
      <c r="L4797" t="s">
        <v>124</v>
      </c>
      <c r="M4797" t="s">
        <v>38</v>
      </c>
      <c r="N4797" t="s">
        <v>39</v>
      </c>
      <c r="O4797" s="23">
        <v>311</v>
      </c>
      <c r="P4797" s="9">
        <v>10.95</v>
      </c>
      <c r="Q4797" t="s">
        <v>40</v>
      </c>
      <c r="R4797">
        <v>32720</v>
      </c>
      <c r="S4797" s="9">
        <v>28.41</v>
      </c>
      <c r="T4797" s="26">
        <v>4.59</v>
      </c>
      <c r="U4797" s="8">
        <v>130.41</v>
      </c>
      <c r="V4797" t="s">
        <v>41</v>
      </c>
      <c r="W4797" t="s">
        <v>2007</v>
      </c>
      <c r="X4797" t="s">
        <v>42</v>
      </c>
      <c r="Y4797" t="s">
        <v>1740</v>
      </c>
      <c r="AA4797" s="1">
        <f t="shared" si="574"/>
        <v>46032</v>
      </c>
      <c r="AB4797" s="2">
        <f t="shared" si="575"/>
        <v>1</v>
      </c>
      <c r="AC4797" s="2">
        <f t="shared" si="576"/>
        <v>2026</v>
      </c>
      <c r="AD4797" s="2" t="str">
        <f>IFERROR(VLOOKUP(A4797,'Aux Área'!$A$4:$B$123,2,0),"-")</f>
        <v>OPERAÇÃO</v>
      </c>
    </row>
    <row r="4798" spans="1:30" x14ac:dyDescent="0.3">
      <c r="A4798" t="s">
        <v>2278</v>
      </c>
      <c r="B4798" t="s">
        <v>4664</v>
      </c>
      <c r="C4798" t="s">
        <v>7725</v>
      </c>
      <c r="D4798" t="s">
        <v>3310</v>
      </c>
      <c r="E4798" t="s">
        <v>3311</v>
      </c>
      <c r="F4798" t="s">
        <v>2281</v>
      </c>
      <c r="G4798" t="s">
        <v>1135</v>
      </c>
      <c r="H4798" t="s">
        <v>2275</v>
      </c>
      <c r="I4798" t="s">
        <v>1497</v>
      </c>
      <c r="J4798" t="s">
        <v>169</v>
      </c>
      <c r="K4798" t="s">
        <v>170</v>
      </c>
      <c r="L4798" t="s">
        <v>124</v>
      </c>
      <c r="M4798" t="s">
        <v>38</v>
      </c>
      <c r="N4798" t="s">
        <v>39</v>
      </c>
      <c r="O4798" s="23">
        <v>271</v>
      </c>
      <c r="P4798" s="9">
        <v>10.26</v>
      </c>
      <c r="Q4798" t="s">
        <v>40</v>
      </c>
      <c r="R4798">
        <v>76695</v>
      </c>
      <c r="S4798" s="9">
        <v>26.42</v>
      </c>
      <c r="T4798" s="26">
        <v>4.8920000000000003</v>
      </c>
      <c r="U4798" s="8">
        <v>129.24</v>
      </c>
      <c r="V4798" t="s">
        <v>41</v>
      </c>
      <c r="W4798" t="s">
        <v>2276</v>
      </c>
      <c r="X4798" t="s">
        <v>42</v>
      </c>
      <c r="Y4798" t="s">
        <v>2277</v>
      </c>
      <c r="AA4798" s="1">
        <f t="shared" si="574"/>
        <v>46032</v>
      </c>
      <c r="AB4798" s="2">
        <f t="shared" si="575"/>
        <v>1</v>
      </c>
      <c r="AC4798" s="2">
        <f t="shared" si="576"/>
        <v>2026</v>
      </c>
      <c r="AD4798" s="2" t="str">
        <f>IFERROR(VLOOKUP(A4798,'Aux Área'!$A$4:$B$123,2,0),"-")</f>
        <v>INSPEÇÃO</v>
      </c>
    </row>
    <row r="4799" spans="1:30" x14ac:dyDescent="0.3">
      <c r="A4799" t="s">
        <v>2643</v>
      </c>
      <c r="B4799" t="s">
        <v>2307</v>
      </c>
      <c r="C4799" t="s">
        <v>7726</v>
      </c>
      <c r="D4799" t="s">
        <v>7196</v>
      </c>
      <c r="E4799" t="s">
        <v>7197</v>
      </c>
      <c r="F4799" t="s">
        <v>2646</v>
      </c>
      <c r="G4799" t="s">
        <v>1300</v>
      </c>
      <c r="H4799" t="s">
        <v>1301</v>
      </c>
      <c r="I4799" t="s">
        <v>37</v>
      </c>
      <c r="J4799" t="s">
        <v>275</v>
      </c>
      <c r="K4799" t="s">
        <v>276</v>
      </c>
      <c r="L4799" t="s">
        <v>124</v>
      </c>
      <c r="M4799" t="s">
        <v>38</v>
      </c>
      <c r="N4799" t="s">
        <v>39</v>
      </c>
      <c r="O4799" s="23">
        <v>457</v>
      </c>
      <c r="P4799" s="9">
        <v>10.31</v>
      </c>
      <c r="Q4799" t="s">
        <v>40</v>
      </c>
      <c r="R4799">
        <v>70842</v>
      </c>
      <c r="S4799" s="9">
        <v>44.34</v>
      </c>
      <c r="T4799" s="26">
        <v>4.79</v>
      </c>
      <c r="U4799" s="8">
        <v>212.39</v>
      </c>
      <c r="V4799" t="s">
        <v>7727</v>
      </c>
      <c r="W4799" t="s">
        <v>2276</v>
      </c>
      <c r="X4799" t="s">
        <v>42</v>
      </c>
      <c r="Y4799" t="s">
        <v>2277</v>
      </c>
      <c r="AA4799" s="1">
        <f t="shared" si="574"/>
        <v>46033</v>
      </c>
      <c r="AB4799" s="2">
        <f t="shared" si="575"/>
        <v>1</v>
      </c>
      <c r="AC4799" s="2">
        <f t="shared" si="576"/>
        <v>2026</v>
      </c>
      <c r="AD4799" s="2" t="str">
        <f>IFERROR(VLOOKUP(A4799,'Aux Área'!$A$4:$B$123,2,0),"-")</f>
        <v>INSPEÇÃO</v>
      </c>
    </row>
    <row r="4800" spans="1:30" x14ac:dyDescent="0.3">
      <c r="A4800" t="s">
        <v>68</v>
      </c>
      <c r="B4800" t="s">
        <v>296</v>
      </c>
      <c r="C4800" t="s">
        <v>7728</v>
      </c>
      <c r="D4800" t="s">
        <v>3205</v>
      </c>
      <c r="E4800" t="s">
        <v>3206</v>
      </c>
      <c r="F4800" t="s">
        <v>69</v>
      </c>
      <c r="G4800" t="s">
        <v>35</v>
      </c>
      <c r="H4800" t="s">
        <v>36</v>
      </c>
      <c r="I4800" t="s">
        <v>37</v>
      </c>
      <c r="J4800" t="s">
        <v>237</v>
      </c>
      <c r="K4800" t="s">
        <v>238</v>
      </c>
      <c r="L4800" t="s">
        <v>110</v>
      </c>
      <c r="M4800" t="s">
        <v>38</v>
      </c>
      <c r="N4800" t="s">
        <v>39</v>
      </c>
      <c r="O4800" s="23">
        <v>337</v>
      </c>
      <c r="P4800" s="9">
        <v>10.72</v>
      </c>
      <c r="Q4800" t="s">
        <v>40</v>
      </c>
      <c r="R4800">
        <v>33057</v>
      </c>
      <c r="S4800" s="9">
        <v>31.45</v>
      </c>
      <c r="T4800" s="26">
        <v>4.99</v>
      </c>
      <c r="U4800" s="8">
        <v>156.94</v>
      </c>
      <c r="V4800" t="s">
        <v>41</v>
      </c>
      <c r="W4800" t="s">
        <v>2007</v>
      </c>
      <c r="X4800" t="s">
        <v>42</v>
      </c>
      <c r="Y4800" t="s">
        <v>1740</v>
      </c>
      <c r="AA4800" s="1">
        <f t="shared" si="574"/>
        <v>46033</v>
      </c>
      <c r="AB4800" s="2">
        <f t="shared" si="575"/>
        <v>1</v>
      </c>
      <c r="AC4800" s="2">
        <f t="shared" si="576"/>
        <v>2026</v>
      </c>
      <c r="AD4800" s="2" t="str">
        <f>IFERROR(VLOOKUP(A4800,'Aux Área'!$A$4:$B$123,2,0),"-")</f>
        <v>OPERAÇÃO</v>
      </c>
    </row>
    <row r="4801" spans="1:30" x14ac:dyDescent="0.3">
      <c r="A4801" t="s">
        <v>2638</v>
      </c>
      <c r="B4801" t="s">
        <v>4593</v>
      </c>
      <c r="C4801" t="s">
        <v>7729</v>
      </c>
      <c r="D4801" t="s">
        <v>3193</v>
      </c>
      <c r="E4801" t="s">
        <v>3194</v>
      </c>
      <c r="F4801" t="s">
        <v>2641</v>
      </c>
      <c r="G4801" t="s">
        <v>1135</v>
      </c>
      <c r="H4801" t="s">
        <v>2275</v>
      </c>
      <c r="I4801" t="s">
        <v>1497</v>
      </c>
      <c r="J4801" t="s">
        <v>275</v>
      </c>
      <c r="K4801" t="s">
        <v>276</v>
      </c>
      <c r="L4801" t="s">
        <v>124</v>
      </c>
      <c r="M4801" t="s">
        <v>38</v>
      </c>
      <c r="N4801" t="s">
        <v>39</v>
      </c>
      <c r="O4801" s="23">
        <v>423</v>
      </c>
      <c r="P4801" s="9">
        <v>11.88</v>
      </c>
      <c r="Q4801" t="s">
        <v>40</v>
      </c>
      <c r="R4801">
        <v>64362</v>
      </c>
      <c r="S4801" s="9">
        <v>35.61</v>
      </c>
      <c r="T4801" s="26">
        <v>4.79</v>
      </c>
      <c r="U4801" s="8">
        <v>170.57</v>
      </c>
      <c r="V4801" t="s">
        <v>7730</v>
      </c>
      <c r="W4801" t="s">
        <v>2276</v>
      </c>
      <c r="X4801" t="s">
        <v>42</v>
      </c>
      <c r="Y4801" t="s">
        <v>2277</v>
      </c>
      <c r="AA4801" s="1">
        <f t="shared" si="574"/>
        <v>46033</v>
      </c>
      <c r="AB4801" s="2">
        <f t="shared" si="575"/>
        <v>1</v>
      </c>
      <c r="AC4801" s="2">
        <f t="shared" si="576"/>
        <v>2026</v>
      </c>
      <c r="AD4801" s="2" t="str">
        <f>IFERROR(VLOOKUP(A4801,'Aux Área'!$A$4:$B$123,2,0),"-")</f>
        <v>INSPEÇÃO</v>
      </c>
    </row>
    <row r="4802" spans="1:30" x14ac:dyDescent="0.3">
      <c r="A4802" t="s">
        <v>3092</v>
      </c>
      <c r="B4802" t="s">
        <v>4774</v>
      </c>
      <c r="C4802" t="s">
        <v>7731</v>
      </c>
      <c r="D4802" t="s">
        <v>5291</v>
      </c>
      <c r="E4802" t="s">
        <v>5292</v>
      </c>
      <c r="F4802" t="s">
        <v>3594</v>
      </c>
      <c r="G4802" t="s">
        <v>1135</v>
      </c>
      <c r="H4802" t="s">
        <v>2275</v>
      </c>
      <c r="I4802" t="s">
        <v>1497</v>
      </c>
      <c r="J4802" t="s">
        <v>89</v>
      </c>
      <c r="K4802" t="s">
        <v>90</v>
      </c>
      <c r="L4802" t="s">
        <v>91</v>
      </c>
      <c r="M4802" t="s">
        <v>38</v>
      </c>
      <c r="N4802" t="s">
        <v>39</v>
      </c>
      <c r="O4802" s="23">
        <v>461</v>
      </c>
      <c r="P4802" s="9">
        <v>11.14</v>
      </c>
      <c r="Q4802" t="s">
        <v>40</v>
      </c>
      <c r="R4802">
        <v>56810</v>
      </c>
      <c r="S4802" s="9">
        <v>41.38</v>
      </c>
      <c r="T4802" s="26">
        <v>4.99</v>
      </c>
      <c r="U4802" s="8">
        <v>206.49</v>
      </c>
      <c r="V4802" t="s">
        <v>7732</v>
      </c>
      <c r="W4802" t="s">
        <v>2276</v>
      </c>
      <c r="X4802" t="s">
        <v>42</v>
      </c>
      <c r="Y4802" t="s">
        <v>2277</v>
      </c>
      <c r="AA4802" s="1">
        <f t="shared" si="574"/>
        <v>46033</v>
      </c>
      <c r="AB4802" s="2">
        <f t="shared" si="575"/>
        <v>1</v>
      </c>
      <c r="AC4802" s="2">
        <f t="shared" si="576"/>
        <v>2026</v>
      </c>
      <c r="AD4802" s="2" t="str">
        <f>IFERROR(VLOOKUP(A4802,'Aux Área'!$A$4:$B$123,2,0),"-")</f>
        <v>INSPEÇÃO</v>
      </c>
    </row>
    <row r="4803" spans="1:30" x14ac:dyDescent="0.3">
      <c r="A4803" t="s">
        <v>2306</v>
      </c>
      <c r="B4803" t="s">
        <v>4613</v>
      </c>
      <c r="C4803" t="s">
        <v>7733</v>
      </c>
      <c r="D4803" t="s">
        <v>3208</v>
      </c>
      <c r="E4803" t="s">
        <v>3209</v>
      </c>
      <c r="F4803" t="s">
        <v>2309</v>
      </c>
      <c r="G4803" t="s">
        <v>1135</v>
      </c>
      <c r="H4803" t="s">
        <v>2275</v>
      </c>
      <c r="I4803" t="s">
        <v>1497</v>
      </c>
      <c r="J4803" t="s">
        <v>3078</v>
      </c>
      <c r="K4803" t="s">
        <v>90</v>
      </c>
      <c r="L4803" t="s">
        <v>91</v>
      </c>
      <c r="M4803" t="s">
        <v>38</v>
      </c>
      <c r="N4803" t="s">
        <v>39</v>
      </c>
      <c r="O4803" s="23">
        <v>460</v>
      </c>
      <c r="P4803" s="9">
        <v>11.33</v>
      </c>
      <c r="Q4803" t="s">
        <v>40</v>
      </c>
      <c r="R4803">
        <v>68448</v>
      </c>
      <c r="S4803" s="9">
        <v>40.61</v>
      </c>
      <c r="T4803" s="26">
        <v>4.99</v>
      </c>
      <c r="U4803" s="8">
        <v>202.64</v>
      </c>
      <c r="V4803" t="s">
        <v>112</v>
      </c>
      <c r="W4803" t="s">
        <v>2276</v>
      </c>
      <c r="X4803" t="s">
        <v>42</v>
      </c>
      <c r="Y4803" t="s">
        <v>2277</v>
      </c>
      <c r="AA4803" s="1">
        <f t="shared" si="574"/>
        <v>46033</v>
      </c>
      <c r="AB4803" s="2">
        <f t="shared" si="575"/>
        <v>1</v>
      </c>
      <c r="AC4803" s="2">
        <f t="shared" si="576"/>
        <v>2026</v>
      </c>
      <c r="AD4803" s="2" t="str">
        <f>IFERROR(VLOOKUP(A4803,'Aux Área'!$A$4:$B$123,2,0),"-")</f>
        <v>INSPEÇÃO</v>
      </c>
    </row>
    <row r="4804" spans="1:30" x14ac:dyDescent="0.3">
      <c r="A4804" t="s">
        <v>2282</v>
      </c>
      <c r="B4804" t="s">
        <v>4679</v>
      </c>
      <c r="C4804" t="s">
        <v>7734</v>
      </c>
      <c r="D4804" t="s">
        <v>4124</v>
      </c>
      <c r="E4804" t="s">
        <v>4125</v>
      </c>
      <c r="F4804" t="s">
        <v>2285</v>
      </c>
      <c r="G4804" t="s">
        <v>1135</v>
      </c>
      <c r="H4804" t="s">
        <v>2275</v>
      </c>
      <c r="I4804" t="s">
        <v>1497</v>
      </c>
      <c r="J4804" t="s">
        <v>1681</v>
      </c>
      <c r="K4804" t="s">
        <v>1682</v>
      </c>
      <c r="L4804" t="s">
        <v>141</v>
      </c>
      <c r="M4804" t="s">
        <v>38</v>
      </c>
      <c r="N4804" t="s">
        <v>39</v>
      </c>
      <c r="O4804" s="23">
        <v>372</v>
      </c>
      <c r="P4804" s="9">
        <v>10.77</v>
      </c>
      <c r="Q4804" t="s">
        <v>40</v>
      </c>
      <c r="R4804">
        <v>64410</v>
      </c>
      <c r="S4804" s="9">
        <v>34.53</v>
      </c>
      <c r="T4804" s="26">
        <v>4.6399999999999997</v>
      </c>
      <c r="U4804" s="8">
        <v>160.21</v>
      </c>
      <c r="V4804" t="s">
        <v>41</v>
      </c>
      <c r="W4804" t="s">
        <v>2276</v>
      </c>
      <c r="X4804" t="s">
        <v>42</v>
      </c>
      <c r="Y4804" t="s">
        <v>2277</v>
      </c>
      <c r="AA4804" s="1">
        <f t="shared" si="574"/>
        <v>46033</v>
      </c>
      <c r="AB4804" s="2">
        <f t="shared" si="575"/>
        <v>1</v>
      </c>
      <c r="AC4804" s="2">
        <f t="shared" si="576"/>
        <v>2026</v>
      </c>
      <c r="AD4804" s="2" t="str">
        <f>IFERROR(VLOOKUP(A4804,'Aux Área'!$A$4:$B$123,2,0),"-")</f>
        <v>INSPEÇÃO</v>
      </c>
    </row>
    <row r="4805" spans="1:30" x14ac:dyDescent="0.3">
      <c r="A4805" t="s">
        <v>2278</v>
      </c>
      <c r="B4805" t="s">
        <v>4664</v>
      </c>
      <c r="C4805" t="s">
        <v>7735</v>
      </c>
      <c r="D4805" t="s">
        <v>3310</v>
      </c>
      <c r="E4805" t="s">
        <v>3311</v>
      </c>
      <c r="F4805" t="s">
        <v>2281</v>
      </c>
      <c r="G4805" t="s">
        <v>1135</v>
      </c>
      <c r="H4805" t="s">
        <v>2275</v>
      </c>
      <c r="I4805" t="s">
        <v>1497</v>
      </c>
      <c r="J4805" t="s">
        <v>169</v>
      </c>
      <c r="K4805" t="s">
        <v>170</v>
      </c>
      <c r="L4805" t="s">
        <v>124</v>
      </c>
      <c r="M4805" t="s">
        <v>38</v>
      </c>
      <c r="N4805" t="s">
        <v>39</v>
      </c>
      <c r="O4805" s="23">
        <v>280</v>
      </c>
      <c r="P4805" s="9">
        <v>9.4499999999999993</v>
      </c>
      <c r="Q4805" t="s">
        <v>40</v>
      </c>
      <c r="R4805">
        <v>76975</v>
      </c>
      <c r="S4805" s="9">
        <v>29.64</v>
      </c>
      <c r="T4805" s="26">
        <v>4.8899999999999997</v>
      </c>
      <c r="U4805" s="8">
        <v>144.94</v>
      </c>
      <c r="V4805" t="s">
        <v>41</v>
      </c>
      <c r="W4805" t="s">
        <v>2276</v>
      </c>
      <c r="X4805" t="s">
        <v>42</v>
      </c>
      <c r="Y4805" t="s">
        <v>2277</v>
      </c>
      <c r="AA4805" s="1">
        <f t="shared" si="574"/>
        <v>46033</v>
      </c>
      <c r="AB4805" s="2">
        <f t="shared" si="575"/>
        <v>1</v>
      </c>
      <c r="AC4805" s="2">
        <f t="shared" si="576"/>
        <v>2026</v>
      </c>
      <c r="AD4805" s="2" t="str">
        <f>IFERROR(VLOOKUP(A4805,'Aux Área'!$A$4:$B$123,2,0),"-")</f>
        <v>INSPEÇÃO</v>
      </c>
    </row>
    <row r="4806" spans="1:30" x14ac:dyDescent="0.3">
      <c r="A4806" t="s">
        <v>2260</v>
      </c>
      <c r="B4806" t="s">
        <v>113</v>
      </c>
      <c r="C4806" t="s">
        <v>7736</v>
      </c>
      <c r="D4806" t="s">
        <v>3005</v>
      </c>
      <c r="E4806" t="s">
        <v>3006</v>
      </c>
      <c r="F4806" t="s">
        <v>2262</v>
      </c>
      <c r="G4806" t="s">
        <v>35</v>
      </c>
      <c r="H4806" t="s">
        <v>2263</v>
      </c>
      <c r="I4806" t="s">
        <v>2186</v>
      </c>
      <c r="J4806" t="s">
        <v>1681</v>
      </c>
      <c r="K4806" t="s">
        <v>1682</v>
      </c>
      <c r="L4806" t="s">
        <v>141</v>
      </c>
      <c r="M4806" t="s">
        <v>38</v>
      </c>
      <c r="N4806" t="s">
        <v>668</v>
      </c>
      <c r="O4806" s="23">
        <v>835</v>
      </c>
      <c r="P4806" s="9">
        <v>16.57</v>
      </c>
      <c r="Q4806" t="s">
        <v>40</v>
      </c>
      <c r="R4806">
        <v>62440</v>
      </c>
      <c r="S4806" s="9">
        <v>50.39</v>
      </c>
      <c r="T4806" s="26">
        <v>6.49</v>
      </c>
      <c r="U4806" s="8">
        <v>327.01</v>
      </c>
      <c r="V4806" t="s">
        <v>41</v>
      </c>
      <c r="W4806" t="s">
        <v>2007</v>
      </c>
      <c r="X4806" t="s">
        <v>42</v>
      </c>
      <c r="Y4806" t="s">
        <v>1740</v>
      </c>
      <c r="AA4806" s="1">
        <f t="shared" si="574"/>
        <v>46033</v>
      </c>
      <c r="AB4806" s="2">
        <f t="shared" si="575"/>
        <v>1</v>
      </c>
      <c r="AC4806" s="2">
        <f t="shared" si="576"/>
        <v>2026</v>
      </c>
      <c r="AD4806" s="2" t="str">
        <f>IFERROR(VLOOKUP(A4806,'Aux Área'!$A$4:$B$123,2,0),"-")</f>
        <v>INSPEÇÃO</v>
      </c>
    </row>
    <row r="4807" spans="1:30" x14ac:dyDescent="0.3">
      <c r="A4807" t="s">
        <v>2664</v>
      </c>
      <c r="B4807" t="s">
        <v>2665</v>
      </c>
      <c r="C4807" t="s">
        <v>7737</v>
      </c>
      <c r="D4807" t="s">
        <v>3068</v>
      </c>
      <c r="E4807" t="s">
        <v>3069</v>
      </c>
      <c r="F4807" t="s">
        <v>2667</v>
      </c>
      <c r="G4807" t="s">
        <v>659</v>
      </c>
      <c r="H4807" t="s">
        <v>2215</v>
      </c>
      <c r="I4807" t="s">
        <v>667</v>
      </c>
      <c r="J4807" t="s">
        <v>215</v>
      </c>
      <c r="K4807" t="s">
        <v>216</v>
      </c>
      <c r="L4807" t="s">
        <v>217</v>
      </c>
      <c r="M4807" t="s">
        <v>38</v>
      </c>
      <c r="N4807" t="s">
        <v>668</v>
      </c>
      <c r="O4807" s="23">
        <v>177</v>
      </c>
      <c r="P4807" s="9">
        <v>4.59</v>
      </c>
      <c r="Q4807" t="s">
        <v>40</v>
      </c>
      <c r="R4807">
        <v>8506</v>
      </c>
      <c r="S4807" s="9">
        <v>38.58</v>
      </c>
      <c r="T4807" s="26">
        <v>6.2910000000000004</v>
      </c>
      <c r="U4807" s="8">
        <v>242.69</v>
      </c>
      <c r="V4807" t="s">
        <v>41</v>
      </c>
      <c r="W4807" t="s">
        <v>2007</v>
      </c>
      <c r="X4807" t="s">
        <v>42</v>
      </c>
      <c r="Y4807" t="s">
        <v>1740</v>
      </c>
      <c r="AA4807" s="1">
        <f t="shared" si="574"/>
        <v>46033</v>
      </c>
      <c r="AB4807" s="2">
        <f t="shared" si="575"/>
        <v>1</v>
      </c>
      <c r="AC4807" s="2">
        <f t="shared" si="576"/>
        <v>2026</v>
      </c>
      <c r="AD4807" s="2" t="str">
        <f>IFERROR(VLOOKUP(A4807,'Aux Área'!$A$4:$B$123,2,0),"-")</f>
        <v>APH</v>
      </c>
    </row>
    <row r="4808" spans="1:30" x14ac:dyDescent="0.3">
      <c r="A4808" t="s">
        <v>2318</v>
      </c>
      <c r="B4808" t="s">
        <v>2733</v>
      </c>
      <c r="C4808" t="s">
        <v>7738</v>
      </c>
      <c r="D4808" t="s">
        <v>7064</v>
      </c>
      <c r="E4808" t="s">
        <v>7065</v>
      </c>
      <c r="F4808" t="s">
        <v>4203</v>
      </c>
      <c r="G4808" t="s">
        <v>1135</v>
      </c>
      <c r="H4808" t="s">
        <v>2185</v>
      </c>
      <c r="I4808" t="s">
        <v>2186</v>
      </c>
      <c r="J4808" t="s">
        <v>169</v>
      </c>
      <c r="K4808" t="s">
        <v>170</v>
      </c>
      <c r="L4808" t="s">
        <v>124</v>
      </c>
      <c r="M4808" t="s">
        <v>38</v>
      </c>
      <c r="N4808" t="s">
        <v>668</v>
      </c>
      <c r="O4808" s="23">
        <v>838</v>
      </c>
      <c r="P4808" s="9">
        <v>14.9</v>
      </c>
      <c r="Q4808" t="s">
        <v>40</v>
      </c>
      <c r="R4808">
        <v>69305</v>
      </c>
      <c r="S4808" s="9">
        <v>56.23</v>
      </c>
      <c r="T4808" s="26">
        <v>6.19</v>
      </c>
      <c r="U4808" s="8">
        <v>348.06</v>
      </c>
      <c r="V4808" t="s">
        <v>41</v>
      </c>
      <c r="W4808" t="s">
        <v>2007</v>
      </c>
      <c r="X4808" t="s">
        <v>42</v>
      </c>
      <c r="Y4808" t="s">
        <v>2188</v>
      </c>
      <c r="AA4808" s="1">
        <f t="shared" si="574"/>
        <v>46033</v>
      </c>
      <c r="AB4808" s="2">
        <f t="shared" si="575"/>
        <v>1</v>
      </c>
      <c r="AC4808" s="2">
        <f t="shared" si="576"/>
        <v>2026</v>
      </c>
      <c r="AD4808" s="2" t="str">
        <f>IFERROR(VLOOKUP(A4808,'Aux Área'!$A$4:$B$123,2,0),"-")</f>
        <v>INSPEÇÃO</v>
      </c>
    </row>
    <row r="4809" spans="1:30" x14ac:dyDescent="0.3">
      <c r="A4809" t="s">
        <v>2494</v>
      </c>
      <c r="B4809" t="s">
        <v>2495</v>
      </c>
      <c r="C4809" t="s">
        <v>7739</v>
      </c>
      <c r="D4809" t="s">
        <v>2468</v>
      </c>
      <c r="E4809" t="s">
        <v>2469</v>
      </c>
      <c r="F4809" t="s">
        <v>2497</v>
      </c>
      <c r="G4809" t="s">
        <v>659</v>
      </c>
      <c r="H4809" t="s">
        <v>2215</v>
      </c>
      <c r="I4809" t="s">
        <v>667</v>
      </c>
      <c r="J4809" t="s">
        <v>241</v>
      </c>
      <c r="K4809" t="s">
        <v>242</v>
      </c>
      <c r="L4809" t="s">
        <v>110</v>
      </c>
      <c r="M4809" t="s">
        <v>38</v>
      </c>
      <c r="N4809" t="s">
        <v>668</v>
      </c>
      <c r="O4809" s="23">
        <v>165</v>
      </c>
      <c r="P4809" s="9">
        <v>6.12</v>
      </c>
      <c r="Q4809" t="s">
        <v>40</v>
      </c>
      <c r="R4809">
        <v>9373</v>
      </c>
      <c r="S4809" s="9">
        <v>26.96</v>
      </c>
      <c r="T4809" s="26">
        <v>5.9889999999999999</v>
      </c>
      <c r="U4809" s="8">
        <v>161.47</v>
      </c>
      <c r="V4809" t="s">
        <v>41</v>
      </c>
      <c r="W4809" t="s">
        <v>2007</v>
      </c>
      <c r="X4809" t="s">
        <v>42</v>
      </c>
      <c r="Y4809" t="s">
        <v>1740</v>
      </c>
      <c r="AA4809" s="1">
        <f t="shared" si="574"/>
        <v>46033</v>
      </c>
      <c r="AB4809" s="2">
        <f t="shared" si="575"/>
        <v>1</v>
      </c>
      <c r="AC4809" s="2">
        <f t="shared" si="576"/>
        <v>2026</v>
      </c>
      <c r="AD4809" s="2" t="str">
        <f>IFERROR(VLOOKUP(A4809,'Aux Área'!$A$4:$B$123,2,0),"-")</f>
        <v>APH</v>
      </c>
    </row>
    <row r="4810" spans="1:30" x14ac:dyDescent="0.3">
      <c r="A4810" t="s">
        <v>2041</v>
      </c>
      <c r="B4810" t="s">
        <v>2042</v>
      </c>
      <c r="C4810" t="s">
        <v>7740</v>
      </c>
      <c r="D4810" t="s">
        <v>1297</v>
      </c>
      <c r="E4810" t="s">
        <v>2221</v>
      </c>
      <c r="F4810" t="s">
        <v>2044</v>
      </c>
      <c r="G4810" t="s">
        <v>659</v>
      </c>
      <c r="H4810" t="s">
        <v>1996</v>
      </c>
      <c r="I4810" t="s">
        <v>1997</v>
      </c>
      <c r="J4810" t="s">
        <v>231</v>
      </c>
      <c r="K4810" t="s">
        <v>232</v>
      </c>
      <c r="L4810" t="s">
        <v>217</v>
      </c>
      <c r="M4810" t="s">
        <v>38</v>
      </c>
      <c r="N4810" t="s">
        <v>668</v>
      </c>
      <c r="O4810" s="23">
        <v>383</v>
      </c>
      <c r="P4810" s="9">
        <v>6.26</v>
      </c>
      <c r="Q4810" t="s">
        <v>40</v>
      </c>
      <c r="R4810">
        <v>20094</v>
      </c>
      <c r="S4810" s="9">
        <v>61.14</v>
      </c>
      <c r="T4810" s="26">
        <v>5.99</v>
      </c>
      <c r="U4810" s="8">
        <v>366.24</v>
      </c>
      <c r="V4810" t="s">
        <v>7741</v>
      </c>
      <c r="W4810" t="s">
        <v>1985</v>
      </c>
      <c r="X4810" t="s">
        <v>42</v>
      </c>
      <c r="Y4810" t="s">
        <v>1986</v>
      </c>
      <c r="AA4810" s="1">
        <f t="shared" si="574"/>
        <v>46033</v>
      </c>
      <c r="AB4810" s="2">
        <f t="shared" si="575"/>
        <v>1</v>
      </c>
      <c r="AC4810" s="2">
        <f t="shared" si="576"/>
        <v>2026</v>
      </c>
      <c r="AD4810" s="2" t="str">
        <f>IFERROR(VLOOKUP(A4810,'Aux Área'!$A$4:$B$123,2,0),"-")</f>
        <v>PESADOS</v>
      </c>
    </row>
    <row r="4811" spans="1:30" x14ac:dyDescent="0.3">
      <c r="A4811" t="s">
        <v>2461</v>
      </c>
      <c r="B4811" t="s">
        <v>5008</v>
      </c>
      <c r="C4811" t="s">
        <v>7742</v>
      </c>
      <c r="D4811" t="s">
        <v>3285</v>
      </c>
      <c r="E4811" t="s">
        <v>3286</v>
      </c>
      <c r="F4811" t="s">
        <v>3574</v>
      </c>
      <c r="G4811" t="s">
        <v>1135</v>
      </c>
      <c r="H4811" t="s">
        <v>2275</v>
      </c>
      <c r="I4811" t="s">
        <v>1497</v>
      </c>
      <c r="J4811" t="s">
        <v>231</v>
      </c>
      <c r="K4811" t="s">
        <v>232</v>
      </c>
      <c r="L4811" t="s">
        <v>217</v>
      </c>
      <c r="M4811" t="s">
        <v>38</v>
      </c>
      <c r="N4811" t="s">
        <v>39</v>
      </c>
      <c r="O4811" s="23">
        <v>538</v>
      </c>
      <c r="P4811" s="9">
        <v>11.61</v>
      </c>
      <c r="Q4811" t="s">
        <v>40</v>
      </c>
      <c r="R4811">
        <v>56727</v>
      </c>
      <c r="S4811" s="9">
        <v>46.32</v>
      </c>
      <c r="T4811" s="26">
        <v>4.8609999999999998</v>
      </c>
      <c r="U4811" s="8">
        <v>225.15</v>
      </c>
      <c r="V4811" t="s">
        <v>7743</v>
      </c>
      <c r="W4811" t="s">
        <v>2276</v>
      </c>
      <c r="X4811" t="s">
        <v>42</v>
      </c>
      <c r="Y4811" t="s">
        <v>2277</v>
      </c>
      <c r="AA4811" s="1">
        <f t="shared" si="574"/>
        <v>46033</v>
      </c>
      <c r="AB4811" s="2">
        <f t="shared" si="575"/>
        <v>1</v>
      </c>
      <c r="AC4811" s="2">
        <f t="shared" si="576"/>
        <v>2026</v>
      </c>
      <c r="AD4811" s="2" t="str">
        <f>IFERROR(VLOOKUP(A4811,'Aux Área'!$A$4:$B$123,2,0),"-")</f>
        <v>INSPEÇÃO</v>
      </c>
    </row>
    <row r="4812" spans="1:30" x14ac:dyDescent="0.3">
      <c r="A4812" t="s">
        <v>68</v>
      </c>
      <c r="B4812" t="s">
        <v>296</v>
      </c>
      <c r="C4812" t="s">
        <v>7744</v>
      </c>
      <c r="D4812" t="s">
        <v>3246</v>
      </c>
      <c r="E4812" t="s">
        <v>3247</v>
      </c>
      <c r="F4812" t="s">
        <v>69</v>
      </c>
      <c r="G4812" t="s">
        <v>35</v>
      </c>
      <c r="H4812" t="s">
        <v>36</v>
      </c>
      <c r="I4812" t="s">
        <v>37</v>
      </c>
      <c r="J4812" t="s">
        <v>172</v>
      </c>
      <c r="K4812" t="s">
        <v>173</v>
      </c>
      <c r="L4812" t="s">
        <v>124</v>
      </c>
      <c r="M4812" t="s">
        <v>38</v>
      </c>
      <c r="N4812" t="s">
        <v>39</v>
      </c>
      <c r="O4812" s="23">
        <v>316</v>
      </c>
      <c r="P4812" s="9">
        <v>9.57</v>
      </c>
      <c r="Q4812" t="s">
        <v>40</v>
      </c>
      <c r="R4812">
        <v>33373</v>
      </c>
      <c r="S4812" s="9">
        <v>33.03</v>
      </c>
      <c r="T4812" s="26">
        <v>4.5910000000000002</v>
      </c>
      <c r="U4812" s="8">
        <v>151.65</v>
      </c>
      <c r="V4812" t="s">
        <v>7745</v>
      </c>
      <c r="W4812" t="s">
        <v>2007</v>
      </c>
      <c r="X4812" t="s">
        <v>42</v>
      </c>
      <c r="Y4812" t="s">
        <v>1740</v>
      </c>
      <c r="AA4812" s="1">
        <f t="shared" si="574"/>
        <v>46033</v>
      </c>
      <c r="AB4812" s="2">
        <f t="shared" si="575"/>
        <v>1</v>
      </c>
      <c r="AC4812" s="2">
        <f t="shared" si="576"/>
        <v>2026</v>
      </c>
      <c r="AD4812" s="2" t="str">
        <f>IFERROR(VLOOKUP(A4812,'Aux Área'!$A$4:$B$123,2,0),"-")</f>
        <v>OPERAÇÃO</v>
      </c>
    </row>
    <row r="4813" spans="1:30" x14ac:dyDescent="0.3">
      <c r="A4813" t="s">
        <v>1992</v>
      </c>
      <c r="B4813" t="s">
        <v>1993</v>
      </c>
      <c r="C4813" t="s">
        <v>7746</v>
      </c>
      <c r="D4813" t="s">
        <v>3403</v>
      </c>
      <c r="E4813" t="s">
        <v>3404</v>
      </c>
      <c r="F4813" t="s">
        <v>1995</v>
      </c>
      <c r="G4813" t="s">
        <v>659</v>
      </c>
      <c r="H4813" t="s">
        <v>1996</v>
      </c>
      <c r="I4813" t="s">
        <v>1997</v>
      </c>
      <c r="J4813" t="s">
        <v>275</v>
      </c>
      <c r="K4813" t="s">
        <v>276</v>
      </c>
      <c r="L4813" t="s">
        <v>124</v>
      </c>
      <c r="M4813" t="s">
        <v>38</v>
      </c>
      <c r="N4813" t="s">
        <v>668</v>
      </c>
      <c r="O4813" s="23">
        <v>362</v>
      </c>
      <c r="P4813" s="9">
        <v>5.66</v>
      </c>
      <c r="Q4813" t="s">
        <v>40</v>
      </c>
      <c r="R4813">
        <v>13993</v>
      </c>
      <c r="S4813" s="9">
        <v>64</v>
      </c>
      <c r="T4813" s="26">
        <v>7.42</v>
      </c>
      <c r="U4813" s="8">
        <v>474.88</v>
      </c>
      <c r="V4813" t="s">
        <v>7747</v>
      </c>
      <c r="W4813" t="s">
        <v>1985</v>
      </c>
      <c r="X4813" t="s">
        <v>42</v>
      </c>
      <c r="Y4813" t="s">
        <v>1986</v>
      </c>
      <c r="AA4813" s="1">
        <f t="shared" si="574"/>
        <v>46033</v>
      </c>
      <c r="AB4813" s="2">
        <f t="shared" si="575"/>
        <v>1</v>
      </c>
      <c r="AC4813" s="2">
        <f t="shared" si="576"/>
        <v>2026</v>
      </c>
      <c r="AD4813" s="2" t="str">
        <f>IFERROR(VLOOKUP(A4813,'Aux Área'!$A$4:$B$123,2,0),"-")</f>
        <v>PESADOS</v>
      </c>
    </row>
    <row r="4814" spans="1:30" x14ac:dyDescent="0.3">
      <c r="A4814" t="s">
        <v>1992</v>
      </c>
      <c r="C4814" t="s">
        <v>15765</v>
      </c>
      <c r="F4814" t="s">
        <v>1995</v>
      </c>
      <c r="K4814" t="s">
        <v>276</v>
      </c>
      <c r="N4814" t="s">
        <v>15690</v>
      </c>
      <c r="O4814" t="s">
        <v>15244</v>
      </c>
      <c r="P4814" s="9" t="s">
        <v>15244</v>
      </c>
      <c r="Q4814" t="s">
        <v>40</v>
      </c>
      <c r="R4814" t="s">
        <v>15244</v>
      </c>
      <c r="S4814">
        <v>3.95</v>
      </c>
      <c r="U4814" s="8">
        <v>14.99</v>
      </c>
      <c r="AA4814" s="1">
        <f>IFERROR(DATEVALUE(C4814),"-")</f>
        <v>46033</v>
      </c>
      <c r="AB4814" s="2">
        <f>IFERROR(MONTH(AA4814),"-")</f>
        <v>1</v>
      </c>
      <c r="AC4814" s="2">
        <f>IFERROR(YEAR(AA4814),"-")</f>
        <v>2026</v>
      </c>
      <c r="AD4814" s="2" t="str">
        <f>IFERROR(VLOOKUP(A4814,'Aux Área'!$A$4:$B$123,2,0),"-")</f>
        <v>PESADOS</v>
      </c>
    </row>
    <row r="4815" spans="1:30" x14ac:dyDescent="0.3">
      <c r="A4815" t="s">
        <v>3092</v>
      </c>
      <c r="B4815" t="s">
        <v>4774</v>
      </c>
      <c r="C4815" t="s">
        <v>7748</v>
      </c>
      <c r="D4815" t="s">
        <v>3410</v>
      </c>
      <c r="E4815" t="s">
        <v>3411</v>
      </c>
      <c r="F4815" t="s">
        <v>3594</v>
      </c>
      <c r="G4815" t="s">
        <v>1135</v>
      </c>
      <c r="H4815" t="s">
        <v>2275</v>
      </c>
      <c r="I4815" t="s">
        <v>1497</v>
      </c>
      <c r="J4815" t="s">
        <v>231</v>
      </c>
      <c r="K4815" t="s">
        <v>232</v>
      </c>
      <c r="L4815" t="s">
        <v>217</v>
      </c>
      <c r="M4815" t="s">
        <v>38</v>
      </c>
      <c r="N4815" t="s">
        <v>39</v>
      </c>
      <c r="O4815" s="23">
        <v>437</v>
      </c>
      <c r="P4815" s="9">
        <v>9.41</v>
      </c>
      <c r="Q4815" t="s">
        <v>40</v>
      </c>
      <c r="R4815">
        <v>57247</v>
      </c>
      <c r="S4815" s="9">
        <v>46.43</v>
      </c>
      <c r="T4815" s="26">
        <v>4.8609999999999998</v>
      </c>
      <c r="U4815" s="8">
        <v>225.68</v>
      </c>
      <c r="V4815" t="s">
        <v>7749</v>
      </c>
      <c r="W4815" t="s">
        <v>2276</v>
      </c>
      <c r="X4815" t="s">
        <v>42</v>
      </c>
      <c r="Y4815" t="s">
        <v>2277</v>
      </c>
      <c r="AA4815" s="1">
        <f t="shared" ref="AA4815:AA4839" si="577">DATEVALUE(C4815)</f>
        <v>46033</v>
      </c>
      <c r="AB4815" s="2">
        <f t="shared" ref="AB4815:AB4839" si="578">MONTH(AA4815)</f>
        <v>1</v>
      </c>
      <c r="AC4815" s="2">
        <f t="shared" ref="AC4815:AC4839" si="579">YEAR(AA4815)</f>
        <v>2026</v>
      </c>
      <c r="AD4815" s="2" t="str">
        <f>IFERROR(VLOOKUP(A4815,'Aux Área'!$A$4:$B$123,2,0),"-")</f>
        <v>INSPEÇÃO</v>
      </c>
    </row>
    <row r="4816" spans="1:30" x14ac:dyDescent="0.3">
      <c r="A4816" t="s">
        <v>2643</v>
      </c>
      <c r="B4816" t="s">
        <v>2307</v>
      </c>
      <c r="C4816" t="s">
        <v>7750</v>
      </c>
      <c r="D4816" t="s">
        <v>4988</v>
      </c>
      <c r="E4816" t="s">
        <v>4989</v>
      </c>
      <c r="F4816" t="s">
        <v>2646</v>
      </c>
      <c r="G4816" t="s">
        <v>1300</v>
      </c>
      <c r="H4816" t="s">
        <v>1301</v>
      </c>
      <c r="I4816" t="s">
        <v>37</v>
      </c>
      <c r="J4816" t="s">
        <v>370</v>
      </c>
      <c r="K4816" t="s">
        <v>371</v>
      </c>
      <c r="L4816" t="s">
        <v>124</v>
      </c>
      <c r="M4816" t="s">
        <v>38</v>
      </c>
      <c r="N4816" t="s">
        <v>39</v>
      </c>
      <c r="O4816" s="23">
        <v>530</v>
      </c>
      <c r="P4816" s="9">
        <v>11.45</v>
      </c>
      <c r="Q4816" t="s">
        <v>40</v>
      </c>
      <c r="R4816">
        <v>71372</v>
      </c>
      <c r="S4816" s="9">
        <v>46.27</v>
      </c>
      <c r="T4816" s="26">
        <v>4.99</v>
      </c>
      <c r="U4816" s="8">
        <v>230.91</v>
      </c>
      <c r="V4816" t="s">
        <v>7751</v>
      </c>
      <c r="W4816" t="s">
        <v>2276</v>
      </c>
      <c r="X4816" t="s">
        <v>42</v>
      </c>
      <c r="Y4816" t="s">
        <v>2277</v>
      </c>
      <c r="AA4816" s="1">
        <f t="shared" si="577"/>
        <v>46033</v>
      </c>
      <c r="AB4816" s="2">
        <f t="shared" si="578"/>
        <v>1</v>
      </c>
      <c r="AC4816" s="2">
        <f t="shared" si="579"/>
        <v>2026</v>
      </c>
      <c r="AD4816" s="2" t="str">
        <f>IFERROR(VLOOKUP(A4816,'Aux Área'!$A$4:$B$123,2,0),"-")</f>
        <v>INSPEÇÃO</v>
      </c>
    </row>
    <row r="4817" spans="1:30" x14ac:dyDescent="0.3">
      <c r="A4817" t="s">
        <v>2181</v>
      </c>
      <c r="B4817" t="s">
        <v>4595</v>
      </c>
      <c r="C4817" t="s">
        <v>7752</v>
      </c>
      <c r="D4817" t="s">
        <v>3107</v>
      </c>
      <c r="E4817" t="s">
        <v>3108</v>
      </c>
      <c r="F4817" t="s">
        <v>2184</v>
      </c>
      <c r="G4817" t="s">
        <v>1135</v>
      </c>
      <c r="H4817" t="s">
        <v>2185</v>
      </c>
      <c r="I4817" t="s">
        <v>2186</v>
      </c>
      <c r="J4817" t="s">
        <v>237</v>
      </c>
      <c r="K4817" t="s">
        <v>238</v>
      </c>
      <c r="L4817" t="s">
        <v>110</v>
      </c>
      <c r="M4817" t="s">
        <v>38</v>
      </c>
      <c r="N4817" t="s">
        <v>668</v>
      </c>
      <c r="O4817" s="23">
        <v>909</v>
      </c>
      <c r="P4817" s="9">
        <v>14.88</v>
      </c>
      <c r="Q4817" t="s">
        <v>40</v>
      </c>
      <c r="R4817">
        <v>78169</v>
      </c>
      <c r="S4817" s="9">
        <v>61.1</v>
      </c>
      <c r="T4817" s="26">
        <v>6.04</v>
      </c>
      <c r="U4817" s="8">
        <v>369.04</v>
      </c>
      <c r="V4817" t="s">
        <v>41</v>
      </c>
      <c r="W4817" t="s">
        <v>2007</v>
      </c>
      <c r="X4817" t="s">
        <v>42</v>
      </c>
      <c r="Y4817" t="s">
        <v>2188</v>
      </c>
      <c r="AA4817" s="1">
        <f t="shared" si="577"/>
        <v>46033</v>
      </c>
      <c r="AB4817" s="2">
        <f t="shared" si="578"/>
        <v>1</v>
      </c>
      <c r="AC4817" s="2">
        <f t="shared" si="579"/>
        <v>2026</v>
      </c>
      <c r="AD4817" s="2" t="str">
        <f>IFERROR(VLOOKUP(A4817,'Aux Área'!$A$4:$B$123,2,0),"-")</f>
        <v>INSPEÇÃO</v>
      </c>
    </row>
    <row r="4818" spans="1:30" x14ac:dyDescent="0.3">
      <c r="A4818" t="s">
        <v>2638</v>
      </c>
      <c r="B4818" t="s">
        <v>4593</v>
      </c>
      <c r="C4818" t="s">
        <v>7753</v>
      </c>
      <c r="D4818" t="s">
        <v>3419</v>
      </c>
      <c r="E4818" t="s">
        <v>3420</v>
      </c>
      <c r="F4818" t="s">
        <v>2641</v>
      </c>
      <c r="G4818" t="s">
        <v>1135</v>
      </c>
      <c r="H4818" t="s">
        <v>2275</v>
      </c>
      <c r="I4818" t="s">
        <v>1497</v>
      </c>
      <c r="J4818" t="s">
        <v>275</v>
      </c>
      <c r="K4818" t="s">
        <v>276</v>
      </c>
      <c r="L4818" t="s">
        <v>124</v>
      </c>
      <c r="M4818" t="s">
        <v>38</v>
      </c>
      <c r="N4818" t="s">
        <v>39</v>
      </c>
      <c r="O4818" s="23">
        <v>351</v>
      </c>
      <c r="P4818" s="9">
        <v>10</v>
      </c>
      <c r="Q4818" t="s">
        <v>40</v>
      </c>
      <c r="R4818">
        <v>64713</v>
      </c>
      <c r="S4818" s="9">
        <v>35.090000000000003</v>
      </c>
      <c r="T4818" s="26">
        <v>4.79</v>
      </c>
      <c r="U4818" s="8">
        <v>168.08</v>
      </c>
      <c r="V4818" t="s">
        <v>7754</v>
      </c>
      <c r="W4818" t="s">
        <v>2276</v>
      </c>
      <c r="X4818" t="s">
        <v>42</v>
      </c>
      <c r="Y4818" t="s">
        <v>2277</v>
      </c>
      <c r="AA4818" s="1">
        <f t="shared" si="577"/>
        <v>46033</v>
      </c>
      <c r="AB4818" s="2">
        <f t="shared" si="578"/>
        <v>1</v>
      </c>
      <c r="AC4818" s="2">
        <f t="shared" si="579"/>
        <v>2026</v>
      </c>
      <c r="AD4818" s="2" t="str">
        <f>IFERROR(VLOOKUP(A4818,'Aux Área'!$A$4:$B$123,2,0),"-")</f>
        <v>INSPEÇÃO</v>
      </c>
    </row>
    <row r="4819" spans="1:30" x14ac:dyDescent="0.3">
      <c r="A4819" t="s">
        <v>2282</v>
      </c>
      <c r="B4819" t="s">
        <v>4679</v>
      </c>
      <c r="C4819" t="s">
        <v>7755</v>
      </c>
      <c r="D4819" t="s">
        <v>3162</v>
      </c>
      <c r="E4819" t="s">
        <v>3163</v>
      </c>
      <c r="F4819" t="s">
        <v>2285</v>
      </c>
      <c r="G4819" t="s">
        <v>1135</v>
      </c>
      <c r="H4819" t="s">
        <v>2275</v>
      </c>
      <c r="I4819" t="s">
        <v>1497</v>
      </c>
      <c r="J4819" t="s">
        <v>409</v>
      </c>
      <c r="K4819" t="s">
        <v>410</v>
      </c>
      <c r="L4819" t="s">
        <v>141</v>
      </c>
      <c r="M4819" t="s">
        <v>38</v>
      </c>
      <c r="N4819" t="s">
        <v>39</v>
      </c>
      <c r="O4819" s="23">
        <v>369</v>
      </c>
      <c r="P4819" s="9">
        <v>9.75</v>
      </c>
      <c r="Q4819" t="s">
        <v>40</v>
      </c>
      <c r="R4819">
        <v>64779</v>
      </c>
      <c r="S4819" s="9">
        <v>37.86</v>
      </c>
      <c r="T4819" s="26">
        <v>4.6900000000000004</v>
      </c>
      <c r="U4819" s="8">
        <v>177.56</v>
      </c>
      <c r="V4819" t="s">
        <v>7756</v>
      </c>
      <c r="W4819" t="s">
        <v>2276</v>
      </c>
      <c r="X4819" t="s">
        <v>42</v>
      </c>
      <c r="Y4819" t="s">
        <v>2277</v>
      </c>
      <c r="AA4819" s="1">
        <f t="shared" si="577"/>
        <v>46033</v>
      </c>
      <c r="AB4819" s="2">
        <f t="shared" si="578"/>
        <v>1</v>
      </c>
      <c r="AC4819" s="2">
        <f t="shared" si="579"/>
        <v>2026</v>
      </c>
      <c r="AD4819" s="2" t="str">
        <f>IFERROR(VLOOKUP(A4819,'Aux Área'!$A$4:$B$123,2,0),"-")</f>
        <v>INSPEÇÃO</v>
      </c>
    </row>
    <row r="4820" spans="1:30" x14ac:dyDescent="0.3">
      <c r="A4820" t="s">
        <v>2306</v>
      </c>
      <c r="B4820" t="s">
        <v>4613</v>
      </c>
      <c r="C4820" t="s">
        <v>7757</v>
      </c>
      <c r="D4820" t="s">
        <v>3428</v>
      </c>
      <c r="E4820" t="s">
        <v>3429</v>
      </c>
      <c r="F4820" t="s">
        <v>2309</v>
      </c>
      <c r="G4820" t="s">
        <v>1135</v>
      </c>
      <c r="H4820" t="s">
        <v>2275</v>
      </c>
      <c r="I4820" t="s">
        <v>1497</v>
      </c>
      <c r="J4820" t="s">
        <v>1665</v>
      </c>
      <c r="K4820" t="s">
        <v>1666</v>
      </c>
      <c r="L4820" t="s">
        <v>301</v>
      </c>
      <c r="M4820" t="s">
        <v>38</v>
      </c>
      <c r="N4820" t="s">
        <v>39</v>
      </c>
      <c r="O4820" s="23">
        <v>389</v>
      </c>
      <c r="P4820" s="9">
        <v>8.8000000000000007</v>
      </c>
      <c r="Q4820" t="s">
        <v>40</v>
      </c>
      <c r="R4820">
        <v>68837</v>
      </c>
      <c r="S4820" s="9">
        <v>44.19</v>
      </c>
      <c r="T4820" s="26">
        <v>4.6900000000000004</v>
      </c>
      <c r="U4820" s="8">
        <v>207.25</v>
      </c>
      <c r="V4820" t="s">
        <v>7758</v>
      </c>
      <c r="W4820" t="s">
        <v>2276</v>
      </c>
      <c r="X4820" t="s">
        <v>42</v>
      </c>
      <c r="Y4820" t="s">
        <v>2277</v>
      </c>
      <c r="AA4820" s="1">
        <f t="shared" si="577"/>
        <v>46033</v>
      </c>
      <c r="AB4820" s="2">
        <f t="shared" si="578"/>
        <v>1</v>
      </c>
      <c r="AC4820" s="2">
        <f t="shared" si="579"/>
        <v>2026</v>
      </c>
      <c r="AD4820" s="2" t="str">
        <f>IFERROR(VLOOKUP(A4820,'Aux Área'!$A$4:$B$123,2,0),"-")</f>
        <v>INSPEÇÃO</v>
      </c>
    </row>
    <row r="4821" spans="1:30" x14ac:dyDescent="0.3">
      <c r="A4821" t="s">
        <v>2278</v>
      </c>
      <c r="B4821" t="s">
        <v>4664</v>
      </c>
      <c r="C4821" t="s">
        <v>7759</v>
      </c>
      <c r="D4821" t="s">
        <v>6708</v>
      </c>
      <c r="E4821" t="s">
        <v>6709</v>
      </c>
      <c r="F4821" t="s">
        <v>2281</v>
      </c>
      <c r="G4821" t="s">
        <v>1135</v>
      </c>
      <c r="H4821" t="s">
        <v>2275</v>
      </c>
      <c r="I4821" t="s">
        <v>1497</v>
      </c>
      <c r="J4821" t="s">
        <v>169</v>
      </c>
      <c r="K4821" t="s">
        <v>170</v>
      </c>
      <c r="L4821" t="s">
        <v>124</v>
      </c>
      <c r="M4821" t="s">
        <v>38</v>
      </c>
      <c r="N4821" t="s">
        <v>39</v>
      </c>
      <c r="O4821" s="23">
        <v>374</v>
      </c>
      <c r="P4821" s="9">
        <v>9.4700000000000006</v>
      </c>
      <c r="Q4821" t="s">
        <v>40</v>
      </c>
      <c r="R4821">
        <v>77349</v>
      </c>
      <c r="S4821" s="9">
        <v>39.5</v>
      </c>
      <c r="T4821" s="26">
        <v>4.8899999999999997</v>
      </c>
      <c r="U4821" s="8">
        <v>193.16</v>
      </c>
      <c r="V4821" t="s">
        <v>41</v>
      </c>
      <c r="W4821" t="s">
        <v>2276</v>
      </c>
      <c r="X4821" t="s">
        <v>42</v>
      </c>
      <c r="Y4821" t="s">
        <v>2277</v>
      </c>
      <c r="AA4821" s="1">
        <f t="shared" si="577"/>
        <v>46033</v>
      </c>
      <c r="AB4821" s="2">
        <f t="shared" si="578"/>
        <v>1</v>
      </c>
      <c r="AC4821" s="2">
        <f t="shared" si="579"/>
        <v>2026</v>
      </c>
      <c r="AD4821" s="2" t="str">
        <f>IFERROR(VLOOKUP(A4821,'Aux Área'!$A$4:$B$123,2,0),"-")</f>
        <v>INSPEÇÃO</v>
      </c>
    </row>
    <row r="4822" spans="1:30" x14ac:dyDescent="0.3">
      <c r="A4822" t="s">
        <v>2477</v>
      </c>
      <c r="B4822" t="s">
        <v>2478</v>
      </c>
      <c r="C4822" t="s">
        <v>7760</v>
      </c>
      <c r="D4822" t="s">
        <v>3325</v>
      </c>
      <c r="E4822" t="s">
        <v>3326</v>
      </c>
      <c r="F4822" t="s">
        <v>2480</v>
      </c>
      <c r="G4822" t="s">
        <v>659</v>
      </c>
      <c r="H4822" t="s">
        <v>2215</v>
      </c>
      <c r="I4822" t="s">
        <v>667</v>
      </c>
      <c r="J4822" t="s">
        <v>275</v>
      </c>
      <c r="K4822" t="s">
        <v>276</v>
      </c>
      <c r="L4822" t="s">
        <v>124</v>
      </c>
      <c r="M4822" t="s">
        <v>38</v>
      </c>
      <c r="N4822" t="s">
        <v>668</v>
      </c>
      <c r="O4822" s="23">
        <v>394</v>
      </c>
      <c r="P4822" s="9">
        <v>7.05</v>
      </c>
      <c r="Q4822" t="s">
        <v>40</v>
      </c>
      <c r="R4822">
        <v>6969</v>
      </c>
      <c r="S4822" s="9">
        <v>55.89</v>
      </c>
      <c r="T4822" s="26">
        <v>7.42</v>
      </c>
      <c r="U4822" s="8">
        <v>414.7</v>
      </c>
      <c r="V4822" t="s">
        <v>7761</v>
      </c>
      <c r="W4822" t="s">
        <v>2007</v>
      </c>
      <c r="X4822" t="s">
        <v>42</v>
      </c>
      <c r="Y4822" t="s">
        <v>1740</v>
      </c>
      <c r="AA4822" s="1">
        <f t="shared" si="577"/>
        <v>46033</v>
      </c>
      <c r="AB4822" s="2">
        <f t="shared" si="578"/>
        <v>1</v>
      </c>
      <c r="AC4822" s="2">
        <f t="shared" si="579"/>
        <v>2026</v>
      </c>
      <c r="AD4822" s="2" t="str">
        <f>IFERROR(VLOOKUP(A4822,'Aux Área'!$A$4:$B$123,2,0),"-")</f>
        <v>APH</v>
      </c>
    </row>
    <row r="4823" spans="1:30" x14ac:dyDescent="0.3">
      <c r="A4823" t="s">
        <v>2260</v>
      </c>
      <c r="B4823" t="s">
        <v>113</v>
      </c>
      <c r="C4823" t="s">
        <v>7762</v>
      </c>
      <c r="D4823" t="s">
        <v>4423</v>
      </c>
      <c r="E4823" t="s">
        <v>4424</v>
      </c>
      <c r="F4823" t="s">
        <v>2262</v>
      </c>
      <c r="G4823" t="s">
        <v>35</v>
      </c>
      <c r="H4823" t="s">
        <v>2263</v>
      </c>
      <c r="I4823" t="s">
        <v>2186</v>
      </c>
      <c r="J4823" t="s">
        <v>409</v>
      </c>
      <c r="K4823" t="s">
        <v>410</v>
      </c>
      <c r="L4823" t="s">
        <v>141</v>
      </c>
      <c r="M4823" t="s">
        <v>38</v>
      </c>
      <c r="N4823" t="s">
        <v>668</v>
      </c>
      <c r="O4823" s="23">
        <v>586</v>
      </c>
      <c r="P4823" s="9">
        <v>15.61</v>
      </c>
      <c r="Q4823" t="s">
        <v>40</v>
      </c>
      <c r="R4823">
        <v>63026</v>
      </c>
      <c r="S4823" s="9">
        <v>37.54</v>
      </c>
      <c r="T4823" s="26">
        <v>6.09</v>
      </c>
      <c r="U4823" s="8">
        <v>228.62</v>
      </c>
      <c r="V4823" t="s">
        <v>7763</v>
      </c>
      <c r="W4823" t="s">
        <v>2007</v>
      </c>
      <c r="X4823" t="s">
        <v>42</v>
      </c>
      <c r="Y4823" t="s">
        <v>1740</v>
      </c>
      <c r="AA4823" s="1">
        <f t="shared" si="577"/>
        <v>46033</v>
      </c>
      <c r="AB4823" s="2">
        <f t="shared" si="578"/>
        <v>1</v>
      </c>
      <c r="AC4823" s="2">
        <f t="shared" si="579"/>
        <v>2026</v>
      </c>
      <c r="AD4823" s="2" t="str">
        <f>IFERROR(VLOOKUP(A4823,'Aux Área'!$A$4:$B$123,2,0),"-")</f>
        <v>INSPEÇÃO</v>
      </c>
    </row>
    <row r="4824" spans="1:30" x14ac:dyDescent="0.3">
      <c r="A4824" t="s">
        <v>2282</v>
      </c>
      <c r="B4824" t="s">
        <v>4679</v>
      </c>
      <c r="C4824" t="s">
        <v>7764</v>
      </c>
      <c r="D4824" t="s">
        <v>3162</v>
      </c>
      <c r="E4824" t="s">
        <v>3163</v>
      </c>
      <c r="F4824" t="s">
        <v>2285</v>
      </c>
      <c r="G4824" t="s">
        <v>1135</v>
      </c>
      <c r="H4824" t="s">
        <v>2275</v>
      </c>
      <c r="I4824" t="s">
        <v>1497</v>
      </c>
      <c r="J4824" t="s">
        <v>409</v>
      </c>
      <c r="K4824" t="s">
        <v>410</v>
      </c>
      <c r="L4824" t="s">
        <v>141</v>
      </c>
      <c r="M4824" t="s">
        <v>38</v>
      </c>
      <c r="N4824" t="s">
        <v>39</v>
      </c>
      <c r="O4824" s="23">
        <v>187</v>
      </c>
      <c r="P4824" s="9">
        <v>10.48</v>
      </c>
      <c r="Q4824" t="s">
        <v>40</v>
      </c>
      <c r="R4824">
        <v>64966</v>
      </c>
      <c r="S4824" s="9">
        <v>17.84</v>
      </c>
      <c r="T4824" s="26">
        <v>4.6900000000000004</v>
      </c>
      <c r="U4824" s="8">
        <v>83.67</v>
      </c>
      <c r="V4824" t="s">
        <v>7765</v>
      </c>
      <c r="W4824" t="s">
        <v>2276</v>
      </c>
      <c r="X4824" t="s">
        <v>42</v>
      </c>
      <c r="Y4824" t="s">
        <v>2277</v>
      </c>
      <c r="AA4824" s="1">
        <f t="shared" si="577"/>
        <v>46033</v>
      </c>
      <c r="AB4824" s="2">
        <f t="shared" si="578"/>
        <v>1</v>
      </c>
      <c r="AC4824" s="2">
        <f t="shared" si="579"/>
        <v>2026</v>
      </c>
      <c r="AD4824" s="2" t="str">
        <f>IFERROR(VLOOKUP(A4824,'Aux Área'!$A$4:$B$123,2,0),"-")</f>
        <v>INSPEÇÃO</v>
      </c>
    </row>
    <row r="4825" spans="1:30" x14ac:dyDescent="0.3">
      <c r="A4825" t="s">
        <v>2461</v>
      </c>
      <c r="B4825" t="s">
        <v>5008</v>
      </c>
      <c r="C4825" t="s">
        <v>7766</v>
      </c>
      <c r="D4825" t="s">
        <v>3285</v>
      </c>
      <c r="E4825" t="s">
        <v>3286</v>
      </c>
      <c r="F4825" t="s">
        <v>3574</v>
      </c>
      <c r="G4825" t="s">
        <v>1135</v>
      </c>
      <c r="H4825" t="s">
        <v>2275</v>
      </c>
      <c r="I4825" t="s">
        <v>1497</v>
      </c>
      <c r="J4825" t="s">
        <v>188</v>
      </c>
      <c r="K4825" t="s">
        <v>189</v>
      </c>
      <c r="L4825" t="s">
        <v>190</v>
      </c>
      <c r="M4825" t="s">
        <v>38</v>
      </c>
      <c r="N4825" t="s">
        <v>39</v>
      </c>
      <c r="O4825" s="23">
        <v>401</v>
      </c>
      <c r="P4825" s="9">
        <v>11.38</v>
      </c>
      <c r="Q4825" t="s">
        <v>40</v>
      </c>
      <c r="R4825">
        <v>57128</v>
      </c>
      <c r="S4825" s="9">
        <v>35.229999999999997</v>
      </c>
      <c r="T4825" s="26">
        <v>4.99</v>
      </c>
      <c r="U4825" s="8">
        <v>175.8</v>
      </c>
      <c r="V4825" t="s">
        <v>41</v>
      </c>
      <c r="W4825" t="s">
        <v>2276</v>
      </c>
      <c r="X4825" t="s">
        <v>42</v>
      </c>
      <c r="Y4825" t="s">
        <v>2277</v>
      </c>
      <c r="AA4825" s="1">
        <f t="shared" si="577"/>
        <v>46033</v>
      </c>
      <c r="AB4825" s="2">
        <f t="shared" si="578"/>
        <v>1</v>
      </c>
      <c r="AC4825" s="2">
        <f t="shared" si="579"/>
        <v>2026</v>
      </c>
      <c r="AD4825" s="2" t="str">
        <f>IFERROR(VLOOKUP(A4825,'Aux Área'!$A$4:$B$123,2,0),"-")</f>
        <v>INSPEÇÃO</v>
      </c>
    </row>
    <row r="4826" spans="1:30" x14ac:dyDescent="0.3">
      <c r="A4826" t="s">
        <v>2208</v>
      </c>
      <c r="B4826" t="s">
        <v>2544</v>
      </c>
      <c r="C4826" t="s">
        <v>7767</v>
      </c>
      <c r="D4826" t="s">
        <v>2468</v>
      </c>
      <c r="E4826" t="s">
        <v>2469</v>
      </c>
      <c r="F4826" t="s">
        <v>2210</v>
      </c>
      <c r="G4826" t="s">
        <v>1135</v>
      </c>
      <c r="H4826" t="s">
        <v>2211</v>
      </c>
      <c r="I4826" t="s">
        <v>37</v>
      </c>
      <c r="J4826" t="s">
        <v>175</v>
      </c>
      <c r="K4826" t="s">
        <v>176</v>
      </c>
      <c r="L4826" t="s">
        <v>177</v>
      </c>
      <c r="M4826" t="s">
        <v>38</v>
      </c>
      <c r="N4826" t="s">
        <v>668</v>
      </c>
      <c r="O4826" s="23">
        <v>285</v>
      </c>
      <c r="P4826" s="9">
        <v>5.25</v>
      </c>
      <c r="Q4826" t="s">
        <v>40</v>
      </c>
      <c r="R4826">
        <v>10162</v>
      </c>
      <c r="S4826" s="9">
        <v>54.27</v>
      </c>
      <c r="T4826" s="26">
        <v>6.19</v>
      </c>
      <c r="U4826" s="8">
        <v>335.94</v>
      </c>
      <c r="V4826" t="s">
        <v>7768</v>
      </c>
      <c r="W4826" t="s">
        <v>2007</v>
      </c>
      <c r="X4826" t="s">
        <v>42</v>
      </c>
      <c r="Y4826" t="s">
        <v>1740</v>
      </c>
      <c r="AA4826" s="1">
        <f t="shared" si="577"/>
        <v>46033</v>
      </c>
      <c r="AB4826" s="2">
        <f t="shared" si="578"/>
        <v>1</v>
      </c>
      <c r="AC4826" s="2">
        <f t="shared" si="579"/>
        <v>2026</v>
      </c>
      <c r="AD4826" s="2" t="str">
        <f>IFERROR(VLOOKUP(A4826,'Aux Área'!$A$4:$B$123,2,0),"-")</f>
        <v>APH</v>
      </c>
    </row>
    <row r="4827" spans="1:30" x14ac:dyDescent="0.3">
      <c r="A4827" t="s">
        <v>3092</v>
      </c>
      <c r="B4827" t="s">
        <v>4774</v>
      </c>
      <c r="C4827" t="s">
        <v>7769</v>
      </c>
      <c r="D4827" t="s">
        <v>7114</v>
      </c>
      <c r="E4827" t="s">
        <v>7115</v>
      </c>
      <c r="F4827" t="s">
        <v>3594</v>
      </c>
      <c r="G4827" t="s">
        <v>1135</v>
      </c>
      <c r="H4827" t="s">
        <v>2275</v>
      </c>
      <c r="I4827" t="s">
        <v>1497</v>
      </c>
      <c r="J4827" t="s">
        <v>89</v>
      </c>
      <c r="K4827" t="s">
        <v>90</v>
      </c>
      <c r="L4827" t="s">
        <v>91</v>
      </c>
      <c r="M4827" t="s">
        <v>38</v>
      </c>
      <c r="N4827" t="s">
        <v>39</v>
      </c>
      <c r="O4827" s="23">
        <v>316</v>
      </c>
      <c r="P4827" s="9">
        <v>9.1199999999999992</v>
      </c>
      <c r="Q4827" t="s">
        <v>40</v>
      </c>
      <c r="R4827">
        <v>57563</v>
      </c>
      <c r="S4827" s="9">
        <v>34.659999999999997</v>
      </c>
      <c r="T4827" s="26">
        <v>4.99</v>
      </c>
      <c r="U4827" s="8">
        <v>172.95</v>
      </c>
      <c r="V4827" t="s">
        <v>7770</v>
      </c>
      <c r="W4827" t="s">
        <v>2276</v>
      </c>
      <c r="X4827" t="s">
        <v>42</v>
      </c>
      <c r="Y4827" t="s">
        <v>2277</v>
      </c>
      <c r="AA4827" s="1">
        <f t="shared" si="577"/>
        <v>46033</v>
      </c>
      <c r="AB4827" s="2">
        <f t="shared" si="578"/>
        <v>1</v>
      </c>
      <c r="AC4827" s="2">
        <f t="shared" si="579"/>
        <v>2026</v>
      </c>
      <c r="AD4827" s="2" t="str">
        <f>IFERROR(VLOOKUP(A4827,'Aux Área'!$A$4:$B$123,2,0),"-")</f>
        <v>INSPEÇÃO</v>
      </c>
    </row>
    <row r="4828" spans="1:30" x14ac:dyDescent="0.3">
      <c r="A4828" t="s">
        <v>70</v>
      </c>
      <c r="B4828" t="s">
        <v>272</v>
      </c>
      <c r="C4828" t="s">
        <v>7771</v>
      </c>
      <c r="D4828" t="s">
        <v>2169</v>
      </c>
      <c r="E4828" t="s">
        <v>2170</v>
      </c>
      <c r="F4828" t="s">
        <v>71</v>
      </c>
      <c r="G4828" t="s">
        <v>35</v>
      </c>
      <c r="H4828" t="s">
        <v>36</v>
      </c>
      <c r="I4828" t="s">
        <v>37</v>
      </c>
      <c r="J4828" t="s">
        <v>471</v>
      </c>
      <c r="K4828" t="s">
        <v>472</v>
      </c>
      <c r="L4828" t="s">
        <v>84</v>
      </c>
      <c r="M4828" t="s">
        <v>38</v>
      </c>
      <c r="N4828" t="s">
        <v>39</v>
      </c>
      <c r="O4828" s="23">
        <v>291</v>
      </c>
      <c r="P4828" s="9">
        <v>7.54</v>
      </c>
      <c r="Q4828" t="s">
        <v>40</v>
      </c>
      <c r="R4828">
        <v>11909</v>
      </c>
      <c r="S4828" s="9">
        <v>38.57</v>
      </c>
      <c r="T4828" s="26">
        <v>5.2409999999999997</v>
      </c>
      <c r="U4828" s="8">
        <v>202.15</v>
      </c>
      <c r="V4828" t="s">
        <v>41</v>
      </c>
      <c r="W4828" t="s">
        <v>2007</v>
      </c>
      <c r="X4828" t="s">
        <v>42</v>
      </c>
      <c r="Y4828" t="s">
        <v>1740</v>
      </c>
      <c r="AA4828" s="1">
        <f t="shared" si="577"/>
        <v>46033</v>
      </c>
      <c r="AB4828" s="2">
        <f t="shared" si="578"/>
        <v>1</v>
      </c>
      <c r="AC4828" s="2">
        <f t="shared" si="579"/>
        <v>2026</v>
      </c>
      <c r="AD4828" s="2" t="str">
        <f>IFERROR(VLOOKUP(A4828,'Aux Área'!$A$4:$B$123,2,0),"-")</f>
        <v>QSMS</v>
      </c>
    </row>
    <row r="4829" spans="1:30" x14ac:dyDescent="0.3">
      <c r="A4829" t="s">
        <v>68</v>
      </c>
      <c r="B4829" t="s">
        <v>296</v>
      </c>
      <c r="C4829" t="s">
        <v>7772</v>
      </c>
      <c r="D4829" t="s">
        <v>3197</v>
      </c>
      <c r="E4829" t="s">
        <v>3198</v>
      </c>
      <c r="F4829" t="s">
        <v>69</v>
      </c>
      <c r="G4829" t="s">
        <v>35</v>
      </c>
      <c r="H4829" t="s">
        <v>36</v>
      </c>
      <c r="I4829" t="s">
        <v>37</v>
      </c>
      <c r="J4829" t="s">
        <v>370</v>
      </c>
      <c r="K4829" t="s">
        <v>371</v>
      </c>
      <c r="L4829" t="s">
        <v>124</v>
      </c>
      <c r="M4829" t="s">
        <v>38</v>
      </c>
      <c r="N4829" t="s">
        <v>39</v>
      </c>
      <c r="O4829" s="23">
        <v>326</v>
      </c>
      <c r="P4829" s="9">
        <v>9.4700000000000006</v>
      </c>
      <c r="Q4829" t="s">
        <v>40</v>
      </c>
      <c r="R4829">
        <v>33699</v>
      </c>
      <c r="S4829" s="9">
        <v>34.43</v>
      </c>
      <c r="T4829" s="26">
        <v>4.99</v>
      </c>
      <c r="U4829" s="8">
        <v>171.81</v>
      </c>
      <c r="V4829" t="s">
        <v>7773</v>
      </c>
      <c r="W4829" t="s">
        <v>2007</v>
      </c>
      <c r="X4829" t="s">
        <v>42</v>
      </c>
      <c r="Y4829" t="s">
        <v>1740</v>
      </c>
      <c r="AA4829" s="1">
        <f t="shared" si="577"/>
        <v>46033</v>
      </c>
      <c r="AB4829" s="2">
        <f t="shared" si="578"/>
        <v>1</v>
      </c>
      <c r="AC4829" s="2">
        <f t="shared" si="579"/>
        <v>2026</v>
      </c>
      <c r="AD4829" s="2" t="str">
        <f>IFERROR(VLOOKUP(A4829,'Aux Área'!$A$4:$B$123,2,0),"-")</f>
        <v>OPERAÇÃO</v>
      </c>
    </row>
    <row r="4830" spans="1:30" x14ac:dyDescent="0.3">
      <c r="A4830" t="s">
        <v>2306</v>
      </c>
      <c r="B4830" t="s">
        <v>4613</v>
      </c>
      <c r="C4830" t="s">
        <v>7774</v>
      </c>
      <c r="D4830" t="s">
        <v>3212</v>
      </c>
      <c r="E4830" t="s">
        <v>3213</v>
      </c>
      <c r="F4830" t="s">
        <v>2309</v>
      </c>
      <c r="G4830" t="s">
        <v>1135</v>
      </c>
      <c r="H4830" t="s">
        <v>2275</v>
      </c>
      <c r="I4830" t="s">
        <v>1497</v>
      </c>
      <c r="J4830" t="s">
        <v>1665</v>
      </c>
      <c r="K4830" t="s">
        <v>1666</v>
      </c>
      <c r="L4830" t="s">
        <v>301</v>
      </c>
      <c r="M4830" t="s">
        <v>38</v>
      </c>
      <c r="N4830" t="s">
        <v>39</v>
      </c>
      <c r="O4830" s="23">
        <v>386</v>
      </c>
      <c r="P4830" s="9">
        <v>9.23</v>
      </c>
      <c r="Q4830" t="s">
        <v>40</v>
      </c>
      <c r="R4830">
        <v>69223</v>
      </c>
      <c r="S4830" s="9">
        <v>41.83</v>
      </c>
      <c r="T4830" s="26">
        <v>4.6900000000000004</v>
      </c>
      <c r="U4830" s="8">
        <v>196.18</v>
      </c>
      <c r="V4830" t="s">
        <v>7775</v>
      </c>
      <c r="W4830" t="s">
        <v>2276</v>
      </c>
      <c r="X4830" t="s">
        <v>42</v>
      </c>
      <c r="Y4830" t="s">
        <v>2277</v>
      </c>
      <c r="AA4830" s="1">
        <f t="shared" si="577"/>
        <v>46033</v>
      </c>
      <c r="AB4830" s="2">
        <f t="shared" si="578"/>
        <v>1</v>
      </c>
      <c r="AC4830" s="2">
        <f t="shared" si="579"/>
        <v>2026</v>
      </c>
      <c r="AD4830" s="2" t="str">
        <f>IFERROR(VLOOKUP(A4830,'Aux Área'!$A$4:$B$123,2,0),"-")</f>
        <v>INSPEÇÃO</v>
      </c>
    </row>
    <row r="4831" spans="1:30" x14ac:dyDescent="0.3">
      <c r="A4831" t="s">
        <v>2643</v>
      </c>
      <c r="B4831" t="s">
        <v>2307</v>
      </c>
      <c r="C4831" t="s">
        <v>7776</v>
      </c>
      <c r="D4831" t="s">
        <v>4726</v>
      </c>
      <c r="E4831" t="s">
        <v>4727</v>
      </c>
      <c r="F4831" t="s">
        <v>2646</v>
      </c>
      <c r="G4831" t="s">
        <v>1300</v>
      </c>
      <c r="H4831" t="s">
        <v>1301</v>
      </c>
      <c r="I4831" t="s">
        <v>37</v>
      </c>
      <c r="J4831" t="s">
        <v>370</v>
      </c>
      <c r="K4831" t="s">
        <v>371</v>
      </c>
      <c r="L4831" t="s">
        <v>124</v>
      </c>
      <c r="M4831" t="s">
        <v>38</v>
      </c>
      <c r="N4831" t="s">
        <v>39</v>
      </c>
      <c r="O4831" s="23">
        <v>400</v>
      </c>
      <c r="P4831" s="9">
        <v>10.99</v>
      </c>
      <c r="Q4831" t="s">
        <v>40</v>
      </c>
      <c r="R4831">
        <v>71772</v>
      </c>
      <c r="S4831" s="9">
        <v>36.4</v>
      </c>
      <c r="T4831" s="26">
        <v>4.99</v>
      </c>
      <c r="U4831" s="8">
        <v>181.65</v>
      </c>
      <c r="V4831" t="s">
        <v>7777</v>
      </c>
      <c r="W4831" t="s">
        <v>2276</v>
      </c>
      <c r="X4831" t="s">
        <v>42</v>
      </c>
      <c r="Y4831" t="s">
        <v>2277</v>
      </c>
      <c r="AA4831" s="1">
        <f t="shared" si="577"/>
        <v>46033</v>
      </c>
      <c r="AB4831" s="2">
        <f t="shared" si="578"/>
        <v>1</v>
      </c>
      <c r="AC4831" s="2">
        <f t="shared" si="579"/>
        <v>2026</v>
      </c>
      <c r="AD4831" s="2" t="str">
        <f>IFERROR(VLOOKUP(A4831,'Aux Área'!$A$4:$B$123,2,0),"-")</f>
        <v>INSPEÇÃO</v>
      </c>
    </row>
    <row r="4832" spans="1:30" x14ac:dyDescent="0.3">
      <c r="A4832" t="s">
        <v>2278</v>
      </c>
      <c r="B4832" t="s">
        <v>4664</v>
      </c>
      <c r="C4832" t="s">
        <v>7778</v>
      </c>
      <c r="D4832" t="s">
        <v>3208</v>
      </c>
      <c r="E4832" t="s">
        <v>3209</v>
      </c>
      <c r="F4832" t="s">
        <v>2281</v>
      </c>
      <c r="G4832" t="s">
        <v>1135</v>
      </c>
      <c r="H4832" t="s">
        <v>2275</v>
      </c>
      <c r="I4832" t="s">
        <v>1497</v>
      </c>
      <c r="J4832" t="s">
        <v>169</v>
      </c>
      <c r="K4832" t="s">
        <v>170</v>
      </c>
      <c r="L4832" t="s">
        <v>124</v>
      </c>
      <c r="M4832" t="s">
        <v>38</v>
      </c>
      <c r="N4832" t="s">
        <v>39</v>
      </c>
      <c r="O4832" s="23">
        <v>358</v>
      </c>
      <c r="P4832" s="9">
        <v>10.050000000000001</v>
      </c>
      <c r="Q4832" t="s">
        <v>40</v>
      </c>
      <c r="R4832">
        <v>77707</v>
      </c>
      <c r="S4832" s="9">
        <v>35.619999999999997</v>
      </c>
      <c r="T4832" s="26">
        <v>4.8899999999999997</v>
      </c>
      <c r="U4832" s="8">
        <v>174.19</v>
      </c>
      <c r="V4832" t="s">
        <v>41</v>
      </c>
      <c r="W4832" t="s">
        <v>2276</v>
      </c>
      <c r="X4832" t="s">
        <v>42</v>
      </c>
      <c r="Y4832" t="s">
        <v>2277</v>
      </c>
      <c r="AA4832" s="1">
        <f t="shared" si="577"/>
        <v>46033</v>
      </c>
      <c r="AB4832" s="2">
        <f t="shared" si="578"/>
        <v>1</v>
      </c>
      <c r="AC4832" s="2">
        <f t="shared" si="579"/>
        <v>2026</v>
      </c>
      <c r="AD4832" s="2" t="str">
        <f>IFERROR(VLOOKUP(A4832,'Aux Área'!$A$4:$B$123,2,0),"-")</f>
        <v>INSPEÇÃO</v>
      </c>
    </row>
    <row r="4833" spans="1:30" x14ac:dyDescent="0.3">
      <c r="A4833" t="s">
        <v>2638</v>
      </c>
      <c r="B4833" t="s">
        <v>4593</v>
      </c>
      <c r="C4833" t="s">
        <v>7779</v>
      </c>
      <c r="D4833" t="s">
        <v>4358</v>
      </c>
      <c r="E4833" t="s">
        <v>4359</v>
      </c>
      <c r="F4833" t="s">
        <v>2641</v>
      </c>
      <c r="G4833" t="s">
        <v>1135</v>
      </c>
      <c r="H4833" t="s">
        <v>2275</v>
      </c>
      <c r="I4833" t="s">
        <v>1497</v>
      </c>
      <c r="J4833" t="s">
        <v>275</v>
      </c>
      <c r="K4833" t="s">
        <v>276</v>
      </c>
      <c r="L4833" t="s">
        <v>124</v>
      </c>
      <c r="M4833" t="s">
        <v>38</v>
      </c>
      <c r="N4833" t="s">
        <v>39</v>
      </c>
      <c r="O4833" s="23">
        <v>355</v>
      </c>
      <c r="P4833" s="9">
        <v>8.4</v>
      </c>
      <c r="Q4833" t="s">
        <v>40</v>
      </c>
      <c r="R4833">
        <v>65068</v>
      </c>
      <c r="S4833" s="9">
        <v>42.24</v>
      </c>
      <c r="T4833" s="26">
        <v>4.79</v>
      </c>
      <c r="U4833" s="8">
        <v>202.33</v>
      </c>
      <c r="V4833" t="s">
        <v>7780</v>
      </c>
      <c r="W4833" t="s">
        <v>2276</v>
      </c>
      <c r="X4833" t="s">
        <v>42</v>
      </c>
      <c r="Y4833" t="s">
        <v>2277</v>
      </c>
      <c r="AA4833" s="1">
        <f t="shared" si="577"/>
        <v>46034</v>
      </c>
      <c r="AB4833" s="2">
        <f t="shared" si="578"/>
        <v>1</v>
      </c>
      <c r="AC4833" s="2">
        <f t="shared" si="579"/>
        <v>2026</v>
      </c>
      <c r="AD4833" s="2" t="str">
        <f>IFERROR(VLOOKUP(A4833,'Aux Área'!$A$4:$B$123,2,0),"-")</f>
        <v>INSPEÇÃO</v>
      </c>
    </row>
    <row r="4834" spans="1:30" x14ac:dyDescent="0.3">
      <c r="A4834" t="s">
        <v>2318</v>
      </c>
      <c r="B4834" t="s">
        <v>2733</v>
      </c>
      <c r="C4834" t="s">
        <v>7781</v>
      </c>
      <c r="D4834" t="s">
        <v>5015</v>
      </c>
      <c r="E4834" t="s">
        <v>5016</v>
      </c>
      <c r="F4834" t="s">
        <v>4203</v>
      </c>
      <c r="G4834" t="s">
        <v>1135</v>
      </c>
      <c r="H4834" t="s">
        <v>2185</v>
      </c>
      <c r="I4834" t="s">
        <v>2186</v>
      </c>
      <c r="J4834" t="s">
        <v>370</v>
      </c>
      <c r="K4834" t="s">
        <v>371</v>
      </c>
      <c r="L4834" t="s">
        <v>124</v>
      </c>
      <c r="M4834" t="s">
        <v>38</v>
      </c>
      <c r="N4834" t="s">
        <v>668</v>
      </c>
      <c r="O4834" s="23">
        <v>932</v>
      </c>
      <c r="P4834" s="9">
        <v>15.34</v>
      </c>
      <c r="Q4834" t="s">
        <v>40</v>
      </c>
      <c r="R4834">
        <v>70237</v>
      </c>
      <c r="S4834" s="9">
        <v>60.77</v>
      </c>
      <c r="T4834" s="26">
        <v>6.19</v>
      </c>
      <c r="U4834" s="8">
        <v>376.18</v>
      </c>
      <c r="V4834" t="s">
        <v>7782</v>
      </c>
      <c r="W4834" t="s">
        <v>2007</v>
      </c>
      <c r="X4834" t="s">
        <v>42</v>
      </c>
      <c r="Y4834" t="s">
        <v>2188</v>
      </c>
      <c r="AA4834" s="1">
        <f t="shared" si="577"/>
        <v>46034</v>
      </c>
      <c r="AB4834" s="2">
        <f t="shared" si="578"/>
        <v>1</v>
      </c>
      <c r="AC4834" s="2">
        <f t="shared" si="579"/>
        <v>2026</v>
      </c>
      <c r="AD4834" s="2" t="str">
        <f>IFERROR(VLOOKUP(A4834,'Aux Área'!$A$4:$B$123,2,0),"-")</f>
        <v>INSPEÇÃO</v>
      </c>
    </row>
    <row r="4835" spans="1:30" x14ac:dyDescent="0.3">
      <c r="A4835" t="s">
        <v>68</v>
      </c>
      <c r="B4835" t="s">
        <v>296</v>
      </c>
      <c r="C4835" t="s">
        <v>7783</v>
      </c>
      <c r="D4835" t="s">
        <v>3197</v>
      </c>
      <c r="E4835" t="s">
        <v>3198</v>
      </c>
      <c r="F4835" t="s">
        <v>69</v>
      </c>
      <c r="G4835" t="s">
        <v>35</v>
      </c>
      <c r="H4835" t="s">
        <v>36</v>
      </c>
      <c r="I4835" t="s">
        <v>37</v>
      </c>
      <c r="J4835" t="s">
        <v>89</v>
      </c>
      <c r="K4835" t="s">
        <v>90</v>
      </c>
      <c r="L4835" t="s">
        <v>91</v>
      </c>
      <c r="M4835" t="s">
        <v>38</v>
      </c>
      <c r="N4835" t="s">
        <v>39</v>
      </c>
      <c r="O4835" s="23">
        <v>264</v>
      </c>
      <c r="P4835" s="9">
        <v>11.37</v>
      </c>
      <c r="Q4835" t="s">
        <v>40</v>
      </c>
      <c r="R4835">
        <v>33963</v>
      </c>
      <c r="S4835" s="9">
        <v>23.21</v>
      </c>
      <c r="T4835" s="26">
        <v>5.19</v>
      </c>
      <c r="U4835" s="8">
        <v>120.46</v>
      </c>
      <c r="V4835" t="s">
        <v>7784</v>
      </c>
      <c r="W4835" t="s">
        <v>2007</v>
      </c>
      <c r="X4835" t="s">
        <v>42</v>
      </c>
      <c r="Y4835" t="s">
        <v>1740</v>
      </c>
      <c r="AA4835" s="1">
        <f t="shared" si="577"/>
        <v>46034</v>
      </c>
      <c r="AB4835" s="2">
        <f t="shared" si="578"/>
        <v>1</v>
      </c>
      <c r="AC4835" s="2">
        <f t="shared" si="579"/>
        <v>2026</v>
      </c>
      <c r="AD4835" s="2" t="str">
        <f>IFERROR(VLOOKUP(A4835,'Aux Área'!$A$4:$B$123,2,0),"-")</f>
        <v>OPERAÇÃO</v>
      </c>
    </row>
    <row r="4836" spans="1:30" x14ac:dyDescent="0.3">
      <c r="A4836" t="s">
        <v>2461</v>
      </c>
      <c r="B4836" t="s">
        <v>5008</v>
      </c>
      <c r="C4836" t="s">
        <v>7785</v>
      </c>
      <c r="D4836" t="s">
        <v>3193</v>
      </c>
      <c r="E4836" t="s">
        <v>3194</v>
      </c>
      <c r="F4836" t="s">
        <v>3574</v>
      </c>
      <c r="G4836" t="s">
        <v>1135</v>
      </c>
      <c r="H4836" t="s">
        <v>2275</v>
      </c>
      <c r="I4836" t="s">
        <v>1497</v>
      </c>
      <c r="J4836" t="s">
        <v>275</v>
      </c>
      <c r="K4836" t="s">
        <v>276</v>
      </c>
      <c r="L4836" t="s">
        <v>124</v>
      </c>
      <c r="M4836" t="s">
        <v>38</v>
      </c>
      <c r="N4836" t="s">
        <v>39</v>
      </c>
      <c r="O4836" s="23">
        <v>442</v>
      </c>
      <c r="P4836" s="9">
        <v>11.08</v>
      </c>
      <c r="Q4836" t="s">
        <v>40</v>
      </c>
      <c r="R4836">
        <v>57570</v>
      </c>
      <c r="S4836" s="9">
        <v>39.880000000000003</v>
      </c>
      <c r="T4836" s="26">
        <v>4.79</v>
      </c>
      <c r="U4836" s="8">
        <v>191.03</v>
      </c>
      <c r="V4836" t="s">
        <v>7786</v>
      </c>
      <c r="W4836" t="s">
        <v>2276</v>
      </c>
      <c r="X4836" t="s">
        <v>42</v>
      </c>
      <c r="Y4836" t="s">
        <v>2277</v>
      </c>
      <c r="AA4836" s="1">
        <f t="shared" si="577"/>
        <v>46034</v>
      </c>
      <c r="AB4836" s="2">
        <f t="shared" si="578"/>
        <v>1</v>
      </c>
      <c r="AC4836" s="2">
        <f t="shared" si="579"/>
        <v>2026</v>
      </c>
      <c r="AD4836" s="2" t="str">
        <f>IFERROR(VLOOKUP(A4836,'Aux Área'!$A$4:$B$123,2,0),"-")</f>
        <v>INSPEÇÃO</v>
      </c>
    </row>
    <row r="4837" spans="1:30" x14ac:dyDescent="0.3">
      <c r="A4837" t="s">
        <v>2181</v>
      </c>
      <c r="B4837" t="s">
        <v>4595</v>
      </c>
      <c r="C4837" t="s">
        <v>7787</v>
      </c>
      <c r="D4837" t="s">
        <v>3303</v>
      </c>
      <c r="E4837" t="s">
        <v>3304</v>
      </c>
      <c r="F4837" t="s">
        <v>2184</v>
      </c>
      <c r="G4837" t="s">
        <v>1135</v>
      </c>
      <c r="H4837" t="s">
        <v>2185</v>
      </c>
      <c r="I4837" t="s">
        <v>2186</v>
      </c>
      <c r="J4837" t="s">
        <v>241</v>
      </c>
      <c r="K4837" t="s">
        <v>242</v>
      </c>
      <c r="L4837" t="s">
        <v>110</v>
      </c>
      <c r="M4837" t="s">
        <v>38</v>
      </c>
      <c r="N4837" t="s">
        <v>668</v>
      </c>
      <c r="O4837" s="23">
        <v>777</v>
      </c>
      <c r="P4837" s="9">
        <v>16.100000000000001</v>
      </c>
      <c r="Q4837" t="s">
        <v>40</v>
      </c>
      <c r="R4837">
        <v>78946</v>
      </c>
      <c r="S4837" s="9">
        <v>48.26</v>
      </c>
      <c r="T4837" s="26">
        <v>5.9889999999999999</v>
      </c>
      <c r="U4837" s="8">
        <v>289.05</v>
      </c>
      <c r="V4837" t="s">
        <v>41</v>
      </c>
      <c r="W4837" t="s">
        <v>2007</v>
      </c>
      <c r="X4837" t="s">
        <v>42</v>
      </c>
      <c r="Y4837" t="s">
        <v>2188</v>
      </c>
      <c r="AA4837" s="1">
        <f t="shared" si="577"/>
        <v>46034</v>
      </c>
      <c r="AB4837" s="2">
        <f t="shared" si="578"/>
        <v>1</v>
      </c>
      <c r="AC4837" s="2">
        <f t="shared" si="579"/>
        <v>2026</v>
      </c>
      <c r="AD4837" s="2" t="str">
        <f>IFERROR(VLOOKUP(A4837,'Aux Área'!$A$4:$B$123,2,0),"-")</f>
        <v>INSPEÇÃO</v>
      </c>
    </row>
    <row r="4838" spans="1:30" x14ac:dyDescent="0.3">
      <c r="A4838" t="s">
        <v>2282</v>
      </c>
      <c r="B4838" t="s">
        <v>4679</v>
      </c>
      <c r="C4838" t="s">
        <v>7788</v>
      </c>
      <c r="D4838" t="s">
        <v>3781</v>
      </c>
      <c r="E4838" t="s">
        <v>3782</v>
      </c>
      <c r="F4838" t="s">
        <v>2285</v>
      </c>
      <c r="G4838" t="s">
        <v>1135</v>
      </c>
      <c r="H4838" t="s">
        <v>2275</v>
      </c>
      <c r="I4838" t="s">
        <v>1497</v>
      </c>
      <c r="J4838" t="s">
        <v>165</v>
      </c>
      <c r="K4838" t="s">
        <v>166</v>
      </c>
      <c r="L4838" t="s">
        <v>167</v>
      </c>
      <c r="M4838" t="s">
        <v>38</v>
      </c>
      <c r="N4838" t="s">
        <v>39</v>
      </c>
      <c r="O4838" s="23">
        <v>414</v>
      </c>
      <c r="P4838" s="9">
        <v>12.63</v>
      </c>
      <c r="Q4838" t="s">
        <v>40</v>
      </c>
      <c r="R4838">
        <v>65380</v>
      </c>
      <c r="S4838" s="9">
        <v>32.78</v>
      </c>
      <c r="T4838" s="26">
        <v>4.79</v>
      </c>
      <c r="U4838" s="8">
        <v>157.03</v>
      </c>
      <c r="V4838" t="s">
        <v>112</v>
      </c>
      <c r="W4838" t="s">
        <v>2276</v>
      </c>
      <c r="X4838" t="s">
        <v>42</v>
      </c>
      <c r="Y4838" t="s">
        <v>2277</v>
      </c>
      <c r="AA4838" s="1">
        <f t="shared" si="577"/>
        <v>46034</v>
      </c>
      <c r="AB4838" s="2">
        <f t="shared" si="578"/>
        <v>1</v>
      </c>
      <c r="AC4838" s="2">
        <f t="shared" si="579"/>
        <v>2026</v>
      </c>
      <c r="AD4838" s="2" t="str">
        <f>IFERROR(VLOOKUP(A4838,'Aux Área'!$A$4:$B$123,2,0),"-")</f>
        <v>INSPEÇÃO</v>
      </c>
    </row>
    <row r="4839" spans="1:30" x14ac:dyDescent="0.3">
      <c r="A4839" t="s">
        <v>1945</v>
      </c>
      <c r="B4839" t="s">
        <v>2124</v>
      </c>
      <c r="C4839" t="s">
        <v>7789</v>
      </c>
      <c r="D4839" t="s">
        <v>1802</v>
      </c>
      <c r="E4839" t="s">
        <v>1803</v>
      </c>
      <c r="F4839" t="s">
        <v>653</v>
      </c>
      <c r="G4839" t="s">
        <v>1495</v>
      </c>
      <c r="H4839" t="s">
        <v>1804</v>
      </c>
      <c r="I4839" t="s">
        <v>1497</v>
      </c>
      <c r="J4839" t="s">
        <v>231</v>
      </c>
      <c r="K4839" t="s">
        <v>232</v>
      </c>
      <c r="L4839" t="s">
        <v>217</v>
      </c>
      <c r="M4839" t="s">
        <v>38</v>
      </c>
      <c r="N4839" t="s">
        <v>668</v>
      </c>
      <c r="O4839" s="23">
        <v>0</v>
      </c>
      <c r="P4839" s="9">
        <v>0</v>
      </c>
      <c r="Q4839" t="s">
        <v>40</v>
      </c>
      <c r="R4839">
        <v>0</v>
      </c>
      <c r="S4839" s="9">
        <v>87.89</v>
      </c>
      <c r="T4839" s="26">
        <v>5.99</v>
      </c>
      <c r="U4839" s="8">
        <v>526.49</v>
      </c>
      <c r="V4839" t="s">
        <v>7790</v>
      </c>
      <c r="W4839" t="s">
        <v>652</v>
      </c>
      <c r="X4839" t="s">
        <v>42</v>
      </c>
      <c r="Y4839" t="s">
        <v>653</v>
      </c>
      <c r="AA4839" s="1">
        <f t="shared" si="577"/>
        <v>46034</v>
      </c>
      <c r="AB4839" s="2">
        <f t="shared" si="578"/>
        <v>1</v>
      </c>
      <c r="AC4839" s="2">
        <f t="shared" si="579"/>
        <v>2026</v>
      </c>
      <c r="AD4839" s="2" t="str">
        <f>IFERROR(VLOOKUP(A4839,'Aux Área'!$A$4:$B$123,2,0),"-")</f>
        <v>SÃO PEDRO</v>
      </c>
    </row>
    <row r="4840" spans="1:30" x14ac:dyDescent="0.3">
      <c r="A4840" t="s">
        <v>1945</v>
      </c>
      <c r="C4840" t="s">
        <v>7789</v>
      </c>
      <c r="F4840" t="s">
        <v>15691</v>
      </c>
      <c r="K4840" t="s">
        <v>232</v>
      </c>
      <c r="N4840" t="s">
        <v>15690</v>
      </c>
      <c r="O4840" s="23">
        <v>0</v>
      </c>
      <c r="P4840" s="23">
        <v>0</v>
      </c>
      <c r="Q4840" t="s">
        <v>40</v>
      </c>
      <c r="R4840">
        <v>0</v>
      </c>
      <c r="S4840">
        <v>10.83</v>
      </c>
      <c r="U4840" s="8">
        <v>35.770000000000003</v>
      </c>
      <c r="AA4840" s="1">
        <f>IFERROR(DATEVALUE(C4840),"-")</f>
        <v>46034</v>
      </c>
      <c r="AB4840" s="2">
        <f>IFERROR(MONTH(AA4840),"-")</f>
        <v>1</v>
      </c>
      <c r="AC4840" s="2">
        <f>IFERROR(YEAR(AA4840),"-")</f>
        <v>2026</v>
      </c>
      <c r="AD4840" s="2" t="str">
        <f>IFERROR(VLOOKUP(A4840,'Aux Área'!$A$4:$B$123,2,0),"-")</f>
        <v>SÃO PEDRO</v>
      </c>
    </row>
    <row r="4841" spans="1:30" x14ac:dyDescent="0.3">
      <c r="A4841" t="s">
        <v>56</v>
      </c>
      <c r="B4841" t="s">
        <v>266</v>
      </c>
      <c r="C4841" t="s">
        <v>7791</v>
      </c>
      <c r="D4841" t="s">
        <v>120</v>
      </c>
      <c r="E4841" t="s">
        <v>121</v>
      </c>
      <c r="F4841" t="s">
        <v>57</v>
      </c>
      <c r="G4841" t="s">
        <v>35</v>
      </c>
      <c r="H4841" t="s">
        <v>36</v>
      </c>
      <c r="I4841" t="s">
        <v>37</v>
      </c>
      <c r="J4841" t="s">
        <v>205</v>
      </c>
      <c r="K4841" t="s">
        <v>206</v>
      </c>
      <c r="L4841" t="s">
        <v>207</v>
      </c>
      <c r="M4841" t="s">
        <v>38</v>
      </c>
      <c r="N4841" t="s">
        <v>39</v>
      </c>
      <c r="O4841" s="23">
        <v>327</v>
      </c>
      <c r="P4841" s="9">
        <v>8.82</v>
      </c>
      <c r="Q4841" t="s">
        <v>40</v>
      </c>
      <c r="R4841">
        <v>38909</v>
      </c>
      <c r="S4841" s="9">
        <v>37.07</v>
      </c>
      <c r="T4841" s="26">
        <v>4.9909999999999997</v>
      </c>
      <c r="U4841" s="8">
        <v>185.02</v>
      </c>
      <c r="V4841" t="s">
        <v>7792</v>
      </c>
      <c r="W4841" t="s">
        <v>2007</v>
      </c>
      <c r="X4841" t="s">
        <v>42</v>
      </c>
      <c r="Y4841" t="s">
        <v>1740</v>
      </c>
      <c r="AA4841" s="1">
        <f t="shared" ref="AA4841:AA4848" si="580">DATEVALUE(C4841)</f>
        <v>46034</v>
      </c>
      <c r="AB4841" s="2">
        <f t="shared" ref="AB4841:AB4848" si="581">MONTH(AA4841)</f>
        <v>1</v>
      </c>
      <c r="AC4841" s="2">
        <f t="shared" ref="AC4841:AC4848" si="582">YEAR(AA4841)</f>
        <v>2026</v>
      </c>
      <c r="AD4841" s="2" t="str">
        <f>IFERROR(VLOOKUP(A4841,'Aux Área'!$A$4:$B$123,2,0),"-")</f>
        <v>CONSERVA</v>
      </c>
    </row>
    <row r="4842" spans="1:30" x14ac:dyDescent="0.3">
      <c r="A4842" t="s">
        <v>3092</v>
      </c>
      <c r="B4842" t="s">
        <v>4774</v>
      </c>
      <c r="C4842" t="s">
        <v>7793</v>
      </c>
      <c r="D4842" t="s">
        <v>3410</v>
      </c>
      <c r="E4842" t="s">
        <v>3411</v>
      </c>
      <c r="F4842" t="s">
        <v>3594</v>
      </c>
      <c r="G4842" t="s">
        <v>1135</v>
      </c>
      <c r="H4842" t="s">
        <v>2275</v>
      </c>
      <c r="I4842" t="s">
        <v>1497</v>
      </c>
      <c r="J4842" t="s">
        <v>231</v>
      </c>
      <c r="K4842" t="s">
        <v>232</v>
      </c>
      <c r="L4842" t="s">
        <v>217</v>
      </c>
      <c r="M4842" t="s">
        <v>38</v>
      </c>
      <c r="N4842" t="s">
        <v>39</v>
      </c>
      <c r="O4842" s="23">
        <v>527</v>
      </c>
      <c r="P4842" s="9">
        <v>11.82</v>
      </c>
      <c r="Q4842" t="s">
        <v>40</v>
      </c>
      <c r="R4842">
        <v>58090</v>
      </c>
      <c r="S4842" s="9">
        <v>44.6</v>
      </c>
      <c r="T4842" s="26">
        <v>4.8600000000000003</v>
      </c>
      <c r="U4842" s="8">
        <v>216.76</v>
      </c>
      <c r="V4842" t="s">
        <v>7794</v>
      </c>
      <c r="W4842" t="s">
        <v>2276</v>
      </c>
      <c r="X4842" t="s">
        <v>42</v>
      </c>
      <c r="Y4842" t="s">
        <v>2277</v>
      </c>
      <c r="AA4842" s="1">
        <f t="shared" si="580"/>
        <v>46034</v>
      </c>
      <c r="AB4842" s="2">
        <f t="shared" si="581"/>
        <v>1</v>
      </c>
      <c r="AC4842" s="2">
        <f t="shared" si="582"/>
        <v>2026</v>
      </c>
      <c r="AD4842" s="2" t="str">
        <f>IFERROR(VLOOKUP(A4842,'Aux Área'!$A$4:$B$123,2,0),"-")</f>
        <v>INSPEÇÃO</v>
      </c>
    </row>
    <row r="4843" spans="1:30" x14ac:dyDescent="0.3">
      <c r="A4843" t="s">
        <v>2650</v>
      </c>
      <c r="B4843" t="s">
        <v>2651</v>
      </c>
      <c r="C4843" t="s">
        <v>7795</v>
      </c>
      <c r="D4843" t="s">
        <v>2944</v>
      </c>
      <c r="E4843" t="s">
        <v>2945</v>
      </c>
      <c r="F4843" t="s">
        <v>3615</v>
      </c>
      <c r="G4843" t="s">
        <v>1300</v>
      </c>
      <c r="H4843" t="s">
        <v>2635</v>
      </c>
      <c r="I4843" t="s">
        <v>37</v>
      </c>
      <c r="J4843" t="s">
        <v>2817</v>
      </c>
      <c r="K4843" t="s">
        <v>2818</v>
      </c>
      <c r="L4843" t="s">
        <v>84</v>
      </c>
      <c r="M4843" t="s">
        <v>38</v>
      </c>
      <c r="N4843" t="s">
        <v>39</v>
      </c>
      <c r="O4843" s="23">
        <v>309</v>
      </c>
      <c r="P4843" s="9">
        <v>6.12</v>
      </c>
      <c r="Q4843" t="s">
        <v>40</v>
      </c>
      <c r="R4843">
        <v>12388</v>
      </c>
      <c r="S4843" s="9">
        <v>50.47</v>
      </c>
      <c r="T4843" s="26">
        <v>5.27</v>
      </c>
      <c r="U4843" s="8">
        <v>265.98</v>
      </c>
      <c r="V4843" t="s">
        <v>7796</v>
      </c>
      <c r="W4843" t="s">
        <v>2276</v>
      </c>
      <c r="X4843" t="s">
        <v>42</v>
      </c>
      <c r="Y4843" t="s">
        <v>1740</v>
      </c>
      <c r="AA4843" s="1">
        <f t="shared" si="580"/>
        <v>46034</v>
      </c>
      <c r="AB4843" s="2">
        <f t="shared" si="581"/>
        <v>1</v>
      </c>
      <c r="AC4843" s="2">
        <f t="shared" si="582"/>
        <v>2026</v>
      </c>
      <c r="AD4843" s="2" t="str">
        <f>IFERROR(VLOOKUP(A4843,'Aux Área'!$A$4:$B$123,2,0),"-")</f>
        <v>TI</v>
      </c>
    </row>
    <row r="4844" spans="1:30" x14ac:dyDescent="0.3">
      <c r="A4844" t="s">
        <v>2306</v>
      </c>
      <c r="B4844" t="s">
        <v>4613</v>
      </c>
      <c r="C4844" t="s">
        <v>7797</v>
      </c>
      <c r="D4844" t="s">
        <v>3428</v>
      </c>
      <c r="E4844" t="s">
        <v>3429</v>
      </c>
      <c r="F4844" t="s">
        <v>2309</v>
      </c>
      <c r="G4844" t="s">
        <v>1135</v>
      </c>
      <c r="H4844" t="s">
        <v>2275</v>
      </c>
      <c r="I4844" t="s">
        <v>1497</v>
      </c>
      <c r="J4844" t="s">
        <v>1665</v>
      </c>
      <c r="K4844" t="s">
        <v>1666</v>
      </c>
      <c r="L4844" t="s">
        <v>301</v>
      </c>
      <c r="M4844" t="s">
        <v>38</v>
      </c>
      <c r="N4844" t="s">
        <v>39</v>
      </c>
      <c r="O4844" s="23">
        <v>415</v>
      </c>
      <c r="P4844" s="9">
        <v>9.67</v>
      </c>
      <c r="Q4844" t="s">
        <v>40</v>
      </c>
      <c r="R4844">
        <v>69638</v>
      </c>
      <c r="S4844" s="9">
        <v>42.93</v>
      </c>
      <c r="T4844" s="26">
        <v>4.6900000000000004</v>
      </c>
      <c r="U4844" s="8">
        <v>201.34</v>
      </c>
      <c r="V4844" t="s">
        <v>7798</v>
      </c>
      <c r="W4844" t="s">
        <v>2276</v>
      </c>
      <c r="X4844" t="s">
        <v>42</v>
      </c>
      <c r="Y4844" t="s">
        <v>2277</v>
      </c>
      <c r="AA4844" s="1">
        <f t="shared" si="580"/>
        <v>46034</v>
      </c>
      <c r="AB4844" s="2">
        <f t="shared" si="581"/>
        <v>1</v>
      </c>
      <c r="AC4844" s="2">
        <f t="shared" si="582"/>
        <v>2026</v>
      </c>
      <c r="AD4844" s="2" t="str">
        <f>IFERROR(VLOOKUP(A4844,'Aux Área'!$A$4:$B$123,2,0),"-")</f>
        <v>INSPEÇÃO</v>
      </c>
    </row>
    <row r="4845" spans="1:30" x14ac:dyDescent="0.3">
      <c r="A4845" t="s">
        <v>72</v>
      </c>
      <c r="B4845" t="s">
        <v>243</v>
      </c>
      <c r="C4845" t="s">
        <v>7799</v>
      </c>
      <c r="D4845" t="s">
        <v>95</v>
      </c>
      <c r="E4845" t="s">
        <v>96</v>
      </c>
      <c r="F4845" t="s">
        <v>73</v>
      </c>
      <c r="G4845" t="s">
        <v>35</v>
      </c>
      <c r="H4845" t="s">
        <v>36</v>
      </c>
      <c r="I4845" t="s">
        <v>37</v>
      </c>
      <c r="J4845" t="s">
        <v>147</v>
      </c>
      <c r="K4845" t="s">
        <v>148</v>
      </c>
      <c r="L4845" t="s">
        <v>84</v>
      </c>
      <c r="M4845" t="s">
        <v>38</v>
      </c>
      <c r="N4845" t="s">
        <v>39</v>
      </c>
      <c r="O4845" s="23">
        <v>336</v>
      </c>
      <c r="P4845" s="9">
        <v>8.5399999999999991</v>
      </c>
      <c r="Q4845" t="s">
        <v>40</v>
      </c>
      <c r="R4845">
        <v>20384</v>
      </c>
      <c r="S4845" s="9">
        <v>39.36</v>
      </c>
      <c r="T4845" s="26">
        <v>5.7690000000000001</v>
      </c>
      <c r="U4845" s="8">
        <v>227.05</v>
      </c>
      <c r="V4845" t="s">
        <v>112</v>
      </c>
      <c r="W4845" t="s">
        <v>2007</v>
      </c>
      <c r="X4845" t="s">
        <v>42</v>
      </c>
      <c r="Y4845" t="s">
        <v>1740</v>
      </c>
      <c r="AA4845" s="1">
        <f t="shared" si="580"/>
        <v>46034</v>
      </c>
      <c r="AB4845" s="2">
        <f t="shared" si="581"/>
        <v>1</v>
      </c>
      <c r="AC4845" s="2">
        <f t="shared" si="582"/>
        <v>2026</v>
      </c>
      <c r="AD4845" s="2" t="str">
        <f>IFERROR(VLOOKUP(A4845,'Aux Área'!$A$4:$B$123,2,0),"-")</f>
        <v>CONSERVA</v>
      </c>
    </row>
    <row r="4846" spans="1:30" x14ac:dyDescent="0.3">
      <c r="A4846" t="s">
        <v>58</v>
      </c>
      <c r="B4846" t="s">
        <v>250</v>
      </c>
      <c r="C4846" t="s">
        <v>7800</v>
      </c>
      <c r="D4846" t="s">
        <v>87</v>
      </c>
      <c r="E4846" t="s">
        <v>88</v>
      </c>
      <c r="F4846" t="s">
        <v>59</v>
      </c>
      <c r="G4846" t="s">
        <v>35</v>
      </c>
      <c r="H4846" t="s">
        <v>36</v>
      </c>
      <c r="I4846" t="s">
        <v>37</v>
      </c>
      <c r="J4846" t="s">
        <v>356</v>
      </c>
      <c r="K4846" t="s">
        <v>357</v>
      </c>
      <c r="L4846" t="s">
        <v>124</v>
      </c>
      <c r="M4846" t="s">
        <v>38</v>
      </c>
      <c r="N4846" t="s">
        <v>39</v>
      </c>
      <c r="O4846" s="23">
        <v>335</v>
      </c>
      <c r="P4846" s="9">
        <v>8.25</v>
      </c>
      <c r="Q4846" t="s">
        <v>40</v>
      </c>
      <c r="R4846">
        <v>65908</v>
      </c>
      <c r="S4846" s="9">
        <v>40.6</v>
      </c>
      <c r="T4846" s="26">
        <v>4.79</v>
      </c>
      <c r="U4846" s="8">
        <v>194.46</v>
      </c>
      <c r="V4846" t="s">
        <v>7801</v>
      </c>
      <c r="W4846" t="s">
        <v>2007</v>
      </c>
      <c r="X4846" t="s">
        <v>42</v>
      </c>
      <c r="Y4846" t="s">
        <v>1740</v>
      </c>
      <c r="AA4846" s="1">
        <f t="shared" si="580"/>
        <v>46034</v>
      </c>
      <c r="AB4846" s="2">
        <f t="shared" si="581"/>
        <v>1</v>
      </c>
      <c r="AC4846" s="2">
        <f t="shared" si="582"/>
        <v>2026</v>
      </c>
      <c r="AD4846" s="2" t="str">
        <f>IFERROR(VLOOKUP(A4846,'Aux Área'!$A$4:$B$123,2,0),"-")</f>
        <v>CONSERVA</v>
      </c>
    </row>
    <row r="4847" spans="1:30" x14ac:dyDescent="0.3">
      <c r="A4847" t="s">
        <v>2643</v>
      </c>
      <c r="B4847" t="s">
        <v>2307</v>
      </c>
      <c r="C4847" t="s">
        <v>7802</v>
      </c>
      <c r="D4847" t="s">
        <v>4988</v>
      </c>
      <c r="E4847" t="s">
        <v>4989</v>
      </c>
      <c r="F4847" t="s">
        <v>2646</v>
      </c>
      <c r="G4847" t="s">
        <v>1300</v>
      </c>
      <c r="H4847" t="s">
        <v>1301</v>
      </c>
      <c r="I4847" t="s">
        <v>37</v>
      </c>
      <c r="J4847" t="s">
        <v>370</v>
      </c>
      <c r="K4847" t="s">
        <v>371</v>
      </c>
      <c r="L4847" t="s">
        <v>124</v>
      </c>
      <c r="M4847" t="s">
        <v>38</v>
      </c>
      <c r="N4847" t="s">
        <v>39</v>
      </c>
      <c r="O4847" s="23">
        <v>481</v>
      </c>
      <c r="P4847" s="9">
        <v>12.62</v>
      </c>
      <c r="Q4847" t="s">
        <v>40</v>
      </c>
      <c r="R4847">
        <v>72253</v>
      </c>
      <c r="S4847" s="9">
        <v>38.1</v>
      </c>
      <c r="T4847" s="26">
        <v>4.99</v>
      </c>
      <c r="U4847" s="8">
        <v>190.13</v>
      </c>
      <c r="V4847" t="s">
        <v>7803</v>
      </c>
      <c r="W4847" t="s">
        <v>2276</v>
      </c>
      <c r="X4847" t="s">
        <v>42</v>
      </c>
      <c r="Y4847" t="s">
        <v>2277</v>
      </c>
      <c r="AA4847" s="1">
        <f t="shared" si="580"/>
        <v>46034</v>
      </c>
      <c r="AB4847" s="2">
        <f t="shared" si="581"/>
        <v>1</v>
      </c>
      <c r="AC4847" s="2">
        <f t="shared" si="582"/>
        <v>2026</v>
      </c>
      <c r="AD4847" s="2" t="str">
        <f>IFERROR(VLOOKUP(A4847,'Aux Área'!$A$4:$B$123,2,0),"-")</f>
        <v>INSPEÇÃO</v>
      </c>
    </row>
    <row r="4848" spans="1:30" x14ac:dyDescent="0.3">
      <c r="A4848" t="s">
        <v>2041</v>
      </c>
      <c r="B4848" t="s">
        <v>2042</v>
      </c>
      <c r="C4848" t="s">
        <v>7804</v>
      </c>
      <c r="D4848" t="s">
        <v>1297</v>
      </c>
      <c r="E4848" t="s">
        <v>2221</v>
      </c>
      <c r="F4848" t="s">
        <v>2044</v>
      </c>
      <c r="G4848" t="s">
        <v>659</v>
      </c>
      <c r="H4848" t="s">
        <v>1996</v>
      </c>
      <c r="I4848" t="s">
        <v>1997</v>
      </c>
      <c r="J4848" t="s">
        <v>231</v>
      </c>
      <c r="K4848" t="s">
        <v>232</v>
      </c>
      <c r="L4848" t="s">
        <v>217</v>
      </c>
      <c r="M4848" t="s">
        <v>38</v>
      </c>
      <c r="N4848" t="s">
        <v>668</v>
      </c>
      <c r="O4848" s="23">
        <v>418</v>
      </c>
      <c r="P4848" s="9">
        <v>6.26</v>
      </c>
      <c r="Q4848" t="s">
        <v>40</v>
      </c>
      <c r="R4848">
        <v>20512</v>
      </c>
      <c r="S4848" s="9">
        <v>66.78</v>
      </c>
      <c r="T4848" s="26">
        <v>5.99</v>
      </c>
      <c r="U4848" s="8">
        <v>400.02</v>
      </c>
      <c r="V4848" t="s">
        <v>7805</v>
      </c>
      <c r="W4848" t="s">
        <v>1985</v>
      </c>
      <c r="X4848" t="s">
        <v>42</v>
      </c>
      <c r="Y4848" t="s">
        <v>1986</v>
      </c>
      <c r="AA4848" s="1">
        <f t="shared" si="580"/>
        <v>46034</v>
      </c>
      <c r="AB4848" s="2">
        <f t="shared" si="581"/>
        <v>1</v>
      </c>
      <c r="AC4848" s="2">
        <f t="shared" si="582"/>
        <v>2026</v>
      </c>
      <c r="AD4848" s="2" t="str">
        <f>IFERROR(VLOOKUP(A4848,'Aux Área'!$A$4:$B$123,2,0),"-")</f>
        <v>PESADOS</v>
      </c>
    </row>
    <row r="4849" spans="1:30" x14ac:dyDescent="0.3">
      <c r="A4849" t="s">
        <v>2041</v>
      </c>
      <c r="C4849" t="s">
        <v>7804</v>
      </c>
      <c r="F4849" t="s">
        <v>2044</v>
      </c>
      <c r="K4849" t="s">
        <v>232</v>
      </c>
      <c r="N4849" t="s">
        <v>15690</v>
      </c>
      <c r="O4849" t="s">
        <v>15244</v>
      </c>
      <c r="P4849" s="9" t="s">
        <v>15244</v>
      </c>
      <c r="Q4849" t="s">
        <v>40</v>
      </c>
      <c r="R4849" t="s">
        <v>15244</v>
      </c>
      <c r="S4849">
        <v>6.01</v>
      </c>
      <c r="U4849" s="8">
        <v>19.86</v>
      </c>
      <c r="AA4849" s="1">
        <f>IFERROR(DATEVALUE(C4849),"-")</f>
        <v>46034</v>
      </c>
      <c r="AB4849" s="2">
        <f>IFERROR(MONTH(AA4849),"-")</f>
        <v>1</v>
      </c>
      <c r="AC4849" s="2">
        <f>IFERROR(YEAR(AA4849),"-")</f>
        <v>2026</v>
      </c>
      <c r="AD4849" s="2" t="str">
        <f>IFERROR(VLOOKUP(A4849,'Aux Área'!$A$4:$B$123,2,0),"-")</f>
        <v>PESADOS</v>
      </c>
    </row>
    <row r="4850" spans="1:30" x14ac:dyDescent="0.3">
      <c r="A4850" t="s">
        <v>781</v>
      </c>
      <c r="B4850" t="s">
        <v>130</v>
      </c>
      <c r="C4850" t="s">
        <v>7806</v>
      </c>
      <c r="D4850" t="s">
        <v>1568</v>
      </c>
      <c r="E4850" t="s">
        <v>1569</v>
      </c>
      <c r="F4850" t="s">
        <v>653</v>
      </c>
      <c r="G4850" t="s">
        <v>659</v>
      </c>
      <c r="H4850" t="s">
        <v>706</v>
      </c>
      <c r="I4850" t="s">
        <v>667</v>
      </c>
      <c r="J4850" t="s">
        <v>237</v>
      </c>
      <c r="K4850" t="s">
        <v>238</v>
      </c>
      <c r="L4850" t="s">
        <v>110</v>
      </c>
      <c r="M4850" t="s">
        <v>38</v>
      </c>
      <c r="N4850" t="s">
        <v>707</v>
      </c>
      <c r="O4850" s="23">
        <v>0</v>
      </c>
      <c r="P4850" s="9">
        <v>0</v>
      </c>
      <c r="Q4850" t="s">
        <v>40</v>
      </c>
      <c r="R4850">
        <v>0</v>
      </c>
      <c r="S4850" s="9">
        <v>20.49</v>
      </c>
      <c r="T4850" s="26">
        <v>6.29</v>
      </c>
      <c r="U4850" s="8">
        <v>128.88</v>
      </c>
      <c r="V4850" t="s">
        <v>41</v>
      </c>
      <c r="W4850" t="s">
        <v>652</v>
      </c>
      <c r="X4850" t="s">
        <v>42</v>
      </c>
      <c r="Y4850" t="s">
        <v>653</v>
      </c>
      <c r="AA4850" s="1">
        <f t="shared" ref="AA4850:AA4864" si="583">DATEVALUE(C4850)</f>
        <v>46034</v>
      </c>
      <c r="AB4850" s="2">
        <f t="shared" ref="AB4850:AB4864" si="584">MONTH(AA4850)</f>
        <v>1</v>
      </c>
      <c r="AC4850" s="2">
        <f t="shared" ref="AC4850:AC4864" si="585">YEAR(AA4850)</f>
        <v>2026</v>
      </c>
      <c r="AD4850" s="2" t="str">
        <f>IFERROR(VLOOKUP(A4850,'Aux Área'!$A$4:$B$123,2,0),"-")</f>
        <v>SÃO PEDRO</v>
      </c>
    </row>
    <row r="4851" spans="1:30" x14ac:dyDescent="0.3">
      <c r="A4851" t="s">
        <v>46</v>
      </c>
      <c r="B4851" t="s">
        <v>458</v>
      </c>
      <c r="C4851" t="s">
        <v>7807</v>
      </c>
      <c r="D4851" t="s">
        <v>729</v>
      </c>
      <c r="E4851" t="s">
        <v>730</v>
      </c>
      <c r="F4851" t="s">
        <v>5185</v>
      </c>
      <c r="G4851" t="s">
        <v>35</v>
      </c>
      <c r="H4851" t="s">
        <v>36</v>
      </c>
      <c r="I4851" t="s">
        <v>37</v>
      </c>
      <c r="J4851" t="s">
        <v>147</v>
      </c>
      <c r="K4851" t="s">
        <v>148</v>
      </c>
      <c r="L4851" t="s">
        <v>84</v>
      </c>
      <c r="M4851" t="s">
        <v>38</v>
      </c>
      <c r="N4851" t="s">
        <v>39</v>
      </c>
      <c r="O4851" s="23">
        <v>267</v>
      </c>
      <c r="P4851" s="9">
        <v>7.45</v>
      </c>
      <c r="Q4851" t="s">
        <v>40</v>
      </c>
      <c r="R4851">
        <v>27079</v>
      </c>
      <c r="S4851" s="9">
        <v>35.840000000000003</v>
      </c>
      <c r="T4851" s="26">
        <v>5.7709999999999999</v>
      </c>
      <c r="U4851" s="8">
        <v>206.85</v>
      </c>
      <c r="V4851" t="s">
        <v>112</v>
      </c>
      <c r="W4851" t="s">
        <v>2007</v>
      </c>
      <c r="X4851" t="s">
        <v>42</v>
      </c>
      <c r="Y4851" t="s">
        <v>1740</v>
      </c>
      <c r="AA4851" s="1">
        <f t="shared" si="583"/>
        <v>46034</v>
      </c>
      <c r="AB4851" s="2">
        <f t="shared" si="584"/>
        <v>1</v>
      </c>
      <c r="AC4851" s="2">
        <f t="shared" si="585"/>
        <v>2026</v>
      </c>
      <c r="AD4851" s="2" t="str">
        <f>IFERROR(VLOOKUP(A4851,'Aux Área'!$A$4:$B$123,2,0),"-")</f>
        <v>FACILITIES</v>
      </c>
    </row>
    <row r="4852" spans="1:30" x14ac:dyDescent="0.3">
      <c r="A4852" t="s">
        <v>2552</v>
      </c>
      <c r="B4852" t="s">
        <v>2553</v>
      </c>
      <c r="C4852" t="s">
        <v>7808</v>
      </c>
      <c r="D4852" t="s">
        <v>2872</v>
      </c>
      <c r="E4852" t="s">
        <v>2873</v>
      </c>
      <c r="F4852" t="s">
        <v>2555</v>
      </c>
      <c r="G4852" t="s">
        <v>659</v>
      </c>
      <c r="H4852" t="s">
        <v>2215</v>
      </c>
      <c r="I4852" t="s">
        <v>667</v>
      </c>
      <c r="J4852" t="s">
        <v>2779</v>
      </c>
      <c r="K4852" t="s">
        <v>2780</v>
      </c>
      <c r="L4852" t="s">
        <v>141</v>
      </c>
      <c r="M4852" t="s">
        <v>38</v>
      </c>
      <c r="N4852" t="s">
        <v>668</v>
      </c>
      <c r="O4852" s="23">
        <v>188</v>
      </c>
      <c r="P4852" s="9">
        <v>2.09</v>
      </c>
      <c r="Q4852" t="s">
        <v>40</v>
      </c>
      <c r="R4852">
        <v>7224</v>
      </c>
      <c r="S4852" s="9">
        <v>90</v>
      </c>
      <c r="T4852" s="26">
        <v>6.4</v>
      </c>
      <c r="U4852" s="8">
        <v>576</v>
      </c>
      <c r="V4852" t="s">
        <v>112</v>
      </c>
      <c r="W4852" t="s">
        <v>2007</v>
      </c>
      <c r="X4852" t="s">
        <v>42</v>
      </c>
      <c r="Y4852" t="s">
        <v>1740</v>
      </c>
      <c r="AA4852" s="1">
        <f t="shared" si="583"/>
        <v>46034</v>
      </c>
      <c r="AB4852" s="2">
        <f t="shared" si="584"/>
        <v>1</v>
      </c>
      <c r="AC4852" s="2">
        <f t="shared" si="585"/>
        <v>2026</v>
      </c>
      <c r="AD4852" s="2" t="str">
        <f>IFERROR(VLOOKUP(A4852,'Aux Área'!$A$4:$B$123,2,0),"-")</f>
        <v>APH</v>
      </c>
    </row>
    <row r="4853" spans="1:30" x14ac:dyDescent="0.3">
      <c r="A4853" t="s">
        <v>2574</v>
      </c>
      <c r="B4853" t="s">
        <v>2575</v>
      </c>
      <c r="C4853" t="s">
        <v>7809</v>
      </c>
      <c r="D4853" t="s">
        <v>3768</v>
      </c>
      <c r="E4853" t="s">
        <v>3769</v>
      </c>
      <c r="F4853" t="s">
        <v>2577</v>
      </c>
      <c r="G4853" t="s">
        <v>659</v>
      </c>
      <c r="H4853" t="s">
        <v>2215</v>
      </c>
      <c r="I4853" t="s">
        <v>667</v>
      </c>
      <c r="J4853" t="s">
        <v>370</v>
      </c>
      <c r="K4853" t="s">
        <v>371</v>
      </c>
      <c r="L4853" t="s">
        <v>124</v>
      </c>
      <c r="M4853" t="s">
        <v>38</v>
      </c>
      <c r="N4853" t="s">
        <v>707</v>
      </c>
      <c r="O4853" s="23" t="s">
        <v>15244</v>
      </c>
      <c r="P4853" s="9" t="s">
        <v>15244</v>
      </c>
      <c r="Q4853" t="s">
        <v>40</v>
      </c>
      <c r="R4853" t="s">
        <v>15244</v>
      </c>
      <c r="S4853" s="9">
        <v>1.05</v>
      </c>
      <c r="T4853" s="26">
        <v>6.524</v>
      </c>
      <c r="U4853" s="8">
        <v>6.85</v>
      </c>
      <c r="V4853" t="s">
        <v>7810</v>
      </c>
      <c r="W4853" t="s">
        <v>2007</v>
      </c>
      <c r="X4853" t="s">
        <v>42</v>
      </c>
      <c r="Y4853" t="s">
        <v>1740</v>
      </c>
      <c r="AA4853" s="1">
        <f t="shared" si="583"/>
        <v>46034</v>
      </c>
      <c r="AB4853" s="2">
        <f t="shared" si="584"/>
        <v>1</v>
      </c>
      <c r="AC4853" s="2">
        <f t="shared" si="585"/>
        <v>2026</v>
      </c>
      <c r="AD4853" s="2" t="str">
        <f>IFERROR(VLOOKUP(A4853,'Aux Área'!$A$4:$B$123,2,0),"-")</f>
        <v>APH</v>
      </c>
    </row>
    <row r="4854" spans="1:30" x14ac:dyDescent="0.3">
      <c r="A4854" t="s">
        <v>2679</v>
      </c>
      <c r="B4854" t="s">
        <v>2680</v>
      </c>
      <c r="C4854" t="s">
        <v>7811</v>
      </c>
      <c r="D4854" t="s">
        <v>1297</v>
      </c>
      <c r="E4854" t="s">
        <v>2221</v>
      </c>
      <c r="F4854" t="s">
        <v>2682</v>
      </c>
      <c r="G4854" t="s">
        <v>659</v>
      </c>
      <c r="H4854" t="s">
        <v>1996</v>
      </c>
      <c r="I4854" t="s">
        <v>1997</v>
      </c>
      <c r="J4854" t="s">
        <v>139</v>
      </c>
      <c r="K4854" t="s">
        <v>140</v>
      </c>
      <c r="L4854" t="s">
        <v>141</v>
      </c>
      <c r="M4854" t="s">
        <v>38</v>
      </c>
      <c r="N4854" t="s">
        <v>668</v>
      </c>
      <c r="O4854" s="23">
        <v>319</v>
      </c>
      <c r="P4854" s="9">
        <v>3.86</v>
      </c>
      <c r="Q4854" t="s">
        <v>40</v>
      </c>
      <c r="R4854">
        <v>12205</v>
      </c>
      <c r="S4854" s="9">
        <v>82.57</v>
      </c>
      <c r="T4854" s="26">
        <v>5.69</v>
      </c>
      <c r="U4854" s="8">
        <v>469.82</v>
      </c>
      <c r="V4854" t="s">
        <v>7812</v>
      </c>
      <c r="W4854" t="s">
        <v>1985</v>
      </c>
      <c r="X4854" t="s">
        <v>42</v>
      </c>
      <c r="Y4854" t="s">
        <v>1986</v>
      </c>
      <c r="AA4854" s="1">
        <f t="shared" si="583"/>
        <v>46034</v>
      </c>
      <c r="AB4854" s="2">
        <f t="shared" si="584"/>
        <v>1</v>
      </c>
      <c r="AC4854" s="2">
        <f t="shared" si="585"/>
        <v>2026</v>
      </c>
      <c r="AD4854" s="2" t="str">
        <f>IFERROR(VLOOKUP(A4854,'Aux Área'!$A$4:$B$123,2,0),"-")</f>
        <v>PESADOS</v>
      </c>
    </row>
    <row r="4855" spans="1:30" x14ac:dyDescent="0.3">
      <c r="A4855" t="s">
        <v>2488</v>
      </c>
      <c r="B4855" t="s">
        <v>2489</v>
      </c>
      <c r="C4855" t="s">
        <v>7813</v>
      </c>
      <c r="D4855" t="s">
        <v>3785</v>
      </c>
      <c r="E4855" t="s">
        <v>3786</v>
      </c>
      <c r="F4855" t="s">
        <v>2491</v>
      </c>
      <c r="G4855" t="s">
        <v>659</v>
      </c>
      <c r="H4855" t="s">
        <v>2215</v>
      </c>
      <c r="I4855" t="s">
        <v>667</v>
      </c>
      <c r="J4855" t="s">
        <v>165</v>
      </c>
      <c r="K4855" t="s">
        <v>166</v>
      </c>
      <c r="L4855" t="s">
        <v>167</v>
      </c>
      <c r="M4855" t="s">
        <v>38</v>
      </c>
      <c r="N4855" t="s">
        <v>668</v>
      </c>
      <c r="O4855" s="23">
        <v>215</v>
      </c>
      <c r="P4855" s="9">
        <v>5.17</v>
      </c>
      <c r="Q4855" t="s">
        <v>40</v>
      </c>
      <c r="R4855">
        <v>4741</v>
      </c>
      <c r="S4855" s="9">
        <v>41.56</v>
      </c>
      <c r="T4855" s="26">
        <v>6.24</v>
      </c>
      <c r="U4855" s="8">
        <v>259.33999999999997</v>
      </c>
      <c r="V4855" t="s">
        <v>41</v>
      </c>
      <c r="W4855" t="s">
        <v>2007</v>
      </c>
      <c r="X4855" t="s">
        <v>42</v>
      </c>
      <c r="Y4855" t="s">
        <v>1740</v>
      </c>
      <c r="AA4855" s="1">
        <f t="shared" si="583"/>
        <v>46034</v>
      </c>
      <c r="AB4855" s="2">
        <f t="shared" si="584"/>
        <v>1</v>
      </c>
      <c r="AC4855" s="2">
        <f t="shared" si="585"/>
        <v>2026</v>
      </c>
      <c r="AD4855" s="2" t="str">
        <f>IFERROR(VLOOKUP(A4855,'Aux Área'!$A$4:$B$123,2,0),"-")</f>
        <v>APH</v>
      </c>
    </row>
    <row r="4856" spans="1:30" x14ac:dyDescent="0.3">
      <c r="A4856" t="s">
        <v>1702</v>
      </c>
      <c r="B4856" t="s">
        <v>209</v>
      </c>
      <c r="C4856" t="s">
        <v>7814</v>
      </c>
      <c r="D4856" t="s">
        <v>1225</v>
      </c>
      <c r="E4856" t="s">
        <v>1226</v>
      </c>
      <c r="F4856" t="s">
        <v>653</v>
      </c>
      <c r="G4856" t="s">
        <v>1495</v>
      </c>
      <c r="H4856" t="s">
        <v>1704</v>
      </c>
      <c r="I4856" t="s">
        <v>1497</v>
      </c>
      <c r="J4856" t="s">
        <v>139</v>
      </c>
      <c r="K4856" t="s">
        <v>140</v>
      </c>
      <c r="L4856" t="s">
        <v>141</v>
      </c>
      <c r="M4856" t="s">
        <v>38</v>
      </c>
      <c r="N4856" t="s">
        <v>638</v>
      </c>
      <c r="O4856" s="23">
        <v>0</v>
      </c>
      <c r="P4856" s="9">
        <v>0</v>
      </c>
      <c r="Q4856" t="s">
        <v>40</v>
      </c>
      <c r="R4856">
        <v>0</v>
      </c>
      <c r="S4856" s="9">
        <v>261.43</v>
      </c>
      <c r="T4856" s="26">
        <v>5.59</v>
      </c>
      <c r="U4856" s="8">
        <v>1461.39</v>
      </c>
      <c r="V4856" t="s">
        <v>7815</v>
      </c>
      <c r="W4856" t="s">
        <v>652</v>
      </c>
      <c r="X4856" t="s">
        <v>42</v>
      </c>
      <c r="Y4856" t="s">
        <v>653</v>
      </c>
      <c r="AA4856" s="1">
        <f t="shared" si="583"/>
        <v>46034</v>
      </c>
      <c r="AB4856" s="2">
        <f t="shared" si="584"/>
        <v>1</v>
      </c>
      <c r="AC4856" s="2">
        <f t="shared" si="585"/>
        <v>2026</v>
      </c>
      <c r="AD4856" s="2" t="str">
        <f>IFERROR(VLOOKUP(A4856,'Aux Área'!$A$4:$B$123,2,0),"-")</f>
        <v>SÃO PEDRO</v>
      </c>
    </row>
    <row r="4857" spans="1:30" x14ac:dyDescent="0.3">
      <c r="A4857" t="s">
        <v>5182</v>
      </c>
      <c r="B4857" t="s">
        <v>5183</v>
      </c>
      <c r="C4857" t="s">
        <v>7816</v>
      </c>
      <c r="D4857" t="s">
        <v>5215</v>
      </c>
      <c r="E4857" t="s">
        <v>5216</v>
      </c>
      <c r="F4857" t="s">
        <v>15238</v>
      </c>
      <c r="G4857" t="s">
        <v>1300</v>
      </c>
      <c r="H4857" t="s">
        <v>1301</v>
      </c>
      <c r="I4857" t="s">
        <v>37</v>
      </c>
      <c r="J4857" t="s">
        <v>1681</v>
      </c>
      <c r="K4857" t="s">
        <v>1682</v>
      </c>
      <c r="L4857" t="s">
        <v>141</v>
      </c>
      <c r="M4857" t="s">
        <v>38</v>
      </c>
      <c r="N4857" t="s">
        <v>39</v>
      </c>
      <c r="O4857" s="10">
        <v>404</v>
      </c>
      <c r="P4857" s="24">
        <v>11.58</v>
      </c>
      <c r="Q4857" t="s">
        <v>40</v>
      </c>
      <c r="R4857" s="2">
        <v>39686</v>
      </c>
      <c r="S4857" s="9">
        <v>34.880000000000003</v>
      </c>
      <c r="T4857" s="26">
        <v>4.6399999999999997</v>
      </c>
      <c r="U4857" s="8">
        <v>161.85</v>
      </c>
      <c r="V4857" t="s">
        <v>41</v>
      </c>
      <c r="W4857" t="s">
        <v>2276</v>
      </c>
      <c r="X4857" t="s">
        <v>42</v>
      </c>
      <c r="Y4857" t="s">
        <v>2277</v>
      </c>
      <c r="AA4857" s="1">
        <f t="shared" si="583"/>
        <v>46034</v>
      </c>
      <c r="AB4857" s="2">
        <f t="shared" si="584"/>
        <v>1</v>
      </c>
      <c r="AC4857" s="2">
        <f t="shared" si="585"/>
        <v>2026</v>
      </c>
      <c r="AD4857" s="2" t="str">
        <f>IFERROR(VLOOKUP(A4857,'Aux Área'!$A$4:$B$123,2,0),"-")</f>
        <v>ENGENHARIA</v>
      </c>
    </row>
    <row r="4858" spans="1:30" x14ac:dyDescent="0.3">
      <c r="A4858" t="s">
        <v>64</v>
      </c>
      <c r="B4858" t="s">
        <v>332</v>
      </c>
      <c r="C4858" t="s">
        <v>7817</v>
      </c>
      <c r="D4858" t="s">
        <v>127</v>
      </c>
      <c r="E4858" t="s">
        <v>128</v>
      </c>
      <c r="F4858" t="s">
        <v>65</v>
      </c>
      <c r="G4858" t="s">
        <v>35</v>
      </c>
      <c r="H4858" t="s">
        <v>36</v>
      </c>
      <c r="I4858" t="s">
        <v>37</v>
      </c>
      <c r="J4858" t="s">
        <v>1903</v>
      </c>
      <c r="K4858" t="s">
        <v>1904</v>
      </c>
      <c r="L4858" t="s">
        <v>1538</v>
      </c>
      <c r="M4858" t="s">
        <v>38</v>
      </c>
      <c r="N4858" t="s">
        <v>39</v>
      </c>
      <c r="O4858" s="23">
        <v>341</v>
      </c>
      <c r="P4858" s="9">
        <v>8.7100000000000009</v>
      </c>
      <c r="Q4858" t="s">
        <v>40</v>
      </c>
      <c r="R4858">
        <v>39954</v>
      </c>
      <c r="S4858" s="9">
        <v>39.14</v>
      </c>
      <c r="T4858" s="26">
        <v>5.1100000000000003</v>
      </c>
      <c r="U4858" s="8">
        <v>200.02</v>
      </c>
      <c r="V4858" t="s">
        <v>41</v>
      </c>
      <c r="W4858" t="s">
        <v>2007</v>
      </c>
      <c r="X4858" t="s">
        <v>42</v>
      </c>
      <c r="Y4858" t="s">
        <v>1740</v>
      </c>
      <c r="AA4858" s="1">
        <f t="shared" si="583"/>
        <v>46034</v>
      </c>
      <c r="AB4858" s="2">
        <f t="shared" si="584"/>
        <v>1</v>
      </c>
      <c r="AC4858" s="2">
        <f t="shared" si="585"/>
        <v>2026</v>
      </c>
      <c r="AD4858" s="2" t="str">
        <f>IFERROR(VLOOKUP(A4858,'Aux Área'!$A$4:$B$123,2,0),"-")</f>
        <v>ENGENHARIA</v>
      </c>
    </row>
    <row r="4859" spans="1:30" x14ac:dyDescent="0.3">
      <c r="A4859" t="s">
        <v>2638</v>
      </c>
      <c r="B4859" t="s">
        <v>4593</v>
      </c>
      <c r="C4859" t="s">
        <v>7818</v>
      </c>
      <c r="D4859" t="s">
        <v>3419</v>
      </c>
      <c r="E4859" t="s">
        <v>3420</v>
      </c>
      <c r="F4859" t="s">
        <v>2641</v>
      </c>
      <c r="G4859" t="s">
        <v>1135</v>
      </c>
      <c r="H4859" t="s">
        <v>2275</v>
      </c>
      <c r="I4859" t="s">
        <v>1497</v>
      </c>
      <c r="J4859" t="s">
        <v>275</v>
      </c>
      <c r="K4859" t="s">
        <v>276</v>
      </c>
      <c r="L4859" t="s">
        <v>124</v>
      </c>
      <c r="M4859" t="s">
        <v>38</v>
      </c>
      <c r="N4859" t="s">
        <v>39</v>
      </c>
      <c r="O4859" s="23">
        <v>401</v>
      </c>
      <c r="P4859" s="9">
        <v>9.5500000000000007</v>
      </c>
      <c r="Q4859" t="s">
        <v>40</v>
      </c>
      <c r="R4859">
        <v>65469</v>
      </c>
      <c r="S4859" s="9">
        <v>41.98</v>
      </c>
      <c r="T4859" s="26">
        <v>4.79</v>
      </c>
      <c r="U4859" s="8">
        <v>201.08</v>
      </c>
      <c r="V4859" t="s">
        <v>7819</v>
      </c>
      <c r="W4859" t="s">
        <v>2276</v>
      </c>
      <c r="X4859" t="s">
        <v>42</v>
      </c>
      <c r="Y4859" t="s">
        <v>2277</v>
      </c>
      <c r="AA4859" s="1">
        <f t="shared" si="583"/>
        <v>46034</v>
      </c>
      <c r="AB4859" s="2">
        <f t="shared" si="584"/>
        <v>1</v>
      </c>
      <c r="AC4859" s="2">
        <f t="shared" si="585"/>
        <v>2026</v>
      </c>
      <c r="AD4859" s="2" t="str">
        <f>IFERROR(VLOOKUP(A4859,'Aux Área'!$A$4:$B$123,2,0),"-")</f>
        <v>INSPEÇÃO</v>
      </c>
    </row>
    <row r="4860" spans="1:30" x14ac:dyDescent="0.3">
      <c r="A4860" t="s">
        <v>1999</v>
      </c>
      <c r="B4860" t="s">
        <v>3016</v>
      </c>
      <c r="C4860" t="s">
        <v>7820</v>
      </c>
      <c r="D4860" t="s">
        <v>6928</v>
      </c>
      <c r="E4860" t="s">
        <v>6929</v>
      </c>
      <c r="F4860" t="s">
        <v>2002</v>
      </c>
      <c r="G4860" t="s">
        <v>659</v>
      </c>
      <c r="H4860" t="s">
        <v>2003</v>
      </c>
      <c r="I4860" t="s">
        <v>667</v>
      </c>
      <c r="J4860" t="s">
        <v>231</v>
      </c>
      <c r="K4860" t="s">
        <v>232</v>
      </c>
      <c r="L4860" t="s">
        <v>217</v>
      </c>
      <c r="M4860" t="s">
        <v>38</v>
      </c>
      <c r="N4860" t="s">
        <v>668</v>
      </c>
      <c r="O4860" s="23">
        <v>272</v>
      </c>
      <c r="P4860" s="9">
        <v>3.58</v>
      </c>
      <c r="Q4860" t="s">
        <v>40</v>
      </c>
      <c r="R4860">
        <v>14098</v>
      </c>
      <c r="S4860" s="9">
        <v>76</v>
      </c>
      <c r="T4860" s="26">
        <v>5.99</v>
      </c>
      <c r="U4860" s="8">
        <v>455.24</v>
      </c>
      <c r="V4860" t="s">
        <v>7821</v>
      </c>
      <c r="W4860" t="s">
        <v>1985</v>
      </c>
      <c r="X4860" t="s">
        <v>42</v>
      </c>
      <c r="Y4860" t="s">
        <v>1986</v>
      </c>
      <c r="AA4860" s="1">
        <f t="shared" si="583"/>
        <v>46034</v>
      </c>
      <c r="AB4860" s="2">
        <f t="shared" si="584"/>
        <v>1</v>
      </c>
      <c r="AC4860" s="2">
        <f t="shared" si="585"/>
        <v>2026</v>
      </c>
      <c r="AD4860" s="2" t="str">
        <f>IFERROR(VLOOKUP(A4860,'Aux Área'!$A$4:$B$123,2,0),"-")</f>
        <v>PESADOS</v>
      </c>
    </row>
    <row r="4861" spans="1:30" x14ac:dyDescent="0.3">
      <c r="A4861" t="s">
        <v>62</v>
      </c>
      <c r="B4861" t="s">
        <v>1455</v>
      </c>
      <c r="C4861" t="s">
        <v>7822</v>
      </c>
      <c r="D4861" t="s">
        <v>158</v>
      </c>
      <c r="E4861" t="s">
        <v>159</v>
      </c>
      <c r="F4861" t="s">
        <v>63</v>
      </c>
      <c r="G4861" t="s">
        <v>35</v>
      </c>
      <c r="H4861" t="s">
        <v>36</v>
      </c>
      <c r="I4861" t="s">
        <v>37</v>
      </c>
      <c r="J4861" t="s">
        <v>526</v>
      </c>
      <c r="K4861" t="s">
        <v>527</v>
      </c>
      <c r="L4861" t="s">
        <v>124</v>
      </c>
      <c r="M4861" t="s">
        <v>38</v>
      </c>
      <c r="N4861" t="s">
        <v>39</v>
      </c>
      <c r="O4861" s="23">
        <v>265</v>
      </c>
      <c r="P4861" s="9">
        <v>7.47</v>
      </c>
      <c r="Q4861" t="s">
        <v>40</v>
      </c>
      <c r="R4861">
        <v>53764</v>
      </c>
      <c r="S4861" s="9">
        <v>35.49</v>
      </c>
      <c r="T4861" s="26">
        <v>4.79</v>
      </c>
      <c r="U4861" s="8">
        <v>170.01</v>
      </c>
      <c r="V4861" t="s">
        <v>112</v>
      </c>
      <c r="W4861" t="s">
        <v>2007</v>
      </c>
      <c r="X4861" t="s">
        <v>42</v>
      </c>
      <c r="Y4861" t="s">
        <v>1740</v>
      </c>
      <c r="AA4861" s="1">
        <f t="shared" si="583"/>
        <v>46034</v>
      </c>
      <c r="AB4861" s="2">
        <f t="shared" si="584"/>
        <v>1</v>
      </c>
      <c r="AC4861" s="2">
        <f t="shared" si="585"/>
        <v>2026</v>
      </c>
      <c r="AD4861" s="2" t="str">
        <f>IFERROR(VLOOKUP(A4861,'Aux Área'!$A$4:$B$123,2,0),"-")</f>
        <v>CONSERVA</v>
      </c>
    </row>
    <row r="4862" spans="1:30" x14ac:dyDescent="0.3">
      <c r="A4862" t="s">
        <v>2461</v>
      </c>
      <c r="B4862" t="s">
        <v>5008</v>
      </c>
      <c r="C4862" t="s">
        <v>7823</v>
      </c>
      <c r="D4862" t="s">
        <v>3135</v>
      </c>
      <c r="E4862" t="s">
        <v>3136</v>
      </c>
      <c r="F4862" t="s">
        <v>3574</v>
      </c>
      <c r="G4862" t="s">
        <v>1135</v>
      </c>
      <c r="H4862" t="s">
        <v>2275</v>
      </c>
      <c r="I4862" t="s">
        <v>1497</v>
      </c>
      <c r="J4862" t="s">
        <v>188</v>
      </c>
      <c r="K4862" t="s">
        <v>189</v>
      </c>
      <c r="L4862" t="s">
        <v>190</v>
      </c>
      <c r="M4862" t="s">
        <v>38</v>
      </c>
      <c r="N4862" t="s">
        <v>39</v>
      </c>
      <c r="O4862" s="23">
        <v>410</v>
      </c>
      <c r="P4862" s="9">
        <v>11.2</v>
      </c>
      <c r="Q4862" t="s">
        <v>40</v>
      </c>
      <c r="R4862">
        <v>57980</v>
      </c>
      <c r="S4862" s="9">
        <v>36.61</v>
      </c>
      <c r="T4862" s="26">
        <v>4.99</v>
      </c>
      <c r="U4862" s="8">
        <v>182.68</v>
      </c>
      <c r="V4862" t="s">
        <v>41</v>
      </c>
      <c r="W4862" t="s">
        <v>2276</v>
      </c>
      <c r="X4862" t="s">
        <v>42</v>
      </c>
      <c r="Y4862" t="s">
        <v>2277</v>
      </c>
      <c r="AA4862" s="1">
        <f t="shared" si="583"/>
        <v>46034</v>
      </c>
      <c r="AB4862" s="2">
        <f t="shared" si="584"/>
        <v>1</v>
      </c>
      <c r="AC4862" s="2">
        <f t="shared" si="585"/>
        <v>2026</v>
      </c>
      <c r="AD4862" s="2" t="str">
        <f>IFERROR(VLOOKUP(A4862,'Aux Área'!$A$4:$B$123,2,0),"-")</f>
        <v>INSPEÇÃO</v>
      </c>
    </row>
    <row r="4863" spans="1:30" x14ac:dyDescent="0.3">
      <c r="A4863" t="s">
        <v>2306</v>
      </c>
      <c r="B4863" t="s">
        <v>4613</v>
      </c>
      <c r="C4863" t="s">
        <v>7824</v>
      </c>
      <c r="D4863" t="s">
        <v>3428</v>
      </c>
      <c r="E4863" t="s">
        <v>3429</v>
      </c>
      <c r="F4863" t="s">
        <v>2309</v>
      </c>
      <c r="G4863" t="s">
        <v>1135</v>
      </c>
      <c r="H4863" t="s">
        <v>2275</v>
      </c>
      <c r="I4863" t="s">
        <v>1497</v>
      </c>
      <c r="J4863" t="s">
        <v>1665</v>
      </c>
      <c r="K4863" t="s">
        <v>1666</v>
      </c>
      <c r="L4863" t="s">
        <v>301</v>
      </c>
      <c r="M4863" t="s">
        <v>38</v>
      </c>
      <c r="N4863" t="s">
        <v>39</v>
      </c>
      <c r="O4863" s="23">
        <v>384</v>
      </c>
      <c r="P4863" s="9">
        <v>9.09</v>
      </c>
      <c r="Q4863" t="s">
        <v>40</v>
      </c>
      <c r="R4863">
        <v>70022</v>
      </c>
      <c r="S4863" s="9">
        <v>42.23</v>
      </c>
      <c r="T4863" s="26">
        <v>4.6900000000000004</v>
      </c>
      <c r="U4863" s="8">
        <v>198.06</v>
      </c>
      <c r="V4863" t="s">
        <v>7825</v>
      </c>
      <c r="W4863" t="s">
        <v>2276</v>
      </c>
      <c r="X4863" t="s">
        <v>42</v>
      </c>
      <c r="Y4863" t="s">
        <v>2277</v>
      </c>
      <c r="AA4863" s="1">
        <f t="shared" si="583"/>
        <v>46034</v>
      </c>
      <c r="AB4863" s="2">
        <f t="shared" si="584"/>
        <v>1</v>
      </c>
      <c r="AC4863" s="2">
        <f t="shared" si="585"/>
        <v>2026</v>
      </c>
      <c r="AD4863" s="2" t="str">
        <f>IFERROR(VLOOKUP(A4863,'Aux Área'!$A$4:$B$123,2,0),"-")</f>
        <v>INSPEÇÃO</v>
      </c>
    </row>
    <row r="4864" spans="1:30" x14ac:dyDescent="0.3">
      <c r="A4864" t="s">
        <v>662</v>
      </c>
      <c r="B4864" t="s">
        <v>183</v>
      </c>
      <c r="C4864" t="s">
        <v>7826</v>
      </c>
      <c r="D4864" t="s">
        <v>1568</v>
      </c>
      <c r="E4864" t="s">
        <v>1569</v>
      </c>
      <c r="F4864" t="s">
        <v>653</v>
      </c>
      <c r="G4864" t="s">
        <v>1495</v>
      </c>
      <c r="H4864" t="s">
        <v>1571</v>
      </c>
      <c r="I4864" t="s">
        <v>1497</v>
      </c>
      <c r="J4864" t="s">
        <v>237</v>
      </c>
      <c r="K4864" t="s">
        <v>238</v>
      </c>
      <c r="L4864" t="s">
        <v>110</v>
      </c>
      <c r="M4864" t="s">
        <v>38</v>
      </c>
      <c r="N4864" t="s">
        <v>668</v>
      </c>
      <c r="O4864" s="23">
        <v>0</v>
      </c>
      <c r="P4864" s="9">
        <v>0</v>
      </c>
      <c r="Q4864" t="s">
        <v>40</v>
      </c>
      <c r="R4864">
        <v>0</v>
      </c>
      <c r="S4864" s="9">
        <v>100</v>
      </c>
      <c r="T4864" s="26">
        <v>6.04</v>
      </c>
      <c r="U4864" s="8">
        <v>604</v>
      </c>
      <c r="V4864" t="s">
        <v>41</v>
      </c>
      <c r="W4864" t="s">
        <v>652</v>
      </c>
      <c r="X4864" t="s">
        <v>42</v>
      </c>
      <c r="Y4864" t="s">
        <v>653</v>
      </c>
      <c r="AA4864" s="1">
        <f t="shared" si="583"/>
        <v>46034</v>
      </c>
      <c r="AB4864" s="2">
        <f t="shared" si="584"/>
        <v>1</v>
      </c>
      <c r="AC4864" s="2">
        <f t="shared" si="585"/>
        <v>2026</v>
      </c>
      <c r="AD4864" s="2" t="str">
        <f>IFERROR(VLOOKUP(A4864,'Aux Área'!$A$4:$B$123,2,0),"-")</f>
        <v>SÃO PEDRO</v>
      </c>
    </row>
    <row r="4865" spans="1:30" x14ac:dyDescent="0.3">
      <c r="A4865" t="s">
        <v>662</v>
      </c>
      <c r="C4865" t="s">
        <v>7826</v>
      </c>
      <c r="F4865" t="s">
        <v>15689</v>
      </c>
      <c r="K4865" t="s">
        <v>238</v>
      </c>
      <c r="N4865" t="s">
        <v>15690</v>
      </c>
      <c r="O4865" s="23">
        <v>0</v>
      </c>
      <c r="P4865" s="23">
        <v>0</v>
      </c>
      <c r="Q4865" t="s">
        <v>40</v>
      </c>
      <c r="R4865">
        <v>0</v>
      </c>
      <c r="S4865">
        <v>6</v>
      </c>
      <c r="U4865" s="8">
        <v>23.94</v>
      </c>
      <c r="AA4865" s="1">
        <f>IFERROR(DATEVALUE(C4865),"-")</f>
        <v>46034</v>
      </c>
      <c r="AB4865" s="2">
        <f>IFERROR(MONTH(AA4865),"-")</f>
        <v>1</v>
      </c>
      <c r="AC4865" s="2">
        <f>IFERROR(YEAR(AA4865),"-")</f>
        <v>2026</v>
      </c>
      <c r="AD4865" s="2" t="str">
        <f>IFERROR(VLOOKUP(A4865,'Aux Área'!$A$4:$B$123,2,0),"-")</f>
        <v>SÃO PEDRO</v>
      </c>
    </row>
    <row r="4866" spans="1:30" x14ac:dyDescent="0.3">
      <c r="A4866" t="s">
        <v>58</v>
      </c>
      <c r="B4866" t="s">
        <v>250</v>
      </c>
      <c r="C4866" t="s">
        <v>7827</v>
      </c>
      <c r="D4866" t="s">
        <v>87</v>
      </c>
      <c r="E4866" t="s">
        <v>88</v>
      </c>
      <c r="F4866" t="s">
        <v>59</v>
      </c>
      <c r="G4866" t="s">
        <v>35</v>
      </c>
      <c r="H4866" t="s">
        <v>36</v>
      </c>
      <c r="I4866" t="s">
        <v>37</v>
      </c>
      <c r="J4866" t="s">
        <v>1665</v>
      </c>
      <c r="K4866" t="s">
        <v>1666</v>
      </c>
      <c r="L4866" t="s">
        <v>301</v>
      </c>
      <c r="M4866" t="s">
        <v>38</v>
      </c>
      <c r="N4866" t="s">
        <v>39</v>
      </c>
      <c r="O4866" s="23">
        <v>290</v>
      </c>
      <c r="P4866" s="9">
        <v>7.61</v>
      </c>
      <c r="Q4866" t="s">
        <v>40</v>
      </c>
      <c r="R4866">
        <v>66198</v>
      </c>
      <c r="S4866" s="9">
        <v>38.119999999999997</v>
      </c>
      <c r="T4866" s="26">
        <v>4.6900000000000004</v>
      </c>
      <c r="U4866" s="8">
        <v>178.78</v>
      </c>
      <c r="V4866" t="s">
        <v>7828</v>
      </c>
      <c r="W4866" t="s">
        <v>2007</v>
      </c>
      <c r="X4866" t="s">
        <v>42</v>
      </c>
      <c r="Y4866" t="s">
        <v>1740</v>
      </c>
      <c r="AA4866" s="1">
        <f t="shared" ref="AA4866:AA4896" si="586">DATEVALUE(C4866)</f>
        <v>46034</v>
      </c>
      <c r="AB4866" s="2">
        <f t="shared" ref="AB4866:AB4896" si="587">MONTH(AA4866)</f>
        <v>1</v>
      </c>
      <c r="AC4866" s="2">
        <f t="shared" ref="AC4866:AC4896" si="588">YEAR(AA4866)</f>
        <v>2026</v>
      </c>
      <c r="AD4866" s="2" t="str">
        <f>IFERROR(VLOOKUP(A4866,'Aux Área'!$A$4:$B$123,2,0),"-")</f>
        <v>CONSERVA</v>
      </c>
    </row>
    <row r="4867" spans="1:30" x14ac:dyDescent="0.3">
      <c r="A4867" t="s">
        <v>2655</v>
      </c>
      <c r="B4867" t="s">
        <v>2656</v>
      </c>
      <c r="C4867" t="s">
        <v>7829</v>
      </c>
      <c r="D4867" t="s">
        <v>1619</v>
      </c>
      <c r="E4867" t="s">
        <v>1620</v>
      </c>
      <c r="F4867" t="s">
        <v>3712</v>
      </c>
      <c r="G4867" t="s">
        <v>1635</v>
      </c>
      <c r="H4867" t="s">
        <v>2635</v>
      </c>
      <c r="I4867" t="s">
        <v>37</v>
      </c>
      <c r="J4867" t="s">
        <v>188</v>
      </c>
      <c r="K4867" t="s">
        <v>189</v>
      </c>
      <c r="L4867" t="s">
        <v>190</v>
      </c>
      <c r="M4867" t="s">
        <v>38</v>
      </c>
      <c r="N4867" t="s">
        <v>39</v>
      </c>
      <c r="O4867" s="23">
        <v>254</v>
      </c>
      <c r="P4867" s="9">
        <v>9.7799999999999994</v>
      </c>
      <c r="Q4867" t="s">
        <v>40</v>
      </c>
      <c r="R4867">
        <v>10447</v>
      </c>
      <c r="S4867" s="9">
        <v>25.97</v>
      </c>
      <c r="T4867" s="26">
        <v>4.99</v>
      </c>
      <c r="U4867" s="8">
        <v>129.59</v>
      </c>
      <c r="V4867" t="s">
        <v>41</v>
      </c>
      <c r="W4867" t="s">
        <v>2007</v>
      </c>
      <c r="X4867" t="s">
        <v>42</v>
      </c>
      <c r="Y4867" t="s">
        <v>6209</v>
      </c>
      <c r="AA4867" s="1">
        <f t="shared" si="586"/>
        <v>46034</v>
      </c>
      <c r="AB4867" s="2">
        <f t="shared" si="587"/>
        <v>1</v>
      </c>
      <c r="AC4867" s="2">
        <f t="shared" si="588"/>
        <v>2026</v>
      </c>
      <c r="AD4867" s="2" t="str">
        <f>IFERROR(VLOOKUP(A4867,'Aux Área'!$A$4:$B$123,2,0),"-")</f>
        <v>TI</v>
      </c>
    </row>
    <row r="4868" spans="1:30" x14ac:dyDescent="0.3">
      <c r="A4868" t="s">
        <v>3092</v>
      </c>
      <c r="B4868" t="s">
        <v>4774</v>
      </c>
      <c r="C4868" t="s">
        <v>7830</v>
      </c>
      <c r="D4868" t="s">
        <v>3410</v>
      </c>
      <c r="E4868" t="s">
        <v>3411</v>
      </c>
      <c r="F4868" t="s">
        <v>3594</v>
      </c>
      <c r="G4868" t="s">
        <v>1135</v>
      </c>
      <c r="H4868" t="s">
        <v>2275</v>
      </c>
      <c r="I4868" t="s">
        <v>1497</v>
      </c>
      <c r="J4868" t="s">
        <v>231</v>
      </c>
      <c r="K4868" t="s">
        <v>232</v>
      </c>
      <c r="L4868" t="s">
        <v>217</v>
      </c>
      <c r="M4868" t="s">
        <v>38</v>
      </c>
      <c r="N4868" t="s">
        <v>39</v>
      </c>
      <c r="O4868" s="23">
        <v>482</v>
      </c>
      <c r="P4868" s="9">
        <v>9.3800000000000008</v>
      </c>
      <c r="Q4868" t="s">
        <v>40</v>
      </c>
      <c r="R4868">
        <v>58572</v>
      </c>
      <c r="S4868" s="9">
        <v>51.4</v>
      </c>
      <c r="T4868" s="26">
        <v>4.8609999999999998</v>
      </c>
      <c r="U4868" s="8">
        <v>249.85</v>
      </c>
      <c r="V4868" t="s">
        <v>7831</v>
      </c>
      <c r="W4868" t="s">
        <v>2276</v>
      </c>
      <c r="X4868" t="s">
        <v>42</v>
      </c>
      <c r="Y4868" t="s">
        <v>2277</v>
      </c>
      <c r="AA4868" s="1">
        <f t="shared" si="586"/>
        <v>46034</v>
      </c>
      <c r="AB4868" s="2">
        <f t="shared" si="587"/>
        <v>1</v>
      </c>
      <c r="AC4868" s="2">
        <f t="shared" si="588"/>
        <v>2026</v>
      </c>
      <c r="AD4868" s="2" t="str">
        <f>IFERROR(VLOOKUP(A4868,'Aux Área'!$A$4:$B$123,2,0),"-")</f>
        <v>INSPEÇÃO</v>
      </c>
    </row>
    <row r="4869" spans="1:30" x14ac:dyDescent="0.3">
      <c r="A4869" t="s">
        <v>68</v>
      </c>
      <c r="B4869" t="s">
        <v>296</v>
      </c>
      <c r="C4869" t="s">
        <v>7832</v>
      </c>
      <c r="D4869" t="s">
        <v>3246</v>
      </c>
      <c r="E4869" t="s">
        <v>3247</v>
      </c>
      <c r="F4869" t="s">
        <v>69</v>
      </c>
      <c r="G4869" t="s">
        <v>35</v>
      </c>
      <c r="H4869" t="s">
        <v>36</v>
      </c>
      <c r="I4869" t="s">
        <v>37</v>
      </c>
      <c r="J4869" t="s">
        <v>252</v>
      </c>
      <c r="K4869" t="s">
        <v>253</v>
      </c>
      <c r="L4869" t="s">
        <v>124</v>
      </c>
      <c r="M4869" t="s">
        <v>38</v>
      </c>
      <c r="N4869" t="s">
        <v>39</v>
      </c>
      <c r="O4869" s="23">
        <v>367</v>
      </c>
      <c r="P4869" s="9">
        <v>10.3</v>
      </c>
      <c r="Q4869" t="s">
        <v>40</v>
      </c>
      <c r="R4869">
        <v>34330</v>
      </c>
      <c r="S4869" s="9">
        <v>35.64</v>
      </c>
      <c r="T4869" s="26">
        <v>4.8499999999999996</v>
      </c>
      <c r="U4869" s="8">
        <v>172.87</v>
      </c>
      <c r="V4869" t="s">
        <v>7833</v>
      </c>
      <c r="W4869" t="s">
        <v>2007</v>
      </c>
      <c r="X4869" t="s">
        <v>42</v>
      </c>
      <c r="Y4869" t="s">
        <v>1740</v>
      </c>
      <c r="AA4869" s="1">
        <f t="shared" si="586"/>
        <v>46034</v>
      </c>
      <c r="AB4869" s="2">
        <f t="shared" si="587"/>
        <v>1</v>
      </c>
      <c r="AC4869" s="2">
        <f t="shared" si="588"/>
        <v>2026</v>
      </c>
      <c r="AD4869" s="2" t="str">
        <f>IFERROR(VLOOKUP(A4869,'Aux Área'!$A$4:$B$123,2,0),"-")</f>
        <v>OPERAÇÃO</v>
      </c>
    </row>
    <row r="4870" spans="1:30" x14ac:dyDescent="0.3">
      <c r="A4870" t="s">
        <v>2282</v>
      </c>
      <c r="B4870" t="s">
        <v>4679</v>
      </c>
      <c r="C4870" t="s">
        <v>7834</v>
      </c>
      <c r="D4870" t="s">
        <v>3162</v>
      </c>
      <c r="E4870" t="s">
        <v>3163</v>
      </c>
      <c r="F4870" t="s">
        <v>2285</v>
      </c>
      <c r="G4870" t="s">
        <v>1135</v>
      </c>
      <c r="H4870" t="s">
        <v>2275</v>
      </c>
      <c r="I4870" t="s">
        <v>1497</v>
      </c>
      <c r="J4870" t="s">
        <v>165</v>
      </c>
      <c r="K4870" t="s">
        <v>166</v>
      </c>
      <c r="L4870" t="s">
        <v>167</v>
      </c>
      <c r="M4870" t="s">
        <v>38</v>
      </c>
      <c r="N4870" t="s">
        <v>39</v>
      </c>
      <c r="O4870" s="23">
        <v>363</v>
      </c>
      <c r="P4870" s="9">
        <v>8.85</v>
      </c>
      <c r="Q4870" t="s">
        <v>40</v>
      </c>
      <c r="R4870">
        <v>65743</v>
      </c>
      <c r="S4870" s="9">
        <v>41.03</v>
      </c>
      <c r="T4870" s="26">
        <v>4.79</v>
      </c>
      <c r="U4870" s="8">
        <v>196.53</v>
      </c>
      <c r="V4870" t="s">
        <v>112</v>
      </c>
      <c r="W4870" t="s">
        <v>2276</v>
      </c>
      <c r="X4870" t="s">
        <v>42</v>
      </c>
      <c r="Y4870" t="s">
        <v>2277</v>
      </c>
      <c r="AA4870" s="1">
        <f t="shared" si="586"/>
        <v>46034</v>
      </c>
      <c r="AB4870" s="2">
        <f t="shared" si="587"/>
        <v>1</v>
      </c>
      <c r="AC4870" s="2">
        <f t="shared" si="588"/>
        <v>2026</v>
      </c>
      <c r="AD4870" s="2" t="str">
        <f>IFERROR(VLOOKUP(A4870,'Aux Área'!$A$4:$B$123,2,0),"-")</f>
        <v>INSPEÇÃO</v>
      </c>
    </row>
    <row r="4871" spans="1:30" x14ac:dyDescent="0.3">
      <c r="A4871" t="s">
        <v>2643</v>
      </c>
      <c r="B4871" t="s">
        <v>2307</v>
      </c>
      <c r="C4871" t="s">
        <v>7835</v>
      </c>
      <c r="D4871" t="s">
        <v>4988</v>
      </c>
      <c r="E4871" t="s">
        <v>4989</v>
      </c>
      <c r="F4871" t="s">
        <v>2646</v>
      </c>
      <c r="G4871" t="s">
        <v>1300</v>
      </c>
      <c r="H4871" t="s">
        <v>1301</v>
      </c>
      <c r="I4871" t="s">
        <v>37</v>
      </c>
      <c r="J4871" t="s">
        <v>370</v>
      </c>
      <c r="K4871" t="s">
        <v>371</v>
      </c>
      <c r="L4871" t="s">
        <v>124</v>
      </c>
      <c r="M4871" t="s">
        <v>38</v>
      </c>
      <c r="N4871" t="s">
        <v>39</v>
      </c>
      <c r="O4871" s="23">
        <v>422</v>
      </c>
      <c r="P4871" s="9">
        <v>10.4</v>
      </c>
      <c r="Q4871" t="s">
        <v>40</v>
      </c>
      <c r="R4871">
        <v>72675</v>
      </c>
      <c r="S4871" s="9">
        <v>40.56</v>
      </c>
      <c r="T4871" s="26">
        <v>4.9909999999999997</v>
      </c>
      <c r="U4871" s="8">
        <v>202.42</v>
      </c>
      <c r="V4871" t="s">
        <v>7836</v>
      </c>
      <c r="W4871" t="s">
        <v>2276</v>
      </c>
      <c r="X4871" t="s">
        <v>42</v>
      </c>
      <c r="Y4871" t="s">
        <v>2277</v>
      </c>
      <c r="AA4871" s="1">
        <f t="shared" si="586"/>
        <v>46034</v>
      </c>
      <c r="AB4871" s="2">
        <f t="shared" si="587"/>
        <v>1</v>
      </c>
      <c r="AC4871" s="2">
        <f t="shared" si="588"/>
        <v>2026</v>
      </c>
      <c r="AD4871" s="2" t="str">
        <f>IFERROR(VLOOKUP(A4871,'Aux Área'!$A$4:$B$123,2,0),"-")</f>
        <v>INSPEÇÃO</v>
      </c>
    </row>
    <row r="4872" spans="1:30" x14ac:dyDescent="0.3">
      <c r="A4872" t="s">
        <v>5182</v>
      </c>
      <c r="B4872" t="s">
        <v>5183</v>
      </c>
      <c r="C4872" t="s">
        <v>7837</v>
      </c>
      <c r="D4872" t="s">
        <v>5215</v>
      </c>
      <c r="E4872" t="s">
        <v>5216</v>
      </c>
      <c r="F4872" t="s">
        <v>15238</v>
      </c>
      <c r="G4872" t="s">
        <v>1300</v>
      </c>
      <c r="H4872" t="s">
        <v>1301</v>
      </c>
      <c r="I4872" t="s">
        <v>37</v>
      </c>
      <c r="J4872" t="s">
        <v>370</v>
      </c>
      <c r="K4872" t="s">
        <v>371</v>
      </c>
      <c r="L4872" t="s">
        <v>124</v>
      </c>
      <c r="M4872" t="s">
        <v>38</v>
      </c>
      <c r="N4872" t="s">
        <v>39</v>
      </c>
      <c r="O4872" s="10">
        <v>159</v>
      </c>
      <c r="P4872" s="24">
        <v>4.6100000000000003</v>
      </c>
      <c r="Q4872" t="s">
        <v>40</v>
      </c>
      <c r="R4872" s="2">
        <v>39845</v>
      </c>
      <c r="S4872" s="9">
        <v>34.479999999999997</v>
      </c>
      <c r="T4872" s="26">
        <v>4.99</v>
      </c>
      <c r="U4872" s="8">
        <v>172.07</v>
      </c>
      <c r="V4872" t="s">
        <v>7838</v>
      </c>
      <c r="W4872" t="s">
        <v>2276</v>
      </c>
      <c r="X4872" t="s">
        <v>42</v>
      </c>
      <c r="Y4872" t="s">
        <v>2277</v>
      </c>
      <c r="AA4872" s="1">
        <f t="shared" si="586"/>
        <v>46034</v>
      </c>
      <c r="AB4872" s="2">
        <f t="shared" si="587"/>
        <v>1</v>
      </c>
      <c r="AC4872" s="2">
        <f t="shared" si="588"/>
        <v>2026</v>
      </c>
      <c r="AD4872" s="2" t="str">
        <f>IFERROR(VLOOKUP(A4872,'Aux Área'!$A$4:$B$123,2,0),"-")</f>
        <v>ENGENHARIA</v>
      </c>
    </row>
    <row r="4873" spans="1:30" x14ac:dyDescent="0.3">
      <c r="A4873" t="s">
        <v>2461</v>
      </c>
      <c r="B4873" t="s">
        <v>5008</v>
      </c>
      <c r="C4873" t="s">
        <v>7839</v>
      </c>
      <c r="D4873" t="s">
        <v>3135</v>
      </c>
      <c r="E4873" t="s">
        <v>3136</v>
      </c>
      <c r="F4873" t="s">
        <v>3574</v>
      </c>
      <c r="G4873" t="s">
        <v>1135</v>
      </c>
      <c r="H4873" t="s">
        <v>2275</v>
      </c>
      <c r="I4873" t="s">
        <v>1497</v>
      </c>
      <c r="J4873" t="s">
        <v>188</v>
      </c>
      <c r="K4873" t="s">
        <v>189</v>
      </c>
      <c r="L4873" t="s">
        <v>190</v>
      </c>
      <c r="M4873" t="s">
        <v>38</v>
      </c>
      <c r="N4873" t="s">
        <v>39</v>
      </c>
      <c r="O4873" s="23">
        <v>193</v>
      </c>
      <c r="P4873" s="9">
        <v>9.6</v>
      </c>
      <c r="Q4873" t="s">
        <v>40</v>
      </c>
      <c r="R4873">
        <v>58173</v>
      </c>
      <c r="S4873" s="9">
        <v>20.100000000000001</v>
      </c>
      <c r="T4873" s="26">
        <v>4.99</v>
      </c>
      <c r="U4873" s="8">
        <v>100.3</v>
      </c>
      <c r="V4873" t="s">
        <v>41</v>
      </c>
      <c r="W4873" t="s">
        <v>2276</v>
      </c>
      <c r="X4873" t="s">
        <v>42</v>
      </c>
      <c r="Y4873" t="s">
        <v>2277</v>
      </c>
      <c r="AA4873" s="1">
        <f t="shared" si="586"/>
        <v>46034</v>
      </c>
      <c r="AB4873" s="2">
        <f t="shared" si="587"/>
        <v>1</v>
      </c>
      <c r="AC4873" s="2">
        <f t="shared" si="588"/>
        <v>2026</v>
      </c>
      <c r="AD4873" s="2" t="str">
        <f>IFERROR(VLOOKUP(A4873,'Aux Área'!$A$4:$B$123,2,0),"-")</f>
        <v>INSPEÇÃO</v>
      </c>
    </row>
    <row r="4874" spans="1:30" x14ac:dyDescent="0.3">
      <c r="A4874" t="s">
        <v>2347</v>
      </c>
      <c r="B4874" t="s">
        <v>2348</v>
      </c>
      <c r="C4874" t="s">
        <v>7840</v>
      </c>
      <c r="D4874" t="s">
        <v>4012</v>
      </c>
      <c r="E4874" t="s">
        <v>4013</v>
      </c>
      <c r="F4874" t="s">
        <v>2350</v>
      </c>
      <c r="G4874" t="s">
        <v>659</v>
      </c>
      <c r="H4874" t="s">
        <v>1996</v>
      </c>
      <c r="I4874" t="s">
        <v>1997</v>
      </c>
      <c r="J4874" t="s">
        <v>237</v>
      </c>
      <c r="K4874" t="s">
        <v>238</v>
      </c>
      <c r="L4874" t="s">
        <v>110</v>
      </c>
      <c r="M4874" t="s">
        <v>38</v>
      </c>
      <c r="N4874" t="s">
        <v>668</v>
      </c>
      <c r="O4874" s="23">
        <v>686</v>
      </c>
      <c r="P4874" s="9">
        <v>6.27</v>
      </c>
      <c r="Q4874" t="s">
        <v>40</v>
      </c>
      <c r="R4874">
        <v>20355</v>
      </c>
      <c r="S4874" s="9">
        <v>109.43</v>
      </c>
      <c r="T4874" s="26">
        <v>6.04</v>
      </c>
      <c r="U4874" s="8">
        <v>660.96</v>
      </c>
      <c r="V4874" t="s">
        <v>41</v>
      </c>
      <c r="W4874" t="s">
        <v>1985</v>
      </c>
      <c r="X4874" t="s">
        <v>42</v>
      </c>
      <c r="Y4874" t="s">
        <v>1986</v>
      </c>
      <c r="AA4874" s="1">
        <f t="shared" si="586"/>
        <v>46034</v>
      </c>
      <c r="AB4874" s="2">
        <f t="shared" si="587"/>
        <v>1</v>
      </c>
      <c r="AC4874" s="2">
        <f t="shared" si="588"/>
        <v>2026</v>
      </c>
      <c r="AD4874" s="2" t="str">
        <f>IFERROR(VLOOKUP(A4874,'Aux Área'!$A$4:$B$123,2,0),"-")</f>
        <v>PESADOS</v>
      </c>
    </row>
    <row r="4875" spans="1:30" x14ac:dyDescent="0.3">
      <c r="A4875" t="s">
        <v>2547</v>
      </c>
      <c r="B4875" t="s">
        <v>2548</v>
      </c>
      <c r="C4875" t="s">
        <v>7841</v>
      </c>
      <c r="D4875" t="s">
        <v>2468</v>
      </c>
      <c r="E4875" t="s">
        <v>2469</v>
      </c>
      <c r="F4875" t="s">
        <v>2550</v>
      </c>
      <c r="G4875" t="s">
        <v>659</v>
      </c>
      <c r="H4875" t="s">
        <v>2215</v>
      </c>
      <c r="I4875" t="s">
        <v>667</v>
      </c>
      <c r="J4875" t="s">
        <v>165</v>
      </c>
      <c r="K4875" t="s">
        <v>166</v>
      </c>
      <c r="L4875" t="s">
        <v>167</v>
      </c>
      <c r="M4875" t="s">
        <v>38</v>
      </c>
      <c r="N4875" t="s">
        <v>668</v>
      </c>
      <c r="O4875" s="23">
        <v>158</v>
      </c>
      <c r="P4875" s="9">
        <v>5.87</v>
      </c>
      <c r="Q4875" t="s">
        <v>40</v>
      </c>
      <c r="R4875">
        <v>11613</v>
      </c>
      <c r="S4875" s="9">
        <v>26.93</v>
      </c>
      <c r="T4875" s="26">
        <v>6.24</v>
      </c>
      <c r="U4875" s="8">
        <v>168.04</v>
      </c>
      <c r="V4875" t="s">
        <v>112</v>
      </c>
      <c r="W4875" t="s">
        <v>2007</v>
      </c>
      <c r="X4875" t="s">
        <v>42</v>
      </c>
      <c r="Y4875" t="s">
        <v>1740</v>
      </c>
      <c r="AA4875" s="1">
        <f t="shared" si="586"/>
        <v>46034</v>
      </c>
      <c r="AB4875" s="2">
        <f t="shared" si="587"/>
        <v>1</v>
      </c>
      <c r="AC4875" s="2">
        <f t="shared" si="588"/>
        <v>2026</v>
      </c>
      <c r="AD4875" s="2" t="str">
        <f>IFERROR(VLOOKUP(A4875,'Aux Área'!$A$4:$B$123,2,0),"-")</f>
        <v>APH</v>
      </c>
    </row>
    <row r="4876" spans="1:30" x14ac:dyDescent="0.3">
      <c r="A4876" t="s">
        <v>64</v>
      </c>
      <c r="B4876" t="s">
        <v>332</v>
      </c>
      <c r="C4876" t="s">
        <v>7842</v>
      </c>
      <c r="D4876" t="s">
        <v>127</v>
      </c>
      <c r="E4876" t="s">
        <v>128</v>
      </c>
      <c r="F4876" t="s">
        <v>65</v>
      </c>
      <c r="G4876" t="s">
        <v>35</v>
      </c>
      <c r="H4876" t="s">
        <v>36</v>
      </c>
      <c r="I4876" t="s">
        <v>37</v>
      </c>
      <c r="J4876" t="s">
        <v>1665</v>
      </c>
      <c r="K4876" t="s">
        <v>1666</v>
      </c>
      <c r="L4876" t="s">
        <v>301</v>
      </c>
      <c r="M4876" t="s">
        <v>38</v>
      </c>
      <c r="N4876" t="s">
        <v>39</v>
      </c>
      <c r="O4876" s="23">
        <v>386</v>
      </c>
      <c r="P4876" s="9">
        <v>10.08</v>
      </c>
      <c r="Q4876" t="s">
        <v>40</v>
      </c>
      <c r="R4876">
        <v>40340</v>
      </c>
      <c r="S4876" s="9">
        <v>38.29</v>
      </c>
      <c r="T4876" s="26">
        <v>4.6900000000000004</v>
      </c>
      <c r="U4876" s="8">
        <v>179.58</v>
      </c>
      <c r="V4876" t="s">
        <v>7843</v>
      </c>
      <c r="W4876" t="s">
        <v>2007</v>
      </c>
      <c r="X4876" t="s">
        <v>42</v>
      </c>
      <c r="Y4876" t="s">
        <v>1740</v>
      </c>
      <c r="AA4876" s="1">
        <f t="shared" si="586"/>
        <v>46034</v>
      </c>
      <c r="AB4876" s="2">
        <f t="shared" si="587"/>
        <v>1</v>
      </c>
      <c r="AC4876" s="2">
        <f t="shared" si="588"/>
        <v>2026</v>
      </c>
      <c r="AD4876" s="2" t="str">
        <f>IFERROR(VLOOKUP(A4876,'Aux Área'!$A$4:$B$123,2,0),"-")</f>
        <v>ENGENHARIA</v>
      </c>
    </row>
    <row r="4877" spans="1:30" x14ac:dyDescent="0.3">
      <c r="A4877" t="s">
        <v>2278</v>
      </c>
      <c r="B4877" t="s">
        <v>4664</v>
      </c>
      <c r="C4877" t="s">
        <v>7844</v>
      </c>
      <c r="D4877" t="s">
        <v>3208</v>
      </c>
      <c r="E4877" t="s">
        <v>3209</v>
      </c>
      <c r="F4877" t="s">
        <v>2281</v>
      </c>
      <c r="G4877" t="s">
        <v>1135</v>
      </c>
      <c r="H4877" t="s">
        <v>2275</v>
      </c>
      <c r="I4877" t="s">
        <v>1497</v>
      </c>
      <c r="J4877" t="s">
        <v>169</v>
      </c>
      <c r="K4877" t="s">
        <v>170</v>
      </c>
      <c r="L4877" t="s">
        <v>124</v>
      </c>
      <c r="M4877" t="s">
        <v>38</v>
      </c>
      <c r="N4877" t="s">
        <v>39</v>
      </c>
      <c r="O4877" s="23">
        <v>651</v>
      </c>
      <c r="P4877" s="9">
        <v>15.23</v>
      </c>
      <c r="Q4877" t="s">
        <v>40</v>
      </c>
      <c r="R4877">
        <v>78358</v>
      </c>
      <c r="S4877" s="9">
        <v>42.74</v>
      </c>
      <c r="T4877" s="26">
        <v>4.8899999999999997</v>
      </c>
      <c r="U4877" s="8">
        <v>209</v>
      </c>
      <c r="V4877" t="s">
        <v>41</v>
      </c>
      <c r="W4877" t="s">
        <v>2276</v>
      </c>
      <c r="X4877" t="s">
        <v>42</v>
      </c>
      <c r="Y4877" t="s">
        <v>2277</v>
      </c>
      <c r="AA4877" s="1">
        <f t="shared" si="586"/>
        <v>46034</v>
      </c>
      <c r="AB4877" s="2">
        <f t="shared" si="587"/>
        <v>1</v>
      </c>
      <c r="AC4877" s="2">
        <f t="shared" si="588"/>
        <v>2026</v>
      </c>
      <c r="AD4877" s="2" t="str">
        <f>IFERROR(VLOOKUP(A4877,'Aux Área'!$A$4:$B$123,2,0),"-")</f>
        <v>INSPEÇÃO</v>
      </c>
    </row>
    <row r="4878" spans="1:30" x14ac:dyDescent="0.3">
      <c r="A4878" t="s">
        <v>2181</v>
      </c>
      <c r="B4878" t="s">
        <v>4595</v>
      </c>
      <c r="C4878" t="s">
        <v>7845</v>
      </c>
      <c r="D4878" t="s">
        <v>3303</v>
      </c>
      <c r="E4878" t="s">
        <v>3304</v>
      </c>
      <c r="F4878" t="s">
        <v>2184</v>
      </c>
      <c r="G4878" t="s">
        <v>1135</v>
      </c>
      <c r="H4878" t="s">
        <v>2185</v>
      </c>
      <c r="I4878" t="s">
        <v>2186</v>
      </c>
      <c r="J4878" t="s">
        <v>241</v>
      </c>
      <c r="K4878" t="s">
        <v>242</v>
      </c>
      <c r="L4878" t="s">
        <v>110</v>
      </c>
      <c r="M4878" t="s">
        <v>38</v>
      </c>
      <c r="N4878" t="s">
        <v>668</v>
      </c>
      <c r="O4878" s="23">
        <v>786</v>
      </c>
      <c r="P4878" s="9">
        <v>15.58</v>
      </c>
      <c r="Q4878" t="s">
        <v>40</v>
      </c>
      <c r="R4878">
        <v>79732</v>
      </c>
      <c r="S4878" s="9">
        <v>50.45</v>
      </c>
      <c r="T4878" s="26">
        <v>5.99</v>
      </c>
      <c r="U4878" s="8">
        <v>302.19</v>
      </c>
      <c r="V4878" t="s">
        <v>41</v>
      </c>
      <c r="W4878" t="s">
        <v>2007</v>
      </c>
      <c r="X4878" t="s">
        <v>42</v>
      </c>
      <c r="Y4878" t="s">
        <v>2188</v>
      </c>
      <c r="AA4878" s="1">
        <f t="shared" si="586"/>
        <v>46034</v>
      </c>
      <c r="AB4878" s="2">
        <f t="shared" si="587"/>
        <v>1</v>
      </c>
      <c r="AC4878" s="2">
        <f t="shared" si="588"/>
        <v>2026</v>
      </c>
      <c r="AD4878" s="2" t="str">
        <f>IFERROR(VLOOKUP(A4878,'Aux Área'!$A$4:$B$123,2,0),"-")</f>
        <v>INSPEÇÃO</v>
      </c>
    </row>
    <row r="4879" spans="1:30" x14ac:dyDescent="0.3">
      <c r="A4879" t="s">
        <v>2318</v>
      </c>
      <c r="B4879" t="s">
        <v>2733</v>
      </c>
      <c r="C4879" t="s">
        <v>7846</v>
      </c>
      <c r="D4879" t="s">
        <v>5015</v>
      </c>
      <c r="E4879" t="s">
        <v>5016</v>
      </c>
      <c r="F4879" t="s">
        <v>4203</v>
      </c>
      <c r="G4879" t="s">
        <v>1135</v>
      </c>
      <c r="H4879" t="s">
        <v>2185</v>
      </c>
      <c r="I4879" t="s">
        <v>2186</v>
      </c>
      <c r="J4879" t="s">
        <v>169</v>
      </c>
      <c r="K4879" t="s">
        <v>170</v>
      </c>
      <c r="L4879" t="s">
        <v>124</v>
      </c>
      <c r="M4879" t="s">
        <v>38</v>
      </c>
      <c r="N4879" t="s">
        <v>668</v>
      </c>
      <c r="O4879" s="23">
        <v>780</v>
      </c>
      <c r="P4879" s="9">
        <v>14.99</v>
      </c>
      <c r="Q4879" t="s">
        <v>40</v>
      </c>
      <c r="R4879">
        <v>71017</v>
      </c>
      <c r="S4879" s="9">
        <v>52.04</v>
      </c>
      <c r="T4879" s="26">
        <v>5.9909999999999997</v>
      </c>
      <c r="U4879" s="8">
        <v>311.77</v>
      </c>
      <c r="V4879" t="s">
        <v>41</v>
      </c>
      <c r="W4879" t="s">
        <v>2007</v>
      </c>
      <c r="X4879" t="s">
        <v>42</v>
      </c>
      <c r="Y4879" t="s">
        <v>2188</v>
      </c>
      <c r="AA4879" s="1">
        <f t="shared" si="586"/>
        <v>46034</v>
      </c>
      <c r="AB4879" s="2">
        <f t="shared" si="587"/>
        <v>1</v>
      </c>
      <c r="AC4879" s="2">
        <f t="shared" si="588"/>
        <v>2026</v>
      </c>
      <c r="AD4879" s="2" t="str">
        <f>IFERROR(VLOOKUP(A4879,'Aux Área'!$A$4:$B$123,2,0),"-")</f>
        <v>INSPEÇÃO</v>
      </c>
    </row>
    <row r="4880" spans="1:30" x14ac:dyDescent="0.3">
      <c r="A4880" t="s">
        <v>2306</v>
      </c>
      <c r="B4880" t="s">
        <v>4613</v>
      </c>
      <c r="C4880" t="s">
        <v>7847</v>
      </c>
      <c r="D4880" t="s">
        <v>3212</v>
      </c>
      <c r="E4880" t="s">
        <v>3213</v>
      </c>
      <c r="F4880" t="s">
        <v>2309</v>
      </c>
      <c r="G4880" t="s">
        <v>1135</v>
      </c>
      <c r="H4880" t="s">
        <v>2275</v>
      </c>
      <c r="I4880" t="s">
        <v>1497</v>
      </c>
      <c r="J4880" t="s">
        <v>1665</v>
      </c>
      <c r="K4880" t="s">
        <v>1666</v>
      </c>
      <c r="L4880" t="s">
        <v>301</v>
      </c>
      <c r="M4880" t="s">
        <v>38</v>
      </c>
      <c r="N4880" t="s">
        <v>39</v>
      </c>
      <c r="O4880" s="23">
        <v>311</v>
      </c>
      <c r="P4880" s="9">
        <v>9.41</v>
      </c>
      <c r="Q4880" t="s">
        <v>40</v>
      </c>
      <c r="R4880">
        <v>70333</v>
      </c>
      <c r="S4880" s="9">
        <v>33.04</v>
      </c>
      <c r="T4880" s="26">
        <v>4.6900000000000004</v>
      </c>
      <c r="U4880" s="8">
        <v>154.96</v>
      </c>
      <c r="V4880" t="s">
        <v>7848</v>
      </c>
      <c r="W4880" t="s">
        <v>2276</v>
      </c>
      <c r="X4880" t="s">
        <v>42</v>
      </c>
      <c r="Y4880" t="s">
        <v>2277</v>
      </c>
      <c r="AA4880" s="1">
        <f t="shared" si="586"/>
        <v>46034</v>
      </c>
      <c r="AB4880" s="2">
        <f t="shared" si="587"/>
        <v>1</v>
      </c>
      <c r="AC4880" s="2">
        <f t="shared" si="588"/>
        <v>2026</v>
      </c>
      <c r="AD4880" s="2" t="str">
        <f>IFERROR(VLOOKUP(A4880,'Aux Área'!$A$4:$B$123,2,0),"-")</f>
        <v>INSPEÇÃO</v>
      </c>
    </row>
    <row r="4881" spans="1:30" x14ac:dyDescent="0.3">
      <c r="A4881" t="s">
        <v>2638</v>
      </c>
      <c r="B4881" t="s">
        <v>4593</v>
      </c>
      <c r="C4881" t="s">
        <v>7849</v>
      </c>
      <c r="D4881" t="s">
        <v>4358</v>
      </c>
      <c r="E4881" t="s">
        <v>4359</v>
      </c>
      <c r="F4881" t="s">
        <v>2641</v>
      </c>
      <c r="G4881" t="s">
        <v>1135</v>
      </c>
      <c r="H4881" t="s">
        <v>2275</v>
      </c>
      <c r="I4881" t="s">
        <v>1497</v>
      </c>
      <c r="J4881" t="s">
        <v>275</v>
      </c>
      <c r="K4881" t="s">
        <v>276</v>
      </c>
      <c r="L4881" t="s">
        <v>124</v>
      </c>
      <c r="M4881" t="s">
        <v>38</v>
      </c>
      <c r="N4881" t="s">
        <v>39</v>
      </c>
      <c r="O4881" s="23">
        <v>419</v>
      </c>
      <c r="P4881" s="9">
        <v>9.89</v>
      </c>
      <c r="Q4881" t="s">
        <v>40</v>
      </c>
      <c r="R4881">
        <v>65888</v>
      </c>
      <c r="S4881" s="9">
        <v>42.35</v>
      </c>
      <c r="T4881" s="26">
        <v>4.79</v>
      </c>
      <c r="U4881" s="8">
        <v>202.86</v>
      </c>
      <c r="V4881" t="s">
        <v>7850</v>
      </c>
      <c r="W4881" t="s">
        <v>2276</v>
      </c>
      <c r="X4881" t="s">
        <v>42</v>
      </c>
      <c r="Y4881" t="s">
        <v>2277</v>
      </c>
      <c r="AA4881" s="1">
        <f t="shared" si="586"/>
        <v>46035</v>
      </c>
      <c r="AB4881" s="2">
        <f t="shared" si="587"/>
        <v>1</v>
      </c>
      <c r="AC4881" s="2">
        <f t="shared" si="588"/>
        <v>2026</v>
      </c>
      <c r="AD4881" s="2" t="str">
        <f>IFERROR(VLOOKUP(A4881,'Aux Área'!$A$4:$B$123,2,0),"-")</f>
        <v>INSPEÇÃO</v>
      </c>
    </row>
    <row r="4882" spans="1:30" x14ac:dyDescent="0.3">
      <c r="A4882" t="s">
        <v>2643</v>
      </c>
      <c r="B4882" t="s">
        <v>2307</v>
      </c>
      <c r="C4882" t="s">
        <v>7851</v>
      </c>
      <c r="D4882" t="s">
        <v>4726</v>
      </c>
      <c r="E4882" t="s">
        <v>4727</v>
      </c>
      <c r="F4882" t="s">
        <v>2646</v>
      </c>
      <c r="G4882" t="s">
        <v>1300</v>
      </c>
      <c r="H4882" t="s">
        <v>1301</v>
      </c>
      <c r="I4882" t="s">
        <v>37</v>
      </c>
      <c r="J4882" t="s">
        <v>370</v>
      </c>
      <c r="K4882" t="s">
        <v>371</v>
      </c>
      <c r="L4882" t="s">
        <v>124</v>
      </c>
      <c r="M4882" t="s">
        <v>38</v>
      </c>
      <c r="N4882" t="s">
        <v>39</v>
      </c>
      <c r="O4882" s="23">
        <v>410</v>
      </c>
      <c r="P4882" s="9">
        <v>12.17</v>
      </c>
      <c r="Q4882" t="s">
        <v>40</v>
      </c>
      <c r="R4882">
        <v>73085</v>
      </c>
      <c r="S4882" s="9">
        <v>33.68</v>
      </c>
      <c r="T4882" s="26">
        <v>4.99</v>
      </c>
      <c r="U4882" s="8">
        <v>168.07</v>
      </c>
      <c r="V4882" t="s">
        <v>7852</v>
      </c>
      <c r="W4882" t="s">
        <v>2276</v>
      </c>
      <c r="X4882" t="s">
        <v>42</v>
      </c>
      <c r="Y4882" t="s">
        <v>2277</v>
      </c>
      <c r="AA4882" s="1">
        <f t="shared" si="586"/>
        <v>46035</v>
      </c>
      <c r="AB4882" s="2">
        <f t="shared" si="587"/>
        <v>1</v>
      </c>
      <c r="AC4882" s="2">
        <f t="shared" si="588"/>
        <v>2026</v>
      </c>
      <c r="AD4882" s="2" t="str">
        <f>IFERROR(VLOOKUP(A4882,'Aux Área'!$A$4:$B$123,2,0),"-")</f>
        <v>INSPEÇÃO</v>
      </c>
    </row>
    <row r="4883" spans="1:30" x14ac:dyDescent="0.3">
      <c r="A4883" t="s">
        <v>3092</v>
      </c>
      <c r="B4883" t="s">
        <v>4774</v>
      </c>
      <c r="C4883" t="s">
        <v>7853</v>
      </c>
      <c r="D4883" t="s">
        <v>7114</v>
      </c>
      <c r="E4883" t="s">
        <v>7115</v>
      </c>
      <c r="F4883" t="s">
        <v>3594</v>
      </c>
      <c r="G4883" t="s">
        <v>1135</v>
      </c>
      <c r="H4883" t="s">
        <v>2275</v>
      </c>
      <c r="I4883" t="s">
        <v>1497</v>
      </c>
      <c r="J4883" t="s">
        <v>89</v>
      </c>
      <c r="K4883" t="s">
        <v>90</v>
      </c>
      <c r="L4883" t="s">
        <v>91</v>
      </c>
      <c r="M4883" t="s">
        <v>38</v>
      </c>
      <c r="N4883" t="s">
        <v>39</v>
      </c>
      <c r="O4883" s="23">
        <v>432</v>
      </c>
      <c r="P4883" s="9">
        <v>11.08</v>
      </c>
      <c r="Q4883" t="s">
        <v>40</v>
      </c>
      <c r="R4883">
        <v>59004</v>
      </c>
      <c r="S4883" s="9">
        <v>39</v>
      </c>
      <c r="T4883" s="26">
        <v>5.19</v>
      </c>
      <c r="U4883" s="8">
        <v>202.41</v>
      </c>
      <c r="V4883" t="s">
        <v>7854</v>
      </c>
      <c r="W4883" t="s">
        <v>2276</v>
      </c>
      <c r="X4883" t="s">
        <v>42</v>
      </c>
      <c r="Y4883" t="s">
        <v>2277</v>
      </c>
      <c r="AA4883" s="1">
        <f t="shared" si="586"/>
        <v>46035</v>
      </c>
      <c r="AB4883" s="2">
        <f t="shared" si="587"/>
        <v>1</v>
      </c>
      <c r="AC4883" s="2">
        <f t="shared" si="588"/>
        <v>2026</v>
      </c>
      <c r="AD4883" s="2" t="str">
        <f>IFERROR(VLOOKUP(A4883,'Aux Área'!$A$4:$B$123,2,0),"-")</f>
        <v>INSPEÇÃO</v>
      </c>
    </row>
    <row r="4884" spans="1:30" x14ac:dyDescent="0.3">
      <c r="A4884" t="s">
        <v>2461</v>
      </c>
      <c r="B4884" t="s">
        <v>5008</v>
      </c>
      <c r="C4884" t="s">
        <v>7855</v>
      </c>
      <c r="D4884" t="s">
        <v>5160</v>
      </c>
      <c r="E4884" t="s">
        <v>5161</v>
      </c>
      <c r="F4884" t="s">
        <v>3574</v>
      </c>
      <c r="G4884" t="s">
        <v>1135</v>
      </c>
      <c r="H4884" t="s">
        <v>2275</v>
      </c>
      <c r="I4884" t="s">
        <v>1497</v>
      </c>
      <c r="J4884" t="s">
        <v>275</v>
      </c>
      <c r="K4884" t="s">
        <v>276</v>
      </c>
      <c r="L4884" t="s">
        <v>124</v>
      </c>
      <c r="M4884" t="s">
        <v>38</v>
      </c>
      <c r="N4884" t="s">
        <v>39</v>
      </c>
      <c r="O4884" s="23">
        <v>431</v>
      </c>
      <c r="P4884" s="9">
        <v>11.22</v>
      </c>
      <c r="Q4884" t="s">
        <v>40</v>
      </c>
      <c r="R4884">
        <v>58604</v>
      </c>
      <c r="S4884" s="9">
        <v>38.42</v>
      </c>
      <c r="T4884" s="26">
        <v>4.79</v>
      </c>
      <c r="U4884" s="8">
        <v>184.03</v>
      </c>
      <c r="V4884" t="s">
        <v>7856</v>
      </c>
      <c r="W4884" t="s">
        <v>2276</v>
      </c>
      <c r="X4884" t="s">
        <v>42</v>
      </c>
      <c r="Y4884" t="s">
        <v>2277</v>
      </c>
      <c r="AA4884" s="1">
        <f t="shared" si="586"/>
        <v>46035</v>
      </c>
      <c r="AB4884" s="2">
        <f t="shared" si="587"/>
        <v>1</v>
      </c>
      <c r="AC4884" s="2">
        <f t="shared" si="588"/>
        <v>2026</v>
      </c>
      <c r="AD4884" s="2" t="str">
        <f>IFERROR(VLOOKUP(A4884,'Aux Área'!$A$4:$B$123,2,0),"-")</f>
        <v>INSPEÇÃO</v>
      </c>
    </row>
    <row r="4885" spans="1:30" x14ac:dyDescent="0.3">
      <c r="A4885" t="s">
        <v>68</v>
      </c>
      <c r="B4885" t="s">
        <v>296</v>
      </c>
      <c r="C4885" t="s">
        <v>7857</v>
      </c>
      <c r="D4885" t="s">
        <v>3197</v>
      </c>
      <c r="E4885" t="s">
        <v>3198</v>
      </c>
      <c r="F4885" t="s">
        <v>69</v>
      </c>
      <c r="G4885" t="s">
        <v>35</v>
      </c>
      <c r="H4885" t="s">
        <v>36</v>
      </c>
      <c r="I4885" t="s">
        <v>37</v>
      </c>
      <c r="J4885" t="s">
        <v>169</v>
      </c>
      <c r="K4885" t="s">
        <v>170</v>
      </c>
      <c r="L4885" t="s">
        <v>124</v>
      </c>
      <c r="M4885" t="s">
        <v>38</v>
      </c>
      <c r="N4885" t="s">
        <v>39</v>
      </c>
      <c r="O4885" s="23">
        <v>373</v>
      </c>
      <c r="P4885" s="9">
        <v>12.41</v>
      </c>
      <c r="Q4885" t="s">
        <v>40</v>
      </c>
      <c r="R4885">
        <v>34703</v>
      </c>
      <c r="S4885" s="9">
        <v>30.05</v>
      </c>
      <c r="T4885" s="26">
        <v>4.9630000000000001</v>
      </c>
      <c r="U4885" s="8">
        <v>149.13999999999999</v>
      </c>
      <c r="V4885" t="s">
        <v>41</v>
      </c>
      <c r="W4885" t="s">
        <v>2007</v>
      </c>
      <c r="X4885" t="s">
        <v>42</v>
      </c>
      <c r="Y4885" t="s">
        <v>1740</v>
      </c>
      <c r="AA4885" s="1">
        <f t="shared" si="586"/>
        <v>46035</v>
      </c>
      <c r="AB4885" s="2">
        <f t="shared" si="587"/>
        <v>1</v>
      </c>
      <c r="AC4885" s="2">
        <f t="shared" si="588"/>
        <v>2026</v>
      </c>
      <c r="AD4885" s="2" t="str">
        <f>IFERROR(VLOOKUP(A4885,'Aux Área'!$A$4:$B$123,2,0),"-")</f>
        <v>OPERAÇÃO</v>
      </c>
    </row>
    <row r="4886" spans="1:30" x14ac:dyDescent="0.3">
      <c r="A4886" t="s">
        <v>2260</v>
      </c>
      <c r="B4886" t="s">
        <v>113</v>
      </c>
      <c r="C4886" t="s">
        <v>7858</v>
      </c>
      <c r="D4886" t="s">
        <v>3005</v>
      </c>
      <c r="E4886" t="s">
        <v>3006</v>
      </c>
      <c r="F4886" t="s">
        <v>2262</v>
      </c>
      <c r="G4886" t="s">
        <v>35</v>
      </c>
      <c r="H4886" t="s">
        <v>2263</v>
      </c>
      <c r="I4886" t="s">
        <v>2186</v>
      </c>
      <c r="J4886" t="s">
        <v>1681</v>
      </c>
      <c r="K4886" t="s">
        <v>1682</v>
      </c>
      <c r="L4886" t="s">
        <v>141</v>
      </c>
      <c r="M4886" t="s">
        <v>38</v>
      </c>
      <c r="N4886" t="s">
        <v>668</v>
      </c>
      <c r="O4886" s="23">
        <v>1001</v>
      </c>
      <c r="P4886" s="9">
        <v>14.17</v>
      </c>
      <c r="Q4886" t="s">
        <v>40</v>
      </c>
      <c r="R4886">
        <v>64027</v>
      </c>
      <c r="S4886" s="9">
        <v>70.62</v>
      </c>
      <c r="T4886" s="26">
        <v>6.49</v>
      </c>
      <c r="U4886" s="8">
        <v>458.34</v>
      </c>
      <c r="V4886" t="s">
        <v>41</v>
      </c>
      <c r="W4886" t="s">
        <v>2007</v>
      </c>
      <c r="X4886" t="s">
        <v>42</v>
      </c>
      <c r="Y4886" t="s">
        <v>1740</v>
      </c>
      <c r="AA4886" s="1">
        <f t="shared" si="586"/>
        <v>46035</v>
      </c>
      <c r="AB4886" s="2">
        <f t="shared" si="587"/>
        <v>1</v>
      </c>
      <c r="AC4886" s="2">
        <f t="shared" si="588"/>
        <v>2026</v>
      </c>
      <c r="AD4886" s="2" t="str">
        <f>IFERROR(VLOOKUP(A4886,'Aux Área'!$A$4:$B$123,2,0),"-")</f>
        <v>INSPEÇÃO</v>
      </c>
    </row>
    <row r="4887" spans="1:30" x14ac:dyDescent="0.3">
      <c r="A4887" t="s">
        <v>2306</v>
      </c>
      <c r="B4887" t="s">
        <v>4613</v>
      </c>
      <c r="C4887" t="s">
        <v>7859</v>
      </c>
      <c r="D4887" t="s">
        <v>3212</v>
      </c>
      <c r="E4887" t="s">
        <v>3213</v>
      </c>
      <c r="F4887" t="s">
        <v>2309</v>
      </c>
      <c r="G4887" t="s">
        <v>1135</v>
      </c>
      <c r="H4887" t="s">
        <v>2275</v>
      </c>
      <c r="I4887" t="s">
        <v>1497</v>
      </c>
      <c r="J4887" t="s">
        <v>1665</v>
      </c>
      <c r="K4887" t="s">
        <v>1666</v>
      </c>
      <c r="L4887" t="s">
        <v>301</v>
      </c>
      <c r="M4887" t="s">
        <v>38</v>
      </c>
      <c r="N4887" t="s">
        <v>39</v>
      </c>
      <c r="O4887" s="23">
        <v>361</v>
      </c>
      <c r="P4887" s="9">
        <v>10.15</v>
      </c>
      <c r="Q4887" t="s">
        <v>40</v>
      </c>
      <c r="R4887">
        <v>70694</v>
      </c>
      <c r="S4887" s="9">
        <v>35.57</v>
      </c>
      <c r="T4887" s="26">
        <v>4.6900000000000004</v>
      </c>
      <c r="U4887" s="8">
        <v>166.82</v>
      </c>
      <c r="V4887" t="s">
        <v>7860</v>
      </c>
      <c r="W4887" t="s">
        <v>2276</v>
      </c>
      <c r="X4887" t="s">
        <v>42</v>
      </c>
      <c r="Y4887" t="s">
        <v>2277</v>
      </c>
      <c r="AA4887" s="1">
        <f t="shared" si="586"/>
        <v>46035</v>
      </c>
      <c r="AB4887" s="2">
        <f t="shared" si="587"/>
        <v>1</v>
      </c>
      <c r="AC4887" s="2">
        <f t="shared" si="588"/>
        <v>2026</v>
      </c>
      <c r="AD4887" s="2" t="str">
        <f>IFERROR(VLOOKUP(A4887,'Aux Área'!$A$4:$B$123,2,0),"-")</f>
        <v>INSPEÇÃO</v>
      </c>
    </row>
    <row r="4888" spans="1:30" x14ac:dyDescent="0.3">
      <c r="A4888" t="s">
        <v>2282</v>
      </c>
      <c r="B4888" t="s">
        <v>4679</v>
      </c>
      <c r="C4888" t="s">
        <v>7861</v>
      </c>
      <c r="D4888" t="s">
        <v>3781</v>
      </c>
      <c r="E4888" t="s">
        <v>3782</v>
      </c>
      <c r="F4888" t="s">
        <v>2285</v>
      </c>
      <c r="G4888" t="s">
        <v>1135</v>
      </c>
      <c r="H4888" t="s">
        <v>2275</v>
      </c>
      <c r="I4888" t="s">
        <v>1497</v>
      </c>
      <c r="J4888" t="s">
        <v>165</v>
      </c>
      <c r="K4888" t="s">
        <v>166</v>
      </c>
      <c r="L4888" t="s">
        <v>167</v>
      </c>
      <c r="M4888" t="s">
        <v>38</v>
      </c>
      <c r="N4888" t="s">
        <v>39</v>
      </c>
      <c r="O4888" s="23">
        <v>350</v>
      </c>
      <c r="P4888" s="9">
        <v>10.55</v>
      </c>
      <c r="Q4888" t="s">
        <v>40</v>
      </c>
      <c r="R4888">
        <v>66093</v>
      </c>
      <c r="S4888" s="9">
        <v>33.19</v>
      </c>
      <c r="T4888" s="26">
        <v>4.7910000000000004</v>
      </c>
      <c r="U4888" s="8">
        <v>159.01</v>
      </c>
      <c r="V4888" t="s">
        <v>112</v>
      </c>
      <c r="W4888" t="s">
        <v>2276</v>
      </c>
      <c r="X4888" t="s">
        <v>42</v>
      </c>
      <c r="Y4888" t="s">
        <v>2277</v>
      </c>
      <c r="AA4888" s="1">
        <f t="shared" si="586"/>
        <v>46035</v>
      </c>
      <c r="AB4888" s="2">
        <f t="shared" si="587"/>
        <v>1</v>
      </c>
      <c r="AC4888" s="2">
        <f t="shared" si="588"/>
        <v>2026</v>
      </c>
      <c r="AD4888" s="2" t="str">
        <f>IFERROR(VLOOKUP(A4888,'Aux Área'!$A$4:$B$123,2,0),"-")</f>
        <v>INSPEÇÃO</v>
      </c>
    </row>
    <row r="4889" spans="1:30" x14ac:dyDescent="0.3">
      <c r="A4889" t="s">
        <v>76</v>
      </c>
      <c r="B4889" t="s">
        <v>380</v>
      </c>
      <c r="C4889" t="s">
        <v>7862</v>
      </c>
      <c r="D4889" t="s">
        <v>382</v>
      </c>
      <c r="E4889" t="s">
        <v>383</v>
      </c>
      <c r="F4889" t="s">
        <v>77</v>
      </c>
      <c r="G4889" t="s">
        <v>35</v>
      </c>
      <c r="H4889" t="s">
        <v>36</v>
      </c>
      <c r="I4889" t="s">
        <v>37</v>
      </c>
      <c r="J4889" t="s">
        <v>1210</v>
      </c>
      <c r="K4889" t="s">
        <v>1211</v>
      </c>
      <c r="L4889" t="s">
        <v>155</v>
      </c>
      <c r="M4889" t="s">
        <v>38</v>
      </c>
      <c r="N4889" t="s">
        <v>39</v>
      </c>
      <c r="O4889" s="23">
        <v>349</v>
      </c>
      <c r="P4889" s="9">
        <v>9.64</v>
      </c>
      <c r="Q4889" t="s">
        <v>40</v>
      </c>
      <c r="R4889">
        <v>50264</v>
      </c>
      <c r="S4889" s="9">
        <v>36.22</v>
      </c>
      <c r="T4889" s="26">
        <v>4.8899999999999997</v>
      </c>
      <c r="U4889" s="8">
        <v>177.12</v>
      </c>
      <c r="V4889" t="s">
        <v>7863</v>
      </c>
      <c r="W4889" t="s">
        <v>2007</v>
      </c>
      <c r="X4889" t="s">
        <v>42</v>
      </c>
      <c r="Y4889" t="s">
        <v>1740</v>
      </c>
      <c r="AA4889" s="1">
        <f t="shared" si="586"/>
        <v>46035</v>
      </c>
      <c r="AB4889" s="2">
        <f t="shared" si="587"/>
        <v>1</v>
      </c>
      <c r="AC4889" s="2">
        <f t="shared" si="588"/>
        <v>2026</v>
      </c>
      <c r="AD4889" s="2" t="str">
        <f>IFERROR(VLOOKUP(A4889,'Aux Área'!$A$4:$B$123,2,0),"-")</f>
        <v>QSMS</v>
      </c>
    </row>
    <row r="4890" spans="1:30" x14ac:dyDescent="0.3">
      <c r="A4890" t="s">
        <v>1979</v>
      </c>
      <c r="B4890" t="s">
        <v>1980</v>
      </c>
      <c r="C4890" t="s">
        <v>7864</v>
      </c>
      <c r="D4890" t="s">
        <v>4102</v>
      </c>
      <c r="E4890" t="s">
        <v>4103</v>
      </c>
      <c r="F4890" t="s">
        <v>1982</v>
      </c>
      <c r="G4890" t="s">
        <v>1495</v>
      </c>
      <c r="H4890" t="s">
        <v>2020</v>
      </c>
      <c r="I4890" t="s">
        <v>2021</v>
      </c>
      <c r="J4890" t="s">
        <v>165</v>
      </c>
      <c r="K4890" t="s">
        <v>166</v>
      </c>
      <c r="L4890" t="s">
        <v>167</v>
      </c>
      <c r="M4890" t="s">
        <v>38</v>
      </c>
      <c r="N4890" t="s">
        <v>668</v>
      </c>
      <c r="O4890" s="10">
        <v>912</v>
      </c>
      <c r="P4890" s="24">
        <v>1.93</v>
      </c>
      <c r="Q4890" t="s">
        <v>40</v>
      </c>
      <c r="R4890" s="27">
        <v>14844</v>
      </c>
      <c r="S4890" s="9">
        <v>471.63</v>
      </c>
      <c r="T4890" s="26">
        <v>6.24</v>
      </c>
      <c r="U4890" s="8">
        <v>2943</v>
      </c>
      <c r="V4890" t="s">
        <v>112</v>
      </c>
      <c r="W4890" t="s">
        <v>1985</v>
      </c>
      <c r="X4890" t="s">
        <v>42</v>
      </c>
      <c r="Y4890" t="s">
        <v>1986</v>
      </c>
      <c r="AA4890" s="1">
        <f t="shared" si="586"/>
        <v>46035</v>
      </c>
      <c r="AB4890" s="2">
        <f t="shared" si="587"/>
        <v>1</v>
      </c>
      <c r="AC4890" s="2">
        <f t="shared" si="588"/>
        <v>2026</v>
      </c>
      <c r="AD4890" s="2" t="str">
        <f>IFERROR(VLOOKUP(A4890,'Aux Área'!$A$4:$B$123,2,0),"-")</f>
        <v>PESADOS</v>
      </c>
    </row>
    <row r="4891" spans="1:30" x14ac:dyDescent="0.3">
      <c r="A4891" t="s">
        <v>5620</v>
      </c>
      <c r="B4891" t="s">
        <v>2315</v>
      </c>
      <c r="C4891" t="s">
        <v>7865</v>
      </c>
      <c r="D4891" t="s">
        <v>2160</v>
      </c>
      <c r="E4891" t="s">
        <v>2161</v>
      </c>
      <c r="F4891" t="s">
        <v>6208</v>
      </c>
      <c r="G4891" t="s">
        <v>1135</v>
      </c>
      <c r="H4891" t="s">
        <v>5545</v>
      </c>
      <c r="I4891" t="s">
        <v>839</v>
      </c>
      <c r="J4891" t="s">
        <v>275</v>
      </c>
      <c r="K4891" t="s">
        <v>276</v>
      </c>
      <c r="L4891" t="s">
        <v>124</v>
      </c>
      <c r="M4891" t="s">
        <v>38</v>
      </c>
      <c r="N4891" t="s">
        <v>39</v>
      </c>
      <c r="O4891" s="23">
        <v>348</v>
      </c>
      <c r="P4891" s="9">
        <v>8.0299999999999994</v>
      </c>
      <c r="Q4891" t="s">
        <v>40</v>
      </c>
      <c r="R4891">
        <v>8999</v>
      </c>
      <c r="S4891" s="9">
        <v>43.36</v>
      </c>
      <c r="T4891" s="26">
        <v>4.79</v>
      </c>
      <c r="U4891" s="8">
        <v>207.69</v>
      </c>
      <c r="V4891" t="s">
        <v>7866</v>
      </c>
      <c r="W4891" t="s">
        <v>2276</v>
      </c>
      <c r="X4891" t="s">
        <v>42</v>
      </c>
      <c r="Y4891" t="s">
        <v>2277</v>
      </c>
      <c r="AA4891" s="1">
        <f t="shared" si="586"/>
        <v>46035</v>
      </c>
      <c r="AB4891" s="2">
        <f t="shared" si="587"/>
        <v>1</v>
      </c>
      <c r="AC4891" s="2">
        <f t="shared" si="588"/>
        <v>2026</v>
      </c>
      <c r="AD4891" s="2" t="str">
        <f>IFERROR(VLOOKUP(A4891,'Aux Área'!$A$4:$B$123,2,0),"-")</f>
        <v>INSPEÇÃO</v>
      </c>
    </row>
    <row r="4892" spans="1:30" x14ac:dyDescent="0.3">
      <c r="A4892" t="s">
        <v>5107</v>
      </c>
      <c r="B4892" t="s">
        <v>2272</v>
      </c>
      <c r="C4892" t="s">
        <v>7867</v>
      </c>
      <c r="D4892" t="s">
        <v>5109</v>
      </c>
      <c r="E4892" t="s">
        <v>5110</v>
      </c>
      <c r="F4892" t="s">
        <v>653</v>
      </c>
      <c r="G4892" t="s">
        <v>635</v>
      </c>
      <c r="H4892" t="s">
        <v>1099</v>
      </c>
      <c r="I4892" t="s">
        <v>649</v>
      </c>
      <c r="J4892" t="s">
        <v>122</v>
      </c>
      <c r="K4892" t="s">
        <v>123</v>
      </c>
      <c r="L4892" t="s">
        <v>124</v>
      </c>
      <c r="M4892" t="s">
        <v>38</v>
      </c>
      <c r="N4892" t="s">
        <v>668</v>
      </c>
      <c r="O4892" s="23">
        <v>0</v>
      </c>
      <c r="P4892" s="9">
        <v>0</v>
      </c>
      <c r="Q4892" t="s">
        <v>40</v>
      </c>
      <c r="R4892">
        <v>0</v>
      </c>
      <c r="S4892" s="9">
        <v>105</v>
      </c>
      <c r="T4892" s="26">
        <v>6.09</v>
      </c>
      <c r="U4892" s="8">
        <v>639.49</v>
      </c>
      <c r="V4892" t="s">
        <v>112</v>
      </c>
      <c r="W4892" t="s">
        <v>652</v>
      </c>
      <c r="X4892" t="s">
        <v>42</v>
      </c>
      <c r="Y4892" t="s">
        <v>653</v>
      </c>
      <c r="AA4892" s="1">
        <f t="shared" si="586"/>
        <v>46035</v>
      </c>
      <c r="AB4892" s="2">
        <f t="shared" si="587"/>
        <v>1</v>
      </c>
      <c r="AC4892" s="2">
        <f t="shared" si="588"/>
        <v>2026</v>
      </c>
      <c r="AD4892" s="2" t="str">
        <f>IFERROR(VLOOKUP(A4892,'Aux Área'!$A$4:$B$123,2,0),"-")</f>
        <v>SÃO PEDRO</v>
      </c>
    </row>
    <row r="4893" spans="1:30" x14ac:dyDescent="0.3">
      <c r="A4893" t="s">
        <v>5369</v>
      </c>
      <c r="B4893" t="s">
        <v>93</v>
      </c>
      <c r="C4893" t="s">
        <v>7868</v>
      </c>
      <c r="D4893" t="s">
        <v>5109</v>
      </c>
      <c r="E4893" t="s">
        <v>5110</v>
      </c>
      <c r="F4893" t="s">
        <v>653</v>
      </c>
      <c r="G4893" t="s">
        <v>659</v>
      </c>
      <c r="H4893" t="s">
        <v>706</v>
      </c>
      <c r="I4893" t="s">
        <v>667</v>
      </c>
      <c r="J4893" t="s">
        <v>122</v>
      </c>
      <c r="K4893" t="s">
        <v>123</v>
      </c>
      <c r="L4893" t="s">
        <v>124</v>
      </c>
      <c r="M4893" t="s">
        <v>38</v>
      </c>
      <c r="N4893" t="s">
        <v>707</v>
      </c>
      <c r="O4893" s="23">
        <v>0</v>
      </c>
      <c r="P4893" s="9">
        <v>0</v>
      </c>
      <c r="Q4893" t="s">
        <v>40</v>
      </c>
      <c r="R4893">
        <v>0</v>
      </c>
      <c r="S4893" s="9">
        <v>20</v>
      </c>
      <c r="T4893" s="26">
        <v>6.69</v>
      </c>
      <c r="U4893" s="8">
        <v>133.80000000000001</v>
      </c>
      <c r="V4893" t="s">
        <v>112</v>
      </c>
      <c r="W4893" t="s">
        <v>652</v>
      </c>
      <c r="X4893" t="s">
        <v>42</v>
      </c>
      <c r="Y4893" t="s">
        <v>653</v>
      </c>
      <c r="AA4893" s="1">
        <f t="shared" si="586"/>
        <v>46035</v>
      </c>
      <c r="AB4893" s="2">
        <f t="shared" si="587"/>
        <v>1</v>
      </c>
      <c r="AC4893" s="2">
        <f t="shared" si="588"/>
        <v>2026</v>
      </c>
      <c r="AD4893" s="2" t="str">
        <f>IFERROR(VLOOKUP(A4893,'Aux Área'!$A$4:$B$123,2,0),"-")</f>
        <v>SÃO PEDRO</v>
      </c>
    </row>
    <row r="4894" spans="1:30" x14ac:dyDescent="0.3">
      <c r="A4894" t="s">
        <v>56</v>
      </c>
      <c r="B4894" t="s">
        <v>266</v>
      </c>
      <c r="C4894" t="s">
        <v>7869</v>
      </c>
      <c r="D4894" t="s">
        <v>120</v>
      </c>
      <c r="E4894" t="s">
        <v>121</v>
      </c>
      <c r="F4894" t="s">
        <v>57</v>
      </c>
      <c r="G4894" t="s">
        <v>35</v>
      </c>
      <c r="H4894" t="s">
        <v>36</v>
      </c>
      <c r="I4894" t="s">
        <v>37</v>
      </c>
      <c r="J4894" t="s">
        <v>526</v>
      </c>
      <c r="K4894" t="s">
        <v>527</v>
      </c>
      <c r="L4894" t="s">
        <v>124</v>
      </c>
      <c r="M4894" t="s">
        <v>38</v>
      </c>
      <c r="N4894" t="s">
        <v>39</v>
      </c>
      <c r="O4894" s="23">
        <v>282</v>
      </c>
      <c r="P4894" s="9">
        <v>9.42</v>
      </c>
      <c r="Q4894" t="s">
        <v>40</v>
      </c>
      <c r="R4894">
        <v>39191</v>
      </c>
      <c r="S4894" s="9">
        <v>29.94</v>
      </c>
      <c r="T4894" s="26">
        <v>4.9909999999999997</v>
      </c>
      <c r="U4894" s="8">
        <v>149.43</v>
      </c>
      <c r="V4894" t="s">
        <v>112</v>
      </c>
      <c r="W4894" t="s">
        <v>2007</v>
      </c>
      <c r="X4894" t="s">
        <v>42</v>
      </c>
      <c r="Y4894" t="s">
        <v>1740</v>
      </c>
      <c r="AA4894" s="1">
        <f t="shared" si="586"/>
        <v>46035</v>
      </c>
      <c r="AB4894" s="2">
        <f t="shared" si="587"/>
        <v>1</v>
      </c>
      <c r="AC4894" s="2">
        <f t="shared" si="588"/>
        <v>2026</v>
      </c>
      <c r="AD4894" s="2" t="str">
        <f>IFERROR(VLOOKUP(A4894,'Aux Área'!$A$4:$B$123,2,0),"-")</f>
        <v>CONSERVA</v>
      </c>
    </row>
    <row r="4895" spans="1:30" x14ac:dyDescent="0.3">
      <c r="A4895" t="s">
        <v>2278</v>
      </c>
      <c r="B4895" t="s">
        <v>4664</v>
      </c>
      <c r="C4895" t="s">
        <v>7870</v>
      </c>
      <c r="D4895" t="s">
        <v>3243</v>
      </c>
      <c r="E4895" t="s">
        <v>3244</v>
      </c>
      <c r="F4895" t="s">
        <v>2281</v>
      </c>
      <c r="G4895" t="s">
        <v>1135</v>
      </c>
      <c r="H4895" t="s">
        <v>2275</v>
      </c>
      <c r="I4895" t="s">
        <v>1497</v>
      </c>
      <c r="J4895" t="s">
        <v>165</v>
      </c>
      <c r="K4895" t="s">
        <v>166</v>
      </c>
      <c r="L4895" t="s">
        <v>167</v>
      </c>
      <c r="M4895" t="s">
        <v>38</v>
      </c>
      <c r="N4895" t="s">
        <v>39</v>
      </c>
      <c r="O4895" s="23">
        <v>469</v>
      </c>
      <c r="P4895" s="9">
        <v>10.53</v>
      </c>
      <c r="Q4895" t="s">
        <v>40</v>
      </c>
      <c r="R4895">
        <v>78827</v>
      </c>
      <c r="S4895" s="9">
        <v>44.52</v>
      </c>
      <c r="T4895" s="26">
        <v>4.79</v>
      </c>
      <c r="U4895" s="8">
        <v>213.26</v>
      </c>
      <c r="V4895" t="s">
        <v>112</v>
      </c>
      <c r="W4895" t="s">
        <v>2276</v>
      </c>
      <c r="X4895" t="s">
        <v>42</v>
      </c>
      <c r="Y4895" t="s">
        <v>2277</v>
      </c>
      <c r="AA4895" s="1">
        <f t="shared" si="586"/>
        <v>46035</v>
      </c>
      <c r="AB4895" s="2">
        <f t="shared" si="587"/>
        <v>1</v>
      </c>
      <c r="AC4895" s="2">
        <f t="shared" si="588"/>
        <v>2026</v>
      </c>
      <c r="AD4895" s="2" t="str">
        <f>IFERROR(VLOOKUP(A4895,'Aux Área'!$A$4:$B$123,2,0),"-")</f>
        <v>INSPEÇÃO</v>
      </c>
    </row>
    <row r="4896" spans="1:30" x14ac:dyDescent="0.3">
      <c r="A4896" t="s">
        <v>2679</v>
      </c>
      <c r="B4896" t="s">
        <v>2680</v>
      </c>
      <c r="C4896" t="s">
        <v>7871</v>
      </c>
      <c r="D4896" t="s">
        <v>3597</v>
      </c>
      <c r="E4896" t="s">
        <v>3598</v>
      </c>
      <c r="F4896" t="s">
        <v>2682</v>
      </c>
      <c r="G4896" t="s">
        <v>659</v>
      </c>
      <c r="H4896" t="s">
        <v>1996</v>
      </c>
      <c r="I4896" t="s">
        <v>1997</v>
      </c>
      <c r="J4896" t="s">
        <v>165</v>
      </c>
      <c r="K4896" t="s">
        <v>166</v>
      </c>
      <c r="L4896" t="s">
        <v>167</v>
      </c>
      <c r="M4896" t="s">
        <v>38</v>
      </c>
      <c r="N4896" t="s">
        <v>668</v>
      </c>
      <c r="O4896" s="23">
        <v>139</v>
      </c>
      <c r="P4896" s="9">
        <v>5.38</v>
      </c>
      <c r="Q4896" t="s">
        <v>40</v>
      </c>
      <c r="R4896">
        <v>12344</v>
      </c>
      <c r="S4896" s="9">
        <v>25.85</v>
      </c>
      <c r="T4896" s="26">
        <v>6.242</v>
      </c>
      <c r="U4896" s="8">
        <v>161.35</v>
      </c>
      <c r="V4896" t="s">
        <v>112</v>
      </c>
      <c r="W4896" t="s">
        <v>1985</v>
      </c>
      <c r="X4896" t="s">
        <v>42</v>
      </c>
      <c r="Y4896" t="s">
        <v>1986</v>
      </c>
      <c r="AA4896" s="1">
        <f t="shared" si="586"/>
        <v>46035</v>
      </c>
      <c r="AB4896" s="2">
        <f t="shared" si="587"/>
        <v>1</v>
      </c>
      <c r="AC4896" s="2">
        <f t="shared" si="588"/>
        <v>2026</v>
      </c>
      <c r="AD4896" s="2" t="str">
        <f>IFERROR(VLOOKUP(A4896,'Aux Área'!$A$4:$B$123,2,0),"-")</f>
        <v>PESADOS</v>
      </c>
    </row>
    <row r="4897" spans="1:30" x14ac:dyDescent="0.3">
      <c r="A4897" t="s">
        <v>2679</v>
      </c>
      <c r="C4897" t="s">
        <v>15756</v>
      </c>
      <c r="F4897" t="s">
        <v>2682</v>
      </c>
      <c r="K4897" t="s">
        <v>166</v>
      </c>
      <c r="N4897" t="s">
        <v>15690</v>
      </c>
      <c r="O4897" t="s">
        <v>15244</v>
      </c>
      <c r="P4897" s="9" t="s">
        <v>15244</v>
      </c>
      <c r="Q4897" t="s">
        <v>40</v>
      </c>
      <c r="R4897" t="s">
        <v>15244</v>
      </c>
      <c r="S4897">
        <v>20</v>
      </c>
      <c r="U4897" s="8">
        <v>126</v>
      </c>
      <c r="AA4897" s="1">
        <f>IFERROR(DATEVALUE(C4897),"-")</f>
        <v>46035</v>
      </c>
      <c r="AB4897" s="2">
        <f>IFERROR(MONTH(AA4897),"-")</f>
        <v>1</v>
      </c>
      <c r="AC4897" s="2">
        <f>IFERROR(YEAR(AA4897),"-")</f>
        <v>2026</v>
      </c>
      <c r="AD4897" s="2" t="str">
        <f>IFERROR(VLOOKUP(A4897,'Aux Área'!$A$4:$B$123,2,0),"-")</f>
        <v>PESADOS</v>
      </c>
    </row>
    <row r="4898" spans="1:30" x14ac:dyDescent="0.3">
      <c r="A4898" t="s">
        <v>54</v>
      </c>
      <c r="B4898" t="s">
        <v>319</v>
      </c>
      <c r="C4898" t="s">
        <v>7872</v>
      </c>
      <c r="D4898" t="s">
        <v>1480</v>
      </c>
      <c r="E4898" t="s">
        <v>1481</v>
      </c>
      <c r="F4898" t="s">
        <v>55</v>
      </c>
      <c r="G4898" t="s">
        <v>35</v>
      </c>
      <c r="H4898" t="s">
        <v>36</v>
      </c>
      <c r="I4898" t="s">
        <v>37</v>
      </c>
      <c r="J4898" t="s">
        <v>1511</v>
      </c>
      <c r="K4898" t="s">
        <v>1512</v>
      </c>
      <c r="L4898" t="s">
        <v>1513</v>
      </c>
      <c r="M4898" t="s">
        <v>1514</v>
      </c>
      <c r="N4898" t="s">
        <v>39</v>
      </c>
      <c r="O4898" s="23">
        <v>234</v>
      </c>
      <c r="P4898" s="9">
        <v>8.85</v>
      </c>
      <c r="Q4898" t="s">
        <v>40</v>
      </c>
      <c r="R4898">
        <v>34318</v>
      </c>
      <c r="S4898" s="9">
        <v>26.44</v>
      </c>
      <c r="T4898" s="26">
        <v>4.49</v>
      </c>
      <c r="U4898" s="8">
        <v>118.72</v>
      </c>
      <c r="V4898" t="s">
        <v>7873</v>
      </c>
      <c r="W4898" t="s">
        <v>2007</v>
      </c>
      <c r="X4898" t="s">
        <v>42</v>
      </c>
      <c r="Y4898" t="s">
        <v>1740</v>
      </c>
      <c r="AA4898" s="1">
        <f>DATEVALUE(C4898)</f>
        <v>46035</v>
      </c>
      <c r="AB4898" s="2">
        <f>MONTH(AA4898)</f>
        <v>1</v>
      </c>
      <c r="AC4898" s="2">
        <f>YEAR(AA4898)</f>
        <v>2026</v>
      </c>
      <c r="AD4898" s="2" t="str">
        <f>IFERROR(VLOOKUP(A4898,'Aux Área'!$A$4:$B$123,2,0),"-")</f>
        <v>ENGENHARIA</v>
      </c>
    </row>
    <row r="4899" spans="1:30" x14ac:dyDescent="0.3">
      <c r="A4899" t="s">
        <v>2347</v>
      </c>
      <c r="C4899" t="s">
        <v>15794</v>
      </c>
      <c r="F4899" t="s">
        <v>2350</v>
      </c>
      <c r="K4899" t="s">
        <v>493</v>
      </c>
      <c r="N4899" t="s">
        <v>15690</v>
      </c>
      <c r="O4899" t="s">
        <v>15244</v>
      </c>
      <c r="P4899" s="9" t="s">
        <v>15244</v>
      </c>
      <c r="Q4899" t="s">
        <v>40</v>
      </c>
      <c r="R4899" t="s">
        <v>15244</v>
      </c>
      <c r="S4899">
        <v>6.01</v>
      </c>
      <c r="U4899" s="8">
        <v>22.76</v>
      </c>
      <c r="AA4899" s="1">
        <f>IFERROR(DATEVALUE(C4899),"-")</f>
        <v>46035</v>
      </c>
      <c r="AB4899" s="2">
        <f>IFERROR(MONTH(AA4899),"-")</f>
        <v>1</v>
      </c>
      <c r="AC4899" s="2">
        <f>IFERROR(YEAR(AA4899),"-")</f>
        <v>2026</v>
      </c>
      <c r="AD4899" s="2" t="str">
        <f>IFERROR(VLOOKUP(A4899,'Aux Área'!$A$4:$B$123,2,0),"-")</f>
        <v>PESADOS</v>
      </c>
    </row>
    <row r="4900" spans="1:30" x14ac:dyDescent="0.3">
      <c r="A4900" t="s">
        <v>2181</v>
      </c>
      <c r="B4900" t="s">
        <v>4595</v>
      </c>
      <c r="C4900" t="s">
        <v>7874</v>
      </c>
      <c r="D4900" t="s">
        <v>3107</v>
      </c>
      <c r="E4900" t="s">
        <v>3108</v>
      </c>
      <c r="F4900" t="s">
        <v>2184</v>
      </c>
      <c r="G4900" t="s">
        <v>1135</v>
      </c>
      <c r="H4900" t="s">
        <v>2185</v>
      </c>
      <c r="I4900" t="s">
        <v>2186</v>
      </c>
      <c r="J4900" t="s">
        <v>237</v>
      </c>
      <c r="K4900" t="s">
        <v>238</v>
      </c>
      <c r="L4900" t="s">
        <v>110</v>
      </c>
      <c r="M4900" t="s">
        <v>38</v>
      </c>
      <c r="N4900" t="s">
        <v>668</v>
      </c>
      <c r="O4900" s="23">
        <v>864</v>
      </c>
      <c r="P4900" s="9">
        <v>14.09</v>
      </c>
      <c r="Q4900" t="s">
        <v>40</v>
      </c>
      <c r="R4900">
        <v>80596</v>
      </c>
      <c r="S4900" s="9">
        <v>61.33</v>
      </c>
      <c r="T4900" s="26">
        <v>6.0419999999999998</v>
      </c>
      <c r="U4900" s="8">
        <v>370.53</v>
      </c>
      <c r="V4900" t="s">
        <v>41</v>
      </c>
      <c r="W4900" t="s">
        <v>2007</v>
      </c>
      <c r="X4900" t="s">
        <v>42</v>
      </c>
      <c r="Y4900" t="s">
        <v>2188</v>
      </c>
      <c r="AA4900" s="1">
        <f t="shared" ref="AA4900:AA4911" si="589">DATEVALUE(C4900)</f>
        <v>46035</v>
      </c>
      <c r="AB4900" s="2">
        <f t="shared" ref="AB4900:AB4911" si="590">MONTH(AA4900)</f>
        <v>1</v>
      </c>
      <c r="AC4900" s="2">
        <f t="shared" ref="AC4900:AC4911" si="591">YEAR(AA4900)</f>
        <v>2026</v>
      </c>
      <c r="AD4900" s="2" t="str">
        <f>IFERROR(VLOOKUP(A4900,'Aux Área'!$A$4:$B$123,2,0),"-")</f>
        <v>INSPEÇÃO</v>
      </c>
    </row>
    <row r="4901" spans="1:30" x14ac:dyDescent="0.3">
      <c r="A4901" t="s">
        <v>58</v>
      </c>
      <c r="B4901" t="s">
        <v>250</v>
      </c>
      <c r="C4901" t="s">
        <v>7875</v>
      </c>
      <c r="D4901" t="s">
        <v>87</v>
      </c>
      <c r="E4901" t="s">
        <v>88</v>
      </c>
      <c r="F4901" t="s">
        <v>59</v>
      </c>
      <c r="G4901" t="s">
        <v>35</v>
      </c>
      <c r="H4901" t="s">
        <v>36</v>
      </c>
      <c r="I4901" t="s">
        <v>37</v>
      </c>
      <c r="J4901" t="s">
        <v>285</v>
      </c>
      <c r="K4901" t="s">
        <v>286</v>
      </c>
      <c r="L4901" t="s">
        <v>91</v>
      </c>
      <c r="M4901" t="s">
        <v>38</v>
      </c>
      <c r="N4901" t="s">
        <v>39</v>
      </c>
      <c r="O4901" s="23">
        <v>307</v>
      </c>
      <c r="P4901" s="9">
        <v>7.86</v>
      </c>
      <c r="Q4901" t="s">
        <v>40</v>
      </c>
      <c r="R4901">
        <v>66505</v>
      </c>
      <c r="S4901" s="9">
        <v>39.07</v>
      </c>
      <c r="T4901" s="26">
        <v>4.9909999999999997</v>
      </c>
      <c r="U4901" s="8">
        <v>194.99</v>
      </c>
      <c r="V4901" t="s">
        <v>7876</v>
      </c>
      <c r="W4901" t="s">
        <v>2007</v>
      </c>
      <c r="X4901" t="s">
        <v>42</v>
      </c>
      <c r="Y4901" t="s">
        <v>1740</v>
      </c>
      <c r="AA4901" s="1">
        <f t="shared" si="589"/>
        <v>46035</v>
      </c>
      <c r="AB4901" s="2">
        <f t="shared" si="590"/>
        <v>1</v>
      </c>
      <c r="AC4901" s="2">
        <f t="shared" si="591"/>
        <v>2026</v>
      </c>
      <c r="AD4901" s="2" t="str">
        <f>IFERROR(VLOOKUP(A4901,'Aux Área'!$A$4:$B$123,2,0),"-")</f>
        <v>CONSERVA</v>
      </c>
    </row>
    <row r="4902" spans="1:30" x14ac:dyDescent="0.3">
      <c r="A4902" t="s">
        <v>3092</v>
      </c>
      <c r="B4902" t="s">
        <v>4774</v>
      </c>
      <c r="C4902" t="s">
        <v>7877</v>
      </c>
      <c r="D4902" t="s">
        <v>3276</v>
      </c>
      <c r="E4902" t="s">
        <v>3277</v>
      </c>
      <c r="F4902" t="s">
        <v>3594</v>
      </c>
      <c r="G4902" t="s">
        <v>1135</v>
      </c>
      <c r="H4902" t="s">
        <v>2275</v>
      </c>
      <c r="I4902" t="s">
        <v>1497</v>
      </c>
      <c r="J4902" t="s">
        <v>231</v>
      </c>
      <c r="K4902" t="s">
        <v>232</v>
      </c>
      <c r="L4902" t="s">
        <v>217</v>
      </c>
      <c r="M4902" t="s">
        <v>38</v>
      </c>
      <c r="N4902" t="s">
        <v>39</v>
      </c>
      <c r="O4902" s="23">
        <v>401</v>
      </c>
      <c r="P4902" s="9">
        <v>10.6</v>
      </c>
      <c r="Q4902" t="s">
        <v>40</v>
      </c>
      <c r="R4902">
        <v>59405</v>
      </c>
      <c r="S4902" s="9">
        <v>37.83</v>
      </c>
      <c r="T4902" s="26">
        <v>4.8609999999999998</v>
      </c>
      <c r="U4902" s="8">
        <v>183.88</v>
      </c>
      <c r="V4902" t="s">
        <v>7878</v>
      </c>
      <c r="W4902" t="s">
        <v>2276</v>
      </c>
      <c r="X4902" t="s">
        <v>42</v>
      </c>
      <c r="Y4902" t="s">
        <v>2277</v>
      </c>
      <c r="AA4902" s="1">
        <f t="shared" si="589"/>
        <v>46035</v>
      </c>
      <c r="AB4902" s="2">
        <f t="shared" si="590"/>
        <v>1</v>
      </c>
      <c r="AC4902" s="2">
        <f t="shared" si="591"/>
        <v>2026</v>
      </c>
      <c r="AD4902" s="2" t="str">
        <f>IFERROR(VLOOKUP(A4902,'Aux Área'!$A$4:$B$123,2,0),"-")</f>
        <v>INSPEÇÃO</v>
      </c>
    </row>
    <row r="4903" spans="1:30" x14ac:dyDescent="0.3">
      <c r="A4903" t="s">
        <v>2282</v>
      </c>
      <c r="B4903" t="s">
        <v>4679</v>
      </c>
      <c r="C4903" t="s">
        <v>7879</v>
      </c>
      <c r="D4903" t="s">
        <v>3098</v>
      </c>
      <c r="E4903" t="s">
        <v>3099</v>
      </c>
      <c r="F4903" t="s">
        <v>2285</v>
      </c>
      <c r="G4903" t="s">
        <v>1135</v>
      </c>
      <c r="H4903" t="s">
        <v>2275</v>
      </c>
      <c r="I4903" t="s">
        <v>1497</v>
      </c>
      <c r="J4903" t="s">
        <v>165</v>
      </c>
      <c r="K4903" t="s">
        <v>166</v>
      </c>
      <c r="L4903" t="s">
        <v>167</v>
      </c>
      <c r="M4903" t="s">
        <v>38</v>
      </c>
      <c r="N4903" t="s">
        <v>39</v>
      </c>
      <c r="O4903" s="23">
        <v>235</v>
      </c>
      <c r="P4903" s="9">
        <v>9.2200000000000006</v>
      </c>
      <c r="Q4903" t="s">
        <v>40</v>
      </c>
      <c r="R4903">
        <v>66328</v>
      </c>
      <c r="S4903" s="9">
        <v>25.48</v>
      </c>
      <c r="T4903" s="26">
        <v>4.79</v>
      </c>
      <c r="U4903" s="8">
        <v>122.06</v>
      </c>
      <c r="V4903" t="s">
        <v>112</v>
      </c>
      <c r="W4903" t="s">
        <v>2276</v>
      </c>
      <c r="X4903" t="s">
        <v>42</v>
      </c>
      <c r="Y4903" t="s">
        <v>2277</v>
      </c>
      <c r="AA4903" s="1">
        <f t="shared" si="589"/>
        <v>46035</v>
      </c>
      <c r="AB4903" s="2">
        <f t="shared" si="590"/>
        <v>1</v>
      </c>
      <c r="AC4903" s="2">
        <f t="shared" si="591"/>
        <v>2026</v>
      </c>
      <c r="AD4903" s="2" t="str">
        <f>IFERROR(VLOOKUP(A4903,'Aux Área'!$A$4:$B$123,2,0),"-")</f>
        <v>INSPEÇÃO</v>
      </c>
    </row>
    <row r="4904" spans="1:30" x14ac:dyDescent="0.3">
      <c r="A4904" t="s">
        <v>1295</v>
      </c>
      <c r="B4904" t="s">
        <v>1753</v>
      </c>
      <c r="C4904" t="s">
        <v>7880</v>
      </c>
      <c r="D4904" t="s">
        <v>1297</v>
      </c>
      <c r="E4904" t="s">
        <v>2221</v>
      </c>
      <c r="F4904" t="s">
        <v>1299</v>
      </c>
      <c r="G4904" t="s">
        <v>1135</v>
      </c>
      <c r="H4904" t="s">
        <v>1301</v>
      </c>
      <c r="I4904" t="s">
        <v>839</v>
      </c>
      <c r="J4904" t="s">
        <v>172</v>
      </c>
      <c r="K4904" t="s">
        <v>173</v>
      </c>
      <c r="L4904" t="s">
        <v>124</v>
      </c>
      <c r="M4904" t="s">
        <v>38</v>
      </c>
      <c r="N4904" t="s">
        <v>39</v>
      </c>
      <c r="O4904" s="23">
        <v>0</v>
      </c>
      <c r="P4904" s="23">
        <v>0</v>
      </c>
      <c r="Q4904" t="s">
        <v>40</v>
      </c>
      <c r="R4904" t="s">
        <v>15244</v>
      </c>
      <c r="S4904" s="9">
        <v>33.74</v>
      </c>
      <c r="T4904" s="26">
        <v>4.5910000000000002</v>
      </c>
      <c r="U4904" s="8">
        <v>154.91</v>
      </c>
      <c r="V4904" t="s">
        <v>2824</v>
      </c>
      <c r="W4904" t="s">
        <v>2007</v>
      </c>
      <c r="X4904" t="s">
        <v>42</v>
      </c>
      <c r="Y4904" t="s">
        <v>1740</v>
      </c>
      <c r="AA4904" s="1">
        <f t="shared" si="589"/>
        <v>46035</v>
      </c>
      <c r="AB4904" s="2">
        <f t="shared" si="590"/>
        <v>1</v>
      </c>
      <c r="AC4904" s="2">
        <f t="shared" si="591"/>
        <v>2026</v>
      </c>
      <c r="AD4904" s="2" t="str">
        <f>IFERROR(VLOOKUP(A4904,'Aux Área'!$A$4:$B$123,2,0),"-")</f>
        <v>LUCCA JR - OP</v>
      </c>
    </row>
    <row r="4905" spans="1:30" x14ac:dyDescent="0.3">
      <c r="A4905" t="s">
        <v>2643</v>
      </c>
      <c r="B4905" t="s">
        <v>2307</v>
      </c>
      <c r="C4905" t="s">
        <v>7881</v>
      </c>
      <c r="D4905" t="s">
        <v>7207</v>
      </c>
      <c r="E4905" t="s">
        <v>7208</v>
      </c>
      <c r="F4905" t="s">
        <v>2646</v>
      </c>
      <c r="G4905" t="s">
        <v>1300</v>
      </c>
      <c r="H4905" t="s">
        <v>1301</v>
      </c>
      <c r="I4905" t="s">
        <v>37</v>
      </c>
      <c r="J4905" t="s">
        <v>122</v>
      </c>
      <c r="K4905" t="s">
        <v>123</v>
      </c>
      <c r="L4905" t="s">
        <v>124</v>
      </c>
      <c r="M4905" t="s">
        <v>38</v>
      </c>
      <c r="N4905" t="s">
        <v>39</v>
      </c>
      <c r="O4905" s="23">
        <v>406</v>
      </c>
      <c r="P4905" s="9">
        <v>9.7200000000000006</v>
      </c>
      <c r="Q4905" t="s">
        <v>40</v>
      </c>
      <c r="R4905">
        <v>73491</v>
      </c>
      <c r="S4905" s="9">
        <v>41.75</v>
      </c>
      <c r="T4905" s="26">
        <v>5.09</v>
      </c>
      <c r="U4905" s="8">
        <v>212.5</v>
      </c>
      <c r="V4905" t="s">
        <v>246</v>
      </c>
      <c r="W4905" t="s">
        <v>2276</v>
      </c>
      <c r="X4905" t="s">
        <v>42</v>
      </c>
      <c r="Y4905" t="s">
        <v>2277</v>
      </c>
      <c r="AA4905" s="1">
        <f t="shared" si="589"/>
        <v>46035</v>
      </c>
      <c r="AB4905" s="2">
        <f t="shared" si="590"/>
        <v>1</v>
      </c>
      <c r="AC4905" s="2">
        <f t="shared" si="591"/>
        <v>2026</v>
      </c>
      <c r="AD4905" s="2" t="str">
        <f>IFERROR(VLOOKUP(A4905,'Aux Área'!$A$4:$B$123,2,0),"-")</f>
        <v>INSPEÇÃO</v>
      </c>
    </row>
    <row r="4906" spans="1:30" x14ac:dyDescent="0.3">
      <c r="A4906" t="s">
        <v>2638</v>
      </c>
      <c r="B4906" t="s">
        <v>4593</v>
      </c>
      <c r="C4906" t="s">
        <v>7882</v>
      </c>
      <c r="D4906" t="s">
        <v>7192</v>
      </c>
      <c r="E4906" t="s">
        <v>7193</v>
      </c>
      <c r="F4906" t="s">
        <v>2641</v>
      </c>
      <c r="G4906" t="s">
        <v>1135</v>
      </c>
      <c r="H4906" t="s">
        <v>2275</v>
      </c>
      <c r="I4906" t="s">
        <v>1497</v>
      </c>
      <c r="J4906" t="s">
        <v>275</v>
      </c>
      <c r="K4906" t="s">
        <v>276</v>
      </c>
      <c r="L4906" t="s">
        <v>124</v>
      </c>
      <c r="M4906" t="s">
        <v>38</v>
      </c>
      <c r="N4906" t="s">
        <v>39</v>
      </c>
      <c r="O4906" s="23">
        <v>535</v>
      </c>
      <c r="P4906" s="9">
        <v>10.28</v>
      </c>
      <c r="Q4906" t="s">
        <v>40</v>
      </c>
      <c r="R4906">
        <v>66423</v>
      </c>
      <c r="S4906" s="9">
        <v>52.06</v>
      </c>
      <c r="T4906" s="26">
        <v>4.79</v>
      </c>
      <c r="U4906" s="8">
        <v>249.37</v>
      </c>
      <c r="V4906" t="s">
        <v>7883</v>
      </c>
      <c r="W4906" t="s">
        <v>2276</v>
      </c>
      <c r="X4906" t="s">
        <v>42</v>
      </c>
      <c r="Y4906" t="s">
        <v>2277</v>
      </c>
      <c r="AA4906" s="1">
        <f t="shared" si="589"/>
        <v>46035</v>
      </c>
      <c r="AB4906" s="2">
        <f t="shared" si="590"/>
        <v>1</v>
      </c>
      <c r="AC4906" s="2">
        <f t="shared" si="591"/>
        <v>2026</v>
      </c>
      <c r="AD4906" s="2" t="str">
        <f>IFERROR(VLOOKUP(A4906,'Aux Área'!$A$4:$B$123,2,0),"-")</f>
        <v>INSPEÇÃO</v>
      </c>
    </row>
    <row r="4907" spans="1:30" x14ac:dyDescent="0.3">
      <c r="A4907" t="s">
        <v>46</v>
      </c>
      <c r="B4907" t="s">
        <v>458</v>
      </c>
      <c r="C4907" t="s">
        <v>7884</v>
      </c>
      <c r="D4907" t="s">
        <v>729</v>
      </c>
      <c r="E4907" t="s">
        <v>730</v>
      </c>
      <c r="F4907" t="s">
        <v>5185</v>
      </c>
      <c r="G4907" t="s">
        <v>35</v>
      </c>
      <c r="H4907" t="s">
        <v>36</v>
      </c>
      <c r="I4907" t="s">
        <v>37</v>
      </c>
      <c r="J4907" t="s">
        <v>370</v>
      </c>
      <c r="K4907" t="s">
        <v>371</v>
      </c>
      <c r="L4907" t="s">
        <v>124</v>
      </c>
      <c r="M4907" t="s">
        <v>38</v>
      </c>
      <c r="N4907" t="s">
        <v>39</v>
      </c>
      <c r="O4907" s="23">
        <v>298</v>
      </c>
      <c r="P4907" s="9">
        <v>10.050000000000001</v>
      </c>
      <c r="Q4907" t="s">
        <v>40</v>
      </c>
      <c r="R4907">
        <v>27377</v>
      </c>
      <c r="S4907" s="9">
        <v>29.65</v>
      </c>
      <c r="T4907" s="26">
        <v>4.992</v>
      </c>
      <c r="U4907" s="8">
        <v>148</v>
      </c>
      <c r="V4907" t="s">
        <v>7885</v>
      </c>
      <c r="W4907" t="s">
        <v>2007</v>
      </c>
      <c r="X4907" t="s">
        <v>42</v>
      </c>
      <c r="Y4907" t="s">
        <v>1740</v>
      </c>
      <c r="AA4907" s="1">
        <f t="shared" si="589"/>
        <v>46035</v>
      </c>
      <c r="AB4907" s="2">
        <f t="shared" si="590"/>
        <v>1</v>
      </c>
      <c r="AC4907" s="2">
        <f t="shared" si="591"/>
        <v>2026</v>
      </c>
      <c r="AD4907" s="2" t="str">
        <f>IFERROR(VLOOKUP(A4907,'Aux Área'!$A$4:$B$123,2,0),"-")</f>
        <v>FACILITIES</v>
      </c>
    </row>
    <row r="4908" spans="1:30" x14ac:dyDescent="0.3">
      <c r="A4908" t="s">
        <v>60</v>
      </c>
      <c r="B4908" t="s">
        <v>614</v>
      </c>
      <c r="C4908" t="s">
        <v>7886</v>
      </c>
      <c r="D4908" t="s">
        <v>1206</v>
      </c>
      <c r="E4908" t="s">
        <v>1207</v>
      </c>
      <c r="F4908" t="s">
        <v>61</v>
      </c>
      <c r="G4908" t="s">
        <v>35</v>
      </c>
      <c r="H4908" t="s">
        <v>36</v>
      </c>
      <c r="I4908" t="s">
        <v>37</v>
      </c>
      <c r="J4908" t="s">
        <v>147</v>
      </c>
      <c r="K4908" t="s">
        <v>148</v>
      </c>
      <c r="L4908" t="s">
        <v>84</v>
      </c>
      <c r="M4908" t="s">
        <v>38</v>
      </c>
      <c r="N4908" t="s">
        <v>39</v>
      </c>
      <c r="O4908" s="23">
        <v>368</v>
      </c>
      <c r="P4908" s="9">
        <v>8.69</v>
      </c>
      <c r="Q4908" t="s">
        <v>40</v>
      </c>
      <c r="R4908">
        <v>28958</v>
      </c>
      <c r="S4908" s="9">
        <v>42.37</v>
      </c>
      <c r="T4908" s="26">
        <v>5.27</v>
      </c>
      <c r="U4908" s="8">
        <v>223.3</v>
      </c>
      <c r="V4908" t="s">
        <v>112</v>
      </c>
      <c r="W4908" t="s">
        <v>2007</v>
      </c>
      <c r="X4908" t="s">
        <v>42</v>
      </c>
      <c r="Y4908" t="s">
        <v>1740</v>
      </c>
      <c r="AA4908" s="1">
        <f t="shared" si="589"/>
        <v>46035</v>
      </c>
      <c r="AB4908" s="2">
        <f t="shared" si="590"/>
        <v>1</v>
      </c>
      <c r="AC4908" s="2">
        <f t="shared" si="591"/>
        <v>2026</v>
      </c>
      <c r="AD4908" s="2" t="str">
        <f>IFERROR(VLOOKUP(A4908,'Aux Área'!$A$4:$B$123,2,0),"-")</f>
        <v>QSMS</v>
      </c>
    </row>
    <row r="4909" spans="1:30" x14ac:dyDescent="0.3">
      <c r="A4909" t="s">
        <v>2461</v>
      </c>
      <c r="B4909" t="s">
        <v>5008</v>
      </c>
      <c r="C4909" t="s">
        <v>7887</v>
      </c>
      <c r="D4909" t="s">
        <v>3285</v>
      </c>
      <c r="E4909" t="s">
        <v>3286</v>
      </c>
      <c r="F4909" t="s">
        <v>3574</v>
      </c>
      <c r="G4909" t="s">
        <v>1135</v>
      </c>
      <c r="H4909" t="s">
        <v>2275</v>
      </c>
      <c r="I4909" t="s">
        <v>1497</v>
      </c>
      <c r="J4909" t="s">
        <v>188</v>
      </c>
      <c r="K4909" t="s">
        <v>189</v>
      </c>
      <c r="L4909" t="s">
        <v>190</v>
      </c>
      <c r="M4909" t="s">
        <v>38</v>
      </c>
      <c r="N4909" t="s">
        <v>39</v>
      </c>
      <c r="O4909" s="23">
        <v>502</v>
      </c>
      <c r="P4909" s="9">
        <v>10.94</v>
      </c>
      <c r="Q4909" t="s">
        <v>40</v>
      </c>
      <c r="R4909">
        <v>59106</v>
      </c>
      <c r="S4909" s="9">
        <v>45.89</v>
      </c>
      <c r="T4909" s="26">
        <v>4.99</v>
      </c>
      <c r="U4909" s="8">
        <v>228.99</v>
      </c>
      <c r="V4909" t="s">
        <v>41</v>
      </c>
      <c r="W4909" t="s">
        <v>2276</v>
      </c>
      <c r="X4909" t="s">
        <v>42</v>
      </c>
      <c r="Y4909" t="s">
        <v>2277</v>
      </c>
      <c r="AA4909" s="1">
        <f t="shared" si="589"/>
        <v>46035</v>
      </c>
      <c r="AB4909" s="2">
        <f t="shared" si="590"/>
        <v>1</v>
      </c>
      <c r="AC4909" s="2">
        <f t="shared" si="591"/>
        <v>2026</v>
      </c>
      <c r="AD4909" s="2" t="str">
        <f>IFERROR(VLOOKUP(A4909,'Aux Área'!$A$4:$B$123,2,0),"-")</f>
        <v>INSPEÇÃO</v>
      </c>
    </row>
    <row r="4910" spans="1:30" x14ac:dyDescent="0.3">
      <c r="A4910" t="s">
        <v>44</v>
      </c>
      <c r="B4910" t="s">
        <v>478</v>
      </c>
      <c r="C4910" t="s">
        <v>7888</v>
      </c>
      <c r="D4910" t="s">
        <v>2169</v>
      </c>
      <c r="E4910" t="s">
        <v>2170</v>
      </c>
      <c r="F4910" t="s">
        <v>45</v>
      </c>
      <c r="G4910" t="s">
        <v>35</v>
      </c>
      <c r="H4910" t="s">
        <v>36</v>
      </c>
      <c r="I4910" t="s">
        <v>37</v>
      </c>
      <c r="J4910" t="s">
        <v>196</v>
      </c>
      <c r="K4910" t="s">
        <v>197</v>
      </c>
      <c r="L4910" t="s">
        <v>84</v>
      </c>
      <c r="M4910" t="s">
        <v>38</v>
      </c>
      <c r="N4910" t="s">
        <v>39</v>
      </c>
      <c r="O4910" s="23">
        <v>330</v>
      </c>
      <c r="P4910" s="9">
        <v>9.42</v>
      </c>
      <c r="Q4910" t="s">
        <v>40</v>
      </c>
      <c r="R4910">
        <v>18875</v>
      </c>
      <c r="S4910" s="9">
        <v>35.020000000000003</v>
      </c>
      <c r="T4910" s="26">
        <v>5.24</v>
      </c>
      <c r="U4910" s="8">
        <v>183.5</v>
      </c>
      <c r="V4910" t="s">
        <v>41</v>
      </c>
      <c r="W4910" t="s">
        <v>2007</v>
      </c>
      <c r="X4910" t="s">
        <v>42</v>
      </c>
      <c r="Y4910" t="s">
        <v>1740</v>
      </c>
      <c r="AA4910" s="1">
        <f t="shared" si="589"/>
        <v>46035</v>
      </c>
      <c r="AB4910" s="2">
        <f t="shared" si="590"/>
        <v>1</v>
      </c>
      <c r="AC4910" s="2">
        <f t="shared" si="591"/>
        <v>2026</v>
      </c>
      <c r="AD4910" s="2" t="str">
        <f>IFERROR(VLOOKUP(A4910,'Aux Área'!$A$4:$B$123,2,0),"-")</f>
        <v>OPERAÇÃO</v>
      </c>
    </row>
    <row r="4911" spans="1:30" x14ac:dyDescent="0.3">
      <c r="A4911" t="s">
        <v>1987</v>
      </c>
      <c r="B4911" t="s">
        <v>1988</v>
      </c>
      <c r="C4911" t="s">
        <v>7889</v>
      </c>
      <c r="D4911" t="s">
        <v>3609</v>
      </c>
      <c r="E4911" t="s">
        <v>3610</v>
      </c>
      <c r="F4911" t="s">
        <v>1990</v>
      </c>
      <c r="G4911" t="s">
        <v>1495</v>
      </c>
      <c r="H4911" t="s">
        <v>2020</v>
      </c>
      <c r="I4911" t="s">
        <v>2021</v>
      </c>
      <c r="J4911" t="s">
        <v>275</v>
      </c>
      <c r="K4911" t="s">
        <v>276</v>
      </c>
      <c r="L4911" t="s">
        <v>124</v>
      </c>
      <c r="M4911" t="s">
        <v>38</v>
      </c>
      <c r="N4911" t="s">
        <v>668</v>
      </c>
      <c r="O4911" s="23">
        <v>502</v>
      </c>
      <c r="P4911" s="9">
        <v>2.0699999999999998</v>
      </c>
      <c r="Q4911" t="s">
        <v>40</v>
      </c>
      <c r="R4911">
        <v>8947</v>
      </c>
      <c r="S4911" s="9">
        <v>242.01</v>
      </c>
      <c r="T4911" s="26">
        <v>7.42</v>
      </c>
      <c r="U4911" s="8">
        <v>1795.71</v>
      </c>
      <c r="V4911" t="s">
        <v>7890</v>
      </c>
      <c r="W4911" t="s">
        <v>1985</v>
      </c>
      <c r="X4911" t="s">
        <v>42</v>
      </c>
      <c r="Y4911" t="s">
        <v>1986</v>
      </c>
      <c r="AA4911" s="1">
        <f t="shared" si="589"/>
        <v>46035</v>
      </c>
      <c r="AB4911" s="2">
        <f t="shared" si="590"/>
        <v>1</v>
      </c>
      <c r="AC4911" s="2">
        <f t="shared" si="591"/>
        <v>2026</v>
      </c>
      <c r="AD4911" s="2" t="str">
        <f>IFERROR(VLOOKUP(A4911,'Aux Área'!$A$4:$B$123,2,0),"-")</f>
        <v>PESADOS</v>
      </c>
    </row>
    <row r="4912" spans="1:30" x14ac:dyDescent="0.3">
      <c r="A4912" t="s">
        <v>1987</v>
      </c>
      <c r="C4912" t="s">
        <v>15788</v>
      </c>
      <c r="F4912" t="s">
        <v>1990</v>
      </c>
      <c r="K4912" t="s">
        <v>276</v>
      </c>
      <c r="N4912" t="s">
        <v>15690</v>
      </c>
      <c r="O4912" t="s">
        <v>15244</v>
      </c>
      <c r="P4912" s="9" t="s">
        <v>15244</v>
      </c>
      <c r="Q4912" t="s">
        <v>40</v>
      </c>
      <c r="R4912" t="s">
        <v>15244</v>
      </c>
      <c r="S4912">
        <v>14.67</v>
      </c>
      <c r="U4912" s="8">
        <v>55.63</v>
      </c>
      <c r="AA4912" s="1">
        <f>IFERROR(DATEVALUE(C4912),"-")</f>
        <v>46035</v>
      </c>
      <c r="AB4912" s="2">
        <f>IFERROR(MONTH(AA4912),"-")</f>
        <v>1</v>
      </c>
      <c r="AC4912" s="2">
        <f>IFERROR(YEAR(AA4912),"-")</f>
        <v>2026</v>
      </c>
      <c r="AD4912" s="2" t="str">
        <f>IFERROR(VLOOKUP(A4912,'Aux Área'!$A$4:$B$123,2,0),"-")</f>
        <v>PESADOS</v>
      </c>
    </row>
    <row r="4913" spans="1:30" x14ac:dyDescent="0.3">
      <c r="A4913" t="s">
        <v>76</v>
      </c>
      <c r="B4913" t="s">
        <v>380</v>
      </c>
      <c r="C4913" t="s">
        <v>7891</v>
      </c>
      <c r="D4913" t="s">
        <v>382</v>
      </c>
      <c r="E4913" t="s">
        <v>383</v>
      </c>
      <c r="F4913" t="s">
        <v>77</v>
      </c>
      <c r="G4913" t="s">
        <v>35</v>
      </c>
      <c r="H4913" t="s">
        <v>36</v>
      </c>
      <c r="I4913" t="s">
        <v>37</v>
      </c>
      <c r="J4913" t="s">
        <v>1665</v>
      </c>
      <c r="K4913" t="s">
        <v>1666</v>
      </c>
      <c r="L4913" t="s">
        <v>301</v>
      </c>
      <c r="M4913" t="s">
        <v>38</v>
      </c>
      <c r="N4913" t="s">
        <v>39</v>
      </c>
      <c r="O4913" s="23">
        <v>387</v>
      </c>
      <c r="P4913" s="9">
        <v>9.3800000000000008</v>
      </c>
      <c r="Q4913" t="s">
        <v>40</v>
      </c>
      <c r="R4913">
        <v>50651</v>
      </c>
      <c r="S4913" s="9">
        <v>41.28</v>
      </c>
      <c r="T4913" s="26">
        <v>4.6900000000000004</v>
      </c>
      <c r="U4913" s="8">
        <v>193.6</v>
      </c>
      <c r="V4913" t="s">
        <v>7892</v>
      </c>
      <c r="W4913" t="s">
        <v>2007</v>
      </c>
      <c r="X4913" t="s">
        <v>42</v>
      </c>
      <c r="Y4913" t="s">
        <v>1740</v>
      </c>
      <c r="AA4913" s="1">
        <f t="shared" ref="AA4913:AA4937" si="592">DATEVALUE(C4913)</f>
        <v>46035</v>
      </c>
      <c r="AB4913" s="2">
        <f t="shared" ref="AB4913:AB4937" si="593">MONTH(AA4913)</f>
        <v>1</v>
      </c>
      <c r="AC4913" s="2">
        <f t="shared" ref="AC4913:AC4937" si="594">YEAR(AA4913)</f>
        <v>2026</v>
      </c>
      <c r="AD4913" s="2" t="str">
        <f>IFERROR(VLOOKUP(A4913,'Aux Área'!$A$4:$B$123,2,0),"-")</f>
        <v>QSMS</v>
      </c>
    </row>
    <row r="4914" spans="1:30" x14ac:dyDescent="0.3">
      <c r="A4914" t="s">
        <v>1992</v>
      </c>
      <c r="B4914" t="s">
        <v>1993</v>
      </c>
      <c r="C4914" t="s">
        <v>7893</v>
      </c>
      <c r="D4914" t="s">
        <v>3547</v>
      </c>
      <c r="E4914" t="s">
        <v>3548</v>
      </c>
      <c r="F4914" t="s">
        <v>1995</v>
      </c>
      <c r="G4914" t="s">
        <v>659</v>
      </c>
      <c r="H4914" t="s">
        <v>1996</v>
      </c>
      <c r="I4914" t="s">
        <v>1997</v>
      </c>
      <c r="J4914" t="s">
        <v>275</v>
      </c>
      <c r="K4914" t="s">
        <v>276</v>
      </c>
      <c r="L4914" t="s">
        <v>124</v>
      </c>
      <c r="M4914" t="s">
        <v>38</v>
      </c>
      <c r="N4914" t="s">
        <v>668</v>
      </c>
      <c r="O4914" s="23">
        <v>287</v>
      </c>
      <c r="P4914" s="9">
        <v>4.6900000000000004</v>
      </c>
      <c r="Q4914" t="s">
        <v>40</v>
      </c>
      <c r="R4914">
        <v>14280</v>
      </c>
      <c r="S4914" s="9">
        <v>61.15</v>
      </c>
      <c r="T4914" s="26">
        <v>7.42</v>
      </c>
      <c r="U4914" s="8">
        <v>453.73</v>
      </c>
      <c r="V4914" t="s">
        <v>7894</v>
      </c>
      <c r="W4914" t="s">
        <v>1985</v>
      </c>
      <c r="X4914" t="s">
        <v>42</v>
      </c>
      <c r="Y4914" t="s">
        <v>1986</v>
      </c>
      <c r="AA4914" s="1">
        <f t="shared" si="592"/>
        <v>46035</v>
      </c>
      <c r="AB4914" s="2">
        <f t="shared" si="593"/>
        <v>1</v>
      </c>
      <c r="AC4914" s="2">
        <f t="shared" si="594"/>
        <v>2026</v>
      </c>
      <c r="AD4914" s="2" t="str">
        <f>IFERROR(VLOOKUP(A4914,'Aux Área'!$A$4:$B$123,2,0),"-")</f>
        <v>PESADOS</v>
      </c>
    </row>
    <row r="4915" spans="1:30" x14ac:dyDescent="0.3">
      <c r="A4915" t="s">
        <v>54</v>
      </c>
      <c r="B4915" t="s">
        <v>319</v>
      </c>
      <c r="C4915" t="s">
        <v>7895</v>
      </c>
      <c r="D4915" t="s">
        <v>1480</v>
      </c>
      <c r="E4915" t="s">
        <v>1481</v>
      </c>
      <c r="F4915" t="s">
        <v>55</v>
      </c>
      <c r="G4915" t="s">
        <v>35</v>
      </c>
      <c r="H4915" t="s">
        <v>36</v>
      </c>
      <c r="I4915" t="s">
        <v>37</v>
      </c>
      <c r="J4915" t="s">
        <v>237</v>
      </c>
      <c r="K4915" t="s">
        <v>238</v>
      </c>
      <c r="L4915" t="s">
        <v>110</v>
      </c>
      <c r="M4915" t="s">
        <v>38</v>
      </c>
      <c r="N4915" t="s">
        <v>39</v>
      </c>
      <c r="O4915" s="23">
        <v>413</v>
      </c>
      <c r="P4915" s="9">
        <v>9.91</v>
      </c>
      <c r="Q4915" t="s">
        <v>40</v>
      </c>
      <c r="R4915">
        <v>34731</v>
      </c>
      <c r="S4915" s="9">
        <v>41.66</v>
      </c>
      <c r="T4915" s="26">
        <v>4.79</v>
      </c>
      <c r="U4915" s="8">
        <v>199.55</v>
      </c>
      <c r="V4915" t="s">
        <v>41</v>
      </c>
      <c r="W4915" t="s">
        <v>2007</v>
      </c>
      <c r="X4915" t="s">
        <v>42</v>
      </c>
      <c r="Y4915" t="s">
        <v>1740</v>
      </c>
      <c r="AA4915" s="1">
        <f t="shared" si="592"/>
        <v>46035</v>
      </c>
      <c r="AB4915" s="2">
        <f t="shared" si="593"/>
        <v>1</v>
      </c>
      <c r="AC4915" s="2">
        <f t="shared" si="594"/>
        <v>2026</v>
      </c>
      <c r="AD4915" s="2" t="str">
        <f>IFERROR(VLOOKUP(A4915,'Aux Área'!$A$4:$B$123,2,0),"-")</f>
        <v>ENGENHARIA</v>
      </c>
    </row>
    <row r="4916" spans="1:30" x14ac:dyDescent="0.3">
      <c r="A4916" t="s">
        <v>2306</v>
      </c>
      <c r="B4916" t="s">
        <v>4613</v>
      </c>
      <c r="C4916" t="s">
        <v>7896</v>
      </c>
      <c r="D4916" t="s">
        <v>4386</v>
      </c>
      <c r="E4916" t="s">
        <v>4387</v>
      </c>
      <c r="F4916" t="s">
        <v>2309</v>
      </c>
      <c r="G4916" t="s">
        <v>1135</v>
      </c>
      <c r="H4916" t="s">
        <v>2275</v>
      </c>
      <c r="I4916" t="s">
        <v>1497</v>
      </c>
      <c r="J4916" t="s">
        <v>1665</v>
      </c>
      <c r="K4916" t="s">
        <v>1666</v>
      </c>
      <c r="L4916" t="s">
        <v>301</v>
      </c>
      <c r="M4916" t="s">
        <v>38</v>
      </c>
      <c r="N4916" t="s">
        <v>39</v>
      </c>
      <c r="O4916" s="23">
        <v>401</v>
      </c>
      <c r="P4916" s="9">
        <v>8.94</v>
      </c>
      <c r="Q4916" t="s">
        <v>40</v>
      </c>
      <c r="R4916">
        <v>71095</v>
      </c>
      <c r="S4916" s="9">
        <v>44.84</v>
      </c>
      <c r="T4916" s="26">
        <v>4.6900000000000004</v>
      </c>
      <c r="U4916" s="8">
        <v>210.3</v>
      </c>
      <c r="V4916" t="s">
        <v>7897</v>
      </c>
      <c r="W4916" t="s">
        <v>2276</v>
      </c>
      <c r="X4916" t="s">
        <v>42</v>
      </c>
      <c r="Y4916" t="s">
        <v>2277</v>
      </c>
      <c r="AA4916" s="1">
        <f t="shared" si="592"/>
        <v>46035</v>
      </c>
      <c r="AB4916" s="2">
        <f t="shared" si="593"/>
        <v>1</v>
      </c>
      <c r="AC4916" s="2">
        <f t="shared" si="594"/>
        <v>2026</v>
      </c>
      <c r="AD4916" s="2" t="str">
        <f>IFERROR(VLOOKUP(A4916,'Aux Área'!$A$4:$B$123,2,0),"-")</f>
        <v>INSPEÇÃO</v>
      </c>
    </row>
    <row r="4917" spans="1:30" x14ac:dyDescent="0.3">
      <c r="A4917" t="s">
        <v>68</v>
      </c>
      <c r="B4917" t="s">
        <v>296</v>
      </c>
      <c r="C4917" t="s">
        <v>7898</v>
      </c>
      <c r="D4917" t="s">
        <v>3149</v>
      </c>
      <c r="E4917" t="s">
        <v>3150</v>
      </c>
      <c r="F4917" t="s">
        <v>69</v>
      </c>
      <c r="G4917" t="s">
        <v>35</v>
      </c>
      <c r="H4917" t="s">
        <v>36</v>
      </c>
      <c r="I4917" t="s">
        <v>37</v>
      </c>
      <c r="J4917" t="s">
        <v>188</v>
      </c>
      <c r="K4917" t="s">
        <v>189</v>
      </c>
      <c r="L4917" t="s">
        <v>190</v>
      </c>
      <c r="M4917" t="s">
        <v>38</v>
      </c>
      <c r="N4917" t="s">
        <v>39</v>
      </c>
      <c r="O4917" s="23">
        <v>473</v>
      </c>
      <c r="P4917" s="9">
        <v>11.96</v>
      </c>
      <c r="Q4917" t="s">
        <v>40</v>
      </c>
      <c r="R4917">
        <v>35176</v>
      </c>
      <c r="S4917" s="9">
        <v>39.549999999999997</v>
      </c>
      <c r="T4917" s="26">
        <v>4.99</v>
      </c>
      <c r="U4917" s="8">
        <v>197.35</v>
      </c>
      <c r="V4917" t="s">
        <v>41</v>
      </c>
      <c r="W4917" t="s">
        <v>2007</v>
      </c>
      <c r="X4917" t="s">
        <v>42</v>
      </c>
      <c r="Y4917" t="s">
        <v>1740</v>
      </c>
      <c r="AA4917" s="1">
        <f t="shared" si="592"/>
        <v>46035</v>
      </c>
      <c r="AB4917" s="2">
        <f t="shared" si="593"/>
        <v>1</v>
      </c>
      <c r="AC4917" s="2">
        <f t="shared" si="594"/>
        <v>2026</v>
      </c>
      <c r="AD4917" s="2" t="str">
        <f>IFERROR(VLOOKUP(A4917,'Aux Área'!$A$4:$B$123,2,0),"-")</f>
        <v>OPERAÇÃO</v>
      </c>
    </row>
    <row r="4918" spans="1:30" x14ac:dyDescent="0.3">
      <c r="A4918" t="s">
        <v>56</v>
      </c>
      <c r="B4918" t="s">
        <v>266</v>
      </c>
      <c r="C4918" t="s">
        <v>7899</v>
      </c>
      <c r="D4918" t="s">
        <v>120</v>
      </c>
      <c r="E4918" t="s">
        <v>121</v>
      </c>
      <c r="F4918" t="s">
        <v>57</v>
      </c>
      <c r="G4918" t="s">
        <v>35</v>
      </c>
      <c r="H4918" t="s">
        <v>36</v>
      </c>
      <c r="I4918" t="s">
        <v>37</v>
      </c>
      <c r="J4918" t="s">
        <v>370</v>
      </c>
      <c r="K4918" t="s">
        <v>371</v>
      </c>
      <c r="L4918" t="s">
        <v>124</v>
      </c>
      <c r="M4918" t="s">
        <v>38</v>
      </c>
      <c r="N4918" t="s">
        <v>39</v>
      </c>
      <c r="O4918" s="23">
        <v>438</v>
      </c>
      <c r="P4918" s="9">
        <v>10.55</v>
      </c>
      <c r="Q4918" t="s">
        <v>40</v>
      </c>
      <c r="R4918">
        <v>39629</v>
      </c>
      <c r="S4918" s="9">
        <v>41.53</v>
      </c>
      <c r="T4918" s="26">
        <v>4.9909999999999997</v>
      </c>
      <c r="U4918" s="8">
        <v>207.27</v>
      </c>
      <c r="V4918" t="s">
        <v>7900</v>
      </c>
      <c r="W4918" t="s">
        <v>2007</v>
      </c>
      <c r="X4918" t="s">
        <v>42</v>
      </c>
      <c r="Y4918" t="s">
        <v>1740</v>
      </c>
      <c r="AA4918" s="1">
        <f t="shared" si="592"/>
        <v>46035</v>
      </c>
      <c r="AB4918" s="2">
        <f t="shared" si="593"/>
        <v>1</v>
      </c>
      <c r="AC4918" s="2">
        <f t="shared" si="594"/>
        <v>2026</v>
      </c>
      <c r="AD4918" s="2" t="str">
        <f>IFERROR(VLOOKUP(A4918,'Aux Área'!$A$4:$B$123,2,0),"-")</f>
        <v>CONSERVA</v>
      </c>
    </row>
    <row r="4919" spans="1:30" x14ac:dyDescent="0.3">
      <c r="A4919" t="s">
        <v>58</v>
      </c>
      <c r="B4919" t="s">
        <v>250</v>
      </c>
      <c r="C4919" t="s">
        <v>7901</v>
      </c>
      <c r="D4919" t="s">
        <v>87</v>
      </c>
      <c r="E4919" t="s">
        <v>88</v>
      </c>
      <c r="F4919" t="s">
        <v>59</v>
      </c>
      <c r="G4919" t="s">
        <v>35</v>
      </c>
      <c r="H4919" t="s">
        <v>36</v>
      </c>
      <c r="I4919" t="s">
        <v>37</v>
      </c>
      <c r="J4919" t="s">
        <v>356</v>
      </c>
      <c r="K4919" t="s">
        <v>357</v>
      </c>
      <c r="L4919" t="s">
        <v>124</v>
      </c>
      <c r="M4919" t="s">
        <v>38</v>
      </c>
      <c r="N4919" t="s">
        <v>39</v>
      </c>
      <c r="O4919" s="23">
        <v>297</v>
      </c>
      <c r="P4919" s="9">
        <v>7.55</v>
      </c>
      <c r="Q4919" t="s">
        <v>40</v>
      </c>
      <c r="R4919">
        <v>66802</v>
      </c>
      <c r="S4919" s="9">
        <v>39.340000000000003</v>
      </c>
      <c r="T4919" s="26">
        <v>4.79</v>
      </c>
      <c r="U4919" s="8">
        <v>188.42</v>
      </c>
      <c r="V4919" t="s">
        <v>7902</v>
      </c>
      <c r="W4919" t="s">
        <v>2007</v>
      </c>
      <c r="X4919" t="s">
        <v>42</v>
      </c>
      <c r="Y4919" t="s">
        <v>1740</v>
      </c>
      <c r="AA4919" s="1">
        <f t="shared" si="592"/>
        <v>46035</v>
      </c>
      <c r="AB4919" s="2">
        <f t="shared" si="593"/>
        <v>1</v>
      </c>
      <c r="AC4919" s="2">
        <f t="shared" si="594"/>
        <v>2026</v>
      </c>
      <c r="AD4919" s="2" t="str">
        <f>IFERROR(VLOOKUP(A4919,'Aux Área'!$A$4:$B$123,2,0),"-")</f>
        <v>CONSERVA</v>
      </c>
    </row>
    <row r="4920" spans="1:30" x14ac:dyDescent="0.3">
      <c r="A4920" t="s">
        <v>1096</v>
      </c>
      <c r="B4920" t="s">
        <v>1097</v>
      </c>
      <c r="C4920" t="s">
        <v>7903</v>
      </c>
      <c r="D4920" t="s">
        <v>664</v>
      </c>
      <c r="E4920" t="s">
        <v>665</v>
      </c>
      <c r="F4920" t="s">
        <v>653</v>
      </c>
      <c r="G4920" t="s">
        <v>1495</v>
      </c>
      <c r="H4920" t="s">
        <v>1496</v>
      </c>
      <c r="I4920" t="s">
        <v>1497</v>
      </c>
      <c r="J4920" t="s">
        <v>1100</v>
      </c>
      <c r="K4920" t="s">
        <v>1101</v>
      </c>
      <c r="L4920" t="s">
        <v>181</v>
      </c>
      <c r="M4920" t="s">
        <v>38</v>
      </c>
      <c r="N4920" t="s">
        <v>638</v>
      </c>
      <c r="O4920" s="23">
        <v>0</v>
      </c>
      <c r="P4920" s="9">
        <v>0</v>
      </c>
      <c r="Q4920" t="s">
        <v>40</v>
      </c>
      <c r="R4920">
        <v>0</v>
      </c>
      <c r="S4920" s="9">
        <v>140.99</v>
      </c>
      <c r="T4920" s="26">
        <v>5.69</v>
      </c>
      <c r="U4920" s="8">
        <v>802.26</v>
      </c>
      <c r="V4920" t="s">
        <v>7904</v>
      </c>
      <c r="W4920" t="s">
        <v>652</v>
      </c>
      <c r="X4920" t="s">
        <v>42</v>
      </c>
      <c r="Y4920" t="s">
        <v>653</v>
      </c>
      <c r="AA4920" s="1">
        <f t="shared" si="592"/>
        <v>46035</v>
      </c>
      <c r="AB4920" s="2">
        <f t="shared" si="593"/>
        <v>1</v>
      </c>
      <c r="AC4920" s="2">
        <f t="shared" si="594"/>
        <v>2026</v>
      </c>
      <c r="AD4920" s="2" t="str">
        <f>IFERROR(VLOOKUP(A4920,'Aux Área'!$A$4:$B$123,2,0),"-")</f>
        <v>SÃO PEDRO</v>
      </c>
    </row>
    <row r="4921" spans="1:30" x14ac:dyDescent="0.3">
      <c r="A4921" t="s">
        <v>2282</v>
      </c>
      <c r="B4921" t="s">
        <v>4679</v>
      </c>
      <c r="C4921" t="s">
        <v>7905</v>
      </c>
      <c r="D4921" t="s">
        <v>3098</v>
      </c>
      <c r="E4921" t="s">
        <v>3099</v>
      </c>
      <c r="F4921" t="s">
        <v>2285</v>
      </c>
      <c r="G4921" t="s">
        <v>1135</v>
      </c>
      <c r="H4921" t="s">
        <v>2275</v>
      </c>
      <c r="I4921" t="s">
        <v>1497</v>
      </c>
      <c r="J4921" t="s">
        <v>165</v>
      </c>
      <c r="K4921" t="s">
        <v>166</v>
      </c>
      <c r="L4921" t="s">
        <v>167</v>
      </c>
      <c r="M4921" t="s">
        <v>38</v>
      </c>
      <c r="N4921" t="s">
        <v>39</v>
      </c>
      <c r="O4921" s="23">
        <v>158</v>
      </c>
      <c r="P4921" s="9">
        <v>9.01</v>
      </c>
      <c r="Q4921" t="s">
        <v>40</v>
      </c>
      <c r="R4921">
        <v>66486</v>
      </c>
      <c r="S4921" s="9">
        <v>17.54</v>
      </c>
      <c r="T4921" s="26">
        <v>4.7910000000000004</v>
      </c>
      <c r="U4921" s="8">
        <v>84.03</v>
      </c>
      <c r="V4921" t="s">
        <v>112</v>
      </c>
      <c r="W4921" t="s">
        <v>2276</v>
      </c>
      <c r="X4921" t="s">
        <v>42</v>
      </c>
      <c r="Y4921" t="s">
        <v>2277</v>
      </c>
      <c r="AA4921" s="1">
        <f t="shared" si="592"/>
        <v>46035</v>
      </c>
      <c r="AB4921" s="2">
        <f t="shared" si="593"/>
        <v>1</v>
      </c>
      <c r="AC4921" s="2">
        <f t="shared" si="594"/>
        <v>2026</v>
      </c>
      <c r="AD4921" s="2" t="str">
        <f>IFERROR(VLOOKUP(A4921,'Aux Área'!$A$4:$B$123,2,0),"-")</f>
        <v>INSPEÇÃO</v>
      </c>
    </row>
    <row r="4922" spans="1:30" x14ac:dyDescent="0.3">
      <c r="A4922" t="s">
        <v>3092</v>
      </c>
      <c r="B4922" t="s">
        <v>4774</v>
      </c>
      <c r="C4922" t="s">
        <v>7906</v>
      </c>
      <c r="D4922" t="s">
        <v>5291</v>
      </c>
      <c r="E4922" t="s">
        <v>5292</v>
      </c>
      <c r="F4922" t="s">
        <v>3594</v>
      </c>
      <c r="G4922" t="s">
        <v>1135</v>
      </c>
      <c r="H4922" t="s">
        <v>2275</v>
      </c>
      <c r="I4922" t="s">
        <v>1497</v>
      </c>
      <c r="J4922" t="s">
        <v>231</v>
      </c>
      <c r="K4922" t="s">
        <v>232</v>
      </c>
      <c r="L4922" t="s">
        <v>217</v>
      </c>
      <c r="M4922" t="s">
        <v>38</v>
      </c>
      <c r="N4922" t="s">
        <v>39</v>
      </c>
      <c r="O4922" s="23">
        <v>363</v>
      </c>
      <c r="P4922" s="9">
        <v>10.62</v>
      </c>
      <c r="Q4922" t="s">
        <v>40</v>
      </c>
      <c r="R4922">
        <v>59768</v>
      </c>
      <c r="S4922" s="9">
        <v>34.18</v>
      </c>
      <c r="T4922" s="26">
        <v>4.8600000000000003</v>
      </c>
      <c r="U4922" s="8">
        <v>166.12</v>
      </c>
      <c r="V4922" t="s">
        <v>7907</v>
      </c>
      <c r="W4922" t="s">
        <v>2276</v>
      </c>
      <c r="X4922" t="s">
        <v>42</v>
      </c>
      <c r="Y4922" t="s">
        <v>2277</v>
      </c>
      <c r="AA4922" s="1">
        <f t="shared" si="592"/>
        <v>46035</v>
      </c>
      <c r="AB4922" s="2">
        <f t="shared" si="593"/>
        <v>1</v>
      </c>
      <c r="AC4922" s="2">
        <f t="shared" si="594"/>
        <v>2026</v>
      </c>
      <c r="AD4922" s="2" t="str">
        <f>IFERROR(VLOOKUP(A4922,'Aux Área'!$A$4:$B$123,2,0),"-")</f>
        <v>INSPEÇÃO</v>
      </c>
    </row>
    <row r="4923" spans="1:30" x14ac:dyDescent="0.3">
      <c r="A4923" t="s">
        <v>2278</v>
      </c>
      <c r="B4923" t="s">
        <v>4664</v>
      </c>
      <c r="C4923" t="s">
        <v>7908</v>
      </c>
      <c r="D4923" t="s">
        <v>3310</v>
      </c>
      <c r="E4923" t="s">
        <v>3311</v>
      </c>
      <c r="F4923" t="s">
        <v>2281</v>
      </c>
      <c r="G4923" t="s">
        <v>1135</v>
      </c>
      <c r="H4923" t="s">
        <v>2275</v>
      </c>
      <c r="I4923" t="s">
        <v>1497</v>
      </c>
      <c r="J4923" t="s">
        <v>169</v>
      </c>
      <c r="K4923" t="s">
        <v>170</v>
      </c>
      <c r="L4923" t="s">
        <v>124</v>
      </c>
      <c r="M4923" t="s">
        <v>38</v>
      </c>
      <c r="N4923" t="s">
        <v>39</v>
      </c>
      <c r="O4923" s="23">
        <v>354</v>
      </c>
      <c r="P4923" s="9">
        <v>8.86</v>
      </c>
      <c r="Q4923" t="s">
        <v>40</v>
      </c>
      <c r="R4923">
        <v>79181</v>
      </c>
      <c r="S4923" s="9">
        <v>39.94</v>
      </c>
      <c r="T4923" s="26">
        <v>4.8899999999999997</v>
      </c>
      <c r="U4923" s="8">
        <v>195.31</v>
      </c>
      <c r="V4923" t="s">
        <v>41</v>
      </c>
      <c r="W4923" t="s">
        <v>2276</v>
      </c>
      <c r="X4923" t="s">
        <v>42</v>
      </c>
      <c r="Y4923" t="s">
        <v>2277</v>
      </c>
      <c r="AA4923" s="1">
        <f t="shared" si="592"/>
        <v>46035</v>
      </c>
      <c r="AB4923" s="2">
        <f t="shared" si="593"/>
        <v>1</v>
      </c>
      <c r="AC4923" s="2">
        <f t="shared" si="594"/>
        <v>2026</v>
      </c>
      <c r="AD4923" s="2" t="str">
        <f>IFERROR(VLOOKUP(A4923,'Aux Área'!$A$4:$B$123,2,0),"-")</f>
        <v>INSPEÇÃO</v>
      </c>
    </row>
    <row r="4924" spans="1:30" x14ac:dyDescent="0.3">
      <c r="A4924" t="s">
        <v>52</v>
      </c>
      <c r="B4924" t="s">
        <v>1449</v>
      </c>
      <c r="C4924" t="s">
        <v>7909</v>
      </c>
      <c r="D4924" t="s">
        <v>391</v>
      </c>
      <c r="E4924" t="s">
        <v>392</v>
      </c>
      <c r="F4924" t="s">
        <v>53</v>
      </c>
      <c r="G4924" t="s">
        <v>35</v>
      </c>
      <c r="H4924" t="s">
        <v>36</v>
      </c>
      <c r="I4924" t="s">
        <v>37</v>
      </c>
      <c r="J4924" t="s">
        <v>1665</v>
      </c>
      <c r="K4924" t="s">
        <v>1666</v>
      </c>
      <c r="L4924" t="s">
        <v>301</v>
      </c>
      <c r="M4924" t="s">
        <v>38</v>
      </c>
      <c r="N4924" t="s">
        <v>39</v>
      </c>
      <c r="O4924" s="23">
        <v>368</v>
      </c>
      <c r="P4924" s="9">
        <v>9.27</v>
      </c>
      <c r="Q4924" t="s">
        <v>40</v>
      </c>
      <c r="R4924">
        <v>41129</v>
      </c>
      <c r="S4924" s="9">
        <v>39.68</v>
      </c>
      <c r="T4924" s="26">
        <v>4.6900000000000004</v>
      </c>
      <c r="U4924" s="8">
        <v>186.1</v>
      </c>
      <c r="V4924" t="s">
        <v>7910</v>
      </c>
      <c r="W4924" t="s">
        <v>2007</v>
      </c>
      <c r="X4924" t="s">
        <v>42</v>
      </c>
      <c r="Y4924" t="s">
        <v>1740</v>
      </c>
      <c r="AA4924" s="1">
        <f t="shared" si="592"/>
        <v>46035</v>
      </c>
      <c r="AB4924" s="2">
        <f t="shared" si="593"/>
        <v>1</v>
      </c>
      <c r="AC4924" s="2">
        <f t="shared" si="594"/>
        <v>2026</v>
      </c>
      <c r="AD4924" s="2" t="str">
        <f>IFERROR(VLOOKUP(A4924,'Aux Área'!$A$4:$B$123,2,0),"-")</f>
        <v>OPERAÇÃO</v>
      </c>
    </row>
    <row r="4925" spans="1:30" x14ac:dyDescent="0.3">
      <c r="A4925" t="s">
        <v>5620</v>
      </c>
      <c r="B4925" t="s">
        <v>2315</v>
      </c>
      <c r="C4925" t="s">
        <v>7911</v>
      </c>
      <c r="D4925" t="s">
        <v>2160</v>
      </c>
      <c r="E4925" t="s">
        <v>2161</v>
      </c>
      <c r="F4925" t="s">
        <v>6208</v>
      </c>
      <c r="G4925" t="s">
        <v>1135</v>
      </c>
      <c r="H4925" t="s">
        <v>5545</v>
      </c>
      <c r="I4925" t="s">
        <v>839</v>
      </c>
      <c r="J4925" t="s">
        <v>1665</v>
      </c>
      <c r="K4925" t="s">
        <v>1666</v>
      </c>
      <c r="L4925" t="s">
        <v>301</v>
      </c>
      <c r="M4925" t="s">
        <v>38</v>
      </c>
      <c r="N4925" t="s">
        <v>39</v>
      </c>
      <c r="O4925" s="23">
        <v>302</v>
      </c>
      <c r="P4925" s="9">
        <v>8.5</v>
      </c>
      <c r="Q4925" t="s">
        <v>40</v>
      </c>
      <c r="R4925">
        <v>9301</v>
      </c>
      <c r="S4925" s="9">
        <v>35.54</v>
      </c>
      <c r="T4925" s="26">
        <v>4.6900000000000004</v>
      </c>
      <c r="U4925" s="8">
        <v>166.68</v>
      </c>
      <c r="V4925" t="s">
        <v>7912</v>
      </c>
      <c r="W4925" t="s">
        <v>2276</v>
      </c>
      <c r="X4925" t="s">
        <v>42</v>
      </c>
      <c r="Y4925" t="s">
        <v>2277</v>
      </c>
      <c r="AA4925" s="1">
        <f t="shared" si="592"/>
        <v>46035</v>
      </c>
      <c r="AB4925" s="2">
        <f t="shared" si="593"/>
        <v>1</v>
      </c>
      <c r="AC4925" s="2">
        <f t="shared" si="594"/>
        <v>2026</v>
      </c>
      <c r="AD4925" s="2" t="str">
        <f>IFERROR(VLOOKUP(A4925,'Aux Área'!$A$4:$B$123,2,0),"-")</f>
        <v>INSPEÇÃO</v>
      </c>
    </row>
    <row r="4926" spans="1:30" x14ac:dyDescent="0.3">
      <c r="A4926" t="s">
        <v>2041</v>
      </c>
      <c r="B4926" t="s">
        <v>2042</v>
      </c>
      <c r="C4926" t="s">
        <v>7913</v>
      </c>
      <c r="D4926" t="s">
        <v>1297</v>
      </c>
      <c r="E4926" t="s">
        <v>2221</v>
      </c>
      <c r="F4926" t="s">
        <v>2044</v>
      </c>
      <c r="G4926" t="s">
        <v>659</v>
      </c>
      <c r="H4926" t="s">
        <v>1996</v>
      </c>
      <c r="I4926" t="s">
        <v>1997</v>
      </c>
      <c r="J4926" t="s">
        <v>231</v>
      </c>
      <c r="K4926" t="s">
        <v>232</v>
      </c>
      <c r="L4926" t="s">
        <v>217</v>
      </c>
      <c r="M4926" t="s">
        <v>38</v>
      </c>
      <c r="N4926" t="s">
        <v>668</v>
      </c>
      <c r="O4926" s="23">
        <v>155</v>
      </c>
      <c r="P4926" s="9">
        <v>6.13</v>
      </c>
      <c r="Q4926" t="s">
        <v>40</v>
      </c>
      <c r="R4926">
        <v>20667</v>
      </c>
      <c r="S4926" s="9">
        <v>25.27</v>
      </c>
      <c r="T4926" s="26">
        <v>5.992</v>
      </c>
      <c r="U4926" s="8">
        <v>151.41</v>
      </c>
      <c r="V4926" t="s">
        <v>7914</v>
      </c>
      <c r="W4926" t="s">
        <v>1985</v>
      </c>
      <c r="X4926" t="s">
        <v>42</v>
      </c>
      <c r="Y4926" t="s">
        <v>1986</v>
      </c>
      <c r="AA4926" s="1">
        <f t="shared" si="592"/>
        <v>46035</v>
      </c>
      <c r="AB4926" s="2">
        <f t="shared" si="593"/>
        <v>1</v>
      </c>
      <c r="AC4926" s="2">
        <f t="shared" si="594"/>
        <v>2026</v>
      </c>
      <c r="AD4926" s="2" t="str">
        <f>IFERROR(VLOOKUP(A4926,'Aux Área'!$A$4:$B$123,2,0),"-")</f>
        <v>PESADOS</v>
      </c>
    </row>
    <row r="4927" spans="1:30" x14ac:dyDescent="0.3">
      <c r="A4927" t="s">
        <v>2318</v>
      </c>
      <c r="B4927" t="s">
        <v>2733</v>
      </c>
      <c r="C4927" t="s">
        <v>7915</v>
      </c>
      <c r="D4927" t="s">
        <v>7064</v>
      </c>
      <c r="E4927" t="s">
        <v>7065</v>
      </c>
      <c r="F4927" t="s">
        <v>4203</v>
      </c>
      <c r="G4927" t="s">
        <v>1135</v>
      </c>
      <c r="H4927" t="s">
        <v>2185</v>
      </c>
      <c r="I4927" t="s">
        <v>2186</v>
      </c>
      <c r="J4927" t="s">
        <v>169</v>
      </c>
      <c r="K4927" t="s">
        <v>170</v>
      </c>
      <c r="L4927" t="s">
        <v>124</v>
      </c>
      <c r="M4927" t="s">
        <v>38</v>
      </c>
      <c r="N4927" t="s">
        <v>668</v>
      </c>
      <c r="O4927" s="23">
        <v>945</v>
      </c>
      <c r="P4927" s="9">
        <v>14.93</v>
      </c>
      <c r="Q4927" t="s">
        <v>40</v>
      </c>
      <c r="R4927">
        <v>71962</v>
      </c>
      <c r="S4927" s="9">
        <v>63.31</v>
      </c>
      <c r="T4927" s="26">
        <v>5.9909999999999997</v>
      </c>
      <c r="U4927" s="8">
        <v>379.28</v>
      </c>
      <c r="V4927" t="s">
        <v>41</v>
      </c>
      <c r="W4927" t="s">
        <v>2007</v>
      </c>
      <c r="X4927" t="s">
        <v>42</v>
      </c>
      <c r="Y4927" t="s">
        <v>2188</v>
      </c>
      <c r="AA4927" s="1">
        <f t="shared" si="592"/>
        <v>46035</v>
      </c>
      <c r="AB4927" s="2">
        <f t="shared" si="593"/>
        <v>1</v>
      </c>
      <c r="AC4927" s="2">
        <f t="shared" si="594"/>
        <v>2026</v>
      </c>
      <c r="AD4927" s="2" t="str">
        <f>IFERROR(VLOOKUP(A4927,'Aux Área'!$A$4:$B$123,2,0),"-")</f>
        <v>INSPEÇÃO</v>
      </c>
    </row>
    <row r="4928" spans="1:30" x14ac:dyDescent="0.3">
      <c r="A4928" t="s">
        <v>68</v>
      </c>
      <c r="B4928" t="s">
        <v>296</v>
      </c>
      <c r="C4928" t="s">
        <v>7916</v>
      </c>
      <c r="D4928" t="s">
        <v>3205</v>
      </c>
      <c r="E4928" t="s">
        <v>3206</v>
      </c>
      <c r="F4928" t="s">
        <v>69</v>
      </c>
      <c r="G4928" t="s">
        <v>35</v>
      </c>
      <c r="H4928" t="s">
        <v>36</v>
      </c>
      <c r="I4928" t="s">
        <v>37</v>
      </c>
      <c r="J4928" t="s">
        <v>370</v>
      </c>
      <c r="K4928" t="s">
        <v>371</v>
      </c>
      <c r="L4928" t="s">
        <v>124</v>
      </c>
      <c r="M4928" t="s">
        <v>38</v>
      </c>
      <c r="N4928" t="s">
        <v>39</v>
      </c>
      <c r="O4928" s="23">
        <v>70</v>
      </c>
      <c r="P4928" s="9">
        <v>6.99</v>
      </c>
      <c r="Q4928" t="s">
        <v>40</v>
      </c>
      <c r="R4928">
        <v>35246</v>
      </c>
      <c r="S4928" s="9">
        <v>10.02</v>
      </c>
      <c r="T4928" s="26">
        <v>4.99</v>
      </c>
      <c r="U4928" s="8">
        <v>50</v>
      </c>
      <c r="V4928" t="s">
        <v>7917</v>
      </c>
      <c r="W4928" t="s">
        <v>2007</v>
      </c>
      <c r="X4928" t="s">
        <v>42</v>
      </c>
      <c r="Y4928" t="s">
        <v>1740</v>
      </c>
      <c r="AA4928" s="1">
        <f t="shared" si="592"/>
        <v>46035</v>
      </c>
      <c r="AB4928" s="2">
        <f t="shared" si="593"/>
        <v>1</v>
      </c>
      <c r="AC4928" s="2">
        <f t="shared" si="594"/>
        <v>2026</v>
      </c>
      <c r="AD4928" s="2" t="str">
        <f>IFERROR(VLOOKUP(A4928,'Aux Área'!$A$4:$B$123,2,0),"-")</f>
        <v>OPERAÇÃO</v>
      </c>
    </row>
    <row r="4929" spans="1:30" x14ac:dyDescent="0.3">
      <c r="A4929" t="s">
        <v>2306</v>
      </c>
      <c r="B4929" t="s">
        <v>4613</v>
      </c>
      <c r="C4929" t="s">
        <v>7918</v>
      </c>
      <c r="D4929" t="s">
        <v>7488</v>
      </c>
      <c r="E4929" t="s">
        <v>7489</v>
      </c>
      <c r="F4929" t="s">
        <v>2309</v>
      </c>
      <c r="G4929" t="s">
        <v>1135</v>
      </c>
      <c r="H4929" t="s">
        <v>2275</v>
      </c>
      <c r="I4929" t="s">
        <v>1497</v>
      </c>
      <c r="J4929" t="s">
        <v>89</v>
      </c>
      <c r="K4929" t="s">
        <v>90</v>
      </c>
      <c r="L4929" t="s">
        <v>91</v>
      </c>
      <c r="M4929" t="s">
        <v>38</v>
      </c>
      <c r="N4929" t="s">
        <v>39</v>
      </c>
      <c r="O4929" s="23">
        <v>313</v>
      </c>
      <c r="P4929" s="9">
        <v>9.1300000000000008</v>
      </c>
      <c r="Q4929" t="s">
        <v>40</v>
      </c>
      <c r="R4929">
        <v>71408</v>
      </c>
      <c r="S4929" s="9">
        <v>34.29</v>
      </c>
      <c r="T4929" s="26">
        <v>5.19</v>
      </c>
      <c r="U4929" s="8">
        <v>177.97</v>
      </c>
      <c r="V4929" t="s">
        <v>7919</v>
      </c>
      <c r="W4929" t="s">
        <v>2276</v>
      </c>
      <c r="X4929" t="s">
        <v>42</v>
      </c>
      <c r="Y4929" t="s">
        <v>2277</v>
      </c>
      <c r="AA4929" s="1">
        <f t="shared" si="592"/>
        <v>46035</v>
      </c>
      <c r="AB4929" s="2">
        <f t="shared" si="593"/>
        <v>1</v>
      </c>
      <c r="AC4929" s="2">
        <f t="shared" si="594"/>
        <v>2026</v>
      </c>
      <c r="AD4929" s="2" t="str">
        <f>IFERROR(VLOOKUP(A4929,'Aux Área'!$A$4:$B$123,2,0),"-")</f>
        <v>INSPEÇÃO</v>
      </c>
    </row>
    <row r="4930" spans="1:30" x14ac:dyDescent="0.3">
      <c r="A4930" t="s">
        <v>2643</v>
      </c>
      <c r="B4930" t="s">
        <v>2307</v>
      </c>
      <c r="C4930" t="s">
        <v>7920</v>
      </c>
      <c r="D4930" t="s">
        <v>7196</v>
      </c>
      <c r="E4930" t="s">
        <v>7197</v>
      </c>
      <c r="F4930" t="s">
        <v>2646</v>
      </c>
      <c r="G4930" t="s">
        <v>1300</v>
      </c>
      <c r="H4930" t="s">
        <v>1301</v>
      </c>
      <c r="I4930" t="s">
        <v>37</v>
      </c>
      <c r="J4930" t="s">
        <v>122</v>
      </c>
      <c r="K4930" t="s">
        <v>123</v>
      </c>
      <c r="L4930" t="s">
        <v>124</v>
      </c>
      <c r="M4930" t="s">
        <v>38</v>
      </c>
      <c r="N4930" t="s">
        <v>39</v>
      </c>
      <c r="O4930" s="23">
        <v>510</v>
      </c>
      <c r="P4930" s="9">
        <v>11.58</v>
      </c>
      <c r="Q4930" t="s">
        <v>40</v>
      </c>
      <c r="R4930">
        <v>74001</v>
      </c>
      <c r="S4930" s="9">
        <v>44.03</v>
      </c>
      <c r="T4930" s="26">
        <v>5.09</v>
      </c>
      <c r="U4930" s="8">
        <v>224.11</v>
      </c>
      <c r="V4930" t="s">
        <v>112</v>
      </c>
      <c r="W4930" t="s">
        <v>2276</v>
      </c>
      <c r="X4930" t="s">
        <v>42</v>
      </c>
      <c r="Y4930" t="s">
        <v>2277</v>
      </c>
      <c r="AA4930" s="1">
        <f t="shared" si="592"/>
        <v>46036</v>
      </c>
      <c r="AB4930" s="2">
        <f t="shared" si="593"/>
        <v>1</v>
      </c>
      <c r="AC4930" s="2">
        <f t="shared" si="594"/>
        <v>2026</v>
      </c>
      <c r="AD4930" s="2" t="str">
        <f>IFERROR(VLOOKUP(A4930,'Aux Área'!$A$4:$B$123,2,0),"-")</f>
        <v>INSPEÇÃO</v>
      </c>
    </row>
    <row r="4931" spans="1:30" x14ac:dyDescent="0.3">
      <c r="A4931" t="s">
        <v>68</v>
      </c>
      <c r="B4931" t="s">
        <v>296</v>
      </c>
      <c r="C4931" t="s">
        <v>7921</v>
      </c>
      <c r="D4931" t="s">
        <v>3205</v>
      </c>
      <c r="E4931" t="s">
        <v>3206</v>
      </c>
      <c r="F4931" t="s">
        <v>69</v>
      </c>
      <c r="G4931" t="s">
        <v>35</v>
      </c>
      <c r="H4931" t="s">
        <v>36</v>
      </c>
      <c r="I4931" t="s">
        <v>37</v>
      </c>
      <c r="J4931" t="s">
        <v>275</v>
      </c>
      <c r="K4931" t="s">
        <v>276</v>
      </c>
      <c r="L4931" t="s">
        <v>124</v>
      </c>
      <c r="M4931" t="s">
        <v>38</v>
      </c>
      <c r="N4931" t="s">
        <v>39</v>
      </c>
      <c r="O4931" s="23">
        <v>413</v>
      </c>
      <c r="P4931" s="9">
        <v>13.55</v>
      </c>
      <c r="Q4931" t="s">
        <v>40</v>
      </c>
      <c r="R4931">
        <v>35659</v>
      </c>
      <c r="S4931" s="9">
        <v>30.48</v>
      </c>
      <c r="T4931" s="26">
        <v>4.79</v>
      </c>
      <c r="U4931" s="8">
        <v>146</v>
      </c>
      <c r="V4931" t="s">
        <v>7922</v>
      </c>
      <c r="W4931" t="s">
        <v>2007</v>
      </c>
      <c r="X4931" t="s">
        <v>42</v>
      </c>
      <c r="Y4931" t="s">
        <v>1740</v>
      </c>
      <c r="AA4931" s="1">
        <f t="shared" si="592"/>
        <v>46036</v>
      </c>
      <c r="AB4931" s="2">
        <f t="shared" si="593"/>
        <v>1</v>
      </c>
      <c r="AC4931" s="2">
        <f t="shared" si="594"/>
        <v>2026</v>
      </c>
      <c r="AD4931" s="2" t="str">
        <f>IFERROR(VLOOKUP(A4931,'Aux Área'!$A$4:$B$123,2,0),"-")</f>
        <v>OPERAÇÃO</v>
      </c>
    </row>
    <row r="4932" spans="1:30" x14ac:dyDescent="0.3">
      <c r="A4932" t="s">
        <v>2461</v>
      </c>
      <c r="B4932" t="s">
        <v>5008</v>
      </c>
      <c r="C4932" t="s">
        <v>7923</v>
      </c>
      <c r="D4932" t="s">
        <v>5160</v>
      </c>
      <c r="E4932" t="s">
        <v>5161</v>
      </c>
      <c r="F4932" t="s">
        <v>3574</v>
      </c>
      <c r="G4932" t="s">
        <v>1135</v>
      </c>
      <c r="H4932" t="s">
        <v>2275</v>
      </c>
      <c r="I4932" t="s">
        <v>1497</v>
      </c>
      <c r="J4932" t="s">
        <v>275</v>
      </c>
      <c r="K4932" t="s">
        <v>276</v>
      </c>
      <c r="L4932" t="s">
        <v>124</v>
      </c>
      <c r="M4932" t="s">
        <v>38</v>
      </c>
      <c r="N4932" t="s">
        <v>39</v>
      </c>
      <c r="O4932" s="23">
        <v>527</v>
      </c>
      <c r="P4932" s="9">
        <v>11.64</v>
      </c>
      <c r="Q4932" t="s">
        <v>40</v>
      </c>
      <c r="R4932">
        <v>59633</v>
      </c>
      <c r="S4932" s="9">
        <v>45.29</v>
      </c>
      <c r="T4932" s="26">
        <v>4.79</v>
      </c>
      <c r="U4932" s="8">
        <v>216.94</v>
      </c>
      <c r="V4932" t="s">
        <v>7924</v>
      </c>
      <c r="W4932" t="s">
        <v>2276</v>
      </c>
      <c r="X4932" t="s">
        <v>42</v>
      </c>
      <c r="Y4932" t="s">
        <v>2277</v>
      </c>
      <c r="AA4932" s="1">
        <f t="shared" si="592"/>
        <v>46036</v>
      </c>
      <c r="AB4932" s="2">
        <f t="shared" si="593"/>
        <v>1</v>
      </c>
      <c r="AC4932" s="2">
        <f t="shared" si="594"/>
        <v>2026</v>
      </c>
      <c r="AD4932" s="2" t="str">
        <f>IFERROR(VLOOKUP(A4932,'Aux Área'!$A$4:$B$123,2,0),"-")</f>
        <v>INSPEÇÃO</v>
      </c>
    </row>
    <row r="4933" spans="1:30" x14ac:dyDescent="0.3">
      <c r="A4933" t="s">
        <v>2278</v>
      </c>
      <c r="B4933" t="s">
        <v>4664</v>
      </c>
      <c r="C4933" t="s">
        <v>7925</v>
      </c>
      <c r="D4933" t="s">
        <v>3310</v>
      </c>
      <c r="E4933" t="s">
        <v>3311</v>
      </c>
      <c r="F4933" t="s">
        <v>2281</v>
      </c>
      <c r="G4933" t="s">
        <v>1135</v>
      </c>
      <c r="H4933" t="s">
        <v>2275</v>
      </c>
      <c r="I4933" t="s">
        <v>1497</v>
      </c>
      <c r="J4933" t="s">
        <v>169</v>
      </c>
      <c r="K4933" t="s">
        <v>170</v>
      </c>
      <c r="L4933" t="s">
        <v>124</v>
      </c>
      <c r="M4933" t="s">
        <v>38</v>
      </c>
      <c r="N4933" t="s">
        <v>39</v>
      </c>
      <c r="O4933" s="23">
        <v>428</v>
      </c>
      <c r="P4933" s="9">
        <v>10.06</v>
      </c>
      <c r="Q4933" t="s">
        <v>40</v>
      </c>
      <c r="R4933">
        <v>79609</v>
      </c>
      <c r="S4933" s="9">
        <v>42.56</v>
      </c>
      <c r="T4933" s="26">
        <v>4.8899999999999997</v>
      </c>
      <c r="U4933" s="8">
        <v>208.11</v>
      </c>
      <c r="V4933" t="s">
        <v>112</v>
      </c>
      <c r="W4933" t="s">
        <v>2276</v>
      </c>
      <c r="X4933" t="s">
        <v>42</v>
      </c>
      <c r="Y4933" t="s">
        <v>2277</v>
      </c>
      <c r="AA4933" s="1">
        <f t="shared" si="592"/>
        <v>46036</v>
      </c>
      <c r="AB4933" s="2">
        <f t="shared" si="593"/>
        <v>1</v>
      </c>
      <c r="AC4933" s="2">
        <f t="shared" si="594"/>
        <v>2026</v>
      </c>
      <c r="AD4933" s="2" t="str">
        <f>IFERROR(VLOOKUP(A4933,'Aux Área'!$A$4:$B$123,2,0),"-")</f>
        <v>INSPEÇÃO</v>
      </c>
    </row>
    <row r="4934" spans="1:30" x14ac:dyDescent="0.3">
      <c r="A4934" t="s">
        <v>2306</v>
      </c>
      <c r="B4934" t="s">
        <v>4613</v>
      </c>
      <c r="C4934" t="s">
        <v>7926</v>
      </c>
      <c r="D4934" t="s">
        <v>7488</v>
      </c>
      <c r="E4934" t="s">
        <v>7489</v>
      </c>
      <c r="F4934" t="s">
        <v>2309</v>
      </c>
      <c r="G4934" t="s">
        <v>1135</v>
      </c>
      <c r="H4934" t="s">
        <v>2275</v>
      </c>
      <c r="I4934" t="s">
        <v>1497</v>
      </c>
      <c r="J4934" t="s">
        <v>89</v>
      </c>
      <c r="K4934" t="s">
        <v>90</v>
      </c>
      <c r="L4934" t="s">
        <v>91</v>
      </c>
      <c r="M4934" t="s">
        <v>38</v>
      </c>
      <c r="N4934" t="s">
        <v>39</v>
      </c>
      <c r="O4934" s="23">
        <v>276</v>
      </c>
      <c r="P4934" s="9">
        <v>10.92</v>
      </c>
      <c r="Q4934" t="s">
        <v>40</v>
      </c>
      <c r="R4934">
        <v>71684</v>
      </c>
      <c r="S4934" s="9">
        <v>25.28</v>
      </c>
      <c r="T4934" s="26">
        <v>4.99</v>
      </c>
      <c r="U4934" s="8">
        <v>126.15</v>
      </c>
      <c r="V4934" t="s">
        <v>7927</v>
      </c>
      <c r="W4934" t="s">
        <v>2276</v>
      </c>
      <c r="X4934" t="s">
        <v>42</v>
      </c>
      <c r="Y4934" t="s">
        <v>2277</v>
      </c>
      <c r="AA4934" s="1">
        <f t="shared" si="592"/>
        <v>46036</v>
      </c>
      <c r="AB4934" s="2">
        <f t="shared" si="593"/>
        <v>1</v>
      </c>
      <c r="AC4934" s="2">
        <f t="shared" si="594"/>
        <v>2026</v>
      </c>
      <c r="AD4934" s="2" t="str">
        <f>IFERROR(VLOOKUP(A4934,'Aux Área'!$A$4:$B$123,2,0),"-")</f>
        <v>INSPEÇÃO</v>
      </c>
    </row>
    <row r="4935" spans="1:30" x14ac:dyDescent="0.3">
      <c r="A4935" t="s">
        <v>2260</v>
      </c>
      <c r="B4935" t="s">
        <v>113</v>
      </c>
      <c r="C4935" t="s">
        <v>7928</v>
      </c>
      <c r="D4935" t="s">
        <v>4423</v>
      </c>
      <c r="E4935" t="s">
        <v>4424</v>
      </c>
      <c r="F4935" t="s">
        <v>2262</v>
      </c>
      <c r="G4935" t="s">
        <v>35</v>
      </c>
      <c r="H4935" t="s">
        <v>2263</v>
      </c>
      <c r="I4935" t="s">
        <v>2186</v>
      </c>
      <c r="J4935" t="s">
        <v>409</v>
      </c>
      <c r="K4935" t="s">
        <v>410</v>
      </c>
      <c r="L4935" t="s">
        <v>141</v>
      </c>
      <c r="M4935" t="s">
        <v>38</v>
      </c>
      <c r="N4935" t="s">
        <v>668</v>
      </c>
      <c r="O4935" s="23">
        <v>775</v>
      </c>
      <c r="P4935" s="9">
        <v>13.2</v>
      </c>
      <c r="Q4935" t="s">
        <v>40</v>
      </c>
      <c r="R4935">
        <v>64802</v>
      </c>
      <c r="S4935" s="9">
        <v>58.73</v>
      </c>
      <c r="T4935" s="26">
        <v>6.09</v>
      </c>
      <c r="U4935" s="8">
        <v>357.67</v>
      </c>
      <c r="V4935" t="s">
        <v>7929</v>
      </c>
      <c r="W4935" t="s">
        <v>2007</v>
      </c>
      <c r="X4935" t="s">
        <v>42</v>
      </c>
      <c r="Y4935" t="s">
        <v>1740</v>
      </c>
      <c r="AA4935" s="1">
        <f t="shared" si="592"/>
        <v>46036</v>
      </c>
      <c r="AB4935" s="2">
        <f t="shared" si="593"/>
        <v>1</v>
      </c>
      <c r="AC4935" s="2">
        <f t="shared" si="594"/>
        <v>2026</v>
      </c>
      <c r="AD4935" s="2" t="str">
        <f>IFERROR(VLOOKUP(A4935,'Aux Área'!$A$4:$B$123,2,0),"-")</f>
        <v>INSPEÇÃO</v>
      </c>
    </row>
    <row r="4936" spans="1:30" x14ac:dyDescent="0.3">
      <c r="A4936" t="s">
        <v>2282</v>
      </c>
      <c r="B4936" t="s">
        <v>4679</v>
      </c>
      <c r="C4936" t="s">
        <v>7930</v>
      </c>
      <c r="D4936" t="s">
        <v>4124</v>
      </c>
      <c r="E4936" t="s">
        <v>4125</v>
      </c>
      <c r="F4936" t="s">
        <v>2285</v>
      </c>
      <c r="G4936" t="s">
        <v>1135</v>
      </c>
      <c r="H4936" t="s">
        <v>2275</v>
      </c>
      <c r="I4936" t="s">
        <v>1497</v>
      </c>
      <c r="J4936" t="s">
        <v>165</v>
      </c>
      <c r="K4936" t="s">
        <v>166</v>
      </c>
      <c r="L4936" t="s">
        <v>167</v>
      </c>
      <c r="M4936" t="s">
        <v>38</v>
      </c>
      <c r="N4936" t="s">
        <v>39</v>
      </c>
      <c r="O4936" s="23">
        <v>426</v>
      </c>
      <c r="P4936" s="9">
        <v>11.12</v>
      </c>
      <c r="Q4936" t="s">
        <v>40</v>
      </c>
      <c r="R4936">
        <v>66912</v>
      </c>
      <c r="S4936" s="9">
        <v>38.32</v>
      </c>
      <c r="T4936" s="26">
        <v>4.7910000000000004</v>
      </c>
      <c r="U4936" s="8">
        <v>183.58</v>
      </c>
      <c r="V4936" t="s">
        <v>112</v>
      </c>
      <c r="W4936" t="s">
        <v>2276</v>
      </c>
      <c r="X4936" t="s">
        <v>42</v>
      </c>
      <c r="Y4936" t="s">
        <v>2277</v>
      </c>
      <c r="AA4936" s="1">
        <f t="shared" si="592"/>
        <v>46036</v>
      </c>
      <c r="AB4936" s="2">
        <f t="shared" si="593"/>
        <v>1</v>
      </c>
      <c r="AC4936" s="2">
        <f t="shared" si="594"/>
        <v>2026</v>
      </c>
      <c r="AD4936" s="2" t="str">
        <f>IFERROR(VLOOKUP(A4936,'Aux Área'!$A$4:$B$123,2,0),"-")</f>
        <v>INSPEÇÃO</v>
      </c>
    </row>
    <row r="4937" spans="1:30" x14ac:dyDescent="0.3">
      <c r="A4937" t="s">
        <v>2146</v>
      </c>
      <c r="B4937" t="s">
        <v>1800</v>
      </c>
      <c r="C4937" t="s">
        <v>7931</v>
      </c>
      <c r="D4937" t="s">
        <v>1841</v>
      </c>
      <c r="E4937" t="s">
        <v>1842</v>
      </c>
      <c r="F4937" t="s">
        <v>653</v>
      </c>
      <c r="G4937" t="s">
        <v>635</v>
      </c>
      <c r="H4937" t="s">
        <v>666</v>
      </c>
      <c r="I4937" t="s">
        <v>667</v>
      </c>
      <c r="J4937" t="s">
        <v>122</v>
      </c>
      <c r="K4937" t="s">
        <v>123</v>
      </c>
      <c r="L4937" t="s">
        <v>124</v>
      </c>
      <c r="M4937" t="s">
        <v>38</v>
      </c>
      <c r="N4937" t="s">
        <v>668</v>
      </c>
      <c r="O4937" s="23">
        <v>0</v>
      </c>
      <c r="P4937" s="9">
        <v>0</v>
      </c>
      <c r="Q4937" t="s">
        <v>40</v>
      </c>
      <c r="R4937">
        <v>0</v>
      </c>
      <c r="S4937" s="9">
        <v>117.18</v>
      </c>
      <c r="T4937" s="26">
        <v>6.09</v>
      </c>
      <c r="U4937" s="8">
        <v>713.67</v>
      </c>
      <c r="V4937" t="s">
        <v>112</v>
      </c>
      <c r="W4937" t="s">
        <v>652</v>
      </c>
      <c r="X4937" t="s">
        <v>42</v>
      </c>
      <c r="Y4937" t="s">
        <v>653</v>
      </c>
      <c r="AA4937" s="1">
        <f t="shared" si="592"/>
        <v>46036</v>
      </c>
      <c r="AB4937" s="2">
        <f t="shared" si="593"/>
        <v>1</v>
      </c>
      <c r="AC4937" s="2">
        <f t="shared" si="594"/>
        <v>2026</v>
      </c>
      <c r="AD4937" s="2" t="str">
        <f>IFERROR(VLOOKUP(A4937,'Aux Área'!$A$4:$B$123,2,0),"-")</f>
        <v>SÃO PEDRO</v>
      </c>
    </row>
    <row r="4938" spans="1:30" x14ac:dyDescent="0.3">
      <c r="A4938" t="s">
        <v>2146</v>
      </c>
      <c r="C4938" t="s">
        <v>7931</v>
      </c>
      <c r="F4938" t="s">
        <v>15689</v>
      </c>
      <c r="K4938" t="s">
        <v>123</v>
      </c>
      <c r="N4938" t="s">
        <v>15690</v>
      </c>
      <c r="O4938" s="23">
        <v>0</v>
      </c>
      <c r="P4938" s="23">
        <v>0</v>
      </c>
      <c r="Q4938" t="s">
        <v>40</v>
      </c>
      <c r="R4938">
        <v>0</v>
      </c>
      <c r="S4938">
        <v>11.74</v>
      </c>
      <c r="U4938" s="8">
        <v>40.97</v>
      </c>
      <c r="AA4938" s="1">
        <f>IFERROR(DATEVALUE(C4938),"-")</f>
        <v>46036</v>
      </c>
      <c r="AB4938" s="2">
        <f>IFERROR(MONTH(AA4938),"-")</f>
        <v>1</v>
      </c>
      <c r="AC4938" s="2">
        <f>IFERROR(YEAR(AA4938),"-")</f>
        <v>2026</v>
      </c>
      <c r="AD4938" s="2" t="str">
        <f>IFERROR(VLOOKUP(A4938,'Aux Área'!$A$4:$B$123,2,0),"-")</f>
        <v>SÃO PEDRO</v>
      </c>
    </row>
    <row r="4939" spans="1:30" x14ac:dyDescent="0.3">
      <c r="A4939" t="s">
        <v>2087</v>
      </c>
      <c r="B4939" t="s">
        <v>2088</v>
      </c>
      <c r="C4939" t="s">
        <v>7932</v>
      </c>
      <c r="D4939" t="s">
        <v>1948</v>
      </c>
      <c r="E4939" t="s">
        <v>1949</v>
      </c>
      <c r="F4939" t="s">
        <v>653</v>
      </c>
      <c r="G4939" t="s">
        <v>659</v>
      </c>
      <c r="H4939" t="s">
        <v>660</v>
      </c>
      <c r="I4939" t="s">
        <v>661</v>
      </c>
      <c r="J4939" t="s">
        <v>139</v>
      </c>
      <c r="K4939" t="s">
        <v>140</v>
      </c>
      <c r="L4939" t="s">
        <v>141</v>
      </c>
      <c r="M4939" t="s">
        <v>38</v>
      </c>
      <c r="N4939" t="s">
        <v>668</v>
      </c>
      <c r="O4939" s="23">
        <v>0</v>
      </c>
      <c r="P4939" s="9">
        <v>0</v>
      </c>
      <c r="Q4939" t="s">
        <v>40</v>
      </c>
      <c r="R4939">
        <v>0</v>
      </c>
      <c r="S4939" s="9">
        <v>91.39</v>
      </c>
      <c r="T4939" s="26">
        <v>5.69</v>
      </c>
      <c r="U4939" s="8">
        <v>520.01</v>
      </c>
      <c r="V4939" t="s">
        <v>7933</v>
      </c>
      <c r="W4939" t="s">
        <v>652</v>
      </c>
      <c r="X4939" t="s">
        <v>42</v>
      </c>
      <c r="Y4939" t="s">
        <v>653</v>
      </c>
      <c r="AA4939" s="1">
        <f t="shared" ref="AA4939:AA4970" si="595">DATEVALUE(C4939)</f>
        <v>46036</v>
      </c>
      <c r="AB4939" s="2">
        <f t="shared" ref="AB4939:AB4970" si="596">MONTH(AA4939)</f>
        <v>1</v>
      </c>
      <c r="AC4939" s="2">
        <f t="shared" ref="AC4939:AC4970" si="597">YEAR(AA4939)</f>
        <v>2026</v>
      </c>
      <c r="AD4939" s="2" t="str">
        <f>IFERROR(VLOOKUP(A4939,'Aux Área'!$A$4:$B$123,2,0),"-")</f>
        <v>SÃO PEDRO</v>
      </c>
    </row>
    <row r="4940" spans="1:30" x14ac:dyDescent="0.3">
      <c r="A4940" t="s">
        <v>62</v>
      </c>
      <c r="B4940" t="s">
        <v>1455</v>
      </c>
      <c r="C4940" t="s">
        <v>7934</v>
      </c>
      <c r="D4940" t="s">
        <v>158</v>
      </c>
      <c r="E4940" t="s">
        <v>159</v>
      </c>
      <c r="F4940" t="s">
        <v>63</v>
      </c>
      <c r="G4940" t="s">
        <v>35</v>
      </c>
      <c r="H4940" t="s">
        <v>36</v>
      </c>
      <c r="I4940" t="s">
        <v>37</v>
      </c>
      <c r="J4940" t="s">
        <v>526</v>
      </c>
      <c r="K4940" t="s">
        <v>527</v>
      </c>
      <c r="L4940" t="s">
        <v>124</v>
      </c>
      <c r="M4940" t="s">
        <v>38</v>
      </c>
      <c r="N4940" t="s">
        <v>39</v>
      </c>
      <c r="O4940" s="23">
        <v>183</v>
      </c>
      <c r="P4940" s="9">
        <v>7.62</v>
      </c>
      <c r="Q4940" t="s">
        <v>40</v>
      </c>
      <c r="R4940">
        <v>53947</v>
      </c>
      <c r="S4940" s="9">
        <v>24.03</v>
      </c>
      <c r="T4940" s="26">
        <v>4.99</v>
      </c>
      <c r="U4940" s="8">
        <v>119.91</v>
      </c>
      <c r="V4940" t="s">
        <v>41</v>
      </c>
      <c r="W4940" t="s">
        <v>2007</v>
      </c>
      <c r="X4940" t="s">
        <v>42</v>
      </c>
      <c r="Y4940" t="s">
        <v>1740</v>
      </c>
      <c r="AA4940" s="1">
        <f t="shared" si="595"/>
        <v>46036</v>
      </c>
      <c r="AB4940" s="2">
        <f t="shared" si="596"/>
        <v>1</v>
      </c>
      <c r="AC4940" s="2">
        <f t="shared" si="597"/>
        <v>2026</v>
      </c>
      <c r="AD4940" s="2" t="str">
        <f>IFERROR(VLOOKUP(A4940,'Aux Área'!$A$4:$B$123,2,0),"-")</f>
        <v>CONSERVA</v>
      </c>
    </row>
    <row r="4941" spans="1:30" x14ac:dyDescent="0.3">
      <c r="A4941" t="s">
        <v>60</v>
      </c>
      <c r="B4941" t="s">
        <v>614</v>
      </c>
      <c r="C4941" t="s">
        <v>7935</v>
      </c>
      <c r="D4941" t="s">
        <v>1206</v>
      </c>
      <c r="E4941" t="s">
        <v>1207</v>
      </c>
      <c r="F4941" t="s">
        <v>61</v>
      </c>
      <c r="G4941" t="s">
        <v>35</v>
      </c>
      <c r="H4941" t="s">
        <v>36</v>
      </c>
      <c r="I4941" t="s">
        <v>37</v>
      </c>
      <c r="J4941" t="s">
        <v>275</v>
      </c>
      <c r="K4941" t="s">
        <v>276</v>
      </c>
      <c r="L4941" t="s">
        <v>124</v>
      </c>
      <c r="M4941" t="s">
        <v>38</v>
      </c>
      <c r="N4941" t="s">
        <v>39</v>
      </c>
      <c r="O4941" s="23">
        <v>248</v>
      </c>
      <c r="P4941" s="9">
        <v>9.3699999999999992</v>
      </c>
      <c r="Q4941" t="s">
        <v>40</v>
      </c>
      <c r="R4941">
        <v>29206</v>
      </c>
      <c r="S4941" s="9">
        <v>26.47</v>
      </c>
      <c r="T4941" s="26">
        <v>4.79</v>
      </c>
      <c r="U4941" s="8">
        <v>126.79</v>
      </c>
      <c r="V4941" t="s">
        <v>7936</v>
      </c>
      <c r="W4941" t="s">
        <v>2007</v>
      </c>
      <c r="X4941" t="s">
        <v>42</v>
      </c>
      <c r="Y4941" t="s">
        <v>1740</v>
      </c>
      <c r="AA4941" s="1">
        <f t="shared" si="595"/>
        <v>46036</v>
      </c>
      <c r="AB4941" s="2">
        <f t="shared" si="596"/>
        <v>1</v>
      </c>
      <c r="AC4941" s="2">
        <f t="shared" si="597"/>
        <v>2026</v>
      </c>
      <c r="AD4941" s="2" t="str">
        <f>IFERROR(VLOOKUP(A4941,'Aux Área'!$A$4:$B$123,2,0),"-")</f>
        <v>QSMS</v>
      </c>
    </row>
    <row r="4942" spans="1:30" x14ac:dyDescent="0.3">
      <c r="A4942" t="s">
        <v>3092</v>
      </c>
      <c r="B4942" t="s">
        <v>4774</v>
      </c>
      <c r="C4942" t="s">
        <v>7937</v>
      </c>
      <c r="D4942" t="s">
        <v>3276</v>
      </c>
      <c r="E4942" t="s">
        <v>3277</v>
      </c>
      <c r="F4942" t="s">
        <v>3594</v>
      </c>
      <c r="G4942" t="s">
        <v>1135</v>
      </c>
      <c r="H4942" t="s">
        <v>2275</v>
      </c>
      <c r="I4942" t="s">
        <v>1497</v>
      </c>
      <c r="J4942" t="s">
        <v>231</v>
      </c>
      <c r="K4942" t="s">
        <v>232</v>
      </c>
      <c r="L4942" t="s">
        <v>217</v>
      </c>
      <c r="M4942" t="s">
        <v>38</v>
      </c>
      <c r="N4942" t="s">
        <v>39</v>
      </c>
      <c r="O4942" s="23">
        <v>589</v>
      </c>
      <c r="P4942" s="9">
        <v>12.19</v>
      </c>
      <c r="Q4942" t="s">
        <v>40</v>
      </c>
      <c r="R4942">
        <v>60357</v>
      </c>
      <c r="S4942" s="9">
        <v>48.3</v>
      </c>
      <c r="T4942" s="26">
        <v>4.8600000000000003</v>
      </c>
      <c r="U4942" s="8">
        <v>234.75</v>
      </c>
      <c r="V4942" t="s">
        <v>7938</v>
      </c>
      <c r="W4942" t="s">
        <v>2276</v>
      </c>
      <c r="X4942" t="s">
        <v>42</v>
      </c>
      <c r="Y4942" t="s">
        <v>2277</v>
      </c>
      <c r="AA4942" s="1">
        <f t="shared" si="595"/>
        <v>46036</v>
      </c>
      <c r="AB4942" s="2">
        <f t="shared" si="596"/>
        <v>1</v>
      </c>
      <c r="AC4942" s="2">
        <f t="shared" si="597"/>
        <v>2026</v>
      </c>
      <c r="AD4942" s="2" t="str">
        <f>IFERROR(VLOOKUP(A4942,'Aux Área'!$A$4:$B$123,2,0),"-")</f>
        <v>INSPEÇÃO</v>
      </c>
    </row>
    <row r="4943" spans="1:30" x14ac:dyDescent="0.3">
      <c r="A4943" t="s">
        <v>2181</v>
      </c>
      <c r="B4943" t="s">
        <v>4595</v>
      </c>
      <c r="C4943" t="s">
        <v>7939</v>
      </c>
      <c r="D4943" t="s">
        <v>3303</v>
      </c>
      <c r="E4943" t="s">
        <v>3304</v>
      </c>
      <c r="F4943" t="s">
        <v>2184</v>
      </c>
      <c r="G4943" t="s">
        <v>1135</v>
      </c>
      <c r="H4943" t="s">
        <v>2185</v>
      </c>
      <c r="I4943" t="s">
        <v>2186</v>
      </c>
      <c r="J4943" t="s">
        <v>237</v>
      </c>
      <c r="K4943" t="s">
        <v>238</v>
      </c>
      <c r="L4943" t="s">
        <v>110</v>
      </c>
      <c r="M4943" t="s">
        <v>38</v>
      </c>
      <c r="N4943" t="s">
        <v>668</v>
      </c>
      <c r="O4943" s="23">
        <v>1020</v>
      </c>
      <c r="P4943" s="9">
        <v>14.26</v>
      </c>
      <c r="Q4943" t="s">
        <v>40</v>
      </c>
      <c r="R4943">
        <v>81616</v>
      </c>
      <c r="S4943" s="9">
        <v>71.540000000000006</v>
      </c>
      <c r="T4943" s="26">
        <v>6.0410000000000004</v>
      </c>
      <c r="U4943" s="8">
        <v>432.16</v>
      </c>
      <c r="V4943" t="s">
        <v>41</v>
      </c>
      <c r="W4943" t="s">
        <v>2007</v>
      </c>
      <c r="X4943" t="s">
        <v>42</v>
      </c>
      <c r="Y4943" t="s">
        <v>2188</v>
      </c>
      <c r="AA4943" s="1">
        <f t="shared" si="595"/>
        <v>46036</v>
      </c>
      <c r="AB4943" s="2">
        <f t="shared" si="596"/>
        <v>1</v>
      </c>
      <c r="AC4943" s="2">
        <f t="shared" si="597"/>
        <v>2026</v>
      </c>
      <c r="AD4943" s="2" t="str">
        <f>IFERROR(VLOOKUP(A4943,'Aux Área'!$A$4:$B$123,2,0),"-")</f>
        <v>INSPEÇÃO</v>
      </c>
    </row>
    <row r="4944" spans="1:30" x14ac:dyDescent="0.3">
      <c r="A4944" t="s">
        <v>1999</v>
      </c>
      <c r="B4944" t="s">
        <v>3016</v>
      </c>
      <c r="C4944" t="s">
        <v>7940</v>
      </c>
      <c r="D4944" t="s">
        <v>1297</v>
      </c>
      <c r="E4944" t="s">
        <v>2221</v>
      </c>
      <c r="F4944" t="s">
        <v>2002</v>
      </c>
      <c r="G4944" t="s">
        <v>659</v>
      </c>
      <c r="H4944" t="s">
        <v>2003</v>
      </c>
      <c r="I4944" t="s">
        <v>667</v>
      </c>
      <c r="J4944" t="s">
        <v>215</v>
      </c>
      <c r="K4944" t="s">
        <v>216</v>
      </c>
      <c r="L4944" t="s">
        <v>217</v>
      </c>
      <c r="M4944" t="s">
        <v>38</v>
      </c>
      <c r="N4944" t="s">
        <v>668</v>
      </c>
      <c r="O4944" s="23">
        <v>379</v>
      </c>
      <c r="P4944" s="9">
        <v>3.6</v>
      </c>
      <c r="Q4944" t="s">
        <v>40</v>
      </c>
      <c r="R4944">
        <v>14477</v>
      </c>
      <c r="S4944" s="9">
        <v>105.15</v>
      </c>
      <c r="T4944" s="26">
        <v>6.29</v>
      </c>
      <c r="U4944" s="8">
        <v>661.39</v>
      </c>
      <c r="V4944" t="s">
        <v>41</v>
      </c>
      <c r="W4944" t="s">
        <v>1985</v>
      </c>
      <c r="X4944" t="s">
        <v>42</v>
      </c>
      <c r="Y4944" t="s">
        <v>1986</v>
      </c>
      <c r="AA4944" s="1">
        <f t="shared" si="595"/>
        <v>46036</v>
      </c>
      <c r="AB4944" s="2">
        <f t="shared" si="596"/>
        <v>1</v>
      </c>
      <c r="AC4944" s="2">
        <f t="shared" si="597"/>
        <v>2026</v>
      </c>
      <c r="AD4944" s="2" t="str">
        <f>IFERROR(VLOOKUP(A4944,'Aux Área'!$A$4:$B$123,2,0),"-")</f>
        <v>PESADOS</v>
      </c>
    </row>
    <row r="4945" spans="1:30" x14ac:dyDescent="0.3">
      <c r="A4945" t="s">
        <v>2638</v>
      </c>
      <c r="B4945" t="s">
        <v>4593</v>
      </c>
      <c r="C4945" t="s">
        <v>7941</v>
      </c>
      <c r="D4945" t="s">
        <v>7192</v>
      </c>
      <c r="E4945" t="s">
        <v>7193</v>
      </c>
      <c r="F4945" t="s">
        <v>2641</v>
      </c>
      <c r="G4945" t="s">
        <v>1135</v>
      </c>
      <c r="H4945" t="s">
        <v>2275</v>
      </c>
      <c r="I4945" t="s">
        <v>1497</v>
      </c>
      <c r="J4945" t="s">
        <v>275</v>
      </c>
      <c r="K4945" t="s">
        <v>276</v>
      </c>
      <c r="L4945" t="s">
        <v>124</v>
      </c>
      <c r="M4945" t="s">
        <v>38</v>
      </c>
      <c r="N4945" t="s">
        <v>39</v>
      </c>
      <c r="O4945" s="23">
        <v>509</v>
      </c>
      <c r="P4945" s="9">
        <v>11.46</v>
      </c>
      <c r="Q4945" t="s">
        <v>40</v>
      </c>
      <c r="R4945">
        <v>66932</v>
      </c>
      <c r="S4945" s="9">
        <v>44.42</v>
      </c>
      <c r="T4945" s="26">
        <v>4.79</v>
      </c>
      <c r="U4945" s="8">
        <v>212.77</v>
      </c>
      <c r="V4945" t="s">
        <v>7942</v>
      </c>
      <c r="W4945" t="s">
        <v>2276</v>
      </c>
      <c r="X4945" t="s">
        <v>42</v>
      </c>
      <c r="Y4945" t="s">
        <v>2277</v>
      </c>
      <c r="AA4945" s="1">
        <f t="shared" si="595"/>
        <v>46036</v>
      </c>
      <c r="AB4945" s="2">
        <f t="shared" si="596"/>
        <v>1</v>
      </c>
      <c r="AC4945" s="2">
        <f t="shared" si="597"/>
        <v>2026</v>
      </c>
      <c r="AD4945" s="2" t="str">
        <f>IFERROR(VLOOKUP(A4945,'Aux Área'!$A$4:$B$123,2,0),"-")</f>
        <v>INSPEÇÃO</v>
      </c>
    </row>
    <row r="4946" spans="1:30" x14ac:dyDescent="0.3">
      <c r="A4946" t="s">
        <v>2643</v>
      </c>
      <c r="B4946" t="s">
        <v>2307</v>
      </c>
      <c r="C4946" t="s">
        <v>7943</v>
      </c>
      <c r="D4946" t="s">
        <v>7207</v>
      </c>
      <c r="E4946" t="s">
        <v>7208</v>
      </c>
      <c r="F4946" t="s">
        <v>2646</v>
      </c>
      <c r="G4946" t="s">
        <v>1300</v>
      </c>
      <c r="H4946" t="s">
        <v>1301</v>
      </c>
      <c r="I4946" t="s">
        <v>37</v>
      </c>
      <c r="J4946" t="s">
        <v>172</v>
      </c>
      <c r="K4946" t="s">
        <v>173</v>
      </c>
      <c r="L4946" t="s">
        <v>124</v>
      </c>
      <c r="M4946" t="s">
        <v>38</v>
      </c>
      <c r="N4946" t="s">
        <v>39</v>
      </c>
      <c r="O4946" s="23">
        <v>464</v>
      </c>
      <c r="P4946" s="9">
        <v>10.37</v>
      </c>
      <c r="Q4946" t="s">
        <v>40</v>
      </c>
      <c r="R4946">
        <v>74465</v>
      </c>
      <c r="S4946" s="9">
        <v>44.73</v>
      </c>
      <c r="T4946" s="26">
        <v>4.59</v>
      </c>
      <c r="U4946" s="8">
        <v>205.31</v>
      </c>
      <c r="V4946" t="s">
        <v>7258</v>
      </c>
      <c r="W4946" t="s">
        <v>2276</v>
      </c>
      <c r="X4946" t="s">
        <v>42</v>
      </c>
      <c r="Y4946" t="s">
        <v>2277</v>
      </c>
      <c r="AA4946" s="1">
        <f t="shared" si="595"/>
        <v>46036</v>
      </c>
      <c r="AB4946" s="2">
        <f t="shared" si="596"/>
        <v>1</v>
      </c>
      <c r="AC4946" s="2">
        <f t="shared" si="597"/>
        <v>2026</v>
      </c>
      <c r="AD4946" s="2" t="str">
        <f>IFERROR(VLOOKUP(A4946,'Aux Área'!$A$4:$B$123,2,0),"-")</f>
        <v>INSPEÇÃO</v>
      </c>
    </row>
    <row r="4947" spans="1:30" x14ac:dyDescent="0.3">
      <c r="A4947" t="s">
        <v>2347</v>
      </c>
      <c r="B4947" t="s">
        <v>2348</v>
      </c>
      <c r="C4947" t="s">
        <v>7944</v>
      </c>
      <c r="D4947" t="s">
        <v>3633</v>
      </c>
      <c r="E4947" t="s">
        <v>3634</v>
      </c>
      <c r="F4947" t="s">
        <v>2350</v>
      </c>
      <c r="G4947" t="s">
        <v>659</v>
      </c>
      <c r="H4947" t="s">
        <v>1996</v>
      </c>
      <c r="I4947" t="s">
        <v>1997</v>
      </c>
      <c r="J4947" t="s">
        <v>237</v>
      </c>
      <c r="K4947" t="s">
        <v>238</v>
      </c>
      <c r="L4947" t="s">
        <v>110</v>
      </c>
      <c r="M4947" t="s">
        <v>38</v>
      </c>
      <c r="N4947" t="s">
        <v>668</v>
      </c>
      <c r="O4947" s="23">
        <v>384</v>
      </c>
      <c r="P4947" s="9">
        <v>6</v>
      </c>
      <c r="Q4947" t="s">
        <v>40</v>
      </c>
      <c r="R4947">
        <v>20739</v>
      </c>
      <c r="S4947" s="9">
        <v>64</v>
      </c>
      <c r="T4947" s="26">
        <v>6.0410000000000004</v>
      </c>
      <c r="U4947" s="8">
        <v>386.61</v>
      </c>
      <c r="V4947" t="s">
        <v>41</v>
      </c>
      <c r="W4947" t="s">
        <v>1985</v>
      </c>
      <c r="X4947" t="s">
        <v>42</v>
      </c>
      <c r="Y4947" t="s">
        <v>1986</v>
      </c>
      <c r="AA4947" s="1">
        <f t="shared" si="595"/>
        <v>46036</v>
      </c>
      <c r="AB4947" s="2">
        <f t="shared" si="596"/>
        <v>1</v>
      </c>
      <c r="AC4947" s="2">
        <f t="shared" si="597"/>
        <v>2026</v>
      </c>
      <c r="AD4947" s="2" t="str">
        <f>IFERROR(VLOOKUP(A4947,'Aux Área'!$A$4:$B$123,2,0),"-")</f>
        <v>PESADOS</v>
      </c>
    </row>
    <row r="4948" spans="1:30" x14ac:dyDescent="0.3">
      <c r="A4948" t="s">
        <v>64</v>
      </c>
      <c r="B4948" t="s">
        <v>332</v>
      </c>
      <c r="C4948" t="s">
        <v>7945</v>
      </c>
      <c r="D4948" t="s">
        <v>127</v>
      </c>
      <c r="E4948" t="s">
        <v>128</v>
      </c>
      <c r="F4948" t="s">
        <v>65</v>
      </c>
      <c r="G4948" t="s">
        <v>35</v>
      </c>
      <c r="H4948" t="s">
        <v>36</v>
      </c>
      <c r="I4948" t="s">
        <v>37</v>
      </c>
      <c r="J4948" t="s">
        <v>165</v>
      </c>
      <c r="K4948" t="s">
        <v>166</v>
      </c>
      <c r="L4948" t="s">
        <v>167</v>
      </c>
      <c r="M4948" t="s">
        <v>38</v>
      </c>
      <c r="N4948" t="s">
        <v>39</v>
      </c>
      <c r="O4948" s="23">
        <v>386</v>
      </c>
      <c r="P4948" s="9">
        <v>9.48</v>
      </c>
      <c r="Q4948" t="s">
        <v>40</v>
      </c>
      <c r="R4948">
        <v>40726</v>
      </c>
      <c r="S4948" s="9">
        <v>40.71</v>
      </c>
      <c r="T4948" s="26">
        <v>4.79</v>
      </c>
      <c r="U4948" s="8">
        <v>195.02</v>
      </c>
      <c r="V4948" t="s">
        <v>112</v>
      </c>
      <c r="W4948" t="s">
        <v>2007</v>
      </c>
      <c r="X4948" t="s">
        <v>42</v>
      </c>
      <c r="Y4948" t="s">
        <v>1740</v>
      </c>
      <c r="AA4948" s="1">
        <f t="shared" si="595"/>
        <v>46036</v>
      </c>
      <c r="AB4948" s="2">
        <f t="shared" si="596"/>
        <v>1</v>
      </c>
      <c r="AC4948" s="2">
        <f t="shared" si="597"/>
        <v>2026</v>
      </c>
      <c r="AD4948" s="2" t="str">
        <f>IFERROR(VLOOKUP(A4948,'Aux Área'!$A$4:$B$123,2,0),"-")</f>
        <v>ENGENHARIA</v>
      </c>
    </row>
    <row r="4949" spans="1:30" x14ac:dyDescent="0.3">
      <c r="A4949" t="s">
        <v>76</v>
      </c>
      <c r="B4949" t="s">
        <v>380</v>
      </c>
      <c r="C4949" t="s">
        <v>7946</v>
      </c>
      <c r="D4949" t="s">
        <v>382</v>
      </c>
      <c r="E4949" t="s">
        <v>383</v>
      </c>
      <c r="F4949" t="s">
        <v>77</v>
      </c>
      <c r="G4949" t="s">
        <v>35</v>
      </c>
      <c r="H4949" t="s">
        <v>36</v>
      </c>
      <c r="I4949" t="s">
        <v>37</v>
      </c>
      <c r="J4949" t="s">
        <v>1665</v>
      </c>
      <c r="K4949" t="s">
        <v>1666</v>
      </c>
      <c r="L4949" t="s">
        <v>301</v>
      </c>
      <c r="M4949" t="s">
        <v>38</v>
      </c>
      <c r="N4949" t="s">
        <v>39</v>
      </c>
      <c r="O4949" s="23">
        <v>302</v>
      </c>
      <c r="P4949" s="9">
        <v>10.71</v>
      </c>
      <c r="Q4949" t="s">
        <v>40</v>
      </c>
      <c r="R4949">
        <v>50953</v>
      </c>
      <c r="S4949" s="9">
        <v>28.19</v>
      </c>
      <c r="T4949" s="26">
        <v>4.6900000000000004</v>
      </c>
      <c r="U4949" s="8">
        <v>132.21</v>
      </c>
      <c r="V4949" t="s">
        <v>7947</v>
      </c>
      <c r="W4949" t="s">
        <v>2007</v>
      </c>
      <c r="X4949" t="s">
        <v>42</v>
      </c>
      <c r="Y4949" t="s">
        <v>1740</v>
      </c>
      <c r="AA4949" s="1">
        <f t="shared" si="595"/>
        <v>46036</v>
      </c>
      <c r="AB4949" s="2">
        <f t="shared" si="596"/>
        <v>1</v>
      </c>
      <c r="AC4949" s="2">
        <f t="shared" si="597"/>
        <v>2026</v>
      </c>
      <c r="AD4949" s="2" t="str">
        <f>IFERROR(VLOOKUP(A4949,'Aux Área'!$A$4:$B$123,2,0),"-")</f>
        <v>QSMS</v>
      </c>
    </row>
    <row r="4950" spans="1:30" x14ac:dyDescent="0.3">
      <c r="A4950" t="s">
        <v>44</v>
      </c>
      <c r="B4950" t="s">
        <v>478</v>
      </c>
      <c r="C4950" t="s">
        <v>7948</v>
      </c>
      <c r="D4950" t="s">
        <v>1759</v>
      </c>
      <c r="E4950" t="s">
        <v>1760</v>
      </c>
      <c r="F4950" t="s">
        <v>45</v>
      </c>
      <c r="G4950" t="s">
        <v>35</v>
      </c>
      <c r="H4950" t="s">
        <v>36</v>
      </c>
      <c r="I4950" t="s">
        <v>37</v>
      </c>
      <c r="J4950" t="s">
        <v>165</v>
      </c>
      <c r="K4950" t="s">
        <v>166</v>
      </c>
      <c r="L4950" t="s">
        <v>167</v>
      </c>
      <c r="M4950" t="s">
        <v>38</v>
      </c>
      <c r="N4950" t="s">
        <v>39</v>
      </c>
      <c r="O4950" s="23">
        <v>364</v>
      </c>
      <c r="P4950" s="9">
        <v>10.62</v>
      </c>
      <c r="Q4950" t="s">
        <v>40</v>
      </c>
      <c r="R4950">
        <v>19239</v>
      </c>
      <c r="S4950" s="9">
        <v>34.29</v>
      </c>
      <c r="T4950" s="26">
        <v>4.79</v>
      </c>
      <c r="U4950" s="8">
        <v>164.25</v>
      </c>
      <c r="V4950" t="s">
        <v>112</v>
      </c>
      <c r="W4950" t="s">
        <v>2007</v>
      </c>
      <c r="X4950" t="s">
        <v>42</v>
      </c>
      <c r="Y4950" t="s">
        <v>1740</v>
      </c>
      <c r="AA4950" s="1">
        <f t="shared" si="595"/>
        <v>46036</v>
      </c>
      <c r="AB4950" s="2">
        <f t="shared" si="596"/>
        <v>1</v>
      </c>
      <c r="AC4950" s="2">
        <f t="shared" si="597"/>
        <v>2026</v>
      </c>
      <c r="AD4950" s="2" t="str">
        <f>IFERROR(VLOOKUP(A4950,'Aux Área'!$A$4:$B$123,2,0),"-")</f>
        <v>OPERAÇÃO</v>
      </c>
    </row>
    <row r="4951" spans="1:30" x14ac:dyDescent="0.3">
      <c r="A4951" t="s">
        <v>2655</v>
      </c>
      <c r="B4951" t="s">
        <v>2656</v>
      </c>
      <c r="C4951" t="s">
        <v>7949</v>
      </c>
      <c r="D4951" t="s">
        <v>1619</v>
      </c>
      <c r="E4951" t="s">
        <v>1620</v>
      </c>
      <c r="F4951" t="s">
        <v>3712</v>
      </c>
      <c r="G4951" t="s">
        <v>1635</v>
      </c>
      <c r="H4951" t="s">
        <v>2635</v>
      </c>
      <c r="I4951" t="s">
        <v>37</v>
      </c>
      <c r="J4951" t="s">
        <v>188</v>
      </c>
      <c r="K4951" t="s">
        <v>189</v>
      </c>
      <c r="L4951" t="s">
        <v>190</v>
      </c>
      <c r="M4951" t="s">
        <v>38</v>
      </c>
      <c r="N4951" t="s">
        <v>39</v>
      </c>
      <c r="O4951" s="23">
        <v>239</v>
      </c>
      <c r="P4951" s="9">
        <v>8.2200000000000006</v>
      </c>
      <c r="Q4951" t="s">
        <v>40</v>
      </c>
      <c r="R4951">
        <v>10686</v>
      </c>
      <c r="S4951" s="9">
        <v>29.07</v>
      </c>
      <c r="T4951" s="26">
        <v>4.99</v>
      </c>
      <c r="U4951" s="8">
        <v>145.06</v>
      </c>
      <c r="V4951" t="s">
        <v>41</v>
      </c>
      <c r="W4951" t="s">
        <v>2007</v>
      </c>
      <c r="X4951" t="s">
        <v>42</v>
      </c>
      <c r="Y4951" t="s">
        <v>6209</v>
      </c>
      <c r="AA4951" s="1">
        <f t="shared" si="595"/>
        <v>46036</v>
      </c>
      <c r="AB4951" s="2">
        <f t="shared" si="596"/>
        <v>1</v>
      </c>
      <c r="AC4951" s="2">
        <f t="shared" si="597"/>
        <v>2026</v>
      </c>
      <c r="AD4951" s="2" t="str">
        <f>IFERROR(VLOOKUP(A4951,'Aux Área'!$A$4:$B$123,2,0),"-")</f>
        <v>TI</v>
      </c>
    </row>
    <row r="4952" spans="1:30" x14ac:dyDescent="0.3">
      <c r="A4952" t="s">
        <v>2282</v>
      </c>
      <c r="B4952" t="s">
        <v>4679</v>
      </c>
      <c r="C4952" t="s">
        <v>7950</v>
      </c>
      <c r="D4952" t="s">
        <v>3098</v>
      </c>
      <c r="E4952" t="s">
        <v>3099</v>
      </c>
      <c r="F4952" t="s">
        <v>2285</v>
      </c>
      <c r="G4952" t="s">
        <v>1135</v>
      </c>
      <c r="H4952" t="s">
        <v>2275</v>
      </c>
      <c r="I4952" t="s">
        <v>1497</v>
      </c>
      <c r="J4952" t="s">
        <v>165</v>
      </c>
      <c r="K4952" t="s">
        <v>166</v>
      </c>
      <c r="L4952" t="s">
        <v>167</v>
      </c>
      <c r="M4952" t="s">
        <v>38</v>
      </c>
      <c r="N4952" t="s">
        <v>39</v>
      </c>
      <c r="O4952" s="23">
        <v>242</v>
      </c>
      <c r="P4952" s="9">
        <v>8.2799999999999994</v>
      </c>
      <c r="Q4952" t="s">
        <v>40</v>
      </c>
      <c r="R4952">
        <v>67154</v>
      </c>
      <c r="S4952" s="9">
        <v>29.23</v>
      </c>
      <c r="T4952" s="26">
        <v>4.79</v>
      </c>
      <c r="U4952" s="8">
        <v>140.02000000000001</v>
      </c>
      <c r="V4952" t="s">
        <v>112</v>
      </c>
      <c r="W4952" t="s">
        <v>2276</v>
      </c>
      <c r="X4952" t="s">
        <v>42</v>
      </c>
      <c r="Y4952" t="s">
        <v>2277</v>
      </c>
      <c r="AA4952" s="1">
        <f t="shared" si="595"/>
        <v>46036</v>
      </c>
      <c r="AB4952" s="2">
        <f t="shared" si="596"/>
        <v>1</v>
      </c>
      <c r="AC4952" s="2">
        <f t="shared" si="597"/>
        <v>2026</v>
      </c>
      <c r="AD4952" s="2" t="str">
        <f>IFERROR(VLOOKUP(A4952,'Aux Área'!$A$4:$B$123,2,0),"-")</f>
        <v>INSPEÇÃO</v>
      </c>
    </row>
    <row r="4953" spans="1:30" x14ac:dyDescent="0.3">
      <c r="A4953" t="s">
        <v>58</v>
      </c>
      <c r="B4953" t="s">
        <v>250</v>
      </c>
      <c r="C4953" t="s">
        <v>7951</v>
      </c>
      <c r="D4953" t="s">
        <v>87</v>
      </c>
      <c r="E4953" t="s">
        <v>88</v>
      </c>
      <c r="F4953" t="s">
        <v>59</v>
      </c>
      <c r="G4953" t="s">
        <v>35</v>
      </c>
      <c r="H4953" t="s">
        <v>36</v>
      </c>
      <c r="I4953" t="s">
        <v>37</v>
      </c>
      <c r="J4953" t="s">
        <v>241</v>
      </c>
      <c r="K4953" t="s">
        <v>242</v>
      </c>
      <c r="L4953" t="s">
        <v>110</v>
      </c>
      <c r="M4953" t="s">
        <v>38</v>
      </c>
      <c r="N4953" t="s">
        <v>39</v>
      </c>
      <c r="O4953" s="23">
        <v>269</v>
      </c>
      <c r="P4953" s="9">
        <v>7.52</v>
      </c>
      <c r="Q4953" t="s">
        <v>40</v>
      </c>
      <c r="R4953">
        <v>67071</v>
      </c>
      <c r="S4953" s="9">
        <v>35.76</v>
      </c>
      <c r="T4953" s="26">
        <v>4.99</v>
      </c>
      <c r="U4953" s="8">
        <v>178.43</v>
      </c>
      <c r="V4953" t="s">
        <v>41</v>
      </c>
      <c r="W4953" t="s">
        <v>2007</v>
      </c>
      <c r="X4953" t="s">
        <v>42</v>
      </c>
      <c r="Y4953" t="s">
        <v>1740</v>
      </c>
      <c r="AA4953" s="1">
        <f t="shared" si="595"/>
        <v>46036</v>
      </c>
      <c r="AB4953" s="2">
        <f t="shared" si="596"/>
        <v>1</v>
      </c>
      <c r="AC4953" s="2">
        <f t="shared" si="597"/>
        <v>2026</v>
      </c>
      <c r="AD4953" s="2" t="str">
        <f>IFERROR(VLOOKUP(A4953,'Aux Área'!$A$4:$B$123,2,0),"-")</f>
        <v>CONSERVA</v>
      </c>
    </row>
    <row r="4954" spans="1:30" x14ac:dyDescent="0.3">
      <c r="A4954" t="s">
        <v>60</v>
      </c>
      <c r="B4954" t="s">
        <v>614</v>
      </c>
      <c r="C4954" t="s">
        <v>7952</v>
      </c>
      <c r="D4954" t="s">
        <v>1206</v>
      </c>
      <c r="E4954" t="s">
        <v>1207</v>
      </c>
      <c r="F4954" t="s">
        <v>61</v>
      </c>
      <c r="G4954" t="s">
        <v>35</v>
      </c>
      <c r="H4954" t="s">
        <v>36</v>
      </c>
      <c r="I4954" t="s">
        <v>37</v>
      </c>
      <c r="J4954" t="s">
        <v>275</v>
      </c>
      <c r="K4954" t="s">
        <v>276</v>
      </c>
      <c r="L4954" t="s">
        <v>124</v>
      </c>
      <c r="M4954" t="s">
        <v>38</v>
      </c>
      <c r="N4954" t="s">
        <v>39</v>
      </c>
      <c r="O4954" s="23">
        <v>287</v>
      </c>
      <c r="P4954" s="9">
        <v>8.8000000000000007</v>
      </c>
      <c r="Q4954" t="s">
        <v>40</v>
      </c>
      <c r="R4954">
        <v>29493</v>
      </c>
      <c r="S4954" s="9">
        <v>32.61</v>
      </c>
      <c r="T4954" s="26">
        <v>4.79</v>
      </c>
      <c r="U4954" s="8">
        <v>156.19999999999999</v>
      </c>
      <c r="V4954" t="s">
        <v>7953</v>
      </c>
      <c r="W4954" t="s">
        <v>2007</v>
      </c>
      <c r="X4954" t="s">
        <v>42</v>
      </c>
      <c r="Y4954" t="s">
        <v>1740</v>
      </c>
      <c r="AA4954" s="1">
        <f t="shared" si="595"/>
        <v>46036</v>
      </c>
      <c r="AB4954" s="2">
        <f t="shared" si="596"/>
        <v>1</v>
      </c>
      <c r="AC4954" s="2">
        <f t="shared" si="597"/>
        <v>2026</v>
      </c>
      <c r="AD4954" s="2" t="str">
        <f>IFERROR(VLOOKUP(A4954,'Aux Área'!$A$4:$B$123,2,0),"-")</f>
        <v>QSMS</v>
      </c>
    </row>
    <row r="4955" spans="1:30" x14ac:dyDescent="0.3">
      <c r="A4955" t="s">
        <v>2278</v>
      </c>
      <c r="B4955" t="s">
        <v>4664</v>
      </c>
      <c r="C4955" t="s">
        <v>7954</v>
      </c>
      <c r="D4955" t="s">
        <v>3243</v>
      </c>
      <c r="E4955" t="s">
        <v>3244</v>
      </c>
      <c r="F4955" t="s">
        <v>2281</v>
      </c>
      <c r="G4955" t="s">
        <v>1135</v>
      </c>
      <c r="H4955" t="s">
        <v>2275</v>
      </c>
      <c r="I4955" t="s">
        <v>1497</v>
      </c>
      <c r="J4955" t="s">
        <v>169</v>
      </c>
      <c r="K4955" t="s">
        <v>170</v>
      </c>
      <c r="L4955" t="s">
        <v>124</v>
      </c>
      <c r="M4955" t="s">
        <v>38</v>
      </c>
      <c r="N4955" t="s">
        <v>39</v>
      </c>
      <c r="O4955" s="23">
        <v>378</v>
      </c>
      <c r="P4955" s="9">
        <v>8.42</v>
      </c>
      <c r="Q4955" t="s">
        <v>40</v>
      </c>
      <c r="R4955">
        <v>79987</v>
      </c>
      <c r="S4955" s="9">
        <v>44.91</v>
      </c>
      <c r="T4955" s="26">
        <v>4.891</v>
      </c>
      <c r="U4955" s="8">
        <v>219.65</v>
      </c>
      <c r="V4955" t="s">
        <v>41</v>
      </c>
      <c r="W4955" t="s">
        <v>2276</v>
      </c>
      <c r="X4955" t="s">
        <v>42</v>
      </c>
      <c r="Y4955" t="s">
        <v>2277</v>
      </c>
      <c r="AA4955" s="1">
        <f t="shared" si="595"/>
        <v>46036</v>
      </c>
      <c r="AB4955" s="2">
        <f t="shared" si="596"/>
        <v>1</v>
      </c>
      <c r="AC4955" s="2">
        <f t="shared" si="597"/>
        <v>2026</v>
      </c>
      <c r="AD4955" s="2" t="str">
        <f>IFERROR(VLOOKUP(A4955,'Aux Área'!$A$4:$B$123,2,0),"-")</f>
        <v>INSPEÇÃO</v>
      </c>
    </row>
    <row r="4956" spans="1:30" x14ac:dyDescent="0.3">
      <c r="A4956" t="s">
        <v>2318</v>
      </c>
      <c r="B4956" t="s">
        <v>2733</v>
      </c>
      <c r="C4956" t="s">
        <v>7955</v>
      </c>
      <c r="D4956" t="s">
        <v>3030</v>
      </c>
      <c r="E4956" t="s">
        <v>3031</v>
      </c>
      <c r="F4956" t="s">
        <v>4203</v>
      </c>
      <c r="G4956" t="s">
        <v>1135</v>
      </c>
      <c r="H4956" t="s">
        <v>2185</v>
      </c>
      <c r="I4956" t="s">
        <v>2186</v>
      </c>
      <c r="J4956" t="s">
        <v>169</v>
      </c>
      <c r="K4956" t="s">
        <v>170</v>
      </c>
      <c r="L4956" t="s">
        <v>124</v>
      </c>
      <c r="M4956" t="s">
        <v>38</v>
      </c>
      <c r="N4956" t="s">
        <v>668</v>
      </c>
      <c r="O4956" s="23">
        <v>993</v>
      </c>
      <c r="P4956" s="9">
        <v>15.75</v>
      </c>
      <c r="Q4956" t="s">
        <v>40</v>
      </c>
      <c r="R4956">
        <v>72955</v>
      </c>
      <c r="S4956" s="9">
        <v>63.04</v>
      </c>
      <c r="T4956" s="26">
        <v>5.99</v>
      </c>
      <c r="U4956" s="8">
        <v>377.61</v>
      </c>
      <c r="V4956" t="s">
        <v>41</v>
      </c>
      <c r="W4956" t="s">
        <v>2007</v>
      </c>
      <c r="X4956" t="s">
        <v>42</v>
      </c>
      <c r="Y4956" t="s">
        <v>2188</v>
      </c>
      <c r="AA4956" s="1">
        <f t="shared" si="595"/>
        <v>46036</v>
      </c>
      <c r="AB4956" s="2">
        <f t="shared" si="596"/>
        <v>1</v>
      </c>
      <c r="AC4956" s="2">
        <f t="shared" si="597"/>
        <v>2026</v>
      </c>
      <c r="AD4956" s="2" t="str">
        <f>IFERROR(VLOOKUP(A4956,'Aux Área'!$A$4:$B$123,2,0),"-")</f>
        <v>INSPEÇÃO</v>
      </c>
    </row>
    <row r="4957" spans="1:30" x14ac:dyDescent="0.3">
      <c r="A4957" t="s">
        <v>2461</v>
      </c>
      <c r="B4957" t="s">
        <v>5008</v>
      </c>
      <c r="C4957" t="s">
        <v>7956</v>
      </c>
      <c r="D4957" t="s">
        <v>3285</v>
      </c>
      <c r="E4957" t="s">
        <v>3286</v>
      </c>
      <c r="F4957" t="s">
        <v>3574</v>
      </c>
      <c r="G4957" t="s">
        <v>1135</v>
      </c>
      <c r="H4957" t="s">
        <v>2275</v>
      </c>
      <c r="I4957" t="s">
        <v>1497</v>
      </c>
      <c r="J4957" t="s">
        <v>188</v>
      </c>
      <c r="K4957" t="s">
        <v>189</v>
      </c>
      <c r="L4957" t="s">
        <v>190</v>
      </c>
      <c r="M4957" t="s">
        <v>38</v>
      </c>
      <c r="N4957" t="s">
        <v>39</v>
      </c>
      <c r="O4957" s="23">
        <v>476</v>
      </c>
      <c r="P4957" s="9">
        <v>11.22</v>
      </c>
      <c r="Q4957" t="s">
        <v>40</v>
      </c>
      <c r="R4957">
        <v>60109</v>
      </c>
      <c r="S4957" s="9">
        <v>42.42</v>
      </c>
      <c r="T4957" s="26">
        <v>4.99</v>
      </c>
      <c r="U4957" s="8">
        <v>211.68</v>
      </c>
      <c r="V4957" t="s">
        <v>41</v>
      </c>
      <c r="W4957" t="s">
        <v>2276</v>
      </c>
      <c r="X4957" t="s">
        <v>42</v>
      </c>
      <c r="Y4957" t="s">
        <v>2277</v>
      </c>
      <c r="AA4957" s="1">
        <f t="shared" si="595"/>
        <v>46036</v>
      </c>
      <c r="AB4957" s="2">
        <f t="shared" si="596"/>
        <v>1</v>
      </c>
      <c r="AC4957" s="2">
        <f t="shared" si="597"/>
        <v>2026</v>
      </c>
      <c r="AD4957" s="2" t="str">
        <f>IFERROR(VLOOKUP(A4957,'Aux Área'!$A$4:$B$123,2,0),"-")</f>
        <v>INSPEÇÃO</v>
      </c>
    </row>
    <row r="4958" spans="1:30" x14ac:dyDescent="0.3">
      <c r="A4958" t="s">
        <v>2638</v>
      </c>
      <c r="B4958" t="s">
        <v>4593</v>
      </c>
      <c r="C4958" t="s">
        <v>7957</v>
      </c>
      <c r="D4958" t="s">
        <v>7192</v>
      </c>
      <c r="E4958" t="s">
        <v>7193</v>
      </c>
      <c r="F4958" t="s">
        <v>2641</v>
      </c>
      <c r="G4958" t="s">
        <v>1135</v>
      </c>
      <c r="H4958" t="s">
        <v>2275</v>
      </c>
      <c r="I4958" t="s">
        <v>1497</v>
      </c>
      <c r="J4958" t="s">
        <v>275</v>
      </c>
      <c r="K4958" t="s">
        <v>276</v>
      </c>
      <c r="L4958" t="s">
        <v>124</v>
      </c>
      <c r="M4958" t="s">
        <v>38</v>
      </c>
      <c r="N4958" t="s">
        <v>39</v>
      </c>
      <c r="O4958" s="23">
        <v>545</v>
      </c>
      <c r="P4958" s="9">
        <v>11.21</v>
      </c>
      <c r="Q4958" t="s">
        <v>40</v>
      </c>
      <c r="R4958">
        <v>67477</v>
      </c>
      <c r="S4958" s="9">
        <v>48.6</v>
      </c>
      <c r="T4958" s="26">
        <v>4.79</v>
      </c>
      <c r="U4958" s="8">
        <v>232.79</v>
      </c>
      <c r="V4958" t="s">
        <v>7958</v>
      </c>
      <c r="W4958" t="s">
        <v>2276</v>
      </c>
      <c r="X4958" t="s">
        <v>42</v>
      </c>
      <c r="Y4958" t="s">
        <v>2277</v>
      </c>
      <c r="AA4958" s="1">
        <f t="shared" si="595"/>
        <v>46036</v>
      </c>
      <c r="AB4958" s="2">
        <f t="shared" si="596"/>
        <v>1</v>
      </c>
      <c r="AC4958" s="2">
        <f t="shared" si="597"/>
        <v>2026</v>
      </c>
      <c r="AD4958" s="2" t="str">
        <f>IFERROR(VLOOKUP(A4958,'Aux Área'!$A$4:$B$123,2,0),"-")</f>
        <v>INSPEÇÃO</v>
      </c>
    </row>
    <row r="4959" spans="1:30" x14ac:dyDescent="0.3">
      <c r="A4959" t="s">
        <v>2306</v>
      </c>
      <c r="B4959" t="s">
        <v>4613</v>
      </c>
      <c r="C4959" t="s">
        <v>7959</v>
      </c>
      <c r="D4959" t="s">
        <v>4386</v>
      </c>
      <c r="E4959" t="s">
        <v>4387</v>
      </c>
      <c r="F4959" t="s">
        <v>2309</v>
      </c>
      <c r="G4959" t="s">
        <v>1135</v>
      </c>
      <c r="H4959" t="s">
        <v>2275</v>
      </c>
      <c r="I4959" t="s">
        <v>1497</v>
      </c>
      <c r="J4959" t="s">
        <v>1665</v>
      </c>
      <c r="K4959" t="s">
        <v>1666</v>
      </c>
      <c r="L4959" t="s">
        <v>301</v>
      </c>
      <c r="M4959" t="s">
        <v>38</v>
      </c>
      <c r="N4959" t="s">
        <v>39</v>
      </c>
      <c r="O4959" s="23">
        <v>408</v>
      </c>
      <c r="P4959" s="9">
        <v>9.17</v>
      </c>
      <c r="Q4959" t="s">
        <v>40</v>
      </c>
      <c r="R4959">
        <v>72092</v>
      </c>
      <c r="S4959" s="9">
        <v>44.51</v>
      </c>
      <c r="T4959" s="26">
        <v>4.8899999999999997</v>
      </c>
      <c r="U4959" s="8">
        <v>217.65</v>
      </c>
      <c r="V4959" t="s">
        <v>7960</v>
      </c>
      <c r="W4959" t="s">
        <v>2276</v>
      </c>
      <c r="X4959" t="s">
        <v>42</v>
      </c>
      <c r="Y4959" t="s">
        <v>2277</v>
      </c>
      <c r="AA4959" s="1">
        <f t="shared" si="595"/>
        <v>46036</v>
      </c>
      <c r="AB4959" s="2">
        <f t="shared" si="596"/>
        <v>1</v>
      </c>
      <c r="AC4959" s="2">
        <f t="shared" si="597"/>
        <v>2026</v>
      </c>
      <c r="AD4959" s="2" t="str">
        <f>IFERROR(VLOOKUP(A4959,'Aux Área'!$A$4:$B$123,2,0),"-")</f>
        <v>INSPEÇÃO</v>
      </c>
    </row>
    <row r="4960" spans="1:30" x14ac:dyDescent="0.3">
      <c r="A4960" t="s">
        <v>68</v>
      </c>
      <c r="B4960" t="s">
        <v>296</v>
      </c>
      <c r="C4960" t="s">
        <v>7961</v>
      </c>
      <c r="D4960" t="s">
        <v>3149</v>
      </c>
      <c r="E4960" t="s">
        <v>3150</v>
      </c>
      <c r="F4960" t="s">
        <v>69</v>
      </c>
      <c r="G4960" t="s">
        <v>35</v>
      </c>
      <c r="H4960" t="s">
        <v>36</v>
      </c>
      <c r="I4960" t="s">
        <v>37</v>
      </c>
      <c r="J4960" t="s">
        <v>172</v>
      </c>
      <c r="K4960" t="s">
        <v>173</v>
      </c>
      <c r="L4960" t="s">
        <v>124</v>
      </c>
      <c r="M4960" t="s">
        <v>38</v>
      </c>
      <c r="N4960" t="s">
        <v>39</v>
      </c>
      <c r="O4960" s="23">
        <v>376</v>
      </c>
      <c r="P4960" s="9">
        <v>10.76</v>
      </c>
      <c r="Q4960" t="s">
        <v>40</v>
      </c>
      <c r="R4960">
        <v>36035</v>
      </c>
      <c r="S4960" s="9">
        <v>34.950000000000003</v>
      </c>
      <c r="T4960" s="26">
        <v>4.59</v>
      </c>
      <c r="U4960" s="8">
        <v>160.41999999999999</v>
      </c>
      <c r="V4960" t="s">
        <v>7962</v>
      </c>
      <c r="W4960" t="s">
        <v>2007</v>
      </c>
      <c r="X4960" t="s">
        <v>42</v>
      </c>
      <c r="Y4960" t="s">
        <v>1740</v>
      </c>
      <c r="AA4960" s="1">
        <f t="shared" si="595"/>
        <v>46036</v>
      </c>
      <c r="AB4960" s="2">
        <f t="shared" si="596"/>
        <v>1</v>
      </c>
      <c r="AC4960" s="2">
        <f t="shared" si="597"/>
        <v>2026</v>
      </c>
      <c r="AD4960" s="2" t="str">
        <f>IFERROR(VLOOKUP(A4960,'Aux Área'!$A$4:$B$123,2,0),"-")</f>
        <v>OPERAÇÃO</v>
      </c>
    </row>
    <row r="4961" spans="1:30" x14ac:dyDescent="0.3">
      <c r="A4961" t="s">
        <v>30</v>
      </c>
      <c r="B4961" t="s">
        <v>453</v>
      </c>
      <c r="C4961" t="s">
        <v>7963</v>
      </c>
      <c r="D4961" t="s">
        <v>958</v>
      </c>
      <c r="E4961" t="s">
        <v>959</v>
      </c>
      <c r="F4961" t="s">
        <v>34</v>
      </c>
      <c r="G4961" t="s">
        <v>35</v>
      </c>
      <c r="H4961" t="s">
        <v>36</v>
      </c>
      <c r="I4961" t="s">
        <v>37</v>
      </c>
      <c r="J4961" t="s">
        <v>471</v>
      </c>
      <c r="K4961" t="s">
        <v>472</v>
      </c>
      <c r="L4961" t="s">
        <v>84</v>
      </c>
      <c r="M4961" t="s">
        <v>38</v>
      </c>
      <c r="N4961" t="s">
        <v>39</v>
      </c>
      <c r="O4961" s="23">
        <v>310</v>
      </c>
      <c r="P4961" s="9">
        <v>8.3000000000000007</v>
      </c>
      <c r="Q4961" t="s">
        <v>40</v>
      </c>
      <c r="R4961">
        <v>14876</v>
      </c>
      <c r="S4961" s="9">
        <v>37.36</v>
      </c>
      <c r="T4961" s="26">
        <v>5.2409999999999997</v>
      </c>
      <c r="U4961" s="8">
        <v>195.8</v>
      </c>
      <c r="V4961" t="s">
        <v>41</v>
      </c>
      <c r="W4961" t="s">
        <v>2007</v>
      </c>
      <c r="X4961" t="s">
        <v>42</v>
      </c>
      <c r="Y4961" t="s">
        <v>1740</v>
      </c>
      <c r="AA4961" s="1">
        <f t="shared" si="595"/>
        <v>46036</v>
      </c>
      <c r="AB4961" s="2">
        <f t="shared" si="596"/>
        <v>1</v>
      </c>
      <c r="AC4961" s="2">
        <f t="shared" si="597"/>
        <v>2026</v>
      </c>
      <c r="AD4961" s="2" t="str">
        <f>IFERROR(VLOOKUP(A4961,'Aux Área'!$A$4:$B$123,2,0),"-")</f>
        <v>OPERAÇÃO</v>
      </c>
    </row>
    <row r="4962" spans="1:30" x14ac:dyDescent="0.3">
      <c r="A4962" t="s">
        <v>2632</v>
      </c>
      <c r="B4962" t="s">
        <v>2633</v>
      </c>
      <c r="C4962" t="s">
        <v>7964</v>
      </c>
      <c r="D4962" t="s">
        <v>2944</v>
      </c>
      <c r="E4962" t="s">
        <v>2945</v>
      </c>
      <c r="F4962" t="s">
        <v>5979</v>
      </c>
      <c r="G4962" t="s">
        <v>1300</v>
      </c>
      <c r="H4962" t="s">
        <v>2635</v>
      </c>
      <c r="I4962" t="s">
        <v>37</v>
      </c>
      <c r="J4962" t="s">
        <v>2817</v>
      </c>
      <c r="K4962" t="s">
        <v>2818</v>
      </c>
      <c r="L4962" t="s">
        <v>84</v>
      </c>
      <c r="M4962" t="s">
        <v>38</v>
      </c>
      <c r="N4962" t="s">
        <v>39</v>
      </c>
      <c r="O4962" s="23">
        <v>189</v>
      </c>
      <c r="P4962" s="9">
        <v>4.67</v>
      </c>
      <c r="Q4962" t="s">
        <v>40</v>
      </c>
      <c r="R4962">
        <v>2249</v>
      </c>
      <c r="S4962" s="9">
        <v>40.49</v>
      </c>
      <c r="T4962" s="26">
        <v>5.24</v>
      </c>
      <c r="U4962" s="8">
        <v>212.18</v>
      </c>
      <c r="V4962" t="s">
        <v>7965</v>
      </c>
      <c r="W4962" t="s">
        <v>2007</v>
      </c>
      <c r="X4962" t="s">
        <v>42</v>
      </c>
      <c r="Y4962" t="s">
        <v>1740</v>
      </c>
      <c r="AA4962" s="1">
        <f t="shared" si="595"/>
        <v>46036</v>
      </c>
      <c r="AB4962" s="2">
        <f t="shared" si="596"/>
        <v>1</v>
      </c>
      <c r="AC4962" s="2">
        <f t="shared" si="597"/>
        <v>2026</v>
      </c>
      <c r="AD4962" s="2" t="str">
        <f>IFERROR(VLOOKUP(A4962,'Aux Área'!$A$4:$B$123,2,0),"-")</f>
        <v>TI</v>
      </c>
    </row>
    <row r="4963" spans="1:30" x14ac:dyDescent="0.3">
      <c r="A4963" t="s">
        <v>3092</v>
      </c>
      <c r="B4963" t="s">
        <v>4774</v>
      </c>
      <c r="C4963" t="s">
        <v>7966</v>
      </c>
      <c r="D4963" t="s">
        <v>5291</v>
      </c>
      <c r="E4963" t="s">
        <v>5292</v>
      </c>
      <c r="F4963" t="s">
        <v>3594</v>
      </c>
      <c r="G4963" t="s">
        <v>1135</v>
      </c>
      <c r="H4963" t="s">
        <v>2275</v>
      </c>
      <c r="I4963" t="s">
        <v>1497</v>
      </c>
      <c r="J4963" t="s">
        <v>231</v>
      </c>
      <c r="K4963" t="s">
        <v>232</v>
      </c>
      <c r="L4963" t="s">
        <v>217</v>
      </c>
      <c r="M4963" t="s">
        <v>38</v>
      </c>
      <c r="N4963" t="s">
        <v>39</v>
      </c>
      <c r="O4963" s="23">
        <v>454</v>
      </c>
      <c r="P4963" s="9">
        <v>11.18</v>
      </c>
      <c r="Q4963" t="s">
        <v>40</v>
      </c>
      <c r="R4963">
        <v>60811</v>
      </c>
      <c r="S4963" s="9">
        <v>40.6</v>
      </c>
      <c r="T4963" s="26">
        <v>4.8609999999999998</v>
      </c>
      <c r="U4963" s="8">
        <v>197.36</v>
      </c>
      <c r="V4963" t="s">
        <v>7967</v>
      </c>
      <c r="W4963" t="s">
        <v>2276</v>
      </c>
      <c r="X4963" t="s">
        <v>42</v>
      </c>
      <c r="Y4963" t="s">
        <v>2277</v>
      </c>
      <c r="AA4963" s="1">
        <f t="shared" si="595"/>
        <v>46036</v>
      </c>
      <c r="AB4963" s="2">
        <f t="shared" si="596"/>
        <v>1</v>
      </c>
      <c r="AC4963" s="2">
        <f t="shared" si="597"/>
        <v>2026</v>
      </c>
      <c r="AD4963" s="2" t="str">
        <f>IFERROR(VLOOKUP(A4963,'Aux Área'!$A$4:$B$123,2,0),"-")</f>
        <v>INSPEÇÃO</v>
      </c>
    </row>
    <row r="4964" spans="1:30" x14ac:dyDescent="0.3">
      <c r="A4964" t="s">
        <v>1069</v>
      </c>
      <c r="B4964" t="s">
        <v>1516</v>
      </c>
      <c r="C4964" t="s">
        <v>7968</v>
      </c>
      <c r="D4964" t="s">
        <v>102</v>
      </c>
      <c r="E4964" t="s">
        <v>816</v>
      </c>
      <c r="F4964" t="s">
        <v>1071</v>
      </c>
      <c r="G4964" t="s">
        <v>35</v>
      </c>
      <c r="H4964" t="s">
        <v>36</v>
      </c>
      <c r="I4964" t="s">
        <v>37</v>
      </c>
      <c r="J4964" t="s">
        <v>199</v>
      </c>
      <c r="K4964" t="s">
        <v>200</v>
      </c>
      <c r="L4964" t="s">
        <v>84</v>
      </c>
      <c r="M4964" t="s">
        <v>38</v>
      </c>
      <c r="N4964" t="s">
        <v>39</v>
      </c>
      <c r="O4964" s="23">
        <v>297</v>
      </c>
      <c r="P4964" s="9">
        <v>7.53</v>
      </c>
      <c r="Q4964" t="s">
        <v>40</v>
      </c>
      <c r="R4964">
        <v>14457</v>
      </c>
      <c r="S4964" s="9">
        <v>39.46</v>
      </c>
      <c r="T4964" s="26">
        <v>5.24</v>
      </c>
      <c r="U4964" s="8">
        <v>206.77</v>
      </c>
      <c r="V4964" t="s">
        <v>41</v>
      </c>
      <c r="W4964" t="s">
        <v>2007</v>
      </c>
      <c r="X4964" t="s">
        <v>42</v>
      </c>
      <c r="Y4964" t="s">
        <v>1740</v>
      </c>
      <c r="AA4964" s="1">
        <f t="shared" si="595"/>
        <v>46036</v>
      </c>
      <c r="AB4964" s="2">
        <f t="shared" si="596"/>
        <v>1</v>
      </c>
      <c r="AC4964" s="2">
        <f t="shared" si="597"/>
        <v>2026</v>
      </c>
      <c r="AD4964" s="2" t="str">
        <f>IFERROR(VLOOKUP(A4964,'Aux Área'!$A$4:$B$123,2,0),"-")</f>
        <v>FACILITIES</v>
      </c>
    </row>
    <row r="4965" spans="1:30" x14ac:dyDescent="0.3">
      <c r="A4965" t="s">
        <v>5543</v>
      </c>
      <c r="B4965" t="s">
        <v>3093</v>
      </c>
      <c r="C4965" t="s">
        <v>7969</v>
      </c>
      <c r="D4965" t="s">
        <v>391</v>
      </c>
      <c r="E4965" t="s">
        <v>392</v>
      </c>
      <c r="F4965" t="s">
        <v>6207</v>
      </c>
      <c r="G4965" t="s">
        <v>1135</v>
      </c>
      <c r="H4965" t="s">
        <v>5545</v>
      </c>
      <c r="I4965" t="s">
        <v>839</v>
      </c>
      <c r="J4965" t="s">
        <v>1681</v>
      </c>
      <c r="K4965" t="s">
        <v>1682</v>
      </c>
      <c r="L4965" t="s">
        <v>141</v>
      </c>
      <c r="M4965" t="s">
        <v>38</v>
      </c>
      <c r="N4965" t="s">
        <v>39</v>
      </c>
      <c r="O4965" s="23">
        <v>362</v>
      </c>
      <c r="P4965" s="9">
        <v>7.74</v>
      </c>
      <c r="Q4965" t="s">
        <v>40</v>
      </c>
      <c r="R4965">
        <v>7303</v>
      </c>
      <c r="S4965" s="9">
        <v>46.77</v>
      </c>
      <c r="T4965" s="26">
        <v>4.6399999999999997</v>
      </c>
      <c r="U4965" s="8">
        <v>217.02</v>
      </c>
      <c r="V4965" t="s">
        <v>41</v>
      </c>
      <c r="W4965" t="s">
        <v>2276</v>
      </c>
      <c r="X4965" t="s">
        <v>42</v>
      </c>
      <c r="Y4965" t="s">
        <v>2277</v>
      </c>
      <c r="AA4965" s="1">
        <f t="shared" si="595"/>
        <v>46036</v>
      </c>
      <c r="AB4965" s="2">
        <f t="shared" si="596"/>
        <v>1</v>
      </c>
      <c r="AC4965" s="2">
        <f t="shared" si="597"/>
        <v>2026</v>
      </c>
      <c r="AD4965" s="2" t="str">
        <f>IFERROR(VLOOKUP(A4965,'Aux Área'!$A$4:$B$123,2,0),"-")</f>
        <v>INSPEÇÃO</v>
      </c>
    </row>
    <row r="4966" spans="1:30" x14ac:dyDescent="0.3">
      <c r="A4966" t="s">
        <v>2643</v>
      </c>
      <c r="B4966" t="s">
        <v>2307</v>
      </c>
      <c r="C4966" t="s">
        <v>7970</v>
      </c>
      <c r="D4966" t="s">
        <v>7196</v>
      </c>
      <c r="E4966" t="s">
        <v>7197</v>
      </c>
      <c r="F4966" t="s">
        <v>2646</v>
      </c>
      <c r="G4966" t="s">
        <v>1300</v>
      </c>
      <c r="H4966" t="s">
        <v>1301</v>
      </c>
      <c r="I4966" t="s">
        <v>37</v>
      </c>
      <c r="J4966" t="s">
        <v>122</v>
      </c>
      <c r="K4966" t="s">
        <v>123</v>
      </c>
      <c r="L4966" t="s">
        <v>124</v>
      </c>
      <c r="M4966" t="s">
        <v>38</v>
      </c>
      <c r="N4966" t="s">
        <v>39</v>
      </c>
      <c r="O4966" s="23">
        <v>421</v>
      </c>
      <c r="P4966" s="9">
        <v>10.62</v>
      </c>
      <c r="Q4966" t="s">
        <v>40</v>
      </c>
      <c r="R4966">
        <v>74886</v>
      </c>
      <c r="S4966" s="9">
        <v>39.659999999999997</v>
      </c>
      <c r="T4966" s="26">
        <v>5.09</v>
      </c>
      <c r="U4966" s="8">
        <v>201.87</v>
      </c>
      <c r="V4966" t="s">
        <v>112</v>
      </c>
      <c r="W4966" t="s">
        <v>2276</v>
      </c>
      <c r="X4966" t="s">
        <v>42</v>
      </c>
      <c r="Y4966" t="s">
        <v>2277</v>
      </c>
      <c r="AA4966" s="1">
        <f t="shared" si="595"/>
        <v>46036</v>
      </c>
      <c r="AB4966" s="2">
        <f t="shared" si="596"/>
        <v>1</v>
      </c>
      <c r="AC4966" s="2">
        <f t="shared" si="597"/>
        <v>2026</v>
      </c>
      <c r="AD4966" s="2" t="str">
        <f>IFERROR(VLOOKUP(A4966,'Aux Área'!$A$4:$B$123,2,0),"-")</f>
        <v>INSPEÇÃO</v>
      </c>
    </row>
    <row r="4967" spans="1:30" x14ac:dyDescent="0.3">
      <c r="A4967" t="s">
        <v>2306</v>
      </c>
      <c r="B4967" t="s">
        <v>4613</v>
      </c>
      <c r="C4967" t="s">
        <v>7971</v>
      </c>
      <c r="D4967" t="s">
        <v>7488</v>
      </c>
      <c r="E4967" t="s">
        <v>7489</v>
      </c>
      <c r="F4967" t="s">
        <v>2309</v>
      </c>
      <c r="G4967" t="s">
        <v>1135</v>
      </c>
      <c r="H4967" t="s">
        <v>2275</v>
      </c>
      <c r="I4967" t="s">
        <v>1497</v>
      </c>
      <c r="J4967" t="s">
        <v>1665</v>
      </c>
      <c r="K4967" t="s">
        <v>1666</v>
      </c>
      <c r="L4967" t="s">
        <v>301</v>
      </c>
      <c r="M4967" t="s">
        <v>38</v>
      </c>
      <c r="N4967" t="s">
        <v>39</v>
      </c>
      <c r="O4967" s="23">
        <v>296</v>
      </c>
      <c r="P4967" s="9">
        <v>10.75</v>
      </c>
      <c r="Q4967" t="s">
        <v>40</v>
      </c>
      <c r="R4967">
        <v>72388</v>
      </c>
      <c r="S4967" s="9">
        <v>27.53</v>
      </c>
      <c r="T4967" s="26">
        <v>4.8899999999999997</v>
      </c>
      <c r="U4967" s="8">
        <v>134.62</v>
      </c>
      <c r="V4967" t="s">
        <v>7972</v>
      </c>
      <c r="W4967" t="s">
        <v>2276</v>
      </c>
      <c r="X4967" t="s">
        <v>42</v>
      </c>
      <c r="Y4967" t="s">
        <v>2277</v>
      </c>
      <c r="AA4967" s="1">
        <f t="shared" si="595"/>
        <v>46036</v>
      </c>
      <c r="AB4967" s="2">
        <f t="shared" si="596"/>
        <v>1</v>
      </c>
      <c r="AC4967" s="2">
        <f t="shared" si="597"/>
        <v>2026</v>
      </c>
      <c r="AD4967" s="2" t="str">
        <f>IFERROR(VLOOKUP(A4967,'Aux Área'!$A$4:$B$123,2,0),"-")</f>
        <v>INSPEÇÃO</v>
      </c>
    </row>
    <row r="4968" spans="1:30" x14ac:dyDescent="0.3">
      <c r="A4968" t="s">
        <v>2278</v>
      </c>
      <c r="B4968" t="s">
        <v>4664</v>
      </c>
      <c r="C4968" t="s">
        <v>7973</v>
      </c>
      <c r="D4968" t="s">
        <v>3310</v>
      </c>
      <c r="E4968" t="s">
        <v>3311</v>
      </c>
      <c r="F4968" t="s">
        <v>2281</v>
      </c>
      <c r="G4968" t="s">
        <v>1135</v>
      </c>
      <c r="H4968" t="s">
        <v>2275</v>
      </c>
      <c r="I4968" t="s">
        <v>1497</v>
      </c>
      <c r="J4968" t="s">
        <v>169</v>
      </c>
      <c r="K4968" t="s">
        <v>170</v>
      </c>
      <c r="L4968" t="s">
        <v>124</v>
      </c>
      <c r="M4968" t="s">
        <v>38</v>
      </c>
      <c r="N4968" t="s">
        <v>39</v>
      </c>
      <c r="O4968" s="23">
        <v>289</v>
      </c>
      <c r="P4968" s="9">
        <v>9.9600000000000009</v>
      </c>
      <c r="Q4968" t="s">
        <v>40</v>
      </c>
      <c r="R4968">
        <v>80276</v>
      </c>
      <c r="S4968" s="9">
        <v>29.01</v>
      </c>
      <c r="T4968" s="26">
        <v>4.8899999999999997</v>
      </c>
      <c r="U4968" s="8">
        <v>141.86000000000001</v>
      </c>
      <c r="V4968" t="s">
        <v>41</v>
      </c>
      <c r="W4968" t="s">
        <v>2276</v>
      </c>
      <c r="X4968" t="s">
        <v>42</v>
      </c>
      <c r="Y4968" t="s">
        <v>2277</v>
      </c>
      <c r="AA4968" s="1">
        <f t="shared" si="595"/>
        <v>46036</v>
      </c>
      <c r="AB4968" s="2">
        <f t="shared" si="596"/>
        <v>1</v>
      </c>
      <c r="AC4968" s="2">
        <f t="shared" si="597"/>
        <v>2026</v>
      </c>
      <c r="AD4968" s="2" t="str">
        <f>IFERROR(VLOOKUP(A4968,'Aux Área'!$A$4:$B$123,2,0),"-")</f>
        <v>INSPEÇÃO</v>
      </c>
    </row>
    <row r="4969" spans="1:30" x14ac:dyDescent="0.3">
      <c r="A4969" t="s">
        <v>52</v>
      </c>
      <c r="B4969" t="s">
        <v>1449</v>
      </c>
      <c r="C4969" t="s">
        <v>7974</v>
      </c>
      <c r="D4969" t="s">
        <v>3205</v>
      </c>
      <c r="E4969" t="s">
        <v>3206</v>
      </c>
      <c r="F4969" t="s">
        <v>53</v>
      </c>
      <c r="G4969" t="s">
        <v>35</v>
      </c>
      <c r="H4969" t="s">
        <v>36</v>
      </c>
      <c r="I4969" t="s">
        <v>37</v>
      </c>
      <c r="J4969" t="s">
        <v>237</v>
      </c>
      <c r="K4969" t="s">
        <v>238</v>
      </c>
      <c r="L4969" t="s">
        <v>110</v>
      </c>
      <c r="M4969" t="s">
        <v>38</v>
      </c>
      <c r="N4969" t="s">
        <v>39</v>
      </c>
      <c r="O4969" s="23">
        <v>383</v>
      </c>
      <c r="P4969" s="9">
        <v>10.73</v>
      </c>
      <c r="Q4969" t="s">
        <v>40</v>
      </c>
      <c r="R4969">
        <v>41512</v>
      </c>
      <c r="S4969" s="9">
        <v>35.69</v>
      </c>
      <c r="T4969" s="26">
        <v>4.7910000000000004</v>
      </c>
      <c r="U4969" s="8">
        <v>171</v>
      </c>
      <c r="V4969" t="s">
        <v>41</v>
      </c>
      <c r="W4969" t="s">
        <v>2007</v>
      </c>
      <c r="X4969" t="s">
        <v>42</v>
      </c>
      <c r="Y4969" t="s">
        <v>1740</v>
      </c>
      <c r="AA4969" s="1">
        <f t="shared" si="595"/>
        <v>46037</v>
      </c>
      <c r="AB4969" s="2">
        <f t="shared" si="596"/>
        <v>1</v>
      </c>
      <c r="AC4969" s="2">
        <f t="shared" si="597"/>
        <v>2026</v>
      </c>
      <c r="AD4969" s="2" t="str">
        <f>IFERROR(VLOOKUP(A4969,'Aux Área'!$A$4:$B$123,2,0),"-")</f>
        <v>OPERAÇÃO</v>
      </c>
    </row>
    <row r="4970" spans="1:30" x14ac:dyDescent="0.3">
      <c r="A4970" t="s">
        <v>2461</v>
      </c>
      <c r="B4970" t="s">
        <v>5008</v>
      </c>
      <c r="C4970" t="s">
        <v>7975</v>
      </c>
      <c r="D4970" t="s">
        <v>5160</v>
      </c>
      <c r="E4970" t="s">
        <v>5161</v>
      </c>
      <c r="F4970" t="s">
        <v>3574</v>
      </c>
      <c r="G4970" t="s">
        <v>1135</v>
      </c>
      <c r="H4970" t="s">
        <v>2275</v>
      </c>
      <c r="I4970" t="s">
        <v>1497</v>
      </c>
      <c r="J4970" t="s">
        <v>275</v>
      </c>
      <c r="K4970" t="s">
        <v>276</v>
      </c>
      <c r="L4970" t="s">
        <v>124</v>
      </c>
      <c r="M4970" t="s">
        <v>38</v>
      </c>
      <c r="N4970" t="s">
        <v>39</v>
      </c>
      <c r="O4970" s="23">
        <v>424</v>
      </c>
      <c r="P4970" s="9">
        <v>10.99</v>
      </c>
      <c r="Q4970" t="s">
        <v>40</v>
      </c>
      <c r="R4970">
        <v>60533</v>
      </c>
      <c r="S4970" s="9">
        <v>38.57</v>
      </c>
      <c r="T4970" s="26">
        <v>4.79</v>
      </c>
      <c r="U4970" s="8">
        <v>184.75</v>
      </c>
      <c r="V4970" t="s">
        <v>7976</v>
      </c>
      <c r="W4970" t="s">
        <v>2276</v>
      </c>
      <c r="X4970" t="s">
        <v>42</v>
      </c>
      <c r="Y4970" t="s">
        <v>2277</v>
      </c>
      <c r="AA4970" s="1">
        <f t="shared" si="595"/>
        <v>46037</v>
      </c>
      <c r="AB4970" s="2">
        <f t="shared" si="596"/>
        <v>1</v>
      </c>
      <c r="AC4970" s="2">
        <f t="shared" si="597"/>
        <v>2026</v>
      </c>
      <c r="AD4970" s="2" t="str">
        <f>IFERROR(VLOOKUP(A4970,'Aux Área'!$A$4:$B$123,2,0),"-")</f>
        <v>INSPEÇÃO</v>
      </c>
    </row>
    <row r="4971" spans="1:30" x14ac:dyDescent="0.3">
      <c r="A4971" t="s">
        <v>2282</v>
      </c>
      <c r="B4971" t="s">
        <v>4679</v>
      </c>
      <c r="C4971" t="s">
        <v>7977</v>
      </c>
      <c r="D4971" t="s">
        <v>4124</v>
      </c>
      <c r="E4971" t="s">
        <v>4125</v>
      </c>
      <c r="F4971" t="s">
        <v>2285</v>
      </c>
      <c r="G4971" t="s">
        <v>1135</v>
      </c>
      <c r="H4971" t="s">
        <v>2275</v>
      </c>
      <c r="I4971" t="s">
        <v>1497</v>
      </c>
      <c r="J4971" t="s">
        <v>1681</v>
      </c>
      <c r="K4971" t="s">
        <v>1682</v>
      </c>
      <c r="L4971" t="s">
        <v>141</v>
      </c>
      <c r="M4971" t="s">
        <v>38</v>
      </c>
      <c r="N4971" t="s">
        <v>39</v>
      </c>
      <c r="O4971" s="23">
        <v>447</v>
      </c>
      <c r="P4971" s="9">
        <v>10.37</v>
      </c>
      <c r="Q4971" t="s">
        <v>40</v>
      </c>
      <c r="R4971">
        <v>67601</v>
      </c>
      <c r="S4971" s="9">
        <v>43.11</v>
      </c>
      <c r="T4971" s="26">
        <v>4.6399999999999997</v>
      </c>
      <c r="U4971" s="8">
        <v>200.03</v>
      </c>
      <c r="V4971" t="s">
        <v>41</v>
      </c>
      <c r="W4971" t="s">
        <v>2276</v>
      </c>
      <c r="X4971" t="s">
        <v>42</v>
      </c>
      <c r="Y4971" t="s">
        <v>2277</v>
      </c>
      <c r="AA4971" s="1">
        <f t="shared" ref="AA4971:AA4995" si="598">DATEVALUE(C4971)</f>
        <v>46037</v>
      </c>
      <c r="AB4971" s="2">
        <f t="shared" ref="AB4971:AB4995" si="599">MONTH(AA4971)</f>
        <v>1</v>
      </c>
      <c r="AC4971" s="2">
        <f t="shared" ref="AC4971:AC4995" si="600">YEAR(AA4971)</f>
        <v>2026</v>
      </c>
      <c r="AD4971" s="2" t="str">
        <f>IFERROR(VLOOKUP(A4971,'Aux Área'!$A$4:$B$123,2,0),"-")</f>
        <v>INSPEÇÃO</v>
      </c>
    </row>
    <row r="4972" spans="1:30" x14ac:dyDescent="0.3">
      <c r="A4972" t="s">
        <v>2260</v>
      </c>
      <c r="B4972" t="s">
        <v>113</v>
      </c>
      <c r="C4972" t="s">
        <v>7978</v>
      </c>
      <c r="D4972" t="s">
        <v>3005</v>
      </c>
      <c r="E4972" t="s">
        <v>3006</v>
      </c>
      <c r="F4972" t="s">
        <v>2262</v>
      </c>
      <c r="G4972" t="s">
        <v>35</v>
      </c>
      <c r="H4972" t="s">
        <v>2263</v>
      </c>
      <c r="I4972" t="s">
        <v>2186</v>
      </c>
      <c r="J4972" t="s">
        <v>1681</v>
      </c>
      <c r="K4972" t="s">
        <v>1682</v>
      </c>
      <c r="L4972" t="s">
        <v>141</v>
      </c>
      <c r="M4972" t="s">
        <v>38</v>
      </c>
      <c r="N4972" t="s">
        <v>668</v>
      </c>
      <c r="O4972" s="23">
        <v>862</v>
      </c>
      <c r="P4972" s="9">
        <v>14.94</v>
      </c>
      <c r="Q4972" t="s">
        <v>40</v>
      </c>
      <c r="R4972">
        <v>65664</v>
      </c>
      <c r="S4972" s="9">
        <v>57.69</v>
      </c>
      <c r="T4972" s="26">
        <v>6.49</v>
      </c>
      <c r="U4972" s="8">
        <v>374.4</v>
      </c>
      <c r="V4972" t="s">
        <v>41</v>
      </c>
      <c r="W4972" t="s">
        <v>2007</v>
      </c>
      <c r="X4972" t="s">
        <v>42</v>
      </c>
      <c r="Y4972" t="s">
        <v>1740</v>
      </c>
      <c r="AA4972" s="1">
        <f t="shared" si="598"/>
        <v>46037</v>
      </c>
      <c r="AB4972" s="2">
        <f t="shared" si="599"/>
        <v>1</v>
      </c>
      <c r="AC4972" s="2">
        <f t="shared" si="600"/>
        <v>2026</v>
      </c>
      <c r="AD4972" s="2" t="str">
        <f>IFERROR(VLOOKUP(A4972,'Aux Área'!$A$4:$B$123,2,0),"-")</f>
        <v>INSPEÇÃO</v>
      </c>
    </row>
    <row r="4973" spans="1:30" x14ac:dyDescent="0.3">
      <c r="A4973" t="s">
        <v>2318</v>
      </c>
      <c r="B4973" t="s">
        <v>2733</v>
      </c>
      <c r="C4973" t="s">
        <v>7979</v>
      </c>
      <c r="D4973" t="s">
        <v>5015</v>
      </c>
      <c r="E4973" t="s">
        <v>5016</v>
      </c>
      <c r="F4973" t="s">
        <v>4203</v>
      </c>
      <c r="G4973" t="s">
        <v>1135</v>
      </c>
      <c r="H4973" t="s">
        <v>2185</v>
      </c>
      <c r="I4973" t="s">
        <v>2186</v>
      </c>
      <c r="J4973" t="s">
        <v>169</v>
      </c>
      <c r="K4973" t="s">
        <v>170</v>
      </c>
      <c r="L4973" t="s">
        <v>124</v>
      </c>
      <c r="M4973" t="s">
        <v>38</v>
      </c>
      <c r="N4973" t="s">
        <v>668</v>
      </c>
      <c r="O4973" s="23">
        <v>547</v>
      </c>
      <c r="P4973" s="9">
        <v>13.68</v>
      </c>
      <c r="Q4973" t="s">
        <v>40</v>
      </c>
      <c r="R4973">
        <v>73502</v>
      </c>
      <c r="S4973" s="9">
        <v>40</v>
      </c>
      <c r="T4973" s="26">
        <v>5.99</v>
      </c>
      <c r="U4973" s="8">
        <v>239.6</v>
      </c>
      <c r="V4973" t="s">
        <v>41</v>
      </c>
      <c r="W4973" t="s">
        <v>2007</v>
      </c>
      <c r="X4973" t="s">
        <v>42</v>
      </c>
      <c r="Y4973" t="s">
        <v>2188</v>
      </c>
      <c r="AA4973" s="1">
        <f t="shared" si="598"/>
        <v>46037</v>
      </c>
      <c r="AB4973" s="2">
        <f t="shared" si="599"/>
        <v>1</v>
      </c>
      <c r="AC4973" s="2">
        <f t="shared" si="600"/>
        <v>2026</v>
      </c>
      <c r="AD4973" s="2" t="str">
        <f>IFERROR(VLOOKUP(A4973,'Aux Área'!$A$4:$B$123,2,0),"-")</f>
        <v>INSPEÇÃO</v>
      </c>
    </row>
    <row r="4974" spans="1:30" x14ac:dyDescent="0.3">
      <c r="A4974" t="s">
        <v>2278</v>
      </c>
      <c r="B4974" t="s">
        <v>4664</v>
      </c>
      <c r="C4974" t="s">
        <v>7980</v>
      </c>
      <c r="D4974" t="s">
        <v>3310</v>
      </c>
      <c r="E4974" t="s">
        <v>3311</v>
      </c>
      <c r="F4974" t="s">
        <v>2281</v>
      </c>
      <c r="G4974" t="s">
        <v>1135</v>
      </c>
      <c r="H4974" t="s">
        <v>2275</v>
      </c>
      <c r="I4974" t="s">
        <v>1497</v>
      </c>
      <c r="J4974" t="s">
        <v>169</v>
      </c>
      <c r="K4974" t="s">
        <v>170</v>
      </c>
      <c r="L4974" t="s">
        <v>124</v>
      </c>
      <c r="M4974" t="s">
        <v>38</v>
      </c>
      <c r="N4974" t="s">
        <v>39</v>
      </c>
      <c r="O4974" s="23">
        <v>358</v>
      </c>
      <c r="P4974" s="9">
        <v>10.53</v>
      </c>
      <c r="Q4974" t="s">
        <v>40</v>
      </c>
      <c r="R4974">
        <v>80634</v>
      </c>
      <c r="S4974" s="9">
        <v>34</v>
      </c>
      <c r="T4974" s="26">
        <v>4.8899999999999997</v>
      </c>
      <c r="U4974" s="8">
        <v>166.26</v>
      </c>
      <c r="V4974" t="s">
        <v>41</v>
      </c>
      <c r="W4974" t="s">
        <v>2276</v>
      </c>
      <c r="X4974" t="s">
        <v>42</v>
      </c>
      <c r="Y4974" t="s">
        <v>2277</v>
      </c>
      <c r="AA4974" s="1">
        <f t="shared" si="598"/>
        <v>46037</v>
      </c>
      <c r="AB4974" s="2">
        <f t="shared" si="599"/>
        <v>1</v>
      </c>
      <c r="AC4974" s="2">
        <f t="shared" si="600"/>
        <v>2026</v>
      </c>
      <c r="AD4974" s="2" t="str">
        <f>IFERROR(VLOOKUP(A4974,'Aux Área'!$A$4:$B$123,2,0),"-")</f>
        <v>INSPEÇÃO</v>
      </c>
    </row>
    <row r="4975" spans="1:30" x14ac:dyDescent="0.3">
      <c r="A4975" t="s">
        <v>3092</v>
      </c>
      <c r="B4975" t="s">
        <v>4774</v>
      </c>
      <c r="C4975" t="s">
        <v>7981</v>
      </c>
      <c r="D4975" t="s">
        <v>5291</v>
      </c>
      <c r="E4975" t="s">
        <v>5292</v>
      </c>
      <c r="F4975" t="s">
        <v>3594</v>
      </c>
      <c r="G4975" t="s">
        <v>1135</v>
      </c>
      <c r="H4975" t="s">
        <v>2275</v>
      </c>
      <c r="I4975" t="s">
        <v>1497</v>
      </c>
      <c r="J4975" t="s">
        <v>231</v>
      </c>
      <c r="K4975" t="s">
        <v>232</v>
      </c>
      <c r="L4975" t="s">
        <v>217</v>
      </c>
      <c r="M4975" t="s">
        <v>38</v>
      </c>
      <c r="N4975" t="s">
        <v>39</v>
      </c>
      <c r="O4975" s="23">
        <v>390</v>
      </c>
      <c r="P4975" s="9">
        <v>10.26</v>
      </c>
      <c r="Q4975" t="s">
        <v>40</v>
      </c>
      <c r="R4975">
        <v>61201</v>
      </c>
      <c r="S4975" s="9">
        <v>38.020000000000003</v>
      </c>
      <c r="T4975" s="26">
        <v>4.8600000000000003</v>
      </c>
      <c r="U4975" s="8">
        <v>184.79</v>
      </c>
      <c r="V4975" t="s">
        <v>7982</v>
      </c>
      <c r="W4975" t="s">
        <v>2276</v>
      </c>
      <c r="X4975" t="s">
        <v>42</v>
      </c>
      <c r="Y4975" t="s">
        <v>2277</v>
      </c>
      <c r="AA4975" s="1">
        <f t="shared" si="598"/>
        <v>46037</v>
      </c>
      <c r="AB4975" s="2">
        <f t="shared" si="599"/>
        <v>1</v>
      </c>
      <c r="AC4975" s="2">
        <f t="shared" si="600"/>
        <v>2026</v>
      </c>
      <c r="AD4975" s="2" t="str">
        <f>IFERROR(VLOOKUP(A4975,'Aux Área'!$A$4:$B$123,2,0),"-")</f>
        <v>INSPEÇÃO</v>
      </c>
    </row>
    <row r="4976" spans="1:30" x14ac:dyDescent="0.3">
      <c r="A4976" t="s">
        <v>2650</v>
      </c>
      <c r="B4976" t="s">
        <v>2651</v>
      </c>
      <c r="C4976" t="s">
        <v>7983</v>
      </c>
      <c r="D4976" t="s">
        <v>2944</v>
      </c>
      <c r="E4976" t="s">
        <v>2945</v>
      </c>
      <c r="F4976" t="s">
        <v>3615</v>
      </c>
      <c r="G4976" t="s">
        <v>1300</v>
      </c>
      <c r="H4976" t="s">
        <v>2635</v>
      </c>
      <c r="I4976" t="s">
        <v>37</v>
      </c>
      <c r="J4976" t="s">
        <v>2817</v>
      </c>
      <c r="K4976" t="s">
        <v>2818</v>
      </c>
      <c r="L4976" t="s">
        <v>84</v>
      </c>
      <c r="M4976" t="s">
        <v>38</v>
      </c>
      <c r="N4976" t="s">
        <v>39</v>
      </c>
      <c r="O4976" s="23">
        <v>229</v>
      </c>
      <c r="P4976" s="9">
        <v>5.09</v>
      </c>
      <c r="Q4976" t="s">
        <v>40</v>
      </c>
      <c r="R4976">
        <v>12617</v>
      </c>
      <c r="S4976" s="9">
        <v>45.02</v>
      </c>
      <c r="T4976" s="26">
        <v>5.24</v>
      </c>
      <c r="U4976" s="8">
        <v>235.92</v>
      </c>
      <c r="V4976" t="s">
        <v>7984</v>
      </c>
      <c r="W4976" t="s">
        <v>2276</v>
      </c>
      <c r="X4976" t="s">
        <v>42</v>
      </c>
      <c r="Y4976" t="s">
        <v>1740</v>
      </c>
      <c r="AA4976" s="1">
        <f t="shared" si="598"/>
        <v>46037</v>
      </c>
      <c r="AB4976" s="2">
        <f t="shared" si="599"/>
        <v>1</v>
      </c>
      <c r="AC4976" s="2">
        <f t="shared" si="600"/>
        <v>2026</v>
      </c>
      <c r="AD4976" s="2" t="str">
        <f>IFERROR(VLOOKUP(A4976,'Aux Área'!$A$4:$B$123,2,0),"-")</f>
        <v>TI</v>
      </c>
    </row>
    <row r="4977" spans="1:30" x14ac:dyDescent="0.3">
      <c r="A4977" t="s">
        <v>2691</v>
      </c>
      <c r="B4977" t="s">
        <v>2692</v>
      </c>
      <c r="C4977" t="s">
        <v>7985</v>
      </c>
      <c r="D4977" t="s">
        <v>2142</v>
      </c>
      <c r="E4977" t="s">
        <v>2143</v>
      </c>
      <c r="F4977" t="s">
        <v>3605</v>
      </c>
      <c r="G4977" t="s">
        <v>1635</v>
      </c>
      <c r="H4977" t="s">
        <v>2635</v>
      </c>
      <c r="I4977" t="s">
        <v>37</v>
      </c>
      <c r="J4977" t="s">
        <v>165</v>
      </c>
      <c r="K4977" t="s">
        <v>166</v>
      </c>
      <c r="L4977" t="s">
        <v>167</v>
      </c>
      <c r="M4977" t="s">
        <v>38</v>
      </c>
      <c r="N4977" t="s">
        <v>39</v>
      </c>
      <c r="O4977" s="23">
        <v>146</v>
      </c>
      <c r="P4977" s="9">
        <v>6.75</v>
      </c>
      <c r="Q4977" t="s">
        <v>40</v>
      </c>
      <c r="R4977">
        <v>9572</v>
      </c>
      <c r="S4977" s="9">
        <v>21.62</v>
      </c>
      <c r="T4977" s="26">
        <v>4.79</v>
      </c>
      <c r="U4977" s="8">
        <v>103.56</v>
      </c>
      <c r="V4977" t="s">
        <v>112</v>
      </c>
      <c r="W4977" t="s">
        <v>2007</v>
      </c>
      <c r="X4977" t="s">
        <v>42</v>
      </c>
      <c r="Y4977" t="s">
        <v>1740</v>
      </c>
      <c r="AA4977" s="1">
        <f t="shared" si="598"/>
        <v>46037</v>
      </c>
      <c r="AB4977" s="2">
        <f t="shared" si="599"/>
        <v>1</v>
      </c>
      <c r="AC4977" s="2">
        <f t="shared" si="600"/>
        <v>2026</v>
      </c>
      <c r="AD4977" s="2" t="str">
        <f>IFERROR(VLOOKUP(A4977,'Aux Área'!$A$4:$B$123,2,0),"-")</f>
        <v>TI</v>
      </c>
    </row>
    <row r="4978" spans="1:30" x14ac:dyDescent="0.3">
      <c r="A4978" t="s">
        <v>1847</v>
      </c>
      <c r="B4978" t="s">
        <v>1848</v>
      </c>
      <c r="C4978" t="s">
        <v>7986</v>
      </c>
      <c r="D4978" t="s">
        <v>1850</v>
      </c>
      <c r="E4978" t="s">
        <v>1851</v>
      </c>
      <c r="F4978" t="s">
        <v>653</v>
      </c>
      <c r="G4978" t="s">
        <v>635</v>
      </c>
      <c r="H4978" t="s">
        <v>1852</v>
      </c>
      <c r="I4978" t="s">
        <v>1853</v>
      </c>
      <c r="J4978" t="s">
        <v>172</v>
      </c>
      <c r="K4978" t="s">
        <v>173</v>
      </c>
      <c r="L4978" t="s">
        <v>124</v>
      </c>
      <c r="M4978" t="s">
        <v>38</v>
      </c>
      <c r="N4978" t="s">
        <v>638</v>
      </c>
      <c r="O4978" s="23">
        <v>0</v>
      </c>
      <c r="P4978" s="9">
        <v>0</v>
      </c>
      <c r="Q4978" t="s">
        <v>40</v>
      </c>
      <c r="R4978">
        <v>0</v>
      </c>
      <c r="S4978" s="9">
        <v>130</v>
      </c>
      <c r="T4978" s="26">
        <v>6.09</v>
      </c>
      <c r="U4978" s="8">
        <v>791.7</v>
      </c>
      <c r="V4978" t="s">
        <v>112</v>
      </c>
      <c r="W4978" t="s">
        <v>652</v>
      </c>
      <c r="X4978" t="s">
        <v>42</v>
      </c>
      <c r="Y4978" t="s">
        <v>653</v>
      </c>
      <c r="AA4978" s="1">
        <f t="shared" si="598"/>
        <v>46037</v>
      </c>
      <c r="AB4978" s="2">
        <f t="shared" si="599"/>
        <v>1</v>
      </c>
      <c r="AC4978" s="2">
        <f t="shared" si="600"/>
        <v>2026</v>
      </c>
      <c r="AD4978" s="2" t="str">
        <f>IFERROR(VLOOKUP(A4978,'Aux Área'!$A$4:$B$123,2,0),"-")</f>
        <v>SÃO PEDRO</v>
      </c>
    </row>
    <row r="4979" spans="1:30" x14ac:dyDescent="0.3">
      <c r="A4979" t="s">
        <v>2488</v>
      </c>
      <c r="B4979" t="s">
        <v>2489</v>
      </c>
      <c r="C4979" t="s">
        <v>7987</v>
      </c>
      <c r="D4979" t="s">
        <v>2937</v>
      </c>
      <c r="E4979" t="s">
        <v>2938</v>
      </c>
      <c r="F4979" t="s">
        <v>2491</v>
      </c>
      <c r="G4979" t="s">
        <v>659</v>
      </c>
      <c r="H4979" t="s">
        <v>2215</v>
      </c>
      <c r="I4979" t="s">
        <v>667</v>
      </c>
      <c r="J4979" t="s">
        <v>165</v>
      </c>
      <c r="K4979" t="s">
        <v>166</v>
      </c>
      <c r="L4979" t="s">
        <v>167</v>
      </c>
      <c r="M4979" t="s">
        <v>38</v>
      </c>
      <c r="N4979" t="s">
        <v>668</v>
      </c>
      <c r="O4979" s="23">
        <v>96</v>
      </c>
      <c r="P4979" s="9">
        <v>3.98</v>
      </c>
      <c r="Q4979" t="s">
        <v>40</v>
      </c>
      <c r="R4979">
        <v>4837</v>
      </c>
      <c r="S4979" s="9">
        <v>24.13</v>
      </c>
      <c r="T4979" s="26">
        <v>6.242</v>
      </c>
      <c r="U4979" s="8">
        <v>150.61000000000001</v>
      </c>
      <c r="V4979" t="s">
        <v>112</v>
      </c>
      <c r="W4979" t="s">
        <v>2007</v>
      </c>
      <c r="X4979" t="s">
        <v>42</v>
      </c>
      <c r="Y4979" t="s">
        <v>1740</v>
      </c>
      <c r="AA4979" s="1">
        <f t="shared" si="598"/>
        <v>46037</v>
      </c>
      <c r="AB4979" s="2">
        <f t="shared" si="599"/>
        <v>1</v>
      </c>
      <c r="AC4979" s="2">
        <f t="shared" si="600"/>
        <v>2026</v>
      </c>
      <c r="AD4979" s="2" t="str">
        <f>IFERROR(VLOOKUP(A4979,'Aux Área'!$A$4:$B$123,2,0),"-")</f>
        <v>APH</v>
      </c>
    </row>
    <row r="4980" spans="1:30" x14ac:dyDescent="0.3">
      <c r="A4980" t="s">
        <v>2306</v>
      </c>
      <c r="B4980" t="s">
        <v>4613</v>
      </c>
      <c r="C4980" t="s">
        <v>7988</v>
      </c>
      <c r="D4980" t="s">
        <v>3428</v>
      </c>
      <c r="E4980" t="s">
        <v>3429</v>
      </c>
      <c r="F4980" t="s">
        <v>2309</v>
      </c>
      <c r="G4980" t="s">
        <v>1135</v>
      </c>
      <c r="H4980" t="s">
        <v>2275</v>
      </c>
      <c r="I4980" t="s">
        <v>1497</v>
      </c>
      <c r="J4980" t="s">
        <v>1665</v>
      </c>
      <c r="K4980" t="s">
        <v>1666</v>
      </c>
      <c r="L4980" t="s">
        <v>301</v>
      </c>
      <c r="M4980" t="s">
        <v>38</v>
      </c>
      <c r="N4980" t="s">
        <v>39</v>
      </c>
      <c r="O4980" s="23">
        <v>474</v>
      </c>
      <c r="P4980" s="9">
        <v>11.31</v>
      </c>
      <c r="Q4980" t="s">
        <v>40</v>
      </c>
      <c r="R4980">
        <v>72862</v>
      </c>
      <c r="S4980" s="9">
        <v>41.91</v>
      </c>
      <c r="T4980" s="26">
        <v>4.8899999999999997</v>
      </c>
      <c r="U4980" s="8">
        <v>204.94</v>
      </c>
      <c r="V4980" t="s">
        <v>7989</v>
      </c>
      <c r="W4980" t="s">
        <v>2276</v>
      </c>
      <c r="X4980" t="s">
        <v>42</v>
      </c>
      <c r="Y4980" t="s">
        <v>2277</v>
      </c>
      <c r="AA4980" s="1">
        <f t="shared" si="598"/>
        <v>46037</v>
      </c>
      <c r="AB4980" s="2">
        <f t="shared" si="599"/>
        <v>1</v>
      </c>
      <c r="AC4980" s="2">
        <f t="shared" si="600"/>
        <v>2026</v>
      </c>
      <c r="AD4980" s="2" t="str">
        <f>IFERROR(VLOOKUP(A4980,'Aux Área'!$A$4:$B$123,2,0),"-")</f>
        <v>INSPEÇÃO</v>
      </c>
    </row>
    <row r="4981" spans="1:30" x14ac:dyDescent="0.3">
      <c r="A4981" t="s">
        <v>2181</v>
      </c>
      <c r="B4981" t="s">
        <v>4595</v>
      </c>
      <c r="C4981" t="s">
        <v>7990</v>
      </c>
      <c r="D4981" t="s">
        <v>3107</v>
      </c>
      <c r="E4981" t="s">
        <v>3108</v>
      </c>
      <c r="F4981" t="s">
        <v>2184</v>
      </c>
      <c r="G4981" t="s">
        <v>1135</v>
      </c>
      <c r="H4981" t="s">
        <v>2185</v>
      </c>
      <c r="I4981" t="s">
        <v>2186</v>
      </c>
      <c r="J4981" t="s">
        <v>237</v>
      </c>
      <c r="K4981" t="s">
        <v>238</v>
      </c>
      <c r="L4981" t="s">
        <v>110</v>
      </c>
      <c r="M4981" t="s">
        <v>38</v>
      </c>
      <c r="N4981" t="s">
        <v>668</v>
      </c>
      <c r="O4981" s="23">
        <v>1051</v>
      </c>
      <c r="P4981" s="9">
        <v>14.92</v>
      </c>
      <c r="Q4981" t="s">
        <v>40</v>
      </c>
      <c r="R4981">
        <v>82667</v>
      </c>
      <c r="S4981" s="9">
        <v>70.459999999999994</v>
      </c>
      <c r="T4981" s="26">
        <v>6.04</v>
      </c>
      <c r="U4981" s="8">
        <v>425.58</v>
      </c>
      <c r="V4981" t="s">
        <v>41</v>
      </c>
      <c r="W4981" t="s">
        <v>2007</v>
      </c>
      <c r="X4981" t="s">
        <v>42</v>
      </c>
      <c r="Y4981" t="s">
        <v>2188</v>
      </c>
      <c r="AA4981" s="1">
        <f t="shared" si="598"/>
        <v>46037</v>
      </c>
      <c r="AB4981" s="2">
        <f t="shared" si="599"/>
        <v>1</v>
      </c>
      <c r="AC4981" s="2">
        <f t="shared" si="600"/>
        <v>2026</v>
      </c>
      <c r="AD4981" s="2" t="str">
        <f>IFERROR(VLOOKUP(A4981,'Aux Área'!$A$4:$B$123,2,0),"-")</f>
        <v>INSPEÇÃO</v>
      </c>
    </row>
    <row r="4982" spans="1:30" x14ac:dyDescent="0.3">
      <c r="A4982" t="s">
        <v>2494</v>
      </c>
      <c r="B4982" t="s">
        <v>2495</v>
      </c>
      <c r="C4982" t="s">
        <v>7991</v>
      </c>
      <c r="D4982" t="s">
        <v>3702</v>
      </c>
      <c r="E4982" t="s">
        <v>3703</v>
      </c>
      <c r="F4982" t="s">
        <v>2497</v>
      </c>
      <c r="G4982" t="s">
        <v>659</v>
      </c>
      <c r="H4982" t="s">
        <v>2215</v>
      </c>
      <c r="I4982" t="s">
        <v>667</v>
      </c>
      <c r="J4982" t="s">
        <v>241</v>
      </c>
      <c r="K4982" t="s">
        <v>242</v>
      </c>
      <c r="L4982" t="s">
        <v>110</v>
      </c>
      <c r="M4982" t="s">
        <v>38</v>
      </c>
      <c r="N4982" t="s">
        <v>668</v>
      </c>
      <c r="O4982" s="23">
        <v>129</v>
      </c>
      <c r="P4982" s="9">
        <v>5.13</v>
      </c>
      <c r="Q4982" t="s">
        <v>40</v>
      </c>
      <c r="R4982">
        <v>9502</v>
      </c>
      <c r="S4982" s="9">
        <v>25.16</v>
      </c>
      <c r="T4982" s="26">
        <v>5.99</v>
      </c>
      <c r="U4982" s="8">
        <v>150.72</v>
      </c>
      <c r="V4982" t="s">
        <v>41</v>
      </c>
      <c r="W4982" t="s">
        <v>2007</v>
      </c>
      <c r="X4982" t="s">
        <v>42</v>
      </c>
      <c r="Y4982" t="s">
        <v>1740</v>
      </c>
      <c r="AA4982" s="1">
        <f t="shared" si="598"/>
        <v>46037</v>
      </c>
      <c r="AB4982" s="2">
        <f t="shared" si="599"/>
        <v>1</v>
      </c>
      <c r="AC4982" s="2">
        <f t="shared" si="600"/>
        <v>2026</v>
      </c>
      <c r="AD4982" s="2" t="str">
        <f>IFERROR(VLOOKUP(A4982,'Aux Área'!$A$4:$B$123,2,0),"-")</f>
        <v>APH</v>
      </c>
    </row>
    <row r="4983" spans="1:30" x14ac:dyDescent="0.3">
      <c r="A4983" t="s">
        <v>44</v>
      </c>
      <c r="B4983" t="s">
        <v>478</v>
      </c>
      <c r="C4983" t="s">
        <v>7992</v>
      </c>
      <c r="D4983" t="s">
        <v>1759</v>
      </c>
      <c r="E4983" t="s">
        <v>1760</v>
      </c>
      <c r="F4983" t="s">
        <v>45</v>
      </c>
      <c r="G4983" t="s">
        <v>35</v>
      </c>
      <c r="H4983" t="s">
        <v>36</v>
      </c>
      <c r="I4983" t="s">
        <v>37</v>
      </c>
      <c r="J4983" t="s">
        <v>241</v>
      </c>
      <c r="K4983" t="s">
        <v>242</v>
      </c>
      <c r="L4983" t="s">
        <v>110</v>
      </c>
      <c r="M4983" t="s">
        <v>38</v>
      </c>
      <c r="N4983" t="s">
        <v>39</v>
      </c>
      <c r="O4983" s="23">
        <v>300</v>
      </c>
      <c r="P4983" s="9">
        <v>11.35</v>
      </c>
      <c r="Q4983" t="s">
        <v>40</v>
      </c>
      <c r="R4983" s="2">
        <v>19539</v>
      </c>
      <c r="S4983" s="9">
        <v>26.44</v>
      </c>
      <c r="T4983" s="26">
        <v>4.99</v>
      </c>
      <c r="U4983" s="8">
        <v>131.94</v>
      </c>
      <c r="V4983" t="s">
        <v>41</v>
      </c>
      <c r="W4983" t="s">
        <v>2007</v>
      </c>
      <c r="X4983" t="s">
        <v>42</v>
      </c>
      <c r="Y4983" t="s">
        <v>1740</v>
      </c>
      <c r="AA4983" s="1">
        <f t="shared" si="598"/>
        <v>46037</v>
      </c>
      <c r="AB4983" s="2">
        <f t="shared" si="599"/>
        <v>1</v>
      </c>
      <c r="AC4983" s="2">
        <f t="shared" si="600"/>
        <v>2026</v>
      </c>
      <c r="AD4983" s="2" t="str">
        <f>IFERROR(VLOOKUP(A4983,'Aux Área'!$A$4:$B$123,2,0),"-")</f>
        <v>OPERAÇÃO</v>
      </c>
    </row>
    <row r="4984" spans="1:30" x14ac:dyDescent="0.3">
      <c r="A4984" t="s">
        <v>58</v>
      </c>
      <c r="B4984" t="s">
        <v>250</v>
      </c>
      <c r="C4984" t="s">
        <v>7993</v>
      </c>
      <c r="D4984" t="s">
        <v>87</v>
      </c>
      <c r="E4984" t="s">
        <v>88</v>
      </c>
      <c r="F4984" t="s">
        <v>59</v>
      </c>
      <c r="G4984" t="s">
        <v>35</v>
      </c>
      <c r="H4984" t="s">
        <v>36</v>
      </c>
      <c r="I4984" t="s">
        <v>37</v>
      </c>
      <c r="J4984" t="s">
        <v>285</v>
      </c>
      <c r="K4984" t="s">
        <v>286</v>
      </c>
      <c r="L4984" t="s">
        <v>91</v>
      </c>
      <c r="M4984" t="s">
        <v>38</v>
      </c>
      <c r="N4984" t="s">
        <v>39</v>
      </c>
      <c r="O4984" s="23">
        <v>328</v>
      </c>
      <c r="P4984" s="9">
        <v>8.82</v>
      </c>
      <c r="Q4984" t="s">
        <v>40</v>
      </c>
      <c r="R4984">
        <v>67399</v>
      </c>
      <c r="S4984" s="9">
        <v>37.200000000000003</v>
      </c>
      <c r="T4984" s="26">
        <v>4.9909999999999997</v>
      </c>
      <c r="U4984" s="8">
        <v>185.65</v>
      </c>
      <c r="V4984" t="s">
        <v>7994</v>
      </c>
      <c r="W4984" t="s">
        <v>2007</v>
      </c>
      <c r="X4984" t="s">
        <v>42</v>
      </c>
      <c r="Y4984" t="s">
        <v>1740</v>
      </c>
      <c r="AA4984" s="1">
        <f t="shared" si="598"/>
        <v>46037</v>
      </c>
      <c r="AB4984" s="2">
        <f t="shared" si="599"/>
        <v>1</v>
      </c>
      <c r="AC4984" s="2">
        <f t="shared" si="600"/>
        <v>2026</v>
      </c>
      <c r="AD4984" s="2" t="str">
        <f>IFERROR(VLOOKUP(A4984,'Aux Área'!$A$4:$B$123,2,0),"-")</f>
        <v>CONSERVA</v>
      </c>
    </row>
    <row r="4985" spans="1:30" x14ac:dyDescent="0.3">
      <c r="A4985" t="s">
        <v>2679</v>
      </c>
      <c r="B4985" t="s">
        <v>2680</v>
      </c>
      <c r="C4985" t="s">
        <v>7995</v>
      </c>
      <c r="D4985" t="s">
        <v>3597</v>
      </c>
      <c r="E4985" t="s">
        <v>3598</v>
      </c>
      <c r="F4985" t="s">
        <v>2682</v>
      </c>
      <c r="G4985" t="s">
        <v>659</v>
      </c>
      <c r="H4985" t="s">
        <v>1996</v>
      </c>
      <c r="I4985" t="s">
        <v>1997</v>
      </c>
      <c r="J4985" t="s">
        <v>165</v>
      </c>
      <c r="K4985" t="s">
        <v>166</v>
      </c>
      <c r="L4985" t="s">
        <v>167</v>
      </c>
      <c r="M4985" t="s">
        <v>38</v>
      </c>
      <c r="N4985" t="s">
        <v>668</v>
      </c>
      <c r="O4985" s="23">
        <v>378</v>
      </c>
      <c r="P4985" s="9">
        <v>5.75</v>
      </c>
      <c r="Q4985" t="s">
        <v>40</v>
      </c>
      <c r="R4985">
        <v>12722</v>
      </c>
      <c r="S4985" s="9">
        <v>65.7</v>
      </c>
      <c r="T4985" s="26">
        <v>6.2409999999999997</v>
      </c>
      <c r="U4985" s="8">
        <v>410.01</v>
      </c>
      <c r="V4985" t="s">
        <v>112</v>
      </c>
      <c r="W4985" t="s">
        <v>1985</v>
      </c>
      <c r="X4985" t="s">
        <v>42</v>
      </c>
      <c r="Y4985" t="s">
        <v>1986</v>
      </c>
      <c r="AA4985" s="1">
        <f t="shared" si="598"/>
        <v>46037</v>
      </c>
      <c r="AB4985" s="2">
        <f t="shared" si="599"/>
        <v>1</v>
      </c>
      <c r="AC4985" s="2">
        <f t="shared" si="600"/>
        <v>2026</v>
      </c>
      <c r="AD4985" s="2" t="str">
        <f>IFERROR(VLOOKUP(A4985,'Aux Área'!$A$4:$B$123,2,0),"-")</f>
        <v>PESADOS</v>
      </c>
    </row>
    <row r="4986" spans="1:30" x14ac:dyDescent="0.3">
      <c r="A4986" t="s">
        <v>2643</v>
      </c>
      <c r="B4986" t="s">
        <v>2307</v>
      </c>
      <c r="C4986" t="s">
        <v>7996</v>
      </c>
      <c r="D4986" t="s">
        <v>4988</v>
      </c>
      <c r="E4986" t="s">
        <v>4989</v>
      </c>
      <c r="F4986" t="s">
        <v>2646</v>
      </c>
      <c r="G4986" t="s">
        <v>1300</v>
      </c>
      <c r="H4986" t="s">
        <v>1301</v>
      </c>
      <c r="I4986" t="s">
        <v>37</v>
      </c>
      <c r="J4986" t="s">
        <v>370</v>
      </c>
      <c r="K4986" t="s">
        <v>371</v>
      </c>
      <c r="L4986" t="s">
        <v>124</v>
      </c>
      <c r="M4986" t="s">
        <v>38</v>
      </c>
      <c r="N4986" t="s">
        <v>39</v>
      </c>
      <c r="O4986" s="23">
        <v>478</v>
      </c>
      <c r="P4986" s="9">
        <v>11.79</v>
      </c>
      <c r="Q4986" t="s">
        <v>40</v>
      </c>
      <c r="R4986">
        <v>75364</v>
      </c>
      <c r="S4986" s="9">
        <v>40.54</v>
      </c>
      <c r="T4986" s="26">
        <v>4.9909999999999997</v>
      </c>
      <c r="U4986" s="8">
        <v>202.34</v>
      </c>
      <c r="V4986" t="s">
        <v>7997</v>
      </c>
      <c r="W4986" t="s">
        <v>2276</v>
      </c>
      <c r="X4986" t="s">
        <v>42</v>
      </c>
      <c r="Y4986" t="s">
        <v>2277</v>
      </c>
      <c r="AA4986" s="1">
        <f t="shared" si="598"/>
        <v>46037</v>
      </c>
      <c r="AB4986" s="2">
        <f t="shared" si="599"/>
        <v>1</v>
      </c>
      <c r="AC4986" s="2">
        <f t="shared" si="600"/>
        <v>2026</v>
      </c>
      <c r="AD4986" s="2" t="str">
        <f>IFERROR(VLOOKUP(A4986,'Aux Área'!$A$4:$B$123,2,0),"-")</f>
        <v>INSPEÇÃO</v>
      </c>
    </row>
    <row r="4987" spans="1:30" x14ac:dyDescent="0.3">
      <c r="A4987" t="s">
        <v>64</v>
      </c>
      <c r="B4987" t="s">
        <v>332</v>
      </c>
      <c r="C4987" t="s">
        <v>7998</v>
      </c>
      <c r="D4987" t="s">
        <v>127</v>
      </c>
      <c r="E4987" t="s">
        <v>128</v>
      </c>
      <c r="F4987" t="s">
        <v>65</v>
      </c>
      <c r="G4987" t="s">
        <v>35</v>
      </c>
      <c r="H4987" t="s">
        <v>36</v>
      </c>
      <c r="I4987" t="s">
        <v>37</v>
      </c>
      <c r="J4987" t="s">
        <v>776</v>
      </c>
      <c r="K4987" t="s">
        <v>777</v>
      </c>
      <c r="L4987" t="s">
        <v>207</v>
      </c>
      <c r="M4987" t="s">
        <v>38</v>
      </c>
      <c r="N4987" t="s">
        <v>39</v>
      </c>
      <c r="O4987" s="23">
        <v>432</v>
      </c>
      <c r="P4987" s="9">
        <v>11.82</v>
      </c>
      <c r="Q4987" t="s">
        <v>40</v>
      </c>
      <c r="R4987">
        <v>41158</v>
      </c>
      <c r="S4987" s="9">
        <v>36.56</v>
      </c>
      <c r="T4987" s="26">
        <v>5.4889999999999999</v>
      </c>
      <c r="U4987" s="8">
        <v>200.68</v>
      </c>
      <c r="V4987" t="s">
        <v>41</v>
      </c>
      <c r="W4987" t="s">
        <v>2007</v>
      </c>
      <c r="X4987" t="s">
        <v>42</v>
      </c>
      <c r="Y4987" t="s">
        <v>1740</v>
      </c>
      <c r="AA4987" s="1">
        <f t="shared" si="598"/>
        <v>46037</v>
      </c>
      <c r="AB4987" s="2">
        <f t="shared" si="599"/>
        <v>1</v>
      </c>
      <c r="AC4987" s="2">
        <f t="shared" si="600"/>
        <v>2026</v>
      </c>
      <c r="AD4987" s="2" t="str">
        <f>IFERROR(VLOOKUP(A4987,'Aux Área'!$A$4:$B$123,2,0),"-")</f>
        <v>ENGENHARIA</v>
      </c>
    </row>
    <row r="4988" spans="1:30" x14ac:dyDescent="0.3">
      <c r="A4988" t="s">
        <v>76</v>
      </c>
      <c r="B4988" t="s">
        <v>380</v>
      </c>
      <c r="C4988" t="s">
        <v>7999</v>
      </c>
      <c r="D4988" t="s">
        <v>382</v>
      </c>
      <c r="E4988" t="s">
        <v>383</v>
      </c>
      <c r="F4988" t="s">
        <v>77</v>
      </c>
      <c r="G4988" t="s">
        <v>35</v>
      </c>
      <c r="H4988" t="s">
        <v>36</v>
      </c>
      <c r="I4988" t="s">
        <v>37</v>
      </c>
      <c r="J4988" t="s">
        <v>275</v>
      </c>
      <c r="K4988" t="s">
        <v>276</v>
      </c>
      <c r="L4988" t="s">
        <v>124</v>
      </c>
      <c r="M4988" t="s">
        <v>38</v>
      </c>
      <c r="N4988" t="s">
        <v>39</v>
      </c>
      <c r="O4988" s="23">
        <v>349</v>
      </c>
      <c r="P4988" s="9">
        <v>9.0500000000000007</v>
      </c>
      <c r="Q4988" t="s">
        <v>40</v>
      </c>
      <c r="R4988">
        <v>51302</v>
      </c>
      <c r="S4988" s="9">
        <v>38.56</v>
      </c>
      <c r="T4988" s="26">
        <v>4.79</v>
      </c>
      <c r="U4988" s="8">
        <v>184.7</v>
      </c>
      <c r="V4988" t="s">
        <v>8000</v>
      </c>
      <c r="W4988" t="s">
        <v>2007</v>
      </c>
      <c r="X4988" t="s">
        <v>42</v>
      </c>
      <c r="Y4988" t="s">
        <v>1740</v>
      </c>
      <c r="AA4988" s="1">
        <f t="shared" si="598"/>
        <v>46037</v>
      </c>
      <c r="AB4988" s="2">
        <f t="shared" si="599"/>
        <v>1</v>
      </c>
      <c r="AC4988" s="2">
        <f t="shared" si="600"/>
        <v>2026</v>
      </c>
      <c r="AD4988" s="2" t="str">
        <f>IFERROR(VLOOKUP(A4988,'Aux Área'!$A$4:$B$123,2,0),"-")</f>
        <v>QSMS</v>
      </c>
    </row>
    <row r="4989" spans="1:30" x14ac:dyDescent="0.3">
      <c r="A4989" t="s">
        <v>1295</v>
      </c>
      <c r="B4989" t="s">
        <v>1753</v>
      </c>
      <c r="C4989" t="s">
        <v>8001</v>
      </c>
      <c r="D4989" t="s">
        <v>1297</v>
      </c>
      <c r="E4989" t="s">
        <v>2221</v>
      </c>
      <c r="F4989" t="s">
        <v>1299</v>
      </c>
      <c r="G4989" t="s">
        <v>1135</v>
      </c>
      <c r="H4989" t="s">
        <v>1301</v>
      </c>
      <c r="I4989" t="s">
        <v>839</v>
      </c>
      <c r="J4989" t="s">
        <v>1665</v>
      </c>
      <c r="K4989" t="s">
        <v>1666</v>
      </c>
      <c r="L4989" t="s">
        <v>301</v>
      </c>
      <c r="M4989" t="s">
        <v>38</v>
      </c>
      <c r="N4989" t="s">
        <v>39</v>
      </c>
      <c r="O4989" s="23">
        <v>0</v>
      </c>
      <c r="P4989" s="23">
        <v>0</v>
      </c>
      <c r="Q4989" t="s">
        <v>40</v>
      </c>
      <c r="R4989" t="s">
        <v>15244</v>
      </c>
      <c r="S4989" s="9">
        <v>45.59</v>
      </c>
      <c r="T4989" s="26">
        <v>4.8899999999999997</v>
      </c>
      <c r="U4989" s="8">
        <v>222.94</v>
      </c>
      <c r="V4989" t="s">
        <v>8002</v>
      </c>
      <c r="W4989" t="s">
        <v>2007</v>
      </c>
      <c r="X4989" t="s">
        <v>42</v>
      </c>
      <c r="Y4989" t="s">
        <v>1740</v>
      </c>
      <c r="AA4989" s="1">
        <f t="shared" si="598"/>
        <v>46037</v>
      </c>
      <c r="AB4989" s="2">
        <f t="shared" si="599"/>
        <v>1</v>
      </c>
      <c r="AC4989" s="2">
        <f t="shared" si="600"/>
        <v>2026</v>
      </c>
      <c r="AD4989" s="2" t="str">
        <f>IFERROR(VLOOKUP(A4989,'Aux Área'!$A$4:$B$123,2,0),"-")</f>
        <v>LUCCA JR - OP</v>
      </c>
    </row>
    <row r="4990" spans="1:30" x14ac:dyDescent="0.3">
      <c r="A4990" t="s">
        <v>62</v>
      </c>
      <c r="B4990" t="s">
        <v>1455</v>
      </c>
      <c r="C4990" t="s">
        <v>8003</v>
      </c>
      <c r="D4990" t="s">
        <v>158</v>
      </c>
      <c r="E4990" t="s">
        <v>159</v>
      </c>
      <c r="F4990" t="s">
        <v>63</v>
      </c>
      <c r="G4990" t="s">
        <v>35</v>
      </c>
      <c r="H4990" t="s">
        <v>36</v>
      </c>
      <c r="I4990" t="s">
        <v>37</v>
      </c>
      <c r="J4990" t="s">
        <v>526</v>
      </c>
      <c r="K4990" t="s">
        <v>527</v>
      </c>
      <c r="L4990" t="s">
        <v>124</v>
      </c>
      <c r="M4990" t="s">
        <v>38</v>
      </c>
      <c r="N4990" t="s">
        <v>39</v>
      </c>
      <c r="O4990" s="23">
        <v>262</v>
      </c>
      <c r="P4990" s="9">
        <v>6.67</v>
      </c>
      <c r="Q4990" t="s">
        <v>40</v>
      </c>
      <c r="R4990">
        <v>54209</v>
      </c>
      <c r="S4990" s="9">
        <v>39.270000000000003</v>
      </c>
      <c r="T4990" s="26">
        <v>4.99</v>
      </c>
      <c r="U4990" s="8">
        <v>195.96</v>
      </c>
      <c r="V4990" t="s">
        <v>112</v>
      </c>
      <c r="W4990" t="s">
        <v>2007</v>
      </c>
      <c r="X4990" t="s">
        <v>42</v>
      </c>
      <c r="Y4990" t="s">
        <v>1740</v>
      </c>
      <c r="AA4990" s="1">
        <f t="shared" si="598"/>
        <v>46037</v>
      </c>
      <c r="AB4990" s="2">
        <f t="shared" si="599"/>
        <v>1</v>
      </c>
      <c r="AC4990" s="2">
        <f t="shared" si="600"/>
        <v>2026</v>
      </c>
      <c r="AD4990" s="2" t="str">
        <f>IFERROR(VLOOKUP(A4990,'Aux Área'!$A$4:$B$123,2,0),"-")</f>
        <v>CONSERVA</v>
      </c>
    </row>
    <row r="4991" spans="1:30" x14ac:dyDescent="0.3">
      <c r="A4991" t="s">
        <v>52</v>
      </c>
      <c r="B4991" t="s">
        <v>1449</v>
      </c>
      <c r="C4991" t="s">
        <v>8004</v>
      </c>
      <c r="D4991" t="s">
        <v>3246</v>
      </c>
      <c r="E4991" t="s">
        <v>3247</v>
      </c>
      <c r="F4991" t="s">
        <v>53</v>
      </c>
      <c r="G4991" t="s">
        <v>35</v>
      </c>
      <c r="H4991" t="s">
        <v>36</v>
      </c>
      <c r="I4991" t="s">
        <v>37</v>
      </c>
      <c r="J4991" t="s">
        <v>165</v>
      </c>
      <c r="K4991" t="s">
        <v>166</v>
      </c>
      <c r="L4991" t="s">
        <v>167</v>
      </c>
      <c r="M4991" t="s">
        <v>38</v>
      </c>
      <c r="N4991" t="s">
        <v>39</v>
      </c>
      <c r="O4991" s="23">
        <v>356</v>
      </c>
      <c r="P4991" s="9">
        <v>10.67</v>
      </c>
      <c r="Q4991" t="s">
        <v>40</v>
      </c>
      <c r="R4991">
        <v>41868</v>
      </c>
      <c r="S4991" s="9">
        <v>33.35</v>
      </c>
      <c r="T4991" s="26">
        <v>4.7910000000000004</v>
      </c>
      <c r="U4991" s="8">
        <v>159.78</v>
      </c>
      <c r="V4991" t="s">
        <v>112</v>
      </c>
      <c r="W4991" t="s">
        <v>2007</v>
      </c>
      <c r="X4991" t="s">
        <v>42</v>
      </c>
      <c r="Y4991" t="s">
        <v>1740</v>
      </c>
      <c r="AA4991" s="1">
        <f t="shared" si="598"/>
        <v>46037</v>
      </c>
      <c r="AB4991" s="2">
        <f t="shared" si="599"/>
        <v>1</v>
      </c>
      <c r="AC4991" s="2">
        <f t="shared" si="600"/>
        <v>2026</v>
      </c>
      <c r="AD4991" s="2" t="str">
        <f>IFERROR(VLOOKUP(A4991,'Aux Área'!$A$4:$B$123,2,0),"-")</f>
        <v>OPERAÇÃO</v>
      </c>
    </row>
    <row r="4992" spans="1:30" x14ac:dyDescent="0.3">
      <c r="A4992" t="s">
        <v>56</v>
      </c>
      <c r="B4992" t="s">
        <v>266</v>
      </c>
      <c r="C4992" t="s">
        <v>8005</v>
      </c>
      <c r="D4992" t="s">
        <v>120</v>
      </c>
      <c r="E4992" t="s">
        <v>121</v>
      </c>
      <c r="F4992" t="s">
        <v>57</v>
      </c>
      <c r="G4992" t="s">
        <v>35</v>
      </c>
      <c r="H4992" t="s">
        <v>36</v>
      </c>
      <c r="I4992" t="s">
        <v>37</v>
      </c>
      <c r="J4992" t="s">
        <v>139</v>
      </c>
      <c r="K4992" t="s">
        <v>140</v>
      </c>
      <c r="L4992" t="s">
        <v>141</v>
      </c>
      <c r="M4992" t="s">
        <v>38</v>
      </c>
      <c r="N4992" t="s">
        <v>39</v>
      </c>
      <c r="O4992" s="23">
        <v>341</v>
      </c>
      <c r="P4992" s="9">
        <v>10.199999999999999</v>
      </c>
      <c r="Q4992" t="s">
        <v>40</v>
      </c>
      <c r="R4992">
        <v>39970</v>
      </c>
      <c r="S4992" s="9">
        <v>33.42</v>
      </c>
      <c r="T4992" s="26">
        <v>4.1900000000000004</v>
      </c>
      <c r="U4992" s="8">
        <v>140.03</v>
      </c>
      <c r="V4992" t="s">
        <v>8006</v>
      </c>
      <c r="W4992" t="s">
        <v>2007</v>
      </c>
      <c r="X4992" t="s">
        <v>42</v>
      </c>
      <c r="Y4992" t="s">
        <v>1740</v>
      </c>
      <c r="AA4992" s="1">
        <f t="shared" si="598"/>
        <v>46037</v>
      </c>
      <c r="AB4992" s="2">
        <f t="shared" si="599"/>
        <v>1</v>
      </c>
      <c r="AC4992" s="2">
        <f t="shared" si="600"/>
        <v>2026</v>
      </c>
      <c r="AD4992" s="2" t="str">
        <f>IFERROR(VLOOKUP(A4992,'Aux Área'!$A$4:$B$123,2,0),"-")</f>
        <v>CONSERVA</v>
      </c>
    </row>
    <row r="4993" spans="1:30" x14ac:dyDescent="0.3">
      <c r="A4993" t="s">
        <v>2461</v>
      </c>
      <c r="B4993" t="s">
        <v>5008</v>
      </c>
      <c r="C4993" t="s">
        <v>8007</v>
      </c>
      <c r="D4993" t="s">
        <v>3135</v>
      </c>
      <c r="E4993" t="s">
        <v>3136</v>
      </c>
      <c r="F4993" t="s">
        <v>3574</v>
      </c>
      <c r="G4993" t="s">
        <v>1135</v>
      </c>
      <c r="H4993" t="s">
        <v>2275</v>
      </c>
      <c r="I4993" t="s">
        <v>1497</v>
      </c>
      <c r="J4993" t="s">
        <v>188</v>
      </c>
      <c r="K4993" t="s">
        <v>189</v>
      </c>
      <c r="L4993" t="s">
        <v>190</v>
      </c>
      <c r="M4993" t="s">
        <v>38</v>
      </c>
      <c r="N4993" t="s">
        <v>39</v>
      </c>
      <c r="O4993" s="23">
        <v>503</v>
      </c>
      <c r="P4993" s="9">
        <v>11.72</v>
      </c>
      <c r="Q4993" t="s">
        <v>40</v>
      </c>
      <c r="R4993">
        <v>61036</v>
      </c>
      <c r="S4993" s="9">
        <v>42.91</v>
      </c>
      <c r="T4993" s="26">
        <v>4.99</v>
      </c>
      <c r="U4993" s="8">
        <v>214.12</v>
      </c>
      <c r="V4993" t="s">
        <v>41</v>
      </c>
      <c r="W4993" t="s">
        <v>2276</v>
      </c>
      <c r="X4993" t="s">
        <v>42</v>
      </c>
      <c r="Y4993" t="s">
        <v>2277</v>
      </c>
      <c r="AA4993" s="1">
        <f t="shared" si="598"/>
        <v>46037</v>
      </c>
      <c r="AB4993" s="2">
        <f t="shared" si="599"/>
        <v>1</v>
      </c>
      <c r="AC4993" s="2">
        <f t="shared" si="600"/>
        <v>2026</v>
      </c>
      <c r="AD4993" s="2" t="str">
        <f>IFERROR(VLOOKUP(A4993,'Aux Área'!$A$4:$B$123,2,0),"-")</f>
        <v>INSPEÇÃO</v>
      </c>
    </row>
    <row r="4994" spans="1:30" x14ac:dyDescent="0.3">
      <c r="A4994" t="s">
        <v>2278</v>
      </c>
      <c r="B4994" t="s">
        <v>4664</v>
      </c>
      <c r="C4994" t="s">
        <v>8008</v>
      </c>
      <c r="D4994" t="s">
        <v>6708</v>
      </c>
      <c r="E4994" t="s">
        <v>6709</v>
      </c>
      <c r="F4994" t="s">
        <v>2281</v>
      </c>
      <c r="G4994" t="s">
        <v>1135</v>
      </c>
      <c r="H4994" t="s">
        <v>2275</v>
      </c>
      <c r="I4994" t="s">
        <v>1497</v>
      </c>
      <c r="J4994" t="s">
        <v>169</v>
      </c>
      <c r="K4994" t="s">
        <v>170</v>
      </c>
      <c r="L4994" t="s">
        <v>124</v>
      </c>
      <c r="M4994" t="s">
        <v>38</v>
      </c>
      <c r="N4994" t="s">
        <v>39</v>
      </c>
      <c r="O4994" s="23">
        <v>355</v>
      </c>
      <c r="P4994" s="9">
        <v>9.48</v>
      </c>
      <c r="Q4994" t="s">
        <v>40</v>
      </c>
      <c r="R4994">
        <v>80989</v>
      </c>
      <c r="S4994" s="9">
        <v>37.46</v>
      </c>
      <c r="T4994" s="26">
        <v>4.8899999999999997</v>
      </c>
      <c r="U4994" s="8">
        <v>183.18</v>
      </c>
      <c r="V4994" t="s">
        <v>41</v>
      </c>
      <c r="W4994" t="s">
        <v>2276</v>
      </c>
      <c r="X4994" t="s">
        <v>42</v>
      </c>
      <c r="Y4994" t="s">
        <v>2277</v>
      </c>
      <c r="AA4994" s="1">
        <f t="shared" si="598"/>
        <v>46037</v>
      </c>
      <c r="AB4994" s="2">
        <f t="shared" si="599"/>
        <v>1</v>
      </c>
      <c r="AC4994" s="2">
        <f t="shared" si="600"/>
        <v>2026</v>
      </c>
      <c r="AD4994" s="2" t="str">
        <f>IFERROR(VLOOKUP(A4994,'Aux Área'!$A$4:$B$123,2,0),"-")</f>
        <v>INSPEÇÃO</v>
      </c>
    </row>
    <row r="4995" spans="1:30" x14ac:dyDescent="0.3">
      <c r="A4995" t="s">
        <v>662</v>
      </c>
      <c r="B4995" t="s">
        <v>183</v>
      </c>
      <c r="C4995" t="s">
        <v>8009</v>
      </c>
      <c r="D4995" t="s">
        <v>1568</v>
      </c>
      <c r="E4995" t="s">
        <v>1569</v>
      </c>
      <c r="F4995" t="s">
        <v>653</v>
      </c>
      <c r="G4995" t="s">
        <v>1495</v>
      </c>
      <c r="H4995" t="s">
        <v>1571</v>
      </c>
      <c r="I4995" t="s">
        <v>1497</v>
      </c>
      <c r="J4995" t="s">
        <v>237</v>
      </c>
      <c r="K4995" t="s">
        <v>238</v>
      </c>
      <c r="L4995" t="s">
        <v>110</v>
      </c>
      <c r="M4995" t="s">
        <v>38</v>
      </c>
      <c r="N4995" t="s">
        <v>668</v>
      </c>
      <c r="O4995" s="23">
        <v>0</v>
      </c>
      <c r="P4995" s="9">
        <v>0</v>
      </c>
      <c r="Q4995" t="s">
        <v>40</v>
      </c>
      <c r="R4995">
        <v>0</v>
      </c>
      <c r="S4995" s="9">
        <v>96.45</v>
      </c>
      <c r="T4995" s="26">
        <v>6.04</v>
      </c>
      <c r="U4995" s="8">
        <v>582.55999999999995</v>
      </c>
      <c r="V4995" t="s">
        <v>41</v>
      </c>
      <c r="W4995" t="s">
        <v>652</v>
      </c>
      <c r="X4995" t="s">
        <v>42</v>
      </c>
      <c r="Y4995" t="s">
        <v>653</v>
      </c>
      <c r="AA4995" s="1">
        <f t="shared" si="598"/>
        <v>46037</v>
      </c>
      <c r="AB4995" s="2">
        <f t="shared" si="599"/>
        <v>1</v>
      </c>
      <c r="AC4995" s="2">
        <f t="shared" si="600"/>
        <v>2026</v>
      </c>
      <c r="AD4995" s="2" t="str">
        <f>IFERROR(VLOOKUP(A4995,'Aux Área'!$A$4:$B$123,2,0),"-")</f>
        <v>SÃO PEDRO</v>
      </c>
    </row>
    <row r="4996" spans="1:30" x14ac:dyDescent="0.3">
      <c r="A4996" t="s">
        <v>662</v>
      </c>
      <c r="C4996" t="s">
        <v>15698</v>
      </c>
      <c r="F4996" t="s">
        <v>15689</v>
      </c>
      <c r="K4996" t="s">
        <v>238</v>
      </c>
      <c r="N4996" t="s">
        <v>15690</v>
      </c>
      <c r="O4996" s="23">
        <v>0</v>
      </c>
      <c r="P4996" s="23">
        <v>0</v>
      </c>
      <c r="Q4996" t="s">
        <v>40</v>
      </c>
      <c r="R4996">
        <v>0</v>
      </c>
      <c r="S4996">
        <v>8.2899999999999991</v>
      </c>
      <c r="U4996" s="8">
        <v>33.08</v>
      </c>
      <c r="AA4996" s="1">
        <f>IFERROR(DATEVALUE(C4996),"-")</f>
        <v>46037</v>
      </c>
      <c r="AB4996" s="2">
        <f>IFERROR(MONTH(AA4996),"-")</f>
        <v>1</v>
      </c>
      <c r="AC4996" s="2">
        <f>IFERROR(YEAR(AA4996),"-")</f>
        <v>2026</v>
      </c>
      <c r="AD4996" s="2" t="str">
        <f>IFERROR(VLOOKUP(A4996,'Aux Área'!$A$4:$B$123,2,0),"-")</f>
        <v>SÃO PEDRO</v>
      </c>
    </row>
    <row r="4997" spans="1:30" x14ac:dyDescent="0.3">
      <c r="A4997" t="s">
        <v>58</v>
      </c>
      <c r="B4997" t="s">
        <v>250</v>
      </c>
      <c r="C4997" t="s">
        <v>8010</v>
      </c>
      <c r="D4997" t="s">
        <v>87</v>
      </c>
      <c r="E4997" t="s">
        <v>88</v>
      </c>
      <c r="F4997" t="s">
        <v>59</v>
      </c>
      <c r="G4997" t="s">
        <v>35</v>
      </c>
      <c r="H4997" t="s">
        <v>36</v>
      </c>
      <c r="I4997" t="s">
        <v>37</v>
      </c>
      <c r="J4997" t="s">
        <v>356</v>
      </c>
      <c r="K4997" t="s">
        <v>357</v>
      </c>
      <c r="L4997" t="s">
        <v>124</v>
      </c>
      <c r="M4997" t="s">
        <v>38</v>
      </c>
      <c r="N4997" t="s">
        <v>39</v>
      </c>
      <c r="O4997" s="23">
        <v>301</v>
      </c>
      <c r="P4997" s="9">
        <v>7.05</v>
      </c>
      <c r="Q4997" t="s">
        <v>40</v>
      </c>
      <c r="R4997">
        <v>67700</v>
      </c>
      <c r="S4997" s="9">
        <v>42.68</v>
      </c>
      <c r="T4997" s="26">
        <v>4.79</v>
      </c>
      <c r="U4997" s="8">
        <v>204.44</v>
      </c>
      <c r="V4997" t="s">
        <v>8011</v>
      </c>
      <c r="W4997" t="s">
        <v>2007</v>
      </c>
      <c r="X4997" t="s">
        <v>42</v>
      </c>
      <c r="Y4997" t="s">
        <v>1740</v>
      </c>
      <c r="AA4997" s="1">
        <f t="shared" ref="AA4997:AA5042" si="601">DATEVALUE(C4997)</f>
        <v>46037</v>
      </c>
      <c r="AB4997" s="2">
        <f t="shared" ref="AB4997:AB5042" si="602">MONTH(AA4997)</f>
        <v>1</v>
      </c>
      <c r="AC4997" s="2">
        <f t="shared" ref="AC4997:AC5042" si="603">YEAR(AA4997)</f>
        <v>2026</v>
      </c>
      <c r="AD4997" s="2" t="str">
        <f>IFERROR(VLOOKUP(A4997,'Aux Área'!$A$4:$B$123,2,0),"-")</f>
        <v>CONSERVA</v>
      </c>
    </row>
    <row r="4998" spans="1:30" x14ac:dyDescent="0.3">
      <c r="A4998" t="s">
        <v>2306</v>
      </c>
      <c r="B4998" t="s">
        <v>4613</v>
      </c>
      <c r="C4998" t="s">
        <v>8012</v>
      </c>
      <c r="D4998" t="s">
        <v>3428</v>
      </c>
      <c r="E4998" t="s">
        <v>3429</v>
      </c>
      <c r="F4998" t="s">
        <v>2309</v>
      </c>
      <c r="G4998" t="s">
        <v>1135</v>
      </c>
      <c r="H4998" t="s">
        <v>2275</v>
      </c>
      <c r="I4998" t="s">
        <v>1497</v>
      </c>
      <c r="J4998" t="s">
        <v>1665</v>
      </c>
      <c r="K4998" t="s">
        <v>1666</v>
      </c>
      <c r="L4998" t="s">
        <v>301</v>
      </c>
      <c r="M4998" t="s">
        <v>38</v>
      </c>
      <c r="N4998" t="s">
        <v>39</v>
      </c>
      <c r="O4998" s="23">
        <v>361</v>
      </c>
      <c r="P4998" s="9">
        <v>8.98</v>
      </c>
      <c r="Q4998" t="s">
        <v>40</v>
      </c>
      <c r="R4998">
        <v>73223</v>
      </c>
      <c r="S4998" s="9">
        <v>40.22</v>
      </c>
      <c r="T4998" s="26">
        <v>4.8899999999999997</v>
      </c>
      <c r="U4998" s="8">
        <v>196.68</v>
      </c>
      <c r="V4998" t="s">
        <v>8013</v>
      </c>
      <c r="W4998" t="s">
        <v>2276</v>
      </c>
      <c r="X4998" t="s">
        <v>42</v>
      </c>
      <c r="Y4998" t="s">
        <v>2277</v>
      </c>
      <c r="AA4998" s="1">
        <f t="shared" si="601"/>
        <v>46037</v>
      </c>
      <c r="AB4998" s="2">
        <f t="shared" si="602"/>
        <v>1</v>
      </c>
      <c r="AC4998" s="2">
        <f t="shared" si="603"/>
        <v>2026</v>
      </c>
      <c r="AD4998" s="2" t="str">
        <f>IFERROR(VLOOKUP(A4998,'Aux Área'!$A$4:$B$123,2,0),"-")</f>
        <v>INSPEÇÃO</v>
      </c>
    </row>
    <row r="4999" spans="1:30" x14ac:dyDescent="0.3">
      <c r="A4999" t="s">
        <v>5620</v>
      </c>
      <c r="B4999" t="s">
        <v>2315</v>
      </c>
      <c r="C4999" t="s">
        <v>8014</v>
      </c>
      <c r="D4999" t="s">
        <v>2160</v>
      </c>
      <c r="E4999" t="s">
        <v>2161</v>
      </c>
      <c r="F4999" t="s">
        <v>6208</v>
      </c>
      <c r="G4999" t="s">
        <v>1135</v>
      </c>
      <c r="H4999" t="s">
        <v>5545</v>
      </c>
      <c r="I4999" t="s">
        <v>839</v>
      </c>
      <c r="J4999" t="s">
        <v>237</v>
      </c>
      <c r="K4999" t="s">
        <v>238</v>
      </c>
      <c r="L4999" t="s">
        <v>110</v>
      </c>
      <c r="M4999" t="s">
        <v>38</v>
      </c>
      <c r="N4999" t="s">
        <v>39</v>
      </c>
      <c r="O4999" s="23">
        <v>354</v>
      </c>
      <c r="P4999" s="9">
        <v>9.06</v>
      </c>
      <c r="Q4999" t="s">
        <v>40</v>
      </c>
      <c r="R4999">
        <v>9655</v>
      </c>
      <c r="S4999" s="9">
        <v>39.07</v>
      </c>
      <c r="T4999" s="26">
        <v>4.8049999999999997</v>
      </c>
      <c r="U4999" s="8">
        <v>187.75</v>
      </c>
      <c r="V4999" t="s">
        <v>41</v>
      </c>
      <c r="W4999" t="s">
        <v>2276</v>
      </c>
      <c r="X4999" t="s">
        <v>42</v>
      </c>
      <c r="Y4999" t="s">
        <v>2277</v>
      </c>
      <c r="AA4999" s="1">
        <f t="shared" si="601"/>
        <v>46037</v>
      </c>
      <c r="AB4999" s="2">
        <f t="shared" si="602"/>
        <v>1</v>
      </c>
      <c r="AC4999" s="2">
        <f t="shared" si="603"/>
        <v>2026</v>
      </c>
      <c r="AD4999" s="2" t="str">
        <f>IFERROR(VLOOKUP(A4999,'Aux Área'!$A$4:$B$123,2,0),"-")</f>
        <v>INSPEÇÃO</v>
      </c>
    </row>
    <row r="5000" spans="1:30" x14ac:dyDescent="0.3">
      <c r="A5000" t="s">
        <v>3092</v>
      </c>
      <c r="B5000" t="s">
        <v>4774</v>
      </c>
      <c r="C5000" t="s">
        <v>8015</v>
      </c>
      <c r="D5000" t="s">
        <v>3410</v>
      </c>
      <c r="E5000" t="s">
        <v>3411</v>
      </c>
      <c r="F5000" t="s">
        <v>3594</v>
      </c>
      <c r="G5000" t="s">
        <v>1135</v>
      </c>
      <c r="H5000" t="s">
        <v>2275</v>
      </c>
      <c r="I5000" t="s">
        <v>1497</v>
      </c>
      <c r="J5000" t="s">
        <v>231</v>
      </c>
      <c r="K5000" t="s">
        <v>232</v>
      </c>
      <c r="L5000" t="s">
        <v>217</v>
      </c>
      <c r="M5000" t="s">
        <v>38</v>
      </c>
      <c r="N5000" t="s">
        <v>39</v>
      </c>
      <c r="O5000" s="23">
        <v>488</v>
      </c>
      <c r="P5000" s="9">
        <v>9.3800000000000008</v>
      </c>
      <c r="Q5000" t="s">
        <v>40</v>
      </c>
      <c r="R5000">
        <v>61689</v>
      </c>
      <c r="S5000" s="9">
        <v>52.05</v>
      </c>
      <c r="T5000" s="26">
        <v>4.8609999999999998</v>
      </c>
      <c r="U5000" s="8">
        <v>253</v>
      </c>
      <c r="V5000" t="s">
        <v>8016</v>
      </c>
      <c r="W5000" t="s">
        <v>2276</v>
      </c>
      <c r="X5000" t="s">
        <v>42</v>
      </c>
      <c r="Y5000" t="s">
        <v>2277</v>
      </c>
      <c r="AA5000" s="1">
        <f t="shared" si="601"/>
        <v>46037</v>
      </c>
      <c r="AB5000" s="2">
        <f t="shared" si="602"/>
        <v>1</v>
      </c>
      <c r="AC5000" s="2">
        <f t="shared" si="603"/>
        <v>2026</v>
      </c>
      <c r="AD5000" s="2" t="str">
        <f>IFERROR(VLOOKUP(A5000,'Aux Área'!$A$4:$B$123,2,0),"-")</f>
        <v>INSPEÇÃO</v>
      </c>
    </row>
    <row r="5001" spans="1:30" x14ac:dyDescent="0.3">
      <c r="A5001" t="s">
        <v>2347</v>
      </c>
      <c r="B5001" t="s">
        <v>2348</v>
      </c>
      <c r="C5001" t="s">
        <v>8017</v>
      </c>
      <c r="D5001" t="s">
        <v>4012</v>
      </c>
      <c r="E5001" t="s">
        <v>4013</v>
      </c>
      <c r="F5001" t="s">
        <v>2350</v>
      </c>
      <c r="G5001" t="s">
        <v>659</v>
      </c>
      <c r="H5001" t="s">
        <v>1996</v>
      </c>
      <c r="I5001" t="s">
        <v>1997</v>
      </c>
      <c r="J5001" t="s">
        <v>237</v>
      </c>
      <c r="K5001" t="s">
        <v>238</v>
      </c>
      <c r="L5001" t="s">
        <v>110</v>
      </c>
      <c r="M5001" t="s">
        <v>38</v>
      </c>
      <c r="N5001" t="s">
        <v>668</v>
      </c>
      <c r="O5001" s="23">
        <v>275</v>
      </c>
      <c r="P5001" s="9">
        <v>5.84</v>
      </c>
      <c r="Q5001" t="s">
        <v>40</v>
      </c>
      <c r="R5001">
        <v>21014</v>
      </c>
      <c r="S5001" s="9">
        <v>47.09</v>
      </c>
      <c r="T5001" s="26">
        <v>6.04</v>
      </c>
      <c r="U5001" s="8">
        <v>284.43</v>
      </c>
      <c r="V5001" t="s">
        <v>41</v>
      </c>
      <c r="W5001" t="s">
        <v>1985</v>
      </c>
      <c r="X5001" t="s">
        <v>42</v>
      </c>
      <c r="Y5001" t="s">
        <v>1986</v>
      </c>
      <c r="AA5001" s="1">
        <f t="shared" si="601"/>
        <v>46037</v>
      </c>
      <c r="AB5001" s="2">
        <f t="shared" si="602"/>
        <v>1</v>
      </c>
      <c r="AC5001" s="2">
        <f t="shared" si="603"/>
        <v>2026</v>
      </c>
      <c r="AD5001" s="2" t="str">
        <f>IFERROR(VLOOKUP(A5001,'Aux Área'!$A$4:$B$123,2,0),"-")</f>
        <v>PESADOS</v>
      </c>
    </row>
    <row r="5002" spans="1:30" x14ac:dyDescent="0.3">
      <c r="A5002" t="s">
        <v>2638</v>
      </c>
      <c r="B5002" t="s">
        <v>4593</v>
      </c>
      <c r="C5002" t="s">
        <v>8018</v>
      </c>
      <c r="D5002" t="s">
        <v>7192</v>
      </c>
      <c r="E5002" t="s">
        <v>7193</v>
      </c>
      <c r="F5002" t="s">
        <v>2641</v>
      </c>
      <c r="G5002" t="s">
        <v>1135</v>
      </c>
      <c r="H5002" t="s">
        <v>2275</v>
      </c>
      <c r="I5002" t="s">
        <v>1497</v>
      </c>
      <c r="J5002" t="s">
        <v>275</v>
      </c>
      <c r="K5002" t="s">
        <v>276</v>
      </c>
      <c r="L5002" t="s">
        <v>124</v>
      </c>
      <c r="M5002" t="s">
        <v>38</v>
      </c>
      <c r="N5002" t="s">
        <v>39</v>
      </c>
      <c r="O5002" s="23">
        <v>927</v>
      </c>
      <c r="P5002" s="9">
        <v>19.63</v>
      </c>
      <c r="Q5002" t="s">
        <v>40</v>
      </c>
      <c r="R5002">
        <v>68404</v>
      </c>
      <c r="S5002" s="9">
        <v>47.23</v>
      </c>
      <c r="T5002" s="26">
        <v>4.79</v>
      </c>
      <c r="U5002" s="8">
        <v>226.23</v>
      </c>
      <c r="V5002" t="s">
        <v>8019</v>
      </c>
      <c r="W5002" t="s">
        <v>2276</v>
      </c>
      <c r="X5002" t="s">
        <v>42</v>
      </c>
      <c r="Y5002" t="s">
        <v>2277</v>
      </c>
      <c r="AA5002" s="1">
        <f t="shared" si="601"/>
        <v>46037</v>
      </c>
      <c r="AB5002" s="2">
        <f t="shared" si="602"/>
        <v>1</v>
      </c>
      <c r="AC5002" s="2">
        <f t="shared" si="603"/>
        <v>2026</v>
      </c>
      <c r="AD5002" s="2" t="str">
        <f>IFERROR(VLOOKUP(A5002,'Aux Área'!$A$4:$B$123,2,0),"-")</f>
        <v>INSPEÇÃO</v>
      </c>
    </row>
    <row r="5003" spans="1:30" x14ac:dyDescent="0.3">
      <c r="A5003" t="s">
        <v>2461</v>
      </c>
      <c r="B5003" t="s">
        <v>5008</v>
      </c>
      <c r="C5003" t="s">
        <v>8020</v>
      </c>
      <c r="D5003" t="s">
        <v>3135</v>
      </c>
      <c r="E5003" t="s">
        <v>3136</v>
      </c>
      <c r="F5003" t="s">
        <v>3574</v>
      </c>
      <c r="G5003" t="s">
        <v>1135</v>
      </c>
      <c r="H5003" t="s">
        <v>2275</v>
      </c>
      <c r="I5003" t="s">
        <v>1497</v>
      </c>
      <c r="J5003" t="s">
        <v>188</v>
      </c>
      <c r="K5003" t="s">
        <v>189</v>
      </c>
      <c r="L5003" t="s">
        <v>190</v>
      </c>
      <c r="M5003" t="s">
        <v>38</v>
      </c>
      <c r="N5003" t="s">
        <v>39</v>
      </c>
      <c r="O5003" s="23">
        <v>192</v>
      </c>
      <c r="P5003" s="9">
        <v>9.74</v>
      </c>
      <c r="Q5003" t="s">
        <v>40</v>
      </c>
      <c r="R5003">
        <v>61228</v>
      </c>
      <c r="S5003" s="9">
        <v>19.72</v>
      </c>
      <c r="T5003" s="26">
        <v>4.99</v>
      </c>
      <c r="U5003" s="8">
        <v>98.4</v>
      </c>
      <c r="V5003" t="s">
        <v>41</v>
      </c>
      <c r="W5003" t="s">
        <v>2276</v>
      </c>
      <c r="X5003" t="s">
        <v>42</v>
      </c>
      <c r="Y5003" t="s">
        <v>2277</v>
      </c>
      <c r="AA5003" s="1">
        <f t="shared" si="601"/>
        <v>46037</v>
      </c>
      <c r="AB5003" s="2">
        <f t="shared" si="602"/>
        <v>1</v>
      </c>
      <c r="AC5003" s="2">
        <f t="shared" si="603"/>
        <v>2026</v>
      </c>
      <c r="AD5003" s="2" t="str">
        <f>IFERROR(VLOOKUP(A5003,'Aux Área'!$A$4:$B$123,2,0),"-")</f>
        <v>INSPEÇÃO</v>
      </c>
    </row>
    <row r="5004" spans="1:30" x14ac:dyDescent="0.3">
      <c r="A5004" t="s">
        <v>2643</v>
      </c>
      <c r="B5004" t="s">
        <v>2307</v>
      </c>
      <c r="C5004" t="s">
        <v>8021</v>
      </c>
      <c r="D5004" t="s">
        <v>4988</v>
      </c>
      <c r="E5004" t="s">
        <v>4989</v>
      </c>
      <c r="F5004" t="s">
        <v>2646</v>
      </c>
      <c r="G5004" t="s">
        <v>1300</v>
      </c>
      <c r="H5004" t="s">
        <v>1301</v>
      </c>
      <c r="I5004" t="s">
        <v>37</v>
      </c>
      <c r="J5004" t="s">
        <v>370</v>
      </c>
      <c r="K5004" t="s">
        <v>371</v>
      </c>
      <c r="L5004" t="s">
        <v>124</v>
      </c>
      <c r="M5004" t="s">
        <v>38</v>
      </c>
      <c r="N5004" t="s">
        <v>39</v>
      </c>
      <c r="O5004" s="23">
        <v>398</v>
      </c>
      <c r="P5004" s="9">
        <v>10.18</v>
      </c>
      <c r="Q5004" t="s">
        <v>40</v>
      </c>
      <c r="R5004">
        <v>75762</v>
      </c>
      <c r="S5004" s="9">
        <v>39.1</v>
      </c>
      <c r="T5004" s="26">
        <v>4.99</v>
      </c>
      <c r="U5004" s="8">
        <v>195.12</v>
      </c>
      <c r="V5004" t="s">
        <v>8022</v>
      </c>
      <c r="W5004" t="s">
        <v>2276</v>
      </c>
      <c r="X5004" t="s">
        <v>42</v>
      </c>
      <c r="Y5004" t="s">
        <v>2277</v>
      </c>
      <c r="AA5004" s="1">
        <f t="shared" si="601"/>
        <v>46037</v>
      </c>
      <c r="AB5004" s="2">
        <f t="shared" si="602"/>
        <v>1</v>
      </c>
      <c r="AC5004" s="2">
        <f t="shared" si="603"/>
        <v>2026</v>
      </c>
      <c r="AD5004" s="2" t="str">
        <f>IFERROR(VLOOKUP(A5004,'Aux Área'!$A$4:$B$123,2,0),"-")</f>
        <v>INSPEÇÃO</v>
      </c>
    </row>
    <row r="5005" spans="1:30" x14ac:dyDescent="0.3">
      <c r="A5005" t="s">
        <v>2282</v>
      </c>
      <c r="B5005" t="s">
        <v>4679</v>
      </c>
      <c r="C5005" t="s">
        <v>8023</v>
      </c>
      <c r="D5005" t="s">
        <v>3162</v>
      </c>
      <c r="E5005" t="s">
        <v>3163</v>
      </c>
      <c r="F5005" t="s">
        <v>2285</v>
      </c>
      <c r="G5005" t="s">
        <v>1135</v>
      </c>
      <c r="H5005" t="s">
        <v>2275</v>
      </c>
      <c r="I5005" t="s">
        <v>1497</v>
      </c>
      <c r="J5005" t="s">
        <v>165</v>
      </c>
      <c r="K5005" t="s">
        <v>166</v>
      </c>
      <c r="L5005" t="s">
        <v>167</v>
      </c>
      <c r="M5005" t="s">
        <v>38</v>
      </c>
      <c r="N5005" t="s">
        <v>39</v>
      </c>
      <c r="O5005" s="23">
        <v>325</v>
      </c>
      <c r="P5005" s="9">
        <v>7.84</v>
      </c>
      <c r="Q5005" t="s">
        <v>40</v>
      </c>
      <c r="R5005">
        <v>67926</v>
      </c>
      <c r="S5005" s="9">
        <v>41.45</v>
      </c>
      <c r="T5005" s="26">
        <v>4.7910000000000004</v>
      </c>
      <c r="U5005" s="8">
        <v>198.58</v>
      </c>
      <c r="V5005" t="s">
        <v>112</v>
      </c>
      <c r="W5005" t="s">
        <v>2276</v>
      </c>
      <c r="X5005" t="s">
        <v>42</v>
      </c>
      <c r="Y5005" t="s">
        <v>2277</v>
      </c>
      <c r="AA5005" s="1">
        <f t="shared" si="601"/>
        <v>46037</v>
      </c>
      <c r="AB5005" s="2">
        <f t="shared" si="602"/>
        <v>1</v>
      </c>
      <c r="AC5005" s="2">
        <f t="shared" si="603"/>
        <v>2026</v>
      </c>
      <c r="AD5005" s="2" t="str">
        <f>IFERROR(VLOOKUP(A5005,'Aux Área'!$A$4:$B$123,2,0),"-")</f>
        <v>INSPEÇÃO</v>
      </c>
    </row>
    <row r="5006" spans="1:30" x14ac:dyDescent="0.3">
      <c r="A5006" t="s">
        <v>52</v>
      </c>
      <c r="B5006" t="s">
        <v>1449</v>
      </c>
      <c r="C5006" t="s">
        <v>8024</v>
      </c>
      <c r="D5006" t="s">
        <v>3197</v>
      </c>
      <c r="E5006" t="s">
        <v>3198</v>
      </c>
      <c r="F5006" t="s">
        <v>53</v>
      </c>
      <c r="G5006" t="s">
        <v>35</v>
      </c>
      <c r="H5006" t="s">
        <v>36</v>
      </c>
      <c r="I5006" t="s">
        <v>37</v>
      </c>
      <c r="J5006" t="s">
        <v>370</v>
      </c>
      <c r="K5006" t="s">
        <v>371</v>
      </c>
      <c r="L5006" t="s">
        <v>124</v>
      </c>
      <c r="M5006" t="s">
        <v>38</v>
      </c>
      <c r="N5006" t="s">
        <v>39</v>
      </c>
      <c r="O5006" s="23">
        <v>314</v>
      </c>
      <c r="P5006" s="9">
        <v>9.3000000000000007</v>
      </c>
      <c r="Q5006" t="s">
        <v>40</v>
      </c>
      <c r="R5006">
        <v>42182</v>
      </c>
      <c r="S5006" s="9">
        <v>33.76</v>
      </c>
      <c r="T5006" s="26">
        <v>4.99</v>
      </c>
      <c r="U5006" s="8">
        <v>168.46</v>
      </c>
      <c r="V5006" t="s">
        <v>8025</v>
      </c>
      <c r="W5006" t="s">
        <v>2007</v>
      </c>
      <c r="X5006" t="s">
        <v>42</v>
      </c>
      <c r="Y5006" t="s">
        <v>1740</v>
      </c>
      <c r="AA5006" s="1">
        <f t="shared" si="601"/>
        <v>46037</v>
      </c>
      <c r="AB5006" s="2">
        <f t="shared" si="602"/>
        <v>1</v>
      </c>
      <c r="AC5006" s="2">
        <f t="shared" si="603"/>
        <v>2026</v>
      </c>
      <c r="AD5006" s="2" t="str">
        <f>IFERROR(VLOOKUP(A5006,'Aux Área'!$A$4:$B$123,2,0),"-")</f>
        <v>OPERAÇÃO</v>
      </c>
    </row>
    <row r="5007" spans="1:30" x14ac:dyDescent="0.3">
      <c r="A5007" t="s">
        <v>5543</v>
      </c>
      <c r="B5007" t="s">
        <v>3093</v>
      </c>
      <c r="C5007" t="s">
        <v>8026</v>
      </c>
      <c r="D5007" t="s">
        <v>391</v>
      </c>
      <c r="E5007" t="s">
        <v>392</v>
      </c>
      <c r="F5007" t="s">
        <v>6207</v>
      </c>
      <c r="G5007" t="s">
        <v>1135</v>
      </c>
      <c r="H5007" t="s">
        <v>5545</v>
      </c>
      <c r="I5007" t="s">
        <v>839</v>
      </c>
      <c r="J5007" t="s">
        <v>172</v>
      </c>
      <c r="K5007" t="s">
        <v>173</v>
      </c>
      <c r="L5007" t="s">
        <v>124</v>
      </c>
      <c r="M5007" t="s">
        <v>38</v>
      </c>
      <c r="N5007" t="s">
        <v>39</v>
      </c>
      <c r="O5007" s="23">
        <v>447</v>
      </c>
      <c r="P5007" s="9">
        <v>8.9</v>
      </c>
      <c r="Q5007" t="s">
        <v>40</v>
      </c>
      <c r="R5007">
        <v>7750</v>
      </c>
      <c r="S5007" s="9">
        <v>50.24</v>
      </c>
      <c r="T5007" s="26">
        <v>4.59</v>
      </c>
      <c r="U5007" s="8">
        <v>230.6</v>
      </c>
      <c r="V5007" t="s">
        <v>4523</v>
      </c>
      <c r="W5007" t="s">
        <v>2276</v>
      </c>
      <c r="X5007" t="s">
        <v>42</v>
      </c>
      <c r="Y5007" t="s">
        <v>2277</v>
      </c>
      <c r="AA5007" s="1">
        <f t="shared" si="601"/>
        <v>46037</v>
      </c>
      <c r="AB5007" s="2">
        <f t="shared" si="602"/>
        <v>1</v>
      </c>
      <c r="AC5007" s="2">
        <f t="shared" si="603"/>
        <v>2026</v>
      </c>
      <c r="AD5007" s="2" t="str">
        <f>IFERROR(VLOOKUP(A5007,'Aux Área'!$A$4:$B$123,2,0),"-")</f>
        <v>INSPEÇÃO</v>
      </c>
    </row>
    <row r="5008" spans="1:30" x14ac:dyDescent="0.3">
      <c r="A5008" t="s">
        <v>2278</v>
      </c>
      <c r="B5008" t="s">
        <v>4664</v>
      </c>
      <c r="C5008" t="s">
        <v>8027</v>
      </c>
      <c r="D5008" t="s">
        <v>3208</v>
      </c>
      <c r="E5008" t="s">
        <v>3209</v>
      </c>
      <c r="F5008" t="s">
        <v>2281</v>
      </c>
      <c r="G5008" t="s">
        <v>1135</v>
      </c>
      <c r="H5008" t="s">
        <v>2275</v>
      </c>
      <c r="I5008" t="s">
        <v>1497</v>
      </c>
      <c r="J5008" t="s">
        <v>169</v>
      </c>
      <c r="K5008" t="s">
        <v>170</v>
      </c>
      <c r="L5008" t="s">
        <v>124</v>
      </c>
      <c r="M5008" t="s">
        <v>38</v>
      </c>
      <c r="N5008" t="s">
        <v>39</v>
      </c>
      <c r="O5008" s="23">
        <v>331</v>
      </c>
      <c r="P5008" s="9">
        <v>9.99</v>
      </c>
      <c r="Q5008" t="s">
        <v>40</v>
      </c>
      <c r="R5008">
        <v>81320</v>
      </c>
      <c r="S5008" s="9">
        <v>33.130000000000003</v>
      </c>
      <c r="T5008" s="26">
        <v>4.891</v>
      </c>
      <c r="U5008" s="8">
        <v>162.05000000000001</v>
      </c>
      <c r="V5008" t="s">
        <v>41</v>
      </c>
      <c r="W5008" t="s">
        <v>2276</v>
      </c>
      <c r="X5008" t="s">
        <v>42</v>
      </c>
      <c r="Y5008" t="s">
        <v>2277</v>
      </c>
      <c r="AA5008" s="1">
        <f t="shared" si="601"/>
        <v>46037</v>
      </c>
      <c r="AB5008" s="2">
        <f t="shared" si="602"/>
        <v>1</v>
      </c>
      <c r="AC5008" s="2">
        <f t="shared" si="603"/>
        <v>2026</v>
      </c>
      <c r="AD5008" s="2" t="str">
        <f>IFERROR(VLOOKUP(A5008,'Aux Área'!$A$4:$B$123,2,0),"-")</f>
        <v>INSPEÇÃO</v>
      </c>
    </row>
    <row r="5009" spans="1:30" x14ac:dyDescent="0.3">
      <c r="A5009" t="s">
        <v>2318</v>
      </c>
      <c r="B5009" t="s">
        <v>2733</v>
      </c>
      <c r="C5009" t="s">
        <v>8028</v>
      </c>
      <c r="D5009" t="s">
        <v>5015</v>
      </c>
      <c r="E5009" t="s">
        <v>5016</v>
      </c>
      <c r="F5009" t="s">
        <v>4203</v>
      </c>
      <c r="G5009" t="s">
        <v>1135</v>
      </c>
      <c r="H5009" t="s">
        <v>2185</v>
      </c>
      <c r="I5009" t="s">
        <v>2186</v>
      </c>
      <c r="J5009" t="s">
        <v>172</v>
      </c>
      <c r="K5009" t="s">
        <v>173</v>
      </c>
      <c r="L5009" t="s">
        <v>124</v>
      </c>
      <c r="M5009" t="s">
        <v>38</v>
      </c>
      <c r="N5009" t="s">
        <v>668</v>
      </c>
      <c r="O5009" s="23">
        <v>844</v>
      </c>
      <c r="P5009" s="9">
        <v>14.07</v>
      </c>
      <c r="Q5009" t="s">
        <v>40</v>
      </c>
      <c r="R5009">
        <v>74346</v>
      </c>
      <c r="S5009" s="9">
        <v>60</v>
      </c>
      <c r="T5009" s="26">
        <v>6.09</v>
      </c>
      <c r="U5009" s="8">
        <v>365.4</v>
      </c>
      <c r="V5009" t="s">
        <v>8029</v>
      </c>
      <c r="W5009" t="s">
        <v>2007</v>
      </c>
      <c r="X5009" t="s">
        <v>42</v>
      </c>
      <c r="Y5009" t="s">
        <v>2188</v>
      </c>
      <c r="AA5009" s="1">
        <f t="shared" si="601"/>
        <v>46038</v>
      </c>
      <c r="AB5009" s="2">
        <f t="shared" si="602"/>
        <v>1</v>
      </c>
      <c r="AC5009" s="2">
        <f t="shared" si="603"/>
        <v>2026</v>
      </c>
      <c r="AD5009" s="2" t="str">
        <f>IFERROR(VLOOKUP(A5009,'Aux Área'!$A$4:$B$123,2,0),"-")</f>
        <v>INSPEÇÃO</v>
      </c>
    </row>
    <row r="5010" spans="1:30" x14ac:dyDescent="0.3">
      <c r="A5010" t="s">
        <v>2306</v>
      </c>
      <c r="B5010" t="s">
        <v>4613</v>
      </c>
      <c r="C5010" t="s">
        <v>8030</v>
      </c>
      <c r="D5010" t="s">
        <v>3212</v>
      </c>
      <c r="E5010" t="s">
        <v>3213</v>
      </c>
      <c r="F5010" t="s">
        <v>2309</v>
      </c>
      <c r="G5010" t="s">
        <v>1135</v>
      </c>
      <c r="H5010" t="s">
        <v>2275</v>
      </c>
      <c r="I5010" t="s">
        <v>1497</v>
      </c>
      <c r="J5010" t="s">
        <v>1665</v>
      </c>
      <c r="K5010" t="s">
        <v>1666</v>
      </c>
      <c r="L5010" t="s">
        <v>301</v>
      </c>
      <c r="M5010" t="s">
        <v>38</v>
      </c>
      <c r="N5010" t="s">
        <v>39</v>
      </c>
      <c r="O5010" s="23">
        <v>386</v>
      </c>
      <c r="P5010" s="9">
        <v>9.6999999999999993</v>
      </c>
      <c r="Q5010" t="s">
        <v>40</v>
      </c>
      <c r="R5010">
        <v>73609</v>
      </c>
      <c r="S5010" s="9">
        <v>39.79</v>
      </c>
      <c r="T5010" s="26">
        <v>4.8899999999999997</v>
      </c>
      <c r="U5010" s="8">
        <v>194.57</v>
      </c>
      <c r="V5010" t="s">
        <v>8031</v>
      </c>
      <c r="W5010" t="s">
        <v>2276</v>
      </c>
      <c r="X5010" t="s">
        <v>42</v>
      </c>
      <c r="Y5010" t="s">
        <v>2277</v>
      </c>
      <c r="AA5010" s="1">
        <f t="shared" si="601"/>
        <v>46038</v>
      </c>
      <c r="AB5010" s="2">
        <f t="shared" si="602"/>
        <v>1</v>
      </c>
      <c r="AC5010" s="2">
        <f t="shared" si="603"/>
        <v>2026</v>
      </c>
      <c r="AD5010" s="2" t="str">
        <f>IFERROR(VLOOKUP(A5010,'Aux Área'!$A$4:$B$123,2,0),"-")</f>
        <v>INSPEÇÃO</v>
      </c>
    </row>
    <row r="5011" spans="1:30" x14ac:dyDescent="0.3">
      <c r="A5011" t="s">
        <v>2181</v>
      </c>
      <c r="B5011" t="s">
        <v>4595</v>
      </c>
      <c r="C5011" t="s">
        <v>8032</v>
      </c>
      <c r="D5011" t="s">
        <v>3303</v>
      </c>
      <c r="E5011" t="s">
        <v>3304</v>
      </c>
      <c r="F5011" t="s">
        <v>2184</v>
      </c>
      <c r="G5011" t="s">
        <v>1135</v>
      </c>
      <c r="H5011" t="s">
        <v>2185</v>
      </c>
      <c r="I5011" t="s">
        <v>2186</v>
      </c>
      <c r="J5011" t="s">
        <v>241</v>
      </c>
      <c r="K5011" t="s">
        <v>242</v>
      </c>
      <c r="L5011" t="s">
        <v>110</v>
      </c>
      <c r="M5011" t="s">
        <v>38</v>
      </c>
      <c r="N5011" t="s">
        <v>668</v>
      </c>
      <c r="O5011" s="23">
        <v>1016</v>
      </c>
      <c r="P5011" s="9">
        <v>15.68</v>
      </c>
      <c r="Q5011" t="s">
        <v>40</v>
      </c>
      <c r="R5011">
        <v>83683</v>
      </c>
      <c r="S5011" s="9">
        <v>64.8</v>
      </c>
      <c r="T5011" s="26">
        <v>5.99</v>
      </c>
      <c r="U5011" s="8">
        <v>388.13</v>
      </c>
      <c r="V5011" t="s">
        <v>41</v>
      </c>
      <c r="W5011" t="s">
        <v>2007</v>
      </c>
      <c r="X5011" t="s">
        <v>42</v>
      </c>
      <c r="Y5011" t="s">
        <v>2188</v>
      </c>
      <c r="AA5011" s="1">
        <f t="shared" si="601"/>
        <v>46038</v>
      </c>
      <c r="AB5011" s="2">
        <f t="shared" si="602"/>
        <v>1</v>
      </c>
      <c r="AC5011" s="2">
        <f t="shared" si="603"/>
        <v>2026</v>
      </c>
      <c r="AD5011" s="2" t="str">
        <f>IFERROR(VLOOKUP(A5011,'Aux Área'!$A$4:$B$123,2,0),"-")</f>
        <v>INSPEÇÃO</v>
      </c>
    </row>
    <row r="5012" spans="1:30" x14ac:dyDescent="0.3">
      <c r="A5012" t="s">
        <v>3092</v>
      </c>
      <c r="B5012" t="s">
        <v>4774</v>
      </c>
      <c r="C5012" t="s">
        <v>8033</v>
      </c>
      <c r="D5012" t="s">
        <v>7114</v>
      </c>
      <c r="E5012" t="s">
        <v>7115</v>
      </c>
      <c r="F5012" t="s">
        <v>3594</v>
      </c>
      <c r="G5012" t="s">
        <v>1135</v>
      </c>
      <c r="H5012" t="s">
        <v>2275</v>
      </c>
      <c r="I5012" t="s">
        <v>1497</v>
      </c>
      <c r="J5012" t="s">
        <v>89</v>
      </c>
      <c r="K5012" t="s">
        <v>90</v>
      </c>
      <c r="L5012" t="s">
        <v>91</v>
      </c>
      <c r="M5012" t="s">
        <v>38</v>
      </c>
      <c r="N5012" t="s">
        <v>39</v>
      </c>
      <c r="O5012" s="23">
        <v>442</v>
      </c>
      <c r="P5012" s="9">
        <v>12.24</v>
      </c>
      <c r="Q5012" t="s">
        <v>40</v>
      </c>
      <c r="R5012">
        <v>62131</v>
      </c>
      <c r="S5012" s="9">
        <v>36.119999999999997</v>
      </c>
      <c r="T5012" s="26">
        <v>5.19</v>
      </c>
      <c r="U5012" s="8">
        <v>187.46</v>
      </c>
      <c r="V5012" t="s">
        <v>8034</v>
      </c>
      <c r="W5012" t="s">
        <v>2276</v>
      </c>
      <c r="X5012" t="s">
        <v>42</v>
      </c>
      <c r="Y5012" t="s">
        <v>2277</v>
      </c>
      <c r="AA5012" s="1">
        <f t="shared" si="601"/>
        <v>46038</v>
      </c>
      <c r="AB5012" s="2">
        <f t="shared" si="602"/>
        <v>1</v>
      </c>
      <c r="AC5012" s="2">
        <f t="shared" si="603"/>
        <v>2026</v>
      </c>
      <c r="AD5012" s="2" t="str">
        <f>IFERROR(VLOOKUP(A5012,'Aux Área'!$A$4:$B$123,2,0),"-")</f>
        <v>INSPEÇÃO</v>
      </c>
    </row>
    <row r="5013" spans="1:30" x14ac:dyDescent="0.3">
      <c r="A5013" t="s">
        <v>2643</v>
      </c>
      <c r="B5013" t="s">
        <v>2307</v>
      </c>
      <c r="C5013" t="s">
        <v>8035</v>
      </c>
      <c r="D5013" t="s">
        <v>4726</v>
      </c>
      <c r="E5013" t="s">
        <v>4727</v>
      </c>
      <c r="F5013" t="s">
        <v>2646</v>
      </c>
      <c r="G5013" t="s">
        <v>1300</v>
      </c>
      <c r="H5013" t="s">
        <v>1301</v>
      </c>
      <c r="I5013" t="s">
        <v>37</v>
      </c>
      <c r="J5013" t="s">
        <v>172</v>
      </c>
      <c r="K5013" t="s">
        <v>173</v>
      </c>
      <c r="L5013" t="s">
        <v>124</v>
      </c>
      <c r="M5013" t="s">
        <v>38</v>
      </c>
      <c r="N5013" t="s">
        <v>39</v>
      </c>
      <c r="O5013" s="23">
        <v>418</v>
      </c>
      <c r="P5013" s="9">
        <v>11.9</v>
      </c>
      <c r="Q5013" t="s">
        <v>40</v>
      </c>
      <c r="R5013">
        <v>76180</v>
      </c>
      <c r="S5013" s="9">
        <v>35.130000000000003</v>
      </c>
      <c r="T5013" s="26">
        <v>4.59</v>
      </c>
      <c r="U5013" s="8">
        <v>161.25</v>
      </c>
      <c r="V5013" t="s">
        <v>8036</v>
      </c>
      <c r="W5013" t="s">
        <v>2276</v>
      </c>
      <c r="X5013" t="s">
        <v>42</v>
      </c>
      <c r="Y5013" t="s">
        <v>2277</v>
      </c>
      <c r="AA5013" s="1">
        <f t="shared" si="601"/>
        <v>46038</v>
      </c>
      <c r="AB5013" s="2">
        <f t="shared" si="602"/>
        <v>1</v>
      </c>
      <c r="AC5013" s="2">
        <f t="shared" si="603"/>
        <v>2026</v>
      </c>
      <c r="AD5013" s="2" t="str">
        <f>IFERROR(VLOOKUP(A5013,'Aux Área'!$A$4:$B$123,2,0),"-")</f>
        <v>INSPEÇÃO</v>
      </c>
    </row>
    <row r="5014" spans="1:30" x14ac:dyDescent="0.3">
      <c r="A5014" t="s">
        <v>52</v>
      </c>
      <c r="B5014" t="s">
        <v>1449</v>
      </c>
      <c r="C5014" t="s">
        <v>8037</v>
      </c>
      <c r="D5014" t="s">
        <v>3197</v>
      </c>
      <c r="E5014" t="s">
        <v>3198</v>
      </c>
      <c r="F5014" t="s">
        <v>53</v>
      </c>
      <c r="G5014" t="s">
        <v>35</v>
      </c>
      <c r="H5014" t="s">
        <v>36</v>
      </c>
      <c r="I5014" t="s">
        <v>37</v>
      </c>
      <c r="J5014" t="s">
        <v>89</v>
      </c>
      <c r="K5014" t="s">
        <v>90</v>
      </c>
      <c r="L5014" t="s">
        <v>91</v>
      </c>
      <c r="M5014" t="s">
        <v>38</v>
      </c>
      <c r="N5014" t="s">
        <v>39</v>
      </c>
      <c r="O5014" s="23">
        <v>306</v>
      </c>
      <c r="P5014" s="9">
        <v>1.22</v>
      </c>
      <c r="Q5014" t="s">
        <v>40</v>
      </c>
      <c r="R5014">
        <v>42488</v>
      </c>
      <c r="S5014" s="9">
        <v>250.2</v>
      </c>
      <c r="T5014" s="26">
        <v>0.51900000000000002</v>
      </c>
      <c r="U5014" s="8">
        <v>129.85</v>
      </c>
      <c r="V5014" t="s">
        <v>8038</v>
      </c>
      <c r="W5014" t="s">
        <v>2007</v>
      </c>
      <c r="X5014" t="s">
        <v>42</v>
      </c>
      <c r="Y5014" t="s">
        <v>1740</v>
      </c>
      <c r="AA5014" s="1">
        <f t="shared" si="601"/>
        <v>46038</v>
      </c>
      <c r="AB5014" s="2">
        <f t="shared" si="602"/>
        <v>1</v>
      </c>
      <c r="AC5014" s="2">
        <f t="shared" si="603"/>
        <v>2026</v>
      </c>
      <c r="AD5014" s="2" t="str">
        <f>IFERROR(VLOOKUP(A5014,'Aux Área'!$A$4:$B$123,2,0),"-")</f>
        <v>OPERAÇÃO</v>
      </c>
    </row>
    <row r="5015" spans="1:30" x14ac:dyDescent="0.3">
      <c r="A5015" t="s">
        <v>2461</v>
      </c>
      <c r="B5015" t="s">
        <v>5008</v>
      </c>
      <c r="C5015" t="s">
        <v>8039</v>
      </c>
      <c r="D5015" t="s">
        <v>3243</v>
      </c>
      <c r="E5015" t="s">
        <v>3244</v>
      </c>
      <c r="F5015" t="s">
        <v>3574</v>
      </c>
      <c r="G5015" t="s">
        <v>1135</v>
      </c>
      <c r="H5015" t="s">
        <v>2275</v>
      </c>
      <c r="I5015" t="s">
        <v>1497</v>
      </c>
      <c r="J5015" t="s">
        <v>231</v>
      </c>
      <c r="K5015" t="s">
        <v>232</v>
      </c>
      <c r="L5015" t="s">
        <v>217</v>
      </c>
      <c r="M5015" t="s">
        <v>38</v>
      </c>
      <c r="N5015" t="s">
        <v>39</v>
      </c>
      <c r="O5015" s="23">
        <v>463</v>
      </c>
      <c r="P5015" s="9">
        <v>11.5</v>
      </c>
      <c r="Q5015" t="s">
        <v>40</v>
      </c>
      <c r="R5015">
        <v>61691</v>
      </c>
      <c r="S5015" s="9">
        <v>40.25</v>
      </c>
      <c r="T5015" s="26">
        <v>4.8600000000000003</v>
      </c>
      <c r="U5015" s="8">
        <v>195.62</v>
      </c>
      <c r="V5015" t="s">
        <v>8040</v>
      </c>
      <c r="W5015" t="s">
        <v>2276</v>
      </c>
      <c r="X5015" t="s">
        <v>42</v>
      </c>
      <c r="Y5015" t="s">
        <v>2277</v>
      </c>
      <c r="AA5015" s="1">
        <f t="shared" si="601"/>
        <v>46038</v>
      </c>
      <c r="AB5015" s="2">
        <f t="shared" si="602"/>
        <v>1</v>
      </c>
      <c r="AC5015" s="2">
        <f t="shared" si="603"/>
        <v>2026</v>
      </c>
      <c r="AD5015" s="2" t="str">
        <f>IFERROR(VLOOKUP(A5015,'Aux Área'!$A$4:$B$123,2,0),"-")</f>
        <v>INSPEÇÃO</v>
      </c>
    </row>
    <row r="5016" spans="1:30" x14ac:dyDescent="0.3">
      <c r="A5016" t="s">
        <v>2260</v>
      </c>
      <c r="B5016" t="s">
        <v>113</v>
      </c>
      <c r="C5016" t="s">
        <v>8041</v>
      </c>
      <c r="D5016" t="s">
        <v>3005</v>
      </c>
      <c r="E5016" t="s">
        <v>3006</v>
      </c>
      <c r="F5016" t="s">
        <v>2262</v>
      </c>
      <c r="G5016" t="s">
        <v>35</v>
      </c>
      <c r="H5016" t="s">
        <v>2263</v>
      </c>
      <c r="I5016" t="s">
        <v>2186</v>
      </c>
      <c r="J5016" t="s">
        <v>1681</v>
      </c>
      <c r="K5016" t="s">
        <v>1682</v>
      </c>
      <c r="L5016" t="s">
        <v>141</v>
      </c>
      <c r="M5016" t="s">
        <v>38</v>
      </c>
      <c r="N5016" t="s">
        <v>668</v>
      </c>
      <c r="O5016" s="23">
        <v>748</v>
      </c>
      <c r="P5016" s="9">
        <v>13.38</v>
      </c>
      <c r="Q5016" t="s">
        <v>40</v>
      </c>
      <c r="R5016">
        <v>66412</v>
      </c>
      <c r="S5016" s="9">
        <v>55.91</v>
      </c>
      <c r="T5016" s="26">
        <v>6.49</v>
      </c>
      <c r="U5016" s="8">
        <v>362.86</v>
      </c>
      <c r="V5016" t="s">
        <v>41</v>
      </c>
      <c r="W5016" t="s">
        <v>2007</v>
      </c>
      <c r="X5016" t="s">
        <v>42</v>
      </c>
      <c r="Y5016" t="s">
        <v>1740</v>
      </c>
      <c r="AA5016" s="1">
        <f t="shared" si="601"/>
        <v>46038</v>
      </c>
      <c r="AB5016" s="2">
        <f t="shared" si="602"/>
        <v>1</v>
      </c>
      <c r="AC5016" s="2">
        <f t="shared" si="603"/>
        <v>2026</v>
      </c>
      <c r="AD5016" s="2" t="str">
        <f>IFERROR(VLOOKUP(A5016,'Aux Área'!$A$4:$B$123,2,0),"-")</f>
        <v>INSPEÇÃO</v>
      </c>
    </row>
    <row r="5017" spans="1:30" x14ac:dyDescent="0.3">
      <c r="A5017" t="s">
        <v>2282</v>
      </c>
      <c r="B5017" t="s">
        <v>4679</v>
      </c>
      <c r="C5017" t="s">
        <v>8042</v>
      </c>
      <c r="D5017" t="s">
        <v>3781</v>
      </c>
      <c r="E5017" t="s">
        <v>3782</v>
      </c>
      <c r="F5017" t="s">
        <v>2285</v>
      </c>
      <c r="G5017" t="s">
        <v>1135</v>
      </c>
      <c r="H5017" t="s">
        <v>2275</v>
      </c>
      <c r="I5017" t="s">
        <v>1497</v>
      </c>
      <c r="J5017" t="s">
        <v>165</v>
      </c>
      <c r="K5017" t="s">
        <v>166</v>
      </c>
      <c r="L5017" t="s">
        <v>167</v>
      </c>
      <c r="M5017" t="s">
        <v>38</v>
      </c>
      <c r="N5017" t="s">
        <v>39</v>
      </c>
      <c r="O5017" s="23">
        <v>426</v>
      </c>
      <c r="P5017" s="9">
        <v>12.14</v>
      </c>
      <c r="Q5017" t="s">
        <v>40</v>
      </c>
      <c r="R5017">
        <v>68352</v>
      </c>
      <c r="S5017" s="9">
        <v>35.08</v>
      </c>
      <c r="T5017" s="26">
        <v>4.79</v>
      </c>
      <c r="U5017" s="8">
        <v>168.03</v>
      </c>
      <c r="V5017" t="s">
        <v>112</v>
      </c>
      <c r="W5017" t="s">
        <v>2276</v>
      </c>
      <c r="X5017" t="s">
        <v>42</v>
      </c>
      <c r="Y5017" t="s">
        <v>2277</v>
      </c>
      <c r="AA5017" s="1">
        <f t="shared" si="601"/>
        <v>46038</v>
      </c>
      <c r="AB5017" s="2">
        <f t="shared" si="602"/>
        <v>1</v>
      </c>
      <c r="AC5017" s="2">
        <f t="shared" si="603"/>
        <v>2026</v>
      </c>
      <c r="AD5017" s="2" t="str">
        <f>IFERROR(VLOOKUP(A5017,'Aux Área'!$A$4:$B$123,2,0),"-")</f>
        <v>INSPEÇÃO</v>
      </c>
    </row>
    <row r="5018" spans="1:30" x14ac:dyDescent="0.3">
      <c r="A5018" t="s">
        <v>2278</v>
      </c>
      <c r="B5018" t="s">
        <v>4664</v>
      </c>
      <c r="C5018" t="s">
        <v>8043</v>
      </c>
      <c r="D5018" t="s">
        <v>6708</v>
      </c>
      <c r="E5018" t="s">
        <v>6709</v>
      </c>
      <c r="F5018" t="s">
        <v>2281</v>
      </c>
      <c r="G5018" t="s">
        <v>1135</v>
      </c>
      <c r="H5018" t="s">
        <v>2275</v>
      </c>
      <c r="I5018" t="s">
        <v>1497</v>
      </c>
      <c r="J5018" t="s">
        <v>165</v>
      </c>
      <c r="K5018" t="s">
        <v>166</v>
      </c>
      <c r="L5018" t="s">
        <v>167</v>
      </c>
      <c r="M5018" t="s">
        <v>38</v>
      </c>
      <c r="N5018" t="s">
        <v>39</v>
      </c>
      <c r="O5018" s="23">
        <v>351</v>
      </c>
      <c r="P5018" s="9">
        <v>10.51</v>
      </c>
      <c r="Q5018" t="s">
        <v>40</v>
      </c>
      <c r="R5018">
        <v>81671</v>
      </c>
      <c r="S5018" s="9">
        <v>33.4</v>
      </c>
      <c r="T5018" s="26">
        <v>4.79</v>
      </c>
      <c r="U5018" s="8">
        <v>160</v>
      </c>
      <c r="V5018" t="s">
        <v>112</v>
      </c>
      <c r="W5018" t="s">
        <v>2276</v>
      </c>
      <c r="X5018" t="s">
        <v>42</v>
      </c>
      <c r="Y5018" t="s">
        <v>2277</v>
      </c>
      <c r="AA5018" s="1">
        <f t="shared" si="601"/>
        <v>46038</v>
      </c>
      <c r="AB5018" s="2">
        <f t="shared" si="602"/>
        <v>1</v>
      </c>
      <c r="AC5018" s="2">
        <f t="shared" si="603"/>
        <v>2026</v>
      </c>
      <c r="AD5018" s="2" t="str">
        <f>IFERROR(VLOOKUP(A5018,'Aux Área'!$A$4:$B$123,2,0),"-")</f>
        <v>INSPEÇÃO</v>
      </c>
    </row>
    <row r="5019" spans="1:30" x14ac:dyDescent="0.3">
      <c r="A5019" t="s">
        <v>1295</v>
      </c>
      <c r="B5019" t="s">
        <v>1753</v>
      </c>
      <c r="C5019" t="s">
        <v>8044</v>
      </c>
      <c r="D5019" t="s">
        <v>1297</v>
      </c>
      <c r="E5019" t="s">
        <v>2221</v>
      </c>
      <c r="F5019" t="s">
        <v>1299</v>
      </c>
      <c r="G5019" t="s">
        <v>1135</v>
      </c>
      <c r="H5019" t="s">
        <v>1301</v>
      </c>
      <c r="I5019" t="s">
        <v>839</v>
      </c>
      <c r="J5019" t="s">
        <v>172</v>
      </c>
      <c r="K5019" t="s">
        <v>173</v>
      </c>
      <c r="L5019" t="s">
        <v>124</v>
      </c>
      <c r="M5019" t="s">
        <v>38</v>
      </c>
      <c r="N5019" t="s">
        <v>39</v>
      </c>
      <c r="O5019" s="23">
        <v>0</v>
      </c>
      <c r="P5019" s="23">
        <v>0</v>
      </c>
      <c r="Q5019" t="s">
        <v>40</v>
      </c>
      <c r="R5019" t="s">
        <v>15244</v>
      </c>
      <c r="S5019" s="9">
        <v>29</v>
      </c>
      <c r="T5019" s="26">
        <v>4.59</v>
      </c>
      <c r="U5019" s="8">
        <v>133.11000000000001</v>
      </c>
      <c r="V5019" t="s">
        <v>112</v>
      </c>
      <c r="W5019" t="s">
        <v>2007</v>
      </c>
      <c r="X5019" t="s">
        <v>42</v>
      </c>
      <c r="Y5019" t="s">
        <v>1740</v>
      </c>
      <c r="AA5019" s="1">
        <f t="shared" si="601"/>
        <v>46038</v>
      </c>
      <c r="AB5019" s="2">
        <f t="shared" si="602"/>
        <v>1</v>
      </c>
      <c r="AC5019" s="2">
        <f t="shared" si="603"/>
        <v>2026</v>
      </c>
      <c r="AD5019" s="2" t="str">
        <f>IFERROR(VLOOKUP(A5019,'Aux Área'!$A$4:$B$123,2,0),"-")</f>
        <v>LUCCA JR - OP</v>
      </c>
    </row>
    <row r="5020" spans="1:30" x14ac:dyDescent="0.3">
      <c r="A5020" t="s">
        <v>5107</v>
      </c>
      <c r="B5020" t="s">
        <v>2272</v>
      </c>
      <c r="C5020" t="s">
        <v>8045</v>
      </c>
      <c r="D5020" t="s">
        <v>5109</v>
      </c>
      <c r="E5020" t="s">
        <v>5110</v>
      </c>
      <c r="F5020" t="s">
        <v>653</v>
      </c>
      <c r="G5020" t="s">
        <v>635</v>
      </c>
      <c r="H5020" t="s">
        <v>1099</v>
      </c>
      <c r="I5020" t="s">
        <v>649</v>
      </c>
      <c r="J5020" t="s">
        <v>122</v>
      </c>
      <c r="K5020" t="s">
        <v>123</v>
      </c>
      <c r="L5020" t="s">
        <v>124</v>
      </c>
      <c r="M5020" t="s">
        <v>38</v>
      </c>
      <c r="N5020" t="s">
        <v>668</v>
      </c>
      <c r="O5020" s="23">
        <v>0</v>
      </c>
      <c r="P5020" s="9">
        <v>0</v>
      </c>
      <c r="Q5020" t="s">
        <v>40</v>
      </c>
      <c r="R5020">
        <v>0</v>
      </c>
      <c r="S5020" s="9">
        <v>112.51</v>
      </c>
      <c r="T5020" s="26">
        <v>6.09</v>
      </c>
      <c r="U5020" s="8">
        <v>685.22</v>
      </c>
      <c r="V5020" t="s">
        <v>112</v>
      </c>
      <c r="W5020" t="s">
        <v>652</v>
      </c>
      <c r="X5020" t="s">
        <v>42</v>
      </c>
      <c r="Y5020" t="s">
        <v>653</v>
      </c>
      <c r="AA5020" s="1">
        <f t="shared" si="601"/>
        <v>46038</v>
      </c>
      <c r="AB5020" s="2">
        <f t="shared" si="602"/>
        <v>1</v>
      </c>
      <c r="AC5020" s="2">
        <f t="shared" si="603"/>
        <v>2026</v>
      </c>
      <c r="AD5020" s="2" t="str">
        <f>IFERROR(VLOOKUP(A5020,'Aux Área'!$A$4:$B$123,2,0),"-")</f>
        <v>SÃO PEDRO</v>
      </c>
    </row>
    <row r="5021" spans="1:30" x14ac:dyDescent="0.3">
      <c r="A5021" t="s">
        <v>2691</v>
      </c>
      <c r="B5021" t="s">
        <v>2692</v>
      </c>
      <c r="C5021" t="s">
        <v>8046</v>
      </c>
      <c r="D5021" t="s">
        <v>2142</v>
      </c>
      <c r="E5021" t="s">
        <v>2143</v>
      </c>
      <c r="F5021" t="s">
        <v>3605</v>
      </c>
      <c r="G5021" t="s">
        <v>1635</v>
      </c>
      <c r="H5021" t="s">
        <v>2635</v>
      </c>
      <c r="I5021" t="s">
        <v>37</v>
      </c>
      <c r="J5021" t="s">
        <v>165</v>
      </c>
      <c r="K5021" t="s">
        <v>166</v>
      </c>
      <c r="L5021" t="s">
        <v>167</v>
      </c>
      <c r="M5021" t="s">
        <v>38</v>
      </c>
      <c r="N5021" t="s">
        <v>39</v>
      </c>
      <c r="O5021" s="23">
        <v>227</v>
      </c>
      <c r="P5021" s="9">
        <v>8.6300000000000008</v>
      </c>
      <c r="Q5021" t="s">
        <v>40</v>
      </c>
      <c r="R5021">
        <v>9799</v>
      </c>
      <c r="S5021" s="9">
        <v>26.3</v>
      </c>
      <c r="T5021" s="26">
        <v>4.7910000000000004</v>
      </c>
      <c r="U5021" s="8">
        <v>126</v>
      </c>
      <c r="V5021" t="s">
        <v>112</v>
      </c>
      <c r="W5021" t="s">
        <v>2007</v>
      </c>
      <c r="X5021" t="s">
        <v>42</v>
      </c>
      <c r="Y5021" t="s">
        <v>1740</v>
      </c>
      <c r="AA5021" s="1">
        <f t="shared" si="601"/>
        <v>46038</v>
      </c>
      <c r="AB5021" s="2">
        <f t="shared" si="602"/>
        <v>1</v>
      </c>
      <c r="AC5021" s="2">
        <f t="shared" si="603"/>
        <v>2026</v>
      </c>
      <c r="AD5021" s="2" t="str">
        <f>IFERROR(VLOOKUP(A5021,'Aux Área'!$A$4:$B$123,2,0),"-")</f>
        <v>TI</v>
      </c>
    </row>
    <row r="5022" spans="1:30" x14ac:dyDescent="0.3">
      <c r="A5022" t="s">
        <v>54</v>
      </c>
      <c r="B5022" t="s">
        <v>319</v>
      </c>
      <c r="C5022" t="s">
        <v>8047</v>
      </c>
      <c r="D5022" t="s">
        <v>1480</v>
      </c>
      <c r="E5022" t="s">
        <v>1481</v>
      </c>
      <c r="F5022" t="s">
        <v>55</v>
      </c>
      <c r="G5022" t="s">
        <v>35</v>
      </c>
      <c r="H5022" t="s">
        <v>36</v>
      </c>
      <c r="I5022" t="s">
        <v>37</v>
      </c>
      <c r="J5022" t="s">
        <v>1903</v>
      </c>
      <c r="K5022" t="s">
        <v>1904</v>
      </c>
      <c r="L5022" t="s">
        <v>1538</v>
      </c>
      <c r="M5022" t="s">
        <v>38</v>
      </c>
      <c r="N5022" t="s">
        <v>39</v>
      </c>
      <c r="O5022" s="23">
        <v>409</v>
      </c>
      <c r="P5022" s="9">
        <v>9.86</v>
      </c>
      <c r="Q5022" t="s">
        <v>40</v>
      </c>
      <c r="R5022">
        <v>35140</v>
      </c>
      <c r="S5022" s="9">
        <v>41.46</v>
      </c>
      <c r="T5022" s="26">
        <v>5.3310000000000004</v>
      </c>
      <c r="U5022" s="8">
        <v>221.02</v>
      </c>
      <c r="V5022" t="s">
        <v>8048</v>
      </c>
      <c r="W5022" t="s">
        <v>2007</v>
      </c>
      <c r="X5022" t="s">
        <v>42</v>
      </c>
      <c r="Y5022" t="s">
        <v>1740</v>
      </c>
      <c r="AA5022" s="1">
        <f t="shared" si="601"/>
        <v>46038</v>
      </c>
      <c r="AB5022" s="2">
        <f t="shared" si="602"/>
        <v>1</v>
      </c>
      <c r="AC5022" s="2">
        <f t="shared" si="603"/>
        <v>2026</v>
      </c>
      <c r="AD5022" s="2" t="str">
        <f>IFERROR(VLOOKUP(A5022,'Aux Área'!$A$4:$B$123,2,0),"-")</f>
        <v>ENGENHARIA</v>
      </c>
    </row>
    <row r="5023" spans="1:30" x14ac:dyDescent="0.3">
      <c r="A5023" t="s">
        <v>64</v>
      </c>
      <c r="B5023" t="s">
        <v>332</v>
      </c>
      <c r="C5023" t="s">
        <v>8049</v>
      </c>
      <c r="D5023" t="s">
        <v>127</v>
      </c>
      <c r="E5023" t="s">
        <v>128</v>
      </c>
      <c r="F5023" t="s">
        <v>65</v>
      </c>
      <c r="G5023" t="s">
        <v>35</v>
      </c>
      <c r="H5023" t="s">
        <v>36</v>
      </c>
      <c r="I5023" t="s">
        <v>37</v>
      </c>
      <c r="J5023" t="s">
        <v>2653</v>
      </c>
      <c r="K5023" t="s">
        <v>2654</v>
      </c>
      <c r="L5023" t="s">
        <v>84</v>
      </c>
      <c r="M5023" t="s">
        <v>38</v>
      </c>
      <c r="N5023" t="s">
        <v>39</v>
      </c>
      <c r="O5023" s="23">
        <v>395</v>
      </c>
      <c r="P5023" s="9">
        <v>10.95</v>
      </c>
      <c r="Q5023" t="s">
        <v>40</v>
      </c>
      <c r="R5023">
        <v>41553</v>
      </c>
      <c r="S5023" s="9">
        <v>36.08</v>
      </c>
      <c r="T5023" s="26">
        <v>5.9909999999999997</v>
      </c>
      <c r="U5023" s="8">
        <v>216.17</v>
      </c>
      <c r="V5023" t="s">
        <v>112</v>
      </c>
      <c r="W5023" t="s">
        <v>2007</v>
      </c>
      <c r="X5023" t="s">
        <v>42</v>
      </c>
      <c r="Y5023" t="s">
        <v>1740</v>
      </c>
      <c r="AA5023" s="1">
        <f t="shared" si="601"/>
        <v>46038</v>
      </c>
      <c r="AB5023" s="2">
        <f t="shared" si="602"/>
        <v>1</v>
      </c>
      <c r="AC5023" s="2">
        <f t="shared" si="603"/>
        <v>2026</v>
      </c>
      <c r="AD5023" s="2" t="str">
        <f>IFERROR(VLOOKUP(A5023,'Aux Área'!$A$4:$B$123,2,0),"-")</f>
        <v>ENGENHARIA</v>
      </c>
    </row>
    <row r="5024" spans="1:30" x14ac:dyDescent="0.3">
      <c r="A5024" t="s">
        <v>2306</v>
      </c>
      <c r="B5024" t="s">
        <v>4613</v>
      </c>
      <c r="C5024" t="s">
        <v>8050</v>
      </c>
      <c r="D5024" t="s">
        <v>3428</v>
      </c>
      <c r="E5024" t="s">
        <v>3429</v>
      </c>
      <c r="F5024" t="s">
        <v>2309</v>
      </c>
      <c r="G5024" t="s">
        <v>1135</v>
      </c>
      <c r="H5024" t="s">
        <v>2275</v>
      </c>
      <c r="I5024" t="s">
        <v>1497</v>
      </c>
      <c r="J5024" t="s">
        <v>1665</v>
      </c>
      <c r="K5024" t="s">
        <v>1666</v>
      </c>
      <c r="L5024" t="s">
        <v>301</v>
      </c>
      <c r="M5024" t="s">
        <v>38</v>
      </c>
      <c r="N5024" t="s">
        <v>39</v>
      </c>
      <c r="O5024" s="23">
        <v>376</v>
      </c>
      <c r="P5024" s="9">
        <v>9.61</v>
      </c>
      <c r="Q5024" t="s">
        <v>40</v>
      </c>
      <c r="R5024">
        <v>73985</v>
      </c>
      <c r="S5024" s="9">
        <v>39.14</v>
      </c>
      <c r="T5024" s="26">
        <v>4.8899999999999997</v>
      </c>
      <c r="U5024" s="8">
        <v>191.39</v>
      </c>
      <c r="V5024" t="s">
        <v>8051</v>
      </c>
      <c r="W5024" t="s">
        <v>2276</v>
      </c>
      <c r="X5024" t="s">
        <v>42</v>
      </c>
      <c r="Y5024" t="s">
        <v>2277</v>
      </c>
      <c r="AA5024" s="1">
        <f t="shared" si="601"/>
        <v>46038</v>
      </c>
      <c r="AB5024" s="2">
        <f t="shared" si="602"/>
        <v>1</v>
      </c>
      <c r="AC5024" s="2">
        <f t="shared" si="603"/>
        <v>2026</v>
      </c>
      <c r="AD5024" s="2" t="str">
        <f>IFERROR(VLOOKUP(A5024,'Aux Área'!$A$4:$B$123,2,0),"-")</f>
        <v>INSPEÇÃO</v>
      </c>
    </row>
    <row r="5025" spans="1:30" x14ac:dyDescent="0.3">
      <c r="A5025" t="s">
        <v>60</v>
      </c>
      <c r="B5025" t="s">
        <v>614</v>
      </c>
      <c r="C5025" t="s">
        <v>8052</v>
      </c>
      <c r="D5025" t="s">
        <v>1206</v>
      </c>
      <c r="E5025" t="s">
        <v>1207</v>
      </c>
      <c r="F5025" t="s">
        <v>61</v>
      </c>
      <c r="G5025" t="s">
        <v>35</v>
      </c>
      <c r="H5025" t="s">
        <v>36</v>
      </c>
      <c r="I5025" t="s">
        <v>37</v>
      </c>
      <c r="J5025" t="s">
        <v>1665</v>
      </c>
      <c r="K5025" t="s">
        <v>1666</v>
      </c>
      <c r="L5025" t="s">
        <v>301</v>
      </c>
      <c r="M5025" t="s">
        <v>38</v>
      </c>
      <c r="N5025" t="s">
        <v>39</v>
      </c>
      <c r="O5025" s="23">
        <v>328</v>
      </c>
      <c r="P5025" s="9">
        <v>9.74</v>
      </c>
      <c r="Q5025" t="s">
        <v>40</v>
      </c>
      <c r="R5025">
        <v>29821</v>
      </c>
      <c r="S5025" s="9">
        <v>33.659999999999997</v>
      </c>
      <c r="T5025" s="26">
        <v>4.8899999999999997</v>
      </c>
      <c r="U5025" s="8">
        <v>164.6</v>
      </c>
      <c r="V5025" t="s">
        <v>8053</v>
      </c>
      <c r="W5025" t="s">
        <v>2007</v>
      </c>
      <c r="X5025" t="s">
        <v>42</v>
      </c>
      <c r="Y5025" t="s">
        <v>1740</v>
      </c>
      <c r="AA5025" s="1">
        <f t="shared" si="601"/>
        <v>46038</v>
      </c>
      <c r="AB5025" s="2">
        <f t="shared" si="602"/>
        <v>1</v>
      </c>
      <c r="AC5025" s="2">
        <f t="shared" si="603"/>
        <v>2026</v>
      </c>
      <c r="AD5025" s="2" t="str">
        <f>IFERROR(VLOOKUP(A5025,'Aux Área'!$A$4:$B$123,2,0),"-")</f>
        <v>QSMS</v>
      </c>
    </row>
    <row r="5026" spans="1:30" x14ac:dyDescent="0.3">
      <c r="A5026" t="s">
        <v>2638</v>
      </c>
      <c r="B5026" t="s">
        <v>4593</v>
      </c>
      <c r="C5026" t="s">
        <v>8054</v>
      </c>
      <c r="D5026" t="s">
        <v>7196</v>
      </c>
      <c r="E5026" t="s">
        <v>7197</v>
      </c>
      <c r="F5026" t="s">
        <v>2641</v>
      </c>
      <c r="G5026" t="s">
        <v>1135</v>
      </c>
      <c r="H5026" t="s">
        <v>2275</v>
      </c>
      <c r="I5026" t="s">
        <v>1497</v>
      </c>
      <c r="J5026" t="s">
        <v>275</v>
      </c>
      <c r="K5026" t="s">
        <v>276</v>
      </c>
      <c r="L5026" t="s">
        <v>124</v>
      </c>
      <c r="M5026" t="s">
        <v>38</v>
      </c>
      <c r="N5026" t="s">
        <v>39</v>
      </c>
      <c r="O5026" s="10">
        <v>492</v>
      </c>
      <c r="P5026" s="24">
        <v>12.8</v>
      </c>
      <c r="Q5026" t="s">
        <v>40</v>
      </c>
      <c r="R5026" s="2">
        <v>68896</v>
      </c>
      <c r="S5026" s="9">
        <v>38.369999999999997</v>
      </c>
      <c r="T5026" s="26">
        <v>4.79</v>
      </c>
      <c r="U5026" s="8">
        <v>183.79</v>
      </c>
      <c r="V5026" t="s">
        <v>8055</v>
      </c>
      <c r="W5026" t="s">
        <v>2276</v>
      </c>
      <c r="X5026" t="s">
        <v>42</v>
      </c>
      <c r="Y5026" t="s">
        <v>2277</v>
      </c>
      <c r="AA5026" s="1">
        <f t="shared" si="601"/>
        <v>46038</v>
      </c>
      <c r="AB5026" s="2">
        <f t="shared" si="602"/>
        <v>1</v>
      </c>
      <c r="AC5026" s="2">
        <f t="shared" si="603"/>
        <v>2026</v>
      </c>
      <c r="AD5026" s="2" t="str">
        <f>IFERROR(VLOOKUP(A5026,'Aux Área'!$A$4:$B$123,2,0),"-")</f>
        <v>INSPEÇÃO</v>
      </c>
    </row>
    <row r="5027" spans="1:30" x14ac:dyDescent="0.3">
      <c r="A5027" t="s">
        <v>2212</v>
      </c>
      <c r="B5027" t="s">
        <v>2466</v>
      </c>
      <c r="C5027" t="s">
        <v>8056</v>
      </c>
      <c r="D5027" t="s">
        <v>3121</v>
      </c>
      <c r="E5027" t="s">
        <v>3122</v>
      </c>
      <c r="F5027" t="s">
        <v>2214</v>
      </c>
      <c r="G5027" t="s">
        <v>35</v>
      </c>
      <c r="H5027" t="s">
        <v>2215</v>
      </c>
      <c r="I5027" t="s">
        <v>839</v>
      </c>
      <c r="J5027" t="s">
        <v>1665</v>
      </c>
      <c r="K5027" t="s">
        <v>1666</v>
      </c>
      <c r="L5027" t="s">
        <v>301</v>
      </c>
      <c r="M5027" t="s">
        <v>38</v>
      </c>
      <c r="N5027" t="s">
        <v>668</v>
      </c>
      <c r="O5027" s="23">
        <v>189</v>
      </c>
      <c r="P5027" s="9">
        <v>6.07</v>
      </c>
      <c r="Q5027" t="s">
        <v>40</v>
      </c>
      <c r="R5027">
        <v>8658</v>
      </c>
      <c r="S5027" s="9">
        <v>31.09</v>
      </c>
      <c r="T5027" s="26">
        <v>7.54</v>
      </c>
      <c r="U5027" s="8">
        <v>234.42</v>
      </c>
      <c r="V5027" t="s">
        <v>8057</v>
      </c>
      <c r="W5027" t="s">
        <v>2007</v>
      </c>
      <c r="X5027" t="s">
        <v>42</v>
      </c>
      <c r="Y5027" t="s">
        <v>2217</v>
      </c>
      <c r="AA5027" s="1">
        <f t="shared" si="601"/>
        <v>46038</v>
      </c>
      <c r="AB5027" s="2">
        <f t="shared" si="602"/>
        <v>1</v>
      </c>
      <c r="AC5027" s="2">
        <f t="shared" si="603"/>
        <v>2026</v>
      </c>
      <c r="AD5027" s="2" t="str">
        <f>IFERROR(VLOOKUP(A5027,'Aux Área'!$A$4:$B$123,2,0),"-")</f>
        <v>APH</v>
      </c>
    </row>
    <row r="5028" spans="1:30" x14ac:dyDescent="0.3">
      <c r="A5028" t="s">
        <v>2041</v>
      </c>
      <c r="B5028" t="s">
        <v>2042</v>
      </c>
      <c r="C5028" t="s">
        <v>8058</v>
      </c>
      <c r="D5028" t="s">
        <v>1297</v>
      </c>
      <c r="E5028" t="s">
        <v>2221</v>
      </c>
      <c r="F5028" t="s">
        <v>2044</v>
      </c>
      <c r="G5028" t="s">
        <v>659</v>
      </c>
      <c r="H5028" t="s">
        <v>1996</v>
      </c>
      <c r="I5028" t="s">
        <v>1997</v>
      </c>
      <c r="J5028" t="s">
        <v>215</v>
      </c>
      <c r="K5028" t="s">
        <v>216</v>
      </c>
      <c r="L5028" t="s">
        <v>217</v>
      </c>
      <c r="M5028" t="s">
        <v>38</v>
      </c>
      <c r="N5028" t="s">
        <v>668</v>
      </c>
      <c r="O5028" s="23">
        <v>279</v>
      </c>
      <c r="P5028" s="9">
        <v>5.66</v>
      </c>
      <c r="Q5028" t="s">
        <v>40</v>
      </c>
      <c r="R5028">
        <v>20946</v>
      </c>
      <c r="S5028" s="9">
        <v>49.31</v>
      </c>
      <c r="T5028" s="26">
        <v>6.2910000000000004</v>
      </c>
      <c r="U5028" s="8">
        <v>310.20999999999998</v>
      </c>
      <c r="V5028" t="s">
        <v>41</v>
      </c>
      <c r="W5028" t="s">
        <v>1985</v>
      </c>
      <c r="X5028" t="s">
        <v>42</v>
      </c>
      <c r="Y5028" t="s">
        <v>1986</v>
      </c>
      <c r="AA5028" s="1">
        <f t="shared" si="601"/>
        <v>46038</v>
      </c>
      <c r="AB5028" s="2">
        <f t="shared" si="602"/>
        <v>1</v>
      </c>
      <c r="AC5028" s="2">
        <f t="shared" si="603"/>
        <v>2026</v>
      </c>
      <c r="AD5028" s="2" t="str">
        <f>IFERROR(VLOOKUP(A5028,'Aux Área'!$A$4:$B$123,2,0),"-")</f>
        <v>PESADOS</v>
      </c>
    </row>
    <row r="5029" spans="1:30" x14ac:dyDescent="0.3">
      <c r="A5029" t="s">
        <v>76</v>
      </c>
      <c r="B5029" t="s">
        <v>380</v>
      </c>
      <c r="C5029" t="s">
        <v>8059</v>
      </c>
      <c r="D5029" t="s">
        <v>382</v>
      </c>
      <c r="E5029" t="s">
        <v>383</v>
      </c>
      <c r="F5029" t="s">
        <v>77</v>
      </c>
      <c r="G5029" t="s">
        <v>35</v>
      </c>
      <c r="H5029" t="s">
        <v>36</v>
      </c>
      <c r="I5029" t="s">
        <v>37</v>
      </c>
      <c r="J5029" t="s">
        <v>1665</v>
      </c>
      <c r="K5029" t="s">
        <v>1666</v>
      </c>
      <c r="L5029" t="s">
        <v>301</v>
      </c>
      <c r="M5029" t="s">
        <v>38</v>
      </c>
      <c r="N5029" t="s">
        <v>39</v>
      </c>
      <c r="O5029" s="23">
        <v>255</v>
      </c>
      <c r="P5029" s="9">
        <v>11.23</v>
      </c>
      <c r="Q5029" t="s">
        <v>40</v>
      </c>
      <c r="R5029">
        <v>51557</v>
      </c>
      <c r="S5029" s="9">
        <v>22.71</v>
      </c>
      <c r="T5029" s="26">
        <v>4.8899999999999997</v>
      </c>
      <c r="U5029" s="8">
        <v>111.05</v>
      </c>
      <c r="V5029" t="s">
        <v>8060</v>
      </c>
      <c r="W5029" t="s">
        <v>2007</v>
      </c>
      <c r="X5029" t="s">
        <v>42</v>
      </c>
      <c r="Y5029" t="s">
        <v>1740</v>
      </c>
      <c r="AA5029" s="1">
        <f t="shared" si="601"/>
        <v>46038</v>
      </c>
      <c r="AB5029" s="2">
        <f t="shared" si="602"/>
        <v>1</v>
      </c>
      <c r="AC5029" s="2">
        <f t="shared" si="603"/>
        <v>2026</v>
      </c>
      <c r="AD5029" s="2" t="str">
        <f>IFERROR(VLOOKUP(A5029,'Aux Área'!$A$4:$B$123,2,0),"-")</f>
        <v>QSMS</v>
      </c>
    </row>
    <row r="5030" spans="1:30" x14ac:dyDescent="0.3">
      <c r="A5030" t="s">
        <v>2117</v>
      </c>
      <c r="B5030" t="s">
        <v>1946</v>
      </c>
      <c r="C5030" t="s">
        <v>8061</v>
      </c>
      <c r="D5030" t="s">
        <v>1948</v>
      </c>
      <c r="E5030" t="s">
        <v>1949</v>
      </c>
      <c r="F5030" t="s">
        <v>653</v>
      </c>
      <c r="G5030" t="s">
        <v>635</v>
      </c>
      <c r="H5030" t="s">
        <v>1804</v>
      </c>
      <c r="I5030" t="s">
        <v>1497</v>
      </c>
      <c r="J5030" t="s">
        <v>409</v>
      </c>
      <c r="K5030" t="s">
        <v>410</v>
      </c>
      <c r="L5030" t="s">
        <v>141</v>
      </c>
      <c r="M5030" t="s">
        <v>38</v>
      </c>
      <c r="N5030" t="s">
        <v>668</v>
      </c>
      <c r="O5030" s="23">
        <v>0</v>
      </c>
      <c r="P5030" s="9">
        <v>0</v>
      </c>
      <c r="Q5030" t="s">
        <v>40</v>
      </c>
      <c r="R5030">
        <v>0</v>
      </c>
      <c r="S5030" s="9">
        <v>84.25</v>
      </c>
      <c r="T5030" s="26">
        <v>6.09</v>
      </c>
      <c r="U5030" s="8">
        <v>513.08000000000004</v>
      </c>
      <c r="V5030" t="s">
        <v>8062</v>
      </c>
      <c r="W5030" t="s">
        <v>652</v>
      </c>
      <c r="X5030" t="s">
        <v>42</v>
      </c>
      <c r="Y5030" t="s">
        <v>653</v>
      </c>
      <c r="AA5030" s="1">
        <f t="shared" si="601"/>
        <v>46038</v>
      </c>
      <c r="AB5030" s="2">
        <f t="shared" si="602"/>
        <v>1</v>
      </c>
      <c r="AC5030" s="2">
        <f t="shared" si="603"/>
        <v>2026</v>
      </c>
      <c r="AD5030" s="2" t="str">
        <f>IFERROR(VLOOKUP(A5030,'Aux Área'!$A$4:$B$123,2,0),"-")</f>
        <v>SÃO PEDRO</v>
      </c>
    </row>
    <row r="5031" spans="1:30" x14ac:dyDescent="0.3">
      <c r="A5031" t="s">
        <v>3092</v>
      </c>
      <c r="B5031" t="s">
        <v>4774</v>
      </c>
      <c r="C5031" t="s">
        <v>8063</v>
      </c>
      <c r="D5031" t="s">
        <v>3410</v>
      </c>
      <c r="E5031" t="s">
        <v>3411</v>
      </c>
      <c r="F5031" t="s">
        <v>3594</v>
      </c>
      <c r="G5031" t="s">
        <v>1135</v>
      </c>
      <c r="H5031" t="s">
        <v>2275</v>
      </c>
      <c r="I5031" t="s">
        <v>1497</v>
      </c>
      <c r="J5031" t="s">
        <v>231</v>
      </c>
      <c r="K5031" t="s">
        <v>232</v>
      </c>
      <c r="L5031" t="s">
        <v>217</v>
      </c>
      <c r="M5031" t="s">
        <v>38</v>
      </c>
      <c r="N5031" t="s">
        <v>39</v>
      </c>
      <c r="O5031" s="23">
        <v>434</v>
      </c>
      <c r="P5031" s="9">
        <v>9.9499999999999993</v>
      </c>
      <c r="Q5031" t="s">
        <v>40</v>
      </c>
      <c r="R5031">
        <v>62565</v>
      </c>
      <c r="S5031" s="9">
        <v>43.63</v>
      </c>
      <c r="T5031" s="26">
        <v>4.8600000000000003</v>
      </c>
      <c r="U5031" s="8">
        <v>212.04</v>
      </c>
      <c r="V5031" t="s">
        <v>8064</v>
      </c>
      <c r="W5031" t="s">
        <v>2276</v>
      </c>
      <c r="X5031" t="s">
        <v>42</v>
      </c>
      <c r="Y5031" t="s">
        <v>2277</v>
      </c>
      <c r="AA5031" s="1">
        <f t="shared" si="601"/>
        <v>46038</v>
      </c>
      <c r="AB5031" s="2">
        <f t="shared" si="602"/>
        <v>1</v>
      </c>
      <c r="AC5031" s="2">
        <f t="shared" si="603"/>
        <v>2026</v>
      </c>
      <c r="AD5031" s="2" t="str">
        <f>IFERROR(VLOOKUP(A5031,'Aux Área'!$A$4:$B$123,2,0),"-")</f>
        <v>INSPEÇÃO</v>
      </c>
    </row>
    <row r="5032" spans="1:30" x14ac:dyDescent="0.3">
      <c r="A5032" t="s">
        <v>2643</v>
      </c>
      <c r="B5032" t="s">
        <v>2307</v>
      </c>
      <c r="C5032" t="s">
        <v>8065</v>
      </c>
      <c r="D5032" t="s">
        <v>4988</v>
      </c>
      <c r="E5032" t="s">
        <v>4989</v>
      </c>
      <c r="F5032" t="s">
        <v>2646</v>
      </c>
      <c r="G5032" t="s">
        <v>1300</v>
      </c>
      <c r="H5032" t="s">
        <v>1301</v>
      </c>
      <c r="I5032" t="s">
        <v>37</v>
      </c>
      <c r="J5032" t="s">
        <v>370</v>
      </c>
      <c r="K5032" t="s">
        <v>371</v>
      </c>
      <c r="L5032" t="s">
        <v>124</v>
      </c>
      <c r="M5032" t="s">
        <v>38</v>
      </c>
      <c r="N5032" t="s">
        <v>39</v>
      </c>
      <c r="O5032" s="23">
        <v>464</v>
      </c>
      <c r="P5032" s="9">
        <v>11</v>
      </c>
      <c r="Q5032" t="s">
        <v>40</v>
      </c>
      <c r="R5032">
        <v>76644</v>
      </c>
      <c r="S5032" s="9">
        <v>42.19</v>
      </c>
      <c r="T5032" s="26">
        <v>4.9909999999999997</v>
      </c>
      <c r="U5032" s="8">
        <v>210.56</v>
      </c>
      <c r="V5032" t="s">
        <v>8066</v>
      </c>
      <c r="W5032" t="s">
        <v>2276</v>
      </c>
      <c r="X5032" t="s">
        <v>42</v>
      </c>
      <c r="Y5032" t="s">
        <v>2277</v>
      </c>
      <c r="AA5032" s="1">
        <f t="shared" si="601"/>
        <v>46038</v>
      </c>
      <c r="AB5032" s="2">
        <f t="shared" si="602"/>
        <v>1</v>
      </c>
      <c r="AC5032" s="2">
        <f t="shared" si="603"/>
        <v>2026</v>
      </c>
      <c r="AD5032" s="2" t="str">
        <f>IFERROR(VLOOKUP(A5032,'Aux Área'!$A$4:$B$123,2,0),"-")</f>
        <v>INSPEÇÃO</v>
      </c>
    </row>
    <row r="5033" spans="1:30" x14ac:dyDescent="0.3">
      <c r="A5033" t="s">
        <v>58</v>
      </c>
      <c r="B5033" t="s">
        <v>250</v>
      </c>
      <c r="C5033" t="s">
        <v>8067</v>
      </c>
      <c r="D5033" t="s">
        <v>87</v>
      </c>
      <c r="E5033" t="s">
        <v>88</v>
      </c>
      <c r="F5033" t="s">
        <v>59</v>
      </c>
      <c r="G5033" t="s">
        <v>35</v>
      </c>
      <c r="H5033" t="s">
        <v>36</v>
      </c>
      <c r="I5033" t="s">
        <v>37</v>
      </c>
      <c r="J5033" t="s">
        <v>241</v>
      </c>
      <c r="K5033" t="s">
        <v>242</v>
      </c>
      <c r="L5033" t="s">
        <v>110</v>
      </c>
      <c r="M5033" t="s">
        <v>38</v>
      </c>
      <c r="N5033" t="s">
        <v>39</v>
      </c>
      <c r="O5033" s="23">
        <v>324</v>
      </c>
      <c r="P5033" s="9">
        <v>8.08</v>
      </c>
      <c r="Q5033" t="s">
        <v>40</v>
      </c>
      <c r="R5033">
        <v>68024</v>
      </c>
      <c r="S5033" s="9">
        <v>40.090000000000003</v>
      </c>
      <c r="T5033" s="26">
        <v>4.99</v>
      </c>
      <c r="U5033" s="8">
        <v>200.03</v>
      </c>
      <c r="V5033" t="s">
        <v>41</v>
      </c>
      <c r="W5033" t="s">
        <v>2007</v>
      </c>
      <c r="X5033" t="s">
        <v>42</v>
      </c>
      <c r="Y5033" t="s">
        <v>1740</v>
      </c>
      <c r="AA5033" s="1">
        <f t="shared" si="601"/>
        <v>46038</v>
      </c>
      <c r="AB5033" s="2">
        <f t="shared" si="602"/>
        <v>1</v>
      </c>
      <c r="AC5033" s="2">
        <f t="shared" si="603"/>
        <v>2026</v>
      </c>
      <c r="AD5033" s="2" t="str">
        <f>IFERROR(VLOOKUP(A5033,'Aux Área'!$A$4:$B$123,2,0),"-")</f>
        <v>CONSERVA</v>
      </c>
    </row>
    <row r="5034" spans="1:30" x14ac:dyDescent="0.3">
      <c r="A5034" t="s">
        <v>2461</v>
      </c>
      <c r="B5034" t="s">
        <v>5008</v>
      </c>
      <c r="C5034" t="s">
        <v>8068</v>
      </c>
      <c r="D5034" t="s">
        <v>3135</v>
      </c>
      <c r="E5034" t="s">
        <v>3136</v>
      </c>
      <c r="F5034" t="s">
        <v>3574</v>
      </c>
      <c r="G5034" t="s">
        <v>1135</v>
      </c>
      <c r="H5034" t="s">
        <v>2275</v>
      </c>
      <c r="I5034" t="s">
        <v>1497</v>
      </c>
      <c r="J5034" t="s">
        <v>188</v>
      </c>
      <c r="K5034" t="s">
        <v>189</v>
      </c>
      <c r="L5034" t="s">
        <v>190</v>
      </c>
      <c r="M5034" t="s">
        <v>38</v>
      </c>
      <c r="N5034" t="s">
        <v>39</v>
      </c>
      <c r="O5034" s="23">
        <v>432</v>
      </c>
      <c r="P5034" s="9">
        <v>10.76</v>
      </c>
      <c r="Q5034" t="s">
        <v>40</v>
      </c>
      <c r="R5034">
        <v>62123</v>
      </c>
      <c r="S5034" s="9">
        <v>40.159999999999997</v>
      </c>
      <c r="T5034" s="26">
        <v>4.99</v>
      </c>
      <c r="U5034" s="8">
        <v>200.4</v>
      </c>
      <c r="V5034" t="s">
        <v>41</v>
      </c>
      <c r="W5034" t="s">
        <v>2276</v>
      </c>
      <c r="X5034" t="s">
        <v>42</v>
      </c>
      <c r="Y5034" t="s">
        <v>2277</v>
      </c>
      <c r="AA5034" s="1">
        <f t="shared" si="601"/>
        <v>46038</v>
      </c>
      <c r="AB5034" s="2">
        <f t="shared" si="602"/>
        <v>1</v>
      </c>
      <c r="AC5034" s="2">
        <f t="shared" si="603"/>
        <v>2026</v>
      </c>
      <c r="AD5034" s="2" t="str">
        <f>IFERROR(VLOOKUP(A5034,'Aux Área'!$A$4:$B$123,2,0),"-")</f>
        <v>INSPEÇÃO</v>
      </c>
    </row>
    <row r="5035" spans="1:30" x14ac:dyDescent="0.3">
      <c r="A5035" t="s">
        <v>52</v>
      </c>
      <c r="B5035" t="s">
        <v>1449</v>
      </c>
      <c r="C5035" t="s">
        <v>8069</v>
      </c>
      <c r="D5035" t="s">
        <v>3246</v>
      </c>
      <c r="E5035" t="s">
        <v>3247</v>
      </c>
      <c r="F5035" t="s">
        <v>53</v>
      </c>
      <c r="G5035" t="s">
        <v>35</v>
      </c>
      <c r="H5035" t="s">
        <v>36</v>
      </c>
      <c r="I5035" t="s">
        <v>37</v>
      </c>
      <c r="J5035" t="s">
        <v>188</v>
      </c>
      <c r="K5035" t="s">
        <v>189</v>
      </c>
      <c r="L5035" t="s">
        <v>190</v>
      </c>
      <c r="M5035" t="s">
        <v>38</v>
      </c>
      <c r="N5035" t="s">
        <v>39</v>
      </c>
      <c r="O5035" s="23">
        <v>405</v>
      </c>
      <c r="P5035" s="9">
        <v>9.85</v>
      </c>
      <c r="Q5035" t="s">
        <v>40</v>
      </c>
      <c r="R5035">
        <v>42893</v>
      </c>
      <c r="S5035" s="9">
        <v>41.1</v>
      </c>
      <c r="T5035" s="26">
        <v>4.99</v>
      </c>
      <c r="U5035" s="8">
        <v>205.09</v>
      </c>
      <c r="V5035" t="s">
        <v>41</v>
      </c>
      <c r="W5035" t="s">
        <v>2007</v>
      </c>
      <c r="X5035" t="s">
        <v>42</v>
      </c>
      <c r="Y5035" t="s">
        <v>1740</v>
      </c>
      <c r="AA5035" s="1">
        <f t="shared" si="601"/>
        <v>46038</v>
      </c>
      <c r="AB5035" s="2">
        <f t="shared" si="602"/>
        <v>1</v>
      </c>
      <c r="AC5035" s="2">
        <f t="shared" si="603"/>
        <v>2026</v>
      </c>
      <c r="AD5035" s="2" t="str">
        <f>IFERROR(VLOOKUP(A5035,'Aux Área'!$A$4:$B$123,2,0),"-")</f>
        <v>OPERAÇÃO</v>
      </c>
    </row>
    <row r="5036" spans="1:30" x14ac:dyDescent="0.3">
      <c r="A5036" t="s">
        <v>46</v>
      </c>
      <c r="B5036" t="s">
        <v>458</v>
      </c>
      <c r="C5036" t="s">
        <v>8070</v>
      </c>
      <c r="D5036" t="s">
        <v>729</v>
      </c>
      <c r="E5036" t="s">
        <v>730</v>
      </c>
      <c r="F5036" t="s">
        <v>5185</v>
      </c>
      <c r="G5036" t="s">
        <v>35</v>
      </c>
      <c r="H5036" t="s">
        <v>36</v>
      </c>
      <c r="I5036" t="s">
        <v>37</v>
      </c>
      <c r="J5036" t="s">
        <v>196</v>
      </c>
      <c r="K5036" t="s">
        <v>197</v>
      </c>
      <c r="L5036" t="s">
        <v>84</v>
      </c>
      <c r="M5036" t="s">
        <v>38</v>
      </c>
      <c r="N5036" t="s">
        <v>39</v>
      </c>
      <c r="O5036" s="23">
        <v>288</v>
      </c>
      <c r="P5036" s="9">
        <v>7.94</v>
      </c>
      <c r="Q5036" t="s">
        <v>40</v>
      </c>
      <c r="R5036">
        <v>27665</v>
      </c>
      <c r="S5036" s="9">
        <v>36.25</v>
      </c>
      <c r="T5036" s="26">
        <v>5.24</v>
      </c>
      <c r="U5036" s="8">
        <v>189.95</v>
      </c>
      <c r="V5036" t="s">
        <v>41</v>
      </c>
      <c r="W5036" t="s">
        <v>2007</v>
      </c>
      <c r="X5036" t="s">
        <v>42</v>
      </c>
      <c r="Y5036" t="s">
        <v>1740</v>
      </c>
      <c r="AA5036" s="1">
        <f t="shared" si="601"/>
        <v>46038</v>
      </c>
      <c r="AB5036" s="2">
        <f t="shared" si="602"/>
        <v>1</v>
      </c>
      <c r="AC5036" s="2">
        <f t="shared" si="603"/>
        <v>2026</v>
      </c>
      <c r="AD5036" s="2" t="str">
        <f>IFERROR(VLOOKUP(A5036,'Aux Área'!$A$4:$B$123,2,0),"-")</f>
        <v>FACILITIES</v>
      </c>
    </row>
    <row r="5037" spans="1:30" x14ac:dyDescent="0.3">
      <c r="A5037" t="s">
        <v>56</v>
      </c>
      <c r="B5037" t="s">
        <v>266</v>
      </c>
      <c r="C5037" t="s">
        <v>8071</v>
      </c>
      <c r="D5037" t="s">
        <v>120</v>
      </c>
      <c r="E5037" t="s">
        <v>121</v>
      </c>
      <c r="F5037" t="s">
        <v>57</v>
      </c>
      <c r="G5037" t="s">
        <v>35</v>
      </c>
      <c r="H5037" t="s">
        <v>36</v>
      </c>
      <c r="I5037" t="s">
        <v>37</v>
      </c>
      <c r="J5037" t="s">
        <v>2387</v>
      </c>
      <c r="K5037" t="s">
        <v>2388</v>
      </c>
      <c r="L5037" t="s">
        <v>870</v>
      </c>
      <c r="M5037" t="s">
        <v>38</v>
      </c>
      <c r="N5037" t="s">
        <v>39</v>
      </c>
      <c r="O5037" s="23">
        <v>354</v>
      </c>
      <c r="P5037" s="9">
        <v>9.68</v>
      </c>
      <c r="Q5037" t="s">
        <v>40</v>
      </c>
      <c r="R5037">
        <v>40324</v>
      </c>
      <c r="S5037" s="9">
        <v>36.57</v>
      </c>
      <c r="T5037" s="26">
        <v>4.49</v>
      </c>
      <c r="U5037" s="8">
        <v>164.2</v>
      </c>
      <c r="V5037" t="s">
        <v>112</v>
      </c>
      <c r="W5037" t="s">
        <v>2007</v>
      </c>
      <c r="X5037" t="s">
        <v>42</v>
      </c>
      <c r="Y5037" t="s">
        <v>1740</v>
      </c>
      <c r="AA5037" s="1">
        <f t="shared" si="601"/>
        <v>46038</v>
      </c>
      <c r="AB5037" s="2">
        <f t="shared" si="602"/>
        <v>1</v>
      </c>
      <c r="AC5037" s="2">
        <f t="shared" si="603"/>
        <v>2026</v>
      </c>
      <c r="AD5037" s="2" t="str">
        <f>IFERROR(VLOOKUP(A5037,'Aux Área'!$A$4:$B$123,2,0),"-")</f>
        <v>CONSERVA</v>
      </c>
    </row>
    <row r="5038" spans="1:30" x14ac:dyDescent="0.3">
      <c r="A5038" t="s">
        <v>2638</v>
      </c>
      <c r="B5038" t="s">
        <v>4593</v>
      </c>
      <c r="C5038" t="s">
        <v>8072</v>
      </c>
      <c r="D5038" t="s">
        <v>7196</v>
      </c>
      <c r="E5038" t="s">
        <v>7197</v>
      </c>
      <c r="F5038" t="s">
        <v>2641</v>
      </c>
      <c r="G5038" t="s">
        <v>1135</v>
      </c>
      <c r="H5038" t="s">
        <v>2275</v>
      </c>
      <c r="I5038" t="s">
        <v>1497</v>
      </c>
      <c r="J5038" t="s">
        <v>275</v>
      </c>
      <c r="K5038" t="s">
        <v>276</v>
      </c>
      <c r="L5038" t="s">
        <v>124</v>
      </c>
      <c r="M5038" t="s">
        <v>38</v>
      </c>
      <c r="N5038" t="s">
        <v>39</v>
      </c>
      <c r="O5038" s="10">
        <v>231</v>
      </c>
      <c r="P5038" s="24">
        <v>6.42</v>
      </c>
      <c r="Q5038" t="s">
        <v>40</v>
      </c>
      <c r="R5038">
        <v>69127</v>
      </c>
      <c r="S5038" s="9">
        <v>36</v>
      </c>
      <c r="T5038" s="26">
        <v>4.79</v>
      </c>
      <c r="U5038" s="8">
        <v>172.44</v>
      </c>
      <c r="V5038" t="s">
        <v>8073</v>
      </c>
      <c r="W5038" t="s">
        <v>2276</v>
      </c>
      <c r="X5038" t="s">
        <v>42</v>
      </c>
      <c r="Y5038" t="s">
        <v>2277</v>
      </c>
      <c r="AA5038" s="1">
        <f t="shared" si="601"/>
        <v>46038</v>
      </c>
      <c r="AB5038" s="2">
        <f t="shared" si="602"/>
        <v>1</v>
      </c>
      <c r="AC5038" s="2">
        <f t="shared" si="603"/>
        <v>2026</v>
      </c>
      <c r="AD5038" s="2" t="str">
        <f>IFERROR(VLOOKUP(A5038,'Aux Área'!$A$4:$B$123,2,0),"-")</f>
        <v>INSPEÇÃO</v>
      </c>
    </row>
    <row r="5039" spans="1:30" x14ac:dyDescent="0.3">
      <c r="A5039" t="s">
        <v>60</v>
      </c>
      <c r="B5039" t="s">
        <v>614</v>
      </c>
      <c r="C5039" t="s">
        <v>8074</v>
      </c>
      <c r="D5039" t="s">
        <v>1206</v>
      </c>
      <c r="E5039" t="s">
        <v>1207</v>
      </c>
      <c r="F5039" t="s">
        <v>61</v>
      </c>
      <c r="G5039" t="s">
        <v>35</v>
      </c>
      <c r="H5039" t="s">
        <v>36</v>
      </c>
      <c r="I5039" t="s">
        <v>37</v>
      </c>
      <c r="J5039" t="s">
        <v>275</v>
      </c>
      <c r="K5039" t="s">
        <v>276</v>
      </c>
      <c r="L5039" t="s">
        <v>124</v>
      </c>
      <c r="M5039" t="s">
        <v>38</v>
      </c>
      <c r="N5039" t="s">
        <v>39</v>
      </c>
      <c r="O5039" s="23">
        <v>167</v>
      </c>
      <c r="P5039" s="9">
        <v>8.1300000000000008</v>
      </c>
      <c r="Q5039" t="s">
        <v>40</v>
      </c>
      <c r="R5039">
        <v>29988</v>
      </c>
      <c r="S5039" s="9">
        <v>20.53</v>
      </c>
      <c r="T5039" s="26">
        <v>4.79</v>
      </c>
      <c r="U5039" s="8">
        <v>98.34</v>
      </c>
      <c r="V5039" t="s">
        <v>8075</v>
      </c>
      <c r="W5039" t="s">
        <v>2007</v>
      </c>
      <c r="X5039" t="s">
        <v>42</v>
      </c>
      <c r="Y5039" t="s">
        <v>1740</v>
      </c>
      <c r="AA5039" s="1">
        <f t="shared" si="601"/>
        <v>46038</v>
      </c>
      <c r="AB5039" s="2">
        <f t="shared" si="602"/>
        <v>1</v>
      </c>
      <c r="AC5039" s="2">
        <f t="shared" si="603"/>
        <v>2026</v>
      </c>
      <c r="AD5039" s="2" t="str">
        <f>IFERROR(VLOOKUP(A5039,'Aux Área'!$A$4:$B$123,2,0),"-")</f>
        <v>QSMS</v>
      </c>
    </row>
    <row r="5040" spans="1:30" x14ac:dyDescent="0.3">
      <c r="A5040" t="s">
        <v>2552</v>
      </c>
      <c r="B5040" t="s">
        <v>2553</v>
      </c>
      <c r="C5040" t="s">
        <v>8076</v>
      </c>
      <c r="D5040" t="s">
        <v>2872</v>
      </c>
      <c r="E5040" t="s">
        <v>2873</v>
      </c>
      <c r="F5040" t="s">
        <v>2555</v>
      </c>
      <c r="G5040" t="s">
        <v>659</v>
      </c>
      <c r="H5040" t="s">
        <v>2215</v>
      </c>
      <c r="I5040" t="s">
        <v>667</v>
      </c>
      <c r="J5040" t="s">
        <v>2779</v>
      </c>
      <c r="K5040" t="s">
        <v>2780</v>
      </c>
      <c r="L5040" t="s">
        <v>141</v>
      </c>
      <c r="M5040" t="s">
        <v>38</v>
      </c>
      <c r="N5040" t="s">
        <v>668</v>
      </c>
      <c r="O5040" s="23">
        <v>210</v>
      </c>
      <c r="P5040" s="9">
        <v>2.29</v>
      </c>
      <c r="Q5040" t="s">
        <v>40</v>
      </c>
      <c r="R5040">
        <v>7434</v>
      </c>
      <c r="S5040" s="9">
        <v>91.57</v>
      </c>
      <c r="T5040" s="26">
        <v>6.4</v>
      </c>
      <c r="U5040" s="8">
        <v>586.04</v>
      </c>
      <c r="V5040" t="s">
        <v>112</v>
      </c>
      <c r="W5040" t="s">
        <v>2007</v>
      </c>
      <c r="X5040" t="s">
        <v>42</v>
      </c>
      <c r="Y5040" t="s">
        <v>1740</v>
      </c>
      <c r="AA5040" s="1">
        <f t="shared" si="601"/>
        <v>46038</v>
      </c>
      <c r="AB5040" s="2">
        <f t="shared" si="602"/>
        <v>1</v>
      </c>
      <c r="AC5040" s="2">
        <f t="shared" si="603"/>
        <v>2026</v>
      </c>
      <c r="AD5040" s="2" t="str">
        <f>IFERROR(VLOOKUP(A5040,'Aux Área'!$A$4:$B$123,2,0),"-")</f>
        <v>APH</v>
      </c>
    </row>
    <row r="5041" spans="1:30" x14ac:dyDescent="0.3">
      <c r="A5041" t="s">
        <v>2638</v>
      </c>
      <c r="B5041" t="s">
        <v>4593</v>
      </c>
      <c r="C5041" t="s">
        <v>8077</v>
      </c>
      <c r="D5041" t="s">
        <v>7196</v>
      </c>
      <c r="E5041" t="s">
        <v>7197</v>
      </c>
      <c r="F5041" t="s">
        <v>2641</v>
      </c>
      <c r="G5041" t="s">
        <v>1135</v>
      </c>
      <c r="H5041" t="s">
        <v>2275</v>
      </c>
      <c r="I5041" t="s">
        <v>1497</v>
      </c>
      <c r="J5041" t="s">
        <v>275</v>
      </c>
      <c r="K5041" t="s">
        <v>276</v>
      </c>
      <c r="L5041" t="s">
        <v>124</v>
      </c>
      <c r="M5041" t="s">
        <v>38</v>
      </c>
      <c r="N5041" t="s">
        <v>39</v>
      </c>
      <c r="O5041" s="10">
        <v>197</v>
      </c>
      <c r="P5041" s="24">
        <v>4.49</v>
      </c>
      <c r="Q5041" t="s">
        <v>40</v>
      </c>
      <c r="R5041" s="2">
        <v>68803</v>
      </c>
      <c r="S5041" s="9">
        <v>43.84</v>
      </c>
      <c r="T5041" s="26">
        <v>4.79</v>
      </c>
      <c r="U5041" s="8">
        <v>209.99</v>
      </c>
      <c r="V5041" t="s">
        <v>8078</v>
      </c>
      <c r="W5041" t="s">
        <v>2276</v>
      </c>
      <c r="X5041" t="s">
        <v>42</v>
      </c>
      <c r="Y5041" t="s">
        <v>2277</v>
      </c>
      <c r="AA5041" s="1">
        <f t="shared" si="601"/>
        <v>46038</v>
      </c>
      <c r="AB5041" s="2">
        <f t="shared" si="602"/>
        <v>1</v>
      </c>
      <c r="AC5041" s="2">
        <f t="shared" si="603"/>
        <v>2026</v>
      </c>
      <c r="AD5041" s="2" t="str">
        <f>IFERROR(VLOOKUP(A5041,'Aux Área'!$A$4:$B$123,2,0),"-")</f>
        <v>INSPEÇÃO</v>
      </c>
    </row>
    <row r="5042" spans="1:30" x14ac:dyDescent="0.3">
      <c r="A5042" t="s">
        <v>1992</v>
      </c>
      <c r="B5042" t="s">
        <v>1993</v>
      </c>
      <c r="C5042" t="s">
        <v>8079</v>
      </c>
      <c r="D5042" t="s">
        <v>3403</v>
      </c>
      <c r="E5042" t="s">
        <v>3404</v>
      </c>
      <c r="F5042" t="s">
        <v>1995</v>
      </c>
      <c r="G5042" t="s">
        <v>659</v>
      </c>
      <c r="H5042" t="s">
        <v>1996</v>
      </c>
      <c r="I5042" t="s">
        <v>1997</v>
      </c>
      <c r="J5042" t="s">
        <v>275</v>
      </c>
      <c r="K5042" t="s">
        <v>276</v>
      </c>
      <c r="L5042" t="s">
        <v>124</v>
      </c>
      <c r="M5042" t="s">
        <v>38</v>
      </c>
      <c r="N5042" t="s">
        <v>668</v>
      </c>
      <c r="O5042" s="23">
        <v>329</v>
      </c>
      <c r="P5042" s="9">
        <v>5.32</v>
      </c>
      <c r="Q5042" t="s">
        <v>40</v>
      </c>
      <c r="R5042">
        <v>14609</v>
      </c>
      <c r="S5042" s="9">
        <v>61.81</v>
      </c>
      <c r="T5042" s="26">
        <v>7.45</v>
      </c>
      <c r="U5042" s="8">
        <v>460.48</v>
      </c>
      <c r="V5042" t="s">
        <v>8078</v>
      </c>
      <c r="W5042" t="s">
        <v>1985</v>
      </c>
      <c r="X5042" t="s">
        <v>42</v>
      </c>
      <c r="Y5042" t="s">
        <v>1986</v>
      </c>
      <c r="AA5042" s="1">
        <f t="shared" si="601"/>
        <v>46038</v>
      </c>
      <c r="AB5042" s="2">
        <f t="shared" si="602"/>
        <v>1</v>
      </c>
      <c r="AC5042" s="2">
        <f t="shared" si="603"/>
        <v>2026</v>
      </c>
      <c r="AD5042" s="2" t="str">
        <f>IFERROR(VLOOKUP(A5042,'Aux Área'!$A$4:$B$123,2,0),"-")</f>
        <v>PESADOS</v>
      </c>
    </row>
    <row r="5043" spans="1:30" x14ac:dyDescent="0.3">
      <c r="A5043" t="s">
        <v>1992</v>
      </c>
      <c r="C5043" t="s">
        <v>15766</v>
      </c>
      <c r="F5043" t="s">
        <v>1995</v>
      </c>
      <c r="K5043" t="s">
        <v>276</v>
      </c>
      <c r="N5043" t="s">
        <v>15690</v>
      </c>
      <c r="O5043" t="s">
        <v>15244</v>
      </c>
      <c r="P5043" s="9" t="s">
        <v>15244</v>
      </c>
      <c r="Q5043" t="s">
        <v>40</v>
      </c>
      <c r="R5043" t="s">
        <v>15244</v>
      </c>
      <c r="S5043">
        <v>4.79</v>
      </c>
      <c r="U5043" s="8">
        <v>18.16</v>
      </c>
      <c r="AA5043" s="1">
        <f>IFERROR(DATEVALUE(C5043),"-")</f>
        <v>46038</v>
      </c>
      <c r="AB5043" s="2">
        <f>IFERROR(MONTH(AA5043),"-")</f>
        <v>1</v>
      </c>
      <c r="AC5043" s="2">
        <f>IFERROR(YEAR(AA5043),"-")</f>
        <v>2026</v>
      </c>
      <c r="AD5043" s="2" t="str">
        <f>IFERROR(VLOOKUP(A5043,'Aux Área'!$A$4:$B$123,2,0),"-")</f>
        <v>PESADOS</v>
      </c>
    </row>
    <row r="5044" spans="1:30" x14ac:dyDescent="0.3">
      <c r="A5044" t="s">
        <v>62</v>
      </c>
      <c r="B5044" t="s">
        <v>1455</v>
      </c>
      <c r="C5044" t="s">
        <v>8080</v>
      </c>
      <c r="D5044" t="s">
        <v>158</v>
      </c>
      <c r="E5044" t="s">
        <v>159</v>
      </c>
      <c r="F5044" t="s">
        <v>63</v>
      </c>
      <c r="G5044" t="s">
        <v>35</v>
      </c>
      <c r="H5044" t="s">
        <v>36</v>
      </c>
      <c r="I5044" t="s">
        <v>37</v>
      </c>
      <c r="J5044" t="s">
        <v>526</v>
      </c>
      <c r="K5044" t="s">
        <v>527</v>
      </c>
      <c r="L5044" t="s">
        <v>124</v>
      </c>
      <c r="M5044" t="s">
        <v>38</v>
      </c>
      <c r="N5044" t="s">
        <v>39</v>
      </c>
      <c r="O5044" s="23">
        <v>271</v>
      </c>
      <c r="P5044" s="9">
        <v>8.5</v>
      </c>
      <c r="Q5044" t="s">
        <v>40</v>
      </c>
      <c r="R5044">
        <v>54480</v>
      </c>
      <c r="S5044" s="9">
        <v>31.89</v>
      </c>
      <c r="T5044" s="26">
        <v>4.9909999999999997</v>
      </c>
      <c r="U5044" s="8">
        <v>159.16999999999999</v>
      </c>
      <c r="V5044" t="s">
        <v>112</v>
      </c>
      <c r="W5044" t="s">
        <v>2007</v>
      </c>
      <c r="X5044" t="s">
        <v>42</v>
      </c>
      <c r="Y5044" t="s">
        <v>1740</v>
      </c>
      <c r="AA5044" s="1">
        <f t="shared" ref="AA5044:AA5060" si="604">DATEVALUE(C5044)</f>
        <v>46038</v>
      </c>
      <c r="AB5044" s="2">
        <f t="shared" ref="AB5044:AB5060" si="605">MONTH(AA5044)</f>
        <v>1</v>
      </c>
      <c r="AC5044" s="2">
        <f t="shared" ref="AC5044:AC5060" si="606">YEAR(AA5044)</f>
        <v>2026</v>
      </c>
      <c r="AD5044" s="2" t="str">
        <f>IFERROR(VLOOKUP(A5044,'Aux Área'!$A$4:$B$123,2,0),"-")</f>
        <v>CONSERVA</v>
      </c>
    </row>
    <row r="5045" spans="1:30" x14ac:dyDescent="0.3">
      <c r="A5045" t="s">
        <v>2208</v>
      </c>
      <c r="B5045" t="s">
        <v>2544</v>
      </c>
      <c r="C5045" t="s">
        <v>8081</v>
      </c>
      <c r="D5045" t="s">
        <v>2468</v>
      </c>
      <c r="E5045" t="s">
        <v>2469</v>
      </c>
      <c r="F5045" t="s">
        <v>2210</v>
      </c>
      <c r="G5045" t="s">
        <v>1135</v>
      </c>
      <c r="H5045" t="s">
        <v>2211</v>
      </c>
      <c r="I5045" t="s">
        <v>37</v>
      </c>
      <c r="J5045" t="s">
        <v>169</v>
      </c>
      <c r="K5045" t="s">
        <v>170</v>
      </c>
      <c r="L5045" t="s">
        <v>124</v>
      </c>
      <c r="M5045" t="s">
        <v>38</v>
      </c>
      <c r="N5045" t="s">
        <v>668</v>
      </c>
      <c r="O5045" s="23">
        <v>161</v>
      </c>
      <c r="P5045" s="9">
        <v>6.47</v>
      </c>
      <c r="Q5045" t="s">
        <v>40</v>
      </c>
      <c r="R5045">
        <v>10323</v>
      </c>
      <c r="S5045" s="9">
        <v>24.87</v>
      </c>
      <c r="T5045" s="26">
        <v>5.94</v>
      </c>
      <c r="U5045" s="8">
        <v>147.72999999999999</v>
      </c>
      <c r="V5045" t="s">
        <v>41</v>
      </c>
      <c r="W5045" t="s">
        <v>2007</v>
      </c>
      <c r="X5045" t="s">
        <v>42</v>
      </c>
      <c r="Y5045" t="s">
        <v>1740</v>
      </c>
      <c r="AA5045" s="1">
        <f t="shared" si="604"/>
        <v>46038</v>
      </c>
      <c r="AB5045" s="2">
        <f t="shared" si="605"/>
        <v>1</v>
      </c>
      <c r="AC5045" s="2">
        <f t="shared" si="606"/>
        <v>2026</v>
      </c>
      <c r="AD5045" s="2" t="str">
        <f>IFERROR(VLOOKUP(A5045,'Aux Área'!$A$4:$B$123,2,0),"-")</f>
        <v>APH</v>
      </c>
    </row>
    <row r="5046" spans="1:30" x14ac:dyDescent="0.3">
      <c r="A5046" t="s">
        <v>2318</v>
      </c>
      <c r="B5046" t="s">
        <v>2733</v>
      </c>
      <c r="C5046" t="s">
        <v>8082</v>
      </c>
      <c r="D5046" t="s">
        <v>7064</v>
      </c>
      <c r="E5046" t="s">
        <v>7065</v>
      </c>
      <c r="F5046" t="s">
        <v>4203</v>
      </c>
      <c r="G5046" t="s">
        <v>1135</v>
      </c>
      <c r="H5046" t="s">
        <v>2185</v>
      </c>
      <c r="I5046" t="s">
        <v>2186</v>
      </c>
      <c r="J5046" t="s">
        <v>169</v>
      </c>
      <c r="K5046" t="s">
        <v>170</v>
      </c>
      <c r="L5046" t="s">
        <v>124</v>
      </c>
      <c r="M5046" t="s">
        <v>38</v>
      </c>
      <c r="N5046" t="s">
        <v>668</v>
      </c>
      <c r="O5046" s="23">
        <v>836</v>
      </c>
      <c r="P5046" s="9">
        <v>15.27</v>
      </c>
      <c r="Q5046" t="s">
        <v>40</v>
      </c>
      <c r="R5046">
        <v>75182</v>
      </c>
      <c r="S5046" s="9">
        <v>54.73</v>
      </c>
      <c r="T5046" s="26">
        <v>5.94</v>
      </c>
      <c r="U5046" s="8">
        <v>325.10000000000002</v>
      </c>
      <c r="V5046" t="s">
        <v>41</v>
      </c>
      <c r="W5046" t="s">
        <v>2007</v>
      </c>
      <c r="X5046" t="s">
        <v>42</v>
      </c>
      <c r="Y5046" t="s">
        <v>2188</v>
      </c>
      <c r="AA5046" s="1">
        <f t="shared" si="604"/>
        <v>46038</v>
      </c>
      <c r="AB5046" s="2">
        <f t="shared" si="605"/>
        <v>1</v>
      </c>
      <c r="AC5046" s="2">
        <f t="shared" si="606"/>
        <v>2026</v>
      </c>
      <c r="AD5046" s="2" t="str">
        <f>IFERROR(VLOOKUP(A5046,'Aux Área'!$A$4:$B$123,2,0),"-")</f>
        <v>INSPEÇÃO</v>
      </c>
    </row>
    <row r="5047" spans="1:30" x14ac:dyDescent="0.3">
      <c r="A5047" t="s">
        <v>2181</v>
      </c>
      <c r="B5047" t="s">
        <v>4595</v>
      </c>
      <c r="C5047" t="s">
        <v>8083</v>
      </c>
      <c r="D5047" t="s">
        <v>3107</v>
      </c>
      <c r="E5047" t="s">
        <v>3108</v>
      </c>
      <c r="F5047" t="s">
        <v>2184</v>
      </c>
      <c r="G5047" t="s">
        <v>1135</v>
      </c>
      <c r="H5047" t="s">
        <v>2185</v>
      </c>
      <c r="I5047" t="s">
        <v>2186</v>
      </c>
      <c r="J5047" t="s">
        <v>237</v>
      </c>
      <c r="K5047" t="s">
        <v>238</v>
      </c>
      <c r="L5047" t="s">
        <v>110</v>
      </c>
      <c r="M5047" t="s">
        <v>38</v>
      </c>
      <c r="N5047" t="s">
        <v>668</v>
      </c>
      <c r="O5047" s="23">
        <v>803</v>
      </c>
      <c r="P5047" s="9">
        <v>15.15</v>
      </c>
      <c r="Q5047" t="s">
        <v>40</v>
      </c>
      <c r="R5047">
        <v>84486</v>
      </c>
      <c r="S5047" s="9">
        <v>53.02</v>
      </c>
      <c r="T5047" s="26">
        <v>6.04</v>
      </c>
      <c r="U5047" s="8">
        <v>320.24</v>
      </c>
      <c r="V5047" t="s">
        <v>41</v>
      </c>
      <c r="W5047" t="s">
        <v>2007</v>
      </c>
      <c r="X5047" t="s">
        <v>42</v>
      </c>
      <c r="Y5047" t="s">
        <v>2188</v>
      </c>
      <c r="AA5047" s="1">
        <f t="shared" si="604"/>
        <v>46038</v>
      </c>
      <c r="AB5047" s="2">
        <f t="shared" si="605"/>
        <v>1</v>
      </c>
      <c r="AC5047" s="2">
        <f t="shared" si="606"/>
        <v>2026</v>
      </c>
      <c r="AD5047" s="2" t="str">
        <f>IFERROR(VLOOKUP(A5047,'Aux Área'!$A$4:$B$123,2,0),"-")</f>
        <v>INSPEÇÃO</v>
      </c>
    </row>
    <row r="5048" spans="1:30" x14ac:dyDescent="0.3">
      <c r="A5048" t="s">
        <v>1295</v>
      </c>
      <c r="B5048" t="s">
        <v>1753</v>
      </c>
      <c r="C5048" t="s">
        <v>8084</v>
      </c>
      <c r="D5048" t="s">
        <v>1297</v>
      </c>
      <c r="E5048" t="s">
        <v>2221</v>
      </c>
      <c r="F5048" t="s">
        <v>1299</v>
      </c>
      <c r="G5048" t="s">
        <v>1135</v>
      </c>
      <c r="H5048" t="s">
        <v>1301</v>
      </c>
      <c r="I5048" t="s">
        <v>839</v>
      </c>
      <c r="J5048" t="s">
        <v>172</v>
      </c>
      <c r="K5048" t="s">
        <v>173</v>
      </c>
      <c r="L5048" t="s">
        <v>124</v>
      </c>
      <c r="M5048" t="s">
        <v>38</v>
      </c>
      <c r="N5048" t="s">
        <v>39</v>
      </c>
      <c r="O5048" s="23">
        <v>0</v>
      </c>
      <c r="P5048" s="23">
        <v>0</v>
      </c>
      <c r="Q5048" t="s">
        <v>40</v>
      </c>
      <c r="R5048" t="s">
        <v>15244</v>
      </c>
      <c r="S5048" s="9">
        <v>48.83</v>
      </c>
      <c r="T5048" s="26">
        <v>4.59</v>
      </c>
      <c r="U5048" s="8">
        <v>224.13</v>
      </c>
      <c r="V5048" t="s">
        <v>112</v>
      </c>
      <c r="W5048" t="s">
        <v>2007</v>
      </c>
      <c r="X5048" t="s">
        <v>42</v>
      </c>
      <c r="Y5048" t="s">
        <v>1740</v>
      </c>
      <c r="AA5048" s="1">
        <f t="shared" si="604"/>
        <v>46038</v>
      </c>
      <c r="AB5048" s="2">
        <f t="shared" si="605"/>
        <v>1</v>
      </c>
      <c r="AC5048" s="2">
        <f t="shared" si="606"/>
        <v>2026</v>
      </c>
      <c r="AD5048" s="2" t="str">
        <f>IFERROR(VLOOKUP(A5048,'Aux Área'!$A$4:$B$123,2,0),"-")</f>
        <v>LUCCA JR - OP</v>
      </c>
    </row>
    <row r="5049" spans="1:30" x14ac:dyDescent="0.3">
      <c r="A5049" t="s">
        <v>2278</v>
      </c>
      <c r="B5049" t="s">
        <v>4664</v>
      </c>
      <c r="C5049" t="s">
        <v>8085</v>
      </c>
      <c r="D5049" t="s">
        <v>6708</v>
      </c>
      <c r="E5049" t="s">
        <v>6709</v>
      </c>
      <c r="F5049" t="s">
        <v>2281</v>
      </c>
      <c r="G5049" t="s">
        <v>1135</v>
      </c>
      <c r="H5049" t="s">
        <v>2275</v>
      </c>
      <c r="I5049" t="s">
        <v>1497</v>
      </c>
      <c r="J5049" t="s">
        <v>169</v>
      </c>
      <c r="K5049" t="s">
        <v>170</v>
      </c>
      <c r="L5049" t="s">
        <v>124</v>
      </c>
      <c r="M5049" t="s">
        <v>38</v>
      </c>
      <c r="N5049" t="s">
        <v>39</v>
      </c>
      <c r="O5049" s="23">
        <v>391</v>
      </c>
      <c r="P5049" s="9">
        <v>8.82</v>
      </c>
      <c r="Q5049" t="s">
        <v>40</v>
      </c>
      <c r="R5049">
        <v>82062</v>
      </c>
      <c r="S5049" s="9">
        <v>44.34</v>
      </c>
      <c r="T5049" s="26">
        <v>4.8890000000000002</v>
      </c>
      <c r="U5049" s="8">
        <v>216.77</v>
      </c>
      <c r="V5049" t="s">
        <v>41</v>
      </c>
      <c r="W5049" t="s">
        <v>2276</v>
      </c>
      <c r="X5049" t="s">
        <v>42</v>
      </c>
      <c r="Y5049" t="s">
        <v>2277</v>
      </c>
      <c r="AA5049" s="1">
        <f t="shared" si="604"/>
        <v>46038</v>
      </c>
      <c r="AB5049" s="2">
        <f t="shared" si="605"/>
        <v>1</v>
      </c>
      <c r="AC5049" s="2">
        <f t="shared" si="606"/>
        <v>2026</v>
      </c>
      <c r="AD5049" s="2" t="str">
        <f>IFERROR(VLOOKUP(A5049,'Aux Área'!$A$4:$B$123,2,0),"-")</f>
        <v>INSPEÇÃO</v>
      </c>
    </row>
    <row r="5050" spans="1:30" x14ac:dyDescent="0.3">
      <c r="A5050" t="s">
        <v>2461</v>
      </c>
      <c r="B5050" t="s">
        <v>5008</v>
      </c>
      <c r="C5050" t="s">
        <v>8086</v>
      </c>
      <c r="D5050" t="s">
        <v>3135</v>
      </c>
      <c r="E5050" t="s">
        <v>3136</v>
      </c>
      <c r="F5050" t="s">
        <v>3574</v>
      </c>
      <c r="G5050" t="s">
        <v>1135</v>
      </c>
      <c r="H5050" t="s">
        <v>2275</v>
      </c>
      <c r="I5050" t="s">
        <v>1497</v>
      </c>
      <c r="J5050" t="s">
        <v>188</v>
      </c>
      <c r="K5050" t="s">
        <v>189</v>
      </c>
      <c r="L5050" t="s">
        <v>190</v>
      </c>
      <c r="M5050" t="s">
        <v>38</v>
      </c>
      <c r="N5050" t="s">
        <v>39</v>
      </c>
      <c r="O5050" s="23">
        <v>191</v>
      </c>
      <c r="P5050" s="9">
        <v>10.9</v>
      </c>
      <c r="Q5050" t="s">
        <v>40</v>
      </c>
      <c r="R5050">
        <v>62314</v>
      </c>
      <c r="S5050" s="9">
        <v>17.53</v>
      </c>
      <c r="T5050" s="26">
        <v>4.99</v>
      </c>
      <c r="U5050" s="8">
        <v>87.47</v>
      </c>
      <c r="V5050" t="s">
        <v>41</v>
      </c>
      <c r="W5050" t="s">
        <v>2276</v>
      </c>
      <c r="X5050" t="s">
        <v>42</v>
      </c>
      <c r="Y5050" t="s">
        <v>2277</v>
      </c>
      <c r="AA5050" s="1">
        <f t="shared" si="604"/>
        <v>46038</v>
      </c>
      <c r="AB5050" s="2">
        <f t="shared" si="605"/>
        <v>1</v>
      </c>
      <c r="AC5050" s="2">
        <f t="shared" si="606"/>
        <v>2026</v>
      </c>
      <c r="AD5050" s="2" t="str">
        <f>IFERROR(VLOOKUP(A5050,'Aux Área'!$A$4:$B$123,2,0),"-")</f>
        <v>INSPEÇÃO</v>
      </c>
    </row>
    <row r="5051" spans="1:30" x14ac:dyDescent="0.3">
      <c r="A5051" t="s">
        <v>2282</v>
      </c>
      <c r="B5051" t="s">
        <v>4679</v>
      </c>
      <c r="C5051" t="s">
        <v>8087</v>
      </c>
      <c r="D5051" t="s">
        <v>3162</v>
      </c>
      <c r="E5051" t="s">
        <v>3163</v>
      </c>
      <c r="F5051" t="s">
        <v>2285</v>
      </c>
      <c r="G5051" t="s">
        <v>1135</v>
      </c>
      <c r="H5051" t="s">
        <v>2275</v>
      </c>
      <c r="I5051" t="s">
        <v>1497</v>
      </c>
      <c r="J5051" t="s">
        <v>165</v>
      </c>
      <c r="K5051" t="s">
        <v>166</v>
      </c>
      <c r="L5051" t="s">
        <v>167</v>
      </c>
      <c r="M5051" t="s">
        <v>38</v>
      </c>
      <c r="N5051" t="s">
        <v>39</v>
      </c>
      <c r="O5051" s="23">
        <v>347</v>
      </c>
      <c r="P5051" s="9">
        <v>7.59</v>
      </c>
      <c r="Q5051" t="s">
        <v>40</v>
      </c>
      <c r="R5051">
        <v>68699</v>
      </c>
      <c r="S5051" s="9">
        <v>45.74</v>
      </c>
      <c r="T5051" s="26">
        <v>4.7910000000000004</v>
      </c>
      <c r="U5051" s="8">
        <v>219.12</v>
      </c>
      <c r="V5051" t="s">
        <v>112</v>
      </c>
      <c r="W5051" t="s">
        <v>2276</v>
      </c>
      <c r="X5051" t="s">
        <v>42</v>
      </c>
      <c r="Y5051" t="s">
        <v>2277</v>
      </c>
      <c r="AA5051" s="1">
        <f t="shared" si="604"/>
        <v>46038</v>
      </c>
      <c r="AB5051" s="2">
        <f t="shared" si="605"/>
        <v>1</v>
      </c>
      <c r="AC5051" s="2">
        <f t="shared" si="606"/>
        <v>2026</v>
      </c>
      <c r="AD5051" s="2" t="str">
        <f>IFERROR(VLOOKUP(A5051,'Aux Área'!$A$4:$B$123,2,0),"-")</f>
        <v>INSPEÇÃO</v>
      </c>
    </row>
    <row r="5052" spans="1:30" x14ac:dyDescent="0.3">
      <c r="A5052" t="s">
        <v>2306</v>
      </c>
      <c r="B5052" t="s">
        <v>4613</v>
      </c>
      <c r="C5052" t="s">
        <v>8088</v>
      </c>
      <c r="D5052" t="s">
        <v>5291</v>
      </c>
      <c r="E5052" t="s">
        <v>5292</v>
      </c>
      <c r="F5052" t="s">
        <v>2309</v>
      </c>
      <c r="G5052" t="s">
        <v>1135</v>
      </c>
      <c r="H5052" t="s">
        <v>2275</v>
      </c>
      <c r="I5052" t="s">
        <v>1497</v>
      </c>
      <c r="J5052" t="s">
        <v>89</v>
      </c>
      <c r="K5052" t="s">
        <v>90</v>
      </c>
      <c r="L5052" t="s">
        <v>91</v>
      </c>
      <c r="M5052" t="s">
        <v>38</v>
      </c>
      <c r="N5052" t="s">
        <v>39</v>
      </c>
      <c r="O5052" s="23">
        <v>238</v>
      </c>
      <c r="P5052" s="9">
        <v>7.2</v>
      </c>
      <c r="Q5052" t="s">
        <v>40</v>
      </c>
      <c r="R5052">
        <v>74223</v>
      </c>
      <c r="S5052" s="9">
        <v>33.06</v>
      </c>
      <c r="T5052" s="26">
        <v>4.8899999999999997</v>
      </c>
      <c r="U5052" s="8">
        <v>161.66</v>
      </c>
      <c r="V5052" t="s">
        <v>8089</v>
      </c>
      <c r="W5052" t="s">
        <v>2276</v>
      </c>
      <c r="X5052" t="s">
        <v>42</v>
      </c>
      <c r="Y5052" t="s">
        <v>2277</v>
      </c>
      <c r="AA5052" s="1">
        <f t="shared" si="604"/>
        <v>46038</v>
      </c>
      <c r="AB5052" s="2">
        <f t="shared" si="605"/>
        <v>1</v>
      </c>
      <c r="AC5052" s="2">
        <f t="shared" si="606"/>
        <v>2026</v>
      </c>
      <c r="AD5052" s="2" t="str">
        <f>IFERROR(VLOOKUP(A5052,'Aux Área'!$A$4:$B$123,2,0),"-")</f>
        <v>INSPEÇÃO</v>
      </c>
    </row>
    <row r="5053" spans="1:30" x14ac:dyDescent="0.3">
      <c r="A5053" t="s">
        <v>2643</v>
      </c>
      <c r="B5053" t="s">
        <v>2307</v>
      </c>
      <c r="C5053" t="s">
        <v>8090</v>
      </c>
      <c r="D5053" t="s">
        <v>4726</v>
      </c>
      <c r="E5053" t="s">
        <v>4727</v>
      </c>
      <c r="F5053" t="s">
        <v>2646</v>
      </c>
      <c r="G5053" t="s">
        <v>1300</v>
      </c>
      <c r="H5053" t="s">
        <v>1301</v>
      </c>
      <c r="I5053" t="s">
        <v>37</v>
      </c>
      <c r="J5053" t="s">
        <v>172</v>
      </c>
      <c r="K5053" t="s">
        <v>173</v>
      </c>
      <c r="L5053" t="s">
        <v>124</v>
      </c>
      <c r="M5053" t="s">
        <v>38</v>
      </c>
      <c r="N5053" t="s">
        <v>39</v>
      </c>
      <c r="O5053" s="23">
        <v>382</v>
      </c>
      <c r="P5053" s="9">
        <v>10.55</v>
      </c>
      <c r="Q5053" t="s">
        <v>40</v>
      </c>
      <c r="R5053">
        <v>77026</v>
      </c>
      <c r="S5053" s="9">
        <v>36.21</v>
      </c>
      <c r="T5053" s="26">
        <v>4.68</v>
      </c>
      <c r="U5053" s="8">
        <v>169.46</v>
      </c>
      <c r="V5053" t="s">
        <v>8036</v>
      </c>
      <c r="W5053" t="s">
        <v>2276</v>
      </c>
      <c r="X5053" t="s">
        <v>42</v>
      </c>
      <c r="Y5053" t="s">
        <v>2277</v>
      </c>
      <c r="AA5053" s="1">
        <f t="shared" si="604"/>
        <v>46038</v>
      </c>
      <c r="AB5053" s="2">
        <f t="shared" si="605"/>
        <v>1</v>
      </c>
      <c r="AC5053" s="2">
        <f t="shared" si="606"/>
        <v>2026</v>
      </c>
      <c r="AD5053" s="2" t="str">
        <f>IFERROR(VLOOKUP(A5053,'Aux Área'!$A$4:$B$123,2,0),"-")</f>
        <v>INSPEÇÃO</v>
      </c>
    </row>
    <row r="5054" spans="1:30" x14ac:dyDescent="0.3">
      <c r="A5054" t="s">
        <v>3092</v>
      </c>
      <c r="B5054" t="s">
        <v>4774</v>
      </c>
      <c r="C5054" t="s">
        <v>8091</v>
      </c>
      <c r="D5054" t="s">
        <v>7114</v>
      </c>
      <c r="E5054" t="s">
        <v>7115</v>
      </c>
      <c r="F5054" t="s">
        <v>3594</v>
      </c>
      <c r="G5054" t="s">
        <v>1135</v>
      </c>
      <c r="H5054" t="s">
        <v>2275</v>
      </c>
      <c r="I5054" t="s">
        <v>1497</v>
      </c>
      <c r="J5054" t="s">
        <v>89</v>
      </c>
      <c r="K5054" t="s">
        <v>90</v>
      </c>
      <c r="L5054" t="s">
        <v>91</v>
      </c>
      <c r="M5054" t="s">
        <v>38</v>
      </c>
      <c r="N5054" t="s">
        <v>39</v>
      </c>
      <c r="O5054" s="23">
        <v>431</v>
      </c>
      <c r="P5054" s="9">
        <v>9.82</v>
      </c>
      <c r="Q5054" t="s">
        <v>40</v>
      </c>
      <c r="R5054">
        <v>62996</v>
      </c>
      <c r="S5054" s="9">
        <v>43.87</v>
      </c>
      <c r="T5054" s="26">
        <v>5.09</v>
      </c>
      <c r="U5054" s="8">
        <v>223.29</v>
      </c>
      <c r="V5054" t="s">
        <v>8092</v>
      </c>
      <c r="W5054" t="s">
        <v>2276</v>
      </c>
      <c r="X5054" t="s">
        <v>42</v>
      </c>
      <c r="Y5054" t="s">
        <v>2277</v>
      </c>
      <c r="AA5054" s="1">
        <f t="shared" si="604"/>
        <v>46039</v>
      </c>
      <c r="AB5054" s="2">
        <f t="shared" si="605"/>
        <v>1</v>
      </c>
      <c r="AC5054" s="2">
        <f t="shared" si="606"/>
        <v>2026</v>
      </c>
      <c r="AD5054" s="2" t="str">
        <f>IFERROR(VLOOKUP(A5054,'Aux Área'!$A$4:$B$123,2,0),"-")</f>
        <v>INSPEÇÃO</v>
      </c>
    </row>
    <row r="5055" spans="1:30" x14ac:dyDescent="0.3">
      <c r="A5055" t="s">
        <v>52</v>
      </c>
      <c r="B5055" t="s">
        <v>1449</v>
      </c>
      <c r="C5055" t="s">
        <v>8093</v>
      </c>
      <c r="D5055" t="s">
        <v>3197</v>
      </c>
      <c r="E5055" t="s">
        <v>3198</v>
      </c>
      <c r="F5055" t="s">
        <v>53</v>
      </c>
      <c r="G5055" t="s">
        <v>35</v>
      </c>
      <c r="H5055" t="s">
        <v>36</v>
      </c>
      <c r="I5055" t="s">
        <v>37</v>
      </c>
      <c r="J5055" t="s">
        <v>1681</v>
      </c>
      <c r="K5055" t="s">
        <v>1682</v>
      </c>
      <c r="L5055" t="s">
        <v>141</v>
      </c>
      <c r="M5055" t="s">
        <v>38</v>
      </c>
      <c r="N5055" t="s">
        <v>39</v>
      </c>
      <c r="O5055" s="23">
        <v>323</v>
      </c>
      <c r="P5055" s="9">
        <v>10.26</v>
      </c>
      <c r="Q5055" t="s">
        <v>40</v>
      </c>
      <c r="R5055">
        <v>43216</v>
      </c>
      <c r="S5055" s="9">
        <v>31.47</v>
      </c>
      <c r="T5055" s="26">
        <v>4.6399999999999997</v>
      </c>
      <c r="U5055" s="8">
        <v>146.01</v>
      </c>
      <c r="V5055" t="s">
        <v>41</v>
      </c>
      <c r="W5055" t="s">
        <v>2007</v>
      </c>
      <c r="X5055" t="s">
        <v>42</v>
      </c>
      <c r="Y5055" t="s">
        <v>1740</v>
      </c>
      <c r="AA5055" s="1">
        <f t="shared" si="604"/>
        <v>46039</v>
      </c>
      <c r="AB5055" s="2">
        <f t="shared" si="605"/>
        <v>1</v>
      </c>
      <c r="AC5055" s="2">
        <f t="shared" si="606"/>
        <v>2026</v>
      </c>
      <c r="AD5055" s="2" t="str">
        <f>IFERROR(VLOOKUP(A5055,'Aux Área'!$A$4:$B$123,2,0),"-")</f>
        <v>OPERAÇÃO</v>
      </c>
    </row>
    <row r="5056" spans="1:30" x14ac:dyDescent="0.3">
      <c r="A5056" t="s">
        <v>2638</v>
      </c>
      <c r="B5056" t="s">
        <v>4593</v>
      </c>
      <c r="C5056" t="s">
        <v>8094</v>
      </c>
      <c r="D5056" t="s">
        <v>4358</v>
      </c>
      <c r="E5056" t="s">
        <v>4359</v>
      </c>
      <c r="F5056" t="s">
        <v>2641</v>
      </c>
      <c r="G5056" t="s">
        <v>1135</v>
      </c>
      <c r="H5056" t="s">
        <v>2275</v>
      </c>
      <c r="I5056" t="s">
        <v>1497</v>
      </c>
      <c r="J5056" t="s">
        <v>275</v>
      </c>
      <c r="K5056" t="s">
        <v>276</v>
      </c>
      <c r="L5056" t="s">
        <v>124</v>
      </c>
      <c r="M5056" t="s">
        <v>38</v>
      </c>
      <c r="N5056" t="s">
        <v>39</v>
      </c>
      <c r="O5056" s="10">
        <v>218</v>
      </c>
      <c r="P5056" s="24">
        <v>5.14</v>
      </c>
      <c r="Q5056" t="s">
        <v>40</v>
      </c>
      <c r="R5056">
        <v>69542</v>
      </c>
      <c r="S5056" s="9">
        <v>42.43</v>
      </c>
      <c r="T5056" s="26">
        <v>4.79</v>
      </c>
      <c r="U5056" s="8">
        <v>203.24</v>
      </c>
      <c r="V5056" t="s">
        <v>8095</v>
      </c>
      <c r="W5056" t="s">
        <v>2276</v>
      </c>
      <c r="X5056" t="s">
        <v>42</v>
      </c>
      <c r="Y5056" t="s">
        <v>2277</v>
      </c>
      <c r="AA5056" s="1">
        <f t="shared" si="604"/>
        <v>46039</v>
      </c>
      <c r="AB5056" s="2">
        <f t="shared" si="605"/>
        <v>1</v>
      </c>
      <c r="AC5056" s="2">
        <f t="shared" si="606"/>
        <v>2026</v>
      </c>
      <c r="AD5056" s="2" t="str">
        <f>IFERROR(VLOOKUP(A5056,'Aux Área'!$A$4:$B$123,2,0),"-")</f>
        <v>INSPEÇÃO</v>
      </c>
    </row>
    <row r="5057" spans="1:30" x14ac:dyDescent="0.3">
      <c r="A5057" t="s">
        <v>2278</v>
      </c>
      <c r="B5057" t="s">
        <v>4664</v>
      </c>
      <c r="C5057" t="s">
        <v>8096</v>
      </c>
      <c r="D5057" t="s">
        <v>3208</v>
      </c>
      <c r="E5057" t="s">
        <v>3209</v>
      </c>
      <c r="F5057" t="s">
        <v>2281</v>
      </c>
      <c r="G5057" t="s">
        <v>1135</v>
      </c>
      <c r="H5057" t="s">
        <v>2275</v>
      </c>
      <c r="I5057" t="s">
        <v>1497</v>
      </c>
      <c r="J5057" t="s">
        <v>169</v>
      </c>
      <c r="K5057" t="s">
        <v>170</v>
      </c>
      <c r="L5057" t="s">
        <v>124</v>
      </c>
      <c r="M5057" t="s">
        <v>38</v>
      </c>
      <c r="N5057" t="s">
        <v>39</v>
      </c>
      <c r="O5057" s="23">
        <v>366</v>
      </c>
      <c r="P5057" s="9">
        <v>9.18</v>
      </c>
      <c r="Q5057" t="s">
        <v>40</v>
      </c>
      <c r="R5057">
        <v>82428</v>
      </c>
      <c r="S5057" s="9">
        <v>39.85</v>
      </c>
      <c r="T5057" s="26">
        <v>4.8890000000000002</v>
      </c>
      <c r="U5057" s="8">
        <v>194.82</v>
      </c>
      <c r="V5057" t="s">
        <v>41</v>
      </c>
      <c r="W5057" t="s">
        <v>2276</v>
      </c>
      <c r="X5057" t="s">
        <v>42</v>
      </c>
      <c r="Y5057" t="s">
        <v>2277</v>
      </c>
      <c r="AA5057" s="1">
        <f t="shared" si="604"/>
        <v>46039</v>
      </c>
      <c r="AB5057" s="2">
        <f t="shared" si="605"/>
        <v>1</v>
      </c>
      <c r="AC5057" s="2">
        <f t="shared" si="606"/>
        <v>2026</v>
      </c>
      <c r="AD5057" s="2" t="str">
        <f>IFERROR(VLOOKUP(A5057,'Aux Área'!$A$4:$B$123,2,0),"-")</f>
        <v>INSPEÇÃO</v>
      </c>
    </row>
    <row r="5058" spans="1:30" x14ac:dyDescent="0.3">
      <c r="A5058" t="s">
        <v>2494</v>
      </c>
      <c r="B5058" t="s">
        <v>2495</v>
      </c>
      <c r="C5058" t="s">
        <v>8097</v>
      </c>
      <c r="D5058" t="s">
        <v>2891</v>
      </c>
      <c r="E5058" t="s">
        <v>2892</v>
      </c>
      <c r="F5058" t="s">
        <v>2497</v>
      </c>
      <c r="G5058" t="s">
        <v>659</v>
      </c>
      <c r="H5058" t="s">
        <v>2215</v>
      </c>
      <c r="I5058" t="s">
        <v>667</v>
      </c>
      <c r="J5058" t="s">
        <v>241</v>
      </c>
      <c r="K5058" t="s">
        <v>242</v>
      </c>
      <c r="L5058" t="s">
        <v>110</v>
      </c>
      <c r="M5058" t="s">
        <v>38</v>
      </c>
      <c r="N5058" t="s">
        <v>668</v>
      </c>
      <c r="O5058" s="23">
        <v>213</v>
      </c>
      <c r="P5058" s="9">
        <v>4.71</v>
      </c>
      <c r="Q5058" t="s">
        <v>40</v>
      </c>
      <c r="R5058">
        <v>9715</v>
      </c>
      <c r="S5058" s="9">
        <v>45.19</v>
      </c>
      <c r="T5058" s="26">
        <v>5.99</v>
      </c>
      <c r="U5058" s="8">
        <v>270.7</v>
      </c>
      <c r="V5058" t="s">
        <v>41</v>
      </c>
      <c r="W5058" t="s">
        <v>2007</v>
      </c>
      <c r="X5058" t="s">
        <v>42</v>
      </c>
      <c r="Y5058" t="s">
        <v>1740</v>
      </c>
      <c r="AA5058" s="1">
        <f t="shared" si="604"/>
        <v>46039</v>
      </c>
      <c r="AB5058" s="2">
        <f t="shared" si="605"/>
        <v>1</v>
      </c>
      <c r="AC5058" s="2">
        <f t="shared" si="606"/>
        <v>2026</v>
      </c>
      <c r="AD5058" s="2" t="str">
        <f>IFERROR(VLOOKUP(A5058,'Aux Área'!$A$4:$B$123,2,0),"-")</f>
        <v>APH</v>
      </c>
    </row>
    <row r="5059" spans="1:30" x14ac:dyDescent="0.3">
      <c r="A5059" t="s">
        <v>2282</v>
      </c>
      <c r="B5059" t="s">
        <v>4679</v>
      </c>
      <c r="C5059" t="s">
        <v>8098</v>
      </c>
      <c r="D5059" t="s">
        <v>3781</v>
      </c>
      <c r="E5059" t="s">
        <v>3782</v>
      </c>
      <c r="F5059" t="s">
        <v>2285</v>
      </c>
      <c r="G5059" t="s">
        <v>1135</v>
      </c>
      <c r="H5059" t="s">
        <v>2275</v>
      </c>
      <c r="I5059" t="s">
        <v>1497</v>
      </c>
      <c r="J5059" t="s">
        <v>165</v>
      </c>
      <c r="K5059" t="s">
        <v>166</v>
      </c>
      <c r="L5059" t="s">
        <v>167</v>
      </c>
      <c r="M5059" t="s">
        <v>38</v>
      </c>
      <c r="N5059" t="s">
        <v>39</v>
      </c>
      <c r="O5059" s="23">
        <v>385</v>
      </c>
      <c r="P5059" s="9">
        <v>11.97</v>
      </c>
      <c r="Q5059" t="s">
        <v>40</v>
      </c>
      <c r="R5059">
        <v>69084</v>
      </c>
      <c r="S5059" s="9">
        <v>32.159999999999997</v>
      </c>
      <c r="T5059" s="26">
        <v>4.7910000000000004</v>
      </c>
      <c r="U5059" s="8">
        <v>154.07</v>
      </c>
      <c r="V5059" t="s">
        <v>112</v>
      </c>
      <c r="W5059" t="s">
        <v>2276</v>
      </c>
      <c r="X5059" t="s">
        <v>42</v>
      </c>
      <c r="Y5059" t="s">
        <v>2277</v>
      </c>
      <c r="AA5059" s="1">
        <f t="shared" si="604"/>
        <v>46039</v>
      </c>
      <c r="AB5059" s="2">
        <f t="shared" si="605"/>
        <v>1</v>
      </c>
      <c r="AC5059" s="2">
        <f t="shared" si="606"/>
        <v>2026</v>
      </c>
      <c r="AD5059" s="2" t="str">
        <f>IFERROR(VLOOKUP(A5059,'Aux Área'!$A$4:$B$123,2,0),"-")</f>
        <v>INSPEÇÃO</v>
      </c>
    </row>
    <row r="5060" spans="1:30" x14ac:dyDescent="0.3">
      <c r="A5060" t="s">
        <v>2347</v>
      </c>
      <c r="B5060" t="s">
        <v>2348</v>
      </c>
      <c r="C5060" t="s">
        <v>8099</v>
      </c>
      <c r="D5060" t="s">
        <v>3633</v>
      </c>
      <c r="E5060" t="s">
        <v>3634</v>
      </c>
      <c r="F5060" t="s">
        <v>2350</v>
      </c>
      <c r="G5060" t="s">
        <v>659</v>
      </c>
      <c r="H5060" t="s">
        <v>1996</v>
      </c>
      <c r="I5060" t="s">
        <v>1997</v>
      </c>
      <c r="J5060" t="s">
        <v>237</v>
      </c>
      <c r="K5060" t="s">
        <v>238</v>
      </c>
      <c r="L5060" t="s">
        <v>110</v>
      </c>
      <c r="M5060" t="s">
        <v>38</v>
      </c>
      <c r="N5060" t="s">
        <v>668</v>
      </c>
      <c r="O5060" s="23">
        <v>320</v>
      </c>
      <c r="P5060" s="9">
        <v>6.01</v>
      </c>
      <c r="Q5060" t="s">
        <v>40</v>
      </c>
      <c r="R5060">
        <v>21334</v>
      </c>
      <c r="S5060" s="9">
        <v>53.22</v>
      </c>
      <c r="T5060" s="26">
        <v>6.04</v>
      </c>
      <c r="U5060" s="8">
        <v>321.45</v>
      </c>
      <c r="V5060" t="s">
        <v>41</v>
      </c>
      <c r="W5060" t="s">
        <v>1985</v>
      </c>
      <c r="X5060" t="s">
        <v>42</v>
      </c>
      <c r="Y5060" t="s">
        <v>1986</v>
      </c>
      <c r="AA5060" s="1">
        <f t="shared" si="604"/>
        <v>46039</v>
      </c>
      <c r="AB5060" s="2">
        <f t="shared" si="605"/>
        <v>1</v>
      </c>
      <c r="AC5060" s="2">
        <f t="shared" si="606"/>
        <v>2026</v>
      </c>
      <c r="AD5060" s="2" t="str">
        <f>IFERROR(VLOOKUP(A5060,'Aux Área'!$A$4:$B$123,2,0),"-")</f>
        <v>PESADOS</v>
      </c>
    </row>
    <row r="5061" spans="1:30" x14ac:dyDescent="0.3">
      <c r="A5061" t="s">
        <v>2347</v>
      </c>
      <c r="C5061" t="s">
        <v>8099</v>
      </c>
      <c r="F5061" t="s">
        <v>2350</v>
      </c>
      <c r="K5061" t="s">
        <v>238</v>
      </c>
      <c r="N5061" t="s">
        <v>15690</v>
      </c>
      <c r="O5061" t="s">
        <v>15244</v>
      </c>
      <c r="P5061" s="9" t="s">
        <v>15244</v>
      </c>
      <c r="Q5061" t="s">
        <v>40</v>
      </c>
      <c r="R5061" t="s">
        <v>15244</v>
      </c>
      <c r="S5061">
        <v>6.35</v>
      </c>
      <c r="U5061" s="8">
        <v>25.34</v>
      </c>
      <c r="AA5061" s="1">
        <f>IFERROR(DATEVALUE(C5061),"-")</f>
        <v>46039</v>
      </c>
      <c r="AB5061" s="2">
        <f>IFERROR(MONTH(AA5061),"-")</f>
        <v>1</v>
      </c>
      <c r="AC5061" s="2">
        <f>IFERROR(YEAR(AA5061),"-")</f>
        <v>2026</v>
      </c>
      <c r="AD5061" s="2" t="str">
        <f>IFERROR(VLOOKUP(A5061,'Aux Área'!$A$4:$B$123,2,0),"-")</f>
        <v>PESADOS</v>
      </c>
    </row>
    <row r="5062" spans="1:30" x14ac:dyDescent="0.3">
      <c r="A5062" t="s">
        <v>2306</v>
      </c>
      <c r="B5062" t="s">
        <v>4613</v>
      </c>
      <c r="C5062" t="s">
        <v>8100</v>
      </c>
      <c r="D5062" t="s">
        <v>5291</v>
      </c>
      <c r="E5062" t="s">
        <v>5292</v>
      </c>
      <c r="F5062" t="s">
        <v>2309</v>
      </c>
      <c r="G5062" t="s">
        <v>1135</v>
      </c>
      <c r="H5062" t="s">
        <v>2275</v>
      </c>
      <c r="I5062" t="s">
        <v>1497</v>
      </c>
      <c r="J5062" t="s">
        <v>89</v>
      </c>
      <c r="K5062" t="s">
        <v>90</v>
      </c>
      <c r="L5062" t="s">
        <v>91</v>
      </c>
      <c r="M5062" t="s">
        <v>38</v>
      </c>
      <c r="N5062" t="s">
        <v>39</v>
      </c>
      <c r="O5062" s="23">
        <v>369</v>
      </c>
      <c r="P5062" s="9">
        <v>10.56</v>
      </c>
      <c r="Q5062" t="s">
        <v>40</v>
      </c>
      <c r="R5062">
        <v>74592</v>
      </c>
      <c r="S5062" s="9">
        <v>34.94</v>
      </c>
      <c r="T5062" s="26">
        <v>4.8899999999999997</v>
      </c>
      <c r="U5062" s="8">
        <v>170.86</v>
      </c>
      <c r="V5062" t="s">
        <v>8101</v>
      </c>
      <c r="W5062" t="s">
        <v>2276</v>
      </c>
      <c r="X5062" t="s">
        <v>42</v>
      </c>
      <c r="Y5062" t="s">
        <v>2277</v>
      </c>
      <c r="AA5062" s="1">
        <f t="shared" ref="AA5062:AA5087" si="607">DATEVALUE(C5062)</f>
        <v>46039</v>
      </c>
      <c r="AB5062" s="2">
        <f t="shared" ref="AB5062:AB5087" si="608">MONTH(AA5062)</f>
        <v>1</v>
      </c>
      <c r="AC5062" s="2">
        <f t="shared" ref="AC5062:AC5087" si="609">YEAR(AA5062)</f>
        <v>2026</v>
      </c>
      <c r="AD5062" s="2" t="str">
        <f>IFERROR(VLOOKUP(A5062,'Aux Área'!$A$4:$B$123,2,0),"-")</f>
        <v>INSPEÇÃO</v>
      </c>
    </row>
    <row r="5063" spans="1:30" x14ac:dyDescent="0.3">
      <c r="A5063" t="s">
        <v>58</v>
      </c>
      <c r="B5063" t="s">
        <v>250</v>
      </c>
      <c r="C5063" t="s">
        <v>8102</v>
      </c>
      <c r="D5063" t="s">
        <v>87</v>
      </c>
      <c r="E5063" t="s">
        <v>88</v>
      </c>
      <c r="F5063" t="s">
        <v>59</v>
      </c>
      <c r="G5063" t="s">
        <v>35</v>
      </c>
      <c r="H5063" t="s">
        <v>36</v>
      </c>
      <c r="I5063" t="s">
        <v>37</v>
      </c>
      <c r="J5063" t="s">
        <v>356</v>
      </c>
      <c r="K5063" t="s">
        <v>357</v>
      </c>
      <c r="L5063" t="s">
        <v>124</v>
      </c>
      <c r="M5063" t="s">
        <v>38</v>
      </c>
      <c r="N5063" t="s">
        <v>39</v>
      </c>
      <c r="O5063" s="23">
        <v>212</v>
      </c>
      <c r="P5063" s="9">
        <v>6.52</v>
      </c>
      <c r="Q5063" t="s">
        <v>40</v>
      </c>
      <c r="R5063">
        <v>68236</v>
      </c>
      <c r="S5063" s="9">
        <v>32.51</v>
      </c>
      <c r="T5063" s="26">
        <v>4.7910000000000004</v>
      </c>
      <c r="U5063" s="8">
        <v>155.74</v>
      </c>
      <c r="V5063" t="s">
        <v>8103</v>
      </c>
      <c r="W5063" t="s">
        <v>2007</v>
      </c>
      <c r="X5063" t="s">
        <v>42</v>
      </c>
      <c r="Y5063" t="s">
        <v>1740</v>
      </c>
      <c r="AA5063" s="1">
        <f t="shared" si="607"/>
        <v>46039</v>
      </c>
      <c r="AB5063" s="2">
        <f t="shared" si="608"/>
        <v>1</v>
      </c>
      <c r="AC5063" s="2">
        <f t="shared" si="609"/>
        <v>2026</v>
      </c>
      <c r="AD5063" s="2" t="str">
        <f>IFERROR(VLOOKUP(A5063,'Aux Área'!$A$4:$B$123,2,0),"-")</f>
        <v>CONSERVA</v>
      </c>
    </row>
    <row r="5064" spans="1:30" x14ac:dyDescent="0.3">
      <c r="A5064" t="s">
        <v>2461</v>
      </c>
      <c r="B5064" t="s">
        <v>5008</v>
      </c>
      <c r="C5064" t="s">
        <v>8104</v>
      </c>
      <c r="D5064" t="s">
        <v>3285</v>
      </c>
      <c r="E5064" t="s">
        <v>3286</v>
      </c>
      <c r="F5064" t="s">
        <v>3574</v>
      </c>
      <c r="G5064" t="s">
        <v>1135</v>
      </c>
      <c r="H5064" t="s">
        <v>2275</v>
      </c>
      <c r="I5064" t="s">
        <v>1497</v>
      </c>
      <c r="J5064" t="s">
        <v>231</v>
      </c>
      <c r="K5064" t="s">
        <v>232</v>
      </c>
      <c r="L5064" t="s">
        <v>217</v>
      </c>
      <c r="M5064" t="s">
        <v>38</v>
      </c>
      <c r="N5064" t="s">
        <v>39</v>
      </c>
      <c r="O5064" s="23">
        <v>548</v>
      </c>
      <c r="P5064" s="9">
        <v>11.65</v>
      </c>
      <c r="Q5064" t="s">
        <v>40</v>
      </c>
      <c r="R5064">
        <v>62862</v>
      </c>
      <c r="S5064" s="9">
        <v>47.03</v>
      </c>
      <c r="T5064" s="26">
        <v>4.8600000000000003</v>
      </c>
      <c r="U5064" s="8">
        <v>228.57</v>
      </c>
      <c r="V5064" t="s">
        <v>8105</v>
      </c>
      <c r="W5064" t="s">
        <v>2276</v>
      </c>
      <c r="X5064" t="s">
        <v>42</v>
      </c>
      <c r="Y5064" t="s">
        <v>2277</v>
      </c>
      <c r="AA5064" s="1">
        <f t="shared" si="607"/>
        <v>46039</v>
      </c>
      <c r="AB5064" s="2">
        <f t="shared" si="608"/>
        <v>1</v>
      </c>
      <c r="AC5064" s="2">
        <f t="shared" si="609"/>
        <v>2026</v>
      </c>
      <c r="AD5064" s="2" t="str">
        <f>IFERROR(VLOOKUP(A5064,'Aux Área'!$A$4:$B$123,2,0),"-")</f>
        <v>INSPEÇÃO</v>
      </c>
    </row>
    <row r="5065" spans="1:30" x14ac:dyDescent="0.3">
      <c r="A5065" t="s">
        <v>2679</v>
      </c>
      <c r="B5065" t="s">
        <v>2680</v>
      </c>
      <c r="C5065" t="s">
        <v>8106</v>
      </c>
      <c r="D5065" t="s">
        <v>3597</v>
      </c>
      <c r="E5065" t="s">
        <v>3598</v>
      </c>
      <c r="F5065" t="s">
        <v>2682</v>
      </c>
      <c r="G5065" t="s">
        <v>659</v>
      </c>
      <c r="H5065" t="s">
        <v>1996</v>
      </c>
      <c r="I5065" t="s">
        <v>1997</v>
      </c>
      <c r="J5065" t="s">
        <v>165</v>
      </c>
      <c r="K5065" t="s">
        <v>166</v>
      </c>
      <c r="L5065" t="s">
        <v>167</v>
      </c>
      <c r="M5065" t="s">
        <v>38</v>
      </c>
      <c r="N5065" t="s">
        <v>668</v>
      </c>
      <c r="O5065" s="23">
        <v>221</v>
      </c>
      <c r="P5065" s="9">
        <v>6.48</v>
      </c>
      <c r="Q5065" t="s">
        <v>40</v>
      </c>
      <c r="R5065">
        <v>12943</v>
      </c>
      <c r="S5065" s="9">
        <v>34.119999999999997</v>
      </c>
      <c r="T5065" s="26">
        <v>6.24</v>
      </c>
      <c r="U5065" s="8">
        <v>212.92</v>
      </c>
      <c r="V5065" t="s">
        <v>112</v>
      </c>
      <c r="W5065" t="s">
        <v>1985</v>
      </c>
      <c r="X5065" t="s">
        <v>42</v>
      </c>
      <c r="Y5065" t="s">
        <v>1986</v>
      </c>
      <c r="AA5065" s="1">
        <f t="shared" si="607"/>
        <v>46039</v>
      </c>
      <c r="AB5065" s="2">
        <f t="shared" si="608"/>
        <v>1</v>
      </c>
      <c r="AC5065" s="2">
        <f t="shared" si="609"/>
        <v>2026</v>
      </c>
      <c r="AD5065" s="2" t="str">
        <f>IFERROR(VLOOKUP(A5065,'Aux Área'!$A$4:$B$123,2,0),"-")</f>
        <v>PESADOS</v>
      </c>
    </row>
    <row r="5066" spans="1:30" x14ac:dyDescent="0.3">
      <c r="A5066" t="s">
        <v>2477</v>
      </c>
      <c r="B5066" t="s">
        <v>2478</v>
      </c>
      <c r="C5066" t="s">
        <v>8107</v>
      </c>
      <c r="D5066" t="s">
        <v>2885</v>
      </c>
      <c r="E5066" t="s">
        <v>2886</v>
      </c>
      <c r="F5066" t="s">
        <v>2480</v>
      </c>
      <c r="G5066" t="s">
        <v>659</v>
      </c>
      <c r="H5066" t="s">
        <v>2215</v>
      </c>
      <c r="I5066" t="s">
        <v>667</v>
      </c>
      <c r="J5066" t="s">
        <v>188</v>
      </c>
      <c r="K5066" t="s">
        <v>189</v>
      </c>
      <c r="L5066" t="s">
        <v>190</v>
      </c>
      <c r="M5066" t="s">
        <v>38</v>
      </c>
      <c r="N5066" t="s">
        <v>668</v>
      </c>
      <c r="O5066" s="23">
        <v>214</v>
      </c>
      <c r="P5066" s="9">
        <v>6.61</v>
      </c>
      <c r="Q5066" t="s">
        <v>40</v>
      </c>
      <c r="R5066">
        <v>7183</v>
      </c>
      <c r="S5066" s="9">
        <v>32.380000000000003</v>
      </c>
      <c r="T5066" s="26">
        <v>6.4909999999999997</v>
      </c>
      <c r="U5066" s="8">
        <v>210.17</v>
      </c>
      <c r="V5066" t="s">
        <v>41</v>
      </c>
      <c r="W5066" t="s">
        <v>2007</v>
      </c>
      <c r="X5066" t="s">
        <v>42</v>
      </c>
      <c r="Y5066" t="s">
        <v>1740</v>
      </c>
      <c r="AA5066" s="1">
        <f t="shared" si="607"/>
        <v>46039</v>
      </c>
      <c r="AB5066" s="2">
        <f t="shared" si="608"/>
        <v>1</v>
      </c>
      <c r="AC5066" s="2">
        <f t="shared" si="609"/>
        <v>2026</v>
      </c>
      <c r="AD5066" s="2" t="str">
        <f>IFERROR(VLOOKUP(A5066,'Aux Área'!$A$4:$B$123,2,0),"-")</f>
        <v>APH</v>
      </c>
    </row>
    <row r="5067" spans="1:30" x14ac:dyDescent="0.3">
      <c r="A5067" t="s">
        <v>2643</v>
      </c>
      <c r="B5067" t="s">
        <v>2307</v>
      </c>
      <c r="C5067" t="s">
        <v>8108</v>
      </c>
      <c r="D5067" t="s">
        <v>7207</v>
      </c>
      <c r="E5067" t="s">
        <v>7208</v>
      </c>
      <c r="F5067" t="s">
        <v>2646</v>
      </c>
      <c r="G5067" t="s">
        <v>1300</v>
      </c>
      <c r="H5067" t="s">
        <v>1301</v>
      </c>
      <c r="I5067" t="s">
        <v>37</v>
      </c>
      <c r="J5067" t="s">
        <v>172</v>
      </c>
      <c r="K5067" t="s">
        <v>173</v>
      </c>
      <c r="L5067" t="s">
        <v>124</v>
      </c>
      <c r="M5067" t="s">
        <v>38</v>
      </c>
      <c r="N5067" t="s">
        <v>39</v>
      </c>
      <c r="O5067" s="23">
        <v>492</v>
      </c>
      <c r="P5067" s="9">
        <v>11.13</v>
      </c>
      <c r="Q5067" t="s">
        <v>40</v>
      </c>
      <c r="R5067">
        <v>77518</v>
      </c>
      <c r="S5067" s="9">
        <v>44.19</v>
      </c>
      <c r="T5067" s="26">
        <v>4.59</v>
      </c>
      <c r="U5067" s="8">
        <v>202.83</v>
      </c>
      <c r="V5067" t="s">
        <v>7258</v>
      </c>
      <c r="W5067" t="s">
        <v>2276</v>
      </c>
      <c r="X5067" t="s">
        <v>42</v>
      </c>
      <c r="Y5067" t="s">
        <v>2277</v>
      </c>
      <c r="AA5067" s="1">
        <f t="shared" si="607"/>
        <v>46039</v>
      </c>
      <c r="AB5067" s="2">
        <f t="shared" si="608"/>
        <v>1</v>
      </c>
      <c r="AC5067" s="2">
        <f t="shared" si="609"/>
        <v>2026</v>
      </c>
      <c r="AD5067" s="2" t="str">
        <f>IFERROR(VLOOKUP(A5067,'Aux Área'!$A$4:$B$123,2,0),"-")</f>
        <v>INSPEÇÃO</v>
      </c>
    </row>
    <row r="5068" spans="1:30" x14ac:dyDescent="0.3">
      <c r="A5068" t="s">
        <v>3092</v>
      </c>
      <c r="B5068" t="s">
        <v>4774</v>
      </c>
      <c r="C5068" t="s">
        <v>8109</v>
      </c>
      <c r="D5068" t="s">
        <v>3276</v>
      </c>
      <c r="E5068" t="s">
        <v>3277</v>
      </c>
      <c r="F5068" t="s">
        <v>3594</v>
      </c>
      <c r="G5068" t="s">
        <v>1135</v>
      </c>
      <c r="H5068" t="s">
        <v>2275</v>
      </c>
      <c r="I5068" t="s">
        <v>1497</v>
      </c>
      <c r="J5068" t="s">
        <v>89</v>
      </c>
      <c r="K5068" t="s">
        <v>90</v>
      </c>
      <c r="L5068" t="s">
        <v>91</v>
      </c>
      <c r="M5068" t="s">
        <v>38</v>
      </c>
      <c r="N5068" t="s">
        <v>39</v>
      </c>
      <c r="O5068" s="23">
        <v>508</v>
      </c>
      <c r="P5068" s="9">
        <v>10.69</v>
      </c>
      <c r="Q5068" t="s">
        <v>40</v>
      </c>
      <c r="R5068">
        <v>63504</v>
      </c>
      <c r="S5068" s="9">
        <v>47.53</v>
      </c>
      <c r="T5068" s="26">
        <v>4.8899999999999997</v>
      </c>
      <c r="U5068" s="8">
        <v>232.42</v>
      </c>
      <c r="V5068" t="s">
        <v>8110</v>
      </c>
      <c r="W5068" t="s">
        <v>2276</v>
      </c>
      <c r="X5068" t="s">
        <v>42</v>
      </c>
      <c r="Y5068" t="s">
        <v>2277</v>
      </c>
      <c r="AA5068" s="1">
        <f t="shared" si="607"/>
        <v>46039</v>
      </c>
      <c r="AB5068" s="2">
        <f t="shared" si="608"/>
        <v>1</v>
      </c>
      <c r="AC5068" s="2">
        <f t="shared" si="609"/>
        <v>2026</v>
      </c>
      <c r="AD5068" s="2" t="str">
        <f>IFERROR(VLOOKUP(A5068,'Aux Área'!$A$4:$B$123,2,0),"-")</f>
        <v>INSPEÇÃO</v>
      </c>
    </row>
    <row r="5069" spans="1:30" x14ac:dyDescent="0.3">
      <c r="A5069" t="s">
        <v>2547</v>
      </c>
      <c r="B5069" t="s">
        <v>2548</v>
      </c>
      <c r="C5069" t="s">
        <v>8111</v>
      </c>
      <c r="D5069" t="s">
        <v>2468</v>
      </c>
      <c r="E5069" t="s">
        <v>2469</v>
      </c>
      <c r="F5069" t="s">
        <v>2550</v>
      </c>
      <c r="G5069" t="s">
        <v>659</v>
      </c>
      <c r="H5069" t="s">
        <v>2215</v>
      </c>
      <c r="I5069" t="s">
        <v>667</v>
      </c>
      <c r="J5069" t="s">
        <v>165</v>
      </c>
      <c r="K5069" t="s">
        <v>166</v>
      </c>
      <c r="L5069" t="s">
        <v>167</v>
      </c>
      <c r="M5069" t="s">
        <v>38</v>
      </c>
      <c r="N5069" t="s">
        <v>668</v>
      </c>
      <c r="O5069" s="23">
        <v>351</v>
      </c>
      <c r="P5069" s="9">
        <v>6.24</v>
      </c>
      <c r="Q5069" t="s">
        <v>40</v>
      </c>
      <c r="R5069">
        <v>11964</v>
      </c>
      <c r="S5069" s="9">
        <v>56.26</v>
      </c>
      <c r="T5069" s="26">
        <v>6.2409999999999997</v>
      </c>
      <c r="U5069" s="8">
        <v>351.11</v>
      </c>
      <c r="V5069" t="s">
        <v>112</v>
      </c>
      <c r="W5069" t="s">
        <v>2007</v>
      </c>
      <c r="X5069" t="s">
        <v>42</v>
      </c>
      <c r="Y5069" t="s">
        <v>1740</v>
      </c>
      <c r="AA5069" s="1">
        <f t="shared" si="607"/>
        <v>46039</v>
      </c>
      <c r="AB5069" s="2">
        <f t="shared" si="608"/>
        <v>1</v>
      </c>
      <c r="AC5069" s="2">
        <f t="shared" si="609"/>
        <v>2026</v>
      </c>
      <c r="AD5069" s="2" t="str">
        <f>IFERROR(VLOOKUP(A5069,'Aux Área'!$A$4:$B$123,2,0),"-")</f>
        <v>APH</v>
      </c>
    </row>
    <row r="5070" spans="1:30" x14ac:dyDescent="0.3">
      <c r="A5070" t="s">
        <v>52</v>
      </c>
      <c r="B5070" t="s">
        <v>1449</v>
      </c>
      <c r="C5070" t="s">
        <v>8112</v>
      </c>
      <c r="D5070" t="s">
        <v>3149</v>
      </c>
      <c r="E5070" t="s">
        <v>3150</v>
      </c>
      <c r="F5070" t="s">
        <v>53</v>
      </c>
      <c r="G5070" t="s">
        <v>35</v>
      </c>
      <c r="H5070" t="s">
        <v>36</v>
      </c>
      <c r="I5070" t="s">
        <v>37</v>
      </c>
      <c r="J5070" t="s">
        <v>237</v>
      </c>
      <c r="K5070" t="s">
        <v>238</v>
      </c>
      <c r="L5070" t="s">
        <v>110</v>
      </c>
      <c r="M5070" t="s">
        <v>38</v>
      </c>
      <c r="N5070" t="s">
        <v>39</v>
      </c>
      <c r="O5070" s="23">
        <v>472</v>
      </c>
      <c r="P5070" s="9">
        <v>11.73</v>
      </c>
      <c r="Q5070" t="s">
        <v>40</v>
      </c>
      <c r="R5070">
        <v>43688</v>
      </c>
      <c r="S5070" s="9">
        <v>40.25</v>
      </c>
      <c r="T5070" s="26">
        <v>4.99</v>
      </c>
      <c r="U5070" s="8">
        <v>200.85</v>
      </c>
      <c r="V5070" t="s">
        <v>41</v>
      </c>
      <c r="W5070" t="s">
        <v>2007</v>
      </c>
      <c r="X5070" t="s">
        <v>42</v>
      </c>
      <c r="Y5070" t="s">
        <v>1740</v>
      </c>
      <c r="AA5070" s="1">
        <f t="shared" si="607"/>
        <v>46039</v>
      </c>
      <c r="AB5070" s="2">
        <f t="shared" si="608"/>
        <v>1</v>
      </c>
      <c r="AC5070" s="2">
        <f t="shared" si="609"/>
        <v>2026</v>
      </c>
      <c r="AD5070" s="2" t="str">
        <f>IFERROR(VLOOKUP(A5070,'Aux Área'!$A$4:$B$123,2,0),"-")</f>
        <v>OPERAÇÃO</v>
      </c>
    </row>
    <row r="5071" spans="1:30" x14ac:dyDescent="0.3">
      <c r="A5071" t="s">
        <v>2181</v>
      </c>
      <c r="B5071" t="s">
        <v>4595</v>
      </c>
      <c r="C5071" t="s">
        <v>8113</v>
      </c>
      <c r="D5071" t="s">
        <v>3107</v>
      </c>
      <c r="E5071" t="s">
        <v>3108</v>
      </c>
      <c r="F5071" t="s">
        <v>2184</v>
      </c>
      <c r="G5071" t="s">
        <v>1135</v>
      </c>
      <c r="H5071" t="s">
        <v>2185</v>
      </c>
      <c r="I5071" t="s">
        <v>2186</v>
      </c>
      <c r="J5071" t="s">
        <v>237</v>
      </c>
      <c r="K5071" t="s">
        <v>238</v>
      </c>
      <c r="L5071" t="s">
        <v>110</v>
      </c>
      <c r="M5071" t="s">
        <v>38</v>
      </c>
      <c r="N5071" t="s">
        <v>668</v>
      </c>
      <c r="O5071" s="23">
        <v>971</v>
      </c>
      <c r="P5071" s="9">
        <v>14.28</v>
      </c>
      <c r="Q5071" t="s">
        <v>40</v>
      </c>
      <c r="R5071">
        <v>85457</v>
      </c>
      <c r="S5071" s="9">
        <v>68</v>
      </c>
      <c r="T5071" s="26">
        <v>6.0410000000000004</v>
      </c>
      <c r="U5071" s="8">
        <v>410.77</v>
      </c>
      <c r="V5071" t="s">
        <v>41</v>
      </c>
      <c r="W5071" t="s">
        <v>2007</v>
      </c>
      <c r="X5071" t="s">
        <v>42</v>
      </c>
      <c r="Y5071" t="s">
        <v>2188</v>
      </c>
      <c r="AA5071" s="1">
        <f t="shared" si="607"/>
        <v>46039</v>
      </c>
      <c r="AB5071" s="2">
        <f t="shared" si="608"/>
        <v>1</v>
      </c>
      <c r="AC5071" s="2">
        <f t="shared" si="609"/>
        <v>2026</v>
      </c>
      <c r="AD5071" s="2" t="str">
        <f>IFERROR(VLOOKUP(A5071,'Aux Área'!$A$4:$B$123,2,0),"-")</f>
        <v>INSPEÇÃO</v>
      </c>
    </row>
    <row r="5072" spans="1:30" x14ac:dyDescent="0.3">
      <c r="A5072" t="s">
        <v>2638</v>
      </c>
      <c r="B5072" t="s">
        <v>4593</v>
      </c>
      <c r="C5072" t="s">
        <v>8114</v>
      </c>
      <c r="D5072" t="s">
        <v>7192</v>
      </c>
      <c r="E5072" t="s">
        <v>7193</v>
      </c>
      <c r="F5072" t="s">
        <v>2641</v>
      </c>
      <c r="G5072" t="s">
        <v>1135</v>
      </c>
      <c r="H5072" t="s">
        <v>2275</v>
      </c>
      <c r="I5072" t="s">
        <v>1497</v>
      </c>
      <c r="J5072" t="s">
        <v>275</v>
      </c>
      <c r="K5072" t="s">
        <v>276</v>
      </c>
      <c r="L5072" t="s">
        <v>124</v>
      </c>
      <c r="M5072" t="s">
        <v>38</v>
      </c>
      <c r="N5072" t="s">
        <v>39</v>
      </c>
      <c r="O5072" s="23">
        <v>439</v>
      </c>
      <c r="P5072" s="9">
        <v>9.02</v>
      </c>
      <c r="Q5072" t="s">
        <v>40</v>
      </c>
      <c r="R5072">
        <v>69981</v>
      </c>
      <c r="S5072" s="9">
        <v>48.69</v>
      </c>
      <c r="T5072" s="26">
        <v>4.79</v>
      </c>
      <c r="U5072" s="8">
        <v>233.23</v>
      </c>
      <c r="V5072" t="s">
        <v>8115</v>
      </c>
      <c r="W5072" t="s">
        <v>2276</v>
      </c>
      <c r="X5072" t="s">
        <v>42</v>
      </c>
      <c r="Y5072" t="s">
        <v>2277</v>
      </c>
      <c r="AA5072" s="1">
        <f t="shared" si="607"/>
        <v>46039</v>
      </c>
      <c r="AB5072" s="2">
        <f t="shared" si="608"/>
        <v>1</v>
      </c>
      <c r="AC5072" s="2">
        <f t="shared" si="609"/>
        <v>2026</v>
      </c>
      <c r="AD5072" s="2" t="str">
        <f>IFERROR(VLOOKUP(A5072,'Aux Área'!$A$4:$B$123,2,0),"-")</f>
        <v>INSPEÇÃO</v>
      </c>
    </row>
    <row r="5073" spans="1:30" x14ac:dyDescent="0.3">
      <c r="A5073" t="s">
        <v>2260</v>
      </c>
      <c r="B5073" t="s">
        <v>113</v>
      </c>
      <c r="C5073" t="s">
        <v>8116</v>
      </c>
      <c r="D5073" t="s">
        <v>3618</v>
      </c>
      <c r="E5073" t="s">
        <v>3619</v>
      </c>
      <c r="F5073" t="s">
        <v>2262</v>
      </c>
      <c r="G5073" t="s">
        <v>35</v>
      </c>
      <c r="H5073" t="s">
        <v>2263</v>
      </c>
      <c r="I5073" t="s">
        <v>2186</v>
      </c>
      <c r="J5073" t="s">
        <v>139</v>
      </c>
      <c r="K5073" t="s">
        <v>140</v>
      </c>
      <c r="L5073" t="s">
        <v>141</v>
      </c>
      <c r="M5073" t="s">
        <v>38</v>
      </c>
      <c r="N5073" t="s">
        <v>668</v>
      </c>
      <c r="O5073" s="23">
        <v>821</v>
      </c>
      <c r="P5073" s="9">
        <v>13.62</v>
      </c>
      <c r="Q5073" t="s">
        <v>40</v>
      </c>
      <c r="R5073">
        <v>67233</v>
      </c>
      <c r="S5073" s="9">
        <v>60.3</v>
      </c>
      <c r="T5073" s="26">
        <v>5.64</v>
      </c>
      <c r="U5073" s="8">
        <v>340.09</v>
      </c>
      <c r="V5073" t="s">
        <v>8117</v>
      </c>
      <c r="W5073" t="s">
        <v>2007</v>
      </c>
      <c r="X5073" t="s">
        <v>42</v>
      </c>
      <c r="Y5073" t="s">
        <v>1740</v>
      </c>
      <c r="AA5073" s="1">
        <f t="shared" si="607"/>
        <v>46039</v>
      </c>
      <c r="AB5073" s="2">
        <f t="shared" si="608"/>
        <v>1</v>
      </c>
      <c r="AC5073" s="2">
        <f t="shared" si="609"/>
        <v>2026</v>
      </c>
      <c r="AD5073" s="2" t="str">
        <f>IFERROR(VLOOKUP(A5073,'Aux Área'!$A$4:$B$123,2,0),"-")</f>
        <v>INSPEÇÃO</v>
      </c>
    </row>
    <row r="5074" spans="1:30" x14ac:dyDescent="0.3">
      <c r="A5074" t="s">
        <v>66</v>
      </c>
      <c r="B5074" t="s">
        <v>464</v>
      </c>
      <c r="C5074" t="s">
        <v>8118</v>
      </c>
      <c r="D5074" t="s">
        <v>151</v>
      </c>
      <c r="E5074" t="s">
        <v>152</v>
      </c>
      <c r="F5074" t="s">
        <v>67</v>
      </c>
      <c r="G5074" t="s">
        <v>35</v>
      </c>
      <c r="H5074" t="s">
        <v>36</v>
      </c>
      <c r="I5074" t="s">
        <v>37</v>
      </c>
      <c r="J5074" t="s">
        <v>147</v>
      </c>
      <c r="K5074" t="s">
        <v>148</v>
      </c>
      <c r="L5074" t="s">
        <v>84</v>
      </c>
      <c r="M5074" t="s">
        <v>38</v>
      </c>
      <c r="N5074" t="s">
        <v>39</v>
      </c>
      <c r="O5074" s="23">
        <v>264</v>
      </c>
      <c r="P5074" s="9">
        <v>6.29</v>
      </c>
      <c r="Q5074" t="s">
        <v>40</v>
      </c>
      <c r="R5074">
        <v>16986</v>
      </c>
      <c r="S5074" s="9">
        <v>42</v>
      </c>
      <c r="T5074" s="26">
        <v>5.2709999999999999</v>
      </c>
      <c r="U5074" s="8">
        <v>221.39</v>
      </c>
      <c r="V5074" t="s">
        <v>246</v>
      </c>
      <c r="W5074" t="s">
        <v>2007</v>
      </c>
      <c r="X5074" t="s">
        <v>42</v>
      </c>
      <c r="Y5074" t="s">
        <v>1740</v>
      </c>
      <c r="AA5074" s="1">
        <f t="shared" si="607"/>
        <v>46039</v>
      </c>
      <c r="AB5074" s="2">
        <f t="shared" si="608"/>
        <v>1</v>
      </c>
      <c r="AC5074" s="2">
        <f t="shared" si="609"/>
        <v>2026</v>
      </c>
      <c r="AD5074" s="2" t="str">
        <f>IFERROR(VLOOKUP(A5074,'Aux Área'!$A$4:$B$123,2,0),"-")</f>
        <v>OPERAÇÃO</v>
      </c>
    </row>
    <row r="5075" spans="1:30" x14ac:dyDescent="0.3">
      <c r="A5075" t="s">
        <v>2278</v>
      </c>
      <c r="B5075" t="s">
        <v>4664</v>
      </c>
      <c r="C5075" t="s">
        <v>8119</v>
      </c>
      <c r="D5075" t="s">
        <v>3243</v>
      </c>
      <c r="E5075" t="s">
        <v>3244</v>
      </c>
      <c r="F5075" t="s">
        <v>2281</v>
      </c>
      <c r="G5075" t="s">
        <v>1135</v>
      </c>
      <c r="H5075" t="s">
        <v>2275</v>
      </c>
      <c r="I5075" t="s">
        <v>1497</v>
      </c>
      <c r="J5075" t="s">
        <v>169</v>
      </c>
      <c r="K5075" t="s">
        <v>170</v>
      </c>
      <c r="L5075" t="s">
        <v>124</v>
      </c>
      <c r="M5075" t="s">
        <v>38</v>
      </c>
      <c r="N5075" t="s">
        <v>39</v>
      </c>
      <c r="O5075" s="23">
        <v>374</v>
      </c>
      <c r="P5075" s="9">
        <v>8.2899999999999991</v>
      </c>
      <c r="Q5075" t="s">
        <v>40</v>
      </c>
      <c r="R5075">
        <v>82802</v>
      </c>
      <c r="S5075" s="9">
        <v>45.09</v>
      </c>
      <c r="T5075" s="26">
        <v>4.8899999999999997</v>
      </c>
      <c r="U5075" s="8">
        <v>220.49</v>
      </c>
      <c r="V5075" t="s">
        <v>41</v>
      </c>
      <c r="W5075" t="s">
        <v>2276</v>
      </c>
      <c r="X5075" t="s">
        <v>42</v>
      </c>
      <c r="Y5075" t="s">
        <v>2277</v>
      </c>
      <c r="AA5075" s="1">
        <f t="shared" si="607"/>
        <v>46039</v>
      </c>
      <c r="AB5075" s="2">
        <f t="shared" si="608"/>
        <v>1</v>
      </c>
      <c r="AC5075" s="2">
        <f t="shared" si="609"/>
        <v>2026</v>
      </c>
      <c r="AD5075" s="2" t="str">
        <f>IFERROR(VLOOKUP(A5075,'Aux Área'!$A$4:$B$123,2,0),"-")</f>
        <v>INSPEÇÃO</v>
      </c>
    </row>
    <row r="5076" spans="1:30" x14ac:dyDescent="0.3">
      <c r="A5076" t="s">
        <v>2306</v>
      </c>
      <c r="B5076" t="s">
        <v>4613</v>
      </c>
      <c r="C5076" t="s">
        <v>8120</v>
      </c>
      <c r="D5076" t="s">
        <v>4386</v>
      </c>
      <c r="E5076" t="s">
        <v>4387</v>
      </c>
      <c r="F5076" t="s">
        <v>2309</v>
      </c>
      <c r="G5076" t="s">
        <v>1135</v>
      </c>
      <c r="H5076" t="s">
        <v>2275</v>
      </c>
      <c r="I5076" t="s">
        <v>1497</v>
      </c>
      <c r="J5076" t="s">
        <v>1665</v>
      </c>
      <c r="K5076" t="s">
        <v>1666</v>
      </c>
      <c r="L5076" t="s">
        <v>301</v>
      </c>
      <c r="M5076" t="s">
        <v>38</v>
      </c>
      <c r="N5076" t="s">
        <v>39</v>
      </c>
      <c r="O5076" s="23">
        <v>431</v>
      </c>
      <c r="P5076" s="9">
        <v>9.51</v>
      </c>
      <c r="Q5076" t="s">
        <v>40</v>
      </c>
      <c r="R5076">
        <v>75023</v>
      </c>
      <c r="S5076" s="9">
        <v>45.3</v>
      </c>
      <c r="T5076" s="26">
        <v>4.8899999999999997</v>
      </c>
      <c r="U5076" s="8">
        <v>221.52</v>
      </c>
      <c r="V5076" t="s">
        <v>8121</v>
      </c>
      <c r="W5076" t="s">
        <v>2276</v>
      </c>
      <c r="X5076" t="s">
        <v>42</v>
      </c>
      <c r="Y5076" t="s">
        <v>2277</v>
      </c>
      <c r="AA5076" s="1">
        <f t="shared" si="607"/>
        <v>46039</v>
      </c>
      <c r="AB5076" s="2">
        <f t="shared" si="608"/>
        <v>1</v>
      </c>
      <c r="AC5076" s="2">
        <f t="shared" si="609"/>
        <v>2026</v>
      </c>
      <c r="AD5076" s="2" t="str">
        <f>IFERROR(VLOOKUP(A5076,'Aux Área'!$A$4:$B$123,2,0),"-")</f>
        <v>INSPEÇÃO</v>
      </c>
    </row>
    <row r="5077" spans="1:30" x14ac:dyDescent="0.3">
      <c r="A5077" t="s">
        <v>2282</v>
      </c>
      <c r="B5077" t="s">
        <v>4679</v>
      </c>
      <c r="C5077" t="s">
        <v>8122</v>
      </c>
      <c r="D5077" t="s">
        <v>3162</v>
      </c>
      <c r="E5077" t="s">
        <v>3163</v>
      </c>
      <c r="F5077" t="s">
        <v>2285</v>
      </c>
      <c r="G5077" t="s">
        <v>1135</v>
      </c>
      <c r="H5077" t="s">
        <v>2275</v>
      </c>
      <c r="I5077" t="s">
        <v>1497</v>
      </c>
      <c r="J5077" t="s">
        <v>165</v>
      </c>
      <c r="K5077" t="s">
        <v>166</v>
      </c>
      <c r="L5077" t="s">
        <v>167</v>
      </c>
      <c r="M5077" t="s">
        <v>38</v>
      </c>
      <c r="N5077" t="s">
        <v>39</v>
      </c>
      <c r="O5077" s="23">
        <v>337</v>
      </c>
      <c r="P5077" s="9">
        <v>8.42</v>
      </c>
      <c r="Q5077" t="s">
        <v>40</v>
      </c>
      <c r="R5077">
        <v>69421</v>
      </c>
      <c r="S5077" s="9">
        <v>40.01</v>
      </c>
      <c r="T5077" s="26">
        <v>4.8019999999999996</v>
      </c>
      <c r="U5077" s="8">
        <v>192.11</v>
      </c>
      <c r="V5077" t="s">
        <v>112</v>
      </c>
      <c r="W5077" t="s">
        <v>2276</v>
      </c>
      <c r="X5077" t="s">
        <v>42</v>
      </c>
      <c r="Y5077" t="s">
        <v>2277</v>
      </c>
      <c r="AA5077" s="1">
        <f t="shared" si="607"/>
        <v>46039</v>
      </c>
      <c r="AB5077" s="2">
        <f t="shared" si="608"/>
        <v>1</v>
      </c>
      <c r="AC5077" s="2">
        <f t="shared" si="609"/>
        <v>2026</v>
      </c>
      <c r="AD5077" s="2" t="str">
        <f>IFERROR(VLOOKUP(A5077,'Aux Área'!$A$4:$B$123,2,0),"-")</f>
        <v>INSPEÇÃO</v>
      </c>
    </row>
    <row r="5078" spans="1:30" x14ac:dyDescent="0.3">
      <c r="A5078" t="s">
        <v>2318</v>
      </c>
      <c r="B5078" t="s">
        <v>2733</v>
      </c>
      <c r="C5078" t="s">
        <v>8123</v>
      </c>
      <c r="D5078" t="s">
        <v>3030</v>
      </c>
      <c r="E5078" t="s">
        <v>3031</v>
      </c>
      <c r="F5078" t="s">
        <v>4203</v>
      </c>
      <c r="G5078" t="s">
        <v>1135</v>
      </c>
      <c r="H5078" t="s">
        <v>2185</v>
      </c>
      <c r="I5078" t="s">
        <v>2186</v>
      </c>
      <c r="J5078" t="s">
        <v>169</v>
      </c>
      <c r="K5078" t="s">
        <v>170</v>
      </c>
      <c r="L5078" t="s">
        <v>124</v>
      </c>
      <c r="M5078" t="s">
        <v>38</v>
      </c>
      <c r="N5078" t="s">
        <v>668</v>
      </c>
      <c r="O5078" s="23">
        <v>1090</v>
      </c>
      <c r="P5078" s="9">
        <v>14.53</v>
      </c>
      <c r="Q5078" t="s">
        <v>40</v>
      </c>
      <c r="R5078">
        <v>76272</v>
      </c>
      <c r="S5078" s="9">
        <v>75</v>
      </c>
      <c r="T5078" s="26">
        <v>5.94</v>
      </c>
      <c r="U5078" s="8">
        <v>445.5</v>
      </c>
      <c r="V5078" t="s">
        <v>41</v>
      </c>
      <c r="W5078" t="s">
        <v>2007</v>
      </c>
      <c r="X5078" t="s">
        <v>42</v>
      </c>
      <c r="Y5078" t="s">
        <v>2188</v>
      </c>
      <c r="AA5078" s="1">
        <f t="shared" si="607"/>
        <v>46039</v>
      </c>
      <c r="AB5078" s="2">
        <f t="shared" si="608"/>
        <v>1</v>
      </c>
      <c r="AC5078" s="2">
        <f t="shared" si="609"/>
        <v>2026</v>
      </c>
      <c r="AD5078" s="2" t="str">
        <f>IFERROR(VLOOKUP(A5078,'Aux Área'!$A$4:$B$123,2,0),"-")</f>
        <v>INSPEÇÃO</v>
      </c>
    </row>
    <row r="5079" spans="1:30" x14ac:dyDescent="0.3">
      <c r="A5079" t="s">
        <v>3092</v>
      </c>
      <c r="B5079" t="s">
        <v>4774</v>
      </c>
      <c r="C5079" t="s">
        <v>8124</v>
      </c>
      <c r="D5079" t="s">
        <v>5291</v>
      </c>
      <c r="E5079" t="s">
        <v>5292</v>
      </c>
      <c r="F5079" t="s">
        <v>3594</v>
      </c>
      <c r="G5079" t="s">
        <v>1135</v>
      </c>
      <c r="H5079" t="s">
        <v>2275</v>
      </c>
      <c r="I5079" t="s">
        <v>1497</v>
      </c>
      <c r="J5079" t="s">
        <v>231</v>
      </c>
      <c r="K5079" t="s">
        <v>232</v>
      </c>
      <c r="L5079" t="s">
        <v>217</v>
      </c>
      <c r="M5079" t="s">
        <v>38</v>
      </c>
      <c r="N5079" t="s">
        <v>39</v>
      </c>
      <c r="O5079" s="23">
        <v>417</v>
      </c>
      <c r="P5079" s="9">
        <v>10.81</v>
      </c>
      <c r="Q5079" t="s">
        <v>40</v>
      </c>
      <c r="R5079">
        <v>63921</v>
      </c>
      <c r="S5079" s="9">
        <v>38.58</v>
      </c>
      <c r="T5079" s="26">
        <v>4.8609999999999998</v>
      </c>
      <c r="U5079" s="8">
        <v>187.52</v>
      </c>
      <c r="V5079" t="s">
        <v>8125</v>
      </c>
      <c r="W5079" t="s">
        <v>2276</v>
      </c>
      <c r="X5079" t="s">
        <v>42</v>
      </c>
      <c r="Y5079" t="s">
        <v>2277</v>
      </c>
      <c r="AA5079" s="1">
        <f t="shared" si="607"/>
        <v>46039</v>
      </c>
      <c r="AB5079" s="2">
        <f t="shared" si="608"/>
        <v>1</v>
      </c>
      <c r="AC5079" s="2">
        <f t="shared" si="609"/>
        <v>2026</v>
      </c>
      <c r="AD5079" s="2" t="str">
        <f>IFERROR(VLOOKUP(A5079,'Aux Área'!$A$4:$B$123,2,0),"-")</f>
        <v>INSPEÇÃO</v>
      </c>
    </row>
    <row r="5080" spans="1:30" x14ac:dyDescent="0.3">
      <c r="A5080" t="s">
        <v>2041</v>
      </c>
      <c r="B5080" t="s">
        <v>2042</v>
      </c>
      <c r="C5080" t="s">
        <v>8126</v>
      </c>
      <c r="D5080" t="s">
        <v>1297</v>
      </c>
      <c r="E5080" t="s">
        <v>2221</v>
      </c>
      <c r="F5080" t="s">
        <v>2044</v>
      </c>
      <c r="G5080" t="s">
        <v>659</v>
      </c>
      <c r="H5080" t="s">
        <v>1996</v>
      </c>
      <c r="I5080" t="s">
        <v>1997</v>
      </c>
      <c r="J5080" t="s">
        <v>231</v>
      </c>
      <c r="K5080" t="s">
        <v>232</v>
      </c>
      <c r="L5080" t="s">
        <v>217</v>
      </c>
      <c r="M5080" t="s">
        <v>38</v>
      </c>
      <c r="N5080" t="s">
        <v>668</v>
      </c>
      <c r="O5080" s="23">
        <v>196</v>
      </c>
      <c r="P5080" s="9">
        <v>5.6</v>
      </c>
      <c r="Q5080" t="s">
        <v>40</v>
      </c>
      <c r="R5080">
        <v>21142</v>
      </c>
      <c r="S5080" s="9">
        <v>35</v>
      </c>
      <c r="T5080" s="26">
        <v>5.9909999999999997</v>
      </c>
      <c r="U5080" s="8">
        <v>209.68</v>
      </c>
      <c r="V5080" t="s">
        <v>8127</v>
      </c>
      <c r="W5080" t="s">
        <v>1985</v>
      </c>
      <c r="X5080" t="s">
        <v>42</v>
      </c>
      <c r="Y5080" t="s">
        <v>1986</v>
      </c>
      <c r="AA5080" s="1">
        <f t="shared" si="607"/>
        <v>46039</v>
      </c>
      <c r="AB5080" s="2">
        <f t="shared" si="608"/>
        <v>1</v>
      </c>
      <c r="AC5080" s="2">
        <f t="shared" si="609"/>
        <v>2026</v>
      </c>
      <c r="AD5080" s="2" t="str">
        <f>IFERROR(VLOOKUP(A5080,'Aux Área'!$A$4:$B$123,2,0),"-")</f>
        <v>PESADOS</v>
      </c>
    </row>
    <row r="5081" spans="1:30" x14ac:dyDescent="0.3">
      <c r="A5081" t="s">
        <v>52</v>
      </c>
      <c r="B5081" t="s">
        <v>1449</v>
      </c>
      <c r="C5081" t="s">
        <v>8128</v>
      </c>
      <c r="D5081" t="s">
        <v>3205</v>
      </c>
      <c r="E5081" t="s">
        <v>3206</v>
      </c>
      <c r="F5081" t="s">
        <v>53</v>
      </c>
      <c r="G5081" t="s">
        <v>35</v>
      </c>
      <c r="H5081" t="s">
        <v>36</v>
      </c>
      <c r="I5081" t="s">
        <v>37</v>
      </c>
      <c r="J5081" t="s">
        <v>169</v>
      </c>
      <c r="K5081" t="s">
        <v>170</v>
      </c>
      <c r="L5081" t="s">
        <v>124</v>
      </c>
      <c r="M5081" t="s">
        <v>38</v>
      </c>
      <c r="N5081" t="s">
        <v>39</v>
      </c>
      <c r="O5081" s="23">
        <v>272</v>
      </c>
      <c r="P5081" s="9">
        <v>12.54</v>
      </c>
      <c r="Q5081" t="s">
        <v>40</v>
      </c>
      <c r="R5081">
        <v>43960</v>
      </c>
      <c r="S5081" s="9">
        <v>21.69</v>
      </c>
      <c r="T5081" s="26">
        <v>4.8899999999999997</v>
      </c>
      <c r="U5081" s="8">
        <v>106.06</v>
      </c>
      <c r="V5081" t="s">
        <v>41</v>
      </c>
      <c r="W5081" t="s">
        <v>2007</v>
      </c>
      <c r="X5081" t="s">
        <v>42</v>
      </c>
      <c r="Y5081" t="s">
        <v>1740</v>
      </c>
      <c r="AA5081" s="1">
        <f t="shared" si="607"/>
        <v>46039</v>
      </c>
      <c r="AB5081" s="2">
        <f t="shared" si="608"/>
        <v>1</v>
      </c>
      <c r="AC5081" s="2">
        <f t="shared" si="609"/>
        <v>2026</v>
      </c>
      <c r="AD5081" s="2" t="str">
        <f>IFERROR(VLOOKUP(A5081,'Aux Área'!$A$4:$B$123,2,0),"-")</f>
        <v>OPERAÇÃO</v>
      </c>
    </row>
    <row r="5082" spans="1:30" x14ac:dyDescent="0.3">
      <c r="A5082" t="s">
        <v>2212</v>
      </c>
      <c r="B5082" t="s">
        <v>2466</v>
      </c>
      <c r="C5082" t="s">
        <v>8129</v>
      </c>
      <c r="D5082" t="s">
        <v>2468</v>
      </c>
      <c r="E5082" t="s">
        <v>2469</v>
      </c>
      <c r="F5082" t="s">
        <v>2214</v>
      </c>
      <c r="G5082" t="s">
        <v>35</v>
      </c>
      <c r="H5082" t="s">
        <v>2215</v>
      </c>
      <c r="I5082" t="s">
        <v>839</v>
      </c>
      <c r="J5082" t="s">
        <v>285</v>
      </c>
      <c r="K5082" t="s">
        <v>286</v>
      </c>
      <c r="L5082" t="s">
        <v>91</v>
      </c>
      <c r="M5082" t="s">
        <v>38</v>
      </c>
      <c r="N5082" t="s">
        <v>668</v>
      </c>
      <c r="O5082" s="23">
        <v>153</v>
      </c>
      <c r="P5082" s="9">
        <v>5.05</v>
      </c>
      <c r="Q5082" t="s">
        <v>40</v>
      </c>
      <c r="R5082">
        <v>8811</v>
      </c>
      <c r="S5082" s="9">
        <v>30.28</v>
      </c>
      <c r="T5082" s="26">
        <v>5.7910000000000004</v>
      </c>
      <c r="U5082" s="8">
        <v>175.36</v>
      </c>
      <c r="V5082" t="s">
        <v>8130</v>
      </c>
      <c r="W5082" t="s">
        <v>2007</v>
      </c>
      <c r="X5082" t="s">
        <v>42</v>
      </c>
      <c r="Y5082" t="s">
        <v>2217</v>
      </c>
      <c r="AA5082" s="1">
        <f t="shared" si="607"/>
        <v>46039</v>
      </c>
      <c r="AB5082" s="2">
        <f t="shared" si="608"/>
        <v>1</v>
      </c>
      <c r="AC5082" s="2">
        <f t="shared" si="609"/>
        <v>2026</v>
      </c>
      <c r="AD5082" s="2" t="str">
        <f>IFERROR(VLOOKUP(A5082,'Aux Área'!$A$4:$B$123,2,0),"-")</f>
        <v>APH</v>
      </c>
    </row>
    <row r="5083" spans="1:30" x14ac:dyDescent="0.3">
      <c r="A5083" t="s">
        <v>2643</v>
      </c>
      <c r="B5083" t="s">
        <v>2307</v>
      </c>
      <c r="C5083" t="s">
        <v>8131</v>
      </c>
      <c r="D5083" t="s">
        <v>7196</v>
      </c>
      <c r="E5083" t="s">
        <v>7197</v>
      </c>
      <c r="F5083" t="s">
        <v>2646</v>
      </c>
      <c r="G5083" t="s">
        <v>1300</v>
      </c>
      <c r="H5083" t="s">
        <v>1301</v>
      </c>
      <c r="I5083" t="s">
        <v>37</v>
      </c>
      <c r="J5083" t="s">
        <v>122</v>
      </c>
      <c r="K5083" t="s">
        <v>123</v>
      </c>
      <c r="L5083" t="s">
        <v>124</v>
      </c>
      <c r="M5083" t="s">
        <v>38</v>
      </c>
      <c r="N5083" t="s">
        <v>39</v>
      </c>
      <c r="O5083" s="23">
        <v>501</v>
      </c>
      <c r="P5083" s="9">
        <v>10.91</v>
      </c>
      <c r="Q5083" t="s">
        <v>40</v>
      </c>
      <c r="R5083">
        <v>78019</v>
      </c>
      <c r="S5083" s="9">
        <v>45.92</v>
      </c>
      <c r="T5083" s="26">
        <v>5.09</v>
      </c>
      <c r="U5083" s="8">
        <v>233.73</v>
      </c>
      <c r="V5083" t="s">
        <v>112</v>
      </c>
      <c r="W5083" t="s">
        <v>2276</v>
      </c>
      <c r="X5083" t="s">
        <v>42</v>
      </c>
      <c r="Y5083" t="s">
        <v>2277</v>
      </c>
      <c r="AA5083" s="1">
        <f t="shared" si="607"/>
        <v>46039</v>
      </c>
      <c r="AB5083" s="2">
        <f t="shared" si="608"/>
        <v>1</v>
      </c>
      <c r="AC5083" s="2">
        <f t="shared" si="609"/>
        <v>2026</v>
      </c>
      <c r="AD5083" s="2" t="str">
        <f>IFERROR(VLOOKUP(A5083,'Aux Área'!$A$4:$B$123,2,0),"-")</f>
        <v>INSPEÇÃO</v>
      </c>
    </row>
    <row r="5084" spans="1:30" x14ac:dyDescent="0.3">
      <c r="A5084" t="s">
        <v>2278</v>
      </c>
      <c r="B5084" t="s">
        <v>4664</v>
      </c>
      <c r="C5084" t="s">
        <v>8132</v>
      </c>
      <c r="D5084" t="s">
        <v>3310</v>
      </c>
      <c r="E5084" t="s">
        <v>3311</v>
      </c>
      <c r="F5084" t="s">
        <v>2281</v>
      </c>
      <c r="G5084" t="s">
        <v>1135</v>
      </c>
      <c r="H5084" t="s">
        <v>2275</v>
      </c>
      <c r="I5084" t="s">
        <v>1497</v>
      </c>
      <c r="J5084" t="s">
        <v>169</v>
      </c>
      <c r="K5084" t="s">
        <v>170</v>
      </c>
      <c r="L5084" t="s">
        <v>124</v>
      </c>
      <c r="M5084" t="s">
        <v>38</v>
      </c>
      <c r="N5084" t="s">
        <v>39</v>
      </c>
      <c r="O5084" s="23">
        <v>213</v>
      </c>
      <c r="P5084" s="9">
        <v>8.7200000000000006</v>
      </c>
      <c r="Q5084" t="s">
        <v>40</v>
      </c>
      <c r="R5084">
        <v>83015</v>
      </c>
      <c r="S5084" s="9">
        <v>24.42</v>
      </c>
      <c r="T5084" s="26">
        <v>4.8899999999999997</v>
      </c>
      <c r="U5084" s="8">
        <v>119.41</v>
      </c>
      <c r="V5084" t="s">
        <v>41</v>
      </c>
      <c r="W5084" t="s">
        <v>2276</v>
      </c>
      <c r="X5084" t="s">
        <v>42</v>
      </c>
      <c r="Y5084" t="s">
        <v>2277</v>
      </c>
      <c r="AA5084" s="1">
        <f t="shared" si="607"/>
        <v>46039</v>
      </c>
      <c r="AB5084" s="2">
        <f t="shared" si="608"/>
        <v>1</v>
      </c>
      <c r="AC5084" s="2">
        <f t="shared" si="609"/>
        <v>2026</v>
      </c>
      <c r="AD5084" s="2" t="str">
        <f>IFERROR(VLOOKUP(A5084,'Aux Área'!$A$4:$B$123,2,0),"-")</f>
        <v>INSPEÇÃO</v>
      </c>
    </row>
    <row r="5085" spans="1:30" x14ac:dyDescent="0.3">
      <c r="A5085" t="s">
        <v>5620</v>
      </c>
      <c r="B5085" t="s">
        <v>2315</v>
      </c>
      <c r="C5085" t="s">
        <v>8133</v>
      </c>
      <c r="D5085" t="s">
        <v>2160</v>
      </c>
      <c r="E5085" t="s">
        <v>2161</v>
      </c>
      <c r="F5085" t="s">
        <v>6208</v>
      </c>
      <c r="G5085" t="s">
        <v>1135</v>
      </c>
      <c r="H5085" t="s">
        <v>5545</v>
      </c>
      <c r="I5085" t="s">
        <v>839</v>
      </c>
      <c r="J5085" t="s">
        <v>275</v>
      </c>
      <c r="K5085" t="s">
        <v>276</v>
      </c>
      <c r="L5085" t="s">
        <v>124</v>
      </c>
      <c r="M5085" t="s">
        <v>38</v>
      </c>
      <c r="N5085" t="s">
        <v>39</v>
      </c>
      <c r="O5085" s="23">
        <v>355</v>
      </c>
      <c r="P5085" s="9">
        <v>7.49</v>
      </c>
      <c r="Q5085" t="s">
        <v>40</v>
      </c>
      <c r="R5085">
        <v>10010</v>
      </c>
      <c r="S5085" s="9">
        <v>47.39</v>
      </c>
      <c r="T5085" s="26">
        <v>4.79</v>
      </c>
      <c r="U5085" s="8">
        <v>227</v>
      </c>
      <c r="V5085" t="s">
        <v>8134</v>
      </c>
      <c r="W5085" t="s">
        <v>2276</v>
      </c>
      <c r="X5085" t="s">
        <v>42</v>
      </c>
      <c r="Y5085" t="s">
        <v>2277</v>
      </c>
      <c r="AA5085" s="1">
        <f t="shared" si="607"/>
        <v>46040</v>
      </c>
      <c r="AB5085" s="2">
        <f t="shared" si="608"/>
        <v>1</v>
      </c>
      <c r="AC5085" s="2">
        <f t="shared" si="609"/>
        <v>2026</v>
      </c>
      <c r="AD5085" s="2" t="str">
        <f>IFERROR(VLOOKUP(A5085,'Aux Área'!$A$4:$B$123,2,0),"-")</f>
        <v>INSPEÇÃO</v>
      </c>
    </row>
    <row r="5086" spans="1:30" x14ac:dyDescent="0.3">
      <c r="A5086" t="s">
        <v>2461</v>
      </c>
      <c r="B5086" t="s">
        <v>5008</v>
      </c>
      <c r="C5086" t="s">
        <v>8135</v>
      </c>
      <c r="D5086" t="s">
        <v>5160</v>
      </c>
      <c r="E5086" t="s">
        <v>5161</v>
      </c>
      <c r="F5086" t="s">
        <v>3574</v>
      </c>
      <c r="G5086" t="s">
        <v>1135</v>
      </c>
      <c r="H5086" t="s">
        <v>2275</v>
      </c>
      <c r="I5086" t="s">
        <v>1497</v>
      </c>
      <c r="J5086" t="s">
        <v>275</v>
      </c>
      <c r="K5086" t="s">
        <v>276</v>
      </c>
      <c r="L5086" t="s">
        <v>124</v>
      </c>
      <c r="M5086" t="s">
        <v>38</v>
      </c>
      <c r="N5086" t="s">
        <v>39</v>
      </c>
      <c r="O5086" s="23">
        <v>347</v>
      </c>
      <c r="P5086" s="9">
        <v>7.39</v>
      </c>
      <c r="Q5086" t="s">
        <v>40</v>
      </c>
      <c r="R5086">
        <v>63209</v>
      </c>
      <c r="S5086" s="9">
        <v>46.98</v>
      </c>
      <c r="T5086" s="26">
        <v>4.79</v>
      </c>
      <c r="U5086" s="8">
        <v>225.03</v>
      </c>
      <c r="V5086" t="s">
        <v>8136</v>
      </c>
      <c r="W5086" t="s">
        <v>2276</v>
      </c>
      <c r="X5086" t="s">
        <v>42</v>
      </c>
      <c r="Y5086" t="s">
        <v>2277</v>
      </c>
      <c r="AA5086" s="1">
        <f t="shared" si="607"/>
        <v>46040</v>
      </c>
      <c r="AB5086" s="2">
        <f t="shared" si="608"/>
        <v>1</v>
      </c>
      <c r="AC5086" s="2">
        <f t="shared" si="609"/>
        <v>2026</v>
      </c>
      <c r="AD5086" s="2" t="str">
        <f>IFERROR(VLOOKUP(A5086,'Aux Área'!$A$4:$B$123,2,0),"-")</f>
        <v>INSPEÇÃO</v>
      </c>
    </row>
    <row r="5087" spans="1:30" x14ac:dyDescent="0.3">
      <c r="A5087" t="s">
        <v>2347</v>
      </c>
      <c r="B5087" t="s">
        <v>2348</v>
      </c>
      <c r="C5087" t="s">
        <v>8137</v>
      </c>
      <c r="D5087" t="s">
        <v>4085</v>
      </c>
      <c r="E5087" t="s">
        <v>4086</v>
      </c>
      <c r="F5087" t="s">
        <v>2350</v>
      </c>
      <c r="G5087" t="s">
        <v>659</v>
      </c>
      <c r="H5087" t="s">
        <v>1996</v>
      </c>
      <c r="I5087" t="s">
        <v>1997</v>
      </c>
      <c r="J5087" t="s">
        <v>89</v>
      </c>
      <c r="K5087" t="s">
        <v>90</v>
      </c>
      <c r="L5087" t="s">
        <v>91</v>
      </c>
      <c r="M5087" t="s">
        <v>38</v>
      </c>
      <c r="N5087" t="s">
        <v>668</v>
      </c>
      <c r="O5087" s="23">
        <v>383</v>
      </c>
      <c r="P5087" s="9">
        <v>6.18</v>
      </c>
      <c r="Q5087" t="s">
        <v>40</v>
      </c>
      <c r="R5087">
        <v>21717</v>
      </c>
      <c r="S5087" s="9">
        <v>62.02</v>
      </c>
      <c r="T5087" s="26">
        <v>5.85</v>
      </c>
      <c r="U5087" s="8">
        <v>362.82</v>
      </c>
      <c r="V5087" t="s">
        <v>8138</v>
      </c>
      <c r="W5087" t="s">
        <v>1985</v>
      </c>
      <c r="X5087" t="s">
        <v>42</v>
      </c>
      <c r="Y5087" t="s">
        <v>1986</v>
      </c>
      <c r="AA5087" s="1">
        <f t="shared" si="607"/>
        <v>46040</v>
      </c>
      <c r="AB5087" s="2">
        <f t="shared" si="608"/>
        <v>1</v>
      </c>
      <c r="AC5087" s="2">
        <f t="shared" si="609"/>
        <v>2026</v>
      </c>
      <c r="AD5087" s="2" t="str">
        <f>IFERROR(VLOOKUP(A5087,'Aux Área'!$A$4:$B$123,2,0),"-")</f>
        <v>PESADOS</v>
      </c>
    </row>
    <row r="5088" spans="1:30" x14ac:dyDescent="0.3">
      <c r="A5088" t="s">
        <v>2347</v>
      </c>
      <c r="C5088" t="s">
        <v>8137</v>
      </c>
      <c r="F5088" t="s">
        <v>2350</v>
      </c>
      <c r="K5088" t="s">
        <v>90</v>
      </c>
      <c r="N5088" t="s">
        <v>15690</v>
      </c>
      <c r="O5088" t="s">
        <v>15244</v>
      </c>
      <c r="P5088" s="9" t="s">
        <v>15244</v>
      </c>
      <c r="Q5088" t="s">
        <v>40</v>
      </c>
      <c r="R5088" t="s">
        <v>15244</v>
      </c>
      <c r="S5088">
        <v>2.87</v>
      </c>
      <c r="U5088" s="8">
        <v>10</v>
      </c>
      <c r="AA5088" s="1">
        <f>IFERROR(DATEVALUE(C5088),"-")</f>
        <v>46040</v>
      </c>
      <c r="AB5088" s="2">
        <f>IFERROR(MONTH(AA5088),"-")</f>
        <v>1</v>
      </c>
      <c r="AC5088" s="2">
        <f>IFERROR(YEAR(AA5088),"-")</f>
        <v>2026</v>
      </c>
      <c r="AD5088" s="2" t="str">
        <f>IFERROR(VLOOKUP(A5088,'Aux Área'!$A$4:$B$123,2,0),"-")</f>
        <v>PESADOS</v>
      </c>
    </row>
    <row r="5089" spans="1:30" x14ac:dyDescent="0.3">
      <c r="A5089" t="s">
        <v>2306</v>
      </c>
      <c r="B5089" t="s">
        <v>4613</v>
      </c>
      <c r="C5089" t="s">
        <v>8139</v>
      </c>
      <c r="D5089" t="s">
        <v>7488</v>
      </c>
      <c r="E5089" t="s">
        <v>7489</v>
      </c>
      <c r="F5089" t="s">
        <v>2309</v>
      </c>
      <c r="G5089" t="s">
        <v>1135</v>
      </c>
      <c r="H5089" t="s">
        <v>2275</v>
      </c>
      <c r="I5089" t="s">
        <v>1497</v>
      </c>
      <c r="J5089" t="s">
        <v>89</v>
      </c>
      <c r="K5089" t="s">
        <v>90</v>
      </c>
      <c r="L5089" t="s">
        <v>91</v>
      </c>
      <c r="M5089" t="s">
        <v>38</v>
      </c>
      <c r="N5089" t="s">
        <v>39</v>
      </c>
      <c r="O5089" s="23">
        <v>420</v>
      </c>
      <c r="P5089" s="9">
        <v>10.24</v>
      </c>
      <c r="Q5089" t="s">
        <v>40</v>
      </c>
      <c r="R5089">
        <v>75443</v>
      </c>
      <c r="S5089" s="9">
        <v>41.03</v>
      </c>
      <c r="T5089" s="26">
        <v>4.8899999999999997</v>
      </c>
      <c r="U5089" s="8">
        <v>200.64</v>
      </c>
      <c r="V5089" t="s">
        <v>8140</v>
      </c>
      <c r="W5089" t="s">
        <v>2276</v>
      </c>
      <c r="X5089" t="s">
        <v>42</v>
      </c>
      <c r="Y5089" t="s">
        <v>2277</v>
      </c>
      <c r="AA5089" s="1">
        <f t="shared" ref="AA5089:AA5125" si="610">DATEVALUE(C5089)</f>
        <v>46040</v>
      </c>
      <c r="AB5089" s="2">
        <f t="shared" ref="AB5089:AB5125" si="611">MONTH(AA5089)</f>
        <v>1</v>
      </c>
      <c r="AC5089" s="2">
        <f t="shared" ref="AC5089:AC5125" si="612">YEAR(AA5089)</f>
        <v>2026</v>
      </c>
      <c r="AD5089" s="2" t="str">
        <f>IFERROR(VLOOKUP(A5089,'Aux Área'!$A$4:$B$123,2,0),"-")</f>
        <v>INSPEÇÃO</v>
      </c>
    </row>
    <row r="5090" spans="1:30" x14ac:dyDescent="0.3">
      <c r="A5090" t="s">
        <v>2638</v>
      </c>
      <c r="B5090" t="s">
        <v>4593</v>
      </c>
      <c r="C5090" t="s">
        <v>8141</v>
      </c>
      <c r="D5090" t="s">
        <v>3193</v>
      </c>
      <c r="E5090" t="s">
        <v>3194</v>
      </c>
      <c r="F5090" t="s">
        <v>2641</v>
      </c>
      <c r="G5090" t="s">
        <v>1135</v>
      </c>
      <c r="H5090" t="s">
        <v>2275</v>
      </c>
      <c r="I5090" t="s">
        <v>1497</v>
      </c>
      <c r="J5090" t="s">
        <v>275</v>
      </c>
      <c r="K5090" t="s">
        <v>276</v>
      </c>
      <c r="L5090" t="s">
        <v>124</v>
      </c>
      <c r="M5090" t="s">
        <v>38</v>
      </c>
      <c r="N5090" t="s">
        <v>39</v>
      </c>
      <c r="O5090" s="23">
        <v>524</v>
      </c>
      <c r="P5090" s="9">
        <v>11.51</v>
      </c>
      <c r="Q5090" t="s">
        <v>40</v>
      </c>
      <c r="R5090">
        <v>70505</v>
      </c>
      <c r="S5090" s="9">
        <v>45.52</v>
      </c>
      <c r="T5090" s="26">
        <v>4.79</v>
      </c>
      <c r="U5090" s="8">
        <v>218.04</v>
      </c>
      <c r="V5090" t="s">
        <v>8142</v>
      </c>
      <c r="W5090" t="s">
        <v>2276</v>
      </c>
      <c r="X5090" t="s">
        <v>42</v>
      </c>
      <c r="Y5090" t="s">
        <v>2277</v>
      </c>
      <c r="AA5090" s="1">
        <f t="shared" si="610"/>
        <v>46040</v>
      </c>
      <c r="AB5090" s="2">
        <f t="shared" si="611"/>
        <v>1</v>
      </c>
      <c r="AC5090" s="2">
        <f t="shared" si="612"/>
        <v>2026</v>
      </c>
      <c r="AD5090" s="2" t="str">
        <f>IFERROR(VLOOKUP(A5090,'Aux Área'!$A$4:$B$123,2,0),"-")</f>
        <v>INSPEÇÃO</v>
      </c>
    </row>
    <row r="5091" spans="1:30" x14ac:dyDescent="0.3">
      <c r="A5091" t="s">
        <v>2282</v>
      </c>
      <c r="B5091" t="s">
        <v>4679</v>
      </c>
      <c r="C5091" t="s">
        <v>8143</v>
      </c>
      <c r="D5091" t="s">
        <v>4124</v>
      </c>
      <c r="E5091" t="s">
        <v>4125</v>
      </c>
      <c r="F5091" t="s">
        <v>2285</v>
      </c>
      <c r="G5091" t="s">
        <v>1135</v>
      </c>
      <c r="H5091" t="s">
        <v>2275</v>
      </c>
      <c r="I5091" t="s">
        <v>1497</v>
      </c>
      <c r="J5091" t="s">
        <v>1681</v>
      </c>
      <c r="K5091" t="s">
        <v>1682</v>
      </c>
      <c r="L5091" t="s">
        <v>141</v>
      </c>
      <c r="M5091" t="s">
        <v>38</v>
      </c>
      <c r="N5091" t="s">
        <v>39</v>
      </c>
      <c r="O5091" s="10">
        <v>354</v>
      </c>
      <c r="P5091" s="24">
        <v>10.4</v>
      </c>
      <c r="Q5091" t="s">
        <v>40</v>
      </c>
      <c r="R5091" s="2">
        <v>69775</v>
      </c>
      <c r="S5091" s="9">
        <v>34.03</v>
      </c>
      <c r="T5091" s="26">
        <v>4.6399999999999997</v>
      </c>
      <c r="U5091" s="8">
        <v>157.91</v>
      </c>
      <c r="V5091" t="s">
        <v>41</v>
      </c>
      <c r="W5091" t="s">
        <v>2276</v>
      </c>
      <c r="X5091" t="s">
        <v>42</v>
      </c>
      <c r="Y5091" t="s">
        <v>2277</v>
      </c>
      <c r="AA5091" s="1">
        <f t="shared" si="610"/>
        <v>46040</v>
      </c>
      <c r="AB5091" s="2">
        <f t="shared" si="611"/>
        <v>1</v>
      </c>
      <c r="AC5091" s="2">
        <f t="shared" si="612"/>
        <v>2026</v>
      </c>
      <c r="AD5091" s="2" t="str">
        <f>IFERROR(VLOOKUP(A5091,'Aux Área'!$A$4:$B$123,2,0),"-")</f>
        <v>INSPEÇÃO</v>
      </c>
    </row>
    <row r="5092" spans="1:30" x14ac:dyDescent="0.3">
      <c r="A5092" t="s">
        <v>52</v>
      </c>
      <c r="B5092" t="s">
        <v>1449</v>
      </c>
      <c r="C5092" t="s">
        <v>8144</v>
      </c>
      <c r="D5092" t="s">
        <v>3205</v>
      </c>
      <c r="E5092" t="s">
        <v>3206</v>
      </c>
      <c r="F5092" t="s">
        <v>53</v>
      </c>
      <c r="G5092" t="s">
        <v>35</v>
      </c>
      <c r="H5092" t="s">
        <v>36</v>
      </c>
      <c r="I5092" t="s">
        <v>37</v>
      </c>
      <c r="J5092" t="s">
        <v>370</v>
      </c>
      <c r="K5092" t="s">
        <v>371</v>
      </c>
      <c r="L5092" t="s">
        <v>124</v>
      </c>
      <c r="M5092" t="s">
        <v>38</v>
      </c>
      <c r="N5092" t="s">
        <v>39</v>
      </c>
      <c r="O5092" s="23">
        <v>460</v>
      </c>
      <c r="P5092" s="9">
        <v>11.44</v>
      </c>
      <c r="Q5092" t="s">
        <v>40</v>
      </c>
      <c r="R5092">
        <v>44420</v>
      </c>
      <c r="S5092" s="9">
        <v>40.21</v>
      </c>
      <c r="T5092" s="26">
        <v>4.9909999999999997</v>
      </c>
      <c r="U5092" s="8">
        <v>200.67</v>
      </c>
      <c r="V5092" t="s">
        <v>8145</v>
      </c>
      <c r="W5092" t="s">
        <v>2007</v>
      </c>
      <c r="X5092" t="s">
        <v>42</v>
      </c>
      <c r="Y5092" t="s">
        <v>1740</v>
      </c>
      <c r="AA5092" s="1">
        <f t="shared" si="610"/>
        <v>46040</v>
      </c>
      <c r="AB5092" s="2">
        <f t="shared" si="611"/>
        <v>1</v>
      </c>
      <c r="AC5092" s="2">
        <f t="shared" si="612"/>
        <v>2026</v>
      </c>
      <c r="AD5092" s="2" t="str">
        <f>IFERROR(VLOOKUP(A5092,'Aux Área'!$A$4:$B$123,2,0),"-")</f>
        <v>OPERAÇÃO</v>
      </c>
    </row>
    <row r="5093" spans="1:30" x14ac:dyDescent="0.3">
      <c r="A5093" t="s">
        <v>1992</v>
      </c>
      <c r="B5093" t="s">
        <v>1993</v>
      </c>
      <c r="C5093" t="s">
        <v>8146</v>
      </c>
      <c r="D5093" t="s">
        <v>3547</v>
      </c>
      <c r="E5093" t="s">
        <v>3548</v>
      </c>
      <c r="F5093" t="s">
        <v>1995</v>
      </c>
      <c r="G5093" t="s">
        <v>659</v>
      </c>
      <c r="H5093" t="s">
        <v>1996</v>
      </c>
      <c r="I5093" t="s">
        <v>1997</v>
      </c>
      <c r="J5093" t="s">
        <v>275</v>
      </c>
      <c r="K5093" t="s">
        <v>276</v>
      </c>
      <c r="L5093" t="s">
        <v>124</v>
      </c>
      <c r="M5093" t="s">
        <v>38</v>
      </c>
      <c r="N5093" t="s">
        <v>668</v>
      </c>
      <c r="O5093" s="23">
        <v>245</v>
      </c>
      <c r="P5093" s="9">
        <v>4.62</v>
      </c>
      <c r="Q5093" t="s">
        <v>40</v>
      </c>
      <c r="R5093">
        <v>14854</v>
      </c>
      <c r="S5093" s="9">
        <v>53</v>
      </c>
      <c r="T5093" s="26">
        <v>7.45</v>
      </c>
      <c r="U5093" s="8">
        <v>394.85</v>
      </c>
      <c r="V5093" t="s">
        <v>8147</v>
      </c>
      <c r="W5093" t="s">
        <v>1985</v>
      </c>
      <c r="X5093" t="s">
        <v>42</v>
      </c>
      <c r="Y5093" t="s">
        <v>1986</v>
      </c>
      <c r="AA5093" s="1">
        <f t="shared" si="610"/>
        <v>46040</v>
      </c>
      <c r="AB5093" s="2">
        <f t="shared" si="611"/>
        <v>1</v>
      </c>
      <c r="AC5093" s="2">
        <f t="shared" si="612"/>
        <v>2026</v>
      </c>
      <c r="AD5093" s="2" t="str">
        <f>IFERROR(VLOOKUP(A5093,'Aux Área'!$A$4:$B$123,2,0),"-")</f>
        <v>PESADOS</v>
      </c>
    </row>
    <row r="5094" spans="1:30" x14ac:dyDescent="0.3">
      <c r="A5094" t="s">
        <v>2643</v>
      </c>
      <c r="B5094" t="s">
        <v>2307</v>
      </c>
      <c r="C5094" t="s">
        <v>8148</v>
      </c>
      <c r="D5094" t="s">
        <v>7207</v>
      </c>
      <c r="E5094" t="s">
        <v>7208</v>
      </c>
      <c r="F5094" t="s">
        <v>2646</v>
      </c>
      <c r="G5094" t="s">
        <v>1300</v>
      </c>
      <c r="H5094" t="s">
        <v>1301</v>
      </c>
      <c r="I5094" t="s">
        <v>37</v>
      </c>
      <c r="J5094" t="s">
        <v>172</v>
      </c>
      <c r="K5094" t="s">
        <v>173</v>
      </c>
      <c r="L5094" t="s">
        <v>124</v>
      </c>
      <c r="M5094" t="s">
        <v>38</v>
      </c>
      <c r="N5094" t="s">
        <v>39</v>
      </c>
      <c r="O5094" s="23">
        <v>472</v>
      </c>
      <c r="P5094" s="9">
        <v>11.12</v>
      </c>
      <c r="Q5094" t="s">
        <v>40</v>
      </c>
      <c r="R5094">
        <v>78491</v>
      </c>
      <c r="S5094" s="9">
        <v>42.43</v>
      </c>
      <c r="T5094" s="26">
        <v>4.59</v>
      </c>
      <c r="U5094" s="8">
        <v>194.75</v>
      </c>
      <c r="V5094" t="s">
        <v>112</v>
      </c>
      <c r="W5094" t="s">
        <v>2276</v>
      </c>
      <c r="X5094" t="s">
        <v>42</v>
      </c>
      <c r="Y5094" t="s">
        <v>2277</v>
      </c>
      <c r="AA5094" s="1">
        <f t="shared" si="610"/>
        <v>46040</v>
      </c>
      <c r="AB5094" s="2">
        <f t="shared" si="611"/>
        <v>1</v>
      </c>
      <c r="AC5094" s="2">
        <f t="shared" si="612"/>
        <v>2026</v>
      </c>
      <c r="AD5094" s="2" t="str">
        <f>IFERROR(VLOOKUP(A5094,'Aux Área'!$A$4:$B$123,2,0),"-")</f>
        <v>INSPEÇÃO</v>
      </c>
    </row>
    <row r="5095" spans="1:30" x14ac:dyDescent="0.3">
      <c r="A5095" t="s">
        <v>2181</v>
      </c>
      <c r="B5095" t="s">
        <v>4595</v>
      </c>
      <c r="C5095" t="s">
        <v>8149</v>
      </c>
      <c r="D5095" t="s">
        <v>3303</v>
      </c>
      <c r="E5095" t="s">
        <v>3304</v>
      </c>
      <c r="F5095" t="s">
        <v>2184</v>
      </c>
      <c r="G5095" t="s">
        <v>1135</v>
      </c>
      <c r="H5095" t="s">
        <v>2185</v>
      </c>
      <c r="I5095" t="s">
        <v>2186</v>
      </c>
      <c r="J5095" t="s">
        <v>241</v>
      </c>
      <c r="K5095" t="s">
        <v>242</v>
      </c>
      <c r="L5095" t="s">
        <v>110</v>
      </c>
      <c r="M5095" t="s">
        <v>38</v>
      </c>
      <c r="N5095" t="s">
        <v>668</v>
      </c>
      <c r="O5095" s="23">
        <v>901</v>
      </c>
      <c r="P5095" s="9">
        <v>16.18</v>
      </c>
      <c r="Q5095" t="s">
        <v>40</v>
      </c>
      <c r="R5095">
        <v>86358</v>
      </c>
      <c r="S5095" s="9">
        <v>55.7</v>
      </c>
      <c r="T5095" s="26">
        <v>5.8890000000000002</v>
      </c>
      <c r="U5095" s="8">
        <v>328.04</v>
      </c>
      <c r="V5095" t="s">
        <v>41</v>
      </c>
      <c r="W5095" t="s">
        <v>2007</v>
      </c>
      <c r="X5095" t="s">
        <v>42</v>
      </c>
      <c r="Y5095" t="s">
        <v>2188</v>
      </c>
      <c r="AA5095" s="1">
        <f t="shared" si="610"/>
        <v>46040</v>
      </c>
      <c r="AB5095" s="2">
        <f t="shared" si="611"/>
        <v>1</v>
      </c>
      <c r="AC5095" s="2">
        <f t="shared" si="612"/>
        <v>2026</v>
      </c>
      <c r="AD5095" s="2" t="str">
        <f>IFERROR(VLOOKUP(A5095,'Aux Área'!$A$4:$B$123,2,0),"-")</f>
        <v>INSPEÇÃO</v>
      </c>
    </row>
    <row r="5096" spans="1:30" x14ac:dyDescent="0.3">
      <c r="A5096" t="s">
        <v>2278</v>
      </c>
      <c r="B5096" t="s">
        <v>4664</v>
      </c>
      <c r="C5096" t="s">
        <v>8150</v>
      </c>
      <c r="D5096" t="s">
        <v>3243</v>
      </c>
      <c r="E5096" t="s">
        <v>3244</v>
      </c>
      <c r="F5096" t="s">
        <v>2281</v>
      </c>
      <c r="G5096" t="s">
        <v>1135</v>
      </c>
      <c r="H5096" t="s">
        <v>2275</v>
      </c>
      <c r="I5096" t="s">
        <v>1497</v>
      </c>
      <c r="J5096" t="s">
        <v>169</v>
      </c>
      <c r="K5096" t="s">
        <v>170</v>
      </c>
      <c r="L5096" t="s">
        <v>124</v>
      </c>
      <c r="M5096" t="s">
        <v>38</v>
      </c>
      <c r="N5096" t="s">
        <v>39</v>
      </c>
      <c r="O5096" s="23">
        <v>431</v>
      </c>
      <c r="P5096" s="9">
        <v>9.56</v>
      </c>
      <c r="Q5096" t="s">
        <v>40</v>
      </c>
      <c r="R5096">
        <v>83446</v>
      </c>
      <c r="S5096" s="9">
        <v>45.09</v>
      </c>
      <c r="T5096" s="26">
        <v>4.8899999999999997</v>
      </c>
      <c r="U5096" s="8">
        <v>220.49</v>
      </c>
      <c r="V5096" t="s">
        <v>41</v>
      </c>
      <c r="W5096" t="s">
        <v>2276</v>
      </c>
      <c r="X5096" t="s">
        <v>42</v>
      </c>
      <c r="Y5096" t="s">
        <v>2277</v>
      </c>
      <c r="AA5096" s="1">
        <f t="shared" si="610"/>
        <v>46040</v>
      </c>
      <c r="AB5096" s="2">
        <f t="shared" si="611"/>
        <v>1</v>
      </c>
      <c r="AC5096" s="2">
        <f t="shared" si="612"/>
        <v>2026</v>
      </c>
      <c r="AD5096" s="2" t="str">
        <f>IFERROR(VLOOKUP(A5096,'Aux Área'!$A$4:$B$123,2,0),"-")</f>
        <v>INSPEÇÃO</v>
      </c>
    </row>
    <row r="5097" spans="1:30" x14ac:dyDescent="0.3">
      <c r="A5097" t="s">
        <v>3092</v>
      </c>
      <c r="B5097" t="s">
        <v>4774</v>
      </c>
      <c r="C5097" t="s">
        <v>8151</v>
      </c>
      <c r="D5097" t="s">
        <v>3276</v>
      </c>
      <c r="E5097" t="s">
        <v>3277</v>
      </c>
      <c r="F5097" t="s">
        <v>3594</v>
      </c>
      <c r="G5097" t="s">
        <v>1135</v>
      </c>
      <c r="H5097" t="s">
        <v>2275</v>
      </c>
      <c r="I5097" t="s">
        <v>1497</v>
      </c>
      <c r="J5097" t="s">
        <v>231</v>
      </c>
      <c r="K5097" t="s">
        <v>232</v>
      </c>
      <c r="L5097" t="s">
        <v>217</v>
      </c>
      <c r="M5097" t="s">
        <v>38</v>
      </c>
      <c r="N5097" t="s">
        <v>39</v>
      </c>
      <c r="O5097" s="23">
        <v>500</v>
      </c>
      <c r="P5097" s="9">
        <v>10.69</v>
      </c>
      <c r="Q5097" t="s">
        <v>40</v>
      </c>
      <c r="R5097">
        <v>64421</v>
      </c>
      <c r="S5097" s="9">
        <v>46.79</v>
      </c>
      <c r="T5097" s="26">
        <v>4.8600000000000003</v>
      </c>
      <c r="U5097" s="8">
        <v>227.4</v>
      </c>
      <c r="V5097" t="s">
        <v>8152</v>
      </c>
      <c r="W5097" t="s">
        <v>2276</v>
      </c>
      <c r="X5097" t="s">
        <v>42</v>
      </c>
      <c r="Y5097" t="s">
        <v>2277</v>
      </c>
      <c r="AA5097" s="1">
        <f t="shared" si="610"/>
        <v>46040</v>
      </c>
      <c r="AB5097" s="2">
        <f t="shared" si="611"/>
        <v>1</v>
      </c>
      <c r="AC5097" s="2">
        <f t="shared" si="612"/>
        <v>2026</v>
      </c>
      <c r="AD5097" s="2" t="str">
        <f>IFERROR(VLOOKUP(A5097,'Aux Área'!$A$4:$B$123,2,0),"-")</f>
        <v>INSPEÇÃO</v>
      </c>
    </row>
    <row r="5098" spans="1:30" x14ac:dyDescent="0.3">
      <c r="A5098" t="s">
        <v>2679</v>
      </c>
      <c r="B5098" t="s">
        <v>2680</v>
      </c>
      <c r="C5098" t="s">
        <v>8153</v>
      </c>
      <c r="D5098" t="s">
        <v>3597</v>
      </c>
      <c r="E5098" t="s">
        <v>3598</v>
      </c>
      <c r="F5098" t="s">
        <v>2682</v>
      </c>
      <c r="G5098" t="s">
        <v>659</v>
      </c>
      <c r="H5098" t="s">
        <v>1996</v>
      </c>
      <c r="I5098" t="s">
        <v>1997</v>
      </c>
      <c r="J5098" t="s">
        <v>165</v>
      </c>
      <c r="K5098" t="s">
        <v>166</v>
      </c>
      <c r="L5098" t="s">
        <v>167</v>
      </c>
      <c r="M5098" t="s">
        <v>38</v>
      </c>
      <c r="N5098" t="s">
        <v>668</v>
      </c>
      <c r="O5098" s="23">
        <v>279</v>
      </c>
      <c r="P5098" s="9">
        <v>4.58</v>
      </c>
      <c r="Q5098" t="s">
        <v>40</v>
      </c>
      <c r="R5098">
        <v>13222</v>
      </c>
      <c r="S5098" s="9">
        <v>60.95</v>
      </c>
      <c r="T5098" s="26">
        <v>6.24</v>
      </c>
      <c r="U5098" s="8">
        <v>380.33</v>
      </c>
      <c r="V5098" t="s">
        <v>41</v>
      </c>
      <c r="W5098" t="s">
        <v>1985</v>
      </c>
      <c r="X5098" t="s">
        <v>42</v>
      </c>
      <c r="Y5098" t="s">
        <v>1986</v>
      </c>
      <c r="AA5098" s="1">
        <f t="shared" si="610"/>
        <v>46040</v>
      </c>
      <c r="AB5098" s="2">
        <f t="shared" si="611"/>
        <v>1</v>
      </c>
      <c r="AC5098" s="2">
        <f t="shared" si="612"/>
        <v>2026</v>
      </c>
      <c r="AD5098" s="2" t="str">
        <f>IFERROR(VLOOKUP(A5098,'Aux Área'!$A$4:$B$123,2,0),"-")</f>
        <v>PESADOS</v>
      </c>
    </row>
    <row r="5099" spans="1:30" x14ac:dyDescent="0.3">
      <c r="A5099" t="s">
        <v>50</v>
      </c>
      <c r="B5099" t="s">
        <v>324</v>
      </c>
      <c r="C5099" t="s">
        <v>8154</v>
      </c>
      <c r="D5099" t="s">
        <v>326</v>
      </c>
      <c r="E5099" t="s">
        <v>327</v>
      </c>
      <c r="F5099" t="s">
        <v>51</v>
      </c>
      <c r="G5099" t="s">
        <v>35</v>
      </c>
      <c r="H5099" t="s">
        <v>36</v>
      </c>
      <c r="I5099" t="s">
        <v>37</v>
      </c>
      <c r="J5099" t="s">
        <v>2817</v>
      </c>
      <c r="K5099" t="s">
        <v>2818</v>
      </c>
      <c r="L5099" t="s">
        <v>84</v>
      </c>
      <c r="M5099" t="s">
        <v>38</v>
      </c>
      <c r="N5099" t="s">
        <v>39</v>
      </c>
      <c r="O5099" s="23">
        <v>185</v>
      </c>
      <c r="P5099" s="9">
        <v>4.8099999999999996</v>
      </c>
      <c r="Q5099" t="s">
        <v>40</v>
      </c>
      <c r="R5099">
        <v>17174</v>
      </c>
      <c r="S5099" s="9">
        <v>38.47</v>
      </c>
      <c r="T5099" s="26">
        <v>5.24</v>
      </c>
      <c r="U5099" s="8">
        <v>201.6</v>
      </c>
      <c r="V5099" t="s">
        <v>8155</v>
      </c>
      <c r="W5099" t="s">
        <v>2007</v>
      </c>
      <c r="X5099" t="s">
        <v>42</v>
      </c>
      <c r="Y5099" t="s">
        <v>1740</v>
      </c>
      <c r="AA5099" s="1">
        <f t="shared" si="610"/>
        <v>46040</v>
      </c>
      <c r="AB5099" s="2">
        <f t="shared" si="611"/>
        <v>1</v>
      </c>
      <c r="AC5099" s="2">
        <f t="shared" si="612"/>
        <v>2026</v>
      </c>
      <c r="AD5099" s="2" t="str">
        <f>IFERROR(VLOOKUP(A5099,'Aux Área'!$A$4:$B$123,2,0),"-")</f>
        <v>TI</v>
      </c>
    </row>
    <row r="5100" spans="1:30" x14ac:dyDescent="0.3">
      <c r="A5100" t="s">
        <v>2306</v>
      </c>
      <c r="B5100" t="s">
        <v>4613</v>
      </c>
      <c r="C5100" t="s">
        <v>8156</v>
      </c>
      <c r="D5100" t="s">
        <v>4386</v>
      </c>
      <c r="E5100" t="s">
        <v>4387</v>
      </c>
      <c r="F5100" t="s">
        <v>2309</v>
      </c>
      <c r="G5100" t="s">
        <v>1135</v>
      </c>
      <c r="H5100" t="s">
        <v>2275</v>
      </c>
      <c r="I5100" t="s">
        <v>1497</v>
      </c>
      <c r="J5100" t="s">
        <v>1665</v>
      </c>
      <c r="K5100" t="s">
        <v>1666</v>
      </c>
      <c r="L5100" t="s">
        <v>301</v>
      </c>
      <c r="M5100" t="s">
        <v>38</v>
      </c>
      <c r="N5100" t="s">
        <v>39</v>
      </c>
      <c r="O5100" s="23">
        <v>428</v>
      </c>
      <c r="P5100" s="9">
        <v>10.19</v>
      </c>
      <c r="Q5100" t="s">
        <v>40</v>
      </c>
      <c r="R5100">
        <v>75871</v>
      </c>
      <c r="S5100" s="9">
        <v>42</v>
      </c>
      <c r="T5100" s="26">
        <v>4.8899999999999997</v>
      </c>
      <c r="U5100" s="8">
        <v>205.38</v>
      </c>
      <c r="V5100" t="s">
        <v>8157</v>
      </c>
      <c r="W5100" t="s">
        <v>2276</v>
      </c>
      <c r="X5100" t="s">
        <v>42</v>
      </c>
      <c r="Y5100" t="s">
        <v>2277</v>
      </c>
      <c r="AA5100" s="1">
        <f t="shared" si="610"/>
        <v>46040</v>
      </c>
      <c r="AB5100" s="2">
        <f t="shared" si="611"/>
        <v>1</v>
      </c>
      <c r="AC5100" s="2">
        <f t="shared" si="612"/>
        <v>2026</v>
      </c>
      <c r="AD5100" s="2" t="str">
        <f>IFERROR(VLOOKUP(A5100,'Aux Área'!$A$4:$B$123,2,0),"-")</f>
        <v>INSPEÇÃO</v>
      </c>
    </row>
    <row r="5101" spans="1:30" x14ac:dyDescent="0.3">
      <c r="A5101" t="s">
        <v>2282</v>
      </c>
      <c r="B5101" t="s">
        <v>4679</v>
      </c>
      <c r="C5101" t="s">
        <v>8158</v>
      </c>
      <c r="D5101" t="s">
        <v>6708</v>
      </c>
      <c r="E5101" t="s">
        <v>6709</v>
      </c>
      <c r="F5101" t="s">
        <v>2285</v>
      </c>
      <c r="G5101" t="s">
        <v>1135</v>
      </c>
      <c r="H5101" t="s">
        <v>2275</v>
      </c>
      <c r="I5101" t="s">
        <v>1497</v>
      </c>
      <c r="J5101" t="s">
        <v>165</v>
      </c>
      <c r="K5101" t="s">
        <v>166</v>
      </c>
      <c r="L5101" t="s">
        <v>167</v>
      </c>
      <c r="M5101" t="s">
        <v>38</v>
      </c>
      <c r="N5101" t="s">
        <v>39</v>
      </c>
      <c r="O5101" s="10">
        <v>411</v>
      </c>
      <c r="P5101" s="24">
        <v>9.6999999999999993</v>
      </c>
      <c r="Q5101" t="s">
        <v>40</v>
      </c>
      <c r="R5101">
        <v>70186</v>
      </c>
      <c r="S5101" s="9">
        <v>42.38</v>
      </c>
      <c r="T5101" s="26">
        <v>4.79</v>
      </c>
      <c r="U5101" s="8">
        <v>203.02</v>
      </c>
      <c r="V5101" t="s">
        <v>41</v>
      </c>
      <c r="W5101" t="s">
        <v>2276</v>
      </c>
      <c r="X5101" t="s">
        <v>42</v>
      </c>
      <c r="Y5101" t="s">
        <v>2277</v>
      </c>
      <c r="AA5101" s="1">
        <f t="shared" si="610"/>
        <v>46040</v>
      </c>
      <c r="AB5101" s="2">
        <f t="shared" si="611"/>
        <v>1</v>
      </c>
      <c r="AC5101" s="2">
        <f t="shared" si="612"/>
        <v>2026</v>
      </c>
      <c r="AD5101" s="2" t="str">
        <f>IFERROR(VLOOKUP(A5101,'Aux Área'!$A$4:$B$123,2,0),"-")</f>
        <v>INSPEÇÃO</v>
      </c>
    </row>
    <row r="5102" spans="1:30" x14ac:dyDescent="0.3">
      <c r="A5102" t="s">
        <v>2664</v>
      </c>
      <c r="B5102" t="s">
        <v>2665</v>
      </c>
      <c r="C5102" t="s">
        <v>8159</v>
      </c>
      <c r="D5102" t="s">
        <v>3949</v>
      </c>
      <c r="E5102" t="s">
        <v>3950</v>
      </c>
      <c r="F5102" t="s">
        <v>2667</v>
      </c>
      <c r="G5102" t="s">
        <v>659</v>
      </c>
      <c r="H5102" t="s">
        <v>2215</v>
      </c>
      <c r="I5102" t="s">
        <v>667</v>
      </c>
      <c r="J5102" t="s">
        <v>215</v>
      </c>
      <c r="K5102" t="s">
        <v>216</v>
      </c>
      <c r="L5102" t="s">
        <v>217</v>
      </c>
      <c r="M5102" t="s">
        <v>38</v>
      </c>
      <c r="N5102" t="s">
        <v>668</v>
      </c>
      <c r="O5102" s="23">
        <v>395</v>
      </c>
      <c r="P5102" s="9">
        <v>4.91</v>
      </c>
      <c r="Q5102" t="s">
        <v>40</v>
      </c>
      <c r="R5102">
        <v>8901</v>
      </c>
      <c r="S5102" s="9">
        <v>80.39</v>
      </c>
      <c r="T5102" s="26">
        <v>6.29</v>
      </c>
      <c r="U5102" s="8">
        <v>505.68</v>
      </c>
      <c r="V5102" t="s">
        <v>41</v>
      </c>
      <c r="W5102" t="s">
        <v>2007</v>
      </c>
      <c r="X5102" t="s">
        <v>42</v>
      </c>
      <c r="Y5102" t="s">
        <v>1740</v>
      </c>
      <c r="AA5102" s="1">
        <f t="shared" si="610"/>
        <v>46040</v>
      </c>
      <c r="AB5102" s="2">
        <f t="shared" si="611"/>
        <v>1</v>
      </c>
      <c r="AC5102" s="2">
        <f t="shared" si="612"/>
        <v>2026</v>
      </c>
      <c r="AD5102" s="2" t="str">
        <f>IFERROR(VLOOKUP(A5102,'Aux Área'!$A$4:$B$123,2,0),"-")</f>
        <v>APH</v>
      </c>
    </row>
    <row r="5103" spans="1:30" x14ac:dyDescent="0.3">
      <c r="A5103" t="s">
        <v>2638</v>
      </c>
      <c r="B5103" t="s">
        <v>4593</v>
      </c>
      <c r="C5103" t="s">
        <v>8160</v>
      </c>
      <c r="D5103" t="s">
        <v>7192</v>
      </c>
      <c r="E5103" t="s">
        <v>7193</v>
      </c>
      <c r="F5103" t="s">
        <v>2641</v>
      </c>
      <c r="G5103" t="s">
        <v>1135</v>
      </c>
      <c r="H5103" t="s">
        <v>2275</v>
      </c>
      <c r="I5103" t="s">
        <v>1497</v>
      </c>
      <c r="J5103" t="s">
        <v>275</v>
      </c>
      <c r="K5103" t="s">
        <v>276</v>
      </c>
      <c r="L5103" t="s">
        <v>124</v>
      </c>
      <c r="M5103" t="s">
        <v>38</v>
      </c>
      <c r="N5103" t="s">
        <v>39</v>
      </c>
      <c r="O5103" s="23">
        <v>553</v>
      </c>
      <c r="P5103" s="9">
        <v>12.19</v>
      </c>
      <c r="Q5103" t="s">
        <v>40</v>
      </c>
      <c r="R5103">
        <v>71058</v>
      </c>
      <c r="S5103" s="9">
        <v>45.35</v>
      </c>
      <c r="T5103" s="26">
        <v>4.79</v>
      </c>
      <c r="U5103" s="8">
        <v>217.23</v>
      </c>
      <c r="V5103" t="s">
        <v>8161</v>
      </c>
      <c r="W5103" t="s">
        <v>2276</v>
      </c>
      <c r="X5103" t="s">
        <v>42</v>
      </c>
      <c r="Y5103" t="s">
        <v>2277</v>
      </c>
      <c r="AA5103" s="1">
        <f t="shared" si="610"/>
        <v>46040</v>
      </c>
      <c r="AB5103" s="2">
        <f t="shared" si="611"/>
        <v>1</v>
      </c>
      <c r="AC5103" s="2">
        <f t="shared" si="612"/>
        <v>2026</v>
      </c>
      <c r="AD5103" s="2" t="str">
        <f>IFERROR(VLOOKUP(A5103,'Aux Área'!$A$4:$B$123,2,0),"-")</f>
        <v>INSPEÇÃO</v>
      </c>
    </row>
    <row r="5104" spans="1:30" x14ac:dyDescent="0.3">
      <c r="A5104" t="s">
        <v>2461</v>
      </c>
      <c r="B5104" t="s">
        <v>5008</v>
      </c>
      <c r="C5104" t="s">
        <v>8162</v>
      </c>
      <c r="D5104" t="s">
        <v>3285</v>
      </c>
      <c r="E5104" t="s">
        <v>3286</v>
      </c>
      <c r="F5104" t="s">
        <v>3574</v>
      </c>
      <c r="G5104" t="s">
        <v>1135</v>
      </c>
      <c r="H5104" t="s">
        <v>2275</v>
      </c>
      <c r="I5104" t="s">
        <v>1497</v>
      </c>
      <c r="J5104" t="s">
        <v>231</v>
      </c>
      <c r="K5104" t="s">
        <v>232</v>
      </c>
      <c r="L5104" t="s">
        <v>217</v>
      </c>
      <c r="M5104" t="s">
        <v>38</v>
      </c>
      <c r="N5104" t="s">
        <v>39</v>
      </c>
      <c r="O5104" s="23">
        <v>551</v>
      </c>
      <c r="P5104" s="9">
        <v>11.61</v>
      </c>
      <c r="Q5104" t="s">
        <v>40</v>
      </c>
      <c r="R5104">
        <v>63760</v>
      </c>
      <c r="S5104" s="9">
        <v>47.44</v>
      </c>
      <c r="T5104" s="26">
        <v>4.8600000000000003</v>
      </c>
      <c r="U5104" s="8">
        <v>230.57</v>
      </c>
      <c r="V5104" t="s">
        <v>8163</v>
      </c>
      <c r="W5104" t="s">
        <v>2276</v>
      </c>
      <c r="X5104" t="s">
        <v>42</v>
      </c>
      <c r="Y5104" t="s">
        <v>2277</v>
      </c>
      <c r="AA5104" s="1">
        <f t="shared" si="610"/>
        <v>46040</v>
      </c>
      <c r="AB5104" s="2">
        <f t="shared" si="611"/>
        <v>1</v>
      </c>
      <c r="AC5104" s="2">
        <f t="shared" si="612"/>
        <v>2026</v>
      </c>
      <c r="AD5104" s="2" t="str">
        <f>IFERROR(VLOOKUP(A5104,'Aux Área'!$A$4:$B$123,2,0),"-")</f>
        <v>INSPEÇÃO</v>
      </c>
    </row>
    <row r="5105" spans="1:30" x14ac:dyDescent="0.3">
      <c r="A5105" t="s">
        <v>52</v>
      </c>
      <c r="B5105" t="s">
        <v>1449</v>
      </c>
      <c r="C5105" t="s">
        <v>8164</v>
      </c>
      <c r="D5105" t="s">
        <v>3149</v>
      </c>
      <c r="E5105" t="s">
        <v>3150</v>
      </c>
      <c r="F5105" t="s">
        <v>53</v>
      </c>
      <c r="G5105" t="s">
        <v>35</v>
      </c>
      <c r="H5105" t="s">
        <v>36</v>
      </c>
      <c r="I5105" t="s">
        <v>37</v>
      </c>
      <c r="J5105" t="s">
        <v>122</v>
      </c>
      <c r="K5105" t="s">
        <v>123</v>
      </c>
      <c r="L5105" t="s">
        <v>124</v>
      </c>
      <c r="M5105" t="s">
        <v>38</v>
      </c>
      <c r="N5105" t="s">
        <v>39</v>
      </c>
      <c r="O5105" s="23">
        <v>409</v>
      </c>
      <c r="P5105" s="9">
        <v>12.76</v>
      </c>
      <c r="Q5105" t="s">
        <v>40</v>
      </c>
      <c r="R5105">
        <v>44829</v>
      </c>
      <c r="S5105" s="9">
        <v>32.06</v>
      </c>
      <c r="T5105" s="26">
        <v>5.09</v>
      </c>
      <c r="U5105" s="8">
        <v>163.19</v>
      </c>
      <c r="V5105" t="s">
        <v>41</v>
      </c>
      <c r="W5105" t="s">
        <v>2007</v>
      </c>
      <c r="X5105" t="s">
        <v>42</v>
      </c>
      <c r="Y5105" t="s">
        <v>1740</v>
      </c>
      <c r="AA5105" s="1">
        <f t="shared" si="610"/>
        <v>46040</v>
      </c>
      <c r="AB5105" s="2">
        <f t="shared" si="611"/>
        <v>1</v>
      </c>
      <c r="AC5105" s="2">
        <f t="shared" si="612"/>
        <v>2026</v>
      </c>
      <c r="AD5105" s="2" t="str">
        <f>IFERROR(VLOOKUP(A5105,'Aux Área'!$A$4:$B$123,2,0),"-")</f>
        <v>OPERAÇÃO</v>
      </c>
    </row>
    <row r="5106" spans="1:30" x14ac:dyDescent="0.3">
      <c r="A5106" t="s">
        <v>2318</v>
      </c>
      <c r="B5106" t="s">
        <v>2733</v>
      </c>
      <c r="C5106" t="s">
        <v>8165</v>
      </c>
      <c r="D5106" t="s">
        <v>3030</v>
      </c>
      <c r="E5106" t="s">
        <v>3031</v>
      </c>
      <c r="F5106" t="s">
        <v>4203</v>
      </c>
      <c r="G5106" t="s">
        <v>1135</v>
      </c>
      <c r="H5106" t="s">
        <v>2185</v>
      </c>
      <c r="I5106" t="s">
        <v>2186</v>
      </c>
      <c r="J5106" t="s">
        <v>169</v>
      </c>
      <c r="K5106" t="s">
        <v>170</v>
      </c>
      <c r="L5106" t="s">
        <v>124</v>
      </c>
      <c r="M5106" t="s">
        <v>38</v>
      </c>
      <c r="N5106" t="s">
        <v>668</v>
      </c>
      <c r="O5106" s="23">
        <v>985</v>
      </c>
      <c r="P5106" s="9">
        <v>14.66</v>
      </c>
      <c r="Q5106" t="s">
        <v>40</v>
      </c>
      <c r="R5106">
        <v>77257</v>
      </c>
      <c r="S5106" s="9">
        <v>67.19</v>
      </c>
      <c r="T5106" s="26">
        <v>5.94</v>
      </c>
      <c r="U5106" s="8">
        <v>399.11</v>
      </c>
      <c r="V5106" t="s">
        <v>112</v>
      </c>
      <c r="W5106" t="s">
        <v>2007</v>
      </c>
      <c r="X5106" t="s">
        <v>42</v>
      </c>
      <c r="Y5106" t="s">
        <v>2188</v>
      </c>
      <c r="AA5106" s="1">
        <f t="shared" si="610"/>
        <v>46040</v>
      </c>
      <c r="AB5106" s="2">
        <f t="shared" si="611"/>
        <v>1</v>
      </c>
      <c r="AC5106" s="2">
        <f t="shared" si="612"/>
        <v>2026</v>
      </c>
      <c r="AD5106" s="2" t="str">
        <f>IFERROR(VLOOKUP(A5106,'Aux Área'!$A$4:$B$123,2,0),"-")</f>
        <v>INSPEÇÃO</v>
      </c>
    </row>
    <row r="5107" spans="1:30" x14ac:dyDescent="0.3">
      <c r="A5107" t="s">
        <v>2260</v>
      </c>
      <c r="B5107" t="s">
        <v>113</v>
      </c>
      <c r="C5107" t="s">
        <v>8166</v>
      </c>
      <c r="D5107" t="s">
        <v>3618</v>
      </c>
      <c r="E5107" t="s">
        <v>3619</v>
      </c>
      <c r="F5107" t="s">
        <v>2262</v>
      </c>
      <c r="G5107" t="s">
        <v>35</v>
      </c>
      <c r="H5107" t="s">
        <v>2263</v>
      </c>
      <c r="I5107" t="s">
        <v>2186</v>
      </c>
      <c r="J5107" t="s">
        <v>139</v>
      </c>
      <c r="K5107" t="s">
        <v>140</v>
      </c>
      <c r="L5107" t="s">
        <v>141</v>
      </c>
      <c r="M5107" t="s">
        <v>38</v>
      </c>
      <c r="N5107" t="s">
        <v>668</v>
      </c>
      <c r="O5107" s="23">
        <v>933</v>
      </c>
      <c r="P5107" s="9">
        <v>15.68</v>
      </c>
      <c r="Q5107" t="s">
        <v>40</v>
      </c>
      <c r="R5107">
        <v>68166</v>
      </c>
      <c r="S5107" s="9">
        <v>59.51</v>
      </c>
      <c r="T5107" s="26">
        <v>5.64</v>
      </c>
      <c r="U5107" s="8">
        <v>335.64</v>
      </c>
      <c r="V5107" t="s">
        <v>8167</v>
      </c>
      <c r="W5107" t="s">
        <v>2007</v>
      </c>
      <c r="X5107" t="s">
        <v>42</v>
      </c>
      <c r="Y5107" t="s">
        <v>1740</v>
      </c>
      <c r="AA5107" s="1">
        <f t="shared" si="610"/>
        <v>46040</v>
      </c>
      <c r="AB5107" s="2">
        <f t="shared" si="611"/>
        <v>1</v>
      </c>
      <c r="AC5107" s="2">
        <f t="shared" si="612"/>
        <v>2026</v>
      </c>
      <c r="AD5107" s="2" t="str">
        <f>IFERROR(VLOOKUP(A5107,'Aux Área'!$A$4:$B$123,2,0),"-")</f>
        <v>INSPEÇÃO</v>
      </c>
    </row>
    <row r="5108" spans="1:30" x14ac:dyDescent="0.3">
      <c r="A5108" t="s">
        <v>2643</v>
      </c>
      <c r="B5108" t="s">
        <v>2307</v>
      </c>
      <c r="C5108" t="s">
        <v>8168</v>
      </c>
      <c r="D5108" t="s">
        <v>7207</v>
      </c>
      <c r="E5108" t="s">
        <v>7208</v>
      </c>
      <c r="F5108" t="s">
        <v>2646</v>
      </c>
      <c r="G5108" t="s">
        <v>1300</v>
      </c>
      <c r="H5108" t="s">
        <v>1301</v>
      </c>
      <c r="I5108" t="s">
        <v>37</v>
      </c>
      <c r="J5108" t="s">
        <v>172</v>
      </c>
      <c r="K5108" t="s">
        <v>173</v>
      </c>
      <c r="L5108" t="s">
        <v>124</v>
      </c>
      <c r="M5108" t="s">
        <v>38</v>
      </c>
      <c r="N5108" t="s">
        <v>39</v>
      </c>
      <c r="O5108" s="23">
        <v>405</v>
      </c>
      <c r="P5108" s="9">
        <v>10.42</v>
      </c>
      <c r="Q5108" t="s">
        <v>40</v>
      </c>
      <c r="R5108">
        <v>78896</v>
      </c>
      <c r="S5108" s="9">
        <v>38.869999999999997</v>
      </c>
      <c r="T5108" s="26">
        <v>4.59</v>
      </c>
      <c r="U5108" s="8">
        <v>178.41</v>
      </c>
      <c r="V5108" t="s">
        <v>7258</v>
      </c>
      <c r="W5108" t="s">
        <v>2276</v>
      </c>
      <c r="X5108" t="s">
        <v>42</v>
      </c>
      <c r="Y5108" t="s">
        <v>2277</v>
      </c>
      <c r="AA5108" s="1">
        <f t="shared" si="610"/>
        <v>46040</v>
      </c>
      <c r="AB5108" s="2">
        <f t="shared" si="611"/>
        <v>1</v>
      </c>
      <c r="AC5108" s="2">
        <f t="shared" si="612"/>
        <v>2026</v>
      </c>
      <c r="AD5108" s="2" t="str">
        <f>IFERROR(VLOOKUP(A5108,'Aux Área'!$A$4:$B$123,2,0),"-")</f>
        <v>INSPEÇÃO</v>
      </c>
    </row>
    <row r="5109" spans="1:30" x14ac:dyDescent="0.3">
      <c r="A5109" t="s">
        <v>2041</v>
      </c>
      <c r="B5109" t="s">
        <v>2042</v>
      </c>
      <c r="C5109" t="s">
        <v>8169</v>
      </c>
      <c r="D5109" t="s">
        <v>1297</v>
      </c>
      <c r="E5109" t="s">
        <v>2221</v>
      </c>
      <c r="F5109" t="s">
        <v>2044</v>
      </c>
      <c r="G5109" t="s">
        <v>659</v>
      </c>
      <c r="H5109" t="s">
        <v>1996</v>
      </c>
      <c r="I5109" t="s">
        <v>1997</v>
      </c>
      <c r="J5109" t="s">
        <v>231</v>
      </c>
      <c r="K5109" t="s">
        <v>232</v>
      </c>
      <c r="L5109" t="s">
        <v>217</v>
      </c>
      <c r="M5109" t="s">
        <v>38</v>
      </c>
      <c r="N5109" t="s">
        <v>668</v>
      </c>
      <c r="O5109" s="23">
        <v>280</v>
      </c>
      <c r="P5109" s="9">
        <v>5.96</v>
      </c>
      <c r="Q5109" t="s">
        <v>40</v>
      </c>
      <c r="R5109">
        <v>21422</v>
      </c>
      <c r="S5109" s="9">
        <v>47.01</v>
      </c>
      <c r="T5109" s="26">
        <v>5.9909999999999997</v>
      </c>
      <c r="U5109" s="8">
        <v>281.63</v>
      </c>
      <c r="V5109" t="s">
        <v>8170</v>
      </c>
      <c r="W5109" t="s">
        <v>1985</v>
      </c>
      <c r="X5109" t="s">
        <v>42</v>
      </c>
      <c r="Y5109" t="s">
        <v>1986</v>
      </c>
      <c r="AA5109" s="1">
        <f t="shared" si="610"/>
        <v>46040</v>
      </c>
      <c r="AB5109" s="2">
        <f t="shared" si="611"/>
        <v>1</v>
      </c>
      <c r="AC5109" s="2">
        <f t="shared" si="612"/>
        <v>2026</v>
      </c>
      <c r="AD5109" s="2" t="str">
        <f>IFERROR(VLOOKUP(A5109,'Aux Área'!$A$4:$B$123,2,0),"-")</f>
        <v>PESADOS</v>
      </c>
    </row>
    <row r="5110" spans="1:30" x14ac:dyDescent="0.3">
      <c r="A5110" t="s">
        <v>2278</v>
      </c>
      <c r="B5110" t="s">
        <v>4664</v>
      </c>
      <c r="C5110" t="s">
        <v>8171</v>
      </c>
      <c r="D5110" t="s">
        <v>7064</v>
      </c>
      <c r="E5110" t="s">
        <v>7065</v>
      </c>
      <c r="F5110" t="s">
        <v>2281</v>
      </c>
      <c r="G5110" t="s">
        <v>1135</v>
      </c>
      <c r="H5110" t="s">
        <v>2275</v>
      </c>
      <c r="I5110" t="s">
        <v>1497</v>
      </c>
      <c r="J5110" t="s">
        <v>165</v>
      </c>
      <c r="K5110" t="s">
        <v>166</v>
      </c>
      <c r="L5110" t="s">
        <v>167</v>
      </c>
      <c r="M5110" t="s">
        <v>38</v>
      </c>
      <c r="N5110" t="s">
        <v>39</v>
      </c>
      <c r="O5110" s="23">
        <v>406</v>
      </c>
      <c r="P5110" s="9">
        <v>9.49</v>
      </c>
      <c r="Q5110" t="s">
        <v>40</v>
      </c>
      <c r="R5110">
        <v>83852</v>
      </c>
      <c r="S5110" s="9">
        <v>42.8</v>
      </c>
      <c r="T5110" s="26">
        <v>4.79</v>
      </c>
      <c r="U5110" s="8">
        <v>205.02</v>
      </c>
      <c r="V5110" t="s">
        <v>41</v>
      </c>
      <c r="W5110" t="s">
        <v>2276</v>
      </c>
      <c r="X5110" t="s">
        <v>42</v>
      </c>
      <c r="Y5110" t="s">
        <v>2277</v>
      </c>
      <c r="AA5110" s="1">
        <f t="shared" si="610"/>
        <v>46040</v>
      </c>
      <c r="AB5110" s="2">
        <f t="shared" si="611"/>
        <v>1</v>
      </c>
      <c r="AC5110" s="2">
        <f t="shared" si="612"/>
        <v>2026</v>
      </c>
      <c r="AD5110" s="2" t="str">
        <f>IFERROR(VLOOKUP(A5110,'Aux Área'!$A$4:$B$123,2,0),"-")</f>
        <v>INSPEÇÃO</v>
      </c>
    </row>
    <row r="5111" spans="1:30" x14ac:dyDescent="0.3">
      <c r="A5111" t="s">
        <v>3092</v>
      </c>
      <c r="B5111" t="s">
        <v>4774</v>
      </c>
      <c r="C5111" t="s">
        <v>8172</v>
      </c>
      <c r="D5111" t="s">
        <v>5291</v>
      </c>
      <c r="E5111" t="s">
        <v>5292</v>
      </c>
      <c r="F5111" t="s">
        <v>3594</v>
      </c>
      <c r="G5111" t="s">
        <v>1135</v>
      </c>
      <c r="H5111" t="s">
        <v>2275</v>
      </c>
      <c r="I5111" t="s">
        <v>1497</v>
      </c>
      <c r="J5111" t="s">
        <v>231</v>
      </c>
      <c r="K5111" t="s">
        <v>232</v>
      </c>
      <c r="L5111" t="s">
        <v>217</v>
      </c>
      <c r="M5111" t="s">
        <v>38</v>
      </c>
      <c r="N5111" t="s">
        <v>39</v>
      </c>
      <c r="O5111" s="23">
        <v>404</v>
      </c>
      <c r="P5111" s="9">
        <v>11.45</v>
      </c>
      <c r="Q5111" t="s">
        <v>40</v>
      </c>
      <c r="R5111">
        <v>64825</v>
      </c>
      <c r="S5111" s="9">
        <v>35.270000000000003</v>
      </c>
      <c r="T5111" s="26">
        <v>4.8600000000000003</v>
      </c>
      <c r="U5111" s="8">
        <v>171.42</v>
      </c>
      <c r="V5111" t="s">
        <v>8173</v>
      </c>
      <c r="W5111" t="s">
        <v>2276</v>
      </c>
      <c r="X5111" t="s">
        <v>42</v>
      </c>
      <c r="Y5111" t="s">
        <v>2277</v>
      </c>
      <c r="AA5111" s="1">
        <f t="shared" si="610"/>
        <v>46040</v>
      </c>
      <c r="AB5111" s="2">
        <f t="shared" si="611"/>
        <v>1</v>
      </c>
      <c r="AC5111" s="2">
        <f t="shared" si="612"/>
        <v>2026</v>
      </c>
      <c r="AD5111" s="2" t="str">
        <f>IFERROR(VLOOKUP(A5111,'Aux Área'!$A$4:$B$123,2,0),"-")</f>
        <v>INSPEÇÃO</v>
      </c>
    </row>
    <row r="5112" spans="1:30" x14ac:dyDescent="0.3">
      <c r="A5112" t="s">
        <v>52</v>
      </c>
      <c r="B5112" t="s">
        <v>1449</v>
      </c>
      <c r="C5112" t="s">
        <v>8174</v>
      </c>
      <c r="D5112" t="s">
        <v>3205</v>
      </c>
      <c r="E5112" t="s">
        <v>3206</v>
      </c>
      <c r="F5112" t="s">
        <v>53</v>
      </c>
      <c r="G5112" t="s">
        <v>35</v>
      </c>
      <c r="H5112" t="s">
        <v>36</v>
      </c>
      <c r="I5112" t="s">
        <v>37</v>
      </c>
      <c r="J5112" t="s">
        <v>169</v>
      </c>
      <c r="K5112" t="s">
        <v>170</v>
      </c>
      <c r="L5112" t="s">
        <v>124</v>
      </c>
      <c r="M5112" t="s">
        <v>38</v>
      </c>
      <c r="N5112" t="s">
        <v>39</v>
      </c>
      <c r="O5112" s="23">
        <v>111</v>
      </c>
      <c r="P5112" s="9">
        <v>6.81</v>
      </c>
      <c r="Q5112" t="s">
        <v>40</v>
      </c>
      <c r="R5112">
        <v>44940</v>
      </c>
      <c r="S5112" s="9">
        <v>16.3</v>
      </c>
      <c r="T5112" s="26">
        <v>4.8899999999999997</v>
      </c>
      <c r="U5112" s="8">
        <v>79.709999999999994</v>
      </c>
      <c r="V5112" t="s">
        <v>41</v>
      </c>
      <c r="W5112" t="s">
        <v>2007</v>
      </c>
      <c r="X5112" t="s">
        <v>42</v>
      </c>
      <c r="Y5112" t="s">
        <v>1740</v>
      </c>
      <c r="AA5112" s="1">
        <f t="shared" si="610"/>
        <v>46040</v>
      </c>
      <c r="AB5112" s="2">
        <f t="shared" si="611"/>
        <v>1</v>
      </c>
      <c r="AC5112" s="2">
        <f t="shared" si="612"/>
        <v>2026</v>
      </c>
      <c r="AD5112" s="2" t="str">
        <f>IFERROR(VLOOKUP(A5112,'Aux Área'!$A$4:$B$123,2,0),"-")</f>
        <v>OPERAÇÃO</v>
      </c>
    </row>
    <row r="5113" spans="1:30" x14ac:dyDescent="0.3">
      <c r="A5113" t="s">
        <v>2306</v>
      </c>
      <c r="B5113" t="s">
        <v>4613</v>
      </c>
      <c r="C5113" t="s">
        <v>8175</v>
      </c>
      <c r="D5113" t="s">
        <v>7488</v>
      </c>
      <c r="E5113" t="s">
        <v>7489</v>
      </c>
      <c r="F5113" t="s">
        <v>2309</v>
      </c>
      <c r="G5113" t="s">
        <v>1135</v>
      </c>
      <c r="H5113" t="s">
        <v>2275</v>
      </c>
      <c r="I5113" t="s">
        <v>1497</v>
      </c>
      <c r="J5113" t="s">
        <v>89</v>
      </c>
      <c r="K5113" t="s">
        <v>90</v>
      </c>
      <c r="L5113" t="s">
        <v>91</v>
      </c>
      <c r="M5113" t="s">
        <v>38</v>
      </c>
      <c r="N5113" t="s">
        <v>39</v>
      </c>
      <c r="O5113" s="23">
        <v>495</v>
      </c>
      <c r="P5113" s="9">
        <v>11.97</v>
      </c>
      <c r="Q5113" t="s">
        <v>40</v>
      </c>
      <c r="R5113">
        <v>76366</v>
      </c>
      <c r="S5113" s="9">
        <v>41.34</v>
      </c>
      <c r="T5113" s="26">
        <v>5.09</v>
      </c>
      <c r="U5113" s="8">
        <v>210.42</v>
      </c>
      <c r="V5113" t="s">
        <v>8176</v>
      </c>
      <c r="W5113" t="s">
        <v>2276</v>
      </c>
      <c r="X5113" t="s">
        <v>42</v>
      </c>
      <c r="Y5113" t="s">
        <v>8177</v>
      </c>
      <c r="AA5113" s="1">
        <f t="shared" si="610"/>
        <v>46041</v>
      </c>
      <c r="AB5113" s="2">
        <f t="shared" si="611"/>
        <v>1</v>
      </c>
      <c r="AC5113" s="2">
        <f t="shared" si="612"/>
        <v>2026</v>
      </c>
      <c r="AD5113" s="2" t="str">
        <f>IFERROR(VLOOKUP(A5113,'Aux Área'!$A$4:$B$123,2,0),"-")</f>
        <v>INSPEÇÃO</v>
      </c>
    </row>
    <row r="5114" spans="1:30" x14ac:dyDescent="0.3">
      <c r="A5114" t="s">
        <v>52</v>
      </c>
      <c r="B5114" t="s">
        <v>1449</v>
      </c>
      <c r="C5114" t="s">
        <v>8178</v>
      </c>
      <c r="D5114" t="s">
        <v>3205</v>
      </c>
      <c r="E5114" t="s">
        <v>3206</v>
      </c>
      <c r="F5114" t="s">
        <v>53</v>
      </c>
      <c r="G5114" t="s">
        <v>35</v>
      </c>
      <c r="H5114" t="s">
        <v>36</v>
      </c>
      <c r="I5114" t="s">
        <v>37</v>
      </c>
      <c r="J5114" t="s">
        <v>275</v>
      </c>
      <c r="K5114" t="s">
        <v>276</v>
      </c>
      <c r="L5114" t="s">
        <v>124</v>
      </c>
      <c r="M5114" t="s">
        <v>38</v>
      </c>
      <c r="N5114" t="s">
        <v>39</v>
      </c>
      <c r="O5114" s="23">
        <v>261</v>
      </c>
      <c r="P5114" s="9">
        <v>9.3000000000000007</v>
      </c>
      <c r="Q5114" t="s">
        <v>40</v>
      </c>
      <c r="R5114">
        <v>45201</v>
      </c>
      <c r="S5114" s="9">
        <v>28.06</v>
      </c>
      <c r="T5114" s="26">
        <v>4.79</v>
      </c>
      <c r="U5114" s="8">
        <v>134.41</v>
      </c>
      <c r="V5114" t="s">
        <v>8179</v>
      </c>
      <c r="W5114" t="s">
        <v>2007</v>
      </c>
      <c r="X5114" t="s">
        <v>42</v>
      </c>
      <c r="Y5114" t="s">
        <v>1740</v>
      </c>
      <c r="AA5114" s="1">
        <f t="shared" si="610"/>
        <v>46041</v>
      </c>
      <c r="AB5114" s="2">
        <f t="shared" si="611"/>
        <v>1</v>
      </c>
      <c r="AC5114" s="2">
        <f t="shared" si="612"/>
        <v>2026</v>
      </c>
      <c r="AD5114" s="2" t="str">
        <f>IFERROR(VLOOKUP(A5114,'Aux Área'!$A$4:$B$123,2,0),"-")</f>
        <v>OPERAÇÃO</v>
      </c>
    </row>
    <row r="5115" spans="1:30" x14ac:dyDescent="0.3">
      <c r="A5115" t="s">
        <v>2643</v>
      </c>
      <c r="B5115" t="s">
        <v>2307</v>
      </c>
      <c r="C5115" t="s">
        <v>8180</v>
      </c>
      <c r="D5115" t="s">
        <v>7196</v>
      </c>
      <c r="E5115" t="s">
        <v>7197</v>
      </c>
      <c r="F5115" t="s">
        <v>2646</v>
      </c>
      <c r="G5115" t="s">
        <v>1300</v>
      </c>
      <c r="H5115" t="s">
        <v>1301</v>
      </c>
      <c r="I5115" t="s">
        <v>37</v>
      </c>
      <c r="J5115" t="s">
        <v>122</v>
      </c>
      <c r="K5115" t="s">
        <v>123</v>
      </c>
      <c r="L5115" t="s">
        <v>124</v>
      </c>
      <c r="M5115" t="s">
        <v>38</v>
      </c>
      <c r="N5115" t="s">
        <v>39</v>
      </c>
      <c r="O5115" s="23">
        <v>490</v>
      </c>
      <c r="P5115" s="9">
        <v>11.62</v>
      </c>
      <c r="Q5115" t="s">
        <v>40</v>
      </c>
      <c r="R5115">
        <v>79386</v>
      </c>
      <c r="S5115" s="9">
        <v>42.16</v>
      </c>
      <c r="T5115" s="26">
        <v>5.09</v>
      </c>
      <c r="U5115" s="8">
        <v>214.59</v>
      </c>
      <c r="V5115" t="s">
        <v>41</v>
      </c>
      <c r="W5115" t="s">
        <v>2276</v>
      </c>
      <c r="X5115" t="s">
        <v>42</v>
      </c>
      <c r="Y5115" t="s">
        <v>2277</v>
      </c>
      <c r="AA5115" s="1">
        <f t="shared" si="610"/>
        <v>46041</v>
      </c>
      <c r="AB5115" s="2">
        <f t="shared" si="611"/>
        <v>1</v>
      </c>
      <c r="AC5115" s="2">
        <f t="shared" si="612"/>
        <v>2026</v>
      </c>
      <c r="AD5115" s="2" t="str">
        <f>IFERROR(VLOOKUP(A5115,'Aux Área'!$A$4:$B$123,2,0),"-")</f>
        <v>INSPEÇÃO</v>
      </c>
    </row>
    <row r="5116" spans="1:30" x14ac:dyDescent="0.3">
      <c r="A5116" t="s">
        <v>2282</v>
      </c>
      <c r="B5116" t="s">
        <v>4679</v>
      </c>
      <c r="C5116" t="s">
        <v>8181</v>
      </c>
      <c r="D5116" t="s">
        <v>4124</v>
      </c>
      <c r="E5116" t="s">
        <v>4125</v>
      </c>
      <c r="F5116" t="s">
        <v>2285</v>
      </c>
      <c r="G5116" t="s">
        <v>1135</v>
      </c>
      <c r="H5116" t="s">
        <v>2275</v>
      </c>
      <c r="I5116" t="s">
        <v>1497</v>
      </c>
      <c r="J5116" t="s">
        <v>1681</v>
      </c>
      <c r="K5116" t="s">
        <v>1682</v>
      </c>
      <c r="L5116" t="s">
        <v>141</v>
      </c>
      <c r="M5116" t="s">
        <v>38</v>
      </c>
      <c r="N5116" t="s">
        <v>39</v>
      </c>
      <c r="O5116" s="23">
        <v>437</v>
      </c>
      <c r="P5116" s="9">
        <v>10.5</v>
      </c>
      <c r="Q5116" t="s">
        <v>40</v>
      </c>
      <c r="R5116">
        <v>70623</v>
      </c>
      <c r="S5116" s="9">
        <v>41.6</v>
      </c>
      <c r="T5116" s="26">
        <v>4.6399999999999997</v>
      </c>
      <c r="U5116" s="8">
        <v>193.01</v>
      </c>
      <c r="V5116" t="s">
        <v>41</v>
      </c>
      <c r="W5116" t="s">
        <v>2276</v>
      </c>
      <c r="X5116" t="s">
        <v>42</v>
      </c>
      <c r="Y5116" t="s">
        <v>2277</v>
      </c>
      <c r="AA5116" s="1">
        <f t="shared" si="610"/>
        <v>46041</v>
      </c>
      <c r="AB5116" s="2">
        <f t="shared" si="611"/>
        <v>1</v>
      </c>
      <c r="AC5116" s="2">
        <f t="shared" si="612"/>
        <v>2026</v>
      </c>
      <c r="AD5116" s="2" t="str">
        <f>IFERROR(VLOOKUP(A5116,'Aux Área'!$A$4:$B$123,2,0),"-")</f>
        <v>INSPEÇÃO</v>
      </c>
    </row>
    <row r="5117" spans="1:30" x14ac:dyDescent="0.3">
      <c r="A5117" t="s">
        <v>2278</v>
      </c>
      <c r="B5117" t="s">
        <v>4664</v>
      </c>
      <c r="C5117" t="s">
        <v>8182</v>
      </c>
      <c r="D5117" t="s">
        <v>7064</v>
      </c>
      <c r="E5117" t="s">
        <v>7065</v>
      </c>
      <c r="F5117" t="s">
        <v>2281</v>
      </c>
      <c r="G5117" t="s">
        <v>1135</v>
      </c>
      <c r="H5117" t="s">
        <v>2275</v>
      </c>
      <c r="I5117" t="s">
        <v>1497</v>
      </c>
      <c r="J5117" t="s">
        <v>172</v>
      </c>
      <c r="K5117" t="s">
        <v>173</v>
      </c>
      <c r="L5117" t="s">
        <v>124</v>
      </c>
      <c r="M5117" t="s">
        <v>38</v>
      </c>
      <c r="N5117" t="s">
        <v>39</v>
      </c>
      <c r="O5117" s="10">
        <v>420</v>
      </c>
      <c r="P5117" s="24">
        <v>11.53</v>
      </c>
      <c r="Q5117" t="s">
        <v>40</v>
      </c>
      <c r="R5117" s="2">
        <v>84272</v>
      </c>
      <c r="S5117" s="9">
        <v>36.42</v>
      </c>
      <c r="T5117" s="26">
        <v>4.59</v>
      </c>
      <c r="U5117" s="8">
        <v>167.17</v>
      </c>
      <c r="V5117" t="s">
        <v>8183</v>
      </c>
      <c r="W5117" t="s">
        <v>2276</v>
      </c>
      <c r="X5117" t="s">
        <v>42</v>
      </c>
      <c r="Y5117" t="s">
        <v>2277</v>
      </c>
      <c r="AA5117" s="1">
        <f t="shared" si="610"/>
        <v>46041</v>
      </c>
      <c r="AB5117" s="2">
        <f t="shared" si="611"/>
        <v>1</v>
      </c>
      <c r="AC5117" s="2">
        <f t="shared" si="612"/>
        <v>2026</v>
      </c>
      <c r="AD5117" s="2" t="str">
        <f>IFERROR(VLOOKUP(A5117,'Aux Área'!$A$4:$B$123,2,0),"-")</f>
        <v>INSPEÇÃO</v>
      </c>
    </row>
    <row r="5118" spans="1:30" x14ac:dyDescent="0.3">
      <c r="A5118" t="s">
        <v>2461</v>
      </c>
      <c r="B5118" t="s">
        <v>5008</v>
      </c>
      <c r="C5118" t="s">
        <v>8184</v>
      </c>
      <c r="D5118" t="s">
        <v>5160</v>
      </c>
      <c r="E5118" t="s">
        <v>5161</v>
      </c>
      <c r="F5118" t="s">
        <v>3574</v>
      </c>
      <c r="G5118" t="s">
        <v>1135</v>
      </c>
      <c r="H5118" t="s">
        <v>2275</v>
      </c>
      <c r="I5118" t="s">
        <v>1497</v>
      </c>
      <c r="J5118" t="s">
        <v>275</v>
      </c>
      <c r="K5118" t="s">
        <v>276</v>
      </c>
      <c r="L5118" t="s">
        <v>124</v>
      </c>
      <c r="M5118" t="s">
        <v>38</v>
      </c>
      <c r="N5118" t="s">
        <v>39</v>
      </c>
      <c r="O5118" s="23">
        <v>454</v>
      </c>
      <c r="P5118" s="9">
        <v>11.12</v>
      </c>
      <c r="Q5118" t="s">
        <v>40</v>
      </c>
      <c r="R5118">
        <v>64214</v>
      </c>
      <c r="S5118" s="9">
        <v>40.840000000000003</v>
      </c>
      <c r="T5118" s="26">
        <v>4.79</v>
      </c>
      <c r="U5118" s="8">
        <v>195.62</v>
      </c>
      <c r="V5118" t="s">
        <v>8185</v>
      </c>
      <c r="W5118" t="s">
        <v>2276</v>
      </c>
      <c r="X5118" t="s">
        <v>42</v>
      </c>
      <c r="Y5118" t="s">
        <v>2277</v>
      </c>
      <c r="AA5118" s="1">
        <f t="shared" si="610"/>
        <v>46041</v>
      </c>
      <c r="AB5118" s="2">
        <f t="shared" si="611"/>
        <v>1</v>
      </c>
      <c r="AC5118" s="2">
        <f t="shared" si="612"/>
        <v>2026</v>
      </c>
      <c r="AD5118" s="2" t="str">
        <f>IFERROR(VLOOKUP(A5118,'Aux Área'!$A$4:$B$123,2,0),"-")</f>
        <v>INSPEÇÃO</v>
      </c>
    </row>
    <row r="5119" spans="1:30" x14ac:dyDescent="0.3">
      <c r="A5119" t="s">
        <v>2638</v>
      </c>
      <c r="B5119" t="s">
        <v>4593</v>
      </c>
      <c r="C5119" t="s">
        <v>8186</v>
      </c>
      <c r="D5119" t="s">
        <v>3193</v>
      </c>
      <c r="E5119" t="s">
        <v>3194</v>
      </c>
      <c r="F5119" t="s">
        <v>2641</v>
      </c>
      <c r="G5119" t="s">
        <v>1135</v>
      </c>
      <c r="H5119" t="s">
        <v>2275</v>
      </c>
      <c r="I5119" t="s">
        <v>1497</v>
      </c>
      <c r="J5119" t="s">
        <v>275</v>
      </c>
      <c r="K5119" t="s">
        <v>276</v>
      </c>
      <c r="L5119" t="s">
        <v>124</v>
      </c>
      <c r="M5119" t="s">
        <v>38</v>
      </c>
      <c r="N5119" t="s">
        <v>39</v>
      </c>
      <c r="O5119" s="23">
        <v>517</v>
      </c>
      <c r="P5119" s="9">
        <v>11.48</v>
      </c>
      <c r="Q5119" t="s">
        <v>40</v>
      </c>
      <c r="R5119">
        <v>71575</v>
      </c>
      <c r="S5119" s="9">
        <v>45.02</v>
      </c>
      <c r="T5119" s="26">
        <v>4.79</v>
      </c>
      <c r="U5119" s="8">
        <v>215.65</v>
      </c>
      <c r="V5119" t="s">
        <v>8187</v>
      </c>
      <c r="W5119" t="s">
        <v>2276</v>
      </c>
      <c r="X5119" t="s">
        <v>42</v>
      </c>
      <c r="Y5119" t="s">
        <v>2277</v>
      </c>
      <c r="AA5119" s="1">
        <f t="shared" si="610"/>
        <v>46041</v>
      </c>
      <c r="AB5119" s="2">
        <f t="shared" si="611"/>
        <v>1</v>
      </c>
      <c r="AC5119" s="2">
        <f t="shared" si="612"/>
        <v>2026</v>
      </c>
      <c r="AD5119" s="2" t="str">
        <f>IFERROR(VLOOKUP(A5119,'Aux Área'!$A$4:$B$123,2,0),"-")</f>
        <v>INSPEÇÃO</v>
      </c>
    </row>
    <row r="5120" spans="1:30" x14ac:dyDescent="0.3">
      <c r="A5120" t="s">
        <v>2286</v>
      </c>
      <c r="B5120" t="s">
        <v>2287</v>
      </c>
      <c r="C5120" t="s">
        <v>8188</v>
      </c>
      <c r="D5120" t="s">
        <v>5413</v>
      </c>
      <c r="E5120" t="s">
        <v>5414</v>
      </c>
      <c r="F5120" t="s">
        <v>2289</v>
      </c>
      <c r="G5120" t="s">
        <v>1495</v>
      </c>
      <c r="H5120" t="s">
        <v>2020</v>
      </c>
      <c r="I5120" t="s">
        <v>2021</v>
      </c>
      <c r="J5120" t="s">
        <v>1665</v>
      </c>
      <c r="K5120" t="s">
        <v>1666</v>
      </c>
      <c r="L5120" t="s">
        <v>301</v>
      </c>
      <c r="M5120" t="s">
        <v>38</v>
      </c>
      <c r="N5120" t="s">
        <v>668</v>
      </c>
      <c r="O5120" s="10">
        <v>1302</v>
      </c>
      <c r="P5120" s="24">
        <v>2.4300000000000002</v>
      </c>
      <c r="Q5120" t="s">
        <v>40</v>
      </c>
      <c r="R5120">
        <v>12991</v>
      </c>
      <c r="S5120" s="9">
        <v>534.73</v>
      </c>
      <c r="T5120" s="26">
        <v>7.55</v>
      </c>
      <c r="U5120" s="8">
        <v>4037.21</v>
      </c>
      <c r="V5120" t="s">
        <v>8189</v>
      </c>
      <c r="W5120" t="s">
        <v>1985</v>
      </c>
      <c r="X5120" t="s">
        <v>42</v>
      </c>
      <c r="Y5120" t="s">
        <v>1986</v>
      </c>
      <c r="AA5120" s="1">
        <f t="shared" si="610"/>
        <v>46041</v>
      </c>
      <c r="AB5120" s="2">
        <f t="shared" si="611"/>
        <v>1</v>
      </c>
      <c r="AC5120" s="2">
        <f t="shared" si="612"/>
        <v>2026</v>
      </c>
      <c r="AD5120" s="2" t="str">
        <f>IFERROR(VLOOKUP(A5120,'Aux Área'!$A$4:$B$123,2,0),"-")</f>
        <v>PESADOS</v>
      </c>
    </row>
    <row r="5121" spans="1:30" x14ac:dyDescent="0.3">
      <c r="A5121" t="s">
        <v>2650</v>
      </c>
      <c r="B5121" t="s">
        <v>2651</v>
      </c>
      <c r="C5121" t="s">
        <v>8190</v>
      </c>
      <c r="D5121" t="s">
        <v>2944</v>
      </c>
      <c r="E5121" t="s">
        <v>2945</v>
      </c>
      <c r="F5121" t="s">
        <v>3615</v>
      </c>
      <c r="G5121" t="s">
        <v>1300</v>
      </c>
      <c r="H5121" t="s">
        <v>2635</v>
      </c>
      <c r="I5121" t="s">
        <v>37</v>
      </c>
      <c r="J5121" t="s">
        <v>2817</v>
      </c>
      <c r="K5121" t="s">
        <v>2818</v>
      </c>
      <c r="L5121" t="s">
        <v>84</v>
      </c>
      <c r="M5121" t="s">
        <v>38</v>
      </c>
      <c r="N5121" t="s">
        <v>39</v>
      </c>
      <c r="O5121" s="23">
        <v>122</v>
      </c>
      <c r="P5121" s="9">
        <v>4.74</v>
      </c>
      <c r="Q5121" t="s">
        <v>40</v>
      </c>
      <c r="R5121">
        <v>12739</v>
      </c>
      <c r="S5121" s="9">
        <v>25.76</v>
      </c>
      <c r="T5121" s="26">
        <v>5.2409999999999997</v>
      </c>
      <c r="U5121" s="8">
        <v>135.01</v>
      </c>
      <c r="V5121" t="s">
        <v>8191</v>
      </c>
      <c r="W5121" t="s">
        <v>2276</v>
      </c>
      <c r="X5121" t="s">
        <v>42</v>
      </c>
      <c r="Y5121" t="s">
        <v>1740</v>
      </c>
      <c r="AA5121" s="1">
        <f t="shared" si="610"/>
        <v>46041</v>
      </c>
      <c r="AB5121" s="2">
        <f t="shared" si="611"/>
        <v>1</v>
      </c>
      <c r="AC5121" s="2">
        <f t="shared" si="612"/>
        <v>2026</v>
      </c>
      <c r="AD5121" s="2" t="str">
        <f>IFERROR(VLOOKUP(A5121,'Aux Área'!$A$4:$B$123,2,0),"-")</f>
        <v>TI</v>
      </c>
    </row>
    <row r="5122" spans="1:30" x14ac:dyDescent="0.3">
      <c r="A5122" t="s">
        <v>58</v>
      </c>
      <c r="B5122" t="s">
        <v>250</v>
      </c>
      <c r="C5122" t="s">
        <v>8192</v>
      </c>
      <c r="D5122" t="s">
        <v>87</v>
      </c>
      <c r="E5122" t="s">
        <v>88</v>
      </c>
      <c r="F5122" t="s">
        <v>59</v>
      </c>
      <c r="G5122" t="s">
        <v>35</v>
      </c>
      <c r="H5122" t="s">
        <v>36</v>
      </c>
      <c r="I5122" t="s">
        <v>37</v>
      </c>
      <c r="J5122" t="s">
        <v>356</v>
      </c>
      <c r="K5122" t="s">
        <v>357</v>
      </c>
      <c r="L5122" t="s">
        <v>124</v>
      </c>
      <c r="M5122" t="s">
        <v>38</v>
      </c>
      <c r="N5122" t="s">
        <v>39</v>
      </c>
      <c r="O5122" s="23">
        <v>315</v>
      </c>
      <c r="P5122" s="9">
        <v>7.7</v>
      </c>
      <c r="Q5122" t="s">
        <v>40</v>
      </c>
      <c r="R5122">
        <v>68551</v>
      </c>
      <c r="S5122" s="9">
        <v>40.92</v>
      </c>
      <c r="T5122" s="26">
        <v>4.8680000000000003</v>
      </c>
      <c r="U5122" s="8">
        <v>199.2</v>
      </c>
      <c r="V5122" t="s">
        <v>8193</v>
      </c>
      <c r="W5122" t="s">
        <v>2007</v>
      </c>
      <c r="X5122" t="s">
        <v>42</v>
      </c>
      <c r="Y5122" t="s">
        <v>1740</v>
      </c>
      <c r="AA5122" s="1">
        <f t="shared" si="610"/>
        <v>46041</v>
      </c>
      <c r="AB5122" s="2">
        <f t="shared" si="611"/>
        <v>1</v>
      </c>
      <c r="AC5122" s="2">
        <f t="shared" si="612"/>
        <v>2026</v>
      </c>
      <c r="AD5122" s="2" t="str">
        <f>IFERROR(VLOOKUP(A5122,'Aux Área'!$A$4:$B$123,2,0),"-")</f>
        <v>CONSERVA</v>
      </c>
    </row>
    <row r="5123" spans="1:30" x14ac:dyDescent="0.3">
      <c r="A5123" t="s">
        <v>2181</v>
      </c>
      <c r="B5123" t="s">
        <v>4595</v>
      </c>
      <c r="C5123" t="s">
        <v>8194</v>
      </c>
      <c r="D5123" t="s">
        <v>3107</v>
      </c>
      <c r="E5123" t="s">
        <v>3108</v>
      </c>
      <c r="F5123" t="s">
        <v>2184</v>
      </c>
      <c r="G5123" t="s">
        <v>1135</v>
      </c>
      <c r="H5123" t="s">
        <v>2185</v>
      </c>
      <c r="I5123" t="s">
        <v>2186</v>
      </c>
      <c r="J5123" t="s">
        <v>108</v>
      </c>
      <c r="K5123" t="s">
        <v>109</v>
      </c>
      <c r="L5123" t="s">
        <v>110</v>
      </c>
      <c r="M5123" t="s">
        <v>38</v>
      </c>
      <c r="N5123" t="s">
        <v>668</v>
      </c>
      <c r="O5123" s="23">
        <v>1052</v>
      </c>
      <c r="P5123" s="9">
        <v>15.28</v>
      </c>
      <c r="Q5123" t="s">
        <v>40</v>
      </c>
      <c r="R5123">
        <v>87410</v>
      </c>
      <c r="S5123" s="9">
        <v>68.83</v>
      </c>
      <c r="T5123" s="26">
        <v>6.19</v>
      </c>
      <c r="U5123" s="8">
        <v>426.06</v>
      </c>
      <c r="V5123" t="s">
        <v>8195</v>
      </c>
      <c r="W5123" t="s">
        <v>2007</v>
      </c>
      <c r="X5123" t="s">
        <v>42</v>
      </c>
      <c r="Y5123" t="s">
        <v>2188</v>
      </c>
      <c r="AA5123" s="1">
        <f t="shared" si="610"/>
        <v>46041</v>
      </c>
      <c r="AB5123" s="2">
        <f t="shared" si="611"/>
        <v>1</v>
      </c>
      <c r="AC5123" s="2">
        <f t="shared" si="612"/>
        <v>2026</v>
      </c>
      <c r="AD5123" s="2" t="str">
        <f>IFERROR(VLOOKUP(A5123,'Aux Área'!$A$4:$B$123,2,0),"-")</f>
        <v>INSPEÇÃO</v>
      </c>
    </row>
    <row r="5124" spans="1:30" x14ac:dyDescent="0.3">
      <c r="A5124" t="s">
        <v>54</v>
      </c>
      <c r="B5124" t="s">
        <v>319</v>
      </c>
      <c r="C5124" t="s">
        <v>8196</v>
      </c>
      <c r="D5124" t="s">
        <v>1480</v>
      </c>
      <c r="E5124" t="s">
        <v>1481</v>
      </c>
      <c r="F5124" t="s">
        <v>55</v>
      </c>
      <c r="G5124" t="s">
        <v>35</v>
      </c>
      <c r="H5124" t="s">
        <v>36</v>
      </c>
      <c r="I5124" t="s">
        <v>37</v>
      </c>
      <c r="J5124" t="s">
        <v>1511</v>
      </c>
      <c r="K5124" t="s">
        <v>1512</v>
      </c>
      <c r="L5124" t="s">
        <v>1513</v>
      </c>
      <c r="M5124" t="s">
        <v>1514</v>
      </c>
      <c r="N5124" t="s">
        <v>39</v>
      </c>
      <c r="O5124" s="23">
        <v>208</v>
      </c>
      <c r="P5124" s="9">
        <v>9.1</v>
      </c>
      <c r="Q5124" t="s">
        <v>40</v>
      </c>
      <c r="R5124">
        <v>35348</v>
      </c>
      <c r="S5124" s="9">
        <v>22.85</v>
      </c>
      <c r="T5124" s="26">
        <v>4.6900000000000004</v>
      </c>
      <c r="U5124" s="8">
        <v>107.17</v>
      </c>
      <c r="V5124" t="s">
        <v>8197</v>
      </c>
      <c r="W5124" t="s">
        <v>2007</v>
      </c>
      <c r="X5124" t="s">
        <v>42</v>
      </c>
      <c r="Y5124" t="s">
        <v>1740</v>
      </c>
      <c r="AA5124" s="1">
        <f t="shared" si="610"/>
        <v>46041</v>
      </c>
      <c r="AB5124" s="2">
        <f t="shared" si="611"/>
        <v>1</v>
      </c>
      <c r="AC5124" s="2">
        <f t="shared" si="612"/>
        <v>2026</v>
      </c>
      <c r="AD5124" s="2" t="str">
        <f>IFERROR(VLOOKUP(A5124,'Aux Área'!$A$4:$B$123,2,0),"-")</f>
        <v>ENGENHARIA</v>
      </c>
    </row>
    <row r="5125" spans="1:30" x14ac:dyDescent="0.3">
      <c r="A5125" t="s">
        <v>2494</v>
      </c>
      <c r="B5125" t="s">
        <v>2495</v>
      </c>
      <c r="C5125" t="s">
        <v>8198</v>
      </c>
      <c r="D5125" t="s">
        <v>3702</v>
      </c>
      <c r="E5125" t="s">
        <v>3703</v>
      </c>
      <c r="F5125" t="s">
        <v>2497</v>
      </c>
      <c r="G5125" t="s">
        <v>659</v>
      </c>
      <c r="H5125" t="s">
        <v>2215</v>
      </c>
      <c r="I5125" t="s">
        <v>667</v>
      </c>
      <c r="J5125" t="s">
        <v>241</v>
      </c>
      <c r="K5125" t="s">
        <v>242</v>
      </c>
      <c r="L5125" t="s">
        <v>110</v>
      </c>
      <c r="M5125" t="s">
        <v>38</v>
      </c>
      <c r="N5125" t="s">
        <v>668</v>
      </c>
      <c r="O5125" s="23">
        <v>265</v>
      </c>
      <c r="P5125" s="9">
        <v>5.46</v>
      </c>
      <c r="Q5125" t="s">
        <v>40</v>
      </c>
      <c r="R5125">
        <v>9980</v>
      </c>
      <c r="S5125" s="9">
        <v>48.5</v>
      </c>
      <c r="T5125" s="26">
        <v>5.8890000000000002</v>
      </c>
      <c r="U5125" s="8">
        <v>285.64</v>
      </c>
      <c r="V5125" t="s">
        <v>41</v>
      </c>
      <c r="W5125" t="s">
        <v>2007</v>
      </c>
      <c r="X5125" t="s">
        <v>42</v>
      </c>
      <c r="Y5125" t="s">
        <v>1740</v>
      </c>
      <c r="AA5125" s="1">
        <f t="shared" si="610"/>
        <v>46041</v>
      </c>
      <c r="AB5125" s="2">
        <f t="shared" si="611"/>
        <v>1</v>
      </c>
      <c r="AC5125" s="2">
        <f t="shared" si="612"/>
        <v>2026</v>
      </c>
      <c r="AD5125" s="2" t="str">
        <f>IFERROR(VLOOKUP(A5125,'Aux Área'!$A$4:$B$123,2,0),"-")</f>
        <v>APH</v>
      </c>
    </row>
    <row r="5126" spans="1:30" x14ac:dyDescent="0.3">
      <c r="A5126" t="s">
        <v>2494</v>
      </c>
      <c r="C5126" t="s">
        <v>15722</v>
      </c>
      <c r="F5126" t="s">
        <v>2497</v>
      </c>
      <c r="K5126" t="s">
        <v>242</v>
      </c>
      <c r="N5126" t="s">
        <v>15690</v>
      </c>
      <c r="O5126" t="s">
        <v>15244</v>
      </c>
      <c r="P5126" s="9" t="s">
        <v>15244</v>
      </c>
      <c r="Q5126" t="s">
        <v>40</v>
      </c>
      <c r="R5126" t="s">
        <v>15244</v>
      </c>
      <c r="S5126">
        <v>2.02</v>
      </c>
      <c r="U5126" s="8">
        <v>8.0299999999999994</v>
      </c>
      <c r="AA5126" s="1">
        <f>IFERROR(DATEVALUE(C5126),"-")</f>
        <v>46041</v>
      </c>
      <c r="AB5126" s="2">
        <f>IFERROR(MONTH(AA5126),"-")</f>
        <v>1</v>
      </c>
      <c r="AC5126" s="2">
        <f>IFERROR(YEAR(AA5126),"-")</f>
        <v>2026</v>
      </c>
      <c r="AD5126" s="2" t="str">
        <f>IFERROR(VLOOKUP(A5126,'Aux Área'!$A$4:$B$123,2,0),"-")</f>
        <v>APH</v>
      </c>
    </row>
    <row r="5127" spans="1:30" x14ac:dyDescent="0.3">
      <c r="A5127" t="s">
        <v>2212</v>
      </c>
      <c r="B5127" t="s">
        <v>2466</v>
      </c>
      <c r="C5127" t="s">
        <v>8199</v>
      </c>
      <c r="D5127" t="s">
        <v>2888</v>
      </c>
      <c r="E5127" t="s">
        <v>2889</v>
      </c>
      <c r="F5127" t="s">
        <v>2214</v>
      </c>
      <c r="G5127" t="s">
        <v>35</v>
      </c>
      <c r="H5127" t="s">
        <v>2215</v>
      </c>
      <c r="I5127" t="s">
        <v>839</v>
      </c>
      <c r="J5127" t="s">
        <v>285</v>
      </c>
      <c r="K5127" t="s">
        <v>286</v>
      </c>
      <c r="L5127" t="s">
        <v>91</v>
      </c>
      <c r="M5127" t="s">
        <v>38</v>
      </c>
      <c r="N5127" t="s">
        <v>668</v>
      </c>
      <c r="O5127" s="23">
        <v>288</v>
      </c>
      <c r="P5127" s="9">
        <v>5.5</v>
      </c>
      <c r="Q5127" t="s">
        <v>40</v>
      </c>
      <c r="R5127">
        <v>9099</v>
      </c>
      <c r="S5127" s="9">
        <v>52.37</v>
      </c>
      <c r="T5127" s="26">
        <v>5.79</v>
      </c>
      <c r="U5127" s="8">
        <v>303.23</v>
      </c>
      <c r="V5127" t="s">
        <v>8200</v>
      </c>
      <c r="W5127" t="s">
        <v>2007</v>
      </c>
      <c r="X5127" t="s">
        <v>42</v>
      </c>
      <c r="Y5127" t="s">
        <v>2217</v>
      </c>
      <c r="AA5127" s="1">
        <f>DATEVALUE(C5127)</f>
        <v>46041</v>
      </c>
      <c r="AB5127" s="2">
        <f>MONTH(AA5127)</f>
        <v>1</v>
      </c>
      <c r="AC5127" s="2">
        <f>YEAR(AA5127)</f>
        <v>2026</v>
      </c>
      <c r="AD5127" s="2" t="str">
        <f>IFERROR(VLOOKUP(A5127,'Aux Área'!$A$4:$B$123,2,0),"-")</f>
        <v>APH</v>
      </c>
    </row>
    <row r="5128" spans="1:30" x14ac:dyDescent="0.3">
      <c r="A5128" t="s">
        <v>3092</v>
      </c>
      <c r="B5128" t="s">
        <v>4774</v>
      </c>
      <c r="C5128" t="s">
        <v>8201</v>
      </c>
      <c r="D5128" t="s">
        <v>3410</v>
      </c>
      <c r="E5128" t="s">
        <v>3411</v>
      </c>
      <c r="F5128" t="s">
        <v>3594</v>
      </c>
      <c r="G5128" t="s">
        <v>1135</v>
      </c>
      <c r="H5128" t="s">
        <v>2275</v>
      </c>
      <c r="I5128" t="s">
        <v>1497</v>
      </c>
      <c r="J5128" t="s">
        <v>231</v>
      </c>
      <c r="K5128" t="s">
        <v>232</v>
      </c>
      <c r="L5128" t="s">
        <v>217</v>
      </c>
      <c r="M5128" t="s">
        <v>38</v>
      </c>
      <c r="N5128" t="s">
        <v>39</v>
      </c>
      <c r="O5128" s="23">
        <v>671</v>
      </c>
      <c r="P5128" s="9">
        <v>12.54</v>
      </c>
      <c r="Q5128" t="s">
        <v>40</v>
      </c>
      <c r="R5128">
        <v>65496</v>
      </c>
      <c r="S5128" s="9">
        <v>53.5</v>
      </c>
      <c r="T5128" s="26">
        <v>4.8600000000000003</v>
      </c>
      <c r="U5128" s="8">
        <v>260.01</v>
      </c>
      <c r="V5128" t="s">
        <v>8202</v>
      </c>
      <c r="W5128" t="s">
        <v>2276</v>
      </c>
      <c r="X5128" t="s">
        <v>42</v>
      </c>
      <c r="Y5128" t="s">
        <v>2277</v>
      </c>
      <c r="AA5128" s="1">
        <f>DATEVALUE(C5128)</f>
        <v>46041</v>
      </c>
      <c r="AB5128" s="2">
        <f>MONTH(AA5128)</f>
        <v>1</v>
      </c>
      <c r="AC5128" s="2">
        <f>YEAR(AA5128)</f>
        <v>2026</v>
      </c>
      <c r="AD5128" s="2" t="str">
        <f>IFERROR(VLOOKUP(A5128,'Aux Área'!$A$4:$B$123,2,0),"-")</f>
        <v>INSPEÇÃO</v>
      </c>
    </row>
    <row r="5129" spans="1:30" x14ac:dyDescent="0.3">
      <c r="A5129" t="s">
        <v>2632</v>
      </c>
      <c r="B5129" t="s">
        <v>2633</v>
      </c>
      <c r="C5129" t="s">
        <v>8203</v>
      </c>
      <c r="D5129" t="s">
        <v>4167</v>
      </c>
      <c r="E5129" t="s">
        <v>4168</v>
      </c>
      <c r="F5129" t="s">
        <v>3712</v>
      </c>
      <c r="G5129" t="s">
        <v>1300</v>
      </c>
      <c r="H5129" t="s">
        <v>2635</v>
      </c>
      <c r="I5129" t="s">
        <v>37</v>
      </c>
      <c r="J5129" t="s">
        <v>108</v>
      </c>
      <c r="K5129" t="s">
        <v>109</v>
      </c>
      <c r="L5129" t="s">
        <v>110</v>
      </c>
      <c r="M5129" t="s">
        <v>38</v>
      </c>
      <c r="N5129" t="s">
        <v>39</v>
      </c>
      <c r="O5129" s="23">
        <v>190</v>
      </c>
      <c r="P5129" s="9">
        <v>7.25</v>
      </c>
      <c r="Q5129" t="s">
        <v>40</v>
      </c>
      <c r="R5129">
        <v>2439</v>
      </c>
      <c r="S5129" s="9">
        <v>26.21</v>
      </c>
      <c r="T5129" s="26">
        <v>5.29</v>
      </c>
      <c r="U5129" s="8">
        <v>138.65</v>
      </c>
      <c r="V5129" t="s">
        <v>8204</v>
      </c>
      <c r="W5129" t="s">
        <v>2007</v>
      </c>
      <c r="X5129" t="s">
        <v>42</v>
      </c>
      <c r="Y5129" t="s">
        <v>1740</v>
      </c>
      <c r="AA5129" s="1">
        <f>DATEVALUE(C5129)</f>
        <v>46041</v>
      </c>
      <c r="AB5129" s="2">
        <f>MONTH(AA5129)</f>
        <v>1</v>
      </c>
      <c r="AC5129" s="2">
        <f>YEAR(AA5129)</f>
        <v>2026</v>
      </c>
      <c r="AD5129" s="2" t="str">
        <f>IFERROR(VLOOKUP(A5129,'Aux Área'!$A$4:$B$123,2,0),"-")</f>
        <v>TI</v>
      </c>
    </row>
    <row r="5130" spans="1:30" x14ac:dyDescent="0.3">
      <c r="A5130" t="s">
        <v>2041</v>
      </c>
      <c r="B5130" t="s">
        <v>2042</v>
      </c>
      <c r="C5130" t="s">
        <v>8205</v>
      </c>
      <c r="D5130" t="s">
        <v>1297</v>
      </c>
      <c r="E5130" t="s">
        <v>2221</v>
      </c>
      <c r="F5130" t="s">
        <v>2044</v>
      </c>
      <c r="G5130" t="s">
        <v>659</v>
      </c>
      <c r="H5130" t="s">
        <v>1996</v>
      </c>
      <c r="I5130" t="s">
        <v>1997</v>
      </c>
      <c r="J5130" t="s">
        <v>231</v>
      </c>
      <c r="K5130" t="s">
        <v>232</v>
      </c>
      <c r="L5130" t="s">
        <v>217</v>
      </c>
      <c r="M5130" t="s">
        <v>38</v>
      </c>
      <c r="N5130" t="s">
        <v>668</v>
      </c>
      <c r="O5130" s="23">
        <v>318</v>
      </c>
      <c r="P5130" s="9">
        <v>6.55</v>
      </c>
      <c r="Q5130" t="s">
        <v>40</v>
      </c>
      <c r="R5130">
        <v>21740</v>
      </c>
      <c r="S5130" s="9">
        <v>48.54</v>
      </c>
      <c r="T5130" s="26">
        <v>5.9909999999999997</v>
      </c>
      <c r="U5130" s="8">
        <v>290.77999999999997</v>
      </c>
      <c r="V5130" t="s">
        <v>8206</v>
      </c>
      <c r="W5130" t="s">
        <v>1985</v>
      </c>
      <c r="X5130" t="s">
        <v>42</v>
      </c>
      <c r="Y5130" t="s">
        <v>1986</v>
      </c>
      <c r="AA5130" s="1">
        <f>DATEVALUE(C5130)</f>
        <v>46041</v>
      </c>
      <c r="AB5130" s="2">
        <f>MONTH(AA5130)</f>
        <v>1</v>
      </c>
      <c r="AC5130" s="2">
        <f>YEAR(AA5130)</f>
        <v>2026</v>
      </c>
      <c r="AD5130" s="2" t="str">
        <f>IFERROR(VLOOKUP(A5130,'Aux Área'!$A$4:$B$123,2,0),"-")</f>
        <v>PESADOS</v>
      </c>
    </row>
    <row r="5131" spans="1:30" x14ac:dyDescent="0.3">
      <c r="A5131" t="s">
        <v>2041</v>
      </c>
      <c r="C5131" t="s">
        <v>8205</v>
      </c>
      <c r="F5131" t="s">
        <v>2044</v>
      </c>
      <c r="K5131" t="s">
        <v>232</v>
      </c>
      <c r="N5131" t="s">
        <v>15690</v>
      </c>
      <c r="O5131" t="s">
        <v>15244</v>
      </c>
      <c r="P5131" s="9" t="s">
        <v>15244</v>
      </c>
      <c r="Q5131" t="s">
        <v>40</v>
      </c>
      <c r="R5131" t="s">
        <v>15244</v>
      </c>
      <c r="S5131">
        <v>6.78</v>
      </c>
      <c r="U5131" s="8">
        <v>22.38</v>
      </c>
      <c r="AA5131" s="1">
        <f>IFERROR(DATEVALUE(C5131),"-")</f>
        <v>46041</v>
      </c>
      <c r="AB5131" s="2">
        <f>IFERROR(MONTH(AA5131),"-")</f>
        <v>1</v>
      </c>
      <c r="AC5131" s="2">
        <f>IFERROR(YEAR(AA5131),"-")</f>
        <v>2026</v>
      </c>
      <c r="AD5131" s="2" t="str">
        <f>IFERROR(VLOOKUP(A5131,'Aux Área'!$A$4:$B$123,2,0),"-")</f>
        <v>PESADOS</v>
      </c>
    </row>
    <row r="5132" spans="1:30" x14ac:dyDescent="0.3">
      <c r="A5132" t="s">
        <v>2306</v>
      </c>
      <c r="B5132" t="s">
        <v>4613</v>
      </c>
      <c r="C5132" t="s">
        <v>8207</v>
      </c>
      <c r="D5132" t="s">
        <v>4386</v>
      </c>
      <c r="E5132" t="s">
        <v>4387</v>
      </c>
      <c r="F5132" t="s">
        <v>2309</v>
      </c>
      <c r="G5132" t="s">
        <v>1135</v>
      </c>
      <c r="H5132" t="s">
        <v>2275</v>
      </c>
      <c r="I5132" t="s">
        <v>1497</v>
      </c>
      <c r="J5132" t="s">
        <v>1665</v>
      </c>
      <c r="K5132" t="s">
        <v>1666</v>
      </c>
      <c r="L5132" t="s">
        <v>301</v>
      </c>
      <c r="M5132" t="s">
        <v>38</v>
      </c>
      <c r="N5132" t="s">
        <v>39</v>
      </c>
      <c r="O5132" s="23">
        <v>489</v>
      </c>
      <c r="P5132" s="9">
        <v>10.8</v>
      </c>
      <c r="Q5132" t="s">
        <v>40</v>
      </c>
      <c r="R5132">
        <v>76855</v>
      </c>
      <c r="S5132" s="9">
        <v>45.28</v>
      </c>
      <c r="T5132" s="26">
        <v>4.8899999999999997</v>
      </c>
      <c r="U5132" s="8">
        <v>221.42</v>
      </c>
      <c r="V5132" t="s">
        <v>8208</v>
      </c>
      <c r="W5132" t="s">
        <v>2276</v>
      </c>
      <c r="X5132" t="s">
        <v>42</v>
      </c>
      <c r="Y5132" t="s">
        <v>2277</v>
      </c>
      <c r="AA5132" s="1">
        <f t="shared" ref="AA5132:AA5139" si="613">DATEVALUE(C5132)</f>
        <v>46041</v>
      </c>
      <c r="AB5132" s="2">
        <f t="shared" ref="AB5132:AB5139" si="614">MONTH(AA5132)</f>
        <v>1</v>
      </c>
      <c r="AC5132" s="2">
        <f t="shared" ref="AC5132:AC5139" si="615">YEAR(AA5132)</f>
        <v>2026</v>
      </c>
      <c r="AD5132" s="2" t="str">
        <f>IFERROR(VLOOKUP(A5132,'Aux Área'!$A$4:$B$123,2,0),"-")</f>
        <v>INSPEÇÃO</v>
      </c>
    </row>
    <row r="5133" spans="1:30" x14ac:dyDescent="0.3">
      <c r="A5133" t="s">
        <v>1130</v>
      </c>
      <c r="B5133" t="s">
        <v>1131</v>
      </c>
      <c r="C5133" t="s">
        <v>8209</v>
      </c>
      <c r="D5133" t="s">
        <v>1133</v>
      </c>
      <c r="E5133" t="s">
        <v>1134</v>
      </c>
      <c r="F5133" t="s">
        <v>1130</v>
      </c>
      <c r="G5133" t="s">
        <v>1635</v>
      </c>
      <c r="H5133" t="s">
        <v>1136</v>
      </c>
      <c r="I5133" t="s">
        <v>1137</v>
      </c>
      <c r="J5133" t="s">
        <v>147</v>
      </c>
      <c r="K5133" t="s">
        <v>148</v>
      </c>
      <c r="L5133" t="s">
        <v>84</v>
      </c>
      <c r="M5133" t="s">
        <v>38</v>
      </c>
      <c r="N5133" t="s">
        <v>707</v>
      </c>
      <c r="O5133" s="23">
        <v>273</v>
      </c>
      <c r="P5133" s="9">
        <v>5.05</v>
      </c>
      <c r="Q5133" t="s">
        <v>40</v>
      </c>
      <c r="R5133">
        <v>27754</v>
      </c>
      <c r="S5133" s="9">
        <v>54.11</v>
      </c>
      <c r="T5133" s="26">
        <v>6.47</v>
      </c>
      <c r="U5133" s="8">
        <v>350.09</v>
      </c>
      <c r="V5133" t="s">
        <v>112</v>
      </c>
      <c r="W5133" t="s">
        <v>2007</v>
      </c>
      <c r="X5133" t="s">
        <v>42</v>
      </c>
      <c r="Y5133" t="s">
        <v>1740</v>
      </c>
      <c r="AA5133" s="1">
        <f t="shared" si="613"/>
        <v>46041</v>
      </c>
      <c r="AB5133" s="2">
        <f t="shared" si="614"/>
        <v>1</v>
      </c>
      <c r="AC5133" s="2">
        <f t="shared" si="615"/>
        <v>2026</v>
      </c>
      <c r="AD5133" s="2" t="str">
        <f>IFERROR(VLOOKUP(A5133,'Aux Área'!$A$4:$B$123,2,0),"-")</f>
        <v>DIRETORIA</v>
      </c>
    </row>
    <row r="5134" spans="1:30" x14ac:dyDescent="0.3">
      <c r="A5134" t="s">
        <v>62</v>
      </c>
      <c r="B5134" t="s">
        <v>1455</v>
      </c>
      <c r="C5134" t="s">
        <v>8210</v>
      </c>
      <c r="D5134" t="s">
        <v>158</v>
      </c>
      <c r="E5134" t="s">
        <v>159</v>
      </c>
      <c r="F5134" t="s">
        <v>63</v>
      </c>
      <c r="G5134" t="s">
        <v>35</v>
      </c>
      <c r="H5134" t="s">
        <v>36</v>
      </c>
      <c r="I5134" t="s">
        <v>37</v>
      </c>
      <c r="J5134" t="s">
        <v>526</v>
      </c>
      <c r="K5134" t="s">
        <v>527</v>
      </c>
      <c r="L5134" t="s">
        <v>124</v>
      </c>
      <c r="M5134" t="s">
        <v>38</v>
      </c>
      <c r="N5134" t="s">
        <v>39</v>
      </c>
      <c r="O5134" s="23">
        <v>201</v>
      </c>
      <c r="P5134" s="9">
        <v>6.74</v>
      </c>
      <c r="Q5134" t="s">
        <v>40</v>
      </c>
      <c r="R5134">
        <v>54681</v>
      </c>
      <c r="S5134" s="9">
        <v>29.82</v>
      </c>
      <c r="T5134" s="26">
        <v>4.9909999999999997</v>
      </c>
      <c r="U5134" s="8">
        <v>148.83000000000001</v>
      </c>
      <c r="V5134" t="s">
        <v>41</v>
      </c>
      <c r="W5134" t="s">
        <v>2007</v>
      </c>
      <c r="X5134" t="s">
        <v>42</v>
      </c>
      <c r="Y5134" t="s">
        <v>1740</v>
      </c>
      <c r="AA5134" s="1">
        <f t="shared" si="613"/>
        <v>46041</v>
      </c>
      <c r="AB5134" s="2">
        <f t="shared" si="614"/>
        <v>1</v>
      </c>
      <c r="AC5134" s="2">
        <f t="shared" si="615"/>
        <v>2026</v>
      </c>
      <c r="AD5134" s="2" t="str">
        <f>IFERROR(VLOOKUP(A5134,'Aux Área'!$A$4:$B$123,2,0),"-")</f>
        <v>CONSERVA</v>
      </c>
    </row>
    <row r="5135" spans="1:30" x14ac:dyDescent="0.3">
      <c r="A5135" t="s">
        <v>2278</v>
      </c>
      <c r="B5135" t="s">
        <v>4664</v>
      </c>
      <c r="C5135" t="s">
        <v>8211</v>
      </c>
      <c r="D5135" t="s">
        <v>6708</v>
      </c>
      <c r="E5135" t="s">
        <v>6709</v>
      </c>
      <c r="F5135" t="s">
        <v>2281</v>
      </c>
      <c r="G5135" t="s">
        <v>1135</v>
      </c>
      <c r="H5135" t="s">
        <v>2275</v>
      </c>
      <c r="I5135" t="s">
        <v>1497</v>
      </c>
      <c r="J5135" t="s">
        <v>165</v>
      </c>
      <c r="K5135" t="s">
        <v>166</v>
      </c>
      <c r="L5135" t="s">
        <v>167</v>
      </c>
      <c r="M5135" t="s">
        <v>38</v>
      </c>
      <c r="N5135" t="s">
        <v>39</v>
      </c>
      <c r="O5135" s="10">
        <v>425</v>
      </c>
      <c r="P5135" s="24">
        <v>10.18</v>
      </c>
      <c r="Q5135" t="s">
        <v>40</v>
      </c>
      <c r="R5135">
        <v>84697</v>
      </c>
      <c r="S5135" s="9">
        <v>41.75</v>
      </c>
      <c r="T5135" s="26">
        <v>4.7910000000000004</v>
      </c>
      <c r="U5135" s="8">
        <v>200.01</v>
      </c>
      <c r="V5135" t="s">
        <v>112</v>
      </c>
      <c r="W5135" t="s">
        <v>2276</v>
      </c>
      <c r="X5135" t="s">
        <v>42</v>
      </c>
      <c r="Y5135" t="s">
        <v>2277</v>
      </c>
      <c r="AA5135" s="1">
        <f t="shared" si="613"/>
        <v>46041</v>
      </c>
      <c r="AB5135" s="2">
        <f t="shared" si="614"/>
        <v>1</v>
      </c>
      <c r="AC5135" s="2">
        <f t="shared" si="615"/>
        <v>2026</v>
      </c>
      <c r="AD5135" s="2" t="str">
        <f>IFERROR(VLOOKUP(A5135,'Aux Área'!$A$4:$B$123,2,0),"-")</f>
        <v>INSPEÇÃO</v>
      </c>
    </row>
    <row r="5136" spans="1:30" x14ac:dyDescent="0.3">
      <c r="A5136" t="s">
        <v>2461</v>
      </c>
      <c r="B5136" t="s">
        <v>5008</v>
      </c>
      <c r="C5136" t="s">
        <v>8212</v>
      </c>
      <c r="D5136" t="s">
        <v>3135</v>
      </c>
      <c r="E5136" t="s">
        <v>3136</v>
      </c>
      <c r="F5136" t="s">
        <v>3574</v>
      </c>
      <c r="G5136" t="s">
        <v>1135</v>
      </c>
      <c r="H5136" t="s">
        <v>2275</v>
      </c>
      <c r="I5136" t="s">
        <v>1497</v>
      </c>
      <c r="J5136" t="s">
        <v>188</v>
      </c>
      <c r="K5136" t="s">
        <v>189</v>
      </c>
      <c r="L5136" t="s">
        <v>190</v>
      </c>
      <c r="M5136" t="s">
        <v>38</v>
      </c>
      <c r="N5136" t="s">
        <v>39</v>
      </c>
      <c r="O5136" s="23">
        <v>409</v>
      </c>
      <c r="P5136" s="9">
        <v>11.13</v>
      </c>
      <c r="Q5136" t="s">
        <v>40</v>
      </c>
      <c r="R5136">
        <v>64623</v>
      </c>
      <c r="S5136" s="9">
        <v>36.75</v>
      </c>
      <c r="T5136" s="26">
        <v>4.99</v>
      </c>
      <c r="U5136" s="8">
        <v>183.38</v>
      </c>
      <c r="V5136" t="s">
        <v>41</v>
      </c>
      <c r="W5136" t="s">
        <v>2276</v>
      </c>
      <c r="X5136" t="s">
        <v>42</v>
      </c>
      <c r="Y5136" t="s">
        <v>2277</v>
      </c>
      <c r="AA5136" s="1">
        <f t="shared" si="613"/>
        <v>46041</v>
      </c>
      <c r="AB5136" s="2">
        <f t="shared" si="614"/>
        <v>1</v>
      </c>
      <c r="AC5136" s="2">
        <f t="shared" si="615"/>
        <v>2026</v>
      </c>
      <c r="AD5136" s="2" t="str">
        <f>IFERROR(VLOOKUP(A5136,'Aux Área'!$A$4:$B$123,2,0),"-")</f>
        <v>INSPEÇÃO</v>
      </c>
    </row>
    <row r="5137" spans="1:30" x14ac:dyDescent="0.3">
      <c r="A5137" t="s">
        <v>2643</v>
      </c>
      <c r="B5137" t="s">
        <v>2307</v>
      </c>
      <c r="C5137" t="s">
        <v>8213</v>
      </c>
      <c r="D5137" t="s">
        <v>4988</v>
      </c>
      <c r="E5137" t="s">
        <v>4989</v>
      </c>
      <c r="F5137" t="s">
        <v>2646</v>
      </c>
      <c r="G5137" t="s">
        <v>1300</v>
      </c>
      <c r="H5137" t="s">
        <v>1301</v>
      </c>
      <c r="I5137" t="s">
        <v>37</v>
      </c>
      <c r="J5137" t="s">
        <v>370</v>
      </c>
      <c r="K5137" t="s">
        <v>371</v>
      </c>
      <c r="L5137" t="s">
        <v>124</v>
      </c>
      <c r="M5137" t="s">
        <v>38</v>
      </c>
      <c r="N5137" t="s">
        <v>39</v>
      </c>
      <c r="O5137" s="23">
        <v>488</v>
      </c>
      <c r="P5137" s="9">
        <v>11.64</v>
      </c>
      <c r="Q5137" t="s">
        <v>40</v>
      </c>
      <c r="R5137">
        <v>79874</v>
      </c>
      <c r="S5137" s="9">
        <v>41.94</v>
      </c>
      <c r="T5137" s="26">
        <v>4.99</v>
      </c>
      <c r="U5137" s="8">
        <v>209.28</v>
      </c>
      <c r="V5137" t="s">
        <v>8214</v>
      </c>
      <c r="W5137" t="s">
        <v>2276</v>
      </c>
      <c r="X5137" t="s">
        <v>42</v>
      </c>
      <c r="Y5137" t="s">
        <v>2277</v>
      </c>
      <c r="AA5137" s="1">
        <f t="shared" si="613"/>
        <v>46041</v>
      </c>
      <c r="AB5137" s="2">
        <f t="shared" si="614"/>
        <v>1</v>
      </c>
      <c r="AC5137" s="2">
        <f t="shared" si="615"/>
        <v>2026</v>
      </c>
      <c r="AD5137" s="2" t="str">
        <f>IFERROR(VLOOKUP(A5137,'Aux Área'!$A$4:$B$123,2,0),"-")</f>
        <v>INSPEÇÃO</v>
      </c>
    </row>
    <row r="5138" spans="1:30" x14ac:dyDescent="0.3">
      <c r="A5138" t="s">
        <v>2260</v>
      </c>
      <c r="B5138" t="s">
        <v>113</v>
      </c>
      <c r="C5138" t="s">
        <v>8215</v>
      </c>
      <c r="D5138" t="s">
        <v>4423</v>
      </c>
      <c r="E5138" t="s">
        <v>4424</v>
      </c>
      <c r="F5138" t="s">
        <v>2262</v>
      </c>
      <c r="G5138" t="s">
        <v>35</v>
      </c>
      <c r="H5138" t="s">
        <v>2263</v>
      </c>
      <c r="I5138" t="s">
        <v>2186</v>
      </c>
      <c r="J5138" t="s">
        <v>409</v>
      </c>
      <c r="K5138" t="s">
        <v>410</v>
      </c>
      <c r="L5138" t="s">
        <v>141</v>
      </c>
      <c r="M5138" t="s">
        <v>38</v>
      </c>
      <c r="N5138" t="s">
        <v>668</v>
      </c>
      <c r="O5138" s="23">
        <v>1007</v>
      </c>
      <c r="P5138" s="9">
        <v>15.6</v>
      </c>
      <c r="Q5138" t="s">
        <v>40</v>
      </c>
      <c r="R5138">
        <v>69173</v>
      </c>
      <c r="S5138" s="9">
        <v>64.569999999999993</v>
      </c>
      <c r="T5138" s="26">
        <v>6.09</v>
      </c>
      <c r="U5138" s="8">
        <v>393.23</v>
      </c>
      <c r="V5138" t="s">
        <v>8216</v>
      </c>
      <c r="W5138" t="s">
        <v>2007</v>
      </c>
      <c r="X5138" t="s">
        <v>42</v>
      </c>
      <c r="Y5138" t="s">
        <v>1740</v>
      </c>
      <c r="AA5138" s="1">
        <f t="shared" si="613"/>
        <v>46041</v>
      </c>
      <c r="AB5138" s="2">
        <f t="shared" si="614"/>
        <v>1</v>
      </c>
      <c r="AC5138" s="2">
        <f t="shared" si="615"/>
        <v>2026</v>
      </c>
      <c r="AD5138" s="2" t="str">
        <f>IFERROR(VLOOKUP(A5138,'Aux Área'!$A$4:$B$123,2,0),"-")</f>
        <v>INSPEÇÃO</v>
      </c>
    </row>
    <row r="5139" spans="1:30" x14ac:dyDescent="0.3">
      <c r="A5139" t="s">
        <v>2655</v>
      </c>
      <c r="B5139" t="s">
        <v>2656</v>
      </c>
      <c r="C5139" t="s">
        <v>8217</v>
      </c>
      <c r="D5139" t="s">
        <v>1619</v>
      </c>
      <c r="E5139" t="s">
        <v>1620</v>
      </c>
      <c r="F5139" t="s">
        <v>3605</v>
      </c>
      <c r="G5139" t="s">
        <v>1635</v>
      </c>
      <c r="H5139" t="s">
        <v>2635</v>
      </c>
      <c r="I5139" t="s">
        <v>37</v>
      </c>
      <c r="J5139" t="s">
        <v>188</v>
      </c>
      <c r="K5139" t="s">
        <v>189</v>
      </c>
      <c r="L5139" t="s">
        <v>190</v>
      </c>
      <c r="M5139" t="s">
        <v>38</v>
      </c>
      <c r="N5139" t="s">
        <v>39</v>
      </c>
      <c r="O5139" s="23">
        <v>303</v>
      </c>
      <c r="P5139" s="9">
        <v>7.32</v>
      </c>
      <c r="Q5139" t="s">
        <v>40</v>
      </c>
      <c r="R5139">
        <v>10989</v>
      </c>
      <c r="S5139" s="9">
        <v>41.37</v>
      </c>
      <c r="T5139" s="26">
        <v>4.99</v>
      </c>
      <c r="U5139" s="8">
        <v>206.44</v>
      </c>
      <c r="V5139" t="s">
        <v>41</v>
      </c>
      <c r="W5139" t="s">
        <v>2007</v>
      </c>
      <c r="X5139" t="s">
        <v>42</v>
      </c>
      <c r="Y5139" t="s">
        <v>6209</v>
      </c>
      <c r="AA5139" s="1">
        <f t="shared" si="613"/>
        <v>46041</v>
      </c>
      <c r="AB5139" s="2">
        <f t="shared" si="614"/>
        <v>1</v>
      </c>
      <c r="AC5139" s="2">
        <f t="shared" si="615"/>
        <v>2026</v>
      </c>
      <c r="AD5139" s="2" t="str">
        <f>IFERROR(VLOOKUP(A5139,'Aux Área'!$A$4:$B$123,2,0),"-")</f>
        <v>TI</v>
      </c>
    </row>
    <row r="5140" spans="1:30" x14ac:dyDescent="0.3">
      <c r="A5140" t="s">
        <v>662</v>
      </c>
      <c r="C5140" t="s">
        <v>15699</v>
      </c>
      <c r="F5140" t="s">
        <v>15689</v>
      </c>
      <c r="K5140" t="s">
        <v>173</v>
      </c>
      <c r="N5140" t="s">
        <v>15690</v>
      </c>
      <c r="O5140" s="23">
        <v>0</v>
      </c>
      <c r="P5140" s="23">
        <v>0</v>
      </c>
      <c r="Q5140" t="s">
        <v>40</v>
      </c>
      <c r="R5140">
        <v>0</v>
      </c>
      <c r="S5140">
        <v>7.16</v>
      </c>
      <c r="U5140" s="8">
        <v>28.58</v>
      </c>
      <c r="AA5140" s="1">
        <f>IFERROR(DATEVALUE(C5140),"-")</f>
        <v>46041</v>
      </c>
      <c r="AB5140" s="2">
        <f>IFERROR(MONTH(AA5140),"-")</f>
        <v>1</v>
      </c>
      <c r="AC5140" s="2">
        <f>IFERROR(YEAR(AA5140),"-")</f>
        <v>2026</v>
      </c>
      <c r="AD5140" s="2" t="str">
        <f>IFERROR(VLOOKUP(A5140,'Aux Área'!$A$4:$B$123,2,0),"-")</f>
        <v>SÃO PEDRO</v>
      </c>
    </row>
    <row r="5141" spans="1:30" x14ac:dyDescent="0.3">
      <c r="A5141" t="s">
        <v>52</v>
      </c>
      <c r="B5141" t="s">
        <v>1449</v>
      </c>
      <c r="C5141" t="s">
        <v>8218</v>
      </c>
      <c r="D5141" t="s">
        <v>3246</v>
      </c>
      <c r="E5141" t="s">
        <v>3247</v>
      </c>
      <c r="F5141" t="s">
        <v>53</v>
      </c>
      <c r="G5141" t="s">
        <v>35</v>
      </c>
      <c r="H5141" t="s">
        <v>36</v>
      </c>
      <c r="I5141" t="s">
        <v>37</v>
      </c>
      <c r="J5141" t="s">
        <v>122</v>
      </c>
      <c r="K5141" t="s">
        <v>123</v>
      </c>
      <c r="L5141" t="s">
        <v>124</v>
      </c>
      <c r="M5141" t="s">
        <v>38</v>
      </c>
      <c r="N5141" t="s">
        <v>39</v>
      </c>
      <c r="O5141" s="23">
        <v>279</v>
      </c>
      <c r="P5141" s="9">
        <v>8.2200000000000006</v>
      </c>
      <c r="Q5141" t="s">
        <v>40</v>
      </c>
      <c r="R5141">
        <v>45480</v>
      </c>
      <c r="S5141" s="9">
        <v>33.950000000000003</v>
      </c>
      <c r="T5141" s="26">
        <v>5.09</v>
      </c>
      <c r="U5141" s="8">
        <v>172.8</v>
      </c>
      <c r="V5141" t="s">
        <v>246</v>
      </c>
      <c r="W5141" t="s">
        <v>2007</v>
      </c>
      <c r="X5141" t="s">
        <v>42</v>
      </c>
      <c r="Y5141" t="s">
        <v>1740</v>
      </c>
      <c r="AA5141" s="1">
        <f t="shared" ref="AA5141:AA5159" si="616">DATEVALUE(C5141)</f>
        <v>46041</v>
      </c>
      <c r="AB5141" s="2">
        <f t="shared" ref="AB5141:AB5159" si="617">MONTH(AA5141)</f>
        <v>1</v>
      </c>
      <c r="AC5141" s="2">
        <f t="shared" ref="AC5141:AC5159" si="618">YEAR(AA5141)</f>
        <v>2026</v>
      </c>
      <c r="AD5141" s="2" t="str">
        <f>IFERROR(VLOOKUP(A5141,'Aux Área'!$A$4:$B$123,2,0),"-")</f>
        <v>OPERAÇÃO</v>
      </c>
    </row>
    <row r="5142" spans="1:30" x14ac:dyDescent="0.3">
      <c r="A5142" t="s">
        <v>2664</v>
      </c>
      <c r="B5142" t="s">
        <v>2665</v>
      </c>
      <c r="C5142" t="s">
        <v>8219</v>
      </c>
      <c r="D5142" t="s">
        <v>3068</v>
      </c>
      <c r="E5142" t="s">
        <v>3069</v>
      </c>
      <c r="F5142" t="s">
        <v>2667</v>
      </c>
      <c r="G5142" t="s">
        <v>659</v>
      </c>
      <c r="H5142" t="s">
        <v>2215</v>
      </c>
      <c r="I5142" t="s">
        <v>667</v>
      </c>
      <c r="J5142" t="s">
        <v>231</v>
      </c>
      <c r="K5142" t="s">
        <v>232</v>
      </c>
      <c r="L5142" t="s">
        <v>217</v>
      </c>
      <c r="M5142" t="s">
        <v>38</v>
      </c>
      <c r="N5142" t="s">
        <v>668</v>
      </c>
      <c r="O5142" s="23">
        <v>99</v>
      </c>
      <c r="P5142" s="9">
        <v>3.66</v>
      </c>
      <c r="Q5142" t="s">
        <v>40</v>
      </c>
      <c r="R5142">
        <v>9000</v>
      </c>
      <c r="S5142" s="9">
        <v>27.05</v>
      </c>
      <c r="T5142" s="26">
        <v>5.99</v>
      </c>
      <c r="U5142" s="8">
        <v>162.04</v>
      </c>
      <c r="V5142" t="s">
        <v>8220</v>
      </c>
      <c r="W5142" t="s">
        <v>2007</v>
      </c>
      <c r="X5142" t="s">
        <v>42</v>
      </c>
      <c r="Y5142" t="s">
        <v>1740</v>
      </c>
      <c r="AA5142" s="1">
        <f t="shared" si="616"/>
        <v>46041</v>
      </c>
      <c r="AB5142" s="2">
        <f t="shared" si="617"/>
        <v>1</v>
      </c>
      <c r="AC5142" s="2">
        <f t="shared" si="618"/>
        <v>2026</v>
      </c>
      <c r="AD5142" s="2" t="str">
        <f>IFERROR(VLOOKUP(A5142,'Aux Área'!$A$4:$B$123,2,0),"-")</f>
        <v>APH</v>
      </c>
    </row>
    <row r="5143" spans="1:30" x14ac:dyDescent="0.3">
      <c r="A5143" t="s">
        <v>76</v>
      </c>
      <c r="B5143" t="s">
        <v>380</v>
      </c>
      <c r="C5143" t="s">
        <v>8221</v>
      </c>
      <c r="D5143" t="s">
        <v>382</v>
      </c>
      <c r="E5143" t="s">
        <v>383</v>
      </c>
      <c r="F5143" t="s">
        <v>77</v>
      </c>
      <c r="G5143" t="s">
        <v>35</v>
      </c>
      <c r="H5143" t="s">
        <v>36</v>
      </c>
      <c r="I5143" t="s">
        <v>37</v>
      </c>
      <c r="J5143" t="s">
        <v>627</v>
      </c>
      <c r="K5143" t="s">
        <v>628</v>
      </c>
      <c r="L5143" t="s">
        <v>84</v>
      </c>
      <c r="M5143" t="s">
        <v>38</v>
      </c>
      <c r="N5143" t="s">
        <v>39</v>
      </c>
      <c r="O5143" s="23">
        <v>383</v>
      </c>
      <c r="P5143" s="9">
        <v>10.57</v>
      </c>
      <c r="Q5143" t="s">
        <v>40</v>
      </c>
      <c r="R5143">
        <v>51940</v>
      </c>
      <c r="S5143" s="9">
        <v>36.229999999999997</v>
      </c>
      <c r="T5143" s="26">
        <v>5.39</v>
      </c>
      <c r="U5143" s="8">
        <v>195.27</v>
      </c>
      <c r="V5143" t="s">
        <v>8222</v>
      </c>
      <c r="W5143" t="s">
        <v>2007</v>
      </c>
      <c r="X5143" t="s">
        <v>42</v>
      </c>
      <c r="Y5143" t="s">
        <v>1740</v>
      </c>
      <c r="AA5143" s="1">
        <f t="shared" si="616"/>
        <v>46041</v>
      </c>
      <c r="AB5143" s="2">
        <f t="shared" si="617"/>
        <v>1</v>
      </c>
      <c r="AC5143" s="2">
        <f t="shared" si="618"/>
        <v>2026</v>
      </c>
      <c r="AD5143" s="2" t="str">
        <f>IFERROR(VLOOKUP(A5143,'Aux Área'!$A$4:$B$123,2,0),"-")</f>
        <v>QSMS</v>
      </c>
    </row>
    <row r="5144" spans="1:30" x14ac:dyDescent="0.3">
      <c r="A5144" t="s">
        <v>2282</v>
      </c>
      <c r="B5144" t="s">
        <v>4679</v>
      </c>
      <c r="C5144" t="s">
        <v>8223</v>
      </c>
      <c r="D5144" t="s">
        <v>3162</v>
      </c>
      <c r="E5144" t="s">
        <v>3163</v>
      </c>
      <c r="F5144" t="s">
        <v>2285</v>
      </c>
      <c r="G5144" t="s">
        <v>1135</v>
      </c>
      <c r="H5144" t="s">
        <v>2275</v>
      </c>
      <c r="I5144" t="s">
        <v>1497</v>
      </c>
      <c r="J5144" t="s">
        <v>165</v>
      </c>
      <c r="K5144" t="s">
        <v>166</v>
      </c>
      <c r="L5144" t="s">
        <v>167</v>
      </c>
      <c r="M5144" t="s">
        <v>38</v>
      </c>
      <c r="N5144" t="s">
        <v>39</v>
      </c>
      <c r="O5144" s="23">
        <v>396</v>
      </c>
      <c r="P5144" s="9">
        <v>8.2100000000000009</v>
      </c>
      <c r="Q5144" t="s">
        <v>40</v>
      </c>
      <c r="R5144">
        <v>71019</v>
      </c>
      <c r="S5144" s="9">
        <v>48.22</v>
      </c>
      <c r="T5144" s="26">
        <v>4.7910000000000004</v>
      </c>
      <c r="U5144" s="8">
        <v>231</v>
      </c>
      <c r="V5144" t="s">
        <v>112</v>
      </c>
      <c r="W5144" t="s">
        <v>2276</v>
      </c>
      <c r="X5144" t="s">
        <v>42</v>
      </c>
      <c r="Y5144" t="s">
        <v>2277</v>
      </c>
      <c r="AA5144" s="1">
        <f t="shared" si="616"/>
        <v>46041</v>
      </c>
      <c r="AB5144" s="2">
        <f t="shared" si="617"/>
        <v>1</v>
      </c>
      <c r="AC5144" s="2">
        <f t="shared" si="618"/>
        <v>2026</v>
      </c>
      <c r="AD5144" s="2" t="str">
        <f>IFERROR(VLOOKUP(A5144,'Aux Área'!$A$4:$B$123,2,0),"-")</f>
        <v>INSPEÇÃO</v>
      </c>
    </row>
    <row r="5145" spans="1:30" x14ac:dyDescent="0.3">
      <c r="A5145" t="s">
        <v>2318</v>
      </c>
      <c r="B5145" t="s">
        <v>2733</v>
      </c>
      <c r="C5145" t="s">
        <v>8224</v>
      </c>
      <c r="D5145" t="s">
        <v>7207</v>
      </c>
      <c r="E5145" t="s">
        <v>7208</v>
      </c>
      <c r="F5145" t="s">
        <v>4203</v>
      </c>
      <c r="G5145" t="s">
        <v>1135</v>
      </c>
      <c r="H5145" t="s">
        <v>2185</v>
      </c>
      <c r="I5145" t="s">
        <v>2186</v>
      </c>
      <c r="J5145" t="s">
        <v>169</v>
      </c>
      <c r="K5145" t="s">
        <v>170</v>
      </c>
      <c r="L5145" t="s">
        <v>124</v>
      </c>
      <c r="M5145" t="s">
        <v>38</v>
      </c>
      <c r="N5145" t="s">
        <v>668</v>
      </c>
      <c r="O5145" s="23">
        <v>792</v>
      </c>
      <c r="P5145" s="9">
        <v>14.06</v>
      </c>
      <c r="Q5145" t="s">
        <v>40</v>
      </c>
      <c r="R5145">
        <v>78049</v>
      </c>
      <c r="S5145" s="9">
        <v>56.34</v>
      </c>
      <c r="T5145" s="26">
        <v>5.9409999999999998</v>
      </c>
      <c r="U5145" s="8">
        <v>334.71</v>
      </c>
      <c r="V5145" t="s">
        <v>41</v>
      </c>
      <c r="W5145" t="s">
        <v>2007</v>
      </c>
      <c r="X5145" t="s">
        <v>42</v>
      </c>
      <c r="Y5145" t="s">
        <v>2188</v>
      </c>
      <c r="AA5145" s="1">
        <f t="shared" si="616"/>
        <v>46041</v>
      </c>
      <c r="AB5145" s="2">
        <f t="shared" si="617"/>
        <v>1</v>
      </c>
      <c r="AC5145" s="2">
        <f t="shared" si="618"/>
        <v>2026</v>
      </c>
      <c r="AD5145" s="2" t="str">
        <f>IFERROR(VLOOKUP(A5145,'Aux Área'!$A$4:$B$123,2,0),"-")</f>
        <v>INSPEÇÃO</v>
      </c>
    </row>
    <row r="5146" spans="1:30" x14ac:dyDescent="0.3">
      <c r="A5146" t="s">
        <v>60</v>
      </c>
      <c r="B5146" t="s">
        <v>614</v>
      </c>
      <c r="C5146" t="s">
        <v>8225</v>
      </c>
      <c r="D5146" t="s">
        <v>1206</v>
      </c>
      <c r="E5146" t="s">
        <v>1207</v>
      </c>
      <c r="F5146" t="s">
        <v>61</v>
      </c>
      <c r="G5146" t="s">
        <v>35</v>
      </c>
      <c r="H5146" t="s">
        <v>36</v>
      </c>
      <c r="I5146" t="s">
        <v>37</v>
      </c>
      <c r="J5146" t="s">
        <v>623</v>
      </c>
      <c r="K5146" t="s">
        <v>624</v>
      </c>
      <c r="L5146" t="s">
        <v>181</v>
      </c>
      <c r="M5146" t="s">
        <v>38</v>
      </c>
      <c r="N5146" t="s">
        <v>39</v>
      </c>
      <c r="O5146" s="23">
        <v>357</v>
      </c>
      <c r="P5146" s="9">
        <v>9.9600000000000009</v>
      </c>
      <c r="Q5146" t="s">
        <v>40</v>
      </c>
      <c r="R5146">
        <v>30345</v>
      </c>
      <c r="S5146" s="9">
        <v>35.86</v>
      </c>
      <c r="T5146" s="26">
        <v>5.34</v>
      </c>
      <c r="U5146" s="8">
        <v>191.49</v>
      </c>
      <c r="V5146" t="s">
        <v>41</v>
      </c>
      <c r="W5146" t="s">
        <v>2007</v>
      </c>
      <c r="X5146" t="s">
        <v>42</v>
      </c>
      <c r="Y5146" t="s">
        <v>1740</v>
      </c>
      <c r="AA5146" s="1">
        <f t="shared" si="616"/>
        <v>46041</v>
      </c>
      <c r="AB5146" s="2">
        <f t="shared" si="617"/>
        <v>1</v>
      </c>
      <c r="AC5146" s="2">
        <f t="shared" si="618"/>
        <v>2026</v>
      </c>
      <c r="AD5146" s="2" t="str">
        <f>IFERROR(VLOOKUP(A5146,'Aux Área'!$A$4:$B$123,2,0),"-")</f>
        <v>QSMS</v>
      </c>
    </row>
    <row r="5147" spans="1:30" x14ac:dyDescent="0.3">
      <c r="A5147" t="s">
        <v>2638</v>
      </c>
      <c r="B5147" t="s">
        <v>4593</v>
      </c>
      <c r="C5147" t="s">
        <v>8226</v>
      </c>
      <c r="D5147" t="s">
        <v>4358</v>
      </c>
      <c r="E5147" t="s">
        <v>4359</v>
      </c>
      <c r="F5147" t="s">
        <v>2641</v>
      </c>
      <c r="G5147" t="s">
        <v>1135</v>
      </c>
      <c r="H5147" t="s">
        <v>2275</v>
      </c>
      <c r="I5147" t="s">
        <v>1497</v>
      </c>
      <c r="J5147" t="s">
        <v>275</v>
      </c>
      <c r="K5147" t="s">
        <v>276</v>
      </c>
      <c r="L5147" t="s">
        <v>124</v>
      </c>
      <c r="M5147" t="s">
        <v>38</v>
      </c>
      <c r="N5147" t="s">
        <v>39</v>
      </c>
      <c r="O5147" s="23">
        <v>520</v>
      </c>
      <c r="P5147" s="9">
        <v>10.65</v>
      </c>
      <c r="Q5147" t="s">
        <v>40</v>
      </c>
      <c r="R5147">
        <v>72095</v>
      </c>
      <c r="S5147" s="9">
        <v>48.81</v>
      </c>
      <c r="T5147" s="26">
        <v>4.79</v>
      </c>
      <c r="U5147" s="8">
        <v>233.8</v>
      </c>
      <c r="V5147" t="s">
        <v>8227</v>
      </c>
      <c r="W5147" t="s">
        <v>2276</v>
      </c>
      <c r="X5147" t="s">
        <v>42</v>
      </c>
      <c r="Y5147" t="s">
        <v>2277</v>
      </c>
      <c r="AA5147" s="1">
        <f t="shared" si="616"/>
        <v>46041</v>
      </c>
      <c r="AB5147" s="2">
        <f t="shared" si="617"/>
        <v>1</v>
      </c>
      <c r="AC5147" s="2">
        <f t="shared" si="618"/>
        <v>2026</v>
      </c>
      <c r="AD5147" s="2" t="str">
        <f>IFERROR(VLOOKUP(A5147,'Aux Área'!$A$4:$B$123,2,0),"-")</f>
        <v>INSPEÇÃO</v>
      </c>
    </row>
    <row r="5148" spans="1:30" x14ac:dyDescent="0.3">
      <c r="A5148" t="s">
        <v>2306</v>
      </c>
      <c r="B5148" t="s">
        <v>4613</v>
      </c>
      <c r="C5148" t="s">
        <v>8228</v>
      </c>
      <c r="D5148" t="s">
        <v>3212</v>
      </c>
      <c r="E5148" t="s">
        <v>3213</v>
      </c>
      <c r="F5148" t="s">
        <v>2309</v>
      </c>
      <c r="G5148" t="s">
        <v>1135</v>
      </c>
      <c r="H5148" t="s">
        <v>2275</v>
      </c>
      <c r="I5148" t="s">
        <v>1497</v>
      </c>
      <c r="J5148" t="s">
        <v>89</v>
      </c>
      <c r="K5148" t="s">
        <v>90</v>
      </c>
      <c r="L5148" t="s">
        <v>91</v>
      </c>
      <c r="M5148" t="s">
        <v>38</v>
      </c>
      <c r="N5148" t="s">
        <v>39</v>
      </c>
      <c r="O5148" s="23">
        <v>449</v>
      </c>
      <c r="P5148" s="9">
        <v>10.31</v>
      </c>
      <c r="Q5148" t="s">
        <v>40</v>
      </c>
      <c r="R5148">
        <v>77304</v>
      </c>
      <c r="S5148" s="9">
        <v>43.57</v>
      </c>
      <c r="T5148" s="26">
        <v>5.09</v>
      </c>
      <c r="U5148" s="8">
        <v>221.78</v>
      </c>
      <c r="V5148" t="s">
        <v>8229</v>
      </c>
      <c r="W5148" t="s">
        <v>2276</v>
      </c>
      <c r="X5148" t="s">
        <v>42</v>
      </c>
      <c r="Y5148" t="s">
        <v>2277</v>
      </c>
      <c r="AA5148" s="1">
        <f t="shared" si="616"/>
        <v>46041</v>
      </c>
      <c r="AB5148" s="2">
        <f t="shared" si="617"/>
        <v>1</v>
      </c>
      <c r="AC5148" s="2">
        <f t="shared" si="618"/>
        <v>2026</v>
      </c>
      <c r="AD5148" s="2" t="str">
        <f>IFERROR(VLOOKUP(A5148,'Aux Área'!$A$4:$B$123,2,0),"-")</f>
        <v>INSPEÇÃO</v>
      </c>
    </row>
    <row r="5149" spans="1:30" x14ac:dyDescent="0.3">
      <c r="A5149" t="s">
        <v>5543</v>
      </c>
      <c r="B5149" t="s">
        <v>3093</v>
      </c>
      <c r="C5149" t="s">
        <v>8230</v>
      </c>
      <c r="D5149" t="s">
        <v>391</v>
      </c>
      <c r="E5149" t="s">
        <v>392</v>
      </c>
      <c r="F5149" t="s">
        <v>6207</v>
      </c>
      <c r="G5149" t="s">
        <v>1135</v>
      </c>
      <c r="H5149" t="s">
        <v>5545</v>
      </c>
      <c r="I5149" t="s">
        <v>839</v>
      </c>
      <c r="J5149" t="s">
        <v>122</v>
      </c>
      <c r="K5149" t="s">
        <v>123</v>
      </c>
      <c r="L5149" t="s">
        <v>124</v>
      </c>
      <c r="M5149" t="s">
        <v>38</v>
      </c>
      <c r="N5149" t="s">
        <v>39</v>
      </c>
      <c r="O5149" s="23">
        <v>352</v>
      </c>
      <c r="P5149" s="9">
        <v>7.82</v>
      </c>
      <c r="Q5149" t="s">
        <v>40</v>
      </c>
      <c r="R5149">
        <v>8102</v>
      </c>
      <c r="S5149" s="9">
        <v>45.02</v>
      </c>
      <c r="T5149" s="26">
        <v>5.09</v>
      </c>
      <c r="U5149" s="8">
        <v>229.15</v>
      </c>
      <c r="V5149" t="s">
        <v>112</v>
      </c>
      <c r="W5149" t="s">
        <v>2276</v>
      </c>
      <c r="X5149" t="s">
        <v>42</v>
      </c>
      <c r="Y5149" t="s">
        <v>2277</v>
      </c>
      <c r="AA5149" s="1">
        <f t="shared" si="616"/>
        <v>46041</v>
      </c>
      <c r="AB5149" s="2">
        <f t="shared" si="617"/>
        <v>1</v>
      </c>
      <c r="AC5149" s="2">
        <f t="shared" si="618"/>
        <v>2026</v>
      </c>
      <c r="AD5149" s="2" t="str">
        <f>IFERROR(VLOOKUP(A5149,'Aux Área'!$A$4:$B$123,2,0),"-")</f>
        <v>INSPEÇÃO</v>
      </c>
    </row>
    <row r="5150" spans="1:30" x14ac:dyDescent="0.3">
      <c r="A5150" t="s">
        <v>2278</v>
      </c>
      <c r="B5150" t="s">
        <v>4664</v>
      </c>
      <c r="C5150" t="s">
        <v>8231</v>
      </c>
      <c r="D5150" t="s">
        <v>3208</v>
      </c>
      <c r="E5150" t="s">
        <v>3209</v>
      </c>
      <c r="F5150" t="s">
        <v>2281</v>
      </c>
      <c r="G5150" t="s">
        <v>1135</v>
      </c>
      <c r="H5150" t="s">
        <v>2275</v>
      </c>
      <c r="I5150" t="s">
        <v>1497</v>
      </c>
      <c r="J5150" t="s">
        <v>169</v>
      </c>
      <c r="K5150" t="s">
        <v>170</v>
      </c>
      <c r="L5150" t="s">
        <v>124</v>
      </c>
      <c r="M5150" t="s">
        <v>38</v>
      </c>
      <c r="N5150" t="s">
        <v>39</v>
      </c>
      <c r="O5150" s="23">
        <v>346</v>
      </c>
      <c r="P5150" s="9">
        <v>9.6199999999999992</v>
      </c>
      <c r="Q5150" t="s">
        <v>40</v>
      </c>
      <c r="R5150">
        <v>85043</v>
      </c>
      <c r="S5150" s="9">
        <v>35.979999999999997</v>
      </c>
      <c r="T5150" s="26">
        <v>4.8899999999999997</v>
      </c>
      <c r="U5150" s="8">
        <v>175.94</v>
      </c>
      <c r="V5150" t="s">
        <v>41</v>
      </c>
      <c r="W5150" t="s">
        <v>2276</v>
      </c>
      <c r="X5150" t="s">
        <v>42</v>
      </c>
      <c r="Y5150" t="s">
        <v>2277</v>
      </c>
      <c r="AA5150" s="1">
        <f t="shared" si="616"/>
        <v>46041</v>
      </c>
      <c r="AB5150" s="2">
        <f t="shared" si="617"/>
        <v>1</v>
      </c>
      <c r="AC5150" s="2">
        <f t="shared" si="618"/>
        <v>2026</v>
      </c>
      <c r="AD5150" s="2" t="str">
        <f>IFERROR(VLOOKUP(A5150,'Aux Área'!$A$4:$B$123,2,0),"-")</f>
        <v>INSPEÇÃO</v>
      </c>
    </row>
    <row r="5151" spans="1:30" x14ac:dyDescent="0.3">
      <c r="A5151" t="s">
        <v>2181</v>
      </c>
      <c r="B5151" t="s">
        <v>4595</v>
      </c>
      <c r="C5151" t="s">
        <v>8232</v>
      </c>
      <c r="D5151" t="s">
        <v>3303</v>
      </c>
      <c r="E5151" t="s">
        <v>3304</v>
      </c>
      <c r="F5151" t="s">
        <v>2184</v>
      </c>
      <c r="G5151" t="s">
        <v>1135</v>
      </c>
      <c r="H5151" t="s">
        <v>2185</v>
      </c>
      <c r="I5151" t="s">
        <v>2186</v>
      </c>
      <c r="J5151" t="s">
        <v>241</v>
      </c>
      <c r="K5151" t="s">
        <v>242</v>
      </c>
      <c r="L5151" t="s">
        <v>110</v>
      </c>
      <c r="M5151" t="s">
        <v>38</v>
      </c>
      <c r="N5151" t="s">
        <v>668</v>
      </c>
      <c r="O5151" s="23">
        <v>817</v>
      </c>
      <c r="P5151" s="9">
        <v>14.64</v>
      </c>
      <c r="Q5151" t="s">
        <v>40</v>
      </c>
      <c r="R5151">
        <v>88227</v>
      </c>
      <c r="S5151" s="9">
        <v>55.81</v>
      </c>
      <c r="T5151" s="26">
        <v>5.89</v>
      </c>
      <c r="U5151" s="8">
        <v>328.72</v>
      </c>
      <c r="V5151" t="s">
        <v>41</v>
      </c>
      <c r="W5151" t="s">
        <v>2007</v>
      </c>
      <c r="X5151" t="s">
        <v>42</v>
      </c>
      <c r="Y5151" t="s">
        <v>2188</v>
      </c>
      <c r="AA5151" s="1">
        <f t="shared" si="616"/>
        <v>46042</v>
      </c>
      <c r="AB5151" s="2">
        <f t="shared" si="617"/>
        <v>1</v>
      </c>
      <c r="AC5151" s="2">
        <f t="shared" si="618"/>
        <v>2026</v>
      </c>
      <c r="AD5151" s="2" t="str">
        <f>IFERROR(VLOOKUP(A5151,'Aux Área'!$A$4:$B$123,2,0),"-")</f>
        <v>INSPEÇÃO</v>
      </c>
    </row>
    <row r="5152" spans="1:30" x14ac:dyDescent="0.3">
      <c r="A5152" t="s">
        <v>2461</v>
      </c>
      <c r="B5152" t="s">
        <v>5008</v>
      </c>
      <c r="C5152" t="s">
        <v>8233</v>
      </c>
      <c r="D5152" t="s">
        <v>5160</v>
      </c>
      <c r="E5152" t="s">
        <v>5161</v>
      </c>
      <c r="F5152" t="s">
        <v>3574</v>
      </c>
      <c r="G5152" t="s">
        <v>1135</v>
      </c>
      <c r="H5152" t="s">
        <v>2275</v>
      </c>
      <c r="I5152" t="s">
        <v>1497</v>
      </c>
      <c r="J5152" t="s">
        <v>275</v>
      </c>
      <c r="K5152" t="s">
        <v>276</v>
      </c>
      <c r="L5152" t="s">
        <v>124</v>
      </c>
      <c r="M5152" t="s">
        <v>38</v>
      </c>
      <c r="N5152" t="s">
        <v>39</v>
      </c>
      <c r="O5152" s="23">
        <v>523</v>
      </c>
      <c r="P5152" s="9">
        <v>11.28</v>
      </c>
      <c r="Q5152" t="s">
        <v>40</v>
      </c>
      <c r="R5152">
        <v>65146</v>
      </c>
      <c r="S5152" s="9">
        <v>46.35</v>
      </c>
      <c r="T5152" s="26">
        <v>4.79</v>
      </c>
      <c r="U5152" s="8">
        <v>222.02</v>
      </c>
      <c r="V5152" t="s">
        <v>8234</v>
      </c>
      <c r="W5152" t="s">
        <v>2276</v>
      </c>
      <c r="X5152" t="s">
        <v>42</v>
      </c>
      <c r="Y5152" t="s">
        <v>2277</v>
      </c>
      <c r="AA5152" s="1">
        <f t="shared" si="616"/>
        <v>46042</v>
      </c>
      <c r="AB5152" s="2">
        <f t="shared" si="617"/>
        <v>1</v>
      </c>
      <c r="AC5152" s="2">
        <f t="shared" si="618"/>
        <v>2026</v>
      </c>
      <c r="AD5152" s="2" t="str">
        <f>IFERROR(VLOOKUP(A5152,'Aux Área'!$A$4:$B$123,2,0),"-")</f>
        <v>INSPEÇÃO</v>
      </c>
    </row>
    <row r="5153" spans="1:30" x14ac:dyDescent="0.3">
      <c r="A5153" t="s">
        <v>2643</v>
      </c>
      <c r="B5153" t="s">
        <v>2307</v>
      </c>
      <c r="C5153" t="s">
        <v>8235</v>
      </c>
      <c r="D5153" t="s">
        <v>4726</v>
      </c>
      <c r="E5153" t="s">
        <v>4727</v>
      </c>
      <c r="F5153" t="s">
        <v>2646</v>
      </c>
      <c r="G5153" t="s">
        <v>1300</v>
      </c>
      <c r="H5153" t="s">
        <v>1301</v>
      </c>
      <c r="I5153" t="s">
        <v>37</v>
      </c>
      <c r="J5153" t="s">
        <v>172</v>
      </c>
      <c r="K5153" t="s">
        <v>173</v>
      </c>
      <c r="L5153" t="s">
        <v>124</v>
      </c>
      <c r="M5153" t="s">
        <v>38</v>
      </c>
      <c r="N5153" t="s">
        <v>39</v>
      </c>
      <c r="O5153" s="23">
        <v>411</v>
      </c>
      <c r="P5153" s="9">
        <v>9.59</v>
      </c>
      <c r="Q5153" t="s">
        <v>40</v>
      </c>
      <c r="R5153">
        <v>80285</v>
      </c>
      <c r="S5153" s="9">
        <v>42.85</v>
      </c>
      <c r="T5153" s="26">
        <v>4.59</v>
      </c>
      <c r="U5153" s="8">
        <v>196.68</v>
      </c>
      <c r="V5153" t="s">
        <v>8036</v>
      </c>
      <c r="W5153" t="s">
        <v>2276</v>
      </c>
      <c r="X5153" t="s">
        <v>42</v>
      </c>
      <c r="Y5153" t="s">
        <v>2277</v>
      </c>
      <c r="AA5153" s="1">
        <f t="shared" si="616"/>
        <v>46042</v>
      </c>
      <c r="AB5153" s="2">
        <f t="shared" si="617"/>
        <v>1</v>
      </c>
      <c r="AC5153" s="2">
        <f t="shared" si="618"/>
        <v>2026</v>
      </c>
      <c r="AD5153" s="2" t="str">
        <f>IFERROR(VLOOKUP(A5153,'Aux Área'!$A$4:$B$123,2,0),"-")</f>
        <v>INSPEÇÃO</v>
      </c>
    </row>
    <row r="5154" spans="1:30" x14ac:dyDescent="0.3">
      <c r="A5154" t="s">
        <v>52</v>
      </c>
      <c r="B5154" t="s">
        <v>1449</v>
      </c>
      <c r="C5154" t="s">
        <v>8236</v>
      </c>
      <c r="D5154" t="s">
        <v>3197</v>
      </c>
      <c r="E5154" t="s">
        <v>3198</v>
      </c>
      <c r="F5154" t="s">
        <v>53</v>
      </c>
      <c r="G5154" t="s">
        <v>35</v>
      </c>
      <c r="H5154" t="s">
        <v>36</v>
      </c>
      <c r="I5154" t="s">
        <v>37</v>
      </c>
      <c r="J5154" t="s">
        <v>237</v>
      </c>
      <c r="K5154" t="s">
        <v>238</v>
      </c>
      <c r="L5154" t="s">
        <v>110</v>
      </c>
      <c r="M5154" t="s">
        <v>38</v>
      </c>
      <c r="N5154" t="s">
        <v>39</v>
      </c>
      <c r="O5154" s="23">
        <v>266</v>
      </c>
      <c r="P5154" s="9">
        <v>10.7</v>
      </c>
      <c r="Q5154" t="s">
        <v>40</v>
      </c>
      <c r="R5154">
        <v>45746</v>
      </c>
      <c r="S5154" s="9">
        <v>24.85</v>
      </c>
      <c r="T5154" s="26">
        <v>4.99</v>
      </c>
      <c r="U5154" s="8">
        <v>124</v>
      </c>
      <c r="V5154" t="s">
        <v>41</v>
      </c>
      <c r="W5154" t="s">
        <v>2007</v>
      </c>
      <c r="X5154" t="s">
        <v>42</v>
      </c>
      <c r="Y5154" t="s">
        <v>1740</v>
      </c>
      <c r="AA5154" s="1">
        <f t="shared" si="616"/>
        <v>46042</v>
      </c>
      <c r="AB5154" s="2">
        <f t="shared" si="617"/>
        <v>1</v>
      </c>
      <c r="AC5154" s="2">
        <f t="shared" si="618"/>
        <v>2026</v>
      </c>
      <c r="AD5154" s="2" t="str">
        <f>IFERROR(VLOOKUP(A5154,'Aux Área'!$A$4:$B$123,2,0),"-")</f>
        <v>OPERAÇÃO</v>
      </c>
    </row>
    <row r="5155" spans="1:30" x14ac:dyDescent="0.3">
      <c r="A5155" t="s">
        <v>2282</v>
      </c>
      <c r="B5155" t="s">
        <v>4679</v>
      </c>
      <c r="C5155" t="s">
        <v>8237</v>
      </c>
      <c r="D5155" t="s">
        <v>3243</v>
      </c>
      <c r="E5155" t="s">
        <v>3244</v>
      </c>
      <c r="F5155" t="s">
        <v>2285</v>
      </c>
      <c r="G5155" t="s">
        <v>1135</v>
      </c>
      <c r="H5155" t="s">
        <v>2275</v>
      </c>
      <c r="I5155" t="s">
        <v>1497</v>
      </c>
      <c r="J5155" t="s">
        <v>409</v>
      </c>
      <c r="K5155" t="s">
        <v>410</v>
      </c>
      <c r="L5155" t="s">
        <v>141</v>
      </c>
      <c r="M5155" t="s">
        <v>38</v>
      </c>
      <c r="N5155" t="s">
        <v>39</v>
      </c>
      <c r="O5155" s="23">
        <v>429</v>
      </c>
      <c r="P5155" s="9">
        <v>9.92</v>
      </c>
      <c r="Q5155" t="s">
        <v>40</v>
      </c>
      <c r="R5155">
        <v>71448</v>
      </c>
      <c r="S5155" s="9">
        <v>43.23</v>
      </c>
      <c r="T5155" s="26">
        <v>4.6900000000000004</v>
      </c>
      <c r="U5155" s="8">
        <v>202.75</v>
      </c>
      <c r="V5155" t="s">
        <v>8238</v>
      </c>
      <c r="W5155" t="s">
        <v>2276</v>
      </c>
      <c r="X5155" t="s">
        <v>42</v>
      </c>
      <c r="Y5155" t="s">
        <v>2277</v>
      </c>
      <c r="AA5155" s="1">
        <f t="shared" si="616"/>
        <v>46042</v>
      </c>
      <c r="AB5155" s="2">
        <f t="shared" si="617"/>
        <v>1</v>
      </c>
      <c r="AC5155" s="2">
        <f t="shared" si="618"/>
        <v>2026</v>
      </c>
      <c r="AD5155" s="2" t="str">
        <f>IFERROR(VLOOKUP(A5155,'Aux Área'!$A$4:$B$123,2,0),"-")</f>
        <v>INSPEÇÃO</v>
      </c>
    </row>
    <row r="5156" spans="1:30" x14ac:dyDescent="0.3">
      <c r="A5156" t="s">
        <v>2638</v>
      </c>
      <c r="B5156" t="s">
        <v>4593</v>
      </c>
      <c r="C5156" t="s">
        <v>8239</v>
      </c>
      <c r="D5156" t="s">
        <v>4358</v>
      </c>
      <c r="E5156" t="s">
        <v>4359</v>
      </c>
      <c r="F5156" t="s">
        <v>2641</v>
      </c>
      <c r="G5156" t="s">
        <v>1135</v>
      </c>
      <c r="H5156" t="s">
        <v>2275</v>
      </c>
      <c r="I5156" t="s">
        <v>1497</v>
      </c>
      <c r="J5156" t="s">
        <v>275</v>
      </c>
      <c r="K5156" t="s">
        <v>276</v>
      </c>
      <c r="L5156" t="s">
        <v>124</v>
      </c>
      <c r="M5156" t="s">
        <v>38</v>
      </c>
      <c r="N5156" t="s">
        <v>39</v>
      </c>
      <c r="O5156" s="23">
        <v>467</v>
      </c>
      <c r="P5156" s="9">
        <v>10.91</v>
      </c>
      <c r="Q5156" t="s">
        <v>40</v>
      </c>
      <c r="R5156">
        <v>72562</v>
      </c>
      <c r="S5156" s="9">
        <v>42.8</v>
      </c>
      <c r="T5156" s="26">
        <v>4.79</v>
      </c>
      <c r="U5156" s="8">
        <v>205.01</v>
      </c>
      <c r="V5156" t="s">
        <v>8240</v>
      </c>
      <c r="W5156" t="s">
        <v>2276</v>
      </c>
      <c r="X5156" t="s">
        <v>42</v>
      </c>
      <c r="Y5156" t="s">
        <v>2277</v>
      </c>
      <c r="AA5156" s="1">
        <f t="shared" si="616"/>
        <v>46042</v>
      </c>
      <c r="AB5156" s="2">
        <f t="shared" si="617"/>
        <v>1</v>
      </c>
      <c r="AC5156" s="2">
        <f t="shared" si="618"/>
        <v>2026</v>
      </c>
      <c r="AD5156" s="2" t="str">
        <f>IFERROR(VLOOKUP(A5156,'Aux Área'!$A$4:$B$123,2,0),"-")</f>
        <v>INSPEÇÃO</v>
      </c>
    </row>
    <row r="5157" spans="1:30" x14ac:dyDescent="0.3">
      <c r="A5157" t="s">
        <v>3092</v>
      </c>
      <c r="B5157" t="s">
        <v>4774</v>
      </c>
      <c r="C5157" t="s">
        <v>8241</v>
      </c>
      <c r="D5157" t="s">
        <v>3410</v>
      </c>
      <c r="E5157" t="s">
        <v>3411</v>
      </c>
      <c r="F5157" t="s">
        <v>3594</v>
      </c>
      <c r="G5157" t="s">
        <v>1135</v>
      </c>
      <c r="H5157" t="s">
        <v>2275</v>
      </c>
      <c r="I5157" t="s">
        <v>1497</v>
      </c>
      <c r="J5157" t="s">
        <v>231</v>
      </c>
      <c r="K5157" t="s">
        <v>232</v>
      </c>
      <c r="L5157" t="s">
        <v>217</v>
      </c>
      <c r="M5157" t="s">
        <v>38</v>
      </c>
      <c r="N5157" t="s">
        <v>39</v>
      </c>
      <c r="O5157" s="23">
        <v>484</v>
      </c>
      <c r="P5157" s="9">
        <v>10.02</v>
      </c>
      <c r="Q5157" t="s">
        <v>40</v>
      </c>
      <c r="R5157">
        <v>65980</v>
      </c>
      <c r="S5157" s="9">
        <v>48.31</v>
      </c>
      <c r="T5157" s="26">
        <v>4.8600000000000003</v>
      </c>
      <c r="U5157" s="8">
        <v>234.79</v>
      </c>
      <c r="V5157" t="s">
        <v>8242</v>
      </c>
      <c r="W5157" t="s">
        <v>2276</v>
      </c>
      <c r="X5157" t="s">
        <v>42</v>
      </c>
      <c r="Y5157" t="s">
        <v>2277</v>
      </c>
      <c r="AA5157" s="1">
        <f t="shared" si="616"/>
        <v>46042</v>
      </c>
      <c r="AB5157" s="2">
        <f t="shared" si="617"/>
        <v>1</v>
      </c>
      <c r="AC5157" s="2">
        <f t="shared" si="618"/>
        <v>2026</v>
      </c>
      <c r="AD5157" s="2" t="str">
        <f>IFERROR(VLOOKUP(A5157,'Aux Área'!$A$4:$B$123,2,0),"-")</f>
        <v>INSPEÇÃO</v>
      </c>
    </row>
    <row r="5158" spans="1:30" x14ac:dyDescent="0.3">
      <c r="A5158" t="s">
        <v>2306</v>
      </c>
      <c r="B5158" t="s">
        <v>4613</v>
      </c>
      <c r="C5158" t="s">
        <v>8243</v>
      </c>
      <c r="D5158" t="s">
        <v>3276</v>
      </c>
      <c r="E5158" t="s">
        <v>3277</v>
      </c>
      <c r="F5158" t="s">
        <v>2309</v>
      </c>
      <c r="G5158" t="s">
        <v>1135</v>
      </c>
      <c r="H5158" t="s">
        <v>2275</v>
      </c>
      <c r="I5158" t="s">
        <v>1497</v>
      </c>
      <c r="J5158" t="s">
        <v>89</v>
      </c>
      <c r="K5158" t="s">
        <v>90</v>
      </c>
      <c r="L5158" t="s">
        <v>91</v>
      </c>
      <c r="M5158" t="s">
        <v>38</v>
      </c>
      <c r="N5158" t="s">
        <v>39</v>
      </c>
      <c r="O5158" s="23">
        <v>335</v>
      </c>
      <c r="P5158" s="9">
        <v>8.7100000000000009</v>
      </c>
      <c r="Q5158" t="s">
        <v>40</v>
      </c>
      <c r="R5158">
        <v>77639</v>
      </c>
      <c r="S5158" s="9">
        <v>38.46</v>
      </c>
      <c r="T5158" s="26">
        <v>4.8899999999999997</v>
      </c>
      <c r="U5158" s="8">
        <v>188.07</v>
      </c>
      <c r="V5158" t="s">
        <v>8244</v>
      </c>
      <c r="W5158" t="s">
        <v>2276</v>
      </c>
      <c r="X5158" t="s">
        <v>42</v>
      </c>
      <c r="Y5158" t="s">
        <v>2277</v>
      </c>
      <c r="AA5158" s="1">
        <f t="shared" si="616"/>
        <v>46042</v>
      </c>
      <c r="AB5158" s="2">
        <f t="shared" si="617"/>
        <v>1</v>
      </c>
      <c r="AC5158" s="2">
        <f t="shared" si="618"/>
        <v>2026</v>
      </c>
      <c r="AD5158" s="2" t="str">
        <f>IFERROR(VLOOKUP(A5158,'Aux Área'!$A$4:$B$123,2,0),"-")</f>
        <v>INSPEÇÃO</v>
      </c>
    </row>
    <row r="5159" spans="1:30" x14ac:dyDescent="0.3">
      <c r="A5159" t="s">
        <v>1979</v>
      </c>
      <c r="B5159" t="s">
        <v>1980</v>
      </c>
      <c r="C5159" t="s">
        <v>8245</v>
      </c>
      <c r="D5159" t="s">
        <v>5364</v>
      </c>
      <c r="E5159" t="s">
        <v>5365</v>
      </c>
      <c r="F5159" t="s">
        <v>1982</v>
      </c>
      <c r="G5159" t="s">
        <v>1495</v>
      </c>
      <c r="H5159" t="s">
        <v>2020</v>
      </c>
      <c r="I5159" t="s">
        <v>2021</v>
      </c>
      <c r="J5159" t="s">
        <v>165</v>
      </c>
      <c r="K5159" t="s">
        <v>166</v>
      </c>
      <c r="L5159" t="s">
        <v>167</v>
      </c>
      <c r="M5159" t="s">
        <v>38</v>
      </c>
      <c r="N5159" t="s">
        <v>668</v>
      </c>
      <c r="O5159" s="23">
        <v>994</v>
      </c>
      <c r="P5159" s="9">
        <v>1.9</v>
      </c>
      <c r="Q5159" t="s">
        <v>40</v>
      </c>
      <c r="R5159">
        <v>15838</v>
      </c>
      <c r="S5159" s="9">
        <v>524.36</v>
      </c>
      <c r="T5159" s="26">
        <v>6.24</v>
      </c>
      <c r="U5159" s="8">
        <v>3272.01</v>
      </c>
      <c r="V5159" t="s">
        <v>112</v>
      </c>
      <c r="W5159" t="s">
        <v>1985</v>
      </c>
      <c r="X5159" t="s">
        <v>42</v>
      </c>
      <c r="Y5159" t="s">
        <v>1986</v>
      </c>
      <c r="AA5159" s="1">
        <f t="shared" si="616"/>
        <v>46042</v>
      </c>
      <c r="AB5159" s="2">
        <f t="shared" si="617"/>
        <v>1</v>
      </c>
      <c r="AC5159" s="2">
        <f t="shared" si="618"/>
        <v>2026</v>
      </c>
      <c r="AD5159" s="2" t="str">
        <f>IFERROR(VLOOKUP(A5159,'Aux Área'!$A$4:$B$123,2,0),"-")</f>
        <v>PESADOS</v>
      </c>
    </row>
    <row r="5160" spans="1:30" x14ac:dyDescent="0.3">
      <c r="A5160" t="s">
        <v>1979</v>
      </c>
      <c r="C5160" t="s">
        <v>15812</v>
      </c>
      <c r="F5160" t="s">
        <v>1982</v>
      </c>
      <c r="K5160" t="s">
        <v>166</v>
      </c>
      <c r="N5160" t="s">
        <v>15690</v>
      </c>
      <c r="O5160" t="s">
        <v>15244</v>
      </c>
      <c r="P5160" s="9" t="s">
        <v>15244</v>
      </c>
      <c r="Q5160" t="s">
        <v>40</v>
      </c>
      <c r="R5160" t="s">
        <v>15244</v>
      </c>
      <c r="S5160">
        <v>80</v>
      </c>
      <c r="U5160" s="8">
        <v>504</v>
      </c>
      <c r="AA5160" s="1">
        <f>IFERROR(DATEVALUE(C5160),"-")</f>
        <v>46042</v>
      </c>
      <c r="AB5160" s="2">
        <f>IFERROR(MONTH(AA5160),"-")</f>
        <v>1</v>
      </c>
      <c r="AC5160" s="2">
        <f>IFERROR(YEAR(AA5160),"-")</f>
        <v>2026</v>
      </c>
      <c r="AD5160" s="2" t="str">
        <f>IFERROR(VLOOKUP(A5160,'Aux Área'!$A$4:$B$123,2,0),"-")</f>
        <v>PESADOS</v>
      </c>
    </row>
    <row r="5161" spans="1:30" x14ac:dyDescent="0.3">
      <c r="A5161" t="s">
        <v>2691</v>
      </c>
      <c r="B5161" t="s">
        <v>2692</v>
      </c>
      <c r="C5161" t="s">
        <v>8246</v>
      </c>
      <c r="D5161" t="s">
        <v>2142</v>
      </c>
      <c r="E5161" t="s">
        <v>2143</v>
      </c>
      <c r="F5161" t="s">
        <v>5979</v>
      </c>
      <c r="G5161" t="s">
        <v>1635</v>
      </c>
      <c r="H5161" t="s">
        <v>2635</v>
      </c>
      <c r="I5161" t="s">
        <v>37</v>
      </c>
      <c r="J5161" t="s">
        <v>165</v>
      </c>
      <c r="K5161" t="s">
        <v>166</v>
      </c>
      <c r="L5161" t="s">
        <v>167</v>
      </c>
      <c r="M5161" t="s">
        <v>38</v>
      </c>
      <c r="N5161" t="s">
        <v>39</v>
      </c>
      <c r="O5161" s="23">
        <v>238</v>
      </c>
      <c r="P5161" s="9">
        <v>9.07</v>
      </c>
      <c r="Q5161" t="s">
        <v>40</v>
      </c>
      <c r="R5161">
        <v>10037</v>
      </c>
      <c r="S5161" s="9">
        <v>26.24</v>
      </c>
      <c r="T5161" s="26">
        <v>4.79</v>
      </c>
      <c r="U5161" s="8">
        <v>125.68</v>
      </c>
      <c r="V5161" t="s">
        <v>112</v>
      </c>
      <c r="W5161" t="s">
        <v>2007</v>
      </c>
      <c r="X5161" t="s">
        <v>42</v>
      </c>
      <c r="Y5161" t="s">
        <v>1740</v>
      </c>
      <c r="AA5161" s="1">
        <f t="shared" ref="AA5161:AA5167" si="619">DATEVALUE(C5161)</f>
        <v>46042</v>
      </c>
      <c r="AB5161" s="2">
        <f t="shared" ref="AB5161:AB5167" si="620">MONTH(AA5161)</f>
        <v>1</v>
      </c>
      <c r="AC5161" s="2">
        <f t="shared" ref="AC5161:AC5167" si="621">YEAR(AA5161)</f>
        <v>2026</v>
      </c>
      <c r="AD5161" s="2" t="str">
        <f>IFERROR(VLOOKUP(A5161,'Aux Área'!$A$4:$B$123,2,0),"-")</f>
        <v>TI</v>
      </c>
    </row>
    <row r="5162" spans="1:30" x14ac:dyDescent="0.3">
      <c r="A5162" t="s">
        <v>2679</v>
      </c>
      <c r="B5162" t="s">
        <v>2680</v>
      </c>
      <c r="C5162" t="s">
        <v>8247</v>
      </c>
      <c r="D5162" t="s">
        <v>1297</v>
      </c>
      <c r="E5162" t="s">
        <v>2221</v>
      </c>
      <c r="F5162" t="s">
        <v>2682</v>
      </c>
      <c r="G5162" t="s">
        <v>659</v>
      </c>
      <c r="H5162" t="s">
        <v>1996</v>
      </c>
      <c r="I5162" t="s">
        <v>1997</v>
      </c>
      <c r="J5162" t="s">
        <v>165</v>
      </c>
      <c r="K5162" t="s">
        <v>166</v>
      </c>
      <c r="L5162" t="s">
        <v>167</v>
      </c>
      <c r="M5162" t="s">
        <v>38</v>
      </c>
      <c r="N5162" t="s">
        <v>668</v>
      </c>
      <c r="O5162" s="23">
        <v>427</v>
      </c>
      <c r="P5162" s="9">
        <v>4.93</v>
      </c>
      <c r="Q5162" t="s">
        <v>40</v>
      </c>
      <c r="R5162">
        <v>13649</v>
      </c>
      <c r="S5162" s="9">
        <v>86.54</v>
      </c>
      <c r="T5162" s="26">
        <v>6.24</v>
      </c>
      <c r="U5162" s="8">
        <v>540.01</v>
      </c>
      <c r="V5162" t="s">
        <v>112</v>
      </c>
      <c r="W5162" t="s">
        <v>1985</v>
      </c>
      <c r="X5162" t="s">
        <v>42</v>
      </c>
      <c r="Y5162" t="s">
        <v>1986</v>
      </c>
      <c r="AA5162" s="1">
        <f t="shared" si="619"/>
        <v>46042</v>
      </c>
      <c r="AB5162" s="2">
        <f t="shared" si="620"/>
        <v>1</v>
      </c>
      <c r="AC5162" s="2">
        <f t="shared" si="621"/>
        <v>2026</v>
      </c>
      <c r="AD5162" s="2" t="str">
        <f>IFERROR(VLOOKUP(A5162,'Aux Área'!$A$4:$B$123,2,0),"-")</f>
        <v>PESADOS</v>
      </c>
    </row>
    <row r="5163" spans="1:30" x14ac:dyDescent="0.3">
      <c r="A5163" t="s">
        <v>58</v>
      </c>
      <c r="B5163" t="s">
        <v>250</v>
      </c>
      <c r="C5163" t="s">
        <v>8248</v>
      </c>
      <c r="D5163" t="s">
        <v>87</v>
      </c>
      <c r="E5163" t="s">
        <v>88</v>
      </c>
      <c r="F5163" t="s">
        <v>59</v>
      </c>
      <c r="G5163" t="s">
        <v>35</v>
      </c>
      <c r="H5163" t="s">
        <v>36</v>
      </c>
      <c r="I5163" t="s">
        <v>37</v>
      </c>
      <c r="J5163" t="s">
        <v>356</v>
      </c>
      <c r="K5163" t="s">
        <v>357</v>
      </c>
      <c r="L5163" t="s">
        <v>124</v>
      </c>
      <c r="M5163" t="s">
        <v>38</v>
      </c>
      <c r="N5163" t="s">
        <v>39</v>
      </c>
      <c r="O5163" s="23">
        <v>300</v>
      </c>
      <c r="P5163" s="9">
        <v>8.02</v>
      </c>
      <c r="Q5163" t="s">
        <v>40</v>
      </c>
      <c r="R5163">
        <v>68851</v>
      </c>
      <c r="S5163" s="9">
        <v>37.42</v>
      </c>
      <c r="T5163" s="26">
        <v>4.99</v>
      </c>
      <c r="U5163" s="8">
        <v>186.73</v>
      </c>
      <c r="V5163" t="s">
        <v>8249</v>
      </c>
      <c r="W5163" t="s">
        <v>2007</v>
      </c>
      <c r="X5163" t="s">
        <v>42</v>
      </c>
      <c r="Y5163" t="s">
        <v>1740</v>
      </c>
      <c r="AA5163" s="1">
        <f t="shared" si="619"/>
        <v>46042</v>
      </c>
      <c r="AB5163" s="2">
        <f t="shared" si="620"/>
        <v>1</v>
      </c>
      <c r="AC5163" s="2">
        <f t="shared" si="621"/>
        <v>2026</v>
      </c>
      <c r="AD5163" s="2" t="str">
        <f>IFERROR(VLOOKUP(A5163,'Aux Área'!$A$4:$B$123,2,0),"-")</f>
        <v>CONSERVA</v>
      </c>
    </row>
    <row r="5164" spans="1:30" x14ac:dyDescent="0.3">
      <c r="A5164" t="s">
        <v>64</v>
      </c>
      <c r="B5164" t="s">
        <v>332</v>
      </c>
      <c r="C5164" t="s">
        <v>8250</v>
      </c>
      <c r="D5164" t="s">
        <v>127</v>
      </c>
      <c r="E5164" t="s">
        <v>128</v>
      </c>
      <c r="F5164" t="s">
        <v>65</v>
      </c>
      <c r="G5164" t="s">
        <v>35</v>
      </c>
      <c r="H5164" t="s">
        <v>36</v>
      </c>
      <c r="I5164" t="s">
        <v>37</v>
      </c>
      <c r="J5164" t="s">
        <v>241</v>
      </c>
      <c r="K5164" t="s">
        <v>242</v>
      </c>
      <c r="L5164" t="s">
        <v>110</v>
      </c>
      <c r="M5164" t="s">
        <v>38</v>
      </c>
      <c r="N5164" t="s">
        <v>39</v>
      </c>
      <c r="O5164" s="23">
        <v>361</v>
      </c>
      <c r="P5164" s="9">
        <v>9.69</v>
      </c>
      <c r="Q5164" t="s">
        <v>40</v>
      </c>
      <c r="R5164">
        <v>41914</v>
      </c>
      <c r="S5164" s="9">
        <v>37.270000000000003</v>
      </c>
      <c r="T5164" s="26">
        <v>4.9909999999999997</v>
      </c>
      <c r="U5164" s="8">
        <v>186</v>
      </c>
      <c r="V5164" t="s">
        <v>41</v>
      </c>
      <c r="W5164" t="s">
        <v>2007</v>
      </c>
      <c r="X5164" t="s">
        <v>42</v>
      </c>
      <c r="Y5164" t="s">
        <v>1740</v>
      </c>
      <c r="AA5164" s="1">
        <f t="shared" si="619"/>
        <v>46042</v>
      </c>
      <c r="AB5164" s="2">
        <f t="shared" si="620"/>
        <v>1</v>
      </c>
      <c r="AC5164" s="2">
        <f t="shared" si="621"/>
        <v>2026</v>
      </c>
      <c r="AD5164" s="2" t="str">
        <f>IFERROR(VLOOKUP(A5164,'Aux Área'!$A$4:$B$123,2,0),"-")</f>
        <v>ENGENHARIA</v>
      </c>
    </row>
    <row r="5165" spans="1:30" x14ac:dyDescent="0.3">
      <c r="A5165" t="s">
        <v>2278</v>
      </c>
      <c r="B5165" t="s">
        <v>4664</v>
      </c>
      <c r="C5165" t="s">
        <v>8251</v>
      </c>
      <c r="D5165" t="s">
        <v>6708</v>
      </c>
      <c r="E5165" t="s">
        <v>6709</v>
      </c>
      <c r="F5165" t="s">
        <v>2281</v>
      </c>
      <c r="G5165" t="s">
        <v>1135</v>
      </c>
      <c r="H5165" t="s">
        <v>2275</v>
      </c>
      <c r="I5165" t="s">
        <v>1497</v>
      </c>
      <c r="J5165" t="s">
        <v>169</v>
      </c>
      <c r="K5165" t="s">
        <v>170</v>
      </c>
      <c r="L5165" t="s">
        <v>124</v>
      </c>
      <c r="M5165" t="s">
        <v>38</v>
      </c>
      <c r="N5165" t="s">
        <v>39</v>
      </c>
      <c r="O5165" s="23">
        <v>363</v>
      </c>
      <c r="P5165" s="9">
        <v>9.64</v>
      </c>
      <c r="Q5165" t="s">
        <v>40</v>
      </c>
      <c r="R5165">
        <v>85406</v>
      </c>
      <c r="S5165" s="9">
        <v>37.659999999999997</v>
      </c>
      <c r="T5165" s="26">
        <v>4.8899999999999997</v>
      </c>
      <c r="U5165" s="8">
        <v>184.16</v>
      </c>
      <c r="V5165" t="s">
        <v>41</v>
      </c>
      <c r="W5165" t="s">
        <v>2276</v>
      </c>
      <c r="X5165" t="s">
        <v>42</v>
      </c>
      <c r="Y5165" t="s">
        <v>2277</v>
      </c>
      <c r="AA5165" s="1">
        <f t="shared" si="619"/>
        <v>46042</v>
      </c>
      <c r="AB5165" s="2">
        <f t="shared" si="620"/>
        <v>1</v>
      </c>
      <c r="AC5165" s="2">
        <f t="shared" si="621"/>
        <v>2026</v>
      </c>
      <c r="AD5165" s="2" t="str">
        <f>IFERROR(VLOOKUP(A5165,'Aux Área'!$A$4:$B$123,2,0),"-")</f>
        <v>INSPEÇÃO</v>
      </c>
    </row>
    <row r="5166" spans="1:30" x14ac:dyDescent="0.3">
      <c r="A5166" t="s">
        <v>54</v>
      </c>
      <c r="B5166" t="s">
        <v>319</v>
      </c>
      <c r="C5166" t="s">
        <v>8252</v>
      </c>
      <c r="D5166" t="s">
        <v>1480</v>
      </c>
      <c r="E5166" t="s">
        <v>1481</v>
      </c>
      <c r="F5166" t="s">
        <v>55</v>
      </c>
      <c r="G5166" t="s">
        <v>35</v>
      </c>
      <c r="H5166" t="s">
        <v>36</v>
      </c>
      <c r="I5166" t="s">
        <v>37</v>
      </c>
      <c r="J5166" t="s">
        <v>1665</v>
      </c>
      <c r="K5166" t="s">
        <v>1666</v>
      </c>
      <c r="L5166" t="s">
        <v>301</v>
      </c>
      <c r="M5166" t="s">
        <v>38</v>
      </c>
      <c r="N5166" t="s">
        <v>39</v>
      </c>
      <c r="O5166" s="23">
        <v>323</v>
      </c>
      <c r="P5166" s="9">
        <v>9.64</v>
      </c>
      <c r="Q5166" t="s">
        <v>40</v>
      </c>
      <c r="R5166">
        <v>35671</v>
      </c>
      <c r="S5166" s="9">
        <v>33.49</v>
      </c>
      <c r="T5166" s="26">
        <v>4.8899999999999997</v>
      </c>
      <c r="U5166" s="8">
        <v>163.77000000000001</v>
      </c>
      <c r="V5166" t="s">
        <v>8253</v>
      </c>
      <c r="W5166" t="s">
        <v>2007</v>
      </c>
      <c r="X5166" t="s">
        <v>42</v>
      </c>
      <c r="Y5166" t="s">
        <v>1740</v>
      </c>
      <c r="AA5166" s="1">
        <f t="shared" si="619"/>
        <v>46042</v>
      </c>
      <c r="AB5166" s="2">
        <f t="shared" si="620"/>
        <v>1</v>
      </c>
      <c r="AC5166" s="2">
        <f t="shared" si="621"/>
        <v>2026</v>
      </c>
      <c r="AD5166" s="2" t="str">
        <f>IFERROR(VLOOKUP(A5166,'Aux Área'!$A$4:$B$123,2,0),"-")</f>
        <v>ENGENHARIA</v>
      </c>
    </row>
    <row r="5167" spans="1:30" x14ac:dyDescent="0.3">
      <c r="A5167" t="s">
        <v>1992</v>
      </c>
      <c r="B5167" t="s">
        <v>1993</v>
      </c>
      <c r="C5167" t="s">
        <v>8254</v>
      </c>
      <c r="D5167" t="s">
        <v>3403</v>
      </c>
      <c r="E5167" t="s">
        <v>3404</v>
      </c>
      <c r="F5167" t="s">
        <v>1995</v>
      </c>
      <c r="G5167" t="s">
        <v>659</v>
      </c>
      <c r="H5167" t="s">
        <v>1996</v>
      </c>
      <c r="I5167" t="s">
        <v>1997</v>
      </c>
      <c r="J5167" t="s">
        <v>275</v>
      </c>
      <c r="K5167" t="s">
        <v>276</v>
      </c>
      <c r="L5167" t="s">
        <v>124</v>
      </c>
      <c r="M5167" t="s">
        <v>38</v>
      </c>
      <c r="N5167" t="s">
        <v>668</v>
      </c>
      <c r="O5167" s="23">
        <v>417</v>
      </c>
      <c r="P5167" s="9">
        <v>6.16</v>
      </c>
      <c r="Q5167" t="s">
        <v>40</v>
      </c>
      <c r="R5167">
        <v>15271</v>
      </c>
      <c r="S5167" s="9">
        <v>67.709999999999994</v>
      </c>
      <c r="T5167" s="26">
        <v>7.45</v>
      </c>
      <c r="U5167" s="8">
        <v>504.44</v>
      </c>
      <c r="V5167" t="s">
        <v>8255</v>
      </c>
      <c r="W5167" t="s">
        <v>1985</v>
      </c>
      <c r="X5167" t="s">
        <v>42</v>
      </c>
      <c r="Y5167" t="s">
        <v>1986</v>
      </c>
      <c r="AA5167" s="1">
        <f t="shared" si="619"/>
        <v>46042</v>
      </c>
      <c r="AB5167" s="2">
        <f t="shared" si="620"/>
        <v>1</v>
      </c>
      <c r="AC5167" s="2">
        <f t="shared" si="621"/>
        <v>2026</v>
      </c>
      <c r="AD5167" s="2" t="str">
        <f>IFERROR(VLOOKUP(A5167,'Aux Área'!$A$4:$B$123,2,0),"-")</f>
        <v>PESADOS</v>
      </c>
    </row>
    <row r="5168" spans="1:30" x14ac:dyDescent="0.3">
      <c r="A5168" t="s">
        <v>1992</v>
      </c>
      <c r="C5168" t="s">
        <v>15767</v>
      </c>
      <c r="F5168" t="s">
        <v>1995</v>
      </c>
      <c r="K5168" t="s">
        <v>276</v>
      </c>
      <c r="N5168" t="s">
        <v>15690</v>
      </c>
      <c r="O5168" t="s">
        <v>15244</v>
      </c>
      <c r="P5168" s="9" t="s">
        <v>15244</v>
      </c>
      <c r="Q5168" t="s">
        <v>40</v>
      </c>
      <c r="R5168" t="s">
        <v>15244</v>
      </c>
      <c r="S5168">
        <v>4.8600000000000003</v>
      </c>
      <c r="U5168" s="8">
        <v>18.43</v>
      </c>
      <c r="AA5168" s="1">
        <f>IFERROR(DATEVALUE(C5168),"-")</f>
        <v>46042</v>
      </c>
      <c r="AB5168" s="2">
        <f>IFERROR(MONTH(AA5168),"-")</f>
        <v>1</v>
      </c>
      <c r="AC5168" s="2">
        <f>IFERROR(YEAR(AA5168),"-")</f>
        <v>2026</v>
      </c>
      <c r="AD5168" s="2" t="str">
        <f>IFERROR(VLOOKUP(A5168,'Aux Área'!$A$4:$B$123,2,0),"-")</f>
        <v>PESADOS</v>
      </c>
    </row>
    <row r="5169" spans="1:30" x14ac:dyDescent="0.3">
      <c r="A5169" t="s">
        <v>2318</v>
      </c>
      <c r="B5169" t="s">
        <v>2733</v>
      </c>
      <c r="C5169" t="s">
        <v>8256</v>
      </c>
      <c r="D5169" t="s">
        <v>7064</v>
      </c>
      <c r="E5169" t="s">
        <v>7065</v>
      </c>
      <c r="F5169" t="s">
        <v>4203</v>
      </c>
      <c r="G5169" t="s">
        <v>1135</v>
      </c>
      <c r="H5169" t="s">
        <v>2185</v>
      </c>
      <c r="I5169" t="s">
        <v>2186</v>
      </c>
      <c r="J5169" t="s">
        <v>172</v>
      </c>
      <c r="K5169" t="s">
        <v>173</v>
      </c>
      <c r="L5169" t="s">
        <v>124</v>
      </c>
      <c r="M5169" t="s">
        <v>38</v>
      </c>
      <c r="N5169" t="s">
        <v>668</v>
      </c>
      <c r="O5169" s="23">
        <v>715</v>
      </c>
      <c r="P5169" s="9">
        <v>12.96</v>
      </c>
      <c r="Q5169" t="s">
        <v>40</v>
      </c>
      <c r="R5169">
        <v>78764</v>
      </c>
      <c r="S5169" s="9">
        <v>55.16</v>
      </c>
      <c r="T5169" s="26">
        <v>6.09</v>
      </c>
      <c r="U5169" s="8">
        <v>335.92</v>
      </c>
      <c r="V5169" t="s">
        <v>112</v>
      </c>
      <c r="W5169" t="s">
        <v>2007</v>
      </c>
      <c r="X5169" t="s">
        <v>42</v>
      </c>
      <c r="Y5169" t="s">
        <v>2188</v>
      </c>
      <c r="AA5169" s="1">
        <f t="shared" ref="AA5169:AA5177" si="622">DATEVALUE(C5169)</f>
        <v>46042</v>
      </c>
      <c r="AB5169" s="2">
        <f t="shared" ref="AB5169:AB5177" si="623">MONTH(AA5169)</f>
        <v>1</v>
      </c>
      <c r="AC5169" s="2">
        <f t="shared" ref="AC5169:AC5177" si="624">YEAR(AA5169)</f>
        <v>2026</v>
      </c>
      <c r="AD5169" s="2" t="str">
        <f>IFERROR(VLOOKUP(A5169,'Aux Área'!$A$4:$B$123,2,0),"-")</f>
        <v>INSPEÇÃO</v>
      </c>
    </row>
    <row r="5170" spans="1:30" x14ac:dyDescent="0.3">
      <c r="A5170" t="s">
        <v>60</v>
      </c>
      <c r="B5170" t="s">
        <v>614</v>
      </c>
      <c r="C5170" t="s">
        <v>8257</v>
      </c>
      <c r="D5170" t="s">
        <v>1206</v>
      </c>
      <c r="E5170" t="s">
        <v>1207</v>
      </c>
      <c r="F5170" t="s">
        <v>61</v>
      </c>
      <c r="G5170" t="s">
        <v>35</v>
      </c>
      <c r="H5170" t="s">
        <v>36</v>
      </c>
      <c r="I5170" t="s">
        <v>37</v>
      </c>
      <c r="J5170" t="s">
        <v>1665</v>
      </c>
      <c r="K5170" t="s">
        <v>1666</v>
      </c>
      <c r="L5170" t="s">
        <v>301</v>
      </c>
      <c r="M5170" t="s">
        <v>38</v>
      </c>
      <c r="N5170" t="s">
        <v>39</v>
      </c>
      <c r="O5170" s="23">
        <v>99</v>
      </c>
      <c r="P5170" s="9">
        <v>9.25</v>
      </c>
      <c r="Q5170" t="s">
        <v>40</v>
      </c>
      <c r="R5170">
        <v>30444</v>
      </c>
      <c r="S5170" s="9">
        <v>10.7</v>
      </c>
      <c r="T5170" s="26">
        <v>4.8899999999999997</v>
      </c>
      <c r="U5170" s="8">
        <v>52.32</v>
      </c>
      <c r="V5170" t="s">
        <v>8258</v>
      </c>
      <c r="W5170" t="s">
        <v>2007</v>
      </c>
      <c r="X5170" t="s">
        <v>42</v>
      </c>
      <c r="Y5170" t="s">
        <v>1740</v>
      </c>
      <c r="AA5170" s="1">
        <f t="shared" si="622"/>
        <v>46042</v>
      </c>
      <c r="AB5170" s="2">
        <f t="shared" si="623"/>
        <v>1</v>
      </c>
      <c r="AC5170" s="2">
        <f t="shared" si="624"/>
        <v>2026</v>
      </c>
      <c r="AD5170" s="2" t="str">
        <f>IFERROR(VLOOKUP(A5170,'Aux Área'!$A$4:$B$123,2,0),"-")</f>
        <v>QSMS</v>
      </c>
    </row>
    <row r="5171" spans="1:30" x14ac:dyDescent="0.3">
      <c r="A5171" t="s">
        <v>52</v>
      </c>
      <c r="B5171" t="s">
        <v>1449</v>
      </c>
      <c r="C5171" t="s">
        <v>8259</v>
      </c>
      <c r="D5171" t="s">
        <v>3246</v>
      </c>
      <c r="E5171" t="s">
        <v>3247</v>
      </c>
      <c r="F5171" t="s">
        <v>53</v>
      </c>
      <c r="G5171" t="s">
        <v>35</v>
      </c>
      <c r="H5171" t="s">
        <v>36</v>
      </c>
      <c r="I5171" t="s">
        <v>37</v>
      </c>
      <c r="J5171" t="s">
        <v>188</v>
      </c>
      <c r="K5171" t="s">
        <v>189</v>
      </c>
      <c r="L5171" t="s">
        <v>190</v>
      </c>
      <c r="M5171" t="s">
        <v>38</v>
      </c>
      <c r="N5171" t="s">
        <v>39</v>
      </c>
      <c r="O5171" s="23">
        <v>356</v>
      </c>
      <c r="P5171" s="9">
        <v>11.33</v>
      </c>
      <c r="Q5171" t="s">
        <v>40</v>
      </c>
      <c r="R5171">
        <v>46102</v>
      </c>
      <c r="S5171" s="9">
        <v>31.41</v>
      </c>
      <c r="T5171" s="26">
        <v>4.99</v>
      </c>
      <c r="U5171" s="8">
        <v>156.74</v>
      </c>
      <c r="V5171" t="s">
        <v>41</v>
      </c>
      <c r="W5171" t="s">
        <v>2007</v>
      </c>
      <c r="X5171" t="s">
        <v>42</v>
      </c>
      <c r="Y5171" t="s">
        <v>1740</v>
      </c>
      <c r="AA5171" s="1">
        <f t="shared" si="622"/>
        <v>46042</v>
      </c>
      <c r="AB5171" s="2">
        <f t="shared" si="623"/>
        <v>1</v>
      </c>
      <c r="AC5171" s="2">
        <f t="shared" si="624"/>
        <v>2026</v>
      </c>
      <c r="AD5171" s="2" t="str">
        <f>IFERROR(VLOOKUP(A5171,'Aux Área'!$A$4:$B$123,2,0),"-")</f>
        <v>OPERAÇÃO</v>
      </c>
    </row>
    <row r="5172" spans="1:30" x14ac:dyDescent="0.3">
      <c r="A5172" t="s">
        <v>2461</v>
      </c>
      <c r="B5172" t="s">
        <v>5008</v>
      </c>
      <c r="C5172" t="s">
        <v>8260</v>
      </c>
      <c r="D5172" t="s">
        <v>3135</v>
      </c>
      <c r="E5172" t="s">
        <v>3136</v>
      </c>
      <c r="F5172" t="s">
        <v>3574</v>
      </c>
      <c r="G5172" t="s">
        <v>1135</v>
      </c>
      <c r="H5172" t="s">
        <v>2275</v>
      </c>
      <c r="I5172" t="s">
        <v>1497</v>
      </c>
      <c r="J5172" t="s">
        <v>231</v>
      </c>
      <c r="K5172" t="s">
        <v>232</v>
      </c>
      <c r="L5172" t="s">
        <v>217</v>
      </c>
      <c r="M5172" t="s">
        <v>38</v>
      </c>
      <c r="N5172" t="s">
        <v>39</v>
      </c>
      <c r="O5172" s="23">
        <v>447</v>
      </c>
      <c r="P5172" s="9">
        <v>10.63</v>
      </c>
      <c r="Q5172" t="s">
        <v>40</v>
      </c>
      <c r="R5172">
        <v>65593</v>
      </c>
      <c r="S5172" s="9">
        <v>42.04</v>
      </c>
      <c r="T5172" s="26">
        <v>4.8609999999999998</v>
      </c>
      <c r="U5172" s="8">
        <v>204.34</v>
      </c>
      <c r="V5172" t="s">
        <v>8261</v>
      </c>
      <c r="W5172" t="s">
        <v>2276</v>
      </c>
      <c r="X5172" t="s">
        <v>42</v>
      </c>
      <c r="Y5172" t="s">
        <v>2277</v>
      </c>
      <c r="AA5172" s="1">
        <f t="shared" si="622"/>
        <v>46042</v>
      </c>
      <c r="AB5172" s="2">
        <f t="shared" si="623"/>
        <v>1</v>
      </c>
      <c r="AC5172" s="2">
        <f t="shared" si="624"/>
        <v>2026</v>
      </c>
      <c r="AD5172" s="2" t="str">
        <f>IFERROR(VLOOKUP(A5172,'Aux Área'!$A$4:$B$123,2,0),"-")</f>
        <v>INSPEÇÃO</v>
      </c>
    </row>
    <row r="5173" spans="1:30" x14ac:dyDescent="0.3">
      <c r="A5173" t="s">
        <v>62</v>
      </c>
      <c r="B5173" t="s">
        <v>1455</v>
      </c>
      <c r="C5173" t="s">
        <v>8262</v>
      </c>
      <c r="D5173" t="s">
        <v>158</v>
      </c>
      <c r="E5173" t="s">
        <v>159</v>
      </c>
      <c r="F5173" t="s">
        <v>63</v>
      </c>
      <c r="G5173" t="s">
        <v>35</v>
      </c>
      <c r="H5173" t="s">
        <v>36</v>
      </c>
      <c r="I5173" t="s">
        <v>37</v>
      </c>
      <c r="J5173" t="s">
        <v>370</v>
      </c>
      <c r="K5173" t="s">
        <v>371</v>
      </c>
      <c r="L5173" t="s">
        <v>124</v>
      </c>
      <c r="M5173" t="s">
        <v>38</v>
      </c>
      <c r="N5173" t="s">
        <v>39</v>
      </c>
      <c r="O5173" s="23">
        <v>235</v>
      </c>
      <c r="P5173" s="9">
        <v>8.3800000000000008</v>
      </c>
      <c r="Q5173" t="s">
        <v>40</v>
      </c>
      <c r="R5173">
        <v>54916</v>
      </c>
      <c r="S5173" s="9">
        <v>28.03</v>
      </c>
      <c r="T5173" s="26">
        <v>4.99</v>
      </c>
      <c r="U5173" s="8">
        <v>139.87</v>
      </c>
      <c r="V5173" t="s">
        <v>8263</v>
      </c>
      <c r="W5173" t="s">
        <v>2007</v>
      </c>
      <c r="X5173" t="s">
        <v>42</v>
      </c>
      <c r="Y5173" t="s">
        <v>1740</v>
      </c>
      <c r="AA5173" s="1">
        <f t="shared" si="622"/>
        <v>46042</v>
      </c>
      <c r="AB5173" s="2">
        <f t="shared" si="623"/>
        <v>1</v>
      </c>
      <c r="AC5173" s="2">
        <f t="shared" si="624"/>
        <v>2026</v>
      </c>
      <c r="AD5173" s="2" t="str">
        <f>IFERROR(VLOOKUP(A5173,'Aux Área'!$A$4:$B$123,2,0),"-")</f>
        <v>CONSERVA</v>
      </c>
    </row>
    <row r="5174" spans="1:30" x14ac:dyDescent="0.3">
      <c r="A5174" t="s">
        <v>76</v>
      </c>
      <c r="B5174" t="s">
        <v>380</v>
      </c>
      <c r="C5174" t="s">
        <v>8264</v>
      </c>
      <c r="D5174" t="s">
        <v>382</v>
      </c>
      <c r="E5174" t="s">
        <v>383</v>
      </c>
      <c r="F5174" t="s">
        <v>77</v>
      </c>
      <c r="G5174" t="s">
        <v>35</v>
      </c>
      <c r="H5174" t="s">
        <v>36</v>
      </c>
      <c r="I5174" t="s">
        <v>37</v>
      </c>
      <c r="J5174" t="s">
        <v>1665</v>
      </c>
      <c r="K5174" t="s">
        <v>1666</v>
      </c>
      <c r="L5174" t="s">
        <v>301</v>
      </c>
      <c r="M5174" t="s">
        <v>38</v>
      </c>
      <c r="N5174" t="s">
        <v>39</v>
      </c>
      <c r="O5174" s="23">
        <v>259</v>
      </c>
      <c r="P5174" s="9">
        <v>8.8699999999999992</v>
      </c>
      <c r="Q5174" t="s">
        <v>40</v>
      </c>
      <c r="R5174">
        <v>52199</v>
      </c>
      <c r="S5174" s="9">
        <v>29.21</v>
      </c>
      <c r="T5174" s="26">
        <v>4.8899999999999997</v>
      </c>
      <c r="U5174" s="8">
        <v>142.84</v>
      </c>
      <c r="V5174" t="s">
        <v>8265</v>
      </c>
      <c r="W5174" t="s">
        <v>2007</v>
      </c>
      <c r="X5174" t="s">
        <v>42</v>
      </c>
      <c r="Y5174" t="s">
        <v>1740</v>
      </c>
      <c r="AA5174" s="1">
        <f t="shared" si="622"/>
        <v>46042</v>
      </c>
      <c r="AB5174" s="2">
        <f t="shared" si="623"/>
        <v>1</v>
      </c>
      <c r="AC5174" s="2">
        <f t="shared" si="624"/>
        <v>2026</v>
      </c>
      <c r="AD5174" s="2" t="str">
        <f>IFERROR(VLOOKUP(A5174,'Aux Área'!$A$4:$B$123,2,0),"-")</f>
        <v>QSMS</v>
      </c>
    </row>
    <row r="5175" spans="1:30" x14ac:dyDescent="0.3">
      <c r="A5175" t="s">
        <v>2552</v>
      </c>
      <c r="B5175" t="s">
        <v>2553</v>
      </c>
      <c r="C5175" t="s">
        <v>8266</v>
      </c>
      <c r="D5175" t="s">
        <v>2872</v>
      </c>
      <c r="E5175" t="s">
        <v>2873</v>
      </c>
      <c r="F5175" t="s">
        <v>2555</v>
      </c>
      <c r="G5175" t="s">
        <v>659</v>
      </c>
      <c r="H5175" t="s">
        <v>2215</v>
      </c>
      <c r="I5175" t="s">
        <v>667</v>
      </c>
      <c r="J5175" t="s">
        <v>2779</v>
      </c>
      <c r="K5175" t="s">
        <v>2780</v>
      </c>
      <c r="L5175" t="s">
        <v>141</v>
      </c>
      <c r="M5175" t="s">
        <v>38</v>
      </c>
      <c r="N5175" t="s">
        <v>668</v>
      </c>
      <c r="O5175" s="23">
        <v>275</v>
      </c>
      <c r="P5175" s="9">
        <v>3.29</v>
      </c>
      <c r="Q5175" t="s">
        <v>40</v>
      </c>
      <c r="R5175">
        <v>7709</v>
      </c>
      <c r="S5175" s="9">
        <v>83.69</v>
      </c>
      <c r="T5175" s="26">
        <v>6.4</v>
      </c>
      <c r="U5175" s="8">
        <v>535.61</v>
      </c>
      <c r="V5175" t="s">
        <v>112</v>
      </c>
      <c r="W5175" t="s">
        <v>2007</v>
      </c>
      <c r="X5175" t="s">
        <v>42</v>
      </c>
      <c r="Y5175" t="s">
        <v>1740</v>
      </c>
      <c r="AA5175" s="1">
        <f t="shared" si="622"/>
        <v>46042</v>
      </c>
      <c r="AB5175" s="2">
        <f t="shared" si="623"/>
        <v>1</v>
      </c>
      <c r="AC5175" s="2">
        <f t="shared" si="624"/>
        <v>2026</v>
      </c>
      <c r="AD5175" s="2" t="str">
        <f>IFERROR(VLOOKUP(A5175,'Aux Área'!$A$4:$B$123,2,0),"-")</f>
        <v>APH</v>
      </c>
    </row>
    <row r="5176" spans="1:30" x14ac:dyDescent="0.3">
      <c r="A5176" t="s">
        <v>2041</v>
      </c>
      <c r="B5176" t="s">
        <v>2042</v>
      </c>
      <c r="C5176" t="s">
        <v>8267</v>
      </c>
      <c r="D5176" t="s">
        <v>1297</v>
      </c>
      <c r="E5176" t="s">
        <v>2221</v>
      </c>
      <c r="F5176" t="s">
        <v>2044</v>
      </c>
      <c r="G5176" t="s">
        <v>659</v>
      </c>
      <c r="H5176" t="s">
        <v>1996</v>
      </c>
      <c r="I5176" t="s">
        <v>1997</v>
      </c>
      <c r="J5176" t="s">
        <v>231</v>
      </c>
      <c r="K5176" t="s">
        <v>232</v>
      </c>
      <c r="L5176" t="s">
        <v>217</v>
      </c>
      <c r="M5176" t="s">
        <v>38</v>
      </c>
      <c r="N5176" t="s">
        <v>668</v>
      </c>
      <c r="O5176" s="23">
        <v>281</v>
      </c>
      <c r="P5176" s="9">
        <v>5.51</v>
      </c>
      <c r="Q5176" t="s">
        <v>40</v>
      </c>
      <c r="R5176">
        <v>22021</v>
      </c>
      <c r="S5176" s="9">
        <v>50.96</v>
      </c>
      <c r="T5176" s="26">
        <v>5.9909999999999997</v>
      </c>
      <c r="U5176" s="8">
        <v>305.29000000000002</v>
      </c>
      <c r="V5176" t="s">
        <v>8268</v>
      </c>
      <c r="W5176" t="s">
        <v>1985</v>
      </c>
      <c r="X5176" t="s">
        <v>42</v>
      </c>
      <c r="Y5176" t="s">
        <v>1986</v>
      </c>
      <c r="AA5176" s="1">
        <f t="shared" si="622"/>
        <v>46042</v>
      </c>
      <c r="AB5176" s="2">
        <f t="shared" si="623"/>
        <v>1</v>
      </c>
      <c r="AC5176" s="2">
        <f t="shared" si="624"/>
        <v>2026</v>
      </c>
      <c r="AD5176" s="2" t="str">
        <f>IFERROR(VLOOKUP(A5176,'Aux Área'!$A$4:$B$123,2,0),"-")</f>
        <v>PESADOS</v>
      </c>
    </row>
    <row r="5177" spans="1:30" x14ac:dyDescent="0.3">
      <c r="A5177" t="s">
        <v>2574</v>
      </c>
      <c r="B5177" t="s">
        <v>2575</v>
      </c>
      <c r="C5177" t="s">
        <v>8269</v>
      </c>
      <c r="D5177" t="s">
        <v>3768</v>
      </c>
      <c r="E5177" t="s">
        <v>3769</v>
      </c>
      <c r="F5177" t="s">
        <v>2577</v>
      </c>
      <c r="G5177" t="s">
        <v>659</v>
      </c>
      <c r="H5177" t="s">
        <v>2215</v>
      </c>
      <c r="I5177" t="s">
        <v>667</v>
      </c>
      <c r="J5177" t="s">
        <v>370</v>
      </c>
      <c r="K5177" t="s">
        <v>371</v>
      </c>
      <c r="L5177" t="s">
        <v>124</v>
      </c>
      <c r="M5177" t="s">
        <v>38</v>
      </c>
      <c r="N5177" t="s">
        <v>668</v>
      </c>
      <c r="O5177" s="23">
        <v>124</v>
      </c>
      <c r="P5177" s="9">
        <v>2.44</v>
      </c>
      <c r="Q5177" t="s">
        <v>40</v>
      </c>
      <c r="R5177">
        <v>6827</v>
      </c>
      <c r="S5177" s="9">
        <v>50.88</v>
      </c>
      <c r="T5177" s="26">
        <v>6.19</v>
      </c>
      <c r="U5177" s="8">
        <v>314.95999999999998</v>
      </c>
      <c r="V5177" t="s">
        <v>8270</v>
      </c>
      <c r="W5177" t="s">
        <v>2007</v>
      </c>
      <c r="X5177" t="s">
        <v>42</v>
      </c>
      <c r="Y5177" t="s">
        <v>1740</v>
      </c>
      <c r="AA5177" s="1">
        <f t="shared" si="622"/>
        <v>46042</v>
      </c>
      <c r="AB5177" s="2">
        <f t="shared" si="623"/>
        <v>1</v>
      </c>
      <c r="AC5177" s="2">
        <f t="shared" si="624"/>
        <v>2026</v>
      </c>
      <c r="AD5177" s="2" t="str">
        <f>IFERROR(VLOOKUP(A5177,'Aux Área'!$A$4:$B$123,2,0),"-")</f>
        <v>APH</v>
      </c>
    </row>
    <row r="5178" spans="1:30" x14ac:dyDescent="0.3">
      <c r="A5178" t="s">
        <v>2574</v>
      </c>
      <c r="C5178" t="s">
        <v>15713</v>
      </c>
      <c r="F5178" t="s">
        <v>2577</v>
      </c>
      <c r="K5178" t="s">
        <v>371</v>
      </c>
      <c r="N5178" t="s">
        <v>15690</v>
      </c>
      <c r="O5178" t="s">
        <v>15244</v>
      </c>
      <c r="P5178" s="9" t="s">
        <v>15244</v>
      </c>
      <c r="Q5178" t="s">
        <v>40</v>
      </c>
      <c r="R5178" t="s">
        <v>15244</v>
      </c>
      <c r="S5178">
        <v>11.03</v>
      </c>
      <c r="U5178" s="8">
        <v>44.04</v>
      </c>
      <c r="AA5178" s="1">
        <f>IFERROR(DATEVALUE(C5178),"-")</f>
        <v>46042</v>
      </c>
      <c r="AB5178" s="2">
        <f>IFERROR(MONTH(AA5178),"-")</f>
        <v>1</v>
      </c>
      <c r="AC5178" s="2">
        <f>IFERROR(YEAR(AA5178),"-")</f>
        <v>2026</v>
      </c>
      <c r="AD5178" s="2" t="str">
        <f>IFERROR(VLOOKUP(A5178,'Aux Área'!$A$4:$B$123,2,0),"-")</f>
        <v>APH</v>
      </c>
    </row>
    <row r="5179" spans="1:30" x14ac:dyDescent="0.3">
      <c r="A5179" t="s">
        <v>58</v>
      </c>
      <c r="B5179" t="s">
        <v>250</v>
      </c>
      <c r="C5179" t="s">
        <v>8271</v>
      </c>
      <c r="D5179" t="s">
        <v>87</v>
      </c>
      <c r="E5179" t="s">
        <v>88</v>
      </c>
      <c r="F5179" t="s">
        <v>59</v>
      </c>
      <c r="G5179" t="s">
        <v>35</v>
      </c>
      <c r="H5179" t="s">
        <v>36</v>
      </c>
      <c r="I5179" t="s">
        <v>37</v>
      </c>
      <c r="J5179" t="s">
        <v>188</v>
      </c>
      <c r="K5179" t="s">
        <v>189</v>
      </c>
      <c r="L5179" t="s">
        <v>190</v>
      </c>
      <c r="M5179" t="s">
        <v>38</v>
      </c>
      <c r="N5179" t="s">
        <v>39</v>
      </c>
      <c r="O5179" s="23">
        <v>295</v>
      </c>
      <c r="P5179" s="9">
        <v>7.82</v>
      </c>
      <c r="Q5179" t="s">
        <v>40</v>
      </c>
      <c r="R5179">
        <v>69146</v>
      </c>
      <c r="S5179" s="9">
        <v>37.71</v>
      </c>
      <c r="T5179" s="26">
        <v>4.99</v>
      </c>
      <c r="U5179" s="8">
        <v>188.17</v>
      </c>
      <c r="V5179" t="s">
        <v>41</v>
      </c>
      <c r="W5179" t="s">
        <v>2007</v>
      </c>
      <c r="X5179" t="s">
        <v>42</v>
      </c>
      <c r="Y5179" t="s">
        <v>1740</v>
      </c>
      <c r="AA5179" s="1">
        <f t="shared" ref="AA5179:AA5209" si="625">DATEVALUE(C5179)</f>
        <v>46042</v>
      </c>
      <c r="AB5179" s="2">
        <f t="shared" ref="AB5179:AB5209" si="626">MONTH(AA5179)</f>
        <v>1</v>
      </c>
      <c r="AC5179" s="2">
        <f t="shared" ref="AC5179:AC5209" si="627">YEAR(AA5179)</f>
        <v>2026</v>
      </c>
      <c r="AD5179" s="2" t="str">
        <f>IFERROR(VLOOKUP(A5179,'Aux Área'!$A$4:$B$123,2,0),"-")</f>
        <v>CONSERVA</v>
      </c>
    </row>
    <row r="5180" spans="1:30" x14ac:dyDescent="0.3">
      <c r="A5180" t="s">
        <v>2638</v>
      </c>
      <c r="B5180" t="s">
        <v>4593</v>
      </c>
      <c r="C5180" t="s">
        <v>8272</v>
      </c>
      <c r="D5180" t="s">
        <v>7196</v>
      </c>
      <c r="E5180" t="s">
        <v>7197</v>
      </c>
      <c r="F5180" t="s">
        <v>2641</v>
      </c>
      <c r="G5180" t="s">
        <v>1135</v>
      </c>
      <c r="H5180" t="s">
        <v>2275</v>
      </c>
      <c r="I5180" t="s">
        <v>1497</v>
      </c>
      <c r="J5180" t="s">
        <v>275</v>
      </c>
      <c r="K5180" t="s">
        <v>276</v>
      </c>
      <c r="L5180" t="s">
        <v>124</v>
      </c>
      <c r="M5180" t="s">
        <v>38</v>
      </c>
      <c r="N5180" t="s">
        <v>39</v>
      </c>
      <c r="O5180" s="23">
        <v>385</v>
      </c>
      <c r="P5180" s="9">
        <v>10.07</v>
      </c>
      <c r="Q5180" t="s">
        <v>40</v>
      </c>
      <c r="R5180">
        <v>72947</v>
      </c>
      <c r="S5180" s="9">
        <v>38.229999999999997</v>
      </c>
      <c r="T5180" s="26">
        <v>4.79</v>
      </c>
      <c r="U5180" s="8">
        <v>183.12</v>
      </c>
      <c r="V5180" t="s">
        <v>8273</v>
      </c>
      <c r="W5180" t="s">
        <v>2276</v>
      </c>
      <c r="X5180" t="s">
        <v>42</v>
      </c>
      <c r="Y5180" t="s">
        <v>2277</v>
      </c>
      <c r="AA5180" s="1">
        <f t="shared" si="625"/>
        <v>46042</v>
      </c>
      <c r="AB5180" s="2">
        <f t="shared" si="626"/>
        <v>1</v>
      </c>
      <c r="AC5180" s="2">
        <f t="shared" si="627"/>
        <v>2026</v>
      </c>
      <c r="AD5180" s="2" t="str">
        <f>IFERROR(VLOOKUP(A5180,'Aux Área'!$A$4:$B$123,2,0),"-")</f>
        <v>INSPEÇÃO</v>
      </c>
    </row>
    <row r="5181" spans="1:30" x14ac:dyDescent="0.3">
      <c r="A5181" t="s">
        <v>2643</v>
      </c>
      <c r="B5181" t="s">
        <v>2307</v>
      </c>
      <c r="C5181" t="s">
        <v>8274</v>
      </c>
      <c r="D5181" t="s">
        <v>4988</v>
      </c>
      <c r="E5181" t="s">
        <v>4989</v>
      </c>
      <c r="F5181" t="s">
        <v>2646</v>
      </c>
      <c r="G5181" t="s">
        <v>1300</v>
      </c>
      <c r="H5181" t="s">
        <v>1301</v>
      </c>
      <c r="I5181" t="s">
        <v>37</v>
      </c>
      <c r="J5181" t="s">
        <v>122</v>
      </c>
      <c r="K5181" t="s">
        <v>123</v>
      </c>
      <c r="L5181" t="s">
        <v>124</v>
      </c>
      <c r="M5181" t="s">
        <v>38</v>
      </c>
      <c r="N5181" t="s">
        <v>39</v>
      </c>
      <c r="O5181" s="23">
        <v>298</v>
      </c>
      <c r="P5181" s="9">
        <v>7.3</v>
      </c>
      <c r="Q5181" t="s">
        <v>40</v>
      </c>
      <c r="R5181">
        <v>80583</v>
      </c>
      <c r="S5181" s="9">
        <v>40.82</v>
      </c>
      <c r="T5181" s="26">
        <v>5.09</v>
      </c>
      <c r="U5181" s="8">
        <v>207.77</v>
      </c>
      <c r="V5181" t="s">
        <v>246</v>
      </c>
      <c r="W5181" t="s">
        <v>2276</v>
      </c>
      <c r="X5181" t="s">
        <v>42</v>
      </c>
      <c r="Y5181" t="s">
        <v>2277</v>
      </c>
      <c r="AA5181" s="1">
        <f t="shared" si="625"/>
        <v>46042</v>
      </c>
      <c r="AB5181" s="2">
        <f t="shared" si="626"/>
        <v>1</v>
      </c>
      <c r="AC5181" s="2">
        <f t="shared" si="627"/>
        <v>2026</v>
      </c>
      <c r="AD5181" s="2" t="str">
        <f>IFERROR(VLOOKUP(A5181,'Aux Área'!$A$4:$B$123,2,0),"-")</f>
        <v>INSPEÇÃO</v>
      </c>
    </row>
    <row r="5182" spans="1:30" x14ac:dyDescent="0.3">
      <c r="A5182" t="s">
        <v>2282</v>
      </c>
      <c r="B5182" t="s">
        <v>4679</v>
      </c>
      <c r="C5182" t="s">
        <v>8275</v>
      </c>
      <c r="D5182" t="s">
        <v>3162</v>
      </c>
      <c r="E5182" t="s">
        <v>3163</v>
      </c>
      <c r="F5182" t="s">
        <v>2285</v>
      </c>
      <c r="G5182" t="s">
        <v>1135</v>
      </c>
      <c r="H5182" t="s">
        <v>2275</v>
      </c>
      <c r="I5182" t="s">
        <v>1497</v>
      </c>
      <c r="J5182" t="s">
        <v>165</v>
      </c>
      <c r="K5182" t="s">
        <v>166</v>
      </c>
      <c r="L5182" t="s">
        <v>167</v>
      </c>
      <c r="M5182" t="s">
        <v>38</v>
      </c>
      <c r="N5182" t="s">
        <v>39</v>
      </c>
      <c r="O5182" s="23">
        <v>296</v>
      </c>
      <c r="P5182" s="9">
        <v>7.27</v>
      </c>
      <c r="Q5182" t="s">
        <v>40</v>
      </c>
      <c r="R5182">
        <v>71744</v>
      </c>
      <c r="S5182" s="9">
        <v>40.72</v>
      </c>
      <c r="T5182" s="26">
        <v>4.79</v>
      </c>
      <c r="U5182" s="8">
        <v>195.05</v>
      </c>
      <c r="V5182" t="s">
        <v>112</v>
      </c>
      <c r="W5182" t="s">
        <v>2276</v>
      </c>
      <c r="X5182" t="s">
        <v>42</v>
      </c>
      <c r="Y5182" t="s">
        <v>2277</v>
      </c>
      <c r="AA5182" s="1">
        <f t="shared" si="625"/>
        <v>46042</v>
      </c>
      <c r="AB5182" s="2">
        <f t="shared" si="626"/>
        <v>1</v>
      </c>
      <c r="AC5182" s="2">
        <f t="shared" si="627"/>
        <v>2026</v>
      </c>
      <c r="AD5182" s="2" t="str">
        <f>IFERROR(VLOOKUP(A5182,'Aux Área'!$A$4:$B$123,2,0),"-")</f>
        <v>INSPEÇÃO</v>
      </c>
    </row>
    <row r="5183" spans="1:30" x14ac:dyDescent="0.3">
      <c r="A5183" t="s">
        <v>2306</v>
      </c>
      <c r="B5183" t="s">
        <v>4613</v>
      </c>
      <c r="C5183" t="s">
        <v>8276</v>
      </c>
      <c r="D5183" t="s">
        <v>3276</v>
      </c>
      <c r="E5183" t="s">
        <v>3277</v>
      </c>
      <c r="F5183" t="s">
        <v>2309</v>
      </c>
      <c r="G5183" t="s">
        <v>1135</v>
      </c>
      <c r="H5183" t="s">
        <v>2275</v>
      </c>
      <c r="I5183" t="s">
        <v>1497</v>
      </c>
      <c r="J5183" t="s">
        <v>89</v>
      </c>
      <c r="K5183" t="s">
        <v>90</v>
      </c>
      <c r="L5183" t="s">
        <v>91</v>
      </c>
      <c r="M5183" t="s">
        <v>38</v>
      </c>
      <c r="N5183" t="s">
        <v>39</v>
      </c>
      <c r="O5183" s="23">
        <v>476</v>
      </c>
      <c r="P5183" s="9">
        <v>8.19</v>
      </c>
      <c r="Q5183" t="s">
        <v>40</v>
      </c>
      <c r="R5183">
        <v>78115</v>
      </c>
      <c r="S5183" s="9">
        <v>58.12</v>
      </c>
      <c r="T5183" s="26">
        <v>4.9139999999999997</v>
      </c>
      <c r="U5183" s="8">
        <v>285.61</v>
      </c>
      <c r="V5183" t="s">
        <v>8277</v>
      </c>
      <c r="W5183" t="s">
        <v>2276</v>
      </c>
      <c r="X5183" t="s">
        <v>42</v>
      </c>
      <c r="Y5183" t="s">
        <v>2277</v>
      </c>
      <c r="AA5183" s="1">
        <f t="shared" si="625"/>
        <v>46042</v>
      </c>
      <c r="AB5183" s="2">
        <f t="shared" si="626"/>
        <v>1</v>
      </c>
      <c r="AC5183" s="2">
        <f t="shared" si="627"/>
        <v>2026</v>
      </c>
      <c r="AD5183" s="2" t="str">
        <f>IFERROR(VLOOKUP(A5183,'Aux Área'!$A$4:$B$123,2,0),"-")</f>
        <v>INSPEÇÃO</v>
      </c>
    </row>
    <row r="5184" spans="1:30" x14ac:dyDescent="0.3">
      <c r="A5184" t="s">
        <v>2260</v>
      </c>
      <c r="B5184" t="s">
        <v>113</v>
      </c>
      <c r="C5184" t="s">
        <v>8278</v>
      </c>
      <c r="D5184" t="s">
        <v>4423</v>
      </c>
      <c r="E5184" t="s">
        <v>4424</v>
      </c>
      <c r="F5184" t="s">
        <v>2262</v>
      </c>
      <c r="G5184" t="s">
        <v>35</v>
      </c>
      <c r="H5184" t="s">
        <v>2263</v>
      </c>
      <c r="I5184" t="s">
        <v>2186</v>
      </c>
      <c r="J5184" t="s">
        <v>409</v>
      </c>
      <c r="K5184" t="s">
        <v>410</v>
      </c>
      <c r="L5184" t="s">
        <v>141</v>
      </c>
      <c r="M5184" t="s">
        <v>38</v>
      </c>
      <c r="N5184" t="s">
        <v>668</v>
      </c>
      <c r="O5184" s="23">
        <v>936</v>
      </c>
      <c r="P5184" s="9">
        <v>13.84</v>
      </c>
      <c r="Q5184" t="s">
        <v>40</v>
      </c>
      <c r="R5184">
        <v>70109</v>
      </c>
      <c r="S5184" s="9">
        <v>67.63</v>
      </c>
      <c r="T5184" s="26">
        <v>6.09</v>
      </c>
      <c r="U5184" s="8">
        <v>411.87</v>
      </c>
      <c r="V5184" t="s">
        <v>8279</v>
      </c>
      <c r="W5184" t="s">
        <v>2007</v>
      </c>
      <c r="X5184" t="s">
        <v>42</v>
      </c>
      <c r="Y5184" t="s">
        <v>1740</v>
      </c>
      <c r="AA5184" s="1">
        <f t="shared" si="625"/>
        <v>46042</v>
      </c>
      <c r="AB5184" s="2">
        <f t="shared" si="626"/>
        <v>1</v>
      </c>
      <c r="AC5184" s="2">
        <f t="shared" si="627"/>
        <v>2026</v>
      </c>
      <c r="AD5184" s="2" t="str">
        <f>IFERROR(VLOOKUP(A5184,'Aux Área'!$A$4:$B$123,2,0),"-")</f>
        <v>INSPEÇÃO</v>
      </c>
    </row>
    <row r="5185" spans="1:30" x14ac:dyDescent="0.3">
      <c r="A5185" t="s">
        <v>2278</v>
      </c>
      <c r="B5185" t="s">
        <v>4664</v>
      </c>
      <c r="C5185" t="s">
        <v>8280</v>
      </c>
      <c r="D5185" t="s">
        <v>6708</v>
      </c>
      <c r="E5185" t="s">
        <v>6709</v>
      </c>
      <c r="F5185" t="s">
        <v>2281</v>
      </c>
      <c r="G5185" t="s">
        <v>1135</v>
      </c>
      <c r="H5185" t="s">
        <v>2275</v>
      </c>
      <c r="I5185" t="s">
        <v>1497</v>
      </c>
      <c r="J5185" t="s">
        <v>165</v>
      </c>
      <c r="K5185" t="s">
        <v>166</v>
      </c>
      <c r="L5185" t="s">
        <v>167</v>
      </c>
      <c r="M5185" t="s">
        <v>38</v>
      </c>
      <c r="N5185" t="s">
        <v>39</v>
      </c>
      <c r="O5185" s="23">
        <v>382</v>
      </c>
      <c r="P5185" s="9">
        <v>9.48</v>
      </c>
      <c r="Q5185" t="s">
        <v>40</v>
      </c>
      <c r="R5185">
        <v>85788</v>
      </c>
      <c r="S5185" s="9">
        <v>40.31</v>
      </c>
      <c r="T5185" s="26">
        <v>4.79</v>
      </c>
      <c r="U5185" s="8">
        <v>193.08</v>
      </c>
      <c r="V5185" t="s">
        <v>112</v>
      </c>
      <c r="W5185" t="s">
        <v>2276</v>
      </c>
      <c r="X5185" t="s">
        <v>42</v>
      </c>
      <c r="Y5185" t="s">
        <v>2277</v>
      </c>
      <c r="AA5185" s="1">
        <f t="shared" si="625"/>
        <v>46042</v>
      </c>
      <c r="AB5185" s="2">
        <f t="shared" si="626"/>
        <v>1</v>
      </c>
      <c r="AC5185" s="2">
        <f t="shared" si="627"/>
        <v>2026</v>
      </c>
      <c r="AD5185" s="2" t="str">
        <f>IFERROR(VLOOKUP(A5185,'Aux Área'!$A$4:$B$123,2,0),"-")</f>
        <v>INSPEÇÃO</v>
      </c>
    </row>
    <row r="5186" spans="1:30" x14ac:dyDescent="0.3">
      <c r="A5186" t="s">
        <v>66</v>
      </c>
      <c r="B5186" t="s">
        <v>464</v>
      </c>
      <c r="C5186" t="s">
        <v>8281</v>
      </c>
      <c r="D5186" t="s">
        <v>151</v>
      </c>
      <c r="E5186" t="s">
        <v>152</v>
      </c>
      <c r="F5186" t="s">
        <v>67</v>
      </c>
      <c r="G5186" t="s">
        <v>35</v>
      </c>
      <c r="H5186" t="s">
        <v>36</v>
      </c>
      <c r="I5186" t="s">
        <v>37</v>
      </c>
      <c r="J5186" t="s">
        <v>237</v>
      </c>
      <c r="K5186" t="s">
        <v>238</v>
      </c>
      <c r="L5186" t="s">
        <v>110</v>
      </c>
      <c r="M5186" t="s">
        <v>38</v>
      </c>
      <c r="N5186" t="s">
        <v>39</v>
      </c>
      <c r="O5186" s="23">
        <v>416</v>
      </c>
      <c r="P5186" s="9">
        <v>9.33</v>
      </c>
      <c r="Q5186" t="s">
        <v>40</v>
      </c>
      <c r="R5186">
        <v>17402</v>
      </c>
      <c r="S5186" s="9">
        <v>44.6</v>
      </c>
      <c r="T5186" s="26">
        <v>4.9909999999999997</v>
      </c>
      <c r="U5186" s="8">
        <v>222.6</v>
      </c>
      <c r="V5186" t="s">
        <v>41</v>
      </c>
      <c r="W5186" t="s">
        <v>2007</v>
      </c>
      <c r="X5186" t="s">
        <v>42</v>
      </c>
      <c r="Y5186" t="s">
        <v>1740</v>
      </c>
      <c r="AA5186" s="1">
        <f t="shared" si="625"/>
        <v>46042</v>
      </c>
      <c r="AB5186" s="2">
        <f t="shared" si="626"/>
        <v>1</v>
      </c>
      <c r="AC5186" s="2">
        <f t="shared" si="627"/>
        <v>2026</v>
      </c>
      <c r="AD5186" s="2" t="str">
        <f>IFERROR(VLOOKUP(A5186,'Aux Área'!$A$4:$B$123,2,0),"-")</f>
        <v>OPERAÇÃO</v>
      </c>
    </row>
    <row r="5187" spans="1:30" x14ac:dyDescent="0.3">
      <c r="A5187" t="s">
        <v>3092</v>
      </c>
      <c r="B5187" t="s">
        <v>4774</v>
      </c>
      <c r="C5187" t="s">
        <v>8282</v>
      </c>
      <c r="D5187" t="s">
        <v>3410</v>
      </c>
      <c r="E5187" t="s">
        <v>3411</v>
      </c>
      <c r="F5187" t="s">
        <v>3594</v>
      </c>
      <c r="G5187" t="s">
        <v>1135</v>
      </c>
      <c r="H5187" t="s">
        <v>2275</v>
      </c>
      <c r="I5187" t="s">
        <v>1497</v>
      </c>
      <c r="J5187" t="s">
        <v>231</v>
      </c>
      <c r="K5187" t="s">
        <v>232</v>
      </c>
      <c r="L5187" t="s">
        <v>217</v>
      </c>
      <c r="M5187" t="s">
        <v>38</v>
      </c>
      <c r="N5187" t="s">
        <v>39</v>
      </c>
      <c r="O5187" s="23">
        <v>491</v>
      </c>
      <c r="P5187" s="9">
        <v>10.130000000000001</v>
      </c>
      <c r="Q5187" t="s">
        <v>40</v>
      </c>
      <c r="R5187">
        <v>66471</v>
      </c>
      <c r="S5187" s="9">
        <v>48.47</v>
      </c>
      <c r="T5187" s="26">
        <v>4.8600000000000003</v>
      </c>
      <c r="U5187" s="8">
        <v>235.57</v>
      </c>
      <c r="V5187" t="s">
        <v>8283</v>
      </c>
      <c r="W5187" t="s">
        <v>2276</v>
      </c>
      <c r="X5187" t="s">
        <v>42</v>
      </c>
      <c r="Y5187" t="s">
        <v>2277</v>
      </c>
      <c r="AA5187" s="1">
        <f t="shared" si="625"/>
        <v>46042</v>
      </c>
      <c r="AB5187" s="2">
        <f t="shared" si="626"/>
        <v>1</v>
      </c>
      <c r="AC5187" s="2">
        <f t="shared" si="627"/>
        <v>2026</v>
      </c>
      <c r="AD5187" s="2" t="str">
        <f>IFERROR(VLOOKUP(A5187,'Aux Área'!$A$4:$B$123,2,0),"-")</f>
        <v>INSPEÇÃO</v>
      </c>
    </row>
    <row r="5188" spans="1:30" x14ac:dyDescent="0.3">
      <c r="A5188" t="s">
        <v>2461</v>
      </c>
      <c r="B5188" t="s">
        <v>5008</v>
      </c>
      <c r="C5188" t="s">
        <v>8284</v>
      </c>
      <c r="D5188" t="s">
        <v>3135</v>
      </c>
      <c r="E5188" t="s">
        <v>3136</v>
      </c>
      <c r="F5188" t="s">
        <v>3574</v>
      </c>
      <c r="G5188" t="s">
        <v>1135</v>
      </c>
      <c r="H5188" t="s">
        <v>2275</v>
      </c>
      <c r="I5188" t="s">
        <v>1497</v>
      </c>
      <c r="J5188" t="s">
        <v>188</v>
      </c>
      <c r="K5188" t="s">
        <v>189</v>
      </c>
      <c r="L5188" t="s">
        <v>190</v>
      </c>
      <c r="M5188" t="s">
        <v>38</v>
      </c>
      <c r="N5188" t="s">
        <v>39</v>
      </c>
      <c r="O5188" s="23">
        <v>234</v>
      </c>
      <c r="P5188" s="9">
        <v>10.96</v>
      </c>
      <c r="Q5188" t="s">
        <v>40</v>
      </c>
      <c r="R5188">
        <v>65827</v>
      </c>
      <c r="S5188" s="9">
        <v>21.35</v>
      </c>
      <c r="T5188" s="26">
        <v>4.99</v>
      </c>
      <c r="U5188" s="8">
        <v>106.54</v>
      </c>
      <c r="V5188" t="s">
        <v>41</v>
      </c>
      <c r="W5188" t="s">
        <v>2276</v>
      </c>
      <c r="X5188" t="s">
        <v>42</v>
      </c>
      <c r="Y5188" t="s">
        <v>2277</v>
      </c>
      <c r="AA5188" s="1">
        <f t="shared" si="625"/>
        <v>46042</v>
      </c>
      <c r="AB5188" s="2">
        <f t="shared" si="626"/>
        <v>1</v>
      </c>
      <c r="AC5188" s="2">
        <f t="shared" si="627"/>
        <v>2026</v>
      </c>
      <c r="AD5188" s="2" t="str">
        <f>IFERROR(VLOOKUP(A5188,'Aux Área'!$A$4:$B$123,2,0),"-")</f>
        <v>INSPEÇÃO</v>
      </c>
    </row>
    <row r="5189" spans="1:30" x14ac:dyDescent="0.3">
      <c r="A5189" t="s">
        <v>72</v>
      </c>
      <c r="B5189" t="s">
        <v>243</v>
      </c>
      <c r="C5189" t="s">
        <v>8285</v>
      </c>
      <c r="D5189" t="s">
        <v>95</v>
      </c>
      <c r="E5189" t="s">
        <v>96</v>
      </c>
      <c r="F5189" t="s">
        <v>73</v>
      </c>
      <c r="G5189" t="s">
        <v>35</v>
      </c>
      <c r="H5189" t="s">
        <v>36</v>
      </c>
      <c r="I5189" t="s">
        <v>37</v>
      </c>
      <c r="J5189" t="s">
        <v>292</v>
      </c>
      <c r="K5189" t="s">
        <v>293</v>
      </c>
      <c r="L5189" t="s">
        <v>84</v>
      </c>
      <c r="M5189" t="s">
        <v>38</v>
      </c>
      <c r="N5189" t="s">
        <v>39</v>
      </c>
      <c r="O5189" s="23">
        <v>286</v>
      </c>
      <c r="P5189" s="9">
        <v>6.72</v>
      </c>
      <c r="Q5189" t="s">
        <v>40</v>
      </c>
      <c r="R5189">
        <v>20670</v>
      </c>
      <c r="S5189" s="9">
        <v>42.53</v>
      </c>
      <c r="T5189" s="26">
        <v>5.24</v>
      </c>
      <c r="U5189" s="8">
        <v>222.86</v>
      </c>
      <c r="V5189" t="s">
        <v>8286</v>
      </c>
      <c r="W5189" t="s">
        <v>2007</v>
      </c>
      <c r="X5189" t="s">
        <v>42</v>
      </c>
      <c r="Y5189" t="s">
        <v>1740</v>
      </c>
      <c r="AA5189" s="1">
        <f t="shared" si="625"/>
        <v>46042</v>
      </c>
      <c r="AB5189" s="2">
        <f t="shared" si="626"/>
        <v>1</v>
      </c>
      <c r="AC5189" s="2">
        <f t="shared" si="627"/>
        <v>2026</v>
      </c>
      <c r="AD5189" s="2" t="str">
        <f>IFERROR(VLOOKUP(A5189,'Aux Área'!$A$4:$B$123,2,0),"-")</f>
        <v>CONSERVA</v>
      </c>
    </row>
    <row r="5190" spans="1:30" x14ac:dyDescent="0.3">
      <c r="A5190" t="s">
        <v>2181</v>
      </c>
      <c r="B5190" t="s">
        <v>4595</v>
      </c>
      <c r="C5190" t="s">
        <v>8287</v>
      </c>
      <c r="D5190" t="s">
        <v>3107</v>
      </c>
      <c r="E5190" t="s">
        <v>3108</v>
      </c>
      <c r="F5190" t="s">
        <v>2184</v>
      </c>
      <c r="G5190" t="s">
        <v>1135</v>
      </c>
      <c r="H5190" t="s">
        <v>2185</v>
      </c>
      <c r="I5190" t="s">
        <v>2186</v>
      </c>
      <c r="J5190" t="s">
        <v>108</v>
      </c>
      <c r="K5190" t="s">
        <v>109</v>
      </c>
      <c r="L5190" t="s">
        <v>110</v>
      </c>
      <c r="M5190" t="s">
        <v>38</v>
      </c>
      <c r="N5190" t="s">
        <v>668</v>
      </c>
      <c r="O5190" s="23">
        <v>741</v>
      </c>
      <c r="P5190" s="9">
        <v>13.35</v>
      </c>
      <c r="Q5190" t="s">
        <v>40</v>
      </c>
      <c r="R5190">
        <v>88968</v>
      </c>
      <c r="S5190" s="9">
        <v>55.51</v>
      </c>
      <c r="T5190" s="26">
        <v>6.19</v>
      </c>
      <c r="U5190" s="8">
        <v>343.61</v>
      </c>
      <c r="V5190" t="s">
        <v>8288</v>
      </c>
      <c r="W5190" t="s">
        <v>2007</v>
      </c>
      <c r="X5190" t="s">
        <v>42</v>
      </c>
      <c r="Y5190" t="s">
        <v>2188</v>
      </c>
      <c r="AA5190" s="1">
        <f t="shared" si="625"/>
        <v>46042</v>
      </c>
      <c r="AB5190" s="2">
        <f t="shared" si="626"/>
        <v>1</v>
      </c>
      <c r="AC5190" s="2">
        <f t="shared" si="627"/>
        <v>2026</v>
      </c>
      <c r="AD5190" s="2" t="str">
        <f>IFERROR(VLOOKUP(A5190,'Aux Área'!$A$4:$B$123,2,0),"-")</f>
        <v>INSPEÇÃO</v>
      </c>
    </row>
    <row r="5191" spans="1:30" x14ac:dyDescent="0.3">
      <c r="A5191" t="s">
        <v>48</v>
      </c>
      <c r="B5191" t="s">
        <v>288</v>
      </c>
      <c r="C5191" t="s">
        <v>8289</v>
      </c>
      <c r="D5191" t="s">
        <v>132</v>
      </c>
      <c r="E5191" t="s">
        <v>133</v>
      </c>
      <c r="F5191" t="s">
        <v>49</v>
      </c>
      <c r="G5191" t="s">
        <v>35</v>
      </c>
      <c r="H5191" t="s">
        <v>36</v>
      </c>
      <c r="I5191" t="s">
        <v>37</v>
      </c>
      <c r="J5191" t="s">
        <v>495</v>
      </c>
      <c r="K5191" t="s">
        <v>496</v>
      </c>
      <c r="L5191" t="s">
        <v>84</v>
      </c>
      <c r="M5191" t="s">
        <v>38</v>
      </c>
      <c r="N5191" t="s">
        <v>39</v>
      </c>
      <c r="O5191" s="23">
        <v>444</v>
      </c>
      <c r="P5191" s="9">
        <v>8.18</v>
      </c>
      <c r="Q5191" t="s">
        <v>40</v>
      </c>
      <c r="R5191">
        <v>20726</v>
      </c>
      <c r="S5191" s="9">
        <v>54.28</v>
      </c>
      <c r="T5191" s="26">
        <v>5.09</v>
      </c>
      <c r="U5191" s="8">
        <v>276.3</v>
      </c>
      <c r="V5191" t="s">
        <v>41</v>
      </c>
      <c r="W5191" t="s">
        <v>2007</v>
      </c>
      <c r="X5191" t="s">
        <v>42</v>
      </c>
      <c r="Y5191" t="s">
        <v>1740</v>
      </c>
      <c r="AA5191" s="1">
        <f t="shared" si="625"/>
        <v>46042</v>
      </c>
      <c r="AB5191" s="2">
        <f t="shared" si="626"/>
        <v>1</v>
      </c>
      <c r="AC5191" s="2">
        <f t="shared" si="627"/>
        <v>2026</v>
      </c>
      <c r="AD5191" s="2" t="str">
        <f>IFERROR(VLOOKUP(A5191,'Aux Área'!$A$4:$B$123,2,0),"-")</f>
        <v>ENGENHARIA</v>
      </c>
    </row>
    <row r="5192" spans="1:30" x14ac:dyDescent="0.3">
      <c r="A5192" t="s">
        <v>2347</v>
      </c>
      <c r="B5192" t="s">
        <v>2348</v>
      </c>
      <c r="C5192" t="s">
        <v>8290</v>
      </c>
      <c r="D5192" t="s">
        <v>4012</v>
      </c>
      <c r="E5192" t="s">
        <v>4013</v>
      </c>
      <c r="F5192" t="s">
        <v>2350</v>
      </c>
      <c r="G5192" t="s">
        <v>659</v>
      </c>
      <c r="H5192" t="s">
        <v>1996</v>
      </c>
      <c r="I5192" t="s">
        <v>1997</v>
      </c>
      <c r="J5192" t="s">
        <v>237</v>
      </c>
      <c r="K5192" t="s">
        <v>238</v>
      </c>
      <c r="L5192" t="s">
        <v>110</v>
      </c>
      <c r="M5192" t="s">
        <v>38</v>
      </c>
      <c r="N5192" t="s">
        <v>668</v>
      </c>
      <c r="O5192" s="23">
        <v>333</v>
      </c>
      <c r="P5192" s="9">
        <v>5.12</v>
      </c>
      <c r="Q5192" t="s">
        <v>40</v>
      </c>
      <c r="R5192">
        <v>22050</v>
      </c>
      <c r="S5192" s="9">
        <v>65</v>
      </c>
      <c r="T5192" s="26">
        <v>6.04</v>
      </c>
      <c r="U5192" s="8">
        <v>392.6</v>
      </c>
      <c r="V5192" t="s">
        <v>41</v>
      </c>
      <c r="W5192" t="s">
        <v>1985</v>
      </c>
      <c r="X5192" t="s">
        <v>42</v>
      </c>
      <c r="Y5192" t="s">
        <v>1986</v>
      </c>
      <c r="AA5192" s="1">
        <f t="shared" si="625"/>
        <v>46042</v>
      </c>
      <c r="AB5192" s="2">
        <f t="shared" si="626"/>
        <v>1</v>
      </c>
      <c r="AC5192" s="2">
        <f t="shared" si="627"/>
        <v>2026</v>
      </c>
      <c r="AD5192" s="2" t="str">
        <f>IFERROR(VLOOKUP(A5192,'Aux Área'!$A$4:$B$123,2,0),"-")</f>
        <v>PESADOS</v>
      </c>
    </row>
    <row r="5193" spans="1:30" x14ac:dyDescent="0.3">
      <c r="A5193" t="s">
        <v>60</v>
      </c>
      <c r="B5193" t="s">
        <v>614</v>
      </c>
      <c r="C5193" t="s">
        <v>8291</v>
      </c>
      <c r="D5193" t="s">
        <v>1206</v>
      </c>
      <c r="E5193" t="s">
        <v>1207</v>
      </c>
      <c r="F5193" t="s">
        <v>61</v>
      </c>
      <c r="G5193" t="s">
        <v>35</v>
      </c>
      <c r="H5193" t="s">
        <v>36</v>
      </c>
      <c r="I5193" t="s">
        <v>37</v>
      </c>
      <c r="J5193" t="s">
        <v>623</v>
      </c>
      <c r="K5193" t="s">
        <v>624</v>
      </c>
      <c r="L5193" t="s">
        <v>181</v>
      </c>
      <c r="M5193" t="s">
        <v>38</v>
      </c>
      <c r="N5193" t="s">
        <v>39</v>
      </c>
      <c r="O5193" s="23">
        <v>376</v>
      </c>
      <c r="P5193" s="9">
        <v>9.73</v>
      </c>
      <c r="Q5193" t="s">
        <v>40</v>
      </c>
      <c r="R5193">
        <v>30820</v>
      </c>
      <c r="S5193" s="9">
        <v>38.65</v>
      </c>
      <c r="T5193" s="26">
        <v>5.34</v>
      </c>
      <c r="U5193" s="8">
        <v>206.39</v>
      </c>
      <c r="V5193" t="s">
        <v>41</v>
      </c>
      <c r="W5193" t="s">
        <v>2007</v>
      </c>
      <c r="X5193" t="s">
        <v>42</v>
      </c>
      <c r="Y5193" t="s">
        <v>1740</v>
      </c>
      <c r="AA5193" s="1">
        <f t="shared" si="625"/>
        <v>46042</v>
      </c>
      <c r="AB5193" s="2">
        <f t="shared" si="626"/>
        <v>1</v>
      </c>
      <c r="AC5193" s="2">
        <f t="shared" si="627"/>
        <v>2026</v>
      </c>
      <c r="AD5193" s="2" t="str">
        <f>IFERROR(VLOOKUP(A5193,'Aux Área'!$A$4:$B$123,2,0),"-")</f>
        <v>QSMS</v>
      </c>
    </row>
    <row r="5194" spans="1:30" x14ac:dyDescent="0.3">
      <c r="A5194" t="s">
        <v>2547</v>
      </c>
      <c r="B5194" t="s">
        <v>2548</v>
      </c>
      <c r="C5194" t="s">
        <v>8292</v>
      </c>
      <c r="D5194" t="s">
        <v>2468</v>
      </c>
      <c r="E5194" t="s">
        <v>2469</v>
      </c>
      <c r="F5194" t="s">
        <v>2550</v>
      </c>
      <c r="G5194" t="s">
        <v>659</v>
      </c>
      <c r="H5194" t="s">
        <v>2215</v>
      </c>
      <c r="I5194" t="s">
        <v>667</v>
      </c>
      <c r="J5194" t="s">
        <v>165</v>
      </c>
      <c r="K5194" t="s">
        <v>166</v>
      </c>
      <c r="L5194" t="s">
        <v>167</v>
      </c>
      <c r="M5194" t="s">
        <v>38</v>
      </c>
      <c r="N5194" t="s">
        <v>668</v>
      </c>
      <c r="O5194" s="23">
        <v>202</v>
      </c>
      <c r="P5194" s="9">
        <v>6.73</v>
      </c>
      <c r="Q5194" t="s">
        <v>40</v>
      </c>
      <c r="R5194">
        <v>12166</v>
      </c>
      <c r="S5194" s="9">
        <v>30.01</v>
      </c>
      <c r="T5194" s="26">
        <v>6.2430000000000003</v>
      </c>
      <c r="U5194" s="8">
        <v>187.36</v>
      </c>
      <c r="V5194" t="s">
        <v>112</v>
      </c>
      <c r="W5194" t="s">
        <v>2007</v>
      </c>
      <c r="X5194" t="s">
        <v>42</v>
      </c>
      <c r="Y5194" t="s">
        <v>1740</v>
      </c>
      <c r="AA5194" s="1">
        <f t="shared" si="625"/>
        <v>46042</v>
      </c>
      <c r="AB5194" s="2">
        <f t="shared" si="626"/>
        <v>1</v>
      </c>
      <c r="AC5194" s="2">
        <f t="shared" si="627"/>
        <v>2026</v>
      </c>
      <c r="AD5194" s="2" t="str">
        <f>IFERROR(VLOOKUP(A5194,'Aux Área'!$A$4:$B$123,2,0),"-")</f>
        <v>APH</v>
      </c>
    </row>
    <row r="5195" spans="1:30" x14ac:dyDescent="0.3">
      <c r="A5195" t="s">
        <v>2472</v>
      </c>
      <c r="B5195" t="s">
        <v>2473</v>
      </c>
      <c r="C5195" t="s">
        <v>8293</v>
      </c>
      <c r="D5195" t="s">
        <v>3068</v>
      </c>
      <c r="E5195" t="s">
        <v>3069</v>
      </c>
      <c r="F5195" t="s">
        <v>2475</v>
      </c>
      <c r="G5195" t="s">
        <v>659</v>
      </c>
      <c r="H5195" t="s">
        <v>2215</v>
      </c>
      <c r="I5195" t="s">
        <v>667</v>
      </c>
      <c r="J5195" t="s">
        <v>215</v>
      </c>
      <c r="K5195" t="s">
        <v>216</v>
      </c>
      <c r="L5195" t="s">
        <v>217</v>
      </c>
      <c r="M5195" t="s">
        <v>38</v>
      </c>
      <c r="N5195" t="s">
        <v>668</v>
      </c>
      <c r="O5195" s="23">
        <v>378</v>
      </c>
      <c r="P5195" s="9">
        <v>6.8</v>
      </c>
      <c r="Q5195" t="s">
        <v>40</v>
      </c>
      <c r="R5195">
        <v>6007</v>
      </c>
      <c r="S5195" s="9">
        <v>55.59</v>
      </c>
      <c r="T5195" s="26">
        <v>6.2910000000000004</v>
      </c>
      <c r="U5195" s="8">
        <v>349.69</v>
      </c>
      <c r="V5195" t="s">
        <v>41</v>
      </c>
      <c r="W5195" t="s">
        <v>2007</v>
      </c>
      <c r="X5195" t="s">
        <v>42</v>
      </c>
      <c r="Y5195" t="s">
        <v>1740</v>
      </c>
      <c r="AA5195" s="1">
        <f t="shared" si="625"/>
        <v>46042</v>
      </c>
      <c r="AB5195" s="2">
        <f t="shared" si="626"/>
        <v>1</v>
      </c>
      <c r="AC5195" s="2">
        <f t="shared" si="627"/>
        <v>2026</v>
      </c>
      <c r="AD5195" s="2" t="str">
        <f>IFERROR(VLOOKUP(A5195,'Aux Área'!$A$4:$B$123,2,0),"-")</f>
        <v>APH</v>
      </c>
    </row>
    <row r="5196" spans="1:30" x14ac:dyDescent="0.3">
      <c r="A5196" t="s">
        <v>1999</v>
      </c>
      <c r="B5196" t="s">
        <v>3016</v>
      </c>
      <c r="C5196" t="s">
        <v>8294</v>
      </c>
      <c r="D5196" t="s">
        <v>4281</v>
      </c>
      <c r="E5196" t="s">
        <v>4282</v>
      </c>
      <c r="F5196" t="s">
        <v>2002</v>
      </c>
      <c r="G5196" t="s">
        <v>659</v>
      </c>
      <c r="H5196" t="s">
        <v>2003</v>
      </c>
      <c r="I5196" t="s">
        <v>667</v>
      </c>
      <c r="J5196" t="s">
        <v>231</v>
      </c>
      <c r="K5196" t="s">
        <v>232</v>
      </c>
      <c r="L5196" t="s">
        <v>217</v>
      </c>
      <c r="M5196" t="s">
        <v>38</v>
      </c>
      <c r="N5196" t="s">
        <v>668</v>
      </c>
      <c r="O5196" s="23">
        <v>408</v>
      </c>
      <c r="P5196" s="9">
        <v>4.53</v>
      </c>
      <c r="Q5196" t="s">
        <v>40</v>
      </c>
      <c r="R5196">
        <v>14885</v>
      </c>
      <c r="S5196" s="9">
        <v>90</v>
      </c>
      <c r="T5196" s="26">
        <v>5.99</v>
      </c>
      <c r="U5196" s="8">
        <v>539.11</v>
      </c>
      <c r="V5196" t="s">
        <v>8295</v>
      </c>
      <c r="W5196" t="s">
        <v>1985</v>
      </c>
      <c r="X5196" t="s">
        <v>42</v>
      </c>
      <c r="Y5196" t="s">
        <v>1986</v>
      </c>
      <c r="AA5196" s="1">
        <f t="shared" si="625"/>
        <v>46042</v>
      </c>
      <c r="AB5196" s="2">
        <f t="shared" si="626"/>
        <v>1</v>
      </c>
      <c r="AC5196" s="2">
        <f t="shared" si="627"/>
        <v>2026</v>
      </c>
      <c r="AD5196" s="2" t="str">
        <f>IFERROR(VLOOKUP(A5196,'Aux Área'!$A$4:$B$123,2,0),"-")</f>
        <v>PESADOS</v>
      </c>
    </row>
    <row r="5197" spans="1:30" x14ac:dyDescent="0.3">
      <c r="A5197" t="s">
        <v>5543</v>
      </c>
      <c r="B5197" t="s">
        <v>3093</v>
      </c>
      <c r="C5197" t="s">
        <v>8296</v>
      </c>
      <c r="D5197" t="s">
        <v>391</v>
      </c>
      <c r="E5197" t="s">
        <v>392</v>
      </c>
      <c r="F5197" t="s">
        <v>6207</v>
      </c>
      <c r="G5197" t="s">
        <v>1135</v>
      </c>
      <c r="H5197" t="s">
        <v>5545</v>
      </c>
      <c r="I5197" t="s">
        <v>839</v>
      </c>
      <c r="J5197" t="s">
        <v>122</v>
      </c>
      <c r="K5197" t="s">
        <v>123</v>
      </c>
      <c r="L5197" t="s">
        <v>124</v>
      </c>
      <c r="M5197" t="s">
        <v>38</v>
      </c>
      <c r="N5197" t="s">
        <v>39</v>
      </c>
      <c r="O5197" s="23">
        <v>372</v>
      </c>
      <c r="P5197" s="9">
        <v>8.94</v>
      </c>
      <c r="Q5197" t="s">
        <v>40</v>
      </c>
      <c r="R5197">
        <v>8474</v>
      </c>
      <c r="S5197" s="9">
        <v>41.63</v>
      </c>
      <c r="T5197" s="26">
        <v>5.09</v>
      </c>
      <c r="U5197" s="8">
        <v>211.89</v>
      </c>
      <c r="V5197" t="s">
        <v>112</v>
      </c>
      <c r="W5197" t="s">
        <v>2276</v>
      </c>
      <c r="X5197" t="s">
        <v>42</v>
      </c>
      <c r="Y5197" t="s">
        <v>2277</v>
      </c>
      <c r="AA5197" s="1">
        <f t="shared" si="625"/>
        <v>46042</v>
      </c>
      <c r="AB5197" s="2">
        <f t="shared" si="626"/>
        <v>1</v>
      </c>
      <c r="AC5197" s="2">
        <f t="shared" si="627"/>
        <v>2026</v>
      </c>
      <c r="AD5197" s="2" t="str">
        <f>IFERROR(VLOOKUP(A5197,'Aux Área'!$A$4:$B$123,2,0),"-")</f>
        <v>INSPEÇÃO</v>
      </c>
    </row>
    <row r="5198" spans="1:30" x14ac:dyDescent="0.3">
      <c r="A5198" t="s">
        <v>5620</v>
      </c>
      <c r="B5198" t="s">
        <v>2315</v>
      </c>
      <c r="C5198" t="s">
        <v>8297</v>
      </c>
      <c r="D5198" t="s">
        <v>2160</v>
      </c>
      <c r="E5198" t="s">
        <v>2161</v>
      </c>
      <c r="F5198" t="s">
        <v>6208</v>
      </c>
      <c r="G5198" t="s">
        <v>1135</v>
      </c>
      <c r="H5198" t="s">
        <v>5545</v>
      </c>
      <c r="I5198" t="s">
        <v>839</v>
      </c>
      <c r="J5198" t="s">
        <v>1665</v>
      </c>
      <c r="K5198" t="s">
        <v>1666</v>
      </c>
      <c r="L5198" t="s">
        <v>301</v>
      </c>
      <c r="M5198" t="s">
        <v>38</v>
      </c>
      <c r="N5198" t="s">
        <v>39</v>
      </c>
      <c r="O5198" s="23">
        <v>290</v>
      </c>
      <c r="P5198" s="9">
        <v>7.38</v>
      </c>
      <c r="Q5198" t="s">
        <v>40</v>
      </c>
      <c r="R5198">
        <v>10300</v>
      </c>
      <c r="S5198" s="9">
        <v>39.32</v>
      </c>
      <c r="T5198" s="26">
        <v>4.8899999999999997</v>
      </c>
      <c r="U5198" s="8">
        <v>192.27</v>
      </c>
      <c r="V5198" t="s">
        <v>8298</v>
      </c>
      <c r="W5198" t="s">
        <v>2276</v>
      </c>
      <c r="X5198" t="s">
        <v>42</v>
      </c>
      <c r="Y5198" t="s">
        <v>2277</v>
      </c>
      <c r="AA5198" s="1">
        <f t="shared" si="625"/>
        <v>46042</v>
      </c>
      <c r="AB5198" s="2">
        <f t="shared" si="626"/>
        <v>1</v>
      </c>
      <c r="AC5198" s="2">
        <f t="shared" si="627"/>
        <v>2026</v>
      </c>
      <c r="AD5198" s="2" t="str">
        <f>IFERROR(VLOOKUP(A5198,'Aux Área'!$A$4:$B$123,2,0),"-")</f>
        <v>INSPEÇÃO</v>
      </c>
    </row>
    <row r="5199" spans="1:30" x14ac:dyDescent="0.3">
      <c r="A5199" t="s">
        <v>2278</v>
      </c>
      <c r="B5199" t="s">
        <v>4664</v>
      </c>
      <c r="C5199" t="s">
        <v>8299</v>
      </c>
      <c r="D5199" t="s">
        <v>3310</v>
      </c>
      <c r="E5199" t="s">
        <v>3311</v>
      </c>
      <c r="F5199" t="s">
        <v>2281</v>
      </c>
      <c r="G5199" t="s">
        <v>1135</v>
      </c>
      <c r="H5199" t="s">
        <v>2275</v>
      </c>
      <c r="I5199" t="s">
        <v>1497</v>
      </c>
      <c r="J5199" t="s">
        <v>169</v>
      </c>
      <c r="K5199" t="s">
        <v>170</v>
      </c>
      <c r="L5199" t="s">
        <v>124</v>
      </c>
      <c r="M5199" t="s">
        <v>38</v>
      </c>
      <c r="N5199" t="s">
        <v>39</v>
      </c>
      <c r="O5199" s="23">
        <v>308</v>
      </c>
      <c r="P5199" s="9">
        <v>10.65</v>
      </c>
      <c r="Q5199" t="s">
        <v>40</v>
      </c>
      <c r="R5199">
        <v>86096</v>
      </c>
      <c r="S5199" s="9">
        <v>28.91</v>
      </c>
      <c r="T5199" s="26">
        <v>4.891</v>
      </c>
      <c r="U5199" s="8">
        <v>141.41</v>
      </c>
      <c r="V5199" t="s">
        <v>41</v>
      </c>
      <c r="W5199" t="s">
        <v>2276</v>
      </c>
      <c r="X5199" t="s">
        <v>42</v>
      </c>
      <c r="Y5199" t="s">
        <v>2277</v>
      </c>
      <c r="AA5199" s="1">
        <f t="shared" si="625"/>
        <v>46042</v>
      </c>
      <c r="AB5199" s="2">
        <f t="shared" si="626"/>
        <v>1</v>
      </c>
      <c r="AC5199" s="2">
        <f t="shared" si="627"/>
        <v>2026</v>
      </c>
      <c r="AD5199" s="2" t="str">
        <f>IFERROR(VLOOKUP(A5199,'Aux Área'!$A$4:$B$123,2,0),"-")</f>
        <v>INSPEÇÃO</v>
      </c>
    </row>
    <row r="5200" spans="1:30" x14ac:dyDescent="0.3">
      <c r="A5200" t="s">
        <v>2306</v>
      </c>
      <c r="B5200" t="s">
        <v>4613</v>
      </c>
      <c r="C5200" t="s">
        <v>8300</v>
      </c>
      <c r="D5200" t="s">
        <v>3212</v>
      </c>
      <c r="E5200" t="s">
        <v>3213</v>
      </c>
      <c r="F5200" t="s">
        <v>2309</v>
      </c>
      <c r="G5200" t="s">
        <v>1135</v>
      </c>
      <c r="H5200" t="s">
        <v>2275</v>
      </c>
      <c r="I5200" t="s">
        <v>1497</v>
      </c>
      <c r="J5200" t="s">
        <v>1665</v>
      </c>
      <c r="K5200" t="s">
        <v>1666</v>
      </c>
      <c r="L5200" t="s">
        <v>301</v>
      </c>
      <c r="M5200" t="s">
        <v>38</v>
      </c>
      <c r="N5200" t="s">
        <v>39</v>
      </c>
      <c r="O5200" s="23">
        <v>270</v>
      </c>
      <c r="P5200" s="9">
        <v>9.33</v>
      </c>
      <c r="Q5200" t="s">
        <v>40</v>
      </c>
      <c r="R5200">
        <v>78385</v>
      </c>
      <c r="S5200" s="9">
        <v>28.93</v>
      </c>
      <c r="T5200" s="26">
        <v>4.8899999999999997</v>
      </c>
      <c r="U5200" s="8">
        <v>141.47</v>
      </c>
      <c r="V5200" t="s">
        <v>8301</v>
      </c>
      <c r="W5200" t="s">
        <v>2276</v>
      </c>
      <c r="X5200" t="s">
        <v>42</v>
      </c>
      <c r="Y5200" t="s">
        <v>2277</v>
      </c>
      <c r="AA5200" s="1">
        <f t="shared" si="625"/>
        <v>46043</v>
      </c>
      <c r="AB5200" s="2">
        <f t="shared" si="626"/>
        <v>1</v>
      </c>
      <c r="AC5200" s="2">
        <f t="shared" si="627"/>
        <v>2026</v>
      </c>
      <c r="AD5200" s="2" t="str">
        <f>IFERROR(VLOOKUP(A5200,'Aux Área'!$A$4:$B$123,2,0),"-")</f>
        <v>INSPEÇÃO</v>
      </c>
    </row>
    <row r="5201" spans="1:30" x14ac:dyDescent="0.3">
      <c r="A5201" t="s">
        <v>2643</v>
      </c>
      <c r="B5201" t="s">
        <v>2307</v>
      </c>
      <c r="C5201" t="s">
        <v>8302</v>
      </c>
      <c r="D5201" t="s">
        <v>4726</v>
      </c>
      <c r="E5201" t="s">
        <v>4727</v>
      </c>
      <c r="F5201" t="s">
        <v>2646</v>
      </c>
      <c r="G5201" t="s">
        <v>1300</v>
      </c>
      <c r="H5201" t="s">
        <v>1301</v>
      </c>
      <c r="I5201" t="s">
        <v>37</v>
      </c>
      <c r="J5201" t="s">
        <v>172</v>
      </c>
      <c r="K5201" t="s">
        <v>173</v>
      </c>
      <c r="L5201" t="s">
        <v>124</v>
      </c>
      <c r="M5201" t="s">
        <v>38</v>
      </c>
      <c r="N5201" t="s">
        <v>39</v>
      </c>
      <c r="O5201" s="23">
        <v>416</v>
      </c>
      <c r="P5201" s="9">
        <v>11.58</v>
      </c>
      <c r="Q5201" t="s">
        <v>40</v>
      </c>
      <c r="R5201">
        <v>80999</v>
      </c>
      <c r="S5201" s="9">
        <v>35.93</v>
      </c>
      <c r="T5201" s="26">
        <v>4.59</v>
      </c>
      <c r="U5201" s="8">
        <v>164.92</v>
      </c>
      <c r="V5201" t="s">
        <v>8036</v>
      </c>
      <c r="W5201" t="s">
        <v>2276</v>
      </c>
      <c r="X5201" t="s">
        <v>42</v>
      </c>
      <c r="Y5201" t="s">
        <v>2277</v>
      </c>
      <c r="AA5201" s="1">
        <f t="shared" si="625"/>
        <v>46043</v>
      </c>
      <c r="AB5201" s="2">
        <f t="shared" si="626"/>
        <v>1</v>
      </c>
      <c r="AC5201" s="2">
        <f t="shared" si="627"/>
        <v>2026</v>
      </c>
      <c r="AD5201" s="2" t="str">
        <f>IFERROR(VLOOKUP(A5201,'Aux Área'!$A$4:$B$123,2,0),"-")</f>
        <v>INSPEÇÃO</v>
      </c>
    </row>
    <row r="5202" spans="1:30" x14ac:dyDescent="0.3">
      <c r="A5202" t="s">
        <v>2318</v>
      </c>
      <c r="B5202" t="s">
        <v>2733</v>
      </c>
      <c r="C5202" t="s">
        <v>8303</v>
      </c>
      <c r="D5202" t="s">
        <v>5015</v>
      </c>
      <c r="E5202" t="s">
        <v>5016</v>
      </c>
      <c r="F5202" t="s">
        <v>4203</v>
      </c>
      <c r="G5202" t="s">
        <v>1135</v>
      </c>
      <c r="H5202" t="s">
        <v>2185</v>
      </c>
      <c r="I5202" t="s">
        <v>2186</v>
      </c>
      <c r="J5202" t="s">
        <v>172</v>
      </c>
      <c r="K5202" t="s">
        <v>173</v>
      </c>
      <c r="L5202" t="s">
        <v>124</v>
      </c>
      <c r="M5202" t="s">
        <v>38</v>
      </c>
      <c r="N5202" t="s">
        <v>668</v>
      </c>
      <c r="O5202" s="23">
        <v>589</v>
      </c>
      <c r="P5202" s="9">
        <v>14.05</v>
      </c>
      <c r="Q5202" t="s">
        <v>40</v>
      </c>
      <c r="R5202">
        <v>79353</v>
      </c>
      <c r="S5202" s="9">
        <v>41.93</v>
      </c>
      <c r="T5202" s="26">
        <v>6.09</v>
      </c>
      <c r="U5202" s="8">
        <v>255.36</v>
      </c>
      <c r="V5202" t="s">
        <v>8029</v>
      </c>
      <c r="W5202" t="s">
        <v>2007</v>
      </c>
      <c r="X5202" t="s">
        <v>42</v>
      </c>
      <c r="Y5202" t="s">
        <v>2188</v>
      </c>
      <c r="AA5202" s="1">
        <f t="shared" si="625"/>
        <v>46043</v>
      </c>
      <c r="AB5202" s="2">
        <f t="shared" si="626"/>
        <v>1</v>
      </c>
      <c r="AC5202" s="2">
        <f t="shared" si="627"/>
        <v>2026</v>
      </c>
      <c r="AD5202" s="2" t="str">
        <f>IFERROR(VLOOKUP(A5202,'Aux Área'!$A$4:$B$123,2,0),"-")</f>
        <v>INSPEÇÃO</v>
      </c>
    </row>
    <row r="5203" spans="1:30" x14ac:dyDescent="0.3">
      <c r="A5203" t="s">
        <v>52</v>
      </c>
      <c r="B5203" t="s">
        <v>1449</v>
      </c>
      <c r="C5203" t="s">
        <v>8304</v>
      </c>
      <c r="D5203" t="s">
        <v>3197</v>
      </c>
      <c r="E5203" t="s">
        <v>3198</v>
      </c>
      <c r="F5203" t="s">
        <v>53</v>
      </c>
      <c r="G5203" t="s">
        <v>35</v>
      </c>
      <c r="H5203" t="s">
        <v>36</v>
      </c>
      <c r="I5203" t="s">
        <v>37</v>
      </c>
      <c r="J5203" t="s">
        <v>1681</v>
      </c>
      <c r="K5203" t="s">
        <v>1682</v>
      </c>
      <c r="L5203" t="s">
        <v>141</v>
      </c>
      <c r="M5203" t="s">
        <v>38</v>
      </c>
      <c r="N5203" t="s">
        <v>39</v>
      </c>
      <c r="O5203" s="23">
        <v>300</v>
      </c>
      <c r="P5203" s="9">
        <v>9.94</v>
      </c>
      <c r="Q5203" t="s">
        <v>40</v>
      </c>
      <c r="R5203">
        <v>46402</v>
      </c>
      <c r="S5203" s="9">
        <v>30.17</v>
      </c>
      <c r="T5203" s="26">
        <v>4.6399999999999997</v>
      </c>
      <c r="U5203" s="8">
        <v>140</v>
      </c>
      <c r="V5203" t="s">
        <v>41</v>
      </c>
      <c r="W5203" t="s">
        <v>2007</v>
      </c>
      <c r="X5203" t="s">
        <v>42</v>
      </c>
      <c r="Y5203" t="s">
        <v>1740</v>
      </c>
      <c r="AA5203" s="1">
        <f t="shared" si="625"/>
        <v>46043</v>
      </c>
      <c r="AB5203" s="2">
        <f t="shared" si="626"/>
        <v>1</v>
      </c>
      <c r="AC5203" s="2">
        <f t="shared" si="627"/>
        <v>2026</v>
      </c>
      <c r="AD5203" s="2" t="str">
        <f>IFERROR(VLOOKUP(A5203,'Aux Área'!$A$4:$B$123,2,0),"-")</f>
        <v>OPERAÇÃO</v>
      </c>
    </row>
    <row r="5204" spans="1:30" x14ac:dyDescent="0.3">
      <c r="A5204" t="s">
        <v>2282</v>
      </c>
      <c r="B5204" t="s">
        <v>4679</v>
      </c>
      <c r="C5204" t="s">
        <v>8305</v>
      </c>
      <c r="D5204" t="s">
        <v>3208</v>
      </c>
      <c r="E5204" t="s">
        <v>3209</v>
      </c>
      <c r="F5204" t="s">
        <v>2285</v>
      </c>
      <c r="G5204" t="s">
        <v>1135</v>
      </c>
      <c r="H5204" t="s">
        <v>2275</v>
      </c>
      <c r="I5204" t="s">
        <v>1497</v>
      </c>
      <c r="J5204" t="s">
        <v>1681</v>
      </c>
      <c r="K5204" t="s">
        <v>1682</v>
      </c>
      <c r="L5204" t="s">
        <v>141</v>
      </c>
      <c r="M5204" t="s">
        <v>38</v>
      </c>
      <c r="N5204" t="s">
        <v>39</v>
      </c>
      <c r="O5204" s="23">
        <v>442</v>
      </c>
      <c r="P5204" s="9">
        <v>11.27</v>
      </c>
      <c r="Q5204" t="s">
        <v>40</v>
      </c>
      <c r="R5204">
        <v>72186</v>
      </c>
      <c r="S5204" s="9">
        <v>39.229999999999997</v>
      </c>
      <c r="T5204" s="26">
        <v>4.6399999999999997</v>
      </c>
      <c r="U5204" s="8">
        <v>182.01</v>
      </c>
      <c r="V5204" t="s">
        <v>41</v>
      </c>
      <c r="W5204" t="s">
        <v>2276</v>
      </c>
      <c r="X5204" t="s">
        <v>42</v>
      </c>
      <c r="Y5204" t="s">
        <v>2277</v>
      </c>
      <c r="AA5204" s="1">
        <f t="shared" si="625"/>
        <v>46043</v>
      </c>
      <c r="AB5204" s="2">
        <f t="shared" si="626"/>
        <v>1</v>
      </c>
      <c r="AC5204" s="2">
        <f t="shared" si="627"/>
        <v>2026</v>
      </c>
      <c r="AD5204" s="2" t="str">
        <f>IFERROR(VLOOKUP(A5204,'Aux Área'!$A$4:$B$123,2,0),"-")</f>
        <v>INSPEÇÃO</v>
      </c>
    </row>
    <row r="5205" spans="1:30" x14ac:dyDescent="0.3">
      <c r="A5205" t="s">
        <v>3092</v>
      </c>
      <c r="B5205" t="s">
        <v>4774</v>
      </c>
      <c r="C5205" t="s">
        <v>8306</v>
      </c>
      <c r="D5205" t="s">
        <v>7114</v>
      </c>
      <c r="E5205" t="s">
        <v>7115</v>
      </c>
      <c r="F5205" t="s">
        <v>3594</v>
      </c>
      <c r="G5205" t="s">
        <v>1135</v>
      </c>
      <c r="H5205" t="s">
        <v>2275</v>
      </c>
      <c r="I5205" t="s">
        <v>1497</v>
      </c>
      <c r="J5205" t="s">
        <v>89</v>
      </c>
      <c r="K5205" t="s">
        <v>90</v>
      </c>
      <c r="L5205" t="s">
        <v>91</v>
      </c>
      <c r="M5205" t="s">
        <v>38</v>
      </c>
      <c r="N5205" t="s">
        <v>39</v>
      </c>
      <c r="O5205" s="23">
        <v>376</v>
      </c>
      <c r="P5205" s="9">
        <v>9.57</v>
      </c>
      <c r="Q5205" t="s">
        <v>40</v>
      </c>
      <c r="R5205">
        <v>66847</v>
      </c>
      <c r="S5205" s="9">
        <v>39.270000000000003</v>
      </c>
      <c r="T5205" s="26">
        <v>5.09</v>
      </c>
      <c r="U5205" s="8">
        <v>199.88</v>
      </c>
      <c r="V5205" t="s">
        <v>8307</v>
      </c>
      <c r="W5205" t="s">
        <v>2276</v>
      </c>
      <c r="X5205" t="s">
        <v>42</v>
      </c>
      <c r="Y5205" t="s">
        <v>2277</v>
      </c>
      <c r="AA5205" s="1">
        <f t="shared" si="625"/>
        <v>46043</v>
      </c>
      <c r="AB5205" s="2">
        <f t="shared" si="626"/>
        <v>1</v>
      </c>
      <c r="AC5205" s="2">
        <f t="shared" si="627"/>
        <v>2026</v>
      </c>
      <c r="AD5205" s="2" t="str">
        <f>IFERROR(VLOOKUP(A5205,'Aux Área'!$A$4:$B$123,2,0),"-")</f>
        <v>INSPEÇÃO</v>
      </c>
    </row>
    <row r="5206" spans="1:30" x14ac:dyDescent="0.3">
      <c r="A5206" t="s">
        <v>2638</v>
      </c>
      <c r="B5206" t="s">
        <v>4593</v>
      </c>
      <c r="C5206" t="s">
        <v>8308</v>
      </c>
      <c r="D5206" t="s">
        <v>4358</v>
      </c>
      <c r="E5206" t="s">
        <v>4359</v>
      </c>
      <c r="F5206" t="s">
        <v>2641</v>
      </c>
      <c r="G5206" t="s">
        <v>1135</v>
      </c>
      <c r="H5206" t="s">
        <v>2275</v>
      </c>
      <c r="I5206" t="s">
        <v>1497</v>
      </c>
      <c r="J5206" t="s">
        <v>275</v>
      </c>
      <c r="K5206" t="s">
        <v>276</v>
      </c>
      <c r="L5206" t="s">
        <v>124</v>
      </c>
      <c r="M5206" t="s">
        <v>38</v>
      </c>
      <c r="N5206" t="s">
        <v>39</v>
      </c>
      <c r="O5206" s="23">
        <v>433</v>
      </c>
      <c r="P5206" s="9">
        <v>10.17</v>
      </c>
      <c r="Q5206" t="s">
        <v>40</v>
      </c>
      <c r="R5206">
        <v>73380</v>
      </c>
      <c r="S5206" s="9">
        <v>42.57</v>
      </c>
      <c r="T5206" s="26">
        <v>4.79</v>
      </c>
      <c r="U5206" s="8">
        <v>203.91</v>
      </c>
      <c r="V5206" t="s">
        <v>8309</v>
      </c>
      <c r="W5206" t="s">
        <v>2276</v>
      </c>
      <c r="X5206" t="s">
        <v>42</v>
      </c>
      <c r="Y5206" t="s">
        <v>2277</v>
      </c>
      <c r="AA5206" s="1">
        <f t="shared" si="625"/>
        <v>46043</v>
      </c>
      <c r="AB5206" s="2">
        <f t="shared" si="626"/>
        <v>1</v>
      </c>
      <c r="AC5206" s="2">
        <f t="shared" si="627"/>
        <v>2026</v>
      </c>
      <c r="AD5206" s="2" t="str">
        <f>IFERROR(VLOOKUP(A5206,'Aux Área'!$A$4:$B$123,2,0),"-")</f>
        <v>INSPEÇÃO</v>
      </c>
    </row>
    <row r="5207" spans="1:30" x14ac:dyDescent="0.3">
      <c r="A5207" t="s">
        <v>2461</v>
      </c>
      <c r="B5207" t="s">
        <v>5008</v>
      </c>
      <c r="C5207" t="s">
        <v>8310</v>
      </c>
      <c r="D5207" t="s">
        <v>3193</v>
      </c>
      <c r="E5207" t="s">
        <v>3194</v>
      </c>
      <c r="F5207" t="s">
        <v>3574</v>
      </c>
      <c r="G5207" t="s">
        <v>1135</v>
      </c>
      <c r="H5207" t="s">
        <v>2275</v>
      </c>
      <c r="I5207" t="s">
        <v>1497</v>
      </c>
      <c r="J5207" t="s">
        <v>231</v>
      </c>
      <c r="K5207" t="s">
        <v>232</v>
      </c>
      <c r="L5207" t="s">
        <v>217</v>
      </c>
      <c r="M5207" t="s">
        <v>38</v>
      </c>
      <c r="N5207" t="s">
        <v>39</v>
      </c>
      <c r="O5207" s="23">
        <v>454</v>
      </c>
      <c r="P5207" s="9">
        <v>11.57</v>
      </c>
      <c r="Q5207" t="s">
        <v>40</v>
      </c>
      <c r="R5207">
        <v>66281</v>
      </c>
      <c r="S5207" s="9">
        <v>39.24</v>
      </c>
      <c r="T5207" s="26">
        <v>4.8609999999999998</v>
      </c>
      <c r="U5207" s="8">
        <v>190.73</v>
      </c>
      <c r="V5207" t="s">
        <v>8311</v>
      </c>
      <c r="W5207" t="s">
        <v>2276</v>
      </c>
      <c r="X5207" t="s">
        <v>42</v>
      </c>
      <c r="Y5207" t="s">
        <v>2277</v>
      </c>
      <c r="AA5207" s="1">
        <f t="shared" si="625"/>
        <v>46043</v>
      </c>
      <c r="AB5207" s="2">
        <f t="shared" si="626"/>
        <v>1</v>
      </c>
      <c r="AC5207" s="2">
        <f t="shared" si="627"/>
        <v>2026</v>
      </c>
      <c r="AD5207" s="2" t="str">
        <f>IFERROR(VLOOKUP(A5207,'Aux Área'!$A$4:$B$123,2,0),"-")</f>
        <v>INSPEÇÃO</v>
      </c>
    </row>
    <row r="5208" spans="1:30" x14ac:dyDescent="0.3">
      <c r="A5208" t="s">
        <v>2650</v>
      </c>
      <c r="B5208" t="s">
        <v>2651</v>
      </c>
      <c r="C5208" t="s">
        <v>8312</v>
      </c>
      <c r="D5208" t="s">
        <v>2944</v>
      </c>
      <c r="E5208" t="s">
        <v>2945</v>
      </c>
      <c r="F5208" t="s">
        <v>3615</v>
      </c>
      <c r="G5208" t="s">
        <v>1300</v>
      </c>
      <c r="H5208" t="s">
        <v>2635</v>
      </c>
      <c r="I5208" t="s">
        <v>37</v>
      </c>
      <c r="J5208" t="s">
        <v>2817</v>
      </c>
      <c r="K5208" t="s">
        <v>2818</v>
      </c>
      <c r="L5208" t="s">
        <v>84</v>
      </c>
      <c r="M5208" t="s">
        <v>38</v>
      </c>
      <c r="N5208" t="s">
        <v>39</v>
      </c>
      <c r="O5208" s="23">
        <v>243</v>
      </c>
      <c r="P5208" s="9">
        <v>5.9</v>
      </c>
      <c r="Q5208" t="s">
        <v>40</v>
      </c>
      <c r="R5208">
        <v>12982</v>
      </c>
      <c r="S5208" s="9">
        <v>41.21</v>
      </c>
      <c r="T5208" s="26">
        <v>5.24</v>
      </c>
      <c r="U5208" s="8">
        <v>215.95</v>
      </c>
      <c r="V5208" t="s">
        <v>8313</v>
      </c>
      <c r="W5208" t="s">
        <v>2276</v>
      </c>
      <c r="X5208" t="s">
        <v>42</v>
      </c>
      <c r="Y5208" t="s">
        <v>1740</v>
      </c>
      <c r="AA5208" s="1">
        <f t="shared" si="625"/>
        <v>46043</v>
      </c>
      <c r="AB5208" s="2">
        <f t="shared" si="626"/>
        <v>1</v>
      </c>
      <c r="AC5208" s="2">
        <f t="shared" si="627"/>
        <v>2026</v>
      </c>
      <c r="AD5208" s="2" t="str">
        <f>IFERROR(VLOOKUP(A5208,'Aux Área'!$A$4:$B$123,2,0),"-")</f>
        <v>TI</v>
      </c>
    </row>
    <row r="5209" spans="1:30" x14ac:dyDescent="0.3">
      <c r="A5209" t="s">
        <v>2041</v>
      </c>
      <c r="B5209" t="s">
        <v>2042</v>
      </c>
      <c r="C5209" t="s">
        <v>8314</v>
      </c>
      <c r="D5209" t="s">
        <v>1297</v>
      </c>
      <c r="E5209" t="s">
        <v>2221</v>
      </c>
      <c r="F5209" t="s">
        <v>2044</v>
      </c>
      <c r="G5209" t="s">
        <v>659</v>
      </c>
      <c r="H5209" t="s">
        <v>1996</v>
      </c>
      <c r="I5209" t="s">
        <v>1997</v>
      </c>
      <c r="J5209" t="s">
        <v>231</v>
      </c>
      <c r="K5209" t="s">
        <v>232</v>
      </c>
      <c r="L5209" t="s">
        <v>217</v>
      </c>
      <c r="M5209" t="s">
        <v>38</v>
      </c>
      <c r="N5209" t="s">
        <v>668</v>
      </c>
      <c r="O5209" s="23">
        <v>298</v>
      </c>
      <c r="P5209" s="9">
        <v>7.69</v>
      </c>
      <c r="Q5209" t="s">
        <v>40</v>
      </c>
      <c r="R5209">
        <v>22319</v>
      </c>
      <c r="S5209" s="9">
        <v>38.729999999999997</v>
      </c>
      <c r="T5209" s="26">
        <v>5.9909999999999997</v>
      </c>
      <c r="U5209" s="8">
        <v>232.03</v>
      </c>
      <c r="V5209" t="s">
        <v>8315</v>
      </c>
      <c r="W5209" t="s">
        <v>1985</v>
      </c>
      <c r="X5209" t="s">
        <v>42</v>
      </c>
      <c r="Y5209" t="s">
        <v>1986</v>
      </c>
      <c r="AA5209" s="1">
        <f t="shared" si="625"/>
        <v>46043</v>
      </c>
      <c r="AB5209" s="2">
        <f t="shared" si="626"/>
        <v>1</v>
      </c>
      <c r="AC5209" s="2">
        <f t="shared" si="627"/>
        <v>2026</v>
      </c>
      <c r="AD5209" s="2" t="str">
        <f>IFERROR(VLOOKUP(A5209,'Aux Área'!$A$4:$B$123,2,0),"-")</f>
        <v>PESADOS</v>
      </c>
    </row>
    <row r="5210" spans="1:30" x14ac:dyDescent="0.3">
      <c r="A5210" t="s">
        <v>2041</v>
      </c>
      <c r="C5210" t="s">
        <v>8314</v>
      </c>
      <c r="F5210" t="s">
        <v>2044</v>
      </c>
      <c r="K5210" t="s">
        <v>232</v>
      </c>
      <c r="N5210" t="s">
        <v>15690</v>
      </c>
      <c r="O5210" t="s">
        <v>15244</v>
      </c>
      <c r="P5210" s="9" t="s">
        <v>15244</v>
      </c>
      <c r="Q5210" t="s">
        <v>40</v>
      </c>
      <c r="R5210" t="s">
        <v>15244</v>
      </c>
      <c r="S5210">
        <v>4</v>
      </c>
      <c r="U5210" s="8">
        <v>13.2</v>
      </c>
      <c r="AA5210" s="1">
        <f>IFERROR(DATEVALUE(C5210),"-")</f>
        <v>46043</v>
      </c>
      <c r="AB5210" s="2">
        <f>IFERROR(MONTH(AA5210),"-")</f>
        <v>1</v>
      </c>
      <c r="AC5210" s="2">
        <f>IFERROR(YEAR(AA5210),"-")</f>
        <v>2026</v>
      </c>
      <c r="AD5210" s="2" t="str">
        <f>IFERROR(VLOOKUP(A5210,'Aux Área'!$A$4:$B$123,2,0),"-")</f>
        <v>PESADOS</v>
      </c>
    </row>
    <row r="5211" spans="1:30" x14ac:dyDescent="0.3">
      <c r="A5211" t="s">
        <v>30</v>
      </c>
      <c r="B5211" t="s">
        <v>453</v>
      </c>
      <c r="C5211" t="s">
        <v>8316</v>
      </c>
      <c r="D5211" t="s">
        <v>958</v>
      </c>
      <c r="E5211" t="s">
        <v>959</v>
      </c>
      <c r="F5211" t="s">
        <v>34</v>
      </c>
      <c r="G5211" t="s">
        <v>35</v>
      </c>
      <c r="H5211" t="s">
        <v>36</v>
      </c>
      <c r="I5211" t="s">
        <v>37</v>
      </c>
      <c r="J5211" t="s">
        <v>1210</v>
      </c>
      <c r="K5211" t="s">
        <v>1211</v>
      </c>
      <c r="L5211" t="s">
        <v>155</v>
      </c>
      <c r="M5211" t="s">
        <v>38</v>
      </c>
      <c r="N5211" t="s">
        <v>39</v>
      </c>
      <c r="O5211" s="23">
        <v>370</v>
      </c>
      <c r="P5211" s="9">
        <v>9.5</v>
      </c>
      <c r="Q5211" t="s">
        <v>40</v>
      </c>
      <c r="R5211">
        <v>15246</v>
      </c>
      <c r="S5211" s="9">
        <v>38.94</v>
      </c>
      <c r="T5211" s="26">
        <v>4.8899999999999997</v>
      </c>
      <c r="U5211" s="8">
        <v>190.42</v>
      </c>
      <c r="V5211" t="s">
        <v>8317</v>
      </c>
      <c r="W5211" t="s">
        <v>2007</v>
      </c>
      <c r="X5211" t="s">
        <v>42</v>
      </c>
      <c r="Y5211" t="s">
        <v>1740</v>
      </c>
      <c r="AA5211" s="1">
        <f t="shared" ref="AA5211:AA5229" si="628">DATEVALUE(C5211)</f>
        <v>46043</v>
      </c>
      <c r="AB5211" s="2">
        <f t="shared" ref="AB5211:AB5229" si="629">MONTH(AA5211)</f>
        <v>1</v>
      </c>
      <c r="AC5211" s="2">
        <f t="shared" ref="AC5211:AC5229" si="630">YEAR(AA5211)</f>
        <v>2026</v>
      </c>
      <c r="AD5211" s="2" t="str">
        <f>IFERROR(VLOOKUP(A5211,'Aux Área'!$A$4:$B$123,2,0),"-")</f>
        <v>OPERAÇÃO</v>
      </c>
    </row>
    <row r="5212" spans="1:30" x14ac:dyDescent="0.3">
      <c r="A5212" t="s">
        <v>2643</v>
      </c>
      <c r="B5212" t="s">
        <v>2307</v>
      </c>
      <c r="C5212" t="s">
        <v>8318</v>
      </c>
      <c r="D5212" t="s">
        <v>7207</v>
      </c>
      <c r="E5212" t="s">
        <v>7208</v>
      </c>
      <c r="F5212" t="s">
        <v>2646</v>
      </c>
      <c r="G5212" t="s">
        <v>1300</v>
      </c>
      <c r="H5212" t="s">
        <v>1301</v>
      </c>
      <c r="I5212" t="s">
        <v>37</v>
      </c>
      <c r="J5212" t="s">
        <v>172</v>
      </c>
      <c r="K5212" t="s">
        <v>173</v>
      </c>
      <c r="L5212" t="s">
        <v>124</v>
      </c>
      <c r="M5212" t="s">
        <v>38</v>
      </c>
      <c r="N5212" t="s">
        <v>39</v>
      </c>
      <c r="O5212" s="23">
        <v>296</v>
      </c>
      <c r="P5212" s="9">
        <v>10.66</v>
      </c>
      <c r="Q5212" t="s">
        <v>40</v>
      </c>
      <c r="R5212">
        <v>81295</v>
      </c>
      <c r="S5212" s="9">
        <v>27.76</v>
      </c>
      <c r="T5212" s="26">
        <v>4.59</v>
      </c>
      <c r="U5212" s="8">
        <v>127.42</v>
      </c>
      <c r="V5212" t="s">
        <v>7258</v>
      </c>
      <c r="W5212" t="s">
        <v>2276</v>
      </c>
      <c r="X5212" t="s">
        <v>42</v>
      </c>
      <c r="Y5212" t="s">
        <v>2277</v>
      </c>
      <c r="AA5212" s="1">
        <f t="shared" si="628"/>
        <v>46043</v>
      </c>
      <c r="AB5212" s="2">
        <f t="shared" si="629"/>
        <v>1</v>
      </c>
      <c r="AC5212" s="2">
        <f t="shared" si="630"/>
        <v>2026</v>
      </c>
      <c r="AD5212" s="2" t="str">
        <f>IFERROR(VLOOKUP(A5212,'Aux Área'!$A$4:$B$123,2,0),"-")</f>
        <v>INSPEÇÃO</v>
      </c>
    </row>
    <row r="5213" spans="1:30" x14ac:dyDescent="0.3">
      <c r="A5213" t="s">
        <v>2282</v>
      </c>
      <c r="B5213" t="s">
        <v>4679</v>
      </c>
      <c r="C5213" t="s">
        <v>8319</v>
      </c>
      <c r="D5213" t="s">
        <v>3098</v>
      </c>
      <c r="E5213" t="s">
        <v>3099</v>
      </c>
      <c r="F5213" t="s">
        <v>2285</v>
      </c>
      <c r="G5213" t="s">
        <v>1135</v>
      </c>
      <c r="H5213" t="s">
        <v>2275</v>
      </c>
      <c r="I5213" t="s">
        <v>1497</v>
      </c>
      <c r="J5213" t="s">
        <v>165</v>
      </c>
      <c r="K5213" t="s">
        <v>166</v>
      </c>
      <c r="L5213" t="s">
        <v>167</v>
      </c>
      <c r="M5213" t="s">
        <v>38</v>
      </c>
      <c r="N5213" t="s">
        <v>39</v>
      </c>
      <c r="O5213" s="23">
        <v>258</v>
      </c>
      <c r="P5213" s="9">
        <v>10.43</v>
      </c>
      <c r="Q5213" t="s">
        <v>40</v>
      </c>
      <c r="R5213">
        <v>72444</v>
      </c>
      <c r="S5213" s="9">
        <v>24.74</v>
      </c>
      <c r="T5213" s="26">
        <v>4.7910000000000004</v>
      </c>
      <c r="U5213" s="8">
        <v>118.54</v>
      </c>
      <c r="V5213" t="s">
        <v>41</v>
      </c>
      <c r="W5213" t="s">
        <v>2276</v>
      </c>
      <c r="X5213" t="s">
        <v>42</v>
      </c>
      <c r="Y5213" t="s">
        <v>2277</v>
      </c>
      <c r="AA5213" s="1">
        <f t="shared" si="628"/>
        <v>46043</v>
      </c>
      <c r="AB5213" s="2">
        <f t="shared" si="629"/>
        <v>1</v>
      </c>
      <c r="AC5213" s="2">
        <f t="shared" si="630"/>
        <v>2026</v>
      </c>
      <c r="AD5213" s="2" t="str">
        <f>IFERROR(VLOOKUP(A5213,'Aux Área'!$A$4:$B$123,2,0),"-")</f>
        <v>INSPEÇÃO</v>
      </c>
    </row>
    <row r="5214" spans="1:30" x14ac:dyDescent="0.3">
      <c r="A5214" t="s">
        <v>2208</v>
      </c>
      <c r="B5214" t="s">
        <v>2544</v>
      </c>
      <c r="C5214" t="s">
        <v>8320</v>
      </c>
      <c r="D5214" t="s">
        <v>8321</v>
      </c>
      <c r="E5214" t="s">
        <v>8322</v>
      </c>
      <c r="F5214" t="s">
        <v>2210</v>
      </c>
      <c r="G5214" t="s">
        <v>1135</v>
      </c>
      <c r="H5214" t="s">
        <v>2211</v>
      </c>
      <c r="I5214" t="s">
        <v>37</v>
      </c>
      <c r="J5214" t="s">
        <v>219</v>
      </c>
      <c r="K5214" t="s">
        <v>177</v>
      </c>
      <c r="L5214" t="s">
        <v>177</v>
      </c>
      <c r="M5214" t="s">
        <v>38</v>
      </c>
      <c r="N5214" t="s">
        <v>668</v>
      </c>
      <c r="O5214" s="23">
        <v>320</v>
      </c>
      <c r="P5214" s="9">
        <v>5.89</v>
      </c>
      <c r="Q5214" t="s">
        <v>40</v>
      </c>
      <c r="R5214">
        <v>10643</v>
      </c>
      <c r="S5214" s="9">
        <v>54.35</v>
      </c>
      <c r="T5214" s="26">
        <v>6.1909999999999998</v>
      </c>
      <c r="U5214" s="8">
        <v>336.47</v>
      </c>
      <c r="V5214" t="s">
        <v>8323</v>
      </c>
      <c r="W5214" t="s">
        <v>2007</v>
      </c>
      <c r="X5214" t="s">
        <v>42</v>
      </c>
      <c r="Y5214" t="s">
        <v>1740</v>
      </c>
      <c r="AA5214" s="1">
        <f t="shared" si="628"/>
        <v>46043</v>
      </c>
      <c r="AB5214" s="2">
        <f t="shared" si="629"/>
        <v>1</v>
      </c>
      <c r="AC5214" s="2">
        <f t="shared" si="630"/>
        <v>2026</v>
      </c>
      <c r="AD5214" s="2" t="str">
        <f>IFERROR(VLOOKUP(A5214,'Aux Área'!$A$4:$B$123,2,0),"-")</f>
        <v>APH</v>
      </c>
    </row>
    <row r="5215" spans="1:30" x14ac:dyDescent="0.3">
      <c r="A5215" t="s">
        <v>76</v>
      </c>
      <c r="B5215" t="s">
        <v>380</v>
      </c>
      <c r="C5215" t="s">
        <v>8324</v>
      </c>
      <c r="D5215" t="s">
        <v>382</v>
      </c>
      <c r="E5215" t="s">
        <v>383</v>
      </c>
      <c r="F5215" t="s">
        <v>77</v>
      </c>
      <c r="G5215" t="s">
        <v>35</v>
      </c>
      <c r="H5215" t="s">
        <v>36</v>
      </c>
      <c r="I5215" t="s">
        <v>37</v>
      </c>
      <c r="J5215" t="s">
        <v>237</v>
      </c>
      <c r="K5215" t="s">
        <v>238</v>
      </c>
      <c r="L5215" t="s">
        <v>110</v>
      </c>
      <c r="M5215" t="s">
        <v>38</v>
      </c>
      <c r="N5215" t="s">
        <v>39</v>
      </c>
      <c r="O5215" s="23">
        <v>406</v>
      </c>
      <c r="P5215" s="9">
        <v>9.2799999999999994</v>
      </c>
      <c r="Q5215" t="s">
        <v>40</v>
      </c>
      <c r="R5215">
        <v>52605</v>
      </c>
      <c r="S5215" s="9">
        <v>43.77</v>
      </c>
      <c r="T5215" s="26">
        <v>4.99</v>
      </c>
      <c r="U5215" s="8">
        <v>218.41</v>
      </c>
      <c r="V5215" t="s">
        <v>41</v>
      </c>
      <c r="W5215" t="s">
        <v>2007</v>
      </c>
      <c r="X5215" t="s">
        <v>42</v>
      </c>
      <c r="Y5215" t="s">
        <v>1740</v>
      </c>
      <c r="AA5215" s="1">
        <f t="shared" si="628"/>
        <v>46043</v>
      </c>
      <c r="AB5215" s="2">
        <f t="shared" si="629"/>
        <v>1</v>
      </c>
      <c r="AC5215" s="2">
        <f t="shared" si="630"/>
        <v>2026</v>
      </c>
      <c r="AD5215" s="2" t="str">
        <f>IFERROR(VLOOKUP(A5215,'Aux Área'!$A$4:$B$123,2,0),"-")</f>
        <v>QSMS</v>
      </c>
    </row>
    <row r="5216" spans="1:30" x14ac:dyDescent="0.3">
      <c r="A5216" t="s">
        <v>64</v>
      </c>
      <c r="B5216" t="s">
        <v>332</v>
      </c>
      <c r="C5216" t="s">
        <v>8325</v>
      </c>
      <c r="D5216" t="s">
        <v>127</v>
      </c>
      <c r="E5216" t="s">
        <v>128</v>
      </c>
      <c r="F5216" t="s">
        <v>65</v>
      </c>
      <c r="G5216" t="s">
        <v>35</v>
      </c>
      <c r="H5216" t="s">
        <v>36</v>
      </c>
      <c r="I5216" t="s">
        <v>37</v>
      </c>
      <c r="J5216" t="s">
        <v>165</v>
      </c>
      <c r="K5216" t="s">
        <v>166</v>
      </c>
      <c r="L5216" t="s">
        <v>167</v>
      </c>
      <c r="M5216" t="s">
        <v>38</v>
      </c>
      <c r="N5216" t="s">
        <v>39</v>
      </c>
      <c r="O5216" s="23">
        <v>391</v>
      </c>
      <c r="P5216" s="9">
        <v>10.4</v>
      </c>
      <c r="Q5216" t="s">
        <v>40</v>
      </c>
      <c r="R5216">
        <v>42305</v>
      </c>
      <c r="S5216" s="9">
        <v>37.58</v>
      </c>
      <c r="T5216" s="26">
        <v>4.79</v>
      </c>
      <c r="U5216" s="8">
        <v>180.01</v>
      </c>
      <c r="V5216" t="s">
        <v>112</v>
      </c>
      <c r="W5216" t="s">
        <v>2007</v>
      </c>
      <c r="X5216" t="s">
        <v>42</v>
      </c>
      <c r="Y5216" t="s">
        <v>1740</v>
      </c>
      <c r="AA5216" s="1">
        <f t="shared" si="628"/>
        <v>46043</v>
      </c>
      <c r="AB5216" s="2">
        <f t="shared" si="629"/>
        <v>1</v>
      </c>
      <c r="AC5216" s="2">
        <f t="shared" si="630"/>
        <v>2026</v>
      </c>
      <c r="AD5216" s="2" t="str">
        <f>IFERROR(VLOOKUP(A5216,'Aux Área'!$A$4:$B$123,2,0),"-")</f>
        <v>ENGENHARIA</v>
      </c>
    </row>
    <row r="5217" spans="1:30" x14ac:dyDescent="0.3">
      <c r="A5217" t="s">
        <v>2477</v>
      </c>
      <c r="B5217" t="s">
        <v>2478</v>
      </c>
      <c r="C5217" t="s">
        <v>8326</v>
      </c>
      <c r="D5217" t="s">
        <v>2885</v>
      </c>
      <c r="E5217" t="s">
        <v>2886</v>
      </c>
      <c r="F5217" t="s">
        <v>2480</v>
      </c>
      <c r="G5217" t="s">
        <v>659</v>
      </c>
      <c r="H5217" t="s">
        <v>2215</v>
      </c>
      <c r="I5217" t="s">
        <v>667</v>
      </c>
      <c r="J5217" t="s">
        <v>188</v>
      </c>
      <c r="K5217" t="s">
        <v>189</v>
      </c>
      <c r="L5217" t="s">
        <v>190</v>
      </c>
      <c r="M5217" t="s">
        <v>38</v>
      </c>
      <c r="N5217" t="s">
        <v>668</v>
      </c>
      <c r="O5217" s="23">
        <v>307</v>
      </c>
      <c r="P5217" s="9">
        <v>6.56</v>
      </c>
      <c r="Q5217" t="s">
        <v>40</v>
      </c>
      <c r="R5217">
        <v>7490</v>
      </c>
      <c r="S5217" s="9">
        <v>46.78</v>
      </c>
      <c r="T5217" s="26">
        <v>6.49</v>
      </c>
      <c r="U5217" s="8">
        <v>303.60000000000002</v>
      </c>
      <c r="V5217" t="s">
        <v>41</v>
      </c>
      <c r="W5217" t="s">
        <v>2007</v>
      </c>
      <c r="X5217" t="s">
        <v>42</v>
      </c>
      <c r="Y5217" t="s">
        <v>1740</v>
      </c>
      <c r="AA5217" s="1">
        <f t="shared" si="628"/>
        <v>46043</v>
      </c>
      <c r="AB5217" s="2">
        <f t="shared" si="629"/>
        <v>1</v>
      </c>
      <c r="AC5217" s="2">
        <f t="shared" si="630"/>
        <v>2026</v>
      </c>
      <c r="AD5217" s="2" t="str">
        <f>IFERROR(VLOOKUP(A5217,'Aux Área'!$A$4:$B$123,2,0),"-")</f>
        <v>APH</v>
      </c>
    </row>
    <row r="5218" spans="1:30" x14ac:dyDescent="0.3">
      <c r="A5218" t="s">
        <v>1130</v>
      </c>
      <c r="B5218" t="s">
        <v>1131</v>
      </c>
      <c r="C5218" t="s">
        <v>8327</v>
      </c>
      <c r="D5218" t="s">
        <v>1133</v>
      </c>
      <c r="E5218" t="s">
        <v>1134</v>
      </c>
      <c r="F5218" t="s">
        <v>1130</v>
      </c>
      <c r="G5218" t="s">
        <v>1635</v>
      </c>
      <c r="H5218" t="s">
        <v>1136</v>
      </c>
      <c r="I5218" t="s">
        <v>1137</v>
      </c>
      <c r="J5218" t="s">
        <v>252</v>
      </c>
      <c r="K5218" t="s">
        <v>253</v>
      </c>
      <c r="L5218" t="s">
        <v>124</v>
      </c>
      <c r="M5218" t="s">
        <v>38</v>
      </c>
      <c r="N5218" t="s">
        <v>707</v>
      </c>
      <c r="O5218" s="23">
        <v>505</v>
      </c>
      <c r="P5218" s="9">
        <v>9.02</v>
      </c>
      <c r="Q5218" t="s">
        <v>40</v>
      </c>
      <c r="R5218">
        <v>28259</v>
      </c>
      <c r="S5218" s="9">
        <v>55.98</v>
      </c>
      <c r="T5218" s="26">
        <v>6.4409999999999998</v>
      </c>
      <c r="U5218" s="8">
        <v>360.55</v>
      </c>
      <c r="V5218" t="s">
        <v>8328</v>
      </c>
      <c r="W5218" t="s">
        <v>2007</v>
      </c>
      <c r="X5218" t="s">
        <v>42</v>
      </c>
      <c r="Y5218" t="s">
        <v>1740</v>
      </c>
      <c r="AA5218" s="1">
        <f t="shared" si="628"/>
        <v>46043</v>
      </c>
      <c r="AB5218" s="2">
        <f t="shared" si="629"/>
        <v>1</v>
      </c>
      <c r="AC5218" s="2">
        <f t="shared" si="630"/>
        <v>2026</v>
      </c>
      <c r="AD5218" s="2" t="str">
        <f>IFERROR(VLOOKUP(A5218,'Aux Área'!$A$4:$B$123,2,0),"-")</f>
        <v>DIRETORIA</v>
      </c>
    </row>
    <row r="5219" spans="1:30" x14ac:dyDescent="0.3">
      <c r="A5219" t="s">
        <v>2488</v>
      </c>
      <c r="B5219" t="s">
        <v>2489</v>
      </c>
      <c r="C5219" t="s">
        <v>8329</v>
      </c>
      <c r="D5219" t="s">
        <v>2881</v>
      </c>
      <c r="E5219" t="s">
        <v>2882</v>
      </c>
      <c r="F5219" t="s">
        <v>2491</v>
      </c>
      <c r="G5219" t="s">
        <v>659</v>
      </c>
      <c r="H5219" t="s">
        <v>2215</v>
      </c>
      <c r="I5219" t="s">
        <v>667</v>
      </c>
      <c r="J5219" t="s">
        <v>165</v>
      </c>
      <c r="K5219" t="s">
        <v>166</v>
      </c>
      <c r="L5219" t="s">
        <v>167</v>
      </c>
      <c r="M5219" t="s">
        <v>38</v>
      </c>
      <c r="N5219" t="s">
        <v>668</v>
      </c>
      <c r="O5219" s="23">
        <v>89</v>
      </c>
      <c r="P5219" s="9">
        <v>3.71</v>
      </c>
      <c r="Q5219" t="s">
        <v>40</v>
      </c>
      <c r="R5219">
        <v>4926</v>
      </c>
      <c r="S5219" s="9">
        <v>24</v>
      </c>
      <c r="T5219" s="26">
        <v>6.24</v>
      </c>
      <c r="U5219" s="8">
        <v>149.76</v>
      </c>
      <c r="V5219" t="s">
        <v>112</v>
      </c>
      <c r="W5219" t="s">
        <v>2007</v>
      </c>
      <c r="X5219" t="s">
        <v>42</v>
      </c>
      <c r="Y5219" t="s">
        <v>1740</v>
      </c>
      <c r="AA5219" s="1">
        <f t="shared" si="628"/>
        <v>46043</v>
      </c>
      <c r="AB5219" s="2">
        <f t="shared" si="629"/>
        <v>1</v>
      </c>
      <c r="AC5219" s="2">
        <f t="shared" si="630"/>
        <v>2026</v>
      </c>
      <c r="AD5219" s="2" t="str">
        <f>IFERROR(VLOOKUP(A5219,'Aux Área'!$A$4:$B$123,2,0),"-")</f>
        <v>APH</v>
      </c>
    </row>
    <row r="5220" spans="1:30" x14ac:dyDescent="0.3">
      <c r="A5220" t="s">
        <v>2306</v>
      </c>
      <c r="B5220" t="s">
        <v>4613</v>
      </c>
      <c r="C5220" t="s">
        <v>8330</v>
      </c>
      <c r="D5220" t="s">
        <v>4386</v>
      </c>
      <c r="E5220" t="s">
        <v>4387</v>
      </c>
      <c r="F5220" t="s">
        <v>2309</v>
      </c>
      <c r="G5220" t="s">
        <v>1135</v>
      </c>
      <c r="H5220" t="s">
        <v>2275</v>
      </c>
      <c r="I5220" t="s">
        <v>1497</v>
      </c>
      <c r="J5220" t="s">
        <v>1665</v>
      </c>
      <c r="K5220" t="s">
        <v>1666</v>
      </c>
      <c r="L5220" t="s">
        <v>301</v>
      </c>
      <c r="M5220" t="s">
        <v>38</v>
      </c>
      <c r="N5220" t="s">
        <v>39</v>
      </c>
      <c r="O5220" s="23">
        <v>406</v>
      </c>
      <c r="P5220" s="9">
        <v>9.77</v>
      </c>
      <c r="Q5220" t="s">
        <v>40</v>
      </c>
      <c r="R5220">
        <v>78791</v>
      </c>
      <c r="S5220" s="9">
        <v>41.57</v>
      </c>
      <c r="T5220" s="26">
        <v>4.8899999999999997</v>
      </c>
      <c r="U5220" s="8">
        <v>203.28</v>
      </c>
      <c r="V5220" t="s">
        <v>8331</v>
      </c>
      <c r="W5220" t="s">
        <v>2276</v>
      </c>
      <c r="X5220" t="s">
        <v>42</v>
      </c>
      <c r="Y5220" t="s">
        <v>2277</v>
      </c>
      <c r="AA5220" s="1">
        <f t="shared" si="628"/>
        <v>46043</v>
      </c>
      <c r="AB5220" s="2">
        <f t="shared" si="629"/>
        <v>1</v>
      </c>
      <c r="AC5220" s="2">
        <f t="shared" si="630"/>
        <v>2026</v>
      </c>
      <c r="AD5220" s="2" t="str">
        <f>IFERROR(VLOOKUP(A5220,'Aux Área'!$A$4:$B$123,2,0),"-")</f>
        <v>INSPEÇÃO</v>
      </c>
    </row>
    <row r="5221" spans="1:30" x14ac:dyDescent="0.3">
      <c r="A5221" t="s">
        <v>3092</v>
      </c>
      <c r="B5221" t="s">
        <v>4774</v>
      </c>
      <c r="C5221" t="s">
        <v>8332</v>
      </c>
      <c r="D5221" t="s">
        <v>3276</v>
      </c>
      <c r="E5221" t="s">
        <v>3277</v>
      </c>
      <c r="F5221" t="s">
        <v>3594</v>
      </c>
      <c r="G5221" t="s">
        <v>1135</v>
      </c>
      <c r="H5221" t="s">
        <v>2275</v>
      </c>
      <c r="I5221" t="s">
        <v>1497</v>
      </c>
      <c r="J5221" t="s">
        <v>231</v>
      </c>
      <c r="K5221" t="s">
        <v>232</v>
      </c>
      <c r="L5221" t="s">
        <v>217</v>
      </c>
      <c r="M5221" t="s">
        <v>38</v>
      </c>
      <c r="N5221" t="s">
        <v>39</v>
      </c>
      <c r="O5221" s="23">
        <v>401</v>
      </c>
      <c r="P5221" s="9">
        <v>10.65</v>
      </c>
      <c r="Q5221" t="s">
        <v>40</v>
      </c>
      <c r="R5221">
        <v>67248</v>
      </c>
      <c r="S5221" s="9">
        <v>37.659999999999997</v>
      </c>
      <c r="T5221" s="26">
        <v>4.8600000000000003</v>
      </c>
      <c r="U5221" s="8">
        <v>183.03</v>
      </c>
      <c r="V5221" t="s">
        <v>8333</v>
      </c>
      <c r="W5221" t="s">
        <v>2276</v>
      </c>
      <c r="X5221" t="s">
        <v>42</v>
      </c>
      <c r="Y5221" t="s">
        <v>2277</v>
      </c>
      <c r="AA5221" s="1">
        <f t="shared" si="628"/>
        <v>46043</v>
      </c>
      <c r="AB5221" s="2">
        <f t="shared" si="629"/>
        <v>1</v>
      </c>
      <c r="AC5221" s="2">
        <f t="shared" si="630"/>
        <v>2026</v>
      </c>
      <c r="AD5221" s="2" t="str">
        <f>IFERROR(VLOOKUP(A5221,'Aux Área'!$A$4:$B$123,2,0),"-")</f>
        <v>INSPEÇÃO</v>
      </c>
    </row>
    <row r="5222" spans="1:30" x14ac:dyDescent="0.3">
      <c r="A5222" t="s">
        <v>48</v>
      </c>
      <c r="B5222" t="s">
        <v>288</v>
      </c>
      <c r="C5222" t="s">
        <v>8334</v>
      </c>
      <c r="D5222" t="s">
        <v>132</v>
      </c>
      <c r="E5222" t="s">
        <v>133</v>
      </c>
      <c r="F5222" t="s">
        <v>49</v>
      </c>
      <c r="G5222" t="s">
        <v>35</v>
      </c>
      <c r="H5222" t="s">
        <v>36</v>
      </c>
      <c r="I5222" t="s">
        <v>37</v>
      </c>
      <c r="J5222" t="s">
        <v>275</v>
      </c>
      <c r="K5222" t="s">
        <v>276</v>
      </c>
      <c r="L5222" t="s">
        <v>124</v>
      </c>
      <c r="M5222" t="s">
        <v>38</v>
      </c>
      <c r="N5222" t="s">
        <v>39</v>
      </c>
      <c r="O5222" s="23">
        <v>280</v>
      </c>
      <c r="P5222" s="9">
        <v>9.61</v>
      </c>
      <c r="Q5222" t="s">
        <v>40</v>
      </c>
      <c r="R5222">
        <v>21006</v>
      </c>
      <c r="S5222" s="9">
        <v>29.13</v>
      </c>
      <c r="T5222" s="26">
        <v>4.79</v>
      </c>
      <c r="U5222" s="8">
        <v>139.53</v>
      </c>
      <c r="V5222" t="s">
        <v>8335</v>
      </c>
      <c r="W5222" t="s">
        <v>2007</v>
      </c>
      <c r="X5222" t="s">
        <v>42</v>
      </c>
      <c r="Y5222" t="s">
        <v>1740</v>
      </c>
      <c r="AA5222" s="1">
        <f t="shared" si="628"/>
        <v>46043</v>
      </c>
      <c r="AB5222" s="2">
        <f t="shared" si="629"/>
        <v>1</v>
      </c>
      <c r="AC5222" s="2">
        <f t="shared" si="630"/>
        <v>2026</v>
      </c>
      <c r="AD5222" s="2" t="str">
        <f>IFERROR(VLOOKUP(A5222,'Aux Área'!$A$4:$B$123,2,0),"-")</f>
        <v>ENGENHARIA</v>
      </c>
    </row>
    <row r="5223" spans="1:30" x14ac:dyDescent="0.3">
      <c r="A5223" t="s">
        <v>1295</v>
      </c>
      <c r="B5223" t="s">
        <v>1753</v>
      </c>
      <c r="C5223" t="s">
        <v>8336</v>
      </c>
      <c r="D5223" t="s">
        <v>1297</v>
      </c>
      <c r="E5223" t="s">
        <v>2221</v>
      </c>
      <c r="F5223" t="s">
        <v>1299</v>
      </c>
      <c r="G5223" t="s">
        <v>1135</v>
      </c>
      <c r="H5223" t="s">
        <v>1301</v>
      </c>
      <c r="I5223" t="s">
        <v>839</v>
      </c>
      <c r="J5223" t="s">
        <v>172</v>
      </c>
      <c r="K5223" t="s">
        <v>173</v>
      </c>
      <c r="L5223" t="s">
        <v>124</v>
      </c>
      <c r="M5223" t="s">
        <v>38</v>
      </c>
      <c r="N5223" t="s">
        <v>39</v>
      </c>
      <c r="O5223" s="23">
        <v>0</v>
      </c>
      <c r="P5223" s="23">
        <v>0</v>
      </c>
      <c r="Q5223" t="s">
        <v>40</v>
      </c>
      <c r="R5223" t="s">
        <v>15244</v>
      </c>
      <c r="S5223" s="9">
        <v>36.44</v>
      </c>
      <c r="T5223" s="26">
        <v>4.59</v>
      </c>
      <c r="U5223" s="8">
        <v>167.26</v>
      </c>
      <c r="V5223" t="s">
        <v>2824</v>
      </c>
      <c r="W5223" t="s">
        <v>2007</v>
      </c>
      <c r="X5223" t="s">
        <v>42</v>
      </c>
      <c r="Y5223" t="s">
        <v>1740</v>
      </c>
      <c r="AA5223" s="1">
        <f t="shared" si="628"/>
        <v>46043</v>
      </c>
      <c r="AB5223" s="2">
        <f t="shared" si="629"/>
        <v>1</v>
      </c>
      <c r="AC5223" s="2">
        <f t="shared" si="630"/>
        <v>2026</v>
      </c>
      <c r="AD5223" s="2" t="str">
        <f>IFERROR(VLOOKUP(A5223,'Aux Área'!$A$4:$B$123,2,0),"-")</f>
        <v>LUCCA JR - OP</v>
      </c>
    </row>
    <row r="5224" spans="1:30" x14ac:dyDescent="0.3">
      <c r="A5224" t="s">
        <v>2472</v>
      </c>
      <c r="B5224" t="s">
        <v>2473</v>
      </c>
      <c r="C5224" t="s">
        <v>8337</v>
      </c>
      <c r="D5224" t="s">
        <v>2468</v>
      </c>
      <c r="E5224" t="s">
        <v>2469</v>
      </c>
      <c r="F5224" t="s">
        <v>2475</v>
      </c>
      <c r="G5224" t="s">
        <v>659</v>
      </c>
      <c r="H5224" t="s">
        <v>2215</v>
      </c>
      <c r="I5224" t="s">
        <v>667</v>
      </c>
      <c r="J5224" t="s">
        <v>231</v>
      </c>
      <c r="K5224" t="s">
        <v>232</v>
      </c>
      <c r="L5224" t="s">
        <v>217</v>
      </c>
      <c r="M5224" t="s">
        <v>38</v>
      </c>
      <c r="N5224" t="s">
        <v>668</v>
      </c>
      <c r="O5224" s="23">
        <v>207</v>
      </c>
      <c r="P5224" s="9">
        <v>6.36</v>
      </c>
      <c r="Q5224" t="s">
        <v>40</v>
      </c>
      <c r="R5224">
        <v>6214</v>
      </c>
      <c r="S5224" s="9">
        <v>32.56</v>
      </c>
      <c r="T5224" s="26">
        <v>5.992</v>
      </c>
      <c r="U5224" s="8">
        <v>195.09</v>
      </c>
      <c r="V5224" t="s">
        <v>8338</v>
      </c>
      <c r="W5224" t="s">
        <v>2007</v>
      </c>
      <c r="X5224" t="s">
        <v>42</v>
      </c>
      <c r="Y5224" t="s">
        <v>1740</v>
      </c>
      <c r="AA5224" s="1">
        <f t="shared" si="628"/>
        <v>46043</v>
      </c>
      <c r="AB5224" s="2">
        <f t="shared" si="629"/>
        <v>1</v>
      </c>
      <c r="AC5224" s="2">
        <f t="shared" si="630"/>
        <v>2026</v>
      </c>
      <c r="AD5224" s="2" t="str">
        <f>IFERROR(VLOOKUP(A5224,'Aux Área'!$A$4:$B$123,2,0),"-")</f>
        <v>APH</v>
      </c>
    </row>
    <row r="5225" spans="1:30" x14ac:dyDescent="0.3">
      <c r="A5225" t="s">
        <v>2318</v>
      </c>
      <c r="B5225" t="s">
        <v>2733</v>
      </c>
      <c r="C5225" t="s">
        <v>8339</v>
      </c>
      <c r="D5225" t="s">
        <v>3030</v>
      </c>
      <c r="E5225" t="s">
        <v>3031</v>
      </c>
      <c r="F5225" t="s">
        <v>4203</v>
      </c>
      <c r="G5225" t="s">
        <v>1135</v>
      </c>
      <c r="H5225" t="s">
        <v>2185</v>
      </c>
      <c r="I5225" t="s">
        <v>2186</v>
      </c>
      <c r="J5225" t="s">
        <v>169</v>
      </c>
      <c r="K5225" t="s">
        <v>170</v>
      </c>
      <c r="L5225" t="s">
        <v>124</v>
      </c>
      <c r="M5225" t="s">
        <v>38</v>
      </c>
      <c r="N5225" t="s">
        <v>668</v>
      </c>
      <c r="O5225" s="23">
        <v>590</v>
      </c>
      <c r="P5225" s="9">
        <v>14.36</v>
      </c>
      <c r="Q5225" t="s">
        <v>40</v>
      </c>
      <c r="R5225">
        <v>79943</v>
      </c>
      <c r="S5225" s="9">
        <v>41.1</v>
      </c>
      <c r="T5225" s="26">
        <v>5.94</v>
      </c>
      <c r="U5225" s="8">
        <v>244.13</v>
      </c>
      <c r="V5225" t="s">
        <v>41</v>
      </c>
      <c r="W5225" t="s">
        <v>2007</v>
      </c>
      <c r="X5225" t="s">
        <v>42</v>
      </c>
      <c r="Y5225" t="s">
        <v>2188</v>
      </c>
      <c r="AA5225" s="1">
        <f t="shared" si="628"/>
        <v>46043</v>
      </c>
      <c r="AB5225" s="2">
        <f t="shared" si="629"/>
        <v>1</v>
      </c>
      <c r="AC5225" s="2">
        <f t="shared" si="630"/>
        <v>2026</v>
      </c>
      <c r="AD5225" s="2" t="str">
        <f>IFERROR(VLOOKUP(A5225,'Aux Área'!$A$4:$B$123,2,0),"-")</f>
        <v>INSPEÇÃO</v>
      </c>
    </row>
    <row r="5226" spans="1:30" x14ac:dyDescent="0.3">
      <c r="A5226" t="s">
        <v>2461</v>
      </c>
      <c r="B5226" t="s">
        <v>5008</v>
      </c>
      <c r="C5226" t="s">
        <v>8340</v>
      </c>
      <c r="D5226" t="s">
        <v>3285</v>
      </c>
      <c r="E5226" t="s">
        <v>3286</v>
      </c>
      <c r="F5226" t="s">
        <v>3574</v>
      </c>
      <c r="G5226" t="s">
        <v>1135</v>
      </c>
      <c r="H5226" t="s">
        <v>2275</v>
      </c>
      <c r="I5226" t="s">
        <v>1497</v>
      </c>
      <c r="J5226" t="s">
        <v>231</v>
      </c>
      <c r="K5226" t="s">
        <v>232</v>
      </c>
      <c r="L5226" t="s">
        <v>217</v>
      </c>
      <c r="M5226" t="s">
        <v>38</v>
      </c>
      <c r="N5226" t="s">
        <v>39</v>
      </c>
      <c r="O5226" s="23">
        <v>366</v>
      </c>
      <c r="P5226" s="9">
        <v>10.4</v>
      </c>
      <c r="Q5226" t="s">
        <v>40</v>
      </c>
      <c r="R5226">
        <v>66647</v>
      </c>
      <c r="S5226" s="9">
        <v>35.18</v>
      </c>
      <c r="T5226" s="26">
        <v>4.8609999999999998</v>
      </c>
      <c r="U5226" s="8">
        <v>171.01</v>
      </c>
      <c r="V5226" t="s">
        <v>8341</v>
      </c>
      <c r="W5226" t="s">
        <v>2276</v>
      </c>
      <c r="X5226" t="s">
        <v>42</v>
      </c>
      <c r="Y5226" t="s">
        <v>2277</v>
      </c>
      <c r="AA5226" s="1">
        <f t="shared" si="628"/>
        <v>46043</v>
      </c>
      <c r="AB5226" s="2">
        <f t="shared" si="629"/>
        <v>1</v>
      </c>
      <c r="AC5226" s="2">
        <f t="shared" si="630"/>
        <v>2026</v>
      </c>
      <c r="AD5226" s="2" t="str">
        <f>IFERROR(VLOOKUP(A5226,'Aux Área'!$A$4:$B$123,2,0),"-")</f>
        <v>INSPEÇÃO</v>
      </c>
    </row>
    <row r="5227" spans="1:30" x14ac:dyDescent="0.3">
      <c r="A5227" t="s">
        <v>66</v>
      </c>
      <c r="B5227" t="s">
        <v>464</v>
      </c>
      <c r="C5227" t="s">
        <v>8342</v>
      </c>
      <c r="D5227" t="s">
        <v>151</v>
      </c>
      <c r="E5227" t="s">
        <v>152</v>
      </c>
      <c r="F5227" t="s">
        <v>67</v>
      </c>
      <c r="G5227" t="s">
        <v>35</v>
      </c>
      <c r="H5227" t="s">
        <v>36</v>
      </c>
      <c r="I5227" t="s">
        <v>37</v>
      </c>
      <c r="J5227" t="s">
        <v>285</v>
      </c>
      <c r="K5227" t="s">
        <v>286</v>
      </c>
      <c r="L5227" t="s">
        <v>91</v>
      </c>
      <c r="M5227" t="s">
        <v>38</v>
      </c>
      <c r="N5227" t="s">
        <v>39</v>
      </c>
      <c r="O5227" s="23">
        <v>424</v>
      </c>
      <c r="P5227" s="9">
        <v>10.19</v>
      </c>
      <c r="Q5227" t="s">
        <v>40</v>
      </c>
      <c r="R5227">
        <v>17826</v>
      </c>
      <c r="S5227" s="9">
        <v>41.62</v>
      </c>
      <c r="T5227" s="26">
        <v>4.891</v>
      </c>
      <c r="U5227" s="8">
        <v>203.55</v>
      </c>
      <c r="V5227" t="s">
        <v>8343</v>
      </c>
      <c r="W5227" t="s">
        <v>2007</v>
      </c>
      <c r="X5227" t="s">
        <v>42</v>
      </c>
      <c r="Y5227" t="s">
        <v>1740</v>
      </c>
      <c r="AA5227" s="1">
        <f t="shared" si="628"/>
        <v>46043</v>
      </c>
      <c r="AB5227" s="2">
        <f t="shared" si="629"/>
        <v>1</v>
      </c>
      <c r="AC5227" s="2">
        <f t="shared" si="630"/>
        <v>2026</v>
      </c>
      <c r="AD5227" s="2" t="str">
        <f>IFERROR(VLOOKUP(A5227,'Aux Área'!$A$4:$B$123,2,0),"-")</f>
        <v>OPERAÇÃO</v>
      </c>
    </row>
    <row r="5228" spans="1:30" x14ac:dyDescent="0.3">
      <c r="A5228" t="s">
        <v>58</v>
      </c>
      <c r="B5228" t="s">
        <v>250</v>
      </c>
      <c r="C5228" t="s">
        <v>8344</v>
      </c>
      <c r="D5228" t="s">
        <v>87</v>
      </c>
      <c r="E5228" t="s">
        <v>88</v>
      </c>
      <c r="F5228" t="s">
        <v>59</v>
      </c>
      <c r="G5228" t="s">
        <v>35</v>
      </c>
      <c r="H5228" t="s">
        <v>36</v>
      </c>
      <c r="I5228" t="s">
        <v>37</v>
      </c>
      <c r="J5228" t="s">
        <v>356</v>
      </c>
      <c r="K5228" t="s">
        <v>357</v>
      </c>
      <c r="L5228" t="s">
        <v>124</v>
      </c>
      <c r="M5228" t="s">
        <v>38</v>
      </c>
      <c r="N5228" t="s">
        <v>39</v>
      </c>
      <c r="O5228" s="23">
        <v>304</v>
      </c>
      <c r="P5228" s="9">
        <v>8.2100000000000009</v>
      </c>
      <c r="Q5228" t="s">
        <v>40</v>
      </c>
      <c r="R5228">
        <v>69450</v>
      </c>
      <c r="S5228" s="9">
        <v>37.049999999999997</v>
      </c>
      <c r="T5228" s="26">
        <v>4.7910000000000004</v>
      </c>
      <c r="U5228" s="8">
        <v>177.49</v>
      </c>
      <c r="V5228" t="s">
        <v>8345</v>
      </c>
      <c r="W5228" t="s">
        <v>2007</v>
      </c>
      <c r="X5228" t="s">
        <v>42</v>
      </c>
      <c r="Y5228" t="s">
        <v>1740</v>
      </c>
      <c r="AA5228" s="1">
        <f t="shared" si="628"/>
        <v>46043</v>
      </c>
      <c r="AB5228" s="2">
        <f t="shared" si="629"/>
        <v>1</v>
      </c>
      <c r="AC5228" s="2">
        <f t="shared" si="630"/>
        <v>2026</v>
      </c>
      <c r="AD5228" s="2" t="str">
        <f>IFERROR(VLOOKUP(A5228,'Aux Área'!$A$4:$B$123,2,0),"-")</f>
        <v>CONSERVA</v>
      </c>
    </row>
    <row r="5229" spans="1:30" x14ac:dyDescent="0.3">
      <c r="A5229" t="s">
        <v>2638</v>
      </c>
      <c r="B5229" t="s">
        <v>4593</v>
      </c>
      <c r="C5229" t="s">
        <v>8346</v>
      </c>
      <c r="D5229" t="s">
        <v>7192</v>
      </c>
      <c r="E5229" t="s">
        <v>7193</v>
      </c>
      <c r="F5229" t="s">
        <v>2641</v>
      </c>
      <c r="G5229" t="s">
        <v>1135</v>
      </c>
      <c r="H5229" t="s">
        <v>2275</v>
      </c>
      <c r="I5229" t="s">
        <v>1497</v>
      </c>
      <c r="J5229" t="s">
        <v>275</v>
      </c>
      <c r="K5229" t="s">
        <v>276</v>
      </c>
      <c r="L5229" t="s">
        <v>124</v>
      </c>
      <c r="M5229" t="s">
        <v>38</v>
      </c>
      <c r="N5229" t="s">
        <v>39</v>
      </c>
      <c r="O5229" s="23">
        <v>490</v>
      </c>
      <c r="P5229" s="9">
        <v>10</v>
      </c>
      <c r="Q5229" t="s">
        <v>40</v>
      </c>
      <c r="R5229">
        <v>73870</v>
      </c>
      <c r="S5229" s="9">
        <v>48.99</v>
      </c>
      <c r="T5229" s="26">
        <v>4.79</v>
      </c>
      <c r="U5229" s="8">
        <v>234.66</v>
      </c>
      <c r="V5229" t="s">
        <v>8347</v>
      </c>
      <c r="W5229" t="s">
        <v>2276</v>
      </c>
      <c r="X5229" t="s">
        <v>42</v>
      </c>
      <c r="Y5229" t="s">
        <v>2277</v>
      </c>
      <c r="AA5229" s="1">
        <f t="shared" si="628"/>
        <v>46043</v>
      </c>
      <c r="AB5229" s="2">
        <f t="shared" si="629"/>
        <v>1</v>
      </c>
      <c r="AC5229" s="2">
        <f t="shared" si="630"/>
        <v>2026</v>
      </c>
      <c r="AD5229" s="2" t="str">
        <f>IFERROR(VLOOKUP(A5229,'Aux Área'!$A$4:$B$123,2,0),"-")</f>
        <v>INSPEÇÃO</v>
      </c>
    </row>
    <row r="5230" spans="1:30" x14ac:dyDescent="0.3">
      <c r="A5230" t="s">
        <v>662</v>
      </c>
      <c r="C5230" t="s">
        <v>15700</v>
      </c>
      <c r="F5230" t="s">
        <v>15689</v>
      </c>
      <c r="K5230" t="s">
        <v>238</v>
      </c>
      <c r="N5230" t="s">
        <v>15690</v>
      </c>
      <c r="O5230" s="23">
        <v>0</v>
      </c>
      <c r="P5230" s="23">
        <v>0</v>
      </c>
      <c r="Q5230" t="s">
        <v>40</v>
      </c>
      <c r="R5230">
        <v>0</v>
      </c>
      <c r="S5230">
        <v>18.22</v>
      </c>
      <c r="U5230" s="8">
        <v>72.7</v>
      </c>
      <c r="AA5230" s="1">
        <f>IFERROR(DATEVALUE(C5230),"-")</f>
        <v>46043</v>
      </c>
      <c r="AB5230" s="2">
        <f>IFERROR(MONTH(AA5230),"-")</f>
        <v>1</v>
      </c>
      <c r="AC5230" s="2">
        <f>IFERROR(YEAR(AA5230),"-")</f>
        <v>2026</v>
      </c>
      <c r="AD5230" s="2" t="str">
        <f>IFERROR(VLOOKUP(A5230,'Aux Área'!$A$4:$B$123,2,0),"-")</f>
        <v>SÃO PEDRO</v>
      </c>
    </row>
    <row r="5231" spans="1:30" x14ac:dyDescent="0.3">
      <c r="A5231" t="s">
        <v>2181</v>
      </c>
      <c r="B5231" t="s">
        <v>4595</v>
      </c>
      <c r="C5231" t="s">
        <v>8348</v>
      </c>
      <c r="D5231" t="s">
        <v>3107</v>
      </c>
      <c r="E5231" t="s">
        <v>3108</v>
      </c>
      <c r="F5231" t="s">
        <v>2184</v>
      </c>
      <c r="G5231" t="s">
        <v>1135</v>
      </c>
      <c r="H5231" t="s">
        <v>2185</v>
      </c>
      <c r="I5231" t="s">
        <v>2186</v>
      </c>
      <c r="J5231" t="s">
        <v>108</v>
      </c>
      <c r="K5231" t="s">
        <v>109</v>
      </c>
      <c r="L5231" t="s">
        <v>110</v>
      </c>
      <c r="M5231" t="s">
        <v>38</v>
      </c>
      <c r="N5231" t="s">
        <v>668</v>
      </c>
      <c r="O5231" s="23">
        <v>966</v>
      </c>
      <c r="P5231" s="9">
        <v>14.07</v>
      </c>
      <c r="Q5231" t="s">
        <v>40</v>
      </c>
      <c r="R5231">
        <v>89934</v>
      </c>
      <c r="S5231" s="9">
        <v>68.67</v>
      </c>
      <c r="T5231" s="26">
        <v>6.1909999999999998</v>
      </c>
      <c r="U5231" s="8">
        <v>425.12</v>
      </c>
      <c r="V5231" t="s">
        <v>8349</v>
      </c>
      <c r="W5231" t="s">
        <v>2007</v>
      </c>
      <c r="X5231" t="s">
        <v>42</v>
      </c>
      <c r="Y5231" t="s">
        <v>2188</v>
      </c>
      <c r="AA5231" s="1">
        <f t="shared" ref="AA5231:AA5238" si="631">DATEVALUE(C5231)</f>
        <v>46043</v>
      </c>
      <c r="AB5231" s="2">
        <f t="shared" ref="AB5231:AB5238" si="632">MONTH(AA5231)</f>
        <v>1</v>
      </c>
      <c r="AC5231" s="2">
        <f t="shared" ref="AC5231:AC5238" si="633">YEAR(AA5231)</f>
        <v>2026</v>
      </c>
      <c r="AD5231" s="2" t="str">
        <f>IFERROR(VLOOKUP(A5231,'Aux Área'!$A$4:$B$123,2,0),"-")</f>
        <v>INSPEÇÃO</v>
      </c>
    </row>
    <row r="5232" spans="1:30" x14ac:dyDescent="0.3">
      <c r="A5232" t="s">
        <v>2643</v>
      </c>
      <c r="B5232" t="s">
        <v>2307</v>
      </c>
      <c r="C5232" t="s">
        <v>8350</v>
      </c>
      <c r="D5232" t="s">
        <v>7207</v>
      </c>
      <c r="E5232" t="s">
        <v>7208</v>
      </c>
      <c r="F5232" t="s">
        <v>2646</v>
      </c>
      <c r="G5232" t="s">
        <v>1300</v>
      </c>
      <c r="H5232" t="s">
        <v>1301</v>
      </c>
      <c r="I5232" t="s">
        <v>37</v>
      </c>
      <c r="J5232" t="s">
        <v>172</v>
      </c>
      <c r="K5232" t="s">
        <v>173</v>
      </c>
      <c r="L5232" t="s">
        <v>124</v>
      </c>
      <c r="M5232" t="s">
        <v>38</v>
      </c>
      <c r="N5232" t="s">
        <v>39</v>
      </c>
      <c r="O5232" s="23">
        <v>329</v>
      </c>
      <c r="P5232" s="9">
        <v>9.6999999999999993</v>
      </c>
      <c r="Q5232" t="s">
        <v>40</v>
      </c>
      <c r="R5232">
        <v>81624</v>
      </c>
      <c r="S5232" s="9">
        <v>33.909999999999997</v>
      </c>
      <c r="T5232" s="26">
        <v>4.59</v>
      </c>
      <c r="U5232" s="8">
        <v>155.65</v>
      </c>
      <c r="V5232" t="s">
        <v>8351</v>
      </c>
      <c r="W5232" t="s">
        <v>2276</v>
      </c>
      <c r="X5232" t="s">
        <v>42</v>
      </c>
      <c r="Y5232" t="s">
        <v>2277</v>
      </c>
      <c r="AA5232" s="1">
        <f t="shared" si="631"/>
        <v>46043</v>
      </c>
      <c r="AB5232" s="2">
        <f t="shared" si="632"/>
        <v>1</v>
      </c>
      <c r="AC5232" s="2">
        <f t="shared" si="633"/>
        <v>2026</v>
      </c>
      <c r="AD5232" s="2" t="str">
        <f>IFERROR(VLOOKUP(A5232,'Aux Área'!$A$4:$B$123,2,0),"-")</f>
        <v>INSPEÇÃO</v>
      </c>
    </row>
    <row r="5233" spans="1:30" x14ac:dyDescent="0.3">
      <c r="A5233" t="s">
        <v>2260</v>
      </c>
      <c r="B5233" t="s">
        <v>113</v>
      </c>
      <c r="C5233" t="s">
        <v>8352</v>
      </c>
      <c r="D5233" t="s">
        <v>3618</v>
      </c>
      <c r="E5233" t="s">
        <v>3619</v>
      </c>
      <c r="F5233" t="s">
        <v>2262</v>
      </c>
      <c r="G5233" t="s">
        <v>35</v>
      </c>
      <c r="H5233" t="s">
        <v>2263</v>
      </c>
      <c r="I5233" t="s">
        <v>2186</v>
      </c>
      <c r="J5233" t="s">
        <v>1681</v>
      </c>
      <c r="K5233" t="s">
        <v>1682</v>
      </c>
      <c r="L5233" t="s">
        <v>141</v>
      </c>
      <c r="M5233" t="s">
        <v>38</v>
      </c>
      <c r="N5233" t="s">
        <v>668</v>
      </c>
      <c r="O5233" s="23">
        <v>858</v>
      </c>
      <c r="P5233" s="9">
        <v>14.64</v>
      </c>
      <c r="Q5233" t="s">
        <v>40</v>
      </c>
      <c r="R5233">
        <v>70967</v>
      </c>
      <c r="S5233" s="9">
        <v>58.62</v>
      </c>
      <c r="T5233" s="26">
        <v>5.89</v>
      </c>
      <c r="U5233" s="8">
        <v>345.27</v>
      </c>
      <c r="V5233" t="s">
        <v>41</v>
      </c>
      <c r="W5233" t="s">
        <v>2007</v>
      </c>
      <c r="X5233" t="s">
        <v>42</v>
      </c>
      <c r="Y5233" t="s">
        <v>1740</v>
      </c>
      <c r="AA5233" s="1">
        <f t="shared" si="631"/>
        <v>46043</v>
      </c>
      <c r="AB5233" s="2">
        <f t="shared" si="632"/>
        <v>1</v>
      </c>
      <c r="AC5233" s="2">
        <f t="shared" si="633"/>
        <v>2026</v>
      </c>
      <c r="AD5233" s="2" t="str">
        <f>IFERROR(VLOOKUP(A5233,'Aux Área'!$A$4:$B$123,2,0),"-")</f>
        <v>INSPEÇÃO</v>
      </c>
    </row>
    <row r="5234" spans="1:30" x14ac:dyDescent="0.3">
      <c r="A5234" t="s">
        <v>2278</v>
      </c>
      <c r="B5234" t="s">
        <v>4664</v>
      </c>
      <c r="C5234" t="s">
        <v>8353</v>
      </c>
      <c r="D5234" t="s">
        <v>3243</v>
      </c>
      <c r="E5234" t="s">
        <v>3244</v>
      </c>
      <c r="F5234" t="s">
        <v>2281</v>
      </c>
      <c r="G5234" t="s">
        <v>1135</v>
      </c>
      <c r="H5234" t="s">
        <v>2275</v>
      </c>
      <c r="I5234" t="s">
        <v>1497</v>
      </c>
      <c r="J5234" t="s">
        <v>165</v>
      </c>
      <c r="K5234" t="s">
        <v>166</v>
      </c>
      <c r="L5234" t="s">
        <v>167</v>
      </c>
      <c r="M5234" t="s">
        <v>38</v>
      </c>
      <c r="N5234" t="s">
        <v>39</v>
      </c>
      <c r="O5234" s="23">
        <v>438</v>
      </c>
      <c r="P5234" s="9">
        <v>9.4499999999999993</v>
      </c>
      <c r="Q5234" t="s">
        <v>40</v>
      </c>
      <c r="R5234">
        <v>86534</v>
      </c>
      <c r="S5234" s="9">
        <v>46.35</v>
      </c>
      <c r="T5234" s="26">
        <v>4.7910000000000004</v>
      </c>
      <c r="U5234" s="8">
        <v>222.04</v>
      </c>
      <c r="V5234" t="s">
        <v>112</v>
      </c>
      <c r="W5234" t="s">
        <v>2276</v>
      </c>
      <c r="X5234" t="s">
        <v>42</v>
      </c>
      <c r="Y5234" t="s">
        <v>2277</v>
      </c>
      <c r="AA5234" s="1">
        <f t="shared" si="631"/>
        <v>46043</v>
      </c>
      <c r="AB5234" s="2">
        <f t="shared" si="632"/>
        <v>1</v>
      </c>
      <c r="AC5234" s="2">
        <f t="shared" si="633"/>
        <v>2026</v>
      </c>
      <c r="AD5234" s="2" t="str">
        <f>IFERROR(VLOOKUP(A5234,'Aux Área'!$A$4:$B$123,2,0),"-")</f>
        <v>INSPEÇÃO</v>
      </c>
    </row>
    <row r="5235" spans="1:30" x14ac:dyDescent="0.3">
      <c r="A5235" t="s">
        <v>2282</v>
      </c>
      <c r="B5235" t="s">
        <v>4679</v>
      </c>
      <c r="C5235" t="s">
        <v>8354</v>
      </c>
      <c r="D5235" t="s">
        <v>7064</v>
      </c>
      <c r="E5235" t="s">
        <v>7065</v>
      </c>
      <c r="F5235" t="s">
        <v>2285</v>
      </c>
      <c r="G5235" t="s">
        <v>1135</v>
      </c>
      <c r="H5235" t="s">
        <v>2275</v>
      </c>
      <c r="I5235" t="s">
        <v>1497</v>
      </c>
      <c r="J5235" t="s">
        <v>165</v>
      </c>
      <c r="K5235" t="s">
        <v>166</v>
      </c>
      <c r="L5235" t="s">
        <v>167</v>
      </c>
      <c r="M5235" t="s">
        <v>38</v>
      </c>
      <c r="N5235" t="s">
        <v>39</v>
      </c>
      <c r="O5235" s="23">
        <v>301</v>
      </c>
      <c r="P5235" s="9">
        <v>8.19</v>
      </c>
      <c r="Q5235" t="s">
        <v>40</v>
      </c>
      <c r="R5235">
        <v>72745</v>
      </c>
      <c r="S5235" s="9">
        <v>36.74</v>
      </c>
      <c r="T5235" s="26">
        <v>4.7910000000000004</v>
      </c>
      <c r="U5235" s="8">
        <v>176.01</v>
      </c>
      <c r="V5235" t="s">
        <v>112</v>
      </c>
      <c r="W5235" t="s">
        <v>2276</v>
      </c>
      <c r="X5235" t="s">
        <v>42</v>
      </c>
      <c r="Y5235" t="s">
        <v>2277</v>
      </c>
      <c r="AA5235" s="1">
        <f t="shared" si="631"/>
        <v>46043</v>
      </c>
      <c r="AB5235" s="2">
        <f t="shared" si="632"/>
        <v>1</v>
      </c>
      <c r="AC5235" s="2">
        <f t="shared" si="633"/>
        <v>2026</v>
      </c>
      <c r="AD5235" s="2" t="str">
        <f>IFERROR(VLOOKUP(A5235,'Aux Área'!$A$4:$B$123,2,0),"-")</f>
        <v>INSPEÇÃO</v>
      </c>
    </row>
    <row r="5236" spans="1:30" x14ac:dyDescent="0.3">
      <c r="A5236" t="s">
        <v>3092</v>
      </c>
      <c r="B5236" t="s">
        <v>4774</v>
      </c>
      <c r="C5236" t="s">
        <v>8355</v>
      </c>
      <c r="D5236" t="s">
        <v>5291</v>
      </c>
      <c r="E5236" t="s">
        <v>5292</v>
      </c>
      <c r="F5236" t="s">
        <v>3594</v>
      </c>
      <c r="G5236" t="s">
        <v>1135</v>
      </c>
      <c r="H5236" t="s">
        <v>2275</v>
      </c>
      <c r="I5236" t="s">
        <v>1497</v>
      </c>
      <c r="J5236" t="s">
        <v>231</v>
      </c>
      <c r="K5236" t="s">
        <v>232</v>
      </c>
      <c r="L5236" t="s">
        <v>217</v>
      </c>
      <c r="M5236" t="s">
        <v>38</v>
      </c>
      <c r="N5236" t="s">
        <v>39</v>
      </c>
      <c r="O5236" s="23">
        <v>288</v>
      </c>
      <c r="P5236" s="9">
        <v>9.7799999999999994</v>
      </c>
      <c r="Q5236" t="s">
        <v>40</v>
      </c>
      <c r="R5236">
        <v>67536</v>
      </c>
      <c r="S5236" s="9">
        <v>29.46</v>
      </c>
      <c r="T5236" s="26">
        <v>4.8600000000000003</v>
      </c>
      <c r="U5236" s="8">
        <v>143.18</v>
      </c>
      <c r="V5236" t="s">
        <v>8356</v>
      </c>
      <c r="W5236" t="s">
        <v>2276</v>
      </c>
      <c r="X5236" t="s">
        <v>42</v>
      </c>
      <c r="Y5236" t="s">
        <v>2277</v>
      </c>
      <c r="AA5236" s="1">
        <f t="shared" si="631"/>
        <v>46043</v>
      </c>
      <c r="AB5236" s="2">
        <f t="shared" si="632"/>
        <v>1</v>
      </c>
      <c r="AC5236" s="2">
        <f t="shared" si="633"/>
        <v>2026</v>
      </c>
      <c r="AD5236" s="2" t="str">
        <f>IFERROR(VLOOKUP(A5236,'Aux Área'!$A$4:$B$123,2,0),"-")</f>
        <v>INSPEÇÃO</v>
      </c>
    </row>
    <row r="5237" spans="1:30" x14ac:dyDescent="0.3">
      <c r="A5237" t="s">
        <v>5620</v>
      </c>
      <c r="B5237" t="s">
        <v>2315</v>
      </c>
      <c r="C5237" t="s">
        <v>8357</v>
      </c>
      <c r="D5237" t="s">
        <v>3205</v>
      </c>
      <c r="E5237" t="s">
        <v>3206</v>
      </c>
      <c r="F5237" t="s">
        <v>6208</v>
      </c>
      <c r="G5237" t="s">
        <v>1135</v>
      </c>
      <c r="H5237" t="s">
        <v>5545</v>
      </c>
      <c r="I5237" t="s">
        <v>839</v>
      </c>
      <c r="J5237" t="s">
        <v>370</v>
      </c>
      <c r="K5237" t="s">
        <v>371</v>
      </c>
      <c r="L5237" t="s">
        <v>124</v>
      </c>
      <c r="M5237" t="s">
        <v>38</v>
      </c>
      <c r="N5237" t="s">
        <v>39</v>
      </c>
      <c r="O5237" s="23">
        <v>188</v>
      </c>
      <c r="P5237" s="9">
        <v>6.82</v>
      </c>
      <c r="Q5237" t="s">
        <v>40</v>
      </c>
      <c r="R5237">
        <v>10488</v>
      </c>
      <c r="S5237" s="9">
        <v>27.56</v>
      </c>
      <c r="T5237" s="26">
        <v>4.99</v>
      </c>
      <c r="U5237" s="8">
        <v>137.53</v>
      </c>
      <c r="V5237" t="s">
        <v>8358</v>
      </c>
      <c r="W5237" t="s">
        <v>2276</v>
      </c>
      <c r="X5237" t="s">
        <v>42</v>
      </c>
      <c r="Y5237" t="s">
        <v>2277</v>
      </c>
      <c r="AA5237" s="1">
        <f t="shared" si="631"/>
        <v>46043</v>
      </c>
      <c r="AB5237" s="2">
        <f t="shared" si="632"/>
        <v>1</v>
      </c>
      <c r="AC5237" s="2">
        <f t="shared" si="633"/>
        <v>2026</v>
      </c>
      <c r="AD5237" s="2" t="str">
        <f>IFERROR(VLOOKUP(A5237,'Aux Área'!$A$4:$B$123,2,0),"-")</f>
        <v>INSPEÇÃO</v>
      </c>
    </row>
    <row r="5238" spans="1:30" x14ac:dyDescent="0.3">
      <c r="A5238" t="s">
        <v>1987</v>
      </c>
      <c r="B5238" t="s">
        <v>1988</v>
      </c>
      <c r="C5238" t="s">
        <v>8359</v>
      </c>
      <c r="D5238" t="s">
        <v>3609</v>
      </c>
      <c r="E5238" t="s">
        <v>3610</v>
      </c>
      <c r="F5238" t="s">
        <v>1990</v>
      </c>
      <c r="G5238" t="s">
        <v>1495</v>
      </c>
      <c r="H5238" t="s">
        <v>2020</v>
      </c>
      <c r="I5238" t="s">
        <v>2021</v>
      </c>
      <c r="J5238" t="s">
        <v>275</v>
      </c>
      <c r="K5238" t="s">
        <v>276</v>
      </c>
      <c r="L5238" t="s">
        <v>124</v>
      </c>
      <c r="M5238" t="s">
        <v>38</v>
      </c>
      <c r="N5238" t="s">
        <v>668</v>
      </c>
      <c r="O5238" s="23">
        <v>880</v>
      </c>
      <c r="P5238" s="9">
        <v>2.0699999999999998</v>
      </c>
      <c r="Q5238" t="s">
        <v>40</v>
      </c>
      <c r="R5238">
        <v>9827</v>
      </c>
      <c r="S5238" s="9">
        <v>424.21</v>
      </c>
      <c r="T5238" s="26">
        <v>7.45</v>
      </c>
      <c r="U5238" s="8">
        <v>3160.36</v>
      </c>
      <c r="V5238" t="s">
        <v>8360</v>
      </c>
      <c r="W5238" t="s">
        <v>1985</v>
      </c>
      <c r="X5238" t="s">
        <v>42</v>
      </c>
      <c r="Y5238" t="s">
        <v>1986</v>
      </c>
      <c r="AA5238" s="1">
        <f t="shared" si="631"/>
        <v>46043</v>
      </c>
      <c r="AB5238" s="2">
        <f t="shared" si="632"/>
        <v>1</v>
      </c>
      <c r="AC5238" s="2">
        <f t="shared" si="633"/>
        <v>2026</v>
      </c>
      <c r="AD5238" s="2" t="str">
        <f>IFERROR(VLOOKUP(A5238,'Aux Área'!$A$4:$B$123,2,0),"-")</f>
        <v>PESADOS</v>
      </c>
    </row>
    <row r="5239" spans="1:30" x14ac:dyDescent="0.3">
      <c r="A5239" t="s">
        <v>1987</v>
      </c>
      <c r="C5239" t="s">
        <v>15789</v>
      </c>
      <c r="F5239" t="s">
        <v>1990</v>
      </c>
      <c r="K5239" t="s">
        <v>276</v>
      </c>
      <c r="N5239" t="s">
        <v>15690</v>
      </c>
      <c r="O5239" t="s">
        <v>15244</v>
      </c>
      <c r="P5239" s="9" t="s">
        <v>15244</v>
      </c>
      <c r="Q5239" t="s">
        <v>40</v>
      </c>
      <c r="R5239" t="s">
        <v>15244</v>
      </c>
      <c r="S5239">
        <v>23.01</v>
      </c>
      <c r="U5239" s="8">
        <v>87.24</v>
      </c>
      <c r="AA5239" s="1">
        <f>IFERROR(DATEVALUE(C5239),"-")</f>
        <v>46043</v>
      </c>
      <c r="AB5239" s="2">
        <f>IFERROR(MONTH(AA5239),"-")</f>
        <v>1</v>
      </c>
      <c r="AC5239" s="2">
        <f>IFERROR(YEAR(AA5239),"-")</f>
        <v>2026</v>
      </c>
      <c r="AD5239" s="2" t="str">
        <f>IFERROR(VLOOKUP(A5239,'Aux Área'!$A$4:$B$123,2,0),"-")</f>
        <v>PESADOS</v>
      </c>
    </row>
    <row r="5240" spans="1:30" x14ac:dyDescent="0.3">
      <c r="A5240" t="s">
        <v>2212</v>
      </c>
      <c r="B5240" t="s">
        <v>2466</v>
      </c>
      <c r="C5240" t="s">
        <v>8361</v>
      </c>
      <c r="D5240" t="s">
        <v>2888</v>
      </c>
      <c r="E5240" t="s">
        <v>2889</v>
      </c>
      <c r="F5240" t="s">
        <v>2214</v>
      </c>
      <c r="G5240" t="s">
        <v>35</v>
      </c>
      <c r="H5240" t="s">
        <v>2215</v>
      </c>
      <c r="I5240" t="s">
        <v>839</v>
      </c>
      <c r="J5240" t="s">
        <v>285</v>
      </c>
      <c r="K5240" t="s">
        <v>286</v>
      </c>
      <c r="L5240" t="s">
        <v>91</v>
      </c>
      <c r="M5240" t="s">
        <v>38</v>
      </c>
      <c r="N5240" t="s">
        <v>668</v>
      </c>
      <c r="O5240" s="23">
        <v>308</v>
      </c>
      <c r="P5240" s="9">
        <v>5.82</v>
      </c>
      <c r="Q5240" t="s">
        <v>40</v>
      </c>
      <c r="R5240">
        <v>9407</v>
      </c>
      <c r="S5240" s="9">
        <v>52.96</v>
      </c>
      <c r="T5240" s="26">
        <v>5.7910000000000004</v>
      </c>
      <c r="U5240" s="8">
        <v>306.68</v>
      </c>
      <c r="V5240" t="s">
        <v>8362</v>
      </c>
      <c r="W5240" t="s">
        <v>2007</v>
      </c>
      <c r="X5240" t="s">
        <v>42</v>
      </c>
      <c r="Y5240" t="s">
        <v>2217</v>
      </c>
      <c r="AA5240" s="1">
        <f>DATEVALUE(C5240)</f>
        <v>46043</v>
      </c>
      <c r="AB5240" s="2">
        <f>MONTH(AA5240)</f>
        <v>1</v>
      </c>
      <c r="AC5240" s="2">
        <f>YEAR(AA5240)</f>
        <v>2026</v>
      </c>
      <c r="AD5240" s="2" t="str">
        <f>IFERROR(VLOOKUP(A5240,'Aux Área'!$A$4:$B$123,2,0),"-")</f>
        <v>APH</v>
      </c>
    </row>
    <row r="5241" spans="1:30" x14ac:dyDescent="0.3">
      <c r="A5241" t="s">
        <v>2041</v>
      </c>
      <c r="B5241" t="s">
        <v>2042</v>
      </c>
      <c r="C5241" t="s">
        <v>8363</v>
      </c>
      <c r="D5241" t="s">
        <v>1297</v>
      </c>
      <c r="E5241" t="s">
        <v>2221</v>
      </c>
      <c r="F5241" t="s">
        <v>2044</v>
      </c>
      <c r="G5241" t="s">
        <v>659</v>
      </c>
      <c r="H5241" t="s">
        <v>1996</v>
      </c>
      <c r="I5241" t="s">
        <v>1997</v>
      </c>
      <c r="J5241" t="s">
        <v>89</v>
      </c>
      <c r="K5241" t="s">
        <v>90</v>
      </c>
      <c r="L5241" t="s">
        <v>91</v>
      </c>
      <c r="M5241" t="s">
        <v>38</v>
      </c>
      <c r="N5241" t="s">
        <v>668</v>
      </c>
      <c r="O5241" s="23">
        <v>609</v>
      </c>
      <c r="P5241" s="9">
        <v>6.46</v>
      </c>
      <c r="Q5241" t="s">
        <v>40</v>
      </c>
      <c r="R5241">
        <v>22928</v>
      </c>
      <c r="S5241" s="9">
        <v>94.3</v>
      </c>
      <c r="T5241" s="26">
        <v>6.05</v>
      </c>
      <c r="U5241" s="8">
        <v>570.52</v>
      </c>
      <c r="V5241" t="s">
        <v>8364</v>
      </c>
      <c r="W5241" t="s">
        <v>1985</v>
      </c>
      <c r="X5241" t="s">
        <v>42</v>
      </c>
      <c r="Y5241" t="s">
        <v>1986</v>
      </c>
      <c r="AA5241" s="1">
        <f>DATEVALUE(C5241)</f>
        <v>46043</v>
      </c>
      <c r="AB5241" s="2">
        <f>MONTH(AA5241)</f>
        <v>1</v>
      </c>
      <c r="AC5241" s="2">
        <f>YEAR(AA5241)</f>
        <v>2026</v>
      </c>
      <c r="AD5241" s="2" t="str">
        <f>IFERROR(VLOOKUP(A5241,'Aux Área'!$A$4:$B$123,2,0),"-")</f>
        <v>PESADOS</v>
      </c>
    </row>
    <row r="5242" spans="1:30" x14ac:dyDescent="0.3">
      <c r="A5242" t="s">
        <v>2041</v>
      </c>
      <c r="C5242" t="s">
        <v>15726</v>
      </c>
      <c r="F5242" t="s">
        <v>2044</v>
      </c>
      <c r="K5242" t="s">
        <v>90</v>
      </c>
      <c r="N5242" t="s">
        <v>15690</v>
      </c>
      <c r="O5242" t="s">
        <v>15244</v>
      </c>
      <c r="P5242" s="9" t="s">
        <v>15244</v>
      </c>
      <c r="Q5242" t="s">
        <v>40</v>
      </c>
      <c r="R5242" t="s">
        <v>15244</v>
      </c>
      <c r="S5242">
        <v>4.49</v>
      </c>
      <c r="U5242" s="8">
        <v>15.67</v>
      </c>
      <c r="AA5242" s="1">
        <f>IFERROR(DATEVALUE(C5242),"-")</f>
        <v>46043</v>
      </c>
      <c r="AB5242" s="2">
        <f>IFERROR(MONTH(AA5242),"-")</f>
        <v>1</v>
      </c>
      <c r="AC5242" s="2">
        <f>IFERROR(YEAR(AA5242),"-")</f>
        <v>2026</v>
      </c>
      <c r="AD5242" s="2" t="str">
        <f>IFERROR(VLOOKUP(A5242,'Aux Área'!$A$4:$B$123,2,0),"-")</f>
        <v>PESADOS</v>
      </c>
    </row>
    <row r="5243" spans="1:30" x14ac:dyDescent="0.3">
      <c r="A5243" t="s">
        <v>2278</v>
      </c>
      <c r="B5243" t="s">
        <v>4664</v>
      </c>
      <c r="C5243" t="s">
        <v>8365</v>
      </c>
      <c r="D5243" t="s">
        <v>3310</v>
      </c>
      <c r="E5243" t="s">
        <v>3311</v>
      </c>
      <c r="F5243" t="s">
        <v>2281</v>
      </c>
      <c r="G5243" t="s">
        <v>1135</v>
      </c>
      <c r="H5243" t="s">
        <v>2275</v>
      </c>
      <c r="I5243" t="s">
        <v>1497</v>
      </c>
      <c r="J5243" t="s">
        <v>169</v>
      </c>
      <c r="K5243" t="s">
        <v>170</v>
      </c>
      <c r="L5243" t="s">
        <v>124</v>
      </c>
      <c r="M5243" t="s">
        <v>38</v>
      </c>
      <c r="N5243" t="s">
        <v>39</v>
      </c>
      <c r="O5243" s="10">
        <v>364</v>
      </c>
      <c r="P5243" s="24">
        <v>8.39</v>
      </c>
      <c r="Q5243" t="s">
        <v>40</v>
      </c>
      <c r="R5243" s="2">
        <v>816898</v>
      </c>
      <c r="S5243" s="9">
        <v>43.39</v>
      </c>
      <c r="T5243" s="26">
        <v>4.8899999999999997</v>
      </c>
      <c r="U5243" s="8">
        <v>212.18</v>
      </c>
      <c r="V5243" t="s">
        <v>41</v>
      </c>
      <c r="W5243" t="s">
        <v>2276</v>
      </c>
      <c r="X5243" t="s">
        <v>42</v>
      </c>
      <c r="Y5243" t="s">
        <v>2277</v>
      </c>
      <c r="AA5243" s="1">
        <f t="shared" ref="AA5243:AA5251" si="634">DATEVALUE(C5243)</f>
        <v>46043</v>
      </c>
      <c r="AB5243" s="2">
        <f t="shared" ref="AB5243:AB5251" si="635">MONTH(AA5243)</f>
        <v>1</v>
      </c>
      <c r="AC5243" s="2">
        <f t="shared" ref="AC5243:AC5251" si="636">YEAR(AA5243)</f>
        <v>2026</v>
      </c>
      <c r="AD5243" s="2" t="str">
        <f>IFERROR(VLOOKUP(A5243,'Aux Área'!$A$4:$B$123,2,0),"-")</f>
        <v>INSPEÇÃO</v>
      </c>
    </row>
    <row r="5244" spans="1:30" x14ac:dyDescent="0.3">
      <c r="A5244" t="s">
        <v>2306</v>
      </c>
      <c r="B5244" t="s">
        <v>4613</v>
      </c>
      <c r="C5244" t="s">
        <v>8366</v>
      </c>
      <c r="D5244" t="s">
        <v>7488</v>
      </c>
      <c r="E5244" t="s">
        <v>7489</v>
      </c>
      <c r="F5244" t="s">
        <v>2309</v>
      </c>
      <c r="G5244" t="s">
        <v>1135</v>
      </c>
      <c r="H5244" t="s">
        <v>2275</v>
      </c>
      <c r="I5244" t="s">
        <v>1497</v>
      </c>
      <c r="J5244" t="s">
        <v>89</v>
      </c>
      <c r="K5244" t="s">
        <v>90</v>
      </c>
      <c r="L5244" t="s">
        <v>91</v>
      </c>
      <c r="M5244" t="s">
        <v>38</v>
      </c>
      <c r="N5244" t="s">
        <v>39</v>
      </c>
      <c r="O5244" s="23">
        <v>311</v>
      </c>
      <c r="P5244" s="9">
        <v>8.11</v>
      </c>
      <c r="Q5244" t="s">
        <v>40</v>
      </c>
      <c r="R5244">
        <v>79102</v>
      </c>
      <c r="S5244" s="9">
        <v>38.369999999999997</v>
      </c>
      <c r="T5244" s="26">
        <v>5.09</v>
      </c>
      <c r="U5244" s="8">
        <v>195.3</v>
      </c>
      <c r="V5244" t="s">
        <v>8367</v>
      </c>
      <c r="W5244" t="s">
        <v>2276</v>
      </c>
      <c r="X5244" t="s">
        <v>42</v>
      </c>
      <c r="Y5244" t="s">
        <v>2277</v>
      </c>
      <c r="AA5244" s="1">
        <f t="shared" si="634"/>
        <v>46043</v>
      </c>
      <c r="AB5244" s="2">
        <f t="shared" si="635"/>
        <v>1</v>
      </c>
      <c r="AC5244" s="2">
        <f t="shared" si="636"/>
        <v>2026</v>
      </c>
      <c r="AD5244" s="2" t="str">
        <f>IFERROR(VLOOKUP(A5244,'Aux Área'!$A$4:$B$123,2,0),"-")</f>
        <v>INSPEÇÃO</v>
      </c>
    </row>
    <row r="5245" spans="1:30" x14ac:dyDescent="0.3">
      <c r="A5245" t="s">
        <v>5620</v>
      </c>
      <c r="B5245" t="s">
        <v>2315</v>
      </c>
      <c r="C5245" t="s">
        <v>8368</v>
      </c>
      <c r="D5245" t="s">
        <v>3205</v>
      </c>
      <c r="E5245" t="s">
        <v>3206</v>
      </c>
      <c r="F5245" t="s">
        <v>6208</v>
      </c>
      <c r="G5245" t="s">
        <v>1135</v>
      </c>
      <c r="H5245" t="s">
        <v>5545</v>
      </c>
      <c r="I5245" t="s">
        <v>839</v>
      </c>
      <c r="J5245" t="s">
        <v>1665</v>
      </c>
      <c r="K5245" t="s">
        <v>1666</v>
      </c>
      <c r="L5245" t="s">
        <v>301</v>
      </c>
      <c r="M5245" t="s">
        <v>38</v>
      </c>
      <c r="N5245" t="s">
        <v>39</v>
      </c>
      <c r="O5245" s="23">
        <v>282</v>
      </c>
      <c r="P5245" s="9">
        <v>6.83</v>
      </c>
      <c r="Q5245" t="s">
        <v>40</v>
      </c>
      <c r="R5245">
        <v>10770</v>
      </c>
      <c r="S5245" s="9">
        <v>41.26</v>
      </c>
      <c r="T5245" s="26">
        <v>4.8899999999999997</v>
      </c>
      <c r="U5245" s="8">
        <v>201.76</v>
      </c>
      <c r="V5245" t="s">
        <v>8369</v>
      </c>
      <c r="W5245" t="s">
        <v>2276</v>
      </c>
      <c r="X5245" t="s">
        <v>42</v>
      </c>
      <c r="Y5245" t="s">
        <v>2277</v>
      </c>
      <c r="AA5245" s="1">
        <f t="shared" si="634"/>
        <v>46043</v>
      </c>
      <c r="AB5245" s="2">
        <f t="shared" si="635"/>
        <v>1</v>
      </c>
      <c r="AC5245" s="2">
        <f t="shared" si="636"/>
        <v>2026</v>
      </c>
      <c r="AD5245" s="2" t="str">
        <f>IFERROR(VLOOKUP(A5245,'Aux Área'!$A$4:$B$123,2,0),"-")</f>
        <v>INSPEÇÃO</v>
      </c>
    </row>
    <row r="5246" spans="1:30" x14ac:dyDescent="0.3">
      <c r="A5246" t="s">
        <v>5543</v>
      </c>
      <c r="B5246" t="s">
        <v>3093</v>
      </c>
      <c r="C5246" t="s">
        <v>8370</v>
      </c>
      <c r="D5246" t="s">
        <v>391</v>
      </c>
      <c r="E5246" t="s">
        <v>392</v>
      </c>
      <c r="F5246" t="s">
        <v>6207</v>
      </c>
      <c r="G5246" t="s">
        <v>1135</v>
      </c>
      <c r="H5246" t="s">
        <v>5545</v>
      </c>
      <c r="I5246" t="s">
        <v>839</v>
      </c>
      <c r="J5246" t="s">
        <v>122</v>
      </c>
      <c r="K5246" t="s">
        <v>123</v>
      </c>
      <c r="L5246" t="s">
        <v>124</v>
      </c>
      <c r="M5246" t="s">
        <v>38</v>
      </c>
      <c r="N5246" t="s">
        <v>39</v>
      </c>
      <c r="O5246" s="23">
        <v>391</v>
      </c>
      <c r="P5246" s="9">
        <v>8.49</v>
      </c>
      <c r="Q5246" t="s">
        <v>40</v>
      </c>
      <c r="R5246">
        <v>8865</v>
      </c>
      <c r="S5246" s="9">
        <v>46.03</v>
      </c>
      <c r="T5246" s="26">
        <v>5.09</v>
      </c>
      <c r="U5246" s="8">
        <v>234.29</v>
      </c>
      <c r="V5246" t="s">
        <v>112</v>
      </c>
      <c r="W5246" t="s">
        <v>2276</v>
      </c>
      <c r="X5246" t="s">
        <v>42</v>
      </c>
      <c r="Y5246" t="s">
        <v>2277</v>
      </c>
      <c r="AA5246" s="1">
        <f t="shared" si="634"/>
        <v>46044</v>
      </c>
      <c r="AB5246" s="2">
        <f t="shared" si="635"/>
        <v>1</v>
      </c>
      <c r="AC5246" s="2">
        <f t="shared" si="636"/>
        <v>2026</v>
      </c>
      <c r="AD5246" s="2" t="str">
        <f>IFERROR(VLOOKUP(A5246,'Aux Área'!$A$4:$B$123,2,0),"-")</f>
        <v>INSPEÇÃO</v>
      </c>
    </row>
    <row r="5247" spans="1:30" x14ac:dyDescent="0.3">
      <c r="A5247" t="s">
        <v>2461</v>
      </c>
      <c r="B5247" t="s">
        <v>5008</v>
      </c>
      <c r="C5247" t="s">
        <v>8371</v>
      </c>
      <c r="D5247" t="s">
        <v>5160</v>
      </c>
      <c r="E5247" t="s">
        <v>5161</v>
      </c>
      <c r="F5247" t="s">
        <v>3574</v>
      </c>
      <c r="G5247" t="s">
        <v>1135</v>
      </c>
      <c r="H5247" t="s">
        <v>2275</v>
      </c>
      <c r="I5247" t="s">
        <v>1497</v>
      </c>
      <c r="J5247" t="s">
        <v>275</v>
      </c>
      <c r="K5247" t="s">
        <v>276</v>
      </c>
      <c r="L5247" t="s">
        <v>124</v>
      </c>
      <c r="M5247" t="s">
        <v>38</v>
      </c>
      <c r="N5247" t="s">
        <v>39</v>
      </c>
      <c r="O5247" s="23">
        <v>378</v>
      </c>
      <c r="P5247" s="9">
        <v>9.7899999999999991</v>
      </c>
      <c r="Q5247" t="s">
        <v>40</v>
      </c>
      <c r="R5247">
        <v>67025</v>
      </c>
      <c r="S5247" s="9">
        <v>38.630000000000003</v>
      </c>
      <c r="T5247" s="26">
        <v>4.79</v>
      </c>
      <c r="U5247" s="8">
        <v>185.04</v>
      </c>
      <c r="V5247" t="s">
        <v>8372</v>
      </c>
      <c r="W5247" t="s">
        <v>2276</v>
      </c>
      <c r="X5247" t="s">
        <v>42</v>
      </c>
      <c r="Y5247" t="s">
        <v>2277</v>
      </c>
      <c r="AA5247" s="1">
        <f t="shared" si="634"/>
        <v>46044</v>
      </c>
      <c r="AB5247" s="2">
        <f t="shared" si="635"/>
        <v>1</v>
      </c>
      <c r="AC5247" s="2">
        <f t="shared" si="636"/>
        <v>2026</v>
      </c>
      <c r="AD5247" s="2" t="str">
        <f>IFERROR(VLOOKUP(A5247,'Aux Área'!$A$4:$B$123,2,0),"-")</f>
        <v>INSPEÇÃO</v>
      </c>
    </row>
    <row r="5248" spans="1:30" x14ac:dyDescent="0.3">
      <c r="A5248" t="s">
        <v>2643</v>
      </c>
      <c r="B5248" t="s">
        <v>2307</v>
      </c>
      <c r="C5248" t="s">
        <v>8373</v>
      </c>
      <c r="D5248" t="s">
        <v>7196</v>
      </c>
      <c r="E5248" t="s">
        <v>7197</v>
      </c>
      <c r="F5248" t="s">
        <v>2646</v>
      </c>
      <c r="G5248" t="s">
        <v>1300</v>
      </c>
      <c r="H5248" t="s">
        <v>1301</v>
      </c>
      <c r="I5248" t="s">
        <v>37</v>
      </c>
      <c r="J5248" t="s">
        <v>122</v>
      </c>
      <c r="K5248" t="s">
        <v>123</v>
      </c>
      <c r="L5248" t="s">
        <v>124</v>
      </c>
      <c r="M5248" t="s">
        <v>38</v>
      </c>
      <c r="N5248" t="s">
        <v>39</v>
      </c>
      <c r="O5248" s="23">
        <v>345</v>
      </c>
      <c r="P5248" s="9">
        <v>9.69</v>
      </c>
      <c r="Q5248" t="s">
        <v>40</v>
      </c>
      <c r="R5248">
        <v>81969</v>
      </c>
      <c r="S5248" s="9">
        <v>35.590000000000003</v>
      </c>
      <c r="T5248" s="26">
        <v>5.0609999999999999</v>
      </c>
      <c r="U5248" s="8">
        <v>180.13</v>
      </c>
      <c r="V5248" t="s">
        <v>112</v>
      </c>
      <c r="W5248" t="s">
        <v>2276</v>
      </c>
      <c r="X5248" t="s">
        <v>42</v>
      </c>
      <c r="Y5248" t="s">
        <v>2277</v>
      </c>
      <c r="AA5248" s="1">
        <f t="shared" si="634"/>
        <v>46044</v>
      </c>
      <c r="AB5248" s="2">
        <f t="shared" si="635"/>
        <v>1</v>
      </c>
      <c r="AC5248" s="2">
        <f t="shared" si="636"/>
        <v>2026</v>
      </c>
      <c r="AD5248" s="2" t="str">
        <f>IFERROR(VLOOKUP(A5248,'Aux Área'!$A$4:$B$123,2,0),"-")</f>
        <v>INSPEÇÃO</v>
      </c>
    </row>
    <row r="5249" spans="1:30" x14ac:dyDescent="0.3">
      <c r="A5249" t="s">
        <v>2282</v>
      </c>
      <c r="B5249" t="s">
        <v>4679</v>
      </c>
      <c r="C5249" t="s">
        <v>8374</v>
      </c>
      <c r="D5249" t="s">
        <v>7064</v>
      </c>
      <c r="E5249" t="s">
        <v>7065</v>
      </c>
      <c r="F5249" t="s">
        <v>2285</v>
      </c>
      <c r="G5249" t="s">
        <v>1135</v>
      </c>
      <c r="H5249" t="s">
        <v>2275</v>
      </c>
      <c r="I5249" t="s">
        <v>1497</v>
      </c>
      <c r="J5249" t="s">
        <v>165</v>
      </c>
      <c r="K5249" t="s">
        <v>166</v>
      </c>
      <c r="L5249" t="s">
        <v>167</v>
      </c>
      <c r="M5249" t="s">
        <v>38</v>
      </c>
      <c r="N5249" t="s">
        <v>39</v>
      </c>
      <c r="O5249" s="23">
        <v>474</v>
      </c>
      <c r="P5249" s="9">
        <v>11.53</v>
      </c>
      <c r="Q5249" t="s">
        <v>40</v>
      </c>
      <c r="R5249">
        <v>73219</v>
      </c>
      <c r="S5249" s="9">
        <v>41.12</v>
      </c>
      <c r="T5249" s="26">
        <v>4.79</v>
      </c>
      <c r="U5249" s="8">
        <v>196.97</v>
      </c>
      <c r="V5249" t="s">
        <v>112</v>
      </c>
      <c r="W5249" t="s">
        <v>2276</v>
      </c>
      <c r="X5249" t="s">
        <v>42</v>
      </c>
      <c r="Y5249" t="s">
        <v>2277</v>
      </c>
      <c r="AA5249" s="1">
        <f t="shared" si="634"/>
        <v>46044</v>
      </c>
      <c r="AB5249" s="2">
        <f t="shared" si="635"/>
        <v>1</v>
      </c>
      <c r="AC5249" s="2">
        <f t="shared" si="636"/>
        <v>2026</v>
      </c>
      <c r="AD5249" s="2" t="str">
        <f>IFERROR(VLOOKUP(A5249,'Aux Área'!$A$4:$B$123,2,0),"-")</f>
        <v>INSPEÇÃO</v>
      </c>
    </row>
    <row r="5250" spans="1:30" x14ac:dyDescent="0.3">
      <c r="A5250" t="s">
        <v>2278</v>
      </c>
      <c r="B5250" t="s">
        <v>4664</v>
      </c>
      <c r="C5250" t="s">
        <v>8375</v>
      </c>
      <c r="D5250" t="s">
        <v>3310</v>
      </c>
      <c r="E5250" t="s">
        <v>3311</v>
      </c>
      <c r="F5250" t="s">
        <v>2281</v>
      </c>
      <c r="G5250" t="s">
        <v>1135</v>
      </c>
      <c r="H5250" t="s">
        <v>2275</v>
      </c>
      <c r="I5250" t="s">
        <v>1497</v>
      </c>
      <c r="J5250" t="s">
        <v>165</v>
      </c>
      <c r="K5250" t="s">
        <v>166</v>
      </c>
      <c r="L5250" t="s">
        <v>167</v>
      </c>
      <c r="M5250" t="s">
        <v>38</v>
      </c>
      <c r="N5250" t="s">
        <v>39</v>
      </c>
      <c r="O5250" s="10">
        <v>387</v>
      </c>
      <c r="P5250" s="24">
        <v>9.98</v>
      </c>
      <c r="Q5250" t="s">
        <v>40</v>
      </c>
      <c r="R5250">
        <v>87285</v>
      </c>
      <c r="S5250" s="9">
        <v>38.78</v>
      </c>
      <c r="T5250" s="26">
        <v>4.79</v>
      </c>
      <c r="U5250" s="8">
        <v>185.76</v>
      </c>
      <c r="V5250" t="s">
        <v>112</v>
      </c>
      <c r="W5250" t="s">
        <v>2276</v>
      </c>
      <c r="X5250" t="s">
        <v>42</v>
      </c>
      <c r="Y5250" t="s">
        <v>2277</v>
      </c>
      <c r="AA5250" s="1">
        <f t="shared" si="634"/>
        <v>46044</v>
      </c>
      <c r="AB5250" s="2">
        <f t="shared" si="635"/>
        <v>1</v>
      </c>
      <c r="AC5250" s="2">
        <f t="shared" si="636"/>
        <v>2026</v>
      </c>
      <c r="AD5250" s="2" t="str">
        <f>IFERROR(VLOOKUP(A5250,'Aux Área'!$A$4:$B$123,2,0),"-")</f>
        <v>INSPEÇÃO</v>
      </c>
    </row>
    <row r="5251" spans="1:30" x14ac:dyDescent="0.3">
      <c r="A5251" t="s">
        <v>2347</v>
      </c>
      <c r="B5251" t="s">
        <v>2348</v>
      </c>
      <c r="C5251" t="s">
        <v>8376</v>
      </c>
      <c r="D5251" t="s">
        <v>3633</v>
      </c>
      <c r="E5251" t="s">
        <v>3634</v>
      </c>
      <c r="F5251" t="s">
        <v>2350</v>
      </c>
      <c r="G5251" t="s">
        <v>659</v>
      </c>
      <c r="H5251" t="s">
        <v>1996</v>
      </c>
      <c r="I5251" t="s">
        <v>1997</v>
      </c>
      <c r="J5251" t="s">
        <v>237</v>
      </c>
      <c r="K5251" t="s">
        <v>238</v>
      </c>
      <c r="L5251" t="s">
        <v>110</v>
      </c>
      <c r="M5251" t="s">
        <v>38</v>
      </c>
      <c r="N5251" t="s">
        <v>668</v>
      </c>
      <c r="O5251" s="23">
        <v>436</v>
      </c>
      <c r="P5251" s="9">
        <v>5.48</v>
      </c>
      <c r="Q5251" t="s">
        <v>40</v>
      </c>
      <c r="R5251">
        <v>22486</v>
      </c>
      <c r="S5251" s="9">
        <v>79.59</v>
      </c>
      <c r="T5251" s="26">
        <v>6.04</v>
      </c>
      <c r="U5251" s="8">
        <v>480.72</v>
      </c>
      <c r="V5251" t="s">
        <v>41</v>
      </c>
      <c r="W5251" t="s">
        <v>1985</v>
      </c>
      <c r="X5251" t="s">
        <v>42</v>
      </c>
      <c r="Y5251" t="s">
        <v>1986</v>
      </c>
      <c r="AA5251" s="1">
        <f t="shared" si="634"/>
        <v>46044</v>
      </c>
      <c r="AB5251" s="2">
        <f t="shared" si="635"/>
        <v>1</v>
      </c>
      <c r="AC5251" s="2">
        <f t="shared" si="636"/>
        <v>2026</v>
      </c>
      <c r="AD5251" s="2" t="str">
        <f>IFERROR(VLOOKUP(A5251,'Aux Área'!$A$4:$B$123,2,0),"-")</f>
        <v>PESADOS</v>
      </c>
    </row>
    <row r="5252" spans="1:30" x14ac:dyDescent="0.3">
      <c r="A5252" t="s">
        <v>2347</v>
      </c>
      <c r="C5252" t="s">
        <v>8376</v>
      </c>
      <c r="F5252" t="s">
        <v>2350</v>
      </c>
      <c r="K5252" t="s">
        <v>238</v>
      </c>
      <c r="N5252" t="s">
        <v>15690</v>
      </c>
      <c r="O5252" t="s">
        <v>15244</v>
      </c>
      <c r="P5252" s="9" t="s">
        <v>15244</v>
      </c>
      <c r="Q5252" t="s">
        <v>40</v>
      </c>
      <c r="R5252" t="s">
        <v>15244</v>
      </c>
      <c r="S5252">
        <v>5.0599999999999996</v>
      </c>
      <c r="U5252" s="8">
        <v>20.190000000000001</v>
      </c>
      <c r="AA5252" s="1">
        <f>IFERROR(DATEVALUE(C5252),"-")</f>
        <v>46044</v>
      </c>
      <c r="AB5252" s="2">
        <f>IFERROR(MONTH(AA5252),"-")</f>
        <v>1</v>
      </c>
      <c r="AC5252" s="2">
        <f>IFERROR(YEAR(AA5252),"-")</f>
        <v>2026</v>
      </c>
      <c r="AD5252" s="2" t="str">
        <f>IFERROR(VLOOKUP(A5252,'Aux Área'!$A$4:$B$123,2,0),"-")</f>
        <v>PESADOS</v>
      </c>
    </row>
    <row r="5253" spans="1:30" x14ac:dyDescent="0.3">
      <c r="A5253" t="s">
        <v>70</v>
      </c>
      <c r="B5253" t="s">
        <v>272</v>
      </c>
      <c r="C5253" t="s">
        <v>8377</v>
      </c>
      <c r="D5253" t="s">
        <v>224</v>
      </c>
      <c r="E5253" t="s">
        <v>225</v>
      </c>
      <c r="F5253" t="s">
        <v>71</v>
      </c>
      <c r="G5253" t="s">
        <v>35</v>
      </c>
      <c r="H5253" t="s">
        <v>36</v>
      </c>
      <c r="I5253" t="s">
        <v>37</v>
      </c>
      <c r="J5253" t="s">
        <v>8378</v>
      </c>
      <c r="K5253" t="s">
        <v>8379</v>
      </c>
      <c r="L5253" t="s">
        <v>261</v>
      </c>
      <c r="M5253" t="s">
        <v>38</v>
      </c>
      <c r="N5253" t="s">
        <v>39</v>
      </c>
      <c r="O5253" s="23">
        <v>292</v>
      </c>
      <c r="P5253" s="9">
        <v>8.67</v>
      </c>
      <c r="Q5253" t="s">
        <v>40</v>
      </c>
      <c r="R5253">
        <v>12492</v>
      </c>
      <c r="S5253" s="9">
        <v>33.68</v>
      </c>
      <c r="T5253" s="26">
        <v>4.6900000000000004</v>
      </c>
      <c r="U5253" s="8">
        <v>157.96</v>
      </c>
      <c r="V5253" t="s">
        <v>41</v>
      </c>
      <c r="W5253" t="s">
        <v>2007</v>
      </c>
      <c r="X5253" t="s">
        <v>42</v>
      </c>
      <c r="Y5253" t="s">
        <v>1740</v>
      </c>
      <c r="AA5253" s="1">
        <f t="shared" ref="AA5253:AA5267" si="637">DATEVALUE(C5253)</f>
        <v>46044</v>
      </c>
      <c r="AB5253" s="2">
        <f t="shared" ref="AB5253:AB5267" si="638">MONTH(AA5253)</f>
        <v>1</v>
      </c>
      <c r="AC5253" s="2">
        <f t="shared" ref="AC5253:AC5267" si="639">YEAR(AA5253)</f>
        <v>2026</v>
      </c>
      <c r="AD5253" s="2" t="str">
        <f>IFERROR(VLOOKUP(A5253,'Aux Área'!$A$4:$B$123,2,0),"-")</f>
        <v>QSMS</v>
      </c>
    </row>
    <row r="5254" spans="1:30" x14ac:dyDescent="0.3">
      <c r="A5254" t="s">
        <v>3092</v>
      </c>
      <c r="B5254" t="s">
        <v>4774</v>
      </c>
      <c r="C5254" t="s">
        <v>8380</v>
      </c>
      <c r="D5254" t="s">
        <v>3276</v>
      </c>
      <c r="E5254" t="s">
        <v>3277</v>
      </c>
      <c r="F5254" t="s">
        <v>3594</v>
      </c>
      <c r="G5254" t="s">
        <v>1135</v>
      </c>
      <c r="H5254" t="s">
        <v>2275</v>
      </c>
      <c r="I5254" t="s">
        <v>1497</v>
      </c>
      <c r="J5254" t="s">
        <v>231</v>
      </c>
      <c r="K5254" t="s">
        <v>232</v>
      </c>
      <c r="L5254" t="s">
        <v>217</v>
      </c>
      <c r="M5254" t="s">
        <v>38</v>
      </c>
      <c r="N5254" t="s">
        <v>39</v>
      </c>
      <c r="O5254" s="23">
        <v>404</v>
      </c>
      <c r="P5254" s="9">
        <v>9.81</v>
      </c>
      <c r="Q5254" t="s">
        <v>40</v>
      </c>
      <c r="R5254">
        <v>67940</v>
      </c>
      <c r="S5254" s="9">
        <v>41.2</v>
      </c>
      <c r="T5254" s="26">
        <v>4.8609999999999998</v>
      </c>
      <c r="U5254" s="8">
        <v>200.27</v>
      </c>
      <c r="V5254" t="s">
        <v>8381</v>
      </c>
      <c r="W5254" t="s">
        <v>2276</v>
      </c>
      <c r="X5254" t="s">
        <v>42</v>
      </c>
      <c r="Y5254" t="s">
        <v>2277</v>
      </c>
      <c r="AA5254" s="1">
        <f t="shared" si="637"/>
        <v>46044</v>
      </c>
      <c r="AB5254" s="2">
        <f t="shared" si="638"/>
        <v>1</v>
      </c>
      <c r="AC5254" s="2">
        <f t="shared" si="639"/>
        <v>2026</v>
      </c>
      <c r="AD5254" s="2" t="str">
        <f>IFERROR(VLOOKUP(A5254,'Aux Área'!$A$4:$B$123,2,0),"-")</f>
        <v>INSPEÇÃO</v>
      </c>
    </row>
    <row r="5255" spans="1:30" x14ac:dyDescent="0.3">
      <c r="A5255" t="s">
        <v>54</v>
      </c>
      <c r="B5255" t="s">
        <v>319</v>
      </c>
      <c r="C5255" t="s">
        <v>8382</v>
      </c>
      <c r="D5255" t="s">
        <v>1480</v>
      </c>
      <c r="E5255" t="s">
        <v>1481</v>
      </c>
      <c r="F5255" t="s">
        <v>55</v>
      </c>
      <c r="G5255" t="s">
        <v>35</v>
      </c>
      <c r="H5255" t="s">
        <v>36</v>
      </c>
      <c r="I5255" t="s">
        <v>37</v>
      </c>
      <c r="J5255" t="s">
        <v>1511</v>
      </c>
      <c r="K5255" t="s">
        <v>1512</v>
      </c>
      <c r="L5255" t="s">
        <v>1513</v>
      </c>
      <c r="M5255" t="s">
        <v>1514</v>
      </c>
      <c r="N5255" t="s">
        <v>39</v>
      </c>
      <c r="O5255" s="23">
        <v>369</v>
      </c>
      <c r="P5255" s="9">
        <v>10.61</v>
      </c>
      <c r="Q5255" t="s">
        <v>40</v>
      </c>
      <c r="R5255">
        <v>36040</v>
      </c>
      <c r="S5255" s="9">
        <v>34.78</v>
      </c>
      <c r="T5255" s="26">
        <v>4.6900000000000004</v>
      </c>
      <c r="U5255" s="8">
        <v>163.12</v>
      </c>
      <c r="V5255" t="s">
        <v>8383</v>
      </c>
      <c r="W5255" t="s">
        <v>2007</v>
      </c>
      <c r="X5255" t="s">
        <v>42</v>
      </c>
      <c r="Y5255" t="s">
        <v>1740</v>
      </c>
      <c r="AA5255" s="1">
        <f t="shared" si="637"/>
        <v>46044</v>
      </c>
      <c r="AB5255" s="2">
        <f t="shared" si="638"/>
        <v>1</v>
      </c>
      <c r="AC5255" s="2">
        <f t="shared" si="639"/>
        <v>2026</v>
      </c>
      <c r="AD5255" s="2" t="str">
        <f>IFERROR(VLOOKUP(A5255,'Aux Área'!$A$4:$B$123,2,0),"-")</f>
        <v>ENGENHARIA</v>
      </c>
    </row>
    <row r="5256" spans="1:30" x14ac:dyDescent="0.3">
      <c r="A5256" t="s">
        <v>2638</v>
      </c>
      <c r="B5256" t="s">
        <v>4593</v>
      </c>
      <c r="C5256" t="s">
        <v>8384</v>
      </c>
      <c r="D5256" t="s">
        <v>7192</v>
      </c>
      <c r="E5256" t="s">
        <v>7193</v>
      </c>
      <c r="F5256" t="s">
        <v>2641</v>
      </c>
      <c r="G5256" t="s">
        <v>1135</v>
      </c>
      <c r="H5256" t="s">
        <v>2275</v>
      </c>
      <c r="I5256" t="s">
        <v>1497</v>
      </c>
      <c r="J5256" t="s">
        <v>275</v>
      </c>
      <c r="K5256" t="s">
        <v>276</v>
      </c>
      <c r="L5256" t="s">
        <v>124</v>
      </c>
      <c r="M5256" t="s">
        <v>38</v>
      </c>
      <c r="N5256" t="s">
        <v>39</v>
      </c>
      <c r="O5256" s="23">
        <v>426</v>
      </c>
      <c r="P5256" s="9">
        <v>11.17</v>
      </c>
      <c r="Q5256" t="s">
        <v>40</v>
      </c>
      <c r="R5256">
        <v>74296</v>
      </c>
      <c r="S5256" s="9">
        <v>38.14</v>
      </c>
      <c r="T5256" s="26">
        <v>4.79</v>
      </c>
      <c r="U5256" s="8">
        <v>182.69</v>
      </c>
      <c r="V5256" t="s">
        <v>8385</v>
      </c>
      <c r="W5256" t="s">
        <v>2276</v>
      </c>
      <c r="X5256" t="s">
        <v>42</v>
      </c>
      <c r="Y5256" t="s">
        <v>2277</v>
      </c>
      <c r="AA5256" s="1">
        <f t="shared" si="637"/>
        <v>46044</v>
      </c>
      <c r="AB5256" s="2">
        <f t="shared" si="638"/>
        <v>1</v>
      </c>
      <c r="AC5256" s="2">
        <f t="shared" si="639"/>
        <v>2026</v>
      </c>
      <c r="AD5256" s="2" t="str">
        <f>IFERROR(VLOOKUP(A5256,'Aux Área'!$A$4:$B$123,2,0),"-")</f>
        <v>INSPEÇÃO</v>
      </c>
    </row>
    <row r="5257" spans="1:30" x14ac:dyDescent="0.3">
      <c r="A5257" t="s">
        <v>62</v>
      </c>
      <c r="B5257" t="s">
        <v>1455</v>
      </c>
      <c r="C5257" t="s">
        <v>8386</v>
      </c>
      <c r="D5257" t="s">
        <v>158</v>
      </c>
      <c r="E5257" t="s">
        <v>159</v>
      </c>
      <c r="F5257" t="s">
        <v>63</v>
      </c>
      <c r="G5257" t="s">
        <v>35</v>
      </c>
      <c r="H5257" t="s">
        <v>36</v>
      </c>
      <c r="I5257" t="s">
        <v>37</v>
      </c>
      <c r="J5257" t="s">
        <v>526</v>
      </c>
      <c r="K5257" t="s">
        <v>527</v>
      </c>
      <c r="L5257" t="s">
        <v>124</v>
      </c>
      <c r="M5257" t="s">
        <v>38</v>
      </c>
      <c r="N5257" t="s">
        <v>39</v>
      </c>
      <c r="O5257" s="23">
        <v>294</v>
      </c>
      <c r="P5257" s="9">
        <v>7.89</v>
      </c>
      <c r="Q5257" t="s">
        <v>40</v>
      </c>
      <c r="R5257">
        <v>55210</v>
      </c>
      <c r="S5257" s="9">
        <v>37.270000000000003</v>
      </c>
      <c r="T5257" s="26">
        <v>4.9909999999999997</v>
      </c>
      <c r="U5257" s="8">
        <v>186</v>
      </c>
      <c r="V5257" t="s">
        <v>41</v>
      </c>
      <c r="W5257" t="s">
        <v>2007</v>
      </c>
      <c r="X5257" t="s">
        <v>42</v>
      </c>
      <c r="Y5257" t="s">
        <v>1740</v>
      </c>
      <c r="AA5257" s="1">
        <f t="shared" si="637"/>
        <v>46044</v>
      </c>
      <c r="AB5257" s="2">
        <f t="shared" si="638"/>
        <v>1</v>
      </c>
      <c r="AC5257" s="2">
        <f t="shared" si="639"/>
        <v>2026</v>
      </c>
      <c r="AD5257" s="2" t="str">
        <f>IFERROR(VLOOKUP(A5257,'Aux Área'!$A$4:$B$123,2,0),"-")</f>
        <v>CONSERVA</v>
      </c>
    </row>
    <row r="5258" spans="1:30" x14ac:dyDescent="0.3">
      <c r="A5258" t="s">
        <v>52</v>
      </c>
      <c r="B5258" t="s">
        <v>1449</v>
      </c>
      <c r="C5258" t="s">
        <v>8387</v>
      </c>
      <c r="D5258" t="s">
        <v>3197</v>
      </c>
      <c r="E5258" t="s">
        <v>3198</v>
      </c>
      <c r="F5258" t="s">
        <v>53</v>
      </c>
      <c r="G5258" t="s">
        <v>35</v>
      </c>
      <c r="H5258" t="s">
        <v>36</v>
      </c>
      <c r="I5258" t="s">
        <v>37</v>
      </c>
      <c r="J5258" t="s">
        <v>122</v>
      </c>
      <c r="K5258" t="s">
        <v>123</v>
      </c>
      <c r="L5258" t="s">
        <v>124</v>
      </c>
      <c r="M5258" t="s">
        <v>38</v>
      </c>
      <c r="N5258" t="s">
        <v>39</v>
      </c>
      <c r="O5258" s="23">
        <v>393</v>
      </c>
      <c r="P5258" s="9">
        <v>10.45</v>
      </c>
      <c r="Q5258" t="s">
        <v>40</v>
      </c>
      <c r="R5258">
        <v>46795</v>
      </c>
      <c r="S5258" s="9">
        <v>37.61</v>
      </c>
      <c r="T5258" s="26">
        <v>5.1050000000000004</v>
      </c>
      <c r="U5258" s="8">
        <v>192</v>
      </c>
      <c r="V5258" t="s">
        <v>112</v>
      </c>
      <c r="W5258" t="s">
        <v>2007</v>
      </c>
      <c r="X5258" t="s">
        <v>42</v>
      </c>
      <c r="Y5258" t="s">
        <v>1740</v>
      </c>
      <c r="AA5258" s="1">
        <f t="shared" si="637"/>
        <v>46044</v>
      </c>
      <c r="AB5258" s="2">
        <f t="shared" si="638"/>
        <v>1</v>
      </c>
      <c r="AC5258" s="2">
        <f t="shared" si="639"/>
        <v>2026</v>
      </c>
      <c r="AD5258" s="2" t="str">
        <f>IFERROR(VLOOKUP(A5258,'Aux Área'!$A$4:$B$123,2,0),"-")</f>
        <v>OPERAÇÃO</v>
      </c>
    </row>
    <row r="5259" spans="1:30" x14ac:dyDescent="0.3">
      <c r="A5259" t="s">
        <v>2494</v>
      </c>
      <c r="B5259" t="s">
        <v>2495</v>
      </c>
      <c r="C5259" t="s">
        <v>8388</v>
      </c>
      <c r="D5259" t="s">
        <v>2468</v>
      </c>
      <c r="E5259" t="s">
        <v>2469</v>
      </c>
      <c r="F5259" t="s">
        <v>2497</v>
      </c>
      <c r="G5259" t="s">
        <v>659</v>
      </c>
      <c r="H5259" t="s">
        <v>2215</v>
      </c>
      <c r="I5259" t="s">
        <v>667</v>
      </c>
      <c r="J5259" t="s">
        <v>241</v>
      </c>
      <c r="K5259" t="s">
        <v>242</v>
      </c>
      <c r="L5259" t="s">
        <v>110</v>
      </c>
      <c r="M5259" t="s">
        <v>38</v>
      </c>
      <c r="N5259" t="s">
        <v>668</v>
      </c>
      <c r="O5259" s="23">
        <v>248</v>
      </c>
      <c r="P5259" s="9">
        <v>4.54</v>
      </c>
      <c r="Q5259" t="s">
        <v>40</v>
      </c>
      <c r="R5259">
        <v>10228</v>
      </c>
      <c r="S5259" s="9">
        <v>54.63</v>
      </c>
      <c r="T5259" s="26">
        <v>5.89</v>
      </c>
      <c r="U5259" s="8">
        <v>321.75</v>
      </c>
      <c r="V5259" t="s">
        <v>41</v>
      </c>
      <c r="W5259" t="s">
        <v>2007</v>
      </c>
      <c r="X5259" t="s">
        <v>42</v>
      </c>
      <c r="Y5259" t="s">
        <v>1740</v>
      </c>
      <c r="AA5259" s="1">
        <f t="shared" si="637"/>
        <v>46044</v>
      </c>
      <c r="AB5259" s="2">
        <f t="shared" si="638"/>
        <v>1</v>
      </c>
      <c r="AC5259" s="2">
        <f t="shared" si="639"/>
        <v>2026</v>
      </c>
      <c r="AD5259" s="2" t="str">
        <f>IFERROR(VLOOKUP(A5259,'Aux Área'!$A$4:$B$123,2,0),"-")</f>
        <v>APH</v>
      </c>
    </row>
    <row r="5260" spans="1:30" x14ac:dyDescent="0.3">
      <c r="A5260" t="s">
        <v>64</v>
      </c>
      <c r="B5260" t="s">
        <v>332</v>
      </c>
      <c r="C5260" t="s">
        <v>8389</v>
      </c>
      <c r="D5260" t="s">
        <v>127</v>
      </c>
      <c r="E5260" t="s">
        <v>128</v>
      </c>
      <c r="F5260" t="s">
        <v>65</v>
      </c>
      <c r="G5260" t="s">
        <v>35</v>
      </c>
      <c r="H5260" t="s">
        <v>36</v>
      </c>
      <c r="I5260" t="s">
        <v>37</v>
      </c>
      <c r="J5260" t="s">
        <v>241</v>
      </c>
      <c r="K5260" t="s">
        <v>242</v>
      </c>
      <c r="L5260" t="s">
        <v>110</v>
      </c>
      <c r="M5260" t="s">
        <v>38</v>
      </c>
      <c r="N5260" t="s">
        <v>39</v>
      </c>
      <c r="O5260" s="23">
        <v>378</v>
      </c>
      <c r="P5260" s="9">
        <v>10.47</v>
      </c>
      <c r="Q5260" t="s">
        <v>40</v>
      </c>
      <c r="R5260">
        <v>42683</v>
      </c>
      <c r="S5260" s="9">
        <v>36.11</v>
      </c>
      <c r="T5260" s="26">
        <v>4.99</v>
      </c>
      <c r="U5260" s="8">
        <v>180.19</v>
      </c>
      <c r="V5260" t="s">
        <v>41</v>
      </c>
      <c r="W5260" t="s">
        <v>2007</v>
      </c>
      <c r="X5260" t="s">
        <v>42</v>
      </c>
      <c r="Y5260" t="s">
        <v>1740</v>
      </c>
      <c r="AA5260" s="1">
        <f t="shared" si="637"/>
        <v>46044</v>
      </c>
      <c r="AB5260" s="2">
        <f t="shared" si="638"/>
        <v>1</v>
      </c>
      <c r="AC5260" s="2">
        <f t="shared" si="639"/>
        <v>2026</v>
      </c>
      <c r="AD5260" s="2" t="str">
        <f>IFERROR(VLOOKUP(A5260,'Aux Área'!$A$4:$B$123,2,0),"-")</f>
        <v>ENGENHARIA</v>
      </c>
    </row>
    <row r="5261" spans="1:30" x14ac:dyDescent="0.3">
      <c r="A5261" t="s">
        <v>58</v>
      </c>
      <c r="B5261" t="s">
        <v>250</v>
      </c>
      <c r="C5261" t="s">
        <v>8390</v>
      </c>
      <c r="D5261" t="s">
        <v>87</v>
      </c>
      <c r="E5261" t="s">
        <v>88</v>
      </c>
      <c r="F5261" t="s">
        <v>59</v>
      </c>
      <c r="G5261" t="s">
        <v>35</v>
      </c>
      <c r="H5261" t="s">
        <v>36</v>
      </c>
      <c r="I5261" t="s">
        <v>37</v>
      </c>
      <c r="J5261" t="s">
        <v>285</v>
      </c>
      <c r="K5261" t="s">
        <v>286</v>
      </c>
      <c r="L5261" t="s">
        <v>91</v>
      </c>
      <c r="M5261" t="s">
        <v>38</v>
      </c>
      <c r="N5261" t="s">
        <v>39</v>
      </c>
      <c r="O5261" s="23">
        <v>392</v>
      </c>
      <c r="P5261" s="9">
        <v>9.89</v>
      </c>
      <c r="Q5261" t="s">
        <v>40</v>
      </c>
      <c r="R5261">
        <v>69842</v>
      </c>
      <c r="S5261" s="9">
        <v>39.65</v>
      </c>
      <c r="T5261" s="26">
        <v>4.8899999999999997</v>
      </c>
      <c r="U5261" s="8">
        <v>193.89</v>
      </c>
      <c r="V5261" t="s">
        <v>8391</v>
      </c>
      <c r="W5261" t="s">
        <v>2007</v>
      </c>
      <c r="X5261" t="s">
        <v>42</v>
      </c>
      <c r="Y5261" t="s">
        <v>1740</v>
      </c>
      <c r="AA5261" s="1">
        <f t="shared" si="637"/>
        <v>46044</v>
      </c>
      <c r="AB5261" s="2">
        <f t="shared" si="638"/>
        <v>1</v>
      </c>
      <c r="AC5261" s="2">
        <f t="shared" si="639"/>
        <v>2026</v>
      </c>
      <c r="AD5261" s="2" t="str">
        <f>IFERROR(VLOOKUP(A5261,'Aux Área'!$A$4:$B$123,2,0),"-")</f>
        <v>CONSERVA</v>
      </c>
    </row>
    <row r="5262" spans="1:30" x14ac:dyDescent="0.3">
      <c r="A5262" t="s">
        <v>2306</v>
      </c>
      <c r="B5262" t="s">
        <v>4613</v>
      </c>
      <c r="C5262" t="s">
        <v>8392</v>
      </c>
      <c r="D5262" t="s">
        <v>4386</v>
      </c>
      <c r="E5262" t="s">
        <v>4387</v>
      </c>
      <c r="F5262" t="s">
        <v>2309</v>
      </c>
      <c r="G5262" t="s">
        <v>1135</v>
      </c>
      <c r="H5262" t="s">
        <v>2275</v>
      </c>
      <c r="I5262" t="s">
        <v>1497</v>
      </c>
      <c r="J5262" t="s">
        <v>1665</v>
      </c>
      <c r="K5262" t="s">
        <v>1666</v>
      </c>
      <c r="L5262" t="s">
        <v>301</v>
      </c>
      <c r="M5262" t="s">
        <v>38</v>
      </c>
      <c r="N5262" t="s">
        <v>39</v>
      </c>
      <c r="O5262" s="23">
        <v>443</v>
      </c>
      <c r="P5262" s="9">
        <v>9.86</v>
      </c>
      <c r="Q5262" t="s">
        <v>40</v>
      </c>
      <c r="R5262">
        <v>79545</v>
      </c>
      <c r="S5262" s="9">
        <v>44.92</v>
      </c>
      <c r="T5262" s="26">
        <v>4.8899999999999997</v>
      </c>
      <c r="U5262" s="8">
        <v>219.66</v>
      </c>
      <c r="V5262" t="s">
        <v>8393</v>
      </c>
      <c r="W5262" t="s">
        <v>2276</v>
      </c>
      <c r="X5262" t="s">
        <v>42</v>
      </c>
      <c r="Y5262" t="s">
        <v>2277</v>
      </c>
      <c r="AA5262" s="1">
        <f t="shared" si="637"/>
        <v>46044</v>
      </c>
      <c r="AB5262" s="2">
        <f t="shared" si="638"/>
        <v>1</v>
      </c>
      <c r="AC5262" s="2">
        <f t="shared" si="639"/>
        <v>2026</v>
      </c>
      <c r="AD5262" s="2" t="str">
        <f>IFERROR(VLOOKUP(A5262,'Aux Área'!$A$4:$B$123,2,0),"-")</f>
        <v>INSPEÇÃO</v>
      </c>
    </row>
    <row r="5263" spans="1:30" x14ac:dyDescent="0.3">
      <c r="A5263" t="s">
        <v>2181</v>
      </c>
      <c r="B5263" t="s">
        <v>4595</v>
      </c>
      <c r="C5263" t="s">
        <v>8394</v>
      </c>
      <c r="D5263" t="s">
        <v>3303</v>
      </c>
      <c r="E5263" t="s">
        <v>3304</v>
      </c>
      <c r="F5263" t="s">
        <v>2184</v>
      </c>
      <c r="G5263" t="s">
        <v>1135</v>
      </c>
      <c r="H5263" t="s">
        <v>2185</v>
      </c>
      <c r="I5263" t="s">
        <v>2186</v>
      </c>
      <c r="J5263" t="s">
        <v>1665</v>
      </c>
      <c r="K5263" t="s">
        <v>1666</v>
      </c>
      <c r="L5263" t="s">
        <v>301</v>
      </c>
      <c r="M5263" t="s">
        <v>38</v>
      </c>
      <c r="N5263" t="s">
        <v>668</v>
      </c>
      <c r="O5263" s="23">
        <v>642</v>
      </c>
      <c r="P5263" s="9">
        <v>13.79</v>
      </c>
      <c r="Q5263" t="s">
        <v>40</v>
      </c>
      <c r="R5263">
        <v>90576</v>
      </c>
      <c r="S5263" s="9">
        <v>46.56</v>
      </c>
      <c r="T5263" s="26">
        <v>7.55</v>
      </c>
      <c r="U5263" s="8">
        <v>351.53</v>
      </c>
      <c r="V5263" t="s">
        <v>8395</v>
      </c>
      <c r="W5263" t="s">
        <v>2007</v>
      </c>
      <c r="X5263" t="s">
        <v>42</v>
      </c>
      <c r="Y5263" t="s">
        <v>2188</v>
      </c>
      <c r="AA5263" s="1">
        <f t="shared" si="637"/>
        <v>46044</v>
      </c>
      <c r="AB5263" s="2">
        <f t="shared" si="638"/>
        <v>1</v>
      </c>
      <c r="AC5263" s="2">
        <f t="shared" si="639"/>
        <v>2026</v>
      </c>
      <c r="AD5263" s="2" t="str">
        <f>IFERROR(VLOOKUP(A5263,'Aux Área'!$A$4:$B$123,2,0),"-")</f>
        <v>INSPEÇÃO</v>
      </c>
    </row>
    <row r="5264" spans="1:30" x14ac:dyDescent="0.3">
      <c r="A5264" t="s">
        <v>5182</v>
      </c>
      <c r="B5264" t="s">
        <v>5183</v>
      </c>
      <c r="C5264" t="s">
        <v>8396</v>
      </c>
      <c r="D5264" t="s">
        <v>2169</v>
      </c>
      <c r="E5264" t="s">
        <v>2170</v>
      </c>
      <c r="F5264" t="s">
        <v>15238</v>
      </c>
      <c r="G5264" t="s">
        <v>1300</v>
      </c>
      <c r="H5264" t="s">
        <v>1301</v>
      </c>
      <c r="I5264" t="s">
        <v>37</v>
      </c>
      <c r="J5264" t="s">
        <v>196</v>
      </c>
      <c r="K5264" t="s">
        <v>197</v>
      </c>
      <c r="L5264" t="s">
        <v>84</v>
      </c>
      <c r="M5264" t="s">
        <v>38</v>
      </c>
      <c r="N5264" t="s">
        <v>39</v>
      </c>
      <c r="O5264" s="10">
        <v>192</v>
      </c>
      <c r="P5264" s="24">
        <v>3.78</v>
      </c>
      <c r="Q5264" t="s">
        <v>40</v>
      </c>
      <c r="R5264">
        <v>40037</v>
      </c>
      <c r="S5264" s="9">
        <v>50.83</v>
      </c>
      <c r="T5264" s="26">
        <v>5.24</v>
      </c>
      <c r="U5264" s="8">
        <v>266.35000000000002</v>
      </c>
      <c r="V5264" t="s">
        <v>41</v>
      </c>
      <c r="W5264" t="s">
        <v>2276</v>
      </c>
      <c r="X5264" t="s">
        <v>42</v>
      </c>
      <c r="Y5264" t="s">
        <v>2277</v>
      </c>
      <c r="AA5264" s="1">
        <f t="shared" si="637"/>
        <v>46044</v>
      </c>
      <c r="AB5264" s="2">
        <f t="shared" si="638"/>
        <v>1</v>
      </c>
      <c r="AC5264" s="2">
        <f t="shared" si="639"/>
        <v>2026</v>
      </c>
      <c r="AD5264" s="2" t="str">
        <f>IFERROR(VLOOKUP(A5264,'Aux Área'!$A$4:$B$123,2,0),"-")</f>
        <v>ENGENHARIA</v>
      </c>
    </row>
    <row r="5265" spans="1:30" x14ac:dyDescent="0.3">
      <c r="A5265" t="s">
        <v>1130</v>
      </c>
      <c r="B5265" t="s">
        <v>1131</v>
      </c>
      <c r="C5265" t="s">
        <v>8397</v>
      </c>
      <c r="D5265" t="s">
        <v>1133</v>
      </c>
      <c r="E5265" t="s">
        <v>1134</v>
      </c>
      <c r="F5265" t="s">
        <v>1130</v>
      </c>
      <c r="G5265" t="s">
        <v>1635</v>
      </c>
      <c r="H5265" t="s">
        <v>1136</v>
      </c>
      <c r="I5265" t="s">
        <v>1137</v>
      </c>
      <c r="J5265" t="s">
        <v>108</v>
      </c>
      <c r="K5265" t="s">
        <v>109</v>
      </c>
      <c r="L5265" t="s">
        <v>110</v>
      </c>
      <c r="M5265" t="s">
        <v>38</v>
      </c>
      <c r="N5265" t="s">
        <v>707</v>
      </c>
      <c r="O5265" s="23">
        <v>398</v>
      </c>
      <c r="P5265" s="9">
        <v>8.32</v>
      </c>
      <c r="Q5265" t="s">
        <v>40</v>
      </c>
      <c r="R5265">
        <v>28657</v>
      </c>
      <c r="S5265" s="9">
        <v>47.83</v>
      </c>
      <c r="T5265" s="26">
        <v>6.7910000000000004</v>
      </c>
      <c r="U5265" s="8">
        <v>324.83</v>
      </c>
      <c r="V5265" t="s">
        <v>8398</v>
      </c>
      <c r="W5265" t="s">
        <v>2007</v>
      </c>
      <c r="X5265" t="s">
        <v>42</v>
      </c>
      <c r="Y5265" t="s">
        <v>1740</v>
      </c>
      <c r="AA5265" s="1">
        <f t="shared" si="637"/>
        <v>46044</v>
      </c>
      <c r="AB5265" s="2">
        <f t="shared" si="638"/>
        <v>1</v>
      </c>
      <c r="AC5265" s="2">
        <f t="shared" si="639"/>
        <v>2026</v>
      </c>
      <c r="AD5265" s="2" t="str">
        <f>IFERROR(VLOOKUP(A5265,'Aux Área'!$A$4:$B$123,2,0),"-")</f>
        <v>DIRETORIA</v>
      </c>
    </row>
    <row r="5266" spans="1:30" x14ac:dyDescent="0.3">
      <c r="A5266" t="s">
        <v>1295</v>
      </c>
      <c r="B5266" t="s">
        <v>1753</v>
      </c>
      <c r="C5266" t="s">
        <v>8399</v>
      </c>
      <c r="D5266" t="s">
        <v>1297</v>
      </c>
      <c r="E5266" t="s">
        <v>2221</v>
      </c>
      <c r="F5266" t="s">
        <v>1299</v>
      </c>
      <c r="G5266" t="s">
        <v>1135</v>
      </c>
      <c r="H5266" t="s">
        <v>1301</v>
      </c>
      <c r="I5266" t="s">
        <v>839</v>
      </c>
      <c r="J5266" t="s">
        <v>275</v>
      </c>
      <c r="K5266" t="s">
        <v>276</v>
      </c>
      <c r="L5266" t="s">
        <v>124</v>
      </c>
      <c r="M5266" t="s">
        <v>38</v>
      </c>
      <c r="N5266" t="s">
        <v>39</v>
      </c>
      <c r="O5266" s="23">
        <v>0</v>
      </c>
      <c r="P5266" s="23">
        <v>0</v>
      </c>
      <c r="Q5266" t="s">
        <v>40</v>
      </c>
      <c r="R5266" t="s">
        <v>15244</v>
      </c>
      <c r="S5266" s="9">
        <v>35.6</v>
      </c>
      <c r="T5266" s="26">
        <v>4.79</v>
      </c>
      <c r="U5266" s="8">
        <v>170.52</v>
      </c>
      <c r="V5266" t="s">
        <v>8400</v>
      </c>
      <c r="W5266" t="s">
        <v>2007</v>
      </c>
      <c r="X5266" t="s">
        <v>42</v>
      </c>
      <c r="Y5266" t="s">
        <v>1740</v>
      </c>
      <c r="AA5266" s="1">
        <f t="shared" si="637"/>
        <v>46044</v>
      </c>
      <c r="AB5266" s="2">
        <f t="shared" si="638"/>
        <v>1</v>
      </c>
      <c r="AC5266" s="2">
        <f t="shared" si="639"/>
        <v>2026</v>
      </c>
      <c r="AD5266" s="2" t="str">
        <f>IFERROR(VLOOKUP(A5266,'Aux Área'!$A$4:$B$123,2,0),"-")</f>
        <v>LUCCA JR - OP</v>
      </c>
    </row>
    <row r="5267" spans="1:30" x14ac:dyDescent="0.3">
      <c r="A5267" t="s">
        <v>1999</v>
      </c>
      <c r="B5267" t="s">
        <v>3016</v>
      </c>
      <c r="C5267" t="s">
        <v>8401</v>
      </c>
      <c r="D5267" t="s">
        <v>1297</v>
      </c>
      <c r="E5267" t="s">
        <v>2221</v>
      </c>
      <c r="F5267" t="s">
        <v>2002</v>
      </c>
      <c r="G5267" t="s">
        <v>659</v>
      </c>
      <c r="H5267" t="s">
        <v>2003</v>
      </c>
      <c r="I5267" t="s">
        <v>667</v>
      </c>
      <c r="J5267" t="s">
        <v>1268</v>
      </c>
      <c r="K5267" t="s">
        <v>1269</v>
      </c>
      <c r="L5267" t="s">
        <v>84</v>
      </c>
      <c r="M5267" t="s">
        <v>38</v>
      </c>
      <c r="N5267" t="s">
        <v>668</v>
      </c>
      <c r="O5267" s="23">
        <v>534</v>
      </c>
      <c r="P5267" s="9">
        <v>3.4</v>
      </c>
      <c r="Q5267" t="s">
        <v>40</v>
      </c>
      <c r="R5267">
        <v>15419</v>
      </c>
      <c r="S5267" s="9">
        <v>157.08000000000001</v>
      </c>
      <c r="T5267" s="26">
        <v>5.89</v>
      </c>
      <c r="U5267" s="8">
        <v>925.19</v>
      </c>
      <c r="V5267" t="s">
        <v>41</v>
      </c>
      <c r="W5267" t="s">
        <v>1985</v>
      </c>
      <c r="X5267" t="s">
        <v>42</v>
      </c>
      <c r="Y5267" t="s">
        <v>1986</v>
      </c>
      <c r="AA5267" s="1">
        <f t="shared" si="637"/>
        <v>46044</v>
      </c>
      <c r="AB5267" s="2">
        <f t="shared" si="638"/>
        <v>1</v>
      </c>
      <c r="AC5267" s="2">
        <f t="shared" si="639"/>
        <v>2026</v>
      </c>
      <c r="AD5267" s="2" t="str">
        <f>IFERROR(VLOOKUP(A5267,'Aux Área'!$A$4:$B$123,2,0),"-")</f>
        <v>PESADOS</v>
      </c>
    </row>
    <row r="5268" spans="1:30" x14ac:dyDescent="0.3">
      <c r="A5268" t="s">
        <v>1999</v>
      </c>
      <c r="C5268" t="s">
        <v>8401</v>
      </c>
      <c r="F5268" t="s">
        <v>2002</v>
      </c>
      <c r="K5268" t="s">
        <v>1269</v>
      </c>
      <c r="N5268" t="s">
        <v>15690</v>
      </c>
      <c r="O5268" t="s">
        <v>15244</v>
      </c>
      <c r="P5268" s="9" t="s">
        <v>15244</v>
      </c>
      <c r="Q5268" t="s">
        <v>40</v>
      </c>
      <c r="R5268" t="s">
        <v>15244</v>
      </c>
      <c r="S5268">
        <v>20.9</v>
      </c>
      <c r="U5268" s="8">
        <v>74.2</v>
      </c>
      <c r="AA5268" s="1">
        <f>IFERROR(DATEVALUE(C5268),"-")</f>
        <v>46044</v>
      </c>
      <c r="AB5268" s="2">
        <f>IFERROR(MONTH(AA5268),"-")</f>
        <v>1</v>
      </c>
      <c r="AC5268" s="2">
        <f>IFERROR(YEAR(AA5268),"-")</f>
        <v>2026</v>
      </c>
      <c r="AD5268" s="2" t="str">
        <f>IFERROR(VLOOKUP(A5268,'Aux Área'!$A$4:$B$123,2,0),"-")</f>
        <v>PESADOS</v>
      </c>
    </row>
    <row r="5269" spans="1:30" x14ac:dyDescent="0.3">
      <c r="A5269" t="s">
        <v>76</v>
      </c>
      <c r="B5269" t="s">
        <v>380</v>
      </c>
      <c r="C5269" t="s">
        <v>8402</v>
      </c>
      <c r="D5269" t="s">
        <v>382</v>
      </c>
      <c r="E5269" t="s">
        <v>383</v>
      </c>
      <c r="F5269" t="s">
        <v>77</v>
      </c>
      <c r="G5269" t="s">
        <v>35</v>
      </c>
      <c r="H5269" t="s">
        <v>36</v>
      </c>
      <c r="I5269" t="s">
        <v>37</v>
      </c>
      <c r="J5269" t="s">
        <v>165</v>
      </c>
      <c r="K5269" t="s">
        <v>166</v>
      </c>
      <c r="L5269" t="s">
        <v>167</v>
      </c>
      <c r="M5269" t="s">
        <v>38</v>
      </c>
      <c r="N5269" t="s">
        <v>39</v>
      </c>
      <c r="O5269" s="23">
        <v>361</v>
      </c>
      <c r="P5269" s="9">
        <v>9.61</v>
      </c>
      <c r="Q5269" t="s">
        <v>40</v>
      </c>
      <c r="R5269">
        <v>52966</v>
      </c>
      <c r="S5269" s="9">
        <v>37.56</v>
      </c>
      <c r="T5269" s="26">
        <v>4.782</v>
      </c>
      <c r="U5269" s="8">
        <v>179.63</v>
      </c>
      <c r="V5269" t="s">
        <v>112</v>
      </c>
      <c r="W5269" t="s">
        <v>2007</v>
      </c>
      <c r="X5269" t="s">
        <v>42</v>
      </c>
      <c r="Y5269" t="s">
        <v>1740</v>
      </c>
      <c r="AA5269" s="1">
        <f t="shared" ref="AA5269:AA5276" si="640">DATEVALUE(C5269)</f>
        <v>46044</v>
      </c>
      <c r="AB5269" s="2">
        <f t="shared" ref="AB5269:AB5276" si="641">MONTH(AA5269)</f>
        <v>1</v>
      </c>
      <c r="AC5269" s="2">
        <f t="shared" ref="AC5269:AC5276" si="642">YEAR(AA5269)</f>
        <v>2026</v>
      </c>
      <c r="AD5269" s="2" t="str">
        <f>IFERROR(VLOOKUP(A5269,'Aux Área'!$A$4:$B$123,2,0),"-")</f>
        <v>QSMS</v>
      </c>
    </row>
    <row r="5270" spans="1:30" x14ac:dyDescent="0.3">
      <c r="A5270" t="s">
        <v>5620</v>
      </c>
      <c r="B5270" t="s">
        <v>2315</v>
      </c>
      <c r="C5270" t="s">
        <v>8403</v>
      </c>
      <c r="D5270" t="s">
        <v>3135</v>
      </c>
      <c r="E5270" t="s">
        <v>3136</v>
      </c>
      <c r="F5270" t="s">
        <v>6208</v>
      </c>
      <c r="G5270" t="s">
        <v>1135</v>
      </c>
      <c r="H5270" t="s">
        <v>5545</v>
      </c>
      <c r="I5270" t="s">
        <v>839</v>
      </c>
      <c r="J5270" t="s">
        <v>188</v>
      </c>
      <c r="K5270" t="s">
        <v>189</v>
      </c>
      <c r="L5270" t="s">
        <v>190</v>
      </c>
      <c r="M5270" t="s">
        <v>38</v>
      </c>
      <c r="N5270" t="s">
        <v>39</v>
      </c>
      <c r="O5270" s="23">
        <v>318</v>
      </c>
      <c r="P5270" s="9">
        <v>7.34</v>
      </c>
      <c r="Q5270" t="s">
        <v>40</v>
      </c>
      <c r="R5270">
        <v>11088</v>
      </c>
      <c r="S5270" s="9">
        <v>43.35</v>
      </c>
      <c r="T5270" s="26">
        <v>4.99</v>
      </c>
      <c r="U5270" s="8">
        <v>216.32</v>
      </c>
      <c r="V5270" t="s">
        <v>41</v>
      </c>
      <c r="W5270" t="s">
        <v>2276</v>
      </c>
      <c r="X5270" t="s">
        <v>42</v>
      </c>
      <c r="Y5270" t="s">
        <v>2277</v>
      </c>
      <c r="AA5270" s="1">
        <f t="shared" si="640"/>
        <v>46044</v>
      </c>
      <c r="AB5270" s="2">
        <f t="shared" si="641"/>
        <v>1</v>
      </c>
      <c r="AC5270" s="2">
        <f t="shared" si="642"/>
        <v>2026</v>
      </c>
      <c r="AD5270" s="2" t="str">
        <f>IFERROR(VLOOKUP(A5270,'Aux Área'!$A$4:$B$123,2,0),"-")</f>
        <v>INSPEÇÃO</v>
      </c>
    </row>
    <row r="5271" spans="1:30" x14ac:dyDescent="0.3">
      <c r="A5271" t="s">
        <v>60</v>
      </c>
      <c r="B5271" t="s">
        <v>614</v>
      </c>
      <c r="C5271" t="s">
        <v>8404</v>
      </c>
      <c r="D5271" t="s">
        <v>1206</v>
      </c>
      <c r="E5271" t="s">
        <v>1207</v>
      </c>
      <c r="F5271" t="s">
        <v>61</v>
      </c>
      <c r="G5271" t="s">
        <v>35</v>
      </c>
      <c r="H5271" t="s">
        <v>36</v>
      </c>
      <c r="I5271" t="s">
        <v>37</v>
      </c>
      <c r="J5271" t="s">
        <v>275</v>
      </c>
      <c r="K5271" t="s">
        <v>276</v>
      </c>
      <c r="L5271" t="s">
        <v>124</v>
      </c>
      <c r="M5271" t="s">
        <v>38</v>
      </c>
      <c r="N5271" t="s">
        <v>39</v>
      </c>
      <c r="O5271" s="23">
        <v>281</v>
      </c>
      <c r="P5271" s="9">
        <v>10.01</v>
      </c>
      <c r="Q5271" t="s">
        <v>40</v>
      </c>
      <c r="R5271">
        <v>31101</v>
      </c>
      <c r="S5271" s="9">
        <v>28.08</v>
      </c>
      <c r="T5271" s="26">
        <v>4.79</v>
      </c>
      <c r="U5271" s="8">
        <v>134.5</v>
      </c>
      <c r="V5271" t="s">
        <v>8405</v>
      </c>
      <c r="W5271" t="s">
        <v>2007</v>
      </c>
      <c r="X5271" t="s">
        <v>42</v>
      </c>
      <c r="Y5271" t="s">
        <v>1740</v>
      </c>
      <c r="AA5271" s="1">
        <f t="shared" si="640"/>
        <v>46044</v>
      </c>
      <c r="AB5271" s="2">
        <f t="shared" si="641"/>
        <v>1</v>
      </c>
      <c r="AC5271" s="2">
        <f t="shared" si="642"/>
        <v>2026</v>
      </c>
      <c r="AD5271" s="2" t="str">
        <f>IFERROR(VLOOKUP(A5271,'Aux Área'!$A$4:$B$123,2,0),"-")</f>
        <v>QSMS</v>
      </c>
    </row>
    <row r="5272" spans="1:30" x14ac:dyDescent="0.3">
      <c r="A5272" t="s">
        <v>2679</v>
      </c>
      <c r="B5272" t="s">
        <v>2680</v>
      </c>
      <c r="C5272" t="s">
        <v>8406</v>
      </c>
      <c r="D5272" t="s">
        <v>3597</v>
      </c>
      <c r="E5272" t="s">
        <v>3598</v>
      </c>
      <c r="F5272" t="s">
        <v>2682</v>
      </c>
      <c r="G5272" t="s">
        <v>659</v>
      </c>
      <c r="H5272" t="s">
        <v>1996</v>
      </c>
      <c r="I5272" t="s">
        <v>1997</v>
      </c>
      <c r="J5272" t="s">
        <v>165</v>
      </c>
      <c r="K5272" t="s">
        <v>166</v>
      </c>
      <c r="L5272" t="s">
        <v>167</v>
      </c>
      <c r="M5272" t="s">
        <v>38</v>
      </c>
      <c r="N5272" t="s">
        <v>668</v>
      </c>
      <c r="O5272" s="23">
        <v>375</v>
      </c>
      <c r="P5272" s="9">
        <v>6.61</v>
      </c>
      <c r="Q5272" t="s">
        <v>40</v>
      </c>
      <c r="R5272">
        <v>14024</v>
      </c>
      <c r="S5272" s="9">
        <v>56.72</v>
      </c>
      <c r="T5272" s="26">
        <v>6.2290000000000001</v>
      </c>
      <c r="U5272" s="8">
        <v>353.3</v>
      </c>
      <c r="V5272" t="s">
        <v>112</v>
      </c>
      <c r="W5272" t="s">
        <v>1985</v>
      </c>
      <c r="X5272" t="s">
        <v>42</v>
      </c>
      <c r="Y5272" t="s">
        <v>1986</v>
      </c>
      <c r="AA5272" s="1">
        <f t="shared" si="640"/>
        <v>46044</v>
      </c>
      <c r="AB5272" s="2">
        <f t="shared" si="641"/>
        <v>1</v>
      </c>
      <c r="AC5272" s="2">
        <f t="shared" si="642"/>
        <v>2026</v>
      </c>
      <c r="AD5272" s="2" t="str">
        <f>IFERROR(VLOOKUP(A5272,'Aux Área'!$A$4:$B$123,2,0),"-")</f>
        <v>PESADOS</v>
      </c>
    </row>
    <row r="5273" spans="1:30" x14ac:dyDescent="0.3">
      <c r="A5273" t="s">
        <v>2547</v>
      </c>
      <c r="B5273" t="s">
        <v>2548</v>
      </c>
      <c r="C5273" t="s">
        <v>8407</v>
      </c>
      <c r="D5273" t="s">
        <v>2468</v>
      </c>
      <c r="E5273" t="s">
        <v>2469</v>
      </c>
      <c r="F5273" t="s">
        <v>2550</v>
      </c>
      <c r="G5273" t="s">
        <v>659</v>
      </c>
      <c r="H5273" t="s">
        <v>2215</v>
      </c>
      <c r="I5273" t="s">
        <v>667</v>
      </c>
      <c r="J5273" t="s">
        <v>165</v>
      </c>
      <c r="K5273" t="s">
        <v>166</v>
      </c>
      <c r="L5273" t="s">
        <v>167</v>
      </c>
      <c r="M5273" t="s">
        <v>38</v>
      </c>
      <c r="N5273" t="s">
        <v>668</v>
      </c>
      <c r="O5273" s="23">
        <v>361</v>
      </c>
      <c r="P5273" s="9">
        <v>6.36</v>
      </c>
      <c r="Q5273" t="s">
        <v>40</v>
      </c>
      <c r="R5273">
        <v>12527</v>
      </c>
      <c r="S5273" s="9">
        <v>56.8</v>
      </c>
      <c r="T5273" s="26">
        <v>6.24</v>
      </c>
      <c r="U5273" s="8">
        <v>354.43</v>
      </c>
      <c r="V5273" t="s">
        <v>112</v>
      </c>
      <c r="W5273" t="s">
        <v>2007</v>
      </c>
      <c r="X5273" t="s">
        <v>42</v>
      </c>
      <c r="Y5273" t="s">
        <v>1740</v>
      </c>
      <c r="AA5273" s="1">
        <f t="shared" si="640"/>
        <v>46044</v>
      </c>
      <c r="AB5273" s="2">
        <f t="shared" si="641"/>
        <v>1</v>
      </c>
      <c r="AC5273" s="2">
        <f t="shared" si="642"/>
        <v>2026</v>
      </c>
      <c r="AD5273" s="2" t="str">
        <f>IFERROR(VLOOKUP(A5273,'Aux Área'!$A$4:$B$123,2,0),"-")</f>
        <v>APH</v>
      </c>
    </row>
    <row r="5274" spans="1:30" x14ac:dyDescent="0.3">
      <c r="A5274" t="s">
        <v>54</v>
      </c>
      <c r="B5274" t="s">
        <v>319</v>
      </c>
      <c r="C5274" t="s">
        <v>8408</v>
      </c>
      <c r="D5274" t="s">
        <v>1480</v>
      </c>
      <c r="E5274" t="s">
        <v>1481</v>
      </c>
      <c r="F5274" t="s">
        <v>55</v>
      </c>
      <c r="G5274" t="s">
        <v>35</v>
      </c>
      <c r="H5274" t="s">
        <v>36</v>
      </c>
      <c r="I5274" t="s">
        <v>37</v>
      </c>
      <c r="J5274" t="s">
        <v>4276</v>
      </c>
      <c r="K5274" t="s">
        <v>4277</v>
      </c>
      <c r="L5274" t="s">
        <v>84</v>
      </c>
      <c r="M5274" t="s">
        <v>38</v>
      </c>
      <c r="N5274" t="s">
        <v>39</v>
      </c>
      <c r="O5274" s="23">
        <v>396</v>
      </c>
      <c r="P5274" s="9">
        <v>10.4</v>
      </c>
      <c r="Q5274" t="s">
        <v>40</v>
      </c>
      <c r="R5274">
        <v>36436</v>
      </c>
      <c r="S5274" s="9">
        <v>38.090000000000003</v>
      </c>
      <c r="T5274" s="26">
        <v>5.27</v>
      </c>
      <c r="U5274" s="8">
        <v>200.73</v>
      </c>
      <c r="V5274" t="s">
        <v>41</v>
      </c>
      <c r="W5274" t="s">
        <v>2007</v>
      </c>
      <c r="X5274" t="s">
        <v>42</v>
      </c>
      <c r="Y5274" t="s">
        <v>1740</v>
      </c>
      <c r="AA5274" s="1">
        <f t="shared" si="640"/>
        <v>46044</v>
      </c>
      <c r="AB5274" s="2">
        <f t="shared" si="641"/>
        <v>1</v>
      </c>
      <c r="AC5274" s="2">
        <f t="shared" si="642"/>
        <v>2026</v>
      </c>
      <c r="AD5274" s="2" t="str">
        <f>IFERROR(VLOOKUP(A5274,'Aux Área'!$A$4:$B$123,2,0),"-")</f>
        <v>ENGENHARIA</v>
      </c>
    </row>
    <row r="5275" spans="1:30" x14ac:dyDescent="0.3">
      <c r="A5275" t="s">
        <v>3092</v>
      </c>
      <c r="B5275" t="s">
        <v>4774</v>
      </c>
      <c r="C5275" t="s">
        <v>8409</v>
      </c>
      <c r="D5275" t="s">
        <v>3276</v>
      </c>
      <c r="E5275" t="s">
        <v>3277</v>
      </c>
      <c r="F5275" t="s">
        <v>3594</v>
      </c>
      <c r="G5275" t="s">
        <v>1135</v>
      </c>
      <c r="H5275" t="s">
        <v>2275</v>
      </c>
      <c r="I5275" t="s">
        <v>1497</v>
      </c>
      <c r="J5275" t="s">
        <v>89</v>
      </c>
      <c r="K5275" t="s">
        <v>90</v>
      </c>
      <c r="L5275" t="s">
        <v>91</v>
      </c>
      <c r="M5275" t="s">
        <v>38</v>
      </c>
      <c r="N5275" t="s">
        <v>39</v>
      </c>
      <c r="O5275" s="23">
        <v>512</v>
      </c>
      <c r="P5275" s="9">
        <v>11.13</v>
      </c>
      <c r="Q5275" t="s">
        <v>40</v>
      </c>
      <c r="R5275">
        <v>68452</v>
      </c>
      <c r="S5275" s="9">
        <v>46</v>
      </c>
      <c r="T5275" s="26">
        <v>4.8899999999999997</v>
      </c>
      <c r="U5275" s="8">
        <v>224.94</v>
      </c>
      <c r="V5275" t="s">
        <v>8410</v>
      </c>
      <c r="W5275" t="s">
        <v>2276</v>
      </c>
      <c r="X5275" t="s">
        <v>42</v>
      </c>
      <c r="Y5275" t="s">
        <v>2277</v>
      </c>
      <c r="AA5275" s="1">
        <f t="shared" si="640"/>
        <v>46044</v>
      </c>
      <c r="AB5275" s="2">
        <f t="shared" si="641"/>
        <v>1</v>
      </c>
      <c r="AC5275" s="2">
        <f t="shared" si="642"/>
        <v>2026</v>
      </c>
      <c r="AD5275" s="2" t="str">
        <f>IFERROR(VLOOKUP(A5275,'Aux Área'!$A$4:$B$123,2,0),"-")</f>
        <v>INSPEÇÃO</v>
      </c>
    </row>
    <row r="5276" spans="1:30" x14ac:dyDescent="0.3">
      <c r="A5276" t="s">
        <v>2700</v>
      </c>
      <c r="B5276" t="s">
        <v>2000</v>
      </c>
      <c r="C5276" t="s">
        <v>8411</v>
      </c>
      <c r="D5276" t="s">
        <v>3547</v>
      </c>
      <c r="E5276" t="s">
        <v>3548</v>
      </c>
      <c r="F5276" t="s">
        <v>2703</v>
      </c>
      <c r="G5276" t="s">
        <v>659</v>
      </c>
      <c r="H5276" t="s">
        <v>1996</v>
      </c>
      <c r="I5276" t="s">
        <v>1997</v>
      </c>
      <c r="J5276" t="s">
        <v>275</v>
      </c>
      <c r="K5276" t="s">
        <v>276</v>
      </c>
      <c r="L5276" t="s">
        <v>124</v>
      </c>
      <c r="M5276" t="s">
        <v>38</v>
      </c>
      <c r="N5276" t="s">
        <v>668</v>
      </c>
      <c r="O5276" s="23">
        <v>739</v>
      </c>
      <c r="P5276" s="9">
        <v>5.95</v>
      </c>
      <c r="Q5276" t="s">
        <v>40</v>
      </c>
      <c r="R5276">
        <v>14984</v>
      </c>
      <c r="S5276" s="9">
        <v>124.29</v>
      </c>
      <c r="T5276" s="26">
        <v>7.45</v>
      </c>
      <c r="U5276" s="8">
        <v>925.96</v>
      </c>
      <c r="V5276" t="s">
        <v>8412</v>
      </c>
      <c r="W5276" t="s">
        <v>1985</v>
      </c>
      <c r="X5276" t="s">
        <v>42</v>
      </c>
      <c r="Y5276" t="s">
        <v>1986</v>
      </c>
      <c r="AA5276" s="1">
        <f t="shared" si="640"/>
        <v>46044</v>
      </c>
      <c r="AB5276" s="2">
        <f t="shared" si="641"/>
        <v>1</v>
      </c>
      <c r="AC5276" s="2">
        <f t="shared" si="642"/>
        <v>2026</v>
      </c>
      <c r="AD5276" s="2" t="str">
        <f>IFERROR(VLOOKUP(A5276,'Aux Área'!$A$4:$B$123,2,0),"-")</f>
        <v>PESADOS</v>
      </c>
    </row>
    <row r="5277" spans="1:30" x14ac:dyDescent="0.3">
      <c r="A5277" t="s">
        <v>2700</v>
      </c>
      <c r="C5277" t="s">
        <v>15728</v>
      </c>
      <c r="F5277" t="s">
        <v>2703</v>
      </c>
      <c r="K5277" t="s">
        <v>276</v>
      </c>
      <c r="N5277" t="s">
        <v>15690</v>
      </c>
      <c r="O5277" t="s">
        <v>15244</v>
      </c>
      <c r="P5277" s="9" t="s">
        <v>15244</v>
      </c>
      <c r="Q5277" t="s">
        <v>40</v>
      </c>
      <c r="R5277" t="s">
        <v>15244</v>
      </c>
      <c r="S5277">
        <v>5.74</v>
      </c>
      <c r="U5277" s="8">
        <v>21.77</v>
      </c>
      <c r="AA5277" s="1">
        <f>IFERROR(DATEVALUE(C5277),"-")</f>
        <v>46044</v>
      </c>
      <c r="AB5277" s="2">
        <f>IFERROR(MONTH(AA5277),"-")</f>
        <v>1</v>
      </c>
      <c r="AC5277" s="2">
        <f>IFERROR(YEAR(AA5277),"-")</f>
        <v>2026</v>
      </c>
      <c r="AD5277" s="2" t="str">
        <f>IFERROR(VLOOKUP(A5277,'Aux Área'!$A$4:$B$123,2,0),"-")</f>
        <v>PESADOS</v>
      </c>
    </row>
    <row r="5278" spans="1:30" x14ac:dyDescent="0.3">
      <c r="A5278" t="s">
        <v>2260</v>
      </c>
      <c r="B5278" t="s">
        <v>113</v>
      </c>
      <c r="C5278" t="s">
        <v>8413</v>
      </c>
      <c r="D5278" t="s">
        <v>3618</v>
      </c>
      <c r="E5278" t="s">
        <v>3619</v>
      </c>
      <c r="F5278" t="s">
        <v>2262</v>
      </c>
      <c r="G5278" t="s">
        <v>35</v>
      </c>
      <c r="H5278" t="s">
        <v>2263</v>
      </c>
      <c r="I5278" t="s">
        <v>2186</v>
      </c>
      <c r="J5278" t="s">
        <v>139</v>
      </c>
      <c r="K5278" t="s">
        <v>140</v>
      </c>
      <c r="L5278" t="s">
        <v>141</v>
      </c>
      <c r="M5278" t="s">
        <v>38</v>
      </c>
      <c r="N5278" t="s">
        <v>668</v>
      </c>
      <c r="O5278" s="23">
        <v>757</v>
      </c>
      <c r="P5278" s="9">
        <v>14.7</v>
      </c>
      <c r="Q5278" t="s">
        <v>40</v>
      </c>
      <c r="R5278">
        <v>71724</v>
      </c>
      <c r="S5278" s="9">
        <v>51.49</v>
      </c>
      <c r="T5278" s="26">
        <v>5.64</v>
      </c>
      <c r="U5278" s="8">
        <v>290.39999999999998</v>
      </c>
      <c r="V5278" t="s">
        <v>8414</v>
      </c>
      <c r="W5278" t="s">
        <v>2007</v>
      </c>
      <c r="X5278" t="s">
        <v>42</v>
      </c>
      <c r="Y5278" t="s">
        <v>1740</v>
      </c>
      <c r="AA5278" s="1">
        <f t="shared" ref="AA5278:AA5310" si="643">DATEVALUE(C5278)</f>
        <v>46044</v>
      </c>
      <c r="AB5278" s="2">
        <f t="shared" ref="AB5278:AB5310" si="644">MONTH(AA5278)</f>
        <v>1</v>
      </c>
      <c r="AC5278" s="2">
        <f t="shared" ref="AC5278:AC5310" si="645">YEAR(AA5278)</f>
        <v>2026</v>
      </c>
      <c r="AD5278" s="2" t="str">
        <f>IFERROR(VLOOKUP(A5278,'Aux Área'!$A$4:$B$123,2,0),"-")</f>
        <v>INSPEÇÃO</v>
      </c>
    </row>
    <row r="5279" spans="1:30" x14ac:dyDescent="0.3">
      <c r="A5279" t="s">
        <v>2655</v>
      </c>
      <c r="B5279" t="s">
        <v>2656</v>
      </c>
      <c r="C5279" t="s">
        <v>8415</v>
      </c>
      <c r="D5279" t="s">
        <v>1619</v>
      </c>
      <c r="E5279" t="s">
        <v>1620</v>
      </c>
      <c r="F5279" t="s">
        <v>3605</v>
      </c>
      <c r="G5279" t="s">
        <v>1635</v>
      </c>
      <c r="H5279" t="s">
        <v>2635</v>
      </c>
      <c r="I5279" t="s">
        <v>37</v>
      </c>
      <c r="J5279" t="s">
        <v>188</v>
      </c>
      <c r="K5279" t="s">
        <v>189</v>
      </c>
      <c r="L5279" t="s">
        <v>190</v>
      </c>
      <c r="M5279" t="s">
        <v>38</v>
      </c>
      <c r="N5279" t="s">
        <v>39</v>
      </c>
      <c r="O5279" s="23">
        <v>225</v>
      </c>
      <c r="P5279" s="9">
        <v>7.96</v>
      </c>
      <c r="Q5279" t="s">
        <v>40</v>
      </c>
      <c r="R5279">
        <v>11214</v>
      </c>
      <c r="S5279" s="9">
        <v>28.28</v>
      </c>
      <c r="T5279" s="26">
        <v>4.6900000000000004</v>
      </c>
      <c r="U5279" s="8">
        <v>132.63</v>
      </c>
      <c r="V5279" t="s">
        <v>41</v>
      </c>
      <c r="W5279" t="s">
        <v>2007</v>
      </c>
      <c r="X5279" t="s">
        <v>42</v>
      </c>
      <c r="Y5279" t="s">
        <v>6209</v>
      </c>
      <c r="AA5279" s="1">
        <f t="shared" si="643"/>
        <v>46044</v>
      </c>
      <c r="AB5279" s="2">
        <f t="shared" si="644"/>
        <v>1</v>
      </c>
      <c r="AC5279" s="2">
        <f t="shared" si="645"/>
        <v>2026</v>
      </c>
      <c r="AD5279" s="2" t="str">
        <f>IFERROR(VLOOKUP(A5279,'Aux Área'!$A$4:$B$123,2,0),"-")</f>
        <v>TI</v>
      </c>
    </row>
    <row r="5280" spans="1:30" x14ac:dyDescent="0.3">
      <c r="A5280" t="s">
        <v>2318</v>
      </c>
      <c r="B5280" t="s">
        <v>2733</v>
      </c>
      <c r="C5280" t="s">
        <v>8416</v>
      </c>
      <c r="D5280" t="s">
        <v>3030</v>
      </c>
      <c r="E5280" t="s">
        <v>3031</v>
      </c>
      <c r="F5280" t="s">
        <v>4203</v>
      </c>
      <c r="G5280" t="s">
        <v>1135</v>
      </c>
      <c r="H5280" t="s">
        <v>2185</v>
      </c>
      <c r="I5280" t="s">
        <v>2186</v>
      </c>
      <c r="J5280" t="s">
        <v>169</v>
      </c>
      <c r="K5280" t="s">
        <v>170</v>
      </c>
      <c r="L5280" t="s">
        <v>124</v>
      </c>
      <c r="M5280" t="s">
        <v>38</v>
      </c>
      <c r="N5280" t="s">
        <v>668</v>
      </c>
      <c r="O5280" s="23">
        <v>734</v>
      </c>
      <c r="P5280" s="9">
        <v>13.35</v>
      </c>
      <c r="Q5280" t="s">
        <v>40</v>
      </c>
      <c r="R5280">
        <v>80677</v>
      </c>
      <c r="S5280" s="9">
        <v>55</v>
      </c>
      <c r="T5280" s="26">
        <v>5.94</v>
      </c>
      <c r="U5280" s="8">
        <v>326.7</v>
      </c>
      <c r="V5280" t="s">
        <v>41</v>
      </c>
      <c r="W5280" t="s">
        <v>2007</v>
      </c>
      <c r="X5280" t="s">
        <v>42</v>
      </c>
      <c r="Y5280" t="s">
        <v>2188</v>
      </c>
      <c r="AA5280" s="1">
        <f t="shared" si="643"/>
        <v>46044</v>
      </c>
      <c r="AB5280" s="2">
        <f t="shared" si="644"/>
        <v>1</v>
      </c>
      <c r="AC5280" s="2">
        <f t="shared" si="645"/>
        <v>2026</v>
      </c>
      <c r="AD5280" s="2" t="str">
        <f>IFERROR(VLOOKUP(A5280,'Aux Área'!$A$4:$B$123,2,0),"-")</f>
        <v>INSPEÇÃO</v>
      </c>
    </row>
    <row r="5281" spans="1:30" x14ac:dyDescent="0.3">
      <c r="A5281" t="s">
        <v>2306</v>
      </c>
      <c r="B5281" t="s">
        <v>4613</v>
      </c>
      <c r="C5281" t="s">
        <v>8417</v>
      </c>
      <c r="D5281" t="s">
        <v>4386</v>
      </c>
      <c r="E5281" t="s">
        <v>4387</v>
      </c>
      <c r="F5281" t="s">
        <v>2309</v>
      </c>
      <c r="G5281" t="s">
        <v>1135</v>
      </c>
      <c r="H5281" t="s">
        <v>2275</v>
      </c>
      <c r="I5281" t="s">
        <v>1497</v>
      </c>
      <c r="J5281" t="s">
        <v>1665</v>
      </c>
      <c r="K5281" t="s">
        <v>1666</v>
      </c>
      <c r="L5281" t="s">
        <v>301</v>
      </c>
      <c r="M5281" t="s">
        <v>38</v>
      </c>
      <c r="N5281" t="s">
        <v>39</v>
      </c>
      <c r="O5281" s="23">
        <v>314</v>
      </c>
      <c r="P5281" s="9">
        <v>7.84</v>
      </c>
      <c r="Q5281" t="s">
        <v>40</v>
      </c>
      <c r="R5281">
        <v>79859</v>
      </c>
      <c r="S5281" s="9">
        <v>40.03</v>
      </c>
      <c r="T5281" s="26">
        <v>4.8899999999999997</v>
      </c>
      <c r="U5281" s="8">
        <v>195.75</v>
      </c>
      <c r="V5281" t="s">
        <v>8418</v>
      </c>
      <c r="W5281" t="s">
        <v>2276</v>
      </c>
      <c r="X5281" t="s">
        <v>42</v>
      </c>
      <c r="Y5281" t="s">
        <v>2277</v>
      </c>
      <c r="AA5281" s="1">
        <f t="shared" si="643"/>
        <v>46044</v>
      </c>
      <c r="AB5281" s="2">
        <f t="shared" si="644"/>
        <v>1</v>
      </c>
      <c r="AC5281" s="2">
        <f t="shared" si="645"/>
        <v>2026</v>
      </c>
      <c r="AD5281" s="2" t="str">
        <f>IFERROR(VLOOKUP(A5281,'Aux Área'!$A$4:$B$123,2,0),"-")</f>
        <v>INSPEÇÃO</v>
      </c>
    </row>
    <row r="5282" spans="1:30" x14ac:dyDescent="0.3">
      <c r="A5282" t="s">
        <v>2282</v>
      </c>
      <c r="B5282" t="s">
        <v>4679</v>
      </c>
      <c r="C5282" t="s">
        <v>8419</v>
      </c>
      <c r="D5282" t="s">
        <v>3162</v>
      </c>
      <c r="E5282" t="s">
        <v>3163</v>
      </c>
      <c r="F5282" t="s">
        <v>2285</v>
      </c>
      <c r="G5282" t="s">
        <v>1135</v>
      </c>
      <c r="H5282" t="s">
        <v>2275</v>
      </c>
      <c r="I5282" t="s">
        <v>1497</v>
      </c>
      <c r="J5282" t="s">
        <v>165</v>
      </c>
      <c r="K5282" t="s">
        <v>166</v>
      </c>
      <c r="L5282" t="s">
        <v>167</v>
      </c>
      <c r="M5282" t="s">
        <v>38</v>
      </c>
      <c r="N5282" t="s">
        <v>39</v>
      </c>
      <c r="O5282" s="23">
        <v>360</v>
      </c>
      <c r="P5282" s="9">
        <v>9.44</v>
      </c>
      <c r="Q5282" t="s">
        <v>40</v>
      </c>
      <c r="R5282">
        <v>73579</v>
      </c>
      <c r="S5282" s="9">
        <v>38.119999999999997</v>
      </c>
      <c r="T5282" s="26">
        <v>4.7910000000000004</v>
      </c>
      <c r="U5282" s="8">
        <v>182.62</v>
      </c>
      <c r="V5282" t="s">
        <v>112</v>
      </c>
      <c r="W5282" t="s">
        <v>2276</v>
      </c>
      <c r="X5282" t="s">
        <v>42</v>
      </c>
      <c r="Y5282" t="s">
        <v>2277</v>
      </c>
      <c r="AA5282" s="1">
        <f t="shared" si="643"/>
        <v>46044</v>
      </c>
      <c r="AB5282" s="2">
        <f t="shared" si="644"/>
        <v>1</v>
      </c>
      <c r="AC5282" s="2">
        <f t="shared" si="645"/>
        <v>2026</v>
      </c>
      <c r="AD5282" s="2" t="str">
        <f>IFERROR(VLOOKUP(A5282,'Aux Área'!$A$4:$B$123,2,0),"-")</f>
        <v>INSPEÇÃO</v>
      </c>
    </row>
    <row r="5283" spans="1:30" x14ac:dyDescent="0.3">
      <c r="A5283" t="s">
        <v>2041</v>
      </c>
      <c r="B5283" t="s">
        <v>2042</v>
      </c>
      <c r="C5283" t="s">
        <v>8420</v>
      </c>
      <c r="D5283" t="s">
        <v>1297</v>
      </c>
      <c r="E5283" t="s">
        <v>2221</v>
      </c>
      <c r="F5283" t="s">
        <v>2044</v>
      </c>
      <c r="G5283" t="s">
        <v>659</v>
      </c>
      <c r="H5283" t="s">
        <v>1996</v>
      </c>
      <c r="I5283" t="s">
        <v>1997</v>
      </c>
      <c r="J5283" t="s">
        <v>231</v>
      </c>
      <c r="K5283" t="s">
        <v>232</v>
      </c>
      <c r="L5283" t="s">
        <v>217</v>
      </c>
      <c r="M5283" t="s">
        <v>38</v>
      </c>
      <c r="N5283" t="s">
        <v>668</v>
      </c>
      <c r="O5283" s="23">
        <v>321</v>
      </c>
      <c r="P5283" s="9">
        <v>7.12</v>
      </c>
      <c r="Q5283" t="s">
        <v>40</v>
      </c>
      <c r="R5283">
        <v>23249</v>
      </c>
      <c r="S5283" s="9">
        <v>45.08</v>
      </c>
      <c r="T5283" s="26">
        <v>5.99</v>
      </c>
      <c r="U5283" s="8">
        <v>270.02999999999997</v>
      </c>
      <c r="V5283" t="s">
        <v>8421</v>
      </c>
      <c r="W5283" t="s">
        <v>1985</v>
      </c>
      <c r="X5283" t="s">
        <v>42</v>
      </c>
      <c r="Y5283" t="s">
        <v>1986</v>
      </c>
      <c r="AA5283" s="1">
        <f t="shared" si="643"/>
        <v>46044</v>
      </c>
      <c r="AB5283" s="2">
        <f t="shared" si="644"/>
        <v>1</v>
      </c>
      <c r="AC5283" s="2">
        <f t="shared" si="645"/>
        <v>2026</v>
      </c>
      <c r="AD5283" s="2" t="str">
        <f>IFERROR(VLOOKUP(A5283,'Aux Área'!$A$4:$B$123,2,0),"-")</f>
        <v>PESADOS</v>
      </c>
    </row>
    <row r="5284" spans="1:30" x14ac:dyDescent="0.3">
      <c r="A5284" t="s">
        <v>2638</v>
      </c>
      <c r="B5284" t="s">
        <v>4593</v>
      </c>
      <c r="C5284" t="s">
        <v>8422</v>
      </c>
      <c r="D5284" t="s">
        <v>3193</v>
      </c>
      <c r="E5284" t="s">
        <v>3194</v>
      </c>
      <c r="F5284" t="s">
        <v>2641</v>
      </c>
      <c r="G5284" t="s">
        <v>1135</v>
      </c>
      <c r="H5284" t="s">
        <v>2275</v>
      </c>
      <c r="I5284" t="s">
        <v>1497</v>
      </c>
      <c r="J5284" t="s">
        <v>275</v>
      </c>
      <c r="K5284" t="s">
        <v>276</v>
      </c>
      <c r="L5284" t="s">
        <v>124</v>
      </c>
      <c r="M5284" t="s">
        <v>38</v>
      </c>
      <c r="N5284" t="s">
        <v>39</v>
      </c>
      <c r="O5284" s="23">
        <v>502</v>
      </c>
      <c r="P5284" s="9">
        <v>10.44</v>
      </c>
      <c r="Q5284" t="s">
        <v>40</v>
      </c>
      <c r="R5284">
        <v>74798</v>
      </c>
      <c r="S5284" s="9">
        <v>48.1</v>
      </c>
      <c r="T5284" s="26">
        <v>4.79</v>
      </c>
      <c r="U5284" s="8">
        <v>230.4</v>
      </c>
      <c r="V5284" t="s">
        <v>8423</v>
      </c>
      <c r="W5284" t="s">
        <v>2276</v>
      </c>
      <c r="X5284" t="s">
        <v>42</v>
      </c>
      <c r="Y5284" t="s">
        <v>2277</v>
      </c>
      <c r="AA5284" s="1">
        <f t="shared" si="643"/>
        <v>46044</v>
      </c>
      <c r="AB5284" s="2">
        <f t="shared" si="644"/>
        <v>1</v>
      </c>
      <c r="AC5284" s="2">
        <f t="shared" si="645"/>
        <v>2026</v>
      </c>
      <c r="AD5284" s="2" t="str">
        <f>IFERROR(VLOOKUP(A5284,'Aux Área'!$A$4:$B$123,2,0),"-")</f>
        <v>INSPEÇÃO</v>
      </c>
    </row>
    <row r="5285" spans="1:30" x14ac:dyDescent="0.3">
      <c r="A5285" t="s">
        <v>52</v>
      </c>
      <c r="B5285" t="s">
        <v>1449</v>
      </c>
      <c r="C5285" t="s">
        <v>8424</v>
      </c>
      <c r="D5285" t="s">
        <v>3205</v>
      </c>
      <c r="E5285" t="s">
        <v>3206</v>
      </c>
      <c r="F5285" t="s">
        <v>53</v>
      </c>
      <c r="G5285" t="s">
        <v>35</v>
      </c>
      <c r="H5285" t="s">
        <v>36</v>
      </c>
      <c r="I5285" t="s">
        <v>37</v>
      </c>
      <c r="J5285" t="s">
        <v>370</v>
      </c>
      <c r="K5285" t="s">
        <v>371</v>
      </c>
      <c r="L5285" t="s">
        <v>124</v>
      </c>
      <c r="M5285" t="s">
        <v>38</v>
      </c>
      <c r="N5285" t="s">
        <v>39</v>
      </c>
      <c r="O5285" s="23">
        <v>322</v>
      </c>
      <c r="P5285" s="9">
        <v>8.31</v>
      </c>
      <c r="Q5285" t="s">
        <v>40</v>
      </c>
      <c r="R5285">
        <v>47117</v>
      </c>
      <c r="S5285" s="9">
        <v>38.74</v>
      </c>
      <c r="T5285" s="26">
        <v>4.99</v>
      </c>
      <c r="U5285" s="8">
        <v>193.32</v>
      </c>
      <c r="V5285" t="s">
        <v>8425</v>
      </c>
      <c r="W5285" t="s">
        <v>2007</v>
      </c>
      <c r="X5285" t="s">
        <v>42</v>
      </c>
      <c r="Y5285" t="s">
        <v>1740</v>
      </c>
      <c r="AA5285" s="1">
        <f t="shared" si="643"/>
        <v>46044</v>
      </c>
      <c r="AB5285" s="2">
        <f t="shared" si="644"/>
        <v>1</v>
      </c>
      <c r="AC5285" s="2">
        <f t="shared" si="645"/>
        <v>2026</v>
      </c>
      <c r="AD5285" s="2" t="str">
        <f>IFERROR(VLOOKUP(A5285,'Aux Área'!$A$4:$B$123,2,0),"-")</f>
        <v>OPERAÇÃO</v>
      </c>
    </row>
    <row r="5286" spans="1:30" x14ac:dyDescent="0.3">
      <c r="A5286" t="s">
        <v>2278</v>
      </c>
      <c r="B5286" t="s">
        <v>4664</v>
      </c>
      <c r="C5286" t="s">
        <v>8426</v>
      </c>
      <c r="D5286" t="s">
        <v>3310</v>
      </c>
      <c r="E5286" t="s">
        <v>3311</v>
      </c>
      <c r="F5286" t="s">
        <v>2281</v>
      </c>
      <c r="G5286" t="s">
        <v>1135</v>
      </c>
      <c r="H5286" t="s">
        <v>2275</v>
      </c>
      <c r="I5286" t="s">
        <v>1497</v>
      </c>
      <c r="J5286" t="s">
        <v>169</v>
      </c>
      <c r="K5286" t="s">
        <v>170</v>
      </c>
      <c r="L5286" t="s">
        <v>124</v>
      </c>
      <c r="M5286" t="s">
        <v>38</v>
      </c>
      <c r="N5286" t="s">
        <v>39</v>
      </c>
      <c r="O5286" s="23">
        <v>226</v>
      </c>
      <c r="P5286" s="9">
        <v>5.46</v>
      </c>
      <c r="Q5286" t="s">
        <v>40</v>
      </c>
      <c r="R5286">
        <v>87511</v>
      </c>
      <c r="S5286" s="9">
        <v>41.4</v>
      </c>
      <c r="T5286" s="26">
        <v>4.8899999999999997</v>
      </c>
      <c r="U5286" s="8">
        <v>202.45</v>
      </c>
      <c r="V5286" t="s">
        <v>41</v>
      </c>
      <c r="W5286" t="s">
        <v>2276</v>
      </c>
      <c r="X5286" t="s">
        <v>42</v>
      </c>
      <c r="Y5286" t="s">
        <v>2277</v>
      </c>
      <c r="AA5286" s="1">
        <f t="shared" si="643"/>
        <v>46044</v>
      </c>
      <c r="AB5286" s="2">
        <f t="shared" si="644"/>
        <v>1</v>
      </c>
      <c r="AC5286" s="2">
        <f t="shared" si="645"/>
        <v>2026</v>
      </c>
      <c r="AD5286" s="2" t="str">
        <f>IFERROR(VLOOKUP(A5286,'Aux Área'!$A$4:$B$123,2,0),"-")</f>
        <v>INSPEÇÃO</v>
      </c>
    </row>
    <row r="5287" spans="1:30" x14ac:dyDescent="0.3">
      <c r="A5287" t="s">
        <v>64</v>
      </c>
      <c r="B5287" t="s">
        <v>332</v>
      </c>
      <c r="C5287" t="s">
        <v>8427</v>
      </c>
      <c r="D5287" t="s">
        <v>127</v>
      </c>
      <c r="E5287" t="s">
        <v>128</v>
      </c>
      <c r="F5287" t="s">
        <v>65</v>
      </c>
      <c r="G5287" t="s">
        <v>35</v>
      </c>
      <c r="H5287" t="s">
        <v>36</v>
      </c>
      <c r="I5287" t="s">
        <v>37</v>
      </c>
      <c r="J5287" t="s">
        <v>89</v>
      </c>
      <c r="K5287" t="s">
        <v>90</v>
      </c>
      <c r="L5287" t="s">
        <v>91</v>
      </c>
      <c r="M5287" t="s">
        <v>38</v>
      </c>
      <c r="N5287" t="s">
        <v>39</v>
      </c>
      <c r="O5287" s="23">
        <v>373</v>
      </c>
      <c r="P5287" s="9">
        <v>9.8000000000000007</v>
      </c>
      <c r="Q5287" t="s">
        <v>40</v>
      </c>
      <c r="R5287">
        <v>43056</v>
      </c>
      <c r="S5287" s="9">
        <v>38.06</v>
      </c>
      <c r="T5287" s="26">
        <v>5.09</v>
      </c>
      <c r="U5287" s="8">
        <v>193.72</v>
      </c>
      <c r="V5287" t="s">
        <v>8428</v>
      </c>
      <c r="W5287" t="s">
        <v>2007</v>
      </c>
      <c r="X5287" t="s">
        <v>42</v>
      </c>
      <c r="Y5287" t="s">
        <v>1740</v>
      </c>
      <c r="AA5287" s="1">
        <f t="shared" si="643"/>
        <v>46044</v>
      </c>
      <c r="AB5287" s="2">
        <f t="shared" si="644"/>
        <v>1</v>
      </c>
      <c r="AC5287" s="2">
        <f t="shared" si="645"/>
        <v>2026</v>
      </c>
      <c r="AD5287" s="2" t="str">
        <f>IFERROR(VLOOKUP(A5287,'Aux Área'!$A$4:$B$123,2,0),"-")</f>
        <v>ENGENHARIA</v>
      </c>
    </row>
    <row r="5288" spans="1:30" x14ac:dyDescent="0.3">
      <c r="A5288" t="s">
        <v>2212</v>
      </c>
      <c r="B5288" t="s">
        <v>2466</v>
      </c>
      <c r="C5288" t="s">
        <v>8429</v>
      </c>
      <c r="D5288" t="s">
        <v>2468</v>
      </c>
      <c r="E5288" t="s">
        <v>2469</v>
      </c>
      <c r="F5288" t="s">
        <v>2214</v>
      </c>
      <c r="G5288" t="s">
        <v>35</v>
      </c>
      <c r="H5288" t="s">
        <v>2215</v>
      </c>
      <c r="I5288" t="s">
        <v>839</v>
      </c>
      <c r="J5288" t="s">
        <v>89</v>
      </c>
      <c r="K5288" t="s">
        <v>90</v>
      </c>
      <c r="L5288" t="s">
        <v>91</v>
      </c>
      <c r="M5288" t="s">
        <v>38</v>
      </c>
      <c r="N5288" t="s">
        <v>668</v>
      </c>
      <c r="O5288" s="23">
        <v>293</v>
      </c>
      <c r="P5288" s="9">
        <v>6.46</v>
      </c>
      <c r="Q5288" t="s">
        <v>40</v>
      </c>
      <c r="R5288">
        <v>9700</v>
      </c>
      <c r="S5288" s="9">
        <v>45.37</v>
      </c>
      <c r="T5288" s="26">
        <v>6.05</v>
      </c>
      <c r="U5288" s="8">
        <v>274.48</v>
      </c>
      <c r="V5288" t="s">
        <v>8430</v>
      </c>
      <c r="W5288" t="s">
        <v>2007</v>
      </c>
      <c r="X5288" t="s">
        <v>42</v>
      </c>
      <c r="Y5288" t="s">
        <v>2217</v>
      </c>
      <c r="AA5288" s="1">
        <f t="shared" si="643"/>
        <v>46044</v>
      </c>
      <c r="AB5288" s="2">
        <f t="shared" si="644"/>
        <v>1</v>
      </c>
      <c r="AC5288" s="2">
        <f t="shared" si="645"/>
        <v>2026</v>
      </c>
      <c r="AD5288" s="2" t="str">
        <f>IFERROR(VLOOKUP(A5288,'Aux Área'!$A$4:$B$123,2,0),"-")</f>
        <v>APH</v>
      </c>
    </row>
    <row r="5289" spans="1:30" x14ac:dyDescent="0.3">
      <c r="A5289" t="s">
        <v>2643</v>
      </c>
      <c r="B5289" t="s">
        <v>2307</v>
      </c>
      <c r="C5289" t="s">
        <v>8431</v>
      </c>
      <c r="D5289" t="s">
        <v>7196</v>
      </c>
      <c r="E5289" t="s">
        <v>7197</v>
      </c>
      <c r="F5289" t="s">
        <v>2646</v>
      </c>
      <c r="G5289" t="s">
        <v>1300</v>
      </c>
      <c r="H5289" t="s">
        <v>1301</v>
      </c>
      <c r="I5289" t="s">
        <v>37</v>
      </c>
      <c r="J5289" t="s">
        <v>122</v>
      </c>
      <c r="K5289" t="s">
        <v>123</v>
      </c>
      <c r="L5289" t="s">
        <v>124</v>
      </c>
      <c r="M5289" t="s">
        <v>38</v>
      </c>
      <c r="N5289" t="s">
        <v>39</v>
      </c>
      <c r="O5289" s="23">
        <v>289</v>
      </c>
      <c r="P5289" s="9">
        <v>6.86</v>
      </c>
      <c r="Q5289" t="s">
        <v>40</v>
      </c>
      <c r="R5289">
        <v>82258</v>
      </c>
      <c r="S5289" s="9">
        <v>42.15</v>
      </c>
      <c r="T5289" s="26">
        <v>5.09</v>
      </c>
      <c r="U5289" s="8">
        <v>214.54</v>
      </c>
      <c r="V5289" t="s">
        <v>112</v>
      </c>
      <c r="W5289" t="s">
        <v>2276</v>
      </c>
      <c r="X5289" t="s">
        <v>42</v>
      </c>
      <c r="Y5289" t="s">
        <v>2277</v>
      </c>
      <c r="AA5289" s="1">
        <f t="shared" si="643"/>
        <v>46044</v>
      </c>
      <c r="AB5289" s="2">
        <f t="shared" si="644"/>
        <v>1</v>
      </c>
      <c r="AC5289" s="2">
        <f t="shared" si="645"/>
        <v>2026</v>
      </c>
      <c r="AD5289" s="2" t="str">
        <f>IFERROR(VLOOKUP(A5289,'Aux Área'!$A$4:$B$123,2,0),"-")</f>
        <v>INSPEÇÃO</v>
      </c>
    </row>
    <row r="5290" spans="1:30" x14ac:dyDescent="0.3">
      <c r="A5290" t="s">
        <v>2574</v>
      </c>
      <c r="B5290" t="s">
        <v>2575</v>
      </c>
      <c r="C5290" t="s">
        <v>8432</v>
      </c>
      <c r="D5290" t="s">
        <v>2926</v>
      </c>
      <c r="E5290" t="s">
        <v>2927</v>
      </c>
      <c r="F5290" t="s">
        <v>2577</v>
      </c>
      <c r="G5290" t="s">
        <v>659</v>
      </c>
      <c r="H5290" t="s">
        <v>2215</v>
      </c>
      <c r="I5290" t="s">
        <v>667</v>
      </c>
      <c r="J5290" t="s">
        <v>356</v>
      </c>
      <c r="K5290" t="s">
        <v>357</v>
      </c>
      <c r="L5290" t="s">
        <v>124</v>
      </c>
      <c r="M5290" t="s">
        <v>38</v>
      </c>
      <c r="N5290" t="s">
        <v>668</v>
      </c>
      <c r="O5290" s="23">
        <v>191</v>
      </c>
      <c r="P5290" s="9">
        <v>4.34</v>
      </c>
      <c r="Q5290" t="s">
        <v>40</v>
      </c>
      <c r="R5290">
        <v>7018</v>
      </c>
      <c r="S5290" s="9">
        <v>43.96</v>
      </c>
      <c r="T5290" s="26">
        <v>6.29</v>
      </c>
      <c r="U5290" s="8">
        <v>276.52999999999997</v>
      </c>
      <c r="V5290" t="s">
        <v>8433</v>
      </c>
      <c r="W5290" t="s">
        <v>2007</v>
      </c>
      <c r="X5290" t="s">
        <v>42</v>
      </c>
      <c r="Y5290" t="s">
        <v>1740</v>
      </c>
      <c r="AA5290" s="1">
        <f t="shared" si="643"/>
        <v>46044</v>
      </c>
      <c r="AB5290" s="2">
        <f t="shared" si="644"/>
        <v>1</v>
      </c>
      <c r="AC5290" s="2">
        <f t="shared" si="645"/>
        <v>2026</v>
      </c>
      <c r="AD5290" s="2" t="str">
        <f>IFERROR(VLOOKUP(A5290,'Aux Área'!$A$4:$B$123,2,0),"-")</f>
        <v>APH</v>
      </c>
    </row>
    <row r="5291" spans="1:30" x14ac:dyDescent="0.3">
      <c r="A5291" t="s">
        <v>2306</v>
      </c>
      <c r="B5291" t="s">
        <v>4613</v>
      </c>
      <c r="C5291" t="s">
        <v>8434</v>
      </c>
      <c r="D5291" t="s">
        <v>7488</v>
      </c>
      <c r="E5291" t="s">
        <v>7489</v>
      </c>
      <c r="F5291" t="s">
        <v>2309</v>
      </c>
      <c r="G5291" t="s">
        <v>1135</v>
      </c>
      <c r="H5291" t="s">
        <v>2275</v>
      </c>
      <c r="I5291" t="s">
        <v>1497</v>
      </c>
      <c r="J5291" t="s">
        <v>1665</v>
      </c>
      <c r="K5291" t="s">
        <v>1666</v>
      </c>
      <c r="L5291" t="s">
        <v>301</v>
      </c>
      <c r="M5291" t="s">
        <v>38</v>
      </c>
      <c r="N5291" t="s">
        <v>39</v>
      </c>
      <c r="O5291" s="23">
        <v>440</v>
      </c>
      <c r="P5291" s="9">
        <v>10.37</v>
      </c>
      <c r="Q5291" t="s">
        <v>40</v>
      </c>
      <c r="R5291">
        <v>80299</v>
      </c>
      <c r="S5291" s="9">
        <v>42.41</v>
      </c>
      <c r="T5291" s="26">
        <v>4.8899999999999997</v>
      </c>
      <c r="U5291" s="8">
        <v>207.38</v>
      </c>
      <c r="V5291" t="s">
        <v>8435</v>
      </c>
      <c r="W5291" t="s">
        <v>2276</v>
      </c>
      <c r="X5291" t="s">
        <v>42</v>
      </c>
      <c r="Y5291" t="s">
        <v>2277</v>
      </c>
      <c r="AA5291" s="1">
        <f t="shared" si="643"/>
        <v>46045</v>
      </c>
      <c r="AB5291" s="2">
        <f t="shared" si="644"/>
        <v>1</v>
      </c>
      <c r="AC5291" s="2">
        <f t="shared" si="645"/>
        <v>2026</v>
      </c>
      <c r="AD5291" s="2" t="str">
        <f>IFERROR(VLOOKUP(A5291,'Aux Área'!$A$4:$B$123,2,0),"-")</f>
        <v>INSPEÇÃO</v>
      </c>
    </row>
    <row r="5292" spans="1:30" x14ac:dyDescent="0.3">
      <c r="A5292" t="s">
        <v>5620</v>
      </c>
      <c r="B5292" t="s">
        <v>2315</v>
      </c>
      <c r="C5292" t="s">
        <v>8436</v>
      </c>
      <c r="D5292" t="s">
        <v>5160</v>
      </c>
      <c r="E5292" t="s">
        <v>5161</v>
      </c>
      <c r="F5292" t="s">
        <v>6208</v>
      </c>
      <c r="G5292" t="s">
        <v>1135</v>
      </c>
      <c r="H5292" t="s">
        <v>5545</v>
      </c>
      <c r="I5292" t="s">
        <v>839</v>
      </c>
      <c r="J5292" t="s">
        <v>275</v>
      </c>
      <c r="K5292" t="s">
        <v>276</v>
      </c>
      <c r="L5292" t="s">
        <v>124</v>
      </c>
      <c r="M5292" t="s">
        <v>38</v>
      </c>
      <c r="N5292" t="s">
        <v>39</v>
      </c>
      <c r="O5292" s="23">
        <v>410</v>
      </c>
      <c r="P5292" s="9">
        <v>10.1</v>
      </c>
      <c r="Q5292" t="s">
        <v>40</v>
      </c>
      <c r="R5292">
        <v>11498</v>
      </c>
      <c r="S5292" s="9">
        <v>40.6</v>
      </c>
      <c r="T5292" s="26">
        <v>4.79</v>
      </c>
      <c r="U5292" s="8">
        <v>194.47</v>
      </c>
      <c r="V5292" t="s">
        <v>8437</v>
      </c>
      <c r="W5292" t="s">
        <v>2276</v>
      </c>
      <c r="X5292" t="s">
        <v>42</v>
      </c>
      <c r="Y5292" t="s">
        <v>2277</v>
      </c>
      <c r="AA5292" s="1">
        <f t="shared" si="643"/>
        <v>46045</v>
      </c>
      <c r="AB5292" s="2">
        <f t="shared" si="644"/>
        <v>1</v>
      </c>
      <c r="AC5292" s="2">
        <f t="shared" si="645"/>
        <v>2026</v>
      </c>
      <c r="AD5292" s="2" t="str">
        <f>IFERROR(VLOOKUP(A5292,'Aux Área'!$A$4:$B$123,2,0),"-")</f>
        <v>INSPEÇÃO</v>
      </c>
    </row>
    <row r="5293" spans="1:30" x14ac:dyDescent="0.3">
      <c r="A5293" t="s">
        <v>5543</v>
      </c>
      <c r="B5293" t="s">
        <v>3093</v>
      </c>
      <c r="C5293" t="s">
        <v>8438</v>
      </c>
      <c r="D5293" t="s">
        <v>391</v>
      </c>
      <c r="E5293" t="s">
        <v>392</v>
      </c>
      <c r="F5293" t="s">
        <v>6207</v>
      </c>
      <c r="G5293" t="s">
        <v>1135</v>
      </c>
      <c r="H5293" t="s">
        <v>5545</v>
      </c>
      <c r="I5293" t="s">
        <v>839</v>
      </c>
      <c r="J5293" t="s">
        <v>122</v>
      </c>
      <c r="K5293" t="s">
        <v>123</v>
      </c>
      <c r="L5293" t="s">
        <v>124</v>
      </c>
      <c r="M5293" t="s">
        <v>38</v>
      </c>
      <c r="N5293" t="s">
        <v>39</v>
      </c>
      <c r="O5293" s="23">
        <v>529</v>
      </c>
      <c r="P5293" s="9">
        <v>11.81</v>
      </c>
      <c r="Q5293" t="s">
        <v>40</v>
      </c>
      <c r="R5293">
        <v>9394</v>
      </c>
      <c r="S5293" s="9">
        <v>44.79</v>
      </c>
      <c r="T5293" s="26">
        <v>5.09</v>
      </c>
      <c r="U5293" s="8">
        <v>227.98</v>
      </c>
      <c r="V5293" t="s">
        <v>8439</v>
      </c>
      <c r="W5293" t="s">
        <v>2276</v>
      </c>
      <c r="X5293" t="s">
        <v>42</v>
      </c>
      <c r="Y5293" t="s">
        <v>2277</v>
      </c>
      <c r="AA5293" s="1">
        <f t="shared" si="643"/>
        <v>46045</v>
      </c>
      <c r="AB5293" s="2">
        <f t="shared" si="644"/>
        <v>1</v>
      </c>
      <c r="AC5293" s="2">
        <f t="shared" si="645"/>
        <v>2026</v>
      </c>
      <c r="AD5293" s="2" t="str">
        <f>IFERROR(VLOOKUP(A5293,'Aux Área'!$A$4:$B$123,2,0),"-")</f>
        <v>INSPEÇÃO</v>
      </c>
    </row>
    <row r="5294" spans="1:30" x14ac:dyDescent="0.3">
      <c r="A5294" t="s">
        <v>3092</v>
      </c>
      <c r="B5294" t="s">
        <v>4774</v>
      </c>
      <c r="C5294" t="s">
        <v>8440</v>
      </c>
      <c r="D5294" t="s">
        <v>5291</v>
      </c>
      <c r="E5294" t="s">
        <v>5292</v>
      </c>
      <c r="F5294" t="s">
        <v>3594</v>
      </c>
      <c r="G5294" t="s">
        <v>1135</v>
      </c>
      <c r="H5294" t="s">
        <v>2275</v>
      </c>
      <c r="I5294" t="s">
        <v>1497</v>
      </c>
      <c r="J5294" t="s">
        <v>89</v>
      </c>
      <c r="K5294" t="s">
        <v>90</v>
      </c>
      <c r="L5294" t="s">
        <v>91</v>
      </c>
      <c r="M5294" t="s">
        <v>38</v>
      </c>
      <c r="N5294" t="s">
        <v>39</v>
      </c>
      <c r="O5294" s="23">
        <v>379</v>
      </c>
      <c r="P5294" s="9">
        <v>9.01</v>
      </c>
      <c r="Q5294" t="s">
        <v>40</v>
      </c>
      <c r="R5294">
        <v>68831</v>
      </c>
      <c r="S5294" s="9">
        <v>42.06</v>
      </c>
      <c r="T5294" s="26">
        <v>5.09</v>
      </c>
      <c r="U5294" s="8">
        <v>214.08</v>
      </c>
      <c r="V5294" t="s">
        <v>8441</v>
      </c>
      <c r="W5294" t="s">
        <v>2276</v>
      </c>
      <c r="X5294" t="s">
        <v>42</v>
      </c>
      <c r="Y5294" t="s">
        <v>2277</v>
      </c>
      <c r="AA5294" s="1">
        <f t="shared" si="643"/>
        <v>46045</v>
      </c>
      <c r="AB5294" s="2">
        <f t="shared" si="644"/>
        <v>1</v>
      </c>
      <c r="AC5294" s="2">
        <f t="shared" si="645"/>
        <v>2026</v>
      </c>
      <c r="AD5294" s="2" t="str">
        <f>IFERROR(VLOOKUP(A5294,'Aux Área'!$A$4:$B$123,2,0),"-")</f>
        <v>INSPEÇÃO</v>
      </c>
    </row>
    <row r="5295" spans="1:30" x14ac:dyDescent="0.3">
      <c r="A5295" t="s">
        <v>52</v>
      </c>
      <c r="B5295" t="s">
        <v>1449</v>
      </c>
      <c r="C5295" t="s">
        <v>8442</v>
      </c>
      <c r="D5295" t="s">
        <v>3205</v>
      </c>
      <c r="E5295" t="s">
        <v>3206</v>
      </c>
      <c r="F5295" t="s">
        <v>53</v>
      </c>
      <c r="G5295" t="s">
        <v>35</v>
      </c>
      <c r="H5295" t="s">
        <v>36</v>
      </c>
      <c r="I5295" t="s">
        <v>37</v>
      </c>
      <c r="J5295" t="s">
        <v>122</v>
      </c>
      <c r="K5295" t="s">
        <v>123</v>
      </c>
      <c r="L5295" t="s">
        <v>124</v>
      </c>
      <c r="M5295" t="s">
        <v>38</v>
      </c>
      <c r="N5295" t="s">
        <v>39</v>
      </c>
      <c r="O5295" s="23">
        <v>316</v>
      </c>
      <c r="P5295" s="9">
        <v>10.78</v>
      </c>
      <c r="Q5295" t="s">
        <v>40</v>
      </c>
      <c r="R5295">
        <v>47433</v>
      </c>
      <c r="S5295" s="9">
        <v>29.31</v>
      </c>
      <c r="T5295" s="26">
        <v>5.09</v>
      </c>
      <c r="U5295" s="8">
        <v>149.18</v>
      </c>
      <c r="V5295" t="s">
        <v>246</v>
      </c>
      <c r="W5295" t="s">
        <v>2007</v>
      </c>
      <c r="X5295" t="s">
        <v>42</v>
      </c>
      <c r="Y5295" t="s">
        <v>1740</v>
      </c>
      <c r="AA5295" s="1">
        <f t="shared" si="643"/>
        <v>46045</v>
      </c>
      <c r="AB5295" s="2">
        <f t="shared" si="644"/>
        <v>1</v>
      </c>
      <c r="AC5295" s="2">
        <f t="shared" si="645"/>
        <v>2026</v>
      </c>
      <c r="AD5295" s="2" t="str">
        <f>IFERROR(VLOOKUP(A5295,'Aux Área'!$A$4:$B$123,2,0),"-")</f>
        <v>OPERAÇÃO</v>
      </c>
    </row>
    <row r="5296" spans="1:30" x14ac:dyDescent="0.3">
      <c r="A5296" t="s">
        <v>2282</v>
      </c>
      <c r="B5296" t="s">
        <v>4679</v>
      </c>
      <c r="C5296" t="s">
        <v>8443</v>
      </c>
      <c r="D5296" t="s">
        <v>3208</v>
      </c>
      <c r="E5296" t="s">
        <v>3209</v>
      </c>
      <c r="F5296" t="s">
        <v>2285</v>
      </c>
      <c r="G5296" t="s">
        <v>1135</v>
      </c>
      <c r="H5296" t="s">
        <v>2275</v>
      </c>
      <c r="I5296" t="s">
        <v>1497</v>
      </c>
      <c r="J5296" t="s">
        <v>165</v>
      </c>
      <c r="K5296" t="s">
        <v>166</v>
      </c>
      <c r="L5296" t="s">
        <v>167</v>
      </c>
      <c r="M5296" t="s">
        <v>38</v>
      </c>
      <c r="N5296" t="s">
        <v>39</v>
      </c>
      <c r="O5296" s="23">
        <v>392</v>
      </c>
      <c r="P5296" s="9">
        <v>9.6</v>
      </c>
      <c r="Q5296" t="s">
        <v>40</v>
      </c>
      <c r="R5296">
        <v>73971</v>
      </c>
      <c r="S5296" s="9">
        <v>40.840000000000003</v>
      </c>
      <c r="T5296" s="26">
        <v>4.79</v>
      </c>
      <c r="U5296" s="8">
        <v>195.63</v>
      </c>
      <c r="V5296" t="s">
        <v>112</v>
      </c>
      <c r="W5296" t="s">
        <v>2276</v>
      </c>
      <c r="X5296" t="s">
        <v>42</v>
      </c>
      <c r="Y5296" t="s">
        <v>2277</v>
      </c>
      <c r="AA5296" s="1">
        <f t="shared" si="643"/>
        <v>46045</v>
      </c>
      <c r="AB5296" s="2">
        <f t="shared" si="644"/>
        <v>1</v>
      </c>
      <c r="AC5296" s="2">
        <f t="shared" si="645"/>
        <v>2026</v>
      </c>
      <c r="AD5296" s="2" t="str">
        <f>IFERROR(VLOOKUP(A5296,'Aux Área'!$A$4:$B$123,2,0),"-")</f>
        <v>INSPEÇÃO</v>
      </c>
    </row>
    <row r="5297" spans="1:30" x14ac:dyDescent="0.3">
      <c r="A5297" t="s">
        <v>2278</v>
      </c>
      <c r="B5297" t="s">
        <v>4664</v>
      </c>
      <c r="C5297" t="s">
        <v>8444</v>
      </c>
      <c r="D5297" t="s">
        <v>3310</v>
      </c>
      <c r="E5297" t="s">
        <v>3311</v>
      </c>
      <c r="F5297" t="s">
        <v>2281</v>
      </c>
      <c r="G5297" t="s">
        <v>1135</v>
      </c>
      <c r="H5297" t="s">
        <v>2275</v>
      </c>
      <c r="I5297" t="s">
        <v>1497</v>
      </c>
      <c r="J5297" t="s">
        <v>169</v>
      </c>
      <c r="K5297" t="s">
        <v>170</v>
      </c>
      <c r="L5297" t="s">
        <v>124</v>
      </c>
      <c r="M5297" t="s">
        <v>38</v>
      </c>
      <c r="N5297" t="s">
        <v>39</v>
      </c>
      <c r="O5297" s="23">
        <v>427</v>
      </c>
      <c r="P5297" s="9">
        <v>10.08</v>
      </c>
      <c r="Q5297" t="s">
        <v>40</v>
      </c>
      <c r="R5297">
        <v>87938</v>
      </c>
      <c r="S5297" s="9">
        <v>42.37</v>
      </c>
      <c r="T5297" s="26">
        <v>4.8899999999999997</v>
      </c>
      <c r="U5297" s="8">
        <v>207.19</v>
      </c>
      <c r="V5297" t="s">
        <v>41</v>
      </c>
      <c r="W5297" t="s">
        <v>2276</v>
      </c>
      <c r="X5297" t="s">
        <v>42</v>
      </c>
      <c r="Y5297" t="s">
        <v>2277</v>
      </c>
      <c r="AA5297" s="1">
        <f t="shared" si="643"/>
        <v>46045</v>
      </c>
      <c r="AB5297" s="2">
        <f t="shared" si="644"/>
        <v>1</v>
      </c>
      <c r="AC5297" s="2">
        <f t="shared" si="645"/>
        <v>2026</v>
      </c>
      <c r="AD5297" s="2" t="str">
        <f>IFERROR(VLOOKUP(A5297,'Aux Área'!$A$4:$B$123,2,0),"-")</f>
        <v>INSPEÇÃO</v>
      </c>
    </row>
    <row r="5298" spans="1:30" x14ac:dyDescent="0.3">
      <c r="A5298" t="s">
        <v>2181</v>
      </c>
      <c r="B5298" t="s">
        <v>4595</v>
      </c>
      <c r="C5298" t="s">
        <v>8445</v>
      </c>
      <c r="D5298" t="s">
        <v>3107</v>
      </c>
      <c r="E5298" t="s">
        <v>3108</v>
      </c>
      <c r="F5298" t="s">
        <v>2184</v>
      </c>
      <c r="G5298" t="s">
        <v>1135</v>
      </c>
      <c r="H5298" t="s">
        <v>2185</v>
      </c>
      <c r="I5298" t="s">
        <v>2186</v>
      </c>
      <c r="J5298" t="s">
        <v>237</v>
      </c>
      <c r="K5298" t="s">
        <v>238</v>
      </c>
      <c r="L5298" t="s">
        <v>110</v>
      </c>
      <c r="M5298" t="s">
        <v>38</v>
      </c>
      <c r="N5298" t="s">
        <v>668</v>
      </c>
      <c r="O5298" s="23">
        <v>801</v>
      </c>
      <c r="P5298" s="9">
        <v>12.32</v>
      </c>
      <c r="Q5298" t="s">
        <v>40</v>
      </c>
      <c r="R5298">
        <v>91377</v>
      </c>
      <c r="S5298" s="9">
        <v>65</v>
      </c>
      <c r="T5298" s="26">
        <v>6.0410000000000004</v>
      </c>
      <c r="U5298" s="8">
        <v>392.65</v>
      </c>
      <c r="V5298" t="s">
        <v>41</v>
      </c>
      <c r="W5298" t="s">
        <v>2007</v>
      </c>
      <c r="X5298" t="s">
        <v>42</v>
      </c>
      <c r="Y5298" t="s">
        <v>2188</v>
      </c>
      <c r="AA5298" s="1">
        <f t="shared" si="643"/>
        <v>46045</v>
      </c>
      <c r="AB5298" s="2">
        <f t="shared" si="644"/>
        <v>1</v>
      </c>
      <c r="AC5298" s="2">
        <f t="shared" si="645"/>
        <v>2026</v>
      </c>
      <c r="AD5298" s="2" t="str">
        <f>IFERROR(VLOOKUP(A5298,'Aux Área'!$A$4:$B$123,2,0),"-")</f>
        <v>INSPEÇÃO</v>
      </c>
    </row>
    <row r="5299" spans="1:30" x14ac:dyDescent="0.3">
      <c r="A5299" t="s">
        <v>74</v>
      </c>
      <c r="B5299" t="s">
        <v>255</v>
      </c>
      <c r="C5299" t="s">
        <v>8446</v>
      </c>
      <c r="D5299" t="s">
        <v>115</v>
      </c>
      <c r="E5299" t="s">
        <v>116</v>
      </c>
      <c r="F5299" t="s">
        <v>75</v>
      </c>
      <c r="G5299" t="s">
        <v>35</v>
      </c>
      <c r="H5299" t="s">
        <v>36</v>
      </c>
      <c r="I5299" t="s">
        <v>37</v>
      </c>
      <c r="J5299" t="s">
        <v>196</v>
      </c>
      <c r="K5299" t="s">
        <v>197</v>
      </c>
      <c r="L5299" t="s">
        <v>84</v>
      </c>
      <c r="M5299" t="s">
        <v>38</v>
      </c>
      <c r="N5299" t="s">
        <v>39</v>
      </c>
      <c r="O5299" s="23">
        <v>305</v>
      </c>
      <c r="P5299" s="9">
        <v>8.2799999999999994</v>
      </c>
      <c r="Q5299" t="s">
        <v>40</v>
      </c>
      <c r="R5299">
        <v>14665</v>
      </c>
      <c r="S5299" s="9">
        <v>36.83</v>
      </c>
      <c r="T5299" s="26">
        <v>5.24</v>
      </c>
      <c r="U5299" s="8">
        <v>192.99</v>
      </c>
      <c r="V5299" t="s">
        <v>41</v>
      </c>
      <c r="W5299" t="s">
        <v>2007</v>
      </c>
      <c r="X5299" t="s">
        <v>42</v>
      </c>
      <c r="Y5299" t="s">
        <v>1740</v>
      </c>
      <c r="AA5299" s="1">
        <f t="shared" si="643"/>
        <v>46045</v>
      </c>
      <c r="AB5299" s="2">
        <f t="shared" si="644"/>
        <v>1</v>
      </c>
      <c r="AC5299" s="2">
        <f t="shared" si="645"/>
        <v>2026</v>
      </c>
      <c r="AD5299" s="2" t="str">
        <f>IFERROR(VLOOKUP(A5299,'Aux Área'!$A$4:$B$123,2,0),"-")</f>
        <v>TI</v>
      </c>
    </row>
    <row r="5300" spans="1:30" x14ac:dyDescent="0.3">
      <c r="A5300" t="s">
        <v>58</v>
      </c>
      <c r="B5300" t="s">
        <v>250</v>
      </c>
      <c r="C5300" t="s">
        <v>8447</v>
      </c>
      <c r="D5300" t="s">
        <v>87</v>
      </c>
      <c r="E5300" t="s">
        <v>88</v>
      </c>
      <c r="F5300" t="s">
        <v>59</v>
      </c>
      <c r="G5300" t="s">
        <v>35</v>
      </c>
      <c r="H5300" t="s">
        <v>36</v>
      </c>
      <c r="I5300" t="s">
        <v>37</v>
      </c>
      <c r="J5300" t="s">
        <v>356</v>
      </c>
      <c r="K5300" t="s">
        <v>357</v>
      </c>
      <c r="L5300" t="s">
        <v>124</v>
      </c>
      <c r="M5300" t="s">
        <v>38</v>
      </c>
      <c r="N5300" t="s">
        <v>39</v>
      </c>
      <c r="O5300" s="23">
        <v>326</v>
      </c>
      <c r="P5300" s="9">
        <v>7.65</v>
      </c>
      <c r="Q5300" t="s">
        <v>40</v>
      </c>
      <c r="R5300">
        <v>70168</v>
      </c>
      <c r="S5300" s="9">
        <v>42.62</v>
      </c>
      <c r="T5300" s="26">
        <v>4.7910000000000004</v>
      </c>
      <c r="U5300" s="8">
        <v>204.19</v>
      </c>
      <c r="V5300" t="s">
        <v>8448</v>
      </c>
      <c r="W5300" t="s">
        <v>2007</v>
      </c>
      <c r="X5300" t="s">
        <v>42</v>
      </c>
      <c r="Y5300" t="s">
        <v>1740</v>
      </c>
      <c r="AA5300" s="1">
        <f t="shared" si="643"/>
        <v>46045</v>
      </c>
      <c r="AB5300" s="2">
        <f t="shared" si="644"/>
        <v>1</v>
      </c>
      <c r="AC5300" s="2">
        <f t="shared" si="645"/>
        <v>2026</v>
      </c>
      <c r="AD5300" s="2" t="str">
        <f>IFERROR(VLOOKUP(A5300,'Aux Área'!$A$4:$B$123,2,0),"-")</f>
        <v>CONSERVA</v>
      </c>
    </row>
    <row r="5301" spans="1:30" x14ac:dyDescent="0.3">
      <c r="A5301" t="s">
        <v>2494</v>
      </c>
      <c r="B5301" t="s">
        <v>2495</v>
      </c>
      <c r="C5301" t="s">
        <v>8449</v>
      </c>
      <c r="D5301" t="s">
        <v>3702</v>
      </c>
      <c r="E5301" t="s">
        <v>3703</v>
      </c>
      <c r="F5301" t="s">
        <v>2497</v>
      </c>
      <c r="G5301" t="s">
        <v>659</v>
      </c>
      <c r="H5301" t="s">
        <v>2215</v>
      </c>
      <c r="I5301" t="s">
        <v>667</v>
      </c>
      <c r="J5301" t="s">
        <v>108</v>
      </c>
      <c r="K5301" t="s">
        <v>109</v>
      </c>
      <c r="L5301" t="s">
        <v>110</v>
      </c>
      <c r="M5301" t="s">
        <v>38</v>
      </c>
      <c r="N5301" t="s">
        <v>668</v>
      </c>
      <c r="O5301" s="23">
        <v>313</v>
      </c>
      <c r="P5301" s="9">
        <v>6.53</v>
      </c>
      <c r="Q5301" t="s">
        <v>40</v>
      </c>
      <c r="R5301">
        <v>10541</v>
      </c>
      <c r="S5301" s="9">
        <v>47.91</v>
      </c>
      <c r="T5301" s="26">
        <v>6.1909999999999998</v>
      </c>
      <c r="U5301" s="8">
        <v>296.62</v>
      </c>
      <c r="V5301" t="s">
        <v>8450</v>
      </c>
      <c r="W5301" t="s">
        <v>2007</v>
      </c>
      <c r="X5301" t="s">
        <v>42</v>
      </c>
      <c r="Y5301" t="s">
        <v>1740</v>
      </c>
      <c r="AA5301" s="1">
        <f t="shared" si="643"/>
        <v>46045</v>
      </c>
      <c r="AB5301" s="2">
        <f t="shared" si="644"/>
        <v>1</v>
      </c>
      <c r="AC5301" s="2">
        <f t="shared" si="645"/>
        <v>2026</v>
      </c>
      <c r="AD5301" s="2" t="str">
        <f>IFERROR(VLOOKUP(A5301,'Aux Área'!$A$4:$B$123,2,0),"-")</f>
        <v>APH</v>
      </c>
    </row>
    <row r="5302" spans="1:30" x14ac:dyDescent="0.3">
      <c r="A5302" t="s">
        <v>1069</v>
      </c>
      <c r="B5302" t="s">
        <v>1516</v>
      </c>
      <c r="C5302" t="s">
        <v>8451</v>
      </c>
      <c r="D5302" t="s">
        <v>102</v>
      </c>
      <c r="E5302" t="s">
        <v>816</v>
      </c>
      <c r="F5302" t="s">
        <v>1071</v>
      </c>
      <c r="G5302" t="s">
        <v>35</v>
      </c>
      <c r="H5302" t="s">
        <v>36</v>
      </c>
      <c r="I5302" t="s">
        <v>37</v>
      </c>
      <c r="J5302" t="s">
        <v>147</v>
      </c>
      <c r="K5302" t="s">
        <v>148</v>
      </c>
      <c r="L5302" t="s">
        <v>84</v>
      </c>
      <c r="M5302" t="s">
        <v>38</v>
      </c>
      <c r="N5302" t="s">
        <v>39</v>
      </c>
      <c r="O5302" s="23">
        <v>301</v>
      </c>
      <c r="P5302" s="9">
        <v>7.17</v>
      </c>
      <c r="Q5302" t="s">
        <v>40</v>
      </c>
      <c r="R5302">
        <v>14758</v>
      </c>
      <c r="S5302" s="9">
        <v>41.98</v>
      </c>
      <c r="T5302" s="26">
        <v>5.27</v>
      </c>
      <c r="U5302" s="8">
        <v>221.22</v>
      </c>
      <c r="V5302" t="s">
        <v>112</v>
      </c>
      <c r="W5302" t="s">
        <v>2007</v>
      </c>
      <c r="X5302" t="s">
        <v>42</v>
      </c>
      <c r="Y5302" t="s">
        <v>1740</v>
      </c>
      <c r="AA5302" s="1">
        <f t="shared" si="643"/>
        <v>46045</v>
      </c>
      <c r="AB5302" s="2">
        <f t="shared" si="644"/>
        <v>1</v>
      </c>
      <c r="AC5302" s="2">
        <f t="shared" si="645"/>
        <v>2026</v>
      </c>
      <c r="AD5302" s="2" t="str">
        <f>IFERROR(VLOOKUP(A5302,'Aux Área'!$A$4:$B$123,2,0),"-")</f>
        <v>FACILITIES</v>
      </c>
    </row>
    <row r="5303" spans="1:30" x14ac:dyDescent="0.3">
      <c r="A5303" t="s">
        <v>2488</v>
      </c>
      <c r="B5303" t="s">
        <v>2489</v>
      </c>
      <c r="C5303" t="s">
        <v>8452</v>
      </c>
      <c r="D5303" t="s">
        <v>2937</v>
      </c>
      <c r="E5303" t="s">
        <v>2938</v>
      </c>
      <c r="F5303" t="s">
        <v>2491</v>
      </c>
      <c r="G5303" t="s">
        <v>659</v>
      </c>
      <c r="H5303" t="s">
        <v>2215</v>
      </c>
      <c r="I5303" t="s">
        <v>667</v>
      </c>
      <c r="J5303" t="s">
        <v>165</v>
      </c>
      <c r="K5303" t="s">
        <v>166</v>
      </c>
      <c r="L5303" t="s">
        <v>167</v>
      </c>
      <c r="M5303" t="s">
        <v>38</v>
      </c>
      <c r="N5303" t="s">
        <v>707</v>
      </c>
      <c r="O5303" s="23" t="s">
        <v>15244</v>
      </c>
      <c r="P5303" s="9" t="s">
        <v>15244</v>
      </c>
      <c r="Q5303" t="s">
        <v>40</v>
      </c>
      <c r="R5303" t="s">
        <v>15244</v>
      </c>
      <c r="S5303" s="9">
        <v>0.74</v>
      </c>
      <c r="T5303" s="26">
        <v>6.4589999999999996</v>
      </c>
      <c r="U5303" s="8">
        <v>4.78</v>
      </c>
      <c r="V5303" t="s">
        <v>112</v>
      </c>
      <c r="W5303" t="s">
        <v>2007</v>
      </c>
      <c r="X5303" t="s">
        <v>42</v>
      </c>
      <c r="Y5303" t="s">
        <v>1740</v>
      </c>
      <c r="AA5303" s="1">
        <f t="shared" si="643"/>
        <v>46045</v>
      </c>
      <c r="AB5303" s="2">
        <f t="shared" si="644"/>
        <v>1</v>
      </c>
      <c r="AC5303" s="2">
        <f t="shared" si="645"/>
        <v>2026</v>
      </c>
      <c r="AD5303" s="2" t="str">
        <f>IFERROR(VLOOKUP(A5303,'Aux Área'!$A$4:$B$123,2,0),"-")</f>
        <v>APH</v>
      </c>
    </row>
    <row r="5304" spans="1:30" x14ac:dyDescent="0.3">
      <c r="A5304" t="s">
        <v>2488</v>
      </c>
      <c r="B5304" t="s">
        <v>2489</v>
      </c>
      <c r="C5304" t="s">
        <v>8452</v>
      </c>
      <c r="D5304" t="s">
        <v>2937</v>
      </c>
      <c r="E5304" t="s">
        <v>2938</v>
      </c>
      <c r="F5304" t="s">
        <v>2491</v>
      </c>
      <c r="G5304" t="s">
        <v>659</v>
      </c>
      <c r="H5304" t="s">
        <v>2215</v>
      </c>
      <c r="I5304" t="s">
        <v>667</v>
      </c>
      <c r="J5304" t="s">
        <v>165</v>
      </c>
      <c r="K5304" t="s">
        <v>166</v>
      </c>
      <c r="L5304" t="s">
        <v>167</v>
      </c>
      <c r="M5304" t="s">
        <v>38</v>
      </c>
      <c r="N5304" t="s">
        <v>668</v>
      </c>
      <c r="O5304" s="23">
        <v>147</v>
      </c>
      <c r="P5304" s="9">
        <v>6.07</v>
      </c>
      <c r="Q5304" t="s">
        <v>40</v>
      </c>
      <c r="R5304">
        <v>5073</v>
      </c>
      <c r="S5304" s="9">
        <v>24.2</v>
      </c>
      <c r="T5304" s="26">
        <v>6.2409999999999997</v>
      </c>
      <c r="U5304" s="8">
        <v>151.04</v>
      </c>
      <c r="V5304" t="s">
        <v>112</v>
      </c>
      <c r="W5304" t="s">
        <v>2007</v>
      </c>
      <c r="X5304" t="s">
        <v>42</v>
      </c>
      <c r="Y5304" t="s">
        <v>1740</v>
      </c>
      <c r="AA5304" s="1">
        <f t="shared" si="643"/>
        <v>46045</v>
      </c>
      <c r="AB5304" s="2">
        <f t="shared" si="644"/>
        <v>1</v>
      </c>
      <c r="AC5304" s="2">
        <f t="shared" si="645"/>
        <v>2026</v>
      </c>
      <c r="AD5304" s="2" t="str">
        <f>IFERROR(VLOOKUP(A5304,'Aux Área'!$A$4:$B$123,2,0),"-")</f>
        <v>APH</v>
      </c>
    </row>
    <row r="5305" spans="1:30" x14ac:dyDescent="0.3">
      <c r="A5305" t="s">
        <v>60</v>
      </c>
      <c r="B5305" t="s">
        <v>614</v>
      </c>
      <c r="C5305" t="s">
        <v>8453</v>
      </c>
      <c r="D5305" t="s">
        <v>1206</v>
      </c>
      <c r="E5305" t="s">
        <v>1207</v>
      </c>
      <c r="F5305" t="s">
        <v>61</v>
      </c>
      <c r="G5305" t="s">
        <v>35</v>
      </c>
      <c r="H5305" t="s">
        <v>36</v>
      </c>
      <c r="I5305" t="s">
        <v>37</v>
      </c>
      <c r="J5305" t="s">
        <v>165</v>
      </c>
      <c r="K5305" t="s">
        <v>166</v>
      </c>
      <c r="L5305" t="s">
        <v>167</v>
      </c>
      <c r="M5305" t="s">
        <v>38</v>
      </c>
      <c r="N5305" t="s">
        <v>39</v>
      </c>
      <c r="O5305" s="23">
        <v>161</v>
      </c>
      <c r="P5305" s="9">
        <v>10.71</v>
      </c>
      <c r="Q5305" t="s">
        <v>40</v>
      </c>
      <c r="R5305">
        <v>31262</v>
      </c>
      <c r="S5305" s="9">
        <v>15.03</v>
      </c>
      <c r="T5305" s="26">
        <v>4.79</v>
      </c>
      <c r="U5305" s="8">
        <v>72</v>
      </c>
      <c r="V5305" t="s">
        <v>112</v>
      </c>
      <c r="W5305" t="s">
        <v>2007</v>
      </c>
      <c r="X5305" t="s">
        <v>42</v>
      </c>
      <c r="Y5305" t="s">
        <v>1740</v>
      </c>
      <c r="AA5305" s="1">
        <f t="shared" si="643"/>
        <v>46045</v>
      </c>
      <c r="AB5305" s="2">
        <f t="shared" si="644"/>
        <v>1</v>
      </c>
      <c r="AC5305" s="2">
        <f t="shared" si="645"/>
        <v>2026</v>
      </c>
      <c r="AD5305" s="2" t="str">
        <f>IFERROR(VLOOKUP(A5305,'Aux Área'!$A$4:$B$123,2,0),"-")</f>
        <v>QSMS</v>
      </c>
    </row>
    <row r="5306" spans="1:30" x14ac:dyDescent="0.3">
      <c r="A5306" t="s">
        <v>2638</v>
      </c>
      <c r="B5306" t="s">
        <v>4593</v>
      </c>
      <c r="C5306" t="s">
        <v>8454</v>
      </c>
      <c r="D5306" t="s">
        <v>7192</v>
      </c>
      <c r="E5306" t="s">
        <v>7193</v>
      </c>
      <c r="F5306" t="s">
        <v>2641</v>
      </c>
      <c r="G5306" t="s">
        <v>1135</v>
      </c>
      <c r="H5306" t="s">
        <v>2275</v>
      </c>
      <c r="I5306" t="s">
        <v>1497</v>
      </c>
      <c r="J5306" t="s">
        <v>275</v>
      </c>
      <c r="K5306" t="s">
        <v>276</v>
      </c>
      <c r="L5306" t="s">
        <v>124</v>
      </c>
      <c r="M5306" t="s">
        <v>38</v>
      </c>
      <c r="N5306" t="s">
        <v>39</v>
      </c>
      <c r="O5306" s="23">
        <v>560</v>
      </c>
      <c r="P5306" s="9">
        <v>11.98</v>
      </c>
      <c r="Q5306" t="s">
        <v>40</v>
      </c>
      <c r="R5306">
        <v>75358</v>
      </c>
      <c r="S5306" s="9">
        <v>46.76</v>
      </c>
      <c r="T5306" s="26">
        <v>4.79</v>
      </c>
      <c r="U5306" s="8">
        <v>223.98</v>
      </c>
      <c r="V5306" t="s">
        <v>8455</v>
      </c>
      <c r="W5306" t="s">
        <v>2276</v>
      </c>
      <c r="X5306" t="s">
        <v>42</v>
      </c>
      <c r="Y5306" t="s">
        <v>2277</v>
      </c>
      <c r="AA5306" s="1">
        <f t="shared" si="643"/>
        <v>46045</v>
      </c>
      <c r="AB5306" s="2">
        <f t="shared" si="644"/>
        <v>1</v>
      </c>
      <c r="AC5306" s="2">
        <f t="shared" si="645"/>
        <v>2026</v>
      </c>
      <c r="AD5306" s="2" t="str">
        <f>IFERROR(VLOOKUP(A5306,'Aux Área'!$A$4:$B$123,2,0),"-")</f>
        <v>INSPEÇÃO</v>
      </c>
    </row>
    <row r="5307" spans="1:30" x14ac:dyDescent="0.3">
      <c r="A5307" t="s">
        <v>2643</v>
      </c>
      <c r="B5307" t="s">
        <v>2307</v>
      </c>
      <c r="C5307" t="s">
        <v>8456</v>
      </c>
      <c r="D5307" t="s">
        <v>4988</v>
      </c>
      <c r="E5307" t="s">
        <v>4989</v>
      </c>
      <c r="F5307" t="s">
        <v>2646</v>
      </c>
      <c r="G5307" t="s">
        <v>1300</v>
      </c>
      <c r="H5307" t="s">
        <v>1301</v>
      </c>
      <c r="I5307" t="s">
        <v>37</v>
      </c>
      <c r="J5307" t="s">
        <v>122</v>
      </c>
      <c r="K5307" t="s">
        <v>123</v>
      </c>
      <c r="L5307" t="s">
        <v>124</v>
      </c>
      <c r="M5307" t="s">
        <v>38</v>
      </c>
      <c r="N5307" t="s">
        <v>39</v>
      </c>
      <c r="O5307" s="23">
        <v>492</v>
      </c>
      <c r="P5307" s="9">
        <v>10.83</v>
      </c>
      <c r="Q5307" t="s">
        <v>40</v>
      </c>
      <c r="R5307">
        <v>82750</v>
      </c>
      <c r="S5307" s="9">
        <v>45.45</v>
      </c>
      <c r="T5307" s="26">
        <v>5.09</v>
      </c>
      <c r="U5307" s="8">
        <v>231.34</v>
      </c>
      <c r="V5307" t="s">
        <v>246</v>
      </c>
      <c r="W5307" t="s">
        <v>2276</v>
      </c>
      <c r="X5307" t="s">
        <v>42</v>
      </c>
      <c r="Y5307" t="s">
        <v>2277</v>
      </c>
      <c r="AA5307" s="1">
        <f t="shared" si="643"/>
        <v>46045</v>
      </c>
      <c r="AB5307" s="2">
        <f t="shared" si="644"/>
        <v>1</v>
      </c>
      <c r="AC5307" s="2">
        <f t="shared" si="645"/>
        <v>2026</v>
      </c>
      <c r="AD5307" s="2" t="str">
        <f>IFERROR(VLOOKUP(A5307,'Aux Área'!$A$4:$B$123,2,0),"-")</f>
        <v>INSPEÇÃO</v>
      </c>
    </row>
    <row r="5308" spans="1:30" x14ac:dyDescent="0.3">
      <c r="A5308" t="s">
        <v>2650</v>
      </c>
      <c r="B5308" t="s">
        <v>2651</v>
      </c>
      <c r="C5308" t="s">
        <v>8457</v>
      </c>
      <c r="D5308" t="s">
        <v>2944</v>
      </c>
      <c r="E5308" t="s">
        <v>2945</v>
      </c>
      <c r="F5308" t="s">
        <v>3615</v>
      </c>
      <c r="G5308" t="s">
        <v>1300</v>
      </c>
      <c r="H5308" t="s">
        <v>2635</v>
      </c>
      <c r="I5308" t="s">
        <v>37</v>
      </c>
      <c r="J5308" t="s">
        <v>241</v>
      </c>
      <c r="K5308" t="s">
        <v>242</v>
      </c>
      <c r="L5308" t="s">
        <v>110</v>
      </c>
      <c r="M5308" t="s">
        <v>38</v>
      </c>
      <c r="N5308" t="s">
        <v>39</v>
      </c>
      <c r="O5308" s="23">
        <v>251</v>
      </c>
      <c r="P5308" s="9">
        <v>4.7300000000000004</v>
      </c>
      <c r="Q5308" t="s">
        <v>40</v>
      </c>
      <c r="R5308">
        <v>13233</v>
      </c>
      <c r="S5308" s="9">
        <v>53.07</v>
      </c>
      <c r="T5308" s="26">
        <v>4.79</v>
      </c>
      <c r="U5308" s="8">
        <v>254.19</v>
      </c>
      <c r="V5308" t="s">
        <v>41</v>
      </c>
      <c r="W5308" t="s">
        <v>2276</v>
      </c>
      <c r="X5308" t="s">
        <v>42</v>
      </c>
      <c r="Y5308" t="s">
        <v>1740</v>
      </c>
      <c r="AA5308" s="1">
        <f t="shared" si="643"/>
        <v>46045</v>
      </c>
      <c r="AB5308" s="2">
        <f t="shared" si="644"/>
        <v>1</v>
      </c>
      <c r="AC5308" s="2">
        <f t="shared" si="645"/>
        <v>2026</v>
      </c>
      <c r="AD5308" s="2" t="str">
        <f>IFERROR(VLOOKUP(A5308,'Aux Área'!$A$4:$B$123,2,0),"-")</f>
        <v>TI</v>
      </c>
    </row>
    <row r="5309" spans="1:30" x14ac:dyDescent="0.3">
      <c r="A5309" t="s">
        <v>76</v>
      </c>
      <c r="B5309" t="s">
        <v>380</v>
      </c>
      <c r="C5309" t="s">
        <v>8458</v>
      </c>
      <c r="D5309" t="s">
        <v>382</v>
      </c>
      <c r="E5309" t="s">
        <v>383</v>
      </c>
      <c r="F5309" t="s">
        <v>77</v>
      </c>
      <c r="G5309" t="s">
        <v>35</v>
      </c>
      <c r="H5309" t="s">
        <v>36</v>
      </c>
      <c r="I5309" t="s">
        <v>37</v>
      </c>
      <c r="J5309" t="s">
        <v>1665</v>
      </c>
      <c r="K5309" t="s">
        <v>1666</v>
      </c>
      <c r="L5309" t="s">
        <v>301</v>
      </c>
      <c r="M5309" t="s">
        <v>38</v>
      </c>
      <c r="N5309" t="s">
        <v>39</v>
      </c>
      <c r="O5309" s="23">
        <v>339</v>
      </c>
      <c r="P5309" s="9">
        <v>10.08</v>
      </c>
      <c r="Q5309" t="s">
        <v>40</v>
      </c>
      <c r="R5309">
        <v>53305</v>
      </c>
      <c r="S5309" s="9">
        <v>33.64</v>
      </c>
      <c r="T5309" s="26">
        <v>4.8899999999999997</v>
      </c>
      <c r="U5309" s="8">
        <v>164.5</v>
      </c>
      <c r="V5309" t="s">
        <v>8459</v>
      </c>
      <c r="W5309" t="s">
        <v>2007</v>
      </c>
      <c r="X5309" t="s">
        <v>42</v>
      </c>
      <c r="Y5309" t="s">
        <v>1740</v>
      </c>
      <c r="AA5309" s="1">
        <f t="shared" si="643"/>
        <v>46045</v>
      </c>
      <c r="AB5309" s="2">
        <f t="shared" si="644"/>
        <v>1</v>
      </c>
      <c r="AC5309" s="2">
        <f t="shared" si="645"/>
        <v>2026</v>
      </c>
      <c r="AD5309" s="2" t="str">
        <f>IFERROR(VLOOKUP(A5309,'Aux Área'!$A$4:$B$123,2,0),"-")</f>
        <v>QSMS</v>
      </c>
    </row>
    <row r="5310" spans="1:30" x14ac:dyDescent="0.3">
      <c r="A5310" t="s">
        <v>1999</v>
      </c>
      <c r="B5310" t="s">
        <v>3016</v>
      </c>
      <c r="C5310" t="s">
        <v>8460</v>
      </c>
      <c r="D5310" t="s">
        <v>6928</v>
      </c>
      <c r="E5310" t="s">
        <v>6929</v>
      </c>
      <c r="F5310" t="s">
        <v>2002</v>
      </c>
      <c r="G5310" t="s">
        <v>659</v>
      </c>
      <c r="H5310" t="s">
        <v>2003</v>
      </c>
      <c r="I5310" t="s">
        <v>667</v>
      </c>
      <c r="J5310" t="s">
        <v>1122</v>
      </c>
      <c r="K5310" t="s">
        <v>1123</v>
      </c>
      <c r="L5310" t="s">
        <v>110</v>
      </c>
      <c r="M5310" t="s">
        <v>38</v>
      </c>
      <c r="N5310" t="s">
        <v>668</v>
      </c>
      <c r="O5310" s="23">
        <v>388</v>
      </c>
      <c r="P5310" s="9">
        <v>3.25</v>
      </c>
      <c r="Q5310" t="s">
        <v>40</v>
      </c>
      <c r="R5310">
        <v>15807</v>
      </c>
      <c r="S5310" s="9">
        <v>119.34</v>
      </c>
      <c r="T5310" s="26">
        <v>5.89</v>
      </c>
      <c r="U5310" s="8">
        <v>702.91</v>
      </c>
      <c r="V5310" t="s">
        <v>41</v>
      </c>
      <c r="W5310" t="s">
        <v>1985</v>
      </c>
      <c r="X5310" t="s">
        <v>42</v>
      </c>
      <c r="Y5310" t="s">
        <v>1986</v>
      </c>
      <c r="AA5310" s="1">
        <f t="shared" si="643"/>
        <v>46045</v>
      </c>
      <c r="AB5310" s="2">
        <f t="shared" si="644"/>
        <v>1</v>
      </c>
      <c r="AC5310" s="2">
        <f t="shared" si="645"/>
        <v>2026</v>
      </c>
      <c r="AD5310" s="2" t="str">
        <f>IFERROR(VLOOKUP(A5310,'Aux Área'!$A$4:$B$123,2,0),"-")</f>
        <v>PESADOS</v>
      </c>
    </row>
    <row r="5311" spans="1:30" x14ac:dyDescent="0.3">
      <c r="A5311" t="s">
        <v>662</v>
      </c>
      <c r="C5311" t="s">
        <v>15701</v>
      </c>
      <c r="F5311" t="s">
        <v>15689</v>
      </c>
      <c r="K5311" t="s">
        <v>173</v>
      </c>
      <c r="N5311" t="s">
        <v>15690</v>
      </c>
      <c r="O5311" s="23">
        <v>0</v>
      </c>
      <c r="P5311" s="23">
        <v>0</v>
      </c>
      <c r="Q5311" t="s">
        <v>40</v>
      </c>
      <c r="R5311">
        <v>0</v>
      </c>
      <c r="S5311">
        <v>10.69</v>
      </c>
      <c r="U5311" s="8">
        <v>42.69</v>
      </c>
      <c r="AA5311" s="1">
        <f>IFERROR(DATEVALUE(C5311),"-")</f>
        <v>46045</v>
      </c>
      <c r="AB5311" s="2">
        <f>IFERROR(MONTH(AA5311),"-")</f>
        <v>1</v>
      </c>
      <c r="AC5311" s="2">
        <f>IFERROR(YEAR(AA5311),"-")</f>
        <v>2026</v>
      </c>
      <c r="AD5311" s="2" t="str">
        <f>IFERROR(VLOOKUP(A5311,'Aux Área'!$A$4:$B$123,2,0),"-")</f>
        <v>SÃO PEDRO</v>
      </c>
    </row>
    <row r="5312" spans="1:30" x14ac:dyDescent="0.3">
      <c r="A5312" t="s">
        <v>2632</v>
      </c>
      <c r="B5312" t="s">
        <v>2633</v>
      </c>
      <c r="C5312" t="s">
        <v>8461</v>
      </c>
      <c r="D5312" t="s">
        <v>326</v>
      </c>
      <c r="E5312" t="s">
        <v>327</v>
      </c>
      <c r="F5312" t="s">
        <v>3712</v>
      </c>
      <c r="G5312" t="s">
        <v>1300</v>
      </c>
      <c r="H5312" t="s">
        <v>2635</v>
      </c>
      <c r="I5312" t="s">
        <v>37</v>
      </c>
      <c r="J5312" t="s">
        <v>89</v>
      </c>
      <c r="K5312" t="s">
        <v>90</v>
      </c>
      <c r="L5312" t="s">
        <v>91</v>
      </c>
      <c r="M5312" t="s">
        <v>38</v>
      </c>
      <c r="N5312" t="s">
        <v>39</v>
      </c>
      <c r="O5312" s="10">
        <v>280</v>
      </c>
      <c r="P5312" s="24">
        <v>7.2</v>
      </c>
      <c r="Q5312" t="s">
        <v>40</v>
      </c>
      <c r="R5312" s="2">
        <v>2719</v>
      </c>
      <c r="S5312" s="9">
        <v>38.880000000000003</v>
      </c>
      <c r="T5312" s="26">
        <v>4.8899999999999997</v>
      </c>
      <c r="U5312" s="8">
        <v>190.12</v>
      </c>
      <c r="V5312" t="s">
        <v>8462</v>
      </c>
      <c r="W5312" t="s">
        <v>2007</v>
      </c>
      <c r="X5312" t="s">
        <v>42</v>
      </c>
      <c r="Y5312" t="s">
        <v>1740</v>
      </c>
      <c r="AA5312" s="1">
        <f t="shared" ref="AA5312:AA5343" si="646">DATEVALUE(C5312)</f>
        <v>46045</v>
      </c>
      <c r="AB5312" s="2">
        <f t="shared" ref="AB5312:AB5343" si="647">MONTH(AA5312)</f>
        <v>1</v>
      </c>
      <c r="AC5312" s="2">
        <f t="shared" ref="AC5312:AC5343" si="648">YEAR(AA5312)</f>
        <v>2026</v>
      </c>
      <c r="AD5312" s="2" t="str">
        <f>IFERROR(VLOOKUP(A5312,'Aux Área'!$A$4:$B$123,2,0),"-")</f>
        <v>TI</v>
      </c>
    </row>
    <row r="5313" spans="1:30" x14ac:dyDescent="0.3">
      <c r="A5313" t="s">
        <v>2306</v>
      </c>
      <c r="B5313" t="s">
        <v>4613</v>
      </c>
      <c r="C5313" t="s">
        <v>8463</v>
      </c>
      <c r="D5313" t="s">
        <v>3428</v>
      </c>
      <c r="E5313" t="s">
        <v>3429</v>
      </c>
      <c r="F5313" t="s">
        <v>2309</v>
      </c>
      <c r="G5313" t="s">
        <v>1135</v>
      </c>
      <c r="H5313" t="s">
        <v>2275</v>
      </c>
      <c r="I5313" t="s">
        <v>1497</v>
      </c>
      <c r="J5313" t="s">
        <v>89</v>
      </c>
      <c r="K5313" t="s">
        <v>90</v>
      </c>
      <c r="L5313" t="s">
        <v>91</v>
      </c>
      <c r="M5313" t="s">
        <v>38</v>
      </c>
      <c r="N5313" t="s">
        <v>39</v>
      </c>
      <c r="O5313" s="23">
        <v>405</v>
      </c>
      <c r="P5313" s="9">
        <v>8.6300000000000008</v>
      </c>
      <c r="Q5313" t="s">
        <v>40</v>
      </c>
      <c r="R5313">
        <v>80704</v>
      </c>
      <c r="S5313" s="9">
        <v>46.92</v>
      </c>
      <c r="T5313" s="26">
        <v>4.8899999999999997</v>
      </c>
      <c r="U5313" s="8">
        <v>229.44</v>
      </c>
      <c r="V5313" t="s">
        <v>8464</v>
      </c>
      <c r="W5313" t="s">
        <v>2276</v>
      </c>
      <c r="X5313" t="s">
        <v>42</v>
      </c>
      <c r="Y5313" t="s">
        <v>2277</v>
      </c>
      <c r="AA5313" s="1">
        <f t="shared" si="646"/>
        <v>46045</v>
      </c>
      <c r="AB5313" s="2">
        <f t="shared" si="647"/>
        <v>1</v>
      </c>
      <c r="AC5313" s="2">
        <f t="shared" si="648"/>
        <v>2026</v>
      </c>
      <c r="AD5313" s="2" t="str">
        <f>IFERROR(VLOOKUP(A5313,'Aux Área'!$A$4:$B$123,2,0),"-")</f>
        <v>INSPEÇÃO</v>
      </c>
    </row>
    <row r="5314" spans="1:30" x14ac:dyDescent="0.3">
      <c r="A5314" t="s">
        <v>3092</v>
      </c>
      <c r="B5314" t="s">
        <v>4774</v>
      </c>
      <c r="C5314" t="s">
        <v>8465</v>
      </c>
      <c r="D5314" t="s">
        <v>3410</v>
      </c>
      <c r="E5314" t="s">
        <v>3411</v>
      </c>
      <c r="F5314" t="s">
        <v>3594</v>
      </c>
      <c r="G5314" t="s">
        <v>1135</v>
      </c>
      <c r="H5314" t="s">
        <v>2275</v>
      </c>
      <c r="I5314" t="s">
        <v>1497</v>
      </c>
      <c r="J5314" t="s">
        <v>231</v>
      </c>
      <c r="K5314" t="s">
        <v>232</v>
      </c>
      <c r="L5314" t="s">
        <v>217</v>
      </c>
      <c r="M5314" t="s">
        <v>38</v>
      </c>
      <c r="N5314" t="s">
        <v>39</v>
      </c>
      <c r="O5314" s="23">
        <v>399</v>
      </c>
      <c r="P5314" s="9">
        <v>9.75</v>
      </c>
      <c r="Q5314" t="s">
        <v>40</v>
      </c>
      <c r="R5314">
        <v>69230</v>
      </c>
      <c r="S5314" s="9">
        <v>40.909999999999997</v>
      </c>
      <c r="T5314" s="26">
        <v>4.8600000000000003</v>
      </c>
      <c r="U5314" s="8">
        <v>198.83</v>
      </c>
      <c r="V5314" t="s">
        <v>8466</v>
      </c>
      <c r="W5314" t="s">
        <v>2276</v>
      </c>
      <c r="X5314" t="s">
        <v>42</v>
      </c>
      <c r="Y5314" t="s">
        <v>2277</v>
      </c>
      <c r="AA5314" s="1">
        <f t="shared" si="646"/>
        <v>46045</v>
      </c>
      <c r="AB5314" s="2">
        <f t="shared" si="647"/>
        <v>1</v>
      </c>
      <c r="AC5314" s="2">
        <f t="shared" si="648"/>
        <v>2026</v>
      </c>
      <c r="AD5314" s="2" t="str">
        <f>IFERROR(VLOOKUP(A5314,'Aux Área'!$A$4:$B$123,2,0),"-")</f>
        <v>INSPEÇÃO</v>
      </c>
    </row>
    <row r="5315" spans="1:30" x14ac:dyDescent="0.3">
      <c r="A5315" t="s">
        <v>2318</v>
      </c>
      <c r="B5315" t="s">
        <v>2733</v>
      </c>
      <c r="C5315" t="s">
        <v>8467</v>
      </c>
      <c r="D5315" t="s">
        <v>7064</v>
      </c>
      <c r="E5315" t="s">
        <v>7065</v>
      </c>
      <c r="F5315" t="s">
        <v>4203</v>
      </c>
      <c r="G5315" t="s">
        <v>1135</v>
      </c>
      <c r="H5315" t="s">
        <v>2185</v>
      </c>
      <c r="I5315" t="s">
        <v>2186</v>
      </c>
      <c r="J5315" t="s">
        <v>169</v>
      </c>
      <c r="K5315" t="s">
        <v>170</v>
      </c>
      <c r="L5315" t="s">
        <v>124</v>
      </c>
      <c r="M5315" t="s">
        <v>38</v>
      </c>
      <c r="N5315" t="s">
        <v>668</v>
      </c>
      <c r="O5315" s="23">
        <v>880</v>
      </c>
      <c r="P5315" s="9">
        <v>14.43</v>
      </c>
      <c r="Q5315" t="s">
        <v>40</v>
      </c>
      <c r="R5315">
        <v>81557</v>
      </c>
      <c r="S5315" s="9">
        <v>61</v>
      </c>
      <c r="T5315" s="26">
        <v>5.94</v>
      </c>
      <c r="U5315" s="8">
        <v>362.34</v>
      </c>
      <c r="V5315" t="s">
        <v>41</v>
      </c>
      <c r="W5315" t="s">
        <v>2007</v>
      </c>
      <c r="X5315" t="s">
        <v>42</v>
      </c>
      <c r="Y5315" t="s">
        <v>2188</v>
      </c>
      <c r="AA5315" s="1">
        <f t="shared" si="646"/>
        <v>46045</v>
      </c>
      <c r="AB5315" s="2">
        <f t="shared" si="647"/>
        <v>1</v>
      </c>
      <c r="AC5315" s="2">
        <f t="shared" si="648"/>
        <v>2026</v>
      </c>
      <c r="AD5315" s="2" t="str">
        <f>IFERROR(VLOOKUP(A5315,'Aux Área'!$A$4:$B$123,2,0),"-")</f>
        <v>INSPEÇÃO</v>
      </c>
    </row>
    <row r="5316" spans="1:30" x14ac:dyDescent="0.3">
      <c r="A5316" t="s">
        <v>5620</v>
      </c>
      <c r="B5316" t="s">
        <v>2315</v>
      </c>
      <c r="C5316" t="s">
        <v>8468</v>
      </c>
      <c r="D5316" t="s">
        <v>3285</v>
      </c>
      <c r="E5316" t="s">
        <v>3286</v>
      </c>
      <c r="F5316" t="s">
        <v>6208</v>
      </c>
      <c r="G5316" t="s">
        <v>1135</v>
      </c>
      <c r="H5316" t="s">
        <v>5545</v>
      </c>
      <c r="I5316" t="s">
        <v>839</v>
      </c>
      <c r="J5316" t="s">
        <v>231</v>
      </c>
      <c r="K5316" t="s">
        <v>232</v>
      </c>
      <c r="L5316" t="s">
        <v>217</v>
      </c>
      <c r="M5316" t="s">
        <v>38</v>
      </c>
      <c r="N5316" t="s">
        <v>39</v>
      </c>
      <c r="O5316" s="23">
        <v>375</v>
      </c>
      <c r="P5316" s="9">
        <v>8.0500000000000007</v>
      </c>
      <c r="Q5316" t="s">
        <v>40</v>
      </c>
      <c r="R5316">
        <v>11873</v>
      </c>
      <c r="S5316" s="9">
        <v>46.61</v>
      </c>
      <c r="T5316" s="26">
        <v>4.8600000000000003</v>
      </c>
      <c r="U5316" s="8">
        <v>226.53</v>
      </c>
      <c r="V5316" t="s">
        <v>8469</v>
      </c>
      <c r="W5316" t="s">
        <v>2276</v>
      </c>
      <c r="X5316" t="s">
        <v>42</v>
      </c>
      <c r="Y5316" t="s">
        <v>2277</v>
      </c>
      <c r="AA5316" s="1">
        <f t="shared" si="646"/>
        <v>46045</v>
      </c>
      <c r="AB5316" s="2">
        <f t="shared" si="647"/>
        <v>1</v>
      </c>
      <c r="AC5316" s="2">
        <f t="shared" si="648"/>
        <v>2026</v>
      </c>
      <c r="AD5316" s="2" t="str">
        <f>IFERROR(VLOOKUP(A5316,'Aux Área'!$A$4:$B$123,2,0),"-")</f>
        <v>INSPEÇÃO</v>
      </c>
    </row>
    <row r="5317" spans="1:30" x14ac:dyDescent="0.3">
      <c r="A5317" t="s">
        <v>62</v>
      </c>
      <c r="B5317" t="s">
        <v>1455</v>
      </c>
      <c r="C5317" t="s">
        <v>8470</v>
      </c>
      <c r="D5317" t="s">
        <v>120</v>
      </c>
      <c r="E5317" t="s">
        <v>121</v>
      </c>
      <c r="F5317" t="s">
        <v>63</v>
      </c>
      <c r="G5317" t="s">
        <v>35</v>
      </c>
      <c r="H5317" t="s">
        <v>36</v>
      </c>
      <c r="I5317" t="s">
        <v>37</v>
      </c>
      <c r="J5317" t="s">
        <v>370</v>
      </c>
      <c r="K5317" t="s">
        <v>371</v>
      </c>
      <c r="L5317" t="s">
        <v>124</v>
      </c>
      <c r="M5317" t="s">
        <v>38</v>
      </c>
      <c r="N5317" t="s">
        <v>39</v>
      </c>
      <c r="O5317" s="23">
        <v>267</v>
      </c>
      <c r="P5317" s="9">
        <v>8.81</v>
      </c>
      <c r="Q5317" t="s">
        <v>40</v>
      </c>
      <c r="R5317">
        <v>55477</v>
      </c>
      <c r="S5317" s="9">
        <v>30.32</v>
      </c>
      <c r="T5317" s="26">
        <v>4.99</v>
      </c>
      <c r="U5317" s="8">
        <v>151.31</v>
      </c>
      <c r="V5317" t="s">
        <v>8471</v>
      </c>
      <c r="W5317" t="s">
        <v>2007</v>
      </c>
      <c r="X5317" t="s">
        <v>42</v>
      </c>
      <c r="Y5317" t="s">
        <v>1740</v>
      </c>
      <c r="AA5317" s="1">
        <f t="shared" si="646"/>
        <v>46045</v>
      </c>
      <c r="AB5317" s="2">
        <f t="shared" si="647"/>
        <v>1</v>
      </c>
      <c r="AC5317" s="2">
        <f t="shared" si="648"/>
        <v>2026</v>
      </c>
      <c r="AD5317" s="2" t="str">
        <f>IFERROR(VLOOKUP(A5317,'Aux Área'!$A$4:$B$123,2,0),"-")</f>
        <v>CONSERVA</v>
      </c>
    </row>
    <row r="5318" spans="1:30" x14ac:dyDescent="0.3">
      <c r="A5318" t="s">
        <v>2278</v>
      </c>
      <c r="B5318" t="s">
        <v>4664</v>
      </c>
      <c r="C5318" t="s">
        <v>8472</v>
      </c>
      <c r="D5318" t="s">
        <v>6708</v>
      </c>
      <c r="E5318" t="s">
        <v>6709</v>
      </c>
      <c r="F5318" t="s">
        <v>2281</v>
      </c>
      <c r="G5318" t="s">
        <v>1135</v>
      </c>
      <c r="H5318" t="s">
        <v>2275</v>
      </c>
      <c r="I5318" t="s">
        <v>1497</v>
      </c>
      <c r="J5318" t="s">
        <v>165</v>
      </c>
      <c r="K5318" t="s">
        <v>166</v>
      </c>
      <c r="L5318" t="s">
        <v>167</v>
      </c>
      <c r="M5318" t="s">
        <v>38</v>
      </c>
      <c r="N5318" t="s">
        <v>39</v>
      </c>
      <c r="O5318" s="23">
        <v>359</v>
      </c>
      <c r="P5318" s="9">
        <v>8.43</v>
      </c>
      <c r="Q5318" t="s">
        <v>40</v>
      </c>
      <c r="R5318">
        <v>88297</v>
      </c>
      <c r="S5318" s="9">
        <v>42.59</v>
      </c>
      <c r="T5318" s="26">
        <v>4.7910000000000004</v>
      </c>
      <c r="U5318" s="8">
        <v>204.03</v>
      </c>
      <c r="V5318" t="s">
        <v>112</v>
      </c>
      <c r="W5318" t="s">
        <v>2276</v>
      </c>
      <c r="X5318" t="s">
        <v>42</v>
      </c>
      <c r="Y5318" t="s">
        <v>2277</v>
      </c>
      <c r="AA5318" s="1">
        <f t="shared" si="646"/>
        <v>46045</v>
      </c>
      <c r="AB5318" s="2">
        <f t="shared" si="647"/>
        <v>1</v>
      </c>
      <c r="AC5318" s="2">
        <f t="shared" si="648"/>
        <v>2026</v>
      </c>
      <c r="AD5318" s="2" t="str">
        <f>IFERROR(VLOOKUP(A5318,'Aux Área'!$A$4:$B$123,2,0),"-")</f>
        <v>INSPEÇÃO</v>
      </c>
    </row>
    <row r="5319" spans="1:30" x14ac:dyDescent="0.3">
      <c r="A5319" t="s">
        <v>68</v>
      </c>
      <c r="B5319" t="s">
        <v>296</v>
      </c>
      <c r="C5319" t="s">
        <v>8473</v>
      </c>
      <c r="D5319" t="s">
        <v>2160</v>
      </c>
      <c r="E5319" t="s">
        <v>2161</v>
      </c>
      <c r="F5319" t="s">
        <v>69</v>
      </c>
      <c r="G5319" t="s">
        <v>35</v>
      </c>
      <c r="H5319" t="s">
        <v>36</v>
      </c>
      <c r="I5319" t="s">
        <v>37</v>
      </c>
      <c r="J5319" t="s">
        <v>275</v>
      </c>
      <c r="K5319" t="s">
        <v>276</v>
      </c>
      <c r="L5319" t="s">
        <v>124</v>
      </c>
      <c r="M5319" t="s">
        <v>38</v>
      </c>
      <c r="N5319" t="s">
        <v>39</v>
      </c>
      <c r="O5319" s="23">
        <v>329</v>
      </c>
      <c r="P5319" s="9">
        <v>10.49</v>
      </c>
      <c r="Q5319" t="s">
        <v>40</v>
      </c>
      <c r="R5319">
        <v>36364</v>
      </c>
      <c r="S5319" s="9">
        <v>31.36</v>
      </c>
      <c r="T5319" s="26">
        <v>4.79</v>
      </c>
      <c r="U5319" s="8">
        <v>150.21</v>
      </c>
      <c r="V5319" t="s">
        <v>8474</v>
      </c>
      <c r="W5319" t="s">
        <v>2007</v>
      </c>
      <c r="X5319" t="s">
        <v>42</v>
      </c>
      <c r="Y5319" t="s">
        <v>1740</v>
      </c>
      <c r="AA5319" s="1">
        <f t="shared" si="646"/>
        <v>46045</v>
      </c>
      <c r="AB5319" s="2">
        <f t="shared" si="647"/>
        <v>1</v>
      </c>
      <c r="AC5319" s="2">
        <f t="shared" si="648"/>
        <v>2026</v>
      </c>
      <c r="AD5319" s="2" t="str">
        <f>IFERROR(VLOOKUP(A5319,'Aux Área'!$A$4:$B$123,2,0),"-")</f>
        <v>OPERAÇÃO</v>
      </c>
    </row>
    <row r="5320" spans="1:30" x14ac:dyDescent="0.3">
      <c r="A5320" t="s">
        <v>1295</v>
      </c>
      <c r="B5320" t="s">
        <v>1753</v>
      </c>
      <c r="C5320" t="s">
        <v>8475</v>
      </c>
      <c r="D5320" t="s">
        <v>1297</v>
      </c>
      <c r="E5320" t="s">
        <v>2221</v>
      </c>
      <c r="F5320" t="s">
        <v>1299</v>
      </c>
      <c r="G5320" t="s">
        <v>1135</v>
      </c>
      <c r="H5320" t="s">
        <v>1301</v>
      </c>
      <c r="I5320" t="s">
        <v>839</v>
      </c>
      <c r="J5320" t="s">
        <v>275</v>
      </c>
      <c r="K5320" t="s">
        <v>276</v>
      </c>
      <c r="L5320" t="s">
        <v>124</v>
      </c>
      <c r="M5320" t="s">
        <v>38</v>
      </c>
      <c r="N5320" t="s">
        <v>39</v>
      </c>
      <c r="O5320" s="23">
        <v>0</v>
      </c>
      <c r="P5320" s="23">
        <v>0</v>
      </c>
      <c r="Q5320" t="s">
        <v>40</v>
      </c>
      <c r="R5320" t="s">
        <v>15244</v>
      </c>
      <c r="S5320" s="9">
        <v>49.04</v>
      </c>
      <c r="T5320" s="26">
        <v>4.79</v>
      </c>
      <c r="U5320" s="8">
        <v>234.9</v>
      </c>
      <c r="V5320" t="s">
        <v>8476</v>
      </c>
      <c r="W5320" t="s">
        <v>2007</v>
      </c>
      <c r="X5320" t="s">
        <v>42</v>
      </c>
      <c r="Y5320" t="s">
        <v>1740</v>
      </c>
      <c r="AA5320" s="1">
        <f t="shared" si="646"/>
        <v>46045</v>
      </c>
      <c r="AB5320" s="2">
        <f t="shared" si="647"/>
        <v>1</v>
      </c>
      <c r="AC5320" s="2">
        <f t="shared" si="648"/>
        <v>2026</v>
      </c>
      <c r="AD5320" s="2" t="str">
        <f>IFERROR(VLOOKUP(A5320,'Aux Área'!$A$4:$B$123,2,0),"-")</f>
        <v>LUCCA JR - OP</v>
      </c>
    </row>
    <row r="5321" spans="1:30" x14ac:dyDescent="0.3">
      <c r="A5321" t="s">
        <v>2347</v>
      </c>
      <c r="B5321" t="s">
        <v>2348</v>
      </c>
      <c r="C5321" t="s">
        <v>8477</v>
      </c>
      <c r="D5321" t="s">
        <v>4012</v>
      </c>
      <c r="E5321" t="s">
        <v>4013</v>
      </c>
      <c r="F5321" t="s">
        <v>2350</v>
      </c>
      <c r="G5321" t="s">
        <v>659</v>
      </c>
      <c r="H5321" t="s">
        <v>1996</v>
      </c>
      <c r="I5321" t="s">
        <v>1997</v>
      </c>
      <c r="J5321" t="s">
        <v>237</v>
      </c>
      <c r="K5321" t="s">
        <v>238</v>
      </c>
      <c r="L5321" t="s">
        <v>110</v>
      </c>
      <c r="M5321" t="s">
        <v>38</v>
      </c>
      <c r="N5321" t="s">
        <v>668</v>
      </c>
      <c r="O5321" s="23">
        <v>301</v>
      </c>
      <c r="P5321" s="9">
        <v>5.31</v>
      </c>
      <c r="Q5321" t="s">
        <v>40</v>
      </c>
      <c r="R5321">
        <v>22787</v>
      </c>
      <c r="S5321" s="9">
        <v>56.68</v>
      </c>
      <c r="T5321" s="26">
        <v>6.093</v>
      </c>
      <c r="U5321" s="8">
        <v>345.35</v>
      </c>
      <c r="V5321" t="s">
        <v>41</v>
      </c>
      <c r="W5321" t="s">
        <v>1985</v>
      </c>
      <c r="X5321" t="s">
        <v>42</v>
      </c>
      <c r="Y5321" t="s">
        <v>1986</v>
      </c>
      <c r="AA5321" s="1">
        <f t="shared" si="646"/>
        <v>46045</v>
      </c>
      <c r="AB5321" s="2">
        <f t="shared" si="647"/>
        <v>1</v>
      </c>
      <c r="AC5321" s="2">
        <f t="shared" si="648"/>
        <v>2026</v>
      </c>
      <c r="AD5321" s="2" t="str">
        <f>IFERROR(VLOOKUP(A5321,'Aux Área'!$A$4:$B$123,2,0),"-")</f>
        <v>PESADOS</v>
      </c>
    </row>
    <row r="5322" spans="1:30" x14ac:dyDescent="0.3">
      <c r="A5322" t="s">
        <v>2282</v>
      </c>
      <c r="B5322" t="s">
        <v>4679</v>
      </c>
      <c r="C5322" t="s">
        <v>8478</v>
      </c>
      <c r="D5322" t="s">
        <v>3162</v>
      </c>
      <c r="E5322" t="s">
        <v>3163</v>
      </c>
      <c r="F5322" t="s">
        <v>2285</v>
      </c>
      <c r="G5322" t="s">
        <v>1135</v>
      </c>
      <c r="H5322" t="s">
        <v>2275</v>
      </c>
      <c r="I5322" t="s">
        <v>1497</v>
      </c>
      <c r="J5322" t="s">
        <v>165</v>
      </c>
      <c r="K5322" t="s">
        <v>166</v>
      </c>
      <c r="L5322" t="s">
        <v>167</v>
      </c>
      <c r="M5322" t="s">
        <v>38</v>
      </c>
      <c r="N5322" t="s">
        <v>39</v>
      </c>
      <c r="O5322" s="23">
        <v>373</v>
      </c>
      <c r="P5322" s="9">
        <v>8.4700000000000006</v>
      </c>
      <c r="Q5322" t="s">
        <v>40</v>
      </c>
      <c r="R5322">
        <v>74344</v>
      </c>
      <c r="S5322" s="9">
        <v>44.05</v>
      </c>
      <c r="T5322" s="26">
        <v>4.79</v>
      </c>
      <c r="U5322" s="8">
        <v>211</v>
      </c>
      <c r="V5322" t="s">
        <v>112</v>
      </c>
      <c r="W5322" t="s">
        <v>2276</v>
      </c>
      <c r="X5322" t="s">
        <v>42</v>
      </c>
      <c r="Y5322" t="s">
        <v>2277</v>
      </c>
      <c r="AA5322" s="1">
        <f t="shared" si="646"/>
        <v>46045</v>
      </c>
      <c r="AB5322" s="2">
        <f t="shared" si="647"/>
        <v>1</v>
      </c>
      <c r="AC5322" s="2">
        <f t="shared" si="648"/>
        <v>2026</v>
      </c>
      <c r="AD5322" s="2" t="str">
        <f>IFERROR(VLOOKUP(A5322,'Aux Área'!$A$4:$B$123,2,0),"-")</f>
        <v>INSPEÇÃO</v>
      </c>
    </row>
    <row r="5323" spans="1:30" x14ac:dyDescent="0.3">
      <c r="A5323" t="s">
        <v>2260</v>
      </c>
      <c r="B5323" t="s">
        <v>113</v>
      </c>
      <c r="C5323" t="s">
        <v>8479</v>
      </c>
      <c r="D5323" t="s">
        <v>4423</v>
      </c>
      <c r="E5323" t="s">
        <v>4424</v>
      </c>
      <c r="F5323" t="s">
        <v>2262</v>
      </c>
      <c r="G5323" t="s">
        <v>35</v>
      </c>
      <c r="H5323" t="s">
        <v>2263</v>
      </c>
      <c r="I5323" t="s">
        <v>2186</v>
      </c>
      <c r="J5323" t="s">
        <v>409</v>
      </c>
      <c r="K5323" t="s">
        <v>410</v>
      </c>
      <c r="L5323" t="s">
        <v>141</v>
      </c>
      <c r="M5323" t="s">
        <v>38</v>
      </c>
      <c r="N5323" t="s">
        <v>668</v>
      </c>
      <c r="O5323" s="23">
        <v>711</v>
      </c>
      <c r="P5323" s="9">
        <v>14.85</v>
      </c>
      <c r="Q5323" t="s">
        <v>40</v>
      </c>
      <c r="R5323">
        <v>72435</v>
      </c>
      <c r="S5323" s="9">
        <v>47.88</v>
      </c>
      <c r="T5323" s="26">
        <v>6.09</v>
      </c>
      <c r="U5323" s="8">
        <v>291.58999999999997</v>
      </c>
      <c r="V5323" t="s">
        <v>8480</v>
      </c>
      <c r="W5323" t="s">
        <v>2007</v>
      </c>
      <c r="X5323" t="s">
        <v>42</v>
      </c>
      <c r="Y5323" t="s">
        <v>1740</v>
      </c>
      <c r="AA5323" s="1">
        <f t="shared" si="646"/>
        <v>46045</v>
      </c>
      <c r="AB5323" s="2">
        <f t="shared" si="647"/>
        <v>1</v>
      </c>
      <c r="AC5323" s="2">
        <f t="shared" si="648"/>
        <v>2026</v>
      </c>
      <c r="AD5323" s="2" t="str">
        <f>IFERROR(VLOOKUP(A5323,'Aux Área'!$A$4:$B$123,2,0),"-")</f>
        <v>INSPEÇÃO</v>
      </c>
    </row>
    <row r="5324" spans="1:30" x14ac:dyDescent="0.3">
      <c r="A5324" t="s">
        <v>2472</v>
      </c>
      <c r="B5324" t="s">
        <v>2473</v>
      </c>
      <c r="C5324" t="s">
        <v>8481</v>
      </c>
      <c r="D5324" t="s">
        <v>3068</v>
      </c>
      <c r="E5324" t="s">
        <v>3069</v>
      </c>
      <c r="F5324" t="s">
        <v>2475</v>
      </c>
      <c r="G5324" t="s">
        <v>659</v>
      </c>
      <c r="H5324" t="s">
        <v>2215</v>
      </c>
      <c r="I5324" t="s">
        <v>667</v>
      </c>
      <c r="J5324" t="s">
        <v>215</v>
      </c>
      <c r="K5324" t="s">
        <v>216</v>
      </c>
      <c r="L5324" t="s">
        <v>217</v>
      </c>
      <c r="M5324" t="s">
        <v>38</v>
      </c>
      <c r="N5324" t="s">
        <v>668</v>
      </c>
      <c r="O5324" s="23">
        <v>86</v>
      </c>
      <c r="P5324" s="9">
        <v>3.17</v>
      </c>
      <c r="Q5324" t="s">
        <v>40</v>
      </c>
      <c r="R5324">
        <v>6300</v>
      </c>
      <c r="S5324" s="9">
        <v>27.12</v>
      </c>
      <c r="T5324" s="26">
        <v>6.29</v>
      </c>
      <c r="U5324" s="8">
        <v>170.58</v>
      </c>
      <c r="V5324" t="s">
        <v>41</v>
      </c>
      <c r="W5324" t="s">
        <v>2007</v>
      </c>
      <c r="X5324" t="s">
        <v>42</v>
      </c>
      <c r="Y5324" t="s">
        <v>1740</v>
      </c>
      <c r="AA5324" s="1">
        <f t="shared" si="646"/>
        <v>46045</v>
      </c>
      <c r="AB5324" s="2">
        <f t="shared" si="647"/>
        <v>1</v>
      </c>
      <c r="AC5324" s="2">
        <f t="shared" si="648"/>
        <v>2026</v>
      </c>
      <c r="AD5324" s="2" t="str">
        <f>IFERROR(VLOOKUP(A5324,'Aux Área'!$A$4:$B$123,2,0),"-")</f>
        <v>APH</v>
      </c>
    </row>
    <row r="5325" spans="1:30" x14ac:dyDescent="0.3">
      <c r="A5325" t="s">
        <v>2041</v>
      </c>
      <c r="B5325" t="s">
        <v>2042</v>
      </c>
      <c r="C5325" t="s">
        <v>8482</v>
      </c>
      <c r="D5325" t="s">
        <v>1297</v>
      </c>
      <c r="E5325" t="s">
        <v>2221</v>
      </c>
      <c r="F5325" t="s">
        <v>2044</v>
      </c>
      <c r="G5325" t="s">
        <v>659</v>
      </c>
      <c r="H5325" t="s">
        <v>1996</v>
      </c>
      <c r="I5325" t="s">
        <v>1997</v>
      </c>
      <c r="J5325" t="s">
        <v>231</v>
      </c>
      <c r="K5325" t="s">
        <v>232</v>
      </c>
      <c r="L5325" t="s">
        <v>217</v>
      </c>
      <c r="M5325" t="s">
        <v>38</v>
      </c>
      <c r="N5325" t="s">
        <v>668</v>
      </c>
      <c r="O5325" s="23">
        <v>380</v>
      </c>
      <c r="P5325" s="9">
        <v>5.49</v>
      </c>
      <c r="Q5325" t="s">
        <v>40</v>
      </c>
      <c r="R5325">
        <v>23629</v>
      </c>
      <c r="S5325" s="9">
        <v>69.2</v>
      </c>
      <c r="T5325" s="26">
        <v>5.99</v>
      </c>
      <c r="U5325" s="8">
        <v>414.51</v>
      </c>
      <c r="V5325" t="s">
        <v>8483</v>
      </c>
      <c r="W5325" t="s">
        <v>1985</v>
      </c>
      <c r="X5325" t="s">
        <v>42</v>
      </c>
      <c r="Y5325" t="s">
        <v>1986</v>
      </c>
      <c r="AA5325" s="1">
        <f t="shared" si="646"/>
        <v>46045</v>
      </c>
      <c r="AB5325" s="2">
        <f t="shared" si="647"/>
        <v>1</v>
      </c>
      <c r="AC5325" s="2">
        <f t="shared" si="648"/>
        <v>2026</v>
      </c>
      <c r="AD5325" s="2" t="str">
        <f>IFERROR(VLOOKUP(A5325,'Aux Área'!$A$4:$B$123,2,0),"-")</f>
        <v>PESADOS</v>
      </c>
    </row>
    <row r="5326" spans="1:30" x14ac:dyDescent="0.3">
      <c r="A5326" t="s">
        <v>48</v>
      </c>
      <c r="B5326" t="s">
        <v>288</v>
      </c>
      <c r="C5326" t="s">
        <v>8484</v>
      </c>
      <c r="D5326" t="s">
        <v>132</v>
      </c>
      <c r="E5326" t="s">
        <v>133</v>
      </c>
      <c r="F5326" t="s">
        <v>49</v>
      </c>
      <c r="G5326" t="s">
        <v>35</v>
      </c>
      <c r="H5326" t="s">
        <v>36</v>
      </c>
      <c r="I5326" t="s">
        <v>37</v>
      </c>
      <c r="J5326" t="s">
        <v>97</v>
      </c>
      <c r="K5326" t="s">
        <v>98</v>
      </c>
      <c r="L5326" t="s">
        <v>84</v>
      </c>
      <c r="M5326" t="s">
        <v>38</v>
      </c>
      <c r="N5326" t="s">
        <v>39</v>
      </c>
      <c r="O5326" s="23">
        <v>371</v>
      </c>
      <c r="P5326" s="9">
        <v>9.2799999999999994</v>
      </c>
      <c r="Q5326" t="s">
        <v>40</v>
      </c>
      <c r="R5326">
        <v>21377</v>
      </c>
      <c r="S5326" s="9">
        <v>39.979999999999997</v>
      </c>
      <c r="T5326" s="26">
        <v>5.24</v>
      </c>
      <c r="U5326" s="8">
        <v>209.5</v>
      </c>
      <c r="V5326" t="s">
        <v>8485</v>
      </c>
      <c r="W5326" t="s">
        <v>2007</v>
      </c>
      <c r="X5326" t="s">
        <v>42</v>
      </c>
      <c r="Y5326" t="s">
        <v>1740</v>
      </c>
      <c r="AA5326" s="1">
        <f t="shared" si="646"/>
        <v>46045</v>
      </c>
      <c r="AB5326" s="2">
        <f t="shared" si="647"/>
        <v>1</v>
      </c>
      <c r="AC5326" s="2">
        <f t="shared" si="648"/>
        <v>2026</v>
      </c>
      <c r="AD5326" s="2" t="str">
        <f>IFERROR(VLOOKUP(A5326,'Aux Área'!$A$4:$B$123,2,0),"-")</f>
        <v>ENGENHARIA</v>
      </c>
    </row>
    <row r="5327" spans="1:30" x14ac:dyDescent="0.3">
      <c r="A5327" t="s">
        <v>5543</v>
      </c>
      <c r="B5327" t="s">
        <v>3093</v>
      </c>
      <c r="C5327" t="s">
        <v>8486</v>
      </c>
      <c r="D5327" t="s">
        <v>391</v>
      </c>
      <c r="E5327" t="s">
        <v>392</v>
      </c>
      <c r="F5327" t="s">
        <v>6207</v>
      </c>
      <c r="G5327" t="s">
        <v>1135</v>
      </c>
      <c r="H5327" t="s">
        <v>5545</v>
      </c>
      <c r="I5327" t="s">
        <v>839</v>
      </c>
      <c r="J5327" t="s">
        <v>122</v>
      </c>
      <c r="K5327" t="s">
        <v>123</v>
      </c>
      <c r="L5327" t="s">
        <v>124</v>
      </c>
      <c r="M5327" t="s">
        <v>38</v>
      </c>
      <c r="N5327" t="s">
        <v>39</v>
      </c>
      <c r="O5327" s="23">
        <v>282</v>
      </c>
      <c r="P5327" s="9">
        <v>8.86</v>
      </c>
      <c r="Q5327" t="s">
        <v>40</v>
      </c>
      <c r="R5327">
        <v>9676</v>
      </c>
      <c r="S5327" s="9">
        <v>31.82</v>
      </c>
      <c r="T5327" s="26">
        <v>5.09</v>
      </c>
      <c r="U5327" s="8">
        <v>161.96</v>
      </c>
      <c r="V5327" t="s">
        <v>246</v>
      </c>
      <c r="W5327" t="s">
        <v>2276</v>
      </c>
      <c r="X5327" t="s">
        <v>42</v>
      </c>
      <c r="Y5327" t="s">
        <v>2277</v>
      </c>
      <c r="AA5327" s="1">
        <f t="shared" si="646"/>
        <v>46045</v>
      </c>
      <c r="AB5327" s="2">
        <f t="shared" si="647"/>
        <v>1</v>
      </c>
      <c r="AC5327" s="2">
        <f t="shared" si="648"/>
        <v>2026</v>
      </c>
      <c r="AD5327" s="2" t="str">
        <f>IFERROR(VLOOKUP(A5327,'Aux Área'!$A$4:$B$123,2,0),"-")</f>
        <v>INSPEÇÃO</v>
      </c>
    </row>
    <row r="5328" spans="1:30" x14ac:dyDescent="0.3">
      <c r="A5328" t="s">
        <v>52</v>
      </c>
      <c r="B5328" t="s">
        <v>1449</v>
      </c>
      <c r="C5328" t="s">
        <v>8487</v>
      </c>
      <c r="D5328" t="s">
        <v>3197</v>
      </c>
      <c r="E5328" t="s">
        <v>3198</v>
      </c>
      <c r="F5328" t="s">
        <v>53</v>
      </c>
      <c r="G5328" t="s">
        <v>35</v>
      </c>
      <c r="H5328" t="s">
        <v>36</v>
      </c>
      <c r="I5328" t="s">
        <v>37</v>
      </c>
      <c r="J5328" t="s">
        <v>370</v>
      </c>
      <c r="K5328" t="s">
        <v>371</v>
      </c>
      <c r="L5328" t="s">
        <v>124</v>
      </c>
      <c r="M5328" t="s">
        <v>38</v>
      </c>
      <c r="N5328" t="s">
        <v>39</v>
      </c>
      <c r="O5328" s="23">
        <v>322</v>
      </c>
      <c r="P5328" s="9">
        <v>8.86</v>
      </c>
      <c r="Q5328" t="s">
        <v>40</v>
      </c>
      <c r="R5328">
        <v>47755</v>
      </c>
      <c r="S5328" s="9">
        <v>36.35</v>
      </c>
      <c r="T5328" s="26">
        <v>4.99</v>
      </c>
      <c r="U5328" s="8">
        <v>181.4</v>
      </c>
      <c r="V5328" t="s">
        <v>8488</v>
      </c>
      <c r="W5328" t="s">
        <v>2007</v>
      </c>
      <c r="X5328" t="s">
        <v>42</v>
      </c>
      <c r="Y5328" t="s">
        <v>1740</v>
      </c>
      <c r="AA5328" s="1">
        <f t="shared" si="646"/>
        <v>46045</v>
      </c>
      <c r="AB5328" s="2">
        <f t="shared" si="647"/>
        <v>1</v>
      </c>
      <c r="AC5328" s="2">
        <f t="shared" si="648"/>
        <v>2026</v>
      </c>
      <c r="AD5328" s="2" t="str">
        <f>IFERROR(VLOOKUP(A5328,'Aux Área'!$A$4:$B$123,2,0),"-")</f>
        <v>OPERAÇÃO</v>
      </c>
    </row>
    <row r="5329" spans="1:30" x14ac:dyDescent="0.3">
      <c r="A5329" t="s">
        <v>3092</v>
      </c>
      <c r="B5329" t="s">
        <v>4774</v>
      </c>
      <c r="C5329" t="s">
        <v>8489</v>
      </c>
      <c r="D5329" t="s">
        <v>7114</v>
      </c>
      <c r="E5329" t="s">
        <v>7115</v>
      </c>
      <c r="F5329" t="s">
        <v>3594</v>
      </c>
      <c r="G5329" t="s">
        <v>1135</v>
      </c>
      <c r="H5329" t="s">
        <v>2275</v>
      </c>
      <c r="I5329" t="s">
        <v>1497</v>
      </c>
      <c r="J5329" t="s">
        <v>89</v>
      </c>
      <c r="K5329" t="s">
        <v>90</v>
      </c>
      <c r="L5329" t="s">
        <v>91</v>
      </c>
      <c r="M5329" t="s">
        <v>38</v>
      </c>
      <c r="N5329" t="s">
        <v>39</v>
      </c>
      <c r="O5329" s="23">
        <v>433</v>
      </c>
      <c r="P5329" s="9">
        <v>10.56</v>
      </c>
      <c r="Q5329" t="s">
        <v>40</v>
      </c>
      <c r="R5329">
        <v>69663</v>
      </c>
      <c r="S5329" s="9">
        <v>41.02</v>
      </c>
      <c r="T5329" s="26">
        <v>5.09</v>
      </c>
      <c r="U5329" s="8">
        <v>208.79</v>
      </c>
      <c r="V5329" t="s">
        <v>8490</v>
      </c>
      <c r="W5329" t="s">
        <v>2276</v>
      </c>
      <c r="X5329" t="s">
        <v>42</v>
      </c>
      <c r="Y5329" t="s">
        <v>2277</v>
      </c>
      <c r="AA5329" s="1">
        <f t="shared" si="646"/>
        <v>46045</v>
      </c>
      <c r="AB5329" s="2">
        <f t="shared" si="647"/>
        <v>1</v>
      </c>
      <c r="AC5329" s="2">
        <f t="shared" si="648"/>
        <v>2026</v>
      </c>
      <c r="AD5329" s="2" t="str">
        <f>IFERROR(VLOOKUP(A5329,'Aux Área'!$A$4:$B$123,2,0),"-")</f>
        <v>INSPEÇÃO</v>
      </c>
    </row>
    <row r="5330" spans="1:30" x14ac:dyDescent="0.3">
      <c r="A5330" t="s">
        <v>2643</v>
      </c>
      <c r="B5330" t="s">
        <v>2307</v>
      </c>
      <c r="C5330" t="s">
        <v>8491</v>
      </c>
      <c r="D5330" t="s">
        <v>4726</v>
      </c>
      <c r="E5330" t="s">
        <v>4727</v>
      </c>
      <c r="F5330" t="s">
        <v>2646</v>
      </c>
      <c r="G5330" t="s">
        <v>1300</v>
      </c>
      <c r="H5330" t="s">
        <v>1301</v>
      </c>
      <c r="I5330" t="s">
        <v>37</v>
      </c>
      <c r="J5330" t="s">
        <v>172</v>
      </c>
      <c r="K5330" t="s">
        <v>173</v>
      </c>
      <c r="L5330" t="s">
        <v>124</v>
      </c>
      <c r="M5330" t="s">
        <v>38</v>
      </c>
      <c r="N5330" t="s">
        <v>39</v>
      </c>
      <c r="O5330" s="23">
        <v>444</v>
      </c>
      <c r="P5330" s="9">
        <v>10.79</v>
      </c>
      <c r="Q5330" t="s">
        <v>40</v>
      </c>
      <c r="R5330">
        <v>83194</v>
      </c>
      <c r="S5330" s="9">
        <v>41.16</v>
      </c>
      <c r="T5330" s="26">
        <v>4.59</v>
      </c>
      <c r="U5330" s="8">
        <v>188.92</v>
      </c>
      <c r="V5330" t="s">
        <v>8036</v>
      </c>
      <c r="W5330" t="s">
        <v>2276</v>
      </c>
      <c r="X5330" t="s">
        <v>42</v>
      </c>
      <c r="Y5330" t="s">
        <v>2277</v>
      </c>
      <c r="AA5330" s="1">
        <f t="shared" si="646"/>
        <v>46045</v>
      </c>
      <c r="AB5330" s="2">
        <f t="shared" si="647"/>
        <v>1</v>
      </c>
      <c r="AC5330" s="2">
        <f t="shared" si="648"/>
        <v>2026</v>
      </c>
      <c r="AD5330" s="2" t="str">
        <f>IFERROR(VLOOKUP(A5330,'Aux Área'!$A$4:$B$123,2,0),"-")</f>
        <v>INSPEÇÃO</v>
      </c>
    </row>
    <row r="5331" spans="1:30" x14ac:dyDescent="0.3">
      <c r="A5331" t="s">
        <v>2278</v>
      </c>
      <c r="B5331" t="s">
        <v>4664</v>
      </c>
      <c r="C5331" t="s">
        <v>8492</v>
      </c>
      <c r="D5331" t="s">
        <v>3208</v>
      </c>
      <c r="E5331" t="s">
        <v>3209</v>
      </c>
      <c r="F5331" t="s">
        <v>2281</v>
      </c>
      <c r="G5331" t="s">
        <v>1135</v>
      </c>
      <c r="H5331" t="s">
        <v>2275</v>
      </c>
      <c r="I5331" t="s">
        <v>1497</v>
      </c>
      <c r="J5331" t="s">
        <v>169</v>
      </c>
      <c r="K5331" t="s">
        <v>170</v>
      </c>
      <c r="L5331" t="s">
        <v>124</v>
      </c>
      <c r="M5331" t="s">
        <v>38</v>
      </c>
      <c r="N5331" t="s">
        <v>39</v>
      </c>
      <c r="O5331" s="23">
        <v>271</v>
      </c>
      <c r="P5331" s="9">
        <v>9.51</v>
      </c>
      <c r="Q5331" t="s">
        <v>40</v>
      </c>
      <c r="R5331">
        <v>88568</v>
      </c>
      <c r="S5331" s="9">
        <v>28.49</v>
      </c>
      <c r="T5331" s="26">
        <v>4.8899999999999997</v>
      </c>
      <c r="U5331" s="8">
        <v>139.32</v>
      </c>
      <c r="V5331" t="s">
        <v>41</v>
      </c>
      <c r="W5331" t="s">
        <v>2276</v>
      </c>
      <c r="X5331" t="s">
        <v>42</v>
      </c>
      <c r="Y5331" t="s">
        <v>2277</v>
      </c>
      <c r="AA5331" s="1">
        <f t="shared" si="646"/>
        <v>46045</v>
      </c>
      <c r="AB5331" s="2">
        <f t="shared" si="647"/>
        <v>1</v>
      </c>
      <c r="AC5331" s="2">
        <f t="shared" si="648"/>
        <v>2026</v>
      </c>
      <c r="AD5331" s="2" t="str">
        <f>IFERROR(VLOOKUP(A5331,'Aux Área'!$A$4:$B$123,2,0),"-")</f>
        <v>INSPEÇÃO</v>
      </c>
    </row>
    <row r="5332" spans="1:30" x14ac:dyDescent="0.3">
      <c r="A5332" t="s">
        <v>2306</v>
      </c>
      <c r="B5332" t="s">
        <v>4613</v>
      </c>
      <c r="C5332" t="s">
        <v>8493</v>
      </c>
      <c r="D5332" t="s">
        <v>3212</v>
      </c>
      <c r="E5332" t="s">
        <v>3213</v>
      </c>
      <c r="F5332" t="s">
        <v>2309</v>
      </c>
      <c r="G5332" t="s">
        <v>1135</v>
      </c>
      <c r="H5332" t="s">
        <v>2275</v>
      </c>
      <c r="I5332" t="s">
        <v>1497</v>
      </c>
      <c r="J5332" t="s">
        <v>1665</v>
      </c>
      <c r="K5332" t="s">
        <v>1666</v>
      </c>
      <c r="L5332" t="s">
        <v>301</v>
      </c>
      <c r="M5332" t="s">
        <v>38</v>
      </c>
      <c r="N5332" t="s">
        <v>39</v>
      </c>
      <c r="O5332" s="23">
        <v>342</v>
      </c>
      <c r="P5332" s="9">
        <v>8.35</v>
      </c>
      <c r="Q5332" t="s">
        <v>40</v>
      </c>
      <c r="R5332">
        <v>81046</v>
      </c>
      <c r="S5332" s="9">
        <v>40.98</v>
      </c>
      <c r="T5332" s="26">
        <v>4.8899999999999997</v>
      </c>
      <c r="U5332" s="8">
        <v>200.39</v>
      </c>
      <c r="V5332" t="s">
        <v>8494</v>
      </c>
      <c r="W5332" t="s">
        <v>2276</v>
      </c>
      <c r="X5332" t="s">
        <v>42</v>
      </c>
      <c r="Y5332" t="s">
        <v>2277</v>
      </c>
      <c r="AA5332" s="1">
        <f t="shared" si="646"/>
        <v>46045</v>
      </c>
      <c r="AB5332" s="2">
        <f t="shared" si="647"/>
        <v>1</v>
      </c>
      <c r="AC5332" s="2">
        <f t="shared" si="648"/>
        <v>2026</v>
      </c>
      <c r="AD5332" s="2" t="str">
        <f>IFERROR(VLOOKUP(A5332,'Aux Área'!$A$4:$B$123,2,0),"-")</f>
        <v>INSPEÇÃO</v>
      </c>
    </row>
    <row r="5333" spans="1:30" x14ac:dyDescent="0.3">
      <c r="A5333" t="s">
        <v>2638</v>
      </c>
      <c r="B5333" t="s">
        <v>4593</v>
      </c>
      <c r="C5333" t="s">
        <v>8495</v>
      </c>
      <c r="D5333" t="s">
        <v>4358</v>
      </c>
      <c r="E5333" t="s">
        <v>4359</v>
      </c>
      <c r="F5333" t="s">
        <v>2641</v>
      </c>
      <c r="G5333" t="s">
        <v>1135</v>
      </c>
      <c r="H5333" t="s">
        <v>2275</v>
      </c>
      <c r="I5333" t="s">
        <v>1497</v>
      </c>
      <c r="J5333" t="s">
        <v>275</v>
      </c>
      <c r="K5333" t="s">
        <v>276</v>
      </c>
      <c r="L5333" t="s">
        <v>124</v>
      </c>
      <c r="M5333" t="s">
        <v>38</v>
      </c>
      <c r="N5333" t="s">
        <v>39</v>
      </c>
      <c r="O5333" s="23">
        <v>431</v>
      </c>
      <c r="P5333" s="9">
        <v>9.74</v>
      </c>
      <c r="Q5333" t="s">
        <v>40</v>
      </c>
      <c r="R5333">
        <v>75789</v>
      </c>
      <c r="S5333" s="9">
        <v>44.26</v>
      </c>
      <c r="T5333" s="26">
        <v>4.79</v>
      </c>
      <c r="U5333" s="8">
        <v>212.01</v>
      </c>
      <c r="V5333" t="s">
        <v>8496</v>
      </c>
      <c r="W5333" t="s">
        <v>2276</v>
      </c>
      <c r="X5333" t="s">
        <v>42</v>
      </c>
      <c r="Y5333" t="s">
        <v>2277</v>
      </c>
      <c r="AA5333" s="1">
        <f t="shared" si="646"/>
        <v>46046</v>
      </c>
      <c r="AB5333" s="2">
        <f t="shared" si="647"/>
        <v>1</v>
      </c>
      <c r="AC5333" s="2">
        <f t="shared" si="648"/>
        <v>2026</v>
      </c>
      <c r="AD5333" s="2" t="str">
        <f>IFERROR(VLOOKUP(A5333,'Aux Área'!$A$4:$B$123,2,0),"-")</f>
        <v>INSPEÇÃO</v>
      </c>
    </row>
    <row r="5334" spans="1:30" x14ac:dyDescent="0.3">
      <c r="A5334" t="s">
        <v>2181</v>
      </c>
      <c r="B5334" t="s">
        <v>4595</v>
      </c>
      <c r="C5334" t="s">
        <v>8497</v>
      </c>
      <c r="D5334" t="s">
        <v>3303</v>
      </c>
      <c r="E5334" t="s">
        <v>3304</v>
      </c>
      <c r="F5334" t="s">
        <v>2184</v>
      </c>
      <c r="G5334" t="s">
        <v>1135</v>
      </c>
      <c r="H5334" t="s">
        <v>2185</v>
      </c>
      <c r="I5334" t="s">
        <v>2186</v>
      </c>
      <c r="J5334" t="s">
        <v>241</v>
      </c>
      <c r="K5334" t="s">
        <v>242</v>
      </c>
      <c r="L5334" t="s">
        <v>110</v>
      </c>
      <c r="M5334" t="s">
        <v>38</v>
      </c>
      <c r="N5334" t="s">
        <v>668</v>
      </c>
      <c r="O5334" s="23">
        <v>932</v>
      </c>
      <c r="P5334" s="9">
        <v>15.07</v>
      </c>
      <c r="Q5334" t="s">
        <v>40</v>
      </c>
      <c r="R5334">
        <v>92309</v>
      </c>
      <c r="S5334" s="9">
        <v>61.86</v>
      </c>
      <c r="T5334" s="26">
        <v>5.89</v>
      </c>
      <c r="U5334" s="8">
        <v>364.37</v>
      </c>
      <c r="V5334" t="s">
        <v>41</v>
      </c>
      <c r="W5334" t="s">
        <v>2007</v>
      </c>
      <c r="X5334" t="s">
        <v>42</v>
      </c>
      <c r="Y5334" t="s">
        <v>2188</v>
      </c>
      <c r="AA5334" s="1">
        <f t="shared" si="646"/>
        <v>46046</v>
      </c>
      <c r="AB5334" s="2">
        <f t="shared" si="647"/>
        <v>1</v>
      </c>
      <c r="AC5334" s="2">
        <f t="shared" si="648"/>
        <v>2026</v>
      </c>
      <c r="AD5334" s="2" t="str">
        <f>IFERROR(VLOOKUP(A5334,'Aux Área'!$A$4:$B$123,2,0),"-")</f>
        <v>INSPEÇÃO</v>
      </c>
    </row>
    <row r="5335" spans="1:30" x14ac:dyDescent="0.3">
      <c r="A5335" t="s">
        <v>5620</v>
      </c>
      <c r="B5335" t="s">
        <v>2315</v>
      </c>
      <c r="C5335" t="s">
        <v>8498</v>
      </c>
      <c r="D5335" t="s">
        <v>3193</v>
      </c>
      <c r="E5335" t="s">
        <v>3194</v>
      </c>
      <c r="F5335" t="s">
        <v>6208</v>
      </c>
      <c r="G5335" t="s">
        <v>1135</v>
      </c>
      <c r="H5335" t="s">
        <v>5545</v>
      </c>
      <c r="I5335" t="s">
        <v>839</v>
      </c>
      <c r="J5335" t="s">
        <v>275</v>
      </c>
      <c r="K5335" t="s">
        <v>276</v>
      </c>
      <c r="L5335" t="s">
        <v>124</v>
      </c>
      <c r="M5335" t="s">
        <v>38</v>
      </c>
      <c r="N5335" t="s">
        <v>39</v>
      </c>
      <c r="O5335" s="23">
        <v>483</v>
      </c>
      <c r="P5335" s="9">
        <v>10.42</v>
      </c>
      <c r="Q5335" t="s">
        <v>40</v>
      </c>
      <c r="R5335">
        <v>12356</v>
      </c>
      <c r="S5335" s="9">
        <v>46.35</v>
      </c>
      <c r="T5335" s="26">
        <v>4.79</v>
      </c>
      <c r="U5335" s="8">
        <v>222.02</v>
      </c>
      <c r="V5335" t="s">
        <v>8499</v>
      </c>
      <c r="W5335" t="s">
        <v>2276</v>
      </c>
      <c r="X5335" t="s">
        <v>42</v>
      </c>
      <c r="Y5335" t="s">
        <v>2277</v>
      </c>
      <c r="AA5335" s="1">
        <f t="shared" si="646"/>
        <v>46046</v>
      </c>
      <c r="AB5335" s="2">
        <f t="shared" si="647"/>
        <v>1</v>
      </c>
      <c r="AC5335" s="2">
        <f t="shared" si="648"/>
        <v>2026</v>
      </c>
      <c r="AD5335" s="2" t="str">
        <f>IFERROR(VLOOKUP(A5335,'Aux Área'!$A$4:$B$123,2,0),"-")</f>
        <v>INSPEÇÃO</v>
      </c>
    </row>
    <row r="5336" spans="1:30" x14ac:dyDescent="0.3">
      <c r="A5336" t="s">
        <v>2282</v>
      </c>
      <c r="B5336" t="s">
        <v>4679</v>
      </c>
      <c r="C5336" t="s">
        <v>8500</v>
      </c>
      <c r="D5336" t="s">
        <v>3243</v>
      </c>
      <c r="E5336" t="s">
        <v>3244</v>
      </c>
      <c r="F5336" t="s">
        <v>2285</v>
      </c>
      <c r="G5336" t="s">
        <v>1135</v>
      </c>
      <c r="H5336" t="s">
        <v>2275</v>
      </c>
      <c r="I5336" t="s">
        <v>1497</v>
      </c>
      <c r="J5336" t="s">
        <v>165</v>
      </c>
      <c r="K5336" t="s">
        <v>166</v>
      </c>
      <c r="L5336" t="s">
        <v>167</v>
      </c>
      <c r="M5336" t="s">
        <v>38</v>
      </c>
      <c r="N5336" t="s">
        <v>39</v>
      </c>
      <c r="O5336" s="23">
        <v>387</v>
      </c>
      <c r="P5336" s="9">
        <v>9.4600000000000009</v>
      </c>
      <c r="Q5336" t="s">
        <v>40</v>
      </c>
      <c r="R5336">
        <v>74731</v>
      </c>
      <c r="S5336" s="9">
        <v>40.93</v>
      </c>
      <c r="T5336" s="26">
        <v>4.7910000000000004</v>
      </c>
      <c r="U5336" s="8">
        <v>196.08</v>
      </c>
      <c r="V5336" t="s">
        <v>112</v>
      </c>
      <c r="W5336" t="s">
        <v>2276</v>
      </c>
      <c r="X5336" t="s">
        <v>42</v>
      </c>
      <c r="Y5336" t="s">
        <v>2277</v>
      </c>
      <c r="AA5336" s="1">
        <f t="shared" si="646"/>
        <v>46046</v>
      </c>
      <c r="AB5336" s="2">
        <f t="shared" si="647"/>
        <v>1</v>
      </c>
      <c r="AC5336" s="2">
        <f t="shared" si="648"/>
        <v>2026</v>
      </c>
      <c r="AD5336" s="2" t="str">
        <f>IFERROR(VLOOKUP(A5336,'Aux Área'!$A$4:$B$123,2,0),"-")</f>
        <v>INSPEÇÃO</v>
      </c>
    </row>
    <row r="5337" spans="1:30" x14ac:dyDescent="0.3">
      <c r="A5337" t="s">
        <v>64</v>
      </c>
      <c r="B5337" t="s">
        <v>332</v>
      </c>
      <c r="C5337" t="s">
        <v>8501</v>
      </c>
      <c r="D5337" t="s">
        <v>127</v>
      </c>
      <c r="E5337" t="s">
        <v>128</v>
      </c>
      <c r="F5337" t="s">
        <v>65</v>
      </c>
      <c r="G5337" t="s">
        <v>35</v>
      </c>
      <c r="H5337" t="s">
        <v>36</v>
      </c>
      <c r="I5337" t="s">
        <v>37</v>
      </c>
      <c r="J5337" t="s">
        <v>1152</v>
      </c>
      <c r="K5337" t="s">
        <v>1153</v>
      </c>
      <c r="L5337" t="s">
        <v>217</v>
      </c>
      <c r="M5337" t="s">
        <v>38</v>
      </c>
      <c r="N5337" t="s">
        <v>39</v>
      </c>
      <c r="O5337" s="23">
        <v>338</v>
      </c>
      <c r="P5337" s="9">
        <v>9.3699999999999992</v>
      </c>
      <c r="Q5337" t="s">
        <v>40</v>
      </c>
      <c r="R5337">
        <v>43394</v>
      </c>
      <c r="S5337" s="9">
        <v>36.08</v>
      </c>
      <c r="T5337" s="26">
        <v>4.88</v>
      </c>
      <c r="U5337" s="8">
        <v>176.08</v>
      </c>
      <c r="V5337" t="s">
        <v>8502</v>
      </c>
      <c r="W5337" t="s">
        <v>2007</v>
      </c>
      <c r="X5337" t="s">
        <v>42</v>
      </c>
      <c r="Y5337" t="s">
        <v>1740</v>
      </c>
      <c r="AA5337" s="1">
        <f t="shared" si="646"/>
        <v>46046</v>
      </c>
      <c r="AB5337" s="2">
        <f t="shared" si="647"/>
        <v>1</v>
      </c>
      <c r="AC5337" s="2">
        <f t="shared" si="648"/>
        <v>2026</v>
      </c>
      <c r="AD5337" s="2" t="str">
        <f>IFERROR(VLOOKUP(A5337,'Aux Área'!$A$4:$B$123,2,0),"-")</f>
        <v>ENGENHARIA</v>
      </c>
    </row>
    <row r="5338" spans="1:30" x14ac:dyDescent="0.3">
      <c r="A5338" t="s">
        <v>2643</v>
      </c>
      <c r="B5338" t="s">
        <v>2307</v>
      </c>
      <c r="C5338" t="s">
        <v>8503</v>
      </c>
      <c r="D5338" t="s">
        <v>4726</v>
      </c>
      <c r="E5338" t="s">
        <v>4727</v>
      </c>
      <c r="F5338" t="s">
        <v>2646</v>
      </c>
      <c r="G5338" t="s">
        <v>1300</v>
      </c>
      <c r="H5338" t="s">
        <v>1301</v>
      </c>
      <c r="I5338" t="s">
        <v>37</v>
      </c>
      <c r="J5338" t="s">
        <v>122</v>
      </c>
      <c r="K5338" t="s">
        <v>123</v>
      </c>
      <c r="L5338" t="s">
        <v>124</v>
      </c>
      <c r="M5338" t="s">
        <v>38</v>
      </c>
      <c r="N5338" t="s">
        <v>39</v>
      </c>
      <c r="O5338" s="23">
        <v>378</v>
      </c>
      <c r="P5338" s="9">
        <v>12.09</v>
      </c>
      <c r="Q5338" t="s">
        <v>40</v>
      </c>
      <c r="R5338">
        <v>83572</v>
      </c>
      <c r="S5338" s="9">
        <v>31.27</v>
      </c>
      <c r="T5338" s="26">
        <v>5.09</v>
      </c>
      <c r="U5338" s="8">
        <v>159.16</v>
      </c>
      <c r="V5338" t="s">
        <v>112</v>
      </c>
      <c r="W5338" t="s">
        <v>2276</v>
      </c>
      <c r="X5338" t="s">
        <v>42</v>
      </c>
      <c r="Y5338" t="s">
        <v>2277</v>
      </c>
      <c r="AA5338" s="1">
        <f t="shared" si="646"/>
        <v>46046</v>
      </c>
      <c r="AB5338" s="2">
        <f t="shared" si="647"/>
        <v>1</v>
      </c>
      <c r="AC5338" s="2">
        <f t="shared" si="648"/>
        <v>2026</v>
      </c>
      <c r="AD5338" s="2" t="str">
        <f>IFERROR(VLOOKUP(A5338,'Aux Área'!$A$4:$B$123,2,0),"-")</f>
        <v>INSPEÇÃO</v>
      </c>
    </row>
    <row r="5339" spans="1:30" x14ac:dyDescent="0.3">
      <c r="A5339" t="s">
        <v>46</v>
      </c>
      <c r="B5339" t="s">
        <v>458</v>
      </c>
      <c r="C5339" t="s">
        <v>8504</v>
      </c>
      <c r="D5339" t="s">
        <v>729</v>
      </c>
      <c r="E5339" t="s">
        <v>730</v>
      </c>
      <c r="F5339" t="s">
        <v>5185</v>
      </c>
      <c r="G5339" t="s">
        <v>35</v>
      </c>
      <c r="H5339" t="s">
        <v>36</v>
      </c>
      <c r="I5339" t="s">
        <v>37</v>
      </c>
      <c r="J5339" t="s">
        <v>1268</v>
      </c>
      <c r="K5339" t="s">
        <v>1269</v>
      </c>
      <c r="L5339" t="s">
        <v>84</v>
      </c>
      <c r="M5339" t="s">
        <v>38</v>
      </c>
      <c r="N5339" t="s">
        <v>39</v>
      </c>
      <c r="O5339" s="23">
        <v>235</v>
      </c>
      <c r="P5339" s="9">
        <v>6.16</v>
      </c>
      <c r="Q5339" t="s">
        <v>40</v>
      </c>
      <c r="R5339">
        <v>27900</v>
      </c>
      <c r="S5339" s="9">
        <v>38.130000000000003</v>
      </c>
      <c r="T5339" s="26">
        <v>5.7389999999999999</v>
      </c>
      <c r="U5339" s="8">
        <v>218.84</v>
      </c>
      <c r="V5339" t="s">
        <v>41</v>
      </c>
      <c r="W5339" t="s">
        <v>2007</v>
      </c>
      <c r="X5339" t="s">
        <v>42</v>
      </c>
      <c r="Y5339" t="s">
        <v>1740</v>
      </c>
      <c r="AA5339" s="1">
        <f t="shared" si="646"/>
        <v>46046</v>
      </c>
      <c r="AB5339" s="2">
        <f t="shared" si="647"/>
        <v>1</v>
      </c>
      <c r="AC5339" s="2">
        <f t="shared" si="648"/>
        <v>2026</v>
      </c>
      <c r="AD5339" s="2" t="str">
        <f>IFERROR(VLOOKUP(A5339,'Aux Área'!$A$4:$B$123,2,0),"-")</f>
        <v>FACILITIES</v>
      </c>
    </row>
    <row r="5340" spans="1:30" x14ac:dyDescent="0.3">
      <c r="A5340" t="s">
        <v>2318</v>
      </c>
      <c r="B5340" t="s">
        <v>2733</v>
      </c>
      <c r="C5340" t="s">
        <v>8505</v>
      </c>
      <c r="D5340" t="s">
        <v>7064</v>
      </c>
      <c r="E5340" t="s">
        <v>7065</v>
      </c>
      <c r="F5340" t="s">
        <v>4203</v>
      </c>
      <c r="G5340" t="s">
        <v>1135</v>
      </c>
      <c r="H5340" t="s">
        <v>2185</v>
      </c>
      <c r="I5340" t="s">
        <v>2186</v>
      </c>
      <c r="J5340" t="s">
        <v>175</v>
      </c>
      <c r="K5340" t="s">
        <v>176</v>
      </c>
      <c r="L5340" t="s">
        <v>177</v>
      </c>
      <c r="M5340" t="s">
        <v>38</v>
      </c>
      <c r="N5340" t="s">
        <v>668</v>
      </c>
      <c r="O5340" s="23">
        <v>679</v>
      </c>
      <c r="P5340" s="9">
        <v>13.54</v>
      </c>
      <c r="Q5340" t="s">
        <v>40</v>
      </c>
      <c r="R5340">
        <v>82236</v>
      </c>
      <c r="S5340" s="9">
        <v>50.15</v>
      </c>
      <c r="T5340" s="26">
        <v>6.19</v>
      </c>
      <c r="U5340" s="8">
        <v>310.43</v>
      </c>
      <c r="V5340" t="s">
        <v>8506</v>
      </c>
      <c r="W5340" t="s">
        <v>2007</v>
      </c>
      <c r="X5340" t="s">
        <v>42</v>
      </c>
      <c r="Y5340" t="s">
        <v>2188</v>
      </c>
      <c r="AA5340" s="1">
        <f t="shared" si="646"/>
        <v>46046</v>
      </c>
      <c r="AB5340" s="2">
        <f t="shared" si="647"/>
        <v>1</v>
      </c>
      <c r="AC5340" s="2">
        <f t="shared" si="648"/>
        <v>2026</v>
      </c>
      <c r="AD5340" s="2" t="str">
        <f>IFERROR(VLOOKUP(A5340,'Aux Área'!$A$4:$B$123,2,0),"-")</f>
        <v>INSPEÇÃO</v>
      </c>
    </row>
    <row r="5341" spans="1:30" x14ac:dyDescent="0.3">
      <c r="A5341" t="s">
        <v>2208</v>
      </c>
      <c r="B5341" t="s">
        <v>2544</v>
      </c>
      <c r="C5341" t="s">
        <v>8507</v>
      </c>
      <c r="D5341" t="s">
        <v>8321</v>
      </c>
      <c r="E5341" t="s">
        <v>8322</v>
      </c>
      <c r="F5341" t="s">
        <v>2210</v>
      </c>
      <c r="G5341" t="s">
        <v>1135</v>
      </c>
      <c r="H5341" t="s">
        <v>2211</v>
      </c>
      <c r="I5341" t="s">
        <v>37</v>
      </c>
      <c r="J5341" t="s">
        <v>219</v>
      </c>
      <c r="K5341" t="s">
        <v>177</v>
      </c>
      <c r="L5341" t="s">
        <v>177</v>
      </c>
      <c r="M5341" t="s">
        <v>38</v>
      </c>
      <c r="N5341" t="s">
        <v>668</v>
      </c>
      <c r="O5341" s="23">
        <v>278</v>
      </c>
      <c r="P5341" s="9">
        <v>4.87</v>
      </c>
      <c r="Q5341" t="s">
        <v>40</v>
      </c>
      <c r="R5341">
        <v>10921</v>
      </c>
      <c r="S5341" s="9">
        <v>57.06</v>
      </c>
      <c r="T5341" s="26">
        <v>6.1909999999999998</v>
      </c>
      <c r="U5341" s="8">
        <v>353.23</v>
      </c>
      <c r="V5341" t="s">
        <v>8508</v>
      </c>
      <c r="W5341" t="s">
        <v>2007</v>
      </c>
      <c r="X5341" t="s">
        <v>42</v>
      </c>
      <c r="Y5341" t="s">
        <v>1740</v>
      </c>
      <c r="AA5341" s="1">
        <f t="shared" si="646"/>
        <v>46046</v>
      </c>
      <c r="AB5341" s="2">
        <f t="shared" si="647"/>
        <v>1</v>
      </c>
      <c r="AC5341" s="2">
        <f t="shared" si="648"/>
        <v>2026</v>
      </c>
      <c r="AD5341" s="2" t="str">
        <f>IFERROR(VLOOKUP(A5341,'Aux Área'!$A$4:$B$123,2,0),"-")</f>
        <v>APH</v>
      </c>
    </row>
    <row r="5342" spans="1:30" x14ac:dyDescent="0.3">
      <c r="A5342" t="s">
        <v>2306</v>
      </c>
      <c r="B5342" t="s">
        <v>4613</v>
      </c>
      <c r="C5342" t="s">
        <v>8509</v>
      </c>
      <c r="D5342" t="s">
        <v>3428</v>
      </c>
      <c r="E5342" t="s">
        <v>3429</v>
      </c>
      <c r="F5342" t="s">
        <v>2309</v>
      </c>
      <c r="G5342" t="s">
        <v>1135</v>
      </c>
      <c r="H5342" t="s">
        <v>2275</v>
      </c>
      <c r="I5342" t="s">
        <v>1497</v>
      </c>
      <c r="J5342" t="s">
        <v>1665</v>
      </c>
      <c r="K5342" t="s">
        <v>1666</v>
      </c>
      <c r="L5342" t="s">
        <v>301</v>
      </c>
      <c r="M5342" t="s">
        <v>38</v>
      </c>
      <c r="N5342" t="s">
        <v>39</v>
      </c>
      <c r="O5342" s="23">
        <v>291</v>
      </c>
      <c r="P5342" s="9">
        <v>8.3000000000000007</v>
      </c>
      <c r="Q5342" t="s">
        <v>40</v>
      </c>
      <c r="R5342">
        <v>81337</v>
      </c>
      <c r="S5342" s="9">
        <v>35.06</v>
      </c>
      <c r="T5342" s="26">
        <v>4.8899999999999997</v>
      </c>
      <c r="U5342" s="8">
        <v>171.44</v>
      </c>
      <c r="V5342" t="s">
        <v>8510</v>
      </c>
      <c r="W5342" t="s">
        <v>2276</v>
      </c>
      <c r="X5342" t="s">
        <v>42</v>
      </c>
      <c r="Y5342" t="s">
        <v>2277</v>
      </c>
      <c r="AA5342" s="1">
        <f t="shared" si="646"/>
        <v>46046</v>
      </c>
      <c r="AB5342" s="2">
        <f t="shared" si="647"/>
        <v>1</v>
      </c>
      <c r="AC5342" s="2">
        <f t="shared" si="648"/>
        <v>2026</v>
      </c>
      <c r="AD5342" s="2" t="str">
        <f>IFERROR(VLOOKUP(A5342,'Aux Área'!$A$4:$B$123,2,0),"-")</f>
        <v>INSPEÇÃO</v>
      </c>
    </row>
    <row r="5343" spans="1:30" x14ac:dyDescent="0.3">
      <c r="A5343" t="s">
        <v>3092</v>
      </c>
      <c r="B5343" t="s">
        <v>4774</v>
      </c>
      <c r="C5343" t="s">
        <v>8511</v>
      </c>
      <c r="D5343" t="s">
        <v>3410</v>
      </c>
      <c r="E5343" t="s">
        <v>3411</v>
      </c>
      <c r="F5343" t="s">
        <v>3594</v>
      </c>
      <c r="G5343" t="s">
        <v>1135</v>
      </c>
      <c r="H5343" t="s">
        <v>2275</v>
      </c>
      <c r="I5343" t="s">
        <v>1497</v>
      </c>
      <c r="J5343" t="s">
        <v>231</v>
      </c>
      <c r="K5343" t="s">
        <v>232</v>
      </c>
      <c r="L5343" t="s">
        <v>217</v>
      </c>
      <c r="M5343" t="s">
        <v>38</v>
      </c>
      <c r="N5343" t="s">
        <v>39</v>
      </c>
      <c r="O5343" s="23">
        <v>540</v>
      </c>
      <c r="P5343" s="9">
        <v>10.62</v>
      </c>
      <c r="Q5343" t="s">
        <v>40</v>
      </c>
      <c r="R5343">
        <v>70203</v>
      </c>
      <c r="S5343" s="9">
        <v>50.85</v>
      </c>
      <c r="T5343" s="26">
        <v>4.8600000000000003</v>
      </c>
      <c r="U5343" s="8">
        <v>247.14</v>
      </c>
      <c r="V5343" t="s">
        <v>8512</v>
      </c>
      <c r="W5343" t="s">
        <v>2276</v>
      </c>
      <c r="X5343" t="s">
        <v>42</v>
      </c>
      <c r="Y5343" t="s">
        <v>2277</v>
      </c>
      <c r="AA5343" s="1">
        <f t="shared" si="646"/>
        <v>46046</v>
      </c>
      <c r="AB5343" s="2">
        <f t="shared" si="647"/>
        <v>1</v>
      </c>
      <c r="AC5343" s="2">
        <f t="shared" si="648"/>
        <v>2026</v>
      </c>
      <c r="AD5343" s="2" t="str">
        <f>IFERROR(VLOOKUP(A5343,'Aux Área'!$A$4:$B$123,2,0),"-")</f>
        <v>INSPEÇÃO</v>
      </c>
    </row>
    <row r="5344" spans="1:30" x14ac:dyDescent="0.3">
      <c r="A5344" t="s">
        <v>52</v>
      </c>
      <c r="B5344" t="s">
        <v>1449</v>
      </c>
      <c r="C5344" t="s">
        <v>8513</v>
      </c>
      <c r="D5344" t="s">
        <v>3246</v>
      </c>
      <c r="E5344" t="s">
        <v>3247</v>
      </c>
      <c r="F5344" t="s">
        <v>53</v>
      </c>
      <c r="G5344" t="s">
        <v>35</v>
      </c>
      <c r="H5344" t="s">
        <v>36</v>
      </c>
      <c r="I5344" t="s">
        <v>37</v>
      </c>
      <c r="J5344" t="s">
        <v>122</v>
      </c>
      <c r="K5344" t="s">
        <v>123</v>
      </c>
      <c r="L5344" t="s">
        <v>124</v>
      </c>
      <c r="M5344" t="s">
        <v>38</v>
      </c>
      <c r="N5344" t="s">
        <v>39</v>
      </c>
      <c r="O5344" s="23">
        <v>358</v>
      </c>
      <c r="P5344" s="9">
        <v>11.93</v>
      </c>
      <c r="Q5344" t="s">
        <v>40</v>
      </c>
      <c r="R5344">
        <v>48113</v>
      </c>
      <c r="S5344" s="9">
        <v>30</v>
      </c>
      <c r="T5344" s="26">
        <v>5.09</v>
      </c>
      <c r="U5344" s="8">
        <v>152.69999999999999</v>
      </c>
      <c r="V5344" t="s">
        <v>112</v>
      </c>
      <c r="W5344" t="s">
        <v>2007</v>
      </c>
      <c r="X5344" t="s">
        <v>42</v>
      </c>
      <c r="Y5344" t="s">
        <v>1740</v>
      </c>
      <c r="AA5344" s="1">
        <f t="shared" ref="AA5344:AA5372" si="649">DATEVALUE(C5344)</f>
        <v>46046</v>
      </c>
      <c r="AB5344" s="2">
        <f t="shared" ref="AB5344:AB5372" si="650">MONTH(AA5344)</f>
        <v>1</v>
      </c>
      <c r="AC5344" s="2">
        <f t="shared" ref="AC5344:AC5372" si="651">YEAR(AA5344)</f>
        <v>2026</v>
      </c>
      <c r="AD5344" s="2" t="str">
        <f>IFERROR(VLOOKUP(A5344,'Aux Área'!$A$4:$B$123,2,0),"-")</f>
        <v>OPERAÇÃO</v>
      </c>
    </row>
    <row r="5345" spans="1:30" x14ac:dyDescent="0.3">
      <c r="A5345" t="s">
        <v>2278</v>
      </c>
      <c r="B5345" t="s">
        <v>4664</v>
      </c>
      <c r="C5345" t="s">
        <v>8514</v>
      </c>
      <c r="D5345" t="s">
        <v>6708</v>
      </c>
      <c r="E5345" t="s">
        <v>6709</v>
      </c>
      <c r="F5345" t="s">
        <v>2281</v>
      </c>
      <c r="G5345" t="s">
        <v>1135</v>
      </c>
      <c r="H5345" t="s">
        <v>2275</v>
      </c>
      <c r="I5345" t="s">
        <v>1497</v>
      </c>
      <c r="J5345" t="s">
        <v>165</v>
      </c>
      <c r="K5345" t="s">
        <v>166</v>
      </c>
      <c r="L5345" t="s">
        <v>167</v>
      </c>
      <c r="M5345" t="s">
        <v>38</v>
      </c>
      <c r="N5345" t="s">
        <v>39</v>
      </c>
      <c r="O5345" s="23">
        <v>442</v>
      </c>
      <c r="P5345" s="9">
        <v>9.17</v>
      </c>
      <c r="Q5345" t="s">
        <v>40</v>
      </c>
      <c r="R5345">
        <v>89010</v>
      </c>
      <c r="S5345" s="9">
        <v>48.22</v>
      </c>
      <c r="T5345" s="26">
        <v>4.7910000000000004</v>
      </c>
      <c r="U5345" s="8">
        <v>231.01</v>
      </c>
      <c r="V5345" t="s">
        <v>112</v>
      </c>
      <c r="W5345" t="s">
        <v>2276</v>
      </c>
      <c r="X5345" t="s">
        <v>42</v>
      </c>
      <c r="Y5345" t="s">
        <v>2277</v>
      </c>
      <c r="AA5345" s="1">
        <f t="shared" si="649"/>
        <v>46046</v>
      </c>
      <c r="AB5345" s="2">
        <f t="shared" si="650"/>
        <v>1</v>
      </c>
      <c r="AC5345" s="2">
        <f t="shared" si="651"/>
        <v>2026</v>
      </c>
      <c r="AD5345" s="2" t="str">
        <f>IFERROR(VLOOKUP(A5345,'Aux Área'!$A$4:$B$123,2,0),"-")</f>
        <v>INSPEÇÃO</v>
      </c>
    </row>
    <row r="5346" spans="1:30" x14ac:dyDescent="0.3">
      <c r="A5346" t="s">
        <v>46</v>
      </c>
      <c r="B5346" t="s">
        <v>458</v>
      </c>
      <c r="C5346" t="s">
        <v>8515</v>
      </c>
      <c r="D5346" t="s">
        <v>729</v>
      </c>
      <c r="E5346" t="s">
        <v>730</v>
      </c>
      <c r="F5346" t="s">
        <v>5185</v>
      </c>
      <c r="G5346" t="s">
        <v>35</v>
      </c>
      <c r="H5346" t="s">
        <v>36</v>
      </c>
      <c r="I5346" t="s">
        <v>37</v>
      </c>
      <c r="J5346" t="s">
        <v>172</v>
      </c>
      <c r="K5346" t="s">
        <v>173</v>
      </c>
      <c r="L5346" t="s">
        <v>124</v>
      </c>
      <c r="M5346" t="s">
        <v>38</v>
      </c>
      <c r="N5346" t="s">
        <v>39</v>
      </c>
      <c r="O5346" s="23">
        <v>256</v>
      </c>
      <c r="P5346" s="9">
        <v>9.2799999999999994</v>
      </c>
      <c r="Q5346" t="s">
        <v>40</v>
      </c>
      <c r="R5346">
        <v>28156</v>
      </c>
      <c r="S5346" s="9">
        <v>27.58</v>
      </c>
      <c r="T5346" s="26">
        <v>4.59</v>
      </c>
      <c r="U5346" s="8">
        <v>126.59</v>
      </c>
      <c r="V5346" t="s">
        <v>2716</v>
      </c>
      <c r="W5346" t="s">
        <v>2007</v>
      </c>
      <c r="X5346" t="s">
        <v>42</v>
      </c>
      <c r="Y5346" t="s">
        <v>1740</v>
      </c>
      <c r="AA5346" s="1">
        <f t="shared" si="649"/>
        <v>46046</v>
      </c>
      <c r="AB5346" s="2">
        <f t="shared" si="650"/>
        <v>1</v>
      </c>
      <c r="AC5346" s="2">
        <f t="shared" si="651"/>
        <v>2026</v>
      </c>
      <c r="AD5346" s="2" t="str">
        <f>IFERROR(VLOOKUP(A5346,'Aux Área'!$A$4:$B$123,2,0),"-")</f>
        <v>FACILITIES</v>
      </c>
    </row>
    <row r="5347" spans="1:30" x14ac:dyDescent="0.3">
      <c r="A5347" t="s">
        <v>1069</v>
      </c>
      <c r="B5347" t="s">
        <v>1516</v>
      </c>
      <c r="C5347" t="s">
        <v>8516</v>
      </c>
      <c r="D5347" t="s">
        <v>102</v>
      </c>
      <c r="E5347" t="s">
        <v>816</v>
      </c>
      <c r="F5347" t="s">
        <v>1071</v>
      </c>
      <c r="G5347" t="s">
        <v>35</v>
      </c>
      <c r="H5347" t="s">
        <v>36</v>
      </c>
      <c r="I5347" t="s">
        <v>37</v>
      </c>
      <c r="J5347" t="s">
        <v>5251</v>
      </c>
      <c r="K5347" t="s">
        <v>5252</v>
      </c>
      <c r="L5347" t="s">
        <v>5253</v>
      </c>
      <c r="M5347" t="s">
        <v>38</v>
      </c>
      <c r="N5347" t="s">
        <v>39</v>
      </c>
      <c r="O5347" s="23">
        <v>262</v>
      </c>
      <c r="P5347" s="9">
        <v>9.0399999999999991</v>
      </c>
      <c r="Q5347" t="s">
        <v>40</v>
      </c>
      <c r="R5347">
        <v>15020</v>
      </c>
      <c r="S5347" s="9">
        <v>28.99</v>
      </c>
      <c r="T5347" s="26">
        <v>4.59</v>
      </c>
      <c r="U5347" s="8">
        <v>133.06</v>
      </c>
      <c r="V5347" t="s">
        <v>112</v>
      </c>
      <c r="W5347" t="s">
        <v>2007</v>
      </c>
      <c r="X5347" t="s">
        <v>42</v>
      </c>
      <c r="Y5347" t="s">
        <v>1740</v>
      </c>
      <c r="AA5347" s="1">
        <f t="shared" si="649"/>
        <v>46046</v>
      </c>
      <c r="AB5347" s="2">
        <f t="shared" si="650"/>
        <v>1</v>
      </c>
      <c r="AC5347" s="2">
        <f t="shared" si="651"/>
        <v>2026</v>
      </c>
      <c r="AD5347" s="2" t="str">
        <f>IFERROR(VLOOKUP(A5347,'Aux Área'!$A$4:$B$123,2,0),"-")</f>
        <v>FACILITIES</v>
      </c>
    </row>
    <row r="5348" spans="1:30" x14ac:dyDescent="0.3">
      <c r="A5348" t="s">
        <v>2552</v>
      </c>
      <c r="B5348" t="s">
        <v>2553</v>
      </c>
      <c r="C5348" t="s">
        <v>8517</v>
      </c>
      <c r="D5348" t="s">
        <v>2872</v>
      </c>
      <c r="E5348" t="s">
        <v>2873</v>
      </c>
      <c r="F5348" t="s">
        <v>2555</v>
      </c>
      <c r="G5348" t="s">
        <v>659</v>
      </c>
      <c r="H5348" t="s">
        <v>2215</v>
      </c>
      <c r="I5348" t="s">
        <v>667</v>
      </c>
      <c r="J5348" t="s">
        <v>2779</v>
      </c>
      <c r="K5348" t="s">
        <v>2780</v>
      </c>
      <c r="L5348" t="s">
        <v>141</v>
      </c>
      <c r="M5348" t="s">
        <v>38</v>
      </c>
      <c r="N5348" t="s">
        <v>668</v>
      </c>
      <c r="O5348" s="23">
        <v>143</v>
      </c>
      <c r="P5348" s="9">
        <v>2.0099999999999998</v>
      </c>
      <c r="Q5348" t="s">
        <v>40</v>
      </c>
      <c r="R5348">
        <v>7852</v>
      </c>
      <c r="S5348" s="9">
        <v>71.209999999999994</v>
      </c>
      <c r="T5348" s="26">
        <v>6.4</v>
      </c>
      <c r="U5348" s="8">
        <v>455.74</v>
      </c>
      <c r="V5348" t="s">
        <v>112</v>
      </c>
      <c r="W5348" t="s">
        <v>2007</v>
      </c>
      <c r="X5348" t="s">
        <v>42</v>
      </c>
      <c r="Y5348" t="s">
        <v>1740</v>
      </c>
      <c r="AA5348" s="1">
        <f t="shared" si="649"/>
        <v>46046</v>
      </c>
      <c r="AB5348" s="2">
        <f t="shared" si="650"/>
        <v>1</v>
      </c>
      <c r="AC5348" s="2">
        <f t="shared" si="651"/>
        <v>2026</v>
      </c>
      <c r="AD5348" s="2" t="str">
        <f>IFERROR(VLOOKUP(A5348,'Aux Área'!$A$4:$B$123,2,0),"-")</f>
        <v>APH</v>
      </c>
    </row>
    <row r="5349" spans="1:30" x14ac:dyDescent="0.3">
      <c r="A5349" t="s">
        <v>2638</v>
      </c>
      <c r="B5349" t="s">
        <v>4593</v>
      </c>
      <c r="C5349" t="s">
        <v>8518</v>
      </c>
      <c r="D5349" t="s">
        <v>7196</v>
      </c>
      <c r="E5349" t="s">
        <v>7197</v>
      </c>
      <c r="F5349" t="s">
        <v>2641</v>
      </c>
      <c r="G5349" t="s">
        <v>1135</v>
      </c>
      <c r="H5349" t="s">
        <v>2275</v>
      </c>
      <c r="I5349" t="s">
        <v>1497</v>
      </c>
      <c r="J5349" t="s">
        <v>275</v>
      </c>
      <c r="K5349" t="s">
        <v>276</v>
      </c>
      <c r="L5349" t="s">
        <v>124</v>
      </c>
      <c r="M5349" t="s">
        <v>38</v>
      </c>
      <c r="N5349" t="s">
        <v>39</v>
      </c>
      <c r="O5349" s="23">
        <v>417</v>
      </c>
      <c r="P5349" s="9">
        <v>9.73</v>
      </c>
      <c r="Q5349" t="s">
        <v>40</v>
      </c>
      <c r="R5349">
        <v>76206</v>
      </c>
      <c r="S5349" s="9">
        <v>42.86</v>
      </c>
      <c r="T5349" s="26">
        <v>4.79</v>
      </c>
      <c r="U5349" s="8">
        <v>205.3</v>
      </c>
      <c r="V5349" t="s">
        <v>8519</v>
      </c>
      <c r="W5349" t="s">
        <v>2276</v>
      </c>
      <c r="X5349" t="s">
        <v>42</v>
      </c>
      <c r="Y5349" t="s">
        <v>2277</v>
      </c>
      <c r="AA5349" s="1">
        <f t="shared" si="649"/>
        <v>46046</v>
      </c>
      <c r="AB5349" s="2">
        <f t="shared" si="650"/>
        <v>1</v>
      </c>
      <c r="AC5349" s="2">
        <f t="shared" si="651"/>
        <v>2026</v>
      </c>
      <c r="AD5349" s="2" t="str">
        <f>IFERROR(VLOOKUP(A5349,'Aux Área'!$A$4:$B$123,2,0),"-")</f>
        <v>INSPEÇÃO</v>
      </c>
    </row>
    <row r="5350" spans="1:30" x14ac:dyDescent="0.3">
      <c r="A5350" t="s">
        <v>2691</v>
      </c>
      <c r="B5350" t="s">
        <v>2692</v>
      </c>
      <c r="C5350" t="s">
        <v>8520</v>
      </c>
      <c r="D5350" t="s">
        <v>2142</v>
      </c>
      <c r="E5350" t="s">
        <v>2143</v>
      </c>
      <c r="F5350" t="s">
        <v>5979</v>
      </c>
      <c r="G5350" t="s">
        <v>1635</v>
      </c>
      <c r="H5350" t="s">
        <v>2635</v>
      </c>
      <c r="I5350" t="s">
        <v>37</v>
      </c>
      <c r="J5350" t="s">
        <v>165</v>
      </c>
      <c r="K5350" t="s">
        <v>166</v>
      </c>
      <c r="L5350" t="s">
        <v>167</v>
      </c>
      <c r="M5350" t="s">
        <v>38</v>
      </c>
      <c r="N5350" t="s">
        <v>39</v>
      </c>
      <c r="O5350" s="23">
        <v>250</v>
      </c>
      <c r="P5350" s="9">
        <v>9.26</v>
      </c>
      <c r="Q5350" t="s">
        <v>40</v>
      </c>
      <c r="R5350">
        <v>10287</v>
      </c>
      <c r="S5350" s="9">
        <v>27</v>
      </c>
      <c r="T5350" s="26">
        <v>4.7910000000000004</v>
      </c>
      <c r="U5350" s="8">
        <v>129.36000000000001</v>
      </c>
      <c r="V5350" t="s">
        <v>41</v>
      </c>
      <c r="W5350" t="s">
        <v>2007</v>
      </c>
      <c r="X5350" t="s">
        <v>42</v>
      </c>
      <c r="Y5350" t="s">
        <v>1740</v>
      </c>
      <c r="AA5350" s="1">
        <f t="shared" si="649"/>
        <v>46046</v>
      </c>
      <c r="AB5350" s="2">
        <f t="shared" si="650"/>
        <v>1</v>
      </c>
      <c r="AC5350" s="2">
        <f t="shared" si="651"/>
        <v>2026</v>
      </c>
      <c r="AD5350" s="2" t="str">
        <f>IFERROR(VLOOKUP(A5350,'Aux Área'!$A$4:$B$123,2,0),"-")</f>
        <v>TI</v>
      </c>
    </row>
    <row r="5351" spans="1:30" x14ac:dyDescent="0.3">
      <c r="A5351" t="s">
        <v>5620</v>
      </c>
      <c r="B5351" t="s">
        <v>2315</v>
      </c>
      <c r="C5351" t="s">
        <v>8521</v>
      </c>
      <c r="D5351" t="s">
        <v>3135</v>
      </c>
      <c r="E5351" t="s">
        <v>3136</v>
      </c>
      <c r="F5351" t="s">
        <v>6208</v>
      </c>
      <c r="G5351" t="s">
        <v>1135</v>
      </c>
      <c r="H5351" t="s">
        <v>5545</v>
      </c>
      <c r="I5351" t="s">
        <v>839</v>
      </c>
      <c r="J5351" t="s">
        <v>188</v>
      </c>
      <c r="K5351" t="s">
        <v>189</v>
      </c>
      <c r="L5351" t="s">
        <v>190</v>
      </c>
      <c r="M5351" t="s">
        <v>38</v>
      </c>
      <c r="N5351" t="s">
        <v>39</v>
      </c>
      <c r="O5351" s="23">
        <v>504</v>
      </c>
      <c r="P5351" s="9">
        <v>11.22</v>
      </c>
      <c r="Q5351" t="s">
        <v>40</v>
      </c>
      <c r="R5351">
        <v>12860</v>
      </c>
      <c r="S5351" s="9">
        <v>44.91</v>
      </c>
      <c r="T5351" s="26">
        <v>4.99</v>
      </c>
      <c r="U5351" s="8">
        <v>224.1</v>
      </c>
      <c r="V5351" t="s">
        <v>41</v>
      </c>
      <c r="W5351" t="s">
        <v>2276</v>
      </c>
      <c r="X5351" t="s">
        <v>42</v>
      </c>
      <c r="Y5351" t="s">
        <v>2277</v>
      </c>
      <c r="AA5351" s="1">
        <f t="shared" si="649"/>
        <v>46046</v>
      </c>
      <c r="AB5351" s="2">
        <f t="shared" si="650"/>
        <v>1</v>
      </c>
      <c r="AC5351" s="2">
        <f t="shared" si="651"/>
        <v>2026</v>
      </c>
      <c r="AD5351" s="2" t="str">
        <f>IFERROR(VLOOKUP(A5351,'Aux Área'!$A$4:$B$123,2,0),"-")</f>
        <v>INSPEÇÃO</v>
      </c>
    </row>
    <row r="5352" spans="1:30" x14ac:dyDescent="0.3">
      <c r="A5352" t="s">
        <v>52</v>
      </c>
      <c r="B5352" t="s">
        <v>1449</v>
      </c>
      <c r="C5352" t="s">
        <v>8522</v>
      </c>
      <c r="D5352" t="s">
        <v>3246</v>
      </c>
      <c r="E5352" t="s">
        <v>3247</v>
      </c>
      <c r="F5352" t="s">
        <v>53</v>
      </c>
      <c r="G5352" t="s">
        <v>35</v>
      </c>
      <c r="H5352" t="s">
        <v>36</v>
      </c>
      <c r="I5352" t="s">
        <v>37</v>
      </c>
      <c r="J5352" t="s">
        <v>122</v>
      </c>
      <c r="K5352" t="s">
        <v>123</v>
      </c>
      <c r="L5352" t="s">
        <v>124</v>
      </c>
      <c r="M5352" t="s">
        <v>38</v>
      </c>
      <c r="N5352" t="s">
        <v>39</v>
      </c>
      <c r="O5352" s="23">
        <v>290</v>
      </c>
      <c r="P5352" s="9">
        <v>10.41</v>
      </c>
      <c r="Q5352" t="s">
        <v>40</v>
      </c>
      <c r="R5352">
        <v>48403</v>
      </c>
      <c r="S5352" s="9">
        <v>27.86</v>
      </c>
      <c r="T5352" s="26">
        <v>5.09</v>
      </c>
      <c r="U5352" s="8">
        <v>141.81</v>
      </c>
      <c r="V5352" t="s">
        <v>41</v>
      </c>
      <c r="W5352" t="s">
        <v>2007</v>
      </c>
      <c r="X5352" t="s">
        <v>42</v>
      </c>
      <c r="Y5352" t="s">
        <v>1740</v>
      </c>
      <c r="AA5352" s="1">
        <f t="shared" si="649"/>
        <v>46046</v>
      </c>
      <c r="AB5352" s="2">
        <f t="shared" si="650"/>
        <v>1</v>
      </c>
      <c r="AC5352" s="2">
        <f t="shared" si="651"/>
        <v>2026</v>
      </c>
      <c r="AD5352" s="2" t="str">
        <f>IFERROR(VLOOKUP(A5352,'Aux Área'!$A$4:$B$123,2,0),"-")</f>
        <v>OPERAÇÃO</v>
      </c>
    </row>
    <row r="5353" spans="1:30" x14ac:dyDescent="0.3">
      <c r="A5353" t="s">
        <v>46</v>
      </c>
      <c r="B5353" t="s">
        <v>458</v>
      </c>
      <c r="C5353" t="s">
        <v>8523</v>
      </c>
      <c r="D5353" t="s">
        <v>729</v>
      </c>
      <c r="E5353" t="s">
        <v>730</v>
      </c>
      <c r="F5353" t="s">
        <v>5185</v>
      </c>
      <c r="G5353" t="s">
        <v>35</v>
      </c>
      <c r="H5353" t="s">
        <v>36</v>
      </c>
      <c r="I5353" t="s">
        <v>37</v>
      </c>
      <c r="J5353" t="s">
        <v>1268</v>
      </c>
      <c r="K5353" t="s">
        <v>1269</v>
      </c>
      <c r="L5353" t="s">
        <v>84</v>
      </c>
      <c r="M5353" t="s">
        <v>38</v>
      </c>
      <c r="N5353" t="s">
        <v>39</v>
      </c>
      <c r="O5353" s="23">
        <v>382</v>
      </c>
      <c r="P5353" s="9">
        <v>10.01</v>
      </c>
      <c r="Q5353" t="s">
        <v>40</v>
      </c>
      <c r="R5353">
        <v>28538</v>
      </c>
      <c r="S5353" s="9">
        <v>38.18</v>
      </c>
      <c r="T5353" s="26">
        <v>5.24</v>
      </c>
      <c r="U5353" s="8">
        <v>200.06</v>
      </c>
      <c r="V5353" t="s">
        <v>41</v>
      </c>
      <c r="W5353" t="s">
        <v>2007</v>
      </c>
      <c r="X5353" t="s">
        <v>42</v>
      </c>
      <c r="Y5353" t="s">
        <v>1740</v>
      </c>
      <c r="AA5353" s="1">
        <f t="shared" si="649"/>
        <v>46046</v>
      </c>
      <c r="AB5353" s="2">
        <f t="shared" si="650"/>
        <v>1</v>
      </c>
      <c r="AC5353" s="2">
        <f t="shared" si="651"/>
        <v>2026</v>
      </c>
      <c r="AD5353" s="2" t="str">
        <f>IFERROR(VLOOKUP(A5353,'Aux Área'!$A$4:$B$123,2,0),"-")</f>
        <v>FACILITIES</v>
      </c>
    </row>
    <row r="5354" spans="1:30" x14ac:dyDescent="0.3">
      <c r="A5354" t="s">
        <v>2306</v>
      </c>
      <c r="B5354" t="s">
        <v>4613</v>
      </c>
      <c r="C5354" t="s">
        <v>8524</v>
      </c>
      <c r="D5354" t="s">
        <v>3428</v>
      </c>
      <c r="E5354" t="s">
        <v>3429</v>
      </c>
      <c r="F5354" t="s">
        <v>2309</v>
      </c>
      <c r="G5354" t="s">
        <v>1135</v>
      </c>
      <c r="H5354" t="s">
        <v>2275</v>
      </c>
      <c r="I5354" t="s">
        <v>1497</v>
      </c>
      <c r="J5354" t="s">
        <v>1665</v>
      </c>
      <c r="K5354" t="s">
        <v>1666</v>
      </c>
      <c r="L5354" t="s">
        <v>301</v>
      </c>
      <c r="M5354" t="s">
        <v>38</v>
      </c>
      <c r="N5354" t="s">
        <v>39</v>
      </c>
      <c r="O5354" s="23">
        <v>355</v>
      </c>
      <c r="P5354" s="9">
        <v>7.92</v>
      </c>
      <c r="Q5354" t="s">
        <v>40</v>
      </c>
      <c r="R5354">
        <v>81692</v>
      </c>
      <c r="S5354" s="9">
        <v>44.84</v>
      </c>
      <c r="T5354" s="26">
        <v>4.8899999999999997</v>
      </c>
      <c r="U5354" s="8">
        <v>219.27</v>
      </c>
      <c r="V5354" t="s">
        <v>8525</v>
      </c>
      <c r="W5354" t="s">
        <v>2276</v>
      </c>
      <c r="X5354" t="s">
        <v>42</v>
      </c>
      <c r="Y5354" t="s">
        <v>2277</v>
      </c>
      <c r="AA5354" s="1">
        <f t="shared" si="649"/>
        <v>46046</v>
      </c>
      <c r="AB5354" s="2">
        <f t="shared" si="650"/>
        <v>1</v>
      </c>
      <c r="AC5354" s="2">
        <f t="shared" si="651"/>
        <v>2026</v>
      </c>
      <c r="AD5354" s="2" t="str">
        <f>IFERROR(VLOOKUP(A5354,'Aux Área'!$A$4:$B$123,2,0),"-")</f>
        <v>INSPEÇÃO</v>
      </c>
    </row>
    <row r="5355" spans="1:30" x14ac:dyDescent="0.3">
      <c r="A5355" t="s">
        <v>2282</v>
      </c>
      <c r="B5355" t="s">
        <v>4679</v>
      </c>
      <c r="C5355" t="s">
        <v>8526</v>
      </c>
      <c r="D5355" t="s">
        <v>3162</v>
      </c>
      <c r="E5355" t="s">
        <v>3163</v>
      </c>
      <c r="F5355" t="s">
        <v>2285</v>
      </c>
      <c r="G5355" t="s">
        <v>1135</v>
      </c>
      <c r="H5355" t="s">
        <v>2275</v>
      </c>
      <c r="I5355" t="s">
        <v>1497</v>
      </c>
      <c r="J5355" t="s">
        <v>165</v>
      </c>
      <c r="K5355" t="s">
        <v>166</v>
      </c>
      <c r="L5355" t="s">
        <v>167</v>
      </c>
      <c r="M5355" t="s">
        <v>38</v>
      </c>
      <c r="N5355" t="s">
        <v>39</v>
      </c>
      <c r="O5355" s="23">
        <v>369</v>
      </c>
      <c r="P5355" s="9">
        <v>8.1</v>
      </c>
      <c r="Q5355" t="s">
        <v>40</v>
      </c>
      <c r="R5355">
        <v>75100</v>
      </c>
      <c r="S5355" s="9">
        <v>45.53</v>
      </c>
      <c r="T5355" s="26">
        <v>4.79</v>
      </c>
      <c r="U5355" s="8">
        <v>218.09</v>
      </c>
      <c r="V5355" t="s">
        <v>112</v>
      </c>
      <c r="W5355" t="s">
        <v>2276</v>
      </c>
      <c r="X5355" t="s">
        <v>42</v>
      </c>
      <c r="Y5355" t="s">
        <v>2277</v>
      </c>
      <c r="AA5355" s="1">
        <f t="shared" si="649"/>
        <v>46046</v>
      </c>
      <c r="AB5355" s="2">
        <f t="shared" si="650"/>
        <v>1</v>
      </c>
      <c r="AC5355" s="2">
        <f t="shared" si="651"/>
        <v>2026</v>
      </c>
      <c r="AD5355" s="2" t="str">
        <f>IFERROR(VLOOKUP(A5355,'Aux Área'!$A$4:$B$123,2,0),"-")</f>
        <v>INSPEÇÃO</v>
      </c>
    </row>
    <row r="5356" spans="1:30" x14ac:dyDescent="0.3">
      <c r="A5356" t="s">
        <v>3092</v>
      </c>
      <c r="B5356" t="s">
        <v>4774</v>
      </c>
      <c r="C5356" t="s">
        <v>8527</v>
      </c>
      <c r="D5356" t="s">
        <v>3410</v>
      </c>
      <c r="E5356" t="s">
        <v>3411</v>
      </c>
      <c r="F5356" t="s">
        <v>3594</v>
      </c>
      <c r="G5356" t="s">
        <v>1135</v>
      </c>
      <c r="H5356" t="s">
        <v>2275</v>
      </c>
      <c r="I5356" t="s">
        <v>1497</v>
      </c>
      <c r="J5356" t="s">
        <v>231</v>
      </c>
      <c r="K5356" t="s">
        <v>232</v>
      </c>
      <c r="L5356" t="s">
        <v>217</v>
      </c>
      <c r="M5356" t="s">
        <v>38</v>
      </c>
      <c r="N5356" t="s">
        <v>39</v>
      </c>
      <c r="O5356" s="23">
        <v>485</v>
      </c>
      <c r="P5356" s="9">
        <v>9.58</v>
      </c>
      <c r="Q5356" t="s">
        <v>40</v>
      </c>
      <c r="R5356">
        <v>70688</v>
      </c>
      <c r="S5356" s="9">
        <v>50.62</v>
      </c>
      <c r="T5356" s="26">
        <v>4.8600000000000003</v>
      </c>
      <c r="U5356" s="8">
        <v>246.02</v>
      </c>
      <c r="V5356" t="s">
        <v>8528</v>
      </c>
      <c r="W5356" t="s">
        <v>2276</v>
      </c>
      <c r="X5356" t="s">
        <v>42</v>
      </c>
      <c r="Y5356" t="s">
        <v>2277</v>
      </c>
      <c r="AA5356" s="1">
        <f t="shared" si="649"/>
        <v>46046</v>
      </c>
      <c r="AB5356" s="2">
        <f t="shared" si="650"/>
        <v>1</v>
      </c>
      <c r="AC5356" s="2">
        <f t="shared" si="651"/>
        <v>2026</v>
      </c>
      <c r="AD5356" s="2" t="str">
        <f>IFERROR(VLOOKUP(A5356,'Aux Área'!$A$4:$B$123,2,0),"-")</f>
        <v>INSPEÇÃO</v>
      </c>
    </row>
    <row r="5357" spans="1:30" x14ac:dyDescent="0.3">
      <c r="A5357" t="s">
        <v>2260</v>
      </c>
      <c r="B5357" t="s">
        <v>113</v>
      </c>
      <c r="C5357" t="s">
        <v>8529</v>
      </c>
      <c r="D5357" t="s">
        <v>4423</v>
      </c>
      <c r="E5357" t="s">
        <v>4424</v>
      </c>
      <c r="F5357" t="s">
        <v>2262</v>
      </c>
      <c r="G5357" t="s">
        <v>35</v>
      </c>
      <c r="H5357" t="s">
        <v>2263</v>
      </c>
      <c r="I5357" t="s">
        <v>2186</v>
      </c>
      <c r="J5357" t="s">
        <v>409</v>
      </c>
      <c r="K5357" t="s">
        <v>410</v>
      </c>
      <c r="L5357" t="s">
        <v>141</v>
      </c>
      <c r="M5357" t="s">
        <v>38</v>
      </c>
      <c r="N5357" t="s">
        <v>668</v>
      </c>
      <c r="O5357" s="23">
        <v>938</v>
      </c>
      <c r="P5357" s="9">
        <v>15.19</v>
      </c>
      <c r="Q5357" t="s">
        <v>40</v>
      </c>
      <c r="R5357">
        <v>73373</v>
      </c>
      <c r="S5357" s="9">
        <v>61.76</v>
      </c>
      <c r="T5357" s="26">
        <v>6.0910000000000002</v>
      </c>
      <c r="U5357" s="8">
        <v>376.16</v>
      </c>
      <c r="V5357" t="s">
        <v>8530</v>
      </c>
      <c r="W5357" t="s">
        <v>2007</v>
      </c>
      <c r="X5357" t="s">
        <v>42</v>
      </c>
      <c r="Y5357" t="s">
        <v>1740</v>
      </c>
      <c r="AA5357" s="1">
        <f t="shared" si="649"/>
        <v>46046</v>
      </c>
      <c r="AB5357" s="2">
        <f t="shared" si="650"/>
        <v>1</v>
      </c>
      <c r="AC5357" s="2">
        <f t="shared" si="651"/>
        <v>2026</v>
      </c>
      <c r="AD5357" s="2" t="str">
        <f>IFERROR(VLOOKUP(A5357,'Aux Área'!$A$4:$B$123,2,0),"-")</f>
        <v>INSPEÇÃO</v>
      </c>
    </row>
    <row r="5358" spans="1:30" x14ac:dyDescent="0.3">
      <c r="A5358" t="s">
        <v>2181</v>
      </c>
      <c r="B5358" t="s">
        <v>4595</v>
      </c>
      <c r="C5358" t="s">
        <v>8531</v>
      </c>
      <c r="D5358" t="s">
        <v>3107</v>
      </c>
      <c r="E5358" t="s">
        <v>3108</v>
      </c>
      <c r="F5358" t="s">
        <v>2184</v>
      </c>
      <c r="G5358" t="s">
        <v>1135</v>
      </c>
      <c r="H5358" t="s">
        <v>2185</v>
      </c>
      <c r="I5358" t="s">
        <v>2186</v>
      </c>
      <c r="J5358" t="s">
        <v>108</v>
      </c>
      <c r="K5358" t="s">
        <v>109</v>
      </c>
      <c r="L5358" t="s">
        <v>110</v>
      </c>
      <c r="M5358" t="s">
        <v>38</v>
      </c>
      <c r="N5358" t="s">
        <v>668</v>
      </c>
      <c r="O5358" s="23">
        <v>716</v>
      </c>
      <c r="P5358" s="9">
        <v>13.99</v>
      </c>
      <c r="Q5358" t="s">
        <v>40</v>
      </c>
      <c r="R5358">
        <v>93025</v>
      </c>
      <c r="S5358" s="9">
        <v>51.19</v>
      </c>
      <c r="T5358" s="26">
        <v>6.19</v>
      </c>
      <c r="U5358" s="8">
        <v>316.87</v>
      </c>
      <c r="V5358" t="s">
        <v>8532</v>
      </c>
      <c r="W5358" t="s">
        <v>2007</v>
      </c>
      <c r="X5358" t="s">
        <v>42</v>
      </c>
      <c r="Y5358" t="s">
        <v>2188</v>
      </c>
      <c r="AA5358" s="1">
        <f t="shared" si="649"/>
        <v>46046</v>
      </c>
      <c r="AB5358" s="2">
        <f t="shared" si="650"/>
        <v>1</v>
      </c>
      <c r="AC5358" s="2">
        <f t="shared" si="651"/>
        <v>2026</v>
      </c>
      <c r="AD5358" s="2" t="str">
        <f>IFERROR(VLOOKUP(A5358,'Aux Área'!$A$4:$B$123,2,0),"-")</f>
        <v>INSPEÇÃO</v>
      </c>
    </row>
    <row r="5359" spans="1:30" x14ac:dyDescent="0.3">
      <c r="A5359" t="s">
        <v>2643</v>
      </c>
      <c r="B5359" t="s">
        <v>2307</v>
      </c>
      <c r="C5359" t="s">
        <v>8533</v>
      </c>
      <c r="D5359" t="s">
        <v>4988</v>
      </c>
      <c r="E5359" t="s">
        <v>4989</v>
      </c>
      <c r="F5359" t="s">
        <v>2646</v>
      </c>
      <c r="G5359" t="s">
        <v>1300</v>
      </c>
      <c r="H5359" t="s">
        <v>1301</v>
      </c>
      <c r="I5359" t="s">
        <v>37</v>
      </c>
      <c r="J5359" t="s">
        <v>122</v>
      </c>
      <c r="K5359" t="s">
        <v>123</v>
      </c>
      <c r="L5359" t="s">
        <v>124</v>
      </c>
      <c r="M5359" t="s">
        <v>38</v>
      </c>
      <c r="N5359" t="s">
        <v>39</v>
      </c>
      <c r="O5359" s="23">
        <v>477</v>
      </c>
      <c r="P5359" s="9">
        <v>10.58</v>
      </c>
      <c r="Q5359" t="s">
        <v>40</v>
      </c>
      <c r="R5359">
        <v>84049</v>
      </c>
      <c r="S5359" s="9">
        <v>45.07</v>
      </c>
      <c r="T5359" s="26">
        <v>5.09</v>
      </c>
      <c r="U5359" s="8">
        <v>229.4</v>
      </c>
      <c r="V5359" t="s">
        <v>41</v>
      </c>
      <c r="W5359" t="s">
        <v>2276</v>
      </c>
      <c r="X5359" t="s">
        <v>42</v>
      </c>
      <c r="Y5359" t="s">
        <v>2277</v>
      </c>
      <c r="AA5359" s="1">
        <f t="shared" si="649"/>
        <v>46046</v>
      </c>
      <c r="AB5359" s="2">
        <f t="shared" si="650"/>
        <v>1</v>
      </c>
      <c r="AC5359" s="2">
        <f t="shared" si="651"/>
        <v>2026</v>
      </c>
      <c r="AD5359" s="2" t="str">
        <f>IFERROR(VLOOKUP(A5359,'Aux Área'!$A$4:$B$123,2,0),"-")</f>
        <v>INSPEÇÃO</v>
      </c>
    </row>
    <row r="5360" spans="1:30" x14ac:dyDescent="0.3">
      <c r="A5360" t="s">
        <v>2041</v>
      </c>
      <c r="B5360" t="s">
        <v>2042</v>
      </c>
      <c r="C5360" t="s">
        <v>8534</v>
      </c>
      <c r="D5360" t="s">
        <v>1297</v>
      </c>
      <c r="E5360" t="s">
        <v>2221</v>
      </c>
      <c r="F5360" t="s">
        <v>2044</v>
      </c>
      <c r="G5360" t="s">
        <v>659</v>
      </c>
      <c r="H5360" t="s">
        <v>1996</v>
      </c>
      <c r="I5360" t="s">
        <v>1997</v>
      </c>
      <c r="J5360" t="s">
        <v>231</v>
      </c>
      <c r="K5360" t="s">
        <v>232</v>
      </c>
      <c r="L5360" t="s">
        <v>217</v>
      </c>
      <c r="M5360" t="s">
        <v>38</v>
      </c>
      <c r="N5360" t="s">
        <v>668</v>
      </c>
      <c r="O5360" s="23">
        <v>272</v>
      </c>
      <c r="P5360" s="9">
        <v>6.31</v>
      </c>
      <c r="Q5360" t="s">
        <v>40</v>
      </c>
      <c r="R5360">
        <v>23901</v>
      </c>
      <c r="S5360" s="9">
        <v>43.12</v>
      </c>
      <c r="T5360" s="26">
        <v>5.9909999999999997</v>
      </c>
      <c r="U5360" s="8">
        <v>258.32</v>
      </c>
      <c r="V5360" t="s">
        <v>8535</v>
      </c>
      <c r="W5360" t="s">
        <v>1985</v>
      </c>
      <c r="X5360" t="s">
        <v>42</v>
      </c>
      <c r="Y5360" t="s">
        <v>1986</v>
      </c>
      <c r="AA5360" s="1">
        <f t="shared" si="649"/>
        <v>46046</v>
      </c>
      <c r="AB5360" s="2">
        <f t="shared" si="650"/>
        <v>1</v>
      </c>
      <c r="AC5360" s="2">
        <f t="shared" si="651"/>
        <v>2026</v>
      </c>
      <c r="AD5360" s="2" t="str">
        <f>IFERROR(VLOOKUP(A5360,'Aux Área'!$A$4:$B$123,2,0),"-")</f>
        <v>PESADOS</v>
      </c>
    </row>
    <row r="5361" spans="1:30" x14ac:dyDescent="0.3">
      <c r="A5361" t="s">
        <v>60</v>
      </c>
      <c r="B5361" t="s">
        <v>614</v>
      </c>
      <c r="C5361" t="s">
        <v>8536</v>
      </c>
      <c r="D5361" t="s">
        <v>1206</v>
      </c>
      <c r="E5361" t="s">
        <v>1207</v>
      </c>
      <c r="F5361" t="s">
        <v>61</v>
      </c>
      <c r="G5361" t="s">
        <v>35</v>
      </c>
      <c r="H5361" t="s">
        <v>36</v>
      </c>
      <c r="I5361" t="s">
        <v>37</v>
      </c>
      <c r="J5361" t="s">
        <v>623</v>
      </c>
      <c r="K5361" t="s">
        <v>624</v>
      </c>
      <c r="L5361" t="s">
        <v>181</v>
      </c>
      <c r="M5361" t="s">
        <v>38</v>
      </c>
      <c r="N5361" t="s">
        <v>39</v>
      </c>
      <c r="O5361" s="23">
        <v>350</v>
      </c>
      <c r="P5361" s="9">
        <v>8.99</v>
      </c>
      <c r="Q5361" t="s">
        <v>40</v>
      </c>
      <c r="R5361">
        <v>31612</v>
      </c>
      <c r="S5361" s="9">
        <v>38.94</v>
      </c>
      <c r="T5361" s="26">
        <v>5.34</v>
      </c>
      <c r="U5361" s="8">
        <v>207.94</v>
      </c>
      <c r="V5361" t="s">
        <v>41</v>
      </c>
      <c r="W5361" t="s">
        <v>2007</v>
      </c>
      <c r="X5361" t="s">
        <v>42</v>
      </c>
      <c r="Y5361" t="s">
        <v>1740</v>
      </c>
      <c r="AA5361" s="1">
        <f t="shared" si="649"/>
        <v>46046</v>
      </c>
      <c r="AB5361" s="2">
        <f t="shared" si="650"/>
        <v>1</v>
      </c>
      <c r="AC5361" s="2">
        <f t="shared" si="651"/>
        <v>2026</v>
      </c>
      <c r="AD5361" s="2" t="str">
        <f>IFERROR(VLOOKUP(A5361,'Aux Área'!$A$4:$B$123,2,0),"-")</f>
        <v>QSMS</v>
      </c>
    </row>
    <row r="5362" spans="1:30" x14ac:dyDescent="0.3">
      <c r="A5362" t="s">
        <v>64</v>
      </c>
      <c r="B5362" t="s">
        <v>332</v>
      </c>
      <c r="C5362" t="s">
        <v>8537</v>
      </c>
      <c r="D5362" t="s">
        <v>127</v>
      </c>
      <c r="E5362" t="s">
        <v>128</v>
      </c>
      <c r="F5362" t="s">
        <v>65</v>
      </c>
      <c r="G5362" t="s">
        <v>35</v>
      </c>
      <c r="H5362" t="s">
        <v>36</v>
      </c>
      <c r="I5362" t="s">
        <v>37</v>
      </c>
      <c r="J5362" t="s">
        <v>1903</v>
      </c>
      <c r="K5362" t="s">
        <v>1904</v>
      </c>
      <c r="L5362" t="s">
        <v>1538</v>
      </c>
      <c r="M5362" t="s">
        <v>38</v>
      </c>
      <c r="N5362" t="s">
        <v>39</v>
      </c>
      <c r="O5362" s="23">
        <v>326</v>
      </c>
      <c r="P5362" s="9">
        <v>9.77</v>
      </c>
      <c r="Q5362" t="s">
        <v>40</v>
      </c>
      <c r="R5362">
        <v>43720</v>
      </c>
      <c r="S5362" s="9">
        <v>33.369999999999997</v>
      </c>
      <c r="T5362" s="26">
        <v>5.33</v>
      </c>
      <c r="U5362" s="8">
        <v>177.86</v>
      </c>
      <c r="V5362" t="s">
        <v>8538</v>
      </c>
      <c r="W5362" t="s">
        <v>2007</v>
      </c>
      <c r="X5362" t="s">
        <v>42</v>
      </c>
      <c r="Y5362" t="s">
        <v>1740</v>
      </c>
      <c r="AA5362" s="1">
        <f t="shared" si="649"/>
        <v>46046</v>
      </c>
      <c r="AB5362" s="2">
        <f t="shared" si="650"/>
        <v>1</v>
      </c>
      <c r="AC5362" s="2">
        <f t="shared" si="651"/>
        <v>2026</v>
      </c>
      <c r="AD5362" s="2" t="str">
        <f>IFERROR(VLOOKUP(A5362,'Aux Área'!$A$4:$B$123,2,0),"-")</f>
        <v>ENGENHARIA</v>
      </c>
    </row>
    <row r="5363" spans="1:30" x14ac:dyDescent="0.3">
      <c r="A5363" t="s">
        <v>2547</v>
      </c>
      <c r="B5363" t="s">
        <v>2548</v>
      </c>
      <c r="C5363" t="s">
        <v>8539</v>
      </c>
      <c r="D5363" t="s">
        <v>2468</v>
      </c>
      <c r="E5363" t="s">
        <v>2469</v>
      </c>
      <c r="F5363" t="s">
        <v>2550</v>
      </c>
      <c r="G5363" t="s">
        <v>659</v>
      </c>
      <c r="H5363" t="s">
        <v>2215</v>
      </c>
      <c r="I5363" t="s">
        <v>667</v>
      </c>
      <c r="J5363" t="s">
        <v>165</v>
      </c>
      <c r="K5363" t="s">
        <v>166</v>
      </c>
      <c r="L5363" t="s">
        <v>167</v>
      </c>
      <c r="M5363" t="s">
        <v>38</v>
      </c>
      <c r="N5363" t="s">
        <v>668</v>
      </c>
      <c r="O5363" s="23">
        <v>257</v>
      </c>
      <c r="P5363" s="9">
        <v>6.01</v>
      </c>
      <c r="Q5363" t="s">
        <v>40</v>
      </c>
      <c r="R5363">
        <v>12784</v>
      </c>
      <c r="S5363" s="9">
        <v>42.77</v>
      </c>
      <c r="T5363" s="26">
        <v>6.2409999999999997</v>
      </c>
      <c r="U5363" s="8">
        <v>266.92</v>
      </c>
      <c r="V5363" t="s">
        <v>112</v>
      </c>
      <c r="W5363" t="s">
        <v>2007</v>
      </c>
      <c r="X5363" t="s">
        <v>42</v>
      </c>
      <c r="Y5363" t="s">
        <v>1740</v>
      </c>
      <c r="AA5363" s="1">
        <f t="shared" si="649"/>
        <v>46046</v>
      </c>
      <c r="AB5363" s="2">
        <f t="shared" si="650"/>
        <v>1</v>
      </c>
      <c r="AC5363" s="2">
        <f t="shared" si="651"/>
        <v>2026</v>
      </c>
      <c r="AD5363" s="2" t="str">
        <f>IFERROR(VLOOKUP(A5363,'Aux Área'!$A$4:$B$123,2,0),"-")</f>
        <v>APH</v>
      </c>
    </row>
    <row r="5364" spans="1:30" x14ac:dyDescent="0.3">
      <c r="A5364" t="s">
        <v>30</v>
      </c>
      <c r="B5364" t="s">
        <v>453</v>
      </c>
      <c r="C5364" t="s">
        <v>8540</v>
      </c>
      <c r="D5364" t="s">
        <v>958</v>
      </c>
      <c r="E5364" t="s">
        <v>959</v>
      </c>
      <c r="F5364" t="s">
        <v>34</v>
      </c>
      <c r="G5364" t="s">
        <v>35</v>
      </c>
      <c r="H5364" t="s">
        <v>36</v>
      </c>
      <c r="I5364" t="s">
        <v>37</v>
      </c>
      <c r="J5364" t="s">
        <v>8541</v>
      </c>
      <c r="K5364" t="s">
        <v>8542</v>
      </c>
      <c r="L5364" t="s">
        <v>7472</v>
      </c>
      <c r="M5364" t="s">
        <v>38</v>
      </c>
      <c r="N5364" t="s">
        <v>39</v>
      </c>
      <c r="O5364" s="23">
        <v>345</v>
      </c>
      <c r="P5364" s="9">
        <v>9.19</v>
      </c>
      <c r="Q5364" t="s">
        <v>40</v>
      </c>
      <c r="R5364">
        <v>15591</v>
      </c>
      <c r="S5364" s="9">
        <v>37.56</v>
      </c>
      <c r="T5364" s="26">
        <v>4.7389999999999999</v>
      </c>
      <c r="U5364" s="8">
        <v>178</v>
      </c>
      <c r="V5364" t="s">
        <v>112</v>
      </c>
      <c r="W5364" t="s">
        <v>2007</v>
      </c>
      <c r="X5364" t="s">
        <v>42</v>
      </c>
      <c r="Y5364" t="s">
        <v>1740</v>
      </c>
      <c r="AA5364" s="1">
        <f t="shared" si="649"/>
        <v>46046</v>
      </c>
      <c r="AB5364" s="2">
        <f t="shared" si="650"/>
        <v>1</v>
      </c>
      <c r="AC5364" s="2">
        <f t="shared" si="651"/>
        <v>2026</v>
      </c>
      <c r="AD5364" s="2" t="str">
        <f>IFERROR(VLOOKUP(A5364,'Aux Área'!$A$4:$B$123,2,0),"-")</f>
        <v>OPERAÇÃO</v>
      </c>
    </row>
    <row r="5365" spans="1:30" x14ac:dyDescent="0.3">
      <c r="A5365" t="s">
        <v>2318</v>
      </c>
      <c r="B5365" t="s">
        <v>2733</v>
      </c>
      <c r="C5365" t="s">
        <v>8543</v>
      </c>
      <c r="D5365" t="s">
        <v>5015</v>
      </c>
      <c r="E5365" t="s">
        <v>5016</v>
      </c>
      <c r="F5365" t="s">
        <v>4203</v>
      </c>
      <c r="G5365" t="s">
        <v>1135</v>
      </c>
      <c r="H5365" t="s">
        <v>2185</v>
      </c>
      <c r="I5365" t="s">
        <v>2186</v>
      </c>
      <c r="J5365" t="s">
        <v>169</v>
      </c>
      <c r="K5365" t="s">
        <v>170</v>
      </c>
      <c r="L5365" t="s">
        <v>124</v>
      </c>
      <c r="M5365" t="s">
        <v>38</v>
      </c>
      <c r="N5365" t="s">
        <v>668</v>
      </c>
      <c r="O5365" s="23">
        <v>810</v>
      </c>
      <c r="P5365" s="9">
        <v>15.88</v>
      </c>
      <c r="Q5365" t="s">
        <v>40</v>
      </c>
      <c r="R5365">
        <v>83046</v>
      </c>
      <c r="S5365" s="9">
        <v>51</v>
      </c>
      <c r="T5365" s="26">
        <v>5.84</v>
      </c>
      <c r="U5365" s="8">
        <v>297.83999999999997</v>
      </c>
      <c r="V5365" t="s">
        <v>41</v>
      </c>
      <c r="W5365" t="s">
        <v>2007</v>
      </c>
      <c r="X5365" t="s">
        <v>42</v>
      </c>
      <c r="Y5365" t="s">
        <v>2188</v>
      </c>
      <c r="AA5365" s="1">
        <f t="shared" si="649"/>
        <v>46046</v>
      </c>
      <c r="AB5365" s="2">
        <f t="shared" si="650"/>
        <v>1</v>
      </c>
      <c r="AC5365" s="2">
        <f t="shared" si="651"/>
        <v>2026</v>
      </c>
      <c r="AD5365" s="2" t="str">
        <f>IFERROR(VLOOKUP(A5365,'Aux Área'!$A$4:$B$123,2,0),"-")</f>
        <v>INSPEÇÃO</v>
      </c>
    </row>
    <row r="5366" spans="1:30" x14ac:dyDescent="0.3">
      <c r="A5366" t="s">
        <v>2638</v>
      </c>
      <c r="B5366" t="s">
        <v>4593</v>
      </c>
      <c r="C5366" t="s">
        <v>8544</v>
      </c>
      <c r="D5366" t="s">
        <v>4358</v>
      </c>
      <c r="E5366" t="s">
        <v>4359</v>
      </c>
      <c r="F5366" t="s">
        <v>2641</v>
      </c>
      <c r="G5366" t="s">
        <v>1135</v>
      </c>
      <c r="H5366" t="s">
        <v>2275</v>
      </c>
      <c r="I5366" t="s">
        <v>1497</v>
      </c>
      <c r="J5366" t="s">
        <v>275</v>
      </c>
      <c r="K5366" t="s">
        <v>276</v>
      </c>
      <c r="L5366" t="s">
        <v>124</v>
      </c>
      <c r="M5366" t="s">
        <v>38</v>
      </c>
      <c r="N5366" t="s">
        <v>39</v>
      </c>
      <c r="O5366" s="23">
        <v>484</v>
      </c>
      <c r="P5366" s="9">
        <v>10.46</v>
      </c>
      <c r="Q5366" t="s">
        <v>40</v>
      </c>
      <c r="R5366">
        <v>76690</v>
      </c>
      <c r="S5366" s="9">
        <v>46.27</v>
      </c>
      <c r="T5366" s="26">
        <v>4.79</v>
      </c>
      <c r="U5366" s="8">
        <v>221.63</v>
      </c>
      <c r="V5366" t="s">
        <v>8545</v>
      </c>
      <c r="W5366" t="s">
        <v>2276</v>
      </c>
      <c r="X5366" t="s">
        <v>42</v>
      </c>
      <c r="Y5366" t="s">
        <v>2277</v>
      </c>
      <c r="AA5366" s="1">
        <f t="shared" si="649"/>
        <v>46046</v>
      </c>
      <c r="AB5366" s="2">
        <f t="shared" si="650"/>
        <v>1</v>
      </c>
      <c r="AC5366" s="2">
        <f t="shared" si="651"/>
        <v>2026</v>
      </c>
      <c r="AD5366" s="2" t="str">
        <f>IFERROR(VLOOKUP(A5366,'Aux Área'!$A$4:$B$123,2,0),"-")</f>
        <v>INSPEÇÃO</v>
      </c>
    </row>
    <row r="5367" spans="1:30" x14ac:dyDescent="0.3">
      <c r="A5367" t="s">
        <v>5620</v>
      </c>
      <c r="B5367" t="s">
        <v>2315</v>
      </c>
      <c r="C5367" t="s">
        <v>8546</v>
      </c>
      <c r="D5367" t="s">
        <v>5291</v>
      </c>
      <c r="E5367" t="s">
        <v>5292</v>
      </c>
      <c r="F5367" t="s">
        <v>6208</v>
      </c>
      <c r="G5367" t="s">
        <v>1135</v>
      </c>
      <c r="H5367" t="s">
        <v>5545</v>
      </c>
      <c r="I5367" t="s">
        <v>839</v>
      </c>
      <c r="J5367" t="s">
        <v>89</v>
      </c>
      <c r="K5367" t="s">
        <v>90</v>
      </c>
      <c r="L5367" t="s">
        <v>91</v>
      </c>
      <c r="M5367" t="s">
        <v>38</v>
      </c>
      <c r="N5367" t="s">
        <v>39</v>
      </c>
      <c r="O5367" s="23">
        <v>491</v>
      </c>
      <c r="P5367" s="9">
        <v>11.93</v>
      </c>
      <c r="Q5367" t="s">
        <v>40</v>
      </c>
      <c r="R5367">
        <v>13351</v>
      </c>
      <c r="S5367" s="9">
        <v>41.15</v>
      </c>
      <c r="T5367" s="26">
        <v>4.8899999999999997</v>
      </c>
      <c r="U5367" s="8">
        <v>201.22</v>
      </c>
      <c r="V5367" t="s">
        <v>8547</v>
      </c>
      <c r="W5367" t="s">
        <v>2276</v>
      </c>
      <c r="X5367" t="s">
        <v>42</v>
      </c>
      <c r="Y5367" t="s">
        <v>2277</v>
      </c>
      <c r="AA5367" s="1">
        <f t="shared" si="649"/>
        <v>46047</v>
      </c>
      <c r="AB5367" s="2">
        <f t="shared" si="650"/>
        <v>1</v>
      </c>
      <c r="AC5367" s="2">
        <f t="shared" si="651"/>
        <v>2026</v>
      </c>
      <c r="AD5367" s="2" t="str">
        <f>IFERROR(VLOOKUP(A5367,'Aux Área'!$A$4:$B$123,2,0),"-")</f>
        <v>INSPEÇÃO</v>
      </c>
    </row>
    <row r="5368" spans="1:30" x14ac:dyDescent="0.3">
      <c r="A5368" t="s">
        <v>2278</v>
      </c>
      <c r="B5368" t="s">
        <v>4664</v>
      </c>
      <c r="C5368" t="s">
        <v>8548</v>
      </c>
      <c r="D5368" t="s">
        <v>3208</v>
      </c>
      <c r="E5368" t="s">
        <v>3209</v>
      </c>
      <c r="F5368" t="s">
        <v>2281</v>
      </c>
      <c r="G5368" t="s">
        <v>1135</v>
      </c>
      <c r="H5368" t="s">
        <v>2275</v>
      </c>
      <c r="I5368" t="s">
        <v>1497</v>
      </c>
      <c r="J5368" t="s">
        <v>1681</v>
      </c>
      <c r="K5368" t="s">
        <v>1682</v>
      </c>
      <c r="L5368" t="s">
        <v>141</v>
      </c>
      <c r="M5368" t="s">
        <v>38</v>
      </c>
      <c r="N5368" t="s">
        <v>39</v>
      </c>
      <c r="O5368" s="23">
        <v>379</v>
      </c>
      <c r="P5368" s="9">
        <v>8.2200000000000006</v>
      </c>
      <c r="Q5368" t="s">
        <v>40</v>
      </c>
      <c r="R5368">
        <v>89389</v>
      </c>
      <c r="S5368" s="9">
        <v>46.13</v>
      </c>
      <c r="T5368" s="26">
        <v>4.6390000000000002</v>
      </c>
      <c r="U5368" s="8">
        <v>214.02</v>
      </c>
      <c r="V5368" t="s">
        <v>41</v>
      </c>
      <c r="W5368" t="s">
        <v>2276</v>
      </c>
      <c r="X5368" t="s">
        <v>42</v>
      </c>
      <c r="Y5368" t="s">
        <v>2277</v>
      </c>
      <c r="AA5368" s="1">
        <f t="shared" si="649"/>
        <v>46047</v>
      </c>
      <c r="AB5368" s="2">
        <f t="shared" si="650"/>
        <v>1</v>
      </c>
      <c r="AC5368" s="2">
        <f t="shared" si="651"/>
        <v>2026</v>
      </c>
      <c r="AD5368" s="2" t="str">
        <f>IFERROR(VLOOKUP(A5368,'Aux Área'!$A$4:$B$123,2,0),"-")</f>
        <v>INSPEÇÃO</v>
      </c>
    </row>
    <row r="5369" spans="1:30" x14ac:dyDescent="0.3">
      <c r="A5369" t="s">
        <v>2306</v>
      </c>
      <c r="B5369" t="s">
        <v>4613</v>
      </c>
      <c r="C5369" t="s">
        <v>8549</v>
      </c>
      <c r="D5369" t="s">
        <v>3212</v>
      </c>
      <c r="E5369" t="s">
        <v>3213</v>
      </c>
      <c r="F5369" t="s">
        <v>2309</v>
      </c>
      <c r="G5369" t="s">
        <v>1135</v>
      </c>
      <c r="H5369" t="s">
        <v>2275</v>
      </c>
      <c r="I5369" t="s">
        <v>1497</v>
      </c>
      <c r="J5369" t="s">
        <v>89</v>
      </c>
      <c r="K5369" t="s">
        <v>90</v>
      </c>
      <c r="L5369" t="s">
        <v>91</v>
      </c>
      <c r="M5369" t="s">
        <v>38</v>
      </c>
      <c r="N5369" t="s">
        <v>39</v>
      </c>
      <c r="O5369" s="23">
        <v>386</v>
      </c>
      <c r="P5369" s="9">
        <v>10.199999999999999</v>
      </c>
      <c r="Q5369" t="s">
        <v>40</v>
      </c>
      <c r="R5369">
        <v>82078</v>
      </c>
      <c r="S5369" s="9">
        <v>37.85</v>
      </c>
      <c r="T5369" s="26">
        <v>4.8899999999999997</v>
      </c>
      <c r="U5369" s="8">
        <v>185.09</v>
      </c>
      <c r="V5369" t="s">
        <v>8550</v>
      </c>
      <c r="W5369" t="s">
        <v>2276</v>
      </c>
      <c r="X5369" t="s">
        <v>42</v>
      </c>
      <c r="Y5369" t="s">
        <v>2277</v>
      </c>
      <c r="AA5369" s="1">
        <f t="shared" si="649"/>
        <v>46047</v>
      </c>
      <c r="AB5369" s="2">
        <f t="shared" si="650"/>
        <v>1</v>
      </c>
      <c r="AC5369" s="2">
        <f t="shared" si="651"/>
        <v>2026</v>
      </c>
      <c r="AD5369" s="2" t="str">
        <f>IFERROR(VLOOKUP(A5369,'Aux Área'!$A$4:$B$123,2,0),"-")</f>
        <v>INSPEÇÃO</v>
      </c>
    </row>
    <row r="5370" spans="1:30" x14ac:dyDescent="0.3">
      <c r="A5370" t="s">
        <v>5543</v>
      </c>
      <c r="B5370" t="s">
        <v>3093</v>
      </c>
      <c r="C5370" t="s">
        <v>8551</v>
      </c>
      <c r="D5370" t="s">
        <v>391</v>
      </c>
      <c r="E5370" t="s">
        <v>392</v>
      </c>
      <c r="F5370" t="s">
        <v>6207</v>
      </c>
      <c r="G5370" t="s">
        <v>1135</v>
      </c>
      <c r="H5370" t="s">
        <v>5545</v>
      </c>
      <c r="I5370" t="s">
        <v>839</v>
      </c>
      <c r="J5370" t="s">
        <v>122</v>
      </c>
      <c r="K5370" t="s">
        <v>123</v>
      </c>
      <c r="L5370" t="s">
        <v>124</v>
      </c>
      <c r="M5370" t="s">
        <v>38</v>
      </c>
      <c r="N5370" t="s">
        <v>39</v>
      </c>
      <c r="O5370" s="23">
        <v>299</v>
      </c>
      <c r="P5370" s="9">
        <v>7.59</v>
      </c>
      <c r="Q5370" t="s">
        <v>40</v>
      </c>
      <c r="R5370">
        <v>9975</v>
      </c>
      <c r="S5370" s="9">
        <v>39.369999999999997</v>
      </c>
      <c r="T5370" s="26">
        <v>5.09</v>
      </c>
      <c r="U5370" s="8">
        <v>200.39</v>
      </c>
      <c r="V5370" t="s">
        <v>41</v>
      </c>
      <c r="W5370" t="s">
        <v>2276</v>
      </c>
      <c r="X5370" t="s">
        <v>42</v>
      </c>
      <c r="Y5370" t="s">
        <v>2277</v>
      </c>
      <c r="AA5370" s="1">
        <f t="shared" si="649"/>
        <v>46047</v>
      </c>
      <c r="AB5370" s="2">
        <f t="shared" si="650"/>
        <v>1</v>
      </c>
      <c r="AC5370" s="2">
        <f t="shared" si="651"/>
        <v>2026</v>
      </c>
      <c r="AD5370" s="2" t="str">
        <f>IFERROR(VLOOKUP(A5370,'Aux Área'!$A$4:$B$123,2,0),"-")</f>
        <v>INSPEÇÃO</v>
      </c>
    </row>
    <row r="5371" spans="1:30" x14ac:dyDescent="0.3">
      <c r="A5371" t="s">
        <v>2643</v>
      </c>
      <c r="B5371" t="s">
        <v>2307</v>
      </c>
      <c r="C5371" t="s">
        <v>8552</v>
      </c>
      <c r="D5371" t="s">
        <v>4726</v>
      </c>
      <c r="E5371" t="s">
        <v>4727</v>
      </c>
      <c r="F5371" t="s">
        <v>2646</v>
      </c>
      <c r="G5371" t="s">
        <v>1300</v>
      </c>
      <c r="H5371" t="s">
        <v>1301</v>
      </c>
      <c r="I5371" t="s">
        <v>37</v>
      </c>
      <c r="J5371" t="s">
        <v>172</v>
      </c>
      <c r="K5371" t="s">
        <v>173</v>
      </c>
      <c r="L5371" t="s">
        <v>124</v>
      </c>
      <c r="M5371" t="s">
        <v>38</v>
      </c>
      <c r="N5371" t="s">
        <v>39</v>
      </c>
      <c r="O5371" s="23">
        <v>385</v>
      </c>
      <c r="P5371" s="9">
        <v>10.89</v>
      </c>
      <c r="Q5371" t="s">
        <v>40</v>
      </c>
      <c r="R5371">
        <v>84434</v>
      </c>
      <c r="S5371" s="9">
        <v>35.35</v>
      </c>
      <c r="T5371" s="26">
        <v>4.59</v>
      </c>
      <c r="U5371" s="8">
        <v>162.26</v>
      </c>
      <c r="V5371" t="s">
        <v>8036</v>
      </c>
      <c r="W5371" t="s">
        <v>2276</v>
      </c>
      <c r="X5371" t="s">
        <v>42</v>
      </c>
      <c r="Y5371" t="s">
        <v>2277</v>
      </c>
      <c r="AA5371" s="1">
        <f t="shared" si="649"/>
        <v>46047</v>
      </c>
      <c r="AB5371" s="2">
        <f t="shared" si="650"/>
        <v>1</v>
      </c>
      <c r="AC5371" s="2">
        <f t="shared" si="651"/>
        <v>2026</v>
      </c>
      <c r="AD5371" s="2" t="str">
        <f>IFERROR(VLOOKUP(A5371,'Aux Área'!$A$4:$B$123,2,0),"-")</f>
        <v>INSPEÇÃO</v>
      </c>
    </row>
    <row r="5372" spans="1:30" x14ac:dyDescent="0.3">
      <c r="A5372" t="s">
        <v>2347</v>
      </c>
      <c r="B5372" t="s">
        <v>2348</v>
      </c>
      <c r="C5372" t="s">
        <v>8553</v>
      </c>
      <c r="D5372" t="s">
        <v>4012</v>
      </c>
      <c r="E5372" t="s">
        <v>4013</v>
      </c>
      <c r="F5372" t="s">
        <v>2350</v>
      </c>
      <c r="G5372" t="s">
        <v>659</v>
      </c>
      <c r="H5372" t="s">
        <v>1996</v>
      </c>
      <c r="I5372" t="s">
        <v>1997</v>
      </c>
      <c r="J5372" t="s">
        <v>237</v>
      </c>
      <c r="K5372" t="s">
        <v>238</v>
      </c>
      <c r="L5372" t="s">
        <v>110</v>
      </c>
      <c r="M5372" t="s">
        <v>38</v>
      </c>
      <c r="N5372" t="s">
        <v>668</v>
      </c>
      <c r="O5372" s="23">
        <v>305</v>
      </c>
      <c r="P5372" s="9">
        <v>6.1</v>
      </c>
      <c r="Q5372" t="s">
        <v>40</v>
      </c>
      <c r="R5372">
        <v>23092</v>
      </c>
      <c r="S5372" s="9">
        <v>50</v>
      </c>
      <c r="T5372" s="26">
        <v>6.39</v>
      </c>
      <c r="U5372" s="8">
        <v>319.5</v>
      </c>
      <c r="V5372" t="s">
        <v>41</v>
      </c>
      <c r="W5372" t="s">
        <v>1985</v>
      </c>
      <c r="X5372" t="s">
        <v>42</v>
      </c>
      <c r="Y5372" t="s">
        <v>1986</v>
      </c>
      <c r="AA5372" s="1">
        <f t="shared" si="649"/>
        <v>46047</v>
      </c>
      <c r="AB5372" s="2">
        <f t="shared" si="650"/>
        <v>1</v>
      </c>
      <c r="AC5372" s="2">
        <f t="shared" si="651"/>
        <v>2026</v>
      </c>
      <c r="AD5372" s="2" t="str">
        <f>IFERROR(VLOOKUP(A5372,'Aux Área'!$A$4:$B$123,2,0),"-")</f>
        <v>PESADOS</v>
      </c>
    </row>
    <row r="5373" spans="1:30" x14ac:dyDescent="0.3">
      <c r="A5373" t="s">
        <v>2347</v>
      </c>
      <c r="C5373" t="s">
        <v>8553</v>
      </c>
      <c r="F5373" t="s">
        <v>2350</v>
      </c>
      <c r="K5373" t="s">
        <v>238</v>
      </c>
      <c r="N5373" t="s">
        <v>15690</v>
      </c>
      <c r="O5373" t="s">
        <v>15244</v>
      </c>
      <c r="P5373" s="9" t="s">
        <v>15244</v>
      </c>
      <c r="Q5373" t="s">
        <v>40</v>
      </c>
      <c r="R5373" t="s">
        <v>15244</v>
      </c>
      <c r="S5373">
        <v>5</v>
      </c>
      <c r="U5373" s="8">
        <v>19.95</v>
      </c>
      <c r="AA5373" s="1">
        <f>IFERROR(DATEVALUE(C5373),"-")</f>
        <v>46047</v>
      </c>
      <c r="AB5373" s="2">
        <f>IFERROR(MONTH(AA5373),"-")</f>
        <v>1</v>
      </c>
      <c r="AC5373" s="2">
        <f>IFERROR(YEAR(AA5373),"-")</f>
        <v>2026</v>
      </c>
      <c r="AD5373" s="2" t="str">
        <f>IFERROR(VLOOKUP(A5373,'Aux Área'!$A$4:$B$123,2,0),"-")</f>
        <v>PESADOS</v>
      </c>
    </row>
    <row r="5374" spans="1:30" x14ac:dyDescent="0.3">
      <c r="A5374" t="s">
        <v>2679</v>
      </c>
      <c r="B5374" t="s">
        <v>2680</v>
      </c>
      <c r="C5374" t="s">
        <v>8554</v>
      </c>
      <c r="D5374" t="s">
        <v>3597</v>
      </c>
      <c r="E5374" t="s">
        <v>3598</v>
      </c>
      <c r="F5374" t="s">
        <v>2682</v>
      </c>
      <c r="G5374" t="s">
        <v>659</v>
      </c>
      <c r="H5374" t="s">
        <v>1996</v>
      </c>
      <c r="I5374" t="s">
        <v>1997</v>
      </c>
      <c r="J5374" t="s">
        <v>1681</v>
      </c>
      <c r="K5374" t="s">
        <v>1682</v>
      </c>
      <c r="L5374" t="s">
        <v>141</v>
      </c>
      <c r="M5374" t="s">
        <v>38</v>
      </c>
      <c r="N5374" t="s">
        <v>668</v>
      </c>
      <c r="O5374" s="23">
        <v>410</v>
      </c>
      <c r="P5374" s="9">
        <v>4.2300000000000004</v>
      </c>
      <c r="Q5374" t="s">
        <v>40</v>
      </c>
      <c r="R5374">
        <v>14434</v>
      </c>
      <c r="S5374" s="9">
        <v>96.99</v>
      </c>
      <c r="T5374" s="26">
        <v>6.49</v>
      </c>
      <c r="U5374" s="8">
        <v>629.45000000000005</v>
      </c>
      <c r="V5374" t="s">
        <v>41</v>
      </c>
      <c r="W5374" t="s">
        <v>1985</v>
      </c>
      <c r="X5374" t="s">
        <v>42</v>
      </c>
      <c r="Y5374" t="s">
        <v>1986</v>
      </c>
      <c r="AA5374" s="1">
        <f>DATEVALUE(C5374)</f>
        <v>46047</v>
      </c>
      <c r="AB5374" s="2">
        <f>MONTH(AA5374)</f>
        <v>1</v>
      </c>
      <c r="AC5374" s="2">
        <f>YEAR(AA5374)</f>
        <v>2026</v>
      </c>
      <c r="AD5374" s="2" t="str">
        <f>IFERROR(VLOOKUP(A5374,'Aux Área'!$A$4:$B$123,2,0),"-")</f>
        <v>PESADOS</v>
      </c>
    </row>
    <row r="5375" spans="1:30" x14ac:dyDescent="0.3">
      <c r="A5375" t="s">
        <v>2679</v>
      </c>
      <c r="C5375" t="s">
        <v>15757</v>
      </c>
      <c r="F5375" t="s">
        <v>2682</v>
      </c>
      <c r="K5375" t="s">
        <v>1682</v>
      </c>
      <c r="N5375" t="s">
        <v>15690</v>
      </c>
      <c r="O5375" t="s">
        <v>15244</v>
      </c>
      <c r="P5375" s="9" t="s">
        <v>15244</v>
      </c>
      <c r="Q5375" t="s">
        <v>40</v>
      </c>
      <c r="R5375" t="s">
        <v>15244</v>
      </c>
      <c r="S5375">
        <v>4.13</v>
      </c>
      <c r="U5375" s="8">
        <v>16.079999999999998</v>
      </c>
      <c r="AA5375" s="1">
        <f>IFERROR(DATEVALUE(C5375),"-")</f>
        <v>46047</v>
      </c>
      <c r="AB5375" s="2">
        <f>IFERROR(MONTH(AA5375),"-")</f>
        <v>1</v>
      </c>
      <c r="AC5375" s="2">
        <f>IFERROR(YEAR(AA5375),"-")</f>
        <v>2026</v>
      </c>
      <c r="AD5375" s="2" t="str">
        <f>IFERROR(VLOOKUP(A5375,'Aux Área'!$A$4:$B$123,2,0),"-")</f>
        <v>PESADOS</v>
      </c>
    </row>
    <row r="5376" spans="1:30" x14ac:dyDescent="0.3">
      <c r="A5376" t="s">
        <v>52</v>
      </c>
      <c r="B5376" t="s">
        <v>1449</v>
      </c>
      <c r="C5376" t="s">
        <v>8555</v>
      </c>
      <c r="D5376" t="s">
        <v>3149</v>
      </c>
      <c r="E5376" t="s">
        <v>3150</v>
      </c>
      <c r="F5376" t="s">
        <v>53</v>
      </c>
      <c r="G5376" t="s">
        <v>35</v>
      </c>
      <c r="H5376" t="s">
        <v>36</v>
      </c>
      <c r="I5376" t="s">
        <v>37</v>
      </c>
      <c r="J5376" t="s">
        <v>188</v>
      </c>
      <c r="K5376" t="s">
        <v>189</v>
      </c>
      <c r="L5376" t="s">
        <v>190</v>
      </c>
      <c r="M5376" t="s">
        <v>38</v>
      </c>
      <c r="N5376" t="s">
        <v>39</v>
      </c>
      <c r="O5376" s="23">
        <v>394</v>
      </c>
      <c r="P5376" s="9">
        <v>10.07</v>
      </c>
      <c r="Q5376" t="s">
        <v>40</v>
      </c>
      <c r="R5376">
        <v>48797</v>
      </c>
      <c r="S5376" s="9">
        <v>39.11</v>
      </c>
      <c r="T5376" s="26">
        <v>4.99</v>
      </c>
      <c r="U5376" s="8">
        <v>195.16</v>
      </c>
      <c r="V5376" t="s">
        <v>41</v>
      </c>
      <c r="W5376" t="s">
        <v>2007</v>
      </c>
      <c r="X5376" t="s">
        <v>42</v>
      </c>
      <c r="Y5376" t="s">
        <v>1740</v>
      </c>
      <c r="AA5376" s="1">
        <f>DATEVALUE(C5376)</f>
        <v>46047</v>
      </c>
      <c r="AB5376" s="2">
        <f>MONTH(AA5376)</f>
        <v>1</v>
      </c>
      <c r="AC5376" s="2">
        <f>YEAR(AA5376)</f>
        <v>2026</v>
      </c>
      <c r="AD5376" s="2" t="str">
        <f>IFERROR(VLOOKUP(A5376,'Aux Área'!$A$4:$B$123,2,0),"-")</f>
        <v>OPERAÇÃO</v>
      </c>
    </row>
    <row r="5377" spans="1:30" x14ac:dyDescent="0.3">
      <c r="A5377" t="s">
        <v>2638</v>
      </c>
      <c r="B5377" t="s">
        <v>4593</v>
      </c>
      <c r="C5377" t="s">
        <v>8556</v>
      </c>
      <c r="D5377" t="s">
        <v>7192</v>
      </c>
      <c r="E5377" t="s">
        <v>7193</v>
      </c>
      <c r="F5377" t="s">
        <v>2641</v>
      </c>
      <c r="G5377" t="s">
        <v>1135</v>
      </c>
      <c r="H5377" t="s">
        <v>2275</v>
      </c>
      <c r="I5377" t="s">
        <v>1497</v>
      </c>
      <c r="J5377" t="s">
        <v>275</v>
      </c>
      <c r="K5377" t="s">
        <v>276</v>
      </c>
      <c r="L5377" t="s">
        <v>124</v>
      </c>
      <c r="M5377" t="s">
        <v>38</v>
      </c>
      <c r="N5377" t="s">
        <v>39</v>
      </c>
      <c r="O5377" s="23">
        <v>462</v>
      </c>
      <c r="P5377" s="9">
        <v>10.49</v>
      </c>
      <c r="Q5377" t="s">
        <v>40</v>
      </c>
      <c r="R5377">
        <v>77152</v>
      </c>
      <c r="S5377" s="9">
        <v>44.05</v>
      </c>
      <c r="T5377" s="26">
        <v>4.79</v>
      </c>
      <c r="U5377" s="8">
        <v>211</v>
      </c>
      <c r="V5377" t="s">
        <v>8557</v>
      </c>
      <c r="W5377" t="s">
        <v>2276</v>
      </c>
      <c r="X5377" t="s">
        <v>42</v>
      </c>
      <c r="Y5377" t="s">
        <v>2277</v>
      </c>
      <c r="AA5377" s="1">
        <f>DATEVALUE(C5377)</f>
        <v>46047</v>
      </c>
      <c r="AB5377" s="2">
        <f>MONTH(AA5377)</f>
        <v>1</v>
      </c>
      <c r="AC5377" s="2">
        <f>YEAR(AA5377)</f>
        <v>2026</v>
      </c>
      <c r="AD5377" s="2" t="str">
        <f>IFERROR(VLOOKUP(A5377,'Aux Área'!$A$4:$B$123,2,0),"-")</f>
        <v>INSPEÇÃO</v>
      </c>
    </row>
    <row r="5378" spans="1:30" x14ac:dyDescent="0.3">
      <c r="A5378" t="s">
        <v>2494</v>
      </c>
      <c r="B5378" t="s">
        <v>2495</v>
      </c>
      <c r="C5378" t="s">
        <v>8558</v>
      </c>
      <c r="D5378" t="s">
        <v>6326</v>
      </c>
      <c r="E5378" t="s">
        <v>6327</v>
      </c>
      <c r="F5378" t="s">
        <v>2497</v>
      </c>
      <c r="G5378" t="s">
        <v>659</v>
      </c>
      <c r="H5378" t="s">
        <v>2215</v>
      </c>
      <c r="I5378" t="s">
        <v>667</v>
      </c>
      <c r="J5378" t="s">
        <v>237</v>
      </c>
      <c r="K5378" t="s">
        <v>238</v>
      </c>
      <c r="L5378" t="s">
        <v>110</v>
      </c>
      <c r="M5378" t="s">
        <v>38</v>
      </c>
      <c r="N5378" t="s">
        <v>668</v>
      </c>
      <c r="O5378" s="23">
        <v>182</v>
      </c>
      <c r="P5378" s="9">
        <v>4.79</v>
      </c>
      <c r="Q5378" t="s">
        <v>40</v>
      </c>
      <c r="R5378">
        <v>10723</v>
      </c>
      <c r="S5378" s="9">
        <v>38</v>
      </c>
      <c r="T5378" s="26">
        <v>6.09</v>
      </c>
      <c r="U5378" s="8">
        <v>231.42</v>
      </c>
      <c r="V5378" t="s">
        <v>41</v>
      </c>
      <c r="W5378" t="s">
        <v>2007</v>
      </c>
      <c r="X5378" t="s">
        <v>42</v>
      </c>
      <c r="Y5378" t="s">
        <v>1740</v>
      </c>
      <c r="AA5378" s="1">
        <f>DATEVALUE(C5378)</f>
        <v>46047</v>
      </c>
      <c r="AB5378" s="2">
        <f>MONTH(AA5378)</f>
        <v>1</v>
      </c>
      <c r="AC5378" s="2">
        <f>YEAR(AA5378)</f>
        <v>2026</v>
      </c>
      <c r="AD5378" s="2" t="str">
        <f>IFERROR(VLOOKUP(A5378,'Aux Área'!$A$4:$B$123,2,0),"-")</f>
        <v>APH</v>
      </c>
    </row>
    <row r="5379" spans="1:30" x14ac:dyDescent="0.3">
      <c r="A5379" t="s">
        <v>2494</v>
      </c>
      <c r="C5379" t="s">
        <v>15723</v>
      </c>
      <c r="F5379" t="s">
        <v>2497</v>
      </c>
      <c r="K5379" t="s">
        <v>238</v>
      </c>
      <c r="N5379" t="s">
        <v>15690</v>
      </c>
      <c r="O5379" t="s">
        <v>15244</v>
      </c>
      <c r="P5379" s="9" t="s">
        <v>15244</v>
      </c>
      <c r="Q5379" t="s">
        <v>40</v>
      </c>
      <c r="R5379" t="s">
        <v>15244</v>
      </c>
      <c r="S5379">
        <v>1.95</v>
      </c>
      <c r="U5379" s="8">
        <v>7.78</v>
      </c>
      <c r="AA5379" s="1">
        <f>IFERROR(DATEVALUE(C5379),"-")</f>
        <v>46047</v>
      </c>
      <c r="AB5379" s="2">
        <f>IFERROR(MONTH(AA5379),"-")</f>
        <v>1</v>
      </c>
      <c r="AC5379" s="2">
        <f>IFERROR(YEAR(AA5379),"-")</f>
        <v>2026</v>
      </c>
      <c r="AD5379" s="2" t="str">
        <f>IFERROR(VLOOKUP(A5379,'Aux Área'!$A$4:$B$123,2,0),"-")</f>
        <v>APH</v>
      </c>
    </row>
    <row r="5380" spans="1:30" x14ac:dyDescent="0.3">
      <c r="A5380" t="s">
        <v>5620</v>
      </c>
      <c r="B5380" t="s">
        <v>2315</v>
      </c>
      <c r="C5380" t="s">
        <v>8559</v>
      </c>
      <c r="D5380" t="s">
        <v>3285</v>
      </c>
      <c r="E5380" t="s">
        <v>3286</v>
      </c>
      <c r="F5380" t="s">
        <v>6208</v>
      </c>
      <c r="G5380" t="s">
        <v>1135</v>
      </c>
      <c r="H5380" t="s">
        <v>5545</v>
      </c>
      <c r="I5380" t="s">
        <v>839</v>
      </c>
      <c r="J5380" t="s">
        <v>188</v>
      </c>
      <c r="K5380" t="s">
        <v>189</v>
      </c>
      <c r="L5380" t="s">
        <v>190</v>
      </c>
      <c r="M5380" t="s">
        <v>38</v>
      </c>
      <c r="N5380" t="s">
        <v>39</v>
      </c>
      <c r="O5380" s="23">
        <v>393</v>
      </c>
      <c r="P5380" s="9">
        <v>9.76</v>
      </c>
      <c r="Q5380" t="s">
        <v>40</v>
      </c>
      <c r="R5380">
        <v>13744</v>
      </c>
      <c r="S5380" s="9">
        <v>40.26</v>
      </c>
      <c r="T5380" s="26">
        <v>4.99</v>
      </c>
      <c r="U5380" s="8">
        <v>200.9</v>
      </c>
      <c r="V5380" t="s">
        <v>112</v>
      </c>
      <c r="W5380" t="s">
        <v>2276</v>
      </c>
      <c r="X5380" t="s">
        <v>42</v>
      </c>
      <c r="Y5380" t="s">
        <v>2277</v>
      </c>
      <c r="AA5380" s="1">
        <f>DATEVALUE(C5380)</f>
        <v>46047</v>
      </c>
      <c r="AB5380" s="2">
        <f>MONTH(AA5380)</f>
        <v>1</v>
      </c>
      <c r="AC5380" s="2">
        <f>YEAR(AA5380)</f>
        <v>2026</v>
      </c>
      <c r="AD5380" s="2" t="str">
        <f>IFERROR(VLOOKUP(A5380,'Aux Área'!$A$4:$B$123,2,0),"-")</f>
        <v>INSPEÇÃO</v>
      </c>
    </row>
    <row r="5381" spans="1:30" x14ac:dyDescent="0.3">
      <c r="A5381" t="s">
        <v>2278</v>
      </c>
      <c r="B5381" t="s">
        <v>4664</v>
      </c>
      <c r="C5381" t="s">
        <v>8560</v>
      </c>
      <c r="D5381" t="s">
        <v>3243</v>
      </c>
      <c r="E5381" t="s">
        <v>3244</v>
      </c>
      <c r="F5381" t="s">
        <v>2281</v>
      </c>
      <c r="G5381" t="s">
        <v>1135</v>
      </c>
      <c r="H5381" t="s">
        <v>2275</v>
      </c>
      <c r="I5381" t="s">
        <v>1497</v>
      </c>
      <c r="J5381" t="s">
        <v>169</v>
      </c>
      <c r="K5381" t="s">
        <v>170</v>
      </c>
      <c r="L5381" t="s">
        <v>124</v>
      </c>
      <c r="M5381" t="s">
        <v>38</v>
      </c>
      <c r="N5381" t="s">
        <v>39</v>
      </c>
      <c r="O5381" s="23">
        <v>455</v>
      </c>
      <c r="P5381" s="9">
        <v>10.29</v>
      </c>
      <c r="Q5381" t="s">
        <v>40</v>
      </c>
      <c r="R5381">
        <v>89844</v>
      </c>
      <c r="S5381" s="9">
        <v>44.23</v>
      </c>
      <c r="T5381" s="26">
        <v>4.8899999999999997</v>
      </c>
      <c r="U5381" s="8">
        <v>216.29</v>
      </c>
      <c r="V5381" t="s">
        <v>41</v>
      </c>
      <c r="W5381" t="s">
        <v>2276</v>
      </c>
      <c r="X5381" t="s">
        <v>42</v>
      </c>
      <c r="Y5381" t="s">
        <v>2277</v>
      </c>
      <c r="AA5381" s="1">
        <f>DATEVALUE(C5381)</f>
        <v>46047</v>
      </c>
      <c r="AB5381" s="2">
        <f>MONTH(AA5381)</f>
        <v>1</v>
      </c>
      <c r="AC5381" s="2">
        <f>YEAR(AA5381)</f>
        <v>2026</v>
      </c>
      <c r="AD5381" s="2" t="str">
        <f>IFERROR(VLOOKUP(A5381,'Aux Área'!$A$4:$B$123,2,0),"-")</f>
        <v>INSPEÇÃO</v>
      </c>
    </row>
    <row r="5382" spans="1:30" x14ac:dyDescent="0.3">
      <c r="A5382" t="s">
        <v>2306</v>
      </c>
      <c r="B5382" t="s">
        <v>4613</v>
      </c>
      <c r="C5382" t="s">
        <v>8561</v>
      </c>
      <c r="D5382" t="s">
        <v>4386</v>
      </c>
      <c r="E5382" t="s">
        <v>4387</v>
      </c>
      <c r="F5382" t="s">
        <v>2309</v>
      </c>
      <c r="G5382" t="s">
        <v>1135</v>
      </c>
      <c r="H5382" t="s">
        <v>2275</v>
      </c>
      <c r="I5382" t="s">
        <v>1497</v>
      </c>
      <c r="J5382" t="s">
        <v>1665</v>
      </c>
      <c r="K5382" t="s">
        <v>1666</v>
      </c>
      <c r="L5382" t="s">
        <v>301</v>
      </c>
      <c r="M5382" t="s">
        <v>38</v>
      </c>
      <c r="N5382" t="s">
        <v>39</v>
      </c>
      <c r="O5382" s="23">
        <v>468</v>
      </c>
      <c r="P5382" s="9">
        <v>10.55</v>
      </c>
      <c r="Q5382" t="s">
        <v>40</v>
      </c>
      <c r="R5382">
        <v>82546</v>
      </c>
      <c r="S5382" s="9">
        <v>44.38</v>
      </c>
      <c r="T5382" s="26">
        <v>4.8899999999999997</v>
      </c>
      <c r="U5382" s="8">
        <v>217.02</v>
      </c>
      <c r="V5382" t="s">
        <v>8562</v>
      </c>
      <c r="W5382" t="s">
        <v>2276</v>
      </c>
      <c r="X5382" t="s">
        <v>42</v>
      </c>
      <c r="Y5382" t="s">
        <v>2277</v>
      </c>
      <c r="AA5382" s="1">
        <f>DATEVALUE(C5382)</f>
        <v>46047</v>
      </c>
      <c r="AB5382" s="2">
        <f>MONTH(AA5382)</f>
        <v>1</v>
      </c>
      <c r="AC5382" s="2">
        <f>YEAR(AA5382)</f>
        <v>2026</v>
      </c>
      <c r="AD5382" s="2" t="str">
        <f>IFERROR(VLOOKUP(A5382,'Aux Área'!$A$4:$B$123,2,0),"-")</f>
        <v>INSPEÇÃO</v>
      </c>
    </row>
    <row r="5383" spans="1:30" x14ac:dyDescent="0.3">
      <c r="A5383" t="s">
        <v>2041</v>
      </c>
      <c r="B5383" t="s">
        <v>2042</v>
      </c>
      <c r="C5383" t="s">
        <v>8563</v>
      </c>
      <c r="D5383" t="s">
        <v>1297</v>
      </c>
      <c r="E5383" t="s">
        <v>2221</v>
      </c>
      <c r="F5383" t="s">
        <v>2044</v>
      </c>
      <c r="G5383" t="s">
        <v>659</v>
      </c>
      <c r="H5383" t="s">
        <v>1996</v>
      </c>
      <c r="I5383" t="s">
        <v>1997</v>
      </c>
      <c r="J5383" t="s">
        <v>231</v>
      </c>
      <c r="K5383" t="s">
        <v>232</v>
      </c>
      <c r="L5383" t="s">
        <v>217</v>
      </c>
      <c r="M5383" t="s">
        <v>38</v>
      </c>
      <c r="N5383" t="s">
        <v>668</v>
      </c>
      <c r="O5383" s="23">
        <v>295</v>
      </c>
      <c r="P5383" s="9">
        <v>5.82</v>
      </c>
      <c r="Q5383" t="s">
        <v>40</v>
      </c>
      <c r="R5383">
        <v>24196</v>
      </c>
      <c r="S5383" s="9">
        <v>50.67</v>
      </c>
      <c r="T5383" s="26">
        <v>5.9909999999999997</v>
      </c>
      <c r="U5383" s="8">
        <v>303.56</v>
      </c>
      <c r="V5383" t="s">
        <v>8564</v>
      </c>
      <c r="W5383" t="s">
        <v>1985</v>
      </c>
      <c r="X5383" t="s">
        <v>42</v>
      </c>
      <c r="Y5383" t="s">
        <v>1986</v>
      </c>
      <c r="AA5383" s="1">
        <f>DATEVALUE(C5383)</f>
        <v>46047</v>
      </c>
      <c r="AB5383" s="2">
        <f>MONTH(AA5383)</f>
        <v>1</v>
      </c>
      <c r="AC5383" s="2">
        <f>YEAR(AA5383)</f>
        <v>2026</v>
      </c>
      <c r="AD5383" s="2" t="str">
        <f>IFERROR(VLOOKUP(A5383,'Aux Área'!$A$4:$B$123,2,0),"-")</f>
        <v>PESADOS</v>
      </c>
    </row>
    <row r="5384" spans="1:30" x14ac:dyDescent="0.3">
      <c r="A5384" t="s">
        <v>2041</v>
      </c>
      <c r="C5384" t="s">
        <v>8563</v>
      </c>
      <c r="F5384" t="s">
        <v>2044</v>
      </c>
      <c r="K5384" t="s">
        <v>232</v>
      </c>
      <c r="N5384" t="s">
        <v>15690</v>
      </c>
      <c r="O5384" t="s">
        <v>15244</v>
      </c>
      <c r="P5384" s="9" t="s">
        <v>15244</v>
      </c>
      <c r="Q5384" t="s">
        <v>40</v>
      </c>
      <c r="R5384" t="s">
        <v>15244</v>
      </c>
      <c r="S5384">
        <v>4.5199999999999996</v>
      </c>
      <c r="U5384" s="8">
        <v>14.93</v>
      </c>
      <c r="AA5384" s="1">
        <f>IFERROR(DATEVALUE(C5384),"-")</f>
        <v>46047</v>
      </c>
      <c r="AB5384" s="2">
        <f>IFERROR(MONTH(AA5384),"-")</f>
        <v>1</v>
      </c>
      <c r="AC5384" s="2">
        <f>IFERROR(YEAR(AA5384),"-")</f>
        <v>2026</v>
      </c>
      <c r="AD5384" s="2" t="str">
        <f>IFERROR(VLOOKUP(A5384,'Aux Área'!$A$4:$B$123,2,0),"-")</f>
        <v>PESADOS</v>
      </c>
    </row>
    <row r="5385" spans="1:30" x14ac:dyDescent="0.3">
      <c r="A5385" t="s">
        <v>3092</v>
      </c>
      <c r="B5385" t="s">
        <v>4774</v>
      </c>
      <c r="C5385" t="s">
        <v>8565</v>
      </c>
      <c r="D5385" t="s">
        <v>3276</v>
      </c>
      <c r="E5385" t="s">
        <v>3277</v>
      </c>
      <c r="F5385" t="s">
        <v>3594</v>
      </c>
      <c r="G5385" t="s">
        <v>1135</v>
      </c>
      <c r="H5385" t="s">
        <v>2275</v>
      </c>
      <c r="I5385" t="s">
        <v>1497</v>
      </c>
      <c r="J5385" t="s">
        <v>89</v>
      </c>
      <c r="K5385" t="s">
        <v>90</v>
      </c>
      <c r="L5385" t="s">
        <v>91</v>
      </c>
      <c r="M5385" t="s">
        <v>38</v>
      </c>
      <c r="N5385" t="s">
        <v>39</v>
      </c>
      <c r="O5385" s="23">
        <v>452</v>
      </c>
      <c r="P5385" s="9">
        <v>11.11</v>
      </c>
      <c r="Q5385" t="s">
        <v>40</v>
      </c>
      <c r="R5385">
        <v>71140</v>
      </c>
      <c r="S5385" s="9">
        <v>40.700000000000003</v>
      </c>
      <c r="T5385" s="26">
        <v>4.8899999999999997</v>
      </c>
      <c r="U5385" s="8">
        <v>199.02</v>
      </c>
      <c r="V5385" t="s">
        <v>8566</v>
      </c>
      <c r="W5385" t="s">
        <v>2276</v>
      </c>
      <c r="X5385" t="s">
        <v>42</v>
      </c>
      <c r="Y5385" t="s">
        <v>2277</v>
      </c>
      <c r="AA5385" s="1">
        <f>DATEVALUE(C5385)</f>
        <v>46047</v>
      </c>
      <c r="AB5385" s="2">
        <f>MONTH(AA5385)</f>
        <v>1</v>
      </c>
      <c r="AC5385" s="2">
        <f>YEAR(AA5385)</f>
        <v>2026</v>
      </c>
      <c r="AD5385" s="2" t="str">
        <f>IFERROR(VLOOKUP(A5385,'Aux Área'!$A$4:$B$123,2,0),"-")</f>
        <v>INSPEÇÃO</v>
      </c>
    </row>
    <row r="5386" spans="1:30" x14ac:dyDescent="0.3">
      <c r="A5386" t="s">
        <v>2181</v>
      </c>
      <c r="B5386" t="s">
        <v>4595</v>
      </c>
      <c r="C5386" t="s">
        <v>8567</v>
      </c>
      <c r="D5386" t="s">
        <v>3107</v>
      </c>
      <c r="E5386" t="s">
        <v>3108</v>
      </c>
      <c r="F5386" t="s">
        <v>2184</v>
      </c>
      <c r="G5386" t="s">
        <v>1135</v>
      </c>
      <c r="H5386" t="s">
        <v>2185</v>
      </c>
      <c r="I5386" t="s">
        <v>2186</v>
      </c>
      <c r="J5386" t="s">
        <v>108</v>
      </c>
      <c r="K5386" t="s">
        <v>109</v>
      </c>
      <c r="L5386" t="s">
        <v>110</v>
      </c>
      <c r="M5386" t="s">
        <v>38</v>
      </c>
      <c r="N5386" t="s">
        <v>668</v>
      </c>
      <c r="O5386" s="23">
        <v>902</v>
      </c>
      <c r="P5386" s="9">
        <v>13.62</v>
      </c>
      <c r="Q5386" t="s">
        <v>40</v>
      </c>
      <c r="R5386">
        <v>93927</v>
      </c>
      <c r="S5386" s="9">
        <v>66.25</v>
      </c>
      <c r="T5386" s="26">
        <v>6.19</v>
      </c>
      <c r="U5386" s="8">
        <v>410.09</v>
      </c>
      <c r="V5386" t="s">
        <v>8568</v>
      </c>
      <c r="W5386" t="s">
        <v>2007</v>
      </c>
      <c r="X5386" t="s">
        <v>42</v>
      </c>
      <c r="Y5386" t="s">
        <v>2188</v>
      </c>
      <c r="AA5386" s="1">
        <f>DATEVALUE(C5386)</f>
        <v>46047</v>
      </c>
      <c r="AB5386" s="2">
        <f>MONTH(AA5386)</f>
        <v>1</v>
      </c>
      <c r="AC5386" s="2">
        <f>YEAR(AA5386)</f>
        <v>2026</v>
      </c>
      <c r="AD5386" s="2" t="str">
        <f>IFERROR(VLOOKUP(A5386,'Aux Área'!$A$4:$B$123,2,0),"-")</f>
        <v>INSPEÇÃO</v>
      </c>
    </row>
    <row r="5387" spans="1:30" x14ac:dyDescent="0.3">
      <c r="A5387" t="s">
        <v>1992</v>
      </c>
      <c r="B5387" t="s">
        <v>1993</v>
      </c>
      <c r="C5387" t="s">
        <v>8569</v>
      </c>
      <c r="D5387" t="s">
        <v>3547</v>
      </c>
      <c r="E5387" t="s">
        <v>3548</v>
      </c>
      <c r="F5387" t="s">
        <v>1995</v>
      </c>
      <c r="G5387" t="s">
        <v>659</v>
      </c>
      <c r="H5387" t="s">
        <v>1996</v>
      </c>
      <c r="I5387" t="s">
        <v>1997</v>
      </c>
      <c r="J5387" t="s">
        <v>275</v>
      </c>
      <c r="K5387" t="s">
        <v>276</v>
      </c>
      <c r="L5387" t="s">
        <v>124</v>
      </c>
      <c r="M5387" t="s">
        <v>38</v>
      </c>
      <c r="N5387" t="s">
        <v>668</v>
      </c>
      <c r="O5387" s="23">
        <v>319</v>
      </c>
      <c r="P5387" s="9">
        <v>3.66</v>
      </c>
      <c r="Q5387" t="s">
        <v>40</v>
      </c>
      <c r="R5387">
        <v>15590</v>
      </c>
      <c r="S5387" s="9">
        <v>87.09</v>
      </c>
      <c r="T5387" s="26">
        <v>7.45</v>
      </c>
      <c r="U5387" s="8">
        <v>648.82000000000005</v>
      </c>
      <c r="V5387" t="s">
        <v>8570</v>
      </c>
      <c r="W5387" t="s">
        <v>1985</v>
      </c>
      <c r="X5387" t="s">
        <v>42</v>
      </c>
      <c r="Y5387" t="s">
        <v>1986</v>
      </c>
      <c r="AA5387" s="1">
        <f>DATEVALUE(C5387)</f>
        <v>46047</v>
      </c>
      <c r="AB5387" s="2">
        <f>MONTH(AA5387)</f>
        <v>1</v>
      </c>
      <c r="AC5387" s="2">
        <f>YEAR(AA5387)</f>
        <v>2026</v>
      </c>
      <c r="AD5387" s="2" t="str">
        <f>IFERROR(VLOOKUP(A5387,'Aux Área'!$A$4:$B$123,2,0),"-")</f>
        <v>PESADOS</v>
      </c>
    </row>
    <row r="5388" spans="1:30" x14ac:dyDescent="0.3">
      <c r="A5388" t="s">
        <v>1992</v>
      </c>
      <c r="C5388" t="s">
        <v>15768</v>
      </c>
      <c r="F5388" t="s">
        <v>1995</v>
      </c>
      <c r="K5388" t="s">
        <v>276</v>
      </c>
      <c r="N5388" t="s">
        <v>15690</v>
      </c>
      <c r="O5388" t="s">
        <v>15244</v>
      </c>
      <c r="P5388" s="9" t="s">
        <v>15244</v>
      </c>
      <c r="Q5388" t="s">
        <v>40</v>
      </c>
      <c r="R5388" t="s">
        <v>15244</v>
      </c>
      <c r="S5388">
        <v>4.59</v>
      </c>
      <c r="U5388" s="8">
        <v>17.43</v>
      </c>
      <c r="AA5388" s="1">
        <f>IFERROR(DATEVALUE(C5388),"-")</f>
        <v>46047</v>
      </c>
      <c r="AB5388" s="2">
        <f>IFERROR(MONTH(AA5388),"-")</f>
        <v>1</v>
      </c>
      <c r="AC5388" s="2">
        <f>IFERROR(YEAR(AA5388),"-")</f>
        <v>2026</v>
      </c>
      <c r="AD5388" s="2" t="str">
        <f>IFERROR(VLOOKUP(A5388,'Aux Área'!$A$4:$B$123,2,0),"-")</f>
        <v>PESADOS</v>
      </c>
    </row>
    <row r="5389" spans="1:30" x14ac:dyDescent="0.3">
      <c r="A5389" t="s">
        <v>2212</v>
      </c>
      <c r="B5389" t="s">
        <v>2466</v>
      </c>
      <c r="C5389" t="s">
        <v>8571</v>
      </c>
      <c r="D5389" t="s">
        <v>2468</v>
      </c>
      <c r="E5389" t="s">
        <v>2469</v>
      </c>
      <c r="F5389" t="s">
        <v>2214</v>
      </c>
      <c r="G5389" t="s">
        <v>35</v>
      </c>
      <c r="H5389" t="s">
        <v>2215</v>
      </c>
      <c r="I5389" t="s">
        <v>839</v>
      </c>
      <c r="J5389" t="s">
        <v>285</v>
      </c>
      <c r="K5389" t="s">
        <v>286</v>
      </c>
      <c r="L5389" t="s">
        <v>91</v>
      </c>
      <c r="M5389" t="s">
        <v>38</v>
      </c>
      <c r="N5389" t="s">
        <v>668</v>
      </c>
      <c r="O5389" s="23">
        <v>142</v>
      </c>
      <c r="P5389" s="9">
        <v>5.2</v>
      </c>
      <c r="Q5389" t="s">
        <v>40</v>
      </c>
      <c r="R5389">
        <v>9842</v>
      </c>
      <c r="S5389" s="9">
        <v>27.33</v>
      </c>
      <c r="T5389" s="26">
        <v>5.7910000000000004</v>
      </c>
      <c r="U5389" s="8">
        <v>158.27000000000001</v>
      </c>
      <c r="V5389" t="s">
        <v>8572</v>
      </c>
      <c r="W5389" t="s">
        <v>2007</v>
      </c>
      <c r="X5389" t="s">
        <v>42</v>
      </c>
      <c r="Y5389" t="s">
        <v>2217</v>
      </c>
      <c r="AA5389" s="1">
        <f t="shared" ref="AA5389:AA5398" si="652">DATEVALUE(C5389)</f>
        <v>46047</v>
      </c>
      <c r="AB5389" s="2">
        <f t="shared" ref="AB5389:AB5398" si="653">MONTH(AA5389)</f>
        <v>1</v>
      </c>
      <c r="AC5389" s="2">
        <f t="shared" ref="AC5389:AC5398" si="654">YEAR(AA5389)</f>
        <v>2026</v>
      </c>
      <c r="AD5389" s="2" t="str">
        <f>IFERROR(VLOOKUP(A5389,'Aux Área'!$A$4:$B$123,2,0),"-")</f>
        <v>APH</v>
      </c>
    </row>
    <row r="5390" spans="1:30" x14ac:dyDescent="0.3">
      <c r="A5390" t="s">
        <v>2318</v>
      </c>
      <c r="B5390" t="s">
        <v>2733</v>
      </c>
      <c r="C5390" t="s">
        <v>8573</v>
      </c>
      <c r="D5390" t="s">
        <v>3030</v>
      </c>
      <c r="E5390" t="s">
        <v>3031</v>
      </c>
      <c r="F5390" t="s">
        <v>4203</v>
      </c>
      <c r="G5390" t="s">
        <v>1135</v>
      </c>
      <c r="H5390" t="s">
        <v>2185</v>
      </c>
      <c r="I5390" t="s">
        <v>2186</v>
      </c>
      <c r="J5390" t="s">
        <v>169</v>
      </c>
      <c r="K5390" t="s">
        <v>170</v>
      </c>
      <c r="L5390" t="s">
        <v>124</v>
      </c>
      <c r="M5390" t="s">
        <v>38</v>
      </c>
      <c r="N5390" t="s">
        <v>668</v>
      </c>
      <c r="O5390" s="23">
        <v>825</v>
      </c>
      <c r="P5390" s="9">
        <v>15.57</v>
      </c>
      <c r="Q5390" t="s">
        <v>40</v>
      </c>
      <c r="R5390">
        <v>83871</v>
      </c>
      <c r="S5390" s="9">
        <v>53</v>
      </c>
      <c r="T5390" s="26">
        <v>5.84</v>
      </c>
      <c r="U5390" s="8">
        <v>309.52</v>
      </c>
      <c r="V5390" t="s">
        <v>41</v>
      </c>
      <c r="W5390" t="s">
        <v>2007</v>
      </c>
      <c r="X5390" t="s">
        <v>42</v>
      </c>
      <c r="Y5390" t="s">
        <v>2188</v>
      </c>
      <c r="AA5390" s="1">
        <f t="shared" si="652"/>
        <v>46047</v>
      </c>
      <c r="AB5390" s="2">
        <f t="shared" si="653"/>
        <v>1</v>
      </c>
      <c r="AC5390" s="2">
        <f t="shared" si="654"/>
        <v>2026</v>
      </c>
      <c r="AD5390" s="2" t="str">
        <f>IFERROR(VLOOKUP(A5390,'Aux Área'!$A$4:$B$123,2,0),"-")</f>
        <v>INSPEÇÃO</v>
      </c>
    </row>
    <row r="5391" spans="1:30" x14ac:dyDescent="0.3">
      <c r="A5391" t="s">
        <v>2643</v>
      </c>
      <c r="B5391" t="s">
        <v>2307</v>
      </c>
      <c r="C5391" t="s">
        <v>8574</v>
      </c>
      <c r="D5391" t="s">
        <v>7207</v>
      </c>
      <c r="E5391" t="s">
        <v>7208</v>
      </c>
      <c r="F5391" t="s">
        <v>2646</v>
      </c>
      <c r="G5391" t="s">
        <v>1300</v>
      </c>
      <c r="H5391" t="s">
        <v>1301</v>
      </c>
      <c r="I5391" t="s">
        <v>37</v>
      </c>
      <c r="J5391" t="s">
        <v>5653</v>
      </c>
      <c r="K5391" t="s">
        <v>123</v>
      </c>
      <c r="L5391" t="s">
        <v>124</v>
      </c>
      <c r="M5391" t="s">
        <v>38</v>
      </c>
      <c r="N5391" t="s">
        <v>39</v>
      </c>
      <c r="O5391" s="23">
        <v>442</v>
      </c>
      <c r="P5391" s="9">
        <v>8.67</v>
      </c>
      <c r="Q5391" t="s">
        <v>40</v>
      </c>
      <c r="R5391">
        <v>84876</v>
      </c>
      <c r="S5391" s="9">
        <v>51</v>
      </c>
      <c r="T5391" s="26">
        <v>4.6040000000000001</v>
      </c>
      <c r="U5391" s="8">
        <v>234.8</v>
      </c>
      <c r="V5391" t="s">
        <v>41</v>
      </c>
      <c r="W5391" t="s">
        <v>2276</v>
      </c>
      <c r="X5391" t="s">
        <v>42</v>
      </c>
      <c r="Y5391" t="s">
        <v>2277</v>
      </c>
      <c r="AA5391" s="1">
        <f t="shared" si="652"/>
        <v>46047</v>
      </c>
      <c r="AB5391" s="2">
        <f t="shared" si="653"/>
        <v>1</v>
      </c>
      <c r="AC5391" s="2">
        <f t="shared" si="654"/>
        <v>2026</v>
      </c>
      <c r="AD5391" s="2" t="str">
        <f>IFERROR(VLOOKUP(A5391,'Aux Área'!$A$4:$B$123,2,0),"-")</f>
        <v>INSPEÇÃO</v>
      </c>
    </row>
    <row r="5392" spans="1:30" x14ac:dyDescent="0.3">
      <c r="A5392" t="s">
        <v>52</v>
      </c>
      <c r="B5392" t="s">
        <v>1449</v>
      </c>
      <c r="C5392" t="s">
        <v>8575</v>
      </c>
      <c r="D5392" t="s">
        <v>3149</v>
      </c>
      <c r="E5392" t="s">
        <v>3150</v>
      </c>
      <c r="F5392" t="s">
        <v>53</v>
      </c>
      <c r="G5392" t="s">
        <v>35</v>
      </c>
      <c r="H5392" t="s">
        <v>36</v>
      </c>
      <c r="I5392" t="s">
        <v>37</v>
      </c>
      <c r="J5392" t="s">
        <v>188</v>
      </c>
      <c r="K5392" t="s">
        <v>189</v>
      </c>
      <c r="L5392" t="s">
        <v>190</v>
      </c>
      <c r="M5392" t="s">
        <v>38</v>
      </c>
      <c r="N5392" t="s">
        <v>39</v>
      </c>
      <c r="O5392" s="23">
        <v>322</v>
      </c>
      <c r="P5392" s="9">
        <v>11.15</v>
      </c>
      <c r="Q5392" t="s">
        <v>40</v>
      </c>
      <c r="R5392">
        <v>49119</v>
      </c>
      <c r="S5392" s="9">
        <v>28.87</v>
      </c>
      <c r="T5392" s="26">
        <v>4.99</v>
      </c>
      <c r="U5392" s="8">
        <v>144.06</v>
      </c>
      <c r="V5392" t="s">
        <v>41</v>
      </c>
      <c r="W5392" t="s">
        <v>2007</v>
      </c>
      <c r="X5392" t="s">
        <v>42</v>
      </c>
      <c r="Y5392" t="s">
        <v>1740</v>
      </c>
      <c r="AA5392" s="1">
        <f t="shared" si="652"/>
        <v>46047</v>
      </c>
      <c r="AB5392" s="2">
        <f t="shared" si="653"/>
        <v>1</v>
      </c>
      <c r="AC5392" s="2">
        <f t="shared" si="654"/>
        <v>2026</v>
      </c>
      <c r="AD5392" s="2" t="str">
        <f>IFERROR(VLOOKUP(A5392,'Aux Área'!$A$4:$B$123,2,0),"-")</f>
        <v>OPERAÇÃO</v>
      </c>
    </row>
    <row r="5393" spans="1:30" x14ac:dyDescent="0.3">
      <c r="A5393" t="s">
        <v>2260</v>
      </c>
      <c r="B5393" t="s">
        <v>113</v>
      </c>
      <c r="C5393" t="s">
        <v>8576</v>
      </c>
      <c r="D5393" t="s">
        <v>3618</v>
      </c>
      <c r="E5393" t="s">
        <v>3619</v>
      </c>
      <c r="F5393" t="s">
        <v>2262</v>
      </c>
      <c r="G5393" t="s">
        <v>35</v>
      </c>
      <c r="H5393" t="s">
        <v>2263</v>
      </c>
      <c r="I5393" t="s">
        <v>2186</v>
      </c>
      <c r="J5393" t="s">
        <v>139</v>
      </c>
      <c r="K5393" t="s">
        <v>140</v>
      </c>
      <c r="L5393" t="s">
        <v>141</v>
      </c>
      <c r="M5393" t="s">
        <v>38</v>
      </c>
      <c r="N5393" t="s">
        <v>668</v>
      </c>
      <c r="O5393" s="23">
        <v>847</v>
      </c>
      <c r="P5393" s="9">
        <v>13.72</v>
      </c>
      <c r="Q5393" t="s">
        <v>40</v>
      </c>
      <c r="R5393">
        <v>74220</v>
      </c>
      <c r="S5393" s="9">
        <v>61.72</v>
      </c>
      <c r="T5393" s="26">
        <v>5.59</v>
      </c>
      <c r="U5393" s="8">
        <v>345.01</v>
      </c>
      <c r="V5393" t="s">
        <v>8577</v>
      </c>
      <c r="W5393" t="s">
        <v>2007</v>
      </c>
      <c r="X5393" t="s">
        <v>42</v>
      </c>
      <c r="Y5393" t="s">
        <v>1740</v>
      </c>
      <c r="AA5393" s="1">
        <f t="shared" si="652"/>
        <v>46047</v>
      </c>
      <c r="AB5393" s="2">
        <f t="shared" si="653"/>
        <v>1</v>
      </c>
      <c r="AC5393" s="2">
        <f t="shared" si="654"/>
        <v>2026</v>
      </c>
      <c r="AD5393" s="2" t="str">
        <f>IFERROR(VLOOKUP(A5393,'Aux Área'!$A$4:$B$123,2,0),"-")</f>
        <v>INSPEÇÃO</v>
      </c>
    </row>
    <row r="5394" spans="1:30" x14ac:dyDescent="0.3">
      <c r="A5394" t="s">
        <v>2282</v>
      </c>
      <c r="B5394" t="s">
        <v>4679</v>
      </c>
      <c r="C5394" t="s">
        <v>8578</v>
      </c>
      <c r="D5394" t="s">
        <v>4423</v>
      </c>
      <c r="E5394" t="s">
        <v>4424</v>
      </c>
      <c r="F5394" t="s">
        <v>2285</v>
      </c>
      <c r="G5394" t="s">
        <v>1135</v>
      </c>
      <c r="H5394" t="s">
        <v>2275</v>
      </c>
      <c r="I5394" t="s">
        <v>1497</v>
      </c>
      <c r="J5394" t="s">
        <v>409</v>
      </c>
      <c r="K5394" t="s">
        <v>410</v>
      </c>
      <c r="L5394" t="s">
        <v>141</v>
      </c>
      <c r="M5394" t="s">
        <v>38</v>
      </c>
      <c r="N5394" t="s">
        <v>39</v>
      </c>
      <c r="O5394" s="10">
        <v>396</v>
      </c>
      <c r="P5394" s="24">
        <v>8.19</v>
      </c>
      <c r="Q5394" t="s">
        <v>40</v>
      </c>
      <c r="R5394" s="2">
        <v>65496</v>
      </c>
      <c r="S5394" s="9">
        <v>48.36</v>
      </c>
      <c r="T5394" s="26">
        <v>4.6900000000000004</v>
      </c>
      <c r="U5394" s="8">
        <v>226.81</v>
      </c>
      <c r="V5394" t="s">
        <v>8579</v>
      </c>
      <c r="W5394" t="s">
        <v>2276</v>
      </c>
      <c r="X5394" t="s">
        <v>42</v>
      </c>
      <c r="Y5394" t="s">
        <v>2277</v>
      </c>
      <c r="AA5394" s="1">
        <f t="shared" si="652"/>
        <v>46047</v>
      </c>
      <c r="AB5394" s="2">
        <f t="shared" si="653"/>
        <v>1</v>
      </c>
      <c r="AC5394" s="2">
        <f t="shared" si="654"/>
        <v>2026</v>
      </c>
      <c r="AD5394" s="2" t="str">
        <f>IFERROR(VLOOKUP(A5394,'Aux Área'!$A$4:$B$123,2,0),"-")</f>
        <v>INSPEÇÃO</v>
      </c>
    </row>
    <row r="5395" spans="1:30" x14ac:dyDescent="0.3">
      <c r="A5395" t="s">
        <v>1069</v>
      </c>
      <c r="B5395" t="s">
        <v>1516</v>
      </c>
      <c r="C5395" t="s">
        <v>8580</v>
      </c>
      <c r="D5395" t="s">
        <v>102</v>
      </c>
      <c r="E5395" t="s">
        <v>816</v>
      </c>
      <c r="F5395" t="s">
        <v>1071</v>
      </c>
      <c r="G5395" t="s">
        <v>35</v>
      </c>
      <c r="H5395" t="s">
        <v>36</v>
      </c>
      <c r="I5395" t="s">
        <v>37</v>
      </c>
      <c r="J5395" t="s">
        <v>5251</v>
      </c>
      <c r="K5395" t="s">
        <v>5252</v>
      </c>
      <c r="L5395" t="s">
        <v>5253</v>
      </c>
      <c r="M5395" t="s">
        <v>38</v>
      </c>
      <c r="N5395" t="s">
        <v>39</v>
      </c>
      <c r="O5395" s="23">
        <v>164</v>
      </c>
      <c r="P5395" s="9">
        <v>7.23</v>
      </c>
      <c r="Q5395" t="s">
        <v>40</v>
      </c>
      <c r="R5395">
        <v>15184</v>
      </c>
      <c r="S5395" s="9">
        <v>22.67</v>
      </c>
      <c r="T5395" s="26">
        <v>4.59</v>
      </c>
      <c r="U5395" s="8">
        <v>104.06</v>
      </c>
      <c r="V5395" t="s">
        <v>112</v>
      </c>
      <c r="W5395" t="s">
        <v>2007</v>
      </c>
      <c r="X5395" t="s">
        <v>42</v>
      </c>
      <c r="Y5395" t="s">
        <v>1740</v>
      </c>
      <c r="AA5395" s="1">
        <f t="shared" si="652"/>
        <v>46047</v>
      </c>
      <c r="AB5395" s="2">
        <f t="shared" si="653"/>
        <v>1</v>
      </c>
      <c r="AC5395" s="2">
        <f t="shared" si="654"/>
        <v>2026</v>
      </c>
      <c r="AD5395" s="2" t="str">
        <f>IFERROR(VLOOKUP(A5395,'Aux Área'!$A$4:$B$123,2,0),"-")</f>
        <v>FACILITIES</v>
      </c>
    </row>
    <row r="5396" spans="1:30" x14ac:dyDescent="0.3">
      <c r="A5396" t="s">
        <v>52</v>
      </c>
      <c r="B5396" t="s">
        <v>1449</v>
      </c>
      <c r="C5396" t="s">
        <v>8581</v>
      </c>
      <c r="D5396" t="s">
        <v>3205</v>
      </c>
      <c r="E5396" t="s">
        <v>3206</v>
      </c>
      <c r="F5396" t="s">
        <v>53</v>
      </c>
      <c r="G5396" t="s">
        <v>35</v>
      </c>
      <c r="H5396" t="s">
        <v>36</v>
      </c>
      <c r="I5396" t="s">
        <v>37</v>
      </c>
      <c r="J5396" t="s">
        <v>370</v>
      </c>
      <c r="K5396" t="s">
        <v>371</v>
      </c>
      <c r="L5396" t="s">
        <v>124</v>
      </c>
      <c r="M5396" t="s">
        <v>38</v>
      </c>
      <c r="N5396" t="s">
        <v>39</v>
      </c>
      <c r="O5396" s="10">
        <v>81</v>
      </c>
      <c r="P5396" s="24">
        <v>4.84</v>
      </c>
      <c r="Q5396" t="s">
        <v>40</v>
      </c>
      <c r="R5396" s="2">
        <v>49100</v>
      </c>
      <c r="S5396" s="9">
        <v>16.73</v>
      </c>
      <c r="T5396" s="26">
        <v>4.99</v>
      </c>
      <c r="U5396" s="8">
        <v>83.49</v>
      </c>
      <c r="V5396" t="s">
        <v>8582</v>
      </c>
      <c r="W5396" t="s">
        <v>2007</v>
      </c>
      <c r="X5396" t="s">
        <v>42</v>
      </c>
      <c r="Y5396" t="s">
        <v>1740</v>
      </c>
      <c r="AA5396" s="1">
        <f t="shared" si="652"/>
        <v>46047</v>
      </c>
      <c r="AB5396" s="2">
        <f t="shared" si="653"/>
        <v>1</v>
      </c>
      <c r="AC5396" s="2">
        <f t="shared" si="654"/>
        <v>2026</v>
      </c>
      <c r="AD5396" s="2" t="str">
        <f>IFERROR(VLOOKUP(A5396,'Aux Área'!$A$4:$B$123,2,0),"-")</f>
        <v>OPERAÇÃO</v>
      </c>
    </row>
    <row r="5397" spans="1:30" x14ac:dyDescent="0.3">
      <c r="A5397" t="s">
        <v>2278</v>
      </c>
      <c r="B5397" t="s">
        <v>4664</v>
      </c>
      <c r="C5397" t="s">
        <v>8583</v>
      </c>
      <c r="D5397" t="s">
        <v>3310</v>
      </c>
      <c r="E5397" t="s">
        <v>3311</v>
      </c>
      <c r="F5397" t="s">
        <v>2281</v>
      </c>
      <c r="G5397" t="s">
        <v>1135</v>
      </c>
      <c r="H5397" t="s">
        <v>2275</v>
      </c>
      <c r="I5397" t="s">
        <v>1497</v>
      </c>
      <c r="J5397" t="s">
        <v>169</v>
      </c>
      <c r="K5397" t="s">
        <v>170</v>
      </c>
      <c r="L5397" t="s">
        <v>124</v>
      </c>
      <c r="M5397" t="s">
        <v>38</v>
      </c>
      <c r="N5397" t="s">
        <v>39</v>
      </c>
      <c r="O5397" s="23">
        <v>334</v>
      </c>
      <c r="P5397" s="9">
        <v>9.68</v>
      </c>
      <c r="Q5397" t="s">
        <v>40</v>
      </c>
      <c r="R5397">
        <v>90178</v>
      </c>
      <c r="S5397" s="9">
        <v>34.5</v>
      </c>
      <c r="T5397" s="26">
        <v>4.8899999999999997</v>
      </c>
      <c r="U5397" s="8">
        <v>168.71</v>
      </c>
      <c r="V5397" t="s">
        <v>41</v>
      </c>
      <c r="W5397" t="s">
        <v>2276</v>
      </c>
      <c r="X5397" t="s">
        <v>42</v>
      </c>
      <c r="Y5397" t="s">
        <v>2277</v>
      </c>
      <c r="AA5397" s="1">
        <f t="shared" si="652"/>
        <v>46047</v>
      </c>
      <c r="AB5397" s="2">
        <f t="shared" si="653"/>
        <v>1</v>
      </c>
      <c r="AC5397" s="2">
        <f t="shared" si="654"/>
        <v>2026</v>
      </c>
      <c r="AD5397" s="2" t="str">
        <f>IFERROR(VLOOKUP(A5397,'Aux Área'!$A$4:$B$123,2,0),"-")</f>
        <v>INSPEÇÃO</v>
      </c>
    </row>
    <row r="5398" spans="1:30" x14ac:dyDescent="0.3">
      <c r="A5398" t="s">
        <v>2286</v>
      </c>
      <c r="B5398" t="s">
        <v>2287</v>
      </c>
      <c r="C5398" t="s">
        <v>8584</v>
      </c>
      <c r="D5398" t="s">
        <v>5413</v>
      </c>
      <c r="E5398" t="s">
        <v>5414</v>
      </c>
      <c r="F5398" t="s">
        <v>2289</v>
      </c>
      <c r="G5398" t="s">
        <v>1495</v>
      </c>
      <c r="H5398" t="s">
        <v>2020</v>
      </c>
      <c r="I5398" t="s">
        <v>2021</v>
      </c>
      <c r="J5398" t="s">
        <v>1665</v>
      </c>
      <c r="K5398" t="s">
        <v>1666</v>
      </c>
      <c r="L5398" t="s">
        <v>301</v>
      </c>
      <c r="M5398" t="s">
        <v>38</v>
      </c>
      <c r="N5398" t="s">
        <v>668</v>
      </c>
      <c r="O5398" s="23">
        <v>1355</v>
      </c>
      <c r="P5398" s="9">
        <v>2.5499999999999998</v>
      </c>
      <c r="Q5398" t="s">
        <v>40</v>
      </c>
      <c r="R5398">
        <v>14346</v>
      </c>
      <c r="S5398" s="9">
        <v>531</v>
      </c>
      <c r="T5398" s="26">
        <v>7.55</v>
      </c>
      <c r="U5398" s="8">
        <v>4009.05</v>
      </c>
      <c r="V5398" t="s">
        <v>8585</v>
      </c>
      <c r="W5398" t="s">
        <v>1985</v>
      </c>
      <c r="X5398" t="s">
        <v>42</v>
      </c>
      <c r="Y5398" t="s">
        <v>1986</v>
      </c>
      <c r="AA5398" s="1">
        <f t="shared" si="652"/>
        <v>46047</v>
      </c>
      <c r="AB5398" s="2">
        <f t="shared" si="653"/>
        <v>1</v>
      </c>
      <c r="AC5398" s="2">
        <f t="shared" si="654"/>
        <v>2026</v>
      </c>
      <c r="AD5398" s="2" t="str">
        <f>IFERROR(VLOOKUP(A5398,'Aux Área'!$A$4:$B$123,2,0),"-")</f>
        <v>PESADOS</v>
      </c>
    </row>
    <row r="5399" spans="1:30" x14ac:dyDescent="0.3">
      <c r="A5399" t="s">
        <v>2286</v>
      </c>
      <c r="C5399" t="s">
        <v>15779</v>
      </c>
      <c r="F5399" t="s">
        <v>2289</v>
      </c>
      <c r="K5399" t="s">
        <v>1666</v>
      </c>
      <c r="N5399" t="s">
        <v>15690</v>
      </c>
      <c r="O5399" t="s">
        <v>15244</v>
      </c>
      <c r="P5399" s="9" t="s">
        <v>15244</v>
      </c>
      <c r="Q5399" t="s">
        <v>40</v>
      </c>
      <c r="R5399" t="s">
        <v>15244</v>
      </c>
      <c r="S5399">
        <v>67.61</v>
      </c>
      <c r="U5399" s="8">
        <v>256.24</v>
      </c>
      <c r="AA5399" s="1">
        <f>IFERROR(DATEVALUE(C5399),"-")</f>
        <v>46047</v>
      </c>
      <c r="AB5399" s="2">
        <f>IFERROR(MONTH(AA5399),"-")</f>
        <v>1</v>
      </c>
      <c r="AC5399" s="2">
        <f>IFERROR(YEAR(AA5399),"-")</f>
        <v>2026</v>
      </c>
      <c r="AD5399" s="2" t="str">
        <f>IFERROR(VLOOKUP(A5399,'Aux Área'!$A$4:$B$123,2,0),"-")</f>
        <v>PESADOS</v>
      </c>
    </row>
    <row r="5400" spans="1:30" x14ac:dyDescent="0.3">
      <c r="A5400" t="s">
        <v>2306</v>
      </c>
      <c r="B5400" t="s">
        <v>4613</v>
      </c>
      <c r="C5400" t="s">
        <v>8586</v>
      </c>
      <c r="D5400" t="s">
        <v>7488</v>
      </c>
      <c r="E5400" t="s">
        <v>7489</v>
      </c>
      <c r="F5400" t="s">
        <v>2309</v>
      </c>
      <c r="G5400" t="s">
        <v>1135</v>
      </c>
      <c r="H5400" t="s">
        <v>2275</v>
      </c>
      <c r="I5400" t="s">
        <v>1497</v>
      </c>
      <c r="J5400" t="s">
        <v>89</v>
      </c>
      <c r="K5400" t="s">
        <v>90</v>
      </c>
      <c r="L5400" t="s">
        <v>91</v>
      </c>
      <c r="M5400" t="s">
        <v>38</v>
      </c>
      <c r="N5400" t="s">
        <v>39</v>
      </c>
      <c r="O5400" s="23">
        <v>373</v>
      </c>
      <c r="P5400" s="9">
        <v>9.25</v>
      </c>
      <c r="Q5400" t="s">
        <v>40</v>
      </c>
      <c r="R5400">
        <v>82919</v>
      </c>
      <c r="S5400" s="9">
        <v>40.33</v>
      </c>
      <c r="T5400" s="26">
        <v>5.09</v>
      </c>
      <c r="U5400" s="8">
        <v>205.27</v>
      </c>
      <c r="V5400" t="s">
        <v>8587</v>
      </c>
      <c r="W5400" t="s">
        <v>2276</v>
      </c>
      <c r="X5400" t="s">
        <v>42</v>
      </c>
      <c r="Y5400" t="s">
        <v>2277</v>
      </c>
      <c r="AA5400" s="1">
        <f t="shared" ref="AA5400:AA5421" si="655">DATEVALUE(C5400)</f>
        <v>46047</v>
      </c>
      <c r="AB5400" s="2">
        <f t="shared" ref="AB5400:AB5421" si="656">MONTH(AA5400)</f>
        <v>1</v>
      </c>
      <c r="AC5400" s="2">
        <f t="shared" ref="AC5400:AC5421" si="657">YEAR(AA5400)</f>
        <v>2026</v>
      </c>
      <c r="AD5400" s="2" t="str">
        <f>IFERROR(VLOOKUP(A5400,'Aux Área'!$A$4:$B$123,2,0),"-")</f>
        <v>INSPEÇÃO</v>
      </c>
    </row>
    <row r="5401" spans="1:30" x14ac:dyDescent="0.3">
      <c r="A5401" t="s">
        <v>3092</v>
      </c>
      <c r="B5401" t="s">
        <v>4774</v>
      </c>
      <c r="C5401" t="s">
        <v>8588</v>
      </c>
      <c r="D5401" t="s">
        <v>5291</v>
      </c>
      <c r="E5401" t="s">
        <v>5292</v>
      </c>
      <c r="F5401" t="s">
        <v>3594</v>
      </c>
      <c r="G5401" t="s">
        <v>1135</v>
      </c>
      <c r="H5401" t="s">
        <v>2275</v>
      </c>
      <c r="I5401" t="s">
        <v>1497</v>
      </c>
      <c r="J5401" t="s">
        <v>89</v>
      </c>
      <c r="K5401" t="s">
        <v>90</v>
      </c>
      <c r="L5401" t="s">
        <v>91</v>
      </c>
      <c r="M5401" t="s">
        <v>38</v>
      </c>
      <c r="N5401" t="s">
        <v>39</v>
      </c>
      <c r="O5401" s="23">
        <v>440</v>
      </c>
      <c r="P5401" s="9">
        <v>11.84</v>
      </c>
      <c r="Q5401" t="s">
        <v>40</v>
      </c>
      <c r="R5401">
        <v>71580</v>
      </c>
      <c r="S5401" s="9">
        <v>37.159999999999997</v>
      </c>
      <c r="T5401" s="26">
        <v>5.09</v>
      </c>
      <c r="U5401" s="8">
        <v>189.14</v>
      </c>
      <c r="V5401" t="s">
        <v>8589</v>
      </c>
      <c r="W5401" t="s">
        <v>2276</v>
      </c>
      <c r="X5401" t="s">
        <v>42</v>
      </c>
      <c r="Y5401" t="s">
        <v>2277</v>
      </c>
      <c r="AA5401" s="1">
        <f t="shared" si="655"/>
        <v>46047</v>
      </c>
      <c r="AB5401" s="2">
        <f t="shared" si="656"/>
        <v>1</v>
      </c>
      <c r="AC5401" s="2">
        <f t="shared" si="657"/>
        <v>2026</v>
      </c>
      <c r="AD5401" s="2" t="str">
        <f>IFERROR(VLOOKUP(A5401,'Aux Área'!$A$4:$B$123,2,0),"-")</f>
        <v>INSPEÇÃO</v>
      </c>
    </row>
    <row r="5402" spans="1:30" x14ac:dyDescent="0.3">
      <c r="A5402" t="s">
        <v>2638</v>
      </c>
      <c r="B5402" t="s">
        <v>4593</v>
      </c>
      <c r="C5402" t="s">
        <v>8590</v>
      </c>
      <c r="D5402" t="s">
        <v>3193</v>
      </c>
      <c r="E5402" t="s">
        <v>3194</v>
      </c>
      <c r="F5402" t="s">
        <v>2641</v>
      </c>
      <c r="G5402" t="s">
        <v>1135</v>
      </c>
      <c r="H5402" t="s">
        <v>2275</v>
      </c>
      <c r="I5402" t="s">
        <v>1497</v>
      </c>
      <c r="J5402" t="s">
        <v>275</v>
      </c>
      <c r="K5402" t="s">
        <v>276</v>
      </c>
      <c r="L5402" t="s">
        <v>124</v>
      </c>
      <c r="M5402" t="s">
        <v>38</v>
      </c>
      <c r="N5402" t="s">
        <v>39</v>
      </c>
      <c r="O5402" s="23">
        <v>517</v>
      </c>
      <c r="P5402" s="9">
        <v>12.2</v>
      </c>
      <c r="Q5402" t="s">
        <v>40</v>
      </c>
      <c r="R5402">
        <v>77669</v>
      </c>
      <c r="S5402" s="9">
        <v>42.38</v>
      </c>
      <c r="T5402" s="26">
        <v>4.79</v>
      </c>
      <c r="U5402" s="8">
        <v>203</v>
      </c>
      <c r="V5402" t="s">
        <v>8591</v>
      </c>
      <c r="W5402" t="s">
        <v>2276</v>
      </c>
      <c r="X5402" t="s">
        <v>42</v>
      </c>
      <c r="Y5402" t="s">
        <v>2277</v>
      </c>
      <c r="AA5402" s="1">
        <f t="shared" si="655"/>
        <v>46047</v>
      </c>
      <c r="AB5402" s="2">
        <f t="shared" si="656"/>
        <v>1</v>
      </c>
      <c r="AC5402" s="2">
        <f t="shared" si="657"/>
        <v>2026</v>
      </c>
      <c r="AD5402" s="2" t="str">
        <f>IFERROR(VLOOKUP(A5402,'Aux Área'!$A$4:$B$123,2,0),"-")</f>
        <v>INSPEÇÃO</v>
      </c>
    </row>
    <row r="5403" spans="1:30" x14ac:dyDescent="0.3">
      <c r="A5403" t="s">
        <v>5620</v>
      </c>
      <c r="B5403" t="s">
        <v>2315</v>
      </c>
      <c r="C5403" t="s">
        <v>8592</v>
      </c>
      <c r="D5403" t="s">
        <v>5160</v>
      </c>
      <c r="E5403" t="s">
        <v>5161</v>
      </c>
      <c r="F5403" t="s">
        <v>6208</v>
      </c>
      <c r="G5403" t="s">
        <v>1135</v>
      </c>
      <c r="H5403" t="s">
        <v>5545</v>
      </c>
      <c r="I5403" t="s">
        <v>839</v>
      </c>
      <c r="J5403" t="s">
        <v>275</v>
      </c>
      <c r="K5403" t="s">
        <v>276</v>
      </c>
      <c r="L5403" t="s">
        <v>124</v>
      </c>
      <c r="M5403" t="s">
        <v>38</v>
      </c>
      <c r="N5403" t="s">
        <v>39</v>
      </c>
      <c r="O5403" s="23">
        <v>430</v>
      </c>
      <c r="P5403" s="9">
        <v>9.76</v>
      </c>
      <c r="Q5403" t="s">
        <v>40</v>
      </c>
      <c r="R5403">
        <v>14174</v>
      </c>
      <c r="S5403" s="9">
        <v>44.05</v>
      </c>
      <c r="T5403" s="26">
        <v>4.79</v>
      </c>
      <c r="U5403" s="8">
        <v>211</v>
      </c>
      <c r="V5403" t="s">
        <v>8593</v>
      </c>
      <c r="W5403" t="s">
        <v>2276</v>
      </c>
      <c r="X5403" t="s">
        <v>42</v>
      </c>
      <c r="Y5403" t="s">
        <v>2277</v>
      </c>
      <c r="AA5403" s="1">
        <f t="shared" si="655"/>
        <v>46048</v>
      </c>
      <c r="AB5403" s="2">
        <f t="shared" si="656"/>
        <v>1</v>
      </c>
      <c r="AC5403" s="2">
        <f t="shared" si="657"/>
        <v>2026</v>
      </c>
      <c r="AD5403" s="2" t="str">
        <f>IFERROR(VLOOKUP(A5403,'Aux Área'!$A$4:$B$123,2,0),"-")</f>
        <v>INSPEÇÃO</v>
      </c>
    </row>
    <row r="5404" spans="1:30" x14ac:dyDescent="0.3">
      <c r="A5404" t="s">
        <v>2282</v>
      </c>
      <c r="B5404" t="s">
        <v>4679</v>
      </c>
      <c r="C5404" t="s">
        <v>8594</v>
      </c>
      <c r="D5404" t="s">
        <v>6708</v>
      </c>
      <c r="E5404" t="s">
        <v>6709</v>
      </c>
      <c r="F5404" t="s">
        <v>2285</v>
      </c>
      <c r="G5404" t="s">
        <v>1135</v>
      </c>
      <c r="H5404" t="s">
        <v>2275</v>
      </c>
      <c r="I5404" t="s">
        <v>1497</v>
      </c>
      <c r="J5404" t="s">
        <v>1681</v>
      </c>
      <c r="K5404" t="s">
        <v>1682</v>
      </c>
      <c r="L5404" t="s">
        <v>141</v>
      </c>
      <c r="M5404" t="s">
        <v>38</v>
      </c>
      <c r="N5404" t="s">
        <v>39</v>
      </c>
      <c r="O5404" s="10">
        <v>403</v>
      </c>
      <c r="P5404" s="24">
        <v>10.72</v>
      </c>
      <c r="Q5404" t="s">
        <v>40</v>
      </c>
      <c r="R5404">
        <v>75899</v>
      </c>
      <c r="S5404" s="9">
        <v>37.590000000000003</v>
      </c>
      <c r="T5404" s="26">
        <v>4.6399999999999997</v>
      </c>
      <c r="U5404" s="8">
        <v>174.42</v>
      </c>
      <c r="V5404" t="s">
        <v>41</v>
      </c>
      <c r="W5404" t="s">
        <v>2276</v>
      </c>
      <c r="X5404" t="s">
        <v>42</v>
      </c>
      <c r="Y5404" t="s">
        <v>2277</v>
      </c>
      <c r="AA5404" s="1">
        <f t="shared" si="655"/>
        <v>46048</v>
      </c>
      <c r="AB5404" s="2">
        <f t="shared" si="656"/>
        <v>1</v>
      </c>
      <c r="AC5404" s="2">
        <f t="shared" si="657"/>
        <v>2026</v>
      </c>
      <c r="AD5404" s="2" t="str">
        <f>IFERROR(VLOOKUP(A5404,'Aux Área'!$A$4:$B$123,2,0),"-")</f>
        <v>INSPEÇÃO</v>
      </c>
    </row>
    <row r="5405" spans="1:30" x14ac:dyDescent="0.3">
      <c r="A5405" t="s">
        <v>2643</v>
      </c>
      <c r="B5405" t="s">
        <v>2307</v>
      </c>
      <c r="C5405" t="s">
        <v>8595</v>
      </c>
      <c r="D5405" t="s">
        <v>7196</v>
      </c>
      <c r="E5405" t="s">
        <v>7197</v>
      </c>
      <c r="F5405" t="s">
        <v>2646</v>
      </c>
      <c r="G5405" t="s">
        <v>1300</v>
      </c>
      <c r="H5405" t="s">
        <v>1301</v>
      </c>
      <c r="I5405" t="s">
        <v>37</v>
      </c>
      <c r="J5405" t="s">
        <v>122</v>
      </c>
      <c r="K5405" t="s">
        <v>123</v>
      </c>
      <c r="L5405" t="s">
        <v>124</v>
      </c>
      <c r="M5405" t="s">
        <v>38</v>
      </c>
      <c r="N5405" t="s">
        <v>39</v>
      </c>
      <c r="O5405" s="23">
        <v>453</v>
      </c>
      <c r="P5405" s="9">
        <v>11.79</v>
      </c>
      <c r="Q5405" t="s">
        <v>40</v>
      </c>
      <c r="R5405">
        <v>85329</v>
      </c>
      <c r="S5405" s="9">
        <v>38.409999999999997</v>
      </c>
      <c r="T5405" s="26">
        <v>5.09</v>
      </c>
      <c r="U5405" s="8">
        <v>195.5</v>
      </c>
      <c r="V5405" t="s">
        <v>112</v>
      </c>
      <c r="W5405" t="s">
        <v>2276</v>
      </c>
      <c r="X5405" t="s">
        <v>42</v>
      </c>
      <c r="Y5405" t="s">
        <v>2277</v>
      </c>
      <c r="AA5405" s="1">
        <f t="shared" si="655"/>
        <v>46048</v>
      </c>
      <c r="AB5405" s="2">
        <f t="shared" si="656"/>
        <v>1</v>
      </c>
      <c r="AC5405" s="2">
        <f t="shared" si="657"/>
        <v>2026</v>
      </c>
      <c r="AD5405" s="2" t="str">
        <f>IFERROR(VLOOKUP(A5405,'Aux Área'!$A$4:$B$123,2,0),"-")</f>
        <v>INSPEÇÃO</v>
      </c>
    </row>
    <row r="5406" spans="1:30" x14ac:dyDescent="0.3">
      <c r="A5406" t="s">
        <v>52</v>
      </c>
      <c r="B5406" t="s">
        <v>1449</v>
      </c>
      <c r="C5406" t="s">
        <v>8596</v>
      </c>
      <c r="D5406" t="s">
        <v>3205</v>
      </c>
      <c r="E5406" t="s">
        <v>3206</v>
      </c>
      <c r="F5406" t="s">
        <v>53</v>
      </c>
      <c r="G5406" t="s">
        <v>35</v>
      </c>
      <c r="H5406" t="s">
        <v>36</v>
      </c>
      <c r="I5406" t="s">
        <v>37</v>
      </c>
      <c r="J5406" t="s">
        <v>169</v>
      </c>
      <c r="K5406" t="s">
        <v>170</v>
      </c>
      <c r="L5406" t="s">
        <v>124</v>
      </c>
      <c r="M5406" t="s">
        <v>38</v>
      </c>
      <c r="N5406" t="s">
        <v>39</v>
      </c>
      <c r="O5406" s="10">
        <v>239</v>
      </c>
      <c r="P5406" s="24">
        <v>6.46</v>
      </c>
      <c r="Q5406" t="s">
        <v>40</v>
      </c>
      <c r="R5406" s="2">
        <v>49439</v>
      </c>
      <c r="S5406" s="9">
        <v>37.020000000000003</v>
      </c>
      <c r="T5406" s="26">
        <v>4.8899999999999997</v>
      </c>
      <c r="U5406" s="8">
        <v>181.03</v>
      </c>
      <c r="V5406" t="s">
        <v>112</v>
      </c>
      <c r="W5406" t="s">
        <v>2007</v>
      </c>
      <c r="X5406" t="s">
        <v>42</v>
      </c>
      <c r="Y5406" t="s">
        <v>1740</v>
      </c>
      <c r="AA5406" s="1">
        <f t="shared" si="655"/>
        <v>46048</v>
      </c>
      <c r="AB5406" s="2">
        <f t="shared" si="656"/>
        <v>1</v>
      </c>
      <c r="AC5406" s="2">
        <f t="shared" si="657"/>
        <v>2026</v>
      </c>
      <c r="AD5406" s="2" t="str">
        <f>IFERROR(VLOOKUP(A5406,'Aux Área'!$A$4:$B$123,2,0),"-")</f>
        <v>OPERAÇÃO</v>
      </c>
    </row>
    <row r="5407" spans="1:30" x14ac:dyDescent="0.3">
      <c r="A5407" t="s">
        <v>2278</v>
      </c>
      <c r="B5407" t="s">
        <v>4664</v>
      </c>
      <c r="C5407" t="s">
        <v>8597</v>
      </c>
      <c r="D5407" t="s">
        <v>3310</v>
      </c>
      <c r="E5407" t="s">
        <v>3311</v>
      </c>
      <c r="F5407" t="s">
        <v>2281</v>
      </c>
      <c r="G5407" t="s">
        <v>1135</v>
      </c>
      <c r="H5407" t="s">
        <v>2275</v>
      </c>
      <c r="I5407" t="s">
        <v>1497</v>
      </c>
      <c r="J5407" t="s">
        <v>169</v>
      </c>
      <c r="K5407" t="s">
        <v>170</v>
      </c>
      <c r="L5407" t="s">
        <v>124</v>
      </c>
      <c r="M5407" t="s">
        <v>38</v>
      </c>
      <c r="N5407" t="s">
        <v>39</v>
      </c>
      <c r="O5407" s="23">
        <v>500</v>
      </c>
      <c r="P5407" s="9">
        <v>9.74</v>
      </c>
      <c r="Q5407" t="s">
        <v>40</v>
      </c>
      <c r="R5407">
        <v>90678</v>
      </c>
      <c r="S5407" s="9">
        <v>51.32</v>
      </c>
      <c r="T5407" s="26">
        <v>4.8899999999999997</v>
      </c>
      <c r="U5407" s="8">
        <v>250.95</v>
      </c>
      <c r="V5407" t="s">
        <v>41</v>
      </c>
      <c r="W5407" t="s">
        <v>2276</v>
      </c>
      <c r="X5407" t="s">
        <v>42</v>
      </c>
      <c r="Y5407" t="s">
        <v>2277</v>
      </c>
      <c r="AA5407" s="1">
        <f t="shared" si="655"/>
        <v>46048</v>
      </c>
      <c r="AB5407" s="2">
        <f t="shared" si="656"/>
        <v>1</v>
      </c>
      <c r="AC5407" s="2">
        <f t="shared" si="657"/>
        <v>2026</v>
      </c>
      <c r="AD5407" s="2" t="str">
        <f>IFERROR(VLOOKUP(A5407,'Aux Área'!$A$4:$B$123,2,0),"-")</f>
        <v>INSPEÇÃO</v>
      </c>
    </row>
    <row r="5408" spans="1:30" x14ac:dyDescent="0.3">
      <c r="A5408" t="s">
        <v>2306</v>
      </c>
      <c r="B5408" t="s">
        <v>4613</v>
      </c>
      <c r="C5408" t="s">
        <v>8598</v>
      </c>
      <c r="D5408" t="s">
        <v>7488</v>
      </c>
      <c r="E5408" t="s">
        <v>7489</v>
      </c>
      <c r="F5408" t="s">
        <v>2309</v>
      </c>
      <c r="G5408" t="s">
        <v>1135</v>
      </c>
      <c r="H5408" t="s">
        <v>2275</v>
      </c>
      <c r="I5408" t="s">
        <v>1497</v>
      </c>
      <c r="J5408" t="s">
        <v>89</v>
      </c>
      <c r="K5408" t="s">
        <v>90</v>
      </c>
      <c r="L5408" t="s">
        <v>91</v>
      </c>
      <c r="M5408" t="s">
        <v>38</v>
      </c>
      <c r="N5408" t="s">
        <v>39</v>
      </c>
      <c r="O5408" s="23">
        <v>449</v>
      </c>
      <c r="P5408" s="9">
        <v>11.65</v>
      </c>
      <c r="Q5408" t="s">
        <v>40</v>
      </c>
      <c r="R5408">
        <v>83368</v>
      </c>
      <c r="S5408" s="9">
        <v>38.53</v>
      </c>
      <c r="T5408" s="26">
        <v>4.8899999999999997</v>
      </c>
      <c r="U5408" s="8">
        <v>188.41</v>
      </c>
      <c r="V5408" t="s">
        <v>8599</v>
      </c>
      <c r="W5408" t="s">
        <v>2276</v>
      </c>
      <c r="X5408" t="s">
        <v>42</v>
      </c>
      <c r="Y5408" t="s">
        <v>2277</v>
      </c>
      <c r="AA5408" s="1">
        <f t="shared" si="655"/>
        <v>46048</v>
      </c>
      <c r="AB5408" s="2">
        <f t="shared" si="656"/>
        <v>1</v>
      </c>
      <c r="AC5408" s="2">
        <f t="shared" si="657"/>
        <v>2026</v>
      </c>
      <c r="AD5408" s="2" t="str">
        <f>IFERROR(VLOOKUP(A5408,'Aux Área'!$A$4:$B$123,2,0),"-")</f>
        <v>INSPEÇÃO</v>
      </c>
    </row>
    <row r="5409" spans="1:30" x14ac:dyDescent="0.3">
      <c r="A5409" t="s">
        <v>2181</v>
      </c>
      <c r="B5409" t="s">
        <v>4595</v>
      </c>
      <c r="C5409" t="s">
        <v>8600</v>
      </c>
      <c r="D5409" t="s">
        <v>3303</v>
      </c>
      <c r="E5409" t="s">
        <v>3304</v>
      </c>
      <c r="F5409" t="s">
        <v>2184</v>
      </c>
      <c r="G5409" t="s">
        <v>1135</v>
      </c>
      <c r="H5409" t="s">
        <v>2185</v>
      </c>
      <c r="I5409" t="s">
        <v>2186</v>
      </c>
      <c r="J5409" t="s">
        <v>241</v>
      </c>
      <c r="K5409" t="s">
        <v>242</v>
      </c>
      <c r="L5409" t="s">
        <v>110</v>
      </c>
      <c r="M5409" t="s">
        <v>38</v>
      </c>
      <c r="N5409" t="s">
        <v>668</v>
      </c>
      <c r="O5409" s="23">
        <v>658</v>
      </c>
      <c r="P5409" s="9">
        <v>14.2</v>
      </c>
      <c r="Q5409" t="s">
        <v>40</v>
      </c>
      <c r="R5409">
        <v>94585</v>
      </c>
      <c r="S5409" s="9">
        <v>46.35</v>
      </c>
      <c r="T5409" s="26">
        <v>5.89</v>
      </c>
      <c r="U5409" s="8">
        <v>272.98</v>
      </c>
      <c r="V5409" t="s">
        <v>41</v>
      </c>
      <c r="W5409" t="s">
        <v>2007</v>
      </c>
      <c r="X5409" t="s">
        <v>42</v>
      </c>
      <c r="Y5409" t="s">
        <v>2188</v>
      </c>
      <c r="AA5409" s="1">
        <f t="shared" si="655"/>
        <v>46048</v>
      </c>
      <c r="AB5409" s="2">
        <f t="shared" si="656"/>
        <v>1</v>
      </c>
      <c r="AC5409" s="2">
        <f t="shared" si="657"/>
        <v>2026</v>
      </c>
      <c r="AD5409" s="2" t="str">
        <f>IFERROR(VLOOKUP(A5409,'Aux Área'!$A$4:$B$123,2,0),"-")</f>
        <v>INSPEÇÃO</v>
      </c>
    </row>
    <row r="5410" spans="1:30" x14ac:dyDescent="0.3">
      <c r="A5410" t="s">
        <v>62</v>
      </c>
      <c r="B5410" t="s">
        <v>1455</v>
      </c>
      <c r="C5410" t="s">
        <v>8601</v>
      </c>
      <c r="D5410" t="s">
        <v>120</v>
      </c>
      <c r="E5410" t="s">
        <v>121</v>
      </c>
      <c r="F5410" t="s">
        <v>63</v>
      </c>
      <c r="G5410" t="s">
        <v>35</v>
      </c>
      <c r="H5410" t="s">
        <v>36</v>
      </c>
      <c r="I5410" t="s">
        <v>37</v>
      </c>
      <c r="J5410" t="s">
        <v>165</v>
      </c>
      <c r="K5410" t="s">
        <v>166</v>
      </c>
      <c r="L5410" t="s">
        <v>167</v>
      </c>
      <c r="M5410" t="s">
        <v>38</v>
      </c>
      <c r="N5410" t="s">
        <v>39</v>
      </c>
      <c r="O5410" s="23">
        <v>312</v>
      </c>
      <c r="P5410" s="9">
        <v>9.91</v>
      </c>
      <c r="Q5410" t="s">
        <v>40</v>
      </c>
      <c r="R5410">
        <v>55789</v>
      </c>
      <c r="S5410" s="9">
        <v>31.49</v>
      </c>
      <c r="T5410" s="26">
        <v>4.79</v>
      </c>
      <c r="U5410" s="8">
        <v>150.85</v>
      </c>
      <c r="V5410" t="s">
        <v>112</v>
      </c>
      <c r="W5410" t="s">
        <v>2007</v>
      </c>
      <c r="X5410" t="s">
        <v>42</v>
      </c>
      <c r="Y5410" t="s">
        <v>1740</v>
      </c>
      <c r="AA5410" s="1">
        <f t="shared" si="655"/>
        <v>46048</v>
      </c>
      <c r="AB5410" s="2">
        <f t="shared" si="656"/>
        <v>1</v>
      </c>
      <c r="AC5410" s="2">
        <f t="shared" si="657"/>
        <v>2026</v>
      </c>
      <c r="AD5410" s="2" t="str">
        <f>IFERROR(VLOOKUP(A5410,'Aux Área'!$A$4:$B$123,2,0),"-")</f>
        <v>CONSERVA</v>
      </c>
    </row>
    <row r="5411" spans="1:30" x14ac:dyDescent="0.3">
      <c r="A5411" t="s">
        <v>54</v>
      </c>
      <c r="B5411" t="s">
        <v>319</v>
      </c>
      <c r="C5411" t="s">
        <v>8602</v>
      </c>
      <c r="D5411" t="s">
        <v>1480</v>
      </c>
      <c r="E5411" t="s">
        <v>1481</v>
      </c>
      <c r="F5411" t="s">
        <v>55</v>
      </c>
      <c r="G5411" t="s">
        <v>35</v>
      </c>
      <c r="H5411" t="s">
        <v>36</v>
      </c>
      <c r="I5411" t="s">
        <v>37</v>
      </c>
      <c r="J5411" t="s">
        <v>1511</v>
      </c>
      <c r="K5411" t="s">
        <v>1512</v>
      </c>
      <c r="L5411" t="s">
        <v>1513</v>
      </c>
      <c r="M5411" t="s">
        <v>1514</v>
      </c>
      <c r="N5411" t="s">
        <v>39</v>
      </c>
      <c r="O5411" s="23">
        <v>229</v>
      </c>
      <c r="P5411" s="9">
        <v>9.44</v>
      </c>
      <c r="Q5411" t="s">
        <v>40</v>
      </c>
      <c r="R5411">
        <v>36665</v>
      </c>
      <c r="S5411" s="9">
        <v>24.27</v>
      </c>
      <c r="T5411" s="26">
        <v>4.6900000000000004</v>
      </c>
      <c r="U5411" s="8">
        <v>113.83</v>
      </c>
      <c r="V5411" t="s">
        <v>8603</v>
      </c>
      <c r="W5411" t="s">
        <v>2007</v>
      </c>
      <c r="X5411" t="s">
        <v>42</v>
      </c>
      <c r="Y5411" t="s">
        <v>1740</v>
      </c>
      <c r="AA5411" s="1">
        <f t="shared" si="655"/>
        <v>46048</v>
      </c>
      <c r="AB5411" s="2">
        <f t="shared" si="656"/>
        <v>1</v>
      </c>
      <c r="AC5411" s="2">
        <f t="shared" si="657"/>
        <v>2026</v>
      </c>
      <c r="AD5411" s="2" t="str">
        <f>IFERROR(VLOOKUP(A5411,'Aux Área'!$A$4:$B$123,2,0),"-")</f>
        <v>ENGENHARIA</v>
      </c>
    </row>
    <row r="5412" spans="1:30" x14ac:dyDescent="0.3">
      <c r="A5412" t="s">
        <v>3092</v>
      </c>
      <c r="B5412" t="s">
        <v>4774</v>
      </c>
      <c r="C5412" t="s">
        <v>8604</v>
      </c>
      <c r="D5412" t="s">
        <v>3276</v>
      </c>
      <c r="E5412" t="s">
        <v>3277</v>
      </c>
      <c r="F5412" t="s">
        <v>3594</v>
      </c>
      <c r="G5412" t="s">
        <v>1135</v>
      </c>
      <c r="H5412" t="s">
        <v>2275</v>
      </c>
      <c r="I5412" t="s">
        <v>1497</v>
      </c>
      <c r="J5412" t="s">
        <v>89</v>
      </c>
      <c r="K5412" t="s">
        <v>90</v>
      </c>
      <c r="L5412" t="s">
        <v>91</v>
      </c>
      <c r="M5412" t="s">
        <v>38</v>
      </c>
      <c r="N5412" t="s">
        <v>39</v>
      </c>
      <c r="O5412" s="23">
        <v>441</v>
      </c>
      <c r="P5412" s="9">
        <v>10.75</v>
      </c>
      <c r="Q5412" t="s">
        <v>40</v>
      </c>
      <c r="R5412">
        <v>72021</v>
      </c>
      <c r="S5412" s="9">
        <v>41.04</v>
      </c>
      <c r="T5412" s="26">
        <v>4.8899999999999997</v>
      </c>
      <c r="U5412" s="8">
        <v>200.69</v>
      </c>
      <c r="V5412" t="s">
        <v>8605</v>
      </c>
      <c r="W5412" t="s">
        <v>2276</v>
      </c>
      <c r="X5412" t="s">
        <v>42</v>
      </c>
      <c r="Y5412" t="s">
        <v>2277</v>
      </c>
      <c r="AA5412" s="1">
        <f t="shared" si="655"/>
        <v>46048</v>
      </c>
      <c r="AB5412" s="2">
        <f t="shared" si="656"/>
        <v>1</v>
      </c>
      <c r="AC5412" s="2">
        <f t="shared" si="657"/>
        <v>2026</v>
      </c>
      <c r="AD5412" s="2" t="str">
        <f>IFERROR(VLOOKUP(A5412,'Aux Área'!$A$4:$B$123,2,0),"-")</f>
        <v>INSPEÇÃO</v>
      </c>
    </row>
    <row r="5413" spans="1:30" x14ac:dyDescent="0.3">
      <c r="A5413" t="s">
        <v>58</v>
      </c>
      <c r="B5413" t="s">
        <v>250</v>
      </c>
      <c r="C5413" t="s">
        <v>8606</v>
      </c>
      <c r="D5413" t="s">
        <v>87</v>
      </c>
      <c r="E5413" t="s">
        <v>88</v>
      </c>
      <c r="F5413" t="s">
        <v>59</v>
      </c>
      <c r="G5413" t="s">
        <v>35</v>
      </c>
      <c r="H5413" t="s">
        <v>36</v>
      </c>
      <c r="I5413" t="s">
        <v>37</v>
      </c>
      <c r="J5413" t="s">
        <v>285</v>
      </c>
      <c r="K5413" t="s">
        <v>286</v>
      </c>
      <c r="L5413" t="s">
        <v>91</v>
      </c>
      <c r="M5413" t="s">
        <v>38</v>
      </c>
      <c r="N5413" t="s">
        <v>39</v>
      </c>
      <c r="O5413" s="23">
        <v>307</v>
      </c>
      <c r="P5413" s="9">
        <v>7.88</v>
      </c>
      <c r="Q5413" t="s">
        <v>40</v>
      </c>
      <c r="R5413">
        <v>70475</v>
      </c>
      <c r="S5413" s="9">
        <v>38.950000000000003</v>
      </c>
      <c r="T5413" s="26">
        <v>4.8899999999999997</v>
      </c>
      <c r="U5413" s="8">
        <v>190.47</v>
      </c>
      <c r="V5413" t="s">
        <v>8607</v>
      </c>
      <c r="W5413" t="s">
        <v>2007</v>
      </c>
      <c r="X5413" t="s">
        <v>42</v>
      </c>
      <c r="Y5413" t="s">
        <v>1740</v>
      </c>
      <c r="AA5413" s="1">
        <f t="shared" si="655"/>
        <v>46048</v>
      </c>
      <c r="AB5413" s="2">
        <f t="shared" si="656"/>
        <v>1</v>
      </c>
      <c r="AC5413" s="2">
        <f t="shared" si="657"/>
        <v>2026</v>
      </c>
      <c r="AD5413" s="2" t="str">
        <f>IFERROR(VLOOKUP(A5413,'Aux Área'!$A$4:$B$123,2,0),"-")</f>
        <v>CONSERVA</v>
      </c>
    </row>
    <row r="5414" spans="1:30" x14ac:dyDescent="0.3">
      <c r="A5414" t="s">
        <v>5620</v>
      </c>
      <c r="B5414" t="s">
        <v>2315</v>
      </c>
      <c r="C5414" t="s">
        <v>8608</v>
      </c>
      <c r="D5414" t="s">
        <v>3285</v>
      </c>
      <c r="E5414" t="s">
        <v>3286</v>
      </c>
      <c r="F5414" t="s">
        <v>6208</v>
      </c>
      <c r="G5414" t="s">
        <v>1135</v>
      </c>
      <c r="H5414" t="s">
        <v>5545</v>
      </c>
      <c r="I5414" t="s">
        <v>839</v>
      </c>
      <c r="J5414" t="s">
        <v>188</v>
      </c>
      <c r="K5414" t="s">
        <v>189</v>
      </c>
      <c r="L5414" t="s">
        <v>190</v>
      </c>
      <c r="M5414" t="s">
        <v>38</v>
      </c>
      <c r="N5414" t="s">
        <v>39</v>
      </c>
      <c r="O5414" s="23">
        <v>419</v>
      </c>
      <c r="P5414" s="9">
        <v>11.92</v>
      </c>
      <c r="Q5414" t="s">
        <v>40</v>
      </c>
      <c r="R5414">
        <v>14593</v>
      </c>
      <c r="S5414" s="9">
        <v>35.159999999999997</v>
      </c>
      <c r="T5414" s="26">
        <v>4.99</v>
      </c>
      <c r="U5414" s="8">
        <v>175.45</v>
      </c>
      <c r="V5414" t="s">
        <v>112</v>
      </c>
      <c r="W5414" t="s">
        <v>2276</v>
      </c>
      <c r="X5414" t="s">
        <v>42</v>
      </c>
      <c r="Y5414" t="s">
        <v>2277</v>
      </c>
      <c r="AA5414" s="1">
        <f t="shared" si="655"/>
        <v>46048</v>
      </c>
      <c r="AB5414" s="2">
        <f t="shared" si="656"/>
        <v>1</v>
      </c>
      <c r="AC5414" s="2">
        <f t="shared" si="657"/>
        <v>2026</v>
      </c>
      <c r="AD5414" s="2" t="str">
        <f>IFERROR(VLOOKUP(A5414,'Aux Área'!$A$4:$B$123,2,0),"-")</f>
        <v>INSPEÇÃO</v>
      </c>
    </row>
    <row r="5415" spans="1:30" x14ac:dyDescent="0.3">
      <c r="A5415" t="s">
        <v>2282</v>
      </c>
      <c r="B5415" t="s">
        <v>4679</v>
      </c>
      <c r="C5415" t="s">
        <v>8609</v>
      </c>
      <c r="D5415" t="s">
        <v>3162</v>
      </c>
      <c r="E5415" t="s">
        <v>3163</v>
      </c>
      <c r="F5415" t="s">
        <v>2285</v>
      </c>
      <c r="G5415" t="s">
        <v>1135</v>
      </c>
      <c r="H5415" t="s">
        <v>2275</v>
      </c>
      <c r="I5415" t="s">
        <v>1497</v>
      </c>
      <c r="J5415" t="s">
        <v>165</v>
      </c>
      <c r="K5415" t="s">
        <v>166</v>
      </c>
      <c r="L5415" t="s">
        <v>167</v>
      </c>
      <c r="M5415" t="s">
        <v>38</v>
      </c>
      <c r="N5415" t="s">
        <v>39</v>
      </c>
      <c r="O5415" s="23">
        <v>358</v>
      </c>
      <c r="P5415" s="9">
        <v>9.1199999999999992</v>
      </c>
      <c r="Q5415" t="s">
        <v>40</v>
      </c>
      <c r="R5415">
        <v>76257</v>
      </c>
      <c r="S5415" s="9">
        <v>39.25</v>
      </c>
      <c r="T5415" s="26">
        <v>4.7910000000000004</v>
      </c>
      <c r="U5415" s="8">
        <v>188.03</v>
      </c>
      <c r="V5415" t="s">
        <v>112</v>
      </c>
      <c r="W5415" t="s">
        <v>2276</v>
      </c>
      <c r="X5415" t="s">
        <v>42</v>
      </c>
      <c r="Y5415" t="s">
        <v>2277</v>
      </c>
      <c r="AA5415" s="1">
        <f t="shared" si="655"/>
        <v>46048</v>
      </c>
      <c r="AB5415" s="2">
        <f t="shared" si="656"/>
        <v>1</v>
      </c>
      <c r="AC5415" s="2">
        <f t="shared" si="657"/>
        <v>2026</v>
      </c>
      <c r="AD5415" s="2" t="str">
        <f>IFERROR(VLOOKUP(A5415,'Aux Área'!$A$4:$B$123,2,0),"-")</f>
        <v>INSPEÇÃO</v>
      </c>
    </row>
    <row r="5416" spans="1:30" x14ac:dyDescent="0.3">
      <c r="A5416" t="s">
        <v>64</v>
      </c>
      <c r="B5416" t="s">
        <v>332</v>
      </c>
      <c r="C5416" t="s">
        <v>8610</v>
      </c>
      <c r="D5416" t="s">
        <v>127</v>
      </c>
      <c r="E5416" t="s">
        <v>128</v>
      </c>
      <c r="F5416" t="s">
        <v>65</v>
      </c>
      <c r="G5416" t="s">
        <v>35</v>
      </c>
      <c r="H5416" t="s">
        <v>36</v>
      </c>
      <c r="I5416" t="s">
        <v>37</v>
      </c>
      <c r="J5416" t="s">
        <v>172</v>
      </c>
      <c r="K5416" t="s">
        <v>173</v>
      </c>
      <c r="L5416" t="s">
        <v>124</v>
      </c>
      <c r="M5416" t="s">
        <v>38</v>
      </c>
      <c r="N5416" t="s">
        <v>39</v>
      </c>
      <c r="O5416" s="23">
        <v>355</v>
      </c>
      <c r="P5416" s="9">
        <v>9.43</v>
      </c>
      <c r="Q5416" t="s">
        <v>40</v>
      </c>
      <c r="R5416">
        <v>44075</v>
      </c>
      <c r="S5416" s="9">
        <v>37.64</v>
      </c>
      <c r="T5416" s="26">
        <v>4.5910000000000002</v>
      </c>
      <c r="U5416" s="8">
        <v>172.81</v>
      </c>
      <c r="V5416" t="s">
        <v>112</v>
      </c>
      <c r="W5416" t="s">
        <v>2007</v>
      </c>
      <c r="X5416" t="s">
        <v>42</v>
      </c>
      <c r="Y5416" t="s">
        <v>1740</v>
      </c>
      <c r="AA5416" s="1">
        <f t="shared" si="655"/>
        <v>46048</v>
      </c>
      <c r="AB5416" s="2">
        <f t="shared" si="656"/>
        <v>1</v>
      </c>
      <c r="AC5416" s="2">
        <f t="shared" si="657"/>
        <v>2026</v>
      </c>
      <c r="AD5416" s="2" t="str">
        <f>IFERROR(VLOOKUP(A5416,'Aux Área'!$A$4:$B$123,2,0),"-")</f>
        <v>ENGENHARIA</v>
      </c>
    </row>
    <row r="5417" spans="1:30" x14ac:dyDescent="0.3">
      <c r="A5417" t="s">
        <v>68</v>
      </c>
      <c r="B5417" t="s">
        <v>296</v>
      </c>
      <c r="C5417" t="s">
        <v>8611</v>
      </c>
      <c r="D5417" t="s">
        <v>2160</v>
      </c>
      <c r="E5417" t="s">
        <v>2161</v>
      </c>
      <c r="F5417" t="s">
        <v>69</v>
      </c>
      <c r="G5417" t="s">
        <v>35</v>
      </c>
      <c r="H5417" t="s">
        <v>36</v>
      </c>
      <c r="I5417" t="s">
        <v>37</v>
      </c>
      <c r="J5417" t="s">
        <v>237</v>
      </c>
      <c r="K5417" t="s">
        <v>238</v>
      </c>
      <c r="L5417" t="s">
        <v>110</v>
      </c>
      <c r="M5417" t="s">
        <v>38</v>
      </c>
      <c r="N5417" t="s">
        <v>39</v>
      </c>
      <c r="O5417" s="23">
        <v>232</v>
      </c>
      <c r="P5417" s="9">
        <v>9.48</v>
      </c>
      <c r="Q5417" t="s">
        <v>40</v>
      </c>
      <c r="R5417">
        <v>36596</v>
      </c>
      <c r="S5417" s="9">
        <v>24.48</v>
      </c>
      <c r="T5417" s="26">
        <v>4.79</v>
      </c>
      <c r="U5417" s="8">
        <v>117.26</v>
      </c>
      <c r="V5417" t="s">
        <v>41</v>
      </c>
      <c r="W5417" t="s">
        <v>2007</v>
      </c>
      <c r="X5417" t="s">
        <v>42</v>
      </c>
      <c r="Y5417" t="s">
        <v>1740</v>
      </c>
      <c r="AA5417" s="1">
        <f t="shared" si="655"/>
        <v>46048</v>
      </c>
      <c r="AB5417" s="2">
        <f t="shared" si="656"/>
        <v>1</v>
      </c>
      <c r="AC5417" s="2">
        <f t="shared" si="657"/>
        <v>2026</v>
      </c>
      <c r="AD5417" s="2" t="str">
        <f>IFERROR(VLOOKUP(A5417,'Aux Área'!$A$4:$B$123,2,0),"-")</f>
        <v>OPERAÇÃO</v>
      </c>
    </row>
    <row r="5418" spans="1:30" x14ac:dyDescent="0.3">
      <c r="A5418" t="s">
        <v>2638</v>
      </c>
      <c r="B5418" t="s">
        <v>4593</v>
      </c>
      <c r="C5418" t="s">
        <v>8612</v>
      </c>
      <c r="D5418" t="s">
        <v>7192</v>
      </c>
      <c r="E5418" t="s">
        <v>7193</v>
      </c>
      <c r="F5418" t="s">
        <v>2641</v>
      </c>
      <c r="G5418" t="s">
        <v>1135</v>
      </c>
      <c r="H5418" t="s">
        <v>2275</v>
      </c>
      <c r="I5418" t="s">
        <v>1497</v>
      </c>
      <c r="J5418" t="s">
        <v>275</v>
      </c>
      <c r="K5418" t="s">
        <v>276</v>
      </c>
      <c r="L5418" t="s">
        <v>124</v>
      </c>
      <c r="M5418" t="s">
        <v>38</v>
      </c>
      <c r="N5418" t="s">
        <v>39</v>
      </c>
      <c r="O5418" s="23">
        <v>599</v>
      </c>
      <c r="P5418" s="9">
        <v>11.82</v>
      </c>
      <c r="Q5418" t="s">
        <v>40</v>
      </c>
      <c r="R5418">
        <v>78268</v>
      </c>
      <c r="S5418" s="9">
        <v>50.66</v>
      </c>
      <c r="T5418" s="26">
        <v>4.79</v>
      </c>
      <c r="U5418" s="8">
        <v>242.66</v>
      </c>
      <c r="V5418" t="s">
        <v>8613</v>
      </c>
      <c r="W5418" t="s">
        <v>2276</v>
      </c>
      <c r="X5418" t="s">
        <v>42</v>
      </c>
      <c r="Y5418" t="s">
        <v>2277</v>
      </c>
      <c r="AA5418" s="1">
        <f t="shared" si="655"/>
        <v>46048</v>
      </c>
      <c r="AB5418" s="2">
        <f t="shared" si="656"/>
        <v>1</v>
      </c>
      <c r="AC5418" s="2">
        <f t="shared" si="657"/>
        <v>2026</v>
      </c>
      <c r="AD5418" s="2" t="str">
        <f>IFERROR(VLOOKUP(A5418,'Aux Área'!$A$4:$B$123,2,0),"-")</f>
        <v>INSPEÇÃO</v>
      </c>
    </row>
    <row r="5419" spans="1:30" x14ac:dyDescent="0.3">
      <c r="A5419" t="s">
        <v>2643</v>
      </c>
      <c r="B5419" t="s">
        <v>2307</v>
      </c>
      <c r="C5419" t="s">
        <v>8614</v>
      </c>
      <c r="D5419" t="s">
        <v>7207</v>
      </c>
      <c r="E5419" t="s">
        <v>7208</v>
      </c>
      <c r="F5419" t="s">
        <v>2646</v>
      </c>
      <c r="G5419" t="s">
        <v>1300</v>
      </c>
      <c r="H5419" t="s">
        <v>1301</v>
      </c>
      <c r="I5419" t="s">
        <v>37</v>
      </c>
      <c r="J5419" t="s">
        <v>172</v>
      </c>
      <c r="K5419" t="s">
        <v>173</v>
      </c>
      <c r="L5419" t="s">
        <v>124</v>
      </c>
      <c r="M5419" t="s">
        <v>38</v>
      </c>
      <c r="N5419" t="s">
        <v>39</v>
      </c>
      <c r="O5419" s="23">
        <v>474</v>
      </c>
      <c r="P5419" s="9">
        <v>10.73</v>
      </c>
      <c r="Q5419" t="s">
        <v>40</v>
      </c>
      <c r="R5419">
        <v>85803</v>
      </c>
      <c r="S5419" s="9">
        <v>44.17</v>
      </c>
      <c r="T5419" s="26">
        <v>4.59</v>
      </c>
      <c r="U5419" s="8">
        <v>202.74</v>
      </c>
      <c r="V5419" t="s">
        <v>7258</v>
      </c>
      <c r="W5419" t="s">
        <v>2276</v>
      </c>
      <c r="X5419" t="s">
        <v>42</v>
      </c>
      <c r="Y5419" t="s">
        <v>2277</v>
      </c>
      <c r="AA5419" s="1">
        <f t="shared" si="655"/>
        <v>46048</v>
      </c>
      <c r="AB5419" s="2">
        <f t="shared" si="656"/>
        <v>1</v>
      </c>
      <c r="AC5419" s="2">
        <f t="shared" si="657"/>
        <v>2026</v>
      </c>
      <c r="AD5419" s="2" t="str">
        <f>IFERROR(VLOOKUP(A5419,'Aux Área'!$A$4:$B$123,2,0),"-")</f>
        <v>INSPEÇÃO</v>
      </c>
    </row>
    <row r="5420" spans="1:30" x14ac:dyDescent="0.3">
      <c r="A5420" t="s">
        <v>2655</v>
      </c>
      <c r="B5420" t="s">
        <v>2656</v>
      </c>
      <c r="C5420" t="s">
        <v>8615</v>
      </c>
      <c r="D5420" t="s">
        <v>1619</v>
      </c>
      <c r="E5420" t="s">
        <v>1620</v>
      </c>
      <c r="F5420" t="s">
        <v>3605</v>
      </c>
      <c r="G5420" t="s">
        <v>1635</v>
      </c>
      <c r="H5420" t="s">
        <v>2635</v>
      </c>
      <c r="I5420" t="s">
        <v>37</v>
      </c>
      <c r="J5420" t="s">
        <v>188</v>
      </c>
      <c r="K5420" t="s">
        <v>189</v>
      </c>
      <c r="L5420" t="s">
        <v>190</v>
      </c>
      <c r="M5420" t="s">
        <v>38</v>
      </c>
      <c r="N5420" t="s">
        <v>39</v>
      </c>
      <c r="O5420" s="23">
        <v>298</v>
      </c>
      <c r="P5420" s="9">
        <v>8.9700000000000006</v>
      </c>
      <c r="Q5420" t="s">
        <v>40</v>
      </c>
      <c r="R5420">
        <v>11512</v>
      </c>
      <c r="S5420" s="9">
        <v>33.229999999999997</v>
      </c>
      <c r="T5420" s="26">
        <v>4.99</v>
      </c>
      <c r="U5420" s="8">
        <v>165.82</v>
      </c>
      <c r="V5420" t="s">
        <v>41</v>
      </c>
      <c r="W5420" t="s">
        <v>2007</v>
      </c>
      <c r="X5420" t="s">
        <v>42</v>
      </c>
      <c r="Y5420" t="s">
        <v>6209</v>
      </c>
      <c r="AA5420" s="1">
        <f t="shared" si="655"/>
        <v>46048</v>
      </c>
      <c r="AB5420" s="2">
        <f t="shared" si="656"/>
        <v>1</v>
      </c>
      <c r="AC5420" s="2">
        <f t="shared" si="657"/>
        <v>2026</v>
      </c>
      <c r="AD5420" s="2" t="str">
        <f>IFERROR(VLOOKUP(A5420,'Aux Área'!$A$4:$B$123,2,0),"-")</f>
        <v>TI</v>
      </c>
    </row>
    <row r="5421" spans="1:30" x14ac:dyDescent="0.3">
      <c r="A5421" t="s">
        <v>2347</v>
      </c>
      <c r="B5421" t="s">
        <v>2348</v>
      </c>
      <c r="C5421" t="s">
        <v>8616</v>
      </c>
      <c r="D5421" t="s">
        <v>3633</v>
      </c>
      <c r="E5421" t="s">
        <v>3634</v>
      </c>
      <c r="F5421" t="s">
        <v>2350</v>
      </c>
      <c r="G5421" t="s">
        <v>659</v>
      </c>
      <c r="H5421" t="s">
        <v>1996</v>
      </c>
      <c r="I5421" t="s">
        <v>1997</v>
      </c>
      <c r="J5421" t="s">
        <v>237</v>
      </c>
      <c r="K5421" t="s">
        <v>238</v>
      </c>
      <c r="L5421" t="s">
        <v>110</v>
      </c>
      <c r="M5421" t="s">
        <v>38</v>
      </c>
      <c r="N5421" t="s">
        <v>668</v>
      </c>
      <c r="O5421" s="23">
        <v>280</v>
      </c>
      <c r="P5421" s="9">
        <v>4.9800000000000004</v>
      </c>
      <c r="Q5421" t="s">
        <v>40</v>
      </c>
      <c r="R5421">
        <v>23372</v>
      </c>
      <c r="S5421" s="9">
        <v>56.17</v>
      </c>
      <c r="T5421" s="26">
        <v>6.04</v>
      </c>
      <c r="U5421" s="8">
        <v>339.27</v>
      </c>
      <c r="V5421" t="s">
        <v>41</v>
      </c>
      <c r="W5421" t="s">
        <v>1985</v>
      </c>
      <c r="X5421" t="s">
        <v>42</v>
      </c>
      <c r="Y5421" t="s">
        <v>1986</v>
      </c>
      <c r="AA5421" s="1">
        <f t="shared" si="655"/>
        <v>46048</v>
      </c>
      <c r="AB5421" s="2">
        <f t="shared" si="656"/>
        <v>1</v>
      </c>
      <c r="AC5421" s="2">
        <f t="shared" si="657"/>
        <v>2026</v>
      </c>
      <c r="AD5421" s="2" t="str">
        <f>IFERROR(VLOOKUP(A5421,'Aux Área'!$A$4:$B$123,2,0),"-")</f>
        <v>PESADOS</v>
      </c>
    </row>
    <row r="5422" spans="1:30" x14ac:dyDescent="0.3">
      <c r="A5422" t="s">
        <v>2347</v>
      </c>
      <c r="C5422" t="s">
        <v>8616</v>
      </c>
      <c r="F5422" t="s">
        <v>2350</v>
      </c>
      <c r="K5422" t="s">
        <v>238</v>
      </c>
      <c r="N5422" t="s">
        <v>15690</v>
      </c>
      <c r="O5422" t="s">
        <v>15244</v>
      </c>
      <c r="P5422" s="9" t="s">
        <v>15244</v>
      </c>
      <c r="Q5422" t="s">
        <v>40</v>
      </c>
      <c r="R5422" t="s">
        <v>15244</v>
      </c>
      <c r="S5422">
        <v>4.13</v>
      </c>
      <c r="U5422" s="8">
        <v>16.48</v>
      </c>
      <c r="AA5422" s="1">
        <f>IFERROR(DATEVALUE(C5422),"-")</f>
        <v>46048</v>
      </c>
      <c r="AB5422" s="2">
        <f>IFERROR(MONTH(AA5422),"-")</f>
        <v>1</v>
      </c>
      <c r="AC5422" s="2">
        <f>IFERROR(YEAR(AA5422),"-")</f>
        <v>2026</v>
      </c>
      <c r="AD5422" s="2" t="str">
        <f>IFERROR(VLOOKUP(A5422,'Aux Área'!$A$4:$B$123,2,0),"-")</f>
        <v>PESADOS</v>
      </c>
    </row>
    <row r="5423" spans="1:30" x14ac:dyDescent="0.3">
      <c r="A5423" t="s">
        <v>44</v>
      </c>
      <c r="B5423" t="s">
        <v>478</v>
      </c>
      <c r="C5423" t="s">
        <v>8617</v>
      </c>
      <c r="D5423" t="s">
        <v>2070</v>
      </c>
      <c r="E5423" t="s">
        <v>2071</v>
      </c>
      <c r="F5423" t="s">
        <v>45</v>
      </c>
      <c r="G5423" t="s">
        <v>35</v>
      </c>
      <c r="H5423" t="s">
        <v>36</v>
      </c>
      <c r="I5423" t="s">
        <v>37</v>
      </c>
      <c r="J5423" t="s">
        <v>188</v>
      </c>
      <c r="K5423" t="s">
        <v>189</v>
      </c>
      <c r="L5423" t="s">
        <v>190</v>
      </c>
      <c r="M5423" t="s">
        <v>38</v>
      </c>
      <c r="N5423" t="s">
        <v>39</v>
      </c>
      <c r="O5423" s="23">
        <v>360</v>
      </c>
      <c r="P5423" s="9">
        <v>8.4499999999999993</v>
      </c>
      <c r="Q5423" t="s">
        <v>40</v>
      </c>
      <c r="R5423">
        <v>19899</v>
      </c>
      <c r="S5423" s="9">
        <v>42.58</v>
      </c>
      <c r="T5423" s="26">
        <v>4.99</v>
      </c>
      <c r="U5423" s="8">
        <v>212.47</v>
      </c>
      <c r="V5423" t="s">
        <v>41</v>
      </c>
      <c r="W5423" t="s">
        <v>2007</v>
      </c>
      <c r="X5423" t="s">
        <v>42</v>
      </c>
      <c r="Y5423" t="s">
        <v>1740</v>
      </c>
      <c r="AA5423" s="1">
        <f>DATEVALUE(C5423)</f>
        <v>46048</v>
      </c>
      <c r="AB5423" s="2">
        <f>MONTH(AA5423)</f>
        <v>1</v>
      </c>
      <c r="AC5423" s="2">
        <f>YEAR(AA5423)</f>
        <v>2026</v>
      </c>
      <c r="AD5423" s="2" t="str">
        <f>IFERROR(VLOOKUP(A5423,'Aux Área'!$A$4:$B$123,2,0),"-")</f>
        <v>OPERAÇÃO</v>
      </c>
    </row>
    <row r="5424" spans="1:30" x14ac:dyDescent="0.3">
      <c r="A5424" t="s">
        <v>2318</v>
      </c>
      <c r="B5424" t="s">
        <v>2733</v>
      </c>
      <c r="C5424" t="s">
        <v>8618</v>
      </c>
      <c r="D5424" t="s">
        <v>3030</v>
      </c>
      <c r="E5424" t="s">
        <v>3031</v>
      </c>
      <c r="F5424" t="s">
        <v>4203</v>
      </c>
      <c r="G5424" t="s">
        <v>1135</v>
      </c>
      <c r="H5424" t="s">
        <v>2185</v>
      </c>
      <c r="I5424" t="s">
        <v>2186</v>
      </c>
      <c r="J5424" t="s">
        <v>169</v>
      </c>
      <c r="K5424" t="s">
        <v>170</v>
      </c>
      <c r="L5424" t="s">
        <v>124</v>
      </c>
      <c r="M5424" t="s">
        <v>38</v>
      </c>
      <c r="N5424" t="s">
        <v>668</v>
      </c>
      <c r="O5424" s="23">
        <v>1049</v>
      </c>
      <c r="P5424" s="9">
        <v>15.65</v>
      </c>
      <c r="Q5424" t="s">
        <v>40</v>
      </c>
      <c r="R5424">
        <v>84920</v>
      </c>
      <c r="S5424" s="9">
        <v>67.010000000000005</v>
      </c>
      <c r="T5424" s="26">
        <v>5.84</v>
      </c>
      <c r="U5424" s="8">
        <v>391.34</v>
      </c>
      <c r="V5424" t="s">
        <v>41</v>
      </c>
      <c r="W5424" t="s">
        <v>2007</v>
      </c>
      <c r="X5424" t="s">
        <v>42</v>
      </c>
      <c r="Y5424" t="s">
        <v>2188</v>
      </c>
      <c r="AA5424" s="1">
        <f>DATEVALUE(C5424)</f>
        <v>46048</v>
      </c>
      <c r="AB5424" s="2">
        <f>MONTH(AA5424)</f>
        <v>1</v>
      </c>
      <c r="AC5424" s="2">
        <f>YEAR(AA5424)</f>
        <v>2026</v>
      </c>
      <c r="AD5424" s="2" t="str">
        <f>IFERROR(VLOOKUP(A5424,'Aux Área'!$A$4:$B$123,2,0),"-")</f>
        <v>INSPEÇÃO</v>
      </c>
    </row>
    <row r="5425" spans="1:30" x14ac:dyDescent="0.3">
      <c r="A5425" t="s">
        <v>2650</v>
      </c>
      <c r="B5425" t="s">
        <v>2651</v>
      </c>
      <c r="C5425" t="s">
        <v>8619</v>
      </c>
      <c r="D5425" t="s">
        <v>2944</v>
      </c>
      <c r="E5425" t="s">
        <v>2945</v>
      </c>
      <c r="F5425" t="s">
        <v>3615</v>
      </c>
      <c r="G5425" t="s">
        <v>1300</v>
      </c>
      <c r="H5425" t="s">
        <v>2635</v>
      </c>
      <c r="I5425" t="s">
        <v>37</v>
      </c>
      <c r="J5425" t="s">
        <v>241</v>
      </c>
      <c r="K5425" t="s">
        <v>242</v>
      </c>
      <c r="L5425" t="s">
        <v>110</v>
      </c>
      <c r="M5425" t="s">
        <v>38</v>
      </c>
      <c r="N5425" t="s">
        <v>39</v>
      </c>
      <c r="O5425" s="23">
        <v>282</v>
      </c>
      <c r="P5425" s="9">
        <v>5.85</v>
      </c>
      <c r="Q5425" t="s">
        <v>40</v>
      </c>
      <c r="R5425">
        <v>13515</v>
      </c>
      <c r="S5425" s="9">
        <v>48.19</v>
      </c>
      <c r="T5425" s="26">
        <v>4.6900000000000004</v>
      </c>
      <c r="U5425" s="8">
        <v>225.99</v>
      </c>
      <c r="V5425" t="s">
        <v>41</v>
      </c>
      <c r="W5425" t="s">
        <v>2276</v>
      </c>
      <c r="X5425" t="s">
        <v>42</v>
      </c>
      <c r="Y5425" t="s">
        <v>1740</v>
      </c>
      <c r="AA5425" s="1">
        <f>DATEVALUE(C5425)</f>
        <v>46048</v>
      </c>
      <c r="AB5425" s="2">
        <f>MONTH(AA5425)</f>
        <v>1</v>
      </c>
      <c r="AC5425" s="2">
        <f>YEAR(AA5425)</f>
        <v>2026</v>
      </c>
      <c r="AD5425" s="2" t="str">
        <f>IFERROR(VLOOKUP(A5425,'Aux Área'!$A$4:$B$123,2,0),"-")</f>
        <v>TI</v>
      </c>
    </row>
    <row r="5426" spans="1:30" x14ac:dyDescent="0.3">
      <c r="A5426" t="s">
        <v>2278</v>
      </c>
      <c r="B5426" t="s">
        <v>4664</v>
      </c>
      <c r="C5426" t="s">
        <v>8620</v>
      </c>
      <c r="D5426" t="s">
        <v>3243</v>
      </c>
      <c r="E5426" t="s">
        <v>3244</v>
      </c>
      <c r="F5426" t="s">
        <v>2281</v>
      </c>
      <c r="G5426" t="s">
        <v>1135</v>
      </c>
      <c r="H5426" t="s">
        <v>2275</v>
      </c>
      <c r="I5426" t="s">
        <v>1497</v>
      </c>
      <c r="J5426" t="s">
        <v>165</v>
      </c>
      <c r="K5426" t="s">
        <v>166</v>
      </c>
      <c r="L5426" t="s">
        <v>167</v>
      </c>
      <c r="M5426" t="s">
        <v>38</v>
      </c>
      <c r="N5426" t="s">
        <v>39</v>
      </c>
      <c r="O5426" s="23">
        <v>434</v>
      </c>
      <c r="P5426" s="9">
        <v>9.61</v>
      </c>
      <c r="Q5426" t="s">
        <v>40</v>
      </c>
      <c r="R5426">
        <v>91112</v>
      </c>
      <c r="S5426" s="9">
        <v>45.15</v>
      </c>
      <c r="T5426" s="26">
        <v>4.79</v>
      </c>
      <c r="U5426" s="8">
        <v>216.28</v>
      </c>
      <c r="V5426" t="s">
        <v>112</v>
      </c>
      <c r="W5426" t="s">
        <v>2276</v>
      </c>
      <c r="X5426" t="s">
        <v>42</v>
      </c>
      <c r="Y5426" t="s">
        <v>2277</v>
      </c>
      <c r="AA5426" s="1">
        <f>DATEVALUE(C5426)</f>
        <v>46048</v>
      </c>
      <c r="AB5426" s="2">
        <f>MONTH(AA5426)</f>
        <v>1</v>
      </c>
      <c r="AC5426" s="2">
        <f>YEAR(AA5426)</f>
        <v>2026</v>
      </c>
      <c r="AD5426" s="2" t="str">
        <f>IFERROR(VLOOKUP(A5426,'Aux Área'!$A$4:$B$123,2,0),"-")</f>
        <v>INSPEÇÃO</v>
      </c>
    </row>
    <row r="5427" spans="1:30" x14ac:dyDescent="0.3">
      <c r="A5427" t="s">
        <v>662</v>
      </c>
      <c r="C5427" t="s">
        <v>15702</v>
      </c>
      <c r="F5427" t="s">
        <v>15689</v>
      </c>
      <c r="K5427" t="s">
        <v>238</v>
      </c>
      <c r="N5427" t="s">
        <v>15690</v>
      </c>
      <c r="O5427" s="23">
        <v>0</v>
      </c>
      <c r="P5427" s="23">
        <v>0</v>
      </c>
      <c r="Q5427" t="s">
        <v>40</v>
      </c>
      <c r="R5427">
        <v>0</v>
      </c>
      <c r="S5427">
        <v>4.93</v>
      </c>
      <c r="U5427" s="8">
        <v>19.670000000000002</v>
      </c>
      <c r="AA5427" s="1">
        <f>IFERROR(DATEVALUE(C5427),"-")</f>
        <v>46048</v>
      </c>
      <c r="AB5427" s="2">
        <f>IFERROR(MONTH(AA5427),"-")</f>
        <v>1</v>
      </c>
      <c r="AC5427" s="2">
        <f>IFERROR(YEAR(AA5427),"-")</f>
        <v>2026</v>
      </c>
      <c r="AD5427" s="2" t="str">
        <f>IFERROR(VLOOKUP(A5427,'Aux Área'!$A$4:$B$123,2,0),"-")</f>
        <v>SÃO PEDRO</v>
      </c>
    </row>
    <row r="5428" spans="1:30" x14ac:dyDescent="0.3">
      <c r="A5428" t="s">
        <v>2306</v>
      </c>
      <c r="B5428" t="s">
        <v>4613</v>
      </c>
      <c r="C5428" t="s">
        <v>8621</v>
      </c>
      <c r="D5428" t="s">
        <v>4386</v>
      </c>
      <c r="E5428" t="s">
        <v>4387</v>
      </c>
      <c r="F5428" t="s">
        <v>2309</v>
      </c>
      <c r="G5428" t="s">
        <v>1135</v>
      </c>
      <c r="H5428" t="s">
        <v>2275</v>
      </c>
      <c r="I5428" t="s">
        <v>1497</v>
      </c>
      <c r="J5428" t="s">
        <v>1665</v>
      </c>
      <c r="K5428" t="s">
        <v>1666</v>
      </c>
      <c r="L5428" t="s">
        <v>301</v>
      </c>
      <c r="M5428" t="s">
        <v>38</v>
      </c>
      <c r="N5428" t="s">
        <v>39</v>
      </c>
      <c r="O5428" s="23">
        <v>424</v>
      </c>
      <c r="P5428" s="9">
        <v>9.93</v>
      </c>
      <c r="Q5428" t="s">
        <v>40</v>
      </c>
      <c r="R5428">
        <v>83792</v>
      </c>
      <c r="S5428" s="9">
        <v>42.68</v>
      </c>
      <c r="T5428" s="26">
        <v>4.8899999999999997</v>
      </c>
      <c r="U5428" s="8">
        <v>208.71</v>
      </c>
      <c r="V5428" t="s">
        <v>8622</v>
      </c>
      <c r="W5428" t="s">
        <v>2276</v>
      </c>
      <c r="X5428" t="s">
        <v>42</v>
      </c>
      <c r="Y5428" t="s">
        <v>2277</v>
      </c>
      <c r="AA5428" s="1">
        <f>DATEVALUE(C5428)</f>
        <v>46048</v>
      </c>
      <c r="AB5428" s="2">
        <f>MONTH(AA5428)</f>
        <v>1</v>
      </c>
      <c r="AC5428" s="2">
        <f>YEAR(AA5428)</f>
        <v>2026</v>
      </c>
      <c r="AD5428" s="2" t="str">
        <f>IFERROR(VLOOKUP(A5428,'Aux Área'!$A$4:$B$123,2,0),"-")</f>
        <v>INSPEÇÃO</v>
      </c>
    </row>
    <row r="5429" spans="1:30" x14ac:dyDescent="0.3">
      <c r="A5429" t="s">
        <v>52</v>
      </c>
      <c r="B5429" t="s">
        <v>1449</v>
      </c>
      <c r="C5429" t="s">
        <v>8623</v>
      </c>
      <c r="D5429" t="s">
        <v>3197</v>
      </c>
      <c r="E5429" t="s">
        <v>3198</v>
      </c>
      <c r="F5429" t="s">
        <v>53</v>
      </c>
      <c r="G5429" t="s">
        <v>35</v>
      </c>
      <c r="H5429" t="s">
        <v>36</v>
      </c>
      <c r="I5429" t="s">
        <v>37</v>
      </c>
      <c r="J5429" t="s">
        <v>188</v>
      </c>
      <c r="K5429" t="s">
        <v>189</v>
      </c>
      <c r="L5429" t="s">
        <v>190</v>
      </c>
      <c r="M5429" t="s">
        <v>38</v>
      </c>
      <c r="N5429" t="s">
        <v>39</v>
      </c>
      <c r="O5429" s="10">
        <v>350</v>
      </c>
      <c r="P5429" s="24">
        <v>11.26</v>
      </c>
      <c r="Q5429" t="s">
        <v>40</v>
      </c>
      <c r="R5429">
        <v>49789</v>
      </c>
      <c r="S5429" s="9">
        <v>31.07</v>
      </c>
      <c r="T5429" s="26">
        <v>4.99</v>
      </c>
      <c r="U5429" s="8">
        <v>155.04</v>
      </c>
      <c r="V5429" t="s">
        <v>41</v>
      </c>
      <c r="W5429" t="s">
        <v>2007</v>
      </c>
      <c r="X5429" t="s">
        <v>42</v>
      </c>
      <c r="Y5429" t="s">
        <v>1740</v>
      </c>
      <c r="AA5429" s="1">
        <f>DATEVALUE(C5429)</f>
        <v>46048</v>
      </c>
      <c r="AB5429" s="2">
        <f>MONTH(AA5429)</f>
        <v>1</v>
      </c>
      <c r="AC5429" s="2">
        <f>YEAR(AA5429)</f>
        <v>2026</v>
      </c>
      <c r="AD5429" s="2" t="str">
        <f>IFERROR(VLOOKUP(A5429,'Aux Área'!$A$4:$B$123,2,0),"-")</f>
        <v>OPERAÇÃO</v>
      </c>
    </row>
    <row r="5430" spans="1:30" x14ac:dyDescent="0.3">
      <c r="A5430" t="s">
        <v>76</v>
      </c>
      <c r="B5430" t="s">
        <v>380</v>
      </c>
      <c r="C5430" t="s">
        <v>8624</v>
      </c>
      <c r="D5430" t="s">
        <v>382</v>
      </c>
      <c r="E5430" t="s">
        <v>383</v>
      </c>
      <c r="F5430" t="s">
        <v>77</v>
      </c>
      <c r="G5430" t="s">
        <v>35</v>
      </c>
      <c r="H5430" t="s">
        <v>36</v>
      </c>
      <c r="I5430" t="s">
        <v>37</v>
      </c>
      <c r="J5430" t="s">
        <v>627</v>
      </c>
      <c r="K5430" t="s">
        <v>628</v>
      </c>
      <c r="L5430" t="s">
        <v>84</v>
      </c>
      <c r="M5430" t="s">
        <v>38</v>
      </c>
      <c r="N5430" t="s">
        <v>39</v>
      </c>
      <c r="O5430" s="23">
        <v>312</v>
      </c>
      <c r="P5430" s="9">
        <v>0.96</v>
      </c>
      <c r="Q5430" t="s">
        <v>40</v>
      </c>
      <c r="R5430">
        <v>53617</v>
      </c>
      <c r="S5430" s="9">
        <v>324.7</v>
      </c>
      <c r="T5430" s="26">
        <v>0.53900000000000003</v>
      </c>
      <c r="U5430" s="8">
        <v>175.01</v>
      </c>
      <c r="V5430" t="s">
        <v>8625</v>
      </c>
      <c r="W5430" t="s">
        <v>2007</v>
      </c>
      <c r="X5430" t="s">
        <v>42</v>
      </c>
      <c r="Y5430" t="s">
        <v>1740</v>
      </c>
      <c r="AA5430" s="1">
        <f>DATEVALUE(C5430)</f>
        <v>46048</v>
      </c>
      <c r="AB5430" s="2">
        <f>MONTH(AA5430)</f>
        <v>1</v>
      </c>
      <c r="AC5430" s="2">
        <f>YEAR(AA5430)</f>
        <v>2026</v>
      </c>
      <c r="AD5430" s="2" t="str">
        <f>IFERROR(VLOOKUP(A5430,'Aux Área'!$A$4:$B$123,2,0),"-")</f>
        <v>QSMS</v>
      </c>
    </row>
    <row r="5431" spans="1:30" x14ac:dyDescent="0.3">
      <c r="A5431" t="s">
        <v>2282</v>
      </c>
      <c r="B5431" t="s">
        <v>4679</v>
      </c>
      <c r="C5431" t="s">
        <v>8626</v>
      </c>
      <c r="D5431" t="s">
        <v>3162</v>
      </c>
      <c r="E5431" t="s">
        <v>3163</v>
      </c>
      <c r="F5431" t="s">
        <v>2285</v>
      </c>
      <c r="G5431" t="s">
        <v>1135</v>
      </c>
      <c r="H5431" t="s">
        <v>2275</v>
      </c>
      <c r="I5431" t="s">
        <v>1497</v>
      </c>
      <c r="J5431" t="s">
        <v>165</v>
      </c>
      <c r="K5431" t="s">
        <v>166</v>
      </c>
      <c r="L5431" t="s">
        <v>167</v>
      </c>
      <c r="M5431" t="s">
        <v>38</v>
      </c>
      <c r="N5431" t="s">
        <v>39</v>
      </c>
      <c r="O5431" s="23">
        <v>202</v>
      </c>
      <c r="P5431" s="9">
        <v>9.4</v>
      </c>
      <c r="Q5431" t="s">
        <v>40</v>
      </c>
      <c r="R5431">
        <v>76459</v>
      </c>
      <c r="S5431" s="9">
        <v>21.5</v>
      </c>
      <c r="T5431" s="26">
        <v>4.7919999999999998</v>
      </c>
      <c r="U5431" s="8">
        <v>103.02</v>
      </c>
      <c r="V5431" t="s">
        <v>112</v>
      </c>
      <c r="W5431" t="s">
        <v>2276</v>
      </c>
      <c r="X5431" t="s">
        <v>42</v>
      </c>
      <c r="Y5431" t="s">
        <v>2277</v>
      </c>
      <c r="AA5431" s="1">
        <f>DATEVALUE(C5431)</f>
        <v>46048</v>
      </c>
      <c r="AB5431" s="2">
        <f>MONTH(AA5431)</f>
        <v>1</v>
      </c>
      <c r="AC5431" s="2">
        <f>YEAR(AA5431)</f>
        <v>2026</v>
      </c>
      <c r="AD5431" s="2" t="str">
        <f>IFERROR(VLOOKUP(A5431,'Aux Área'!$A$4:$B$123,2,0),"-")</f>
        <v>INSPEÇÃO</v>
      </c>
    </row>
    <row r="5432" spans="1:30" x14ac:dyDescent="0.3">
      <c r="A5432" t="s">
        <v>2488</v>
      </c>
      <c r="B5432" t="s">
        <v>2489</v>
      </c>
      <c r="C5432" t="s">
        <v>8627</v>
      </c>
      <c r="D5432" t="s">
        <v>8628</v>
      </c>
      <c r="E5432" t="s">
        <v>8629</v>
      </c>
      <c r="F5432" t="s">
        <v>2491</v>
      </c>
      <c r="G5432" t="s">
        <v>659</v>
      </c>
      <c r="H5432" t="s">
        <v>2215</v>
      </c>
      <c r="I5432" t="s">
        <v>667</v>
      </c>
      <c r="J5432" t="s">
        <v>165</v>
      </c>
      <c r="K5432" t="s">
        <v>166</v>
      </c>
      <c r="L5432" t="s">
        <v>167</v>
      </c>
      <c r="M5432" t="s">
        <v>38</v>
      </c>
      <c r="N5432" t="s">
        <v>668</v>
      </c>
      <c r="O5432" s="23">
        <v>164</v>
      </c>
      <c r="P5432" s="9">
        <v>4.82</v>
      </c>
      <c r="Q5432" t="s">
        <v>40</v>
      </c>
      <c r="R5432">
        <v>5237</v>
      </c>
      <c r="S5432" s="9">
        <v>34.020000000000003</v>
      </c>
      <c r="T5432" s="26">
        <v>6.24</v>
      </c>
      <c r="U5432" s="8">
        <v>212.28</v>
      </c>
      <c r="V5432" t="s">
        <v>112</v>
      </c>
      <c r="W5432" t="s">
        <v>2007</v>
      </c>
      <c r="X5432" t="s">
        <v>42</v>
      </c>
      <c r="Y5432" t="s">
        <v>1740</v>
      </c>
      <c r="AA5432" s="1">
        <f>DATEVALUE(C5432)</f>
        <v>46048</v>
      </c>
      <c r="AB5432" s="2">
        <f>MONTH(AA5432)</f>
        <v>1</v>
      </c>
      <c r="AC5432" s="2">
        <f>YEAR(AA5432)</f>
        <v>2026</v>
      </c>
      <c r="AD5432" s="2" t="str">
        <f>IFERROR(VLOOKUP(A5432,'Aux Área'!$A$4:$B$123,2,0),"-")</f>
        <v>APH</v>
      </c>
    </row>
    <row r="5433" spans="1:30" x14ac:dyDescent="0.3">
      <c r="A5433" t="s">
        <v>2664</v>
      </c>
      <c r="C5433" t="s">
        <v>15715</v>
      </c>
      <c r="F5433" t="s">
        <v>2667</v>
      </c>
      <c r="K5433" t="s">
        <v>242</v>
      </c>
      <c r="N5433" t="s">
        <v>15690</v>
      </c>
      <c r="O5433" t="s">
        <v>15244</v>
      </c>
      <c r="P5433" s="9" t="s">
        <v>15244</v>
      </c>
      <c r="Q5433" t="s">
        <v>40</v>
      </c>
      <c r="R5433" t="s">
        <v>15244</v>
      </c>
      <c r="S5433">
        <v>4.01</v>
      </c>
      <c r="U5433" s="8">
        <v>15.99</v>
      </c>
      <c r="AA5433" s="1">
        <f>IFERROR(DATEVALUE(C5433),"-")</f>
        <v>46048</v>
      </c>
      <c r="AB5433" s="2">
        <f>IFERROR(MONTH(AA5433),"-")</f>
        <v>1</v>
      </c>
      <c r="AC5433" s="2">
        <f>IFERROR(YEAR(AA5433),"-")</f>
        <v>2026</v>
      </c>
      <c r="AD5433" s="2" t="str">
        <f>IFERROR(VLOOKUP(A5433,'Aux Área'!$A$4:$B$123,2,0),"-")</f>
        <v>APH</v>
      </c>
    </row>
    <row r="5434" spans="1:30" x14ac:dyDescent="0.3">
      <c r="A5434" t="s">
        <v>70</v>
      </c>
      <c r="B5434" t="s">
        <v>272</v>
      </c>
      <c r="C5434" t="s">
        <v>8630</v>
      </c>
      <c r="D5434" t="s">
        <v>460</v>
      </c>
      <c r="E5434" t="s">
        <v>461</v>
      </c>
      <c r="F5434" t="s">
        <v>71</v>
      </c>
      <c r="G5434" t="s">
        <v>35</v>
      </c>
      <c r="H5434" t="s">
        <v>36</v>
      </c>
      <c r="I5434" t="s">
        <v>37</v>
      </c>
      <c r="J5434" t="s">
        <v>147</v>
      </c>
      <c r="K5434" t="s">
        <v>148</v>
      </c>
      <c r="L5434" t="s">
        <v>84</v>
      </c>
      <c r="M5434" t="s">
        <v>38</v>
      </c>
      <c r="N5434" t="s">
        <v>39</v>
      </c>
      <c r="O5434" s="23">
        <v>409</v>
      </c>
      <c r="P5434" s="9">
        <v>9.3800000000000008</v>
      </c>
      <c r="Q5434" t="s">
        <v>40</v>
      </c>
      <c r="R5434">
        <v>12901</v>
      </c>
      <c r="S5434" s="9">
        <v>43.62</v>
      </c>
      <c r="T5434" s="26">
        <v>5.27</v>
      </c>
      <c r="U5434" s="8">
        <v>229.88</v>
      </c>
      <c r="V5434" t="s">
        <v>246</v>
      </c>
      <c r="W5434" t="s">
        <v>2007</v>
      </c>
      <c r="X5434" t="s">
        <v>42</v>
      </c>
      <c r="Y5434" t="s">
        <v>1740</v>
      </c>
      <c r="AA5434" s="1">
        <f>DATEVALUE(C5434)</f>
        <v>46048</v>
      </c>
      <c r="AB5434" s="2">
        <f>MONTH(AA5434)</f>
        <v>1</v>
      </c>
      <c r="AC5434" s="2">
        <f>YEAR(AA5434)</f>
        <v>2026</v>
      </c>
      <c r="AD5434" s="2" t="str">
        <f>IFERROR(VLOOKUP(A5434,'Aux Área'!$A$4:$B$123,2,0),"-")</f>
        <v>QSMS</v>
      </c>
    </row>
    <row r="5435" spans="1:30" x14ac:dyDescent="0.3">
      <c r="A5435" t="s">
        <v>2016</v>
      </c>
      <c r="B5435" t="s">
        <v>2017</v>
      </c>
      <c r="C5435" t="s">
        <v>8631</v>
      </c>
      <c r="D5435" t="s">
        <v>3609</v>
      </c>
      <c r="E5435" t="s">
        <v>3610</v>
      </c>
      <c r="F5435" t="s">
        <v>2019</v>
      </c>
      <c r="G5435" t="s">
        <v>1495</v>
      </c>
      <c r="H5435" t="s">
        <v>2020</v>
      </c>
      <c r="I5435" t="s">
        <v>2021</v>
      </c>
      <c r="J5435" t="s">
        <v>275</v>
      </c>
      <c r="K5435" t="s">
        <v>276</v>
      </c>
      <c r="L5435" t="s">
        <v>124</v>
      </c>
      <c r="M5435" t="s">
        <v>38</v>
      </c>
      <c r="N5435" t="s">
        <v>668</v>
      </c>
      <c r="O5435" s="23">
        <v>669</v>
      </c>
      <c r="P5435" s="9">
        <v>2.16</v>
      </c>
      <c r="Q5435" t="s">
        <v>40</v>
      </c>
      <c r="R5435">
        <v>8013</v>
      </c>
      <c r="S5435" s="9">
        <v>310</v>
      </c>
      <c r="T5435" s="26">
        <v>7.45</v>
      </c>
      <c r="U5435" s="8">
        <v>2309.5</v>
      </c>
      <c r="V5435" t="s">
        <v>8632</v>
      </c>
      <c r="W5435" t="s">
        <v>1985</v>
      </c>
      <c r="X5435" t="s">
        <v>42</v>
      </c>
      <c r="Y5435" t="s">
        <v>1986</v>
      </c>
      <c r="AA5435" s="1">
        <f>DATEVALUE(C5435)</f>
        <v>46048</v>
      </c>
      <c r="AB5435" s="2">
        <f>MONTH(AA5435)</f>
        <v>1</v>
      </c>
      <c r="AC5435" s="2">
        <f>YEAR(AA5435)</f>
        <v>2026</v>
      </c>
      <c r="AD5435" s="2" t="str">
        <f>IFERROR(VLOOKUP(A5435,'Aux Área'!$A$4:$B$123,2,0),"-")</f>
        <v>PESADOS</v>
      </c>
    </row>
    <row r="5436" spans="1:30" x14ac:dyDescent="0.3">
      <c r="A5436" t="s">
        <v>2016</v>
      </c>
      <c r="C5436" t="s">
        <v>15800</v>
      </c>
      <c r="F5436" t="s">
        <v>2019</v>
      </c>
      <c r="K5436" t="s">
        <v>276</v>
      </c>
      <c r="N5436" t="s">
        <v>15690</v>
      </c>
      <c r="O5436" t="s">
        <v>15244</v>
      </c>
      <c r="P5436" s="9" t="s">
        <v>15244</v>
      </c>
      <c r="Q5436" t="s">
        <v>40</v>
      </c>
      <c r="R5436" t="s">
        <v>15244</v>
      </c>
      <c r="S5436">
        <v>13.03</v>
      </c>
      <c r="U5436" s="8">
        <v>49.39</v>
      </c>
      <c r="AA5436" s="1">
        <f>IFERROR(DATEVALUE(C5436),"-")</f>
        <v>46048</v>
      </c>
      <c r="AB5436" s="2">
        <f>IFERROR(MONTH(AA5436),"-")</f>
        <v>1</v>
      </c>
      <c r="AC5436" s="2">
        <f>IFERROR(YEAR(AA5436),"-")</f>
        <v>2026</v>
      </c>
      <c r="AD5436" s="2" t="str">
        <f>IFERROR(VLOOKUP(A5436,'Aux Área'!$A$4:$B$123,2,0),"-")</f>
        <v>PESADOS</v>
      </c>
    </row>
    <row r="5437" spans="1:30" x14ac:dyDescent="0.3">
      <c r="A5437" t="s">
        <v>52</v>
      </c>
      <c r="B5437" t="s">
        <v>1449</v>
      </c>
      <c r="C5437" t="s">
        <v>8633</v>
      </c>
      <c r="D5437" t="s">
        <v>3205</v>
      </c>
      <c r="E5437" t="s">
        <v>3206</v>
      </c>
      <c r="F5437" t="s">
        <v>53</v>
      </c>
      <c r="G5437" t="s">
        <v>35</v>
      </c>
      <c r="H5437" t="s">
        <v>36</v>
      </c>
      <c r="I5437" t="s">
        <v>37</v>
      </c>
      <c r="J5437" t="s">
        <v>122</v>
      </c>
      <c r="K5437" t="s">
        <v>123</v>
      </c>
      <c r="L5437" t="s">
        <v>124</v>
      </c>
      <c r="M5437" t="s">
        <v>38</v>
      </c>
      <c r="N5437" t="s">
        <v>39</v>
      </c>
      <c r="O5437" s="23">
        <v>71</v>
      </c>
      <c r="P5437" s="9">
        <v>3.55</v>
      </c>
      <c r="Q5437" t="s">
        <v>40</v>
      </c>
      <c r="R5437">
        <v>49860</v>
      </c>
      <c r="S5437" s="9">
        <v>20.02</v>
      </c>
      <c r="T5437" s="26">
        <v>5.09</v>
      </c>
      <c r="U5437" s="8">
        <v>101.9</v>
      </c>
      <c r="V5437" t="s">
        <v>246</v>
      </c>
      <c r="W5437" t="s">
        <v>2007</v>
      </c>
      <c r="X5437" t="s">
        <v>42</v>
      </c>
      <c r="Y5437" t="s">
        <v>1740</v>
      </c>
      <c r="AA5437" s="1">
        <f t="shared" ref="AA5437:AA5465" si="658">DATEVALUE(C5437)</f>
        <v>46048</v>
      </c>
      <c r="AB5437" s="2">
        <f t="shared" ref="AB5437:AB5465" si="659">MONTH(AA5437)</f>
        <v>1</v>
      </c>
      <c r="AC5437" s="2">
        <f t="shared" ref="AC5437:AC5465" si="660">YEAR(AA5437)</f>
        <v>2026</v>
      </c>
      <c r="AD5437" s="2" t="str">
        <f>IFERROR(VLOOKUP(A5437,'Aux Área'!$A$4:$B$123,2,0),"-")</f>
        <v>OPERAÇÃO</v>
      </c>
    </row>
    <row r="5438" spans="1:30" x14ac:dyDescent="0.3">
      <c r="A5438" t="s">
        <v>5620</v>
      </c>
      <c r="B5438" t="s">
        <v>2315</v>
      </c>
      <c r="C5438" t="s">
        <v>8634</v>
      </c>
      <c r="D5438" t="s">
        <v>5160</v>
      </c>
      <c r="E5438" t="s">
        <v>5161</v>
      </c>
      <c r="F5438" t="s">
        <v>6208</v>
      </c>
      <c r="G5438" t="s">
        <v>1135</v>
      </c>
      <c r="H5438" t="s">
        <v>5545</v>
      </c>
      <c r="I5438" t="s">
        <v>839</v>
      </c>
      <c r="J5438" t="s">
        <v>188</v>
      </c>
      <c r="K5438" t="s">
        <v>189</v>
      </c>
      <c r="L5438" t="s">
        <v>190</v>
      </c>
      <c r="M5438" t="s">
        <v>38</v>
      </c>
      <c r="N5438" t="s">
        <v>39</v>
      </c>
      <c r="O5438" s="23">
        <v>325</v>
      </c>
      <c r="P5438" s="9">
        <v>9.41</v>
      </c>
      <c r="Q5438" t="s">
        <v>40</v>
      </c>
      <c r="R5438">
        <v>14918</v>
      </c>
      <c r="S5438" s="9">
        <v>34.520000000000003</v>
      </c>
      <c r="T5438" s="26">
        <v>4.99</v>
      </c>
      <c r="U5438" s="8">
        <v>172.25</v>
      </c>
      <c r="V5438" t="s">
        <v>41</v>
      </c>
      <c r="W5438" t="s">
        <v>2276</v>
      </c>
      <c r="X5438" t="s">
        <v>42</v>
      </c>
      <c r="Y5438" t="s">
        <v>2277</v>
      </c>
      <c r="AA5438" s="1">
        <f t="shared" si="658"/>
        <v>46048</v>
      </c>
      <c r="AB5438" s="2">
        <f t="shared" si="659"/>
        <v>1</v>
      </c>
      <c r="AC5438" s="2">
        <f t="shared" si="660"/>
        <v>2026</v>
      </c>
      <c r="AD5438" s="2" t="str">
        <f>IFERROR(VLOOKUP(A5438,'Aux Área'!$A$4:$B$123,2,0),"-")</f>
        <v>INSPEÇÃO</v>
      </c>
    </row>
    <row r="5439" spans="1:30" x14ac:dyDescent="0.3">
      <c r="A5439" t="s">
        <v>2278</v>
      </c>
      <c r="B5439" t="s">
        <v>4664</v>
      </c>
      <c r="C5439" t="s">
        <v>8635</v>
      </c>
      <c r="D5439" t="s">
        <v>3310</v>
      </c>
      <c r="E5439" t="s">
        <v>3311</v>
      </c>
      <c r="F5439" t="s">
        <v>2281</v>
      </c>
      <c r="G5439" t="s">
        <v>1135</v>
      </c>
      <c r="H5439" t="s">
        <v>2275</v>
      </c>
      <c r="I5439" t="s">
        <v>1497</v>
      </c>
      <c r="J5439" t="s">
        <v>169</v>
      </c>
      <c r="K5439" t="s">
        <v>170</v>
      </c>
      <c r="L5439" t="s">
        <v>124</v>
      </c>
      <c r="M5439" t="s">
        <v>38</v>
      </c>
      <c r="N5439" t="s">
        <v>39</v>
      </c>
      <c r="O5439" s="23">
        <v>220</v>
      </c>
      <c r="P5439" s="9">
        <v>8.8000000000000007</v>
      </c>
      <c r="Q5439" t="s">
        <v>40</v>
      </c>
      <c r="R5439">
        <v>91332</v>
      </c>
      <c r="S5439" s="9">
        <v>25</v>
      </c>
      <c r="T5439" s="26">
        <v>4.8899999999999997</v>
      </c>
      <c r="U5439" s="8">
        <v>122.25</v>
      </c>
      <c r="V5439" t="s">
        <v>41</v>
      </c>
      <c r="W5439" t="s">
        <v>2276</v>
      </c>
      <c r="X5439" t="s">
        <v>42</v>
      </c>
      <c r="Y5439" t="s">
        <v>2277</v>
      </c>
      <c r="AA5439" s="1">
        <f t="shared" si="658"/>
        <v>46048</v>
      </c>
      <c r="AB5439" s="2">
        <f t="shared" si="659"/>
        <v>1</v>
      </c>
      <c r="AC5439" s="2">
        <f t="shared" si="660"/>
        <v>2026</v>
      </c>
      <c r="AD5439" s="2" t="str">
        <f>IFERROR(VLOOKUP(A5439,'Aux Área'!$A$4:$B$123,2,0),"-")</f>
        <v>INSPEÇÃO</v>
      </c>
    </row>
    <row r="5440" spans="1:30" x14ac:dyDescent="0.3">
      <c r="A5440" t="s">
        <v>2041</v>
      </c>
      <c r="B5440" t="s">
        <v>2042</v>
      </c>
      <c r="C5440" t="s">
        <v>8636</v>
      </c>
      <c r="D5440" t="s">
        <v>1297</v>
      </c>
      <c r="E5440" t="s">
        <v>2221</v>
      </c>
      <c r="F5440" t="s">
        <v>2044</v>
      </c>
      <c r="G5440" t="s">
        <v>659</v>
      </c>
      <c r="H5440" t="s">
        <v>1996</v>
      </c>
      <c r="I5440" t="s">
        <v>1997</v>
      </c>
      <c r="J5440" t="s">
        <v>231</v>
      </c>
      <c r="K5440" t="s">
        <v>232</v>
      </c>
      <c r="L5440" t="s">
        <v>217</v>
      </c>
      <c r="M5440" t="s">
        <v>38</v>
      </c>
      <c r="N5440" t="s">
        <v>668</v>
      </c>
      <c r="O5440" s="23">
        <v>290</v>
      </c>
      <c r="P5440" s="9">
        <v>5.47</v>
      </c>
      <c r="Q5440" t="s">
        <v>40</v>
      </c>
      <c r="R5440">
        <v>24486</v>
      </c>
      <c r="S5440" s="9">
        <v>53</v>
      </c>
      <c r="T5440" s="26">
        <v>5.9909999999999997</v>
      </c>
      <c r="U5440" s="8">
        <v>317.51</v>
      </c>
      <c r="V5440" t="s">
        <v>8637</v>
      </c>
      <c r="W5440" t="s">
        <v>1985</v>
      </c>
      <c r="X5440" t="s">
        <v>42</v>
      </c>
      <c r="Y5440" t="s">
        <v>1986</v>
      </c>
      <c r="AA5440" s="1">
        <f t="shared" si="658"/>
        <v>46048</v>
      </c>
      <c r="AB5440" s="2">
        <f t="shared" si="659"/>
        <v>1</v>
      </c>
      <c r="AC5440" s="2">
        <f t="shared" si="660"/>
        <v>2026</v>
      </c>
      <c r="AD5440" s="2" t="str">
        <f>IFERROR(VLOOKUP(A5440,'Aux Área'!$A$4:$B$123,2,0),"-")</f>
        <v>PESADOS</v>
      </c>
    </row>
    <row r="5441" spans="1:30" x14ac:dyDescent="0.3">
      <c r="A5441" t="s">
        <v>2638</v>
      </c>
      <c r="B5441" t="s">
        <v>4593</v>
      </c>
      <c r="C5441" t="s">
        <v>8638</v>
      </c>
      <c r="D5441" t="s">
        <v>3193</v>
      </c>
      <c r="E5441" t="s">
        <v>3194</v>
      </c>
      <c r="F5441" t="s">
        <v>2641</v>
      </c>
      <c r="G5441" t="s">
        <v>1135</v>
      </c>
      <c r="H5441" t="s">
        <v>2275</v>
      </c>
      <c r="I5441" t="s">
        <v>1497</v>
      </c>
      <c r="J5441" t="s">
        <v>370</v>
      </c>
      <c r="K5441" t="s">
        <v>371</v>
      </c>
      <c r="L5441" t="s">
        <v>124</v>
      </c>
      <c r="M5441" t="s">
        <v>38</v>
      </c>
      <c r="N5441" t="s">
        <v>39</v>
      </c>
      <c r="O5441" s="23">
        <v>505</v>
      </c>
      <c r="P5441" s="9">
        <v>11.22</v>
      </c>
      <c r="Q5441" t="s">
        <v>40</v>
      </c>
      <c r="R5441">
        <v>78773</v>
      </c>
      <c r="S5441" s="9">
        <v>44.99</v>
      </c>
      <c r="T5441" s="26">
        <v>4.9909999999999997</v>
      </c>
      <c r="U5441" s="8">
        <v>224.53</v>
      </c>
      <c r="V5441" t="s">
        <v>8639</v>
      </c>
      <c r="W5441" t="s">
        <v>2276</v>
      </c>
      <c r="X5441" t="s">
        <v>42</v>
      </c>
      <c r="Y5441" t="s">
        <v>2277</v>
      </c>
      <c r="AA5441" s="1">
        <f t="shared" si="658"/>
        <v>46049</v>
      </c>
      <c r="AB5441" s="2">
        <f t="shared" si="659"/>
        <v>1</v>
      </c>
      <c r="AC5441" s="2">
        <f t="shared" si="660"/>
        <v>2026</v>
      </c>
      <c r="AD5441" s="2" t="str">
        <f>IFERROR(VLOOKUP(A5441,'Aux Área'!$A$4:$B$123,2,0),"-")</f>
        <v>INSPEÇÃO</v>
      </c>
    </row>
    <row r="5442" spans="1:30" x14ac:dyDescent="0.3">
      <c r="A5442" t="s">
        <v>5543</v>
      </c>
      <c r="B5442" t="s">
        <v>3093</v>
      </c>
      <c r="C5442" t="s">
        <v>8640</v>
      </c>
      <c r="D5442" t="s">
        <v>391</v>
      </c>
      <c r="E5442" t="s">
        <v>392</v>
      </c>
      <c r="F5442" t="s">
        <v>6207</v>
      </c>
      <c r="G5442" t="s">
        <v>1135</v>
      </c>
      <c r="H5442" t="s">
        <v>5545</v>
      </c>
      <c r="I5442" t="s">
        <v>839</v>
      </c>
      <c r="J5442" t="s">
        <v>122</v>
      </c>
      <c r="K5442" t="s">
        <v>123</v>
      </c>
      <c r="L5442" t="s">
        <v>124</v>
      </c>
      <c r="M5442" t="s">
        <v>38</v>
      </c>
      <c r="N5442" t="s">
        <v>39</v>
      </c>
      <c r="O5442" s="23">
        <v>283</v>
      </c>
      <c r="P5442" s="9">
        <v>8.68</v>
      </c>
      <c r="Q5442" t="s">
        <v>40</v>
      </c>
      <c r="R5442">
        <v>10258</v>
      </c>
      <c r="S5442" s="9">
        <v>32.590000000000003</v>
      </c>
      <c r="T5442" s="26">
        <v>5.09</v>
      </c>
      <c r="U5442" s="8">
        <v>165.89</v>
      </c>
      <c r="V5442" t="s">
        <v>41</v>
      </c>
      <c r="W5442" t="s">
        <v>2276</v>
      </c>
      <c r="X5442" t="s">
        <v>42</v>
      </c>
      <c r="Y5442" t="s">
        <v>2277</v>
      </c>
      <c r="AA5442" s="1">
        <f t="shared" si="658"/>
        <v>46049</v>
      </c>
      <c r="AB5442" s="2">
        <f t="shared" si="659"/>
        <v>1</v>
      </c>
      <c r="AC5442" s="2">
        <f t="shared" si="660"/>
        <v>2026</v>
      </c>
      <c r="AD5442" s="2" t="str">
        <f>IFERROR(VLOOKUP(A5442,'Aux Área'!$A$4:$B$123,2,0),"-")</f>
        <v>INSPEÇÃO</v>
      </c>
    </row>
    <row r="5443" spans="1:30" x14ac:dyDescent="0.3">
      <c r="A5443" t="s">
        <v>2643</v>
      </c>
      <c r="B5443" t="s">
        <v>2307</v>
      </c>
      <c r="C5443" t="s">
        <v>8641</v>
      </c>
      <c r="D5443" t="s">
        <v>7196</v>
      </c>
      <c r="E5443" t="s">
        <v>7197</v>
      </c>
      <c r="F5443" t="s">
        <v>2646</v>
      </c>
      <c r="G5443" t="s">
        <v>1300</v>
      </c>
      <c r="H5443" t="s">
        <v>1301</v>
      </c>
      <c r="I5443" t="s">
        <v>37</v>
      </c>
      <c r="J5443" t="s">
        <v>122</v>
      </c>
      <c r="K5443" t="s">
        <v>123</v>
      </c>
      <c r="L5443" t="s">
        <v>124</v>
      </c>
      <c r="M5443" t="s">
        <v>38</v>
      </c>
      <c r="N5443" t="s">
        <v>39</v>
      </c>
      <c r="O5443" s="23">
        <v>459</v>
      </c>
      <c r="P5443" s="9">
        <v>10.42</v>
      </c>
      <c r="Q5443" t="s">
        <v>40</v>
      </c>
      <c r="R5443">
        <v>86262</v>
      </c>
      <c r="S5443" s="9">
        <v>44.05</v>
      </c>
      <c r="T5443" s="26">
        <v>5.09</v>
      </c>
      <c r="U5443" s="8">
        <v>224.21</v>
      </c>
      <c r="V5443" t="s">
        <v>41</v>
      </c>
      <c r="W5443" t="s">
        <v>2276</v>
      </c>
      <c r="X5443" t="s">
        <v>42</v>
      </c>
      <c r="Y5443" t="s">
        <v>2277</v>
      </c>
      <c r="AA5443" s="1">
        <f t="shared" si="658"/>
        <v>46049</v>
      </c>
      <c r="AB5443" s="2">
        <f t="shared" si="659"/>
        <v>1</v>
      </c>
      <c r="AC5443" s="2">
        <f t="shared" si="660"/>
        <v>2026</v>
      </c>
      <c r="AD5443" s="2" t="str">
        <f>IFERROR(VLOOKUP(A5443,'Aux Área'!$A$4:$B$123,2,0),"-")</f>
        <v>INSPEÇÃO</v>
      </c>
    </row>
    <row r="5444" spans="1:30" x14ac:dyDescent="0.3">
      <c r="A5444" t="s">
        <v>2306</v>
      </c>
      <c r="B5444" t="s">
        <v>4613</v>
      </c>
      <c r="C5444" t="s">
        <v>8642</v>
      </c>
      <c r="D5444" t="s">
        <v>7488</v>
      </c>
      <c r="E5444" t="s">
        <v>7489</v>
      </c>
      <c r="F5444" t="s">
        <v>2309</v>
      </c>
      <c r="G5444" t="s">
        <v>1135</v>
      </c>
      <c r="H5444" t="s">
        <v>2275</v>
      </c>
      <c r="I5444" t="s">
        <v>1497</v>
      </c>
      <c r="J5444" t="s">
        <v>89</v>
      </c>
      <c r="K5444" t="s">
        <v>90</v>
      </c>
      <c r="L5444" t="s">
        <v>91</v>
      </c>
      <c r="M5444" t="s">
        <v>38</v>
      </c>
      <c r="N5444" t="s">
        <v>39</v>
      </c>
      <c r="O5444" s="23">
        <v>370</v>
      </c>
      <c r="P5444" s="9">
        <v>10.02</v>
      </c>
      <c r="Q5444" t="s">
        <v>40</v>
      </c>
      <c r="R5444">
        <v>84162</v>
      </c>
      <c r="S5444" s="9">
        <v>36.93</v>
      </c>
      <c r="T5444" s="26">
        <v>5.09</v>
      </c>
      <c r="U5444" s="8">
        <v>187.97</v>
      </c>
      <c r="V5444" t="s">
        <v>8643</v>
      </c>
      <c r="W5444" t="s">
        <v>2276</v>
      </c>
      <c r="X5444" t="s">
        <v>42</v>
      </c>
      <c r="Y5444" t="s">
        <v>2277</v>
      </c>
      <c r="AA5444" s="1">
        <f t="shared" si="658"/>
        <v>46049</v>
      </c>
      <c r="AB5444" s="2">
        <f t="shared" si="659"/>
        <v>1</v>
      </c>
      <c r="AC5444" s="2">
        <f t="shared" si="660"/>
        <v>2026</v>
      </c>
      <c r="AD5444" s="2" t="str">
        <f>IFERROR(VLOOKUP(A5444,'Aux Área'!$A$4:$B$123,2,0),"-")</f>
        <v>INSPEÇÃO</v>
      </c>
    </row>
    <row r="5445" spans="1:30" x14ac:dyDescent="0.3">
      <c r="A5445" t="s">
        <v>2282</v>
      </c>
      <c r="B5445" t="s">
        <v>4679</v>
      </c>
      <c r="C5445" t="s">
        <v>8644</v>
      </c>
      <c r="D5445" t="s">
        <v>3208</v>
      </c>
      <c r="E5445" t="s">
        <v>3209</v>
      </c>
      <c r="F5445" t="s">
        <v>2285</v>
      </c>
      <c r="G5445" t="s">
        <v>1135</v>
      </c>
      <c r="H5445" t="s">
        <v>2275</v>
      </c>
      <c r="I5445" t="s">
        <v>1497</v>
      </c>
      <c r="J5445" t="s">
        <v>1681</v>
      </c>
      <c r="K5445" t="s">
        <v>1682</v>
      </c>
      <c r="L5445" t="s">
        <v>141</v>
      </c>
      <c r="M5445" t="s">
        <v>38</v>
      </c>
      <c r="N5445" t="s">
        <v>39</v>
      </c>
      <c r="O5445" s="23">
        <v>360</v>
      </c>
      <c r="P5445" s="9">
        <v>10.99</v>
      </c>
      <c r="Q5445" t="s">
        <v>40</v>
      </c>
      <c r="R5445">
        <v>76819</v>
      </c>
      <c r="S5445" s="9">
        <v>32.76</v>
      </c>
      <c r="T5445" s="26">
        <v>4.6399999999999997</v>
      </c>
      <c r="U5445" s="8">
        <v>152.01</v>
      </c>
      <c r="V5445" t="s">
        <v>41</v>
      </c>
      <c r="W5445" t="s">
        <v>2276</v>
      </c>
      <c r="X5445" t="s">
        <v>42</v>
      </c>
      <c r="Y5445" t="s">
        <v>2277</v>
      </c>
      <c r="AA5445" s="1">
        <f t="shared" si="658"/>
        <v>46049</v>
      </c>
      <c r="AB5445" s="2">
        <f t="shared" si="659"/>
        <v>1</v>
      </c>
      <c r="AC5445" s="2">
        <f t="shared" si="660"/>
        <v>2026</v>
      </c>
      <c r="AD5445" s="2" t="str">
        <f>IFERROR(VLOOKUP(A5445,'Aux Área'!$A$4:$B$123,2,0),"-")</f>
        <v>INSPEÇÃO</v>
      </c>
    </row>
    <row r="5446" spans="1:30" x14ac:dyDescent="0.3">
      <c r="A5446" t="s">
        <v>2278</v>
      </c>
      <c r="B5446" t="s">
        <v>4664</v>
      </c>
      <c r="C5446" t="s">
        <v>8645</v>
      </c>
      <c r="D5446" t="s">
        <v>3310</v>
      </c>
      <c r="E5446" t="s">
        <v>3311</v>
      </c>
      <c r="F5446" t="s">
        <v>2281</v>
      </c>
      <c r="G5446" t="s">
        <v>1135</v>
      </c>
      <c r="H5446" t="s">
        <v>2275</v>
      </c>
      <c r="I5446" t="s">
        <v>1497</v>
      </c>
      <c r="J5446" t="s">
        <v>169</v>
      </c>
      <c r="K5446" t="s">
        <v>170</v>
      </c>
      <c r="L5446" t="s">
        <v>124</v>
      </c>
      <c r="M5446" t="s">
        <v>38</v>
      </c>
      <c r="N5446" t="s">
        <v>39</v>
      </c>
      <c r="O5446" s="23">
        <v>473</v>
      </c>
      <c r="P5446" s="9">
        <v>10.36</v>
      </c>
      <c r="Q5446" t="s">
        <v>40</v>
      </c>
      <c r="R5446">
        <v>91805</v>
      </c>
      <c r="S5446" s="9">
        <v>45.65</v>
      </c>
      <c r="T5446" s="26">
        <v>4.8899999999999997</v>
      </c>
      <c r="U5446" s="8">
        <v>223.23</v>
      </c>
      <c r="V5446" t="s">
        <v>41</v>
      </c>
      <c r="W5446" t="s">
        <v>2276</v>
      </c>
      <c r="X5446" t="s">
        <v>42</v>
      </c>
      <c r="Y5446" t="s">
        <v>2277</v>
      </c>
      <c r="AA5446" s="1">
        <f t="shared" si="658"/>
        <v>46049</v>
      </c>
      <c r="AB5446" s="2">
        <f t="shared" si="659"/>
        <v>1</v>
      </c>
      <c r="AC5446" s="2">
        <f t="shared" si="660"/>
        <v>2026</v>
      </c>
      <c r="AD5446" s="2" t="str">
        <f>IFERROR(VLOOKUP(A5446,'Aux Área'!$A$4:$B$123,2,0),"-")</f>
        <v>INSPEÇÃO</v>
      </c>
    </row>
    <row r="5447" spans="1:30" x14ac:dyDescent="0.3">
      <c r="A5447" t="s">
        <v>52</v>
      </c>
      <c r="B5447" t="s">
        <v>1449</v>
      </c>
      <c r="C5447" t="s">
        <v>8646</v>
      </c>
      <c r="D5447" t="s">
        <v>3205</v>
      </c>
      <c r="E5447" t="s">
        <v>3206</v>
      </c>
      <c r="F5447" t="s">
        <v>53</v>
      </c>
      <c r="G5447" t="s">
        <v>35</v>
      </c>
      <c r="H5447" t="s">
        <v>36</v>
      </c>
      <c r="I5447" t="s">
        <v>37</v>
      </c>
      <c r="J5447" t="s">
        <v>370</v>
      </c>
      <c r="K5447" t="s">
        <v>371</v>
      </c>
      <c r="L5447" t="s">
        <v>124</v>
      </c>
      <c r="M5447" t="s">
        <v>38</v>
      </c>
      <c r="N5447" t="s">
        <v>39</v>
      </c>
      <c r="O5447" s="23">
        <v>395</v>
      </c>
      <c r="P5447" s="9">
        <v>8.9600000000000009</v>
      </c>
      <c r="Q5447" t="s">
        <v>40</v>
      </c>
      <c r="R5447">
        <v>50255</v>
      </c>
      <c r="S5447" s="9">
        <v>44.09</v>
      </c>
      <c r="T5447" s="26">
        <v>4.99</v>
      </c>
      <c r="U5447" s="8">
        <v>220.02</v>
      </c>
      <c r="V5447" t="s">
        <v>8647</v>
      </c>
      <c r="W5447" t="s">
        <v>2007</v>
      </c>
      <c r="X5447" t="s">
        <v>42</v>
      </c>
      <c r="Y5447" t="s">
        <v>1740</v>
      </c>
      <c r="AA5447" s="1">
        <f t="shared" si="658"/>
        <v>46049</v>
      </c>
      <c r="AB5447" s="2">
        <f t="shared" si="659"/>
        <v>1</v>
      </c>
      <c r="AC5447" s="2">
        <f t="shared" si="660"/>
        <v>2026</v>
      </c>
      <c r="AD5447" s="2" t="str">
        <f>IFERROR(VLOOKUP(A5447,'Aux Área'!$A$4:$B$123,2,0),"-")</f>
        <v>OPERAÇÃO</v>
      </c>
    </row>
    <row r="5448" spans="1:30" x14ac:dyDescent="0.3">
      <c r="A5448" t="s">
        <v>2260</v>
      </c>
      <c r="B5448" t="s">
        <v>113</v>
      </c>
      <c r="C5448" t="s">
        <v>8648</v>
      </c>
      <c r="D5448" t="s">
        <v>3005</v>
      </c>
      <c r="E5448" t="s">
        <v>3006</v>
      </c>
      <c r="F5448" t="s">
        <v>2262</v>
      </c>
      <c r="G5448" t="s">
        <v>35</v>
      </c>
      <c r="H5448" t="s">
        <v>2263</v>
      </c>
      <c r="I5448" t="s">
        <v>2186</v>
      </c>
      <c r="J5448" t="s">
        <v>1681</v>
      </c>
      <c r="K5448" t="s">
        <v>1682</v>
      </c>
      <c r="L5448" t="s">
        <v>141</v>
      </c>
      <c r="M5448" t="s">
        <v>38</v>
      </c>
      <c r="N5448" t="s">
        <v>668</v>
      </c>
      <c r="O5448" s="23">
        <v>831</v>
      </c>
      <c r="P5448" s="9">
        <v>15.41</v>
      </c>
      <c r="Q5448" t="s">
        <v>40</v>
      </c>
      <c r="R5448">
        <v>75051</v>
      </c>
      <c r="S5448" s="9">
        <v>53.94</v>
      </c>
      <c r="T5448" s="26">
        <v>6.49</v>
      </c>
      <c r="U5448" s="8">
        <v>350.08</v>
      </c>
      <c r="V5448" t="s">
        <v>41</v>
      </c>
      <c r="W5448" t="s">
        <v>2007</v>
      </c>
      <c r="X5448" t="s">
        <v>42</v>
      </c>
      <c r="Y5448" t="s">
        <v>1740</v>
      </c>
      <c r="AA5448" s="1">
        <f t="shared" si="658"/>
        <v>46049</v>
      </c>
      <c r="AB5448" s="2">
        <f t="shared" si="659"/>
        <v>1</v>
      </c>
      <c r="AC5448" s="2">
        <f t="shared" si="660"/>
        <v>2026</v>
      </c>
      <c r="AD5448" s="2" t="str">
        <f>IFERROR(VLOOKUP(A5448,'Aux Área'!$A$4:$B$123,2,0),"-")</f>
        <v>INSPEÇÃO</v>
      </c>
    </row>
    <row r="5449" spans="1:30" x14ac:dyDescent="0.3">
      <c r="A5449" t="s">
        <v>58</v>
      </c>
      <c r="B5449" t="s">
        <v>250</v>
      </c>
      <c r="C5449" t="s">
        <v>8649</v>
      </c>
      <c r="D5449" t="s">
        <v>87</v>
      </c>
      <c r="E5449" t="s">
        <v>88</v>
      </c>
      <c r="F5449" t="s">
        <v>59</v>
      </c>
      <c r="G5449" t="s">
        <v>35</v>
      </c>
      <c r="H5449" t="s">
        <v>36</v>
      </c>
      <c r="I5449" t="s">
        <v>37</v>
      </c>
      <c r="J5449" t="s">
        <v>526</v>
      </c>
      <c r="K5449" t="s">
        <v>527</v>
      </c>
      <c r="L5449" t="s">
        <v>124</v>
      </c>
      <c r="M5449" t="s">
        <v>38</v>
      </c>
      <c r="N5449" t="s">
        <v>39</v>
      </c>
      <c r="O5449" s="23">
        <v>285</v>
      </c>
      <c r="P5449" s="9">
        <v>7.7</v>
      </c>
      <c r="Q5449" t="s">
        <v>40</v>
      </c>
      <c r="R5449">
        <v>70760</v>
      </c>
      <c r="S5449" s="9">
        <v>37.03</v>
      </c>
      <c r="T5449" s="26">
        <v>4.99</v>
      </c>
      <c r="U5449" s="8">
        <v>184.78</v>
      </c>
      <c r="V5449" t="s">
        <v>41</v>
      </c>
      <c r="W5449" t="s">
        <v>2007</v>
      </c>
      <c r="X5449" t="s">
        <v>42</v>
      </c>
      <c r="Y5449" t="s">
        <v>1740</v>
      </c>
      <c r="AA5449" s="1">
        <f t="shared" si="658"/>
        <v>46049</v>
      </c>
      <c r="AB5449" s="2">
        <f t="shared" si="659"/>
        <v>1</v>
      </c>
      <c r="AC5449" s="2">
        <f t="shared" si="660"/>
        <v>2026</v>
      </c>
      <c r="AD5449" s="2" t="str">
        <f>IFERROR(VLOOKUP(A5449,'Aux Área'!$A$4:$B$123,2,0),"-")</f>
        <v>CONSERVA</v>
      </c>
    </row>
    <row r="5450" spans="1:30" x14ac:dyDescent="0.3">
      <c r="A5450" t="s">
        <v>2691</v>
      </c>
      <c r="B5450" t="s">
        <v>2692</v>
      </c>
      <c r="C5450" t="s">
        <v>8650</v>
      </c>
      <c r="D5450" t="s">
        <v>2142</v>
      </c>
      <c r="E5450" t="s">
        <v>2143</v>
      </c>
      <c r="F5450" t="s">
        <v>5979</v>
      </c>
      <c r="G5450" t="s">
        <v>1635</v>
      </c>
      <c r="H5450" t="s">
        <v>2635</v>
      </c>
      <c r="I5450" t="s">
        <v>37</v>
      </c>
      <c r="J5450" t="s">
        <v>165</v>
      </c>
      <c r="K5450" t="s">
        <v>166</v>
      </c>
      <c r="L5450" t="s">
        <v>167</v>
      </c>
      <c r="M5450" t="s">
        <v>38</v>
      </c>
      <c r="N5450" t="s">
        <v>39</v>
      </c>
      <c r="O5450" s="23">
        <v>221</v>
      </c>
      <c r="P5450" s="9">
        <v>9.93</v>
      </c>
      <c r="Q5450" t="s">
        <v>40</v>
      </c>
      <c r="R5450">
        <v>10508</v>
      </c>
      <c r="S5450" s="9">
        <v>22.25</v>
      </c>
      <c r="T5450" s="26">
        <v>4.79</v>
      </c>
      <c r="U5450" s="8">
        <v>106.58</v>
      </c>
      <c r="V5450" t="s">
        <v>112</v>
      </c>
      <c r="W5450" t="s">
        <v>2007</v>
      </c>
      <c r="X5450" t="s">
        <v>42</v>
      </c>
      <c r="Y5450" t="s">
        <v>1740</v>
      </c>
      <c r="AA5450" s="1">
        <f t="shared" si="658"/>
        <v>46049</v>
      </c>
      <c r="AB5450" s="2">
        <f t="shared" si="659"/>
        <v>1</v>
      </c>
      <c r="AC5450" s="2">
        <f t="shared" si="660"/>
        <v>2026</v>
      </c>
      <c r="AD5450" s="2" t="str">
        <f>IFERROR(VLOOKUP(A5450,'Aux Área'!$A$4:$B$123,2,0),"-")</f>
        <v>TI</v>
      </c>
    </row>
    <row r="5451" spans="1:30" x14ac:dyDescent="0.3">
      <c r="A5451" t="s">
        <v>68</v>
      </c>
      <c r="B5451" t="s">
        <v>296</v>
      </c>
      <c r="C5451" t="s">
        <v>8651</v>
      </c>
      <c r="D5451" t="s">
        <v>2160</v>
      </c>
      <c r="E5451" t="s">
        <v>2161</v>
      </c>
      <c r="F5451" t="s">
        <v>69</v>
      </c>
      <c r="G5451" t="s">
        <v>35</v>
      </c>
      <c r="H5451" t="s">
        <v>36</v>
      </c>
      <c r="I5451" t="s">
        <v>37</v>
      </c>
      <c r="J5451" t="s">
        <v>275</v>
      </c>
      <c r="K5451" t="s">
        <v>276</v>
      </c>
      <c r="L5451" t="s">
        <v>124</v>
      </c>
      <c r="M5451" t="s">
        <v>38</v>
      </c>
      <c r="N5451" t="s">
        <v>39</v>
      </c>
      <c r="O5451" s="23">
        <v>287</v>
      </c>
      <c r="P5451" s="9">
        <v>11.61</v>
      </c>
      <c r="Q5451" t="s">
        <v>40</v>
      </c>
      <c r="R5451">
        <v>36883</v>
      </c>
      <c r="S5451" s="9">
        <v>24.71</v>
      </c>
      <c r="T5451" s="26">
        <v>4.79</v>
      </c>
      <c r="U5451" s="8">
        <v>118.36</v>
      </c>
      <c r="V5451" t="s">
        <v>8652</v>
      </c>
      <c r="W5451" t="s">
        <v>2007</v>
      </c>
      <c r="X5451" t="s">
        <v>42</v>
      </c>
      <c r="Y5451" t="s">
        <v>1740</v>
      </c>
      <c r="AA5451" s="1">
        <f t="shared" si="658"/>
        <v>46049</v>
      </c>
      <c r="AB5451" s="2">
        <f t="shared" si="659"/>
        <v>1</v>
      </c>
      <c r="AC5451" s="2">
        <f t="shared" si="660"/>
        <v>2026</v>
      </c>
      <c r="AD5451" s="2" t="str">
        <f>IFERROR(VLOOKUP(A5451,'Aux Área'!$A$4:$B$123,2,0),"-")</f>
        <v>OPERAÇÃO</v>
      </c>
    </row>
    <row r="5452" spans="1:30" x14ac:dyDescent="0.3">
      <c r="A5452" t="s">
        <v>54</v>
      </c>
      <c r="B5452" t="s">
        <v>319</v>
      </c>
      <c r="C5452" t="s">
        <v>8653</v>
      </c>
      <c r="D5452" t="s">
        <v>1480</v>
      </c>
      <c r="E5452" t="s">
        <v>1481</v>
      </c>
      <c r="F5452" t="s">
        <v>55</v>
      </c>
      <c r="G5452" t="s">
        <v>35</v>
      </c>
      <c r="H5452" t="s">
        <v>36</v>
      </c>
      <c r="I5452" t="s">
        <v>37</v>
      </c>
      <c r="J5452" t="s">
        <v>1511</v>
      </c>
      <c r="K5452" t="s">
        <v>1512</v>
      </c>
      <c r="L5452" t="s">
        <v>1513</v>
      </c>
      <c r="M5452" t="s">
        <v>1514</v>
      </c>
      <c r="N5452" t="s">
        <v>39</v>
      </c>
      <c r="O5452" s="10">
        <v>251</v>
      </c>
      <c r="P5452" s="24">
        <v>11.51</v>
      </c>
      <c r="Q5452" t="s">
        <v>40</v>
      </c>
      <c r="R5452" s="2">
        <v>36916</v>
      </c>
      <c r="S5452" s="9">
        <v>21.81</v>
      </c>
      <c r="T5452" s="26">
        <v>4.6900000000000004</v>
      </c>
      <c r="U5452" s="8">
        <v>102.29</v>
      </c>
      <c r="V5452" t="s">
        <v>8654</v>
      </c>
      <c r="W5452" t="s">
        <v>2007</v>
      </c>
      <c r="X5452" t="s">
        <v>42</v>
      </c>
      <c r="Y5452" t="s">
        <v>1740</v>
      </c>
      <c r="AA5452" s="1">
        <f t="shared" si="658"/>
        <v>46049</v>
      </c>
      <c r="AB5452" s="2">
        <f t="shared" si="659"/>
        <v>1</v>
      </c>
      <c r="AC5452" s="2">
        <f t="shared" si="660"/>
        <v>2026</v>
      </c>
      <c r="AD5452" s="2" t="str">
        <f>IFERROR(VLOOKUP(A5452,'Aux Área'!$A$4:$B$123,2,0),"-")</f>
        <v>ENGENHARIA</v>
      </c>
    </row>
    <row r="5453" spans="1:30" x14ac:dyDescent="0.3">
      <c r="A5453" t="s">
        <v>2472</v>
      </c>
      <c r="B5453" t="s">
        <v>2473</v>
      </c>
      <c r="C5453" t="s">
        <v>8655</v>
      </c>
      <c r="D5453" t="s">
        <v>3068</v>
      </c>
      <c r="E5453" t="s">
        <v>3069</v>
      </c>
      <c r="F5453" t="s">
        <v>2475</v>
      </c>
      <c r="G5453" t="s">
        <v>659</v>
      </c>
      <c r="H5453" t="s">
        <v>2215</v>
      </c>
      <c r="I5453" t="s">
        <v>667</v>
      </c>
      <c r="J5453" t="s">
        <v>215</v>
      </c>
      <c r="K5453" t="s">
        <v>216</v>
      </c>
      <c r="L5453" t="s">
        <v>217</v>
      </c>
      <c r="M5453" t="s">
        <v>38</v>
      </c>
      <c r="N5453" t="s">
        <v>668</v>
      </c>
      <c r="O5453" s="23">
        <v>101</v>
      </c>
      <c r="P5453" s="9">
        <v>4.6500000000000004</v>
      </c>
      <c r="Q5453" t="s">
        <v>40</v>
      </c>
      <c r="R5453">
        <v>6401</v>
      </c>
      <c r="S5453" s="9">
        <v>21.71</v>
      </c>
      <c r="T5453" s="26">
        <v>6.09</v>
      </c>
      <c r="U5453" s="8">
        <v>132.21</v>
      </c>
      <c r="V5453" t="s">
        <v>41</v>
      </c>
      <c r="W5453" t="s">
        <v>2007</v>
      </c>
      <c r="X5453" t="s">
        <v>42</v>
      </c>
      <c r="Y5453" t="s">
        <v>1740</v>
      </c>
      <c r="AA5453" s="1">
        <f t="shared" si="658"/>
        <v>46049</v>
      </c>
      <c r="AB5453" s="2">
        <f t="shared" si="659"/>
        <v>1</v>
      </c>
      <c r="AC5453" s="2">
        <f t="shared" si="660"/>
        <v>2026</v>
      </c>
      <c r="AD5453" s="2" t="str">
        <f>IFERROR(VLOOKUP(A5453,'Aux Área'!$A$4:$B$123,2,0),"-")</f>
        <v>APH</v>
      </c>
    </row>
    <row r="5454" spans="1:30" x14ac:dyDescent="0.3">
      <c r="A5454" t="s">
        <v>2181</v>
      </c>
      <c r="B5454" t="s">
        <v>4595</v>
      </c>
      <c r="C5454" t="s">
        <v>8656</v>
      </c>
      <c r="D5454" t="s">
        <v>3107</v>
      </c>
      <c r="E5454" t="s">
        <v>3108</v>
      </c>
      <c r="F5454" t="s">
        <v>2184</v>
      </c>
      <c r="G5454" t="s">
        <v>1135</v>
      </c>
      <c r="H5454" t="s">
        <v>2185</v>
      </c>
      <c r="I5454" t="s">
        <v>2186</v>
      </c>
      <c r="J5454" t="s">
        <v>237</v>
      </c>
      <c r="K5454" t="s">
        <v>238</v>
      </c>
      <c r="L5454" t="s">
        <v>110</v>
      </c>
      <c r="M5454" t="s">
        <v>38</v>
      </c>
      <c r="N5454" t="s">
        <v>668</v>
      </c>
      <c r="O5454" s="23">
        <v>843</v>
      </c>
      <c r="P5454" s="9">
        <v>13.17</v>
      </c>
      <c r="Q5454" t="s">
        <v>40</v>
      </c>
      <c r="R5454">
        <v>95428</v>
      </c>
      <c r="S5454" s="9">
        <v>64</v>
      </c>
      <c r="T5454" s="26">
        <v>6.04</v>
      </c>
      <c r="U5454" s="8">
        <v>386.56</v>
      </c>
      <c r="V5454" t="s">
        <v>41</v>
      </c>
      <c r="W5454" t="s">
        <v>2007</v>
      </c>
      <c r="X5454" t="s">
        <v>42</v>
      </c>
      <c r="Y5454" t="s">
        <v>2188</v>
      </c>
      <c r="AA5454" s="1">
        <f t="shared" si="658"/>
        <v>46049</v>
      </c>
      <c r="AB5454" s="2">
        <f t="shared" si="659"/>
        <v>1</v>
      </c>
      <c r="AC5454" s="2">
        <f t="shared" si="660"/>
        <v>2026</v>
      </c>
      <c r="AD5454" s="2" t="str">
        <f>IFERROR(VLOOKUP(A5454,'Aux Área'!$A$4:$B$123,2,0),"-")</f>
        <v>INSPEÇÃO</v>
      </c>
    </row>
    <row r="5455" spans="1:30" x14ac:dyDescent="0.3">
      <c r="A5455" t="s">
        <v>2306</v>
      </c>
      <c r="B5455" t="s">
        <v>4613</v>
      </c>
      <c r="C5455" t="s">
        <v>8657</v>
      </c>
      <c r="D5455" t="s">
        <v>3428</v>
      </c>
      <c r="E5455" t="s">
        <v>3429</v>
      </c>
      <c r="F5455" t="s">
        <v>2309</v>
      </c>
      <c r="G5455" t="s">
        <v>1135</v>
      </c>
      <c r="H5455" t="s">
        <v>2275</v>
      </c>
      <c r="I5455" t="s">
        <v>1497</v>
      </c>
      <c r="J5455" t="s">
        <v>1665</v>
      </c>
      <c r="K5455" t="s">
        <v>1666</v>
      </c>
      <c r="L5455" t="s">
        <v>301</v>
      </c>
      <c r="M5455" t="s">
        <v>38</v>
      </c>
      <c r="N5455" t="s">
        <v>39</v>
      </c>
      <c r="O5455" s="23">
        <v>353</v>
      </c>
      <c r="P5455" s="9">
        <v>11.05</v>
      </c>
      <c r="Q5455" t="s">
        <v>40</v>
      </c>
      <c r="R5455">
        <v>84515</v>
      </c>
      <c r="S5455" s="9">
        <v>31.96</v>
      </c>
      <c r="T5455" s="26">
        <v>4.8899999999999997</v>
      </c>
      <c r="U5455" s="8">
        <v>156.28</v>
      </c>
      <c r="V5455" t="s">
        <v>8658</v>
      </c>
      <c r="W5455" t="s">
        <v>2276</v>
      </c>
      <c r="X5455" t="s">
        <v>42</v>
      </c>
      <c r="Y5455" t="s">
        <v>2277</v>
      </c>
      <c r="AA5455" s="1">
        <f t="shared" si="658"/>
        <v>46049</v>
      </c>
      <c r="AB5455" s="2">
        <f t="shared" si="659"/>
        <v>1</v>
      </c>
      <c r="AC5455" s="2">
        <f t="shared" si="660"/>
        <v>2026</v>
      </c>
      <c r="AD5455" s="2" t="str">
        <f>IFERROR(VLOOKUP(A5455,'Aux Área'!$A$4:$B$123,2,0),"-")</f>
        <v>INSPEÇÃO</v>
      </c>
    </row>
    <row r="5456" spans="1:30" x14ac:dyDescent="0.3">
      <c r="A5456" t="s">
        <v>2643</v>
      </c>
      <c r="B5456" t="s">
        <v>2307</v>
      </c>
      <c r="C5456" t="s">
        <v>8659</v>
      </c>
      <c r="D5456" t="s">
        <v>4988</v>
      </c>
      <c r="E5456" t="s">
        <v>4989</v>
      </c>
      <c r="F5456" t="s">
        <v>2646</v>
      </c>
      <c r="G5456" t="s">
        <v>1300</v>
      </c>
      <c r="H5456" t="s">
        <v>1301</v>
      </c>
      <c r="I5456" t="s">
        <v>37</v>
      </c>
      <c r="J5456" t="s">
        <v>370</v>
      </c>
      <c r="K5456" t="s">
        <v>371</v>
      </c>
      <c r="L5456" t="s">
        <v>124</v>
      </c>
      <c r="M5456" t="s">
        <v>38</v>
      </c>
      <c r="N5456" t="s">
        <v>39</v>
      </c>
      <c r="O5456" s="23">
        <v>400</v>
      </c>
      <c r="P5456" s="9">
        <v>10.51</v>
      </c>
      <c r="Q5456" t="s">
        <v>40</v>
      </c>
      <c r="R5456">
        <v>86662</v>
      </c>
      <c r="S5456" s="9">
        <v>38.06</v>
      </c>
      <c r="T5456" s="26">
        <v>4.99</v>
      </c>
      <c r="U5456" s="8">
        <v>189.93</v>
      </c>
      <c r="V5456" t="s">
        <v>8660</v>
      </c>
      <c r="W5456" t="s">
        <v>2276</v>
      </c>
      <c r="X5456" t="s">
        <v>42</v>
      </c>
      <c r="Y5456" t="s">
        <v>2277</v>
      </c>
      <c r="AA5456" s="1">
        <f t="shared" si="658"/>
        <v>46049</v>
      </c>
      <c r="AB5456" s="2">
        <f t="shared" si="659"/>
        <v>1</v>
      </c>
      <c r="AC5456" s="2">
        <f t="shared" si="660"/>
        <v>2026</v>
      </c>
      <c r="AD5456" s="2" t="str">
        <f>IFERROR(VLOOKUP(A5456,'Aux Área'!$A$4:$B$123,2,0),"-")</f>
        <v>INSPEÇÃO</v>
      </c>
    </row>
    <row r="5457" spans="1:30" x14ac:dyDescent="0.3">
      <c r="A5457" t="s">
        <v>5620</v>
      </c>
      <c r="B5457" t="s">
        <v>2315</v>
      </c>
      <c r="C5457" t="s">
        <v>8661</v>
      </c>
      <c r="D5457" t="s">
        <v>3135</v>
      </c>
      <c r="E5457" t="s">
        <v>3136</v>
      </c>
      <c r="F5457" t="s">
        <v>6208</v>
      </c>
      <c r="G5457" t="s">
        <v>1135</v>
      </c>
      <c r="H5457" t="s">
        <v>5545</v>
      </c>
      <c r="I5457" t="s">
        <v>839</v>
      </c>
      <c r="J5457" t="s">
        <v>188</v>
      </c>
      <c r="K5457" t="s">
        <v>189</v>
      </c>
      <c r="L5457" t="s">
        <v>190</v>
      </c>
      <c r="M5457" t="s">
        <v>38</v>
      </c>
      <c r="N5457" t="s">
        <v>39</v>
      </c>
      <c r="O5457" s="23">
        <v>496</v>
      </c>
      <c r="P5457" s="9">
        <v>11.55</v>
      </c>
      <c r="Q5457" t="s">
        <v>40</v>
      </c>
      <c r="R5457">
        <v>15414</v>
      </c>
      <c r="S5457" s="9">
        <v>42.95</v>
      </c>
      <c r="T5457" s="26">
        <v>4.99</v>
      </c>
      <c r="U5457" s="8">
        <v>214.32</v>
      </c>
      <c r="V5457" t="s">
        <v>112</v>
      </c>
      <c r="W5457" t="s">
        <v>2276</v>
      </c>
      <c r="X5457" t="s">
        <v>42</v>
      </c>
      <c r="Y5457" t="s">
        <v>2277</v>
      </c>
      <c r="AA5457" s="1">
        <f t="shared" si="658"/>
        <v>46049</v>
      </c>
      <c r="AB5457" s="2">
        <f t="shared" si="659"/>
        <v>1</v>
      </c>
      <c r="AC5457" s="2">
        <f t="shared" si="660"/>
        <v>2026</v>
      </c>
      <c r="AD5457" s="2" t="str">
        <f>IFERROR(VLOOKUP(A5457,'Aux Área'!$A$4:$B$123,2,0),"-")</f>
        <v>INSPEÇÃO</v>
      </c>
    </row>
    <row r="5458" spans="1:30" x14ac:dyDescent="0.3">
      <c r="A5458" t="s">
        <v>62</v>
      </c>
      <c r="B5458" t="s">
        <v>1455</v>
      </c>
      <c r="C5458" t="s">
        <v>8662</v>
      </c>
      <c r="D5458" t="s">
        <v>158</v>
      </c>
      <c r="E5458" t="s">
        <v>159</v>
      </c>
      <c r="F5458" t="s">
        <v>63</v>
      </c>
      <c r="G5458" t="s">
        <v>35</v>
      </c>
      <c r="H5458" t="s">
        <v>36</v>
      </c>
      <c r="I5458" t="s">
        <v>37</v>
      </c>
      <c r="J5458" t="s">
        <v>526</v>
      </c>
      <c r="K5458" t="s">
        <v>527</v>
      </c>
      <c r="L5458" t="s">
        <v>124</v>
      </c>
      <c r="M5458" t="s">
        <v>38</v>
      </c>
      <c r="N5458" t="s">
        <v>39</v>
      </c>
      <c r="O5458" s="23">
        <v>254</v>
      </c>
      <c r="P5458" s="9">
        <v>8.2799999999999994</v>
      </c>
      <c r="Q5458" t="s">
        <v>40</v>
      </c>
      <c r="R5458">
        <v>56043</v>
      </c>
      <c r="S5458" s="9">
        <v>30.68</v>
      </c>
      <c r="T5458" s="26">
        <v>4.9909999999999997</v>
      </c>
      <c r="U5458" s="8">
        <v>153.11000000000001</v>
      </c>
      <c r="V5458" t="s">
        <v>112</v>
      </c>
      <c r="W5458" t="s">
        <v>2007</v>
      </c>
      <c r="X5458" t="s">
        <v>42</v>
      </c>
      <c r="Y5458" t="s">
        <v>1740</v>
      </c>
      <c r="AA5458" s="1">
        <f t="shared" si="658"/>
        <v>46049</v>
      </c>
      <c r="AB5458" s="2">
        <f t="shared" si="659"/>
        <v>1</v>
      </c>
      <c r="AC5458" s="2">
        <f t="shared" si="660"/>
        <v>2026</v>
      </c>
      <c r="AD5458" s="2" t="str">
        <f>IFERROR(VLOOKUP(A5458,'Aux Área'!$A$4:$B$123,2,0),"-")</f>
        <v>CONSERVA</v>
      </c>
    </row>
    <row r="5459" spans="1:30" x14ac:dyDescent="0.3">
      <c r="A5459" t="s">
        <v>3092</v>
      </c>
      <c r="B5459" t="s">
        <v>4774</v>
      </c>
      <c r="C5459" t="s">
        <v>8663</v>
      </c>
      <c r="D5459" t="s">
        <v>3410</v>
      </c>
      <c r="E5459" t="s">
        <v>3411</v>
      </c>
      <c r="F5459" t="s">
        <v>3594</v>
      </c>
      <c r="G5459" t="s">
        <v>1135</v>
      </c>
      <c r="H5459" t="s">
        <v>2275</v>
      </c>
      <c r="I5459" t="s">
        <v>1497</v>
      </c>
      <c r="J5459" t="s">
        <v>231</v>
      </c>
      <c r="K5459" t="s">
        <v>232</v>
      </c>
      <c r="L5459" t="s">
        <v>217</v>
      </c>
      <c r="M5459" t="s">
        <v>38</v>
      </c>
      <c r="N5459" t="s">
        <v>39</v>
      </c>
      <c r="O5459" s="23">
        <v>472</v>
      </c>
      <c r="P5459" s="9">
        <v>10.34</v>
      </c>
      <c r="Q5459" t="s">
        <v>40</v>
      </c>
      <c r="R5459">
        <v>72493</v>
      </c>
      <c r="S5459" s="9">
        <v>45.64</v>
      </c>
      <c r="T5459" s="26">
        <v>4.8600000000000003</v>
      </c>
      <c r="U5459" s="8">
        <v>221.81</v>
      </c>
      <c r="V5459" t="s">
        <v>8664</v>
      </c>
      <c r="W5459" t="s">
        <v>2276</v>
      </c>
      <c r="X5459" t="s">
        <v>42</v>
      </c>
      <c r="Y5459" t="s">
        <v>2277</v>
      </c>
      <c r="AA5459" s="1">
        <f t="shared" si="658"/>
        <v>46049</v>
      </c>
      <c r="AB5459" s="2">
        <f t="shared" si="659"/>
        <v>1</v>
      </c>
      <c r="AC5459" s="2">
        <f t="shared" si="660"/>
        <v>2026</v>
      </c>
      <c r="AD5459" s="2" t="str">
        <f>IFERROR(VLOOKUP(A5459,'Aux Área'!$A$4:$B$123,2,0),"-")</f>
        <v>INSPEÇÃO</v>
      </c>
    </row>
    <row r="5460" spans="1:30" x14ac:dyDescent="0.3">
      <c r="A5460" t="s">
        <v>1069</v>
      </c>
      <c r="B5460" t="s">
        <v>1516</v>
      </c>
      <c r="C5460" t="s">
        <v>8665</v>
      </c>
      <c r="D5460" t="s">
        <v>102</v>
      </c>
      <c r="E5460" t="s">
        <v>816</v>
      </c>
      <c r="F5460" t="s">
        <v>1071</v>
      </c>
      <c r="G5460" t="s">
        <v>35</v>
      </c>
      <c r="H5460" t="s">
        <v>36</v>
      </c>
      <c r="I5460" t="s">
        <v>37</v>
      </c>
      <c r="J5460" t="s">
        <v>147</v>
      </c>
      <c r="K5460" t="s">
        <v>148</v>
      </c>
      <c r="L5460" t="s">
        <v>84</v>
      </c>
      <c r="M5460" t="s">
        <v>38</v>
      </c>
      <c r="N5460" t="s">
        <v>39</v>
      </c>
      <c r="O5460" s="23">
        <v>320</v>
      </c>
      <c r="P5460" s="9">
        <v>7.61</v>
      </c>
      <c r="Q5460" t="s">
        <v>40</v>
      </c>
      <c r="R5460">
        <v>15504</v>
      </c>
      <c r="S5460" s="9">
        <v>42.07</v>
      </c>
      <c r="T5460" s="26">
        <v>5.3460000000000001</v>
      </c>
      <c r="U5460" s="8">
        <v>224.91</v>
      </c>
      <c r="V5460" t="s">
        <v>112</v>
      </c>
      <c r="W5460" t="s">
        <v>2007</v>
      </c>
      <c r="X5460" t="s">
        <v>42</v>
      </c>
      <c r="Y5460" t="s">
        <v>1740</v>
      </c>
      <c r="AA5460" s="1">
        <f t="shared" si="658"/>
        <v>46049</v>
      </c>
      <c r="AB5460" s="2">
        <f t="shared" si="659"/>
        <v>1</v>
      </c>
      <c r="AC5460" s="2">
        <f t="shared" si="660"/>
        <v>2026</v>
      </c>
      <c r="AD5460" s="2" t="str">
        <f>IFERROR(VLOOKUP(A5460,'Aux Área'!$A$4:$B$123,2,0),"-")</f>
        <v>FACILITIES</v>
      </c>
    </row>
    <row r="5461" spans="1:30" x14ac:dyDescent="0.3">
      <c r="A5461" t="s">
        <v>2318</v>
      </c>
      <c r="B5461" t="s">
        <v>2733</v>
      </c>
      <c r="C5461" t="s">
        <v>8666</v>
      </c>
      <c r="D5461" t="s">
        <v>7064</v>
      </c>
      <c r="E5461" t="s">
        <v>7065</v>
      </c>
      <c r="F5461" t="s">
        <v>4203</v>
      </c>
      <c r="G5461" t="s">
        <v>1135</v>
      </c>
      <c r="H5461" t="s">
        <v>2185</v>
      </c>
      <c r="I5461" t="s">
        <v>2186</v>
      </c>
      <c r="J5461" t="s">
        <v>175</v>
      </c>
      <c r="K5461" t="s">
        <v>176</v>
      </c>
      <c r="L5461" t="s">
        <v>177</v>
      </c>
      <c r="M5461" t="s">
        <v>38</v>
      </c>
      <c r="N5461" t="s">
        <v>668</v>
      </c>
      <c r="O5461" s="23">
        <v>864</v>
      </c>
      <c r="P5461" s="9">
        <v>13.72</v>
      </c>
      <c r="Q5461" t="s">
        <v>40</v>
      </c>
      <c r="R5461">
        <v>85784</v>
      </c>
      <c r="S5461" s="9">
        <v>62.96</v>
      </c>
      <c r="T5461" s="26">
        <v>5.891</v>
      </c>
      <c r="U5461" s="8">
        <v>370.89</v>
      </c>
      <c r="V5461" t="s">
        <v>8667</v>
      </c>
      <c r="W5461" t="s">
        <v>2007</v>
      </c>
      <c r="X5461" t="s">
        <v>42</v>
      </c>
      <c r="Y5461" t="s">
        <v>2188</v>
      </c>
      <c r="AA5461" s="1">
        <f t="shared" si="658"/>
        <v>46049</v>
      </c>
      <c r="AB5461" s="2">
        <f t="shared" si="659"/>
        <v>1</v>
      </c>
      <c r="AC5461" s="2">
        <f t="shared" si="660"/>
        <v>2026</v>
      </c>
      <c r="AD5461" s="2" t="str">
        <f>IFERROR(VLOOKUP(A5461,'Aux Área'!$A$4:$B$123,2,0),"-")</f>
        <v>INSPEÇÃO</v>
      </c>
    </row>
    <row r="5462" spans="1:30" x14ac:dyDescent="0.3">
      <c r="A5462" t="s">
        <v>2278</v>
      </c>
      <c r="B5462" t="s">
        <v>4664</v>
      </c>
      <c r="C5462" t="s">
        <v>8668</v>
      </c>
      <c r="D5462" t="s">
        <v>6708</v>
      </c>
      <c r="E5462" t="s">
        <v>6709</v>
      </c>
      <c r="F5462" t="s">
        <v>2281</v>
      </c>
      <c r="G5462" t="s">
        <v>1135</v>
      </c>
      <c r="H5462" t="s">
        <v>2275</v>
      </c>
      <c r="I5462" t="s">
        <v>1497</v>
      </c>
      <c r="J5462" t="s">
        <v>165</v>
      </c>
      <c r="K5462" t="s">
        <v>166</v>
      </c>
      <c r="L5462" t="s">
        <v>167</v>
      </c>
      <c r="M5462" t="s">
        <v>38</v>
      </c>
      <c r="N5462" t="s">
        <v>39</v>
      </c>
      <c r="O5462" s="23">
        <v>345</v>
      </c>
      <c r="P5462" s="9">
        <v>9.5</v>
      </c>
      <c r="Q5462" t="s">
        <v>40</v>
      </c>
      <c r="R5462">
        <v>92150</v>
      </c>
      <c r="S5462" s="9">
        <v>36.33</v>
      </c>
      <c r="T5462" s="26">
        <v>4.7910000000000004</v>
      </c>
      <c r="U5462" s="8">
        <v>174.04</v>
      </c>
      <c r="V5462" t="s">
        <v>41</v>
      </c>
      <c r="W5462" t="s">
        <v>2276</v>
      </c>
      <c r="X5462" t="s">
        <v>42</v>
      </c>
      <c r="Y5462" t="s">
        <v>2277</v>
      </c>
      <c r="AA5462" s="1">
        <f t="shared" si="658"/>
        <v>46049</v>
      </c>
      <c r="AB5462" s="2">
        <f t="shared" si="659"/>
        <v>1</v>
      </c>
      <c r="AC5462" s="2">
        <f t="shared" si="660"/>
        <v>2026</v>
      </c>
      <c r="AD5462" s="2" t="str">
        <f>IFERROR(VLOOKUP(A5462,'Aux Área'!$A$4:$B$123,2,0),"-")</f>
        <v>INSPEÇÃO</v>
      </c>
    </row>
    <row r="5463" spans="1:30" x14ac:dyDescent="0.3">
      <c r="A5463" t="s">
        <v>66</v>
      </c>
      <c r="B5463" t="s">
        <v>464</v>
      </c>
      <c r="C5463" t="s">
        <v>8669</v>
      </c>
      <c r="D5463" t="s">
        <v>151</v>
      </c>
      <c r="E5463" t="s">
        <v>152</v>
      </c>
      <c r="F5463" t="s">
        <v>67</v>
      </c>
      <c r="G5463" t="s">
        <v>35</v>
      </c>
      <c r="H5463" t="s">
        <v>36</v>
      </c>
      <c r="I5463" t="s">
        <v>37</v>
      </c>
      <c r="J5463" t="s">
        <v>4564</v>
      </c>
      <c r="K5463" t="s">
        <v>4565</v>
      </c>
      <c r="L5463" t="s">
        <v>746</v>
      </c>
      <c r="M5463" t="s">
        <v>747</v>
      </c>
      <c r="N5463" t="s">
        <v>39</v>
      </c>
      <c r="O5463" s="23">
        <v>310</v>
      </c>
      <c r="P5463" s="9">
        <v>9.9</v>
      </c>
      <c r="Q5463" t="s">
        <v>40</v>
      </c>
      <c r="R5463">
        <v>18136</v>
      </c>
      <c r="S5463" s="9">
        <v>31.31</v>
      </c>
      <c r="T5463" s="26">
        <v>4.6500000000000004</v>
      </c>
      <c r="U5463" s="8">
        <v>145.6</v>
      </c>
      <c r="V5463" t="s">
        <v>112</v>
      </c>
      <c r="W5463" t="s">
        <v>2007</v>
      </c>
      <c r="X5463" t="s">
        <v>42</v>
      </c>
      <c r="Y5463" t="s">
        <v>1740</v>
      </c>
      <c r="AA5463" s="1">
        <f t="shared" si="658"/>
        <v>46049</v>
      </c>
      <c r="AB5463" s="2">
        <f t="shared" si="659"/>
        <v>1</v>
      </c>
      <c r="AC5463" s="2">
        <f t="shared" si="660"/>
        <v>2026</v>
      </c>
      <c r="AD5463" s="2" t="str">
        <f>IFERROR(VLOOKUP(A5463,'Aux Área'!$A$4:$B$123,2,0),"-")</f>
        <v>OPERAÇÃO</v>
      </c>
    </row>
    <row r="5464" spans="1:30" x14ac:dyDescent="0.3">
      <c r="A5464" t="s">
        <v>2679</v>
      </c>
      <c r="B5464" t="s">
        <v>2680</v>
      </c>
      <c r="C5464" t="s">
        <v>8670</v>
      </c>
      <c r="D5464" t="s">
        <v>3597</v>
      </c>
      <c r="E5464" t="s">
        <v>3598</v>
      </c>
      <c r="F5464" t="s">
        <v>2682</v>
      </c>
      <c r="G5464" t="s">
        <v>659</v>
      </c>
      <c r="H5464" t="s">
        <v>1996</v>
      </c>
      <c r="I5464" t="s">
        <v>1997</v>
      </c>
      <c r="J5464" t="s">
        <v>409</v>
      </c>
      <c r="K5464" t="s">
        <v>410</v>
      </c>
      <c r="L5464" t="s">
        <v>141</v>
      </c>
      <c r="M5464" t="s">
        <v>38</v>
      </c>
      <c r="N5464" t="s">
        <v>668</v>
      </c>
      <c r="O5464" s="23">
        <v>433</v>
      </c>
      <c r="P5464" s="9">
        <v>5.75</v>
      </c>
      <c r="Q5464" t="s">
        <v>40</v>
      </c>
      <c r="R5464">
        <v>14867</v>
      </c>
      <c r="S5464" s="9">
        <v>75.28</v>
      </c>
      <c r="T5464" s="26">
        <v>6.26</v>
      </c>
      <c r="U5464" s="8">
        <v>471.25</v>
      </c>
      <c r="V5464" t="s">
        <v>8671</v>
      </c>
      <c r="W5464" t="s">
        <v>1985</v>
      </c>
      <c r="X5464" t="s">
        <v>42</v>
      </c>
      <c r="Y5464" t="s">
        <v>1986</v>
      </c>
      <c r="AA5464" s="1">
        <f t="shared" si="658"/>
        <v>46049</v>
      </c>
      <c r="AB5464" s="2">
        <f t="shared" si="659"/>
        <v>1</v>
      </c>
      <c r="AC5464" s="2">
        <f t="shared" si="660"/>
        <v>2026</v>
      </c>
      <c r="AD5464" s="2" t="str">
        <f>IFERROR(VLOOKUP(A5464,'Aux Área'!$A$4:$B$123,2,0),"-")</f>
        <v>PESADOS</v>
      </c>
    </row>
    <row r="5465" spans="1:30" x14ac:dyDescent="0.3">
      <c r="A5465" t="s">
        <v>1992</v>
      </c>
      <c r="B5465" t="s">
        <v>1993</v>
      </c>
      <c r="C5465" t="s">
        <v>8672</v>
      </c>
      <c r="D5465" t="s">
        <v>3403</v>
      </c>
      <c r="E5465" t="s">
        <v>3404</v>
      </c>
      <c r="F5465" t="s">
        <v>1995</v>
      </c>
      <c r="G5465" t="s">
        <v>659</v>
      </c>
      <c r="H5465" t="s">
        <v>1996</v>
      </c>
      <c r="I5465" t="s">
        <v>1997</v>
      </c>
      <c r="J5465" t="s">
        <v>122</v>
      </c>
      <c r="K5465" t="s">
        <v>123</v>
      </c>
      <c r="L5465" t="s">
        <v>124</v>
      </c>
      <c r="M5465" t="s">
        <v>38</v>
      </c>
      <c r="N5465" t="s">
        <v>668</v>
      </c>
      <c r="O5465" s="23">
        <v>490</v>
      </c>
      <c r="P5465" s="9">
        <v>5.73</v>
      </c>
      <c r="Q5465" t="s">
        <v>40</v>
      </c>
      <c r="R5465">
        <v>16080</v>
      </c>
      <c r="S5465" s="9">
        <v>85.5</v>
      </c>
      <c r="T5465" s="26">
        <v>6.03</v>
      </c>
      <c r="U5465" s="8">
        <v>515.58000000000004</v>
      </c>
      <c r="V5465" t="s">
        <v>3111</v>
      </c>
      <c r="W5465" t="s">
        <v>1985</v>
      </c>
      <c r="X5465" t="s">
        <v>42</v>
      </c>
      <c r="Y5465" t="s">
        <v>1986</v>
      </c>
      <c r="AA5465" s="1">
        <f t="shared" si="658"/>
        <v>46049</v>
      </c>
      <c r="AB5465" s="2">
        <f t="shared" si="659"/>
        <v>1</v>
      </c>
      <c r="AC5465" s="2">
        <f t="shared" si="660"/>
        <v>2026</v>
      </c>
      <c r="AD5465" s="2" t="str">
        <f>IFERROR(VLOOKUP(A5465,'Aux Área'!$A$4:$B$123,2,0),"-")</f>
        <v>PESADOS</v>
      </c>
    </row>
    <row r="5466" spans="1:30" x14ac:dyDescent="0.3">
      <c r="A5466" t="s">
        <v>1992</v>
      </c>
      <c r="C5466" t="s">
        <v>15769</v>
      </c>
      <c r="F5466" t="s">
        <v>1995</v>
      </c>
      <c r="K5466" t="s">
        <v>123</v>
      </c>
      <c r="N5466" t="s">
        <v>15690</v>
      </c>
      <c r="O5466" t="s">
        <v>15244</v>
      </c>
      <c r="P5466" s="9" t="s">
        <v>15244</v>
      </c>
      <c r="Q5466" t="s">
        <v>40</v>
      </c>
      <c r="R5466" t="s">
        <v>15244</v>
      </c>
      <c r="S5466">
        <v>3.38</v>
      </c>
      <c r="U5466" s="8">
        <v>11.82</v>
      </c>
      <c r="AA5466" s="1">
        <f>IFERROR(DATEVALUE(C5466),"-")</f>
        <v>46049</v>
      </c>
      <c r="AB5466" s="2">
        <f>IFERROR(MONTH(AA5466),"-")</f>
        <v>1</v>
      </c>
      <c r="AC5466" s="2">
        <f>IFERROR(YEAR(AA5466),"-")</f>
        <v>2026</v>
      </c>
      <c r="AD5466" s="2" t="str">
        <f>IFERROR(VLOOKUP(A5466,'Aux Área'!$A$4:$B$123,2,0),"-")</f>
        <v>PESADOS</v>
      </c>
    </row>
    <row r="5467" spans="1:30" x14ac:dyDescent="0.3">
      <c r="A5467" t="s">
        <v>58</v>
      </c>
      <c r="B5467" t="s">
        <v>250</v>
      </c>
      <c r="C5467" t="s">
        <v>8673</v>
      </c>
      <c r="D5467" t="s">
        <v>87</v>
      </c>
      <c r="E5467" t="s">
        <v>88</v>
      </c>
      <c r="F5467" t="s">
        <v>59</v>
      </c>
      <c r="G5467" t="s">
        <v>35</v>
      </c>
      <c r="H5467" t="s">
        <v>36</v>
      </c>
      <c r="I5467" t="s">
        <v>37</v>
      </c>
      <c r="J5467" t="s">
        <v>285</v>
      </c>
      <c r="K5467" t="s">
        <v>286</v>
      </c>
      <c r="L5467" t="s">
        <v>91</v>
      </c>
      <c r="M5467" t="s">
        <v>38</v>
      </c>
      <c r="N5467" t="s">
        <v>39</v>
      </c>
      <c r="O5467" s="23">
        <v>335</v>
      </c>
      <c r="P5467" s="9">
        <v>9.11</v>
      </c>
      <c r="Q5467" t="s">
        <v>40</v>
      </c>
      <c r="R5467">
        <v>71095</v>
      </c>
      <c r="S5467" s="9">
        <v>36.770000000000003</v>
      </c>
      <c r="T5467" s="26">
        <v>4.891</v>
      </c>
      <c r="U5467" s="8">
        <v>179.83</v>
      </c>
      <c r="V5467" t="s">
        <v>8674</v>
      </c>
      <c r="W5467" t="s">
        <v>2007</v>
      </c>
      <c r="X5467" t="s">
        <v>42</v>
      </c>
      <c r="Y5467" t="s">
        <v>1740</v>
      </c>
      <c r="AA5467" s="1">
        <f>DATEVALUE(C5467)</f>
        <v>46049</v>
      </c>
      <c r="AB5467" s="2">
        <f>MONTH(AA5467)</f>
        <v>1</v>
      </c>
      <c r="AC5467" s="2">
        <f>YEAR(AA5467)</f>
        <v>2026</v>
      </c>
      <c r="AD5467" s="2" t="str">
        <f>IFERROR(VLOOKUP(A5467,'Aux Área'!$A$4:$B$123,2,0),"-")</f>
        <v>CONSERVA</v>
      </c>
    </row>
    <row r="5468" spans="1:30" x14ac:dyDescent="0.3">
      <c r="A5468" t="s">
        <v>662</v>
      </c>
      <c r="C5468" t="s">
        <v>15703</v>
      </c>
      <c r="F5468" t="s">
        <v>15689</v>
      </c>
      <c r="K5468" t="s">
        <v>232</v>
      </c>
      <c r="N5468" t="s">
        <v>15690</v>
      </c>
      <c r="O5468" s="23">
        <v>0</v>
      </c>
      <c r="P5468" s="23">
        <v>0</v>
      </c>
      <c r="Q5468" t="s">
        <v>40</v>
      </c>
      <c r="R5468">
        <v>0</v>
      </c>
      <c r="S5468">
        <v>3</v>
      </c>
      <c r="U5468" s="8">
        <v>9.93</v>
      </c>
      <c r="AA5468" s="1">
        <f>IFERROR(DATEVALUE(C5468),"-")</f>
        <v>46049</v>
      </c>
      <c r="AB5468" s="2">
        <f>IFERROR(MONTH(AA5468),"-")</f>
        <v>1</v>
      </c>
      <c r="AC5468" s="2">
        <f>IFERROR(YEAR(AA5468),"-")</f>
        <v>2026</v>
      </c>
      <c r="AD5468" s="2" t="str">
        <f>IFERROR(VLOOKUP(A5468,'Aux Área'!$A$4:$B$123,2,0),"-")</f>
        <v>SÃO PEDRO</v>
      </c>
    </row>
    <row r="5469" spans="1:30" x14ac:dyDescent="0.3">
      <c r="A5469" t="s">
        <v>1979</v>
      </c>
      <c r="B5469" t="s">
        <v>1980</v>
      </c>
      <c r="C5469" t="s">
        <v>8675</v>
      </c>
      <c r="D5469" t="s">
        <v>4102</v>
      </c>
      <c r="E5469" t="s">
        <v>4103</v>
      </c>
      <c r="F5469" t="s">
        <v>1982</v>
      </c>
      <c r="G5469" t="s">
        <v>1495</v>
      </c>
      <c r="H5469" t="s">
        <v>2020</v>
      </c>
      <c r="I5469" t="s">
        <v>2021</v>
      </c>
      <c r="J5469" t="s">
        <v>165</v>
      </c>
      <c r="K5469" t="s">
        <v>166</v>
      </c>
      <c r="L5469" t="s">
        <v>167</v>
      </c>
      <c r="M5469" t="s">
        <v>38</v>
      </c>
      <c r="N5469" t="s">
        <v>668</v>
      </c>
      <c r="O5469" s="23">
        <v>921</v>
      </c>
      <c r="P5469" s="9">
        <v>1.84</v>
      </c>
      <c r="Q5469" t="s">
        <v>40</v>
      </c>
      <c r="R5469">
        <v>16759</v>
      </c>
      <c r="S5469" s="9">
        <v>500</v>
      </c>
      <c r="T5469" s="26">
        <v>6.24</v>
      </c>
      <c r="U5469" s="8">
        <v>3120</v>
      </c>
      <c r="V5469" t="s">
        <v>112</v>
      </c>
      <c r="W5469" t="s">
        <v>1985</v>
      </c>
      <c r="X5469" t="s">
        <v>42</v>
      </c>
      <c r="Y5469" t="s">
        <v>1986</v>
      </c>
      <c r="AA5469" s="1">
        <f t="shared" ref="AA5469:AA5510" si="661">DATEVALUE(C5469)</f>
        <v>46049</v>
      </c>
      <c r="AB5469" s="2">
        <f t="shared" ref="AB5469:AB5510" si="662">MONTH(AA5469)</f>
        <v>1</v>
      </c>
      <c r="AC5469" s="2">
        <f t="shared" ref="AC5469:AC5510" si="663">YEAR(AA5469)</f>
        <v>2026</v>
      </c>
      <c r="AD5469" s="2" t="str">
        <f>IFERROR(VLOOKUP(A5469,'Aux Área'!$A$4:$B$123,2,0),"-")</f>
        <v>PESADOS</v>
      </c>
    </row>
    <row r="5470" spans="1:30" x14ac:dyDescent="0.3">
      <c r="A5470" t="s">
        <v>62</v>
      </c>
      <c r="B5470" t="s">
        <v>1455</v>
      </c>
      <c r="C5470" t="s">
        <v>8676</v>
      </c>
      <c r="D5470" t="s">
        <v>158</v>
      </c>
      <c r="E5470" t="s">
        <v>159</v>
      </c>
      <c r="F5470" t="s">
        <v>63</v>
      </c>
      <c r="G5470" t="s">
        <v>35</v>
      </c>
      <c r="H5470" t="s">
        <v>36</v>
      </c>
      <c r="I5470" t="s">
        <v>37</v>
      </c>
      <c r="J5470" t="s">
        <v>526</v>
      </c>
      <c r="K5470" t="s">
        <v>527</v>
      </c>
      <c r="L5470" t="s">
        <v>124</v>
      </c>
      <c r="M5470" t="s">
        <v>38</v>
      </c>
      <c r="N5470" t="s">
        <v>39</v>
      </c>
      <c r="O5470" s="23">
        <v>315</v>
      </c>
      <c r="P5470" s="9">
        <v>9.08</v>
      </c>
      <c r="Q5470" t="s">
        <v>40</v>
      </c>
      <c r="R5470">
        <v>56358</v>
      </c>
      <c r="S5470" s="9">
        <v>34.700000000000003</v>
      </c>
      <c r="T5470" s="26">
        <v>4.99</v>
      </c>
      <c r="U5470" s="8">
        <v>173.17</v>
      </c>
      <c r="V5470" t="s">
        <v>112</v>
      </c>
      <c r="W5470" t="s">
        <v>2007</v>
      </c>
      <c r="X5470" t="s">
        <v>42</v>
      </c>
      <c r="Y5470" t="s">
        <v>1740</v>
      </c>
      <c r="AA5470" s="1">
        <f t="shared" si="661"/>
        <v>46049</v>
      </c>
      <c r="AB5470" s="2">
        <f t="shared" si="662"/>
        <v>1</v>
      </c>
      <c r="AC5470" s="2">
        <f t="shared" si="663"/>
        <v>2026</v>
      </c>
      <c r="AD5470" s="2" t="str">
        <f>IFERROR(VLOOKUP(A5470,'Aux Área'!$A$4:$B$123,2,0),"-")</f>
        <v>CONSERVA</v>
      </c>
    </row>
    <row r="5471" spans="1:30" x14ac:dyDescent="0.3">
      <c r="A5471" t="s">
        <v>2282</v>
      </c>
      <c r="B5471" t="s">
        <v>4679</v>
      </c>
      <c r="C5471" t="s">
        <v>8677</v>
      </c>
      <c r="D5471" t="s">
        <v>3162</v>
      </c>
      <c r="E5471" t="s">
        <v>3163</v>
      </c>
      <c r="F5471" t="s">
        <v>2285</v>
      </c>
      <c r="G5471" t="s">
        <v>1135</v>
      </c>
      <c r="H5471" t="s">
        <v>2275</v>
      </c>
      <c r="I5471" t="s">
        <v>1497</v>
      </c>
      <c r="J5471" t="s">
        <v>165</v>
      </c>
      <c r="K5471" t="s">
        <v>166</v>
      </c>
      <c r="L5471" t="s">
        <v>167</v>
      </c>
      <c r="M5471" t="s">
        <v>38</v>
      </c>
      <c r="N5471" t="s">
        <v>39</v>
      </c>
      <c r="O5471" s="23">
        <v>354</v>
      </c>
      <c r="P5471" s="9">
        <v>7.86</v>
      </c>
      <c r="Q5471" t="s">
        <v>40</v>
      </c>
      <c r="R5471">
        <v>77173</v>
      </c>
      <c r="S5471" s="9">
        <v>45.01</v>
      </c>
      <c r="T5471" s="26">
        <v>4.8899999999999997</v>
      </c>
      <c r="U5471" s="8">
        <v>220.11</v>
      </c>
      <c r="V5471" t="s">
        <v>112</v>
      </c>
      <c r="W5471" t="s">
        <v>2276</v>
      </c>
      <c r="X5471" t="s">
        <v>42</v>
      </c>
      <c r="Y5471" t="s">
        <v>2277</v>
      </c>
      <c r="AA5471" s="1">
        <f t="shared" si="661"/>
        <v>46049</v>
      </c>
      <c r="AB5471" s="2">
        <f t="shared" si="662"/>
        <v>1</v>
      </c>
      <c r="AC5471" s="2">
        <f t="shared" si="663"/>
        <v>2026</v>
      </c>
      <c r="AD5471" s="2" t="str">
        <f>IFERROR(VLOOKUP(A5471,'Aux Área'!$A$4:$B$123,2,0),"-")</f>
        <v>INSPEÇÃO</v>
      </c>
    </row>
    <row r="5472" spans="1:30" x14ac:dyDescent="0.3">
      <c r="A5472" t="s">
        <v>2638</v>
      </c>
      <c r="B5472" t="s">
        <v>4593</v>
      </c>
      <c r="C5472" t="s">
        <v>8678</v>
      </c>
      <c r="D5472" t="s">
        <v>7192</v>
      </c>
      <c r="E5472" t="s">
        <v>7193</v>
      </c>
      <c r="F5472" t="s">
        <v>2641</v>
      </c>
      <c r="G5472" t="s">
        <v>1135</v>
      </c>
      <c r="H5472" t="s">
        <v>2275</v>
      </c>
      <c r="I5472" t="s">
        <v>1497</v>
      </c>
      <c r="J5472" t="s">
        <v>275</v>
      </c>
      <c r="K5472" t="s">
        <v>276</v>
      </c>
      <c r="L5472" t="s">
        <v>124</v>
      </c>
      <c r="M5472" t="s">
        <v>38</v>
      </c>
      <c r="N5472" t="s">
        <v>39</v>
      </c>
      <c r="O5472" s="23">
        <v>388</v>
      </c>
      <c r="P5472" s="9">
        <v>8.67</v>
      </c>
      <c r="Q5472" t="s">
        <v>40</v>
      </c>
      <c r="R5472">
        <v>79161</v>
      </c>
      <c r="S5472" s="9">
        <v>44.74</v>
      </c>
      <c r="T5472" s="26">
        <v>4.79</v>
      </c>
      <c r="U5472" s="8">
        <v>214.3</v>
      </c>
      <c r="V5472" t="s">
        <v>8679</v>
      </c>
      <c r="W5472" t="s">
        <v>2276</v>
      </c>
      <c r="X5472" t="s">
        <v>42</v>
      </c>
      <c r="Y5472" t="s">
        <v>2277</v>
      </c>
      <c r="AA5472" s="1">
        <f t="shared" si="661"/>
        <v>46049</v>
      </c>
      <c r="AB5472" s="2">
        <f t="shared" si="662"/>
        <v>1</v>
      </c>
      <c r="AC5472" s="2">
        <f t="shared" si="663"/>
        <v>2026</v>
      </c>
      <c r="AD5472" s="2" t="str">
        <f>IFERROR(VLOOKUP(A5472,'Aux Área'!$A$4:$B$123,2,0),"-")</f>
        <v>INSPEÇÃO</v>
      </c>
    </row>
    <row r="5473" spans="1:30" x14ac:dyDescent="0.3">
      <c r="A5473" t="s">
        <v>52</v>
      </c>
      <c r="B5473" t="s">
        <v>1449</v>
      </c>
      <c r="C5473" t="s">
        <v>8680</v>
      </c>
      <c r="D5473" t="s">
        <v>3246</v>
      </c>
      <c r="E5473" t="s">
        <v>3247</v>
      </c>
      <c r="F5473" t="s">
        <v>53</v>
      </c>
      <c r="G5473" t="s">
        <v>35</v>
      </c>
      <c r="H5473" t="s">
        <v>36</v>
      </c>
      <c r="I5473" t="s">
        <v>37</v>
      </c>
      <c r="J5473" t="s">
        <v>188</v>
      </c>
      <c r="K5473" t="s">
        <v>189</v>
      </c>
      <c r="L5473" t="s">
        <v>190</v>
      </c>
      <c r="M5473" t="s">
        <v>38</v>
      </c>
      <c r="N5473" t="s">
        <v>39</v>
      </c>
      <c r="O5473" s="23">
        <v>347</v>
      </c>
      <c r="P5473" s="9">
        <v>10.15</v>
      </c>
      <c r="Q5473" t="s">
        <v>40</v>
      </c>
      <c r="R5473">
        <v>50602</v>
      </c>
      <c r="S5473" s="9">
        <v>34.19</v>
      </c>
      <c r="T5473" s="26">
        <v>4.99</v>
      </c>
      <c r="U5473" s="8">
        <v>170.61</v>
      </c>
      <c r="V5473" t="s">
        <v>41</v>
      </c>
      <c r="W5473" t="s">
        <v>2007</v>
      </c>
      <c r="X5473" t="s">
        <v>42</v>
      </c>
      <c r="Y5473" t="s">
        <v>1740</v>
      </c>
      <c r="AA5473" s="1">
        <f t="shared" si="661"/>
        <v>46049</v>
      </c>
      <c r="AB5473" s="2">
        <f t="shared" si="662"/>
        <v>1</v>
      </c>
      <c r="AC5473" s="2">
        <f t="shared" si="663"/>
        <v>2026</v>
      </c>
      <c r="AD5473" s="2" t="str">
        <f>IFERROR(VLOOKUP(A5473,'Aux Área'!$A$4:$B$123,2,0),"-")</f>
        <v>OPERAÇÃO</v>
      </c>
    </row>
    <row r="5474" spans="1:30" x14ac:dyDescent="0.3">
      <c r="A5474" t="s">
        <v>54</v>
      </c>
      <c r="B5474" t="s">
        <v>319</v>
      </c>
      <c r="C5474" t="s">
        <v>8681</v>
      </c>
      <c r="D5474" t="s">
        <v>1480</v>
      </c>
      <c r="E5474" t="s">
        <v>1481</v>
      </c>
      <c r="F5474" t="s">
        <v>55</v>
      </c>
      <c r="G5474" t="s">
        <v>35</v>
      </c>
      <c r="H5474" t="s">
        <v>36</v>
      </c>
      <c r="I5474" t="s">
        <v>37</v>
      </c>
      <c r="J5474" t="s">
        <v>285</v>
      </c>
      <c r="K5474" t="s">
        <v>286</v>
      </c>
      <c r="L5474" t="s">
        <v>91</v>
      </c>
      <c r="M5474" t="s">
        <v>38</v>
      </c>
      <c r="N5474" t="s">
        <v>39</v>
      </c>
      <c r="O5474" s="10">
        <v>463</v>
      </c>
      <c r="P5474" s="24">
        <v>10.98</v>
      </c>
      <c r="Q5474" t="s">
        <v>40</v>
      </c>
      <c r="R5474">
        <v>37379</v>
      </c>
      <c r="S5474" s="9">
        <v>42.18</v>
      </c>
      <c r="T5474" s="26">
        <v>4.891</v>
      </c>
      <c r="U5474" s="8">
        <v>206.29</v>
      </c>
      <c r="V5474" t="s">
        <v>8682</v>
      </c>
      <c r="W5474" t="s">
        <v>2007</v>
      </c>
      <c r="X5474" t="s">
        <v>42</v>
      </c>
      <c r="Y5474" t="s">
        <v>1740</v>
      </c>
      <c r="AA5474" s="1">
        <f t="shared" si="661"/>
        <v>46049</v>
      </c>
      <c r="AB5474" s="2">
        <f t="shared" si="662"/>
        <v>1</v>
      </c>
      <c r="AC5474" s="2">
        <f t="shared" si="663"/>
        <v>2026</v>
      </c>
      <c r="AD5474" s="2" t="str">
        <f>IFERROR(VLOOKUP(A5474,'Aux Área'!$A$4:$B$123,2,0),"-")</f>
        <v>ENGENHARIA</v>
      </c>
    </row>
    <row r="5475" spans="1:30" x14ac:dyDescent="0.3">
      <c r="A5475" t="s">
        <v>56</v>
      </c>
      <c r="B5475" t="s">
        <v>266</v>
      </c>
      <c r="C5475" t="s">
        <v>8683</v>
      </c>
      <c r="D5475" t="s">
        <v>120</v>
      </c>
      <c r="E5475" t="s">
        <v>121</v>
      </c>
      <c r="F5475" t="s">
        <v>57</v>
      </c>
      <c r="G5475" t="s">
        <v>35</v>
      </c>
      <c r="H5475" t="s">
        <v>36</v>
      </c>
      <c r="I5475" t="s">
        <v>37</v>
      </c>
      <c r="J5475" t="s">
        <v>370</v>
      </c>
      <c r="K5475" t="s">
        <v>371</v>
      </c>
      <c r="L5475" t="s">
        <v>124</v>
      </c>
      <c r="M5475" t="s">
        <v>38</v>
      </c>
      <c r="N5475" t="s">
        <v>39</v>
      </c>
      <c r="O5475" s="23">
        <v>1</v>
      </c>
      <c r="P5475" s="9">
        <v>0.03</v>
      </c>
      <c r="Q5475" t="s">
        <v>40</v>
      </c>
      <c r="R5475">
        <v>40325</v>
      </c>
      <c r="S5475" s="9">
        <v>28.66</v>
      </c>
      <c r="T5475" s="26">
        <v>4.992</v>
      </c>
      <c r="U5475" s="8">
        <v>143.06</v>
      </c>
      <c r="V5475" t="s">
        <v>8684</v>
      </c>
      <c r="W5475" t="s">
        <v>2007</v>
      </c>
      <c r="X5475" t="s">
        <v>42</v>
      </c>
      <c r="Y5475" t="s">
        <v>1740</v>
      </c>
      <c r="AA5475" s="1">
        <f t="shared" si="661"/>
        <v>46049</v>
      </c>
      <c r="AB5475" s="2">
        <f t="shared" si="662"/>
        <v>1</v>
      </c>
      <c r="AC5475" s="2">
        <f t="shared" si="663"/>
        <v>2026</v>
      </c>
      <c r="AD5475" s="2" t="str">
        <f>IFERROR(VLOOKUP(A5475,'Aux Área'!$A$4:$B$123,2,0),"-")</f>
        <v>CONSERVA</v>
      </c>
    </row>
    <row r="5476" spans="1:30" x14ac:dyDescent="0.3">
      <c r="A5476" t="s">
        <v>1295</v>
      </c>
      <c r="B5476" t="s">
        <v>1753</v>
      </c>
      <c r="C5476" t="s">
        <v>8685</v>
      </c>
      <c r="D5476" t="s">
        <v>1297</v>
      </c>
      <c r="E5476" t="s">
        <v>2221</v>
      </c>
      <c r="F5476" t="s">
        <v>1299</v>
      </c>
      <c r="G5476" t="s">
        <v>1135</v>
      </c>
      <c r="H5476" t="s">
        <v>1301</v>
      </c>
      <c r="I5476" t="s">
        <v>839</v>
      </c>
      <c r="J5476" t="s">
        <v>1665</v>
      </c>
      <c r="K5476" t="s">
        <v>1666</v>
      </c>
      <c r="L5476" t="s">
        <v>301</v>
      </c>
      <c r="M5476" t="s">
        <v>38</v>
      </c>
      <c r="N5476" t="s">
        <v>39</v>
      </c>
      <c r="O5476" s="23">
        <v>0</v>
      </c>
      <c r="P5476" s="23">
        <v>0</v>
      </c>
      <c r="Q5476" t="s">
        <v>40</v>
      </c>
      <c r="R5476" t="s">
        <v>15244</v>
      </c>
      <c r="S5476" s="9">
        <v>37</v>
      </c>
      <c r="T5476" s="26">
        <v>4.8899999999999997</v>
      </c>
      <c r="U5476" s="8">
        <v>180.93</v>
      </c>
      <c r="V5476" t="s">
        <v>8686</v>
      </c>
      <c r="W5476" t="s">
        <v>2007</v>
      </c>
      <c r="X5476" t="s">
        <v>42</v>
      </c>
      <c r="Y5476" t="s">
        <v>1740</v>
      </c>
      <c r="AA5476" s="1">
        <f t="shared" si="661"/>
        <v>46049</v>
      </c>
      <c r="AB5476" s="2">
        <f t="shared" si="662"/>
        <v>1</v>
      </c>
      <c r="AC5476" s="2">
        <f t="shared" si="663"/>
        <v>2026</v>
      </c>
      <c r="AD5476" s="2" t="str">
        <f>IFERROR(VLOOKUP(A5476,'Aux Área'!$A$4:$B$123,2,0),"-")</f>
        <v>LUCCA JR - OP</v>
      </c>
    </row>
    <row r="5477" spans="1:30" x14ac:dyDescent="0.3">
      <c r="A5477" t="s">
        <v>2655</v>
      </c>
      <c r="B5477" t="s">
        <v>2656</v>
      </c>
      <c r="C5477" t="s">
        <v>8687</v>
      </c>
      <c r="D5477" t="s">
        <v>1619</v>
      </c>
      <c r="E5477" t="s">
        <v>1620</v>
      </c>
      <c r="F5477" t="s">
        <v>3605</v>
      </c>
      <c r="G5477" t="s">
        <v>1635</v>
      </c>
      <c r="H5477" t="s">
        <v>2635</v>
      </c>
      <c r="I5477" t="s">
        <v>37</v>
      </c>
      <c r="J5477" t="s">
        <v>188</v>
      </c>
      <c r="K5477" t="s">
        <v>189</v>
      </c>
      <c r="L5477" t="s">
        <v>190</v>
      </c>
      <c r="M5477" t="s">
        <v>38</v>
      </c>
      <c r="N5477" t="s">
        <v>39</v>
      </c>
      <c r="O5477" s="23">
        <v>266</v>
      </c>
      <c r="P5477" s="9">
        <v>7.97</v>
      </c>
      <c r="Q5477" t="s">
        <v>40</v>
      </c>
      <c r="R5477">
        <v>11778</v>
      </c>
      <c r="S5477" s="9">
        <v>33.380000000000003</v>
      </c>
      <c r="T5477" s="26">
        <v>4.99</v>
      </c>
      <c r="U5477" s="8">
        <v>166.57</v>
      </c>
      <c r="V5477" t="s">
        <v>41</v>
      </c>
      <c r="W5477" t="s">
        <v>2007</v>
      </c>
      <c r="X5477" t="s">
        <v>42</v>
      </c>
      <c r="Y5477" t="s">
        <v>6209</v>
      </c>
      <c r="AA5477" s="1">
        <f t="shared" si="661"/>
        <v>46049</v>
      </c>
      <c r="AB5477" s="2">
        <f t="shared" si="662"/>
        <v>1</v>
      </c>
      <c r="AC5477" s="2">
        <f t="shared" si="663"/>
        <v>2026</v>
      </c>
      <c r="AD5477" s="2" t="str">
        <f>IFERROR(VLOOKUP(A5477,'Aux Área'!$A$4:$B$123,2,0),"-")</f>
        <v>TI</v>
      </c>
    </row>
    <row r="5478" spans="1:30" x14ac:dyDescent="0.3">
      <c r="A5478" t="s">
        <v>2494</v>
      </c>
      <c r="B5478" t="s">
        <v>2495</v>
      </c>
      <c r="C5478" t="s">
        <v>8688</v>
      </c>
      <c r="D5478" t="s">
        <v>3702</v>
      </c>
      <c r="E5478" t="s">
        <v>3703</v>
      </c>
      <c r="F5478" t="s">
        <v>2497</v>
      </c>
      <c r="G5478" t="s">
        <v>659</v>
      </c>
      <c r="H5478" t="s">
        <v>2215</v>
      </c>
      <c r="I5478" t="s">
        <v>667</v>
      </c>
      <c r="J5478" t="s">
        <v>108</v>
      </c>
      <c r="K5478" t="s">
        <v>109</v>
      </c>
      <c r="L5478" t="s">
        <v>110</v>
      </c>
      <c r="M5478" t="s">
        <v>38</v>
      </c>
      <c r="N5478" t="s">
        <v>668</v>
      </c>
      <c r="O5478" s="23">
        <v>301</v>
      </c>
      <c r="P5478" s="9">
        <v>6.04</v>
      </c>
      <c r="Q5478" t="s">
        <v>40</v>
      </c>
      <c r="R5478">
        <v>11024</v>
      </c>
      <c r="S5478" s="9">
        <v>49.87</v>
      </c>
      <c r="T5478" s="26">
        <v>6.19</v>
      </c>
      <c r="U5478" s="8">
        <v>308.7</v>
      </c>
      <c r="V5478" t="s">
        <v>8689</v>
      </c>
      <c r="W5478" t="s">
        <v>2007</v>
      </c>
      <c r="X5478" t="s">
        <v>42</v>
      </c>
      <c r="Y5478" t="s">
        <v>1740</v>
      </c>
      <c r="AA5478" s="1">
        <f t="shared" si="661"/>
        <v>46049</v>
      </c>
      <c r="AB5478" s="2">
        <f t="shared" si="662"/>
        <v>1</v>
      </c>
      <c r="AC5478" s="2">
        <f t="shared" si="663"/>
        <v>2026</v>
      </c>
      <c r="AD5478" s="2" t="str">
        <f>IFERROR(VLOOKUP(A5478,'Aux Área'!$A$4:$B$123,2,0),"-")</f>
        <v>APH</v>
      </c>
    </row>
    <row r="5479" spans="1:30" x14ac:dyDescent="0.3">
      <c r="A5479" t="s">
        <v>5620</v>
      </c>
      <c r="B5479" t="s">
        <v>2315</v>
      </c>
      <c r="C5479" t="s">
        <v>8688</v>
      </c>
      <c r="D5479" t="s">
        <v>3135</v>
      </c>
      <c r="E5479" t="s">
        <v>3136</v>
      </c>
      <c r="F5479" t="s">
        <v>6208</v>
      </c>
      <c r="G5479" t="s">
        <v>1135</v>
      </c>
      <c r="H5479" t="s">
        <v>5545</v>
      </c>
      <c r="I5479" t="s">
        <v>839</v>
      </c>
      <c r="J5479" t="s">
        <v>188</v>
      </c>
      <c r="K5479" t="s">
        <v>189</v>
      </c>
      <c r="L5479" t="s">
        <v>190</v>
      </c>
      <c r="M5479" t="s">
        <v>38</v>
      </c>
      <c r="N5479" t="s">
        <v>39</v>
      </c>
      <c r="O5479" s="23">
        <v>434</v>
      </c>
      <c r="P5479" s="9">
        <v>10.75</v>
      </c>
      <c r="Q5479" t="s">
        <v>40</v>
      </c>
      <c r="R5479">
        <v>15848</v>
      </c>
      <c r="S5479" s="9">
        <v>40.380000000000003</v>
      </c>
      <c r="T5479" s="26">
        <v>4.99</v>
      </c>
      <c r="U5479" s="8">
        <v>201.5</v>
      </c>
      <c r="V5479" t="s">
        <v>41</v>
      </c>
      <c r="W5479" t="s">
        <v>2276</v>
      </c>
      <c r="X5479" t="s">
        <v>42</v>
      </c>
      <c r="Y5479" t="s">
        <v>2277</v>
      </c>
      <c r="AA5479" s="1">
        <f t="shared" si="661"/>
        <v>46049</v>
      </c>
      <c r="AB5479" s="2">
        <f t="shared" si="662"/>
        <v>1</v>
      </c>
      <c r="AC5479" s="2">
        <f t="shared" si="663"/>
        <v>2026</v>
      </c>
      <c r="AD5479" s="2" t="str">
        <f>IFERROR(VLOOKUP(A5479,'Aux Área'!$A$4:$B$123,2,0),"-")</f>
        <v>INSPEÇÃO</v>
      </c>
    </row>
    <row r="5480" spans="1:30" x14ac:dyDescent="0.3">
      <c r="A5480" t="s">
        <v>3092</v>
      </c>
      <c r="B5480" t="s">
        <v>4774</v>
      </c>
      <c r="C5480" t="s">
        <v>8690</v>
      </c>
      <c r="D5480" t="s">
        <v>3410</v>
      </c>
      <c r="E5480" t="s">
        <v>3411</v>
      </c>
      <c r="F5480" t="s">
        <v>3594</v>
      </c>
      <c r="G5480" t="s">
        <v>1135</v>
      </c>
      <c r="H5480" t="s">
        <v>2275</v>
      </c>
      <c r="I5480" t="s">
        <v>1497</v>
      </c>
      <c r="J5480" t="s">
        <v>231</v>
      </c>
      <c r="K5480" t="s">
        <v>232</v>
      </c>
      <c r="L5480" t="s">
        <v>217</v>
      </c>
      <c r="M5480" t="s">
        <v>38</v>
      </c>
      <c r="N5480" t="s">
        <v>39</v>
      </c>
      <c r="O5480" s="23">
        <v>400</v>
      </c>
      <c r="P5480" s="9">
        <v>8.64</v>
      </c>
      <c r="Q5480" t="s">
        <v>40</v>
      </c>
      <c r="R5480">
        <v>72893</v>
      </c>
      <c r="S5480" s="9">
        <v>46.29</v>
      </c>
      <c r="T5480" s="26">
        <v>4.8609999999999998</v>
      </c>
      <c r="U5480" s="8">
        <v>225</v>
      </c>
      <c r="V5480" t="s">
        <v>8691</v>
      </c>
      <c r="W5480" t="s">
        <v>2276</v>
      </c>
      <c r="X5480" t="s">
        <v>42</v>
      </c>
      <c r="Y5480" t="s">
        <v>2277</v>
      </c>
      <c r="AA5480" s="1">
        <f t="shared" si="661"/>
        <v>46049</v>
      </c>
      <c r="AB5480" s="2">
        <f t="shared" si="662"/>
        <v>1</v>
      </c>
      <c r="AC5480" s="2">
        <f t="shared" si="663"/>
        <v>2026</v>
      </c>
      <c r="AD5480" s="2" t="str">
        <f>IFERROR(VLOOKUP(A5480,'Aux Área'!$A$4:$B$123,2,0),"-")</f>
        <v>INSPEÇÃO</v>
      </c>
    </row>
    <row r="5481" spans="1:30" x14ac:dyDescent="0.3">
      <c r="A5481" t="s">
        <v>30</v>
      </c>
      <c r="B5481" t="s">
        <v>453</v>
      </c>
      <c r="C5481" t="s">
        <v>8692</v>
      </c>
      <c r="D5481" t="s">
        <v>958</v>
      </c>
      <c r="E5481" t="s">
        <v>959</v>
      </c>
      <c r="F5481" t="s">
        <v>34</v>
      </c>
      <c r="G5481" t="s">
        <v>35</v>
      </c>
      <c r="H5481" t="s">
        <v>36</v>
      </c>
      <c r="I5481" t="s">
        <v>37</v>
      </c>
      <c r="J5481" t="s">
        <v>7470</v>
      </c>
      <c r="K5481" t="s">
        <v>7471</v>
      </c>
      <c r="L5481" t="s">
        <v>7472</v>
      </c>
      <c r="M5481" t="s">
        <v>38</v>
      </c>
      <c r="N5481" t="s">
        <v>39</v>
      </c>
      <c r="O5481" s="23">
        <v>317</v>
      </c>
      <c r="P5481" s="9">
        <v>8.0500000000000007</v>
      </c>
      <c r="Q5481" t="s">
        <v>40</v>
      </c>
      <c r="R5481">
        <v>15908</v>
      </c>
      <c r="S5481" s="9">
        <v>39.39</v>
      </c>
      <c r="T5481" s="26">
        <v>4.79</v>
      </c>
      <c r="U5481" s="8">
        <v>188.68</v>
      </c>
      <c r="V5481" t="s">
        <v>8693</v>
      </c>
      <c r="W5481" t="s">
        <v>2007</v>
      </c>
      <c r="X5481" t="s">
        <v>42</v>
      </c>
      <c r="Y5481" t="s">
        <v>1740</v>
      </c>
      <c r="AA5481" s="1">
        <f t="shared" si="661"/>
        <v>46049</v>
      </c>
      <c r="AB5481" s="2">
        <f t="shared" si="662"/>
        <v>1</v>
      </c>
      <c r="AC5481" s="2">
        <f t="shared" si="663"/>
        <v>2026</v>
      </c>
      <c r="AD5481" s="2" t="str">
        <f>IFERROR(VLOOKUP(A5481,'Aux Área'!$A$4:$B$123,2,0),"-")</f>
        <v>OPERAÇÃO</v>
      </c>
    </row>
    <row r="5482" spans="1:30" x14ac:dyDescent="0.3">
      <c r="A5482" t="s">
        <v>44</v>
      </c>
      <c r="B5482" t="s">
        <v>478</v>
      </c>
      <c r="C5482" t="s">
        <v>8694</v>
      </c>
      <c r="D5482" t="s">
        <v>2070</v>
      </c>
      <c r="E5482" t="s">
        <v>2071</v>
      </c>
      <c r="F5482" t="s">
        <v>45</v>
      </c>
      <c r="G5482" t="s">
        <v>35</v>
      </c>
      <c r="H5482" t="s">
        <v>36</v>
      </c>
      <c r="I5482" t="s">
        <v>37</v>
      </c>
      <c r="J5482" t="s">
        <v>202</v>
      </c>
      <c r="K5482" t="s">
        <v>203</v>
      </c>
      <c r="L5482" t="s">
        <v>124</v>
      </c>
      <c r="M5482" t="s">
        <v>38</v>
      </c>
      <c r="N5482" t="s">
        <v>39</v>
      </c>
      <c r="O5482" s="23">
        <v>513</v>
      </c>
      <c r="P5482" s="9">
        <v>12.66</v>
      </c>
      <c r="Q5482" t="s">
        <v>40</v>
      </c>
      <c r="R5482">
        <v>20412</v>
      </c>
      <c r="S5482" s="9">
        <v>40.51</v>
      </c>
      <c r="T5482" s="26">
        <v>4.6909999999999998</v>
      </c>
      <c r="U5482" s="8">
        <v>190.02</v>
      </c>
      <c r="V5482" t="s">
        <v>112</v>
      </c>
      <c r="W5482" t="s">
        <v>2007</v>
      </c>
      <c r="X5482" t="s">
        <v>42</v>
      </c>
      <c r="Y5482" t="s">
        <v>1740</v>
      </c>
      <c r="AA5482" s="1">
        <f t="shared" si="661"/>
        <v>46049</v>
      </c>
      <c r="AB5482" s="2">
        <f t="shared" si="662"/>
        <v>1</v>
      </c>
      <c r="AC5482" s="2">
        <f t="shared" si="663"/>
        <v>2026</v>
      </c>
      <c r="AD5482" s="2" t="str">
        <f>IFERROR(VLOOKUP(A5482,'Aux Área'!$A$4:$B$123,2,0),"-")</f>
        <v>OPERAÇÃO</v>
      </c>
    </row>
    <row r="5483" spans="1:30" x14ac:dyDescent="0.3">
      <c r="A5483" t="s">
        <v>2643</v>
      </c>
      <c r="B5483" t="s">
        <v>2307</v>
      </c>
      <c r="C5483" t="s">
        <v>8695</v>
      </c>
      <c r="D5483" t="s">
        <v>7207</v>
      </c>
      <c r="E5483" t="s">
        <v>7208</v>
      </c>
      <c r="F5483" t="s">
        <v>2646</v>
      </c>
      <c r="G5483" t="s">
        <v>1300</v>
      </c>
      <c r="H5483" t="s">
        <v>1301</v>
      </c>
      <c r="I5483" t="s">
        <v>37</v>
      </c>
      <c r="J5483" t="s">
        <v>172</v>
      </c>
      <c r="K5483" t="s">
        <v>173</v>
      </c>
      <c r="L5483" t="s">
        <v>124</v>
      </c>
      <c r="M5483" t="s">
        <v>38</v>
      </c>
      <c r="N5483" t="s">
        <v>39</v>
      </c>
      <c r="O5483" s="23">
        <v>387</v>
      </c>
      <c r="P5483" s="9">
        <v>9.7200000000000006</v>
      </c>
      <c r="Q5483" t="s">
        <v>40</v>
      </c>
      <c r="R5483">
        <v>87049</v>
      </c>
      <c r="S5483" s="9">
        <v>39.799999999999997</v>
      </c>
      <c r="T5483" s="26">
        <v>4.59</v>
      </c>
      <c r="U5483" s="8">
        <v>182.68</v>
      </c>
      <c r="V5483" t="s">
        <v>7258</v>
      </c>
      <c r="W5483" t="s">
        <v>2276</v>
      </c>
      <c r="X5483" t="s">
        <v>42</v>
      </c>
      <c r="Y5483" t="s">
        <v>2277</v>
      </c>
      <c r="AA5483" s="1">
        <f t="shared" si="661"/>
        <v>46049</v>
      </c>
      <c r="AB5483" s="2">
        <f t="shared" si="662"/>
        <v>1</v>
      </c>
      <c r="AC5483" s="2">
        <f t="shared" si="663"/>
        <v>2026</v>
      </c>
      <c r="AD5483" s="2" t="str">
        <f>IFERROR(VLOOKUP(A5483,'Aux Área'!$A$4:$B$123,2,0),"-")</f>
        <v>INSPEÇÃO</v>
      </c>
    </row>
    <row r="5484" spans="1:30" x14ac:dyDescent="0.3">
      <c r="A5484" t="s">
        <v>2181</v>
      </c>
      <c r="B5484" t="s">
        <v>4595</v>
      </c>
      <c r="C5484" t="s">
        <v>8696</v>
      </c>
      <c r="D5484" t="s">
        <v>3303</v>
      </c>
      <c r="E5484" t="s">
        <v>3304</v>
      </c>
      <c r="F5484" t="s">
        <v>2184</v>
      </c>
      <c r="G5484" t="s">
        <v>1135</v>
      </c>
      <c r="H5484" t="s">
        <v>2185</v>
      </c>
      <c r="I5484" t="s">
        <v>2186</v>
      </c>
      <c r="J5484" t="s">
        <v>492</v>
      </c>
      <c r="K5484" t="s">
        <v>493</v>
      </c>
      <c r="L5484" t="s">
        <v>110</v>
      </c>
      <c r="M5484" t="s">
        <v>38</v>
      </c>
      <c r="N5484" t="s">
        <v>668</v>
      </c>
      <c r="O5484" s="23">
        <v>631</v>
      </c>
      <c r="P5484" s="9">
        <v>15.18</v>
      </c>
      <c r="Q5484" t="s">
        <v>40</v>
      </c>
      <c r="R5484">
        <v>96059</v>
      </c>
      <c r="S5484" s="9">
        <v>41.58</v>
      </c>
      <c r="T5484" s="26">
        <v>5.89</v>
      </c>
      <c r="U5484" s="8">
        <v>244.9</v>
      </c>
      <c r="V5484" t="s">
        <v>41</v>
      </c>
      <c r="W5484" t="s">
        <v>2007</v>
      </c>
      <c r="X5484" t="s">
        <v>42</v>
      </c>
      <c r="Y5484" t="s">
        <v>2188</v>
      </c>
      <c r="AA5484" s="1">
        <f t="shared" si="661"/>
        <v>46049</v>
      </c>
      <c r="AB5484" s="2">
        <f t="shared" si="662"/>
        <v>1</v>
      </c>
      <c r="AC5484" s="2">
        <f t="shared" si="663"/>
        <v>2026</v>
      </c>
      <c r="AD5484" s="2" t="str">
        <f>IFERROR(VLOOKUP(A5484,'Aux Área'!$A$4:$B$123,2,0),"-")</f>
        <v>INSPEÇÃO</v>
      </c>
    </row>
    <row r="5485" spans="1:30" x14ac:dyDescent="0.3">
      <c r="A5485" t="s">
        <v>2306</v>
      </c>
      <c r="B5485" t="s">
        <v>4613</v>
      </c>
      <c r="C5485" t="s">
        <v>8697</v>
      </c>
      <c r="D5485" t="s">
        <v>3212</v>
      </c>
      <c r="E5485" t="s">
        <v>3213</v>
      </c>
      <c r="F5485" t="s">
        <v>2309</v>
      </c>
      <c r="G5485" t="s">
        <v>1135</v>
      </c>
      <c r="H5485" t="s">
        <v>2275</v>
      </c>
      <c r="I5485" t="s">
        <v>1497</v>
      </c>
      <c r="J5485" t="s">
        <v>1665</v>
      </c>
      <c r="K5485" t="s">
        <v>1666</v>
      </c>
      <c r="L5485" t="s">
        <v>301</v>
      </c>
      <c r="M5485" t="s">
        <v>38</v>
      </c>
      <c r="N5485" t="s">
        <v>39</v>
      </c>
      <c r="O5485" s="23">
        <v>346</v>
      </c>
      <c r="P5485" s="9">
        <v>8.42</v>
      </c>
      <c r="Q5485" t="s">
        <v>40</v>
      </c>
      <c r="R5485">
        <v>84861</v>
      </c>
      <c r="S5485" s="9">
        <v>41.11</v>
      </c>
      <c r="T5485" s="26">
        <v>4.8899999999999997</v>
      </c>
      <c r="U5485" s="8">
        <v>201.03</v>
      </c>
      <c r="V5485" t="s">
        <v>8698</v>
      </c>
      <c r="W5485" t="s">
        <v>2276</v>
      </c>
      <c r="X5485" t="s">
        <v>42</v>
      </c>
      <c r="Y5485" t="s">
        <v>2277</v>
      </c>
      <c r="AA5485" s="1">
        <f t="shared" si="661"/>
        <v>46049</v>
      </c>
      <c r="AB5485" s="2">
        <f t="shared" si="662"/>
        <v>1</v>
      </c>
      <c r="AC5485" s="2">
        <f t="shared" si="663"/>
        <v>2026</v>
      </c>
      <c r="AD5485" s="2" t="str">
        <f>IFERROR(VLOOKUP(A5485,'Aux Área'!$A$4:$B$123,2,0),"-")</f>
        <v>INSPEÇÃO</v>
      </c>
    </row>
    <row r="5486" spans="1:30" x14ac:dyDescent="0.3">
      <c r="A5486" t="s">
        <v>5543</v>
      </c>
      <c r="B5486" t="s">
        <v>3093</v>
      </c>
      <c r="C5486" t="s">
        <v>8699</v>
      </c>
      <c r="D5486" t="s">
        <v>391</v>
      </c>
      <c r="E5486" t="s">
        <v>392</v>
      </c>
      <c r="F5486" t="s">
        <v>6207</v>
      </c>
      <c r="G5486" t="s">
        <v>1135</v>
      </c>
      <c r="H5486" t="s">
        <v>5545</v>
      </c>
      <c r="I5486" t="s">
        <v>839</v>
      </c>
      <c r="J5486" t="s">
        <v>122</v>
      </c>
      <c r="K5486" t="s">
        <v>123</v>
      </c>
      <c r="L5486" t="s">
        <v>124</v>
      </c>
      <c r="M5486" t="s">
        <v>38</v>
      </c>
      <c r="N5486" t="s">
        <v>39</v>
      </c>
      <c r="O5486" s="23">
        <v>283</v>
      </c>
      <c r="P5486" s="9">
        <v>8.93</v>
      </c>
      <c r="Q5486" t="s">
        <v>40</v>
      </c>
      <c r="R5486">
        <v>10541</v>
      </c>
      <c r="S5486" s="9">
        <v>31.69</v>
      </c>
      <c r="T5486" s="26">
        <v>4.9509999999999996</v>
      </c>
      <c r="U5486" s="8">
        <v>156.91</v>
      </c>
      <c r="V5486" t="s">
        <v>112</v>
      </c>
      <c r="W5486" t="s">
        <v>2276</v>
      </c>
      <c r="X5486" t="s">
        <v>42</v>
      </c>
      <c r="Y5486" t="s">
        <v>2277</v>
      </c>
      <c r="AA5486" s="1">
        <f t="shared" si="661"/>
        <v>46049</v>
      </c>
      <c r="AB5486" s="2">
        <f t="shared" si="662"/>
        <v>1</v>
      </c>
      <c r="AC5486" s="2">
        <f t="shared" si="663"/>
        <v>2026</v>
      </c>
      <c r="AD5486" s="2" t="str">
        <f>IFERROR(VLOOKUP(A5486,'Aux Área'!$A$4:$B$123,2,0),"-")</f>
        <v>INSPEÇÃO</v>
      </c>
    </row>
    <row r="5487" spans="1:30" x14ac:dyDescent="0.3">
      <c r="A5487" t="s">
        <v>2278</v>
      </c>
      <c r="B5487" t="s">
        <v>4664</v>
      </c>
      <c r="C5487" t="s">
        <v>8700</v>
      </c>
      <c r="D5487" t="s">
        <v>3208</v>
      </c>
      <c r="E5487" t="s">
        <v>3209</v>
      </c>
      <c r="F5487" t="s">
        <v>2281</v>
      </c>
      <c r="G5487" t="s">
        <v>1135</v>
      </c>
      <c r="H5487" t="s">
        <v>2275</v>
      </c>
      <c r="I5487" t="s">
        <v>1497</v>
      </c>
      <c r="J5487" t="s">
        <v>169</v>
      </c>
      <c r="K5487" t="s">
        <v>170</v>
      </c>
      <c r="L5487" t="s">
        <v>124</v>
      </c>
      <c r="M5487" t="s">
        <v>38</v>
      </c>
      <c r="N5487" t="s">
        <v>39</v>
      </c>
      <c r="O5487" s="23">
        <v>388</v>
      </c>
      <c r="P5487" s="9">
        <v>9.32</v>
      </c>
      <c r="Q5487" t="s">
        <v>40</v>
      </c>
      <c r="R5487">
        <v>92538</v>
      </c>
      <c r="S5487" s="9">
        <v>41.62</v>
      </c>
      <c r="T5487" s="26">
        <v>4.8899999999999997</v>
      </c>
      <c r="U5487" s="8">
        <v>203.53</v>
      </c>
      <c r="V5487" t="s">
        <v>41</v>
      </c>
      <c r="W5487" t="s">
        <v>2276</v>
      </c>
      <c r="X5487" t="s">
        <v>42</v>
      </c>
      <c r="Y5487" t="s">
        <v>2277</v>
      </c>
      <c r="AA5487" s="1">
        <f t="shared" si="661"/>
        <v>46049</v>
      </c>
      <c r="AB5487" s="2">
        <f t="shared" si="662"/>
        <v>1</v>
      </c>
      <c r="AC5487" s="2">
        <f t="shared" si="663"/>
        <v>2026</v>
      </c>
      <c r="AD5487" s="2" t="str">
        <f>IFERROR(VLOOKUP(A5487,'Aux Área'!$A$4:$B$123,2,0),"-")</f>
        <v>INSPEÇÃO</v>
      </c>
    </row>
    <row r="5488" spans="1:30" x14ac:dyDescent="0.3">
      <c r="A5488" t="s">
        <v>2318</v>
      </c>
      <c r="B5488" t="s">
        <v>2733</v>
      </c>
      <c r="C5488" t="s">
        <v>8701</v>
      </c>
      <c r="D5488" t="s">
        <v>5015</v>
      </c>
      <c r="E5488" t="s">
        <v>5016</v>
      </c>
      <c r="F5488" t="s">
        <v>4203</v>
      </c>
      <c r="G5488" t="s">
        <v>1135</v>
      </c>
      <c r="H5488" t="s">
        <v>2185</v>
      </c>
      <c r="I5488" t="s">
        <v>2186</v>
      </c>
      <c r="J5488" t="s">
        <v>219</v>
      </c>
      <c r="K5488" t="s">
        <v>177</v>
      </c>
      <c r="L5488" t="s">
        <v>177</v>
      </c>
      <c r="M5488" t="s">
        <v>38</v>
      </c>
      <c r="N5488" t="s">
        <v>668</v>
      </c>
      <c r="O5488" s="23">
        <v>683</v>
      </c>
      <c r="P5488" s="9">
        <v>14.86</v>
      </c>
      <c r="Q5488" t="s">
        <v>40</v>
      </c>
      <c r="R5488">
        <v>86467</v>
      </c>
      <c r="S5488" s="9">
        <v>45.96</v>
      </c>
      <c r="T5488" s="26">
        <v>6.1909999999999998</v>
      </c>
      <c r="U5488" s="8">
        <v>284.55</v>
      </c>
      <c r="V5488" t="s">
        <v>8702</v>
      </c>
      <c r="W5488" t="s">
        <v>2007</v>
      </c>
      <c r="X5488" t="s">
        <v>42</v>
      </c>
      <c r="Y5488" t="s">
        <v>2188</v>
      </c>
      <c r="AA5488" s="1">
        <f t="shared" si="661"/>
        <v>46050</v>
      </c>
      <c r="AB5488" s="2">
        <f t="shared" si="662"/>
        <v>1</v>
      </c>
      <c r="AC5488" s="2">
        <f t="shared" si="663"/>
        <v>2026</v>
      </c>
      <c r="AD5488" s="2" t="str">
        <f>IFERROR(VLOOKUP(A5488,'Aux Área'!$A$4:$B$123,2,0),"-")</f>
        <v>INSPEÇÃO</v>
      </c>
    </row>
    <row r="5489" spans="1:30" x14ac:dyDescent="0.3">
      <c r="A5489" t="s">
        <v>2282</v>
      </c>
      <c r="B5489" t="s">
        <v>4679</v>
      </c>
      <c r="C5489" t="s">
        <v>8703</v>
      </c>
      <c r="D5489" t="s">
        <v>3243</v>
      </c>
      <c r="E5489" t="s">
        <v>3244</v>
      </c>
      <c r="F5489" t="s">
        <v>2285</v>
      </c>
      <c r="G5489" t="s">
        <v>1135</v>
      </c>
      <c r="H5489" t="s">
        <v>2275</v>
      </c>
      <c r="I5489" t="s">
        <v>1497</v>
      </c>
      <c r="J5489" t="s">
        <v>1681</v>
      </c>
      <c r="K5489" t="s">
        <v>1682</v>
      </c>
      <c r="L5489" t="s">
        <v>141</v>
      </c>
      <c r="M5489" t="s">
        <v>38</v>
      </c>
      <c r="N5489" t="s">
        <v>39</v>
      </c>
      <c r="O5489" s="23">
        <v>412</v>
      </c>
      <c r="P5489" s="9">
        <v>9.85</v>
      </c>
      <c r="Q5489" t="s">
        <v>40</v>
      </c>
      <c r="R5489">
        <v>77585</v>
      </c>
      <c r="S5489" s="9">
        <v>41.84</v>
      </c>
      <c r="T5489" s="26">
        <v>4.641</v>
      </c>
      <c r="U5489" s="8">
        <v>194.16</v>
      </c>
      <c r="V5489" t="s">
        <v>41</v>
      </c>
      <c r="W5489" t="s">
        <v>2276</v>
      </c>
      <c r="X5489" t="s">
        <v>42</v>
      </c>
      <c r="Y5489" t="s">
        <v>2277</v>
      </c>
      <c r="AA5489" s="1">
        <f t="shared" si="661"/>
        <v>46050</v>
      </c>
      <c r="AB5489" s="2">
        <f t="shared" si="662"/>
        <v>1</v>
      </c>
      <c r="AC5489" s="2">
        <f t="shared" si="663"/>
        <v>2026</v>
      </c>
      <c r="AD5489" s="2" t="str">
        <f>IFERROR(VLOOKUP(A5489,'Aux Área'!$A$4:$B$123,2,0),"-")</f>
        <v>INSPEÇÃO</v>
      </c>
    </row>
    <row r="5490" spans="1:30" x14ac:dyDescent="0.3">
      <c r="A5490" t="s">
        <v>2638</v>
      </c>
      <c r="B5490" t="s">
        <v>4593</v>
      </c>
      <c r="C5490" t="s">
        <v>8704</v>
      </c>
      <c r="D5490" t="s">
        <v>4358</v>
      </c>
      <c r="E5490" t="s">
        <v>4359</v>
      </c>
      <c r="F5490" t="s">
        <v>2641</v>
      </c>
      <c r="G5490" t="s">
        <v>1135</v>
      </c>
      <c r="H5490" t="s">
        <v>2275</v>
      </c>
      <c r="I5490" t="s">
        <v>1497</v>
      </c>
      <c r="J5490" t="s">
        <v>275</v>
      </c>
      <c r="K5490" t="s">
        <v>276</v>
      </c>
      <c r="L5490" t="s">
        <v>124</v>
      </c>
      <c r="M5490" t="s">
        <v>38</v>
      </c>
      <c r="N5490" t="s">
        <v>39</v>
      </c>
      <c r="O5490" s="23">
        <v>540</v>
      </c>
      <c r="P5490" s="9">
        <v>11.44</v>
      </c>
      <c r="Q5490" t="s">
        <v>40</v>
      </c>
      <c r="R5490">
        <v>79701</v>
      </c>
      <c r="S5490" s="9">
        <v>47.19</v>
      </c>
      <c r="T5490" s="26">
        <v>4.79</v>
      </c>
      <c r="U5490" s="8">
        <v>226.04</v>
      </c>
      <c r="V5490" t="s">
        <v>8705</v>
      </c>
      <c r="W5490" t="s">
        <v>2276</v>
      </c>
      <c r="X5490" t="s">
        <v>42</v>
      </c>
      <c r="Y5490" t="s">
        <v>2277</v>
      </c>
      <c r="AA5490" s="1">
        <f t="shared" si="661"/>
        <v>46050</v>
      </c>
      <c r="AB5490" s="2">
        <f t="shared" si="662"/>
        <v>1</v>
      </c>
      <c r="AC5490" s="2">
        <f t="shared" si="663"/>
        <v>2026</v>
      </c>
      <c r="AD5490" s="2" t="str">
        <f>IFERROR(VLOOKUP(A5490,'Aux Área'!$A$4:$B$123,2,0),"-")</f>
        <v>INSPEÇÃO</v>
      </c>
    </row>
    <row r="5491" spans="1:30" x14ac:dyDescent="0.3">
      <c r="A5491" t="s">
        <v>2260</v>
      </c>
      <c r="B5491" t="s">
        <v>113</v>
      </c>
      <c r="C5491" t="s">
        <v>8706</v>
      </c>
      <c r="D5491" t="s">
        <v>3005</v>
      </c>
      <c r="E5491" t="s">
        <v>3006</v>
      </c>
      <c r="F5491" t="s">
        <v>2262</v>
      </c>
      <c r="G5491" t="s">
        <v>35</v>
      </c>
      <c r="H5491" t="s">
        <v>2263</v>
      </c>
      <c r="I5491" t="s">
        <v>2186</v>
      </c>
      <c r="J5491" t="s">
        <v>1681</v>
      </c>
      <c r="K5491" t="s">
        <v>1682</v>
      </c>
      <c r="L5491" t="s">
        <v>141</v>
      </c>
      <c r="M5491" t="s">
        <v>38</v>
      </c>
      <c r="N5491" t="s">
        <v>668</v>
      </c>
      <c r="O5491" s="23">
        <v>646</v>
      </c>
      <c r="P5491" s="9">
        <v>13.36</v>
      </c>
      <c r="Q5491" t="s">
        <v>40</v>
      </c>
      <c r="R5491">
        <v>75697</v>
      </c>
      <c r="S5491" s="9">
        <v>48.37</v>
      </c>
      <c r="T5491" s="26">
        <v>6.49</v>
      </c>
      <c r="U5491" s="8">
        <v>313.91000000000003</v>
      </c>
      <c r="V5491" t="s">
        <v>41</v>
      </c>
      <c r="W5491" t="s">
        <v>2007</v>
      </c>
      <c r="X5491" t="s">
        <v>42</v>
      </c>
      <c r="Y5491" t="s">
        <v>1740</v>
      </c>
      <c r="AA5491" s="1">
        <f t="shared" si="661"/>
        <v>46050</v>
      </c>
      <c r="AB5491" s="2">
        <f t="shared" si="662"/>
        <v>1</v>
      </c>
      <c r="AC5491" s="2">
        <f t="shared" si="663"/>
        <v>2026</v>
      </c>
      <c r="AD5491" s="2" t="str">
        <f>IFERROR(VLOOKUP(A5491,'Aux Área'!$A$4:$B$123,2,0),"-")</f>
        <v>INSPEÇÃO</v>
      </c>
    </row>
    <row r="5492" spans="1:30" x14ac:dyDescent="0.3">
      <c r="A5492" t="s">
        <v>2650</v>
      </c>
      <c r="B5492" t="s">
        <v>2651</v>
      </c>
      <c r="C5492" t="s">
        <v>8707</v>
      </c>
      <c r="D5492" t="s">
        <v>2944</v>
      </c>
      <c r="E5492" t="s">
        <v>2945</v>
      </c>
      <c r="F5492" t="s">
        <v>3615</v>
      </c>
      <c r="G5492" t="s">
        <v>1300</v>
      </c>
      <c r="H5492" t="s">
        <v>2635</v>
      </c>
      <c r="I5492" t="s">
        <v>37</v>
      </c>
      <c r="J5492" t="s">
        <v>2817</v>
      </c>
      <c r="K5492" t="s">
        <v>2818</v>
      </c>
      <c r="L5492" t="s">
        <v>84</v>
      </c>
      <c r="M5492" t="s">
        <v>38</v>
      </c>
      <c r="N5492" t="s">
        <v>39</v>
      </c>
      <c r="O5492" s="23">
        <v>203</v>
      </c>
      <c r="P5492" s="9">
        <v>5.42</v>
      </c>
      <c r="Q5492" t="s">
        <v>40</v>
      </c>
      <c r="R5492">
        <v>13718</v>
      </c>
      <c r="S5492" s="9">
        <v>37.47</v>
      </c>
      <c r="T5492" s="26">
        <v>5.2409999999999997</v>
      </c>
      <c r="U5492" s="8">
        <v>196.37</v>
      </c>
      <c r="V5492" t="s">
        <v>8708</v>
      </c>
      <c r="W5492" t="s">
        <v>2276</v>
      </c>
      <c r="X5492" t="s">
        <v>42</v>
      </c>
      <c r="Y5492" t="s">
        <v>1740</v>
      </c>
      <c r="AA5492" s="1">
        <f t="shared" si="661"/>
        <v>46050</v>
      </c>
      <c r="AB5492" s="2">
        <f t="shared" si="662"/>
        <v>1</v>
      </c>
      <c r="AC5492" s="2">
        <f t="shared" si="663"/>
        <v>2026</v>
      </c>
      <c r="AD5492" s="2" t="str">
        <f>IFERROR(VLOOKUP(A5492,'Aux Área'!$A$4:$B$123,2,0),"-")</f>
        <v>TI</v>
      </c>
    </row>
    <row r="5493" spans="1:30" x14ac:dyDescent="0.3">
      <c r="A5493" t="s">
        <v>5620</v>
      </c>
      <c r="B5493" t="s">
        <v>2315</v>
      </c>
      <c r="C5493" t="s">
        <v>8709</v>
      </c>
      <c r="D5493" t="s">
        <v>5160</v>
      </c>
      <c r="E5493" t="s">
        <v>5161</v>
      </c>
      <c r="F5493" t="s">
        <v>6208</v>
      </c>
      <c r="G5493" t="s">
        <v>1135</v>
      </c>
      <c r="H5493" t="s">
        <v>5545</v>
      </c>
      <c r="I5493" t="s">
        <v>839</v>
      </c>
      <c r="J5493" t="s">
        <v>188</v>
      </c>
      <c r="K5493" t="s">
        <v>189</v>
      </c>
      <c r="L5493" t="s">
        <v>190</v>
      </c>
      <c r="M5493" t="s">
        <v>38</v>
      </c>
      <c r="N5493" t="s">
        <v>39</v>
      </c>
      <c r="O5493" s="23">
        <v>392</v>
      </c>
      <c r="P5493" s="9">
        <v>10.09</v>
      </c>
      <c r="Q5493" t="s">
        <v>40</v>
      </c>
      <c r="R5493">
        <v>16240</v>
      </c>
      <c r="S5493" s="9">
        <v>38.840000000000003</v>
      </c>
      <c r="T5493" s="26">
        <v>4.99</v>
      </c>
      <c r="U5493" s="8">
        <v>193.81</v>
      </c>
      <c r="V5493" t="s">
        <v>112</v>
      </c>
      <c r="W5493" t="s">
        <v>2276</v>
      </c>
      <c r="X5493" t="s">
        <v>42</v>
      </c>
      <c r="Y5493" t="s">
        <v>2277</v>
      </c>
      <c r="AA5493" s="1">
        <f t="shared" si="661"/>
        <v>46050</v>
      </c>
      <c r="AB5493" s="2">
        <f t="shared" si="662"/>
        <v>1</v>
      </c>
      <c r="AC5493" s="2">
        <f t="shared" si="663"/>
        <v>2026</v>
      </c>
      <c r="AD5493" s="2" t="str">
        <f>IFERROR(VLOOKUP(A5493,'Aux Área'!$A$4:$B$123,2,0),"-")</f>
        <v>INSPEÇÃO</v>
      </c>
    </row>
    <row r="5494" spans="1:30" x14ac:dyDescent="0.3">
      <c r="A5494" t="s">
        <v>2691</v>
      </c>
      <c r="B5494" t="s">
        <v>2692</v>
      </c>
      <c r="C5494" t="s">
        <v>8710</v>
      </c>
      <c r="D5494" t="s">
        <v>2142</v>
      </c>
      <c r="E5494" t="s">
        <v>2143</v>
      </c>
      <c r="F5494" t="s">
        <v>5979</v>
      </c>
      <c r="G5494" t="s">
        <v>1635</v>
      </c>
      <c r="H5494" t="s">
        <v>2635</v>
      </c>
      <c r="I5494" t="s">
        <v>37</v>
      </c>
      <c r="J5494" t="s">
        <v>165</v>
      </c>
      <c r="K5494" t="s">
        <v>166</v>
      </c>
      <c r="L5494" t="s">
        <v>167</v>
      </c>
      <c r="M5494" t="s">
        <v>38</v>
      </c>
      <c r="N5494" t="s">
        <v>39</v>
      </c>
      <c r="O5494" s="23">
        <v>325</v>
      </c>
      <c r="P5494" s="9">
        <v>10.37</v>
      </c>
      <c r="Q5494" t="s">
        <v>40</v>
      </c>
      <c r="R5494">
        <v>10833</v>
      </c>
      <c r="S5494" s="9">
        <v>31.33</v>
      </c>
      <c r="T5494" s="26">
        <v>4.8899999999999997</v>
      </c>
      <c r="U5494" s="8">
        <v>153.21</v>
      </c>
      <c r="V5494" t="s">
        <v>112</v>
      </c>
      <c r="W5494" t="s">
        <v>2007</v>
      </c>
      <c r="X5494" t="s">
        <v>42</v>
      </c>
      <c r="Y5494" t="s">
        <v>1740</v>
      </c>
      <c r="AA5494" s="1">
        <f t="shared" si="661"/>
        <v>46050</v>
      </c>
      <c r="AB5494" s="2">
        <f t="shared" si="662"/>
        <v>1</v>
      </c>
      <c r="AC5494" s="2">
        <f t="shared" si="663"/>
        <v>2026</v>
      </c>
      <c r="AD5494" s="2" t="str">
        <f>IFERROR(VLOOKUP(A5494,'Aux Área'!$A$4:$B$123,2,0),"-")</f>
        <v>TI</v>
      </c>
    </row>
    <row r="5495" spans="1:30" x14ac:dyDescent="0.3">
      <c r="A5495" t="s">
        <v>2278</v>
      </c>
      <c r="B5495" t="s">
        <v>4664</v>
      </c>
      <c r="C5495" t="s">
        <v>8711</v>
      </c>
      <c r="D5495" t="s">
        <v>3208</v>
      </c>
      <c r="E5495" t="s">
        <v>3209</v>
      </c>
      <c r="F5495" t="s">
        <v>2281</v>
      </c>
      <c r="G5495" t="s">
        <v>1135</v>
      </c>
      <c r="H5495" t="s">
        <v>2275</v>
      </c>
      <c r="I5495" t="s">
        <v>1497</v>
      </c>
      <c r="J5495" t="s">
        <v>165</v>
      </c>
      <c r="K5495" t="s">
        <v>166</v>
      </c>
      <c r="L5495" t="s">
        <v>167</v>
      </c>
      <c r="M5495" t="s">
        <v>38</v>
      </c>
      <c r="N5495" t="s">
        <v>39</v>
      </c>
      <c r="O5495" s="23">
        <v>316</v>
      </c>
      <c r="P5495" s="9">
        <v>9.91</v>
      </c>
      <c r="Q5495" t="s">
        <v>40</v>
      </c>
      <c r="R5495">
        <v>92854</v>
      </c>
      <c r="S5495" s="9">
        <v>31.9</v>
      </c>
      <c r="T5495" s="26">
        <v>4.8929999999999998</v>
      </c>
      <c r="U5495" s="8">
        <v>156.09</v>
      </c>
      <c r="V5495" t="s">
        <v>112</v>
      </c>
      <c r="W5495" t="s">
        <v>2276</v>
      </c>
      <c r="X5495" t="s">
        <v>42</v>
      </c>
      <c r="Y5495" t="s">
        <v>2277</v>
      </c>
      <c r="AA5495" s="1">
        <f t="shared" si="661"/>
        <v>46050</v>
      </c>
      <c r="AB5495" s="2">
        <f t="shared" si="662"/>
        <v>1</v>
      </c>
      <c r="AC5495" s="2">
        <f t="shared" si="663"/>
        <v>2026</v>
      </c>
      <c r="AD5495" s="2" t="str">
        <f>IFERROR(VLOOKUP(A5495,'Aux Área'!$A$4:$B$123,2,0),"-")</f>
        <v>INSPEÇÃO</v>
      </c>
    </row>
    <row r="5496" spans="1:30" x14ac:dyDescent="0.3">
      <c r="A5496" t="s">
        <v>2632</v>
      </c>
      <c r="B5496" t="s">
        <v>2633</v>
      </c>
      <c r="C5496" t="s">
        <v>8712</v>
      </c>
      <c r="D5496" t="s">
        <v>8713</v>
      </c>
      <c r="E5496" t="s">
        <v>8714</v>
      </c>
      <c r="F5496" t="s">
        <v>3712</v>
      </c>
      <c r="G5496" t="s">
        <v>1300</v>
      </c>
      <c r="H5496" t="s">
        <v>2635</v>
      </c>
      <c r="I5496" t="s">
        <v>37</v>
      </c>
      <c r="J5496" t="s">
        <v>285</v>
      </c>
      <c r="K5496" t="s">
        <v>286</v>
      </c>
      <c r="L5496" t="s">
        <v>91</v>
      </c>
      <c r="M5496" t="s">
        <v>38</v>
      </c>
      <c r="N5496" t="s">
        <v>39</v>
      </c>
      <c r="O5496" s="10">
        <v>329</v>
      </c>
      <c r="P5496" s="24">
        <v>7</v>
      </c>
      <c r="Q5496" t="s">
        <v>40</v>
      </c>
      <c r="R5496">
        <v>3048</v>
      </c>
      <c r="S5496" s="9">
        <v>47.03</v>
      </c>
      <c r="T5496" s="26">
        <v>4.8899999999999997</v>
      </c>
      <c r="U5496" s="8">
        <v>229.99</v>
      </c>
      <c r="V5496" t="s">
        <v>8715</v>
      </c>
      <c r="W5496" t="s">
        <v>2007</v>
      </c>
      <c r="X5496" t="s">
        <v>42</v>
      </c>
      <c r="Y5496" t="s">
        <v>1740</v>
      </c>
      <c r="AA5496" s="1">
        <f t="shared" si="661"/>
        <v>46050</v>
      </c>
      <c r="AB5496" s="2">
        <f t="shared" si="662"/>
        <v>1</v>
      </c>
      <c r="AC5496" s="2">
        <f t="shared" si="663"/>
        <v>2026</v>
      </c>
      <c r="AD5496" s="2" t="str">
        <f>IFERROR(VLOOKUP(A5496,'Aux Área'!$A$4:$B$123,2,0),"-")</f>
        <v>TI</v>
      </c>
    </row>
    <row r="5497" spans="1:30" x14ac:dyDescent="0.3">
      <c r="A5497" t="s">
        <v>3092</v>
      </c>
      <c r="B5497" t="s">
        <v>4774</v>
      </c>
      <c r="C5497" t="s">
        <v>8716</v>
      </c>
      <c r="D5497" t="s">
        <v>3410</v>
      </c>
      <c r="E5497" t="s">
        <v>3411</v>
      </c>
      <c r="F5497" t="s">
        <v>3594</v>
      </c>
      <c r="G5497" t="s">
        <v>1135</v>
      </c>
      <c r="H5497" t="s">
        <v>2275</v>
      </c>
      <c r="I5497" t="s">
        <v>1497</v>
      </c>
      <c r="J5497" t="s">
        <v>89</v>
      </c>
      <c r="K5497" t="s">
        <v>90</v>
      </c>
      <c r="L5497" t="s">
        <v>91</v>
      </c>
      <c r="M5497" t="s">
        <v>38</v>
      </c>
      <c r="N5497" t="s">
        <v>39</v>
      </c>
      <c r="O5497" s="23">
        <v>538</v>
      </c>
      <c r="P5497" s="9">
        <v>11.85</v>
      </c>
      <c r="Q5497" t="s">
        <v>40</v>
      </c>
      <c r="R5497">
        <v>73431</v>
      </c>
      <c r="S5497" s="9">
        <v>45.41</v>
      </c>
      <c r="T5497" s="26">
        <v>4.8899999999999997</v>
      </c>
      <c r="U5497" s="8">
        <v>222.05</v>
      </c>
      <c r="V5497" t="s">
        <v>8717</v>
      </c>
      <c r="W5497" t="s">
        <v>2276</v>
      </c>
      <c r="X5497" t="s">
        <v>42</v>
      </c>
      <c r="Y5497" t="s">
        <v>2277</v>
      </c>
      <c r="AA5497" s="1">
        <f t="shared" si="661"/>
        <v>46050</v>
      </c>
      <c r="AB5497" s="2">
        <f t="shared" si="662"/>
        <v>1</v>
      </c>
      <c r="AC5497" s="2">
        <f t="shared" si="663"/>
        <v>2026</v>
      </c>
      <c r="AD5497" s="2" t="str">
        <f>IFERROR(VLOOKUP(A5497,'Aux Área'!$A$4:$B$123,2,0),"-")</f>
        <v>INSPEÇÃO</v>
      </c>
    </row>
    <row r="5498" spans="1:30" x14ac:dyDescent="0.3">
      <c r="A5498" t="s">
        <v>52</v>
      </c>
      <c r="B5498" t="s">
        <v>1449</v>
      </c>
      <c r="C5498" t="s">
        <v>8718</v>
      </c>
      <c r="D5498" t="s">
        <v>3246</v>
      </c>
      <c r="E5498" t="s">
        <v>3247</v>
      </c>
      <c r="F5498" t="s">
        <v>53</v>
      </c>
      <c r="G5498" t="s">
        <v>35</v>
      </c>
      <c r="H5498" t="s">
        <v>36</v>
      </c>
      <c r="I5498" t="s">
        <v>37</v>
      </c>
      <c r="J5498" t="s">
        <v>122</v>
      </c>
      <c r="K5498" t="s">
        <v>123</v>
      </c>
      <c r="L5498" t="s">
        <v>124</v>
      </c>
      <c r="M5498" t="s">
        <v>38</v>
      </c>
      <c r="N5498" t="s">
        <v>39</v>
      </c>
      <c r="O5498" s="23">
        <v>374</v>
      </c>
      <c r="P5498" s="9">
        <v>11.04</v>
      </c>
      <c r="Q5498" t="s">
        <v>40</v>
      </c>
      <c r="R5498">
        <v>50976</v>
      </c>
      <c r="S5498" s="9">
        <v>33.89</v>
      </c>
      <c r="T5498" s="26">
        <v>4.95</v>
      </c>
      <c r="U5498" s="8">
        <v>167.75</v>
      </c>
      <c r="V5498" t="s">
        <v>112</v>
      </c>
      <c r="W5498" t="s">
        <v>2007</v>
      </c>
      <c r="X5498" t="s">
        <v>42</v>
      </c>
      <c r="Y5498" t="s">
        <v>1740</v>
      </c>
      <c r="AA5498" s="1">
        <f t="shared" si="661"/>
        <v>46050</v>
      </c>
      <c r="AB5498" s="2">
        <f t="shared" si="662"/>
        <v>1</v>
      </c>
      <c r="AC5498" s="2">
        <f t="shared" si="663"/>
        <v>2026</v>
      </c>
      <c r="AD5498" s="2" t="str">
        <f>IFERROR(VLOOKUP(A5498,'Aux Área'!$A$4:$B$123,2,0),"-")</f>
        <v>OPERAÇÃO</v>
      </c>
    </row>
    <row r="5499" spans="1:30" x14ac:dyDescent="0.3">
      <c r="A5499" t="s">
        <v>50</v>
      </c>
      <c r="B5499" t="s">
        <v>324</v>
      </c>
      <c r="C5499" t="s">
        <v>8719</v>
      </c>
      <c r="D5499" t="s">
        <v>326</v>
      </c>
      <c r="E5499" t="s">
        <v>327</v>
      </c>
      <c r="F5499" t="s">
        <v>51</v>
      </c>
      <c r="G5499" t="s">
        <v>35</v>
      </c>
      <c r="H5499" t="s">
        <v>36</v>
      </c>
      <c r="I5499" t="s">
        <v>37</v>
      </c>
      <c r="J5499" t="s">
        <v>428</v>
      </c>
      <c r="K5499" t="s">
        <v>429</v>
      </c>
      <c r="L5499" t="s">
        <v>84</v>
      </c>
      <c r="M5499" t="s">
        <v>38</v>
      </c>
      <c r="N5499" t="s">
        <v>39</v>
      </c>
      <c r="O5499" s="23">
        <v>269</v>
      </c>
      <c r="P5499" s="9">
        <v>6.6</v>
      </c>
      <c r="Q5499" t="s">
        <v>40</v>
      </c>
      <c r="R5499">
        <v>17443</v>
      </c>
      <c r="S5499" s="9">
        <v>40.78</v>
      </c>
      <c r="T5499" s="26">
        <v>5.05</v>
      </c>
      <c r="U5499" s="8">
        <v>205.94</v>
      </c>
      <c r="V5499" t="s">
        <v>8720</v>
      </c>
      <c r="W5499" t="s">
        <v>2007</v>
      </c>
      <c r="X5499" t="s">
        <v>42</v>
      </c>
      <c r="Y5499" t="s">
        <v>1740</v>
      </c>
      <c r="AA5499" s="1">
        <f t="shared" si="661"/>
        <v>46050</v>
      </c>
      <c r="AB5499" s="2">
        <f t="shared" si="662"/>
        <v>1</v>
      </c>
      <c r="AC5499" s="2">
        <f t="shared" si="663"/>
        <v>2026</v>
      </c>
      <c r="AD5499" s="2" t="str">
        <f>IFERROR(VLOOKUP(A5499,'Aux Área'!$A$4:$B$123,2,0),"-")</f>
        <v>TI</v>
      </c>
    </row>
    <row r="5500" spans="1:30" x14ac:dyDescent="0.3">
      <c r="A5500" t="s">
        <v>2306</v>
      </c>
      <c r="B5500" t="s">
        <v>4613</v>
      </c>
      <c r="C5500" t="s">
        <v>8721</v>
      </c>
      <c r="D5500" t="s">
        <v>3428</v>
      </c>
      <c r="E5500" t="s">
        <v>3429</v>
      </c>
      <c r="F5500" t="s">
        <v>2309</v>
      </c>
      <c r="G5500" t="s">
        <v>1135</v>
      </c>
      <c r="H5500" t="s">
        <v>2275</v>
      </c>
      <c r="I5500" t="s">
        <v>1497</v>
      </c>
      <c r="J5500" t="s">
        <v>1665</v>
      </c>
      <c r="K5500" t="s">
        <v>1666</v>
      </c>
      <c r="L5500" t="s">
        <v>301</v>
      </c>
      <c r="M5500" t="s">
        <v>38</v>
      </c>
      <c r="N5500" t="s">
        <v>39</v>
      </c>
      <c r="O5500" s="23">
        <v>334</v>
      </c>
      <c r="P5500" s="9">
        <v>9.91</v>
      </c>
      <c r="Q5500" t="s">
        <v>40</v>
      </c>
      <c r="R5500">
        <v>85195</v>
      </c>
      <c r="S5500" s="9">
        <v>33.69</v>
      </c>
      <c r="T5500" s="26">
        <v>4.8899999999999997</v>
      </c>
      <c r="U5500" s="8">
        <v>164.74</v>
      </c>
      <c r="V5500" t="s">
        <v>8722</v>
      </c>
      <c r="W5500" t="s">
        <v>2276</v>
      </c>
      <c r="X5500" t="s">
        <v>42</v>
      </c>
      <c r="Y5500" t="s">
        <v>2277</v>
      </c>
      <c r="AA5500" s="1">
        <f t="shared" si="661"/>
        <v>46050</v>
      </c>
      <c r="AB5500" s="2">
        <f t="shared" si="662"/>
        <v>1</v>
      </c>
      <c r="AC5500" s="2">
        <f t="shared" si="663"/>
        <v>2026</v>
      </c>
      <c r="AD5500" s="2" t="str">
        <f>IFERROR(VLOOKUP(A5500,'Aux Área'!$A$4:$B$123,2,0),"-")</f>
        <v>INSPEÇÃO</v>
      </c>
    </row>
    <row r="5501" spans="1:30" x14ac:dyDescent="0.3">
      <c r="A5501" t="s">
        <v>72</v>
      </c>
      <c r="B5501" t="s">
        <v>243</v>
      </c>
      <c r="C5501" t="s">
        <v>8723</v>
      </c>
      <c r="D5501" t="s">
        <v>95</v>
      </c>
      <c r="E5501" t="s">
        <v>96</v>
      </c>
      <c r="F5501" t="s">
        <v>73</v>
      </c>
      <c r="G5501" t="s">
        <v>35</v>
      </c>
      <c r="H5501" t="s">
        <v>36</v>
      </c>
      <c r="I5501" t="s">
        <v>37</v>
      </c>
      <c r="J5501" t="s">
        <v>1665</v>
      </c>
      <c r="K5501" t="s">
        <v>1666</v>
      </c>
      <c r="L5501" t="s">
        <v>301</v>
      </c>
      <c r="M5501" t="s">
        <v>38</v>
      </c>
      <c r="N5501" t="s">
        <v>39</v>
      </c>
      <c r="O5501" s="23">
        <v>274</v>
      </c>
      <c r="P5501" s="9">
        <v>7.23</v>
      </c>
      <c r="Q5501" t="s">
        <v>40</v>
      </c>
      <c r="R5501">
        <v>20944</v>
      </c>
      <c r="S5501" s="9">
        <v>37.909999999999997</v>
      </c>
      <c r="T5501" s="26">
        <v>4.8899999999999997</v>
      </c>
      <c r="U5501" s="8">
        <v>185.38</v>
      </c>
      <c r="V5501" t="s">
        <v>8724</v>
      </c>
      <c r="W5501" t="s">
        <v>2007</v>
      </c>
      <c r="X5501" t="s">
        <v>42</v>
      </c>
      <c r="Y5501" t="s">
        <v>1740</v>
      </c>
      <c r="AA5501" s="1">
        <f t="shared" si="661"/>
        <v>46050</v>
      </c>
      <c r="AB5501" s="2">
        <f t="shared" si="662"/>
        <v>1</v>
      </c>
      <c r="AC5501" s="2">
        <f t="shared" si="663"/>
        <v>2026</v>
      </c>
      <c r="AD5501" s="2" t="str">
        <f>IFERROR(VLOOKUP(A5501,'Aux Área'!$A$4:$B$123,2,0),"-")</f>
        <v>CONSERVA</v>
      </c>
    </row>
    <row r="5502" spans="1:30" x14ac:dyDescent="0.3">
      <c r="A5502" t="s">
        <v>60</v>
      </c>
      <c r="B5502" t="s">
        <v>614</v>
      </c>
      <c r="C5502" t="s">
        <v>8725</v>
      </c>
      <c r="D5502" t="s">
        <v>1206</v>
      </c>
      <c r="E5502" t="s">
        <v>1207</v>
      </c>
      <c r="F5502" t="s">
        <v>61</v>
      </c>
      <c r="G5502" t="s">
        <v>35</v>
      </c>
      <c r="H5502" t="s">
        <v>36</v>
      </c>
      <c r="I5502" t="s">
        <v>37</v>
      </c>
      <c r="J5502" t="s">
        <v>1665</v>
      </c>
      <c r="K5502" t="s">
        <v>1666</v>
      </c>
      <c r="L5502" t="s">
        <v>301</v>
      </c>
      <c r="M5502" t="s">
        <v>38</v>
      </c>
      <c r="N5502" t="s">
        <v>39</v>
      </c>
      <c r="O5502" s="23">
        <v>284</v>
      </c>
      <c r="P5502" s="9">
        <v>9.57</v>
      </c>
      <c r="Q5502" t="s">
        <v>40</v>
      </c>
      <c r="R5502">
        <v>31896</v>
      </c>
      <c r="S5502" s="9">
        <v>29.69</v>
      </c>
      <c r="T5502" s="26">
        <v>4.8899999999999997</v>
      </c>
      <c r="U5502" s="8">
        <v>145.18</v>
      </c>
      <c r="V5502" t="s">
        <v>8726</v>
      </c>
      <c r="W5502" t="s">
        <v>2007</v>
      </c>
      <c r="X5502" t="s">
        <v>42</v>
      </c>
      <c r="Y5502" t="s">
        <v>1740</v>
      </c>
      <c r="AA5502" s="1">
        <f t="shared" si="661"/>
        <v>46050</v>
      </c>
      <c r="AB5502" s="2">
        <f t="shared" si="662"/>
        <v>1</v>
      </c>
      <c r="AC5502" s="2">
        <f t="shared" si="663"/>
        <v>2026</v>
      </c>
      <c r="AD5502" s="2" t="str">
        <f>IFERROR(VLOOKUP(A5502,'Aux Área'!$A$4:$B$123,2,0),"-")</f>
        <v>QSMS</v>
      </c>
    </row>
    <row r="5503" spans="1:30" x14ac:dyDescent="0.3">
      <c r="A5503" t="s">
        <v>56</v>
      </c>
      <c r="B5503" t="s">
        <v>266</v>
      </c>
      <c r="C5503" t="s">
        <v>8727</v>
      </c>
      <c r="D5503" t="s">
        <v>120</v>
      </c>
      <c r="E5503" t="s">
        <v>121</v>
      </c>
      <c r="F5503" t="s">
        <v>57</v>
      </c>
      <c r="G5503" t="s">
        <v>35</v>
      </c>
      <c r="H5503" t="s">
        <v>36</v>
      </c>
      <c r="I5503" t="s">
        <v>37</v>
      </c>
      <c r="J5503" t="s">
        <v>122</v>
      </c>
      <c r="K5503" t="s">
        <v>123</v>
      </c>
      <c r="L5503" t="s">
        <v>124</v>
      </c>
      <c r="M5503" t="s">
        <v>38</v>
      </c>
      <c r="N5503" t="s">
        <v>39</v>
      </c>
      <c r="O5503" s="23">
        <v>1</v>
      </c>
      <c r="P5503" s="9">
        <v>0.03</v>
      </c>
      <c r="Q5503" t="s">
        <v>40</v>
      </c>
      <c r="R5503">
        <v>40326</v>
      </c>
      <c r="S5503" s="9">
        <v>36.64</v>
      </c>
      <c r="T5503" s="26">
        <v>4.95</v>
      </c>
      <c r="U5503" s="8">
        <v>181.37</v>
      </c>
      <c r="V5503" t="s">
        <v>112</v>
      </c>
      <c r="W5503" t="s">
        <v>2007</v>
      </c>
      <c r="X5503" t="s">
        <v>42</v>
      </c>
      <c r="Y5503" t="s">
        <v>1740</v>
      </c>
      <c r="AA5503" s="1">
        <f t="shared" si="661"/>
        <v>46050</v>
      </c>
      <c r="AB5503" s="2">
        <f t="shared" si="662"/>
        <v>1</v>
      </c>
      <c r="AC5503" s="2">
        <f t="shared" si="663"/>
        <v>2026</v>
      </c>
      <c r="AD5503" s="2" t="str">
        <f>IFERROR(VLOOKUP(A5503,'Aux Área'!$A$4:$B$123,2,0),"-")</f>
        <v>CONSERVA</v>
      </c>
    </row>
    <row r="5504" spans="1:30" x14ac:dyDescent="0.3">
      <c r="A5504" t="s">
        <v>76</v>
      </c>
      <c r="B5504" t="s">
        <v>380</v>
      </c>
      <c r="C5504" t="s">
        <v>8728</v>
      </c>
      <c r="D5504" t="s">
        <v>382</v>
      </c>
      <c r="E5504" t="s">
        <v>383</v>
      </c>
      <c r="F5504" t="s">
        <v>77</v>
      </c>
      <c r="G5504" t="s">
        <v>35</v>
      </c>
      <c r="H5504" t="s">
        <v>36</v>
      </c>
      <c r="I5504" t="s">
        <v>37</v>
      </c>
      <c r="J5504" t="s">
        <v>1665</v>
      </c>
      <c r="K5504" t="s">
        <v>1666</v>
      </c>
      <c r="L5504" t="s">
        <v>301</v>
      </c>
      <c r="M5504" t="s">
        <v>38</v>
      </c>
      <c r="N5504" t="s">
        <v>39</v>
      </c>
      <c r="O5504" s="23">
        <v>406</v>
      </c>
      <c r="P5504" s="9">
        <v>9.9</v>
      </c>
      <c r="Q5504" t="s">
        <v>40</v>
      </c>
      <c r="R5504">
        <v>54023</v>
      </c>
      <c r="S5504" s="9">
        <v>40.99</v>
      </c>
      <c r="T5504" s="26">
        <v>4.8899999999999997</v>
      </c>
      <c r="U5504" s="8">
        <v>200.44</v>
      </c>
      <c r="V5504" t="s">
        <v>8729</v>
      </c>
      <c r="W5504" t="s">
        <v>2007</v>
      </c>
      <c r="X5504" t="s">
        <v>42</v>
      </c>
      <c r="Y5504" t="s">
        <v>1740</v>
      </c>
      <c r="AA5504" s="1">
        <f t="shared" si="661"/>
        <v>46050</v>
      </c>
      <c r="AB5504" s="2">
        <f t="shared" si="662"/>
        <v>1</v>
      </c>
      <c r="AC5504" s="2">
        <f t="shared" si="663"/>
        <v>2026</v>
      </c>
      <c r="AD5504" s="2" t="str">
        <f>IFERROR(VLOOKUP(A5504,'Aux Área'!$A$4:$B$123,2,0),"-")</f>
        <v>QSMS</v>
      </c>
    </row>
    <row r="5505" spans="1:30" x14ac:dyDescent="0.3">
      <c r="A5505" t="s">
        <v>2643</v>
      </c>
      <c r="B5505" t="s">
        <v>2307</v>
      </c>
      <c r="C5505" t="s">
        <v>8730</v>
      </c>
      <c r="D5505" t="s">
        <v>4988</v>
      </c>
      <c r="E5505" t="s">
        <v>4989</v>
      </c>
      <c r="F5505" t="s">
        <v>2646</v>
      </c>
      <c r="G5505" t="s">
        <v>1300</v>
      </c>
      <c r="H5505" t="s">
        <v>1301</v>
      </c>
      <c r="I5505" t="s">
        <v>37</v>
      </c>
      <c r="J5505" t="s">
        <v>370</v>
      </c>
      <c r="K5505" t="s">
        <v>371</v>
      </c>
      <c r="L5505" t="s">
        <v>124</v>
      </c>
      <c r="M5505" t="s">
        <v>38</v>
      </c>
      <c r="N5505" t="s">
        <v>39</v>
      </c>
      <c r="O5505" s="23">
        <v>526</v>
      </c>
      <c r="P5505" s="9">
        <v>10.92</v>
      </c>
      <c r="Q5505" t="s">
        <v>40</v>
      </c>
      <c r="R5505">
        <v>87575</v>
      </c>
      <c r="S5505" s="9">
        <v>48.18</v>
      </c>
      <c r="T5505" s="26">
        <v>4.9909999999999997</v>
      </c>
      <c r="U5505" s="8">
        <v>240.45</v>
      </c>
      <c r="V5505" t="s">
        <v>8731</v>
      </c>
      <c r="W5505" t="s">
        <v>2276</v>
      </c>
      <c r="X5505" t="s">
        <v>42</v>
      </c>
      <c r="Y5505" t="s">
        <v>2277</v>
      </c>
      <c r="AA5505" s="1">
        <f t="shared" si="661"/>
        <v>46050</v>
      </c>
      <c r="AB5505" s="2">
        <f t="shared" si="662"/>
        <v>1</v>
      </c>
      <c r="AC5505" s="2">
        <f t="shared" si="663"/>
        <v>2026</v>
      </c>
      <c r="AD5505" s="2" t="str">
        <f>IFERROR(VLOOKUP(A5505,'Aux Área'!$A$4:$B$123,2,0),"-")</f>
        <v>INSPEÇÃO</v>
      </c>
    </row>
    <row r="5506" spans="1:30" x14ac:dyDescent="0.3">
      <c r="A5506" t="s">
        <v>58</v>
      </c>
      <c r="B5506" t="s">
        <v>250</v>
      </c>
      <c r="C5506" t="s">
        <v>8732</v>
      </c>
      <c r="D5506" t="s">
        <v>87</v>
      </c>
      <c r="E5506" t="s">
        <v>88</v>
      </c>
      <c r="F5506" t="s">
        <v>59</v>
      </c>
      <c r="G5506" t="s">
        <v>35</v>
      </c>
      <c r="H5506" t="s">
        <v>36</v>
      </c>
      <c r="I5506" t="s">
        <v>37</v>
      </c>
      <c r="J5506" t="s">
        <v>8733</v>
      </c>
      <c r="K5506" t="s">
        <v>357</v>
      </c>
      <c r="L5506" t="s">
        <v>124</v>
      </c>
      <c r="M5506" t="s">
        <v>38</v>
      </c>
      <c r="N5506" t="s">
        <v>39</v>
      </c>
      <c r="O5506" s="23">
        <v>257</v>
      </c>
      <c r="P5506" s="9">
        <v>7.89</v>
      </c>
      <c r="Q5506" t="s">
        <v>40</v>
      </c>
      <c r="R5506">
        <v>71352</v>
      </c>
      <c r="S5506" s="9">
        <v>32.57</v>
      </c>
      <c r="T5506" s="26">
        <v>4.7910000000000004</v>
      </c>
      <c r="U5506" s="8">
        <v>156.04</v>
      </c>
      <c r="V5506" t="s">
        <v>41</v>
      </c>
      <c r="W5506" t="s">
        <v>2007</v>
      </c>
      <c r="X5506" t="s">
        <v>42</v>
      </c>
      <c r="Y5506" t="s">
        <v>1740</v>
      </c>
      <c r="AA5506" s="1">
        <f t="shared" si="661"/>
        <v>46050</v>
      </c>
      <c r="AB5506" s="2">
        <f t="shared" si="662"/>
        <v>1</v>
      </c>
      <c r="AC5506" s="2">
        <f t="shared" si="663"/>
        <v>2026</v>
      </c>
      <c r="AD5506" s="2" t="str">
        <f>IFERROR(VLOOKUP(A5506,'Aux Área'!$A$4:$B$123,2,0),"-")</f>
        <v>CONSERVA</v>
      </c>
    </row>
    <row r="5507" spans="1:30" x14ac:dyDescent="0.3">
      <c r="A5507" t="s">
        <v>2547</v>
      </c>
      <c r="B5507" t="s">
        <v>2548</v>
      </c>
      <c r="C5507" t="s">
        <v>8734</v>
      </c>
      <c r="D5507" t="s">
        <v>2468</v>
      </c>
      <c r="E5507" t="s">
        <v>2469</v>
      </c>
      <c r="F5507" t="s">
        <v>2550</v>
      </c>
      <c r="G5507" t="s">
        <v>659</v>
      </c>
      <c r="H5507" t="s">
        <v>2215</v>
      </c>
      <c r="I5507" t="s">
        <v>667</v>
      </c>
      <c r="J5507" t="s">
        <v>165</v>
      </c>
      <c r="K5507" t="s">
        <v>166</v>
      </c>
      <c r="L5507" t="s">
        <v>167</v>
      </c>
      <c r="M5507" t="s">
        <v>38</v>
      </c>
      <c r="N5507" t="s">
        <v>668</v>
      </c>
      <c r="O5507" s="23">
        <v>227</v>
      </c>
      <c r="P5507" s="9">
        <v>5.4</v>
      </c>
      <c r="Q5507" t="s">
        <v>40</v>
      </c>
      <c r="R5507">
        <v>13011</v>
      </c>
      <c r="S5507" s="9">
        <v>42.02</v>
      </c>
      <c r="T5507" s="26">
        <v>6.2409999999999997</v>
      </c>
      <c r="U5507" s="8">
        <v>262.25</v>
      </c>
      <c r="V5507" t="s">
        <v>112</v>
      </c>
      <c r="W5507" t="s">
        <v>2007</v>
      </c>
      <c r="X5507" t="s">
        <v>42</v>
      </c>
      <c r="Y5507" t="s">
        <v>1740</v>
      </c>
      <c r="AA5507" s="1">
        <f t="shared" si="661"/>
        <v>46050</v>
      </c>
      <c r="AB5507" s="2">
        <f t="shared" si="662"/>
        <v>1</v>
      </c>
      <c r="AC5507" s="2">
        <f t="shared" si="663"/>
        <v>2026</v>
      </c>
      <c r="AD5507" s="2" t="str">
        <f>IFERROR(VLOOKUP(A5507,'Aux Área'!$A$4:$B$123,2,0),"-")</f>
        <v>APH</v>
      </c>
    </row>
    <row r="5508" spans="1:30" x14ac:dyDescent="0.3">
      <c r="A5508" t="s">
        <v>2552</v>
      </c>
      <c r="B5508" t="s">
        <v>2553</v>
      </c>
      <c r="C5508" t="s">
        <v>8735</v>
      </c>
      <c r="D5508" t="s">
        <v>2872</v>
      </c>
      <c r="E5508" t="s">
        <v>2873</v>
      </c>
      <c r="F5508" t="s">
        <v>2555</v>
      </c>
      <c r="G5508" t="s">
        <v>659</v>
      </c>
      <c r="H5508" t="s">
        <v>2215</v>
      </c>
      <c r="I5508" t="s">
        <v>667</v>
      </c>
      <c r="J5508" t="s">
        <v>2779</v>
      </c>
      <c r="K5508" t="s">
        <v>2780</v>
      </c>
      <c r="L5508" t="s">
        <v>141</v>
      </c>
      <c r="M5508" t="s">
        <v>38</v>
      </c>
      <c r="N5508" t="s">
        <v>668</v>
      </c>
      <c r="O5508" s="23">
        <v>104</v>
      </c>
      <c r="P5508" s="9">
        <v>1.61</v>
      </c>
      <c r="Q5508" t="s">
        <v>40</v>
      </c>
      <c r="R5508">
        <v>7956</v>
      </c>
      <c r="S5508" s="9">
        <v>64.599999999999994</v>
      </c>
      <c r="T5508" s="26">
        <v>6.4</v>
      </c>
      <c r="U5508" s="8">
        <v>413.44</v>
      </c>
      <c r="V5508" t="s">
        <v>112</v>
      </c>
      <c r="W5508" t="s">
        <v>2007</v>
      </c>
      <c r="X5508" t="s">
        <v>42</v>
      </c>
      <c r="Y5508" t="s">
        <v>1740</v>
      </c>
      <c r="AA5508" s="1">
        <f t="shared" si="661"/>
        <v>46050</v>
      </c>
      <c r="AB5508" s="2">
        <f t="shared" si="662"/>
        <v>1</v>
      </c>
      <c r="AC5508" s="2">
        <f t="shared" si="663"/>
        <v>2026</v>
      </c>
      <c r="AD5508" s="2" t="str">
        <f>IFERROR(VLOOKUP(A5508,'Aux Área'!$A$4:$B$123,2,0),"-")</f>
        <v>APH</v>
      </c>
    </row>
    <row r="5509" spans="1:30" x14ac:dyDescent="0.3">
      <c r="A5509" t="s">
        <v>54</v>
      </c>
      <c r="B5509" t="s">
        <v>319</v>
      </c>
      <c r="C5509" t="s">
        <v>8736</v>
      </c>
      <c r="D5509" t="s">
        <v>1480</v>
      </c>
      <c r="E5509" t="s">
        <v>1481</v>
      </c>
      <c r="F5509" t="s">
        <v>55</v>
      </c>
      <c r="G5509" t="s">
        <v>35</v>
      </c>
      <c r="H5509" t="s">
        <v>36</v>
      </c>
      <c r="I5509" t="s">
        <v>37</v>
      </c>
      <c r="J5509" t="s">
        <v>275</v>
      </c>
      <c r="K5509" t="s">
        <v>276</v>
      </c>
      <c r="L5509" t="s">
        <v>124</v>
      </c>
      <c r="M5509" t="s">
        <v>38</v>
      </c>
      <c r="N5509" t="s">
        <v>39</v>
      </c>
      <c r="O5509" s="23">
        <v>323</v>
      </c>
      <c r="P5509" s="9">
        <v>10.88</v>
      </c>
      <c r="Q5509" t="s">
        <v>40</v>
      </c>
      <c r="R5509">
        <v>37702</v>
      </c>
      <c r="S5509" s="9">
        <v>29.68</v>
      </c>
      <c r="T5509" s="26">
        <v>4.79</v>
      </c>
      <c r="U5509" s="8">
        <v>142.16999999999999</v>
      </c>
      <c r="V5509" t="s">
        <v>8737</v>
      </c>
      <c r="W5509" t="s">
        <v>2007</v>
      </c>
      <c r="X5509" t="s">
        <v>42</v>
      </c>
      <c r="Y5509" t="s">
        <v>1740</v>
      </c>
      <c r="AA5509" s="1">
        <f t="shared" si="661"/>
        <v>46050</v>
      </c>
      <c r="AB5509" s="2">
        <f t="shared" si="662"/>
        <v>1</v>
      </c>
      <c r="AC5509" s="2">
        <f t="shared" si="663"/>
        <v>2026</v>
      </c>
      <c r="AD5509" s="2" t="str">
        <f>IFERROR(VLOOKUP(A5509,'Aux Área'!$A$4:$B$123,2,0),"-")</f>
        <v>ENGENHARIA</v>
      </c>
    </row>
    <row r="5510" spans="1:30" x14ac:dyDescent="0.3">
      <c r="A5510" t="s">
        <v>2477</v>
      </c>
      <c r="B5510" t="s">
        <v>2478</v>
      </c>
      <c r="C5510" t="s">
        <v>8738</v>
      </c>
      <c r="D5510" t="s">
        <v>2468</v>
      </c>
      <c r="E5510" t="s">
        <v>2469</v>
      </c>
      <c r="F5510" t="s">
        <v>2480</v>
      </c>
      <c r="G5510" t="s">
        <v>659</v>
      </c>
      <c r="H5510" t="s">
        <v>2215</v>
      </c>
      <c r="I5510" t="s">
        <v>667</v>
      </c>
      <c r="J5510" t="s">
        <v>188</v>
      </c>
      <c r="K5510" t="s">
        <v>189</v>
      </c>
      <c r="L5510" t="s">
        <v>190</v>
      </c>
      <c r="M5510" t="s">
        <v>38</v>
      </c>
      <c r="N5510" t="s">
        <v>668</v>
      </c>
      <c r="O5510" s="23">
        <v>216</v>
      </c>
      <c r="P5510" s="9">
        <v>5.68</v>
      </c>
      <c r="Q5510" t="s">
        <v>40</v>
      </c>
      <c r="R5510">
        <v>7706</v>
      </c>
      <c r="S5510" s="9">
        <v>38.06</v>
      </c>
      <c r="T5510" s="26">
        <v>6.4909999999999997</v>
      </c>
      <c r="U5510" s="8">
        <v>247.04</v>
      </c>
      <c r="V5510" t="s">
        <v>41</v>
      </c>
      <c r="W5510" t="s">
        <v>2007</v>
      </c>
      <c r="X5510" t="s">
        <v>42</v>
      </c>
      <c r="Y5510" t="s">
        <v>1740</v>
      </c>
      <c r="AA5510" s="1">
        <f t="shared" si="661"/>
        <v>46050</v>
      </c>
      <c r="AB5510" s="2">
        <f t="shared" si="662"/>
        <v>1</v>
      </c>
      <c r="AC5510" s="2">
        <f t="shared" si="663"/>
        <v>2026</v>
      </c>
      <c r="AD5510" s="2" t="str">
        <f>IFERROR(VLOOKUP(A5510,'Aux Área'!$A$4:$B$123,2,0),"-")</f>
        <v>APH</v>
      </c>
    </row>
    <row r="5511" spans="1:30" x14ac:dyDescent="0.3">
      <c r="A5511" t="s">
        <v>2477</v>
      </c>
      <c r="C5511" t="s">
        <v>8738</v>
      </c>
      <c r="F5511" t="s">
        <v>2480</v>
      </c>
      <c r="K5511" t="s">
        <v>189</v>
      </c>
      <c r="N5511" t="s">
        <v>15690</v>
      </c>
      <c r="O5511" t="s">
        <v>15244</v>
      </c>
      <c r="P5511" s="9" t="s">
        <v>15244</v>
      </c>
      <c r="Q5511" t="s">
        <v>40</v>
      </c>
      <c r="R5511" t="s">
        <v>15244</v>
      </c>
      <c r="S5511">
        <v>13.79</v>
      </c>
      <c r="U5511" s="8">
        <v>5.5</v>
      </c>
      <c r="AA5511" s="1">
        <f>IFERROR(DATEVALUE(C5511),"-")</f>
        <v>46050</v>
      </c>
      <c r="AB5511" s="2">
        <f>IFERROR(MONTH(AA5511),"-")</f>
        <v>1</v>
      </c>
      <c r="AC5511" s="2">
        <f>IFERROR(YEAR(AA5511),"-")</f>
        <v>2026</v>
      </c>
      <c r="AD5511" s="2" t="str">
        <f>IFERROR(VLOOKUP(A5511,'Aux Área'!$A$4:$B$123,2,0),"-")</f>
        <v>APH</v>
      </c>
    </row>
    <row r="5512" spans="1:30" x14ac:dyDescent="0.3">
      <c r="A5512" t="s">
        <v>30</v>
      </c>
      <c r="B5512" t="s">
        <v>453</v>
      </c>
      <c r="C5512" t="s">
        <v>8739</v>
      </c>
      <c r="D5512" t="s">
        <v>958</v>
      </c>
      <c r="E5512" t="s">
        <v>959</v>
      </c>
      <c r="F5512" t="s">
        <v>34</v>
      </c>
      <c r="G5512" t="s">
        <v>35</v>
      </c>
      <c r="H5512" t="s">
        <v>36</v>
      </c>
      <c r="I5512" t="s">
        <v>37</v>
      </c>
      <c r="J5512" t="s">
        <v>275</v>
      </c>
      <c r="K5512" t="s">
        <v>276</v>
      </c>
      <c r="L5512" t="s">
        <v>124</v>
      </c>
      <c r="M5512" t="s">
        <v>38</v>
      </c>
      <c r="N5512" t="s">
        <v>39</v>
      </c>
      <c r="O5512" s="23">
        <v>335</v>
      </c>
      <c r="P5512" s="9">
        <v>10.130000000000001</v>
      </c>
      <c r="Q5512" t="s">
        <v>40</v>
      </c>
      <c r="R5512">
        <v>16243</v>
      </c>
      <c r="S5512" s="9">
        <v>33.06</v>
      </c>
      <c r="T5512" s="26">
        <v>4.79</v>
      </c>
      <c r="U5512" s="8">
        <v>158.36000000000001</v>
      </c>
      <c r="V5512" t="s">
        <v>8740</v>
      </c>
      <c r="W5512" t="s">
        <v>2007</v>
      </c>
      <c r="X5512" t="s">
        <v>42</v>
      </c>
      <c r="Y5512" t="s">
        <v>1740</v>
      </c>
      <c r="AA5512" s="1">
        <f>DATEVALUE(C5512)</f>
        <v>46050</v>
      </c>
      <c r="AB5512" s="2">
        <f>MONTH(AA5512)</f>
        <v>1</v>
      </c>
      <c r="AC5512" s="2">
        <f>YEAR(AA5512)</f>
        <v>2026</v>
      </c>
      <c r="AD5512" s="2" t="str">
        <f>IFERROR(VLOOKUP(A5512,'Aux Área'!$A$4:$B$123,2,0),"-")</f>
        <v>OPERAÇÃO</v>
      </c>
    </row>
    <row r="5513" spans="1:30" x14ac:dyDescent="0.3">
      <c r="A5513" t="s">
        <v>58</v>
      </c>
      <c r="B5513" t="s">
        <v>250</v>
      </c>
      <c r="C5513" t="s">
        <v>8741</v>
      </c>
      <c r="D5513" t="s">
        <v>87</v>
      </c>
      <c r="E5513" t="s">
        <v>88</v>
      </c>
      <c r="F5513" t="s">
        <v>59</v>
      </c>
      <c r="G5513" t="s">
        <v>35</v>
      </c>
      <c r="H5513" t="s">
        <v>36</v>
      </c>
      <c r="I5513" t="s">
        <v>37</v>
      </c>
      <c r="J5513" t="s">
        <v>356</v>
      </c>
      <c r="K5513" t="s">
        <v>357</v>
      </c>
      <c r="L5513" t="s">
        <v>124</v>
      </c>
      <c r="M5513" t="s">
        <v>38</v>
      </c>
      <c r="N5513" t="s">
        <v>39</v>
      </c>
      <c r="O5513" s="23">
        <v>333</v>
      </c>
      <c r="P5513" s="9">
        <v>8.01</v>
      </c>
      <c r="Q5513" t="s">
        <v>40</v>
      </c>
      <c r="R5513">
        <v>71685</v>
      </c>
      <c r="S5513" s="9">
        <v>41.55</v>
      </c>
      <c r="T5513" s="26">
        <v>4.9909999999999997</v>
      </c>
      <c r="U5513" s="8">
        <v>207.38</v>
      </c>
      <c r="V5513" t="s">
        <v>8742</v>
      </c>
      <c r="W5513" t="s">
        <v>2007</v>
      </c>
      <c r="X5513" t="s">
        <v>42</v>
      </c>
      <c r="Y5513" t="s">
        <v>1740</v>
      </c>
      <c r="AA5513" s="1">
        <f>DATEVALUE(C5513)</f>
        <v>46050</v>
      </c>
      <c r="AB5513" s="2">
        <f>MONTH(AA5513)</f>
        <v>1</v>
      </c>
      <c r="AC5513" s="2">
        <f>YEAR(AA5513)</f>
        <v>2026</v>
      </c>
      <c r="AD5513" s="2" t="str">
        <f>IFERROR(VLOOKUP(A5513,'Aux Área'!$A$4:$B$123,2,0),"-")</f>
        <v>CONSERVA</v>
      </c>
    </row>
    <row r="5514" spans="1:30" x14ac:dyDescent="0.3">
      <c r="A5514" t="s">
        <v>5620</v>
      </c>
      <c r="B5514" t="s">
        <v>2315</v>
      </c>
      <c r="C5514" t="s">
        <v>8743</v>
      </c>
      <c r="D5514" t="s">
        <v>3135</v>
      </c>
      <c r="E5514" t="s">
        <v>3136</v>
      </c>
      <c r="F5514" t="s">
        <v>6208</v>
      </c>
      <c r="G5514" t="s">
        <v>1135</v>
      </c>
      <c r="H5514" t="s">
        <v>5545</v>
      </c>
      <c r="I5514" t="s">
        <v>839</v>
      </c>
      <c r="J5514" t="s">
        <v>231</v>
      </c>
      <c r="K5514" t="s">
        <v>232</v>
      </c>
      <c r="L5514" t="s">
        <v>217</v>
      </c>
      <c r="M5514" t="s">
        <v>38</v>
      </c>
      <c r="N5514" t="s">
        <v>39</v>
      </c>
      <c r="O5514" s="23">
        <v>446</v>
      </c>
      <c r="P5514" s="9">
        <v>10.52</v>
      </c>
      <c r="Q5514" t="s">
        <v>40</v>
      </c>
      <c r="R5514">
        <v>16686</v>
      </c>
      <c r="S5514" s="9">
        <v>42.39</v>
      </c>
      <c r="T5514" s="26">
        <v>4.8600000000000003</v>
      </c>
      <c r="U5514" s="8">
        <v>206.02</v>
      </c>
      <c r="V5514" t="s">
        <v>8744</v>
      </c>
      <c r="W5514" t="s">
        <v>2276</v>
      </c>
      <c r="X5514" t="s">
        <v>42</v>
      </c>
      <c r="Y5514" t="s">
        <v>2277</v>
      </c>
      <c r="AA5514" s="1">
        <f>DATEVALUE(C5514)</f>
        <v>46050</v>
      </c>
      <c r="AB5514" s="2">
        <f>MONTH(AA5514)</f>
        <v>1</v>
      </c>
      <c r="AC5514" s="2">
        <f>YEAR(AA5514)</f>
        <v>2026</v>
      </c>
      <c r="AD5514" s="2" t="str">
        <f>IFERROR(VLOOKUP(A5514,'Aux Área'!$A$4:$B$123,2,0),"-")</f>
        <v>INSPEÇÃO</v>
      </c>
    </row>
    <row r="5515" spans="1:30" x14ac:dyDescent="0.3">
      <c r="A5515" t="s">
        <v>662</v>
      </c>
      <c r="C5515" t="s">
        <v>15704</v>
      </c>
      <c r="F5515" t="s">
        <v>15689</v>
      </c>
      <c r="K5515" t="s">
        <v>232</v>
      </c>
      <c r="N5515" t="s">
        <v>15690</v>
      </c>
      <c r="O5515" s="23">
        <v>0</v>
      </c>
      <c r="P5515" s="23">
        <v>0</v>
      </c>
      <c r="Q5515" t="s">
        <v>40</v>
      </c>
      <c r="R5515">
        <v>0</v>
      </c>
      <c r="S5515">
        <v>5</v>
      </c>
      <c r="U5515" s="8">
        <v>16.510000000000002</v>
      </c>
      <c r="AA5515" s="1">
        <f>IFERROR(DATEVALUE(C5515),"-")</f>
        <v>46050</v>
      </c>
      <c r="AB5515" s="2">
        <f>IFERROR(MONTH(AA5515),"-")</f>
        <v>1</v>
      </c>
      <c r="AC5515" s="2">
        <f>IFERROR(YEAR(AA5515),"-")</f>
        <v>2026</v>
      </c>
      <c r="AD5515" s="2" t="str">
        <f>IFERROR(VLOOKUP(A5515,'Aux Área'!$A$4:$B$123,2,0),"-")</f>
        <v>SÃO PEDRO</v>
      </c>
    </row>
    <row r="5516" spans="1:30" x14ac:dyDescent="0.3">
      <c r="A5516" t="s">
        <v>1069</v>
      </c>
      <c r="B5516" t="s">
        <v>1516</v>
      </c>
      <c r="C5516" t="s">
        <v>8745</v>
      </c>
      <c r="D5516" t="s">
        <v>102</v>
      </c>
      <c r="E5516" t="s">
        <v>816</v>
      </c>
      <c r="F5516" t="s">
        <v>1071</v>
      </c>
      <c r="G5516" t="s">
        <v>35</v>
      </c>
      <c r="H5516" t="s">
        <v>36</v>
      </c>
      <c r="I5516" t="s">
        <v>37</v>
      </c>
      <c r="J5516" t="s">
        <v>1665</v>
      </c>
      <c r="K5516" t="s">
        <v>1666</v>
      </c>
      <c r="L5516" t="s">
        <v>301</v>
      </c>
      <c r="M5516" t="s">
        <v>38</v>
      </c>
      <c r="N5516" t="s">
        <v>39</v>
      </c>
      <c r="O5516" s="23">
        <v>204</v>
      </c>
      <c r="P5516" s="9">
        <v>8.9600000000000009</v>
      </c>
      <c r="Q5516" t="s">
        <v>40</v>
      </c>
      <c r="R5516">
        <v>15708</v>
      </c>
      <c r="S5516" s="9">
        <v>22.77</v>
      </c>
      <c r="T5516" s="26">
        <v>4.8899999999999997</v>
      </c>
      <c r="U5516" s="8">
        <v>111.35</v>
      </c>
      <c r="V5516" t="s">
        <v>8746</v>
      </c>
      <c r="W5516" t="s">
        <v>2007</v>
      </c>
      <c r="X5516" t="s">
        <v>42</v>
      </c>
      <c r="Y5516" t="s">
        <v>1740</v>
      </c>
      <c r="AA5516" s="1">
        <f t="shared" ref="AA5516:AA5526" si="664">DATEVALUE(C5516)</f>
        <v>46050</v>
      </c>
      <c r="AB5516" s="2">
        <f t="shared" ref="AB5516:AB5526" si="665">MONTH(AA5516)</f>
        <v>1</v>
      </c>
      <c r="AC5516" s="2">
        <f t="shared" ref="AC5516:AC5526" si="666">YEAR(AA5516)</f>
        <v>2026</v>
      </c>
      <c r="AD5516" s="2" t="str">
        <f>IFERROR(VLOOKUP(A5516,'Aux Área'!$A$4:$B$123,2,0),"-")</f>
        <v>FACILITIES</v>
      </c>
    </row>
    <row r="5517" spans="1:30" x14ac:dyDescent="0.3">
      <c r="A5517" t="s">
        <v>2638</v>
      </c>
      <c r="B5517" t="s">
        <v>4593</v>
      </c>
      <c r="C5517" t="s">
        <v>8747</v>
      </c>
      <c r="D5517" t="s">
        <v>7196</v>
      </c>
      <c r="E5517" t="s">
        <v>7197</v>
      </c>
      <c r="F5517" t="s">
        <v>2641</v>
      </c>
      <c r="G5517" t="s">
        <v>1135</v>
      </c>
      <c r="H5517" t="s">
        <v>2275</v>
      </c>
      <c r="I5517" t="s">
        <v>1497</v>
      </c>
      <c r="J5517" t="s">
        <v>275</v>
      </c>
      <c r="K5517" t="s">
        <v>276</v>
      </c>
      <c r="L5517" t="s">
        <v>124</v>
      </c>
      <c r="M5517" t="s">
        <v>38</v>
      </c>
      <c r="N5517" t="s">
        <v>39</v>
      </c>
      <c r="O5517" s="23">
        <v>441</v>
      </c>
      <c r="P5517" s="9">
        <v>9.6</v>
      </c>
      <c r="Q5517" t="s">
        <v>40</v>
      </c>
      <c r="R5517">
        <v>80142</v>
      </c>
      <c r="S5517" s="9">
        <v>45.95</v>
      </c>
      <c r="T5517" s="26">
        <v>4.79</v>
      </c>
      <c r="U5517" s="8">
        <v>220.1</v>
      </c>
      <c r="V5517" t="s">
        <v>8748</v>
      </c>
      <c r="W5517" t="s">
        <v>2276</v>
      </c>
      <c r="X5517" t="s">
        <v>42</v>
      </c>
      <c r="Y5517" t="s">
        <v>2277</v>
      </c>
      <c r="AA5517" s="1">
        <f t="shared" si="664"/>
        <v>46050</v>
      </c>
      <c r="AB5517" s="2">
        <f t="shared" si="665"/>
        <v>1</v>
      </c>
      <c r="AC5517" s="2">
        <f t="shared" si="666"/>
        <v>2026</v>
      </c>
      <c r="AD5517" s="2" t="str">
        <f>IFERROR(VLOOKUP(A5517,'Aux Área'!$A$4:$B$123,2,0),"-")</f>
        <v>INSPEÇÃO</v>
      </c>
    </row>
    <row r="5518" spans="1:30" x14ac:dyDescent="0.3">
      <c r="A5518" t="s">
        <v>2306</v>
      </c>
      <c r="B5518" t="s">
        <v>4613</v>
      </c>
      <c r="C5518" t="s">
        <v>8749</v>
      </c>
      <c r="D5518" t="s">
        <v>3428</v>
      </c>
      <c r="E5518" t="s">
        <v>3429</v>
      </c>
      <c r="F5518" t="s">
        <v>2309</v>
      </c>
      <c r="G5518" t="s">
        <v>1135</v>
      </c>
      <c r="H5518" t="s">
        <v>2275</v>
      </c>
      <c r="I5518" t="s">
        <v>1497</v>
      </c>
      <c r="J5518" t="s">
        <v>1665</v>
      </c>
      <c r="K5518" t="s">
        <v>1666</v>
      </c>
      <c r="L5518" t="s">
        <v>301</v>
      </c>
      <c r="M5518" t="s">
        <v>38</v>
      </c>
      <c r="N5518" t="s">
        <v>39</v>
      </c>
      <c r="O5518" s="23">
        <v>308</v>
      </c>
      <c r="P5518" s="9">
        <v>8.08</v>
      </c>
      <c r="Q5518" t="s">
        <v>40</v>
      </c>
      <c r="R5518">
        <v>85503</v>
      </c>
      <c r="S5518" s="9">
        <v>38.11</v>
      </c>
      <c r="T5518" s="26">
        <v>4.8899999999999997</v>
      </c>
      <c r="U5518" s="8">
        <v>186.36</v>
      </c>
      <c r="V5518" t="s">
        <v>8750</v>
      </c>
      <c r="W5518" t="s">
        <v>2276</v>
      </c>
      <c r="X5518" t="s">
        <v>42</v>
      </c>
      <c r="Y5518" t="s">
        <v>2277</v>
      </c>
      <c r="AA5518" s="1">
        <f t="shared" si="664"/>
        <v>46050</v>
      </c>
      <c r="AB5518" s="2">
        <f t="shared" si="665"/>
        <v>1</v>
      </c>
      <c r="AC5518" s="2">
        <f t="shared" si="666"/>
        <v>2026</v>
      </c>
      <c r="AD5518" s="2" t="str">
        <f>IFERROR(VLOOKUP(A5518,'Aux Área'!$A$4:$B$123,2,0),"-")</f>
        <v>INSPEÇÃO</v>
      </c>
    </row>
    <row r="5519" spans="1:30" x14ac:dyDescent="0.3">
      <c r="A5519" t="s">
        <v>2278</v>
      </c>
      <c r="B5519" t="s">
        <v>4664</v>
      </c>
      <c r="C5519" t="s">
        <v>8751</v>
      </c>
      <c r="D5519" t="s">
        <v>6708</v>
      </c>
      <c r="E5519" t="s">
        <v>6709</v>
      </c>
      <c r="F5519" t="s">
        <v>2281</v>
      </c>
      <c r="G5519" t="s">
        <v>1135</v>
      </c>
      <c r="H5519" t="s">
        <v>2275</v>
      </c>
      <c r="I5519" t="s">
        <v>1497</v>
      </c>
      <c r="J5519" t="s">
        <v>169</v>
      </c>
      <c r="K5519" t="s">
        <v>170</v>
      </c>
      <c r="L5519" t="s">
        <v>124</v>
      </c>
      <c r="M5519" t="s">
        <v>38</v>
      </c>
      <c r="N5519" t="s">
        <v>39</v>
      </c>
      <c r="O5519" s="23">
        <v>333</v>
      </c>
      <c r="P5519" s="9">
        <v>8.93</v>
      </c>
      <c r="Q5519" t="s">
        <v>40</v>
      </c>
      <c r="R5519">
        <v>93187</v>
      </c>
      <c r="S5519" s="9">
        <v>37.28</v>
      </c>
      <c r="T5519" s="26">
        <v>4.8899999999999997</v>
      </c>
      <c r="U5519" s="8">
        <v>182.3</v>
      </c>
      <c r="V5519" t="s">
        <v>41</v>
      </c>
      <c r="W5519" t="s">
        <v>2276</v>
      </c>
      <c r="X5519" t="s">
        <v>42</v>
      </c>
      <c r="Y5519" t="s">
        <v>2277</v>
      </c>
      <c r="AA5519" s="1">
        <f t="shared" si="664"/>
        <v>46050</v>
      </c>
      <c r="AB5519" s="2">
        <f t="shared" si="665"/>
        <v>1</v>
      </c>
      <c r="AC5519" s="2">
        <f t="shared" si="666"/>
        <v>2026</v>
      </c>
      <c r="AD5519" s="2" t="str">
        <f>IFERROR(VLOOKUP(A5519,'Aux Área'!$A$4:$B$123,2,0),"-")</f>
        <v>INSPEÇÃO</v>
      </c>
    </row>
    <row r="5520" spans="1:30" x14ac:dyDescent="0.3">
      <c r="A5520" t="s">
        <v>3092</v>
      </c>
      <c r="B5520" t="s">
        <v>4774</v>
      </c>
      <c r="C5520" t="s">
        <v>8752</v>
      </c>
      <c r="D5520" t="s">
        <v>3410</v>
      </c>
      <c r="E5520" t="s">
        <v>3411</v>
      </c>
      <c r="F5520" t="s">
        <v>3594</v>
      </c>
      <c r="G5520" t="s">
        <v>1135</v>
      </c>
      <c r="H5520" t="s">
        <v>2275</v>
      </c>
      <c r="I5520" t="s">
        <v>1497</v>
      </c>
      <c r="J5520" t="s">
        <v>231</v>
      </c>
      <c r="K5520" t="s">
        <v>232</v>
      </c>
      <c r="L5520" t="s">
        <v>217</v>
      </c>
      <c r="M5520" t="s">
        <v>38</v>
      </c>
      <c r="N5520" t="s">
        <v>39</v>
      </c>
      <c r="O5520" s="23">
        <v>441</v>
      </c>
      <c r="P5520" s="9">
        <v>9.2100000000000009</v>
      </c>
      <c r="Q5520" t="s">
        <v>40</v>
      </c>
      <c r="R5520">
        <v>73872</v>
      </c>
      <c r="S5520" s="9">
        <v>47.88</v>
      </c>
      <c r="T5520" s="26">
        <v>4.8600000000000003</v>
      </c>
      <c r="U5520" s="8">
        <v>232.7</v>
      </c>
      <c r="V5520" t="s">
        <v>8753</v>
      </c>
      <c r="W5520" t="s">
        <v>2276</v>
      </c>
      <c r="X5520" t="s">
        <v>42</v>
      </c>
      <c r="Y5520" t="s">
        <v>2277</v>
      </c>
      <c r="AA5520" s="1">
        <f t="shared" si="664"/>
        <v>46050</v>
      </c>
      <c r="AB5520" s="2">
        <f t="shared" si="665"/>
        <v>1</v>
      </c>
      <c r="AC5520" s="2">
        <f t="shared" si="666"/>
        <v>2026</v>
      </c>
      <c r="AD5520" s="2" t="str">
        <f>IFERROR(VLOOKUP(A5520,'Aux Área'!$A$4:$B$123,2,0),"-")</f>
        <v>INSPEÇÃO</v>
      </c>
    </row>
    <row r="5521" spans="1:30" x14ac:dyDescent="0.3">
      <c r="A5521" t="s">
        <v>2318</v>
      </c>
      <c r="B5521" t="s">
        <v>2733</v>
      </c>
      <c r="C5521" t="s">
        <v>8754</v>
      </c>
      <c r="D5521" t="s">
        <v>7064</v>
      </c>
      <c r="E5521" t="s">
        <v>7065</v>
      </c>
      <c r="F5521" t="s">
        <v>4203</v>
      </c>
      <c r="G5521" t="s">
        <v>1135</v>
      </c>
      <c r="H5521" t="s">
        <v>2185</v>
      </c>
      <c r="I5521" t="s">
        <v>2186</v>
      </c>
      <c r="J5521" t="s">
        <v>175</v>
      </c>
      <c r="K5521" t="s">
        <v>176</v>
      </c>
      <c r="L5521" t="s">
        <v>177</v>
      </c>
      <c r="M5521" t="s">
        <v>38</v>
      </c>
      <c r="N5521" t="s">
        <v>668</v>
      </c>
      <c r="O5521" s="23">
        <v>848</v>
      </c>
      <c r="P5521" s="9">
        <v>15.18</v>
      </c>
      <c r="Q5521" t="s">
        <v>40</v>
      </c>
      <c r="R5521">
        <v>87315</v>
      </c>
      <c r="S5521" s="9">
        <v>55.86</v>
      </c>
      <c r="T5521" s="26">
        <v>6.1909999999999998</v>
      </c>
      <c r="U5521" s="8">
        <v>345.82</v>
      </c>
      <c r="V5521" t="s">
        <v>8755</v>
      </c>
      <c r="W5521" t="s">
        <v>2007</v>
      </c>
      <c r="X5521" t="s">
        <v>42</v>
      </c>
      <c r="Y5521" t="s">
        <v>2188</v>
      </c>
      <c r="AA5521" s="1">
        <f t="shared" si="664"/>
        <v>46050</v>
      </c>
      <c r="AB5521" s="2">
        <f t="shared" si="665"/>
        <v>1</v>
      </c>
      <c r="AC5521" s="2">
        <f t="shared" si="666"/>
        <v>2026</v>
      </c>
      <c r="AD5521" s="2" t="str">
        <f>IFERROR(VLOOKUP(A5521,'Aux Área'!$A$4:$B$123,2,0),"-")</f>
        <v>INSPEÇÃO</v>
      </c>
    </row>
    <row r="5522" spans="1:30" x14ac:dyDescent="0.3">
      <c r="A5522" t="s">
        <v>2181</v>
      </c>
      <c r="B5522" t="s">
        <v>4595</v>
      </c>
      <c r="C5522" t="s">
        <v>8756</v>
      </c>
      <c r="D5522" t="s">
        <v>3107</v>
      </c>
      <c r="E5522" t="s">
        <v>3108</v>
      </c>
      <c r="F5522" t="s">
        <v>2184</v>
      </c>
      <c r="G5522" t="s">
        <v>1135</v>
      </c>
      <c r="H5522" t="s">
        <v>2185</v>
      </c>
      <c r="I5522" t="s">
        <v>2186</v>
      </c>
      <c r="J5522" t="s">
        <v>237</v>
      </c>
      <c r="K5522" t="s">
        <v>238</v>
      </c>
      <c r="L5522" t="s">
        <v>110</v>
      </c>
      <c r="M5522" t="s">
        <v>38</v>
      </c>
      <c r="N5522" t="s">
        <v>668</v>
      </c>
      <c r="O5522" s="23">
        <v>929</v>
      </c>
      <c r="P5522" s="9">
        <v>12.9</v>
      </c>
      <c r="Q5522" t="s">
        <v>40</v>
      </c>
      <c r="R5522">
        <v>96988</v>
      </c>
      <c r="S5522" s="9">
        <v>72.040000000000006</v>
      </c>
      <c r="T5522" s="26">
        <v>6.04</v>
      </c>
      <c r="U5522" s="8">
        <v>435.13</v>
      </c>
      <c r="V5522" t="s">
        <v>41</v>
      </c>
      <c r="W5522" t="s">
        <v>2007</v>
      </c>
      <c r="X5522" t="s">
        <v>42</v>
      </c>
      <c r="Y5522" t="s">
        <v>2188</v>
      </c>
      <c r="AA5522" s="1">
        <f t="shared" si="664"/>
        <v>46050</v>
      </c>
      <c r="AB5522" s="2">
        <f t="shared" si="665"/>
        <v>1</v>
      </c>
      <c r="AC5522" s="2">
        <f t="shared" si="666"/>
        <v>2026</v>
      </c>
      <c r="AD5522" s="2" t="str">
        <f>IFERROR(VLOOKUP(A5522,'Aux Área'!$A$4:$B$123,2,0),"-")</f>
        <v>INSPEÇÃO</v>
      </c>
    </row>
    <row r="5523" spans="1:30" x14ac:dyDescent="0.3">
      <c r="A5523" t="s">
        <v>52</v>
      </c>
      <c r="B5523" t="s">
        <v>1449</v>
      </c>
      <c r="C5523" t="s">
        <v>8757</v>
      </c>
      <c r="D5523" t="s">
        <v>3246</v>
      </c>
      <c r="E5523" t="s">
        <v>3247</v>
      </c>
      <c r="F5523" t="s">
        <v>53</v>
      </c>
      <c r="G5523" t="s">
        <v>35</v>
      </c>
      <c r="H5523" t="s">
        <v>36</v>
      </c>
      <c r="I5523" t="s">
        <v>37</v>
      </c>
      <c r="J5523" t="s">
        <v>252</v>
      </c>
      <c r="K5523" t="s">
        <v>253</v>
      </c>
      <c r="L5523" t="s">
        <v>124</v>
      </c>
      <c r="M5523" t="s">
        <v>38</v>
      </c>
      <c r="N5523" t="s">
        <v>111</v>
      </c>
      <c r="O5523" s="23">
        <v>297</v>
      </c>
      <c r="P5523" s="9">
        <v>0.93</v>
      </c>
      <c r="Q5523" t="s">
        <v>40</v>
      </c>
      <c r="R5523">
        <v>51273</v>
      </c>
      <c r="S5523" s="9">
        <v>318.83</v>
      </c>
      <c r="T5523" s="26">
        <v>0.48499999999999999</v>
      </c>
      <c r="U5523" s="8">
        <v>154.63</v>
      </c>
      <c r="V5523" t="s">
        <v>8758</v>
      </c>
      <c r="W5523" t="s">
        <v>2007</v>
      </c>
      <c r="X5523" t="s">
        <v>42</v>
      </c>
      <c r="Y5523" t="s">
        <v>1740</v>
      </c>
      <c r="AA5523" s="1">
        <f t="shared" si="664"/>
        <v>46050</v>
      </c>
      <c r="AB5523" s="2">
        <f t="shared" si="665"/>
        <v>1</v>
      </c>
      <c r="AC5523" s="2">
        <f t="shared" si="666"/>
        <v>2026</v>
      </c>
      <c r="AD5523" s="2" t="str">
        <f>IFERROR(VLOOKUP(A5523,'Aux Área'!$A$4:$B$123,2,0),"-")</f>
        <v>OPERAÇÃO</v>
      </c>
    </row>
    <row r="5524" spans="1:30" x14ac:dyDescent="0.3">
      <c r="A5524" t="s">
        <v>2691</v>
      </c>
      <c r="B5524" t="s">
        <v>2692</v>
      </c>
      <c r="C5524" t="s">
        <v>8759</v>
      </c>
      <c r="D5524" t="s">
        <v>2142</v>
      </c>
      <c r="E5524" t="s">
        <v>2143</v>
      </c>
      <c r="F5524" t="s">
        <v>5979</v>
      </c>
      <c r="G5524" t="s">
        <v>1635</v>
      </c>
      <c r="H5524" t="s">
        <v>2635</v>
      </c>
      <c r="I5524" t="s">
        <v>37</v>
      </c>
      <c r="J5524" t="s">
        <v>165</v>
      </c>
      <c r="K5524" t="s">
        <v>166</v>
      </c>
      <c r="L5524" t="s">
        <v>167</v>
      </c>
      <c r="M5524" t="s">
        <v>38</v>
      </c>
      <c r="N5524" t="s">
        <v>39</v>
      </c>
      <c r="O5524" s="23">
        <v>199</v>
      </c>
      <c r="P5524" s="9">
        <v>7.43</v>
      </c>
      <c r="Q5524" t="s">
        <v>40</v>
      </c>
      <c r="R5524">
        <v>11032</v>
      </c>
      <c r="S5524" s="9">
        <v>26.79</v>
      </c>
      <c r="T5524" s="26">
        <v>4.8899999999999997</v>
      </c>
      <c r="U5524" s="8">
        <v>131</v>
      </c>
      <c r="V5524" t="s">
        <v>112</v>
      </c>
      <c r="W5524" t="s">
        <v>2007</v>
      </c>
      <c r="X5524" t="s">
        <v>42</v>
      </c>
      <c r="Y5524" t="s">
        <v>1740</v>
      </c>
      <c r="AA5524" s="1">
        <f t="shared" si="664"/>
        <v>46050</v>
      </c>
      <c r="AB5524" s="2">
        <f t="shared" si="665"/>
        <v>1</v>
      </c>
      <c r="AC5524" s="2">
        <f t="shared" si="666"/>
        <v>2026</v>
      </c>
      <c r="AD5524" s="2" t="str">
        <f>IFERROR(VLOOKUP(A5524,'Aux Área'!$A$4:$B$123,2,0),"-")</f>
        <v>TI</v>
      </c>
    </row>
    <row r="5525" spans="1:30" x14ac:dyDescent="0.3">
      <c r="A5525" t="s">
        <v>2347</v>
      </c>
      <c r="B5525" t="s">
        <v>2348</v>
      </c>
      <c r="C5525" t="s">
        <v>8760</v>
      </c>
      <c r="D5525" t="s">
        <v>4012</v>
      </c>
      <c r="E5525" t="s">
        <v>4013</v>
      </c>
      <c r="F5525" t="s">
        <v>2350</v>
      </c>
      <c r="G5525" t="s">
        <v>659</v>
      </c>
      <c r="H5525" t="s">
        <v>1996</v>
      </c>
      <c r="I5525" t="s">
        <v>1997</v>
      </c>
      <c r="J5525" t="s">
        <v>237</v>
      </c>
      <c r="K5525" t="s">
        <v>238</v>
      </c>
      <c r="L5525" t="s">
        <v>110</v>
      </c>
      <c r="M5525" t="s">
        <v>38</v>
      </c>
      <c r="N5525" t="s">
        <v>668</v>
      </c>
      <c r="O5525" s="23">
        <v>418</v>
      </c>
      <c r="P5525" s="9">
        <v>5.98</v>
      </c>
      <c r="Q5525" t="s">
        <v>40</v>
      </c>
      <c r="R5525">
        <v>23790</v>
      </c>
      <c r="S5525" s="9">
        <v>69.92</v>
      </c>
      <c r="T5525" s="26">
        <v>6.04</v>
      </c>
      <c r="U5525" s="8">
        <v>422.32</v>
      </c>
      <c r="V5525" t="s">
        <v>41</v>
      </c>
      <c r="W5525" t="s">
        <v>1985</v>
      </c>
      <c r="X5525" t="s">
        <v>42</v>
      </c>
      <c r="Y5525" t="s">
        <v>1986</v>
      </c>
      <c r="AA5525" s="1">
        <f t="shared" si="664"/>
        <v>46050</v>
      </c>
      <c r="AB5525" s="2">
        <f t="shared" si="665"/>
        <v>1</v>
      </c>
      <c r="AC5525" s="2">
        <f t="shared" si="666"/>
        <v>2026</v>
      </c>
      <c r="AD5525" s="2" t="str">
        <f>IFERROR(VLOOKUP(A5525,'Aux Área'!$A$4:$B$123,2,0),"-")</f>
        <v>PESADOS</v>
      </c>
    </row>
    <row r="5526" spans="1:30" x14ac:dyDescent="0.3">
      <c r="A5526" t="s">
        <v>2041</v>
      </c>
      <c r="B5526" t="s">
        <v>2042</v>
      </c>
      <c r="C5526" t="s">
        <v>8761</v>
      </c>
      <c r="D5526" t="s">
        <v>1297</v>
      </c>
      <c r="E5526" t="s">
        <v>2221</v>
      </c>
      <c r="F5526" t="s">
        <v>2044</v>
      </c>
      <c r="G5526" t="s">
        <v>659</v>
      </c>
      <c r="H5526" t="s">
        <v>1996</v>
      </c>
      <c r="I5526" t="s">
        <v>1997</v>
      </c>
      <c r="J5526" t="s">
        <v>231</v>
      </c>
      <c r="K5526" t="s">
        <v>232</v>
      </c>
      <c r="L5526" t="s">
        <v>217</v>
      </c>
      <c r="M5526" t="s">
        <v>38</v>
      </c>
      <c r="N5526" t="s">
        <v>668</v>
      </c>
      <c r="O5526" s="23">
        <v>451</v>
      </c>
      <c r="P5526" s="9">
        <v>6.49</v>
      </c>
      <c r="Q5526" t="s">
        <v>40</v>
      </c>
      <c r="R5526">
        <v>24937</v>
      </c>
      <c r="S5526" s="9">
        <v>69.489999999999995</v>
      </c>
      <c r="T5526" s="26">
        <v>5.9909999999999997</v>
      </c>
      <c r="U5526" s="8">
        <v>416.29</v>
      </c>
      <c r="V5526" t="s">
        <v>8762</v>
      </c>
      <c r="W5526" t="s">
        <v>1985</v>
      </c>
      <c r="X5526" t="s">
        <v>42</v>
      </c>
      <c r="Y5526" t="s">
        <v>1986</v>
      </c>
      <c r="AA5526" s="1">
        <f t="shared" si="664"/>
        <v>46050</v>
      </c>
      <c r="AB5526" s="2">
        <f t="shared" si="665"/>
        <v>1</v>
      </c>
      <c r="AC5526" s="2">
        <f t="shared" si="666"/>
        <v>2026</v>
      </c>
      <c r="AD5526" s="2" t="str">
        <f>IFERROR(VLOOKUP(A5526,'Aux Área'!$A$4:$B$123,2,0),"-")</f>
        <v>PESADOS</v>
      </c>
    </row>
    <row r="5527" spans="1:30" x14ac:dyDescent="0.3">
      <c r="A5527" t="s">
        <v>2041</v>
      </c>
      <c r="C5527" t="s">
        <v>8761</v>
      </c>
      <c r="F5527" t="s">
        <v>2044</v>
      </c>
      <c r="K5527" t="s">
        <v>232</v>
      </c>
      <c r="N5527" t="s">
        <v>15690</v>
      </c>
      <c r="O5527" t="s">
        <v>15244</v>
      </c>
      <c r="P5527" s="9" t="s">
        <v>15244</v>
      </c>
      <c r="Q5527" t="s">
        <v>40</v>
      </c>
      <c r="R5527" t="s">
        <v>15244</v>
      </c>
      <c r="S5527">
        <v>6</v>
      </c>
      <c r="U5527" s="8">
        <v>19.8</v>
      </c>
      <c r="AA5527" s="1">
        <f>IFERROR(DATEVALUE(C5527),"-")</f>
        <v>46050</v>
      </c>
      <c r="AB5527" s="2">
        <f>IFERROR(MONTH(AA5527),"-")</f>
        <v>1</v>
      </c>
      <c r="AC5527" s="2">
        <f>IFERROR(YEAR(AA5527),"-")</f>
        <v>2026</v>
      </c>
      <c r="AD5527" s="2" t="str">
        <f>IFERROR(VLOOKUP(A5527,'Aux Área'!$A$4:$B$123,2,0),"-")</f>
        <v>PESADOS</v>
      </c>
    </row>
    <row r="5528" spans="1:30" x14ac:dyDescent="0.3">
      <c r="A5528" t="s">
        <v>2282</v>
      </c>
      <c r="B5528" t="s">
        <v>4679</v>
      </c>
      <c r="C5528" t="s">
        <v>8763</v>
      </c>
      <c r="D5528" t="s">
        <v>3162</v>
      </c>
      <c r="E5528" t="s">
        <v>3163</v>
      </c>
      <c r="F5528" t="s">
        <v>2285</v>
      </c>
      <c r="G5528" t="s">
        <v>1135</v>
      </c>
      <c r="H5528" t="s">
        <v>2275</v>
      </c>
      <c r="I5528" t="s">
        <v>1497</v>
      </c>
      <c r="J5528" t="s">
        <v>165</v>
      </c>
      <c r="K5528" t="s">
        <v>166</v>
      </c>
      <c r="L5528" t="s">
        <v>167</v>
      </c>
      <c r="M5528" t="s">
        <v>38</v>
      </c>
      <c r="N5528" t="s">
        <v>39</v>
      </c>
      <c r="O5528" s="23">
        <v>367</v>
      </c>
      <c r="P5528" s="9">
        <v>7.8</v>
      </c>
      <c r="Q5528" t="s">
        <v>40</v>
      </c>
      <c r="R5528">
        <v>77952</v>
      </c>
      <c r="S5528" s="9">
        <v>47.03</v>
      </c>
      <c r="T5528" s="26">
        <v>4.891</v>
      </c>
      <c r="U5528" s="8">
        <v>230.01</v>
      </c>
      <c r="V5528" t="s">
        <v>112</v>
      </c>
      <c r="W5528" t="s">
        <v>2276</v>
      </c>
      <c r="X5528" t="s">
        <v>42</v>
      </c>
      <c r="Y5528" t="s">
        <v>2277</v>
      </c>
      <c r="AA5528" s="1">
        <f t="shared" ref="AA5528:AA5551" si="667">DATEVALUE(C5528)</f>
        <v>46050</v>
      </c>
      <c r="AB5528" s="2">
        <f t="shared" ref="AB5528:AB5551" si="668">MONTH(AA5528)</f>
        <v>1</v>
      </c>
      <c r="AC5528" s="2">
        <f t="shared" ref="AC5528:AC5551" si="669">YEAR(AA5528)</f>
        <v>2026</v>
      </c>
      <c r="AD5528" s="2" t="str">
        <f>IFERROR(VLOOKUP(A5528,'Aux Área'!$A$4:$B$123,2,0),"-")</f>
        <v>INSPEÇÃO</v>
      </c>
    </row>
    <row r="5529" spans="1:30" x14ac:dyDescent="0.3">
      <c r="A5529" t="s">
        <v>30</v>
      </c>
      <c r="B5529" t="s">
        <v>453</v>
      </c>
      <c r="C5529" t="s">
        <v>8764</v>
      </c>
      <c r="D5529" t="s">
        <v>958</v>
      </c>
      <c r="E5529" t="s">
        <v>959</v>
      </c>
      <c r="F5529" t="s">
        <v>34</v>
      </c>
      <c r="G5529" t="s">
        <v>35</v>
      </c>
      <c r="H5529" t="s">
        <v>36</v>
      </c>
      <c r="I5529" t="s">
        <v>37</v>
      </c>
      <c r="J5529" t="s">
        <v>7470</v>
      </c>
      <c r="K5529" t="s">
        <v>7471</v>
      </c>
      <c r="L5529" t="s">
        <v>7472</v>
      </c>
      <c r="M5529" t="s">
        <v>38</v>
      </c>
      <c r="N5529" t="s">
        <v>39</v>
      </c>
      <c r="O5529" s="23">
        <v>295</v>
      </c>
      <c r="P5529" s="9">
        <v>9.08</v>
      </c>
      <c r="Q5529" t="s">
        <v>40</v>
      </c>
      <c r="R5529">
        <v>16538</v>
      </c>
      <c r="S5529" s="9">
        <v>32.5</v>
      </c>
      <c r="T5529" s="26">
        <v>4.79</v>
      </c>
      <c r="U5529" s="8">
        <v>155.68</v>
      </c>
      <c r="V5529" t="s">
        <v>8765</v>
      </c>
      <c r="W5529" t="s">
        <v>2007</v>
      </c>
      <c r="X5529" t="s">
        <v>42</v>
      </c>
      <c r="Y5529" t="s">
        <v>1740</v>
      </c>
      <c r="AA5529" s="1">
        <f t="shared" si="667"/>
        <v>46050</v>
      </c>
      <c r="AB5529" s="2">
        <f t="shared" si="668"/>
        <v>1</v>
      </c>
      <c r="AC5529" s="2">
        <f t="shared" si="669"/>
        <v>2026</v>
      </c>
      <c r="AD5529" s="2" t="str">
        <f>IFERROR(VLOOKUP(A5529,'Aux Área'!$A$4:$B$123,2,0),"-")</f>
        <v>OPERAÇÃO</v>
      </c>
    </row>
    <row r="5530" spans="1:30" x14ac:dyDescent="0.3">
      <c r="A5530" t="s">
        <v>64</v>
      </c>
      <c r="B5530" t="s">
        <v>332</v>
      </c>
      <c r="C5530" t="s">
        <v>8766</v>
      </c>
      <c r="D5530" t="s">
        <v>127</v>
      </c>
      <c r="E5530" t="s">
        <v>128</v>
      </c>
      <c r="F5530" t="s">
        <v>65</v>
      </c>
      <c r="G5530" t="s">
        <v>35</v>
      </c>
      <c r="H5530" t="s">
        <v>36</v>
      </c>
      <c r="I5530" t="s">
        <v>37</v>
      </c>
      <c r="J5530" t="s">
        <v>122</v>
      </c>
      <c r="K5530" t="s">
        <v>123</v>
      </c>
      <c r="L5530" t="s">
        <v>124</v>
      </c>
      <c r="M5530" t="s">
        <v>38</v>
      </c>
      <c r="N5530" t="s">
        <v>39</v>
      </c>
      <c r="O5530" s="23">
        <v>412</v>
      </c>
      <c r="P5530" s="9">
        <v>10.35</v>
      </c>
      <c r="Q5530" t="s">
        <v>40</v>
      </c>
      <c r="R5530">
        <v>44487</v>
      </c>
      <c r="S5530" s="9">
        <v>39.79</v>
      </c>
      <c r="T5530" s="26">
        <v>4.99</v>
      </c>
      <c r="U5530" s="8">
        <v>198.55</v>
      </c>
      <c r="V5530" t="s">
        <v>41</v>
      </c>
      <c r="W5530" t="s">
        <v>2007</v>
      </c>
      <c r="X5530" t="s">
        <v>42</v>
      </c>
      <c r="Y5530" t="s">
        <v>1740</v>
      </c>
      <c r="AA5530" s="1">
        <f t="shared" si="667"/>
        <v>46050</v>
      </c>
      <c r="AB5530" s="2">
        <f t="shared" si="668"/>
        <v>1</v>
      </c>
      <c r="AC5530" s="2">
        <f t="shared" si="669"/>
        <v>2026</v>
      </c>
      <c r="AD5530" s="2" t="str">
        <f>IFERROR(VLOOKUP(A5530,'Aux Área'!$A$4:$B$123,2,0),"-")</f>
        <v>ENGENHARIA</v>
      </c>
    </row>
    <row r="5531" spans="1:30" x14ac:dyDescent="0.3">
      <c r="A5531" t="s">
        <v>2643</v>
      </c>
      <c r="B5531" t="s">
        <v>2307</v>
      </c>
      <c r="C5531" t="s">
        <v>8767</v>
      </c>
      <c r="D5531" t="s">
        <v>3193</v>
      </c>
      <c r="E5531" t="s">
        <v>3194</v>
      </c>
      <c r="F5531" t="s">
        <v>2646</v>
      </c>
      <c r="G5531" t="s">
        <v>1300</v>
      </c>
      <c r="H5531" t="s">
        <v>1301</v>
      </c>
      <c r="I5531" t="s">
        <v>37</v>
      </c>
      <c r="J5531" t="s">
        <v>122</v>
      </c>
      <c r="K5531" t="s">
        <v>123</v>
      </c>
      <c r="L5531" t="s">
        <v>124</v>
      </c>
      <c r="M5531" t="s">
        <v>38</v>
      </c>
      <c r="N5531" t="s">
        <v>39</v>
      </c>
      <c r="O5531" s="23">
        <v>491</v>
      </c>
      <c r="P5531" s="9">
        <v>11.26</v>
      </c>
      <c r="Q5531" t="s">
        <v>40</v>
      </c>
      <c r="R5531">
        <v>88066</v>
      </c>
      <c r="S5531" s="9">
        <v>43.59</v>
      </c>
      <c r="T5531" s="26">
        <v>4.99</v>
      </c>
      <c r="U5531" s="8">
        <v>217.51</v>
      </c>
      <c r="V5531" t="s">
        <v>112</v>
      </c>
      <c r="W5531" t="s">
        <v>2276</v>
      </c>
      <c r="X5531" t="s">
        <v>42</v>
      </c>
      <c r="Y5531" t="s">
        <v>2277</v>
      </c>
      <c r="AA5531" s="1">
        <f t="shared" si="667"/>
        <v>46050</v>
      </c>
      <c r="AB5531" s="2">
        <f t="shared" si="668"/>
        <v>1</v>
      </c>
      <c r="AC5531" s="2">
        <f t="shared" si="669"/>
        <v>2026</v>
      </c>
      <c r="AD5531" s="2" t="str">
        <f>IFERROR(VLOOKUP(A5531,'Aux Área'!$A$4:$B$123,2,0),"-")</f>
        <v>INSPEÇÃO</v>
      </c>
    </row>
    <row r="5532" spans="1:30" x14ac:dyDescent="0.3">
      <c r="A5532" t="s">
        <v>2278</v>
      </c>
      <c r="B5532" t="s">
        <v>4664</v>
      </c>
      <c r="C5532" t="s">
        <v>8768</v>
      </c>
      <c r="D5532" t="s">
        <v>3208</v>
      </c>
      <c r="E5532" t="s">
        <v>3209</v>
      </c>
      <c r="F5532" t="s">
        <v>2281</v>
      </c>
      <c r="G5532" t="s">
        <v>1135</v>
      </c>
      <c r="H5532" t="s">
        <v>2275</v>
      </c>
      <c r="I5532" t="s">
        <v>1497</v>
      </c>
      <c r="J5532" t="s">
        <v>169</v>
      </c>
      <c r="K5532" t="s">
        <v>170</v>
      </c>
      <c r="L5532" t="s">
        <v>124</v>
      </c>
      <c r="M5532" t="s">
        <v>38</v>
      </c>
      <c r="N5532" t="s">
        <v>39</v>
      </c>
      <c r="O5532" s="23">
        <v>254</v>
      </c>
      <c r="P5532" s="9">
        <v>9.5</v>
      </c>
      <c r="Q5532" t="s">
        <v>40</v>
      </c>
      <c r="R5532">
        <v>93441</v>
      </c>
      <c r="S5532" s="9">
        <v>26.75</v>
      </c>
      <c r="T5532" s="26">
        <v>4.8899999999999997</v>
      </c>
      <c r="U5532" s="8">
        <v>130.81</v>
      </c>
      <c r="V5532" t="s">
        <v>41</v>
      </c>
      <c r="W5532" t="s">
        <v>2276</v>
      </c>
      <c r="X5532" t="s">
        <v>42</v>
      </c>
      <c r="Y5532" t="s">
        <v>2277</v>
      </c>
      <c r="AA5532" s="1">
        <f t="shared" si="667"/>
        <v>46050</v>
      </c>
      <c r="AB5532" s="2">
        <f t="shared" si="668"/>
        <v>1</v>
      </c>
      <c r="AC5532" s="2">
        <f t="shared" si="669"/>
        <v>2026</v>
      </c>
      <c r="AD5532" s="2" t="str">
        <f>IFERROR(VLOOKUP(A5532,'Aux Área'!$A$4:$B$123,2,0),"-")</f>
        <v>INSPEÇÃO</v>
      </c>
    </row>
    <row r="5533" spans="1:30" x14ac:dyDescent="0.3">
      <c r="A5533" t="s">
        <v>5620</v>
      </c>
      <c r="B5533" t="s">
        <v>2315</v>
      </c>
      <c r="C5533" t="s">
        <v>8769</v>
      </c>
      <c r="D5533" t="s">
        <v>5291</v>
      </c>
      <c r="E5533" t="s">
        <v>5292</v>
      </c>
      <c r="F5533" t="s">
        <v>6208</v>
      </c>
      <c r="G5533" t="s">
        <v>1135</v>
      </c>
      <c r="H5533" t="s">
        <v>5545</v>
      </c>
      <c r="I5533" t="s">
        <v>839</v>
      </c>
      <c r="J5533" t="s">
        <v>275</v>
      </c>
      <c r="K5533" t="s">
        <v>276</v>
      </c>
      <c r="L5533" t="s">
        <v>124</v>
      </c>
      <c r="M5533" t="s">
        <v>38</v>
      </c>
      <c r="N5533" t="s">
        <v>39</v>
      </c>
      <c r="O5533" s="23">
        <v>374</v>
      </c>
      <c r="P5533" s="9">
        <v>10.49</v>
      </c>
      <c r="Q5533" t="s">
        <v>40</v>
      </c>
      <c r="R5533">
        <v>17060</v>
      </c>
      <c r="S5533" s="9">
        <v>35.67</v>
      </c>
      <c r="T5533" s="26">
        <v>4.79</v>
      </c>
      <c r="U5533" s="8">
        <v>170.86</v>
      </c>
      <c r="V5533" t="s">
        <v>8770</v>
      </c>
      <c r="W5533" t="s">
        <v>2276</v>
      </c>
      <c r="X5533" t="s">
        <v>42</v>
      </c>
      <c r="Y5533" t="s">
        <v>2277</v>
      </c>
      <c r="AA5533" s="1">
        <f t="shared" si="667"/>
        <v>46051</v>
      </c>
      <c r="AB5533" s="2">
        <f t="shared" si="668"/>
        <v>1</v>
      </c>
      <c r="AC5533" s="2">
        <f t="shared" si="669"/>
        <v>2026</v>
      </c>
      <c r="AD5533" s="2" t="str">
        <f>IFERROR(VLOOKUP(A5533,'Aux Área'!$A$4:$B$123,2,0),"-")</f>
        <v>INSPEÇÃO</v>
      </c>
    </row>
    <row r="5534" spans="1:30" x14ac:dyDescent="0.3">
      <c r="A5534" t="s">
        <v>2306</v>
      </c>
      <c r="B5534" t="s">
        <v>4613</v>
      </c>
      <c r="C5534" t="s">
        <v>8771</v>
      </c>
      <c r="D5534" t="s">
        <v>3212</v>
      </c>
      <c r="E5534" t="s">
        <v>3213</v>
      </c>
      <c r="F5534" t="s">
        <v>2309</v>
      </c>
      <c r="G5534" t="s">
        <v>1135</v>
      </c>
      <c r="H5534" t="s">
        <v>2275</v>
      </c>
      <c r="I5534" t="s">
        <v>1497</v>
      </c>
      <c r="J5534" t="s">
        <v>1665</v>
      </c>
      <c r="K5534" t="s">
        <v>1666</v>
      </c>
      <c r="L5534" t="s">
        <v>301</v>
      </c>
      <c r="M5534" t="s">
        <v>38</v>
      </c>
      <c r="N5534" t="s">
        <v>39</v>
      </c>
      <c r="O5534" s="23">
        <v>339</v>
      </c>
      <c r="P5534" s="9">
        <v>9.6300000000000008</v>
      </c>
      <c r="Q5534" t="s">
        <v>40</v>
      </c>
      <c r="R5534">
        <v>85842</v>
      </c>
      <c r="S5534" s="9">
        <v>35.21</v>
      </c>
      <c r="T5534" s="26">
        <v>4.8899999999999997</v>
      </c>
      <c r="U5534" s="8">
        <v>172.18</v>
      </c>
      <c r="V5534" t="s">
        <v>8772</v>
      </c>
      <c r="W5534" t="s">
        <v>2276</v>
      </c>
      <c r="X5534" t="s">
        <v>42</v>
      </c>
      <c r="Y5534" t="s">
        <v>2277</v>
      </c>
      <c r="AA5534" s="1">
        <f t="shared" si="667"/>
        <v>46051</v>
      </c>
      <c r="AB5534" s="2">
        <f t="shared" si="668"/>
        <v>1</v>
      </c>
      <c r="AC5534" s="2">
        <f t="shared" si="669"/>
        <v>2026</v>
      </c>
      <c r="AD5534" s="2" t="str">
        <f>IFERROR(VLOOKUP(A5534,'Aux Área'!$A$4:$B$123,2,0),"-")</f>
        <v>INSPEÇÃO</v>
      </c>
    </row>
    <row r="5535" spans="1:30" x14ac:dyDescent="0.3">
      <c r="A5535" t="s">
        <v>3092</v>
      </c>
      <c r="B5535" t="s">
        <v>4774</v>
      </c>
      <c r="C5535" t="s">
        <v>8773</v>
      </c>
      <c r="D5535" t="s">
        <v>7114</v>
      </c>
      <c r="E5535" t="s">
        <v>7115</v>
      </c>
      <c r="F5535" t="s">
        <v>3594</v>
      </c>
      <c r="G5535" t="s">
        <v>1135</v>
      </c>
      <c r="H5535" t="s">
        <v>2275</v>
      </c>
      <c r="I5535" t="s">
        <v>1497</v>
      </c>
      <c r="J5535" t="s">
        <v>89</v>
      </c>
      <c r="K5535" t="s">
        <v>90</v>
      </c>
      <c r="L5535" t="s">
        <v>91</v>
      </c>
      <c r="M5535" t="s">
        <v>38</v>
      </c>
      <c r="N5535" t="s">
        <v>39</v>
      </c>
      <c r="O5535" s="23">
        <v>434</v>
      </c>
      <c r="P5535" s="9">
        <v>10.52</v>
      </c>
      <c r="Q5535" t="s">
        <v>40</v>
      </c>
      <c r="R5535">
        <v>74306</v>
      </c>
      <c r="S5535" s="9">
        <v>41.24</v>
      </c>
      <c r="T5535" s="26">
        <v>4.8899999999999997</v>
      </c>
      <c r="U5535" s="8">
        <v>201.66</v>
      </c>
      <c r="V5535" t="s">
        <v>8774</v>
      </c>
      <c r="W5535" t="s">
        <v>2276</v>
      </c>
      <c r="X5535" t="s">
        <v>42</v>
      </c>
      <c r="Y5535" t="s">
        <v>2277</v>
      </c>
      <c r="AA5535" s="1">
        <f t="shared" si="667"/>
        <v>46051</v>
      </c>
      <c r="AB5535" s="2">
        <f t="shared" si="668"/>
        <v>1</v>
      </c>
      <c r="AC5535" s="2">
        <f t="shared" si="669"/>
        <v>2026</v>
      </c>
      <c r="AD5535" s="2" t="str">
        <f>IFERROR(VLOOKUP(A5535,'Aux Área'!$A$4:$B$123,2,0),"-")</f>
        <v>INSPEÇÃO</v>
      </c>
    </row>
    <row r="5536" spans="1:30" x14ac:dyDescent="0.3">
      <c r="A5536" t="s">
        <v>2638</v>
      </c>
      <c r="B5536" t="s">
        <v>4593</v>
      </c>
      <c r="C5536" t="s">
        <v>8775</v>
      </c>
      <c r="D5536" t="s">
        <v>4358</v>
      </c>
      <c r="E5536" t="s">
        <v>4359</v>
      </c>
      <c r="F5536" t="s">
        <v>2641</v>
      </c>
      <c r="G5536" t="s">
        <v>1135</v>
      </c>
      <c r="H5536" t="s">
        <v>2275</v>
      </c>
      <c r="I5536" t="s">
        <v>1497</v>
      </c>
      <c r="J5536" t="s">
        <v>275</v>
      </c>
      <c r="K5536" t="s">
        <v>276</v>
      </c>
      <c r="L5536" t="s">
        <v>124</v>
      </c>
      <c r="M5536" t="s">
        <v>38</v>
      </c>
      <c r="N5536" t="s">
        <v>39</v>
      </c>
      <c r="O5536" s="23">
        <v>454</v>
      </c>
      <c r="P5536" s="9">
        <v>10.58</v>
      </c>
      <c r="Q5536" t="s">
        <v>40</v>
      </c>
      <c r="R5536">
        <v>80596</v>
      </c>
      <c r="S5536" s="9">
        <v>42.93</v>
      </c>
      <c r="T5536" s="26">
        <v>4.79</v>
      </c>
      <c r="U5536" s="8">
        <v>205.63</v>
      </c>
      <c r="V5536" t="s">
        <v>8776</v>
      </c>
      <c r="W5536" t="s">
        <v>2276</v>
      </c>
      <c r="X5536" t="s">
        <v>42</v>
      </c>
      <c r="Y5536" t="s">
        <v>2277</v>
      </c>
      <c r="AA5536" s="1">
        <f t="shared" si="667"/>
        <v>46051</v>
      </c>
      <c r="AB5536" s="2">
        <f t="shared" si="668"/>
        <v>1</v>
      </c>
      <c r="AC5536" s="2">
        <f t="shared" si="669"/>
        <v>2026</v>
      </c>
      <c r="AD5536" s="2" t="str">
        <f>IFERROR(VLOOKUP(A5536,'Aux Área'!$A$4:$B$123,2,0),"-")</f>
        <v>INSPEÇÃO</v>
      </c>
    </row>
    <row r="5537" spans="1:30" x14ac:dyDescent="0.3">
      <c r="A5537" t="s">
        <v>52</v>
      </c>
      <c r="B5537" t="s">
        <v>1449</v>
      </c>
      <c r="C5537" t="s">
        <v>8777</v>
      </c>
      <c r="D5537" t="s">
        <v>3197</v>
      </c>
      <c r="E5537" t="s">
        <v>3198</v>
      </c>
      <c r="F5537" t="s">
        <v>53</v>
      </c>
      <c r="G5537" t="s">
        <v>35</v>
      </c>
      <c r="H5537" t="s">
        <v>36</v>
      </c>
      <c r="I5537" t="s">
        <v>37</v>
      </c>
      <c r="J5537" t="s">
        <v>169</v>
      </c>
      <c r="K5537" t="s">
        <v>170</v>
      </c>
      <c r="L5537" t="s">
        <v>124</v>
      </c>
      <c r="M5537" t="s">
        <v>38</v>
      </c>
      <c r="N5537" t="s">
        <v>39</v>
      </c>
      <c r="O5537" s="23">
        <v>362</v>
      </c>
      <c r="P5537" s="9">
        <v>12.48</v>
      </c>
      <c r="Q5537" t="s">
        <v>40</v>
      </c>
      <c r="R5537">
        <v>51635</v>
      </c>
      <c r="S5537" s="9">
        <v>29</v>
      </c>
      <c r="T5537" s="26">
        <v>4.8899999999999997</v>
      </c>
      <c r="U5537" s="8">
        <v>141.81</v>
      </c>
      <c r="V5537" t="s">
        <v>41</v>
      </c>
      <c r="W5537" t="s">
        <v>2007</v>
      </c>
      <c r="X5537" t="s">
        <v>42</v>
      </c>
      <c r="Y5537" t="s">
        <v>1740</v>
      </c>
      <c r="AA5537" s="1">
        <f t="shared" si="667"/>
        <v>46051</v>
      </c>
      <c r="AB5537" s="2">
        <f t="shared" si="668"/>
        <v>1</v>
      </c>
      <c r="AC5537" s="2">
        <f t="shared" si="669"/>
        <v>2026</v>
      </c>
      <c r="AD5537" s="2" t="str">
        <f>IFERROR(VLOOKUP(A5537,'Aux Área'!$A$4:$B$123,2,0),"-")</f>
        <v>OPERAÇÃO</v>
      </c>
    </row>
    <row r="5538" spans="1:30" x14ac:dyDescent="0.3">
      <c r="A5538" t="s">
        <v>2282</v>
      </c>
      <c r="B5538" t="s">
        <v>4679</v>
      </c>
      <c r="C5538" t="s">
        <v>8778</v>
      </c>
      <c r="D5538" t="s">
        <v>7064</v>
      </c>
      <c r="E5538" t="s">
        <v>7065</v>
      </c>
      <c r="F5538" t="s">
        <v>2285</v>
      </c>
      <c r="G5538" t="s">
        <v>1135</v>
      </c>
      <c r="H5538" t="s">
        <v>2275</v>
      </c>
      <c r="I5538" t="s">
        <v>1497</v>
      </c>
      <c r="J5538" t="s">
        <v>165</v>
      </c>
      <c r="K5538" t="s">
        <v>166</v>
      </c>
      <c r="L5538" t="s">
        <v>167</v>
      </c>
      <c r="M5538" t="s">
        <v>38</v>
      </c>
      <c r="N5538" t="s">
        <v>39</v>
      </c>
      <c r="O5538" s="23">
        <v>464</v>
      </c>
      <c r="P5538" s="9">
        <v>10.86</v>
      </c>
      <c r="Q5538" t="s">
        <v>40</v>
      </c>
      <c r="R5538">
        <v>78416</v>
      </c>
      <c r="S5538" s="9">
        <v>42.74</v>
      </c>
      <c r="T5538" s="26">
        <v>4.8899999999999997</v>
      </c>
      <c r="U5538" s="8">
        <v>209.01</v>
      </c>
      <c r="V5538" t="s">
        <v>112</v>
      </c>
      <c r="W5538" t="s">
        <v>2276</v>
      </c>
      <c r="X5538" t="s">
        <v>42</v>
      </c>
      <c r="Y5538" t="s">
        <v>2277</v>
      </c>
      <c r="AA5538" s="1">
        <f t="shared" si="667"/>
        <v>46051</v>
      </c>
      <c r="AB5538" s="2">
        <f t="shared" si="668"/>
        <v>1</v>
      </c>
      <c r="AC5538" s="2">
        <f t="shared" si="669"/>
        <v>2026</v>
      </c>
      <c r="AD5538" s="2" t="str">
        <f>IFERROR(VLOOKUP(A5538,'Aux Área'!$A$4:$B$123,2,0),"-")</f>
        <v>INSPEÇÃO</v>
      </c>
    </row>
    <row r="5539" spans="1:30" x14ac:dyDescent="0.3">
      <c r="A5539" t="s">
        <v>2181</v>
      </c>
      <c r="B5539" t="s">
        <v>4595</v>
      </c>
      <c r="C5539" t="s">
        <v>8779</v>
      </c>
      <c r="D5539" t="s">
        <v>3303</v>
      </c>
      <c r="E5539" t="s">
        <v>3304</v>
      </c>
      <c r="F5539" t="s">
        <v>2184</v>
      </c>
      <c r="G5539" t="s">
        <v>1135</v>
      </c>
      <c r="H5539" t="s">
        <v>2185</v>
      </c>
      <c r="I5539" t="s">
        <v>2186</v>
      </c>
      <c r="J5539" t="s">
        <v>108</v>
      </c>
      <c r="K5539" t="s">
        <v>109</v>
      </c>
      <c r="L5539" t="s">
        <v>110</v>
      </c>
      <c r="M5539" t="s">
        <v>38</v>
      </c>
      <c r="N5539" t="s">
        <v>668</v>
      </c>
      <c r="O5539" s="23">
        <v>600</v>
      </c>
      <c r="P5539" s="9">
        <v>14.43</v>
      </c>
      <c r="Q5539" t="s">
        <v>40</v>
      </c>
      <c r="R5539">
        <v>97588</v>
      </c>
      <c r="S5539" s="9">
        <v>41.59</v>
      </c>
      <c r="T5539" s="26">
        <v>6.19</v>
      </c>
      <c r="U5539" s="8">
        <v>257.44</v>
      </c>
      <c r="V5539" t="s">
        <v>8780</v>
      </c>
      <c r="W5539" t="s">
        <v>2007</v>
      </c>
      <c r="X5539" t="s">
        <v>42</v>
      </c>
      <c r="Y5539" t="s">
        <v>2188</v>
      </c>
      <c r="AA5539" s="1">
        <f t="shared" si="667"/>
        <v>46051</v>
      </c>
      <c r="AB5539" s="2">
        <f t="shared" si="668"/>
        <v>1</v>
      </c>
      <c r="AC5539" s="2">
        <f t="shared" si="669"/>
        <v>2026</v>
      </c>
      <c r="AD5539" s="2" t="str">
        <f>IFERROR(VLOOKUP(A5539,'Aux Área'!$A$4:$B$123,2,0),"-")</f>
        <v>INSPEÇÃO</v>
      </c>
    </row>
    <row r="5540" spans="1:30" x14ac:dyDescent="0.3">
      <c r="A5540" t="s">
        <v>2643</v>
      </c>
      <c r="B5540" t="s">
        <v>2307</v>
      </c>
      <c r="C5540" t="s">
        <v>8781</v>
      </c>
      <c r="D5540" t="s">
        <v>3193</v>
      </c>
      <c r="E5540" t="s">
        <v>3194</v>
      </c>
      <c r="F5540" t="s">
        <v>2646</v>
      </c>
      <c r="G5540" t="s">
        <v>1300</v>
      </c>
      <c r="H5540" t="s">
        <v>1301</v>
      </c>
      <c r="I5540" t="s">
        <v>37</v>
      </c>
      <c r="J5540" t="s">
        <v>122</v>
      </c>
      <c r="K5540" t="s">
        <v>123</v>
      </c>
      <c r="L5540" t="s">
        <v>124</v>
      </c>
      <c r="M5540" t="s">
        <v>38</v>
      </c>
      <c r="N5540" t="s">
        <v>39</v>
      </c>
      <c r="O5540" s="23">
        <v>317</v>
      </c>
      <c r="P5540" s="9">
        <v>9.9700000000000006</v>
      </c>
      <c r="Q5540" t="s">
        <v>40</v>
      </c>
      <c r="R5540">
        <v>88383</v>
      </c>
      <c r="S5540" s="9">
        <v>31.79</v>
      </c>
      <c r="T5540" s="26">
        <v>4.99</v>
      </c>
      <c r="U5540" s="8">
        <v>158.63</v>
      </c>
      <c r="V5540" t="s">
        <v>112</v>
      </c>
      <c r="W5540" t="s">
        <v>2276</v>
      </c>
      <c r="X5540" t="s">
        <v>42</v>
      </c>
      <c r="Y5540" t="s">
        <v>2277</v>
      </c>
      <c r="AA5540" s="1">
        <f t="shared" si="667"/>
        <v>46051</v>
      </c>
      <c r="AB5540" s="2">
        <f t="shared" si="668"/>
        <v>1</v>
      </c>
      <c r="AC5540" s="2">
        <f t="shared" si="669"/>
        <v>2026</v>
      </c>
      <c r="AD5540" s="2" t="str">
        <f>IFERROR(VLOOKUP(A5540,'Aux Área'!$A$4:$B$123,2,0),"-")</f>
        <v>INSPEÇÃO</v>
      </c>
    </row>
    <row r="5541" spans="1:30" x14ac:dyDescent="0.3">
      <c r="A5541" t="s">
        <v>2260</v>
      </c>
      <c r="B5541" t="s">
        <v>113</v>
      </c>
      <c r="C5541" t="s">
        <v>8782</v>
      </c>
      <c r="D5541" t="s">
        <v>3005</v>
      </c>
      <c r="E5541" t="s">
        <v>3006</v>
      </c>
      <c r="F5541" t="s">
        <v>2262</v>
      </c>
      <c r="G5541" t="s">
        <v>35</v>
      </c>
      <c r="H5541" t="s">
        <v>2263</v>
      </c>
      <c r="I5541" t="s">
        <v>2186</v>
      </c>
      <c r="J5541" t="s">
        <v>1681</v>
      </c>
      <c r="K5541" t="s">
        <v>1682</v>
      </c>
      <c r="L5541" t="s">
        <v>141</v>
      </c>
      <c r="M5541" t="s">
        <v>38</v>
      </c>
      <c r="N5541" t="s">
        <v>668</v>
      </c>
      <c r="O5541" s="23">
        <v>858</v>
      </c>
      <c r="P5541" s="9">
        <v>15.15</v>
      </c>
      <c r="Q5541" t="s">
        <v>40</v>
      </c>
      <c r="R5541">
        <v>76555</v>
      </c>
      <c r="S5541" s="9">
        <v>56.63</v>
      </c>
      <c r="T5541" s="26">
        <v>6.49</v>
      </c>
      <c r="U5541" s="8">
        <v>367.52</v>
      </c>
      <c r="V5541" t="s">
        <v>41</v>
      </c>
      <c r="W5541" t="s">
        <v>2007</v>
      </c>
      <c r="X5541" t="s">
        <v>42</v>
      </c>
      <c r="Y5541" t="s">
        <v>1740</v>
      </c>
      <c r="AA5541" s="1">
        <f t="shared" si="667"/>
        <v>46051</v>
      </c>
      <c r="AB5541" s="2">
        <f t="shared" si="668"/>
        <v>1</v>
      </c>
      <c r="AC5541" s="2">
        <f t="shared" si="669"/>
        <v>2026</v>
      </c>
      <c r="AD5541" s="2" t="str">
        <f>IFERROR(VLOOKUP(A5541,'Aux Área'!$A$4:$B$123,2,0),"-")</f>
        <v>INSPEÇÃO</v>
      </c>
    </row>
    <row r="5542" spans="1:30" x14ac:dyDescent="0.3">
      <c r="A5542" t="s">
        <v>2278</v>
      </c>
      <c r="B5542" t="s">
        <v>4664</v>
      </c>
      <c r="C5542" t="s">
        <v>8783</v>
      </c>
      <c r="D5542" t="s">
        <v>3208</v>
      </c>
      <c r="E5542" t="s">
        <v>3209</v>
      </c>
      <c r="F5542" t="s">
        <v>2281</v>
      </c>
      <c r="G5542" t="s">
        <v>1135</v>
      </c>
      <c r="H5542" t="s">
        <v>2275</v>
      </c>
      <c r="I5542" t="s">
        <v>1497</v>
      </c>
      <c r="J5542" t="s">
        <v>165</v>
      </c>
      <c r="K5542" t="s">
        <v>166</v>
      </c>
      <c r="L5542" t="s">
        <v>167</v>
      </c>
      <c r="M5542" t="s">
        <v>38</v>
      </c>
      <c r="N5542" t="s">
        <v>39</v>
      </c>
      <c r="O5542" s="23">
        <v>312</v>
      </c>
      <c r="P5542" s="9">
        <v>9.75</v>
      </c>
      <c r="Q5542" t="s">
        <v>40</v>
      </c>
      <c r="R5542">
        <v>93753</v>
      </c>
      <c r="S5542" s="9">
        <v>32</v>
      </c>
      <c r="T5542" s="26">
        <v>4.891</v>
      </c>
      <c r="U5542" s="8">
        <v>156.51</v>
      </c>
      <c r="V5542" t="s">
        <v>112</v>
      </c>
      <c r="W5542" t="s">
        <v>2276</v>
      </c>
      <c r="X5542" t="s">
        <v>42</v>
      </c>
      <c r="Y5542" t="s">
        <v>2277</v>
      </c>
      <c r="AA5542" s="1">
        <f t="shared" si="667"/>
        <v>46051</v>
      </c>
      <c r="AB5542" s="2">
        <f t="shared" si="668"/>
        <v>1</v>
      </c>
      <c r="AC5542" s="2">
        <f t="shared" si="669"/>
        <v>2026</v>
      </c>
      <c r="AD5542" s="2" t="str">
        <f>IFERROR(VLOOKUP(A5542,'Aux Área'!$A$4:$B$123,2,0),"-")</f>
        <v>INSPEÇÃO</v>
      </c>
    </row>
    <row r="5543" spans="1:30" x14ac:dyDescent="0.3">
      <c r="A5543" t="s">
        <v>54</v>
      </c>
      <c r="B5543" t="s">
        <v>319</v>
      </c>
      <c r="C5543" t="s">
        <v>8784</v>
      </c>
      <c r="D5543" t="s">
        <v>1480</v>
      </c>
      <c r="E5543" t="s">
        <v>1481</v>
      </c>
      <c r="F5543" t="s">
        <v>55</v>
      </c>
      <c r="G5543" t="s">
        <v>35</v>
      </c>
      <c r="H5543" t="s">
        <v>36</v>
      </c>
      <c r="I5543" t="s">
        <v>37</v>
      </c>
      <c r="J5543" t="s">
        <v>1511</v>
      </c>
      <c r="K5543" t="s">
        <v>1512</v>
      </c>
      <c r="L5543" t="s">
        <v>1513</v>
      </c>
      <c r="M5543" t="s">
        <v>1514</v>
      </c>
      <c r="N5543" t="s">
        <v>39</v>
      </c>
      <c r="O5543" s="23">
        <v>222</v>
      </c>
      <c r="P5543" s="9">
        <v>9.8800000000000008</v>
      </c>
      <c r="Q5543" t="s">
        <v>40</v>
      </c>
      <c r="R5543">
        <v>37924</v>
      </c>
      <c r="S5543" s="9">
        <v>22.47</v>
      </c>
      <c r="T5543" s="26">
        <v>4.6900000000000004</v>
      </c>
      <c r="U5543" s="8">
        <v>105.38</v>
      </c>
      <c r="V5543" t="s">
        <v>8785</v>
      </c>
      <c r="W5543" t="s">
        <v>2007</v>
      </c>
      <c r="X5543" t="s">
        <v>42</v>
      </c>
      <c r="Y5543" t="s">
        <v>1740</v>
      </c>
      <c r="AA5543" s="1">
        <f t="shared" si="667"/>
        <v>46051</v>
      </c>
      <c r="AB5543" s="2">
        <f t="shared" si="668"/>
        <v>1</v>
      </c>
      <c r="AC5543" s="2">
        <f t="shared" si="669"/>
        <v>2026</v>
      </c>
      <c r="AD5543" s="2" t="str">
        <f>IFERROR(VLOOKUP(A5543,'Aux Área'!$A$4:$B$123,2,0),"-")</f>
        <v>ENGENHARIA</v>
      </c>
    </row>
    <row r="5544" spans="1:30" x14ac:dyDescent="0.3">
      <c r="A5544" t="s">
        <v>60</v>
      </c>
      <c r="B5544" t="s">
        <v>614</v>
      </c>
      <c r="C5544" t="s">
        <v>8786</v>
      </c>
      <c r="D5544" t="s">
        <v>1206</v>
      </c>
      <c r="E5544" t="s">
        <v>1207</v>
      </c>
      <c r="F5544" t="s">
        <v>61</v>
      </c>
      <c r="G5544" t="s">
        <v>35</v>
      </c>
      <c r="H5544" t="s">
        <v>36</v>
      </c>
      <c r="I5544" t="s">
        <v>37</v>
      </c>
      <c r="J5544" t="s">
        <v>1665</v>
      </c>
      <c r="K5544" t="s">
        <v>1666</v>
      </c>
      <c r="L5544" t="s">
        <v>301</v>
      </c>
      <c r="M5544" t="s">
        <v>38</v>
      </c>
      <c r="N5544" t="s">
        <v>39</v>
      </c>
      <c r="O5544" s="23">
        <v>338</v>
      </c>
      <c r="P5544" s="9">
        <v>9.5</v>
      </c>
      <c r="Q5544" t="s">
        <v>40</v>
      </c>
      <c r="R5544">
        <v>32234</v>
      </c>
      <c r="S5544" s="9">
        <v>35.590000000000003</v>
      </c>
      <c r="T5544" s="26">
        <v>4.8899999999999997</v>
      </c>
      <c r="U5544" s="8">
        <v>174.04</v>
      </c>
      <c r="V5544" t="s">
        <v>8787</v>
      </c>
      <c r="W5544" t="s">
        <v>2007</v>
      </c>
      <c r="X5544" t="s">
        <v>42</v>
      </c>
      <c r="Y5544" t="s">
        <v>1740</v>
      </c>
      <c r="AA5544" s="1">
        <f t="shared" si="667"/>
        <v>46051</v>
      </c>
      <c r="AB5544" s="2">
        <f t="shared" si="668"/>
        <v>1</v>
      </c>
      <c r="AC5544" s="2">
        <f t="shared" si="669"/>
        <v>2026</v>
      </c>
      <c r="AD5544" s="2" t="str">
        <f>IFERROR(VLOOKUP(A5544,'Aux Área'!$A$4:$B$123,2,0),"-")</f>
        <v>QSMS</v>
      </c>
    </row>
    <row r="5545" spans="1:30" x14ac:dyDescent="0.3">
      <c r="A5545" t="s">
        <v>2208</v>
      </c>
      <c r="B5545" t="s">
        <v>2544</v>
      </c>
      <c r="C5545" t="s">
        <v>8788</v>
      </c>
      <c r="D5545" t="s">
        <v>8321</v>
      </c>
      <c r="E5545" t="s">
        <v>8322</v>
      </c>
      <c r="F5545" t="s">
        <v>2210</v>
      </c>
      <c r="G5545" t="s">
        <v>1135</v>
      </c>
      <c r="H5545" t="s">
        <v>2211</v>
      </c>
      <c r="I5545" t="s">
        <v>37</v>
      </c>
      <c r="J5545" t="s">
        <v>219</v>
      </c>
      <c r="K5545" t="s">
        <v>177</v>
      </c>
      <c r="L5545" t="s">
        <v>177</v>
      </c>
      <c r="M5545" t="s">
        <v>38</v>
      </c>
      <c r="N5545" t="s">
        <v>668</v>
      </c>
      <c r="O5545" s="23">
        <v>349</v>
      </c>
      <c r="P5545" s="9">
        <v>6.1</v>
      </c>
      <c r="Q5545" t="s">
        <v>40</v>
      </c>
      <c r="R5545">
        <v>11270</v>
      </c>
      <c r="S5545" s="9">
        <v>57.19</v>
      </c>
      <c r="T5545" s="26">
        <v>6.19</v>
      </c>
      <c r="U5545" s="8">
        <v>354.01</v>
      </c>
      <c r="V5545" t="s">
        <v>8789</v>
      </c>
      <c r="W5545" t="s">
        <v>2007</v>
      </c>
      <c r="X5545" t="s">
        <v>42</v>
      </c>
      <c r="Y5545" t="s">
        <v>1740</v>
      </c>
      <c r="AA5545" s="1">
        <f t="shared" si="667"/>
        <v>46051</v>
      </c>
      <c r="AB5545" s="2">
        <f t="shared" si="668"/>
        <v>1</v>
      </c>
      <c r="AC5545" s="2">
        <f t="shared" si="669"/>
        <v>2026</v>
      </c>
      <c r="AD5545" s="2" t="str">
        <f>IFERROR(VLOOKUP(A5545,'Aux Área'!$A$4:$B$123,2,0),"-")</f>
        <v>APH</v>
      </c>
    </row>
    <row r="5546" spans="1:30" x14ac:dyDescent="0.3">
      <c r="A5546" t="s">
        <v>68</v>
      </c>
      <c r="B5546" t="s">
        <v>296</v>
      </c>
      <c r="C5546" t="s">
        <v>8790</v>
      </c>
      <c r="D5546" t="s">
        <v>2160</v>
      </c>
      <c r="E5546" t="s">
        <v>2161</v>
      </c>
      <c r="F5546" t="s">
        <v>69</v>
      </c>
      <c r="G5546" t="s">
        <v>35</v>
      </c>
      <c r="H5546" t="s">
        <v>36</v>
      </c>
      <c r="I5546" t="s">
        <v>37</v>
      </c>
      <c r="J5546" t="s">
        <v>275</v>
      </c>
      <c r="K5546" t="s">
        <v>276</v>
      </c>
      <c r="L5546" t="s">
        <v>124</v>
      </c>
      <c r="M5546" t="s">
        <v>38</v>
      </c>
      <c r="N5546" t="s">
        <v>39</v>
      </c>
      <c r="O5546" s="23">
        <v>423</v>
      </c>
      <c r="P5546" s="9">
        <v>10.97</v>
      </c>
      <c r="Q5546" t="s">
        <v>40</v>
      </c>
      <c r="R5546">
        <v>37306</v>
      </c>
      <c r="S5546" s="9">
        <v>38.56</v>
      </c>
      <c r="T5546" s="26">
        <v>4.79</v>
      </c>
      <c r="U5546" s="8">
        <v>184.7</v>
      </c>
      <c r="V5546" t="s">
        <v>8791</v>
      </c>
      <c r="W5546" t="s">
        <v>2007</v>
      </c>
      <c r="X5546" t="s">
        <v>42</v>
      </c>
      <c r="Y5546" t="s">
        <v>1740</v>
      </c>
      <c r="AA5546" s="1">
        <f t="shared" si="667"/>
        <v>46051</v>
      </c>
      <c r="AB5546" s="2">
        <f t="shared" si="668"/>
        <v>1</v>
      </c>
      <c r="AC5546" s="2">
        <f t="shared" si="669"/>
        <v>2026</v>
      </c>
      <c r="AD5546" s="2" t="str">
        <f>IFERROR(VLOOKUP(A5546,'Aux Área'!$A$4:$B$123,2,0),"-")</f>
        <v>OPERAÇÃO</v>
      </c>
    </row>
    <row r="5547" spans="1:30" x14ac:dyDescent="0.3">
      <c r="A5547" t="s">
        <v>62</v>
      </c>
      <c r="B5547" t="s">
        <v>1455</v>
      </c>
      <c r="C5547" t="s">
        <v>8792</v>
      </c>
      <c r="D5547" t="s">
        <v>158</v>
      </c>
      <c r="E5547" t="s">
        <v>159</v>
      </c>
      <c r="F5547" t="s">
        <v>63</v>
      </c>
      <c r="G5547" t="s">
        <v>35</v>
      </c>
      <c r="H5547" t="s">
        <v>36</v>
      </c>
      <c r="I5547" t="s">
        <v>37</v>
      </c>
      <c r="J5547" t="s">
        <v>526</v>
      </c>
      <c r="K5547" t="s">
        <v>527</v>
      </c>
      <c r="L5547" t="s">
        <v>124</v>
      </c>
      <c r="M5547" t="s">
        <v>38</v>
      </c>
      <c r="N5547" t="s">
        <v>39</v>
      </c>
      <c r="O5547" s="23">
        <v>183</v>
      </c>
      <c r="P5547" s="9">
        <v>5.79</v>
      </c>
      <c r="Q5547" t="s">
        <v>40</v>
      </c>
      <c r="R5547">
        <v>56541</v>
      </c>
      <c r="S5547" s="9">
        <v>31.59</v>
      </c>
      <c r="T5547" s="26">
        <v>4.9909999999999997</v>
      </c>
      <c r="U5547" s="8">
        <v>157.65</v>
      </c>
      <c r="V5547" t="s">
        <v>41</v>
      </c>
      <c r="W5547" t="s">
        <v>2007</v>
      </c>
      <c r="X5547" t="s">
        <v>42</v>
      </c>
      <c r="Y5547" t="s">
        <v>1740</v>
      </c>
      <c r="AA5547" s="1">
        <f t="shared" si="667"/>
        <v>46051</v>
      </c>
      <c r="AB5547" s="2">
        <f t="shared" si="668"/>
        <v>1</v>
      </c>
      <c r="AC5547" s="2">
        <f t="shared" si="669"/>
        <v>2026</v>
      </c>
      <c r="AD5547" s="2" t="str">
        <f>IFERROR(VLOOKUP(A5547,'Aux Área'!$A$4:$B$123,2,0),"-")</f>
        <v>CONSERVA</v>
      </c>
    </row>
    <row r="5548" spans="1:30" x14ac:dyDescent="0.3">
      <c r="A5548" t="s">
        <v>72</v>
      </c>
      <c r="B5548" t="s">
        <v>243</v>
      </c>
      <c r="C5548" t="s">
        <v>8793</v>
      </c>
      <c r="D5548" t="s">
        <v>95</v>
      </c>
      <c r="E5548" t="s">
        <v>96</v>
      </c>
      <c r="F5548" t="s">
        <v>73</v>
      </c>
      <c r="G5548" t="s">
        <v>35</v>
      </c>
      <c r="H5548" t="s">
        <v>36</v>
      </c>
      <c r="I5548" t="s">
        <v>37</v>
      </c>
      <c r="J5548" t="s">
        <v>169</v>
      </c>
      <c r="K5548" t="s">
        <v>170</v>
      </c>
      <c r="L5548" t="s">
        <v>124</v>
      </c>
      <c r="M5548" t="s">
        <v>38</v>
      </c>
      <c r="N5548" t="s">
        <v>39</v>
      </c>
      <c r="O5548" s="23">
        <v>506</v>
      </c>
      <c r="P5548" s="9">
        <v>11.44</v>
      </c>
      <c r="Q5548" t="s">
        <v>40</v>
      </c>
      <c r="R5548">
        <v>21450</v>
      </c>
      <c r="S5548" s="9">
        <v>44.23</v>
      </c>
      <c r="T5548" s="26">
        <v>4.8899999999999997</v>
      </c>
      <c r="U5548" s="8">
        <v>216.28</v>
      </c>
      <c r="V5548" t="s">
        <v>41</v>
      </c>
      <c r="W5548" t="s">
        <v>2007</v>
      </c>
      <c r="X5548" t="s">
        <v>42</v>
      </c>
      <c r="Y5548" t="s">
        <v>1740</v>
      </c>
      <c r="AA5548" s="1">
        <f t="shared" si="667"/>
        <v>46051</v>
      </c>
      <c r="AB5548" s="2">
        <f t="shared" si="668"/>
        <v>1</v>
      </c>
      <c r="AC5548" s="2">
        <f t="shared" si="669"/>
        <v>2026</v>
      </c>
      <c r="AD5548" s="2" t="str">
        <f>IFERROR(VLOOKUP(A5548,'Aux Área'!$A$4:$B$123,2,0),"-")</f>
        <v>CONSERVA</v>
      </c>
    </row>
    <row r="5549" spans="1:30" x14ac:dyDescent="0.3">
      <c r="A5549" t="s">
        <v>5620</v>
      </c>
      <c r="B5549" t="s">
        <v>2315</v>
      </c>
      <c r="C5549" t="s">
        <v>8794</v>
      </c>
      <c r="D5549" t="s">
        <v>3285</v>
      </c>
      <c r="E5549" t="s">
        <v>3286</v>
      </c>
      <c r="F5549" t="s">
        <v>6208</v>
      </c>
      <c r="G5549" t="s">
        <v>1135</v>
      </c>
      <c r="H5549" t="s">
        <v>5545</v>
      </c>
      <c r="I5549" t="s">
        <v>839</v>
      </c>
      <c r="J5549" t="s">
        <v>188</v>
      </c>
      <c r="K5549" t="s">
        <v>189</v>
      </c>
      <c r="L5549" t="s">
        <v>190</v>
      </c>
      <c r="M5549" t="s">
        <v>38</v>
      </c>
      <c r="N5549" t="s">
        <v>39</v>
      </c>
      <c r="O5549" s="23">
        <v>419</v>
      </c>
      <c r="P5549" s="9">
        <v>9.98</v>
      </c>
      <c r="Q5549" t="s">
        <v>40</v>
      </c>
      <c r="R5549">
        <v>17479</v>
      </c>
      <c r="S5549" s="9">
        <v>42</v>
      </c>
      <c r="T5549" s="26">
        <v>4.99</v>
      </c>
      <c r="U5549" s="8">
        <v>209.58</v>
      </c>
      <c r="V5549" t="s">
        <v>41</v>
      </c>
      <c r="W5549" t="s">
        <v>2276</v>
      </c>
      <c r="X5549" t="s">
        <v>42</v>
      </c>
      <c r="Y5549" t="s">
        <v>2277</v>
      </c>
      <c r="AA5549" s="1">
        <f t="shared" si="667"/>
        <v>46051</v>
      </c>
      <c r="AB5549" s="2">
        <f t="shared" si="668"/>
        <v>1</v>
      </c>
      <c r="AC5549" s="2">
        <f t="shared" si="669"/>
        <v>2026</v>
      </c>
      <c r="AD5549" s="2" t="str">
        <f>IFERROR(VLOOKUP(A5549,'Aux Área'!$A$4:$B$123,2,0),"-")</f>
        <v>INSPEÇÃO</v>
      </c>
    </row>
    <row r="5550" spans="1:30" x14ac:dyDescent="0.3">
      <c r="A5550" t="s">
        <v>3092</v>
      </c>
      <c r="B5550" t="s">
        <v>4774</v>
      </c>
      <c r="C5550" t="s">
        <v>8795</v>
      </c>
      <c r="D5550" t="s">
        <v>3276</v>
      </c>
      <c r="E5550" t="s">
        <v>3277</v>
      </c>
      <c r="F5550" t="s">
        <v>3594</v>
      </c>
      <c r="G5550" t="s">
        <v>1135</v>
      </c>
      <c r="H5550" t="s">
        <v>2275</v>
      </c>
      <c r="I5550" t="s">
        <v>1497</v>
      </c>
      <c r="J5550" t="s">
        <v>89</v>
      </c>
      <c r="K5550" t="s">
        <v>90</v>
      </c>
      <c r="L5550" t="s">
        <v>91</v>
      </c>
      <c r="M5550" t="s">
        <v>38</v>
      </c>
      <c r="N5550" t="s">
        <v>39</v>
      </c>
      <c r="O5550" s="23">
        <v>491</v>
      </c>
      <c r="P5550" s="9">
        <v>11.14</v>
      </c>
      <c r="Q5550" t="s">
        <v>40</v>
      </c>
      <c r="R5550">
        <v>74797</v>
      </c>
      <c r="S5550" s="9">
        <v>44.07</v>
      </c>
      <c r="T5550" s="26">
        <v>4.8899999999999997</v>
      </c>
      <c r="U5550" s="8">
        <v>215.5</v>
      </c>
      <c r="V5550" t="s">
        <v>8796</v>
      </c>
      <c r="W5550" t="s">
        <v>2276</v>
      </c>
      <c r="X5550" t="s">
        <v>42</v>
      </c>
      <c r="Y5550" t="s">
        <v>2277</v>
      </c>
      <c r="AA5550" s="1">
        <f t="shared" si="667"/>
        <v>46051</v>
      </c>
      <c r="AB5550" s="2">
        <f t="shared" si="668"/>
        <v>1</v>
      </c>
      <c r="AC5550" s="2">
        <f t="shared" si="669"/>
        <v>2026</v>
      </c>
      <c r="AD5550" s="2" t="str">
        <f>IFERROR(VLOOKUP(A5550,'Aux Área'!$A$4:$B$123,2,0),"-")</f>
        <v>INSPEÇÃO</v>
      </c>
    </row>
    <row r="5551" spans="1:30" x14ac:dyDescent="0.3">
      <c r="A5551" t="s">
        <v>62</v>
      </c>
      <c r="B5551" t="s">
        <v>1455</v>
      </c>
      <c r="C5551" t="s">
        <v>8797</v>
      </c>
      <c r="D5551" t="s">
        <v>158</v>
      </c>
      <c r="E5551" t="s">
        <v>159</v>
      </c>
      <c r="F5551" t="s">
        <v>63</v>
      </c>
      <c r="G5551" t="s">
        <v>35</v>
      </c>
      <c r="H5551" t="s">
        <v>36</v>
      </c>
      <c r="I5551" t="s">
        <v>37</v>
      </c>
      <c r="J5551" t="s">
        <v>165</v>
      </c>
      <c r="K5551" t="s">
        <v>166</v>
      </c>
      <c r="L5551" t="s">
        <v>167</v>
      </c>
      <c r="M5551" t="s">
        <v>38</v>
      </c>
      <c r="N5551" t="s">
        <v>39</v>
      </c>
      <c r="O5551" s="23">
        <v>266</v>
      </c>
      <c r="P5551" s="9">
        <v>11.41</v>
      </c>
      <c r="Q5551" t="s">
        <v>40</v>
      </c>
      <c r="R5551">
        <v>56807</v>
      </c>
      <c r="S5551" s="9">
        <v>23.31</v>
      </c>
      <c r="T5551" s="26">
        <v>4.891</v>
      </c>
      <c r="U5551" s="8">
        <v>114.01</v>
      </c>
      <c r="V5551" t="s">
        <v>112</v>
      </c>
      <c r="W5551" t="s">
        <v>2007</v>
      </c>
      <c r="X5551" t="s">
        <v>42</v>
      </c>
      <c r="Y5551" t="s">
        <v>1740</v>
      </c>
      <c r="AA5551" s="1">
        <f t="shared" si="667"/>
        <v>46051</v>
      </c>
      <c r="AB5551" s="2">
        <f t="shared" si="668"/>
        <v>1</v>
      </c>
      <c r="AC5551" s="2">
        <f t="shared" si="669"/>
        <v>2026</v>
      </c>
      <c r="AD5551" s="2" t="str">
        <f>IFERROR(VLOOKUP(A5551,'Aux Área'!$A$4:$B$123,2,0),"-")</f>
        <v>CONSERVA</v>
      </c>
    </row>
    <row r="5552" spans="1:30" x14ac:dyDescent="0.3">
      <c r="A5552" t="s">
        <v>662</v>
      </c>
      <c r="C5552" t="s">
        <v>15705</v>
      </c>
      <c r="F5552" t="s">
        <v>15689</v>
      </c>
      <c r="K5552" t="s">
        <v>238</v>
      </c>
      <c r="N5552" t="s">
        <v>15690</v>
      </c>
      <c r="O5552" s="23">
        <v>0</v>
      </c>
      <c r="P5552" s="23">
        <v>0</v>
      </c>
      <c r="Q5552" t="s">
        <v>40</v>
      </c>
      <c r="R5552">
        <v>0</v>
      </c>
      <c r="S5552">
        <v>8.67</v>
      </c>
      <c r="U5552" s="8">
        <v>34.630000000000003</v>
      </c>
      <c r="AA5552" s="1">
        <f>IFERROR(DATEVALUE(C5552),"-")</f>
        <v>46051</v>
      </c>
      <c r="AB5552" s="2">
        <f>IFERROR(MONTH(AA5552),"-")</f>
        <v>1</v>
      </c>
      <c r="AC5552" s="2">
        <f>IFERROR(YEAR(AA5552),"-")</f>
        <v>2026</v>
      </c>
      <c r="AD5552" s="2" t="str">
        <f>IFERROR(VLOOKUP(A5552,'Aux Área'!$A$4:$B$123,2,0),"-")</f>
        <v>SÃO PEDRO</v>
      </c>
    </row>
    <row r="5553" spans="1:30" x14ac:dyDescent="0.3">
      <c r="A5553" t="s">
        <v>2679</v>
      </c>
      <c r="B5553" t="s">
        <v>2680</v>
      </c>
      <c r="C5553" t="s">
        <v>8798</v>
      </c>
      <c r="D5553" t="s">
        <v>3597</v>
      </c>
      <c r="E5553" t="s">
        <v>3598</v>
      </c>
      <c r="F5553" t="s">
        <v>2682</v>
      </c>
      <c r="G5553" t="s">
        <v>659</v>
      </c>
      <c r="H5553" t="s">
        <v>1996</v>
      </c>
      <c r="I5553" t="s">
        <v>1997</v>
      </c>
      <c r="J5553" t="s">
        <v>165</v>
      </c>
      <c r="K5553" t="s">
        <v>166</v>
      </c>
      <c r="L5553" t="s">
        <v>167</v>
      </c>
      <c r="M5553" t="s">
        <v>38</v>
      </c>
      <c r="N5553" t="s">
        <v>668</v>
      </c>
      <c r="O5553" s="23">
        <v>343</v>
      </c>
      <c r="P5553" s="9">
        <v>6.25</v>
      </c>
      <c r="Q5553" t="s">
        <v>40</v>
      </c>
      <c r="R5553">
        <v>15210</v>
      </c>
      <c r="S5553" s="9">
        <v>54.92</v>
      </c>
      <c r="T5553" s="26">
        <v>6.24</v>
      </c>
      <c r="U5553" s="8">
        <v>342.71</v>
      </c>
      <c r="V5553" t="s">
        <v>112</v>
      </c>
      <c r="W5553" t="s">
        <v>1985</v>
      </c>
      <c r="X5553" t="s">
        <v>42</v>
      </c>
      <c r="Y5553" t="s">
        <v>1986</v>
      </c>
      <c r="AA5553" s="1">
        <f t="shared" ref="AA5553:AA5577" si="670">DATEVALUE(C5553)</f>
        <v>46051</v>
      </c>
      <c r="AB5553" s="2">
        <f t="shared" ref="AB5553:AB5577" si="671">MONTH(AA5553)</f>
        <v>1</v>
      </c>
      <c r="AC5553" s="2">
        <f t="shared" ref="AC5553:AC5577" si="672">YEAR(AA5553)</f>
        <v>2026</v>
      </c>
      <c r="AD5553" s="2" t="str">
        <f>IFERROR(VLOOKUP(A5553,'Aux Área'!$A$4:$B$123,2,0),"-")</f>
        <v>PESADOS</v>
      </c>
    </row>
    <row r="5554" spans="1:30" x14ac:dyDescent="0.3">
      <c r="A5554" t="s">
        <v>2306</v>
      </c>
      <c r="B5554" t="s">
        <v>4613</v>
      </c>
      <c r="C5554" t="s">
        <v>8799</v>
      </c>
      <c r="D5554" t="s">
        <v>4386</v>
      </c>
      <c r="E5554" t="s">
        <v>4387</v>
      </c>
      <c r="F5554" t="s">
        <v>2309</v>
      </c>
      <c r="G5554" t="s">
        <v>1135</v>
      </c>
      <c r="H5554" t="s">
        <v>2275</v>
      </c>
      <c r="I5554" t="s">
        <v>1497</v>
      </c>
      <c r="J5554" t="s">
        <v>1665</v>
      </c>
      <c r="K5554" t="s">
        <v>1666</v>
      </c>
      <c r="L5554" t="s">
        <v>301</v>
      </c>
      <c r="M5554" t="s">
        <v>38</v>
      </c>
      <c r="N5554" t="s">
        <v>39</v>
      </c>
      <c r="O5554" s="23">
        <v>436</v>
      </c>
      <c r="P5554" s="9">
        <v>9.4600000000000009</v>
      </c>
      <c r="Q5554" t="s">
        <v>40</v>
      </c>
      <c r="R5554">
        <v>86278</v>
      </c>
      <c r="S5554" s="9">
        <v>46.08</v>
      </c>
      <c r="T5554" s="26">
        <v>4.6900000000000004</v>
      </c>
      <c r="U5554" s="8">
        <v>216.12</v>
      </c>
      <c r="V5554" t="s">
        <v>8800</v>
      </c>
      <c r="W5554" t="s">
        <v>2276</v>
      </c>
      <c r="X5554" t="s">
        <v>42</v>
      </c>
      <c r="Y5554" t="s">
        <v>2277</v>
      </c>
      <c r="AA5554" s="1">
        <f t="shared" si="670"/>
        <v>46051</v>
      </c>
      <c r="AB5554" s="2">
        <f t="shared" si="671"/>
        <v>1</v>
      </c>
      <c r="AC5554" s="2">
        <f t="shared" si="672"/>
        <v>2026</v>
      </c>
      <c r="AD5554" s="2" t="str">
        <f>IFERROR(VLOOKUP(A5554,'Aux Área'!$A$4:$B$123,2,0),"-")</f>
        <v>INSPEÇÃO</v>
      </c>
    </row>
    <row r="5555" spans="1:30" x14ac:dyDescent="0.3">
      <c r="A5555" t="s">
        <v>76</v>
      </c>
      <c r="B5555" t="s">
        <v>380</v>
      </c>
      <c r="C5555" t="s">
        <v>8801</v>
      </c>
      <c r="D5555" t="s">
        <v>382</v>
      </c>
      <c r="E5555" t="s">
        <v>383</v>
      </c>
      <c r="F5555" t="s">
        <v>77</v>
      </c>
      <c r="G5555" t="s">
        <v>35</v>
      </c>
      <c r="H5555" t="s">
        <v>36</v>
      </c>
      <c r="I5555" t="s">
        <v>37</v>
      </c>
      <c r="J5555" t="s">
        <v>165</v>
      </c>
      <c r="K5555" t="s">
        <v>166</v>
      </c>
      <c r="L5555" t="s">
        <v>167</v>
      </c>
      <c r="M5555" t="s">
        <v>38</v>
      </c>
      <c r="N5555" t="s">
        <v>39</v>
      </c>
      <c r="O5555" s="23">
        <v>322</v>
      </c>
      <c r="P5555" s="9">
        <v>11.02</v>
      </c>
      <c r="Q5555" t="s">
        <v>40</v>
      </c>
      <c r="R5555">
        <v>54345</v>
      </c>
      <c r="S5555" s="9">
        <v>29.23</v>
      </c>
      <c r="T5555" s="26">
        <v>4.891</v>
      </c>
      <c r="U5555" s="8">
        <v>142.97</v>
      </c>
      <c r="V5555" t="s">
        <v>112</v>
      </c>
      <c r="W5555" t="s">
        <v>2007</v>
      </c>
      <c r="X5555" t="s">
        <v>42</v>
      </c>
      <c r="Y5555" t="s">
        <v>1740</v>
      </c>
      <c r="AA5555" s="1">
        <f t="shared" si="670"/>
        <v>46051</v>
      </c>
      <c r="AB5555" s="2">
        <f t="shared" si="671"/>
        <v>1</v>
      </c>
      <c r="AC5555" s="2">
        <f t="shared" si="672"/>
        <v>2026</v>
      </c>
      <c r="AD5555" s="2" t="str">
        <f>IFERROR(VLOOKUP(A5555,'Aux Área'!$A$4:$B$123,2,0),"-")</f>
        <v>QSMS</v>
      </c>
    </row>
    <row r="5556" spans="1:30" x14ac:dyDescent="0.3">
      <c r="A5556" t="s">
        <v>2318</v>
      </c>
      <c r="B5556" t="s">
        <v>2733</v>
      </c>
      <c r="C5556" t="s">
        <v>8802</v>
      </c>
      <c r="D5556" t="s">
        <v>3030</v>
      </c>
      <c r="E5556" t="s">
        <v>3031</v>
      </c>
      <c r="F5556" t="s">
        <v>4203</v>
      </c>
      <c r="G5556" t="s">
        <v>1135</v>
      </c>
      <c r="H5556" t="s">
        <v>2185</v>
      </c>
      <c r="I5556" t="s">
        <v>2186</v>
      </c>
      <c r="J5556" t="s">
        <v>169</v>
      </c>
      <c r="K5556" t="s">
        <v>170</v>
      </c>
      <c r="L5556" t="s">
        <v>124</v>
      </c>
      <c r="M5556" t="s">
        <v>38</v>
      </c>
      <c r="N5556" t="s">
        <v>668</v>
      </c>
      <c r="O5556" s="10">
        <v>986</v>
      </c>
      <c r="P5556" s="9">
        <v>14.78</v>
      </c>
      <c r="Q5556" t="s">
        <v>40</v>
      </c>
      <c r="R5556">
        <v>88301</v>
      </c>
      <c r="S5556" s="9">
        <v>66.72</v>
      </c>
      <c r="T5556" s="26">
        <v>5.84</v>
      </c>
      <c r="U5556" s="8">
        <v>389.64</v>
      </c>
      <c r="V5556" t="s">
        <v>41</v>
      </c>
      <c r="W5556" t="s">
        <v>2007</v>
      </c>
      <c r="X5556" t="s">
        <v>42</v>
      </c>
      <c r="Y5556" t="s">
        <v>2188</v>
      </c>
      <c r="AA5556" s="1">
        <f t="shared" si="670"/>
        <v>46051</v>
      </c>
      <c r="AB5556" s="2">
        <f t="shared" si="671"/>
        <v>1</v>
      </c>
      <c r="AC5556" s="2">
        <f t="shared" si="672"/>
        <v>2026</v>
      </c>
      <c r="AD5556" s="2" t="str">
        <f>IFERROR(VLOOKUP(A5556,'Aux Área'!$A$4:$B$123,2,0),"-")</f>
        <v>INSPEÇÃO</v>
      </c>
    </row>
    <row r="5557" spans="1:30" x14ac:dyDescent="0.3">
      <c r="A5557" t="s">
        <v>60</v>
      </c>
      <c r="B5557" t="s">
        <v>614</v>
      </c>
      <c r="C5557" t="s">
        <v>8803</v>
      </c>
      <c r="D5557" t="s">
        <v>1206</v>
      </c>
      <c r="E5557" t="s">
        <v>1207</v>
      </c>
      <c r="F5557" t="s">
        <v>61</v>
      </c>
      <c r="G5557" t="s">
        <v>35</v>
      </c>
      <c r="H5557" t="s">
        <v>36</v>
      </c>
      <c r="I5557" t="s">
        <v>37</v>
      </c>
      <c r="J5557" t="s">
        <v>275</v>
      </c>
      <c r="K5557" t="s">
        <v>276</v>
      </c>
      <c r="L5557" t="s">
        <v>124</v>
      </c>
      <c r="M5557" t="s">
        <v>38</v>
      </c>
      <c r="N5557" t="s">
        <v>39</v>
      </c>
      <c r="O5557" s="23">
        <v>303</v>
      </c>
      <c r="P5557" s="9">
        <v>11.14</v>
      </c>
      <c r="Q5557" t="s">
        <v>40</v>
      </c>
      <c r="R5557">
        <v>32537</v>
      </c>
      <c r="S5557" s="9">
        <v>27.2</v>
      </c>
      <c r="T5557" s="26">
        <v>4.79</v>
      </c>
      <c r="U5557" s="8">
        <v>130.29</v>
      </c>
      <c r="V5557" t="s">
        <v>8804</v>
      </c>
      <c r="W5557" t="s">
        <v>2007</v>
      </c>
      <c r="X5557" t="s">
        <v>42</v>
      </c>
      <c r="Y5557" t="s">
        <v>1740</v>
      </c>
      <c r="AA5557" s="1">
        <f t="shared" si="670"/>
        <v>46051</v>
      </c>
      <c r="AB5557" s="2">
        <f t="shared" si="671"/>
        <v>1</v>
      </c>
      <c r="AC5557" s="2">
        <f t="shared" si="672"/>
        <v>2026</v>
      </c>
      <c r="AD5557" s="2" t="str">
        <f>IFERROR(VLOOKUP(A5557,'Aux Área'!$A$4:$B$123,2,0),"-")</f>
        <v>QSMS</v>
      </c>
    </row>
    <row r="5558" spans="1:30" x14ac:dyDescent="0.3">
      <c r="A5558" t="s">
        <v>68</v>
      </c>
      <c r="B5558" t="s">
        <v>296</v>
      </c>
      <c r="C5558" t="s">
        <v>8805</v>
      </c>
      <c r="D5558" t="s">
        <v>2160</v>
      </c>
      <c r="E5558" t="s">
        <v>2161</v>
      </c>
      <c r="F5558" t="s">
        <v>69</v>
      </c>
      <c r="G5558" t="s">
        <v>35</v>
      </c>
      <c r="H5558" t="s">
        <v>36</v>
      </c>
      <c r="I5558" t="s">
        <v>37</v>
      </c>
      <c r="J5558" t="s">
        <v>188</v>
      </c>
      <c r="K5558" t="s">
        <v>189</v>
      </c>
      <c r="L5558" t="s">
        <v>190</v>
      </c>
      <c r="M5558" t="s">
        <v>38</v>
      </c>
      <c r="N5558" t="s">
        <v>39</v>
      </c>
      <c r="O5558" s="23">
        <v>346</v>
      </c>
      <c r="P5558" s="9">
        <v>10.71</v>
      </c>
      <c r="Q5558" t="s">
        <v>40</v>
      </c>
      <c r="R5558">
        <v>37652</v>
      </c>
      <c r="S5558" s="9">
        <v>32.32</v>
      </c>
      <c r="T5558" s="26">
        <v>4.99</v>
      </c>
      <c r="U5558" s="8">
        <v>161.28</v>
      </c>
      <c r="V5558" t="s">
        <v>41</v>
      </c>
      <c r="W5558" t="s">
        <v>2007</v>
      </c>
      <c r="X5558" t="s">
        <v>42</v>
      </c>
      <c r="Y5558" t="s">
        <v>1740</v>
      </c>
      <c r="AA5558" s="1">
        <f t="shared" si="670"/>
        <v>46051</v>
      </c>
      <c r="AB5558" s="2">
        <f t="shared" si="671"/>
        <v>1</v>
      </c>
      <c r="AC5558" s="2">
        <f t="shared" si="672"/>
        <v>2026</v>
      </c>
      <c r="AD5558" s="2" t="str">
        <f>IFERROR(VLOOKUP(A5558,'Aux Área'!$A$4:$B$123,2,0),"-")</f>
        <v>OPERAÇÃO</v>
      </c>
    </row>
    <row r="5559" spans="1:30" x14ac:dyDescent="0.3">
      <c r="A5559" t="s">
        <v>2691</v>
      </c>
      <c r="B5559" t="s">
        <v>2692</v>
      </c>
      <c r="C5559" t="s">
        <v>8806</v>
      </c>
      <c r="D5559" t="s">
        <v>2142</v>
      </c>
      <c r="E5559" t="s">
        <v>2143</v>
      </c>
      <c r="F5559" t="s">
        <v>5979</v>
      </c>
      <c r="G5559" t="s">
        <v>1635</v>
      </c>
      <c r="H5559" t="s">
        <v>2635</v>
      </c>
      <c r="I5559" t="s">
        <v>37</v>
      </c>
      <c r="J5559" t="s">
        <v>169</v>
      </c>
      <c r="K5559" t="s">
        <v>170</v>
      </c>
      <c r="L5559" t="s">
        <v>124</v>
      </c>
      <c r="M5559" t="s">
        <v>38</v>
      </c>
      <c r="N5559" t="s">
        <v>39</v>
      </c>
      <c r="O5559" s="23">
        <v>207</v>
      </c>
      <c r="P5559" s="9">
        <v>8.07</v>
      </c>
      <c r="Q5559" t="s">
        <v>40</v>
      </c>
      <c r="R5559">
        <v>11239</v>
      </c>
      <c r="S5559" s="9">
        <v>25.66</v>
      </c>
      <c r="T5559" s="26">
        <v>4.8899999999999997</v>
      </c>
      <c r="U5559" s="8">
        <v>125.48</v>
      </c>
      <c r="V5559" t="s">
        <v>41</v>
      </c>
      <c r="W5559" t="s">
        <v>2007</v>
      </c>
      <c r="X5559" t="s">
        <v>42</v>
      </c>
      <c r="Y5559" t="s">
        <v>1740</v>
      </c>
      <c r="AA5559" s="1">
        <f t="shared" si="670"/>
        <v>46051</v>
      </c>
      <c r="AB5559" s="2">
        <f t="shared" si="671"/>
        <v>1</v>
      </c>
      <c r="AC5559" s="2">
        <f t="shared" si="672"/>
        <v>2026</v>
      </c>
      <c r="AD5559" s="2" t="str">
        <f>IFERROR(VLOOKUP(A5559,'Aux Área'!$A$4:$B$123,2,0),"-")</f>
        <v>TI</v>
      </c>
    </row>
    <row r="5560" spans="1:30" x14ac:dyDescent="0.3">
      <c r="A5560" t="s">
        <v>2632</v>
      </c>
      <c r="B5560" t="s">
        <v>2633</v>
      </c>
      <c r="C5560" t="s">
        <v>8807</v>
      </c>
      <c r="D5560" t="s">
        <v>8713</v>
      </c>
      <c r="E5560" t="s">
        <v>8714</v>
      </c>
      <c r="F5560" t="s">
        <v>3712</v>
      </c>
      <c r="G5560" t="s">
        <v>1300</v>
      </c>
      <c r="H5560" t="s">
        <v>2635</v>
      </c>
      <c r="I5560" t="s">
        <v>37</v>
      </c>
      <c r="J5560" t="s">
        <v>89</v>
      </c>
      <c r="K5560" t="s">
        <v>90</v>
      </c>
      <c r="L5560" t="s">
        <v>91</v>
      </c>
      <c r="M5560" t="s">
        <v>38</v>
      </c>
      <c r="N5560" t="s">
        <v>39</v>
      </c>
      <c r="O5560" s="23">
        <v>382</v>
      </c>
      <c r="P5560" s="9">
        <v>7.61</v>
      </c>
      <c r="Q5560" t="s">
        <v>40</v>
      </c>
      <c r="R5560">
        <v>3430</v>
      </c>
      <c r="S5560" s="9">
        <v>50.23</v>
      </c>
      <c r="T5560" s="26">
        <v>4.8899999999999997</v>
      </c>
      <c r="U5560" s="8">
        <v>245.62</v>
      </c>
      <c r="V5560" t="s">
        <v>8808</v>
      </c>
      <c r="W5560" t="s">
        <v>2007</v>
      </c>
      <c r="X5560" t="s">
        <v>42</v>
      </c>
      <c r="Y5560" t="s">
        <v>1740</v>
      </c>
      <c r="AA5560" s="1">
        <f t="shared" si="670"/>
        <v>46051</v>
      </c>
      <c r="AB5560" s="2">
        <f t="shared" si="671"/>
        <v>1</v>
      </c>
      <c r="AC5560" s="2">
        <f t="shared" si="672"/>
        <v>2026</v>
      </c>
      <c r="AD5560" s="2" t="str">
        <f>IFERROR(VLOOKUP(A5560,'Aux Área'!$A$4:$B$123,2,0),"-")</f>
        <v>TI</v>
      </c>
    </row>
    <row r="5561" spans="1:30" x14ac:dyDescent="0.3">
      <c r="A5561" t="s">
        <v>2278</v>
      </c>
      <c r="B5561" t="s">
        <v>4664</v>
      </c>
      <c r="C5561" t="s">
        <v>8809</v>
      </c>
      <c r="D5561" t="s">
        <v>3243</v>
      </c>
      <c r="E5561" t="s">
        <v>3244</v>
      </c>
      <c r="F5561" t="s">
        <v>2281</v>
      </c>
      <c r="G5561" t="s">
        <v>1135</v>
      </c>
      <c r="H5561" t="s">
        <v>2275</v>
      </c>
      <c r="I5561" t="s">
        <v>1497</v>
      </c>
      <c r="J5561" t="s">
        <v>165</v>
      </c>
      <c r="K5561" t="s">
        <v>166</v>
      </c>
      <c r="L5561" t="s">
        <v>167</v>
      </c>
      <c r="M5561" t="s">
        <v>38</v>
      </c>
      <c r="N5561" t="s">
        <v>39</v>
      </c>
      <c r="O5561" s="23">
        <v>412</v>
      </c>
      <c r="P5561" s="9">
        <v>9.69</v>
      </c>
      <c r="Q5561" t="s">
        <v>40</v>
      </c>
      <c r="R5561">
        <v>94165</v>
      </c>
      <c r="S5561" s="9">
        <v>42.53</v>
      </c>
      <c r="T5561" s="26">
        <v>4.891</v>
      </c>
      <c r="U5561" s="8">
        <v>208</v>
      </c>
      <c r="V5561" t="s">
        <v>112</v>
      </c>
      <c r="W5561" t="s">
        <v>2276</v>
      </c>
      <c r="X5561" t="s">
        <v>42</v>
      </c>
      <c r="Y5561" t="s">
        <v>2277</v>
      </c>
      <c r="AA5561" s="1">
        <f t="shared" si="670"/>
        <v>46051</v>
      </c>
      <c r="AB5561" s="2">
        <f t="shared" si="671"/>
        <v>1</v>
      </c>
      <c r="AC5561" s="2">
        <f t="shared" si="672"/>
        <v>2026</v>
      </c>
      <c r="AD5561" s="2" t="str">
        <f>IFERROR(VLOOKUP(A5561,'Aux Área'!$A$4:$B$123,2,0),"-")</f>
        <v>INSPEÇÃO</v>
      </c>
    </row>
    <row r="5562" spans="1:30" x14ac:dyDescent="0.3">
      <c r="A5562" t="s">
        <v>2655</v>
      </c>
      <c r="B5562" t="s">
        <v>2656</v>
      </c>
      <c r="C5562" t="s">
        <v>8810</v>
      </c>
      <c r="D5562" t="s">
        <v>1619</v>
      </c>
      <c r="E5562" t="s">
        <v>1620</v>
      </c>
      <c r="F5562" t="s">
        <v>3605</v>
      </c>
      <c r="G5562" t="s">
        <v>1635</v>
      </c>
      <c r="H5562" t="s">
        <v>2635</v>
      </c>
      <c r="I5562" t="s">
        <v>37</v>
      </c>
      <c r="J5562" t="s">
        <v>188</v>
      </c>
      <c r="K5562" t="s">
        <v>189</v>
      </c>
      <c r="L5562" t="s">
        <v>190</v>
      </c>
      <c r="M5562" t="s">
        <v>38</v>
      </c>
      <c r="N5562" t="s">
        <v>39</v>
      </c>
      <c r="O5562" s="23">
        <v>327</v>
      </c>
      <c r="P5562" s="9">
        <v>7.33</v>
      </c>
      <c r="Q5562" t="s">
        <v>40</v>
      </c>
      <c r="R5562">
        <v>12105</v>
      </c>
      <c r="S5562" s="9">
        <v>44.63</v>
      </c>
      <c r="T5562" s="26">
        <v>4.99</v>
      </c>
      <c r="U5562" s="8">
        <v>222.7</v>
      </c>
      <c r="V5562" t="s">
        <v>41</v>
      </c>
      <c r="W5562" t="s">
        <v>2007</v>
      </c>
      <c r="X5562" t="s">
        <v>42</v>
      </c>
      <c r="Y5562" t="s">
        <v>6209</v>
      </c>
      <c r="AA5562" s="1">
        <f t="shared" si="670"/>
        <v>46051</v>
      </c>
      <c r="AB5562" s="2">
        <f t="shared" si="671"/>
        <v>1</v>
      </c>
      <c r="AC5562" s="2">
        <f t="shared" si="672"/>
        <v>2026</v>
      </c>
      <c r="AD5562" s="2" t="str">
        <f>IFERROR(VLOOKUP(A5562,'Aux Área'!$A$4:$B$123,2,0),"-")</f>
        <v>TI</v>
      </c>
    </row>
    <row r="5563" spans="1:30" x14ac:dyDescent="0.3">
      <c r="A5563" t="s">
        <v>52</v>
      </c>
      <c r="B5563" t="s">
        <v>1449</v>
      </c>
      <c r="C5563" t="s">
        <v>8811</v>
      </c>
      <c r="D5563" t="s">
        <v>3149</v>
      </c>
      <c r="E5563" t="s">
        <v>3150</v>
      </c>
      <c r="F5563" t="s">
        <v>53</v>
      </c>
      <c r="G5563" t="s">
        <v>35</v>
      </c>
      <c r="H5563" t="s">
        <v>36</v>
      </c>
      <c r="I5563" t="s">
        <v>37</v>
      </c>
      <c r="J5563" t="s">
        <v>188</v>
      </c>
      <c r="K5563" t="s">
        <v>189</v>
      </c>
      <c r="L5563" t="s">
        <v>190</v>
      </c>
      <c r="M5563" t="s">
        <v>38</v>
      </c>
      <c r="N5563" t="s">
        <v>39</v>
      </c>
      <c r="O5563" s="23">
        <v>344</v>
      </c>
      <c r="P5563" s="9">
        <v>9.07</v>
      </c>
      <c r="Q5563" t="s">
        <v>40</v>
      </c>
      <c r="R5563">
        <v>51979</v>
      </c>
      <c r="S5563" s="9">
        <v>37.909999999999997</v>
      </c>
      <c r="T5563" s="26">
        <v>4.99</v>
      </c>
      <c r="U5563" s="8">
        <v>189.17</v>
      </c>
      <c r="V5563" t="s">
        <v>41</v>
      </c>
      <c r="W5563" t="s">
        <v>2007</v>
      </c>
      <c r="X5563" t="s">
        <v>42</v>
      </c>
      <c r="Y5563" t="s">
        <v>1740</v>
      </c>
      <c r="AA5563" s="1">
        <f t="shared" si="670"/>
        <v>46051</v>
      </c>
      <c r="AB5563" s="2">
        <f t="shared" si="671"/>
        <v>1</v>
      </c>
      <c r="AC5563" s="2">
        <f t="shared" si="672"/>
        <v>2026</v>
      </c>
      <c r="AD5563" s="2" t="str">
        <f>IFERROR(VLOOKUP(A5563,'Aux Área'!$A$4:$B$123,2,0),"-")</f>
        <v>OPERAÇÃO</v>
      </c>
    </row>
    <row r="5564" spans="1:30" x14ac:dyDescent="0.3">
      <c r="A5564" t="s">
        <v>2282</v>
      </c>
      <c r="B5564" t="s">
        <v>4679</v>
      </c>
      <c r="C5564" t="s">
        <v>8812</v>
      </c>
      <c r="D5564" t="s">
        <v>4988</v>
      </c>
      <c r="E5564" t="s">
        <v>4989</v>
      </c>
      <c r="F5564" t="s">
        <v>2285</v>
      </c>
      <c r="G5564" t="s">
        <v>1135</v>
      </c>
      <c r="H5564" t="s">
        <v>2275</v>
      </c>
      <c r="I5564" t="s">
        <v>1497</v>
      </c>
      <c r="J5564" t="s">
        <v>165</v>
      </c>
      <c r="K5564" t="s">
        <v>166</v>
      </c>
      <c r="L5564" t="s">
        <v>167</v>
      </c>
      <c r="M5564" t="s">
        <v>38</v>
      </c>
      <c r="N5564" t="s">
        <v>39</v>
      </c>
      <c r="O5564" s="23">
        <v>344</v>
      </c>
      <c r="P5564" s="9">
        <v>8.6</v>
      </c>
      <c r="Q5564" t="s">
        <v>40</v>
      </c>
      <c r="R5564">
        <v>78760</v>
      </c>
      <c r="S5564" s="9">
        <v>40.01</v>
      </c>
      <c r="T5564" s="26">
        <v>4.8899999999999997</v>
      </c>
      <c r="U5564" s="8">
        <v>195.66</v>
      </c>
      <c r="V5564" t="s">
        <v>112</v>
      </c>
      <c r="W5564" t="s">
        <v>2276</v>
      </c>
      <c r="X5564" t="s">
        <v>42</v>
      </c>
      <c r="Y5564" t="s">
        <v>2277</v>
      </c>
      <c r="AA5564" s="1">
        <f t="shared" si="670"/>
        <v>46051</v>
      </c>
      <c r="AB5564" s="2">
        <f t="shared" si="671"/>
        <v>1</v>
      </c>
      <c r="AC5564" s="2">
        <f t="shared" si="672"/>
        <v>2026</v>
      </c>
      <c r="AD5564" s="2" t="str">
        <f>IFERROR(VLOOKUP(A5564,'Aux Área'!$A$4:$B$123,2,0),"-")</f>
        <v>INSPEÇÃO</v>
      </c>
    </row>
    <row r="5565" spans="1:30" x14ac:dyDescent="0.3">
      <c r="A5565" t="s">
        <v>2574</v>
      </c>
      <c r="B5565" t="s">
        <v>2575</v>
      </c>
      <c r="C5565" t="s">
        <v>8813</v>
      </c>
      <c r="D5565" t="s">
        <v>2865</v>
      </c>
      <c r="E5565" t="s">
        <v>2866</v>
      </c>
      <c r="F5565" t="s">
        <v>2577</v>
      </c>
      <c r="G5565" t="s">
        <v>659</v>
      </c>
      <c r="H5565" t="s">
        <v>2215</v>
      </c>
      <c r="I5565" t="s">
        <v>667</v>
      </c>
      <c r="J5565" t="s">
        <v>370</v>
      </c>
      <c r="K5565" t="s">
        <v>371</v>
      </c>
      <c r="L5565" t="s">
        <v>124</v>
      </c>
      <c r="M5565" t="s">
        <v>38</v>
      </c>
      <c r="N5565" t="s">
        <v>668</v>
      </c>
      <c r="O5565" s="23">
        <v>232</v>
      </c>
      <c r="P5565" s="9">
        <v>4.46</v>
      </c>
      <c r="Q5565" t="s">
        <v>40</v>
      </c>
      <c r="R5565">
        <v>7250</v>
      </c>
      <c r="S5565" s="9">
        <v>52.05</v>
      </c>
      <c r="T5565" s="26">
        <v>6.19</v>
      </c>
      <c r="U5565" s="8">
        <v>322.19</v>
      </c>
      <c r="V5565" t="s">
        <v>8814</v>
      </c>
      <c r="W5565" t="s">
        <v>2007</v>
      </c>
      <c r="X5565" t="s">
        <v>42</v>
      </c>
      <c r="Y5565" t="s">
        <v>1740</v>
      </c>
      <c r="AA5565" s="1">
        <f t="shared" si="670"/>
        <v>46051</v>
      </c>
      <c r="AB5565" s="2">
        <f t="shared" si="671"/>
        <v>1</v>
      </c>
      <c r="AC5565" s="2">
        <f t="shared" si="672"/>
        <v>2026</v>
      </c>
      <c r="AD5565" s="2" t="str">
        <f>IFERROR(VLOOKUP(A5565,'Aux Área'!$A$4:$B$123,2,0),"-")</f>
        <v>APH</v>
      </c>
    </row>
    <row r="5566" spans="1:30" x14ac:dyDescent="0.3">
      <c r="A5566" t="s">
        <v>2638</v>
      </c>
      <c r="B5566" t="s">
        <v>4593</v>
      </c>
      <c r="C5566" t="s">
        <v>8815</v>
      </c>
      <c r="D5566" t="s">
        <v>3193</v>
      </c>
      <c r="E5566" t="s">
        <v>3194</v>
      </c>
      <c r="F5566" t="s">
        <v>2641</v>
      </c>
      <c r="G5566" t="s">
        <v>1135</v>
      </c>
      <c r="H5566" t="s">
        <v>2275</v>
      </c>
      <c r="I5566" t="s">
        <v>1497</v>
      </c>
      <c r="J5566" t="s">
        <v>275</v>
      </c>
      <c r="K5566" t="s">
        <v>276</v>
      </c>
      <c r="L5566" t="s">
        <v>124</v>
      </c>
      <c r="M5566" t="s">
        <v>38</v>
      </c>
      <c r="N5566" t="s">
        <v>39</v>
      </c>
      <c r="O5566" s="23">
        <v>313</v>
      </c>
      <c r="P5566" s="9">
        <v>6.91</v>
      </c>
      <c r="Q5566" t="s">
        <v>40</v>
      </c>
      <c r="R5566">
        <v>80909</v>
      </c>
      <c r="S5566" s="9">
        <v>45.32</v>
      </c>
      <c r="T5566" s="26">
        <v>4.79</v>
      </c>
      <c r="U5566" s="8">
        <v>217.08</v>
      </c>
      <c r="V5566" t="s">
        <v>8816</v>
      </c>
      <c r="W5566" t="s">
        <v>2276</v>
      </c>
      <c r="X5566" t="s">
        <v>42</v>
      </c>
      <c r="Y5566" t="s">
        <v>2277</v>
      </c>
      <c r="AA5566" s="1">
        <f t="shared" si="670"/>
        <v>46051</v>
      </c>
      <c r="AB5566" s="2">
        <f t="shared" si="671"/>
        <v>1</v>
      </c>
      <c r="AC5566" s="2">
        <f t="shared" si="672"/>
        <v>2026</v>
      </c>
      <c r="AD5566" s="2" t="str">
        <f>IFERROR(VLOOKUP(A5566,'Aux Área'!$A$4:$B$123,2,0),"-")</f>
        <v>INSPEÇÃO</v>
      </c>
    </row>
    <row r="5567" spans="1:30" x14ac:dyDescent="0.3">
      <c r="A5567" t="s">
        <v>52</v>
      </c>
      <c r="B5567" t="s">
        <v>1449</v>
      </c>
      <c r="C5567" t="s">
        <v>8817</v>
      </c>
      <c r="D5567" t="s">
        <v>3205</v>
      </c>
      <c r="E5567" t="s">
        <v>3206</v>
      </c>
      <c r="F5567" t="s">
        <v>53</v>
      </c>
      <c r="G5567" t="s">
        <v>35</v>
      </c>
      <c r="H5567" t="s">
        <v>36</v>
      </c>
      <c r="I5567" t="s">
        <v>37</v>
      </c>
      <c r="J5567" t="s">
        <v>370</v>
      </c>
      <c r="K5567" t="s">
        <v>371</v>
      </c>
      <c r="L5567" t="s">
        <v>124</v>
      </c>
      <c r="M5567" t="s">
        <v>38</v>
      </c>
      <c r="N5567" t="s">
        <v>39</v>
      </c>
      <c r="O5567" s="23">
        <v>21</v>
      </c>
      <c r="P5567" s="9">
        <v>1.98</v>
      </c>
      <c r="Q5567" t="s">
        <v>40</v>
      </c>
      <c r="R5567">
        <v>52000</v>
      </c>
      <c r="S5567" s="9">
        <v>10.6</v>
      </c>
      <c r="T5567" s="26">
        <v>4.9930000000000003</v>
      </c>
      <c r="U5567" s="8">
        <v>52.93</v>
      </c>
      <c r="V5567" t="s">
        <v>8818</v>
      </c>
      <c r="W5567" t="s">
        <v>2007</v>
      </c>
      <c r="X5567" t="s">
        <v>42</v>
      </c>
      <c r="Y5567" t="s">
        <v>1740</v>
      </c>
      <c r="AA5567" s="1">
        <f t="shared" si="670"/>
        <v>46051</v>
      </c>
      <c r="AB5567" s="2">
        <f t="shared" si="671"/>
        <v>1</v>
      </c>
      <c r="AC5567" s="2">
        <f t="shared" si="672"/>
        <v>2026</v>
      </c>
      <c r="AD5567" s="2" t="str">
        <f>IFERROR(VLOOKUP(A5567,'Aux Área'!$A$4:$B$123,2,0),"-")</f>
        <v>OPERAÇÃO</v>
      </c>
    </row>
    <row r="5568" spans="1:30" x14ac:dyDescent="0.3">
      <c r="A5568" t="s">
        <v>2643</v>
      </c>
      <c r="B5568" t="s">
        <v>2307</v>
      </c>
      <c r="C5568" t="s">
        <v>8819</v>
      </c>
      <c r="D5568" t="s">
        <v>7196</v>
      </c>
      <c r="E5568" t="s">
        <v>7197</v>
      </c>
      <c r="F5568" t="s">
        <v>2646</v>
      </c>
      <c r="G5568" t="s">
        <v>1300</v>
      </c>
      <c r="H5568" t="s">
        <v>1301</v>
      </c>
      <c r="I5568" t="s">
        <v>37</v>
      </c>
      <c r="J5568" t="s">
        <v>172</v>
      </c>
      <c r="K5568" t="s">
        <v>173</v>
      </c>
      <c r="L5568" t="s">
        <v>124</v>
      </c>
      <c r="M5568" t="s">
        <v>38</v>
      </c>
      <c r="N5568" t="s">
        <v>39</v>
      </c>
      <c r="O5568" s="23">
        <v>363</v>
      </c>
      <c r="P5568" s="9">
        <v>7.98</v>
      </c>
      <c r="Q5568" t="s">
        <v>40</v>
      </c>
      <c r="R5568">
        <v>88746</v>
      </c>
      <c r="S5568" s="9">
        <v>45.49</v>
      </c>
      <c r="T5568" s="26">
        <v>4.5910000000000002</v>
      </c>
      <c r="U5568" s="8">
        <v>208.84</v>
      </c>
      <c r="V5568" t="s">
        <v>8820</v>
      </c>
      <c r="W5568" t="s">
        <v>2276</v>
      </c>
      <c r="X5568" t="s">
        <v>42</v>
      </c>
      <c r="Y5568" t="s">
        <v>2277</v>
      </c>
      <c r="AA5568" s="1">
        <f t="shared" si="670"/>
        <v>46051</v>
      </c>
      <c r="AB5568" s="2">
        <f t="shared" si="671"/>
        <v>1</v>
      </c>
      <c r="AC5568" s="2">
        <f t="shared" si="672"/>
        <v>2026</v>
      </c>
      <c r="AD5568" s="2" t="str">
        <f>IFERROR(VLOOKUP(A5568,'Aux Área'!$A$4:$B$123,2,0),"-")</f>
        <v>INSPEÇÃO</v>
      </c>
    </row>
    <row r="5569" spans="1:30" x14ac:dyDescent="0.3">
      <c r="A5569" t="s">
        <v>5182</v>
      </c>
      <c r="B5569" t="s">
        <v>5183</v>
      </c>
      <c r="C5569" t="s">
        <v>8821</v>
      </c>
      <c r="D5569" t="s">
        <v>1562</v>
      </c>
      <c r="E5569" t="s">
        <v>1563</v>
      </c>
      <c r="F5569" t="s">
        <v>15238</v>
      </c>
      <c r="G5569" t="s">
        <v>1300</v>
      </c>
      <c r="H5569" t="s">
        <v>1301</v>
      </c>
      <c r="I5569" t="s">
        <v>37</v>
      </c>
      <c r="J5569" t="s">
        <v>241</v>
      </c>
      <c r="K5569" t="s">
        <v>242</v>
      </c>
      <c r="L5569" t="s">
        <v>110</v>
      </c>
      <c r="M5569" t="s">
        <v>38</v>
      </c>
      <c r="N5569" t="s">
        <v>39</v>
      </c>
      <c r="O5569" s="23">
        <v>140</v>
      </c>
      <c r="P5569" s="9">
        <v>6.31</v>
      </c>
      <c r="Q5569" t="s">
        <v>40</v>
      </c>
      <c r="R5569">
        <v>40177</v>
      </c>
      <c r="S5569" s="9">
        <v>22.18</v>
      </c>
      <c r="T5569" s="26">
        <v>4.6890000000000001</v>
      </c>
      <c r="U5569" s="8">
        <v>104.01</v>
      </c>
      <c r="V5569" t="s">
        <v>41</v>
      </c>
      <c r="W5569" t="s">
        <v>2276</v>
      </c>
      <c r="X5569" t="s">
        <v>42</v>
      </c>
      <c r="Y5569" t="s">
        <v>2277</v>
      </c>
      <c r="AA5569" s="1">
        <f t="shared" si="670"/>
        <v>46051</v>
      </c>
      <c r="AB5569" s="2">
        <f t="shared" si="671"/>
        <v>1</v>
      </c>
      <c r="AC5569" s="2">
        <f t="shared" si="672"/>
        <v>2026</v>
      </c>
      <c r="AD5569" s="2" t="str">
        <f>IFERROR(VLOOKUP(A5569,'Aux Área'!$A$4:$B$123,2,0),"-")</f>
        <v>ENGENHARIA</v>
      </c>
    </row>
    <row r="5570" spans="1:30" x14ac:dyDescent="0.3">
      <c r="A5570" t="s">
        <v>5543</v>
      </c>
      <c r="B5570" t="s">
        <v>3093</v>
      </c>
      <c r="C5570" t="s">
        <v>8822</v>
      </c>
      <c r="D5570" t="s">
        <v>391</v>
      </c>
      <c r="E5570" t="s">
        <v>392</v>
      </c>
      <c r="F5570" t="s">
        <v>6207</v>
      </c>
      <c r="G5570" t="s">
        <v>1135</v>
      </c>
      <c r="H5570" t="s">
        <v>5545</v>
      </c>
      <c r="I5570" t="s">
        <v>839</v>
      </c>
      <c r="J5570" t="s">
        <v>122</v>
      </c>
      <c r="K5570" t="s">
        <v>123</v>
      </c>
      <c r="L5570" t="s">
        <v>124</v>
      </c>
      <c r="M5570" t="s">
        <v>38</v>
      </c>
      <c r="N5570" t="s">
        <v>39</v>
      </c>
      <c r="O5570" s="23">
        <v>299</v>
      </c>
      <c r="P5570" s="9">
        <v>8.0399999999999991</v>
      </c>
      <c r="Q5570" t="s">
        <v>40</v>
      </c>
      <c r="R5570">
        <v>10840</v>
      </c>
      <c r="S5570" s="9">
        <v>37.200000000000003</v>
      </c>
      <c r="T5570" s="26">
        <v>4.99</v>
      </c>
      <c r="U5570" s="8">
        <v>185.63</v>
      </c>
      <c r="V5570" t="s">
        <v>112</v>
      </c>
      <c r="W5570" t="s">
        <v>2276</v>
      </c>
      <c r="X5570" t="s">
        <v>42</v>
      </c>
      <c r="Y5570" t="s">
        <v>2277</v>
      </c>
      <c r="AA5570" s="1">
        <f t="shared" si="670"/>
        <v>46051</v>
      </c>
      <c r="AB5570" s="2">
        <f t="shared" si="671"/>
        <v>1</v>
      </c>
      <c r="AC5570" s="2">
        <f t="shared" si="672"/>
        <v>2026</v>
      </c>
      <c r="AD5570" s="2" t="str">
        <f>IFERROR(VLOOKUP(A5570,'Aux Área'!$A$4:$B$123,2,0),"-")</f>
        <v>INSPEÇÃO</v>
      </c>
    </row>
    <row r="5571" spans="1:30" x14ac:dyDescent="0.3">
      <c r="A5571" t="s">
        <v>2041</v>
      </c>
      <c r="B5571" t="s">
        <v>2042</v>
      </c>
      <c r="C5571" t="s">
        <v>8823</v>
      </c>
      <c r="D5571" t="s">
        <v>1297</v>
      </c>
      <c r="E5571" t="s">
        <v>2221</v>
      </c>
      <c r="F5571" t="s">
        <v>2044</v>
      </c>
      <c r="G5571" t="s">
        <v>659</v>
      </c>
      <c r="H5571" t="s">
        <v>1996</v>
      </c>
      <c r="I5571" t="s">
        <v>1997</v>
      </c>
      <c r="J5571" t="s">
        <v>89</v>
      </c>
      <c r="K5571" t="s">
        <v>90</v>
      </c>
      <c r="L5571" t="s">
        <v>91</v>
      </c>
      <c r="M5571" t="s">
        <v>38</v>
      </c>
      <c r="N5571" t="s">
        <v>668</v>
      </c>
      <c r="O5571" s="23">
        <v>202</v>
      </c>
      <c r="P5571" s="9">
        <v>6.02</v>
      </c>
      <c r="Q5571" t="s">
        <v>40</v>
      </c>
      <c r="R5571">
        <v>25139</v>
      </c>
      <c r="S5571" s="9">
        <v>33.56</v>
      </c>
      <c r="T5571" s="26">
        <v>5.85</v>
      </c>
      <c r="U5571" s="8">
        <v>196.33</v>
      </c>
      <c r="V5571" t="s">
        <v>8824</v>
      </c>
      <c r="W5571" t="s">
        <v>1985</v>
      </c>
      <c r="X5571" t="s">
        <v>42</v>
      </c>
      <c r="Y5571" t="s">
        <v>1986</v>
      </c>
      <c r="AA5571" s="1">
        <f t="shared" si="670"/>
        <v>46051</v>
      </c>
      <c r="AB5571" s="2">
        <f t="shared" si="671"/>
        <v>1</v>
      </c>
      <c r="AC5571" s="2">
        <f t="shared" si="672"/>
        <v>2026</v>
      </c>
      <c r="AD5571" s="2" t="str">
        <f>IFERROR(VLOOKUP(A5571,'Aux Área'!$A$4:$B$123,2,0),"-")</f>
        <v>PESADOS</v>
      </c>
    </row>
    <row r="5572" spans="1:30" x14ac:dyDescent="0.3">
      <c r="A5572" t="s">
        <v>2278</v>
      </c>
      <c r="B5572" t="s">
        <v>4664</v>
      </c>
      <c r="C5572" t="s">
        <v>8825</v>
      </c>
      <c r="D5572" t="s">
        <v>3310</v>
      </c>
      <c r="E5572" t="s">
        <v>3311</v>
      </c>
      <c r="F5572" t="s">
        <v>2281</v>
      </c>
      <c r="G5572" t="s">
        <v>1135</v>
      </c>
      <c r="H5572" t="s">
        <v>2275</v>
      </c>
      <c r="I5572" t="s">
        <v>1497</v>
      </c>
      <c r="J5572" t="s">
        <v>169</v>
      </c>
      <c r="K5572" t="s">
        <v>170</v>
      </c>
      <c r="L5572" t="s">
        <v>124</v>
      </c>
      <c r="M5572" t="s">
        <v>38</v>
      </c>
      <c r="N5572" t="s">
        <v>39</v>
      </c>
      <c r="O5572" s="23">
        <v>342</v>
      </c>
      <c r="P5572" s="9">
        <v>10.14</v>
      </c>
      <c r="Q5572" t="s">
        <v>40</v>
      </c>
      <c r="R5572">
        <v>94507</v>
      </c>
      <c r="S5572" s="9">
        <v>33.74</v>
      </c>
      <c r="T5572" s="26">
        <v>4.8899999999999997</v>
      </c>
      <c r="U5572" s="8">
        <v>164.99</v>
      </c>
      <c r="V5572" t="s">
        <v>41</v>
      </c>
      <c r="W5572" t="s">
        <v>2276</v>
      </c>
      <c r="X5572" t="s">
        <v>42</v>
      </c>
      <c r="Y5572" t="s">
        <v>2277</v>
      </c>
      <c r="AA5572" s="1">
        <f t="shared" si="670"/>
        <v>46051</v>
      </c>
      <c r="AB5572" s="2">
        <f t="shared" si="671"/>
        <v>1</v>
      </c>
      <c r="AC5572" s="2">
        <f t="shared" si="672"/>
        <v>2026</v>
      </c>
      <c r="AD5572" s="2" t="str">
        <f>IFERROR(VLOOKUP(A5572,'Aux Área'!$A$4:$B$123,2,0),"-")</f>
        <v>INSPEÇÃO</v>
      </c>
    </row>
    <row r="5573" spans="1:30" x14ac:dyDescent="0.3">
      <c r="A5573" t="s">
        <v>3092</v>
      </c>
      <c r="B5573" t="s">
        <v>4774</v>
      </c>
      <c r="C5573" t="s">
        <v>8826</v>
      </c>
      <c r="D5573" t="s">
        <v>5291</v>
      </c>
      <c r="E5573" t="s">
        <v>5292</v>
      </c>
      <c r="F5573" t="s">
        <v>3594</v>
      </c>
      <c r="G5573" t="s">
        <v>1135</v>
      </c>
      <c r="H5573" t="s">
        <v>2275</v>
      </c>
      <c r="I5573" t="s">
        <v>1497</v>
      </c>
      <c r="J5573" t="s">
        <v>89</v>
      </c>
      <c r="K5573" t="s">
        <v>90</v>
      </c>
      <c r="L5573" t="s">
        <v>91</v>
      </c>
      <c r="M5573" t="s">
        <v>38</v>
      </c>
      <c r="N5573" t="s">
        <v>39</v>
      </c>
      <c r="O5573" s="23">
        <v>469</v>
      </c>
      <c r="P5573" s="9">
        <v>10.92</v>
      </c>
      <c r="Q5573" t="s">
        <v>40</v>
      </c>
      <c r="R5573">
        <v>75266</v>
      </c>
      <c r="S5573" s="9">
        <v>42.95</v>
      </c>
      <c r="T5573" s="26">
        <v>4.8899999999999997</v>
      </c>
      <c r="U5573" s="8">
        <v>210.03</v>
      </c>
      <c r="V5573" t="s">
        <v>8827</v>
      </c>
      <c r="W5573" t="s">
        <v>2276</v>
      </c>
      <c r="X5573" t="s">
        <v>42</v>
      </c>
      <c r="Y5573" t="s">
        <v>2277</v>
      </c>
      <c r="AA5573" s="1">
        <f t="shared" si="670"/>
        <v>46051</v>
      </c>
      <c r="AB5573" s="2">
        <f t="shared" si="671"/>
        <v>1</v>
      </c>
      <c r="AC5573" s="2">
        <f t="shared" si="672"/>
        <v>2026</v>
      </c>
      <c r="AD5573" s="2" t="str">
        <f>IFERROR(VLOOKUP(A5573,'Aux Área'!$A$4:$B$123,2,0),"-")</f>
        <v>INSPEÇÃO</v>
      </c>
    </row>
    <row r="5574" spans="1:30" x14ac:dyDescent="0.3">
      <c r="A5574" t="s">
        <v>2306</v>
      </c>
      <c r="B5574" t="s">
        <v>4613</v>
      </c>
      <c r="C5574" t="s">
        <v>8828</v>
      </c>
      <c r="D5574" t="s">
        <v>7488</v>
      </c>
      <c r="E5574" t="s">
        <v>7489</v>
      </c>
      <c r="F5574" t="s">
        <v>2309</v>
      </c>
      <c r="G5574" t="s">
        <v>1135</v>
      </c>
      <c r="H5574" t="s">
        <v>2275</v>
      </c>
      <c r="I5574" t="s">
        <v>1497</v>
      </c>
      <c r="J5574" t="s">
        <v>89</v>
      </c>
      <c r="K5574" t="s">
        <v>90</v>
      </c>
      <c r="L5574" t="s">
        <v>91</v>
      </c>
      <c r="M5574" t="s">
        <v>38</v>
      </c>
      <c r="N5574" t="s">
        <v>39</v>
      </c>
      <c r="O5574" s="23">
        <v>426</v>
      </c>
      <c r="P5574" s="9">
        <v>11.31</v>
      </c>
      <c r="Q5574" t="s">
        <v>40</v>
      </c>
      <c r="R5574">
        <v>86704</v>
      </c>
      <c r="S5574" s="9">
        <v>37.67</v>
      </c>
      <c r="T5574" s="26">
        <v>4.8899999999999997</v>
      </c>
      <c r="U5574" s="8">
        <v>184.21</v>
      </c>
      <c r="V5574" t="s">
        <v>8829</v>
      </c>
      <c r="W5574" t="s">
        <v>2276</v>
      </c>
      <c r="X5574" t="s">
        <v>42</v>
      </c>
      <c r="Y5574" t="s">
        <v>2277</v>
      </c>
      <c r="AA5574" s="1">
        <f t="shared" si="670"/>
        <v>46051</v>
      </c>
      <c r="AB5574" s="2">
        <f t="shared" si="671"/>
        <v>1</v>
      </c>
      <c r="AC5574" s="2">
        <f t="shared" si="672"/>
        <v>2026</v>
      </c>
      <c r="AD5574" s="2" t="str">
        <f>IFERROR(VLOOKUP(A5574,'Aux Área'!$A$4:$B$123,2,0),"-")</f>
        <v>INSPEÇÃO</v>
      </c>
    </row>
    <row r="5575" spans="1:30" x14ac:dyDescent="0.3">
      <c r="A5575" t="s">
        <v>5620</v>
      </c>
      <c r="B5575" t="s">
        <v>2315</v>
      </c>
      <c r="C5575" t="s">
        <v>8830</v>
      </c>
      <c r="D5575" t="s">
        <v>5160</v>
      </c>
      <c r="E5575" t="s">
        <v>5161</v>
      </c>
      <c r="F5575" t="s">
        <v>6208</v>
      </c>
      <c r="G5575" t="s">
        <v>1135</v>
      </c>
      <c r="H5575" t="s">
        <v>5545</v>
      </c>
      <c r="I5575" t="s">
        <v>839</v>
      </c>
      <c r="J5575" t="s">
        <v>275</v>
      </c>
      <c r="K5575" t="s">
        <v>276</v>
      </c>
      <c r="L5575" t="s">
        <v>124</v>
      </c>
      <c r="M5575" t="s">
        <v>38</v>
      </c>
      <c r="N5575" t="s">
        <v>39</v>
      </c>
      <c r="O5575" s="23">
        <v>430</v>
      </c>
      <c r="P5575" s="9">
        <v>9.07</v>
      </c>
      <c r="Q5575" t="s">
        <v>40</v>
      </c>
      <c r="R5575">
        <v>17909</v>
      </c>
      <c r="S5575" s="9">
        <v>47.39</v>
      </c>
      <c r="T5575" s="26">
        <v>4.79</v>
      </c>
      <c r="U5575" s="8">
        <v>227</v>
      </c>
      <c r="V5575" t="s">
        <v>8831</v>
      </c>
      <c r="W5575" t="s">
        <v>2276</v>
      </c>
      <c r="X5575" t="s">
        <v>42</v>
      </c>
      <c r="Y5575" t="s">
        <v>2277</v>
      </c>
      <c r="AA5575" s="1">
        <f t="shared" si="670"/>
        <v>46052</v>
      </c>
      <c r="AB5575" s="2">
        <f t="shared" si="671"/>
        <v>1</v>
      </c>
      <c r="AC5575" s="2">
        <f t="shared" si="672"/>
        <v>2026</v>
      </c>
      <c r="AD5575" s="2" t="str">
        <f>IFERROR(VLOOKUP(A5575,'Aux Área'!$A$4:$B$123,2,0),"-")</f>
        <v>INSPEÇÃO</v>
      </c>
    </row>
    <row r="5576" spans="1:30" x14ac:dyDescent="0.3">
      <c r="A5576" t="s">
        <v>2016</v>
      </c>
      <c r="B5576" t="s">
        <v>2017</v>
      </c>
      <c r="C5576" t="s">
        <v>8832</v>
      </c>
      <c r="D5576" t="s">
        <v>3609</v>
      </c>
      <c r="E5576" t="s">
        <v>3610</v>
      </c>
      <c r="F5576" t="s">
        <v>2019</v>
      </c>
      <c r="G5576" t="s">
        <v>1495</v>
      </c>
      <c r="H5576" t="s">
        <v>2020</v>
      </c>
      <c r="I5576" t="s">
        <v>2021</v>
      </c>
      <c r="J5576" t="s">
        <v>275</v>
      </c>
      <c r="K5576" t="s">
        <v>276</v>
      </c>
      <c r="L5576" t="s">
        <v>124</v>
      </c>
      <c r="M5576" t="s">
        <v>38</v>
      </c>
      <c r="N5576" t="s">
        <v>668</v>
      </c>
      <c r="O5576" s="23">
        <v>672</v>
      </c>
      <c r="P5576" s="9">
        <v>3.73</v>
      </c>
      <c r="Q5576" t="s">
        <v>40</v>
      </c>
      <c r="R5576">
        <v>8685</v>
      </c>
      <c r="S5576" s="9">
        <v>180.01</v>
      </c>
      <c r="T5576" s="26">
        <v>7.45</v>
      </c>
      <c r="U5576" s="8">
        <v>1341.07</v>
      </c>
      <c r="V5576" t="s">
        <v>8833</v>
      </c>
      <c r="W5576" t="s">
        <v>1985</v>
      </c>
      <c r="X5576" t="s">
        <v>42</v>
      </c>
      <c r="Y5576" t="s">
        <v>1986</v>
      </c>
      <c r="AA5576" s="1">
        <f t="shared" si="670"/>
        <v>46052</v>
      </c>
      <c r="AB5576" s="2">
        <f t="shared" si="671"/>
        <v>1</v>
      </c>
      <c r="AC5576" s="2">
        <f t="shared" si="672"/>
        <v>2026</v>
      </c>
      <c r="AD5576" s="2" t="str">
        <f>IFERROR(VLOOKUP(A5576,'Aux Área'!$A$4:$B$123,2,0),"-")</f>
        <v>PESADOS</v>
      </c>
    </row>
    <row r="5577" spans="1:30" x14ac:dyDescent="0.3">
      <c r="A5577" t="s">
        <v>2016</v>
      </c>
      <c r="B5577" t="s">
        <v>2017</v>
      </c>
      <c r="C5577" t="s">
        <v>8834</v>
      </c>
      <c r="D5577" t="s">
        <v>3609</v>
      </c>
      <c r="E5577" t="s">
        <v>3610</v>
      </c>
      <c r="F5577" t="s">
        <v>2019</v>
      </c>
      <c r="G5577" t="s">
        <v>1495</v>
      </c>
      <c r="H5577" t="s">
        <v>2020</v>
      </c>
      <c r="I5577" t="s">
        <v>2021</v>
      </c>
      <c r="J5577" t="s">
        <v>275</v>
      </c>
      <c r="K5577" t="s">
        <v>276</v>
      </c>
      <c r="L5577" t="s">
        <v>124</v>
      </c>
      <c r="M5577" t="s">
        <v>38</v>
      </c>
      <c r="N5577" t="s">
        <v>668</v>
      </c>
      <c r="O5577" s="23">
        <v>0</v>
      </c>
      <c r="P5577" s="9">
        <v>0</v>
      </c>
      <c r="Q5577" t="s">
        <v>40</v>
      </c>
      <c r="R5577">
        <v>8685</v>
      </c>
      <c r="S5577" s="9">
        <v>90.42</v>
      </c>
      <c r="T5577" s="26">
        <v>7.45</v>
      </c>
      <c r="U5577" s="8">
        <v>673.63</v>
      </c>
      <c r="V5577" t="s">
        <v>8835</v>
      </c>
      <c r="W5577" t="s">
        <v>1985</v>
      </c>
      <c r="X5577" t="s">
        <v>42</v>
      </c>
      <c r="Y5577" t="s">
        <v>1986</v>
      </c>
      <c r="AA5577" s="1">
        <f t="shared" si="670"/>
        <v>46052</v>
      </c>
      <c r="AB5577" s="2">
        <f t="shared" si="671"/>
        <v>1</v>
      </c>
      <c r="AC5577" s="2">
        <f t="shared" si="672"/>
        <v>2026</v>
      </c>
      <c r="AD5577" s="2" t="str">
        <f>IFERROR(VLOOKUP(A5577,'Aux Área'!$A$4:$B$123,2,0),"-")</f>
        <v>PESADOS</v>
      </c>
    </row>
    <row r="5578" spans="1:30" x14ac:dyDescent="0.3">
      <c r="A5578" t="s">
        <v>2016</v>
      </c>
      <c r="C5578" t="s">
        <v>15801</v>
      </c>
      <c r="F5578" t="s">
        <v>2019</v>
      </c>
      <c r="K5578" t="s">
        <v>276</v>
      </c>
      <c r="N5578" t="s">
        <v>15690</v>
      </c>
      <c r="O5578" t="s">
        <v>15244</v>
      </c>
      <c r="P5578" s="9" t="s">
        <v>15244</v>
      </c>
      <c r="Q5578" t="s">
        <v>40</v>
      </c>
      <c r="R5578" t="s">
        <v>15244</v>
      </c>
      <c r="S5578">
        <v>13.03</v>
      </c>
      <c r="U5578" s="8">
        <v>49.39</v>
      </c>
      <c r="AA5578" s="1">
        <f>IFERROR(DATEVALUE(C5578),"-")</f>
        <v>46052</v>
      </c>
      <c r="AB5578" s="2">
        <f>IFERROR(MONTH(AA5578),"-")</f>
        <v>1</v>
      </c>
      <c r="AC5578" s="2">
        <f>IFERROR(YEAR(AA5578),"-")</f>
        <v>2026</v>
      </c>
      <c r="AD5578" s="2" t="str">
        <f>IFERROR(VLOOKUP(A5578,'Aux Área'!$A$4:$B$123,2,0),"-")</f>
        <v>PESADOS</v>
      </c>
    </row>
    <row r="5579" spans="1:30" x14ac:dyDescent="0.3">
      <c r="A5579" t="s">
        <v>1295</v>
      </c>
      <c r="B5579" t="s">
        <v>1753</v>
      </c>
      <c r="C5579" t="s">
        <v>8836</v>
      </c>
      <c r="D5579" t="s">
        <v>1297</v>
      </c>
      <c r="E5579" t="s">
        <v>2221</v>
      </c>
      <c r="F5579" t="s">
        <v>1299</v>
      </c>
      <c r="G5579" t="s">
        <v>1135</v>
      </c>
      <c r="H5579" t="s">
        <v>1301</v>
      </c>
      <c r="I5579" t="s">
        <v>839</v>
      </c>
      <c r="J5579" t="s">
        <v>275</v>
      </c>
      <c r="K5579" t="s">
        <v>276</v>
      </c>
      <c r="L5579" t="s">
        <v>124</v>
      </c>
      <c r="M5579" t="s">
        <v>38</v>
      </c>
      <c r="N5579" t="s">
        <v>39</v>
      </c>
      <c r="O5579" s="23">
        <v>0</v>
      </c>
      <c r="P5579" s="23">
        <v>0</v>
      </c>
      <c r="Q5579" t="s">
        <v>40</v>
      </c>
      <c r="R5579" t="s">
        <v>15244</v>
      </c>
      <c r="S5579" s="9">
        <v>48.44</v>
      </c>
      <c r="T5579" s="26">
        <v>4.79</v>
      </c>
      <c r="U5579" s="8">
        <v>232.03</v>
      </c>
      <c r="V5579" t="s">
        <v>8837</v>
      </c>
      <c r="W5579" t="s">
        <v>2007</v>
      </c>
      <c r="X5579" t="s">
        <v>42</v>
      </c>
      <c r="Y5579" t="s">
        <v>1740</v>
      </c>
      <c r="AA5579" s="1">
        <f t="shared" ref="AA5579:AA5589" si="673">DATEVALUE(C5579)</f>
        <v>46052</v>
      </c>
      <c r="AB5579" s="2">
        <f t="shared" ref="AB5579:AB5589" si="674">MONTH(AA5579)</f>
        <v>1</v>
      </c>
      <c r="AC5579" s="2">
        <f t="shared" ref="AC5579:AC5589" si="675">YEAR(AA5579)</f>
        <v>2026</v>
      </c>
      <c r="AD5579" s="2" t="str">
        <f>IFERROR(VLOOKUP(A5579,'Aux Área'!$A$4:$B$123,2,0),"-")</f>
        <v>LUCCA JR - OP</v>
      </c>
    </row>
    <row r="5580" spans="1:30" x14ac:dyDescent="0.3">
      <c r="A5580" t="s">
        <v>52</v>
      </c>
      <c r="B5580" t="s">
        <v>1449</v>
      </c>
      <c r="C5580" t="s">
        <v>8838</v>
      </c>
      <c r="D5580" t="s">
        <v>3205</v>
      </c>
      <c r="E5580" t="s">
        <v>3206</v>
      </c>
      <c r="F5580" t="s">
        <v>53</v>
      </c>
      <c r="G5580" t="s">
        <v>35</v>
      </c>
      <c r="H5580" t="s">
        <v>36</v>
      </c>
      <c r="I5580" t="s">
        <v>37</v>
      </c>
      <c r="J5580" t="s">
        <v>122</v>
      </c>
      <c r="K5580" t="s">
        <v>123</v>
      </c>
      <c r="L5580" t="s">
        <v>124</v>
      </c>
      <c r="M5580" t="s">
        <v>38</v>
      </c>
      <c r="N5580" t="s">
        <v>39</v>
      </c>
      <c r="O5580" s="23">
        <v>450</v>
      </c>
      <c r="P5580" s="9">
        <v>8.82</v>
      </c>
      <c r="Q5580" t="s">
        <v>40</v>
      </c>
      <c r="R5580">
        <v>52450</v>
      </c>
      <c r="S5580" s="9">
        <v>51.04</v>
      </c>
      <c r="T5580" s="26">
        <v>4.9909999999999997</v>
      </c>
      <c r="U5580" s="8">
        <v>254.73</v>
      </c>
      <c r="V5580" t="s">
        <v>112</v>
      </c>
      <c r="W5580" t="s">
        <v>2007</v>
      </c>
      <c r="X5580" t="s">
        <v>42</v>
      </c>
      <c r="Y5580" t="s">
        <v>1740</v>
      </c>
      <c r="AA5580" s="1">
        <f t="shared" si="673"/>
        <v>46052</v>
      </c>
      <c r="AB5580" s="2">
        <f t="shared" si="674"/>
        <v>1</v>
      </c>
      <c r="AC5580" s="2">
        <f t="shared" si="675"/>
        <v>2026</v>
      </c>
      <c r="AD5580" s="2" t="str">
        <f>IFERROR(VLOOKUP(A5580,'Aux Área'!$A$4:$B$123,2,0),"-")</f>
        <v>OPERAÇÃO</v>
      </c>
    </row>
    <row r="5581" spans="1:30" x14ac:dyDescent="0.3">
      <c r="A5581" t="s">
        <v>2282</v>
      </c>
      <c r="B5581" t="s">
        <v>4679</v>
      </c>
      <c r="C5581" t="s">
        <v>8839</v>
      </c>
      <c r="D5581" t="s">
        <v>7064</v>
      </c>
      <c r="E5581" t="s">
        <v>7065</v>
      </c>
      <c r="F5581" t="s">
        <v>2285</v>
      </c>
      <c r="G5581" t="s">
        <v>1135</v>
      </c>
      <c r="H5581" t="s">
        <v>2275</v>
      </c>
      <c r="I5581" t="s">
        <v>1497</v>
      </c>
      <c r="J5581" t="s">
        <v>165</v>
      </c>
      <c r="K5581" t="s">
        <v>166</v>
      </c>
      <c r="L5581" t="s">
        <v>167</v>
      </c>
      <c r="M5581" t="s">
        <v>38</v>
      </c>
      <c r="N5581" t="s">
        <v>39</v>
      </c>
      <c r="O5581" s="23">
        <v>469</v>
      </c>
      <c r="P5581" s="9">
        <v>11.47</v>
      </c>
      <c r="Q5581" t="s">
        <v>40</v>
      </c>
      <c r="R5581">
        <v>79229</v>
      </c>
      <c r="S5581" s="9">
        <v>40.9</v>
      </c>
      <c r="T5581" s="26">
        <v>4.8899999999999997</v>
      </c>
      <c r="U5581" s="8">
        <v>200</v>
      </c>
      <c r="V5581" t="s">
        <v>112</v>
      </c>
      <c r="W5581" t="s">
        <v>2276</v>
      </c>
      <c r="X5581" t="s">
        <v>42</v>
      </c>
      <c r="Y5581" t="s">
        <v>2277</v>
      </c>
      <c r="AA5581" s="1">
        <f t="shared" si="673"/>
        <v>46052</v>
      </c>
      <c r="AB5581" s="2">
        <f t="shared" si="674"/>
        <v>1</v>
      </c>
      <c r="AC5581" s="2">
        <f t="shared" si="675"/>
        <v>2026</v>
      </c>
      <c r="AD5581" s="2" t="str">
        <f>IFERROR(VLOOKUP(A5581,'Aux Área'!$A$4:$B$123,2,0),"-")</f>
        <v>INSPEÇÃO</v>
      </c>
    </row>
    <row r="5582" spans="1:30" x14ac:dyDescent="0.3">
      <c r="A5582" t="s">
        <v>2181</v>
      </c>
      <c r="B5582" t="s">
        <v>4595</v>
      </c>
      <c r="C5582" t="s">
        <v>8840</v>
      </c>
      <c r="D5582" t="s">
        <v>5095</v>
      </c>
      <c r="E5582" t="s">
        <v>5096</v>
      </c>
      <c r="F5582" t="s">
        <v>2184</v>
      </c>
      <c r="G5582" t="s">
        <v>1135</v>
      </c>
      <c r="H5582" t="s">
        <v>2185</v>
      </c>
      <c r="I5582" t="s">
        <v>2186</v>
      </c>
      <c r="J5582" t="s">
        <v>241</v>
      </c>
      <c r="K5582" t="s">
        <v>242</v>
      </c>
      <c r="L5582" t="s">
        <v>110</v>
      </c>
      <c r="M5582" t="s">
        <v>38</v>
      </c>
      <c r="N5582" t="s">
        <v>668</v>
      </c>
      <c r="O5582" s="23">
        <v>983</v>
      </c>
      <c r="P5582" s="9">
        <v>14.7</v>
      </c>
      <c r="Q5582" t="s">
        <v>40</v>
      </c>
      <c r="R5582">
        <v>98571</v>
      </c>
      <c r="S5582" s="9">
        <v>66.849999999999994</v>
      </c>
      <c r="T5582" s="26">
        <v>5.64</v>
      </c>
      <c r="U5582" s="8">
        <v>377.03</v>
      </c>
      <c r="V5582" t="s">
        <v>41</v>
      </c>
      <c r="W5582" t="s">
        <v>2007</v>
      </c>
      <c r="X5582" t="s">
        <v>42</v>
      </c>
      <c r="Y5582" t="s">
        <v>2188</v>
      </c>
      <c r="AA5582" s="1">
        <f t="shared" si="673"/>
        <v>46052</v>
      </c>
      <c r="AB5582" s="2">
        <f t="shared" si="674"/>
        <v>1</v>
      </c>
      <c r="AC5582" s="2">
        <f t="shared" si="675"/>
        <v>2026</v>
      </c>
      <c r="AD5582" s="2" t="str">
        <f>IFERROR(VLOOKUP(A5582,'Aux Área'!$A$4:$B$123,2,0),"-")</f>
        <v>INSPEÇÃO</v>
      </c>
    </row>
    <row r="5583" spans="1:30" x14ac:dyDescent="0.3">
      <c r="A5583" t="s">
        <v>2278</v>
      </c>
      <c r="B5583" t="s">
        <v>4664</v>
      </c>
      <c r="C5583" t="s">
        <v>8841</v>
      </c>
      <c r="D5583" t="s">
        <v>3310</v>
      </c>
      <c r="E5583" t="s">
        <v>3311</v>
      </c>
      <c r="F5583" t="s">
        <v>2281</v>
      </c>
      <c r="G5583" t="s">
        <v>1135</v>
      </c>
      <c r="H5583" t="s">
        <v>2275</v>
      </c>
      <c r="I5583" t="s">
        <v>1497</v>
      </c>
      <c r="J5583" t="s">
        <v>165</v>
      </c>
      <c r="K5583" t="s">
        <v>166</v>
      </c>
      <c r="L5583" t="s">
        <v>167</v>
      </c>
      <c r="M5583" t="s">
        <v>38</v>
      </c>
      <c r="N5583" t="s">
        <v>39</v>
      </c>
      <c r="O5583" s="23">
        <v>386</v>
      </c>
      <c r="P5583" s="9">
        <v>9.07</v>
      </c>
      <c r="Q5583" t="s">
        <v>40</v>
      </c>
      <c r="R5583">
        <v>94893</v>
      </c>
      <c r="S5583" s="9">
        <v>42.57</v>
      </c>
      <c r="T5583" s="26">
        <v>4.8899999999999997</v>
      </c>
      <c r="U5583" s="8">
        <v>208.18</v>
      </c>
      <c r="V5583" t="s">
        <v>112</v>
      </c>
      <c r="W5583" t="s">
        <v>2276</v>
      </c>
      <c r="X5583" t="s">
        <v>42</v>
      </c>
      <c r="Y5583" t="s">
        <v>2277</v>
      </c>
      <c r="AA5583" s="1">
        <f t="shared" si="673"/>
        <v>46052</v>
      </c>
      <c r="AB5583" s="2">
        <f t="shared" si="674"/>
        <v>1</v>
      </c>
      <c r="AC5583" s="2">
        <f t="shared" si="675"/>
        <v>2026</v>
      </c>
      <c r="AD5583" s="2" t="str">
        <f>IFERROR(VLOOKUP(A5583,'Aux Área'!$A$4:$B$123,2,0),"-")</f>
        <v>INSPEÇÃO</v>
      </c>
    </row>
    <row r="5584" spans="1:30" x14ac:dyDescent="0.3">
      <c r="A5584" t="s">
        <v>2643</v>
      </c>
      <c r="B5584" t="s">
        <v>2307</v>
      </c>
      <c r="C5584" t="s">
        <v>8842</v>
      </c>
      <c r="D5584" t="s">
        <v>7196</v>
      </c>
      <c r="E5584" t="s">
        <v>7197</v>
      </c>
      <c r="F5584" t="s">
        <v>2646</v>
      </c>
      <c r="G5584" t="s">
        <v>1300</v>
      </c>
      <c r="H5584" t="s">
        <v>1301</v>
      </c>
      <c r="I5584" t="s">
        <v>37</v>
      </c>
      <c r="J5584" t="s">
        <v>122</v>
      </c>
      <c r="K5584" t="s">
        <v>123</v>
      </c>
      <c r="L5584" t="s">
        <v>124</v>
      </c>
      <c r="M5584" t="s">
        <v>38</v>
      </c>
      <c r="N5584" t="s">
        <v>39</v>
      </c>
      <c r="O5584" s="23">
        <v>397</v>
      </c>
      <c r="P5584" s="9">
        <v>10.79</v>
      </c>
      <c r="Q5584" t="s">
        <v>40</v>
      </c>
      <c r="R5584">
        <v>89143</v>
      </c>
      <c r="S5584" s="9">
        <v>36.78</v>
      </c>
      <c r="T5584" s="26">
        <v>4.99</v>
      </c>
      <c r="U5584" s="8">
        <v>183.53</v>
      </c>
      <c r="V5584" t="s">
        <v>112</v>
      </c>
      <c r="W5584" t="s">
        <v>2276</v>
      </c>
      <c r="X5584" t="s">
        <v>42</v>
      </c>
      <c r="Y5584" t="s">
        <v>2277</v>
      </c>
      <c r="AA5584" s="1">
        <f t="shared" si="673"/>
        <v>46052</v>
      </c>
      <c r="AB5584" s="2">
        <f t="shared" si="674"/>
        <v>1</v>
      </c>
      <c r="AC5584" s="2">
        <f t="shared" si="675"/>
        <v>2026</v>
      </c>
      <c r="AD5584" s="2" t="str">
        <f>IFERROR(VLOOKUP(A5584,'Aux Área'!$A$4:$B$123,2,0),"-")</f>
        <v>INSPEÇÃO</v>
      </c>
    </row>
    <row r="5585" spans="1:30" x14ac:dyDescent="0.3">
      <c r="A5585" t="s">
        <v>2650</v>
      </c>
      <c r="B5585" t="s">
        <v>2651</v>
      </c>
      <c r="C5585" t="s">
        <v>8843</v>
      </c>
      <c r="D5585" t="s">
        <v>2944</v>
      </c>
      <c r="E5585" t="s">
        <v>2945</v>
      </c>
      <c r="F5585" t="s">
        <v>3615</v>
      </c>
      <c r="G5585" t="s">
        <v>1300</v>
      </c>
      <c r="H5585" t="s">
        <v>2635</v>
      </c>
      <c r="I5585" t="s">
        <v>37</v>
      </c>
      <c r="J5585" t="s">
        <v>2817</v>
      </c>
      <c r="K5585" t="s">
        <v>2818</v>
      </c>
      <c r="L5585" t="s">
        <v>84</v>
      </c>
      <c r="M5585" t="s">
        <v>38</v>
      </c>
      <c r="N5585" t="s">
        <v>39</v>
      </c>
      <c r="O5585" s="23">
        <v>304</v>
      </c>
      <c r="P5585" s="9">
        <v>6.16</v>
      </c>
      <c r="Q5585" t="s">
        <v>40</v>
      </c>
      <c r="R5585">
        <v>14022</v>
      </c>
      <c r="S5585" s="9">
        <v>49.38</v>
      </c>
      <c r="T5585" s="26">
        <v>5.24</v>
      </c>
      <c r="U5585" s="8">
        <v>258.77</v>
      </c>
      <c r="V5585" t="s">
        <v>8844</v>
      </c>
      <c r="W5585" t="s">
        <v>2276</v>
      </c>
      <c r="X5585" t="s">
        <v>42</v>
      </c>
      <c r="Y5585" t="s">
        <v>1740</v>
      </c>
      <c r="AA5585" s="1">
        <f t="shared" si="673"/>
        <v>46052</v>
      </c>
      <c r="AB5585" s="2">
        <f t="shared" si="674"/>
        <v>1</v>
      </c>
      <c r="AC5585" s="2">
        <f t="shared" si="675"/>
        <v>2026</v>
      </c>
      <c r="AD5585" s="2" t="str">
        <f>IFERROR(VLOOKUP(A5585,'Aux Área'!$A$4:$B$123,2,0),"-")</f>
        <v>TI</v>
      </c>
    </row>
    <row r="5586" spans="1:30" x14ac:dyDescent="0.3">
      <c r="A5586" t="s">
        <v>58</v>
      </c>
      <c r="B5586" t="s">
        <v>250</v>
      </c>
      <c r="C5586" t="s">
        <v>8845</v>
      </c>
      <c r="D5586" t="s">
        <v>87</v>
      </c>
      <c r="E5586" t="s">
        <v>88</v>
      </c>
      <c r="F5586" t="s">
        <v>59</v>
      </c>
      <c r="G5586" t="s">
        <v>35</v>
      </c>
      <c r="H5586" t="s">
        <v>36</v>
      </c>
      <c r="I5586" t="s">
        <v>37</v>
      </c>
      <c r="J5586" t="s">
        <v>370</v>
      </c>
      <c r="K5586" t="s">
        <v>371</v>
      </c>
      <c r="L5586" t="s">
        <v>124</v>
      </c>
      <c r="M5586" t="s">
        <v>38</v>
      </c>
      <c r="N5586" t="s">
        <v>39</v>
      </c>
      <c r="O5586" s="23">
        <v>198</v>
      </c>
      <c r="P5586" s="9">
        <v>7.14</v>
      </c>
      <c r="Q5586" t="s">
        <v>40</v>
      </c>
      <c r="R5586">
        <v>71883</v>
      </c>
      <c r="S5586" s="9">
        <v>27.72</v>
      </c>
      <c r="T5586" s="26">
        <v>4.99</v>
      </c>
      <c r="U5586" s="8">
        <v>138.33000000000001</v>
      </c>
      <c r="V5586" t="s">
        <v>8846</v>
      </c>
      <c r="W5586" t="s">
        <v>2007</v>
      </c>
      <c r="X5586" t="s">
        <v>42</v>
      </c>
      <c r="Y5586" t="s">
        <v>1740</v>
      </c>
      <c r="AA5586" s="1">
        <f t="shared" si="673"/>
        <v>46052</v>
      </c>
      <c r="AB5586" s="2">
        <f t="shared" si="674"/>
        <v>1</v>
      </c>
      <c r="AC5586" s="2">
        <f t="shared" si="675"/>
        <v>2026</v>
      </c>
      <c r="AD5586" s="2" t="str">
        <f>IFERROR(VLOOKUP(A5586,'Aux Área'!$A$4:$B$123,2,0),"-")</f>
        <v>CONSERVA</v>
      </c>
    </row>
    <row r="5587" spans="1:30" x14ac:dyDescent="0.3">
      <c r="A5587" t="s">
        <v>2260</v>
      </c>
      <c r="B5587" t="s">
        <v>113</v>
      </c>
      <c r="C5587" t="s">
        <v>8847</v>
      </c>
      <c r="D5587" t="s">
        <v>4423</v>
      </c>
      <c r="E5587" t="s">
        <v>4424</v>
      </c>
      <c r="F5587" t="s">
        <v>2262</v>
      </c>
      <c r="G5587" t="s">
        <v>35</v>
      </c>
      <c r="H5587" t="s">
        <v>2263</v>
      </c>
      <c r="I5587" t="s">
        <v>2186</v>
      </c>
      <c r="J5587" t="s">
        <v>1681</v>
      </c>
      <c r="K5587" t="s">
        <v>1682</v>
      </c>
      <c r="L5587" t="s">
        <v>141</v>
      </c>
      <c r="M5587" t="s">
        <v>38</v>
      </c>
      <c r="N5587" t="s">
        <v>668</v>
      </c>
      <c r="O5587" s="23">
        <v>893</v>
      </c>
      <c r="P5587" s="9">
        <v>14.56</v>
      </c>
      <c r="Q5587" t="s">
        <v>40</v>
      </c>
      <c r="R5587">
        <v>77448</v>
      </c>
      <c r="S5587" s="9">
        <v>61.34</v>
      </c>
      <c r="T5587" s="26">
        <v>6.49</v>
      </c>
      <c r="U5587" s="8">
        <v>398.09</v>
      </c>
      <c r="V5587" t="s">
        <v>41</v>
      </c>
      <c r="W5587" t="s">
        <v>2007</v>
      </c>
      <c r="X5587" t="s">
        <v>42</v>
      </c>
      <c r="Y5587" t="s">
        <v>1740</v>
      </c>
      <c r="AA5587" s="1">
        <f t="shared" si="673"/>
        <v>46052</v>
      </c>
      <c r="AB5587" s="2">
        <f t="shared" si="674"/>
        <v>1</v>
      </c>
      <c r="AC5587" s="2">
        <f t="shared" si="675"/>
        <v>2026</v>
      </c>
      <c r="AD5587" s="2" t="str">
        <f>IFERROR(VLOOKUP(A5587,'Aux Área'!$A$4:$B$123,2,0),"-")</f>
        <v>INSPEÇÃO</v>
      </c>
    </row>
    <row r="5588" spans="1:30" x14ac:dyDescent="0.3">
      <c r="A5588" t="s">
        <v>56</v>
      </c>
      <c r="B5588" t="s">
        <v>266</v>
      </c>
      <c r="C5588" t="s">
        <v>8848</v>
      </c>
      <c r="D5588" t="s">
        <v>120</v>
      </c>
      <c r="E5588" t="s">
        <v>121</v>
      </c>
      <c r="F5588" t="s">
        <v>57</v>
      </c>
      <c r="G5588" t="s">
        <v>35</v>
      </c>
      <c r="H5588" t="s">
        <v>36</v>
      </c>
      <c r="I5588" t="s">
        <v>37</v>
      </c>
      <c r="J5588" t="s">
        <v>526</v>
      </c>
      <c r="K5588" t="s">
        <v>527</v>
      </c>
      <c r="L5588" t="s">
        <v>124</v>
      </c>
      <c r="M5588" t="s">
        <v>38</v>
      </c>
      <c r="N5588" t="s">
        <v>39</v>
      </c>
      <c r="O5588" s="23">
        <v>1</v>
      </c>
      <c r="P5588" s="9">
        <v>0.03</v>
      </c>
      <c r="Q5588" t="s">
        <v>40</v>
      </c>
      <c r="R5588">
        <v>40327</v>
      </c>
      <c r="S5588" s="9">
        <v>32.79</v>
      </c>
      <c r="T5588" s="26">
        <v>4.9909999999999997</v>
      </c>
      <c r="U5588" s="8">
        <v>163.63999999999999</v>
      </c>
      <c r="V5588" t="s">
        <v>41</v>
      </c>
      <c r="W5588" t="s">
        <v>2007</v>
      </c>
      <c r="X5588" t="s">
        <v>42</v>
      </c>
      <c r="Y5588" t="s">
        <v>1740</v>
      </c>
      <c r="AA5588" s="1">
        <f t="shared" si="673"/>
        <v>46052</v>
      </c>
      <c r="AB5588" s="2">
        <f t="shared" si="674"/>
        <v>1</v>
      </c>
      <c r="AC5588" s="2">
        <f t="shared" si="675"/>
        <v>2026</v>
      </c>
      <c r="AD5588" s="2" t="str">
        <f>IFERROR(VLOOKUP(A5588,'Aux Área'!$A$4:$B$123,2,0),"-")</f>
        <v>CONSERVA</v>
      </c>
    </row>
    <row r="5589" spans="1:30" x14ac:dyDescent="0.3">
      <c r="A5589" t="s">
        <v>66</v>
      </c>
      <c r="B5589" t="s">
        <v>464</v>
      </c>
      <c r="C5589" t="s">
        <v>8849</v>
      </c>
      <c r="D5589" t="s">
        <v>151</v>
      </c>
      <c r="E5589" t="s">
        <v>152</v>
      </c>
      <c r="F5589" t="s">
        <v>67</v>
      </c>
      <c r="G5589" t="s">
        <v>35</v>
      </c>
      <c r="H5589" t="s">
        <v>36</v>
      </c>
      <c r="I5589" t="s">
        <v>37</v>
      </c>
      <c r="J5589" t="s">
        <v>147</v>
      </c>
      <c r="K5589" t="s">
        <v>148</v>
      </c>
      <c r="L5589" t="s">
        <v>84</v>
      </c>
      <c r="M5589" t="s">
        <v>38</v>
      </c>
      <c r="N5589" t="s">
        <v>39</v>
      </c>
      <c r="O5589" s="23">
        <v>262</v>
      </c>
      <c r="P5589" s="9">
        <v>8.52</v>
      </c>
      <c r="Q5589" t="s">
        <v>40</v>
      </c>
      <c r="R5589">
        <v>18398</v>
      </c>
      <c r="S5589" s="9">
        <v>30.76</v>
      </c>
      <c r="T5589" s="26">
        <v>5.77</v>
      </c>
      <c r="U5589" s="8">
        <v>177.49</v>
      </c>
      <c r="V5589" t="s">
        <v>41</v>
      </c>
      <c r="W5589" t="s">
        <v>2007</v>
      </c>
      <c r="X5589" t="s">
        <v>42</v>
      </c>
      <c r="Y5589" t="s">
        <v>1740</v>
      </c>
      <c r="AA5589" s="1">
        <f t="shared" si="673"/>
        <v>46052</v>
      </c>
      <c r="AB5589" s="2">
        <f t="shared" si="674"/>
        <v>1</v>
      </c>
      <c r="AC5589" s="2">
        <f t="shared" si="675"/>
        <v>2026</v>
      </c>
      <c r="AD5589" s="2" t="str">
        <f>IFERROR(VLOOKUP(A5589,'Aux Área'!$A$4:$B$123,2,0),"-")</f>
        <v>OPERAÇÃO</v>
      </c>
    </row>
    <row r="5590" spans="1:30" x14ac:dyDescent="0.3">
      <c r="A5590" t="s">
        <v>2146</v>
      </c>
      <c r="C5590" t="s">
        <v>15693</v>
      </c>
      <c r="F5590" t="s">
        <v>15689</v>
      </c>
      <c r="K5590" t="s">
        <v>173</v>
      </c>
      <c r="N5590" t="s">
        <v>15690</v>
      </c>
      <c r="O5590" s="23">
        <v>0</v>
      </c>
      <c r="P5590" s="23">
        <v>0</v>
      </c>
      <c r="Q5590" t="s">
        <v>40</v>
      </c>
      <c r="R5590">
        <v>0</v>
      </c>
      <c r="S5590">
        <v>8.5500000000000007</v>
      </c>
      <c r="U5590" s="8">
        <v>34.11</v>
      </c>
      <c r="AA5590" s="1">
        <f>IFERROR(DATEVALUE(C5590),"-")</f>
        <v>46052</v>
      </c>
      <c r="AB5590" s="2">
        <f>IFERROR(MONTH(AA5590),"-")</f>
        <v>1</v>
      </c>
      <c r="AC5590" s="2">
        <f>IFERROR(YEAR(AA5590),"-")</f>
        <v>2026</v>
      </c>
      <c r="AD5590" s="2" t="str">
        <f>IFERROR(VLOOKUP(A5590,'Aux Área'!$A$4:$B$123,2,0),"-")</f>
        <v>SÃO PEDRO</v>
      </c>
    </row>
    <row r="5591" spans="1:30" x14ac:dyDescent="0.3">
      <c r="A5591" t="s">
        <v>3092</v>
      </c>
      <c r="B5591" t="s">
        <v>4774</v>
      </c>
      <c r="C5591" t="s">
        <v>8850</v>
      </c>
      <c r="D5591" t="s">
        <v>3276</v>
      </c>
      <c r="E5591" t="s">
        <v>3277</v>
      </c>
      <c r="F5591" t="s">
        <v>3594</v>
      </c>
      <c r="G5591" t="s">
        <v>1135</v>
      </c>
      <c r="H5591" t="s">
        <v>2275</v>
      </c>
      <c r="I5591" t="s">
        <v>1497</v>
      </c>
      <c r="J5591" t="s">
        <v>231</v>
      </c>
      <c r="K5591" t="s">
        <v>232</v>
      </c>
      <c r="L5591" t="s">
        <v>217</v>
      </c>
      <c r="M5591" t="s">
        <v>38</v>
      </c>
      <c r="N5591" t="s">
        <v>39</v>
      </c>
      <c r="O5591" s="23">
        <v>359</v>
      </c>
      <c r="P5591" s="9">
        <v>9.33</v>
      </c>
      <c r="Q5591" t="s">
        <v>40</v>
      </c>
      <c r="R5591">
        <v>75625</v>
      </c>
      <c r="S5591" s="9">
        <v>38.47</v>
      </c>
      <c r="T5591" s="26">
        <v>4.8609999999999998</v>
      </c>
      <c r="U5591" s="8">
        <v>186.99</v>
      </c>
      <c r="V5591" t="s">
        <v>8851</v>
      </c>
      <c r="W5591" t="s">
        <v>2276</v>
      </c>
      <c r="X5591" t="s">
        <v>42</v>
      </c>
      <c r="Y5591" t="s">
        <v>2277</v>
      </c>
      <c r="AA5591" s="1">
        <f t="shared" ref="AA5591:AA5616" si="676">DATEVALUE(C5591)</f>
        <v>46052</v>
      </c>
      <c r="AB5591" s="2">
        <f t="shared" ref="AB5591:AB5616" si="677">MONTH(AA5591)</f>
        <v>1</v>
      </c>
      <c r="AC5591" s="2">
        <f t="shared" ref="AC5591:AC5616" si="678">YEAR(AA5591)</f>
        <v>2026</v>
      </c>
      <c r="AD5591" s="2" t="str">
        <f>IFERROR(VLOOKUP(A5591,'Aux Área'!$A$4:$B$123,2,0),"-")</f>
        <v>INSPEÇÃO</v>
      </c>
    </row>
    <row r="5592" spans="1:30" x14ac:dyDescent="0.3">
      <c r="A5592" t="s">
        <v>56</v>
      </c>
      <c r="B5592" t="s">
        <v>266</v>
      </c>
      <c r="C5592" t="s">
        <v>8852</v>
      </c>
      <c r="D5592" t="s">
        <v>120</v>
      </c>
      <c r="E5592" t="s">
        <v>121</v>
      </c>
      <c r="F5592" t="s">
        <v>57</v>
      </c>
      <c r="G5592" t="s">
        <v>35</v>
      </c>
      <c r="H5592" t="s">
        <v>36</v>
      </c>
      <c r="I5592" t="s">
        <v>37</v>
      </c>
      <c r="J5592" t="s">
        <v>231</v>
      </c>
      <c r="K5592" t="s">
        <v>232</v>
      </c>
      <c r="L5592" t="s">
        <v>217</v>
      </c>
      <c r="M5592" t="s">
        <v>38</v>
      </c>
      <c r="N5592" t="s">
        <v>39</v>
      </c>
      <c r="O5592" s="23">
        <v>1</v>
      </c>
      <c r="P5592" s="9">
        <v>0.03</v>
      </c>
      <c r="Q5592" t="s">
        <v>40</v>
      </c>
      <c r="R5592">
        <v>40328</v>
      </c>
      <c r="S5592" s="9">
        <v>35.799999999999997</v>
      </c>
      <c r="T5592" s="26">
        <v>4.8609999999999998</v>
      </c>
      <c r="U5592" s="8">
        <v>174.02</v>
      </c>
      <c r="V5592" t="s">
        <v>8853</v>
      </c>
      <c r="W5592" t="s">
        <v>2007</v>
      </c>
      <c r="X5592" t="s">
        <v>42</v>
      </c>
      <c r="Y5592" t="s">
        <v>1740</v>
      </c>
      <c r="AA5592" s="1">
        <f t="shared" si="676"/>
        <v>46052</v>
      </c>
      <c r="AB5592" s="2">
        <f t="shared" si="677"/>
        <v>1</v>
      </c>
      <c r="AC5592" s="2">
        <f t="shared" si="678"/>
        <v>2026</v>
      </c>
      <c r="AD5592" s="2" t="str">
        <f>IFERROR(VLOOKUP(A5592,'Aux Área'!$A$4:$B$123,2,0),"-")</f>
        <v>CONSERVA</v>
      </c>
    </row>
    <row r="5593" spans="1:30" x14ac:dyDescent="0.3">
      <c r="A5593" t="s">
        <v>2306</v>
      </c>
      <c r="B5593" t="s">
        <v>4613</v>
      </c>
      <c r="C5593" t="s">
        <v>8854</v>
      </c>
      <c r="D5593" t="s">
        <v>4386</v>
      </c>
      <c r="E5593" t="s">
        <v>4387</v>
      </c>
      <c r="F5593" t="s">
        <v>2309</v>
      </c>
      <c r="G5593" t="s">
        <v>1135</v>
      </c>
      <c r="H5593" t="s">
        <v>2275</v>
      </c>
      <c r="I5593" t="s">
        <v>1497</v>
      </c>
      <c r="J5593" t="s">
        <v>1665</v>
      </c>
      <c r="K5593" t="s">
        <v>1666</v>
      </c>
      <c r="L5593" t="s">
        <v>301</v>
      </c>
      <c r="M5593" t="s">
        <v>38</v>
      </c>
      <c r="N5593" t="s">
        <v>39</v>
      </c>
      <c r="O5593" s="23">
        <v>475</v>
      </c>
      <c r="P5593" s="9">
        <v>11.08</v>
      </c>
      <c r="Q5593" t="s">
        <v>40</v>
      </c>
      <c r="R5593">
        <v>87179</v>
      </c>
      <c r="S5593" s="9">
        <v>42.87</v>
      </c>
      <c r="T5593" s="26">
        <v>4.6900000000000004</v>
      </c>
      <c r="U5593" s="8">
        <v>201.06</v>
      </c>
      <c r="V5593" t="s">
        <v>8855</v>
      </c>
      <c r="W5593" t="s">
        <v>2276</v>
      </c>
      <c r="X5593" t="s">
        <v>42</v>
      </c>
      <c r="Y5593" t="s">
        <v>2277</v>
      </c>
      <c r="AA5593" s="1">
        <f t="shared" si="676"/>
        <v>46052</v>
      </c>
      <c r="AB5593" s="2">
        <f t="shared" si="677"/>
        <v>1</v>
      </c>
      <c r="AC5593" s="2">
        <f t="shared" si="678"/>
        <v>2026</v>
      </c>
      <c r="AD5593" s="2" t="str">
        <f>IFERROR(VLOOKUP(A5593,'Aux Área'!$A$4:$B$123,2,0),"-")</f>
        <v>INSPEÇÃO</v>
      </c>
    </row>
    <row r="5594" spans="1:30" x14ac:dyDescent="0.3">
      <c r="A5594" t="s">
        <v>1295</v>
      </c>
      <c r="B5594" t="s">
        <v>1753</v>
      </c>
      <c r="C5594" t="s">
        <v>8856</v>
      </c>
      <c r="D5594" t="s">
        <v>1297</v>
      </c>
      <c r="E5594" t="s">
        <v>2221</v>
      </c>
      <c r="F5594" t="s">
        <v>1299</v>
      </c>
      <c r="G5594" t="s">
        <v>1135</v>
      </c>
      <c r="H5594" t="s">
        <v>1301</v>
      </c>
      <c r="I5594" t="s">
        <v>839</v>
      </c>
      <c r="J5594" t="s">
        <v>8857</v>
      </c>
      <c r="K5594" t="s">
        <v>8858</v>
      </c>
      <c r="L5594" t="s">
        <v>8859</v>
      </c>
      <c r="M5594" t="s">
        <v>8860</v>
      </c>
      <c r="N5594" t="s">
        <v>39</v>
      </c>
      <c r="O5594" s="23">
        <v>0</v>
      </c>
      <c r="P5594" s="23">
        <v>0</v>
      </c>
      <c r="Q5594" t="s">
        <v>40</v>
      </c>
      <c r="R5594" t="s">
        <v>15244</v>
      </c>
      <c r="S5594" s="9">
        <v>48.1</v>
      </c>
      <c r="T5594" s="26">
        <v>4.5910000000000002</v>
      </c>
      <c r="U5594" s="8">
        <v>220.82</v>
      </c>
      <c r="V5594" t="s">
        <v>8861</v>
      </c>
      <c r="W5594" t="s">
        <v>2007</v>
      </c>
      <c r="X5594" t="s">
        <v>42</v>
      </c>
      <c r="Y5594" t="s">
        <v>1740</v>
      </c>
      <c r="AA5594" s="1">
        <f t="shared" si="676"/>
        <v>46052</v>
      </c>
      <c r="AB5594" s="2">
        <f t="shared" si="677"/>
        <v>1</v>
      </c>
      <c r="AC5594" s="2">
        <f t="shared" si="678"/>
        <v>2026</v>
      </c>
      <c r="AD5594" s="2" t="str">
        <f>IFERROR(VLOOKUP(A5594,'Aux Área'!$A$4:$B$123,2,0),"-")</f>
        <v>LUCCA JR - OP</v>
      </c>
    </row>
    <row r="5595" spans="1:30" x14ac:dyDescent="0.3">
      <c r="A5595" t="s">
        <v>2638</v>
      </c>
      <c r="B5595" t="s">
        <v>4593</v>
      </c>
      <c r="C5595" t="s">
        <v>8862</v>
      </c>
      <c r="D5595" t="s">
        <v>7192</v>
      </c>
      <c r="E5595" t="s">
        <v>7193</v>
      </c>
      <c r="F5595" t="s">
        <v>2641</v>
      </c>
      <c r="G5595" t="s">
        <v>1135</v>
      </c>
      <c r="H5595" t="s">
        <v>2275</v>
      </c>
      <c r="I5595" t="s">
        <v>1497</v>
      </c>
      <c r="J5595" t="s">
        <v>275</v>
      </c>
      <c r="K5595" t="s">
        <v>276</v>
      </c>
      <c r="L5595" t="s">
        <v>124</v>
      </c>
      <c r="M5595" t="s">
        <v>38</v>
      </c>
      <c r="N5595" t="s">
        <v>39</v>
      </c>
      <c r="O5595" s="23">
        <v>548</v>
      </c>
      <c r="P5595" s="9">
        <v>10.5</v>
      </c>
      <c r="Q5595" t="s">
        <v>40</v>
      </c>
      <c r="R5595">
        <v>81457</v>
      </c>
      <c r="S5595" s="9">
        <v>52.19</v>
      </c>
      <c r="T5595" s="26">
        <v>4.79</v>
      </c>
      <c r="U5595" s="8">
        <v>249.99</v>
      </c>
      <c r="V5595" t="s">
        <v>8863</v>
      </c>
      <c r="W5595" t="s">
        <v>2276</v>
      </c>
      <c r="X5595" t="s">
        <v>42</v>
      </c>
      <c r="Y5595" t="s">
        <v>2277</v>
      </c>
      <c r="AA5595" s="1">
        <f t="shared" si="676"/>
        <v>46052</v>
      </c>
      <c r="AB5595" s="2">
        <f t="shared" si="677"/>
        <v>1</v>
      </c>
      <c r="AC5595" s="2">
        <f t="shared" si="678"/>
        <v>2026</v>
      </c>
      <c r="AD5595" s="2" t="str">
        <f>IFERROR(VLOOKUP(A5595,'Aux Área'!$A$4:$B$123,2,0),"-")</f>
        <v>INSPEÇÃO</v>
      </c>
    </row>
    <row r="5596" spans="1:30" x14ac:dyDescent="0.3">
      <c r="A5596" t="s">
        <v>56</v>
      </c>
      <c r="B5596" t="s">
        <v>266</v>
      </c>
      <c r="C5596" t="s">
        <v>8864</v>
      </c>
      <c r="D5596" t="s">
        <v>120</v>
      </c>
      <c r="E5596" t="s">
        <v>121</v>
      </c>
      <c r="F5596" t="s">
        <v>57</v>
      </c>
      <c r="G5596" t="s">
        <v>35</v>
      </c>
      <c r="H5596" t="s">
        <v>36</v>
      </c>
      <c r="I5596" t="s">
        <v>37</v>
      </c>
      <c r="J5596" t="s">
        <v>6725</v>
      </c>
      <c r="K5596" t="s">
        <v>6726</v>
      </c>
      <c r="L5596" t="s">
        <v>84</v>
      </c>
      <c r="M5596" t="s">
        <v>38</v>
      </c>
      <c r="N5596" t="s">
        <v>39</v>
      </c>
      <c r="O5596" s="23">
        <v>271</v>
      </c>
      <c r="P5596" s="9">
        <v>9.7100000000000009</v>
      </c>
      <c r="Q5596" t="s">
        <v>40</v>
      </c>
      <c r="R5596">
        <v>40599</v>
      </c>
      <c r="S5596" s="9">
        <v>27.9</v>
      </c>
      <c r="T5596" s="26">
        <v>5.22</v>
      </c>
      <c r="U5596" s="8">
        <v>145.63999999999999</v>
      </c>
      <c r="V5596" t="s">
        <v>8865</v>
      </c>
      <c r="W5596" t="s">
        <v>2007</v>
      </c>
      <c r="X5596" t="s">
        <v>42</v>
      </c>
      <c r="Y5596" t="s">
        <v>1740</v>
      </c>
      <c r="AA5596" s="1">
        <f t="shared" si="676"/>
        <v>46052</v>
      </c>
      <c r="AB5596" s="2">
        <f t="shared" si="677"/>
        <v>1</v>
      </c>
      <c r="AC5596" s="2">
        <f t="shared" si="678"/>
        <v>2026</v>
      </c>
      <c r="AD5596" s="2" t="str">
        <f>IFERROR(VLOOKUP(A5596,'Aux Área'!$A$4:$B$123,2,0),"-")</f>
        <v>CONSERVA</v>
      </c>
    </row>
    <row r="5597" spans="1:30" x14ac:dyDescent="0.3">
      <c r="A5597" t="s">
        <v>60</v>
      </c>
      <c r="B5597" t="s">
        <v>614</v>
      </c>
      <c r="C5597" t="s">
        <v>8866</v>
      </c>
      <c r="D5597" t="s">
        <v>1206</v>
      </c>
      <c r="E5597" t="s">
        <v>1207</v>
      </c>
      <c r="F5597" t="s">
        <v>61</v>
      </c>
      <c r="G5597" t="s">
        <v>35</v>
      </c>
      <c r="H5597" t="s">
        <v>36</v>
      </c>
      <c r="I5597" t="s">
        <v>37</v>
      </c>
      <c r="J5597" t="s">
        <v>165</v>
      </c>
      <c r="K5597" t="s">
        <v>166</v>
      </c>
      <c r="L5597" t="s">
        <v>167</v>
      </c>
      <c r="M5597" t="s">
        <v>38</v>
      </c>
      <c r="N5597" t="s">
        <v>39</v>
      </c>
      <c r="O5597" s="23">
        <v>163</v>
      </c>
      <c r="P5597" s="9">
        <v>11.38</v>
      </c>
      <c r="Q5597" t="s">
        <v>40</v>
      </c>
      <c r="R5597">
        <v>32700</v>
      </c>
      <c r="S5597" s="9">
        <v>14.32</v>
      </c>
      <c r="T5597" s="26">
        <v>4.8899999999999997</v>
      </c>
      <c r="U5597" s="8">
        <v>70.02</v>
      </c>
      <c r="V5597" t="s">
        <v>112</v>
      </c>
      <c r="W5597" t="s">
        <v>2007</v>
      </c>
      <c r="X5597" t="s">
        <v>42</v>
      </c>
      <c r="Y5597" t="s">
        <v>1740</v>
      </c>
      <c r="AA5597" s="1">
        <f t="shared" si="676"/>
        <v>46052</v>
      </c>
      <c r="AB5597" s="2">
        <f t="shared" si="677"/>
        <v>1</v>
      </c>
      <c r="AC5597" s="2">
        <f t="shared" si="678"/>
        <v>2026</v>
      </c>
      <c r="AD5597" s="2" t="str">
        <f>IFERROR(VLOOKUP(A5597,'Aux Área'!$A$4:$B$123,2,0),"-")</f>
        <v>QSMS</v>
      </c>
    </row>
    <row r="5598" spans="1:30" x14ac:dyDescent="0.3">
      <c r="A5598" t="s">
        <v>54</v>
      </c>
      <c r="B5598" t="s">
        <v>319</v>
      </c>
      <c r="C5598" t="s">
        <v>8867</v>
      </c>
      <c r="D5598" t="s">
        <v>1480</v>
      </c>
      <c r="E5598" t="s">
        <v>1481</v>
      </c>
      <c r="F5598" t="s">
        <v>55</v>
      </c>
      <c r="G5598" t="s">
        <v>35</v>
      </c>
      <c r="H5598" t="s">
        <v>36</v>
      </c>
      <c r="I5598" t="s">
        <v>37</v>
      </c>
      <c r="J5598" t="s">
        <v>4276</v>
      </c>
      <c r="K5598" t="s">
        <v>4277</v>
      </c>
      <c r="L5598" t="s">
        <v>84</v>
      </c>
      <c r="M5598" t="s">
        <v>38</v>
      </c>
      <c r="N5598" t="s">
        <v>39</v>
      </c>
      <c r="O5598" s="23">
        <v>471</v>
      </c>
      <c r="P5598" s="9">
        <v>11.05</v>
      </c>
      <c r="Q5598" t="s">
        <v>40</v>
      </c>
      <c r="R5598">
        <v>38395</v>
      </c>
      <c r="S5598" s="9">
        <v>42.61</v>
      </c>
      <c r="T5598" s="26">
        <v>5.27</v>
      </c>
      <c r="U5598" s="8">
        <v>224.55</v>
      </c>
      <c r="V5598" t="s">
        <v>41</v>
      </c>
      <c r="W5598" t="s">
        <v>2007</v>
      </c>
      <c r="X5598" t="s">
        <v>42</v>
      </c>
      <c r="Y5598" t="s">
        <v>1740</v>
      </c>
      <c r="AA5598" s="1">
        <f t="shared" si="676"/>
        <v>46052</v>
      </c>
      <c r="AB5598" s="2">
        <f t="shared" si="677"/>
        <v>1</v>
      </c>
      <c r="AC5598" s="2">
        <f t="shared" si="678"/>
        <v>2026</v>
      </c>
      <c r="AD5598" s="2" t="str">
        <f>IFERROR(VLOOKUP(A5598,'Aux Área'!$A$4:$B$123,2,0),"-")</f>
        <v>ENGENHARIA</v>
      </c>
    </row>
    <row r="5599" spans="1:30" x14ac:dyDescent="0.3">
      <c r="A5599" t="s">
        <v>62</v>
      </c>
      <c r="B5599" t="s">
        <v>1455</v>
      </c>
      <c r="C5599" t="s">
        <v>8868</v>
      </c>
      <c r="D5599" t="s">
        <v>158</v>
      </c>
      <c r="E5599" t="s">
        <v>159</v>
      </c>
      <c r="F5599" t="s">
        <v>63</v>
      </c>
      <c r="G5599" t="s">
        <v>35</v>
      </c>
      <c r="H5599" t="s">
        <v>36</v>
      </c>
      <c r="I5599" t="s">
        <v>37</v>
      </c>
      <c r="J5599" t="s">
        <v>122</v>
      </c>
      <c r="K5599" t="s">
        <v>123</v>
      </c>
      <c r="L5599" t="s">
        <v>124</v>
      </c>
      <c r="M5599" t="s">
        <v>38</v>
      </c>
      <c r="N5599" t="s">
        <v>39</v>
      </c>
      <c r="O5599" s="23">
        <v>326</v>
      </c>
      <c r="P5599" s="9">
        <v>8.68</v>
      </c>
      <c r="Q5599" t="s">
        <v>40</v>
      </c>
      <c r="R5599">
        <v>57133</v>
      </c>
      <c r="S5599" s="9">
        <v>37.56</v>
      </c>
      <c r="T5599" s="26">
        <v>4.9800000000000004</v>
      </c>
      <c r="U5599" s="8">
        <v>187.05</v>
      </c>
      <c r="V5599" t="s">
        <v>112</v>
      </c>
      <c r="W5599" t="s">
        <v>2007</v>
      </c>
      <c r="X5599" t="s">
        <v>42</v>
      </c>
      <c r="Y5599" t="s">
        <v>1740</v>
      </c>
      <c r="AA5599" s="1">
        <f t="shared" si="676"/>
        <v>46052</v>
      </c>
      <c r="AB5599" s="2">
        <f t="shared" si="677"/>
        <v>1</v>
      </c>
      <c r="AC5599" s="2">
        <f t="shared" si="678"/>
        <v>2026</v>
      </c>
      <c r="AD5599" s="2" t="str">
        <f>IFERROR(VLOOKUP(A5599,'Aux Área'!$A$4:$B$123,2,0),"-")</f>
        <v>CONSERVA</v>
      </c>
    </row>
    <row r="5600" spans="1:30" x14ac:dyDescent="0.3">
      <c r="A5600" t="s">
        <v>30</v>
      </c>
      <c r="B5600" t="s">
        <v>453</v>
      </c>
      <c r="C5600" t="s">
        <v>8869</v>
      </c>
      <c r="D5600" t="s">
        <v>2169</v>
      </c>
      <c r="E5600" t="s">
        <v>2170</v>
      </c>
      <c r="F5600" t="s">
        <v>34</v>
      </c>
      <c r="G5600" t="s">
        <v>35</v>
      </c>
      <c r="H5600" t="s">
        <v>36</v>
      </c>
      <c r="I5600" t="s">
        <v>37</v>
      </c>
      <c r="J5600" t="s">
        <v>108</v>
      </c>
      <c r="K5600" t="s">
        <v>109</v>
      </c>
      <c r="L5600" t="s">
        <v>110</v>
      </c>
      <c r="M5600" t="s">
        <v>38</v>
      </c>
      <c r="N5600" t="s">
        <v>39</v>
      </c>
      <c r="O5600" s="23">
        <v>374</v>
      </c>
      <c r="P5600" s="9">
        <v>9.67</v>
      </c>
      <c r="Q5600" t="s">
        <v>40</v>
      </c>
      <c r="R5600">
        <v>16912</v>
      </c>
      <c r="S5600" s="9">
        <v>38.68</v>
      </c>
      <c r="T5600" s="26">
        <v>4.9909999999999997</v>
      </c>
      <c r="U5600" s="8">
        <v>193.06</v>
      </c>
      <c r="V5600" t="s">
        <v>8870</v>
      </c>
      <c r="W5600" t="s">
        <v>2007</v>
      </c>
      <c r="X5600" t="s">
        <v>42</v>
      </c>
      <c r="Y5600" t="s">
        <v>1740</v>
      </c>
      <c r="AA5600" s="1">
        <f t="shared" si="676"/>
        <v>46052</v>
      </c>
      <c r="AB5600" s="2">
        <f t="shared" si="677"/>
        <v>1</v>
      </c>
      <c r="AC5600" s="2">
        <f t="shared" si="678"/>
        <v>2026</v>
      </c>
      <c r="AD5600" s="2" t="str">
        <f>IFERROR(VLOOKUP(A5600,'Aux Área'!$A$4:$B$123,2,0),"-")</f>
        <v>OPERAÇÃO</v>
      </c>
    </row>
    <row r="5601" spans="1:30" x14ac:dyDescent="0.3">
      <c r="A5601" t="s">
        <v>68</v>
      </c>
      <c r="B5601" t="s">
        <v>296</v>
      </c>
      <c r="C5601" t="s">
        <v>8871</v>
      </c>
      <c r="D5601" t="s">
        <v>2160</v>
      </c>
      <c r="E5601" t="s">
        <v>2161</v>
      </c>
      <c r="F5601" t="s">
        <v>69</v>
      </c>
      <c r="G5601" t="s">
        <v>35</v>
      </c>
      <c r="H5601" t="s">
        <v>36</v>
      </c>
      <c r="I5601" t="s">
        <v>37</v>
      </c>
      <c r="J5601" t="s">
        <v>275</v>
      </c>
      <c r="K5601" t="s">
        <v>276</v>
      </c>
      <c r="L5601" t="s">
        <v>124</v>
      </c>
      <c r="M5601" t="s">
        <v>38</v>
      </c>
      <c r="N5601" t="s">
        <v>39</v>
      </c>
      <c r="O5601" s="23">
        <v>291</v>
      </c>
      <c r="P5601" s="9">
        <v>9.24</v>
      </c>
      <c r="Q5601" t="s">
        <v>40</v>
      </c>
      <c r="R5601">
        <v>37943</v>
      </c>
      <c r="S5601" s="9">
        <v>31.48</v>
      </c>
      <c r="T5601" s="26">
        <v>4.79</v>
      </c>
      <c r="U5601" s="8">
        <v>150.79</v>
      </c>
      <c r="V5601" t="s">
        <v>8872</v>
      </c>
      <c r="W5601" t="s">
        <v>2007</v>
      </c>
      <c r="X5601" t="s">
        <v>42</v>
      </c>
      <c r="Y5601" t="s">
        <v>1740</v>
      </c>
      <c r="AA5601" s="1">
        <f t="shared" si="676"/>
        <v>46052</v>
      </c>
      <c r="AB5601" s="2">
        <f t="shared" si="677"/>
        <v>1</v>
      </c>
      <c r="AC5601" s="2">
        <f t="shared" si="678"/>
        <v>2026</v>
      </c>
      <c r="AD5601" s="2" t="str">
        <f>IFERROR(VLOOKUP(A5601,'Aux Área'!$A$4:$B$123,2,0),"-")</f>
        <v>OPERAÇÃO</v>
      </c>
    </row>
    <row r="5602" spans="1:30" x14ac:dyDescent="0.3">
      <c r="A5602" t="s">
        <v>5182</v>
      </c>
      <c r="B5602" t="s">
        <v>5183</v>
      </c>
      <c r="C5602" t="s">
        <v>8873</v>
      </c>
      <c r="D5602" t="s">
        <v>1562</v>
      </c>
      <c r="E5602" t="s">
        <v>1563</v>
      </c>
      <c r="F5602" t="s">
        <v>15238</v>
      </c>
      <c r="G5602" t="s">
        <v>1300</v>
      </c>
      <c r="H5602" t="s">
        <v>1301</v>
      </c>
      <c r="I5602" t="s">
        <v>37</v>
      </c>
      <c r="J5602" t="s">
        <v>1681</v>
      </c>
      <c r="K5602" t="s">
        <v>1682</v>
      </c>
      <c r="L5602" t="s">
        <v>141</v>
      </c>
      <c r="M5602" t="s">
        <v>38</v>
      </c>
      <c r="N5602" t="s">
        <v>39</v>
      </c>
      <c r="O5602" s="23">
        <v>442</v>
      </c>
      <c r="P5602" s="9">
        <v>8.75</v>
      </c>
      <c r="Q5602" t="s">
        <v>40</v>
      </c>
      <c r="R5602">
        <v>40619</v>
      </c>
      <c r="S5602" s="9">
        <v>50.53</v>
      </c>
      <c r="T5602" s="26">
        <v>4.6399999999999997</v>
      </c>
      <c r="U5602" s="8">
        <v>234.47</v>
      </c>
      <c r="V5602" t="s">
        <v>41</v>
      </c>
      <c r="W5602" t="s">
        <v>2276</v>
      </c>
      <c r="X5602" t="s">
        <v>42</v>
      </c>
      <c r="Y5602" t="s">
        <v>2277</v>
      </c>
      <c r="AA5602" s="1">
        <f t="shared" si="676"/>
        <v>46052</v>
      </c>
      <c r="AB5602" s="2">
        <f t="shared" si="677"/>
        <v>1</v>
      </c>
      <c r="AC5602" s="2">
        <f t="shared" si="678"/>
        <v>2026</v>
      </c>
      <c r="AD5602" s="2" t="str">
        <f>IFERROR(VLOOKUP(A5602,'Aux Área'!$A$4:$B$123,2,0),"-")</f>
        <v>ENGENHARIA</v>
      </c>
    </row>
    <row r="5603" spans="1:30" x14ac:dyDescent="0.3">
      <c r="A5603" t="s">
        <v>5620</v>
      </c>
      <c r="B5603" t="s">
        <v>2315</v>
      </c>
      <c r="C5603" t="s">
        <v>8874</v>
      </c>
      <c r="D5603" t="s">
        <v>3285</v>
      </c>
      <c r="E5603" t="s">
        <v>3286</v>
      </c>
      <c r="F5603" t="s">
        <v>6208</v>
      </c>
      <c r="G5603" t="s">
        <v>1135</v>
      </c>
      <c r="H5603" t="s">
        <v>5545</v>
      </c>
      <c r="I5603" t="s">
        <v>839</v>
      </c>
      <c r="J5603" t="s">
        <v>231</v>
      </c>
      <c r="K5603" t="s">
        <v>232</v>
      </c>
      <c r="L5603" t="s">
        <v>217</v>
      </c>
      <c r="M5603" t="s">
        <v>38</v>
      </c>
      <c r="N5603" t="s">
        <v>39</v>
      </c>
      <c r="O5603" s="23">
        <v>462</v>
      </c>
      <c r="P5603" s="9">
        <v>10.75</v>
      </c>
      <c r="Q5603" t="s">
        <v>40</v>
      </c>
      <c r="R5603">
        <v>18371</v>
      </c>
      <c r="S5603" s="9">
        <v>42.97</v>
      </c>
      <c r="T5603" s="26">
        <v>4.8609999999999998</v>
      </c>
      <c r="U5603" s="8">
        <v>208.87</v>
      </c>
      <c r="V5603" t="s">
        <v>8875</v>
      </c>
      <c r="W5603" t="s">
        <v>2276</v>
      </c>
      <c r="X5603" t="s">
        <v>42</v>
      </c>
      <c r="Y5603" t="s">
        <v>2277</v>
      </c>
      <c r="AA5603" s="1">
        <f t="shared" si="676"/>
        <v>46052</v>
      </c>
      <c r="AB5603" s="2">
        <f t="shared" si="677"/>
        <v>1</v>
      </c>
      <c r="AC5603" s="2">
        <f t="shared" si="678"/>
        <v>2026</v>
      </c>
      <c r="AD5603" s="2" t="str">
        <f>IFERROR(VLOOKUP(A5603,'Aux Área'!$A$4:$B$123,2,0),"-")</f>
        <v>INSPEÇÃO</v>
      </c>
    </row>
    <row r="5604" spans="1:30" x14ac:dyDescent="0.3">
      <c r="A5604" t="s">
        <v>46</v>
      </c>
      <c r="B5604" t="s">
        <v>458</v>
      </c>
      <c r="C5604" t="s">
        <v>8876</v>
      </c>
      <c r="D5604" t="s">
        <v>729</v>
      </c>
      <c r="E5604" t="s">
        <v>730</v>
      </c>
      <c r="F5604" t="s">
        <v>5185</v>
      </c>
      <c r="G5604" t="s">
        <v>35</v>
      </c>
      <c r="H5604" t="s">
        <v>36</v>
      </c>
      <c r="I5604" t="s">
        <v>37</v>
      </c>
      <c r="J5604" t="s">
        <v>1268</v>
      </c>
      <c r="K5604" t="s">
        <v>1269</v>
      </c>
      <c r="L5604" t="s">
        <v>84</v>
      </c>
      <c r="M5604" t="s">
        <v>38</v>
      </c>
      <c r="N5604" t="s">
        <v>39</v>
      </c>
      <c r="O5604" s="23">
        <v>237</v>
      </c>
      <c r="P5604" s="9">
        <v>6.21</v>
      </c>
      <c r="Q5604" t="s">
        <v>40</v>
      </c>
      <c r="R5604">
        <v>28775</v>
      </c>
      <c r="S5604" s="9">
        <v>38.14</v>
      </c>
      <c r="T5604" s="26">
        <v>5.7389999999999999</v>
      </c>
      <c r="U5604" s="8">
        <v>218.9</v>
      </c>
      <c r="V5604" t="s">
        <v>41</v>
      </c>
      <c r="W5604" t="s">
        <v>2007</v>
      </c>
      <c r="X5604" t="s">
        <v>42</v>
      </c>
      <c r="Y5604" t="s">
        <v>1740</v>
      </c>
      <c r="AA5604" s="1">
        <f t="shared" si="676"/>
        <v>46052</v>
      </c>
      <c r="AB5604" s="2">
        <f t="shared" si="677"/>
        <v>1</v>
      </c>
      <c r="AC5604" s="2">
        <f t="shared" si="678"/>
        <v>2026</v>
      </c>
      <c r="AD5604" s="2" t="str">
        <f>IFERROR(VLOOKUP(A5604,'Aux Área'!$A$4:$B$123,2,0),"-")</f>
        <v>FACILITIES</v>
      </c>
    </row>
    <row r="5605" spans="1:30" x14ac:dyDescent="0.3">
      <c r="A5605" t="s">
        <v>56</v>
      </c>
      <c r="B5605" t="s">
        <v>266</v>
      </c>
      <c r="C5605" t="s">
        <v>8877</v>
      </c>
      <c r="D5605" t="s">
        <v>120</v>
      </c>
      <c r="E5605" t="s">
        <v>121</v>
      </c>
      <c r="F5605" t="s">
        <v>57</v>
      </c>
      <c r="G5605" t="s">
        <v>35</v>
      </c>
      <c r="H5605" t="s">
        <v>36</v>
      </c>
      <c r="I5605" t="s">
        <v>37</v>
      </c>
      <c r="J5605" t="s">
        <v>215</v>
      </c>
      <c r="K5605" t="s">
        <v>216</v>
      </c>
      <c r="L5605" t="s">
        <v>217</v>
      </c>
      <c r="M5605" t="s">
        <v>38</v>
      </c>
      <c r="N5605" t="s">
        <v>39</v>
      </c>
      <c r="O5605" s="23">
        <v>736</v>
      </c>
      <c r="P5605" s="9">
        <v>20.62</v>
      </c>
      <c r="Q5605" t="s">
        <v>40</v>
      </c>
      <c r="R5605">
        <v>41335</v>
      </c>
      <c r="S5605" s="9">
        <v>35.69</v>
      </c>
      <c r="T5605" s="26">
        <v>5.1710000000000003</v>
      </c>
      <c r="U5605" s="8">
        <v>184.54</v>
      </c>
      <c r="V5605" t="s">
        <v>41</v>
      </c>
      <c r="W5605" t="s">
        <v>2007</v>
      </c>
      <c r="X5605" t="s">
        <v>42</v>
      </c>
      <c r="Y5605" t="s">
        <v>1740</v>
      </c>
      <c r="AA5605" s="1">
        <f t="shared" si="676"/>
        <v>46052</v>
      </c>
      <c r="AB5605" s="2">
        <f t="shared" si="677"/>
        <v>1</v>
      </c>
      <c r="AC5605" s="2">
        <f t="shared" si="678"/>
        <v>2026</v>
      </c>
      <c r="AD5605" s="2" t="str">
        <f>IFERROR(VLOOKUP(A5605,'Aux Área'!$A$4:$B$123,2,0),"-")</f>
        <v>CONSERVA</v>
      </c>
    </row>
    <row r="5606" spans="1:30" x14ac:dyDescent="0.3">
      <c r="A5606" t="s">
        <v>2278</v>
      </c>
      <c r="B5606" t="s">
        <v>4664</v>
      </c>
      <c r="C5606" t="s">
        <v>8878</v>
      </c>
      <c r="D5606" t="s">
        <v>3243</v>
      </c>
      <c r="E5606" t="s">
        <v>3244</v>
      </c>
      <c r="F5606" t="s">
        <v>2281</v>
      </c>
      <c r="G5606" t="s">
        <v>1135</v>
      </c>
      <c r="H5606" t="s">
        <v>2275</v>
      </c>
      <c r="I5606" t="s">
        <v>1497</v>
      </c>
      <c r="J5606" t="s">
        <v>165</v>
      </c>
      <c r="K5606" t="s">
        <v>166</v>
      </c>
      <c r="L5606" t="s">
        <v>167</v>
      </c>
      <c r="M5606" t="s">
        <v>38</v>
      </c>
      <c r="N5606" t="s">
        <v>39</v>
      </c>
      <c r="O5606" s="23">
        <v>424</v>
      </c>
      <c r="P5606" s="9">
        <v>9.34</v>
      </c>
      <c r="Q5606" t="s">
        <v>40</v>
      </c>
      <c r="R5606">
        <v>95317</v>
      </c>
      <c r="S5606" s="9">
        <v>45.4</v>
      </c>
      <c r="T5606" s="26">
        <v>4.8899999999999997</v>
      </c>
      <c r="U5606" s="8">
        <v>222.02</v>
      </c>
      <c r="V5606" t="s">
        <v>112</v>
      </c>
      <c r="W5606" t="s">
        <v>2276</v>
      </c>
      <c r="X5606" t="s">
        <v>42</v>
      </c>
      <c r="Y5606" t="s">
        <v>2277</v>
      </c>
      <c r="AA5606" s="1">
        <f t="shared" si="676"/>
        <v>46052</v>
      </c>
      <c r="AB5606" s="2">
        <f t="shared" si="677"/>
        <v>1</v>
      </c>
      <c r="AC5606" s="2">
        <f t="shared" si="678"/>
        <v>2026</v>
      </c>
      <c r="AD5606" s="2" t="str">
        <f>IFERROR(VLOOKUP(A5606,'Aux Área'!$A$4:$B$123,2,0),"-")</f>
        <v>INSPEÇÃO</v>
      </c>
    </row>
    <row r="5607" spans="1:30" x14ac:dyDescent="0.3">
      <c r="A5607" t="s">
        <v>2318</v>
      </c>
      <c r="B5607" t="s">
        <v>2733</v>
      </c>
      <c r="C5607" t="s">
        <v>8879</v>
      </c>
      <c r="D5607" t="s">
        <v>3030</v>
      </c>
      <c r="E5607" t="s">
        <v>3031</v>
      </c>
      <c r="F5607" t="s">
        <v>4203</v>
      </c>
      <c r="G5607" t="s">
        <v>1135</v>
      </c>
      <c r="H5607" t="s">
        <v>2185</v>
      </c>
      <c r="I5607" t="s">
        <v>2186</v>
      </c>
      <c r="J5607" t="s">
        <v>169</v>
      </c>
      <c r="K5607" t="s">
        <v>170</v>
      </c>
      <c r="L5607" t="s">
        <v>124</v>
      </c>
      <c r="M5607" t="s">
        <v>38</v>
      </c>
      <c r="N5607" t="s">
        <v>668</v>
      </c>
      <c r="O5607" s="23">
        <v>1211</v>
      </c>
      <c r="P5607" s="9">
        <v>15.79</v>
      </c>
      <c r="Q5607" t="s">
        <v>40</v>
      </c>
      <c r="R5607">
        <v>89512</v>
      </c>
      <c r="S5607" s="9">
        <v>76.7</v>
      </c>
      <c r="T5607" s="26">
        <v>5.84</v>
      </c>
      <c r="U5607" s="8">
        <v>447.93</v>
      </c>
      <c r="V5607" t="s">
        <v>41</v>
      </c>
      <c r="W5607" t="s">
        <v>2007</v>
      </c>
      <c r="X5607" t="s">
        <v>42</v>
      </c>
      <c r="Y5607" t="s">
        <v>2188</v>
      </c>
      <c r="AA5607" s="1">
        <f t="shared" si="676"/>
        <v>46052</v>
      </c>
      <c r="AB5607" s="2">
        <f t="shared" si="677"/>
        <v>1</v>
      </c>
      <c r="AC5607" s="2">
        <f t="shared" si="678"/>
        <v>2026</v>
      </c>
      <c r="AD5607" s="2" t="str">
        <f>IFERROR(VLOOKUP(A5607,'Aux Área'!$A$4:$B$123,2,0),"-")</f>
        <v>INSPEÇÃO</v>
      </c>
    </row>
    <row r="5608" spans="1:30" x14ac:dyDescent="0.3">
      <c r="A5608" t="s">
        <v>2691</v>
      </c>
      <c r="B5608" t="s">
        <v>2692</v>
      </c>
      <c r="C5608" t="s">
        <v>8880</v>
      </c>
      <c r="D5608" t="s">
        <v>2142</v>
      </c>
      <c r="E5608" t="s">
        <v>2143</v>
      </c>
      <c r="F5608" t="s">
        <v>5979</v>
      </c>
      <c r="G5608" t="s">
        <v>1635</v>
      </c>
      <c r="H5608" t="s">
        <v>2635</v>
      </c>
      <c r="I5608" t="s">
        <v>37</v>
      </c>
      <c r="J5608" t="s">
        <v>169</v>
      </c>
      <c r="K5608" t="s">
        <v>170</v>
      </c>
      <c r="L5608" t="s">
        <v>124</v>
      </c>
      <c r="M5608" t="s">
        <v>38</v>
      </c>
      <c r="N5608" t="s">
        <v>39</v>
      </c>
      <c r="O5608" s="23">
        <v>208</v>
      </c>
      <c r="P5608" s="9">
        <v>8.56</v>
      </c>
      <c r="Q5608" t="s">
        <v>40</v>
      </c>
      <c r="R5608">
        <v>11447</v>
      </c>
      <c r="S5608" s="9">
        <v>24.3</v>
      </c>
      <c r="T5608" s="26">
        <v>4.8899999999999997</v>
      </c>
      <c r="U5608" s="8">
        <v>118.83</v>
      </c>
      <c r="V5608" t="s">
        <v>41</v>
      </c>
      <c r="W5608" t="s">
        <v>2007</v>
      </c>
      <c r="X5608" t="s">
        <v>42</v>
      </c>
      <c r="Y5608" t="s">
        <v>1740</v>
      </c>
      <c r="AA5608" s="1">
        <f t="shared" si="676"/>
        <v>46052</v>
      </c>
      <c r="AB5608" s="2">
        <f t="shared" si="677"/>
        <v>1</v>
      </c>
      <c r="AC5608" s="2">
        <f t="shared" si="678"/>
        <v>2026</v>
      </c>
      <c r="AD5608" s="2" t="str">
        <f>IFERROR(VLOOKUP(A5608,'Aux Área'!$A$4:$B$123,2,0),"-")</f>
        <v>TI</v>
      </c>
    </row>
    <row r="5609" spans="1:30" x14ac:dyDescent="0.3">
      <c r="A5609" t="s">
        <v>2655</v>
      </c>
      <c r="B5609" t="s">
        <v>2656</v>
      </c>
      <c r="C5609" t="s">
        <v>8881</v>
      </c>
      <c r="D5609" t="s">
        <v>1619</v>
      </c>
      <c r="E5609" t="s">
        <v>1620</v>
      </c>
      <c r="F5609" t="s">
        <v>3605</v>
      </c>
      <c r="G5609" t="s">
        <v>1635</v>
      </c>
      <c r="H5609" t="s">
        <v>2635</v>
      </c>
      <c r="I5609" t="s">
        <v>37</v>
      </c>
      <c r="J5609" t="s">
        <v>188</v>
      </c>
      <c r="K5609" t="s">
        <v>189</v>
      </c>
      <c r="L5609" t="s">
        <v>190</v>
      </c>
      <c r="M5609" t="s">
        <v>38</v>
      </c>
      <c r="N5609" t="s">
        <v>39</v>
      </c>
      <c r="O5609" s="23">
        <v>197</v>
      </c>
      <c r="P5609" s="9">
        <v>8.06</v>
      </c>
      <c r="Q5609" t="s">
        <v>40</v>
      </c>
      <c r="R5609">
        <v>12302</v>
      </c>
      <c r="S5609" s="9">
        <v>24.43</v>
      </c>
      <c r="T5609" s="26">
        <v>4.99</v>
      </c>
      <c r="U5609" s="8">
        <v>121.91</v>
      </c>
      <c r="V5609" t="s">
        <v>41</v>
      </c>
      <c r="W5609" t="s">
        <v>2007</v>
      </c>
      <c r="X5609" t="s">
        <v>42</v>
      </c>
      <c r="Y5609" t="s">
        <v>6209</v>
      </c>
      <c r="AA5609" s="1">
        <f t="shared" si="676"/>
        <v>46052</v>
      </c>
      <c r="AB5609" s="2">
        <f t="shared" si="677"/>
        <v>1</v>
      </c>
      <c r="AC5609" s="2">
        <f t="shared" si="678"/>
        <v>2026</v>
      </c>
      <c r="AD5609" s="2" t="str">
        <f>IFERROR(VLOOKUP(A5609,'Aux Área'!$A$4:$B$123,2,0),"-")</f>
        <v>TI</v>
      </c>
    </row>
    <row r="5610" spans="1:30" x14ac:dyDescent="0.3">
      <c r="A5610" t="s">
        <v>44</v>
      </c>
      <c r="B5610" t="s">
        <v>478</v>
      </c>
      <c r="C5610" t="s">
        <v>8882</v>
      </c>
      <c r="D5610" t="s">
        <v>2169</v>
      </c>
      <c r="E5610" t="s">
        <v>2170</v>
      </c>
      <c r="F5610" t="s">
        <v>45</v>
      </c>
      <c r="G5610" t="s">
        <v>35</v>
      </c>
      <c r="H5610" t="s">
        <v>36</v>
      </c>
      <c r="I5610" t="s">
        <v>37</v>
      </c>
      <c r="J5610" t="s">
        <v>196</v>
      </c>
      <c r="K5610" t="s">
        <v>197</v>
      </c>
      <c r="L5610" t="s">
        <v>84</v>
      </c>
      <c r="M5610" t="s">
        <v>38</v>
      </c>
      <c r="N5610" t="s">
        <v>39</v>
      </c>
      <c r="O5610" s="23">
        <v>308</v>
      </c>
      <c r="P5610" s="9">
        <v>10.6</v>
      </c>
      <c r="Q5610" t="s">
        <v>40</v>
      </c>
      <c r="R5610">
        <v>20720</v>
      </c>
      <c r="S5610" s="9">
        <v>29.07</v>
      </c>
      <c r="T5610" s="26">
        <v>5.24</v>
      </c>
      <c r="U5610" s="8">
        <v>152.33000000000001</v>
      </c>
      <c r="V5610" t="s">
        <v>41</v>
      </c>
      <c r="W5610" t="s">
        <v>2007</v>
      </c>
      <c r="X5610" t="s">
        <v>42</v>
      </c>
      <c r="Y5610" t="s">
        <v>1740</v>
      </c>
      <c r="AA5610" s="1">
        <f t="shared" si="676"/>
        <v>46052</v>
      </c>
      <c r="AB5610" s="2">
        <f t="shared" si="677"/>
        <v>1</v>
      </c>
      <c r="AC5610" s="2">
        <f t="shared" si="678"/>
        <v>2026</v>
      </c>
      <c r="AD5610" s="2" t="str">
        <f>IFERROR(VLOOKUP(A5610,'Aux Área'!$A$4:$B$123,2,0),"-")</f>
        <v>OPERAÇÃO</v>
      </c>
    </row>
    <row r="5611" spans="1:30" x14ac:dyDescent="0.3">
      <c r="A5611" t="s">
        <v>64</v>
      </c>
      <c r="B5611" t="s">
        <v>332</v>
      </c>
      <c r="C5611" t="s">
        <v>8883</v>
      </c>
      <c r="D5611" t="s">
        <v>127</v>
      </c>
      <c r="E5611" t="s">
        <v>128</v>
      </c>
      <c r="F5611" t="s">
        <v>65</v>
      </c>
      <c r="G5611" t="s">
        <v>35</v>
      </c>
      <c r="H5611" t="s">
        <v>36</v>
      </c>
      <c r="I5611" t="s">
        <v>37</v>
      </c>
      <c r="J5611" t="s">
        <v>1732</v>
      </c>
      <c r="K5611" t="s">
        <v>1733</v>
      </c>
      <c r="L5611" t="s">
        <v>870</v>
      </c>
      <c r="M5611" t="s">
        <v>38</v>
      </c>
      <c r="N5611" t="s">
        <v>39</v>
      </c>
      <c r="O5611" s="23">
        <v>387</v>
      </c>
      <c r="P5611" s="9">
        <v>9.65</v>
      </c>
      <c r="Q5611" t="s">
        <v>40</v>
      </c>
      <c r="R5611">
        <v>44874</v>
      </c>
      <c r="S5611" s="9">
        <v>40.090000000000003</v>
      </c>
      <c r="T5611" s="26">
        <v>4.99</v>
      </c>
      <c r="U5611" s="8">
        <v>200.05</v>
      </c>
      <c r="V5611" t="s">
        <v>7536</v>
      </c>
      <c r="W5611" t="s">
        <v>2007</v>
      </c>
      <c r="X5611" t="s">
        <v>42</v>
      </c>
      <c r="Y5611" t="s">
        <v>1740</v>
      </c>
      <c r="AA5611" s="1">
        <f t="shared" si="676"/>
        <v>46052</v>
      </c>
      <c r="AB5611" s="2">
        <f t="shared" si="677"/>
        <v>1</v>
      </c>
      <c r="AC5611" s="2">
        <f t="shared" si="678"/>
        <v>2026</v>
      </c>
      <c r="AD5611" s="2" t="str">
        <f>IFERROR(VLOOKUP(A5611,'Aux Área'!$A$4:$B$123,2,0),"-")</f>
        <v>ENGENHARIA</v>
      </c>
    </row>
    <row r="5612" spans="1:30" x14ac:dyDescent="0.3">
      <c r="A5612" t="s">
        <v>2643</v>
      </c>
      <c r="B5612" t="s">
        <v>2307</v>
      </c>
      <c r="C5612" t="s">
        <v>8884</v>
      </c>
      <c r="D5612" t="s">
        <v>7207</v>
      </c>
      <c r="E5612" t="s">
        <v>7208</v>
      </c>
      <c r="F5612" t="s">
        <v>2646</v>
      </c>
      <c r="G5612" t="s">
        <v>1300</v>
      </c>
      <c r="H5612" t="s">
        <v>1301</v>
      </c>
      <c r="I5612" t="s">
        <v>37</v>
      </c>
      <c r="J5612" t="s">
        <v>122</v>
      </c>
      <c r="K5612" t="s">
        <v>123</v>
      </c>
      <c r="L5612" t="s">
        <v>124</v>
      </c>
      <c r="M5612" t="s">
        <v>38</v>
      </c>
      <c r="N5612" t="s">
        <v>39</v>
      </c>
      <c r="O5612" s="23">
        <v>417</v>
      </c>
      <c r="P5612" s="9">
        <v>9.5299999999999994</v>
      </c>
      <c r="Q5612" t="s">
        <v>40</v>
      </c>
      <c r="R5612">
        <v>89560</v>
      </c>
      <c r="S5612" s="9">
        <v>43.74</v>
      </c>
      <c r="T5612" s="26">
        <v>4.9800000000000004</v>
      </c>
      <c r="U5612" s="8">
        <v>217.83</v>
      </c>
      <c r="V5612" t="s">
        <v>41</v>
      </c>
      <c r="W5612" t="s">
        <v>2276</v>
      </c>
      <c r="X5612" t="s">
        <v>42</v>
      </c>
      <c r="Y5612" t="s">
        <v>2277</v>
      </c>
      <c r="AA5612" s="1">
        <f t="shared" si="676"/>
        <v>46052</v>
      </c>
      <c r="AB5612" s="2">
        <f t="shared" si="677"/>
        <v>1</v>
      </c>
      <c r="AC5612" s="2">
        <f t="shared" si="678"/>
        <v>2026</v>
      </c>
      <c r="AD5612" s="2" t="str">
        <f>IFERROR(VLOOKUP(A5612,'Aux Área'!$A$4:$B$123,2,0),"-")</f>
        <v>INSPEÇÃO</v>
      </c>
    </row>
    <row r="5613" spans="1:30" x14ac:dyDescent="0.3">
      <c r="A5613" t="s">
        <v>76</v>
      </c>
      <c r="B5613" t="s">
        <v>380</v>
      </c>
      <c r="C5613" t="s">
        <v>8885</v>
      </c>
      <c r="D5613" t="s">
        <v>958</v>
      </c>
      <c r="E5613" t="s">
        <v>959</v>
      </c>
      <c r="F5613" t="s">
        <v>77</v>
      </c>
      <c r="G5613" t="s">
        <v>35</v>
      </c>
      <c r="H5613" t="s">
        <v>36</v>
      </c>
      <c r="I5613" t="s">
        <v>37</v>
      </c>
      <c r="J5613" t="s">
        <v>153</v>
      </c>
      <c r="K5613" t="s">
        <v>154</v>
      </c>
      <c r="L5613" t="s">
        <v>155</v>
      </c>
      <c r="M5613" t="s">
        <v>38</v>
      </c>
      <c r="N5613" t="s">
        <v>39</v>
      </c>
      <c r="O5613" s="23">
        <v>405</v>
      </c>
      <c r="P5613" s="9">
        <v>10.09</v>
      </c>
      <c r="Q5613" t="s">
        <v>40</v>
      </c>
      <c r="R5613">
        <v>54750</v>
      </c>
      <c r="S5613" s="9">
        <v>40.14</v>
      </c>
      <c r="T5613" s="26">
        <v>4.79</v>
      </c>
      <c r="U5613" s="8">
        <v>192.27</v>
      </c>
      <c r="V5613" t="s">
        <v>41</v>
      </c>
      <c r="W5613" t="s">
        <v>2007</v>
      </c>
      <c r="X5613" t="s">
        <v>42</v>
      </c>
      <c r="Y5613" t="s">
        <v>1740</v>
      </c>
      <c r="AA5613" s="1">
        <f t="shared" si="676"/>
        <v>46052</v>
      </c>
      <c r="AB5613" s="2">
        <f t="shared" si="677"/>
        <v>1</v>
      </c>
      <c r="AC5613" s="2">
        <f t="shared" si="678"/>
        <v>2026</v>
      </c>
      <c r="AD5613" s="2" t="str">
        <f>IFERROR(VLOOKUP(A5613,'Aux Área'!$A$4:$B$123,2,0),"-")</f>
        <v>QSMS</v>
      </c>
    </row>
    <row r="5614" spans="1:30" x14ac:dyDescent="0.3">
      <c r="A5614" t="s">
        <v>2306</v>
      </c>
      <c r="B5614" t="s">
        <v>4613</v>
      </c>
      <c r="C5614" t="s">
        <v>8886</v>
      </c>
      <c r="D5614" t="s">
        <v>4386</v>
      </c>
      <c r="E5614" t="s">
        <v>4387</v>
      </c>
      <c r="F5614" t="s">
        <v>2309</v>
      </c>
      <c r="G5614" t="s">
        <v>1135</v>
      </c>
      <c r="H5614" t="s">
        <v>2275</v>
      </c>
      <c r="I5614" t="s">
        <v>1497</v>
      </c>
      <c r="J5614" t="s">
        <v>1665</v>
      </c>
      <c r="K5614" t="s">
        <v>1666</v>
      </c>
      <c r="L5614" t="s">
        <v>301</v>
      </c>
      <c r="M5614" t="s">
        <v>38</v>
      </c>
      <c r="N5614" t="s">
        <v>39</v>
      </c>
      <c r="O5614" s="23">
        <v>417</v>
      </c>
      <c r="P5614" s="9">
        <v>11.31</v>
      </c>
      <c r="Q5614" t="s">
        <v>40</v>
      </c>
      <c r="R5614">
        <v>87596</v>
      </c>
      <c r="S5614" s="9">
        <v>36.880000000000003</v>
      </c>
      <c r="T5614" s="26">
        <v>4.6900000000000004</v>
      </c>
      <c r="U5614" s="8">
        <v>172.97</v>
      </c>
      <c r="V5614" t="s">
        <v>8887</v>
      </c>
      <c r="W5614" t="s">
        <v>2276</v>
      </c>
      <c r="X5614" t="s">
        <v>42</v>
      </c>
      <c r="Y5614" t="s">
        <v>2277</v>
      </c>
      <c r="AA5614" s="1">
        <f t="shared" si="676"/>
        <v>46052</v>
      </c>
      <c r="AB5614" s="2">
        <f t="shared" si="677"/>
        <v>1</v>
      </c>
      <c r="AC5614" s="2">
        <f t="shared" si="678"/>
        <v>2026</v>
      </c>
      <c r="AD5614" s="2" t="str">
        <f>IFERROR(VLOOKUP(A5614,'Aux Área'!$A$4:$B$123,2,0),"-")</f>
        <v>INSPEÇÃO</v>
      </c>
    </row>
    <row r="5615" spans="1:30" x14ac:dyDescent="0.3">
      <c r="A5615" t="s">
        <v>2282</v>
      </c>
      <c r="B5615" t="s">
        <v>4679</v>
      </c>
      <c r="C5615" t="s">
        <v>8888</v>
      </c>
      <c r="D5615" t="s">
        <v>3162</v>
      </c>
      <c r="E5615" t="s">
        <v>3163</v>
      </c>
      <c r="F5615" t="s">
        <v>2285</v>
      </c>
      <c r="G5615" t="s">
        <v>1135</v>
      </c>
      <c r="H5615" t="s">
        <v>2275</v>
      </c>
      <c r="I5615" t="s">
        <v>1497</v>
      </c>
      <c r="J5615" t="s">
        <v>165</v>
      </c>
      <c r="K5615" t="s">
        <v>166</v>
      </c>
      <c r="L5615" t="s">
        <v>167</v>
      </c>
      <c r="M5615" t="s">
        <v>38</v>
      </c>
      <c r="N5615" t="s">
        <v>39</v>
      </c>
      <c r="O5615" s="23">
        <v>341</v>
      </c>
      <c r="P5615" s="9">
        <v>8.49</v>
      </c>
      <c r="Q5615" t="s">
        <v>40</v>
      </c>
      <c r="R5615">
        <v>79570</v>
      </c>
      <c r="S5615" s="9">
        <v>40.159999999999997</v>
      </c>
      <c r="T5615" s="26">
        <v>4.8899999999999997</v>
      </c>
      <c r="U5615" s="8">
        <v>196.39</v>
      </c>
      <c r="V5615" t="s">
        <v>112</v>
      </c>
      <c r="W5615" t="s">
        <v>2276</v>
      </c>
      <c r="X5615" t="s">
        <v>42</v>
      </c>
      <c r="Y5615" t="s">
        <v>2277</v>
      </c>
      <c r="AA5615" s="1">
        <f t="shared" si="676"/>
        <v>46052</v>
      </c>
      <c r="AB5615" s="2">
        <f t="shared" si="677"/>
        <v>1</v>
      </c>
      <c r="AC5615" s="2">
        <f t="shared" si="678"/>
        <v>2026</v>
      </c>
      <c r="AD5615" s="2" t="str">
        <f>IFERROR(VLOOKUP(A5615,'Aux Área'!$A$4:$B$123,2,0),"-")</f>
        <v>INSPEÇÃO</v>
      </c>
    </row>
    <row r="5616" spans="1:30" x14ac:dyDescent="0.3">
      <c r="A5616" t="s">
        <v>2347</v>
      </c>
      <c r="B5616" t="s">
        <v>2348</v>
      </c>
      <c r="C5616" t="s">
        <v>8889</v>
      </c>
      <c r="D5616" t="s">
        <v>4085</v>
      </c>
      <c r="E5616" t="s">
        <v>4086</v>
      </c>
      <c r="F5616" t="s">
        <v>2350</v>
      </c>
      <c r="G5616" t="s">
        <v>659</v>
      </c>
      <c r="H5616" t="s">
        <v>1996</v>
      </c>
      <c r="I5616" t="s">
        <v>1997</v>
      </c>
      <c r="J5616" t="s">
        <v>237</v>
      </c>
      <c r="K5616" t="s">
        <v>238</v>
      </c>
      <c r="L5616" t="s">
        <v>110</v>
      </c>
      <c r="M5616" t="s">
        <v>38</v>
      </c>
      <c r="N5616" t="s">
        <v>668</v>
      </c>
      <c r="O5616" s="23">
        <v>316</v>
      </c>
      <c r="P5616" s="9">
        <v>5.46</v>
      </c>
      <c r="Q5616" t="s">
        <v>40</v>
      </c>
      <c r="R5616">
        <v>24106</v>
      </c>
      <c r="S5616" s="9">
        <v>57.91</v>
      </c>
      <c r="T5616" s="26">
        <v>6.04</v>
      </c>
      <c r="U5616" s="8">
        <v>349.77</v>
      </c>
      <c r="V5616" t="s">
        <v>41</v>
      </c>
      <c r="W5616" t="s">
        <v>1985</v>
      </c>
      <c r="X5616" t="s">
        <v>42</v>
      </c>
      <c r="Y5616" t="s">
        <v>1986</v>
      </c>
      <c r="AA5616" s="1">
        <f t="shared" si="676"/>
        <v>46052</v>
      </c>
      <c r="AB5616" s="2">
        <f t="shared" si="677"/>
        <v>1</v>
      </c>
      <c r="AC5616" s="2">
        <f t="shared" si="678"/>
        <v>2026</v>
      </c>
      <c r="AD5616" s="2" t="str">
        <f>IFERROR(VLOOKUP(A5616,'Aux Área'!$A$4:$B$123,2,0),"-")</f>
        <v>PESADOS</v>
      </c>
    </row>
    <row r="5617" spans="1:30" x14ac:dyDescent="0.3">
      <c r="A5617" t="s">
        <v>2347</v>
      </c>
      <c r="C5617" t="s">
        <v>15795</v>
      </c>
      <c r="F5617" t="s">
        <v>2350</v>
      </c>
      <c r="K5617" t="s">
        <v>238</v>
      </c>
      <c r="N5617" t="s">
        <v>15690</v>
      </c>
      <c r="O5617" t="s">
        <v>15244</v>
      </c>
      <c r="P5617" s="9" t="s">
        <v>15244</v>
      </c>
      <c r="Q5617" t="s">
        <v>40</v>
      </c>
      <c r="R5617" t="s">
        <v>15244</v>
      </c>
      <c r="S5617">
        <v>4.71</v>
      </c>
      <c r="U5617" s="8">
        <v>18.829999999999998</v>
      </c>
      <c r="AA5617" s="1">
        <f>IFERROR(DATEVALUE(C5617),"-")</f>
        <v>46052</v>
      </c>
      <c r="AB5617" s="2">
        <f>IFERROR(MONTH(AA5617),"-")</f>
        <v>1</v>
      </c>
      <c r="AC5617" s="2">
        <f>IFERROR(YEAR(AA5617),"-")</f>
        <v>2026</v>
      </c>
      <c r="AD5617" s="2" t="str">
        <f>IFERROR(VLOOKUP(A5617,'Aux Área'!$A$4:$B$123,2,0),"-")</f>
        <v>PESADOS</v>
      </c>
    </row>
    <row r="5618" spans="1:30" x14ac:dyDescent="0.3">
      <c r="A5618" t="s">
        <v>3092</v>
      </c>
      <c r="B5618" t="s">
        <v>4774</v>
      </c>
      <c r="C5618" t="s">
        <v>8890</v>
      </c>
      <c r="D5618" t="s">
        <v>5291</v>
      </c>
      <c r="E5618" t="s">
        <v>5292</v>
      </c>
      <c r="F5618" t="s">
        <v>3594</v>
      </c>
      <c r="G5618" t="s">
        <v>1135</v>
      </c>
      <c r="H5618" t="s">
        <v>2275</v>
      </c>
      <c r="I5618" t="s">
        <v>1497</v>
      </c>
      <c r="J5618" t="s">
        <v>231</v>
      </c>
      <c r="K5618" t="s">
        <v>232</v>
      </c>
      <c r="L5618" t="s">
        <v>217</v>
      </c>
      <c r="M5618" t="s">
        <v>38</v>
      </c>
      <c r="N5618" t="s">
        <v>39</v>
      </c>
      <c r="O5618" s="23">
        <v>540</v>
      </c>
      <c r="P5618" s="9">
        <v>11.28</v>
      </c>
      <c r="Q5618" t="s">
        <v>40</v>
      </c>
      <c r="R5618">
        <v>76165</v>
      </c>
      <c r="S5618" s="9">
        <v>47.86</v>
      </c>
      <c r="T5618" s="26">
        <v>4.8609999999999998</v>
      </c>
      <c r="U5618" s="8">
        <v>232.63</v>
      </c>
      <c r="V5618" t="s">
        <v>8891</v>
      </c>
      <c r="W5618" t="s">
        <v>2276</v>
      </c>
      <c r="X5618" t="s">
        <v>42</v>
      </c>
      <c r="Y5618" t="s">
        <v>2277</v>
      </c>
      <c r="AA5618" s="1">
        <f t="shared" ref="AA5618:AA5631" si="679">DATEVALUE(C5618)</f>
        <v>46052</v>
      </c>
      <c r="AB5618" s="2">
        <f t="shared" ref="AB5618:AB5631" si="680">MONTH(AA5618)</f>
        <v>1</v>
      </c>
      <c r="AC5618" s="2">
        <f t="shared" ref="AC5618:AC5631" si="681">YEAR(AA5618)</f>
        <v>2026</v>
      </c>
      <c r="AD5618" s="2" t="str">
        <f>IFERROR(VLOOKUP(A5618,'Aux Área'!$A$4:$B$123,2,0),"-")</f>
        <v>INSPEÇÃO</v>
      </c>
    </row>
    <row r="5619" spans="1:30" x14ac:dyDescent="0.3">
      <c r="A5619" t="s">
        <v>52</v>
      </c>
      <c r="B5619" t="s">
        <v>1449</v>
      </c>
      <c r="C5619" t="s">
        <v>8892</v>
      </c>
      <c r="D5619" t="s">
        <v>3205</v>
      </c>
      <c r="E5619" t="s">
        <v>3206</v>
      </c>
      <c r="F5619" t="s">
        <v>53</v>
      </c>
      <c r="G5619" t="s">
        <v>35</v>
      </c>
      <c r="H5619" t="s">
        <v>36</v>
      </c>
      <c r="I5619" t="s">
        <v>37</v>
      </c>
      <c r="J5619" t="s">
        <v>275</v>
      </c>
      <c r="K5619" t="s">
        <v>276</v>
      </c>
      <c r="L5619" t="s">
        <v>124</v>
      </c>
      <c r="M5619" t="s">
        <v>38</v>
      </c>
      <c r="N5619" t="s">
        <v>39</v>
      </c>
      <c r="O5619" s="23">
        <v>140</v>
      </c>
      <c r="P5619" s="9">
        <v>6.82</v>
      </c>
      <c r="Q5619" t="s">
        <v>40</v>
      </c>
      <c r="R5619">
        <v>52590</v>
      </c>
      <c r="S5619" s="9">
        <v>20.53</v>
      </c>
      <c r="T5619" s="26">
        <v>4.79</v>
      </c>
      <c r="U5619" s="8">
        <v>98.34</v>
      </c>
      <c r="V5619" t="s">
        <v>8893</v>
      </c>
      <c r="W5619" t="s">
        <v>2007</v>
      </c>
      <c r="X5619" t="s">
        <v>42</v>
      </c>
      <c r="Y5619" t="s">
        <v>1740</v>
      </c>
      <c r="AA5619" s="1">
        <f t="shared" si="679"/>
        <v>46052</v>
      </c>
      <c r="AB5619" s="2">
        <f t="shared" si="680"/>
        <v>1</v>
      </c>
      <c r="AC5619" s="2">
        <f t="shared" si="681"/>
        <v>2026</v>
      </c>
      <c r="AD5619" s="2" t="str">
        <f>IFERROR(VLOOKUP(A5619,'Aux Área'!$A$4:$B$123,2,0),"-")</f>
        <v>OPERAÇÃO</v>
      </c>
    </row>
    <row r="5620" spans="1:30" x14ac:dyDescent="0.3">
      <c r="A5620" t="s">
        <v>5543</v>
      </c>
      <c r="B5620" t="s">
        <v>3093</v>
      </c>
      <c r="C5620" t="s">
        <v>8894</v>
      </c>
      <c r="D5620" t="s">
        <v>391</v>
      </c>
      <c r="E5620" t="s">
        <v>392</v>
      </c>
      <c r="F5620" t="s">
        <v>6207</v>
      </c>
      <c r="G5620" t="s">
        <v>1135</v>
      </c>
      <c r="H5620" t="s">
        <v>5545</v>
      </c>
      <c r="I5620" t="s">
        <v>839</v>
      </c>
      <c r="J5620" t="s">
        <v>165</v>
      </c>
      <c r="K5620" t="s">
        <v>166</v>
      </c>
      <c r="L5620" t="s">
        <v>167</v>
      </c>
      <c r="M5620" t="s">
        <v>38</v>
      </c>
      <c r="N5620" t="s">
        <v>39</v>
      </c>
      <c r="O5620" s="23">
        <v>295</v>
      </c>
      <c r="P5620" s="9">
        <v>6.41</v>
      </c>
      <c r="Q5620" t="s">
        <v>40</v>
      </c>
      <c r="R5620">
        <v>11135</v>
      </c>
      <c r="S5620" s="9">
        <v>46.02</v>
      </c>
      <c r="T5620" s="26">
        <v>4.8899999999999997</v>
      </c>
      <c r="U5620" s="8">
        <v>225.04</v>
      </c>
      <c r="V5620" t="s">
        <v>41</v>
      </c>
      <c r="W5620" t="s">
        <v>2276</v>
      </c>
      <c r="X5620" t="s">
        <v>42</v>
      </c>
      <c r="Y5620" t="s">
        <v>2277</v>
      </c>
      <c r="AA5620" s="1">
        <f t="shared" si="679"/>
        <v>46052</v>
      </c>
      <c r="AB5620" s="2">
        <f t="shared" si="680"/>
        <v>1</v>
      </c>
      <c r="AC5620" s="2">
        <f t="shared" si="681"/>
        <v>2026</v>
      </c>
      <c r="AD5620" s="2" t="str">
        <f>IFERROR(VLOOKUP(A5620,'Aux Área'!$A$4:$B$123,2,0),"-")</f>
        <v>INSPEÇÃO</v>
      </c>
    </row>
    <row r="5621" spans="1:30" x14ac:dyDescent="0.3">
      <c r="A5621" t="s">
        <v>2278</v>
      </c>
      <c r="B5621" t="s">
        <v>4664</v>
      </c>
      <c r="C5621" t="s">
        <v>8895</v>
      </c>
      <c r="D5621" t="s">
        <v>3310</v>
      </c>
      <c r="E5621" t="s">
        <v>3311</v>
      </c>
      <c r="F5621" t="s">
        <v>2281</v>
      </c>
      <c r="G5621" t="s">
        <v>1135</v>
      </c>
      <c r="H5621" t="s">
        <v>2275</v>
      </c>
      <c r="I5621" t="s">
        <v>1497</v>
      </c>
      <c r="J5621" t="s">
        <v>169</v>
      </c>
      <c r="K5621" t="s">
        <v>170</v>
      </c>
      <c r="L5621" t="s">
        <v>124</v>
      </c>
      <c r="M5621" t="s">
        <v>38</v>
      </c>
      <c r="N5621" t="s">
        <v>39</v>
      </c>
      <c r="O5621" s="23">
        <v>270</v>
      </c>
      <c r="P5621" s="9">
        <v>9.57</v>
      </c>
      <c r="Q5621" t="s">
        <v>40</v>
      </c>
      <c r="R5621">
        <v>95587</v>
      </c>
      <c r="S5621" s="9">
        <v>28.2</v>
      </c>
      <c r="T5621" s="26">
        <v>4.8899999999999997</v>
      </c>
      <c r="U5621" s="8">
        <v>137.9</v>
      </c>
      <c r="V5621" t="s">
        <v>41</v>
      </c>
      <c r="W5621" t="s">
        <v>2276</v>
      </c>
      <c r="X5621" t="s">
        <v>42</v>
      </c>
      <c r="Y5621" t="s">
        <v>2277</v>
      </c>
      <c r="AA5621" s="1">
        <f t="shared" si="679"/>
        <v>46052</v>
      </c>
      <c r="AB5621" s="2">
        <f t="shared" si="680"/>
        <v>1</v>
      </c>
      <c r="AC5621" s="2">
        <f t="shared" si="681"/>
        <v>2026</v>
      </c>
      <c r="AD5621" s="2" t="str">
        <f>IFERROR(VLOOKUP(A5621,'Aux Área'!$A$4:$B$123,2,0),"-")</f>
        <v>INSPEÇÃO</v>
      </c>
    </row>
    <row r="5622" spans="1:30" x14ac:dyDescent="0.3">
      <c r="A5622" t="s">
        <v>52</v>
      </c>
      <c r="B5622" t="s">
        <v>1449</v>
      </c>
      <c r="C5622" t="s">
        <v>8896</v>
      </c>
      <c r="D5622" t="s">
        <v>3205</v>
      </c>
      <c r="E5622" t="s">
        <v>3206</v>
      </c>
      <c r="F5622" t="s">
        <v>53</v>
      </c>
      <c r="G5622" t="s">
        <v>35</v>
      </c>
      <c r="H5622" t="s">
        <v>36</v>
      </c>
      <c r="I5622" t="s">
        <v>37</v>
      </c>
      <c r="J5622" t="s">
        <v>237</v>
      </c>
      <c r="K5622" t="s">
        <v>238</v>
      </c>
      <c r="L5622" t="s">
        <v>110</v>
      </c>
      <c r="M5622" t="s">
        <v>38</v>
      </c>
      <c r="N5622" t="s">
        <v>39</v>
      </c>
      <c r="O5622" s="23">
        <v>200</v>
      </c>
      <c r="P5622" s="9">
        <v>7.14</v>
      </c>
      <c r="Q5622" t="s">
        <v>40</v>
      </c>
      <c r="R5622">
        <v>52790</v>
      </c>
      <c r="S5622" s="9">
        <v>28</v>
      </c>
      <c r="T5622" s="26">
        <v>4.6680000000000001</v>
      </c>
      <c r="U5622" s="8">
        <v>130.69999999999999</v>
      </c>
      <c r="V5622" t="s">
        <v>41</v>
      </c>
      <c r="W5622" t="s">
        <v>2007</v>
      </c>
      <c r="X5622" t="s">
        <v>42</v>
      </c>
      <c r="Y5622" t="s">
        <v>1740</v>
      </c>
      <c r="AA5622" s="1">
        <f t="shared" si="679"/>
        <v>46053</v>
      </c>
      <c r="AB5622" s="2">
        <f t="shared" si="680"/>
        <v>1</v>
      </c>
      <c r="AC5622" s="2">
        <f t="shared" si="681"/>
        <v>2026</v>
      </c>
      <c r="AD5622" s="2" t="str">
        <f>IFERROR(VLOOKUP(A5622,'Aux Área'!$A$4:$B$123,2,0),"-")</f>
        <v>OPERAÇÃO</v>
      </c>
    </row>
    <row r="5623" spans="1:30" x14ac:dyDescent="0.3">
      <c r="A5623" t="s">
        <v>2638</v>
      </c>
      <c r="B5623" t="s">
        <v>4593</v>
      </c>
      <c r="C5623" t="s">
        <v>8897</v>
      </c>
      <c r="D5623" t="s">
        <v>3193</v>
      </c>
      <c r="E5623" t="s">
        <v>3194</v>
      </c>
      <c r="F5623" t="s">
        <v>2641</v>
      </c>
      <c r="G5623" t="s">
        <v>1135</v>
      </c>
      <c r="H5623" t="s">
        <v>2275</v>
      </c>
      <c r="I5623" t="s">
        <v>1497</v>
      </c>
      <c r="J5623" t="s">
        <v>275</v>
      </c>
      <c r="K5623" t="s">
        <v>276</v>
      </c>
      <c r="L5623" t="s">
        <v>124</v>
      </c>
      <c r="M5623" t="s">
        <v>38</v>
      </c>
      <c r="N5623" t="s">
        <v>39</v>
      </c>
      <c r="O5623" s="23">
        <v>491</v>
      </c>
      <c r="P5623" s="9">
        <v>10.54</v>
      </c>
      <c r="Q5623" t="s">
        <v>40</v>
      </c>
      <c r="R5623">
        <v>81948</v>
      </c>
      <c r="S5623" s="9">
        <v>46.58</v>
      </c>
      <c r="T5623" s="26">
        <v>4.79</v>
      </c>
      <c r="U5623" s="8">
        <v>223.12</v>
      </c>
      <c r="V5623" t="s">
        <v>8898</v>
      </c>
      <c r="W5623" t="s">
        <v>2276</v>
      </c>
      <c r="X5623" t="s">
        <v>42</v>
      </c>
      <c r="Y5623" t="s">
        <v>2277</v>
      </c>
      <c r="AA5623" s="1">
        <f t="shared" si="679"/>
        <v>46053</v>
      </c>
      <c r="AB5623" s="2">
        <f t="shared" si="680"/>
        <v>1</v>
      </c>
      <c r="AC5623" s="2">
        <f t="shared" si="681"/>
        <v>2026</v>
      </c>
      <c r="AD5623" s="2" t="str">
        <f>IFERROR(VLOOKUP(A5623,'Aux Área'!$A$4:$B$123,2,0),"-")</f>
        <v>INSPEÇÃO</v>
      </c>
    </row>
    <row r="5624" spans="1:30" x14ac:dyDescent="0.3">
      <c r="A5624" t="s">
        <v>2282</v>
      </c>
      <c r="B5624" t="s">
        <v>4679</v>
      </c>
      <c r="C5624" t="s">
        <v>8899</v>
      </c>
      <c r="D5624" t="s">
        <v>3208</v>
      </c>
      <c r="E5624" t="s">
        <v>3209</v>
      </c>
      <c r="F5624" t="s">
        <v>2285</v>
      </c>
      <c r="G5624" t="s">
        <v>1135</v>
      </c>
      <c r="H5624" t="s">
        <v>2275</v>
      </c>
      <c r="I5624" t="s">
        <v>1497</v>
      </c>
      <c r="J5624" t="s">
        <v>1681</v>
      </c>
      <c r="K5624" t="s">
        <v>1682</v>
      </c>
      <c r="L5624" t="s">
        <v>141</v>
      </c>
      <c r="M5624" t="s">
        <v>38</v>
      </c>
      <c r="N5624" t="s">
        <v>39</v>
      </c>
      <c r="O5624" s="10">
        <v>360</v>
      </c>
      <c r="P5624" s="24">
        <v>9.2799999999999994</v>
      </c>
      <c r="Q5624" t="s">
        <v>40</v>
      </c>
      <c r="R5624" s="2">
        <v>79930</v>
      </c>
      <c r="S5624" s="9">
        <v>38.799999999999997</v>
      </c>
      <c r="T5624" s="26">
        <v>4.6390000000000002</v>
      </c>
      <c r="U5624" s="8">
        <v>180.01</v>
      </c>
      <c r="V5624" t="s">
        <v>41</v>
      </c>
      <c r="W5624" t="s">
        <v>2276</v>
      </c>
      <c r="X5624" t="s">
        <v>42</v>
      </c>
      <c r="Y5624" t="s">
        <v>2277</v>
      </c>
      <c r="AA5624" s="1">
        <f t="shared" si="679"/>
        <v>46053</v>
      </c>
      <c r="AB5624" s="2">
        <f t="shared" si="680"/>
        <v>1</v>
      </c>
      <c r="AC5624" s="2">
        <f t="shared" si="681"/>
        <v>2026</v>
      </c>
      <c r="AD5624" s="2" t="str">
        <f>IFERROR(VLOOKUP(A5624,'Aux Área'!$A$4:$B$123,2,0),"-")</f>
        <v>INSPEÇÃO</v>
      </c>
    </row>
    <row r="5625" spans="1:30" x14ac:dyDescent="0.3">
      <c r="A5625" t="s">
        <v>2643</v>
      </c>
      <c r="B5625" t="s">
        <v>2307</v>
      </c>
      <c r="C5625" t="s">
        <v>8900</v>
      </c>
      <c r="D5625" t="s">
        <v>7196</v>
      </c>
      <c r="E5625" t="s">
        <v>7197</v>
      </c>
      <c r="F5625" t="s">
        <v>2646</v>
      </c>
      <c r="G5625" t="s">
        <v>1300</v>
      </c>
      <c r="H5625" t="s">
        <v>1301</v>
      </c>
      <c r="I5625" t="s">
        <v>37</v>
      </c>
      <c r="J5625" t="s">
        <v>122</v>
      </c>
      <c r="K5625" t="s">
        <v>123</v>
      </c>
      <c r="L5625" t="s">
        <v>124</v>
      </c>
      <c r="M5625" t="s">
        <v>38</v>
      </c>
      <c r="N5625" t="s">
        <v>39</v>
      </c>
      <c r="O5625" s="23">
        <v>477</v>
      </c>
      <c r="P5625" s="9">
        <v>11.22</v>
      </c>
      <c r="Q5625" t="s">
        <v>40</v>
      </c>
      <c r="R5625">
        <v>90037</v>
      </c>
      <c r="S5625" s="9">
        <v>42.51</v>
      </c>
      <c r="T5625" s="26">
        <v>4.9800000000000004</v>
      </c>
      <c r="U5625" s="8">
        <v>211.69</v>
      </c>
      <c r="V5625" t="s">
        <v>112</v>
      </c>
      <c r="W5625" t="s">
        <v>2276</v>
      </c>
      <c r="X5625" t="s">
        <v>42</v>
      </c>
      <c r="Y5625" t="s">
        <v>2277</v>
      </c>
      <c r="AA5625" s="1">
        <f t="shared" si="679"/>
        <v>46053</v>
      </c>
      <c r="AB5625" s="2">
        <f t="shared" si="680"/>
        <v>1</v>
      </c>
      <c r="AC5625" s="2">
        <f t="shared" si="681"/>
        <v>2026</v>
      </c>
      <c r="AD5625" s="2" t="str">
        <f>IFERROR(VLOOKUP(A5625,'Aux Área'!$A$4:$B$123,2,0),"-")</f>
        <v>INSPEÇÃO</v>
      </c>
    </row>
    <row r="5626" spans="1:30" x14ac:dyDescent="0.3">
      <c r="A5626" t="s">
        <v>2306</v>
      </c>
      <c r="B5626" t="s">
        <v>4613</v>
      </c>
      <c r="C5626" t="s">
        <v>8901</v>
      </c>
      <c r="D5626" t="s">
        <v>7488</v>
      </c>
      <c r="E5626" t="s">
        <v>7489</v>
      </c>
      <c r="F5626" t="s">
        <v>2309</v>
      </c>
      <c r="G5626" t="s">
        <v>1135</v>
      </c>
      <c r="H5626" t="s">
        <v>2275</v>
      </c>
      <c r="I5626" t="s">
        <v>1497</v>
      </c>
      <c r="J5626" t="s">
        <v>89</v>
      </c>
      <c r="K5626" t="s">
        <v>90</v>
      </c>
      <c r="L5626" t="s">
        <v>91</v>
      </c>
      <c r="M5626" t="s">
        <v>38</v>
      </c>
      <c r="N5626" t="s">
        <v>39</v>
      </c>
      <c r="O5626" s="23">
        <v>470</v>
      </c>
      <c r="P5626" s="9">
        <v>12.37</v>
      </c>
      <c r="Q5626" t="s">
        <v>40</v>
      </c>
      <c r="R5626">
        <v>88066</v>
      </c>
      <c r="S5626" s="9">
        <v>38</v>
      </c>
      <c r="T5626" s="26">
        <v>4.8899999999999997</v>
      </c>
      <c r="U5626" s="8">
        <v>185.82</v>
      </c>
      <c r="V5626" t="s">
        <v>8902</v>
      </c>
      <c r="W5626" t="s">
        <v>2276</v>
      </c>
      <c r="X5626" t="s">
        <v>42</v>
      </c>
      <c r="Y5626" t="s">
        <v>2277</v>
      </c>
      <c r="AA5626" s="1">
        <f t="shared" si="679"/>
        <v>46053</v>
      </c>
      <c r="AB5626" s="2">
        <f t="shared" si="680"/>
        <v>1</v>
      </c>
      <c r="AC5626" s="2">
        <f t="shared" si="681"/>
        <v>2026</v>
      </c>
      <c r="AD5626" s="2" t="str">
        <f>IFERROR(VLOOKUP(A5626,'Aux Área'!$A$4:$B$123,2,0),"-")</f>
        <v>INSPEÇÃO</v>
      </c>
    </row>
    <row r="5627" spans="1:30" x14ac:dyDescent="0.3">
      <c r="A5627" t="s">
        <v>5620</v>
      </c>
      <c r="B5627" t="s">
        <v>2315</v>
      </c>
      <c r="C5627" t="s">
        <v>8903</v>
      </c>
      <c r="D5627" t="s">
        <v>5160</v>
      </c>
      <c r="E5627" t="s">
        <v>5161</v>
      </c>
      <c r="F5627" t="s">
        <v>6208</v>
      </c>
      <c r="G5627" t="s">
        <v>1135</v>
      </c>
      <c r="H5627" t="s">
        <v>5545</v>
      </c>
      <c r="I5627" t="s">
        <v>839</v>
      </c>
      <c r="J5627" t="s">
        <v>275</v>
      </c>
      <c r="K5627" t="s">
        <v>276</v>
      </c>
      <c r="L5627" t="s">
        <v>124</v>
      </c>
      <c r="M5627" t="s">
        <v>38</v>
      </c>
      <c r="N5627" t="s">
        <v>39</v>
      </c>
      <c r="O5627" s="23">
        <v>461</v>
      </c>
      <c r="P5627" s="9">
        <v>10.16</v>
      </c>
      <c r="Q5627" t="s">
        <v>40</v>
      </c>
      <c r="R5627">
        <v>18832</v>
      </c>
      <c r="S5627" s="9">
        <v>45.36</v>
      </c>
      <c r="T5627" s="26">
        <v>4.79</v>
      </c>
      <c r="U5627" s="8">
        <v>217.27</v>
      </c>
      <c r="V5627" t="s">
        <v>8904</v>
      </c>
      <c r="W5627" t="s">
        <v>2276</v>
      </c>
      <c r="X5627" t="s">
        <v>42</v>
      </c>
      <c r="Y5627" t="s">
        <v>2277</v>
      </c>
      <c r="AA5627" s="1">
        <f t="shared" si="679"/>
        <v>46053</v>
      </c>
      <c r="AB5627" s="2">
        <f t="shared" si="680"/>
        <v>1</v>
      </c>
      <c r="AC5627" s="2">
        <f t="shared" si="681"/>
        <v>2026</v>
      </c>
      <c r="AD5627" s="2" t="str">
        <f>IFERROR(VLOOKUP(A5627,'Aux Área'!$A$4:$B$123,2,0),"-")</f>
        <v>INSPEÇÃO</v>
      </c>
    </row>
    <row r="5628" spans="1:30" x14ac:dyDescent="0.3">
      <c r="A5628" t="s">
        <v>2278</v>
      </c>
      <c r="B5628" t="s">
        <v>4664</v>
      </c>
      <c r="C5628" t="s">
        <v>8905</v>
      </c>
      <c r="D5628" t="s">
        <v>3310</v>
      </c>
      <c r="E5628" t="s">
        <v>3311</v>
      </c>
      <c r="F5628" t="s">
        <v>2281</v>
      </c>
      <c r="G5628" t="s">
        <v>1135</v>
      </c>
      <c r="H5628" t="s">
        <v>2275</v>
      </c>
      <c r="I5628" t="s">
        <v>1497</v>
      </c>
      <c r="J5628" t="s">
        <v>169</v>
      </c>
      <c r="K5628" t="s">
        <v>170</v>
      </c>
      <c r="L5628" t="s">
        <v>124</v>
      </c>
      <c r="M5628" t="s">
        <v>38</v>
      </c>
      <c r="N5628" t="s">
        <v>39</v>
      </c>
      <c r="O5628" s="23">
        <v>280</v>
      </c>
      <c r="P5628" s="9">
        <v>9.1999999999999993</v>
      </c>
      <c r="Q5628" t="s">
        <v>40</v>
      </c>
      <c r="R5628">
        <v>95867</v>
      </c>
      <c r="S5628" s="9">
        <v>30.45</v>
      </c>
      <c r="T5628" s="26">
        <v>4.8899999999999997</v>
      </c>
      <c r="U5628" s="8">
        <v>148.9</v>
      </c>
      <c r="V5628" t="s">
        <v>41</v>
      </c>
      <c r="W5628" t="s">
        <v>2276</v>
      </c>
      <c r="X5628" t="s">
        <v>42</v>
      </c>
      <c r="Y5628" t="s">
        <v>2277</v>
      </c>
      <c r="AA5628" s="1">
        <f t="shared" si="679"/>
        <v>46053</v>
      </c>
      <c r="AB5628" s="2">
        <f t="shared" si="680"/>
        <v>1</v>
      </c>
      <c r="AC5628" s="2">
        <f t="shared" si="681"/>
        <v>2026</v>
      </c>
      <c r="AD5628" s="2" t="str">
        <f>IFERROR(VLOOKUP(A5628,'Aux Área'!$A$4:$B$123,2,0),"-")</f>
        <v>INSPEÇÃO</v>
      </c>
    </row>
    <row r="5629" spans="1:30" x14ac:dyDescent="0.3">
      <c r="A5629" t="s">
        <v>2260</v>
      </c>
      <c r="B5629" t="s">
        <v>113</v>
      </c>
      <c r="C5629" t="s">
        <v>8906</v>
      </c>
      <c r="D5629" t="s">
        <v>3005</v>
      </c>
      <c r="E5629" t="s">
        <v>3006</v>
      </c>
      <c r="F5629" t="s">
        <v>2262</v>
      </c>
      <c r="G5629" t="s">
        <v>35</v>
      </c>
      <c r="H5629" t="s">
        <v>2263</v>
      </c>
      <c r="I5629" t="s">
        <v>2186</v>
      </c>
      <c r="J5629" t="s">
        <v>1681</v>
      </c>
      <c r="K5629" t="s">
        <v>1682</v>
      </c>
      <c r="L5629" t="s">
        <v>141</v>
      </c>
      <c r="M5629" t="s">
        <v>38</v>
      </c>
      <c r="N5629" t="s">
        <v>668</v>
      </c>
      <c r="O5629" s="23">
        <v>779</v>
      </c>
      <c r="P5629" s="9">
        <v>15.19</v>
      </c>
      <c r="Q5629" t="s">
        <v>40</v>
      </c>
      <c r="R5629">
        <v>78227</v>
      </c>
      <c r="S5629" s="9">
        <v>51.29</v>
      </c>
      <c r="T5629" s="26">
        <v>6.49</v>
      </c>
      <c r="U5629" s="8">
        <v>332.89</v>
      </c>
      <c r="V5629" t="s">
        <v>41</v>
      </c>
      <c r="W5629" t="s">
        <v>2007</v>
      </c>
      <c r="X5629" t="s">
        <v>42</v>
      </c>
      <c r="Y5629" t="s">
        <v>1740</v>
      </c>
      <c r="AA5629" s="1">
        <f t="shared" si="679"/>
        <v>46053</v>
      </c>
      <c r="AB5629" s="2">
        <f t="shared" si="680"/>
        <v>1</v>
      </c>
      <c r="AC5629" s="2">
        <f t="shared" si="681"/>
        <v>2026</v>
      </c>
      <c r="AD5629" s="2" t="str">
        <f>IFERROR(VLOOKUP(A5629,'Aux Área'!$A$4:$B$123,2,0),"-")</f>
        <v>INSPEÇÃO</v>
      </c>
    </row>
    <row r="5630" spans="1:30" x14ac:dyDescent="0.3">
      <c r="A5630" t="s">
        <v>5543</v>
      </c>
      <c r="B5630" t="s">
        <v>3093</v>
      </c>
      <c r="C5630" t="s">
        <v>8907</v>
      </c>
      <c r="D5630" t="s">
        <v>391</v>
      </c>
      <c r="E5630" t="s">
        <v>392</v>
      </c>
      <c r="F5630" t="s">
        <v>6207</v>
      </c>
      <c r="G5630" t="s">
        <v>1135</v>
      </c>
      <c r="H5630" t="s">
        <v>5545</v>
      </c>
      <c r="I5630" t="s">
        <v>839</v>
      </c>
      <c r="J5630" t="s">
        <v>122</v>
      </c>
      <c r="K5630" t="s">
        <v>123</v>
      </c>
      <c r="L5630" t="s">
        <v>124</v>
      </c>
      <c r="M5630" t="s">
        <v>38</v>
      </c>
      <c r="N5630" t="s">
        <v>39</v>
      </c>
      <c r="O5630" s="23">
        <v>265</v>
      </c>
      <c r="P5630" s="9">
        <v>7.47</v>
      </c>
      <c r="Q5630" t="s">
        <v>40</v>
      </c>
      <c r="R5630">
        <v>11400</v>
      </c>
      <c r="S5630" s="9">
        <v>35.46</v>
      </c>
      <c r="T5630" s="26">
        <v>4.9800000000000004</v>
      </c>
      <c r="U5630" s="8">
        <v>176.59</v>
      </c>
      <c r="V5630" t="s">
        <v>246</v>
      </c>
      <c r="W5630" t="s">
        <v>2276</v>
      </c>
      <c r="X5630" t="s">
        <v>42</v>
      </c>
      <c r="Y5630" t="s">
        <v>2277</v>
      </c>
      <c r="AA5630" s="1">
        <f t="shared" si="679"/>
        <v>46053</v>
      </c>
      <c r="AB5630" s="2">
        <f t="shared" si="680"/>
        <v>1</v>
      </c>
      <c r="AC5630" s="2">
        <f t="shared" si="681"/>
        <v>2026</v>
      </c>
      <c r="AD5630" s="2" t="str">
        <f>IFERROR(VLOOKUP(A5630,'Aux Área'!$A$4:$B$123,2,0),"-")</f>
        <v>INSPEÇÃO</v>
      </c>
    </row>
    <row r="5631" spans="1:30" x14ac:dyDescent="0.3">
      <c r="A5631" t="s">
        <v>52</v>
      </c>
      <c r="B5631" t="s">
        <v>1449</v>
      </c>
      <c r="C5631" t="s">
        <v>8908</v>
      </c>
      <c r="D5631" t="s">
        <v>3246</v>
      </c>
      <c r="E5631" t="s">
        <v>3247</v>
      </c>
      <c r="F5631" t="s">
        <v>53</v>
      </c>
      <c r="G5631" t="s">
        <v>35</v>
      </c>
      <c r="H5631" t="s">
        <v>36</v>
      </c>
      <c r="I5631" t="s">
        <v>37</v>
      </c>
      <c r="J5631" t="s">
        <v>252</v>
      </c>
      <c r="K5631" t="s">
        <v>253</v>
      </c>
      <c r="L5631" t="s">
        <v>124</v>
      </c>
      <c r="M5631" t="s">
        <v>38</v>
      </c>
      <c r="N5631" t="s">
        <v>39</v>
      </c>
      <c r="O5631" s="23">
        <v>398</v>
      </c>
      <c r="P5631" s="9">
        <v>10.44</v>
      </c>
      <c r="Q5631" t="s">
        <v>40</v>
      </c>
      <c r="R5631">
        <v>53188</v>
      </c>
      <c r="S5631" s="9">
        <v>38.14</v>
      </c>
      <c r="T5631" s="26">
        <v>4.79</v>
      </c>
      <c r="U5631" s="8">
        <v>182.69</v>
      </c>
      <c r="V5631" t="s">
        <v>8909</v>
      </c>
      <c r="W5631" t="s">
        <v>2007</v>
      </c>
      <c r="X5631" t="s">
        <v>42</v>
      </c>
      <c r="Y5631" t="s">
        <v>1740</v>
      </c>
      <c r="AA5631" s="1">
        <f t="shared" si="679"/>
        <v>46053</v>
      </c>
      <c r="AB5631" s="2">
        <f t="shared" si="680"/>
        <v>1</v>
      </c>
      <c r="AC5631" s="2">
        <f t="shared" si="681"/>
        <v>2026</v>
      </c>
      <c r="AD5631" s="2" t="str">
        <f>IFERROR(VLOOKUP(A5631,'Aux Área'!$A$4:$B$123,2,0),"-")</f>
        <v>OPERAÇÃO</v>
      </c>
    </row>
    <row r="5632" spans="1:30" x14ac:dyDescent="0.3">
      <c r="A5632" t="s">
        <v>1979</v>
      </c>
      <c r="C5632" t="s">
        <v>15813</v>
      </c>
      <c r="F5632" t="s">
        <v>1982</v>
      </c>
      <c r="K5632" t="s">
        <v>166</v>
      </c>
      <c r="N5632" t="s">
        <v>15690</v>
      </c>
      <c r="O5632" t="s">
        <v>15244</v>
      </c>
      <c r="P5632" s="9" t="s">
        <v>15244</v>
      </c>
      <c r="Q5632" t="s">
        <v>40</v>
      </c>
      <c r="R5632" t="s">
        <v>15244</v>
      </c>
      <c r="S5632">
        <v>40</v>
      </c>
      <c r="U5632" s="8">
        <v>252</v>
      </c>
      <c r="AA5632" s="1">
        <f>IFERROR(DATEVALUE(C5632),"-")</f>
        <v>46053</v>
      </c>
      <c r="AB5632" s="2">
        <f>IFERROR(MONTH(AA5632),"-")</f>
        <v>1</v>
      </c>
      <c r="AC5632" s="2">
        <f>IFERROR(YEAR(AA5632),"-")</f>
        <v>2026</v>
      </c>
      <c r="AD5632" s="2" t="str">
        <f>IFERROR(VLOOKUP(A5632,'Aux Área'!$A$4:$B$123,2,0),"-")</f>
        <v>PESADOS</v>
      </c>
    </row>
    <row r="5633" spans="1:30" x14ac:dyDescent="0.3">
      <c r="A5633" t="s">
        <v>2181</v>
      </c>
      <c r="B5633" t="s">
        <v>4595</v>
      </c>
      <c r="C5633" t="s">
        <v>8910</v>
      </c>
      <c r="D5633" t="s">
        <v>3107</v>
      </c>
      <c r="E5633" t="s">
        <v>3108</v>
      </c>
      <c r="F5633" t="s">
        <v>2184</v>
      </c>
      <c r="G5633" t="s">
        <v>1135</v>
      </c>
      <c r="H5633" t="s">
        <v>2185</v>
      </c>
      <c r="I5633" t="s">
        <v>2186</v>
      </c>
      <c r="J5633" t="s">
        <v>237</v>
      </c>
      <c r="K5633" t="s">
        <v>238</v>
      </c>
      <c r="L5633" t="s">
        <v>110</v>
      </c>
      <c r="M5633" t="s">
        <v>38</v>
      </c>
      <c r="N5633" t="s">
        <v>668</v>
      </c>
      <c r="O5633" s="23">
        <v>1029</v>
      </c>
      <c r="P5633" s="9">
        <v>14.1</v>
      </c>
      <c r="Q5633" t="s">
        <v>40</v>
      </c>
      <c r="R5633">
        <v>99600</v>
      </c>
      <c r="S5633" s="9">
        <v>73</v>
      </c>
      <c r="T5633" s="26">
        <v>6.04</v>
      </c>
      <c r="U5633" s="8">
        <v>440.92</v>
      </c>
      <c r="V5633" t="s">
        <v>41</v>
      </c>
      <c r="W5633" t="s">
        <v>2007</v>
      </c>
      <c r="X5633" t="s">
        <v>42</v>
      </c>
      <c r="Y5633" t="s">
        <v>2188</v>
      </c>
      <c r="AA5633" s="1">
        <f t="shared" ref="AA5633:AA5642" si="682">DATEVALUE(C5633)</f>
        <v>46053</v>
      </c>
      <c r="AB5633" s="2">
        <f t="shared" ref="AB5633:AB5642" si="683">MONTH(AA5633)</f>
        <v>1</v>
      </c>
      <c r="AC5633" s="2">
        <f t="shared" ref="AC5633:AC5642" si="684">YEAR(AA5633)</f>
        <v>2026</v>
      </c>
      <c r="AD5633" s="2" t="str">
        <f>IFERROR(VLOOKUP(A5633,'Aux Área'!$A$4:$B$123,2,0),"-")</f>
        <v>INSPEÇÃO</v>
      </c>
    </row>
    <row r="5634" spans="1:30" x14ac:dyDescent="0.3">
      <c r="A5634" t="s">
        <v>2632</v>
      </c>
      <c r="B5634" t="s">
        <v>2633</v>
      </c>
      <c r="C5634" t="s">
        <v>8911</v>
      </c>
      <c r="D5634" t="s">
        <v>8713</v>
      </c>
      <c r="E5634" t="s">
        <v>8714</v>
      </c>
      <c r="F5634" t="s">
        <v>3712</v>
      </c>
      <c r="G5634" t="s">
        <v>1300</v>
      </c>
      <c r="H5634" t="s">
        <v>2635</v>
      </c>
      <c r="I5634" t="s">
        <v>37</v>
      </c>
      <c r="J5634" t="s">
        <v>89</v>
      </c>
      <c r="K5634" t="s">
        <v>90</v>
      </c>
      <c r="L5634" t="s">
        <v>91</v>
      </c>
      <c r="M5634" t="s">
        <v>38</v>
      </c>
      <c r="N5634" t="s">
        <v>39</v>
      </c>
      <c r="O5634" s="23">
        <v>328</v>
      </c>
      <c r="P5634" s="9">
        <v>8.09</v>
      </c>
      <c r="Q5634" t="s">
        <v>40</v>
      </c>
      <c r="R5634">
        <v>3758</v>
      </c>
      <c r="S5634" s="9">
        <v>40.520000000000003</v>
      </c>
      <c r="T5634" s="26">
        <v>4.8899999999999997</v>
      </c>
      <c r="U5634" s="8">
        <v>198.14</v>
      </c>
      <c r="V5634" t="s">
        <v>8912</v>
      </c>
      <c r="W5634" t="s">
        <v>2007</v>
      </c>
      <c r="X5634" t="s">
        <v>42</v>
      </c>
      <c r="Y5634" t="s">
        <v>1740</v>
      </c>
      <c r="AA5634" s="1">
        <f t="shared" si="682"/>
        <v>46053</v>
      </c>
      <c r="AB5634" s="2">
        <f t="shared" si="683"/>
        <v>1</v>
      </c>
      <c r="AC5634" s="2">
        <f t="shared" si="684"/>
        <v>2026</v>
      </c>
      <c r="AD5634" s="2" t="str">
        <f>IFERROR(VLOOKUP(A5634,'Aux Área'!$A$4:$B$123,2,0),"-")</f>
        <v>TI</v>
      </c>
    </row>
    <row r="5635" spans="1:30" x14ac:dyDescent="0.3">
      <c r="A5635" t="s">
        <v>2650</v>
      </c>
      <c r="B5635" t="s">
        <v>2651</v>
      </c>
      <c r="C5635" t="s">
        <v>8913</v>
      </c>
      <c r="D5635" t="s">
        <v>2944</v>
      </c>
      <c r="E5635" t="s">
        <v>2945</v>
      </c>
      <c r="F5635" t="s">
        <v>3615</v>
      </c>
      <c r="G5635" t="s">
        <v>1300</v>
      </c>
      <c r="H5635" t="s">
        <v>2635</v>
      </c>
      <c r="I5635" t="s">
        <v>37</v>
      </c>
      <c r="J5635" t="s">
        <v>1072</v>
      </c>
      <c r="K5635" t="s">
        <v>1073</v>
      </c>
      <c r="L5635" t="s">
        <v>84</v>
      </c>
      <c r="M5635" t="s">
        <v>38</v>
      </c>
      <c r="N5635" t="s">
        <v>39</v>
      </c>
      <c r="O5635" s="23">
        <v>332</v>
      </c>
      <c r="P5635" s="9">
        <v>6.82</v>
      </c>
      <c r="Q5635" t="s">
        <v>40</v>
      </c>
      <c r="R5635">
        <v>14354</v>
      </c>
      <c r="S5635" s="9">
        <v>48.71</v>
      </c>
      <c r="T5635" s="26">
        <v>5.22</v>
      </c>
      <c r="U5635" s="8">
        <v>254.27</v>
      </c>
      <c r="V5635" t="s">
        <v>41</v>
      </c>
      <c r="W5635" t="s">
        <v>2276</v>
      </c>
      <c r="X5635" t="s">
        <v>42</v>
      </c>
      <c r="Y5635" t="s">
        <v>1740</v>
      </c>
      <c r="AA5635" s="1">
        <f t="shared" si="682"/>
        <v>46053</v>
      </c>
      <c r="AB5635" s="2">
        <f t="shared" si="683"/>
        <v>1</v>
      </c>
      <c r="AC5635" s="2">
        <f t="shared" si="684"/>
        <v>2026</v>
      </c>
      <c r="AD5635" s="2" t="str">
        <f>IFERROR(VLOOKUP(A5635,'Aux Área'!$A$4:$B$123,2,0),"-")</f>
        <v>TI</v>
      </c>
    </row>
    <row r="5636" spans="1:30" x14ac:dyDescent="0.3">
      <c r="A5636" t="s">
        <v>66</v>
      </c>
      <c r="B5636" t="s">
        <v>464</v>
      </c>
      <c r="C5636" t="s">
        <v>8914</v>
      </c>
      <c r="D5636" t="s">
        <v>151</v>
      </c>
      <c r="E5636" t="s">
        <v>152</v>
      </c>
      <c r="F5636" t="s">
        <v>67</v>
      </c>
      <c r="G5636" t="s">
        <v>35</v>
      </c>
      <c r="H5636" t="s">
        <v>36</v>
      </c>
      <c r="I5636" t="s">
        <v>37</v>
      </c>
      <c r="J5636" t="s">
        <v>202</v>
      </c>
      <c r="K5636" t="s">
        <v>203</v>
      </c>
      <c r="L5636" t="s">
        <v>124</v>
      </c>
      <c r="M5636" t="s">
        <v>38</v>
      </c>
      <c r="N5636" t="s">
        <v>39</v>
      </c>
      <c r="O5636" s="23">
        <v>457</v>
      </c>
      <c r="P5636" s="9">
        <v>11.17</v>
      </c>
      <c r="Q5636" t="s">
        <v>40</v>
      </c>
      <c r="R5636">
        <v>18855</v>
      </c>
      <c r="S5636" s="9">
        <v>40.9</v>
      </c>
      <c r="T5636" s="26">
        <v>4.59</v>
      </c>
      <c r="U5636" s="8">
        <v>187.75</v>
      </c>
      <c r="V5636" t="s">
        <v>112</v>
      </c>
      <c r="W5636" t="s">
        <v>2007</v>
      </c>
      <c r="X5636" t="s">
        <v>42</v>
      </c>
      <c r="Y5636" t="s">
        <v>1740</v>
      </c>
      <c r="AA5636" s="1">
        <f t="shared" si="682"/>
        <v>46053</v>
      </c>
      <c r="AB5636" s="2">
        <f t="shared" si="683"/>
        <v>1</v>
      </c>
      <c r="AC5636" s="2">
        <f t="shared" si="684"/>
        <v>2026</v>
      </c>
      <c r="AD5636" s="2" t="str">
        <f>IFERROR(VLOOKUP(A5636,'Aux Área'!$A$4:$B$123,2,0),"-")</f>
        <v>OPERAÇÃO</v>
      </c>
    </row>
    <row r="5637" spans="1:30" x14ac:dyDescent="0.3">
      <c r="A5637" t="s">
        <v>2286</v>
      </c>
      <c r="B5637" t="s">
        <v>2287</v>
      </c>
      <c r="C5637" t="s">
        <v>8915</v>
      </c>
      <c r="D5637" t="s">
        <v>4898</v>
      </c>
      <c r="E5637" t="s">
        <v>4899</v>
      </c>
      <c r="F5637" t="s">
        <v>2289</v>
      </c>
      <c r="G5637" t="s">
        <v>1495</v>
      </c>
      <c r="H5637" t="s">
        <v>2020</v>
      </c>
      <c r="I5637" t="s">
        <v>2021</v>
      </c>
      <c r="J5637" t="s">
        <v>1665</v>
      </c>
      <c r="K5637" t="s">
        <v>1666</v>
      </c>
      <c r="L5637" t="s">
        <v>301</v>
      </c>
      <c r="M5637" t="s">
        <v>38</v>
      </c>
      <c r="N5637" t="s">
        <v>668</v>
      </c>
      <c r="O5637" s="23">
        <v>1685</v>
      </c>
      <c r="P5637" s="9">
        <v>2.91</v>
      </c>
      <c r="Q5637" t="s">
        <v>40</v>
      </c>
      <c r="R5637">
        <v>16031</v>
      </c>
      <c r="S5637" s="9">
        <v>579.37</v>
      </c>
      <c r="T5637" s="26">
        <v>7.55</v>
      </c>
      <c r="U5637" s="8">
        <v>4374.24</v>
      </c>
      <c r="V5637" t="s">
        <v>8916</v>
      </c>
      <c r="W5637" t="s">
        <v>1985</v>
      </c>
      <c r="X5637" t="s">
        <v>42</v>
      </c>
      <c r="Y5637" t="s">
        <v>1986</v>
      </c>
      <c r="AA5637" s="1">
        <f t="shared" si="682"/>
        <v>46053</v>
      </c>
      <c r="AB5637" s="2">
        <f t="shared" si="683"/>
        <v>1</v>
      </c>
      <c r="AC5637" s="2">
        <f t="shared" si="684"/>
        <v>2026</v>
      </c>
      <c r="AD5637" s="2" t="str">
        <f>IFERROR(VLOOKUP(A5637,'Aux Área'!$A$4:$B$123,2,0),"-")</f>
        <v>PESADOS</v>
      </c>
    </row>
    <row r="5638" spans="1:30" x14ac:dyDescent="0.3">
      <c r="A5638" t="s">
        <v>1295</v>
      </c>
      <c r="B5638" t="s">
        <v>1753</v>
      </c>
      <c r="C5638" t="s">
        <v>8917</v>
      </c>
      <c r="D5638" t="s">
        <v>1297</v>
      </c>
      <c r="E5638" t="s">
        <v>2221</v>
      </c>
      <c r="F5638" t="s">
        <v>1299</v>
      </c>
      <c r="G5638" t="s">
        <v>1135</v>
      </c>
      <c r="H5638" t="s">
        <v>1301</v>
      </c>
      <c r="I5638" t="s">
        <v>839</v>
      </c>
      <c r="J5638" t="s">
        <v>8918</v>
      </c>
      <c r="K5638" t="s">
        <v>8919</v>
      </c>
      <c r="L5638" t="s">
        <v>8920</v>
      </c>
      <c r="M5638" t="s">
        <v>8860</v>
      </c>
      <c r="N5638" t="s">
        <v>39</v>
      </c>
      <c r="O5638" s="23">
        <v>0</v>
      </c>
      <c r="P5638" s="23">
        <v>0</v>
      </c>
      <c r="Q5638" t="s">
        <v>40</v>
      </c>
      <c r="R5638" t="s">
        <v>15244</v>
      </c>
      <c r="S5638" s="9">
        <v>47.5</v>
      </c>
      <c r="T5638" s="26">
        <v>4.49</v>
      </c>
      <c r="U5638" s="8">
        <v>213.28</v>
      </c>
      <c r="V5638" t="s">
        <v>41</v>
      </c>
      <c r="W5638" t="s">
        <v>2007</v>
      </c>
      <c r="X5638" t="s">
        <v>42</v>
      </c>
      <c r="Y5638" t="s">
        <v>1740</v>
      </c>
      <c r="AA5638" s="1">
        <f t="shared" si="682"/>
        <v>46053</v>
      </c>
      <c r="AB5638" s="2">
        <f t="shared" si="683"/>
        <v>1</v>
      </c>
      <c r="AC5638" s="2">
        <f t="shared" si="684"/>
        <v>2026</v>
      </c>
      <c r="AD5638" s="2" t="str">
        <f>IFERROR(VLOOKUP(A5638,'Aux Área'!$A$4:$B$123,2,0),"-")</f>
        <v>LUCCA JR - OP</v>
      </c>
    </row>
    <row r="5639" spans="1:30" x14ac:dyDescent="0.3">
      <c r="A5639" t="s">
        <v>3092</v>
      </c>
      <c r="B5639" t="s">
        <v>4774</v>
      </c>
      <c r="C5639" t="s">
        <v>8921</v>
      </c>
      <c r="D5639" t="s">
        <v>3410</v>
      </c>
      <c r="E5639" t="s">
        <v>3411</v>
      </c>
      <c r="F5639" t="s">
        <v>3594</v>
      </c>
      <c r="G5639" t="s">
        <v>1135</v>
      </c>
      <c r="H5639" t="s">
        <v>2275</v>
      </c>
      <c r="I5639" t="s">
        <v>1497</v>
      </c>
      <c r="J5639" t="s">
        <v>231</v>
      </c>
      <c r="K5639" t="s">
        <v>232</v>
      </c>
      <c r="L5639" t="s">
        <v>217</v>
      </c>
      <c r="M5639" t="s">
        <v>38</v>
      </c>
      <c r="N5639" t="s">
        <v>39</v>
      </c>
      <c r="O5639" s="23">
        <v>595</v>
      </c>
      <c r="P5639" s="9">
        <v>10.95</v>
      </c>
      <c r="Q5639" t="s">
        <v>40</v>
      </c>
      <c r="R5639">
        <v>76760</v>
      </c>
      <c r="S5639" s="9">
        <v>54.32</v>
      </c>
      <c r="T5639" s="26">
        <v>4.8600000000000003</v>
      </c>
      <c r="U5639" s="8">
        <v>264</v>
      </c>
      <c r="V5639" t="s">
        <v>8922</v>
      </c>
      <c r="W5639" t="s">
        <v>2276</v>
      </c>
      <c r="X5639" t="s">
        <v>42</v>
      </c>
      <c r="Y5639" t="s">
        <v>2277</v>
      </c>
      <c r="AA5639" s="1">
        <f t="shared" si="682"/>
        <v>46053</v>
      </c>
      <c r="AB5639" s="2">
        <f t="shared" si="683"/>
        <v>1</v>
      </c>
      <c r="AC5639" s="2">
        <f t="shared" si="684"/>
        <v>2026</v>
      </c>
      <c r="AD5639" s="2" t="str">
        <f>IFERROR(VLOOKUP(A5639,'Aux Área'!$A$4:$B$123,2,0),"-")</f>
        <v>INSPEÇÃO</v>
      </c>
    </row>
    <row r="5640" spans="1:30" x14ac:dyDescent="0.3">
      <c r="A5640" t="s">
        <v>74</v>
      </c>
      <c r="B5640" t="s">
        <v>255</v>
      </c>
      <c r="C5640" t="s">
        <v>8923</v>
      </c>
      <c r="D5640" t="s">
        <v>115</v>
      </c>
      <c r="E5640" t="s">
        <v>116</v>
      </c>
      <c r="F5640" t="s">
        <v>75</v>
      </c>
      <c r="G5640" t="s">
        <v>35</v>
      </c>
      <c r="H5640" t="s">
        <v>36</v>
      </c>
      <c r="I5640" t="s">
        <v>37</v>
      </c>
      <c r="J5640" t="s">
        <v>231</v>
      </c>
      <c r="K5640" t="s">
        <v>232</v>
      </c>
      <c r="L5640" t="s">
        <v>217</v>
      </c>
      <c r="M5640" t="s">
        <v>38</v>
      </c>
      <c r="N5640" t="s">
        <v>39</v>
      </c>
      <c r="O5640" s="23">
        <v>329</v>
      </c>
      <c r="P5640" s="9">
        <v>9.49</v>
      </c>
      <c r="Q5640" t="s">
        <v>40</v>
      </c>
      <c r="R5640">
        <v>14994</v>
      </c>
      <c r="S5640" s="9">
        <v>34.68</v>
      </c>
      <c r="T5640" s="26">
        <v>4.8600000000000003</v>
      </c>
      <c r="U5640" s="8">
        <v>168.55</v>
      </c>
      <c r="V5640" t="s">
        <v>8924</v>
      </c>
      <c r="W5640" t="s">
        <v>2007</v>
      </c>
      <c r="X5640" t="s">
        <v>42</v>
      </c>
      <c r="Y5640" t="s">
        <v>1740</v>
      </c>
      <c r="AA5640" s="1">
        <f t="shared" si="682"/>
        <v>46053</v>
      </c>
      <c r="AB5640" s="2">
        <f t="shared" si="683"/>
        <v>1</v>
      </c>
      <c r="AC5640" s="2">
        <f t="shared" si="684"/>
        <v>2026</v>
      </c>
      <c r="AD5640" s="2" t="str">
        <f>IFERROR(VLOOKUP(A5640,'Aux Área'!$A$4:$B$123,2,0),"-")</f>
        <v>TI</v>
      </c>
    </row>
    <row r="5641" spans="1:30" x14ac:dyDescent="0.3">
      <c r="A5641" t="s">
        <v>2638</v>
      </c>
      <c r="B5641" t="s">
        <v>4593</v>
      </c>
      <c r="C5641" t="s">
        <v>8925</v>
      </c>
      <c r="D5641" t="s">
        <v>2160</v>
      </c>
      <c r="E5641" t="s">
        <v>2161</v>
      </c>
      <c r="F5641" t="s">
        <v>2641</v>
      </c>
      <c r="G5641" t="s">
        <v>1135</v>
      </c>
      <c r="H5641" t="s">
        <v>2275</v>
      </c>
      <c r="I5641" t="s">
        <v>1497</v>
      </c>
      <c r="J5641" t="s">
        <v>275</v>
      </c>
      <c r="K5641" t="s">
        <v>276</v>
      </c>
      <c r="L5641" t="s">
        <v>124</v>
      </c>
      <c r="M5641" t="s">
        <v>38</v>
      </c>
      <c r="N5641" t="s">
        <v>39</v>
      </c>
      <c r="O5641" s="23">
        <v>445</v>
      </c>
      <c r="P5641" s="9">
        <v>11.37</v>
      </c>
      <c r="Q5641" t="s">
        <v>40</v>
      </c>
      <c r="R5641">
        <v>82393</v>
      </c>
      <c r="S5641" s="9">
        <v>39.15</v>
      </c>
      <c r="T5641" s="26">
        <v>4.79</v>
      </c>
      <c r="U5641" s="8">
        <v>187.53</v>
      </c>
      <c r="V5641" t="s">
        <v>8926</v>
      </c>
      <c r="W5641" t="s">
        <v>2276</v>
      </c>
      <c r="X5641" t="s">
        <v>42</v>
      </c>
      <c r="Y5641" t="s">
        <v>2277</v>
      </c>
      <c r="AA5641" s="1">
        <f t="shared" si="682"/>
        <v>46053</v>
      </c>
      <c r="AB5641" s="2">
        <f t="shared" si="683"/>
        <v>1</v>
      </c>
      <c r="AC5641" s="2">
        <f t="shared" si="684"/>
        <v>2026</v>
      </c>
      <c r="AD5641" s="2" t="str">
        <f>IFERROR(VLOOKUP(A5641,'Aux Área'!$A$4:$B$123,2,0),"-")</f>
        <v>INSPEÇÃO</v>
      </c>
    </row>
    <row r="5642" spans="1:30" x14ac:dyDescent="0.3">
      <c r="A5642" t="s">
        <v>1992</v>
      </c>
      <c r="B5642" t="s">
        <v>1993</v>
      </c>
      <c r="C5642" t="s">
        <v>8927</v>
      </c>
      <c r="D5642" t="s">
        <v>3597</v>
      </c>
      <c r="E5642" t="s">
        <v>3598</v>
      </c>
      <c r="F5642" t="s">
        <v>1995</v>
      </c>
      <c r="G5642" t="s">
        <v>659</v>
      </c>
      <c r="H5642" t="s">
        <v>1996</v>
      </c>
      <c r="I5642" t="s">
        <v>1997</v>
      </c>
      <c r="J5642" t="s">
        <v>165</v>
      </c>
      <c r="K5642" t="s">
        <v>166</v>
      </c>
      <c r="L5642" t="s">
        <v>167</v>
      </c>
      <c r="M5642" t="s">
        <v>38</v>
      </c>
      <c r="N5642" t="s">
        <v>668</v>
      </c>
      <c r="O5642" s="23">
        <v>455</v>
      </c>
      <c r="P5642" s="9">
        <v>5.83</v>
      </c>
      <c r="Q5642" t="s">
        <v>40</v>
      </c>
      <c r="R5642">
        <v>16535</v>
      </c>
      <c r="S5642" s="9">
        <v>78.11</v>
      </c>
      <c r="T5642" s="26">
        <v>6.24</v>
      </c>
      <c r="U5642" s="8">
        <v>487.44</v>
      </c>
      <c r="V5642" t="s">
        <v>112</v>
      </c>
      <c r="W5642" t="s">
        <v>1985</v>
      </c>
      <c r="X5642" t="s">
        <v>42</v>
      </c>
      <c r="Y5642" t="s">
        <v>1986</v>
      </c>
      <c r="AA5642" s="1">
        <f t="shared" si="682"/>
        <v>46053</v>
      </c>
      <c r="AB5642" s="2">
        <f t="shared" si="683"/>
        <v>1</v>
      </c>
      <c r="AC5642" s="2">
        <f t="shared" si="684"/>
        <v>2026</v>
      </c>
      <c r="AD5642" s="2" t="str">
        <f>IFERROR(VLOOKUP(A5642,'Aux Área'!$A$4:$B$123,2,0),"-")</f>
        <v>PESADOS</v>
      </c>
    </row>
    <row r="5643" spans="1:30" x14ac:dyDescent="0.3">
      <c r="A5643" t="s">
        <v>1992</v>
      </c>
      <c r="C5643" t="s">
        <v>8927</v>
      </c>
      <c r="F5643" t="s">
        <v>1995</v>
      </c>
      <c r="K5643" t="s">
        <v>166</v>
      </c>
      <c r="N5643" t="s">
        <v>15690</v>
      </c>
      <c r="O5643" t="s">
        <v>15244</v>
      </c>
      <c r="P5643" s="9" t="s">
        <v>15244</v>
      </c>
      <c r="Q5643" t="s">
        <v>40</v>
      </c>
      <c r="R5643" t="s">
        <v>15244</v>
      </c>
      <c r="S5643">
        <v>20</v>
      </c>
      <c r="U5643" s="8">
        <v>126</v>
      </c>
      <c r="AA5643" s="1">
        <f>IFERROR(DATEVALUE(C5643),"-")</f>
        <v>46053</v>
      </c>
      <c r="AB5643" s="2">
        <f>IFERROR(MONTH(AA5643),"-")</f>
        <v>1</v>
      </c>
      <c r="AC5643" s="2">
        <f>IFERROR(YEAR(AA5643),"-")</f>
        <v>2026</v>
      </c>
      <c r="AD5643" s="2" t="str">
        <f>IFERROR(VLOOKUP(A5643,'Aux Área'!$A$4:$B$123,2,0),"-")</f>
        <v>PESADOS</v>
      </c>
    </row>
    <row r="5644" spans="1:30" x14ac:dyDescent="0.3">
      <c r="A5644" t="s">
        <v>2643</v>
      </c>
      <c r="B5644" t="s">
        <v>2307</v>
      </c>
      <c r="C5644" t="s">
        <v>8928</v>
      </c>
      <c r="D5644" t="s">
        <v>4988</v>
      </c>
      <c r="E5644" t="s">
        <v>4989</v>
      </c>
      <c r="F5644" t="s">
        <v>2646</v>
      </c>
      <c r="G5644" t="s">
        <v>1300</v>
      </c>
      <c r="H5644" t="s">
        <v>1301</v>
      </c>
      <c r="I5644" t="s">
        <v>37</v>
      </c>
      <c r="J5644" t="s">
        <v>122</v>
      </c>
      <c r="K5644" t="s">
        <v>123</v>
      </c>
      <c r="L5644" t="s">
        <v>124</v>
      </c>
      <c r="M5644" t="s">
        <v>38</v>
      </c>
      <c r="N5644" t="s">
        <v>39</v>
      </c>
      <c r="O5644" s="23">
        <v>474</v>
      </c>
      <c r="P5644" s="9">
        <v>10.77</v>
      </c>
      <c r="Q5644" t="s">
        <v>40</v>
      </c>
      <c r="R5644">
        <v>90511</v>
      </c>
      <c r="S5644" s="9">
        <v>44</v>
      </c>
      <c r="T5644" s="26">
        <v>4.9800000000000004</v>
      </c>
      <c r="U5644" s="8">
        <v>219.12</v>
      </c>
      <c r="V5644" t="s">
        <v>112</v>
      </c>
      <c r="W5644" t="s">
        <v>2276</v>
      </c>
      <c r="X5644" t="s">
        <v>42</v>
      </c>
      <c r="Y5644" t="s">
        <v>2277</v>
      </c>
      <c r="AA5644" s="1">
        <f t="shared" ref="AA5644:AA5653" si="685">DATEVALUE(C5644)</f>
        <v>46053</v>
      </c>
      <c r="AB5644" s="2">
        <f t="shared" ref="AB5644:AB5653" si="686">MONTH(AA5644)</f>
        <v>1</v>
      </c>
      <c r="AC5644" s="2">
        <f t="shared" ref="AC5644:AC5653" si="687">YEAR(AA5644)</f>
        <v>2026</v>
      </c>
      <c r="AD5644" s="2" t="str">
        <f>IFERROR(VLOOKUP(A5644,'Aux Área'!$A$4:$B$123,2,0),"-")</f>
        <v>INSPEÇÃO</v>
      </c>
    </row>
    <row r="5645" spans="1:30" x14ac:dyDescent="0.3">
      <c r="A5645" t="s">
        <v>2306</v>
      </c>
      <c r="B5645" t="s">
        <v>4613</v>
      </c>
      <c r="C5645" t="s">
        <v>8929</v>
      </c>
      <c r="D5645" t="s">
        <v>4386</v>
      </c>
      <c r="E5645" t="s">
        <v>4387</v>
      </c>
      <c r="F5645" t="s">
        <v>2309</v>
      </c>
      <c r="G5645" t="s">
        <v>1135</v>
      </c>
      <c r="H5645" t="s">
        <v>2275</v>
      </c>
      <c r="I5645" t="s">
        <v>1497</v>
      </c>
      <c r="J5645" t="s">
        <v>1665</v>
      </c>
      <c r="K5645" t="s">
        <v>1666</v>
      </c>
      <c r="L5645" t="s">
        <v>301</v>
      </c>
      <c r="M5645" t="s">
        <v>38</v>
      </c>
      <c r="N5645" t="s">
        <v>39</v>
      </c>
      <c r="O5645" s="23">
        <v>514</v>
      </c>
      <c r="P5645" s="9">
        <v>11.06</v>
      </c>
      <c r="Q5645" t="s">
        <v>40</v>
      </c>
      <c r="R5645">
        <v>88580</v>
      </c>
      <c r="S5645" s="9">
        <v>46.46</v>
      </c>
      <c r="T5645" s="26">
        <v>4.6900000000000004</v>
      </c>
      <c r="U5645" s="8">
        <v>217.9</v>
      </c>
      <c r="V5645" t="s">
        <v>8930</v>
      </c>
      <c r="W5645" t="s">
        <v>2276</v>
      </c>
      <c r="X5645" t="s">
        <v>42</v>
      </c>
      <c r="Y5645" t="s">
        <v>2277</v>
      </c>
      <c r="AA5645" s="1">
        <f t="shared" si="685"/>
        <v>46053</v>
      </c>
      <c r="AB5645" s="2">
        <f t="shared" si="686"/>
        <v>1</v>
      </c>
      <c r="AC5645" s="2">
        <f t="shared" si="687"/>
        <v>2026</v>
      </c>
      <c r="AD5645" s="2" t="str">
        <f>IFERROR(VLOOKUP(A5645,'Aux Área'!$A$4:$B$123,2,0),"-")</f>
        <v>INSPEÇÃO</v>
      </c>
    </row>
    <row r="5646" spans="1:30" x14ac:dyDescent="0.3">
      <c r="A5646" t="s">
        <v>2278</v>
      </c>
      <c r="B5646" t="s">
        <v>4664</v>
      </c>
      <c r="C5646" t="s">
        <v>8931</v>
      </c>
      <c r="D5646" t="s">
        <v>6708</v>
      </c>
      <c r="E5646" t="s">
        <v>6709</v>
      </c>
      <c r="F5646" t="s">
        <v>2281</v>
      </c>
      <c r="G5646" t="s">
        <v>1135</v>
      </c>
      <c r="H5646" t="s">
        <v>2275</v>
      </c>
      <c r="I5646" t="s">
        <v>1497</v>
      </c>
      <c r="J5646" t="s">
        <v>165</v>
      </c>
      <c r="K5646" t="s">
        <v>166</v>
      </c>
      <c r="L5646" t="s">
        <v>167</v>
      </c>
      <c r="M5646" t="s">
        <v>38</v>
      </c>
      <c r="N5646" t="s">
        <v>39</v>
      </c>
      <c r="O5646" s="23">
        <v>336</v>
      </c>
      <c r="P5646" s="9">
        <v>8.56</v>
      </c>
      <c r="Q5646" t="s">
        <v>40</v>
      </c>
      <c r="R5646">
        <v>96203</v>
      </c>
      <c r="S5646" s="9">
        <v>39.26</v>
      </c>
      <c r="T5646" s="26">
        <v>4.891</v>
      </c>
      <c r="U5646" s="8">
        <v>192.02</v>
      </c>
      <c r="V5646" t="s">
        <v>112</v>
      </c>
      <c r="W5646" t="s">
        <v>2276</v>
      </c>
      <c r="X5646" t="s">
        <v>42</v>
      </c>
      <c r="Y5646" t="s">
        <v>2277</v>
      </c>
      <c r="AA5646" s="1">
        <f t="shared" si="685"/>
        <v>46053</v>
      </c>
      <c r="AB5646" s="2">
        <f t="shared" si="686"/>
        <v>1</v>
      </c>
      <c r="AC5646" s="2">
        <f t="shared" si="687"/>
        <v>2026</v>
      </c>
      <c r="AD5646" s="2" t="str">
        <f>IFERROR(VLOOKUP(A5646,'Aux Área'!$A$4:$B$123,2,0),"-")</f>
        <v>INSPEÇÃO</v>
      </c>
    </row>
    <row r="5647" spans="1:30" x14ac:dyDescent="0.3">
      <c r="A5647" t="s">
        <v>2282</v>
      </c>
      <c r="B5647" t="s">
        <v>4679</v>
      </c>
      <c r="C5647" t="s">
        <v>8932</v>
      </c>
      <c r="D5647" t="s">
        <v>3162</v>
      </c>
      <c r="E5647" t="s">
        <v>3163</v>
      </c>
      <c r="F5647" t="s">
        <v>2285</v>
      </c>
      <c r="G5647" t="s">
        <v>1135</v>
      </c>
      <c r="H5647" t="s">
        <v>2275</v>
      </c>
      <c r="I5647" t="s">
        <v>1497</v>
      </c>
      <c r="J5647" t="s">
        <v>165</v>
      </c>
      <c r="K5647" t="s">
        <v>166</v>
      </c>
      <c r="L5647" t="s">
        <v>167</v>
      </c>
      <c r="M5647" t="s">
        <v>38</v>
      </c>
      <c r="N5647" t="s">
        <v>39</v>
      </c>
      <c r="O5647" s="10">
        <v>320</v>
      </c>
      <c r="P5647" s="24">
        <v>7.28</v>
      </c>
      <c r="Q5647" t="s">
        <v>40</v>
      </c>
      <c r="R5647">
        <v>80250</v>
      </c>
      <c r="S5647" s="9">
        <v>43.96</v>
      </c>
      <c r="T5647" s="26">
        <v>4.8899999999999997</v>
      </c>
      <c r="U5647" s="8">
        <v>214.96</v>
      </c>
      <c r="V5647" t="s">
        <v>112</v>
      </c>
      <c r="W5647" t="s">
        <v>2276</v>
      </c>
      <c r="X5647" t="s">
        <v>42</v>
      </c>
      <c r="Y5647" t="s">
        <v>2277</v>
      </c>
      <c r="AA5647" s="1">
        <f t="shared" si="685"/>
        <v>46053</v>
      </c>
      <c r="AB5647" s="2">
        <f t="shared" si="686"/>
        <v>1</v>
      </c>
      <c r="AC5647" s="2">
        <f t="shared" si="687"/>
        <v>2026</v>
      </c>
      <c r="AD5647" s="2" t="str">
        <f>IFERROR(VLOOKUP(A5647,'Aux Área'!$A$4:$B$123,2,0),"-")</f>
        <v>INSPEÇÃO</v>
      </c>
    </row>
    <row r="5648" spans="1:30" x14ac:dyDescent="0.3">
      <c r="A5648" t="s">
        <v>2650</v>
      </c>
      <c r="B5648" t="s">
        <v>2651</v>
      </c>
      <c r="C5648" t="s">
        <v>8933</v>
      </c>
      <c r="D5648" t="s">
        <v>2944</v>
      </c>
      <c r="E5648" t="s">
        <v>2945</v>
      </c>
      <c r="F5648" t="s">
        <v>3615</v>
      </c>
      <c r="G5648" t="s">
        <v>1300</v>
      </c>
      <c r="H5648" t="s">
        <v>2635</v>
      </c>
      <c r="I5648" t="s">
        <v>37</v>
      </c>
      <c r="J5648" t="s">
        <v>89</v>
      </c>
      <c r="K5648" t="s">
        <v>90</v>
      </c>
      <c r="L5648" t="s">
        <v>91</v>
      </c>
      <c r="M5648" t="s">
        <v>38</v>
      </c>
      <c r="N5648" t="s">
        <v>39</v>
      </c>
      <c r="O5648" s="23">
        <v>184</v>
      </c>
      <c r="P5648" s="9">
        <v>6.19</v>
      </c>
      <c r="Q5648" t="s">
        <v>40</v>
      </c>
      <c r="R5648">
        <v>14538</v>
      </c>
      <c r="S5648" s="9">
        <v>29.74</v>
      </c>
      <c r="T5648" s="26">
        <v>4.99</v>
      </c>
      <c r="U5648" s="8">
        <v>148.4</v>
      </c>
      <c r="V5648" t="s">
        <v>8934</v>
      </c>
      <c r="W5648" t="s">
        <v>2276</v>
      </c>
      <c r="X5648" t="s">
        <v>42</v>
      </c>
      <c r="Y5648" t="s">
        <v>1740</v>
      </c>
      <c r="AA5648" s="1">
        <f t="shared" si="685"/>
        <v>46053</v>
      </c>
      <c r="AB5648" s="2">
        <f t="shared" si="686"/>
        <v>1</v>
      </c>
      <c r="AC5648" s="2">
        <f t="shared" si="687"/>
        <v>2026</v>
      </c>
      <c r="AD5648" s="2" t="str">
        <f>IFERROR(VLOOKUP(A5648,'Aux Área'!$A$4:$B$123,2,0),"-")</f>
        <v>TI</v>
      </c>
    </row>
    <row r="5649" spans="1:30" x14ac:dyDescent="0.3">
      <c r="A5649" t="s">
        <v>72</v>
      </c>
      <c r="B5649" t="s">
        <v>243</v>
      </c>
      <c r="C5649" t="s">
        <v>8935</v>
      </c>
      <c r="D5649" t="s">
        <v>95</v>
      </c>
      <c r="E5649" t="s">
        <v>96</v>
      </c>
      <c r="F5649" t="s">
        <v>73</v>
      </c>
      <c r="G5649" t="s">
        <v>35</v>
      </c>
      <c r="H5649" t="s">
        <v>36</v>
      </c>
      <c r="I5649" t="s">
        <v>37</v>
      </c>
      <c r="J5649" t="s">
        <v>292</v>
      </c>
      <c r="K5649" t="s">
        <v>293</v>
      </c>
      <c r="L5649" t="s">
        <v>84</v>
      </c>
      <c r="M5649" t="s">
        <v>38</v>
      </c>
      <c r="N5649" t="s">
        <v>39</v>
      </c>
      <c r="O5649" s="23">
        <v>350</v>
      </c>
      <c r="P5649" s="9">
        <v>8.8800000000000008</v>
      </c>
      <c r="Q5649" t="s">
        <v>40</v>
      </c>
      <c r="R5649">
        <v>21800</v>
      </c>
      <c r="S5649" s="9">
        <v>39.42</v>
      </c>
      <c r="T5649" s="26">
        <v>5.54</v>
      </c>
      <c r="U5649" s="8">
        <v>218.39</v>
      </c>
      <c r="V5649" t="s">
        <v>8936</v>
      </c>
      <c r="W5649" t="s">
        <v>2007</v>
      </c>
      <c r="X5649" t="s">
        <v>42</v>
      </c>
      <c r="Y5649" t="s">
        <v>1740</v>
      </c>
      <c r="AA5649" s="1">
        <f t="shared" si="685"/>
        <v>46053</v>
      </c>
      <c r="AB5649" s="2">
        <f t="shared" si="686"/>
        <v>1</v>
      </c>
      <c r="AC5649" s="2">
        <f t="shared" si="687"/>
        <v>2026</v>
      </c>
      <c r="AD5649" s="2" t="str">
        <f>IFERROR(VLOOKUP(A5649,'Aux Área'!$A$4:$B$123,2,0),"-")</f>
        <v>CONSERVA</v>
      </c>
    </row>
    <row r="5650" spans="1:30" x14ac:dyDescent="0.3">
      <c r="A5650" t="s">
        <v>1295</v>
      </c>
      <c r="B5650" t="s">
        <v>1753</v>
      </c>
      <c r="C5650" t="s">
        <v>8937</v>
      </c>
      <c r="D5650" t="s">
        <v>1297</v>
      </c>
      <c r="E5650" t="s">
        <v>2221</v>
      </c>
      <c r="F5650" t="s">
        <v>1299</v>
      </c>
      <c r="G5650" t="s">
        <v>1135</v>
      </c>
      <c r="H5650" t="s">
        <v>1301</v>
      </c>
      <c r="I5650" t="s">
        <v>839</v>
      </c>
      <c r="J5650" t="s">
        <v>3452</v>
      </c>
      <c r="K5650" t="s">
        <v>3453</v>
      </c>
      <c r="L5650" t="s">
        <v>3454</v>
      </c>
      <c r="M5650" t="s">
        <v>1514</v>
      </c>
      <c r="N5650" t="s">
        <v>39</v>
      </c>
      <c r="O5650" s="23">
        <v>0</v>
      </c>
      <c r="P5650" s="23">
        <v>0</v>
      </c>
      <c r="Q5650" t="s">
        <v>40</v>
      </c>
      <c r="R5650" t="s">
        <v>15244</v>
      </c>
      <c r="S5650" s="9">
        <v>48.87</v>
      </c>
      <c r="T5650" s="26">
        <v>4.6900000000000004</v>
      </c>
      <c r="U5650" s="8">
        <v>229.22</v>
      </c>
      <c r="V5650" t="s">
        <v>8938</v>
      </c>
      <c r="W5650" t="s">
        <v>2007</v>
      </c>
      <c r="X5650" t="s">
        <v>42</v>
      </c>
      <c r="Y5650" t="s">
        <v>1740</v>
      </c>
      <c r="AA5650" s="1">
        <f t="shared" si="685"/>
        <v>46053</v>
      </c>
      <c r="AB5650" s="2">
        <f t="shared" si="686"/>
        <v>1</v>
      </c>
      <c r="AC5650" s="2">
        <f t="shared" si="687"/>
        <v>2026</v>
      </c>
      <c r="AD5650" s="2" t="str">
        <f>IFERROR(VLOOKUP(A5650,'Aux Área'!$A$4:$B$123,2,0),"-")</f>
        <v>LUCCA JR - OP</v>
      </c>
    </row>
    <row r="5651" spans="1:30" x14ac:dyDescent="0.3">
      <c r="A5651" t="s">
        <v>2318</v>
      </c>
      <c r="B5651" t="s">
        <v>2733</v>
      </c>
      <c r="C5651" t="s">
        <v>8939</v>
      </c>
      <c r="D5651" t="s">
        <v>7064</v>
      </c>
      <c r="E5651" t="s">
        <v>7065</v>
      </c>
      <c r="F5651" t="s">
        <v>4203</v>
      </c>
      <c r="G5651" t="s">
        <v>1135</v>
      </c>
      <c r="H5651" t="s">
        <v>2185</v>
      </c>
      <c r="I5651" t="s">
        <v>2186</v>
      </c>
      <c r="J5651" t="s">
        <v>175</v>
      </c>
      <c r="K5651" t="s">
        <v>176</v>
      </c>
      <c r="L5651" t="s">
        <v>177</v>
      </c>
      <c r="M5651" t="s">
        <v>38</v>
      </c>
      <c r="N5651" t="s">
        <v>668</v>
      </c>
      <c r="O5651" s="23">
        <v>1021</v>
      </c>
      <c r="P5651" s="9">
        <v>13.85</v>
      </c>
      <c r="Q5651" t="s">
        <v>40</v>
      </c>
      <c r="R5651">
        <v>90533</v>
      </c>
      <c r="S5651" s="9">
        <v>73.739999999999995</v>
      </c>
      <c r="T5651" s="26">
        <v>6.19</v>
      </c>
      <c r="U5651" s="8">
        <v>456.45</v>
      </c>
      <c r="V5651" t="s">
        <v>8940</v>
      </c>
      <c r="W5651" t="s">
        <v>2007</v>
      </c>
      <c r="X5651" t="s">
        <v>42</v>
      </c>
      <c r="Y5651" t="s">
        <v>2188</v>
      </c>
      <c r="AA5651" s="1">
        <f t="shared" si="685"/>
        <v>46053</v>
      </c>
      <c r="AB5651" s="2">
        <f t="shared" si="686"/>
        <v>1</v>
      </c>
      <c r="AC5651" s="2">
        <f t="shared" si="687"/>
        <v>2026</v>
      </c>
      <c r="AD5651" s="2" t="str">
        <f>IFERROR(VLOOKUP(A5651,'Aux Área'!$A$4:$B$123,2,0),"-")</f>
        <v>INSPEÇÃO</v>
      </c>
    </row>
    <row r="5652" spans="1:30" x14ac:dyDescent="0.3">
      <c r="A5652" t="s">
        <v>5620</v>
      </c>
      <c r="B5652" t="s">
        <v>2315</v>
      </c>
      <c r="C5652" t="s">
        <v>8941</v>
      </c>
      <c r="D5652" t="s">
        <v>3135</v>
      </c>
      <c r="E5652" t="s">
        <v>3136</v>
      </c>
      <c r="F5652" t="s">
        <v>6208</v>
      </c>
      <c r="G5652" t="s">
        <v>1135</v>
      </c>
      <c r="H5652" t="s">
        <v>5545</v>
      </c>
      <c r="I5652" t="s">
        <v>839</v>
      </c>
      <c r="J5652" t="s">
        <v>231</v>
      </c>
      <c r="K5652" t="s">
        <v>232</v>
      </c>
      <c r="L5652" t="s">
        <v>217</v>
      </c>
      <c r="M5652" t="s">
        <v>38</v>
      </c>
      <c r="N5652" t="s">
        <v>39</v>
      </c>
      <c r="O5652" s="23">
        <v>470</v>
      </c>
      <c r="P5652" s="9">
        <v>10.63</v>
      </c>
      <c r="Q5652" t="s">
        <v>40</v>
      </c>
      <c r="R5652">
        <v>19302</v>
      </c>
      <c r="S5652" s="9">
        <v>44.22</v>
      </c>
      <c r="T5652" s="26">
        <v>4.8600000000000003</v>
      </c>
      <c r="U5652" s="8">
        <v>214.92</v>
      </c>
      <c r="V5652" t="s">
        <v>8942</v>
      </c>
      <c r="W5652" t="s">
        <v>2276</v>
      </c>
      <c r="X5652" t="s">
        <v>42</v>
      </c>
      <c r="Y5652" t="s">
        <v>2277</v>
      </c>
      <c r="AA5652" s="1">
        <f t="shared" si="685"/>
        <v>46053</v>
      </c>
      <c r="AB5652" s="2">
        <f t="shared" si="686"/>
        <v>1</v>
      </c>
      <c r="AC5652" s="2">
        <f t="shared" si="687"/>
        <v>2026</v>
      </c>
      <c r="AD5652" s="2" t="str">
        <f>IFERROR(VLOOKUP(A5652,'Aux Área'!$A$4:$B$123,2,0),"-")</f>
        <v>INSPEÇÃO</v>
      </c>
    </row>
    <row r="5653" spans="1:30" x14ac:dyDescent="0.3">
      <c r="A5653" t="s">
        <v>2679</v>
      </c>
      <c r="B5653" t="s">
        <v>2680</v>
      </c>
      <c r="C5653" t="s">
        <v>8943</v>
      </c>
      <c r="D5653" t="s">
        <v>3967</v>
      </c>
      <c r="E5653" t="s">
        <v>3968</v>
      </c>
      <c r="F5653" t="s">
        <v>2682</v>
      </c>
      <c r="G5653" t="s">
        <v>659</v>
      </c>
      <c r="H5653" t="s">
        <v>1996</v>
      </c>
      <c r="I5653" t="s">
        <v>1997</v>
      </c>
      <c r="J5653" t="s">
        <v>231</v>
      </c>
      <c r="K5653" t="s">
        <v>232</v>
      </c>
      <c r="L5653" t="s">
        <v>217</v>
      </c>
      <c r="M5653" t="s">
        <v>38</v>
      </c>
      <c r="N5653" t="s">
        <v>668</v>
      </c>
      <c r="O5653" s="23">
        <v>425</v>
      </c>
      <c r="P5653" s="9">
        <v>5</v>
      </c>
      <c r="Q5653" t="s">
        <v>40</v>
      </c>
      <c r="R5653">
        <v>15635</v>
      </c>
      <c r="S5653" s="9">
        <v>85.06</v>
      </c>
      <c r="T5653" s="26">
        <v>5.99</v>
      </c>
      <c r="U5653" s="8">
        <v>509.54</v>
      </c>
      <c r="V5653" t="s">
        <v>8944</v>
      </c>
      <c r="W5653" t="s">
        <v>1985</v>
      </c>
      <c r="X5653" t="s">
        <v>42</v>
      </c>
      <c r="Y5653" t="s">
        <v>1986</v>
      </c>
      <c r="AA5653" s="1">
        <f t="shared" si="685"/>
        <v>46053</v>
      </c>
      <c r="AB5653" s="2">
        <f t="shared" si="686"/>
        <v>1</v>
      </c>
      <c r="AC5653" s="2">
        <f t="shared" si="687"/>
        <v>2026</v>
      </c>
      <c r="AD5653" s="2" t="str">
        <f>IFERROR(VLOOKUP(A5653,'Aux Área'!$A$4:$B$123,2,0),"-")</f>
        <v>PESADOS</v>
      </c>
    </row>
    <row r="5654" spans="1:30" x14ac:dyDescent="0.3">
      <c r="A5654" t="s">
        <v>2679</v>
      </c>
      <c r="C5654" t="s">
        <v>8943</v>
      </c>
      <c r="F5654" t="s">
        <v>2682</v>
      </c>
      <c r="K5654" t="s">
        <v>232</v>
      </c>
      <c r="N5654" t="s">
        <v>15690</v>
      </c>
      <c r="O5654" t="s">
        <v>15244</v>
      </c>
      <c r="P5654" s="9" t="s">
        <v>15244</v>
      </c>
      <c r="Q5654" t="s">
        <v>40</v>
      </c>
      <c r="R5654" t="s">
        <v>15244</v>
      </c>
      <c r="S5654">
        <v>7</v>
      </c>
      <c r="U5654" s="8">
        <v>23.1</v>
      </c>
      <c r="AA5654" s="1">
        <f>IFERROR(DATEVALUE(C5654),"-")</f>
        <v>46053</v>
      </c>
      <c r="AB5654" s="2">
        <f>IFERROR(MONTH(AA5654),"-")</f>
        <v>1</v>
      </c>
      <c r="AC5654" s="2">
        <f>IFERROR(YEAR(AA5654),"-")</f>
        <v>2026</v>
      </c>
      <c r="AD5654" s="2" t="str">
        <f>IFERROR(VLOOKUP(A5654,'Aux Área'!$A$4:$B$123,2,0),"-")</f>
        <v>PESADOS</v>
      </c>
    </row>
    <row r="5655" spans="1:30" x14ac:dyDescent="0.3">
      <c r="A5655" t="s">
        <v>2494</v>
      </c>
      <c r="B5655" t="s">
        <v>2495</v>
      </c>
      <c r="C5655" t="s">
        <v>8945</v>
      </c>
      <c r="D5655" t="s">
        <v>2468</v>
      </c>
      <c r="E5655" t="s">
        <v>2469</v>
      </c>
      <c r="F5655" t="s">
        <v>2497</v>
      </c>
      <c r="G5655" t="s">
        <v>659</v>
      </c>
      <c r="H5655" t="s">
        <v>2215</v>
      </c>
      <c r="I5655" t="s">
        <v>667</v>
      </c>
      <c r="J5655" t="s">
        <v>241</v>
      </c>
      <c r="K5655" t="s">
        <v>242</v>
      </c>
      <c r="L5655" t="s">
        <v>110</v>
      </c>
      <c r="M5655" t="s">
        <v>38</v>
      </c>
      <c r="N5655" t="s">
        <v>668</v>
      </c>
      <c r="O5655" s="23">
        <v>132</v>
      </c>
      <c r="P5655" s="9">
        <v>4.79</v>
      </c>
      <c r="Q5655" t="s">
        <v>40</v>
      </c>
      <c r="R5655">
        <v>11156</v>
      </c>
      <c r="S5655" s="9">
        <v>27.58</v>
      </c>
      <c r="T5655" s="26">
        <v>5.641</v>
      </c>
      <c r="U5655" s="8">
        <v>155.57</v>
      </c>
      <c r="V5655" t="s">
        <v>41</v>
      </c>
      <c r="W5655" t="s">
        <v>2007</v>
      </c>
      <c r="X5655" t="s">
        <v>42</v>
      </c>
      <c r="Y5655" t="s">
        <v>1740</v>
      </c>
      <c r="AA5655" s="1">
        <f t="shared" ref="AA5655:AA5674" si="688">DATEVALUE(C5655)</f>
        <v>46053</v>
      </c>
      <c r="AB5655" s="2">
        <f t="shared" ref="AB5655:AB5674" si="689">MONTH(AA5655)</f>
        <v>1</v>
      </c>
      <c r="AC5655" s="2">
        <f t="shared" ref="AC5655:AC5674" si="690">YEAR(AA5655)</f>
        <v>2026</v>
      </c>
      <c r="AD5655" s="2" t="str">
        <f>IFERROR(VLOOKUP(A5655,'Aux Área'!$A$4:$B$123,2,0),"-")</f>
        <v>APH</v>
      </c>
    </row>
    <row r="5656" spans="1:30" x14ac:dyDescent="0.3">
      <c r="A5656" t="s">
        <v>2282</v>
      </c>
      <c r="B5656" t="s">
        <v>4679</v>
      </c>
      <c r="C5656" t="s">
        <v>8946</v>
      </c>
      <c r="D5656" t="s">
        <v>3162</v>
      </c>
      <c r="E5656" t="s">
        <v>3163</v>
      </c>
      <c r="F5656" t="s">
        <v>2285</v>
      </c>
      <c r="G5656" t="s">
        <v>1135</v>
      </c>
      <c r="H5656" t="s">
        <v>2275</v>
      </c>
      <c r="I5656" t="s">
        <v>1497</v>
      </c>
      <c r="J5656" t="s">
        <v>165</v>
      </c>
      <c r="K5656" t="s">
        <v>166</v>
      </c>
      <c r="L5656" t="s">
        <v>167</v>
      </c>
      <c r="M5656" t="s">
        <v>38</v>
      </c>
      <c r="N5656" t="s">
        <v>39</v>
      </c>
      <c r="O5656" s="23">
        <v>114</v>
      </c>
      <c r="P5656" s="9">
        <v>8.14</v>
      </c>
      <c r="Q5656" t="s">
        <v>40</v>
      </c>
      <c r="R5656">
        <v>80364</v>
      </c>
      <c r="S5656" s="9">
        <v>14.01</v>
      </c>
      <c r="T5656" s="26">
        <v>4.8899999999999997</v>
      </c>
      <c r="U5656" s="8">
        <v>68.510000000000005</v>
      </c>
      <c r="V5656" t="s">
        <v>112</v>
      </c>
      <c r="W5656" t="s">
        <v>2276</v>
      </c>
      <c r="X5656" t="s">
        <v>42</v>
      </c>
      <c r="Y5656" t="s">
        <v>2277</v>
      </c>
      <c r="AA5656" s="1">
        <f t="shared" si="688"/>
        <v>46053</v>
      </c>
      <c r="AB5656" s="2">
        <f t="shared" si="689"/>
        <v>1</v>
      </c>
      <c r="AC5656" s="2">
        <f t="shared" si="690"/>
        <v>2026</v>
      </c>
      <c r="AD5656" s="2" t="str">
        <f>IFERROR(VLOOKUP(A5656,'Aux Área'!$A$4:$B$123,2,0),"-")</f>
        <v>INSPEÇÃO</v>
      </c>
    </row>
    <row r="5657" spans="1:30" x14ac:dyDescent="0.3">
      <c r="A5657" t="s">
        <v>52</v>
      </c>
      <c r="B5657" t="s">
        <v>1449</v>
      </c>
      <c r="C5657" t="s">
        <v>8947</v>
      </c>
      <c r="D5657" t="s">
        <v>3246</v>
      </c>
      <c r="E5657" t="s">
        <v>3247</v>
      </c>
      <c r="F5657" t="s">
        <v>53</v>
      </c>
      <c r="G5657" t="s">
        <v>35</v>
      </c>
      <c r="H5657" t="s">
        <v>36</v>
      </c>
      <c r="I5657" t="s">
        <v>37</v>
      </c>
      <c r="J5657" t="s">
        <v>89</v>
      </c>
      <c r="K5657" t="s">
        <v>90</v>
      </c>
      <c r="L5657" t="s">
        <v>91</v>
      </c>
      <c r="M5657" t="s">
        <v>38</v>
      </c>
      <c r="N5657" t="s">
        <v>39</v>
      </c>
      <c r="O5657" s="23">
        <v>365</v>
      </c>
      <c r="P5657" s="9">
        <v>9.25</v>
      </c>
      <c r="Q5657" t="s">
        <v>40</v>
      </c>
      <c r="R5657">
        <v>53553</v>
      </c>
      <c r="S5657" s="9">
        <v>39.479999999999997</v>
      </c>
      <c r="T5657" s="26">
        <v>4.8899999999999997</v>
      </c>
      <c r="U5657" s="8">
        <v>193.06</v>
      </c>
      <c r="V5657" t="s">
        <v>8948</v>
      </c>
      <c r="W5657" t="s">
        <v>2007</v>
      </c>
      <c r="X5657" t="s">
        <v>42</v>
      </c>
      <c r="Y5657" t="s">
        <v>1740</v>
      </c>
      <c r="AA5657" s="1">
        <f t="shared" si="688"/>
        <v>46053</v>
      </c>
      <c r="AB5657" s="2">
        <f t="shared" si="689"/>
        <v>1</v>
      </c>
      <c r="AC5657" s="2">
        <f t="shared" si="690"/>
        <v>2026</v>
      </c>
      <c r="AD5657" s="2" t="str">
        <f>IFERROR(VLOOKUP(A5657,'Aux Área'!$A$4:$B$123,2,0),"-")</f>
        <v>OPERAÇÃO</v>
      </c>
    </row>
    <row r="5658" spans="1:30" x14ac:dyDescent="0.3">
      <c r="A5658" t="s">
        <v>2181</v>
      </c>
      <c r="B5658" t="s">
        <v>4595</v>
      </c>
      <c r="C5658" t="s">
        <v>8949</v>
      </c>
      <c r="D5658" t="s">
        <v>3303</v>
      </c>
      <c r="E5658" t="s">
        <v>3304</v>
      </c>
      <c r="F5658" t="s">
        <v>2184</v>
      </c>
      <c r="G5658" t="s">
        <v>1135</v>
      </c>
      <c r="H5658" t="s">
        <v>2185</v>
      </c>
      <c r="I5658" t="s">
        <v>2186</v>
      </c>
      <c r="J5658" t="s">
        <v>241</v>
      </c>
      <c r="K5658" t="s">
        <v>242</v>
      </c>
      <c r="L5658" t="s">
        <v>110</v>
      </c>
      <c r="M5658" t="s">
        <v>38</v>
      </c>
      <c r="N5658" t="s">
        <v>668</v>
      </c>
      <c r="O5658" s="23">
        <v>602</v>
      </c>
      <c r="P5658" s="9">
        <v>15.31</v>
      </c>
      <c r="Q5658" t="s">
        <v>40</v>
      </c>
      <c r="R5658">
        <v>100202</v>
      </c>
      <c r="S5658" s="9">
        <v>39.31</v>
      </c>
      <c r="T5658" s="26">
        <v>5.64</v>
      </c>
      <c r="U5658" s="8">
        <v>221.72</v>
      </c>
      <c r="V5658" t="s">
        <v>41</v>
      </c>
      <c r="W5658" t="s">
        <v>2007</v>
      </c>
      <c r="X5658" t="s">
        <v>42</v>
      </c>
      <c r="Y5658" t="s">
        <v>2188</v>
      </c>
      <c r="AA5658" s="1">
        <f t="shared" si="688"/>
        <v>46053</v>
      </c>
      <c r="AB5658" s="2">
        <f t="shared" si="689"/>
        <v>1</v>
      </c>
      <c r="AC5658" s="2">
        <f t="shared" si="690"/>
        <v>2026</v>
      </c>
      <c r="AD5658" s="2" t="str">
        <f>IFERROR(VLOOKUP(A5658,'Aux Área'!$A$4:$B$123,2,0),"-")</f>
        <v>INSPEÇÃO</v>
      </c>
    </row>
    <row r="5659" spans="1:30" x14ac:dyDescent="0.3">
      <c r="A5659" t="s">
        <v>2347</v>
      </c>
      <c r="B5659" t="s">
        <v>2348</v>
      </c>
      <c r="C5659" t="s">
        <v>8950</v>
      </c>
      <c r="D5659" t="s">
        <v>4012</v>
      </c>
      <c r="E5659" t="s">
        <v>4013</v>
      </c>
      <c r="F5659" t="s">
        <v>2350</v>
      </c>
      <c r="G5659" t="s">
        <v>659</v>
      </c>
      <c r="H5659" t="s">
        <v>1996</v>
      </c>
      <c r="I5659" t="s">
        <v>1997</v>
      </c>
      <c r="J5659" t="s">
        <v>237</v>
      </c>
      <c r="K5659" t="s">
        <v>238</v>
      </c>
      <c r="L5659" t="s">
        <v>110</v>
      </c>
      <c r="M5659" t="s">
        <v>38</v>
      </c>
      <c r="N5659" t="s">
        <v>668</v>
      </c>
      <c r="O5659" s="23">
        <v>325</v>
      </c>
      <c r="P5659" s="9">
        <v>6.02</v>
      </c>
      <c r="Q5659" t="s">
        <v>40</v>
      </c>
      <c r="R5659">
        <v>24431</v>
      </c>
      <c r="S5659" s="9">
        <v>53.99</v>
      </c>
      <c r="T5659" s="26">
        <v>6.04</v>
      </c>
      <c r="U5659" s="8">
        <v>326.11</v>
      </c>
      <c r="V5659" t="s">
        <v>41</v>
      </c>
      <c r="W5659" t="s">
        <v>1985</v>
      </c>
      <c r="X5659" t="s">
        <v>42</v>
      </c>
      <c r="Y5659" t="s">
        <v>1986</v>
      </c>
      <c r="AA5659" s="1">
        <f t="shared" si="688"/>
        <v>46053</v>
      </c>
      <c r="AB5659" s="2">
        <f t="shared" si="689"/>
        <v>1</v>
      </c>
      <c r="AC5659" s="2">
        <f t="shared" si="690"/>
        <v>2026</v>
      </c>
      <c r="AD5659" s="2" t="str">
        <f>IFERROR(VLOOKUP(A5659,'Aux Área'!$A$4:$B$123,2,0),"-")</f>
        <v>PESADOS</v>
      </c>
    </row>
    <row r="5660" spans="1:30" x14ac:dyDescent="0.3">
      <c r="A5660" t="s">
        <v>68</v>
      </c>
      <c r="B5660" t="s">
        <v>296</v>
      </c>
      <c r="C5660" t="s">
        <v>8951</v>
      </c>
      <c r="D5660" t="s">
        <v>2160</v>
      </c>
      <c r="E5660" t="s">
        <v>2161</v>
      </c>
      <c r="F5660" t="s">
        <v>69</v>
      </c>
      <c r="G5660" t="s">
        <v>35</v>
      </c>
      <c r="H5660" t="s">
        <v>36</v>
      </c>
      <c r="I5660" t="s">
        <v>37</v>
      </c>
      <c r="J5660" t="s">
        <v>370</v>
      </c>
      <c r="K5660" t="s">
        <v>371</v>
      </c>
      <c r="L5660" t="s">
        <v>124</v>
      </c>
      <c r="M5660" t="s">
        <v>38</v>
      </c>
      <c r="N5660" t="s">
        <v>39</v>
      </c>
      <c r="O5660" s="23">
        <v>359</v>
      </c>
      <c r="P5660" s="9">
        <v>9.3699999999999992</v>
      </c>
      <c r="Q5660" t="s">
        <v>40</v>
      </c>
      <c r="R5660">
        <v>38302</v>
      </c>
      <c r="S5660" s="9">
        <v>38.31</v>
      </c>
      <c r="T5660" s="26">
        <v>4.9909999999999997</v>
      </c>
      <c r="U5660" s="8">
        <v>191.2</v>
      </c>
      <c r="V5660" t="s">
        <v>8952</v>
      </c>
      <c r="W5660" t="s">
        <v>2007</v>
      </c>
      <c r="X5660" t="s">
        <v>42</v>
      </c>
      <c r="Y5660" t="s">
        <v>1740</v>
      </c>
      <c r="AA5660" s="1">
        <f t="shared" si="688"/>
        <v>46053</v>
      </c>
      <c r="AB5660" s="2">
        <f t="shared" si="689"/>
        <v>1</v>
      </c>
      <c r="AC5660" s="2">
        <f t="shared" si="690"/>
        <v>2026</v>
      </c>
      <c r="AD5660" s="2" t="str">
        <f>IFERROR(VLOOKUP(A5660,'Aux Área'!$A$4:$B$123,2,0),"-")</f>
        <v>OPERAÇÃO</v>
      </c>
    </row>
    <row r="5661" spans="1:30" x14ac:dyDescent="0.3">
      <c r="A5661" t="s">
        <v>2278</v>
      </c>
      <c r="B5661" t="s">
        <v>4664</v>
      </c>
      <c r="C5661" t="s">
        <v>8953</v>
      </c>
      <c r="D5661" t="s">
        <v>3208</v>
      </c>
      <c r="E5661" t="s">
        <v>3209</v>
      </c>
      <c r="F5661" t="s">
        <v>2281</v>
      </c>
      <c r="G5661" t="s">
        <v>1135</v>
      </c>
      <c r="H5661" t="s">
        <v>2275</v>
      </c>
      <c r="I5661" t="s">
        <v>1497</v>
      </c>
      <c r="J5661" t="s">
        <v>169</v>
      </c>
      <c r="K5661" t="s">
        <v>170</v>
      </c>
      <c r="L5661" t="s">
        <v>124</v>
      </c>
      <c r="M5661" t="s">
        <v>38</v>
      </c>
      <c r="N5661" t="s">
        <v>39</v>
      </c>
      <c r="O5661" s="23">
        <v>345</v>
      </c>
      <c r="P5661" s="9">
        <v>10.14</v>
      </c>
      <c r="Q5661" t="s">
        <v>40</v>
      </c>
      <c r="R5661">
        <v>96548</v>
      </c>
      <c r="S5661" s="9">
        <v>34.03</v>
      </c>
      <c r="T5661" s="26">
        <v>4.8899999999999997</v>
      </c>
      <c r="U5661" s="8">
        <v>166.41</v>
      </c>
      <c r="V5661" t="s">
        <v>41</v>
      </c>
      <c r="W5661" t="s">
        <v>2276</v>
      </c>
      <c r="X5661" t="s">
        <v>42</v>
      </c>
      <c r="Y5661" t="s">
        <v>2277</v>
      </c>
      <c r="AA5661" s="1">
        <f t="shared" si="688"/>
        <v>46053</v>
      </c>
      <c r="AB5661" s="2">
        <f t="shared" si="689"/>
        <v>1</v>
      </c>
      <c r="AC5661" s="2">
        <f t="shared" si="690"/>
        <v>2026</v>
      </c>
      <c r="AD5661" s="2" t="str">
        <f>IFERROR(VLOOKUP(A5661,'Aux Área'!$A$4:$B$123,2,0),"-")</f>
        <v>INSPEÇÃO</v>
      </c>
    </row>
    <row r="5662" spans="1:30" x14ac:dyDescent="0.3">
      <c r="A5662" t="s">
        <v>2306</v>
      </c>
      <c r="B5662" t="s">
        <v>4613</v>
      </c>
      <c r="C5662" t="s">
        <v>8954</v>
      </c>
      <c r="D5662" t="s">
        <v>3212</v>
      </c>
      <c r="E5662" t="s">
        <v>3213</v>
      </c>
      <c r="F5662" t="s">
        <v>2309</v>
      </c>
      <c r="G5662" t="s">
        <v>1135</v>
      </c>
      <c r="H5662" t="s">
        <v>2275</v>
      </c>
      <c r="I5662" t="s">
        <v>1497</v>
      </c>
      <c r="J5662" t="s">
        <v>1665</v>
      </c>
      <c r="K5662" t="s">
        <v>1666</v>
      </c>
      <c r="L5662" t="s">
        <v>301</v>
      </c>
      <c r="M5662" t="s">
        <v>38</v>
      </c>
      <c r="N5662" t="s">
        <v>39</v>
      </c>
      <c r="O5662" s="23">
        <v>484</v>
      </c>
      <c r="P5662" s="9">
        <v>10.67</v>
      </c>
      <c r="Q5662" t="s">
        <v>40</v>
      </c>
      <c r="R5662">
        <v>89064</v>
      </c>
      <c r="S5662" s="9">
        <v>45.38</v>
      </c>
      <c r="T5662" s="26">
        <v>4.6900000000000004</v>
      </c>
      <c r="U5662" s="8">
        <v>212.83</v>
      </c>
      <c r="V5662" t="s">
        <v>8955</v>
      </c>
      <c r="W5662" t="s">
        <v>2276</v>
      </c>
      <c r="X5662" t="s">
        <v>42</v>
      </c>
      <c r="Y5662" t="s">
        <v>2277</v>
      </c>
      <c r="AA5662" s="1">
        <f t="shared" si="688"/>
        <v>46053</v>
      </c>
      <c r="AB5662" s="2">
        <f t="shared" si="689"/>
        <v>1</v>
      </c>
      <c r="AC5662" s="2">
        <f t="shared" si="690"/>
        <v>2026</v>
      </c>
      <c r="AD5662" s="2" t="str">
        <f>IFERROR(VLOOKUP(A5662,'Aux Área'!$A$4:$B$123,2,0),"-")</f>
        <v>INSPEÇÃO</v>
      </c>
    </row>
    <row r="5663" spans="1:30" x14ac:dyDescent="0.3">
      <c r="A5663" t="s">
        <v>2638</v>
      </c>
      <c r="B5663" t="s">
        <v>4593</v>
      </c>
      <c r="C5663" t="s">
        <v>8956</v>
      </c>
      <c r="D5663" t="s">
        <v>4358</v>
      </c>
      <c r="E5663" t="s">
        <v>4359</v>
      </c>
      <c r="F5663" t="s">
        <v>2641</v>
      </c>
      <c r="G5663" t="s">
        <v>1135</v>
      </c>
      <c r="H5663" t="s">
        <v>2275</v>
      </c>
      <c r="I5663" t="s">
        <v>1497</v>
      </c>
      <c r="J5663" t="s">
        <v>275</v>
      </c>
      <c r="K5663" t="s">
        <v>276</v>
      </c>
      <c r="L5663" t="s">
        <v>124</v>
      </c>
      <c r="M5663" t="s">
        <v>38</v>
      </c>
      <c r="N5663" t="s">
        <v>39</v>
      </c>
      <c r="O5663" s="23">
        <v>486</v>
      </c>
      <c r="P5663" s="9">
        <v>10.34</v>
      </c>
      <c r="Q5663" t="s">
        <v>40</v>
      </c>
      <c r="R5663">
        <v>82879</v>
      </c>
      <c r="S5663" s="9">
        <v>46.98</v>
      </c>
      <c r="T5663" s="26">
        <v>4.79</v>
      </c>
      <c r="U5663" s="8">
        <v>225.03</v>
      </c>
      <c r="V5663" t="s">
        <v>8957</v>
      </c>
      <c r="W5663" t="s">
        <v>2276</v>
      </c>
      <c r="X5663" t="s">
        <v>42</v>
      </c>
      <c r="Y5663" t="s">
        <v>2277</v>
      </c>
      <c r="AA5663" s="1">
        <f t="shared" si="688"/>
        <v>46053</v>
      </c>
      <c r="AB5663" s="2">
        <f t="shared" si="689"/>
        <v>1</v>
      </c>
      <c r="AC5663" s="2">
        <f t="shared" si="690"/>
        <v>2026</v>
      </c>
      <c r="AD5663" s="2" t="str">
        <f>IFERROR(VLOOKUP(A5663,'Aux Área'!$A$4:$B$123,2,0),"-")</f>
        <v>INSPEÇÃO</v>
      </c>
    </row>
    <row r="5664" spans="1:30" x14ac:dyDescent="0.3">
      <c r="A5664" t="s">
        <v>3092</v>
      </c>
      <c r="B5664" t="s">
        <v>4774</v>
      </c>
      <c r="C5664" t="s">
        <v>8958</v>
      </c>
      <c r="D5664" t="s">
        <v>3303</v>
      </c>
      <c r="E5664" t="s">
        <v>3304</v>
      </c>
      <c r="F5664" t="s">
        <v>3594</v>
      </c>
      <c r="G5664" t="s">
        <v>1135</v>
      </c>
      <c r="H5664" t="s">
        <v>2275</v>
      </c>
      <c r="I5664" t="s">
        <v>1497</v>
      </c>
      <c r="J5664" t="s">
        <v>89</v>
      </c>
      <c r="K5664" t="s">
        <v>90</v>
      </c>
      <c r="L5664" t="s">
        <v>91</v>
      </c>
      <c r="M5664" t="s">
        <v>38</v>
      </c>
      <c r="N5664" t="s">
        <v>39</v>
      </c>
      <c r="O5664" s="23">
        <v>460</v>
      </c>
      <c r="P5664" s="9">
        <v>9.8000000000000007</v>
      </c>
      <c r="Q5664" t="s">
        <v>40</v>
      </c>
      <c r="R5664">
        <v>77220</v>
      </c>
      <c r="S5664" s="9">
        <v>46.94</v>
      </c>
      <c r="T5664" s="26">
        <v>4.8899999999999997</v>
      </c>
      <c r="U5664" s="8">
        <v>229.54</v>
      </c>
      <c r="V5664" t="s">
        <v>8959</v>
      </c>
      <c r="W5664" t="s">
        <v>2276</v>
      </c>
      <c r="X5664" t="s">
        <v>42</v>
      </c>
      <c r="Y5664" t="s">
        <v>2277</v>
      </c>
      <c r="AA5664" s="1">
        <f t="shared" si="688"/>
        <v>46053</v>
      </c>
      <c r="AB5664" s="2">
        <f t="shared" si="689"/>
        <v>1</v>
      </c>
      <c r="AC5664" s="2">
        <f t="shared" si="690"/>
        <v>2026</v>
      </c>
      <c r="AD5664" s="2" t="str">
        <f>IFERROR(VLOOKUP(A5664,'Aux Área'!$A$4:$B$123,2,0),"-")</f>
        <v>INSPEÇÃO</v>
      </c>
    </row>
    <row r="5665" spans="1:30" x14ac:dyDescent="0.3">
      <c r="A5665" t="s">
        <v>2643</v>
      </c>
      <c r="B5665" t="s">
        <v>2307</v>
      </c>
      <c r="C5665" t="s">
        <v>8960</v>
      </c>
      <c r="D5665" t="s">
        <v>7207</v>
      </c>
      <c r="E5665" t="s">
        <v>7208</v>
      </c>
      <c r="F5665" t="s">
        <v>2646</v>
      </c>
      <c r="G5665" t="s">
        <v>1300</v>
      </c>
      <c r="H5665" t="s">
        <v>1301</v>
      </c>
      <c r="I5665" t="s">
        <v>37</v>
      </c>
      <c r="J5665" t="s">
        <v>122</v>
      </c>
      <c r="K5665" t="s">
        <v>123</v>
      </c>
      <c r="L5665" t="s">
        <v>124</v>
      </c>
      <c r="M5665" t="s">
        <v>38</v>
      </c>
      <c r="N5665" t="s">
        <v>39</v>
      </c>
      <c r="O5665" s="23">
        <v>480</v>
      </c>
      <c r="P5665" s="9">
        <v>9.8800000000000008</v>
      </c>
      <c r="Q5665" t="s">
        <v>40</v>
      </c>
      <c r="R5665">
        <v>90991</v>
      </c>
      <c r="S5665" s="9">
        <v>48.59</v>
      </c>
      <c r="T5665" s="26">
        <v>4.9800000000000004</v>
      </c>
      <c r="U5665" s="8">
        <v>241.97</v>
      </c>
      <c r="V5665" t="s">
        <v>112</v>
      </c>
      <c r="W5665" t="s">
        <v>2276</v>
      </c>
      <c r="X5665" t="s">
        <v>42</v>
      </c>
      <c r="Y5665" t="s">
        <v>2277</v>
      </c>
      <c r="AA5665" s="1">
        <f t="shared" si="688"/>
        <v>46054</v>
      </c>
      <c r="AB5665" s="2">
        <f t="shared" si="689"/>
        <v>2</v>
      </c>
      <c r="AC5665" s="2">
        <f t="shared" si="690"/>
        <v>2026</v>
      </c>
      <c r="AD5665" s="2" t="str">
        <f>IFERROR(VLOOKUP(A5665,'Aux Área'!$A$4:$B$123,2,0),"-")</f>
        <v>INSPEÇÃO</v>
      </c>
    </row>
    <row r="5666" spans="1:30" x14ac:dyDescent="0.3">
      <c r="A5666" t="s">
        <v>52</v>
      </c>
      <c r="B5666" t="s">
        <v>1449</v>
      </c>
      <c r="C5666" t="s">
        <v>8961</v>
      </c>
      <c r="D5666" t="s">
        <v>3197</v>
      </c>
      <c r="E5666" t="s">
        <v>3198</v>
      </c>
      <c r="F5666" t="s">
        <v>53</v>
      </c>
      <c r="G5666" t="s">
        <v>35</v>
      </c>
      <c r="H5666" t="s">
        <v>36</v>
      </c>
      <c r="I5666" t="s">
        <v>37</v>
      </c>
      <c r="J5666" t="s">
        <v>1681</v>
      </c>
      <c r="K5666" t="s">
        <v>1682</v>
      </c>
      <c r="L5666" t="s">
        <v>141</v>
      </c>
      <c r="M5666" t="s">
        <v>38</v>
      </c>
      <c r="N5666" t="s">
        <v>39</v>
      </c>
      <c r="O5666" s="23">
        <v>336</v>
      </c>
      <c r="P5666" s="9">
        <v>11.86</v>
      </c>
      <c r="Q5666" t="s">
        <v>40</v>
      </c>
      <c r="R5666">
        <v>53889</v>
      </c>
      <c r="S5666" s="9">
        <v>28.34</v>
      </c>
      <c r="T5666" s="26">
        <v>4.6399999999999997</v>
      </c>
      <c r="U5666" s="8">
        <v>131.5</v>
      </c>
      <c r="V5666" t="s">
        <v>41</v>
      </c>
      <c r="W5666" t="s">
        <v>2007</v>
      </c>
      <c r="X5666" t="s">
        <v>42</v>
      </c>
      <c r="Y5666" t="s">
        <v>1740</v>
      </c>
      <c r="AA5666" s="1">
        <f t="shared" si="688"/>
        <v>46054</v>
      </c>
      <c r="AB5666" s="2">
        <f t="shared" si="689"/>
        <v>2</v>
      </c>
      <c r="AC5666" s="2">
        <f t="shared" si="690"/>
        <v>2026</v>
      </c>
      <c r="AD5666" s="2" t="str">
        <f>IFERROR(VLOOKUP(A5666,'Aux Área'!$A$4:$B$123,2,0),"-")</f>
        <v>OPERAÇÃO</v>
      </c>
    </row>
    <row r="5667" spans="1:30" x14ac:dyDescent="0.3">
      <c r="A5667" t="s">
        <v>5620</v>
      </c>
      <c r="B5667" t="s">
        <v>2315</v>
      </c>
      <c r="C5667" t="s">
        <v>8962</v>
      </c>
      <c r="D5667" t="s">
        <v>2160</v>
      </c>
      <c r="E5667" t="s">
        <v>2161</v>
      </c>
      <c r="F5667" t="s">
        <v>6208</v>
      </c>
      <c r="G5667" t="s">
        <v>1135</v>
      </c>
      <c r="H5667" t="s">
        <v>5545</v>
      </c>
      <c r="I5667" t="s">
        <v>839</v>
      </c>
      <c r="J5667" t="s">
        <v>275</v>
      </c>
      <c r="K5667" t="s">
        <v>276</v>
      </c>
      <c r="L5667" t="s">
        <v>124</v>
      </c>
      <c r="M5667" t="s">
        <v>38</v>
      </c>
      <c r="N5667" t="s">
        <v>39</v>
      </c>
      <c r="O5667" s="23">
        <v>487</v>
      </c>
      <c r="P5667" s="9">
        <v>10.9</v>
      </c>
      <c r="Q5667" t="s">
        <v>40</v>
      </c>
      <c r="R5667">
        <v>19789</v>
      </c>
      <c r="S5667" s="9">
        <v>44.69</v>
      </c>
      <c r="T5667" s="26">
        <v>4.79</v>
      </c>
      <c r="U5667" s="8">
        <v>214.07</v>
      </c>
      <c r="V5667" t="s">
        <v>8963</v>
      </c>
      <c r="W5667" t="s">
        <v>2276</v>
      </c>
      <c r="X5667" t="s">
        <v>42</v>
      </c>
      <c r="Y5667" t="s">
        <v>2277</v>
      </c>
      <c r="AA5667" s="1">
        <f t="shared" si="688"/>
        <v>46054</v>
      </c>
      <c r="AB5667" s="2">
        <f t="shared" si="689"/>
        <v>2</v>
      </c>
      <c r="AC5667" s="2">
        <f t="shared" si="690"/>
        <v>2026</v>
      </c>
      <c r="AD5667" s="2" t="str">
        <f>IFERROR(VLOOKUP(A5667,'Aux Área'!$A$4:$B$123,2,0),"-")</f>
        <v>INSPEÇÃO</v>
      </c>
    </row>
    <row r="5668" spans="1:30" x14ac:dyDescent="0.3">
      <c r="A5668" t="s">
        <v>2318</v>
      </c>
      <c r="B5668" t="s">
        <v>2733</v>
      </c>
      <c r="C5668" t="s">
        <v>8964</v>
      </c>
      <c r="D5668" t="s">
        <v>5015</v>
      </c>
      <c r="E5668" t="s">
        <v>5016</v>
      </c>
      <c r="F5668" t="s">
        <v>4203</v>
      </c>
      <c r="G5668" t="s">
        <v>1135</v>
      </c>
      <c r="H5668" t="s">
        <v>2185</v>
      </c>
      <c r="I5668" t="s">
        <v>2186</v>
      </c>
      <c r="J5668" t="s">
        <v>219</v>
      </c>
      <c r="K5668" t="s">
        <v>177</v>
      </c>
      <c r="L5668" t="s">
        <v>177</v>
      </c>
      <c r="M5668" t="s">
        <v>38</v>
      </c>
      <c r="N5668" t="s">
        <v>668</v>
      </c>
      <c r="O5668" s="23">
        <v>593</v>
      </c>
      <c r="P5668" s="9">
        <v>15.07</v>
      </c>
      <c r="Q5668" t="s">
        <v>40</v>
      </c>
      <c r="R5668">
        <v>91126</v>
      </c>
      <c r="S5668" s="9">
        <v>39.36</v>
      </c>
      <c r="T5668" s="26">
        <v>6.19</v>
      </c>
      <c r="U5668" s="8">
        <v>243.65</v>
      </c>
      <c r="V5668" t="s">
        <v>8965</v>
      </c>
      <c r="W5668" t="s">
        <v>2007</v>
      </c>
      <c r="X5668" t="s">
        <v>42</v>
      </c>
      <c r="Y5668" t="s">
        <v>2188</v>
      </c>
      <c r="AA5668" s="1">
        <f t="shared" si="688"/>
        <v>46054</v>
      </c>
      <c r="AB5668" s="2">
        <f t="shared" si="689"/>
        <v>2</v>
      </c>
      <c r="AC5668" s="2">
        <f t="shared" si="690"/>
        <v>2026</v>
      </c>
      <c r="AD5668" s="2" t="str">
        <f>IFERROR(VLOOKUP(A5668,'Aux Área'!$A$4:$B$123,2,0),"-")</f>
        <v>INSPEÇÃO</v>
      </c>
    </row>
    <row r="5669" spans="1:30" x14ac:dyDescent="0.3">
      <c r="A5669" t="s">
        <v>2282</v>
      </c>
      <c r="B5669" t="s">
        <v>4679</v>
      </c>
      <c r="C5669" t="s">
        <v>8966</v>
      </c>
      <c r="D5669" t="s">
        <v>3243</v>
      </c>
      <c r="E5669" t="s">
        <v>3244</v>
      </c>
      <c r="F5669" t="s">
        <v>2285</v>
      </c>
      <c r="G5669" t="s">
        <v>1135</v>
      </c>
      <c r="H5669" t="s">
        <v>2275</v>
      </c>
      <c r="I5669" t="s">
        <v>1497</v>
      </c>
      <c r="J5669" t="s">
        <v>1681</v>
      </c>
      <c r="K5669" t="s">
        <v>1682</v>
      </c>
      <c r="L5669" t="s">
        <v>141</v>
      </c>
      <c r="M5669" t="s">
        <v>38</v>
      </c>
      <c r="N5669" t="s">
        <v>39</v>
      </c>
      <c r="O5669" s="23">
        <v>439</v>
      </c>
      <c r="P5669" s="9">
        <v>9.7100000000000009</v>
      </c>
      <c r="Q5669" t="s">
        <v>40</v>
      </c>
      <c r="R5669">
        <v>80803</v>
      </c>
      <c r="S5669" s="9">
        <v>45.19</v>
      </c>
      <c r="T5669" s="26">
        <v>4.6399999999999997</v>
      </c>
      <c r="U5669" s="8">
        <v>209.69</v>
      </c>
      <c r="V5669" t="s">
        <v>41</v>
      </c>
      <c r="W5669" t="s">
        <v>2276</v>
      </c>
      <c r="X5669" t="s">
        <v>42</v>
      </c>
      <c r="Y5669" t="s">
        <v>2277</v>
      </c>
      <c r="AA5669" s="1">
        <f t="shared" si="688"/>
        <v>46054</v>
      </c>
      <c r="AB5669" s="2">
        <f t="shared" si="689"/>
        <v>2</v>
      </c>
      <c r="AC5669" s="2">
        <f t="shared" si="690"/>
        <v>2026</v>
      </c>
      <c r="AD5669" s="2" t="str">
        <f>IFERROR(VLOOKUP(A5669,'Aux Área'!$A$4:$B$123,2,0),"-")</f>
        <v>INSPEÇÃO</v>
      </c>
    </row>
    <row r="5670" spans="1:30" x14ac:dyDescent="0.3">
      <c r="A5670" t="s">
        <v>2260</v>
      </c>
      <c r="B5670" t="s">
        <v>113</v>
      </c>
      <c r="C5670" t="s">
        <v>8967</v>
      </c>
      <c r="D5670" t="s">
        <v>3005</v>
      </c>
      <c r="E5670" t="s">
        <v>3006</v>
      </c>
      <c r="F5670" t="s">
        <v>2262</v>
      </c>
      <c r="G5670" t="s">
        <v>35</v>
      </c>
      <c r="H5670" t="s">
        <v>2263</v>
      </c>
      <c r="I5670" t="s">
        <v>2186</v>
      </c>
      <c r="J5670" t="s">
        <v>1681</v>
      </c>
      <c r="K5670" t="s">
        <v>1682</v>
      </c>
      <c r="L5670" t="s">
        <v>141</v>
      </c>
      <c r="M5670" t="s">
        <v>38</v>
      </c>
      <c r="N5670" t="s">
        <v>668</v>
      </c>
      <c r="O5670" s="23">
        <v>831</v>
      </c>
      <c r="P5670" s="9">
        <v>12.84</v>
      </c>
      <c r="Q5670" t="s">
        <v>40</v>
      </c>
      <c r="R5670">
        <v>79058</v>
      </c>
      <c r="S5670" s="9">
        <v>64.739999999999995</v>
      </c>
      <c r="T5670" s="26">
        <v>6.49</v>
      </c>
      <c r="U5670" s="8">
        <v>420.14</v>
      </c>
      <c r="V5670" t="s">
        <v>41</v>
      </c>
      <c r="W5670" t="s">
        <v>2007</v>
      </c>
      <c r="X5670" t="s">
        <v>42</v>
      </c>
      <c r="Y5670" t="s">
        <v>1740</v>
      </c>
      <c r="AA5670" s="1">
        <f t="shared" si="688"/>
        <v>46054</v>
      </c>
      <c r="AB5670" s="2">
        <f t="shared" si="689"/>
        <v>2</v>
      </c>
      <c r="AC5670" s="2">
        <f t="shared" si="690"/>
        <v>2026</v>
      </c>
      <c r="AD5670" s="2" t="str">
        <f>IFERROR(VLOOKUP(A5670,'Aux Área'!$A$4:$B$123,2,0),"-")</f>
        <v>INSPEÇÃO</v>
      </c>
    </row>
    <row r="5671" spans="1:30" x14ac:dyDescent="0.3">
      <c r="A5671" t="s">
        <v>2278</v>
      </c>
      <c r="B5671" t="s">
        <v>4664</v>
      </c>
      <c r="C5671" t="s">
        <v>8968</v>
      </c>
      <c r="D5671" t="s">
        <v>3208</v>
      </c>
      <c r="E5671" t="s">
        <v>3209</v>
      </c>
      <c r="F5671" t="s">
        <v>2281</v>
      </c>
      <c r="G5671" t="s">
        <v>1135</v>
      </c>
      <c r="H5671" t="s">
        <v>2275</v>
      </c>
      <c r="I5671" t="s">
        <v>1497</v>
      </c>
      <c r="J5671" t="s">
        <v>165</v>
      </c>
      <c r="K5671" t="s">
        <v>166</v>
      </c>
      <c r="L5671" t="s">
        <v>167</v>
      </c>
      <c r="M5671" t="s">
        <v>38</v>
      </c>
      <c r="N5671" t="s">
        <v>39</v>
      </c>
      <c r="O5671" s="23">
        <v>313</v>
      </c>
      <c r="P5671" s="9">
        <v>10.59</v>
      </c>
      <c r="Q5671" t="s">
        <v>40</v>
      </c>
      <c r="R5671">
        <v>96861</v>
      </c>
      <c r="S5671" s="9">
        <v>29.56</v>
      </c>
      <c r="T5671" s="26">
        <v>4.8899999999999997</v>
      </c>
      <c r="U5671" s="8">
        <v>144.55000000000001</v>
      </c>
      <c r="V5671" t="s">
        <v>41</v>
      </c>
      <c r="W5671" t="s">
        <v>2276</v>
      </c>
      <c r="X5671" t="s">
        <v>42</v>
      </c>
      <c r="Y5671" t="s">
        <v>2277</v>
      </c>
      <c r="AA5671" s="1">
        <f t="shared" si="688"/>
        <v>46054</v>
      </c>
      <c r="AB5671" s="2">
        <f t="shared" si="689"/>
        <v>2</v>
      </c>
      <c r="AC5671" s="2">
        <f t="shared" si="690"/>
        <v>2026</v>
      </c>
      <c r="AD5671" s="2" t="str">
        <f>IFERROR(VLOOKUP(A5671,'Aux Área'!$A$4:$B$123,2,0),"-")</f>
        <v>INSPEÇÃO</v>
      </c>
    </row>
    <row r="5672" spans="1:30" x14ac:dyDescent="0.3">
      <c r="A5672" t="s">
        <v>2306</v>
      </c>
      <c r="B5672" t="s">
        <v>4613</v>
      </c>
      <c r="C5672" t="s">
        <v>8969</v>
      </c>
      <c r="D5672" t="s">
        <v>3428</v>
      </c>
      <c r="E5672" t="s">
        <v>3429</v>
      </c>
      <c r="F5672" t="s">
        <v>2309</v>
      </c>
      <c r="G5672" t="s">
        <v>1135</v>
      </c>
      <c r="H5672" t="s">
        <v>2275</v>
      </c>
      <c r="I5672" t="s">
        <v>1497</v>
      </c>
      <c r="J5672" t="s">
        <v>89</v>
      </c>
      <c r="K5672" t="s">
        <v>90</v>
      </c>
      <c r="L5672" t="s">
        <v>91</v>
      </c>
      <c r="M5672" t="s">
        <v>38</v>
      </c>
      <c r="N5672" t="s">
        <v>39</v>
      </c>
      <c r="O5672" s="23">
        <v>376</v>
      </c>
      <c r="P5672" s="9">
        <v>9.81</v>
      </c>
      <c r="Q5672" t="s">
        <v>40</v>
      </c>
      <c r="R5672">
        <v>89440</v>
      </c>
      <c r="S5672" s="9">
        <v>38.340000000000003</v>
      </c>
      <c r="T5672" s="26">
        <v>4.8899999999999997</v>
      </c>
      <c r="U5672" s="8">
        <v>187.48</v>
      </c>
      <c r="V5672" t="s">
        <v>8970</v>
      </c>
      <c r="W5672" t="s">
        <v>2276</v>
      </c>
      <c r="X5672" t="s">
        <v>42</v>
      </c>
      <c r="Y5672" t="s">
        <v>2277</v>
      </c>
      <c r="AA5672" s="1">
        <f t="shared" si="688"/>
        <v>46054</v>
      </c>
      <c r="AB5672" s="2">
        <f t="shared" si="689"/>
        <v>2</v>
      </c>
      <c r="AC5672" s="2">
        <f t="shared" si="690"/>
        <v>2026</v>
      </c>
      <c r="AD5672" s="2" t="str">
        <f>IFERROR(VLOOKUP(A5672,'Aux Área'!$A$4:$B$123,2,0),"-")</f>
        <v>INSPEÇÃO</v>
      </c>
    </row>
    <row r="5673" spans="1:30" x14ac:dyDescent="0.3">
      <c r="A5673" t="s">
        <v>2638</v>
      </c>
      <c r="B5673" t="s">
        <v>4593</v>
      </c>
      <c r="C5673" t="s">
        <v>8971</v>
      </c>
      <c r="D5673" t="s">
        <v>3246</v>
      </c>
      <c r="E5673" t="s">
        <v>3247</v>
      </c>
      <c r="F5673" t="s">
        <v>2641</v>
      </c>
      <c r="G5673" t="s">
        <v>1135</v>
      </c>
      <c r="H5673" t="s">
        <v>2275</v>
      </c>
      <c r="I5673" t="s">
        <v>1497</v>
      </c>
      <c r="J5673" t="s">
        <v>275</v>
      </c>
      <c r="K5673" t="s">
        <v>276</v>
      </c>
      <c r="L5673" t="s">
        <v>124</v>
      </c>
      <c r="M5673" t="s">
        <v>38</v>
      </c>
      <c r="N5673" t="s">
        <v>39</v>
      </c>
      <c r="O5673" s="23">
        <v>428</v>
      </c>
      <c r="P5673" s="9">
        <v>11.69</v>
      </c>
      <c r="Q5673" t="s">
        <v>40</v>
      </c>
      <c r="R5673">
        <v>83307</v>
      </c>
      <c r="S5673" s="9">
        <v>36.61</v>
      </c>
      <c r="T5673" s="26">
        <v>4.79</v>
      </c>
      <c r="U5673" s="8">
        <v>175.36</v>
      </c>
      <c r="V5673" t="s">
        <v>8972</v>
      </c>
      <c r="W5673" t="s">
        <v>2276</v>
      </c>
      <c r="X5673" t="s">
        <v>42</v>
      </c>
      <c r="Y5673" t="s">
        <v>2277</v>
      </c>
      <c r="AA5673" s="1">
        <f t="shared" si="688"/>
        <v>46054</v>
      </c>
      <c r="AB5673" s="2">
        <f t="shared" si="689"/>
        <v>2</v>
      </c>
      <c r="AC5673" s="2">
        <f t="shared" si="690"/>
        <v>2026</v>
      </c>
      <c r="AD5673" s="2" t="str">
        <f>IFERROR(VLOOKUP(A5673,'Aux Área'!$A$4:$B$123,2,0),"-")</f>
        <v>INSPEÇÃO</v>
      </c>
    </row>
    <row r="5674" spans="1:30" x14ac:dyDescent="0.3">
      <c r="A5674" t="s">
        <v>2700</v>
      </c>
      <c r="B5674" t="s">
        <v>2000</v>
      </c>
      <c r="C5674" t="s">
        <v>8973</v>
      </c>
      <c r="D5674" t="s">
        <v>3403</v>
      </c>
      <c r="E5674" t="s">
        <v>3404</v>
      </c>
      <c r="F5674" t="s">
        <v>2703</v>
      </c>
      <c r="G5674" t="s">
        <v>659</v>
      </c>
      <c r="H5674" t="s">
        <v>1996</v>
      </c>
      <c r="I5674" t="s">
        <v>1997</v>
      </c>
      <c r="J5674" t="s">
        <v>275</v>
      </c>
      <c r="K5674" t="s">
        <v>276</v>
      </c>
      <c r="L5674" t="s">
        <v>124</v>
      </c>
      <c r="M5674" t="s">
        <v>38</v>
      </c>
      <c r="N5674" t="s">
        <v>668</v>
      </c>
      <c r="O5674" s="23">
        <v>525</v>
      </c>
      <c r="P5674" s="9">
        <v>5.59</v>
      </c>
      <c r="Q5674" t="s">
        <v>40</v>
      </c>
      <c r="R5674">
        <v>15509</v>
      </c>
      <c r="S5674" s="9">
        <v>93.87</v>
      </c>
      <c r="T5674" s="26">
        <v>7.45</v>
      </c>
      <c r="U5674" s="8">
        <v>699.33</v>
      </c>
      <c r="V5674" t="s">
        <v>8974</v>
      </c>
      <c r="W5674" t="s">
        <v>1985</v>
      </c>
      <c r="X5674" t="s">
        <v>42</v>
      </c>
      <c r="Y5674" t="s">
        <v>1986</v>
      </c>
      <c r="AA5674" s="1">
        <f t="shared" si="688"/>
        <v>46054</v>
      </c>
      <c r="AB5674" s="2">
        <f t="shared" si="689"/>
        <v>2</v>
      </c>
      <c r="AC5674" s="2">
        <f t="shared" si="690"/>
        <v>2026</v>
      </c>
      <c r="AD5674" s="2" t="str">
        <f>IFERROR(VLOOKUP(A5674,'Aux Área'!$A$4:$B$123,2,0),"-")</f>
        <v>PESADOS</v>
      </c>
    </row>
    <row r="5675" spans="1:30" x14ac:dyDescent="0.3">
      <c r="A5675" t="s">
        <v>2700</v>
      </c>
      <c r="C5675" t="s">
        <v>15729</v>
      </c>
      <c r="F5675" t="s">
        <v>2703</v>
      </c>
      <c r="K5675" t="s">
        <v>276</v>
      </c>
      <c r="N5675" t="s">
        <v>15690</v>
      </c>
      <c r="O5675" t="s">
        <v>15244</v>
      </c>
      <c r="P5675" s="9" t="s">
        <v>15244</v>
      </c>
      <c r="Q5675" t="s">
        <v>40</v>
      </c>
      <c r="R5675" t="s">
        <v>15244</v>
      </c>
      <c r="S5675">
        <v>5</v>
      </c>
      <c r="U5675" s="8">
        <v>18.96</v>
      </c>
      <c r="AA5675" s="1">
        <f>IFERROR(DATEVALUE(C5675),"-")</f>
        <v>46054</v>
      </c>
      <c r="AB5675" s="2">
        <f>IFERROR(MONTH(AA5675),"-")</f>
        <v>2</v>
      </c>
      <c r="AC5675" s="2">
        <f>IFERROR(YEAR(AA5675),"-")</f>
        <v>2026</v>
      </c>
      <c r="AD5675" s="2" t="str">
        <f>IFERROR(VLOOKUP(A5675,'Aux Área'!$A$4:$B$123,2,0),"-")</f>
        <v>PESADOS</v>
      </c>
    </row>
    <row r="5676" spans="1:30" x14ac:dyDescent="0.3">
      <c r="A5676" t="s">
        <v>3092</v>
      </c>
      <c r="B5676" t="s">
        <v>4774</v>
      </c>
      <c r="C5676" t="s">
        <v>8975</v>
      </c>
      <c r="D5676" t="s">
        <v>3410</v>
      </c>
      <c r="E5676" t="s">
        <v>3411</v>
      </c>
      <c r="F5676" t="s">
        <v>3594</v>
      </c>
      <c r="G5676" t="s">
        <v>1135</v>
      </c>
      <c r="H5676" t="s">
        <v>2275</v>
      </c>
      <c r="I5676" t="s">
        <v>1497</v>
      </c>
      <c r="J5676" t="s">
        <v>231</v>
      </c>
      <c r="K5676" t="s">
        <v>232</v>
      </c>
      <c r="L5676" t="s">
        <v>217</v>
      </c>
      <c r="M5676" t="s">
        <v>38</v>
      </c>
      <c r="N5676" t="s">
        <v>39</v>
      </c>
      <c r="O5676" s="23">
        <v>552</v>
      </c>
      <c r="P5676" s="9">
        <v>10.62</v>
      </c>
      <c r="Q5676" t="s">
        <v>40</v>
      </c>
      <c r="R5676">
        <v>77772</v>
      </c>
      <c r="S5676" s="9">
        <v>51.97</v>
      </c>
      <c r="T5676" s="26">
        <v>4.8609999999999998</v>
      </c>
      <c r="U5676" s="8">
        <v>252.62</v>
      </c>
      <c r="V5676" t="s">
        <v>8976</v>
      </c>
      <c r="W5676" t="s">
        <v>2276</v>
      </c>
      <c r="X5676" t="s">
        <v>42</v>
      </c>
      <c r="Y5676" t="s">
        <v>2277</v>
      </c>
      <c r="AA5676" s="1">
        <f t="shared" ref="AA5676:AA5698" si="691">DATEVALUE(C5676)</f>
        <v>46054</v>
      </c>
      <c r="AB5676" s="2">
        <f t="shared" ref="AB5676:AB5698" si="692">MONTH(AA5676)</f>
        <v>2</v>
      </c>
      <c r="AC5676" s="2">
        <f t="shared" ref="AC5676:AC5698" si="693">YEAR(AA5676)</f>
        <v>2026</v>
      </c>
      <c r="AD5676" s="2" t="str">
        <f>IFERROR(VLOOKUP(A5676,'Aux Área'!$A$4:$B$123,2,0),"-")</f>
        <v>INSPEÇÃO</v>
      </c>
    </row>
    <row r="5677" spans="1:30" x14ac:dyDescent="0.3">
      <c r="A5677" t="s">
        <v>2552</v>
      </c>
      <c r="B5677" t="s">
        <v>2553</v>
      </c>
      <c r="C5677" t="s">
        <v>8977</v>
      </c>
      <c r="D5677" t="s">
        <v>2872</v>
      </c>
      <c r="E5677" t="s">
        <v>2873</v>
      </c>
      <c r="F5677" t="s">
        <v>2555</v>
      </c>
      <c r="G5677" t="s">
        <v>659</v>
      </c>
      <c r="H5677" t="s">
        <v>2215</v>
      </c>
      <c r="I5677" t="s">
        <v>667</v>
      </c>
      <c r="J5677" t="s">
        <v>2779</v>
      </c>
      <c r="K5677" t="s">
        <v>2780</v>
      </c>
      <c r="L5677" t="s">
        <v>141</v>
      </c>
      <c r="M5677" t="s">
        <v>38</v>
      </c>
      <c r="N5677" t="s">
        <v>668</v>
      </c>
      <c r="O5677" s="23">
        <v>135</v>
      </c>
      <c r="P5677" s="9">
        <v>2.0699999999999998</v>
      </c>
      <c r="Q5677" t="s">
        <v>40</v>
      </c>
      <c r="R5677">
        <v>8091</v>
      </c>
      <c r="S5677" s="9">
        <v>65.150000000000006</v>
      </c>
      <c r="T5677" s="26">
        <v>6.4009999999999998</v>
      </c>
      <c r="U5677" s="8">
        <v>417</v>
      </c>
      <c r="V5677" t="s">
        <v>112</v>
      </c>
      <c r="W5677" t="s">
        <v>2007</v>
      </c>
      <c r="X5677" t="s">
        <v>42</v>
      </c>
      <c r="Y5677" t="s">
        <v>1740</v>
      </c>
      <c r="AA5677" s="1">
        <f t="shared" si="691"/>
        <v>46054</v>
      </c>
      <c r="AB5677" s="2">
        <f t="shared" si="692"/>
        <v>2</v>
      </c>
      <c r="AC5677" s="2">
        <f t="shared" si="693"/>
        <v>2026</v>
      </c>
      <c r="AD5677" s="2" t="str">
        <f>IFERROR(VLOOKUP(A5677,'Aux Área'!$A$4:$B$123,2,0),"-")</f>
        <v>APH</v>
      </c>
    </row>
    <row r="5678" spans="1:30" x14ac:dyDescent="0.3">
      <c r="A5678" t="s">
        <v>2472</v>
      </c>
      <c r="B5678" t="s">
        <v>2473</v>
      </c>
      <c r="C5678" t="s">
        <v>8978</v>
      </c>
      <c r="D5678" t="s">
        <v>3068</v>
      </c>
      <c r="E5678" t="s">
        <v>3069</v>
      </c>
      <c r="F5678" t="s">
        <v>2475</v>
      </c>
      <c r="G5678" t="s">
        <v>659</v>
      </c>
      <c r="H5678" t="s">
        <v>2215</v>
      </c>
      <c r="I5678" t="s">
        <v>667</v>
      </c>
      <c r="J5678" t="s">
        <v>215</v>
      </c>
      <c r="K5678" t="s">
        <v>216</v>
      </c>
      <c r="L5678" t="s">
        <v>217</v>
      </c>
      <c r="M5678" t="s">
        <v>38</v>
      </c>
      <c r="N5678" t="s">
        <v>668</v>
      </c>
      <c r="O5678" s="23">
        <v>99</v>
      </c>
      <c r="P5678" s="9">
        <v>4.3899999999999997</v>
      </c>
      <c r="Q5678" t="s">
        <v>40</v>
      </c>
      <c r="R5678">
        <v>6500</v>
      </c>
      <c r="S5678" s="9">
        <v>22.54</v>
      </c>
      <c r="T5678" s="26">
        <v>6.2910000000000004</v>
      </c>
      <c r="U5678" s="8">
        <v>141.80000000000001</v>
      </c>
      <c r="V5678" t="s">
        <v>41</v>
      </c>
      <c r="W5678" t="s">
        <v>2007</v>
      </c>
      <c r="X5678" t="s">
        <v>42</v>
      </c>
      <c r="Y5678" t="s">
        <v>1740</v>
      </c>
      <c r="AA5678" s="1">
        <f t="shared" si="691"/>
        <v>46054</v>
      </c>
      <c r="AB5678" s="2">
        <f t="shared" si="692"/>
        <v>2</v>
      </c>
      <c r="AC5678" s="2">
        <f t="shared" si="693"/>
        <v>2026</v>
      </c>
      <c r="AD5678" s="2" t="str">
        <f>IFERROR(VLOOKUP(A5678,'Aux Área'!$A$4:$B$123,2,0),"-")</f>
        <v>APH</v>
      </c>
    </row>
    <row r="5679" spans="1:30" x14ac:dyDescent="0.3">
      <c r="A5679" t="s">
        <v>2632</v>
      </c>
      <c r="B5679" t="s">
        <v>2633</v>
      </c>
      <c r="C5679" t="s">
        <v>8979</v>
      </c>
      <c r="D5679" t="s">
        <v>8713</v>
      </c>
      <c r="E5679" t="s">
        <v>8714</v>
      </c>
      <c r="F5679" t="s">
        <v>3712</v>
      </c>
      <c r="G5679" t="s">
        <v>1300</v>
      </c>
      <c r="H5679" t="s">
        <v>2635</v>
      </c>
      <c r="I5679" t="s">
        <v>37</v>
      </c>
      <c r="J5679" t="s">
        <v>89</v>
      </c>
      <c r="K5679" t="s">
        <v>90</v>
      </c>
      <c r="L5679" t="s">
        <v>91</v>
      </c>
      <c r="M5679" t="s">
        <v>38</v>
      </c>
      <c r="N5679" t="s">
        <v>39</v>
      </c>
      <c r="O5679" s="23">
        <v>408</v>
      </c>
      <c r="P5679" s="9">
        <v>8.14</v>
      </c>
      <c r="Q5679" t="s">
        <v>40</v>
      </c>
      <c r="R5679">
        <v>4166</v>
      </c>
      <c r="S5679" s="9">
        <v>50.11</v>
      </c>
      <c r="T5679" s="26">
        <v>4.8899999999999997</v>
      </c>
      <c r="U5679" s="8">
        <v>245.04</v>
      </c>
      <c r="V5679" t="s">
        <v>8980</v>
      </c>
      <c r="W5679" t="s">
        <v>2007</v>
      </c>
      <c r="X5679" t="s">
        <v>42</v>
      </c>
      <c r="Y5679" t="s">
        <v>1740</v>
      </c>
      <c r="AA5679" s="1">
        <f t="shared" si="691"/>
        <v>46054</v>
      </c>
      <c r="AB5679" s="2">
        <f t="shared" si="692"/>
        <v>2</v>
      </c>
      <c r="AC5679" s="2">
        <f t="shared" si="693"/>
        <v>2026</v>
      </c>
      <c r="AD5679" s="2" t="str">
        <f>IFERROR(VLOOKUP(A5679,'Aux Área'!$A$4:$B$123,2,0),"-")</f>
        <v>TI</v>
      </c>
    </row>
    <row r="5680" spans="1:30" x14ac:dyDescent="0.3">
      <c r="A5680" t="s">
        <v>52</v>
      </c>
      <c r="B5680" t="s">
        <v>1449</v>
      </c>
      <c r="C5680" t="s">
        <v>8981</v>
      </c>
      <c r="D5680" t="s">
        <v>3246</v>
      </c>
      <c r="E5680" t="s">
        <v>3247</v>
      </c>
      <c r="F5680" t="s">
        <v>53</v>
      </c>
      <c r="G5680" t="s">
        <v>35</v>
      </c>
      <c r="H5680" t="s">
        <v>36</v>
      </c>
      <c r="I5680" t="s">
        <v>37</v>
      </c>
      <c r="J5680" t="s">
        <v>188</v>
      </c>
      <c r="K5680" t="s">
        <v>189</v>
      </c>
      <c r="L5680" t="s">
        <v>190</v>
      </c>
      <c r="M5680" t="s">
        <v>38</v>
      </c>
      <c r="N5680" t="s">
        <v>39</v>
      </c>
      <c r="O5680" s="23">
        <v>265</v>
      </c>
      <c r="P5680" s="9">
        <v>10.78</v>
      </c>
      <c r="Q5680" t="s">
        <v>40</v>
      </c>
      <c r="R5680">
        <v>54154</v>
      </c>
      <c r="S5680" s="9">
        <v>24.58</v>
      </c>
      <c r="T5680" s="26">
        <v>4.99</v>
      </c>
      <c r="U5680" s="8">
        <v>122.65</v>
      </c>
      <c r="V5680" t="s">
        <v>41</v>
      </c>
      <c r="W5680" t="s">
        <v>2007</v>
      </c>
      <c r="X5680" t="s">
        <v>42</v>
      </c>
      <c r="Y5680" t="s">
        <v>1740</v>
      </c>
      <c r="AA5680" s="1">
        <f t="shared" si="691"/>
        <v>46054</v>
      </c>
      <c r="AB5680" s="2">
        <f t="shared" si="692"/>
        <v>2</v>
      </c>
      <c r="AC5680" s="2">
        <f t="shared" si="693"/>
        <v>2026</v>
      </c>
      <c r="AD5680" s="2" t="str">
        <f>IFERROR(VLOOKUP(A5680,'Aux Área'!$A$4:$B$123,2,0),"-")</f>
        <v>OPERAÇÃO</v>
      </c>
    </row>
    <row r="5681" spans="1:30" x14ac:dyDescent="0.3">
      <c r="A5681" t="s">
        <v>2643</v>
      </c>
      <c r="B5681" t="s">
        <v>2307</v>
      </c>
      <c r="C5681" t="s">
        <v>8982</v>
      </c>
      <c r="D5681" t="s">
        <v>4988</v>
      </c>
      <c r="E5681" t="s">
        <v>4989</v>
      </c>
      <c r="F5681" t="s">
        <v>2646</v>
      </c>
      <c r="G5681" t="s">
        <v>1300</v>
      </c>
      <c r="H5681" t="s">
        <v>1301</v>
      </c>
      <c r="I5681" t="s">
        <v>37</v>
      </c>
      <c r="J5681" t="s">
        <v>122</v>
      </c>
      <c r="K5681" t="s">
        <v>123</v>
      </c>
      <c r="L5681" t="s">
        <v>124</v>
      </c>
      <c r="M5681" t="s">
        <v>38</v>
      </c>
      <c r="N5681" t="s">
        <v>39</v>
      </c>
      <c r="O5681" s="23">
        <v>427</v>
      </c>
      <c r="P5681" s="9">
        <v>9.5399999999999991</v>
      </c>
      <c r="Q5681" t="s">
        <v>40</v>
      </c>
      <c r="R5681">
        <v>91418</v>
      </c>
      <c r="S5681" s="9">
        <v>44.75</v>
      </c>
      <c r="T5681" s="26">
        <v>4.9800000000000004</v>
      </c>
      <c r="U5681" s="8">
        <v>222.85</v>
      </c>
      <c r="V5681" t="s">
        <v>246</v>
      </c>
      <c r="W5681" t="s">
        <v>2276</v>
      </c>
      <c r="X5681" t="s">
        <v>42</v>
      </c>
      <c r="Y5681" t="s">
        <v>2277</v>
      </c>
      <c r="AA5681" s="1">
        <f t="shared" si="691"/>
        <v>46054</v>
      </c>
      <c r="AB5681" s="2">
        <f t="shared" si="692"/>
        <v>2</v>
      </c>
      <c r="AC5681" s="2">
        <f t="shared" si="693"/>
        <v>2026</v>
      </c>
      <c r="AD5681" s="2" t="str">
        <f>IFERROR(VLOOKUP(A5681,'Aux Área'!$A$4:$B$123,2,0),"-")</f>
        <v>INSPEÇÃO</v>
      </c>
    </row>
    <row r="5682" spans="1:30" x14ac:dyDescent="0.3">
      <c r="A5682" t="s">
        <v>2306</v>
      </c>
      <c r="B5682" t="s">
        <v>4613</v>
      </c>
      <c r="C5682" t="s">
        <v>8983</v>
      </c>
      <c r="D5682" t="s">
        <v>3428</v>
      </c>
      <c r="E5682" t="s">
        <v>3429</v>
      </c>
      <c r="F5682" t="s">
        <v>2309</v>
      </c>
      <c r="G5682" t="s">
        <v>1135</v>
      </c>
      <c r="H5682" t="s">
        <v>2275</v>
      </c>
      <c r="I5682" t="s">
        <v>1497</v>
      </c>
      <c r="J5682" t="s">
        <v>1665</v>
      </c>
      <c r="K5682" t="s">
        <v>1666</v>
      </c>
      <c r="L5682" t="s">
        <v>301</v>
      </c>
      <c r="M5682" t="s">
        <v>38</v>
      </c>
      <c r="N5682" t="s">
        <v>39</v>
      </c>
      <c r="O5682" s="23">
        <v>348</v>
      </c>
      <c r="P5682" s="9">
        <v>8.66</v>
      </c>
      <c r="Q5682" t="s">
        <v>40</v>
      </c>
      <c r="R5682">
        <v>89788</v>
      </c>
      <c r="S5682" s="9">
        <v>40.19</v>
      </c>
      <c r="T5682" s="26">
        <v>4.6900000000000004</v>
      </c>
      <c r="U5682" s="8">
        <v>188.49</v>
      </c>
      <c r="V5682" t="s">
        <v>8984</v>
      </c>
      <c r="W5682" t="s">
        <v>2276</v>
      </c>
      <c r="X5682" t="s">
        <v>42</v>
      </c>
      <c r="Y5682" t="s">
        <v>2277</v>
      </c>
      <c r="AA5682" s="1">
        <f t="shared" si="691"/>
        <v>46054</v>
      </c>
      <c r="AB5682" s="2">
        <f t="shared" si="692"/>
        <v>2</v>
      </c>
      <c r="AC5682" s="2">
        <f t="shared" si="693"/>
        <v>2026</v>
      </c>
      <c r="AD5682" s="2" t="str">
        <f>IFERROR(VLOOKUP(A5682,'Aux Área'!$A$4:$B$123,2,0),"-")</f>
        <v>INSPEÇÃO</v>
      </c>
    </row>
    <row r="5683" spans="1:30" x14ac:dyDescent="0.3">
      <c r="A5683" t="s">
        <v>5620</v>
      </c>
      <c r="B5683" t="s">
        <v>2315</v>
      </c>
      <c r="C5683" t="s">
        <v>8985</v>
      </c>
      <c r="D5683" t="s">
        <v>3135</v>
      </c>
      <c r="E5683" t="s">
        <v>3136</v>
      </c>
      <c r="F5683" t="s">
        <v>6208</v>
      </c>
      <c r="G5683" t="s">
        <v>1135</v>
      </c>
      <c r="H5683" t="s">
        <v>5545</v>
      </c>
      <c r="I5683" t="s">
        <v>839</v>
      </c>
      <c r="J5683" t="s">
        <v>231</v>
      </c>
      <c r="K5683" t="s">
        <v>232</v>
      </c>
      <c r="L5683" t="s">
        <v>217</v>
      </c>
      <c r="M5683" t="s">
        <v>38</v>
      </c>
      <c r="N5683" t="s">
        <v>39</v>
      </c>
      <c r="O5683" s="23">
        <v>463</v>
      </c>
      <c r="P5683" s="9">
        <v>10.73</v>
      </c>
      <c r="Q5683" t="s">
        <v>40</v>
      </c>
      <c r="R5683">
        <v>20252</v>
      </c>
      <c r="S5683" s="9">
        <v>43.16</v>
      </c>
      <c r="T5683" s="26">
        <v>4.8600000000000003</v>
      </c>
      <c r="U5683" s="8">
        <v>209.76</v>
      </c>
      <c r="V5683" t="s">
        <v>8986</v>
      </c>
      <c r="W5683" t="s">
        <v>2276</v>
      </c>
      <c r="X5683" t="s">
        <v>42</v>
      </c>
      <c r="Y5683" t="s">
        <v>2277</v>
      </c>
      <c r="AA5683" s="1">
        <f t="shared" si="691"/>
        <v>46054</v>
      </c>
      <c r="AB5683" s="2">
        <f t="shared" si="692"/>
        <v>2</v>
      </c>
      <c r="AC5683" s="2">
        <f t="shared" si="693"/>
        <v>2026</v>
      </c>
      <c r="AD5683" s="2" t="str">
        <f>IFERROR(VLOOKUP(A5683,'Aux Área'!$A$4:$B$123,2,0),"-")</f>
        <v>INSPEÇÃO</v>
      </c>
    </row>
    <row r="5684" spans="1:30" x14ac:dyDescent="0.3">
      <c r="A5684" t="s">
        <v>2181</v>
      </c>
      <c r="B5684" t="s">
        <v>4595</v>
      </c>
      <c r="C5684" t="s">
        <v>8987</v>
      </c>
      <c r="D5684" t="s">
        <v>3107</v>
      </c>
      <c r="E5684" t="s">
        <v>3108</v>
      </c>
      <c r="F5684" t="s">
        <v>2184</v>
      </c>
      <c r="G5684" t="s">
        <v>1135</v>
      </c>
      <c r="H5684" t="s">
        <v>2185</v>
      </c>
      <c r="I5684" t="s">
        <v>2186</v>
      </c>
      <c r="J5684" t="s">
        <v>237</v>
      </c>
      <c r="K5684" t="s">
        <v>238</v>
      </c>
      <c r="L5684" t="s">
        <v>110</v>
      </c>
      <c r="M5684" t="s">
        <v>38</v>
      </c>
      <c r="N5684" t="s">
        <v>668</v>
      </c>
      <c r="O5684" s="23">
        <v>813</v>
      </c>
      <c r="P5684" s="9">
        <v>13.78</v>
      </c>
      <c r="Q5684" t="s">
        <v>40</v>
      </c>
      <c r="R5684">
        <v>101015</v>
      </c>
      <c r="S5684" s="9">
        <v>59</v>
      </c>
      <c r="T5684" s="26">
        <v>6.04</v>
      </c>
      <c r="U5684" s="8">
        <v>356.36</v>
      </c>
      <c r="V5684" t="s">
        <v>41</v>
      </c>
      <c r="W5684" t="s">
        <v>2007</v>
      </c>
      <c r="X5684" t="s">
        <v>42</v>
      </c>
      <c r="Y5684" t="s">
        <v>2188</v>
      </c>
      <c r="AA5684" s="1">
        <f t="shared" si="691"/>
        <v>46054</v>
      </c>
      <c r="AB5684" s="2">
        <f t="shared" si="692"/>
        <v>2</v>
      </c>
      <c r="AC5684" s="2">
        <f t="shared" si="693"/>
        <v>2026</v>
      </c>
      <c r="AD5684" s="2" t="str">
        <f>IFERROR(VLOOKUP(A5684,'Aux Área'!$A$4:$B$123,2,0),"-")</f>
        <v>INSPEÇÃO</v>
      </c>
    </row>
    <row r="5685" spans="1:30" x14ac:dyDescent="0.3">
      <c r="A5685" t="s">
        <v>2278</v>
      </c>
      <c r="B5685" t="s">
        <v>4664</v>
      </c>
      <c r="C5685" t="s">
        <v>8988</v>
      </c>
      <c r="D5685" t="s">
        <v>6708</v>
      </c>
      <c r="E5685" t="s">
        <v>6709</v>
      </c>
      <c r="F5685" t="s">
        <v>2281</v>
      </c>
      <c r="G5685" t="s">
        <v>1135</v>
      </c>
      <c r="H5685" t="s">
        <v>2275</v>
      </c>
      <c r="I5685" t="s">
        <v>1497</v>
      </c>
      <c r="J5685" t="s">
        <v>169</v>
      </c>
      <c r="K5685" t="s">
        <v>170</v>
      </c>
      <c r="L5685" t="s">
        <v>124</v>
      </c>
      <c r="M5685" t="s">
        <v>38</v>
      </c>
      <c r="N5685" t="s">
        <v>39</v>
      </c>
      <c r="O5685" s="23">
        <v>376</v>
      </c>
      <c r="P5685" s="9">
        <v>8.6300000000000008</v>
      </c>
      <c r="Q5685" t="s">
        <v>40</v>
      </c>
      <c r="R5685">
        <v>97237</v>
      </c>
      <c r="S5685" s="9">
        <v>43.59</v>
      </c>
      <c r="T5685" s="26">
        <v>4.891</v>
      </c>
      <c r="U5685" s="8">
        <v>213.2</v>
      </c>
      <c r="V5685" t="s">
        <v>41</v>
      </c>
      <c r="W5685" t="s">
        <v>2276</v>
      </c>
      <c r="X5685" t="s">
        <v>42</v>
      </c>
      <c r="Y5685" t="s">
        <v>2277</v>
      </c>
      <c r="AA5685" s="1">
        <f t="shared" si="691"/>
        <v>46054</v>
      </c>
      <c r="AB5685" s="2">
        <f t="shared" si="692"/>
        <v>2</v>
      </c>
      <c r="AC5685" s="2">
        <f t="shared" si="693"/>
        <v>2026</v>
      </c>
      <c r="AD5685" s="2" t="str">
        <f>IFERROR(VLOOKUP(A5685,'Aux Área'!$A$4:$B$123,2,0),"-")</f>
        <v>INSPEÇÃO</v>
      </c>
    </row>
    <row r="5686" spans="1:30" x14ac:dyDescent="0.3">
      <c r="A5686" t="s">
        <v>2282</v>
      </c>
      <c r="B5686" t="s">
        <v>4679</v>
      </c>
      <c r="C5686" t="s">
        <v>8989</v>
      </c>
      <c r="D5686" t="s">
        <v>3162</v>
      </c>
      <c r="E5686" t="s">
        <v>3163</v>
      </c>
      <c r="F5686" t="s">
        <v>2285</v>
      </c>
      <c r="G5686" t="s">
        <v>1135</v>
      </c>
      <c r="H5686" t="s">
        <v>2275</v>
      </c>
      <c r="I5686" t="s">
        <v>1497</v>
      </c>
      <c r="J5686" t="s">
        <v>409</v>
      </c>
      <c r="K5686" t="s">
        <v>410</v>
      </c>
      <c r="L5686" t="s">
        <v>141</v>
      </c>
      <c r="M5686" t="s">
        <v>38</v>
      </c>
      <c r="N5686" t="s">
        <v>39</v>
      </c>
      <c r="O5686" s="23">
        <v>353</v>
      </c>
      <c r="P5686" s="9">
        <v>7.54</v>
      </c>
      <c r="Q5686" t="s">
        <v>40</v>
      </c>
      <c r="R5686">
        <v>81156</v>
      </c>
      <c r="S5686" s="9">
        <v>46.79</v>
      </c>
      <c r="T5686" s="26">
        <v>4.6900000000000004</v>
      </c>
      <c r="U5686" s="8">
        <v>219.45</v>
      </c>
      <c r="V5686" t="s">
        <v>8990</v>
      </c>
      <c r="W5686" t="s">
        <v>2276</v>
      </c>
      <c r="X5686" t="s">
        <v>42</v>
      </c>
      <c r="Y5686" t="s">
        <v>2277</v>
      </c>
      <c r="AA5686" s="1">
        <f t="shared" si="691"/>
        <v>46054</v>
      </c>
      <c r="AB5686" s="2">
        <f t="shared" si="692"/>
        <v>2</v>
      </c>
      <c r="AC5686" s="2">
        <f t="shared" si="693"/>
        <v>2026</v>
      </c>
      <c r="AD5686" s="2" t="str">
        <f>IFERROR(VLOOKUP(A5686,'Aux Área'!$A$4:$B$123,2,0),"-")</f>
        <v>INSPEÇÃO</v>
      </c>
    </row>
    <row r="5687" spans="1:30" x14ac:dyDescent="0.3">
      <c r="A5687" t="s">
        <v>2547</v>
      </c>
      <c r="B5687" t="s">
        <v>2548</v>
      </c>
      <c r="C5687" t="s">
        <v>8991</v>
      </c>
      <c r="D5687" t="s">
        <v>2468</v>
      </c>
      <c r="E5687" t="s">
        <v>2469</v>
      </c>
      <c r="F5687" t="s">
        <v>2550</v>
      </c>
      <c r="G5687" t="s">
        <v>659</v>
      </c>
      <c r="H5687" t="s">
        <v>2215</v>
      </c>
      <c r="I5687" t="s">
        <v>667</v>
      </c>
      <c r="J5687" t="s">
        <v>165</v>
      </c>
      <c r="K5687" t="s">
        <v>166</v>
      </c>
      <c r="L5687" t="s">
        <v>167</v>
      </c>
      <c r="M5687" t="s">
        <v>38</v>
      </c>
      <c r="N5687" t="s">
        <v>668</v>
      </c>
      <c r="O5687" s="23">
        <v>556</v>
      </c>
      <c r="P5687" s="9">
        <v>6.5</v>
      </c>
      <c r="Q5687" t="s">
        <v>40</v>
      </c>
      <c r="R5687">
        <v>13567</v>
      </c>
      <c r="S5687" s="9">
        <v>85.58</v>
      </c>
      <c r="T5687" s="26">
        <v>6.24</v>
      </c>
      <c r="U5687" s="8">
        <v>534.03</v>
      </c>
      <c r="V5687" t="s">
        <v>41</v>
      </c>
      <c r="W5687" t="s">
        <v>2007</v>
      </c>
      <c r="X5687" t="s">
        <v>42</v>
      </c>
      <c r="Y5687" t="s">
        <v>1740</v>
      </c>
      <c r="AA5687" s="1">
        <f t="shared" si="691"/>
        <v>46054</v>
      </c>
      <c r="AB5687" s="2">
        <f t="shared" si="692"/>
        <v>2</v>
      </c>
      <c r="AC5687" s="2">
        <f t="shared" si="693"/>
        <v>2026</v>
      </c>
      <c r="AD5687" s="2" t="str">
        <f>IFERROR(VLOOKUP(A5687,'Aux Área'!$A$4:$B$123,2,0),"-")</f>
        <v>APH</v>
      </c>
    </row>
    <row r="5688" spans="1:30" x14ac:dyDescent="0.3">
      <c r="A5688" t="s">
        <v>2638</v>
      </c>
      <c r="B5688" t="s">
        <v>4593</v>
      </c>
      <c r="C5688" t="s">
        <v>8992</v>
      </c>
      <c r="D5688" t="s">
        <v>4358</v>
      </c>
      <c r="E5688" t="s">
        <v>4359</v>
      </c>
      <c r="F5688" t="s">
        <v>2641</v>
      </c>
      <c r="G5688" t="s">
        <v>1135</v>
      </c>
      <c r="H5688" t="s">
        <v>2275</v>
      </c>
      <c r="I5688" t="s">
        <v>1497</v>
      </c>
      <c r="J5688" t="s">
        <v>275</v>
      </c>
      <c r="K5688" t="s">
        <v>276</v>
      </c>
      <c r="L5688" t="s">
        <v>124</v>
      </c>
      <c r="M5688" t="s">
        <v>38</v>
      </c>
      <c r="N5688" t="s">
        <v>39</v>
      </c>
      <c r="O5688" s="23">
        <v>433</v>
      </c>
      <c r="P5688" s="9">
        <v>9.02</v>
      </c>
      <c r="Q5688" t="s">
        <v>40</v>
      </c>
      <c r="R5688">
        <v>83740</v>
      </c>
      <c r="S5688" s="9">
        <v>48</v>
      </c>
      <c r="T5688" s="26">
        <v>4.79</v>
      </c>
      <c r="U5688" s="8">
        <v>229.92</v>
      </c>
      <c r="V5688" t="s">
        <v>8993</v>
      </c>
      <c r="W5688" t="s">
        <v>2276</v>
      </c>
      <c r="X5688" t="s">
        <v>42</v>
      </c>
      <c r="Y5688" t="s">
        <v>2277</v>
      </c>
      <c r="AA5688" s="1">
        <f t="shared" si="691"/>
        <v>46054</v>
      </c>
      <c r="AB5688" s="2">
        <f t="shared" si="692"/>
        <v>2</v>
      </c>
      <c r="AC5688" s="2">
        <f t="shared" si="693"/>
        <v>2026</v>
      </c>
      <c r="AD5688" s="2" t="str">
        <f>IFERROR(VLOOKUP(A5688,'Aux Área'!$A$4:$B$123,2,0),"-")</f>
        <v>INSPEÇÃO</v>
      </c>
    </row>
    <row r="5689" spans="1:30" x14ac:dyDescent="0.3">
      <c r="A5689" t="s">
        <v>2318</v>
      </c>
      <c r="B5689" t="s">
        <v>2733</v>
      </c>
      <c r="C5689" t="s">
        <v>8994</v>
      </c>
      <c r="D5689" t="s">
        <v>5015</v>
      </c>
      <c r="E5689" t="s">
        <v>5016</v>
      </c>
      <c r="F5689" t="s">
        <v>4203</v>
      </c>
      <c r="G5689" t="s">
        <v>1135</v>
      </c>
      <c r="H5689" t="s">
        <v>2185</v>
      </c>
      <c r="I5689" t="s">
        <v>2186</v>
      </c>
      <c r="J5689" t="s">
        <v>219</v>
      </c>
      <c r="K5689" t="s">
        <v>177</v>
      </c>
      <c r="L5689" t="s">
        <v>177</v>
      </c>
      <c r="M5689" t="s">
        <v>38</v>
      </c>
      <c r="N5689" t="s">
        <v>668</v>
      </c>
      <c r="O5689" s="23">
        <v>731</v>
      </c>
      <c r="P5689" s="9">
        <v>13.82</v>
      </c>
      <c r="Q5689" t="s">
        <v>40</v>
      </c>
      <c r="R5689">
        <v>91857</v>
      </c>
      <c r="S5689" s="9">
        <v>52.91</v>
      </c>
      <c r="T5689" s="26">
        <v>6.19</v>
      </c>
      <c r="U5689" s="8">
        <v>327.52999999999997</v>
      </c>
      <c r="V5689" t="s">
        <v>8995</v>
      </c>
      <c r="W5689" t="s">
        <v>2007</v>
      </c>
      <c r="X5689" t="s">
        <v>42</v>
      </c>
      <c r="Y5689" t="s">
        <v>2188</v>
      </c>
      <c r="AA5689" s="1">
        <f t="shared" si="691"/>
        <v>46054</v>
      </c>
      <c r="AB5689" s="2">
        <f t="shared" si="692"/>
        <v>2</v>
      </c>
      <c r="AC5689" s="2">
        <f t="shared" si="693"/>
        <v>2026</v>
      </c>
      <c r="AD5689" s="2" t="str">
        <f>IFERROR(VLOOKUP(A5689,'Aux Área'!$A$4:$B$123,2,0),"-")</f>
        <v>INSPEÇÃO</v>
      </c>
    </row>
    <row r="5690" spans="1:30" x14ac:dyDescent="0.3">
      <c r="A5690" t="s">
        <v>52</v>
      </c>
      <c r="B5690" t="s">
        <v>1449</v>
      </c>
      <c r="C5690" t="s">
        <v>8996</v>
      </c>
      <c r="D5690" t="s">
        <v>3197</v>
      </c>
      <c r="E5690" t="s">
        <v>3198</v>
      </c>
      <c r="F5690" t="s">
        <v>53</v>
      </c>
      <c r="G5690" t="s">
        <v>35</v>
      </c>
      <c r="H5690" t="s">
        <v>36</v>
      </c>
      <c r="I5690" t="s">
        <v>37</v>
      </c>
      <c r="J5690" t="s">
        <v>370</v>
      </c>
      <c r="K5690" t="s">
        <v>371</v>
      </c>
      <c r="L5690" t="s">
        <v>124</v>
      </c>
      <c r="M5690" t="s">
        <v>38</v>
      </c>
      <c r="N5690" t="s">
        <v>39</v>
      </c>
      <c r="O5690" s="23">
        <v>205</v>
      </c>
      <c r="P5690" s="9">
        <v>8.0500000000000007</v>
      </c>
      <c r="Q5690" t="s">
        <v>40</v>
      </c>
      <c r="R5690">
        <v>54359</v>
      </c>
      <c r="S5690" s="9">
        <v>25.46</v>
      </c>
      <c r="T5690" s="26">
        <v>4.9909999999999997</v>
      </c>
      <c r="U5690" s="8">
        <v>127.07</v>
      </c>
      <c r="V5690" t="s">
        <v>8997</v>
      </c>
      <c r="W5690" t="s">
        <v>2007</v>
      </c>
      <c r="X5690" t="s">
        <v>42</v>
      </c>
      <c r="Y5690" t="s">
        <v>1740</v>
      </c>
      <c r="AA5690" s="1">
        <f t="shared" si="691"/>
        <v>46054</v>
      </c>
      <c r="AB5690" s="2">
        <f t="shared" si="692"/>
        <v>2</v>
      </c>
      <c r="AC5690" s="2">
        <f t="shared" si="693"/>
        <v>2026</v>
      </c>
      <c r="AD5690" s="2" t="str">
        <f>IFERROR(VLOOKUP(A5690,'Aux Área'!$A$4:$B$123,2,0),"-")</f>
        <v>OPERAÇÃO</v>
      </c>
    </row>
    <row r="5691" spans="1:30" x14ac:dyDescent="0.3">
      <c r="A5691" t="s">
        <v>2679</v>
      </c>
      <c r="B5691" t="s">
        <v>2680</v>
      </c>
      <c r="C5691" t="s">
        <v>8998</v>
      </c>
      <c r="D5691" t="s">
        <v>1297</v>
      </c>
      <c r="E5691" t="s">
        <v>2221</v>
      </c>
      <c r="F5691" t="s">
        <v>2682</v>
      </c>
      <c r="G5691" t="s">
        <v>659</v>
      </c>
      <c r="H5691" t="s">
        <v>1996</v>
      </c>
      <c r="I5691" t="s">
        <v>1997</v>
      </c>
      <c r="J5691" t="s">
        <v>231</v>
      </c>
      <c r="K5691" t="s">
        <v>232</v>
      </c>
      <c r="L5691" t="s">
        <v>217</v>
      </c>
      <c r="M5691" t="s">
        <v>38</v>
      </c>
      <c r="N5691" t="s">
        <v>668</v>
      </c>
      <c r="O5691" s="23">
        <v>517</v>
      </c>
      <c r="P5691" s="9">
        <v>6.38</v>
      </c>
      <c r="Q5691" t="s">
        <v>40</v>
      </c>
      <c r="R5691">
        <v>16152</v>
      </c>
      <c r="S5691" s="9">
        <v>81.05</v>
      </c>
      <c r="T5691" s="26">
        <v>5.99</v>
      </c>
      <c r="U5691" s="8">
        <v>485.52</v>
      </c>
      <c r="V5691" t="s">
        <v>8999</v>
      </c>
      <c r="W5691" t="s">
        <v>1985</v>
      </c>
      <c r="X5691" t="s">
        <v>42</v>
      </c>
      <c r="Y5691" t="s">
        <v>1986</v>
      </c>
      <c r="AA5691" s="1">
        <f t="shared" si="691"/>
        <v>46054</v>
      </c>
      <c r="AB5691" s="2">
        <f t="shared" si="692"/>
        <v>2</v>
      </c>
      <c r="AC5691" s="2">
        <f t="shared" si="693"/>
        <v>2026</v>
      </c>
      <c r="AD5691" s="2" t="str">
        <f>IFERROR(VLOOKUP(A5691,'Aux Área'!$A$4:$B$123,2,0),"-")</f>
        <v>PESADOS</v>
      </c>
    </row>
    <row r="5692" spans="1:30" x14ac:dyDescent="0.3">
      <c r="A5692" t="s">
        <v>3092</v>
      </c>
      <c r="B5692" t="s">
        <v>4774</v>
      </c>
      <c r="C5692" t="s">
        <v>9000</v>
      </c>
      <c r="D5692" t="s">
        <v>3303</v>
      </c>
      <c r="E5692" t="s">
        <v>3304</v>
      </c>
      <c r="F5692" t="s">
        <v>3594</v>
      </c>
      <c r="G5692" t="s">
        <v>1135</v>
      </c>
      <c r="H5692" t="s">
        <v>2275</v>
      </c>
      <c r="I5692" t="s">
        <v>1497</v>
      </c>
      <c r="J5692" t="s">
        <v>89</v>
      </c>
      <c r="K5692" t="s">
        <v>90</v>
      </c>
      <c r="L5692" t="s">
        <v>91</v>
      </c>
      <c r="M5692" t="s">
        <v>38</v>
      </c>
      <c r="N5692" t="s">
        <v>39</v>
      </c>
      <c r="O5692" s="23">
        <v>347</v>
      </c>
      <c r="P5692" s="9">
        <v>9.0399999999999991</v>
      </c>
      <c r="Q5692" t="s">
        <v>40</v>
      </c>
      <c r="R5692">
        <v>78119</v>
      </c>
      <c r="S5692" s="9">
        <v>38.369999999999997</v>
      </c>
      <c r="T5692" s="26">
        <v>4.8899999999999997</v>
      </c>
      <c r="U5692" s="8">
        <v>187.63</v>
      </c>
      <c r="V5692" t="s">
        <v>9001</v>
      </c>
      <c r="W5692" t="s">
        <v>2276</v>
      </c>
      <c r="X5692" t="s">
        <v>42</v>
      </c>
      <c r="Y5692" t="s">
        <v>2277</v>
      </c>
      <c r="AA5692" s="1">
        <f t="shared" si="691"/>
        <v>46054</v>
      </c>
      <c r="AB5692" s="2">
        <f t="shared" si="692"/>
        <v>2</v>
      </c>
      <c r="AC5692" s="2">
        <f t="shared" si="693"/>
        <v>2026</v>
      </c>
      <c r="AD5692" s="2" t="str">
        <f>IFERROR(VLOOKUP(A5692,'Aux Área'!$A$4:$B$123,2,0),"-")</f>
        <v>INSPEÇÃO</v>
      </c>
    </row>
    <row r="5693" spans="1:30" x14ac:dyDescent="0.3">
      <c r="A5693" t="s">
        <v>2278</v>
      </c>
      <c r="B5693" t="s">
        <v>4664</v>
      </c>
      <c r="C5693" t="s">
        <v>9002</v>
      </c>
      <c r="D5693" t="s">
        <v>3208</v>
      </c>
      <c r="E5693" t="s">
        <v>3209</v>
      </c>
      <c r="F5693" t="s">
        <v>2281</v>
      </c>
      <c r="G5693" t="s">
        <v>1135</v>
      </c>
      <c r="H5693" t="s">
        <v>2275</v>
      </c>
      <c r="I5693" t="s">
        <v>1497</v>
      </c>
      <c r="J5693" t="s">
        <v>169</v>
      </c>
      <c r="K5693" t="s">
        <v>170</v>
      </c>
      <c r="L5693" t="s">
        <v>124</v>
      </c>
      <c r="M5693" t="s">
        <v>38</v>
      </c>
      <c r="N5693" t="s">
        <v>39</v>
      </c>
      <c r="O5693" s="23">
        <v>253</v>
      </c>
      <c r="P5693" s="9">
        <v>10</v>
      </c>
      <c r="Q5693" t="s">
        <v>40</v>
      </c>
      <c r="R5693">
        <v>97490</v>
      </c>
      <c r="S5693" s="9">
        <v>25.29</v>
      </c>
      <c r="T5693" s="26">
        <v>4.8899999999999997</v>
      </c>
      <c r="U5693" s="8">
        <v>123.67</v>
      </c>
      <c r="V5693" t="s">
        <v>41</v>
      </c>
      <c r="W5693" t="s">
        <v>2276</v>
      </c>
      <c r="X5693" t="s">
        <v>42</v>
      </c>
      <c r="Y5693" t="s">
        <v>2277</v>
      </c>
      <c r="AA5693" s="1">
        <f t="shared" si="691"/>
        <v>46054</v>
      </c>
      <c r="AB5693" s="2">
        <f t="shared" si="692"/>
        <v>2</v>
      </c>
      <c r="AC5693" s="2">
        <f t="shared" si="693"/>
        <v>2026</v>
      </c>
      <c r="AD5693" s="2" t="str">
        <f>IFERROR(VLOOKUP(A5693,'Aux Área'!$A$4:$B$123,2,0),"-")</f>
        <v>INSPEÇÃO</v>
      </c>
    </row>
    <row r="5694" spans="1:30" x14ac:dyDescent="0.3">
      <c r="A5694" t="s">
        <v>2306</v>
      </c>
      <c r="B5694" t="s">
        <v>4613</v>
      </c>
      <c r="C5694" t="s">
        <v>9003</v>
      </c>
      <c r="D5694" t="s">
        <v>3212</v>
      </c>
      <c r="E5694" t="s">
        <v>3213</v>
      </c>
      <c r="F5694" t="s">
        <v>2309</v>
      </c>
      <c r="G5694" t="s">
        <v>1135</v>
      </c>
      <c r="H5694" t="s">
        <v>2275</v>
      </c>
      <c r="I5694" t="s">
        <v>1497</v>
      </c>
      <c r="J5694" t="s">
        <v>1665</v>
      </c>
      <c r="K5694" t="s">
        <v>1666</v>
      </c>
      <c r="L5694" t="s">
        <v>301</v>
      </c>
      <c r="M5694" t="s">
        <v>38</v>
      </c>
      <c r="N5694" t="s">
        <v>39</v>
      </c>
      <c r="O5694" s="23">
        <v>375</v>
      </c>
      <c r="P5694" s="9">
        <v>9.1999999999999993</v>
      </c>
      <c r="Q5694" t="s">
        <v>40</v>
      </c>
      <c r="R5694">
        <v>90163</v>
      </c>
      <c r="S5694" s="9">
        <v>40.770000000000003</v>
      </c>
      <c r="T5694" s="26">
        <v>4.6900000000000004</v>
      </c>
      <c r="U5694" s="8">
        <v>191.21</v>
      </c>
      <c r="V5694" t="s">
        <v>9004</v>
      </c>
      <c r="W5694" t="s">
        <v>2276</v>
      </c>
      <c r="X5694" t="s">
        <v>42</v>
      </c>
      <c r="Y5694" t="s">
        <v>2277</v>
      </c>
      <c r="AA5694" s="1">
        <f t="shared" si="691"/>
        <v>46054</v>
      </c>
      <c r="AB5694" s="2">
        <f t="shared" si="692"/>
        <v>2</v>
      </c>
      <c r="AC5694" s="2">
        <f t="shared" si="693"/>
        <v>2026</v>
      </c>
      <c r="AD5694" s="2" t="str">
        <f>IFERROR(VLOOKUP(A5694,'Aux Área'!$A$4:$B$123,2,0),"-")</f>
        <v>INSPEÇÃO</v>
      </c>
    </row>
    <row r="5695" spans="1:30" x14ac:dyDescent="0.3">
      <c r="A5695" t="s">
        <v>2643</v>
      </c>
      <c r="B5695" t="s">
        <v>2307</v>
      </c>
      <c r="C5695" t="s">
        <v>9005</v>
      </c>
      <c r="D5695" t="s">
        <v>7196</v>
      </c>
      <c r="E5695" t="s">
        <v>7197</v>
      </c>
      <c r="F5695" t="s">
        <v>2646</v>
      </c>
      <c r="G5695" t="s">
        <v>1300</v>
      </c>
      <c r="H5695" t="s">
        <v>1301</v>
      </c>
      <c r="I5695" t="s">
        <v>37</v>
      </c>
      <c r="J5695" t="s">
        <v>122</v>
      </c>
      <c r="K5695" t="s">
        <v>123</v>
      </c>
      <c r="L5695" t="s">
        <v>124</v>
      </c>
      <c r="M5695" t="s">
        <v>38</v>
      </c>
      <c r="N5695" t="s">
        <v>39</v>
      </c>
      <c r="O5695" s="23">
        <v>409</v>
      </c>
      <c r="P5695" s="9">
        <v>10.43</v>
      </c>
      <c r="Q5695" t="s">
        <v>40</v>
      </c>
      <c r="R5695">
        <v>91827</v>
      </c>
      <c r="S5695" s="9">
        <v>39.21</v>
      </c>
      <c r="T5695" s="26">
        <v>4.9800000000000004</v>
      </c>
      <c r="U5695" s="8">
        <v>195.26</v>
      </c>
      <c r="V5695" t="s">
        <v>112</v>
      </c>
      <c r="W5695" t="s">
        <v>2276</v>
      </c>
      <c r="X5695" t="s">
        <v>42</v>
      </c>
      <c r="Y5695" t="s">
        <v>2277</v>
      </c>
      <c r="AA5695" s="1">
        <f t="shared" si="691"/>
        <v>46054</v>
      </c>
      <c r="AB5695" s="2">
        <f t="shared" si="692"/>
        <v>2</v>
      </c>
      <c r="AC5695" s="2">
        <f t="shared" si="693"/>
        <v>2026</v>
      </c>
      <c r="AD5695" s="2" t="str">
        <f>IFERROR(VLOOKUP(A5695,'Aux Área'!$A$4:$B$123,2,0),"-")</f>
        <v>INSPEÇÃO</v>
      </c>
    </row>
    <row r="5696" spans="1:30" x14ac:dyDescent="0.3">
      <c r="A5696" t="s">
        <v>2282</v>
      </c>
      <c r="B5696" t="s">
        <v>4679</v>
      </c>
      <c r="C5696" t="s">
        <v>9006</v>
      </c>
      <c r="D5696" t="s">
        <v>7064</v>
      </c>
      <c r="E5696" t="s">
        <v>7065</v>
      </c>
      <c r="F5696" t="s">
        <v>2285</v>
      </c>
      <c r="G5696" t="s">
        <v>1135</v>
      </c>
      <c r="H5696" t="s">
        <v>2275</v>
      </c>
      <c r="I5696" t="s">
        <v>1497</v>
      </c>
      <c r="J5696" t="s">
        <v>1681</v>
      </c>
      <c r="K5696" t="s">
        <v>1682</v>
      </c>
      <c r="L5696" t="s">
        <v>141</v>
      </c>
      <c r="M5696" t="s">
        <v>38</v>
      </c>
      <c r="N5696" t="s">
        <v>39</v>
      </c>
      <c r="O5696" s="23">
        <v>350</v>
      </c>
      <c r="P5696" s="9">
        <v>11.06</v>
      </c>
      <c r="Q5696" t="s">
        <v>40</v>
      </c>
      <c r="R5696">
        <v>81506</v>
      </c>
      <c r="S5696" s="9">
        <v>31.65</v>
      </c>
      <c r="T5696" s="26">
        <v>4.6390000000000002</v>
      </c>
      <c r="U5696" s="8">
        <v>146.84</v>
      </c>
      <c r="V5696" t="s">
        <v>41</v>
      </c>
      <c r="W5696" t="s">
        <v>2276</v>
      </c>
      <c r="X5696" t="s">
        <v>42</v>
      </c>
      <c r="Y5696" t="s">
        <v>2277</v>
      </c>
      <c r="AA5696" s="1">
        <f t="shared" si="691"/>
        <v>46055</v>
      </c>
      <c r="AB5696" s="2">
        <f t="shared" si="692"/>
        <v>2</v>
      </c>
      <c r="AC5696" s="2">
        <f t="shared" si="693"/>
        <v>2026</v>
      </c>
      <c r="AD5696" s="2" t="str">
        <f>IFERROR(VLOOKUP(A5696,'Aux Área'!$A$4:$B$123,2,0),"-")</f>
        <v>INSPEÇÃO</v>
      </c>
    </row>
    <row r="5697" spans="1:30" x14ac:dyDescent="0.3">
      <c r="A5697" t="s">
        <v>3092</v>
      </c>
      <c r="B5697" t="s">
        <v>4774</v>
      </c>
      <c r="C5697" t="s">
        <v>9007</v>
      </c>
      <c r="D5697" t="s">
        <v>3303</v>
      </c>
      <c r="E5697" t="s">
        <v>3304</v>
      </c>
      <c r="F5697" t="s">
        <v>3594</v>
      </c>
      <c r="G5697" t="s">
        <v>1135</v>
      </c>
      <c r="H5697" t="s">
        <v>2275</v>
      </c>
      <c r="I5697" t="s">
        <v>1497</v>
      </c>
      <c r="J5697" t="s">
        <v>89</v>
      </c>
      <c r="K5697" t="s">
        <v>90</v>
      </c>
      <c r="L5697" t="s">
        <v>91</v>
      </c>
      <c r="M5697" t="s">
        <v>38</v>
      </c>
      <c r="N5697" t="s">
        <v>39</v>
      </c>
      <c r="O5697" s="23">
        <v>390</v>
      </c>
      <c r="P5697" s="9">
        <v>10.87</v>
      </c>
      <c r="Q5697" t="s">
        <v>40</v>
      </c>
      <c r="R5697">
        <v>78509</v>
      </c>
      <c r="S5697" s="9">
        <v>35.89</v>
      </c>
      <c r="T5697" s="26">
        <v>4.8899999999999997</v>
      </c>
      <c r="U5697" s="8">
        <v>175.5</v>
      </c>
      <c r="V5697" t="s">
        <v>9008</v>
      </c>
      <c r="W5697" t="s">
        <v>2276</v>
      </c>
      <c r="X5697" t="s">
        <v>42</v>
      </c>
      <c r="Y5697" t="s">
        <v>2277</v>
      </c>
      <c r="AA5697" s="1">
        <f t="shared" si="691"/>
        <v>46055</v>
      </c>
      <c r="AB5697" s="2">
        <f t="shared" si="692"/>
        <v>2</v>
      </c>
      <c r="AC5697" s="2">
        <f t="shared" si="693"/>
        <v>2026</v>
      </c>
      <c r="AD5697" s="2" t="str">
        <f>IFERROR(VLOOKUP(A5697,'Aux Área'!$A$4:$B$123,2,0),"-")</f>
        <v>INSPEÇÃO</v>
      </c>
    </row>
    <row r="5698" spans="1:30" x14ac:dyDescent="0.3">
      <c r="A5698" t="s">
        <v>2347</v>
      </c>
      <c r="B5698" t="s">
        <v>2348</v>
      </c>
      <c r="C5698" t="s">
        <v>9009</v>
      </c>
      <c r="D5698" t="s">
        <v>3633</v>
      </c>
      <c r="E5698" t="s">
        <v>3634</v>
      </c>
      <c r="F5698" t="s">
        <v>2350</v>
      </c>
      <c r="G5698" t="s">
        <v>659</v>
      </c>
      <c r="H5698" t="s">
        <v>1996</v>
      </c>
      <c r="I5698" t="s">
        <v>1997</v>
      </c>
      <c r="J5698" t="s">
        <v>237</v>
      </c>
      <c r="K5698" t="s">
        <v>238</v>
      </c>
      <c r="L5698" t="s">
        <v>110</v>
      </c>
      <c r="M5698" t="s">
        <v>38</v>
      </c>
      <c r="N5698" t="s">
        <v>668</v>
      </c>
      <c r="O5698" s="23">
        <v>346</v>
      </c>
      <c r="P5698" s="9">
        <v>6.07</v>
      </c>
      <c r="Q5698" t="s">
        <v>40</v>
      </c>
      <c r="R5698">
        <v>24777</v>
      </c>
      <c r="S5698" s="9">
        <v>57</v>
      </c>
      <c r="T5698" s="26">
        <v>6.04</v>
      </c>
      <c r="U5698" s="8">
        <v>344.28</v>
      </c>
      <c r="V5698" t="s">
        <v>41</v>
      </c>
      <c r="W5698" t="s">
        <v>1985</v>
      </c>
      <c r="X5698" t="s">
        <v>42</v>
      </c>
      <c r="Y5698" t="s">
        <v>1986</v>
      </c>
      <c r="AA5698" s="1">
        <f t="shared" si="691"/>
        <v>46055</v>
      </c>
      <c r="AB5698" s="2">
        <f t="shared" si="692"/>
        <v>2</v>
      </c>
      <c r="AC5698" s="2">
        <f t="shared" si="693"/>
        <v>2026</v>
      </c>
      <c r="AD5698" s="2" t="str">
        <f>IFERROR(VLOOKUP(A5698,'Aux Área'!$A$4:$B$123,2,0),"-")</f>
        <v>PESADOS</v>
      </c>
    </row>
    <row r="5699" spans="1:30" x14ac:dyDescent="0.3">
      <c r="A5699" t="s">
        <v>2347</v>
      </c>
      <c r="C5699" t="s">
        <v>9009</v>
      </c>
      <c r="F5699" t="s">
        <v>2350</v>
      </c>
      <c r="K5699" t="s">
        <v>238</v>
      </c>
      <c r="N5699" t="s">
        <v>15690</v>
      </c>
      <c r="O5699" t="s">
        <v>15244</v>
      </c>
      <c r="P5699" s="9" t="s">
        <v>15244</v>
      </c>
      <c r="Q5699" t="s">
        <v>40</v>
      </c>
      <c r="R5699" t="s">
        <v>15244</v>
      </c>
      <c r="S5699">
        <v>6.26</v>
      </c>
      <c r="U5699" s="8">
        <v>24.98</v>
      </c>
      <c r="AA5699" s="1">
        <f>IFERROR(DATEVALUE(C5699),"-")</f>
        <v>46055</v>
      </c>
      <c r="AB5699" s="2">
        <f>IFERROR(MONTH(AA5699),"-")</f>
        <v>2</v>
      </c>
      <c r="AC5699" s="2">
        <f>IFERROR(YEAR(AA5699),"-")</f>
        <v>2026</v>
      </c>
      <c r="AD5699" s="2" t="str">
        <f>IFERROR(VLOOKUP(A5699,'Aux Área'!$A$4:$B$123,2,0),"-")</f>
        <v>PESADOS</v>
      </c>
    </row>
    <row r="5700" spans="1:30" x14ac:dyDescent="0.3">
      <c r="A5700" t="s">
        <v>2650</v>
      </c>
      <c r="B5700" t="s">
        <v>2651</v>
      </c>
      <c r="C5700" t="s">
        <v>9010</v>
      </c>
      <c r="D5700" t="s">
        <v>2944</v>
      </c>
      <c r="E5700" t="s">
        <v>2945</v>
      </c>
      <c r="F5700" t="s">
        <v>3615</v>
      </c>
      <c r="G5700" t="s">
        <v>1300</v>
      </c>
      <c r="H5700" t="s">
        <v>2635</v>
      </c>
      <c r="I5700" t="s">
        <v>37</v>
      </c>
      <c r="J5700" t="s">
        <v>2817</v>
      </c>
      <c r="K5700" t="s">
        <v>2818</v>
      </c>
      <c r="L5700" t="s">
        <v>84</v>
      </c>
      <c r="M5700" t="s">
        <v>38</v>
      </c>
      <c r="N5700" t="s">
        <v>39</v>
      </c>
      <c r="O5700" s="23">
        <v>259</v>
      </c>
      <c r="P5700" s="9">
        <v>7.15</v>
      </c>
      <c r="Q5700" t="s">
        <v>40</v>
      </c>
      <c r="R5700">
        <v>14797</v>
      </c>
      <c r="S5700" s="9">
        <v>36.200000000000003</v>
      </c>
      <c r="T5700" s="26">
        <v>5.24</v>
      </c>
      <c r="U5700" s="8">
        <v>189.7</v>
      </c>
      <c r="V5700" t="s">
        <v>9011</v>
      </c>
      <c r="W5700" t="s">
        <v>2276</v>
      </c>
      <c r="X5700" t="s">
        <v>42</v>
      </c>
      <c r="Y5700" t="s">
        <v>1740</v>
      </c>
      <c r="AA5700" s="1">
        <f t="shared" ref="AA5700:AA5705" si="694">DATEVALUE(C5700)</f>
        <v>46055</v>
      </c>
      <c r="AB5700" s="2">
        <f t="shared" ref="AB5700:AB5705" si="695">MONTH(AA5700)</f>
        <v>2</v>
      </c>
      <c r="AC5700" s="2">
        <f t="shared" ref="AC5700:AC5705" si="696">YEAR(AA5700)</f>
        <v>2026</v>
      </c>
      <c r="AD5700" s="2" t="str">
        <f>IFERROR(VLOOKUP(A5700,'Aux Área'!$A$4:$B$123,2,0),"-")</f>
        <v>TI</v>
      </c>
    </row>
    <row r="5701" spans="1:30" x14ac:dyDescent="0.3">
      <c r="A5701" t="s">
        <v>2278</v>
      </c>
      <c r="B5701" t="s">
        <v>4664</v>
      </c>
      <c r="C5701" t="s">
        <v>9012</v>
      </c>
      <c r="D5701" t="s">
        <v>3208</v>
      </c>
      <c r="E5701" t="s">
        <v>3209</v>
      </c>
      <c r="F5701" t="s">
        <v>2281</v>
      </c>
      <c r="G5701" t="s">
        <v>1135</v>
      </c>
      <c r="H5701" t="s">
        <v>2275</v>
      </c>
      <c r="I5701" t="s">
        <v>1497</v>
      </c>
      <c r="J5701" t="s">
        <v>165</v>
      </c>
      <c r="K5701" t="s">
        <v>166</v>
      </c>
      <c r="L5701" t="s">
        <v>167</v>
      </c>
      <c r="M5701" t="s">
        <v>38</v>
      </c>
      <c r="N5701" t="s">
        <v>39</v>
      </c>
      <c r="O5701" s="23">
        <v>316</v>
      </c>
      <c r="P5701" s="9">
        <v>10.17</v>
      </c>
      <c r="Q5701" t="s">
        <v>40</v>
      </c>
      <c r="R5701">
        <v>97806</v>
      </c>
      <c r="S5701" s="9">
        <v>31.08</v>
      </c>
      <c r="T5701" s="26">
        <v>4.891</v>
      </c>
      <c r="U5701" s="8">
        <v>152.01</v>
      </c>
      <c r="V5701" t="s">
        <v>112</v>
      </c>
      <c r="W5701" t="s">
        <v>2276</v>
      </c>
      <c r="X5701" t="s">
        <v>42</v>
      </c>
      <c r="Y5701" t="s">
        <v>2277</v>
      </c>
      <c r="AA5701" s="1">
        <f t="shared" si="694"/>
        <v>46055</v>
      </c>
      <c r="AB5701" s="2">
        <f t="shared" si="695"/>
        <v>2</v>
      </c>
      <c r="AC5701" s="2">
        <f t="shared" si="696"/>
        <v>2026</v>
      </c>
      <c r="AD5701" s="2" t="str">
        <f>IFERROR(VLOOKUP(A5701,'Aux Área'!$A$4:$B$123,2,0),"-")</f>
        <v>INSPEÇÃO</v>
      </c>
    </row>
    <row r="5702" spans="1:30" x14ac:dyDescent="0.3">
      <c r="A5702" t="s">
        <v>48</v>
      </c>
      <c r="B5702" t="s">
        <v>288</v>
      </c>
      <c r="C5702" t="s">
        <v>9013</v>
      </c>
      <c r="D5702" t="s">
        <v>132</v>
      </c>
      <c r="E5702" t="s">
        <v>133</v>
      </c>
      <c r="F5702" t="s">
        <v>49</v>
      </c>
      <c r="G5702" t="s">
        <v>35</v>
      </c>
      <c r="H5702" t="s">
        <v>36</v>
      </c>
      <c r="I5702" t="s">
        <v>37</v>
      </c>
      <c r="J5702" t="s">
        <v>9014</v>
      </c>
      <c r="K5702" t="s">
        <v>9015</v>
      </c>
      <c r="L5702" t="s">
        <v>136</v>
      </c>
      <c r="M5702" t="s">
        <v>38</v>
      </c>
      <c r="N5702" t="s">
        <v>39</v>
      </c>
      <c r="O5702" s="23">
        <v>585</v>
      </c>
      <c r="P5702" s="9">
        <v>15.04</v>
      </c>
      <c r="Q5702" t="s">
        <v>40</v>
      </c>
      <c r="R5702">
        <v>21962</v>
      </c>
      <c r="S5702" s="9">
        <v>38.89</v>
      </c>
      <c r="T5702" s="26">
        <v>5.09</v>
      </c>
      <c r="U5702" s="8">
        <v>197.95</v>
      </c>
      <c r="V5702" t="s">
        <v>9016</v>
      </c>
      <c r="W5702" t="s">
        <v>2007</v>
      </c>
      <c r="X5702" t="s">
        <v>42</v>
      </c>
      <c r="Y5702" t="s">
        <v>1740</v>
      </c>
      <c r="AA5702" s="1">
        <f t="shared" si="694"/>
        <v>46055</v>
      </c>
      <c r="AB5702" s="2">
        <f t="shared" si="695"/>
        <v>2</v>
      </c>
      <c r="AC5702" s="2">
        <f t="shared" si="696"/>
        <v>2026</v>
      </c>
      <c r="AD5702" s="2" t="str">
        <f>IFERROR(VLOOKUP(A5702,'Aux Área'!$A$4:$B$123,2,0),"-")</f>
        <v>ENGENHARIA</v>
      </c>
    </row>
    <row r="5703" spans="1:30" x14ac:dyDescent="0.3">
      <c r="A5703" t="s">
        <v>2632</v>
      </c>
      <c r="B5703" t="s">
        <v>2633</v>
      </c>
      <c r="C5703" t="s">
        <v>9017</v>
      </c>
      <c r="D5703" t="s">
        <v>8713</v>
      </c>
      <c r="E5703" t="s">
        <v>8714</v>
      </c>
      <c r="F5703" t="s">
        <v>3712</v>
      </c>
      <c r="G5703" t="s">
        <v>1300</v>
      </c>
      <c r="H5703" t="s">
        <v>2635</v>
      </c>
      <c r="I5703" t="s">
        <v>37</v>
      </c>
      <c r="J5703" t="s">
        <v>285</v>
      </c>
      <c r="K5703" t="s">
        <v>286</v>
      </c>
      <c r="L5703" t="s">
        <v>91</v>
      </c>
      <c r="M5703" t="s">
        <v>38</v>
      </c>
      <c r="N5703" t="s">
        <v>39</v>
      </c>
      <c r="O5703" s="23">
        <v>399</v>
      </c>
      <c r="P5703" s="9">
        <v>7.89</v>
      </c>
      <c r="Q5703" t="s">
        <v>40</v>
      </c>
      <c r="R5703">
        <v>4565</v>
      </c>
      <c r="S5703" s="9">
        <v>50.56</v>
      </c>
      <c r="T5703" s="26">
        <v>4.8899999999999997</v>
      </c>
      <c r="U5703" s="8">
        <v>247.26</v>
      </c>
      <c r="V5703" t="s">
        <v>9018</v>
      </c>
      <c r="W5703" t="s">
        <v>2007</v>
      </c>
      <c r="X5703" t="s">
        <v>42</v>
      </c>
      <c r="Y5703" t="s">
        <v>1740</v>
      </c>
      <c r="AA5703" s="1">
        <f t="shared" si="694"/>
        <v>46055</v>
      </c>
      <c r="AB5703" s="2">
        <f t="shared" si="695"/>
        <v>2</v>
      </c>
      <c r="AC5703" s="2">
        <f t="shared" si="696"/>
        <v>2026</v>
      </c>
      <c r="AD5703" s="2" t="str">
        <f>IFERROR(VLOOKUP(A5703,'Aux Área'!$A$4:$B$123,2,0),"-")</f>
        <v>TI</v>
      </c>
    </row>
    <row r="5704" spans="1:30" x14ac:dyDescent="0.3">
      <c r="A5704" t="s">
        <v>1992</v>
      </c>
      <c r="B5704" t="s">
        <v>1993</v>
      </c>
      <c r="C5704" t="s">
        <v>9019</v>
      </c>
      <c r="D5704" t="s">
        <v>3597</v>
      </c>
      <c r="E5704" t="s">
        <v>3598</v>
      </c>
      <c r="F5704" t="s">
        <v>1995</v>
      </c>
      <c r="G5704" t="s">
        <v>659</v>
      </c>
      <c r="H5704" t="s">
        <v>1996</v>
      </c>
      <c r="I5704" t="s">
        <v>1997</v>
      </c>
      <c r="J5704" t="s">
        <v>1681</v>
      </c>
      <c r="K5704" t="s">
        <v>1682</v>
      </c>
      <c r="L5704" t="s">
        <v>141</v>
      </c>
      <c r="M5704" t="s">
        <v>38</v>
      </c>
      <c r="N5704" t="s">
        <v>668</v>
      </c>
      <c r="O5704" s="23">
        <v>533</v>
      </c>
      <c r="P5704" s="9">
        <v>5.17</v>
      </c>
      <c r="Q5704" t="s">
        <v>40</v>
      </c>
      <c r="R5704">
        <v>17068</v>
      </c>
      <c r="S5704" s="9">
        <v>103</v>
      </c>
      <c r="T5704" s="26">
        <v>6.49</v>
      </c>
      <c r="U5704" s="8">
        <v>668.47</v>
      </c>
      <c r="V5704" t="s">
        <v>41</v>
      </c>
      <c r="W5704" t="s">
        <v>1985</v>
      </c>
      <c r="X5704" t="s">
        <v>42</v>
      </c>
      <c r="Y5704" t="s">
        <v>1986</v>
      </c>
      <c r="AA5704" s="1">
        <f t="shared" si="694"/>
        <v>46055</v>
      </c>
      <c r="AB5704" s="2">
        <f t="shared" si="695"/>
        <v>2</v>
      </c>
      <c r="AC5704" s="2">
        <f t="shared" si="696"/>
        <v>2026</v>
      </c>
      <c r="AD5704" s="2" t="str">
        <f>IFERROR(VLOOKUP(A5704,'Aux Área'!$A$4:$B$123,2,0),"-")</f>
        <v>PESADOS</v>
      </c>
    </row>
    <row r="5705" spans="1:30" x14ac:dyDescent="0.3">
      <c r="A5705" t="s">
        <v>68</v>
      </c>
      <c r="B5705" t="s">
        <v>296</v>
      </c>
      <c r="C5705" t="s">
        <v>9020</v>
      </c>
      <c r="D5705" t="s">
        <v>2160</v>
      </c>
      <c r="E5705" t="s">
        <v>2161</v>
      </c>
      <c r="F5705" t="s">
        <v>69</v>
      </c>
      <c r="G5705" t="s">
        <v>35</v>
      </c>
      <c r="H5705" t="s">
        <v>36</v>
      </c>
      <c r="I5705" t="s">
        <v>37</v>
      </c>
      <c r="J5705" t="s">
        <v>492</v>
      </c>
      <c r="K5705" t="s">
        <v>493</v>
      </c>
      <c r="L5705" t="s">
        <v>110</v>
      </c>
      <c r="M5705" t="s">
        <v>38</v>
      </c>
      <c r="N5705" t="s">
        <v>39</v>
      </c>
      <c r="O5705" s="23">
        <v>316</v>
      </c>
      <c r="P5705" s="9">
        <v>9.56</v>
      </c>
      <c r="Q5705" t="s">
        <v>40</v>
      </c>
      <c r="R5705">
        <v>38618</v>
      </c>
      <c r="S5705" s="9">
        <v>33.049999999999997</v>
      </c>
      <c r="T5705" s="26">
        <v>4.6900000000000004</v>
      </c>
      <c r="U5705" s="8">
        <v>155.01</v>
      </c>
      <c r="V5705" t="s">
        <v>41</v>
      </c>
      <c r="W5705" t="s">
        <v>2007</v>
      </c>
      <c r="X5705" t="s">
        <v>42</v>
      </c>
      <c r="Y5705" t="s">
        <v>1740</v>
      </c>
      <c r="AA5705" s="1">
        <f t="shared" si="694"/>
        <v>46055</v>
      </c>
      <c r="AB5705" s="2">
        <f t="shared" si="695"/>
        <v>2</v>
      </c>
      <c r="AC5705" s="2">
        <f t="shared" si="696"/>
        <v>2026</v>
      </c>
      <c r="AD5705" s="2" t="str">
        <f>IFERROR(VLOOKUP(A5705,'Aux Área'!$A$4:$B$123,2,0),"-")</f>
        <v>OPERAÇÃO</v>
      </c>
    </row>
    <row r="5706" spans="1:30" x14ac:dyDescent="0.3">
      <c r="A5706" t="s">
        <v>1992</v>
      </c>
      <c r="C5706" t="s">
        <v>15770</v>
      </c>
      <c r="F5706" t="s">
        <v>1995</v>
      </c>
      <c r="K5706" t="s">
        <v>1682</v>
      </c>
      <c r="N5706" t="s">
        <v>15690</v>
      </c>
      <c r="O5706" t="s">
        <v>15244</v>
      </c>
      <c r="P5706" s="9" t="s">
        <v>15244</v>
      </c>
      <c r="Q5706" t="s">
        <v>40</v>
      </c>
      <c r="R5706" t="s">
        <v>15244</v>
      </c>
      <c r="S5706">
        <v>5.29</v>
      </c>
      <c r="U5706" s="8">
        <v>20.58</v>
      </c>
      <c r="AA5706" s="1">
        <f>IFERROR(DATEVALUE(C5706),"-")</f>
        <v>46055</v>
      </c>
      <c r="AB5706" s="2">
        <f>IFERROR(MONTH(AA5706),"-")</f>
        <v>2</v>
      </c>
      <c r="AC5706" s="2">
        <f>IFERROR(YEAR(AA5706),"-")</f>
        <v>2026</v>
      </c>
      <c r="AD5706" s="2" t="str">
        <f>IFERROR(VLOOKUP(A5706,'Aux Área'!$A$4:$B$123,2,0),"-")</f>
        <v>PESADOS</v>
      </c>
    </row>
    <row r="5707" spans="1:30" x14ac:dyDescent="0.3">
      <c r="A5707" t="s">
        <v>56</v>
      </c>
      <c r="B5707" t="s">
        <v>266</v>
      </c>
      <c r="C5707" t="s">
        <v>9021</v>
      </c>
      <c r="D5707" t="s">
        <v>120</v>
      </c>
      <c r="E5707" t="s">
        <v>121</v>
      </c>
      <c r="F5707" t="s">
        <v>57</v>
      </c>
      <c r="G5707" t="s">
        <v>35</v>
      </c>
      <c r="H5707" t="s">
        <v>36</v>
      </c>
      <c r="I5707" t="s">
        <v>37</v>
      </c>
      <c r="J5707" t="s">
        <v>139</v>
      </c>
      <c r="K5707" t="s">
        <v>140</v>
      </c>
      <c r="L5707" t="s">
        <v>141</v>
      </c>
      <c r="M5707" t="s">
        <v>38</v>
      </c>
      <c r="N5707" t="s">
        <v>39</v>
      </c>
      <c r="O5707" s="23">
        <v>165</v>
      </c>
      <c r="P5707" s="9">
        <v>5.15</v>
      </c>
      <c r="Q5707" t="s">
        <v>40</v>
      </c>
      <c r="R5707">
        <v>41500</v>
      </c>
      <c r="S5707" s="9">
        <v>32.01</v>
      </c>
      <c r="T5707" s="26">
        <v>4.28</v>
      </c>
      <c r="U5707" s="8">
        <v>137</v>
      </c>
      <c r="V5707" t="s">
        <v>9022</v>
      </c>
      <c r="W5707" t="s">
        <v>2007</v>
      </c>
      <c r="X5707" t="s">
        <v>42</v>
      </c>
      <c r="Y5707" t="s">
        <v>1740</v>
      </c>
      <c r="AA5707" s="1">
        <f>DATEVALUE(C5707)</f>
        <v>46055</v>
      </c>
      <c r="AB5707" s="2">
        <f>MONTH(AA5707)</f>
        <v>2</v>
      </c>
      <c r="AC5707" s="2">
        <f>YEAR(AA5707)</f>
        <v>2026</v>
      </c>
      <c r="AD5707" s="2" t="str">
        <f>IFERROR(VLOOKUP(A5707,'Aux Área'!$A$4:$B$123,2,0),"-")</f>
        <v>CONSERVA</v>
      </c>
    </row>
    <row r="5708" spans="1:30" x14ac:dyDescent="0.3">
      <c r="A5708" t="s">
        <v>2146</v>
      </c>
      <c r="C5708" t="s">
        <v>15694</v>
      </c>
      <c r="F5708" t="s">
        <v>15689</v>
      </c>
      <c r="K5708" t="s">
        <v>173</v>
      </c>
      <c r="N5708" t="s">
        <v>15690</v>
      </c>
      <c r="O5708" s="23">
        <v>0</v>
      </c>
      <c r="P5708" s="23">
        <v>0</v>
      </c>
      <c r="Q5708" t="s">
        <v>40</v>
      </c>
      <c r="R5708">
        <v>0</v>
      </c>
      <c r="S5708">
        <v>12.43</v>
      </c>
      <c r="U5708" s="8">
        <v>49.6</v>
      </c>
      <c r="AA5708" s="1">
        <f>IFERROR(DATEVALUE(C5708),"-")</f>
        <v>46055</v>
      </c>
      <c r="AB5708" s="2">
        <f>IFERROR(MONTH(AA5708),"-")</f>
        <v>2</v>
      </c>
      <c r="AC5708" s="2">
        <f>IFERROR(YEAR(AA5708),"-")</f>
        <v>2026</v>
      </c>
      <c r="AD5708" s="2" t="str">
        <f>IFERROR(VLOOKUP(A5708,'Aux Área'!$A$4:$B$123,2,0),"-")</f>
        <v>SÃO PEDRO</v>
      </c>
    </row>
    <row r="5709" spans="1:30" x14ac:dyDescent="0.3">
      <c r="A5709" t="s">
        <v>52</v>
      </c>
      <c r="B5709" t="s">
        <v>1449</v>
      </c>
      <c r="C5709" t="s">
        <v>9023</v>
      </c>
      <c r="D5709" t="s">
        <v>3246</v>
      </c>
      <c r="E5709" t="s">
        <v>3247</v>
      </c>
      <c r="F5709" t="s">
        <v>53</v>
      </c>
      <c r="G5709" t="s">
        <v>35</v>
      </c>
      <c r="H5709" t="s">
        <v>36</v>
      </c>
      <c r="I5709" t="s">
        <v>37</v>
      </c>
      <c r="J5709" t="s">
        <v>122</v>
      </c>
      <c r="K5709" t="s">
        <v>123</v>
      </c>
      <c r="L5709" t="s">
        <v>124</v>
      </c>
      <c r="M5709" t="s">
        <v>38</v>
      </c>
      <c r="N5709" t="s">
        <v>39</v>
      </c>
      <c r="O5709" s="23">
        <v>362</v>
      </c>
      <c r="P5709" s="9">
        <v>10.27</v>
      </c>
      <c r="Q5709" t="s">
        <v>40</v>
      </c>
      <c r="R5709">
        <v>54721</v>
      </c>
      <c r="S5709" s="9">
        <v>35.25</v>
      </c>
      <c r="T5709" s="26">
        <v>4.9809999999999999</v>
      </c>
      <c r="U5709" s="8">
        <v>175.58</v>
      </c>
      <c r="V5709" t="s">
        <v>112</v>
      </c>
      <c r="W5709" t="s">
        <v>2007</v>
      </c>
      <c r="X5709" t="s">
        <v>42</v>
      </c>
      <c r="Y5709" t="s">
        <v>1740</v>
      </c>
      <c r="AA5709" s="1">
        <f t="shared" ref="AA5709:AA5728" si="697">DATEVALUE(C5709)</f>
        <v>46055</v>
      </c>
      <c r="AB5709" s="2">
        <f t="shared" ref="AB5709:AB5728" si="698">MONTH(AA5709)</f>
        <v>2</v>
      </c>
      <c r="AC5709" s="2">
        <f t="shared" ref="AC5709:AC5728" si="699">YEAR(AA5709)</f>
        <v>2026</v>
      </c>
      <c r="AD5709" s="2" t="str">
        <f>IFERROR(VLOOKUP(A5709,'Aux Área'!$A$4:$B$123,2,0),"-")</f>
        <v>OPERAÇÃO</v>
      </c>
    </row>
    <row r="5710" spans="1:30" x14ac:dyDescent="0.3">
      <c r="A5710" t="s">
        <v>58</v>
      </c>
      <c r="B5710" t="s">
        <v>250</v>
      </c>
      <c r="C5710" t="s">
        <v>9024</v>
      </c>
      <c r="D5710" t="s">
        <v>87</v>
      </c>
      <c r="E5710" t="s">
        <v>88</v>
      </c>
      <c r="F5710" t="s">
        <v>59</v>
      </c>
      <c r="G5710" t="s">
        <v>35</v>
      </c>
      <c r="H5710" t="s">
        <v>36</v>
      </c>
      <c r="I5710" t="s">
        <v>37</v>
      </c>
      <c r="J5710" t="s">
        <v>356</v>
      </c>
      <c r="K5710" t="s">
        <v>357</v>
      </c>
      <c r="L5710" t="s">
        <v>124</v>
      </c>
      <c r="M5710" t="s">
        <v>38</v>
      </c>
      <c r="N5710" t="s">
        <v>39</v>
      </c>
      <c r="O5710" s="23">
        <v>341</v>
      </c>
      <c r="P5710" s="9">
        <v>8.41</v>
      </c>
      <c r="Q5710" t="s">
        <v>40</v>
      </c>
      <c r="R5710">
        <v>72224</v>
      </c>
      <c r="S5710" s="9">
        <v>40.53</v>
      </c>
      <c r="T5710" s="26">
        <v>4.79</v>
      </c>
      <c r="U5710" s="8">
        <v>194.14</v>
      </c>
      <c r="V5710" t="s">
        <v>9025</v>
      </c>
      <c r="W5710" t="s">
        <v>2007</v>
      </c>
      <c r="X5710" t="s">
        <v>42</v>
      </c>
      <c r="Y5710" t="s">
        <v>1740</v>
      </c>
      <c r="AA5710" s="1">
        <f t="shared" si="697"/>
        <v>46055</v>
      </c>
      <c r="AB5710" s="2">
        <f t="shared" si="698"/>
        <v>2</v>
      </c>
      <c r="AC5710" s="2">
        <f t="shared" si="699"/>
        <v>2026</v>
      </c>
      <c r="AD5710" s="2" t="str">
        <f>IFERROR(VLOOKUP(A5710,'Aux Área'!$A$4:$B$123,2,0),"-")</f>
        <v>CONSERVA</v>
      </c>
    </row>
    <row r="5711" spans="1:30" x14ac:dyDescent="0.3">
      <c r="A5711" t="s">
        <v>2181</v>
      </c>
      <c r="B5711" t="s">
        <v>4595</v>
      </c>
      <c r="C5711" t="s">
        <v>9026</v>
      </c>
      <c r="D5711" t="s">
        <v>9027</v>
      </c>
      <c r="E5711" t="s">
        <v>9028</v>
      </c>
      <c r="F5711" t="s">
        <v>2184</v>
      </c>
      <c r="G5711" t="s">
        <v>1135</v>
      </c>
      <c r="H5711" t="s">
        <v>2185</v>
      </c>
      <c r="I5711" t="s">
        <v>2186</v>
      </c>
      <c r="J5711" t="s">
        <v>108</v>
      </c>
      <c r="K5711" t="s">
        <v>109</v>
      </c>
      <c r="L5711" t="s">
        <v>110</v>
      </c>
      <c r="M5711" t="s">
        <v>38</v>
      </c>
      <c r="N5711" t="s">
        <v>668</v>
      </c>
      <c r="O5711" s="23">
        <v>698</v>
      </c>
      <c r="P5711" s="9">
        <v>13.05</v>
      </c>
      <c r="Q5711" t="s">
        <v>40</v>
      </c>
      <c r="R5711">
        <v>101713</v>
      </c>
      <c r="S5711" s="9">
        <v>53.49</v>
      </c>
      <c r="T5711" s="26">
        <v>6.1909999999999998</v>
      </c>
      <c r="U5711" s="8">
        <v>331.16</v>
      </c>
      <c r="V5711" t="s">
        <v>9029</v>
      </c>
      <c r="W5711" t="s">
        <v>2007</v>
      </c>
      <c r="X5711" t="s">
        <v>42</v>
      </c>
      <c r="Y5711" t="s">
        <v>2188</v>
      </c>
      <c r="AA5711" s="1">
        <f t="shared" si="697"/>
        <v>46055</v>
      </c>
      <c r="AB5711" s="2">
        <f t="shared" si="698"/>
        <v>2</v>
      </c>
      <c r="AC5711" s="2">
        <f t="shared" si="699"/>
        <v>2026</v>
      </c>
      <c r="AD5711" s="2" t="str">
        <f>IFERROR(VLOOKUP(A5711,'Aux Área'!$A$4:$B$123,2,0),"-")</f>
        <v>INSPEÇÃO</v>
      </c>
    </row>
    <row r="5712" spans="1:30" x14ac:dyDescent="0.3">
      <c r="A5712" t="s">
        <v>2643</v>
      </c>
      <c r="B5712" t="s">
        <v>2307</v>
      </c>
      <c r="C5712" t="s">
        <v>9030</v>
      </c>
      <c r="D5712" t="s">
        <v>7207</v>
      </c>
      <c r="E5712" t="s">
        <v>7208</v>
      </c>
      <c r="F5712" t="s">
        <v>2646</v>
      </c>
      <c r="G5712" t="s">
        <v>1300</v>
      </c>
      <c r="H5712" t="s">
        <v>1301</v>
      </c>
      <c r="I5712" t="s">
        <v>37</v>
      </c>
      <c r="J5712" t="s">
        <v>172</v>
      </c>
      <c r="K5712" t="s">
        <v>173</v>
      </c>
      <c r="L5712" t="s">
        <v>124</v>
      </c>
      <c r="M5712" t="s">
        <v>38</v>
      </c>
      <c r="N5712" t="s">
        <v>39</v>
      </c>
      <c r="O5712" s="23">
        <v>341</v>
      </c>
      <c r="P5712" s="9">
        <v>10.39</v>
      </c>
      <c r="Q5712" t="s">
        <v>40</v>
      </c>
      <c r="R5712">
        <v>92168</v>
      </c>
      <c r="S5712" s="9">
        <v>32.81</v>
      </c>
      <c r="T5712" s="26">
        <v>4.59</v>
      </c>
      <c r="U5712" s="8">
        <v>150.6</v>
      </c>
      <c r="V5712" t="s">
        <v>112</v>
      </c>
      <c r="W5712" t="s">
        <v>2276</v>
      </c>
      <c r="X5712" t="s">
        <v>42</v>
      </c>
      <c r="Y5712" t="s">
        <v>2277</v>
      </c>
      <c r="AA5712" s="1">
        <f t="shared" si="697"/>
        <v>46055</v>
      </c>
      <c r="AB5712" s="2">
        <f t="shared" si="698"/>
        <v>2</v>
      </c>
      <c r="AC5712" s="2">
        <f t="shared" si="699"/>
        <v>2026</v>
      </c>
      <c r="AD5712" s="2" t="str">
        <f>IFERROR(VLOOKUP(A5712,'Aux Área'!$A$4:$B$123,2,0),"-")</f>
        <v>INSPEÇÃO</v>
      </c>
    </row>
    <row r="5713" spans="1:30" x14ac:dyDescent="0.3">
      <c r="A5713" t="s">
        <v>2208</v>
      </c>
      <c r="B5713" t="s">
        <v>2544</v>
      </c>
      <c r="C5713" t="s">
        <v>9031</v>
      </c>
      <c r="D5713" t="s">
        <v>8321</v>
      </c>
      <c r="E5713" t="s">
        <v>8322</v>
      </c>
      <c r="F5713" t="s">
        <v>2210</v>
      </c>
      <c r="G5713" t="s">
        <v>1135</v>
      </c>
      <c r="H5713" t="s">
        <v>2211</v>
      </c>
      <c r="I5713" t="s">
        <v>37</v>
      </c>
      <c r="J5713" t="s">
        <v>219</v>
      </c>
      <c r="K5713" t="s">
        <v>177</v>
      </c>
      <c r="L5713" t="s">
        <v>177</v>
      </c>
      <c r="M5713" t="s">
        <v>38</v>
      </c>
      <c r="N5713" t="s">
        <v>668</v>
      </c>
      <c r="O5713" s="23">
        <v>320</v>
      </c>
      <c r="P5713" s="9">
        <v>5.76</v>
      </c>
      <c r="Q5713" t="s">
        <v>40</v>
      </c>
      <c r="R5713">
        <v>11590</v>
      </c>
      <c r="S5713" s="9">
        <v>55.51</v>
      </c>
      <c r="T5713" s="26">
        <v>6.1909999999999998</v>
      </c>
      <c r="U5713" s="8">
        <v>343.65</v>
      </c>
      <c r="V5713" t="s">
        <v>9032</v>
      </c>
      <c r="W5713" t="s">
        <v>2007</v>
      </c>
      <c r="X5713" t="s">
        <v>42</v>
      </c>
      <c r="Y5713" t="s">
        <v>1740</v>
      </c>
      <c r="AA5713" s="1">
        <f t="shared" si="697"/>
        <v>46055</v>
      </c>
      <c r="AB5713" s="2">
        <f t="shared" si="698"/>
        <v>2</v>
      </c>
      <c r="AC5713" s="2">
        <f t="shared" si="699"/>
        <v>2026</v>
      </c>
      <c r="AD5713" s="2" t="str">
        <f>IFERROR(VLOOKUP(A5713,'Aux Área'!$A$4:$B$123,2,0),"-")</f>
        <v>APH</v>
      </c>
    </row>
    <row r="5714" spans="1:30" x14ac:dyDescent="0.3">
      <c r="A5714" t="s">
        <v>1979</v>
      </c>
      <c r="B5714" t="s">
        <v>1980</v>
      </c>
      <c r="C5714" t="s">
        <v>9033</v>
      </c>
      <c r="D5714" t="s">
        <v>4102</v>
      </c>
      <c r="E5714" t="s">
        <v>4103</v>
      </c>
      <c r="F5714" t="s">
        <v>1982</v>
      </c>
      <c r="G5714" t="s">
        <v>1495</v>
      </c>
      <c r="H5714" t="s">
        <v>2020</v>
      </c>
      <c r="I5714" t="s">
        <v>2021</v>
      </c>
      <c r="J5714" t="s">
        <v>165</v>
      </c>
      <c r="K5714" t="s">
        <v>166</v>
      </c>
      <c r="L5714" t="s">
        <v>167</v>
      </c>
      <c r="M5714" t="s">
        <v>38</v>
      </c>
      <c r="N5714" t="s">
        <v>668</v>
      </c>
      <c r="O5714" s="23">
        <v>1349</v>
      </c>
      <c r="P5714" s="9">
        <v>2.19</v>
      </c>
      <c r="Q5714" t="s">
        <v>40</v>
      </c>
      <c r="R5714">
        <v>18108</v>
      </c>
      <c r="S5714" s="9">
        <v>615</v>
      </c>
      <c r="T5714" s="26">
        <v>6.24</v>
      </c>
      <c r="U5714" s="8">
        <v>3837.6</v>
      </c>
      <c r="V5714" t="s">
        <v>112</v>
      </c>
      <c r="W5714" t="s">
        <v>1985</v>
      </c>
      <c r="X5714" t="s">
        <v>42</v>
      </c>
      <c r="Y5714" t="s">
        <v>1986</v>
      </c>
      <c r="AA5714" s="1">
        <f t="shared" si="697"/>
        <v>46055</v>
      </c>
      <c r="AB5714" s="2">
        <f t="shared" si="698"/>
        <v>2</v>
      </c>
      <c r="AC5714" s="2">
        <f t="shared" si="699"/>
        <v>2026</v>
      </c>
      <c r="AD5714" s="2" t="str">
        <f>IFERROR(VLOOKUP(A5714,'Aux Área'!$A$4:$B$123,2,0),"-")</f>
        <v>PESADOS</v>
      </c>
    </row>
    <row r="5715" spans="1:30" x14ac:dyDescent="0.3">
      <c r="A5715" t="s">
        <v>5620</v>
      </c>
      <c r="B5715" t="s">
        <v>2315</v>
      </c>
      <c r="C5715" t="s">
        <v>9034</v>
      </c>
      <c r="D5715" t="s">
        <v>3285</v>
      </c>
      <c r="E5715" t="s">
        <v>3286</v>
      </c>
      <c r="F5715" t="s">
        <v>6208</v>
      </c>
      <c r="G5715" t="s">
        <v>1135</v>
      </c>
      <c r="H5715" t="s">
        <v>5545</v>
      </c>
      <c r="I5715" t="s">
        <v>839</v>
      </c>
      <c r="J5715" t="s">
        <v>188</v>
      </c>
      <c r="K5715" t="s">
        <v>189</v>
      </c>
      <c r="L5715" t="s">
        <v>190</v>
      </c>
      <c r="M5715" t="s">
        <v>38</v>
      </c>
      <c r="N5715" t="s">
        <v>39</v>
      </c>
      <c r="O5715" s="23">
        <v>462</v>
      </c>
      <c r="P5715" s="9">
        <v>9.8000000000000007</v>
      </c>
      <c r="Q5715" t="s">
        <v>40</v>
      </c>
      <c r="R5715">
        <v>20714</v>
      </c>
      <c r="S5715" s="9">
        <v>47.14</v>
      </c>
      <c r="T5715" s="26">
        <v>4.99</v>
      </c>
      <c r="U5715" s="8">
        <v>235.23</v>
      </c>
      <c r="V5715" t="s">
        <v>112</v>
      </c>
      <c r="W5715" t="s">
        <v>2276</v>
      </c>
      <c r="X5715" t="s">
        <v>42</v>
      </c>
      <c r="Y5715" t="s">
        <v>2277</v>
      </c>
      <c r="AA5715" s="1">
        <f t="shared" si="697"/>
        <v>46055</v>
      </c>
      <c r="AB5715" s="2">
        <f t="shared" si="698"/>
        <v>2</v>
      </c>
      <c r="AC5715" s="2">
        <f t="shared" si="699"/>
        <v>2026</v>
      </c>
      <c r="AD5715" s="2" t="str">
        <f>IFERROR(VLOOKUP(A5715,'Aux Área'!$A$4:$B$123,2,0),"-")</f>
        <v>INSPEÇÃO</v>
      </c>
    </row>
    <row r="5716" spans="1:30" x14ac:dyDescent="0.3">
      <c r="A5716" t="s">
        <v>2306</v>
      </c>
      <c r="B5716" t="s">
        <v>4613</v>
      </c>
      <c r="C5716" t="s">
        <v>9035</v>
      </c>
      <c r="D5716" t="s">
        <v>4386</v>
      </c>
      <c r="E5716" t="s">
        <v>4387</v>
      </c>
      <c r="F5716" t="s">
        <v>2309</v>
      </c>
      <c r="G5716" t="s">
        <v>1135</v>
      </c>
      <c r="H5716" t="s">
        <v>2275</v>
      </c>
      <c r="I5716" t="s">
        <v>1497</v>
      </c>
      <c r="J5716" t="s">
        <v>1665</v>
      </c>
      <c r="K5716" t="s">
        <v>1666</v>
      </c>
      <c r="L5716" t="s">
        <v>301</v>
      </c>
      <c r="M5716" t="s">
        <v>38</v>
      </c>
      <c r="N5716" t="s">
        <v>39</v>
      </c>
      <c r="O5716" s="23">
        <v>497</v>
      </c>
      <c r="P5716" s="9">
        <v>11.15</v>
      </c>
      <c r="Q5716" t="s">
        <v>40</v>
      </c>
      <c r="R5716">
        <v>90660</v>
      </c>
      <c r="S5716" s="9">
        <v>44.56</v>
      </c>
      <c r="T5716" s="26">
        <v>4.6900000000000004</v>
      </c>
      <c r="U5716" s="8">
        <v>208.99</v>
      </c>
      <c r="V5716" t="s">
        <v>9036</v>
      </c>
      <c r="W5716" t="s">
        <v>2276</v>
      </c>
      <c r="X5716" t="s">
        <v>42</v>
      </c>
      <c r="Y5716" t="s">
        <v>2277</v>
      </c>
      <c r="AA5716" s="1">
        <f t="shared" si="697"/>
        <v>46055</v>
      </c>
      <c r="AB5716" s="2">
        <f t="shared" si="698"/>
        <v>2</v>
      </c>
      <c r="AC5716" s="2">
        <f t="shared" si="699"/>
        <v>2026</v>
      </c>
      <c r="AD5716" s="2" t="str">
        <f>IFERROR(VLOOKUP(A5716,'Aux Área'!$A$4:$B$123,2,0),"-")</f>
        <v>INSPEÇÃO</v>
      </c>
    </row>
    <row r="5717" spans="1:30" x14ac:dyDescent="0.3">
      <c r="A5717" t="s">
        <v>2488</v>
      </c>
      <c r="B5717" t="s">
        <v>2489</v>
      </c>
      <c r="C5717" t="s">
        <v>9037</v>
      </c>
      <c r="D5717" t="s">
        <v>2881</v>
      </c>
      <c r="E5717" t="s">
        <v>2882</v>
      </c>
      <c r="F5717" t="s">
        <v>2491</v>
      </c>
      <c r="G5717" t="s">
        <v>659</v>
      </c>
      <c r="H5717" t="s">
        <v>2215</v>
      </c>
      <c r="I5717" t="s">
        <v>667</v>
      </c>
      <c r="J5717" t="s">
        <v>165</v>
      </c>
      <c r="K5717" t="s">
        <v>166</v>
      </c>
      <c r="L5717" t="s">
        <v>167</v>
      </c>
      <c r="M5717" t="s">
        <v>38</v>
      </c>
      <c r="N5717" t="s">
        <v>668</v>
      </c>
      <c r="O5717" s="23">
        <v>153</v>
      </c>
      <c r="P5717" s="9">
        <v>5.23</v>
      </c>
      <c r="Q5717" t="s">
        <v>40</v>
      </c>
      <c r="R5717">
        <v>5390</v>
      </c>
      <c r="S5717" s="9">
        <v>29.24</v>
      </c>
      <c r="T5717" s="26">
        <v>6.2409999999999997</v>
      </c>
      <c r="U5717" s="8">
        <v>182.49</v>
      </c>
      <c r="V5717" t="s">
        <v>112</v>
      </c>
      <c r="W5717" t="s">
        <v>2007</v>
      </c>
      <c r="X5717" t="s">
        <v>42</v>
      </c>
      <c r="Y5717" t="s">
        <v>1740</v>
      </c>
      <c r="AA5717" s="1">
        <f t="shared" si="697"/>
        <v>46055</v>
      </c>
      <c r="AB5717" s="2">
        <f t="shared" si="698"/>
        <v>2</v>
      </c>
      <c r="AC5717" s="2">
        <f t="shared" si="699"/>
        <v>2026</v>
      </c>
      <c r="AD5717" s="2" t="str">
        <f>IFERROR(VLOOKUP(A5717,'Aux Área'!$A$4:$B$123,2,0),"-")</f>
        <v>APH</v>
      </c>
    </row>
    <row r="5718" spans="1:30" x14ac:dyDescent="0.3">
      <c r="A5718" t="s">
        <v>2282</v>
      </c>
      <c r="B5718" t="s">
        <v>4679</v>
      </c>
      <c r="C5718" t="s">
        <v>9038</v>
      </c>
      <c r="D5718" t="s">
        <v>4988</v>
      </c>
      <c r="E5718" t="s">
        <v>4989</v>
      </c>
      <c r="F5718" t="s">
        <v>2285</v>
      </c>
      <c r="G5718" t="s">
        <v>1135</v>
      </c>
      <c r="H5718" t="s">
        <v>2275</v>
      </c>
      <c r="I5718" t="s">
        <v>1497</v>
      </c>
      <c r="J5718" t="s">
        <v>165</v>
      </c>
      <c r="K5718" t="s">
        <v>166</v>
      </c>
      <c r="L5718" t="s">
        <v>167</v>
      </c>
      <c r="M5718" t="s">
        <v>38</v>
      </c>
      <c r="N5718" t="s">
        <v>39</v>
      </c>
      <c r="O5718" s="23">
        <v>464</v>
      </c>
      <c r="P5718" s="9">
        <v>10.54</v>
      </c>
      <c r="Q5718" t="s">
        <v>40</v>
      </c>
      <c r="R5718">
        <v>81970</v>
      </c>
      <c r="S5718" s="9">
        <v>44.03</v>
      </c>
      <c r="T5718" s="26">
        <v>4.891</v>
      </c>
      <c r="U5718" s="8">
        <v>215.34</v>
      </c>
      <c r="V5718" t="s">
        <v>112</v>
      </c>
      <c r="W5718" t="s">
        <v>2276</v>
      </c>
      <c r="X5718" t="s">
        <v>42</v>
      </c>
      <c r="Y5718" t="s">
        <v>2277</v>
      </c>
      <c r="AA5718" s="1">
        <f t="shared" si="697"/>
        <v>46055</v>
      </c>
      <c r="AB5718" s="2">
        <f t="shared" si="698"/>
        <v>2</v>
      </c>
      <c r="AC5718" s="2">
        <f t="shared" si="699"/>
        <v>2026</v>
      </c>
      <c r="AD5718" s="2" t="str">
        <f>IFERROR(VLOOKUP(A5718,'Aux Área'!$A$4:$B$123,2,0),"-")</f>
        <v>INSPEÇÃO</v>
      </c>
    </row>
    <row r="5719" spans="1:30" x14ac:dyDescent="0.3">
      <c r="A5719" t="s">
        <v>62</v>
      </c>
      <c r="B5719" t="s">
        <v>1455</v>
      </c>
      <c r="C5719" t="s">
        <v>9039</v>
      </c>
      <c r="D5719" t="s">
        <v>158</v>
      </c>
      <c r="E5719" t="s">
        <v>159</v>
      </c>
      <c r="F5719" t="s">
        <v>63</v>
      </c>
      <c r="G5719" t="s">
        <v>35</v>
      </c>
      <c r="H5719" t="s">
        <v>36</v>
      </c>
      <c r="I5719" t="s">
        <v>37</v>
      </c>
      <c r="J5719" t="s">
        <v>139</v>
      </c>
      <c r="K5719" t="s">
        <v>140</v>
      </c>
      <c r="L5719" t="s">
        <v>141</v>
      </c>
      <c r="M5719" t="s">
        <v>38</v>
      </c>
      <c r="N5719" t="s">
        <v>39</v>
      </c>
      <c r="O5719" s="23">
        <v>288</v>
      </c>
      <c r="P5719" s="9">
        <v>8.26</v>
      </c>
      <c r="Q5719" t="s">
        <v>40</v>
      </c>
      <c r="R5719">
        <v>57421</v>
      </c>
      <c r="S5719" s="9">
        <v>34.869999999999997</v>
      </c>
      <c r="T5719" s="26">
        <v>4.28</v>
      </c>
      <c r="U5719" s="8">
        <v>149.24</v>
      </c>
      <c r="V5719" t="s">
        <v>9040</v>
      </c>
      <c r="W5719" t="s">
        <v>2007</v>
      </c>
      <c r="X5719" t="s">
        <v>42</v>
      </c>
      <c r="Y5719" t="s">
        <v>1740</v>
      </c>
      <c r="AA5719" s="1">
        <f t="shared" si="697"/>
        <v>46055</v>
      </c>
      <c r="AB5719" s="2">
        <f t="shared" si="698"/>
        <v>2</v>
      </c>
      <c r="AC5719" s="2">
        <f t="shared" si="699"/>
        <v>2026</v>
      </c>
      <c r="AD5719" s="2" t="str">
        <f>IFERROR(VLOOKUP(A5719,'Aux Área'!$A$4:$B$123,2,0),"-")</f>
        <v>CONSERVA</v>
      </c>
    </row>
    <row r="5720" spans="1:30" x14ac:dyDescent="0.3">
      <c r="A5720" t="s">
        <v>76</v>
      </c>
      <c r="B5720" t="s">
        <v>380</v>
      </c>
      <c r="C5720" t="s">
        <v>9041</v>
      </c>
      <c r="D5720" t="s">
        <v>382</v>
      </c>
      <c r="E5720" t="s">
        <v>383</v>
      </c>
      <c r="F5720" t="s">
        <v>77</v>
      </c>
      <c r="G5720" t="s">
        <v>35</v>
      </c>
      <c r="H5720" t="s">
        <v>36</v>
      </c>
      <c r="I5720" t="s">
        <v>37</v>
      </c>
      <c r="J5720" t="s">
        <v>237</v>
      </c>
      <c r="K5720" t="s">
        <v>238</v>
      </c>
      <c r="L5720" t="s">
        <v>110</v>
      </c>
      <c r="M5720" t="s">
        <v>38</v>
      </c>
      <c r="N5720" t="s">
        <v>39</v>
      </c>
      <c r="O5720" s="23">
        <v>282</v>
      </c>
      <c r="P5720" s="9">
        <v>9.4</v>
      </c>
      <c r="Q5720" t="s">
        <v>40</v>
      </c>
      <c r="R5720">
        <v>55032</v>
      </c>
      <c r="S5720" s="9">
        <v>30</v>
      </c>
      <c r="T5720" s="26">
        <v>4.6900000000000004</v>
      </c>
      <c r="U5720" s="8">
        <v>140.69999999999999</v>
      </c>
      <c r="V5720" t="s">
        <v>41</v>
      </c>
      <c r="W5720" t="s">
        <v>2007</v>
      </c>
      <c r="X5720" t="s">
        <v>42</v>
      </c>
      <c r="Y5720" t="s">
        <v>1740</v>
      </c>
      <c r="AA5720" s="1">
        <f t="shared" si="697"/>
        <v>46055</v>
      </c>
      <c r="AB5720" s="2">
        <f t="shared" si="698"/>
        <v>2</v>
      </c>
      <c r="AC5720" s="2">
        <f t="shared" si="699"/>
        <v>2026</v>
      </c>
      <c r="AD5720" s="2" t="str">
        <f>IFERROR(VLOOKUP(A5720,'Aux Área'!$A$4:$B$123,2,0),"-")</f>
        <v>QSMS</v>
      </c>
    </row>
    <row r="5721" spans="1:30" x14ac:dyDescent="0.3">
      <c r="A5721" t="s">
        <v>1295</v>
      </c>
      <c r="B5721" t="s">
        <v>1753</v>
      </c>
      <c r="C5721" t="s">
        <v>9042</v>
      </c>
      <c r="D5721" t="s">
        <v>1297</v>
      </c>
      <c r="E5721" t="s">
        <v>2221</v>
      </c>
      <c r="F5721" t="s">
        <v>1299</v>
      </c>
      <c r="G5721" t="s">
        <v>1135</v>
      </c>
      <c r="H5721" t="s">
        <v>1301</v>
      </c>
      <c r="I5721" t="s">
        <v>839</v>
      </c>
      <c r="J5721" t="s">
        <v>275</v>
      </c>
      <c r="K5721" t="s">
        <v>276</v>
      </c>
      <c r="L5721" t="s">
        <v>124</v>
      </c>
      <c r="M5721" t="s">
        <v>38</v>
      </c>
      <c r="N5721" t="s">
        <v>39</v>
      </c>
      <c r="O5721" s="23">
        <v>0</v>
      </c>
      <c r="P5721" s="23">
        <v>0</v>
      </c>
      <c r="Q5721" t="s">
        <v>40</v>
      </c>
      <c r="R5721" t="s">
        <v>15244</v>
      </c>
      <c r="S5721" s="9">
        <v>47.83</v>
      </c>
      <c r="T5721" s="26">
        <v>4.79</v>
      </c>
      <c r="U5721" s="8">
        <v>229.11</v>
      </c>
      <c r="V5721" t="s">
        <v>9043</v>
      </c>
      <c r="W5721" t="s">
        <v>2007</v>
      </c>
      <c r="X5721" t="s">
        <v>42</v>
      </c>
      <c r="Y5721" t="s">
        <v>1740</v>
      </c>
      <c r="AA5721" s="1">
        <f t="shared" si="697"/>
        <v>46055</v>
      </c>
      <c r="AB5721" s="2">
        <f t="shared" si="698"/>
        <v>2</v>
      </c>
      <c r="AC5721" s="2">
        <f t="shared" si="699"/>
        <v>2026</v>
      </c>
      <c r="AD5721" s="2" t="str">
        <f>IFERROR(VLOOKUP(A5721,'Aux Área'!$A$4:$B$123,2,0),"-")</f>
        <v>LUCCA JR - OP</v>
      </c>
    </row>
    <row r="5722" spans="1:30" x14ac:dyDescent="0.3">
      <c r="A5722" t="s">
        <v>64</v>
      </c>
      <c r="B5722" t="s">
        <v>332</v>
      </c>
      <c r="C5722" t="s">
        <v>9044</v>
      </c>
      <c r="D5722" t="s">
        <v>127</v>
      </c>
      <c r="E5722" t="s">
        <v>128</v>
      </c>
      <c r="F5722" t="s">
        <v>65</v>
      </c>
      <c r="G5722" t="s">
        <v>35</v>
      </c>
      <c r="H5722" t="s">
        <v>36</v>
      </c>
      <c r="I5722" t="s">
        <v>37</v>
      </c>
      <c r="J5722" t="s">
        <v>275</v>
      </c>
      <c r="K5722" t="s">
        <v>276</v>
      </c>
      <c r="L5722" t="s">
        <v>124</v>
      </c>
      <c r="M5722" t="s">
        <v>38</v>
      </c>
      <c r="N5722" t="s">
        <v>39</v>
      </c>
      <c r="O5722" s="10">
        <v>431</v>
      </c>
      <c r="P5722" s="24">
        <v>11.32</v>
      </c>
      <c r="Q5722" t="s">
        <v>40</v>
      </c>
      <c r="R5722" s="2">
        <v>45305</v>
      </c>
      <c r="S5722" s="9">
        <v>38.06</v>
      </c>
      <c r="T5722" s="26">
        <v>4.79</v>
      </c>
      <c r="U5722" s="8">
        <v>182.31</v>
      </c>
      <c r="V5722" t="s">
        <v>9045</v>
      </c>
      <c r="W5722" t="s">
        <v>2007</v>
      </c>
      <c r="X5722" t="s">
        <v>42</v>
      </c>
      <c r="Y5722" t="s">
        <v>1740</v>
      </c>
      <c r="AA5722" s="1">
        <f t="shared" si="697"/>
        <v>46055</v>
      </c>
      <c r="AB5722" s="2">
        <f t="shared" si="698"/>
        <v>2</v>
      </c>
      <c r="AC5722" s="2">
        <f t="shared" si="699"/>
        <v>2026</v>
      </c>
      <c r="AD5722" s="2" t="str">
        <f>IFERROR(VLOOKUP(A5722,'Aux Área'!$A$4:$B$123,2,0),"-")</f>
        <v>ENGENHARIA</v>
      </c>
    </row>
    <row r="5723" spans="1:30" x14ac:dyDescent="0.3">
      <c r="A5723" t="s">
        <v>2260</v>
      </c>
      <c r="B5723" t="s">
        <v>113</v>
      </c>
      <c r="C5723" t="s">
        <v>9046</v>
      </c>
      <c r="D5723" t="s">
        <v>3618</v>
      </c>
      <c r="E5723" t="s">
        <v>3619</v>
      </c>
      <c r="F5723" t="s">
        <v>2262</v>
      </c>
      <c r="G5723" t="s">
        <v>35</v>
      </c>
      <c r="H5723" t="s">
        <v>2263</v>
      </c>
      <c r="I5723" t="s">
        <v>2186</v>
      </c>
      <c r="J5723" t="s">
        <v>139</v>
      </c>
      <c r="K5723" t="s">
        <v>140</v>
      </c>
      <c r="L5723" t="s">
        <v>141</v>
      </c>
      <c r="M5723" t="s">
        <v>38</v>
      </c>
      <c r="N5723" t="s">
        <v>668</v>
      </c>
      <c r="O5723" s="23">
        <v>944</v>
      </c>
      <c r="P5723" s="9">
        <v>15.09</v>
      </c>
      <c r="Q5723" t="s">
        <v>40</v>
      </c>
      <c r="R5723">
        <v>80002</v>
      </c>
      <c r="S5723" s="9">
        <v>62.55</v>
      </c>
      <c r="T5723" s="26">
        <v>5.59</v>
      </c>
      <c r="U5723" s="8">
        <v>349.65</v>
      </c>
      <c r="V5723" t="s">
        <v>9047</v>
      </c>
      <c r="W5723" t="s">
        <v>2007</v>
      </c>
      <c r="X5723" t="s">
        <v>42</v>
      </c>
      <c r="Y5723" t="s">
        <v>1740</v>
      </c>
      <c r="AA5723" s="1">
        <f t="shared" si="697"/>
        <v>46055</v>
      </c>
      <c r="AB5723" s="2">
        <f t="shared" si="698"/>
        <v>2</v>
      </c>
      <c r="AC5723" s="2">
        <f t="shared" si="699"/>
        <v>2026</v>
      </c>
      <c r="AD5723" s="2" t="str">
        <f>IFERROR(VLOOKUP(A5723,'Aux Área'!$A$4:$B$123,2,0),"-")</f>
        <v>INSPEÇÃO</v>
      </c>
    </row>
    <row r="5724" spans="1:30" x14ac:dyDescent="0.3">
      <c r="A5724" t="s">
        <v>2638</v>
      </c>
      <c r="B5724" t="s">
        <v>4593</v>
      </c>
      <c r="C5724" t="s">
        <v>9048</v>
      </c>
      <c r="D5724" t="s">
        <v>3149</v>
      </c>
      <c r="E5724" t="s">
        <v>3150</v>
      </c>
      <c r="F5724" t="s">
        <v>2641</v>
      </c>
      <c r="G5724" t="s">
        <v>1135</v>
      </c>
      <c r="H5724" t="s">
        <v>2275</v>
      </c>
      <c r="I5724" t="s">
        <v>1497</v>
      </c>
      <c r="J5724" t="s">
        <v>275</v>
      </c>
      <c r="K5724" t="s">
        <v>276</v>
      </c>
      <c r="L5724" t="s">
        <v>124</v>
      </c>
      <c r="M5724" t="s">
        <v>38</v>
      </c>
      <c r="N5724" t="s">
        <v>39</v>
      </c>
      <c r="O5724" s="23">
        <v>415</v>
      </c>
      <c r="P5724" s="9">
        <v>9.1300000000000008</v>
      </c>
      <c r="Q5724" t="s">
        <v>40</v>
      </c>
      <c r="R5724">
        <v>84155</v>
      </c>
      <c r="S5724" s="9">
        <v>45.43</v>
      </c>
      <c r="T5724" s="26">
        <v>4.79</v>
      </c>
      <c r="U5724" s="8">
        <v>217.61</v>
      </c>
      <c r="V5724" t="s">
        <v>9049</v>
      </c>
      <c r="W5724" t="s">
        <v>2276</v>
      </c>
      <c r="X5724" t="s">
        <v>42</v>
      </c>
      <c r="Y5724" t="s">
        <v>2277</v>
      </c>
      <c r="AA5724" s="1">
        <f t="shared" si="697"/>
        <v>46055</v>
      </c>
      <c r="AB5724" s="2">
        <f t="shared" si="698"/>
        <v>2</v>
      </c>
      <c r="AC5724" s="2">
        <f t="shared" si="699"/>
        <v>2026</v>
      </c>
      <c r="AD5724" s="2" t="str">
        <f>IFERROR(VLOOKUP(A5724,'Aux Área'!$A$4:$B$123,2,0),"-")</f>
        <v>INSPEÇÃO</v>
      </c>
    </row>
    <row r="5725" spans="1:30" x14ac:dyDescent="0.3">
      <c r="A5725" t="s">
        <v>58</v>
      </c>
      <c r="B5725" t="s">
        <v>250</v>
      </c>
      <c r="C5725" t="s">
        <v>9050</v>
      </c>
      <c r="D5725" t="s">
        <v>87</v>
      </c>
      <c r="E5725" t="s">
        <v>88</v>
      </c>
      <c r="F5725" t="s">
        <v>59</v>
      </c>
      <c r="G5725" t="s">
        <v>35</v>
      </c>
      <c r="H5725" t="s">
        <v>36</v>
      </c>
      <c r="I5725" t="s">
        <v>37</v>
      </c>
      <c r="J5725" t="s">
        <v>215</v>
      </c>
      <c r="K5725" t="s">
        <v>216</v>
      </c>
      <c r="L5725" t="s">
        <v>217</v>
      </c>
      <c r="M5725" t="s">
        <v>38</v>
      </c>
      <c r="N5725" t="s">
        <v>39</v>
      </c>
      <c r="O5725" s="23">
        <v>345</v>
      </c>
      <c r="P5725" s="9">
        <v>9</v>
      </c>
      <c r="Q5725" t="s">
        <v>40</v>
      </c>
      <c r="R5725">
        <v>72569</v>
      </c>
      <c r="S5725" s="9">
        <v>38.35</v>
      </c>
      <c r="T5725" s="26">
        <v>5.1710000000000003</v>
      </c>
      <c r="U5725" s="8">
        <v>198.3</v>
      </c>
      <c r="V5725" t="s">
        <v>41</v>
      </c>
      <c r="W5725" t="s">
        <v>2007</v>
      </c>
      <c r="X5725" t="s">
        <v>42</v>
      </c>
      <c r="Y5725" t="s">
        <v>1740</v>
      </c>
      <c r="AA5725" s="1">
        <f t="shared" si="697"/>
        <v>46055</v>
      </c>
      <c r="AB5725" s="2">
        <f t="shared" si="698"/>
        <v>2</v>
      </c>
      <c r="AC5725" s="2">
        <f t="shared" si="699"/>
        <v>2026</v>
      </c>
      <c r="AD5725" s="2" t="str">
        <f>IFERROR(VLOOKUP(A5725,'Aux Área'!$A$4:$B$123,2,0),"-")</f>
        <v>CONSERVA</v>
      </c>
    </row>
    <row r="5726" spans="1:30" x14ac:dyDescent="0.3">
      <c r="A5726" t="s">
        <v>52</v>
      </c>
      <c r="B5726" t="s">
        <v>1449</v>
      </c>
      <c r="C5726" t="s">
        <v>9051</v>
      </c>
      <c r="D5726" t="s">
        <v>3149</v>
      </c>
      <c r="E5726" t="s">
        <v>3150</v>
      </c>
      <c r="F5726" t="s">
        <v>53</v>
      </c>
      <c r="G5726" t="s">
        <v>35</v>
      </c>
      <c r="H5726" t="s">
        <v>36</v>
      </c>
      <c r="I5726" t="s">
        <v>37</v>
      </c>
      <c r="J5726" t="s">
        <v>188</v>
      </c>
      <c r="K5726" t="s">
        <v>189</v>
      </c>
      <c r="L5726" t="s">
        <v>190</v>
      </c>
      <c r="M5726" t="s">
        <v>38</v>
      </c>
      <c r="N5726" t="s">
        <v>39</v>
      </c>
      <c r="O5726" s="23">
        <v>427</v>
      </c>
      <c r="P5726" s="9">
        <v>10.61</v>
      </c>
      <c r="Q5726" t="s">
        <v>40</v>
      </c>
      <c r="R5726">
        <v>55148</v>
      </c>
      <c r="S5726" s="9">
        <v>40.25</v>
      </c>
      <c r="T5726" s="26">
        <v>4.99</v>
      </c>
      <c r="U5726" s="8">
        <v>200.85</v>
      </c>
      <c r="V5726" t="s">
        <v>41</v>
      </c>
      <c r="W5726" t="s">
        <v>2007</v>
      </c>
      <c r="X5726" t="s">
        <v>42</v>
      </c>
      <c r="Y5726" t="s">
        <v>1740</v>
      </c>
      <c r="AA5726" s="1">
        <f t="shared" si="697"/>
        <v>46055</v>
      </c>
      <c r="AB5726" s="2">
        <f t="shared" si="698"/>
        <v>2</v>
      </c>
      <c r="AC5726" s="2">
        <f t="shared" si="699"/>
        <v>2026</v>
      </c>
      <c r="AD5726" s="2" t="str">
        <f>IFERROR(VLOOKUP(A5726,'Aux Área'!$A$4:$B$123,2,0),"-")</f>
        <v>OPERAÇÃO</v>
      </c>
    </row>
    <row r="5727" spans="1:30" x14ac:dyDescent="0.3">
      <c r="A5727" t="s">
        <v>2691</v>
      </c>
      <c r="B5727" t="s">
        <v>2692</v>
      </c>
      <c r="C5727" t="s">
        <v>9052</v>
      </c>
      <c r="D5727" t="s">
        <v>2142</v>
      </c>
      <c r="E5727" t="s">
        <v>2143</v>
      </c>
      <c r="F5727" t="s">
        <v>5979</v>
      </c>
      <c r="G5727" t="s">
        <v>1635</v>
      </c>
      <c r="H5727" t="s">
        <v>2635</v>
      </c>
      <c r="I5727" t="s">
        <v>37</v>
      </c>
      <c r="J5727" t="s">
        <v>165</v>
      </c>
      <c r="K5727" t="s">
        <v>166</v>
      </c>
      <c r="L5727" t="s">
        <v>167</v>
      </c>
      <c r="M5727" t="s">
        <v>38</v>
      </c>
      <c r="N5727" t="s">
        <v>39</v>
      </c>
      <c r="O5727" s="23">
        <v>395</v>
      </c>
      <c r="P5727" s="9">
        <v>9.61</v>
      </c>
      <c r="Q5727" t="s">
        <v>40</v>
      </c>
      <c r="R5727">
        <v>11842</v>
      </c>
      <c r="S5727" s="9">
        <v>41.1</v>
      </c>
      <c r="T5727" s="26">
        <v>4.891</v>
      </c>
      <c r="U5727" s="8">
        <v>201</v>
      </c>
      <c r="V5727" t="s">
        <v>112</v>
      </c>
      <c r="W5727" t="s">
        <v>2007</v>
      </c>
      <c r="X5727" t="s">
        <v>42</v>
      </c>
      <c r="Y5727" t="s">
        <v>1740</v>
      </c>
      <c r="AA5727" s="1">
        <f t="shared" si="697"/>
        <v>46055</v>
      </c>
      <c r="AB5727" s="2">
        <f t="shared" si="698"/>
        <v>2</v>
      </c>
      <c r="AC5727" s="2">
        <f t="shared" si="699"/>
        <v>2026</v>
      </c>
      <c r="AD5727" s="2" t="str">
        <f>IFERROR(VLOOKUP(A5727,'Aux Área'!$A$4:$B$123,2,0),"-")</f>
        <v>TI</v>
      </c>
    </row>
    <row r="5728" spans="1:30" x14ac:dyDescent="0.3">
      <c r="A5728" t="s">
        <v>2700</v>
      </c>
      <c r="B5728" t="s">
        <v>2000</v>
      </c>
      <c r="C5728" t="s">
        <v>9053</v>
      </c>
      <c r="D5728" t="s">
        <v>3547</v>
      </c>
      <c r="E5728" t="s">
        <v>3548</v>
      </c>
      <c r="F5728" t="s">
        <v>2703</v>
      </c>
      <c r="G5728" t="s">
        <v>659</v>
      </c>
      <c r="H5728" t="s">
        <v>1996</v>
      </c>
      <c r="I5728" t="s">
        <v>1997</v>
      </c>
      <c r="J5728" t="s">
        <v>275</v>
      </c>
      <c r="K5728" t="s">
        <v>276</v>
      </c>
      <c r="L5728" t="s">
        <v>124</v>
      </c>
      <c r="M5728" t="s">
        <v>38</v>
      </c>
      <c r="N5728" t="s">
        <v>668</v>
      </c>
      <c r="O5728" s="23">
        <v>475</v>
      </c>
      <c r="P5728" s="9">
        <v>5.65</v>
      </c>
      <c r="Q5728" t="s">
        <v>40</v>
      </c>
      <c r="R5728">
        <v>15984</v>
      </c>
      <c r="S5728" s="9">
        <v>84.01</v>
      </c>
      <c r="T5728" s="26">
        <v>6.29</v>
      </c>
      <c r="U5728" s="8">
        <v>528.41999999999996</v>
      </c>
      <c r="V5728" t="s">
        <v>9054</v>
      </c>
      <c r="W5728" t="s">
        <v>1985</v>
      </c>
      <c r="X5728" t="s">
        <v>42</v>
      </c>
      <c r="Y5728" t="s">
        <v>1986</v>
      </c>
      <c r="AA5728" s="1">
        <f t="shared" si="697"/>
        <v>46055</v>
      </c>
      <c r="AB5728" s="2">
        <f t="shared" si="698"/>
        <v>2</v>
      </c>
      <c r="AC5728" s="2">
        <f t="shared" si="699"/>
        <v>2026</v>
      </c>
      <c r="AD5728" s="2" t="str">
        <f>IFERROR(VLOOKUP(A5728,'Aux Área'!$A$4:$B$123,2,0),"-")</f>
        <v>PESADOS</v>
      </c>
    </row>
    <row r="5729" spans="1:30" x14ac:dyDescent="0.3">
      <c r="A5729" t="s">
        <v>2700</v>
      </c>
      <c r="C5729" t="s">
        <v>15730</v>
      </c>
      <c r="F5729" t="s">
        <v>2703</v>
      </c>
      <c r="K5729" t="s">
        <v>276</v>
      </c>
      <c r="N5729" t="s">
        <v>15690</v>
      </c>
      <c r="O5729" t="s">
        <v>15244</v>
      </c>
      <c r="P5729" s="9" t="s">
        <v>15244</v>
      </c>
      <c r="Q5729" t="s">
        <v>40</v>
      </c>
      <c r="R5729" t="s">
        <v>15244</v>
      </c>
      <c r="S5729">
        <v>3.74</v>
      </c>
      <c r="U5729" s="8">
        <v>14.2</v>
      </c>
      <c r="AA5729" s="1">
        <f>IFERROR(DATEVALUE(C5729),"-")</f>
        <v>46055</v>
      </c>
      <c r="AB5729" s="2">
        <f>IFERROR(MONTH(AA5729),"-")</f>
        <v>2</v>
      </c>
      <c r="AC5729" s="2">
        <f>IFERROR(YEAR(AA5729),"-")</f>
        <v>2026</v>
      </c>
      <c r="AD5729" s="2" t="str">
        <f>IFERROR(VLOOKUP(A5729,'Aux Área'!$A$4:$B$123,2,0),"-")</f>
        <v>PESADOS</v>
      </c>
    </row>
    <row r="5730" spans="1:30" x14ac:dyDescent="0.3">
      <c r="A5730" t="s">
        <v>3092</v>
      </c>
      <c r="B5730" t="s">
        <v>4774</v>
      </c>
      <c r="C5730" t="s">
        <v>9055</v>
      </c>
      <c r="D5730" t="s">
        <v>3276</v>
      </c>
      <c r="E5730" t="s">
        <v>3277</v>
      </c>
      <c r="F5730" t="s">
        <v>3594</v>
      </c>
      <c r="G5730" t="s">
        <v>1135</v>
      </c>
      <c r="H5730" t="s">
        <v>2275</v>
      </c>
      <c r="I5730" t="s">
        <v>1497</v>
      </c>
      <c r="J5730" t="s">
        <v>89</v>
      </c>
      <c r="K5730" t="s">
        <v>90</v>
      </c>
      <c r="L5730" t="s">
        <v>91</v>
      </c>
      <c r="M5730" t="s">
        <v>38</v>
      </c>
      <c r="N5730" t="s">
        <v>39</v>
      </c>
      <c r="O5730" s="23">
        <v>512</v>
      </c>
      <c r="P5730" s="9">
        <v>10.89</v>
      </c>
      <c r="Q5730" t="s">
        <v>40</v>
      </c>
      <c r="R5730">
        <v>79021</v>
      </c>
      <c r="S5730" s="9">
        <v>47.02</v>
      </c>
      <c r="T5730" s="26">
        <v>4.8899999999999997</v>
      </c>
      <c r="U5730" s="8">
        <v>229.93</v>
      </c>
      <c r="V5730" t="s">
        <v>9056</v>
      </c>
      <c r="W5730" t="s">
        <v>2276</v>
      </c>
      <c r="X5730" t="s">
        <v>42</v>
      </c>
      <c r="Y5730" t="s">
        <v>2277</v>
      </c>
      <c r="AA5730" s="1">
        <f>DATEVALUE(C5730)</f>
        <v>46055</v>
      </c>
      <c r="AB5730" s="2">
        <f>MONTH(AA5730)</f>
        <v>2</v>
      </c>
      <c r="AC5730" s="2">
        <f>YEAR(AA5730)</f>
        <v>2026</v>
      </c>
      <c r="AD5730" s="2" t="str">
        <f>IFERROR(VLOOKUP(A5730,'Aux Área'!$A$4:$B$123,2,0),"-")</f>
        <v>INSPEÇÃO</v>
      </c>
    </row>
    <row r="5731" spans="1:30" x14ac:dyDescent="0.3">
      <c r="A5731" t="s">
        <v>2278</v>
      </c>
      <c r="B5731" t="s">
        <v>4664</v>
      </c>
      <c r="C5731" t="s">
        <v>9057</v>
      </c>
      <c r="D5731" t="s">
        <v>3243</v>
      </c>
      <c r="E5731" t="s">
        <v>3244</v>
      </c>
      <c r="F5731" t="s">
        <v>2281</v>
      </c>
      <c r="G5731" t="s">
        <v>1135</v>
      </c>
      <c r="H5731" t="s">
        <v>2275</v>
      </c>
      <c r="I5731" t="s">
        <v>1497</v>
      </c>
      <c r="J5731" t="s">
        <v>165</v>
      </c>
      <c r="K5731" t="s">
        <v>166</v>
      </c>
      <c r="L5731" t="s">
        <v>167</v>
      </c>
      <c r="M5731" t="s">
        <v>38</v>
      </c>
      <c r="N5731" t="s">
        <v>39</v>
      </c>
      <c r="O5731" s="23">
        <v>438</v>
      </c>
      <c r="P5731" s="9">
        <v>9.61</v>
      </c>
      <c r="Q5731" t="s">
        <v>40</v>
      </c>
      <c r="R5731">
        <v>98244</v>
      </c>
      <c r="S5731" s="9">
        <v>45.58</v>
      </c>
      <c r="T5731" s="26">
        <v>4.8899999999999997</v>
      </c>
      <c r="U5731" s="8">
        <v>222.9</v>
      </c>
      <c r="V5731" t="s">
        <v>112</v>
      </c>
      <c r="W5731" t="s">
        <v>2276</v>
      </c>
      <c r="X5731" t="s">
        <v>42</v>
      </c>
      <c r="Y5731" t="s">
        <v>2277</v>
      </c>
      <c r="AA5731" s="1">
        <f>DATEVALUE(C5731)</f>
        <v>46055</v>
      </c>
      <c r="AB5731" s="2">
        <f>MONTH(AA5731)</f>
        <v>2</v>
      </c>
      <c r="AC5731" s="2">
        <f>YEAR(AA5731)</f>
        <v>2026</v>
      </c>
      <c r="AD5731" s="2" t="str">
        <f>IFERROR(VLOOKUP(A5731,'Aux Área'!$A$4:$B$123,2,0),"-")</f>
        <v>INSPEÇÃO</v>
      </c>
    </row>
    <row r="5732" spans="1:30" x14ac:dyDescent="0.3">
      <c r="A5732" t="s">
        <v>2643</v>
      </c>
      <c r="B5732" t="s">
        <v>2307</v>
      </c>
      <c r="C5732" t="s">
        <v>9058</v>
      </c>
      <c r="D5732" t="s">
        <v>7207</v>
      </c>
      <c r="E5732" t="s">
        <v>7208</v>
      </c>
      <c r="F5732" t="s">
        <v>2646</v>
      </c>
      <c r="G5732" t="s">
        <v>1300</v>
      </c>
      <c r="H5732" t="s">
        <v>1301</v>
      </c>
      <c r="I5732" t="s">
        <v>37</v>
      </c>
      <c r="J5732" t="s">
        <v>172</v>
      </c>
      <c r="K5732" t="s">
        <v>173</v>
      </c>
      <c r="L5732" t="s">
        <v>124</v>
      </c>
      <c r="M5732" t="s">
        <v>38</v>
      </c>
      <c r="N5732" t="s">
        <v>39</v>
      </c>
      <c r="O5732" s="23">
        <v>377</v>
      </c>
      <c r="P5732" s="9">
        <v>8.92</v>
      </c>
      <c r="Q5732" t="s">
        <v>40</v>
      </c>
      <c r="R5732">
        <v>92545</v>
      </c>
      <c r="S5732" s="9">
        <v>42.27</v>
      </c>
      <c r="T5732" s="26">
        <v>4.59</v>
      </c>
      <c r="U5732" s="8">
        <v>194.02</v>
      </c>
      <c r="V5732" t="s">
        <v>7258</v>
      </c>
      <c r="W5732" t="s">
        <v>2276</v>
      </c>
      <c r="X5732" t="s">
        <v>42</v>
      </c>
      <c r="Y5732" t="s">
        <v>2277</v>
      </c>
      <c r="AA5732" s="1">
        <f>DATEVALUE(C5732)</f>
        <v>46055</v>
      </c>
      <c r="AB5732" s="2">
        <f>MONTH(AA5732)</f>
        <v>2</v>
      </c>
      <c r="AC5732" s="2">
        <f>YEAR(AA5732)</f>
        <v>2026</v>
      </c>
      <c r="AD5732" s="2" t="str">
        <f>IFERROR(VLOOKUP(A5732,'Aux Área'!$A$4:$B$123,2,0),"-")</f>
        <v>INSPEÇÃO</v>
      </c>
    </row>
    <row r="5733" spans="1:30" x14ac:dyDescent="0.3">
      <c r="A5733" t="s">
        <v>2679</v>
      </c>
      <c r="B5733" t="s">
        <v>2680</v>
      </c>
      <c r="C5733" t="s">
        <v>9059</v>
      </c>
      <c r="D5733" t="s">
        <v>1297</v>
      </c>
      <c r="E5733" t="s">
        <v>2221</v>
      </c>
      <c r="F5733" t="s">
        <v>2682</v>
      </c>
      <c r="G5733" t="s">
        <v>659</v>
      </c>
      <c r="H5733" t="s">
        <v>1996</v>
      </c>
      <c r="I5733" t="s">
        <v>1997</v>
      </c>
      <c r="J5733" t="s">
        <v>231</v>
      </c>
      <c r="K5733" t="s">
        <v>232</v>
      </c>
      <c r="L5733" t="s">
        <v>217</v>
      </c>
      <c r="M5733" t="s">
        <v>38</v>
      </c>
      <c r="N5733" t="s">
        <v>668</v>
      </c>
      <c r="O5733" s="23">
        <v>148</v>
      </c>
      <c r="P5733" s="9">
        <v>5.01</v>
      </c>
      <c r="Q5733" t="s">
        <v>40</v>
      </c>
      <c r="R5733">
        <v>16300</v>
      </c>
      <c r="S5733" s="9">
        <v>29.55</v>
      </c>
      <c r="T5733" s="26">
        <v>5.9909999999999997</v>
      </c>
      <c r="U5733" s="8">
        <v>177.03</v>
      </c>
      <c r="V5733" t="s">
        <v>9060</v>
      </c>
      <c r="W5733" t="s">
        <v>1985</v>
      </c>
      <c r="X5733" t="s">
        <v>42</v>
      </c>
      <c r="Y5733" t="s">
        <v>1986</v>
      </c>
      <c r="AA5733" s="1">
        <f>DATEVALUE(C5733)</f>
        <v>46055</v>
      </c>
      <c r="AB5733" s="2">
        <f>MONTH(AA5733)</f>
        <v>2</v>
      </c>
      <c r="AC5733" s="2">
        <f>YEAR(AA5733)</f>
        <v>2026</v>
      </c>
      <c r="AD5733" s="2" t="str">
        <f>IFERROR(VLOOKUP(A5733,'Aux Área'!$A$4:$B$123,2,0),"-")</f>
        <v>PESADOS</v>
      </c>
    </row>
    <row r="5734" spans="1:30" x14ac:dyDescent="0.3">
      <c r="A5734" t="s">
        <v>2679</v>
      </c>
      <c r="C5734" t="s">
        <v>9059</v>
      </c>
      <c r="F5734" t="s">
        <v>2682</v>
      </c>
      <c r="K5734" t="s">
        <v>232</v>
      </c>
      <c r="N5734" t="s">
        <v>15690</v>
      </c>
      <c r="O5734" t="s">
        <v>15244</v>
      </c>
      <c r="P5734" s="9" t="s">
        <v>15244</v>
      </c>
      <c r="Q5734" t="s">
        <v>40</v>
      </c>
      <c r="R5734" t="s">
        <v>15244</v>
      </c>
      <c r="S5734">
        <v>4.76</v>
      </c>
      <c r="U5734" s="8">
        <v>15.72</v>
      </c>
      <c r="AA5734" s="1">
        <f>IFERROR(DATEVALUE(C5734),"-")</f>
        <v>46055</v>
      </c>
      <c r="AB5734" s="2">
        <f>IFERROR(MONTH(AA5734),"-")</f>
        <v>2</v>
      </c>
      <c r="AC5734" s="2">
        <f>IFERROR(YEAR(AA5734),"-")</f>
        <v>2026</v>
      </c>
      <c r="AD5734" s="2" t="str">
        <f>IFERROR(VLOOKUP(A5734,'Aux Área'!$A$4:$B$123,2,0),"-")</f>
        <v>PESADOS</v>
      </c>
    </row>
    <row r="5735" spans="1:30" x14ac:dyDescent="0.3">
      <c r="A5735" t="s">
        <v>2306</v>
      </c>
      <c r="B5735" t="s">
        <v>4613</v>
      </c>
      <c r="C5735" t="s">
        <v>9061</v>
      </c>
      <c r="D5735" t="s">
        <v>7488</v>
      </c>
      <c r="E5735" t="s">
        <v>7489</v>
      </c>
      <c r="F5735" t="s">
        <v>2309</v>
      </c>
      <c r="G5735" t="s">
        <v>1135</v>
      </c>
      <c r="H5735" t="s">
        <v>2275</v>
      </c>
      <c r="I5735" t="s">
        <v>1497</v>
      </c>
      <c r="J5735" t="s">
        <v>89</v>
      </c>
      <c r="K5735" t="s">
        <v>90</v>
      </c>
      <c r="L5735" t="s">
        <v>91</v>
      </c>
      <c r="M5735" t="s">
        <v>38</v>
      </c>
      <c r="N5735" t="s">
        <v>39</v>
      </c>
      <c r="O5735" s="23">
        <v>363</v>
      </c>
      <c r="P5735" s="9">
        <v>9.9499999999999993</v>
      </c>
      <c r="Q5735" t="s">
        <v>40</v>
      </c>
      <c r="R5735">
        <v>91023</v>
      </c>
      <c r="S5735" s="9">
        <v>36.5</v>
      </c>
      <c r="T5735" s="26">
        <v>4.8899999999999997</v>
      </c>
      <c r="U5735" s="8">
        <v>178.48</v>
      </c>
      <c r="V5735" t="s">
        <v>9062</v>
      </c>
      <c r="W5735" t="s">
        <v>2276</v>
      </c>
      <c r="X5735" t="s">
        <v>42</v>
      </c>
      <c r="Y5735" t="s">
        <v>2277</v>
      </c>
      <c r="AA5735" s="1">
        <f t="shared" ref="AA5735:AA5741" si="700">DATEVALUE(C5735)</f>
        <v>46055</v>
      </c>
      <c r="AB5735" s="2">
        <f t="shared" ref="AB5735:AB5741" si="701">MONTH(AA5735)</f>
        <v>2</v>
      </c>
      <c r="AC5735" s="2">
        <f t="shared" ref="AC5735:AC5741" si="702">YEAR(AA5735)</f>
        <v>2026</v>
      </c>
      <c r="AD5735" s="2" t="str">
        <f>IFERROR(VLOOKUP(A5735,'Aux Área'!$A$4:$B$123,2,0),"-")</f>
        <v>INSPEÇÃO</v>
      </c>
    </row>
    <row r="5736" spans="1:30" x14ac:dyDescent="0.3">
      <c r="A5736" t="s">
        <v>2477</v>
      </c>
      <c r="B5736" t="s">
        <v>2478</v>
      </c>
      <c r="C5736" t="s">
        <v>9063</v>
      </c>
      <c r="D5736" t="s">
        <v>2885</v>
      </c>
      <c r="E5736" t="s">
        <v>2886</v>
      </c>
      <c r="F5736" t="s">
        <v>2480</v>
      </c>
      <c r="G5736" t="s">
        <v>659</v>
      </c>
      <c r="H5736" t="s">
        <v>2215</v>
      </c>
      <c r="I5736" t="s">
        <v>667</v>
      </c>
      <c r="J5736" t="s">
        <v>188</v>
      </c>
      <c r="K5736" t="s">
        <v>189</v>
      </c>
      <c r="L5736" t="s">
        <v>190</v>
      </c>
      <c r="M5736" t="s">
        <v>38</v>
      </c>
      <c r="N5736" t="s">
        <v>668</v>
      </c>
      <c r="O5736" s="23">
        <v>342</v>
      </c>
      <c r="P5736" s="9">
        <v>5.92</v>
      </c>
      <c r="Q5736" t="s">
        <v>40</v>
      </c>
      <c r="R5736">
        <v>8048</v>
      </c>
      <c r="S5736" s="9">
        <v>57.78</v>
      </c>
      <c r="T5736" s="26">
        <v>6.2759999999999998</v>
      </c>
      <c r="U5736" s="8">
        <v>362.6</v>
      </c>
      <c r="V5736" t="s">
        <v>41</v>
      </c>
      <c r="W5736" t="s">
        <v>2007</v>
      </c>
      <c r="X5736" t="s">
        <v>42</v>
      </c>
      <c r="Y5736" t="s">
        <v>1740</v>
      </c>
      <c r="AA5736" s="1">
        <f t="shared" si="700"/>
        <v>46055</v>
      </c>
      <c r="AB5736" s="2">
        <f t="shared" si="701"/>
        <v>2</v>
      </c>
      <c r="AC5736" s="2">
        <f t="shared" si="702"/>
        <v>2026</v>
      </c>
      <c r="AD5736" s="2" t="str">
        <f>IFERROR(VLOOKUP(A5736,'Aux Área'!$A$4:$B$123,2,0),"-")</f>
        <v>APH</v>
      </c>
    </row>
    <row r="5737" spans="1:30" x14ac:dyDescent="0.3">
      <c r="A5737" t="s">
        <v>5620</v>
      </c>
      <c r="B5737" t="s">
        <v>2315</v>
      </c>
      <c r="C5737" t="s">
        <v>9064</v>
      </c>
      <c r="D5737" t="s">
        <v>5160</v>
      </c>
      <c r="E5737" t="s">
        <v>5161</v>
      </c>
      <c r="F5737" t="s">
        <v>6208</v>
      </c>
      <c r="G5737" t="s">
        <v>1135</v>
      </c>
      <c r="H5737" t="s">
        <v>5545</v>
      </c>
      <c r="I5737" t="s">
        <v>839</v>
      </c>
      <c r="J5737" t="s">
        <v>188</v>
      </c>
      <c r="K5737" t="s">
        <v>189</v>
      </c>
      <c r="L5737" t="s">
        <v>190</v>
      </c>
      <c r="M5737" t="s">
        <v>38</v>
      </c>
      <c r="N5737" t="s">
        <v>39</v>
      </c>
      <c r="O5737" s="23">
        <v>344</v>
      </c>
      <c r="P5737" s="9">
        <v>8</v>
      </c>
      <c r="Q5737" t="s">
        <v>40</v>
      </c>
      <c r="R5737">
        <v>21058</v>
      </c>
      <c r="S5737" s="9">
        <v>43</v>
      </c>
      <c r="T5737" s="26">
        <v>4.99</v>
      </c>
      <c r="U5737" s="8">
        <v>214.57</v>
      </c>
      <c r="V5737" t="s">
        <v>41</v>
      </c>
      <c r="W5737" t="s">
        <v>2276</v>
      </c>
      <c r="X5737" t="s">
        <v>42</v>
      </c>
      <c r="Y5737" t="s">
        <v>2277</v>
      </c>
      <c r="AA5737" s="1">
        <f t="shared" si="700"/>
        <v>46055</v>
      </c>
      <c r="AB5737" s="2">
        <f t="shared" si="701"/>
        <v>2</v>
      </c>
      <c r="AC5737" s="2">
        <f t="shared" si="702"/>
        <v>2026</v>
      </c>
      <c r="AD5737" s="2" t="str">
        <f>IFERROR(VLOOKUP(A5737,'Aux Área'!$A$4:$B$123,2,0),"-")</f>
        <v>INSPEÇÃO</v>
      </c>
    </row>
    <row r="5738" spans="1:30" x14ac:dyDescent="0.3">
      <c r="A5738" t="s">
        <v>2318</v>
      </c>
      <c r="B5738" t="s">
        <v>2733</v>
      </c>
      <c r="C5738" t="s">
        <v>9065</v>
      </c>
      <c r="D5738" t="s">
        <v>6708</v>
      </c>
      <c r="E5738" t="s">
        <v>6709</v>
      </c>
      <c r="F5738" t="s">
        <v>4203</v>
      </c>
      <c r="G5738" t="s">
        <v>1135</v>
      </c>
      <c r="H5738" t="s">
        <v>2185</v>
      </c>
      <c r="I5738" t="s">
        <v>2186</v>
      </c>
      <c r="J5738" t="s">
        <v>169</v>
      </c>
      <c r="K5738" t="s">
        <v>170</v>
      </c>
      <c r="L5738" t="s">
        <v>124</v>
      </c>
      <c r="M5738" t="s">
        <v>38</v>
      </c>
      <c r="N5738" t="s">
        <v>668</v>
      </c>
      <c r="O5738" s="23">
        <v>1080</v>
      </c>
      <c r="P5738" s="9">
        <v>15.49</v>
      </c>
      <c r="Q5738" t="s">
        <v>40</v>
      </c>
      <c r="R5738">
        <v>92937</v>
      </c>
      <c r="S5738" s="9">
        <v>69.709999999999994</v>
      </c>
      <c r="T5738" s="26">
        <v>5.84</v>
      </c>
      <c r="U5738" s="8">
        <v>407.11</v>
      </c>
      <c r="V5738" t="s">
        <v>41</v>
      </c>
      <c r="W5738" t="s">
        <v>2007</v>
      </c>
      <c r="X5738" t="s">
        <v>42</v>
      </c>
      <c r="Y5738" t="s">
        <v>2188</v>
      </c>
      <c r="AA5738" s="1">
        <f t="shared" si="700"/>
        <v>46055</v>
      </c>
      <c r="AB5738" s="2">
        <f t="shared" si="701"/>
        <v>2</v>
      </c>
      <c r="AC5738" s="2">
        <f t="shared" si="702"/>
        <v>2026</v>
      </c>
      <c r="AD5738" s="2" t="str">
        <f>IFERROR(VLOOKUP(A5738,'Aux Área'!$A$4:$B$123,2,0),"-")</f>
        <v>INSPEÇÃO</v>
      </c>
    </row>
    <row r="5739" spans="1:30" x14ac:dyDescent="0.3">
      <c r="A5739" t="s">
        <v>2282</v>
      </c>
      <c r="B5739" t="s">
        <v>4679</v>
      </c>
      <c r="C5739" t="s">
        <v>9066</v>
      </c>
      <c r="D5739" t="s">
        <v>7064</v>
      </c>
      <c r="E5739" t="s">
        <v>7065</v>
      </c>
      <c r="F5739" t="s">
        <v>2285</v>
      </c>
      <c r="G5739" t="s">
        <v>1135</v>
      </c>
      <c r="H5739" t="s">
        <v>2275</v>
      </c>
      <c r="I5739" t="s">
        <v>1497</v>
      </c>
      <c r="J5739" t="s">
        <v>165</v>
      </c>
      <c r="K5739" t="s">
        <v>166</v>
      </c>
      <c r="L5739" t="s">
        <v>167</v>
      </c>
      <c r="M5739" t="s">
        <v>38</v>
      </c>
      <c r="N5739" t="s">
        <v>39</v>
      </c>
      <c r="O5739" s="23">
        <v>394</v>
      </c>
      <c r="P5739" s="9">
        <v>9.73</v>
      </c>
      <c r="Q5739" t="s">
        <v>40</v>
      </c>
      <c r="R5739">
        <v>82364</v>
      </c>
      <c r="S5739" s="9">
        <v>40.49</v>
      </c>
      <c r="T5739" s="26">
        <v>4.891</v>
      </c>
      <c r="U5739" s="8">
        <v>198.03</v>
      </c>
      <c r="V5739" t="s">
        <v>41</v>
      </c>
      <c r="W5739" t="s">
        <v>2276</v>
      </c>
      <c r="X5739" t="s">
        <v>42</v>
      </c>
      <c r="Y5739" t="s">
        <v>2277</v>
      </c>
      <c r="AA5739" s="1">
        <f t="shared" si="700"/>
        <v>46055</v>
      </c>
      <c r="AB5739" s="2">
        <f t="shared" si="701"/>
        <v>2</v>
      </c>
      <c r="AC5739" s="2">
        <f t="shared" si="702"/>
        <v>2026</v>
      </c>
      <c r="AD5739" s="2" t="str">
        <f>IFERROR(VLOOKUP(A5739,'Aux Área'!$A$4:$B$123,2,0),"-")</f>
        <v>INSPEÇÃO</v>
      </c>
    </row>
    <row r="5740" spans="1:30" x14ac:dyDescent="0.3">
      <c r="A5740" t="s">
        <v>5543</v>
      </c>
      <c r="B5740" t="s">
        <v>3093</v>
      </c>
      <c r="C5740" t="s">
        <v>9067</v>
      </c>
      <c r="D5740" t="s">
        <v>391</v>
      </c>
      <c r="E5740" t="s">
        <v>392</v>
      </c>
      <c r="F5740" t="s">
        <v>6207</v>
      </c>
      <c r="G5740" t="s">
        <v>1135</v>
      </c>
      <c r="H5740" t="s">
        <v>5545</v>
      </c>
      <c r="I5740" t="s">
        <v>839</v>
      </c>
      <c r="J5740" t="s">
        <v>122</v>
      </c>
      <c r="K5740" t="s">
        <v>123</v>
      </c>
      <c r="L5740" t="s">
        <v>124</v>
      </c>
      <c r="M5740" t="s">
        <v>38</v>
      </c>
      <c r="N5740" t="s">
        <v>39</v>
      </c>
      <c r="O5740" s="23">
        <v>296</v>
      </c>
      <c r="P5740" s="9">
        <v>8.34</v>
      </c>
      <c r="Q5740" t="s">
        <v>40</v>
      </c>
      <c r="R5740">
        <v>11696</v>
      </c>
      <c r="S5740" s="9">
        <v>35.49</v>
      </c>
      <c r="T5740" s="26">
        <v>4.9800000000000004</v>
      </c>
      <c r="U5740" s="8">
        <v>176.75</v>
      </c>
      <c r="V5740" t="s">
        <v>112</v>
      </c>
      <c r="W5740" t="s">
        <v>2276</v>
      </c>
      <c r="X5740" t="s">
        <v>42</v>
      </c>
      <c r="Y5740" t="s">
        <v>2277</v>
      </c>
      <c r="AA5740" s="1">
        <f t="shared" si="700"/>
        <v>46055</v>
      </c>
      <c r="AB5740" s="2">
        <f t="shared" si="701"/>
        <v>2</v>
      </c>
      <c r="AC5740" s="2">
        <f t="shared" si="702"/>
        <v>2026</v>
      </c>
      <c r="AD5740" s="2" t="str">
        <f>IFERROR(VLOOKUP(A5740,'Aux Área'!$A$4:$B$123,2,0),"-")</f>
        <v>INSPEÇÃO</v>
      </c>
    </row>
    <row r="5741" spans="1:30" x14ac:dyDescent="0.3">
      <c r="A5741" t="s">
        <v>2016</v>
      </c>
      <c r="B5741" t="s">
        <v>2017</v>
      </c>
      <c r="C5741" t="s">
        <v>9068</v>
      </c>
      <c r="D5741" t="s">
        <v>3609</v>
      </c>
      <c r="E5741" t="s">
        <v>3610</v>
      </c>
      <c r="F5741" t="s">
        <v>2019</v>
      </c>
      <c r="G5741" t="s">
        <v>1495</v>
      </c>
      <c r="H5741" t="s">
        <v>2020</v>
      </c>
      <c r="I5741" t="s">
        <v>2021</v>
      </c>
      <c r="J5741" t="s">
        <v>275</v>
      </c>
      <c r="K5741" t="s">
        <v>276</v>
      </c>
      <c r="L5741" t="s">
        <v>124</v>
      </c>
      <c r="M5741" t="s">
        <v>38</v>
      </c>
      <c r="N5741" t="s">
        <v>668</v>
      </c>
      <c r="O5741" s="23">
        <v>859</v>
      </c>
      <c r="P5741" s="9">
        <v>28.62</v>
      </c>
      <c r="Q5741" t="s">
        <v>40</v>
      </c>
      <c r="R5741">
        <v>9544</v>
      </c>
      <c r="S5741" s="9">
        <v>30.01</v>
      </c>
      <c r="T5741" s="26">
        <v>7.45</v>
      </c>
      <c r="U5741" s="8">
        <v>223.57</v>
      </c>
      <c r="V5741" t="s">
        <v>9069</v>
      </c>
      <c r="W5741" t="s">
        <v>1985</v>
      </c>
      <c r="X5741" t="s">
        <v>42</v>
      </c>
      <c r="Y5741" t="s">
        <v>1986</v>
      </c>
      <c r="AA5741" s="1">
        <f t="shared" si="700"/>
        <v>46055</v>
      </c>
      <c r="AB5741" s="2">
        <f t="shared" si="701"/>
        <v>2</v>
      </c>
      <c r="AC5741" s="2">
        <f t="shared" si="702"/>
        <v>2026</v>
      </c>
      <c r="AD5741" s="2" t="str">
        <f>IFERROR(VLOOKUP(A5741,'Aux Área'!$A$4:$B$123,2,0),"-")</f>
        <v>PESADOS</v>
      </c>
    </row>
    <row r="5742" spans="1:30" x14ac:dyDescent="0.3">
      <c r="A5742" t="s">
        <v>2016</v>
      </c>
      <c r="C5742" t="s">
        <v>15802</v>
      </c>
      <c r="F5742" t="s">
        <v>2019</v>
      </c>
      <c r="K5742" t="s">
        <v>276</v>
      </c>
      <c r="N5742" t="s">
        <v>15690</v>
      </c>
      <c r="O5742" t="s">
        <v>15244</v>
      </c>
      <c r="P5742" s="9" t="s">
        <v>15244</v>
      </c>
      <c r="Q5742" t="s">
        <v>40</v>
      </c>
      <c r="R5742" t="s">
        <v>15244</v>
      </c>
      <c r="S5742">
        <v>25.01</v>
      </c>
      <c r="U5742" s="8">
        <v>94.79</v>
      </c>
      <c r="AA5742" s="1">
        <f>IFERROR(DATEVALUE(C5742),"-")</f>
        <v>46055</v>
      </c>
      <c r="AB5742" s="2">
        <f>IFERROR(MONTH(AA5742),"-")</f>
        <v>2</v>
      </c>
      <c r="AC5742" s="2">
        <f>IFERROR(YEAR(AA5742),"-")</f>
        <v>2026</v>
      </c>
      <c r="AD5742" s="2" t="str">
        <f>IFERROR(VLOOKUP(A5742,'Aux Área'!$A$4:$B$123,2,0),"-")</f>
        <v>PESADOS</v>
      </c>
    </row>
    <row r="5743" spans="1:30" x14ac:dyDescent="0.3">
      <c r="A5743" t="s">
        <v>2278</v>
      </c>
      <c r="B5743" t="s">
        <v>4664</v>
      </c>
      <c r="C5743" t="s">
        <v>9070</v>
      </c>
      <c r="D5743" t="s">
        <v>3310</v>
      </c>
      <c r="E5743" t="s">
        <v>3311</v>
      </c>
      <c r="F5743" t="s">
        <v>2281</v>
      </c>
      <c r="G5743" t="s">
        <v>1135</v>
      </c>
      <c r="H5743" t="s">
        <v>2275</v>
      </c>
      <c r="I5743" t="s">
        <v>1497</v>
      </c>
      <c r="J5743" t="s">
        <v>169</v>
      </c>
      <c r="K5743" t="s">
        <v>170</v>
      </c>
      <c r="L5743" t="s">
        <v>124</v>
      </c>
      <c r="M5743" t="s">
        <v>38</v>
      </c>
      <c r="N5743" t="s">
        <v>39</v>
      </c>
      <c r="O5743" s="23">
        <v>241</v>
      </c>
      <c r="P5743" s="9">
        <v>10.15</v>
      </c>
      <c r="Q5743" t="s">
        <v>40</v>
      </c>
      <c r="R5743">
        <v>98485</v>
      </c>
      <c r="S5743" s="9">
        <v>23.74</v>
      </c>
      <c r="T5743" s="26">
        <v>4.8899999999999997</v>
      </c>
      <c r="U5743" s="8">
        <v>116.09</v>
      </c>
      <c r="V5743" t="s">
        <v>41</v>
      </c>
      <c r="W5743" t="s">
        <v>2276</v>
      </c>
      <c r="X5743" t="s">
        <v>42</v>
      </c>
      <c r="Y5743" t="s">
        <v>2277</v>
      </c>
      <c r="AA5743" s="1">
        <f>DATEVALUE(C5743)</f>
        <v>46055</v>
      </c>
      <c r="AB5743" s="2">
        <f>MONTH(AA5743)</f>
        <v>2</v>
      </c>
      <c r="AC5743" s="2">
        <f>YEAR(AA5743)</f>
        <v>2026</v>
      </c>
      <c r="AD5743" s="2" t="str">
        <f>IFERROR(VLOOKUP(A5743,'Aux Área'!$A$4:$B$123,2,0),"-")</f>
        <v>INSPEÇÃO</v>
      </c>
    </row>
    <row r="5744" spans="1:30" x14ac:dyDescent="0.3">
      <c r="A5744" t="s">
        <v>68</v>
      </c>
      <c r="B5744" t="s">
        <v>296</v>
      </c>
      <c r="C5744" t="s">
        <v>9071</v>
      </c>
      <c r="D5744" t="s">
        <v>2160</v>
      </c>
      <c r="E5744" t="s">
        <v>2161</v>
      </c>
      <c r="F5744" t="s">
        <v>69</v>
      </c>
      <c r="G5744" t="s">
        <v>35</v>
      </c>
      <c r="H5744" t="s">
        <v>36</v>
      </c>
      <c r="I5744" t="s">
        <v>37</v>
      </c>
      <c r="J5744" t="s">
        <v>89</v>
      </c>
      <c r="K5744" t="s">
        <v>90</v>
      </c>
      <c r="L5744" t="s">
        <v>91</v>
      </c>
      <c r="M5744" t="s">
        <v>38</v>
      </c>
      <c r="N5744" t="s">
        <v>39</v>
      </c>
      <c r="O5744" s="23">
        <v>359</v>
      </c>
      <c r="P5744" s="9">
        <v>10.38</v>
      </c>
      <c r="Q5744" t="s">
        <v>40</v>
      </c>
      <c r="R5744">
        <v>38977</v>
      </c>
      <c r="S5744" s="9">
        <v>34.590000000000003</v>
      </c>
      <c r="T5744" s="26">
        <v>4.8899999999999997</v>
      </c>
      <c r="U5744" s="8">
        <v>169.15</v>
      </c>
      <c r="V5744" t="s">
        <v>9072</v>
      </c>
      <c r="W5744" t="s">
        <v>2007</v>
      </c>
      <c r="X5744" t="s">
        <v>42</v>
      </c>
      <c r="Y5744" t="s">
        <v>1740</v>
      </c>
      <c r="AA5744" s="1">
        <f t="shared" ref="AA5744:AA5807" si="703">IFERROR(DATEVALUE(C5744),"-")</f>
        <v>46055</v>
      </c>
      <c r="AB5744" s="2">
        <f t="shared" ref="AB5744:AB5807" si="704">IFERROR(MONTH(AA5744),"-")</f>
        <v>2</v>
      </c>
      <c r="AC5744" s="2">
        <f t="shared" ref="AC5744:AC5807" si="705">IFERROR(YEAR(AA5744),"-")</f>
        <v>2026</v>
      </c>
      <c r="AD5744" s="2" t="str">
        <f>IFERROR(VLOOKUP(A5744,'Aux Área'!$A$4:$B$123,2,0),"-")</f>
        <v>OPERAÇÃO</v>
      </c>
    </row>
    <row r="5745" spans="1:30" x14ac:dyDescent="0.3">
      <c r="A5745" t="s">
        <v>52</v>
      </c>
      <c r="B5745" t="s">
        <v>1449</v>
      </c>
      <c r="C5745" t="s">
        <v>9073</v>
      </c>
      <c r="D5745" t="s">
        <v>3205</v>
      </c>
      <c r="E5745" t="s">
        <v>3206</v>
      </c>
      <c r="F5745" t="s">
        <v>53</v>
      </c>
      <c r="G5745" t="s">
        <v>35</v>
      </c>
      <c r="H5745" t="s">
        <v>36</v>
      </c>
      <c r="I5745" t="s">
        <v>37</v>
      </c>
      <c r="J5745" t="s">
        <v>89</v>
      </c>
      <c r="K5745" t="s">
        <v>90</v>
      </c>
      <c r="L5745" t="s">
        <v>91</v>
      </c>
      <c r="M5745" t="s">
        <v>38</v>
      </c>
      <c r="N5745" t="s">
        <v>39</v>
      </c>
      <c r="O5745" s="23">
        <v>221</v>
      </c>
      <c r="P5745" s="9">
        <v>10.85</v>
      </c>
      <c r="Q5745" t="s">
        <v>40</v>
      </c>
      <c r="R5745">
        <v>55369</v>
      </c>
      <c r="S5745" s="9">
        <v>20.37</v>
      </c>
      <c r="T5745" s="26">
        <v>4.8899999999999997</v>
      </c>
      <c r="U5745" s="8">
        <v>99.61</v>
      </c>
      <c r="V5745" t="s">
        <v>9074</v>
      </c>
      <c r="W5745" t="s">
        <v>2007</v>
      </c>
      <c r="X5745" t="s">
        <v>42</v>
      </c>
      <c r="Y5745" t="s">
        <v>1740</v>
      </c>
      <c r="AA5745" s="1">
        <f t="shared" si="703"/>
        <v>46056</v>
      </c>
      <c r="AB5745" s="2">
        <f t="shared" si="704"/>
        <v>2</v>
      </c>
      <c r="AC5745" s="2">
        <f t="shared" si="705"/>
        <v>2026</v>
      </c>
      <c r="AD5745" s="2" t="str">
        <f>IFERROR(VLOOKUP(A5745,'Aux Área'!$A$4:$B$123,2,0),"-")</f>
        <v>OPERAÇÃO</v>
      </c>
    </row>
    <row r="5746" spans="1:30" x14ac:dyDescent="0.3">
      <c r="A5746" t="s">
        <v>2638</v>
      </c>
      <c r="B5746" t="s">
        <v>4593</v>
      </c>
      <c r="C5746" t="s">
        <v>9075</v>
      </c>
      <c r="D5746" t="s">
        <v>3193</v>
      </c>
      <c r="E5746" t="s">
        <v>3194</v>
      </c>
      <c r="F5746" t="s">
        <v>2641</v>
      </c>
      <c r="G5746" t="s">
        <v>1135</v>
      </c>
      <c r="H5746" t="s">
        <v>2275</v>
      </c>
      <c r="I5746" t="s">
        <v>1497</v>
      </c>
      <c r="J5746" t="s">
        <v>275</v>
      </c>
      <c r="K5746" t="s">
        <v>276</v>
      </c>
      <c r="L5746" t="s">
        <v>124</v>
      </c>
      <c r="M5746" t="s">
        <v>38</v>
      </c>
      <c r="N5746" t="s">
        <v>39</v>
      </c>
      <c r="O5746" s="23">
        <v>361</v>
      </c>
      <c r="P5746" s="9">
        <v>10.15</v>
      </c>
      <c r="Q5746" t="s">
        <v>40</v>
      </c>
      <c r="R5746">
        <v>84516</v>
      </c>
      <c r="S5746" s="9">
        <v>35.549999999999997</v>
      </c>
      <c r="T5746" s="26">
        <v>4.79</v>
      </c>
      <c r="U5746" s="8">
        <v>170.28</v>
      </c>
      <c r="V5746" t="s">
        <v>9076</v>
      </c>
      <c r="W5746" t="s">
        <v>2276</v>
      </c>
      <c r="X5746" t="s">
        <v>42</v>
      </c>
      <c r="Y5746" t="s">
        <v>2277</v>
      </c>
      <c r="AA5746" s="1">
        <f t="shared" si="703"/>
        <v>46056</v>
      </c>
      <c r="AB5746" s="2">
        <f t="shared" si="704"/>
        <v>2</v>
      </c>
      <c r="AC5746" s="2">
        <f t="shared" si="705"/>
        <v>2026</v>
      </c>
      <c r="AD5746" s="2" t="str">
        <f>IFERROR(VLOOKUP(A5746,'Aux Área'!$A$4:$B$123,2,0),"-")</f>
        <v>INSPEÇÃO</v>
      </c>
    </row>
    <row r="5747" spans="1:30" x14ac:dyDescent="0.3">
      <c r="A5747" t="s">
        <v>1295</v>
      </c>
      <c r="B5747" t="s">
        <v>1753</v>
      </c>
      <c r="C5747" t="s">
        <v>9077</v>
      </c>
      <c r="D5747" t="s">
        <v>1297</v>
      </c>
      <c r="E5747" t="s">
        <v>2221</v>
      </c>
      <c r="F5747" t="s">
        <v>1299</v>
      </c>
      <c r="G5747" t="s">
        <v>1135</v>
      </c>
      <c r="H5747" t="s">
        <v>1301</v>
      </c>
      <c r="I5747" t="s">
        <v>839</v>
      </c>
      <c r="J5747" t="s">
        <v>275</v>
      </c>
      <c r="K5747" t="s">
        <v>276</v>
      </c>
      <c r="L5747" t="s">
        <v>124</v>
      </c>
      <c r="M5747" t="s">
        <v>38</v>
      </c>
      <c r="N5747" t="s">
        <v>39</v>
      </c>
      <c r="O5747" s="23">
        <v>0</v>
      </c>
      <c r="P5747" s="23">
        <v>0</v>
      </c>
      <c r="Q5747" t="s">
        <v>40</v>
      </c>
      <c r="R5747" t="s">
        <v>15244</v>
      </c>
      <c r="S5747" s="9">
        <v>49.69</v>
      </c>
      <c r="T5747" s="26">
        <v>4.79</v>
      </c>
      <c r="U5747" s="8">
        <v>238.02</v>
      </c>
      <c r="V5747" t="s">
        <v>9078</v>
      </c>
      <c r="W5747" t="s">
        <v>2007</v>
      </c>
      <c r="X5747" t="s">
        <v>42</v>
      </c>
      <c r="Y5747" t="s">
        <v>1740</v>
      </c>
      <c r="AA5747" s="1">
        <f t="shared" si="703"/>
        <v>46056</v>
      </c>
      <c r="AB5747" s="2">
        <f t="shared" si="704"/>
        <v>2</v>
      </c>
      <c r="AC5747" s="2">
        <f t="shared" si="705"/>
        <v>2026</v>
      </c>
      <c r="AD5747" s="2" t="str">
        <f>IFERROR(VLOOKUP(A5747,'Aux Área'!$A$4:$B$123,2,0),"-")</f>
        <v>LUCCA JR - OP</v>
      </c>
    </row>
    <row r="5748" spans="1:30" x14ac:dyDescent="0.3">
      <c r="A5748" t="s">
        <v>2643</v>
      </c>
      <c r="B5748" t="s">
        <v>2307</v>
      </c>
      <c r="C5748" t="s">
        <v>9079</v>
      </c>
      <c r="D5748" t="s">
        <v>7196</v>
      </c>
      <c r="E5748" t="s">
        <v>7197</v>
      </c>
      <c r="F5748" t="s">
        <v>2646</v>
      </c>
      <c r="G5748" t="s">
        <v>1300</v>
      </c>
      <c r="H5748" t="s">
        <v>1301</v>
      </c>
      <c r="I5748" t="s">
        <v>37</v>
      </c>
      <c r="J5748" t="s">
        <v>122</v>
      </c>
      <c r="K5748" t="s">
        <v>123</v>
      </c>
      <c r="L5748" t="s">
        <v>124</v>
      </c>
      <c r="M5748" t="s">
        <v>38</v>
      </c>
      <c r="N5748" t="s">
        <v>39</v>
      </c>
      <c r="O5748" s="23">
        <v>345</v>
      </c>
      <c r="P5748" s="9">
        <v>9.8000000000000007</v>
      </c>
      <c r="Q5748" t="s">
        <v>40</v>
      </c>
      <c r="R5748">
        <v>92890</v>
      </c>
      <c r="S5748" s="9">
        <v>35.22</v>
      </c>
      <c r="T5748" s="26">
        <v>4.9800000000000004</v>
      </c>
      <c r="U5748" s="8">
        <v>175.4</v>
      </c>
      <c r="V5748" t="s">
        <v>112</v>
      </c>
      <c r="W5748" t="s">
        <v>2276</v>
      </c>
      <c r="X5748" t="s">
        <v>42</v>
      </c>
      <c r="Y5748" t="s">
        <v>2277</v>
      </c>
      <c r="AA5748" s="1">
        <f t="shared" si="703"/>
        <v>46056</v>
      </c>
      <c r="AB5748" s="2">
        <f t="shared" si="704"/>
        <v>2</v>
      </c>
      <c r="AC5748" s="2">
        <f t="shared" si="705"/>
        <v>2026</v>
      </c>
      <c r="AD5748" s="2" t="str">
        <f>IFERROR(VLOOKUP(A5748,'Aux Área'!$A$4:$B$123,2,0),"-")</f>
        <v>INSPEÇÃO</v>
      </c>
    </row>
    <row r="5749" spans="1:30" x14ac:dyDescent="0.3">
      <c r="A5749" t="s">
        <v>52</v>
      </c>
      <c r="B5749" t="s">
        <v>1449</v>
      </c>
      <c r="C5749" t="s">
        <v>9080</v>
      </c>
      <c r="D5749" t="s">
        <v>3205</v>
      </c>
      <c r="E5749" t="s">
        <v>3206</v>
      </c>
      <c r="F5749" t="s">
        <v>53</v>
      </c>
      <c r="G5749" t="s">
        <v>35</v>
      </c>
      <c r="H5749" t="s">
        <v>36</v>
      </c>
      <c r="I5749" t="s">
        <v>37</v>
      </c>
      <c r="J5749" t="s">
        <v>122</v>
      </c>
      <c r="K5749" t="s">
        <v>123</v>
      </c>
      <c r="L5749" t="s">
        <v>124</v>
      </c>
      <c r="M5749" t="s">
        <v>38</v>
      </c>
      <c r="N5749" t="s">
        <v>39</v>
      </c>
      <c r="O5749" s="23">
        <v>146</v>
      </c>
      <c r="P5749" s="9">
        <v>6.61</v>
      </c>
      <c r="Q5749" t="s">
        <v>40</v>
      </c>
      <c r="R5749">
        <v>55515</v>
      </c>
      <c r="S5749" s="9">
        <v>22.09</v>
      </c>
      <c r="T5749" s="26">
        <v>4.9800000000000004</v>
      </c>
      <c r="U5749" s="8">
        <v>110</v>
      </c>
      <c r="V5749" t="s">
        <v>112</v>
      </c>
      <c r="W5749" t="s">
        <v>2007</v>
      </c>
      <c r="X5749" t="s">
        <v>42</v>
      </c>
      <c r="Y5749" t="s">
        <v>1740</v>
      </c>
      <c r="AA5749" s="1">
        <f t="shared" si="703"/>
        <v>46056</v>
      </c>
      <c r="AB5749" s="2">
        <f t="shared" si="704"/>
        <v>2</v>
      </c>
      <c r="AC5749" s="2">
        <f t="shared" si="705"/>
        <v>2026</v>
      </c>
      <c r="AD5749" s="2" t="str">
        <f>IFERROR(VLOOKUP(A5749,'Aux Área'!$A$4:$B$123,2,0),"-")</f>
        <v>OPERAÇÃO</v>
      </c>
    </row>
    <row r="5750" spans="1:30" x14ac:dyDescent="0.3">
      <c r="A5750" t="s">
        <v>2282</v>
      </c>
      <c r="B5750" t="s">
        <v>4679</v>
      </c>
      <c r="C5750" t="s">
        <v>9081</v>
      </c>
      <c r="D5750" t="s">
        <v>7064</v>
      </c>
      <c r="E5750" t="s">
        <v>7065</v>
      </c>
      <c r="F5750" t="s">
        <v>2285</v>
      </c>
      <c r="G5750" t="s">
        <v>1135</v>
      </c>
      <c r="H5750" t="s">
        <v>2275</v>
      </c>
      <c r="I5750" t="s">
        <v>1497</v>
      </c>
      <c r="J5750" t="s">
        <v>165</v>
      </c>
      <c r="K5750" t="s">
        <v>166</v>
      </c>
      <c r="L5750" t="s">
        <v>167</v>
      </c>
      <c r="M5750" t="s">
        <v>38</v>
      </c>
      <c r="N5750" t="s">
        <v>39</v>
      </c>
      <c r="O5750" s="23">
        <v>389</v>
      </c>
      <c r="P5750" s="9">
        <v>10.33</v>
      </c>
      <c r="Q5750" t="s">
        <v>40</v>
      </c>
      <c r="R5750">
        <v>82753</v>
      </c>
      <c r="S5750" s="9">
        <v>37.64</v>
      </c>
      <c r="T5750" s="26">
        <v>4.891</v>
      </c>
      <c r="U5750" s="8">
        <v>184.08</v>
      </c>
      <c r="V5750" t="s">
        <v>112</v>
      </c>
      <c r="W5750" t="s">
        <v>2276</v>
      </c>
      <c r="X5750" t="s">
        <v>42</v>
      </c>
      <c r="Y5750" t="s">
        <v>2277</v>
      </c>
      <c r="AA5750" s="1">
        <f t="shared" si="703"/>
        <v>46056</v>
      </c>
      <c r="AB5750" s="2">
        <f t="shared" si="704"/>
        <v>2</v>
      </c>
      <c r="AC5750" s="2">
        <f t="shared" si="705"/>
        <v>2026</v>
      </c>
      <c r="AD5750" s="2" t="str">
        <f>IFERROR(VLOOKUP(A5750,'Aux Área'!$A$4:$B$123,2,0),"-")</f>
        <v>INSPEÇÃO</v>
      </c>
    </row>
    <row r="5751" spans="1:30" x14ac:dyDescent="0.3">
      <c r="A5751" t="s">
        <v>2278</v>
      </c>
      <c r="B5751" t="s">
        <v>4664</v>
      </c>
      <c r="C5751" t="s">
        <v>9082</v>
      </c>
      <c r="D5751" t="s">
        <v>3310</v>
      </c>
      <c r="E5751" t="s">
        <v>3311</v>
      </c>
      <c r="F5751" t="s">
        <v>2281</v>
      </c>
      <c r="G5751" t="s">
        <v>1135</v>
      </c>
      <c r="H5751" t="s">
        <v>2275</v>
      </c>
      <c r="I5751" t="s">
        <v>1497</v>
      </c>
      <c r="J5751" t="s">
        <v>165</v>
      </c>
      <c r="K5751" t="s">
        <v>166</v>
      </c>
      <c r="L5751" t="s">
        <v>167</v>
      </c>
      <c r="M5751" t="s">
        <v>38</v>
      </c>
      <c r="N5751" t="s">
        <v>39</v>
      </c>
      <c r="O5751" s="23">
        <v>233</v>
      </c>
      <c r="P5751" s="9">
        <v>7.52</v>
      </c>
      <c r="Q5751" t="s">
        <v>40</v>
      </c>
      <c r="R5751">
        <v>98718</v>
      </c>
      <c r="S5751" s="9">
        <v>30.99</v>
      </c>
      <c r="T5751" s="26">
        <v>4.891</v>
      </c>
      <c r="U5751" s="8">
        <v>151.58000000000001</v>
      </c>
      <c r="V5751" t="s">
        <v>112</v>
      </c>
      <c r="W5751" t="s">
        <v>2276</v>
      </c>
      <c r="X5751" t="s">
        <v>42</v>
      </c>
      <c r="Y5751" t="s">
        <v>2277</v>
      </c>
      <c r="AA5751" s="1">
        <f t="shared" si="703"/>
        <v>46056</v>
      </c>
      <c r="AB5751" s="2">
        <f t="shared" si="704"/>
        <v>2</v>
      </c>
      <c r="AC5751" s="2">
        <f t="shared" si="705"/>
        <v>2026</v>
      </c>
      <c r="AD5751" s="2" t="str">
        <f>IFERROR(VLOOKUP(A5751,'Aux Área'!$A$4:$B$123,2,0),"-")</f>
        <v>INSPEÇÃO</v>
      </c>
    </row>
    <row r="5752" spans="1:30" x14ac:dyDescent="0.3">
      <c r="A5752" t="s">
        <v>2306</v>
      </c>
      <c r="B5752" t="s">
        <v>4613</v>
      </c>
      <c r="C5752" t="s">
        <v>9083</v>
      </c>
      <c r="D5752" t="s">
        <v>7488</v>
      </c>
      <c r="E5752" t="s">
        <v>7489</v>
      </c>
      <c r="F5752" t="s">
        <v>2309</v>
      </c>
      <c r="G5752" t="s">
        <v>1135</v>
      </c>
      <c r="H5752" t="s">
        <v>2275</v>
      </c>
      <c r="I5752" t="s">
        <v>1497</v>
      </c>
      <c r="J5752" t="s">
        <v>1665</v>
      </c>
      <c r="K5752" t="s">
        <v>1666</v>
      </c>
      <c r="L5752" t="s">
        <v>301</v>
      </c>
      <c r="M5752" t="s">
        <v>38</v>
      </c>
      <c r="N5752" t="s">
        <v>39</v>
      </c>
      <c r="O5752" s="23">
        <v>486</v>
      </c>
      <c r="P5752" s="9">
        <v>12.21</v>
      </c>
      <c r="Q5752" t="s">
        <v>40</v>
      </c>
      <c r="R5752">
        <v>91509</v>
      </c>
      <c r="S5752" s="9">
        <v>39.799999999999997</v>
      </c>
      <c r="T5752" s="26">
        <v>4.6900000000000004</v>
      </c>
      <c r="U5752" s="8">
        <v>186.66</v>
      </c>
      <c r="V5752" t="s">
        <v>9084</v>
      </c>
      <c r="W5752" t="s">
        <v>2276</v>
      </c>
      <c r="X5752" t="s">
        <v>42</v>
      </c>
      <c r="Y5752" t="s">
        <v>2277</v>
      </c>
      <c r="AA5752" s="1">
        <f t="shared" si="703"/>
        <v>46056</v>
      </c>
      <c r="AB5752" s="2">
        <f t="shared" si="704"/>
        <v>2</v>
      </c>
      <c r="AC5752" s="2">
        <f t="shared" si="705"/>
        <v>2026</v>
      </c>
      <c r="AD5752" s="2" t="str">
        <f>IFERROR(VLOOKUP(A5752,'Aux Área'!$A$4:$B$123,2,0),"-")</f>
        <v>INSPEÇÃO</v>
      </c>
    </row>
    <row r="5753" spans="1:30" x14ac:dyDescent="0.3">
      <c r="A5753" t="s">
        <v>2650</v>
      </c>
      <c r="B5753" t="s">
        <v>2651</v>
      </c>
      <c r="C5753" t="s">
        <v>9085</v>
      </c>
      <c r="D5753" t="s">
        <v>2944</v>
      </c>
      <c r="E5753" t="s">
        <v>2945</v>
      </c>
      <c r="F5753" t="s">
        <v>3615</v>
      </c>
      <c r="G5753" t="s">
        <v>1300</v>
      </c>
      <c r="H5753" t="s">
        <v>2635</v>
      </c>
      <c r="I5753" t="s">
        <v>37</v>
      </c>
      <c r="J5753" t="s">
        <v>2817</v>
      </c>
      <c r="K5753" t="s">
        <v>2818</v>
      </c>
      <c r="L5753" t="s">
        <v>84</v>
      </c>
      <c r="M5753" t="s">
        <v>38</v>
      </c>
      <c r="N5753" t="s">
        <v>39</v>
      </c>
      <c r="O5753" s="23">
        <v>321</v>
      </c>
      <c r="P5753" s="9">
        <v>6.38</v>
      </c>
      <c r="Q5753" t="s">
        <v>40</v>
      </c>
      <c r="R5753">
        <v>15118</v>
      </c>
      <c r="S5753" s="9">
        <v>50.32</v>
      </c>
      <c r="T5753" s="26">
        <v>5.2409999999999997</v>
      </c>
      <c r="U5753" s="8">
        <v>263.70999999999998</v>
      </c>
      <c r="V5753" t="s">
        <v>9086</v>
      </c>
      <c r="W5753" t="s">
        <v>2276</v>
      </c>
      <c r="X5753" t="s">
        <v>42</v>
      </c>
      <c r="Y5753" t="s">
        <v>1740</v>
      </c>
      <c r="AA5753" s="1">
        <f t="shared" si="703"/>
        <v>46056</v>
      </c>
      <c r="AB5753" s="2">
        <f t="shared" si="704"/>
        <v>2</v>
      </c>
      <c r="AC5753" s="2">
        <f t="shared" si="705"/>
        <v>2026</v>
      </c>
      <c r="AD5753" s="2" t="str">
        <f>IFERROR(VLOOKUP(A5753,'Aux Área'!$A$4:$B$123,2,0),"-")</f>
        <v>TI</v>
      </c>
    </row>
    <row r="5754" spans="1:30" x14ac:dyDescent="0.3">
      <c r="A5754" t="s">
        <v>64</v>
      </c>
      <c r="B5754" t="s">
        <v>332</v>
      </c>
      <c r="C5754" t="s">
        <v>9087</v>
      </c>
      <c r="D5754" t="s">
        <v>127</v>
      </c>
      <c r="E5754" t="s">
        <v>128</v>
      </c>
      <c r="F5754" t="s">
        <v>65</v>
      </c>
      <c r="G5754" t="s">
        <v>35</v>
      </c>
      <c r="H5754" t="s">
        <v>36</v>
      </c>
      <c r="I5754" t="s">
        <v>37</v>
      </c>
      <c r="J5754" t="s">
        <v>89</v>
      </c>
      <c r="K5754" t="s">
        <v>90</v>
      </c>
      <c r="L5754" t="s">
        <v>91</v>
      </c>
      <c r="M5754" t="s">
        <v>38</v>
      </c>
      <c r="N5754" t="s">
        <v>39</v>
      </c>
      <c r="O5754" s="23">
        <v>333</v>
      </c>
      <c r="P5754" s="9">
        <v>11.08</v>
      </c>
      <c r="Q5754" t="s">
        <v>40</v>
      </c>
      <c r="R5754">
        <v>45638</v>
      </c>
      <c r="S5754" s="9">
        <v>30.05</v>
      </c>
      <c r="T5754" s="26">
        <v>4.8899999999999997</v>
      </c>
      <c r="U5754" s="8">
        <v>146.94</v>
      </c>
      <c r="V5754" t="s">
        <v>9088</v>
      </c>
      <c r="W5754" t="s">
        <v>2007</v>
      </c>
      <c r="X5754" t="s">
        <v>42</v>
      </c>
      <c r="Y5754" t="s">
        <v>1740</v>
      </c>
      <c r="AA5754" s="1">
        <f t="shared" si="703"/>
        <v>46056</v>
      </c>
      <c r="AB5754" s="2">
        <f t="shared" si="704"/>
        <v>2</v>
      </c>
      <c r="AC5754" s="2">
        <f t="shared" si="705"/>
        <v>2026</v>
      </c>
      <c r="AD5754" s="2" t="str">
        <f>IFERROR(VLOOKUP(A5754,'Aux Área'!$A$4:$B$123,2,0),"-")</f>
        <v>ENGENHARIA</v>
      </c>
    </row>
    <row r="5755" spans="1:30" x14ac:dyDescent="0.3">
      <c r="A5755" t="s">
        <v>1945</v>
      </c>
      <c r="B5755" t="s">
        <v>2124</v>
      </c>
      <c r="C5755" t="s">
        <v>9089</v>
      </c>
      <c r="D5755" t="s">
        <v>1802</v>
      </c>
      <c r="E5755" t="s">
        <v>1803</v>
      </c>
      <c r="F5755" t="s">
        <v>653</v>
      </c>
      <c r="G5755" t="s">
        <v>1495</v>
      </c>
      <c r="H5755" t="s">
        <v>1804</v>
      </c>
      <c r="I5755" t="s">
        <v>1497</v>
      </c>
      <c r="J5755" t="s">
        <v>231</v>
      </c>
      <c r="K5755" t="s">
        <v>232</v>
      </c>
      <c r="L5755" t="s">
        <v>217</v>
      </c>
      <c r="M5755" t="s">
        <v>38</v>
      </c>
      <c r="N5755" t="s">
        <v>668</v>
      </c>
      <c r="O5755" s="23">
        <v>0</v>
      </c>
      <c r="P5755" s="9">
        <v>0</v>
      </c>
      <c r="Q5755" t="s">
        <v>40</v>
      </c>
      <c r="R5755">
        <v>0</v>
      </c>
      <c r="S5755" s="9">
        <v>133.76</v>
      </c>
      <c r="T5755" s="26">
        <v>5.99</v>
      </c>
      <c r="U5755" s="8">
        <v>801.26</v>
      </c>
      <c r="V5755" t="s">
        <v>9090</v>
      </c>
      <c r="W5755" t="s">
        <v>652</v>
      </c>
      <c r="X5755" t="s">
        <v>42</v>
      </c>
      <c r="Y5755" t="s">
        <v>653</v>
      </c>
      <c r="AA5755" s="1">
        <f t="shared" si="703"/>
        <v>46056</v>
      </c>
      <c r="AB5755" s="2">
        <f t="shared" si="704"/>
        <v>2</v>
      </c>
      <c r="AC5755" s="2">
        <f t="shared" si="705"/>
        <v>2026</v>
      </c>
      <c r="AD5755" s="2" t="str">
        <f>IFERROR(VLOOKUP(A5755,'Aux Área'!$A$4:$B$123,2,0),"-")</f>
        <v>SÃO PEDRO</v>
      </c>
    </row>
    <row r="5756" spans="1:30" x14ac:dyDescent="0.3">
      <c r="A5756" t="s">
        <v>76</v>
      </c>
      <c r="B5756" t="s">
        <v>380</v>
      </c>
      <c r="C5756" t="s">
        <v>9091</v>
      </c>
      <c r="D5756" t="s">
        <v>382</v>
      </c>
      <c r="E5756" t="s">
        <v>383</v>
      </c>
      <c r="F5756" t="s">
        <v>77</v>
      </c>
      <c r="G5756" t="s">
        <v>35</v>
      </c>
      <c r="H5756" t="s">
        <v>36</v>
      </c>
      <c r="I5756" t="s">
        <v>37</v>
      </c>
      <c r="J5756" t="s">
        <v>1665</v>
      </c>
      <c r="K5756" t="s">
        <v>1666</v>
      </c>
      <c r="L5756" t="s">
        <v>301</v>
      </c>
      <c r="M5756" t="s">
        <v>38</v>
      </c>
      <c r="N5756" t="s">
        <v>39</v>
      </c>
      <c r="O5756" s="23">
        <v>256</v>
      </c>
      <c r="P5756" s="9">
        <v>9.07</v>
      </c>
      <c r="Q5756" t="s">
        <v>40</v>
      </c>
      <c r="R5756">
        <v>55288</v>
      </c>
      <c r="S5756" s="9">
        <v>28.22</v>
      </c>
      <c r="T5756" s="26">
        <v>4.6900000000000004</v>
      </c>
      <c r="U5756" s="8">
        <v>132.35</v>
      </c>
      <c r="V5756" t="s">
        <v>9092</v>
      </c>
      <c r="W5756" t="s">
        <v>2007</v>
      </c>
      <c r="X5756" t="s">
        <v>42</v>
      </c>
      <c r="Y5756" t="s">
        <v>1740</v>
      </c>
      <c r="AA5756" s="1">
        <f t="shared" si="703"/>
        <v>46056</v>
      </c>
      <c r="AB5756" s="2">
        <f t="shared" si="704"/>
        <v>2</v>
      </c>
      <c r="AC5756" s="2">
        <f t="shared" si="705"/>
        <v>2026</v>
      </c>
      <c r="AD5756" s="2" t="str">
        <f>IFERROR(VLOOKUP(A5756,'Aux Área'!$A$4:$B$123,2,0),"-")</f>
        <v>QSMS</v>
      </c>
    </row>
    <row r="5757" spans="1:30" x14ac:dyDescent="0.3">
      <c r="A5757" t="s">
        <v>54</v>
      </c>
      <c r="B5757" t="s">
        <v>319</v>
      </c>
      <c r="C5757" t="s">
        <v>9093</v>
      </c>
      <c r="D5757" t="s">
        <v>1480</v>
      </c>
      <c r="E5757" t="s">
        <v>1481</v>
      </c>
      <c r="F5757" t="s">
        <v>55</v>
      </c>
      <c r="G5757" t="s">
        <v>35</v>
      </c>
      <c r="H5757" t="s">
        <v>36</v>
      </c>
      <c r="I5757" t="s">
        <v>37</v>
      </c>
      <c r="J5757" t="s">
        <v>1511</v>
      </c>
      <c r="K5757" t="s">
        <v>1512</v>
      </c>
      <c r="L5757" t="s">
        <v>1513</v>
      </c>
      <c r="M5757" t="s">
        <v>1514</v>
      </c>
      <c r="N5757" t="s">
        <v>39</v>
      </c>
      <c r="O5757" s="23">
        <v>223</v>
      </c>
      <c r="P5757" s="9">
        <v>9.94</v>
      </c>
      <c r="Q5757" t="s">
        <v>40</v>
      </c>
      <c r="R5757">
        <v>38618</v>
      </c>
      <c r="S5757" s="9">
        <v>22.44</v>
      </c>
      <c r="T5757" s="26">
        <v>4.6900000000000004</v>
      </c>
      <c r="U5757" s="8">
        <v>105.24</v>
      </c>
      <c r="V5757" t="s">
        <v>9094</v>
      </c>
      <c r="W5757" t="s">
        <v>2007</v>
      </c>
      <c r="X5757" t="s">
        <v>42</v>
      </c>
      <c r="Y5757" t="s">
        <v>1740</v>
      </c>
      <c r="AA5757" s="1">
        <f t="shared" si="703"/>
        <v>46056</v>
      </c>
      <c r="AB5757" s="2">
        <f t="shared" si="704"/>
        <v>2</v>
      </c>
      <c r="AC5757" s="2">
        <f t="shared" si="705"/>
        <v>2026</v>
      </c>
      <c r="AD5757" s="2" t="str">
        <f>IFERROR(VLOOKUP(A5757,'Aux Área'!$A$4:$B$123,2,0),"-")</f>
        <v>ENGENHARIA</v>
      </c>
    </row>
    <row r="5758" spans="1:30" x14ac:dyDescent="0.3">
      <c r="A5758" t="s">
        <v>2181</v>
      </c>
      <c r="B5758" t="s">
        <v>4595</v>
      </c>
      <c r="C5758" t="s">
        <v>9095</v>
      </c>
      <c r="D5758" t="s">
        <v>9027</v>
      </c>
      <c r="E5758" t="s">
        <v>9028</v>
      </c>
      <c r="F5758" t="s">
        <v>2184</v>
      </c>
      <c r="G5758" t="s">
        <v>1135</v>
      </c>
      <c r="H5758" t="s">
        <v>2185</v>
      </c>
      <c r="I5758" t="s">
        <v>2186</v>
      </c>
      <c r="J5758" t="s">
        <v>108</v>
      </c>
      <c r="K5758" t="s">
        <v>109</v>
      </c>
      <c r="L5758" t="s">
        <v>110</v>
      </c>
      <c r="M5758" t="s">
        <v>38</v>
      </c>
      <c r="N5758" t="s">
        <v>668</v>
      </c>
      <c r="O5758" s="23">
        <v>973</v>
      </c>
      <c r="P5758" s="9">
        <v>14.85</v>
      </c>
      <c r="Q5758" t="s">
        <v>40</v>
      </c>
      <c r="R5758">
        <v>102686</v>
      </c>
      <c r="S5758" s="9">
        <v>65.540000000000006</v>
      </c>
      <c r="T5758" s="26">
        <v>6.1909999999999998</v>
      </c>
      <c r="U5758" s="8">
        <v>405.75</v>
      </c>
      <c r="V5758" t="s">
        <v>9096</v>
      </c>
      <c r="W5758" t="s">
        <v>2007</v>
      </c>
      <c r="X5758" t="s">
        <v>42</v>
      </c>
      <c r="Y5758" t="s">
        <v>2188</v>
      </c>
      <c r="AA5758" s="1">
        <f t="shared" si="703"/>
        <v>46056</v>
      </c>
      <c r="AB5758" s="2">
        <f t="shared" si="704"/>
        <v>2</v>
      </c>
      <c r="AC5758" s="2">
        <f t="shared" si="705"/>
        <v>2026</v>
      </c>
      <c r="AD5758" s="2" t="str">
        <f>IFERROR(VLOOKUP(A5758,'Aux Área'!$A$4:$B$123,2,0),"-")</f>
        <v>INSPEÇÃO</v>
      </c>
    </row>
    <row r="5759" spans="1:30" x14ac:dyDescent="0.3">
      <c r="A5759" t="s">
        <v>2632</v>
      </c>
      <c r="B5759" t="s">
        <v>2633</v>
      </c>
      <c r="C5759" t="s">
        <v>9097</v>
      </c>
      <c r="D5759" t="s">
        <v>8713</v>
      </c>
      <c r="E5759" t="s">
        <v>8714</v>
      </c>
      <c r="F5759" t="s">
        <v>3712</v>
      </c>
      <c r="G5759" t="s">
        <v>1300</v>
      </c>
      <c r="H5759" t="s">
        <v>2635</v>
      </c>
      <c r="I5759" t="s">
        <v>37</v>
      </c>
      <c r="J5759" t="s">
        <v>89</v>
      </c>
      <c r="K5759" t="s">
        <v>90</v>
      </c>
      <c r="L5759" t="s">
        <v>91</v>
      </c>
      <c r="M5759" t="s">
        <v>38</v>
      </c>
      <c r="N5759" t="s">
        <v>39</v>
      </c>
      <c r="O5759" s="23">
        <v>261</v>
      </c>
      <c r="P5759" s="9">
        <v>7.24</v>
      </c>
      <c r="Q5759" t="s">
        <v>40</v>
      </c>
      <c r="R5759">
        <v>4826</v>
      </c>
      <c r="S5759" s="9">
        <v>36.07</v>
      </c>
      <c r="T5759" s="26">
        <v>4.8899999999999997</v>
      </c>
      <c r="U5759" s="8">
        <v>176.38</v>
      </c>
      <c r="V5759" t="s">
        <v>9098</v>
      </c>
      <c r="W5759" t="s">
        <v>2007</v>
      </c>
      <c r="X5759" t="s">
        <v>42</v>
      </c>
      <c r="Y5759" t="s">
        <v>1740</v>
      </c>
      <c r="AA5759" s="1">
        <f t="shared" si="703"/>
        <v>46056</v>
      </c>
      <c r="AB5759" s="2">
        <f t="shared" si="704"/>
        <v>2</v>
      </c>
      <c r="AC5759" s="2">
        <f t="shared" si="705"/>
        <v>2026</v>
      </c>
      <c r="AD5759" s="2" t="str">
        <f>IFERROR(VLOOKUP(A5759,'Aux Área'!$A$4:$B$123,2,0),"-")</f>
        <v>TI</v>
      </c>
    </row>
    <row r="5760" spans="1:30" x14ac:dyDescent="0.3">
      <c r="A5760" t="s">
        <v>62</v>
      </c>
      <c r="B5760" t="s">
        <v>1455</v>
      </c>
      <c r="C5760" t="s">
        <v>9099</v>
      </c>
      <c r="D5760" t="s">
        <v>158</v>
      </c>
      <c r="E5760" t="s">
        <v>159</v>
      </c>
      <c r="F5760" t="s">
        <v>63</v>
      </c>
      <c r="G5760" t="s">
        <v>35</v>
      </c>
      <c r="H5760" t="s">
        <v>36</v>
      </c>
      <c r="I5760" t="s">
        <v>37</v>
      </c>
      <c r="J5760" t="s">
        <v>169</v>
      </c>
      <c r="K5760" t="s">
        <v>170</v>
      </c>
      <c r="L5760" t="s">
        <v>124</v>
      </c>
      <c r="M5760" t="s">
        <v>38</v>
      </c>
      <c r="N5760" t="s">
        <v>39</v>
      </c>
      <c r="O5760" s="23">
        <v>308</v>
      </c>
      <c r="P5760" s="9">
        <v>9.8699999999999992</v>
      </c>
      <c r="Q5760" t="s">
        <v>40</v>
      </c>
      <c r="R5760">
        <v>57729</v>
      </c>
      <c r="S5760" s="9">
        <v>31.2</v>
      </c>
      <c r="T5760" s="26">
        <v>4.8899999999999997</v>
      </c>
      <c r="U5760" s="8">
        <v>152.57</v>
      </c>
      <c r="V5760" t="s">
        <v>112</v>
      </c>
      <c r="W5760" t="s">
        <v>2007</v>
      </c>
      <c r="X5760" t="s">
        <v>42</v>
      </c>
      <c r="Y5760" t="s">
        <v>1740</v>
      </c>
      <c r="AA5760" s="1">
        <f t="shared" si="703"/>
        <v>46056</v>
      </c>
      <c r="AB5760" s="2">
        <f t="shared" si="704"/>
        <v>2</v>
      </c>
      <c r="AC5760" s="2">
        <f t="shared" si="705"/>
        <v>2026</v>
      </c>
      <c r="AD5760" s="2" t="str">
        <f>IFERROR(VLOOKUP(A5760,'Aux Área'!$A$4:$B$123,2,0),"-")</f>
        <v>CONSERVA</v>
      </c>
    </row>
    <row r="5761" spans="1:30" x14ac:dyDescent="0.3">
      <c r="A5761" t="s">
        <v>1702</v>
      </c>
      <c r="B5761" t="s">
        <v>209</v>
      </c>
      <c r="C5761" t="s">
        <v>9100</v>
      </c>
      <c r="D5761" t="s">
        <v>1225</v>
      </c>
      <c r="E5761" t="s">
        <v>1226</v>
      </c>
      <c r="F5761" t="s">
        <v>653</v>
      </c>
      <c r="G5761" t="s">
        <v>1495</v>
      </c>
      <c r="H5761" t="s">
        <v>1704</v>
      </c>
      <c r="I5761" t="s">
        <v>1497</v>
      </c>
      <c r="J5761" t="s">
        <v>139</v>
      </c>
      <c r="K5761" t="s">
        <v>140</v>
      </c>
      <c r="L5761" t="s">
        <v>141</v>
      </c>
      <c r="M5761" t="s">
        <v>38</v>
      </c>
      <c r="N5761" t="s">
        <v>638</v>
      </c>
      <c r="O5761" s="23">
        <v>0</v>
      </c>
      <c r="P5761" s="9">
        <v>0</v>
      </c>
      <c r="Q5761" t="s">
        <v>40</v>
      </c>
      <c r="R5761">
        <v>0</v>
      </c>
      <c r="S5761" s="9">
        <v>236.81</v>
      </c>
      <c r="T5761" s="26">
        <v>5.56</v>
      </c>
      <c r="U5761" s="8">
        <v>1316.66</v>
      </c>
      <c r="V5761" t="s">
        <v>9101</v>
      </c>
      <c r="W5761" t="s">
        <v>652</v>
      </c>
      <c r="X5761" t="s">
        <v>42</v>
      </c>
      <c r="Y5761" t="s">
        <v>653</v>
      </c>
      <c r="AA5761" s="1">
        <f t="shared" si="703"/>
        <v>46056</v>
      </c>
      <c r="AB5761" s="2">
        <f t="shared" si="704"/>
        <v>2</v>
      </c>
      <c r="AC5761" s="2">
        <f t="shared" si="705"/>
        <v>2026</v>
      </c>
      <c r="AD5761" s="2" t="str">
        <f>IFERROR(VLOOKUP(A5761,'Aux Área'!$A$4:$B$123,2,0),"-")</f>
        <v>SÃO PEDRO</v>
      </c>
    </row>
    <row r="5762" spans="1:30" x14ac:dyDescent="0.3">
      <c r="A5762" t="s">
        <v>58</v>
      </c>
      <c r="B5762" t="s">
        <v>250</v>
      </c>
      <c r="C5762" t="s">
        <v>9102</v>
      </c>
      <c r="D5762" t="s">
        <v>87</v>
      </c>
      <c r="E5762" t="s">
        <v>88</v>
      </c>
      <c r="F5762" t="s">
        <v>59</v>
      </c>
      <c r="G5762" t="s">
        <v>35</v>
      </c>
      <c r="H5762" t="s">
        <v>36</v>
      </c>
      <c r="I5762" t="s">
        <v>37</v>
      </c>
      <c r="J5762" t="s">
        <v>285</v>
      </c>
      <c r="K5762" t="s">
        <v>286</v>
      </c>
      <c r="L5762" t="s">
        <v>91</v>
      </c>
      <c r="M5762" t="s">
        <v>38</v>
      </c>
      <c r="N5762" t="s">
        <v>39</v>
      </c>
      <c r="O5762" s="23">
        <v>281</v>
      </c>
      <c r="P5762" s="9">
        <v>8.99</v>
      </c>
      <c r="Q5762" t="s">
        <v>40</v>
      </c>
      <c r="R5762">
        <v>72850</v>
      </c>
      <c r="S5762" s="9">
        <v>31.24</v>
      </c>
      <c r="T5762" s="26">
        <v>4.891</v>
      </c>
      <c r="U5762" s="8">
        <v>152.81</v>
      </c>
      <c r="V5762" t="s">
        <v>9103</v>
      </c>
      <c r="W5762" t="s">
        <v>2007</v>
      </c>
      <c r="X5762" t="s">
        <v>42</v>
      </c>
      <c r="Y5762" t="s">
        <v>1740</v>
      </c>
      <c r="AA5762" s="1">
        <f t="shared" si="703"/>
        <v>46056</v>
      </c>
      <c r="AB5762" s="2">
        <f t="shared" si="704"/>
        <v>2</v>
      </c>
      <c r="AC5762" s="2">
        <f t="shared" si="705"/>
        <v>2026</v>
      </c>
      <c r="AD5762" s="2" t="str">
        <f>IFERROR(VLOOKUP(A5762,'Aux Área'!$A$4:$B$123,2,0),"-")</f>
        <v>CONSERVA</v>
      </c>
    </row>
    <row r="5763" spans="1:30" x14ac:dyDescent="0.3">
      <c r="A5763" t="s">
        <v>66</v>
      </c>
      <c r="B5763" t="s">
        <v>464</v>
      </c>
      <c r="C5763" t="s">
        <v>9104</v>
      </c>
      <c r="D5763" t="s">
        <v>151</v>
      </c>
      <c r="E5763" t="s">
        <v>152</v>
      </c>
      <c r="F5763" t="s">
        <v>67</v>
      </c>
      <c r="G5763" t="s">
        <v>35</v>
      </c>
      <c r="H5763" t="s">
        <v>36</v>
      </c>
      <c r="I5763" t="s">
        <v>37</v>
      </c>
      <c r="J5763" t="s">
        <v>147</v>
      </c>
      <c r="K5763" t="s">
        <v>148</v>
      </c>
      <c r="L5763" t="s">
        <v>84</v>
      </c>
      <c r="M5763" t="s">
        <v>38</v>
      </c>
      <c r="N5763" t="s">
        <v>39</v>
      </c>
      <c r="O5763" s="23">
        <v>334</v>
      </c>
      <c r="P5763" s="9">
        <v>8.6999999999999993</v>
      </c>
      <c r="Q5763" t="s">
        <v>40</v>
      </c>
      <c r="R5763">
        <v>19189</v>
      </c>
      <c r="S5763" s="9">
        <v>38.380000000000003</v>
      </c>
      <c r="T5763" s="26">
        <v>5.2709999999999999</v>
      </c>
      <c r="U5763" s="8">
        <v>202.3</v>
      </c>
      <c r="V5763" t="s">
        <v>112</v>
      </c>
      <c r="W5763" t="s">
        <v>2007</v>
      </c>
      <c r="X5763" t="s">
        <v>42</v>
      </c>
      <c r="Y5763" t="s">
        <v>1740</v>
      </c>
      <c r="AA5763" s="1">
        <f t="shared" si="703"/>
        <v>46056</v>
      </c>
      <c r="AB5763" s="2">
        <f t="shared" si="704"/>
        <v>2</v>
      </c>
      <c r="AC5763" s="2">
        <f t="shared" si="705"/>
        <v>2026</v>
      </c>
      <c r="AD5763" s="2" t="str">
        <f>IFERROR(VLOOKUP(A5763,'Aux Área'!$A$4:$B$123,2,0),"-")</f>
        <v>OPERAÇÃO</v>
      </c>
    </row>
    <row r="5764" spans="1:30" x14ac:dyDescent="0.3">
      <c r="A5764" t="s">
        <v>5620</v>
      </c>
      <c r="B5764" t="s">
        <v>2315</v>
      </c>
      <c r="C5764" t="s">
        <v>9105</v>
      </c>
      <c r="D5764" t="s">
        <v>3285</v>
      </c>
      <c r="E5764" t="s">
        <v>3286</v>
      </c>
      <c r="F5764" t="s">
        <v>6208</v>
      </c>
      <c r="G5764" t="s">
        <v>1135</v>
      </c>
      <c r="H5764" t="s">
        <v>5545</v>
      </c>
      <c r="I5764" t="s">
        <v>839</v>
      </c>
      <c r="J5764" t="s">
        <v>188</v>
      </c>
      <c r="K5764" t="s">
        <v>189</v>
      </c>
      <c r="L5764" t="s">
        <v>190</v>
      </c>
      <c r="M5764" t="s">
        <v>38</v>
      </c>
      <c r="N5764" t="s">
        <v>39</v>
      </c>
      <c r="O5764" s="23">
        <v>534</v>
      </c>
      <c r="P5764" s="9">
        <v>11.13</v>
      </c>
      <c r="Q5764" t="s">
        <v>40</v>
      </c>
      <c r="R5764">
        <v>21592</v>
      </c>
      <c r="S5764" s="9">
        <v>48</v>
      </c>
      <c r="T5764" s="26">
        <v>4.99</v>
      </c>
      <c r="U5764" s="8">
        <v>239.52</v>
      </c>
      <c r="V5764" t="s">
        <v>41</v>
      </c>
      <c r="W5764" t="s">
        <v>2276</v>
      </c>
      <c r="X5764" t="s">
        <v>42</v>
      </c>
      <c r="Y5764" t="s">
        <v>2277</v>
      </c>
      <c r="AA5764" s="1">
        <f t="shared" si="703"/>
        <v>46056</v>
      </c>
      <c r="AB5764" s="2">
        <f t="shared" si="704"/>
        <v>2</v>
      </c>
      <c r="AC5764" s="2">
        <f t="shared" si="705"/>
        <v>2026</v>
      </c>
      <c r="AD5764" s="2" t="str">
        <f>IFERROR(VLOOKUP(A5764,'Aux Área'!$A$4:$B$123,2,0),"-")</f>
        <v>INSPEÇÃO</v>
      </c>
    </row>
    <row r="5765" spans="1:30" x14ac:dyDescent="0.3">
      <c r="A5765" t="s">
        <v>662</v>
      </c>
      <c r="B5765" t="s">
        <v>183</v>
      </c>
      <c r="C5765" t="s">
        <v>9106</v>
      </c>
      <c r="D5765" t="s">
        <v>1568</v>
      </c>
      <c r="E5765" t="s">
        <v>1569</v>
      </c>
      <c r="F5765" t="s">
        <v>653</v>
      </c>
      <c r="G5765" t="s">
        <v>1495</v>
      </c>
      <c r="H5765" t="s">
        <v>1571</v>
      </c>
      <c r="I5765" t="s">
        <v>1497</v>
      </c>
      <c r="J5765" t="s">
        <v>237</v>
      </c>
      <c r="K5765" t="s">
        <v>238</v>
      </c>
      <c r="L5765" t="s">
        <v>110</v>
      </c>
      <c r="M5765" t="s">
        <v>38</v>
      </c>
      <c r="N5765" t="s">
        <v>668</v>
      </c>
      <c r="O5765" s="23">
        <v>0</v>
      </c>
      <c r="P5765" s="9">
        <v>0</v>
      </c>
      <c r="Q5765" t="s">
        <v>40</v>
      </c>
      <c r="R5765">
        <v>0</v>
      </c>
      <c r="S5765" s="9">
        <v>107.18</v>
      </c>
      <c r="T5765" s="26">
        <v>6.04</v>
      </c>
      <c r="U5765" s="8">
        <v>647.37</v>
      </c>
      <c r="V5765" t="s">
        <v>41</v>
      </c>
      <c r="W5765" t="s">
        <v>652</v>
      </c>
      <c r="X5765" t="s">
        <v>42</v>
      </c>
      <c r="Y5765" t="s">
        <v>653</v>
      </c>
      <c r="AA5765" s="1">
        <f t="shared" si="703"/>
        <v>46056</v>
      </c>
      <c r="AB5765" s="2">
        <f t="shared" si="704"/>
        <v>2</v>
      </c>
      <c r="AC5765" s="2">
        <f t="shared" si="705"/>
        <v>2026</v>
      </c>
      <c r="AD5765" s="2" t="str">
        <f>IFERROR(VLOOKUP(A5765,'Aux Área'!$A$4:$B$123,2,0),"-")</f>
        <v>SÃO PEDRO</v>
      </c>
    </row>
    <row r="5766" spans="1:30" x14ac:dyDescent="0.3">
      <c r="A5766" t="s">
        <v>662</v>
      </c>
      <c r="C5766" t="s">
        <v>9106</v>
      </c>
      <c r="F5766" t="s">
        <v>15689</v>
      </c>
      <c r="K5766" t="s">
        <v>238</v>
      </c>
      <c r="N5766" t="s">
        <v>15690</v>
      </c>
      <c r="O5766" s="23">
        <v>0</v>
      </c>
      <c r="P5766" s="23">
        <v>0</v>
      </c>
      <c r="Q5766" t="s">
        <v>40</v>
      </c>
      <c r="R5766">
        <v>0</v>
      </c>
      <c r="S5766">
        <v>9.41</v>
      </c>
      <c r="U5766" s="8">
        <v>37.549999999999997</v>
      </c>
      <c r="AA5766" s="1">
        <f t="shared" si="703"/>
        <v>46056</v>
      </c>
      <c r="AB5766" s="2">
        <f t="shared" si="704"/>
        <v>2</v>
      </c>
      <c r="AC5766" s="2">
        <f t="shared" si="705"/>
        <v>2026</v>
      </c>
      <c r="AD5766" s="2" t="str">
        <f>IFERROR(VLOOKUP(A5766,'Aux Área'!$A$4:$B$123,2,0),"-")</f>
        <v>SÃO PEDRO</v>
      </c>
    </row>
    <row r="5767" spans="1:30" x14ac:dyDescent="0.3">
      <c r="A5767" t="s">
        <v>50</v>
      </c>
      <c r="B5767" t="s">
        <v>324</v>
      </c>
      <c r="C5767" t="s">
        <v>9107</v>
      </c>
      <c r="D5767" t="s">
        <v>326</v>
      </c>
      <c r="E5767" t="s">
        <v>327</v>
      </c>
      <c r="F5767" t="s">
        <v>51</v>
      </c>
      <c r="G5767" t="s">
        <v>35</v>
      </c>
      <c r="H5767" t="s">
        <v>36</v>
      </c>
      <c r="I5767" t="s">
        <v>37</v>
      </c>
      <c r="J5767" t="s">
        <v>215</v>
      </c>
      <c r="K5767" t="s">
        <v>216</v>
      </c>
      <c r="L5767" t="s">
        <v>217</v>
      </c>
      <c r="M5767" t="s">
        <v>38</v>
      </c>
      <c r="N5767" t="s">
        <v>39</v>
      </c>
      <c r="O5767" s="23">
        <v>327</v>
      </c>
      <c r="P5767" s="9">
        <v>8.2200000000000006</v>
      </c>
      <c r="Q5767" t="s">
        <v>40</v>
      </c>
      <c r="R5767">
        <v>17770</v>
      </c>
      <c r="S5767" s="9">
        <v>39.78</v>
      </c>
      <c r="T5767" s="26">
        <v>5.17</v>
      </c>
      <c r="U5767" s="8">
        <v>205.66</v>
      </c>
      <c r="V5767" t="s">
        <v>41</v>
      </c>
      <c r="W5767" t="s">
        <v>2007</v>
      </c>
      <c r="X5767" t="s">
        <v>42</v>
      </c>
      <c r="Y5767" t="s">
        <v>1740</v>
      </c>
      <c r="AA5767" s="1">
        <f t="shared" si="703"/>
        <v>46056</v>
      </c>
      <c r="AB5767" s="2">
        <f t="shared" si="704"/>
        <v>2</v>
      </c>
      <c r="AC5767" s="2">
        <f t="shared" si="705"/>
        <v>2026</v>
      </c>
      <c r="AD5767" s="2" t="str">
        <f>IFERROR(VLOOKUP(A5767,'Aux Área'!$A$4:$B$123,2,0),"-")</f>
        <v>TI</v>
      </c>
    </row>
    <row r="5768" spans="1:30" x14ac:dyDescent="0.3">
      <c r="A5768" t="s">
        <v>52</v>
      </c>
      <c r="B5768" t="s">
        <v>1449</v>
      </c>
      <c r="C5768" t="s">
        <v>9108</v>
      </c>
      <c r="D5768" t="s">
        <v>3149</v>
      </c>
      <c r="E5768" t="s">
        <v>3150</v>
      </c>
      <c r="F5768" t="s">
        <v>53</v>
      </c>
      <c r="G5768" t="s">
        <v>35</v>
      </c>
      <c r="H5768" t="s">
        <v>36</v>
      </c>
      <c r="I5768" t="s">
        <v>37</v>
      </c>
      <c r="J5768" t="s">
        <v>2037</v>
      </c>
      <c r="K5768" t="s">
        <v>2038</v>
      </c>
      <c r="L5768" t="s">
        <v>181</v>
      </c>
      <c r="M5768" t="s">
        <v>38</v>
      </c>
      <c r="N5768" t="s">
        <v>39</v>
      </c>
      <c r="O5768" s="23">
        <v>259</v>
      </c>
      <c r="P5768" s="9">
        <v>9.43</v>
      </c>
      <c r="Q5768" t="s">
        <v>40</v>
      </c>
      <c r="R5768">
        <v>55774</v>
      </c>
      <c r="S5768" s="9">
        <v>27.48</v>
      </c>
      <c r="T5768" s="26">
        <v>5.27</v>
      </c>
      <c r="U5768" s="8">
        <v>144.82</v>
      </c>
      <c r="V5768" t="s">
        <v>41</v>
      </c>
      <c r="W5768" t="s">
        <v>2007</v>
      </c>
      <c r="X5768" t="s">
        <v>42</v>
      </c>
      <c r="Y5768" t="s">
        <v>1740</v>
      </c>
      <c r="AA5768" s="1">
        <f t="shared" si="703"/>
        <v>46056</v>
      </c>
      <c r="AB5768" s="2">
        <f t="shared" si="704"/>
        <v>2</v>
      </c>
      <c r="AC5768" s="2">
        <f t="shared" si="705"/>
        <v>2026</v>
      </c>
      <c r="AD5768" s="2" t="str">
        <f>IFERROR(VLOOKUP(A5768,'Aux Área'!$A$4:$B$123,2,0),"-")</f>
        <v>OPERAÇÃO</v>
      </c>
    </row>
    <row r="5769" spans="1:30" x14ac:dyDescent="0.3">
      <c r="A5769" t="s">
        <v>30</v>
      </c>
      <c r="B5769" t="s">
        <v>453</v>
      </c>
      <c r="C5769" t="s">
        <v>9109</v>
      </c>
      <c r="D5769" t="s">
        <v>3197</v>
      </c>
      <c r="E5769" t="s">
        <v>3198</v>
      </c>
      <c r="F5769" t="s">
        <v>34</v>
      </c>
      <c r="G5769" t="s">
        <v>35</v>
      </c>
      <c r="H5769" t="s">
        <v>36</v>
      </c>
      <c r="I5769" t="s">
        <v>37</v>
      </c>
      <c r="J5769" t="s">
        <v>2037</v>
      </c>
      <c r="K5769" t="s">
        <v>2038</v>
      </c>
      <c r="L5769" t="s">
        <v>181</v>
      </c>
      <c r="M5769" t="s">
        <v>38</v>
      </c>
      <c r="N5769" t="s">
        <v>39</v>
      </c>
      <c r="O5769" s="23">
        <v>213</v>
      </c>
      <c r="P5769" s="9">
        <v>4.33</v>
      </c>
      <c r="Q5769" t="s">
        <v>40</v>
      </c>
      <c r="R5769" s="2">
        <v>17125</v>
      </c>
      <c r="S5769" s="9">
        <v>49.15</v>
      </c>
      <c r="T5769" s="26">
        <v>5.27</v>
      </c>
      <c r="U5769" s="8">
        <v>259.02</v>
      </c>
      <c r="V5769" t="s">
        <v>112</v>
      </c>
      <c r="W5769" t="s">
        <v>2007</v>
      </c>
      <c r="X5769" t="s">
        <v>42</v>
      </c>
      <c r="Y5769" t="s">
        <v>1740</v>
      </c>
      <c r="AA5769" s="1">
        <f t="shared" si="703"/>
        <v>46056</v>
      </c>
      <c r="AB5769" s="2">
        <f t="shared" si="704"/>
        <v>2</v>
      </c>
      <c r="AC5769" s="2">
        <f t="shared" si="705"/>
        <v>2026</v>
      </c>
      <c r="AD5769" s="2" t="str">
        <f>IFERROR(VLOOKUP(A5769,'Aux Área'!$A$4:$B$123,2,0),"-")</f>
        <v>OPERAÇÃO</v>
      </c>
    </row>
    <row r="5770" spans="1:30" x14ac:dyDescent="0.3">
      <c r="A5770" t="s">
        <v>2655</v>
      </c>
      <c r="B5770" t="s">
        <v>2656</v>
      </c>
      <c r="C5770" t="s">
        <v>9110</v>
      </c>
      <c r="D5770" t="s">
        <v>1619</v>
      </c>
      <c r="E5770" t="s">
        <v>1620</v>
      </c>
      <c r="F5770" t="s">
        <v>3605</v>
      </c>
      <c r="G5770" t="s">
        <v>1635</v>
      </c>
      <c r="H5770" t="s">
        <v>2635</v>
      </c>
      <c r="I5770" t="s">
        <v>37</v>
      </c>
      <c r="J5770" t="s">
        <v>188</v>
      </c>
      <c r="K5770" t="s">
        <v>189</v>
      </c>
      <c r="L5770" t="s">
        <v>190</v>
      </c>
      <c r="M5770" t="s">
        <v>38</v>
      </c>
      <c r="N5770" t="s">
        <v>39</v>
      </c>
      <c r="O5770" s="23">
        <v>344</v>
      </c>
      <c r="P5770" s="9">
        <v>8.74</v>
      </c>
      <c r="Q5770" t="s">
        <v>40</v>
      </c>
      <c r="R5770">
        <v>12646</v>
      </c>
      <c r="S5770" s="9">
        <v>39.36</v>
      </c>
      <c r="T5770" s="26">
        <v>4.99</v>
      </c>
      <c r="U5770" s="8">
        <v>196.41</v>
      </c>
      <c r="V5770" t="s">
        <v>112</v>
      </c>
      <c r="W5770" t="s">
        <v>2007</v>
      </c>
      <c r="X5770" t="s">
        <v>42</v>
      </c>
      <c r="Y5770" t="s">
        <v>6209</v>
      </c>
      <c r="AA5770" s="1">
        <f t="shared" si="703"/>
        <v>46056</v>
      </c>
      <c r="AB5770" s="2">
        <f t="shared" si="704"/>
        <v>2</v>
      </c>
      <c r="AC5770" s="2">
        <f t="shared" si="705"/>
        <v>2026</v>
      </c>
      <c r="AD5770" s="2" t="str">
        <f>IFERROR(VLOOKUP(A5770,'Aux Área'!$A$4:$B$123,2,0),"-")</f>
        <v>TI</v>
      </c>
    </row>
    <row r="5771" spans="1:30" x14ac:dyDescent="0.3">
      <c r="A5771" t="s">
        <v>60</v>
      </c>
      <c r="B5771" t="s">
        <v>614</v>
      </c>
      <c r="C5771" t="s">
        <v>9111</v>
      </c>
      <c r="D5771" t="s">
        <v>1206</v>
      </c>
      <c r="E5771" t="s">
        <v>1207</v>
      </c>
      <c r="F5771" t="s">
        <v>61</v>
      </c>
      <c r="G5771" t="s">
        <v>35</v>
      </c>
      <c r="H5771" t="s">
        <v>36</v>
      </c>
      <c r="I5771" t="s">
        <v>37</v>
      </c>
      <c r="J5771" t="s">
        <v>1665</v>
      </c>
      <c r="K5771" t="s">
        <v>1666</v>
      </c>
      <c r="L5771" t="s">
        <v>301</v>
      </c>
      <c r="M5771" t="s">
        <v>38</v>
      </c>
      <c r="N5771" t="s">
        <v>39</v>
      </c>
      <c r="O5771" s="23">
        <v>414</v>
      </c>
      <c r="P5771" s="9">
        <v>10.17</v>
      </c>
      <c r="Q5771" t="s">
        <v>40</v>
      </c>
      <c r="R5771">
        <v>33114</v>
      </c>
      <c r="S5771" s="9">
        <v>40.72</v>
      </c>
      <c r="T5771" s="26">
        <v>4.6900000000000004</v>
      </c>
      <c r="U5771" s="8">
        <v>190.98</v>
      </c>
      <c r="V5771" t="s">
        <v>9112</v>
      </c>
      <c r="W5771" t="s">
        <v>2007</v>
      </c>
      <c r="X5771" t="s">
        <v>42</v>
      </c>
      <c r="Y5771" t="s">
        <v>1740</v>
      </c>
      <c r="AA5771" s="1">
        <f t="shared" si="703"/>
        <v>46056</v>
      </c>
      <c r="AB5771" s="2">
        <f t="shared" si="704"/>
        <v>2</v>
      </c>
      <c r="AC5771" s="2">
        <f t="shared" si="705"/>
        <v>2026</v>
      </c>
      <c r="AD5771" s="2" t="str">
        <f>IFERROR(VLOOKUP(A5771,'Aux Área'!$A$4:$B$123,2,0),"-")</f>
        <v>QSMS</v>
      </c>
    </row>
    <row r="5772" spans="1:30" x14ac:dyDescent="0.3">
      <c r="A5772" t="s">
        <v>56</v>
      </c>
      <c r="B5772" t="s">
        <v>266</v>
      </c>
      <c r="C5772" t="s">
        <v>9113</v>
      </c>
      <c r="D5772" t="s">
        <v>120</v>
      </c>
      <c r="E5772" t="s">
        <v>121</v>
      </c>
      <c r="F5772" t="s">
        <v>57</v>
      </c>
      <c r="G5772" t="s">
        <v>35</v>
      </c>
      <c r="H5772" t="s">
        <v>36</v>
      </c>
      <c r="I5772" t="s">
        <v>37</v>
      </c>
      <c r="J5772" t="s">
        <v>188</v>
      </c>
      <c r="K5772" t="s">
        <v>189</v>
      </c>
      <c r="L5772" t="s">
        <v>190</v>
      </c>
      <c r="M5772" t="s">
        <v>38</v>
      </c>
      <c r="N5772" t="s">
        <v>39</v>
      </c>
      <c r="O5772" s="23">
        <v>213</v>
      </c>
      <c r="P5772" s="9">
        <v>5.85</v>
      </c>
      <c r="Q5772" t="s">
        <v>40</v>
      </c>
      <c r="R5772">
        <v>41713</v>
      </c>
      <c r="S5772" s="9">
        <v>36.409999999999997</v>
      </c>
      <c r="T5772" s="26">
        <v>4.99</v>
      </c>
      <c r="U5772" s="8">
        <v>181.69</v>
      </c>
      <c r="V5772" t="s">
        <v>112</v>
      </c>
      <c r="W5772" t="s">
        <v>2007</v>
      </c>
      <c r="X5772" t="s">
        <v>42</v>
      </c>
      <c r="Y5772" t="s">
        <v>1740</v>
      </c>
      <c r="AA5772" s="1">
        <f t="shared" si="703"/>
        <v>46056</v>
      </c>
      <c r="AB5772" s="2">
        <f t="shared" si="704"/>
        <v>2</v>
      </c>
      <c r="AC5772" s="2">
        <f t="shared" si="705"/>
        <v>2026</v>
      </c>
      <c r="AD5772" s="2" t="str">
        <f>IFERROR(VLOOKUP(A5772,'Aux Área'!$A$4:$B$123,2,0),"-")</f>
        <v>CONSERVA</v>
      </c>
    </row>
    <row r="5773" spans="1:30" x14ac:dyDescent="0.3">
      <c r="A5773" t="s">
        <v>1992</v>
      </c>
      <c r="B5773" t="s">
        <v>1993</v>
      </c>
      <c r="C5773" t="s">
        <v>9114</v>
      </c>
      <c r="D5773" t="s">
        <v>3597</v>
      </c>
      <c r="E5773" t="s">
        <v>3598</v>
      </c>
      <c r="F5773" t="s">
        <v>1995</v>
      </c>
      <c r="G5773" t="s">
        <v>659</v>
      </c>
      <c r="H5773" t="s">
        <v>1996</v>
      </c>
      <c r="I5773" t="s">
        <v>1997</v>
      </c>
      <c r="J5773" t="s">
        <v>165</v>
      </c>
      <c r="K5773" t="s">
        <v>166</v>
      </c>
      <c r="L5773" t="s">
        <v>167</v>
      </c>
      <c r="M5773" t="s">
        <v>38</v>
      </c>
      <c r="N5773" t="s">
        <v>668</v>
      </c>
      <c r="O5773" s="23">
        <v>481</v>
      </c>
      <c r="P5773" s="9">
        <v>5.4</v>
      </c>
      <c r="Q5773" t="s">
        <v>40</v>
      </c>
      <c r="R5773">
        <v>17549</v>
      </c>
      <c r="S5773" s="9">
        <v>89.02</v>
      </c>
      <c r="T5773" s="26">
        <v>6.24</v>
      </c>
      <c r="U5773" s="8">
        <v>555.5</v>
      </c>
      <c r="V5773" t="s">
        <v>112</v>
      </c>
      <c r="W5773" t="s">
        <v>1985</v>
      </c>
      <c r="X5773" t="s">
        <v>42</v>
      </c>
      <c r="Y5773" t="s">
        <v>1986</v>
      </c>
      <c r="AA5773" s="1">
        <f t="shared" si="703"/>
        <v>46056</v>
      </c>
      <c r="AB5773" s="2">
        <f t="shared" si="704"/>
        <v>2</v>
      </c>
      <c r="AC5773" s="2">
        <f t="shared" si="705"/>
        <v>2026</v>
      </c>
      <c r="AD5773" s="2" t="str">
        <f>IFERROR(VLOOKUP(A5773,'Aux Área'!$A$4:$B$123,2,0),"-")</f>
        <v>PESADOS</v>
      </c>
    </row>
    <row r="5774" spans="1:30" x14ac:dyDescent="0.3">
      <c r="A5774" t="s">
        <v>62</v>
      </c>
      <c r="B5774" t="s">
        <v>1455</v>
      </c>
      <c r="C5774" t="s">
        <v>9115</v>
      </c>
      <c r="D5774" t="s">
        <v>158</v>
      </c>
      <c r="E5774" t="s">
        <v>159</v>
      </c>
      <c r="F5774" t="s">
        <v>63</v>
      </c>
      <c r="G5774" t="s">
        <v>35</v>
      </c>
      <c r="H5774" t="s">
        <v>36</v>
      </c>
      <c r="I5774" t="s">
        <v>37</v>
      </c>
      <c r="J5774" t="s">
        <v>165</v>
      </c>
      <c r="K5774" t="s">
        <v>166</v>
      </c>
      <c r="L5774" t="s">
        <v>167</v>
      </c>
      <c r="M5774" t="s">
        <v>38</v>
      </c>
      <c r="N5774" t="s">
        <v>39</v>
      </c>
      <c r="O5774" s="23">
        <v>237</v>
      </c>
      <c r="P5774" s="9">
        <v>9.48</v>
      </c>
      <c r="Q5774" t="s">
        <v>40</v>
      </c>
      <c r="R5774">
        <v>57966</v>
      </c>
      <c r="S5774" s="9">
        <v>25.01</v>
      </c>
      <c r="T5774" s="26">
        <v>4.8899999999999997</v>
      </c>
      <c r="U5774" s="8">
        <v>122.3</v>
      </c>
      <c r="V5774" t="s">
        <v>112</v>
      </c>
      <c r="W5774" t="s">
        <v>2007</v>
      </c>
      <c r="X5774" t="s">
        <v>42</v>
      </c>
      <c r="Y5774" t="s">
        <v>1740</v>
      </c>
      <c r="AA5774" s="1">
        <f t="shared" si="703"/>
        <v>46056</v>
      </c>
      <c r="AB5774" s="2">
        <f t="shared" si="704"/>
        <v>2</v>
      </c>
      <c r="AC5774" s="2">
        <f t="shared" si="705"/>
        <v>2026</v>
      </c>
      <c r="AD5774" s="2" t="str">
        <f>IFERROR(VLOOKUP(A5774,'Aux Área'!$A$4:$B$123,2,0),"-")</f>
        <v>CONSERVA</v>
      </c>
    </row>
    <row r="5775" spans="1:30" x14ac:dyDescent="0.3">
      <c r="A5775" t="s">
        <v>1130</v>
      </c>
      <c r="B5775" t="s">
        <v>1131</v>
      </c>
      <c r="C5775" t="s">
        <v>9116</v>
      </c>
      <c r="D5775" t="s">
        <v>1133</v>
      </c>
      <c r="E5775" t="s">
        <v>1134</v>
      </c>
      <c r="F5775" t="s">
        <v>1130</v>
      </c>
      <c r="G5775" t="s">
        <v>1635</v>
      </c>
      <c r="H5775" t="s">
        <v>1136</v>
      </c>
      <c r="I5775" t="s">
        <v>1137</v>
      </c>
      <c r="J5775" t="s">
        <v>147</v>
      </c>
      <c r="K5775" t="s">
        <v>148</v>
      </c>
      <c r="L5775" t="s">
        <v>84</v>
      </c>
      <c r="M5775" t="s">
        <v>38</v>
      </c>
      <c r="N5775" t="s">
        <v>707</v>
      </c>
      <c r="O5775" s="23">
        <v>271</v>
      </c>
      <c r="P5775" s="9">
        <v>5.09</v>
      </c>
      <c r="Q5775" t="s">
        <v>40</v>
      </c>
      <c r="R5775">
        <v>28928</v>
      </c>
      <c r="S5775" s="9">
        <v>53.25</v>
      </c>
      <c r="T5775" s="26">
        <v>6.47</v>
      </c>
      <c r="U5775" s="8">
        <v>344.53</v>
      </c>
      <c r="V5775" t="s">
        <v>112</v>
      </c>
      <c r="W5775" t="s">
        <v>2007</v>
      </c>
      <c r="X5775" t="s">
        <v>42</v>
      </c>
      <c r="Y5775" t="s">
        <v>1740</v>
      </c>
      <c r="AA5775" s="1">
        <f t="shared" si="703"/>
        <v>46056</v>
      </c>
      <c r="AB5775" s="2">
        <f t="shared" si="704"/>
        <v>2</v>
      </c>
      <c r="AC5775" s="2">
        <f t="shared" si="705"/>
        <v>2026</v>
      </c>
      <c r="AD5775" s="2" t="str">
        <f>IFERROR(VLOOKUP(A5775,'Aux Área'!$A$4:$B$123,2,0),"-")</f>
        <v>DIRETORIA</v>
      </c>
    </row>
    <row r="5776" spans="1:30" x14ac:dyDescent="0.3">
      <c r="A5776" t="s">
        <v>5182</v>
      </c>
      <c r="B5776" t="s">
        <v>5183</v>
      </c>
      <c r="C5776" t="s">
        <v>9117</v>
      </c>
      <c r="D5776" t="s">
        <v>2169</v>
      </c>
      <c r="E5776" t="s">
        <v>2170</v>
      </c>
      <c r="F5776" t="s">
        <v>15238</v>
      </c>
      <c r="G5776" t="s">
        <v>1300</v>
      </c>
      <c r="H5776" t="s">
        <v>1301</v>
      </c>
      <c r="I5776" t="s">
        <v>37</v>
      </c>
      <c r="J5776" t="s">
        <v>241</v>
      </c>
      <c r="K5776" t="s">
        <v>242</v>
      </c>
      <c r="L5776" t="s">
        <v>110</v>
      </c>
      <c r="M5776" t="s">
        <v>38</v>
      </c>
      <c r="N5776" t="s">
        <v>39</v>
      </c>
      <c r="O5776" s="23">
        <v>350</v>
      </c>
      <c r="P5776" s="9">
        <v>7.77</v>
      </c>
      <c r="Q5776" t="s">
        <v>40</v>
      </c>
      <c r="R5776">
        <v>40969</v>
      </c>
      <c r="S5776" s="9">
        <v>45.06</v>
      </c>
      <c r="T5776" s="26">
        <v>4.6900000000000004</v>
      </c>
      <c r="U5776" s="8">
        <v>211.33</v>
      </c>
      <c r="V5776" t="s">
        <v>41</v>
      </c>
      <c r="W5776" t="s">
        <v>2276</v>
      </c>
      <c r="X5776" t="s">
        <v>42</v>
      </c>
      <c r="Y5776" t="s">
        <v>2277</v>
      </c>
      <c r="AA5776" s="1">
        <f t="shared" si="703"/>
        <v>46056</v>
      </c>
      <c r="AB5776" s="2">
        <f t="shared" si="704"/>
        <v>2</v>
      </c>
      <c r="AC5776" s="2">
        <f t="shared" si="705"/>
        <v>2026</v>
      </c>
      <c r="AD5776" s="2" t="str">
        <f>IFERROR(VLOOKUP(A5776,'Aux Área'!$A$4:$B$123,2,0),"-")</f>
        <v>ENGENHARIA</v>
      </c>
    </row>
    <row r="5777" spans="1:30" x14ac:dyDescent="0.3">
      <c r="A5777" t="s">
        <v>52</v>
      </c>
      <c r="B5777" t="s">
        <v>1449</v>
      </c>
      <c r="C5777" t="s">
        <v>9118</v>
      </c>
      <c r="D5777" t="s">
        <v>3197</v>
      </c>
      <c r="E5777" t="s">
        <v>3198</v>
      </c>
      <c r="F5777" t="s">
        <v>53</v>
      </c>
      <c r="G5777" t="s">
        <v>35</v>
      </c>
      <c r="H5777" t="s">
        <v>36</v>
      </c>
      <c r="I5777" t="s">
        <v>37</v>
      </c>
      <c r="J5777" t="s">
        <v>237</v>
      </c>
      <c r="K5777" t="s">
        <v>238</v>
      </c>
      <c r="L5777" t="s">
        <v>110</v>
      </c>
      <c r="M5777" t="s">
        <v>38</v>
      </c>
      <c r="N5777" t="s">
        <v>39</v>
      </c>
      <c r="O5777" s="23">
        <v>261</v>
      </c>
      <c r="P5777" s="9">
        <v>11.35</v>
      </c>
      <c r="Q5777" t="s">
        <v>40</v>
      </c>
      <c r="R5777">
        <v>56035</v>
      </c>
      <c r="S5777" s="9">
        <v>23</v>
      </c>
      <c r="T5777" s="26">
        <v>4.6900000000000004</v>
      </c>
      <c r="U5777" s="8">
        <v>107.87</v>
      </c>
      <c r="V5777" t="s">
        <v>41</v>
      </c>
      <c r="W5777" t="s">
        <v>2007</v>
      </c>
      <c r="X5777" t="s">
        <v>42</v>
      </c>
      <c r="Y5777" t="s">
        <v>1740</v>
      </c>
      <c r="AA5777" s="1">
        <f t="shared" si="703"/>
        <v>46056</v>
      </c>
      <c r="AB5777" s="2">
        <f t="shared" si="704"/>
        <v>2</v>
      </c>
      <c r="AC5777" s="2">
        <f t="shared" si="705"/>
        <v>2026</v>
      </c>
      <c r="AD5777" s="2" t="str">
        <f>IFERROR(VLOOKUP(A5777,'Aux Área'!$A$4:$B$123,2,0),"-")</f>
        <v>OPERAÇÃO</v>
      </c>
    </row>
    <row r="5778" spans="1:30" x14ac:dyDescent="0.3">
      <c r="A5778" t="s">
        <v>2212</v>
      </c>
      <c r="B5778" t="s">
        <v>2466</v>
      </c>
      <c r="C5778" t="s">
        <v>9119</v>
      </c>
      <c r="D5778" t="s">
        <v>2468</v>
      </c>
      <c r="E5778" t="s">
        <v>2469</v>
      </c>
      <c r="F5778" t="s">
        <v>2214</v>
      </c>
      <c r="G5778" t="s">
        <v>35</v>
      </c>
      <c r="H5778" t="s">
        <v>2215</v>
      </c>
      <c r="I5778" t="s">
        <v>839</v>
      </c>
      <c r="J5778" t="s">
        <v>89</v>
      </c>
      <c r="K5778" t="s">
        <v>90</v>
      </c>
      <c r="L5778" t="s">
        <v>91</v>
      </c>
      <c r="M5778" t="s">
        <v>38</v>
      </c>
      <c r="N5778" t="s">
        <v>668</v>
      </c>
      <c r="O5778" s="23">
        <v>256</v>
      </c>
      <c r="P5778" s="9">
        <v>4.5999999999999996</v>
      </c>
      <c r="Q5778" t="s">
        <v>40</v>
      </c>
      <c r="R5778">
        <v>10098</v>
      </c>
      <c r="S5778" s="9">
        <v>55.7</v>
      </c>
      <c r="T5778" s="26">
        <v>5.85</v>
      </c>
      <c r="U5778" s="8">
        <v>325.83999999999997</v>
      </c>
      <c r="V5778" t="s">
        <v>9120</v>
      </c>
      <c r="W5778" t="s">
        <v>2007</v>
      </c>
      <c r="X5778" t="s">
        <v>42</v>
      </c>
      <c r="Y5778" t="s">
        <v>2217</v>
      </c>
      <c r="AA5778" s="1">
        <f t="shared" si="703"/>
        <v>46056</v>
      </c>
      <c r="AB5778" s="2">
        <f t="shared" si="704"/>
        <v>2</v>
      </c>
      <c r="AC5778" s="2">
        <f t="shared" si="705"/>
        <v>2026</v>
      </c>
      <c r="AD5778" s="2" t="str">
        <f>IFERROR(VLOOKUP(A5778,'Aux Área'!$A$4:$B$123,2,0),"-")</f>
        <v>APH</v>
      </c>
    </row>
    <row r="5779" spans="1:30" x14ac:dyDescent="0.3">
      <c r="A5779" t="s">
        <v>54</v>
      </c>
      <c r="B5779" t="s">
        <v>319</v>
      </c>
      <c r="C5779" t="s">
        <v>9121</v>
      </c>
      <c r="D5779" t="s">
        <v>1480</v>
      </c>
      <c r="E5779" t="s">
        <v>1481</v>
      </c>
      <c r="F5779" t="s">
        <v>55</v>
      </c>
      <c r="G5779" t="s">
        <v>35</v>
      </c>
      <c r="H5779" t="s">
        <v>36</v>
      </c>
      <c r="I5779" t="s">
        <v>37</v>
      </c>
      <c r="J5779" t="s">
        <v>370</v>
      </c>
      <c r="K5779" t="s">
        <v>371</v>
      </c>
      <c r="L5779" t="s">
        <v>124</v>
      </c>
      <c r="M5779" t="s">
        <v>38</v>
      </c>
      <c r="N5779" t="s">
        <v>39</v>
      </c>
      <c r="O5779" s="23">
        <v>432</v>
      </c>
      <c r="P5779" s="9">
        <v>10.74</v>
      </c>
      <c r="Q5779" t="s">
        <v>40</v>
      </c>
      <c r="R5779">
        <v>39050</v>
      </c>
      <c r="S5779" s="9">
        <v>40.229999999999997</v>
      </c>
      <c r="T5779" s="26">
        <v>4.99</v>
      </c>
      <c r="U5779" s="8">
        <v>200.75</v>
      </c>
      <c r="V5779" t="s">
        <v>9122</v>
      </c>
      <c r="W5779" t="s">
        <v>2007</v>
      </c>
      <c r="X5779" t="s">
        <v>42</v>
      </c>
      <c r="Y5779" t="s">
        <v>1740</v>
      </c>
      <c r="AA5779" s="1">
        <f t="shared" si="703"/>
        <v>46056</v>
      </c>
      <c r="AB5779" s="2">
        <f t="shared" si="704"/>
        <v>2</v>
      </c>
      <c r="AC5779" s="2">
        <f t="shared" si="705"/>
        <v>2026</v>
      </c>
      <c r="AD5779" s="2" t="str">
        <f>IFERROR(VLOOKUP(A5779,'Aux Área'!$A$4:$B$123,2,0),"-")</f>
        <v>ENGENHARIA</v>
      </c>
    </row>
    <row r="5780" spans="1:30" x14ac:dyDescent="0.3">
      <c r="A5780" t="s">
        <v>2638</v>
      </c>
      <c r="B5780" t="s">
        <v>4593</v>
      </c>
      <c r="C5780" t="s">
        <v>9123</v>
      </c>
      <c r="D5780" t="s">
        <v>3149</v>
      </c>
      <c r="E5780" t="s">
        <v>3150</v>
      </c>
      <c r="F5780" t="s">
        <v>2641</v>
      </c>
      <c r="G5780" t="s">
        <v>1135</v>
      </c>
      <c r="H5780" t="s">
        <v>2275</v>
      </c>
      <c r="I5780" t="s">
        <v>1497</v>
      </c>
      <c r="J5780" t="s">
        <v>275</v>
      </c>
      <c r="K5780" t="s">
        <v>276</v>
      </c>
      <c r="L5780" t="s">
        <v>124</v>
      </c>
      <c r="M5780" t="s">
        <v>38</v>
      </c>
      <c r="N5780" t="s">
        <v>39</v>
      </c>
      <c r="O5780" s="23">
        <v>575</v>
      </c>
      <c r="P5780" s="9">
        <v>11.94</v>
      </c>
      <c r="Q5780" t="s">
        <v>40</v>
      </c>
      <c r="R5780">
        <v>85091</v>
      </c>
      <c r="S5780" s="9">
        <v>48.15</v>
      </c>
      <c r="T5780" s="26">
        <v>4.79</v>
      </c>
      <c r="U5780" s="8">
        <v>230.64</v>
      </c>
      <c r="V5780" t="s">
        <v>9124</v>
      </c>
      <c r="W5780" t="s">
        <v>2276</v>
      </c>
      <c r="X5780" t="s">
        <v>42</v>
      </c>
      <c r="Y5780" t="s">
        <v>2277</v>
      </c>
      <c r="AA5780" s="1">
        <f t="shared" si="703"/>
        <v>46056</v>
      </c>
      <c r="AB5780" s="2">
        <f t="shared" si="704"/>
        <v>2</v>
      </c>
      <c r="AC5780" s="2">
        <f t="shared" si="705"/>
        <v>2026</v>
      </c>
      <c r="AD5780" s="2" t="str">
        <f>IFERROR(VLOOKUP(A5780,'Aux Área'!$A$4:$B$123,2,0),"-")</f>
        <v>INSPEÇÃO</v>
      </c>
    </row>
    <row r="5781" spans="1:30" x14ac:dyDescent="0.3">
      <c r="A5781" t="s">
        <v>2117</v>
      </c>
      <c r="B5781" t="s">
        <v>1946</v>
      </c>
      <c r="C5781" t="s">
        <v>9125</v>
      </c>
      <c r="D5781" t="s">
        <v>1948</v>
      </c>
      <c r="E5781" t="s">
        <v>1949</v>
      </c>
      <c r="F5781" t="s">
        <v>653</v>
      </c>
      <c r="G5781" t="s">
        <v>635</v>
      </c>
      <c r="H5781" t="s">
        <v>1804</v>
      </c>
      <c r="I5781" t="s">
        <v>1497</v>
      </c>
      <c r="J5781" t="s">
        <v>409</v>
      </c>
      <c r="K5781" t="s">
        <v>410</v>
      </c>
      <c r="L5781" t="s">
        <v>141</v>
      </c>
      <c r="M5781" t="s">
        <v>38</v>
      </c>
      <c r="N5781" t="s">
        <v>668</v>
      </c>
      <c r="O5781" s="23">
        <v>0</v>
      </c>
      <c r="P5781" s="9">
        <v>0</v>
      </c>
      <c r="Q5781" t="s">
        <v>40</v>
      </c>
      <c r="R5781">
        <v>0</v>
      </c>
      <c r="S5781" s="9">
        <v>86.01</v>
      </c>
      <c r="T5781" s="26">
        <v>6.0910000000000002</v>
      </c>
      <c r="U5781" s="8">
        <v>523.86</v>
      </c>
      <c r="V5781" t="s">
        <v>9126</v>
      </c>
      <c r="W5781" t="s">
        <v>652</v>
      </c>
      <c r="X5781" t="s">
        <v>42</v>
      </c>
      <c r="Y5781" t="s">
        <v>653</v>
      </c>
      <c r="AA5781" s="1">
        <f t="shared" si="703"/>
        <v>46056</v>
      </c>
      <c r="AB5781" s="2">
        <f t="shared" si="704"/>
        <v>2</v>
      </c>
      <c r="AC5781" s="2">
        <f t="shared" si="705"/>
        <v>2026</v>
      </c>
      <c r="AD5781" s="2" t="str">
        <f>IFERROR(VLOOKUP(A5781,'Aux Área'!$A$4:$B$123,2,0),"-")</f>
        <v>SÃO PEDRO</v>
      </c>
    </row>
    <row r="5782" spans="1:30" x14ac:dyDescent="0.3">
      <c r="A5782" t="s">
        <v>2306</v>
      </c>
      <c r="B5782" t="s">
        <v>4613</v>
      </c>
      <c r="C5782" t="s">
        <v>9127</v>
      </c>
      <c r="D5782" t="s">
        <v>4386</v>
      </c>
      <c r="E5782" t="s">
        <v>4387</v>
      </c>
      <c r="F5782" t="s">
        <v>2309</v>
      </c>
      <c r="G5782" t="s">
        <v>1135</v>
      </c>
      <c r="H5782" t="s">
        <v>2275</v>
      </c>
      <c r="I5782" t="s">
        <v>1497</v>
      </c>
      <c r="J5782" t="s">
        <v>1665</v>
      </c>
      <c r="K5782" t="s">
        <v>1666</v>
      </c>
      <c r="L5782" t="s">
        <v>301</v>
      </c>
      <c r="M5782" t="s">
        <v>38</v>
      </c>
      <c r="N5782" t="s">
        <v>39</v>
      </c>
      <c r="O5782" s="23">
        <v>446</v>
      </c>
      <c r="P5782" s="9">
        <v>9.9600000000000009</v>
      </c>
      <c r="Q5782" t="s">
        <v>40</v>
      </c>
      <c r="R5782">
        <v>91955</v>
      </c>
      <c r="S5782" s="9">
        <v>44.79</v>
      </c>
      <c r="T5782" s="26">
        <v>4.6900000000000004</v>
      </c>
      <c r="U5782" s="8">
        <v>210.07</v>
      </c>
      <c r="V5782" t="s">
        <v>9128</v>
      </c>
      <c r="W5782" t="s">
        <v>2276</v>
      </c>
      <c r="X5782" t="s">
        <v>42</v>
      </c>
      <c r="Y5782" t="s">
        <v>2277</v>
      </c>
      <c r="AA5782" s="1">
        <f t="shared" si="703"/>
        <v>46056</v>
      </c>
      <c r="AB5782" s="2">
        <f t="shared" si="704"/>
        <v>2</v>
      </c>
      <c r="AC5782" s="2">
        <f t="shared" si="705"/>
        <v>2026</v>
      </c>
      <c r="AD5782" s="2" t="str">
        <f>IFERROR(VLOOKUP(A5782,'Aux Área'!$A$4:$B$123,2,0),"-")</f>
        <v>INSPEÇÃO</v>
      </c>
    </row>
    <row r="5783" spans="1:30" x14ac:dyDescent="0.3">
      <c r="A5783" t="s">
        <v>2318</v>
      </c>
      <c r="B5783" t="s">
        <v>2733</v>
      </c>
      <c r="C5783" t="s">
        <v>9129</v>
      </c>
      <c r="D5783" t="s">
        <v>3030</v>
      </c>
      <c r="E5783" t="s">
        <v>3031</v>
      </c>
      <c r="F5783" t="s">
        <v>4203</v>
      </c>
      <c r="G5783" t="s">
        <v>1135</v>
      </c>
      <c r="H5783" t="s">
        <v>2185</v>
      </c>
      <c r="I5783" t="s">
        <v>2186</v>
      </c>
      <c r="J5783" t="s">
        <v>169</v>
      </c>
      <c r="K5783" t="s">
        <v>170</v>
      </c>
      <c r="L5783" t="s">
        <v>124</v>
      </c>
      <c r="M5783" t="s">
        <v>38</v>
      </c>
      <c r="N5783" t="s">
        <v>668</v>
      </c>
      <c r="O5783" s="23">
        <v>948</v>
      </c>
      <c r="P5783" s="9">
        <v>14.7</v>
      </c>
      <c r="Q5783" t="s">
        <v>40</v>
      </c>
      <c r="R5783">
        <v>93885</v>
      </c>
      <c r="S5783" s="9">
        <v>64.510000000000005</v>
      </c>
      <c r="T5783" s="26">
        <v>5.84</v>
      </c>
      <c r="U5783" s="8">
        <v>376.74</v>
      </c>
      <c r="V5783" t="s">
        <v>41</v>
      </c>
      <c r="W5783" t="s">
        <v>2007</v>
      </c>
      <c r="X5783" t="s">
        <v>42</v>
      </c>
      <c r="Y5783" t="s">
        <v>2188</v>
      </c>
      <c r="AA5783" s="1">
        <f t="shared" si="703"/>
        <v>46056</v>
      </c>
      <c r="AB5783" s="2">
        <f t="shared" si="704"/>
        <v>2</v>
      </c>
      <c r="AC5783" s="2">
        <f t="shared" si="705"/>
        <v>2026</v>
      </c>
      <c r="AD5783" s="2" t="str">
        <f>IFERROR(VLOOKUP(A5783,'Aux Área'!$A$4:$B$123,2,0),"-")</f>
        <v>INSPEÇÃO</v>
      </c>
    </row>
    <row r="5784" spans="1:30" x14ac:dyDescent="0.3">
      <c r="A5784" t="s">
        <v>2278</v>
      </c>
      <c r="B5784" t="s">
        <v>4664</v>
      </c>
      <c r="C5784" t="s">
        <v>9130</v>
      </c>
      <c r="D5784" t="s">
        <v>3243</v>
      </c>
      <c r="E5784" t="s">
        <v>3244</v>
      </c>
      <c r="F5784" t="s">
        <v>2281</v>
      </c>
      <c r="G5784" t="s">
        <v>1135</v>
      </c>
      <c r="H5784" t="s">
        <v>2275</v>
      </c>
      <c r="I5784" t="s">
        <v>1497</v>
      </c>
      <c r="J5784" t="s">
        <v>165</v>
      </c>
      <c r="K5784" t="s">
        <v>166</v>
      </c>
      <c r="L5784" t="s">
        <v>167</v>
      </c>
      <c r="M5784" t="s">
        <v>38</v>
      </c>
      <c r="N5784" t="s">
        <v>39</v>
      </c>
      <c r="O5784" s="23">
        <v>386</v>
      </c>
      <c r="P5784" s="9">
        <v>8.5500000000000007</v>
      </c>
      <c r="Q5784" t="s">
        <v>40</v>
      </c>
      <c r="R5784">
        <v>99104</v>
      </c>
      <c r="S5784" s="9">
        <v>45.16</v>
      </c>
      <c r="T5784" s="26">
        <v>4.891</v>
      </c>
      <c r="U5784" s="8">
        <v>220.86</v>
      </c>
      <c r="V5784" t="s">
        <v>112</v>
      </c>
      <c r="W5784" t="s">
        <v>2276</v>
      </c>
      <c r="X5784" t="s">
        <v>42</v>
      </c>
      <c r="Y5784" t="s">
        <v>2277</v>
      </c>
      <c r="AA5784" s="1">
        <f t="shared" si="703"/>
        <v>46056</v>
      </c>
      <c r="AB5784" s="2">
        <f t="shared" si="704"/>
        <v>2</v>
      </c>
      <c r="AC5784" s="2">
        <f t="shared" si="705"/>
        <v>2026</v>
      </c>
      <c r="AD5784" s="2" t="str">
        <f>IFERROR(VLOOKUP(A5784,'Aux Área'!$A$4:$B$123,2,0),"-")</f>
        <v>INSPEÇÃO</v>
      </c>
    </row>
    <row r="5785" spans="1:30" x14ac:dyDescent="0.3">
      <c r="A5785" t="s">
        <v>2260</v>
      </c>
      <c r="B5785" t="s">
        <v>113</v>
      </c>
      <c r="C5785" t="s">
        <v>9131</v>
      </c>
      <c r="D5785" t="s">
        <v>3618</v>
      </c>
      <c r="E5785" t="s">
        <v>3619</v>
      </c>
      <c r="F5785" t="s">
        <v>2262</v>
      </c>
      <c r="G5785" t="s">
        <v>35</v>
      </c>
      <c r="H5785" t="s">
        <v>2263</v>
      </c>
      <c r="I5785" t="s">
        <v>2186</v>
      </c>
      <c r="J5785" t="s">
        <v>139</v>
      </c>
      <c r="K5785" t="s">
        <v>140</v>
      </c>
      <c r="L5785" t="s">
        <v>141</v>
      </c>
      <c r="M5785" t="s">
        <v>38</v>
      </c>
      <c r="N5785" t="s">
        <v>668</v>
      </c>
      <c r="O5785" s="23">
        <v>943</v>
      </c>
      <c r="P5785" s="9">
        <v>13.8</v>
      </c>
      <c r="Q5785" t="s">
        <v>40</v>
      </c>
      <c r="R5785">
        <v>80945</v>
      </c>
      <c r="S5785" s="9">
        <v>68.349999999999994</v>
      </c>
      <c r="T5785" s="26">
        <v>5.59</v>
      </c>
      <c r="U5785" s="8">
        <v>382.08</v>
      </c>
      <c r="V5785" t="s">
        <v>9132</v>
      </c>
      <c r="W5785" t="s">
        <v>2007</v>
      </c>
      <c r="X5785" t="s">
        <v>42</v>
      </c>
      <c r="Y5785" t="s">
        <v>1740</v>
      </c>
      <c r="AA5785" s="1">
        <f t="shared" si="703"/>
        <v>46056</v>
      </c>
      <c r="AB5785" s="2">
        <f t="shared" si="704"/>
        <v>2</v>
      </c>
      <c r="AC5785" s="2">
        <f t="shared" si="705"/>
        <v>2026</v>
      </c>
      <c r="AD5785" s="2" t="str">
        <f>IFERROR(VLOOKUP(A5785,'Aux Área'!$A$4:$B$123,2,0),"-")</f>
        <v>INSPEÇÃO</v>
      </c>
    </row>
    <row r="5786" spans="1:30" x14ac:dyDescent="0.3">
      <c r="A5786" t="s">
        <v>2643</v>
      </c>
      <c r="B5786" t="s">
        <v>2307</v>
      </c>
      <c r="C5786" t="s">
        <v>9133</v>
      </c>
      <c r="D5786" t="s">
        <v>7207</v>
      </c>
      <c r="E5786" t="s">
        <v>7208</v>
      </c>
      <c r="F5786" t="s">
        <v>2646</v>
      </c>
      <c r="G5786" t="s">
        <v>1300</v>
      </c>
      <c r="H5786" t="s">
        <v>1301</v>
      </c>
      <c r="I5786" t="s">
        <v>37</v>
      </c>
      <c r="J5786" t="s">
        <v>172</v>
      </c>
      <c r="K5786" t="s">
        <v>173</v>
      </c>
      <c r="L5786" t="s">
        <v>124</v>
      </c>
      <c r="M5786" t="s">
        <v>38</v>
      </c>
      <c r="N5786" t="s">
        <v>39</v>
      </c>
      <c r="O5786" s="23">
        <v>310</v>
      </c>
      <c r="P5786" s="9">
        <v>8.08</v>
      </c>
      <c r="Q5786" t="s">
        <v>40</v>
      </c>
      <c r="R5786">
        <v>93200</v>
      </c>
      <c r="S5786" s="9">
        <v>38.380000000000003</v>
      </c>
      <c r="T5786" s="26">
        <v>4.59</v>
      </c>
      <c r="U5786" s="8">
        <v>176.16</v>
      </c>
      <c r="V5786" t="s">
        <v>7258</v>
      </c>
      <c r="W5786" t="s">
        <v>2276</v>
      </c>
      <c r="X5786" t="s">
        <v>42</v>
      </c>
      <c r="Y5786" t="s">
        <v>2277</v>
      </c>
      <c r="AA5786" s="1">
        <f t="shared" si="703"/>
        <v>46056</v>
      </c>
      <c r="AB5786" s="2">
        <f t="shared" si="704"/>
        <v>2</v>
      </c>
      <c r="AC5786" s="2">
        <f t="shared" si="705"/>
        <v>2026</v>
      </c>
      <c r="AD5786" s="2" t="str">
        <f>IFERROR(VLOOKUP(A5786,'Aux Área'!$A$4:$B$123,2,0),"-")</f>
        <v>INSPEÇÃO</v>
      </c>
    </row>
    <row r="5787" spans="1:30" x14ac:dyDescent="0.3">
      <c r="A5787" t="s">
        <v>68</v>
      </c>
      <c r="B5787" t="s">
        <v>296</v>
      </c>
      <c r="C5787" t="s">
        <v>9134</v>
      </c>
      <c r="D5787" t="s">
        <v>2160</v>
      </c>
      <c r="E5787" t="s">
        <v>2161</v>
      </c>
      <c r="F5787" t="s">
        <v>69</v>
      </c>
      <c r="G5787" t="s">
        <v>35</v>
      </c>
      <c r="H5787" t="s">
        <v>36</v>
      </c>
      <c r="I5787" t="s">
        <v>37</v>
      </c>
      <c r="J5787" t="s">
        <v>231</v>
      </c>
      <c r="K5787" t="s">
        <v>232</v>
      </c>
      <c r="L5787" t="s">
        <v>217</v>
      </c>
      <c r="M5787" t="s">
        <v>38</v>
      </c>
      <c r="N5787" t="s">
        <v>39</v>
      </c>
      <c r="O5787" s="23">
        <v>299</v>
      </c>
      <c r="P5787" s="9">
        <v>9.35</v>
      </c>
      <c r="Q5787" t="s">
        <v>40</v>
      </c>
      <c r="R5787">
        <v>39276</v>
      </c>
      <c r="S5787" s="9">
        <v>31.99</v>
      </c>
      <c r="T5787" s="26">
        <v>4.8600000000000003</v>
      </c>
      <c r="U5787" s="8">
        <v>155.47999999999999</v>
      </c>
      <c r="V5787" t="s">
        <v>9135</v>
      </c>
      <c r="W5787" t="s">
        <v>2007</v>
      </c>
      <c r="X5787" t="s">
        <v>42</v>
      </c>
      <c r="Y5787" t="s">
        <v>1740</v>
      </c>
      <c r="AA5787" s="1">
        <f t="shared" si="703"/>
        <v>46056</v>
      </c>
      <c r="AB5787" s="2">
        <f t="shared" si="704"/>
        <v>2</v>
      </c>
      <c r="AC5787" s="2">
        <f t="shared" si="705"/>
        <v>2026</v>
      </c>
      <c r="AD5787" s="2" t="str">
        <f>IFERROR(VLOOKUP(A5787,'Aux Área'!$A$4:$B$123,2,0),"-")</f>
        <v>OPERAÇÃO</v>
      </c>
    </row>
    <row r="5788" spans="1:30" x14ac:dyDescent="0.3">
      <c r="A5788" t="s">
        <v>58</v>
      </c>
      <c r="B5788" t="s">
        <v>250</v>
      </c>
      <c r="C5788" t="s">
        <v>9136</v>
      </c>
      <c r="D5788" t="s">
        <v>87</v>
      </c>
      <c r="E5788" t="s">
        <v>88</v>
      </c>
      <c r="F5788" t="s">
        <v>59</v>
      </c>
      <c r="G5788" t="s">
        <v>35</v>
      </c>
      <c r="H5788" t="s">
        <v>36</v>
      </c>
      <c r="I5788" t="s">
        <v>37</v>
      </c>
      <c r="J5788" t="s">
        <v>356</v>
      </c>
      <c r="K5788" t="s">
        <v>357</v>
      </c>
      <c r="L5788" t="s">
        <v>124</v>
      </c>
      <c r="M5788" t="s">
        <v>38</v>
      </c>
      <c r="N5788" t="s">
        <v>111</v>
      </c>
      <c r="O5788" s="23">
        <v>258</v>
      </c>
      <c r="P5788" s="9">
        <v>8.16</v>
      </c>
      <c r="Q5788" t="s">
        <v>40</v>
      </c>
      <c r="R5788">
        <v>73108</v>
      </c>
      <c r="S5788" s="9">
        <v>31.6</v>
      </c>
      <c r="T5788" s="26">
        <v>4.9909999999999997</v>
      </c>
      <c r="U5788" s="8">
        <v>157.72999999999999</v>
      </c>
      <c r="V5788" t="s">
        <v>9137</v>
      </c>
      <c r="W5788" t="s">
        <v>2007</v>
      </c>
      <c r="X5788" t="s">
        <v>42</v>
      </c>
      <c r="Y5788" t="s">
        <v>1740</v>
      </c>
      <c r="AA5788" s="1">
        <f t="shared" si="703"/>
        <v>46056</v>
      </c>
      <c r="AB5788" s="2">
        <f t="shared" si="704"/>
        <v>2</v>
      </c>
      <c r="AC5788" s="2">
        <f t="shared" si="705"/>
        <v>2026</v>
      </c>
      <c r="AD5788" s="2" t="str">
        <f>IFERROR(VLOOKUP(A5788,'Aux Área'!$A$4:$B$123,2,0),"-")</f>
        <v>CONSERVA</v>
      </c>
    </row>
    <row r="5789" spans="1:30" x14ac:dyDescent="0.3">
      <c r="A5789" t="s">
        <v>2691</v>
      </c>
      <c r="B5789" t="s">
        <v>2692</v>
      </c>
      <c r="C5789" t="s">
        <v>9138</v>
      </c>
      <c r="D5789" t="s">
        <v>2142</v>
      </c>
      <c r="E5789" t="s">
        <v>2143</v>
      </c>
      <c r="F5789" t="s">
        <v>5979</v>
      </c>
      <c r="G5789" t="s">
        <v>1635</v>
      </c>
      <c r="H5789" t="s">
        <v>2635</v>
      </c>
      <c r="I5789" t="s">
        <v>37</v>
      </c>
      <c r="J5789" t="s">
        <v>165</v>
      </c>
      <c r="K5789" t="s">
        <v>166</v>
      </c>
      <c r="L5789" t="s">
        <v>167</v>
      </c>
      <c r="M5789" t="s">
        <v>38</v>
      </c>
      <c r="N5789" t="s">
        <v>39</v>
      </c>
      <c r="O5789" s="23">
        <v>203</v>
      </c>
      <c r="P5789" s="9">
        <v>8.27</v>
      </c>
      <c r="Q5789" t="s">
        <v>40</v>
      </c>
      <c r="R5789">
        <v>12045</v>
      </c>
      <c r="S5789" s="9">
        <v>24.54</v>
      </c>
      <c r="T5789" s="26">
        <v>4.891</v>
      </c>
      <c r="U5789" s="8">
        <v>120.03</v>
      </c>
      <c r="V5789" t="s">
        <v>112</v>
      </c>
      <c r="W5789" t="s">
        <v>2007</v>
      </c>
      <c r="X5789" t="s">
        <v>42</v>
      </c>
      <c r="Y5789" t="s">
        <v>1740</v>
      </c>
      <c r="AA5789" s="1">
        <f t="shared" si="703"/>
        <v>46056</v>
      </c>
      <c r="AB5789" s="2">
        <f t="shared" si="704"/>
        <v>2</v>
      </c>
      <c r="AC5789" s="2">
        <f t="shared" si="705"/>
        <v>2026</v>
      </c>
      <c r="AD5789" s="2" t="str">
        <f>IFERROR(VLOOKUP(A5789,'Aux Área'!$A$4:$B$123,2,0),"-")</f>
        <v>TI</v>
      </c>
    </row>
    <row r="5790" spans="1:30" x14ac:dyDescent="0.3">
      <c r="A5790" t="s">
        <v>2347</v>
      </c>
      <c r="B5790" t="s">
        <v>2348</v>
      </c>
      <c r="C5790" t="s">
        <v>9139</v>
      </c>
      <c r="D5790" t="s">
        <v>3633</v>
      </c>
      <c r="E5790" t="s">
        <v>3634</v>
      </c>
      <c r="F5790" t="s">
        <v>2350</v>
      </c>
      <c r="G5790" t="s">
        <v>659</v>
      </c>
      <c r="H5790" t="s">
        <v>1996</v>
      </c>
      <c r="I5790" t="s">
        <v>1997</v>
      </c>
      <c r="J5790" t="s">
        <v>492</v>
      </c>
      <c r="K5790" t="s">
        <v>493</v>
      </c>
      <c r="L5790" t="s">
        <v>110</v>
      </c>
      <c r="M5790" t="s">
        <v>38</v>
      </c>
      <c r="N5790" t="s">
        <v>668</v>
      </c>
      <c r="O5790" s="23">
        <v>453</v>
      </c>
      <c r="P5790" s="9">
        <v>6.24</v>
      </c>
      <c r="Q5790" t="s">
        <v>40</v>
      </c>
      <c r="R5790">
        <v>25230</v>
      </c>
      <c r="S5790" s="9">
        <v>72.55</v>
      </c>
      <c r="T5790" s="26">
        <v>5.64</v>
      </c>
      <c r="U5790" s="8">
        <v>409.18</v>
      </c>
      <c r="V5790" t="s">
        <v>41</v>
      </c>
      <c r="W5790" t="s">
        <v>1985</v>
      </c>
      <c r="X5790" t="s">
        <v>42</v>
      </c>
      <c r="Y5790" t="s">
        <v>1986</v>
      </c>
      <c r="AA5790" s="1">
        <f t="shared" si="703"/>
        <v>46056</v>
      </c>
      <c r="AB5790" s="2">
        <f t="shared" si="704"/>
        <v>2</v>
      </c>
      <c r="AC5790" s="2">
        <f t="shared" si="705"/>
        <v>2026</v>
      </c>
      <c r="AD5790" s="2" t="str">
        <f>IFERROR(VLOOKUP(A5790,'Aux Área'!$A$4:$B$123,2,0),"-")</f>
        <v>PESADOS</v>
      </c>
    </row>
    <row r="5791" spans="1:30" x14ac:dyDescent="0.3">
      <c r="A5791" t="s">
        <v>44</v>
      </c>
      <c r="B5791" t="s">
        <v>478</v>
      </c>
      <c r="C5791" t="s">
        <v>9140</v>
      </c>
      <c r="D5791" t="s">
        <v>1562</v>
      </c>
      <c r="E5791" t="s">
        <v>1563</v>
      </c>
      <c r="F5791" t="s">
        <v>45</v>
      </c>
      <c r="G5791" t="s">
        <v>35</v>
      </c>
      <c r="H5791" t="s">
        <v>36</v>
      </c>
      <c r="I5791" t="s">
        <v>37</v>
      </c>
      <c r="J5791" t="s">
        <v>108</v>
      </c>
      <c r="K5791" t="s">
        <v>109</v>
      </c>
      <c r="L5791" t="s">
        <v>110</v>
      </c>
      <c r="M5791" t="s">
        <v>38</v>
      </c>
      <c r="N5791" t="s">
        <v>39</v>
      </c>
      <c r="O5791" s="23">
        <v>354</v>
      </c>
      <c r="P5791" s="9">
        <v>8.9</v>
      </c>
      <c r="Q5791" t="s">
        <v>40</v>
      </c>
      <c r="R5791">
        <v>21074</v>
      </c>
      <c r="S5791" s="9">
        <v>39.770000000000003</v>
      </c>
      <c r="T5791" s="26">
        <v>4.99</v>
      </c>
      <c r="U5791" s="8">
        <v>198.45</v>
      </c>
      <c r="V5791" t="s">
        <v>9141</v>
      </c>
      <c r="W5791" t="s">
        <v>2007</v>
      </c>
      <c r="X5791" t="s">
        <v>42</v>
      </c>
      <c r="Y5791" t="s">
        <v>1740</v>
      </c>
      <c r="AA5791" s="1">
        <f t="shared" si="703"/>
        <v>46056</v>
      </c>
      <c r="AB5791" s="2">
        <f t="shared" si="704"/>
        <v>2</v>
      </c>
      <c r="AC5791" s="2">
        <f t="shared" si="705"/>
        <v>2026</v>
      </c>
      <c r="AD5791" s="2" t="str">
        <f>IFERROR(VLOOKUP(A5791,'Aux Área'!$A$4:$B$123,2,0),"-")</f>
        <v>OPERAÇÃO</v>
      </c>
    </row>
    <row r="5792" spans="1:30" x14ac:dyDescent="0.3">
      <c r="A5792" t="s">
        <v>2282</v>
      </c>
      <c r="B5792" t="s">
        <v>4679</v>
      </c>
      <c r="C5792" t="s">
        <v>9142</v>
      </c>
      <c r="D5792" t="s">
        <v>3162</v>
      </c>
      <c r="E5792" t="s">
        <v>3163</v>
      </c>
      <c r="F5792" t="s">
        <v>2285</v>
      </c>
      <c r="G5792" t="s">
        <v>1135</v>
      </c>
      <c r="H5792" t="s">
        <v>2275</v>
      </c>
      <c r="I5792" t="s">
        <v>1497</v>
      </c>
      <c r="J5792" t="s">
        <v>165</v>
      </c>
      <c r="K5792" t="s">
        <v>166</v>
      </c>
      <c r="L5792" t="s">
        <v>167</v>
      </c>
      <c r="M5792" t="s">
        <v>38</v>
      </c>
      <c r="N5792" t="s">
        <v>39</v>
      </c>
      <c r="O5792" s="23">
        <v>317</v>
      </c>
      <c r="P5792" s="9">
        <v>7.9</v>
      </c>
      <c r="Q5792" t="s">
        <v>40</v>
      </c>
      <c r="R5792">
        <v>83070</v>
      </c>
      <c r="S5792" s="9">
        <v>40.119999999999997</v>
      </c>
      <c r="T5792" s="26">
        <v>4.891</v>
      </c>
      <c r="U5792" s="8">
        <v>196.22</v>
      </c>
      <c r="V5792" t="s">
        <v>112</v>
      </c>
      <c r="W5792" t="s">
        <v>2276</v>
      </c>
      <c r="X5792" t="s">
        <v>42</v>
      </c>
      <c r="Y5792" t="s">
        <v>2277</v>
      </c>
      <c r="AA5792" s="1">
        <f t="shared" si="703"/>
        <v>46056</v>
      </c>
      <c r="AB5792" s="2">
        <f t="shared" si="704"/>
        <v>2</v>
      </c>
      <c r="AC5792" s="2">
        <f t="shared" si="705"/>
        <v>2026</v>
      </c>
      <c r="AD5792" s="2" t="str">
        <f>IFERROR(VLOOKUP(A5792,'Aux Área'!$A$4:$B$123,2,0),"-")</f>
        <v>INSPEÇÃO</v>
      </c>
    </row>
    <row r="5793" spans="1:30" x14ac:dyDescent="0.3">
      <c r="A5793" t="s">
        <v>76</v>
      </c>
      <c r="B5793" t="s">
        <v>380</v>
      </c>
      <c r="C5793" t="s">
        <v>9143</v>
      </c>
      <c r="D5793" t="s">
        <v>382</v>
      </c>
      <c r="E5793" t="s">
        <v>383</v>
      </c>
      <c r="F5793" t="s">
        <v>77</v>
      </c>
      <c r="G5793" t="s">
        <v>35</v>
      </c>
      <c r="H5793" t="s">
        <v>36</v>
      </c>
      <c r="I5793" t="s">
        <v>37</v>
      </c>
      <c r="J5793" t="s">
        <v>627</v>
      </c>
      <c r="K5793" t="s">
        <v>628</v>
      </c>
      <c r="L5793" t="s">
        <v>84</v>
      </c>
      <c r="M5793" t="s">
        <v>38</v>
      </c>
      <c r="N5793" t="s">
        <v>39</v>
      </c>
      <c r="O5793" s="23">
        <v>363</v>
      </c>
      <c r="P5793" s="9">
        <v>9.99</v>
      </c>
      <c r="Q5793" t="s">
        <v>40</v>
      </c>
      <c r="R5793">
        <v>55651</v>
      </c>
      <c r="S5793" s="9">
        <v>36.32</v>
      </c>
      <c r="T5793" s="26">
        <v>5.39</v>
      </c>
      <c r="U5793" s="8">
        <v>195.77</v>
      </c>
      <c r="V5793" t="s">
        <v>9144</v>
      </c>
      <c r="W5793" t="s">
        <v>2007</v>
      </c>
      <c r="X5793" t="s">
        <v>42</v>
      </c>
      <c r="Y5793" t="s">
        <v>1740</v>
      </c>
      <c r="AA5793" s="1">
        <f t="shared" si="703"/>
        <v>46056</v>
      </c>
      <c r="AB5793" s="2">
        <f t="shared" si="704"/>
        <v>2</v>
      </c>
      <c r="AC5793" s="2">
        <f t="shared" si="705"/>
        <v>2026</v>
      </c>
      <c r="AD5793" s="2" t="str">
        <f>IFERROR(VLOOKUP(A5793,'Aux Área'!$A$4:$B$123,2,0),"-")</f>
        <v>QSMS</v>
      </c>
    </row>
    <row r="5794" spans="1:30" x14ac:dyDescent="0.3">
      <c r="A5794" t="s">
        <v>2314</v>
      </c>
      <c r="B5794" t="s">
        <v>4624</v>
      </c>
      <c r="C5794" t="s">
        <v>9145</v>
      </c>
      <c r="D5794" t="s">
        <v>5291</v>
      </c>
      <c r="E5794" t="s">
        <v>5292</v>
      </c>
      <c r="F5794" t="s">
        <v>2317</v>
      </c>
      <c r="G5794" t="s">
        <v>1300</v>
      </c>
      <c r="H5794" t="s">
        <v>1301</v>
      </c>
      <c r="I5794" t="s">
        <v>37</v>
      </c>
      <c r="J5794" t="s">
        <v>231</v>
      </c>
      <c r="K5794" t="s">
        <v>232</v>
      </c>
      <c r="L5794" t="s">
        <v>217</v>
      </c>
      <c r="M5794" t="s">
        <v>38</v>
      </c>
      <c r="N5794" t="s">
        <v>39</v>
      </c>
      <c r="O5794" s="23">
        <v>714</v>
      </c>
      <c r="P5794" s="9">
        <v>20.18</v>
      </c>
      <c r="Q5794" t="s">
        <v>40</v>
      </c>
      <c r="R5794">
        <v>42852</v>
      </c>
      <c r="S5794" s="9">
        <v>35.39</v>
      </c>
      <c r="T5794" s="26">
        <v>4.8600000000000003</v>
      </c>
      <c r="U5794" s="8">
        <v>172.01</v>
      </c>
      <c r="V5794" t="s">
        <v>9146</v>
      </c>
      <c r="W5794" t="s">
        <v>2276</v>
      </c>
      <c r="X5794" t="s">
        <v>42</v>
      </c>
      <c r="Y5794" t="s">
        <v>2277</v>
      </c>
      <c r="AA5794" s="1">
        <f t="shared" si="703"/>
        <v>46056</v>
      </c>
      <c r="AB5794" s="2">
        <f t="shared" si="704"/>
        <v>2</v>
      </c>
      <c r="AC5794" s="2">
        <f t="shared" si="705"/>
        <v>2026</v>
      </c>
      <c r="AD5794" s="2" t="str">
        <f>IFERROR(VLOOKUP(A5794,'Aux Área'!$A$4:$B$123,2,0),"-")</f>
        <v>INSPEÇÃO</v>
      </c>
    </row>
    <row r="5795" spans="1:30" x14ac:dyDescent="0.3">
      <c r="A5795" t="s">
        <v>52</v>
      </c>
      <c r="B5795" t="s">
        <v>1449</v>
      </c>
      <c r="C5795" t="s">
        <v>9147</v>
      </c>
      <c r="D5795" t="s">
        <v>3205</v>
      </c>
      <c r="E5795" t="s">
        <v>3206</v>
      </c>
      <c r="F5795" t="s">
        <v>53</v>
      </c>
      <c r="G5795" t="s">
        <v>35</v>
      </c>
      <c r="H5795" t="s">
        <v>36</v>
      </c>
      <c r="I5795" t="s">
        <v>37</v>
      </c>
      <c r="J5795" t="s">
        <v>370</v>
      </c>
      <c r="K5795" t="s">
        <v>371</v>
      </c>
      <c r="L5795" t="s">
        <v>124</v>
      </c>
      <c r="M5795" t="s">
        <v>38</v>
      </c>
      <c r="N5795" t="s">
        <v>39</v>
      </c>
      <c r="O5795" s="23">
        <v>165</v>
      </c>
      <c r="P5795" s="9">
        <v>5.0999999999999996</v>
      </c>
      <c r="Q5795" t="s">
        <v>40</v>
      </c>
      <c r="R5795">
        <v>56200</v>
      </c>
      <c r="S5795" s="9">
        <v>32.380000000000003</v>
      </c>
      <c r="T5795" s="26">
        <v>4.9909999999999997</v>
      </c>
      <c r="U5795" s="8">
        <v>161.61000000000001</v>
      </c>
      <c r="V5795" t="s">
        <v>9148</v>
      </c>
      <c r="W5795" t="s">
        <v>2007</v>
      </c>
      <c r="X5795" t="s">
        <v>42</v>
      </c>
      <c r="Y5795" t="s">
        <v>1740</v>
      </c>
      <c r="AA5795" s="1">
        <f t="shared" si="703"/>
        <v>46056</v>
      </c>
      <c r="AB5795" s="2">
        <f t="shared" si="704"/>
        <v>2</v>
      </c>
      <c r="AC5795" s="2">
        <f t="shared" si="705"/>
        <v>2026</v>
      </c>
      <c r="AD5795" s="2" t="str">
        <f>IFERROR(VLOOKUP(A5795,'Aux Área'!$A$4:$B$123,2,0),"-")</f>
        <v>OPERAÇÃO</v>
      </c>
    </row>
    <row r="5796" spans="1:30" x14ac:dyDescent="0.3">
      <c r="A5796" t="s">
        <v>5620</v>
      </c>
      <c r="B5796" t="s">
        <v>2315</v>
      </c>
      <c r="C5796" t="s">
        <v>9149</v>
      </c>
      <c r="D5796" t="s">
        <v>5160</v>
      </c>
      <c r="E5796" t="s">
        <v>5161</v>
      </c>
      <c r="F5796" t="s">
        <v>6208</v>
      </c>
      <c r="G5796" t="s">
        <v>1135</v>
      </c>
      <c r="H5796" t="s">
        <v>5545</v>
      </c>
      <c r="I5796" t="s">
        <v>839</v>
      </c>
      <c r="J5796" t="s">
        <v>188</v>
      </c>
      <c r="K5796" t="s">
        <v>189</v>
      </c>
      <c r="L5796" t="s">
        <v>190</v>
      </c>
      <c r="M5796" t="s">
        <v>38</v>
      </c>
      <c r="N5796" t="s">
        <v>39</v>
      </c>
      <c r="O5796" s="23">
        <v>258</v>
      </c>
      <c r="P5796" s="9">
        <v>7.89</v>
      </c>
      <c r="Q5796" t="s">
        <v>40</v>
      </c>
      <c r="R5796">
        <v>21850</v>
      </c>
      <c r="S5796" s="9">
        <v>32.68</v>
      </c>
      <c r="T5796" s="26">
        <v>4.99</v>
      </c>
      <c r="U5796" s="8">
        <v>163.07</v>
      </c>
      <c r="V5796" t="s">
        <v>41</v>
      </c>
      <c r="W5796" t="s">
        <v>2276</v>
      </c>
      <c r="X5796" t="s">
        <v>42</v>
      </c>
      <c r="Y5796" t="s">
        <v>2277</v>
      </c>
      <c r="AA5796" s="1">
        <f t="shared" si="703"/>
        <v>46056</v>
      </c>
      <c r="AB5796" s="2">
        <f t="shared" si="704"/>
        <v>2</v>
      </c>
      <c r="AC5796" s="2">
        <f t="shared" si="705"/>
        <v>2026</v>
      </c>
      <c r="AD5796" s="2" t="str">
        <f>IFERROR(VLOOKUP(A5796,'Aux Área'!$A$4:$B$123,2,0),"-")</f>
        <v>INSPEÇÃO</v>
      </c>
    </row>
    <row r="5797" spans="1:30" x14ac:dyDescent="0.3">
      <c r="A5797" t="s">
        <v>2679</v>
      </c>
      <c r="B5797" t="s">
        <v>2680</v>
      </c>
      <c r="C5797" t="s">
        <v>9150</v>
      </c>
      <c r="D5797" t="s">
        <v>1297</v>
      </c>
      <c r="E5797" t="s">
        <v>2221</v>
      </c>
      <c r="F5797" t="s">
        <v>2682</v>
      </c>
      <c r="G5797" t="s">
        <v>659</v>
      </c>
      <c r="H5797" t="s">
        <v>1996</v>
      </c>
      <c r="I5797" t="s">
        <v>1997</v>
      </c>
      <c r="J5797" t="s">
        <v>231</v>
      </c>
      <c r="K5797" t="s">
        <v>232</v>
      </c>
      <c r="L5797" t="s">
        <v>217</v>
      </c>
      <c r="M5797" t="s">
        <v>38</v>
      </c>
      <c r="N5797" t="s">
        <v>668</v>
      </c>
      <c r="O5797" s="23">
        <v>381</v>
      </c>
      <c r="P5797" s="9">
        <v>6.39</v>
      </c>
      <c r="Q5797" t="s">
        <v>40</v>
      </c>
      <c r="R5797">
        <v>16681</v>
      </c>
      <c r="S5797" s="9">
        <v>59.58</v>
      </c>
      <c r="T5797" s="26">
        <v>5.9909999999999997</v>
      </c>
      <c r="U5797" s="8">
        <v>356.93</v>
      </c>
      <c r="V5797" t="s">
        <v>9151</v>
      </c>
      <c r="W5797" t="s">
        <v>1985</v>
      </c>
      <c r="X5797" t="s">
        <v>42</v>
      </c>
      <c r="Y5797" t="s">
        <v>1986</v>
      </c>
      <c r="AA5797" s="1">
        <f t="shared" si="703"/>
        <v>46056</v>
      </c>
      <c r="AB5797" s="2">
        <f t="shared" si="704"/>
        <v>2</v>
      </c>
      <c r="AC5797" s="2">
        <f t="shared" si="705"/>
        <v>2026</v>
      </c>
      <c r="AD5797" s="2" t="str">
        <f>IFERROR(VLOOKUP(A5797,'Aux Área'!$A$4:$B$123,2,0),"-")</f>
        <v>PESADOS</v>
      </c>
    </row>
    <row r="5798" spans="1:30" x14ac:dyDescent="0.3">
      <c r="A5798" t="s">
        <v>2700</v>
      </c>
      <c r="B5798" t="s">
        <v>2000</v>
      </c>
      <c r="C5798" t="s">
        <v>9152</v>
      </c>
      <c r="D5798" t="s">
        <v>4348</v>
      </c>
      <c r="E5798" t="s">
        <v>4349</v>
      </c>
      <c r="F5798" t="s">
        <v>2703</v>
      </c>
      <c r="G5798" t="s">
        <v>659</v>
      </c>
      <c r="H5798" t="s">
        <v>1996</v>
      </c>
      <c r="I5798" t="s">
        <v>1997</v>
      </c>
      <c r="J5798" t="s">
        <v>275</v>
      </c>
      <c r="K5798" t="s">
        <v>276</v>
      </c>
      <c r="L5798" t="s">
        <v>124</v>
      </c>
      <c r="M5798" t="s">
        <v>38</v>
      </c>
      <c r="N5798" t="s">
        <v>668</v>
      </c>
      <c r="O5798" s="23">
        <v>336</v>
      </c>
      <c r="P5798" s="9">
        <v>4.9400000000000004</v>
      </c>
      <c r="Q5798" t="s">
        <v>40</v>
      </c>
      <c r="R5798">
        <v>16320</v>
      </c>
      <c r="S5798" s="9">
        <v>68</v>
      </c>
      <c r="T5798" s="26">
        <v>6.29</v>
      </c>
      <c r="U5798" s="8">
        <v>427.72</v>
      </c>
      <c r="V5798" t="s">
        <v>9153</v>
      </c>
      <c r="W5798" t="s">
        <v>1985</v>
      </c>
      <c r="X5798" t="s">
        <v>42</v>
      </c>
      <c r="Y5798" t="s">
        <v>1986</v>
      </c>
      <c r="AA5798" s="1">
        <f t="shared" si="703"/>
        <v>46056</v>
      </c>
      <c r="AB5798" s="2">
        <f t="shared" si="704"/>
        <v>2</v>
      </c>
      <c r="AC5798" s="2">
        <f t="shared" si="705"/>
        <v>2026</v>
      </c>
      <c r="AD5798" s="2" t="str">
        <f>IFERROR(VLOOKUP(A5798,'Aux Área'!$A$4:$B$123,2,0),"-")</f>
        <v>PESADOS</v>
      </c>
    </row>
    <row r="5799" spans="1:30" x14ac:dyDescent="0.3">
      <c r="A5799" t="s">
        <v>2574</v>
      </c>
      <c r="B5799" t="s">
        <v>2575</v>
      </c>
      <c r="C5799" t="s">
        <v>9154</v>
      </c>
      <c r="D5799" t="s">
        <v>2926</v>
      </c>
      <c r="E5799" t="s">
        <v>2927</v>
      </c>
      <c r="F5799" t="s">
        <v>2577</v>
      </c>
      <c r="G5799" t="s">
        <v>659</v>
      </c>
      <c r="H5799" t="s">
        <v>2215</v>
      </c>
      <c r="I5799" t="s">
        <v>667</v>
      </c>
      <c r="J5799" t="s">
        <v>8733</v>
      </c>
      <c r="K5799" t="s">
        <v>357</v>
      </c>
      <c r="L5799" t="s">
        <v>124</v>
      </c>
      <c r="M5799" t="s">
        <v>38</v>
      </c>
      <c r="N5799" t="s">
        <v>668</v>
      </c>
      <c r="O5799" s="23">
        <v>202</v>
      </c>
      <c r="P5799" s="9">
        <v>4.22</v>
      </c>
      <c r="Q5799" t="s">
        <v>40</v>
      </c>
      <c r="R5799">
        <v>7452</v>
      </c>
      <c r="S5799" s="9">
        <v>47.88</v>
      </c>
      <c r="T5799" s="26">
        <v>6.391</v>
      </c>
      <c r="U5799" s="8">
        <v>305.98</v>
      </c>
      <c r="V5799" t="s">
        <v>41</v>
      </c>
      <c r="W5799" t="s">
        <v>2007</v>
      </c>
      <c r="X5799" t="s">
        <v>42</v>
      </c>
      <c r="Y5799" t="s">
        <v>1740</v>
      </c>
      <c r="AA5799" s="1">
        <f t="shared" si="703"/>
        <v>46056</v>
      </c>
      <c r="AB5799" s="2">
        <f t="shared" si="704"/>
        <v>2</v>
      </c>
      <c r="AC5799" s="2">
        <f t="shared" si="705"/>
        <v>2026</v>
      </c>
      <c r="AD5799" s="2" t="str">
        <f>IFERROR(VLOOKUP(A5799,'Aux Área'!$A$4:$B$123,2,0),"-")</f>
        <v>APH</v>
      </c>
    </row>
    <row r="5800" spans="1:30" x14ac:dyDescent="0.3">
      <c r="A5800" t="s">
        <v>5543</v>
      </c>
      <c r="B5800" t="s">
        <v>3093</v>
      </c>
      <c r="C5800" t="s">
        <v>9155</v>
      </c>
      <c r="D5800" t="s">
        <v>391</v>
      </c>
      <c r="E5800" t="s">
        <v>392</v>
      </c>
      <c r="F5800" t="s">
        <v>6207</v>
      </c>
      <c r="G5800" t="s">
        <v>1135</v>
      </c>
      <c r="H5800" t="s">
        <v>5545</v>
      </c>
      <c r="I5800" t="s">
        <v>839</v>
      </c>
      <c r="J5800" t="s">
        <v>169</v>
      </c>
      <c r="K5800" t="s">
        <v>170</v>
      </c>
      <c r="L5800" t="s">
        <v>124</v>
      </c>
      <c r="M5800" t="s">
        <v>38</v>
      </c>
      <c r="N5800" t="s">
        <v>39</v>
      </c>
      <c r="O5800" s="23">
        <v>385</v>
      </c>
      <c r="P5800" s="9">
        <v>7.66</v>
      </c>
      <c r="Q5800" t="s">
        <v>40</v>
      </c>
      <c r="R5800">
        <v>12081</v>
      </c>
      <c r="S5800" s="9">
        <v>50.27</v>
      </c>
      <c r="T5800" s="26">
        <v>4.8899999999999997</v>
      </c>
      <c r="U5800" s="8">
        <v>245.82</v>
      </c>
      <c r="V5800" t="s">
        <v>41</v>
      </c>
      <c r="W5800" t="s">
        <v>2276</v>
      </c>
      <c r="X5800" t="s">
        <v>42</v>
      </c>
      <c r="Y5800" t="s">
        <v>2277</v>
      </c>
      <c r="AA5800" s="1">
        <f t="shared" si="703"/>
        <v>46056</v>
      </c>
      <c r="AB5800" s="2">
        <f t="shared" si="704"/>
        <v>2</v>
      </c>
      <c r="AC5800" s="2">
        <f t="shared" si="705"/>
        <v>2026</v>
      </c>
      <c r="AD5800" s="2" t="str">
        <f>IFERROR(VLOOKUP(A5800,'Aux Área'!$A$4:$B$123,2,0),"-")</f>
        <v>INSPEÇÃO</v>
      </c>
    </row>
    <row r="5801" spans="1:30" x14ac:dyDescent="0.3">
      <c r="A5801" t="s">
        <v>1999</v>
      </c>
      <c r="B5801" t="s">
        <v>3016</v>
      </c>
      <c r="C5801" t="s">
        <v>9156</v>
      </c>
      <c r="D5801" t="s">
        <v>1297</v>
      </c>
      <c r="E5801" t="s">
        <v>2221</v>
      </c>
      <c r="F5801" t="s">
        <v>2002</v>
      </c>
      <c r="G5801" t="s">
        <v>659</v>
      </c>
      <c r="H5801" t="s">
        <v>2003</v>
      </c>
      <c r="I5801" t="s">
        <v>667</v>
      </c>
      <c r="J5801" t="s">
        <v>231</v>
      </c>
      <c r="K5801" t="s">
        <v>232</v>
      </c>
      <c r="L5801" t="s">
        <v>217</v>
      </c>
      <c r="M5801" t="s">
        <v>38</v>
      </c>
      <c r="N5801" t="s">
        <v>668</v>
      </c>
      <c r="O5801" s="23">
        <v>262</v>
      </c>
      <c r="P5801" s="9">
        <v>3.15</v>
      </c>
      <c r="Q5801" t="s">
        <v>40</v>
      </c>
      <c r="R5801">
        <v>16069</v>
      </c>
      <c r="S5801" s="9">
        <v>83.11</v>
      </c>
      <c r="T5801" s="26">
        <v>5.99</v>
      </c>
      <c r="U5801" s="8">
        <v>497.87</v>
      </c>
      <c r="V5801" t="s">
        <v>9157</v>
      </c>
      <c r="W5801" t="s">
        <v>1985</v>
      </c>
      <c r="X5801" t="s">
        <v>42</v>
      </c>
      <c r="Y5801" t="s">
        <v>1986</v>
      </c>
      <c r="AA5801" s="1">
        <f t="shared" si="703"/>
        <v>46056</v>
      </c>
      <c r="AB5801" s="2">
        <f t="shared" si="704"/>
        <v>2</v>
      </c>
      <c r="AC5801" s="2">
        <f t="shared" si="705"/>
        <v>2026</v>
      </c>
      <c r="AD5801" s="2" t="str">
        <f>IFERROR(VLOOKUP(A5801,'Aux Área'!$A$4:$B$123,2,0),"-")</f>
        <v>PESADOS</v>
      </c>
    </row>
    <row r="5802" spans="1:30" x14ac:dyDescent="0.3">
      <c r="A5802" t="s">
        <v>1999</v>
      </c>
      <c r="C5802" t="s">
        <v>9156</v>
      </c>
      <c r="F5802" t="s">
        <v>2002</v>
      </c>
      <c r="K5802" t="s">
        <v>232</v>
      </c>
      <c r="N5802" t="s">
        <v>15690</v>
      </c>
      <c r="O5802" t="s">
        <v>15244</v>
      </c>
      <c r="P5802" s="9" t="s">
        <v>15244</v>
      </c>
      <c r="Q5802" t="s">
        <v>40</v>
      </c>
      <c r="R5802" t="s">
        <v>15244</v>
      </c>
      <c r="S5802">
        <v>11.04</v>
      </c>
      <c r="U5802" s="8">
        <v>36.450000000000003</v>
      </c>
      <c r="AA5802" s="1">
        <f t="shared" si="703"/>
        <v>46056</v>
      </c>
      <c r="AB5802" s="2">
        <f t="shared" si="704"/>
        <v>2</v>
      </c>
      <c r="AC5802" s="2">
        <f t="shared" si="705"/>
        <v>2026</v>
      </c>
      <c r="AD5802" s="2" t="str">
        <f>IFERROR(VLOOKUP(A5802,'Aux Área'!$A$4:$B$123,2,0),"-")</f>
        <v>PESADOS</v>
      </c>
    </row>
    <row r="5803" spans="1:30" x14ac:dyDescent="0.3">
      <c r="A5803" t="s">
        <v>2278</v>
      </c>
      <c r="B5803" t="s">
        <v>4664</v>
      </c>
      <c r="C5803" t="s">
        <v>9158</v>
      </c>
      <c r="D5803" t="s">
        <v>3310</v>
      </c>
      <c r="E5803" t="s">
        <v>3311</v>
      </c>
      <c r="F5803" t="s">
        <v>2281</v>
      </c>
      <c r="G5803" t="s">
        <v>1135</v>
      </c>
      <c r="H5803" t="s">
        <v>2275</v>
      </c>
      <c r="I5803" t="s">
        <v>1497</v>
      </c>
      <c r="J5803" t="s">
        <v>169</v>
      </c>
      <c r="K5803" t="s">
        <v>170</v>
      </c>
      <c r="L5803" t="s">
        <v>124</v>
      </c>
      <c r="M5803" t="s">
        <v>38</v>
      </c>
      <c r="N5803" t="s">
        <v>39</v>
      </c>
      <c r="O5803" s="23">
        <v>185</v>
      </c>
      <c r="P5803" s="9">
        <v>7.47</v>
      </c>
      <c r="Q5803" t="s">
        <v>40</v>
      </c>
      <c r="R5803">
        <v>99289</v>
      </c>
      <c r="S5803" s="9">
        <v>24.76</v>
      </c>
      <c r="T5803" s="26">
        <v>4.8899999999999997</v>
      </c>
      <c r="U5803" s="8">
        <v>121.08</v>
      </c>
      <c r="V5803" t="s">
        <v>41</v>
      </c>
      <c r="W5803" t="s">
        <v>2276</v>
      </c>
      <c r="X5803" t="s">
        <v>42</v>
      </c>
      <c r="Y5803" t="s">
        <v>2277</v>
      </c>
      <c r="AA5803" s="1">
        <f t="shared" si="703"/>
        <v>46056</v>
      </c>
      <c r="AB5803" s="2">
        <f t="shared" si="704"/>
        <v>2</v>
      </c>
      <c r="AC5803" s="2">
        <f t="shared" si="705"/>
        <v>2026</v>
      </c>
      <c r="AD5803" s="2" t="str">
        <f>IFERROR(VLOOKUP(A5803,'Aux Área'!$A$4:$B$123,2,0),"-")</f>
        <v>INSPEÇÃO</v>
      </c>
    </row>
    <row r="5804" spans="1:30" x14ac:dyDescent="0.3">
      <c r="A5804" t="s">
        <v>2306</v>
      </c>
      <c r="B5804" t="s">
        <v>4613</v>
      </c>
      <c r="C5804" t="s">
        <v>9159</v>
      </c>
      <c r="D5804" t="s">
        <v>7488</v>
      </c>
      <c r="E5804" t="s">
        <v>7489</v>
      </c>
      <c r="F5804" t="s">
        <v>2309</v>
      </c>
      <c r="G5804" t="s">
        <v>1135</v>
      </c>
      <c r="H5804" t="s">
        <v>2275</v>
      </c>
      <c r="I5804" t="s">
        <v>1497</v>
      </c>
      <c r="J5804" t="s">
        <v>3078</v>
      </c>
      <c r="K5804" t="s">
        <v>90</v>
      </c>
      <c r="L5804" t="s">
        <v>91</v>
      </c>
      <c r="M5804" t="s">
        <v>38</v>
      </c>
      <c r="N5804" t="s">
        <v>39</v>
      </c>
      <c r="O5804" s="23">
        <v>408</v>
      </c>
      <c r="P5804" s="9">
        <v>10.45</v>
      </c>
      <c r="Q5804" t="s">
        <v>40</v>
      </c>
      <c r="R5804">
        <v>92363</v>
      </c>
      <c r="S5804" s="9">
        <v>39.04</v>
      </c>
      <c r="T5804" s="26">
        <v>4.8899999999999997</v>
      </c>
      <c r="U5804" s="8">
        <v>190.91</v>
      </c>
      <c r="V5804" t="s">
        <v>9160</v>
      </c>
      <c r="W5804" t="s">
        <v>2276</v>
      </c>
      <c r="X5804" t="s">
        <v>42</v>
      </c>
      <c r="Y5804" t="s">
        <v>2277</v>
      </c>
      <c r="AA5804" s="1">
        <f t="shared" si="703"/>
        <v>46057</v>
      </c>
      <c r="AB5804" s="2">
        <f t="shared" si="704"/>
        <v>2</v>
      </c>
      <c r="AC5804" s="2">
        <f t="shared" si="705"/>
        <v>2026</v>
      </c>
      <c r="AD5804" s="2" t="str">
        <f>IFERROR(VLOOKUP(A5804,'Aux Área'!$A$4:$B$123,2,0),"-")</f>
        <v>INSPEÇÃO</v>
      </c>
    </row>
    <row r="5805" spans="1:30" x14ac:dyDescent="0.3">
      <c r="A5805" t="s">
        <v>52</v>
      </c>
      <c r="B5805" t="s">
        <v>1449</v>
      </c>
      <c r="C5805" t="s">
        <v>9161</v>
      </c>
      <c r="D5805" t="s">
        <v>3205</v>
      </c>
      <c r="E5805" t="s">
        <v>3206</v>
      </c>
      <c r="F5805" t="s">
        <v>53</v>
      </c>
      <c r="G5805" t="s">
        <v>35</v>
      </c>
      <c r="H5805" t="s">
        <v>36</v>
      </c>
      <c r="I5805" t="s">
        <v>37</v>
      </c>
      <c r="J5805" t="s">
        <v>122</v>
      </c>
      <c r="K5805" t="s">
        <v>123</v>
      </c>
      <c r="L5805" t="s">
        <v>124</v>
      </c>
      <c r="M5805" t="s">
        <v>38</v>
      </c>
      <c r="N5805" t="s">
        <v>39</v>
      </c>
      <c r="O5805" s="23">
        <v>318</v>
      </c>
      <c r="P5805" s="9">
        <v>9.59</v>
      </c>
      <c r="Q5805" t="s">
        <v>40</v>
      </c>
      <c r="R5805">
        <v>56518</v>
      </c>
      <c r="S5805" s="9">
        <v>33.15</v>
      </c>
      <c r="T5805" s="26">
        <v>4.9800000000000004</v>
      </c>
      <c r="U5805" s="8">
        <v>165.08</v>
      </c>
      <c r="V5805" t="s">
        <v>112</v>
      </c>
      <c r="W5805" t="s">
        <v>2007</v>
      </c>
      <c r="X5805" t="s">
        <v>42</v>
      </c>
      <c r="Y5805" t="s">
        <v>1740</v>
      </c>
      <c r="AA5805" s="1">
        <f t="shared" si="703"/>
        <v>46057</v>
      </c>
      <c r="AB5805" s="2">
        <f t="shared" si="704"/>
        <v>2</v>
      </c>
      <c r="AC5805" s="2">
        <f t="shared" si="705"/>
        <v>2026</v>
      </c>
      <c r="AD5805" s="2" t="str">
        <f>IFERROR(VLOOKUP(A5805,'Aux Área'!$A$4:$B$123,2,0),"-")</f>
        <v>OPERAÇÃO</v>
      </c>
    </row>
    <row r="5806" spans="1:30" x14ac:dyDescent="0.3">
      <c r="A5806" t="s">
        <v>2286</v>
      </c>
      <c r="C5806" t="s">
        <v>15780</v>
      </c>
      <c r="F5806" t="s">
        <v>2289</v>
      </c>
      <c r="K5806" t="s">
        <v>1666</v>
      </c>
      <c r="N5806" t="s">
        <v>15690</v>
      </c>
      <c r="O5806" t="s">
        <v>15244</v>
      </c>
      <c r="P5806" s="9" t="s">
        <v>15244</v>
      </c>
      <c r="Q5806" t="s">
        <v>40</v>
      </c>
      <c r="R5806" t="s">
        <v>15244</v>
      </c>
      <c r="S5806">
        <v>55.6</v>
      </c>
      <c r="U5806" s="8">
        <v>210.72</v>
      </c>
      <c r="AA5806" s="1">
        <f t="shared" si="703"/>
        <v>46057</v>
      </c>
      <c r="AB5806" s="2">
        <f t="shared" si="704"/>
        <v>2</v>
      </c>
      <c r="AC5806" s="2">
        <f t="shared" si="705"/>
        <v>2026</v>
      </c>
      <c r="AD5806" s="2" t="str">
        <f>IFERROR(VLOOKUP(A5806,'Aux Área'!$A$4:$B$123,2,0),"-")</f>
        <v>PESADOS</v>
      </c>
    </row>
    <row r="5807" spans="1:30" x14ac:dyDescent="0.3">
      <c r="A5807" t="s">
        <v>2282</v>
      </c>
      <c r="B5807" t="s">
        <v>4679</v>
      </c>
      <c r="C5807" t="s">
        <v>9162</v>
      </c>
      <c r="D5807" t="s">
        <v>3208</v>
      </c>
      <c r="E5807" t="s">
        <v>3209</v>
      </c>
      <c r="F5807" t="s">
        <v>2285</v>
      </c>
      <c r="G5807" t="s">
        <v>1135</v>
      </c>
      <c r="H5807" t="s">
        <v>2275</v>
      </c>
      <c r="I5807" t="s">
        <v>1497</v>
      </c>
      <c r="J5807" t="s">
        <v>1681</v>
      </c>
      <c r="K5807" t="s">
        <v>1682</v>
      </c>
      <c r="L5807" t="s">
        <v>141</v>
      </c>
      <c r="M5807" t="s">
        <v>38</v>
      </c>
      <c r="N5807" t="s">
        <v>39</v>
      </c>
      <c r="O5807" s="23">
        <v>297</v>
      </c>
      <c r="P5807" s="9">
        <v>8.4</v>
      </c>
      <c r="Q5807" t="s">
        <v>40</v>
      </c>
      <c r="R5807">
        <v>83367</v>
      </c>
      <c r="S5807" s="9">
        <v>35.35</v>
      </c>
      <c r="T5807" s="26">
        <v>4.6399999999999997</v>
      </c>
      <c r="U5807" s="8">
        <v>164.03</v>
      </c>
      <c r="V5807" t="s">
        <v>41</v>
      </c>
      <c r="W5807" t="s">
        <v>2276</v>
      </c>
      <c r="X5807" t="s">
        <v>42</v>
      </c>
      <c r="Y5807" t="s">
        <v>2277</v>
      </c>
      <c r="AA5807" s="1">
        <f t="shared" si="703"/>
        <v>46057</v>
      </c>
      <c r="AB5807" s="2">
        <f t="shared" si="704"/>
        <v>2</v>
      </c>
      <c r="AC5807" s="2">
        <f t="shared" si="705"/>
        <v>2026</v>
      </c>
      <c r="AD5807" s="2" t="str">
        <f>IFERROR(VLOOKUP(A5807,'Aux Área'!$A$4:$B$123,2,0),"-")</f>
        <v>INSPEÇÃO</v>
      </c>
    </row>
    <row r="5808" spans="1:30" x14ac:dyDescent="0.3">
      <c r="A5808" t="s">
        <v>2318</v>
      </c>
      <c r="B5808" t="s">
        <v>2733</v>
      </c>
      <c r="C5808" t="s">
        <v>9163</v>
      </c>
      <c r="D5808" t="s">
        <v>5015</v>
      </c>
      <c r="E5808" t="s">
        <v>5016</v>
      </c>
      <c r="F5808" t="s">
        <v>4203</v>
      </c>
      <c r="G5808" t="s">
        <v>1135</v>
      </c>
      <c r="H5808" t="s">
        <v>2185</v>
      </c>
      <c r="I5808" t="s">
        <v>2186</v>
      </c>
      <c r="J5808" t="s">
        <v>219</v>
      </c>
      <c r="K5808" t="s">
        <v>177</v>
      </c>
      <c r="L5808" t="s">
        <v>177</v>
      </c>
      <c r="M5808" t="s">
        <v>38</v>
      </c>
      <c r="N5808" t="s">
        <v>668</v>
      </c>
      <c r="O5808" s="23">
        <v>569</v>
      </c>
      <c r="P5808" s="9">
        <v>14.75</v>
      </c>
      <c r="Q5808" t="s">
        <v>40</v>
      </c>
      <c r="R5808">
        <v>94454</v>
      </c>
      <c r="S5808" s="9">
        <v>38.58</v>
      </c>
      <c r="T5808" s="26">
        <v>6.1909999999999998</v>
      </c>
      <c r="U5808" s="8">
        <v>238.85</v>
      </c>
      <c r="V5808" t="s">
        <v>9164</v>
      </c>
      <c r="W5808" t="s">
        <v>2007</v>
      </c>
      <c r="X5808" t="s">
        <v>42</v>
      </c>
      <c r="Y5808" t="s">
        <v>2188</v>
      </c>
      <c r="AA5808" s="1">
        <f t="shared" ref="AA5808:AA5871" si="706">IFERROR(DATEVALUE(C5808),"-")</f>
        <v>46057</v>
      </c>
      <c r="AB5808" s="2">
        <f t="shared" ref="AB5808:AB5871" si="707">IFERROR(MONTH(AA5808),"-")</f>
        <v>2</v>
      </c>
      <c r="AC5808" s="2">
        <f t="shared" ref="AC5808:AC5871" si="708">IFERROR(YEAR(AA5808),"-")</f>
        <v>2026</v>
      </c>
      <c r="AD5808" s="2" t="str">
        <f>IFERROR(VLOOKUP(A5808,'Aux Área'!$A$4:$B$123,2,0),"-")</f>
        <v>INSPEÇÃO</v>
      </c>
    </row>
    <row r="5809" spans="1:30" x14ac:dyDescent="0.3">
      <c r="A5809" t="s">
        <v>2638</v>
      </c>
      <c r="B5809" t="s">
        <v>4593</v>
      </c>
      <c r="C5809" t="s">
        <v>9165</v>
      </c>
      <c r="D5809" t="s">
        <v>3193</v>
      </c>
      <c r="E5809" t="s">
        <v>3194</v>
      </c>
      <c r="F5809" t="s">
        <v>2641</v>
      </c>
      <c r="G5809" t="s">
        <v>1135</v>
      </c>
      <c r="H5809" t="s">
        <v>2275</v>
      </c>
      <c r="I5809" t="s">
        <v>1497</v>
      </c>
      <c r="J5809" t="s">
        <v>275</v>
      </c>
      <c r="K5809" t="s">
        <v>276</v>
      </c>
      <c r="L5809" t="s">
        <v>124</v>
      </c>
      <c r="M5809" t="s">
        <v>38</v>
      </c>
      <c r="N5809" t="s">
        <v>39</v>
      </c>
      <c r="O5809" s="23">
        <v>461</v>
      </c>
      <c r="P5809" s="9">
        <v>10.47</v>
      </c>
      <c r="Q5809" t="s">
        <v>40</v>
      </c>
      <c r="R5809">
        <v>85552</v>
      </c>
      <c r="S5809" s="9">
        <v>44.03</v>
      </c>
      <c r="T5809" s="26">
        <v>4.79</v>
      </c>
      <c r="U5809" s="8">
        <v>210.9</v>
      </c>
      <c r="V5809" t="s">
        <v>9166</v>
      </c>
      <c r="W5809" t="s">
        <v>2276</v>
      </c>
      <c r="X5809" t="s">
        <v>42</v>
      </c>
      <c r="Y5809" t="s">
        <v>2277</v>
      </c>
      <c r="AA5809" s="1">
        <f t="shared" si="706"/>
        <v>46057</v>
      </c>
      <c r="AB5809" s="2">
        <f t="shared" si="707"/>
        <v>2</v>
      </c>
      <c r="AC5809" s="2">
        <f t="shared" si="708"/>
        <v>2026</v>
      </c>
      <c r="AD5809" s="2" t="str">
        <f>IFERROR(VLOOKUP(A5809,'Aux Área'!$A$4:$B$123,2,0),"-")</f>
        <v>INSPEÇÃO</v>
      </c>
    </row>
    <row r="5810" spans="1:30" x14ac:dyDescent="0.3">
      <c r="A5810" t="s">
        <v>2278</v>
      </c>
      <c r="B5810" t="s">
        <v>4664</v>
      </c>
      <c r="C5810" t="s">
        <v>9167</v>
      </c>
      <c r="D5810" t="s">
        <v>3310</v>
      </c>
      <c r="E5810" t="s">
        <v>3311</v>
      </c>
      <c r="F5810" t="s">
        <v>2281</v>
      </c>
      <c r="G5810" t="s">
        <v>1135</v>
      </c>
      <c r="H5810" t="s">
        <v>2275</v>
      </c>
      <c r="I5810" t="s">
        <v>1497</v>
      </c>
      <c r="J5810" t="s">
        <v>169</v>
      </c>
      <c r="K5810" t="s">
        <v>170</v>
      </c>
      <c r="L5810" t="s">
        <v>124</v>
      </c>
      <c r="M5810" t="s">
        <v>38</v>
      </c>
      <c r="N5810" t="s">
        <v>39</v>
      </c>
      <c r="O5810" s="23">
        <v>265</v>
      </c>
      <c r="P5810" s="9">
        <v>8.56</v>
      </c>
      <c r="Q5810" t="s">
        <v>40</v>
      </c>
      <c r="R5810">
        <v>99554</v>
      </c>
      <c r="S5810" s="9">
        <v>30.94</v>
      </c>
      <c r="T5810" s="26">
        <v>4.59</v>
      </c>
      <c r="U5810" s="8">
        <v>142.01</v>
      </c>
      <c r="V5810" t="s">
        <v>41</v>
      </c>
      <c r="W5810" t="s">
        <v>2276</v>
      </c>
      <c r="X5810" t="s">
        <v>42</v>
      </c>
      <c r="Y5810" t="s">
        <v>2277</v>
      </c>
      <c r="AA5810" s="1">
        <f t="shared" si="706"/>
        <v>46057</v>
      </c>
      <c r="AB5810" s="2">
        <f t="shared" si="707"/>
        <v>2</v>
      </c>
      <c r="AC5810" s="2">
        <f t="shared" si="708"/>
        <v>2026</v>
      </c>
      <c r="AD5810" s="2" t="str">
        <f>IFERROR(VLOOKUP(A5810,'Aux Área'!$A$4:$B$123,2,0),"-")</f>
        <v>INSPEÇÃO</v>
      </c>
    </row>
    <row r="5811" spans="1:30" x14ac:dyDescent="0.3">
      <c r="A5811" t="s">
        <v>2643</v>
      </c>
      <c r="B5811" t="s">
        <v>2307</v>
      </c>
      <c r="C5811" t="s">
        <v>9168</v>
      </c>
      <c r="D5811" t="s">
        <v>7196</v>
      </c>
      <c r="E5811" t="s">
        <v>7197</v>
      </c>
      <c r="F5811" t="s">
        <v>2646</v>
      </c>
      <c r="G5811" t="s">
        <v>1300</v>
      </c>
      <c r="H5811" t="s">
        <v>1301</v>
      </c>
      <c r="I5811" t="s">
        <v>37</v>
      </c>
      <c r="J5811" t="s">
        <v>275</v>
      </c>
      <c r="K5811" t="s">
        <v>276</v>
      </c>
      <c r="L5811" t="s">
        <v>124</v>
      </c>
      <c r="M5811" t="s">
        <v>38</v>
      </c>
      <c r="N5811" t="s">
        <v>39</v>
      </c>
      <c r="O5811" s="23">
        <v>318</v>
      </c>
      <c r="P5811" s="9">
        <v>8.5299999999999994</v>
      </c>
      <c r="Q5811" t="s">
        <v>40</v>
      </c>
      <c r="R5811">
        <v>93518</v>
      </c>
      <c r="S5811" s="9">
        <v>37.26</v>
      </c>
      <c r="T5811" s="26">
        <v>4.79</v>
      </c>
      <c r="U5811" s="8">
        <v>178.48</v>
      </c>
      <c r="V5811" t="s">
        <v>9169</v>
      </c>
      <c r="W5811" t="s">
        <v>2276</v>
      </c>
      <c r="X5811" t="s">
        <v>42</v>
      </c>
      <c r="Y5811" t="s">
        <v>2277</v>
      </c>
      <c r="AA5811" s="1">
        <f t="shared" si="706"/>
        <v>46057</v>
      </c>
      <c r="AB5811" s="2">
        <f t="shared" si="707"/>
        <v>2</v>
      </c>
      <c r="AC5811" s="2">
        <f t="shared" si="708"/>
        <v>2026</v>
      </c>
      <c r="AD5811" s="2" t="str">
        <f>IFERROR(VLOOKUP(A5811,'Aux Área'!$A$4:$B$123,2,0),"-")</f>
        <v>INSPEÇÃO</v>
      </c>
    </row>
    <row r="5812" spans="1:30" x14ac:dyDescent="0.3">
      <c r="A5812" t="s">
        <v>2650</v>
      </c>
      <c r="B5812" t="s">
        <v>2651</v>
      </c>
      <c r="C5812" t="s">
        <v>9170</v>
      </c>
      <c r="D5812" t="s">
        <v>2944</v>
      </c>
      <c r="E5812" t="s">
        <v>2945</v>
      </c>
      <c r="F5812" t="s">
        <v>3615</v>
      </c>
      <c r="G5812" t="s">
        <v>1300</v>
      </c>
      <c r="H5812" t="s">
        <v>2635</v>
      </c>
      <c r="I5812" t="s">
        <v>37</v>
      </c>
      <c r="J5812" t="s">
        <v>2817</v>
      </c>
      <c r="K5812" t="s">
        <v>2818</v>
      </c>
      <c r="L5812" t="s">
        <v>84</v>
      </c>
      <c r="M5812" t="s">
        <v>38</v>
      </c>
      <c r="N5812" t="s">
        <v>39</v>
      </c>
      <c r="O5812" s="23">
        <v>297</v>
      </c>
      <c r="P5812" s="9">
        <v>6.63</v>
      </c>
      <c r="Q5812" t="s">
        <v>40</v>
      </c>
      <c r="R5812">
        <v>15415</v>
      </c>
      <c r="S5812" s="9">
        <v>44.77</v>
      </c>
      <c r="T5812" s="26">
        <v>5.24</v>
      </c>
      <c r="U5812" s="8">
        <v>234.61</v>
      </c>
      <c r="V5812" t="s">
        <v>9171</v>
      </c>
      <c r="W5812" t="s">
        <v>2276</v>
      </c>
      <c r="X5812" t="s">
        <v>42</v>
      </c>
      <c r="Y5812" t="s">
        <v>1740</v>
      </c>
      <c r="AA5812" s="1">
        <f t="shared" si="706"/>
        <v>46057</v>
      </c>
      <c r="AB5812" s="2">
        <f t="shared" si="707"/>
        <v>2</v>
      </c>
      <c r="AC5812" s="2">
        <f t="shared" si="708"/>
        <v>2026</v>
      </c>
      <c r="AD5812" s="2" t="str">
        <f>IFERROR(VLOOKUP(A5812,'Aux Área'!$A$4:$B$123,2,0),"-")</f>
        <v>TI</v>
      </c>
    </row>
    <row r="5813" spans="1:30" x14ac:dyDescent="0.3">
      <c r="A5813" t="s">
        <v>64</v>
      </c>
      <c r="B5813" t="s">
        <v>332</v>
      </c>
      <c r="C5813" t="s">
        <v>9172</v>
      </c>
      <c r="D5813" t="s">
        <v>127</v>
      </c>
      <c r="E5813" t="s">
        <v>128</v>
      </c>
      <c r="F5813" t="s">
        <v>65</v>
      </c>
      <c r="G5813" t="s">
        <v>35</v>
      </c>
      <c r="H5813" t="s">
        <v>36</v>
      </c>
      <c r="I5813" t="s">
        <v>37</v>
      </c>
      <c r="J5813" t="s">
        <v>9173</v>
      </c>
      <c r="K5813" t="s">
        <v>9174</v>
      </c>
      <c r="L5813" t="s">
        <v>181</v>
      </c>
      <c r="M5813" t="s">
        <v>38</v>
      </c>
      <c r="N5813" t="s">
        <v>39</v>
      </c>
      <c r="O5813" s="23">
        <v>397</v>
      </c>
      <c r="P5813" s="9">
        <v>10.72</v>
      </c>
      <c r="Q5813" t="s">
        <v>40</v>
      </c>
      <c r="R5813">
        <v>46035</v>
      </c>
      <c r="S5813" s="9">
        <v>37.020000000000003</v>
      </c>
      <c r="T5813" s="26">
        <v>5.2409999999999997</v>
      </c>
      <c r="U5813" s="8">
        <v>194.01</v>
      </c>
      <c r="V5813" t="s">
        <v>112</v>
      </c>
      <c r="W5813" t="s">
        <v>2007</v>
      </c>
      <c r="X5813" t="s">
        <v>42</v>
      </c>
      <c r="Y5813" t="s">
        <v>1740</v>
      </c>
      <c r="AA5813" s="1">
        <f t="shared" si="706"/>
        <v>46057</v>
      </c>
      <c r="AB5813" s="2">
        <f t="shared" si="707"/>
        <v>2</v>
      </c>
      <c r="AC5813" s="2">
        <f t="shared" si="708"/>
        <v>2026</v>
      </c>
      <c r="AD5813" s="2" t="str">
        <f>IFERROR(VLOOKUP(A5813,'Aux Área'!$A$4:$B$123,2,0),"-")</f>
        <v>ENGENHARIA</v>
      </c>
    </row>
    <row r="5814" spans="1:30" x14ac:dyDescent="0.3">
      <c r="A5814" t="s">
        <v>50</v>
      </c>
      <c r="B5814" t="s">
        <v>324</v>
      </c>
      <c r="C5814" t="s">
        <v>9175</v>
      </c>
      <c r="D5814" t="s">
        <v>326</v>
      </c>
      <c r="E5814" t="s">
        <v>327</v>
      </c>
      <c r="F5814" t="s">
        <v>51</v>
      </c>
      <c r="G5814" t="s">
        <v>35</v>
      </c>
      <c r="H5814" t="s">
        <v>36</v>
      </c>
      <c r="I5814" t="s">
        <v>37</v>
      </c>
      <c r="J5814" t="s">
        <v>241</v>
      </c>
      <c r="K5814" t="s">
        <v>242</v>
      </c>
      <c r="L5814" t="s">
        <v>110</v>
      </c>
      <c r="M5814" t="s">
        <v>38</v>
      </c>
      <c r="N5814" t="s">
        <v>39</v>
      </c>
      <c r="O5814" s="23">
        <v>300</v>
      </c>
      <c r="P5814" s="9">
        <v>8.5299999999999994</v>
      </c>
      <c r="Q5814" t="s">
        <v>40</v>
      </c>
      <c r="R5814">
        <v>18070</v>
      </c>
      <c r="S5814" s="9">
        <v>35.17</v>
      </c>
      <c r="T5814" s="26">
        <v>4.6900000000000004</v>
      </c>
      <c r="U5814" s="8">
        <v>164.93</v>
      </c>
      <c r="V5814" t="s">
        <v>41</v>
      </c>
      <c r="W5814" t="s">
        <v>2007</v>
      </c>
      <c r="X5814" t="s">
        <v>42</v>
      </c>
      <c r="Y5814" t="s">
        <v>1740</v>
      </c>
      <c r="AA5814" s="1">
        <f t="shared" si="706"/>
        <v>46057</v>
      </c>
      <c r="AB5814" s="2">
        <f t="shared" si="707"/>
        <v>2</v>
      </c>
      <c r="AC5814" s="2">
        <f t="shared" si="708"/>
        <v>2026</v>
      </c>
      <c r="AD5814" s="2" t="str">
        <f>IFERROR(VLOOKUP(A5814,'Aux Área'!$A$4:$B$123,2,0),"-")</f>
        <v>TI</v>
      </c>
    </row>
    <row r="5815" spans="1:30" x14ac:dyDescent="0.3">
      <c r="A5815" t="s">
        <v>2314</v>
      </c>
      <c r="B5815" t="s">
        <v>4624</v>
      </c>
      <c r="C5815" t="s">
        <v>9176</v>
      </c>
      <c r="D5815" t="s">
        <v>3410</v>
      </c>
      <c r="E5815" t="s">
        <v>3411</v>
      </c>
      <c r="F5815" t="s">
        <v>2317</v>
      </c>
      <c r="G5815" t="s">
        <v>1300</v>
      </c>
      <c r="H5815" t="s">
        <v>1301</v>
      </c>
      <c r="I5815" t="s">
        <v>37</v>
      </c>
      <c r="J5815" t="s">
        <v>231</v>
      </c>
      <c r="K5815" t="s">
        <v>232</v>
      </c>
      <c r="L5815" t="s">
        <v>217</v>
      </c>
      <c r="M5815" t="s">
        <v>38</v>
      </c>
      <c r="N5815" t="s">
        <v>39</v>
      </c>
      <c r="O5815" s="23">
        <v>444</v>
      </c>
      <c r="P5815" s="9">
        <v>11.23</v>
      </c>
      <c r="Q5815" t="s">
        <v>40</v>
      </c>
      <c r="R5815">
        <v>43296</v>
      </c>
      <c r="S5815" s="9">
        <v>39.53</v>
      </c>
      <c r="T5815" s="26">
        <v>4.8609999999999998</v>
      </c>
      <c r="U5815" s="8">
        <v>192.14</v>
      </c>
      <c r="V5815" t="s">
        <v>9177</v>
      </c>
      <c r="W5815" t="s">
        <v>2276</v>
      </c>
      <c r="X5815" t="s">
        <v>42</v>
      </c>
      <c r="Y5815" t="s">
        <v>2277</v>
      </c>
      <c r="AA5815" s="1">
        <f t="shared" si="706"/>
        <v>46057</v>
      </c>
      <c r="AB5815" s="2">
        <f t="shared" si="707"/>
        <v>2</v>
      </c>
      <c r="AC5815" s="2">
        <f t="shared" si="708"/>
        <v>2026</v>
      </c>
      <c r="AD5815" s="2" t="str">
        <f>IFERROR(VLOOKUP(A5815,'Aux Área'!$A$4:$B$123,2,0),"-")</f>
        <v>INSPEÇÃO</v>
      </c>
    </row>
    <row r="5816" spans="1:30" x14ac:dyDescent="0.3">
      <c r="A5816" t="s">
        <v>1069</v>
      </c>
      <c r="B5816" t="s">
        <v>1516</v>
      </c>
      <c r="C5816" t="s">
        <v>9178</v>
      </c>
      <c r="D5816" t="s">
        <v>102</v>
      </c>
      <c r="E5816" t="s">
        <v>816</v>
      </c>
      <c r="F5816" t="s">
        <v>1071</v>
      </c>
      <c r="G5816" t="s">
        <v>35</v>
      </c>
      <c r="H5816" t="s">
        <v>36</v>
      </c>
      <c r="I5816" t="s">
        <v>37</v>
      </c>
      <c r="J5816" t="s">
        <v>147</v>
      </c>
      <c r="K5816" t="s">
        <v>148</v>
      </c>
      <c r="L5816" t="s">
        <v>84</v>
      </c>
      <c r="M5816" t="s">
        <v>38</v>
      </c>
      <c r="N5816" t="s">
        <v>39</v>
      </c>
      <c r="O5816" s="23">
        <v>355</v>
      </c>
      <c r="P5816" s="9">
        <v>8.43</v>
      </c>
      <c r="Q5816" t="s">
        <v>40</v>
      </c>
      <c r="R5816">
        <v>16063</v>
      </c>
      <c r="S5816" s="9">
        <v>42.11</v>
      </c>
      <c r="T5816" s="26">
        <v>5.77</v>
      </c>
      <c r="U5816" s="8">
        <v>242.97</v>
      </c>
      <c r="V5816" t="s">
        <v>41</v>
      </c>
      <c r="W5816" t="s">
        <v>2007</v>
      </c>
      <c r="X5816" t="s">
        <v>42</v>
      </c>
      <c r="Y5816" t="s">
        <v>1740</v>
      </c>
      <c r="AA5816" s="1">
        <f t="shared" si="706"/>
        <v>46057</v>
      </c>
      <c r="AB5816" s="2">
        <f t="shared" si="707"/>
        <v>2</v>
      </c>
      <c r="AC5816" s="2">
        <f t="shared" si="708"/>
        <v>2026</v>
      </c>
      <c r="AD5816" s="2" t="str">
        <f>IFERROR(VLOOKUP(A5816,'Aux Área'!$A$4:$B$123,2,0),"-")</f>
        <v>FACILITIES</v>
      </c>
    </row>
    <row r="5817" spans="1:30" x14ac:dyDescent="0.3">
      <c r="A5817" t="s">
        <v>5620</v>
      </c>
      <c r="B5817" t="s">
        <v>2315</v>
      </c>
      <c r="C5817" t="s">
        <v>9179</v>
      </c>
      <c r="D5817" t="s">
        <v>3135</v>
      </c>
      <c r="E5817" t="s">
        <v>3136</v>
      </c>
      <c r="F5817" t="s">
        <v>6208</v>
      </c>
      <c r="G5817" t="s">
        <v>1135</v>
      </c>
      <c r="H5817" t="s">
        <v>5545</v>
      </c>
      <c r="I5817" t="s">
        <v>839</v>
      </c>
      <c r="J5817" t="s">
        <v>231</v>
      </c>
      <c r="K5817" t="s">
        <v>232</v>
      </c>
      <c r="L5817" t="s">
        <v>217</v>
      </c>
      <c r="M5817" t="s">
        <v>38</v>
      </c>
      <c r="N5817" t="s">
        <v>39</v>
      </c>
      <c r="O5817" s="23">
        <v>430</v>
      </c>
      <c r="P5817" s="9">
        <v>10.45</v>
      </c>
      <c r="Q5817" t="s">
        <v>40</v>
      </c>
      <c r="R5817">
        <v>22280</v>
      </c>
      <c r="S5817" s="9">
        <v>41.15</v>
      </c>
      <c r="T5817" s="26">
        <v>4.8600000000000003</v>
      </c>
      <c r="U5817" s="8">
        <v>200</v>
      </c>
      <c r="V5817" t="s">
        <v>9180</v>
      </c>
      <c r="W5817" t="s">
        <v>2276</v>
      </c>
      <c r="X5817" t="s">
        <v>42</v>
      </c>
      <c r="Y5817" t="s">
        <v>2277</v>
      </c>
      <c r="AA5817" s="1">
        <f t="shared" si="706"/>
        <v>46057</v>
      </c>
      <c r="AB5817" s="2">
        <f t="shared" si="707"/>
        <v>2</v>
      </c>
      <c r="AC5817" s="2">
        <f t="shared" si="708"/>
        <v>2026</v>
      </c>
      <c r="AD5817" s="2" t="str">
        <f>IFERROR(VLOOKUP(A5817,'Aux Área'!$A$4:$B$123,2,0),"-")</f>
        <v>INSPEÇÃO</v>
      </c>
    </row>
    <row r="5818" spans="1:30" x14ac:dyDescent="0.3">
      <c r="A5818" t="s">
        <v>2472</v>
      </c>
      <c r="B5818" t="s">
        <v>2473</v>
      </c>
      <c r="C5818" t="s">
        <v>9181</v>
      </c>
      <c r="D5818" t="s">
        <v>3068</v>
      </c>
      <c r="E5818" t="s">
        <v>3069</v>
      </c>
      <c r="F5818" t="s">
        <v>2475</v>
      </c>
      <c r="G5818" t="s">
        <v>659</v>
      </c>
      <c r="H5818" t="s">
        <v>2215</v>
      </c>
      <c r="I5818" t="s">
        <v>667</v>
      </c>
      <c r="J5818" t="s">
        <v>215</v>
      </c>
      <c r="K5818" t="s">
        <v>216</v>
      </c>
      <c r="L5818" t="s">
        <v>217</v>
      </c>
      <c r="M5818" t="s">
        <v>38</v>
      </c>
      <c r="N5818" t="s">
        <v>668</v>
      </c>
      <c r="O5818" s="23">
        <v>116</v>
      </c>
      <c r="P5818" s="9">
        <v>5.44</v>
      </c>
      <c r="Q5818" t="s">
        <v>40</v>
      </c>
      <c r="R5818">
        <v>6616</v>
      </c>
      <c r="S5818" s="9">
        <v>21.33</v>
      </c>
      <c r="T5818" s="26">
        <v>6.29</v>
      </c>
      <c r="U5818" s="8">
        <v>134.16999999999999</v>
      </c>
      <c r="V5818" t="s">
        <v>41</v>
      </c>
      <c r="W5818" t="s">
        <v>2007</v>
      </c>
      <c r="X5818" t="s">
        <v>42</v>
      </c>
      <c r="Y5818" t="s">
        <v>1740</v>
      </c>
      <c r="AA5818" s="1">
        <f t="shared" si="706"/>
        <v>46057</v>
      </c>
      <c r="AB5818" s="2">
        <f t="shared" si="707"/>
        <v>2</v>
      </c>
      <c r="AC5818" s="2">
        <f t="shared" si="708"/>
        <v>2026</v>
      </c>
      <c r="AD5818" s="2" t="str">
        <f>IFERROR(VLOOKUP(A5818,'Aux Área'!$A$4:$B$123,2,0),"-")</f>
        <v>APH</v>
      </c>
    </row>
    <row r="5819" spans="1:30" x14ac:dyDescent="0.3">
      <c r="A5819" t="s">
        <v>2181</v>
      </c>
      <c r="B5819" t="s">
        <v>4595</v>
      </c>
      <c r="C5819" t="s">
        <v>9182</v>
      </c>
      <c r="D5819" t="s">
        <v>3107</v>
      </c>
      <c r="E5819" t="s">
        <v>3108</v>
      </c>
      <c r="F5819" t="s">
        <v>2184</v>
      </c>
      <c r="G5819" t="s">
        <v>1135</v>
      </c>
      <c r="H5819" t="s">
        <v>2185</v>
      </c>
      <c r="I5819" t="s">
        <v>2186</v>
      </c>
      <c r="J5819" t="s">
        <v>237</v>
      </c>
      <c r="K5819" t="s">
        <v>238</v>
      </c>
      <c r="L5819" t="s">
        <v>110</v>
      </c>
      <c r="M5819" t="s">
        <v>38</v>
      </c>
      <c r="N5819" t="s">
        <v>668</v>
      </c>
      <c r="O5819" s="23">
        <v>1075</v>
      </c>
      <c r="P5819" s="9">
        <v>14.73</v>
      </c>
      <c r="Q5819" t="s">
        <v>40</v>
      </c>
      <c r="R5819">
        <v>103761</v>
      </c>
      <c r="S5819" s="9">
        <v>73</v>
      </c>
      <c r="T5819" s="26">
        <v>6.04</v>
      </c>
      <c r="U5819" s="8">
        <v>440.92</v>
      </c>
      <c r="V5819" t="s">
        <v>41</v>
      </c>
      <c r="W5819" t="s">
        <v>2007</v>
      </c>
      <c r="X5819" t="s">
        <v>42</v>
      </c>
      <c r="Y5819" t="s">
        <v>2188</v>
      </c>
      <c r="AA5819" s="1">
        <f t="shared" si="706"/>
        <v>46057</v>
      </c>
      <c r="AB5819" s="2">
        <f t="shared" si="707"/>
        <v>2</v>
      </c>
      <c r="AC5819" s="2">
        <f t="shared" si="708"/>
        <v>2026</v>
      </c>
      <c r="AD5819" s="2" t="str">
        <f>IFERROR(VLOOKUP(A5819,'Aux Área'!$A$4:$B$123,2,0),"-")</f>
        <v>INSPEÇÃO</v>
      </c>
    </row>
    <row r="5820" spans="1:30" x14ac:dyDescent="0.3">
      <c r="A5820" t="s">
        <v>62</v>
      </c>
      <c r="B5820" t="s">
        <v>1455</v>
      </c>
      <c r="C5820" t="s">
        <v>9183</v>
      </c>
      <c r="D5820" t="s">
        <v>158</v>
      </c>
      <c r="E5820" t="s">
        <v>159</v>
      </c>
      <c r="F5820" t="s">
        <v>63</v>
      </c>
      <c r="G5820" t="s">
        <v>35</v>
      </c>
      <c r="H5820" t="s">
        <v>36</v>
      </c>
      <c r="I5820" t="s">
        <v>37</v>
      </c>
      <c r="J5820" t="s">
        <v>370</v>
      </c>
      <c r="K5820" t="s">
        <v>371</v>
      </c>
      <c r="L5820" t="s">
        <v>124</v>
      </c>
      <c r="M5820" t="s">
        <v>38</v>
      </c>
      <c r="N5820" t="s">
        <v>39</v>
      </c>
      <c r="O5820" s="23">
        <v>203</v>
      </c>
      <c r="P5820" s="9">
        <v>8.5</v>
      </c>
      <c r="Q5820" t="s">
        <v>40</v>
      </c>
      <c r="R5820">
        <v>58169</v>
      </c>
      <c r="S5820" s="9">
        <v>23.89</v>
      </c>
      <c r="T5820" s="26">
        <v>4.99</v>
      </c>
      <c r="U5820" s="8">
        <v>119.22</v>
      </c>
      <c r="V5820" t="s">
        <v>9184</v>
      </c>
      <c r="W5820" t="s">
        <v>2007</v>
      </c>
      <c r="X5820" t="s">
        <v>42</v>
      </c>
      <c r="Y5820" t="s">
        <v>1740</v>
      </c>
      <c r="AA5820" s="1">
        <f t="shared" si="706"/>
        <v>46057</v>
      </c>
      <c r="AB5820" s="2">
        <f t="shared" si="707"/>
        <v>2</v>
      </c>
      <c r="AC5820" s="2">
        <f t="shared" si="708"/>
        <v>2026</v>
      </c>
      <c r="AD5820" s="2" t="str">
        <f>IFERROR(VLOOKUP(A5820,'Aux Área'!$A$4:$B$123,2,0),"-")</f>
        <v>CONSERVA</v>
      </c>
    </row>
    <row r="5821" spans="1:30" x14ac:dyDescent="0.3">
      <c r="A5821" t="s">
        <v>1992</v>
      </c>
      <c r="B5821" t="s">
        <v>1993</v>
      </c>
      <c r="C5821" t="s">
        <v>9185</v>
      </c>
      <c r="D5821" t="s">
        <v>3597</v>
      </c>
      <c r="E5821" t="s">
        <v>3598</v>
      </c>
      <c r="F5821" t="s">
        <v>1995</v>
      </c>
      <c r="G5821" t="s">
        <v>659</v>
      </c>
      <c r="H5821" t="s">
        <v>1996</v>
      </c>
      <c r="I5821" t="s">
        <v>1997</v>
      </c>
      <c r="J5821" t="s">
        <v>409</v>
      </c>
      <c r="K5821" t="s">
        <v>410</v>
      </c>
      <c r="L5821" t="s">
        <v>141</v>
      </c>
      <c r="M5821" t="s">
        <v>38</v>
      </c>
      <c r="N5821" t="s">
        <v>668</v>
      </c>
      <c r="O5821" s="23">
        <v>276</v>
      </c>
      <c r="P5821" s="9">
        <v>4.08</v>
      </c>
      <c r="Q5821" t="s">
        <v>40</v>
      </c>
      <c r="R5821">
        <v>17825</v>
      </c>
      <c r="S5821" s="9">
        <v>67.73</v>
      </c>
      <c r="T5821" s="26">
        <v>6.09</v>
      </c>
      <c r="U5821" s="8">
        <v>412.48</v>
      </c>
      <c r="V5821" t="s">
        <v>9186</v>
      </c>
      <c r="W5821" t="s">
        <v>1985</v>
      </c>
      <c r="X5821" t="s">
        <v>42</v>
      </c>
      <c r="Y5821" t="s">
        <v>1986</v>
      </c>
      <c r="AA5821" s="1">
        <f t="shared" si="706"/>
        <v>46057</v>
      </c>
      <c r="AB5821" s="2">
        <f t="shared" si="707"/>
        <v>2</v>
      </c>
      <c r="AC5821" s="2">
        <f t="shared" si="708"/>
        <v>2026</v>
      </c>
      <c r="AD5821" s="2" t="str">
        <f>IFERROR(VLOOKUP(A5821,'Aux Área'!$A$4:$B$123,2,0),"-")</f>
        <v>PESADOS</v>
      </c>
    </row>
    <row r="5822" spans="1:30" x14ac:dyDescent="0.3">
      <c r="A5822" t="s">
        <v>2306</v>
      </c>
      <c r="B5822" t="s">
        <v>4613</v>
      </c>
      <c r="C5822" t="s">
        <v>9187</v>
      </c>
      <c r="D5822" t="s">
        <v>3428</v>
      </c>
      <c r="E5822" t="s">
        <v>3429</v>
      </c>
      <c r="F5822" t="s">
        <v>2309</v>
      </c>
      <c r="G5822" t="s">
        <v>1135</v>
      </c>
      <c r="H5822" t="s">
        <v>2275</v>
      </c>
      <c r="I5822" t="s">
        <v>1497</v>
      </c>
      <c r="J5822" t="s">
        <v>1665</v>
      </c>
      <c r="K5822" t="s">
        <v>1666</v>
      </c>
      <c r="L5822" t="s">
        <v>301</v>
      </c>
      <c r="M5822" t="s">
        <v>38</v>
      </c>
      <c r="N5822" t="s">
        <v>39</v>
      </c>
      <c r="O5822" s="23">
        <v>311</v>
      </c>
      <c r="P5822" s="9">
        <v>8.9600000000000009</v>
      </c>
      <c r="Q5822" t="s">
        <v>40</v>
      </c>
      <c r="R5822">
        <v>92674</v>
      </c>
      <c r="S5822" s="9">
        <v>34.71</v>
      </c>
      <c r="T5822" s="26">
        <v>4.6900000000000004</v>
      </c>
      <c r="U5822" s="8">
        <v>162.79</v>
      </c>
      <c r="V5822" t="s">
        <v>9188</v>
      </c>
      <c r="W5822" t="s">
        <v>2276</v>
      </c>
      <c r="X5822" t="s">
        <v>42</v>
      </c>
      <c r="Y5822" t="s">
        <v>2277</v>
      </c>
      <c r="AA5822" s="1">
        <f t="shared" si="706"/>
        <v>46057</v>
      </c>
      <c r="AB5822" s="2">
        <f t="shared" si="707"/>
        <v>2</v>
      </c>
      <c r="AC5822" s="2">
        <f t="shared" si="708"/>
        <v>2026</v>
      </c>
      <c r="AD5822" s="2" t="str">
        <f>IFERROR(VLOOKUP(A5822,'Aux Área'!$A$4:$B$123,2,0),"-")</f>
        <v>INSPEÇÃO</v>
      </c>
    </row>
    <row r="5823" spans="1:30" x14ac:dyDescent="0.3">
      <c r="A5823" t="s">
        <v>52</v>
      </c>
      <c r="B5823" t="s">
        <v>1449</v>
      </c>
      <c r="C5823" t="s">
        <v>9189</v>
      </c>
      <c r="D5823" t="s">
        <v>3246</v>
      </c>
      <c r="E5823" t="s">
        <v>3247</v>
      </c>
      <c r="F5823" t="s">
        <v>53</v>
      </c>
      <c r="G5823" t="s">
        <v>35</v>
      </c>
      <c r="H5823" t="s">
        <v>36</v>
      </c>
      <c r="I5823" t="s">
        <v>37</v>
      </c>
      <c r="J5823" t="s">
        <v>285</v>
      </c>
      <c r="K5823" t="s">
        <v>286</v>
      </c>
      <c r="L5823" t="s">
        <v>91</v>
      </c>
      <c r="M5823" t="s">
        <v>38</v>
      </c>
      <c r="N5823" t="s">
        <v>39</v>
      </c>
      <c r="O5823" s="23">
        <v>270</v>
      </c>
      <c r="P5823" s="9">
        <v>10.18</v>
      </c>
      <c r="Q5823" t="s">
        <v>40</v>
      </c>
      <c r="R5823">
        <v>56788</v>
      </c>
      <c r="S5823" s="9">
        <v>26.53</v>
      </c>
      <c r="T5823" s="26">
        <v>4.891</v>
      </c>
      <c r="U5823" s="8">
        <v>129.77000000000001</v>
      </c>
      <c r="V5823" t="s">
        <v>9190</v>
      </c>
      <c r="W5823" t="s">
        <v>2007</v>
      </c>
      <c r="X5823" t="s">
        <v>42</v>
      </c>
      <c r="Y5823" t="s">
        <v>1740</v>
      </c>
      <c r="AA5823" s="1">
        <f t="shared" si="706"/>
        <v>46057</v>
      </c>
      <c r="AB5823" s="2">
        <f t="shared" si="707"/>
        <v>2</v>
      </c>
      <c r="AC5823" s="2">
        <f t="shared" si="708"/>
        <v>2026</v>
      </c>
      <c r="AD5823" s="2" t="str">
        <f>IFERROR(VLOOKUP(A5823,'Aux Área'!$A$4:$B$123,2,0),"-")</f>
        <v>OPERAÇÃO</v>
      </c>
    </row>
    <row r="5824" spans="1:30" x14ac:dyDescent="0.3">
      <c r="A5824" t="s">
        <v>2494</v>
      </c>
      <c r="B5824" t="s">
        <v>2495</v>
      </c>
      <c r="C5824" t="s">
        <v>9191</v>
      </c>
      <c r="D5824" t="s">
        <v>3702</v>
      </c>
      <c r="E5824" t="s">
        <v>3703</v>
      </c>
      <c r="F5824" t="s">
        <v>2497</v>
      </c>
      <c r="G5824" t="s">
        <v>659</v>
      </c>
      <c r="H5824" t="s">
        <v>2215</v>
      </c>
      <c r="I5824" t="s">
        <v>667</v>
      </c>
      <c r="J5824" t="s">
        <v>241</v>
      </c>
      <c r="K5824" t="s">
        <v>242</v>
      </c>
      <c r="L5824" t="s">
        <v>110</v>
      </c>
      <c r="M5824" t="s">
        <v>38</v>
      </c>
      <c r="N5824" t="s">
        <v>668</v>
      </c>
      <c r="O5824" s="23">
        <v>250</v>
      </c>
      <c r="P5824" s="9">
        <v>6.26</v>
      </c>
      <c r="Q5824" t="s">
        <v>40</v>
      </c>
      <c r="R5824">
        <v>11406</v>
      </c>
      <c r="S5824" s="9">
        <v>39.92</v>
      </c>
      <c r="T5824" s="26">
        <v>5.64</v>
      </c>
      <c r="U5824" s="8">
        <v>225.13</v>
      </c>
      <c r="V5824" t="s">
        <v>41</v>
      </c>
      <c r="W5824" t="s">
        <v>2007</v>
      </c>
      <c r="X5824" t="s">
        <v>42</v>
      </c>
      <c r="Y5824" t="s">
        <v>1740</v>
      </c>
      <c r="AA5824" s="1">
        <f t="shared" si="706"/>
        <v>46057</v>
      </c>
      <c r="AB5824" s="2">
        <f t="shared" si="707"/>
        <v>2</v>
      </c>
      <c r="AC5824" s="2">
        <f t="shared" si="708"/>
        <v>2026</v>
      </c>
      <c r="AD5824" s="2" t="str">
        <f>IFERROR(VLOOKUP(A5824,'Aux Área'!$A$4:$B$123,2,0),"-")</f>
        <v>APH</v>
      </c>
    </row>
    <row r="5825" spans="1:30" x14ac:dyDescent="0.3">
      <c r="A5825" t="s">
        <v>2494</v>
      </c>
      <c r="C5825" t="s">
        <v>9191</v>
      </c>
      <c r="F5825" t="s">
        <v>2497</v>
      </c>
      <c r="K5825" t="s">
        <v>242</v>
      </c>
      <c r="N5825" t="s">
        <v>15690</v>
      </c>
      <c r="O5825" t="s">
        <v>15244</v>
      </c>
      <c r="P5825" s="9" t="s">
        <v>15244</v>
      </c>
      <c r="Q5825" t="s">
        <v>40</v>
      </c>
      <c r="R5825" t="s">
        <v>15244</v>
      </c>
      <c r="S5825">
        <v>1.2</v>
      </c>
      <c r="U5825" s="8">
        <v>4.79</v>
      </c>
      <c r="AA5825" s="1">
        <f t="shared" si="706"/>
        <v>46057</v>
      </c>
      <c r="AB5825" s="2">
        <f t="shared" si="707"/>
        <v>2</v>
      </c>
      <c r="AC5825" s="2">
        <f t="shared" si="708"/>
        <v>2026</v>
      </c>
      <c r="AD5825" s="2" t="str">
        <f>IFERROR(VLOOKUP(A5825,'Aux Área'!$A$4:$B$123,2,0),"-")</f>
        <v>APH</v>
      </c>
    </row>
    <row r="5826" spans="1:30" x14ac:dyDescent="0.3">
      <c r="A5826" t="s">
        <v>58</v>
      </c>
      <c r="B5826" t="s">
        <v>250</v>
      </c>
      <c r="C5826" t="s">
        <v>9192</v>
      </c>
      <c r="D5826" t="s">
        <v>87</v>
      </c>
      <c r="E5826" t="s">
        <v>88</v>
      </c>
      <c r="F5826" t="s">
        <v>59</v>
      </c>
      <c r="G5826" t="s">
        <v>35</v>
      </c>
      <c r="H5826" t="s">
        <v>36</v>
      </c>
      <c r="I5826" t="s">
        <v>37</v>
      </c>
      <c r="J5826" t="s">
        <v>241</v>
      </c>
      <c r="K5826" t="s">
        <v>242</v>
      </c>
      <c r="L5826" t="s">
        <v>110</v>
      </c>
      <c r="M5826" t="s">
        <v>38</v>
      </c>
      <c r="N5826" t="s">
        <v>39</v>
      </c>
      <c r="O5826" s="23">
        <v>254</v>
      </c>
      <c r="P5826" s="9">
        <v>8.36</v>
      </c>
      <c r="Q5826" t="s">
        <v>40</v>
      </c>
      <c r="R5826">
        <v>73362</v>
      </c>
      <c r="S5826" s="9">
        <v>30.38</v>
      </c>
      <c r="T5826" s="26">
        <v>4.6900000000000004</v>
      </c>
      <c r="U5826" s="8">
        <v>142.49</v>
      </c>
      <c r="V5826" t="s">
        <v>41</v>
      </c>
      <c r="W5826" t="s">
        <v>2007</v>
      </c>
      <c r="X5826" t="s">
        <v>42</v>
      </c>
      <c r="Y5826" t="s">
        <v>1740</v>
      </c>
      <c r="AA5826" s="1">
        <f t="shared" si="706"/>
        <v>46057</v>
      </c>
      <c r="AB5826" s="2">
        <f t="shared" si="707"/>
        <v>2</v>
      </c>
      <c r="AC5826" s="2">
        <f t="shared" si="708"/>
        <v>2026</v>
      </c>
      <c r="AD5826" s="2" t="str">
        <f>IFERROR(VLOOKUP(A5826,'Aux Área'!$A$4:$B$123,2,0),"-")</f>
        <v>CONSERVA</v>
      </c>
    </row>
    <row r="5827" spans="1:30" x14ac:dyDescent="0.3">
      <c r="A5827" t="s">
        <v>60</v>
      </c>
      <c r="B5827" t="s">
        <v>614</v>
      </c>
      <c r="C5827" t="s">
        <v>9193</v>
      </c>
      <c r="D5827" t="s">
        <v>1206</v>
      </c>
      <c r="E5827" t="s">
        <v>1207</v>
      </c>
      <c r="F5827" t="s">
        <v>61</v>
      </c>
      <c r="G5827" t="s">
        <v>35</v>
      </c>
      <c r="H5827" t="s">
        <v>36</v>
      </c>
      <c r="I5827" t="s">
        <v>37</v>
      </c>
      <c r="J5827" t="s">
        <v>1665</v>
      </c>
      <c r="K5827" t="s">
        <v>1666</v>
      </c>
      <c r="L5827" t="s">
        <v>301</v>
      </c>
      <c r="M5827" t="s">
        <v>38</v>
      </c>
      <c r="N5827" t="s">
        <v>39</v>
      </c>
      <c r="O5827" s="23">
        <v>207</v>
      </c>
      <c r="P5827" s="9">
        <v>10.89</v>
      </c>
      <c r="Q5827" t="s">
        <v>40</v>
      </c>
      <c r="R5827">
        <v>33321</v>
      </c>
      <c r="S5827" s="9">
        <v>19</v>
      </c>
      <c r="T5827" s="26">
        <v>4.6900000000000004</v>
      </c>
      <c r="U5827" s="8">
        <v>89.11</v>
      </c>
      <c r="V5827" t="s">
        <v>9194</v>
      </c>
      <c r="W5827" t="s">
        <v>2007</v>
      </c>
      <c r="X5827" t="s">
        <v>42</v>
      </c>
      <c r="Y5827" t="s">
        <v>1740</v>
      </c>
      <c r="AA5827" s="1">
        <f t="shared" si="706"/>
        <v>46057</v>
      </c>
      <c r="AB5827" s="2">
        <f t="shared" si="707"/>
        <v>2</v>
      </c>
      <c r="AC5827" s="2">
        <f t="shared" si="708"/>
        <v>2026</v>
      </c>
      <c r="AD5827" s="2" t="str">
        <f>IFERROR(VLOOKUP(A5827,'Aux Área'!$A$4:$B$123,2,0),"-")</f>
        <v>QSMS</v>
      </c>
    </row>
    <row r="5828" spans="1:30" x14ac:dyDescent="0.3">
      <c r="A5828" t="s">
        <v>662</v>
      </c>
      <c r="B5828" t="s">
        <v>183</v>
      </c>
      <c r="C5828" t="s">
        <v>9195</v>
      </c>
      <c r="D5828" t="s">
        <v>1568</v>
      </c>
      <c r="E5828" t="s">
        <v>1569</v>
      </c>
      <c r="F5828" t="s">
        <v>653</v>
      </c>
      <c r="G5828" t="s">
        <v>1495</v>
      </c>
      <c r="H5828" t="s">
        <v>1571</v>
      </c>
      <c r="I5828" t="s">
        <v>1497</v>
      </c>
      <c r="J5828" t="s">
        <v>237</v>
      </c>
      <c r="K5828" t="s">
        <v>238</v>
      </c>
      <c r="L5828" t="s">
        <v>110</v>
      </c>
      <c r="M5828" t="s">
        <v>38</v>
      </c>
      <c r="N5828" t="s">
        <v>668</v>
      </c>
      <c r="O5828" s="23">
        <v>0</v>
      </c>
      <c r="P5828" s="9">
        <v>0</v>
      </c>
      <c r="Q5828" t="s">
        <v>40</v>
      </c>
      <c r="R5828">
        <v>0</v>
      </c>
      <c r="S5828" s="9">
        <v>90</v>
      </c>
      <c r="T5828" s="26">
        <v>6.04</v>
      </c>
      <c r="U5828" s="8">
        <v>543.6</v>
      </c>
      <c r="V5828" t="s">
        <v>41</v>
      </c>
      <c r="W5828" t="s">
        <v>652</v>
      </c>
      <c r="X5828" t="s">
        <v>42</v>
      </c>
      <c r="Y5828" t="s">
        <v>653</v>
      </c>
      <c r="AA5828" s="1">
        <f t="shared" si="706"/>
        <v>46057</v>
      </c>
      <c r="AB5828" s="2">
        <f t="shared" si="707"/>
        <v>2</v>
      </c>
      <c r="AC5828" s="2">
        <f t="shared" si="708"/>
        <v>2026</v>
      </c>
      <c r="AD5828" s="2" t="str">
        <f>IFERROR(VLOOKUP(A5828,'Aux Área'!$A$4:$B$123,2,0),"-")</f>
        <v>SÃO PEDRO</v>
      </c>
    </row>
    <row r="5829" spans="1:30" x14ac:dyDescent="0.3">
      <c r="A5829" t="s">
        <v>56</v>
      </c>
      <c r="B5829" t="s">
        <v>266</v>
      </c>
      <c r="C5829" t="s">
        <v>9196</v>
      </c>
      <c r="D5829" t="s">
        <v>120</v>
      </c>
      <c r="E5829" t="s">
        <v>121</v>
      </c>
      <c r="F5829" t="s">
        <v>57</v>
      </c>
      <c r="G5829" t="s">
        <v>35</v>
      </c>
      <c r="H5829" t="s">
        <v>36</v>
      </c>
      <c r="I5829" t="s">
        <v>37</v>
      </c>
      <c r="J5829" t="s">
        <v>237</v>
      </c>
      <c r="K5829" t="s">
        <v>238</v>
      </c>
      <c r="L5829" t="s">
        <v>110</v>
      </c>
      <c r="M5829" t="s">
        <v>38</v>
      </c>
      <c r="N5829" t="s">
        <v>39</v>
      </c>
      <c r="O5829" s="23">
        <v>332</v>
      </c>
      <c r="P5829" s="9">
        <v>9.32</v>
      </c>
      <c r="Q5829" t="s">
        <v>40</v>
      </c>
      <c r="R5829">
        <v>42045</v>
      </c>
      <c r="S5829" s="9">
        <v>35.64</v>
      </c>
      <c r="T5829" s="26">
        <v>4.6900000000000004</v>
      </c>
      <c r="U5829" s="8">
        <v>167.15</v>
      </c>
      <c r="V5829" t="s">
        <v>41</v>
      </c>
      <c r="W5829" t="s">
        <v>2007</v>
      </c>
      <c r="X5829" t="s">
        <v>42</v>
      </c>
      <c r="Y5829" t="s">
        <v>1740</v>
      </c>
      <c r="AA5829" s="1">
        <f t="shared" si="706"/>
        <v>46057</v>
      </c>
      <c r="AB5829" s="2">
        <f t="shared" si="707"/>
        <v>2</v>
      </c>
      <c r="AC5829" s="2">
        <f t="shared" si="708"/>
        <v>2026</v>
      </c>
      <c r="AD5829" s="2" t="str">
        <f>IFERROR(VLOOKUP(A5829,'Aux Área'!$A$4:$B$123,2,0),"-")</f>
        <v>CONSERVA</v>
      </c>
    </row>
    <row r="5830" spans="1:30" x14ac:dyDescent="0.3">
      <c r="A5830" t="s">
        <v>2278</v>
      </c>
      <c r="B5830" t="s">
        <v>4664</v>
      </c>
      <c r="C5830" t="s">
        <v>9197</v>
      </c>
      <c r="D5830" t="s">
        <v>6708</v>
      </c>
      <c r="E5830" t="s">
        <v>6709</v>
      </c>
      <c r="F5830" t="s">
        <v>2281</v>
      </c>
      <c r="G5830" t="s">
        <v>1135</v>
      </c>
      <c r="H5830" t="s">
        <v>2275</v>
      </c>
      <c r="I5830" t="s">
        <v>1497</v>
      </c>
      <c r="J5830" t="s">
        <v>165</v>
      </c>
      <c r="K5830" t="s">
        <v>166</v>
      </c>
      <c r="L5830" t="s">
        <v>167</v>
      </c>
      <c r="M5830" t="s">
        <v>38</v>
      </c>
      <c r="N5830" t="s">
        <v>39</v>
      </c>
      <c r="O5830" s="23">
        <v>320</v>
      </c>
      <c r="P5830" s="9">
        <v>8.68</v>
      </c>
      <c r="Q5830" t="s">
        <v>40</v>
      </c>
      <c r="R5830">
        <v>99874</v>
      </c>
      <c r="S5830" s="9">
        <v>36.880000000000003</v>
      </c>
      <c r="T5830" s="26">
        <v>4.891</v>
      </c>
      <c r="U5830" s="8">
        <v>180.37</v>
      </c>
      <c r="V5830" t="s">
        <v>112</v>
      </c>
      <c r="W5830" t="s">
        <v>2276</v>
      </c>
      <c r="X5830" t="s">
        <v>42</v>
      </c>
      <c r="Y5830" t="s">
        <v>2277</v>
      </c>
      <c r="AA5830" s="1">
        <f t="shared" si="706"/>
        <v>46057</v>
      </c>
      <c r="AB5830" s="2">
        <f t="shared" si="707"/>
        <v>2</v>
      </c>
      <c r="AC5830" s="2">
        <f t="shared" si="708"/>
        <v>2026</v>
      </c>
      <c r="AD5830" s="2" t="str">
        <f>IFERROR(VLOOKUP(A5830,'Aux Área'!$A$4:$B$123,2,0),"-")</f>
        <v>INSPEÇÃO</v>
      </c>
    </row>
    <row r="5831" spans="1:30" x14ac:dyDescent="0.3">
      <c r="A5831" t="s">
        <v>2638</v>
      </c>
      <c r="B5831" t="s">
        <v>4593</v>
      </c>
      <c r="C5831" t="s">
        <v>9198</v>
      </c>
      <c r="D5831" t="s">
        <v>3246</v>
      </c>
      <c r="E5831" t="s">
        <v>3247</v>
      </c>
      <c r="F5831" t="s">
        <v>2641</v>
      </c>
      <c r="G5831" t="s">
        <v>1135</v>
      </c>
      <c r="H5831" t="s">
        <v>2275</v>
      </c>
      <c r="I5831" t="s">
        <v>1497</v>
      </c>
      <c r="J5831" t="s">
        <v>275</v>
      </c>
      <c r="K5831" t="s">
        <v>276</v>
      </c>
      <c r="L5831" t="s">
        <v>124</v>
      </c>
      <c r="M5831" t="s">
        <v>38</v>
      </c>
      <c r="N5831" t="s">
        <v>39</v>
      </c>
      <c r="O5831" s="23">
        <v>343</v>
      </c>
      <c r="P5831" s="9">
        <v>9.5500000000000007</v>
      </c>
      <c r="Q5831" t="s">
        <v>40</v>
      </c>
      <c r="R5831">
        <v>85895</v>
      </c>
      <c r="S5831" s="9">
        <v>35.909999999999997</v>
      </c>
      <c r="T5831" s="26">
        <v>4.79</v>
      </c>
      <c r="U5831" s="8">
        <v>172.01</v>
      </c>
      <c r="V5831" t="s">
        <v>9199</v>
      </c>
      <c r="W5831" t="s">
        <v>2276</v>
      </c>
      <c r="X5831" t="s">
        <v>42</v>
      </c>
      <c r="Y5831" t="s">
        <v>2277</v>
      </c>
      <c r="AA5831" s="1">
        <f t="shared" si="706"/>
        <v>46057</v>
      </c>
      <c r="AB5831" s="2">
        <f t="shared" si="707"/>
        <v>2</v>
      </c>
      <c r="AC5831" s="2">
        <f t="shared" si="708"/>
        <v>2026</v>
      </c>
      <c r="AD5831" s="2" t="str">
        <f>IFERROR(VLOOKUP(A5831,'Aux Área'!$A$4:$B$123,2,0),"-")</f>
        <v>INSPEÇÃO</v>
      </c>
    </row>
    <row r="5832" spans="1:30" x14ac:dyDescent="0.3">
      <c r="A5832" t="s">
        <v>2282</v>
      </c>
      <c r="B5832" t="s">
        <v>4679</v>
      </c>
      <c r="C5832" t="s">
        <v>9200</v>
      </c>
      <c r="D5832" t="s">
        <v>3162</v>
      </c>
      <c r="E5832" t="s">
        <v>3163</v>
      </c>
      <c r="F5832" t="s">
        <v>2285</v>
      </c>
      <c r="G5832" t="s">
        <v>1135</v>
      </c>
      <c r="H5832" t="s">
        <v>2275</v>
      </c>
      <c r="I5832" t="s">
        <v>1497</v>
      </c>
      <c r="J5832" t="s">
        <v>165</v>
      </c>
      <c r="K5832" t="s">
        <v>166</v>
      </c>
      <c r="L5832" t="s">
        <v>167</v>
      </c>
      <c r="M5832" t="s">
        <v>38</v>
      </c>
      <c r="N5832" t="s">
        <v>39</v>
      </c>
      <c r="O5832" s="23">
        <v>373</v>
      </c>
      <c r="P5832" s="9">
        <v>7.99</v>
      </c>
      <c r="Q5832" t="s">
        <v>40</v>
      </c>
      <c r="R5832">
        <v>83740</v>
      </c>
      <c r="S5832" s="9">
        <v>46.71</v>
      </c>
      <c r="T5832" s="26">
        <v>4.8899999999999997</v>
      </c>
      <c r="U5832" s="8">
        <v>228.41</v>
      </c>
      <c r="V5832" t="s">
        <v>112</v>
      </c>
      <c r="W5832" t="s">
        <v>2276</v>
      </c>
      <c r="X5832" t="s">
        <v>42</v>
      </c>
      <c r="Y5832" t="s">
        <v>2277</v>
      </c>
      <c r="AA5832" s="1">
        <f t="shared" si="706"/>
        <v>46057</v>
      </c>
      <c r="AB5832" s="2">
        <f t="shared" si="707"/>
        <v>2</v>
      </c>
      <c r="AC5832" s="2">
        <f t="shared" si="708"/>
        <v>2026</v>
      </c>
      <c r="AD5832" s="2" t="str">
        <f>IFERROR(VLOOKUP(A5832,'Aux Área'!$A$4:$B$123,2,0),"-")</f>
        <v>INSPEÇÃO</v>
      </c>
    </row>
    <row r="5833" spans="1:30" x14ac:dyDescent="0.3">
      <c r="A5833" t="s">
        <v>3092</v>
      </c>
      <c r="B5833" t="s">
        <v>4774</v>
      </c>
      <c r="C5833" t="s">
        <v>9201</v>
      </c>
      <c r="D5833" t="s">
        <v>3135</v>
      </c>
      <c r="E5833" t="s">
        <v>3136</v>
      </c>
      <c r="F5833" t="s">
        <v>3594</v>
      </c>
      <c r="G5833" t="s">
        <v>1135</v>
      </c>
      <c r="H5833" t="s">
        <v>2275</v>
      </c>
      <c r="I5833" t="s">
        <v>1497</v>
      </c>
      <c r="J5833" t="s">
        <v>188</v>
      </c>
      <c r="K5833" t="s">
        <v>189</v>
      </c>
      <c r="L5833" t="s">
        <v>190</v>
      </c>
      <c r="M5833" t="s">
        <v>38</v>
      </c>
      <c r="N5833" t="s">
        <v>39</v>
      </c>
      <c r="O5833" s="23">
        <v>405</v>
      </c>
      <c r="P5833" s="9">
        <v>9.68</v>
      </c>
      <c r="Q5833" t="s">
        <v>40</v>
      </c>
      <c r="R5833">
        <v>79426</v>
      </c>
      <c r="S5833" s="9">
        <v>41.86</v>
      </c>
      <c r="T5833" s="26">
        <v>4.99</v>
      </c>
      <c r="U5833" s="8">
        <v>208.88</v>
      </c>
      <c r="V5833" t="s">
        <v>41</v>
      </c>
      <c r="W5833" t="s">
        <v>2276</v>
      </c>
      <c r="X5833" t="s">
        <v>42</v>
      </c>
      <c r="Y5833" t="s">
        <v>2277</v>
      </c>
      <c r="AA5833" s="1">
        <f t="shared" si="706"/>
        <v>46057</v>
      </c>
      <c r="AB5833" s="2">
        <f t="shared" si="707"/>
        <v>2</v>
      </c>
      <c r="AC5833" s="2">
        <f t="shared" si="708"/>
        <v>2026</v>
      </c>
      <c r="AD5833" s="2" t="str">
        <f>IFERROR(VLOOKUP(A5833,'Aux Área'!$A$4:$B$123,2,0),"-")</f>
        <v>INSPEÇÃO</v>
      </c>
    </row>
    <row r="5834" spans="1:30" x14ac:dyDescent="0.3">
      <c r="A5834" t="s">
        <v>58</v>
      </c>
      <c r="B5834" t="s">
        <v>250</v>
      </c>
      <c r="C5834" t="s">
        <v>9202</v>
      </c>
      <c r="D5834" t="s">
        <v>87</v>
      </c>
      <c r="E5834" t="s">
        <v>88</v>
      </c>
      <c r="F5834" t="s">
        <v>59</v>
      </c>
      <c r="G5834" t="s">
        <v>35</v>
      </c>
      <c r="H5834" t="s">
        <v>36</v>
      </c>
      <c r="I5834" t="s">
        <v>37</v>
      </c>
      <c r="J5834" t="s">
        <v>370</v>
      </c>
      <c r="K5834" t="s">
        <v>371</v>
      </c>
      <c r="L5834" t="s">
        <v>124</v>
      </c>
      <c r="M5834" t="s">
        <v>38</v>
      </c>
      <c r="N5834" t="s">
        <v>39</v>
      </c>
      <c r="O5834" s="23">
        <v>212</v>
      </c>
      <c r="P5834" s="9">
        <v>8.06</v>
      </c>
      <c r="Q5834" t="s">
        <v>40</v>
      </c>
      <c r="R5834">
        <v>73574</v>
      </c>
      <c r="S5834" s="9">
        <v>26.29</v>
      </c>
      <c r="T5834" s="26">
        <v>4.99</v>
      </c>
      <c r="U5834" s="8">
        <v>131.19</v>
      </c>
      <c r="V5834" t="s">
        <v>9203</v>
      </c>
      <c r="W5834" t="s">
        <v>2007</v>
      </c>
      <c r="X5834" t="s">
        <v>42</v>
      </c>
      <c r="Y5834" t="s">
        <v>1740</v>
      </c>
      <c r="AA5834" s="1">
        <f t="shared" si="706"/>
        <v>46057</v>
      </c>
      <c r="AB5834" s="2">
        <f t="shared" si="707"/>
        <v>2</v>
      </c>
      <c r="AC5834" s="2">
        <f t="shared" si="708"/>
        <v>2026</v>
      </c>
      <c r="AD5834" s="2" t="str">
        <f>IFERROR(VLOOKUP(A5834,'Aux Área'!$A$4:$B$123,2,0),"-")</f>
        <v>CONSERVA</v>
      </c>
    </row>
    <row r="5835" spans="1:30" x14ac:dyDescent="0.3">
      <c r="A5835" t="s">
        <v>2643</v>
      </c>
      <c r="B5835" t="s">
        <v>2307</v>
      </c>
      <c r="C5835" t="s">
        <v>9204</v>
      </c>
      <c r="D5835" t="s">
        <v>7207</v>
      </c>
      <c r="E5835" t="s">
        <v>7208</v>
      </c>
      <c r="F5835" t="s">
        <v>2646</v>
      </c>
      <c r="G5835" t="s">
        <v>1300</v>
      </c>
      <c r="H5835" t="s">
        <v>1301</v>
      </c>
      <c r="I5835" t="s">
        <v>37</v>
      </c>
      <c r="J5835" t="s">
        <v>172</v>
      </c>
      <c r="K5835" t="s">
        <v>173</v>
      </c>
      <c r="L5835" t="s">
        <v>124</v>
      </c>
      <c r="M5835" t="s">
        <v>38</v>
      </c>
      <c r="N5835" t="s">
        <v>39</v>
      </c>
      <c r="O5835" s="23">
        <v>274</v>
      </c>
      <c r="P5835" s="9">
        <v>8.76</v>
      </c>
      <c r="Q5835" t="s">
        <v>40</v>
      </c>
      <c r="R5835">
        <v>93792</v>
      </c>
      <c r="S5835" s="9">
        <v>31.29</v>
      </c>
      <c r="T5835" s="26">
        <v>4.59</v>
      </c>
      <c r="U5835" s="8">
        <v>143.62</v>
      </c>
      <c r="V5835" t="s">
        <v>7258</v>
      </c>
      <c r="W5835" t="s">
        <v>2276</v>
      </c>
      <c r="X5835" t="s">
        <v>42</v>
      </c>
      <c r="Y5835" t="s">
        <v>2277</v>
      </c>
      <c r="AA5835" s="1">
        <f t="shared" si="706"/>
        <v>46057</v>
      </c>
      <c r="AB5835" s="2">
        <f t="shared" si="707"/>
        <v>2</v>
      </c>
      <c r="AC5835" s="2">
        <f t="shared" si="708"/>
        <v>2026</v>
      </c>
      <c r="AD5835" s="2" t="str">
        <f>IFERROR(VLOOKUP(A5835,'Aux Área'!$A$4:$B$123,2,0),"-")</f>
        <v>INSPEÇÃO</v>
      </c>
    </row>
    <row r="5836" spans="1:30" x14ac:dyDescent="0.3">
      <c r="A5836" t="s">
        <v>2655</v>
      </c>
      <c r="B5836" t="s">
        <v>2656</v>
      </c>
      <c r="C5836" t="s">
        <v>9205</v>
      </c>
      <c r="D5836" t="s">
        <v>1619</v>
      </c>
      <c r="E5836" t="s">
        <v>1620</v>
      </c>
      <c r="F5836" t="s">
        <v>3605</v>
      </c>
      <c r="G5836" t="s">
        <v>1635</v>
      </c>
      <c r="H5836" t="s">
        <v>2635</v>
      </c>
      <c r="I5836" t="s">
        <v>37</v>
      </c>
      <c r="J5836" t="s">
        <v>188</v>
      </c>
      <c r="K5836" t="s">
        <v>189</v>
      </c>
      <c r="L5836" t="s">
        <v>190</v>
      </c>
      <c r="M5836" t="s">
        <v>38</v>
      </c>
      <c r="N5836" t="s">
        <v>39</v>
      </c>
      <c r="O5836" s="23">
        <v>226</v>
      </c>
      <c r="P5836" s="9">
        <v>8.5299999999999994</v>
      </c>
      <c r="Q5836" t="s">
        <v>40</v>
      </c>
      <c r="R5836">
        <v>12872</v>
      </c>
      <c r="S5836" s="9">
        <v>26.5</v>
      </c>
      <c r="T5836" s="26">
        <v>4.99</v>
      </c>
      <c r="U5836" s="8">
        <v>132.24</v>
      </c>
      <c r="V5836" t="s">
        <v>41</v>
      </c>
      <c r="W5836" t="s">
        <v>2007</v>
      </c>
      <c r="X5836" t="s">
        <v>42</v>
      </c>
      <c r="Y5836" t="s">
        <v>6209</v>
      </c>
      <c r="AA5836" s="1">
        <f t="shared" si="706"/>
        <v>46057</v>
      </c>
      <c r="AB5836" s="2">
        <f t="shared" si="707"/>
        <v>2</v>
      </c>
      <c r="AC5836" s="2">
        <f t="shared" si="708"/>
        <v>2026</v>
      </c>
      <c r="AD5836" s="2" t="str">
        <f>IFERROR(VLOOKUP(A5836,'Aux Área'!$A$4:$B$123,2,0),"-")</f>
        <v>TI</v>
      </c>
    </row>
    <row r="5837" spans="1:30" x14ac:dyDescent="0.3">
      <c r="A5837" t="s">
        <v>68</v>
      </c>
      <c r="B5837" t="s">
        <v>296</v>
      </c>
      <c r="C5837" t="s">
        <v>9206</v>
      </c>
      <c r="D5837" t="s">
        <v>2160</v>
      </c>
      <c r="E5837" t="s">
        <v>2161</v>
      </c>
      <c r="F5837" t="s">
        <v>69</v>
      </c>
      <c r="G5837" t="s">
        <v>35</v>
      </c>
      <c r="H5837" t="s">
        <v>36</v>
      </c>
      <c r="I5837" t="s">
        <v>37</v>
      </c>
      <c r="J5837" t="s">
        <v>237</v>
      </c>
      <c r="K5837" t="s">
        <v>238</v>
      </c>
      <c r="L5837" t="s">
        <v>110</v>
      </c>
      <c r="M5837" t="s">
        <v>38</v>
      </c>
      <c r="N5837" t="s">
        <v>39</v>
      </c>
      <c r="O5837" s="23">
        <v>351</v>
      </c>
      <c r="P5837" s="9">
        <v>8.6999999999999993</v>
      </c>
      <c r="Q5837" t="s">
        <v>40</v>
      </c>
      <c r="R5837">
        <v>39627</v>
      </c>
      <c r="S5837" s="9">
        <v>40.33</v>
      </c>
      <c r="T5837" s="26">
        <v>4.6909999999999998</v>
      </c>
      <c r="U5837" s="8">
        <v>189.19</v>
      </c>
      <c r="V5837" t="s">
        <v>41</v>
      </c>
      <c r="W5837" t="s">
        <v>2007</v>
      </c>
      <c r="X5837" t="s">
        <v>42</v>
      </c>
      <c r="Y5837" t="s">
        <v>1740</v>
      </c>
      <c r="AA5837" s="1">
        <f t="shared" si="706"/>
        <v>46057</v>
      </c>
      <c r="AB5837" s="2">
        <f t="shared" si="707"/>
        <v>2</v>
      </c>
      <c r="AC5837" s="2">
        <f t="shared" si="708"/>
        <v>2026</v>
      </c>
      <c r="AD5837" s="2" t="str">
        <f>IFERROR(VLOOKUP(A5837,'Aux Área'!$A$4:$B$123,2,0),"-")</f>
        <v>OPERAÇÃO</v>
      </c>
    </row>
    <row r="5838" spans="1:30" x14ac:dyDescent="0.3">
      <c r="A5838" t="s">
        <v>2314</v>
      </c>
      <c r="B5838" t="s">
        <v>4624</v>
      </c>
      <c r="C5838" t="s">
        <v>9207</v>
      </c>
      <c r="D5838" t="s">
        <v>3410</v>
      </c>
      <c r="E5838" t="s">
        <v>3411</v>
      </c>
      <c r="F5838" t="s">
        <v>2317</v>
      </c>
      <c r="G5838" t="s">
        <v>1300</v>
      </c>
      <c r="H5838" t="s">
        <v>1301</v>
      </c>
      <c r="I5838" t="s">
        <v>37</v>
      </c>
      <c r="J5838" t="s">
        <v>231</v>
      </c>
      <c r="K5838" t="s">
        <v>232</v>
      </c>
      <c r="L5838" t="s">
        <v>217</v>
      </c>
      <c r="M5838" t="s">
        <v>38</v>
      </c>
      <c r="N5838" t="s">
        <v>39</v>
      </c>
      <c r="O5838" s="23">
        <v>412</v>
      </c>
      <c r="P5838" s="9">
        <v>9.3800000000000008</v>
      </c>
      <c r="Q5838" t="s">
        <v>40</v>
      </c>
      <c r="R5838">
        <v>43708</v>
      </c>
      <c r="S5838" s="9">
        <v>43.92</v>
      </c>
      <c r="T5838" s="26">
        <v>4.8600000000000003</v>
      </c>
      <c r="U5838" s="8">
        <v>213.45</v>
      </c>
      <c r="V5838" t="s">
        <v>9208</v>
      </c>
      <c r="W5838" t="s">
        <v>2276</v>
      </c>
      <c r="X5838" t="s">
        <v>42</v>
      </c>
      <c r="Y5838" t="s">
        <v>2277</v>
      </c>
      <c r="AA5838" s="1">
        <f t="shared" si="706"/>
        <v>46057</v>
      </c>
      <c r="AB5838" s="2">
        <f t="shared" si="707"/>
        <v>2</v>
      </c>
      <c r="AC5838" s="2">
        <f t="shared" si="708"/>
        <v>2026</v>
      </c>
      <c r="AD5838" s="2" t="str">
        <f>IFERROR(VLOOKUP(A5838,'Aux Área'!$A$4:$B$123,2,0),"-")</f>
        <v>INSPEÇÃO</v>
      </c>
    </row>
    <row r="5839" spans="1:30" x14ac:dyDescent="0.3">
      <c r="A5839" t="s">
        <v>2691</v>
      </c>
      <c r="B5839" t="s">
        <v>2692</v>
      </c>
      <c r="C5839" t="s">
        <v>9209</v>
      </c>
      <c r="D5839" t="s">
        <v>2142</v>
      </c>
      <c r="E5839" t="s">
        <v>2143</v>
      </c>
      <c r="F5839" t="s">
        <v>5979</v>
      </c>
      <c r="G5839" t="s">
        <v>1635</v>
      </c>
      <c r="H5839" t="s">
        <v>2635</v>
      </c>
      <c r="I5839" t="s">
        <v>37</v>
      </c>
      <c r="J5839" t="s">
        <v>165</v>
      </c>
      <c r="K5839" t="s">
        <v>166</v>
      </c>
      <c r="L5839" t="s">
        <v>167</v>
      </c>
      <c r="M5839" t="s">
        <v>38</v>
      </c>
      <c r="N5839" t="s">
        <v>39</v>
      </c>
      <c r="O5839" s="23">
        <v>219</v>
      </c>
      <c r="P5839" s="9">
        <v>13.65</v>
      </c>
      <c r="Q5839" t="s">
        <v>40</v>
      </c>
      <c r="R5839">
        <v>12264</v>
      </c>
      <c r="S5839" s="9">
        <v>16.04</v>
      </c>
      <c r="T5839" s="26">
        <v>4.8899999999999997</v>
      </c>
      <c r="U5839" s="8">
        <v>78.44</v>
      </c>
      <c r="V5839" t="s">
        <v>112</v>
      </c>
      <c r="W5839" t="s">
        <v>2007</v>
      </c>
      <c r="X5839" t="s">
        <v>42</v>
      </c>
      <c r="Y5839" t="s">
        <v>1740</v>
      </c>
      <c r="AA5839" s="1">
        <f t="shared" si="706"/>
        <v>46057</v>
      </c>
      <c r="AB5839" s="2">
        <f t="shared" si="707"/>
        <v>2</v>
      </c>
      <c r="AC5839" s="2">
        <f t="shared" si="708"/>
        <v>2026</v>
      </c>
      <c r="AD5839" s="2" t="str">
        <f>IFERROR(VLOOKUP(A5839,'Aux Área'!$A$4:$B$123,2,0),"-")</f>
        <v>TI</v>
      </c>
    </row>
    <row r="5840" spans="1:30" x14ac:dyDescent="0.3">
      <c r="A5840" t="s">
        <v>2260</v>
      </c>
      <c r="B5840" t="s">
        <v>113</v>
      </c>
      <c r="C5840" t="s">
        <v>9210</v>
      </c>
      <c r="D5840" t="s">
        <v>4423</v>
      </c>
      <c r="E5840" t="s">
        <v>4424</v>
      </c>
      <c r="F5840" t="s">
        <v>2262</v>
      </c>
      <c r="G5840" t="s">
        <v>35</v>
      </c>
      <c r="H5840" t="s">
        <v>2263</v>
      </c>
      <c r="I5840" t="s">
        <v>2186</v>
      </c>
      <c r="J5840" t="s">
        <v>1681</v>
      </c>
      <c r="K5840" t="s">
        <v>1682</v>
      </c>
      <c r="L5840" t="s">
        <v>141</v>
      </c>
      <c r="M5840" t="s">
        <v>38</v>
      </c>
      <c r="N5840" t="s">
        <v>668</v>
      </c>
      <c r="O5840" s="23">
        <v>774</v>
      </c>
      <c r="P5840" s="9">
        <v>13.14</v>
      </c>
      <c r="Q5840" t="s">
        <v>40</v>
      </c>
      <c r="R5840">
        <v>81719</v>
      </c>
      <c r="S5840" s="9">
        <v>58.89</v>
      </c>
      <c r="T5840" s="26">
        <v>6.49</v>
      </c>
      <c r="U5840" s="8">
        <v>382.18</v>
      </c>
      <c r="V5840" t="s">
        <v>41</v>
      </c>
      <c r="W5840" t="s">
        <v>2007</v>
      </c>
      <c r="X5840" t="s">
        <v>42</v>
      </c>
      <c r="Y5840" t="s">
        <v>1740</v>
      </c>
      <c r="AA5840" s="1">
        <f t="shared" si="706"/>
        <v>46057</v>
      </c>
      <c r="AB5840" s="2">
        <f t="shared" si="707"/>
        <v>2</v>
      </c>
      <c r="AC5840" s="2">
        <f t="shared" si="708"/>
        <v>2026</v>
      </c>
      <c r="AD5840" s="2" t="str">
        <f>IFERROR(VLOOKUP(A5840,'Aux Área'!$A$4:$B$123,2,0),"-")</f>
        <v>INSPEÇÃO</v>
      </c>
    </row>
    <row r="5841" spans="1:30" x14ac:dyDescent="0.3">
      <c r="A5841" t="s">
        <v>2282</v>
      </c>
      <c r="B5841" t="s">
        <v>4679</v>
      </c>
      <c r="C5841" t="s">
        <v>9211</v>
      </c>
      <c r="D5841" t="s">
        <v>3162</v>
      </c>
      <c r="E5841" t="s">
        <v>3163</v>
      </c>
      <c r="F5841" t="s">
        <v>2285</v>
      </c>
      <c r="G5841" t="s">
        <v>1135</v>
      </c>
      <c r="H5841" t="s">
        <v>2275</v>
      </c>
      <c r="I5841" t="s">
        <v>1497</v>
      </c>
      <c r="J5841" t="s">
        <v>165</v>
      </c>
      <c r="K5841" t="s">
        <v>166</v>
      </c>
      <c r="L5841" t="s">
        <v>167</v>
      </c>
      <c r="M5841" t="s">
        <v>38</v>
      </c>
      <c r="N5841" t="s">
        <v>39</v>
      </c>
      <c r="O5841" s="23">
        <v>80</v>
      </c>
      <c r="P5841" s="9">
        <v>7.8</v>
      </c>
      <c r="Q5841" t="s">
        <v>40</v>
      </c>
      <c r="R5841">
        <v>83820</v>
      </c>
      <c r="S5841" s="9">
        <v>10.25</v>
      </c>
      <c r="T5841" s="26">
        <v>4.8899999999999997</v>
      </c>
      <c r="U5841" s="8">
        <v>50.12</v>
      </c>
      <c r="V5841" t="s">
        <v>112</v>
      </c>
      <c r="W5841" t="s">
        <v>2276</v>
      </c>
      <c r="X5841" t="s">
        <v>42</v>
      </c>
      <c r="Y5841" t="s">
        <v>2277</v>
      </c>
      <c r="AA5841" s="1">
        <f t="shared" si="706"/>
        <v>46057</v>
      </c>
      <c r="AB5841" s="2">
        <f t="shared" si="707"/>
        <v>2</v>
      </c>
      <c r="AC5841" s="2">
        <f t="shared" si="708"/>
        <v>2026</v>
      </c>
      <c r="AD5841" s="2" t="str">
        <f>IFERROR(VLOOKUP(A5841,'Aux Área'!$A$4:$B$123,2,0),"-")</f>
        <v>INSPEÇÃO</v>
      </c>
    </row>
    <row r="5842" spans="1:30" x14ac:dyDescent="0.3">
      <c r="A5842" t="s">
        <v>2632</v>
      </c>
      <c r="B5842" t="s">
        <v>2633</v>
      </c>
      <c r="C5842" t="s">
        <v>9212</v>
      </c>
      <c r="D5842" t="s">
        <v>8713</v>
      </c>
      <c r="E5842" t="s">
        <v>8714</v>
      </c>
      <c r="F5842" t="s">
        <v>3712</v>
      </c>
      <c r="G5842" t="s">
        <v>1300</v>
      </c>
      <c r="H5842" t="s">
        <v>2635</v>
      </c>
      <c r="I5842" t="s">
        <v>37</v>
      </c>
      <c r="J5842" t="s">
        <v>231</v>
      </c>
      <c r="K5842" t="s">
        <v>232</v>
      </c>
      <c r="L5842" t="s">
        <v>217</v>
      </c>
      <c r="M5842" t="s">
        <v>38</v>
      </c>
      <c r="N5842" t="s">
        <v>39</v>
      </c>
      <c r="O5842" s="23">
        <v>370</v>
      </c>
      <c r="P5842" s="9">
        <v>7.27</v>
      </c>
      <c r="Q5842" t="s">
        <v>40</v>
      </c>
      <c r="R5842">
        <v>5196</v>
      </c>
      <c r="S5842" s="9">
        <v>50.9</v>
      </c>
      <c r="T5842" s="26">
        <v>4.8609999999999998</v>
      </c>
      <c r="U5842" s="8">
        <v>247.4</v>
      </c>
      <c r="V5842" t="s">
        <v>9213</v>
      </c>
      <c r="W5842" t="s">
        <v>2007</v>
      </c>
      <c r="X5842" t="s">
        <v>42</v>
      </c>
      <c r="Y5842" t="s">
        <v>1740</v>
      </c>
      <c r="AA5842" s="1">
        <f t="shared" si="706"/>
        <v>46057</v>
      </c>
      <c r="AB5842" s="2">
        <f t="shared" si="707"/>
        <v>2</v>
      </c>
      <c r="AC5842" s="2">
        <f t="shared" si="708"/>
        <v>2026</v>
      </c>
      <c r="AD5842" s="2" t="str">
        <f>IFERROR(VLOOKUP(A5842,'Aux Área'!$A$4:$B$123,2,0),"-")</f>
        <v>TI</v>
      </c>
    </row>
    <row r="5843" spans="1:30" x14ac:dyDescent="0.3">
      <c r="A5843" t="s">
        <v>2146</v>
      </c>
      <c r="B5843" t="s">
        <v>1800</v>
      </c>
      <c r="C5843" t="s">
        <v>9214</v>
      </c>
      <c r="D5843" t="s">
        <v>1841</v>
      </c>
      <c r="E5843" t="s">
        <v>1842</v>
      </c>
      <c r="F5843" t="s">
        <v>653</v>
      </c>
      <c r="G5843" t="s">
        <v>635</v>
      </c>
      <c r="H5843" t="s">
        <v>666</v>
      </c>
      <c r="I5843" t="s">
        <v>667</v>
      </c>
      <c r="J5843" t="s">
        <v>122</v>
      </c>
      <c r="K5843" t="s">
        <v>123</v>
      </c>
      <c r="L5843" t="s">
        <v>124</v>
      </c>
      <c r="M5843" t="s">
        <v>38</v>
      </c>
      <c r="N5843" t="s">
        <v>668</v>
      </c>
      <c r="O5843" s="23">
        <v>0</v>
      </c>
      <c r="P5843" s="9">
        <v>0</v>
      </c>
      <c r="Q5843" t="s">
        <v>40</v>
      </c>
      <c r="R5843">
        <v>0</v>
      </c>
      <c r="S5843" s="9">
        <v>117.9</v>
      </c>
      <c r="T5843" s="26">
        <v>6.03</v>
      </c>
      <c r="U5843" s="8">
        <v>710.98</v>
      </c>
      <c r="V5843" t="s">
        <v>112</v>
      </c>
      <c r="W5843" t="s">
        <v>652</v>
      </c>
      <c r="X5843" t="s">
        <v>42</v>
      </c>
      <c r="Y5843" t="s">
        <v>653</v>
      </c>
      <c r="AA5843" s="1">
        <f t="shared" si="706"/>
        <v>46057</v>
      </c>
      <c r="AB5843" s="2">
        <f t="shared" si="707"/>
        <v>2</v>
      </c>
      <c r="AC5843" s="2">
        <f t="shared" si="708"/>
        <v>2026</v>
      </c>
      <c r="AD5843" s="2" t="str">
        <f>IFERROR(VLOOKUP(A5843,'Aux Área'!$A$4:$B$123,2,0),"-")</f>
        <v>SÃO PEDRO</v>
      </c>
    </row>
    <row r="5844" spans="1:30" x14ac:dyDescent="0.3">
      <c r="A5844" t="s">
        <v>5620</v>
      </c>
      <c r="B5844" t="s">
        <v>2315</v>
      </c>
      <c r="C5844" t="s">
        <v>9215</v>
      </c>
      <c r="D5844" t="s">
        <v>3197</v>
      </c>
      <c r="E5844" t="s">
        <v>3198</v>
      </c>
      <c r="F5844" t="s">
        <v>6208</v>
      </c>
      <c r="G5844" t="s">
        <v>1135</v>
      </c>
      <c r="H5844" t="s">
        <v>5545</v>
      </c>
      <c r="I5844" t="s">
        <v>839</v>
      </c>
      <c r="J5844" t="s">
        <v>89</v>
      </c>
      <c r="K5844" t="s">
        <v>90</v>
      </c>
      <c r="L5844" t="s">
        <v>91</v>
      </c>
      <c r="M5844" t="s">
        <v>38</v>
      </c>
      <c r="N5844" t="s">
        <v>39</v>
      </c>
      <c r="O5844" s="23">
        <v>342</v>
      </c>
      <c r="P5844" s="9">
        <v>8.81</v>
      </c>
      <c r="Q5844" t="s">
        <v>40</v>
      </c>
      <c r="R5844">
        <v>22622</v>
      </c>
      <c r="S5844" s="9">
        <v>38.840000000000003</v>
      </c>
      <c r="T5844" s="26">
        <v>4.8899999999999997</v>
      </c>
      <c r="U5844" s="8">
        <v>189.93</v>
      </c>
      <c r="V5844" t="s">
        <v>9216</v>
      </c>
      <c r="W5844" t="s">
        <v>2276</v>
      </c>
      <c r="X5844" t="s">
        <v>42</v>
      </c>
      <c r="Y5844" t="s">
        <v>2277</v>
      </c>
      <c r="AA5844" s="1">
        <f t="shared" si="706"/>
        <v>46057</v>
      </c>
      <c r="AB5844" s="2">
        <f t="shared" si="707"/>
        <v>2</v>
      </c>
      <c r="AC5844" s="2">
        <f t="shared" si="708"/>
        <v>2026</v>
      </c>
      <c r="AD5844" s="2" t="str">
        <f>IFERROR(VLOOKUP(A5844,'Aux Área'!$A$4:$B$123,2,0),"-")</f>
        <v>INSPEÇÃO</v>
      </c>
    </row>
    <row r="5845" spans="1:30" x14ac:dyDescent="0.3">
      <c r="A5845" t="s">
        <v>2318</v>
      </c>
      <c r="B5845" t="s">
        <v>2733</v>
      </c>
      <c r="C5845" t="s">
        <v>9217</v>
      </c>
      <c r="D5845" t="s">
        <v>5015</v>
      </c>
      <c r="E5845" t="s">
        <v>5016</v>
      </c>
      <c r="F5845" t="s">
        <v>4203</v>
      </c>
      <c r="G5845" t="s">
        <v>1135</v>
      </c>
      <c r="H5845" t="s">
        <v>2185</v>
      </c>
      <c r="I5845" t="s">
        <v>2186</v>
      </c>
      <c r="J5845" t="s">
        <v>169</v>
      </c>
      <c r="K5845" t="s">
        <v>170</v>
      </c>
      <c r="L5845" t="s">
        <v>124</v>
      </c>
      <c r="M5845" t="s">
        <v>38</v>
      </c>
      <c r="N5845" t="s">
        <v>668</v>
      </c>
      <c r="O5845" s="23">
        <v>912</v>
      </c>
      <c r="P5845" s="9">
        <v>15.2</v>
      </c>
      <c r="Q5845" t="s">
        <v>40</v>
      </c>
      <c r="R5845">
        <v>95366</v>
      </c>
      <c r="S5845" s="9">
        <v>60</v>
      </c>
      <c r="T5845" s="26">
        <v>5.84</v>
      </c>
      <c r="U5845" s="8">
        <v>350.4</v>
      </c>
      <c r="V5845" t="s">
        <v>41</v>
      </c>
      <c r="W5845" t="s">
        <v>2007</v>
      </c>
      <c r="X5845" t="s">
        <v>42</v>
      </c>
      <c r="Y5845" t="s">
        <v>2188</v>
      </c>
      <c r="AA5845" s="1">
        <f t="shared" si="706"/>
        <v>46057</v>
      </c>
      <c r="AB5845" s="2">
        <f t="shared" si="707"/>
        <v>2</v>
      </c>
      <c r="AC5845" s="2">
        <f t="shared" si="708"/>
        <v>2026</v>
      </c>
      <c r="AD5845" s="2" t="str">
        <f>IFERROR(VLOOKUP(A5845,'Aux Área'!$A$4:$B$123,2,0),"-")</f>
        <v>INSPEÇÃO</v>
      </c>
    </row>
    <row r="5846" spans="1:30" x14ac:dyDescent="0.3">
      <c r="A5846" t="s">
        <v>2306</v>
      </c>
      <c r="B5846" t="s">
        <v>4613</v>
      </c>
      <c r="C5846" t="s">
        <v>9218</v>
      </c>
      <c r="D5846" t="s">
        <v>3212</v>
      </c>
      <c r="E5846" t="s">
        <v>3213</v>
      </c>
      <c r="F5846" t="s">
        <v>2309</v>
      </c>
      <c r="G5846" t="s">
        <v>1135</v>
      </c>
      <c r="H5846" t="s">
        <v>2275</v>
      </c>
      <c r="I5846" t="s">
        <v>1497</v>
      </c>
      <c r="J5846" t="s">
        <v>1665</v>
      </c>
      <c r="K5846" t="s">
        <v>1666</v>
      </c>
      <c r="L5846" t="s">
        <v>301</v>
      </c>
      <c r="M5846" t="s">
        <v>38</v>
      </c>
      <c r="N5846" t="s">
        <v>39</v>
      </c>
      <c r="O5846" s="23">
        <v>417</v>
      </c>
      <c r="P5846" s="9">
        <v>9.7200000000000006</v>
      </c>
      <c r="Q5846" t="s">
        <v>40</v>
      </c>
      <c r="R5846">
        <v>93091</v>
      </c>
      <c r="S5846" s="9">
        <v>42.88</v>
      </c>
      <c r="T5846" s="26">
        <v>4.6900000000000004</v>
      </c>
      <c r="U5846" s="8">
        <v>201.11</v>
      </c>
      <c r="V5846" t="s">
        <v>9219</v>
      </c>
      <c r="W5846" t="s">
        <v>2276</v>
      </c>
      <c r="X5846" t="s">
        <v>42</v>
      </c>
      <c r="Y5846" t="s">
        <v>2277</v>
      </c>
      <c r="AA5846" s="1">
        <f t="shared" si="706"/>
        <v>46057</v>
      </c>
      <c r="AB5846" s="2">
        <f t="shared" si="707"/>
        <v>2</v>
      </c>
      <c r="AC5846" s="2">
        <f t="shared" si="708"/>
        <v>2026</v>
      </c>
      <c r="AD5846" s="2" t="str">
        <f>IFERROR(VLOOKUP(A5846,'Aux Área'!$A$4:$B$123,2,0),"-")</f>
        <v>INSPEÇÃO</v>
      </c>
    </row>
    <row r="5847" spans="1:30" x14ac:dyDescent="0.3">
      <c r="A5847" t="s">
        <v>5543</v>
      </c>
      <c r="B5847" t="s">
        <v>3093</v>
      </c>
      <c r="C5847" t="s">
        <v>9220</v>
      </c>
      <c r="D5847" t="s">
        <v>391</v>
      </c>
      <c r="E5847" t="s">
        <v>392</v>
      </c>
      <c r="F5847" t="s">
        <v>6207</v>
      </c>
      <c r="G5847" t="s">
        <v>1135</v>
      </c>
      <c r="H5847" t="s">
        <v>5545</v>
      </c>
      <c r="I5847" t="s">
        <v>839</v>
      </c>
      <c r="J5847" t="s">
        <v>122</v>
      </c>
      <c r="K5847" t="s">
        <v>123</v>
      </c>
      <c r="L5847" t="s">
        <v>124</v>
      </c>
      <c r="M5847" t="s">
        <v>38</v>
      </c>
      <c r="N5847" t="s">
        <v>39</v>
      </c>
      <c r="O5847" s="23">
        <v>329</v>
      </c>
      <c r="P5847" s="9">
        <v>8.1999999999999993</v>
      </c>
      <c r="Q5847" t="s">
        <v>40</v>
      </c>
      <c r="R5847">
        <v>12410</v>
      </c>
      <c r="S5847" s="9">
        <v>40.14</v>
      </c>
      <c r="T5847" s="26">
        <v>4.9800000000000004</v>
      </c>
      <c r="U5847" s="8">
        <v>199.9</v>
      </c>
      <c r="V5847" t="s">
        <v>112</v>
      </c>
      <c r="W5847" t="s">
        <v>2276</v>
      </c>
      <c r="X5847" t="s">
        <v>42</v>
      </c>
      <c r="Y5847" t="s">
        <v>2277</v>
      </c>
      <c r="AA5847" s="1">
        <f t="shared" si="706"/>
        <v>46057</v>
      </c>
      <c r="AB5847" s="2">
        <f t="shared" si="707"/>
        <v>2</v>
      </c>
      <c r="AC5847" s="2">
        <f t="shared" si="708"/>
        <v>2026</v>
      </c>
      <c r="AD5847" s="2" t="str">
        <f>IFERROR(VLOOKUP(A5847,'Aux Área'!$A$4:$B$123,2,0),"-")</f>
        <v>INSPEÇÃO</v>
      </c>
    </row>
    <row r="5848" spans="1:30" x14ac:dyDescent="0.3">
      <c r="A5848" t="s">
        <v>2278</v>
      </c>
      <c r="B5848" t="s">
        <v>4664</v>
      </c>
      <c r="C5848" t="s">
        <v>9221</v>
      </c>
      <c r="D5848" t="s">
        <v>3208</v>
      </c>
      <c r="E5848" t="s">
        <v>3209</v>
      </c>
      <c r="F5848" t="s">
        <v>2281</v>
      </c>
      <c r="G5848" t="s">
        <v>1135</v>
      </c>
      <c r="H5848" t="s">
        <v>2275</v>
      </c>
      <c r="I5848" t="s">
        <v>1497</v>
      </c>
      <c r="J5848" t="s">
        <v>169</v>
      </c>
      <c r="K5848" t="s">
        <v>170</v>
      </c>
      <c r="L5848" t="s">
        <v>124</v>
      </c>
      <c r="M5848" t="s">
        <v>38</v>
      </c>
      <c r="N5848" t="s">
        <v>39</v>
      </c>
      <c r="O5848" s="23">
        <v>354</v>
      </c>
      <c r="P5848" s="9">
        <v>9.52</v>
      </c>
      <c r="Q5848" t="s">
        <v>40</v>
      </c>
      <c r="R5848">
        <v>100228</v>
      </c>
      <c r="S5848" s="9">
        <v>37.19</v>
      </c>
      <c r="T5848" s="26">
        <v>4.8899999999999997</v>
      </c>
      <c r="U5848" s="8">
        <v>181.86</v>
      </c>
      <c r="V5848" t="s">
        <v>41</v>
      </c>
      <c r="W5848" t="s">
        <v>2276</v>
      </c>
      <c r="X5848" t="s">
        <v>42</v>
      </c>
      <c r="Y5848" t="s">
        <v>2277</v>
      </c>
      <c r="AA5848" s="1">
        <f t="shared" si="706"/>
        <v>46057</v>
      </c>
      <c r="AB5848" s="2">
        <f t="shared" si="707"/>
        <v>2</v>
      </c>
      <c r="AC5848" s="2">
        <f t="shared" si="708"/>
        <v>2026</v>
      </c>
      <c r="AD5848" s="2" t="str">
        <f>IFERROR(VLOOKUP(A5848,'Aux Área'!$A$4:$B$123,2,0),"-")</f>
        <v>INSPEÇÃO</v>
      </c>
    </row>
    <row r="5849" spans="1:30" x14ac:dyDescent="0.3">
      <c r="A5849" t="s">
        <v>2638</v>
      </c>
      <c r="B5849" t="s">
        <v>4593</v>
      </c>
      <c r="C5849" t="s">
        <v>9222</v>
      </c>
      <c r="D5849" t="s">
        <v>4358</v>
      </c>
      <c r="E5849" t="s">
        <v>4359</v>
      </c>
      <c r="F5849" t="s">
        <v>2641</v>
      </c>
      <c r="G5849" t="s">
        <v>1135</v>
      </c>
      <c r="H5849" t="s">
        <v>2275</v>
      </c>
      <c r="I5849" t="s">
        <v>1497</v>
      </c>
      <c r="J5849" t="s">
        <v>275</v>
      </c>
      <c r="K5849" t="s">
        <v>276</v>
      </c>
      <c r="L5849" t="s">
        <v>124</v>
      </c>
      <c r="M5849" t="s">
        <v>38</v>
      </c>
      <c r="N5849" t="s">
        <v>39</v>
      </c>
      <c r="O5849" s="23">
        <v>517</v>
      </c>
      <c r="P5849" s="9">
        <v>11.31</v>
      </c>
      <c r="Q5849" t="s">
        <v>40</v>
      </c>
      <c r="R5849">
        <v>86412</v>
      </c>
      <c r="S5849" s="9">
        <v>45.72</v>
      </c>
      <c r="T5849" s="26">
        <v>4.79</v>
      </c>
      <c r="U5849" s="8">
        <v>219</v>
      </c>
      <c r="V5849" t="s">
        <v>9223</v>
      </c>
      <c r="W5849" t="s">
        <v>2276</v>
      </c>
      <c r="X5849" t="s">
        <v>42</v>
      </c>
      <c r="Y5849" t="s">
        <v>2277</v>
      </c>
      <c r="AA5849" s="1">
        <f t="shared" si="706"/>
        <v>46058</v>
      </c>
      <c r="AB5849" s="2">
        <f t="shared" si="707"/>
        <v>2</v>
      </c>
      <c r="AC5849" s="2">
        <f t="shared" si="708"/>
        <v>2026</v>
      </c>
      <c r="AD5849" s="2" t="str">
        <f>IFERROR(VLOOKUP(A5849,'Aux Área'!$A$4:$B$123,2,0),"-")</f>
        <v>INSPEÇÃO</v>
      </c>
    </row>
    <row r="5850" spans="1:30" x14ac:dyDescent="0.3">
      <c r="A5850" t="s">
        <v>5620</v>
      </c>
      <c r="B5850" t="s">
        <v>2315</v>
      </c>
      <c r="C5850" t="s">
        <v>9224</v>
      </c>
      <c r="D5850" t="s">
        <v>3303</v>
      </c>
      <c r="E5850" t="s">
        <v>3304</v>
      </c>
      <c r="F5850" t="s">
        <v>6208</v>
      </c>
      <c r="G5850" t="s">
        <v>1135</v>
      </c>
      <c r="H5850" t="s">
        <v>5545</v>
      </c>
      <c r="I5850" t="s">
        <v>839</v>
      </c>
      <c r="J5850" t="s">
        <v>241</v>
      </c>
      <c r="K5850" t="s">
        <v>242</v>
      </c>
      <c r="L5850" t="s">
        <v>110</v>
      </c>
      <c r="M5850" t="s">
        <v>38</v>
      </c>
      <c r="N5850" t="s">
        <v>39</v>
      </c>
      <c r="O5850" s="23">
        <v>312</v>
      </c>
      <c r="P5850" s="9">
        <v>9.6999999999999993</v>
      </c>
      <c r="Q5850" t="s">
        <v>40</v>
      </c>
      <c r="R5850">
        <v>22934</v>
      </c>
      <c r="S5850" s="9">
        <v>32.18</v>
      </c>
      <c r="T5850" s="26">
        <v>4.6900000000000004</v>
      </c>
      <c r="U5850" s="8">
        <v>150.91</v>
      </c>
      <c r="V5850" t="s">
        <v>41</v>
      </c>
      <c r="W5850" t="s">
        <v>2276</v>
      </c>
      <c r="X5850" t="s">
        <v>42</v>
      </c>
      <c r="Y5850" t="s">
        <v>2277</v>
      </c>
      <c r="AA5850" s="1">
        <f t="shared" si="706"/>
        <v>46058</v>
      </c>
      <c r="AB5850" s="2">
        <f t="shared" si="707"/>
        <v>2</v>
      </c>
      <c r="AC5850" s="2">
        <f t="shared" si="708"/>
        <v>2026</v>
      </c>
      <c r="AD5850" s="2" t="str">
        <f>IFERROR(VLOOKUP(A5850,'Aux Área'!$A$4:$B$123,2,0),"-")</f>
        <v>INSPEÇÃO</v>
      </c>
    </row>
    <row r="5851" spans="1:30" x14ac:dyDescent="0.3">
      <c r="A5851" t="s">
        <v>2282</v>
      </c>
      <c r="B5851" t="s">
        <v>4679</v>
      </c>
      <c r="C5851" t="s">
        <v>9225</v>
      </c>
      <c r="D5851" t="s">
        <v>7064</v>
      </c>
      <c r="E5851" t="s">
        <v>7065</v>
      </c>
      <c r="F5851" t="s">
        <v>2285</v>
      </c>
      <c r="G5851" t="s">
        <v>1135</v>
      </c>
      <c r="H5851" t="s">
        <v>2275</v>
      </c>
      <c r="I5851" t="s">
        <v>1497</v>
      </c>
      <c r="J5851" t="s">
        <v>165</v>
      </c>
      <c r="K5851" t="s">
        <v>166</v>
      </c>
      <c r="L5851" t="s">
        <v>167</v>
      </c>
      <c r="M5851" t="s">
        <v>38</v>
      </c>
      <c r="N5851" t="s">
        <v>39</v>
      </c>
      <c r="O5851" s="23">
        <v>421</v>
      </c>
      <c r="P5851" s="9">
        <v>10.55</v>
      </c>
      <c r="Q5851" t="s">
        <v>40</v>
      </c>
      <c r="R5851">
        <v>84241</v>
      </c>
      <c r="S5851" s="9">
        <v>39.909999999999997</v>
      </c>
      <c r="T5851" s="26">
        <v>4.891</v>
      </c>
      <c r="U5851" s="8">
        <v>195.19</v>
      </c>
      <c r="V5851" t="s">
        <v>112</v>
      </c>
      <c r="W5851" t="s">
        <v>2276</v>
      </c>
      <c r="X5851" t="s">
        <v>42</v>
      </c>
      <c r="Y5851" t="s">
        <v>2277</v>
      </c>
      <c r="AA5851" s="1">
        <f t="shared" si="706"/>
        <v>46058</v>
      </c>
      <c r="AB5851" s="2">
        <f t="shared" si="707"/>
        <v>2</v>
      </c>
      <c r="AC5851" s="2">
        <f t="shared" si="708"/>
        <v>2026</v>
      </c>
      <c r="AD5851" s="2" t="str">
        <f>IFERROR(VLOOKUP(A5851,'Aux Área'!$A$4:$B$123,2,0),"-")</f>
        <v>INSPEÇÃO</v>
      </c>
    </row>
    <row r="5852" spans="1:30" x14ac:dyDescent="0.3">
      <c r="A5852" t="s">
        <v>2643</v>
      </c>
      <c r="B5852" t="s">
        <v>2307</v>
      </c>
      <c r="C5852" t="s">
        <v>9226</v>
      </c>
      <c r="D5852" t="s">
        <v>3193</v>
      </c>
      <c r="E5852" t="s">
        <v>3194</v>
      </c>
      <c r="F5852" t="s">
        <v>2646</v>
      </c>
      <c r="G5852" t="s">
        <v>1300</v>
      </c>
      <c r="H5852" t="s">
        <v>1301</v>
      </c>
      <c r="I5852" t="s">
        <v>37</v>
      </c>
      <c r="J5852" t="s">
        <v>122</v>
      </c>
      <c r="K5852" t="s">
        <v>123</v>
      </c>
      <c r="L5852" t="s">
        <v>124</v>
      </c>
      <c r="M5852" t="s">
        <v>38</v>
      </c>
      <c r="N5852" t="s">
        <v>39</v>
      </c>
      <c r="O5852" s="23">
        <v>418</v>
      </c>
      <c r="P5852" s="9">
        <v>9.2100000000000009</v>
      </c>
      <c r="Q5852" t="s">
        <v>40</v>
      </c>
      <c r="R5852">
        <v>94210</v>
      </c>
      <c r="S5852" s="9">
        <v>45.4</v>
      </c>
      <c r="T5852" s="26">
        <v>4.9800000000000004</v>
      </c>
      <c r="U5852" s="8">
        <v>226.09</v>
      </c>
      <c r="V5852" t="s">
        <v>112</v>
      </c>
      <c r="W5852" t="s">
        <v>2276</v>
      </c>
      <c r="X5852" t="s">
        <v>42</v>
      </c>
      <c r="Y5852" t="s">
        <v>2277</v>
      </c>
      <c r="AA5852" s="1">
        <f t="shared" si="706"/>
        <v>46058</v>
      </c>
      <c r="AB5852" s="2">
        <f t="shared" si="707"/>
        <v>2</v>
      </c>
      <c r="AC5852" s="2">
        <f t="shared" si="708"/>
        <v>2026</v>
      </c>
      <c r="AD5852" s="2" t="str">
        <f>IFERROR(VLOOKUP(A5852,'Aux Área'!$A$4:$B$123,2,0),"-")</f>
        <v>INSPEÇÃO</v>
      </c>
    </row>
    <row r="5853" spans="1:30" x14ac:dyDescent="0.3">
      <c r="A5853" t="s">
        <v>1945</v>
      </c>
      <c r="B5853" t="s">
        <v>2124</v>
      </c>
      <c r="C5853" t="s">
        <v>9227</v>
      </c>
      <c r="D5853" t="s">
        <v>1802</v>
      </c>
      <c r="E5853" t="s">
        <v>1803</v>
      </c>
      <c r="F5853" t="s">
        <v>653</v>
      </c>
      <c r="G5853" t="s">
        <v>1495</v>
      </c>
      <c r="H5853" t="s">
        <v>1804</v>
      </c>
      <c r="I5853" t="s">
        <v>1497</v>
      </c>
      <c r="J5853" t="s">
        <v>231</v>
      </c>
      <c r="K5853" t="s">
        <v>232</v>
      </c>
      <c r="L5853" t="s">
        <v>217</v>
      </c>
      <c r="M5853" t="s">
        <v>38</v>
      </c>
      <c r="N5853" t="s">
        <v>668</v>
      </c>
      <c r="O5853" s="23">
        <v>0</v>
      </c>
      <c r="P5853" s="9">
        <v>0</v>
      </c>
      <c r="Q5853" t="s">
        <v>40</v>
      </c>
      <c r="R5853">
        <v>0</v>
      </c>
      <c r="S5853" s="9">
        <v>107.35</v>
      </c>
      <c r="T5853" s="26">
        <v>5.99</v>
      </c>
      <c r="U5853" s="8">
        <v>643.04</v>
      </c>
      <c r="V5853" t="s">
        <v>9228</v>
      </c>
      <c r="W5853" t="s">
        <v>652</v>
      </c>
      <c r="X5853" t="s">
        <v>42</v>
      </c>
      <c r="Y5853" t="s">
        <v>653</v>
      </c>
      <c r="AA5853" s="1">
        <f t="shared" si="706"/>
        <v>46058</v>
      </c>
      <c r="AB5853" s="2">
        <f t="shared" si="707"/>
        <v>2</v>
      </c>
      <c r="AC5853" s="2">
        <f t="shared" si="708"/>
        <v>2026</v>
      </c>
      <c r="AD5853" s="2" t="str">
        <f>IFERROR(VLOOKUP(A5853,'Aux Área'!$A$4:$B$123,2,0),"-")</f>
        <v>SÃO PEDRO</v>
      </c>
    </row>
    <row r="5854" spans="1:30" x14ac:dyDescent="0.3">
      <c r="A5854" t="s">
        <v>2314</v>
      </c>
      <c r="B5854" t="s">
        <v>4624</v>
      </c>
      <c r="C5854" t="s">
        <v>9229</v>
      </c>
      <c r="D5854" t="s">
        <v>5291</v>
      </c>
      <c r="E5854" t="s">
        <v>5292</v>
      </c>
      <c r="F5854" t="s">
        <v>2317</v>
      </c>
      <c r="G5854" t="s">
        <v>1300</v>
      </c>
      <c r="H5854" t="s">
        <v>1301</v>
      </c>
      <c r="I5854" t="s">
        <v>37</v>
      </c>
      <c r="J5854" t="s">
        <v>231</v>
      </c>
      <c r="K5854" t="s">
        <v>232</v>
      </c>
      <c r="L5854" t="s">
        <v>217</v>
      </c>
      <c r="M5854" t="s">
        <v>38</v>
      </c>
      <c r="N5854" t="s">
        <v>39</v>
      </c>
      <c r="O5854" s="23">
        <v>485</v>
      </c>
      <c r="P5854" s="9">
        <v>11.4</v>
      </c>
      <c r="Q5854" t="s">
        <v>40</v>
      </c>
      <c r="R5854">
        <v>44193</v>
      </c>
      <c r="S5854" s="9">
        <v>42.56</v>
      </c>
      <c r="T5854" s="26">
        <v>4.8609999999999998</v>
      </c>
      <c r="U5854" s="8">
        <v>206.88</v>
      </c>
      <c r="V5854" t="s">
        <v>9230</v>
      </c>
      <c r="W5854" t="s">
        <v>2276</v>
      </c>
      <c r="X5854" t="s">
        <v>42</v>
      </c>
      <c r="Y5854" t="s">
        <v>2277</v>
      </c>
      <c r="AA5854" s="1">
        <f t="shared" si="706"/>
        <v>46058</v>
      </c>
      <c r="AB5854" s="2">
        <f t="shared" si="707"/>
        <v>2</v>
      </c>
      <c r="AC5854" s="2">
        <f t="shared" si="708"/>
        <v>2026</v>
      </c>
      <c r="AD5854" s="2" t="str">
        <f>IFERROR(VLOOKUP(A5854,'Aux Área'!$A$4:$B$123,2,0),"-")</f>
        <v>INSPEÇÃO</v>
      </c>
    </row>
    <row r="5855" spans="1:30" x14ac:dyDescent="0.3">
      <c r="A5855" t="s">
        <v>3092</v>
      </c>
      <c r="B5855" t="s">
        <v>4774</v>
      </c>
      <c r="C5855" t="s">
        <v>9231</v>
      </c>
      <c r="D5855" t="s">
        <v>3197</v>
      </c>
      <c r="E5855" t="s">
        <v>3198</v>
      </c>
      <c r="F5855" t="s">
        <v>3594</v>
      </c>
      <c r="G5855" t="s">
        <v>1135</v>
      </c>
      <c r="H5855" t="s">
        <v>2275</v>
      </c>
      <c r="I5855" t="s">
        <v>1497</v>
      </c>
      <c r="J5855" t="s">
        <v>188</v>
      </c>
      <c r="K5855" t="s">
        <v>189</v>
      </c>
      <c r="L5855" t="s">
        <v>190</v>
      </c>
      <c r="M5855" t="s">
        <v>38</v>
      </c>
      <c r="N5855" t="s">
        <v>39</v>
      </c>
      <c r="O5855" s="23">
        <v>471</v>
      </c>
      <c r="P5855" s="9">
        <v>10.52</v>
      </c>
      <c r="Q5855" t="s">
        <v>40</v>
      </c>
      <c r="R5855">
        <v>79897</v>
      </c>
      <c r="S5855" s="9">
        <v>44.77</v>
      </c>
      <c r="T5855" s="26">
        <v>4.99</v>
      </c>
      <c r="U5855" s="8">
        <v>223.4</v>
      </c>
      <c r="V5855" t="s">
        <v>112</v>
      </c>
      <c r="W5855" t="s">
        <v>2276</v>
      </c>
      <c r="X5855" t="s">
        <v>42</v>
      </c>
      <c r="Y5855" t="s">
        <v>2277</v>
      </c>
      <c r="AA5855" s="1">
        <f t="shared" si="706"/>
        <v>46058</v>
      </c>
      <c r="AB5855" s="2">
        <f t="shared" si="707"/>
        <v>2</v>
      </c>
      <c r="AC5855" s="2">
        <f t="shared" si="708"/>
        <v>2026</v>
      </c>
      <c r="AD5855" s="2" t="str">
        <f>IFERROR(VLOOKUP(A5855,'Aux Área'!$A$4:$B$123,2,0),"-")</f>
        <v>INSPEÇÃO</v>
      </c>
    </row>
    <row r="5856" spans="1:30" x14ac:dyDescent="0.3">
      <c r="A5856" t="s">
        <v>62</v>
      </c>
      <c r="B5856" t="s">
        <v>1455</v>
      </c>
      <c r="C5856" t="s">
        <v>9232</v>
      </c>
      <c r="D5856" t="s">
        <v>158</v>
      </c>
      <c r="E5856" t="s">
        <v>159</v>
      </c>
      <c r="F5856" t="s">
        <v>63</v>
      </c>
      <c r="G5856" t="s">
        <v>35</v>
      </c>
      <c r="H5856" t="s">
        <v>36</v>
      </c>
      <c r="I5856" t="s">
        <v>37</v>
      </c>
      <c r="J5856" t="s">
        <v>526</v>
      </c>
      <c r="K5856" t="s">
        <v>527</v>
      </c>
      <c r="L5856" t="s">
        <v>124</v>
      </c>
      <c r="M5856" t="s">
        <v>38</v>
      </c>
      <c r="N5856" t="s">
        <v>39</v>
      </c>
      <c r="O5856" s="23">
        <v>381</v>
      </c>
      <c r="P5856" s="9">
        <v>9.15</v>
      </c>
      <c r="Q5856" t="s">
        <v>40</v>
      </c>
      <c r="R5856">
        <v>58550</v>
      </c>
      <c r="S5856" s="9">
        <v>41.66</v>
      </c>
      <c r="T5856" s="26">
        <v>4.99</v>
      </c>
      <c r="U5856" s="8">
        <v>207.89</v>
      </c>
      <c r="V5856" t="s">
        <v>41</v>
      </c>
      <c r="W5856" t="s">
        <v>2007</v>
      </c>
      <c r="X5856" t="s">
        <v>42</v>
      </c>
      <c r="Y5856" t="s">
        <v>1740</v>
      </c>
      <c r="AA5856" s="1">
        <f t="shared" si="706"/>
        <v>46058</v>
      </c>
      <c r="AB5856" s="2">
        <f t="shared" si="707"/>
        <v>2</v>
      </c>
      <c r="AC5856" s="2">
        <f t="shared" si="708"/>
        <v>2026</v>
      </c>
      <c r="AD5856" s="2" t="str">
        <f>IFERROR(VLOOKUP(A5856,'Aux Área'!$A$4:$B$123,2,0),"-")</f>
        <v>CONSERVA</v>
      </c>
    </row>
    <row r="5857" spans="1:30" x14ac:dyDescent="0.3">
      <c r="A5857" t="s">
        <v>58</v>
      </c>
      <c r="B5857" t="s">
        <v>250</v>
      </c>
      <c r="C5857" t="s">
        <v>9233</v>
      </c>
      <c r="D5857" t="s">
        <v>87</v>
      </c>
      <c r="E5857" t="s">
        <v>88</v>
      </c>
      <c r="F5857" t="s">
        <v>59</v>
      </c>
      <c r="G5857" t="s">
        <v>35</v>
      </c>
      <c r="H5857" t="s">
        <v>36</v>
      </c>
      <c r="I5857" t="s">
        <v>37</v>
      </c>
      <c r="J5857" t="s">
        <v>231</v>
      </c>
      <c r="K5857" t="s">
        <v>232</v>
      </c>
      <c r="L5857" t="s">
        <v>217</v>
      </c>
      <c r="M5857" t="s">
        <v>38</v>
      </c>
      <c r="N5857" t="s">
        <v>39</v>
      </c>
      <c r="O5857" s="23">
        <v>348</v>
      </c>
      <c r="P5857" s="9">
        <v>9.08</v>
      </c>
      <c r="Q5857" t="s">
        <v>40</v>
      </c>
      <c r="R5857">
        <v>73922</v>
      </c>
      <c r="S5857" s="9">
        <v>38.340000000000003</v>
      </c>
      <c r="T5857" s="26">
        <v>4.8600000000000003</v>
      </c>
      <c r="U5857" s="8">
        <v>186.33</v>
      </c>
      <c r="V5857" t="s">
        <v>9234</v>
      </c>
      <c r="W5857" t="s">
        <v>2007</v>
      </c>
      <c r="X5857" t="s">
        <v>42</v>
      </c>
      <c r="Y5857" t="s">
        <v>1740</v>
      </c>
      <c r="AA5857" s="1">
        <f t="shared" si="706"/>
        <v>46058</v>
      </c>
      <c r="AB5857" s="2">
        <f t="shared" si="707"/>
        <v>2</v>
      </c>
      <c r="AC5857" s="2">
        <f t="shared" si="708"/>
        <v>2026</v>
      </c>
      <c r="AD5857" s="2" t="str">
        <f>IFERROR(VLOOKUP(A5857,'Aux Área'!$A$4:$B$123,2,0),"-")</f>
        <v>CONSERVA</v>
      </c>
    </row>
    <row r="5858" spans="1:30" x14ac:dyDescent="0.3">
      <c r="A5858" t="s">
        <v>2306</v>
      </c>
      <c r="B5858" t="s">
        <v>4613</v>
      </c>
      <c r="C5858" t="s">
        <v>9235</v>
      </c>
      <c r="D5858" t="s">
        <v>3428</v>
      </c>
      <c r="E5858" t="s">
        <v>3429</v>
      </c>
      <c r="F5858" t="s">
        <v>2309</v>
      </c>
      <c r="G5858" t="s">
        <v>1135</v>
      </c>
      <c r="H5858" t="s">
        <v>2275</v>
      </c>
      <c r="I5858" t="s">
        <v>1497</v>
      </c>
      <c r="J5858" t="s">
        <v>1665</v>
      </c>
      <c r="K5858" t="s">
        <v>1666</v>
      </c>
      <c r="L5858" t="s">
        <v>301</v>
      </c>
      <c r="M5858" t="s">
        <v>38</v>
      </c>
      <c r="N5858" t="s">
        <v>39</v>
      </c>
      <c r="O5858" s="23">
        <v>296</v>
      </c>
      <c r="P5858" s="9">
        <v>8.85</v>
      </c>
      <c r="Q5858" t="s">
        <v>40</v>
      </c>
      <c r="R5858">
        <v>93387</v>
      </c>
      <c r="S5858" s="9">
        <v>33.44</v>
      </c>
      <c r="T5858" s="26">
        <v>4.6900000000000004</v>
      </c>
      <c r="U5858" s="8">
        <v>156.83000000000001</v>
      </c>
      <c r="V5858" t="s">
        <v>9236</v>
      </c>
      <c r="W5858" t="s">
        <v>2276</v>
      </c>
      <c r="X5858" t="s">
        <v>42</v>
      </c>
      <c r="Y5858" t="s">
        <v>2277</v>
      </c>
      <c r="AA5858" s="1">
        <f t="shared" si="706"/>
        <v>46058</v>
      </c>
      <c r="AB5858" s="2">
        <f t="shared" si="707"/>
        <v>2</v>
      </c>
      <c r="AC5858" s="2">
        <f t="shared" si="708"/>
        <v>2026</v>
      </c>
      <c r="AD5858" s="2" t="str">
        <f>IFERROR(VLOOKUP(A5858,'Aux Área'!$A$4:$B$123,2,0),"-")</f>
        <v>INSPEÇÃO</v>
      </c>
    </row>
    <row r="5859" spans="1:30" x14ac:dyDescent="0.3">
      <c r="A5859" t="s">
        <v>56</v>
      </c>
      <c r="B5859" t="s">
        <v>266</v>
      </c>
      <c r="C5859" t="s">
        <v>9237</v>
      </c>
      <c r="D5859" t="s">
        <v>120</v>
      </c>
      <c r="E5859" t="s">
        <v>121</v>
      </c>
      <c r="F5859" t="s">
        <v>57</v>
      </c>
      <c r="G5859" t="s">
        <v>35</v>
      </c>
      <c r="H5859" t="s">
        <v>36</v>
      </c>
      <c r="I5859" t="s">
        <v>37</v>
      </c>
      <c r="J5859" t="s">
        <v>165</v>
      </c>
      <c r="K5859" t="s">
        <v>166</v>
      </c>
      <c r="L5859" t="s">
        <v>167</v>
      </c>
      <c r="M5859" t="s">
        <v>38</v>
      </c>
      <c r="N5859" t="s">
        <v>39</v>
      </c>
      <c r="O5859" s="23">
        <v>312</v>
      </c>
      <c r="P5859" s="9">
        <v>10.44</v>
      </c>
      <c r="Q5859" t="s">
        <v>40</v>
      </c>
      <c r="R5859">
        <v>42357</v>
      </c>
      <c r="S5859" s="9">
        <v>29.89</v>
      </c>
      <c r="T5859" s="26">
        <v>4.891</v>
      </c>
      <c r="U5859" s="8">
        <v>146.19</v>
      </c>
      <c r="V5859" t="s">
        <v>112</v>
      </c>
      <c r="W5859" t="s">
        <v>2007</v>
      </c>
      <c r="X5859" t="s">
        <v>42</v>
      </c>
      <c r="Y5859" t="s">
        <v>1740</v>
      </c>
      <c r="AA5859" s="1">
        <f t="shared" si="706"/>
        <v>46058</v>
      </c>
      <c r="AB5859" s="2">
        <f t="shared" si="707"/>
        <v>2</v>
      </c>
      <c r="AC5859" s="2">
        <f t="shared" si="708"/>
        <v>2026</v>
      </c>
      <c r="AD5859" s="2" t="str">
        <f>IFERROR(VLOOKUP(A5859,'Aux Área'!$A$4:$B$123,2,0),"-")</f>
        <v>CONSERVA</v>
      </c>
    </row>
    <row r="5860" spans="1:30" x14ac:dyDescent="0.3">
      <c r="A5860" t="s">
        <v>1295</v>
      </c>
      <c r="B5860" t="s">
        <v>1753</v>
      </c>
      <c r="C5860" t="s">
        <v>9238</v>
      </c>
      <c r="D5860" t="s">
        <v>1297</v>
      </c>
      <c r="E5860" t="s">
        <v>2221</v>
      </c>
      <c r="F5860" t="s">
        <v>1299</v>
      </c>
      <c r="G5860" t="s">
        <v>1135</v>
      </c>
      <c r="H5860" t="s">
        <v>1301</v>
      </c>
      <c r="I5860" t="s">
        <v>839</v>
      </c>
      <c r="J5860" t="s">
        <v>172</v>
      </c>
      <c r="K5860" t="s">
        <v>173</v>
      </c>
      <c r="L5860" t="s">
        <v>124</v>
      </c>
      <c r="M5860" t="s">
        <v>38</v>
      </c>
      <c r="N5860" t="s">
        <v>39</v>
      </c>
      <c r="O5860" s="23">
        <v>0</v>
      </c>
      <c r="P5860" s="23">
        <v>0</v>
      </c>
      <c r="Q5860" t="s">
        <v>40</v>
      </c>
      <c r="R5860" t="s">
        <v>15244</v>
      </c>
      <c r="S5860" s="9">
        <v>46.49</v>
      </c>
      <c r="T5860" s="26">
        <v>4.59</v>
      </c>
      <c r="U5860" s="8">
        <v>213.39</v>
      </c>
      <c r="V5860" t="s">
        <v>2824</v>
      </c>
      <c r="W5860" t="s">
        <v>2007</v>
      </c>
      <c r="X5860" t="s">
        <v>42</v>
      </c>
      <c r="Y5860" t="s">
        <v>1740</v>
      </c>
      <c r="AA5860" s="1">
        <f t="shared" si="706"/>
        <v>46058</v>
      </c>
      <c r="AB5860" s="2">
        <f t="shared" si="707"/>
        <v>2</v>
      </c>
      <c r="AC5860" s="2">
        <f t="shared" si="708"/>
        <v>2026</v>
      </c>
      <c r="AD5860" s="2" t="str">
        <f>IFERROR(VLOOKUP(A5860,'Aux Área'!$A$4:$B$123,2,0),"-")</f>
        <v>LUCCA JR - OP</v>
      </c>
    </row>
    <row r="5861" spans="1:30" x14ac:dyDescent="0.3">
      <c r="A5861" t="s">
        <v>2016</v>
      </c>
      <c r="B5861" t="s">
        <v>2017</v>
      </c>
      <c r="C5861" t="s">
        <v>9239</v>
      </c>
      <c r="D5861" t="s">
        <v>1297</v>
      </c>
      <c r="E5861" t="s">
        <v>2221</v>
      </c>
      <c r="F5861" t="s">
        <v>2019</v>
      </c>
      <c r="G5861" t="s">
        <v>1495</v>
      </c>
      <c r="H5861" t="s">
        <v>2020</v>
      </c>
      <c r="I5861" t="s">
        <v>2021</v>
      </c>
      <c r="J5861" t="s">
        <v>9240</v>
      </c>
      <c r="K5861" t="s">
        <v>276</v>
      </c>
      <c r="L5861" t="s">
        <v>124</v>
      </c>
      <c r="M5861" t="s">
        <v>38</v>
      </c>
      <c r="N5861" t="s">
        <v>668</v>
      </c>
      <c r="O5861" s="23">
        <v>196</v>
      </c>
      <c r="P5861" s="9">
        <v>0.63</v>
      </c>
      <c r="Q5861" t="s">
        <v>40</v>
      </c>
      <c r="R5861">
        <v>9740</v>
      </c>
      <c r="S5861" s="9">
        <v>311</v>
      </c>
      <c r="T5861" s="26">
        <v>5.13</v>
      </c>
      <c r="U5861" s="8">
        <v>1595.43</v>
      </c>
      <c r="V5861" t="s">
        <v>41</v>
      </c>
      <c r="W5861" t="s">
        <v>1985</v>
      </c>
      <c r="X5861" t="s">
        <v>42</v>
      </c>
      <c r="Y5861" t="s">
        <v>1986</v>
      </c>
      <c r="AA5861" s="1">
        <f t="shared" si="706"/>
        <v>46058</v>
      </c>
      <c r="AB5861" s="2">
        <f t="shared" si="707"/>
        <v>2</v>
      </c>
      <c r="AC5861" s="2">
        <f t="shared" si="708"/>
        <v>2026</v>
      </c>
      <c r="AD5861" s="2" t="str">
        <f>IFERROR(VLOOKUP(A5861,'Aux Área'!$A$4:$B$123,2,0),"-")</f>
        <v>PESADOS</v>
      </c>
    </row>
    <row r="5862" spans="1:30" x14ac:dyDescent="0.3">
      <c r="A5862" t="s">
        <v>2700</v>
      </c>
      <c r="B5862" t="s">
        <v>2000</v>
      </c>
      <c r="C5862" t="s">
        <v>9241</v>
      </c>
      <c r="D5862" t="s">
        <v>3403</v>
      </c>
      <c r="E5862" t="s">
        <v>3404</v>
      </c>
      <c r="F5862" t="s">
        <v>2703</v>
      </c>
      <c r="G5862" t="s">
        <v>659</v>
      </c>
      <c r="H5862" t="s">
        <v>1996</v>
      </c>
      <c r="I5862" t="s">
        <v>1997</v>
      </c>
      <c r="J5862" t="s">
        <v>275</v>
      </c>
      <c r="K5862" t="s">
        <v>276</v>
      </c>
      <c r="L5862" t="s">
        <v>124</v>
      </c>
      <c r="M5862" t="s">
        <v>38</v>
      </c>
      <c r="N5862" t="s">
        <v>668</v>
      </c>
      <c r="O5862" s="23">
        <v>459</v>
      </c>
      <c r="P5862" s="9">
        <v>5.98</v>
      </c>
      <c r="Q5862" t="s">
        <v>40</v>
      </c>
      <c r="R5862">
        <v>16779</v>
      </c>
      <c r="S5862" s="9">
        <v>76.75</v>
      </c>
      <c r="T5862" s="26">
        <v>5.13</v>
      </c>
      <c r="U5862" s="8">
        <v>393.73</v>
      </c>
      <c r="V5862" t="s">
        <v>9242</v>
      </c>
      <c r="W5862" t="s">
        <v>1985</v>
      </c>
      <c r="X5862" t="s">
        <v>42</v>
      </c>
      <c r="Y5862" t="s">
        <v>1986</v>
      </c>
      <c r="AA5862" s="1">
        <f t="shared" si="706"/>
        <v>46058</v>
      </c>
      <c r="AB5862" s="2">
        <f t="shared" si="707"/>
        <v>2</v>
      </c>
      <c r="AC5862" s="2">
        <f t="shared" si="708"/>
        <v>2026</v>
      </c>
      <c r="AD5862" s="2" t="str">
        <f>IFERROR(VLOOKUP(A5862,'Aux Área'!$A$4:$B$123,2,0),"-")</f>
        <v>PESADOS</v>
      </c>
    </row>
    <row r="5863" spans="1:30" x14ac:dyDescent="0.3">
      <c r="A5863" t="s">
        <v>2700</v>
      </c>
      <c r="C5863" t="s">
        <v>15731</v>
      </c>
      <c r="F5863" t="s">
        <v>2703</v>
      </c>
      <c r="K5863" t="s">
        <v>276</v>
      </c>
      <c r="N5863" t="s">
        <v>15690</v>
      </c>
      <c r="O5863" t="s">
        <v>15244</v>
      </c>
      <c r="P5863" s="9" t="s">
        <v>15244</v>
      </c>
      <c r="Q5863" t="s">
        <v>40</v>
      </c>
      <c r="R5863" t="s">
        <v>15244</v>
      </c>
      <c r="S5863">
        <v>6.06</v>
      </c>
      <c r="U5863" s="8">
        <v>22.99</v>
      </c>
      <c r="AA5863" s="1">
        <f t="shared" si="706"/>
        <v>46058</v>
      </c>
      <c r="AB5863" s="2">
        <f t="shared" si="707"/>
        <v>2</v>
      </c>
      <c r="AC5863" s="2">
        <f t="shared" si="708"/>
        <v>2026</v>
      </c>
      <c r="AD5863" s="2" t="str">
        <f>IFERROR(VLOOKUP(A5863,'Aux Área'!$A$4:$B$123,2,0),"-")</f>
        <v>PESADOS</v>
      </c>
    </row>
    <row r="5864" spans="1:30" x14ac:dyDescent="0.3">
      <c r="A5864" t="s">
        <v>2278</v>
      </c>
      <c r="B5864" t="s">
        <v>4664</v>
      </c>
      <c r="C5864" t="s">
        <v>9243</v>
      </c>
      <c r="D5864" t="s">
        <v>6708</v>
      </c>
      <c r="E5864" t="s">
        <v>6709</v>
      </c>
      <c r="F5864" t="s">
        <v>2281</v>
      </c>
      <c r="G5864" t="s">
        <v>1135</v>
      </c>
      <c r="H5864" t="s">
        <v>2275</v>
      </c>
      <c r="I5864" t="s">
        <v>1497</v>
      </c>
      <c r="J5864" t="s">
        <v>169</v>
      </c>
      <c r="K5864" t="s">
        <v>170</v>
      </c>
      <c r="L5864" t="s">
        <v>124</v>
      </c>
      <c r="M5864" t="s">
        <v>38</v>
      </c>
      <c r="N5864" t="s">
        <v>39</v>
      </c>
      <c r="O5864" s="23">
        <v>315</v>
      </c>
      <c r="P5864" s="9">
        <v>8.0299999999999994</v>
      </c>
      <c r="Q5864" t="s">
        <v>40</v>
      </c>
      <c r="R5864">
        <v>100543</v>
      </c>
      <c r="S5864" s="9">
        <v>39.229999999999997</v>
      </c>
      <c r="T5864" s="26">
        <v>4.8899999999999997</v>
      </c>
      <c r="U5864" s="8">
        <v>191.84</v>
      </c>
      <c r="V5864" t="s">
        <v>41</v>
      </c>
      <c r="W5864" t="s">
        <v>2276</v>
      </c>
      <c r="X5864" t="s">
        <v>42</v>
      </c>
      <c r="Y5864" t="s">
        <v>2277</v>
      </c>
      <c r="AA5864" s="1">
        <f t="shared" si="706"/>
        <v>46058</v>
      </c>
      <c r="AB5864" s="2">
        <f t="shared" si="707"/>
        <v>2</v>
      </c>
      <c r="AC5864" s="2">
        <f t="shared" si="708"/>
        <v>2026</v>
      </c>
      <c r="AD5864" s="2" t="str">
        <f>IFERROR(VLOOKUP(A5864,'Aux Área'!$A$4:$B$123,2,0),"-")</f>
        <v>INSPEÇÃO</v>
      </c>
    </row>
    <row r="5865" spans="1:30" x14ac:dyDescent="0.3">
      <c r="A5865" t="s">
        <v>76</v>
      </c>
      <c r="B5865" t="s">
        <v>380</v>
      </c>
      <c r="C5865" t="s">
        <v>9244</v>
      </c>
      <c r="D5865" t="s">
        <v>382</v>
      </c>
      <c r="E5865" t="s">
        <v>383</v>
      </c>
      <c r="F5865" t="s">
        <v>77</v>
      </c>
      <c r="G5865" t="s">
        <v>35</v>
      </c>
      <c r="H5865" t="s">
        <v>36</v>
      </c>
      <c r="I5865" t="s">
        <v>37</v>
      </c>
      <c r="J5865" t="s">
        <v>275</v>
      </c>
      <c r="K5865" t="s">
        <v>276</v>
      </c>
      <c r="L5865" t="s">
        <v>124</v>
      </c>
      <c r="M5865" t="s">
        <v>38</v>
      </c>
      <c r="N5865" t="s">
        <v>39</v>
      </c>
      <c r="O5865" s="23">
        <v>383</v>
      </c>
      <c r="P5865" s="9">
        <v>9.5399999999999991</v>
      </c>
      <c r="Q5865" t="s">
        <v>40</v>
      </c>
      <c r="R5865">
        <v>56034</v>
      </c>
      <c r="S5865" s="9">
        <v>40.130000000000003</v>
      </c>
      <c r="T5865" s="26">
        <v>4.79</v>
      </c>
      <c r="U5865" s="8">
        <v>192.22</v>
      </c>
      <c r="V5865" t="s">
        <v>9245</v>
      </c>
      <c r="W5865" t="s">
        <v>2007</v>
      </c>
      <c r="X5865" t="s">
        <v>42</v>
      </c>
      <c r="Y5865" t="s">
        <v>1740</v>
      </c>
      <c r="AA5865" s="1">
        <f t="shared" si="706"/>
        <v>46058</v>
      </c>
      <c r="AB5865" s="2">
        <f t="shared" si="707"/>
        <v>2</v>
      </c>
      <c r="AC5865" s="2">
        <f t="shared" si="708"/>
        <v>2026</v>
      </c>
      <c r="AD5865" s="2" t="str">
        <f>IFERROR(VLOOKUP(A5865,'Aux Área'!$A$4:$B$123,2,0),"-")</f>
        <v>QSMS</v>
      </c>
    </row>
    <row r="5866" spans="1:30" x14ac:dyDescent="0.3">
      <c r="A5866" t="s">
        <v>2691</v>
      </c>
      <c r="B5866" t="s">
        <v>2692</v>
      </c>
      <c r="C5866" t="s">
        <v>9246</v>
      </c>
      <c r="D5866" t="s">
        <v>2142</v>
      </c>
      <c r="E5866" t="s">
        <v>2143</v>
      </c>
      <c r="F5866" t="s">
        <v>5979</v>
      </c>
      <c r="G5866" t="s">
        <v>1635</v>
      </c>
      <c r="H5866" t="s">
        <v>2635</v>
      </c>
      <c r="I5866" t="s">
        <v>37</v>
      </c>
      <c r="J5866" t="s">
        <v>169</v>
      </c>
      <c r="K5866" t="s">
        <v>170</v>
      </c>
      <c r="L5866" t="s">
        <v>124</v>
      </c>
      <c r="M5866" t="s">
        <v>38</v>
      </c>
      <c r="N5866" t="s">
        <v>39</v>
      </c>
      <c r="O5866" s="23">
        <v>132</v>
      </c>
      <c r="P5866" s="9">
        <v>5.22</v>
      </c>
      <c r="Q5866" t="s">
        <v>40</v>
      </c>
      <c r="R5866">
        <v>12396</v>
      </c>
      <c r="S5866" s="9">
        <v>25.27</v>
      </c>
      <c r="T5866" s="26">
        <v>4.9669999999999996</v>
      </c>
      <c r="U5866" s="8">
        <v>125.52</v>
      </c>
      <c r="V5866" t="s">
        <v>41</v>
      </c>
      <c r="W5866" t="s">
        <v>2007</v>
      </c>
      <c r="X5866" t="s">
        <v>42</v>
      </c>
      <c r="Y5866" t="s">
        <v>1740</v>
      </c>
      <c r="AA5866" s="1">
        <f t="shared" si="706"/>
        <v>46058</v>
      </c>
      <c r="AB5866" s="2">
        <f t="shared" si="707"/>
        <v>2</v>
      </c>
      <c r="AC5866" s="2">
        <f t="shared" si="708"/>
        <v>2026</v>
      </c>
      <c r="AD5866" s="2" t="str">
        <f>IFERROR(VLOOKUP(A5866,'Aux Área'!$A$4:$B$123,2,0),"-")</f>
        <v>TI</v>
      </c>
    </row>
    <row r="5867" spans="1:30" x14ac:dyDescent="0.3">
      <c r="A5867" t="s">
        <v>68</v>
      </c>
      <c r="B5867" t="s">
        <v>296</v>
      </c>
      <c r="C5867" t="s">
        <v>9247</v>
      </c>
      <c r="D5867" t="s">
        <v>3246</v>
      </c>
      <c r="E5867" t="s">
        <v>3247</v>
      </c>
      <c r="F5867" t="s">
        <v>69</v>
      </c>
      <c r="G5867" t="s">
        <v>35</v>
      </c>
      <c r="H5867" t="s">
        <v>36</v>
      </c>
      <c r="I5867" t="s">
        <v>37</v>
      </c>
      <c r="J5867" t="s">
        <v>285</v>
      </c>
      <c r="K5867" t="s">
        <v>286</v>
      </c>
      <c r="L5867" t="s">
        <v>91</v>
      </c>
      <c r="M5867" t="s">
        <v>38</v>
      </c>
      <c r="N5867" t="s">
        <v>39</v>
      </c>
      <c r="O5867" s="23">
        <v>385</v>
      </c>
      <c r="P5867" s="9">
        <v>11.2</v>
      </c>
      <c r="Q5867" t="s">
        <v>40</v>
      </c>
      <c r="R5867">
        <v>40012</v>
      </c>
      <c r="S5867" s="9">
        <v>34.369999999999997</v>
      </c>
      <c r="T5867" s="26">
        <v>4.8899999999999997</v>
      </c>
      <c r="U5867" s="8">
        <v>168.07</v>
      </c>
      <c r="V5867" t="s">
        <v>9248</v>
      </c>
      <c r="W5867" t="s">
        <v>2007</v>
      </c>
      <c r="X5867" t="s">
        <v>42</v>
      </c>
      <c r="Y5867" t="s">
        <v>1740</v>
      </c>
      <c r="AA5867" s="1">
        <f t="shared" si="706"/>
        <v>46058</v>
      </c>
      <c r="AB5867" s="2">
        <f t="shared" si="707"/>
        <v>2</v>
      </c>
      <c r="AC5867" s="2">
        <f t="shared" si="708"/>
        <v>2026</v>
      </c>
      <c r="AD5867" s="2" t="str">
        <f>IFERROR(VLOOKUP(A5867,'Aux Área'!$A$4:$B$123,2,0),"-")</f>
        <v>OPERAÇÃO</v>
      </c>
    </row>
    <row r="5868" spans="1:30" x14ac:dyDescent="0.3">
      <c r="A5868" t="s">
        <v>2552</v>
      </c>
      <c r="B5868" t="s">
        <v>2553</v>
      </c>
      <c r="C5868" t="s">
        <v>9249</v>
      </c>
      <c r="D5868" t="s">
        <v>2872</v>
      </c>
      <c r="E5868" t="s">
        <v>2873</v>
      </c>
      <c r="F5868" t="s">
        <v>2555</v>
      </c>
      <c r="G5868" t="s">
        <v>659</v>
      </c>
      <c r="H5868" t="s">
        <v>2215</v>
      </c>
      <c r="I5868" t="s">
        <v>667</v>
      </c>
      <c r="J5868" t="s">
        <v>2779</v>
      </c>
      <c r="K5868" t="s">
        <v>2780</v>
      </c>
      <c r="L5868" t="s">
        <v>141</v>
      </c>
      <c r="M5868" t="s">
        <v>38</v>
      </c>
      <c r="N5868" t="s">
        <v>668</v>
      </c>
      <c r="O5868" s="23">
        <v>194</v>
      </c>
      <c r="P5868" s="9">
        <v>2.37</v>
      </c>
      <c r="Q5868" t="s">
        <v>40</v>
      </c>
      <c r="R5868">
        <v>8285</v>
      </c>
      <c r="S5868" s="9">
        <v>81.900000000000006</v>
      </c>
      <c r="T5868" s="26">
        <v>6.4</v>
      </c>
      <c r="U5868" s="8">
        <v>524.16</v>
      </c>
      <c r="V5868" t="s">
        <v>41</v>
      </c>
      <c r="W5868" t="s">
        <v>2007</v>
      </c>
      <c r="X5868" t="s">
        <v>42</v>
      </c>
      <c r="Y5868" t="s">
        <v>1740</v>
      </c>
      <c r="AA5868" s="1">
        <f t="shared" si="706"/>
        <v>46058</v>
      </c>
      <c r="AB5868" s="2">
        <f t="shared" si="707"/>
        <v>2</v>
      </c>
      <c r="AC5868" s="2">
        <f t="shared" si="708"/>
        <v>2026</v>
      </c>
      <c r="AD5868" s="2" t="str">
        <f>IFERROR(VLOOKUP(A5868,'Aux Área'!$A$4:$B$123,2,0),"-")</f>
        <v>APH</v>
      </c>
    </row>
    <row r="5869" spans="1:30" x14ac:dyDescent="0.3">
      <c r="A5869" t="s">
        <v>2638</v>
      </c>
      <c r="B5869" t="s">
        <v>4593</v>
      </c>
      <c r="C5869" t="s">
        <v>9250</v>
      </c>
      <c r="D5869" t="s">
        <v>3246</v>
      </c>
      <c r="E5869" t="s">
        <v>3247</v>
      </c>
      <c r="F5869" t="s">
        <v>2641</v>
      </c>
      <c r="G5869" t="s">
        <v>1135</v>
      </c>
      <c r="H5869" t="s">
        <v>2275</v>
      </c>
      <c r="I5869" t="s">
        <v>1497</v>
      </c>
      <c r="J5869" t="s">
        <v>275</v>
      </c>
      <c r="K5869" t="s">
        <v>276</v>
      </c>
      <c r="L5869" t="s">
        <v>124</v>
      </c>
      <c r="M5869" t="s">
        <v>38</v>
      </c>
      <c r="N5869" t="s">
        <v>39</v>
      </c>
      <c r="O5869" s="23">
        <v>314</v>
      </c>
      <c r="P5869" s="9">
        <v>9.01</v>
      </c>
      <c r="Q5869" t="s">
        <v>40</v>
      </c>
      <c r="R5869">
        <v>86726</v>
      </c>
      <c r="S5869" s="9">
        <v>34.840000000000003</v>
      </c>
      <c r="T5869" s="26">
        <v>4.79</v>
      </c>
      <c r="U5869" s="8">
        <v>166.88</v>
      </c>
      <c r="V5869" t="s">
        <v>9251</v>
      </c>
      <c r="W5869" t="s">
        <v>2276</v>
      </c>
      <c r="X5869" t="s">
        <v>42</v>
      </c>
      <c r="Y5869" t="s">
        <v>2277</v>
      </c>
      <c r="AA5869" s="1">
        <f t="shared" si="706"/>
        <v>46058</v>
      </c>
      <c r="AB5869" s="2">
        <f t="shared" si="707"/>
        <v>2</v>
      </c>
      <c r="AC5869" s="2">
        <f t="shared" si="708"/>
        <v>2026</v>
      </c>
      <c r="AD5869" s="2" t="str">
        <f>IFERROR(VLOOKUP(A5869,'Aux Área'!$A$4:$B$123,2,0),"-")</f>
        <v>INSPEÇÃO</v>
      </c>
    </row>
    <row r="5870" spans="1:30" x14ac:dyDescent="0.3">
      <c r="A5870" t="s">
        <v>60</v>
      </c>
      <c r="B5870" t="s">
        <v>614</v>
      </c>
      <c r="C5870" t="s">
        <v>9252</v>
      </c>
      <c r="D5870" t="s">
        <v>1206</v>
      </c>
      <c r="E5870" t="s">
        <v>1207</v>
      </c>
      <c r="F5870" t="s">
        <v>61</v>
      </c>
      <c r="G5870" t="s">
        <v>35</v>
      </c>
      <c r="H5870" t="s">
        <v>36</v>
      </c>
      <c r="I5870" t="s">
        <v>37</v>
      </c>
      <c r="J5870" t="s">
        <v>165</v>
      </c>
      <c r="K5870" t="s">
        <v>166</v>
      </c>
      <c r="L5870" t="s">
        <v>167</v>
      </c>
      <c r="M5870" t="s">
        <v>38</v>
      </c>
      <c r="N5870" t="s">
        <v>39</v>
      </c>
      <c r="O5870" s="23">
        <v>318</v>
      </c>
      <c r="P5870" s="9">
        <v>10.88</v>
      </c>
      <c r="Q5870" t="s">
        <v>40</v>
      </c>
      <c r="R5870">
        <v>33639</v>
      </c>
      <c r="S5870" s="9">
        <v>29.24</v>
      </c>
      <c r="T5870" s="26">
        <v>4.891</v>
      </c>
      <c r="U5870" s="8">
        <v>143.01</v>
      </c>
      <c r="V5870" t="s">
        <v>112</v>
      </c>
      <c r="W5870" t="s">
        <v>2007</v>
      </c>
      <c r="X5870" t="s">
        <v>42</v>
      </c>
      <c r="Y5870" t="s">
        <v>1740</v>
      </c>
      <c r="AA5870" s="1">
        <f t="shared" si="706"/>
        <v>46058</v>
      </c>
      <c r="AB5870" s="2">
        <f t="shared" si="707"/>
        <v>2</v>
      </c>
      <c r="AC5870" s="2">
        <f t="shared" si="708"/>
        <v>2026</v>
      </c>
      <c r="AD5870" s="2" t="str">
        <f>IFERROR(VLOOKUP(A5870,'Aux Área'!$A$4:$B$123,2,0),"-")</f>
        <v>QSMS</v>
      </c>
    </row>
    <row r="5871" spans="1:30" x14ac:dyDescent="0.3">
      <c r="A5871" t="s">
        <v>5620</v>
      </c>
      <c r="B5871" t="s">
        <v>2315</v>
      </c>
      <c r="C5871" t="s">
        <v>9253</v>
      </c>
      <c r="D5871" t="s">
        <v>3107</v>
      </c>
      <c r="E5871" t="s">
        <v>3108</v>
      </c>
      <c r="F5871" t="s">
        <v>6208</v>
      </c>
      <c r="G5871" t="s">
        <v>1135</v>
      </c>
      <c r="H5871" t="s">
        <v>5545</v>
      </c>
      <c r="I5871" t="s">
        <v>839</v>
      </c>
      <c r="J5871" t="s">
        <v>237</v>
      </c>
      <c r="K5871" t="s">
        <v>238</v>
      </c>
      <c r="L5871" t="s">
        <v>110</v>
      </c>
      <c r="M5871" t="s">
        <v>38</v>
      </c>
      <c r="N5871" t="s">
        <v>39</v>
      </c>
      <c r="O5871" s="23">
        <v>515</v>
      </c>
      <c r="P5871" s="9">
        <v>11.44</v>
      </c>
      <c r="Q5871" t="s">
        <v>40</v>
      </c>
      <c r="R5871">
        <v>23449</v>
      </c>
      <c r="S5871" s="9">
        <v>45</v>
      </c>
      <c r="T5871" s="26">
        <v>4.6900000000000004</v>
      </c>
      <c r="U5871" s="8">
        <v>211.05</v>
      </c>
      <c r="V5871" t="s">
        <v>41</v>
      </c>
      <c r="W5871" t="s">
        <v>2276</v>
      </c>
      <c r="X5871" t="s">
        <v>42</v>
      </c>
      <c r="Y5871" t="s">
        <v>2277</v>
      </c>
      <c r="AA5871" s="1">
        <f t="shared" si="706"/>
        <v>46058</v>
      </c>
      <c r="AB5871" s="2">
        <f t="shared" si="707"/>
        <v>2</v>
      </c>
      <c r="AC5871" s="2">
        <f t="shared" si="708"/>
        <v>2026</v>
      </c>
      <c r="AD5871" s="2" t="str">
        <f>IFERROR(VLOOKUP(A5871,'Aux Área'!$A$4:$B$123,2,0),"-")</f>
        <v>INSPEÇÃO</v>
      </c>
    </row>
    <row r="5872" spans="1:30" x14ac:dyDescent="0.3">
      <c r="A5872" t="s">
        <v>2318</v>
      </c>
      <c r="B5872" t="s">
        <v>2733</v>
      </c>
      <c r="C5872" t="s">
        <v>9254</v>
      </c>
      <c r="D5872" t="s">
        <v>7064</v>
      </c>
      <c r="E5872" t="s">
        <v>7065</v>
      </c>
      <c r="F5872" t="s">
        <v>4203</v>
      </c>
      <c r="G5872" t="s">
        <v>1135</v>
      </c>
      <c r="H5872" t="s">
        <v>2185</v>
      </c>
      <c r="I5872" t="s">
        <v>2186</v>
      </c>
      <c r="J5872" t="s">
        <v>175</v>
      </c>
      <c r="K5872" t="s">
        <v>176</v>
      </c>
      <c r="L5872" t="s">
        <v>177</v>
      </c>
      <c r="M5872" t="s">
        <v>38</v>
      </c>
      <c r="N5872" t="s">
        <v>668</v>
      </c>
      <c r="O5872" s="23">
        <v>911</v>
      </c>
      <c r="P5872" s="9">
        <v>15.13</v>
      </c>
      <c r="Q5872" t="s">
        <v>40</v>
      </c>
      <c r="R5872">
        <v>96277</v>
      </c>
      <c r="S5872" s="9">
        <v>60.22</v>
      </c>
      <c r="T5872" s="26">
        <v>6.1909999999999998</v>
      </c>
      <c r="U5872" s="8">
        <v>372.81</v>
      </c>
      <c r="V5872" t="s">
        <v>9255</v>
      </c>
      <c r="W5872" t="s">
        <v>2007</v>
      </c>
      <c r="X5872" t="s">
        <v>42</v>
      </c>
      <c r="Y5872" t="s">
        <v>2188</v>
      </c>
      <c r="AA5872" s="1">
        <f t="shared" ref="AA5872:AA5935" si="709">IFERROR(DATEVALUE(C5872),"-")</f>
        <v>46058</v>
      </c>
      <c r="AB5872" s="2">
        <f t="shared" ref="AB5872:AB5935" si="710">IFERROR(MONTH(AA5872),"-")</f>
        <v>2</v>
      </c>
      <c r="AC5872" s="2">
        <f t="shared" ref="AC5872:AC5935" si="711">IFERROR(YEAR(AA5872),"-")</f>
        <v>2026</v>
      </c>
      <c r="AD5872" s="2" t="str">
        <f>IFERROR(VLOOKUP(A5872,'Aux Área'!$A$4:$B$123,2,0),"-")</f>
        <v>INSPEÇÃO</v>
      </c>
    </row>
    <row r="5873" spans="1:30" x14ac:dyDescent="0.3">
      <c r="A5873" t="s">
        <v>2306</v>
      </c>
      <c r="B5873" t="s">
        <v>4613</v>
      </c>
      <c r="C5873" t="s">
        <v>9256</v>
      </c>
      <c r="D5873" t="s">
        <v>3428</v>
      </c>
      <c r="E5873" t="s">
        <v>3429</v>
      </c>
      <c r="F5873" t="s">
        <v>2309</v>
      </c>
      <c r="G5873" t="s">
        <v>1135</v>
      </c>
      <c r="H5873" t="s">
        <v>2275</v>
      </c>
      <c r="I5873" t="s">
        <v>1497</v>
      </c>
      <c r="J5873" t="s">
        <v>1665</v>
      </c>
      <c r="K5873" t="s">
        <v>1666</v>
      </c>
      <c r="L5873" t="s">
        <v>301</v>
      </c>
      <c r="M5873" t="s">
        <v>38</v>
      </c>
      <c r="N5873" t="s">
        <v>39</v>
      </c>
      <c r="O5873" s="23">
        <v>365</v>
      </c>
      <c r="P5873" s="9">
        <v>8.4</v>
      </c>
      <c r="Q5873" t="s">
        <v>40</v>
      </c>
      <c r="R5873">
        <v>93752</v>
      </c>
      <c r="S5873" s="9">
        <v>43.43</v>
      </c>
      <c r="T5873" s="26">
        <v>4.6900000000000004</v>
      </c>
      <c r="U5873" s="8">
        <v>203.69</v>
      </c>
      <c r="V5873" t="s">
        <v>9257</v>
      </c>
      <c r="W5873" t="s">
        <v>2276</v>
      </c>
      <c r="X5873" t="s">
        <v>42</v>
      </c>
      <c r="Y5873" t="s">
        <v>2277</v>
      </c>
      <c r="AA5873" s="1">
        <f t="shared" si="709"/>
        <v>46058</v>
      </c>
      <c r="AB5873" s="2">
        <f t="shared" si="710"/>
        <v>2</v>
      </c>
      <c r="AC5873" s="2">
        <f t="shared" si="711"/>
        <v>2026</v>
      </c>
      <c r="AD5873" s="2" t="str">
        <f>IFERROR(VLOOKUP(A5873,'Aux Área'!$A$4:$B$123,2,0),"-")</f>
        <v>INSPEÇÃO</v>
      </c>
    </row>
    <row r="5874" spans="1:30" x14ac:dyDescent="0.3">
      <c r="A5874" t="s">
        <v>3092</v>
      </c>
      <c r="B5874" t="s">
        <v>4774</v>
      </c>
      <c r="C5874" t="s">
        <v>9258</v>
      </c>
      <c r="D5874" t="s">
        <v>3135</v>
      </c>
      <c r="E5874" t="s">
        <v>3136</v>
      </c>
      <c r="F5874" t="s">
        <v>3594</v>
      </c>
      <c r="G5874" t="s">
        <v>1135</v>
      </c>
      <c r="H5874" t="s">
        <v>2275</v>
      </c>
      <c r="I5874" t="s">
        <v>1497</v>
      </c>
      <c r="J5874" t="s">
        <v>188</v>
      </c>
      <c r="K5874" t="s">
        <v>189</v>
      </c>
      <c r="L5874" t="s">
        <v>190</v>
      </c>
      <c r="M5874" t="s">
        <v>38</v>
      </c>
      <c r="N5874" t="s">
        <v>39</v>
      </c>
      <c r="O5874" s="23">
        <v>436</v>
      </c>
      <c r="P5874" s="9">
        <v>10.09</v>
      </c>
      <c r="Q5874" t="s">
        <v>40</v>
      </c>
      <c r="R5874">
        <v>80333</v>
      </c>
      <c r="S5874" s="9">
        <v>43.19</v>
      </c>
      <c r="T5874" s="26">
        <v>4.99</v>
      </c>
      <c r="U5874" s="8">
        <v>215.52</v>
      </c>
      <c r="V5874" t="s">
        <v>41</v>
      </c>
      <c r="W5874" t="s">
        <v>2276</v>
      </c>
      <c r="X5874" t="s">
        <v>42</v>
      </c>
      <c r="Y5874" t="s">
        <v>2277</v>
      </c>
      <c r="AA5874" s="1">
        <f t="shared" si="709"/>
        <v>46058</v>
      </c>
      <c r="AB5874" s="2">
        <f t="shared" si="710"/>
        <v>2</v>
      </c>
      <c r="AC5874" s="2">
        <f t="shared" si="711"/>
        <v>2026</v>
      </c>
      <c r="AD5874" s="2" t="str">
        <f>IFERROR(VLOOKUP(A5874,'Aux Área'!$A$4:$B$123,2,0),"-")</f>
        <v>INSPEÇÃO</v>
      </c>
    </row>
    <row r="5875" spans="1:30" x14ac:dyDescent="0.3">
      <c r="A5875" t="s">
        <v>2643</v>
      </c>
      <c r="B5875" t="s">
        <v>2307</v>
      </c>
      <c r="C5875" t="s">
        <v>9259</v>
      </c>
      <c r="D5875" t="s">
        <v>4988</v>
      </c>
      <c r="E5875" t="s">
        <v>4989</v>
      </c>
      <c r="F5875" t="s">
        <v>2646</v>
      </c>
      <c r="G5875" t="s">
        <v>1300</v>
      </c>
      <c r="H5875" t="s">
        <v>1301</v>
      </c>
      <c r="I5875" t="s">
        <v>37</v>
      </c>
      <c r="J5875" t="s">
        <v>370</v>
      </c>
      <c r="K5875" t="s">
        <v>371</v>
      </c>
      <c r="L5875" t="s">
        <v>124</v>
      </c>
      <c r="M5875" t="s">
        <v>38</v>
      </c>
      <c r="N5875" t="s">
        <v>39</v>
      </c>
      <c r="O5875" s="23">
        <v>370</v>
      </c>
      <c r="P5875" s="9">
        <v>9.42</v>
      </c>
      <c r="Q5875" t="s">
        <v>40</v>
      </c>
      <c r="R5875">
        <v>94580</v>
      </c>
      <c r="S5875" s="9">
        <v>39.28</v>
      </c>
      <c r="T5875" s="26">
        <v>4.99</v>
      </c>
      <c r="U5875" s="8">
        <v>196.01</v>
      </c>
      <c r="V5875" t="s">
        <v>9260</v>
      </c>
      <c r="W5875" t="s">
        <v>2276</v>
      </c>
      <c r="X5875" t="s">
        <v>42</v>
      </c>
      <c r="Y5875" t="s">
        <v>2277</v>
      </c>
      <c r="AA5875" s="1">
        <f t="shared" si="709"/>
        <v>46058</v>
      </c>
      <c r="AB5875" s="2">
        <f t="shared" si="710"/>
        <v>2</v>
      </c>
      <c r="AC5875" s="2">
        <f t="shared" si="711"/>
        <v>2026</v>
      </c>
      <c r="AD5875" s="2" t="str">
        <f>IFERROR(VLOOKUP(A5875,'Aux Área'!$A$4:$B$123,2,0),"-")</f>
        <v>INSPEÇÃO</v>
      </c>
    </row>
    <row r="5876" spans="1:30" x14ac:dyDescent="0.3">
      <c r="A5876" t="s">
        <v>2282</v>
      </c>
      <c r="B5876" t="s">
        <v>4679</v>
      </c>
      <c r="C5876" t="s">
        <v>9261</v>
      </c>
      <c r="D5876" t="s">
        <v>3243</v>
      </c>
      <c r="E5876" t="s">
        <v>3244</v>
      </c>
      <c r="F5876" t="s">
        <v>2285</v>
      </c>
      <c r="G5876" t="s">
        <v>1135</v>
      </c>
      <c r="H5876" t="s">
        <v>2275</v>
      </c>
      <c r="I5876" t="s">
        <v>1497</v>
      </c>
      <c r="J5876" t="s">
        <v>409</v>
      </c>
      <c r="K5876" t="s">
        <v>410</v>
      </c>
      <c r="L5876" t="s">
        <v>141</v>
      </c>
      <c r="M5876" t="s">
        <v>38</v>
      </c>
      <c r="N5876" t="s">
        <v>39</v>
      </c>
      <c r="O5876" s="23">
        <v>402</v>
      </c>
      <c r="P5876" s="9">
        <v>8.6199999999999992</v>
      </c>
      <c r="Q5876" t="s">
        <v>40</v>
      </c>
      <c r="R5876">
        <v>84643</v>
      </c>
      <c r="S5876" s="9">
        <v>46.62</v>
      </c>
      <c r="T5876" s="26">
        <v>4.6900000000000004</v>
      </c>
      <c r="U5876" s="8">
        <v>218.65</v>
      </c>
      <c r="V5876" t="s">
        <v>9262</v>
      </c>
      <c r="W5876" t="s">
        <v>2276</v>
      </c>
      <c r="X5876" t="s">
        <v>42</v>
      </c>
      <c r="Y5876" t="s">
        <v>2277</v>
      </c>
      <c r="AA5876" s="1">
        <f t="shared" si="709"/>
        <v>46058</v>
      </c>
      <c r="AB5876" s="2">
        <f t="shared" si="710"/>
        <v>2</v>
      </c>
      <c r="AC5876" s="2">
        <f t="shared" si="711"/>
        <v>2026</v>
      </c>
      <c r="AD5876" s="2" t="str">
        <f>IFERROR(VLOOKUP(A5876,'Aux Área'!$A$4:$B$123,2,0),"-")</f>
        <v>INSPEÇÃO</v>
      </c>
    </row>
    <row r="5877" spans="1:30" x14ac:dyDescent="0.3">
      <c r="A5877" t="s">
        <v>2347</v>
      </c>
      <c r="B5877" t="s">
        <v>2348</v>
      </c>
      <c r="C5877" t="s">
        <v>9263</v>
      </c>
      <c r="D5877" t="s">
        <v>4012</v>
      </c>
      <c r="E5877" t="s">
        <v>4013</v>
      </c>
      <c r="F5877" t="s">
        <v>2350</v>
      </c>
      <c r="G5877" t="s">
        <v>659</v>
      </c>
      <c r="H5877" t="s">
        <v>1996</v>
      </c>
      <c r="I5877" t="s">
        <v>1997</v>
      </c>
      <c r="J5877" t="s">
        <v>237</v>
      </c>
      <c r="K5877" t="s">
        <v>238</v>
      </c>
      <c r="L5877" t="s">
        <v>110</v>
      </c>
      <c r="M5877" t="s">
        <v>38</v>
      </c>
      <c r="N5877" t="s">
        <v>668</v>
      </c>
      <c r="O5877" s="23">
        <v>468</v>
      </c>
      <c r="P5877" s="9">
        <v>5.78</v>
      </c>
      <c r="Q5877" t="s">
        <v>40</v>
      </c>
      <c r="R5877">
        <v>25698</v>
      </c>
      <c r="S5877" s="9">
        <v>81</v>
      </c>
      <c r="T5877" s="26">
        <v>6.04</v>
      </c>
      <c r="U5877" s="8">
        <v>489.24</v>
      </c>
      <c r="V5877" t="s">
        <v>41</v>
      </c>
      <c r="W5877" t="s">
        <v>1985</v>
      </c>
      <c r="X5877" t="s">
        <v>42</v>
      </c>
      <c r="Y5877" t="s">
        <v>1986</v>
      </c>
      <c r="AA5877" s="1">
        <f t="shared" si="709"/>
        <v>46058</v>
      </c>
      <c r="AB5877" s="2">
        <f t="shared" si="710"/>
        <v>2</v>
      </c>
      <c r="AC5877" s="2">
        <f t="shared" si="711"/>
        <v>2026</v>
      </c>
      <c r="AD5877" s="2" t="str">
        <f>IFERROR(VLOOKUP(A5877,'Aux Área'!$A$4:$B$123,2,0),"-")</f>
        <v>PESADOS</v>
      </c>
    </row>
    <row r="5878" spans="1:30" x14ac:dyDescent="0.3">
      <c r="A5878" t="s">
        <v>2347</v>
      </c>
      <c r="C5878" t="s">
        <v>9263</v>
      </c>
      <c r="F5878" t="s">
        <v>2350</v>
      </c>
      <c r="K5878" t="s">
        <v>238</v>
      </c>
      <c r="N5878" t="s">
        <v>15690</v>
      </c>
      <c r="O5878" t="s">
        <v>15244</v>
      </c>
      <c r="P5878" s="9" t="s">
        <v>15244</v>
      </c>
      <c r="Q5878" t="s">
        <v>40</v>
      </c>
      <c r="R5878" t="s">
        <v>15244</v>
      </c>
      <c r="S5878">
        <v>5.81</v>
      </c>
      <c r="U5878" s="8">
        <v>23.18</v>
      </c>
      <c r="AA5878" s="1">
        <f t="shared" si="709"/>
        <v>46058</v>
      </c>
      <c r="AB5878" s="2">
        <f t="shared" si="710"/>
        <v>2</v>
      </c>
      <c r="AC5878" s="2">
        <f t="shared" si="711"/>
        <v>2026</v>
      </c>
      <c r="AD5878" s="2" t="str">
        <f>IFERROR(VLOOKUP(A5878,'Aux Área'!$A$4:$B$123,2,0),"-")</f>
        <v>PESADOS</v>
      </c>
    </row>
    <row r="5879" spans="1:30" x14ac:dyDescent="0.3">
      <c r="A5879" t="s">
        <v>30</v>
      </c>
      <c r="B5879" t="s">
        <v>453</v>
      </c>
      <c r="C5879" t="s">
        <v>9264</v>
      </c>
      <c r="D5879" t="s">
        <v>958</v>
      </c>
      <c r="E5879" t="s">
        <v>959</v>
      </c>
      <c r="F5879" t="s">
        <v>34</v>
      </c>
      <c r="G5879" t="s">
        <v>35</v>
      </c>
      <c r="H5879" t="s">
        <v>36</v>
      </c>
      <c r="I5879" t="s">
        <v>37</v>
      </c>
      <c r="J5879" t="s">
        <v>1909</v>
      </c>
      <c r="K5879" t="s">
        <v>496</v>
      </c>
      <c r="L5879" t="s">
        <v>84</v>
      </c>
      <c r="M5879" t="s">
        <v>38</v>
      </c>
      <c r="N5879" t="s">
        <v>39</v>
      </c>
      <c r="O5879" s="23">
        <v>130</v>
      </c>
      <c r="P5879" s="9">
        <v>3.25</v>
      </c>
      <c r="Q5879" t="s">
        <v>40</v>
      </c>
      <c r="R5879">
        <v>17255</v>
      </c>
      <c r="S5879" s="9">
        <v>40.020000000000003</v>
      </c>
      <c r="T5879" s="26">
        <v>5.09</v>
      </c>
      <c r="U5879" s="8">
        <v>203.7</v>
      </c>
      <c r="V5879" t="s">
        <v>41</v>
      </c>
      <c r="W5879" t="s">
        <v>2007</v>
      </c>
      <c r="X5879" t="s">
        <v>42</v>
      </c>
      <c r="Y5879" t="s">
        <v>1740</v>
      </c>
      <c r="AA5879" s="1">
        <f t="shared" si="709"/>
        <v>46058</v>
      </c>
      <c r="AB5879" s="2">
        <f t="shared" si="710"/>
        <v>2</v>
      </c>
      <c r="AC5879" s="2">
        <f t="shared" si="711"/>
        <v>2026</v>
      </c>
      <c r="AD5879" s="2" t="str">
        <f>IFERROR(VLOOKUP(A5879,'Aux Área'!$A$4:$B$123,2,0),"-")</f>
        <v>OPERAÇÃO</v>
      </c>
    </row>
    <row r="5880" spans="1:30" x14ac:dyDescent="0.3">
      <c r="A5880" t="s">
        <v>2278</v>
      </c>
      <c r="B5880" t="s">
        <v>4664</v>
      </c>
      <c r="C5880" t="s">
        <v>9265</v>
      </c>
      <c r="D5880" t="s">
        <v>6708</v>
      </c>
      <c r="E5880" t="s">
        <v>6709</v>
      </c>
      <c r="F5880" t="s">
        <v>2281</v>
      </c>
      <c r="G5880" t="s">
        <v>1135</v>
      </c>
      <c r="H5880" t="s">
        <v>2275</v>
      </c>
      <c r="I5880" t="s">
        <v>1497</v>
      </c>
      <c r="J5880" t="s">
        <v>165</v>
      </c>
      <c r="K5880" t="s">
        <v>166</v>
      </c>
      <c r="L5880" t="s">
        <v>167</v>
      </c>
      <c r="M5880" t="s">
        <v>38</v>
      </c>
      <c r="N5880" t="s">
        <v>39</v>
      </c>
      <c r="O5880" s="23">
        <v>218</v>
      </c>
      <c r="P5880" s="9">
        <v>7.43</v>
      </c>
      <c r="Q5880" t="s">
        <v>40</v>
      </c>
      <c r="R5880">
        <v>100761</v>
      </c>
      <c r="S5880" s="9">
        <v>29.35</v>
      </c>
      <c r="T5880" s="26">
        <v>4.8899999999999997</v>
      </c>
      <c r="U5880" s="8">
        <v>143.53</v>
      </c>
      <c r="V5880" t="s">
        <v>112</v>
      </c>
      <c r="W5880" t="s">
        <v>2276</v>
      </c>
      <c r="X5880" t="s">
        <v>42</v>
      </c>
      <c r="Y5880" t="s">
        <v>2277</v>
      </c>
      <c r="AA5880" s="1">
        <f t="shared" si="709"/>
        <v>46058</v>
      </c>
      <c r="AB5880" s="2">
        <f t="shared" si="710"/>
        <v>2</v>
      </c>
      <c r="AC5880" s="2">
        <f t="shared" si="711"/>
        <v>2026</v>
      </c>
      <c r="AD5880" s="2" t="str">
        <f>IFERROR(VLOOKUP(A5880,'Aux Área'!$A$4:$B$123,2,0),"-")</f>
        <v>INSPEÇÃO</v>
      </c>
    </row>
    <row r="5881" spans="1:30" x14ac:dyDescent="0.3">
      <c r="A5881" t="s">
        <v>58</v>
      </c>
      <c r="B5881" t="s">
        <v>250</v>
      </c>
      <c r="C5881" t="s">
        <v>9266</v>
      </c>
      <c r="D5881" t="s">
        <v>87</v>
      </c>
      <c r="E5881" t="s">
        <v>88</v>
      </c>
      <c r="F5881" t="s">
        <v>59</v>
      </c>
      <c r="G5881" t="s">
        <v>35</v>
      </c>
      <c r="H5881" t="s">
        <v>36</v>
      </c>
      <c r="I5881" t="s">
        <v>37</v>
      </c>
      <c r="J5881" t="s">
        <v>188</v>
      </c>
      <c r="K5881" t="s">
        <v>189</v>
      </c>
      <c r="L5881" t="s">
        <v>190</v>
      </c>
      <c r="M5881" t="s">
        <v>38</v>
      </c>
      <c r="N5881" t="s">
        <v>39</v>
      </c>
      <c r="O5881" s="23">
        <v>301</v>
      </c>
      <c r="P5881" s="9">
        <v>8.1300000000000008</v>
      </c>
      <c r="Q5881" t="s">
        <v>40</v>
      </c>
      <c r="R5881">
        <v>74223</v>
      </c>
      <c r="S5881" s="9">
        <v>37.01</v>
      </c>
      <c r="T5881" s="26">
        <v>4.99</v>
      </c>
      <c r="U5881" s="8">
        <v>184.68</v>
      </c>
      <c r="V5881" t="s">
        <v>41</v>
      </c>
      <c r="W5881" t="s">
        <v>2007</v>
      </c>
      <c r="X5881" t="s">
        <v>42</v>
      </c>
      <c r="Y5881" t="s">
        <v>1740</v>
      </c>
      <c r="AA5881" s="1">
        <f t="shared" si="709"/>
        <v>46058</v>
      </c>
      <c r="AB5881" s="2">
        <f t="shared" si="710"/>
        <v>2</v>
      </c>
      <c r="AC5881" s="2">
        <f t="shared" si="711"/>
        <v>2026</v>
      </c>
      <c r="AD5881" s="2" t="str">
        <f>IFERROR(VLOOKUP(A5881,'Aux Área'!$A$4:$B$123,2,0),"-")</f>
        <v>CONSERVA</v>
      </c>
    </row>
    <row r="5882" spans="1:30" x14ac:dyDescent="0.3">
      <c r="A5882" t="s">
        <v>2260</v>
      </c>
      <c r="B5882" t="s">
        <v>113</v>
      </c>
      <c r="C5882" t="s">
        <v>9267</v>
      </c>
      <c r="D5882" t="s">
        <v>4423</v>
      </c>
      <c r="E5882" t="s">
        <v>4424</v>
      </c>
      <c r="F5882" t="s">
        <v>2262</v>
      </c>
      <c r="G5882" t="s">
        <v>35</v>
      </c>
      <c r="H5882" t="s">
        <v>2263</v>
      </c>
      <c r="I5882" t="s">
        <v>2186</v>
      </c>
      <c r="J5882" t="s">
        <v>139</v>
      </c>
      <c r="K5882" t="s">
        <v>140</v>
      </c>
      <c r="L5882" t="s">
        <v>141</v>
      </c>
      <c r="M5882" t="s">
        <v>38</v>
      </c>
      <c r="N5882" t="s">
        <v>668</v>
      </c>
      <c r="O5882" s="23">
        <v>816</v>
      </c>
      <c r="P5882" s="9">
        <v>14.34</v>
      </c>
      <c r="Q5882" t="s">
        <v>40</v>
      </c>
      <c r="R5882">
        <v>82535</v>
      </c>
      <c r="S5882" s="9">
        <v>56.9</v>
      </c>
      <c r="T5882" s="26">
        <v>5.59</v>
      </c>
      <c r="U5882" s="8">
        <v>318.07</v>
      </c>
      <c r="V5882" t="s">
        <v>9268</v>
      </c>
      <c r="W5882" t="s">
        <v>2007</v>
      </c>
      <c r="X5882" t="s">
        <v>42</v>
      </c>
      <c r="Y5882" t="s">
        <v>1740</v>
      </c>
      <c r="AA5882" s="1">
        <f t="shared" si="709"/>
        <v>46058</v>
      </c>
      <c r="AB5882" s="2">
        <f t="shared" si="710"/>
        <v>2</v>
      </c>
      <c r="AC5882" s="2">
        <f t="shared" si="711"/>
        <v>2026</v>
      </c>
      <c r="AD5882" s="2" t="str">
        <f>IFERROR(VLOOKUP(A5882,'Aux Área'!$A$4:$B$123,2,0),"-")</f>
        <v>INSPEÇÃO</v>
      </c>
    </row>
    <row r="5883" spans="1:30" x14ac:dyDescent="0.3">
      <c r="A5883" t="s">
        <v>1992</v>
      </c>
      <c r="B5883" t="s">
        <v>1993</v>
      </c>
      <c r="C5883" t="s">
        <v>9269</v>
      </c>
      <c r="D5883" t="s">
        <v>4210</v>
      </c>
      <c r="E5883" t="s">
        <v>4211</v>
      </c>
      <c r="F5883" t="s">
        <v>1995</v>
      </c>
      <c r="G5883" t="s">
        <v>659</v>
      </c>
      <c r="H5883" t="s">
        <v>1996</v>
      </c>
      <c r="I5883" t="s">
        <v>1997</v>
      </c>
      <c r="J5883" t="s">
        <v>1681</v>
      </c>
      <c r="K5883" t="s">
        <v>1682</v>
      </c>
      <c r="L5883" t="s">
        <v>141</v>
      </c>
      <c r="M5883" t="s">
        <v>38</v>
      </c>
      <c r="N5883" t="s">
        <v>668</v>
      </c>
      <c r="O5883" s="23">
        <v>427</v>
      </c>
      <c r="P5883" s="9">
        <v>5.34</v>
      </c>
      <c r="Q5883" t="s">
        <v>40</v>
      </c>
      <c r="R5883">
        <v>18252</v>
      </c>
      <c r="S5883" s="9">
        <v>80.010000000000005</v>
      </c>
      <c r="T5883" s="26">
        <v>6.49</v>
      </c>
      <c r="U5883" s="8">
        <v>519.27</v>
      </c>
      <c r="V5883" t="s">
        <v>41</v>
      </c>
      <c r="W5883" t="s">
        <v>1985</v>
      </c>
      <c r="X5883" t="s">
        <v>42</v>
      </c>
      <c r="Y5883" t="s">
        <v>1986</v>
      </c>
      <c r="AA5883" s="1">
        <f t="shared" si="709"/>
        <v>46058</v>
      </c>
      <c r="AB5883" s="2">
        <f t="shared" si="710"/>
        <v>2</v>
      </c>
      <c r="AC5883" s="2">
        <f t="shared" si="711"/>
        <v>2026</v>
      </c>
      <c r="AD5883" s="2" t="str">
        <f>IFERROR(VLOOKUP(A5883,'Aux Área'!$A$4:$B$123,2,0),"-")</f>
        <v>PESADOS</v>
      </c>
    </row>
    <row r="5884" spans="1:30" x14ac:dyDescent="0.3">
      <c r="A5884" t="s">
        <v>64</v>
      </c>
      <c r="B5884" t="s">
        <v>332</v>
      </c>
      <c r="C5884" t="s">
        <v>9270</v>
      </c>
      <c r="D5884" t="s">
        <v>127</v>
      </c>
      <c r="E5884" t="s">
        <v>128</v>
      </c>
      <c r="F5884" t="s">
        <v>65</v>
      </c>
      <c r="G5884" t="s">
        <v>35</v>
      </c>
      <c r="H5884" t="s">
        <v>36</v>
      </c>
      <c r="I5884" t="s">
        <v>37</v>
      </c>
      <c r="J5884" t="s">
        <v>165</v>
      </c>
      <c r="K5884" t="s">
        <v>166</v>
      </c>
      <c r="L5884" t="s">
        <v>167</v>
      </c>
      <c r="M5884" t="s">
        <v>38</v>
      </c>
      <c r="N5884" t="s">
        <v>39</v>
      </c>
      <c r="O5884" s="23">
        <v>325</v>
      </c>
      <c r="P5884" s="9">
        <v>8.7799999999999994</v>
      </c>
      <c r="Q5884" t="s">
        <v>40</v>
      </c>
      <c r="R5884">
        <v>46360</v>
      </c>
      <c r="S5884" s="9">
        <v>37.03</v>
      </c>
      <c r="T5884" s="26">
        <v>4.891</v>
      </c>
      <c r="U5884" s="8">
        <v>181.1</v>
      </c>
      <c r="V5884" t="s">
        <v>112</v>
      </c>
      <c r="W5884" t="s">
        <v>2007</v>
      </c>
      <c r="X5884" t="s">
        <v>42</v>
      </c>
      <c r="Y5884" t="s">
        <v>1740</v>
      </c>
      <c r="AA5884" s="1">
        <f t="shared" si="709"/>
        <v>46058</v>
      </c>
      <c r="AB5884" s="2">
        <f t="shared" si="710"/>
        <v>2</v>
      </c>
      <c r="AC5884" s="2">
        <f t="shared" si="711"/>
        <v>2026</v>
      </c>
      <c r="AD5884" s="2" t="str">
        <f>IFERROR(VLOOKUP(A5884,'Aux Área'!$A$4:$B$123,2,0),"-")</f>
        <v>ENGENHARIA</v>
      </c>
    </row>
    <row r="5885" spans="1:30" x14ac:dyDescent="0.3">
      <c r="A5885" t="s">
        <v>2547</v>
      </c>
      <c r="B5885" t="s">
        <v>2548</v>
      </c>
      <c r="C5885" t="s">
        <v>9271</v>
      </c>
      <c r="D5885" t="s">
        <v>2468</v>
      </c>
      <c r="E5885" t="s">
        <v>2469</v>
      </c>
      <c r="F5885" t="s">
        <v>2550</v>
      </c>
      <c r="G5885" t="s">
        <v>659</v>
      </c>
      <c r="H5885" t="s">
        <v>2215</v>
      </c>
      <c r="I5885" t="s">
        <v>667</v>
      </c>
      <c r="J5885" t="s">
        <v>165</v>
      </c>
      <c r="K5885" t="s">
        <v>166</v>
      </c>
      <c r="L5885" t="s">
        <v>167</v>
      </c>
      <c r="M5885" t="s">
        <v>38</v>
      </c>
      <c r="N5885" t="s">
        <v>668</v>
      </c>
      <c r="O5885" s="23">
        <v>370</v>
      </c>
      <c r="P5885" s="9">
        <v>5.81</v>
      </c>
      <c r="Q5885" t="s">
        <v>40</v>
      </c>
      <c r="R5885">
        <v>13937</v>
      </c>
      <c r="S5885" s="9">
        <v>63.65</v>
      </c>
      <c r="T5885" s="26">
        <v>6.2409999999999997</v>
      </c>
      <c r="U5885" s="8">
        <v>397.22</v>
      </c>
      <c r="V5885" t="s">
        <v>112</v>
      </c>
      <c r="W5885" t="s">
        <v>2007</v>
      </c>
      <c r="X5885" t="s">
        <v>42</v>
      </c>
      <c r="Y5885" t="s">
        <v>1740</v>
      </c>
      <c r="AA5885" s="1">
        <f t="shared" si="709"/>
        <v>46058</v>
      </c>
      <c r="AB5885" s="2">
        <f t="shared" si="710"/>
        <v>2</v>
      </c>
      <c r="AC5885" s="2">
        <f t="shared" si="711"/>
        <v>2026</v>
      </c>
      <c r="AD5885" s="2" t="str">
        <f>IFERROR(VLOOKUP(A5885,'Aux Área'!$A$4:$B$123,2,0),"-")</f>
        <v>APH</v>
      </c>
    </row>
    <row r="5886" spans="1:30" x14ac:dyDescent="0.3">
      <c r="A5886" t="s">
        <v>2314</v>
      </c>
      <c r="B5886" t="s">
        <v>4624</v>
      </c>
      <c r="C5886" t="s">
        <v>9272</v>
      </c>
      <c r="D5886" t="s">
        <v>3303</v>
      </c>
      <c r="E5886" t="s">
        <v>3304</v>
      </c>
      <c r="F5886" t="s">
        <v>2317</v>
      </c>
      <c r="G5886" t="s">
        <v>1300</v>
      </c>
      <c r="H5886" t="s">
        <v>1301</v>
      </c>
      <c r="I5886" t="s">
        <v>37</v>
      </c>
      <c r="J5886" t="s">
        <v>231</v>
      </c>
      <c r="K5886" t="s">
        <v>232</v>
      </c>
      <c r="L5886" t="s">
        <v>217</v>
      </c>
      <c r="M5886" t="s">
        <v>38</v>
      </c>
      <c r="N5886" t="s">
        <v>39</v>
      </c>
      <c r="O5886" s="23">
        <v>491</v>
      </c>
      <c r="P5886" s="9">
        <v>9.25</v>
      </c>
      <c r="Q5886" t="s">
        <v>40</v>
      </c>
      <c r="R5886">
        <v>44684</v>
      </c>
      <c r="S5886" s="9">
        <v>53.09</v>
      </c>
      <c r="T5886" s="26">
        <v>4.8600000000000003</v>
      </c>
      <c r="U5886" s="8">
        <v>258.04000000000002</v>
      </c>
      <c r="V5886" t="s">
        <v>9273</v>
      </c>
      <c r="W5886" t="s">
        <v>2276</v>
      </c>
      <c r="X5886" t="s">
        <v>42</v>
      </c>
      <c r="Y5886" t="s">
        <v>2277</v>
      </c>
      <c r="AA5886" s="1">
        <f t="shared" si="709"/>
        <v>46058</v>
      </c>
      <c r="AB5886" s="2">
        <f t="shared" si="710"/>
        <v>2</v>
      </c>
      <c r="AC5886" s="2">
        <f t="shared" si="711"/>
        <v>2026</v>
      </c>
      <c r="AD5886" s="2" t="str">
        <f>IFERROR(VLOOKUP(A5886,'Aux Área'!$A$4:$B$123,2,0),"-")</f>
        <v>INSPEÇÃO</v>
      </c>
    </row>
    <row r="5887" spans="1:30" x14ac:dyDescent="0.3">
      <c r="A5887" t="s">
        <v>2181</v>
      </c>
      <c r="B5887" t="s">
        <v>4595</v>
      </c>
      <c r="C5887" t="s">
        <v>9274</v>
      </c>
      <c r="D5887" t="s">
        <v>2160</v>
      </c>
      <c r="E5887" t="s">
        <v>2161</v>
      </c>
      <c r="F5887" t="s">
        <v>2184</v>
      </c>
      <c r="G5887" t="s">
        <v>1135</v>
      </c>
      <c r="H5887" t="s">
        <v>2185</v>
      </c>
      <c r="I5887" t="s">
        <v>2186</v>
      </c>
      <c r="J5887" t="s">
        <v>188</v>
      </c>
      <c r="K5887" t="s">
        <v>189</v>
      </c>
      <c r="L5887" t="s">
        <v>190</v>
      </c>
      <c r="M5887" t="s">
        <v>38</v>
      </c>
      <c r="N5887" t="s">
        <v>668</v>
      </c>
      <c r="O5887" s="23">
        <v>855</v>
      </c>
      <c r="P5887" s="9">
        <v>12.3</v>
      </c>
      <c r="Q5887" t="s">
        <v>40</v>
      </c>
      <c r="R5887">
        <v>104616</v>
      </c>
      <c r="S5887" s="9">
        <v>69.52</v>
      </c>
      <c r="T5887" s="26">
        <v>6.49</v>
      </c>
      <c r="U5887" s="8">
        <v>451.18</v>
      </c>
      <c r="V5887" t="s">
        <v>41</v>
      </c>
      <c r="W5887" t="s">
        <v>2007</v>
      </c>
      <c r="X5887" t="s">
        <v>42</v>
      </c>
      <c r="Y5887" t="s">
        <v>2188</v>
      </c>
      <c r="AA5887" s="1">
        <f t="shared" si="709"/>
        <v>46058</v>
      </c>
      <c r="AB5887" s="2">
        <f t="shared" si="710"/>
        <v>2</v>
      </c>
      <c r="AC5887" s="2">
        <f t="shared" si="711"/>
        <v>2026</v>
      </c>
      <c r="AD5887" s="2" t="str">
        <f>IFERROR(VLOOKUP(A5887,'Aux Área'!$A$4:$B$123,2,0),"-")</f>
        <v>INSPEÇÃO</v>
      </c>
    </row>
    <row r="5888" spans="1:30" x14ac:dyDescent="0.3">
      <c r="A5888" t="s">
        <v>72</v>
      </c>
      <c r="B5888" t="s">
        <v>243</v>
      </c>
      <c r="C5888" t="s">
        <v>9275</v>
      </c>
      <c r="D5888" t="s">
        <v>95</v>
      </c>
      <c r="E5888" t="s">
        <v>96</v>
      </c>
      <c r="F5888" t="s">
        <v>73</v>
      </c>
      <c r="G5888" t="s">
        <v>35</v>
      </c>
      <c r="H5888" t="s">
        <v>36</v>
      </c>
      <c r="I5888" t="s">
        <v>37</v>
      </c>
      <c r="J5888" t="s">
        <v>292</v>
      </c>
      <c r="K5888" t="s">
        <v>293</v>
      </c>
      <c r="L5888" t="s">
        <v>84</v>
      </c>
      <c r="M5888" t="s">
        <v>38</v>
      </c>
      <c r="N5888" t="s">
        <v>39</v>
      </c>
      <c r="O5888" s="23">
        <v>295</v>
      </c>
      <c r="P5888" s="9">
        <v>7.62</v>
      </c>
      <c r="Q5888" t="s">
        <v>40</v>
      </c>
      <c r="R5888">
        <v>22095</v>
      </c>
      <c r="S5888" s="9">
        <v>38.700000000000003</v>
      </c>
      <c r="T5888" s="26">
        <v>5.54</v>
      </c>
      <c r="U5888" s="8">
        <v>214.4</v>
      </c>
      <c r="V5888" t="s">
        <v>9276</v>
      </c>
      <c r="W5888" t="s">
        <v>2007</v>
      </c>
      <c r="X5888" t="s">
        <v>42</v>
      </c>
      <c r="Y5888" t="s">
        <v>1740</v>
      </c>
      <c r="AA5888" s="1">
        <f t="shared" si="709"/>
        <v>46058</v>
      </c>
      <c r="AB5888" s="2">
        <f t="shared" si="710"/>
        <v>2</v>
      </c>
      <c r="AC5888" s="2">
        <f t="shared" si="711"/>
        <v>2026</v>
      </c>
      <c r="AD5888" s="2" t="str">
        <f>IFERROR(VLOOKUP(A5888,'Aux Área'!$A$4:$B$123,2,0),"-")</f>
        <v>CONSERVA</v>
      </c>
    </row>
    <row r="5889" spans="1:30" x14ac:dyDescent="0.3">
      <c r="A5889" t="s">
        <v>5620</v>
      </c>
      <c r="B5889" t="s">
        <v>9277</v>
      </c>
      <c r="C5889" t="s">
        <v>9278</v>
      </c>
      <c r="D5889" t="s">
        <v>9279</v>
      </c>
      <c r="E5889" t="s">
        <v>9280</v>
      </c>
      <c r="F5889" t="s">
        <v>6208</v>
      </c>
      <c r="G5889" t="s">
        <v>1135</v>
      </c>
      <c r="H5889" t="s">
        <v>5545</v>
      </c>
      <c r="I5889" t="s">
        <v>839</v>
      </c>
      <c r="J5889" t="s">
        <v>241</v>
      </c>
      <c r="K5889" t="s">
        <v>242</v>
      </c>
      <c r="L5889" t="s">
        <v>110</v>
      </c>
      <c r="M5889" t="s">
        <v>38</v>
      </c>
      <c r="N5889" t="s">
        <v>39</v>
      </c>
      <c r="O5889" s="23">
        <v>321</v>
      </c>
      <c r="P5889" s="9">
        <v>11.58</v>
      </c>
      <c r="Q5889" t="s">
        <v>40</v>
      </c>
      <c r="R5889">
        <v>23770</v>
      </c>
      <c r="S5889" s="9">
        <v>27.72</v>
      </c>
      <c r="T5889" s="26">
        <v>4.6900000000000004</v>
      </c>
      <c r="U5889" s="8">
        <v>130</v>
      </c>
      <c r="V5889" t="s">
        <v>41</v>
      </c>
      <c r="W5889" t="s">
        <v>2276</v>
      </c>
      <c r="X5889" t="s">
        <v>42</v>
      </c>
      <c r="Y5889" t="s">
        <v>2277</v>
      </c>
      <c r="AA5889" s="1">
        <f t="shared" si="709"/>
        <v>46058</v>
      </c>
      <c r="AB5889" s="2">
        <f t="shared" si="710"/>
        <v>2</v>
      </c>
      <c r="AC5889" s="2">
        <f t="shared" si="711"/>
        <v>2026</v>
      </c>
      <c r="AD5889" s="2" t="str">
        <f>IFERROR(VLOOKUP(A5889,'Aux Área'!$A$4:$B$123,2,0),"-")</f>
        <v>INSPEÇÃO</v>
      </c>
    </row>
    <row r="5890" spans="1:30" x14ac:dyDescent="0.3">
      <c r="A5890" t="s">
        <v>52</v>
      </c>
      <c r="B5890" t="s">
        <v>1449</v>
      </c>
      <c r="C5890" t="s">
        <v>9281</v>
      </c>
      <c r="D5890" t="s">
        <v>3197</v>
      </c>
      <c r="E5890" t="s">
        <v>3198</v>
      </c>
      <c r="F5890" t="s">
        <v>53</v>
      </c>
      <c r="G5890" t="s">
        <v>35</v>
      </c>
      <c r="H5890" t="s">
        <v>36</v>
      </c>
      <c r="I5890" t="s">
        <v>37</v>
      </c>
      <c r="J5890" t="s">
        <v>172</v>
      </c>
      <c r="K5890" t="s">
        <v>173</v>
      </c>
      <c r="L5890" t="s">
        <v>124</v>
      </c>
      <c r="M5890" t="s">
        <v>38</v>
      </c>
      <c r="N5890" t="s">
        <v>39</v>
      </c>
      <c r="O5890" s="23">
        <v>227</v>
      </c>
      <c r="P5890" s="9">
        <v>9.2200000000000006</v>
      </c>
      <c r="Q5890" t="s">
        <v>40</v>
      </c>
      <c r="R5890">
        <v>57015</v>
      </c>
      <c r="S5890" s="9">
        <v>24.63</v>
      </c>
      <c r="T5890" s="26">
        <v>4.59</v>
      </c>
      <c r="U5890" s="8">
        <v>113.05</v>
      </c>
      <c r="V5890" t="s">
        <v>5985</v>
      </c>
      <c r="W5890" t="s">
        <v>2007</v>
      </c>
      <c r="X5890" t="s">
        <v>42</v>
      </c>
      <c r="Y5890" t="s">
        <v>1740</v>
      </c>
      <c r="AA5890" s="1">
        <f t="shared" si="709"/>
        <v>46058</v>
      </c>
      <c r="AB5890" s="2">
        <f t="shared" si="710"/>
        <v>2</v>
      </c>
      <c r="AC5890" s="2">
        <f t="shared" si="711"/>
        <v>2026</v>
      </c>
      <c r="AD5890" s="2" t="str">
        <f>IFERROR(VLOOKUP(A5890,'Aux Área'!$A$4:$B$123,2,0),"-")</f>
        <v>OPERAÇÃO</v>
      </c>
    </row>
    <row r="5891" spans="1:30" x14ac:dyDescent="0.3">
      <c r="A5891" t="s">
        <v>2278</v>
      </c>
      <c r="B5891" t="s">
        <v>4664</v>
      </c>
      <c r="C5891" t="s">
        <v>9282</v>
      </c>
      <c r="D5891" t="s">
        <v>3208</v>
      </c>
      <c r="E5891" t="s">
        <v>3209</v>
      </c>
      <c r="F5891" t="s">
        <v>2281</v>
      </c>
      <c r="G5891" t="s">
        <v>1135</v>
      </c>
      <c r="H5891" t="s">
        <v>2275</v>
      </c>
      <c r="I5891" t="s">
        <v>1497</v>
      </c>
      <c r="J5891" t="s">
        <v>169</v>
      </c>
      <c r="K5891" t="s">
        <v>170</v>
      </c>
      <c r="L5891" t="s">
        <v>124</v>
      </c>
      <c r="M5891" t="s">
        <v>38</v>
      </c>
      <c r="N5891" t="s">
        <v>39</v>
      </c>
      <c r="O5891" s="23">
        <v>178</v>
      </c>
      <c r="P5891" s="9">
        <v>9.61</v>
      </c>
      <c r="Q5891" t="s">
        <v>40</v>
      </c>
      <c r="R5891">
        <v>100939</v>
      </c>
      <c r="S5891" s="9">
        <v>18.53</v>
      </c>
      <c r="T5891" s="26">
        <v>4.8899999999999997</v>
      </c>
      <c r="U5891" s="8">
        <v>90.61</v>
      </c>
      <c r="V5891" t="s">
        <v>41</v>
      </c>
      <c r="W5891" t="s">
        <v>2276</v>
      </c>
      <c r="X5891" t="s">
        <v>42</v>
      </c>
      <c r="Y5891" t="s">
        <v>2277</v>
      </c>
      <c r="AA5891" s="1">
        <f t="shared" si="709"/>
        <v>46058</v>
      </c>
      <c r="AB5891" s="2">
        <f t="shared" si="710"/>
        <v>2</v>
      </c>
      <c r="AC5891" s="2">
        <f t="shared" si="711"/>
        <v>2026</v>
      </c>
      <c r="AD5891" s="2" t="str">
        <f>IFERROR(VLOOKUP(A5891,'Aux Área'!$A$4:$B$123,2,0),"-")</f>
        <v>INSPEÇÃO</v>
      </c>
    </row>
    <row r="5892" spans="1:30" x14ac:dyDescent="0.3">
      <c r="A5892" t="s">
        <v>2638</v>
      </c>
      <c r="B5892" t="s">
        <v>4593</v>
      </c>
      <c r="C5892" t="s">
        <v>9283</v>
      </c>
      <c r="D5892" t="s">
        <v>4358</v>
      </c>
      <c r="E5892" t="s">
        <v>4359</v>
      </c>
      <c r="F5892" t="s">
        <v>2641</v>
      </c>
      <c r="G5892" t="s">
        <v>1135</v>
      </c>
      <c r="H5892" t="s">
        <v>2275</v>
      </c>
      <c r="I5892" t="s">
        <v>1497</v>
      </c>
      <c r="J5892" t="s">
        <v>275</v>
      </c>
      <c r="K5892" t="s">
        <v>276</v>
      </c>
      <c r="L5892" t="s">
        <v>124</v>
      </c>
      <c r="M5892" t="s">
        <v>38</v>
      </c>
      <c r="N5892" t="s">
        <v>39</v>
      </c>
      <c r="O5892" s="23">
        <v>522</v>
      </c>
      <c r="P5892" s="9">
        <v>10.72</v>
      </c>
      <c r="Q5892" t="s">
        <v>40</v>
      </c>
      <c r="R5892">
        <v>87248</v>
      </c>
      <c r="S5892" s="9">
        <v>48.69</v>
      </c>
      <c r="T5892" s="26">
        <v>4.79</v>
      </c>
      <c r="U5892" s="8">
        <v>233.23</v>
      </c>
      <c r="V5892" t="s">
        <v>9284</v>
      </c>
      <c r="W5892" t="s">
        <v>2276</v>
      </c>
      <c r="X5892" t="s">
        <v>42</v>
      </c>
      <c r="Y5892" t="s">
        <v>2277</v>
      </c>
      <c r="AA5892" s="1">
        <f t="shared" si="709"/>
        <v>46059</v>
      </c>
      <c r="AB5892" s="2">
        <f t="shared" si="710"/>
        <v>2</v>
      </c>
      <c r="AC5892" s="2">
        <f t="shared" si="711"/>
        <v>2026</v>
      </c>
      <c r="AD5892" s="2" t="str">
        <f>IFERROR(VLOOKUP(A5892,'Aux Área'!$A$4:$B$123,2,0),"-")</f>
        <v>INSPEÇÃO</v>
      </c>
    </row>
    <row r="5893" spans="1:30" x14ac:dyDescent="0.3">
      <c r="A5893" t="s">
        <v>2643</v>
      </c>
      <c r="B5893" t="s">
        <v>2307</v>
      </c>
      <c r="C5893" t="s">
        <v>9285</v>
      </c>
      <c r="D5893" t="s">
        <v>7196</v>
      </c>
      <c r="E5893" t="s">
        <v>7197</v>
      </c>
      <c r="F5893" t="s">
        <v>2646</v>
      </c>
      <c r="G5893" t="s">
        <v>1300</v>
      </c>
      <c r="H5893" t="s">
        <v>1301</v>
      </c>
      <c r="I5893" t="s">
        <v>37</v>
      </c>
      <c r="J5893" t="s">
        <v>122</v>
      </c>
      <c r="K5893" t="s">
        <v>123</v>
      </c>
      <c r="L5893" t="s">
        <v>124</v>
      </c>
      <c r="M5893" t="s">
        <v>38</v>
      </c>
      <c r="N5893" t="s">
        <v>39</v>
      </c>
      <c r="O5893" s="23">
        <v>399</v>
      </c>
      <c r="P5893" s="9">
        <v>11.11</v>
      </c>
      <c r="Q5893" t="s">
        <v>40</v>
      </c>
      <c r="R5893">
        <v>94979</v>
      </c>
      <c r="S5893" s="9">
        <v>35.92</v>
      </c>
      <c r="T5893" s="26">
        <v>4.9800000000000004</v>
      </c>
      <c r="U5893" s="8">
        <v>178.88</v>
      </c>
      <c r="V5893" t="s">
        <v>112</v>
      </c>
      <c r="W5893" t="s">
        <v>2276</v>
      </c>
      <c r="X5893" t="s">
        <v>42</v>
      </c>
      <c r="Y5893" t="s">
        <v>2277</v>
      </c>
      <c r="AA5893" s="1">
        <f t="shared" si="709"/>
        <v>46059</v>
      </c>
      <c r="AB5893" s="2">
        <f t="shared" si="710"/>
        <v>2</v>
      </c>
      <c r="AC5893" s="2">
        <f t="shared" si="711"/>
        <v>2026</v>
      </c>
      <c r="AD5893" s="2" t="str">
        <f>IFERROR(VLOOKUP(A5893,'Aux Área'!$A$4:$B$123,2,0),"-")</f>
        <v>INSPEÇÃO</v>
      </c>
    </row>
    <row r="5894" spans="1:30" x14ac:dyDescent="0.3">
      <c r="A5894" t="s">
        <v>2306</v>
      </c>
      <c r="B5894" t="s">
        <v>4613</v>
      </c>
      <c r="C5894" t="s">
        <v>9286</v>
      </c>
      <c r="D5894" t="s">
        <v>3212</v>
      </c>
      <c r="E5894" t="s">
        <v>3213</v>
      </c>
      <c r="F5894" t="s">
        <v>2309</v>
      </c>
      <c r="G5894" t="s">
        <v>1135</v>
      </c>
      <c r="H5894" t="s">
        <v>2275</v>
      </c>
      <c r="I5894" t="s">
        <v>1497</v>
      </c>
      <c r="J5894" t="s">
        <v>1665</v>
      </c>
      <c r="K5894" t="s">
        <v>1666</v>
      </c>
      <c r="L5894" t="s">
        <v>301</v>
      </c>
      <c r="M5894" t="s">
        <v>38</v>
      </c>
      <c r="N5894" t="s">
        <v>39</v>
      </c>
      <c r="O5894" s="23">
        <v>359</v>
      </c>
      <c r="P5894" s="9">
        <v>10.74</v>
      </c>
      <c r="Q5894" t="s">
        <v>40</v>
      </c>
      <c r="R5894">
        <v>94111</v>
      </c>
      <c r="S5894" s="9">
        <v>33.42</v>
      </c>
      <c r="T5894" s="26">
        <v>4.6900000000000004</v>
      </c>
      <c r="U5894" s="8">
        <v>156.74</v>
      </c>
      <c r="V5894" t="s">
        <v>9287</v>
      </c>
      <c r="W5894" t="s">
        <v>2276</v>
      </c>
      <c r="X5894" t="s">
        <v>42</v>
      </c>
      <c r="Y5894" t="s">
        <v>2277</v>
      </c>
      <c r="AA5894" s="1">
        <f t="shared" si="709"/>
        <v>46059</v>
      </c>
      <c r="AB5894" s="2">
        <f t="shared" si="710"/>
        <v>2</v>
      </c>
      <c r="AC5894" s="2">
        <f t="shared" si="711"/>
        <v>2026</v>
      </c>
      <c r="AD5894" s="2" t="str">
        <f>IFERROR(VLOOKUP(A5894,'Aux Área'!$A$4:$B$123,2,0),"-")</f>
        <v>INSPEÇÃO</v>
      </c>
    </row>
    <row r="5895" spans="1:30" x14ac:dyDescent="0.3">
      <c r="A5895" t="s">
        <v>2282</v>
      </c>
      <c r="B5895" t="s">
        <v>4679</v>
      </c>
      <c r="C5895" t="s">
        <v>9288</v>
      </c>
      <c r="D5895" t="s">
        <v>7064</v>
      </c>
      <c r="E5895" t="s">
        <v>7065</v>
      </c>
      <c r="F5895" t="s">
        <v>2285</v>
      </c>
      <c r="G5895" t="s">
        <v>1135</v>
      </c>
      <c r="H5895" t="s">
        <v>2275</v>
      </c>
      <c r="I5895" t="s">
        <v>1497</v>
      </c>
      <c r="J5895" t="s">
        <v>1681</v>
      </c>
      <c r="K5895" t="s">
        <v>1682</v>
      </c>
      <c r="L5895" t="s">
        <v>141</v>
      </c>
      <c r="M5895" t="s">
        <v>38</v>
      </c>
      <c r="N5895" t="s">
        <v>39</v>
      </c>
      <c r="O5895" s="23">
        <v>349</v>
      </c>
      <c r="P5895" s="9">
        <v>10.31</v>
      </c>
      <c r="Q5895" t="s">
        <v>40</v>
      </c>
      <c r="R5895">
        <v>84992</v>
      </c>
      <c r="S5895" s="9">
        <v>33.840000000000003</v>
      </c>
      <c r="T5895" s="26">
        <v>4.6399999999999997</v>
      </c>
      <c r="U5895" s="8">
        <v>157.03</v>
      </c>
      <c r="V5895" t="s">
        <v>41</v>
      </c>
      <c r="W5895" t="s">
        <v>2276</v>
      </c>
      <c r="X5895" t="s">
        <v>42</v>
      </c>
      <c r="Y5895" t="s">
        <v>2277</v>
      </c>
      <c r="AA5895" s="1">
        <f t="shared" si="709"/>
        <v>46059</v>
      </c>
      <c r="AB5895" s="2">
        <f t="shared" si="710"/>
        <v>2</v>
      </c>
      <c r="AC5895" s="2">
        <f t="shared" si="711"/>
        <v>2026</v>
      </c>
      <c r="AD5895" s="2" t="str">
        <f>IFERROR(VLOOKUP(A5895,'Aux Área'!$A$4:$B$123,2,0),"-")</f>
        <v>INSPEÇÃO</v>
      </c>
    </row>
    <row r="5896" spans="1:30" x14ac:dyDescent="0.3">
      <c r="A5896" t="s">
        <v>5620</v>
      </c>
      <c r="B5896" t="s">
        <v>9277</v>
      </c>
      <c r="C5896" t="s">
        <v>9289</v>
      </c>
      <c r="D5896" t="s">
        <v>9279</v>
      </c>
      <c r="E5896" t="s">
        <v>9280</v>
      </c>
      <c r="F5896" t="s">
        <v>6208</v>
      </c>
      <c r="G5896" t="s">
        <v>1135</v>
      </c>
      <c r="H5896" t="s">
        <v>5545</v>
      </c>
      <c r="I5896" t="s">
        <v>839</v>
      </c>
      <c r="J5896" t="s">
        <v>241</v>
      </c>
      <c r="K5896" t="s">
        <v>242</v>
      </c>
      <c r="L5896" t="s">
        <v>110</v>
      </c>
      <c r="M5896" t="s">
        <v>38</v>
      </c>
      <c r="N5896" t="s">
        <v>39</v>
      </c>
      <c r="O5896" s="23">
        <v>331</v>
      </c>
      <c r="P5896" s="9">
        <v>10.33</v>
      </c>
      <c r="Q5896" t="s">
        <v>40</v>
      </c>
      <c r="R5896">
        <v>24101</v>
      </c>
      <c r="S5896" s="9">
        <v>32.049999999999997</v>
      </c>
      <c r="T5896" s="26">
        <v>4.6900000000000004</v>
      </c>
      <c r="U5896" s="8">
        <v>150.31</v>
      </c>
      <c r="V5896" t="s">
        <v>41</v>
      </c>
      <c r="W5896" t="s">
        <v>2276</v>
      </c>
      <c r="X5896" t="s">
        <v>42</v>
      </c>
      <c r="Y5896" t="s">
        <v>2277</v>
      </c>
      <c r="AA5896" s="1">
        <f t="shared" si="709"/>
        <v>46059</v>
      </c>
      <c r="AB5896" s="2">
        <f t="shared" si="710"/>
        <v>2</v>
      </c>
      <c r="AC5896" s="2">
        <f t="shared" si="711"/>
        <v>2026</v>
      </c>
      <c r="AD5896" s="2" t="str">
        <f>IFERROR(VLOOKUP(A5896,'Aux Área'!$A$4:$B$123,2,0),"-")</f>
        <v>INSPEÇÃO</v>
      </c>
    </row>
    <row r="5897" spans="1:30" x14ac:dyDescent="0.3">
      <c r="A5897" t="s">
        <v>2314</v>
      </c>
      <c r="B5897" t="s">
        <v>4624</v>
      </c>
      <c r="C5897" t="s">
        <v>9290</v>
      </c>
      <c r="D5897" t="s">
        <v>3303</v>
      </c>
      <c r="E5897" t="s">
        <v>3304</v>
      </c>
      <c r="F5897" t="s">
        <v>2317</v>
      </c>
      <c r="G5897" t="s">
        <v>1300</v>
      </c>
      <c r="H5897" t="s">
        <v>1301</v>
      </c>
      <c r="I5897" t="s">
        <v>37</v>
      </c>
      <c r="J5897" t="s">
        <v>89</v>
      </c>
      <c r="K5897" t="s">
        <v>90</v>
      </c>
      <c r="L5897" t="s">
        <v>91</v>
      </c>
      <c r="M5897" t="s">
        <v>38</v>
      </c>
      <c r="N5897" t="s">
        <v>39</v>
      </c>
      <c r="O5897" s="23">
        <v>433</v>
      </c>
      <c r="P5897" s="9">
        <v>10.4</v>
      </c>
      <c r="Q5897" t="s">
        <v>40</v>
      </c>
      <c r="R5897">
        <v>45117</v>
      </c>
      <c r="S5897" s="9">
        <v>41.62</v>
      </c>
      <c r="T5897" s="26">
        <v>4.8899999999999997</v>
      </c>
      <c r="U5897" s="8">
        <v>203.52</v>
      </c>
      <c r="V5897" t="s">
        <v>9291</v>
      </c>
      <c r="W5897" t="s">
        <v>2276</v>
      </c>
      <c r="X5897" t="s">
        <v>42</v>
      </c>
      <c r="Y5897" t="s">
        <v>2277</v>
      </c>
      <c r="AA5897" s="1">
        <f t="shared" si="709"/>
        <v>46059</v>
      </c>
      <c r="AB5897" s="2">
        <f t="shared" si="710"/>
        <v>2</v>
      </c>
      <c r="AC5897" s="2">
        <f t="shared" si="711"/>
        <v>2026</v>
      </c>
      <c r="AD5897" s="2" t="str">
        <f>IFERROR(VLOOKUP(A5897,'Aux Área'!$A$4:$B$123,2,0),"-")</f>
        <v>INSPEÇÃO</v>
      </c>
    </row>
    <row r="5898" spans="1:30" x14ac:dyDescent="0.3">
      <c r="A5898" t="s">
        <v>3092</v>
      </c>
      <c r="B5898" t="s">
        <v>4774</v>
      </c>
      <c r="C5898" t="s">
        <v>9292</v>
      </c>
      <c r="D5898" t="s">
        <v>2160</v>
      </c>
      <c r="E5898" t="s">
        <v>2161</v>
      </c>
      <c r="F5898" t="s">
        <v>3594</v>
      </c>
      <c r="G5898" t="s">
        <v>1135</v>
      </c>
      <c r="H5898" t="s">
        <v>2275</v>
      </c>
      <c r="I5898" t="s">
        <v>1497</v>
      </c>
      <c r="J5898" t="s">
        <v>188</v>
      </c>
      <c r="K5898" t="s">
        <v>189</v>
      </c>
      <c r="L5898" t="s">
        <v>190</v>
      </c>
      <c r="M5898" t="s">
        <v>38</v>
      </c>
      <c r="N5898" t="s">
        <v>39</v>
      </c>
      <c r="O5898" s="23">
        <v>492</v>
      </c>
      <c r="P5898" s="9">
        <v>11.61</v>
      </c>
      <c r="Q5898" t="s">
        <v>40</v>
      </c>
      <c r="R5898">
        <v>80825</v>
      </c>
      <c r="S5898" s="9">
        <v>42.39</v>
      </c>
      <c r="T5898" s="26">
        <v>4.99</v>
      </c>
      <c r="U5898" s="8">
        <v>211.53</v>
      </c>
      <c r="V5898" t="s">
        <v>41</v>
      </c>
      <c r="W5898" t="s">
        <v>2276</v>
      </c>
      <c r="X5898" t="s">
        <v>42</v>
      </c>
      <c r="Y5898" t="s">
        <v>2277</v>
      </c>
      <c r="AA5898" s="1">
        <f t="shared" si="709"/>
        <v>46059</v>
      </c>
      <c r="AB5898" s="2">
        <f t="shared" si="710"/>
        <v>2</v>
      </c>
      <c r="AC5898" s="2">
        <f t="shared" si="711"/>
        <v>2026</v>
      </c>
      <c r="AD5898" s="2" t="str">
        <f>IFERROR(VLOOKUP(A5898,'Aux Área'!$A$4:$B$123,2,0),"-")</f>
        <v>INSPEÇÃO</v>
      </c>
    </row>
    <row r="5899" spans="1:30" x14ac:dyDescent="0.3">
      <c r="A5899" t="s">
        <v>2679</v>
      </c>
      <c r="B5899" t="s">
        <v>2680</v>
      </c>
      <c r="C5899" t="s">
        <v>9293</v>
      </c>
      <c r="D5899" t="s">
        <v>1297</v>
      </c>
      <c r="E5899" t="s">
        <v>2221</v>
      </c>
      <c r="F5899" t="s">
        <v>2682</v>
      </c>
      <c r="G5899" t="s">
        <v>659</v>
      </c>
      <c r="H5899" t="s">
        <v>1996</v>
      </c>
      <c r="I5899" t="s">
        <v>1997</v>
      </c>
      <c r="J5899" t="s">
        <v>231</v>
      </c>
      <c r="K5899" t="s">
        <v>232</v>
      </c>
      <c r="L5899" t="s">
        <v>217</v>
      </c>
      <c r="M5899" t="s">
        <v>38</v>
      </c>
      <c r="N5899" t="s">
        <v>668</v>
      </c>
      <c r="O5899" s="23">
        <v>208</v>
      </c>
      <c r="P5899" s="9">
        <v>4.93</v>
      </c>
      <c r="Q5899" t="s">
        <v>40</v>
      </c>
      <c r="R5899">
        <v>16889</v>
      </c>
      <c r="S5899" s="9">
        <v>42.18</v>
      </c>
      <c r="T5899" s="26">
        <v>5.99</v>
      </c>
      <c r="U5899" s="8">
        <v>252.67</v>
      </c>
      <c r="V5899" t="s">
        <v>9294</v>
      </c>
      <c r="W5899" t="s">
        <v>1985</v>
      </c>
      <c r="X5899" t="s">
        <v>42</v>
      </c>
      <c r="Y5899" t="s">
        <v>1986</v>
      </c>
      <c r="AA5899" s="1">
        <f t="shared" si="709"/>
        <v>46059</v>
      </c>
      <c r="AB5899" s="2">
        <f t="shared" si="710"/>
        <v>2</v>
      </c>
      <c r="AC5899" s="2">
        <f t="shared" si="711"/>
        <v>2026</v>
      </c>
      <c r="AD5899" s="2" t="str">
        <f>IFERROR(VLOOKUP(A5899,'Aux Área'!$A$4:$B$123,2,0),"-")</f>
        <v>PESADOS</v>
      </c>
    </row>
    <row r="5900" spans="1:30" x14ac:dyDescent="0.3">
      <c r="A5900" t="s">
        <v>2679</v>
      </c>
      <c r="C5900" t="s">
        <v>9293</v>
      </c>
      <c r="F5900" t="s">
        <v>2682</v>
      </c>
      <c r="K5900" t="s">
        <v>232</v>
      </c>
      <c r="N5900" t="s">
        <v>15690</v>
      </c>
      <c r="O5900" t="s">
        <v>15244</v>
      </c>
      <c r="P5900" s="9" t="s">
        <v>15244</v>
      </c>
      <c r="Q5900" t="s">
        <v>40</v>
      </c>
      <c r="R5900" t="s">
        <v>15244</v>
      </c>
      <c r="S5900">
        <v>4.5999999999999996</v>
      </c>
      <c r="U5900" s="8">
        <v>15.19</v>
      </c>
      <c r="AA5900" s="1">
        <f t="shared" si="709"/>
        <v>46059</v>
      </c>
      <c r="AB5900" s="2">
        <f t="shared" si="710"/>
        <v>2</v>
      </c>
      <c r="AC5900" s="2">
        <f t="shared" si="711"/>
        <v>2026</v>
      </c>
      <c r="AD5900" s="2" t="str">
        <f>IFERROR(VLOOKUP(A5900,'Aux Área'!$A$4:$B$123,2,0),"-")</f>
        <v>PESADOS</v>
      </c>
    </row>
    <row r="5901" spans="1:30" x14ac:dyDescent="0.3">
      <c r="A5901" t="s">
        <v>2650</v>
      </c>
      <c r="B5901" t="s">
        <v>2651</v>
      </c>
      <c r="C5901" t="s">
        <v>9295</v>
      </c>
      <c r="D5901" t="s">
        <v>2944</v>
      </c>
      <c r="E5901" t="s">
        <v>2945</v>
      </c>
      <c r="F5901" t="s">
        <v>3615</v>
      </c>
      <c r="G5901" t="s">
        <v>1300</v>
      </c>
      <c r="H5901" t="s">
        <v>2635</v>
      </c>
      <c r="I5901" t="s">
        <v>37</v>
      </c>
      <c r="J5901" t="s">
        <v>2817</v>
      </c>
      <c r="K5901" t="s">
        <v>2818</v>
      </c>
      <c r="L5901" t="s">
        <v>84</v>
      </c>
      <c r="M5901" t="s">
        <v>38</v>
      </c>
      <c r="N5901" t="s">
        <v>39</v>
      </c>
      <c r="O5901" s="23">
        <v>269</v>
      </c>
      <c r="P5901" s="9">
        <v>5.53</v>
      </c>
      <c r="Q5901" t="s">
        <v>40</v>
      </c>
      <c r="R5901">
        <v>15684</v>
      </c>
      <c r="S5901" s="9">
        <v>48.68</v>
      </c>
      <c r="T5901" s="26">
        <v>5.24</v>
      </c>
      <c r="U5901" s="8">
        <v>255.09</v>
      </c>
      <c r="V5901" t="s">
        <v>9296</v>
      </c>
      <c r="W5901" t="s">
        <v>2276</v>
      </c>
      <c r="X5901" t="s">
        <v>42</v>
      </c>
      <c r="Y5901" t="s">
        <v>1740</v>
      </c>
      <c r="AA5901" s="1">
        <f t="shared" si="709"/>
        <v>46059</v>
      </c>
      <c r="AB5901" s="2">
        <f t="shared" si="710"/>
        <v>2</v>
      </c>
      <c r="AC5901" s="2">
        <f t="shared" si="711"/>
        <v>2026</v>
      </c>
      <c r="AD5901" s="2" t="str">
        <f>IFERROR(VLOOKUP(A5901,'Aux Área'!$A$4:$B$123,2,0),"-")</f>
        <v>TI</v>
      </c>
    </row>
    <row r="5902" spans="1:30" x14ac:dyDescent="0.3">
      <c r="A5902" t="s">
        <v>5107</v>
      </c>
      <c r="B5902" t="s">
        <v>2272</v>
      </c>
      <c r="C5902" t="s">
        <v>9297</v>
      </c>
      <c r="D5902" t="s">
        <v>5109</v>
      </c>
      <c r="E5902" t="s">
        <v>5110</v>
      </c>
      <c r="F5902" t="s">
        <v>653</v>
      </c>
      <c r="G5902" t="s">
        <v>635</v>
      </c>
      <c r="H5902" t="s">
        <v>1099</v>
      </c>
      <c r="I5902" t="s">
        <v>649</v>
      </c>
      <c r="J5902" t="s">
        <v>122</v>
      </c>
      <c r="K5902" t="s">
        <v>123</v>
      </c>
      <c r="L5902" t="s">
        <v>124</v>
      </c>
      <c r="M5902" t="s">
        <v>38</v>
      </c>
      <c r="N5902" t="s">
        <v>668</v>
      </c>
      <c r="O5902" s="23">
        <v>0</v>
      </c>
      <c r="P5902" s="9">
        <v>0</v>
      </c>
      <c r="Q5902" t="s">
        <v>40</v>
      </c>
      <c r="R5902">
        <v>0</v>
      </c>
      <c r="S5902" s="9">
        <v>87</v>
      </c>
      <c r="T5902" s="26">
        <v>6.03</v>
      </c>
      <c r="U5902" s="8">
        <v>524.63</v>
      </c>
      <c r="V5902" t="s">
        <v>112</v>
      </c>
      <c r="W5902" t="s">
        <v>652</v>
      </c>
      <c r="X5902" t="s">
        <v>42</v>
      </c>
      <c r="Y5902" t="s">
        <v>653</v>
      </c>
      <c r="AA5902" s="1">
        <f t="shared" si="709"/>
        <v>46059</v>
      </c>
      <c r="AB5902" s="2">
        <f t="shared" si="710"/>
        <v>2</v>
      </c>
      <c r="AC5902" s="2">
        <f t="shared" si="711"/>
        <v>2026</v>
      </c>
      <c r="AD5902" s="2" t="str">
        <f>IFERROR(VLOOKUP(A5902,'Aux Área'!$A$4:$B$123,2,0),"-")</f>
        <v>SÃO PEDRO</v>
      </c>
    </row>
    <row r="5903" spans="1:30" x14ac:dyDescent="0.3">
      <c r="A5903" t="s">
        <v>60</v>
      </c>
      <c r="B5903" t="s">
        <v>614</v>
      </c>
      <c r="C5903" t="s">
        <v>9298</v>
      </c>
      <c r="D5903" t="s">
        <v>1206</v>
      </c>
      <c r="E5903" t="s">
        <v>1207</v>
      </c>
      <c r="F5903" t="s">
        <v>61</v>
      </c>
      <c r="G5903" t="s">
        <v>35</v>
      </c>
      <c r="H5903" t="s">
        <v>36</v>
      </c>
      <c r="I5903" t="s">
        <v>37</v>
      </c>
      <c r="J5903" t="s">
        <v>202</v>
      </c>
      <c r="K5903" t="s">
        <v>203</v>
      </c>
      <c r="L5903" t="s">
        <v>124</v>
      </c>
      <c r="M5903" t="s">
        <v>38</v>
      </c>
      <c r="N5903" t="s">
        <v>39</v>
      </c>
      <c r="O5903" s="23">
        <v>244</v>
      </c>
      <c r="P5903" s="9">
        <v>10.63</v>
      </c>
      <c r="Q5903" t="s">
        <v>40</v>
      </c>
      <c r="R5903">
        <v>33883</v>
      </c>
      <c r="S5903" s="9">
        <v>22.96</v>
      </c>
      <c r="T5903" s="26">
        <v>4.59</v>
      </c>
      <c r="U5903" s="8">
        <v>105.39</v>
      </c>
      <c r="V5903" t="s">
        <v>112</v>
      </c>
      <c r="W5903" t="s">
        <v>2007</v>
      </c>
      <c r="X5903" t="s">
        <v>42</v>
      </c>
      <c r="Y5903" t="s">
        <v>1740</v>
      </c>
      <c r="AA5903" s="1">
        <f t="shared" si="709"/>
        <v>46059</v>
      </c>
      <c r="AB5903" s="2">
        <f t="shared" si="710"/>
        <v>2</v>
      </c>
      <c r="AC5903" s="2">
        <f t="shared" si="711"/>
        <v>2026</v>
      </c>
      <c r="AD5903" s="2" t="str">
        <f>IFERROR(VLOOKUP(A5903,'Aux Área'!$A$4:$B$123,2,0),"-")</f>
        <v>QSMS</v>
      </c>
    </row>
    <row r="5904" spans="1:30" x14ac:dyDescent="0.3">
      <c r="A5904" t="s">
        <v>62</v>
      </c>
      <c r="B5904" t="s">
        <v>1455</v>
      </c>
      <c r="C5904" t="s">
        <v>9299</v>
      </c>
      <c r="D5904" t="s">
        <v>158</v>
      </c>
      <c r="E5904" t="s">
        <v>159</v>
      </c>
      <c r="F5904" t="s">
        <v>63</v>
      </c>
      <c r="G5904" t="s">
        <v>35</v>
      </c>
      <c r="H5904" t="s">
        <v>36</v>
      </c>
      <c r="I5904" t="s">
        <v>37</v>
      </c>
      <c r="J5904" t="s">
        <v>526</v>
      </c>
      <c r="K5904" t="s">
        <v>527</v>
      </c>
      <c r="L5904" t="s">
        <v>124</v>
      </c>
      <c r="M5904" t="s">
        <v>38</v>
      </c>
      <c r="N5904" t="s">
        <v>39</v>
      </c>
      <c r="O5904" s="23">
        <v>265</v>
      </c>
      <c r="P5904" s="9">
        <v>8.82</v>
      </c>
      <c r="Q5904" t="s">
        <v>40</v>
      </c>
      <c r="R5904">
        <v>58815</v>
      </c>
      <c r="S5904" s="9">
        <v>30.04</v>
      </c>
      <c r="T5904" s="26">
        <v>4.99</v>
      </c>
      <c r="U5904" s="8">
        <v>149.91</v>
      </c>
      <c r="V5904" t="s">
        <v>41</v>
      </c>
      <c r="W5904" t="s">
        <v>2007</v>
      </c>
      <c r="X5904" t="s">
        <v>42</v>
      </c>
      <c r="Y5904" t="s">
        <v>1740</v>
      </c>
      <c r="AA5904" s="1">
        <f t="shared" si="709"/>
        <v>46059</v>
      </c>
      <c r="AB5904" s="2">
        <f t="shared" si="710"/>
        <v>2</v>
      </c>
      <c r="AC5904" s="2">
        <f t="shared" si="711"/>
        <v>2026</v>
      </c>
      <c r="AD5904" s="2" t="str">
        <f>IFERROR(VLOOKUP(A5904,'Aux Área'!$A$4:$B$123,2,0),"-")</f>
        <v>CONSERVA</v>
      </c>
    </row>
    <row r="5905" spans="1:30" x14ac:dyDescent="0.3">
      <c r="A5905" t="s">
        <v>2632</v>
      </c>
      <c r="B5905" t="s">
        <v>2633</v>
      </c>
      <c r="C5905" t="s">
        <v>9300</v>
      </c>
      <c r="D5905" t="s">
        <v>8713</v>
      </c>
      <c r="E5905" t="s">
        <v>8714</v>
      </c>
      <c r="F5905" t="s">
        <v>3712</v>
      </c>
      <c r="G5905" t="s">
        <v>1300</v>
      </c>
      <c r="H5905" t="s">
        <v>2635</v>
      </c>
      <c r="I5905" t="s">
        <v>37</v>
      </c>
      <c r="J5905" t="s">
        <v>89</v>
      </c>
      <c r="K5905" t="s">
        <v>90</v>
      </c>
      <c r="L5905" t="s">
        <v>91</v>
      </c>
      <c r="M5905" t="s">
        <v>38</v>
      </c>
      <c r="N5905" t="s">
        <v>39</v>
      </c>
      <c r="O5905" s="23">
        <v>317</v>
      </c>
      <c r="P5905" s="9">
        <v>8.1199999999999992</v>
      </c>
      <c r="Q5905" t="s">
        <v>40</v>
      </c>
      <c r="R5905">
        <v>5513</v>
      </c>
      <c r="S5905" s="9">
        <v>39.020000000000003</v>
      </c>
      <c r="T5905" s="26">
        <v>4.8899999999999997</v>
      </c>
      <c r="U5905" s="8">
        <v>190.81</v>
      </c>
      <c r="V5905" t="s">
        <v>9301</v>
      </c>
      <c r="W5905" t="s">
        <v>2007</v>
      </c>
      <c r="X5905" t="s">
        <v>42</v>
      </c>
      <c r="Y5905" t="s">
        <v>1740</v>
      </c>
      <c r="AA5905" s="1">
        <f t="shared" si="709"/>
        <v>46059</v>
      </c>
      <c r="AB5905" s="2">
        <f t="shared" si="710"/>
        <v>2</v>
      </c>
      <c r="AC5905" s="2">
        <f t="shared" si="711"/>
        <v>2026</v>
      </c>
      <c r="AD5905" s="2" t="str">
        <f>IFERROR(VLOOKUP(A5905,'Aux Área'!$A$4:$B$123,2,0),"-")</f>
        <v>TI</v>
      </c>
    </row>
    <row r="5906" spans="1:30" x14ac:dyDescent="0.3">
      <c r="A5906" t="s">
        <v>58</v>
      </c>
      <c r="B5906" t="s">
        <v>250</v>
      </c>
      <c r="C5906" t="s">
        <v>9302</v>
      </c>
      <c r="D5906" t="s">
        <v>87</v>
      </c>
      <c r="E5906" t="s">
        <v>88</v>
      </c>
      <c r="F5906" t="s">
        <v>59</v>
      </c>
      <c r="G5906" t="s">
        <v>35</v>
      </c>
      <c r="H5906" t="s">
        <v>36</v>
      </c>
      <c r="I5906" t="s">
        <v>37</v>
      </c>
      <c r="J5906" t="s">
        <v>285</v>
      </c>
      <c r="K5906" t="s">
        <v>286</v>
      </c>
      <c r="L5906" t="s">
        <v>91</v>
      </c>
      <c r="M5906" t="s">
        <v>38</v>
      </c>
      <c r="N5906" t="s">
        <v>39</v>
      </c>
      <c r="O5906" s="23">
        <v>196</v>
      </c>
      <c r="P5906" s="9">
        <v>8.35</v>
      </c>
      <c r="Q5906" t="s">
        <v>40</v>
      </c>
      <c r="R5906">
        <v>74419</v>
      </c>
      <c r="S5906" s="9">
        <v>23.46</v>
      </c>
      <c r="T5906" s="26">
        <v>4.8899999999999997</v>
      </c>
      <c r="U5906" s="8">
        <v>114.73</v>
      </c>
      <c r="V5906" t="s">
        <v>9303</v>
      </c>
      <c r="W5906" t="s">
        <v>2007</v>
      </c>
      <c r="X5906" t="s">
        <v>42</v>
      </c>
      <c r="Y5906" t="s">
        <v>1740</v>
      </c>
      <c r="AA5906" s="1">
        <f t="shared" si="709"/>
        <v>46059</v>
      </c>
      <c r="AB5906" s="2">
        <f t="shared" si="710"/>
        <v>2</v>
      </c>
      <c r="AC5906" s="2">
        <f t="shared" si="711"/>
        <v>2026</v>
      </c>
      <c r="AD5906" s="2" t="str">
        <f>IFERROR(VLOOKUP(A5906,'Aux Área'!$A$4:$B$123,2,0),"-")</f>
        <v>CONSERVA</v>
      </c>
    </row>
    <row r="5907" spans="1:30" x14ac:dyDescent="0.3">
      <c r="A5907" t="s">
        <v>76</v>
      </c>
      <c r="B5907" t="s">
        <v>380</v>
      </c>
      <c r="C5907" t="s">
        <v>9304</v>
      </c>
      <c r="D5907" t="s">
        <v>382</v>
      </c>
      <c r="E5907" t="s">
        <v>383</v>
      </c>
      <c r="F5907" t="s">
        <v>77</v>
      </c>
      <c r="G5907" t="s">
        <v>35</v>
      </c>
      <c r="H5907" t="s">
        <v>36</v>
      </c>
      <c r="I5907" t="s">
        <v>37</v>
      </c>
      <c r="J5907" t="s">
        <v>237</v>
      </c>
      <c r="K5907" t="s">
        <v>238</v>
      </c>
      <c r="L5907" t="s">
        <v>110</v>
      </c>
      <c r="M5907" t="s">
        <v>38</v>
      </c>
      <c r="N5907" t="s">
        <v>39</v>
      </c>
      <c r="O5907" s="23">
        <v>361</v>
      </c>
      <c r="P5907" s="9">
        <v>9.0299999999999994</v>
      </c>
      <c r="Q5907" t="s">
        <v>40</v>
      </c>
      <c r="R5907">
        <v>56395</v>
      </c>
      <c r="S5907" s="9">
        <v>40</v>
      </c>
      <c r="T5907" s="26">
        <v>4.6900000000000004</v>
      </c>
      <c r="U5907" s="8">
        <v>187.6</v>
      </c>
      <c r="V5907" t="s">
        <v>41</v>
      </c>
      <c r="W5907" t="s">
        <v>2007</v>
      </c>
      <c r="X5907" t="s">
        <v>42</v>
      </c>
      <c r="Y5907" t="s">
        <v>1740</v>
      </c>
      <c r="AA5907" s="1">
        <f t="shared" si="709"/>
        <v>46059</v>
      </c>
      <c r="AB5907" s="2">
        <f t="shared" si="710"/>
        <v>2</v>
      </c>
      <c r="AC5907" s="2">
        <f t="shared" si="711"/>
        <v>2026</v>
      </c>
      <c r="AD5907" s="2" t="str">
        <f>IFERROR(VLOOKUP(A5907,'Aux Área'!$A$4:$B$123,2,0),"-")</f>
        <v>QSMS</v>
      </c>
    </row>
    <row r="5908" spans="1:30" x14ac:dyDescent="0.3">
      <c r="A5908" t="s">
        <v>2691</v>
      </c>
      <c r="B5908" t="s">
        <v>2692</v>
      </c>
      <c r="C5908" t="s">
        <v>9305</v>
      </c>
      <c r="D5908" t="s">
        <v>2142</v>
      </c>
      <c r="E5908" t="s">
        <v>2143</v>
      </c>
      <c r="F5908" t="s">
        <v>5979</v>
      </c>
      <c r="G5908" t="s">
        <v>1635</v>
      </c>
      <c r="H5908" t="s">
        <v>2635</v>
      </c>
      <c r="I5908" t="s">
        <v>37</v>
      </c>
      <c r="J5908" t="s">
        <v>165</v>
      </c>
      <c r="K5908" t="s">
        <v>166</v>
      </c>
      <c r="L5908" t="s">
        <v>167</v>
      </c>
      <c r="M5908" t="s">
        <v>38</v>
      </c>
      <c r="N5908" t="s">
        <v>39</v>
      </c>
      <c r="O5908" s="23">
        <v>246</v>
      </c>
      <c r="P5908" s="9">
        <v>9.91</v>
      </c>
      <c r="Q5908" t="s">
        <v>40</v>
      </c>
      <c r="R5908">
        <v>12642</v>
      </c>
      <c r="S5908" s="9">
        <v>24.82</v>
      </c>
      <c r="T5908" s="26">
        <v>4.891</v>
      </c>
      <c r="U5908" s="8">
        <v>121.4</v>
      </c>
      <c r="V5908" t="s">
        <v>112</v>
      </c>
      <c r="W5908" t="s">
        <v>2007</v>
      </c>
      <c r="X5908" t="s">
        <v>42</v>
      </c>
      <c r="Y5908" t="s">
        <v>1740</v>
      </c>
      <c r="AA5908" s="1">
        <f t="shared" si="709"/>
        <v>46059</v>
      </c>
      <c r="AB5908" s="2">
        <f t="shared" si="710"/>
        <v>2</v>
      </c>
      <c r="AC5908" s="2">
        <f t="shared" si="711"/>
        <v>2026</v>
      </c>
      <c r="AD5908" s="2" t="str">
        <f>IFERROR(VLOOKUP(A5908,'Aux Área'!$A$4:$B$123,2,0),"-")</f>
        <v>TI</v>
      </c>
    </row>
    <row r="5909" spans="1:30" x14ac:dyDescent="0.3">
      <c r="A5909" t="s">
        <v>64</v>
      </c>
      <c r="B5909" t="s">
        <v>332</v>
      </c>
      <c r="C5909" t="s">
        <v>9306</v>
      </c>
      <c r="D5909" t="s">
        <v>127</v>
      </c>
      <c r="E5909" t="s">
        <v>128</v>
      </c>
      <c r="F5909" t="s">
        <v>65</v>
      </c>
      <c r="G5909" t="s">
        <v>35</v>
      </c>
      <c r="H5909" t="s">
        <v>36</v>
      </c>
      <c r="I5909" t="s">
        <v>37</v>
      </c>
      <c r="J5909" t="s">
        <v>1903</v>
      </c>
      <c r="K5909" t="s">
        <v>1904</v>
      </c>
      <c r="L5909" t="s">
        <v>1538</v>
      </c>
      <c r="M5909" t="s">
        <v>38</v>
      </c>
      <c r="N5909" t="s">
        <v>39</v>
      </c>
      <c r="O5909" s="23">
        <v>308</v>
      </c>
      <c r="P5909" s="9">
        <v>9.68</v>
      </c>
      <c r="Q5909" t="s">
        <v>40</v>
      </c>
      <c r="R5909">
        <v>46668</v>
      </c>
      <c r="S5909" s="9">
        <v>31.81</v>
      </c>
      <c r="T5909" s="26">
        <v>5.33</v>
      </c>
      <c r="U5909" s="8">
        <v>169.56</v>
      </c>
      <c r="V5909" t="s">
        <v>9307</v>
      </c>
      <c r="W5909" t="s">
        <v>2007</v>
      </c>
      <c r="X5909" t="s">
        <v>42</v>
      </c>
      <c r="Y5909" t="s">
        <v>1740</v>
      </c>
      <c r="AA5909" s="1">
        <f t="shared" si="709"/>
        <v>46059</v>
      </c>
      <c r="AB5909" s="2">
        <f t="shared" si="710"/>
        <v>2</v>
      </c>
      <c r="AC5909" s="2">
        <f t="shared" si="711"/>
        <v>2026</v>
      </c>
      <c r="AD5909" s="2" t="str">
        <f>IFERROR(VLOOKUP(A5909,'Aux Área'!$A$4:$B$123,2,0),"-")</f>
        <v>ENGENHARIA</v>
      </c>
    </row>
    <row r="5910" spans="1:30" x14ac:dyDescent="0.3">
      <c r="A5910" t="s">
        <v>2655</v>
      </c>
      <c r="B5910" t="s">
        <v>2656</v>
      </c>
      <c r="C5910" t="s">
        <v>9308</v>
      </c>
      <c r="D5910" t="s">
        <v>1619</v>
      </c>
      <c r="E5910" t="s">
        <v>1620</v>
      </c>
      <c r="F5910" t="s">
        <v>3605</v>
      </c>
      <c r="G5910" t="s">
        <v>1635</v>
      </c>
      <c r="H5910" t="s">
        <v>2635</v>
      </c>
      <c r="I5910" t="s">
        <v>37</v>
      </c>
      <c r="J5910" t="s">
        <v>188</v>
      </c>
      <c r="K5910" t="s">
        <v>189</v>
      </c>
      <c r="L5910" t="s">
        <v>190</v>
      </c>
      <c r="M5910" t="s">
        <v>38</v>
      </c>
      <c r="N5910" t="s">
        <v>39</v>
      </c>
      <c r="O5910" s="23">
        <v>348</v>
      </c>
      <c r="P5910" s="9">
        <v>8.44</v>
      </c>
      <c r="Q5910" t="s">
        <v>40</v>
      </c>
      <c r="R5910">
        <v>13220</v>
      </c>
      <c r="S5910" s="9">
        <v>41.23</v>
      </c>
      <c r="T5910" s="26">
        <v>4.99</v>
      </c>
      <c r="U5910" s="8">
        <v>205.74</v>
      </c>
      <c r="V5910" t="s">
        <v>112</v>
      </c>
      <c r="W5910" t="s">
        <v>2007</v>
      </c>
      <c r="X5910" t="s">
        <v>42</v>
      </c>
      <c r="Y5910" t="s">
        <v>6209</v>
      </c>
      <c r="AA5910" s="1">
        <f t="shared" si="709"/>
        <v>46059</v>
      </c>
      <c r="AB5910" s="2">
        <f t="shared" si="710"/>
        <v>2</v>
      </c>
      <c r="AC5910" s="2">
        <f t="shared" si="711"/>
        <v>2026</v>
      </c>
      <c r="AD5910" s="2" t="str">
        <f>IFERROR(VLOOKUP(A5910,'Aux Área'!$A$4:$B$123,2,0),"-")</f>
        <v>TI</v>
      </c>
    </row>
    <row r="5911" spans="1:30" x14ac:dyDescent="0.3">
      <c r="A5911" t="s">
        <v>50</v>
      </c>
      <c r="B5911" t="s">
        <v>324</v>
      </c>
      <c r="C5911" t="s">
        <v>9309</v>
      </c>
      <c r="D5911" t="s">
        <v>2944</v>
      </c>
      <c r="E5911" t="s">
        <v>2945</v>
      </c>
      <c r="F5911" t="s">
        <v>51</v>
      </c>
      <c r="G5911" t="s">
        <v>35</v>
      </c>
      <c r="H5911" t="s">
        <v>36</v>
      </c>
      <c r="I5911" t="s">
        <v>37</v>
      </c>
      <c r="J5911" t="s">
        <v>241</v>
      </c>
      <c r="K5911" t="s">
        <v>242</v>
      </c>
      <c r="L5911" t="s">
        <v>110</v>
      </c>
      <c r="M5911" t="s">
        <v>38</v>
      </c>
      <c r="N5911" t="s">
        <v>39</v>
      </c>
      <c r="O5911" s="23">
        <v>396</v>
      </c>
      <c r="P5911" s="9">
        <v>9.2899999999999991</v>
      </c>
      <c r="Q5911" t="s">
        <v>40</v>
      </c>
      <c r="R5911">
        <v>18466</v>
      </c>
      <c r="S5911" s="9">
        <v>42.64</v>
      </c>
      <c r="T5911" s="26">
        <v>4.6900000000000004</v>
      </c>
      <c r="U5911" s="8">
        <v>200</v>
      </c>
      <c r="V5911" t="s">
        <v>41</v>
      </c>
      <c r="W5911" t="s">
        <v>2007</v>
      </c>
      <c r="X5911" t="s">
        <v>42</v>
      </c>
      <c r="Y5911" t="s">
        <v>1740</v>
      </c>
      <c r="AA5911" s="1">
        <f t="shared" si="709"/>
        <v>46059</v>
      </c>
      <c r="AB5911" s="2">
        <f t="shared" si="710"/>
        <v>2</v>
      </c>
      <c r="AC5911" s="2">
        <f t="shared" si="711"/>
        <v>2026</v>
      </c>
      <c r="AD5911" s="2" t="str">
        <f>IFERROR(VLOOKUP(A5911,'Aux Área'!$A$4:$B$123,2,0),"-")</f>
        <v>TI</v>
      </c>
    </row>
    <row r="5912" spans="1:30" x14ac:dyDescent="0.3">
      <c r="A5912" t="s">
        <v>52</v>
      </c>
      <c r="B5912" t="s">
        <v>1449</v>
      </c>
      <c r="C5912" t="s">
        <v>9310</v>
      </c>
      <c r="D5912" t="s">
        <v>3149</v>
      </c>
      <c r="E5912" t="s">
        <v>3150</v>
      </c>
      <c r="F5912" t="s">
        <v>53</v>
      </c>
      <c r="G5912" t="s">
        <v>35</v>
      </c>
      <c r="H5912" t="s">
        <v>36</v>
      </c>
      <c r="I5912" t="s">
        <v>37</v>
      </c>
      <c r="J5912" t="s">
        <v>188</v>
      </c>
      <c r="K5912" t="s">
        <v>189</v>
      </c>
      <c r="L5912" t="s">
        <v>190</v>
      </c>
      <c r="M5912" t="s">
        <v>38</v>
      </c>
      <c r="N5912" t="s">
        <v>39</v>
      </c>
      <c r="O5912" s="10">
        <v>416</v>
      </c>
      <c r="P5912" s="24">
        <v>11.45</v>
      </c>
      <c r="Q5912" t="s">
        <v>40</v>
      </c>
      <c r="R5912" s="2">
        <v>57431</v>
      </c>
      <c r="S5912" s="9">
        <v>36.33</v>
      </c>
      <c r="T5912" s="26">
        <v>4.99</v>
      </c>
      <c r="U5912" s="8">
        <v>181.29</v>
      </c>
      <c r="V5912" t="s">
        <v>41</v>
      </c>
      <c r="W5912" t="s">
        <v>2007</v>
      </c>
      <c r="X5912" t="s">
        <v>42</v>
      </c>
      <c r="Y5912" t="s">
        <v>1740</v>
      </c>
      <c r="AA5912" s="1">
        <f t="shared" si="709"/>
        <v>46059</v>
      </c>
      <c r="AB5912" s="2">
        <f t="shared" si="710"/>
        <v>2</v>
      </c>
      <c r="AC5912" s="2">
        <f t="shared" si="711"/>
        <v>2026</v>
      </c>
      <c r="AD5912" s="2" t="str">
        <f>IFERROR(VLOOKUP(A5912,'Aux Área'!$A$4:$B$123,2,0),"-")</f>
        <v>OPERAÇÃO</v>
      </c>
    </row>
    <row r="5913" spans="1:30" x14ac:dyDescent="0.3">
      <c r="A5913" t="s">
        <v>2278</v>
      </c>
      <c r="B5913" t="s">
        <v>4664</v>
      </c>
      <c r="C5913" t="s">
        <v>9311</v>
      </c>
      <c r="D5913" t="s">
        <v>6708</v>
      </c>
      <c r="E5913" t="s">
        <v>6709</v>
      </c>
      <c r="F5913" t="s">
        <v>2281</v>
      </c>
      <c r="G5913" t="s">
        <v>1135</v>
      </c>
      <c r="H5913" t="s">
        <v>2275</v>
      </c>
      <c r="I5913" t="s">
        <v>1497</v>
      </c>
      <c r="J5913" t="s">
        <v>165</v>
      </c>
      <c r="K5913" t="s">
        <v>166</v>
      </c>
      <c r="L5913" t="s">
        <v>167</v>
      </c>
      <c r="M5913" t="s">
        <v>38</v>
      </c>
      <c r="N5913" t="s">
        <v>39</v>
      </c>
      <c r="O5913" s="23">
        <v>354</v>
      </c>
      <c r="P5913" s="9">
        <v>8.52</v>
      </c>
      <c r="Q5913" t="s">
        <v>40</v>
      </c>
      <c r="R5913">
        <v>101293</v>
      </c>
      <c r="S5913" s="9">
        <v>41.55</v>
      </c>
      <c r="T5913" s="26">
        <v>4.891</v>
      </c>
      <c r="U5913" s="8">
        <v>203.21</v>
      </c>
      <c r="V5913" t="s">
        <v>112</v>
      </c>
      <c r="W5913" t="s">
        <v>2276</v>
      </c>
      <c r="X5913" t="s">
        <v>42</v>
      </c>
      <c r="Y5913" t="s">
        <v>2277</v>
      </c>
      <c r="AA5913" s="1">
        <f t="shared" si="709"/>
        <v>46059</v>
      </c>
      <c r="AB5913" s="2">
        <f t="shared" si="710"/>
        <v>2</v>
      </c>
      <c r="AC5913" s="2">
        <f t="shared" si="711"/>
        <v>2026</v>
      </c>
      <c r="AD5913" s="2" t="str">
        <f>IFERROR(VLOOKUP(A5913,'Aux Área'!$A$4:$B$123,2,0),"-")</f>
        <v>INSPEÇÃO</v>
      </c>
    </row>
    <row r="5914" spans="1:30" x14ac:dyDescent="0.3">
      <c r="A5914" t="s">
        <v>2306</v>
      </c>
      <c r="B5914" t="s">
        <v>4613</v>
      </c>
      <c r="C5914" t="s">
        <v>9312</v>
      </c>
      <c r="D5914" t="s">
        <v>4386</v>
      </c>
      <c r="E5914" t="s">
        <v>4387</v>
      </c>
      <c r="F5914" t="s">
        <v>2309</v>
      </c>
      <c r="G5914" t="s">
        <v>1135</v>
      </c>
      <c r="H5914" t="s">
        <v>2275</v>
      </c>
      <c r="I5914" t="s">
        <v>1497</v>
      </c>
      <c r="J5914" t="s">
        <v>1665</v>
      </c>
      <c r="K5914" t="s">
        <v>1666</v>
      </c>
      <c r="L5914" t="s">
        <v>301</v>
      </c>
      <c r="M5914" t="s">
        <v>38</v>
      </c>
      <c r="N5914" t="s">
        <v>39</v>
      </c>
      <c r="O5914" s="23">
        <v>407</v>
      </c>
      <c r="P5914" s="9">
        <v>10.15</v>
      </c>
      <c r="Q5914" t="s">
        <v>40</v>
      </c>
      <c r="R5914">
        <v>94518</v>
      </c>
      <c r="S5914" s="9">
        <v>40.090000000000003</v>
      </c>
      <c r="T5914" s="26">
        <v>4.6900000000000004</v>
      </c>
      <c r="U5914" s="8">
        <v>188.02</v>
      </c>
      <c r="V5914" t="s">
        <v>9313</v>
      </c>
      <c r="W5914" t="s">
        <v>2276</v>
      </c>
      <c r="X5914" t="s">
        <v>42</v>
      </c>
      <c r="Y5914" t="s">
        <v>2277</v>
      </c>
      <c r="AA5914" s="1">
        <f t="shared" si="709"/>
        <v>46059</v>
      </c>
      <c r="AB5914" s="2">
        <f t="shared" si="710"/>
        <v>2</v>
      </c>
      <c r="AC5914" s="2">
        <f t="shared" si="711"/>
        <v>2026</v>
      </c>
      <c r="AD5914" s="2" t="str">
        <f>IFERROR(VLOOKUP(A5914,'Aux Área'!$A$4:$B$123,2,0),"-")</f>
        <v>INSPEÇÃO</v>
      </c>
    </row>
    <row r="5915" spans="1:30" x14ac:dyDescent="0.3">
      <c r="A5915" t="s">
        <v>2347</v>
      </c>
      <c r="B5915" t="s">
        <v>2348</v>
      </c>
      <c r="C5915" t="s">
        <v>9314</v>
      </c>
      <c r="D5915" t="s">
        <v>3633</v>
      </c>
      <c r="E5915" t="s">
        <v>3634</v>
      </c>
      <c r="F5915" t="s">
        <v>2350</v>
      </c>
      <c r="G5915" t="s">
        <v>659</v>
      </c>
      <c r="H5915" t="s">
        <v>1996</v>
      </c>
      <c r="I5915" t="s">
        <v>1997</v>
      </c>
      <c r="J5915" t="s">
        <v>492</v>
      </c>
      <c r="K5915" t="s">
        <v>493</v>
      </c>
      <c r="L5915" t="s">
        <v>110</v>
      </c>
      <c r="M5915" t="s">
        <v>38</v>
      </c>
      <c r="N5915" t="s">
        <v>668</v>
      </c>
      <c r="O5915" s="23">
        <v>402</v>
      </c>
      <c r="P5915" s="9">
        <v>6.7</v>
      </c>
      <c r="Q5915" t="s">
        <v>40</v>
      </c>
      <c r="R5915">
        <v>26100</v>
      </c>
      <c r="S5915" s="9">
        <v>60</v>
      </c>
      <c r="T5915" s="26">
        <v>5.47</v>
      </c>
      <c r="U5915" s="8">
        <v>328.2</v>
      </c>
      <c r="V5915" t="s">
        <v>41</v>
      </c>
      <c r="W5915" t="s">
        <v>1985</v>
      </c>
      <c r="X5915" t="s">
        <v>42</v>
      </c>
      <c r="Y5915" t="s">
        <v>1986</v>
      </c>
      <c r="AA5915" s="1">
        <f t="shared" si="709"/>
        <v>46059</v>
      </c>
      <c r="AB5915" s="2">
        <f t="shared" si="710"/>
        <v>2</v>
      </c>
      <c r="AC5915" s="2">
        <f t="shared" si="711"/>
        <v>2026</v>
      </c>
      <c r="AD5915" s="2" t="str">
        <f>IFERROR(VLOOKUP(A5915,'Aux Área'!$A$4:$B$123,2,0),"-")</f>
        <v>PESADOS</v>
      </c>
    </row>
    <row r="5916" spans="1:30" x14ac:dyDescent="0.3">
      <c r="A5916" t="s">
        <v>2638</v>
      </c>
      <c r="B5916" t="s">
        <v>4593</v>
      </c>
      <c r="C5916" t="s">
        <v>9315</v>
      </c>
      <c r="D5916" t="s">
        <v>7192</v>
      </c>
      <c r="E5916" t="s">
        <v>7193</v>
      </c>
      <c r="F5916" t="s">
        <v>2641</v>
      </c>
      <c r="G5916" t="s">
        <v>1135</v>
      </c>
      <c r="H5916" t="s">
        <v>2275</v>
      </c>
      <c r="I5916" t="s">
        <v>1497</v>
      </c>
      <c r="J5916" t="s">
        <v>275</v>
      </c>
      <c r="K5916" t="s">
        <v>276</v>
      </c>
      <c r="L5916" t="s">
        <v>124</v>
      </c>
      <c r="M5916" t="s">
        <v>38</v>
      </c>
      <c r="N5916" t="s">
        <v>39</v>
      </c>
      <c r="O5916" s="10">
        <v>559</v>
      </c>
      <c r="P5916" s="24">
        <v>11.48</v>
      </c>
      <c r="Q5916" t="s">
        <v>40</v>
      </c>
      <c r="R5916" s="2">
        <v>81807</v>
      </c>
      <c r="S5916" s="9">
        <v>48.71</v>
      </c>
      <c r="T5916" s="26">
        <v>4.79</v>
      </c>
      <c r="U5916" s="8">
        <v>233.32</v>
      </c>
      <c r="V5916" t="s">
        <v>9316</v>
      </c>
      <c r="W5916" t="s">
        <v>2276</v>
      </c>
      <c r="X5916" t="s">
        <v>42</v>
      </c>
      <c r="Y5916" t="s">
        <v>2277</v>
      </c>
      <c r="AA5916" s="1">
        <f t="shared" si="709"/>
        <v>46059</v>
      </c>
      <c r="AB5916" s="2">
        <f t="shared" si="710"/>
        <v>2</v>
      </c>
      <c r="AC5916" s="2">
        <f t="shared" si="711"/>
        <v>2026</v>
      </c>
      <c r="AD5916" s="2" t="str">
        <f>IFERROR(VLOOKUP(A5916,'Aux Área'!$A$4:$B$123,2,0),"-")</f>
        <v>INSPEÇÃO</v>
      </c>
    </row>
    <row r="5917" spans="1:30" x14ac:dyDescent="0.3">
      <c r="A5917" t="s">
        <v>2643</v>
      </c>
      <c r="B5917" t="s">
        <v>2307</v>
      </c>
      <c r="C5917" t="s">
        <v>9317</v>
      </c>
      <c r="D5917" t="s">
        <v>4988</v>
      </c>
      <c r="E5917" t="s">
        <v>4989</v>
      </c>
      <c r="F5917" t="s">
        <v>2646</v>
      </c>
      <c r="G5917" t="s">
        <v>1300</v>
      </c>
      <c r="H5917" t="s">
        <v>1301</v>
      </c>
      <c r="I5917" t="s">
        <v>37</v>
      </c>
      <c r="J5917" t="s">
        <v>370</v>
      </c>
      <c r="K5917" t="s">
        <v>371</v>
      </c>
      <c r="L5917" t="s">
        <v>124</v>
      </c>
      <c r="M5917" t="s">
        <v>38</v>
      </c>
      <c r="N5917" t="s">
        <v>39</v>
      </c>
      <c r="O5917" s="23">
        <v>456</v>
      </c>
      <c r="P5917" s="9">
        <v>10.06</v>
      </c>
      <c r="Q5917" t="s">
        <v>40</v>
      </c>
      <c r="R5917">
        <v>95435</v>
      </c>
      <c r="S5917" s="9">
        <v>45.31</v>
      </c>
      <c r="T5917" s="26">
        <v>4.9909999999999997</v>
      </c>
      <c r="U5917" s="8">
        <v>226.12</v>
      </c>
      <c r="V5917" t="s">
        <v>9318</v>
      </c>
      <c r="W5917" t="s">
        <v>2276</v>
      </c>
      <c r="X5917" t="s">
        <v>42</v>
      </c>
      <c r="Y5917" t="s">
        <v>2277</v>
      </c>
      <c r="AA5917" s="1">
        <f t="shared" si="709"/>
        <v>46059</v>
      </c>
      <c r="AB5917" s="2">
        <f t="shared" si="710"/>
        <v>2</v>
      </c>
      <c r="AC5917" s="2">
        <f t="shared" si="711"/>
        <v>2026</v>
      </c>
      <c r="AD5917" s="2" t="str">
        <f>IFERROR(VLOOKUP(A5917,'Aux Área'!$A$4:$B$123,2,0),"-")</f>
        <v>INSPEÇÃO</v>
      </c>
    </row>
    <row r="5918" spans="1:30" x14ac:dyDescent="0.3">
      <c r="A5918" t="s">
        <v>54</v>
      </c>
      <c r="B5918" t="s">
        <v>319</v>
      </c>
      <c r="C5918" t="s">
        <v>9319</v>
      </c>
      <c r="D5918" t="s">
        <v>1480</v>
      </c>
      <c r="E5918" t="s">
        <v>1481</v>
      </c>
      <c r="F5918" t="s">
        <v>55</v>
      </c>
      <c r="G5918" t="s">
        <v>35</v>
      </c>
      <c r="H5918" t="s">
        <v>36</v>
      </c>
      <c r="I5918" t="s">
        <v>37</v>
      </c>
      <c r="J5918" t="s">
        <v>1014</v>
      </c>
      <c r="K5918" t="s">
        <v>1015</v>
      </c>
      <c r="L5918" t="s">
        <v>84</v>
      </c>
      <c r="M5918" t="s">
        <v>38</v>
      </c>
      <c r="N5918" t="s">
        <v>39</v>
      </c>
      <c r="O5918" s="23">
        <v>345</v>
      </c>
      <c r="P5918" s="9">
        <v>9.1199999999999992</v>
      </c>
      <c r="Q5918" t="s">
        <v>40</v>
      </c>
      <c r="R5918">
        <v>39395</v>
      </c>
      <c r="S5918" s="9">
        <v>37.82</v>
      </c>
      <c r="T5918" s="26">
        <v>4.7409999999999997</v>
      </c>
      <c r="U5918" s="8">
        <v>179.3</v>
      </c>
      <c r="V5918" t="s">
        <v>41</v>
      </c>
      <c r="W5918" t="s">
        <v>2007</v>
      </c>
      <c r="X5918" t="s">
        <v>42</v>
      </c>
      <c r="Y5918" t="s">
        <v>1740</v>
      </c>
      <c r="AA5918" s="1">
        <f t="shared" si="709"/>
        <v>46059</v>
      </c>
      <c r="AB5918" s="2">
        <f t="shared" si="710"/>
        <v>2</v>
      </c>
      <c r="AC5918" s="2">
        <f t="shared" si="711"/>
        <v>2026</v>
      </c>
      <c r="AD5918" s="2" t="str">
        <f>IFERROR(VLOOKUP(A5918,'Aux Área'!$A$4:$B$123,2,0),"-")</f>
        <v>ENGENHARIA</v>
      </c>
    </row>
    <row r="5919" spans="1:30" x14ac:dyDescent="0.3">
      <c r="A5919" t="s">
        <v>56</v>
      </c>
      <c r="B5919" t="s">
        <v>266</v>
      </c>
      <c r="C5919" t="s">
        <v>9320</v>
      </c>
      <c r="D5919" t="s">
        <v>120</v>
      </c>
      <c r="E5919" t="s">
        <v>121</v>
      </c>
      <c r="F5919" t="s">
        <v>57</v>
      </c>
      <c r="G5919" t="s">
        <v>35</v>
      </c>
      <c r="H5919" t="s">
        <v>36</v>
      </c>
      <c r="I5919" t="s">
        <v>37</v>
      </c>
      <c r="J5919" t="s">
        <v>165</v>
      </c>
      <c r="K5919" t="s">
        <v>166</v>
      </c>
      <c r="L5919" t="s">
        <v>167</v>
      </c>
      <c r="M5919" t="s">
        <v>38</v>
      </c>
      <c r="N5919" t="s">
        <v>39</v>
      </c>
      <c r="O5919" s="23">
        <v>326</v>
      </c>
      <c r="P5919" s="9">
        <v>9.34</v>
      </c>
      <c r="Q5919" t="s">
        <v>40</v>
      </c>
      <c r="R5919">
        <v>42683</v>
      </c>
      <c r="S5919" s="9">
        <v>34.909999999999997</v>
      </c>
      <c r="T5919" s="26">
        <v>4.8899999999999997</v>
      </c>
      <c r="U5919" s="8">
        <v>170.71</v>
      </c>
      <c r="V5919" t="s">
        <v>112</v>
      </c>
      <c r="W5919" t="s">
        <v>2007</v>
      </c>
      <c r="X5919" t="s">
        <v>42</v>
      </c>
      <c r="Y5919" t="s">
        <v>1740</v>
      </c>
      <c r="AA5919" s="1">
        <f t="shared" si="709"/>
        <v>46059</v>
      </c>
      <c r="AB5919" s="2">
        <f t="shared" si="710"/>
        <v>2</v>
      </c>
      <c r="AC5919" s="2">
        <f t="shared" si="711"/>
        <v>2026</v>
      </c>
      <c r="AD5919" s="2" t="str">
        <f>IFERROR(VLOOKUP(A5919,'Aux Área'!$A$4:$B$123,2,0),"-")</f>
        <v>CONSERVA</v>
      </c>
    </row>
    <row r="5920" spans="1:30" x14ac:dyDescent="0.3">
      <c r="A5920" t="s">
        <v>1295</v>
      </c>
      <c r="B5920" t="s">
        <v>1753</v>
      </c>
      <c r="C5920" t="s">
        <v>9321</v>
      </c>
      <c r="D5920" t="s">
        <v>1297</v>
      </c>
      <c r="E5920" t="s">
        <v>2221</v>
      </c>
      <c r="F5920" t="s">
        <v>1299</v>
      </c>
      <c r="G5920" t="s">
        <v>1135</v>
      </c>
      <c r="H5920" t="s">
        <v>1301</v>
      </c>
      <c r="I5920" t="s">
        <v>839</v>
      </c>
      <c r="J5920" t="s">
        <v>275</v>
      </c>
      <c r="K5920" t="s">
        <v>276</v>
      </c>
      <c r="L5920" t="s">
        <v>124</v>
      </c>
      <c r="M5920" t="s">
        <v>38</v>
      </c>
      <c r="N5920" t="s">
        <v>39</v>
      </c>
      <c r="O5920" s="23">
        <v>0</v>
      </c>
      <c r="P5920" s="23">
        <v>0</v>
      </c>
      <c r="Q5920" t="s">
        <v>40</v>
      </c>
      <c r="R5920" t="s">
        <v>15244</v>
      </c>
      <c r="S5920" s="9">
        <v>33.409999999999997</v>
      </c>
      <c r="T5920" s="26">
        <v>4.79</v>
      </c>
      <c r="U5920" s="8">
        <v>160.03</v>
      </c>
      <c r="V5920" t="s">
        <v>9322</v>
      </c>
      <c r="W5920" t="s">
        <v>2007</v>
      </c>
      <c r="X5920" t="s">
        <v>42</v>
      </c>
      <c r="Y5920" t="s">
        <v>1740</v>
      </c>
      <c r="AA5920" s="1">
        <f t="shared" si="709"/>
        <v>46059</v>
      </c>
      <c r="AB5920" s="2">
        <f t="shared" si="710"/>
        <v>2</v>
      </c>
      <c r="AC5920" s="2">
        <f t="shared" si="711"/>
        <v>2026</v>
      </c>
      <c r="AD5920" s="2" t="str">
        <f>IFERROR(VLOOKUP(A5920,'Aux Área'!$A$4:$B$123,2,0),"-")</f>
        <v>LUCCA JR - OP</v>
      </c>
    </row>
    <row r="5921" spans="1:30" x14ac:dyDescent="0.3">
      <c r="A5921" t="s">
        <v>60</v>
      </c>
      <c r="B5921" t="s">
        <v>614</v>
      </c>
      <c r="C5921" t="s">
        <v>9323</v>
      </c>
      <c r="D5921" t="s">
        <v>1206</v>
      </c>
      <c r="E5921" t="s">
        <v>1207</v>
      </c>
      <c r="F5921" t="s">
        <v>61</v>
      </c>
      <c r="G5921" t="s">
        <v>35</v>
      </c>
      <c r="H5921" t="s">
        <v>36</v>
      </c>
      <c r="I5921" t="s">
        <v>37</v>
      </c>
      <c r="J5921" t="s">
        <v>165</v>
      </c>
      <c r="K5921" t="s">
        <v>166</v>
      </c>
      <c r="L5921" t="s">
        <v>167</v>
      </c>
      <c r="M5921" t="s">
        <v>38</v>
      </c>
      <c r="N5921" t="s">
        <v>39</v>
      </c>
      <c r="O5921" s="23">
        <v>143</v>
      </c>
      <c r="P5921" s="9">
        <v>13.34</v>
      </c>
      <c r="Q5921" t="s">
        <v>40</v>
      </c>
      <c r="R5921">
        <v>34026</v>
      </c>
      <c r="S5921" s="9">
        <v>10.72</v>
      </c>
      <c r="T5921" s="26">
        <v>4.8929999999999998</v>
      </c>
      <c r="U5921" s="8">
        <v>52.45</v>
      </c>
      <c r="V5921" t="s">
        <v>112</v>
      </c>
      <c r="W5921" t="s">
        <v>2007</v>
      </c>
      <c r="X5921" t="s">
        <v>42</v>
      </c>
      <c r="Y5921" t="s">
        <v>1740</v>
      </c>
      <c r="AA5921" s="1">
        <f t="shared" si="709"/>
        <v>46059</v>
      </c>
      <c r="AB5921" s="2">
        <f t="shared" si="710"/>
        <v>2</v>
      </c>
      <c r="AC5921" s="2">
        <f t="shared" si="711"/>
        <v>2026</v>
      </c>
      <c r="AD5921" s="2" t="str">
        <f>IFERROR(VLOOKUP(A5921,'Aux Área'!$A$4:$B$123,2,0),"-")</f>
        <v>QSMS</v>
      </c>
    </row>
    <row r="5922" spans="1:30" x14ac:dyDescent="0.3">
      <c r="A5922" t="s">
        <v>1979</v>
      </c>
      <c r="C5922" t="s">
        <v>15814</v>
      </c>
      <c r="F5922" t="s">
        <v>1982</v>
      </c>
      <c r="K5922" t="s">
        <v>166</v>
      </c>
      <c r="N5922" t="s">
        <v>15690</v>
      </c>
      <c r="O5922" t="s">
        <v>15244</v>
      </c>
      <c r="P5922" s="9" t="s">
        <v>15244</v>
      </c>
      <c r="Q5922" t="s">
        <v>40</v>
      </c>
      <c r="R5922" t="s">
        <v>15244</v>
      </c>
      <c r="S5922">
        <v>40</v>
      </c>
      <c r="U5922" s="8">
        <v>252</v>
      </c>
      <c r="AA5922" s="1">
        <f t="shared" si="709"/>
        <v>46059</v>
      </c>
      <c r="AB5922" s="2">
        <f t="shared" si="710"/>
        <v>2</v>
      </c>
      <c r="AC5922" s="2">
        <f t="shared" si="711"/>
        <v>2026</v>
      </c>
      <c r="AD5922" s="2" t="str">
        <f>IFERROR(VLOOKUP(A5922,'Aux Área'!$A$4:$B$123,2,0),"-")</f>
        <v>PESADOS</v>
      </c>
    </row>
    <row r="5923" spans="1:30" x14ac:dyDescent="0.3">
      <c r="A5923" t="s">
        <v>2314</v>
      </c>
      <c r="B5923" t="s">
        <v>4624</v>
      </c>
      <c r="C5923" t="s">
        <v>9324</v>
      </c>
      <c r="D5923" t="s">
        <v>3276</v>
      </c>
      <c r="E5923" t="s">
        <v>3277</v>
      </c>
      <c r="F5923" t="s">
        <v>2317</v>
      </c>
      <c r="G5923" t="s">
        <v>1300</v>
      </c>
      <c r="H5923" t="s">
        <v>1301</v>
      </c>
      <c r="I5923" t="s">
        <v>37</v>
      </c>
      <c r="J5923" t="s">
        <v>231</v>
      </c>
      <c r="K5923" t="s">
        <v>232</v>
      </c>
      <c r="L5923" t="s">
        <v>217</v>
      </c>
      <c r="M5923" t="s">
        <v>38</v>
      </c>
      <c r="N5923" t="s">
        <v>39</v>
      </c>
      <c r="O5923" s="23">
        <v>447</v>
      </c>
      <c r="P5923" s="9">
        <v>11.04</v>
      </c>
      <c r="Q5923" t="s">
        <v>40</v>
      </c>
      <c r="R5923">
        <v>45564</v>
      </c>
      <c r="S5923" s="9">
        <v>40.5</v>
      </c>
      <c r="T5923" s="26">
        <v>4.8600000000000003</v>
      </c>
      <c r="U5923" s="8">
        <v>196.84</v>
      </c>
      <c r="V5923" t="s">
        <v>9325</v>
      </c>
      <c r="W5923" t="s">
        <v>2276</v>
      </c>
      <c r="X5923" t="s">
        <v>42</v>
      </c>
      <c r="Y5923" t="s">
        <v>2277</v>
      </c>
      <c r="AA5923" s="1">
        <f t="shared" si="709"/>
        <v>46059</v>
      </c>
      <c r="AB5923" s="2">
        <f t="shared" si="710"/>
        <v>2</v>
      </c>
      <c r="AC5923" s="2">
        <f t="shared" si="711"/>
        <v>2026</v>
      </c>
      <c r="AD5923" s="2" t="str">
        <f>IFERROR(VLOOKUP(A5923,'Aux Área'!$A$4:$B$123,2,0),"-")</f>
        <v>INSPEÇÃO</v>
      </c>
    </row>
    <row r="5924" spans="1:30" x14ac:dyDescent="0.3">
      <c r="A5924" t="s">
        <v>2318</v>
      </c>
      <c r="B5924" t="s">
        <v>2733</v>
      </c>
      <c r="C5924" t="s">
        <v>9326</v>
      </c>
      <c r="D5924" t="s">
        <v>3030</v>
      </c>
      <c r="E5924" t="s">
        <v>3031</v>
      </c>
      <c r="F5924" t="s">
        <v>4203</v>
      </c>
      <c r="G5924" t="s">
        <v>1135</v>
      </c>
      <c r="H5924" t="s">
        <v>2185</v>
      </c>
      <c r="I5924" t="s">
        <v>2186</v>
      </c>
      <c r="J5924" t="s">
        <v>169</v>
      </c>
      <c r="K5924" t="s">
        <v>170</v>
      </c>
      <c r="L5924" t="s">
        <v>124</v>
      </c>
      <c r="M5924" t="s">
        <v>38</v>
      </c>
      <c r="N5924" t="s">
        <v>668</v>
      </c>
      <c r="O5924" s="23">
        <v>864</v>
      </c>
      <c r="P5924" s="9">
        <v>12.91</v>
      </c>
      <c r="Q5924" t="s">
        <v>40</v>
      </c>
      <c r="R5924">
        <v>97141</v>
      </c>
      <c r="S5924" s="9">
        <v>66.900000000000006</v>
      </c>
      <c r="T5924" s="26">
        <v>5.84</v>
      </c>
      <c r="U5924" s="8">
        <v>390.7</v>
      </c>
      <c r="V5924" t="s">
        <v>41</v>
      </c>
      <c r="W5924" t="s">
        <v>2007</v>
      </c>
      <c r="X5924" t="s">
        <v>42</v>
      </c>
      <c r="Y5924" t="s">
        <v>2188</v>
      </c>
      <c r="AA5924" s="1">
        <f t="shared" si="709"/>
        <v>46059</v>
      </c>
      <c r="AB5924" s="2">
        <f t="shared" si="710"/>
        <v>2</v>
      </c>
      <c r="AC5924" s="2">
        <f t="shared" si="711"/>
        <v>2026</v>
      </c>
      <c r="AD5924" s="2" t="str">
        <f>IFERROR(VLOOKUP(A5924,'Aux Área'!$A$4:$B$123,2,0),"-")</f>
        <v>INSPEÇÃO</v>
      </c>
    </row>
    <row r="5925" spans="1:30" x14ac:dyDescent="0.3">
      <c r="A5925" t="s">
        <v>5620</v>
      </c>
      <c r="B5925" t="s">
        <v>9277</v>
      </c>
      <c r="C5925" t="s">
        <v>9327</v>
      </c>
      <c r="D5925" t="s">
        <v>9027</v>
      </c>
      <c r="E5925" t="s">
        <v>9028</v>
      </c>
      <c r="F5925" t="s">
        <v>6208</v>
      </c>
      <c r="G5925" t="s">
        <v>1135</v>
      </c>
      <c r="H5925" t="s">
        <v>5545</v>
      </c>
      <c r="I5925" t="s">
        <v>839</v>
      </c>
      <c r="J5925" t="s">
        <v>492</v>
      </c>
      <c r="K5925" t="s">
        <v>493</v>
      </c>
      <c r="L5925" t="s">
        <v>110</v>
      </c>
      <c r="M5925" t="s">
        <v>38</v>
      </c>
      <c r="N5925" t="s">
        <v>39</v>
      </c>
      <c r="O5925" s="23">
        <v>457</v>
      </c>
      <c r="P5925" s="9">
        <v>10.48</v>
      </c>
      <c r="Q5925" t="s">
        <v>40</v>
      </c>
      <c r="R5925">
        <v>24558</v>
      </c>
      <c r="S5925" s="9">
        <v>43.62</v>
      </c>
      <c r="T5925" s="26">
        <v>5.19</v>
      </c>
      <c r="U5925" s="8">
        <v>226.38</v>
      </c>
      <c r="V5925" t="s">
        <v>41</v>
      </c>
      <c r="W5925" t="s">
        <v>2276</v>
      </c>
      <c r="X5925" t="s">
        <v>42</v>
      </c>
      <c r="Y5925" t="s">
        <v>2277</v>
      </c>
      <c r="AA5925" s="1">
        <f t="shared" si="709"/>
        <v>46059</v>
      </c>
      <c r="AB5925" s="2">
        <f t="shared" si="710"/>
        <v>2</v>
      </c>
      <c r="AC5925" s="2">
        <f t="shared" si="711"/>
        <v>2026</v>
      </c>
      <c r="AD5925" s="2" t="str">
        <f>IFERROR(VLOOKUP(A5925,'Aux Área'!$A$4:$B$123,2,0),"-")</f>
        <v>INSPEÇÃO</v>
      </c>
    </row>
    <row r="5926" spans="1:30" x14ac:dyDescent="0.3">
      <c r="A5926" t="s">
        <v>2212</v>
      </c>
      <c r="B5926" t="s">
        <v>2466</v>
      </c>
      <c r="C5926" t="s">
        <v>9328</v>
      </c>
      <c r="D5926" t="s">
        <v>3121</v>
      </c>
      <c r="E5926" t="s">
        <v>3122</v>
      </c>
      <c r="F5926" t="s">
        <v>2214</v>
      </c>
      <c r="G5926" t="s">
        <v>35</v>
      </c>
      <c r="H5926" t="s">
        <v>2215</v>
      </c>
      <c r="I5926" t="s">
        <v>839</v>
      </c>
      <c r="J5926" t="s">
        <v>1665</v>
      </c>
      <c r="K5926" t="s">
        <v>1666</v>
      </c>
      <c r="L5926" t="s">
        <v>301</v>
      </c>
      <c r="M5926" t="s">
        <v>38</v>
      </c>
      <c r="N5926" t="s">
        <v>668</v>
      </c>
      <c r="O5926" s="23">
        <v>249</v>
      </c>
      <c r="P5926" s="9">
        <v>5.76</v>
      </c>
      <c r="Q5926" t="s">
        <v>40</v>
      </c>
      <c r="R5926">
        <v>10347</v>
      </c>
      <c r="S5926" s="9">
        <v>43.24</v>
      </c>
      <c r="T5926" s="26">
        <v>7.55</v>
      </c>
      <c r="U5926" s="8">
        <v>326.45999999999998</v>
      </c>
      <c r="V5926" t="s">
        <v>9329</v>
      </c>
      <c r="W5926" t="s">
        <v>2007</v>
      </c>
      <c r="X5926" t="s">
        <v>42</v>
      </c>
      <c r="Y5926" t="s">
        <v>2217</v>
      </c>
      <c r="AA5926" s="1">
        <f t="shared" si="709"/>
        <v>46059</v>
      </c>
      <c r="AB5926" s="2">
        <f t="shared" si="710"/>
        <v>2</v>
      </c>
      <c r="AC5926" s="2">
        <f t="shared" si="711"/>
        <v>2026</v>
      </c>
      <c r="AD5926" s="2" t="str">
        <f>IFERROR(VLOOKUP(A5926,'Aux Área'!$A$4:$B$123,2,0),"-")</f>
        <v>APH</v>
      </c>
    </row>
    <row r="5927" spans="1:30" x14ac:dyDescent="0.3">
      <c r="A5927" t="s">
        <v>62</v>
      </c>
      <c r="B5927" t="s">
        <v>1455</v>
      </c>
      <c r="C5927" t="s">
        <v>9330</v>
      </c>
      <c r="D5927" t="s">
        <v>158</v>
      </c>
      <c r="E5927" t="s">
        <v>159</v>
      </c>
      <c r="F5927" t="s">
        <v>63</v>
      </c>
      <c r="G5927" t="s">
        <v>35</v>
      </c>
      <c r="H5927" t="s">
        <v>36</v>
      </c>
      <c r="I5927" t="s">
        <v>37</v>
      </c>
      <c r="J5927" t="s">
        <v>526</v>
      </c>
      <c r="K5927" t="s">
        <v>527</v>
      </c>
      <c r="L5927" t="s">
        <v>124</v>
      </c>
      <c r="M5927" t="s">
        <v>38</v>
      </c>
      <c r="N5927" t="s">
        <v>39</v>
      </c>
      <c r="O5927" s="23">
        <v>360</v>
      </c>
      <c r="P5927" s="9">
        <v>8.89</v>
      </c>
      <c r="Q5927" t="s">
        <v>40</v>
      </c>
      <c r="R5927">
        <v>59175</v>
      </c>
      <c r="S5927" s="9">
        <v>40.51</v>
      </c>
      <c r="T5927" s="26">
        <v>4.79</v>
      </c>
      <c r="U5927" s="8">
        <v>194.04</v>
      </c>
      <c r="V5927" t="s">
        <v>112</v>
      </c>
      <c r="W5927" t="s">
        <v>2007</v>
      </c>
      <c r="X5927" t="s">
        <v>42</v>
      </c>
      <c r="Y5927" t="s">
        <v>1740</v>
      </c>
      <c r="AA5927" s="1">
        <f t="shared" si="709"/>
        <v>46059</v>
      </c>
      <c r="AB5927" s="2">
        <f t="shared" si="710"/>
        <v>2</v>
      </c>
      <c r="AC5927" s="2">
        <f t="shared" si="711"/>
        <v>2026</v>
      </c>
      <c r="AD5927" s="2" t="str">
        <f>IFERROR(VLOOKUP(A5927,'Aux Área'!$A$4:$B$123,2,0),"-")</f>
        <v>CONSERVA</v>
      </c>
    </row>
    <row r="5928" spans="1:30" x14ac:dyDescent="0.3">
      <c r="A5928" t="s">
        <v>58</v>
      </c>
      <c r="B5928" t="s">
        <v>250</v>
      </c>
      <c r="C5928" t="s">
        <v>9331</v>
      </c>
      <c r="D5928" t="s">
        <v>87</v>
      </c>
      <c r="E5928" t="s">
        <v>88</v>
      </c>
      <c r="F5928" t="s">
        <v>59</v>
      </c>
      <c r="G5928" t="s">
        <v>35</v>
      </c>
      <c r="H5928" t="s">
        <v>36</v>
      </c>
      <c r="I5928" t="s">
        <v>37</v>
      </c>
      <c r="J5928" t="s">
        <v>370</v>
      </c>
      <c r="K5928" t="s">
        <v>371</v>
      </c>
      <c r="L5928" t="s">
        <v>124</v>
      </c>
      <c r="M5928" t="s">
        <v>38</v>
      </c>
      <c r="N5928" t="s">
        <v>39</v>
      </c>
      <c r="O5928" s="23">
        <v>291</v>
      </c>
      <c r="P5928" s="9">
        <v>8.43</v>
      </c>
      <c r="Q5928" t="s">
        <v>40</v>
      </c>
      <c r="R5928">
        <v>74710</v>
      </c>
      <c r="S5928" s="9">
        <v>34.520000000000003</v>
      </c>
      <c r="T5928" s="26">
        <v>4.9909999999999997</v>
      </c>
      <c r="U5928" s="8">
        <v>172.3</v>
      </c>
      <c r="V5928" t="s">
        <v>9332</v>
      </c>
      <c r="W5928" t="s">
        <v>2007</v>
      </c>
      <c r="X5928" t="s">
        <v>42</v>
      </c>
      <c r="Y5928" t="s">
        <v>1740</v>
      </c>
      <c r="AA5928" s="1">
        <f t="shared" si="709"/>
        <v>46059</v>
      </c>
      <c r="AB5928" s="2">
        <f t="shared" si="710"/>
        <v>2</v>
      </c>
      <c r="AC5928" s="2">
        <f t="shared" si="711"/>
        <v>2026</v>
      </c>
      <c r="AD5928" s="2" t="str">
        <f>IFERROR(VLOOKUP(A5928,'Aux Área'!$A$4:$B$123,2,0),"-")</f>
        <v>CONSERVA</v>
      </c>
    </row>
    <row r="5929" spans="1:30" x14ac:dyDescent="0.3">
      <c r="A5929" t="s">
        <v>2700</v>
      </c>
      <c r="B5929" t="s">
        <v>2000</v>
      </c>
      <c r="C5929" t="s">
        <v>9333</v>
      </c>
      <c r="D5929" t="s">
        <v>3547</v>
      </c>
      <c r="E5929" t="s">
        <v>3548</v>
      </c>
      <c r="F5929" t="s">
        <v>2703</v>
      </c>
      <c r="G5929" t="s">
        <v>659</v>
      </c>
      <c r="H5929" t="s">
        <v>1996</v>
      </c>
      <c r="I5929" t="s">
        <v>1997</v>
      </c>
      <c r="J5929" t="s">
        <v>275</v>
      </c>
      <c r="K5929" t="s">
        <v>276</v>
      </c>
      <c r="L5929" t="s">
        <v>124</v>
      </c>
      <c r="M5929" t="s">
        <v>38</v>
      </c>
      <c r="N5929" t="s">
        <v>668</v>
      </c>
      <c r="O5929" s="23">
        <v>361</v>
      </c>
      <c r="P5929" s="9">
        <v>5.63</v>
      </c>
      <c r="Q5929" t="s">
        <v>40</v>
      </c>
      <c r="R5929">
        <v>17140</v>
      </c>
      <c r="S5929" s="9">
        <v>64.11</v>
      </c>
      <c r="T5929" s="26">
        <v>5.13</v>
      </c>
      <c r="U5929" s="8">
        <v>328.88</v>
      </c>
      <c r="V5929" t="s">
        <v>9334</v>
      </c>
      <c r="W5929" t="s">
        <v>1985</v>
      </c>
      <c r="X5929" t="s">
        <v>42</v>
      </c>
      <c r="Y5929" t="s">
        <v>1986</v>
      </c>
      <c r="AA5929" s="1">
        <f t="shared" si="709"/>
        <v>46059</v>
      </c>
      <c r="AB5929" s="2">
        <f t="shared" si="710"/>
        <v>2</v>
      </c>
      <c r="AC5929" s="2">
        <f t="shared" si="711"/>
        <v>2026</v>
      </c>
      <c r="AD5929" s="2" t="str">
        <f>IFERROR(VLOOKUP(A5929,'Aux Área'!$A$4:$B$123,2,0),"-")</f>
        <v>PESADOS</v>
      </c>
    </row>
    <row r="5930" spans="1:30" x14ac:dyDescent="0.3">
      <c r="A5930" t="s">
        <v>2700</v>
      </c>
      <c r="C5930" t="s">
        <v>15732</v>
      </c>
      <c r="F5930" t="s">
        <v>2703</v>
      </c>
      <c r="K5930" t="s">
        <v>276</v>
      </c>
      <c r="N5930" t="s">
        <v>15690</v>
      </c>
      <c r="O5930" t="s">
        <v>15244</v>
      </c>
      <c r="P5930" s="9" t="s">
        <v>15244</v>
      </c>
      <c r="Q5930" t="s">
        <v>40</v>
      </c>
      <c r="R5930" t="s">
        <v>15244</v>
      </c>
      <c r="S5930">
        <v>2.92</v>
      </c>
      <c r="U5930" s="8">
        <v>11.07</v>
      </c>
      <c r="AA5930" s="1">
        <f t="shared" si="709"/>
        <v>46059</v>
      </c>
      <c r="AB5930" s="2">
        <f t="shared" si="710"/>
        <v>2</v>
      </c>
      <c r="AC5930" s="2">
        <f t="shared" si="711"/>
        <v>2026</v>
      </c>
      <c r="AD5930" s="2" t="str">
        <f>IFERROR(VLOOKUP(A5930,'Aux Área'!$A$4:$B$123,2,0),"-")</f>
        <v>PESADOS</v>
      </c>
    </row>
    <row r="5931" spans="1:30" x14ac:dyDescent="0.3">
      <c r="A5931" t="s">
        <v>52</v>
      </c>
      <c r="B5931" t="s">
        <v>1449</v>
      </c>
      <c r="C5931" t="s">
        <v>9335</v>
      </c>
      <c r="D5931" t="s">
        <v>3246</v>
      </c>
      <c r="E5931" t="s">
        <v>3247</v>
      </c>
      <c r="F5931" t="s">
        <v>53</v>
      </c>
      <c r="G5931" t="s">
        <v>35</v>
      </c>
      <c r="H5931" t="s">
        <v>36</v>
      </c>
      <c r="I5931" t="s">
        <v>37</v>
      </c>
      <c r="J5931" t="s">
        <v>1401</v>
      </c>
      <c r="K5931" t="s">
        <v>1402</v>
      </c>
      <c r="L5931" t="s">
        <v>124</v>
      </c>
      <c r="M5931" t="s">
        <v>38</v>
      </c>
      <c r="N5931" t="s">
        <v>39</v>
      </c>
      <c r="O5931" s="10">
        <v>311</v>
      </c>
      <c r="P5931" s="24">
        <v>10.08</v>
      </c>
      <c r="Q5931" t="s">
        <v>40</v>
      </c>
      <c r="R5931" s="2">
        <v>57742</v>
      </c>
      <c r="S5931" s="9">
        <v>30.86</v>
      </c>
      <c r="T5931" s="26">
        <v>5.0359999999999996</v>
      </c>
      <c r="U5931" s="8">
        <v>155.41</v>
      </c>
      <c r="V5931" t="s">
        <v>9336</v>
      </c>
      <c r="W5931" t="s">
        <v>2007</v>
      </c>
      <c r="X5931" t="s">
        <v>42</v>
      </c>
      <c r="Y5931" t="s">
        <v>1740</v>
      </c>
      <c r="AA5931" s="1">
        <f t="shared" si="709"/>
        <v>46059</v>
      </c>
      <c r="AB5931" s="2">
        <f t="shared" si="710"/>
        <v>2</v>
      </c>
      <c r="AC5931" s="2">
        <f t="shared" si="711"/>
        <v>2026</v>
      </c>
      <c r="AD5931" s="2" t="str">
        <f>IFERROR(VLOOKUP(A5931,'Aux Área'!$A$4:$B$123,2,0),"-")</f>
        <v>OPERAÇÃO</v>
      </c>
    </row>
    <row r="5932" spans="1:30" x14ac:dyDescent="0.3">
      <c r="A5932" t="s">
        <v>3092</v>
      </c>
      <c r="B5932" t="s">
        <v>4774</v>
      </c>
      <c r="C5932" t="s">
        <v>9337</v>
      </c>
      <c r="D5932" t="s">
        <v>3285</v>
      </c>
      <c r="E5932" t="s">
        <v>3286</v>
      </c>
      <c r="F5932" t="s">
        <v>3594</v>
      </c>
      <c r="G5932" t="s">
        <v>1135</v>
      </c>
      <c r="H5932" t="s">
        <v>2275</v>
      </c>
      <c r="I5932" t="s">
        <v>1497</v>
      </c>
      <c r="J5932" t="s">
        <v>188</v>
      </c>
      <c r="K5932" t="s">
        <v>189</v>
      </c>
      <c r="L5932" t="s">
        <v>190</v>
      </c>
      <c r="M5932" t="s">
        <v>38</v>
      </c>
      <c r="N5932" t="s">
        <v>39</v>
      </c>
      <c r="O5932" s="23">
        <v>414</v>
      </c>
      <c r="P5932" s="9">
        <v>8.8699999999999992</v>
      </c>
      <c r="Q5932" t="s">
        <v>40</v>
      </c>
      <c r="R5932">
        <v>81239</v>
      </c>
      <c r="S5932" s="9">
        <v>46.65</v>
      </c>
      <c r="T5932" s="26">
        <v>4.99</v>
      </c>
      <c r="U5932" s="8">
        <v>232.78</v>
      </c>
      <c r="V5932" t="s">
        <v>41</v>
      </c>
      <c r="W5932" t="s">
        <v>2276</v>
      </c>
      <c r="X5932" t="s">
        <v>42</v>
      </c>
      <c r="Y5932" t="s">
        <v>2277</v>
      </c>
      <c r="AA5932" s="1">
        <f t="shared" si="709"/>
        <v>46059</v>
      </c>
      <c r="AB5932" s="2">
        <f t="shared" si="710"/>
        <v>2</v>
      </c>
      <c r="AC5932" s="2">
        <f t="shared" si="711"/>
        <v>2026</v>
      </c>
      <c r="AD5932" s="2" t="str">
        <f>IFERROR(VLOOKUP(A5932,'Aux Área'!$A$4:$B$123,2,0),"-")</f>
        <v>INSPEÇÃO</v>
      </c>
    </row>
    <row r="5933" spans="1:30" x14ac:dyDescent="0.3">
      <c r="A5933" t="s">
        <v>2260</v>
      </c>
      <c r="B5933" t="s">
        <v>113</v>
      </c>
      <c r="C5933" t="s">
        <v>9338</v>
      </c>
      <c r="D5933" t="s">
        <v>3618</v>
      </c>
      <c r="E5933" t="s">
        <v>3619</v>
      </c>
      <c r="F5933" t="s">
        <v>2262</v>
      </c>
      <c r="G5933" t="s">
        <v>35</v>
      </c>
      <c r="H5933" t="s">
        <v>2263</v>
      </c>
      <c r="I5933" t="s">
        <v>2186</v>
      </c>
      <c r="J5933" t="s">
        <v>139</v>
      </c>
      <c r="K5933" t="s">
        <v>140</v>
      </c>
      <c r="L5933" t="s">
        <v>141</v>
      </c>
      <c r="M5933" t="s">
        <v>38</v>
      </c>
      <c r="N5933" t="s">
        <v>668</v>
      </c>
      <c r="O5933" s="23">
        <v>855</v>
      </c>
      <c r="P5933" s="9">
        <v>14.29</v>
      </c>
      <c r="Q5933" t="s">
        <v>40</v>
      </c>
      <c r="R5933">
        <v>83390</v>
      </c>
      <c r="S5933" s="9">
        <v>59.82</v>
      </c>
      <c r="T5933" s="26">
        <v>5.59</v>
      </c>
      <c r="U5933" s="8">
        <v>334.39</v>
      </c>
      <c r="V5933" t="s">
        <v>9339</v>
      </c>
      <c r="W5933" t="s">
        <v>2007</v>
      </c>
      <c r="X5933" t="s">
        <v>42</v>
      </c>
      <c r="Y5933" t="s">
        <v>1740</v>
      </c>
      <c r="AA5933" s="1">
        <f t="shared" si="709"/>
        <v>46059</v>
      </c>
      <c r="AB5933" s="2">
        <f t="shared" si="710"/>
        <v>2</v>
      </c>
      <c r="AC5933" s="2">
        <f t="shared" si="711"/>
        <v>2026</v>
      </c>
      <c r="AD5933" s="2" t="str">
        <f>IFERROR(VLOOKUP(A5933,'Aux Área'!$A$4:$B$123,2,0),"-")</f>
        <v>INSPEÇÃO</v>
      </c>
    </row>
    <row r="5934" spans="1:30" x14ac:dyDescent="0.3">
      <c r="A5934" t="s">
        <v>2282</v>
      </c>
      <c r="B5934" t="s">
        <v>4679</v>
      </c>
      <c r="C5934" t="s">
        <v>9340</v>
      </c>
      <c r="D5934" t="s">
        <v>3162</v>
      </c>
      <c r="E5934" t="s">
        <v>3163</v>
      </c>
      <c r="F5934" t="s">
        <v>2285</v>
      </c>
      <c r="G5934" t="s">
        <v>1135</v>
      </c>
      <c r="H5934" t="s">
        <v>2275</v>
      </c>
      <c r="I5934" t="s">
        <v>1497</v>
      </c>
      <c r="J5934" t="s">
        <v>165</v>
      </c>
      <c r="K5934" t="s">
        <v>166</v>
      </c>
      <c r="L5934" t="s">
        <v>167</v>
      </c>
      <c r="M5934" t="s">
        <v>38</v>
      </c>
      <c r="N5934" t="s">
        <v>39</v>
      </c>
      <c r="O5934" s="23">
        <v>411</v>
      </c>
      <c r="P5934" s="9">
        <v>8.39</v>
      </c>
      <c r="Q5934" t="s">
        <v>40</v>
      </c>
      <c r="R5934">
        <v>85403</v>
      </c>
      <c r="S5934" s="9">
        <v>49</v>
      </c>
      <c r="T5934" s="26">
        <v>4.8899999999999997</v>
      </c>
      <c r="U5934" s="8">
        <v>239.63</v>
      </c>
      <c r="V5934" t="s">
        <v>112</v>
      </c>
      <c r="W5934" t="s">
        <v>2276</v>
      </c>
      <c r="X5934" t="s">
        <v>42</v>
      </c>
      <c r="Y5934" t="s">
        <v>2277</v>
      </c>
      <c r="AA5934" s="1">
        <f t="shared" si="709"/>
        <v>46059</v>
      </c>
      <c r="AB5934" s="2">
        <f t="shared" si="710"/>
        <v>2</v>
      </c>
      <c r="AC5934" s="2">
        <f t="shared" si="711"/>
        <v>2026</v>
      </c>
      <c r="AD5934" s="2" t="str">
        <f>IFERROR(VLOOKUP(A5934,'Aux Área'!$A$4:$B$123,2,0),"-")</f>
        <v>INSPEÇÃO</v>
      </c>
    </row>
    <row r="5935" spans="1:30" x14ac:dyDescent="0.3">
      <c r="A5935" t="s">
        <v>52</v>
      </c>
      <c r="B5935" t="s">
        <v>1449</v>
      </c>
      <c r="C5935" t="s">
        <v>9341</v>
      </c>
      <c r="D5935" t="s">
        <v>3205</v>
      </c>
      <c r="E5935" t="s">
        <v>3206</v>
      </c>
      <c r="F5935" t="s">
        <v>53</v>
      </c>
      <c r="G5935" t="s">
        <v>35</v>
      </c>
      <c r="H5935" t="s">
        <v>36</v>
      </c>
      <c r="I5935" t="s">
        <v>37</v>
      </c>
      <c r="J5935" t="s">
        <v>370</v>
      </c>
      <c r="K5935" t="s">
        <v>371</v>
      </c>
      <c r="L5935" t="s">
        <v>124</v>
      </c>
      <c r="M5935" t="s">
        <v>38</v>
      </c>
      <c r="N5935" t="s">
        <v>39</v>
      </c>
      <c r="O5935" s="10">
        <v>200</v>
      </c>
      <c r="P5935" s="24">
        <v>13.87</v>
      </c>
      <c r="Q5935" t="s">
        <v>40</v>
      </c>
      <c r="R5935" s="2">
        <v>57942</v>
      </c>
      <c r="S5935" s="9">
        <v>14.42</v>
      </c>
      <c r="T5935" s="26">
        <v>4.992</v>
      </c>
      <c r="U5935" s="8">
        <v>71.989999999999995</v>
      </c>
      <c r="V5935" t="s">
        <v>9342</v>
      </c>
      <c r="W5935" t="s">
        <v>2007</v>
      </c>
      <c r="X5935" t="s">
        <v>42</v>
      </c>
      <c r="Y5935" t="s">
        <v>1740</v>
      </c>
      <c r="AA5935" s="1">
        <f t="shared" si="709"/>
        <v>46059</v>
      </c>
      <c r="AB5935" s="2">
        <f t="shared" si="710"/>
        <v>2</v>
      </c>
      <c r="AC5935" s="2">
        <f t="shared" si="711"/>
        <v>2026</v>
      </c>
      <c r="AD5935" s="2" t="str">
        <f>IFERROR(VLOOKUP(A5935,'Aux Área'!$A$4:$B$123,2,0),"-")</f>
        <v>OPERAÇÃO</v>
      </c>
    </row>
    <row r="5936" spans="1:30" x14ac:dyDescent="0.3">
      <c r="A5936" t="s">
        <v>2286</v>
      </c>
      <c r="B5936" t="s">
        <v>2287</v>
      </c>
      <c r="C5936" t="s">
        <v>9343</v>
      </c>
      <c r="D5936" t="s">
        <v>5413</v>
      </c>
      <c r="E5936" t="s">
        <v>5414</v>
      </c>
      <c r="F5936" t="s">
        <v>2289</v>
      </c>
      <c r="G5936" t="s">
        <v>1495</v>
      </c>
      <c r="H5936" t="s">
        <v>2020</v>
      </c>
      <c r="I5936" t="s">
        <v>2021</v>
      </c>
      <c r="J5936" t="s">
        <v>1665</v>
      </c>
      <c r="K5936" t="s">
        <v>1666</v>
      </c>
      <c r="L5936" t="s">
        <v>301</v>
      </c>
      <c r="M5936" t="s">
        <v>38</v>
      </c>
      <c r="N5936" t="s">
        <v>668</v>
      </c>
      <c r="O5936" s="10">
        <v>1463</v>
      </c>
      <c r="P5936" s="24">
        <v>2.7</v>
      </c>
      <c r="Q5936" t="s">
        <v>40</v>
      </c>
      <c r="R5936" s="2">
        <v>17494</v>
      </c>
      <c r="S5936" s="9">
        <v>542.07000000000005</v>
      </c>
      <c r="T5936" s="26">
        <v>6.29</v>
      </c>
      <c r="U5936" s="8">
        <v>3409.62</v>
      </c>
      <c r="V5936" t="s">
        <v>9344</v>
      </c>
      <c r="W5936" t="s">
        <v>1985</v>
      </c>
      <c r="X5936" t="s">
        <v>42</v>
      </c>
      <c r="Y5936" t="s">
        <v>1986</v>
      </c>
      <c r="AA5936" s="1">
        <f t="shared" ref="AA5936:AA5999" si="712">IFERROR(DATEVALUE(C5936),"-")</f>
        <v>46059</v>
      </c>
      <c r="AB5936" s="2">
        <f t="shared" ref="AB5936:AB5999" si="713">IFERROR(MONTH(AA5936),"-")</f>
        <v>2</v>
      </c>
      <c r="AC5936" s="2">
        <f t="shared" ref="AC5936:AC5999" si="714">IFERROR(YEAR(AA5936),"-")</f>
        <v>2026</v>
      </c>
      <c r="AD5936" s="2" t="str">
        <f>IFERROR(VLOOKUP(A5936,'Aux Área'!$A$4:$B$123,2,0),"-")</f>
        <v>PESADOS</v>
      </c>
    </row>
    <row r="5937" spans="1:30" x14ac:dyDescent="0.3">
      <c r="A5937" t="s">
        <v>2208</v>
      </c>
      <c r="B5937" t="s">
        <v>2544</v>
      </c>
      <c r="C5937" t="s">
        <v>9345</v>
      </c>
      <c r="D5937" t="s">
        <v>8321</v>
      </c>
      <c r="E5937" t="s">
        <v>8322</v>
      </c>
      <c r="F5937" t="s">
        <v>2210</v>
      </c>
      <c r="G5937" t="s">
        <v>1135</v>
      </c>
      <c r="H5937" t="s">
        <v>2211</v>
      </c>
      <c r="I5937" t="s">
        <v>37</v>
      </c>
      <c r="J5937" t="s">
        <v>219</v>
      </c>
      <c r="K5937" t="s">
        <v>177</v>
      </c>
      <c r="L5937" t="s">
        <v>177</v>
      </c>
      <c r="M5937" t="s">
        <v>38</v>
      </c>
      <c r="N5937" t="s">
        <v>668</v>
      </c>
      <c r="O5937" s="23">
        <v>405</v>
      </c>
      <c r="P5937" s="9">
        <v>6.57</v>
      </c>
      <c r="Q5937" t="s">
        <v>40</v>
      </c>
      <c r="R5937">
        <v>11995</v>
      </c>
      <c r="S5937" s="9">
        <v>61.62</v>
      </c>
      <c r="T5937" s="26">
        <v>6.1909999999999998</v>
      </c>
      <c r="U5937" s="8">
        <v>381.46</v>
      </c>
      <c r="V5937" t="s">
        <v>9346</v>
      </c>
      <c r="W5937" t="s">
        <v>2007</v>
      </c>
      <c r="X5937" t="s">
        <v>42</v>
      </c>
      <c r="Y5937" t="s">
        <v>1740</v>
      </c>
      <c r="AA5937" s="1">
        <f t="shared" si="712"/>
        <v>46059</v>
      </c>
      <c r="AB5937" s="2">
        <f t="shared" si="713"/>
        <v>2</v>
      </c>
      <c r="AC5937" s="2">
        <f t="shared" si="714"/>
        <v>2026</v>
      </c>
      <c r="AD5937" s="2" t="str">
        <f>IFERROR(VLOOKUP(A5937,'Aux Área'!$A$4:$B$123,2,0),"-")</f>
        <v>APH</v>
      </c>
    </row>
    <row r="5938" spans="1:30" x14ac:dyDescent="0.3">
      <c r="A5938" t="s">
        <v>2472</v>
      </c>
      <c r="B5938" t="s">
        <v>2473</v>
      </c>
      <c r="C5938" t="s">
        <v>9347</v>
      </c>
      <c r="D5938" t="s">
        <v>4541</v>
      </c>
      <c r="E5938" t="s">
        <v>4542</v>
      </c>
      <c r="F5938" t="s">
        <v>2475</v>
      </c>
      <c r="G5938" t="s">
        <v>659</v>
      </c>
      <c r="H5938" t="s">
        <v>2215</v>
      </c>
      <c r="I5938" t="s">
        <v>667</v>
      </c>
      <c r="J5938" t="s">
        <v>231</v>
      </c>
      <c r="K5938" t="s">
        <v>232</v>
      </c>
      <c r="L5938" t="s">
        <v>217</v>
      </c>
      <c r="M5938" t="s">
        <v>38</v>
      </c>
      <c r="N5938" t="s">
        <v>668</v>
      </c>
      <c r="O5938" s="23">
        <v>156</v>
      </c>
      <c r="P5938" s="9">
        <v>4.83</v>
      </c>
      <c r="Q5938" t="s">
        <v>40</v>
      </c>
      <c r="R5938">
        <v>6772</v>
      </c>
      <c r="S5938" s="9">
        <v>32.270000000000003</v>
      </c>
      <c r="T5938" s="26">
        <v>5.99</v>
      </c>
      <c r="U5938" s="8">
        <v>193.31</v>
      </c>
      <c r="V5938" t="s">
        <v>9348</v>
      </c>
      <c r="W5938" t="s">
        <v>2007</v>
      </c>
      <c r="X5938" t="s">
        <v>42</v>
      </c>
      <c r="Y5938" t="s">
        <v>1740</v>
      </c>
      <c r="AA5938" s="1">
        <f t="shared" si="712"/>
        <v>46059</v>
      </c>
      <c r="AB5938" s="2">
        <f t="shared" si="713"/>
        <v>2</v>
      </c>
      <c r="AC5938" s="2">
        <f t="shared" si="714"/>
        <v>2026</v>
      </c>
      <c r="AD5938" s="2" t="str">
        <f>IFERROR(VLOOKUP(A5938,'Aux Área'!$A$4:$B$123,2,0),"-")</f>
        <v>APH</v>
      </c>
    </row>
    <row r="5939" spans="1:30" x14ac:dyDescent="0.3">
      <c r="A5939" t="s">
        <v>2278</v>
      </c>
      <c r="B5939" t="s">
        <v>4664</v>
      </c>
      <c r="C5939" t="s">
        <v>9349</v>
      </c>
      <c r="D5939" t="s">
        <v>3310</v>
      </c>
      <c r="E5939" t="s">
        <v>3311</v>
      </c>
      <c r="F5939" t="s">
        <v>2281</v>
      </c>
      <c r="G5939" t="s">
        <v>1135</v>
      </c>
      <c r="H5939" t="s">
        <v>2275</v>
      </c>
      <c r="I5939" t="s">
        <v>1497</v>
      </c>
      <c r="J5939" t="s">
        <v>169</v>
      </c>
      <c r="K5939" t="s">
        <v>170</v>
      </c>
      <c r="L5939" t="s">
        <v>124</v>
      </c>
      <c r="M5939" t="s">
        <v>38</v>
      </c>
      <c r="N5939" t="s">
        <v>39</v>
      </c>
      <c r="O5939" s="23">
        <v>427</v>
      </c>
      <c r="P5939" s="9">
        <v>9.2100000000000009</v>
      </c>
      <c r="Q5939" t="s">
        <v>40</v>
      </c>
      <c r="R5939">
        <v>101720</v>
      </c>
      <c r="S5939" s="9">
        <v>46.37</v>
      </c>
      <c r="T5939" s="26">
        <v>4.8899999999999997</v>
      </c>
      <c r="U5939" s="8">
        <v>226.75</v>
      </c>
      <c r="V5939" t="s">
        <v>41</v>
      </c>
      <c r="W5939" t="s">
        <v>2276</v>
      </c>
      <c r="X5939" t="s">
        <v>42</v>
      </c>
      <c r="Y5939" t="s">
        <v>2277</v>
      </c>
      <c r="AA5939" s="1">
        <f t="shared" si="712"/>
        <v>46059</v>
      </c>
      <c r="AB5939" s="2">
        <f t="shared" si="713"/>
        <v>2</v>
      </c>
      <c r="AC5939" s="2">
        <f t="shared" si="714"/>
        <v>2026</v>
      </c>
      <c r="AD5939" s="2" t="str">
        <f>IFERROR(VLOOKUP(A5939,'Aux Área'!$A$4:$B$123,2,0),"-")</f>
        <v>INSPEÇÃO</v>
      </c>
    </row>
    <row r="5940" spans="1:30" x14ac:dyDescent="0.3">
      <c r="A5940" t="s">
        <v>50</v>
      </c>
      <c r="B5940" t="s">
        <v>324</v>
      </c>
      <c r="C5940" t="s">
        <v>9350</v>
      </c>
      <c r="D5940" t="s">
        <v>2944</v>
      </c>
      <c r="E5940" t="s">
        <v>2945</v>
      </c>
      <c r="F5940" t="s">
        <v>51</v>
      </c>
      <c r="G5940" t="s">
        <v>35</v>
      </c>
      <c r="H5940" t="s">
        <v>36</v>
      </c>
      <c r="I5940" t="s">
        <v>37</v>
      </c>
      <c r="J5940" t="s">
        <v>1665</v>
      </c>
      <c r="K5940" t="s">
        <v>1666</v>
      </c>
      <c r="L5940" t="s">
        <v>301</v>
      </c>
      <c r="M5940" t="s">
        <v>38</v>
      </c>
      <c r="N5940" t="s">
        <v>39</v>
      </c>
      <c r="O5940" s="23">
        <v>314</v>
      </c>
      <c r="P5940" s="9">
        <v>7.96</v>
      </c>
      <c r="Q5940" t="s">
        <v>40</v>
      </c>
      <c r="R5940">
        <v>18780</v>
      </c>
      <c r="S5940" s="9">
        <v>39.47</v>
      </c>
      <c r="T5940" s="26">
        <v>4.6900000000000004</v>
      </c>
      <c r="U5940" s="8">
        <v>185.11</v>
      </c>
      <c r="V5940" t="s">
        <v>9351</v>
      </c>
      <c r="W5940" t="s">
        <v>2007</v>
      </c>
      <c r="X5940" t="s">
        <v>42</v>
      </c>
      <c r="Y5940" t="s">
        <v>1740</v>
      </c>
      <c r="AA5940" s="1">
        <f t="shared" si="712"/>
        <v>46059</v>
      </c>
      <c r="AB5940" s="2">
        <f t="shared" si="713"/>
        <v>2</v>
      </c>
      <c r="AC5940" s="2">
        <f t="shared" si="714"/>
        <v>2026</v>
      </c>
      <c r="AD5940" s="2" t="str">
        <f>IFERROR(VLOOKUP(A5940,'Aux Área'!$A$4:$B$123,2,0),"-")</f>
        <v>TI</v>
      </c>
    </row>
    <row r="5941" spans="1:30" x14ac:dyDescent="0.3">
      <c r="A5941" t="s">
        <v>2679</v>
      </c>
      <c r="B5941" t="s">
        <v>2680</v>
      </c>
      <c r="C5941" t="s">
        <v>9352</v>
      </c>
      <c r="D5941" t="s">
        <v>1297</v>
      </c>
      <c r="E5941" t="s">
        <v>2221</v>
      </c>
      <c r="F5941" t="s">
        <v>2682</v>
      </c>
      <c r="G5941" t="s">
        <v>659</v>
      </c>
      <c r="H5941" t="s">
        <v>1996</v>
      </c>
      <c r="I5941" t="s">
        <v>1997</v>
      </c>
      <c r="J5941" t="s">
        <v>231</v>
      </c>
      <c r="K5941" t="s">
        <v>232</v>
      </c>
      <c r="L5941" t="s">
        <v>217</v>
      </c>
      <c r="M5941" t="s">
        <v>38</v>
      </c>
      <c r="N5941" t="s">
        <v>668</v>
      </c>
      <c r="O5941" s="23">
        <v>208</v>
      </c>
      <c r="P5941" s="9">
        <v>8.42</v>
      </c>
      <c r="Q5941" t="s">
        <v>40</v>
      </c>
      <c r="R5941">
        <v>17097</v>
      </c>
      <c r="S5941" s="9">
        <v>24.71</v>
      </c>
      <c r="T5941" s="26">
        <v>5.9909999999999997</v>
      </c>
      <c r="U5941" s="8">
        <v>148.04</v>
      </c>
      <c r="V5941" t="s">
        <v>9353</v>
      </c>
      <c r="W5941" t="s">
        <v>1985</v>
      </c>
      <c r="X5941" t="s">
        <v>42</v>
      </c>
      <c r="Y5941" t="s">
        <v>1986</v>
      </c>
      <c r="AA5941" s="1">
        <f t="shared" si="712"/>
        <v>46059</v>
      </c>
      <c r="AB5941" s="2">
        <f t="shared" si="713"/>
        <v>2</v>
      </c>
      <c r="AC5941" s="2">
        <f t="shared" si="714"/>
        <v>2026</v>
      </c>
      <c r="AD5941" s="2" t="str">
        <f>IFERROR(VLOOKUP(A5941,'Aux Área'!$A$4:$B$123,2,0),"-")</f>
        <v>PESADOS</v>
      </c>
    </row>
    <row r="5942" spans="1:30" x14ac:dyDescent="0.3">
      <c r="A5942" t="s">
        <v>2638</v>
      </c>
      <c r="B5942" t="s">
        <v>4593</v>
      </c>
      <c r="C5942" t="s">
        <v>9354</v>
      </c>
      <c r="D5942" t="s">
        <v>3193</v>
      </c>
      <c r="E5942" t="s">
        <v>3194</v>
      </c>
      <c r="F5942" t="s">
        <v>2641</v>
      </c>
      <c r="G5942" t="s">
        <v>1135</v>
      </c>
      <c r="H5942" t="s">
        <v>2275</v>
      </c>
      <c r="I5942" t="s">
        <v>1497</v>
      </c>
      <c r="J5942" t="s">
        <v>275</v>
      </c>
      <c r="K5942" t="s">
        <v>276</v>
      </c>
      <c r="L5942" t="s">
        <v>124</v>
      </c>
      <c r="M5942" t="s">
        <v>38</v>
      </c>
      <c r="N5942" t="s">
        <v>39</v>
      </c>
      <c r="O5942" s="10">
        <v>448</v>
      </c>
      <c r="P5942" s="24">
        <v>9.98</v>
      </c>
      <c r="Q5942" t="s">
        <v>40</v>
      </c>
      <c r="R5942">
        <v>88255</v>
      </c>
      <c r="S5942" s="9">
        <v>44.89</v>
      </c>
      <c r="T5942" s="26">
        <v>4.79</v>
      </c>
      <c r="U5942" s="8">
        <v>215.02</v>
      </c>
      <c r="V5942" t="s">
        <v>9355</v>
      </c>
      <c r="W5942" t="s">
        <v>2276</v>
      </c>
      <c r="X5942" t="s">
        <v>42</v>
      </c>
      <c r="Y5942" t="s">
        <v>2277</v>
      </c>
      <c r="AA5942" s="1">
        <f t="shared" si="712"/>
        <v>46059</v>
      </c>
      <c r="AB5942" s="2">
        <f t="shared" si="713"/>
        <v>2</v>
      </c>
      <c r="AC5942" s="2">
        <f t="shared" si="714"/>
        <v>2026</v>
      </c>
      <c r="AD5942" s="2" t="str">
        <f>IFERROR(VLOOKUP(A5942,'Aux Área'!$A$4:$B$123,2,0),"-")</f>
        <v>INSPEÇÃO</v>
      </c>
    </row>
    <row r="5943" spans="1:30" x14ac:dyDescent="0.3">
      <c r="A5943" t="s">
        <v>2347</v>
      </c>
      <c r="B5943" t="s">
        <v>2348</v>
      </c>
      <c r="C5943" t="s">
        <v>9356</v>
      </c>
      <c r="D5943" t="s">
        <v>4085</v>
      </c>
      <c r="E5943" t="s">
        <v>4086</v>
      </c>
      <c r="F5943" t="s">
        <v>2350</v>
      </c>
      <c r="G5943" t="s">
        <v>659</v>
      </c>
      <c r="H5943" t="s">
        <v>1996</v>
      </c>
      <c r="I5943" t="s">
        <v>1997</v>
      </c>
      <c r="J5943" t="s">
        <v>492</v>
      </c>
      <c r="K5943" t="s">
        <v>493</v>
      </c>
      <c r="L5943" t="s">
        <v>110</v>
      </c>
      <c r="M5943" t="s">
        <v>38</v>
      </c>
      <c r="N5943" t="s">
        <v>668</v>
      </c>
      <c r="O5943" s="23">
        <v>262</v>
      </c>
      <c r="P5943" s="9">
        <v>6.53</v>
      </c>
      <c r="Q5943" t="s">
        <v>40</v>
      </c>
      <c r="R5943">
        <v>26362</v>
      </c>
      <c r="S5943" s="9">
        <v>40.11</v>
      </c>
      <c r="T5943" s="26">
        <v>5.47</v>
      </c>
      <c r="U5943" s="8">
        <v>219.4</v>
      </c>
      <c r="V5943" t="s">
        <v>41</v>
      </c>
      <c r="W5943" t="s">
        <v>1985</v>
      </c>
      <c r="X5943" t="s">
        <v>42</v>
      </c>
      <c r="Y5943" t="s">
        <v>1986</v>
      </c>
      <c r="AA5943" s="1">
        <f t="shared" si="712"/>
        <v>46059</v>
      </c>
      <c r="AB5943" s="2">
        <f t="shared" si="713"/>
        <v>2</v>
      </c>
      <c r="AC5943" s="2">
        <f t="shared" si="714"/>
        <v>2026</v>
      </c>
      <c r="AD5943" s="2" t="str">
        <f>IFERROR(VLOOKUP(A5943,'Aux Área'!$A$4:$B$123,2,0),"-")</f>
        <v>PESADOS</v>
      </c>
    </row>
    <row r="5944" spans="1:30" x14ac:dyDescent="0.3">
      <c r="A5944" t="s">
        <v>2347</v>
      </c>
      <c r="C5944" t="s">
        <v>15796</v>
      </c>
      <c r="F5944" t="s">
        <v>2350</v>
      </c>
      <c r="K5944" t="s">
        <v>493</v>
      </c>
      <c r="N5944" t="s">
        <v>15690</v>
      </c>
      <c r="O5944" t="s">
        <v>15244</v>
      </c>
      <c r="P5944" s="9" t="s">
        <v>15244</v>
      </c>
      <c r="Q5944" t="s">
        <v>40</v>
      </c>
      <c r="R5944" t="s">
        <v>15244</v>
      </c>
      <c r="S5944">
        <v>6</v>
      </c>
      <c r="U5944" s="8">
        <v>22.74</v>
      </c>
      <c r="AA5944" s="1">
        <f t="shared" si="712"/>
        <v>46059</v>
      </c>
      <c r="AB5944" s="2">
        <f t="shared" si="713"/>
        <v>2</v>
      </c>
      <c r="AC5944" s="2">
        <f t="shared" si="714"/>
        <v>2026</v>
      </c>
      <c r="AD5944" s="2" t="str">
        <f>IFERROR(VLOOKUP(A5944,'Aux Área'!$A$4:$B$123,2,0),"-")</f>
        <v>PESADOS</v>
      </c>
    </row>
    <row r="5945" spans="1:30" x14ac:dyDescent="0.3">
      <c r="A5945" t="s">
        <v>2306</v>
      </c>
      <c r="B5945" t="s">
        <v>4613</v>
      </c>
      <c r="C5945" t="s">
        <v>9357</v>
      </c>
      <c r="D5945" t="s">
        <v>7488</v>
      </c>
      <c r="E5945" t="s">
        <v>7489</v>
      </c>
      <c r="F5945" t="s">
        <v>2309</v>
      </c>
      <c r="G5945" t="s">
        <v>1135</v>
      </c>
      <c r="H5945" t="s">
        <v>2275</v>
      </c>
      <c r="I5945" t="s">
        <v>1497</v>
      </c>
      <c r="J5945" t="s">
        <v>89</v>
      </c>
      <c r="K5945" t="s">
        <v>90</v>
      </c>
      <c r="L5945" t="s">
        <v>91</v>
      </c>
      <c r="M5945" t="s">
        <v>38</v>
      </c>
      <c r="N5945" t="s">
        <v>39</v>
      </c>
      <c r="O5945" s="23">
        <v>400</v>
      </c>
      <c r="P5945" s="9">
        <v>9.93</v>
      </c>
      <c r="Q5945" t="s">
        <v>40</v>
      </c>
      <c r="R5945">
        <v>94918</v>
      </c>
      <c r="S5945" s="9">
        <v>40.29</v>
      </c>
      <c r="T5945" s="26">
        <v>4.8899999999999997</v>
      </c>
      <c r="U5945" s="8">
        <v>197.02</v>
      </c>
      <c r="V5945" t="s">
        <v>9358</v>
      </c>
      <c r="W5945" t="s">
        <v>2276</v>
      </c>
      <c r="X5945" t="s">
        <v>42</v>
      </c>
      <c r="Y5945" t="s">
        <v>2277</v>
      </c>
      <c r="AA5945" s="1">
        <f t="shared" si="712"/>
        <v>46059</v>
      </c>
      <c r="AB5945" s="2">
        <f t="shared" si="713"/>
        <v>2</v>
      </c>
      <c r="AC5945" s="2">
        <f t="shared" si="714"/>
        <v>2026</v>
      </c>
      <c r="AD5945" s="2" t="str">
        <f>IFERROR(VLOOKUP(A5945,'Aux Área'!$A$4:$B$123,2,0),"-")</f>
        <v>INSPEÇÃO</v>
      </c>
    </row>
    <row r="5946" spans="1:30" x14ac:dyDescent="0.3">
      <c r="A5946" t="s">
        <v>2189</v>
      </c>
      <c r="B5946" t="s">
        <v>2190</v>
      </c>
      <c r="C5946" t="s">
        <v>9359</v>
      </c>
      <c r="D5946" t="s">
        <v>3193</v>
      </c>
      <c r="E5946" t="s">
        <v>3194</v>
      </c>
      <c r="F5946" t="s">
        <v>2192</v>
      </c>
      <c r="G5946" t="s">
        <v>1135</v>
      </c>
      <c r="H5946" t="s">
        <v>2185</v>
      </c>
      <c r="I5946" t="s">
        <v>2186</v>
      </c>
      <c r="J5946" t="s">
        <v>370</v>
      </c>
      <c r="K5946" t="s">
        <v>371</v>
      </c>
      <c r="L5946" t="s">
        <v>124</v>
      </c>
      <c r="M5946" t="s">
        <v>38</v>
      </c>
      <c r="N5946" t="s">
        <v>668</v>
      </c>
      <c r="O5946" s="23">
        <v>693</v>
      </c>
      <c r="P5946" s="9">
        <v>14.27</v>
      </c>
      <c r="Q5946" t="s">
        <v>40</v>
      </c>
      <c r="R5946">
        <v>7218</v>
      </c>
      <c r="S5946" s="9">
        <v>48.58</v>
      </c>
      <c r="T5946" s="26">
        <v>6.19</v>
      </c>
      <c r="U5946" s="8">
        <v>300.70999999999998</v>
      </c>
      <c r="V5946" t="s">
        <v>9360</v>
      </c>
      <c r="W5946" t="s">
        <v>2007</v>
      </c>
      <c r="X5946" t="s">
        <v>42</v>
      </c>
      <c r="Y5946" t="s">
        <v>2188</v>
      </c>
      <c r="AA5946" s="1">
        <f t="shared" si="712"/>
        <v>46060</v>
      </c>
      <c r="AB5946" s="2">
        <f t="shared" si="713"/>
        <v>2</v>
      </c>
      <c r="AC5946" s="2">
        <f t="shared" si="714"/>
        <v>2026</v>
      </c>
      <c r="AD5946" s="2" t="str">
        <f>IFERROR(VLOOKUP(A5946,'Aux Área'!$A$4:$B$123,2,0),"-")</f>
        <v>INSPEÇÃO</v>
      </c>
    </row>
    <row r="5947" spans="1:30" x14ac:dyDescent="0.3">
      <c r="A5947" t="s">
        <v>2314</v>
      </c>
      <c r="B5947" t="s">
        <v>4624</v>
      </c>
      <c r="C5947" t="s">
        <v>9361</v>
      </c>
      <c r="D5947" t="s">
        <v>5291</v>
      </c>
      <c r="E5947" t="s">
        <v>5292</v>
      </c>
      <c r="F5947" t="s">
        <v>2317</v>
      </c>
      <c r="G5947" t="s">
        <v>1300</v>
      </c>
      <c r="H5947" t="s">
        <v>1301</v>
      </c>
      <c r="I5947" t="s">
        <v>37</v>
      </c>
      <c r="J5947" t="s">
        <v>89</v>
      </c>
      <c r="K5947" t="s">
        <v>90</v>
      </c>
      <c r="L5947" t="s">
        <v>91</v>
      </c>
      <c r="M5947" t="s">
        <v>38</v>
      </c>
      <c r="N5947" t="s">
        <v>39</v>
      </c>
      <c r="O5947" s="23">
        <v>437</v>
      </c>
      <c r="P5947" s="9">
        <v>11.53</v>
      </c>
      <c r="Q5947" t="s">
        <v>40</v>
      </c>
      <c r="R5947">
        <v>46001</v>
      </c>
      <c r="S5947" s="9">
        <v>37.89</v>
      </c>
      <c r="T5947" s="26">
        <v>4.8899999999999997</v>
      </c>
      <c r="U5947" s="8">
        <v>185.28</v>
      </c>
      <c r="V5947" t="s">
        <v>9362</v>
      </c>
      <c r="W5947" t="s">
        <v>2276</v>
      </c>
      <c r="X5947" t="s">
        <v>42</v>
      </c>
      <c r="Y5947" t="s">
        <v>2277</v>
      </c>
      <c r="AA5947" s="1">
        <f t="shared" si="712"/>
        <v>46060</v>
      </c>
      <c r="AB5947" s="2">
        <f t="shared" si="713"/>
        <v>2</v>
      </c>
      <c r="AC5947" s="2">
        <f t="shared" si="714"/>
        <v>2026</v>
      </c>
      <c r="AD5947" s="2" t="str">
        <f>IFERROR(VLOOKUP(A5947,'Aux Área'!$A$4:$B$123,2,0),"-")</f>
        <v>INSPEÇÃO</v>
      </c>
    </row>
    <row r="5948" spans="1:30" x14ac:dyDescent="0.3">
      <c r="A5948" t="s">
        <v>2643</v>
      </c>
      <c r="B5948" t="s">
        <v>2307</v>
      </c>
      <c r="C5948" t="s">
        <v>9363</v>
      </c>
      <c r="D5948" t="s">
        <v>7196</v>
      </c>
      <c r="E5948" t="s">
        <v>7197</v>
      </c>
      <c r="F5948" t="s">
        <v>2646</v>
      </c>
      <c r="G5948" t="s">
        <v>1300</v>
      </c>
      <c r="H5948" t="s">
        <v>1301</v>
      </c>
      <c r="I5948" t="s">
        <v>37</v>
      </c>
      <c r="J5948" t="s">
        <v>122</v>
      </c>
      <c r="K5948" t="s">
        <v>123</v>
      </c>
      <c r="L5948" t="s">
        <v>124</v>
      </c>
      <c r="M5948" t="s">
        <v>38</v>
      </c>
      <c r="N5948" t="s">
        <v>39</v>
      </c>
      <c r="O5948" s="23">
        <v>479</v>
      </c>
      <c r="P5948" s="9">
        <v>9.93</v>
      </c>
      <c r="Q5948" t="s">
        <v>40</v>
      </c>
      <c r="R5948">
        <v>95914</v>
      </c>
      <c r="S5948" s="9">
        <v>48.25</v>
      </c>
      <c r="T5948" s="26">
        <v>4.9800000000000004</v>
      </c>
      <c r="U5948" s="8">
        <v>240.28</v>
      </c>
      <c r="V5948" t="s">
        <v>112</v>
      </c>
      <c r="W5948" t="s">
        <v>2276</v>
      </c>
      <c r="X5948" t="s">
        <v>42</v>
      </c>
      <c r="Y5948" t="s">
        <v>2277</v>
      </c>
      <c r="AA5948" s="1">
        <f t="shared" si="712"/>
        <v>46060</v>
      </c>
      <c r="AB5948" s="2">
        <f t="shared" si="713"/>
        <v>2</v>
      </c>
      <c r="AC5948" s="2">
        <f t="shared" si="714"/>
        <v>2026</v>
      </c>
      <c r="AD5948" s="2" t="str">
        <f>IFERROR(VLOOKUP(A5948,'Aux Área'!$A$4:$B$123,2,0),"-")</f>
        <v>INSPEÇÃO</v>
      </c>
    </row>
    <row r="5949" spans="1:30" x14ac:dyDescent="0.3">
      <c r="A5949" t="s">
        <v>52</v>
      </c>
      <c r="B5949" t="s">
        <v>1449</v>
      </c>
      <c r="C5949" t="s">
        <v>9364</v>
      </c>
      <c r="D5949" t="s">
        <v>3205</v>
      </c>
      <c r="E5949" t="s">
        <v>3206</v>
      </c>
      <c r="F5949" t="s">
        <v>53</v>
      </c>
      <c r="G5949" t="s">
        <v>35</v>
      </c>
      <c r="H5949" t="s">
        <v>36</v>
      </c>
      <c r="I5949" t="s">
        <v>37</v>
      </c>
      <c r="J5949" t="s">
        <v>122</v>
      </c>
      <c r="K5949" t="s">
        <v>123</v>
      </c>
      <c r="L5949" t="s">
        <v>124</v>
      </c>
      <c r="M5949" t="s">
        <v>38</v>
      </c>
      <c r="N5949" t="s">
        <v>39</v>
      </c>
      <c r="O5949" s="10">
        <v>179</v>
      </c>
      <c r="P5949" s="24">
        <v>4.22</v>
      </c>
      <c r="Q5949" t="s">
        <v>40</v>
      </c>
      <c r="R5949">
        <v>58121</v>
      </c>
      <c r="S5949" s="9">
        <v>42.4</v>
      </c>
      <c r="T5949" s="26">
        <v>4.9800000000000004</v>
      </c>
      <c r="U5949" s="8">
        <v>211.15</v>
      </c>
      <c r="V5949" t="s">
        <v>112</v>
      </c>
      <c r="W5949" t="s">
        <v>2007</v>
      </c>
      <c r="X5949" t="s">
        <v>42</v>
      </c>
      <c r="Y5949" t="s">
        <v>1740</v>
      </c>
      <c r="AA5949" s="1">
        <f t="shared" si="712"/>
        <v>46060</v>
      </c>
      <c r="AB5949" s="2">
        <f t="shared" si="713"/>
        <v>2</v>
      </c>
      <c r="AC5949" s="2">
        <f t="shared" si="714"/>
        <v>2026</v>
      </c>
      <c r="AD5949" s="2" t="str">
        <f>IFERROR(VLOOKUP(A5949,'Aux Área'!$A$4:$B$123,2,0),"-")</f>
        <v>OPERAÇÃO</v>
      </c>
    </row>
    <row r="5950" spans="1:30" x14ac:dyDescent="0.3">
      <c r="A5950" t="s">
        <v>2282</v>
      </c>
      <c r="B5950" t="s">
        <v>4679</v>
      </c>
      <c r="C5950" t="s">
        <v>9365</v>
      </c>
      <c r="D5950" t="s">
        <v>7064</v>
      </c>
      <c r="E5950" t="s">
        <v>7065</v>
      </c>
      <c r="F5950" t="s">
        <v>2285</v>
      </c>
      <c r="G5950" t="s">
        <v>1135</v>
      </c>
      <c r="H5950" t="s">
        <v>2275</v>
      </c>
      <c r="I5950" t="s">
        <v>1497</v>
      </c>
      <c r="J5950" t="s">
        <v>1681</v>
      </c>
      <c r="K5950" t="s">
        <v>1682</v>
      </c>
      <c r="L5950" t="s">
        <v>141</v>
      </c>
      <c r="M5950" t="s">
        <v>38</v>
      </c>
      <c r="N5950" t="s">
        <v>39</v>
      </c>
      <c r="O5950" s="23">
        <v>403</v>
      </c>
      <c r="P5950" s="9">
        <v>10.61</v>
      </c>
      <c r="Q5950" t="s">
        <v>40</v>
      </c>
      <c r="R5950">
        <v>85806</v>
      </c>
      <c r="S5950" s="9">
        <v>38</v>
      </c>
      <c r="T5950" s="26">
        <v>4.6399999999999997</v>
      </c>
      <c r="U5950" s="8">
        <v>176.33</v>
      </c>
      <c r="V5950" t="s">
        <v>41</v>
      </c>
      <c r="W5950" t="s">
        <v>2276</v>
      </c>
      <c r="X5950" t="s">
        <v>42</v>
      </c>
      <c r="Y5950" t="s">
        <v>2277</v>
      </c>
      <c r="AA5950" s="1">
        <f t="shared" si="712"/>
        <v>46060</v>
      </c>
      <c r="AB5950" s="2">
        <f t="shared" si="713"/>
        <v>2</v>
      </c>
      <c r="AC5950" s="2">
        <f t="shared" si="714"/>
        <v>2026</v>
      </c>
      <c r="AD5950" s="2" t="str">
        <f>IFERROR(VLOOKUP(A5950,'Aux Área'!$A$4:$B$123,2,0),"-")</f>
        <v>INSPEÇÃO</v>
      </c>
    </row>
    <row r="5951" spans="1:30" x14ac:dyDescent="0.3">
      <c r="A5951" t="s">
        <v>2318</v>
      </c>
      <c r="B5951" t="s">
        <v>2733</v>
      </c>
      <c r="C5951" t="s">
        <v>9366</v>
      </c>
      <c r="D5951" t="s">
        <v>5015</v>
      </c>
      <c r="E5951" t="s">
        <v>5016</v>
      </c>
      <c r="F5951" t="s">
        <v>4203</v>
      </c>
      <c r="G5951" t="s">
        <v>1135</v>
      </c>
      <c r="H5951" t="s">
        <v>2185</v>
      </c>
      <c r="I5951" t="s">
        <v>2186</v>
      </c>
      <c r="J5951" t="s">
        <v>219</v>
      </c>
      <c r="K5951" t="s">
        <v>177</v>
      </c>
      <c r="L5951" t="s">
        <v>177</v>
      </c>
      <c r="M5951" t="s">
        <v>38</v>
      </c>
      <c r="N5951" t="s">
        <v>668</v>
      </c>
      <c r="O5951" s="23">
        <v>571</v>
      </c>
      <c r="P5951" s="9">
        <v>14.33</v>
      </c>
      <c r="Q5951" t="s">
        <v>40</v>
      </c>
      <c r="R5951">
        <v>97712</v>
      </c>
      <c r="S5951" s="9">
        <v>39.840000000000003</v>
      </c>
      <c r="T5951" s="26">
        <v>5.9909999999999997</v>
      </c>
      <c r="U5951" s="8">
        <v>238.67</v>
      </c>
      <c r="V5951" t="s">
        <v>9367</v>
      </c>
      <c r="W5951" t="s">
        <v>2007</v>
      </c>
      <c r="X5951" t="s">
        <v>42</v>
      </c>
      <c r="Y5951" t="s">
        <v>2188</v>
      </c>
      <c r="AA5951" s="1">
        <f t="shared" si="712"/>
        <v>46060</v>
      </c>
      <c r="AB5951" s="2">
        <f t="shared" si="713"/>
        <v>2</v>
      </c>
      <c r="AC5951" s="2">
        <f t="shared" si="714"/>
        <v>2026</v>
      </c>
      <c r="AD5951" s="2" t="str">
        <f>IFERROR(VLOOKUP(A5951,'Aux Área'!$A$4:$B$123,2,0),"-")</f>
        <v>INSPEÇÃO</v>
      </c>
    </row>
    <row r="5952" spans="1:30" x14ac:dyDescent="0.3">
      <c r="A5952" t="s">
        <v>2278</v>
      </c>
      <c r="B5952" t="s">
        <v>4664</v>
      </c>
      <c r="C5952" t="s">
        <v>9368</v>
      </c>
      <c r="D5952" t="s">
        <v>3310</v>
      </c>
      <c r="E5952" t="s">
        <v>3311</v>
      </c>
      <c r="F5952" t="s">
        <v>2281</v>
      </c>
      <c r="G5952" t="s">
        <v>1135</v>
      </c>
      <c r="H5952" t="s">
        <v>2275</v>
      </c>
      <c r="I5952" t="s">
        <v>1497</v>
      </c>
      <c r="J5952" t="s">
        <v>169</v>
      </c>
      <c r="K5952" t="s">
        <v>170</v>
      </c>
      <c r="L5952" t="s">
        <v>124</v>
      </c>
      <c r="M5952" t="s">
        <v>38</v>
      </c>
      <c r="N5952" t="s">
        <v>39</v>
      </c>
      <c r="O5952" s="23">
        <v>354</v>
      </c>
      <c r="P5952" s="9">
        <v>8.6300000000000008</v>
      </c>
      <c r="Q5952" t="s">
        <v>40</v>
      </c>
      <c r="R5952">
        <v>102074</v>
      </c>
      <c r="S5952" s="9">
        <v>41</v>
      </c>
      <c r="T5952" s="26">
        <v>4.8899999999999997</v>
      </c>
      <c r="U5952" s="8">
        <v>200.49</v>
      </c>
      <c r="V5952" t="s">
        <v>41</v>
      </c>
      <c r="W5952" t="s">
        <v>2276</v>
      </c>
      <c r="X5952" t="s">
        <v>42</v>
      </c>
      <c r="Y5952" t="s">
        <v>2277</v>
      </c>
      <c r="AA5952" s="1">
        <f t="shared" si="712"/>
        <v>46060</v>
      </c>
      <c r="AB5952" s="2">
        <f t="shared" si="713"/>
        <v>2</v>
      </c>
      <c r="AC5952" s="2">
        <f t="shared" si="714"/>
        <v>2026</v>
      </c>
      <c r="AD5952" s="2" t="str">
        <f>IFERROR(VLOOKUP(A5952,'Aux Área'!$A$4:$B$123,2,0),"-")</f>
        <v>INSPEÇÃO</v>
      </c>
    </row>
    <row r="5953" spans="1:30" x14ac:dyDescent="0.3">
      <c r="A5953" t="s">
        <v>3092</v>
      </c>
      <c r="B5953" t="s">
        <v>4774</v>
      </c>
      <c r="C5953" t="s">
        <v>9369</v>
      </c>
      <c r="D5953" t="s">
        <v>5160</v>
      </c>
      <c r="E5953" t="s">
        <v>5161</v>
      </c>
      <c r="F5953" t="s">
        <v>3594</v>
      </c>
      <c r="G5953" t="s">
        <v>1135</v>
      </c>
      <c r="H5953" t="s">
        <v>2275</v>
      </c>
      <c r="I5953" t="s">
        <v>1497</v>
      </c>
      <c r="J5953" t="s">
        <v>188</v>
      </c>
      <c r="K5953" t="s">
        <v>189</v>
      </c>
      <c r="L5953" t="s">
        <v>190</v>
      </c>
      <c r="M5953" t="s">
        <v>38</v>
      </c>
      <c r="N5953" t="s">
        <v>39</v>
      </c>
      <c r="O5953" s="23">
        <v>488</v>
      </c>
      <c r="P5953" s="9">
        <v>10.86</v>
      </c>
      <c r="Q5953" t="s">
        <v>40</v>
      </c>
      <c r="R5953">
        <v>81727</v>
      </c>
      <c r="S5953" s="9">
        <v>44.95</v>
      </c>
      <c r="T5953" s="26">
        <v>4.99</v>
      </c>
      <c r="U5953" s="8">
        <v>224.3</v>
      </c>
      <c r="V5953" t="s">
        <v>112</v>
      </c>
      <c r="W5953" t="s">
        <v>2276</v>
      </c>
      <c r="X5953" t="s">
        <v>42</v>
      </c>
      <c r="Y5953" t="s">
        <v>2277</v>
      </c>
      <c r="AA5953" s="1">
        <f t="shared" si="712"/>
        <v>46060</v>
      </c>
      <c r="AB5953" s="2">
        <f t="shared" si="713"/>
        <v>2</v>
      </c>
      <c r="AC5953" s="2">
        <f t="shared" si="714"/>
        <v>2026</v>
      </c>
      <c r="AD5953" s="2" t="str">
        <f>IFERROR(VLOOKUP(A5953,'Aux Área'!$A$4:$B$123,2,0),"-")</f>
        <v>INSPEÇÃO</v>
      </c>
    </row>
    <row r="5954" spans="1:30" x14ac:dyDescent="0.3">
      <c r="A5954" t="s">
        <v>2181</v>
      </c>
      <c r="B5954" t="s">
        <v>4595</v>
      </c>
      <c r="C5954" t="s">
        <v>9370</v>
      </c>
      <c r="D5954" t="s">
        <v>9279</v>
      </c>
      <c r="E5954" t="s">
        <v>9280</v>
      </c>
      <c r="F5954" t="s">
        <v>2184</v>
      </c>
      <c r="G5954" t="s">
        <v>1135</v>
      </c>
      <c r="H5954" t="s">
        <v>2185</v>
      </c>
      <c r="I5954" t="s">
        <v>2186</v>
      </c>
      <c r="J5954" t="s">
        <v>241</v>
      </c>
      <c r="K5954" t="s">
        <v>242</v>
      </c>
      <c r="L5954" t="s">
        <v>110</v>
      </c>
      <c r="M5954" t="s">
        <v>38</v>
      </c>
      <c r="N5954" t="s">
        <v>668</v>
      </c>
      <c r="O5954" s="23">
        <v>824</v>
      </c>
      <c r="P5954" s="9">
        <v>11.86</v>
      </c>
      <c r="Q5954" t="s">
        <v>40</v>
      </c>
      <c r="R5954">
        <v>105440</v>
      </c>
      <c r="S5954" s="9">
        <v>69.48</v>
      </c>
      <c r="T5954" s="26">
        <v>5.47</v>
      </c>
      <c r="U5954" s="8">
        <v>380.03</v>
      </c>
      <c r="V5954" t="s">
        <v>41</v>
      </c>
      <c r="W5954" t="s">
        <v>2007</v>
      </c>
      <c r="X5954" t="s">
        <v>42</v>
      </c>
      <c r="Y5954" t="s">
        <v>2188</v>
      </c>
      <c r="AA5954" s="1">
        <f t="shared" si="712"/>
        <v>46060</v>
      </c>
      <c r="AB5954" s="2">
        <f t="shared" si="713"/>
        <v>2</v>
      </c>
      <c r="AC5954" s="2">
        <f t="shared" si="714"/>
        <v>2026</v>
      </c>
      <c r="AD5954" s="2" t="str">
        <f>IFERROR(VLOOKUP(A5954,'Aux Área'!$A$4:$B$123,2,0),"-")</f>
        <v>INSPEÇÃO</v>
      </c>
    </row>
    <row r="5955" spans="1:30" x14ac:dyDescent="0.3">
      <c r="A5955" t="s">
        <v>64</v>
      </c>
      <c r="B5955" t="s">
        <v>332</v>
      </c>
      <c r="C5955" t="s">
        <v>9371</v>
      </c>
      <c r="D5955" t="s">
        <v>127</v>
      </c>
      <c r="E5955" t="s">
        <v>128</v>
      </c>
      <c r="F5955" t="s">
        <v>65</v>
      </c>
      <c r="G5955" t="s">
        <v>35</v>
      </c>
      <c r="H5955" t="s">
        <v>36</v>
      </c>
      <c r="I5955" t="s">
        <v>37</v>
      </c>
      <c r="J5955" t="s">
        <v>9173</v>
      </c>
      <c r="K5955" t="s">
        <v>9174</v>
      </c>
      <c r="L5955" t="s">
        <v>181</v>
      </c>
      <c r="M5955" t="s">
        <v>38</v>
      </c>
      <c r="N5955" t="s">
        <v>39</v>
      </c>
      <c r="O5955" s="23">
        <v>357</v>
      </c>
      <c r="P5955" s="9">
        <v>9.2799999999999994</v>
      </c>
      <c r="Q5955" t="s">
        <v>40</v>
      </c>
      <c r="R5955">
        <v>47025</v>
      </c>
      <c r="S5955" s="9">
        <v>38.46</v>
      </c>
      <c r="T5955" s="26">
        <v>5.2409999999999997</v>
      </c>
      <c r="U5955" s="8">
        <v>201.57</v>
      </c>
      <c r="V5955" t="s">
        <v>112</v>
      </c>
      <c r="W5955" t="s">
        <v>2007</v>
      </c>
      <c r="X5955" t="s">
        <v>42</v>
      </c>
      <c r="Y5955" t="s">
        <v>1740</v>
      </c>
      <c r="AA5955" s="1">
        <f t="shared" si="712"/>
        <v>46060</v>
      </c>
      <c r="AB5955" s="2">
        <f t="shared" si="713"/>
        <v>2</v>
      </c>
      <c r="AC5955" s="2">
        <f t="shared" si="714"/>
        <v>2026</v>
      </c>
      <c r="AD5955" s="2" t="str">
        <f>IFERROR(VLOOKUP(A5955,'Aux Área'!$A$4:$B$123,2,0),"-")</f>
        <v>ENGENHARIA</v>
      </c>
    </row>
    <row r="5956" spans="1:30" x14ac:dyDescent="0.3">
      <c r="A5956" t="s">
        <v>2655</v>
      </c>
      <c r="B5956" t="s">
        <v>2656</v>
      </c>
      <c r="C5956" t="s">
        <v>9372</v>
      </c>
      <c r="D5956" t="s">
        <v>1619</v>
      </c>
      <c r="E5956" t="s">
        <v>1620</v>
      </c>
      <c r="F5956" t="s">
        <v>3605</v>
      </c>
      <c r="G5956" t="s">
        <v>1635</v>
      </c>
      <c r="H5956" t="s">
        <v>2635</v>
      </c>
      <c r="I5956" t="s">
        <v>37</v>
      </c>
      <c r="J5956" t="s">
        <v>1665</v>
      </c>
      <c r="K5956" t="s">
        <v>1666</v>
      </c>
      <c r="L5956" t="s">
        <v>301</v>
      </c>
      <c r="M5956" t="s">
        <v>38</v>
      </c>
      <c r="N5956" t="s">
        <v>39</v>
      </c>
      <c r="O5956" s="23">
        <v>347</v>
      </c>
      <c r="P5956" s="9">
        <v>9.2200000000000006</v>
      </c>
      <c r="Q5956" t="s">
        <v>40</v>
      </c>
      <c r="R5956">
        <v>13567</v>
      </c>
      <c r="S5956" s="9">
        <v>37.630000000000003</v>
      </c>
      <c r="T5956" s="26">
        <v>4.6900000000000004</v>
      </c>
      <c r="U5956" s="8">
        <v>176.48</v>
      </c>
      <c r="V5956" t="s">
        <v>9373</v>
      </c>
      <c r="W5956" t="s">
        <v>2007</v>
      </c>
      <c r="X5956" t="s">
        <v>42</v>
      </c>
      <c r="Y5956" t="s">
        <v>6209</v>
      </c>
      <c r="AA5956" s="1">
        <f t="shared" si="712"/>
        <v>46060</v>
      </c>
      <c r="AB5956" s="2">
        <f t="shared" si="713"/>
        <v>2</v>
      </c>
      <c r="AC5956" s="2">
        <f t="shared" si="714"/>
        <v>2026</v>
      </c>
      <c r="AD5956" s="2" t="str">
        <f>IFERROR(VLOOKUP(A5956,'Aux Área'!$A$4:$B$123,2,0),"-")</f>
        <v>TI</v>
      </c>
    </row>
    <row r="5957" spans="1:30" x14ac:dyDescent="0.3">
      <c r="A5957" t="s">
        <v>46</v>
      </c>
      <c r="B5957" t="s">
        <v>458</v>
      </c>
      <c r="C5957" t="s">
        <v>9374</v>
      </c>
      <c r="D5957" t="s">
        <v>729</v>
      </c>
      <c r="E5957" t="s">
        <v>730</v>
      </c>
      <c r="F5957" t="s">
        <v>5185</v>
      </c>
      <c r="G5957" t="s">
        <v>35</v>
      </c>
      <c r="H5957" t="s">
        <v>36</v>
      </c>
      <c r="I5957" t="s">
        <v>37</v>
      </c>
      <c r="J5957" t="s">
        <v>196</v>
      </c>
      <c r="K5957" t="s">
        <v>197</v>
      </c>
      <c r="L5957" t="s">
        <v>84</v>
      </c>
      <c r="M5957" t="s">
        <v>38</v>
      </c>
      <c r="N5957" t="s">
        <v>39</v>
      </c>
      <c r="O5957" s="23">
        <v>265</v>
      </c>
      <c r="P5957" s="9">
        <v>6.79</v>
      </c>
      <c r="Q5957" t="s">
        <v>40</v>
      </c>
      <c r="R5957">
        <v>29040</v>
      </c>
      <c r="S5957" s="9">
        <v>39.049999999999997</v>
      </c>
      <c r="T5957" s="26">
        <v>5.24</v>
      </c>
      <c r="U5957" s="8">
        <v>204.62</v>
      </c>
      <c r="V5957" t="s">
        <v>41</v>
      </c>
      <c r="W5957" t="s">
        <v>2007</v>
      </c>
      <c r="X5957" t="s">
        <v>42</v>
      </c>
      <c r="Y5957" t="s">
        <v>1740</v>
      </c>
      <c r="AA5957" s="1">
        <f t="shared" si="712"/>
        <v>46060</v>
      </c>
      <c r="AB5957" s="2">
        <f t="shared" si="713"/>
        <v>2</v>
      </c>
      <c r="AC5957" s="2">
        <f t="shared" si="714"/>
        <v>2026</v>
      </c>
      <c r="AD5957" s="2" t="str">
        <f>IFERROR(VLOOKUP(A5957,'Aux Área'!$A$4:$B$123,2,0),"-")</f>
        <v>FACILITIES</v>
      </c>
    </row>
    <row r="5958" spans="1:30" x14ac:dyDescent="0.3">
      <c r="A5958" t="s">
        <v>2643</v>
      </c>
      <c r="B5958" t="s">
        <v>2307</v>
      </c>
      <c r="C5958" t="s">
        <v>9375</v>
      </c>
      <c r="D5958" t="s">
        <v>7207</v>
      </c>
      <c r="E5958" t="s">
        <v>7208</v>
      </c>
      <c r="F5958" t="s">
        <v>2646</v>
      </c>
      <c r="G5958" t="s">
        <v>1300</v>
      </c>
      <c r="H5958" t="s">
        <v>1301</v>
      </c>
      <c r="I5958" t="s">
        <v>37</v>
      </c>
      <c r="J5958" t="s">
        <v>122</v>
      </c>
      <c r="K5958" t="s">
        <v>123</v>
      </c>
      <c r="L5958" t="s">
        <v>124</v>
      </c>
      <c r="M5958" t="s">
        <v>38</v>
      </c>
      <c r="N5958" t="s">
        <v>39</v>
      </c>
      <c r="O5958" s="23">
        <v>339</v>
      </c>
      <c r="P5958" s="9">
        <v>10.26</v>
      </c>
      <c r="Q5958" t="s">
        <v>40</v>
      </c>
      <c r="R5958">
        <v>96253</v>
      </c>
      <c r="S5958" s="9">
        <v>33.049999999999997</v>
      </c>
      <c r="T5958" s="26">
        <v>4.9800000000000004</v>
      </c>
      <c r="U5958" s="8">
        <v>164.58</v>
      </c>
      <c r="V5958" t="s">
        <v>112</v>
      </c>
      <c r="W5958" t="s">
        <v>2276</v>
      </c>
      <c r="X5958" t="s">
        <v>42</v>
      </c>
      <c r="Y5958" t="s">
        <v>2277</v>
      </c>
      <c r="AA5958" s="1">
        <f t="shared" si="712"/>
        <v>46060</v>
      </c>
      <c r="AB5958" s="2">
        <f t="shared" si="713"/>
        <v>2</v>
      </c>
      <c r="AC5958" s="2">
        <f t="shared" si="714"/>
        <v>2026</v>
      </c>
      <c r="AD5958" s="2" t="str">
        <f>IFERROR(VLOOKUP(A5958,'Aux Área'!$A$4:$B$123,2,0),"-")</f>
        <v>INSPEÇÃO</v>
      </c>
    </row>
    <row r="5959" spans="1:30" x14ac:dyDescent="0.3">
      <c r="A5959" t="s">
        <v>2638</v>
      </c>
      <c r="B5959" t="s">
        <v>4593</v>
      </c>
      <c r="C5959" t="s">
        <v>9376</v>
      </c>
      <c r="D5959" t="s">
        <v>7192</v>
      </c>
      <c r="E5959" t="s">
        <v>7193</v>
      </c>
      <c r="F5959" t="s">
        <v>2641</v>
      </c>
      <c r="G5959" t="s">
        <v>1135</v>
      </c>
      <c r="H5959" t="s">
        <v>2275</v>
      </c>
      <c r="I5959" t="s">
        <v>1497</v>
      </c>
      <c r="J5959" t="s">
        <v>275</v>
      </c>
      <c r="K5959" t="s">
        <v>276</v>
      </c>
      <c r="L5959" t="s">
        <v>124</v>
      </c>
      <c r="M5959" t="s">
        <v>38</v>
      </c>
      <c r="N5959" t="s">
        <v>39</v>
      </c>
      <c r="O5959" s="23">
        <v>546</v>
      </c>
      <c r="P5959" s="9">
        <v>10.65</v>
      </c>
      <c r="Q5959" t="s">
        <v>40</v>
      </c>
      <c r="R5959">
        <v>88801</v>
      </c>
      <c r="S5959" s="9">
        <v>51.25</v>
      </c>
      <c r="T5959" s="26">
        <v>4.79</v>
      </c>
      <c r="U5959" s="8">
        <v>245.49</v>
      </c>
      <c r="V5959" t="s">
        <v>9377</v>
      </c>
      <c r="W5959" t="s">
        <v>2276</v>
      </c>
      <c r="X5959" t="s">
        <v>42</v>
      </c>
      <c r="Y5959" t="s">
        <v>2277</v>
      </c>
      <c r="AA5959" s="1">
        <f t="shared" si="712"/>
        <v>46060</v>
      </c>
      <c r="AB5959" s="2">
        <f t="shared" si="713"/>
        <v>2</v>
      </c>
      <c r="AC5959" s="2">
        <f t="shared" si="714"/>
        <v>2026</v>
      </c>
      <c r="AD5959" s="2" t="str">
        <f>IFERROR(VLOOKUP(A5959,'Aux Área'!$A$4:$B$123,2,0),"-")</f>
        <v>INSPEÇÃO</v>
      </c>
    </row>
    <row r="5960" spans="1:30" x14ac:dyDescent="0.3">
      <c r="A5960" t="s">
        <v>2306</v>
      </c>
      <c r="B5960" t="s">
        <v>4613</v>
      </c>
      <c r="C5960" t="s">
        <v>9378</v>
      </c>
      <c r="D5960" t="s">
        <v>4386</v>
      </c>
      <c r="E5960" t="s">
        <v>4387</v>
      </c>
      <c r="F5960" t="s">
        <v>2309</v>
      </c>
      <c r="G5960" t="s">
        <v>1135</v>
      </c>
      <c r="H5960" t="s">
        <v>2275</v>
      </c>
      <c r="I5960" t="s">
        <v>1497</v>
      </c>
      <c r="J5960" t="s">
        <v>1665</v>
      </c>
      <c r="K5960" t="s">
        <v>1666</v>
      </c>
      <c r="L5960" t="s">
        <v>301</v>
      </c>
      <c r="M5960" t="s">
        <v>38</v>
      </c>
      <c r="N5960" t="s">
        <v>39</v>
      </c>
      <c r="O5960" s="23">
        <v>538</v>
      </c>
      <c r="P5960" s="9">
        <v>11.69</v>
      </c>
      <c r="Q5960" t="s">
        <v>40</v>
      </c>
      <c r="R5960">
        <v>95456</v>
      </c>
      <c r="S5960" s="9">
        <v>46.04</v>
      </c>
      <c r="T5960" s="26">
        <v>4.6900000000000004</v>
      </c>
      <c r="U5960" s="8">
        <v>215.93</v>
      </c>
      <c r="V5960" t="s">
        <v>9379</v>
      </c>
      <c r="W5960" t="s">
        <v>2276</v>
      </c>
      <c r="X5960" t="s">
        <v>42</v>
      </c>
      <c r="Y5960" t="s">
        <v>2277</v>
      </c>
      <c r="AA5960" s="1">
        <f t="shared" si="712"/>
        <v>46060</v>
      </c>
      <c r="AB5960" s="2">
        <f t="shared" si="713"/>
        <v>2</v>
      </c>
      <c r="AC5960" s="2">
        <f t="shared" si="714"/>
        <v>2026</v>
      </c>
      <c r="AD5960" s="2" t="str">
        <f>IFERROR(VLOOKUP(A5960,'Aux Área'!$A$4:$B$123,2,0),"-")</f>
        <v>INSPEÇÃO</v>
      </c>
    </row>
    <row r="5961" spans="1:30" x14ac:dyDescent="0.3">
      <c r="A5961" t="s">
        <v>66</v>
      </c>
      <c r="B5961" t="s">
        <v>464</v>
      </c>
      <c r="C5961" t="s">
        <v>9380</v>
      </c>
      <c r="D5961" t="s">
        <v>151</v>
      </c>
      <c r="E5961" t="s">
        <v>152</v>
      </c>
      <c r="F5961" t="s">
        <v>67</v>
      </c>
      <c r="G5961" t="s">
        <v>35</v>
      </c>
      <c r="H5961" t="s">
        <v>36</v>
      </c>
      <c r="I5961" t="s">
        <v>37</v>
      </c>
      <c r="J5961" t="s">
        <v>292</v>
      </c>
      <c r="K5961" t="s">
        <v>293</v>
      </c>
      <c r="L5961" t="s">
        <v>84</v>
      </c>
      <c r="M5961" t="s">
        <v>38</v>
      </c>
      <c r="N5961" t="s">
        <v>39</v>
      </c>
      <c r="O5961" s="23">
        <v>442</v>
      </c>
      <c r="P5961" s="9">
        <v>10.48</v>
      </c>
      <c r="Q5961" t="s">
        <v>40</v>
      </c>
      <c r="R5961">
        <v>19631</v>
      </c>
      <c r="S5961" s="9">
        <v>42.19</v>
      </c>
      <c r="T5961" s="26">
        <v>5.54</v>
      </c>
      <c r="U5961" s="8">
        <v>233.73</v>
      </c>
      <c r="V5961" t="s">
        <v>9381</v>
      </c>
      <c r="W5961" t="s">
        <v>2007</v>
      </c>
      <c r="X5961" t="s">
        <v>42</v>
      </c>
      <c r="Y5961" t="s">
        <v>1740</v>
      </c>
      <c r="AA5961" s="1">
        <f t="shared" si="712"/>
        <v>46060</v>
      </c>
      <c r="AB5961" s="2">
        <f t="shared" si="713"/>
        <v>2</v>
      </c>
      <c r="AC5961" s="2">
        <f t="shared" si="714"/>
        <v>2026</v>
      </c>
      <c r="AD5961" s="2" t="str">
        <f>IFERROR(VLOOKUP(A5961,'Aux Área'!$A$4:$B$123,2,0),"-")</f>
        <v>OPERAÇÃO</v>
      </c>
    </row>
    <row r="5962" spans="1:30" x14ac:dyDescent="0.3">
      <c r="A5962" t="s">
        <v>2314</v>
      </c>
      <c r="B5962" t="s">
        <v>4624</v>
      </c>
      <c r="C5962" t="s">
        <v>9382</v>
      </c>
      <c r="D5962" t="s">
        <v>3149</v>
      </c>
      <c r="E5962" t="s">
        <v>3150</v>
      </c>
      <c r="F5962" t="s">
        <v>2317</v>
      </c>
      <c r="G5962" t="s">
        <v>1300</v>
      </c>
      <c r="H5962" t="s">
        <v>1301</v>
      </c>
      <c r="I5962" t="s">
        <v>37</v>
      </c>
      <c r="J5962" t="s">
        <v>89</v>
      </c>
      <c r="K5962" t="s">
        <v>90</v>
      </c>
      <c r="L5962" t="s">
        <v>91</v>
      </c>
      <c r="M5962" t="s">
        <v>38</v>
      </c>
      <c r="N5962" t="s">
        <v>39</v>
      </c>
      <c r="O5962" s="23">
        <v>529</v>
      </c>
      <c r="P5962" s="9">
        <v>11.37</v>
      </c>
      <c r="Q5962" t="s">
        <v>40</v>
      </c>
      <c r="R5962">
        <v>46530</v>
      </c>
      <c r="S5962" s="9">
        <v>46.53</v>
      </c>
      <c r="T5962" s="26">
        <v>4.8899999999999997</v>
      </c>
      <c r="U5962" s="8">
        <v>227.53</v>
      </c>
      <c r="V5962" t="s">
        <v>9383</v>
      </c>
      <c r="W5962" t="s">
        <v>2276</v>
      </c>
      <c r="X5962" t="s">
        <v>42</v>
      </c>
      <c r="Y5962" t="s">
        <v>2277</v>
      </c>
      <c r="AA5962" s="1">
        <f t="shared" si="712"/>
        <v>46060</v>
      </c>
      <c r="AB5962" s="2">
        <f t="shared" si="713"/>
        <v>2</v>
      </c>
      <c r="AC5962" s="2">
        <f t="shared" si="714"/>
        <v>2026</v>
      </c>
      <c r="AD5962" s="2" t="str">
        <f>IFERROR(VLOOKUP(A5962,'Aux Área'!$A$4:$B$123,2,0),"-")</f>
        <v>INSPEÇÃO</v>
      </c>
    </row>
    <row r="5963" spans="1:30" x14ac:dyDescent="0.3">
      <c r="A5963" t="s">
        <v>52</v>
      </c>
      <c r="B5963" t="s">
        <v>1449</v>
      </c>
      <c r="C5963" t="s">
        <v>9384</v>
      </c>
      <c r="D5963" t="s">
        <v>3149</v>
      </c>
      <c r="E5963" t="s">
        <v>3150</v>
      </c>
      <c r="F5963" t="s">
        <v>53</v>
      </c>
      <c r="G5963" t="s">
        <v>35</v>
      </c>
      <c r="H5963" t="s">
        <v>36</v>
      </c>
      <c r="I5963" t="s">
        <v>37</v>
      </c>
      <c r="J5963" t="s">
        <v>169</v>
      </c>
      <c r="K5963" t="s">
        <v>170</v>
      </c>
      <c r="L5963" t="s">
        <v>124</v>
      </c>
      <c r="M5963" t="s">
        <v>38</v>
      </c>
      <c r="N5963" t="s">
        <v>39</v>
      </c>
      <c r="O5963" s="23">
        <v>358</v>
      </c>
      <c r="P5963" s="9">
        <v>8.9499999999999993</v>
      </c>
      <c r="Q5963" t="s">
        <v>40</v>
      </c>
      <c r="R5963">
        <v>58479</v>
      </c>
      <c r="S5963" s="9">
        <v>40</v>
      </c>
      <c r="T5963" s="26">
        <v>4.8899999999999997</v>
      </c>
      <c r="U5963" s="8">
        <v>195.6</v>
      </c>
      <c r="V5963" t="s">
        <v>41</v>
      </c>
      <c r="W5963" t="s">
        <v>2007</v>
      </c>
      <c r="X5963" t="s">
        <v>42</v>
      </c>
      <c r="Y5963" t="s">
        <v>1740</v>
      </c>
      <c r="AA5963" s="1">
        <f t="shared" si="712"/>
        <v>46060</v>
      </c>
      <c r="AB5963" s="2">
        <f t="shared" si="713"/>
        <v>2</v>
      </c>
      <c r="AC5963" s="2">
        <f t="shared" si="714"/>
        <v>2026</v>
      </c>
      <c r="AD5963" s="2" t="str">
        <f>IFERROR(VLOOKUP(A5963,'Aux Área'!$A$4:$B$123,2,0),"-")</f>
        <v>OPERAÇÃO</v>
      </c>
    </row>
    <row r="5964" spans="1:30" x14ac:dyDescent="0.3">
      <c r="A5964" t="s">
        <v>1992</v>
      </c>
      <c r="B5964" t="s">
        <v>1993</v>
      </c>
      <c r="C5964" t="s">
        <v>9385</v>
      </c>
      <c r="D5964" t="s">
        <v>3597</v>
      </c>
      <c r="E5964" t="s">
        <v>3598</v>
      </c>
      <c r="F5964" t="s">
        <v>1995</v>
      </c>
      <c r="G5964" t="s">
        <v>659</v>
      </c>
      <c r="H5964" t="s">
        <v>1996</v>
      </c>
      <c r="I5964" t="s">
        <v>1997</v>
      </c>
      <c r="J5964" t="s">
        <v>165</v>
      </c>
      <c r="K5964" t="s">
        <v>166</v>
      </c>
      <c r="L5964" t="s">
        <v>167</v>
      </c>
      <c r="M5964" t="s">
        <v>38</v>
      </c>
      <c r="N5964" t="s">
        <v>668</v>
      </c>
      <c r="O5964" s="23">
        <v>328</v>
      </c>
      <c r="P5964" s="9">
        <v>5.38</v>
      </c>
      <c r="Q5964" t="s">
        <v>40</v>
      </c>
      <c r="R5964">
        <v>18580</v>
      </c>
      <c r="S5964" s="9">
        <v>61</v>
      </c>
      <c r="T5964" s="26">
        <v>6.24</v>
      </c>
      <c r="U5964" s="8">
        <v>380.64</v>
      </c>
      <c r="V5964" t="s">
        <v>112</v>
      </c>
      <c r="W5964" t="s">
        <v>1985</v>
      </c>
      <c r="X5964" t="s">
        <v>42</v>
      </c>
      <c r="Y5964" t="s">
        <v>1986</v>
      </c>
      <c r="AA5964" s="1">
        <f t="shared" si="712"/>
        <v>46060</v>
      </c>
      <c r="AB5964" s="2">
        <f t="shared" si="713"/>
        <v>2</v>
      </c>
      <c r="AC5964" s="2">
        <f t="shared" si="714"/>
        <v>2026</v>
      </c>
      <c r="AD5964" s="2" t="str">
        <f>IFERROR(VLOOKUP(A5964,'Aux Área'!$A$4:$B$123,2,0),"-")</f>
        <v>PESADOS</v>
      </c>
    </row>
    <row r="5965" spans="1:30" x14ac:dyDescent="0.3">
      <c r="A5965" t="s">
        <v>2278</v>
      </c>
      <c r="B5965" t="s">
        <v>4664</v>
      </c>
      <c r="C5965" t="s">
        <v>9386</v>
      </c>
      <c r="D5965" t="s">
        <v>3243</v>
      </c>
      <c r="E5965" t="s">
        <v>3244</v>
      </c>
      <c r="F5965" t="s">
        <v>2281</v>
      </c>
      <c r="G5965" t="s">
        <v>1135</v>
      </c>
      <c r="H5965" t="s">
        <v>2275</v>
      </c>
      <c r="I5965" t="s">
        <v>1497</v>
      </c>
      <c r="J5965" t="s">
        <v>165</v>
      </c>
      <c r="K5965" t="s">
        <v>166</v>
      </c>
      <c r="L5965" t="s">
        <v>167</v>
      </c>
      <c r="M5965" t="s">
        <v>38</v>
      </c>
      <c r="N5965" t="s">
        <v>39</v>
      </c>
      <c r="O5965" s="23">
        <v>367</v>
      </c>
      <c r="P5965" s="9">
        <v>8.6300000000000008</v>
      </c>
      <c r="Q5965" t="s">
        <v>40</v>
      </c>
      <c r="R5965">
        <v>102441</v>
      </c>
      <c r="S5965" s="9">
        <v>42.53</v>
      </c>
      <c r="T5965" s="26">
        <v>4.891</v>
      </c>
      <c r="U5965" s="8">
        <v>208</v>
      </c>
      <c r="V5965" t="s">
        <v>112</v>
      </c>
      <c r="W5965" t="s">
        <v>2276</v>
      </c>
      <c r="X5965" t="s">
        <v>42</v>
      </c>
      <c r="Y5965" t="s">
        <v>2277</v>
      </c>
      <c r="AA5965" s="1">
        <f t="shared" si="712"/>
        <v>46060</v>
      </c>
      <c r="AB5965" s="2">
        <f t="shared" si="713"/>
        <v>2</v>
      </c>
      <c r="AC5965" s="2">
        <f t="shared" si="714"/>
        <v>2026</v>
      </c>
      <c r="AD5965" s="2" t="str">
        <f>IFERROR(VLOOKUP(A5965,'Aux Área'!$A$4:$B$123,2,0),"-")</f>
        <v>INSPEÇÃO</v>
      </c>
    </row>
    <row r="5966" spans="1:30" x14ac:dyDescent="0.3">
      <c r="A5966" t="s">
        <v>3092</v>
      </c>
      <c r="B5966" t="s">
        <v>4774</v>
      </c>
      <c r="C5966" t="s">
        <v>9387</v>
      </c>
      <c r="D5966" t="s">
        <v>3285</v>
      </c>
      <c r="E5966" t="s">
        <v>3286</v>
      </c>
      <c r="F5966" t="s">
        <v>3594</v>
      </c>
      <c r="G5966" t="s">
        <v>1135</v>
      </c>
      <c r="H5966" t="s">
        <v>2275</v>
      </c>
      <c r="I5966" t="s">
        <v>1497</v>
      </c>
      <c r="J5966" t="s">
        <v>188</v>
      </c>
      <c r="K5966" t="s">
        <v>189</v>
      </c>
      <c r="L5966" t="s">
        <v>190</v>
      </c>
      <c r="M5966" t="s">
        <v>38</v>
      </c>
      <c r="N5966" t="s">
        <v>39</v>
      </c>
      <c r="O5966" s="23">
        <v>497</v>
      </c>
      <c r="P5966" s="9">
        <v>10.63</v>
      </c>
      <c r="Q5966" t="s">
        <v>40</v>
      </c>
      <c r="R5966">
        <v>82224</v>
      </c>
      <c r="S5966" s="9">
        <v>46.77</v>
      </c>
      <c r="T5966" s="26">
        <v>4.99</v>
      </c>
      <c r="U5966" s="8">
        <v>233.38</v>
      </c>
      <c r="V5966" t="s">
        <v>41</v>
      </c>
      <c r="W5966" t="s">
        <v>2276</v>
      </c>
      <c r="X5966" t="s">
        <v>42</v>
      </c>
      <c r="Y5966" t="s">
        <v>2277</v>
      </c>
      <c r="AA5966" s="1">
        <f t="shared" si="712"/>
        <v>46060</v>
      </c>
      <c r="AB5966" s="2">
        <f t="shared" si="713"/>
        <v>2</v>
      </c>
      <c r="AC5966" s="2">
        <f t="shared" si="714"/>
        <v>2026</v>
      </c>
      <c r="AD5966" s="2" t="str">
        <f>IFERROR(VLOOKUP(A5966,'Aux Área'!$A$4:$B$123,2,0),"-")</f>
        <v>INSPEÇÃO</v>
      </c>
    </row>
    <row r="5967" spans="1:30" x14ac:dyDescent="0.3">
      <c r="A5967" t="s">
        <v>2477</v>
      </c>
      <c r="B5967" t="s">
        <v>2478</v>
      </c>
      <c r="C5967" t="s">
        <v>9388</v>
      </c>
      <c r="D5967" t="s">
        <v>3622</v>
      </c>
      <c r="E5967" t="s">
        <v>3623</v>
      </c>
      <c r="F5967" t="s">
        <v>2480</v>
      </c>
      <c r="G5967" t="s">
        <v>659</v>
      </c>
      <c r="H5967" t="s">
        <v>2215</v>
      </c>
      <c r="I5967" t="s">
        <v>667</v>
      </c>
      <c r="J5967" t="s">
        <v>275</v>
      </c>
      <c r="K5967" t="s">
        <v>276</v>
      </c>
      <c r="L5967" t="s">
        <v>124</v>
      </c>
      <c r="M5967" t="s">
        <v>38</v>
      </c>
      <c r="N5967" t="s">
        <v>668</v>
      </c>
      <c r="O5967" s="23">
        <v>262</v>
      </c>
      <c r="P5967" s="9">
        <v>6.82</v>
      </c>
      <c r="Q5967" t="s">
        <v>40</v>
      </c>
      <c r="R5967">
        <v>8310</v>
      </c>
      <c r="S5967" s="9">
        <v>38.42</v>
      </c>
      <c r="T5967" s="26">
        <v>6.29</v>
      </c>
      <c r="U5967" s="8">
        <v>241.66</v>
      </c>
      <c r="V5967" t="s">
        <v>9389</v>
      </c>
      <c r="W5967" t="s">
        <v>2007</v>
      </c>
      <c r="X5967" t="s">
        <v>42</v>
      </c>
      <c r="Y5967" t="s">
        <v>1740</v>
      </c>
      <c r="AA5967" s="1">
        <f t="shared" si="712"/>
        <v>46060</v>
      </c>
      <c r="AB5967" s="2">
        <f t="shared" si="713"/>
        <v>2</v>
      </c>
      <c r="AC5967" s="2">
        <f t="shared" si="714"/>
        <v>2026</v>
      </c>
      <c r="AD5967" s="2" t="str">
        <f>IFERROR(VLOOKUP(A5967,'Aux Área'!$A$4:$B$123,2,0),"-")</f>
        <v>APH</v>
      </c>
    </row>
    <row r="5968" spans="1:30" x14ac:dyDescent="0.3">
      <c r="A5968" t="s">
        <v>2189</v>
      </c>
      <c r="B5968" t="s">
        <v>2190</v>
      </c>
      <c r="C5968" t="s">
        <v>9390</v>
      </c>
      <c r="D5968" t="s">
        <v>3030</v>
      </c>
      <c r="E5968" t="s">
        <v>3031</v>
      </c>
      <c r="F5968" t="s">
        <v>2192</v>
      </c>
      <c r="G5968" t="s">
        <v>1135</v>
      </c>
      <c r="H5968" t="s">
        <v>2185</v>
      </c>
      <c r="I5968" t="s">
        <v>2186</v>
      </c>
      <c r="J5968" t="s">
        <v>169</v>
      </c>
      <c r="K5968" t="s">
        <v>170</v>
      </c>
      <c r="L5968" t="s">
        <v>124</v>
      </c>
      <c r="M5968" t="s">
        <v>38</v>
      </c>
      <c r="N5968" t="s">
        <v>668</v>
      </c>
      <c r="O5968" s="23">
        <v>610</v>
      </c>
      <c r="P5968" s="9">
        <v>12.28</v>
      </c>
      <c r="Q5968" t="s">
        <v>40</v>
      </c>
      <c r="R5968">
        <v>7828</v>
      </c>
      <c r="S5968" s="9">
        <v>49.69</v>
      </c>
      <c r="T5968" s="26">
        <v>5.84</v>
      </c>
      <c r="U5968" s="8">
        <v>290.2</v>
      </c>
      <c r="V5968" t="s">
        <v>41</v>
      </c>
      <c r="W5968" t="s">
        <v>2007</v>
      </c>
      <c r="X5968" t="s">
        <v>42</v>
      </c>
      <c r="Y5968" t="s">
        <v>2188</v>
      </c>
      <c r="AA5968" s="1">
        <f t="shared" si="712"/>
        <v>46060</v>
      </c>
      <c r="AB5968" s="2">
        <f t="shared" si="713"/>
        <v>2</v>
      </c>
      <c r="AC5968" s="2">
        <f t="shared" si="714"/>
        <v>2026</v>
      </c>
      <c r="AD5968" s="2" t="str">
        <f>IFERROR(VLOOKUP(A5968,'Aux Área'!$A$4:$B$123,2,0),"-")</f>
        <v>INSPEÇÃO</v>
      </c>
    </row>
    <row r="5969" spans="1:30" x14ac:dyDescent="0.3">
      <c r="A5969" t="s">
        <v>2574</v>
      </c>
      <c r="B5969" t="s">
        <v>2575</v>
      </c>
      <c r="C5969" t="s">
        <v>9391</v>
      </c>
      <c r="D5969" t="s">
        <v>2926</v>
      </c>
      <c r="E5969" t="s">
        <v>2927</v>
      </c>
      <c r="F5969" t="s">
        <v>2577</v>
      </c>
      <c r="G5969" t="s">
        <v>659</v>
      </c>
      <c r="H5969" t="s">
        <v>2215</v>
      </c>
      <c r="I5969" t="s">
        <v>667</v>
      </c>
      <c r="J5969" t="s">
        <v>356</v>
      </c>
      <c r="K5969" t="s">
        <v>357</v>
      </c>
      <c r="L5969" t="s">
        <v>124</v>
      </c>
      <c r="M5969" t="s">
        <v>38</v>
      </c>
      <c r="N5969" t="s">
        <v>668</v>
      </c>
      <c r="O5969" s="23">
        <v>172</v>
      </c>
      <c r="P5969" s="9">
        <v>5.57</v>
      </c>
      <c r="Q5969" t="s">
        <v>40</v>
      </c>
      <c r="R5969">
        <v>7624</v>
      </c>
      <c r="S5969" s="9">
        <v>30.9</v>
      </c>
      <c r="T5969" s="26">
        <v>6.391</v>
      </c>
      <c r="U5969" s="8">
        <v>197.49</v>
      </c>
      <c r="V5969" t="s">
        <v>9392</v>
      </c>
      <c r="W5969" t="s">
        <v>2007</v>
      </c>
      <c r="X5969" t="s">
        <v>42</v>
      </c>
      <c r="Y5969" t="s">
        <v>1740</v>
      </c>
      <c r="AA5969" s="1">
        <f t="shared" si="712"/>
        <v>46060</v>
      </c>
      <c r="AB5969" s="2">
        <f t="shared" si="713"/>
        <v>2</v>
      </c>
      <c r="AC5969" s="2">
        <f t="shared" si="714"/>
        <v>2026</v>
      </c>
      <c r="AD5969" s="2" t="str">
        <f>IFERROR(VLOOKUP(A5969,'Aux Área'!$A$4:$B$123,2,0),"-")</f>
        <v>APH</v>
      </c>
    </row>
    <row r="5970" spans="1:30" x14ac:dyDescent="0.3">
      <c r="A5970" t="s">
        <v>2643</v>
      </c>
      <c r="B5970" t="s">
        <v>2307</v>
      </c>
      <c r="C5970" t="s">
        <v>9393</v>
      </c>
      <c r="D5970" t="s">
        <v>7207</v>
      </c>
      <c r="E5970" t="s">
        <v>7208</v>
      </c>
      <c r="F5970" t="s">
        <v>2646</v>
      </c>
      <c r="G5970" t="s">
        <v>1300</v>
      </c>
      <c r="H5970" t="s">
        <v>1301</v>
      </c>
      <c r="I5970" t="s">
        <v>37</v>
      </c>
      <c r="J5970" t="s">
        <v>122</v>
      </c>
      <c r="K5970" t="s">
        <v>123</v>
      </c>
      <c r="L5970" t="s">
        <v>124</v>
      </c>
      <c r="M5970" t="s">
        <v>38</v>
      </c>
      <c r="N5970" t="s">
        <v>39</v>
      </c>
      <c r="O5970" s="23">
        <v>241</v>
      </c>
      <c r="P5970" s="9">
        <v>9.92</v>
      </c>
      <c r="Q5970" t="s">
        <v>40</v>
      </c>
      <c r="R5970">
        <v>96494</v>
      </c>
      <c r="S5970" s="9">
        <v>24.3</v>
      </c>
      <c r="T5970" s="26">
        <v>4.9800000000000004</v>
      </c>
      <c r="U5970" s="8">
        <v>121.01</v>
      </c>
      <c r="V5970" t="s">
        <v>41</v>
      </c>
      <c r="W5970" t="s">
        <v>2276</v>
      </c>
      <c r="X5970" t="s">
        <v>42</v>
      </c>
      <c r="Y5970" t="s">
        <v>2277</v>
      </c>
      <c r="AA5970" s="1">
        <f t="shared" si="712"/>
        <v>46060</v>
      </c>
      <c r="AB5970" s="2">
        <f t="shared" si="713"/>
        <v>2</v>
      </c>
      <c r="AC5970" s="2">
        <f t="shared" si="714"/>
        <v>2026</v>
      </c>
      <c r="AD5970" s="2" t="str">
        <f>IFERROR(VLOOKUP(A5970,'Aux Área'!$A$4:$B$123,2,0),"-")</f>
        <v>INSPEÇÃO</v>
      </c>
    </row>
    <row r="5971" spans="1:30" x14ac:dyDescent="0.3">
      <c r="A5971" t="s">
        <v>2282</v>
      </c>
      <c r="B5971" t="s">
        <v>4679</v>
      </c>
      <c r="C5971" t="s">
        <v>9394</v>
      </c>
      <c r="D5971" t="s">
        <v>3162</v>
      </c>
      <c r="E5971" t="s">
        <v>3163</v>
      </c>
      <c r="F5971" t="s">
        <v>2285</v>
      </c>
      <c r="G5971" t="s">
        <v>1135</v>
      </c>
      <c r="H5971" t="s">
        <v>2275</v>
      </c>
      <c r="I5971" t="s">
        <v>1497</v>
      </c>
      <c r="J5971" t="s">
        <v>165</v>
      </c>
      <c r="K5971" t="s">
        <v>166</v>
      </c>
      <c r="L5971" t="s">
        <v>167</v>
      </c>
      <c r="M5971" t="s">
        <v>38</v>
      </c>
      <c r="N5971" t="s">
        <v>39</v>
      </c>
      <c r="O5971" s="23">
        <v>435</v>
      </c>
      <c r="P5971" s="9">
        <v>8.86</v>
      </c>
      <c r="Q5971" t="s">
        <v>40</v>
      </c>
      <c r="R5971">
        <v>86241</v>
      </c>
      <c r="S5971" s="9">
        <v>49.09</v>
      </c>
      <c r="T5971" s="26">
        <v>4.8899999999999997</v>
      </c>
      <c r="U5971" s="8">
        <v>240.05</v>
      </c>
      <c r="V5971" t="s">
        <v>112</v>
      </c>
      <c r="W5971" t="s">
        <v>2276</v>
      </c>
      <c r="X5971" t="s">
        <v>42</v>
      </c>
      <c r="Y5971" t="s">
        <v>2277</v>
      </c>
      <c r="AA5971" s="1">
        <f t="shared" si="712"/>
        <v>46060</v>
      </c>
      <c r="AB5971" s="2">
        <f t="shared" si="713"/>
        <v>2</v>
      </c>
      <c r="AC5971" s="2">
        <f t="shared" si="714"/>
        <v>2026</v>
      </c>
      <c r="AD5971" s="2" t="str">
        <f>IFERROR(VLOOKUP(A5971,'Aux Área'!$A$4:$B$123,2,0),"-")</f>
        <v>INSPEÇÃO</v>
      </c>
    </row>
    <row r="5972" spans="1:30" x14ac:dyDescent="0.3">
      <c r="A5972" t="s">
        <v>2181</v>
      </c>
      <c r="B5972" t="s">
        <v>4595</v>
      </c>
      <c r="C5972" t="s">
        <v>9395</v>
      </c>
      <c r="D5972" t="s">
        <v>9279</v>
      </c>
      <c r="E5972" t="s">
        <v>9280</v>
      </c>
      <c r="F5972" t="s">
        <v>2184</v>
      </c>
      <c r="G5972" t="s">
        <v>1135</v>
      </c>
      <c r="H5972" t="s">
        <v>2185</v>
      </c>
      <c r="I5972" t="s">
        <v>2186</v>
      </c>
      <c r="J5972" t="s">
        <v>1766</v>
      </c>
      <c r="K5972" t="s">
        <v>242</v>
      </c>
      <c r="L5972" t="s">
        <v>110</v>
      </c>
      <c r="M5972" t="s">
        <v>38</v>
      </c>
      <c r="N5972" t="s">
        <v>668</v>
      </c>
      <c r="O5972" s="23">
        <v>375</v>
      </c>
      <c r="P5972" s="9">
        <v>10.8</v>
      </c>
      <c r="Q5972" t="s">
        <v>40</v>
      </c>
      <c r="R5972">
        <v>105815</v>
      </c>
      <c r="S5972" s="9">
        <v>34.729999999999997</v>
      </c>
      <c r="T5972" s="26">
        <v>5.4710000000000001</v>
      </c>
      <c r="U5972" s="8">
        <v>190.02</v>
      </c>
      <c r="V5972" t="s">
        <v>112</v>
      </c>
      <c r="W5972" t="s">
        <v>2007</v>
      </c>
      <c r="X5972" t="s">
        <v>42</v>
      </c>
      <c r="Y5972" t="s">
        <v>2188</v>
      </c>
      <c r="AA5972" s="1">
        <f t="shared" si="712"/>
        <v>46060</v>
      </c>
      <c r="AB5972" s="2">
        <f t="shared" si="713"/>
        <v>2</v>
      </c>
      <c r="AC5972" s="2">
        <f t="shared" si="714"/>
        <v>2026</v>
      </c>
      <c r="AD5972" s="2" t="str">
        <f>IFERROR(VLOOKUP(A5972,'Aux Área'!$A$4:$B$123,2,0),"-")</f>
        <v>INSPEÇÃO</v>
      </c>
    </row>
    <row r="5973" spans="1:30" x14ac:dyDescent="0.3">
      <c r="A5973" t="s">
        <v>2260</v>
      </c>
      <c r="B5973" t="s">
        <v>113</v>
      </c>
      <c r="C5973" t="s">
        <v>9396</v>
      </c>
      <c r="D5973" t="s">
        <v>3618</v>
      </c>
      <c r="E5973" t="s">
        <v>3619</v>
      </c>
      <c r="F5973" t="s">
        <v>2262</v>
      </c>
      <c r="G5973" t="s">
        <v>35</v>
      </c>
      <c r="H5973" t="s">
        <v>2263</v>
      </c>
      <c r="I5973" t="s">
        <v>2186</v>
      </c>
      <c r="J5973" t="s">
        <v>139</v>
      </c>
      <c r="K5973" t="s">
        <v>140</v>
      </c>
      <c r="L5973" t="s">
        <v>141</v>
      </c>
      <c r="M5973" t="s">
        <v>38</v>
      </c>
      <c r="N5973" t="s">
        <v>668</v>
      </c>
      <c r="O5973" s="23">
        <v>769</v>
      </c>
      <c r="P5973" s="9">
        <v>13.49</v>
      </c>
      <c r="Q5973" t="s">
        <v>40</v>
      </c>
      <c r="R5973">
        <v>84159</v>
      </c>
      <c r="S5973" s="9">
        <v>57.01</v>
      </c>
      <c r="T5973" s="26">
        <v>5.59</v>
      </c>
      <c r="U5973" s="8">
        <v>318.69</v>
      </c>
      <c r="V5973" t="s">
        <v>9397</v>
      </c>
      <c r="W5973" t="s">
        <v>2007</v>
      </c>
      <c r="X5973" t="s">
        <v>42</v>
      </c>
      <c r="Y5973" t="s">
        <v>1740</v>
      </c>
      <c r="AA5973" s="1">
        <f t="shared" si="712"/>
        <v>46060</v>
      </c>
      <c r="AB5973" s="2">
        <f t="shared" si="713"/>
        <v>2</v>
      </c>
      <c r="AC5973" s="2">
        <f t="shared" si="714"/>
        <v>2026</v>
      </c>
      <c r="AD5973" s="2" t="str">
        <f>IFERROR(VLOOKUP(A5973,'Aux Área'!$A$4:$B$123,2,0),"-")</f>
        <v>INSPEÇÃO</v>
      </c>
    </row>
    <row r="5974" spans="1:30" x14ac:dyDescent="0.3">
      <c r="A5974" t="s">
        <v>2700</v>
      </c>
      <c r="B5974" t="s">
        <v>2000</v>
      </c>
      <c r="C5974" t="s">
        <v>9398</v>
      </c>
      <c r="D5974" t="s">
        <v>4348</v>
      </c>
      <c r="E5974" t="s">
        <v>4349</v>
      </c>
      <c r="F5974" t="s">
        <v>2703</v>
      </c>
      <c r="G5974" t="s">
        <v>659</v>
      </c>
      <c r="H5974" t="s">
        <v>1996</v>
      </c>
      <c r="I5974" t="s">
        <v>1997</v>
      </c>
      <c r="J5974" t="s">
        <v>275</v>
      </c>
      <c r="K5974" t="s">
        <v>276</v>
      </c>
      <c r="L5974" t="s">
        <v>124</v>
      </c>
      <c r="M5974" t="s">
        <v>38</v>
      </c>
      <c r="N5974" t="s">
        <v>668</v>
      </c>
      <c r="O5974" s="23">
        <v>490</v>
      </c>
      <c r="P5974" s="9">
        <v>5.63</v>
      </c>
      <c r="Q5974" t="s">
        <v>40</v>
      </c>
      <c r="R5974">
        <v>17630</v>
      </c>
      <c r="S5974" s="9">
        <v>87.01</v>
      </c>
      <c r="T5974" s="26">
        <v>5.13</v>
      </c>
      <c r="U5974" s="8">
        <v>446.36</v>
      </c>
      <c r="V5974" t="s">
        <v>9399</v>
      </c>
      <c r="W5974" t="s">
        <v>1985</v>
      </c>
      <c r="X5974" t="s">
        <v>42</v>
      </c>
      <c r="Y5974" t="s">
        <v>1986</v>
      </c>
      <c r="AA5974" s="1">
        <f t="shared" si="712"/>
        <v>46060</v>
      </c>
      <c r="AB5974" s="2">
        <f t="shared" si="713"/>
        <v>2</v>
      </c>
      <c r="AC5974" s="2">
        <f t="shared" si="714"/>
        <v>2026</v>
      </c>
      <c r="AD5974" s="2" t="str">
        <f>IFERROR(VLOOKUP(A5974,'Aux Área'!$A$4:$B$123,2,0),"-")</f>
        <v>PESADOS</v>
      </c>
    </row>
    <row r="5975" spans="1:30" x14ac:dyDescent="0.3">
      <c r="A5975" t="s">
        <v>2700</v>
      </c>
      <c r="C5975" t="s">
        <v>15733</v>
      </c>
      <c r="F5975" t="s">
        <v>2703</v>
      </c>
      <c r="K5975" t="s">
        <v>276</v>
      </c>
      <c r="N5975" t="s">
        <v>15690</v>
      </c>
      <c r="O5975" t="s">
        <v>15244</v>
      </c>
      <c r="P5975" s="9" t="s">
        <v>15244</v>
      </c>
      <c r="Q5975" t="s">
        <v>40</v>
      </c>
      <c r="R5975" t="s">
        <v>15244</v>
      </c>
      <c r="S5975">
        <v>5.27</v>
      </c>
      <c r="U5975" s="8">
        <v>20</v>
      </c>
      <c r="AA5975" s="1">
        <f t="shared" si="712"/>
        <v>46060</v>
      </c>
      <c r="AB5975" s="2">
        <f t="shared" si="713"/>
        <v>2</v>
      </c>
      <c r="AC5975" s="2">
        <f t="shared" si="714"/>
        <v>2026</v>
      </c>
      <c r="AD5975" s="2" t="str">
        <f>IFERROR(VLOOKUP(A5975,'Aux Área'!$A$4:$B$123,2,0),"-")</f>
        <v>PESADOS</v>
      </c>
    </row>
    <row r="5976" spans="1:30" x14ac:dyDescent="0.3">
      <c r="A5976" t="s">
        <v>2679</v>
      </c>
      <c r="B5976" t="s">
        <v>2680</v>
      </c>
      <c r="C5976" t="s">
        <v>9400</v>
      </c>
      <c r="D5976" t="s">
        <v>1297</v>
      </c>
      <c r="E5976" t="s">
        <v>2221</v>
      </c>
      <c r="F5976" t="s">
        <v>2682</v>
      </c>
      <c r="G5976" t="s">
        <v>659</v>
      </c>
      <c r="H5976" t="s">
        <v>1996</v>
      </c>
      <c r="I5976" t="s">
        <v>1997</v>
      </c>
      <c r="J5976" t="s">
        <v>231</v>
      </c>
      <c r="K5976" t="s">
        <v>232</v>
      </c>
      <c r="L5976" t="s">
        <v>217</v>
      </c>
      <c r="M5976" t="s">
        <v>38</v>
      </c>
      <c r="N5976" t="s">
        <v>668</v>
      </c>
      <c r="O5976" s="23">
        <v>181</v>
      </c>
      <c r="P5976" s="9">
        <v>5.42</v>
      </c>
      <c r="Q5976" t="s">
        <v>40</v>
      </c>
      <c r="R5976">
        <v>17278</v>
      </c>
      <c r="S5976" s="9">
        <v>33.39</v>
      </c>
      <c r="T5976" s="26">
        <v>5.99</v>
      </c>
      <c r="U5976" s="8">
        <v>200.02</v>
      </c>
      <c r="V5976" t="s">
        <v>9401</v>
      </c>
      <c r="W5976" t="s">
        <v>1985</v>
      </c>
      <c r="X5976" t="s">
        <v>42</v>
      </c>
      <c r="Y5976" t="s">
        <v>1986</v>
      </c>
      <c r="AA5976" s="1">
        <f t="shared" si="712"/>
        <v>46060</v>
      </c>
      <c r="AB5976" s="2">
        <f t="shared" si="713"/>
        <v>2</v>
      </c>
      <c r="AC5976" s="2">
        <f t="shared" si="714"/>
        <v>2026</v>
      </c>
      <c r="AD5976" s="2" t="str">
        <f>IFERROR(VLOOKUP(A5976,'Aux Área'!$A$4:$B$123,2,0),"-")</f>
        <v>PESADOS</v>
      </c>
    </row>
    <row r="5977" spans="1:30" x14ac:dyDescent="0.3">
      <c r="A5977" t="s">
        <v>2306</v>
      </c>
      <c r="B5977" t="s">
        <v>4613</v>
      </c>
      <c r="C5977" t="s">
        <v>9402</v>
      </c>
      <c r="D5977" t="s">
        <v>7488</v>
      </c>
      <c r="E5977" t="s">
        <v>7489</v>
      </c>
      <c r="F5977" t="s">
        <v>2309</v>
      </c>
      <c r="G5977" t="s">
        <v>1135</v>
      </c>
      <c r="H5977" t="s">
        <v>2275</v>
      </c>
      <c r="I5977" t="s">
        <v>1497</v>
      </c>
      <c r="J5977" t="s">
        <v>89</v>
      </c>
      <c r="K5977" t="s">
        <v>90</v>
      </c>
      <c r="L5977" t="s">
        <v>91</v>
      </c>
      <c r="M5977" t="s">
        <v>38</v>
      </c>
      <c r="N5977" t="s">
        <v>39</v>
      </c>
      <c r="O5977" s="23">
        <v>391</v>
      </c>
      <c r="P5977" s="9">
        <v>10.11</v>
      </c>
      <c r="Q5977" t="s">
        <v>40</v>
      </c>
      <c r="R5977">
        <v>95847</v>
      </c>
      <c r="S5977" s="9">
        <v>38.69</v>
      </c>
      <c r="T5977" s="26">
        <v>4.8899999999999997</v>
      </c>
      <c r="U5977" s="8">
        <v>189.19</v>
      </c>
      <c r="V5977" t="s">
        <v>9403</v>
      </c>
      <c r="W5977" t="s">
        <v>2276</v>
      </c>
      <c r="X5977" t="s">
        <v>42</v>
      </c>
      <c r="Y5977" t="s">
        <v>2277</v>
      </c>
      <c r="AA5977" s="1">
        <f t="shared" si="712"/>
        <v>46060</v>
      </c>
      <c r="AB5977" s="2">
        <f t="shared" si="713"/>
        <v>2</v>
      </c>
      <c r="AC5977" s="2">
        <f t="shared" si="714"/>
        <v>2026</v>
      </c>
      <c r="AD5977" s="2" t="str">
        <f>IFERROR(VLOOKUP(A5977,'Aux Área'!$A$4:$B$123,2,0),"-")</f>
        <v>INSPEÇÃO</v>
      </c>
    </row>
    <row r="5978" spans="1:30" x14ac:dyDescent="0.3">
      <c r="A5978" t="s">
        <v>2278</v>
      </c>
      <c r="B5978" t="s">
        <v>4664</v>
      </c>
      <c r="C5978" t="s">
        <v>9404</v>
      </c>
      <c r="D5978" t="s">
        <v>3310</v>
      </c>
      <c r="E5978" t="s">
        <v>3311</v>
      </c>
      <c r="F5978" t="s">
        <v>2281</v>
      </c>
      <c r="G5978" t="s">
        <v>1135</v>
      </c>
      <c r="H5978" t="s">
        <v>2275</v>
      </c>
      <c r="I5978" t="s">
        <v>1497</v>
      </c>
      <c r="J5978" t="s">
        <v>169</v>
      </c>
      <c r="K5978" t="s">
        <v>170</v>
      </c>
      <c r="L5978" t="s">
        <v>124</v>
      </c>
      <c r="M5978" t="s">
        <v>38</v>
      </c>
      <c r="N5978" t="s">
        <v>39</v>
      </c>
      <c r="O5978" s="23">
        <v>308</v>
      </c>
      <c r="P5978" s="9">
        <v>10.82</v>
      </c>
      <c r="Q5978" t="s">
        <v>40</v>
      </c>
      <c r="R5978">
        <v>102749</v>
      </c>
      <c r="S5978" s="9">
        <v>28.47</v>
      </c>
      <c r="T5978" s="26">
        <v>4.8899999999999997</v>
      </c>
      <c r="U5978" s="8">
        <v>139.22</v>
      </c>
      <c r="V5978" t="s">
        <v>41</v>
      </c>
      <c r="W5978" t="s">
        <v>2276</v>
      </c>
      <c r="X5978" t="s">
        <v>42</v>
      </c>
      <c r="Y5978" t="s">
        <v>2277</v>
      </c>
      <c r="AA5978" s="1">
        <f t="shared" si="712"/>
        <v>46060</v>
      </c>
      <c r="AB5978" s="2">
        <f t="shared" si="713"/>
        <v>2</v>
      </c>
      <c r="AC5978" s="2">
        <f t="shared" si="714"/>
        <v>2026</v>
      </c>
      <c r="AD5978" s="2" t="str">
        <f>IFERROR(VLOOKUP(A5978,'Aux Área'!$A$4:$B$123,2,0),"-")</f>
        <v>INSPEÇÃO</v>
      </c>
    </row>
    <row r="5979" spans="1:30" x14ac:dyDescent="0.3">
      <c r="A5979" t="s">
        <v>52</v>
      </c>
      <c r="B5979" t="s">
        <v>1449</v>
      </c>
      <c r="C5979" t="s">
        <v>9405</v>
      </c>
      <c r="D5979" t="s">
        <v>3205</v>
      </c>
      <c r="E5979" t="s">
        <v>3206</v>
      </c>
      <c r="F5979" t="s">
        <v>53</v>
      </c>
      <c r="G5979" t="s">
        <v>35</v>
      </c>
      <c r="H5979" t="s">
        <v>36</v>
      </c>
      <c r="I5979" t="s">
        <v>37</v>
      </c>
      <c r="J5979" t="s">
        <v>370</v>
      </c>
      <c r="K5979" t="s">
        <v>371</v>
      </c>
      <c r="L5979" t="s">
        <v>124</v>
      </c>
      <c r="M5979" t="s">
        <v>38</v>
      </c>
      <c r="N5979" t="s">
        <v>39</v>
      </c>
      <c r="O5979" s="23">
        <v>88</v>
      </c>
      <c r="P5979" s="9">
        <v>6.62</v>
      </c>
      <c r="Q5979" t="s">
        <v>40</v>
      </c>
      <c r="R5979">
        <v>58567</v>
      </c>
      <c r="S5979" s="9">
        <v>13.29</v>
      </c>
      <c r="T5979" s="26">
        <v>4.992</v>
      </c>
      <c r="U5979" s="8">
        <v>66.349999999999994</v>
      </c>
      <c r="V5979" t="s">
        <v>9406</v>
      </c>
      <c r="W5979" t="s">
        <v>2007</v>
      </c>
      <c r="X5979" t="s">
        <v>42</v>
      </c>
      <c r="Y5979" t="s">
        <v>1740</v>
      </c>
      <c r="AA5979" s="1">
        <f t="shared" si="712"/>
        <v>46060</v>
      </c>
      <c r="AB5979" s="2">
        <f t="shared" si="713"/>
        <v>2</v>
      </c>
      <c r="AC5979" s="2">
        <f t="shared" si="714"/>
        <v>2026</v>
      </c>
      <c r="AD5979" s="2" t="str">
        <f>IFERROR(VLOOKUP(A5979,'Aux Área'!$A$4:$B$123,2,0),"-")</f>
        <v>OPERAÇÃO</v>
      </c>
    </row>
    <row r="5980" spans="1:30" x14ac:dyDescent="0.3">
      <c r="A5980" t="s">
        <v>2638</v>
      </c>
      <c r="B5980" t="s">
        <v>4593</v>
      </c>
      <c r="C5980" t="s">
        <v>9407</v>
      </c>
      <c r="D5980" t="s">
        <v>3193</v>
      </c>
      <c r="E5980" t="s">
        <v>3194</v>
      </c>
      <c r="F5980" t="s">
        <v>2641</v>
      </c>
      <c r="G5980" t="s">
        <v>1135</v>
      </c>
      <c r="H5980" t="s">
        <v>2275</v>
      </c>
      <c r="I5980" t="s">
        <v>1497</v>
      </c>
      <c r="J5980" t="s">
        <v>275</v>
      </c>
      <c r="K5980" t="s">
        <v>276</v>
      </c>
      <c r="L5980" t="s">
        <v>124</v>
      </c>
      <c r="M5980" t="s">
        <v>38</v>
      </c>
      <c r="N5980" t="s">
        <v>39</v>
      </c>
      <c r="O5980" s="23">
        <v>441</v>
      </c>
      <c r="P5980" s="9">
        <v>10.1</v>
      </c>
      <c r="Q5980" t="s">
        <v>40</v>
      </c>
      <c r="R5980">
        <v>89242</v>
      </c>
      <c r="S5980" s="9">
        <v>43.66</v>
      </c>
      <c r="T5980" s="26">
        <v>4.79</v>
      </c>
      <c r="U5980" s="8">
        <v>209.13</v>
      </c>
      <c r="V5980" t="s">
        <v>9408</v>
      </c>
      <c r="W5980" t="s">
        <v>2276</v>
      </c>
      <c r="X5980" t="s">
        <v>42</v>
      </c>
      <c r="Y5980" t="s">
        <v>2277</v>
      </c>
      <c r="AA5980" s="1">
        <f t="shared" si="712"/>
        <v>46061</v>
      </c>
      <c r="AB5980" s="2">
        <f t="shared" si="713"/>
        <v>2</v>
      </c>
      <c r="AC5980" s="2">
        <f t="shared" si="714"/>
        <v>2026</v>
      </c>
      <c r="AD5980" s="2" t="str">
        <f>IFERROR(VLOOKUP(A5980,'Aux Área'!$A$4:$B$123,2,0),"-")</f>
        <v>INSPEÇÃO</v>
      </c>
    </row>
    <row r="5981" spans="1:30" x14ac:dyDescent="0.3">
      <c r="A5981" t="s">
        <v>52</v>
      </c>
      <c r="B5981" t="s">
        <v>1449</v>
      </c>
      <c r="C5981" t="s">
        <v>9409</v>
      </c>
      <c r="D5981" t="s">
        <v>3205</v>
      </c>
      <c r="E5981" t="s">
        <v>3206</v>
      </c>
      <c r="F5981" t="s">
        <v>53</v>
      </c>
      <c r="G5981" t="s">
        <v>35</v>
      </c>
      <c r="H5981" t="s">
        <v>36</v>
      </c>
      <c r="I5981" t="s">
        <v>37</v>
      </c>
      <c r="J5981" t="s">
        <v>89</v>
      </c>
      <c r="K5981" t="s">
        <v>90</v>
      </c>
      <c r="L5981" t="s">
        <v>91</v>
      </c>
      <c r="M5981" t="s">
        <v>38</v>
      </c>
      <c r="N5981" t="s">
        <v>39</v>
      </c>
      <c r="O5981" s="23">
        <v>202</v>
      </c>
      <c r="P5981" s="9">
        <v>6.58</v>
      </c>
      <c r="Q5981" t="s">
        <v>40</v>
      </c>
      <c r="R5981">
        <v>58769</v>
      </c>
      <c r="S5981" s="9">
        <v>30.68</v>
      </c>
      <c r="T5981" s="26">
        <v>4.8899999999999997</v>
      </c>
      <c r="U5981" s="8">
        <v>150.03</v>
      </c>
      <c r="V5981" t="s">
        <v>9410</v>
      </c>
      <c r="W5981" t="s">
        <v>2007</v>
      </c>
      <c r="X5981" t="s">
        <v>42</v>
      </c>
      <c r="Y5981" t="s">
        <v>1740</v>
      </c>
      <c r="AA5981" s="1">
        <f t="shared" si="712"/>
        <v>46061</v>
      </c>
      <c r="AB5981" s="2">
        <f t="shared" si="713"/>
        <v>2</v>
      </c>
      <c r="AC5981" s="2">
        <f t="shared" si="714"/>
        <v>2026</v>
      </c>
      <c r="AD5981" s="2" t="str">
        <f>IFERROR(VLOOKUP(A5981,'Aux Área'!$A$4:$B$123,2,0),"-")</f>
        <v>OPERAÇÃO</v>
      </c>
    </row>
    <row r="5982" spans="1:30" x14ac:dyDescent="0.3">
      <c r="A5982" t="s">
        <v>2282</v>
      </c>
      <c r="B5982" t="s">
        <v>4679</v>
      </c>
      <c r="C5982" t="s">
        <v>9411</v>
      </c>
      <c r="D5982" t="s">
        <v>3208</v>
      </c>
      <c r="E5982" t="s">
        <v>3209</v>
      </c>
      <c r="F5982" t="s">
        <v>2285</v>
      </c>
      <c r="G5982" t="s">
        <v>1135</v>
      </c>
      <c r="H5982" t="s">
        <v>2275</v>
      </c>
      <c r="I5982" t="s">
        <v>1497</v>
      </c>
      <c r="J5982" t="s">
        <v>1681</v>
      </c>
      <c r="K5982" t="s">
        <v>1682</v>
      </c>
      <c r="L5982" t="s">
        <v>141</v>
      </c>
      <c r="M5982" t="s">
        <v>38</v>
      </c>
      <c r="N5982" t="s">
        <v>39</v>
      </c>
      <c r="O5982" s="23">
        <v>365</v>
      </c>
      <c r="P5982" s="9">
        <v>9.73</v>
      </c>
      <c r="Q5982" t="s">
        <v>40</v>
      </c>
      <c r="R5982">
        <v>86606</v>
      </c>
      <c r="S5982" s="9">
        <v>37.51</v>
      </c>
      <c r="T5982" s="26">
        <v>4.6390000000000002</v>
      </c>
      <c r="U5982" s="8">
        <v>174.02</v>
      </c>
      <c r="V5982" t="s">
        <v>41</v>
      </c>
      <c r="W5982" t="s">
        <v>2276</v>
      </c>
      <c r="X5982" t="s">
        <v>42</v>
      </c>
      <c r="Y5982" t="s">
        <v>2277</v>
      </c>
      <c r="AA5982" s="1">
        <f t="shared" si="712"/>
        <v>46061</v>
      </c>
      <c r="AB5982" s="2">
        <f t="shared" si="713"/>
        <v>2</v>
      </c>
      <c r="AC5982" s="2">
        <f t="shared" si="714"/>
        <v>2026</v>
      </c>
      <c r="AD5982" s="2" t="str">
        <f>IFERROR(VLOOKUP(A5982,'Aux Área'!$A$4:$B$123,2,0),"-")</f>
        <v>INSPEÇÃO</v>
      </c>
    </row>
    <row r="5983" spans="1:30" x14ac:dyDescent="0.3">
      <c r="A5983" t="s">
        <v>2314</v>
      </c>
      <c r="B5983" t="s">
        <v>4624</v>
      </c>
      <c r="C5983" t="s">
        <v>9412</v>
      </c>
      <c r="D5983" t="s">
        <v>5291</v>
      </c>
      <c r="E5983" t="s">
        <v>5292</v>
      </c>
      <c r="F5983" t="s">
        <v>2317</v>
      </c>
      <c r="G5983" t="s">
        <v>1300</v>
      </c>
      <c r="H5983" t="s">
        <v>1301</v>
      </c>
      <c r="I5983" t="s">
        <v>37</v>
      </c>
      <c r="J5983" t="s">
        <v>89</v>
      </c>
      <c r="K5983" t="s">
        <v>90</v>
      </c>
      <c r="L5983" t="s">
        <v>91</v>
      </c>
      <c r="M5983" t="s">
        <v>38</v>
      </c>
      <c r="N5983" t="s">
        <v>39</v>
      </c>
      <c r="O5983" s="23">
        <v>504</v>
      </c>
      <c r="P5983" s="9">
        <v>11.8</v>
      </c>
      <c r="Q5983" t="s">
        <v>40</v>
      </c>
      <c r="R5983">
        <v>47034</v>
      </c>
      <c r="S5983" s="9">
        <v>42.7</v>
      </c>
      <c r="T5983" s="26">
        <v>4.8899999999999997</v>
      </c>
      <c r="U5983" s="8">
        <v>208.8</v>
      </c>
      <c r="V5983" t="s">
        <v>9413</v>
      </c>
      <c r="W5983" t="s">
        <v>2276</v>
      </c>
      <c r="X5983" t="s">
        <v>42</v>
      </c>
      <c r="Y5983" t="s">
        <v>2277</v>
      </c>
      <c r="AA5983" s="1">
        <f t="shared" si="712"/>
        <v>46061</v>
      </c>
      <c r="AB5983" s="2">
        <f t="shared" si="713"/>
        <v>2</v>
      </c>
      <c r="AC5983" s="2">
        <f t="shared" si="714"/>
        <v>2026</v>
      </c>
      <c r="AD5983" s="2" t="str">
        <f>IFERROR(VLOOKUP(A5983,'Aux Área'!$A$4:$B$123,2,0),"-")</f>
        <v>INSPEÇÃO</v>
      </c>
    </row>
    <row r="5984" spans="1:30" x14ac:dyDescent="0.3">
      <c r="A5984" t="s">
        <v>3092</v>
      </c>
      <c r="B5984" t="s">
        <v>4774</v>
      </c>
      <c r="C5984" t="s">
        <v>9414</v>
      </c>
      <c r="D5984" t="s">
        <v>5160</v>
      </c>
      <c r="E5984" t="s">
        <v>5161</v>
      </c>
      <c r="F5984" t="s">
        <v>3594</v>
      </c>
      <c r="G5984" t="s">
        <v>1135</v>
      </c>
      <c r="H5984" t="s">
        <v>2275</v>
      </c>
      <c r="I5984" t="s">
        <v>1497</v>
      </c>
      <c r="J5984" t="s">
        <v>275</v>
      </c>
      <c r="K5984" t="s">
        <v>276</v>
      </c>
      <c r="L5984" t="s">
        <v>124</v>
      </c>
      <c r="M5984" t="s">
        <v>38</v>
      </c>
      <c r="N5984" t="s">
        <v>39</v>
      </c>
      <c r="O5984" s="23">
        <v>428</v>
      </c>
      <c r="P5984" s="9">
        <v>9.92</v>
      </c>
      <c r="Q5984" t="s">
        <v>40</v>
      </c>
      <c r="R5984">
        <v>82652</v>
      </c>
      <c r="S5984" s="9">
        <v>43.15</v>
      </c>
      <c r="T5984" s="26">
        <v>4.79</v>
      </c>
      <c r="U5984" s="8">
        <v>206.69</v>
      </c>
      <c r="V5984" t="s">
        <v>9415</v>
      </c>
      <c r="W5984" t="s">
        <v>2276</v>
      </c>
      <c r="X5984" t="s">
        <v>42</v>
      </c>
      <c r="Y5984" t="s">
        <v>2277</v>
      </c>
      <c r="AA5984" s="1">
        <f t="shared" si="712"/>
        <v>46061</v>
      </c>
      <c r="AB5984" s="2">
        <f t="shared" si="713"/>
        <v>2</v>
      </c>
      <c r="AC5984" s="2">
        <f t="shared" si="714"/>
        <v>2026</v>
      </c>
      <c r="AD5984" s="2" t="str">
        <f>IFERROR(VLOOKUP(A5984,'Aux Área'!$A$4:$B$123,2,0),"-")</f>
        <v>INSPEÇÃO</v>
      </c>
    </row>
    <row r="5985" spans="1:30" x14ac:dyDescent="0.3">
      <c r="A5985" t="s">
        <v>52</v>
      </c>
      <c r="B5985" t="s">
        <v>1449</v>
      </c>
      <c r="C5985" t="s">
        <v>9416</v>
      </c>
      <c r="D5985" t="s">
        <v>3205</v>
      </c>
      <c r="E5985" t="s">
        <v>3206</v>
      </c>
      <c r="F5985" t="s">
        <v>53</v>
      </c>
      <c r="G5985" t="s">
        <v>35</v>
      </c>
      <c r="H5985" t="s">
        <v>36</v>
      </c>
      <c r="I5985" t="s">
        <v>37</v>
      </c>
      <c r="J5985" t="s">
        <v>370</v>
      </c>
      <c r="K5985" t="s">
        <v>371</v>
      </c>
      <c r="L5985" t="s">
        <v>124</v>
      </c>
      <c r="M5985" t="s">
        <v>38</v>
      </c>
      <c r="N5985" t="s">
        <v>39</v>
      </c>
      <c r="O5985" s="23">
        <v>171</v>
      </c>
      <c r="P5985" s="9">
        <v>6.67</v>
      </c>
      <c r="Q5985" t="s">
        <v>40</v>
      </c>
      <c r="R5985">
        <v>58940</v>
      </c>
      <c r="S5985" s="9">
        <v>25.63</v>
      </c>
      <c r="T5985" s="26">
        <v>4.9909999999999997</v>
      </c>
      <c r="U5985" s="8">
        <v>127.92</v>
      </c>
      <c r="V5985" t="s">
        <v>9417</v>
      </c>
      <c r="W5985" t="s">
        <v>2007</v>
      </c>
      <c r="X5985" t="s">
        <v>42</v>
      </c>
      <c r="Y5985" t="s">
        <v>1740</v>
      </c>
      <c r="AA5985" s="1">
        <f t="shared" si="712"/>
        <v>46061</v>
      </c>
      <c r="AB5985" s="2">
        <f t="shared" si="713"/>
        <v>2</v>
      </c>
      <c r="AC5985" s="2">
        <f t="shared" si="714"/>
        <v>2026</v>
      </c>
      <c r="AD5985" s="2" t="str">
        <f>IFERROR(VLOOKUP(A5985,'Aux Área'!$A$4:$B$123,2,0),"-")</f>
        <v>OPERAÇÃO</v>
      </c>
    </row>
    <row r="5986" spans="1:30" x14ac:dyDescent="0.3">
      <c r="A5986" t="s">
        <v>2643</v>
      </c>
      <c r="B5986" t="s">
        <v>2307</v>
      </c>
      <c r="C5986" t="s">
        <v>9418</v>
      </c>
      <c r="D5986" t="s">
        <v>7196</v>
      </c>
      <c r="E5986" t="s">
        <v>7197</v>
      </c>
      <c r="F5986" t="s">
        <v>2646</v>
      </c>
      <c r="G5986" t="s">
        <v>1300</v>
      </c>
      <c r="H5986" t="s">
        <v>1301</v>
      </c>
      <c r="I5986" t="s">
        <v>37</v>
      </c>
      <c r="J5986" t="s">
        <v>122</v>
      </c>
      <c r="K5986" t="s">
        <v>123</v>
      </c>
      <c r="L5986" t="s">
        <v>124</v>
      </c>
      <c r="M5986" t="s">
        <v>38</v>
      </c>
      <c r="N5986" t="s">
        <v>39</v>
      </c>
      <c r="O5986" s="23">
        <v>501</v>
      </c>
      <c r="P5986" s="9">
        <v>12.05</v>
      </c>
      <c r="Q5986" t="s">
        <v>40</v>
      </c>
      <c r="R5986">
        <v>96995</v>
      </c>
      <c r="S5986" s="9">
        <v>41.59</v>
      </c>
      <c r="T5986" s="26">
        <v>4.9800000000000004</v>
      </c>
      <c r="U5986" s="8">
        <v>207.11</v>
      </c>
      <c r="V5986" t="s">
        <v>41</v>
      </c>
      <c r="W5986" t="s">
        <v>2276</v>
      </c>
      <c r="X5986" t="s">
        <v>42</v>
      </c>
      <c r="Y5986" t="s">
        <v>2277</v>
      </c>
      <c r="AA5986" s="1">
        <f t="shared" si="712"/>
        <v>46061</v>
      </c>
      <c r="AB5986" s="2">
        <f t="shared" si="713"/>
        <v>2</v>
      </c>
      <c r="AC5986" s="2">
        <f t="shared" si="714"/>
        <v>2026</v>
      </c>
      <c r="AD5986" s="2" t="str">
        <f>IFERROR(VLOOKUP(A5986,'Aux Área'!$A$4:$B$123,2,0),"-")</f>
        <v>INSPEÇÃO</v>
      </c>
    </row>
    <row r="5987" spans="1:30" x14ac:dyDescent="0.3">
      <c r="A5987" t="s">
        <v>2278</v>
      </c>
      <c r="B5987" t="s">
        <v>4664</v>
      </c>
      <c r="C5987" t="s">
        <v>9419</v>
      </c>
      <c r="D5987" t="s">
        <v>3310</v>
      </c>
      <c r="E5987" t="s">
        <v>3311</v>
      </c>
      <c r="F5987" t="s">
        <v>2281</v>
      </c>
      <c r="G5987" t="s">
        <v>1135</v>
      </c>
      <c r="H5987" t="s">
        <v>2275</v>
      </c>
      <c r="I5987" t="s">
        <v>1497</v>
      </c>
      <c r="J5987" t="s">
        <v>169</v>
      </c>
      <c r="K5987" t="s">
        <v>170</v>
      </c>
      <c r="L5987" t="s">
        <v>124</v>
      </c>
      <c r="M5987" t="s">
        <v>38</v>
      </c>
      <c r="N5987" t="s">
        <v>39</v>
      </c>
      <c r="O5987" s="23">
        <v>362</v>
      </c>
      <c r="P5987" s="9">
        <v>11.06</v>
      </c>
      <c r="Q5987" t="s">
        <v>40</v>
      </c>
      <c r="R5987">
        <v>103111</v>
      </c>
      <c r="S5987" s="9">
        <v>32.74</v>
      </c>
      <c r="T5987" s="26">
        <v>4.8899999999999997</v>
      </c>
      <c r="U5987" s="8">
        <v>160.1</v>
      </c>
      <c r="V5987" t="s">
        <v>41</v>
      </c>
      <c r="W5987" t="s">
        <v>2276</v>
      </c>
      <c r="X5987" t="s">
        <v>42</v>
      </c>
      <c r="Y5987" t="s">
        <v>2277</v>
      </c>
      <c r="AA5987" s="1">
        <f t="shared" si="712"/>
        <v>46061</v>
      </c>
      <c r="AB5987" s="2">
        <f t="shared" si="713"/>
        <v>2</v>
      </c>
      <c r="AC5987" s="2">
        <f t="shared" si="714"/>
        <v>2026</v>
      </c>
      <c r="AD5987" s="2" t="str">
        <f>IFERROR(VLOOKUP(A5987,'Aux Área'!$A$4:$B$123,2,0),"-")</f>
        <v>INSPEÇÃO</v>
      </c>
    </row>
    <row r="5988" spans="1:30" x14ac:dyDescent="0.3">
      <c r="A5988" t="s">
        <v>2306</v>
      </c>
      <c r="B5988" t="s">
        <v>4613</v>
      </c>
      <c r="C5988" t="s">
        <v>9420</v>
      </c>
      <c r="D5988" t="s">
        <v>3428</v>
      </c>
      <c r="E5988" t="s">
        <v>3429</v>
      </c>
      <c r="F5988" t="s">
        <v>2309</v>
      </c>
      <c r="G5988" t="s">
        <v>1135</v>
      </c>
      <c r="H5988" t="s">
        <v>2275</v>
      </c>
      <c r="I5988" t="s">
        <v>1497</v>
      </c>
      <c r="J5988" t="s">
        <v>89</v>
      </c>
      <c r="K5988" t="s">
        <v>90</v>
      </c>
      <c r="L5988" t="s">
        <v>91</v>
      </c>
      <c r="M5988" t="s">
        <v>38</v>
      </c>
      <c r="N5988" t="s">
        <v>39</v>
      </c>
      <c r="O5988" s="23">
        <v>303</v>
      </c>
      <c r="P5988" s="9">
        <v>9.9499999999999993</v>
      </c>
      <c r="Q5988" t="s">
        <v>40</v>
      </c>
      <c r="R5988">
        <v>96150</v>
      </c>
      <c r="S5988" s="9">
        <v>30.44</v>
      </c>
      <c r="T5988" s="26">
        <v>4.8899999999999997</v>
      </c>
      <c r="U5988" s="8">
        <v>148.85</v>
      </c>
      <c r="V5988" t="s">
        <v>9421</v>
      </c>
      <c r="W5988" t="s">
        <v>2276</v>
      </c>
      <c r="X5988" t="s">
        <v>42</v>
      </c>
      <c r="Y5988" t="s">
        <v>2277</v>
      </c>
      <c r="AA5988" s="1">
        <f t="shared" si="712"/>
        <v>46061</v>
      </c>
      <c r="AB5988" s="2">
        <f t="shared" si="713"/>
        <v>2</v>
      </c>
      <c r="AC5988" s="2">
        <f t="shared" si="714"/>
        <v>2026</v>
      </c>
      <c r="AD5988" s="2" t="str">
        <f>IFERROR(VLOOKUP(A5988,'Aux Área'!$A$4:$B$123,2,0),"-")</f>
        <v>INSPEÇÃO</v>
      </c>
    </row>
    <row r="5989" spans="1:30" x14ac:dyDescent="0.3">
      <c r="A5989" t="s">
        <v>2494</v>
      </c>
      <c r="B5989" t="s">
        <v>2495</v>
      </c>
      <c r="C5989" t="s">
        <v>9422</v>
      </c>
      <c r="D5989" t="s">
        <v>3702</v>
      </c>
      <c r="E5989" t="s">
        <v>3703</v>
      </c>
      <c r="F5989" t="s">
        <v>2497</v>
      </c>
      <c r="G5989" t="s">
        <v>659</v>
      </c>
      <c r="H5989" t="s">
        <v>2215</v>
      </c>
      <c r="I5989" t="s">
        <v>667</v>
      </c>
      <c r="J5989" t="s">
        <v>1766</v>
      </c>
      <c r="K5989" t="s">
        <v>242</v>
      </c>
      <c r="L5989" t="s">
        <v>110</v>
      </c>
      <c r="M5989" t="s">
        <v>38</v>
      </c>
      <c r="N5989" t="s">
        <v>668</v>
      </c>
      <c r="O5989" s="23">
        <v>267</v>
      </c>
      <c r="P5989" s="9">
        <v>6.04</v>
      </c>
      <c r="Q5989" t="s">
        <v>40</v>
      </c>
      <c r="R5989">
        <v>11673</v>
      </c>
      <c r="S5989" s="9">
        <v>44.17</v>
      </c>
      <c r="T5989" s="26">
        <v>5.4710000000000001</v>
      </c>
      <c r="U5989" s="8">
        <v>241.64</v>
      </c>
      <c r="V5989" t="s">
        <v>112</v>
      </c>
      <c r="W5989" t="s">
        <v>2007</v>
      </c>
      <c r="X5989" t="s">
        <v>42</v>
      </c>
      <c r="Y5989" t="s">
        <v>1740</v>
      </c>
      <c r="AA5989" s="1">
        <f t="shared" si="712"/>
        <v>46061</v>
      </c>
      <c r="AB5989" s="2">
        <f t="shared" si="713"/>
        <v>2</v>
      </c>
      <c r="AC5989" s="2">
        <f t="shared" si="714"/>
        <v>2026</v>
      </c>
      <c r="AD5989" s="2" t="str">
        <f>IFERROR(VLOOKUP(A5989,'Aux Área'!$A$4:$B$123,2,0),"-")</f>
        <v>APH</v>
      </c>
    </row>
    <row r="5990" spans="1:30" x14ac:dyDescent="0.3">
      <c r="A5990" t="s">
        <v>2494</v>
      </c>
      <c r="C5990" t="s">
        <v>9422</v>
      </c>
      <c r="F5990" t="s">
        <v>2497</v>
      </c>
      <c r="K5990" t="s">
        <v>242</v>
      </c>
      <c r="N5990" t="s">
        <v>15690</v>
      </c>
      <c r="O5990" t="s">
        <v>15244</v>
      </c>
      <c r="P5990" s="9" t="s">
        <v>15244</v>
      </c>
      <c r="Q5990" t="s">
        <v>40</v>
      </c>
      <c r="R5990" t="s">
        <v>15244</v>
      </c>
      <c r="S5990">
        <v>13.86</v>
      </c>
      <c r="U5990" s="8">
        <v>55.3</v>
      </c>
      <c r="AA5990" s="1">
        <f t="shared" si="712"/>
        <v>46061</v>
      </c>
      <c r="AB5990" s="2">
        <f t="shared" si="713"/>
        <v>2</v>
      </c>
      <c r="AC5990" s="2">
        <f t="shared" si="714"/>
        <v>2026</v>
      </c>
      <c r="AD5990" s="2" t="str">
        <f>IFERROR(VLOOKUP(A5990,'Aux Área'!$A$4:$B$123,2,0),"-")</f>
        <v>APH</v>
      </c>
    </row>
    <row r="5991" spans="1:30" x14ac:dyDescent="0.3">
      <c r="A5991" t="s">
        <v>1992</v>
      </c>
      <c r="B5991" t="s">
        <v>1993</v>
      </c>
      <c r="C5991" t="s">
        <v>9423</v>
      </c>
      <c r="D5991" t="s">
        <v>3597</v>
      </c>
      <c r="E5991" t="s">
        <v>3598</v>
      </c>
      <c r="F5991" t="s">
        <v>1995</v>
      </c>
      <c r="G5991" t="s">
        <v>659</v>
      </c>
      <c r="H5991" t="s">
        <v>1996</v>
      </c>
      <c r="I5991" t="s">
        <v>1997</v>
      </c>
      <c r="J5991" t="s">
        <v>409</v>
      </c>
      <c r="K5991" t="s">
        <v>410</v>
      </c>
      <c r="L5991" t="s">
        <v>141</v>
      </c>
      <c r="M5991" t="s">
        <v>38</v>
      </c>
      <c r="N5991" t="s">
        <v>668</v>
      </c>
      <c r="O5991" s="23">
        <v>386</v>
      </c>
      <c r="P5991" s="9">
        <v>5.69</v>
      </c>
      <c r="Q5991" t="s">
        <v>40</v>
      </c>
      <c r="R5991">
        <v>18966</v>
      </c>
      <c r="S5991" s="9">
        <v>67.78</v>
      </c>
      <c r="T5991" s="26">
        <v>6.09</v>
      </c>
      <c r="U5991" s="8">
        <v>412.77</v>
      </c>
      <c r="V5991" t="s">
        <v>9424</v>
      </c>
      <c r="W5991" t="s">
        <v>1985</v>
      </c>
      <c r="X5991" t="s">
        <v>42</v>
      </c>
      <c r="Y5991" t="s">
        <v>1986</v>
      </c>
      <c r="AA5991" s="1">
        <f t="shared" si="712"/>
        <v>46061</v>
      </c>
      <c r="AB5991" s="2">
        <f t="shared" si="713"/>
        <v>2</v>
      </c>
      <c r="AC5991" s="2">
        <f t="shared" si="714"/>
        <v>2026</v>
      </c>
      <c r="AD5991" s="2" t="str">
        <f>IFERROR(VLOOKUP(A5991,'Aux Área'!$A$4:$B$123,2,0),"-")</f>
        <v>PESADOS</v>
      </c>
    </row>
    <row r="5992" spans="1:30" x14ac:dyDescent="0.3">
      <c r="A5992" t="s">
        <v>1992</v>
      </c>
      <c r="C5992" t="s">
        <v>15771</v>
      </c>
      <c r="F5992" t="s">
        <v>1995</v>
      </c>
      <c r="K5992" t="s">
        <v>410</v>
      </c>
      <c r="N5992" t="s">
        <v>15690</v>
      </c>
      <c r="O5992" t="s">
        <v>15244</v>
      </c>
      <c r="P5992" s="9" t="s">
        <v>15244</v>
      </c>
      <c r="Q5992" t="s">
        <v>40</v>
      </c>
      <c r="R5992" t="s">
        <v>15244</v>
      </c>
      <c r="S5992">
        <v>4.67</v>
      </c>
      <c r="U5992" s="8">
        <v>16.309999999999999</v>
      </c>
      <c r="AA5992" s="1">
        <f t="shared" si="712"/>
        <v>46061</v>
      </c>
      <c r="AB5992" s="2">
        <f t="shared" si="713"/>
        <v>2</v>
      </c>
      <c r="AC5992" s="2">
        <f t="shared" si="714"/>
        <v>2026</v>
      </c>
      <c r="AD5992" s="2" t="str">
        <f>IFERROR(VLOOKUP(A5992,'Aux Área'!$A$4:$B$123,2,0),"-")</f>
        <v>PESADOS</v>
      </c>
    </row>
    <row r="5993" spans="1:30" x14ac:dyDescent="0.3">
      <c r="A5993" t="s">
        <v>2655</v>
      </c>
      <c r="B5993" t="s">
        <v>2656</v>
      </c>
      <c r="C5993" t="s">
        <v>9425</v>
      </c>
      <c r="D5993" t="s">
        <v>1619</v>
      </c>
      <c r="E5993" t="s">
        <v>1620</v>
      </c>
      <c r="F5993" t="s">
        <v>3605</v>
      </c>
      <c r="G5993" t="s">
        <v>1635</v>
      </c>
      <c r="H5993" t="s">
        <v>2635</v>
      </c>
      <c r="I5993" t="s">
        <v>37</v>
      </c>
      <c r="J5993" t="s">
        <v>370</v>
      </c>
      <c r="K5993" t="s">
        <v>371</v>
      </c>
      <c r="L5993" t="s">
        <v>124</v>
      </c>
      <c r="M5993" t="s">
        <v>38</v>
      </c>
      <c r="N5993" t="s">
        <v>39</v>
      </c>
      <c r="O5993" s="23">
        <v>423</v>
      </c>
      <c r="P5993" s="9">
        <v>9.4700000000000006</v>
      </c>
      <c r="Q5993" t="s">
        <v>40</v>
      </c>
      <c r="R5993">
        <v>13990</v>
      </c>
      <c r="S5993" s="9">
        <v>44.66</v>
      </c>
      <c r="T5993" s="26">
        <v>4.9909999999999997</v>
      </c>
      <c r="U5993" s="8">
        <v>222.89</v>
      </c>
      <c r="V5993" t="s">
        <v>9426</v>
      </c>
      <c r="W5993" t="s">
        <v>2007</v>
      </c>
      <c r="X5993" t="s">
        <v>42</v>
      </c>
      <c r="Y5993" t="s">
        <v>6209</v>
      </c>
      <c r="AA5993" s="1">
        <f t="shared" si="712"/>
        <v>46061</v>
      </c>
      <c r="AB5993" s="2">
        <f t="shared" si="713"/>
        <v>2</v>
      </c>
      <c r="AC5993" s="2">
        <f t="shared" si="714"/>
        <v>2026</v>
      </c>
      <c r="AD5993" s="2" t="str">
        <f>IFERROR(VLOOKUP(A5993,'Aux Área'!$A$4:$B$123,2,0),"-")</f>
        <v>TI</v>
      </c>
    </row>
    <row r="5994" spans="1:30" x14ac:dyDescent="0.3">
      <c r="A5994" t="s">
        <v>2212</v>
      </c>
      <c r="B5994" t="s">
        <v>2466</v>
      </c>
      <c r="C5994" t="s">
        <v>9427</v>
      </c>
      <c r="D5994" t="s">
        <v>2468</v>
      </c>
      <c r="E5994" t="s">
        <v>2469</v>
      </c>
      <c r="F5994" t="s">
        <v>2214</v>
      </c>
      <c r="G5994" t="s">
        <v>35</v>
      </c>
      <c r="H5994" t="s">
        <v>2215</v>
      </c>
      <c r="I5994" t="s">
        <v>839</v>
      </c>
      <c r="J5994" t="s">
        <v>89</v>
      </c>
      <c r="K5994" t="s">
        <v>90</v>
      </c>
      <c r="L5994" t="s">
        <v>91</v>
      </c>
      <c r="M5994" t="s">
        <v>38</v>
      </c>
      <c r="N5994" t="s">
        <v>668</v>
      </c>
      <c r="O5994" s="23">
        <v>181</v>
      </c>
      <c r="P5994" s="9">
        <v>4.74</v>
      </c>
      <c r="Q5994" t="s">
        <v>40</v>
      </c>
      <c r="R5994">
        <v>10528</v>
      </c>
      <c r="S5994" s="9">
        <v>38.22</v>
      </c>
      <c r="T5994" s="26">
        <v>5.85</v>
      </c>
      <c r="U5994" s="8">
        <v>223.59</v>
      </c>
      <c r="V5994" t="s">
        <v>9428</v>
      </c>
      <c r="W5994" t="s">
        <v>2007</v>
      </c>
      <c r="X5994" t="s">
        <v>42</v>
      </c>
      <c r="Y5994" t="s">
        <v>2217</v>
      </c>
      <c r="AA5994" s="1">
        <f t="shared" si="712"/>
        <v>46061</v>
      </c>
      <c r="AB5994" s="2">
        <f t="shared" si="713"/>
        <v>2</v>
      </c>
      <c r="AC5994" s="2">
        <f t="shared" si="714"/>
        <v>2026</v>
      </c>
      <c r="AD5994" s="2" t="str">
        <f>IFERROR(VLOOKUP(A5994,'Aux Área'!$A$4:$B$123,2,0),"-")</f>
        <v>APH</v>
      </c>
    </row>
    <row r="5995" spans="1:30" x14ac:dyDescent="0.3">
      <c r="A5995" t="s">
        <v>2189</v>
      </c>
      <c r="B5995" t="s">
        <v>2190</v>
      </c>
      <c r="C5995" t="s">
        <v>9429</v>
      </c>
      <c r="D5995" t="s">
        <v>7064</v>
      </c>
      <c r="E5995" t="s">
        <v>7065</v>
      </c>
      <c r="F5995" t="s">
        <v>2192</v>
      </c>
      <c r="G5995" t="s">
        <v>1135</v>
      </c>
      <c r="H5995" t="s">
        <v>2185</v>
      </c>
      <c r="I5995" t="s">
        <v>2186</v>
      </c>
      <c r="J5995" t="s">
        <v>175</v>
      </c>
      <c r="K5995" t="s">
        <v>176</v>
      </c>
      <c r="L5995" t="s">
        <v>177</v>
      </c>
      <c r="M5995" t="s">
        <v>38</v>
      </c>
      <c r="N5995" t="s">
        <v>668</v>
      </c>
      <c r="O5995" s="23">
        <v>800</v>
      </c>
      <c r="P5995" s="9">
        <v>13.33</v>
      </c>
      <c r="Q5995" t="s">
        <v>40</v>
      </c>
      <c r="R5995">
        <v>8628</v>
      </c>
      <c r="S5995" s="9">
        <v>60</v>
      </c>
      <c r="T5995" s="26">
        <v>6.1909999999999998</v>
      </c>
      <c r="U5995" s="8">
        <v>371.43</v>
      </c>
      <c r="V5995" t="s">
        <v>9430</v>
      </c>
      <c r="W5995" t="s">
        <v>2007</v>
      </c>
      <c r="X5995" t="s">
        <v>42</v>
      </c>
      <c r="Y5995" t="s">
        <v>2188</v>
      </c>
      <c r="AA5995" s="1">
        <f t="shared" si="712"/>
        <v>46061</v>
      </c>
      <c r="AB5995" s="2">
        <f t="shared" si="713"/>
        <v>2</v>
      </c>
      <c r="AC5995" s="2">
        <f t="shared" si="714"/>
        <v>2026</v>
      </c>
      <c r="AD5995" s="2" t="str">
        <f>IFERROR(VLOOKUP(A5995,'Aux Área'!$A$4:$B$123,2,0),"-")</f>
        <v>INSPEÇÃO</v>
      </c>
    </row>
    <row r="5996" spans="1:30" x14ac:dyDescent="0.3">
      <c r="A5996" t="s">
        <v>5620</v>
      </c>
      <c r="B5996" t="s">
        <v>9277</v>
      </c>
      <c r="C5996" t="s">
        <v>9431</v>
      </c>
      <c r="D5996" t="s">
        <v>2160</v>
      </c>
      <c r="E5996" t="s">
        <v>2161</v>
      </c>
      <c r="F5996" t="s">
        <v>6208</v>
      </c>
      <c r="G5996" t="s">
        <v>1135</v>
      </c>
      <c r="H5996" t="s">
        <v>5545</v>
      </c>
      <c r="I5996" t="s">
        <v>839</v>
      </c>
      <c r="J5996" t="s">
        <v>275</v>
      </c>
      <c r="K5996" t="s">
        <v>276</v>
      </c>
      <c r="L5996" t="s">
        <v>124</v>
      </c>
      <c r="M5996" t="s">
        <v>38</v>
      </c>
      <c r="N5996" t="s">
        <v>39</v>
      </c>
      <c r="O5996" s="23">
        <v>238</v>
      </c>
      <c r="P5996" s="9">
        <v>7.04</v>
      </c>
      <c r="Q5996" t="s">
        <v>40</v>
      </c>
      <c r="R5996">
        <v>24796</v>
      </c>
      <c r="S5996" s="9">
        <v>33.81</v>
      </c>
      <c r="T5996" s="26">
        <v>4.79</v>
      </c>
      <c r="U5996" s="8">
        <v>161.94999999999999</v>
      </c>
      <c r="V5996" t="s">
        <v>9432</v>
      </c>
      <c r="W5996" t="s">
        <v>2276</v>
      </c>
      <c r="X5996" t="s">
        <v>42</v>
      </c>
      <c r="Y5996" t="s">
        <v>2277</v>
      </c>
      <c r="AA5996" s="1">
        <f t="shared" si="712"/>
        <v>46061</v>
      </c>
      <c r="AB5996" s="2">
        <f t="shared" si="713"/>
        <v>2</v>
      </c>
      <c r="AC5996" s="2">
        <f t="shared" si="714"/>
        <v>2026</v>
      </c>
      <c r="AD5996" s="2" t="str">
        <f>IFERROR(VLOOKUP(A5996,'Aux Área'!$A$4:$B$123,2,0),"-")</f>
        <v>INSPEÇÃO</v>
      </c>
    </row>
    <row r="5997" spans="1:30" x14ac:dyDescent="0.3">
      <c r="A5997" t="s">
        <v>2638</v>
      </c>
      <c r="B5997" t="s">
        <v>4593</v>
      </c>
      <c r="C5997" t="s">
        <v>9433</v>
      </c>
      <c r="D5997" t="s">
        <v>3246</v>
      </c>
      <c r="E5997" t="s">
        <v>3247</v>
      </c>
      <c r="F5997" t="s">
        <v>2641</v>
      </c>
      <c r="G5997" t="s">
        <v>1135</v>
      </c>
      <c r="H5997" t="s">
        <v>2275</v>
      </c>
      <c r="I5997" t="s">
        <v>1497</v>
      </c>
      <c r="J5997" t="s">
        <v>275</v>
      </c>
      <c r="K5997" t="s">
        <v>276</v>
      </c>
      <c r="L5997" t="s">
        <v>124</v>
      </c>
      <c r="M5997" t="s">
        <v>38</v>
      </c>
      <c r="N5997" t="s">
        <v>39</v>
      </c>
      <c r="O5997" s="23">
        <v>384</v>
      </c>
      <c r="P5997" s="9">
        <v>9.02</v>
      </c>
      <c r="Q5997" t="s">
        <v>40</v>
      </c>
      <c r="R5997">
        <v>89626</v>
      </c>
      <c r="S5997" s="9">
        <v>42.58</v>
      </c>
      <c r="T5997" s="26">
        <v>4.79</v>
      </c>
      <c r="U5997" s="8">
        <v>203.96</v>
      </c>
      <c r="V5997" t="s">
        <v>9434</v>
      </c>
      <c r="W5997" t="s">
        <v>2276</v>
      </c>
      <c r="X5997" t="s">
        <v>42</v>
      </c>
      <c r="Y5997" t="s">
        <v>2277</v>
      </c>
      <c r="AA5997" s="1">
        <f t="shared" si="712"/>
        <v>46061</v>
      </c>
      <c r="AB5997" s="2">
        <f t="shared" si="713"/>
        <v>2</v>
      </c>
      <c r="AC5997" s="2">
        <f t="shared" si="714"/>
        <v>2026</v>
      </c>
      <c r="AD5997" s="2" t="str">
        <f>IFERROR(VLOOKUP(A5997,'Aux Área'!$A$4:$B$123,2,0),"-")</f>
        <v>INSPEÇÃO</v>
      </c>
    </row>
    <row r="5998" spans="1:30" x14ac:dyDescent="0.3">
      <c r="A5998" t="s">
        <v>2314</v>
      </c>
      <c r="B5998" t="s">
        <v>4624</v>
      </c>
      <c r="C5998" t="s">
        <v>9435</v>
      </c>
      <c r="D5998" t="s">
        <v>3410</v>
      </c>
      <c r="E5998" t="s">
        <v>3411</v>
      </c>
      <c r="F5998" t="s">
        <v>2317</v>
      </c>
      <c r="G5998" t="s">
        <v>1300</v>
      </c>
      <c r="H5998" t="s">
        <v>1301</v>
      </c>
      <c r="I5998" t="s">
        <v>37</v>
      </c>
      <c r="J5998" t="s">
        <v>231</v>
      </c>
      <c r="K5998" t="s">
        <v>232</v>
      </c>
      <c r="L5998" t="s">
        <v>217</v>
      </c>
      <c r="M5998" t="s">
        <v>38</v>
      </c>
      <c r="N5998" t="s">
        <v>39</v>
      </c>
      <c r="O5998" s="23">
        <v>456</v>
      </c>
      <c r="P5998" s="9">
        <v>10.35</v>
      </c>
      <c r="Q5998" t="s">
        <v>40</v>
      </c>
      <c r="R5998">
        <v>47490</v>
      </c>
      <c r="S5998" s="9">
        <v>44.07</v>
      </c>
      <c r="T5998" s="26">
        <v>4.8600000000000003</v>
      </c>
      <c r="U5998" s="8">
        <v>214.18</v>
      </c>
      <c r="V5998" t="s">
        <v>9436</v>
      </c>
      <c r="W5998" t="s">
        <v>2276</v>
      </c>
      <c r="X5998" t="s">
        <v>42</v>
      </c>
      <c r="Y5998" t="s">
        <v>2277</v>
      </c>
      <c r="AA5998" s="1">
        <f t="shared" si="712"/>
        <v>46061</v>
      </c>
      <c r="AB5998" s="2">
        <f t="shared" si="713"/>
        <v>2</v>
      </c>
      <c r="AC5998" s="2">
        <f t="shared" si="714"/>
        <v>2026</v>
      </c>
      <c r="AD5998" s="2" t="str">
        <f>IFERROR(VLOOKUP(A5998,'Aux Área'!$A$4:$B$123,2,0),"-")</f>
        <v>INSPEÇÃO</v>
      </c>
    </row>
    <row r="5999" spans="1:30" x14ac:dyDescent="0.3">
      <c r="A5999" t="s">
        <v>2306</v>
      </c>
      <c r="B5999" t="s">
        <v>4613</v>
      </c>
      <c r="C5999" t="s">
        <v>9437</v>
      </c>
      <c r="D5999" t="s">
        <v>3428</v>
      </c>
      <c r="E5999" t="s">
        <v>3429</v>
      </c>
      <c r="F5999" t="s">
        <v>2309</v>
      </c>
      <c r="G5999" t="s">
        <v>1135</v>
      </c>
      <c r="H5999" t="s">
        <v>2275</v>
      </c>
      <c r="I5999" t="s">
        <v>1497</v>
      </c>
      <c r="J5999" t="s">
        <v>1665</v>
      </c>
      <c r="K5999" t="s">
        <v>1666</v>
      </c>
      <c r="L5999" t="s">
        <v>301</v>
      </c>
      <c r="M5999" t="s">
        <v>38</v>
      </c>
      <c r="N5999" t="s">
        <v>39</v>
      </c>
      <c r="O5999" s="23">
        <v>284</v>
      </c>
      <c r="P5999" s="9">
        <v>8.02</v>
      </c>
      <c r="Q5999" t="s">
        <v>40</v>
      </c>
      <c r="R5999">
        <v>96434</v>
      </c>
      <c r="S5999" s="9">
        <v>35.42</v>
      </c>
      <c r="T5999" s="26">
        <v>4.6900000000000004</v>
      </c>
      <c r="U5999" s="8">
        <v>166.12</v>
      </c>
      <c r="V5999" t="s">
        <v>9438</v>
      </c>
      <c r="W5999" t="s">
        <v>2276</v>
      </c>
      <c r="X5999" t="s">
        <v>42</v>
      </c>
      <c r="Y5999" t="s">
        <v>2277</v>
      </c>
      <c r="AA5999" s="1">
        <f t="shared" si="712"/>
        <v>46061</v>
      </c>
      <c r="AB5999" s="2">
        <f t="shared" si="713"/>
        <v>2</v>
      </c>
      <c r="AC5999" s="2">
        <f t="shared" si="714"/>
        <v>2026</v>
      </c>
      <c r="AD5999" s="2" t="str">
        <f>IFERROR(VLOOKUP(A5999,'Aux Área'!$A$4:$B$123,2,0),"-")</f>
        <v>INSPEÇÃO</v>
      </c>
    </row>
    <row r="6000" spans="1:30" x14ac:dyDescent="0.3">
      <c r="A6000" t="s">
        <v>2181</v>
      </c>
      <c r="B6000" t="s">
        <v>4595</v>
      </c>
      <c r="C6000" t="s">
        <v>9439</v>
      </c>
      <c r="D6000" t="s">
        <v>3107</v>
      </c>
      <c r="E6000" t="s">
        <v>3108</v>
      </c>
      <c r="F6000" t="s">
        <v>2184</v>
      </c>
      <c r="G6000" t="s">
        <v>1135</v>
      </c>
      <c r="H6000" t="s">
        <v>2185</v>
      </c>
      <c r="I6000" t="s">
        <v>2186</v>
      </c>
      <c r="J6000" t="s">
        <v>237</v>
      </c>
      <c r="K6000" t="s">
        <v>238</v>
      </c>
      <c r="L6000" t="s">
        <v>110</v>
      </c>
      <c r="M6000" t="s">
        <v>38</v>
      </c>
      <c r="N6000" t="s">
        <v>668</v>
      </c>
      <c r="O6000" s="23">
        <v>953</v>
      </c>
      <c r="P6000" s="9">
        <v>14.77</v>
      </c>
      <c r="Q6000" t="s">
        <v>40</v>
      </c>
      <c r="R6000">
        <v>106768</v>
      </c>
      <c r="S6000" s="9">
        <v>64.53</v>
      </c>
      <c r="T6000" s="26">
        <v>6.04</v>
      </c>
      <c r="U6000" s="8">
        <v>389.77</v>
      </c>
      <c r="V6000" t="s">
        <v>41</v>
      </c>
      <c r="W6000" t="s">
        <v>2007</v>
      </c>
      <c r="X6000" t="s">
        <v>42</v>
      </c>
      <c r="Y6000" t="s">
        <v>2188</v>
      </c>
      <c r="AA6000" s="1">
        <f t="shared" ref="AA6000:AA6063" si="715">IFERROR(DATEVALUE(C6000),"-")</f>
        <v>46061</v>
      </c>
      <c r="AB6000" s="2">
        <f t="shared" ref="AB6000:AB6063" si="716">IFERROR(MONTH(AA6000),"-")</f>
        <v>2</v>
      </c>
      <c r="AC6000" s="2">
        <f t="shared" ref="AC6000:AC6063" si="717">IFERROR(YEAR(AA6000),"-")</f>
        <v>2026</v>
      </c>
      <c r="AD6000" s="2" t="str">
        <f>IFERROR(VLOOKUP(A6000,'Aux Área'!$A$4:$B$123,2,0),"-")</f>
        <v>INSPEÇÃO</v>
      </c>
    </row>
    <row r="6001" spans="1:30" x14ac:dyDescent="0.3">
      <c r="A6001" t="s">
        <v>2278</v>
      </c>
      <c r="B6001" t="s">
        <v>4664</v>
      </c>
      <c r="C6001" t="s">
        <v>9440</v>
      </c>
      <c r="D6001" t="s">
        <v>6708</v>
      </c>
      <c r="E6001" t="s">
        <v>6709</v>
      </c>
      <c r="F6001" t="s">
        <v>2281</v>
      </c>
      <c r="G6001" t="s">
        <v>1135</v>
      </c>
      <c r="H6001" t="s">
        <v>2275</v>
      </c>
      <c r="I6001" t="s">
        <v>1497</v>
      </c>
      <c r="J6001" t="s">
        <v>165</v>
      </c>
      <c r="K6001" t="s">
        <v>166</v>
      </c>
      <c r="L6001" t="s">
        <v>167</v>
      </c>
      <c r="M6001" t="s">
        <v>38</v>
      </c>
      <c r="N6001" t="s">
        <v>39</v>
      </c>
      <c r="O6001" s="23">
        <v>397</v>
      </c>
      <c r="P6001" s="9">
        <v>8.8800000000000008</v>
      </c>
      <c r="Q6001" t="s">
        <v>40</v>
      </c>
      <c r="R6001">
        <v>103508</v>
      </c>
      <c r="S6001" s="9">
        <v>44.71</v>
      </c>
      <c r="T6001" s="26">
        <v>4.891</v>
      </c>
      <c r="U6001" s="8">
        <v>218.66</v>
      </c>
      <c r="V6001" t="s">
        <v>41</v>
      </c>
      <c r="W6001" t="s">
        <v>2276</v>
      </c>
      <c r="X6001" t="s">
        <v>42</v>
      </c>
      <c r="Y6001" t="s">
        <v>2277</v>
      </c>
      <c r="AA6001" s="1">
        <f t="shared" si="715"/>
        <v>46061</v>
      </c>
      <c r="AB6001" s="2">
        <f t="shared" si="716"/>
        <v>2</v>
      </c>
      <c r="AC6001" s="2">
        <f t="shared" si="717"/>
        <v>2026</v>
      </c>
      <c r="AD6001" s="2" t="str">
        <f>IFERROR(VLOOKUP(A6001,'Aux Área'!$A$4:$B$123,2,0),"-")</f>
        <v>INSPEÇÃO</v>
      </c>
    </row>
    <row r="6002" spans="1:30" x14ac:dyDescent="0.3">
      <c r="A6002" t="s">
        <v>3092</v>
      </c>
      <c r="B6002" t="s">
        <v>4774</v>
      </c>
      <c r="C6002" t="s">
        <v>9441</v>
      </c>
      <c r="D6002" t="s">
        <v>3135</v>
      </c>
      <c r="E6002" t="s">
        <v>3136</v>
      </c>
      <c r="F6002" t="s">
        <v>3594</v>
      </c>
      <c r="G6002" t="s">
        <v>1135</v>
      </c>
      <c r="H6002" t="s">
        <v>2275</v>
      </c>
      <c r="I6002" t="s">
        <v>1497</v>
      </c>
      <c r="J6002" t="s">
        <v>188</v>
      </c>
      <c r="K6002" t="s">
        <v>189</v>
      </c>
      <c r="L6002" t="s">
        <v>190</v>
      </c>
      <c r="M6002" t="s">
        <v>38</v>
      </c>
      <c r="N6002" t="s">
        <v>39</v>
      </c>
      <c r="O6002" s="23">
        <v>408</v>
      </c>
      <c r="P6002" s="9">
        <v>9.85</v>
      </c>
      <c r="Q6002" t="s">
        <v>40</v>
      </c>
      <c r="R6002">
        <v>83060</v>
      </c>
      <c r="S6002" s="9">
        <v>41.42</v>
      </c>
      <c r="T6002" s="26">
        <v>4.99</v>
      </c>
      <c r="U6002" s="8">
        <v>206.69</v>
      </c>
      <c r="V6002" t="s">
        <v>41</v>
      </c>
      <c r="W6002" t="s">
        <v>2276</v>
      </c>
      <c r="X6002" t="s">
        <v>42</v>
      </c>
      <c r="Y6002" t="s">
        <v>2277</v>
      </c>
      <c r="AA6002" s="1">
        <f t="shared" si="715"/>
        <v>46061</v>
      </c>
      <c r="AB6002" s="2">
        <f t="shared" si="716"/>
        <v>2</v>
      </c>
      <c r="AC6002" s="2">
        <f t="shared" si="717"/>
        <v>2026</v>
      </c>
      <c r="AD6002" s="2" t="str">
        <f>IFERROR(VLOOKUP(A6002,'Aux Área'!$A$4:$B$123,2,0),"-")</f>
        <v>INSPEÇÃO</v>
      </c>
    </row>
    <row r="6003" spans="1:30" x14ac:dyDescent="0.3">
      <c r="A6003" t="s">
        <v>2282</v>
      </c>
      <c r="B6003" t="s">
        <v>4679</v>
      </c>
      <c r="C6003" t="s">
        <v>9442</v>
      </c>
      <c r="D6003" t="s">
        <v>3162</v>
      </c>
      <c r="E6003" t="s">
        <v>3163</v>
      </c>
      <c r="F6003" t="s">
        <v>2285</v>
      </c>
      <c r="G6003" t="s">
        <v>1135</v>
      </c>
      <c r="H6003" t="s">
        <v>2275</v>
      </c>
      <c r="I6003" t="s">
        <v>1497</v>
      </c>
      <c r="J6003" t="s">
        <v>165</v>
      </c>
      <c r="K6003" t="s">
        <v>166</v>
      </c>
      <c r="L6003" t="s">
        <v>167</v>
      </c>
      <c r="M6003" t="s">
        <v>38</v>
      </c>
      <c r="N6003" t="s">
        <v>39</v>
      </c>
      <c r="O6003" s="23">
        <v>410</v>
      </c>
      <c r="P6003" s="9">
        <v>9.11</v>
      </c>
      <c r="Q6003" t="s">
        <v>40</v>
      </c>
      <c r="R6003">
        <v>87016</v>
      </c>
      <c r="S6003" s="9">
        <v>44.99</v>
      </c>
      <c r="T6003" s="26">
        <v>4.8899999999999997</v>
      </c>
      <c r="U6003" s="8">
        <v>220.01</v>
      </c>
      <c r="V6003" t="s">
        <v>41</v>
      </c>
      <c r="W6003" t="s">
        <v>2276</v>
      </c>
      <c r="X6003" t="s">
        <v>42</v>
      </c>
      <c r="Y6003" t="s">
        <v>2277</v>
      </c>
      <c r="AA6003" s="1">
        <f t="shared" si="715"/>
        <v>46061</v>
      </c>
      <c r="AB6003" s="2">
        <f t="shared" si="716"/>
        <v>2</v>
      </c>
      <c r="AC6003" s="2">
        <f t="shared" si="717"/>
        <v>2026</v>
      </c>
      <c r="AD6003" s="2" t="str">
        <f>IFERROR(VLOOKUP(A6003,'Aux Área'!$A$4:$B$123,2,0),"-")</f>
        <v>INSPEÇÃO</v>
      </c>
    </row>
    <row r="6004" spans="1:30" x14ac:dyDescent="0.3">
      <c r="A6004" t="s">
        <v>2643</v>
      </c>
      <c r="B6004" t="s">
        <v>2307</v>
      </c>
      <c r="C6004" t="s">
        <v>9443</v>
      </c>
      <c r="D6004" t="s">
        <v>4988</v>
      </c>
      <c r="E6004" t="s">
        <v>4989</v>
      </c>
      <c r="F6004" t="s">
        <v>2646</v>
      </c>
      <c r="G6004" t="s">
        <v>1300</v>
      </c>
      <c r="H6004" t="s">
        <v>1301</v>
      </c>
      <c r="I6004" t="s">
        <v>37</v>
      </c>
      <c r="J6004" t="s">
        <v>370</v>
      </c>
      <c r="K6004" t="s">
        <v>371</v>
      </c>
      <c r="L6004" t="s">
        <v>124</v>
      </c>
      <c r="M6004" t="s">
        <v>38</v>
      </c>
      <c r="N6004" t="s">
        <v>39</v>
      </c>
      <c r="O6004" s="23">
        <v>424</v>
      </c>
      <c r="P6004" s="9">
        <v>9.9600000000000009</v>
      </c>
      <c r="Q6004" t="s">
        <v>40</v>
      </c>
      <c r="R6004">
        <v>97419</v>
      </c>
      <c r="S6004" s="9">
        <v>42.56</v>
      </c>
      <c r="T6004" s="26">
        <v>4.9909999999999997</v>
      </c>
      <c r="U6004" s="8">
        <v>212.42</v>
      </c>
      <c r="V6004" t="s">
        <v>9444</v>
      </c>
      <c r="W6004" t="s">
        <v>2276</v>
      </c>
      <c r="X6004" t="s">
        <v>42</v>
      </c>
      <c r="Y6004" t="s">
        <v>2277</v>
      </c>
      <c r="AA6004" s="1">
        <f t="shared" si="715"/>
        <v>46061</v>
      </c>
      <c r="AB6004" s="2">
        <f t="shared" si="716"/>
        <v>2</v>
      </c>
      <c r="AC6004" s="2">
        <f t="shared" si="717"/>
        <v>2026</v>
      </c>
      <c r="AD6004" s="2" t="str">
        <f>IFERROR(VLOOKUP(A6004,'Aux Área'!$A$4:$B$123,2,0),"-")</f>
        <v>INSPEÇÃO</v>
      </c>
    </row>
    <row r="6005" spans="1:30" x14ac:dyDescent="0.3">
      <c r="A6005" t="s">
        <v>2679</v>
      </c>
      <c r="B6005" t="s">
        <v>2680</v>
      </c>
      <c r="C6005" t="s">
        <v>9445</v>
      </c>
      <c r="D6005" t="s">
        <v>1297</v>
      </c>
      <c r="E6005" t="s">
        <v>2221</v>
      </c>
      <c r="F6005" t="s">
        <v>2682</v>
      </c>
      <c r="G6005" t="s">
        <v>659</v>
      </c>
      <c r="H6005" t="s">
        <v>1996</v>
      </c>
      <c r="I6005" t="s">
        <v>1997</v>
      </c>
      <c r="J6005" t="s">
        <v>231</v>
      </c>
      <c r="K6005" t="s">
        <v>232</v>
      </c>
      <c r="L6005" t="s">
        <v>217</v>
      </c>
      <c r="M6005" t="s">
        <v>38</v>
      </c>
      <c r="N6005" t="s">
        <v>668</v>
      </c>
      <c r="O6005" s="23">
        <v>394</v>
      </c>
      <c r="P6005" s="9">
        <v>6.36</v>
      </c>
      <c r="Q6005" t="s">
        <v>40</v>
      </c>
      <c r="R6005">
        <v>17672</v>
      </c>
      <c r="S6005" s="9">
        <v>61.99</v>
      </c>
      <c r="T6005" s="26">
        <v>5.99</v>
      </c>
      <c r="U6005" s="8">
        <v>371.33</v>
      </c>
      <c r="V6005" t="s">
        <v>9446</v>
      </c>
      <c r="W6005" t="s">
        <v>1985</v>
      </c>
      <c r="X6005" t="s">
        <v>42</v>
      </c>
      <c r="Y6005" t="s">
        <v>1986</v>
      </c>
      <c r="AA6005" s="1">
        <f t="shared" si="715"/>
        <v>46061</v>
      </c>
      <c r="AB6005" s="2">
        <f t="shared" si="716"/>
        <v>2</v>
      </c>
      <c r="AC6005" s="2">
        <f t="shared" si="717"/>
        <v>2026</v>
      </c>
      <c r="AD6005" s="2" t="str">
        <f>IFERROR(VLOOKUP(A6005,'Aux Área'!$A$4:$B$123,2,0),"-")</f>
        <v>PESADOS</v>
      </c>
    </row>
    <row r="6006" spans="1:30" x14ac:dyDescent="0.3">
      <c r="A6006" t="s">
        <v>2679</v>
      </c>
      <c r="C6006" t="s">
        <v>9445</v>
      </c>
      <c r="F6006" t="s">
        <v>2682</v>
      </c>
      <c r="K6006" t="s">
        <v>232</v>
      </c>
      <c r="N6006" t="s">
        <v>15690</v>
      </c>
      <c r="O6006" t="s">
        <v>15244</v>
      </c>
      <c r="P6006" s="9" t="s">
        <v>15244</v>
      </c>
      <c r="Q6006" t="s">
        <v>40</v>
      </c>
      <c r="R6006" t="s">
        <v>15244</v>
      </c>
      <c r="S6006">
        <v>7.68</v>
      </c>
      <c r="U6006" s="8">
        <v>25.35</v>
      </c>
      <c r="AA6006" s="1">
        <f t="shared" si="715"/>
        <v>46061</v>
      </c>
      <c r="AB6006" s="2">
        <f t="shared" si="716"/>
        <v>2</v>
      </c>
      <c r="AC6006" s="2">
        <f t="shared" si="717"/>
        <v>2026</v>
      </c>
      <c r="AD6006" s="2" t="str">
        <f>IFERROR(VLOOKUP(A6006,'Aux Área'!$A$4:$B$123,2,0),"-")</f>
        <v>PESADOS</v>
      </c>
    </row>
    <row r="6007" spans="1:30" x14ac:dyDescent="0.3">
      <c r="A6007" t="s">
        <v>2347</v>
      </c>
      <c r="B6007" t="s">
        <v>2348</v>
      </c>
      <c r="C6007" t="s">
        <v>9447</v>
      </c>
      <c r="D6007" t="s">
        <v>4012</v>
      </c>
      <c r="E6007" t="s">
        <v>4013</v>
      </c>
      <c r="F6007" t="s">
        <v>2350</v>
      </c>
      <c r="G6007" t="s">
        <v>659</v>
      </c>
      <c r="H6007" t="s">
        <v>1996</v>
      </c>
      <c r="I6007" t="s">
        <v>1997</v>
      </c>
      <c r="J6007" t="s">
        <v>237</v>
      </c>
      <c r="K6007" t="s">
        <v>238</v>
      </c>
      <c r="L6007" t="s">
        <v>110</v>
      </c>
      <c r="M6007" t="s">
        <v>38</v>
      </c>
      <c r="N6007" t="s">
        <v>668</v>
      </c>
      <c r="O6007" s="23">
        <v>592</v>
      </c>
      <c r="P6007" s="9">
        <v>5.95</v>
      </c>
      <c r="Q6007" t="s">
        <v>40</v>
      </c>
      <c r="R6007">
        <v>26954</v>
      </c>
      <c r="S6007" s="9">
        <v>99.46</v>
      </c>
      <c r="T6007" s="26">
        <v>6.04</v>
      </c>
      <c r="U6007" s="8">
        <v>600.74</v>
      </c>
      <c r="V6007" t="s">
        <v>41</v>
      </c>
      <c r="W6007" t="s">
        <v>1985</v>
      </c>
      <c r="X6007" t="s">
        <v>42</v>
      </c>
      <c r="Y6007" t="s">
        <v>1986</v>
      </c>
      <c r="AA6007" s="1">
        <f t="shared" si="715"/>
        <v>46061</v>
      </c>
      <c r="AB6007" s="2">
        <f t="shared" si="716"/>
        <v>2</v>
      </c>
      <c r="AC6007" s="2">
        <f t="shared" si="717"/>
        <v>2026</v>
      </c>
      <c r="AD6007" s="2" t="str">
        <f>IFERROR(VLOOKUP(A6007,'Aux Área'!$A$4:$B$123,2,0),"-")</f>
        <v>PESADOS</v>
      </c>
    </row>
    <row r="6008" spans="1:30" x14ac:dyDescent="0.3">
      <c r="A6008" t="s">
        <v>2347</v>
      </c>
      <c r="C6008" t="s">
        <v>9447</v>
      </c>
      <c r="F6008" t="s">
        <v>2350</v>
      </c>
      <c r="K6008" t="s">
        <v>238</v>
      </c>
      <c r="N6008" t="s">
        <v>15690</v>
      </c>
      <c r="O6008" t="s">
        <v>15244</v>
      </c>
      <c r="P6008" s="9" t="s">
        <v>15244</v>
      </c>
      <c r="Q6008" t="s">
        <v>40</v>
      </c>
      <c r="R6008" t="s">
        <v>15244</v>
      </c>
      <c r="S6008">
        <v>5.47</v>
      </c>
      <c r="U6008" s="8">
        <v>21.83</v>
      </c>
      <c r="AA6008" s="1">
        <f t="shared" si="715"/>
        <v>46061</v>
      </c>
      <c r="AB6008" s="2">
        <f t="shared" si="716"/>
        <v>2</v>
      </c>
      <c r="AC6008" s="2">
        <f t="shared" si="717"/>
        <v>2026</v>
      </c>
      <c r="AD6008" s="2" t="str">
        <f>IFERROR(VLOOKUP(A6008,'Aux Área'!$A$4:$B$123,2,0),"-")</f>
        <v>PESADOS</v>
      </c>
    </row>
    <row r="6009" spans="1:30" x14ac:dyDescent="0.3">
      <c r="A6009" t="s">
        <v>1999</v>
      </c>
      <c r="B6009" t="s">
        <v>3016</v>
      </c>
      <c r="C6009" t="s">
        <v>9448</v>
      </c>
      <c r="D6009" t="s">
        <v>6928</v>
      </c>
      <c r="E6009" t="s">
        <v>6929</v>
      </c>
      <c r="F6009" t="s">
        <v>2002</v>
      </c>
      <c r="G6009" t="s">
        <v>659</v>
      </c>
      <c r="H6009" t="s">
        <v>2003</v>
      </c>
      <c r="I6009" t="s">
        <v>667</v>
      </c>
      <c r="J6009" t="s">
        <v>231</v>
      </c>
      <c r="K6009" t="s">
        <v>232</v>
      </c>
      <c r="L6009" t="s">
        <v>217</v>
      </c>
      <c r="M6009" t="s">
        <v>38</v>
      </c>
      <c r="N6009" t="s">
        <v>668</v>
      </c>
      <c r="O6009" s="23">
        <v>481</v>
      </c>
      <c r="P6009" s="9">
        <v>3.63</v>
      </c>
      <c r="Q6009" t="s">
        <v>40</v>
      </c>
      <c r="R6009">
        <v>16550</v>
      </c>
      <c r="S6009" s="9">
        <v>132.59</v>
      </c>
      <c r="T6009" s="26">
        <v>5.99</v>
      </c>
      <c r="U6009" s="8">
        <v>794.27</v>
      </c>
      <c r="V6009" t="s">
        <v>9449</v>
      </c>
      <c r="W6009" t="s">
        <v>1985</v>
      </c>
      <c r="X6009" t="s">
        <v>42</v>
      </c>
      <c r="Y6009" t="s">
        <v>1986</v>
      </c>
      <c r="AA6009" s="1">
        <f t="shared" si="715"/>
        <v>46061</v>
      </c>
      <c r="AB6009" s="2">
        <f t="shared" si="716"/>
        <v>2</v>
      </c>
      <c r="AC6009" s="2">
        <f t="shared" si="717"/>
        <v>2026</v>
      </c>
      <c r="AD6009" s="2" t="str">
        <f>IFERROR(VLOOKUP(A6009,'Aux Área'!$A$4:$B$123,2,0),"-")</f>
        <v>PESADOS</v>
      </c>
    </row>
    <row r="6010" spans="1:30" x14ac:dyDescent="0.3">
      <c r="A6010" t="s">
        <v>52</v>
      </c>
      <c r="B6010" t="s">
        <v>1449</v>
      </c>
      <c r="C6010" t="s">
        <v>9450</v>
      </c>
      <c r="D6010" t="s">
        <v>3197</v>
      </c>
      <c r="E6010" t="s">
        <v>3198</v>
      </c>
      <c r="F6010" t="s">
        <v>53</v>
      </c>
      <c r="G6010" t="s">
        <v>35</v>
      </c>
      <c r="H6010" t="s">
        <v>36</v>
      </c>
      <c r="I6010" t="s">
        <v>37</v>
      </c>
      <c r="J6010" t="s">
        <v>370</v>
      </c>
      <c r="K6010" t="s">
        <v>371</v>
      </c>
      <c r="L6010" t="s">
        <v>124</v>
      </c>
      <c r="M6010" t="s">
        <v>38</v>
      </c>
      <c r="N6010" t="s">
        <v>39</v>
      </c>
      <c r="O6010" s="23">
        <v>366</v>
      </c>
      <c r="P6010" s="9">
        <v>9.74</v>
      </c>
      <c r="Q6010" t="s">
        <v>40</v>
      </c>
      <c r="R6010">
        <v>59306</v>
      </c>
      <c r="S6010" s="9">
        <v>37.58</v>
      </c>
      <c r="T6010" s="26">
        <v>4.9909999999999997</v>
      </c>
      <c r="U6010" s="8">
        <v>187.56</v>
      </c>
      <c r="V6010" t="s">
        <v>9451</v>
      </c>
      <c r="W6010" t="s">
        <v>2007</v>
      </c>
      <c r="X6010" t="s">
        <v>42</v>
      </c>
      <c r="Y6010" t="s">
        <v>1740</v>
      </c>
      <c r="AA6010" s="1">
        <f t="shared" si="715"/>
        <v>46061</v>
      </c>
      <c r="AB6010" s="2">
        <f t="shared" si="716"/>
        <v>2</v>
      </c>
      <c r="AC6010" s="2">
        <f t="shared" si="717"/>
        <v>2026</v>
      </c>
      <c r="AD6010" s="2" t="str">
        <f>IFERROR(VLOOKUP(A6010,'Aux Área'!$A$4:$B$123,2,0),"-")</f>
        <v>OPERAÇÃO</v>
      </c>
    </row>
    <row r="6011" spans="1:30" x14ac:dyDescent="0.3">
      <c r="A6011" t="s">
        <v>2494</v>
      </c>
      <c r="B6011" t="s">
        <v>2495</v>
      </c>
      <c r="C6011" t="s">
        <v>9452</v>
      </c>
      <c r="D6011" t="s">
        <v>3702</v>
      </c>
      <c r="E6011" t="s">
        <v>3703</v>
      </c>
      <c r="F6011" t="s">
        <v>2497</v>
      </c>
      <c r="G6011" t="s">
        <v>659</v>
      </c>
      <c r="H6011" t="s">
        <v>2215</v>
      </c>
      <c r="I6011" t="s">
        <v>667</v>
      </c>
      <c r="J6011" t="s">
        <v>241</v>
      </c>
      <c r="K6011" t="s">
        <v>242</v>
      </c>
      <c r="L6011" t="s">
        <v>110</v>
      </c>
      <c r="M6011" t="s">
        <v>38</v>
      </c>
      <c r="N6011" t="s">
        <v>668</v>
      </c>
      <c r="O6011" s="23">
        <v>278</v>
      </c>
      <c r="P6011" s="9">
        <v>5.65</v>
      </c>
      <c r="Q6011" t="s">
        <v>40</v>
      </c>
      <c r="R6011">
        <v>11951</v>
      </c>
      <c r="S6011" s="9">
        <v>49.19</v>
      </c>
      <c r="T6011" s="26">
        <v>5.47</v>
      </c>
      <c r="U6011" s="8">
        <v>269.08</v>
      </c>
      <c r="V6011" t="s">
        <v>41</v>
      </c>
      <c r="W6011" t="s">
        <v>2007</v>
      </c>
      <c r="X6011" t="s">
        <v>42</v>
      </c>
      <c r="Y6011" t="s">
        <v>1740</v>
      </c>
      <c r="AA6011" s="1">
        <f t="shared" si="715"/>
        <v>46061</v>
      </c>
      <c r="AB6011" s="2">
        <f t="shared" si="716"/>
        <v>2</v>
      </c>
      <c r="AC6011" s="2">
        <f t="shared" si="717"/>
        <v>2026</v>
      </c>
      <c r="AD6011" s="2" t="str">
        <f>IFERROR(VLOOKUP(A6011,'Aux Área'!$A$4:$B$123,2,0),"-")</f>
        <v>APH</v>
      </c>
    </row>
    <row r="6012" spans="1:30" x14ac:dyDescent="0.3">
      <c r="A6012" t="s">
        <v>2494</v>
      </c>
      <c r="C6012" t="s">
        <v>15724</v>
      </c>
      <c r="F6012" t="s">
        <v>2497</v>
      </c>
      <c r="K6012" t="s">
        <v>242</v>
      </c>
      <c r="N6012" t="s">
        <v>15690</v>
      </c>
      <c r="O6012" t="s">
        <v>15244</v>
      </c>
      <c r="P6012" s="9" t="s">
        <v>15244</v>
      </c>
      <c r="Q6012" t="s">
        <v>40</v>
      </c>
      <c r="R6012" t="s">
        <v>15244</v>
      </c>
      <c r="S6012">
        <v>2</v>
      </c>
      <c r="U6012" s="8">
        <v>7.98</v>
      </c>
      <c r="AA6012" s="1">
        <f t="shared" si="715"/>
        <v>46061</v>
      </c>
      <c r="AB6012" s="2">
        <f t="shared" si="716"/>
        <v>2</v>
      </c>
      <c r="AC6012" s="2">
        <f t="shared" si="717"/>
        <v>2026</v>
      </c>
      <c r="AD6012" s="2" t="str">
        <f>IFERROR(VLOOKUP(A6012,'Aux Área'!$A$4:$B$123,2,0),"-")</f>
        <v>APH</v>
      </c>
    </row>
    <row r="6013" spans="1:30" x14ac:dyDescent="0.3">
      <c r="A6013" t="s">
        <v>2278</v>
      </c>
      <c r="B6013" t="s">
        <v>4664</v>
      </c>
      <c r="C6013" t="s">
        <v>9453</v>
      </c>
      <c r="D6013" t="s">
        <v>3208</v>
      </c>
      <c r="E6013" t="s">
        <v>3209</v>
      </c>
      <c r="F6013" t="s">
        <v>2281</v>
      </c>
      <c r="G6013" t="s">
        <v>1135</v>
      </c>
      <c r="H6013" t="s">
        <v>2275</v>
      </c>
      <c r="I6013" t="s">
        <v>1497</v>
      </c>
      <c r="J6013" t="s">
        <v>169</v>
      </c>
      <c r="K6013" t="s">
        <v>170</v>
      </c>
      <c r="L6013" t="s">
        <v>124</v>
      </c>
      <c r="M6013" t="s">
        <v>38</v>
      </c>
      <c r="N6013" t="s">
        <v>39</v>
      </c>
      <c r="O6013" s="23">
        <v>311</v>
      </c>
      <c r="P6013" s="9">
        <v>9.33</v>
      </c>
      <c r="Q6013" t="s">
        <v>40</v>
      </c>
      <c r="R6013">
        <v>103819</v>
      </c>
      <c r="S6013" s="9">
        <v>33.33</v>
      </c>
      <c r="T6013" s="26">
        <v>4.8899999999999997</v>
      </c>
      <c r="U6013" s="8">
        <v>162.97999999999999</v>
      </c>
      <c r="V6013" t="s">
        <v>41</v>
      </c>
      <c r="W6013" t="s">
        <v>2276</v>
      </c>
      <c r="X6013" t="s">
        <v>42</v>
      </c>
      <c r="Y6013" t="s">
        <v>2277</v>
      </c>
      <c r="AA6013" s="1">
        <f t="shared" si="715"/>
        <v>46061</v>
      </c>
      <c r="AB6013" s="2">
        <f t="shared" si="716"/>
        <v>2</v>
      </c>
      <c r="AC6013" s="2">
        <f t="shared" si="717"/>
        <v>2026</v>
      </c>
      <c r="AD6013" s="2" t="str">
        <f>IFERROR(VLOOKUP(A6013,'Aux Área'!$A$4:$B$123,2,0),"-")</f>
        <v>INSPEÇÃO</v>
      </c>
    </row>
    <row r="6014" spans="1:30" x14ac:dyDescent="0.3">
      <c r="A6014" t="s">
        <v>2314</v>
      </c>
      <c r="B6014" t="s">
        <v>4624</v>
      </c>
      <c r="C6014" t="s">
        <v>9454</v>
      </c>
      <c r="D6014" t="s">
        <v>5291</v>
      </c>
      <c r="E6014" t="s">
        <v>5292</v>
      </c>
      <c r="F6014" t="s">
        <v>2317</v>
      </c>
      <c r="G6014" t="s">
        <v>1300</v>
      </c>
      <c r="H6014" t="s">
        <v>1301</v>
      </c>
      <c r="I6014" t="s">
        <v>37</v>
      </c>
      <c r="J6014" t="s">
        <v>89</v>
      </c>
      <c r="K6014" t="s">
        <v>90</v>
      </c>
      <c r="L6014" t="s">
        <v>91</v>
      </c>
      <c r="M6014" t="s">
        <v>38</v>
      </c>
      <c r="N6014" t="s">
        <v>39</v>
      </c>
      <c r="O6014" s="23">
        <v>346</v>
      </c>
      <c r="P6014" s="9">
        <v>9.92</v>
      </c>
      <c r="Q6014" t="s">
        <v>40</v>
      </c>
      <c r="R6014">
        <v>47836</v>
      </c>
      <c r="S6014" s="9">
        <v>34.869999999999997</v>
      </c>
      <c r="T6014" s="26">
        <v>4.8899999999999997</v>
      </c>
      <c r="U6014" s="8">
        <v>170.51</v>
      </c>
      <c r="V6014" t="s">
        <v>9455</v>
      </c>
      <c r="W6014" t="s">
        <v>2276</v>
      </c>
      <c r="X6014" t="s">
        <v>42</v>
      </c>
      <c r="Y6014" t="s">
        <v>2277</v>
      </c>
      <c r="AA6014" s="1">
        <f t="shared" si="715"/>
        <v>46061</v>
      </c>
      <c r="AB6014" s="2">
        <f t="shared" si="716"/>
        <v>2</v>
      </c>
      <c r="AC6014" s="2">
        <f t="shared" si="717"/>
        <v>2026</v>
      </c>
      <c r="AD6014" s="2" t="str">
        <f>IFERROR(VLOOKUP(A6014,'Aux Área'!$A$4:$B$123,2,0),"-")</f>
        <v>INSPEÇÃO</v>
      </c>
    </row>
    <row r="6015" spans="1:30" x14ac:dyDescent="0.3">
      <c r="A6015" t="s">
        <v>2638</v>
      </c>
      <c r="B6015" t="s">
        <v>4593</v>
      </c>
      <c r="C6015" t="s">
        <v>9456</v>
      </c>
      <c r="D6015" t="s">
        <v>4358</v>
      </c>
      <c r="E6015" t="s">
        <v>4359</v>
      </c>
      <c r="F6015" t="s">
        <v>2641</v>
      </c>
      <c r="G6015" t="s">
        <v>1135</v>
      </c>
      <c r="H6015" t="s">
        <v>2275</v>
      </c>
      <c r="I6015" t="s">
        <v>1497</v>
      </c>
      <c r="J6015" t="s">
        <v>275</v>
      </c>
      <c r="K6015" t="s">
        <v>276</v>
      </c>
      <c r="L6015" t="s">
        <v>124</v>
      </c>
      <c r="M6015" t="s">
        <v>38</v>
      </c>
      <c r="N6015" t="s">
        <v>39</v>
      </c>
      <c r="O6015" s="23">
        <v>404</v>
      </c>
      <c r="P6015" s="9">
        <v>9.3000000000000007</v>
      </c>
      <c r="Q6015" t="s">
        <v>40</v>
      </c>
      <c r="R6015">
        <v>90030</v>
      </c>
      <c r="S6015" s="9">
        <v>43.43</v>
      </c>
      <c r="T6015" s="26">
        <v>4.79</v>
      </c>
      <c r="U6015" s="8">
        <v>208.03</v>
      </c>
      <c r="V6015" t="s">
        <v>9457</v>
      </c>
      <c r="W6015" t="s">
        <v>2276</v>
      </c>
      <c r="X6015" t="s">
        <v>42</v>
      </c>
      <c r="Y6015" t="s">
        <v>2277</v>
      </c>
      <c r="AA6015" s="1">
        <f t="shared" si="715"/>
        <v>46062</v>
      </c>
      <c r="AB6015" s="2">
        <f t="shared" si="716"/>
        <v>2</v>
      </c>
      <c r="AC6015" s="2">
        <f t="shared" si="717"/>
        <v>2026</v>
      </c>
      <c r="AD6015" s="2" t="str">
        <f>IFERROR(VLOOKUP(A6015,'Aux Área'!$A$4:$B$123,2,0),"-")</f>
        <v>INSPEÇÃO</v>
      </c>
    </row>
    <row r="6016" spans="1:30" x14ac:dyDescent="0.3">
      <c r="A6016" t="s">
        <v>2189</v>
      </c>
      <c r="B6016" t="s">
        <v>2190</v>
      </c>
      <c r="C6016" t="s">
        <v>9458</v>
      </c>
      <c r="D6016" t="s">
        <v>5015</v>
      </c>
      <c r="E6016" t="s">
        <v>5016</v>
      </c>
      <c r="F6016" t="s">
        <v>2192</v>
      </c>
      <c r="G6016" t="s">
        <v>1135</v>
      </c>
      <c r="H6016" t="s">
        <v>2185</v>
      </c>
      <c r="I6016" t="s">
        <v>2186</v>
      </c>
      <c r="J6016" t="s">
        <v>219</v>
      </c>
      <c r="K6016" t="s">
        <v>177</v>
      </c>
      <c r="L6016" t="s">
        <v>177</v>
      </c>
      <c r="M6016" t="s">
        <v>38</v>
      </c>
      <c r="N6016" t="s">
        <v>668</v>
      </c>
      <c r="O6016" s="23">
        <v>599</v>
      </c>
      <c r="P6016" s="9">
        <v>13.12</v>
      </c>
      <c r="Q6016" t="s">
        <v>40</v>
      </c>
      <c r="R6016">
        <v>9227</v>
      </c>
      <c r="S6016" s="9">
        <v>45.64</v>
      </c>
      <c r="T6016" s="26">
        <v>5.9909999999999997</v>
      </c>
      <c r="U6016" s="8">
        <v>273.43</v>
      </c>
      <c r="V6016" t="s">
        <v>9459</v>
      </c>
      <c r="W6016" t="s">
        <v>2007</v>
      </c>
      <c r="X6016" t="s">
        <v>42</v>
      </c>
      <c r="Y6016" t="s">
        <v>2188</v>
      </c>
      <c r="AA6016" s="1">
        <f t="shared" si="715"/>
        <v>46062</v>
      </c>
      <c r="AB6016" s="2">
        <f t="shared" si="716"/>
        <v>2</v>
      </c>
      <c r="AC6016" s="2">
        <f t="shared" si="717"/>
        <v>2026</v>
      </c>
      <c r="AD6016" s="2" t="str">
        <f>IFERROR(VLOOKUP(A6016,'Aux Área'!$A$4:$B$123,2,0),"-")</f>
        <v>INSPEÇÃO</v>
      </c>
    </row>
    <row r="6017" spans="1:30" x14ac:dyDescent="0.3">
      <c r="A6017" t="s">
        <v>2282</v>
      </c>
      <c r="B6017" t="s">
        <v>4679</v>
      </c>
      <c r="C6017" t="s">
        <v>9460</v>
      </c>
      <c r="D6017" t="s">
        <v>7064</v>
      </c>
      <c r="E6017" t="s">
        <v>7065</v>
      </c>
      <c r="F6017" t="s">
        <v>2285</v>
      </c>
      <c r="G6017" t="s">
        <v>1135</v>
      </c>
      <c r="H6017" t="s">
        <v>2275</v>
      </c>
      <c r="I6017" t="s">
        <v>1497</v>
      </c>
      <c r="J6017" t="s">
        <v>1681</v>
      </c>
      <c r="K6017" t="s">
        <v>1682</v>
      </c>
      <c r="L6017" t="s">
        <v>141</v>
      </c>
      <c r="M6017" t="s">
        <v>38</v>
      </c>
      <c r="N6017" t="s">
        <v>39</v>
      </c>
      <c r="O6017" s="23">
        <v>318</v>
      </c>
      <c r="P6017" s="9">
        <v>8.48</v>
      </c>
      <c r="Q6017" t="s">
        <v>40</v>
      </c>
      <c r="R6017">
        <v>87334</v>
      </c>
      <c r="S6017" s="9">
        <v>37.479999999999997</v>
      </c>
      <c r="T6017" s="26">
        <v>4.6399999999999997</v>
      </c>
      <c r="U6017" s="8">
        <v>173.92</v>
      </c>
      <c r="V6017" t="s">
        <v>41</v>
      </c>
      <c r="W6017" t="s">
        <v>2276</v>
      </c>
      <c r="X6017" t="s">
        <v>42</v>
      </c>
      <c r="Y6017" t="s">
        <v>2277</v>
      </c>
      <c r="AA6017" s="1">
        <f t="shared" si="715"/>
        <v>46062</v>
      </c>
      <c r="AB6017" s="2">
        <f t="shared" si="716"/>
        <v>2</v>
      </c>
      <c r="AC6017" s="2">
        <f t="shared" si="717"/>
        <v>2026</v>
      </c>
      <c r="AD6017" s="2" t="str">
        <f>IFERROR(VLOOKUP(A6017,'Aux Área'!$A$4:$B$123,2,0),"-")</f>
        <v>INSPEÇÃO</v>
      </c>
    </row>
    <row r="6018" spans="1:30" x14ac:dyDescent="0.3">
      <c r="A6018" t="s">
        <v>2643</v>
      </c>
      <c r="B6018" t="s">
        <v>2307</v>
      </c>
      <c r="C6018" t="s">
        <v>9461</v>
      </c>
      <c r="D6018" t="s">
        <v>7207</v>
      </c>
      <c r="E6018" t="s">
        <v>7208</v>
      </c>
      <c r="F6018" t="s">
        <v>2646</v>
      </c>
      <c r="G6018" t="s">
        <v>1300</v>
      </c>
      <c r="H6018" t="s">
        <v>1301</v>
      </c>
      <c r="I6018" t="s">
        <v>37</v>
      </c>
      <c r="J6018" t="s">
        <v>122</v>
      </c>
      <c r="K6018" t="s">
        <v>123</v>
      </c>
      <c r="L6018" t="s">
        <v>124</v>
      </c>
      <c r="M6018" t="s">
        <v>38</v>
      </c>
      <c r="N6018" t="s">
        <v>39</v>
      </c>
      <c r="O6018" s="23">
        <v>421</v>
      </c>
      <c r="P6018" s="9">
        <v>10.53</v>
      </c>
      <c r="Q6018" t="s">
        <v>40</v>
      </c>
      <c r="R6018">
        <v>97840</v>
      </c>
      <c r="S6018" s="9">
        <v>39.979999999999997</v>
      </c>
      <c r="T6018" s="26">
        <v>4.9800000000000004</v>
      </c>
      <c r="U6018" s="8">
        <v>199.1</v>
      </c>
      <c r="V6018" t="s">
        <v>41</v>
      </c>
      <c r="W6018" t="s">
        <v>2276</v>
      </c>
      <c r="X6018" t="s">
        <v>42</v>
      </c>
      <c r="Y6018" t="s">
        <v>2277</v>
      </c>
      <c r="AA6018" s="1">
        <f t="shared" si="715"/>
        <v>46062</v>
      </c>
      <c r="AB6018" s="2">
        <f t="shared" si="716"/>
        <v>2</v>
      </c>
      <c r="AC6018" s="2">
        <f t="shared" si="717"/>
        <v>2026</v>
      </c>
      <c r="AD6018" s="2" t="str">
        <f>IFERROR(VLOOKUP(A6018,'Aux Área'!$A$4:$B$123,2,0),"-")</f>
        <v>INSPEÇÃO</v>
      </c>
    </row>
    <row r="6019" spans="1:30" x14ac:dyDescent="0.3">
      <c r="A6019" t="s">
        <v>2306</v>
      </c>
      <c r="B6019" t="s">
        <v>4613</v>
      </c>
      <c r="C6019" t="s">
        <v>9462</v>
      </c>
      <c r="D6019" t="s">
        <v>3212</v>
      </c>
      <c r="E6019" t="s">
        <v>3213</v>
      </c>
      <c r="F6019" t="s">
        <v>2309</v>
      </c>
      <c r="G6019" t="s">
        <v>1135</v>
      </c>
      <c r="H6019" t="s">
        <v>2275</v>
      </c>
      <c r="I6019" t="s">
        <v>1497</v>
      </c>
      <c r="J6019" t="s">
        <v>1665</v>
      </c>
      <c r="K6019" t="s">
        <v>1666</v>
      </c>
      <c r="L6019" t="s">
        <v>301</v>
      </c>
      <c r="M6019" t="s">
        <v>38</v>
      </c>
      <c r="N6019" t="s">
        <v>39</v>
      </c>
      <c r="O6019" s="23">
        <v>394</v>
      </c>
      <c r="P6019" s="9">
        <v>8.26</v>
      </c>
      <c r="Q6019" t="s">
        <v>40</v>
      </c>
      <c r="R6019">
        <v>96828</v>
      </c>
      <c r="S6019" s="9">
        <v>47.69</v>
      </c>
      <c r="T6019" s="26">
        <v>4.6900000000000004</v>
      </c>
      <c r="U6019" s="8">
        <v>223.67</v>
      </c>
      <c r="V6019" t="s">
        <v>9463</v>
      </c>
      <c r="W6019" t="s">
        <v>2276</v>
      </c>
      <c r="X6019" t="s">
        <v>42</v>
      </c>
      <c r="Y6019" t="s">
        <v>2277</v>
      </c>
      <c r="AA6019" s="1">
        <f t="shared" si="715"/>
        <v>46062</v>
      </c>
      <c r="AB6019" s="2">
        <f t="shared" si="716"/>
        <v>2</v>
      </c>
      <c r="AC6019" s="2">
        <f t="shared" si="717"/>
        <v>2026</v>
      </c>
      <c r="AD6019" s="2" t="str">
        <f>IFERROR(VLOOKUP(A6019,'Aux Área'!$A$4:$B$123,2,0),"-")</f>
        <v>INSPEÇÃO</v>
      </c>
    </row>
    <row r="6020" spans="1:30" x14ac:dyDescent="0.3">
      <c r="A6020" t="s">
        <v>3092</v>
      </c>
      <c r="B6020" t="s">
        <v>4774</v>
      </c>
      <c r="C6020" t="s">
        <v>9464</v>
      </c>
      <c r="D6020" t="s">
        <v>2160</v>
      </c>
      <c r="E6020" t="s">
        <v>2161</v>
      </c>
      <c r="F6020" t="s">
        <v>3594</v>
      </c>
      <c r="G6020" t="s">
        <v>1135</v>
      </c>
      <c r="H6020" t="s">
        <v>2275</v>
      </c>
      <c r="I6020" t="s">
        <v>1497</v>
      </c>
      <c r="J6020" t="s">
        <v>89</v>
      </c>
      <c r="K6020" t="s">
        <v>90</v>
      </c>
      <c r="L6020" t="s">
        <v>91</v>
      </c>
      <c r="M6020" t="s">
        <v>38</v>
      </c>
      <c r="N6020" t="s">
        <v>39</v>
      </c>
      <c r="O6020" s="23">
        <v>500</v>
      </c>
      <c r="P6020" s="9">
        <v>10.48</v>
      </c>
      <c r="Q6020" t="s">
        <v>40</v>
      </c>
      <c r="R6020">
        <v>83560</v>
      </c>
      <c r="S6020" s="9">
        <v>47.73</v>
      </c>
      <c r="T6020" s="26">
        <v>4.8899999999999997</v>
      </c>
      <c r="U6020" s="8">
        <v>233.4</v>
      </c>
      <c r="V6020" t="s">
        <v>9465</v>
      </c>
      <c r="W6020" t="s">
        <v>2276</v>
      </c>
      <c r="X6020" t="s">
        <v>42</v>
      </c>
      <c r="Y6020" t="s">
        <v>2277</v>
      </c>
      <c r="AA6020" s="1">
        <f t="shared" si="715"/>
        <v>46062</v>
      </c>
      <c r="AB6020" s="2">
        <f t="shared" si="716"/>
        <v>2</v>
      </c>
      <c r="AC6020" s="2">
        <f t="shared" si="717"/>
        <v>2026</v>
      </c>
      <c r="AD6020" s="2" t="str">
        <f>IFERROR(VLOOKUP(A6020,'Aux Área'!$A$4:$B$123,2,0),"-")</f>
        <v>INSPEÇÃO</v>
      </c>
    </row>
    <row r="6021" spans="1:30" x14ac:dyDescent="0.3">
      <c r="A6021" t="s">
        <v>2181</v>
      </c>
      <c r="B6021" t="s">
        <v>4595</v>
      </c>
      <c r="C6021" t="s">
        <v>9466</v>
      </c>
      <c r="D6021" t="s">
        <v>3303</v>
      </c>
      <c r="E6021" t="s">
        <v>3304</v>
      </c>
      <c r="F6021" t="s">
        <v>2184</v>
      </c>
      <c r="G6021" t="s">
        <v>1135</v>
      </c>
      <c r="H6021" t="s">
        <v>2185</v>
      </c>
      <c r="I6021" t="s">
        <v>2186</v>
      </c>
      <c r="J6021" t="s">
        <v>1122</v>
      </c>
      <c r="K6021" t="s">
        <v>1123</v>
      </c>
      <c r="L6021" t="s">
        <v>110</v>
      </c>
      <c r="M6021" t="s">
        <v>38</v>
      </c>
      <c r="N6021" t="s">
        <v>668</v>
      </c>
      <c r="O6021" s="23">
        <v>597</v>
      </c>
      <c r="P6021" s="9">
        <v>13.18</v>
      </c>
      <c r="Q6021" t="s">
        <v>40</v>
      </c>
      <c r="R6021">
        <v>107365</v>
      </c>
      <c r="S6021" s="9">
        <v>45.31</v>
      </c>
      <c r="T6021" s="26">
        <v>5.47</v>
      </c>
      <c r="U6021" s="8">
        <v>247.84</v>
      </c>
      <c r="V6021" t="s">
        <v>41</v>
      </c>
      <c r="W6021" t="s">
        <v>2007</v>
      </c>
      <c r="X6021" t="s">
        <v>42</v>
      </c>
      <c r="Y6021" t="s">
        <v>2188</v>
      </c>
      <c r="AA6021" s="1">
        <f t="shared" si="715"/>
        <v>46062</v>
      </c>
      <c r="AB6021" s="2">
        <f t="shared" si="716"/>
        <v>2</v>
      </c>
      <c r="AC6021" s="2">
        <f t="shared" si="717"/>
        <v>2026</v>
      </c>
      <c r="AD6021" s="2" t="str">
        <f>IFERROR(VLOOKUP(A6021,'Aux Área'!$A$4:$B$123,2,0),"-")</f>
        <v>INSPEÇÃO</v>
      </c>
    </row>
    <row r="6022" spans="1:30" x14ac:dyDescent="0.3">
      <c r="A6022" t="s">
        <v>58</v>
      </c>
      <c r="B6022" t="s">
        <v>250</v>
      </c>
      <c r="C6022" t="s">
        <v>9467</v>
      </c>
      <c r="D6022" t="s">
        <v>87</v>
      </c>
      <c r="E6022" t="s">
        <v>88</v>
      </c>
      <c r="F6022" t="s">
        <v>59</v>
      </c>
      <c r="G6022" t="s">
        <v>35</v>
      </c>
      <c r="H6022" t="s">
        <v>36</v>
      </c>
      <c r="I6022" t="s">
        <v>37</v>
      </c>
      <c r="J6022" t="s">
        <v>356</v>
      </c>
      <c r="K6022" t="s">
        <v>357</v>
      </c>
      <c r="L6022" t="s">
        <v>124</v>
      </c>
      <c r="M6022" t="s">
        <v>38</v>
      </c>
      <c r="N6022" t="s">
        <v>39</v>
      </c>
      <c r="O6022" s="23">
        <v>306</v>
      </c>
      <c r="P6022" s="9">
        <v>8.16</v>
      </c>
      <c r="Q6022" t="s">
        <v>40</v>
      </c>
      <c r="R6022">
        <v>75016</v>
      </c>
      <c r="S6022" s="9">
        <v>37.520000000000003</v>
      </c>
      <c r="T6022" s="26">
        <v>4.79</v>
      </c>
      <c r="U6022" s="8">
        <v>179.72</v>
      </c>
      <c r="V6022" t="s">
        <v>9468</v>
      </c>
      <c r="W6022" t="s">
        <v>2007</v>
      </c>
      <c r="X6022" t="s">
        <v>42</v>
      </c>
      <c r="Y6022" t="s">
        <v>1740</v>
      </c>
      <c r="AA6022" s="1">
        <f t="shared" si="715"/>
        <v>46062</v>
      </c>
      <c r="AB6022" s="2">
        <f t="shared" si="716"/>
        <v>2</v>
      </c>
      <c r="AC6022" s="2">
        <f t="shared" si="717"/>
        <v>2026</v>
      </c>
      <c r="AD6022" s="2" t="str">
        <f>IFERROR(VLOOKUP(A6022,'Aux Área'!$A$4:$B$123,2,0),"-")</f>
        <v>CONSERVA</v>
      </c>
    </row>
    <row r="6023" spans="1:30" x14ac:dyDescent="0.3">
      <c r="A6023" t="s">
        <v>1945</v>
      </c>
      <c r="B6023" t="s">
        <v>2124</v>
      </c>
      <c r="C6023" t="s">
        <v>9469</v>
      </c>
      <c r="D6023" t="s">
        <v>1802</v>
      </c>
      <c r="E6023" t="s">
        <v>1803</v>
      </c>
      <c r="F6023" t="s">
        <v>653</v>
      </c>
      <c r="G6023" t="s">
        <v>1495</v>
      </c>
      <c r="H6023" t="s">
        <v>1804</v>
      </c>
      <c r="I6023" t="s">
        <v>1497</v>
      </c>
      <c r="J6023" t="s">
        <v>231</v>
      </c>
      <c r="K6023" t="s">
        <v>232</v>
      </c>
      <c r="L6023" t="s">
        <v>217</v>
      </c>
      <c r="M6023" t="s">
        <v>38</v>
      </c>
      <c r="N6023" t="s">
        <v>668</v>
      </c>
      <c r="O6023" s="23">
        <v>0</v>
      </c>
      <c r="P6023" s="9">
        <v>0</v>
      </c>
      <c r="Q6023" t="s">
        <v>40</v>
      </c>
      <c r="R6023">
        <v>0</v>
      </c>
      <c r="S6023" s="9">
        <v>75.81</v>
      </c>
      <c r="T6023" s="26">
        <v>5.99</v>
      </c>
      <c r="U6023" s="8">
        <v>454.11</v>
      </c>
      <c r="V6023" t="s">
        <v>9470</v>
      </c>
      <c r="W6023" t="s">
        <v>652</v>
      </c>
      <c r="X6023" t="s">
        <v>42</v>
      </c>
      <c r="Y6023" t="s">
        <v>653</v>
      </c>
      <c r="AA6023" s="1">
        <f t="shared" si="715"/>
        <v>46062</v>
      </c>
      <c r="AB6023" s="2">
        <f t="shared" si="716"/>
        <v>2</v>
      </c>
      <c r="AC6023" s="2">
        <f t="shared" si="717"/>
        <v>2026</v>
      </c>
      <c r="AD6023" s="2" t="str">
        <f>IFERROR(VLOOKUP(A6023,'Aux Área'!$A$4:$B$123,2,0),"-")</f>
        <v>SÃO PEDRO</v>
      </c>
    </row>
    <row r="6024" spans="1:30" x14ac:dyDescent="0.3">
      <c r="A6024" t="s">
        <v>1992</v>
      </c>
      <c r="B6024" t="s">
        <v>1993</v>
      </c>
      <c r="C6024" t="s">
        <v>9471</v>
      </c>
      <c r="D6024" t="s">
        <v>1297</v>
      </c>
      <c r="E6024" t="s">
        <v>2221</v>
      </c>
      <c r="F6024" t="s">
        <v>1995</v>
      </c>
      <c r="G6024" t="s">
        <v>659</v>
      </c>
      <c r="H6024" t="s">
        <v>1996</v>
      </c>
      <c r="I6024" t="s">
        <v>1997</v>
      </c>
      <c r="J6024" t="s">
        <v>409</v>
      </c>
      <c r="K6024" t="s">
        <v>410</v>
      </c>
      <c r="L6024" t="s">
        <v>141</v>
      </c>
      <c r="M6024" t="s">
        <v>38</v>
      </c>
      <c r="N6024" t="s">
        <v>668</v>
      </c>
      <c r="O6024" s="23">
        <v>587</v>
      </c>
      <c r="P6024" s="9">
        <v>5.28</v>
      </c>
      <c r="Q6024" t="s">
        <v>40</v>
      </c>
      <c r="R6024">
        <v>19553</v>
      </c>
      <c r="S6024" s="9">
        <v>111.1</v>
      </c>
      <c r="T6024" s="26">
        <v>6.09</v>
      </c>
      <c r="U6024" s="8">
        <v>676.63</v>
      </c>
      <c r="V6024" t="s">
        <v>9472</v>
      </c>
      <c r="W6024" t="s">
        <v>1985</v>
      </c>
      <c r="X6024" t="s">
        <v>42</v>
      </c>
      <c r="Y6024" t="s">
        <v>1986</v>
      </c>
      <c r="AA6024" s="1">
        <f t="shared" si="715"/>
        <v>46062</v>
      </c>
      <c r="AB6024" s="2">
        <f t="shared" si="716"/>
        <v>2</v>
      </c>
      <c r="AC6024" s="2">
        <f t="shared" si="717"/>
        <v>2026</v>
      </c>
      <c r="AD6024" s="2" t="str">
        <f>IFERROR(VLOOKUP(A6024,'Aux Área'!$A$4:$B$123,2,0),"-")</f>
        <v>PESADOS</v>
      </c>
    </row>
    <row r="6025" spans="1:30" x14ac:dyDescent="0.3">
      <c r="A6025" t="s">
        <v>2691</v>
      </c>
      <c r="B6025" t="s">
        <v>2692</v>
      </c>
      <c r="C6025" t="s">
        <v>9473</v>
      </c>
      <c r="D6025" t="s">
        <v>2142</v>
      </c>
      <c r="E6025" t="s">
        <v>2143</v>
      </c>
      <c r="F6025" t="s">
        <v>5979</v>
      </c>
      <c r="G6025" t="s">
        <v>1635</v>
      </c>
      <c r="H6025" t="s">
        <v>2635</v>
      </c>
      <c r="I6025" t="s">
        <v>37</v>
      </c>
      <c r="J6025" t="s">
        <v>165</v>
      </c>
      <c r="K6025" t="s">
        <v>166</v>
      </c>
      <c r="L6025" t="s">
        <v>167</v>
      </c>
      <c r="M6025" t="s">
        <v>38</v>
      </c>
      <c r="N6025" t="s">
        <v>39</v>
      </c>
      <c r="O6025" s="23">
        <v>199</v>
      </c>
      <c r="P6025" s="9">
        <v>8.18</v>
      </c>
      <c r="Q6025" t="s">
        <v>40</v>
      </c>
      <c r="R6025">
        <v>12841</v>
      </c>
      <c r="S6025" s="9">
        <v>24.33</v>
      </c>
      <c r="T6025" s="26">
        <v>4.891</v>
      </c>
      <c r="U6025" s="8">
        <v>119.01</v>
      </c>
      <c r="V6025" t="s">
        <v>112</v>
      </c>
      <c r="W6025" t="s">
        <v>2007</v>
      </c>
      <c r="X6025" t="s">
        <v>42</v>
      </c>
      <c r="Y6025" t="s">
        <v>1740</v>
      </c>
      <c r="AA6025" s="1">
        <f t="shared" si="715"/>
        <v>46062</v>
      </c>
      <c r="AB6025" s="2">
        <f t="shared" si="716"/>
        <v>2</v>
      </c>
      <c r="AC6025" s="2">
        <f t="shared" si="717"/>
        <v>2026</v>
      </c>
      <c r="AD6025" s="2" t="str">
        <f>IFERROR(VLOOKUP(A6025,'Aux Área'!$A$4:$B$123,2,0),"-")</f>
        <v>TI</v>
      </c>
    </row>
    <row r="6026" spans="1:30" x14ac:dyDescent="0.3">
      <c r="A6026" t="s">
        <v>2146</v>
      </c>
      <c r="B6026" t="s">
        <v>1800</v>
      </c>
      <c r="C6026" t="s">
        <v>9474</v>
      </c>
      <c r="D6026" t="s">
        <v>1841</v>
      </c>
      <c r="E6026" t="s">
        <v>1842</v>
      </c>
      <c r="F6026" t="s">
        <v>653</v>
      </c>
      <c r="G6026" t="s">
        <v>635</v>
      </c>
      <c r="H6026" t="s">
        <v>666</v>
      </c>
      <c r="I6026" t="s">
        <v>667</v>
      </c>
      <c r="J6026" t="s">
        <v>172</v>
      </c>
      <c r="K6026" t="s">
        <v>173</v>
      </c>
      <c r="L6026" t="s">
        <v>124</v>
      </c>
      <c r="M6026" t="s">
        <v>38</v>
      </c>
      <c r="N6026" t="s">
        <v>668</v>
      </c>
      <c r="O6026" s="23">
        <v>0</v>
      </c>
      <c r="P6026" s="9">
        <v>0</v>
      </c>
      <c r="Q6026" t="s">
        <v>40</v>
      </c>
      <c r="R6026">
        <v>0</v>
      </c>
      <c r="S6026" s="9">
        <v>118</v>
      </c>
      <c r="T6026" s="26">
        <v>5.89</v>
      </c>
      <c r="U6026" s="8">
        <v>695.02</v>
      </c>
      <c r="V6026" t="s">
        <v>112</v>
      </c>
      <c r="W6026" t="s">
        <v>652</v>
      </c>
      <c r="X6026" t="s">
        <v>42</v>
      </c>
      <c r="Y6026" t="s">
        <v>653</v>
      </c>
      <c r="AA6026" s="1">
        <f t="shared" si="715"/>
        <v>46062</v>
      </c>
      <c r="AB6026" s="2">
        <f t="shared" si="716"/>
        <v>2</v>
      </c>
      <c r="AC6026" s="2">
        <f t="shared" si="717"/>
        <v>2026</v>
      </c>
      <c r="AD6026" s="2" t="str">
        <f>IFERROR(VLOOKUP(A6026,'Aux Área'!$A$4:$B$123,2,0),"-")</f>
        <v>SÃO PEDRO</v>
      </c>
    </row>
    <row r="6027" spans="1:30" x14ac:dyDescent="0.3">
      <c r="A6027" t="s">
        <v>2146</v>
      </c>
      <c r="C6027" t="s">
        <v>9474</v>
      </c>
      <c r="F6027" t="s">
        <v>15689</v>
      </c>
      <c r="K6027" t="s">
        <v>173</v>
      </c>
      <c r="N6027" t="s">
        <v>15690</v>
      </c>
      <c r="O6027" s="23">
        <v>0</v>
      </c>
      <c r="P6027" s="23">
        <v>0</v>
      </c>
      <c r="Q6027" t="s">
        <v>40</v>
      </c>
      <c r="R6027">
        <v>0</v>
      </c>
      <c r="S6027">
        <v>13.32</v>
      </c>
      <c r="U6027" s="8">
        <v>53.15</v>
      </c>
      <c r="AA6027" s="1">
        <f t="shared" si="715"/>
        <v>46062</v>
      </c>
      <c r="AB6027" s="2">
        <f t="shared" si="716"/>
        <v>2</v>
      </c>
      <c r="AC6027" s="2">
        <f t="shared" si="717"/>
        <v>2026</v>
      </c>
      <c r="AD6027" s="2" t="str">
        <f>IFERROR(VLOOKUP(A6027,'Aux Área'!$A$4:$B$123,2,0),"-")</f>
        <v>SÃO PEDRO</v>
      </c>
    </row>
    <row r="6028" spans="1:30" x14ac:dyDescent="0.3">
      <c r="A6028" t="s">
        <v>68</v>
      </c>
      <c r="B6028" t="s">
        <v>296</v>
      </c>
      <c r="C6028" t="s">
        <v>9475</v>
      </c>
      <c r="D6028" t="s">
        <v>3246</v>
      </c>
      <c r="E6028" t="s">
        <v>3247</v>
      </c>
      <c r="F6028" t="s">
        <v>69</v>
      </c>
      <c r="G6028" t="s">
        <v>35</v>
      </c>
      <c r="H6028" t="s">
        <v>36</v>
      </c>
      <c r="I6028" t="s">
        <v>37</v>
      </c>
      <c r="J6028" t="s">
        <v>122</v>
      </c>
      <c r="K6028" t="s">
        <v>123</v>
      </c>
      <c r="L6028" t="s">
        <v>124</v>
      </c>
      <c r="M6028" t="s">
        <v>38</v>
      </c>
      <c r="N6028" t="s">
        <v>39</v>
      </c>
      <c r="O6028" s="23">
        <v>288</v>
      </c>
      <c r="P6028" s="9">
        <v>9.57</v>
      </c>
      <c r="Q6028" t="s">
        <v>40</v>
      </c>
      <c r="R6028">
        <v>40300</v>
      </c>
      <c r="S6028" s="9">
        <v>30.1</v>
      </c>
      <c r="T6028" s="26">
        <v>4.9800000000000004</v>
      </c>
      <c r="U6028" s="8">
        <v>149.9</v>
      </c>
      <c r="V6028" t="s">
        <v>112</v>
      </c>
      <c r="W6028" t="s">
        <v>2007</v>
      </c>
      <c r="X6028" t="s">
        <v>42</v>
      </c>
      <c r="Y6028" t="s">
        <v>1740</v>
      </c>
      <c r="AA6028" s="1">
        <f t="shared" si="715"/>
        <v>46062</v>
      </c>
      <c r="AB6028" s="2">
        <f t="shared" si="716"/>
        <v>2</v>
      </c>
      <c r="AC6028" s="2">
        <f t="shared" si="717"/>
        <v>2026</v>
      </c>
      <c r="AD6028" s="2" t="str">
        <f>IFERROR(VLOOKUP(A6028,'Aux Área'!$A$4:$B$123,2,0),"-")</f>
        <v>OPERAÇÃO</v>
      </c>
    </row>
    <row r="6029" spans="1:30" x14ac:dyDescent="0.3">
      <c r="A6029" t="s">
        <v>54</v>
      </c>
      <c r="B6029" t="s">
        <v>319</v>
      </c>
      <c r="C6029" t="s">
        <v>9476</v>
      </c>
      <c r="D6029" t="s">
        <v>1480</v>
      </c>
      <c r="E6029" t="s">
        <v>1481</v>
      </c>
      <c r="F6029" t="s">
        <v>55</v>
      </c>
      <c r="G6029" t="s">
        <v>35</v>
      </c>
      <c r="H6029" t="s">
        <v>36</v>
      </c>
      <c r="I6029" t="s">
        <v>37</v>
      </c>
      <c r="J6029" t="s">
        <v>1511</v>
      </c>
      <c r="K6029" t="s">
        <v>1512</v>
      </c>
      <c r="L6029" t="s">
        <v>1513</v>
      </c>
      <c r="M6029" t="s">
        <v>1514</v>
      </c>
      <c r="N6029" t="s">
        <v>39</v>
      </c>
      <c r="O6029" s="23">
        <v>213</v>
      </c>
      <c r="P6029" s="9">
        <v>8.3000000000000007</v>
      </c>
      <c r="Q6029" t="s">
        <v>40</v>
      </c>
      <c r="R6029">
        <v>39608</v>
      </c>
      <c r="S6029" s="9">
        <v>25.66</v>
      </c>
      <c r="T6029" s="26">
        <v>4.6900000000000004</v>
      </c>
      <c r="U6029" s="8">
        <v>120.35</v>
      </c>
      <c r="V6029" t="s">
        <v>9477</v>
      </c>
      <c r="W6029" t="s">
        <v>2007</v>
      </c>
      <c r="X6029" t="s">
        <v>42</v>
      </c>
      <c r="Y6029" t="s">
        <v>1740</v>
      </c>
      <c r="AA6029" s="1">
        <f t="shared" si="715"/>
        <v>46062</v>
      </c>
      <c r="AB6029" s="2">
        <f t="shared" si="716"/>
        <v>2</v>
      </c>
      <c r="AC6029" s="2">
        <f t="shared" si="717"/>
        <v>2026</v>
      </c>
      <c r="AD6029" s="2" t="str">
        <f>IFERROR(VLOOKUP(A6029,'Aux Área'!$A$4:$B$123,2,0),"-")</f>
        <v>ENGENHARIA</v>
      </c>
    </row>
    <row r="6030" spans="1:30" x14ac:dyDescent="0.3">
      <c r="A6030" t="s">
        <v>2278</v>
      </c>
      <c r="B6030" t="s">
        <v>4664</v>
      </c>
      <c r="C6030" t="s">
        <v>9478</v>
      </c>
      <c r="D6030" t="s">
        <v>6708</v>
      </c>
      <c r="E6030" t="s">
        <v>6709</v>
      </c>
      <c r="F6030" t="s">
        <v>2281</v>
      </c>
      <c r="G6030" t="s">
        <v>1135</v>
      </c>
      <c r="H6030" t="s">
        <v>2275</v>
      </c>
      <c r="I6030" t="s">
        <v>1497</v>
      </c>
      <c r="J6030" t="s">
        <v>165</v>
      </c>
      <c r="K6030" t="s">
        <v>166</v>
      </c>
      <c r="L6030" t="s">
        <v>167</v>
      </c>
      <c r="M6030" t="s">
        <v>38</v>
      </c>
      <c r="N6030" t="s">
        <v>39</v>
      </c>
      <c r="O6030" s="23">
        <v>408</v>
      </c>
      <c r="P6030" s="9">
        <v>9.7799999999999994</v>
      </c>
      <c r="Q6030" t="s">
        <v>40</v>
      </c>
      <c r="R6030">
        <v>104227</v>
      </c>
      <c r="S6030" s="9">
        <v>41.72</v>
      </c>
      <c r="T6030" s="26">
        <v>4.8899999999999997</v>
      </c>
      <c r="U6030" s="8">
        <v>204.02</v>
      </c>
      <c r="V6030" t="s">
        <v>112</v>
      </c>
      <c r="W6030" t="s">
        <v>2276</v>
      </c>
      <c r="X6030" t="s">
        <v>42</v>
      </c>
      <c r="Y6030" t="s">
        <v>2277</v>
      </c>
      <c r="AA6030" s="1">
        <f t="shared" si="715"/>
        <v>46062</v>
      </c>
      <c r="AB6030" s="2">
        <f t="shared" si="716"/>
        <v>2</v>
      </c>
      <c r="AC6030" s="2">
        <f t="shared" si="717"/>
        <v>2026</v>
      </c>
      <c r="AD6030" s="2" t="str">
        <f>IFERROR(VLOOKUP(A6030,'Aux Área'!$A$4:$B$123,2,0),"-")</f>
        <v>INSPEÇÃO</v>
      </c>
    </row>
    <row r="6031" spans="1:30" x14ac:dyDescent="0.3">
      <c r="A6031" t="s">
        <v>52</v>
      </c>
      <c r="B6031" t="s">
        <v>1449</v>
      </c>
      <c r="C6031" t="s">
        <v>9479</v>
      </c>
      <c r="D6031" t="s">
        <v>3197</v>
      </c>
      <c r="E6031" t="s">
        <v>3198</v>
      </c>
      <c r="F6031" t="s">
        <v>53</v>
      </c>
      <c r="G6031" t="s">
        <v>35</v>
      </c>
      <c r="H6031" t="s">
        <v>36</v>
      </c>
      <c r="I6031" t="s">
        <v>37</v>
      </c>
      <c r="J6031" t="s">
        <v>1681</v>
      </c>
      <c r="K6031" t="s">
        <v>1682</v>
      </c>
      <c r="L6031" t="s">
        <v>141</v>
      </c>
      <c r="M6031" t="s">
        <v>38</v>
      </c>
      <c r="N6031" t="s">
        <v>39</v>
      </c>
      <c r="O6031" s="23">
        <v>315</v>
      </c>
      <c r="P6031" s="9">
        <v>12.79</v>
      </c>
      <c r="Q6031" t="s">
        <v>40</v>
      </c>
      <c r="R6031">
        <v>59621</v>
      </c>
      <c r="S6031" s="9">
        <v>24.62</v>
      </c>
      <c r="T6031" s="26">
        <v>4.6399999999999997</v>
      </c>
      <c r="U6031" s="8">
        <v>114.24</v>
      </c>
      <c r="V6031" t="s">
        <v>41</v>
      </c>
      <c r="W6031" t="s">
        <v>2007</v>
      </c>
      <c r="X6031" t="s">
        <v>42</v>
      </c>
      <c r="Y6031" t="s">
        <v>1740</v>
      </c>
      <c r="AA6031" s="1">
        <f t="shared" si="715"/>
        <v>46062</v>
      </c>
      <c r="AB6031" s="2">
        <f t="shared" si="716"/>
        <v>2</v>
      </c>
      <c r="AC6031" s="2">
        <f t="shared" si="717"/>
        <v>2026</v>
      </c>
      <c r="AD6031" s="2" t="str">
        <f>IFERROR(VLOOKUP(A6031,'Aux Área'!$A$4:$B$123,2,0),"-")</f>
        <v>OPERAÇÃO</v>
      </c>
    </row>
    <row r="6032" spans="1:30" x14ac:dyDescent="0.3">
      <c r="A6032" t="s">
        <v>2477</v>
      </c>
      <c r="B6032" t="s">
        <v>2478</v>
      </c>
      <c r="C6032" t="s">
        <v>9480</v>
      </c>
      <c r="D6032" t="s">
        <v>3325</v>
      </c>
      <c r="E6032" t="s">
        <v>3326</v>
      </c>
      <c r="F6032" t="s">
        <v>2480</v>
      </c>
      <c r="G6032" t="s">
        <v>659</v>
      </c>
      <c r="H6032" t="s">
        <v>2215</v>
      </c>
      <c r="I6032" t="s">
        <v>667</v>
      </c>
      <c r="J6032" t="s">
        <v>188</v>
      </c>
      <c r="K6032" t="s">
        <v>189</v>
      </c>
      <c r="L6032" t="s">
        <v>190</v>
      </c>
      <c r="M6032" t="s">
        <v>38</v>
      </c>
      <c r="N6032" t="s">
        <v>668</v>
      </c>
      <c r="O6032" s="23">
        <v>334</v>
      </c>
      <c r="P6032" s="9">
        <v>6.68</v>
      </c>
      <c r="Q6032" t="s">
        <v>40</v>
      </c>
      <c r="R6032">
        <v>8644</v>
      </c>
      <c r="S6032" s="9">
        <v>50</v>
      </c>
      <c r="T6032" s="26">
        <v>6.4909999999999997</v>
      </c>
      <c r="U6032" s="8">
        <v>324.54000000000002</v>
      </c>
      <c r="V6032" t="s">
        <v>112</v>
      </c>
      <c r="W6032" t="s">
        <v>2007</v>
      </c>
      <c r="X6032" t="s">
        <v>42</v>
      </c>
      <c r="Y6032" t="s">
        <v>1740</v>
      </c>
      <c r="AA6032" s="1">
        <f t="shared" si="715"/>
        <v>46062</v>
      </c>
      <c r="AB6032" s="2">
        <f t="shared" si="716"/>
        <v>2</v>
      </c>
      <c r="AC6032" s="2">
        <f t="shared" si="717"/>
        <v>2026</v>
      </c>
      <c r="AD6032" s="2" t="str">
        <f>IFERROR(VLOOKUP(A6032,'Aux Área'!$A$4:$B$123,2,0),"-")</f>
        <v>APH</v>
      </c>
    </row>
    <row r="6033" spans="1:30" x14ac:dyDescent="0.3">
      <c r="A6033" t="s">
        <v>2477</v>
      </c>
      <c r="C6033" t="s">
        <v>9480</v>
      </c>
      <c r="F6033" t="s">
        <v>2480</v>
      </c>
      <c r="K6033" t="s">
        <v>189</v>
      </c>
      <c r="N6033" t="s">
        <v>15690</v>
      </c>
      <c r="O6033" t="s">
        <v>15244</v>
      </c>
      <c r="P6033" s="9" t="s">
        <v>15244</v>
      </c>
      <c r="Q6033" t="s">
        <v>40</v>
      </c>
      <c r="R6033" t="s">
        <v>15244</v>
      </c>
      <c r="S6033">
        <v>4</v>
      </c>
      <c r="U6033" s="8">
        <v>15.96</v>
      </c>
      <c r="AA6033" s="1">
        <f t="shared" si="715"/>
        <v>46062</v>
      </c>
      <c r="AB6033" s="2">
        <f t="shared" si="716"/>
        <v>2</v>
      </c>
      <c r="AC6033" s="2">
        <f t="shared" si="717"/>
        <v>2026</v>
      </c>
      <c r="AD6033" s="2" t="str">
        <f>IFERROR(VLOOKUP(A6033,'Aux Área'!$A$4:$B$123,2,0),"-")</f>
        <v>APH</v>
      </c>
    </row>
    <row r="6034" spans="1:30" x14ac:dyDescent="0.3">
      <c r="A6034" t="s">
        <v>2638</v>
      </c>
      <c r="B6034" t="s">
        <v>4593</v>
      </c>
      <c r="C6034" t="s">
        <v>9481</v>
      </c>
      <c r="D6034" t="s">
        <v>3246</v>
      </c>
      <c r="E6034" t="s">
        <v>3247</v>
      </c>
      <c r="F6034" t="s">
        <v>2641</v>
      </c>
      <c r="G6034" t="s">
        <v>1135</v>
      </c>
      <c r="H6034" t="s">
        <v>2275</v>
      </c>
      <c r="I6034" t="s">
        <v>1497</v>
      </c>
      <c r="J6034" t="s">
        <v>275</v>
      </c>
      <c r="K6034" t="s">
        <v>276</v>
      </c>
      <c r="L6034" t="s">
        <v>124</v>
      </c>
      <c r="M6034" t="s">
        <v>38</v>
      </c>
      <c r="N6034" t="s">
        <v>39</v>
      </c>
      <c r="O6034" s="23">
        <v>424</v>
      </c>
      <c r="P6034" s="9">
        <v>10.6</v>
      </c>
      <c r="Q6034" t="s">
        <v>40</v>
      </c>
      <c r="R6034">
        <v>90454</v>
      </c>
      <c r="S6034" s="9">
        <v>40.01</v>
      </c>
      <c r="T6034" s="26">
        <v>4.79</v>
      </c>
      <c r="U6034" s="8">
        <v>191.65</v>
      </c>
      <c r="V6034" t="s">
        <v>9482</v>
      </c>
      <c r="W6034" t="s">
        <v>2276</v>
      </c>
      <c r="X6034" t="s">
        <v>42</v>
      </c>
      <c r="Y6034" t="s">
        <v>2277</v>
      </c>
      <c r="AA6034" s="1">
        <f t="shared" si="715"/>
        <v>46062</v>
      </c>
      <c r="AB6034" s="2">
        <f t="shared" si="716"/>
        <v>2</v>
      </c>
      <c r="AC6034" s="2">
        <f t="shared" si="717"/>
        <v>2026</v>
      </c>
      <c r="AD6034" s="2" t="str">
        <f>IFERROR(VLOOKUP(A6034,'Aux Área'!$A$4:$B$123,2,0),"-")</f>
        <v>INSPEÇÃO</v>
      </c>
    </row>
    <row r="6035" spans="1:30" x14ac:dyDescent="0.3">
      <c r="A6035" t="s">
        <v>2314</v>
      </c>
      <c r="B6035" t="s">
        <v>4624</v>
      </c>
      <c r="C6035" t="s">
        <v>9483</v>
      </c>
      <c r="D6035" t="s">
        <v>3410</v>
      </c>
      <c r="E6035" t="s">
        <v>3411</v>
      </c>
      <c r="F6035" t="s">
        <v>2317</v>
      </c>
      <c r="G6035" t="s">
        <v>1300</v>
      </c>
      <c r="H6035" t="s">
        <v>1301</v>
      </c>
      <c r="I6035" t="s">
        <v>37</v>
      </c>
      <c r="J6035" t="s">
        <v>231</v>
      </c>
      <c r="K6035" t="s">
        <v>232</v>
      </c>
      <c r="L6035" t="s">
        <v>217</v>
      </c>
      <c r="M6035" t="s">
        <v>38</v>
      </c>
      <c r="N6035" t="s">
        <v>39</v>
      </c>
      <c r="O6035" s="23">
        <v>433</v>
      </c>
      <c r="P6035" s="9">
        <v>10.45</v>
      </c>
      <c r="Q6035" t="s">
        <v>40</v>
      </c>
      <c r="R6035">
        <v>48269</v>
      </c>
      <c r="S6035" s="9">
        <v>41.45</v>
      </c>
      <c r="T6035" s="26">
        <v>4.8600000000000003</v>
      </c>
      <c r="U6035" s="8">
        <v>201.45</v>
      </c>
      <c r="V6035" t="s">
        <v>9484</v>
      </c>
      <c r="W6035" t="s">
        <v>2276</v>
      </c>
      <c r="X6035" t="s">
        <v>42</v>
      </c>
      <c r="Y6035" t="s">
        <v>2277</v>
      </c>
      <c r="AA6035" s="1">
        <f t="shared" si="715"/>
        <v>46062</v>
      </c>
      <c r="AB6035" s="2">
        <f t="shared" si="716"/>
        <v>2</v>
      </c>
      <c r="AC6035" s="2">
        <f t="shared" si="717"/>
        <v>2026</v>
      </c>
      <c r="AD6035" s="2" t="str">
        <f>IFERROR(VLOOKUP(A6035,'Aux Área'!$A$4:$B$123,2,0),"-")</f>
        <v>INSPEÇÃO</v>
      </c>
    </row>
    <row r="6036" spans="1:30" x14ac:dyDescent="0.3">
      <c r="A6036" t="s">
        <v>2041</v>
      </c>
      <c r="B6036" t="s">
        <v>2042</v>
      </c>
      <c r="C6036" t="s">
        <v>9485</v>
      </c>
      <c r="D6036" t="s">
        <v>3403</v>
      </c>
      <c r="E6036" t="s">
        <v>3404</v>
      </c>
      <c r="F6036" t="s">
        <v>2044</v>
      </c>
      <c r="G6036" t="s">
        <v>659</v>
      </c>
      <c r="H6036" t="s">
        <v>1996</v>
      </c>
      <c r="I6036" t="s">
        <v>1997</v>
      </c>
      <c r="J6036" t="s">
        <v>122</v>
      </c>
      <c r="K6036" t="s">
        <v>123</v>
      </c>
      <c r="L6036" t="s">
        <v>124</v>
      </c>
      <c r="M6036" t="s">
        <v>38</v>
      </c>
      <c r="N6036" t="s">
        <v>668</v>
      </c>
      <c r="O6036" s="23">
        <v>565</v>
      </c>
      <c r="P6036" s="9">
        <v>6.54</v>
      </c>
      <c r="Q6036" t="s">
        <v>40</v>
      </c>
      <c r="R6036">
        <v>25704</v>
      </c>
      <c r="S6036" s="9">
        <v>86.41</v>
      </c>
      <c r="T6036" s="26">
        <v>6.03</v>
      </c>
      <c r="U6036" s="8">
        <v>521.08000000000004</v>
      </c>
      <c r="V6036" t="s">
        <v>112</v>
      </c>
      <c r="W6036" t="s">
        <v>1985</v>
      </c>
      <c r="X6036" t="s">
        <v>42</v>
      </c>
      <c r="Y6036" t="s">
        <v>1986</v>
      </c>
      <c r="AA6036" s="1">
        <f t="shared" si="715"/>
        <v>46062</v>
      </c>
      <c r="AB6036" s="2">
        <f t="shared" si="716"/>
        <v>2</v>
      </c>
      <c r="AC6036" s="2">
        <f t="shared" si="717"/>
        <v>2026</v>
      </c>
      <c r="AD6036" s="2" t="str">
        <f>IFERROR(VLOOKUP(A6036,'Aux Área'!$A$4:$B$123,2,0),"-")</f>
        <v>PESADOS</v>
      </c>
    </row>
    <row r="6037" spans="1:30" x14ac:dyDescent="0.3">
      <c r="A6037" t="s">
        <v>2488</v>
      </c>
      <c r="B6037" t="s">
        <v>2489</v>
      </c>
      <c r="C6037" t="s">
        <v>9486</v>
      </c>
      <c r="D6037" t="s">
        <v>3785</v>
      </c>
      <c r="E6037" t="s">
        <v>3786</v>
      </c>
      <c r="F6037" t="s">
        <v>2491</v>
      </c>
      <c r="G6037" t="s">
        <v>659</v>
      </c>
      <c r="H6037" t="s">
        <v>2215</v>
      </c>
      <c r="I6037" t="s">
        <v>667</v>
      </c>
      <c r="J6037" t="s">
        <v>165</v>
      </c>
      <c r="K6037" t="s">
        <v>166</v>
      </c>
      <c r="L6037" t="s">
        <v>167</v>
      </c>
      <c r="M6037" t="s">
        <v>38</v>
      </c>
      <c r="N6037" t="s">
        <v>668</v>
      </c>
      <c r="O6037" s="23">
        <v>218</v>
      </c>
      <c r="P6037" s="9">
        <v>5.4</v>
      </c>
      <c r="Q6037" t="s">
        <v>40</v>
      </c>
      <c r="R6037">
        <v>5608</v>
      </c>
      <c r="S6037" s="9">
        <v>40.4</v>
      </c>
      <c r="T6037" s="26">
        <v>6.2409999999999997</v>
      </c>
      <c r="U6037" s="8">
        <v>252.13</v>
      </c>
      <c r="V6037" t="s">
        <v>112</v>
      </c>
      <c r="W6037" t="s">
        <v>2007</v>
      </c>
      <c r="X6037" t="s">
        <v>42</v>
      </c>
      <c r="Y6037" t="s">
        <v>1740</v>
      </c>
      <c r="AA6037" s="1">
        <f t="shared" si="715"/>
        <v>46062</v>
      </c>
      <c r="AB6037" s="2">
        <f t="shared" si="716"/>
        <v>2</v>
      </c>
      <c r="AC6037" s="2">
        <f t="shared" si="717"/>
        <v>2026</v>
      </c>
      <c r="AD6037" s="2" t="str">
        <f>IFERROR(VLOOKUP(A6037,'Aux Área'!$A$4:$B$123,2,0),"-")</f>
        <v>APH</v>
      </c>
    </row>
    <row r="6038" spans="1:30" x14ac:dyDescent="0.3">
      <c r="A6038" t="s">
        <v>2552</v>
      </c>
      <c r="B6038" t="s">
        <v>2553</v>
      </c>
      <c r="C6038" t="s">
        <v>9487</v>
      </c>
      <c r="D6038" t="s">
        <v>2872</v>
      </c>
      <c r="E6038" t="s">
        <v>2873</v>
      </c>
      <c r="F6038" t="s">
        <v>2555</v>
      </c>
      <c r="G6038" t="s">
        <v>659</v>
      </c>
      <c r="H6038" t="s">
        <v>2215</v>
      </c>
      <c r="I6038" t="s">
        <v>667</v>
      </c>
      <c r="J6038" t="s">
        <v>2779</v>
      </c>
      <c r="K6038" t="s">
        <v>2780</v>
      </c>
      <c r="L6038" t="s">
        <v>141</v>
      </c>
      <c r="M6038" t="s">
        <v>38</v>
      </c>
      <c r="N6038" t="s">
        <v>668</v>
      </c>
      <c r="O6038" s="23">
        <v>273</v>
      </c>
      <c r="P6038" s="9">
        <v>2.68</v>
      </c>
      <c r="Q6038" t="s">
        <v>40</v>
      </c>
      <c r="R6038">
        <v>8558</v>
      </c>
      <c r="S6038" s="9">
        <v>101.79</v>
      </c>
      <c r="T6038" s="26">
        <v>6.4</v>
      </c>
      <c r="U6038" s="8">
        <v>651.48</v>
      </c>
      <c r="V6038" t="s">
        <v>112</v>
      </c>
      <c r="W6038" t="s">
        <v>2007</v>
      </c>
      <c r="X6038" t="s">
        <v>42</v>
      </c>
      <c r="Y6038" t="s">
        <v>1740</v>
      </c>
      <c r="AA6038" s="1">
        <f t="shared" si="715"/>
        <v>46062</v>
      </c>
      <c r="AB6038" s="2">
        <f t="shared" si="716"/>
        <v>2</v>
      </c>
      <c r="AC6038" s="2">
        <f t="shared" si="717"/>
        <v>2026</v>
      </c>
      <c r="AD6038" s="2" t="str">
        <f>IFERROR(VLOOKUP(A6038,'Aux Área'!$A$4:$B$123,2,0),"-")</f>
        <v>APH</v>
      </c>
    </row>
    <row r="6039" spans="1:30" x14ac:dyDescent="0.3">
      <c r="A6039" t="s">
        <v>2212</v>
      </c>
      <c r="B6039" t="s">
        <v>2466</v>
      </c>
      <c r="C6039" t="s">
        <v>9488</v>
      </c>
      <c r="D6039" t="s">
        <v>3949</v>
      </c>
      <c r="E6039" t="s">
        <v>3950</v>
      </c>
      <c r="F6039" t="s">
        <v>2214</v>
      </c>
      <c r="G6039" t="s">
        <v>35</v>
      </c>
      <c r="H6039" t="s">
        <v>2215</v>
      </c>
      <c r="I6039" t="s">
        <v>839</v>
      </c>
      <c r="J6039" t="s">
        <v>89</v>
      </c>
      <c r="K6039" t="s">
        <v>90</v>
      </c>
      <c r="L6039" t="s">
        <v>91</v>
      </c>
      <c r="M6039" t="s">
        <v>38</v>
      </c>
      <c r="N6039" t="s">
        <v>668</v>
      </c>
      <c r="O6039" s="23">
        <v>335</v>
      </c>
      <c r="P6039" s="9">
        <v>7.06</v>
      </c>
      <c r="Q6039" t="s">
        <v>40</v>
      </c>
      <c r="R6039">
        <v>10863</v>
      </c>
      <c r="S6039" s="9">
        <v>47.43</v>
      </c>
      <c r="T6039" s="26">
        <v>5.85</v>
      </c>
      <c r="U6039" s="8">
        <v>277.47000000000003</v>
      </c>
      <c r="V6039" t="s">
        <v>9489</v>
      </c>
      <c r="W6039" t="s">
        <v>2007</v>
      </c>
      <c r="X6039" t="s">
        <v>42</v>
      </c>
      <c r="Y6039" t="s">
        <v>2217</v>
      </c>
      <c r="AA6039" s="1">
        <f t="shared" si="715"/>
        <v>46062</v>
      </c>
      <c r="AB6039" s="2">
        <f t="shared" si="716"/>
        <v>2</v>
      </c>
      <c r="AC6039" s="2">
        <f t="shared" si="717"/>
        <v>2026</v>
      </c>
      <c r="AD6039" s="2" t="str">
        <f>IFERROR(VLOOKUP(A6039,'Aux Área'!$A$4:$B$123,2,0),"-")</f>
        <v>APH</v>
      </c>
    </row>
    <row r="6040" spans="1:30" x14ac:dyDescent="0.3">
      <c r="A6040" t="s">
        <v>58</v>
      </c>
      <c r="B6040" t="s">
        <v>250</v>
      </c>
      <c r="C6040" t="s">
        <v>9490</v>
      </c>
      <c r="D6040" t="s">
        <v>87</v>
      </c>
      <c r="E6040" t="s">
        <v>88</v>
      </c>
      <c r="F6040" t="s">
        <v>59</v>
      </c>
      <c r="G6040" t="s">
        <v>35</v>
      </c>
      <c r="H6040" t="s">
        <v>36</v>
      </c>
      <c r="I6040" t="s">
        <v>37</v>
      </c>
      <c r="J6040" t="s">
        <v>304</v>
      </c>
      <c r="K6040" t="s">
        <v>305</v>
      </c>
      <c r="L6040" t="s">
        <v>301</v>
      </c>
      <c r="M6040" t="s">
        <v>38</v>
      </c>
      <c r="N6040" t="s">
        <v>39</v>
      </c>
      <c r="O6040" s="23">
        <v>207</v>
      </c>
      <c r="P6040" s="9">
        <v>7.31</v>
      </c>
      <c r="Q6040" t="s">
        <v>40</v>
      </c>
      <c r="R6040">
        <v>75223</v>
      </c>
      <c r="S6040" s="9">
        <v>28.32</v>
      </c>
      <c r="T6040" s="26">
        <v>4.99</v>
      </c>
      <c r="U6040" s="8">
        <v>141.32</v>
      </c>
      <c r="V6040" t="s">
        <v>9491</v>
      </c>
      <c r="W6040" t="s">
        <v>2007</v>
      </c>
      <c r="X6040" t="s">
        <v>42</v>
      </c>
      <c r="Y6040" t="s">
        <v>1740</v>
      </c>
      <c r="AA6040" s="1">
        <f t="shared" si="715"/>
        <v>46062</v>
      </c>
      <c r="AB6040" s="2">
        <f t="shared" si="716"/>
        <v>2</v>
      </c>
      <c r="AC6040" s="2">
        <f t="shared" si="717"/>
        <v>2026</v>
      </c>
      <c r="AD6040" s="2" t="str">
        <f>IFERROR(VLOOKUP(A6040,'Aux Área'!$A$4:$B$123,2,0),"-")</f>
        <v>CONSERVA</v>
      </c>
    </row>
    <row r="6041" spans="1:30" x14ac:dyDescent="0.3">
      <c r="A6041" t="s">
        <v>62</v>
      </c>
      <c r="B6041" t="s">
        <v>1455</v>
      </c>
      <c r="C6041" t="s">
        <v>9492</v>
      </c>
      <c r="D6041" t="s">
        <v>158</v>
      </c>
      <c r="E6041" t="s">
        <v>159</v>
      </c>
      <c r="F6041" t="s">
        <v>63</v>
      </c>
      <c r="G6041" t="s">
        <v>35</v>
      </c>
      <c r="H6041" t="s">
        <v>36</v>
      </c>
      <c r="I6041" t="s">
        <v>37</v>
      </c>
      <c r="J6041" t="s">
        <v>165</v>
      </c>
      <c r="K6041" t="s">
        <v>166</v>
      </c>
      <c r="L6041" t="s">
        <v>167</v>
      </c>
      <c r="M6041" t="s">
        <v>38</v>
      </c>
      <c r="N6041" t="s">
        <v>39</v>
      </c>
      <c r="O6041" s="23">
        <v>256</v>
      </c>
      <c r="P6041" s="9">
        <v>8.1300000000000008</v>
      </c>
      <c r="Q6041" t="s">
        <v>40</v>
      </c>
      <c r="R6041">
        <v>59431</v>
      </c>
      <c r="S6041" s="9">
        <v>31.49</v>
      </c>
      <c r="T6041" s="26">
        <v>4.891</v>
      </c>
      <c r="U6041" s="8">
        <v>154.02000000000001</v>
      </c>
      <c r="V6041" t="s">
        <v>112</v>
      </c>
      <c r="W6041" t="s">
        <v>2007</v>
      </c>
      <c r="X6041" t="s">
        <v>42</v>
      </c>
      <c r="Y6041" t="s">
        <v>1740</v>
      </c>
      <c r="AA6041" s="1">
        <f t="shared" si="715"/>
        <v>46062</v>
      </c>
      <c r="AB6041" s="2">
        <f t="shared" si="716"/>
        <v>2</v>
      </c>
      <c r="AC6041" s="2">
        <f t="shared" si="717"/>
        <v>2026</v>
      </c>
      <c r="AD6041" s="2" t="str">
        <f>IFERROR(VLOOKUP(A6041,'Aux Área'!$A$4:$B$123,2,0),"-")</f>
        <v>CONSERVA</v>
      </c>
    </row>
    <row r="6042" spans="1:30" x14ac:dyDescent="0.3">
      <c r="A6042" t="s">
        <v>2306</v>
      </c>
      <c r="B6042" t="s">
        <v>4613</v>
      </c>
      <c r="C6042" t="s">
        <v>9493</v>
      </c>
      <c r="D6042" t="s">
        <v>3428</v>
      </c>
      <c r="E6042" t="s">
        <v>3429</v>
      </c>
      <c r="F6042" t="s">
        <v>2309</v>
      </c>
      <c r="G6042" t="s">
        <v>1135</v>
      </c>
      <c r="H6042" t="s">
        <v>2275</v>
      </c>
      <c r="I6042" t="s">
        <v>1497</v>
      </c>
      <c r="J6042" t="s">
        <v>1665</v>
      </c>
      <c r="K6042" t="s">
        <v>1666</v>
      </c>
      <c r="L6042" t="s">
        <v>301</v>
      </c>
      <c r="M6042" t="s">
        <v>38</v>
      </c>
      <c r="N6042" t="s">
        <v>39</v>
      </c>
      <c r="O6042" s="23">
        <v>351</v>
      </c>
      <c r="P6042" s="9">
        <v>7.27</v>
      </c>
      <c r="Q6042" t="s">
        <v>40</v>
      </c>
      <c r="R6042">
        <v>97179</v>
      </c>
      <c r="S6042" s="9">
        <v>48.27</v>
      </c>
      <c r="T6042" s="26">
        <v>4.6900000000000004</v>
      </c>
      <c r="U6042" s="8">
        <v>226.39</v>
      </c>
      <c r="V6042" t="s">
        <v>9494</v>
      </c>
      <c r="W6042" t="s">
        <v>2276</v>
      </c>
      <c r="X6042" t="s">
        <v>42</v>
      </c>
      <c r="Y6042" t="s">
        <v>2277</v>
      </c>
      <c r="AA6042" s="1">
        <f t="shared" si="715"/>
        <v>46062</v>
      </c>
      <c r="AB6042" s="2">
        <f t="shared" si="716"/>
        <v>2</v>
      </c>
      <c r="AC6042" s="2">
        <f t="shared" si="717"/>
        <v>2026</v>
      </c>
      <c r="AD6042" s="2" t="str">
        <f>IFERROR(VLOOKUP(A6042,'Aux Área'!$A$4:$B$123,2,0),"-")</f>
        <v>INSPEÇÃO</v>
      </c>
    </row>
    <row r="6043" spans="1:30" x14ac:dyDescent="0.3">
      <c r="A6043" t="s">
        <v>2282</v>
      </c>
      <c r="B6043" t="s">
        <v>4679</v>
      </c>
      <c r="C6043" t="s">
        <v>9495</v>
      </c>
      <c r="D6043" t="s">
        <v>3162</v>
      </c>
      <c r="E6043" t="s">
        <v>3163</v>
      </c>
      <c r="F6043" t="s">
        <v>2285</v>
      </c>
      <c r="G6043" t="s">
        <v>1135</v>
      </c>
      <c r="H6043" t="s">
        <v>2275</v>
      </c>
      <c r="I6043" t="s">
        <v>1497</v>
      </c>
      <c r="J6043" t="s">
        <v>409</v>
      </c>
      <c r="K6043" t="s">
        <v>410</v>
      </c>
      <c r="L6043" t="s">
        <v>141</v>
      </c>
      <c r="M6043" t="s">
        <v>38</v>
      </c>
      <c r="N6043" t="s">
        <v>39</v>
      </c>
      <c r="O6043" s="23">
        <v>338</v>
      </c>
      <c r="P6043" s="9">
        <v>8.17</v>
      </c>
      <c r="Q6043" t="s">
        <v>40</v>
      </c>
      <c r="R6043">
        <v>87672</v>
      </c>
      <c r="S6043" s="9">
        <v>41.35</v>
      </c>
      <c r="T6043" s="26">
        <v>4.6900000000000004</v>
      </c>
      <c r="U6043" s="8">
        <v>193.93</v>
      </c>
      <c r="V6043" t="s">
        <v>9496</v>
      </c>
      <c r="W6043" t="s">
        <v>2276</v>
      </c>
      <c r="X6043" t="s">
        <v>42</v>
      </c>
      <c r="Y6043" t="s">
        <v>2277</v>
      </c>
      <c r="AA6043" s="1">
        <f t="shared" si="715"/>
        <v>46062</v>
      </c>
      <c r="AB6043" s="2">
        <f t="shared" si="716"/>
        <v>2</v>
      </c>
      <c r="AC6043" s="2">
        <f t="shared" si="717"/>
        <v>2026</v>
      </c>
      <c r="AD6043" s="2" t="str">
        <f>IFERROR(VLOOKUP(A6043,'Aux Área'!$A$4:$B$123,2,0),"-")</f>
        <v>INSPEÇÃO</v>
      </c>
    </row>
    <row r="6044" spans="1:30" x14ac:dyDescent="0.3">
      <c r="A6044" t="s">
        <v>5543</v>
      </c>
      <c r="B6044" t="s">
        <v>3093</v>
      </c>
      <c r="C6044" t="s">
        <v>9497</v>
      </c>
      <c r="D6044" t="s">
        <v>391</v>
      </c>
      <c r="E6044" t="s">
        <v>392</v>
      </c>
      <c r="F6044" t="s">
        <v>6207</v>
      </c>
      <c r="G6044" t="s">
        <v>1135</v>
      </c>
      <c r="H6044" t="s">
        <v>5545</v>
      </c>
      <c r="I6044" t="s">
        <v>839</v>
      </c>
      <c r="J6044" t="s">
        <v>122</v>
      </c>
      <c r="K6044" t="s">
        <v>123</v>
      </c>
      <c r="L6044" t="s">
        <v>124</v>
      </c>
      <c r="M6044" t="s">
        <v>38</v>
      </c>
      <c r="N6044" t="s">
        <v>39</v>
      </c>
      <c r="O6044" s="23">
        <v>422</v>
      </c>
      <c r="P6044" s="9">
        <v>8.31</v>
      </c>
      <c r="Q6044" t="s">
        <v>40</v>
      </c>
      <c r="R6044">
        <v>12832</v>
      </c>
      <c r="S6044" s="9">
        <v>50.81</v>
      </c>
      <c r="T6044" s="26">
        <v>4.9800000000000004</v>
      </c>
      <c r="U6044" s="8">
        <v>253.03</v>
      </c>
      <c r="V6044" t="s">
        <v>246</v>
      </c>
      <c r="W6044" t="s">
        <v>2276</v>
      </c>
      <c r="X6044" t="s">
        <v>42</v>
      </c>
      <c r="Y6044" t="s">
        <v>2277</v>
      </c>
      <c r="AA6044" s="1">
        <f t="shared" si="715"/>
        <v>46062</v>
      </c>
      <c r="AB6044" s="2">
        <f t="shared" si="716"/>
        <v>2</v>
      </c>
      <c r="AC6044" s="2">
        <f t="shared" si="717"/>
        <v>2026</v>
      </c>
      <c r="AD6044" s="2" t="str">
        <f>IFERROR(VLOOKUP(A6044,'Aux Área'!$A$4:$B$123,2,0),"-")</f>
        <v>INSPEÇÃO</v>
      </c>
    </row>
    <row r="6045" spans="1:30" x14ac:dyDescent="0.3">
      <c r="A6045" t="s">
        <v>68</v>
      </c>
      <c r="B6045" t="s">
        <v>296</v>
      </c>
      <c r="C6045" t="s">
        <v>9498</v>
      </c>
      <c r="D6045" t="s">
        <v>3246</v>
      </c>
      <c r="E6045" t="s">
        <v>3247</v>
      </c>
      <c r="F6045" t="s">
        <v>69</v>
      </c>
      <c r="G6045" t="s">
        <v>35</v>
      </c>
      <c r="H6045" t="s">
        <v>36</v>
      </c>
      <c r="I6045" t="s">
        <v>37</v>
      </c>
      <c r="J6045" t="s">
        <v>188</v>
      </c>
      <c r="K6045" t="s">
        <v>189</v>
      </c>
      <c r="L6045" t="s">
        <v>190</v>
      </c>
      <c r="M6045" t="s">
        <v>38</v>
      </c>
      <c r="N6045" t="s">
        <v>39</v>
      </c>
      <c r="O6045" s="23">
        <v>429</v>
      </c>
      <c r="P6045" s="9">
        <v>10.75</v>
      </c>
      <c r="Q6045" t="s">
        <v>40</v>
      </c>
      <c r="R6045">
        <v>40729</v>
      </c>
      <c r="S6045" s="9">
        <v>39.909999999999997</v>
      </c>
      <c r="T6045" s="26">
        <v>4.99</v>
      </c>
      <c r="U6045" s="8">
        <v>199.15</v>
      </c>
      <c r="V6045" t="s">
        <v>41</v>
      </c>
      <c r="W6045" t="s">
        <v>2007</v>
      </c>
      <c r="X6045" t="s">
        <v>42</v>
      </c>
      <c r="Y6045" t="s">
        <v>1740</v>
      </c>
      <c r="AA6045" s="1">
        <f t="shared" si="715"/>
        <v>46062</v>
      </c>
      <c r="AB6045" s="2">
        <f t="shared" si="716"/>
        <v>2</v>
      </c>
      <c r="AC6045" s="2">
        <f t="shared" si="717"/>
        <v>2026</v>
      </c>
      <c r="AD6045" s="2" t="str">
        <f>IFERROR(VLOOKUP(A6045,'Aux Área'!$A$4:$B$123,2,0),"-")</f>
        <v>OPERAÇÃO</v>
      </c>
    </row>
    <row r="6046" spans="1:30" x14ac:dyDescent="0.3">
      <c r="A6046" t="s">
        <v>64</v>
      </c>
      <c r="B6046" t="s">
        <v>332</v>
      </c>
      <c r="C6046" t="s">
        <v>9499</v>
      </c>
      <c r="D6046" t="s">
        <v>127</v>
      </c>
      <c r="E6046" t="s">
        <v>128</v>
      </c>
      <c r="F6046" t="s">
        <v>65</v>
      </c>
      <c r="G6046" t="s">
        <v>35</v>
      </c>
      <c r="H6046" t="s">
        <v>36</v>
      </c>
      <c r="I6046" t="s">
        <v>37</v>
      </c>
      <c r="J6046" t="s">
        <v>165</v>
      </c>
      <c r="K6046" t="s">
        <v>166</v>
      </c>
      <c r="L6046" t="s">
        <v>167</v>
      </c>
      <c r="M6046" t="s">
        <v>38</v>
      </c>
      <c r="N6046" t="s">
        <v>39</v>
      </c>
      <c r="O6046" s="23">
        <v>425</v>
      </c>
      <c r="P6046" s="9">
        <v>9.94</v>
      </c>
      <c r="Q6046" t="s">
        <v>40</v>
      </c>
      <c r="R6046">
        <v>47450</v>
      </c>
      <c r="S6046" s="9">
        <v>42.77</v>
      </c>
      <c r="T6046" s="26">
        <v>4.8899999999999997</v>
      </c>
      <c r="U6046" s="8">
        <v>209.15</v>
      </c>
      <c r="V6046" t="s">
        <v>112</v>
      </c>
      <c r="W6046" t="s">
        <v>2007</v>
      </c>
      <c r="X6046" t="s">
        <v>42</v>
      </c>
      <c r="Y6046" t="s">
        <v>1740</v>
      </c>
      <c r="AA6046" s="1">
        <f t="shared" si="715"/>
        <v>46062</v>
      </c>
      <c r="AB6046" s="2">
        <f t="shared" si="716"/>
        <v>2</v>
      </c>
      <c r="AC6046" s="2">
        <f t="shared" si="717"/>
        <v>2026</v>
      </c>
      <c r="AD6046" s="2" t="str">
        <f>IFERROR(VLOOKUP(A6046,'Aux Área'!$A$4:$B$123,2,0),"-")</f>
        <v>ENGENHARIA</v>
      </c>
    </row>
    <row r="6047" spans="1:30" x14ac:dyDescent="0.3">
      <c r="A6047" t="s">
        <v>56</v>
      </c>
      <c r="B6047" t="s">
        <v>266</v>
      </c>
      <c r="C6047" t="s">
        <v>9500</v>
      </c>
      <c r="D6047" t="s">
        <v>120</v>
      </c>
      <c r="E6047" t="s">
        <v>121</v>
      </c>
      <c r="F6047" t="s">
        <v>57</v>
      </c>
      <c r="G6047" t="s">
        <v>35</v>
      </c>
      <c r="H6047" t="s">
        <v>36</v>
      </c>
      <c r="I6047" t="s">
        <v>37</v>
      </c>
      <c r="J6047" t="s">
        <v>139</v>
      </c>
      <c r="K6047" t="s">
        <v>140</v>
      </c>
      <c r="L6047" t="s">
        <v>141</v>
      </c>
      <c r="M6047" t="s">
        <v>38</v>
      </c>
      <c r="N6047" t="s">
        <v>39</v>
      </c>
      <c r="O6047" s="23">
        <v>282</v>
      </c>
      <c r="P6047" s="9">
        <v>8.6199999999999992</v>
      </c>
      <c r="Q6047" t="s">
        <v>40</v>
      </c>
      <c r="R6047">
        <v>42965</v>
      </c>
      <c r="S6047" s="9">
        <v>32.729999999999997</v>
      </c>
      <c r="T6047" s="26">
        <v>4.28</v>
      </c>
      <c r="U6047" s="8">
        <v>140.08000000000001</v>
      </c>
      <c r="V6047" t="s">
        <v>9501</v>
      </c>
      <c r="W6047" t="s">
        <v>2007</v>
      </c>
      <c r="X6047" t="s">
        <v>42</v>
      </c>
      <c r="Y6047" t="s">
        <v>1740</v>
      </c>
      <c r="AA6047" s="1">
        <f t="shared" si="715"/>
        <v>46062</v>
      </c>
      <c r="AB6047" s="2">
        <f t="shared" si="716"/>
        <v>2</v>
      </c>
      <c r="AC6047" s="2">
        <f t="shared" si="717"/>
        <v>2026</v>
      </c>
      <c r="AD6047" s="2" t="str">
        <f>IFERROR(VLOOKUP(A6047,'Aux Área'!$A$4:$B$123,2,0),"-")</f>
        <v>CONSERVA</v>
      </c>
    </row>
    <row r="6048" spans="1:30" x14ac:dyDescent="0.3">
      <c r="A6048" t="s">
        <v>2643</v>
      </c>
      <c r="B6048" t="s">
        <v>2307</v>
      </c>
      <c r="C6048" t="s">
        <v>9502</v>
      </c>
      <c r="D6048" t="s">
        <v>4988</v>
      </c>
      <c r="E6048" t="s">
        <v>4989</v>
      </c>
      <c r="F6048" t="s">
        <v>2646</v>
      </c>
      <c r="G6048" t="s">
        <v>1300</v>
      </c>
      <c r="H6048" t="s">
        <v>1301</v>
      </c>
      <c r="I6048" t="s">
        <v>37</v>
      </c>
      <c r="J6048" t="s">
        <v>370</v>
      </c>
      <c r="K6048" t="s">
        <v>371</v>
      </c>
      <c r="L6048" t="s">
        <v>124</v>
      </c>
      <c r="M6048" t="s">
        <v>38</v>
      </c>
      <c r="N6048" t="s">
        <v>39</v>
      </c>
      <c r="O6048" s="23">
        <v>449</v>
      </c>
      <c r="P6048" s="9">
        <v>9.57</v>
      </c>
      <c r="Q6048" t="s">
        <v>40</v>
      </c>
      <c r="R6048">
        <v>98289</v>
      </c>
      <c r="S6048" s="9">
        <v>46.91</v>
      </c>
      <c r="T6048" s="26">
        <v>4.9909999999999997</v>
      </c>
      <c r="U6048" s="8">
        <v>234.11</v>
      </c>
      <c r="V6048" t="s">
        <v>9503</v>
      </c>
      <c r="W6048" t="s">
        <v>2276</v>
      </c>
      <c r="X6048" t="s">
        <v>42</v>
      </c>
      <c r="Y6048" t="s">
        <v>2277</v>
      </c>
      <c r="AA6048" s="1">
        <f t="shared" si="715"/>
        <v>46062</v>
      </c>
      <c r="AB6048" s="2">
        <f t="shared" si="716"/>
        <v>2</v>
      </c>
      <c r="AC6048" s="2">
        <f t="shared" si="717"/>
        <v>2026</v>
      </c>
      <c r="AD6048" s="2" t="str">
        <f>IFERROR(VLOOKUP(A6048,'Aux Área'!$A$4:$B$123,2,0),"-")</f>
        <v>INSPEÇÃO</v>
      </c>
    </row>
    <row r="6049" spans="1:30" x14ac:dyDescent="0.3">
      <c r="A6049" t="s">
        <v>662</v>
      </c>
      <c r="B6049" t="s">
        <v>183</v>
      </c>
      <c r="C6049" t="s">
        <v>9504</v>
      </c>
      <c r="D6049" t="s">
        <v>1568</v>
      </c>
      <c r="E6049" t="s">
        <v>1569</v>
      </c>
      <c r="F6049" t="s">
        <v>653</v>
      </c>
      <c r="G6049" t="s">
        <v>1495</v>
      </c>
      <c r="H6049" t="s">
        <v>1571</v>
      </c>
      <c r="I6049" t="s">
        <v>1497</v>
      </c>
      <c r="J6049" t="s">
        <v>237</v>
      </c>
      <c r="K6049" t="s">
        <v>238</v>
      </c>
      <c r="L6049" t="s">
        <v>110</v>
      </c>
      <c r="M6049" t="s">
        <v>38</v>
      </c>
      <c r="N6049" t="s">
        <v>668</v>
      </c>
      <c r="O6049" s="23">
        <v>0</v>
      </c>
      <c r="P6049" s="9">
        <v>0</v>
      </c>
      <c r="Q6049" t="s">
        <v>40</v>
      </c>
      <c r="R6049">
        <v>0</v>
      </c>
      <c r="S6049" s="9">
        <v>108.09</v>
      </c>
      <c r="T6049" s="26">
        <v>6.0350000000000001</v>
      </c>
      <c r="U6049" s="8">
        <v>652.37</v>
      </c>
      <c r="V6049" t="s">
        <v>41</v>
      </c>
      <c r="W6049" t="s">
        <v>652</v>
      </c>
      <c r="X6049" t="s">
        <v>42</v>
      </c>
      <c r="Y6049" t="s">
        <v>653</v>
      </c>
      <c r="AA6049" s="1">
        <f t="shared" si="715"/>
        <v>46062</v>
      </c>
      <c r="AB6049" s="2">
        <f t="shared" si="716"/>
        <v>2</v>
      </c>
      <c r="AC6049" s="2">
        <f t="shared" si="717"/>
        <v>2026</v>
      </c>
      <c r="AD6049" s="2" t="str">
        <f>IFERROR(VLOOKUP(A6049,'Aux Área'!$A$4:$B$123,2,0),"-")</f>
        <v>SÃO PEDRO</v>
      </c>
    </row>
    <row r="6050" spans="1:30" x14ac:dyDescent="0.3">
      <c r="A6050" t="s">
        <v>662</v>
      </c>
      <c r="C6050" t="s">
        <v>9504</v>
      </c>
      <c r="F6050" t="s">
        <v>15689</v>
      </c>
      <c r="K6050" t="s">
        <v>238</v>
      </c>
      <c r="N6050" t="s">
        <v>15690</v>
      </c>
      <c r="O6050" s="23">
        <v>0</v>
      </c>
      <c r="P6050" s="23">
        <v>0</v>
      </c>
      <c r="Q6050" t="s">
        <v>40</v>
      </c>
      <c r="R6050">
        <v>0</v>
      </c>
      <c r="S6050">
        <v>12</v>
      </c>
      <c r="U6050" s="8">
        <v>47.88</v>
      </c>
      <c r="AA6050" s="1">
        <f t="shared" si="715"/>
        <v>46062</v>
      </c>
      <c r="AB6050" s="2">
        <f t="shared" si="716"/>
        <v>2</v>
      </c>
      <c r="AC6050" s="2">
        <f t="shared" si="717"/>
        <v>2026</v>
      </c>
      <c r="AD6050" s="2" t="str">
        <f>IFERROR(VLOOKUP(A6050,'Aux Área'!$A$4:$B$123,2,0),"-")</f>
        <v>SÃO PEDRO</v>
      </c>
    </row>
    <row r="6051" spans="1:30" x14ac:dyDescent="0.3">
      <c r="A6051" t="s">
        <v>2632</v>
      </c>
      <c r="B6051" t="s">
        <v>2633</v>
      </c>
      <c r="C6051" t="s">
        <v>9505</v>
      </c>
      <c r="D6051" t="s">
        <v>8713</v>
      </c>
      <c r="E6051" t="s">
        <v>8714</v>
      </c>
      <c r="F6051" t="s">
        <v>3712</v>
      </c>
      <c r="G6051" t="s">
        <v>1300</v>
      </c>
      <c r="H6051" t="s">
        <v>2635</v>
      </c>
      <c r="I6051" t="s">
        <v>37</v>
      </c>
      <c r="J6051" t="s">
        <v>89</v>
      </c>
      <c r="K6051" t="s">
        <v>90</v>
      </c>
      <c r="L6051" t="s">
        <v>91</v>
      </c>
      <c r="M6051" t="s">
        <v>38</v>
      </c>
      <c r="N6051" t="s">
        <v>39</v>
      </c>
      <c r="O6051" s="23">
        <v>435</v>
      </c>
      <c r="P6051" s="9">
        <v>8.3800000000000008</v>
      </c>
      <c r="Q6051" t="s">
        <v>40</v>
      </c>
      <c r="R6051">
        <v>5948</v>
      </c>
      <c r="S6051" s="9">
        <v>51.9</v>
      </c>
      <c r="T6051" s="26">
        <v>4.8899999999999997</v>
      </c>
      <c r="U6051" s="8">
        <v>253.79</v>
      </c>
      <c r="V6051" t="s">
        <v>9506</v>
      </c>
      <c r="W6051" t="s">
        <v>2007</v>
      </c>
      <c r="X6051" t="s">
        <v>42</v>
      </c>
      <c r="Y6051" t="s">
        <v>1740</v>
      </c>
      <c r="AA6051" s="1">
        <f t="shared" si="715"/>
        <v>46062</v>
      </c>
      <c r="AB6051" s="2">
        <f t="shared" si="716"/>
        <v>2</v>
      </c>
      <c r="AC6051" s="2">
        <f t="shared" si="717"/>
        <v>2026</v>
      </c>
      <c r="AD6051" s="2" t="str">
        <f>IFERROR(VLOOKUP(A6051,'Aux Área'!$A$4:$B$123,2,0),"-")</f>
        <v>TI</v>
      </c>
    </row>
    <row r="6052" spans="1:30" x14ac:dyDescent="0.3">
      <c r="A6052" t="s">
        <v>54</v>
      </c>
      <c r="B6052" t="s">
        <v>319</v>
      </c>
      <c r="C6052" t="s">
        <v>9507</v>
      </c>
      <c r="D6052" t="s">
        <v>1480</v>
      </c>
      <c r="E6052" t="s">
        <v>1481</v>
      </c>
      <c r="F6052" t="s">
        <v>55</v>
      </c>
      <c r="G6052" t="s">
        <v>35</v>
      </c>
      <c r="H6052" t="s">
        <v>36</v>
      </c>
      <c r="I6052" t="s">
        <v>37</v>
      </c>
      <c r="J6052" t="s">
        <v>237</v>
      </c>
      <c r="K6052" t="s">
        <v>238</v>
      </c>
      <c r="L6052" t="s">
        <v>110</v>
      </c>
      <c r="M6052" t="s">
        <v>38</v>
      </c>
      <c r="N6052" t="s">
        <v>39</v>
      </c>
      <c r="O6052" s="23">
        <v>430</v>
      </c>
      <c r="P6052" s="9">
        <v>10.24</v>
      </c>
      <c r="Q6052" t="s">
        <v>40</v>
      </c>
      <c r="R6052">
        <v>40038</v>
      </c>
      <c r="S6052" s="9">
        <v>42</v>
      </c>
      <c r="T6052" s="26">
        <v>4.6900000000000004</v>
      </c>
      <c r="U6052" s="8">
        <v>196.98</v>
      </c>
      <c r="V6052" t="s">
        <v>41</v>
      </c>
      <c r="W6052" t="s">
        <v>2007</v>
      </c>
      <c r="X6052" t="s">
        <v>42</v>
      </c>
      <c r="Y6052" t="s">
        <v>1740</v>
      </c>
      <c r="AA6052" s="1">
        <f t="shared" si="715"/>
        <v>46062</v>
      </c>
      <c r="AB6052" s="2">
        <f t="shared" si="716"/>
        <v>2</v>
      </c>
      <c r="AC6052" s="2">
        <f t="shared" si="717"/>
        <v>2026</v>
      </c>
      <c r="AD6052" s="2" t="str">
        <f>IFERROR(VLOOKUP(A6052,'Aux Área'!$A$4:$B$123,2,0),"-")</f>
        <v>ENGENHARIA</v>
      </c>
    </row>
    <row r="6053" spans="1:30" x14ac:dyDescent="0.3">
      <c r="A6053" t="s">
        <v>3092</v>
      </c>
      <c r="B6053" t="s">
        <v>4774</v>
      </c>
      <c r="C6053" t="s">
        <v>9508</v>
      </c>
      <c r="D6053" t="s">
        <v>3135</v>
      </c>
      <c r="E6053" t="s">
        <v>3136</v>
      </c>
      <c r="F6053" t="s">
        <v>3594</v>
      </c>
      <c r="G6053" t="s">
        <v>1135</v>
      </c>
      <c r="H6053" t="s">
        <v>2275</v>
      </c>
      <c r="I6053" t="s">
        <v>1497</v>
      </c>
      <c r="J6053" t="s">
        <v>188</v>
      </c>
      <c r="K6053" t="s">
        <v>189</v>
      </c>
      <c r="L6053" t="s">
        <v>190</v>
      </c>
      <c r="M6053" t="s">
        <v>38</v>
      </c>
      <c r="N6053" t="s">
        <v>39</v>
      </c>
      <c r="O6053" s="23">
        <v>483</v>
      </c>
      <c r="P6053" s="9">
        <v>10.14</v>
      </c>
      <c r="Q6053" t="s">
        <v>40</v>
      </c>
      <c r="R6053">
        <v>84043</v>
      </c>
      <c r="S6053" s="9">
        <v>47.65</v>
      </c>
      <c r="T6053" s="26">
        <v>4.99</v>
      </c>
      <c r="U6053" s="8">
        <v>237.77</v>
      </c>
      <c r="V6053" t="s">
        <v>41</v>
      </c>
      <c r="W6053" t="s">
        <v>2276</v>
      </c>
      <c r="X6053" t="s">
        <v>42</v>
      </c>
      <c r="Y6053" t="s">
        <v>2277</v>
      </c>
      <c r="AA6053" s="1">
        <f t="shared" si="715"/>
        <v>46062</v>
      </c>
      <c r="AB6053" s="2">
        <f t="shared" si="716"/>
        <v>2</v>
      </c>
      <c r="AC6053" s="2">
        <f t="shared" si="717"/>
        <v>2026</v>
      </c>
      <c r="AD6053" s="2" t="str">
        <f>IFERROR(VLOOKUP(A6053,'Aux Área'!$A$4:$B$123,2,0),"-")</f>
        <v>INSPEÇÃO</v>
      </c>
    </row>
    <row r="6054" spans="1:30" x14ac:dyDescent="0.3">
      <c r="A6054" t="s">
        <v>58</v>
      </c>
      <c r="B6054" t="s">
        <v>250</v>
      </c>
      <c r="C6054" t="s">
        <v>9509</v>
      </c>
      <c r="D6054" t="s">
        <v>87</v>
      </c>
      <c r="E6054" t="s">
        <v>88</v>
      </c>
      <c r="F6054" t="s">
        <v>59</v>
      </c>
      <c r="G6054" t="s">
        <v>35</v>
      </c>
      <c r="H6054" t="s">
        <v>36</v>
      </c>
      <c r="I6054" t="s">
        <v>37</v>
      </c>
      <c r="J6054" t="s">
        <v>356</v>
      </c>
      <c r="K6054" t="s">
        <v>357</v>
      </c>
      <c r="L6054" t="s">
        <v>124</v>
      </c>
      <c r="M6054" t="s">
        <v>38</v>
      </c>
      <c r="N6054" t="s">
        <v>39</v>
      </c>
      <c r="O6054" s="23">
        <v>177</v>
      </c>
      <c r="P6054" s="9">
        <v>8.5500000000000007</v>
      </c>
      <c r="Q6054" t="s">
        <v>40</v>
      </c>
      <c r="R6054">
        <v>75400</v>
      </c>
      <c r="S6054" s="9">
        <v>20.71</v>
      </c>
      <c r="T6054" s="26">
        <v>4.79</v>
      </c>
      <c r="U6054" s="8">
        <v>99.2</v>
      </c>
      <c r="V6054" t="s">
        <v>9510</v>
      </c>
      <c r="W6054" t="s">
        <v>2007</v>
      </c>
      <c r="X6054" t="s">
        <v>42</v>
      </c>
      <c r="Y6054" t="s">
        <v>1740</v>
      </c>
      <c r="AA6054" s="1">
        <f t="shared" si="715"/>
        <v>46062</v>
      </c>
      <c r="AB6054" s="2">
        <f t="shared" si="716"/>
        <v>2</v>
      </c>
      <c r="AC6054" s="2">
        <f t="shared" si="717"/>
        <v>2026</v>
      </c>
      <c r="AD6054" s="2" t="str">
        <f>IFERROR(VLOOKUP(A6054,'Aux Área'!$A$4:$B$123,2,0),"-")</f>
        <v>CONSERVA</v>
      </c>
    </row>
    <row r="6055" spans="1:30" x14ac:dyDescent="0.3">
      <c r="A6055" t="s">
        <v>2679</v>
      </c>
      <c r="B6055" t="s">
        <v>2680</v>
      </c>
      <c r="C6055" t="s">
        <v>9511</v>
      </c>
      <c r="D6055" t="s">
        <v>3967</v>
      </c>
      <c r="E6055" t="s">
        <v>3968</v>
      </c>
      <c r="F6055" t="s">
        <v>2682</v>
      </c>
      <c r="G6055" t="s">
        <v>659</v>
      </c>
      <c r="H6055" t="s">
        <v>1996</v>
      </c>
      <c r="I6055" t="s">
        <v>1997</v>
      </c>
      <c r="J6055" t="s">
        <v>231</v>
      </c>
      <c r="K6055" t="s">
        <v>232</v>
      </c>
      <c r="L6055" t="s">
        <v>217</v>
      </c>
      <c r="M6055" t="s">
        <v>38</v>
      </c>
      <c r="N6055" t="s">
        <v>668</v>
      </c>
      <c r="O6055" s="23">
        <v>553</v>
      </c>
      <c r="P6055" s="9">
        <v>5.79</v>
      </c>
      <c r="Q6055" t="s">
        <v>40</v>
      </c>
      <c r="R6055">
        <v>18225</v>
      </c>
      <c r="S6055" s="9">
        <v>95.56</v>
      </c>
      <c r="T6055" s="26">
        <v>5.99</v>
      </c>
      <c r="U6055" s="8">
        <v>572.42999999999995</v>
      </c>
      <c r="V6055" t="s">
        <v>9512</v>
      </c>
      <c r="W6055" t="s">
        <v>1985</v>
      </c>
      <c r="X6055" t="s">
        <v>42</v>
      </c>
      <c r="Y6055" t="s">
        <v>1986</v>
      </c>
      <c r="AA6055" s="1">
        <f t="shared" si="715"/>
        <v>46062</v>
      </c>
      <c r="AB6055" s="2">
        <f t="shared" si="716"/>
        <v>2</v>
      </c>
      <c r="AC6055" s="2">
        <f t="shared" si="717"/>
        <v>2026</v>
      </c>
      <c r="AD6055" s="2" t="str">
        <f>IFERROR(VLOOKUP(A6055,'Aux Área'!$A$4:$B$123,2,0),"-")</f>
        <v>PESADOS</v>
      </c>
    </row>
    <row r="6056" spans="1:30" x14ac:dyDescent="0.3">
      <c r="A6056" t="s">
        <v>2691</v>
      </c>
      <c r="B6056" t="s">
        <v>2692</v>
      </c>
      <c r="C6056" t="s">
        <v>9513</v>
      </c>
      <c r="D6056" t="s">
        <v>2142</v>
      </c>
      <c r="E6056" t="s">
        <v>2143</v>
      </c>
      <c r="F6056" t="s">
        <v>5979</v>
      </c>
      <c r="G6056" t="s">
        <v>1635</v>
      </c>
      <c r="H6056" t="s">
        <v>2635</v>
      </c>
      <c r="I6056" t="s">
        <v>37</v>
      </c>
      <c r="J6056" t="s">
        <v>165</v>
      </c>
      <c r="K6056" t="s">
        <v>166</v>
      </c>
      <c r="L6056" t="s">
        <v>167</v>
      </c>
      <c r="M6056" t="s">
        <v>38</v>
      </c>
      <c r="N6056" t="s">
        <v>39</v>
      </c>
      <c r="O6056" s="23">
        <v>288</v>
      </c>
      <c r="P6056" s="9">
        <v>8.85</v>
      </c>
      <c r="Q6056" t="s">
        <v>40</v>
      </c>
      <c r="R6056">
        <v>13129</v>
      </c>
      <c r="S6056" s="9">
        <v>32.56</v>
      </c>
      <c r="T6056" s="26">
        <v>4.8899999999999997</v>
      </c>
      <c r="U6056" s="8">
        <v>159.22999999999999</v>
      </c>
      <c r="V6056" t="s">
        <v>112</v>
      </c>
      <c r="W6056" t="s">
        <v>2007</v>
      </c>
      <c r="X6056" t="s">
        <v>42</v>
      </c>
      <c r="Y6056" t="s">
        <v>1740</v>
      </c>
      <c r="AA6056" s="1">
        <f t="shared" si="715"/>
        <v>46062</v>
      </c>
      <c r="AB6056" s="2">
        <f t="shared" si="716"/>
        <v>2</v>
      </c>
      <c r="AC6056" s="2">
        <f t="shared" si="717"/>
        <v>2026</v>
      </c>
      <c r="AD6056" s="2" t="str">
        <f>IFERROR(VLOOKUP(A6056,'Aux Área'!$A$4:$B$123,2,0),"-")</f>
        <v>TI</v>
      </c>
    </row>
    <row r="6057" spans="1:30" x14ac:dyDescent="0.3">
      <c r="A6057" t="s">
        <v>2117</v>
      </c>
      <c r="B6057" t="s">
        <v>1946</v>
      </c>
      <c r="C6057" t="s">
        <v>9514</v>
      </c>
      <c r="D6057" t="s">
        <v>1948</v>
      </c>
      <c r="E6057" t="s">
        <v>1949</v>
      </c>
      <c r="F6057" t="s">
        <v>653</v>
      </c>
      <c r="G6057" t="s">
        <v>635</v>
      </c>
      <c r="H6057" t="s">
        <v>1804</v>
      </c>
      <c r="I6057" t="s">
        <v>1497</v>
      </c>
      <c r="J6057" t="s">
        <v>139</v>
      </c>
      <c r="K6057" t="s">
        <v>140</v>
      </c>
      <c r="L6057" t="s">
        <v>141</v>
      </c>
      <c r="M6057" t="s">
        <v>38</v>
      </c>
      <c r="N6057" t="s">
        <v>668</v>
      </c>
      <c r="O6057" s="23">
        <v>0</v>
      </c>
      <c r="P6057" s="9">
        <v>0</v>
      </c>
      <c r="Q6057" t="s">
        <v>40</v>
      </c>
      <c r="R6057">
        <v>0</v>
      </c>
      <c r="S6057" s="9">
        <v>125.76</v>
      </c>
      <c r="T6057" s="26">
        <v>5.59</v>
      </c>
      <c r="U6057" s="8">
        <v>703</v>
      </c>
      <c r="V6057" t="s">
        <v>9515</v>
      </c>
      <c r="W6057" t="s">
        <v>652</v>
      </c>
      <c r="X6057" t="s">
        <v>42</v>
      </c>
      <c r="Y6057" t="s">
        <v>653</v>
      </c>
      <c r="AA6057" s="1">
        <f t="shared" si="715"/>
        <v>46062</v>
      </c>
      <c r="AB6057" s="2">
        <f t="shared" si="716"/>
        <v>2</v>
      </c>
      <c r="AC6057" s="2">
        <f t="shared" si="717"/>
        <v>2026</v>
      </c>
      <c r="AD6057" s="2" t="str">
        <f>IFERROR(VLOOKUP(A6057,'Aux Área'!$A$4:$B$123,2,0),"-")</f>
        <v>SÃO PEDRO</v>
      </c>
    </row>
    <row r="6058" spans="1:30" x14ac:dyDescent="0.3">
      <c r="A6058" t="s">
        <v>1979</v>
      </c>
      <c r="B6058" t="s">
        <v>1980</v>
      </c>
      <c r="C6058" t="s">
        <v>9516</v>
      </c>
      <c r="D6058" t="s">
        <v>1297</v>
      </c>
      <c r="E6058" t="s">
        <v>2221</v>
      </c>
      <c r="F6058" t="s">
        <v>1982</v>
      </c>
      <c r="G6058" t="s">
        <v>1495</v>
      </c>
      <c r="H6058" t="s">
        <v>2020</v>
      </c>
      <c r="I6058" t="s">
        <v>2021</v>
      </c>
      <c r="J6058" t="s">
        <v>165</v>
      </c>
      <c r="K6058" t="s">
        <v>166</v>
      </c>
      <c r="L6058" t="s">
        <v>167</v>
      </c>
      <c r="M6058" t="s">
        <v>38</v>
      </c>
      <c r="N6058" t="s">
        <v>668</v>
      </c>
      <c r="O6058" s="23">
        <v>1267</v>
      </c>
      <c r="P6058" s="9">
        <v>2.0099999999999998</v>
      </c>
      <c r="Q6058" t="s">
        <v>40</v>
      </c>
      <c r="R6058">
        <v>19375</v>
      </c>
      <c r="S6058" s="9">
        <v>629.97</v>
      </c>
      <c r="T6058" s="26">
        <v>6.24</v>
      </c>
      <c r="U6058" s="8">
        <v>3931.01</v>
      </c>
      <c r="V6058" t="s">
        <v>112</v>
      </c>
      <c r="W6058" t="s">
        <v>1985</v>
      </c>
      <c r="X6058" t="s">
        <v>42</v>
      </c>
      <c r="Y6058" t="s">
        <v>1986</v>
      </c>
      <c r="AA6058" s="1">
        <f t="shared" si="715"/>
        <v>46062</v>
      </c>
      <c r="AB6058" s="2">
        <f t="shared" si="716"/>
        <v>2</v>
      </c>
      <c r="AC6058" s="2">
        <f t="shared" si="717"/>
        <v>2026</v>
      </c>
      <c r="AD6058" s="2" t="str">
        <f>IFERROR(VLOOKUP(A6058,'Aux Área'!$A$4:$B$123,2,0),"-")</f>
        <v>PESADOS</v>
      </c>
    </row>
    <row r="6059" spans="1:30" x14ac:dyDescent="0.3">
      <c r="A6059" t="s">
        <v>70</v>
      </c>
      <c r="B6059" t="s">
        <v>272</v>
      </c>
      <c r="C6059" t="s">
        <v>9517</v>
      </c>
      <c r="D6059" t="s">
        <v>460</v>
      </c>
      <c r="E6059" t="s">
        <v>461</v>
      </c>
      <c r="F6059" t="s">
        <v>71</v>
      </c>
      <c r="G6059" t="s">
        <v>35</v>
      </c>
      <c r="H6059" t="s">
        <v>36</v>
      </c>
      <c r="I6059" t="s">
        <v>37</v>
      </c>
      <c r="J6059" t="s">
        <v>147</v>
      </c>
      <c r="K6059" t="s">
        <v>148</v>
      </c>
      <c r="L6059" t="s">
        <v>84</v>
      </c>
      <c r="M6059" t="s">
        <v>38</v>
      </c>
      <c r="N6059" t="s">
        <v>39</v>
      </c>
      <c r="O6059" s="23">
        <v>267</v>
      </c>
      <c r="P6059" s="9">
        <v>5.88</v>
      </c>
      <c r="Q6059" t="s">
        <v>40</v>
      </c>
      <c r="R6059">
        <v>13168</v>
      </c>
      <c r="S6059" s="9">
        <v>45.43</v>
      </c>
      <c r="T6059" s="26">
        <v>5.2709999999999999</v>
      </c>
      <c r="U6059" s="8">
        <v>239.46</v>
      </c>
      <c r="V6059" t="s">
        <v>246</v>
      </c>
      <c r="W6059" t="s">
        <v>2007</v>
      </c>
      <c r="X6059" t="s">
        <v>42</v>
      </c>
      <c r="Y6059" t="s">
        <v>1740</v>
      </c>
      <c r="AA6059" s="1">
        <f t="shared" si="715"/>
        <v>46062</v>
      </c>
      <c r="AB6059" s="2">
        <f t="shared" si="716"/>
        <v>2</v>
      </c>
      <c r="AC6059" s="2">
        <f t="shared" si="717"/>
        <v>2026</v>
      </c>
      <c r="AD6059" s="2" t="str">
        <f>IFERROR(VLOOKUP(A6059,'Aux Área'!$A$4:$B$123,2,0),"-")</f>
        <v>QSMS</v>
      </c>
    </row>
    <row r="6060" spans="1:30" x14ac:dyDescent="0.3">
      <c r="A6060" t="s">
        <v>2260</v>
      </c>
      <c r="B6060" t="s">
        <v>113</v>
      </c>
      <c r="C6060" t="s">
        <v>9518</v>
      </c>
      <c r="D6060" t="s">
        <v>4423</v>
      </c>
      <c r="E6060" t="s">
        <v>4424</v>
      </c>
      <c r="F6060" t="s">
        <v>2262</v>
      </c>
      <c r="G6060" t="s">
        <v>35</v>
      </c>
      <c r="H6060" t="s">
        <v>2263</v>
      </c>
      <c r="I6060" t="s">
        <v>2186</v>
      </c>
      <c r="J6060" t="s">
        <v>1681</v>
      </c>
      <c r="K6060" t="s">
        <v>1682</v>
      </c>
      <c r="L6060" t="s">
        <v>141</v>
      </c>
      <c r="M6060" t="s">
        <v>38</v>
      </c>
      <c r="N6060" t="s">
        <v>668</v>
      </c>
      <c r="O6060" s="23">
        <v>739</v>
      </c>
      <c r="P6060" s="9">
        <v>13.14</v>
      </c>
      <c r="Q6060" t="s">
        <v>40</v>
      </c>
      <c r="R6060">
        <v>84898</v>
      </c>
      <c r="S6060" s="9">
        <v>56.24</v>
      </c>
      <c r="T6060" s="26">
        <v>6.49</v>
      </c>
      <c r="U6060" s="8">
        <v>365</v>
      </c>
      <c r="V6060" t="s">
        <v>41</v>
      </c>
      <c r="W6060" t="s">
        <v>2007</v>
      </c>
      <c r="X6060" t="s">
        <v>42</v>
      </c>
      <c r="Y6060" t="s">
        <v>1740</v>
      </c>
      <c r="AA6060" s="1">
        <f t="shared" si="715"/>
        <v>46062</v>
      </c>
      <c r="AB6060" s="2">
        <f t="shared" si="716"/>
        <v>2</v>
      </c>
      <c r="AC6060" s="2">
        <f t="shared" si="717"/>
        <v>2026</v>
      </c>
      <c r="AD6060" s="2" t="str">
        <f>IFERROR(VLOOKUP(A6060,'Aux Área'!$A$4:$B$123,2,0),"-")</f>
        <v>INSPEÇÃO</v>
      </c>
    </row>
    <row r="6061" spans="1:30" x14ac:dyDescent="0.3">
      <c r="A6061" t="s">
        <v>48</v>
      </c>
      <c r="B6061" t="s">
        <v>288</v>
      </c>
      <c r="C6061" t="s">
        <v>9519</v>
      </c>
      <c r="D6061" t="s">
        <v>132</v>
      </c>
      <c r="E6061" t="s">
        <v>133</v>
      </c>
      <c r="F6061" t="s">
        <v>49</v>
      </c>
      <c r="G6061" t="s">
        <v>35</v>
      </c>
      <c r="H6061" t="s">
        <v>36</v>
      </c>
      <c r="I6061" t="s">
        <v>37</v>
      </c>
      <c r="J6061" t="s">
        <v>134</v>
      </c>
      <c r="K6061" t="s">
        <v>135</v>
      </c>
      <c r="L6061" t="s">
        <v>136</v>
      </c>
      <c r="M6061" t="s">
        <v>38</v>
      </c>
      <c r="N6061" t="s">
        <v>39</v>
      </c>
      <c r="O6061" s="23">
        <v>44</v>
      </c>
      <c r="P6061" s="9">
        <v>1.21</v>
      </c>
      <c r="Q6061" t="s">
        <v>40</v>
      </c>
      <c r="R6061">
        <v>22006</v>
      </c>
      <c r="S6061" s="9">
        <v>36.380000000000003</v>
      </c>
      <c r="T6061" s="26">
        <v>5.09</v>
      </c>
      <c r="U6061" s="8">
        <v>185.18</v>
      </c>
      <c r="V6061" t="s">
        <v>9520</v>
      </c>
      <c r="W6061" t="s">
        <v>2007</v>
      </c>
      <c r="X6061" t="s">
        <v>42</v>
      </c>
      <c r="Y6061" t="s">
        <v>1740</v>
      </c>
      <c r="AA6061" s="1">
        <f t="shared" si="715"/>
        <v>46062</v>
      </c>
      <c r="AB6061" s="2">
        <f t="shared" si="716"/>
        <v>2</v>
      </c>
      <c r="AC6061" s="2">
        <f t="shared" si="717"/>
        <v>2026</v>
      </c>
      <c r="AD6061" s="2" t="str">
        <f>IFERROR(VLOOKUP(A6061,'Aux Área'!$A$4:$B$123,2,0),"-")</f>
        <v>ENGENHARIA</v>
      </c>
    </row>
    <row r="6062" spans="1:30" x14ac:dyDescent="0.3">
      <c r="A6062" t="s">
        <v>2547</v>
      </c>
      <c r="B6062" t="s">
        <v>2548</v>
      </c>
      <c r="C6062" t="s">
        <v>9521</v>
      </c>
      <c r="D6062" t="s">
        <v>2468</v>
      </c>
      <c r="E6062" t="s">
        <v>2469</v>
      </c>
      <c r="F6062" t="s">
        <v>2550</v>
      </c>
      <c r="G6062" t="s">
        <v>659</v>
      </c>
      <c r="H6062" t="s">
        <v>2215</v>
      </c>
      <c r="I6062" t="s">
        <v>667</v>
      </c>
      <c r="J6062" t="s">
        <v>165</v>
      </c>
      <c r="K6062" t="s">
        <v>166</v>
      </c>
      <c r="L6062" t="s">
        <v>167</v>
      </c>
      <c r="M6062" t="s">
        <v>38</v>
      </c>
      <c r="N6062" t="s">
        <v>668</v>
      </c>
      <c r="O6062" s="23">
        <v>292</v>
      </c>
      <c r="P6062" s="9">
        <v>6.42</v>
      </c>
      <c r="Q6062" t="s">
        <v>40</v>
      </c>
      <c r="R6062">
        <v>14229</v>
      </c>
      <c r="S6062" s="9">
        <v>45.49</v>
      </c>
      <c r="T6062" s="26">
        <v>6.2409999999999997</v>
      </c>
      <c r="U6062" s="8">
        <v>283.89</v>
      </c>
      <c r="V6062" t="s">
        <v>112</v>
      </c>
      <c r="W6062" t="s">
        <v>2007</v>
      </c>
      <c r="X6062" t="s">
        <v>42</v>
      </c>
      <c r="Y6062" t="s">
        <v>1740</v>
      </c>
      <c r="AA6062" s="1">
        <f t="shared" si="715"/>
        <v>46062</v>
      </c>
      <c r="AB6062" s="2">
        <f t="shared" si="716"/>
        <v>2</v>
      </c>
      <c r="AC6062" s="2">
        <f t="shared" si="717"/>
        <v>2026</v>
      </c>
      <c r="AD6062" s="2" t="str">
        <f>IFERROR(VLOOKUP(A6062,'Aux Área'!$A$4:$B$123,2,0),"-")</f>
        <v>APH</v>
      </c>
    </row>
    <row r="6063" spans="1:30" x14ac:dyDescent="0.3">
      <c r="A6063" t="s">
        <v>2655</v>
      </c>
      <c r="B6063" t="s">
        <v>2656</v>
      </c>
      <c r="C6063" t="s">
        <v>9522</v>
      </c>
      <c r="D6063" t="s">
        <v>1619</v>
      </c>
      <c r="E6063" t="s">
        <v>1620</v>
      </c>
      <c r="F6063" t="s">
        <v>3605</v>
      </c>
      <c r="G6063" t="s">
        <v>1635</v>
      </c>
      <c r="H6063" t="s">
        <v>2635</v>
      </c>
      <c r="I6063" t="s">
        <v>37</v>
      </c>
      <c r="J6063" t="s">
        <v>188</v>
      </c>
      <c r="K6063" t="s">
        <v>189</v>
      </c>
      <c r="L6063" t="s">
        <v>190</v>
      </c>
      <c r="M6063" t="s">
        <v>38</v>
      </c>
      <c r="N6063" t="s">
        <v>39</v>
      </c>
      <c r="O6063" s="23">
        <v>272</v>
      </c>
      <c r="P6063" s="9">
        <v>7.1</v>
      </c>
      <c r="Q6063" t="s">
        <v>40</v>
      </c>
      <c r="R6063">
        <v>14262</v>
      </c>
      <c r="S6063" s="9">
        <v>38.32</v>
      </c>
      <c r="T6063" s="26">
        <v>4.99</v>
      </c>
      <c r="U6063" s="8">
        <v>191.22</v>
      </c>
      <c r="V6063" t="s">
        <v>41</v>
      </c>
      <c r="W6063" t="s">
        <v>2007</v>
      </c>
      <c r="X6063" t="s">
        <v>42</v>
      </c>
      <c r="Y6063" t="s">
        <v>6209</v>
      </c>
      <c r="AA6063" s="1">
        <f t="shared" si="715"/>
        <v>46062</v>
      </c>
      <c r="AB6063" s="2">
        <f t="shared" si="716"/>
        <v>2</v>
      </c>
      <c r="AC6063" s="2">
        <f t="shared" si="717"/>
        <v>2026</v>
      </c>
      <c r="AD6063" s="2" t="str">
        <f>IFERROR(VLOOKUP(A6063,'Aux Área'!$A$4:$B$123,2,0),"-")</f>
        <v>TI</v>
      </c>
    </row>
    <row r="6064" spans="1:30" x14ac:dyDescent="0.3">
      <c r="A6064" t="s">
        <v>2189</v>
      </c>
      <c r="B6064" t="s">
        <v>2190</v>
      </c>
      <c r="C6064" t="s">
        <v>9523</v>
      </c>
      <c r="D6064" t="s">
        <v>5015</v>
      </c>
      <c r="E6064" t="s">
        <v>5016</v>
      </c>
      <c r="F6064" t="s">
        <v>2192</v>
      </c>
      <c r="G6064" t="s">
        <v>1135</v>
      </c>
      <c r="H6064" t="s">
        <v>2185</v>
      </c>
      <c r="I6064" t="s">
        <v>2186</v>
      </c>
      <c r="J6064" t="s">
        <v>175</v>
      </c>
      <c r="K6064" t="s">
        <v>176</v>
      </c>
      <c r="L6064" t="s">
        <v>177</v>
      </c>
      <c r="M6064" t="s">
        <v>38</v>
      </c>
      <c r="N6064" t="s">
        <v>668</v>
      </c>
      <c r="O6064" s="23">
        <v>843</v>
      </c>
      <c r="P6064" s="9">
        <v>14.7</v>
      </c>
      <c r="Q6064" t="s">
        <v>40</v>
      </c>
      <c r="R6064">
        <v>10070</v>
      </c>
      <c r="S6064" s="9">
        <v>57.35</v>
      </c>
      <c r="T6064" s="26">
        <v>6.19</v>
      </c>
      <c r="U6064" s="8">
        <v>355.01</v>
      </c>
      <c r="V6064" t="s">
        <v>9524</v>
      </c>
      <c r="W6064" t="s">
        <v>2007</v>
      </c>
      <c r="X6064" t="s">
        <v>42</v>
      </c>
      <c r="Y6064" t="s">
        <v>2188</v>
      </c>
      <c r="AA6064" s="1">
        <f t="shared" ref="AA6064:AA6127" si="718">IFERROR(DATEVALUE(C6064),"-")</f>
        <v>46062</v>
      </c>
      <c r="AB6064" s="2">
        <f t="shared" ref="AB6064:AB6127" si="719">IFERROR(MONTH(AA6064),"-")</f>
        <v>2</v>
      </c>
      <c r="AC6064" s="2">
        <f t="shared" ref="AC6064:AC6127" si="720">IFERROR(YEAR(AA6064),"-")</f>
        <v>2026</v>
      </c>
      <c r="AD6064" s="2" t="str">
        <f>IFERROR(VLOOKUP(A6064,'Aux Área'!$A$4:$B$123,2,0),"-")</f>
        <v>INSPEÇÃO</v>
      </c>
    </row>
    <row r="6065" spans="1:30" x14ac:dyDescent="0.3">
      <c r="A6065" t="s">
        <v>74</v>
      </c>
      <c r="B6065" t="s">
        <v>255</v>
      </c>
      <c r="C6065" t="s">
        <v>9525</v>
      </c>
      <c r="D6065" t="s">
        <v>115</v>
      </c>
      <c r="E6065" t="s">
        <v>116</v>
      </c>
      <c r="F6065" t="s">
        <v>75</v>
      </c>
      <c r="G6065" t="s">
        <v>35</v>
      </c>
      <c r="H6065" t="s">
        <v>36</v>
      </c>
      <c r="I6065" t="s">
        <v>37</v>
      </c>
      <c r="J6065" t="s">
        <v>196</v>
      </c>
      <c r="K6065" t="s">
        <v>197</v>
      </c>
      <c r="L6065" t="s">
        <v>84</v>
      </c>
      <c r="M6065" t="s">
        <v>38</v>
      </c>
      <c r="N6065" t="s">
        <v>39</v>
      </c>
      <c r="O6065" s="23">
        <v>235</v>
      </c>
      <c r="P6065" s="9">
        <v>6.28</v>
      </c>
      <c r="Q6065" t="s">
        <v>40</v>
      </c>
      <c r="R6065">
        <v>15229</v>
      </c>
      <c r="S6065" s="9">
        <v>37.44</v>
      </c>
      <c r="T6065" s="26">
        <v>5.24</v>
      </c>
      <c r="U6065" s="8">
        <v>196.19</v>
      </c>
      <c r="V6065" t="s">
        <v>41</v>
      </c>
      <c r="W6065" t="s">
        <v>2007</v>
      </c>
      <c r="X6065" t="s">
        <v>42</v>
      </c>
      <c r="Y6065" t="s">
        <v>1740</v>
      </c>
      <c r="AA6065" s="1">
        <f t="shared" si="718"/>
        <v>46062</v>
      </c>
      <c r="AB6065" s="2">
        <f t="shared" si="719"/>
        <v>2</v>
      </c>
      <c r="AC6065" s="2">
        <f t="shared" si="720"/>
        <v>2026</v>
      </c>
      <c r="AD6065" s="2" t="str">
        <f>IFERROR(VLOOKUP(A6065,'Aux Área'!$A$4:$B$123,2,0),"-")</f>
        <v>TI</v>
      </c>
    </row>
    <row r="6066" spans="1:30" x14ac:dyDescent="0.3">
      <c r="A6066" t="s">
        <v>50</v>
      </c>
      <c r="B6066" t="s">
        <v>324</v>
      </c>
      <c r="C6066" t="s">
        <v>9526</v>
      </c>
      <c r="D6066" t="s">
        <v>326</v>
      </c>
      <c r="E6066" t="s">
        <v>327</v>
      </c>
      <c r="F6066" t="s">
        <v>51</v>
      </c>
      <c r="G6066" t="s">
        <v>35</v>
      </c>
      <c r="H6066" t="s">
        <v>36</v>
      </c>
      <c r="I6066" t="s">
        <v>37</v>
      </c>
      <c r="J6066" t="s">
        <v>285</v>
      </c>
      <c r="K6066" t="s">
        <v>286</v>
      </c>
      <c r="L6066" t="s">
        <v>91</v>
      </c>
      <c r="M6066" t="s">
        <v>38</v>
      </c>
      <c r="N6066" t="s">
        <v>39</v>
      </c>
      <c r="O6066" s="23">
        <v>368</v>
      </c>
      <c r="P6066" s="9">
        <v>9.3800000000000008</v>
      </c>
      <c r="Q6066" t="s">
        <v>40</v>
      </c>
      <c r="R6066">
        <v>19148</v>
      </c>
      <c r="S6066" s="9">
        <v>39.22</v>
      </c>
      <c r="T6066" s="26">
        <v>4.891</v>
      </c>
      <c r="U6066" s="8">
        <v>191.81</v>
      </c>
      <c r="V6066" t="s">
        <v>9527</v>
      </c>
      <c r="W6066" t="s">
        <v>2007</v>
      </c>
      <c r="X6066" t="s">
        <v>42</v>
      </c>
      <c r="Y6066" t="s">
        <v>1740</v>
      </c>
      <c r="AA6066" s="1">
        <f t="shared" si="718"/>
        <v>46062</v>
      </c>
      <c r="AB6066" s="2">
        <f t="shared" si="719"/>
        <v>2</v>
      </c>
      <c r="AC6066" s="2">
        <f t="shared" si="720"/>
        <v>2026</v>
      </c>
      <c r="AD6066" s="2" t="str">
        <f>IFERROR(VLOOKUP(A6066,'Aux Área'!$A$4:$B$123,2,0),"-")</f>
        <v>TI</v>
      </c>
    </row>
    <row r="6067" spans="1:30" x14ac:dyDescent="0.3">
      <c r="A6067" t="s">
        <v>2181</v>
      </c>
      <c r="B6067" t="s">
        <v>4595</v>
      </c>
      <c r="C6067" t="s">
        <v>9528</v>
      </c>
      <c r="D6067" t="s">
        <v>9279</v>
      </c>
      <c r="E6067" t="s">
        <v>9280</v>
      </c>
      <c r="F6067" t="s">
        <v>2184</v>
      </c>
      <c r="G6067" t="s">
        <v>1135</v>
      </c>
      <c r="H6067" t="s">
        <v>2185</v>
      </c>
      <c r="I6067" t="s">
        <v>2186</v>
      </c>
      <c r="J6067" t="s">
        <v>241</v>
      </c>
      <c r="K6067" t="s">
        <v>242</v>
      </c>
      <c r="L6067" t="s">
        <v>110</v>
      </c>
      <c r="M6067" t="s">
        <v>38</v>
      </c>
      <c r="N6067" t="s">
        <v>668</v>
      </c>
      <c r="O6067" s="23">
        <v>732</v>
      </c>
      <c r="P6067" s="9">
        <v>13.59</v>
      </c>
      <c r="Q6067" t="s">
        <v>40</v>
      </c>
      <c r="R6067">
        <v>108097</v>
      </c>
      <c r="S6067" s="9">
        <v>53.86</v>
      </c>
      <c r="T6067" s="26">
        <v>5.47</v>
      </c>
      <c r="U6067" s="8">
        <v>294.60000000000002</v>
      </c>
      <c r="V6067" t="s">
        <v>41</v>
      </c>
      <c r="W6067" t="s">
        <v>2007</v>
      </c>
      <c r="X6067" t="s">
        <v>42</v>
      </c>
      <c r="Y6067" t="s">
        <v>2188</v>
      </c>
      <c r="AA6067" s="1">
        <f t="shared" si="718"/>
        <v>46062</v>
      </c>
      <c r="AB6067" s="2">
        <f t="shared" si="719"/>
        <v>2</v>
      </c>
      <c r="AC6067" s="2">
        <f t="shared" si="720"/>
        <v>2026</v>
      </c>
      <c r="AD6067" s="2" t="str">
        <f>IFERROR(VLOOKUP(A6067,'Aux Área'!$A$4:$B$123,2,0),"-")</f>
        <v>INSPEÇÃO</v>
      </c>
    </row>
    <row r="6068" spans="1:30" x14ac:dyDescent="0.3">
      <c r="A6068" t="s">
        <v>2278</v>
      </c>
      <c r="B6068" t="s">
        <v>4664</v>
      </c>
      <c r="C6068" t="s">
        <v>9529</v>
      </c>
      <c r="D6068" t="s">
        <v>3208</v>
      </c>
      <c r="E6068" t="s">
        <v>3209</v>
      </c>
      <c r="F6068" t="s">
        <v>2281</v>
      </c>
      <c r="G6068" t="s">
        <v>1135</v>
      </c>
      <c r="H6068" t="s">
        <v>2275</v>
      </c>
      <c r="I6068" t="s">
        <v>1497</v>
      </c>
      <c r="J6068" t="s">
        <v>169</v>
      </c>
      <c r="K6068" t="s">
        <v>170</v>
      </c>
      <c r="L6068" t="s">
        <v>124</v>
      </c>
      <c r="M6068" t="s">
        <v>38</v>
      </c>
      <c r="N6068" t="s">
        <v>39</v>
      </c>
      <c r="O6068" s="23">
        <v>437</v>
      </c>
      <c r="P6068" s="9">
        <v>9.24</v>
      </c>
      <c r="Q6068" t="s">
        <v>40</v>
      </c>
      <c r="R6068">
        <v>104664</v>
      </c>
      <c r="S6068" s="9">
        <v>47.3</v>
      </c>
      <c r="T6068" s="26">
        <v>4.8899999999999997</v>
      </c>
      <c r="U6068" s="8">
        <v>231.3</v>
      </c>
      <c r="V6068" t="s">
        <v>41</v>
      </c>
      <c r="W6068" t="s">
        <v>2276</v>
      </c>
      <c r="X6068" t="s">
        <v>42</v>
      </c>
      <c r="Y6068" t="s">
        <v>2277</v>
      </c>
      <c r="AA6068" s="1">
        <f t="shared" si="718"/>
        <v>46062</v>
      </c>
      <c r="AB6068" s="2">
        <f t="shared" si="719"/>
        <v>2</v>
      </c>
      <c r="AC6068" s="2">
        <f t="shared" si="720"/>
        <v>2026</v>
      </c>
      <c r="AD6068" s="2" t="str">
        <f>IFERROR(VLOOKUP(A6068,'Aux Área'!$A$4:$B$123,2,0),"-")</f>
        <v>INSPEÇÃO</v>
      </c>
    </row>
    <row r="6069" spans="1:30" x14ac:dyDescent="0.3">
      <c r="A6069" t="s">
        <v>52</v>
      </c>
      <c r="B6069" t="s">
        <v>1449</v>
      </c>
      <c r="C6069" t="s">
        <v>9530</v>
      </c>
      <c r="D6069" t="s">
        <v>3197</v>
      </c>
      <c r="E6069" t="s">
        <v>3198</v>
      </c>
      <c r="F6069" t="s">
        <v>53</v>
      </c>
      <c r="G6069" t="s">
        <v>35</v>
      </c>
      <c r="H6069" t="s">
        <v>36</v>
      </c>
      <c r="I6069" t="s">
        <v>37</v>
      </c>
      <c r="J6069" t="s">
        <v>1681</v>
      </c>
      <c r="K6069" t="s">
        <v>1682</v>
      </c>
      <c r="L6069" t="s">
        <v>141</v>
      </c>
      <c r="M6069" t="s">
        <v>38</v>
      </c>
      <c r="N6069" t="s">
        <v>39</v>
      </c>
      <c r="O6069" s="10">
        <v>382</v>
      </c>
      <c r="P6069" s="24">
        <v>12.4</v>
      </c>
      <c r="Q6069" t="s">
        <v>40</v>
      </c>
      <c r="R6069" s="2">
        <v>60003</v>
      </c>
      <c r="S6069" s="9">
        <v>30.8</v>
      </c>
      <c r="T6069" s="26">
        <v>4.99</v>
      </c>
      <c r="U6069" s="8">
        <v>153.68</v>
      </c>
      <c r="V6069" t="s">
        <v>41</v>
      </c>
      <c r="W6069" t="s">
        <v>2007</v>
      </c>
      <c r="X6069" t="s">
        <v>42</v>
      </c>
      <c r="Y6069" t="s">
        <v>1740</v>
      </c>
      <c r="AA6069" s="1">
        <f t="shared" si="718"/>
        <v>46062</v>
      </c>
      <c r="AB6069" s="2">
        <f t="shared" si="719"/>
        <v>2</v>
      </c>
      <c r="AC6069" s="2">
        <f t="shared" si="720"/>
        <v>2026</v>
      </c>
      <c r="AD6069" s="2" t="str">
        <f>IFERROR(VLOOKUP(A6069,'Aux Área'!$A$4:$B$123,2,0),"-")</f>
        <v>OPERAÇÃO</v>
      </c>
    </row>
    <row r="6070" spans="1:30" x14ac:dyDescent="0.3">
      <c r="A6070" t="s">
        <v>2314</v>
      </c>
      <c r="B6070" t="s">
        <v>4624</v>
      </c>
      <c r="C6070" t="s">
        <v>9531</v>
      </c>
      <c r="D6070" t="s">
        <v>3303</v>
      </c>
      <c r="E6070" t="s">
        <v>3304</v>
      </c>
      <c r="F6070" t="s">
        <v>2317</v>
      </c>
      <c r="G6070" t="s">
        <v>1300</v>
      </c>
      <c r="H6070" t="s">
        <v>1301</v>
      </c>
      <c r="I6070" t="s">
        <v>37</v>
      </c>
      <c r="J6070" t="s">
        <v>89</v>
      </c>
      <c r="K6070" t="s">
        <v>90</v>
      </c>
      <c r="L6070" t="s">
        <v>91</v>
      </c>
      <c r="M6070" t="s">
        <v>38</v>
      </c>
      <c r="N6070" t="s">
        <v>39</v>
      </c>
      <c r="O6070" s="23">
        <v>432</v>
      </c>
      <c r="P6070" s="9">
        <v>10.11</v>
      </c>
      <c r="Q6070" t="s">
        <v>40</v>
      </c>
      <c r="R6070">
        <v>48701</v>
      </c>
      <c r="S6070" s="9">
        <v>42.74</v>
      </c>
      <c r="T6070" s="26">
        <v>4.8899999999999997</v>
      </c>
      <c r="U6070" s="8">
        <v>209</v>
      </c>
      <c r="V6070" t="s">
        <v>9532</v>
      </c>
      <c r="W6070" t="s">
        <v>2276</v>
      </c>
      <c r="X6070" t="s">
        <v>42</v>
      </c>
      <c r="Y6070" t="s">
        <v>2277</v>
      </c>
      <c r="AA6070" s="1">
        <f t="shared" si="718"/>
        <v>46062</v>
      </c>
      <c r="AB6070" s="2">
        <f t="shared" si="719"/>
        <v>2</v>
      </c>
      <c r="AC6070" s="2">
        <f t="shared" si="720"/>
        <v>2026</v>
      </c>
      <c r="AD6070" s="2" t="str">
        <f>IFERROR(VLOOKUP(A6070,'Aux Área'!$A$4:$B$123,2,0),"-")</f>
        <v>INSPEÇÃO</v>
      </c>
    </row>
    <row r="6071" spans="1:30" x14ac:dyDescent="0.3">
      <c r="A6071" t="s">
        <v>2347</v>
      </c>
      <c r="B6071" t="s">
        <v>2348</v>
      </c>
      <c r="C6071" t="s">
        <v>9533</v>
      </c>
      <c r="D6071" t="s">
        <v>4012</v>
      </c>
      <c r="E6071" t="s">
        <v>4013</v>
      </c>
      <c r="F6071" t="s">
        <v>2350</v>
      </c>
      <c r="G6071" t="s">
        <v>659</v>
      </c>
      <c r="H6071" t="s">
        <v>1996</v>
      </c>
      <c r="I6071" t="s">
        <v>1997</v>
      </c>
      <c r="J6071" t="s">
        <v>237</v>
      </c>
      <c r="K6071" t="s">
        <v>238</v>
      </c>
      <c r="L6071" t="s">
        <v>110</v>
      </c>
      <c r="M6071" t="s">
        <v>38</v>
      </c>
      <c r="N6071" t="s">
        <v>668</v>
      </c>
      <c r="O6071" s="23">
        <v>331</v>
      </c>
      <c r="P6071" s="9">
        <v>5.71</v>
      </c>
      <c r="Q6071" t="s">
        <v>40</v>
      </c>
      <c r="R6071">
        <v>27285</v>
      </c>
      <c r="S6071" s="9">
        <v>58</v>
      </c>
      <c r="T6071" s="26">
        <v>6.04</v>
      </c>
      <c r="U6071" s="8">
        <v>350.32</v>
      </c>
      <c r="V6071" t="s">
        <v>41</v>
      </c>
      <c r="W6071" t="s">
        <v>1985</v>
      </c>
      <c r="X6071" t="s">
        <v>42</v>
      </c>
      <c r="Y6071" t="s">
        <v>1986</v>
      </c>
      <c r="AA6071" s="1">
        <f t="shared" si="718"/>
        <v>46062</v>
      </c>
      <c r="AB6071" s="2">
        <f t="shared" si="719"/>
        <v>2</v>
      </c>
      <c r="AC6071" s="2">
        <f t="shared" si="720"/>
        <v>2026</v>
      </c>
      <c r="AD6071" s="2" t="str">
        <f>IFERROR(VLOOKUP(A6071,'Aux Área'!$A$4:$B$123,2,0),"-")</f>
        <v>PESADOS</v>
      </c>
    </row>
    <row r="6072" spans="1:30" x14ac:dyDescent="0.3">
      <c r="A6072" t="s">
        <v>2638</v>
      </c>
      <c r="B6072" t="s">
        <v>4593</v>
      </c>
      <c r="C6072" t="s">
        <v>9534</v>
      </c>
      <c r="D6072" t="s">
        <v>4358</v>
      </c>
      <c r="E6072" t="s">
        <v>4359</v>
      </c>
      <c r="F6072" t="s">
        <v>2641</v>
      </c>
      <c r="G6072" t="s">
        <v>1135</v>
      </c>
      <c r="H6072" t="s">
        <v>2275</v>
      </c>
      <c r="I6072" t="s">
        <v>1497</v>
      </c>
      <c r="J6072" t="s">
        <v>275</v>
      </c>
      <c r="K6072" t="s">
        <v>276</v>
      </c>
      <c r="L6072" t="s">
        <v>124</v>
      </c>
      <c r="M6072" t="s">
        <v>38</v>
      </c>
      <c r="N6072" t="s">
        <v>39</v>
      </c>
      <c r="O6072" s="23">
        <v>431</v>
      </c>
      <c r="P6072" s="9">
        <v>8.7899999999999991</v>
      </c>
      <c r="Q6072" t="s">
        <v>40</v>
      </c>
      <c r="R6072">
        <v>90885</v>
      </c>
      <c r="S6072" s="9">
        <v>49.05</v>
      </c>
      <c r="T6072" s="26">
        <v>4.79</v>
      </c>
      <c r="U6072" s="8">
        <v>234.95</v>
      </c>
      <c r="V6072" t="s">
        <v>9535</v>
      </c>
      <c r="W6072" t="s">
        <v>2276</v>
      </c>
      <c r="X6072" t="s">
        <v>42</v>
      </c>
      <c r="Y6072" t="s">
        <v>2277</v>
      </c>
      <c r="AA6072" s="1">
        <f t="shared" si="718"/>
        <v>46062</v>
      </c>
      <c r="AB6072" s="2">
        <f t="shared" si="719"/>
        <v>2</v>
      </c>
      <c r="AC6072" s="2">
        <f t="shared" si="720"/>
        <v>2026</v>
      </c>
      <c r="AD6072" s="2" t="str">
        <f>IFERROR(VLOOKUP(A6072,'Aux Área'!$A$4:$B$123,2,0),"-")</f>
        <v>INSPEÇÃO</v>
      </c>
    </row>
    <row r="6073" spans="1:30" x14ac:dyDescent="0.3">
      <c r="A6073" t="s">
        <v>2306</v>
      </c>
      <c r="B6073" t="s">
        <v>4613</v>
      </c>
      <c r="C6073" t="s">
        <v>9536</v>
      </c>
      <c r="D6073" t="s">
        <v>3212</v>
      </c>
      <c r="E6073" t="s">
        <v>3213</v>
      </c>
      <c r="F6073" t="s">
        <v>2309</v>
      </c>
      <c r="G6073" t="s">
        <v>1135</v>
      </c>
      <c r="H6073" t="s">
        <v>2275</v>
      </c>
      <c r="I6073" t="s">
        <v>1497</v>
      </c>
      <c r="J6073" t="s">
        <v>1665</v>
      </c>
      <c r="K6073" t="s">
        <v>1666</v>
      </c>
      <c r="L6073" t="s">
        <v>301</v>
      </c>
      <c r="M6073" t="s">
        <v>38</v>
      </c>
      <c r="N6073" t="s">
        <v>39</v>
      </c>
      <c r="O6073" s="23">
        <v>393</v>
      </c>
      <c r="P6073" s="9">
        <v>9.16</v>
      </c>
      <c r="Q6073" t="s">
        <v>40</v>
      </c>
      <c r="R6073">
        <v>97572</v>
      </c>
      <c r="S6073" s="9">
        <v>42.91</v>
      </c>
      <c r="T6073" s="26">
        <v>4.6900000000000004</v>
      </c>
      <c r="U6073" s="8">
        <v>201.25</v>
      </c>
      <c r="V6073" t="s">
        <v>9537</v>
      </c>
      <c r="W6073" t="s">
        <v>2276</v>
      </c>
      <c r="X6073" t="s">
        <v>42</v>
      </c>
      <c r="Y6073" t="s">
        <v>2277</v>
      </c>
      <c r="AA6073" s="1">
        <f t="shared" si="718"/>
        <v>46063</v>
      </c>
      <c r="AB6073" s="2">
        <f t="shared" si="719"/>
        <v>2</v>
      </c>
      <c r="AC6073" s="2">
        <f t="shared" si="720"/>
        <v>2026</v>
      </c>
      <c r="AD6073" s="2" t="str">
        <f>IFERROR(VLOOKUP(A6073,'Aux Área'!$A$4:$B$123,2,0),"-")</f>
        <v>INSPEÇÃO</v>
      </c>
    </row>
    <row r="6074" spans="1:30" x14ac:dyDescent="0.3">
      <c r="A6074" t="s">
        <v>2282</v>
      </c>
      <c r="B6074" t="s">
        <v>4679</v>
      </c>
      <c r="C6074" t="s">
        <v>9538</v>
      </c>
      <c r="D6074" t="s">
        <v>7064</v>
      </c>
      <c r="E6074" t="s">
        <v>7065</v>
      </c>
      <c r="F6074" t="s">
        <v>2285</v>
      </c>
      <c r="G6074" t="s">
        <v>1135</v>
      </c>
      <c r="H6074" t="s">
        <v>2275</v>
      </c>
      <c r="I6074" t="s">
        <v>1497</v>
      </c>
      <c r="J6074" t="s">
        <v>1681</v>
      </c>
      <c r="K6074" t="s">
        <v>1682</v>
      </c>
      <c r="L6074" t="s">
        <v>141</v>
      </c>
      <c r="M6074" t="s">
        <v>38</v>
      </c>
      <c r="N6074" t="s">
        <v>39</v>
      </c>
      <c r="O6074" s="23">
        <v>352</v>
      </c>
      <c r="P6074" s="9">
        <v>9.8699999999999992</v>
      </c>
      <c r="Q6074" t="s">
        <v>40</v>
      </c>
      <c r="R6074">
        <v>88024</v>
      </c>
      <c r="S6074" s="9">
        <v>35.68</v>
      </c>
      <c r="T6074" s="26">
        <v>4.99</v>
      </c>
      <c r="U6074" s="8">
        <v>178.03</v>
      </c>
      <c r="V6074" t="s">
        <v>41</v>
      </c>
      <c r="W6074" t="s">
        <v>2276</v>
      </c>
      <c r="X6074" t="s">
        <v>42</v>
      </c>
      <c r="Y6074" t="s">
        <v>2277</v>
      </c>
      <c r="AA6074" s="1">
        <f t="shared" si="718"/>
        <v>46063</v>
      </c>
      <c r="AB6074" s="2">
        <f t="shared" si="719"/>
        <v>2</v>
      </c>
      <c r="AC6074" s="2">
        <f t="shared" si="720"/>
        <v>2026</v>
      </c>
      <c r="AD6074" s="2" t="str">
        <f>IFERROR(VLOOKUP(A6074,'Aux Área'!$A$4:$B$123,2,0),"-")</f>
        <v>INSPEÇÃO</v>
      </c>
    </row>
    <row r="6075" spans="1:30" x14ac:dyDescent="0.3">
      <c r="A6075" t="s">
        <v>2643</v>
      </c>
      <c r="B6075" t="s">
        <v>2307</v>
      </c>
      <c r="C6075" t="s">
        <v>9539</v>
      </c>
      <c r="D6075" t="s">
        <v>7196</v>
      </c>
      <c r="E6075" t="s">
        <v>7197</v>
      </c>
      <c r="F6075" t="s">
        <v>2646</v>
      </c>
      <c r="G6075" t="s">
        <v>1300</v>
      </c>
      <c r="H6075" t="s">
        <v>1301</v>
      </c>
      <c r="I6075" t="s">
        <v>37</v>
      </c>
      <c r="J6075" t="s">
        <v>122</v>
      </c>
      <c r="K6075" t="s">
        <v>123</v>
      </c>
      <c r="L6075" t="s">
        <v>124</v>
      </c>
      <c r="M6075" t="s">
        <v>38</v>
      </c>
      <c r="N6075" t="s">
        <v>39</v>
      </c>
      <c r="O6075" s="23">
        <v>420</v>
      </c>
      <c r="P6075" s="9">
        <v>10.42</v>
      </c>
      <c r="Q6075" t="s">
        <v>40</v>
      </c>
      <c r="R6075">
        <v>98709</v>
      </c>
      <c r="S6075" s="9">
        <v>40.32</v>
      </c>
      <c r="T6075" s="26">
        <v>4.9800000000000004</v>
      </c>
      <c r="U6075" s="8">
        <v>200.79</v>
      </c>
      <c r="V6075" t="s">
        <v>112</v>
      </c>
      <c r="W6075" t="s">
        <v>2276</v>
      </c>
      <c r="X6075" t="s">
        <v>42</v>
      </c>
      <c r="Y6075" t="s">
        <v>2277</v>
      </c>
      <c r="AA6075" s="1">
        <f t="shared" si="718"/>
        <v>46063</v>
      </c>
      <c r="AB6075" s="2">
        <f t="shared" si="719"/>
        <v>2</v>
      </c>
      <c r="AC6075" s="2">
        <f t="shared" si="720"/>
        <v>2026</v>
      </c>
      <c r="AD6075" s="2" t="str">
        <f>IFERROR(VLOOKUP(A6075,'Aux Área'!$A$4:$B$123,2,0),"-")</f>
        <v>INSPEÇÃO</v>
      </c>
    </row>
    <row r="6076" spans="1:30" x14ac:dyDescent="0.3">
      <c r="A6076" t="s">
        <v>2314</v>
      </c>
      <c r="B6076" t="s">
        <v>4624</v>
      </c>
      <c r="C6076" t="s">
        <v>9540</v>
      </c>
      <c r="D6076" t="s">
        <v>3303</v>
      </c>
      <c r="E6076" t="s">
        <v>3304</v>
      </c>
      <c r="F6076" t="s">
        <v>2317</v>
      </c>
      <c r="G6076" t="s">
        <v>1300</v>
      </c>
      <c r="H6076" t="s">
        <v>1301</v>
      </c>
      <c r="I6076" t="s">
        <v>37</v>
      </c>
      <c r="J6076" t="s">
        <v>89</v>
      </c>
      <c r="K6076" t="s">
        <v>90</v>
      </c>
      <c r="L6076" t="s">
        <v>91</v>
      </c>
      <c r="M6076" t="s">
        <v>38</v>
      </c>
      <c r="N6076" t="s">
        <v>39</v>
      </c>
      <c r="O6076" s="23">
        <v>398</v>
      </c>
      <c r="P6076" s="9">
        <v>11.12</v>
      </c>
      <c r="Q6076" t="s">
        <v>40</v>
      </c>
      <c r="R6076">
        <v>49099</v>
      </c>
      <c r="S6076" s="9">
        <v>35.799999999999997</v>
      </c>
      <c r="T6076" s="26">
        <v>4.8899999999999997</v>
      </c>
      <c r="U6076" s="8">
        <v>175.06</v>
      </c>
      <c r="V6076" t="s">
        <v>9541</v>
      </c>
      <c r="W6076" t="s">
        <v>2276</v>
      </c>
      <c r="X6076" t="s">
        <v>42</v>
      </c>
      <c r="Y6076" t="s">
        <v>2277</v>
      </c>
      <c r="AA6076" s="1">
        <f t="shared" si="718"/>
        <v>46063</v>
      </c>
      <c r="AB6076" s="2">
        <f t="shared" si="719"/>
        <v>2</v>
      </c>
      <c r="AC6076" s="2">
        <f t="shared" si="720"/>
        <v>2026</v>
      </c>
      <c r="AD6076" s="2" t="str">
        <f>IFERROR(VLOOKUP(A6076,'Aux Área'!$A$4:$B$123,2,0),"-")</f>
        <v>INSPEÇÃO</v>
      </c>
    </row>
    <row r="6077" spans="1:30" x14ac:dyDescent="0.3">
      <c r="A6077" t="s">
        <v>2494</v>
      </c>
      <c r="B6077" t="s">
        <v>2495</v>
      </c>
      <c r="C6077" t="s">
        <v>9542</v>
      </c>
      <c r="D6077" t="s">
        <v>2891</v>
      </c>
      <c r="E6077" t="s">
        <v>2892</v>
      </c>
      <c r="F6077" t="s">
        <v>2497</v>
      </c>
      <c r="G6077" t="s">
        <v>659</v>
      </c>
      <c r="H6077" t="s">
        <v>2215</v>
      </c>
      <c r="I6077" t="s">
        <v>667</v>
      </c>
      <c r="J6077" t="s">
        <v>241</v>
      </c>
      <c r="K6077" t="s">
        <v>242</v>
      </c>
      <c r="L6077" t="s">
        <v>110</v>
      </c>
      <c r="M6077" t="s">
        <v>38</v>
      </c>
      <c r="N6077" t="s">
        <v>668</v>
      </c>
      <c r="O6077" s="23">
        <v>310</v>
      </c>
      <c r="P6077" s="9">
        <v>6.2</v>
      </c>
      <c r="Q6077" t="s">
        <v>40</v>
      </c>
      <c r="R6077">
        <v>12261</v>
      </c>
      <c r="S6077" s="9">
        <v>50</v>
      </c>
      <c r="T6077" s="26">
        <v>5.47</v>
      </c>
      <c r="U6077" s="8">
        <v>273.5</v>
      </c>
      <c r="V6077" t="s">
        <v>41</v>
      </c>
      <c r="W6077" t="s">
        <v>2007</v>
      </c>
      <c r="X6077" t="s">
        <v>42</v>
      </c>
      <c r="Y6077" t="s">
        <v>1740</v>
      </c>
      <c r="AA6077" s="1">
        <f t="shared" si="718"/>
        <v>46063</v>
      </c>
      <c r="AB6077" s="2">
        <f t="shared" si="719"/>
        <v>2</v>
      </c>
      <c r="AC6077" s="2">
        <f t="shared" si="720"/>
        <v>2026</v>
      </c>
      <c r="AD6077" s="2" t="str">
        <f>IFERROR(VLOOKUP(A6077,'Aux Área'!$A$4:$B$123,2,0),"-")</f>
        <v>APH</v>
      </c>
    </row>
    <row r="6078" spans="1:30" x14ac:dyDescent="0.3">
      <c r="A6078" t="s">
        <v>3092</v>
      </c>
      <c r="B6078" t="s">
        <v>4774</v>
      </c>
      <c r="C6078" t="s">
        <v>9543</v>
      </c>
      <c r="D6078" t="s">
        <v>2160</v>
      </c>
      <c r="E6078" t="s">
        <v>2161</v>
      </c>
      <c r="F6078" t="s">
        <v>3594</v>
      </c>
      <c r="G6078" t="s">
        <v>1135</v>
      </c>
      <c r="H6078" t="s">
        <v>2275</v>
      </c>
      <c r="I6078" t="s">
        <v>1497</v>
      </c>
      <c r="J6078" t="s">
        <v>188</v>
      </c>
      <c r="K6078" t="s">
        <v>189</v>
      </c>
      <c r="L6078" t="s">
        <v>190</v>
      </c>
      <c r="M6078" t="s">
        <v>38</v>
      </c>
      <c r="N6078" t="s">
        <v>39</v>
      </c>
      <c r="O6078" s="23">
        <v>491</v>
      </c>
      <c r="P6078" s="9">
        <v>12</v>
      </c>
      <c r="Q6078" t="s">
        <v>40</v>
      </c>
      <c r="R6078">
        <v>84534</v>
      </c>
      <c r="S6078" s="9">
        <v>40.9</v>
      </c>
      <c r="T6078" s="26">
        <v>4.99</v>
      </c>
      <c r="U6078" s="8">
        <v>204.09</v>
      </c>
      <c r="V6078" t="s">
        <v>41</v>
      </c>
      <c r="W6078" t="s">
        <v>2276</v>
      </c>
      <c r="X6078" t="s">
        <v>42</v>
      </c>
      <c r="Y6078" t="s">
        <v>2277</v>
      </c>
      <c r="AA6078" s="1">
        <f t="shared" si="718"/>
        <v>46063</v>
      </c>
      <c r="AB6078" s="2">
        <f t="shared" si="719"/>
        <v>2</v>
      </c>
      <c r="AC6078" s="2">
        <f t="shared" si="720"/>
        <v>2026</v>
      </c>
      <c r="AD6078" s="2" t="str">
        <f>IFERROR(VLOOKUP(A6078,'Aux Área'!$A$4:$B$123,2,0),"-")</f>
        <v>INSPEÇÃO</v>
      </c>
    </row>
    <row r="6079" spans="1:30" x14ac:dyDescent="0.3">
      <c r="A6079" t="s">
        <v>2650</v>
      </c>
      <c r="B6079" t="s">
        <v>2651</v>
      </c>
      <c r="C6079" t="s">
        <v>9544</v>
      </c>
      <c r="D6079" t="s">
        <v>2944</v>
      </c>
      <c r="E6079" t="s">
        <v>2945</v>
      </c>
      <c r="F6079" t="s">
        <v>3615</v>
      </c>
      <c r="G6079" t="s">
        <v>1300</v>
      </c>
      <c r="H6079" t="s">
        <v>2635</v>
      </c>
      <c r="I6079" t="s">
        <v>37</v>
      </c>
      <c r="J6079" t="s">
        <v>2817</v>
      </c>
      <c r="K6079" t="s">
        <v>2818</v>
      </c>
      <c r="L6079" t="s">
        <v>84</v>
      </c>
      <c r="M6079" t="s">
        <v>38</v>
      </c>
      <c r="N6079" t="s">
        <v>39</v>
      </c>
      <c r="O6079" s="23">
        <v>285</v>
      </c>
      <c r="P6079" s="9">
        <v>5.68</v>
      </c>
      <c r="Q6079" t="s">
        <v>40</v>
      </c>
      <c r="R6079">
        <v>15969</v>
      </c>
      <c r="S6079" s="9">
        <v>50.2</v>
      </c>
      <c r="T6079" s="26">
        <v>5.24</v>
      </c>
      <c r="U6079" s="8">
        <v>263.05</v>
      </c>
      <c r="V6079" t="s">
        <v>9545</v>
      </c>
      <c r="W6079" t="s">
        <v>2276</v>
      </c>
      <c r="X6079" t="s">
        <v>42</v>
      </c>
      <c r="Y6079" t="s">
        <v>1740</v>
      </c>
      <c r="AA6079" s="1">
        <f t="shared" si="718"/>
        <v>46063</v>
      </c>
      <c r="AB6079" s="2">
        <f t="shared" si="719"/>
        <v>2</v>
      </c>
      <c r="AC6079" s="2">
        <f t="shared" si="720"/>
        <v>2026</v>
      </c>
      <c r="AD6079" s="2" t="str">
        <f>IFERROR(VLOOKUP(A6079,'Aux Área'!$A$4:$B$123,2,0),"-")</f>
        <v>TI</v>
      </c>
    </row>
    <row r="6080" spans="1:30" x14ac:dyDescent="0.3">
      <c r="A6080" t="s">
        <v>2278</v>
      </c>
      <c r="B6080" t="s">
        <v>4664</v>
      </c>
      <c r="C6080" t="s">
        <v>9546</v>
      </c>
      <c r="D6080" t="s">
        <v>3208</v>
      </c>
      <c r="E6080" t="s">
        <v>3209</v>
      </c>
      <c r="F6080" t="s">
        <v>2281</v>
      </c>
      <c r="G6080" t="s">
        <v>1135</v>
      </c>
      <c r="H6080" t="s">
        <v>2275</v>
      </c>
      <c r="I6080" t="s">
        <v>1497</v>
      </c>
      <c r="J6080" t="s">
        <v>165</v>
      </c>
      <c r="K6080" t="s">
        <v>166</v>
      </c>
      <c r="L6080" t="s">
        <v>167</v>
      </c>
      <c r="M6080" t="s">
        <v>38</v>
      </c>
      <c r="N6080" t="s">
        <v>39</v>
      </c>
      <c r="O6080" s="23">
        <v>354</v>
      </c>
      <c r="P6080" s="9">
        <v>9.17</v>
      </c>
      <c r="Q6080" t="s">
        <v>40</v>
      </c>
      <c r="R6080">
        <v>105018</v>
      </c>
      <c r="S6080" s="9">
        <v>38.6</v>
      </c>
      <c r="T6080" s="26">
        <v>4.8899999999999997</v>
      </c>
      <c r="U6080" s="8">
        <v>188.75</v>
      </c>
      <c r="V6080" t="s">
        <v>112</v>
      </c>
      <c r="W6080" t="s">
        <v>2276</v>
      </c>
      <c r="X6080" t="s">
        <v>42</v>
      </c>
      <c r="Y6080" t="s">
        <v>2277</v>
      </c>
      <c r="AA6080" s="1">
        <f t="shared" si="718"/>
        <v>46063</v>
      </c>
      <c r="AB6080" s="2">
        <f t="shared" si="719"/>
        <v>2</v>
      </c>
      <c r="AC6080" s="2">
        <f t="shared" si="720"/>
        <v>2026</v>
      </c>
      <c r="AD6080" s="2" t="str">
        <f>IFERROR(VLOOKUP(A6080,'Aux Área'!$A$4:$B$123,2,0),"-")</f>
        <v>INSPEÇÃO</v>
      </c>
    </row>
    <row r="6081" spans="1:30" x14ac:dyDescent="0.3">
      <c r="A6081" t="s">
        <v>2679</v>
      </c>
      <c r="B6081" t="s">
        <v>2680</v>
      </c>
      <c r="C6081" t="s">
        <v>9547</v>
      </c>
      <c r="D6081" t="s">
        <v>1297</v>
      </c>
      <c r="E6081" t="s">
        <v>2221</v>
      </c>
      <c r="F6081" t="s">
        <v>2682</v>
      </c>
      <c r="G6081" t="s">
        <v>659</v>
      </c>
      <c r="H6081" t="s">
        <v>1996</v>
      </c>
      <c r="I6081" t="s">
        <v>1997</v>
      </c>
      <c r="J6081" t="s">
        <v>231</v>
      </c>
      <c r="K6081" t="s">
        <v>232</v>
      </c>
      <c r="L6081" t="s">
        <v>217</v>
      </c>
      <c r="M6081" t="s">
        <v>38</v>
      </c>
      <c r="N6081" t="s">
        <v>668</v>
      </c>
      <c r="O6081" s="23">
        <v>371</v>
      </c>
      <c r="P6081" s="9">
        <v>6.01</v>
      </c>
      <c r="Q6081" t="s">
        <v>40</v>
      </c>
      <c r="R6081">
        <v>18596</v>
      </c>
      <c r="S6081" s="9">
        <v>61.76</v>
      </c>
      <c r="T6081" s="26">
        <v>5.9909999999999997</v>
      </c>
      <c r="U6081" s="8">
        <v>369.98</v>
      </c>
      <c r="V6081" t="s">
        <v>9548</v>
      </c>
      <c r="W6081" t="s">
        <v>1985</v>
      </c>
      <c r="X6081" t="s">
        <v>42</v>
      </c>
      <c r="Y6081" t="s">
        <v>1986</v>
      </c>
      <c r="AA6081" s="1">
        <f t="shared" si="718"/>
        <v>46063</v>
      </c>
      <c r="AB6081" s="2">
        <f t="shared" si="719"/>
        <v>2</v>
      </c>
      <c r="AC6081" s="2">
        <f t="shared" si="720"/>
        <v>2026</v>
      </c>
      <c r="AD6081" s="2" t="str">
        <f>IFERROR(VLOOKUP(A6081,'Aux Área'!$A$4:$B$123,2,0),"-")</f>
        <v>PESADOS</v>
      </c>
    </row>
    <row r="6082" spans="1:30" x14ac:dyDescent="0.3">
      <c r="A6082" t="s">
        <v>2679</v>
      </c>
      <c r="C6082" t="s">
        <v>9547</v>
      </c>
      <c r="F6082" t="s">
        <v>2682</v>
      </c>
      <c r="K6082" t="s">
        <v>232</v>
      </c>
      <c r="N6082" t="s">
        <v>15690</v>
      </c>
      <c r="O6082" t="s">
        <v>15244</v>
      </c>
      <c r="P6082" s="9" t="s">
        <v>15244</v>
      </c>
      <c r="Q6082" t="s">
        <v>40</v>
      </c>
      <c r="R6082" t="s">
        <v>15244</v>
      </c>
      <c r="S6082">
        <v>6.99</v>
      </c>
      <c r="U6082" s="8">
        <v>23.09</v>
      </c>
      <c r="AA6082" s="1">
        <f t="shared" si="718"/>
        <v>46063</v>
      </c>
      <c r="AB6082" s="2">
        <f t="shared" si="719"/>
        <v>2</v>
      </c>
      <c r="AC6082" s="2">
        <f t="shared" si="720"/>
        <v>2026</v>
      </c>
      <c r="AD6082" s="2" t="str">
        <f>IFERROR(VLOOKUP(A6082,'Aux Área'!$A$4:$B$123,2,0),"-")</f>
        <v>PESADOS</v>
      </c>
    </row>
    <row r="6083" spans="1:30" x14ac:dyDescent="0.3">
      <c r="A6083" t="s">
        <v>1819</v>
      </c>
      <c r="B6083" t="s">
        <v>156</v>
      </c>
      <c r="C6083" t="s">
        <v>9549</v>
      </c>
      <c r="D6083" t="s">
        <v>5474</v>
      </c>
      <c r="E6083" t="s">
        <v>5475</v>
      </c>
      <c r="F6083" t="s">
        <v>653</v>
      </c>
      <c r="G6083" t="s">
        <v>659</v>
      </c>
      <c r="H6083" t="s">
        <v>1821</v>
      </c>
      <c r="I6083" t="s">
        <v>673</v>
      </c>
      <c r="J6083" t="s">
        <v>237</v>
      </c>
      <c r="K6083" t="s">
        <v>238</v>
      </c>
      <c r="L6083" t="s">
        <v>110</v>
      </c>
      <c r="M6083" t="s">
        <v>38</v>
      </c>
      <c r="N6083" t="s">
        <v>638</v>
      </c>
      <c r="O6083" s="23">
        <v>0</v>
      </c>
      <c r="P6083" s="9">
        <v>0</v>
      </c>
      <c r="Q6083" t="s">
        <v>40</v>
      </c>
      <c r="R6083">
        <v>0</v>
      </c>
      <c r="S6083" s="9">
        <v>154.52000000000001</v>
      </c>
      <c r="T6083" s="26">
        <v>5.99</v>
      </c>
      <c r="U6083" s="8">
        <v>925.57</v>
      </c>
      <c r="V6083" t="s">
        <v>41</v>
      </c>
      <c r="W6083" t="s">
        <v>652</v>
      </c>
      <c r="X6083" t="s">
        <v>42</v>
      </c>
      <c r="Y6083" t="s">
        <v>653</v>
      </c>
      <c r="AA6083" s="1">
        <f t="shared" si="718"/>
        <v>46063</v>
      </c>
      <c r="AB6083" s="2">
        <f t="shared" si="719"/>
        <v>2</v>
      </c>
      <c r="AC6083" s="2">
        <f t="shared" si="720"/>
        <v>2026</v>
      </c>
      <c r="AD6083" s="2" t="str">
        <f>IFERROR(VLOOKUP(A6083,'Aux Área'!$A$4:$B$123,2,0),"-")</f>
        <v>SÃO PEDRO</v>
      </c>
    </row>
    <row r="6084" spans="1:30" x14ac:dyDescent="0.3">
      <c r="A6084" t="s">
        <v>58</v>
      </c>
      <c r="B6084" t="s">
        <v>250</v>
      </c>
      <c r="C6084" t="s">
        <v>9550</v>
      </c>
      <c r="D6084" t="s">
        <v>87</v>
      </c>
      <c r="E6084" t="s">
        <v>88</v>
      </c>
      <c r="F6084" t="s">
        <v>59</v>
      </c>
      <c r="G6084" t="s">
        <v>35</v>
      </c>
      <c r="H6084" t="s">
        <v>36</v>
      </c>
      <c r="I6084" t="s">
        <v>37</v>
      </c>
      <c r="J6084" t="s">
        <v>231</v>
      </c>
      <c r="K6084" t="s">
        <v>232</v>
      </c>
      <c r="L6084" t="s">
        <v>217</v>
      </c>
      <c r="M6084" t="s">
        <v>38</v>
      </c>
      <c r="N6084" t="s">
        <v>39</v>
      </c>
      <c r="O6084" s="23">
        <v>350</v>
      </c>
      <c r="P6084" s="9">
        <v>8.8800000000000008</v>
      </c>
      <c r="Q6084" t="s">
        <v>40</v>
      </c>
      <c r="R6084">
        <v>75750</v>
      </c>
      <c r="S6084" s="9">
        <v>39.42</v>
      </c>
      <c r="T6084" s="26">
        <v>4.8600000000000003</v>
      </c>
      <c r="U6084" s="8">
        <v>191.58</v>
      </c>
      <c r="V6084" t="s">
        <v>9551</v>
      </c>
      <c r="W6084" t="s">
        <v>2007</v>
      </c>
      <c r="X6084" t="s">
        <v>42</v>
      </c>
      <c r="Y6084" t="s">
        <v>1740</v>
      </c>
      <c r="AA6084" s="1">
        <f t="shared" si="718"/>
        <v>46063</v>
      </c>
      <c r="AB6084" s="2">
        <f t="shared" si="719"/>
        <v>2</v>
      </c>
      <c r="AC6084" s="2">
        <f t="shared" si="720"/>
        <v>2026</v>
      </c>
      <c r="AD6084" s="2" t="str">
        <f>IFERROR(VLOOKUP(A6084,'Aux Área'!$A$4:$B$123,2,0),"-")</f>
        <v>CONSERVA</v>
      </c>
    </row>
    <row r="6085" spans="1:30" x14ac:dyDescent="0.3">
      <c r="A6085" t="s">
        <v>1992</v>
      </c>
      <c r="B6085" t="s">
        <v>1993</v>
      </c>
      <c r="C6085" t="s">
        <v>9552</v>
      </c>
      <c r="D6085" t="s">
        <v>3597</v>
      </c>
      <c r="E6085" t="s">
        <v>3598</v>
      </c>
      <c r="F6085" t="s">
        <v>1995</v>
      </c>
      <c r="G6085" t="s">
        <v>659</v>
      </c>
      <c r="H6085" t="s">
        <v>1996</v>
      </c>
      <c r="I6085" t="s">
        <v>1997</v>
      </c>
      <c r="J6085" t="s">
        <v>409</v>
      </c>
      <c r="K6085" t="s">
        <v>410</v>
      </c>
      <c r="L6085" t="s">
        <v>141</v>
      </c>
      <c r="M6085" t="s">
        <v>38</v>
      </c>
      <c r="N6085" t="s">
        <v>668</v>
      </c>
      <c r="O6085" s="23">
        <v>423</v>
      </c>
      <c r="P6085" s="9">
        <v>0.57999999999999996</v>
      </c>
      <c r="Q6085" t="s">
        <v>40</v>
      </c>
      <c r="R6085">
        <v>19976</v>
      </c>
      <c r="S6085" s="9">
        <v>734.52</v>
      </c>
      <c r="T6085" s="26">
        <v>0.60899999999999999</v>
      </c>
      <c r="U6085" s="8">
        <v>447.32</v>
      </c>
      <c r="V6085" t="s">
        <v>9553</v>
      </c>
      <c r="W6085" t="s">
        <v>1985</v>
      </c>
      <c r="X6085" t="s">
        <v>42</v>
      </c>
      <c r="Y6085" t="s">
        <v>1986</v>
      </c>
      <c r="AA6085" s="1">
        <f t="shared" si="718"/>
        <v>46063</v>
      </c>
      <c r="AB6085" s="2">
        <f t="shared" si="719"/>
        <v>2</v>
      </c>
      <c r="AC6085" s="2">
        <f t="shared" si="720"/>
        <v>2026</v>
      </c>
      <c r="AD6085" s="2" t="str">
        <f>IFERROR(VLOOKUP(A6085,'Aux Área'!$A$4:$B$123,2,0),"-")</f>
        <v>PESADOS</v>
      </c>
    </row>
    <row r="6086" spans="1:30" x14ac:dyDescent="0.3">
      <c r="A6086" t="s">
        <v>1992</v>
      </c>
      <c r="C6086" t="s">
        <v>9552</v>
      </c>
      <c r="F6086" t="s">
        <v>1995</v>
      </c>
      <c r="K6086" t="s">
        <v>410</v>
      </c>
      <c r="N6086" t="s">
        <v>15690</v>
      </c>
      <c r="O6086" t="s">
        <v>15244</v>
      </c>
      <c r="P6086" s="9" t="s">
        <v>15244</v>
      </c>
      <c r="Q6086" t="s">
        <v>40</v>
      </c>
      <c r="R6086" t="s">
        <v>15244</v>
      </c>
      <c r="S6086">
        <v>8.91</v>
      </c>
      <c r="U6086" s="8">
        <v>31.11</v>
      </c>
      <c r="AA6086" s="1">
        <f t="shared" si="718"/>
        <v>46063</v>
      </c>
      <c r="AB6086" s="2">
        <f t="shared" si="719"/>
        <v>2</v>
      </c>
      <c r="AC6086" s="2">
        <f t="shared" si="720"/>
        <v>2026</v>
      </c>
      <c r="AD6086" s="2" t="str">
        <f>IFERROR(VLOOKUP(A6086,'Aux Área'!$A$4:$B$123,2,0),"-")</f>
        <v>PESADOS</v>
      </c>
    </row>
    <row r="6087" spans="1:30" x14ac:dyDescent="0.3">
      <c r="A6087" t="s">
        <v>1295</v>
      </c>
      <c r="B6087" t="s">
        <v>1753</v>
      </c>
      <c r="C6087" t="s">
        <v>9554</v>
      </c>
      <c r="D6087" t="s">
        <v>1297</v>
      </c>
      <c r="E6087" t="s">
        <v>2221</v>
      </c>
      <c r="F6087" t="s">
        <v>1299</v>
      </c>
      <c r="G6087" t="s">
        <v>1135</v>
      </c>
      <c r="H6087" t="s">
        <v>1301</v>
      </c>
      <c r="I6087" t="s">
        <v>839</v>
      </c>
      <c r="J6087" t="s">
        <v>275</v>
      </c>
      <c r="K6087" t="s">
        <v>276</v>
      </c>
      <c r="L6087" t="s">
        <v>124</v>
      </c>
      <c r="M6087" t="s">
        <v>38</v>
      </c>
      <c r="N6087" t="s">
        <v>39</v>
      </c>
      <c r="O6087" s="23">
        <v>0</v>
      </c>
      <c r="P6087" s="23">
        <v>0</v>
      </c>
      <c r="Q6087" t="s">
        <v>40</v>
      </c>
      <c r="R6087" t="s">
        <v>15244</v>
      </c>
      <c r="S6087" s="9">
        <v>48.72</v>
      </c>
      <c r="T6087" s="26">
        <v>4.79</v>
      </c>
      <c r="U6087" s="8">
        <v>233.37</v>
      </c>
      <c r="V6087" t="s">
        <v>9555</v>
      </c>
      <c r="W6087" t="s">
        <v>2007</v>
      </c>
      <c r="X6087" t="s">
        <v>42</v>
      </c>
      <c r="Y6087" t="s">
        <v>1740</v>
      </c>
      <c r="AA6087" s="1">
        <f t="shared" si="718"/>
        <v>46063</v>
      </c>
      <c r="AB6087" s="2">
        <f t="shared" si="719"/>
        <v>2</v>
      </c>
      <c r="AC6087" s="2">
        <f t="shared" si="720"/>
        <v>2026</v>
      </c>
      <c r="AD6087" s="2" t="str">
        <f>IFERROR(VLOOKUP(A6087,'Aux Área'!$A$4:$B$123,2,0),"-")</f>
        <v>LUCCA JR - OP</v>
      </c>
    </row>
    <row r="6088" spans="1:30" x14ac:dyDescent="0.3">
      <c r="A6088" t="s">
        <v>2638</v>
      </c>
      <c r="B6088" t="s">
        <v>4593</v>
      </c>
      <c r="C6088" t="s">
        <v>9556</v>
      </c>
      <c r="D6088" t="s">
        <v>7192</v>
      </c>
      <c r="E6088" t="s">
        <v>7193</v>
      </c>
      <c r="F6088" t="s">
        <v>2641</v>
      </c>
      <c r="G6088" t="s">
        <v>1135</v>
      </c>
      <c r="H6088" t="s">
        <v>2275</v>
      </c>
      <c r="I6088" t="s">
        <v>1497</v>
      </c>
      <c r="J6088" t="s">
        <v>275</v>
      </c>
      <c r="K6088" t="s">
        <v>276</v>
      </c>
      <c r="L6088" t="s">
        <v>124</v>
      </c>
      <c r="M6088" t="s">
        <v>38</v>
      </c>
      <c r="N6088" t="s">
        <v>39</v>
      </c>
      <c r="O6088" s="23">
        <v>487</v>
      </c>
      <c r="P6088" s="9">
        <v>9.75</v>
      </c>
      <c r="Q6088" t="s">
        <v>40</v>
      </c>
      <c r="R6088">
        <v>91372</v>
      </c>
      <c r="S6088" s="9">
        <v>49.97</v>
      </c>
      <c r="T6088" s="26">
        <v>4.79</v>
      </c>
      <c r="U6088" s="8">
        <v>239.36</v>
      </c>
      <c r="V6088" t="s">
        <v>9557</v>
      </c>
      <c r="W6088" t="s">
        <v>2276</v>
      </c>
      <c r="X6088" t="s">
        <v>42</v>
      </c>
      <c r="Y6088" t="s">
        <v>2277</v>
      </c>
      <c r="AA6088" s="1">
        <f t="shared" si="718"/>
        <v>46063</v>
      </c>
      <c r="AB6088" s="2">
        <f t="shared" si="719"/>
        <v>2</v>
      </c>
      <c r="AC6088" s="2">
        <f t="shared" si="720"/>
        <v>2026</v>
      </c>
      <c r="AD6088" s="2" t="str">
        <f>IFERROR(VLOOKUP(A6088,'Aux Área'!$A$4:$B$123,2,0),"-")</f>
        <v>INSPEÇÃO</v>
      </c>
    </row>
    <row r="6089" spans="1:30" x14ac:dyDescent="0.3">
      <c r="A6089" t="s">
        <v>2041</v>
      </c>
      <c r="B6089" t="s">
        <v>2042</v>
      </c>
      <c r="C6089" t="s">
        <v>9558</v>
      </c>
      <c r="D6089" t="s">
        <v>3547</v>
      </c>
      <c r="E6089" t="s">
        <v>3548</v>
      </c>
      <c r="F6089" t="s">
        <v>2044</v>
      </c>
      <c r="G6089" t="s">
        <v>659</v>
      </c>
      <c r="H6089" t="s">
        <v>1996</v>
      </c>
      <c r="I6089" t="s">
        <v>1997</v>
      </c>
      <c r="J6089" t="s">
        <v>275</v>
      </c>
      <c r="K6089" t="s">
        <v>276</v>
      </c>
      <c r="L6089" t="s">
        <v>124</v>
      </c>
      <c r="M6089" t="s">
        <v>38</v>
      </c>
      <c r="N6089" t="s">
        <v>668</v>
      </c>
      <c r="O6089" s="23">
        <v>555</v>
      </c>
      <c r="P6089" s="9">
        <v>5.92</v>
      </c>
      <c r="Q6089" t="s">
        <v>40</v>
      </c>
      <c r="R6089">
        <v>26259</v>
      </c>
      <c r="S6089" s="9">
        <v>93.77</v>
      </c>
      <c r="T6089" s="26">
        <v>5.13</v>
      </c>
      <c r="U6089" s="8">
        <v>481.04</v>
      </c>
      <c r="V6089" t="s">
        <v>9559</v>
      </c>
      <c r="W6089" t="s">
        <v>1985</v>
      </c>
      <c r="X6089" t="s">
        <v>42</v>
      </c>
      <c r="Y6089" t="s">
        <v>1986</v>
      </c>
      <c r="AA6089" s="1">
        <f t="shared" si="718"/>
        <v>46063</v>
      </c>
      <c r="AB6089" s="2">
        <f t="shared" si="719"/>
        <v>2</v>
      </c>
      <c r="AC6089" s="2">
        <f t="shared" si="720"/>
        <v>2026</v>
      </c>
      <c r="AD6089" s="2" t="str">
        <f>IFERROR(VLOOKUP(A6089,'Aux Área'!$A$4:$B$123,2,0),"-")</f>
        <v>PESADOS</v>
      </c>
    </row>
    <row r="6090" spans="1:30" x14ac:dyDescent="0.3">
      <c r="A6090" t="s">
        <v>2041</v>
      </c>
      <c r="C6090" t="s">
        <v>15727</v>
      </c>
      <c r="F6090" t="s">
        <v>2044</v>
      </c>
      <c r="K6090" t="s">
        <v>276</v>
      </c>
      <c r="N6090" t="s">
        <v>15690</v>
      </c>
      <c r="O6090" t="s">
        <v>15244</v>
      </c>
      <c r="P6090" s="9" t="s">
        <v>15244</v>
      </c>
      <c r="Q6090" t="s">
        <v>40</v>
      </c>
      <c r="R6090" t="s">
        <v>15244</v>
      </c>
      <c r="S6090">
        <v>10.17</v>
      </c>
      <c r="U6090" s="8">
        <v>38.57</v>
      </c>
      <c r="AA6090" s="1">
        <f t="shared" si="718"/>
        <v>46063</v>
      </c>
      <c r="AB6090" s="2">
        <f t="shared" si="719"/>
        <v>2</v>
      </c>
      <c r="AC6090" s="2">
        <f t="shared" si="720"/>
        <v>2026</v>
      </c>
      <c r="AD6090" s="2" t="str">
        <f>IFERROR(VLOOKUP(A6090,'Aux Área'!$A$4:$B$123,2,0),"-")</f>
        <v>PESADOS</v>
      </c>
    </row>
    <row r="6091" spans="1:30" x14ac:dyDescent="0.3">
      <c r="A6091" t="s">
        <v>2306</v>
      </c>
      <c r="B6091" t="s">
        <v>4613</v>
      </c>
      <c r="C6091" t="s">
        <v>9560</v>
      </c>
      <c r="D6091" t="s">
        <v>4386</v>
      </c>
      <c r="E6091" t="s">
        <v>4387</v>
      </c>
      <c r="F6091" t="s">
        <v>2309</v>
      </c>
      <c r="G6091" t="s">
        <v>1135</v>
      </c>
      <c r="H6091" t="s">
        <v>2275</v>
      </c>
      <c r="I6091" t="s">
        <v>1497</v>
      </c>
      <c r="J6091" t="s">
        <v>1665</v>
      </c>
      <c r="K6091" t="s">
        <v>1666</v>
      </c>
      <c r="L6091" t="s">
        <v>301</v>
      </c>
      <c r="M6091" t="s">
        <v>38</v>
      </c>
      <c r="N6091" t="s">
        <v>39</v>
      </c>
      <c r="O6091" s="23">
        <v>471</v>
      </c>
      <c r="P6091" s="9">
        <v>9.91</v>
      </c>
      <c r="Q6091" t="s">
        <v>40</v>
      </c>
      <c r="R6091">
        <v>98043</v>
      </c>
      <c r="S6091" s="9">
        <v>47.52</v>
      </c>
      <c r="T6091" s="26">
        <v>4.6900000000000004</v>
      </c>
      <c r="U6091" s="8">
        <v>222.87</v>
      </c>
      <c r="V6091" t="s">
        <v>9561</v>
      </c>
      <c r="W6091" t="s">
        <v>2276</v>
      </c>
      <c r="X6091" t="s">
        <v>42</v>
      </c>
      <c r="Y6091" t="s">
        <v>2277</v>
      </c>
      <c r="AA6091" s="1">
        <f t="shared" si="718"/>
        <v>46063</v>
      </c>
      <c r="AB6091" s="2">
        <f t="shared" si="719"/>
        <v>2</v>
      </c>
      <c r="AC6091" s="2">
        <f t="shared" si="720"/>
        <v>2026</v>
      </c>
      <c r="AD6091" s="2" t="str">
        <f>IFERROR(VLOOKUP(A6091,'Aux Área'!$A$4:$B$123,2,0),"-")</f>
        <v>INSPEÇÃO</v>
      </c>
    </row>
    <row r="6092" spans="1:30" x14ac:dyDescent="0.3">
      <c r="A6092" t="s">
        <v>2314</v>
      </c>
      <c r="B6092" t="s">
        <v>4624</v>
      </c>
      <c r="C6092" t="s">
        <v>9562</v>
      </c>
      <c r="D6092" t="s">
        <v>3276</v>
      </c>
      <c r="E6092" t="s">
        <v>3277</v>
      </c>
      <c r="F6092" t="s">
        <v>2317</v>
      </c>
      <c r="G6092" t="s">
        <v>1300</v>
      </c>
      <c r="H6092" t="s">
        <v>1301</v>
      </c>
      <c r="I6092" t="s">
        <v>37</v>
      </c>
      <c r="J6092" t="s">
        <v>231</v>
      </c>
      <c r="K6092" t="s">
        <v>232</v>
      </c>
      <c r="L6092" t="s">
        <v>217</v>
      </c>
      <c r="M6092" t="s">
        <v>38</v>
      </c>
      <c r="N6092" t="s">
        <v>39</v>
      </c>
      <c r="O6092" s="23">
        <v>354</v>
      </c>
      <c r="P6092" s="9">
        <v>10.08</v>
      </c>
      <c r="Q6092" t="s">
        <v>40</v>
      </c>
      <c r="R6092">
        <v>49453</v>
      </c>
      <c r="S6092" s="9">
        <v>35.11</v>
      </c>
      <c r="T6092" s="26">
        <v>4.8609999999999998</v>
      </c>
      <c r="U6092" s="8">
        <v>170.67</v>
      </c>
      <c r="V6092" t="s">
        <v>9563</v>
      </c>
      <c r="W6092" t="s">
        <v>2276</v>
      </c>
      <c r="X6092" t="s">
        <v>42</v>
      </c>
      <c r="Y6092" t="s">
        <v>2277</v>
      </c>
      <c r="AA6092" s="1">
        <f t="shared" si="718"/>
        <v>46063</v>
      </c>
      <c r="AB6092" s="2">
        <f t="shared" si="719"/>
        <v>2</v>
      </c>
      <c r="AC6092" s="2">
        <f t="shared" si="720"/>
        <v>2026</v>
      </c>
      <c r="AD6092" s="2" t="str">
        <f>IFERROR(VLOOKUP(A6092,'Aux Área'!$A$4:$B$123,2,0),"-")</f>
        <v>INSPEÇÃO</v>
      </c>
    </row>
    <row r="6093" spans="1:30" x14ac:dyDescent="0.3">
      <c r="A6093" t="s">
        <v>2181</v>
      </c>
      <c r="B6093" t="s">
        <v>4595</v>
      </c>
      <c r="C6093" t="s">
        <v>9564</v>
      </c>
      <c r="D6093" t="s">
        <v>3107</v>
      </c>
      <c r="E6093" t="s">
        <v>3108</v>
      </c>
      <c r="F6093" t="s">
        <v>2184</v>
      </c>
      <c r="G6093" t="s">
        <v>1135</v>
      </c>
      <c r="H6093" t="s">
        <v>2185</v>
      </c>
      <c r="I6093" t="s">
        <v>2186</v>
      </c>
      <c r="J6093" t="s">
        <v>237</v>
      </c>
      <c r="K6093" t="s">
        <v>238</v>
      </c>
      <c r="L6093" t="s">
        <v>110</v>
      </c>
      <c r="M6093" t="s">
        <v>38</v>
      </c>
      <c r="N6093" t="s">
        <v>668</v>
      </c>
      <c r="O6093" s="23">
        <v>935</v>
      </c>
      <c r="P6093" s="9">
        <v>13.75</v>
      </c>
      <c r="Q6093" t="s">
        <v>40</v>
      </c>
      <c r="R6093">
        <v>109032</v>
      </c>
      <c r="S6093" s="9">
        <v>68</v>
      </c>
      <c r="T6093" s="26">
        <v>6.04</v>
      </c>
      <c r="U6093" s="8">
        <v>410.72</v>
      </c>
      <c r="V6093" t="s">
        <v>41</v>
      </c>
      <c r="W6093" t="s">
        <v>2007</v>
      </c>
      <c r="X6093" t="s">
        <v>42</v>
      </c>
      <c r="Y6093" t="s">
        <v>2188</v>
      </c>
      <c r="AA6093" s="1">
        <f t="shared" si="718"/>
        <v>46063</v>
      </c>
      <c r="AB6093" s="2">
        <f t="shared" si="719"/>
        <v>2</v>
      </c>
      <c r="AC6093" s="2">
        <f t="shared" si="720"/>
        <v>2026</v>
      </c>
      <c r="AD6093" s="2" t="str">
        <f>IFERROR(VLOOKUP(A6093,'Aux Área'!$A$4:$B$123,2,0),"-")</f>
        <v>INSPEÇÃO</v>
      </c>
    </row>
    <row r="6094" spans="1:30" x14ac:dyDescent="0.3">
      <c r="A6094" t="s">
        <v>2643</v>
      </c>
      <c r="B6094" t="s">
        <v>2307</v>
      </c>
      <c r="C6094" t="s">
        <v>9565</v>
      </c>
      <c r="D6094" t="s">
        <v>7207</v>
      </c>
      <c r="E6094" t="s">
        <v>7208</v>
      </c>
      <c r="F6094" t="s">
        <v>2646</v>
      </c>
      <c r="G6094" t="s">
        <v>1300</v>
      </c>
      <c r="H6094" t="s">
        <v>1301</v>
      </c>
      <c r="I6094" t="s">
        <v>37</v>
      </c>
      <c r="J6094" t="s">
        <v>122</v>
      </c>
      <c r="K6094" t="s">
        <v>123</v>
      </c>
      <c r="L6094" t="s">
        <v>124</v>
      </c>
      <c r="M6094" t="s">
        <v>38</v>
      </c>
      <c r="N6094" t="s">
        <v>39</v>
      </c>
      <c r="O6094" s="23">
        <v>349</v>
      </c>
      <c r="P6094" s="9">
        <v>8.16</v>
      </c>
      <c r="Q6094" t="s">
        <v>40</v>
      </c>
      <c r="R6094">
        <v>99058</v>
      </c>
      <c r="S6094" s="9">
        <v>42.79</v>
      </c>
      <c r="T6094" s="26">
        <v>4.9450000000000003</v>
      </c>
      <c r="U6094" s="8">
        <v>211.61</v>
      </c>
      <c r="V6094" t="s">
        <v>9566</v>
      </c>
      <c r="W6094" t="s">
        <v>2276</v>
      </c>
      <c r="X6094" t="s">
        <v>42</v>
      </c>
      <c r="Y6094" t="s">
        <v>2277</v>
      </c>
      <c r="AA6094" s="1">
        <f t="shared" si="718"/>
        <v>46063</v>
      </c>
      <c r="AB6094" s="2">
        <f t="shared" si="719"/>
        <v>2</v>
      </c>
      <c r="AC6094" s="2">
        <f t="shared" si="720"/>
        <v>2026</v>
      </c>
      <c r="AD6094" s="2" t="str">
        <f>IFERROR(VLOOKUP(A6094,'Aux Área'!$A$4:$B$123,2,0),"-")</f>
        <v>INSPEÇÃO</v>
      </c>
    </row>
    <row r="6095" spans="1:30" x14ac:dyDescent="0.3">
      <c r="A6095" t="s">
        <v>68</v>
      </c>
      <c r="B6095" t="s">
        <v>296</v>
      </c>
      <c r="C6095" t="s">
        <v>9567</v>
      </c>
      <c r="D6095" t="s">
        <v>3246</v>
      </c>
      <c r="E6095" t="s">
        <v>3247</v>
      </c>
      <c r="F6095" t="s">
        <v>69</v>
      </c>
      <c r="G6095" t="s">
        <v>35</v>
      </c>
      <c r="H6095" t="s">
        <v>36</v>
      </c>
      <c r="I6095" t="s">
        <v>37</v>
      </c>
      <c r="J6095" t="s">
        <v>188</v>
      </c>
      <c r="K6095" t="s">
        <v>189</v>
      </c>
      <c r="L6095" t="s">
        <v>190</v>
      </c>
      <c r="M6095" t="s">
        <v>38</v>
      </c>
      <c r="N6095" t="s">
        <v>39</v>
      </c>
      <c r="O6095" s="23">
        <v>345</v>
      </c>
      <c r="P6095" s="9">
        <v>9.59</v>
      </c>
      <c r="Q6095" t="s">
        <v>40</v>
      </c>
      <c r="R6095">
        <v>41074</v>
      </c>
      <c r="S6095" s="9">
        <v>35.99</v>
      </c>
      <c r="T6095" s="26">
        <v>4.99</v>
      </c>
      <c r="U6095" s="8">
        <v>179.59</v>
      </c>
      <c r="V6095" t="s">
        <v>41</v>
      </c>
      <c r="W6095" t="s">
        <v>2007</v>
      </c>
      <c r="X6095" t="s">
        <v>42</v>
      </c>
      <c r="Y6095" t="s">
        <v>1740</v>
      </c>
      <c r="AA6095" s="1">
        <f t="shared" si="718"/>
        <v>46063</v>
      </c>
      <c r="AB6095" s="2">
        <f t="shared" si="719"/>
        <v>2</v>
      </c>
      <c r="AC6095" s="2">
        <f t="shared" si="720"/>
        <v>2026</v>
      </c>
      <c r="AD6095" s="2" t="str">
        <f>IFERROR(VLOOKUP(A6095,'Aux Área'!$A$4:$B$123,2,0),"-")</f>
        <v>OPERAÇÃO</v>
      </c>
    </row>
    <row r="6096" spans="1:30" x14ac:dyDescent="0.3">
      <c r="A6096" t="s">
        <v>2632</v>
      </c>
      <c r="B6096" t="s">
        <v>2633</v>
      </c>
      <c r="C6096" t="s">
        <v>9568</v>
      </c>
      <c r="D6096" t="s">
        <v>8713</v>
      </c>
      <c r="E6096" t="s">
        <v>8714</v>
      </c>
      <c r="F6096" t="s">
        <v>3712</v>
      </c>
      <c r="G6096" t="s">
        <v>1300</v>
      </c>
      <c r="H6096" t="s">
        <v>2635</v>
      </c>
      <c r="I6096" t="s">
        <v>37</v>
      </c>
      <c r="J6096" t="s">
        <v>89</v>
      </c>
      <c r="K6096" t="s">
        <v>90</v>
      </c>
      <c r="L6096" t="s">
        <v>91</v>
      </c>
      <c r="M6096" t="s">
        <v>38</v>
      </c>
      <c r="N6096" t="s">
        <v>39</v>
      </c>
      <c r="O6096" s="23">
        <v>364</v>
      </c>
      <c r="P6096" s="9">
        <v>7.35</v>
      </c>
      <c r="Q6096" t="s">
        <v>40</v>
      </c>
      <c r="R6096">
        <v>6312</v>
      </c>
      <c r="S6096" s="9">
        <v>49.52</v>
      </c>
      <c r="T6096" s="26">
        <v>5.09</v>
      </c>
      <c r="U6096" s="8">
        <v>252.05</v>
      </c>
      <c r="V6096" t="s">
        <v>9569</v>
      </c>
      <c r="W6096" t="s">
        <v>2007</v>
      </c>
      <c r="X6096" t="s">
        <v>42</v>
      </c>
      <c r="Y6096" t="s">
        <v>1740</v>
      </c>
      <c r="AA6096" s="1">
        <f t="shared" si="718"/>
        <v>46063</v>
      </c>
      <c r="AB6096" s="2">
        <f t="shared" si="719"/>
        <v>2</v>
      </c>
      <c r="AC6096" s="2">
        <f t="shared" si="720"/>
        <v>2026</v>
      </c>
      <c r="AD6096" s="2" t="str">
        <f>IFERROR(VLOOKUP(A6096,'Aux Área'!$A$4:$B$123,2,0),"-")</f>
        <v>TI</v>
      </c>
    </row>
    <row r="6097" spans="1:30" x14ac:dyDescent="0.3">
      <c r="A6097" t="s">
        <v>2117</v>
      </c>
      <c r="B6097" t="s">
        <v>1946</v>
      </c>
      <c r="C6097" t="s">
        <v>9570</v>
      </c>
      <c r="D6097" t="s">
        <v>1948</v>
      </c>
      <c r="E6097" t="s">
        <v>1949</v>
      </c>
      <c r="F6097" t="s">
        <v>653</v>
      </c>
      <c r="G6097" t="s">
        <v>635</v>
      </c>
      <c r="H6097" t="s">
        <v>1804</v>
      </c>
      <c r="I6097" t="s">
        <v>1497</v>
      </c>
      <c r="J6097" t="s">
        <v>409</v>
      </c>
      <c r="K6097" t="s">
        <v>410</v>
      </c>
      <c r="L6097" t="s">
        <v>141</v>
      </c>
      <c r="M6097" t="s">
        <v>38</v>
      </c>
      <c r="N6097" t="s">
        <v>668</v>
      </c>
      <c r="O6097" s="23">
        <v>0</v>
      </c>
      <c r="P6097" s="9">
        <v>0</v>
      </c>
      <c r="Q6097" t="s">
        <v>40</v>
      </c>
      <c r="R6097">
        <v>0</v>
      </c>
      <c r="S6097" s="9">
        <v>58.91</v>
      </c>
      <c r="T6097" s="26">
        <v>6.09</v>
      </c>
      <c r="U6097" s="8">
        <v>358.76</v>
      </c>
      <c r="V6097" t="s">
        <v>9571</v>
      </c>
      <c r="W6097" t="s">
        <v>652</v>
      </c>
      <c r="X6097" t="s">
        <v>42</v>
      </c>
      <c r="Y6097" t="s">
        <v>653</v>
      </c>
      <c r="AA6097" s="1">
        <f t="shared" si="718"/>
        <v>46063</v>
      </c>
      <c r="AB6097" s="2">
        <f t="shared" si="719"/>
        <v>2</v>
      </c>
      <c r="AC6097" s="2">
        <f t="shared" si="720"/>
        <v>2026</v>
      </c>
      <c r="AD6097" s="2" t="str">
        <f>IFERROR(VLOOKUP(A6097,'Aux Área'!$A$4:$B$123,2,0),"-")</f>
        <v>SÃO PEDRO</v>
      </c>
    </row>
    <row r="6098" spans="1:30" x14ac:dyDescent="0.3">
      <c r="A6098" t="s">
        <v>58</v>
      </c>
      <c r="B6098" t="s">
        <v>250</v>
      </c>
      <c r="C6098" t="s">
        <v>9572</v>
      </c>
      <c r="D6098" t="s">
        <v>87</v>
      </c>
      <c r="E6098" t="s">
        <v>88</v>
      </c>
      <c r="F6098" t="s">
        <v>59</v>
      </c>
      <c r="G6098" t="s">
        <v>35</v>
      </c>
      <c r="H6098" t="s">
        <v>36</v>
      </c>
      <c r="I6098" t="s">
        <v>37</v>
      </c>
      <c r="J6098" t="s">
        <v>188</v>
      </c>
      <c r="K6098" t="s">
        <v>189</v>
      </c>
      <c r="L6098" t="s">
        <v>190</v>
      </c>
      <c r="M6098" t="s">
        <v>38</v>
      </c>
      <c r="N6098" t="s">
        <v>39</v>
      </c>
      <c r="O6098" s="23">
        <v>304</v>
      </c>
      <c r="P6098" s="9">
        <v>8.69</v>
      </c>
      <c r="Q6098" t="s">
        <v>40</v>
      </c>
      <c r="R6098">
        <v>76054</v>
      </c>
      <c r="S6098" s="9">
        <v>34.99</v>
      </c>
      <c r="T6098" s="26">
        <v>4.99</v>
      </c>
      <c r="U6098" s="8">
        <v>174.6</v>
      </c>
      <c r="V6098" t="s">
        <v>41</v>
      </c>
      <c r="W6098" t="s">
        <v>2007</v>
      </c>
      <c r="X6098" t="s">
        <v>42</v>
      </c>
      <c r="Y6098" t="s">
        <v>1740</v>
      </c>
      <c r="AA6098" s="1">
        <f t="shared" si="718"/>
        <v>46063</v>
      </c>
      <c r="AB6098" s="2">
        <f t="shared" si="719"/>
        <v>2</v>
      </c>
      <c r="AC6098" s="2">
        <f t="shared" si="720"/>
        <v>2026</v>
      </c>
      <c r="AD6098" s="2" t="str">
        <f>IFERROR(VLOOKUP(A6098,'Aux Área'!$A$4:$B$123,2,0),"-")</f>
        <v>CONSERVA</v>
      </c>
    </row>
    <row r="6099" spans="1:30" x14ac:dyDescent="0.3">
      <c r="A6099" t="s">
        <v>2282</v>
      </c>
      <c r="B6099" t="s">
        <v>4679</v>
      </c>
      <c r="C6099" t="s">
        <v>9573</v>
      </c>
      <c r="D6099" t="s">
        <v>6708</v>
      </c>
      <c r="E6099" t="s">
        <v>6709</v>
      </c>
      <c r="F6099" t="s">
        <v>2285</v>
      </c>
      <c r="G6099" t="s">
        <v>1135</v>
      </c>
      <c r="H6099" t="s">
        <v>2275</v>
      </c>
      <c r="I6099" t="s">
        <v>1497</v>
      </c>
      <c r="J6099" t="s">
        <v>165</v>
      </c>
      <c r="K6099" t="s">
        <v>166</v>
      </c>
      <c r="L6099" t="s">
        <v>167</v>
      </c>
      <c r="M6099" t="s">
        <v>38</v>
      </c>
      <c r="N6099" t="s">
        <v>39</v>
      </c>
      <c r="O6099" s="23">
        <v>439</v>
      </c>
      <c r="P6099" s="9">
        <v>8.94</v>
      </c>
      <c r="Q6099" t="s">
        <v>40</v>
      </c>
      <c r="R6099">
        <v>88463</v>
      </c>
      <c r="S6099" s="9">
        <v>49.11</v>
      </c>
      <c r="T6099" s="26">
        <v>4.891</v>
      </c>
      <c r="U6099" s="8">
        <v>240.18</v>
      </c>
      <c r="V6099" t="s">
        <v>112</v>
      </c>
      <c r="W6099" t="s">
        <v>2276</v>
      </c>
      <c r="X6099" t="s">
        <v>42</v>
      </c>
      <c r="Y6099" t="s">
        <v>2277</v>
      </c>
      <c r="AA6099" s="1">
        <f t="shared" si="718"/>
        <v>46063</v>
      </c>
      <c r="AB6099" s="2">
        <f t="shared" si="719"/>
        <v>2</v>
      </c>
      <c r="AC6099" s="2">
        <f t="shared" si="720"/>
        <v>2026</v>
      </c>
      <c r="AD6099" s="2" t="str">
        <f>IFERROR(VLOOKUP(A6099,'Aux Área'!$A$4:$B$123,2,0),"-")</f>
        <v>INSPEÇÃO</v>
      </c>
    </row>
    <row r="6100" spans="1:30" x14ac:dyDescent="0.3">
      <c r="A6100" t="s">
        <v>2189</v>
      </c>
      <c r="B6100" t="s">
        <v>2190</v>
      </c>
      <c r="C6100" t="s">
        <v>9574</v>
      </c>
      <c r="D6100" t="s">
        <v>3030</v>
      </c>
      <c r="E6100" t="s">
        <v>3031</v>
      </c>
      <c r="F6100" t="s">
        <v>2192</v>
      </c>
      <c r="G6100" t="s">
        <v>1135</v>
      </c>
      <c r="H6100" t="s">
        <v>2185</v>
      </c>
      <c r="I6100" t="s">
        <v>2186</v>
      </c>
      <c r="J6100" t="s">
        <v>169</v>
      </c>
      <c r="K6100" t="s">
        <v>170</v>
      </c>
      <c r="L6100" t="s">
        <v>124</v>
      </c>
      <c r="M6100" t="s">
        <v>38</v>
      </c>
      <c r="N6100" t="s">
        <v>668</v>
      </c>
      <c r="O6100" s="23">
        <v>869</v>
      </c>
      <c r="P6100" s="9">
        <v>13.78</v>
      </c>
      <c r="Q6100" t="s">
        <v>40</v>
      </c>
      <c r="R6100">
        <v>10939</v>
      </c>
      <c r="S6100" s="9">
        <v>63.08</v>
      </c>
      <c r="T6100" s="26">
        <v>5.84</v>
      </c>
      <c r="U6100" s="8">
        <v>368.39</v>
      </c>
      <c r="V6100" t="s">
        <v>41</v>
      </c>
      <c r="W6100" t="s">
        <v>2007</v>
      </c>
      <c r="X6100" t="s">
        <v>42</v>
      </c>
      <c r="Y6100" t="s">
        <v>2188</v>
      </c>
      <c r="AA6100" s="1">
        <f t="shared" si="718"/>
        <v>46063</v>
      </c>
      <c r="AB6100" s="2">
        <f t="shared" si="719"/>
        <v>2</v>
      </c>
      <c r="AC6100" s="2">
        <f t="shared" si="720"/>
        <v>2026</v>
      </c>
      <c r="AD6100" s="2" t="str">
        <f>IFERROR(VLOOKUP(A6100,'Aux Área'!$A$4:$B$123,2,0),"-")</f>
        <v>INSPEÇÃO</v>
      </c>
    </row>
    <row r="6101" spans="1:30" x14ac:dyDescent="0.3">
      <c r="A6101" t="s">
        <v>1702</v>
      </c>
      <c r="B6101" t="s">
        <v>209</v>
      </c>
      <c r="C6101" t="s">
        <v>9575</v>
      </c>
      <c r="D6101" t="s">
        <v>1225</v>
      </c>
      <c r="E6101" t="s">
        <v>1226</v>
      </c>
      <c r="F6101" t="s">
        <v>653</v>
      </c>
      <c r="G6101" t="s">
        <v>1495</v>
      </c>
      <c r="H6101" t="s">
        <v>1704</v>
      </c>
      <c r="I6101" t="s">
        <v>1497</v>
      </c>
      <c r="J6101" t="s">
        <v>165</v>
      </c>
      <c r="K6101" t="s">
        <v>166</v>
      </c>
      <c r="L6101" t="s">
        <v>167</v>
      </c>
      <c r="M6101" t="s">
        <v>38</v>
      </c>
      <c r="N6101" t="s">
        <v>638</v>
      </c>
      <c r="O6101" s="23">
        <v>0</v>
      </c>
      <c r="P6101" s="9">
        <v>0</v>
      </c>
      <c r="Q6101" t="s">
        <v>40</v>
      </c>
      <c r="R6101">
        <v>0</v>
      </c>
      <c r="S6101" s="9">
        <v>230.38</v>
      </c>
      <c r="T6101" s="26">
        <v>5.99</v>
      </c>
      <c r="U6101" s="8">
        <v>1380.01</v>
      </c>
      <c r="V6101" t="s">
        <v>112</v>
      </c>
      <c r="W6101" t="s">
        <v>652</v>
      </c>
      <c r="X6101" t="s">
        <v>42</v>
      </c>
      <c r="Y6101" t="s">
        <v>653</v>
      </c>
      <c r="AA6101" s="1">
        <f t="shared" si="718"/>
        <v>46063</v>
      </c>
      <c r="AB6101" s="2">
        <f t="shared" si="719"/>
        <v>2</v>
      </c>
      <c r="AC6101" s="2">
        <f t="shared" si="720"/>
        <v>2026</v>
      </c>
      <c r="AD6101" s="2" t="str">
        <f>IFERROR(VLOOKUP(A6101,'Aux Área'!$A$4:$B$123,2,0),"-")</f>
        <v>SÃO PEDRO</v>
      </c>
    </row>
    <row r="6102" spans="1:30" x14ac:dyDescent="0.3">
      <c r="A6102" t="s">
        <v>3092</v>
      </c>
      <c r="B6102" t="s">
        <v>4774</v>
      </c>
      <c r="C6102" t="s">
        <v>9576</v>
      </c>
      <c r="D6102" t="s">
        <v>3285</v>
      </c>
      <c r="E6102" t="s">
        <v>3286</v>
      </c>
      <c r="F6102" t="s">
        <v>3594</v>
      </c>
      <c r="G6102" t="s">
        <v>1135</v>
      </c>
      <c r="H6102" t="s">
        <v>2275</v>
      </c>
      <c r="I6102" t="s">
        <v>1497</v>
      </c>
      <c r="J6102" t="s">
        <v>188</v>
      </c>
      <c r="K6102" t="s">
        <v>189</v>
      </c>
      <c r="L6102" t="s">
        <v>190</v>
      </c>
      <c r="M6102" t="s">
        <v>38</v>
      </c>
      <c r="N6102" t="s">
        <v>39</v>
      </c>
      <c r="O6102" s="23">
        <v>393</v>
      </c>
      <c r="P6102" s="9">
        <v>9.2100000000000009</v>
      </c>
      <c r="Q6102" t="s">
        <v>40</v>
      </c>
      <c r="R6102">
        <v>84927</v>
      </c>
      <c r="S6102" s="9">
        <v>42.68</v>
      </c>
      <c r="T6102" s="26">
        <v>4.99</v>
      </c>
      <c r="U6102" s="8">
        <v>212.97</v>
      </c>
      <c r="V6102" t="s">
        <v>41</v>
      </c>
      <c r="W6102" t="s">
        <v>2276</v>
      </c>
      <c r="X6102" t="s">
        <v>42</v>
      </c>
      <c r="Y6102" t="s">
        <v>2277</v>
      </c>
      <c r="AA6102" s="1">
        <f t="shared" si="718"/>
        <v>46063</v>
      </c>
      <c r="AB6102" s="2">
        <f t="shared" si="719"/>
        <v>2</v>
      </c>
      <c r="AC6102" s="2">
        <f t="shared" si="720"/>
        <v>2026</v>
      </c>
      <c r="AD6102" s="2" t="str">
        <f>IFERROR(VLOOKUP(A6102,'Aux Área'!$A$4:$B$123,2,0),"-")</f>
        <v>INSPEÇÃO</v>
      </c>
    </row>
    <row r="6103" spans="1:30" x14ac:dyDescent="0.3">
      <c r="A6103" t="s">
        <v>62</v>
      </c>
      <c r="B6103" t="s">
        <v>1455</v>
      </c>
      <c r="C6103" t="s">
        <v>9577</v>
      </c>
      <c r="D6103" t="s">
        <v>158</v>
      </c>
      <c r="E6103" t="s">
        <v>159</v>
      </c>
      <c r="F6103" t="s">
        <v>63</v>
      </c>
      <c r="G6103" t="s">
        <v>35</v>
      </c>
      <c r="H6103" t="s">
        <v>36</v>
      </c>
      <c r="I6103" t="s">
        <v>37</v>
      </c>
      <c r="J6103" t="s">
        <v>526</v>
      </c>
      <c r="K6103" t="s">
        <v>527</v>
      </c>
      <c r="L6103" t="s">
        <v>124</v>
      </c>
      <c r="M6103" t="s">
        <v>38</v>
      </c>
      <c r="N6103" t="s">
        <v>39</v>
      </c>
      <c r="O6103" s="23">
        <v>321</v>
      </c>
      <c r="P6103" s="9">
        <v>8.1199999999999992</v>
      </c>
      <c r="Q6103" t="s">
        <v>40</v>
      </c>
      <c r="R6103">
        <v>59752</v>
      </c>
      <c r="S6103" s="9">
        <v>39.51</v>
      </c>
      <c r="T6103" s="26">
        <v>4.99</v>
      </c>
      <c r="U6103" s="8">
        <v>197.15</v>
      </c>
      <c r="V6103" t="s">
        <v>112</v>
      </c>
      <c r="W6103" t="s">
        <v>2007</v>
      </c>
      <c r="X6103" t="s">
        <v>42</v>
      </c>
      <c r="Y6103" t="s">
        <v>1740</v>
      </c>
      <c r="AA6103" s="1">
        <f t="shared" si="718"/>
        <v>46063</v>
      </c>
      <c r="AB6103" s="2">
        <f t="shared" si="719"/>
        <v>2</v>
      </c>
      <c r="AC6103" s="2">
        <f t="shared" si="720"/>
        <v>2026</v>
      </c>
      <c r="AD6103" s="2" t="str">
        <f>IFERROR(VLOOKUP(A6103,'Aux Área'!$A$4:$B$123,2,0),"-")</f>
        <v>CONSERVA</v>
      </c>
    </row>
    <row r="6104" spans="1:30" x14ac:dyDescent="0.3">
      <c r="A6104" t="s">
        <v>5620</v>
      </c>
      <c r="B6104" t="s">
        <v>9277</v>
      </c>
      <c r="C6104" t="s">
        <v>9578</v>
      </c>
      <c r="D6104" t="s">
        <v>2160</v>
      </c>
      <c r="E6104" t="s">
        <v>2161</v>
      </c>
      <c r="F6104" t="s">
        <v>6208</v>
      </c>
      <c r="G6104" t="s">
        <v>1135</v>
      </c>
      <c r="H6104" t="s">
        <v>5545</v>
      </c>
      <c r="I6104" t="s">
        <v>839</v>
      </c>
      <c r="J6104" t="s">
        <v>165</v>
      </c>
      <c r="K6104" t="s">
        <v>166</v>
      </c>
      <c r="L6104" t="s">
        <v>167</v>
      </c>
      <c r="M6104" t="s">
        <v>38</v>
      </c>
      <c r="N6104" t="s">
        <v>39</v>
      </c>
      <c r="O6104" s="23">
        <v>361</v>
      </c>
      <c r="P6104" s="9">
        <v>7.42</v>
      </c>
      <c r="Q6104" t="s">
        <v>40</v>
      </c>
      <c r="R6104">
        <v>25157</v>
      </c>
      <c r="S6104" s="9">
        <v>48.67</v>
      </c>
      <c r="T6104" s="26">
        <v>4.8899999999999997</v>
      </c>
      <c r="U6104" s="8">
        <v>238.01</v>
      </c>
      <c r="V6104" t="s">
        <v>112</v>
      </c>
      <c r="W6104" t="s">
        <v>2276</v>
      </c>
      <c r="X6104" t="s">
        <v>42</v>
      </c>
      <c r="Y6104" t="s">
        <v>2277</v>
      </c>
      <c r="AA6104" s="1">
        <f t="shared" si="718"/>
        <v>46063</v>
      </c>
      <c r="AB6104" s="2">
        <f t="shared" si="719"/>
        <v>2</v>
      </c>
      <c r="AC6104" s="2">
        <f t="shared" si="720"/>
        <v>2026</v>
      </c>
      <c r="AD6104" s="2" t="str">
        <f>IFERROR(VLOOKUP(A6104,'Aux Área'!$A$4:$B$123,2,0),"-")</f>
        <v>INSPEÇÃO</v>
      </c>
    </row>
    <row r="6105" spans="1:30" x14ac:dyDescent="0.3">
      <c r="A6105" t="s">
        <v>56</v>
      </c>
      <c r="B6105" t="s">
        <v>266</v>
      </c>
      <c r="C6105" t="s">
        <v>9579</v>
      </c>
      <c r="D6105" t="s">
        <v>120</v>
      </c>
      <c r="E6105" t="s">
        <v>121</v>
      </c>
      <c r="F6105" t="s">
        <v>57</v>
      </c>
      <c r="G6105" t="s">
        <v>35</v>
      </c>
      <c r="H6105" t="s">
        <v>36</v>
      </c>
      <c r="I6105" t="s">
        <v>37</v>
      </c>
      <c r="J6105" t="s">
        <v>248</v>
      </c>
      <c r="K6105" t="s">
        <v>249</v>
      </c>
      <c r="L6105" t="s">
        <v>207</v>
      </c>
      <c r="M6105" t="s">
        <v>38</v>
      </c>
      <c r="N6105" t="s">
        <v>39</v>
      </c>
      <c r="O6105" s="23">
        <v>316</v>
      </c>
      <c r="P6105" s="9">
        <v>7.75</v>
      </c>
      <c r="Q6105" t="s">
        <v>40</v>
      </c>
      <c r="R6105">
        <v>43281</v>
      </c>
      <c r="S6105" s="9">
        <v>40.78</v>
      </c>
      <c r="T6105" s="26">
        <v>5.1909999999999998</v>
      </c>
      <c r="U6105" s="8">
        <v>211.68</v>
      </c>
      <c r="V6105" t="s">
        <v>112</v>
      </c>
      <c r="W6105" t="s">
        <v>2007</v>
      </c>
      <c r="X6105" t="s">
        <v>42</v>
      </c>
      <c r="Y6105" t="s">
        <v>1740</v>
      </c>
      <c r="AA6105" s="1">
        <f t="shared" si="718"/>
        <v>46063</v>
      </c>
      <c r="AB6105" s="2">
        <f t="shared" si="719"/>
        <v>2</v>
      </c>
      <c r="AC6105" s="2">
        <f t="shared" si="720"/>
        <v>2026</v>
      </c>
      <c r="AD6105" s="2" t="str">
        <f>IFERROR(VLOOKUP(A6105,'Aux Área'!$A$4:$B$123,2,0),"-")</f>
        <v>CONSERVA</v>
      </c>
    </row>
    <row r="6106" spans="1:30" x14ac:dyDescent="0.3">
      <c r="A6106" t="s">
        <v>30</v>
      </c>
      <c r="B6106" t="s">
        <v>453</v>
      </c>
      <c r="C6106" t="s">
        <v>9580</v>
      </c>
      <c r="D6106" t="s">
        <v>958</v>
      </c>
      <c r="E6106" t="s">
        <v>959</v>
      </c>
      <c r="F6106" t="s">
        <v>34</v>
      </c>
      <c r="G6106" t="s">
        <v>35</v>
      </c>
      <c r="H6106" t="s">
        <v>36</v>
      </c>
      <c r="I6106" t="s">
        <v>37</v>
      </c>
      <c r="J6106" t="s">
        <v>7470</v>
      </c>
      <c r="K6106" t="s">
        <v>7471</v>
      </c>
      <c r="L6106" t="s">
        <v>7472</v>
      </c>
      <c r="M6106" t="s">
        <v>38</v>
      </c>
      <c r="N6106" t="s">
        <v>39</v>
      </c>
      <c r="O6106" s="23">
        <v>349</v>
      </c>
      <c r="P6106" s="9">
        <v>8.39</v>
      </c>
      <c r="Q6106" t="s">
        <v>40</v>
      </c>
      <c r="R6106">
        <v>17604</v>
      </c>
      <c r="S6106" s="9">
        <v>41.6</v>
      </c>
      <c r="T6106" s="26">
        <v>4.79</v>
      </c>
      <c r="U6106" s="8">
        <v>199.26</v>
      </c>
      <c r="V6106" t="s">
        <v>9581</v>
      </c>
      <c r="W6106" t="s">
        <v>2007</v>
      </c>
      <c r="X6106" t="s">
        <v>42</v>
      </c>
      <c r="Y6106" t="s">
        <v>1740</v>
      </c>
      <c r="AA6106" s="1">
        <f t="shared" si="718"/>
        <v>46063</v>
      </c>
      <c r="AB6106" s="2">
        <f t="shared" si="719"/>
        <v>2</v>
      </c>
      <c r="AC6106" s="2">
        <f t="shared" si="720"/>
        <v>2026</v>
      </c>
      <c r="AD6106" s="2" t="str">
        <f>IFERROR(VLOOKUP(A6106,'Aux Área'!$A$4:$B$123,2,0),"-")</f>
        <v>OPERAÇÃO</v>
      </c>
    </row>
    <row r="6107" spans="1:30" x14ac:dyDescent="0.3">
      <c r="A6107" t="s">
        <v>76</v>
      </c>
      <c r="B6107" t="s">
        <v>380</v>
      </c>
      <c r="C6107" t="s">
        <v>9582</v>
      </c>
      <c r="D6107" t="s">
        <v>382</v>
      </c>
      <c r="E6107" t="s">
        <v>383</v>
      </c>
      <c r="F6107" t="s">
        <v>77</v>
      </c>
      <c r="G6107" t="s">
        <v>35</v>
      </c>
      <c r="H6107" t="s">
        <v>36</v>
      </c>
      <c r="I6107" t="s">
        <v>37</v>
      </c>
      <c r="J6107" t="s">
        <v>6725</v>
      </c>
      <c r="K6107" t="s">
        <v>6726</v>
      </c>
      <c r="L6107" t="s">
        <v>84</v>
      </c>
      <c r="M6107" t="s">
        <v>38</v>
      </c>
      <c r="N6107" t="s">
        <v>39</v>
      </c>
      <c r="O6107" s="23">
        <v>406</v>
      </c>
      <c r="P6107" s="9">
        <v>9.6</v>
      </c>
      <c r="Q6107" t="s">
        <v>40</v>
      </c>
      <c r="R6107">
        <v>56801</v>
      </c>
      <c r="S6107" s="9">
        <v>42.3</v>
      </c>
      <c r="T6107" s="26">
        <v>5.22</v>
      </c>
      <c r="U6107" s="8">
        <v>220.81</v>
      </c>
      <c r="V6107" t="s">
        <v>9583</v>
      </c>
      <c r="W6107" t="s">
        <v>2007</v>
      </c>
      <c r="X6107" t="s">
        <v>42</v>
      </c>
      <c r="Y6107" t="s">
        <v>1740</v>
      </c>
      <c r="AA6107" s="1">
        <f t="shared" si="718"/>
        <v>46063</v>
      </c>
      <c r="AB6107" s="2">
        <f t="shared" si="719"/>
        <v>2</v>
      </c>
      <c r="AC6107" s="2">
        <f t="shared" si="720"/>
        <v>2026</v>
      </c>
      <c r="AD6107" s="2" t="str">
        <f>IFERROR(VLOOKUP(A6107,'Aux Área'!$A$4:$B$123,2,0),"-")</f>
        <v>QSMS</v>
      </c>
    </row>
    <row r="6108" spans="1:30" x14ac:dyDescent="0.3">
      <c r="A6108" t="s">
        <v>2278</v>
      </c>
      <c r="B6108" t="s">
        <v>4664</v>
      </c>
      <c r="C6108" t="s">
        <v>9584</v>
      </c>
      <c r="D6108" t="s">
        <v>3243</v>
      </c>
      <c r="E6108" t="s">
        <v>3244</v>
      </c>
      <c r="F6108" t="s">
        <v>2281</v>
      </c>
      <c r="G6108" t="s">
        <v>1135</v>
      </c>
      <c r="H6108" t="s">
        <v>2275</v>
      </c>
      <c r="I6108" t="s">
        <v>1497</v>
      </c>
      <c r="J6108" t="s">
        <v>165</v>
      </c>
      <c r="K6108" t="s">
        <v>166</v>
      </c>
      <c r="L6108" t="s">
        <v>167</v>
      </c>
      <c r="M6108" t="s">
        <v>38</v>
      </c>
      <c r="N6108" t="s">
        <v>39</v>
      </c>
      <c r="O6108" s="23">
        <v>390</v>
      </c>
      <c r="P6108" s="9">
        <v>7.98</v>
      </c>
      <c r="Q6108" t="s">
        <v>40</v>
      </c>
      <c r="R6108">
        <v>105408</v>
      </c>
      <c r="S6108" s="9">
        <v>48.89</v>
      </c>
      <c r="T6108" s="26">
        <v>4.8899999999999997</v>
      </c>
      <c r="U6108" s="8">
        <v>239.07</v>
      </c>
      <c r="V6108" t="s">
        <v>112</v>
      </c>
      <c r="W6108" t="s">
        <v>2276</v>
      </c>
      <c r="X6108" t="s">
        <v>42</v>
      </c>
      <c r="Y6108" t="s">
        <v>2277</v>
      </c>
      <c r="AA6108" s="1">
        <f t="shared" si="718"/>
        <v>46063</v>
      </c>
      <c r="AB6108" s="2">
        <f t="shared" si="719"/>
        <v>2</v>
      </c>
      <c r="AC6108" s="2">
        <f t="shared" si="720"/>
        <v>2026</v>
      </c>
      <c r="AD6108" s="2" t="str">
        <f>IFERROR(VLOOKUP(A6108,'Aux Área'!$A$4:$B$123,2,0),"-")</f>
        <v>INSPEÇÃO</v>
      </c>
    </row>
    <row r="6109" spans="1:30" x14ac:dyDescent="0.3">
      <c r="A6109" t="s">
        <v>2016</v>
      </c>
      <c r="B6109" t="s">
        <v>2017</v>
      </c>
      <c r="C6109" t="s">
        <v>9585</v>
      </c>
      <c r="D6109" t="s">
        <v>3609</v>
      </c>
      <c r="E6109" t="s">
        <v>3610</v>
      </c>
      <c r="F6109" t="s">
        <v>2019</v>
      </c>
      <c r="G6109" t="s">
        <v>1495</v>
      </c>
      <c r="H6109" t="s">
        <v>2020</v>
      </c>
      <c r="I6109" t="s">
        <v>2021</v>
      </c>
      <c r="J6109" t="s">
        <v>275</v>
      </c>
      <c r="K6109" t="s">
        <v>276</v>
      </c>
      <c r="L6109" t="s">
        <v>124</v>
      </c>
      <c r="M6109" t="s">
        <v>38</v>
      </c>
      <c r="N6109" t="s">
        <v>668</v>
      </c>
      <c r="O6109" s="23">
        <v>1255</v>
      </c>
      <c r="P6109" s="9">
        <v>2.2999999999999998</v>
      </c>
      <c r="Q6109" t="s">
        <v>40</v>
      </c>
      <c r="R6109">
        <v>10995</v>
      </c>
      <c r="S6109" s="9">
        <v>546.47</v>
      </c>
      <c r="T6109" s="26">
        <v>6.29</v>
      </c>
      <c r="U6109" s="8">
        <v>3437.29</v>
      </c>
      <c r="V6109" t="s">
        <v>9586</v>
      </c>
      <c r="W6109" t="s">
        <v>1985</v>
      </c>
      <c r="X6109" t="s">
        <v>42</v>
      </c>
      <c r="Y6109" t="s">
        <v>1986</v>
      </c>
      <c r="AA6109" s="1">
        <f t="shared" si="718"/>
        <v>46063</v>
      </c>
      <c r="AB6109" s="2">
        <f t="shared" si="719"/>
        <v>2</v>
      </c>
      <c r="AC6109" s="2">
        <f t="shared" si="720"/>
        <v>2026</v>
      </c>
      <c r="AD6109" s="2" t="str">
        <f>IFERROR(VLOOKUP(A6109,'Aux Área'!$A$4:$B$123,2,0),"-")</f>
        <v>PESADOS</v>
      </c>
    </row>
    <row r="6110" spans="1:30" x14ac:dyDescent="0.3">
      <c r="A6110" t="s">
        <v>2016</v>
      </c>
      <c r="C6110" t="s">
        <v>15803</v>
      </c>
      <c r="F6110" t="s">
        <v>2019</v>
      </c>
      <c r="K6110" t="s">
        <v>276</v>
      </c>
      <c r="N6110" t="s">
        <v>15690</v>
      </c>
      <c r="O6110" t="s">
        <v>15244</v>
      </c>
      <c r="P6110" s="9" t="s">
        <v>15244</v>
      </c>
      <c r="Q6110" t="s">
        <v>40</v>
      </c>
      <c r="R6110" t="s">
        <v>15244</v>
      </c>
      <c r="S6110">
        <v>36.39</v>
      </c>
      <c r="U6110" s="8">
        <v>137.93</v>
      </c>
      <c r="AA6110" s="1">
        <f t="shared" si="718"/>
        <v>46063</v>
      </c>
      <c r="AB6110" s="2">
        <f t="shared" si="719"/>
        <v>2</v>
      </c>
      <c r="AC6110" s="2">
        <f t="shared" si="720"/>
        <v>2026</v>
      </c>
      <c r="AD6110" s="2" t="str">
        <f>IFERROR(VLOOKUP(A6110,'Aux Área'!$A$4:$B$123,2,0),"-")</f>
        <v>PESADOS</v>
      </c>
    </row>
    <row r="6111" spans="1:30" x14ac:dyDescent="0.3">
      <c r="A6111" t="s">
        <v>2260</v>
      </c>
      <c r="B6111" t="s">
        <v>113</v>
      </c>
      <c r="C6111" t="s">
        <v>9587</v>
      </c>
      <c r="D6111" t="s">
        <v>4423</v>
      </c>
      <c r="E6111" t="s">
        <v>4424</v>
      </c>
      <c r="F6111" t="s">
        <v>2262</v>
      </c>
      <c r="G6111" t="s">
        <v>35</v>
      </c>
      <c r="H6111" t="s">
        <v>2263</v>
      </c>
      <c r="I6111" t="s">
        <v>2186</v>
      </c>
      <c r="J6111" t="s">
        <v>1681</v>
      </c>
      <c r="K6111" t="s">
        <v>1682</v>
      </c>
      <c r="L6111" t="s">
        <v>141</v>
      </c>
      <c r="M6111" t="s">
        <v>38</v>
      </c>
      <c r="N6111" t="s">
        <v>668</v>
      </c>
      <c r="O6111" s="23">
        <v>777</v>
      </c>
      <c r="P6111" s="9">
        <v>13.3</v>
      </c>
      <c r="Q6111" t="s">
        <v>40</v>
      </c>
      <c r="R6111">
        <v>85675</v>
      </c>
      <c r="S6111" s="9">
        <v>58.41</v>
      </c>
      <c r="T6111" s="26">
        <v>6.49</v>
      </c>
      <c r="U6111" s="8">
        <v>379.06</v>
      </c>
      <c r="V6111" t="s">
        <v>41</v>
      </c>
      <c r="W6111" t="s">
        <v>2007</v>
      </c>
      <c r="X6111" t="s">
        <v>42</v>
      </c>
      <c r="Y6111" t="s">
        <v>1740</v>
      </c>
      <c r="AA6111" s="1">
        <f t="shared" si="718"/>
        <v>46063</v>
      </c>
      <c r="AB6111" s="2">
        <f t="shared" si="719"/>
        <v>2</v>
      </c>
      <c r="AC6111" s="2">
        <f t="shared" si="720"/>
        <v>2026</v>
      </c>
      <c r="AD6111" s="2" t="str">
        <f>IFERROR(VLOOKUP(A6111,'Aux Área'!$A$4:$B$123,2,0),"-")</f>
        <v>INSPEÇÃO</v>
      </c>
    </row>
    <row r="6112" spans="1:30" x14ac:dyDescent="0.3">
      <c r="A6112" t="s">
        <v>2655</v>
      </c>
      <c r="B6112" t="s">
        <v>2656</v>
      </c>
      <c r="C6112" t="s">
        <v>9588</v>
      </c>
      <c r="D6112" t="s">
        <v>1619</v>
      </c>
      <c r="E6112" t="s">
        <v>1620</v>
      </c>
      <c r="F6112" t="s">
        <v>3605</v>
      </c>
      <c r="G6112" t="s">
        <v>1635</v>
      </c>
      <c r="H6112" t="s">
        <v>2635</v>
      </c>
      <c r="I6112" t="s">
        <v>37</v>
      </c>
      <c r="J6112" t="s">
        <v>188</v>
      </c>
      <c r="K6112" t="s">
        <v>189</v>
      </c>
      <c r="L6112" t="s">
        <v>190</v>
      </c>
      <c r="M6112" t="s">
        <v>38</v>
      </c>
      <c r="N6112" t="s">
        <v>39</v>
      </c>
      <c r="O6112" s="23">
        <v>287</v>
      </c>
      <c r="P6112" s="9">
        <v>7.52</v>
      </c>
      <c r="Q6112" t="s">
        <v>40</v>
      </c>
      <c r="R6112">
        <v>14549</v>
      </c>
      <c r="S6112" s="9">
        <v>38.17</v>
      </c>
      <c r="T6112" s="26">
        <v>4.99</v>
      </c>
      <c r="U6112" s="8">
        <v>190.47</v>
      </c>
      <c r="V6112" t="s">
        <v>41</v>
      </c>
      <c r="W6112" t="s">
        <v>2007</v>
      </c>
      <c r="X6112" t="s">
        <v>42</v>
      </c>
      <c r="Y6112" t="s">
        <v>6209</v>
      </c>
      <c r="AA6112" s="1">
        <f t="shared" si="718"/>
        <v>46063</v>
      </c>
      <c r="AB6112" s="2">
        <f t="shared" si="719"/>
        <v>2</v>
      </c>
      <c r="AC6112" s="2">
        <f t="shared" si="720"/>
        <v>2026</v>
      </c>
      <c r="AD6112" s="2" t="str">
        <f>IFERROR(VLOOKUP(A6112,'Aux Área'!$A$4:$B$123,2,0),"-")</f>
        <v>TI</v>
      </c>
    </row>
    <row r="6113" spans="1:30" x14ac:dyDescent="0.3">
      <c r="A6113" t="s">
        <v>2679</v>
      </c>
      <c r="B6113" t="s">
        <v>2680</v>
      </c>
      <c r="C6113" t="s">
        <v>9589</v>
      </c>
      <c r="D6113" t="s">
        <v>1297</v>
      </c>
      <c r="E6113" t="s">
        <v>2221</v>
      </c>
      <c r="F6113" t="s">
        <v>2682</v>
      </c>
      <c r="G6113" t="s">
        <v>659</v>
      </c>
      <c r="H6113" t="s">
        <v>1996</v>
      </c>
      <c r="I6113" t="s">
        <v>1997</v>
      </c>
      <c r="J6113" t="s">
        <v>231</v>
      </c>
      <c r="K6113" t="s">
        <v>232</v>
      </c>
      <c r="L6113" t="s">
        <v>217</v>
      </c>
      <c r="M6113" t="s">
        <v>38</v>
      </c>
      <c r="N6113" t="s">
        <v>668</v>
      </c>
      <c r="O6113" s="23">
        <v>199</v>
      </c>
      <c r="P6113" s="9">
        <v>7.27</v>
      </c>
      <c r="Q6113" t="s">
        <v>40</v>
      </c>
      <c r="R6113">
        <v>18795</v>
      </c>
      <c r="S6113" s="9">
        <v>27.38</v>
      </c>
      <c r="T6113" s="26">
        <v>5.992</v>
      </c>
      <c r="U6113" s="8">
        <v>164.05</v>
      </c>
      <c r="V6113" t="s">
        <v>9590</v>
      </c>
      <c r="W6113" t="s">
        <v>1985</v>
      </c>
      <c r="X6113" t="s">
        <v>42</v>
      </c>
      <c r="Y6113" t="s">
        <v>1986</v>
      </c>
      <c r="AA6113" s="1">
        <f t="shared" si="718"/>
        <v>46063</v>
      </c>
      <c r="AB6113" s="2">
        <f t="shared" si="719"/>
        <v>2</v>
      </c>
      <c r="AC6113" s="2">
        <f t="shared" si="720"/>
        <v>2026</v>
      </c>
      <c r="AD6113" s="2" t="str">
        <f>IFERROR(VLOOKUP(A6113,'Aux Área'!$A$4:$B$123,2,0),"-")</f>
        <v>PESADOS</v>
      </c>
    </row>
    <row r="6114" spans="1:30" x14ac:dyDescent="0.3">
      <c r="A6114" t="s">
        <v>2314</v>
      </c>
      <c r="B6114" t="s">
        <v>4624</v>
      </c>
      <c r="C6114" t="s">
        <v>9591</v>
      </c>
      <c r="D6114" t="s">
        <v>2160</v>
      </c>
      <c r="E6114" t="s">
        <v>2161</v>
      </c>
      <c r="F6114" t="s">
        <v>2317</v>
      </c>
      <c r="G6114" t="s">
        <v>1300</v>
      </c>
      <c r="H6114" t="s">
        <v>1301</v>
      </c>
      <c r="I6114" t="s">
        <v>37</v>
      </c>
      <c r="J6114" t="s">
        <v>231</v>
      </c>
      <c r="K6114" t="s">
        <v>232</v>
      </c>
      <c r="L6114" t="s">
        <v>217</v>
      </c>
      <c r="M6114" t="s">
        <v>38</v>
      </c>
      <c r="N6114" t="s">
        <v>39</v>
      </c>
      <c r="O6114" s="23">
        <v>291</v>
      </c>
      <c r="P6114" s="9">
        <v>9.9499999999999993</v>
      </c>
      <c r="Q6114" t="s">
        <v>40</v>
      </c>
      <c r="R6114">
        <v>49744</v>
      </c>
      <c r="S6114" s="9">
        <v>29.25</v>
      </c>
      <c r="T6114" s="26">
        <v>4.8600000000000003</v>
      </c>
      <c r="U6114" s="8">
        <v>142.16</v>
      </c>
      <c r="V6114" t="s">
        <v>9592</v>
      </c>
      <c r="W6114" t="s">
        <v>2276</v>
      </c>
      <c r="X6114" t="s">
        <v>42</v>
      </c>
      <c r="Y6114" t="s">
        <v>2277</v>
      </c>
      <c r="AA6114" s="1">
        <f t="shared" si="718"/>
        <v>46063</v>
      </c>
      <c r="AB6114" s="2">
        <f t="shared" si="719"/>
        <v>2</v>
      </c>
      <c r="AC6114" s="2">
        <f t="shared" si="720"/>
        <v>2026</v>
      </c>
      <c r="AD6114" s="2" t="str">
        <f>IFERROR(VLOOKUP(A6114,'Aux Área'!$A$4:$B$123,2,0),"-")</f>
        <v>INSPEÇÃO</v>
      </c>
    </row>
    <row r="6115" spans="1:30" x14ac:dyDescent="0.3">
      <c r="A6115" t="s">
        <v>68</v>
      </c>
      <c r="B6115" t="s">
        <v>296</v>
      </c>
      <c r="C6115" t="s">
        <v>9593</v>
      </c>
      <c r="D6115" t="s">
        <v>3205</v>
      </c>
      <c r="E6115" t="s">
        <v>3206</v>
      </c>
      <c r="F6115" t="s">
        <v>69</v>
      </c>
      <c r="G6115" t="s">
        <v>35</v>
      </c>
      <c r="H6115" t="s">
        <v>36</v>
      </c>
      <c r="I6115" t="s">
        <v>37</v>
      </c>
      <c r="J6115" t="s">
        <v>169</v>
      </c>
      <c r="K6115" t="s">
        <v>170</v>
      </c>
      <c r="L6115" t="s">
        <v>124</v>
      </c>
      <c r="M6115" t="s">
        <v>38</v>
      </c>
      <c r="N6115" t="s">
        <v>39</v>
      </c>
      <c r="O6115" s="23">
        <v>204</v>
      </c>
      <c r="P6115" s="9">
        <v>6.47</v>
      </c>
      <c r="Q6115" t="s">
        <v>40</v>
      </c>
      <c r="R6115">
        <v>41278</v>
      </c>
      <c r="S6115" s="9">
        <v>31.53</v>
      </c>
      <c r="T6115" s="26">
        <v>4.8899999999999997</v>
      </c>
      <c r="U6115" s="8">
        <v>154.18</v>
      </c>
      <c r="V6115" t="s">
        <v>41</v>
      </c>
      <c r="W6115" t="s">
        <v>2007</v>
      </c>
      <c r="X6115" t="s">
        <v>42</v>
      </c>
      <c r="Y6115" t="s">
        <v>1740</v>
      </c>
      <c r="AA6115" s="1">
        <f t="shared" si="718"/>
        <v>46063</v>
      </c>
      <c r="AB6115" s="2">
        <f t="shared" si="719"/>
        <v>2</v>
      </c>
      <c r="AC6115" s="2">
        <f t="shared" si="720"/>
        <v>2026</v>
      </c>
      <c r="AD6115" s="2" t="str">
        <f>IFERROR(VLOOKUP(A6115,'Aux Área'!$A$4:$B$123,2,0),"-")</f>
        <v>OPERAÇÃO</v>
      </c>
    </row>
    <row r="6116" spans="1:30" x14ac:dyDescent="0.3">
      <c r="A6116" t="s">
        <v>2306</v>
      </c>
      <c r="B6116" t="s">
        <v>4613</v>
      </c>
      <c r="C6116" t="s">
        <v>9594</v>
      </c>
      <c r="D6116" t="s">
        <v>7488</v>
      </c>
      <c r="E6116" t="s">
        <v>7489</v>
      </c>
      <c r="F6116" t="s">
        <v>2309</v>
      </c>
      <c r="G6116" t="s">
        <v>1135</v>
      </c>
      <c r="H6116" t="s">
        <v>2275</v>
      </c>
      <c r="I6116" t="s">
        <v>1497</v>
      </c>
      <c r="J6116" t="s">
        <v>89</v>
      </c>
      <c r="K6116" t="s">
        <v>90</v>
      </c>
      <c r="L6116" t="s">
        <v>91</v>
      </c>
      <c r="M6116" t="s">
        <v>38</v>
      </c>
      <c r="N6116" t="s">
        <v>39</v>
      </c>
      <c r="O6116" s="23">
        <v>434</v>
      </c>
      <c r="P6116" s="9">
        <v>10.53</v>
      </c>
      <c r="Q6116" t="s">
        <v>40</v>
      </c>
      <c r="R6116">
        <v>98477</v>
      </c>
      <c r="S6116" s="9">
        <v>41.2</v>
      </c>
      <c r="T6116" s="26">
        <v>4.8899999999999997</v>
      </c>
      <c r="U6116" s="8">
        <v>201.47</v>
      </c>
      <c r="V6116" t="s">
        <v>9595</v>
      </c>
      <c r="W6116" t="s">
        <v>2276</v>
      </c>
      <c r="X6116" t="s">
        <v>42</v>
      </c>
      <c r="Y6116" t="s">
        <v>2277</v>
      </c>
      <c r="AA6116" s="1">
        <f t="shared" si="718"/>
        <v>46063</v>
      </c>
      <c r="AB6116" s="2">
        <f t="shared" si="719"/>
        <v>2</v>
      </c>
      <c r="AC6116" s="2">
        <f t="shared" si="720"/>
        <v>2026</v>
      </c>
      <c r="AD6116" s="2" t="str">
        <f>IFERROR(VLOOKUP(A6116,'Aux Área'!$A$4:$B$123,2,0),"-")</f>
        <v>INSPEÇÃO</v>
      </c>
    </row>
    <row r="6117" spans="1:30" x14ac:dyDescent="0.3">
      <c r="A6117" t="s">
        <v>2700</v>
      </c>
      <c r="B6117" t="s">
        <v>2000</v>
      </c>
      <c r="C6117" t="s">
        <v>9596</v>
      </c>
      <c r="D6117" t="s">
        <v>4348</v>
      </c>
      <c r="E6117" t="s">
        <v>4349</v>
      </c>
      <c r="F6117" t="s">
        <v>2703</v>
      </c>
      <c r="G6117" t="s">
        <v>659</v>
      </c>
      <c r="H6117" t="s">
        <v>1996</v>
      </c>
      <c r="I6117" t="s">
        <v>1997</v>
      </c>
      <c r="J6117" t="s">
        <v>275</v>
      </c>
      <c r="K6117" t="s">
        <v>276</v>
      </c>
      <c r="L6117" t="s">
        <v>124</v>
      </c>
      <c r="M6117" t="s">
        <v>38</v>
      </c>
      <c r="N6117" t="s">
        <v>668</v>
      </c>
      <c r="O6117" s="23">
        <v>610</v>
      </c>
      <c r="P6117" s="9">
        <v>5.75</v>
      </c>
      <c r="Q6117" t="s">
        <v>40</v>
      </c>
      <c r="R6117">
        <v>18240</v>
      </c>
      <c r="S6117" s="9">
        <v>106.01</v>
      </c>
      <c r="T6117" s="26">
        <v>5.13</v>
      </c>
      <c r="U6117" s="8">
        <v>543.83000000000004</v>
      </c>
      <c r="V6117" t="s">
        <v>9597</v>
      </c>
      <c r="W6117" t="s">
        <v>1985</v>
      </c>
      <c r="X6117" t="s">
        <v>42</v>
      </c>
      <c r="Y6117" t="s">
        <v>1986</v>
      </c>
      <c r="AA6117" s="1">
        <f t="shared" si="718"/>
        <v>46063</v>
      </c>
      <c r="AB6117" s="2">
        <f t="shared" si="719"/>
        <v>2</v>
      </c>
      <c r="AC6117" s="2">
        <f t="shared" si="720"/>
        <v>2026</v>
      </c>
      <c r="AD6117" s="2" t="str">
        <f>IFERROR(VLOOKUP(A6117,'Aux Área'!$A$4:$B$123,2,0),"-")</f>
        <v>PESADOS</v>
      </c>
    </row>
    <row r="6118" spans="1:30" x14ac:dyDescent="0.3">
      <c r="A6118" t="s">
        <v>2700</v>
      </c>
      <c r="C6118" t="s">
        <v>15734</v>
      </c>
      <c r="F6118" t="s">
        <v>2703</v>
      </c>
      <c r="K6118" t="s">
        <v>276</v>
      </c>
      <c r="N6118" t="s">
        <v>15690</v>
      </c>
      <c r="O6118" t="s">
        <v>15244</v>
      </c>
      <c r="P6118" s="9" t="s">
        <v>15244</v>
      </c>
      <c r="Q6118" t="s">
        <v>40</v>
      </c>
      <c r="R6118" t="s">
        <v>15244</v>
      </c>
      <c r="S6118">
        <v>3.47</v>
      </c>
      <c r="U6118" s="8">
        <v>13.18</v>
      </c>
      <c r="AA6118" s="1">
        <f t="shared" si="718"/>
        <v>46063</v>
      </c>
      <c r="AB6118" s="2">
        <f t="shared" si="719"/>
        <v>2</v>
      </c>
      <c r="AC6118" s="2">
        <f t="shared" si="720"/>
        <v>2026</v>
      </c>
      <c r="AD6118" s="2" t="str">
        <f>IFERROR(VLOOKUP(A6118,'Aux Área'!$A$4:$B$123,2,0),"-")</f>
        <v>PESADOS</v>
      </c>
    </row>
    <row r="6119" spans="1:30" x14ac:dyDescent="0.3">
      <c r="A6119" t="s">
        <v>2638</v>
      </c>
      <c r="B6119" t="s">
        <v>4593</v>
      </c>
      <c r="C6119" t="s">
        <v>9598</v>
      </c>
      <c r="D6119" t="s">
        <v>3193</v>
      </c>
      <c r="E6119" t="s">
        <v>3194</v>
      </c>
      <c r="F6119" t="s">
        <v>2641</v>
      </c>
      <c r="G6119" t="s">
        <v>1135</v>
      </c>
      <c r="H6119" t="s">
        <v>2275</v>
      </c>
      <c r="I6119" t="s">
        <v>1497</v>
      </c>
      <c r="J6119" t="s">
        <v>370</v>
      </c>
      <c r="K6119" t="s">
        <v>371</v>
      </c>
      <c r="L6119" t="s">
        <v>124</v>
      </c>
      <c r="M6119" t="s">
        <v>38</v>
      </c>
      <c r="N6119" t="s">
        <v>39</v>
      </c>
      <c r="O6119" s="23">
        <v>481</v>
      </c>
      <c r="P6119" s="9">
        <v>11.22</v>
      </c>
      <c r="Q6119" t="s">
        <v>40</v>
      </c>
      <c r="R6119">
        <v>91853</v>
      </c>
      <c r="S6119" s="9">
        <v>42.87</v>
      </c>
      <c r="T6119" s="26">
        <v>4.9909999999999997</v>
      </c>
      <c r="U6119" s="8">
        <v>213.96</v>
      </c>
      <c r="V6119" t="s">
        <v>9599</v>
      </c>
      <c r="W6119" t="s">
        <v>2276</v>
      </c>
      <c r="X6119" t="s">
        <v>42</v>
      </c>
      <c r="Y6119" t="s">
        <v>2277</v>
      </c>
      <c r="AA6119" s="1">
        <f t="shared" si="718"/>
        <v>46064</v>
      </c>
      <c r="AB6119" s="2">
        <f t="shared" si="719"/>
        <v>2</v>
      </c>
      <c r="AC6119" s="2">
        <f t="shared" si="720"/>
        <v>2026</v>
      </c>
      <c r="AD6119" s="2" t="str">
        <f>IFERROR(VLOOKUP(A6119,'Aux Área'!$A$4:$B$123,2,0),"-")</f>
        <v>INSPEÇÃO</v>
      </c>
    </row>
    <row r="6120" spans="1:30" x14ac:dyDescent="0.3">
      <c r="A6120" t="s">
        <v>2282</v>
      </c>
      <c r="B6120" t="s">
        <v>4679</v>
      </c>
      <c r="C6120" t="s">
        <v>9600</v>
      </c>
      <c r="D6120" t="s">
        <v>7064</v>
      </c>
      <c r="E6120" t="s">
        <v>7065</v>
      </c>
      <c r="F6120" t="s">
        <v>2285</v>
      </c>
      <c r="G6120" t="s">
        <v>1135</v>
      </c>
      <c r="H6120" t="s">
        <v>2275</v>
      </c>
      <c r="I6120" t="s">
        <v>1497</v>
      </c>
      <c r="J6120" t="s">
        <v>1681</v>
      </c>
      <c r="K6120" t="s">
        <v>1682</v>
      </c>
      <c r="L6120" t="s">
        <v>141</v>
      </c>
      <c r="M6120" t="s">
        <v>38</v>
      </c>
      <c r="N6120" t="s">
        <v>39</v>
      </c>
      <c r="O6120" s="23">
        <v>379</v>
      </c>
      <c r="P6120" s="9">
        <v>10.75</v>
      </c>
      <c r="Q6120" t="s">
        <v>40</v>
      </c>
      <c r="R6120">
        <v>88842</v>
      </c>
      <c r="S6120" s="9">
        <v>35.24</v>
      </c>
      <c r="T6120" s="26">
        <v>4.99</v>
      </c>
      <c r="U6120" s="8">
        <v>175.83</v>
      </c>
      <c r="V6120" t="s">
        <v>41</v>
      </c>
      <c r="W6120" t="s">
        <v>2276</v>
      </c>
      <c r="X6120" t="s">
        <v>42</v>
      </c>
      <c r="Y6120" t="s">
        <v>2277</v>
      </c>
      <c r="AA6120" s="1">
        <f t="shared" si="718"/>
        <v>46064</v>
      </c>
      <c r="AB6120" s="2">
        <f t="shared" si="719"/>
        <v>2</v>
      </c>
      <c r="AC6120" s="2">
        <f t="shared" si="720"/>
        <v>2026</v>
      </c>
      <c r="AD6120" s="2" t="str">
        <f>IFERROR(VLOOKUP(A6120,'Aux Área'!$A$4:$B$123,2,0),"-")</f>
        <v>INSPEÇÃO</v>
      </c>
    </row>
    <row r="6121" spans="1:30" x14ac:dyDescent="0.3">
      <c r="A6121" t="s">
        <v>2278</v>
      </c>
      <c r="B6121" t="s">
        <v>4664</v>
      </c>
      <c r="C6121" t="s">
        <v>9601</v>
      </c>
      <c r="D6121" t="s">
        <v>3310</v>
      </c>
      <c r="E6121" t="s">
        <v>3311</v>
      </c>
      <c r="F6121" t="s">
        <v>2281</v>
      </c>
      <c r="G6121" t="s">
        <v>1135</v>
      </c>
      <c r="H6121" t="s">
        <v>2275</v>
      </c>
      <c r="I6121" t="s">
        <v>1497</v>
      </c>
      <c r="J6121" t="s">
        <v>1681</v>
      </c>
      <c r="K6121" t="s">
        <v>1682</v>
      </c>
      <c r="L6121" t="s">
        <v>141</v>
      </c>
      <c r="M6121" t="s">
        <v>38</v>
      </c>
      <c r="N6121" t="s">
        <v>39</v>
      </c>
      <c r="O6121" s="23">
        <v>235</v>
      </c>
      <c r="P6121" s="9">
        <v>9.15</v>
      </c>
      <c r="Q6121" t="s">
        <v>40</v>
      </c>
      <c r="R6121">
        <v>105643</v>
      </c>
      <c r="S6121" s="9">
        <v>25.67</v>
      </c>
      <c r="T6121" s="26">
        <v>4.99</v>
      </c>
      <c r="U6121" s="8">
        <v>128.09</v>
      </c>
      <c r="V6121" t="s">
        <v>41</v>
      </c>
      <c r="W6121" t="s">
        <v>2276</v>
      </c>
      <c r="X6121" t="s">
        <v>42</v>
      </c>
      <c r="Y6121" t="s">
        <v>2277</v>
      </c>
      <c r="AA6121" s="1">
        <f t="shared" si="718"/>
        <v>46064</v>
      </c>
      <c r="AB6121" s="2">
        <f t="shared" si="719"/>
        <v>2</v>
      </c>
      <c r="AC6121" s="2">
        <f t="shared" si="720"/>
        <v>2026</v>
      </c>
      <c r="AD6121" s="2" t="str">
        <f>IFERROR(VLOOKUP(A6121,'Aux Área'!$A$4:$B$123,2,0),"-")</f>
        <v>INSPEÇÃO</v>
      </c>
    </row>
    <row r="6122" spans="1:30" x14ac:dyDescent="0.3">
      <c r="A6122" t="s">
        <v>68</v>
      </c>
      <c r="B6122" t="s">
        <v>296</v>
      </c>
      <c r="C6122" t="s">
        <v>9602</v>
      </c>
      <c r="D6122" t="s">
        <v>3205</v>
      </c>
      <c r="E6122" t="s">
        <v>3206</v>
      </c>
      <c r="F6122" t="s">
        <v>69</v>
      </c>
      <c r="G6122" t="s">
        <v>35</v>
      </c>
      <c r="H6122" t="s">
        <v>36</v>
      </c>
      <c r="I6122" t="s">
        <v>37</v>
      </c>
      <c r="J6122" t="s">
        <v>172</v>
      </c>
      <c r="K6122" t="s">
        <v>173</v>
      </c>
      <c r="L6122" t="s">
        <v>124</v>
      </c>
      <c r="M6122" t="s">
        <v>38</v>
      </c>
      <c r="N6122" t="s">
        <v>39</v>
      </c>
      <c r="O6122" s="23">
        <v>186</v>
      </c>
      <c r="P6122" s="9">
        <v>11.97</v>
      </c>
      <c r="Q6122" t="s">
        <v>40</v>
      </c>
      <c r="R6122">
        <v>41464</v>
      </c>
      <c r="S6122" s="9">
        <v>15.54</v>
      </c>
      <c r="T6122" s="26">
        <v>4.593</v>
      </c>
      <c r="U6122" s="8">
        <v>71.37</v>
      </c>
      <c r="V6122" t="s">
        <v>9603</v>
      </c>
      <c r="W6122" t="s">
        <v>2007</v>
      </c>
      <c r="X6122" t="s">
        <v>42</v>
      </c>
      <c r="Y6122" t="s">
        <v>1740</v>
      </c>
      <c r="AA6122" s="1">
        <f t="shared" si="718"/>
        <v>46064</v>
      </c>
      <c r="AB6122" s="2">
        <f t="shared" si="719"/>
        <v>2</v>
      </c>
      <c r="AC6122" s="2">
        <f t="shared" si="720"/>
        <v>2026</v>
      </c>
      <c r="AD6122" s="2" t="str">
        <f>IFERROR(VLOOKUP(A6122,'Aux Área'!$A$4:$B$123,2,0),"-")</f>
        <v>OPERAÇÃO</v>
      </c>
    </row>
    <row r="6123" spans="1:30" x14ac:dyDescent="0.3">
      <c r="A6123" t="s">
        <v>64</v>
      </c>
      <c r="B6123" t="s">
        <v>332</v>
      </c>
      <c r="C6123" t="s">
        <v>9604</v>
      </c>
      <c r="D6123" t="s">
        <v>127</v>
      </c>
      <c r="E6123" t="s">
        <v>128</v>
      </c>
      <c r="F6123" t="s">
        <v>65</v>
      </c>
      <c r="G6123" t="s">
        <v>35</v>
      </c>
      <c r="H6123" t="s">
        <v>36</v>
      </c>
      <c r="I6123" t="s">
        <v>37</v>
      </c>
      <c r="J6123" t="s">
        <v>9173</v>
      </c>
      <c r="K6123" t="s">
        <v>9174</v>
      </c>
      <c r="L6123" t="s">
        <v>181</v>
      </c>
      <c r="M6123" t="s">
        <v>38</v>
      </c>
      <c r="N6123" t="s">
        <v>39</v>
      </c>
      <c r="O6123" s="23">
        <v>367</v>
      </c>
      <c r="P6123" s="9">
        <v>9.73</v>
      </c>
      <c r="Q6123" t="s">
        <v>40</v>
      </c>
      <c r="R6123">
        <v>47817</v>
      </c>
      <c r="S6123" s="9">
        <v>37.71</v>
      </c>
      <c r="T6123" s="26">
        <v>5.24</v>
      </c>
      <c r="U6123" s="8">
        <v>197.61</v>
      </c>
      <c r="V6123" t="s">
        <v>246</v>
      </c>
      <c r="W6123" t="s">
        <v>2007</v>
      </c>
      <c r="X6123" t="s">
        <v>42</v>
      </c>
      <c r="Y6123" t="s">
        <v>1740</v>
      </c>
      <c r="AA6123" s="1">
        <f t="shared" si="718"/>
        <v>46064</v>
      </c>
      <c r="AB6123" s="2">
        <f t="shared" si="719"/>
        <v>2</v>
      </c>
      <c r="AC6123" s="2">
        <f t="shared" si="720"/>
        <v>2026</v>
      </c>
      <c r="AD6123" s="2" t="str">
        <f>IFERROR(VLOOKUP(A6123,'Aux Área'!$A$4:$B$123,2,0),"-")</f>
        <v>ENGENHARIA</v>
      </c>
    </row>
    <row r="6124" spans="1:30" x14ac:dyDescent="0.3">
      <c r="A6124" t="s">
        <v>3092</v>
      </c>
      <c r="B6124" t="s">
        <v>4774</v>
      </c>
      <c r="C6124" t="s">
        <v>9605</v>
      </c>
      <c r="D6124" t="s">
        <v>5160</v>
      </c>
      <c r="E6124" t="s">
        <v>5161</v>
      </c>
      <c r="F6124" t="s">
        <v>3594</v>
      </c>
      <c r="G6124" t="s">
        <v>1135</v>
      </c>
      <c r="H6124" t="s">
        <v>2275</v>
      </c>
      <c r="I6124" t="s">
        <v>1497</v>
      </c>
      <c r="J6124" t="s">
        <v>188</v>
      </c>
      <c r="K6124" t="s">
        <v>189</v>
      </c>
      <c r="L6124" t="s">
        <v>190</v>
      </c>
      <c r="M6124" t="s">
        <v>38</v>
      </c>
      <c r="N6124" t="s">
        <v>39</v>
      </c>
      <c r="O6124" s="23">
        <v>491</v>
      </c>
      <c r="P6124" s="9">
        <v>11.01</v>
      </c>
      <c r="Q6124" t="s">
        <v>40</v>
      </c>
      <c r="R6124">
        <v>85418</v>
      </c>
      <c r="S6124" s="9">
        <v>44.58</v>
      </c>
      <c r="T6124" s="26">
        <v>4.99</v>
      </c>
      <c r="U6124" s="8">
        <v>222.45</v>
      </c>
      <c r="V6124" t="s">
        <v>41</v>
      </c>
      <c r="W6124" t="s">
        <v>2276</v>
      </c>
      <c r="X6124" t="s">
        <v>42</v>
      </c>
      <c r="Y6124" t="s">
        <v>2277</v>
      </c>
      <c r="AA6124" s="1">
        <f t="shared" si="718"/>
        <v>46064</v>
      </c>
      <c r="AB6124" s="2">
        <f t="shared" si="719"/>
        <v>2</v>
      </c>
      <c r="AC6124" s="2">
        <f t="shared" si="720"/>
        <v>2026</v>
      </c>
      <c r="AD6124" s="2" t="str">
        <f>IFERROR(VLOOKUP(A6124,'Aux Área'!$A$4:$B$123,2,0),"-")</f>
        <v>INSPEÇÃO</v>
      </c>
    </row>
    <row r="6125" spans="1:30" x14ac:dyDescent="0.3">
      <c r="A6125" t="s">
        <v>2643</v>
      </c>
      <c r="B6125" t="s">
        <v>2307</v>
      </c>
      <c r="C6125" t="s">
        <v>9606</v>
      </c>
      <c r="D6125" t="s">
        <v>7196</v>
      </c>
      <c r="E6125" t="s">
        <v>7197</v>
      </c>
      <c r="F6125" t="s">
        <v>2646</v>
      </c>
      <c r="G6125" t="s">
        <v>1300</v>
      </c>
      <c r="H6125" t="s">
        <v>1301</v>
      </c>
      <c r="I6125" t="s">
        <v>37</v>
      </c>
      <c r="J6125" t="s">
        <v>122</v>
      </c>
      <c r="K6125" t="s">
        <v>123</v>
      </c>
      <c r="L6125" t="s">
        <v>124</v>
      </c>
      <c r="M6125" t="s">
        <v>38</v>
      </c>
      <c r="N6125" t="s">
        <v>39</v>
      </c>
      <c r="O6125" s="23">
        <v>443</v>
      </c>
      <c r="P6125" s="9">
        <v>9.19</v>
      </c>
      <c r="Q6125" t="s">
        <v>40</v>
      </c>
      <c r="R6125">
        <v>99501</v>
      </c>
      <c r="S6125" s="9">
        <v>48.22</v>
      </c>
      <c r="T6125" s="26">
        <v>4.9800000000000004</v>
      </c>
      <c r="U6125" s="8">
        <v>240.14</v>
      </c>
      <c r="V6125" t="s">
        <v>246</v>
      </c>
      <c r="W6125" t="s">
        <v>2276</v>
      </c>
      <c r="X6125" t="s">
        <v>42</v>
      </c>
      <c r="Y6125" t="s">
        <v>2277</v>
      </c>
      <c r="AA6125" s="1">
        <f t="shared" si="718"/>
        <v>46064</v>
      </c>
      <c r="AB6125" s="2">
        <f t="shared" si="719"/>
        <v>2</v>
      </c>
      <c r="AC6125" s="2">
        <f t="shared" si="720"/>
        <v>2026</v>
      </c>
      <c r="AD6125" s="2" t="str">
        <f>IFERROR(VLOOKUP(A6125,'Aux Área'!$A$4:$B$123,2,0),"-")</f>
        <v>INSPEÇÃO</v>
      </c>
    </row>
    <row r="6126" spans="1:30" x14ac:dyDescent="0.3">
      <c r="A6126" t="s">
        <v>1945</v>
      </c>
      <c r="B6126" t="s">
        <v>2124</v>
      </c>
      <c r="C6126" t="s">
        <v>9607</v>
      </c>
      <c r="D6126" t="s">
        <v>1802</v>
      </c>
      <c r="E6126" t="s">
        <v>1803</v>
      </c>
      <c r="F6126" t="s">
        <v>653</v>
      </c>
      <c r="G6126" t="s">
        <v>1495</v>
      </c>
      <c r="H6126" t="s">
        <v>1804</v>
      </c>
      <c r="I6126" t="s">
        <v>1497</v>
      </c>
      <c r="J6126" t="s">
        <v>231</v>
      </c>
      <c r="K6126" t="s">
        <v>232</v>
      </c>
      <c r="L6126" t="s">
        <v>217</v>
      </c>
      <c r="M6126" t="s">
        <v>38</v>
      </c>
      <c r="N6126" t="s">
        <v>668</v>
      </c>
      <c r="O6126" s="23">
        <v>0</v>
      </c>
      <c r="P6126" s="9">
        <v>0</v>
      </c>
      <c r="Q6126" t="s">
        <v>40</v>
      </c>
      <c r="R6126">
        <v>0</v>
      </c>
      <c r="S6126" s="9">
        <v>122.89</v>
      </c>
      <c r="T6126" s="26">
        <v>5.99</v>
      </c>
      <c r="U6126" s="8">
        <v>736.11</v>
      </c>
      <c r="V6126" t="s">
        <v>9608</v>
      </c>
      <c r="W6126" t="s">
        <v>652</v>
      </c>
      <c r="X6126" t="s">
        <v>42</v>
      </c>
      <c r="Y6126" t="s">
        <v>653</v>
      </c>
      <c r="AA6126" s="1">
        <f t="shared" si="718"/>
        <v>46064</v>
      </c>
      <c r="AB6126" s="2">
        <f t="shared" si="719"/>
        <v>2</v>
      </c>
      <c r="AC6126" s="2">
        <f t="shared" si="720"/>
        <v>2026</v>
      </c>
      <c r="AD6126" s="2" t="str">
        <f>IFERROR(VLOOKUP(A6126,'Aux Área'!$A$4:$B$123,2,0),"-")</f>
        <v>SÃO PEDRO</v>
      </c>
    </row>
    <row r="6127" spans="1:30" x14ac:dyDescent="0.3">
      <c r="A6127" t="s">
        <v>50</v>
      </c>
      <c r="B6127" t="s">
        <v>324</v>
      </c>
      <c r="C6127" t="s">
        <v>9609</v>
      </c>
      <c r="D6127" t="s">
        <v>326</v>
      </c>
      <c r="E6127" t="s">
        <v>327</v>
      </c>
      <c r="F6127" t="s">
        <v>51</v>
      </c>
      <c r="G6127" t="s">
        <v>35</v>
      </c>
      <c r="H6127" t="s">
        <v>36</v>
      </c>
      <c r="I6127" t="s">
        <v>37</v>
      </c>
      <c r="J6127" t="s">
        <v>5537</v>
      </c>
      <c r="K6127" t="s">
        <v>5538</v>
      </c>
      <c r="L6127" t="s">
        <v>217</v>
      </c>
      <c r="M6127" t="s">
        <v>38</v>
      </c>
      <c r="N6127" t="s">
        <v>39</v>
      </c>
      <c r="O6127" s="10">
        <v>347</v>
      </c>
      <c r="P6127" s="24">
        <v>7.86</v>
      </c>
      <c r="Q6127" t="s">
        <v>40</v>
      </c>
      <c r="R6127" s="2">
        <v>19495</v>
      </c>
      <c r="S6127" s="9">
        <v>44.16</v>
      </c>
      <c r="T6127" s="26">
        <v>4.87</v>
      </c>
      <c r="U6127" s="8">
        <v>215.06</v>
      </c>
      <c r="V6127" t="s">
        <v>41</v>
      </c>
      <c r="W6127" t="s">
        <v>2007</v>
      </c>
      <c r="X6127" t="s">
        <v>42</v>
      </c>
      <c r="Y6127" t="s">
        <v>1740</v>
      </c>
      <c r="AA6127" s="1">
        <f t="shared" si="718"/>
        <v>46064</v>
      </c>
      <c r="AB6127" s="2">
        <f t="shared" si="719"/>
        <v>2</v>
      </c>
      <c r="AC6127" s="2">
        <f t="shared" si="720"/>
        <v>2026</v>
      </c>
      <c r="AD6127" s="2" t="str">
        <f>IFERROR(VLOOKUP(A6127,'Aux Área'!$A$4:$B$123,2,0),"-")</f>
        <v>TI</v>
      </c>
    </row>
    <row r="6128" spans="1:30" x14ac:dyDescent="0.3">
      <c r="A6128" t="s">
        <v>2146</v>
      </c>
      <c r="B6128" t="s">
        <v>1800</v>
      </c>
      <c r="C6128" t="s">
        <v>9610</v>
      </c>
      <c r="D6128" t="s">
        <v>1841</v>
      </c>
      <c r="E6128" t="s">
        <v>1842</v>
      </c>
      <c r="F6128" t="s">
        <v>653</v>
      </c>
      <c r="G6128" t="s">
        <v>635</v>
      </c>
      <c r="H6128" t="s">
        <v>666</v>
      </c>
      <c r="I6128" t="s">
        <v>667</v>
      </c>
      <c r="J6128" t="s">
        <v>122</v>
      </c>
      <c r="K6128" t="s">
        <v>123</v>
      </c>
      <c r="L6128" t="s">
        <v>124</v>
      </c>
      <c r="M6128" t="s">
        <v>38</v>
      </c>
      <c r="N6128" t="s">
        <v>668</v>
      </c>
      <c r="O6128" s="23">
        <v>0</v>
      </c>
      <c r="P6128" s="9">
        <v>0</v>
      </c>
      <c r="Q6128" t="s">
        <v>40</v>
      </c>
      <c r="R6128">
        <v>0</v>
      </c>
      <c r="S6128" s="9">
        <v>94.73</v>
      </c>
      <c r="T6128" s="26">
        <v>6.03</v>
      </c>
      <c r="U6128" s="8">
        <v>571.25</v>
      </c>
      <c r="V6128" t="s">
        <v>112</v>
      </c>
      <c r="W6128" t="s">
        <v>652</v>
      </c>
      <c r="X6128" t="s">
        <v>42</v>
      </c>
      <c r="Y6128" t="s">
        <v>653</v>
      </c>
      <c r="AA6128" s="1">
        <f t="shared" ref="AA6128:AA6191" si="721">IFERROR(DATEVALUE(C6128),"-")</f>
        <v>46064</v>
      </c>
      <c r="AB6128" s="2">
        <f t="shared" ref="AB6128:AB6191" si="722">IFERROR(MONTH(AA6128),"-")</f>
        <v>2</v>
      </c>
      <c r="AC6128" s="2">
        <f t="shared" ref="AC6128:AC6191" si="723">IFERROR(YEAR(AA6128),"-")</f>
        <v>2026</v>
      </c>
      <c r="AD6128" s="2" t="str">
        <f>IFERROR(VLOOKUP(A6128,'Aux Área'!$A$4:$B$123,2,0),"-")</f>
        <v>SÃO PEDRO</v>
      </c>
    </row>
    <row r="6129" spans="1:30" x14ac:dyDescent="0.3">
      <c r="A6129" t="s">
        <v>44</v>
      </c>
      <c r="B6129" t="s">
        <v>478</v>
      </c>
      <c r="C6129" t="s">
        <v>9611</v>
      </c>
      <c r="D6129" t="s">
        <v>1562</v>
      </c>
      <c r="E6129" t="s">
        <v>1563</v>
      </c>
      <c r="F6129" t="s">
        <v>45</v>
      </c>
      <c r="G6129" t="s">
        <v>35</v>
      </c>
      <c r="H6129" t="s">
        <v>36</v>
      </c>
      <c r="I6129" t="s">
        <v>37</v>
      </c>
      <c r="J6129" t="s">
        <v>241</v>
      </c>
      <c r="K6129" t="s">
        <v>242</v>
      </c>
      <c r="L6129" t="s">
        <v>110</v>
      </c>
      <c r="M6129" t="s">
        <v>38</v>
      </c>
      <c r="N6129" t="s">
        <v>39</v>
      </c>
      <c r="O6129" s="23">
        <v>186</v>
      </c>
      <c r="P6129" s="9">
        <v>7.09</v>
      </c>
      <c r="Q6129" t="s">
        <v>40</v>
      </c>
      <c r="R6129">
        <v>21260</v>
      </c>
      <c r="S6129" s="9">
        <v>26.25</v>
      </c>
      <c r="T6129" s="26">
        <v>4.6909999999999998</v>
      </c>
      <c r="U6129" s="8">
        <v>123.13</v>
      </c>
      <c r="V6129" t="s">
        <v>41</v>
      </c>
      <c r="W6129" t="s">
        <v>2007</v>
      </c>
      <c r="X6129" t="s">
        <v>42</v>
      </c>
      <c r="Y6129" t="s">
        <v>1740</v>
      </c>
      <c r="AA6129" s="1">
        <f t="shared" si="721"/>
        <v>46064</v>
      </c>
      <c r="AB6129" s="2">
        <f t="shared" si="722"/>
        <v>2</v>
      </c>
      <c r="AC6129" s="2">
        <f t="shared" si="723"/>
        <v>2026</v>
      </c>
      <c r="AD6129" s="2" t="str">
        <f>IFERROR(VLOOKUP(A6129,'Aux Área'!$A$4:$B$123,2,0),"-")</f>
        <v>OPERAÇÃO</v>
      </c>
    </row>
    <row r="6130" spans="1:30" x14ac:dyDescent="0.3">
      <c r="A6130" t="s">
        <v>1979</v>
      </c>
      <c r="C6130" t="s">
        <v>15815</v>
      </c>
      <c r="F6130" t="s">
        <v>1982</v>
      </c>
      <c r="K6130" t="s">
        <v>166</v>
      </c>
      <c r="N6130" t="s">
        <v>15690</v>
      </c>
      <c r="O6130" t="s">
        <v>15244</v>
      </c>
      <c r="P6130" s="9" t="s">
        <v>15244</v>
      </c>
      <c r="Q6130" t="s">
        <v>40</v>
      </c>
      <c r="R6130" t="s">
        <v>15244</v>
      </c>
      <c r="S6130">
        <v>20</v>
      </c>
      <c r="U6130" s="8">
        <v>126</v>
      </c>
      <c r="AA6130" s="1">
        <f t="shared" si="721"/>
        <v>46064</v>
      </c>
      <c r="AB6130" s="2">
        <f t="shared" si="722"/>
        <v>2</v>
      </c>
      <c r="AC6130" s="2">
        <f t="shared" si="723"/>
        <v>2026</v>
      </c>
      <c r="AD6130" s="2" t="str">
        <f>IFERROR(VLOOKUP(A6130,'Aux Área'!$A$4:$B$123,2,0),"-")</f>
        <v>PESADOS</v>
      </c>
    </row>
    <row r="6131" spans="1:30" x14ac:dyDescent="0.3">
      <c r="A6131" t="s">
        <v>2181</v>
      </c>
      <c r="B6131" t="s">
        <v>4595</v>
      </c>
      <c r="C6131" t="s">
        <v>9612</v>
      </c>
      <c r="D6131" t="s">
        <v>3303</v>
      </c>
      <c r="E6131" t="s">
        <v>3304</v>
      </c>
      <c r="F6131" t="s">
        <v>2184</v>
      </c>
      <c r="G6131" t="s">
        <v>1135</v>
      </c>
      <c r="H6131" t="s">
        <v>2185</v>
      </c>
      <c r="I6131" t="s">
        <v>2186</v>
      </c>
      <c r="J6131" t="s">
        <v>241</v>
      </c>
      <c r="K6131" t="s">
        <v>242</v>
      </c>
      <c r="L6131" t="s">
        <v>110</v>
      </c>
      <c r="M6131" t="s">
        <v>38</v>
      </c>
      <c r="N6131" t="s">
        <v>668</v>
      </c>
      <c r="O6131" s="23">
        <v>718</v>
      </c>
      <c r="P6131" s="9">
        <v>14.69</v>
      </c>
      <c r="Q6131" t="s">
        <v>40</v>
      </c>
      <c r="R6131">
        <v>109750</v>
      </c>
      <c r="S6131" s="9">
        <v>48.88</v>
      </c>
      <c r="T6131" s="26">
        <v>5.47</v>
      </c>
      <c r="U6131" s="8">
        <v>267.37</v>
      </c>
      <c r="V6131" t="s">
        <v>41</v>
      </c>
      <c r="W6131" t="s">
        <v>2007</v>
      </c>
      <c r="X6131" t="s">
        <v>42</v>
      </c>
      <c r="Y6131" t="s">
        <v>2188</v>
      </c>
      <c r="AA6131" s="1">
        <f t="shared" si="721"/>
        <v>46064</v>
      </c>
      <c r="AB6131" s="2">
        <f t="shared" si="722"/>
        <v>2</v>
      </c>
      <c r="AC6131" s="2">
        <f t="shared" si="723"/>
        <v>2026</v>
      </c>
      <c r="AD6131" s="2" t="str">
        <f>IFERROR(VLOOKUP(A6131,'Aux Área'!$A$4:$B$123,2,0),"-")</f>
        <v>INSPEÇÃO</v>
      </c>
    </row>
    <row r="6132" spans="1:30" x14ac:dyDescent="0.3">
      <c r="A6132" t="s">
        <v>52</v>
      </c>
      <c r="B6132" t="s">
        <v>1449</v>
      </c>
      <c r="C6132" t="s">
        <v>9613</v>
      </c>
      <c r="D6132" t="s">
        <v>3197</v>
      </c>
      <c r="E6132" t="s">
        <v>3198</v>
      </c>
      <c r="F6132" t="s">
        <v>53</v>
      </c>
      <c r="G6132" t="s">
        <v>35</v>
      </c>
      <c r="H6132" t="s">
        <v>36</v>
      </c>
      <c r="I6132" t="s">
        <v>37</v>
      </c>
      <c r="J6132" t="s">
        <v>370</v>
      </c>
      <c r="K6132" t="s">
        <v>371</v>
      </c>
      <c r="L6132" t="s">
        <v>124</v>
      </c>
      <c r="M6132" t="s">
        <v>38</v>
      </c>
      <c r="N6132" t="s">
        <v>39</v>
      </c>
      <c r="O6132" s="10">
        <v>360</v>
      </c>
      <c r="P6132" s="24">
        <v>11.85</v>
      </c>
      <c r="Q6132" t="s">
        <v>40</v>
      </c>
      <c r="R6132" s="27">
        <v>60363</v>
      </c>
      <c r="S6132" s="9">
        <v>30.38</v>
      </c>
      <c r="T6132" s="26">
        <v>4.99</v>
      </c>
      <c r="U6132" s="8">
        <v>151.61000000000001</v>
      </c>
      <c r="V6132" t="s">
        <v>9614</v>
      </c>
      <c r="W6132" t="s">
        <v>2007</v>
      </c>
      <c r="X6132" t="s">
        <v>42</v>
      </c>
      <c r="Y6132" t="s">
        <v>1740</v>
      </c>
      <c r="AA6132" s="1">
        <f t="shared" si="721"/>
        <v>46064</v>
      </c>
      <c r="AB6132" s="2">
        <f t="shared" si="722"/>
        <v>2</v>
      </c>
      <c r="AC6132" s="2">
        <f t="shared" si="723"/>
        <v>2026</v>
      </c>
      <c r="AD6132" s="2" t="str">
        <f>IFERROR(VLOOKUP(A6132,'Aux Área'!$A$4:$B$123,2,0),"-")</f>
        <v>OPERAÇÃO</v>
      </c>
    </row>
    <row r="6133" spans="1:30" x14ac:dyDescent="0.3">
      <c r="A6133" t="s">
        <v>2314</v>
      </c>
      <c r="B6133" t="s">
        <v>4624</v>
      </c>
      <c r="C6133" t="s">
        <v>9615</v>
      </c>
      <c r="D6133" t="s">
        <v>3149</v>
      </c>
      <c r="E6133" t="s">
        <v>3150</v>
      </c>
      <c r="F6133" t="s">
        <v>2317</v>
      </c>
      <c r="G6133" t="s">
        <v>1300</v>
      </c>
      <c r="H6133" t="s">
        <v>1301</v>
      </c>
      <c r="I6133" t="s">
        <v>37</v>
      </c>
      <c r="J6133" t="s">
        <v>231</v>
      </c>
      <c r="K6133" t="s">
        <v>232</v>
      </c>
      <c r="L6133" t="s">
        <v>217</v>
      </c>
      <c r="M6133" t="s">
        <v>38</v>
      </c>
      <c r="N6133" t="s">
        <v>39</v>
      </c>
      <c r="O6133" s="23">
        <v>579</v>
      </c>
      <c r="P6133" s="9">
        <v>11.97</v>
      </c>
      <c r="Q6133" t="s">
        <v>40</v>
      </c>
      <c r="R6133">
        <v>50323</v>
      </c>
      <c r="S6133" s="9">
        <v>48.39</v>
      </c>
      <c r="T6133" s="26">
        <v>4.8609999999999998</v>
      </c>
      <c r="U6133" s="8">
        <v>235.2</v>
      </c>
      <c r="V6133" t="s">
        <v>9616</v>
      </c>
      <c r="W6133" t="s">
        <v>2276</v>
      </c>
      <c r="X6133" t="s">
        <v>42</v>
      </c>
      <c r="Y6133" t="s">
        <v>2277</v>
      </c>
      <c r="AA6133" s="1">
        <f t="shared" si="721"/>
        <v>46064</v>
      </c>
      <c r="AB6133" s="2">
        <f t="shared" si="722"/>
        <v>2</v>
      </c>
      <c r="AC6133" s="2">
        <f t="shared" si="723"/>
        <v>2026</v>
      </c>
      <c r="AD6133" s="2" t="str">
        <f>IFERROR(VLOOKUP(A6133,'Aux Área'!$A$4:$B$123,2,0),"-")</f>
        <v>INSPEÇÃO</v>
      </c>
    </row>
    <row r="6134" spans="1:30" x14ac:dyDescent="0.3">
      <c r="A6134" t="s">
        <v>62</v>
      </c>
      <c r="B6134" t="s">
        <v>1455</v>
      </c>
      <c r="C6134" t="s">
        <v>9617</v>
      </c>
      <c r="D6134" t="s">
        <v>158</v>
      </c>
      <c r="E6134" t="s">
        <v>159</v>
      </c>
      <c r="F6134" t="s">
        <v>63</v>
      </c>
      <c r="G6134" t="s">
        <v>35</v>
      </c>
      <c r="H6134" t="s">
        <v>36</v>
      </c>
      <c r="I6134" t="s">
        <v>37</v>
      </c>
      <c r="J6134" t="s">
        <v>241</v>
      </c>
      <c r="K6134" t="s">
        <v>242</v>
      </c>
      <c r="L6134" t="s">
        <v>110</v>
      </c>
      <c r="M6134" t="s">
        <v>38</v>
      </c>
      <c r="N6134" t="s">
        <v>39</v>
      </c>
      <c r="O6134" s="23">
        <v>230</v>
      </c>
      <c r="P6134" s="9">
        <v>7.67</v>
      </c>
      <c r="Q6134" t="s">
        <v>40</v>
      </c>
      <c r="R6134">
        <v>59982</v>
      </c>
      <c r="S6134" s="9">
        <v>30</v>
      </c>
      <c r="T6134" s="26">
        <v>5.39</v>
      </c>
      <c r="U6134" s="8">
        <v>161.69999999999999</v>
      </c>
      <c r="V6134" t="s">
        <v>41</v>
      </c>
      <c r="W6134" t="s">
        <v>2007</v>
      </c>
      <c r="X6134" t="s">
        <v>42</v>
      </c>
      <c r="Y6134" t="s">
        <v>1740</v>
      </c>
      <c r="AA6134" s="1">
        <f t="shared" si="721"/>
        <v>46064</v>
      </c>
      <c r="AB6134" s="2">
        <f t="shared" si="722"/>
        <v>2</v>
      </c>
      <c r="AC6134" s="2">
        <f t="shared" si="723"/>
        <v>2026</v>
      </c>
      <c r="AD6134" s="2" t="str">
        <f>IFERROR(VLOOKUP(A6134,'Aux Área'!$A$4:$B$123,2,0),"-")</f>
        <v>CONSERVA</v>
      </c>
    </row>
    <row r="6135" spans="1:30" x14ac:dyDescent="0.3">
      <c r="A6135" t="s">
        <v>2278</v>
      </c>
      <c r="B6135" t="s">
        <v>4664</v>
      </c>
      <c r="C6135" t="s">
        <v>9618</v>
      </c>
      <c r="D6135" t="s">
        <v>3243</v>
      </c>
      <c r="E6135" t="s">
        <v>3244</v>
      </c>
      <c r="F6135" t="s">
        <v>2281</v>
      </c>
      <c r="G6135" t="s">
        <v>1135</v>
      </c>
      <c r="H6135" t="s">
        <v>2275</v>
      </c>
      <c r="I6135" t="s">
        <v>1497</v>
      </c>
      <c r="J6135" t="s">
        <v>165</v>
      </c>
      <c r="K6135" t="s">
        <v>166</v>
      </c>
      <c r="L6135" t="s">
        <v>167</v>
      </c>
      <c r="M6135" t="s">
        <v>38</v>
      </c>
      <c r="N6135" t="s">
        <v>39</v>
      </c>
      <c r="O6135" s="23">
        <v>364</v>
      </c>
      <c r="P6135" s="9">
        <v>8.5</v>
      </c>
      <c r="Q6135" t="s">
        <v>40</v>
      </c>
      <c r="R6135">
        <v>106007</v>
      </c>
      <c r="S6135" s="9">
        <v>42.82</v>
      </c>
      <c r="T6135" s="26">
        <v>4.8899999999999997</v>
      </c>
      <c r="U6135" s="8">
        <v>209.39</v>
      </c>
      <c r="V6135" t="s">
        <v>112</v>
      </c>
      <c r="W6135" t="s">
        <v>2276</v>
      </c>
      <c r="X6135" t="s">
        <v>42</v>
      </c>
      <c r="Y6135" t="s">
        <v>2277</v>
      </c>
      <c r="AA6135" s="1">
        <f t="shared" si="721"/>
        <v>46064</v>
      </c>
      <c r="AB6135" s="2">
        <f t="shared" si="722"/>
        <v>2</v>
      </c>
      <c r="AC6135" s="2">
        <f t="shared" si="723"/>
        <v>2026</v>
      </c>
      <c r="AD6135" s="2" t="str">
        <f>IFERROR(VLOOKUP(A6135,'Aux Área'!$A$4:$B$123,2,0),"-")</f>
        <v>INSPEÇÃO</v>
      </c>
    </row>
    <row r="6136" spans="1:30" x14ac:dyDescent="0.3">
      <c r="A6136" t="s">
        <v>1069</v>
      </c>
      <c r="B6136" t="s">
        <v>1516</v>
      </c>
      <c r="C6136" t="s">
        <v>9619</v>
      </c>
      <c r="D6136" t="s">
        <v>2169</v>
      </c>
      <c r="E6136" t="s">
        <v>2170</v>
      </c>
      <c r="F6136" t="s">
        <v>1071</v>
      </c>
      <c r="G6136" t="s">
        <v>35</v>
      </c>
      <c r="H6136" t="s">
        <v>36</v>
      </c>
      <c r="I6136" t="s">
        <v>37</v>
      </c>
      <c r="J6136" t="s">
        <v>1357</v>
      </c>
      <c r="K6136" t="s">
        <v>1358</v>
      </c>
      <c r="L6136" t="s">
        <v>84</v>
      </c>
      <c r="M6136" t="s">
        <v>38</v>
      </c>
      <c r="N6136" t="s">
        <v>39</v>
      </c>
      <c r="O6136" s="23">
        <v>273</v>
      </c>
      <c r="P6136" s="9">
        <v>7.22</v>
      </c>
      <c r="Q6136" t="s">
        <v>40</v>
      </c>
      <c r="R6136">
        <v>16336</v>
      </c>
      <c r="S6136" s="9">
        <v>37.83</v>
      </c>
      <c r="T6136" s="26">
        <v>5.39</v>
      </c>
      <c r="U6136" s="8">
        <v>203.89</v>
      </c>
      <c r="V6136" t="s">
        <v>112</v>
      </c>
      <c r="W6136" t="s">
        <v>2007</v>
      </c>
      <c r="X6136" t="s">
        <v>42</v>
      </c>
      <c r="Y6136" t="s">
        <v>1740</v>
      </c>
      <c r="AA6136" s="1">
        <f t="shared" si="721"/>
        <v>46064</v>
      </c>
      <c r="AB6136" s="2">
        <f t="shared" si="722"/>
        <v>2</v>
      </c>
      <c r="AC6136" s="2">
        <f t="shared" si="723"/>
        <v>2026</v>
      </c>
      <c r="AD6136" s="2" t="str">
        <f>IFERROR(VLOOKUP(A6136,'Aux Área'!$A$4:$B$123,2,0),"-")</f>
        <v>FACILITIES</v>
      </c>
    </row>
    <row r="6137" spans="1:30" x14ac:dyDescent="0.3">
      <c r="A6137" t="s">
        <v>1069</v>
      </c>
      <c r="B6137" t="s">
        <v>1516</v>
      </c>
      <c r="C6137" t="s">
        <v>9620</v>
      </c>
      <c r="D6137" t="s">
        <v>2169</v>
      </c>
      <c r="E6137" t="s">
        <v>2170</v>
      </c>
      <c r="F6137" t="s">
        <v>1942</v>
      </c>
      <c r="G6137" t="s">
        <v>1635</v>
      </c>
      <c r="H6137" t="s">
        <v>1943</v>
      </c>
      <c r="I6137" t="s">
        <v>37</v>
      </c>
      <c r="J6137" t="s">
        <v>1357</v>
      </c>
      <c r="K6137" t="s">
        <v>1358</v>
      </c>
      <c r="L6137" t="s">
        <v>84</v>
      </c>
      <c r="M6137" t="s">
        <v>38</v>
      </c>
      <c r="N6137" t="s">
        <v>9664</v>
      </c>
      <c r="O6137" s="23">
        <v>0</v>
      </c>
      <c r="P6137" s="9">
        <v>0</v>
      </c>
      <c r="Q6137" t="s">
        <v>40</v>
      </c>
      <c r="R6137">
        <v>5341</v>
      </c>
      <c r="S6137" s="9">
        <v>62.29</v>
      </c>
      <c r="T6137" s="26">
        <v>6.77</v>
      </c>
      <c r="U6137" s="8">
        <v>421.98</v>
      </c>
      <c r="V6137" t="s">
        <v>112</v>
      </c>
      <c r="W6137" t="s">
        <v>2007</v>
      </c>
      <c r="X6137" t="s">
        <v>42</v>
      </c>
      <c r="Y6137" t="s">
        <v>1740</v>
      </c>
      <c r="AA6137" s="1">
        <f t="shared" si="721"/>
        <v>46064</v>
      </c>
      <c r="AB6137" s="2">
        <f t="shared" si="722"/>
        <v>2</v>
      </c>
      <c r="AC6137" s="2">
        <f t="shared" si="723"/>
        <v>2026</v>
      </c>
      <c r="AD6137" s="2" t="str">
        <f>IFERROR(VLOOKUP(A6137,'Aux Área'!$A$4:$B$123,2,0),"-")</f>
        <v>FACILITIES</v>
      </c>
    </row>
    <row r="6138" spans="1:30" x14ac:dyDescent="0.3">
      <c r="A6138" t="s">
        <v>1295</v>
      </c>
      <c r="B6138" t="s">
        <v>1753</v>
      </c>
      <c r="C6138" t="s">
        <v>9621</v>
      </c>
      <c r="D6138" t="s">
        <v>1297</v>
      </c>
      <c r="E6138" t="s">
        <v>2221</v>
      </c>
      <c r="F6138" t="s">
        <v>1299</v>
      </c>
      <c r="G6138" t="s">
        <v>1135</v>
      </c>
      <c r="H6138" t="s">
        <v>1301</v>
      </c>
      <c r="I6138" t="s">
        <v>839</v>
      </c>
      <c r="J6138" t="s">
        <v>409</v>
      </c>
      <c r="K6138" t="s">
        <v>410</v>
      </c>
      <c r="L6138" t="s">
        <v>141</v>
      </c>
      <c r="M6138" t="s">
        <v>38</v>
      </c>
      <c r="N6138" t="s">
        <v>39</v>
      </c>
      <c r="O6138" s="23">
        <v>0</v>
      </c>
      <c r="P6138" s="23">
        <v>0</v>
      </c>
      <c r="Q6138" t="s">
        <v>40</v>
      </c>
      <c r="R6138" t="s">
        <v>15244</v>
      </c>
      <c r="S6138" s="9">
        <v>45.59</v>
      </c>
      <c r="T6138" s="26">
        <v>4.6900000000000004</v>
      </c>
      <c r="U6138" s="8">
        <v>213.82</v>
      </c>
      <c r="V6138" t="s">
        <v>9622</v>
      </c>
      <c r="W6138" t="s">
        <v>2007</v>
      </c>
      <c r="X6138" t="s">
        <v>42</v>
      </c>
      <c r="Y6138" t="s">
        <v>1740</v>
      </c>
      <c r="AA6138" s="1">
        <f t="shared" si="721"/>
        <v>46064</v>
      </c>
      <c r="AB6138" s="2">
        <f t="shared" si="722"/>
        <v>2</v>
      </c>
      <c r="AC6138" s="2">
        <f t="shared" si="723"/>
        <v>2026</v>
      </c>
      <c r="AD6138" s="2" t="str">
        <f>IFERROR(VLOOKUP(A6138,'Aux Área'!$A$4:$B$123,2,0),"-")</f>
        <v>LUCCA JR - OP</v>
      </c>
    </row>
    <row r="6139" spans="1:30" x14ac:dyDescent="0.3">
      <c r="A6139" t="s">
        <v>2306</v>
      </c>
      <c r="B6139" t="s">
        <v>4613</v>
      </c>
      <c r="C6139" t="s">
        <v>9623</v>
      </c>
      <c r="D6139" t="s">
        <v>4386</v>
      </c>
      <c r="E6139" t="s">
        <v>4387</v>
      </c>
      <c r="F6139" t="s">
        <v>2309</v>
      </c>
      <c r="G6139" t="s">
        <v>1135</v>
      </c>
      <c r="H6139" t="s">
        <v>2275</v>
      </c>
      <c r="I6139" t="s">
        <v>1497</v>
      </c>
      <c r="J6139" t="s">
        <v>1665</v>
      </c>
      <c r="K6139" t="s">
        <v>1666</v>
      </c>
      <c r="L6139" t="s">
        <v>301</v>
      </c>
      <c r="M6139" t="s">
        <v>38</v>
      </c>
      <c r="N6139" t="s">
        <v>39</v>
      </c>
      <c r="O6139" s="23">
        <v>530</v>
      </c>
      <c r="P6139" s="9">
        <v>11.37</v>
      </c>
      <c r="Q6139" t="s">
        <v>40</v>
      </c>
      <c r="R6139">
        <v>99007</v>
      </c>
      <c r="S6139" s="9">
        <v>46.63</v>
      </c>
      <c r="T6139" s="26">
        <v>4.6900000000000004</v>
      </c>
      <c r="U6139" s="8">
        <v>218.69</v>
      </c>
      <c r="V6139" t="s">
        <v>9624</v>
      </c>
      <c r="W6139" t="s">
        <v>2276</v>
      </c>
      <c r="X6139" t="s">
        <v>42</v>
      </c>
      <c r="Y6139" t="s">
        <v>2277</v>
      </c>
      <c r="AA6139" s="1">
        <f t="shared" si="721"/>
        <v>46064</v>
      </c>
      <c r="AB6139" s="2">
        <f t="shared" si="722"/>
        <v>2</v>
      </c>
      <c r="AC6139" s="2">
        <f t="shared" si="723"/>
        <v>2026</v>
      </c>
      <c r="AD6139" s="2" t="str">
        <f>IFERROR(VLOOKUP(A6139,'Aux Área'!$A$4:$B$123,2,0),"-")</f>
        <v>INSPEÇÃO</v>
      </c>
    </row>
    <row r="6140" spans="1:30" x14ac:dyDescent="0.3">
      <c r="A6140" t="s">
        <v>2189</v>
      </c>
      <c r="B6140" t="s">
        <v>2190</v>
      </c>
      <c r="C6140" t="s">
        <v>9625</v>
      </c>
      <c r="D6140" t="s">
        <v>3030</v>
      </c>
      <c r="E6140" t="s">
        <v>3031</v>
      </c>
      <c r="F6140" t="s">
        <v>2192</v>
      </c>
      <c r="G6140" t="s">
        <v>1135</v>
      </c>
      <c r="H6140" t="s">
        <v>2185</v>
      </c>
      <c r="I6140" t="s">
        <v>2186</v>
      </c>
      <c r="J6140" t="s">
        <v>169</v>
      </c>
      <c r="K6140" t="s">
        <v>170</v>
      </c>
      <c r="L6140" t="s">
        <v>124</v>
      </c>
      <c r="M6140" t="s">
        <v>38</v>
      </c>
      <c r="N6140" t="s">
        <v>668</v>
      </c>
      <c r="O6140" s="23">
        <v>975</v>
      </c>
      <c r="P6140" s="9">
        <v>14.21</v>
      </c>
      <c r="Q6140" t="s">
        <v>40</v>
      </c>
      <c r="R6140">
        <v>11914</v>
      </c>
      <c r="S6140" s="9">
        <v>68.599999999999994</v>
      </c>
      <c r="T6140" s="26">
        <v>5.84</v>
      </c>
      <c r="U6140" s="8">
        <v>400.63</v>
      </c>
      <c r="V6140" t="s">
        <v>41</v>
      </c>
      <c r="W6140" t="s">
        <v>2007</v>
      </c>
      <c r="X6140" t="s">
        <v>42</v>
      </c>
      <c r="Y6140" t="s">
        <v>2188</v>
      </c>
      <c r="AA6140" s="1">
        <f t="shared" si="721"/>
        <v>46064</v>
      </c>
      <c r="AB6140" s="2">
        <f t="shared" si="722"/>
        <v>2</v>
      </c>
      <c r="AC6140" s="2">
        <f t="shared" si="723"/>
        <v>2026</v>
      </c>
      <c r="AD6140" s="2" t="str">
        <f>IFERROR(VLOOKUP(A6140,'Aux Área'!$A$4:$B$123,2,0),"-")</f>
        <v>INSPEÇÃO</v>
      </c>
    </row>
    <row r="6141" spans="1:30" x14ac:dyDescent="0.3">
      <c r="A6141" t="s">
        <v>60</v>
      </c>
      <c r="B6141" t="s">
        <v>614</v>
      </c>
      <c r="C6141" t="s">
        <v>9626</v>
      </c>
      <c r="D6141" t="s">
        <v>1206</v>
      </c>
      <c r="E6141" t="s">
        <v>1207</v>
      </c>
      <c r="F6141" t="s">
        <v>61</v>
      </c>
      <c r="G6141" t="s">
        <v>35</v>
      </c>
      <c r="H6141" t="s">
        <v>36</v>
      </c>
      <c r="I6141" t="s">
        <v>37</v>
      </c>
      <c r="J6141" t="s">
        <v>1665</v>
      </c>
      <c r="K6141" t="s">
        <v>1666</v>
      </c>
      <c r="L6141" t="s">
        <v>301</v>
      </c>
      <c r="M6141" t="s">
        <v>38</v>
      </c>
      <c r="N6141" t="s">
        <v>39</v>
      </c>
      <c r="O6141" s="23">
        <v>364</v>
      </c>
      <c r="P6141" s="9">
        <v>9.81</v>
      </c>
      <c r="Q6141" t="s">
        <v>40</v>
      </c>
      <c r="R6141">
        <v>34390</v>
      </c>
      <c r="S6141" s="9">
        <v>37.1</v>
      </c>
      <c r="T6141" s="26">
        <v>4.6900000000000004</v>
      </c>
      <c r="U6141" s="8">
        <v>174</v>
      </c>
      <c r="V6141" t="s">
        <v>9627</v>
      </c>
      <c r="W6141" t="s">
        <v>2007</v>
      </c>
      <c r="X6141" t="s">
        <v>42</v>
      </c>
      <c r="Y6141" t="s">
        <v>1740</v>
      </c>
      <c r="AA6141" s="1">
        <f t="shared" si="721"/>
        <v>46064</v>
      </c>
      <c r="AB6141" s="2">
        <f t="shared" si="722"/>
        <v>2</v>
      </c>
      <c r="AC6141" s="2">
        <f t="shared" si="723"/>
        <v>2026</v>
      </c>
      <c r="AD6141" s="2" t="str">
        <f>IFERROR(VLOOKUP(A6141,'Aux Área'!$A$4:$B$123,2,0),"-")</f>
        <v>QSMS</v>
      </c>
    </row>
    <row r="6142" spans="1:30" x14ac:dyDescent="0.3">
      <c r="A6142" t="s">
        <v>2691</v>
      </c>
      <c r="B6142" t="s">
        <v>2692</v>
      </c>
      <c r="C6142" t="s">
        <v>9628</v>
      </c>
      <c r="D6142" t="s">
        <v>2142</v>
      </c>
      <c r="E6142" t="s">
        <v>2143</v>
      </c>
      <c r="F6142" t="s">
        <v>5979</v>
      </c>
      <c r="G6142" t="s">
        <v>1635</v>
      </c>
      <c r="H6142" t="s">
        <v>2635</v>
      </c>
      <c r="I6142" t="s">
        <v>37</v>
      </c>
      <c r="J6142" t="s">
        <v>165</v>
      </c>
      <c r="K6142" t="s">
        <v>166</v>
      </c>
      <c r="L6142" t="s">
        <v>167</v>
      </c>
      <c r="M6142" t="s">
        <v>38</v>
      </c>
      <c r="N6142" t="s">
        <v>39</v>
      </c>
      <c r="O6142" s="23">
        <v>211</v>
      </c>
      <c r="P6142" s="9">
        <v>6.3</v>
      </c>
      <c r="Q6142" t="s">
        <v>40</v>
      </c>
      <c r="R6142">
        <v>13340</v>
      </c>
      <c r="S6142" s="9">
        <v>33.479999999999997</v>
      </c>
      <c r="T6142" s="26">
        <v>4.891</v>
      </c>
      <c r="U6142" s="8">
        <v>163.74</v>
      </c>
      <c r="V6142" t="s">
        <v>112</v>
      </c>
      <c r="W6142" t="s">
        <v>2007</v>
      </c>
      <c r="X6142" t="s">
        <v>42</v>
      </c>
      <c r="Y6142" t="s">
        <v>1740</v>
      </c>
      <c r="AA6142" s="1">
        <f t="shared" si="721"/>
        <v>46064</v>
      </c>
      <c r="AB6142" s="2">
        <f t="shared" si="722"/>
        <v>2</v>
      </c>
      <c r="AC6142" s="2">
        <f t="shared" si="723"/>
        <v>2026</v>
      </c>
      <c r="AD6142" s="2" t="str">
        <f>IFERROR(VLOOKUP(A6142,'Aux Área'!$A$4:$B$123,2,0),"-")</f>
        <v>TI</v>
      </c>
    </row>
    <row r="6143" spans="1:30" x14ac:dyDescent="0.3">
      <c r="A6143" t="s">
        <v>1819</v>
      </c>
      <c r="B6143" t="s">
        <v>156</v>
      </c>
      <c r="C6143" t="s">
        <v>9629</v>
      </c>
      <c r="D6143" t="s">
        <v>5474</v>
      </c>
      <c r="E6143" t="s">
        <v>5475</v>
      </c>
      <c r="F6143" t="s">
        <v>653</v>
      </c>
      <c r="G6143" t="s">
        <v>659</v>
      </c>
      <c r="H6143" t="s">
        <v>1821</v>
      </c>
      <c r="I6143" t="s">
        <v>673</v>
      </c>
      <c r="J6143" t="s">
        <v>89</v>
      </c>
      <c r="K6143" t="s">
        <v>90</v>
      </c>
      <c r="L6143" t="s">
        <v>91</v>
      </c>
      <c r="M6143" t="s">
        <v>38</v>
      </c>
      <c r="N6143" t="s">
        <v>638</v>
      </c>
      <c r="O6143" s="23">
        <v>0</v>
      </c>
      <c r="P6143" s="9">
        <v>0</v>
      </c>
      <c r="Q6143" t="s">
        <v>40</v>
      </c>
      <c r="R6143">
        <v>0</v>
      </c>
      <c r="S6143" s="9">
        <v>103.63</v>
      </c>
      <c r="T6143" s="26">
        <v>5.79</v>
      </c>
      <c r="U6143" s="8">
        <v>600.02</v>
      </c>
      <c r="V6143" t="s">
        <v>9630</v>
      </c>
      <c r="W6143" t="s">
        <v>652</v>
      </c>
      <c r="X6143" t="s">
        <v>42</v>
      </c>
      <c r="Y6143" t="s">
        <v>653</v>
      </c>
      <c r="AA6143" s="1">
        <f t="shared" si="721"/>
        <v>46064</v>
      </c>
      <c r="AB6143" s="2">
        <f t="shared" si="722"/>
        <v>2</v>
      </c>
      <c r="AC6143" s="2">
        <f t="shared" si="723"/>
        <v>2026</v>
      </c>
      <c r="AD6143" s="2" t="str">
        <f>IFERROR(VLOOKUP(A6143,'Aux Área'!$A$4:$B$123,2,0),"-")</f>
        <v>SÃO PEDRO</v>
      </c>
    </row>
    <row r="6144" spans="1:30" x14ac:dyDescent="0.3">
      <c r="A6144" t="s">
        <v>64</v>
      </c>
      <c r="B6144" t="s">
        <v>332</v>
      </c>
      <c r="C6144" t="s">
        <v>9631</v>
      </c>
      <c r="D6144" t="s">
        <v>127</v>
      </c>
      <c r="E6144" t="s">
        <v>128</v>
      </c>
      <c r="F6144" t="s">
        <v>65</v>
      </c>
      <c r="G6144" t="s">
        <v>35</v>
      </c>
      <c r="H6144" t="s">
        <v>36</v>
      </c>
      <c r="I6144" t="s">
        <v>37</v>
      </c>
      <c r="J6144" t="s">
        <v>165</v>
      </c>
      <c r="K6144" t="s">
        <v>166</v>
      </c>
      <c r="L6144" t="s">
        <v>167</v>
      </c>
      <c r="M6144" t="s">
        <v>38</v>
      </c>
      <c r="N6144" t="s">
        <v>39</v>
      </c>
      <c r="O6144" s="23">
        <v>345</v>
      </c>
      <c r="P6144" s="9">
        <v>11.01</v>
      </c>
      <c r="Q6144" t="s">
        <v>40</v>
      </c>
      <c r="R6144">
        <v>48162</v>
      </c>
      <c r="S6144" s="9">
        <v>31.33</v>
      </c>
      <c r="T6144" s="26">
        <v>4.8899999999999997</v>
      </c>
      <c r="U6144" s="8">
        <v>153.21</v>
      </c>
      <c r="V6144" t="s">
        <v>112</v>
      </c>
      <c r="W6144" t="s">
        <v>2007</v>
      </c>
      <c r="X6144" t="s">
        <v>42</v>
      </c>
      <c r="Y6144" t="s">
        <v>1740</v>
      </c>
      <c r="AA6144" s="1">
        <f t="shared" si="721"/>
        <v>46064</v>
      </c>
      <c r="AB6144" s="2">
        <f t="shared" si="722"/>
        <v>2</v>
      </c>
      <c r="AC6144" s="2">
        <f t="shared" si="723"/>
        <v>2026</v>
      </c>
      <c r="AD6144" s="2" t="str">
        <f>IFERROR(VLOOKUP(A6144,'Aux Área'!$A$4:$B$123,2,0),"-")</f>
        <v>ENGENHARIA</v>
      </c>
    </row>
    <row r="6145" spans="1:30" x14ac:dyDescent="0.3">
      <c r="A6145" t="s">
        <v>2638</v>
      </c>
      <c r="B6145" t="s">
        <v>4593</v>
      </c>
      <c r="C6145" t="s">
        <v>9632</v>
      </c>
      <c r="D6145" t="s">
        <v>7192</v>
      </c>
      <c r="E6145" t="s">
        <v>7193</v>
      </c>
      <c r="F6145" t="s">
        <v>2641</v>
      </c>
      <c r="G6145" t="s">
        <v>1135</v>
      </c>
      <c r="H6145" t="s">
        <v>2275</v>
      </c>
      <c r="I6145" t="s">
        <v>1497</v>
      </c>
      <c r="J6145" t="s">
        <v>122</v>
      </c>
      <c r="K6145" t="s">
        <v>123</v>
      </c>
      <c r="L6145" t="s">
        <v>124</v>
      </c>
      <c r="M6145" t="s">
        <v>38</v>
      </c>
      <c r="N6145" t="s">
        <v>39</v>
      </c>
      <c r="O6145" s="10">
        <v>509</v>
      </c>
      <c r="P6145" s="24">
        <v>10.09</v>
      </c>
      <c r="Q6145" t="s">
        <v>40</v>
      </c>
      <c r="R6145" s="2">
        <v>92362</v>
      </c>
      <c r="S6145" s="9">
        <v>50.46</v>
      </c>
      <c r="T6145" s="26">
        <v>4.9800000000000004</v>
      </c>
      <c r="U6145" s="8">
        <v>251.29</v>
      </c>
      <c r="V6145" t="s">
        <v>246</v>
      </c>
      <c r="W6145" t="s">
        <v>2276</v>
      </c>
      <c r="X6145" t="s">
        <v>42</v>
      </c>
      <c r="Y6145" t="s">
        <v>2277</v>
      </c>
      <c r="AA6145" s="1">
        <f t="shared" si="721"/>
        <v>46064</v>
      </c>
      <c r="AB6145" s="2">
        <f t="shared" si="722"/>
        <v>2</v>
      </c>
      <c r="AC6145" s="2">
        <f t="shared" si="723"/>
        <v>2026</v>
      </c>
      <c r="AD6145" s="2" t="str">
        <f>IFERROR(VLOOKUP(A6145,'Aux Área'!$A$4:$B$123,2,0),"-")</f>
        <v>INSPEÇÃO</v>
      </c>
    </row>
    <row r="6146" spans="1:30" x14ac:dyDescent="0.3">
      <c r="A6146" t="s">
        <v>662</v>
      </c>
      <c r="B6146" t="s">
        <v>183</v>
      </c>
      <c r="C6146" t="s">
        <v>9633</v>
      </c>
      <c r="D6146" t="s">
        <v>1568</v>
      </c>
      <c r="E6146" t="s">
        <v>1569</v>
      </c>
      <c r="F6146" t="s">
        <v>653</v>
      </c>
      <c r="G6146" t="s">
        <v>1495</v>
      </c>
      <c r="H6146" t="s">
        <v>1571</v>
      </c>
      <c r="I6146" t="s">
        <v>1497</v>
      </c>
      <c r="J6146" t="s">
        <v>237</v>
      </c>
      <c r="K6146" t="s">
        <v>238</v>
      </c>
      <c r="L6146" t="s">
        <v>110</v>
      </c>
      <c r="M6146" t="s">
        <v>38</v>
      </c>
      <c r="N6146" t="s">
        <v>668</v>
      </c>
      <c r="O6146" s="23">
        <v>0</v>
      </c>
      <c r="P6146" s="9">
        <v>0</v>
      </c>
      <c r="Q6146" t="s">
        <v>40</v>
      </c>
      <c r="R6146">
        <v>0</v>
      </c>
      <c r="S6146" s="9">
        <v>100.09</v>
      </c>
      <c r="T6146" s="26">
        <v>6.0350000000000001</v>
      </c>
      <c r="U6146" s="8">
        <v>604.04999999999995</v>
      </c>
      <c r="V6146" t="s">
        <v>41</v>
      </c>
      <c r="W6146" t="s">
        <v>652</v>
      </c>
      <c r="X6146" t="s">
        <v>42</v>
      </c>
      <c r="Y6146" t="s">
        <v>653</v>
      </c>
      <c r="AA6146" s="1">
        <f t="shared" si="721"/>
        <v>46064</v>
      </c>
      <c r="AB6146" s="2">
        <f t="shared" si="722"/>
        <v>2</v>
      </c>
      <c r="AC6146" s="2">
        <f t="shared" si="723"/>
        <v>2026</v>
      </c>
      <c r="AD6146" s="2" t="str">
        <f>IFERROR(VLOOKUP(A6146,'Aux Área'!$A$4:$B$123,2,0),"-")</f>
        <v>SÃO PEDRO</v>
      </c>
    </row>
    <row r="6147" spans="1:30" x14ac:dyDescent="0.3">
      <c r="A6147" t="s">
        <v>5182</v>
      </c>
      <c r="B6147" t="s">
        <v>5183</v>
      </c>
      <c r="C6147" t="s">
        <v>9634</v>
      </c>
      <c r="D6147" t="s">
        <v>102</v>
      </c>
      <c r="E6147" t="s">
        <v>816</v>
      </c>
      <c r="F6147" t="s">
        <v>15238</v>
      </c>
      <c r="G6147" t="s">
        <v>1300</v>
      </c>
      <c r="H6147" t="s">
        <v>1301</v>
      </c>
      <c r="I6147" t="s">
        <v>37</v>
      </c>
      <c r="J6147" t="s">
        <v>599</v>
      </c>
      <c r="K6147" t="s">
        <v>600</v>
      </c>
      <c r="L6147" t="s">
        <v>84</v>
      </c>
      <c r="M6147" t="s">
        <v>38</v>
      </c>
      <c r="N6147" t="s">
        <v>39</v>
      </c>
      <c r="O6147" s="23">
        <v>279</v>
      </c>
      <c r="P6147" s="9">
        <v>6.5</v>
      </c>
      <c r="Q6147" t="s">
        <v>40</v>
      </c>
      <c r="R6147">
        <v>41248</v>
      </c>
      <c r="S6147" s="9">
        <v>42.92</v>
      </c>
      <c r="T6147" s="26">
        <v>5.19</v>
      </c>
      <c r="U6147" s="8">
        <v>222.77</v>
      </c>
      <c r="V6147" t="s">
        <v>41</v>
      </c>
      <c r="W6147" t="s">
        <v>2276</v>
      </c>
      <c r="X6147" t="s">
        <v>42</v>
      </c>
      <c r="Y6147" t="s">
        <v>2277</v>
      </c>
      <c r="AA6147" s="1">
        <f t="shared" si="721"/>
        <v>46064</v>
      </c>
      <c r="AB6147" s="2">
        <f t="shared" si="722"/>
        <v>2</v>
      </c>
      <c r="AC6147" s="2">
        <f t="shared" si="723"/>
        <v>2026</v>
      </c>
      <c r="AD6147" s="2" t="str">
        <f>IFERROR(VLOOKUP(A6147,'Aux Área'!$A$4:$B$123,2,0),"-")</f>
        <v>ENGENHARIA</v>
      </c>
    </row>
    <row r="6148" spans="1:30" x14ac:dyDescent="0.3">
      <c r="A6148" t="s">
        <v>44</v>
      </c>
      <c r="B6148" t="s">
        <v>478</v>
      </c>
      <c r="C6148" t="s">
        <v>9635</v>
      </c>
      <c r="D6148" t="s">
        <v>1562</v>
      </c>
      <c r="E6148" t="s">
        <v>1563</v>
      </c>
      <c r="F6148" t="s">
        <v>45</v>
      </c>
      <c r="G6148" t="s">
        <v>35</v>
      </c>
      <c r="H6148" t="s">
        <v>36</v>
      </c>
      <c r="I6148" t="s">
        <v>37</v>
      </c>
      <c r="J6148" t="s">
        <v>237</v>
      </c>
      <c r="K6148" t="s">
        <v>238</v>
      </c>
      <c r="L6148" t="s">
        <v>110</v>
      </c>
      <c r="M6148" t="s">
        <v>38</v>
      </c>
      <c r="N6148" t="s">
        <v>39</v>
      </c>
      <c r="O6148" s="23">
        <v>276</v>
      </c>
      <c r="P6148" s="9">
        <v>8.86</v>
      </c>
      <c r="Q6148" t="s">
        <v>40</v>
      </c>
      <c r="R6148">
        <v>21536</v>
      </c>
      <c r="S6148" s="9">
        <v>31.14</v>
      </c>
      <c r="T6148" s="26">
        <v>4.6900000000000004</v>
      </c>
      <c r="U6148" s="8">
        <v>146.05000000000001</v>
      </c>
      <c r="V6148" t="s">
        <v>41</v>
      </c>
      <c r="W6148" t="s">
        <v>2007</v>
      </c>
      <c r="X6148" t="s">
        <v>42</v>
      </c>
      <c r="Y6148" t="s">
        <v>1740</v>
      </c>
      <c r="AA6148" s="1">
        <f t="shared" si="721"/>
        <v>46064</v>
      </c>
      <c r="AB6148" s="2">
        <f t="shared" si="722"/>
        <v>2</v>
      </c>
      <c r="AC6148" s="2">
        <f t="shared" si="723"/>
        <v>2026</v>
      </c>
      <c r="AD6148" s="2" t="str">
        <f>IFERROR(VLOOKUP(A6148,'Aux Área'!$A$4:$B$123,2,0),"-")</f>
        <v>OPERAÇÃO</v>
      </c>
    </row>
    <row r="6149" spans="1:30" x14ac:dyDescent="0.3">
      <c r="A6149" t="s">
        <v>1992</v>
      </c>
      <c r="B6149" t="s">
        <v>1993</v>
      </c>
      <c r="C6149" t="s">
        <v>9636</v>
      </c>
      <c r="D6149" t="s">
        <v>3597</v>
      </c>
      <c r="E6149" t="s">
        <v>3598</v>
      </c>
      <c r="F6149" t="s">
        <v>1995</v>
      </c>
      <c r="G6149" t="s">
        <v>659</v>
      </c>
      <c r="H6149" t="s">
        <v>1996</v>
      </c>
      <c r="I6149" t="s">
        <v>1997</v>
      </c>
      <c r="J6149" t="s">
        <v>165</v>
      </c>
      <c r="K6149" t="s">
        <v>166</v>
      </c>
      <c r="L6149" t="s">
        <v>167</v>
      </c>
      <c r="M6149" t="s">
        <v>38</v>
      </c>
      <c r="N6149" t="s">
        <v>668</v>
      </c>
      <c r="O6149" s="23">
        <v>492</v>
      </c>
      <c r="P6149" s="9">
        <v>5.15</v>
      </c>
      <c r="Q6149" t="s">
        <v>40</v>
      </c>
      <c r="R6149">
        <v>20468</v>
      </c>
      <c r="S6149" s="9">
        <v>95.5</v>
      </c>
      <c r="T6149" s="26">
        <v>6.24</v>
      </c>
      <c r="U6149" s="8">
        <v>595.92999999999995</v>
      </c>
      <c r="V6149" t="s">
        <v>112</v>
      </c>
      <c r="W6149" t="s">
        <v>1985</v>
      </c>
      <c r="X6149" t="s">
        <v>42</v>
      </c>
      <c r="Y6149" t="s">
        <v>1986</v>
      </c>
      <c r="AA6149" s="1">
        <f t="shared" si="721"/>
        <v>46064</v>
      </c>
      <c r="AB6149" s="2">
        <f t="shared" si="722"/>
        <v>2</v>
      </c>
      <c r="AC6149" s="2">
        <f t="shared" si="723"/>
        <v>2026</v>
      </c>
      <c r="AD6149" s="2" t="str">
        <f>IFERROR(VLOOKUP(A6149,'Aux Área'!$A$4:$B$123,2,0),"-")</f>
        <v>PESADOS</v>
      </c>
    </row>
    <row r="6150" spans="1:30" x14ac:dyDescent="0.3">
      <c r="A6150" t="s">
        <v>1992</v>
      </c>
      <c r="C6150" t="s">
        <v>9636</v>
      </c>
      <c r="F6150" t="s">
        <v>1995</v>
      </c>
      <c r="K6150" t="s">
        <v>166</v>
      </c>
      <c r="N6150" t="s">
        <v>15690</v>
      </c>
      <c r="O6150" t="s">
        <v>15244</v>
      </c>
      <c r="P6150" s="9" t="s">
        <v>15244</v>
      </c>
      <c r="Q6150" t="s">
        <v>40</v>
      </c>
      <c r="R6150" t="s">
        <v>15244</v>
      </c>
      <c r="S6150">
        <v>20</v>
      </c>
      <c r="U6150" s="8">
        <v>115</v>
      </c>
      <c r="AA6150" s="1">
        <f t="shared" si="721"/>
        <v>46064</v>
      </c>
      <c r="AB6150" s="2">
        <f t="shared" si="722"/>
        <v>2</v>
      </c>
      <c r="AC6150" s="2">
        <f t="shared" si="723"/>
        <v>2026</v>
      </c>
      <c r="AD6150" s="2" t="str">
        <f>IFERROR(VLOOKUP(A6150,'Aux Área'!$A$4:$B$123,2,0),"-")</f>
        <v>PESADOS</v>
      </c>
    </row>
    <row r="6151" spans="1:30" x14ac:dyDescent="0.3">
      <c r="A6151" t="s">
        <v>2347</v>
      </c>
      <c r="B6151" t="s">
        <v>2348</v>
      </c>
      <c r="C6151" t="s">
        <v>9637</v>
      </c>
      <c r="D6151" t="s">
        <v>3633</v>
      </c>
      <c r="E6151" t="s">
        <v>3634</v>
      </c>
      <c r="F6151" t="s">
        <v>2350</v>
      </c>
      <c r="G6151" t="s">
        <v>659</v>
      </c>
      <c r="H6151" t="s">
        <v>1996</v>
      </c>
      <c r="I6151" t="s">
        <v>1997</v>
      </c>
      <c r="J6151" t="s">
        <v>237</v>
      </c>
      <c r="K6151" t="s">
        <v>238</v>
      </c>
      <c r="L6151" t="s">
        <v>110</v>
      </c>
      <c r="M6151" t="s">
        <v>38</v>
      </c>
      <c r="N6151" t="s">
        <v>668</v>
      </c>
      <c r="O6151" s="23">
        <v>302</v>
      </c>
      <c r="P6151" s="9">
        <v>5.7</v>
      </c>
      <c r="Q6151" t="s">
        <v>40</v>
      </c>
      <c r="R6151">
        <v>27587</v>
      </c>
      <c r="S6151" s="9">
        <v>53</v>
      </c>
      <c r="T6151" s="26">
        <v>6.04</v>
      </c>
      <c r="U6151" s="8">
        <v>320.12</v>
      </c>
      <c r="V6151" t="s">
        <v>41</v>
      </c>
      <c r="W6151" t="s">
        <v>1985</v>
      </c>
      <c r="X6151" t="s">
        <v>42</v>
      </c>
      <c r="Y6151" t="s">
        <v>1986</v>
      </c>
      <c r="AA6151" s="1">
        <f t="shared" si="721"/>
        <v>46064</v>
      </c>
      <c r="AB6151" s="2">
        <f t="shared" si="722"/>
        <v>2</v>
      </c>
      <c r="AC6151" s="2">
        <f t="shared" si="723"/>
        <v>2026</v>
      </c>
      <c r="AD6151" s="2" t="str">
        <f>IFERROR(VLOOKUP(A6151,'Aux Área'!$A$4:$B$123,2,0),"-")</f>
        <v>PESADOS</v>
      </c>
    </row>
    <row r="6152" spans="1:30" x14ac:dyDescent="0.3">
      <c r="A6152" t="s">
        <v>2347</v>
      </c>
      <c r="C6152" t="s">
        <v>9637</v>
      </c>
      <c r="F6152" t="s">
        <v>2350</v>
      </c>
      <c r="K6152" t="s">
        <v>238</v>
      </c>
      <c r="N6152" t="s">
        <v>15690</v>
      </c>
      <c r="O6152" t="s">
        <v>15244</v>
      </c>
      <c r="P6152" s="9" t="s">
        <v>15244</v>
      </c>
      <c r="Q6152" t="s">
        <v>40</v>
      </c>
      <c r="R6152" t="s">
        <v>15244</v>
      </c>
      <c r="S6152">
        <v>4.01</v>
      </c>
      <c r="U6152" s="8">
        <v>16</v>
      </c>
      <c r="AA6152" s="1">
        <f t="shared" si="721"/>
        <v>46064</v>
      </c>
      <c r="AB6152" s="2">
        <f t="shared" si="722"/>
        <v>2</v>
      </c>
      <c r="AC6152" s="2">
        <f t="shared" si="723"/>
        <v>2026</v>
      </c>
      <c r="AD6152" s="2" t="str">
        <f>IFERROR(VLOOKUP(A6152,'Aux Área'!$A$4:$B$123,2,0),"-")</f>
        <v>PESADOS</v>
      </c>
    </row>
    <row r="6153" spans="1:30" x14ac:dyDescent="0.3">
      <c r="A6153" t="s">
        <v>5620</v>
      </c>
      <c r="B6153" t="s">
        <v>9277</v>
      </c>
      <c r="C6153" t="s">
        <v>9638</v>
      </c>
      <c r="D6153" t="s">
        <v>2160</v>
      </c>
      <c r="E6153" t="s">
        <v>2161</v>
      </c>
      <c r="F6153" t="s">
        <v>6208</v>
      </c>
      <c r="G6153" t="s">
        <v>1135</v>
      </c>
      <c r="H6153" t="s">
        <v>5545</v>
      </c>
      <c r="I6153" t="s">
        <v>839</v>
      </c>
      <c r="J6153" t="s">
        <v>285</v>
      </c>
      <c r="K6153" t="s">
        <v>286</v>
      </c>
      <c r="L6153" t="s">
        <v>91</v>
      </c>
      <c r="M6153" t="s">
        <v>38</v>
      </c>
      <c r="N6153" t="s">
        <v>39</v>
      </c>
      <c r="O6153" s="23">
        <v>393</v>
      </c>
      <c r="P6153" s="9">
        <v>8.0399999999999991</v>
      </c>
      <c r="Q6153" t="s">
        <v>40</v>
      </c>
      <c r="R6153">
        <v>25550</v>
      </c>
      <c r="S6153" s="9">
        <v>48.88</v>
      </c>
      <c r="T6153" s="26">
        <v>4.8899999999999997</v>
      </c>
      <c r="U6153" s="8">
        <v>239.03</v>
      </c>
      <c r="V6153" t="s">
        <v>9639</v>
      </c>
      <c r="W6153" t="s">
        <v>2276</v>
      </c>
      <c r="X6153" t="s">
        <v>42</v>
      </c>
      <c r="Y6153" t="s">
        <v>2277</v>
      </c>
      <c r="AA6153" s="1">
        <f t="shared" si="721"/>
        <v>46064</v>
      </c>
      <c r="AB6153" s="2">
        <f t="shared" si="722"/>
        <v>2</v>
      </c>
      <c r="AC6153" s="2">
        <f t="shared" si="723"/>
        <v>2026</v>
      </c>
      <c r="AD6153" s="2" t="str">
        <f>IFERROR(VLOOKUP(A6153,'Aux Área'!$A$4:$B$123,2,0),"-")</f>
        <v>INSPEÇÃO</v>
      </c>
    </row>
    <row r="6154" spans="1:30" x14ac:dyDescent="0.3">
      <c r="A6154" t="s">
        <v>2260</v>
      </c>
      <c r="B6154" t="s">
        <v>113</v>
      </c>
      <c r="C6154" t="s">
        <v>9640</v>
      </c>
      <c r="D6154" t="s">
        <v>3618</v>
      </c>
      <c r="E6154" t="s">
        <v>3619</v>
      </c>
      <c r="F6154" t="s">
        <v>2262</v>
      </c>
      <c r="G6154" t="s">
        <v>35</v>
      </c>
      <c r="H6154" t="s">
        <v>2263</v>
      </c>
      <c r="I6154" t="s">
        <v>2186</v>
      </c>
      <c r="J6154" t="s">
        <v>139</v>
      </c>
      <c r="K6154" t="s">
        <v>140</v>
      </c>
      <c r="L6154" t="s">
        <v>141</v>
      </c>
      <c r="M6154" t="s">
        <v>38</v>
      </c>
      <c r="N6154" t="s">
        <v>668</v>
      </c>
      <c r="O6154" s="23">
        <v>848</v>
      </c>
      <c r="P6154" s="9">
        <v>14.79</v>
      </c>
      <c r="Q6154" t="s">
        <v>40</v>
      </c>
      <c r="R6154">
        <v>86523</v>
      </c>
      <c r="S6154" s="9">
        <v>57.35</v>
      </c>
      <c r="T6154" s="26">
        <v>5.59</v>
      </c>
      <c r="U6154" s="8">
        <v>320.58999999999997</v>
      </c>
      <c r="V6154" t="s">
        <v>9641</v>
      </c>
      <c r="W6154" t="s">
        <v>2007</v>
      </c>
      <c r="X6154" t="s">
        <v>42</v>
      </c>
      <c r="Y6154" t="s">
        <v>1740</v>
      </c>
      <c r="AA6154" s="1">
        <f t="shared" si="721"/>
        <v>46064</v>
      </c>
      <c r="AB6154" s="2">
        <f t="shared" si="722"/>
        <v>2</v>
      </c>
      <c r="AC6154" s="2">
        <f t="shared" si="723"/>
        <v>2026</v>
      </c>
      <c r="AD6154" s="2" t="str">
        <f>IFERROR(VLOOKUP(A6154,'Aux Área'!$A$4:$B$123,2,0),"-")</f>
        <v>INSPEÇÃO</v>
      </c>
    </row>
    <row r="6155" spans="1:30" x14ac:dyDescent="0.3">
      <c r="A6155" t="s">
        <v>3092</v>
      </c>
      <c r="B6155" t="s">
        <v>4774</v>
      </c>
      <c r="C6155" t="s">
        <v>9642</v>
      </c>
      <c r="D6155" t="s">
        <v>3285</v>
      </c>
      <c r="E6155" t="s">
        <v>3286</v>
      </c>
      <c r="F6155" t="s">
        <v>3594</v>
      </c>
      <c r="G6155" t="s">
        <v>1135</v>
      </c>
      <c r="H6155" t="s">
        <v>2275</v>
      </c>
      <c r="I6155" t="s">
        <v>1497</v>
      </c>
      <c r="J6155" t="s">
        <v>188</v>
      </c>
      <c r="K6155" t="s">
        <v>189</v>
      </c>
      <c r="L6155" t="s">
        <v>190</v>
      </c>
      <c r="M6155" t="s">
        <v>38</v>
      </c>
      <c r="N6155" t="s">
        <v>39</v>
      </c>
      <c r="O6155" s="23">
        <v>309</v>
      </c>
      <c r="P6155" s="9">
        <v>7.81</v>
      </c>
      <c r="Q6155" t="s">
        <v>40</v>
      </c>
      <c r="R6155">
        <v>85727</v>
      </c>
      <c r="S6155" s="9">
        <v>39.56</v>
      </c>
      <c r="T6155" s="26">
        <v>4.99</v>
      </c>
      <c r="U6155" s="8">
        <v>197.4</v>
      </c>
      <c r="V6155" t="s">
        <v>41</v>
      </c>
      <c r="W6155" t="s">
        <v>2276</v>
      </c>
      <c r="X6155" t="s">
        <v>42</v>
      </c>
      <c r="Y6155" t="s">
        <v>2277</v>
      </c>
      <c r="AA6155" s="1">
        <f t="shared" si="721"/>
        <v>46064</v>
      </c>
      <c r="AB6155" s="2">
        <f t="shared" si="722"/>
        <v>2</v>
      </c>
      <c r="AC6155" s="2">
        <f t="shared" si="723"/>
        <v>2026</v>
      </c>
      <c r="AD6155" s="2" t="str">
        <f>IFERROR(VLOOKUP(A6155,'Aux Área'!$A$4:$B$123,2,0),"-")</f>
        <v>INSPEÇÃO</v>
      </c>
    </row>
    <row r="6156" spans="1:30" x14ac:dyDescent="0.3">
      <c r="A6156" t="s">
        <v>2282</v>
      </c>
      <c r="B6156" t="s">
        <v>4679</v>
      </c>
      <c r="C6156" t="s">
        <v>9643</v>
      </c>
      <c r="D6156" t="s">
        <v>3162</v>
      </c>
      <c r="E6156" t="s">
        <v>3163</v>
      </c>
      <c r="F6156" t="s">
        <v>2285</v>
      </c>
      <c r="G6156" t="s">
        <v>1135</v>
      </c>
      <c r="H6156" t="s">
        <v>2275</v>
      </c>
      <c r="I6156" t="s">
        <v>1497</v>
      </c>
      <c r="J6156" t="s">
        <v>165</v>
      </c>
      <c r="K6156" t="s">
        <v>166</v>
      </c>
      <c r="L6156" t="s">
        <v>167</v>
      </c>
      <c r="M6156" t="s">
        <v>38</v>
      </c>
      <c r="N6156" t="s">
        <v>39</v>
      </c>
      <c r="O6156" s="23">
        <v>425</v>
      </c>
      <c r="P6156" s="9">
        <v>8.92</v>
      </c>
      <c r="Q6156" t="s">
        <v>40</v>
      </c>
      <c r="R6156">
        <v>89267</v>
      </c>
      <c r="S6156" s="9">
        <v>47.64</v>
      </c>
      <c r="T6156" s="26">
        <v>4.8899999999999997</v>
      </c>
      <c r="U6156" s="8">
        <v>232.96</v>
      </c>
      <c r="V6156" t="s">
        <v>112</v>
      </c>
      <c r="W6156" t="s">
        <v>2276</v>
      </c>
      <c r="X6156" t="s">
        <v>42</v>
      </c>
      <c r="Y6156" t="s">
        <v>2277</v>
      </c>
      <c r="AA6156" s="1">
        <f t="shared" si="721"/>
        <v>46064</v>
      </c>
      <c r="AB6156" s="2">
        <f t="shared" si="722"/>
        <v>2</v>
      </c>
      <c r="AC6156" s="2">
        <f t="shared" si="723"/>
        <v>2026</v>
      </c>
      <c r="AD6156" s="2" t="str">
        <f>IFERROR(VLOOKUP(A6156,'Aux Área'!$A$4:$B$123,2,0),"-")</f>
        <v>INSPEÇÃO</v>
      </c>
    </row>
    <row r="6157" spans="1:30" x14ac:dyDescent="0.3">
      <c r="A6157" t="s">
        <v>2655</v>
      </c>
      <c r="B6157" t="s">
        <v>2656</v>
      </c>
      <c r="C6157" t="s">
        <v>9644</v>
      </c>
      <c r="D6157" t="s">
        <v>1619</v>
      </c>
      <c r="E6157" t="s">
        <v>1620</v>
      </c>
      <c r="F6157" t="s">
        <v>3605</v>
      </c>
      <c r="G6157" t="s">
        <v>1635</v>
      </c>
      <c r="H6157" t="s">
        <v>2635</v>
      </c>
      <c r="I6157" t="s">
        <v>37</v>
      </c>
      <c r="J6157" t="s">
        <v>188</v>
      </c>
      <c r="K6157" t="s">
        <v>189</v>
      </c>
      <c r="L6157" t="s">
        <v>190</v>
      </c>
      <c r="M6157" t="s">
        <v>38</v>
      </c>
      <c r="N6157" t="s">
        <v>39</v>
      </c>
      <c r="O6157" s="23">
        <v>203</v>
      </c>
      <c r="P6157" s="9">
        <v>6.65</v>
      </c>
      <c r="Q6157" t="s">
        <v>40</v>
      </c>
      <c r="R6157">
        <v>14752</v>
      </c>
      <c r="S6157" s="9">
        <v>30.53</v>
      </c>
      <c r="T6157" s="26">
        <v>4.99</v>
      </c>
      <c r="U6157" s="8">
        <v>152.34</v>
      </c>
      <c r="V6157" t="s">
        <v>41</v>
      </c>
      <c r="W6157" t="s">
        <v>2007</v>
      </c>
      <c r="X6157" t="s">
        <v>42</v>
      </c>
      <c r="Y6157" t="s">
        <v>6209</v>
      </c>
      <c r="AA6157" s="1">
        <f t="shared" si="721"/>
        <v>46064</v>
      </c>
      <c r="AB6157" s="2">
        <f t="shared" si="722"/>
        <v>2</v>
      </c>
      <c r="AC6157" s="2">
        <f t="shared" si="723"/>
        <v>2026</v>
      </c>
      <c r="AD6157" s="2" t="str">
        <f>IFERROR(VLOOKUP(A6157,'Aux Área'!$A$4:$B$123,2,0),"-")</f>
        <v>TI</v>
      </c>
    </row>
    <row r="6158" spans="1:30" x14ac:dyDescent="0.3">
      <c r="A6158" t="s">
        <v>70</v>
      </c>
      <c r="B6158" t="s">
        <v>272</v>
      </c>
      <c r="C6158" t="s">
        <v>9645</v>
      </c>
      <c r="D6158" t="s">
        <v>460</v>
      </c>
      <c r="E6158" t="s">
        <v>461</v>
      </c>
      <c r="F6158" t="s">
        <v>71</v>
      </c>
      <c r="G6158" t="s">
        <v>35</v>
      </c>
      <c r="H6158" t="s">
        <v>36</v>
      </c>
      <c r="I6158" t="s">
        <v>37</v>
      </c>
      <c r="J6158" t="s">
        <v>231</v>
      </c>
      <c r="K6158" t="s">
        <v>232</v>
      </c>
      <c r="L6158" t="s">
        <v>217</v>
      </c>
      <c r="M6158" t="s">
        <v>38</v>
      </c>
      <c r="N6158" t="s">
        <v>39</v>
      </c>
      <c r="O6158" s="23">
        <v>371</v>
      </c>
      <c r="P6158" s="9">
        <v>10.41</v>
      </c>
      <c r="Q6158" t="s">
        <v>40</v>
      </c>
      <c r="R6158">
        <v>13539</v>
      </c>
      <c r="S6158" s="9">
        <v>35.630000000000003</v>
      </c>
      <c r="T6158" s="26">
        <v>4.8609999999999998</v>
      </c>
      <c r="U6158" s="8">
        <v>173.2</v>
      </c>
      <c r="V6158" t="s">
        <v>9646</v>
      </c>
      <c r="W6158" t="s">
        <v>2007</v>
      </c>
      <c r="X6158" t="s">
        <v>42</v>
      </c>
      <c r="Y6158" t="s">
        <v>1740</v>
      </c>
      <c r="AA6158" s="1">
        <f t="shared" si="721"/>
        <v>46064</v>
      </c>
      <c r="AB6158" s="2">
        <f t="shared" si="722"/>
        <v>2</v>
      </c>
      <c r="AC6158" s="2">
        <f t="shared" si="723"/>
        <v>2026</v>
      </c>
      <c r="AD6158" s="2" t="str">
        <f>IFERROR(VLOOKUP(A6158,'Aux Área'!$A$4:$B$123,2,0),"-")</f>
        <v>QSMS</v>
      </c>
    </row>
    <row r="6159" spans="1:30" x14ac:dyDescent="0.3">
      <c r="A6159" t="s">
        <v>2650</v>
      </c>
      <c r="B6159" t="s">
        <v>2651</v>
      </c>
      <c r="C6159" t="s">
        <v>9647</v>
      </c>
      <c r="D6159" t="s">
        <v>2944</v>
      </c>
      <c r="E6159" t="s">
        <v>2945</v>
      </c>
      <c r="F6159" t="s">
        <v>3615</v>
      </c>
      <c r="G6159" t="s">
        <v>1300</v>
      </c>
      <c r="H6159" t="s">
        <v>2635</v>
      </c>
      <c r="I6159" t="s">
        <v>37</v>
      </c>
      <c r="J6159" t="s">
        <v>237</v>
      </c>
      <c r="K6159" t="s">
        <v>238</v>
      </c>
      <c r="L6159" t="s">
        <v>110</v>
      </c>
      <c r="M6159" t="s">
        <v>38</v>
      </c>
      <c r="N6159" t="s">
        <v>39</v>
      </c>
      <c r="O6159" s="10">
        <v>292</v>
      </c>
      <c r="P6159" s="24">
        <v>5.76</v>
      </c>
      <c r="Q6159" t="s">
        <v>40</v>
      </c>
      <c r="R6159" s="2">
        <v>16261</v>
      </c>
      <c r="S6159" s="9">
        <v>50.66</v>
      </c>
      <c r="T6159" s="26">
        <v>4.6900000000000004</v>
      </c>
      <c r="U6159" s="8">
        <v>237.6</v>
      </c>
      <c r="V6159" t="s">
        <v>41</v>
      </c>
      <c r="W6159" t="s">
        <v>2276</v>
      </c>
      <c r="X6159" t="s">
        <v>42</v>
      </c>
      <c r="Y6159" t="s">
        <v>1740</v>
      </c>
      <c r="AA6159" s="1">
        <f t="shared" si="721"/>
        <v>46064</v>
      </c>
      <c r="AB6159" s="2">
        <f t="shared" si="722"/>
        <v>2</v>
      </c>
      <c r="AC6159" s="2">
        <f t="shared" si="723"/>
        <v>2026</v>
      </c>
      <c r="AD6159" s="2" t="str">
        <f>IFERROR(VLOOKUP(A6159,'Aux Área'!$A$4:$B$123,2,0),"-")</f>
        <v>TI</v>
      </c>
    </row>
    <row r="6160" spans="1:30" x14ac:dyDescent="0.3">
      <c r="A6160" t="s">
        <v>68</v>
      </c>
      <c r="B6160" t="s">
        <v>296</v>
      </c>
      <c r="C6160" t="s">
        <v>9648</v>
      </c>
      <c r="D6160" t="s">
        <v>3205</v>
      </c>
      <c r="E6160" t="s">
        <v>3206</v>
      </c>
      <c r="F6160" t="s">
        <v>69</v>
      </c>
      <c r="G6160" t="s">
        <v>35</v>
      </c>
      <c r="H6160" t="s">
        <v>36</v>
      </c>
      <c r="I6160" t="s">
        <v>37</v>
      </c>
      <c r="J6160" t="s">
        <v>370</v>
      </c>
      <c r="K6160" t="s">
        <v>371</v>
      </c>
      <c r="L6160" t="s">
        <v>124</v>
      </c>
      <c r="M6160" t="s">
        <v>38</v>
      </c>
      <c r="N6160" t="s">
        <v>39</v>
      </c>
      <c r="O6160" s="23">
        <v>36</v>
      </c>
      <c r="P6160" s="9">
        <v>1</v>
      </c>
      <c r="Q6160" t="s">
        <v>40</v>
      </c>
      <c r="R6160">
        <v>41500</v>
      </c>
      <c r="S6160" s="9">
        <v>35.92</v>
      </c>
      <c r="T6160" s="26">
        <v>4.9909999999999997</v>
      </c>
      <c r="U6160" s="8">
        <v>179.27</v>
      </c>
      <c r="V6160" t="s">
        <v>9649</v>
      </c>
      <c r="W6160" t="s">
        <v>2007</v>
      </c>
      <c r="X6160" t="s">
        <v>42</v>
      </c>
      <c r="Y6160" t="s">
        <v>1740</v>
      </c>
      <c r="AA6160" s="1">
        <f t="shared" si="721"/>
        <v>46064</v>
      </c>
      <c r="AB6160" s="2">
        <f t="shared" si="722"/>
        <v>2</v>
      </c>
      <c r="AC6160" s="2">
        <f t="shared" si="723"/>
        <v>2026</v>
      </c>
      <c r="AD6160" s="2" t="str">
        <f>IFERROR(VLOOKUP(A6160,'Aux Área'!$A$4:$B$123,2,0),"-")</f>
        <v>OPERAÇÃO</v>
      </c>
    </row>
    <row r="6161" spans="1:30" x14ac:dyDescent="0.3">
      <c r="A6161" t="s">
        <v>2643</v>
      </c>
      <c r="B6161" t="s">
        <v>2307</v>
      </c>
      <c r="C6161" t="s">
        <v>9650</v>
      </c>
      <c r="D6161" t="s">
        <v>7207</v>
      </c>
      <c r="E6161" t="s">
        <v>7208</v>
      </c>
      <c r="F6161" t="s">
        <v>2646</v>
      </c>
      <c r="G6161" t="s">
        <v>1300</v>
      </c>
      <c r="H6161" t="s">
        <v>1301</v>
      </c>
      <c r="I6161" t="s">
        <v>37</v>
      </c>
      <c r="J6161" t="s">
        <v>122</v>
      </c>
      <c r="K6161" t="s">
        <v>123</v>
      </c>
      <c r="L6161" t="s">
        <v>124</v>
      </c>
      <c r="M6161" t="s">
        <v>38</v>
      </c>
      <c r="N6161" t="s">
        <v>39</v>
      </c>
      <c r="O6161" s="23">
        <v>347</v>
      </c>
      <c r="P6161" s="9">
        <v>8.49</v>
      </c>
      <c r="Q6161" t="s">
        <v>40</v>
      </c>
      <c r="R6161">
        <v>99848</v>
      </c>
      <c r="S6161" s="9">
        <v>40.86</v>
      </c>
      <c r="T6161" s="26">
        <v>4.9790000000000001</v>
      </c>
      <c r="U6161" s="8">
        <v>203.46</v>
      </c>
      <c r="V6161" t="s">
        <v>9651</v>
      </c>
      <c r="W6161" t="s">
        <v>2276</v>
      </c>
      <c r="X6161" t="s">
        <v>42</v>
      </c>
      <c r="Y6161" t="s">
        <v>2277</v>
      </c>
      <c r="AA6161" s="1">
        <f t="shared" si="721"/>
        <v>46064</v>
      </c>
      <c r="AB6161" s="2">
        <f t="shared" si="722"/>
        <v>2</v>
      </c>
      <c r="AC6161" s="2">
        <f t="shared" si="723"/>
        <v>2026</v>
      </c>
      <c r="AD6161" s="2" t="str">
        <f>IFERROR(VLOOKUP(A6161,'Aux Área'!$A$4:$B$123,2,0),"-")</f>
        <v>INSPEÇÃO</v>
      </c>
    </row>
    <row r="6162" spans="1:30" x14ac:dyDescent="0.3">
      <c r="A6162" t="s">
        <v>52</v>
      </c>
      <c r="B6162" t="s">
        <v>1449</v>
      </c>
      <c r="C6162" t="s">
        <v>9652</v>
      </c>
      <c r="D6162" t="s">
        <v>3197</v>
      </c>
      <c r="E6162" t="s">
        <v>3198</v>
      </c>
      <c r="F6162" t="s">
        <v>53</v>
      </c>
      <c r="G6162" t="s">
        <v>35</v>
      </c>
      <c r="H6162" t="s">
        <v>36</v>
      </c>
      <c r="I6162" t="s">
        <v>37</v>
      </c>
      <c r="J6162" t="s">
        <v>188</v>
      </c>
      <c r="K6162" t="s">
        <v>189</v>
      </c>
      <c r="L6162" t="s">
        <v>190</v>
      </c>
      <c r="M6162" t="s">
        <v>38</v>
      </c>
      <c r="N6162" t="s">
        <v>39</v>
      </c>
      <c r="O6162" s="23">
        <v>380</v>
      </c>
      <c r="P6162" s="9">
        <v>9.84</v>
      </c>
      <c r="Q6162" t="s">
        <v>40</v>
      </c>
      <c r="R6162">
        <v>60743</v>
      </c>
      <c r="S6162" s="9">
        <v>38.619999999999997</v>
      </c>
      <c r="T6162" s="26">
        <v>4.99</v>
      </c>
      <c r="U6162" s="8">
        <v>192.71</v>
      </c>
      <c r="V6162" t="s">
        <v>41</v>
      </c>
      <c r="W6162" t="s">
        <v>2007</v>
      </c>
      <c r="X6162" t="s">
        <v>42</v>
      </c>
      <c r="Y6162" t="s">
        <v>1740</v>
      </c>
      <c r="AA6162" s="1">
        <f t="shared" si="721"/>
        <v>46064</v>
      </c>
      <c r="AB6162" s="2">
        <f t="shared" si="722"/>
        <v>2</v>
      </c>
      <c r="AC6162" s="2">
        <f t="shared" si="723"/>
        <v>2026</v>
      </c>
      <c r="AD6162" s="2" t="str">
        <f>IFERROR(VLOOKUP(A6162,'Aux Área'!$A$4:$B$123,2,0),"-")</f>
        <v>OPERAÇÃO</v>
      </c>
    </row>
    <row r="6163" spans="1:30" x14ac:dyDescent="0.3">
      <c r="A6163" t="s">
        <v>2691</v>
      </c>
      <c r="B6163" t="s">
        <v>2692</v>
      </c>
      <c r="C6163" t="s">
        <v>9653</v>
      </c>
      <c r="D6163" t="s">
        <v>2142</v>
      </c>
      <c r="E6163" t="s">
        <v>2143</v>
      </c>
      <c r="F6163" t="s">
        <v>5979</v>
      </c>
      <c r="G6163" t="s">
        <v>1635</v>
      </c>
      <c r="H6163" t="s">
        <v>2635</v>
      </c>
      <c r="I6163" t="s">
        <v>37</v>
      </c>
      <c r="J6163" t="s">
        <v>165</v>
      </c>
      <c r="K6163" t="s">
        <v>166</v>
      </c>
      <c r="L6163" t="s">
        <v>167</v>
      </c>
      <c r="M6163" t="s">
        <v>38</v>
      </c>
      <c r="N6163" t="s">
        <v>39</v>
      </c>
      <c r="O6163" s="23">
        <v>215</v>
      </c>
      <c r="P6163" s="9">
        <v>9.73</v>
      </c>
      <c r="Q6163" t="s">
        <v>40</v>
      </c>
      <c r="R6163">
        <v>13555</v>
      </c>
      <c r="S6163" s="9">
        <v>22.09</v>
      </c>
      <c r="T6163" s="26">
        <v>4.8899999999999997</v>
      </c>
      <c r="U6163" s="8">
        <v>108.02</v>
      </c>
      <c r="V6163" t="s">
        <v>112</v>
      </c>
      <c r="W6163" t="s">
        <v>2007</v>
      </c>
      <c r="X6163" t="s">
        <v>42</v>
      </c>
      <c r="Y6163" t="s">
        <v>1740</v>
      </c>
      <c r="AA6163" s="1">
        <f t="shared" si="721"/>
        <v>46064</v>
      </c>
      <c r="AB6163" s="2">
        <f t="shared" si="722"/>
        <v>2</v>
      </c>
      <c r="AC6163" s="2">
        <f t="shared" si="723"/>
        <v>2026</v>
      </c>
      <c r="AD6163" s="2" t="str">
        <f>IFERROR(VLOOKUP(A6163,'Aux Área'!$A$4:$B$123,2,0),"-")</f>
        <v>TI</v>
      </c>
    </row>
    <row r="6164" spans="1:30" x14ac:dyDescent="0.3">
      <c r="A6164" t="s">
        <v>2488</v>
      </c>
      <c r="B6164" t="s">
        <v>2489</v>
      </c>
      <c r="C6164" t="s">
        <v>9654</v>
      </c>
      <c r="D6164" t="s">
        <v>8628</v>
      </c>
      <c r="E6164" t="s">
        <v>8629</v>
      </c>
      <c r="F6164" t="s">
        <v>2491</v>
      </c>
      <c r="G6164" t="s">
        <v>659</v>
      </c>
      <c r="H6164" t="s">
        <v>2215</v>
      </c>
      <c r="I6164" t="s">
        <v>667</v>
      </c>
      <c r="J6164" t="s">
        <v>165</v>
      </c>
      <c r="K6164" t="s">
        <v>166</v>
      </c>
      <c r="L6164" t="s">
        <v>167</v>
      </c>
      <c r="M6164" t="s">
        <v>38</v>
      </c>
      <c r="N6164" t="s">
        <v>668</v>
      </c>
      <c r="O6164" s="23">
        <v>152</v>
      </c>
      <c r="P6164" s="9">
        <v>6.06</v>
      </c>
      <c r="Q6164" t="s">
        <v>40</v>
      </c>
      <c r="R6164">
        <v>5760</v>
      </c>
      <c r="S6164" s="9">
        <v>25.1</v>
      </c>
      <c r="T6164" s="26">
        <v>6.2409999999999997</v>
      </c>
      <c r="U6164" s="8">
        <v>156.63999999999999</v>
      </c>
      <c r="V6164" t="s">
        <v>112</v>
      </c>
      <c r="W6164" t="s">
        <v>2007</v>
      </c>
      <c r="X6164" t="s">
        <v>42</v>
      </c>
      <c r="Y6164" t="s">
        <v>1740</v>
      </c>
      <c r="AA6164" s="1">
        <f t="shared" si="721"/>
        <v>46064</v>
      </c>
      <c r="AB6164" s="2">
        <f t="shared" si="722"/>
        <v>2</v>
      </c>
      <c r="AC6164" s="2">
        <f t="shared" si="723"/>
        <v>2026</v>
      </c>
      <c r="AD6164" s="2" t="str">
        <f>IFERROR(VLOOKUP(A6164,'Aux Área'!$A$4:$B$123,2,0),"-")</f>
        <v>APH</v>
      </c>
    </row>
    <row r="6165" spans="1:30" x14ac:dyDescent="0.3">
      <c r="A6165" t="s">
        <v>2314</v>
      </c>
      <c r="B6165" t="s">
        <v>4624</v>
      </c>
      <c r="C6165" t="s">
        <v>9655</v>
      </c>
      <c r="D6165" t="s">
        <v>5015</v>
      </c>
      <c r="E6165" t="s">
        <v>5016</v>
      </c>
      <c r="F6165" t="s">
        <v>2317</v>
      </c>
      <c r="G6165" t="s">
        <v>1300</v>
      </c>
      <c r="H6165" t="s">
        <v>1301</v>
      </c>
      <c r="I6165" t="s">
        <v>37</v>
      </c>
      <c r="J6165" t="s">
        <v>231</v>
      </c>
      <c r="K6165" t="s">
        <v>232</v>
      </c>
      <c r="L6165" t="s">
        <v>217</v>
      </c>
      <c r="M6165" t="s">
        <v>38</v>
      </c>
      <c r="N6165" t="s">
        <v>39</v>
      </c>
      <c r="O6165" s="23">
        <v>486</v>
      </c>
      <c r="P6165" s="9">
        <v>11.42</v>
      </c>
      <c r="Q6165" t="s">
        <v>40</v>
      </c>
      <c r="R6165">
        <v>50809</v>
      </c>
      <c r="S6165" s="9">
        <v>42.55</v>
      </c>
      <c r="T6165" s="26">
        <v>4.8609999999999998</v>
      </c>
      <c r="U6165" s="8">
        <v>206.83</v>
      </c>
      <c r="V6165" t="s">
        <v>9656</v>
      </c>
      <c r="W6165" t="s">
        <v>2276</v>
      </c>
      <c r="X6165" t="s">
        <v>42</v>
      </c>
      <c r="Y6165" t="s">
        <v>2277</v>
      </c>
      <c r="AA6165" s="1">
        <f t="shared" si="721"/>
        <v>46064</v>
      </c>
      <c r="AB6165" s="2">
        <f t="shared" si="722"/>
        <v>2</v>
      </c>
      <c r="AC6165" s="2">
        <f t="shared" si="723"/>
        <v>2026</v>
      </c>
      <c r="AD6165" s="2" t="str">
        <f>IFERROR(VLOOKUP(A6165,'Aux Área'!$A$4:$B$123,2,0),"-")</f>
        <v>INSPEÇÃO</v>
      </c>
    </row>
    <row r="6166" spans="1:30" x14ac:dyDescent="0.3">
      <c r="A6166" t="s">
        <v>2679</v>
      </c>
      <c r="B6166" t="s">
        <v>2680</v>
      </c>
      <c r="C6166" t="s">
        <v>9657</v>
      </c>
      <c r="D6166" t="s">
        <v>1297</v>
      </c>
      <c r="E6166" t="s">
        <v>2221</v>
      </c>
      <c r="F6166" t="s">
        <v>2682</v>
      </c>
      <c r="G6166" t="s">
        <v>659</v>
      </c>
      <c r="H6166" t="s">
        <v>1996</v>
      </c>
      <c r="I6166" t="s">
        <v>1997</v>
      </c>
      <c r="J6166" t="s">
        <v>231</v>
      </c>
      <c r="K6166" t="s">
        <v>232</v>
      </c>
      <c r="L6166" t="s">
        <v>217</v>
      </c>
      <c r="M6166" t="s">
        <v>38</v>
      </c>
      <c r="N6166" t="s">
        <v>668</v>
      </c>
      <c r="O6166" s="23">
        <v>411</v>
      </c>
      <c r="P6166" s="9">
        <v>6.54</v>
      </c>
      <c r="Q6166" t="s">
        <v>40</v>
      </c>
      <c r="R6166">
        <v>19206</v>
      </c>
      <c r="S6166" s="9">
        <v>62.82</v>
      </c>
      <c r="T6166" s="26">
        <v>5.99</v>
      </c>
      <c r="U6166" s="8">
        <v>376.3</v>
      </c>
      <c r="V6166" t="s">
        <v>9658</v>
      </c>
      <c r="W6166" t="s">
        <v>1985</v>
      </c>
      <c r="X6166" t="s">
        <v>42</v>
      </c>
      <c r="Y6166" t="s">
        <v>1986</v>
      </c>
      <c r="AA6166" s="1">
        <f t="shared" si="721"/>
        <v>46064</v>
      </c>
      <c r="AB6166" s="2">
        <f t="shared" si="722"/>
        <v>2</v>
      </c>
      <c r="AC6166" s="2">
        <f t="shared" si="723"/>
        <v>2026</v>
      </c>
      <c r="AD6166" s="2" t="str">
        <f>IFERROR(VLOOKUP(A6166,'Aux Área'!$A$4:$B$123,2,0),"-")</f>
        <v>PESADOS</v>
      </c>
    </row>
    <row r="6167" spans="1:30" x14ac:dyDescent="0.3">
      <c r="A6167" t="s">
        <v>68</v>
      </c>
      <c r="B6167" t="s">
        <v>296</v>
      </c>
      <c r="C6167" t="s">
        <v>9659</v>
      </c>
      <c r="D6167" t="s">
        <v>3205</v>
      </c>
      <c r="E6167" t="s">
        <v>3206</v>
      </c>
      <c r="F6167" t="s">
        <v>69</v>
      </c>
      <c r="G6167" t="s">
        <v>35</v>
      </c>
      <c r="H6167" t="s">
        <v>36</v>
      </c>
      <c r="I6167" t="s">
        <v>37</v>
      </c>
      <c r="J6167" t="s">
        <v>370</v>
      </c>
      <c r="K6167" t="s">
        <v>371</v>
      </c>
      <c r="L6167" t="s">
        <v>124</v>
      </c>
      <c r="M6167" t="s">
        <v>38</v>
      </c>
      <c r="N6167" t="s">
        <v>39</v>
      </c>
      <c r="O6167" s="23">
        <v>267</v>
      </c>
      <c r="P6167" s="9">
        <v>18.54</v>
      </c>
      <c r="Q6167" t="s">
        <v>40</v>
      </c>
      <c r="R6167">
        <v>41767</v>
      </c>
      <c r="S6167" s="9">
        <v>14.4</v>
      </c>
      <c r="T6167" s="26">
        <v>4.99</v>
      </c>
      <c r="U6167" s="8">
        <v>71.86</v>
      </c>
      <c r="V6167" t="s">
        <v>9660</v>
      </c>
      <c r="W6167" t="s">
        <v>2007</v>
      </c>
      <c r="X6167" t="s">
        <v>42</v>
      </c>
      <c r="Y6167" t="s">
        <v>1740</v>
      </c>
      <c r="AA6167" s="1">
        <f t="shared" si="721"/>
        <v>46064</v>
      </c>
      <c r="AB6167" s="2">
        <f t="shared" si="722"/>
        <v>2</v>
      </c>
      <c r="AC6167" s="2">
        <f t="shared" si="723"/>
        <v>2026</v>
      </c>
      <c r="AD6167" s="2" t="str">
        <f>IFERROR(VLOOKUP(A6167,'Aux Área'!$A$4:$B$123,2,0),"-")</f>
        <v>OPERAÇÃO</v>
      </c>
    </row>
    <row r="6168" spans="1:30" x14ac:dyDescent="0.3">
      <c r="A6168" t="s">
        <v>2306</v>
      </c>
      <c r="B6168" t="s">
        <v>4613</v>
      </c>
      <c r="C6168" t="s">
        <v>9661</v>
      </c>
      <c r="D6168" t="s">
        <v>7488</v>
      </c>
      <c r="E6168" t="s">
        <v>7489</v>
      </c>
      <c r="F6168" t="s">
        <v>2309</v>
      </c>
      <c r="G6168" t="s">
        <v>1135</v>
      </c>
      <c r="H6168" t="s">
        <v>2275</v>
      </c>
      <c r="I6168" t="s">
        <v>1497</v>
      </c>
      <c r="J6168" t="s">
        <v>1665</v>
      </c>
      <c r="K6168" t="s">
        <v>1666</v>
      </c>
      <c r="L6168" t="s">
        <v>301</v>
      </c>
      <c r="M6168" t="s">
        <v>38</v>
      </c>
      <c r="N6168" t="s">
        <v>39</v>
      </c>
      <c r="O6168" s="23">
        <v>415</v>
      </c>
      <c r="P6168" s="9">
        <v>10.45</v>
      </c>
      <c r="Q6168" t="s">
        <v>40</v>
      </c>
      <c r="R6168">
        <v>99422</v>
      </c>
      <c r="S6168" s="9">
        <v>39.729999999999997</v>
      </c>
      <c r="T6168" s="26">
        <v>4.6900000000000004</v>
      </c>
      <c r="U6168" s="8">
        <v>186.33</v>
      </c>
      <c r="V6168" t="s">
        <v>9662</v>
      </c>
      <c r="W6168" t="s">
        <v>2276</v>
      </c>
      <c r="X6168" t="s">
        <v>42</v>
      </c>
      <c r="Y6168" t="s">
        <v>2277</v>
      </c>
      <c r="AA6168" s="1">
        <f t="shared" si="721"/>
        <v>46064</v>
      </c>
      <c r="AB6168" s="2">
        <f t="shared" si="722"/>
        <v>2</v>
      </c>
      <c r="AC6168" s="2">
        <f t="shared" si="723"/>
        <v>2026</v>
      </c>
      <c r="AD6168" s="2" t="str">
        <f>IFERROR(VLOOKUP(A6168,'Aux Área'!$A$4:$B$123,2,0),"-")</f>
        <v>INSPEÇÃO</v>
      </c>
    </row>
    <row r="6169" spans="1:30" x14ac:dyDescent="0.3">
      <c r="A6169" t="s">
        <v>2278</v>
      </c>
      <c r="B6169" t="s">
        <v>4664</v>
      </c>
      <c r="C6169" t="s">
        <v>9663</v>
      </c>
      <c r="D6169" t="s">
        <v>3310</v>
      </c>
      <c r="E6169" t="s">
        <v>3311</v>
      </c>
      <c r="F6169" t="s">
        <v>2281</v>
      </c>
      <c r="G6169" t="s">
        <v>1135</v>
      </c>
      <c r="H6169" t="s">
        <v>2275</v>
      </c>
      <c r="I6169" t="s">
        <v>1497</v>
      </c>
      <c r="J6169" t="s">
        <v>169</v>
      </c>
      <c r="K6169" t="s">
        <v>170</v>
      </c>
      <c r="L6169" t="s">
        <v>124</v>
      </c>
      <c r="M6169" t="s">
        <v>38</v>
      </c>
      <c r="N6169" t="s">
        <v>39</v>
      </c>
      <c r="O6169" s="23">
        <v>365</v>
      </c>
      <c r="P6169" s="9">
        <v>9.2200000000000006</v>
      </c>
      <c r="Q6169" t="s">
        <v>40</v>
      </c>
      <c r="R6169">
        <v>106372</v>
      </c>
      <c r="S6169" s="9">
        <v>39.57</v>
      </c>
      <c r="T6169" s="26">
        <v>4.8899999999999997</v>
      </c>
      <c r="U6169" s="8">
        <v>193.5</v>
      </c>
      <c r="V6169" t="s">
        <v>41</v>
      </c>
      <c r="W6169" t="s">
        <v>2276</v>
      </c>
      <c r="X6169" t="s">
        <v>42</v>
      </c>
      <c r="Y6169" t="s">
        <v>2277</v>
      </c>
      <c r="AA6169" s="1">
        <f t="shared" si="721"/>
        <v>46064</v>
      </c>
      <c r="AB6169" s="2">
        <f t="shared" si="722"/>
        <v>2</v>
      </c>
      <c r="AC6169" s="2">
        <f t="shared" si="723"/>
        <v>2026</v>
      </c>
      <c r="AD6169" s="2" t="str">
        <f>IFERROR(VLOOKUP(A6169,'Aux Área'!$A$4:$B$123,2,0),"-")</f>
        <v>INSPEÇÃO</v>
      </c>
    </row>
    <row r="6170" spans="1:30" x14ac:dyDescent="0.3">
      <c r="A6170" t="s">
        <v>68</v>
      </c>
      <c r="B6170" t="s">
        <v>296</v>
      </c>
      <c r="C6170" t="s">
        <v>9679</v>
      </c>
      <c r="D6170" t="s">
        <v>3205</v>
      </c>
      <c r="E6170" t="s">
        <v>3206</v>
      </c>
      <c r="F6170" t="s">
        <v>69</v>
      </c>
      <c r="G6170" t="s">
        <v>35</v>
      </c>
      <c r="H6170" t="s">
        <v>36</v>
      </c>
      <c r="I6170" t="s">
        <v>37</v>
      </c>
      <c r="J6170" t="s">
        <v>122</v>
      </c>
      <c r="K6170" t="s">
        <v>123</v>
      </c>
      <c r="L6170" t="s">
        <v>124</v>
      </c>
      <c r="M6170" t="s">
        <v>38</v>
      </c>
      <c r="N6170" t="s">
        <v>39</v>
      </c>
      <c r="O6170" s="23">
        <v>152</v>
      </c>
      <c r="P6170" s="9">
        <v>3.25</v>
      </c>
      <c r="Q6170" t="s">
        <v>40</v>
      </c>
      <c r="R6170">
        <v>41919</v>
      </c>
      <c r="S6170" s="9">
        <v>46.77</v>
      </c>
      <c r="T6170" s="26">
        <v>4.9800000000000004</v>
      </c>
      <c r="U6170" s="8">
        <v>232.91</v>
      </c>
      <c r="V6170" t="s">
        <v>112</v>
      </c>
      <c r="W6170" t="s">
        <v>2007</v>
      </c>
      <c r="X6170" t="s">
        <v>42</v>
      </c>
      <c r="Y6170" t="s">
        <v>1740</v>
      </c>
      <c r="AA6170" s="1">
        <f t="shared" si="721"/>
        <v>46065</v>
      </c>
      <c r="AB6170" s="2">
        <f t="shared" si="722"/>
        <v>2</v>
      </c>
      <c r="AC6170" s="2">
        <f t="shared" si="723"/>
        <v>2026</v>
      </c>
      <c r="AD6170" s="2" t="str">
        <f>IFERROR(VLOOKUP(A6170,'Aux Área'!$A$4:$B$123,2,0),"-")</f>
        <v>OPERAÇÃO</v>
      </c>
    </row>
    <row r="6171" spans="1:30" x14ac:dyDescent="0.3">
      <c r="A6171" t="s">
        <v>2638</v>
      </c>
      <c r="B6171" t="s">
        <v>4593</v>
      </c>
      <c r="C6171" t="s">
        <v>9680</v>
      </c>
      <c r="D6171" t="s">
        <v>3193</v>
      </c>
      <c r="E6171" t="s">
        <v>3194</v>
      </c>
      <c r="F6171" t="s">
        <v>2641</v>
      </c>
      <c r="G6171" t="s">
        <v>1135</v>
      </c>
      <c r="H6171" t="s">
        <v>2275</v>
      </c>
      <c r="I6171" t="s">
        <v>1497</v>
      </c>
      <c r="J6171" t="s">
        <v>370</v>
      </c>
      <c r="K6171" t="s">
        <v>371</v>
      </c>
      <c r="L6171" t="s">
        <v>124</v>
      </c>
      <c r="M6171" t="s">
        <v>38</v>
      </c>
      <c r="N6171" t="s">
        <v>39</v>
      </c>
      <c r="O6171" s="10">
        <v>496</v>
      </c>
      <c r="P6171" s="24">
        <v>10.88</v>
      </c>
      <c r="Q6171" t="s">
        <v>40</v>
      </c>
      <c r="R6171">
        <v>92858</v>
      </c>
      <c r="S6171" s="9">
        <v>45.6</v>
      </c>
      <c r="T6171" s="26">
        <v>4.9909999999999997</v>
      </c>
      <c r="U6171" s="8">
        <v>227.59</v>
      </c>
      <c r="V6171" t="s">
        <v>9681</v>
      </c>
      <c r="W6171" t="s">
        <v>2276</v>
      </c>
      <c r="X6171" t="s">
        <v>42</v>
      </c>
      <c r="Y6171" t="s">
        <v>2277</v>
      </c>
      <c r="AA6171" s="1">
        <f t="shared" si="721"/>
        <v>46065</v>
      </c>
      <c r="AB6171" s="2">
        <f t="shared" si="722"/>
        <v>2</v>
      </c>
      <c r="AC6171" s="2">
        <f t="shared" si="723"/>
        <v>2026</v>
      </c>
      <c r="AD6171" s="2" t="str">
        <f>IFERROR(VLOOKUP(A6171,'Aux Área'!$A$4:$B$123,2,0),"-")</f>
        <v>INSPEÇÃO</v>
      </c>
    </row>
    <row r="6172" spans="1:30" x14ac:dyDescent="0.3">
      <c r="A6172" t="s">
        <v>2643</v>
      </c>
      <c r="B6172" t="s">
        <v>2307</v>
      </c>
      <c r="C6172" t="s">
        <v>9682</v>
      </c>
      <c r="D6172" t="s">
        <v>7196</v>
      </c>
      <c r="E6172" t="s">
        <v>7197</v>
      </c>
      <c r="F6172" t="s">
        <v>2646</v>
      </c>
      <c r="G6172" t="s">
        <v>1300</v>
      </c>
      <c r="H6172" t="s">
        <v>1301</v>
      </c>
      <c r="I6172" t="s">
        <v>37</v>
      </c>
      <c r="J6172" t="s">
        <v>122</v>
      </c>
      <c r="K6172" t="s">
        <v>123</v>
      </c>
      <c r="L6172" t="s">
        <v>124</v>
      </c>
      <c r="M6172" t="s">
        <v>38</v>
      </c>
      <c r="N6172" t="s">
        <v>39</v>
      </c>
      <c r="O6172" s="10">
        <v>402</v>
      </c>
      <c r="P6172" s="24">
        <v>10.68</v>
      </c>
      <c r="Q6172" t="s">
        <v>40</v>
      </c>
      <c r="R6172" s="2">
        <v>100250</v>
      </c>
      <c r="S6172" s="9">
        <v>37.65</v>
      </c>
      <c r="T6172" s="26">
        <v>4.9800000000000004</v>
      </c>
      <c r="U6172" s="8">
        <v>187.49</v>
      </c>
      <c r="V6172" t="s">
        <v>112</v>
      </c>
      <c r="W6172" t="s">
        <v>2276</v>
      </c>
      <c r="X6172" t="s">
        <v>42</v>
      </c>
      <c r="Y6172" t="s">
        <v>2277</v>
      </c>
      <c r="AA6172" s="1">
        <f t="shared" si="721"/>
        <v>46065</v>
      </c>
      <c r="AB6172" s="2">
        <f t="shared" si="722"/>
        <v>2</v>
      </c>
      <c r="AC6172" s="2">
        <f t="shared" si="723"/>
        <v>2026</v>
      </c>
      <c r="AD6172" s="2" t="str">
        <f>IFERROR(VLOOKUP(A6172,'Aux Área'!$A$4:$B$123,2,0),"-")</f>
        <v>INSPEÇÃO</v>
      </c>
    </row>
    <row r="6173" spans="1:30" x14ac:dyDescent="0.3">
      <c r="A6173" t="s">
        <v>2286</v>
      </c>
      <c r="B6173" t="s">
        <v>2287</v>
      </c>
      <c r="C6173" t="s">
        <v>9683</v>
      </c>
      <c r="D6173" t="s">
        <v>5413</v>
      </c>
      <c r="E6173" t="s">
        <v>5414</v>
      </c>
      <c r="F6173" t="s">
        <v>2289</v>
      </c>
      <c r="G6173" t="s">
        <v>1495</v>
      </c>
      <c r="H6173" t="s">
        <v>2020</v>
      </c>
      <c r="I6173" t="s">
        <v>2021</v>
      </c>
      <c r="J6173" t="s">
        <v>1665</v>
      </c>
      <c r="K6173" t="s">
        <v>1666</v>
      </c>
      <c r="L6173" t="s">
        <v>301</v>
      </c>
      <c r="M6173" t="s">
        <v>38</v>
      </c>
      <c r="N6173" t="s">
        <v>668</v>
      </c>
      <c r="O6173" s="10">
        <v>1468</v>
      </c>
      <c r="P6173" s="24">
        <v>2.57</v>
      </c>
      <c r="Q6173" t="s">
        <v>40</v>
      </c>
      <c r="R6173" s="2">
        <v>18962</v>
      </c>
      <c r="S6173" s="9">
        <v>571.95000000000005</v>
      </c>
      <c r="T6173" s="26">
        <v>6.29</v>
      </c>
      <c r="U6173" s="8">
        <v>3597.57</v>
      </c>
      <c r="V6173" t="s">
        <v>9684</v>
      </c>
      <c r="W6173" t="s">
        <v>1985</v>
      </c>
      <c r="X6173" t="s">
        <v>42</v>
      </c>
      <c r="Y6173" t="s">
        <v>1986</v>
      </c>
      <c r="AA6173" s="1">
        <f t="shared" si="721"/>
        <v>46065</v>
      </c>
      <c r="AB6173" s="2">
        <f t="shared" si="722"/>
        <v>2</v>
      </c>
      <c r="AC6173" s="2">
        <f t="shared" si="723"/>
        <v>2026</v>
      </c>
      <c r="AD6173" s="2" t="str">
        <f>IFERROR(VLOOKUP(A6173,'Aux Área'!$A$4:$B$123,2,0),"-")</f>
        <v>PESADOS</v>
      </c>
    </row>
    <row r="6174" spans="1:30" x14ac:dyDescent="0.3">
      <c r="A6174" t="s">
        <v>2286</v>
      </c>
      <c r="C6174" t="s">
        <v>15781</v>
      </c>
      <c r="F6174" t="s">
        <v>2289</v>
      </c>
      <c r="K6174" t="s">
        <v>1666</v>
      </c>
      <c r="N6174" t="s">
        <v>15690</v>
      </c>
      <c r="O6174" t="s">
        <v>15244</v>
      </c>
      <c r="P6174" s="9" t="s">
        <v>15244</v>
      </c>
      <c r="Q6174" t="s">
        <v>40</v>
      </c>
      <c r="R6174" t="s">
        <v>15244</v>
      </c>
      <c r="S6174">
        <v>56.07</v>
      </c>
      <c r="U6174" s="8">
        <v>212.51</v>
      </c>
      <c r="AA6174" s="1">
        <f t="shared" si="721"/>
        <v>46065</v>
      </c>
      <c r="AB6174" s="2">
        <f t="shared" si="722"/>
        <v>2</v>
      </c>
      <c r="AC6174" s="2">
        <f t="shared" si="723"/>
        <v>2026</v>
      </c>
      <c r="AD6174" s="2" t="str">
        <f>IFERROR(VLOOKUP(A6174,'Aux Área'!$A$4:$B$123,2,0),"-")</f>
        <v>PESADOS</v>
      </c>
    </row>
    <row r="6175" spans="1:30" x14ac:dyDescent="0.3">
      <c r="A6175" t="s">
        <v>64</v>
      </c>
      <c r="B6175" t="s">
        <v>332</v>
      </c>
      <c r="C6175" t="s">
        <v>9685</v>
      </c>
      <c r="D6175" t="s">
        <v>127</v>
      </c>
      <c r="E6175" t="s">
        <v>128</v>
      </c>
      <c r="F6175" t="s">
        <v>65</v>
      </c>
      <c r="G6175" t="s">
        <v>35</v>
      </c>
      <c r="H6175" t="s">
        <v>36</v>
      </c>
      <c r="I6175" t="s">
        <v>37</v>
      </c>
      <c r="J6175" t="s">
        <v>9173</v>
      </c>
      <c r="K6175" t="s">
        <v>9174</v>
      </c>
      <c r="L6175" t="s">
        <v>181</v>
      </c>
      <c r="M6175" t="s">
        <v>38</v>
      </c>
      <c r="N6175" t="s">
        <v>39</v>
      </c>
      <c r="O6175" s="23">
        <v>401</v>
      </c>
      <c r="P6175" s="9">
        <v>10.91</v>
      </c>
      <c r="Q6175" t="s">
        <v>40</v>
      </c>
      <c r="R6175">
        <v>48563</v>
      </c>
      <c r="S6175" s="9">
        <v>36.770000000000003</v>
      </c>
      <c r="T6175" s="26">
        <v>5.24</v>
      </c>
      <c r="U6175" s="8">
        <v>192.69</v>
      </c>
      <c r="V6175" t="s">
        <v>112</v>
      </c>
      <c r="W6175" t="s">
        <v>2007</v>
      </c>
      <c r="X6175" t="s">
        <v>42</v>
      </c>
      <c r="Y6175" t="s">
        <v>1740</v>
      </c>
      <c r="AA6175" s="1">
        <f t="shared" si="721"/>
        <v>46065</v>
      </c>
      <c r="AB6175" s="2">
        <f t="shared" si="722"/>
        <v>2</v>
      </c>
      <c r="AC6175" s="2">
        <f t="shared" si="723"/>
        <v>2026</v>
      </c>
      <c r="AD6175" s="2" t="str">
        <f>IFERROR(VLOOKUP(A6175,'Aux Área'!$A$4:$B$123,2,0),"-")</f>
        <v>ENGENHARIA</v>
      </c>
    </row>
    <row r="6176" spans="1:30" x14ac:dyDescent="0.3">
      <c r="A6176" t="s">
        <v>2282</v>
      </c>
      <c r="B6176" t="s">
        <v>4679</v>
      </c>
      <c r="C6176" t="s">
        <v>9686</v>
      </c>
      <c r="D6176" t="s">
        <v>3208</v>
      </c>
      <c r="E6176" t="s">
        <v>3209</v>
      </c>
      <c r="F6176" t="s">
        <v>2285</v>
      </c>
      <c r="G6176" t="s">
        <v>1135</v>
      </c>
      <c r="H6176" t="s">
        <v>2275</v>
      </c>
      <c r="I6176" t="s">
        <v>1497</v>
      </c>
      <c r="J6176" t="s">
        <v>165</v>
      </c>
      <c r="K6176" t="s">
        <v>166</v>
      </c>
      <c r="L6176" t="s">
        <v>167</v>
      </c>
      <c r="M6176" t="s">
        <v>38</v>
      </c>
      <c r="N6176" t="s">
        <v>39</v>
      </c>
      <c r="O6176" s="23">
        <v>398</v>
      </c>
      <c r="P6176" s="9">
        <v>9.5399999999999991</v>
      </c>
      <c r="Q6176" t="s">
        <v>40</v>
      </c>
      <c r="R6176">
        <v>89665</v>
      </c>
      <c r="S6176" s="9">
        <v>41.71</v>
      </c>
      <c r="T6176" s="26">
        <v>4.891</v>
      </c>
      <c r="U6176" s="8">
        <v>204</v>
      </c>
      <c r="V6176" t="s">
        <v>112</v>
      </c>
      <c r="W6176" t="s">
        <v>2276</v>
      </c>
      <c r="X6176" t="s">
        <v>42</v>
      </c>
      <c r="Y6176" t="s">
        <v>2277</v>
      </c>
      <c r="AA6176" s="1">
        <f t="shared" si="721"/>
        <v>46065</v>
      </c>
      <c r="AB6176" s="2">
        <f t="shared" si="722"/>
        <v>2</v>
      </c>
      <c r="AC6176" s="2">
        <f t="shared" si="723"/>
        <v>2026</v>
      </c>
      <c r="AD6176" s="2" t="str">
        <f>IFERROR(VLOOKUP(A6176,'Aux Área'!$A$4:$B$123,2,0),"-")</f>
        <v>INSPEÇÃO</v>
      </c>
    </row>
    <row r="6177" spans="1:30" x14ac:dyDescent="0.3">
      <c r="A6177" t="s">
        <v>2278</v>
      </c>
      <c r="B6177" t="s">
        <v>4664</v>
      </c>
      <c r="C6177" t="s">
        <v>9687</v>
      </c>
      <c r="D6177" t="s">
        <v>3310</v>
      </c>
      <c r="E6177" t="s">
        <v>3311</v>
      </c>
      <c r="F6177" t="s">
        <v>2281</v>
      </c>
      <c r="G6177" t="s">
        <v>1135</v>
      </c>
      <c r="H6177" t="s">
        <v>2275</v>
      </c>
      <c r="I6177" t="s">
        <v>1497</v>
      </c>
      <c r="J6177" t="s">
        <v>169</v>
      </c>
      <c r="K6177" t="s">
        <v>170</v>
      </c>
      <c r="L6177" t="s">
        <v>124</v>
      </c>
      <c r="M6177" t="s">
        <v>38</v>
      </c>
      <c r="N6177" t="s">
        <v>39</v>
      </c>
      <c r="O6177" s="23">
        <v>220</v>
      </c>
      <c r="P6177" s="9">
        <v>8.25</v>
      </c>
      <c r="Q6177" t="s">
        <v>40</v>
      </c>
      <c r="R6177">
        <v>106592</v>
      </c>
      <c r="S6177" s="9">
        <v>26.68</v>
      </c>
      <c r="T6177" s="26">
        <v>4.8920000000000003</v>
      </c>
      <c r="U6177" s="8">
        <v>130.51</v>
      </c>
      <c r="V6177" t="s">
        <v>41</v>
      </c>
      <c r="W6177" t="s">
        <v>2276</v>
      </c>
      <c r="X6177" t="s">
        <v>42</v>
      </c>
      <c r="Y6177" t="s">
        <v>2277</v>
      </c>
      <c r="AA6177" s="1">
        <f t="shared" si="721"/>
        <v>46065</v>
      </c>
      <c r="AB6177" s="2">
        <f t="shared" si="722"/>
        <v>2</v>
      </c>
      <c r="AC6177" s="2">
        <f t="shared" si="723"/>
        <v>2026</v>
      </c>
      <c r="AD6177" s="2" t="str">
        <f>IFERROR(VLOOKUP(A6177,'Aux Área'!$A$4:$B$123,2,0),"-")</f>
        <v>INSPEÇÃO</v>
      </c>
    </row>
    <row r="6178" spans="1:30" x14ac:dyDescent="0.3">
      <c r="A6178" t="s">
        <v>3092</v>
      </c>
      <c r="B6178" t="s">
        <v>4774</v>
      </c>
      <c r="C6178" t="s">
        <v>9688</v>
      </c>
      <c r="D6178" t="s">
        <v>5160</v>
      </c>
      <c r="E6178" t="s">
        <v>5161</v>
      </c>
      <c r="F6178" t="s">
        <v>3594</v>
      </c>
      <c r="G6178" t="s">
        <v>1135</v>
      </c>
      <c r="H6178" t="s">
        <v>2275</v>
      </c>
      <c r="I6178" t="s">
        <v>1497</v>
      </c>
      <c r="J6178" t="s">
        <v>188</v>
      </c>
      <c r="K6178" t="s">
        <v>189</v>
      </c>
      <c r="L6178" t="s">
        <v>190</v>
      </c>
      <c r="M6178" t="s">
        <v>38</v>
      </c>
      <c r="N6178" t="s">
        <v>39</v>
      </c>
      <c r="O6178" s="23">
        <v>443</v>
      </c>
      <c r="P6178" s="9">
        <v>9.9700000000000006</v>
      </c>
      <c r="Q6178" t="s">
        <v>40</v>
      </c>
      <c r="R6178">
        <v>86170</v>
      </c>
      <c r="S6178" s="9">
        <v>44.45</v>
      </c>
      <c r="T6178" s="26">
        <v>4.99</v>
      </c>
      <c r="U6178" s="8">
        <v>221.81</v>
      </c>
      <c r="V6178" t="s">
        <v>112</v>
      </c>
      <c r="W6178" t="s">
        <v>2276</v>
      </c>
      <c r="X6178" t="s">
        <v>42</v>
      </c>
      <c r="Y6178" t="s">
        <v>2277</v>
      </c>
      <c r="AA6178" s="1">
        <f t="shared" si="721"/>
        <v>46065</v>
      </c>
      <c r="AB6178" s="2">
        <f t="shared" si="722"/>
        <v>2</v>
      </c>
      <c r="AC6178" s="2">
        <f t="shared" si="723"/>
        <v>2026</v>
      </c>
      <c r="AD6178" s="2" t="str">
        <f>IFERROR(VLOOKUP(A6178,'Aux Área'!$A$4:$B$123,2,0),"-")</f>
        <v>INSPEÇÃO</v>
      </c>
    </row>
    <row r="6179" spans="1:30" x14ac:dyDescent="0.3">
      <c r="A6179" t="s">
        <v>58</v>
      </c>
      <c r="B6179" t="s">
        <v>250</v>
      </c>
      <c r="C6179" t="s">
        <v>9689</v>
      </c>
      <c r="D6179" t="s">
        <v>87</v>
      </c>
      <c r="E6179" t="s">
        <v>88</v>
      </c>
      <c r="F6179" t="s">
        <v>59</v>
      </c>
      <c r="G6179" t="s">
        <v>35</v>
      </c>
      <c r="H6179" t="s">
        <v>36</v>
      </c>
      <c r="I6179" t="s">
        <v>37</v>
      </c>
      <c r="J6179" t="s">
        <v>356</v>
      </c>
      <c r="K6179" t="s">
        <v>357</v>
      </c>
      <c r="L6179" t="s">
        <v>124</v>
      </c>
      <c r="M6179" t="s">
        <v>38</v>
      </c>
      <c r="N6179" t="s">
        <v>39</v>
      </c>
      <c r="O6179" s="23">
        <v>236</v>
      </c>
      <c r="P6179" s="9">
        <v>6.24</v>
      </c>
      <c r="Q6179" t="s">
        <v>40</v>
      </c>
      <c r="R6179">
        <v>76290</v>
      </c>
      <c r="S6179" s="9">
        <v>37.83</v>
      </c>
      <c r="T6179" s="26">
        <v>4.7910000000000004</v>
      </c>
      <c r="U6179" s="8">
        <v>181.25</v>
      </c>
      <c r="V6179" t="s">
        <v>9690</v>
      </c>
      <c r="W6179" t="s">
        <v>2007</v>
      </c>
      <c r="X6179" t="s">
        <v>42</v>
      </c>
      <c r="Y6179" t="s">
        <v>1740</v>
      </c>
      <c r="AA6179" s="1">
        <f t="shared" si="721"/>
        <v>46065</v>
      </c>
      <c r="AB6179" s="2">
        <f t="shared" si="722"/>
        <v>2</v>
      </c>
      <c r="AC6179" s="2">
        <f t="shared" si="723"/>
        <v>2026</v>
      </c>
      <c r="AD6179" s="2" t="str">
        <f>IFERROR(VLOOKUP(A6179,'Aux Área'!$A$4:$B$123,2,0),"-")</f>
        <v>CONSERVA</v>
      </c>
    </row>
    <row r="6180" spans="1:30" x14ac:dyDescent="0.3">
      <c r="A6180" t="s">
        <v>54</v>
      </c>
      <c r="B6180" t="s">
        <v>319</v>
      </c>
      <c r="C6180" t="s">
        <v>9691</v>
      </c>
      <c r="D6180" t="s">
        <v>1480</v>
      </c>
      <c r="E6180" t="s">
        <v>1481</v>
      </c>
      <c r="F6180" t="s">
        <v>55</v>
      </c>
      <c r="G6180" t="s">
        <v>35</v>
      </c>
      <c r="H6180" t="s">
        <v>36</v>
      </c>
      <c r="I6180" t="s">
        <v>37</v>
      </c>
      <c r="J6180" t="s">
        <v>1511</v>
      </c>
      <c r="K6180" t="s">
        <v>1512</v>
      </c>
      <c r="L6180" t="s">
        <v>1513</v>
      </c>
      <c r="M6180" t="s">
        <v>1514</v>
      </c>
      <c r="N6180" t="s">
        <v>39</v>
      </c>
      <c r="O6180" s="23">
        <v>302</v>
      </c>
      <c r="P6180" s="9">
        <v>8.89</v>
      </c>
      <c r="Q6180" t="s">
        <v>40</v>
      </c>
      <c r="R6180">
        <v>40340</v>
      </c>
      <c r="S6180" s="9">
        <v>33.97</v>
      </c>
      <c r="T6180" s="26">
        <v>4.6900000000000004</v>
      </c>
      <c r="U6180" s="8">
        <v>159.32</v>
      </c>
      <c r="V6180" t="s">
        <v>9692</v>
      </c>
      <c r="W6180" t="s">
        <v>2007</v>
      </c>
      <c r="X6180" t="s">
        <v>42</v>
      </c>
      <c r="Y6180" t="s">
        <v>1740</v>
      </c>
      <c r="AA6180" s="1">
        <f t="shared" si="721"/>
        <v>46065</v>
      </c>
      <c r="AB6180" s="2">
        <f t="shared" si="722"/>
        <v>2</v>
      </c>
      <c r="AC6180" s="2">
        <f t="shared" si="723"/>
        <v>2026</v>
      </c>
      <c r="AD6180" s="2" t="str">
        <f>IFERROR(VLOOKUP(A6180,'Aux Área'!$A$4:$B$123,2,0),"-")</f>
        <v>ENGENHARIA</v>
      </c>
    </row>
    <row r="6181" spans="1:30" x14ac:dyDescent="0.3">
      <c r="A6181" t="s">
        <v>2314</v>
      </c>
      <c r="B6181" t="s">
        <v>4624</v>
      </c>
      <c r="C6181" t="s">
        <v>9693</v>
      </c>
      <c r="D6181" t="s">
        <v>3410</v>
      </c>
      <c r="E6181" t="s">
        <v>3411</v>
      </c>
      <c r="F6181" t="s">
        <v>2317</v>
      </c>
      <c r="G6181" t="s">
        <v>1300</v>
      </c>
      <c r="H6181" t="s">
        <v>1301</v>
      </c>
      <c r="I6181" t="s">
        <v>37</v>
      </c>
      <c r="J6181" t="s">
        <v>231</v>
      </c>
      <c r="K6181" t="s">
        <v>232</v>
      </c>
      <c r="L6181" t="s">
        <v>217</v>
      </c>
      <c r="M6181" t="s">
        <v>38</v>
      </c>
      <c r="N6181" t="s">
        <v>39</v>
      </c>
      <c r="O6181" s="23">
        <v>478</v>
      </c>
      <c r="P6181" s="9">
        <v>10.47</v>
      </c>
      <c r="Q6181" t="s">
        <v>40</v>
      </c>
      <c r="R6181">
        <v>51287</v>
      </c>
      <c r="S6181" s="9">
        <v>45.67</v>
      </c>
      <c r="T6181" s="26">
        <v>4.8609999999999998</v>
      </c>
      <c r="U6181" s="8">
        <v>221.98</v>
      </c>
      <c r="V6181" t="s">
        <v>9694</v>
      </c>
      <c r="W6181" t="s">
        <v>2276</v>
      </c>
      <c r="X6181" t="s">
        <v>42</v>
      </c>
      <c r="Y6181" t="s">
        <v>2277</v>
      </c>
      <c r="AA6181" s="1">
        <f t="shared" si="721"/>
        <v>46065</v>
      </c>
      <c r="AB6181" s="2">
        <f t="shared" si="722"/>
        <v>2</v>
      </c>
      <c r="AC6181" s="2">
        <f t="shared" si="723"/>
        <v>2026</v>
      </c>
      <c r="AD6181" s="2" t="str">
        <f>IFERROR(VLOOKUP(A6181,'Aux Área'!$A$4:$B$123,2,0),"-")</f>
        <v>INSPEÇÃO</v>
      </c>
    </row>
    <row r="6182" spans="1:30" x14ac:dyDescent="0.3">
      <c r="A6182" t="s">
        <v>2189</v>
      </c>
      <c r="B6182" t="s">
        <v>2190</v>
      </c>
      <c r="C6182" t="s">
        <v>9695</v>
      </c>
      <c r="D6182" t="s">
        <v>9696</v>
      </c>
      <c r="E6182" t="s">
        <v>9665</v>
      </c>
      <c r="F6182" t="s">
        <v>2192</v>
      </c>
      <c r="G6182" t="s">
        <v>1135</v>
      </c>
      <c r="H6182" t="s">
        <v>2185</v>
      </c>
      <c r="I6182" t="s">
        <v>2186</v>
      </c>
      <c r="J6182" t="s">
        <v>175</v>
      </c>
      <c r="K6182" t="s">
        <v>176</v>
      </c>
      <c r="L6182" t="s">
        <v>177</v>
      </c>
      <c r="M6182" t="s">
        <v>38</v>
      </c>
      <c r="N6182" t="s">
        <v>668</v>
      </c>
      <c r="O6182" s="23">
        <v>848</v>
      </c>
      <c r="P6182" s="9">
        <v>14.88</v>
      </c>
      <c r="Q6182" t="s">
        <v>40</v>
      </c>
      <c r="R6182">
        <v>12762</v>
      </c>
      <c r="S6182" s="9">
        <v>57</v>
      </c>
      <c r="T6182" s="26">
        <v>6.19</v>
      </c>
      <c r="U6182" s="8">
        <v>352.83</v>
      </c>
      <c r="V6182" t="s">
        <v>9697</v>
      </c>
      <c r="W6182" t="s">
        <v>2007</v>
      </c>
      <c r="X6182" t="s">
        <v>42</v>
      </c>
      <c r="Y6182" t="s">
        <v>2188</v>
      </c>
      <c r="AA6182" s="1">
        <f t="shared" si="721"/>
        <v>46065</v>
      </c>
      <c r="AB6182" s="2">
        <f t="shared" si="722"/>
        <v>2</v>
      </c>
      <c r="AC6182" s="2">
        <f t="shared" si="723"/>
        <v>2026</v>
      </c>
      <c r="AD6182" s="2" t="str">
        <f>IFERROR(VLOOKUP(A6182,'Aux Área'!$A$4:$B$123,2,0),"-")</f>
        <v>INSPEÇÃO</v>
      </c>
    </row>
    <row r="6183" spans="1:30" x14ac:dyDescent="0.3">
      <c r="A6183" t="s">
        <v>60</v>
      </c>
      <c r="B6183" t="s">
        <v>614</v>
      </c>
      <c r="C6183" t="s">
        <v>9698</v>
      </c>
      <c r="D6183" t="s">
        <v>1206</v>
      </c>
      <c r="E6183" t="s">
        <v>1207</v>
      </c>
      <c r="F6183" t="s">
        <v>61</v>
      </c>
      <c r="G6183" t="s">
        <v>35</v>
      </c>
      <c r="H6183" t="s">
        <v>36</v>
      </c>
      <c r="I6183" t="s">
        <v>37</v>
      </c>
      <c r="J6183" t="s">
        <v>202</v>
      </c>
      <c r="K6183" t="s">
        <v>203</v>
      </c>
      <c r="L6183" t="s">
        <v>124</v>
      </c>
      <c r="M6183" t="s">
        <v>38</v>
      </c>
      <c r="N6183" t="s">
        <v>39</v>
      </c>
      <c r="O6183" s="23">
        <v>164</v>
      </c>
      <c r="P6183" s="9">
        <v>11.24</v>
      </c>
      <c r="Q6183" t="s">
        <v>40</v>
      </c>
      <c r="R6183">
        <v>34554</v>
      </c>
      <c r="S6183" s="9">
        <v>14.59</v>
      </c>
      <c r="T6183" s="26">
        <v>4.5919999999999996</v>
      </c>
      <c r="U6183" s="8">
        <v>66.989999999999995</v>
      </c>
      <c r="V6183" t="s">
        <v>112</v>
      </c>
      <c r="W6183" t="s">
        <v>2007</v>
      </c>
      <c r="X6183" t="s">
        <v>42</v>
      </c>
      <c r="Y6183" t="s">
        <v>1740</v>
      </c>
      <c r="AA6183" s="1">
        <f t="shared" si="721"/>
        <v>46065</v>
      </c>
      <c r="AB6183" s="2">
        <f t="shared" si="722"/>
        <v>2</v>
      </c>
      <c r="AC6183" s="2">
        <f t="shared" si="723"/>
        <v>2026</v>
      </c>
      <c r="AD6183" s="2" t="str">
        <f>IFERROR(VLOOKUP(A6183,'Aux Área'!$A$4:$B$123,2,0),"-")</f>
        <v>QSMS</v>
      </c>
    </row>
    <row r="6184" spans="1:30" x14ac:dyDescent="0.3">
      <c r="A6184" t="s">
        <v>1130</v>
      </c>
      <c r="B6184" t="s">
        <v>1131</v>
      </c>
      <c r="C6184" t="s">
        <v>9699</v>
      </c>
      <c r="D6184" t="s">
        <v>1133</v>
      </c>
      <c r="E6184" t="s">
        <v>1134</v>
      </c>
      <c r="F6184" t="s">
        <v>1130</v>
      </c>
      <c r="G6184" t="s">
        <v>1635</v>
      </c>
      <c r="H6184" t="s">
        <v>1136</v>
      </c>
      <c r="I6184" t="s">
        <v>1137</v>
      </c>
      <c r="J6184" t="s">
        <v>4449</v>
      </c>
      <c r="K6184" t="s">
        <v>4450</v>
      </c>
      <c r="L6184" t="s">
        <v>84</v>
      </c>
      <c r="M6184" t="s">
        <v>38</v>
      </c>
      <c r="N6184" t="s">
        <v>707</v>
      </c>
      <c r="O6184" s="23">
        <v>262</v>
      </c>
      <c r="P6184" s="9">
        <v>5.87</v>
      </c>
      <c r="Q6184" t="s">
        <v>40</v>
      </c>
      <c r="R6184">
        <v>29190</v>
      </c>
      <c r="S6184" s="9">
        <v>44.66</v>
      </c>
      <c r="T6184" s="26">
        <v>6.57</v>
      </c>
      <c r="U6184" s="8">
        <v>293.42</v>
      </c>
      <c r="V6184" t="s">
        <v>41</v>
      </c>
      <c r="W6184" t="s">
        <v>2007</v>
      </c>
      <c r="X6184" t="s">
        <v>42</v>
      </c>
      <c r="Y6184" t="s">
        <v>1740</v>
      </c>
      <c r="AA6184" s="1">
        <f t="shared" si="721"/>
        <v>46065</v>
      </c>
      <c r="AB6184" s="2">
        <f t="shared" si="722"/>
        <v>2</v>
      </c>
      <c r="AC6184" s="2">
        <f t="shared" si="723"/>
        <v>2026</v>
      </c>
      <c r="AD6184" s="2" t="str">
        <f>IFERROR(VLOOKUP(A6184,'Aux Área'!$A$4:$B$123,2,0),"-")</f>
        <v>DIRETORIA</v>
      </c>
    </row>
    <row r="6185" spans="1:30" x14ac:dyDescent="0.3">
      <c r="A6185" t="s">
        <v>56</v>
      </c>
      <c r="B6185" t="s">
        <v>266</v>
      </c>
      <c r="C6185" t="s">
        <v>9700</v>
      </c>
      <c r="D6185" t="s">
        <v>120</v>
      </c>
      <c r="E6185" t="s">
        <v>121</v>
      </c>
      <c r="F6185" t="s">
        <v>57</v>
      </c>
      <c r="G6185" t="s">
        <v>35</v>
      </c>
      <c r="H6185" t="s">
        <v>36</v>
      </c>
      <c r="I6185" t="s">
        <v>37</v>
      </c>
      <c r="J6185" t="s">
        <v>526</v>
      </c>
      <c r="K6185" t="s">
        <v>527</v>
      </c>
      <c r="L6185" t="s">
        <v>124</v>
      </c>
      <c r="M6185" t="s">
        <v>38</v>
      </c>
      <c r="N6185" t="s">
        <v>39</v>
      </c>
      <c r="O6185" s="23">
        <v>341</v>
      </c>
      <c r="P6185" s="9">
        <v>8.85</v>
      </c>
      <c r="Q6185" t="s">
        <v>40</v>
      </c>
      <c r="R6185">
        <v>43622</v>
      </c>
      <c r="S6185" s="9">
        <v>38.520000000000003</v>
      </c>
      <c r="T6185" s="26">
        <v>4.99</v>
      </c>
      <c r="U6185" s="8">
        <v>192.21</v>
      </c>
      <c r="V6185" t="s">
        <v>41</v>
      </c>
      <c r="W6185" t="s">
        <v>2007</v>
      </c>
      <c r="X6185" t="s">
        <v>42</v>
      </c>
      <c r="Y6185" t="s">
        <v>1740</v>
      </c>
      <c r="AA6185" s="1">
        <f t="shared" si="721"/>
        <v>46065</v>
      </c>
      <c r="AB6185" s="2">
        <f t="shared" si="722"/>
        <v>2</v>
      </c>
      <c r="AC6185" s="2">
        <f t="shared" si="723"/>
        <v>2026</v>
      </c>
      <c r="AD6185" s="2" t="str">
        <f>IFERROR(VLOOKUP(A6185,'Aux Área'!$A$4:$B$123,2,0),"-")</f>
        <v>CONSERVA</v>
      </c>
    </row>
    <row r="6186" spans="1:30" x14ac:dyDescent="0.3">
      <c r="A6186" t="s">
        <v>5620</v>
      </c>
      <c r="B6186" t="s">
        <v>9277</v>
      </c>
      <c r="C6186" t="s">
        <v>9701</v>
      </c>
      <c r="D6186" t="s">
        <v>2160</v>
      </c>
      <c r="E6186" t="s">
        <v>2161</v>
      </c>
      <c r="F6186" t="s">
        <v>6208</v>
      </c>
      <c r="G6186" t="s">
        <v>1135</v>
      </c>
      <c r="H6186" t="s">
        <v>5545</v>
      </c>
      <c r="I6186" t="s">
        <v>839</v>
      </c>
      <c r="J6186" t="s">
        <v>492</v>
      </c>
      <c r="K6186" t="s">
        <v>493</v>
      </c>
      <c r="L6186" t="s">
        <v>110</v>
      </c>
      <c r="M6186" t="s">
        <v>38</v>
      </c>
      <c r="N6186" t="s">
        <v>39</v>
      </c>
      <c r="O6186" s="23">
        <v>322</v>
      </c>
      <c r="P6186" s="9">
        <v>8.3000000000000007</v>
      </c>
      <c r="Q6186" t="s">
        <v>40</v>
      </c>
      <c r="R6186">
        <v>25872</v>
      </c>
      <c r="S6186" s="9">
        <v>38.799999999999997</v>
      </c>
      <c r="T6186" s="26">
        <v>5.1890000000000001</v>
      </c>
      <c r="U6186" s="8">
        <v>201.33</v>
      </c>
      <c r="V6186" t="s">
        <v>112</v>
      </c>
      <c r="W6186" t="s">
        <v>2276</v>
      </c>
      <c r="X6186" t="s">
        <v>42</v>
      </c>
      <c r="Y6186" t="s">
        <v>2277</v>
      </c>
      <c r="AA6186" s="1">
        <f t="shared" si="721"/>
        <v>46065</v>
      </c>
      <c r="AB6186" s="2">
        <f t="shared" si="722"/>
        <v>2</v>
      </c>
      <c r="AC6186" s="2">
        <f t="shared" si="723"/>
        <v>2026</v>
      </c>
      <c r="AD6186" s="2" t="str">
        <f>IFERROR(VLOOKUP(A6186,'Aux Área'!$A$4:$B$123,2,0),"-")</f>
        <v>INSPEÇÃO</v>
      </c>
    </row>
    <row r="6187" spans="1:30" x14ac:dyDescent="0.3">
      <c r="A6187" t="s">
        <v>2700</v>
      </c>
      <c r="B6187" t="s">
        <v>2000</v>
      </c>
      <c r="C6187" t="s">
        <v>9702</v>
      </c>
      <c r="D6187" t="s">
        <v>3403</v>
      </c>
      <c r="E6187" t="s">
        <v>3404</v>
      </c>
      <c r="F6187" t="s">
        <v>2703</v>
      </c>
      <c r="G6187" t="s">
        <v>659</v>
      </c>
      <c r="H6187" t="s">
        <v>1996</v>
      </c>
      <c r="I6187" t="s">
        <v>1997</v>
      </c>
      <c r="J6187" t="s">
        <v>275</v>
      </c>
      <c r="K6187" t="s">
        <v>276</v>
      </c>
      <c r="L6187" t="s">
        <v>124</v>
      </c>
      <c r="M6187" t="s">
        <v>38</v>
      </c>
      <c r="N6187" t="s">
        <v>668</v>
      </c>
      <c r="O6187" s="23">
        <v>320</v>
      </c>
      <c r="P6187" s="9">
        <v>5.15</v>
      </c>
      <c r="Q6187" t="s">
        <v>40</v>
      </c>
      <c r="R6187">
        <v>18560</v>
      </c>
      <c r="S6187" s="9">
        <v>62.11</v>
      </c>
      <c r="T6187" s="26">
        <v>5.13</v>
      </c>
      <c r="U6187" s="8">
        <v>318.62</v>
      </c>
      <c r="V6187" t="s">
        <v>9703</v>
      </c>
      <c r="W6187" t="s">
        <v>1985</v>
      </c>
      <c r="X6187" t="s">
        <v>42</v>
      </c>
      <c r="Y6187" t="s">
        <v>1986</v>
      </c>
      <c r="AA6187" s="1">
        <f t="shared" si="721"/>
        <v>46065</v>
      </c>
      <c r="AB6187" s="2">
        <f t="shared" si="722"/>
        <v>2</v>
      </c>
      <c r="AC6187" s="2">
        <f t="shared" si="723"/>
        <v>2026</v>
      </c>
      <c r="AD6187" s="2" t="str">
        <f>IFERROR(VLOOKUP(A6187,'Aux Área'!$A$4:$B$123,2,0),"-")</f>
        <v>PESADOS</v>
      </c>
    </row>
    <row r="6188" spans="1:30" x14ac:dyDescent="0.3">
      <c r="A6188" t="s">
        <v>2700</v>
      </c>
      <c r="C6188" t="s">
        <v>15735</v>
      </c>
      <c r="F6188" t="s">
        <v>2703</v>
      </c>
      <c r="K6188" t="s">
        <v>276</v>
      </c>
      <c r="N6188" t="s">
        <v>15690</v>
      </c>
      <c r="O6188" t="s">
        <v>15244</v>
      </c>
      <c r="P6188" s="9" t="s">
        <v>15244</v>
      </c>
      <c r="Q6188" t="s">
        <v>40</v>
      </c>
      <c r="R6188" t="s">
        <v>15244</v>
      </c>
      <c r="S6188">
        <v>4.09</v>
      </c>
      <c r="U6188" s="8">
        <v>15.53</v>
      </c>
      <c r="AA6188" s="1">
        <f t="shared" si="721"/>
        <v>46065</v>
      </c>
      <c r="AB6188" s="2">
        <f t="shared" si="722"/>
        <v>2</v>
      </c>
      <c r="AC6188" s="2">
        <f t="shared" si="723"/>
        <v>2026</v>
      </c>
      <c r="AD6188" s="2" t="str">
        <f>IFERROR(VLOOKUP(A6188,'Aux Área'!$A$4:$B$123,2,0),"-")</f>
        <v>PESADOS</v>
      </c>
    </row>
    <row r="6189" spans="1:30" x14ac:dyDescent="0.3">
      <c r="A6189" t="s">
        <v>2472</v>
      </c>
      <c r="B6189" t="s">
        <v>2473</v>
      </c>
      <c r="C6189" t="s">
        <v>9704</v>
      </c>
      <c r="D6189" t="s">
        <v>3068</v>
      </c>
      <c r="E6189" t="s">
        <v>3069</v>
      </c>
      <c r="F6189" t="s">
        <v>2475</v>
      </c>
      <c r="G6189" t="s">
        <v>659</v>
      </c>
      <c r="H6189" t="s">
        <v>2215</v>
      </c>
      <c r="I6189" t="s">
        <v>667</v>
      </c>
      <c r="J6189" t="s">
        <v>215</v>
      </c>
      <c r="K6189" t="s">
        <v>216</v>
      </c>
      <c r="L6189" t="s">
        <v>217</v>
      </c>
      <c r="M6189" t="s">
        <v>38</v>
      </c>
      <c r="N6189" t="s">
        <v>668</v>
      </c>
      <c r="O6189" s="23">
        <v>124</v>
      </c>
      <c r="P6189" s="9">
        <v>4.3899999999999997</v>
      </c>
      <c r="Q6189" t="s">
        <v>40</v>
      </c>
      <c r="R6189">
        <v>6896</v>
      </c>
      <c r="S6189" s="9">
        <v>28.25</v>
      </c>
      <c r="T6189" s="26">
        <v>6.29</v>
      </c>
      <c r="U6189" s="8">
        <v>177.7</v>
      </c>
      <c r="V6189" t="s">
        <v>41</v>
      </c>
      <c r="W6189" t="s">
        <v>2007</v>
      </c>
      <c r="X6189" t="s">
        <v>42</v>
      </c>
      <c r="Y6189" t="s">
        <v>1740</v>
      </c>
      <c r="AA6189" s="1">
        <f t="shared" si="721"/>
        <v>46065</v>
      </c>
      <c r="AB6189" s="2">
        <f t="shared" si="722"/>
        <v>2</v>
      </c>
      <c r="AC6189" s="2">
        <f t="shared" si="723"/>
        <v>2026</v>
      </c>
      <c r="AD6189" s="2" t="str">
        <f>IFERROR(VLOOKUP(A6189,'Aux Área'!$A$4:$B$123,2,0),"-")</f>
        <v>APH</v>
      </c>
    </row>
    <row r="6190" spans="1:30" x14ac:dyDescent="0.3">
      <c r="A6190" t="s">
        <v>1992</v>
      </c>
      <c r="B6190" t="s">
        <v>1993</v>
      </c>
      <c r="C6190" t="s">
        <v>9705</v>
      </c>
      <c r="D6190" t="s">
        <v>3597</v>
      </c>
      <c r="E6190" t="s">
        <v>3598</v>
      </c>
      <c r="F6190" t="s">
        <v>1995</v>
      </c>
      <c r="G6190" t="s">
        <v>659</v>
      </c>
      <c r="H6190" t="s">
        <v>1996</v>
      </c>
      <c r="I6190" t="s">
        <v>1997</v>
      </c>
      <c r="J6190" t="s">
        <v>165</v>
      </c>
      <c r="K6190" t="s">
        <v>166</v>
      </c>
      <c r="L6190" t="s">
        <v>167</v>
      </c>
      <c r="M6190" t="s">
        <v>38</v>
      </c>
      <c r="N6190" t="s">
        <v>668</v>
      </c>
      <c r="O6190" s="23">
        <v>354</v>
      </c>
      <c r="P6190" s="9">
        <v>4.9800000000000004</v>
      </c>
      <c r="Q6190" t="s">
        <v>40</v>
      </c>
      <c r="R6190">
        <v>20822</v>
      </c>
      <c r="S6190" s="9">
        <v>71.150000000000006</v>
      </c>
      <c r="T6190" s="26">
        <v>6.24</v>
      </c>
      <c r="U6190" s="8">
        <v>444.01</v>
      </c>
      <c r="V6190" t="s">
        <v>112</v>
      </c>
      <c r="W6190" t="s">
        <v>1985</v>
      </c>
      <c r="X6190" t="s">
        <v>42</v>
      </c>
      <c r="Y6190" t="s">
        <v>1986</v>
      </c>
      <c r="AA6190" s="1">
        <f t="shared" si="721"/>
        <v>46065</v>
      </c>
      <c r="AB6190" s="2">
        <f t="shared" si="722"/>
        <v>2</v>
      </c>
      <c r="AC6190" s="2">
        <f t="shared" si="723"/>
        <v>2026</v>
      </c>
      <c r="AD6190" s="2" t="str">
        <f>IFERROR(VLOOKUP(A6190,'Aux Área'!$A$4:$B$123,2,0),"-")</f>
        <v>PESADOS</v>
      </c>
    </row>
    <row r="6191" spans="1:30" x14ac:dyDescent="0.3">
      <c r="A6191" t="s">
        <v>62</v>
      </c>
      <c r="B6191" t="s">
        <v>1455</v>
      </c>
      <c r="C6191" t="s">
        <v>9706</v>
      </c>
      <c r="D6191" t="s">
        <v>158</v>
      </c>
      <c r="E6191" t="s">
        <v>159</v>
      </c>
      <c r="F6191" t="s">
        <v>63</v>
      </c>
      <c r="G6191" t="s">
        <v>35</v>
      </c>
      <c r="H6191" t="s">
        <v>36</v>
      </c>
      <c r="I6191" t="s">
        <v>37</v>
      </c>
      <c r="J6191" t="s">
        <v>169</v>
      </c>
      <c r="K6191" t="s">
        <v>170</v>
      </c>
      <c r="L6191" t="s">
        <v>124</v>
      </c>
      <c r="M6191" t="s">
        <v>38</v>
      </c>
      <c r="N6191" t="s">
        <v>39</v>
      </c>
      <c r="O6191" s="23">
        <v>270</v>
      </c>
      <c r="P6191" s="9">
        <v>9.17</v>
      </c>
      <c r="Q6191" t="s">
        <v>40</v>
      </c>
      <c r="R6191">
        <v>60252</v>
      </c>
      <c r="S6191" s="9">
        <v>29.45</v>
      </c>
      <c r="T6191" s="26">
        <v>4.8899999999999997</v>
      </c>
      <c r="U6191" s="8">
        <v>144.01</v>
      </c>
      <c r="V6191" t="s">
        <v>41</v>
      </c>
      <c r="W6191" t="s">
        <v>2007</v>
      </c>
      <c r="X6191" t="s">
        <v>42</v>
      </c>
      <c r="Y6191" t="s">
        <v>1740</v>
      </c>
      <c r="AA6191" s="1">
        <f t="shared" si="721"/>
        <v>46065</v>
      </c>
      <c r="AB6191" s="2">
        <f t="shared" si="722"/>
        <v>2</v>
      </c>
      <c r="AC6191" s="2">
        <f t="shared" si="723"/>
        <v>2026</v>
      </c>
      <c r="AD6191" s="2" t="str">
        <f>IFERROR(VLOOKUP(A6191,'Aux Área'!$A$4:$B$123,2,0),"-")</f>
        <v>CONSERVA</v>
      </c>
    </row>
    <row r="6192" spans="1:30" x14ac:dyDescent="0.3">
      <c r="A6192" t="s">
        <v>76</v>
      </c>
      <c r="B6192" t="s">
        <v>380</v>
      </c>
      <c r="C6192" t="s">
        <v>9707</v>
      </c>
      <c r="D6192" t="s">
        <v>382</v>
      </c>
      <c r="E6192" t="s">
        <v>383</v>
      </c>
      <c r="F6192" t="s">
        <v>77</v>
      </c>
      <c r="G6192" t="s">
        <v>35</v>
      </c>
      <c r="H6192" t="s">
        <v>36</v>
      </c>
      <c r="I6192" t="s">
        <v>37</v>
      </c>
      <c r="J6192" t="s">
        <v>172</v>
      </c>
      <c r="K6192" t="s">
        <v>173</v>
      </c>
      <c r="L6192" t="s">
        <v>124</v>
      </c>
      <c r="M6192" t="s">
        <v>38</v>
      </c>
      <c r="N6192" t="s">
        <v>39</v>
      </c>
      <c r="O6192" s="23">
        <v>394</v>
      </c>
      <c r="P6192" s="9">
        <v>10.85</v>
      </c>
      <c r="Q6192" t="s">
        <v>40</v>
      </c>
      <c r="R6192">
        <v>57195</v>
      </c>
      <c r="S6192" s="9">
        <v>36.299999999999997</v>
      </c>
      <c r="T6192" s="26">
        <v>4.5910000000000002</v>
      </c>
      <c r="U6192" s="8">
        <v>166.66</v>
      </c>
      <c r="V6192" t="s">
        <v>4173</v>
      </c>
      <c r="W6192" t="s">
        <v>2007</v>
      </c>
      <c r="X6192" t="s">
        <v>42</v>
      </c>
      <c r="Y6192" t="s">
        <v>1740</v>
      </c>
      <c r="AA6192" s="1">
        <f t="shared" ref="AA6192:AA6255" si="724">IFERROR(DATEVALUE(C6192),"-")</f>
        <v>46065</v>
      </c>
      <c r="AB6192" s="2">
        <f t="shared" ref="AB6192:AB6255" si="725">IFERROR(MONTH(AA6192),"-")</f>
        <v>2</v>
      </c>
      <c r="AC6192" s="2">
        <f t="shared" ref="AC6192:AC6255" si="726">IFERROR(YEAR(AA6192),"-")</f>
        <v>2026</v>
      </c>
      <c r="AD6192" s="2" t="str">
        <f>IFERROR(VLOOKUP(A6192,'Aux Área'!$A$4:$B$123,2,0),"-")</f>
        <v>QSMS</v>
      </c>
    </row>
    <row r="6193" spans="1:30" x14ac:dyDescent="0.3">
      <c r="A6193" t="s">
        <v>2306</v>
      </c>
      <c r="B6193" t="s">
        <v>4613</v>
      </c>
      <c r="C6193" t="s">
        <v>9708</v>
      </c>
      <c r="D6193" t="s">
        <v>4386</v>
      </c>
      <c r="E6193" t="s">
        <v>4387</v>
      </c>
      <c r="F6193" t="s">
        <v>2309</v>
      </c>
      <c r="G6193" t="s">
        <v>1135</v>
      </c>
      <c r="H6193" t="s">
        <v>2275</v>
      </c>
      <c r="I6193" t="s">
        <v>1497</v>
      </c>
      <c r="J6193" t="s">
        <v>1665</v>
      </c>
      <c r="K6193" t="s">
        <v>1666</v>
      </c>
      <c r="L6193" t="s">
        <v>301</v>
      </c>
      <c r="M6193" t="s">
        <v>38</v>
      </c>
      <c r="N6193" t="s">
        <v>39</v>
      </c>
      <c r="O6193" s="23">
        <v>536</v>
      </c>
      <c r="P6193" s="9">
        <v>11.79</v>
      </c>
      <c r="Q6193" t="s">
        <v>40</v>
      </c>
      <c r="R6193">
        <v>99958</v>
      </c>
      <c r="S6193" s="9">
        <v>45.48</v>
      </c>
      <c r="T6193" s="26">
        <v>4.6900000000000004</v>
      </c>
      <c r="U6193" s="8">
        <v>213.3</v>
      </c>
      <c r="V6193" t="s">
        <v>9709</v>
      </c>
      <c r="W6193" t="s">
        <v>2276</v>
      </c>
      <c r="X6193" t="s">
        <v>42</v>
      </c>
      <c r="Y6193" t="s">
        <v>2277</v>
      </c>
      <c r="AA6193" s="1">
        <f t="shared" si="724"/>
        <v>46065</v>
      </c>
      <c r="AB6193" s="2">
        <f t="shared" si="725"/>
        <v>2</v>
      </c>
      <c r="AC6193" s="2">
        <f t="shared" si="726"/>
        <v>2026</v>
      </c>
      <c r="AD6193" s="2" t="str">
        <f>IFERROR(VLOOKUP(A6193,'Aux Área'!$A$4:$B$123,2,0),"-")</f>
        <v>INSPEÇÃO</v>
      </c>
    </row>
    <row r="6194" spans="1:30" x14ac:dyDescent="0.3">
      <c r="A6194" t="s">
        <v>2181</v>
      </c>
      <c r="B6194" t="s">
        <v>4595</v>
      </c>
      <c r="C6194" t="s">
        <v>9710</v>
      </c>
      <c r="D6194" t="s">
        <v>3107</v>
      </c>
      <c r="E6194" t="s">
        <v>3108</v>
      </c>
      <c r="F6194" t="s">
        <v>2184</v>
      </c>
      <c r="G6194" t="s">
        <v>1135</v>
      </c>
      <c r="H6194" t="s">
        <v>2185</v>
      </c>
      <c r="I6194" t="s">
        <v>2186</v>
      </c>
      <c r="J6194" t="s">
        <v>237</v>
      </c>
      <c r="K6194" t="s">
        <v>238</v>
      </c>
      <c r="L6194" t="s">
        <v>110</v>
      </c>
      <c r="M6194" t="s">
        <v>38</v>
      </c>
      <c r="N6194" t="s">
        <v>668</v>
      </c>
      <c r="O6194" s="23">
        <v>935</v>
      </c>
      <c r="P6194" s="9">
        <v>12.99</v>
      </c>
      <c r="Q6194" t="s">
        <v>40</v>
      </c>
      <c r="R6194">
        <v>110685</v>
      </c>
      <c r="S6194" s="9">
        <v>72</v>
      </c>
      <c r="T6194" s="26">
        <v>6.04</v>
      </c>
      <c r="U6194" s="8">
        <v>434.88</v>
      </c>
      <c r="V6194" t="s">
        <v>41</v>
      </c>
      <c r="W6194" t="s">
        <v>2007</v>
      </c>
      <c r="X6194" t="s">
        <v>42</v>
      </c>
      <c r="Y6194" t="s">
        <v>2188</v>
      </c>
      <c r="AA6194" s="1">
        <f t="shared" si="724"/>
        <v>46065</v>
      </c>
      <c r="AB6194" s="2">
        <f t="shared" si="725"/>
        <v>2</v>
      </c>
      <c r="AC6194" s="2">
        <f t="shared" si="726"/>
        <v>2026</v>
      </c>
      <c r="AD6194" s="2" t="str">
        <f>IFERROR(VLOOKUP(A6194,'Aux Área'!$A$4:$B$123,2,0),"-")</f>
        <v>INSPEÇÃO</v>
      </c>
    </row>
    <row r="6195" spans="1:30" x14ac:dyDescent="0.3">
      <c r="A6195" t="s">
        <v>1999</v>
      </c>
      <c r="B6195" t="s">
        <v>3016</v>
      </c>
      <c r="C6195" t="s">
        <v>9711</v>
      </c>
      <c r="D6195" t="s">
        <v>6928</v>
      </c>
      <c r="E6195" t="s">
        <v>6929</v>
      </c>
      <c r="F6195" t="s">
        <v>2002</v>
      </c>
      <c r="G6195" t="s">
        <v>659</v>
      </c>
      <c r="H6195" t="s">
        <v>2003</v>
      </c>
      <c r="I6195" t="s">
        <v>667</v>
      </c>
      <c r="J6195" t="s">
        <v>231</v>
      </c>
      <c r="K6195" t="s">
        <v>232</v>
      </c>
      <c r="L6195" t="s">
        <v>217</v>
      </c>
      <c r="M6195" t="s">
        <v>38</v>
      </c>
      <c r="N6195" t="s">
        <v>668</v>
      </c>
      <c r="O6195" s="23">
        <v>364</v>
      </c>
      <c r="P6195" s="9">
        <v>4.63</v>
      </c>
      <c r="Q6195" t="s">
        <v>40</v>
      </c>
      <c r="R6195">
        <v>16914</v>
      </c>
      <c r="S6195" s="9">
        <v>78.66</v>
      </c>
      <c r="T6195" s="26">
        <v>5.99</v>
      </c>
      <c r="U6195" s="8">
        <v>471.19</v>
      </c>
      <c r="V6195" t="s">
        <v>9712</v>
      </c>
      <c r="W6195" t="s">
        <v>1985</v>
      </c>
      <c r="X6195" t="s">
        <v>42</v>
      </c>
      <c r="Y6195" t="s">
        <v>1986</v>
      </c>
      <c r="AA6195" s="1">
        <f t="shared" si="724"/>
        <v>46065</v>
      </c>
      <c r="AB6195" s="2">
        <f t="shared" si="725"/>
        <v>2</v>
      </c>
      <c r="AC6195" s="2">
        <f t="shared" si="726"/>
        <v>2026</v>
      </c>
      <c r="AD6195" s="2" t="str">
        <f>IFERROR(VLOOKUP(A6195,'Aux Área'!$A$4:$B$123,2,0),"-")</f>
        <v>PESADOS</v>
      </c>
    </row>
    <row r="6196" spans="1:30" x14ac:dyDescent="0.3">
      <c r="A6196" t="s">
        <v>60</v>
      </c>
      <c r="B6196" t="s">
        <v>614</v>
      </c>
      <c r="C6196" t="s">
        <v>9713</v>
      </c>
      <c r="D6196" t="s">
        <v>1206</v>
      </c>
      <c r="E6196" t="s">
        <v>1207</v>
      </c>
      <c r="F6196" t="s">
        <v>61</v>
      </c>
      <c r="G6196" t="s">
        <v>35</v>
      </c>
      <c r="H6196" t="s">
        <v>36</v>
      </c>
      <c r="I6196" t="s">
        <v>37</v>
      </c>
      <c r="J6196" t="s">
        <v>165</v>
      </c>
      <c r="K6196" t="s">
        <v>166</v>
      </c>
      <c r="L6196" t="s">
        <v>167</v>
      </c>
      <c r="M6196" t="s">
        <v>38</v>
      </c>
      <c r="N6196" t="s">
        <v>39</v>
      </c>
      <c r="O6196" s="23">
        <v>140</v>
      </c>
      <c r="P6196" s="9">
        <v>9.92</v>
      </c>
      <c r="Q6196" t="s">
        <v>40</v>
      </c>
      <c r="R6196">
        <v>34694</v>
      </c>
      <c r="S6196" s="9">
        <v>14.11</v>
      </c>
      <c r="T6196" s="26">
        <v>4.8899999999999997</v>
      </c>
      <c r="U6196" s="8">
        <v>69</v>
      </c>
      <c r="V6196" t="s">
        <v>112</v>
      </c>
      <c r="W6196" t="s">
        <v>2007</v>
      </c>
      <c r="X6196" t="s">
        <v>42</v>
      </c>
      <c r="Y6196" t="s">
        <v>1740</v>
      </c>
      <c r="AA6196" s="1">
        <f t="shared" si="724"/>
        <v>46065</v>
      </c>
      <c r="AB6196" s="2">
        <f t="shared" si="725"/>
        <v>2</v>
      </c>
      <c r="AC6196" s="2">
        <f t="shared" si="726"/>
        <v>2026</v>
      </c>
      <c r="AD6196" s="2" t="str">
        <f>IFERROR(VLOOKUP(A6196,'Aux Área'!$A$4:$B$123,2,0),"-")</f>
        <v>QSMS</v>
      </c>
    </row>
    <row r="6197" spans="1:30" x14ac:dyDescent="0.3">
      <c r="A6197" t="s">
        <v>44</v>
      </c>
      <c r="B6197" t="s">
        <v>478</v>
      </c>
      <c r="C6197" t="s">
        <v>9714</v>
      </c>
      <c r="D6197" t="s">
        <v>1562</v>
      </c>
      <c r="E6197" t="s">
        <v>1563</v>
      </c>
      <c r="F6197" t="s">
        <v>45</v>
      </c>
      <c r="G6197" t="s">
        <v>35</v>
      </c>
      <c r="H6197" t="s">
        <v>36</v>
      </c>
      <c r="I6197" t="s">
        <v>37</v>
      </c>
      <c r="J6197" t="s">
        <v>285</v>
      </c>
      <c r="K6197" t="s">
        <v>286</v>
      </c>
      <c r="L6197" t="s">
        <v>91</v>
      </c>
      <c r="M6197" t="s">
        <v>38</v>
      </c>
      <c r="N6197" t="s">
        <v>39</v>
      </c>
      <c r="O6197" s="23">
        <v>357</v>
      </c>
      <c r="P6197" s="9">
        <v>8.73</v>
      </c>
      <c r="Q6197" t="s">
        <v>40</v>
      </c>
      <c r="R6197">
        <v>21893</v>
      </c>
      <c r="S6197" s="9">
        <v>40.9</v>
      </c>
      <c r="T6197" s="26">
        <v>4.8899999999999997</v>
      </c>
      <c r="U6197" s="8">
        <v>200.01</v>
      </c>
      <c r="V6197" t="s">
        <v>9715</v>
      </c>
      <c r="W6197" t="s">
        <v>2007</v>
      </c>
      <c r="X6197" t="s">
        <v>42</v>
      </c>
      <c r="Y6197" t="s">
        <v>1740</v>
      </c>
      <c r="AA6197" s="1">
        <f t="shared" si="724"/>
        <v>46065</v>
      </c>
      <c r="AB6197" s="2">
        <f t="shared" si="725"/>
        <v>2</v>
      </c>
      <c r="AC6197" s="2">
        <f t="shared" si="726"/>
        <v>2026</v>
      </c>
      <c r="AD6197" s="2" t="str">
        <f>IFERROR(VLOOKUP(A6197,'Aux Área'!$A$4:$B$123,2,0),"-")</f>
        <v>OPERAÇÃO</v>
      </c>
    </row>
    <row r="6198" spans="1:30" x14ac:dyDescent="0.3">
      <c r="A6198" t="s">
        <v>58</v>
      </c>
      <c r="B6198" t="s">
        <v>250</v>
      </c>
      <c r="C6198" t="s">
        <v>9716</v>
      </c>
      <c r="D6198" t="s">
        <v>87</v>
      </c>
      <c r="E6198" t="s">
        <v>88</v>
      </c>
      <c r="F6198" t="s">
        <v>59</v>
      </c>
      <c r="G6198" t="s">
        <v>35</v>
      </c>
      <c r="H6198" t="s">
        <v>36</v>
      </c>
      <c r="I6198" t="s">
        <v>37</v>
      </c>
      <c r="J6198" t="s">
        <v>241</v>
      </c>
      <c r="K6198" t="s">
        <v>242</v>
      </c>
      <c r="L6198" t="s">
        <v>110</v>
      </c>
      <c r="M6198" t="s">
        <v>38</v>
      </c>
      <c r="N6198" t="s">
        <v>39</v>
      </c>
      <c r="O6198" s="23">
        <v>282</v>
      </c>
      <c r="P6198" s="9">
        <v>8.6300000000000008</v>
      </c>
      <c r="Q6198" t="s">
        <v>40</v>
      </c>
      <c r="R6198">
        <v>76572</v>
      </c>
      <c r="S6198" s="9">
        <v>32.659999999999997</v>
      </c>
      <c r="T6198" s="26">
        <v>4.6900000000000004</v>
      </c>
      <c r="U6198" s="8">
        <v>153.18</v>
      </c>
      <c r="V6198" t="s">
        <v>41</v>
      </c>
      <c r="W6198" t="s">
        <v>2007</v>
      </c>
      <c r="X6198" t="s">
        <v>42</v>
      </c>
      <c r="Y6198" t="s">
        <v>1740</v>
      </c>
      <c r="AA6198" s="1">
        <f t="shared" si="724"/>
        <v>46065</v>
      </c>
      <c r="AB6198" s="2">
        <f t="shared" si="725"/>
        <v>2</v>
      </c>
      <c r="AC6198" s="2">
        <f t="shared" si="726"/>
        <v>2026</v>
      </c>
      <c r="AD6198" s="2" t="str">
        <f>IFERROR(VLOOKUP(A6198,'Aux Área'!$A$4:$B$123,2,0),"-")</f>
        <v>CONSERVA</v>
      </c>
    </row>
    <row r="6199" spans="1:30" x14ac:dyDescent="0.3">
      <c r="A6199" t="s">
        <v>2632</v>
      </c>
      <c r="B6199" t="s">
        <v>2633</v>
      </c>
      <c r="C6199" t="s">
        <v>9717</v>
      </c>
      <c r="D6199" t="s">
        <v>8713</v>
      </c>
      <c r="E6199" t="s">
        <v>8714</v>
      </c>
      <c r="F6199" t="s">
        <v>3712</v>
      </c>
      <c r="G6199" t="s">
        <v>1300</v>
      </c>
      <c r="H6199" t="s">
        <v>2635</v>
      </c>
      <c r="I6199" t="s">
        <v>37</v>
      </c>
      <c r="J6199" t="s">
        <v>89</v>
      </c>
      <c r="K6199" t="s">
        <v>90</v>
      </c>
      <c r="L6199" t="s">
        <v>91</v>
      </c>
      <c r="M6199" t="s">
        <v>38</v>
      </c>
      <c r="N6199" t="s">
        <v>39</v>
      </c>
      <c r="O6199" s="23">
        <v>361</v>
      </c>
      <c r="P6199" s="9">
        <v>7.33</v>
      </c>
      <c r="Q6199" t="s">
        <v>40</v>
      </c>
      <c r="R6199">
        <v>6673</v>
      </c>
      <c r="S6199" s="9">
        <v>49.25</v>
      </c>
      <c r="T6199" s="26">
        <v>5.09</v>
      </c>
      <c r="U6199" s="8">
        <v>250.68</v>
      </c>
      <c r="V6199" t="s">
        <v>9718</v>
      </c>
      <c r="W6199" t="s">
        <v>2007</v>
      </c>
      <c r="X6199" t="s">
        <v>42</v>
      </c>
      <c r="Y6199" t="s">
        <v>1740</v>
      </c>
      <c r="AA6199" s="1">
        <f t="shared" si="724"/>
        <v>46065</v>
      </c>
      <c r="AB6199" s="2">
        <f t="shared" si="725"/>
        <v>2</v>
      </c>
      <c r="AC6199" s="2">
        <f t="shared" si="726"/>
        <v>2026</v>
      </c>
      <c r="AD6199" s="2" t="str">
        <f>IFERROR(VLOOKUP(A6199,'Aux Área'!$A$4:$B$123,2,0),"-")</f>
        <v>TI</v>
      </c>
    </row>
    <row r="6200" spans="1:30" x14ac:dyDescent="0.3">
      <c r="A6200" t="s">
        <v>2638</v>
      </c>
      <c r="B6200" t="s">
        <v>4593</v>
      </c>
      <c r="C6200" t="s">
        <v>9719</v>
      </c>
      <c r="D6200" t="s">
        <v>3246</v>
      </c>
      <c r="E6200" t="s">
        <v>3247</v>
      </c>
      <c r="F6200" t="s">
        <v>2641</v>
      </c>
      <c r="G6200" t="s">
        <v>1135</v>
      </c>
      <c r="H6200" t="s">
        <v>2275</v>
      </c>
      <c r="I6200" t="s">
        <v>1497</v>
      </c>
      <c r="J6200" t="s">
        <v>122</v>
      </c>
      <c r="K6200" t="s">
        <v>123</v>
      </c>
      <c r="L6200" t="s">
        <v>124</v>
      </c>
      <c r="M6200" t="s">
        <v>38</v>
      </c>
      <c r="N6200" t="s">
        <v>39</v>
      </c>
      <c r="O6200" s="23">
        <v>298</v>
      </c>
      <c r="P6200" s="9">
        <v>8.43</v>
      </c>
      <c r="Q6200" t="s">
        <v>40</v>
      </c>
      <c r="R6200">
        <v>93156</v>
      </c>
      <c r="S6200" s="9">
        <v>35.369999999999997</v>
      </c>
      <c r="T6200" s="26">
        <v>4.9800000000000004</v>
      </c>
      <c r="U6200" s="8">
        <v>176.14</v>
      </c>
      <c r="V6200" t="s">
        <v>9720</v>
      </c>
      <c r="W6200" t="s">
        <v>2276</v>
      </c>
      <c r="X6200" t="s">
        <v>42</v>
      </c>
      <c r="Y6200" t="s">
        <v>2277</v>
      </c>
      <c r="AA6200" s="1">
        <f t="shared" si="724"/>
        <v>46065</v>
      </c>
      <c r="AB6200" s="2">
        <f t="shared" si="725"/>
        <v>2</v>
      </c>
      <c r="AC6200" s="2">
        <f t="shared" si="726"/>
        <v>2026</v>
      </c>
      <c r="AD6200" s="2" t="str">
        <f>IFERROR(VLOOKUP(A6200,'Aux Área'!$A$4:$B$123,2,0),"-")</f>
        <v>INSPEÇÃO</v>
      </c>
    </row>
    <row r="6201" spans="1:30" x14ac:dyDescent="0.3">
      <c r="A6201" t="s">
        <v>1819</v>
      </c>
      <c r="B6201" t="s">
        <v>156</v>
      </c>
      <c r="C6201" t="s">
        <v>9721</v>
      </c>
      <c r="D6201" t="s">
        <v>5474</v>
      </c>
      <c r="E6201" t="s">
        <v>5475</v>
      </c>
      <c r="F6201" t="s">
        <v>653</v>
      </c>
      <c r="G6201" t="s">
        <v>659</v>
      </c>
      <c r="H6201" t="s">
        <v>1821</v>
      </c>
      <c r="I6201" t="s">
        <v>673</v>
      </c>
      <c r="J6201" t="s">
        <v>89</v>
      </c>
      <c r="K6201" t="s">
        <v>90</v>
      </c>
      <c r="L6201" t="s">
        <v>91</v>
      </c>
      <c r="M6201" t="s">
        <v>38</v>
      </c>
      <c r="N6201" t="s">
        <v>638</v>
      </c>
      <c r="O6201" s="23">
        <v>0</v>
      </c>
      <c r="P6201" s="9">
        <v>0</v>
      </c>
      <c r="Q6201" t="s">
        <v>40</v>
      </c>
      <c r="R6201">
        <v>0</v>
      </c>
      <c r="S6201" s="9">
        <v>242.89</v>
      </c>
      <c r="T6201" s="26">
        <v>5.69</v>
      </c>
      <c r="U6201" s="8">
        <v>1382.04</v>
      </c>
      <c r="V6201" t="s">
        <v>9722</v>
      </c>
      <c r="W6201" t="s">
        <v>652</v>
      </c>
      <c r="X6201" t="s">
        <v>42</v>
      </c>
      <c r="Y6201" t="s">
        <v>653</v>
      </c>
      <c r="AA6201" s="1">
        <f t="shared" si="724"/>
        <v>46065</v>
      </c>
      <c r="AB6201" s="2">
        <f t="shared" si="725"/>
        <v>2</v>
      </c>
      <c r="AC6201" s="2">
        <f t="shared" si="726"/>
        <v>2026</v>
      </c>
      <c r="AD6201" s="2" t="str">
        <f>IFERROR(VLOOKUP(A6201,'Aux Área'!$A$4:$B$123,2,0),"-")</f>
        <v>SÃO PEDRO</v>
      </c>
    </row>
    <row r="6202" spans="1:30" x14ac:dyDescent="0.3">
      <c r="A6202" t="s">
        <v>2472</v>
      </c>
      <c r="B6202" t="s">
        <v>2473</v>
      </c>
      <c r="C6202" t="s">
        <v>9723</v>
      </c>
      <c r="D6202" t="s">
        <v>3068</v>
      </c>
      <c r="E6202" t="s">
        <v>3069</v>
      </c>
      <c r="F6202" t="s">
        <v>2475</v>
      </c>
      <c r="G6202" t="s">
        <v>659</v>
      </c>
      <c r="H6202" t="s">
        <v>2215</v>
      </c>
      <c r="I6202" t="s">
        <v>667</v>
      </c>
      <c r="J6202" t="s">
        <v>215</v>
      </c>
      <c r="K6202" t="s">
        <v>216</v>
      </c>
      <c r="L6202" t="s">
        <v>217</v>
      </c>
      <c r="M6202" t="s">
        <v>38</v>
      </c>
      <c r="N6202" t="s">
        <v>668</v>
      </c>
      <c r="O6202" s="23">
        <v>108</v>
      </c>
      <c r="P6202" s="9">
        <v>4.41</v>
      </c>
      <c r="Q6202" t="s">
        <v>40</v>
      </c>
      <c r="R6202">
        <v>7004</v>
      </c>
      <c r="S6202" s="9">
        <v>24.5</v>
      </c>
      <c r="T6202" s="26">
        <v>6.29</v>
      </c>
      <c r="U6202" s="8">
        <v>154.11000000000001</v>
      </c>
      <c r="V6202" t="s">
        <v>41</v>
      </c>
      <c r="W6202" t="s">
        <v>2007</v>
      </c>
      <c r="X6202" t="s">
        <v>42</v>
      </c>
      <c r="Y6202" t="s">
        <v>1740</v>
      </c>
      <c r="AA6202" s="1">
        <f t="shared" si="724"/>
        <v>46065</v>
      </c>
      <c r="AB6202" s="2">
        <f t="shared" si="725"/>
        <v>2</v>
      </c>
      <c r="AC6202" s="2">
        <f t="shared" si="726"/>
        <v>2026</v>
      </c>
      <c r="AD6202" s="2" t="str">
        <f>IFERROR(VLOOKUP(A6202,'Aux Área'!$A$4:$B$123,2,0),"-")</f>
        <v>APH</v>
      </c>
    </row>
    <row r="6203" spans="1:30" x14ac:dyDescent="0.3">
      <c r="A6203" t="s">
        <v>52</v>
      </c>
      <c r="B6203" t="s">
        <v>1449</v>
      </c>
      <c r="C6203" t="s">
        <v>9724</v>
      </c>
      <c r="D6203" t="s">
        <v>3246</v>
      </c>
      <c r="E6203" t="s">
        <v>3247</v>
      </c>
      <c r="F6203" t="s">
        <v>53</v>
      </c>
      <c r="G6203" t="s">
        <v>35</v>
      </c>
      <c r="H6203" t="s">
        <v>36</v>
      </c>
      <c r="I6203" t="s">
        <v>37</v>
      </c>
      <c r="J6203" t="s">
        <v>231</v>
      </c>
      <c r="K6203" t="s">
        <v>232</v>
      </c>
      <c r="L6203" t="s">
        <v>217</v>
      </c>
      <c r="M6203" t="s">
        <v>38</v>
      </c>
      <c r="N6203" t="s">
        <v>39</v>
      </c>
      <c r="O6203" s="23">
        <v>390</v>
      </c>
      <c r="P6203" s="9">
        <v>9.8000000000000007</v>
      </c>
      <c r="Q6203" t="s">
        <v>40</v>
      </c>
      <c r="R6203">
        <v>61133</v>
      </c>
      <c r="S6203" s="9">
        <v>39.78</v>
      </c>
      <c r="T6203" s="26">
        <v>4.8609999999999998</v>
      </c>
      <c r="U6203" s="8">
        <v>193.36</v>
      </c>
      <c r="V6203" t="s">
        <v>9725</v>
      </c>
      <c r="W6203" t="s">
        <v>2007</v>
      </c>
      <c r="X6203" t="s">
        <v>42</v>
      </c>
      <c r="Y6203" t="s">
        <v>1740</v>
      </c>
      <c r="AA6203" s="1">
        <f t="shared" si="724"/>
        <v>46065</v>
      </c>
      <c r="AB6203" s="2">
        <f t="shared" si="725"/>
        <v>2</v>
      </c>
      <c r="AC6203" s="2">
        <f t="shared" si="726"/>
        <v>2026</v>
      </c>
      <c r="AD6203" s="2" t="str">
        <f>IFERROR(VLOOKUP(A6203,'Aux Área'!$A$4:$B$123,2,0),"-")</f>
        <v>OPERAÇÃO</v>
      </c>
    </row>
    <row r="6204" spans="1:30" x14ac:dyDescent="0.3">
      <c r="A6204" t="s">
        <v>2212</v>
      </c>
      <c r="B6204" t="s">
        <v>2466</v>
      </c>
      <c r="C6204" t="s">
        <v>9726</v>
      </c>
      <c r="D6204" t="s">
        <v>3949</v>
      </c>
      <c r="E6204" t="s">
        <v>3950</v>
      </c>
      <c r="F6204" t="s">
        <v>2214</v>
      </c>
      <c r="G6204" t="s">
        <v>35</v>
      </c>
      <c r="H6204" t="s">
        <v>2215</v>
      </c>
      <c r="I6204" t="s">
        <v>839</v>
      </c>
      <c r="J6204" t="s">
        <v>1665</v>
      </c>
      <c r="K6204" t="s">
        <v>1666</v>
      </c>
      <c r="L6204" t="s">
        <v>301</v>
      </c>
      <c r="M6204" t="s">
        <v>38</v>
      </c>
      <c r="N6204" t="s">
        <v>668</v>
      </c>
      <c r="O6204" s="23">
        <v>321</v>
      </c>
      <c r="P6204" s="9">
        <v>4.7699999999999996</v>
      </c>
      <c r="Q6204" t="s">
        <v>40</v>
      </c>
      <c r="R6204">
        <v>11184</v>
      </c>
      <c r="S6204" s="9">
        <v>67.319999999999993</v>
      </c>
      <c r="T6204" s="26">
        <v>7.55</v>
      </c>
      <c r="U6204" s="8">
        <v>508.27</v>
      </c>
      <c r="V6204" t="s">
        <v>9727</v>
      </c>
      <c r="W6204" t="s">
        <v>2007</v>
      </c>
      <c r="X6204" t="s">
        <v>42</v>
      </c>
      <c r="Y6204" t="s">
        <v>2217</v>
      </c>
      <c r="AA6204" s="1">
        <f t="shared" si="724"/>
        <v>46065</v>
      </c>
      <c r="AB6204" s="2">
        <f t="shared" si="725"/>
        <v>2</v>
      </c>
      <c r="AC6204" s="2">
        <f t="shared" si="726"/>
        <v>2026</v>
      </c>
      <c r="AD6204" s="2" t="str">
        <f>IFERROR(VLOOKUP(A6204,'Aux Área'!$A$4:$B$123,2,0),"-")</f>
        <v>APH</v>
      </c>
    </row>
    <row r="6205" spans="1:30" x14ac:dyDescent="0.3">
      <c r="A6205" t="s">
        <v>2278</v>
      </c>
      <c r="B6205" t="s">
        <v>4664</v>
      </c>
      <c r="C6205" t="s">
        <v>9728</v>
      </c>
      <c r="D6205" t="s">
        <v>6708</v>
      </c>
      <c r="E6205" t="s">
        <v>6709</v>
      </c>
      <c r="F6205" t="s">
        <v>2281</v>
      </c>
      <c r="G6205" t="s">
        <v>1135</v>
      </c>
      <c r="H6205" t="s">
        <v>2275</v>
      </c>
      <c r="I6205" t="s">
        <v>1497</v>
      </c>
      <c r="J6205" t="s">
        <v>169</v>
      </c>
      <c r="K6205" t="s">
        <v>170</v>
      </c>
      <c r="L6205" t="s">
        <v>124</v>
      </c>
      <c r="M6205" t="s">
        <v>38</v>
      </c>
      <c r="N6205" t="s">
        <v>39</v>
      </c>
      <c r="O6205" s="23">
        <v>308</v>
      </c>
      <c r="P6205" s="9">
        <v>7.49</v>
      </c>
      <c r="Q6205" t="s">
        <v>40</v>
      </c>
      <c r="R6205">
        <v>106900</v>
      </c>
      <c r="S6205" s="9">
        <v>41.12</v>
      </c>
      <c r="T6205" s="26">
        <v>4.8899999999999997</v>
      </c>
      <c r="U6205" s="8">
        <v>201.08</v>
      </c>
      <c r="V6205" t="s">
        <v>41</v>
      </c>
      <c r="W6205" t="s">
        <v>2276</v>
      </c>
      <c r="X6205" t="s">
        <v>42</v>
      </c>
      <c r="Y6205" t="s">
        <v>2277</v>
      </c>
      <c r="AA6205" s="1">
        <f t="shared" si="724"/>
        <v>46065</v>
      </c>
      <c r="AB6205" s="2">
        <f t="shared" si="725"/>
        <v>2</v>
      </c>
      <c r="AC6205" s="2">
        <f t="shared" si="726"/>
        <v>2026</v>
      </c>
      <c r="AD6205" s="2" t="str">
        <f>IFERROR(VLOOKUP(A6205,'Aux Área'!$A$4:$B$123,2,0),"-")</f>
        <v>INSPEÇÃO</v>
      </c>
    </row>
    <row r="6206" spans="1:30" x14ac:dyDescent="0.3">
      <c r="A6206" t="s">
        <v>54</v>
      </c>
      <c r="B6206" t="s">
        <v>319</v>
      </c>
      <c r="C6206" t="s">
        <v>9729</v>
      </c>
      <c r="D6206" t="s">
        <v>1480</v>
      </c>
      <c r="E6206" t="s">
        <v>1481</v>
      </c>
      <c r="F6206" t="s">
        <v>55</v>
      </c>
      <c r="G6206" t="s">
        <v>35</v>
      </c>
      <c r="H6206" t="s">
        <v>36</v>
      </c>
      <c r="I6206" t="s">
        <v>37</v>
      </c>
      <c r="J6206" t="s">
        <v>2387</v>
      </c>
      <c r="K6206" t="s">
        <v>2388</v>
      </c>
      <c r="L6206" t="s">
        <v>870</v>
      </c>
      <c r="M6206" t="s">
        <v>38</v>
      </c>
      <c r="N6206" t="s">
        <v>39</v>
      </c>
      <c r="O6206" s="23">
        <v>339</v>
      </c>
      <c r="P6206" s="9">
        <v>8.32</v>
      </c>
      <c r="Q6206" t="s">
        <v>40</v>
      </c>
      <c r="R6206">
        <v>40679</v>
      </c>
      <c r="S6206" s="9">
        <v>40.76</v>
      </c>
      <c r="T6206" s="26">
        <v>4.49</v>
      </c>
      <c r="U6206" s="8">
        <v>183.03</v>
      </c>
      <c r="V6206" t="s">
        <v>112</v>
      </c>
      <c r="W6206" t="s">
        <v>2007</v>
      </c>
      <c r="X6206" t="s">
        <v>42</v>
      </c>
      <c r="Y6206" t="s">
        <v>1740</v>
      </c>
      <c r="AA6206" s="1">
        <f t="shared" si="724"/>
        <v>46065</v>
      </c>
      <c r="AB6206" s="2">
        <f t="shared" si="725"/>
        <v>2</v>
      </c>
      <c r="AC6206" s="2">
        <f t="shared" si="726"/>
        <v>2026</v>
      </c>
      <c r="AD6206" s="2" t="str">
        <f>IFERROR(VLOOKUP(A6206,'Aux Área'!$A$4:$B$123,2,0),"-")</f>
        <v>ENGENHARIA</v>
      </c>
    </row>
    <row r="6207" spans="1:30" x14ac:dyDescent="0.3">
      <c r="A6207" t="s">
        <v>2314</v>
      </c>
      <c r="B6207" t="s">
        <v>4624</v>
      </c>
      <c r="C6207" t="s">
        <v>9730</v>
      </c>
      <c r="D6207" t="s">
        <v>3410</v>
      </c>
      <c r="E6207" t="s">
        <v>3411</v>
      </c>
      <c r="F6207" t="s">
        <v>2317</v>
      </c>
      <c r="G6207" t="s">
        <v>1300</v>
      </c>
      <c r="H6207" t="s">
        <v>1301</v>
      </c>
      <c r="I6207" t="s">
        <v>37</v>
      </c>
      <c r="J6207" t="s">
        <v>231</v>
      </c>
      <c r="K6207" t="s">
        <v>232</v>
      </c>
      <c r="L6207" t="s">
        <v>217</v>
      </c>
      <c r="M6207" t="s">
        <v>38</v>
      </c>
      <c r="N6207" t="s">
        <v>39</v>
      </c>
      <c r="O6207" s="23">
        <v>395</v>
      </c>
      <c r="P6207" s="9">
        <v>9.09</v>
      </c>
      <c r="Q6207" t="s">
        <v>40</v>
      </c>
      <c r="R6207">
        <v>51682</v>
      </c>
      <c r="S6207" s="9">
        <v>43.44</v>
      </c>
      <c r="T6207" s="26">
        <v>4.8600000000000003</v>
      </c>
      <c r="U6207" s="8">
        <v>211.14</v>
      </c>
      <c r="V6207" t="s">
        <v>9731</v>
      </c>
      <c r="W6207" t="s">
        <v>2276</v>
      </c>
      <c r="X6207" t="s">
        <v>42</v>
      </c>
      <c r="Y6207" t="s">
        <v>2277</v>
      </c>
      <c r="AA6207" s="1">
        <f t="shared" si="724"/>
        <v>46065</v>
      </c>
      <c r="AB6207" s="2">
        <f t="shared" si="725"/>
        <v>2</v>
      </c>
      <c r="AC6207" s="2">
        <f t="shared" si="726"/>
        <v>2026</v>
      </c>
      <c r="AD6207" s="2" t="str">
        <f>IFERROR(VLOOKUP(A6207,'Aux Área'!$A$4:$B$123,2,0),"-")</f>
        <v>INSPEÇÃO</v>
      </c>
    </row>
    <row r="6208" spans="1:30" x14ac:dyDescent="0.3">
      <c r="A6208" t="s">
        <v>662</v>
      </c>
      <c r="B6208" t="s">
        <v>183</v>
      </c>
      <c r="C6208" t="s">
        <v>9732</v>
      </c>
      <c r="D6208" t="s">
        <v>1568</v>
      </c>
      <c r="E6208" t="s">
        <v>1569</v>
      </c>
      <c r="F6208" t="s">
        <v>653</v>
      </c>
      <c r="G6208" t="s">
        <v>1495</v>
      </c>
      <c r="H6208" t="s">
        <v>1571</v>
      </c>
      <c r="I6208" t="s">
        <v>1497</v>
      </c>
      <c r="J6208" t="s">
        <v>237</v>
      </c>
      <c r="K6208" t="s">
        <v>238</v>
      </c>
      <c r="L6208" t="s">
        <v>110</v>
      </c>
      <c r="M6208" t="s">
        <v>38</v>
      </c>
      <c r="N6208" t="s">
        <v>668</v>
      </c>
      <c r="O6208" s="23">
        <v>0</v>
      </c>
      <c r="P6208" s="9">
        <v>0</v>
      </c>
      <c r="Q6208" t="s">
        <v>40</v>
      </c>
      <c r="R6208">
        <v>0</v>
      </c>
      <c r="S6208" s="9">
        <v>90</v>
      </c>
      <c r="T6208" s="26">
        <v>6.04</v>
      </c>
      <c r="U6208" s="8">
        <v>543.6</v>
      </c>
      <c r="V6208" t="s">
        <v>41</v>
      </c>
      <c r="W6208" t="s">
        <v>652</v>
      </c>
      <c r="X6208" t="s">
        <v>42</v>
      </c>
      <c r="Y6208" t="s">
        <v>653</v>
      </c>
      <c r="AA6208" s="1">
        <f t="shared" si="724"/>
        <v>46065</v>
      </c>
      <c r="AB6208" s="2">
        <f t="shared" si="725"/>
        <v>2</v>
      </c>
      <c r="AC6208" s="2">
        <f t="shared" si="726"/>
        <v>2026</v>
      </c>
      <c r="AD6208" s="2" t="str">
        <f>IFERROR(VLOOKUP(A6208,'Aux Área'!$A$4:$B$123,2,0),"-")</f>
        <v>SÃO PEDRO</v>
      </c>
    </row>
    <row r="6209" spans="1:30" x14ac:dyDescent="0.3">
      <c r="A6209" t="s">
        <v>662</v>
      </c>
      <c r="C6209" t="s">
        <v>9732</v>
      </c>
      <c r="F6209" t="s">
        <v>15689</v>
      </c>
      <c r="K6209" t="s">
        <v>238</v>
      </c>
      <c r="N6209" t="s">
        <v>15690</v>
      </c>
      <c r="O6209" s="23">
        <v>0</v>
      </c>
      <c r="P6209" s="23">
        <v>0</v>
      </c>
      <c r="Q6209" t="s">
        <v>40</v>
      </c>
      <c r="R6209">
        <v>0</v>
      </c>
      <c r="S6209">
        <v>12.02</v>
      </c>
      <c r="U6209" s="8">
        <v>47.96</v>
      </c>
      <c r="AA6209" s="1">
        <f t="shared" si="724"/>
        <v>46065</v>
      </c>
      <c r="AB6209" s="2">
        <f t="shared" si="725"/>
        <v>2</v>
      </c>
      <c r="AC6209" s="2">
        <f t="shared" si="726"/>
        <v>2026</v>
      </c>
      <c r="AD6209" s="2" t="str">
        <f>IFERROR(VLOOKUP(A6209,'Aux Área'!$A$4:$B$123,2,0),"-")</f>
        <v>SÃO PEDRO</v>
      </c>
    </row>
    <row r="6210" spans="1:30" x14ac:dyDescent="0.3">
      <c r="A6210" t="s">
        <v>2494</v>
      </c>
      <c r="B6210" t="s">
        <v>2495</v>
      </c>
      <c r="C6210" t="s">
        <v>9733</v>
      </c>
      <c r="D6210" t="s">
        <v>3702</v>
      </c>
      <c r="E6210" t="s">
        <v>3703</v>
      </c>
      <c r="F6210" t="s">
        <v>2497</v>
      </c>
      <c r="G6210" t="s">
        <v>659</v>
      </c>
      <c r="H6210" t="s">
        <v>2215</v>
      </c>
      <c r="I6210" t="s">
        <v>667</v>
      </c>
      <c r="J6210" t="s">
        <v>108</v>
      </c>
      <c r="K6210" t="s">
        <v>109</v>
      </c>
      <c r="L6210" t="s">
        <v>110</v>
      </c>
      <c r="M6210" t="s">
        <v>38</v>
      </c>
      <c r="N6210" t="s">
        <v>668</v>
      </c>
      <c r="O6210" s="23">
        <v>311</v>
      </c>
      <c r="P6210" s="9">
        <v>5.82</v>
      </c>
      <c r="Q6210" t="s">
        <v>40</v>
      </c>
      <c r="R6210">
        <v>12572</v>
      </c>
      <c r="S6210" s="9">
        <v>53.47</v>
      </c>
      <c r="T6210" s="26">
        <v>6.19</v>
      </c>
      <c r="U6210" s="8">
        <v>330.98</v>
      </c>
      <c r="V6210" t="s">
        <v>9734</v>
      </c>
      <c r="W6210" t="s">
        <v>2007</v>
      </c>
      <c r="X6210" t="s">
        <v>42</v>
      </c>
      <c r="Y6210" t="s">
        <v>1740</v>
      </c>
      <c r="AA6210" s="1">
        <f t="shared" si="724"/>
        <v>46065</v>
      </c>
      <c r="AB6210" s="2">
        <f t="shared" si="725"/>
        <v>2</v>
      </c>
      <c r="AC6210" s="2">
        <f t="shared" si="726"/>
        <v>2026</v>
      </c>
      <c r="AD6210" s="2" t="str">
        <f>IFERROR(VLOOKUP(A6210,'Aux Área'!$A$4:$B$123,2,0),"-")</f>
        <v>APH</v>
      </c>
    </row>
    <row r="6211" spans="1:30" x14ac:dyDescent="0.3">
      <c r="A6211" t="s">
        <v>64</v>
      </c>
      <c r="B6211" t="s">
        <v>332</v>
      </c>
      <c r="C6211" t="s">
        <v>9735</v>
      </c>
      <c r="D6211" t="s">
        <v>127</v>
      </c>
      <c r="E6211" t="s">
        <v>128</v>
      </c>
      <c r="F6211" t="s">
        <v>65</v>
      </c>
      <c r="G6211" t="s">
        <v>35</v>
      </c>
      <c r="H6211" t="s">
        <v>36</v>
      </c>
      <c r="I6211" t="s">
        <v>37</v>
      </c>
      <c r="J6211" t="s">
        <v>356</v>
      </c>
      <c r="K6211" t="s">
        <v>357</v>
      </c>
      <c r="L6211" t="s">
        <v>124</v>
      </c>
      <c r="M6211" t="s">
        <v>38</v>
      </c>
      <c r="N6211" t="s">
        <v>39</v>
      </c>
      <c r="O6211" s="23">
        <v>340</v>
      </c>
      <c r="P6211" s="9">
        <v>9.68</v>
      </c>
      <c r="Q6211" t="s">
        <v>40</v>
      </c>
      <c r="R6211">
        <v>48903</v>
      </c>
      <c r="S6211" s="9">
        <v>35.11</v>
      </c>
      <c r="T6211" s="26">
        <v>4.7910000000000004</v>
      </c>
      <c r="U6211" s="8">
        <v>168.22</v>
      </c>
      <c r="V6211" t="s">
        <v>9736</v>
      </c>
      <c r="W6211" t="s">
        <v>2007</v>
      </c>
      <c r="X6211" t="s">
        <v>42</v>
      </c>
      <c r="Y6211" t="s">
        <v>1740</v>
      </c>
      <c r="AA6211" s="1">
        <f t="shared" si="724"/>
        <v>46065</v>
      </c>
      <c r="AB6211" s="2">
        <f t="shared" si="725"/>
        <v>2</v>
      </c>
      <c r="AC6211" s="2">
        <f t="shared" si="726"/>
        <v>2026</v>
      </c>
      <c r="AD6211" s="2" t="str">
        <f>IFERROR(VLOOKUP(A6211,'Aux Área'!$A$4:$B$123,2,0),"-")</f>
        <v>ENGENHARIA</v>
      </c>
    </row>
    <row r="6212" spans="1:30" x14ac:dyDescent="0.3">
      <c r="A6212" t="s">
        <v>3092</v>
      </c>
      <c r="B6212" t="s">
        <v>4774</v>
      </c>
      <c r="C6212" t="s">
        <v>9737</v>
      </c>
      <c r="D6212" t="s">
        <v>3135</v>
      </c>
      <c r="E6212" t="s">
        <v>3136</v>
      </c>
      <c r="F6212" t="s">
        <v>3594</v>
      </c>
      <c r="G6212" t="s">
        <v>1135</v>
      </c>
      <c r="H6212" t="s">
        <v>2275</v>
      </c>
      <c r="I6212" t="s">
        <v>1497</v>
      </c>
      <c r="J6212" t="s">
        <v>188</v>
      </c>
      <c r="K6212" t="s">
        <v>189</v>
      </c>
      <c r="L6212" t="s">
        <v>190</v>
      </c>
      <c r="M6212" t="s">
        <v>38</v>
      </c>
      <c r="N6212" t="s">
        <v>39</v>
      </c>
      <c r="O6212" s="23">
        <v>393</v>
      </c>
      <c r="P6212" s="9">
        <v>10.43</v>
      </c>
      <c r="Q6212" t="s">
        <v>40</v>
      </c>
      <c r="R6212">
        <v>86563</v>
      </c>
      <c r="S6212" s="9">
        <v>37.67</v>
      </c>
      <c r="T6212" s="26">
        <v>4.99</v>
      </c>
      <c r="U6212" s="8">
        <v>187.97</v>
      </c>
      <c r="V6212" t="s">
        <v>41</v>
      </c>
      <c r="W6212" t="s">
        <v>2276</v>
      </c>
      <c r="X6212" t="s">
        <v>42</v>
      </c>
      <c r="Y6212" t="s">
        <v>2277</v>
      </c>
      <c r="AA6212" s="1">
        <f t="shared" si="724"/>
        <v>46065</v>
      </c>
      <c r="AB6212" s="2">
        <f t="shared" si="725"/>
        <v>2</v>
      </c>
      <c r="AC6212" s="2">
        <f t="shared" si="726"/>
        <v>2026</v>
      </c>
      <c r="AD6212" s="2" t="str">
        <f>IFERROR(VLOOKUP(A6212,'Aux Área'!$A$4:$B$123,2,0),"-")</f>
        <v>INSPEÇÃO</v>
      </c>
    </row>
    <row r="6213" spans="1:30" x14ac:dyDescent="0.3">
      <c r="A6213" t="s">
        <v>2347</v>
      </c>
      <c r="B6213" t="s">
        <v>2348</v>
      </c>
      <c r="C6213" t="s">
        <v>9738</v>
      </c>
      <c r="D6213" t="s">
        <v>4262</v>
      </c>
      <c r="E6213" t="s">
        <v>4263</v>
      </c>
      <c r="F6213" t="s">
        <v>2350</v>
      </c>
      <c r="G6213" t="s">
        <v>659</v>
      </c>
      <c r="H6213" t="s">
        <v>1996</v>
      </c>
      <c r="I6213" t="s">
        <v>1997</v>
      </c>
      <c r="J6213" t="s">
        <v>237</v>
      </c>
      <c r="K6213" t="s">
        <v>238</v>
      </c>
      <c r="L6213" t="s">
        <v>110</v>
      </c>
      <c r="M6213" t="s">
        <v>38</v>
      </c>
      <c r="N6213" t="s">
        <v>668</v>
      </c>
      <c r="O6213" s="23">
        <v>233</v>
      </c>
      <c r="P6213" s="9">
        <v>5.2</v>
      </c>
      <c r="Q6213" t="s">
        <v>40</v>
      </c>
      <c r="R6213">
        <v>27820</v>
      </c>
      <c r="S6213" s="9">
        <v>44.84</v>
      </c>
      <c r="T6213" s="26">
        <v>6.04</v>
      </c>
      <c r="U6213" s="8">
        <v>270.83</v>
      </c>
      <c r="V6213" t="s">
        <v>41</v>
      </c>
      <c r="W6213" t="s">
        <v>1985</v>
      </c>
      <c r="X6213" t="s">
        <v>42</v>
      </c>
      <c r="Y6213" t="s">
        <v>1986</v>
      </c>
      <c r="AA6213" s="1">
        <f t="shared" si="724"/>
        <v>46065</v>
      </c>
      <c r="AB6213" s="2">
        <f t="shared" si="725"/>
        <v>2</v>
      </c>
      <c r="AC6213" s="2">
        <f t="shared" si="726"/>
        <v>2026</v>
      </c>
      <c r="AD6213" s="2" t="str">
        <f>IFERROR(VLOOKUP(A6213,'Aux Área'!$A$4:$B$123,2,0),"-")</f>
        <v>PESADOS</v>
      </c>
    </row>
    <row r="6214" spans="1:30" x14ac:dyDescent="0.3">
      <c r="A6214" t="s">
        <v>1130</v>
      </c>
      <c r="B6214" t="s">
        <v>1131</v>
      </c>
      <c r="C6214" t="s">
        <v>9739</v>
      </c>
      <c r="D6214" t="s">
        <v>1133</v>
      </c>
      <c r="E6214" t="s">
        <v>1134</v>
      </c>
      <c r="F6214" t="s">
        <v>1130</v>
      </c>
      <c r="G6214" t="s">
        <v>1635</v>
      </c>
      <c r="H6214" t="s">
        <v>1136</v>
      </c>
      <c r="I6214" t="s">
        <v>1137</v>
      </c>
      <c r="J6214" t="s">
        <v>1665</v>
      </c>
      <c r="K6214" t="s">
        <v>1666</v>
      </c>
      <c r="L6214" t="s">
        <v>301</v>
      </c>
      <c r="M6214" t="s">
        <v>38</v>
      </c>
      <c r="N6214" t="s">
        <v>707</v>
      </c>
      <c r="O6214" s="23">
        <v>437</v>
      </c>
      <c r="P6214" s="9">
        <v>8.8699999999999992</v>
      </c>
      <c r="Q6214" t="s">
        <v>40</v>
      </c>
      <c r="R6214">
        <v>29627</v>
      </c>
      <c r="S6214" s="9">
        <v>49.27</v>
      </c>
      <c r="T6214" s="26">
        <v>6.29</v>
      </c>
      <c r="U6214" s="8">
        <v>309.91000000000003</v>
      </c>
      <c r="V6214" t="s">
        <v>9740</v>
      </c>
      <c r="W6214" t="s">
        <v>2007</v>
      </c>
      <c r="X6214" t="s">
        <v>42</v>
      </c>
      <c r="Y6214" t="s">
        <v>1740</v>
      </c>
      <c r="AA6214" s="1">
        <f t="shared" si="724"/>
        <v>46065</v>
      </c>
      <c r="AB6214" s="2">
        <f t="shared" si="725"/>
        <v>2</v>
      </c>
      <c r="AC6214" s="2">
        <f t="shared" si="726"/>
        <v>2026</v>
      </c>
      <c r="AD6214" s="2" t="str">
        <f>IFERROR(VLOOKUP(A6214,'Aux Área'!$A$4:$B$123,2,0),"-")</f>
        <v>DIRETORIA</v>
      </c>
    </row>
    <row r="6215" spans="1:30" x14ac:dyDescent="0.3">
      <c r="A6215" t="s">
        <v>2208</v>
      </c>
      <c r="B6215" t="s">
        <v>2544</v>
      </c>
      <c r="C6215" t="s">
        <v>9741</v>
      </c>
      <c r="D6215" t="s">
        <v>2468</v>
      </c>
      <c r="E6215" t="s">
        <v>2469</v>
      </c>
      <c r="F6215" t="s">
        <v>2210</v>
      </c>
      <c r="G6215" t="s">
        <v>1135</v>
      </c>
      <c r="H6215" t="s">
        <v>2211</v>
      </c>
      <c r="I6215" t="s">
        <v>37</v>
      </c>
      <c r="J6215" t="s">
        <v>175</v>
      </c>
      <c r="K6215" t="s">
        <v>176</v>
      </c>
      <c r="L6215" t="s">
        <v>177</v>
      </c>
      <c r="M6215" t="s">
        <v>38</v>
      </c>
      <c r="N6215" t="s">
        <v>668</v>
      </c>
      <c r="O6215" s="23">
        <v>351</v>
      </c>
      <c r="P6215" s="9">
        <v>6.18</v>
      </c>
      <c r="Q6215" t="s">
        <v>40</v>
      </c>
      <c r="R6215">
        <v>12346</v>
      </c>
      <c r="S6215" s="9">
        <v>56.79</v>
      </c>
      <c r="T6215" s="26">
        <v>5.99</v>
      </c>
      <c r="U6215" s="8">
        <v>340.19</v>
      </c>
      <c r="V6215" t="s">
        <v>9742</v>
      </c>
      <c r="W6215" t="s">
        <v>2007</v>
      </c>
      <c r="X6215" t="s">
        <v>42</v>
      </c>
      <c r="Y6215" t="s">
        <v>1740</v>
      </c>
      <c r="AA6215" s="1">
        <f t="shared" si="724"/>
        <v>46065</v>
      </c>
      <c r="AB6215" s="2">
        <f t="shared" si="725"/>
        <v>2</v>
      </c>
      <c r="AC6215" s="2">
        <f t="shared" si="726"/>
        <v>2026</v>
      </c>
      <c r="AD6215" s="2" t="str">
        <f>IFERROR(VLOOKUP(A6215,'Aux Área'!$A$4:$B$123,2,0),"-")</f>
        <v>APH</v>
      </c>
    </row>
    <row r="6216" spans="1:30" x14ac:dyDescent="0.3">
      <c r="A6216" t="s">
        <v>1819</v>
      </c>
      <c r="B6216" t="s">
        <v>156</v>
      </c>
      <c r="C6216" t="s">
        <v>9743</v>
      </c>
      <c r="D6216" t="s">
        <v>5474</v>
      </c>
      <c r="E6216" t="s">
        <v>5475</v>
      </c>
      <c r="F6216" t="s">
        <v>653</v>
      </c>
      <c r="G6216" t="s">
        <v>659</v>
      </c>
      <c r="H6216" t="s">
        <v>1821</v>
      </c>
      <c r="I6216" t="s">
        <v>673</v>
      </c>
      <c r="J6216" t="s">
        <v>1100</v>
      </c>
      <c r="K6216" t="s">
        <v>1101</v>
      </c>
      <c r="L6216" t="s">
        <v>181</v>
      </c>
      <c r="M6216" t="s">
        <v>38</v>
      </c>
      <c r="N6216" t="s">
        <v>638</v>
      </c>
      <c r="O6216" s="23">
        <v>0</v>
      </c>
      <c r="P6216" s="9">
        <v>0</v>
      </c>
      <c r="Q6216" t="s">
        <v>40</v>
      </c>
      <c r="R6216">
        <v>0</v>
      </c>
      <c r="S6216" s="9">
        <v>80.92</v>
      </c>
      <c r="T6216" s="26">
        <v>5.69</v>
      </c>
      <c r="U6216" s="8">
        <v>460.45</v>
      </c>
      <c r="V6216" t="s">
        <v>9744</v>
      </c>
      <c r="W6216" t="s">
        <v>652</v>
      </c>
      <c r="X6216" t="s">
        <v>42</v>
      </c>
      <c r="Y6216" t="s">
        <v>653</v>
      </c>
      <c r="AA6216" s="1">
        <f t="shared" si="724"/>
        <v>46065</v>
      </c>
      <c r="AB6216" s="2">
        <f t="shared" si="725"/>
        <v>2</v>
      </c>
      <c r="AC6216" s="2">
        <f t="shared" si="726"/>
        <v>2026</v>
      </c>
      <c r="AD6216" s="2" t="str">
        <f>IFERROR(VLOOKUP(A6216,'Aux Área'!$A$4:$B$123,2,0),"-")</f>
        <v>SÃO PEDRO</v>
      </c>
    </row>
    <row r="6217" spans="1:30" x14ac:dyDescent="0.3">
      <c r="A6217" t="s">
        <v>2260</v>
      </c>
      <c r="B6217" t="s">
        <v>113</v>
      </c>
      <c r="C6217" t="s">
        <v>9745</v>
      </c>
      <c r="D6217" t="s">
        <v>4423</v>
      </c>
      <c r="E6217" t="s">
        <v>4424</v>
      </c>
      <c r="F6217" t="s">
        <v>2262</v>
      </c>
      <c r="G6217" t="s">
        <v>35</v>
      </c>
      <c r="H6217" t="s">
        <v>2263</v>
      </c>
      <c r="I6217" t="s">
        <v>2186</v>
      </c>
      <c r="J6217" t="s">
        <v>409</v>
      </c>
      <c r="K6217" t="s">
        <v>410</v>
      </c>
      <c r="L6217" t="s">
        <v>141</v>
      </c>
      <c r="M6217" t="s">
        <v>38</v>
      </c>
      <c r="N6217" t="s">
        <v>668</v>
      </c>
      <c r="O6217" s="23">
        <v>757</v>
      </c>
      <c r="P6217" s="9">
        <v>14.62</v>
      </c>
      <c r="Q6217" t="s">
        <v>40</v>
      </c>
      <c r="R6217">
        <v>87280</v>
      </c>
      <c r="S6217" s="9">
        <v>51.78</v>
      </c>
      <c r="T6217" s="26">
        <v>6.09</v>
      </c>
      <c r="U6217" s="8">
        <v>315.33999999999997</v>
      </c>
      <c r="V6217" t="s">
        <v>9746</v>
      </c>
      <c r="W6217" t="s">
        <v>2007</v>
      </c>
      <c r="X6217" t="s">
        <v>42</v>
      </c>
      <c r="Y6217" t="s">
        <v>1740</v>
      </c>
      <c r="AA6217" s="1">
        <f t="shared" si="724"/>
        <v>46065</v>
      </c>
      <c r="AB6217" s="2">
        <f t="shared" si="725"/>
        <v>2</v>
      </c>
      <c r="AC6217" s="2">
        <f t="shared" si="726"/>
        <v>2026</v>
      </c>
      <c r="AD6217" s="2" t="str">
        <f>IFERROR(VLOOKUP(A6217,'Aux Área'!$A$4:$B$123,2,0),"-")</f>
        <v>INSPEÇÃO</v>
      </c>
    </row>
    <row r="6218" spans="1:30" x14ac:dyDescent="0.3">
      <c r="A6218" t="s">
        <v>2655</v>
      </c>
      <c r="B6218" t="s">
        <v>2656</v>
      </c>
      <c r="C6218" t="s">
        <v>9747</v>
      </c>
      <c r="D6218" t="s">
        <v>1619</v>
      </c>
      <c r="E6218" t="s">
        <v>1620</v>
      </c>
      <c r="F6218" t="s">
        <v>3605</v>
      </c>
      <c r="G6218" t="s">
        <v>1635</v>
      </c>
      <c r="H6218" t="s">
        <v>2635</v>
      </c>
      <c r="I6218" t="s">
        <v>37</v>
      </c>
      <c r="J6218" t="s">
        <v>188</v>
      </c>
      <c r="K6218" t="s">
        <v>189</v>
      </c>
      <c r="L6218" t="s">
        <v>190</v>
      </c>
      <c r="M6218" t="s">
        <v>38</v>
      </c>
      <c r="N6218" t="s">
        <v>39</v>
      </c>
      <c r="O6218" s="23">
        <v>155</v>
      </c>
      <c r="P6218" s="9">
        <v>5.59</v>
      </c>
      <c r="Q6218" t="s">
        <v>40</v>
      </c>
      <c r="R6218">
        <v>14907</v>
      </c>
      <c r="S6218" s="9">
        <v>27.75</v>
      </c>
      <c r="T6218" s="26">
        <v>4.99</v>
      </c>
      <c r="U6218" s="8">
        <v>138.47</v>
      </c>
      <c r="V6218" t="s">
        <v>41</v>
      </c>
      <c r="W6218" t="s">
        <v>2007</v>
      </c>
      <c r="X6218" t="s">
        <v>42</v>
      </c>
      <c r="Y6218" t="s">
        <v>6209</v>
      </c>
      <c r="AA6218" s="1">
        <f t="shared" si="724"/>
        <v>46065</v>
      </c>
      <c r="AB6218" s="2">
        <f t="shared" si="725"/>
        <v>2</v>
      </c>
      <c r="AC6218" s="2">
        <f t="shared" si="726"/>
        <v>2026</v>
      </c>
      <c r="AD6218" s="2" t="str">
        <f>IFERROR(VLOOKUP(A6218,'Aux Área'!$A$4:$B$123,2,0),"-")</f>
        <v>TI</v>
      </c>
    </row>
    <row r="6219" spans="1:30" x14ac:dyDescent="0.3">
      <c r="A6219" t="s">
        <v>2643</v>
      </c>
      <c r="B6219" t="s">
        <v>2307</v>
      </c>
      <c r="C6219" t="s">
        <v>9748</v>
      </c>
      <c r="D6219" t="s">
        <v>4988</v>
      </c>
      <c r="E6219" t="s">
        <v>4989</v>
      </c>
      <c r="F6219" t="s">
        <v>2646</v>
      </c>
      <c r="G6219" t="s">
        <v>1300</v>
      </c>
      <c r="H6219" t="s">
        <v>1301</v>
      </c>
      <c r="I6219" t="s">
        <v>37</v>
      </c>
      <c r="J6219" t="s">
        <v>370</v>
      </c>
      <c r="K6219" t="s">
        <v>371</v>
      </c>
      <c r="L6219" t="s">
        <v>124</v>
      </c>
      <c r="M6219" t="s">
        <v>38</v>
      </c>
      <c r="N6219" t="s">
        <v>39</v>
      </c>
      <c r="O6219" s="10">
        <v>464</v>
      </c>
      <c r="P6219" s="24">
        <v>9.82</v>
      </c>
      <c r="Q6219" t="s">
        <v>40</v>
      </c>
      <c r="R6219">
        <v>100714</v>
      </c>
      <c r="S6219" s="9">
        <v>47.25</v>
      </c>
      <c r="T6219" s="26">
        <v>4.99</v>
      </c>
      <c r="U6219" s="8">
        <v>235.78</v>
      </c>
      <c r="V6219" t="s">
        <v>9749</v>
      </c>
      <c r="W6219" t="s">
        <v>2276</v>
      </c>
      <c r="X6219" t="s">
        <v>42</v>
      </c>
      <c r="Y6219" t="s">
        <v>2277</v>
      </c>
      <c r="AA6219" s="1">
        <f t="shared" si="724"/>
        <v>46065</v>
      </c>
      <c r="AB6219" s="2">
        <f t="shared" si="725"/>
        <v>2</v>
      </c>
      <c r="AC6219" s="2">
        <f t="shared" si="726"/>
        <v>2026</v>
      </c>
      <c r="AD6219" s="2" t="str">
        <f>IFERROR(VLOOKUP(A6219,'Aux Área'!$A$4:$B$123,2,0),"-")</f>
        <v>INSPEÇÃO</v>
      </c>
    </row>
    <row r="6220" spans="1:30" x14ac:dyDescent="0.3">
      <c r="A6220" t="s">
        <v>2282</v>
      </c>
      <c r="B6220" t="s">
        <v>4679</v>
      </c>
      <c r="C6220" t="s">
        <v>9750</v>
      </c>
      <c r="D6220" t="s">
        <v>3162</v>
      </c>
      <c r="E6220" t="s">
        <v>3163</v>
      </c>
      <c r="F6220" t="s">
        <v>2285</v>
      </c>
      <c r="G6220" t="s">
        <v>1135</v>
      </c>
      <c r="H6220" t="s">
        <v>2275</v>
      </c>
      <c r="I6220" t="s">
        <v>1497</v>
      </c>
      <c r="J6220" t="s">
        <v>165</v>
      </c>
      <c r="K6220" t="s">
        <v>166</v>
      </c>
      <c r="L6220" t="s">
        <v>167</v>
      </c>
      <c r="M6220" t="s">
        <v>38</v>
      </c>
      <c r="N6220" t="s">
        <v>39</v>
      </c>
      <c r="O6220" s="23">
        <v>317</v>
      </c>
      <c r="P6220" s="9">
        <v>6.78</v>
      </c>
      <c r="Q6220" t="s">
        <v>40</v>
      </c>
      <c r="R6220">
        <v>89982</v>
      </c>
      <c r="S6220" s="9">
        <v>46.76</v>
      </c>
      <c r="T6220" s="26">
        <v>4.891</v>
      </c>
      <c r="U6220" s="8">
        <v>228.68</v>
      </c>
      <c r="V6220" t="s">
        <v>112</v>
      </c>
      <c r="W6220" t="s">
        <v>2276</v>
      </c>
      <c r="X6220" t="s">
        <v>42</v>
      </c>
      <c r="Y6220" t="s">
        <v>2277</v>
      </c>
      <c r="AA6220" s="1">
        <f t="shared" si="724"/>
        <v>46065</v>
      </c>
      <c r="AB6220" s="2">
        <f t="shared" si="725"/>
        <v>2</v>
      </c>
      <c r="AC6220" s="2">
        <f t="shared" si="726"/>
        <v>2026</v>
      </c>
      <c r="AD6220" s="2" t="str">
        <f>IFERROR(VLOOKUP(A6220,'Aux Área'!$A$4:$B$123,2,0),"-")</f>
        <v>INSPEÇÃO</v>
      </c>
    </row>
    <row r="6221" spans="1:30" x14ac:dyDescent="0.3">
      <c r="A6221" t="s">
        <v>2041</v>
      </c>
      <c r="B6221" t="s">
        <v>2042</v>
      </c>
      <c r="C6221" t="s">
        <v>9751</v>
      </c>
      <c r="D6221" t="s">
        <v>1297</v>
      </c>
      <c r="E6221" t="s">
        <v>2221</v>
      </c>
      <c r="F6221" t="s">
        <v>2044</v>
      </c>
      <c r="G6221" t="s">
        <v>659</v>
      </c>
      <c r="H6221" t="s">
        <v>1996</v>
      </c>
      <c r="I6221" t="s">
        <v>1997</v>
      </c>
      <c r="J6221" t="s">
        <v>275</v>
      </c>
      <c r="K6221" t="s">
        <v>276</v>
      </c>
      <c r="L6221" t="s">
        <v>124</v>
      </c>
      <c r="M6221" t="s">
        <v>38</v>
      </c>
      <c r="N6221" t="s">
        <v>668</v>
      </c>
      <c r="O6221" s="23">
        <v>418</v>
      </c>
      <c r="P6221" s="9">
        <v>7.08</v>
      </c>
      <c r="Q6221" t="s">
        <v>40</v>
      </c>
      <c r="R6221">
        <v>26677</v>
      </c>
      <c r="S6221" s="9">
        <v>59.01</v>
      </c>
      <c r="T6221" s="26">
        <v>5.13</v>
      </c>
      <c r="U6221" s="8">
        <v>302.72000000000003</v>
      </c>
      <c r="V6221" t="s">
        <v>9752</v>
      </c>
      <c r="W6221" t="s">
        <v>1985</v>
      </c>
      <c r="X6221" t="s">
        <v>42</v>
      </c>
      <c r="Y6221" t="s">
        <v>1986</v>
      </c>
      <c r="AA6221" s="1">
        <f t="shared" si="724"/>
        <v>46065</v>
      </c>
      <c r="AB6221" s="2">
        <f t="shared" si="725"/>
        <v>2</v>
      </c>
      <c r="AC6221" s="2">
        <f t="shared" si="726"/>
        <v>2026</v>
      </c>
      <c r="AD6221" s="2" t="str">
        <f>IFERROR(VLOOKUP(A6221,'Aux Área'!$A$4:$B$123,2,0),"-")</f>
        <v>PESADOS</v>
      </c>
    </row>
    <row r="6222" spans="1:30" x14ac:dyDescent="0.3">
      <c r="A6222" t="s">
        <v>2679</v>
      </c>
      <c r="B6222" t="s">
        <v>2680</v>
      </c>
      <c r="C6222" t="s">
        <v>9753</v>
      </c>
      <c r="D6222" t="s">
        <v>1297</v>
      </c>
      <c r="E6222" t="s">
        <v>2221</v>
      </c>
      <c r="F6222" t="s">
        <v>2682</v>
      </c>
      <c r="G6222" t="s">
        <v>659</v>
      </c>
      <c r="H6222" t="s">
        <v>1996</v>
      </c>
      <c r="I6222" t="s">
        <v>1997</v>
      </c>
      <c r="J6222" t="s">
        <v>231</v>
      </c>
      <c r="K6222" t="s">
        <v>232</v>
      </c>
      <c r="L6222" t="s">
        <v>217</v>
      </c>
      <c r="M6222" t="s">
        <v>38</v>
      </c>
      <c r="N6222" t="s">
        <v>668</v>
      </c>
      <c r="O6222" s="23">
        <v>414</v>
      </c>
      <c r="P6222" s="9">
        <v>5.91</v>
      </c>
      <c r="Q6222" t="s">
        <v>40</v>
      </c>
      <c r="R6222">
        <v>19620</v>
      </c>
      <c r="S6222" s="9">
        <v>70</v>
      </c>
      <c r="T6222" s="26">
        <v>5.99</v>
      </c>
      <c r="U6222" s="8">
        <v>419.3</v>
      </c>
      <c r="V6222" t="s">
        <v>9754</v>
      </c>
      <c r="W6222" t="s">
        <v>1985</v>
      </c>
      <c r="X6222" t="s">
        <v>42</v>
      </c>
      <c r="Y6222" t="s">
        <v>1986</v>
      </c>
      <c r="AA6222" s="1">
        <f t="shared" si="724"/>
        <v>46065</v>
      </c>
      <c r="AB6222" s="2">
        <f t="shared" si="725"/>
        <v>2</v>
      </c>
      <c r="AC6222" s="2">
        <f t="shared" si="726"/>
        <v>2026</v>
      </c>
      <c r="AD6222" s="2" t="str">
        <f>IFERROR(VLOOKUP(A6222,'Aux Área'!$A$4:$B$123,2,0),"-")</f>
        <v>PESADOS</v>
      </c>
    </row>
    <row r="6223" spans="1:30" x14ac:dyDescent="0.3">
      <c r="A6223" t="s">
        <v>2679</v>
      </c>
      <c r="C6223" t="s">
        <v>9753</v>
      </c>
      <c r="F6223" t="s">
        <v>2682</v>
      </c>
      <c r="K6223" t="s">
        <v>232</v>
      </c>
      <c r="N6223" t="s">
        <v>15690</v>
      </c>
      <c r="O6223" t="s">
        <v>15244</v>
      </c>
      <c r="P6223" s="9" t="s">
        <v>15244</v>
      </c>
      <c r="Q6223" t="s">
        <v>40</v>
      </c>
      <c r="R6223" t="s">
        <v>15244</v>
      </c>
      <c r="S6223">
        <v>7</v>
      </c>
      <c r="U6223" s="8">
        <v>23.13</v>
      </c>
      <c r="AA6223" s="1">
        <f t="shared" si="724"/>
        <v>46065</v>
      </c>
      <c r="AB6223" s="2">
        <f t="shared" si="725"/>
        <v>2</v>
      </c>
      <c r="AC6223" s="2">
        <f t="shared" si="726"/>
        <v>2026</v>
      </c>
      <c r="AD6223" s="2" t="str">
        <f>IFERROR(VLOOKUP(A6223,'Aux Área'!$A$4:$B$123,2,0),"-")</f>
        <v>PESADOS</v>
      </c>
    </row>
    <row r="6224" spans="1:30" x14ac:dyDescent="0.3">
      <c r="A6224" t="s">
        <v>2314</v>
      </c>
      <c r="B6224" t="s">
        <v>4624</v>
      </c>
      <c r="C6224" t="s">
        <v>9755</v>
      </c>
      <c r="D6224" t="s">
        <v>9279</v>
      </c>
      <c r="E6224" t="s">
        <v>9280</v>
      </c>
      <c r="F6224" t="s">
        <v>2317</v>
      </c>
      <c r="G6224" t="s">
        <v>1300</v>
      </c>
      <c r="H6224" t="s">
        <v>1301</v>
      </c>
      <c r="I6224" t="s">
        <v>37</v>
      </c>
      <c r="J6224" t="s">
        <v>231</v>
      </c>
      <c r="K6224" t="s">
        <v>232</v>
      </c>
      <c r="L6224" t="s">
        <v>217</v>
      </c>
      <c r="M6224" t="s">
        <v>38</v>
      </c>
      <c r="N6224" t="s">
        <v>39</v>
      </c>
      <c r="O6224" s="23">
        <v>98</v>
      </c>
      <c r="P6224" s="9">
        <v>9.5399999999999991</v>
      </c>
      <c r="Q6224" t="s">
        <v>40</v>
      </c>
      <c r="R6224">
        <v>51780</v>
      </c>
      <c r="S6224" s="9">
        <v>10.27</v>
      </c>
      <c r="T6224" s="26">
        <v>4.8600000000000003</v>
      </c>
      <c r="U6224" s="8">
        <v>49.91</v>
      </c>
      <c r="V6224" t="s">
        <v>9756</v>
      </c>
      <c r="W6224" t="s">
        <v>2276</v>
      </c>
      <c r="X6224" t="s">
        <v>42</v>
      </c>
      <c r="Y6224" t="s">
        <v>2277</v>
      </c>
      <c r="AA6224" s="1">
        <f t="shared" si="724"/>
        <v>46065</v>
      </c>
      <c r="AB6224" s="2">
        <f t="shared" si="725"/>
        <v>2</v>
      </c>
      <c r="AC6224" s="2">
        <f t="shared" si="726"/>
        <v>2026</v>
      </c>
      <c r="AD6224" s="2" t="str">
        <f>IFERROR(VLOOKUP(A6224,'Aux Área'!$A$4:$B$123,2,0),"-")</f>
        <v>INSPEÇÃO</v>
      </c>
    </row>
    <row r="6225" spans="1:30" x14ac:dyDescent="0.3">
      <c r="A6225" t="s">
        <v>50</v>
      </c>
      <c r="B6225" t="s">
        <v>324</v>
      </c>
      <c r="C6225" t="s">
        <v>9757</v>
      </c>
      <c r="D6225" t="s">
        <v>326</v>
      </c>
      <c r="E6225" t="s">
        <v>327</v>
      </c>
      <c r="F6225" t="s">
        <v>51</v>
      </c>
      <c r="G6225" t="s">
        <v>35</v>
      </c>
      <c r="H6225" t="s">
        <v>36</v>
      </c>
      <c r="I6225" t="s">
        <v>37</v>
      </c>
      <c r="J6225" t="s">
        <v>285</v>
      </c>
      <c r="K6225" t="s">
        <v>286</v>
      </c>
      <c r="L6225" t="s">
        <v>91</v>
      </c>
      <c r="M6225" t="s">
        <v>38</v>
      </c>
      <c r="N6225" t="s">
        <v>39</v>
      </c>
      <c r="O6225" s="10">
        <v>244</v>
      </c>
      <c r="P6225" s="24">
        <v>5.79</v>
      </c>
      <c r="Q6225" t="s">
        <v>40</v>
      </c>
      <c r="R6225">
        <v>19739</v>
      </c>
      <c r="S6225" s="9">
        <v>42.16</v>
      </c>
      <c r="T6225" s="26">
        <v>4.891</v>
      </c>
      <c r="U6225" s="8">
        <v>206.2</v>
      </c>
      <c r="V6225" t="s">
        <v>9758</v>
      </c>
      <c r="W6225" t="s">
        <v>2007</v>
      </c>
      <c r="X6225" t="s">
        <v>42</v>
      </c>
      <c r="Y6225" t="s">
        <v>1740</v>
      </c>
      <c r="AA6225" s="1">
        <f t="shared" si="724"/>
        <v>46065</v>
      </c>
      <c r="AB6225" s="2">
        <f t="shared" si="725"/>
        <v>2</v>
      </c>
      <c r="AC6225" s="2">
        <f t="shared" si="726"/>
        <v>2026</v>
      </c>
      <c r="AD6225" s="2" t="str">
        <f>IFERROR(VLOOKUP(A6225,'Aux Área'!$A$4:$B$123,2,0),"-")</f>
        <v>TI</v>
      </c>
    </row>
    <row r="6226" spans="1:30" x14ac:dyDescent="0.3">
      <c r="A6226" t="s">
        <v>2306</v>
      </c>
      <c r="B6226" t="s">
        <v>4613</v>
      </c>
      <c r="C6226" t="s">
        <v>9759</v>
      </c>
      <c r="D6226" t="s">
        <v>3212</v>
      </c>
      <c r="E6226" t="s">
        <v>3213</v>
      </c>
      <c r="F6226" t="s">
        <v>2309</v>
      </c>
      <c r="G6226" t="s">
        <v>1135</v>
      </c>
      <c r="H6226" t="s">
        <v>2275</v>
      </c>
      <c r="I6226" t="s">
        <v>1497</v>
      </c>
      <c r="J6226" t="s">
        <v>89</v>
      </c>
      <c r="K6226" t="s">
        <v>90</v>
      </c>
      <c r="L6226" t="s">
        <v>91</v>
      </c>
      <c r="M6226" t="s">
        <v>38</v>
      </c>
      <c r="N6226" t="s">
        <v>39</v>
      </c>
      <c r="O6226" s="23">
        <v>473</v>
      </c>
      <c r="P6226" s="9">
        <v>10.06</v>
      </c>
      <c r="Q6226" t="s">
        <v>40</v>
      </c>
      <c r="R6226">
        <v>100431</v>
      </c>
      <c r="S6226" s="9">
        <v>47.04</v>
      </c>
      <c r="T6226" s="26">
        <v>4.8899999999999997</v>
      </c>
      <c r="U6226" s="8">
        <v>230.03</v>
      </c>
      <c r="V6226" t="s">
        <v>9760</v>
      </c>
      <c r="W6226" t="s">
        <v>2276</v>
      </c>
      <c r="X6226" t="s">
        <v>42</v>
      </c>
      <c r="Y6226" t="s">
        <v>2277</v>
      </c>
      <c r="AA6226" s="1">
        <f t="shared" si="724"/>
        <v>46065</v>
      </c>
      <c r="AB6226" s="2">
        <f t="shared" si="725"/>
        <v>2</v>
      </c>
      <c r="AC6226" s="2">
        <f t="shared" si="726"/>
        <v>2026</v>
      </c>
      <c r="AD6226" s="2" t="str">
        <f>IFERROR(VLOOKUP(A6226,'Aux Área'!$A$4:$B$123,2,0),"-")</f>
        <v>INSPEÇÃO</v>
      </c>
    </row>
    <row r="6227" spans="1:30" x14ac:dyDescent="0.3">
      <c r="A6227" t="s">
        <v>2189</v>
      </c>
      <c r="B6227" t="s">
        <v>2190</v>
      </c>
      <c r="C6227" t="s">
        <v>9761</v>
      </c>
      <c r="D6227" t="s">
        <v>5015</v>
      </c>
      <c r="E6227" t="s">
        <v>5016</v>
      </c>
      <c r="F6227" t="s">
        <v>2192</v>
      </c>
      <c r="G6227" t="s">
        <v>1135</v>
      </c>
      <c r="H6227" t="s">
        <v>2185</v>
      </c>
      <c r="I6227" t="s">
        <v>2186</v>
      </c>
      <c r="J6227" t="s">
        <v>219</v>
      </c>
      <c r="K6227" t="s">
        <v>177</v>
      </c>
      <c r="L6227" t="s">
        <v>177</v>
      </c>
      <c r="M6227" t="s">
        <v>38</v>
      </c>
      <c r="N6227" t="s">
        <v>668</v>
      </c>
      <c r="O6227" s="23">
        <v>673</v>
      </c>
      <c r="P6227" s="9">
        <v>15.15</v>
      </c>
      <c r="Q6227" t="s">
        <v>40</v>
      </c>
      <c r="R6227">
        <v>13435</v>
      </c>
      <c r="S6227" s="9">
        <v>44.43</v>
      </c>
      <c r="T6227" s="26">
        <v>6.19</v>
      </c>
      <c r="U6227" s="8">
        <v>275.02999999999997</v>
      </c>
      <c r="V6227" t="s">
        <v>9762</v>
      </c>
      <c r="W6227" t="s">
        <v>2007</v>
      </c>
      <c r="X6227" t="s">
        <v>42</v>
      </c>
      <c r="Y6227" t="s">
        <v>2188</v>
      </c>
      <c r="AA6227" s="1">
        <f t="shared" si="724"/>
        <v>46065</v>
      </c>
      <c r="AB6227" s="2">
        <f t="shared" si="725"/>
        <v>2</v>
      </c>
      <c r="AC6227" s="2">
        <f t="shared" si="726"/>
        <v>2026</v>
      </c>
      <c r="AD6227" s="2" t="str">
        <f>IFERROR(VLOOKUP(A6227,'Aux Área'!$A$4:$B$123,2,0),"-")</f>
        <v>INSPEÇÃO</v>
      </c>
    </row>
    <row r="6228" spans="1:30" x14ac:dyDescent="0.3">
      <c r="A6228" t="s">
        <v>2278</v>
      </c>
      <c r="B6228" t="s">
        <v>4664</v>
      </c>
      <c r="C6228" t="s">
        <v>9763</v>
      </c>
      <c r="D6228" t="s">
        <v>3208</v>
      </c>
      <c r="E6228" t="s">
        <v>3209</v>
      </c>
      <c r="F6228" t="s">
        <v>2281</v>
      </c>
      <c r="G6228" t="s">
        <v>1135</v>
      </c>
      <c r="H6228" t="s">
        <v>2275</v>
      </c>
      <c r="I6228" t="s">
        <v>1497</v>
      </c>
      <c r="J6228" t="s">
        <v>169</v>
      </c>
      <c r="K6228" t="s">
        <v>170</v>
      </c>
      <c r="L6228" t="s">
        <v>124</v>
      </c>
      <c r="M6228" t="s">
        <v>38</v>
      </c>
      <c r="N6228" t="s">
        <v>39</v>
      </c>
      <c r="O6228" s="23">
        <v>330</v>
      </c>
      <c r="P6228" s="9">
        <v>9.23</v>
      </c>
      <c r="Q6228" t="s">
        <v>40</v>
      </c>
      <c r="R6228">
        <v>107230</v>
      </c>
      <c r="S6228" s="9">
        <v>35.76</v>
      </c>
      <c r="T6228" s="26">
        <v>4.891</v>
      </c>
      <c r="U6228" s="8">
        <v>174.91</v>
      </c>
      <c r="V6228" t="s">
        <v>41</v>
      </c>
      <c r="W6228" t="s">
        <v>2276</v>
      </c>
      <c r="X6228" t="s">
        <v>42</v>
      </c>
      <c r="Y6228" t="s">
        <v>2277</v>
      </c>
      <c r="AA6228" s="1">
        <f t="shared" si="724"/>
        <v>46065</v>
      </c>
      <c r="AB6228" s="2">
        <f t="shared" si="725"/>
        <v>2</v>
      </c>
      <c r="AC6228" s="2">
        <f t="shared" si="726"/>
        <v>2026</v>
      </c>
      <c r="AD6228" s="2" t="str">
        <f>IFERROR(VLOOKUP(A6228,'Aux Área'!$A$4:$B$123,2,0),"-")</f>
        <v>INSPEÇÃO</v>
      </c>
    </row>
    <row r="6229" spans="1:30" x14ac:dyDescent="0.3">
      <c r="A6229" t="s">
        <v>2638</v>
      </c>
      <c r="B6229" t="s">
        <v>4593</v>
      </c>
      <c r="C6229" t="s">
        <v>9764</v>
      </c>
      <c r="D6229" t="s">
        <v>4358</v>
      </c>
      <c r="E6229" t="s">
        <v>4359</v>
      </c>
      <c r="F6229" t="s">
        <v>2641</v>
      </c>
      <c r="G6229" t="s">
        <v>1135</v>
      </c>
      <c r="H6229" t="s">
        <v>2275</v>
      </c>
      <c r="I6229" t="s">
        <v>1497</v>
      </c>
      <c r="J6229" t="s">
        <v>275</v>
      </c>
      <c r="K6229" t="s">
        <v>276</v>
      </c>
      <c r="L6229" t="s">
        <v>124</v>
      </c>
      <c r="M6229" t="s">
        <v>38</v>
      </c>
      <c r="N6229" t="s">
        <v>39</v>
      </c>
      <c r="O6229" s="23">
        <v>468</v>
      </c>
      <c r="P6229" s="9">
        <v>10.27</v>
      </c>
      <c r="Q6229" t="s">
        <v>40</v>
      </c>
      <c r="R6229">
        <v>93624</v>
      </c>
      <c r="S6229" s="9">
        <v>45.58</v>
      </c>
      <c r="T6229" s="26">
        <v>4.79</v>
      </c>
      <c r="U6229" s="8">
        <v>218.33</v>
      </c>
      <c r="V6229" t="s">
        <v>9765</v>
      </c>
      <c r="W6229" t="s">
        <v>2276</v>
      </c>
      <c r="X6229" t="s">
        <v>42</v>
      </c>
      <c r="Y6229" t="s">
        <v>2277</v>
      </c>
      <c r="AA6229" s="1">
        <f t="shared" si="724"/>
        <v>46066</v>
      </c>
      <c r="AB6229" s="2">
        <f t="shared" si="725"/>
        <v>2</v>
      </c>
      <c r="AC6229" s="2">
        <f t="shared" si="726"/>
        <v>2026</v>
      </c>
      <c r="AD6229" s="2" t="str">
        <f>IFERROR(VLOOKUP(A6229,'Aux Área'!$A$4:$B$123,2,0),"-")</f>
        <v>INSPEÇÃO</v>
      </c>
    </row>
    <row r="6230" spans="1:30" x14ac:dyDescent="0.3">
      <c r="A6230" t="s">
        <v>2181</v>
      </c>
      <c r="B6230" t="s">
        <v>4595</v>
      </c>
      <c r="C6230" t="s">
        <v>9766</v>
      </c>
      <c r="D6230" t="s">
        <v>3303</v>
      </c>
      <c r="E6230" t="s">
        <v>3304</v>
      </c>
      <c r="F6230" t="s">
        <v>2184</v>
      </c>
      <c r="G6230" t="s">
        <v>1135</v>
      </c>
      <c r="H6230" t="s">
        <v>2185</v>
      </c>
      <c r="I6230" t="s">
        <v>2186</v>
      </c>
      <c r="J6230" t="s">
        <v>241</v>
      </c>
      <c r="K6230" t="s">
        <v>242</v>
      </c>
      <c r="L6230" t="s">
        <v>110</v>
      </c>
      <c r="M6230" t="s">
        <v>38</v>
      </c>
      <c r="N6230" t="s">
        <v>668</v>
      </c>
      <c r="O6230" s="23">
        <v>843</v>
      </c>
      <c r="P6230" s="9">
        <v>14.86</v>
      </c>
      <c r="Q6230" t="s">
        <v>40</v>
      </c>
      <c r="R6230">
        <v>111528</v>
      </c>
      <c r="S6230" s="9">
        <v>56.72</v>
      </c>
      <c r="T6230" s="26">
        <v>5.47</v>
      </c>
      <c r="U6230" s="8">
        <v>310.24</v>
      </c>
      <c r="V6230" t="s">
        <v>41</v>
      </c>
      <c r="W6230" t="s">
        <v>2007</v>
      </c>
      <c r="X6230" t="s">
        <v>42</v>
      </c>
      <c r="Y6230" t="s">
        <v>2188</v>
      </c>
      <c r="AA6230" s="1">
        <f t="shared" si="724"/>
        <v>46066</v>
      </c>
      <c r="AB6230" s="2">
        <f t="shared" si="725"/>
        <v>2</v>
      </c>
      <c r="AC6230" s="2">
        <f t="shared" si="726"/>
        <v>2026</v>
      </c>
      <c r="AD6230" s="2" t="str">
        <f>IFERROR(VLOOKUP(A6230,'Aux Área'!$A$4:$B$123,2,0),"-")</f>
        <v>INSPEÇÃO</v>
      </c>
    </row>
    <row r="6231" spans="1:30" x14ac:dyDescent="0.3">
      <c r="A6231" t="s">
        <v>2314</v>
      </c>
      <c r="B6231" t="s">
        <v>4624</v>
      </c>
      <c r="C6231" t="s">
        <v>9767</v>
      </c>
      <c r="D6231" t="s">
        <v>9279</v>
      </c>
      <c r="E6231" t="s">
        <v>9280</v>
      </c>
      <c r="F6231" t="s">
        <v>2317</v>
      </c>
      <c r="G6231" t="s">
        <v>1300</v>
      </c>
      <c r="H6231" t="s">
        <v>1301</v>
      </c>
      <c r="I6231" t="s">
        <v>37</v>
      </c>
      <c r="J6231" t="s">
        <v>89</v>
      </c>
      <c r="K6231" t="s">
        <v>90</v>
      </c>
      <c r="L6231" t="s">
        <v>91</v>
      </c>
      <c r="M6231" t="s">
        <v>38</v>
      </c>
      <c r="N6231" t="s">
        <v>39</v>
      </c>
      <c r="O6231" s="23">
        <v>338</v>
      </c>
      <c r="P6231" s="9">
        <v>9.3699999999999992</v>
      </c>
      <c r="Q6231" t="s">
        <v>40</v>
      </c>
      <c r="R6231">
        <v>52118</v>
      </c>
      <c r="S6231" s="9">
        <v>36.090000000000003</v>
      </c>
      <c r="T6231" s="26">
        <v>4.8899999999999997</v>
      </c>
      <c r="U6231" s="8">
        <v>176.48</v>
      </c>
      <c r="V6231" t="s">
        <v>9768</v>
      </c>
      <c r="W6231" t="s">
        <v>2276</v>
      </c>
      <c r="X6231" t="s">
        <v>42</v>
      </c>
      <c r="Y6231" t="s">
        <v>2277</v>
      </c>
      <c r="AA6231" s="1">
        <f t="shared" si="724"/>
        <v>46066</v>
      </c>
      <c r="AB6231" s="2">
        <f t="shared" si="725"/>
        <v>2</v>
      </c>
      <c r="AC6231" s="2">
        <f t="shared" si="726"/>
        <v>2026</v>
      </c>
      <c r="AD6231" s="2" t="str">
        <f>IFERROR(VLOOKUP(A6231,'Aux Área'!$A$4:$B$123,2,0),"-")</f>
        <v>INSPEÇÃO</v>
      </c>
    </row>
    <row r="6232" spans="1:30" x14ac:dyDescent="0.3">
      <c r="A6232" t="s">
        <v>2643</v>
      </c>
      <c r="B6232" t="s">
        <v>2307</v>
      </c>
      <c r="C6232" t="s">
        <v>9769</v>
      </c>
      <c r="D6232" t="s">
        <v>7207</v>
      </c>
      <c r="E6232" t="s">
        <v>7208</v>
      </c>
      <c r="F6232" t="s">
        <v>2646</v>
      </c>
      <c r="G6232" t="s">
        <v>1300</v>
      </c>
      <c r="H6232" t="s">
        <v>1301</v>
      </c>
      <c r="I6232" t="s">
        <v>37</v>
      </c>
      <c r="J6232" t="s">
        <v>172</v>
      </c>
      <c r="K6232" t="s">
        <v>173</v>
      </c>
      <c r="L6232" t="s">
        <v>124</v>
      </c>
      <c r="M6232" t="s">
        <v>38</v>
      </c>
      <c r="N6232" t="s">
        <v>39</v>
      </c>
      <c r="O6232" s="23">
        <v>475</v>
      </c>
      <c r="P6232" s="9">
        <v>10.68</v>
      </c>
      <c r="Q6232" t="s">
        <v>40</v>
      </c>
      <c r="R6232">
        <v>101189</v>
      </c>
      <c r="S6232" s="9">
        <v>44.49</v>
      </c>
      <c r="T6232" s="26">
        <v>4.59</v>
      </c>
      <c r="U6232" s="8">
        <v>204.21</v>
      </c>
      <c r="V6232" t="s">
        <v>7258</v>
      </c>
      <c r="W6232" t="s">
        <v>2276</v>
      </c>
      <c r="X6232" t="s">
        <v>42</v>
      </c>
      <c r="Y6232" t="s">
        <v>2277</v>
      </c>
      <c r="AA6232" s="1">
        <f t="shared" si="724"/>
        <v>46066</v>
      </c>
      <c r="AB6232" s="2">
        <f t="shared" si="725"/>
        <v>2</v>
      </c>
      <c r="AC6232" s="2">
        <f t="shared" si="726"/>
        <v>2026</v>
      </c>
      <c r="AD6232" s="2" t="str">
        <f>IFERROR(VLOOKUP(A6232,'Aux Área'!$A$4:$B$123,2,0),"-")</f>
        <v>INSPEÇÃO</v>
      </c>
    </row>
    <row r="6233" spans="1:30" x14ac:dyDescent="0.3">
      <c r="A6233" t="s">
        <v>3092</v>
      </c>
      <c r="B6233" t="s">
        <v>4774</v>
      </c>
      <c r="C6233" t="s">
        <v>9770</v>
      </c>
      <c r="D6233" t="s">
        <v>9771</v>
      </c>
      <c r="E6233" t="s">
        <v>9666</v>
      </c>
      <c r="F6233" t="s">
        <v>3594</v>
      </c>
      <c r="G6233" t="s">
        <v>1135</v>
      </c>
      <c r="H6233" t="s">
        <v>2275</v>
      </c>
      <c r="I6233" t="s">
        <v>1497</v>
      </c>
      <c r="J6233" t="s">
        <v>188</v>
      </c>
      <c r="K6233" t="s">
        <v>189</v>
      </c>
      <c r="L6233" t="s">
        <v>190</v>
      </c>
      <c r="M6233" t="s">
        <v>38</v>
      </c>
      <c r="N6233" t="s">
        <v>39</v>
      </c>
      <c r="O6233" s="23">
        <v>545</v>
      </c>
      <c r="P6233" s="9">
        <v>11.15</v>
      </c>
      <c r="Q6233" t="s">
        <v>40</v>
      </c>
      <c r="R6233">
        <v>87108</v>
      </c>
      <c r="S6233" s="9">
        <v>48.89</v>
      </c>
      <c r="T6233" s="26">
        <v>4.99</v>
      </c>
      <c r="U6233" s="8">
        <v>243.96</v>
      </c>
      <c r="V6233" t="s">
        <v>41</v>
      </c>
      <c r="W6233" t="s">
        <v>2276</v>
      </c>
      <c r="X6233" t="s">
        <v>42</v>
      </c>
      <c r="Y6233" t="s">
        <v>2277</v>
      </c>
      <c r="AA6233" s="1">
        <f t="shared" si="724"/>
        <v>46066</v>
      </c>
      <c r="AB6233" s="2">
        <f t="shared" si="725"/>
        <v>2</v>
      </c>
      <c r="AC6233" s="2">
        <f t="shared" si="726"/>
        <v>2026</v>
      </c>
      <c r="AD6233" s="2" t="str">
        <f>IFERROR(VLOOKUP(A6233,'Aux Área'!$A$4:$B$123,2,0),"-")</f>
        <v>INSPEÇÃO</v>
      </c>
    </row>
    <row r="6234" spans="1:30" x14ac:dyDescent="0.3">
      <c r="A6234" t="s">
        <v>2691</v>
      </c>
      <c r="B6234" t="s">
        <v>2692</v>
      </c>
      <c r="C6234" t="s">
        <v>9772</v>
      </c>
      <c r="D6234" t="s">
        <v>2142</v>
      </c>
      <c r="E6234" t="s">
        <v>2143</v>
      </c>
      <c r="F6234" t="s">
        <v>5979</v>
      </c>
      <c r="G6234" t="s">
        <v>1635</v>
      </c>
      <c r="H6234" t="s">
        <v>2635</v>
      </c>
      <c r="I6234" t="s">
        <v>37</v>
      </c>
      <c r="J6234" t="s">
        <v>165</v>
      </c>
      <c r="K6234" t="s">
        <v>166</v>
      </c>
      <c r="L6234" t="s">
        <v>167</v>
      </c>
      <c r="M6234" t="s">
        <v>38</v>
      </c>
      <c r="N6234" t="s">
        <v>39</v>
      </c>
      <c r="O6234" s="23">
        <v>195</v>
      </c>
      <c r="P6234" s="9">
        <v>7.82</v>
      </c>
      <c r="Q6234" t="s">
        <v>40</v>
      </c>
      <c r="R6234">
        <v>13750</v>
      </c>
      <c r="S6234" s="9">
        <v>24.94</v>
      </c>
      <c r="T6234" s="26">
        <v>4.8899999999999997</v>
      </c>
      <c r="U6234" s="8">
        <v>121.96</v>
      </c>
      <c r="V6234" t="s">
        <v>112</v>
      </c>
      <c r="W6234" t="s">
        <v>2007</v>
      </c>
      <c r="X6234" t="s">
        <v>42</v>
      </c>
      <c r="Y6234" t="s">
        <v>1740</v>
      </c>
      <c r="AA6234" s="1">
        <f t="shared" si="724"/>
        <v>46066</v>
      </c>
      <c r="AB6234" s="2">
        <f t="shared" si="725"/>
        <v>2</v>
      </c>
      <c r="AC6234" s="2">
        <f t="shared" si="726"/>
        <v>2026</v>
      </c>
      <c r="AD6234" s="2" t="str">
        <f>IFERROR(VLOOKUP(A6234,'Aux Área'!$A$4:$B$123,2,0),"-")</f>
        <v>TI</v>
      </c>
    </row>
    <row r="6235" spans="1:30" x14ac:dyDescent="0.3">
      <c r="A6235" t="s">
        <v>64</v>
      </c>
      <c r="B6235" t="s">
        <v>332</v>
      </c>
      <c r="C6235" t="s">
        <v>9773</v>
      </c>
      <c r="D6235" t="s">
        <v>127</v>
      </c>
      <c r="E6235" t="s">
        <v>128</v>
      </c>
      <c r="F6235" t="s">
        <v>65</v>
      </c>
      <c r="G6235" t="s">
        <v>35</v>
      </c>
      <c r="H6235" t="s">
        <v>36</v>
      </c>
      <c r="I6235" t="s">
        <v>37</v>
      </c>
      <c r="J6235" t="s">
        <v>9173</v>
      </c>
      <c r="K6235" t="s">
        <v>9174</v>
      </c>
      <c r="L6235" t="s">
        <v>181</v>
      </c>
      <c r="M6235" t="s">
        <v>38</v>
      </c>
      <c r="N6235" t="s">
        <v>39</v>
      </c>
      <c r="O6235" s="23">
        <v>300</v>
      </c>
      <c r="P6235" s="9">
        <v>10.8</v>
      </c>
      <c r="Q6235" t="s">
        <v>40</v>
      </c>
      <c r="R6235">
        <v>49203</v>
      </c>
      <c r="S6235" s="9">
        <v>27.79</v>
      </c>
      <c r="T6235" s="26">
        <v>5.2409999999999997</v>
      </c>
      <c r="U6235" s="8">
        <v>145.66</v>
      </c>
      <c r="V6235" t="s">
        <v>112</v>
      </c>
      <c r="W6235" t="s">
        <v>2007</v>
      </c>
      <c r="X6235" t="s">
        <v>42</v>
      </c>
      <c r="Y6235" t="s">
        <v>1740</v>
      </c>
      <c r="AA6235" s="1">
        <f t="shared" si="724"/>
        <v>46066</v>
      </c>
      <c r="AB6235" s="2">
        <f t="shared" si="725"/>
        <v>2</v>
      </c>
      <c r="AC6235" s="2">
        <f t="shared" si="726"/>
        <v>2026</v>
      </c>
      <c r="AD6235" s="2" t="str">
        <f>IFERROR(VLOOKUP(A6235,'Aux Área'!$A$4:$B$123,2,0),"-")</f>
        <v>ENGENHARIA</v>
      </c>
    </row>
    <row r="6236" spans="1:30" x14ac:dyDescent="0.3">
      <c r="A6236" t="s">
        <v>68</v>
      </c>
      <c r="B6236" t="s">
        <v>296</v>
      </c>
      <c r="C6236" t="s">
        <v>9774</v>
      </c>
      <c r="D6236" t="s">
        <v>3246</v>
      </c>
      <c r="E6236" t="s">
        <v>3247</v>
      </c>
      <c r="F6236" t="s">
        <v>69</v>
      </c>
      <c r="G6236" t="s">
        <v>35</v>
      </c>
      <c r="H6236" t="s">
        <v>36</v>
      </c>
      <c r="I6236" t="s">
        <v>37</v>
      </c>
      <c r="J6236" t="s">
        <v>252</v>
      </c>
      <c r="K6236" t="s">
        <v>253</v>
      </c>
      <c r="L6236" t="s">
        <v>124</v>
      </c>
      <c r="M6236" t="s">
        <v>38</v>
      </c>
      <c r="N6236" t="s">
        <v>39</v>
      </c>
      <c r="O6236" s="23">
        <v>242</v>
      </c>
      <c r="P6236" s="9">
        <v>8.3800000000000008</v>
      </c>
      <c r="Q6236" t="s">
        <v>40</v>
      </c>
      <c r="R6236">
        <v>42161</v>
      </c>
      <c r="S6236" s="9">
        <v>28.89</v>
      </c>
      <c r="T6236" s="26">
        <v>4.7910000000000004</v>
      </c>
      <c r="U6236" s="8">
        <v>138.41999999999999</v>
      </c>
      <c r="V6236" t="s">
        <v>9775</v>
      </c>
      <c r="W6236" t="s">
        <v>2007</v>
      </c>
      <c r="X6236" t="s">
        <v>42</v>
      </c>
      <c r="Y6236" t="s">
        <v>1740</v>
      </c>
      <c r="AA6236" s="1">
        <f t="shared" si="724"/>
        <v>46066</v>
      </c>
      <c r="AB6236" s="2">
        <f t="shared" si="725"/>
        <v>2</v>
      </c>
      <c r="AC6236" s="2">
        <f t="shared" si="726"/>
        <v>2026</v>
      </c>
      <c r="AD6236" s="2" t="str">
        <f>IFERROR(VLOOKUP(A6236,'Aux Área'!$A$4:$B$123,2,0),"-")</f>
        <v>OPERAÇÃO</v>
      </c>
    </row>
    <row r="6237" spans="1:30" x14ac:dyDescent="0.3">
      <c r="A6237" t="s">
        <v>62</v>
      </c>
      <c r="B6237" t="s">
        <v>1455</v>
      </c>
      <c r="C6237" t="s">
        <v>9776</v>
      </c>
      <c r="D6237" t="s">
        <v>158</v>
      </c>
      <c r="E6237" t="s">
        <v>159</v>
      </c>
      <c r="F6237" t="s">
        <v>63</v>
      </c>
      <c r="G6237" t="s">
        <v>35</v>
      </c>
      <c r="H6237" t="s">
        <v>36</v>
      </c>
      <c r="I6237" t="s">
        <v>37</v>
      </c>
      <c r="J6237" t="s">
        <v>526</v>
      </c>
      <c r="K6237" t="s">
        <v>527</v>
      </c>
      <c r="L6237" t="s">
        <v>124</v>
      </c>
      <c r="M6237" t="s">
        <v>38</v>
      </c>
      <c r="N6237" t="s">
        <v>39</v>
      </c>
      <c r="O6237" s="23">
        <v>367</v>
      </c>
      <c r="P6237" s="9">
        <v>9.75</v>
      </c>
      <c r="Q6237" t="s">
        <v>40</v>
      </c>
      <c r="R6237">
        <v>60619</v>
      </c>
      <c r="S6237" s="9">
        <v>37.659999999999997</v>
      </c>
      <c r="T6237" s="26">
        <v>4.99</v>
      </c>
      <c r="U6237" s="8">
        <v>187.93</v>
      </c>
      <c r="V6237" t="s">
        <v>41</v>
      </c>
      <c r="W6237" t="s">
        <v>2007</v>
      </c>
      <c r="X6237" t="s">
        <v>42</v>
      </c>
      <c r="Y6237" t="s">
        <v>1740</v>
      </c>
      <c r="AA6237" s="1">
        <f t="shared" si="724"/>
        <v>46066</v>
      </c>
      <c r="AB6237" s="2">
        <f t="shared" si="725"/>
        <v>2</v>
      </c>
      <c r="AC6237" s="2">
        <f t="shared" si="726"/>
        <v>2026</v>
      </c>
      <c r="AD6237" s="2" t="str">
        <f>IFERROR(VLOOKUP(A6237,'Aux Área'!$A$4:$B$123,2,0),"-")</f>
        <v>CONSERVA</v>
      </c>
    </row>
    <row r="6238" spans="1:30" x14ac:dyDescent="0.3">
      <c r="A6238" t="s">
        <v>56</v>
      </c>
      <c r="B6238" t="s">
        <v>266</v>
      </c>
      <c r="C6238" t="s">
        <v>9777</v>
      </c>
      <c r="D6238" t="s">
        <v>120</v>
      </c>
      <c r="E6238" t="s">
        <v>121</v>
      </c>
      <c r="F6238" t="s">
        <v>57</v>
      </c>
      <c r="G6238" t="s">
        <v>35</v>
      </c>
      <c r="H6238" t="s">
        <v>36</v>
      </c>
      <c r="I6238" t="s">
        <v>37</v>
      </c>
      <c r="J6238" t="s">
        <v>526</v>
      </c>
      <c r="K6238" t="s">
        <v>527</v>
      </c>
      <c r="L6238" t="s">
        <v>124</v>
      </c>
      <c r="M6238" t="s">
        <v>38</v>
      </c>
      <c r="N6238" t="s">
        <v>39</v>
      </c>
      <c r="O6238" s="23">
        <v>389</v>
      </c>
      <c r="P6238" s="9">
        <v>8.94</v>
      </c>
      <c r="Q6238" t="s">
        <v>40</v>
      </c>
      <c r="R6238">
        <v>44011</v>
      </c>
      <c r="S6238" s="9">
        <v>43.51</v>
      </c>
      <c r="T6238" s="26">
        <v>4.99</v>
      </c>
      <c r="U6238" s="8">
        <v>217.12</v>
      </c>
      <c r="V6238" t="s">
        <v>41</v>
      </c>
      <c r="W6238" t="s">
        <v>2007</v>
      </c>
      <c r="X6238" t="s">
        <v>42</v>
      </c>
      <c r="Y6238" t="s">
        <v>1740</v>
      </c>
      <c r="AA6238" s="1">
        <f t="shared" si="724"/>
        <v>46066</v>
      </c>
      <c r="AB6238" s="2">
        <f t="shared" si="725"/>
        <v>2</v>
      </c>
      <c r="AC6238" s="2">
        <f t="shared" si="726"/>
        <v>2026</v>
      </c>
      <c r="AD6238" s="2" t="str">
        <f>IFERROR(VLOOKUP(A6238,'Aux Área'!$A$4:$B$123,2,0),"-")</f>
        <v>CONSERVA</v>
      </c>
    </row>
    <row r="6239" spans="1:30" x14ac:dyDescent="0.3">
      <c r="A6239" t="s">
        <v>60</v>
      </c>
      <c r="B6239" t="s">
        <v>614</v>
      </c>
      <c r="C6239" t="s">
        <v>9778</v>
      </c>
      <c r="D6239" t="s">
        <v>1206</v>
      </c>
      <c r="E6239" t="s">
        <v>1207</v>
      </c>
      <c r="F6239" t="s">
        <v>61</v>
      </c>
      <c r="G6239" t="s">
        <v>35</v>
      </c>
      <c r="H6239" t="s">
        <v>36</v>
      </c>
      <c r="I6239" t="s">
        <v>37</v>
      </c>
      <c r="J6239" t="s">
        <v>202</v>
      </c>
      <c r="K6239" t="s">
        <v>203</v>
      </c>
      <c r="L6239" t="s">
        <v>124</v>
      </c>
      <c r="M6239" t="s">
        <v>38</v>
      </c>
      <c r="N6239" t="s">
        <v>39</v>
      </c>
      <c r="O6239" s="23">
        <v>244</v>
      </c>
      <c r="P6239" s="9">
        <v>10.59</v>
      </c>
      <c r="Q6239" t="s">
        <v>40</v>
      </c>
      <c r="R6239">
        <v>34938</v>
      </c>
      <c r="S6239" s="9">
        <v>23.03</v>
      </c>
      <c r="T6239" s="26">
        <v>4.5910000000000002</v>
      </c>
      <c r="U6239" s="8">
        <v>105.74</v>
      </c>
      <c r="V6239" t="s">
        <v>112</v>
      </c>
      <c r="W6239" t="s">
        <v>2007</v>
      </c>
      <c r="X6239" t="s">
        <v>42</v>
      </c>
      <c r="Y6239" t="s">
        <v>1740</v>
      </c>
      <c r="AA6239" s="1">
        <f t="shared" si="724"/>
        <v>46066</v>
      </c>
      <c r="AB6239" s="2">
        <f t="shared" si="725"/>
        <v>2</v>
      </c>
      <c r="AC6239" s="2">
        <f t="shared" si="726"/>
        <v>2026</v>
      </c>
      <c r="AD6239" s="2" t="str">
        <f>IFERROR(VLOOKUP(A6239,'Aux Área'!$A$4:$B$123,2,0),"-")</f>
        <v>QSMS</v>
      </c>
    </row>
    <row r="6240" spans="1:30" x14ac:dyDescent="0.3">
      <c r="A6240" t="s">
        <v>2282</v>
      </c>
      <c r="B6240" t="s">
        <v>4679</v>
      </c>
      <c r="C6240" t="s">
        <v>9779</v>
      </c>
      <c r="D6240" t="s">
        <v>3162</v>
      </c>
      <c r="E6240" t="s">
        <v>3163</v>
      </c>
      <c r="F6240" t="s">
        <v>2285</v>
      </c>
      <c r="G6240" t="s">
        <v>1135</v>
      </c>
      <c r="H6240" t="s">
        <v>2275</v>
      </c>
      <c r="I6240" t="s">
        <v>1497</v>
      </c>
      <c r="J6240" t="s">
        <v>165</v>
      </c>
      <c r="K6240" t="s">
        <v>166</v>
      </c>
      <c r="L6240" t="s">
        <v>167</v>
      </c>
      <c r="M6240" t="s">
        <v>38</v>
      </c>
      <c r="N6240" t="s">
        <v>39</v>
      </c>
      <c r="O6240" s="23">
        <v>232</v>
      </c>
      <c r="P6240" s="9">
        <v>5.83</v>
      </c>
      <c r="Q6240" t="s">
        <v>40</v>
      </c>
      <c r="R6240">
        <v>90214</v>
      </c>
      <c r="S6240" s="9">
        <v>39.799999999999997</v>
      </c>
      <c r="T6240" s="26">
        <v>4.891</v>
      </c>
      <c r="U6240" s="8">
        <v>194.65</v>
      </c>
      <c r="V6240" t="s">
        <v>112</v>
      </c>
      <c r="W6240" t="s">
        <v>2276</v>
      </c>
      <c r="X6240" t="s">
        <v>42</v>
      </c>
      <c r="Y6240" t="s">
        <v>2277</v>
      </c>
      <c r="AA6240" s="1">
        <f t="shared" si="724"/>
        <v>46066</v>
      </c>
      <c r="AB6240" s="2">
        <f t="shared" si="725"/>
        <v>2</v>
      </c>
      <c r="AC6240" s="2">
        <f t="shared" si="726"/>
        <v>2026</v>
      </c>
      <c r="AD6240" s="2" t="str">
        <f>IFERROR(VLOOKUP(A6240,'Aux Área'!$A$4:$B$123,2,0),"-")</f>
        <v>INSPEÇÃO</v>
      </c>
    </row>
    <row r="6241" spans="1:30" x14ac:dyDescent="0.3">
      <c r="A6241" t="s">
        <v>2306</v>
      </c>
      <c r="B6241" t="s">
        <v>4613</v>
      </c>
      <c r="C6241" t="s">
        <v>9780</v>
      </c>
      <c r="D6241" t="s">
        <v>3428</v>
      </c>
      <c r="E6241" t="s">
        <v>3429</v>
      </c>
      <c r="F6241" t="s">
        <v>2309</v>
      </c>
      <c r="G6241" t="s">
        <v>1135</v>
      </c>
      <c r="H6241" t="s">
        <v>2275</v>
      </c>
      <c r="I6241" t="s">
        <v>1497</v>
      </c>
      <c r="J6241" t="s">
        <v>1665</v>
      </c>
      <c r="K6241" t="s">
        <v>1666</v>
      </c>
      <c r="L6241" t="s">
        <v>301</v>
      </c>
      <c r="M6241" t="s">
        <v>38</v>
      </c>
      <c r="N6241" t="s">
        <v>39</v>
      </c>
      <c r="O6241" s="23">
        <v>392</v>
      </c>
      <c r="P6241" s="9">
        <v>8.44</v>
      </c>
      <c r="Q6241" t="s">
        <v>40</v>
      </c>
      <c r="R6241">
        <v>100823</v>
      </c>
      <c r="S6241" s="9">
        <v>46.42</v>
      </c>
      <c r="T6241" s="26">
        <v>4.6900000000000004</v>
      </c>
      <c r="U6241" s="8">
        <v>217.71</v>
      </c>
      <c r="V6241" t="s">
        <v>9781</v>
      </c>
      <c r="W6241" t="s">
        <v>2276</v>
      </c>
      <c r="X6241" t="s">
        <v>42</v>
      </c>
      <c r="Y6241" t="s">
        <v>2277</v>
      </c>
      <c r="AA6241" s="1">
        <f t="shared" si="724"/>
        <v>46066</v>
      </c>
      <c r="AB6241" s="2">
        <f t="shared" si="725"/>
        <v>2</v>
      </c>
      <c r="AC6241" s="2">
        <f t="shared" si="726"/>
        <v>2026</v>
      </c>
      <c r="AD6241" s="2" t="str">
        <f>IFERROR(VLOOKUP(A6241,'Aux Área'!$A$4:$B$123,2,0),"-")</f>
        <v>INSPEÇÃO</v>
      </c>
    </row>
    <row r="6242" spans="1:30" x14ac:dyDescent="0.3">
      <c r="A6242" t="s">
        <v>1295</v>
      </c>
      <c r="B6242" t="s">
        <v>1753</v>
      </c>
      <c r="C6242" t="s">
        <v>9782</v>
      </c>
      <c r="D6242" t="s">
        <v>1297</v>
      </c>
      <c r="E6242" t="s">
        <v>2221</v>
      </c>
      <c r="F6242" t="s">
        <v>1299</v>
      </c>
      <c r="G6242" t="s">
        <v>1135</v>
      </c>
      <c r="H6242" t="s">
        <v>1301</v>
      </c>
      <c r="I6242" t="s">
        <v>839</v>
      </c>
      <c r="J6242" t="s">
        <v>275</v>
      </c>
      <c r="K6242" t="s">
        <v>276</v>
      </c>
      <c r="L6242" t="s">
        <v>124</v>
      </c>
      <c r="M6242" t="s">
        <v>38</v>
      </c>
      <c r="N6242" t="s">
        <v>39</v>
      </c>
      <c r="O6242" s="23">
        <v>0</v>
      </c>
      <c r="P6242" s="23">
        <v>0</v>
      </c>
      <c r="Q6242" t="s">
        <v>40</v>
      </c>
      <c r="R6242" t="s">
        <v>15244</v>
      </c>
      <c r="S6242" s="9">
        <v>50.17</v>
      </c>
      <c r="T6242" s="26">
        <v>4.79</v>
      </c>
      <c r="U6242" s="8">
        <v>240.31</v>
      </c>
      <c r="V6242" t="s">
        <v>9783</v>
      </c>
      <c r="W6242" t="s">
        <v>2007</v>
      </c>
      <c r="X6242" t="s">
        <v>42</v>
      </c>
      <c r="Y6242" t="s">
        <v>1740</v>
      </c>
      <c r="AA6242" s="1">
        <f t="shared" si="724"/>
        <v>46066</v>
      </c>
      <c r="AB6242" s="2">
        <f t="shared" si="725"/>
        <v>2</v>
      </c>
      <c r="AC6242" s="2">
        <f t="shared" si="726"/>
        <v>2026</v>
      </c>
      <c r="AD6242" s="2" t="str">
        <f>IFERROR(VLOOKUP(A6242,'Aux Área'!$A$4:$B$123,2,0),"-")</f>
        <v>LUCCA JR - OP</v>
      </c>
    </row>
    <row r="6243" spans="1:30" x14ac:dyDescent="0.3">
      <c r="A6243" t="s">
        <v>52</v>
      </c>
      <c r="B6243" t="s">
        <v>1449</v>
      </c>
      <c r="C6243" t="s">
        <v>9784</v>
      </c>
      <c r="D6243" t="s">
        <v>3197</v>
      </c>
      <c r="E6243" t="s">
        <v>3198</v>
      </c>
      <c r="F6243" t="s">
        <v>53</v>
      </c>
      <c r="G6243" t="s">
        <v>35</v>
      </c>
      <c r="H6243" t="s">
        <v>36</v>
      </c>
      <c r="I6243" t="s">
        <v>37</v>
      </c>
      <c r="J6243" t="s">
        <v>370</v>
      </c>
      <c r="K6243" t="s">
        <v>371</v>
      </c>
      <c r="L6243" t="s">
        <v>124</v>
      </c>
      <c r="M6243" t="s">
        <v>38</v>
      </c>
      <c r="N6243" t="s">
        <v>39</v>
      </c>
      <c r="O6243" s="23">
        <v>444</v>
      </c>
      <c r="P6243" s="9">
        <v>11</v>
      </c>
      <c r="Q6243" t="s">
        <v>40</v>
      </c>
      <c r="R6243">
        <v>61577</v>
      </c>
      <c r="S6243" s="9">
        <v>40.36</v>
      </c>
      <c r="T6243" s="26">
        <v>4.9909999999999997</v>
      </c>
      <c r="U6243" s="8">
        <v>201.43</v>
      </c>
      <c r="V6243" t="s">
        <v>9785</v>
      </c>
      <c r="W6243" t="s">
        <v>2007</v>
      </c>
      <c r="X6243" t="s">
        <v>42</v>
      </c>
      <c r="Y6243" t="s">
        <v>1740</v>
      </c>
      <c r="AA6243" s="1">
        <f t="shared" si="724"/>
        <v>46066</v>
      </c>
      <c r="AB6243" s="2">
        <f t="shared" si="725"/>
        <v>2</v>
      </c>
      <c r="AC6243" s="2">
        <f t="shared" si="726"/>
        <v>2026</v>
      </c>
      <c r="AD6243" s="2" t="str">
        <f>IFERROR(VLOOKUP(A6243,'Aux Área'!$A$4:$B$123,2,0),"-")</f>
        <v>OPERAÇÃO</v>
      </c>
    </row>
    <row r="6244" spans="1:30" x14ac:dyDescent="0.3">
      <c r="A6244" t="s">
        <v>5620</v>
      </c>
      <c r="B6244" t="s">
        <v>9277</v>
      </c>
      <c r="C6244" t="s">
        <v>9786</v>
      </c>
      <c r="D6244" t="s">
        <v>2160</v>
      </c>
      <c r="E6244" t="s">
        <v>2161</v>
      </c>
      <c r="F6244" t="s">
        <v>6208</v>
      </c>
      <c r="G6244" t="s">
        <v>1135</v>
      </c>
      <c r="H6244" t="s">
        <v>5545</v>
      </c>
      <c r="I6244" t="s">
        <v>839</v>
      </c>
      <c r="J6244" t="s">
        <v>231</v>
      </c>
      <c r="K6244" t="s">
        <v>232</v>
      </c>
      <c r="L6244" t="s">
        <v>217</v>
      </c>
      <c r="M6244" t="s">
        <v>38</v>
      </c>
      <c r="N6244" t="s">
        <v>39</v>
      </c>
      <c r="O6244" s="23">
        <v>385</v>
      </c>
      <c r="P6244" s="9">
        <v>8.14</v>
      </c>
      <c r="Q6244" t="s">
        <v>40</v>
      </c>
      <c r="R6244">
        <v>26257</v>
      </c>
      <c r="S6244" s="9">
        <v>47.31</v>
      </c>
      <c r="T6244" s="26">
        <v>4.8600000000000003</v>
      </c>
      <c r="U6244" s="8">
        <v>229.94</v>
      </c>
      <c r="V6244" t="s">
        <v>9787</v>
      </c>
      <c r="W6244" t="s">
        <v>2276</v>
      </c>
      <c r="X6244" t="s">
        <v>42</v>
      </c>
      <c r="Y6244" t="s">
        <v>2277</v>
      </c>
      <c r="AA6244" s="1">
        <f t="shared" si="724"/>
        <v>46066</v>
      </c>
      <c r="AB6244" s="2">
        <f t="shared" si="725"/>
        <v>2</v>
      </c>
      <c r="AC6244" s="2">
        <f t="shared" si="726"/>
        <v>2026</v>
      </c>
      <c r="AD6244" s="2" t="str">
        <f>IFERROR(VLOOKUP(A6244,'Aux Área'!$A$4:$B$123,2,0),"-")</f>
        <v>INSPEÇÃO</v>
      </c>
    </row>
    <row r="6245" spans="1:30" x14ac:dyDescent="0.3">
      <c r="A6245" t="s">
        <v>2632</v>
      </c>
      <c r="B6245" t="s">
        <v>2633</v>
      </c>
      <c r="C6245" t="s">
        <v>9788</v>
      </c>
      <c r="D6245" t="s">
        <v>8713</v>
      </c>
      <c r="E6245" t="s">
        <v>8714</v>
      </c>
      <c r="F6245" t="s">
        <v>3712</v>
      </c>
      <c r="G6245" t="s">
        <v>1300</v>
      </c>
      <c r="H6245" t="s">
        <v>2635</v>
      </c>
      <c r="I6245" t="s">
        <v>37</v>
      </c>
      <c r="J6245" t="s">
        <v>231</v>
      </c>
      <c r="K6245" t="s">
        <v>232</v>
      </c>
      <c r="L6245" t="s">
        <v>217</v>
      </c>
      <c r="M6245" t="s">
        <v>38</v>
      </c>
      <c r="N6245" t="s">
        <v>39</v>
      </c>
      <c r="O6245" s="23">
        <v>384</v>
      </c>
      <c r="P6245" s="9">
        <v>7.71</v>
      </c>
      <c r="Q6245" t="s">
        <v>40</v>
      </c>
      <c r="R6245">
        <v>7057</v>
      </c>
      <c r="S6245" s="9">
        <v>49.79</v>
      </c>
      <c r="T6245" s="26">
        <v>4.8600000000000003</v>
      </c>
      <c r="U6245" s="8">
        <v>242</v>
      </c>
      <c r="V6245" t="s">
        <v>9789</v>
      </c>
      <c r="W6245" t="s">
        <v>2007</v>
      </c>
      <c r="X6245" t="s">
        <v>42</v>
      </c>
      <c r="Y6245" t="s">
        <v>1740</v>
      </c>
      <c r="AA6245" s="1">
        <f t="shared" si="724"/>
        <v>46066</v>
      </c>
      <c r="AB6245" s="2">
        <f t="shared" si="725"/>
        <v>2</v>
      </c>
      <c r="AC6245" s="2">
        <f t="shared" si="726"/>
        <v>2026</v>
      </c>
      <c r="AD6245" s="2" t="str">
        <f>IFERROR(VLOOKUP(A6245,'Aux Área'!$A$4:$B$123,2,0),"-")</f>
        <v>TI</v>
      </c>
    </row>
    <row r="6246" spans="1:30" x14ac:dyDescent="0.3">
      <c r="A6246" t="s">
        <v>2278</v>
      </c>
      <c r="B6246" t="s">
        <v>4664</v>
      </c>
      <c r="C6246" t="s">
        <v>9790</v>
      </c>
      <c r="D6246" t="s">
        <v>6708</v>
      </c>
      <c r="E6246" t="s">
        <v>6709</v>
      </c>
      <c r="F6246" t="s">
        <v>2281</v>
      </c>
      <c r="G6246" t="s">
        <v>1135</v>
      </c>
      <c r="H6246" t="s">
        <v>2275</v>
      </c>
      <c r="I6246" t="s">
        <v>1497</v>
      </c>
      <c r="J6246" t="s">
        <v>165</v>
      </c>
      <c r="K6246" t="s">
        <v>166</v>
      </c>
      <c r="L6246" t="s">
        <v>167</v>
      </c>
      <c r="M6246" t="s">
        <v>38</v>
      </c>
      <c r="N6246" t="s">
        <v>39</v>
      </c>
      <c r="O6246" s="23">
        <v>209</v>
      </c>
      <c r="P6246" s="9">
        <v>5.4</v>
      </c>
      <c r="Q6246" t="s">
        <v>40</v>
      </c>
      <c r="R6246">
        <v>107439</v>
      </c>
      <c r="S6246" s="9">
        <v>38.67</v>
      </c>
      <c r="T6246" s="26">
        <v>4.891</v>
      </c>
      <c r="U6246" s="8">
        <v>189.13</v>
      </c>
      <c r="V6246" t="s">
        <v>41</v>
      </c>
      <c r="W6246" t="s">
        <v>2276</v>
      </c>
      <c r="X6246" t="s">
        <v>42</v>
      </c>
      <c r="Y6246" t="s">
        <v>2277</v>
      </c>
      <c r="AA6246" s="1">
        <f t="shared" si="724"/>
        <v>46066</v>
      </c>
      <c r="AB6246" s="2">
        <f t="shared" si="725"/>
        <v>2</v>
      </c>
      <c r="AC6246" s="2">
        <f t="shared" si="726"/>
        <v>2026</v>
      </c>
      <c r="AD6246" s="2" t="str">
        <f>IFERROR(VLOOKUP(A6246,'Aux Área'!$A$4:$B$123,2,0),"-")</f>
        <v>INSPEÇÃO</v>
      </c>
    </row>
    <row r="6247" spans="1:30" x14ac:dyDescent="0.3">
      <c r="A6247" t="s">
        <v>2638</v>
      </c>
      <c r="B6247" t="s">
        <v>4593</v>
      </c>
      <c r="C6247" t="s">
        <v>9791</v>
      </c>
      <c r="D6247" t="s">
        <v>3246</v>
      </c>
      <c r="E6247" t="s">
        <v>3247</v>
      </c>
      <c r="F6247" t="s">
        <v>2641</v>
      </c>
      <c r="G6247" t="s">
        <v>1135</v>
      </c>
      <c r="H6247" t="s">
        <v>2275</v>
      </c>
      <c r="I6247" t="s">
        <v>1497</v>
      </c>
      <c r="J6247" t="s">
        <v>275</v>
      </c>
      <c r="K6247" t="s">
        <v>276</v>
      </c>
      <c r="L6247" t="s">
        <v>124</v>
      </c>
      <c r="M6247" t="s">
        <v>38</v>
      </c>
      <c r="N6247" t="s">
        <v>39</v>
      </c>
      <c r="O6247" s="23">
        <v>298</v>
      </c>
      <c r="P6247" s="9">
        <v>8.7799999999999994</v>
      </c>
      <c r="Q6247" t="s">
        <v>40</v>
      </c>
      <c r="R6247">
        <v>93922</v>
      </c>
      <c r="S6247" s="9">
        <v>33.93</v>
      </c>
      <c r="T6247" s="26">
        <v>4.79</v>
      </c>
      <c r="U6247" s="8">
        <v>162.52000000000001</v>
      </c>
      <c r="V6247" t="s">
        <v>9792</v>
      </c>
      <c r="W6247" t="s">
        <v>2276</v>
      </c>
      <c r="X6247" t="s">
        <v>42</v>
      </c>
      <c r="Y6247" t="s">
        <v>2277</v>
      </c>
      <c r="AA6247" s="1">
        <f t="shared" si="724"/>
        <v>46066</v>
      </c>
      <c r="AB6247" s="2">
        <f t="shared" si="725"/>
        <v>2</v>
      </c>
      <c r="AC6247" s="2">
        <f t="shared" si="726"/>
        <v>2026</v>
      </c>
      <c r="AD6247" s="2" t="str">
        <f>IFERROR(VLOOKUP(A6247,'Aux Área'!$A$4:$B$123,2,0),"-")</f>
        <v>INSPEÇÃO</v>
      </c>
    </row>
    <row r="6248" spans="1:30" x14ac:dyDescent="0.3">
      <c r="A6248" t="s">
        <v>46</v>
      </c>
      <c r="B6248" t="s">
        <v>458</v>
      </c>
      <c r="C6248" t="s">
        <v>9793</v>
      </c>
      <c r="D6248" t="s">
        <v>729</v>
      </c>
      <c r="E6248" t="s">
        <v>730</v>
      </c>
      <c r="F6248" t="s">
        <v>5185</v>
      </c>
      <c r="G6248" t="s">
        <v>35</v>
      </c>
      <c r="H6248" t="s">
        <v>36</v>
      </c>
      <c r="I6248" t="s">
        <v>37</v>
      </c>
      <c r="J6248" t="s">
        <v>196</v>
      </c>
      <c r="K6248" t="s">
        <v>197</v>
      </c>
      <c r="L6248" t="s">
        <v>84</v>
      </c>
      <c r="M6248" t="s">
        <v>38</v>
      </c>
      <c r="N6248" t="s">
        <v>39</v>
      </c>
      <c r="O6248" s="23">
        <v>244</v>
      </c>
      <c r="P6248" s="9">
        <v>6.02</v>
      </c>
      <c r="Q6248" t="s">
        <v>40</v>
      </c>
      <c r="R6248">
        <v>29284</v>
      </c>
      <c r="S6248" s="9">
        <v>40.51</v>
      </c>
      <c r="T6248" s="26">
        <v>5.24</v>
      </c>
      <c r="U6248" s="8">
        <v>212.27</v>
      </c>
      <c r="V6248" t="s">
        <v>41</v>
      </c>
      <c r="W6248" t="s">
        <v>2007</v>
      </c>
      <c r="X6248" t="s">
        <v>42</v>
      </c>
      <c r="Y6248" t="s">
        <v>1740</v>
      </c>
      <c r="AA6248" s="1">
        <f t="shared" si="724"/>
        <v>46066</v>
      </c>
      <c r="AB6248" s="2">
        <f t="shared" si="725"/>
        <v>2</v>
      </c>
      <c r="AC6248" s="2">
        <f t="shared" si="726"/>
        <v>2026</v>
      </c>
      <c r="AD6248" s="2" t="str">
        <f>IFERROR(VLOOKUP(A6248,'Aux Área'!$A$4:$B$123,2,0),"-")</f>
        <v>FACILITIES</v>
      </c>
    </row>
    <row r="6249" spans="1:30" x14ac:dyDescent="0.3">
      <c r="A6249" t="s">
        <v>76</v>
      </c>
      <c r="B6249" t="s">
        <v>380</v>
      </c>
      <c r="C6249" t="s">
        <v>9794</v>
      </c>
      <c r="D6249" t="s">
        <v>382</v>
      </c>
      <c r="E6249" t="s">
        <v>383</v>
      </c>
      <c r="F6249" t="s">
        <v>77</v>
      </c>
      <c r="G6249" t="s">
        <v>35</v>
      </c>
      <c r="H6249" t="s">
        <v>36</v>
      </c>
      <c r="I6249" t="s">
        <v>37</v>
      </c>
      <c r="J6249" t="s">
        <v>1665</v>
      </c>
      <c r="K6249" t="s">
        <v>1666</v>
      </c>
      <c r="L6249" t="s">
        <v>301</v>
      </c>
      <c r="M6249" t="s">
        <v>38</v>
      </c>
      <c r="N6249" t="s">
        <v>39</v>
      </c>
      <c r="O6249" s="23">
        <v>350</v>
      </c>
      <c r="P6249" s="9">
        <v>11.03</v>
      </c>
      <c r="Q6249" t="s">
        <v>40</v>
      </c>
      <c r="R6249">
        <v>57545</v>
      </c>
      <c r="S6249" s="9">
        <v>31.72</v>
      </c>
      <c r="T6249" s="26">
        <v>4.6900000000000004</v>
      </c>
      <c r="U6249" s="8">
        <v>148.77000000000001</v>
      </c>
      <c r="V6249" t="s">
        <v>9795</v>
      </c>
      <c r="W6249" t="s">
        <v>2007</v>
      </c>
      <c r="X6249" t="s">
        <v>42</v>
      </c>
      <c r="Y6249" t="s">
        <v>1740</v>
      </c>
      <c r="AA6249" s="1">
        <f t="shared" si="724"/>
        <v>46066</v>
      </c>
      <c r="AB6249" s="2">
        <f t="shared" si="725"/>
        <v>2</v>
      </c>
      <c r="AC6249" s="2">
        <f t="shared" si="726"/>
        <v>2026</v>
      </c>
      <c r="AD6249" s="2" t="str">
        <f>IFERROR(VLOOKUP(A6249,'Aux Área'!$A$4:$B$123,2,0),"-")</f>
        <v>QSMS</v>
      </c>
    </row>
    <row r="6250" spans="1:30" x14ac:dyDescent="0.3">
      <c r="A6250" t="s">
        <v>2488</v>
      </c>
      <c r="B6250" t="s">
        <v>2489</v>
      </c>
      <c r="C6250" t="s">
        <v>9796</v>
      </c>
      <c r="D6250" t="s">
        <v>3785</v>
      </c>
      <c r="E6250" t="s">
        <v>3786</v>
      </c>
      <c r="F6250" t="s">
        <v>2491</v>
      </c>
      <c r="G6250" t="s">
        <v>659</v>
      </c>
      <c r="H6250" t="s">
        <v>2215</v>
      </c>
      <c r="I6250" t="s">
        <v>667</v>
      </c>
      <c r="J6250" t="s">
        <v>165</v>
      </c>
      <c r="K6250" t="s">
        <v>166</v>
      </c>
      <c r="L6250" t="s">
        <v>167</v>
      </c>
      <c r="M6250" t="s">
        <v>38</v>
      </c>
      <c r="N6250" t="s">
        <v>668</v>
      </c>
      <c r="O6250" s="23">
        <v>254</v>
      </c>
      <c r="P6250" s="9">
        <v>6.18</v>
      </c>
      <c r="Q6250" t="s">
        <v>40</v>
      </c>
      <c r="R6250">
        <v>6014</v>
      </c>
      <c r="S6250" s="9">
        <v>41.11</v>
      </c>
      <c r="T6250" s="26">
        <v>6.2409999999999997</v>
      </c>
      <c r="U6250" s="8">
        <v>256.56</v>
      </c>
      <c r="V6250" t="s">
        <v>112</v>
      </c>
      <c r="W6250" t="s">
        <v>2007</v>
      </c>
      <c r="X6250" t="s">
        <v>42</v>
      </c>
      <c r="Y6250" t="s">
        <v>1740</v>
      </c>
      <c r="AA6250" s="1">
        <f t="shared" si="724"/>
        <v>46066</v>
      </c>
      <c r="AB6250" s="2">
        <f t="shared" si="725"/>
        <v>2</v>
      </c>
      <c r="AC6250" s="2">
        <f t="shared" si="726"/>
        <v>2026</v>
      </c>
      <c r="AD6250" s="2" t="str">
        <f>IFERROR(VLOOKUP(A6250,'Aux Área'!$A$4:$B$123,2,0),"-")</f>
        <v>APH</v>
      </c>
    </row>
    <row r="6251" spans="1:30" x14ac:dyDescent="0.3">
      <c r="A6251" t="s">
        <v>2650</v>
      </c>
      <c r="B6251" t="s">
        <v>2651</v>
      </c>
      <c r="C6251" t="s">
        <v>9797</v>
      </c>
      <c r="D6251" t="s">
        <v>2944</v>
      </c>
      <c r="E6251" t="s">
        <v>2945</v>
      </c>
      <c r="F6251" t="s">
        <v>3615</v>
      </c>
      <c r="G6251" t="s">
        <v>1300</v>
      </c>
      <c r="H6251" t="s">
        <v>2635</v>
      </c>
      <c r="I6251" t="s">
        <v>37</v>
      </c>
      <c r="J6251" t="s">
        <v>237</v>
      </c>
      <c r="K6251" t="s">
        <v>238</v>
      </c>
      <c r="L6251" t="s">
        <v>110</v>
      </c>
      <c r="M6251" t="s">
        <v>38</v>
      </c>
      <c r="N6251" t="s">
        <v>39</v>
      </c>
      <c r="O6251" s="10">
        <v>281</v>
      </c>
      <c r="P6251" s="24">
        <v>5.46</v>
      </c>
      <c r="Q6251" t="s">
        <v>40</v>
      </c>
      <c r="R6251">
        <v>16542</v>
      </c>
      <c r="S6251" s="9">
        <v>51.42</v>
      </c>
      <c r="T6251" s="26">
        <v>4.6900000000000004</v>
      </c>
      <c r="U6251" s="8">
        <v>241.16</v>
      </c>
      <c r="V6251" t="s">
        <v>41</v>
      </c>
      <c r="W6251" t="s">
        <v>2276</v>
      </c>
      <c r="X6251" t="s">
        <v>42</v>
      </c>
      <c r="Y6251" t="s">
        <v>1740</v>
      </c>
      <c r="AA6251" s="1">
        <f t="shared" si="724"/>
        <v>46066</v>
      </c>
      <c r="AB6251" s="2">
        <f t="shared" si="725"/>
        <v>2</v>
      </c>
      <c r="AC6251" s="2">
        <f t="shared" si="726"/>
        <v>2026</v>
      </c>
      <c r="AD6251" s="2" t="str">
        <f>IFERROR(VLOOKUP(A6251,'Aux Área'!$A$4:$B$123,2,0),"-")</f>
        <v>TI</v>
      </c>
    </row>
    <row r="6252" spans="1:30" x14ac:dyDescent="0.3">
      <c r="A6252" t="s">
        <v>58</v>
      </c>
      <c r="B6252" t="s">
        <v>250</v>
      </c>
      <c r="C6252" t="s">
        <v>9798</v>
      </c>
      <c r="D6252" t="s">
        <v>87</v>
      </c>
      <c r="E6252" t="s">
        <v>88</v>
      </c>
      <c r="F6252" t="s">
        <v>59</v>
      </c>
      <c r="G6252" t="s">
        <v>35</v>
      </c>
      <c r="H6252" t="s">
        <v>36</v>
      </c>
      <c r="I6252" t="s">
        <v>37</v>
      </c>
      <c r="J6252" t="s">
        <v>356</v>
      </c>
      <c r="K6252" t="s">
        <v>357</v>
      </c>
      <c r="L6252" t="s">
        <v>124</v>
      </c>
      <c r="M6252" t="s">
        <v>38</v>
      </c>
      <c r="N6252" t="s">
        <v>39</v>
      </c>
      <c r="O6252" s="23">
        <v>343</v>
      </c>
      <c r="P6252" s="9">
        <v>7.99</v>
      </c>
      <c r="Q6252" t="s">
        <v>40</v>
      </c>
      <c r="R6252">
        <v>76915</v>
      </c>
      <c r="S6252" s="9">
        <v>42.92</v>
      </c>
      <c r="T6252" s="26">
        <v>4.7910000000000004</v>
      </c>
      <c r="U6252" s="8">
        <v>205.63</v>
      </c>
      <c r="V6252" t="s">
        <v>9799</v>
      </c>
      <c r="W6252" t="s">
        <v>2007</v>
      </c>
      <c r="X6252" t="s">
        <v>42</v>
      </c>
      <c r="Y6252" t="s">
        <v>1740</v>
      </c>
      <c r="AA6252" s="1">
        <f t="shared" si="724"/>
        <v>46066</v>
      </c>
      <c r="AB6252" s="2">
        <f t="shared" si="725"/>
        <v>2</v>
      </c>
      <c r="AC6252" s="2">
        <f t="shared" si="726"/>
        <v>2026</v>
      </c>
      <c r="AD6252" s="2" t="str">
        <f>IFERROR(VLOOKUP(A6252,'Aux Área'!$A$4:$B$123,2,0),"-")</f>
        <v>CONSERVA</v>
      </c>
    </row>
    <row r="6253" spans="1:30" x14ac:dyDescent="0.3">
      <c r="A6253" t="s">
        <v>1992</v>
      </c>
      <c r="B6253" t="s">
        <v>1993</v>
      </c>
      <c r="C6253" t="s">
        <v>9800</v>
      </c>
      <c r="D6253" t="s">
        <v>1297</v>
      </c>
      <c r="E6253" t="s">
        <v>2221</v>
      </c>
      <c r="F6253" t="s">
        <v>1995</v>
      </c>
      <c r="G6253" t="s">
        <v>659</v>
      </c>
      <c r="H6253" t="s">
        <v>1996</v>
      </c>
      <c r="I6253" t="s">
        <v>1997</v>
      </c>
      <c r="J6253" t="s">
        <v>165</v>
      </c>
      <c r="K6253" t="s">
        <v>166</v>
      </c>
      <c r="L6253" t="s">
        <v>167</v>
      </c>
      <c r="M6253" t="s">
        <v>38</v>
      </c>
      <c r="N6253" t="s">
        <v>668</v>
      </c>
      <c r="O6253" s="23">
        <v>540</v>
      </c>
      <c r="P6253" s="9">
        <v>6.67</v>
      </c>
      <c r="Q6253" t="s">
        <v>40</v>
      </c>
      <c r="R6253">
        <v>21362</v>
      </c>
      <c r="S6253" s="9">
        <v>81.010000000000005</v>
      </c>
      <c r="T6253" s="26">
        <v>6.24</v>
      </c>
      <c r="U6253" s="8">
        <v>505.51</v>
      </c>
      <c r="V6253" t="s">
        <v>112</v>
      </c>
      <c r="W6253" t="s">
        <v>1985</v>
      </c>
      <c r="X6253" t="s">
        <v>42</v>
      </c>
      <c r="Y6253" t="s">
        <v>1986</v>
      </c>
      <c r="AA6253" s="1">
        <f t="shared" si="724"/>
        <v>46066</v>
      </c>
      <c r="AB6253" s="2">
        <f t="shared" si="725"/>
        <v>2</v>
      </c>
      <c r="AC6253" s="2">
        <f t="shared" si="726"/>
        <v>2026</v>
      </c>
      <c r="AD6253" s="2" t="str">
        <f>IFERROR(VLOOKUP(A6253,'Aux Área'!$A$4:$B$123,2,0),"-")</f>
        <v>PESADOS</v>
      </c>
    </row>
    <row r="6254" spans="1:30" x14ac:dyDescent="0.3">
      <c r="A6254" t="s">
        <v>60</v>
      </c>
      <c r="B6254" t="s">
        <v>614</v>
      </c>
      <c r="C6254" t="s">
        <v>9801</v>
      </c>
      <c r="D6254" t="s">
        <v>1206</v>
      </c>
      <c r="E6254" t="s">
        <v>1207</v>
      </c>
      <c r="F6254" t="s">
        <v>61</v>
      </c>
      <c r="G6254" t="s">
        <v>35</v>
      </c>
      <c r="H6254" t="s">
        <v>36</v>
      </c>
      <c r="I6254" t="s">
        <v>37</v>
      </c>
      <c r="J6254" t="s">
        <v>1665</v>
      </c>
      <c r="K6254" t="s">
        <v>1666</v>
      </c>
      <c r="L6254" t="s">
        <v>301</v>
      </c>
      <c r="M6254" t="s">
        <v>38</v>
      </c>
      <c r="N6254" t="s">
        <v>39</v>
      </c>
      <c r="O6254" s="23">
        <v>193</v>
      </c>
      <c r="P6254" s="9">
        <v>10.27</v>
      </c>
      <c r="Q6254" t="s">
        <v>40</v>
      </c>
      <c r="R6254">
        <v>35131</v>
      </c>
      <c r="S6254" s="9">
        <v>18.79</v>
      </c>
      <c r="T6254" s="26">
        <v>4.6900000000000004</v>
      </c>
      <c r="U6254" s="8">
        <v>88.13</v>
      </c>
      <c r="V6254" t="s">
        <v>9802</v>
      </c>
      <c r="W6254" t="s">
        <v>2007</v>
      </c>
      <c r="X6254" t="s">
        <v>42</v>
      </c>
      <c r="Y6254" t="s">
        <v>1740</v>
      </c>
      <c r="AA6254" s="1">
        <f t="shared" si="724"/>
        <v>46066</v>
      </c>
      <c r="AB6254" s="2">
        <f t="shared" si="725"/>
        <v>2</v>
      </c>
      <c r="AC6254" s="2">
        <f t="shared" si="726"/>
        <v>2026</v>
      </c>
      <c r="AD6254" s="2" t="str">
        <f>IFERROR(VLOOKUP(A6254,'Aux Área'!$A$4:$B$123,2,0),"-")</f>
        <v>QSMS</v>
      </c>
    </row>
    <row r="6255" spans="1:30" x14ac:dyDescent="0.3">
      <c r="A6255" t="s">
        <v>5620</v>
      </c>
      <c r="B6255" t="s">
        <v>9277</v>
      </c>
      <c r="C6255" t="s">
        <v>9803</v>
      </c>
      <c r="D6255" t="s">
        <v>2160</v>
      </c>
      <c r="E6255" t="s">
        <v>2161</v>
      </c>
      <c r="F6255" t="s">
        <v>6208</v>
      </c>
      <c r="G6255" t="s">
        <v>1135</v>
      </c>
      <c r="H6255" t="s">
        <v>5545</v>
      </c>
      <c r="I6255" t="s">
        <v>839</v>
      </c>
      <c r="J6255" t="s">
        <v>188</v>
      </c>
      <c r="K6255" t="s">
        <v>189</v>
      </c>
      <c r="L6255" t="s">
        <v>190</v>
      </c>
      <c r="M6255" t="s">
        <v>38</v>
      </c>
      <c r="N6255" t="s">
        <v>39</v>
      </c>
      <c r="O6255" s="23">
        <v>303</v>
      </c>
      <c r="P6255" s="9">
        <v>7.61</v>
      </c>
      <c r="Q6255" t="s">
        <v>40</v>
      </c>
      <c r="R6255">
        <v>26560</v>
      </c>
      <c r="S6255" s="9">
        <v>39.81</v>
      </c>
      <c r="T6255" s="26">
        <v>4.99</v>
      </c>
      <c r="U6255" s="8">
        <v>198.65</v>
      </c>
      <c r="V6255" t="s">
        <v>41</v>
      </c>
      <c r="W6255" t="s">
        <v>2276</v>
      </c>
      <c r="X6255" t="s">
        <v>42</v>
      </c>
      <c r="Y6255" t="s">
        <v>2277</v>
      </c>
      <c r="AA6255" s="1">
        <f t="shared" si="724"/>
        <v>46066</v>
      </c>
      <c r="AB6255" s="2">
        <f t="shared" si="725"/>
        <v>2</v>
      </c>
      <c r="AC6255" s="2">
        <f t="shared" si="726"/>
        <v>2026</v>
      </c>
      <c r="AD6255" s="2" t="str">
        <f>IFERROR(VLOOKUP(A6255,'Aux Área'!$A$4:$B$123,2,0),"-")</f>
        <v>INSPEÇÃO</v>
      </c>
    </row>
    <row r="6256" spans="1:30" x14ac:dyDescent="0.3">
      <c r="A6256" t="s">
        <v>2655</v>
      </c>
      <c r="B6256" t="s">
        <v>2656</v>
      </c>
      <c r="C6256" t="s">
        <v>9804</v>
      </c>
      <c r="D6256" t="s">
        <v>1619</v>
      </c>
      <c r="E6256" t="s">
        <v>1620</v>
      </c>
      <c r="F6256" t="s">
        <v>3605</v>
      </c>
      <c r="G6256" t="s">
        <v>1635</v>
      </c>
      <c r="H6256" t="s">
        <v>2635</v>
      </c>
      <c r="I6256" t="s">
        <v>37</v>
      </c>
      <c r="J6256" t="s">
        <v>188</v>
      </c>
      <c r="K6256" t="s">
        <v>189</v>
      </c>
      <c r="L6256" t="s">
        <v>190</v>
      </c>
      <c r="M6256" t="s">
        <v>38</v>
      </c>
      <c r="N6256" t="s">
        <v>39</v>
      </c>
      <c r="O6256" s="23">
        <v>199</v>
      </c>
      <c r="P6256" s="9">
        <v>7.2</v>
      </c>
      <c r="Q6256" t="s">
        <v>40</v>
      </c>
      <c r="R6256">
        <v>15106</v>
      </c>
      <c r="S6256" s="9">
        <v>27.64</v>
      </c>
      <c r="T6256" s="26">
        <v>4.99</v>
      </c>
      <c r="U6256" s="8">
        <v>137.91999999999999</v>
      </c>
      <c r="V6256" t="s">
        <v>41</v>
      </c>
      <c r="W6256" t="s">
        <v>2007</v>
      </c>
      <c r="X6256" t="s">
        <v>42</v>
      </c>
      <c r="Y6256" t="s">
        <v>6209</v>
      </c>
      <c r="AA6256" s="1">
        <f t="shared" ref="AA6256:AA6319" si="727">IFERROR(DATEVALUE(C6256),"-")</f>
        <v>46066</v>
      </c>
      <c r="AB6256" s="2">
        <f t="shared" ref="AB6256:AB6319" si="728">IFERROR(MONTH(AA6256),"-")</f>
        <v>2</v>
      </c>
      <c r="AC6256" s="2">
        <f t="shared" ref="AC6256:AC6319" si="729">IFERROR(YEAR(AA6256),"-")</f>
        <v>2026</v>
      </c>
      <c r="AD6256" s="2" t="str">
        <f>IFERROR(VLOOKUP(A6256,'Aux Área'!$A$4:$B$123,2,0),"-")</f>
        <v>TI</v>
      </c>
    </row>
    <row r="6257" spans="1:30" x14ac:dyDescent="0.3">
      <c r="A6257" t="s">
        <v>2314</v>
      </c>
      <c r="B6257" t="s">
        <v>4624</v>
      </c>
      <c r="C6257" t="s">
        <v>9805</v>
      </c>
      <c r="D6257" t="s">
        <v>3410</v>
      </c>
      <c r="E6257" t="s">
        <v>3411</v>
      </c>
      <c r="F6257" t="s">
        <v>2317</v>
      </c>
      <c r="G6257" t="s">
        <v>1300</v>
      </c>
      <c r="H6257" t="s">
        <v>1301</v>
      </c>
      <c r="I6257" t="s">
        <v>37</v>
      </c>
      <c r="J6257" t="s">
        <v>231</v>
      </c>
      <c r="K6257" t="s">
        <v>232</v>
      </c>
      <c r="L6257" t="s">
        <v>217</v>
      </c>
      <c r="M6257" t="s">
        <v>38</v>
      </c>
      <c r="N6257" t="s">
        <v>39</v>
      </c>
      <c r="O6257" s="23">
        <v>473</v>
      </c>
      <c r="P6257" s="9">
        <v>9.6999999999999993</v>
      </c>
      <c r="Q6257" t="s">
        <v>40</v>
      </c>
      <c r="R6257">
        <v>52591</v>
      </c>
      <c r="S6257" s="9">
        <v>48.76</v>
      </c>
      <c r="T6257" s="26">
        <v>4.8609999999999998</v>
      </c>
      <c r="U6257" s="8">
        <v>237</v>
      </c>
      <c r="V6257" t="s">
        <v>9806</v>
      </c>
      <c r="W6257" t="s">
        <v>2276</v>
      </c>
      <c r="X6257" t="s">
        <v>42</v>
      </c>
      <c r="Y6257" t="s">
        <v>2277</v>
      </c>
      <c r="AA6257" s="1">
        <f t="shared" si="727"/>
        <v>46066</v>
      </c>
      <c r="AB6257" s="2">
        <f t="shared" si="728"/>
        <v>2</v>
      </c>
      <c r="AC6257" s="2">
        <f t="shared" si="729"/>
        <v>2026</v>
      </c>
      <c r="AD6257" s="2" t="str">
        <f>IFERROR(VLOOKUP(A6257,'Aux Área'!$A$4:$B$123,2,0),"-")</f>
        <v>INSPEÇÃO</v>
      </c>
    </row>
    <row r="6258" spans="1:30" x14ac:dyDescent="0.3">
      <c r="A6258" t="s">
        <v>3092</v>
      </c>
      <c r="B6258" t="s">
        <v>4774</v>
      </c>
      <c r="C6258" t="s">
        <v>9807</v>
      </c>
      <c r="D6258" t="s">
        <v>3135</v>
      </c>
      <c r="E6258" t="s">
        <v>3136</v>
      </c>
      <c r="F6258" t="s">
        <v>3594</v>
      </c>
      <c r="G6258" t="s">
        <v>1135</v>
      </c>
      <c r="H6258" t="s">
        <v>2275</v>
      </c>
      <c r="I6258" t="s">
        <v>1497</v>
      </c>
      <c r="J6258" t="s">
        <v>188</v>
      </c>
      <c r="K6258" t="s">
        <v>189</v>
      </c>
      <c r="L6258" t="s">
        <v>190</v>
      </c>
      <c r="M6258" t="s">
        <v>38</v>
      </c>
      <c r="N6258" t="s">
        <v>39</v>
      </c>
      <c r="O6258" s="23">
        <v>394</v>
      </c>
      <c r="P6258" s="9">
        <v>11.13</v>
      </c>
      <c r="Q6258" t="s">
        <v>40</v>
      </c>
      <c r="R6258">
        <v>87502</v>
      </c>
      <c r="S6258" s="9">
        <v>35.409999999999997</v>
      </c>
      <c r="T6258" s="26">
        <v>4.99</v>
      </c>
      <c r="U6258" s="8">
        <v>176.7</v>
      </c>
      <c r="V6258" t="s">
        <v>41</v>
      </c>
      <c r="W6258" t="s">
        <v>2276</v>
      </c>
      <c r="X6258" t="s">
        <v>42</v>
      </c>
      <c r="Y6258" t="s">
        <v>2277</v>
      </c>
      <c r="AA6258" s="1">
        <f t="shared" si="727"/>
        <v>46066</v>
      </c>
      <c r="AB6258" s="2">
        <f t="shared" si="728"/>
        <v>2</v>
      </c>
      <c r="AC6258" s="2">
        <f t="shared" si="729"/>
        <v>2026</v>
      </c>
      <c r="AD6258" s="2" t="str">
        <f>IFERROR(VLOOKUP(A6258,'Aux Área'!$A$4:$B$123,2,0),"-")</f>
        <v>INSPEÇÃO</v>
      </c>
    </row>
    <row r="6259" spans="1:30" x14ac:dyDescent="0.3">
      <c r="A6259" t="s">
        <v>68</v>
      </c>
      <c r="B6259" t="s">
        <v>296</v>
      </c>
      <c r="C6259" t="s">
        <v>9808</v>
      </c>
      <c r="D6259" t="s">
        <v>3246</v>
      </c>
      <c r="E6259" t="s">
        <v>3247</v>
      </c>
      <c r="F6259" t="s">
        <v>69</v>
      </c>
      <c r="G6259" t="s">
        <v>35</v>
      </c>
      <c r="H6259" t="s">
        <v>36</v>
      </c>
      <c r="I6259" t="s">
        <v>37</v>
      </c>
      <c r="J6259" t="s">
        <v>188</v>
      </c>
      <c r="K6259" t="s">
        <v>189</v>
      </c>
      <c r="L6259" t="s">
        <v>190</v>
      </c>
      <c r="M6259" t="s">
        <v>38</v>
      </c>
      <c r="N6259" t="s">
        <v>39</v>
      </c>
      <c r="O6259" s="23">
        <v>419</v>
      </c>
      <c r="P6259" s="9">
        <v>10.23</v>
      </c>
      <c r="Q6259" t="s">
        <v>40</v>
      </c>
      <c r="R6259">
        <v>42580</v>
      </c>
      <c r="S6259" s="9">
        <v>40.94</v>
      </c>
      <c r="T6259" s="26">
        <v>4.99</v>
      </c>
      <c r="U6259" s="8">
        <v>204.29</v>
      </c>
      <c r="V6259" t="s">
        <v>41</v>
      </c>
      <c r="W6259" t="s">
        <v>2007</v>
      </c>
      <c r="X6259" t="s">
        <v>42</v>
      </c>
      <c r="Y6259" t="s">
        <v>1740</v>
      </c>
      <c r="AA6259" s="1">
        <f t="shared" si="727"/>
        <v>46066</v>
      </c>
      <c r="AB6259" s="2">
        <f t="shared" si="728"/>
        <v>2</v>
      </c>
      <c r="AC6259" s="2">
        <f t="shared" si="729"/>
        <v>2026</v>
      </c>
      <c r="AD6259" s="2" t="str">
        <f>IFERROR(VLOOKUP(A6259,'Aux Área'!$A$4:$B$123,2,0),"-")</f>
        <v>OPERAÇÃO</v>
      </c>
    </row>
    <row r="6260" spans="1:30" x14ac:dyDescent="0.3">
      <c r="A6260" t="s">
        <v>2643</v>
      </c>
      <c r="B6260" t="s">
        <v>2307</v>
      </c>
      <c r="C6260" t="s">
        <v>9809</v>
      </c>
      <c r="D6260" t="s">
        <v>4988</v>
      </c>
      <c r="E6260" t="s">
        <v>4989</v>
      </c>
      <c r="F6260" t="s">
        <v>2646</v>
      </c>
      <c r="G6260" t="s">
        <v>1300</v>
      </c>
      <c r="H6260" t="s">
        <v>1301</v>
      </c>
      <c r="I6260" t="s">
        <v>37</v>
      </c>
      <c r="J6260" t="s">
        <v>370</v>
      </c>
      <c r="K6260" t="s">
        <v>371</v>
      </c>
      <c r="L6260" t="s">
        <v>124</v>
      </c>
      <c r="M6260" t="s">
        <v>38</v>
      </c>
      <c r="N6260" t="s">
        <v>39</v>
      </c>
      <c r="O6260" s="23">
        <v>428</v>
      </c>
      <c r="P6260" s="9">
        <v>9.99</v>
      </c>
      <c r="Q6260" t="s">
        <v>40</v>
      </c>
      <c r="R6260">
        <v>101617</v>
      </c>
      <c r="S6260" s="9">
        <v>42.85</v>
      </c>
      <c r="T6260" s="26">
        <v>4.9909999999999997</v>
      </c>
      <c r="U6260" s="8">
        <v>213.85</v>
      </c>
      <c r="V6260" t="s">
        <v>9810</v>
      </c>
      <c r="W6260" t="s">
        <v>2276</v>
      </c>
      <c r="X6260" t="s">
        <v>42</v>
      </c>
      <c r="Y6260" t="s">
        <v>2277</v>
      </c>
      <c r="AA6260" s="1">
        <f t="shared" si="727"/>
        <v>46066</v>
      </c>
      <c r="AB6260" s="2">
        <f t="shared" si="728"/>
        <v>2</v>
      </c>
      <c r="AC6260" s="2">
        <f t="shared" si="729"/>
        <v>2026</v>
      </c>
      <c r="AD6260" s="2" t="str">
        <f>IFERROR(VLOOKUP(A6260,'Aux Área'!$A$4:$B$123,2,0),"-")</f>
        <v>INSPEÇÃO</v>
      </c>
    </row>
    <row r="6261" spans="1:30" x14ac:dyDescent="0.3">
      <c r="A6261" t="s">
        <v>1819</v>
      </c>
      <c r="B6261" t="s">
        <v>156</v>
      </c>
      <c r="C6261" t="s">
        <v>9811</v>
      </c>
      <c r="D6261" t="s">
        <v>5474</v>
      </c>
      <c r="E6261" t="s">
        <v>5475</v>
      </c>
      <c r="F6261" t="s">
        <v>653</v>
      </c>
      <c r="G6261" t="s">
        <v>659</v>
      </c>
      <c r="H6261" t="s">
        <v>1821</v>
      </c>
      <c r="I6261" t="s">
        <v>673</v>
      </c>
      <c r="J6261" t="s">
        <v>172</v>
      </c>
      <c r="K6261" t="s">
        <v>173</v>
      </c>
      <c r="L6261" t="s">
        <v>124</v>
      </c>
      <c r="M6261" t="s">
        <v>38</v>
      </c>
      <c r="N6261" t="s">
        <v>638</v>
      </c>
      <c r="O6261" s="23">
        <v>0</v>
      </c>
      <c r="P6261" s="9">
        <v>0</v>
      </c>
      <c r="Q6261" t="s">
        <v>40</v>
      </c>
      <c r="R6261">
        <v>0</v>
      </c>
      <c r="S6261" s="9">
        <v>224.3</v>
      </c>
      <c r="T6261" s="26">
        <v>5.89</v>
      </c>
      <c r="U6261" s="8">
        <v>1321.13</v>
      </c>
      <c r="V6261" t="s">
        <v>9812</v>
      </c>
      <c r="W6261" t="s">
        <v>652</v>
      </c>
      <c r="X6261" t="s">
        <v>42</v>
      </c>
      <c r="Y6261" t="s">
        <v>653</v>
      </c>
      <c r="AA6261" s="1">
        <f t="shared" si="727"/>
        <v>46066</v>
      </c>
      <c r="AB6261" s="2">
        <f t="shared" si="728"/>
        <v>2</v>
      </c>
      <c r="AC6261" s="2">
        <f t="shared" si="729"/>
        <v>2026</v>
      </c>
      <c r="AD6261" s="2" t="str">
        <f>IFERROR(VLOOKUP(A6261,'Aux Área'!$A$4:$B$123,2,0),"-")</f>
        <v>SÃO PEDRO</v>
      </c>
    </row>
    <row r="6262" spans="1:30" x14ac:dyDescent="0.3">
      <c r="A6262" t="s">
        <v>662</v>
      </c>
      <c r="B6262" t="s">
        <v>183</v>
      </c>
      <c r="C6262" t="s">
        <v>9813</v>
      </c>
      <c r="D6262" t="s">
        <v>1568</v>
      </c>
      <c r="E6262" t="s">
        <v>1569</v>
      </c>
      <c r="F6262" t="s">
        <v>653</v>
      </c>
      <c r="G6262" t="s">
        <v>1495</v>
      </c>
      <c r="H6262" t="s">
        <v>1571</v>
      </c>
      <c r="I6262" t="s">
        <v>1497</v>
      </c>
      <c r="J6262" t="s">
        <v>788</v>
      </c>
      <c r="K6262" t="s">
        <v>789</v>
      </c>
      <c r="L6262" t="s">
        <v>377</v>
      </c>
      <c r="M6262" t="s">
        <v>38</v>
      </c>
      <c r="N6262" t="s">
        <v>668</v>
      </c>
      <c r="O6262" s="23">
        <v>0</v>
      </c>
      <c r="P6262" s="9">
        <v>0</v>
      </c>
      <c r="Q6262" t="s">
        <v>40</v>
      </c>
      <c r="R6262">
        <v>0</v>
      </c>
      <c r="S6262" s="9">
        <v>132.21</v>
      </c>
      <c r="T6262" s="26">
        <v>5.79</v>
      </c>
      <c r="U6262" s="8">
        <v>765.5</v>
      </c>
      <c r="V6262" t="s">
        <v>41</v>
      </c>
      <c r="W6262" t="s">
        <v>652</v>
      </c>
      <c r="X6262" t="s">
        <v>42</v>
      </c>
      <c r="Y6262" t="s">
        <v>653</v>
      </c>
      <c r="AA6262" s="1">
        <f t="shared" si="727"/>
        <v>46066</v>
      </c>
      <c r="AB6262" s="2">
        <f t="shared" si="728"/>
        <v>2</v>
      </c>
      <c r="AC6262" s="2">
        <f t="shared" si="729"/>
        <v>2026</v>
      </c>
      <c r="AD6262" s="2" t="str">
        <f>IFERROR(VLOOKUP(A6262,'Aux Área'!$A$4:$B$123,2,0),"-")</f>
        <v>SÃO PEDRO</v>
      </c>
    </row>
    <row r="6263" spans="1:30" x14ac:dyDescent="0.3">
      <c r="A6263" t="s">
        <v>662</v>
      </c>
      <c r="C6263" t="s">
        <v>15706</v>
      </c>
      <c r="F6263" t="s">
        <v>15689</v>
      </c>
      <c r="K6263" t="s">
        <v>789</v>
      </c>
      <c r="N6263" t="s">
        <v>15690</v>
      </c>
      <c r="O6263" s="23">
        <v>0</v>
      </c>
      <c r="P6263" s="23">
        <v>0</v>
      </c>
      <c r="Q6263" t="s">
        <v>40</v>
      </c>
      <c r="R6263">
        <v>0</v>
      </c>
      <c r="S6263">
        <v>11.56</v>
      </c>
      <c r="U6263" s="8">
        <v>46.13</v>
      </c>
      <c r="AA6263" s="1">
        <f t="shared" si="727"/>
        <v>46066</v>
      </c>
      <c r="AB6263" s="2">
        <f t="shared" si="728"/>
        <v>2</v>
      </c>
      <c r="AC6263" s="2">
        <f t="shared" si="729"/>
        <v>2026</v>
      </c>
      <c r="AD6263" s="2" t="str">
        <f>IFERROR(VLOOKUP(A6263,'Aux Área'!$A$4:$B$123,2,0),"-")</f>
        <v>SÃO PEDRO</v>
      </c>
    </row>
    <row r="6264" spans="1:30" x14ac:dyDescent="0.3">
      <c r="A6264" t="s">
        <v>64</v>
      </c>
      <c r="B6264" t="s">
        <v>332</v>
      </c>
      <c r="C6264" t="s">
        <v>9814</v>
      </c>
      <c r="D6264" t="s">
        <v>127</v>
      </c>
      <c r="E6264" t="s">
        <v>128</v>
      </c>
      <c r="F6264" t="s">
        <v>65</v>
      </c>
      <c r="G6264" t="s">
        <v>35</v>
      </c>
      <c r="H6264" t="s">
        <v>36</v>
      </c>
      <c r="I6264" t="s">
        <v>37</v>
      </c>
      <c r="J6264" t="s">
        <v>1903</v>
      </c>
      <c r="K6264" t="s">
        <v>1904</v>
      </c>
      <c r="L6264" t="s">
        <v>1538</v>
      </c>
      <c r="M6264" t="s">
        <v>38</v>
      </c>
      <c r="N6264" t="s">
        <v>39</v>
      </c>
      <c r="O6264" s="23">
        <v>376</v>
      </c>
      <c r="P6264" s="9">
        <v>10.23</v>
      </c>
      <c r="Q6264" t="s">
        <v>40</v>
      </c>
      <c r="R6264">
        <v>49579</v>
      </c>
      <c r="S6264" s="9">
        <v>36.770000000000003</v>
      </c>
      <c r="T6264" s="26">
        <v>5.3310000000000004</v>
      </c>
      <c r="U6264" s="8">
        <v>196.01</v>
      </c>
      <c r="V6264" t="s">
        <v>9815</v>
      </c>
      <c r="W6264" t="s">
        <v>2007</v>
      </c>
      <c r="X6264" t="s">
        <v>42</v>
      </c>
      <c r="Y6264" t="s">
        <v>1740</v>
      </c>
      <c r="AA6264" s="1">
        <f t="shared" si="727"/>
        <v>46066</v>
      </c>
      <c r="AB6264" s="2">
        <f t="shared" si="728"/>
        <v>2</v>
      </c>
      <c r="AC6264" s="2">
        <f t="shared" si="729"/>
        <v>2026</v>
      </c>
      <c r="AD6264" s="2" t="str">
        <f>IFERROR(VLOOKUP(A6264,'Aux Área'!$A$4:$B$123,2,0),"-")</f>
        <v>ENGENHARIA</v>
      </c>
    </row>
    <row r="6265" spans="1:30" x14ac:dyDescent="0.3">
      <c r="A6265" t="s">
        <v>2181</v>
      </c>
      <c r="B6265" t="s">
        <v>4595</v>
      </c>
      <c r="C6265" t="s">
        <v>9816</v>
      </c>
      <c r="D6265" t="s">
        <v>3107</v>
      </c>
      <c r="E6265" t="s">
        <v>3108</v>
      </c>
      <c r="F6265" t="s">
        <v>2184</v>
      </c>
      <c r="G6265" t="s">
        <v>1135</v>
      </c>
      <c r="H6265" t="s">
        <v>2185</v>
      </c>
      <c r="I6265" t="s">
        <v>2186</v>
      </c>
      <c r="J6265" t="s">
        <v>237</v>
      </c>
      <c r="K6265" t="s">
        <v>238</v>
      </c>
      <c r="L6265" t="s">
        <v>110</v>
      </c>
      <c r="M6265" t="s">
        <v>38</v>
      </c>
      <c r="N6265" t="s">
        <v>668</v>
      </c>
      <c r="O6265" s="23">
        <v>780</v>
      </c>
      <c r="P6265" s="9">
        <v>14.62</v>
      </c>
      <c r="Q6265" t="s">
        <v>40</v>
      </c>
      <c r="R6265">
        <v>112308</v>
      </c>
      <c r="S6265" s="9">
        <v>53.36</v>
      </c>
      <c r="T6265" s="26">
        <v>6.04</v>
      </c>
      <c r="U6265" s="8">
        <v>322.29000000000002</v>
      </c>
      <c r="V6265" t="s">
        <v>41</v>
      </c>
      <c r="W6265" t="s">
        <v>2007</v>
      </c>
      <c r="X6265" t="s">
        <v>42</v>
      </c>
      <c r="Y6265" t="s">
        <v>2188</v>
      </c>
      <c r="AA6265" s="1">
        <f t="shared" si="727"/>
        <v>46066</v>
      </c>
      <c r="AB6265" s="2">
        <f t="shared" si="728"/>
        <v>2</v>
      </c>
      <c r="AC6265" s="2">
        <f t="shared" si="729"/>
        <v>2026</v>
      </c>
      <c r="AD6265" s="2" t="str">
        <f>IFERROR(VLOOKUP(A6265,'Aux Área'!$A$4:$B$123,2,0),"-")</f>
        <v>INSPEÇÃO</v>
      </c>
    </row>
    <row r="6266" spans="1:30" x14ac:dyDescent="0.3">
      <c r="A6266" t="s">
        <v>2547</v>
      </c>
      <c r="B6266" t="s">
        <v>2548</v>
      </c>
      <c r="C6266" t="s">
        <v>9817</v>
      </c>
      <c r="D6266" t="s">
        <v>2468</v>
      </c>
      <c r="E6266" t="s">
        <v>2469</v>
      </c>
      <c r="F6266" t="s">
        <v>2550</v>
      </c>
      <c r="G6266" t="s">
        <v>659</v>
      </c>
      <c r="H6266" t="s">
        <v>2215</v>
      </c>
      <c r="I6266" t="s">
        <v>667</v>
      </c>
      <c r="J6266" t="s">
        <v>165</v>
      </c>
      <c r="K6266" t="s">
        <v>166</v>
      </c>
      <c r="L6266" t="s">
        <v>167</v>
      </c>
      <c r="M6266" t="s">
        <v>38</v>
      </c>
      <c r="N6266" t="s">
        <v>668</v>
      </c>
      <c r="O6266" s="10">
        <v>460</v>
      </c>
      <c r="P6266" s="24">
        <v>6.22</v>
      </c>
      <c r="Q6266" t="s">
        <v>40</v>
      </c>
      <c r="R6266" s="2">
        <v>14862</v>
      </c>
      <c r="S6266" s="9">
        <v>74.010000000000005</v>
      </c>
      <c r="T6266" s="26">
        <v>6.24</v>
      </c>
      <c r="U6266" s="8">
        <v>461.85</v>
      </c>
      <c r="V6266" t="s">
        <v>112</v>
      </c>
      <c r="W6266" t="s">
        <v>2007</v>
      </c>
      <c r="X6266" t="s">
        <v>42</v>
      </c>
      <c r="Y6266" t="s">
        <v>1740</v>
      </c>
      <c r="AA6266" s="1">
        <f t="shared" si="727"/>
        <v>46066</v>
      </c>
      <c r="AB6266" s="2">
        <f t="shared" si="728"/>
        <v>2</v>
      </c>
      <c r="AC6266" s="2">
        <f t="shared" si="729"/>
        <v>2026</v>
      </c>
      <c r="AD6266" s="2" t="str">
        <f>IFERROR(VLOOKUP(A6266,'Aux Área'!$A$4:$B$123,2,0),"-")</f>
        <v>APH</v>
      </c>
    </row>
    <row r="6267" spans="1:30" x14ac:dyDescent="0.3">
      <c r="A6267" t="s">
        <v>2146</v>
      </c>
      <c r="B6267" t="s">
        <v>1800</v>
      </c>
      <c r="C6267" t="s">
        <v>9818</v>
      </c>
      <c r="D6267" t="s">
        <v>1841</v>
      </c>
      <c r="E6267" t="s">
        <v>1842</v>
      </c>
      <c r="F6267" t="s">
        <v>653</v>
      </c>
      <c r="G6267" t="s">
        <v>635</v>
      </c>
      <c r="H6267" t="s">
        <v>666</v>
      </c>
      <c r="I6267" t="s">
        <v>667</v>
      </c>
      <c r="J6267" t="s">
        <v>409</v>
      </c>
      <c r="K6267" t="s">
        <v>410</v>
      </c>
      <c r="L6267" t="s">
        <v>141</v>
      </c>
      <c r="M6267" t="s">
        <v>38</v>
      </c>
      <c r="N6267" t="s">
        <v>668</v>
      </c>
      <c r="O6267" s="23">
        <v>0</v>
      </c>
      <c r="P6267" s="9">
        <v>0</v>
      </c>
      <c r="Q6267" t="s">
        <v>40</v>
      </c>
      <c r="R6267">
        <v>0</v>
      </c>
      <c r="S6267" s="9">
        <v>126.51</v>
      </c>
      <c r="T6267" s="26">
        <v>6.09</v>
      </c>
      <c r="U6267" s="8">
        <v>770.47</v>
      </c>
      <c r="V6267" t="s">
        <v>9819</v>
      </c>
      <c r="W6267" t="s">
        <v>652</v>
      </c>
      <c r="X6267" t="s">
        <v>42</v>
      </c>
      <c r="Y6267" t="s">
        <v>653</v>
      </c>
      <c r="AA6267" s="1">
        <f t="shared" si="727"/>
        <v>46066</v>
      </c>
      <c r="AB6267" s="2">
        <f t="shared" si="728"/>
        <v>2</v>
      </c>
      <c r="AC6267" s="2">
        <f t="shared" si="729"/>
        <v>2026</v>
      </c>
      <c r="AD6267" s="2" t="str">
        <f>IFERROR(VLOOKUP(A6267,'Aux Área'!$A$4:$B$123,2,0),"-")</f>
        <v>SÃO PEDRO</v>
      </c>
    </row>
    <row r="6268" spans="1:30" x14ac:dyDescent="0.3">
      <c r="A6268" t="s">
        <v>2547</v>
      </c>
      <c r="C6268" t="s">
        <v>15720</v>
      </c>
      <c r="F6268" t="s">
        <v>2550</v>
      </c>
      <c r="K6268" t="s">
        <v>166</v>
      </c>
      <c r="N6268" t="s">
        <v>15690</v>
      </c>
      <c r="O6268" t="s">
        <v>15244</v>
      </c>
      <c r="P6268" s="9" t="s">
        <v>15244</v>
      </c>
      <c r="Q6268" t="s">
        <v>40</v>
      </c>
      <c r="R6268" t="s">
        <v>15244</v>
      </c>
      <c r="S6268">
        <v>5</v>
      </c>
      <c r="U6268" s="8">
        <v>22.5</v>
      </c>
      <c r="AA6268" s="1">
        <f t="shared" si="727"/>
        <v>46066</v>
      </c>
      <c r="AB6268" s="2">
        <f t="shared" si="728"/>
        <v>2</v>
      </c>
      <c r="AC6268" s="2">
        <f t="shared" si="729"/>
        <v>2026</v>
      </c>
      <c r="AD6268" s="2" t="str">
        <f>IFERROR(VLOOKUP(A6268,'Aux Área'!$A$4:$B$123,2,0),"-")</f>
        <v>APH</v>
      </c>
    </row>
    <row r="6269" spans="1:30" x14ac:dyDescent="0.3">
      <c r="A6269" t="s">
        <v>2189</v>
      </c>
      <c r="B6269" t="s">
        <v>2190</v>
      </c>
      <c r="C6269" t="s">
        <v>9820</v>
      </c>
      <c r="D6269" t="s">
        <v>9696</v>
      </c>
      <c r="E6269" t="s">
        <v>9665</v>
      </c>
      <c r="F6269" t="s">
        <v>2192</v>
      </c>
      <c r="G6269" t="s">
        <v>1135</v>
      </c>
      <c r="H6269" t="s">
        <v>2185</v>
      </c>
      <c r="I6269" t="s">
        <v>2186</v>
      </c>
      <c r="J6269" t="s">
        <v>175</v>
      </c>
      <c r="K6269" t="s">
        <v>176</v>
      </c>
      <c r="L6269" t="s">
        <v>177</v>
      </c>
      <c r="M6269" t="s">
        <v>38</v>
      </c>
      <c r="N6269" t="s">
        <v>668</v>
      </c>
      <c r="O6269" s="23">
        <v>719</v>
      </c>
      <c r="P6269" s="9">
        <v>12.77</v>
      </c>
      <c r="Q6269" t="s">
        <v>40</v>
      </c>
      <c r="R6269">
        <v>14154</v>
      </c>
      <c r="S6269" s="9">
        <v>56.3</v>
      </c>
      <c r="T6269" s="26">
        <v>6.1909999999999998</v>
      </c>
      <c r="U6269" s="8">
        <v>348.55</v>
      </c>
      <c r="V6269" t="s">
        <v>9821</v>
      </c>
      <c r="W6269" t="s">
        <v>2007</v>
      </c>
      <c r="X6269" t="s">
        <v>42</v>
      </c>
      <c r="Y6269" t="s">
        <v>2188</v>
      </c>
      <c r="AA6269" s="1">
        <f t="shared" si="727"/>
        <v>46066</v>
      </c>
      <c r="AB6269" s="2">
        <f t="shared" si="728"/>
        <v>2</v>
      </c>
      <c r="AC6269" s="2">
        <f t="shared" si="729"/>
        <v>2026</v>
      </c>
      <c r="AD6269" s="2" t="str">
        <f>IFERROR(VLOOKUP(A6269,'Aux Área'!$A$4:$B$123,2,0),"-")</f>
        <v>INSPEÇÃO</v>
      </c>
    </row>
    <row r="6270" spans="1:30" x14ac:dyDescent="0.3">
      <c r="A6270" t="s">
        <v>2306</v>
      </c>
      <c r="B6270" t="s">
        <v>4613</v>
      </c>
      <c r="C6270" t="s">
        <v>9822</v>
      </c>
      <c r="D6270" t="s">
        <v>3428</v>
      </c>
      <c r="E6270" t="s">
        <v>3429</v>
      </c>
      <c r="F6270" t="s">
        <v>2309</v>
      </c>
      <c r="G6270" t="s">
        <v>1135</v>
      </c>
      <c r="H6270" t="s">
        <v>2275</v>
      </c>
      <c r="I6270" t="s">
        <v>1497</v>
      </c>
      <c r="J6270" t="s">
        <v>1665</v>
      </c>
      <c r="K6270" t="s">
        <v>1666</v>
      </c>
      <c r="L6270" t="s">
        <v>301</v>
      </c>
      <c r="M6270" t="s">
        <v>38</v>
      </c>
      <c r="N6270" t="s">
        <v>39</v>
      </c>
      <c r="O6270" s="23">
        <v>395</v>
      </c>
      <c r="P6270" s="9">
        <v>11.05</v>
      </c>
      <c r="Q6270" t="s">
        <v>40</v>
      </c>
      <c r="R6270">
        <v>101218</v>
      </c>
      <c r="S6270" s="9">
        <v>35.75</v>
      </c>
      <c r="T6270" s="26">
        <v>4.6900000000000004</v>
      </c>
      <c r="U6270" s="8">
        <v>167.67</v>
      </c>
      <c r="V6270" t="s">
        <v>9823</v>
      </c>
      <c r="W6270" t="s">
        <v>2276</v>
      </c>
      <c r="X6270" t="s">
        <v>42</v>
      </c>
      <c r="Y6270" t="s">
        <v>2277</v>
      </c>
      <c r="AA6270" s="1">
        <f t="shared" si="727"/>
        <v>46066</v>
      </c>
      <c r="AB6270" s="2">
        <f t="shared" si="728"/>
        <v>2</v>
      </c>
      <c r="AC6270" s="2">
        <f t="shared" si="729"/>
        <v>2026</v>
      </c>
      <c r="AD6270" s="2" t="str">
        <f>IFERROR(VLOOKUP(A6270,'Aux Área'!$A$4:$B$123,2,0),"-")</f>
        <v>INSPEÇÃO</v>
      </c>
    </row>
    <row r="6271" spans="1:30" x14ac:dyDescent="0.3">
      <c r="A6271" t="s">
        <v>2552</v>
      </c>
      <c r="B6271" t="s">
        <v>2553</v>
      </c>
      <c r="C6271" t="s">
        <v>9824</v>
      </c>
      <c r="D6271" t="s">
        <v>2872</v>
      </c>
      <c r="E6271" t="s">
        <v>2873</v>
      </c>
      <c r="F6271" t="s">
        <v>2555</v>
      </c>
      <c r="G6271" t="s">
        <v>659</v>
      </c>
      <c r="H6271" t="s">
        <v>2215</v>
      </c>
      <c r="I6271" t="s">
        <v>667</v>
      </c>
      <c r="J6271" t="s">
        <v>2779</v>
      </c>
      <c r="K6271" t="s">
        <v>2780</v>
      </c>
      <c r="L6271" t="s">
        <v>141</v>
      </c>
      <c r="M6271" t="s">
        <v>38</v>
      </c>
      <c r="N6271" t="s">
        <v>668</v>
      </c>
      <c r="O6271" s="23">
        <v>374</v>
      </c>
      <c r="P6271" s="9">
        <v>3.55</v>
      </c>
      <c r="Q6271" t="s">
        <v>40</v>
      </c>
      <c r="R6271">
        <v>8932</v>
      </c>
      <c r="S6271" s="9">
        <v>105.31</v>
      </c>
      <c r="T6271" s="26">
        <v>6.4</v>
      </c>
      <c r="U6271" s="8">
        <v>674</v>
      </c>
      <c r="V6271" t="s">
        <v>41</v>
      </c>
      <c r="W6271" t="s">
        <v>2007</v>
      </c>
      <c r="X6271" t="s">
        <v>42</v>
      </c>
      <c r="Y6271" t="s">
        <v>1740</v>
      </c>
      <c r="AA6271" s="1">
        <f t="shared" si="727"/>
        <v>46066</v>
      </c>
      <c r="AB6271" s="2">
        <f t="shared" si="728"/>
        <v>2</v>
      </c>
      <c r="AC6271" s="2">
        <f t="shared" si="729"/>
        <v>2026</v>
      </c>
      <c r="AD6271" s="2" t="str">
        <f>IFERROR(VLOOKUP(A6271,'Aux Área'!$A$4:$B$123,2,0),"-")</f>
        <v>APH</v>
      </c>
    </row>
    <row r="6272" spans="1:30" x14ac:dyDescent="0.3">
      <c r="A6272" t="s">
        <v>72</v>
      </c>
      <c r="B6272" t="s">
        <v>243</v>
      </c>
      <c r="C6272" t="s">
        <v>9825</v>
      </c>
      <c r="D6272" t="s">
        <v>95</v>
      </c>
      <c r="E6272" t="s">
        <v>96</v>
      </c>
      <c r="F6272" t="s">
        <v>73</v>
      </c>
      <c r="G6272" t="s">
        <v>35</v>
      </c>
      <c r="H6272" t="s">
        <v>36</v>
      </c>
      <c r="I6272" t="s">
        <v>37</v>
      </c>
      <c r="J6272" t="s">
        <v>292</v>
      </c>
      <c r="K6272" t="s">
        <v>293</v>
      </c>
      <c r="L6272" t="s">
        <v>84</v>
      </c>
      <c r="M6272" t="s">
        <v>38</v>
      </c>
      <c r="N6272" t="s">
        <v>39</v>
      </c>
      <c r="O6272" s="23">
        <v>295</v>
      </c>
      <c r="P6272" s="9">
        <v>6.71</v>
      </c>
      <c r="Q6272" t="s">
        <v>40</v>
      </c>
      <c r="R6272">
        <v>22390</v>
      </c>
      <c r="S6272" s="9">
        <v>43.98</v>
      </c>
      <c r="T6272" s="26">
        <v>5.54</v>
      </c>
      <c r="U6272" s="8">
        <v>243.65</v>
      </c>
      <c r="V6272" t="s">
        <v>9826</v>
      </c>
      <c r="W6272" t="s">
        <v>2007</v>
      </c>
      <c r="X6272" t="s">
        <v>42</v>
      </c>
      <c r="Y6272" t="s">
        <v>1740</v>
      </c>
      <c r="AA6272" s="1">
        <f t="shared" si="727"/>
        <v>46066</v>
      </c>
      <c r="AB6272" s="2">
        <f t="shared" si="728"/>
        <v>2</v>
      </c>
      <c r="AC6272" s="2">
        <f t="shared" si="729"/>
        <v>2026</v>
      </c>
      <c r="AD6272" s="2" t="str">
        <f>IFERROR(VLOOKUP(A6272,'Aux Área'!$A$4:$B$123,2,0),"-")</f>
        <v>CONSERVA</v>
      </c>
    </row>
    <row r="6273" spans="1:30" x14ac:dyDescent="0.3">
      <c r="A6273" t="s">
        <v>66</v>
      </c>
      <c r="B6273" t="s">
        <v>464</v>
      </c>
      <c r="C6273" t="s">
        <v>9827</v>
      </c>
      <c r="D6273" t="s">
        <v>2169</v>
      </c>
      <c r="E6273" t="s">
        <v>2170</v>
      </c>
      <c r="F6273" t="s">
        <v>67</v>
      </c>
      <c r="G6273" t="s">
        <v>35</v>
      </c>
      <c r="H6273" t="s">
        <v>36</v>
      </c>
      <c r="I6273" t="s">
        <v>37</v>
      </c>
      <c r="J6273" t="s">
        <v>196</v>
      </c>
      <c r="K6273" t="s">
        <v>197</v>
      </c>
      <c r="L6273" t="s">
        <v>84</v>
      </c>
      <c r="M6273" t="s">
        <v>38</v>
      </c>
      <c r="N6273" t="s">
        <v>39</v>
      </c>
      <c r="O6273" s="23">
        <v>219</v>
      </c>
      <c r="P6273" s="9">
        <v>7.08</v>
      </c>
      <c r="Q6273" t="s">
        <v>40</v>
      </c>
      <c r="R6273">
        <v>19850</v>
      </c>
      <c r="S6273" s="9">
        <v>30.93</v>
      </c>
      <c r="T6273" s="26">
        <v>5.24</v>
      </c>
      <c r="U6273" s="8">
        <v>162.07</v>
      </c>
      <c r="V6273" t="s">
        <v>41</v>
      </c>
      <c r="W6273" t="s">
        <v>2007</v>
      </c>
      <c r="X6273" t="s">
        <v>42</v>
      </c>
      <c r="Y6273" t="s">
        <v>1740</v>
      </c>
      <c r="AA6273" s="1">
        <f t="shared" si="727"/>
        <v>46066</v>
      </c>
      <c r="AB6273" s="2">
        <f t="shared" si="728"/>
        <v>2</v>
      </c>
      <c r="AC6273" s="2">
        <f t="shared" si="729"/>
        <v>2026</v>
      </c>
      <c r="AD6273" s="2" t="str">
        <f>IFERROR(VLOOKUP(A6273,'Aux Área'!$A$4:$B$123,2,0),"-")</f>
        <v>OPERAÇÃO</v>
      </c>
    </row>
    <row r="6274" spans="1:30" x14ac:dyDescent="0.3">
      <c r="A6274" t="s">
        <v>2314</v>
      </c>
      <c r="B6274" t="s">
        <v>4624</v>
      </c>
      <c r="C6274" t="s">
        <v>9828</v>
      </c>
      <c r="D6274" t="s">
        <v>9279</v>
      </c>
      <c r="E6274" t="s">
        <v>9280</v>
      </c>
      <c r="F6274" t="s">
        <v>2317</v>
      </c>
      <c r="G6274" t="s">
        <v>1300</v>
      </c>
      <c r="H6274" t="s">
        <v>1301</v>
      </c>
      <c r="I6274" t="s">
        <v>37</v>
      </c>
      <c r="J6274" t="s">
        <v>231</v>
      </c>
      <c r="K6274" t="s">
        <v>232</v>
      </c>
      <c r="L6274" t="s">
        <v>217</v>
      </c>
      <c r="M6274" t="s">
        <v>38</v>
      </c>
      <c r="N6274" t="s">
        <v>39</v>
      </c>
      <c r="O6274" s="23">
        <v>192</v>
      </c>
      <c r="P6274" s="9">
        <v>10.67</v>
      </c>
      <c r="Q6274" t="s">
        <v>40</v>
      </c>
      <c r="R6274">
        <v>52783</v>
      </c>
      <c r="S6274" s="9">
        <v>18</v>
      </c>
      <c r="T6274" s="26">
        <v>4.8620000000000001</v>
      </c>
      <c r="U6274" s="8">
        <v>87.51</v>
      </c>
      <c r="V6274" t="s">
        <v>9829</v>
      </c>
      <c r="W6274" t="s">
        <v>2276</v>
      </c>
      <c r="X6274" t="s">
        <v>42</v>
      </c>
      <c r="Y6274" t="s">
        <v>2277</v>
      </c>
      <c r="AA6274" s="1">
        <f t="shared" si="727"/>
        <v>46066</v>
      </c>
      <c r="AB6274" s="2">
        <f t="shared" si="728"/>
        <v>2</v>
      </c>
      <c r="AC6274" s="2">
        <f t="shared" si="729"/>
        <v>2026</v>
      </c>
      <c r="AD6274" s="2" t="str">
        <f>IFERROR(VLOOKUP(A6274,'Aux Área'!$A$4:$B$123,2,0),"-")</f>
        <v>INSPEÇÃO</v>
      </c>
    </row>
    <row r="6275" spans="1:30" x14ac:dyDescent="0.3">
      <c r="A6275" t="s">
        <v>2347</v>
      </c>
      <c r="B6275" t="s">
        <v>2348</v>
      </c>
      <c r="C6275" t="s">
        <v>9830</v>
      </c>
      <c r="D6275" t="s">
        <v>4012</v>
      </c>
      <c r="E6275" t="s">
        <v>4013</v>
      </c>
      <c r="F6275" t="s">
        <v>2350</v>
      </c>
      <c r="G6275" t="s">
        <v>659</v>
      </c>
      <c r="H6275" t="s">
        <v>1996</v>
      </c>
      <c r="I6275" t="s">
        <v>1997</v>
      </c>
      <c r="J6275" t="s">
        <v>89</v>
      </c>
      <c r="K6275" t="s">
        <v>90</v>
      </c>
      <c r="L6275" t="s">
        <v>91</v>
      </c>
      <c r="M6275" t="s">
        <v>38</v>
      </c>
      <c r="N6275" t="s">
        <v>668</v>
      </c>
      <c r="O6275" s="23">
        <v>244</v>
      </c>
      <c r="P6275" s="9">
        <v>5.92</v>
      </c>
      <c r="Q6275" t="s">
        <v>40</v>
      </c>
      <c r="R6275">
        <v>28064</v>
      </c>
      <c r="S6275" s="9">
        <v>41.2</v>
      </c>
      <c r="T6275" s="26">
        <v>5.75</v>
      </c>
      <c r="U6275" s="8">
        <v>236.9</v>
      </c>
      <c r="V6275" t="s">
        <v>9831</v>
      </c>
      <c r="W6275" t="s">
        <v>1985</v>
      </c>
      <c r="X6275" t="s">
        <v>42</v>
      </c>
      <c r="Y6275" t="s">
        <v>1986</v>
      </c>
      <c r="AA6275" s="1">
        <f t="shared" si="727"/>
        <v>46066</v>
      </c>
      <c r="AB6275" s="2">
        <f t="shared" si="728"/>
        <v>2</v>
      </c>
      <c r="AC6275" s="2">
        <f t="shared" si="729"/>
        <v>2026</v>
      </c>
      <c r="AD6275" s="2" t="str">
        <f>IFERROR(VLOOKUP(A6275,'Aux Área'!$A$4:$B$123,2,0),"-")</f>
        <v>PESADOS</v>
      </c>
    </row>
    <row r="6276" spans="1:30" x14ac:dyDescent="0.3">
      <c r="A6276" t="s">
        <v>2347</v>
      </c>
      <c r="C6276" t="s">
        <v>9830</v>
      </c>
      <c r="F6276" t="s">
        <v>2350</v>
      </c>
      <c r="K6276" t="s">
        <v>90</v>
      </c>
      <c r="N6276" t="s">
        <v>15690</v>
      </c>
      <c r="O6276" t="s">
        <v>15244</v>
      </c>
      <c r="P6276" s="9" t="s">
        <v>15244</v>
      </c>
      <c r="Q6276" t="s">
        <v>40</v>
      </c>
      <c r="R6276" t="s">
        <v>15244</v>
      </c>
      <c r="S6276">
        <v>5.01</v>
      </c>
      <c r="U6276" s="8">
        <v>17.48</v>
      </c>
      <c r="AA6276" s="1">
        <f t="shared" si="727"/>
        <v>46066</v>
      </c>
      <c r="AB6276" s="2">
        <f t="shared" si="728"/>
        <v>2</v>
      </c>
      <c r="AC6276" s="2">
        <f t="shared" si="729"/>
        <v>2026</v>
      </c>
      <c r="AD6276" s="2" t="str">
        <f>IFERROR(VLOOKUP(A6276,'Aux Área'!$A$4:$B$123,2,0),"-")</f>
        <v>PESADOS</v>
      </c>
    </row>
    <row r="6277" spans="1:30" x14ac:dyDescent="0.3">
      <c r="A6277" t="s">
        <v>5543</v>
      </c>
      <c r="B6277" t="s">
        <v>3093</v>
      </c>
      <c r="C6277" t="s">
        <v>9832</v>
      </c>
      <c r="D6277" t="s">
        <v>391</v>
      </c>
      <c r="E6277" t="s">
        <v>392</v>
      </c>
      <c r="F6277" t="s">
        <v>6207</v>
      </c>
      <c r="G6277" t="s">
        <v>1135</v>
      </c>
      <c r="H6277" t="s">
        <v>5545</v>
      </c>
      <c r="I6277" t="s">
        <v>839</v>
      </c>
      <c r="J6277" t="s">
        <v>172</v>
      </c>
      <c r="K6277" t="s">
        <v>173</v>
      </c>
      <c r="L6277" t="s">
        <v>124</v>
      </c>
      <c r="M6277" t="s">
        <v>38</v>
      </c>
      <c r="N6277" t="s">
        <v>39</v>
      </c>
      <c r="O6277" s="23">
        <v>413</v>
      </c>
      <c r="P6277" s="9">
        <v>8.11</v>
      </c>
      <c r="Q6277" t="s">
        <v>40</v>
      </c>
      <c r="R6277">
        <v>13245</v>
      </c>
      <c r="S6277" s="9">
        <v>50.95</v>
      </c>
      <c r="T6277" s="26">
        <v>4.59</v>
      </c>
      <c r="U6277" s="8">
        <v>233.86</v>
      </c>
      <c r="V6277" t="s">
        <v>4523</v>
      </c>
      <c r="W6277" t="s">
        <v>2276</v>
      </c>
      <c r="X6277" t="s">
        <v>42</v>
      </c>
      <c r="Y6277" t="s">
        <v>2277</v>
      </c>
      <c r="AA6277" s="1">
        <f t="shared" si="727"/>
        <v>46066</v>
      </c>
      <c r="AB6277" s="2">
        <f t="shared" si="728"/>
        <v>2</v>
      </c>
      <c r="AC6277" s="2">
        <f t="shared" si="729"/>
        <v>2026</v>
      </c>
      <c r="AD6277" s="2" t="str">
        <f>IFERROR(VLOOKUP(A6277,'Aux Área'!$A$4:$B$123,2,0),"-")</f>
        <v>INSPEÇÃO</v>
      </c>
    </row>
    <row r="6278" spans="1:30" x14ac:dyDescent="0.3">
      <c r="A6278" t="s">
        <v>2282</v>
      </c>
      <c r="B6278" t="s">
        <v>4679</v>
      </c>
      <c r="C6278" t="s">
        <v>9833</v>
      </c>
      <c r="D6278" t="s">
        <v>7064</v>
      </c>
      <c r="E6278" t="s">
        <v>7065</v>
      </c>
      <c r="F6278" t="s">
        <v>2285</v>
      </c>
      <c r="G6278" t="s">
        <v>1135</v>
      </c>
      <c r="H6278" t="s">
        <v>2275</v>
      </c>
      <c r="I6278" t="s">
        <v>1497</v>
      </c>
      <c r="J6278" t="s">
        <v>1681</v>
      </c>
      <c r="K6278" t="s">
        <v>1682</v>
      </c>
      <c r="L6278" t="s">
        <v>141</v>
      </c>
      <c r="M6278" t="s">
        <v>38</v>
      </c>
      <c r="N6278" t="s">
        <v>111</v>
      </c>
      <c r="O6278" s="23">
        <v>348</v>
      </c>
      <c r="P6278" s="9">
        <v>7.68</v>
      </c>
      <c r="Q6278" t="s">
        <v>40</v>
      </c>
      <c r="R6278">
        <v>90562</v>
      </c>
      <c r="S6278" s="9">
        <v>45.3</v>
      </c>
      <c r="T6278" s="26">
        <v>4.99</v>
      </c>
      <c r="U6278" s="8">
        <v>226.05</v>
      </c>
      <c r="V6278" t="s">
        <v>41</v>
      </c>
      <c r="W6278" t="s">
        <v>2276</v>
      </c>
      <c r="X6278" t="s">
        <v>42</v>
      </c>
      <c r="Y6278" t="s">
        <v>2277</v>
      </c>
      <c r="AA6278" s="1">
        <f t="shared" si="727"/>
        <v>46066</v>
      </c>
      <c r="AB6278" s="2">
        <f t="shared" si="728"/>
        <v>2</v>
      </c>
      <c r="AC6278" s="2">
        <f t="shared" si="729"/>
        <v>2026</v>
      </c>
      <c r="AD6278" s="2" t="str">
        <f>IFERROR(VLOOKUP(A6278,'Aux Área'!$A$4:$B$123,2,0),"-")</f>
        <v>INSPEÇÃO</v>
      </c>
    </row>
    <row r="6279" spans="1:30" x14ac:dyDescent="0.3">
      <c r="A6279" t="s">
        <v>2278</v>
      </c>
      <c r="B6279" t="s">
        <v>4664</v>
      </c>
      <c r="C6279" t="s">
        <v>9834</v>
      </c>
      <c r="D6279" t="s">
        <v>3208</v>
      </c>
      <c r="E6279" t="s">
        <v>3209</v>
      </c>
      <c r="F6279" t="s">
        <v>2281</v>
      </c>
      <c r="G6279" t="s">
        <v>1135</v>
      </c>
      <c r="H6279" t="s">
        <v>2275</v>
      </c>
      <c r="I6279" t="s">
        <v>1497</v>
      </c>
      <c r="J6279" t="s">
        <v>169</v>
      </c>
      <c r="K6279" t="s">
        <v>170</v>
      </c>
      <c r="L6279" t="s">
        <v>124</v>
      </c>
      <c r="M6279" t="s">
        <v>38</v>
      </c>
      <c r="N6279" t="s">
        <v>39</v>
      </c>
      <c r="O6279" s="23">
        <v>268</v>
      </c>
      <c r="P6279" s="9">
        <v>7.26</v>
      </c>
      <c r="Q6279" t="s">
        <v>40</v>
      </c>
      <c r="R6279">
        <v>107707</v>
      </c>
      <c r="S6279" s="9">
        <v>36.93</v>
      </c>
      <c r="T6279" s="26">
        <v>4.8899999999999997</v>
      </c>
      <c r="U6279" s="8">
        <v>180.59</v>
      </c>
      <c r="V6279" t="s">
        <v>41</v>
      </c>
      <c r="W6279" t="s">
        <v>2276</v>
      </c>
      <c r="X6279" t="s">
        <v>42</v>
      </c>
      <c r="Y6279" t="s">
        <v>2277</v>
      </c>
      <c r="AA6279" s="1">
        <f t="shared" si="727"/>
        <v>46066</v>
      </c>
      <c r="AB6279" s="2">
        <f t="shared" si="728"/>
        <v>2</v>
      </c>
      <c r="AC6279" s="2">
        <f t="shared" si="729"/>
        <v>2026</v>
      </c>
      <c r="AD6279" s="2" t="str">
        <f>IFERROR(VLOOKUP(A6279,'Aux Área'!$A$4:$B$123,2,0),"-")</f>
        <v>INSPEÇÃO</v>
      </c>
    </row>
    <row r="6280" spans="1:30" x14ac:dyDescent="0.3">
      <c r="A6280" t="s">
        <v>68</v>
      </c>
      <c r="B6280" t="s">
        <v>296</v>
      </c>
      <c r="C6280" t="s">
        <v>9835</v>
      </c>
      <c r="D6280" t="s">
        <v>3197</v>
      </c>
      <c r="E6280" t="s">
        <v>3198</v>
      </c>
      <c r="F6280" t="s">
        <v>69</v>
      </c>
      <c r="G6280" t="s">
        <v>35</v>
      </c>
      <c r="H6280" t="s">
        <v>36</v>
      </c>
      <c r="I6280" t="s">
        <v>37</v>
      </c>
      <c r="J6280" t="s">
        <v>237</v>
      </c>
      <c r="K6280" t="s">
        <v>238</v>
      </c>
      <c r="L6280" t="s">
        <v>110</v>
      </c>
      <c r="M6280" t="s">
        <v>38</v>
      </c>
      <c r="N6280" t="s">
        <v>39</v>
      </c>
      <c r="O6280" s="23">
        <v>277</v>
      </c>
      <c r="P6280" s="9">
        <v>10.65</v>
      </c>
      <c r="Q6280" t="s">
        <v>40</v>
      </c>
      <c r="R6280">
        <v>42857</v>
      </c>
      <c r="S6280" s="9">
        <v>26</v>
      </c>
      <c r="T6280" s="26">
        <v>4.6900000000000004</v>
      </c>
      <c r="U6280" s="8">
        <v>121.94</v>
      </c>
      <c r="V6280" t="s">
        <v>41</v>
      </c>
      <c r="W6280" t="s">
        <v>2007</v>
      </c>
      <c r="X6280" t="s">
        <v>42</v>
      </c>
      <c r="Y6280" t="s">
        <v>1740</v>
      </c>
      <c r="AA6280" s="1">
        <f t="shared" si="727"/>
        <v>46067</v>
      </c>
      <c r="AB6280" s="2">
        <f t="shared" si="728"/>
        <v>2</v>
      </c>
      <c r="AC6280" s="2">
        <f t="shared" si="729"/>
        <v>2026</v>
      </c>
      <c r="AD6280" s="2" t="str">
        <f>IFERROR(VLOOKUP(A6280,'Aux Área'!$A$4:$B$123,2,0),"-")</f>
        <v>OPERAÇÃO</v>
      </c>
    </row>
    <row r="6281" spans="1:30" x14ac:dyDescent="0.3">
      <c r="A6281" t="s">
        <v>2638</v>
      </c>
      <c r="B6281" t="s">
        <v>4593</v>
      </c>
      <c r="C6281" t="s">
        <v>9836</v>
      </c>
      <c r="D6281" t="s">
        <v>4358</v>
      </c>
      <c r="E6281" t="s">
        <v>4359</v>
      </c>
      <c r="F6281" t="s">
        <v>2641</v>
      </c>
      <c r="G6281" t="s">
        <v>1135</v>
      </c>
      <c r="H6281" t="s">
        <v>2275</v>
      </c>
      <c r="I6281" t="s">
        <v>1497</v>
      </c>
      <c r="J6281" t="s">
        <v>275</v>
      </c>
      <c r="K6281" t="s">
        <v>276</v>
      </c>
      <c r="L6281" t="s">
        <v>124</v>
      </c>
      <c r="M6281" t="s">
        <v>38</v>
      </c>
      <c r="N6281" t="s">
        <v>39</v>
      </c>
      <c r="O6281" s="23">
        <v>418</v>
      </c>
      <c r="P6281" s="9">
        <v>8.9</v>
      </c>
      <c r="Q6281" t="s">
        <v>40</v>
      </c>
      <c r="R6281">
        <v>94340</v>
      </c>
      <c r="S6281" s="9">
        <v>46.94</v>
      </c>
      <c r="T6281" s="26">
        <v>4.79</v>
      </c>
      <c r="U6281" s="8">
        <v>224.84</v>
      </c>
      <c r="V6281" t="s">
        <v>9837</v>
      </c>
      <c r="W6281" t="s">
        <v>2276</v>
      </c>
      <c r="X6281" t="s">
        <v>42</v>
      </c>
      <c r="Y6281" t="s">
        <v>2277</v>
      </c>
      <c r="AA6281" s="1">
        <f t="shared" si="727"/>
        <v>46067</v>
      </c>
      <c r="AB6281" s="2">
        <f t="shared" si="728"/>
        <v>2</v>
      </c>
      <c r="AC6281" s="2">
        <f t="shared" si="729"/>
        <v>2026</v>
      </c>
      <c r="AD6281" s="2" t="str">
        <f>IFERROR(VLOOKUP(A6281,'Aux Área'!$A$4:$B$123,2,0),"-")</f>
        <v>INSPEÇÃO</v>
      </c>
    </row>
    <row r="6282" spans="1:30" x14ac:dyDescent="0.3">
      <c r="A6282" t="s">
        <v>2643</v>
      </c>
      <c r="B6282" t="s">
        <v>2307</v>
      </c>
      <c r="C6282" t="s">
        <v>9838</v>
      </c>
      <c r="D6282" t="s">
        <v>7196</v>
      </c>
      <c r="E6282" t="s">
        <v>7197</v>
      </c>
      <c r="F6282" t="s">
        <v>2646</v>
      </c>
      <c r="G6282" t="s">
        <v>1300</v>
      </c>
      <c r="H6282" t="s">
        <v>1301</v>
      </c>
      <c r="I6282" t="s">
        <v>37</v>
      </c>
      <c r="J6282" t="s">
        <v>122</v>
      </c>
      <c r="K6282" t="s">
        <v>123</v>
      </c>
      <c r="L6282" t="s">
        <v>124</v>
      </c>
      <c r="M6282" t="s">
        <v>38</v>
      </c>
      <c r="N6282" t="s">
        <v>39</v>
      </c>
      <c r="O6282" s="23">
        <v>395</v>
      </c>
      <c r="P6282" s="9">
        <v>10.01</v>
      </c>
      <c r="Q6282" t="s">
        <v>40</v>
      </c>
      <c r="R6282">
        <v>102012</v>
      </c>
      <c r="S6282" s="9">
        <v>39.450000000000003</v>
      </c>
      <c r="T6282" s="26">
        <v>4.9800000000000004</v>
      </c>
      <c r="U6282" s="8">
        <v>196.46</v>
      </c>
      <c r="V6282" t="s">
        <v>112</v>
      </c>
      <c r="W6282" t="s">
        <v>2276</v>
      </c>
      <c r="X6282" t="s">
        <v>42</v>
      </c>
      <c r="Y6282" t="s">
        <v>2277</v>
      </c>
      <c r="AA6282" s="1">
        <f t="shared" si="727"/>
        <v>46067</v>
      </c>
      <c r="AB6282" s="2">
        <f t="shared" si="728"/>
        <v>2</v>
      </c>
      <c r="AC6282" s="2">
        <f t="shared" si="729"/>
        <v>2026</v>
      </c>
      <c r="AD6282" s="2" t="str">
        <f>IFERROR(VLOOKUP(A6282,'Aux Área'!$A$4:$B$123,2,0),"-")</f>
        <v>INSPEÇÃO</v>
      </c>
    </row>
    <row r="6283" spans="1:30" x14ac:dyDescent="0.3">
      <c r="A6283" t="s">
        <v>2306</v>
      </c>
      <c r="B6283" t="s">
        <v>4613</v>
      </c>
      <c r="C6283" t="s">
        <v>9839</v>
      </c>
      <c r="D6283" t="s">
        <v>3212</v>
      </c>
      <c r="E6283" t="s">
        <v>3213</v>
      </c>
      <c r="F6283" t="s">
        <v>2309</v>
      </c>
      <c r="G6283" t="s">
        <v>1135</v>
      </c>
      <c r="H6283" t="s">
        <v>2275</v>
      </c>
      <c r="I6283" t="s">
        <v>1497</v>
      </c>
      <c r="J6283" t="s">
        <v>1665</v>
      </c>
      <c r="K6283" t="s">
        <v>1666</v>
      </c>
      <c r="L6283" t="s">
        <v>301</v>
      </c>
      <c r="M6283" t="s">
        <v>38</v>
      </c>
      <c r="N6283" t="s">
        <v>39</v>
      </c>
      <c r="O6283" s="23">
        <v>376</v>
      </c>
      <c r="P6283" s="9">
        <v>10.9</v>
      </c>
      <c r="Q6283" t="s">
        <v>40</v>
      </c>
      <c r="R6283">
        <v>101594</v>
      </c>
      <c r="S6283" s="9">
        <v>34.49</v>
      </c>
      <c r="T6283" s="26">
        <v>4.6909999999999998</v>
      </c>
      <c r="U6283" s="8">
        <v>161.80000000000001</v>
      </c>
      <c r="V6283" t="s">
        <v>9840</v>
      </c>
      <c r="W6283" t="s">
        <v>2276</v>
      </c>
      <c r="X6283" t="s">
        <v>42</v>
      </c>
      <c r="Y6283" t="s">
        <v>2277</v>
      </c>
      <c r="AA6283" s="1">
        <f t="shared" si="727"/>
        <v>46067</v>
      </c>
      <c r="AB6283" s="2">
        <f t="shared" si="728"/>
        <v>2</v>
      </c>
      <c r="AC6283" s="2">
        <f t="shared" si="729"/>
        <v>2026</v>
      </c>
      <c r="AD6283" s="2" t="str">
        <f>IFERROR(VLOOKUP(A6283,'Aux Área'!$A$4:$B$123,2,0),"-")</f>
        <v>INSPEÇÃO</v>
      </c>
    </row>
    <row r="6284" spans="1:30" x14ac:dyDescent="0.3">
      <c r="A6284" t="s">
        <v>3092</v>
      </c>
      <c r="B6284" t="s">
        <v>4774</v>
      </c>
      <c r="C6284" t="s">
        <v>9841</v>
      </c>
      <c r="D6284" t="s">
        <v>9771</v>
      </c>
      <c r="E6284" t="s">
        <v>9666</v>
      </c>
      <c r="F6284" t="s">
        <v>3594</v>
      </c>
      <c r="G6284" t="s">
        <v>1135</v>
      </c>
      <c r="H6284" t="s">
        <v>2275</v>
      </c>
      <c r="I6284" t="s">
        <v>1497</v>
      </c>
      <c r="J6284" t="s">
        <v>188</v>
      </c>
      <c r="K6284" t="s">
        <v>189</v>
      </c>
      <c r="L6284" t="s">
        <v>190</v>
      </c>
      <c r="M6284" t="s">
        <v>38</v>
      </c>
      <c r="N6284" t="s">
        <v>39</v>
      </c>
      <c r="O6284" s="23">
        <v>398</v>
      </c>
      <c r="P6284" s="9">
        <v>9.94</v>
      </c>
      <c r="Q6284" t="s">
        <v>40</v>
      </c>
      <c r="R6284">
        <v>87900</v>
      </c>
      <c r="S6284" s="9">
        <v>40.06</v>
      </c>
      <c r="T6284" s="26">
        <v>4.99</v>
      </c>
      <c r="U6284" s="8">
        <v>199.9</v>
      </c>
      <c r="V6284" t="s">
        <v>112</v>
      </c>
      <c r="W6284" t="s">
        <v>2276</v>
      </c>
      <c r="X6284" t="s">
        <v>42</v>
      </c>
      <c r="Y6284" t="s">
        <v>2277</v>
      </c>
      <c r="AA6284" s="1">
        <f t="shared" si="727"/>
        <v>46067</v>
      </c>
      <c r="AB6284" s="2">
        <f t="shared" si="728"/>
        <v>2</v>
      </c>
      <c r="AC6284" s="2">
        <f t="shared" si="729"/>
        <v>2026</v>
      </c>
      <c r="AD6284" s="2" t="str">
        <f>IFERROR(VLOOKUP(A6284,'Aux Área'!$A$4:$B$123,2,0),"-")</f>
        <v>INSPEÇÃO</v>
      </c>
    </row>
    <row r="6285" spans="1:30" x14ac:dyDescent="0.3">
      <c r="A6285" t="s">
        <v>2314</v>
      </c>
      <c r="B6285" t="s">
        <v>4624</v>
      </c>
      <c r="C6285" t="s">
        <v>9842</v>
      </c>
      <c r="D6285" t="s">
        <v>9279</v>
      </c>
      <c r="E6285" t="s">
        <v>9280</v>
      </c>
      <c r="F6285" t="s">
        <v>2317</v>
      </c>
      <c r="G6285" t="s">
        <v>1300</v>
      </c>
      <c r="H6285" t="s">
        <v>1301</v>
      </c>
      <c r="I6285" t="s">
        <v>37</v>
      </c>
      <c r="J6285" t="s">
        <v>231</v>
      </c>
      <c r="K6285" t="s">
        <v>232</v>
      </c>
      <c r="L6285" t="s">
        <v>217</v>
      </c>
      <c r="M6285" t="s">
        <v>38</v>
      </c>
      <c r="N6285" t="s">
        <v>39</v>
      </c>
      <c r="O6285" s="23">
        <v>452</v>
      </c>
      <c r="P6285" s="9">
        <v>9.11</v>
      </c>
      <c r="Q6285" t="s">
        <v>40</v>
      </c>
      <c r="R6285">
        <v>53235</v>
      </c>
      <c r="S6285" s="9">
        <v>49.64</v>
      </c>
      <c r="T6285" s="26">
        <v>4.8600000000000003</v>
      </c>
      <c r="U6285" s="8">
        <v>241.26</v>
      </c>
      <c r="V6285" t="s">
        <v>9843</v>
      </c>
      <c r="W6285" t="s">
        <v>2276</v>
      </c>
      <c r="X6285" t="s">
        <v>42</v>
      </c>
      <c r="Y6285" t="s">
        <v>2277</v>
      </c>
      <c r="AA6285" s="1">
        <f t="shared" si="727"/>
        <v>46067</v>
      </c>
      <c r="AB6285" s="2">
        <f t="shared" si="728"/>
        <v>2</v>
      </c>
      <c r="AC6285" s="2">
        <f t="shared" si="729"/>
        <v>2026</v>
      </c>
      <c r="AD6285" s="2" t="str">
        <f>IFERROR(VLOOKUP(A6285,'Aux Área'!$A$4:$B$123,2,0),"-")</f>
        <v>INSPEÇÃO</v>
      </c>
    </row>
    <row r="6286" spans="1:30" x14ac:dyDescent="0.3">
      <c r="A6286" t="s">
        <v>2260</v>
      </c>
      <c r="B6286" t="s">
        <v>113</v>
      </c>
      <c r="C6286" t="s">
        <v>9844</v>
      </c>
      <c r="D6286" t="s">
        <v>3005</v>
      </c>
      <c r="E6286" t="s">
        <v>3006</v>
      </c>
      <c r="F6286" t="s">
        <v>2262</v>
      </c>
      <c r="G6286" t="s">
        <v>35</v>
      </c>
      <c r="H6286" t="s">
        <v>2263</v>
      </c>
      <c r="I6286" t="s">
        <v>2186</v>
      </c>
      <c r="J6286" t="s">
        <v>1681</v>
      </c>
      <c r="K6286" t="s">
        <v>1682</v>
      </c>
      <c r="L6286" t="s">
        <v>141</v>
      </c>
      <c r="M6286" t="s">
        <v>38</v>
      </c>
      <c r="N6286" t="s">
        <v>668</v>
      </c>
      <c r="O6286" s="23">
        <v>833</v>
      </c>
      <c r="P6286" s="9">
        <v>12.31</v>
      </c>
      <c r="Q6286" t="s">
        <v>40</v>
      </c>
      <c r="R6286">
        <v>88113</v>
      </c>
      <c r="S6286" s="9">
        <v>67.680000000000007</v>
      </c>
      <c r="T6286" s="26">
        <v>6.49</v>
      </c>
      <c r="U6286" s="8">
        <v>439.26</v>
      </c>
      <c r="V6286" t="s">
        <v>41</v>
      </c>
      <c r="W6286" t="s">
        <v>2007</v>
      </c>
      <c r="X6286" t="s">
        <v>42</v>
      </c>
      <c r="Y6286" t="s">
        <v>1740</v>
      </c>
      <c r="AA6286" s="1">
        <f t="shared" si="727"/>
        <v>46067</v>
      </c>
      <c r="AB6286" s="2">
        <f t="shared" si="728"/>
        <v>2</v>
      </c>
      <c r="AC6286" s="2">
        <f t="shared" si="729"/>
        <v>2026</v>
      </c>
      <c r="AD6286" s="2" t="str">
        <f>IFERROR(VLOOKUP(A6286,'Aux Área'!$A$4:$B$123,2,0),"-")</f>
        <v>INSPEÇÃO</v>
      </c>
    </row>
    <row r="6287" spans="1:30" x14ac:dyDescent="0.3">
      <c r="A6287" t="s">
        <v>2212</v>
      </c>
      <c r="B6287" t="s">
        <v>2466</v>
      </c>
      <c r="C6287" t="s">
        <v>9845</v>
      </c>
      <c r="D6287" t="s">
        <v>3949</v>
      </c>
      <c r="E6287" t="s">
        <v>3950</v>
      </c>
      <c r="F6287" t="s">
        <v>2214</v>
      </c>
      <c r="G6287" t="s">
        <v>35</v>
      </c>
      <c r="H6287" t="s">
        <v>2215</v>
      </c>
      <c r="I6287" t="s">
        <v>839</v>
      </c>
      <c r="J6287" t="s">
        <v>1665</v>
      </c>
      <c r="K6287" t="s">
        <v>1666</v>
      </c>
      <c r="L6287" t="s">
        <v>301</v>
      </c>
      <c r="M6287" t="s">
        <v>38</v>
      </c>
      <c r="N6287" t="s">
        <v>668</v>
      </c>
      <c r="O6287" s="23">
        <v>120</v>
      </c>
      <c r="P6287" s="9">
        <v>4.72</v>
      </c>
      <c r="Q6287" t="s">
        <v>40</v>
      </c>
      <c r="R6287">
        <v>11304</v>
      </c>
      <c r="S6287" s="9">
        <v>25.45</v>
      </c>
      <c r="T6287" s="26">
        <v>7.55</v>
      </c>
      <c r="U6287" s="8">
        <v>192.15</v>
      </c>
      <c r="V6287" t="s">
        <v>9846</v>
      </c>
      <c r="W6287" t="s">
        <v>2007</v>
      </c>
      <c r="X6287" t="s">
        <v>42</v>
      </c>
      <c r="Y6287" t="s">
        <v>2217</v>
      </c>
      <c r="AA6287" s="1">
        <f t="shared" si="727"/>
        <v>46067</v>
      </c>
      <c r="AB6287" s="2">
        <f t="shared" si="728"/>
        <v>2</v>
      </c>
      <c r="AC6287" s="2">
        <f t="shared" si="729"/>
        <v>2026</v>
      </c>
      <c r="AD6287" s="2" t="str">
        <f>IFERROR(VLOOKUP(A6287,'Aux Área'!$A$4:$B$123,2,0),"-")</f>
        <v>APH</v>
      </c>
    </row>
    <row r="6288" spans="1:30" x14ac:dyDescent="0.3">
      <c r="A6288" t="s">
        <v>1945</v>
      </c>
      <c r="B6288" t="s">
        <v>2124</v>
      </c>
      <c r="C6288" t="s">
        <v>9847</v>
      </c>
      <c r="D6288" t="s">
        <v>1802</v>
      </c>
      <c r="E6288" t="s">
        <v>1803</v>
      </c>
      <c r="F6288" t="s">
        <v>653</v>
      </c>
      <c r="G6288" t="s">
        <v>1495</v>
      </c>
      <c r="H6288" t="s">
        <v>1804</v>
      </c>
      <c r="I6288" t="s">
        <v>1497</v>
      </c>
      <c r="J6288" t="s">
        <v>231</v>
      </c>
      <c r="K6288" t="s">
        <v>232</v>
      </c>
      <c r="L6288" t="s">
        <v>217</v>
      </c>
      <c r="M6288" t="s">
        <v>38</v>
      </c>
      <c r="N6288" t="s">
        <v>668</v>
      </c>
      <c r="O6288" s="23">
        <v>0</v>
      </c>
      <c r="P6288" s="9">
        <v>0</v>
      </c>
      <c r="Q6288" t="s">
        <v>40</v>
      </c>
      <c r="R6288">
        <v>0</v>
      </c>
      <c r="S6288" s="9">
        <v>96</v>
      </c>
      <c r="T6288" s="26">
        <v>5.99</v>
      </c>
      <c r="U6288" s="8">
        <v>575.07000000000005</v>
      </c>
      <c r="V6288" t="s">
        <v>9848</v>
      </c>
      <c r="W6288" t="s">
        <v>652</v>
      </c>
      <c r="X6288" t="s">
        <v>42</v>
      </c>
      <c r="Y6288" t="s">
        <v>653</v>
      </c>
      <c r="AA6288" s="1">
        <f t="shared" si="727"/>
        <v>46067</v>
      </c>
      <c r="AB6288" s="2">
        <f t="shared" si="728"/>
        <v>2</v>
      </c>
      <c r="AC6288" s="2">
        <f t="shared" si="729"/>
        <v>2026</v>
      </c>
      <c r="AD6288" s="2" t="str">
        <f>IFERROR(VLOOKUP(A6288,'Aux Área'!$A$4:$B$123,2,0),"-")</f>
        <v>SÃO PEDRO</v>
      </c>
    </row>
    <row r="6289" spans="1:30" x14ac:dyDescent="0.3">
      <c r="A6289" t="s">
        <v>2691</v>
      </c>
      <c r="B6289" t="s">
        <v>2692</v>
      </c>
      <c r="C6289" t="s">
        <v>9849</v>
      </c>
      <c r="D6289" t="s">
        <v>2142</v>
      </c>
      <c r="E6289" t="s">
        <v>2143</v>
      </c>
      <c r="F6289" t="s">
        <v>5979</v>
      </c>
      <c r="G6289" t="s">
        <v>1635</v>
      </c>
      <c r="H6289" t="s">
        <v>2635</v>
      </c>
      <c r="I6289" t="s">
        <v>37</v>
      </c>
      <c r="J6289" t="s">
        <v>165</v>
      </c>
      <c r="K6289" t="s">
        <v>166</v>
      </c>
      <c r="L6289" t="s">
        <v>167</v>
      </c>
      <c r="M6289" t="s">
        <v>38</v>
      </c>
      <c r="N6289" t="s">
        <v>39</v>
      </c>
      <c r="O6289" s="23">
        <v>343</v>
      </c>
      <c r="P6289" s="9">
        <v>9.36</v>
      </c>
      <c r="Q6289" t="s">
        <v>40</v>
      </c>
      <c r="R6289">
        <v>14093</v>
      </c>
      <c r="S6289" s="9">
        <v>36.65</v>
      </c>
      <c r="T6289" s="26">
        <v>4.891</v>
      </c>
      <c r="U6289" s="8">
        <v>179.24</v>
      </c>
      <c r="V6289" t="s">
        <v>112</v>
      </c>
      <c r="W6289" t="s">
        <v>2007</v>
      </c>
      <c r="X6289" t="s">
        <v>42</v>
      </c>
      <c r="Y6289" t="s">
        <v>1740</v>
      </c>
      <c r="AA6289" s="1">
        <f t="shared" si="727"/>
        <v>46067</v>
      </c>
      <c r="AB6289" s="2">
        <f t="shared" si="728"/>
        <v>2</v>
      </c>
      <c r="AC6289" s="2">
        <f t="shared" si="729"/>
        <v>2026</v>
      </c>
      <c r="AD6289" s="2" t="str">
        <f>IFERROR(VLOOKUP(A6289,'Aux Área'!$A$4:$B$123,2,0),"-")</f>
        <v>TI</v>
      </c>
    </row>
    <row r="6290" spans="1:30" x14ac:dyDescent="0.3">
      <c r="A6290" t="s">
        <v>2477</v>
      </c>
      <c r="B6290" t="s">
        <v>2478</v>
      </c>
      <c r="C6290" t="s">
        <v>9850</v>
      </c>
      <c r="D6290" t="s">
        <v>2885</v>
      </c>
      <c r="E6290" t="s">
        <v>2886</v>
      </c>
      <c r="F6290" t="s">
        <v>2480</v>
      </c>
      <c r="G6290" t="s">
        <v>659</v>
      </c>
      <c r="H6290" t="s">
        <v>2215</v>
      </c>
      <c r="I6290" t="s">
        <v>667</v>
      </c>
      <c r="J6290" t="s">
        <v>188</v>
      </c>
      <c r="K6290" t="s">
        <v>189</v>
      </c>
      <c r="L6290" t="s">
        <v>190</v>
      </c>
      <c r="M6290" t="s">
        <v>38</v>
      </c>
      <c r="N6290" t="s">
        <v>668</v>
      </c>
      <c r="O6290" s="10">
        <v>273</v>
      </c>
      <c r="P6290" s="24">
        <v>4.63</v>
      </c>
      <c r="Q6290" t="s">
        <v>40</v>
      </c>
      <c r="R6290" s="2">
        <v>8917</v>
      </c>
      <c r="S6290" s="9">
        <v>58.91</v>
      </c>
      <c r="T6290" s="26">
        <v>6.4909999999999997</v>
      </c>
      <c r="U6290" s="8">
        <v>382.38</v>
      </c>
      <c r="V6290" t="s">
        <v>112</v>
      </c>
      <c r="W6290" t="s">
        <v>2007</v>
      </c>
      <c r="X6290" t="s">
        <v>42</v>
      </c>
      <c r="Y6290" t="s">
        <v>1740</v>
      </c>
      <c r="AA6290" s="1">
        <f t="shared" si="727"/>
        <v>46067</v>
      </c>
      <c r="AB6290" s="2">
        <f t="shared" si="728"/>
        <v>2</v>
      </c>
      <c r="AC6290" s="2">
        <f t="shared" si="729"/>
        <v>2026</v>
      </c>
      <c r="AD6290" s="2" t="str">
        <f>IFERROR(VLOOKUP(A6290,'Aux Área'!$A$4:$B$123,2,0),"-")</f>
        <v>APH</v>
      </c>
    </row>
    <row r="6291" spans="1:30" x14ac:dyDescent="0.3">
      <c r="A6291" t="s">
        <v>2477</v>
      </c>
      <c r="C6291" t="s">
        <v>9850</v>
      </c>
      <c r="F6291" t="s">
        <v>2480</v>
      </c>
      <c r="K6291" t="s">
        <v>189</v>
      </c>
      <c r="N6291" t="s">
        <v>15690</v>
      </c>
      <c r="O6291" t="s">
        <v>15244</v>
      </c>
      <c r="P6291" s="9" t="s">
        <v>15244</v>
      </c>
      <c r="Q6291" t="s">
        <v>40</v>
      </c>
      <c r="R6291" t="s">
        <v>15244</v>
      </c>
      <c r="S6291">
        <v>1.61</v>
      </c>
      <c r="U6291" s="8">
        <v>6.46</v>
      </c>
      <c r="AA6291" s="1">
        <f t="shared" si="727"/>
        <v>46067</v>
      </c>
      <c r="AB6291" s="2">
        <f t="shared" si="728"/>
        <v>2</v>
      </c>
      <c r="AC6291" s="2">
        <f t="shared" si="729"/>
        <v>2026</v>
      </c>
      <c r="AD6291" s="2" t="str">
        <f>IFERROR(VLOOKUP(A6291,'Aux Área'!$A$4:$B$123,2,0),"-")</f>
        <v>APH</v>
      </c>
    </row>
    <row r="6292" spans="1:30" x14ac:dyDescent="0.3">
      <c r="A6292" t="s">
        <v>68</v>
      </c>
      <c r="B6292" t="s">
        <v>296</v>
      </c>
      <c r="C6292" t="s">
        <v>9851</v>
      </c>
      <c r="D6292" t="s">
        <v>3149</v>
      </c>
      <c r="E6292" t="s">
        <v>3150</v>
      </c>
      <c r="F6292" t="s">
        <v>69</v>
      </c>
      <c r="G6292" t="s">
        <v>35</v>
      </c>
      <c r="H6292" t="s">
        <v>36</v>
      </c>
      <c r="I6292" t="s">
        <v>37</v>
      </c>
      <c r="J6292" t="s">
        <v>122</v>
      </c>
      <c r="K6292" t="s">
        <v>123</v>
      </c>
      <c r="L6292" t="s">
        <v>124</v>
      </c>
      <c r="M6292" t="s">
        <v>38</v>
      </c>
      <c r="N6292" t="s">
        <v>39</v>
      </c>
      <c r="O6292" s="23">
        <v>358</v>
      </c>
      <c r="P6292" s="9">
        <v>13.36</v>
      </c>
      <c r="Q6292" t="s">
        <v>40</v>
      </c>
      <c r="R6292">
        <v>43215</v>
      </c>
      <c r="S6292" s="9">
        <v>26.79</v>
      </c>
      <c r="T6292" s="26">
        <v>4.9800000000000004</v>
      </c>
      <c r="U6292" s="8">
        <v>133.41</v>
      </c>
      <c r="V6292" t="s">
        <v>112</v>
      </c>
      <c r="W6292" t="s">
        <v>2007</v>
      </c>
      <c r="X6292" t="s">
        <v>42</v>
      </c>
      <c r="Y6292" t="s">
        <v>1740</v>
      </c>
      <c r="AA6292" s="1">
        <f t="shared" si="727"/>
        <v>46067</v>
      </c>
      <c r="AB6292" s="2">
        <f t="shared" si="728"/>
        <v>2</v>
      </c>
      <c r="AC6292" s="2">
        <f t="shared" si="729"/>
        <v>2026</v>
      </c>
      <c r="AD6292" s="2" t="str">
        <f>IFERROR(VLOOKUP(A6292,'Aux Área'!$A$4:$B$123,2,0),"-")</f>
        <v>OPERAÇÃO</v>
      </c>
    </row>
    <row r="6293" spans="1:30" x14ac:dyDescent="0.3">
      <c r="A6293" t="s">
        <v>2664</v>
      </c>
      <c r="B6293" t="s">
        <v>2665</v>
      </c>
      <c r="C6293" t="s">
        <v>9852</v>
      </c>
      <c r="D6293" t="s">
        <v>2468</v>
      </c>
      <c r="E6293" t="s">
        <v>2469</v>
      </c>
      <c r="F6293" t="s">
        <v>2667</v>
      </c>
      <c r="G6293" t="s">
        <v>659</v>
      </c>
      <c r="H6293" t="s">
        <v>2215</v>
      </c>
      <c r="I6293" t="s">
        <v>667</v>
      </c>
      <c r="J6293" t="s">
        <v>237</v>
      </c>
      <c r="K6293" t="s">
        <v>238</v>
      </c>
      <c r="L6293" t="s">
        <v>110</v>
      </c>
      <c r="M6293" t="s">
        <v>38</v>
      </c>
      <c r="N6293" t="s">
        <v>668</v>
      </c>
      <c r="O6293" s="23">
        <v>637</v>
      </c>
      <c r="P6293" s="9">
        <v>6.18</v>
      </c>
      <c r="Q6293" t="s">
        <v>40</v>
      </c>
      <c r="R6293">
        <v>9637</v>
      </c>
      <c r="S6293" s="9">
        <v>103</v>
      </c>
      <c r="T6293" s="26">
        <v>6.04</v>
      </c>
      <c r="U6293" s="8">
        <v>622.12</v>
      </c>
      <c r="V6293" t="s">
        <v>41</v>
      </c>
      <c r="W6293" t="s">
        <v>2007</v>
      </c>
      <c r="X6293" t="s">
        <v>42</v>
      </c>
      <c r="Y6293" t="s">
        <v>1740</v>
      </c>
      <c r="AA6293" s="1">
        <f t="shared" si="727"/>
        <v>46067</v>
      </c>
      <c r="AB6293" s="2">
        <f t="shared" si="728"/>
        <v>2</v>
      </c>
      <c r="AC6293" s="2">
        <f t="shared" si="729"/>
        <v>2026</v>
      </c>
      <c r="AD6293" s="2" t="str">
        <f>IFERROR(VLOOKUP(A6293,'Aux Área'!$A$4:$B$123,2,0),"-")</f>
        <v>APH</v>
      </c>
    </row>
    <row r="6294" spans="1:30" x14ac:dyDescent="0.3">
      <c r="A6294" t="s">
        <v>2700</v>
      </c>
      <c r="B6294" t="s">
        <v>2000</v>
      </c>
      <c r="C6294" t="s">
        <v>9853</v>
      </c>
      <c r="D6294" t="s">
        <v>3547</v>
      </c>
      <c r="E6294" t="s">
        <v>3548</v>
      </c>
      <c r="F6294" t="s">
        <v>2703</v>
      </c>
      <c r="G6294" t="s">
        <v>659</v>
      </c>
      <c r="H6294" t="s">
        <v>1996</v>
      </c>
      <c r="I6294" t="s">
        <v>1997</v>
      </c>
      <c r="J6294" t="s">
        <v>275</v>
      </c>
      <c r="K6294" t="s">
        <v>276</v>
      </c>
      <c r="L6294" t="s">
        <v>124</v>
      </c>
      <c r="M6294" t="s">
        <v>38</v>
      </c>
      <c r="N6294" t="s">
        <v>668</v>
      </c>
      <c r="O6294" s="23">
        <v>537</v>
      </c>
      <c r="P6294" s="9">
        <v>5.88</v>
      </c>
      <c r="Q6294" t="s">
        <v>40</v>
      </c>
      <c r="R6294">
        <v>19097</v>
      </c>
      <c r="S6294" s="9">
        <v>91.34</v>
      </c>
      <c r="T6294" s="26">
        <v>5.13</v>
      </c>
      <c r="U6294" s="8">
        <v>468.58</v>
      </c>
      <c r="V6294" t="s">
        <v>9854</v>
      </c>
      <c r="W6294" t="s">
        <v>1985</v>
      </c>
      <c r="X6294" t="s">
        <v>42</v>
      </c>
      <c r="Y6294" t="s">
        <v>1986</v>
      </c>
      <c r="AA6294" s="1">
        <f t="shared" si="727"/>
        <v>46067</v>
      </c>
      <c r="AB6294" s="2">
        <f t="shared" si="728"/>
        <v>2</v>
      </c>
      <c r="AC6294" s="2">
        <f t="shared" si="729"/>
        <v>2026</v>
      </c>
      <c r="AD6294" s="2" t="str">
        <f>IFERROR(VLOOKUP(A6294,'Aux Área'!$A$4:$B$123,2,0),"-")</f>
        <v>PESADOS</v>
      </c>
    </row>
    <row r="6295" spans="1:30" x14ac:dyDescent="0.3">
      <c r="A6295" t="s">
        <v>2700</v>
      </c>
      <c r="C6295" t="s">
        <v>15736</v>
      </c>
      <c r="F6295" t="s">
        <v>2703</v>
      </c>
      <c r="K6295" t="s">
        <v>276</v>
      </c>
      <c r="N6295" t="s">
        <v>15690</v>
      </c>
      <c r="O6295" t="s">
        <v>15244</v>
      </c>
      <c r="P6295" s="9" t="s">
        <v>15244</v>
      </c>
      <c r="Q6295" t="s">
        <v>40</v>
      </c>
      <c r="R6295" t="s">
        <v>15244</v>
      </c>
      <c r="S6295">
        <v>4.2</v>
      </c>
      <c r="U6295" s="8">
        <v>15.92</v>
      </c>
      <c r="AA6295" s="1">
        <f t="shared" si="727"/>
        <v>46067</v>
      </c>
      <c r="AB6295" s="2">
        <f t="shared" si="728"/>
        <v>2</v>
      </c>
      <c r="AC6295" s="2">
        <f t="shared" si="729"/>
        <v>2026</v>
      </c>
      <c r="AD6295" s="2" t="str">
        <f>IFERROR(VLOOKUP(A6295,'Aux Área'!$A$4:$B$123,2,0),"-")</f>
        <v>PESADOS</v>
      </c>
    </row>
    <row r="6296" spans="1:30" x14ac:dyDescent="0.3">
      <c r="A6296" t="s">
        <v>2041</v>
      </c>
      <c r="B6296" t="s">
        <v>2042</v>
      </c>
      <c r="C6296" t="s">
        <v>9855</v>
      </c>
      <c r="D6296" t="s">
        <v>1297</v>
      </c>
      <c r="E6296" t="s">
        <v>2221</v>
      </c>
      <c r="F6296" t="s">
        <v>2044</v>
      </c>
      <c r="G6296" t="s">
        <v>659</v>
      </c>
      <c r="H6296" t="s">
        <v>1996</v>
      </c>
      <c r="I6296" t="s">
        <v>1997</v>
      </c>
      <c r="J6296" t="s">
        <v>231</v>
      </c>
      <c r="K6296" t="s">
        <v>232</v>
      </c>
      <c r="L6296" t="s">
        <v>217</v>
      </c>
      <c r="M6296" t="s">
        <v>38</v>
      </c>
      <c r="N6296" t="s">
        <v>668</v>
      </c>
      <c r="O6296" s="23">
        <v>546</v>
      </c>
      <c r="P6296" s="9">
        <v>6.46</v>
      </c>
      <c r="Q6296" t="s">
        <v>40</v>
      </c>
      <c r="R6296">
        <v>27223</v>
      </c>
      <c r="S6296" s="9">
        <v>84.51</v>
      </c>
      <c r="T6296" s="26">
        <v>5.9909999999999997</v>
      </c>
      <c r="U6296" s="8">
        <v>506.27</v>
      </c>
      <c r="V6296" t="s">
        <v>9856</v>
      </c>
      <c r="W6296" t="s">
        <v>1985</v>
      </c>
      <c r="X6296" t="s">
        <v>42</v>
      </c>
      <c r="Y6296" t="s">
        <v>1986</v>
      </c>
      <c r="AA6296" s="1">
        <f t="shared" si="727"/>
        <v>46067</v>
      </c>
      <c r="AB6296" s="2">
        <f t="shared" si="728"/>
        <v>2</v>
      </c>
      <c r="AC6296" s="2">
        <f t="shared" si="729"/>
        <v>2026</v>
      </c>
      <c r="AD6296" s="2" t="str">
        <f>IFERROR(VLOOKUP(A6296,'Aux Área'!$A$4:$B$123,2,0),"-")</f>
        <v>PESADOS</v>
      </c>
    </row>
    <row r="6297" spans="1:30" x14ac:dyDescent="0.3">
      <c r="A6297" t="s">
        <v>2041</v>
      </c>
      <c r="C6297" t="s">
        <v>9855</v>
      </c>
      <c r="F6297" t="s">
        <v>2044</v>
      </c>
      <c r="K6297" t="s">
        <v>232</v>
      </c>
      <c r="N6297" t="s">
        <v>15690</v>
      </c>
      <c r="O6297" t="s">
        <v>15244</v>
      </c>
      <c r="P6297" s="9" t="s">
        <v>15244</v>
      </c>
      <c r="Q6297" t="s">
        <v>40</v>
      </c>
      <c r="R6297" t="s">
        <v>15244</v>
      </c>
      <c r="S6297">
        <v>9</v>
      </c>
      <c r="U6297" s="8">
        <v>29.71</v>
      </c>
      <c r="AA6297" s="1">
        <f t="shared" si="727"/>
        <v>46067</v>
      </c>
      <c r="AB6297" s="2">
        <f t="shared" si="728"/>
        <v>2</v>
      </c>
      <c r="AC6297" s="2">
        <f t="shared" si="729"/>
        <v>2026</v>
      </c>
      <c r="AD6297" s="2" t="str">
        <f>IFERROR(VLOOKUP(A6297,'Aux Área'!$A$4:$B$123,2,0),"-")</f>
        <v>PESADOS</v>
      </c>
    </row>
    <row r="6298" spans="1:30" x14ac:dyDescent="0.3">
      <c r="A6298" t="s">
        <v>2638</v>
      </c>
      <c r="B6298" t="s">
        <v>4593</v>
      </c>
      <c r="C6298" t="s">
        <v>9857</v>
      </c>
      <c r="D6298" t="s">
        <v>7192</v>
      </c>
      <c r="E6298" t="s">
        <v>7193</v>
      </c>
      <c r="F6298" t="s">
        <v>2641</v>
      </c>
      <c r="G6298" t="s">
        <v>1135</v>
      </c>
      <c r="H6298" t="s">
        <v>2275</v>
      </c>
      <c r="I6298" t="s">
        <v>1497</v>
      </c>
      <c r="J6298" t="s">
        <v>275</v>
      </c>
      <c r="K6298" t="s">
        <v>276</v>
      </c>
      <c r="L6298" t="s">
        <v>124</v>
      </c>
      <c r="M6298" t="s">
        <v>38</v>
      </c>
      <c r="N6298" t="s">
        <v>39</v>
      </c>
      <c r="O6298" s="23">
        <v>454</v>
      </c>
      <c r="P6298" s="9">
        <v>10.11</v>
      </c>
      <c r="Q6298" t="s">
        <v>40</v>
      </c>
      <c r="R6298">
        <v>94794</v>
      </c>
      <c r="S6298" s="9">
        <v>44.89</v>
      </c>
      <c r="T6298" s="26">
        <v>4.79</v>
      </c>
      <c r="U6298" s="8">
        <v>215.02</v>
      </c>
      <c r="V6298" t="s">
        <v>9858</v>
      </c>
      <c r="W6298" t="s">
        <v>2276</v>
      </c>
      <c r="X6298" t="s">
        <v>42</v>
      </c>
      <c r="Y6298" t="s">
        <v>2277</v>
      </c>
      <c r="AA6298" s="1">
        <f t="shared" si="727"/>
        <v>46067</v>
      </c>
      <c r="AB6298" s="2">
        <f t="shared" si="728"/>
        <v>2</v>
      </c>
      <c r="AC6298" s="2">
        <f t="shared" si="729"/>
        <v>2026</v>
      </c>
      <c r="AD6298" s="2" t="str">
        <f>IFERROR(VLOOKUP(A6298,'Aux Área'!$A$4:$B$123,2,0),"-")</f>
        <v>INSPEÇÃO</v>
      </c>
    </row>
    <row r="6299" spans="1:30" x14ac:dyDescent="0.3">
      <c r="A6299" t="s">
        <v>1785</v>
      </c>
      <c r="B6299" t="s">
        <v>1786</v>
      </c>
      <c r="C6299" t="s">
        <v>9859</v>
      </c>
      <c r="D6299" t="s">
        <v>1841</v>
      </c>
      <c r="E6299" t="s">
        <v>1842</v>
      </c>
      <c r="F6299" t="s">
        <v>653</v>
      </c>
      <c r="G6299" t="s">
        <v>1495</v>
      </c>
      <c r="H6299" t="s">
        <v>1788</v>
      </c>
      <c r="I6299" t="s">
        <v>839</v>
      </c>
      <c r="J6299" t="s">
        <v>1681</v>
      </c>
      <c r="K6299" t="s">
        <v>1682</v>
      </c>
      <c r="L6299" t="s">
        <v>141</v>
      </c>
      <c r="M6299" t="s">
        <v>38</v>
      </c>
      <c r="N6299" t="s">
        <v>638</v>
      </c>
      <c r="O6299" s="23">
        <v>0</v>
      </c>
      <c r="P6299" s="9">
        <v>0</v>
      </c>
      <c r="Q6299" t="s">
        <v>40</v>
      </c>
      <c r="R6299">
        <v>0</v>
      </c>
      <c r="S6299" s="9">
        <v>210.09</v>
      </c>
      <c r="T6299" s="26">
        <v>6.39</v>
      </c>
      <c r="U6299" s="8">
        <v>1342.5</v>
      </c>
      <c r="V6299" t="s">
        <v>41</v>
      </c>
      <c r="W6299" t="s">
        <v>652</v>
      </c>
      <c r="X6299" t="s">
        <v>42</v>
      </c>
      <c r="Y6299" t="s">
        <v>653</v>
      </c>
      <c r="AA6299" s="1">
        <f t="shared" si="727"/>
        <v>46067</v>
      </c>
      <c r="AB6299" s="2">
        <f t="shared" si="728"/>
        <v>2</v>
      </c>
      <c r="AC6299" s="2">
        <f t="shared" si="729"/>
        <v>2026</v>
      </c>
      <c r="AD6299" s="2" t="str">
        <f>IFERROR(VLOOKUP(A6299,'Aux Área'!$A$4:$B$123,2,0),"-")</f>
        <v>SÃO PEDRO</v>
      </c>
    </row>
    <row r="6300" spans="1:30" x14ac:dyDescent="0.3">
      <c r="A6300" t="s">
        <v>2282</v>
      </c>
      <c r="B6300" t="s">
        <v>4679</v>
      </c>
      <c r="C6300" t="s">
        <v>9860</v>
      </c>
      <c r="D6300" t="s">
        <v>3149</v>
      </c>
      <c r="E6300" t="s">
        <v>3150</v>
      </c>
      <c r="F6300" t="s">
        <v>2285</v>
      </c>
      <c r="G6300" t="s">
        <v>1135</v>
      </c>
      <c r="H6300" t="s">
        <v>2275</v>
      </c>
      <c r="I6300" t="s">
        <v>1497</v>
      </c>
      <c r="J6300" t="s">
        <v>165</v>
      </c>
      <c r="K6300" t="s">
        <v>166</v>
      </c>
      <c r="L6300" t="s">
        <v>167</v>
      </c>
      <c r="M6300" t="s">
        <v>38</v>
      </c>
      <c r="N6300" t="s">
        <v>39</v>
      </c>
      <c r="O6300" s="23">
        <v>448</v>
      </c>
      <c r="P6300" s="9">
        <v>9.84</v>
      </c>
      <c r="Q6300" t="s">
        <v>40</v>
      </c>
      <c r="R6300">
        <v>91010</v>
      </c>
      <c r="S6300" s="9">
        <v>45.55</v>
      </c>
      <c r="T6300" s="26">
        <v>4.8899999999999997</v>
      </c>
      <c r="U6300" s="8">
        <v>222.75</v>
      </c>
      <c r="V6300" t="s">
        <v>41</v>
      </c>
      <c r="W6300" t="s">
        <v>2276</v>
      </c>
      <c r="X6300" t="s">
        <v>42</v>
      </c>
      <c r="Y6300" t="s">
        <v>2277</v>
      </c>
      <c r="AA6300" s="1">
        <f t="shared" si="727"/>
        <v>46067</v>
      </c>
      <c r="AB6300" s="2">
        <f t="shared" si="728"/>
        <v>2</v>
      </c>
      <c r="AC6300" s="2">
        <f t="shared" si="729"/>
        <v>2026</v>
      </c>
      <c r="AD6300" s="2" t="str">
        <f>IFERROR(VLOOKUP(A6300,'Aux Área'!$A$4:$B$123,2,0),"-")</f>
        <v>INSPEÇÃO</v>
      </c>
    </row>
    <row r="6301" spans="1:30" x14ac:dyDescent="0.3">
      <c r="A6301" t="s">
        <v>74</v>
      </c>
      <c r="B6301" t="s">
        <v>255</v>
      </c>
      <c r="C6301" t="s">
        <v>9861</v>
      </c>
      <c r="D6301" t="s">
        <v>115</v>
      </c>
      <c r="E6301" t="s">
        <v>116</v>
      </c>
      <c r="F6301" t="s">
        <v>75</v>
      </c>
      <c r="G6301" t="s">
        <v>35</v>
      </c>
      <c r="H6301" t="s">
        <v>36</v>
      </c>
      <c r="I6301" t="s">
        <v>37</v>
      </c>
      <c r="J6301" t="s">
        <v>231</v>
      </c>
      <c r="K6301" t="s">
        <v>232</v>
      </c>
      <c r="L6301" t="s">
        <v>217</v>
      </c>
      <c r="M6301" t="s">
        <v>38</v>
      </c>
      <c r="N6301" t="s">
        <v>39</v>
      </c>
      <c r="O6301" s="23">
        <v>290</v>
      </c>
      <c r="P6301" s="9">
        <v>8.2100000000000009</v>
      </c>
      <c r="Q6301" t="s">
        <v>40</v>
      </c>
      <c r="R6301">
        <v>15519</v>
      </c>
      <c r="S6301" s="9">
        <v>35.33</v>
      </c>
      <c r="T6301" s="26">
        <v>4.8609999999999998</v>
      </c>
      <c r="U6301" s="8">
        <v>171.74</v>
      </c>
      <c r="V6301" t="s">
        <v>9862</v>
      </c>
      <c r="W6301" t="s">
        <v>2007</v>
      </c>
      <c r="X6301" t="s">
        <v>42</v>
      </c>
      <c r="Y6301" t="s">
        <v>1740</v>
      </c>
      <c r="AA6301" s="1">
        <f t="shared" si="727"/>
        <v>46067</v>
      </c>
      <c r="AB6301" s="2">
        <f t="shared" si="728"/>
        <v>2</v>
      </c>
      <c r="AC6301" s="2">
        <f t="shared" si="729"/>
        <v>2026</v>
      </c>
      <c r="AD6301" s="2" t="str">
        <f>IFERROR(VLOOKUP(A6301,'Aux Área'!$A$4:$B$123,2,0),"-")</f>
        <v>TI</v>
      </c>
    </row>
    <row r="6302" spans="1:30" x14ac:dyDescent="0.3">
      <c r="A6302" t="s">
        <v>2494</v>
      </c>
      <c r="B6302" t="s">
        <v>2495</v>
      </c>
      <c r="C6302" t="s">
        <v>9863</v>
      </c>
      <c r="D6302" t="s">
        <v>6326</v>
      </c>
      <c r="E6302" t="s">
        <v>6327</v>
      </c>
      <c r="F6302" t="s">
        <v>2497</v>
      </c>
      <c r="G6302" t="s">
        <v>659</v>
      </c>
      <c r="H6302" t="s">
        <v>2215</v>
      </c>
      <c r="I6302" t="s">
        <v>667</v>
      </c>
      <c r="J6302" t="s">
        <v>108</v>
      </c>
      <c r="K6302" t="s">
        <v>109</v>
      </c>
      <c r="L6302" t="s">
        <v>110</v>
      </c>
      <c r="M6302" t="s">
        <v>38</v>
      </c>
      <c r="N6302" t="s">
        <v>668</v>
      </c>
      <c r="O6302" s="23">
        <v>224</v>
      </c>
      <c r="P6302" s="9">
        <v>4.16</v>
      </c>
      <c r="Q6302" t="s">
        <v>40</v>
      </c>
      <c r="R6302">
        <v>12796</v>
      </c>
      <c r="S6302" s="9">
        <v>53.9</v>
      </c>
      <c r="T6302" s="26">
        <v>6.19</v>
      </c>
      <c r="U6302" s="8">
        <v>333.64</v>
      </c>
      <c r="V6302" t="s">
        <v>9864</v>
      </c>
      <c r="W6302" t="s">
        <v>2007</v>
      </c>
      <c r="X6302" t="s">
        <v>42</v>
      </c>
      <c r="Y6302" t="s">
        <v>1740</v>
      </c>
      <c r="AA6302" s="1">
        <f t="shared" si="727"/>
        <v>46067</v>
      </c>
      <c r="AB6302" s="2">
        <f t="shared" si="728"/>
        <v>2</v>
      </c>
      <c r="AC6302" s="2">
        <f t="shared" si="729"/>
        <v>2026</v>
      </c>
      <c r="AD6302" s="2" t="str">
        <f>IFERROR(VLOOKUP(A6302,'Aux Área'!$A$4:$B$123,2,0),"-")</f>
        <v>APH</v>
      </c>
    </row>
    <row r="6303" spans="1:30" x14ac:dyDescent="0.3">
      <c r="A6303" t="s">
        <v>2650</v>
      </c>
      <c r="B6303" t="s">
        <v>2651</v>
      </c>
      <c r="C6303" t="s">
        <v>9865</v>
      </c>
      <c r="D6303" t="s">
        <v>2944</v>
      </c>
      <c r="E6303" t="s">
        <v>2945</v>
      </c>
      <c r="F6303" t="s">
        <v>3615</v>
      </c>
      <c r="G6303" t="s">
        <v>1300</v>
      </c>
      <c r="H6303" t="s">
        <v>2635</v>
      </c>
      <c r="I6303" t="s">
        <v>37</v>
      </c>
      <c r="J6303" t="s">
        <v>237</v>
      </c>
      <c r="K6303" t="s">
        <v>238</v>
      </c>
      <c r="L6303" t="s">
        <v>110</v>
      </c>
      <c r="M6303" t="s">
        <v>38</v>
      </c>
      <c r="N6303" t="s">
        <v>39</v>
      </c>
      <c r="O6303" s="23">
        <v>262</v>
      </c>
      <c r="P6303" s="9">
        <v>5.37</v>
      </c>
      <c r="Q6303" t="s">
        <v>40</v>
      </c>
      <c r="R6303">
        <v>16804</v>
      </c>
      <c r="S6303" s="9">
        <v>48.78</v>
      </c>
      <c r="T6303" s="26">
        <v>4.6900000000000004</v>
      </c>
      <c r="U6303" s="8">
        <v>228.78</v>
      </c>
      <c r="V6303" t="s">
        <v>41</v>
      </c>
      <c r="W6303" t="s">
        <v>2276</v>
      </c>
      <c r="X6303" t="s">
        <v>42</v>
      </c>
      <c r="Y6303" t="s">
        <v>1740</v>
      </c>
      <c r="AA6303" s="1">
        <f t="shared" si="727"/>
        <v>46067</v>
      </c>
      <c r="AB6303" s="2">
        <f t="shared" si="728"/>
        <v>2</v>
      </c>
      <c r="AC6303" s="2">
        <f t="shared" si="729"/>
        <v>2026</v>
      </c>
      <c r="AD6303" s="2" t="str">
        <f>IFERROR(VLOOKUP(A6303,'Aux Área'!$A$4:$B$123,2,0),"-")</f>
        <v>TI</v>
      </c>
    </row>
    <row r="6304" spans="1:30" x14ac:dyDescent="0.3">
      <c r="A6304" t="s">
        <v>2278</v>
      </c>
      <c r="B6304" t="s">
        <v>4664</v>
      </c>
      <c r="C6304" t="s">
        <v>9866</v>
      </c>
      <c r="D6304" t="s">
        <v>3243</v>
      </c>
      <c r="E6304" t="s">
        <v>3244</v>
      </c>
      <c r="F6304" t="s">
        <v>2281</v>
      </c>
      <c r="G6304" t="s">
        <v>1135</v>
      </c>
      <c r="H6304" t="s">
        <v>2275</v>
      </c>
      <c r="I6304" t="s">
        <v>1497</v>
      </c>
      <c r="J6304" t="s">
        <v>165</v>
      </c>
      <c r="K6304" t="s">
        <v>166</v>
      </c>
      <c r="L6304" t="s">
        <v>167</v>
      </c>
      <c r="M6304" t="s">
        <v>38</v>
      </c>
      <c r="N6304" t="s">
        <v>39</v>
      </c>
      <c r="O6304" s="23">
        <v>389</v>
      </c>
      <c r="P6304" s="9">
        <v>8.1199999999999992</v>
      </c>
      <c r="Q6304" t="s">
        <v>40</v>
      </c>
      <c r="R6304">
        <v>108096</v>
      </c>
      <c r="S6304" s="9">
        <v>47.91</v>
      </c>
      <c r="T6304" s="26">
        <v>4.8899999999999997</v>
      </c>
      <c r="U6304" s="8">
        <v>234.29</v>
      </c>
      <c r="V6304" t="s">
        <v>112</v>
      </c>
      <c r="W6304" t="s">
        <v>2276</v>
      </c>
      <c r="X6304" t="s">
        <v>42</v>
      </c>
      <c r="Y6304" t="s">
        <v>2277</v>
      </c>
      <c r="AA6304" s="1">
        <f t="shared" si="727"/>
        <v>46067</v>
      </c>
      <c r="AB6304" s="2">
        <f t="shared" si="728"/>
        <v>2</v>
      </c>
      <c r="AC6304" s="2">
        <f t="shared" si="729"/>
        <v>2026</v>
      </c>
      <c r="AD6304" s="2" t="str">
        <f>IFERROR(VLOOKUP(A6304,'Aux Área'!$A$4:$B$123,2,0),"-")</f>
        <v>INSPEÇÃO</v>
      </c>
    </row>
    <row r="6305" spans="1:30" x14ac:dyDescent="0.3">
      <c r="A6305" t="s">
        <v>2189</v>
      </c>
      <c r="B6305" t="s">
        <v>2190</v>
      </c>
      <c r="C6305" t="s">
        <v>9867</v>
      </c>
      <c r="D6305" t="s">
        <v>3030</v>
      </c>
      <c r="E6305" t="s">
        <v>3031</v>
      </c>
      <c r="F6305" t="s">
        <v>2192</v>
      </c>
      <c r="G6305" t="s">
        <v>1135</v>
      </c>
      <c r="H6305" t="s">
        <v>2185</v>
      </c>
      <c r="I6305" t="s">
        <v>2186</v>
      </c>
      <c r="J6305" t="s">
        <v>169</v>
      </c>
      <c r="K6305" t="s">
        <v>170</v>
      </c>
      <c r="L6305" t="s">
        <v>124</v>
      </c>
      <c r="M6305" t="s">
        <v>38</v>
      </c>
      <c r="N6305" t="s">
        <v>668</v>
      </c>
      <c r="O6305" s="23">
        <v>853</v>
      </c>
      <c r="P6305" s="9">
        <v>13.27</v>
      </c>
      <c r="Q6305" t="s">
        <v>40</v>
      </c>
      <c r="R6305">
        <v>15007</v>
      </c>
      <c r="S6305" s="9">
        <v>64.290000000000006</v>
      </c>
      <c r="T6305" s="26">
        <v>5.84</v>
      </c>
      <c r="U6305" s="8">
        <v>375.45</v>
      </c>
      <c r="V6305" t="s">
        <v>41</v>
      </c>
      <c r="W6305" t="s">
        <v>2007</v>
      </c>
      <c r="X6305" t="s">
        <v>42</v>
      </c>
      <c r="Y6305" t="s">
        <v>2188</v>
      </c>
      <c r="AA6305" s="1">
        <f t="shared" si="727"/>
        <v>46067</v>
      </c>
      <c r="AB6305" s="2">
        <f t="shared" si="728"/>
        <v>2</v>
      </c>
      <c r="AC6305" s="2">
        <f t="shared" si="729"/>
        <v>2026</v>
      </c>
      <c r="AD6305" s="2" t="str">
        <f>IFERROR(VLOOKUP(A6305,'Aux Área'!$A$4:$B$123,2,0),"-")</f>
        <v>INSPEÇÃO</v>
      </c>
    </row>
    <row r="6306" spans="1:30" x14ac:dyDescent="0.3">
      <c r="A6306" t="s">
        <v>2181</v>
      </c>
      <c r="B6306" t="s">
        <v>4595</v>
      </c>
      <c r="C6306" t="s">
        <v>9868</v>
      </c>
      <c r="D6306" t="s">
        <v>9027</v>
      </c>
      <c r="E6306" t="s">
        <v>9028</v>
      </c>
      <c r="F6306" t="s">
        <v>2184</v>
      </c>
      <c r="G6306" t="s">
        <v>1135</v>
      </c>
      <c r="H6306" t="s">
        <v>2185</v>
      </c>
      <c r="I6306" t="s">
        <v>2186</v>
      </c>
      <c r="J6306" t="s">
        <v>108</v>
      </c>
      <c r="K6306" t="s">
        <v>109</v>
      </c>
      <c r="L6306" t="s">
        <v>110</v>
      </c>
      <c r="M6306" t="s">
        <v>38</v>
      </c>
      <c r="N6306" t="s">
        <v>668</v>
      </c>
      <c r="O6306" s="23">
        <v>796</v>
      </c>
      <c r="P6306" s="9">
        <v>13.13</v>
      </c>
      <c r="Q6306" t="s">
        <v>40</v>
      </c>
      <c r="R6306">
        <v>113104</v>
      </c>
      <c r="S6306" s="9">
        <v>60.62</v>
      </c>
      <c r="T6306" s="26">
        <v>6.19</v>
      </c>
      <c r="U6306" s="8">
        <v>375.24</v>
      </c>
      <c r="V6306" t="s">
        <v>9869</v>
      </c>
      <c r="W6306" t="s">
        <v>2007</v>
      </c>
      <c r="X6306" t="s">
        <v>42</v>
      </c>
      <c r="Y6306" t="s">
        <v>2188</v>
      </c>
      <c r="AA6306" s="1">
        <f t="shared" si="727"/>
        <v>46067</v>
      </c>
      <c r="AB6306" s="2">
        <f t="shared" si="728"/>
        <v>2</v>
      </c>
      <c r="AC6306" s="2">
        <f t="shared" si="729"/>
        <v>2026</v>
      </c>
      <c r="AD6306" s="2" t="str">
        <f>IFERROR(VLOOKUP(A6306,'Aux Área'!$A$4:$B$123,2,0),"-")</f>
        <v>INSPEÇÃO</v>
      </c>
    </row>
    <row r="6307" spans="1:30" x14ac:dyDescent="0.3">
      <c r="A6307" t="s">
        <v>2574</v>
      </c>
      <c r="B6307" t="s">
        <v>2575</v>
      </c>
      <c r="C6307" t="s">
        <v>9870</v>
      </c>
      <c r="D6307" t="s">
        <v>2865</v>
      </c>
      <c r="E6307" t="s">
        <v>2866</v>
      </c>
      <c r="F6307" t="s">
        <v>2577</v>
      </c>
      <c r="G6307" t="s">
        <v>659</v>
      </c>
      <c r="H6307" t="s">
        <v>2215</v>
      </c>
      <c r="I6307" t="s">
        <v>667</v>
      </c>
      <c r="J6307" t="s">
        <v>275</v>
      </c>
      <c r="K6307" t="s">
        <v>276</v>
      </c>
      <c r="L6307" t="s">
        <v>124</v>
      </c>
      <c r="M6307" t="s">
        <v>38</v>
      </c>
      <c r="N6307" t="s">
        <v>668</v>
      </c>
      <c r="O6307" s="23">
        <v>402</v>
      </c>
      <c r="P6307" s="9">
        <v>5.36</v>
      </c>
      <c r="Q6307" t="s">
        <v>40</v>
      </c>
      <c r="R6307">
        <v>8026</v>
      </c>
      <c r="S6307" s="9">
        <v>75.040000000000006</v>
      </c>
      <c r="T6307" s="26">
        <v>6.29</v>
      </c>
      <c r="U6307" s="8">
        <v>472</v>
      </c>
      <c r="V6307" t="s">
        <v>9871</v>
      </c>
      <c r="W6307" t="s">
        <v>2007</v>
      </c>
      <c r="X6307" t="s">
        <v>42</v>
      </c>
      <c r="Y6307" t="s">
        <v>1740</v>
      </c>
      <c r="AA6307" s="1">
        <f t="shared" si="727"/>
        <v>46067</v>
      </c>
      <c r="AB6307" s="2">
        <f t="shared" si="728"/>
        <v>2</v>
      </c>
      <c r="AC6307" s="2">
        <f t="shared" si="729"/>
        <v>2026</v>
      </c>
      <c r="AD6307" s="2" t="str">
        <f>IFERROR(VLOOKUP(A6307,'Aux Área'!$A$4:$B$123,2,0),"-")</f>
        <v>APH</v>
      </c>
    </row>
    <row r="6308" spans="1:30" x14ac:dyDescent="0.3">
      <c r="A6308" t="s">
        <v>2306</v>
      </c>
      <c r="B6308" t="s">
        <v>4613</v>
      </c>
      <c r="C6308" t="s">
        <v>9872</v>
      </c>
      <c r="D6308" t="s">
        <v>4386</v>
      </c>
      <c r="E6308" t="s">
        <v>4387</v>
      </c>
      <c r="F6308" t="s">
        <v>2309</v>
      </c>
      <c r="G6308" t="s">
        <v>1135</v>
      </c>
      <c r="H6308" t="s">
        <v>2275</v>
      </c>
      <c r="I6308" t="s">
        <v>1497</v>
      </c>
      <c r="J6308" t="s">
        <v>1665</v>
      </c>
      <c r="K6308" t="s">
        <v>1666</v>
      </c>
      <c r="L6308" t="s">
        <v>301</v>
      </c>
      <c r="M6308" t="s">
        <v>38</v>
      </c>
      <c r="N6308" t="s">
        <v>39</v>
      </c>
      <c r="O6308" s="23">
        <v>348</v>
      </c>
      <c r="P6308" s="9">
        <v>7.42</v>
      </c>
      <c r="Q6308" t="s">
        <v>40</v>
      </c>
      <c r="R6308">
        <v>101942</v>
      </c>
      <c r="S6308" s="9">
        <v>46.93</v>
      </c>
      <c r="T6308" s="26">
        <v>4.6900000000000004</v>
      </c>
      <c r="U6308" s="8">
        <v>220.1</v>
      </c>
      <c r="V6308" t="s">
        <v>9873</v>
      </c>
      <c r="W6308" t="s">
        <v>2276</v>
      </c>
      <c r="X6308" t="s">
        <v>42</v>
      </c>
      <c r="Y6308" t="s">
        <v>2277</v>
      </c>
      <c r="AA6308" s="1">
        <f t="shared" si="727"/>
        <v>46067</v>
      </c>
      <c r="AB6308" s="2">
        <f t="shared" si="728"/>
        <v>2</v>
      </c>
      <c r="AC6308" s="2">
        <f t="shared" si="729"/>
        <v>2026</v>
      </c>
      <c r="AD6308" s="2" t="str">
        <f>IFERROR(VLOOKUP(A6308,'Aux Área'!$A$4:$B$123,2,0),"-")</f>
        <v>INSPEÇÃO</v>
      </c>
    </row>
    <row r="6309" spans="1:30" x14ac:dyDescent="0.3">
      <c r="A6309" t="s">
        <v>1992</v>
      </c>
      <c r="B6309" t="s">
        <v>1993</v>
      </c>
      <c r="C6309" t="s">
        <v>9874</v>
      </c>
      <c r="D6309" t="s">
        <v>3597</v>
      </c>
      <c r="E6309" t="s">
        <v>3598</v>
      </c>
      <c r="F6309" t="s">
        <v>1995</v>
      </c>
      <c r="G6309" t="s">
        <v>659</v>
      </c>
      <c r="H6309" t="s">
        <v>1996</v>
      </c>
      <c r="I6309" t="s">
        <v>1997</v>
      </c>
      <c r="J6309" t="s">
        <v>165</v>
      </c>
      <c r="K6309" t="s">
        <v>166</v>
      </c>
      <c r="L6309" t="s">
        <v>167</v>
      </c>
      <c r="M6309" t="s">
        <v>38</v>
      </c>
      <c r="N6309" t="s">
        <v>668</v>
      </c>
      <c r="O6309" s="23">
        <v>396</v>
      </c>
      <c r="P6309" s="9">
        <v>4.6900000000000004</v>
      </c>
      <c r="Q6309" t="s">
        <v>40</v>
      </c>
      <c r="R6309">
        <v>21758</v>
      </c>
      <c r="S6309" s="9">
        <v>84.46</v>
      </c>
      <c r="T6309" s="26">
        <v>6.24</v>
      </c>
      <c r="U6309" s="8">
        <v>527.05999999999995</v>
      </c>
      <c r="V6309" t="s">
        <v>112</v>
      </c>
      <c r="W6309" t="s">
        <v>1985</v>
      </c>
      <c r="X6309" t="s">
        <v>42</v>
      </c>
      <c r="Y6309" t="s">
        <v>1986</v>
      </c>
      <c r="AA6309" s="1">
        <f t="shared" si="727"/>
        <v>46067</v>
      </c>
      <c r="AB6309" s="2">
        <f t="shared" si="728"/>
        <v>2</v>
      </c>
      <c r="AC6309" s="2">
        <f t="shared" si="729"/>
        <v>2026</v>
      </c>
      <c r="AD6309" s="2" t="str">
        <f>IFERROR(VLOOKUP(A6309,'Aux Área'!$A$4:$B$123,2,0),"-")</f>
        <v>PESADOS</v>
      </c>
    </row>
    <row r="6310" spans="1:30" x14ac:dyDescent="0.3">
      <c r="A6310" t="s">
        <v>5620</v>
      </c>
      <c r="B6310" t="s">
        <v>9277</v>
      </c>
      <c r="C6310" t="s">
        <v>9875</v>
      </c>
      <c r="D6310" t="s">
        <v>2160</v>
      </c>
      <c r="E6310" t="s">
        <v>2161</v>
      </c>
      <c r="F6310" t="s">
        <v>6208</v>
      </c>
      <c r="G6310" t="s">
        <v>1135</v>
      </c>
      <c r="H6310" t="s">
        <v>5545</v>
      </c>
      <c r="I6310" t="s">
        <v>839</v>
      </c>
      <c r="J6310" t="s">
        <v>188</v>
      </c>
      <c r="K6310" t="s">
        <v>189</v>
      </c>
      <c r="L6310" t="s">
        <v>190</v>
      </c>
      <c r="M6310" t="s">
        <v>38</v>
      </c>
      <c r="N6310" t="s">
        <v>39</v>
      </c>
      <c r="O6310" s="23">
        <v>345</v>
      </c>
      <c r="P6310" s="9">
        <v>7.05</v>
      </c>
      <c r="Q6310" t="s">
        <v>40</v>
      </c>
      <c r="R6310">
        <v>26905</v>
      </c>
      <c r="S6310" s="9">
        <v>48.97</v>
      </c>
      <c r="T6310" s="26">
        <v>4.99</v>
      </c>
      <c r="U6310" s="8">
        <v>244.36</v>
      </c>
      <c r="V6310" t="s">
        <v>41</v>
      </c>
      <c r="W6310" t="s">
        <v>2276</v>
      </c>
      <c r="X6310" t="s">
        <v>42</v>
      </c>
      <c r="Y6310" t="s">
        <v>2277</v>
      </c>
      <c r="AA6310" s="1">
        <f t="shared" si="727"/>
        <v>46067</v>
      </c>
      <c r="AB6310" s="2">
        <f t="shared" si="728"/>
        <v>2</v>
      </c>
      <c r="AC6310" s="2">
        <f t="shared" si="729"/>
        <v>2026</v>
      </c>
      <c r="AD6310" s="2" t="str">
        <f>IFERROR(VLOOKUP(A6310,'Aux Área'!$A$4:$B$123,2,0),"-")</f>
        <v>INSPEÇÃO</v>
      </c>
    </row>
    <row r="6311" spans="1:30" x14ac:dyDescent="0.3">
      <c r="A6311" t="s">
        <v>2643</v>
      </c>
      <c r="B6311" t="s">
        <v>2307</v>
      </c>
      <c r="C6311" t="s">
        <v>9876</v>
      </c>
      <c r="D6311" t="s">
        <v>7207</v>
      </c>
      <c r="E6311" t="s">
        <v>7208</v>
      </c>
      <c r="F6311" t="s">
        <v>2646</v>
      </c>
      <c r="G6311" t="s">
        <v>1300</v>
      </c>
      <c r="H6311" t="s">
        <v>1301</v>
      </c>
      <c r="I6311" t="s">
        <v>37</v>
      </c>
      <c r="J6311" t="s">
        <v>169</v>
      </c>
      <c r="K6311" t="s">
        <v>170</v>
      </c>
      <c r="L6311" t="s">
        <v>124</v>
      </c>
      <c r="M6311" t="s">
        <v>38</v>
      </c>
      <c r="N6311" t="s">
        <v>39</v>
      </c>
      <c r="O6311" s="23">
        <v>414</v>
      </c>
      <c r="P6311" s="9">
        <v>9.32</v>
      </c>
      <c r="Q6311" t="s">
        <v>40</v>
      </c>
      <c r="R6311">
        <v>102426</v>
      </c>
      <c r="S6311" s="9">
        <v>44.4</v>
      </c>
      <c r="T6311" s="26">
        <v>4.8899999999999997</v>
      </c>
      <c r="U6311" s="8">
        <v>217.12</v>
      </c>
      <c r="V6311" t="s">
        <v>41</v>
      </c>
      <c r="W6311" t="s">
        <v>2276</v>
      </c>
      <c r="X6311" t="s">
        <v>42</v>
      </c>
      <c r="Y6311" t="s">
        <v>2277</v>
      </c>
      <c r="AA6311" s="1">
        <f t="shared" si="727"/>
        <v>46067</v>
      </c>
      <c r="AB6311" s="2">
        <f t="shared" si="728"/>
        <v>2</v>
      </c>
      <c r="AC6311" s="2">
        <f t="shared" si="729"/>
        <v>2026</v>
      </c>
      <c r="AD6311" s="2" t="str">
        <f>IFERROR(VLOOKUP(A6311,'Aux Área'!$A$4:$B$123,2,0),"-")</f>
        <v>INSPEÇÃO</v>
      </c>
    </row>
    <row r="6312" spans="1:30" x14ac:dyDescent="0.3">
      <c r="A6312" t="s">
        <v>2347</v>
      </c>
      <c r="B6312" t="s">
        <v>2348</v>
      </c>
      <c r="C6312" t="s">
        <v>9877</v>
      </c>
      <c r="D6312" t="s">
        <v>3633</v>
      </c>
      <c r="E6312" t="s">
        <v>3634</v>
      </c>
      <c r="F6312" t="s">
        <v>2350</v>
      </c>
      <c r="G6312" t="s">
        <v>659</v>
      </c>
      <c r="H6312" t="s">
        <v>1996</v>
      </c>
      <c r="I6312" t="s">
        <v>1997</v>
      </c>
      <c r="J6312" t="s">
        <v>237</v>
      </c>
      <c r="K6312" t="s">
        <v>238</v>
      </c>
      <c r="L6312" t="s">
        <v>110</v>
      </c>
      <c r="M6312" t="s">
        <v>38</v>
      </c>
      <c r="N6312" t="s">
        <v>668</v>
      </c>
      <c r="O6312" s="23">
        <v>287</v>
      </c>
      <c r="P6312" s="9">
        <v>5.62</v>
      </c>
      <c r="Q6312" t="s">
        <v>40</v>
      </c>
      <c r="R6312">
        <v>28351</v>
      </c>
      <c r="S6312" s="9">
        <v>51.09</v>
      </c>
      <c r="T6312" s="26">
        <v>6.03</v>
      </c>
      <c r="U6312" s="8">
        <v>308.08999999999997</v>
      </c>
      <c r="V6312" t="s">
        <v>41</v>
      </c>
      <c r="W6312" t="s">
        <v>1985</v>
      </c>
      <c r="X6312" t="s">
        <v>42</v>
      </c>
      <c r="Y6312" t="s">
        <v>1986</v>
      </c>
      <c r="AA6312" s="1">
        <f t="shared" si="727"/>
        <v>46067</v>
      </c>
      <c r="AB6312" s="2">
        <f t="shared" si="728"/>
        <v>2</v>
      </c>
      <c r="AC6312" s="2">
        <f t="shared" si="729"/>
        <v>2026</v>
      </c>
      <c r="AD6312" s="2" t="str">
        <f>IFERROR(VLOOKUP(A6312,'Aux Área'!$A$4:$B$123,2,0),"-")</f>
        <v>PESADOS</v>
      </c>
    </row>
    <row r="6313" spans="1:30" x14ac:dyDescent="0.3">
      <c r="A6313" t="s">
        <v>2314</v>
      </c>
      <c r="B6313" t="s">
        <v>4624</v>
      </c>
      <c r="C6313" t="s">
        <v>9878</v>
      </c>
      <c r="D6313" t="s">
        <v>9879</v>
      </c>
      <c r="E6313" t="s">
        <v>9667</v>
      </c>
      <c r="F6313" t="s">
        <v>2317</v>
      </c>
      <c r="G6313" t="s">
        <v>1300</v>
      </c>
      <c r="H6313" t="s">
        <v>1301</v>
      </c>
      <c r="I6313" t="s">
        <v>37</v>
      </c>
      <c r="J6313" t="s">
        <v>231</v>
      </c>
      <c r="K6313" t="s">
        <v>232</v>
      </c>
      <c r="L6313" t="s">
        <v>217</v>
      </c>
      <c r="M6313" t="s">
        <v>38</v>
      </c>
      <c r="N6313" t="s">
        <v>39</v>
      </c>
      <c r="O6313" s="23">
        <v>512</v>
      </c>
      <c r="P6313" s="9">
        <v>10.15</v>
      </c>
      <c r="Q6313" t="s">
        <v>40</v>
      </c>
      <c r="R6313">
        <v>53747</v>
      </c>
      <c r="S6313" s="9">
        <v>50.46</v>
      </c>
      <c r="T6313" s="26">
        <v>4.8609999999999998</v>
      </c>
      <c r="U6313" s="8">
        <v>245.27</v>
      </c>
      <c r="V6313" t="s">
        <v>9880</v>
      </c>
      <c r="W6313" t="s">
        <v>2276</v>
      </c>
      <c r="X6313" t="s">
        <v>42</v>
      </c>
      <c r="Y6313" t="s">
        <v>2277</v>
      </c>
      <c r="AA6313" s="1">
        <f t="shared" si="727"/>
        <v>46067</v>
      </c>
      <c r="AB6313" s="2">
        <f t="shared" si="728"/>
        <v>2</v>
      </c>
      <c r="AC6313" s="2">
        <f t="shared" si="729"/>
        <v>2026</v>
      </c>
      <c r="AD6313" s="2" t="str">
        <f>IFERROR(VLOOKUP(A6313,'Aux Área'!$A$4:$B$123,2,0),"-")</f>
        <v>INSPEÇÃO</v>
      </c>
    </row>
    <row r="6314" spans="1:30" x14ac:dyDescent="0.3">
      <c r="A6314" t="s">
        <v>66</v>
      </c>
      <c r="B6314" t="s">
        <v>464</v>
      </c>
      <c r="C6314" t="s">
        <v>9881</v>
      </c>
      <c r="D6314" t="s">
        <v>2169</v>
      </c>
      <c r="E6314" t="s">
        <v>2170</v>
      </c>
      <c r="F6314" t="s">
        <v>67</v>
      </c>
      <c r="G6314" t="s">
        <v>35</v>
      </c>
      <c r="H6314" t="s">
        <v>36</v>
      </c>
      <c r="I6314" t="s">
        <v>37</v>
      </c>
      <c r="J6314" t="s">
        <v>9882</v>
      </c>
      <c r="K6314" t="s">
        <v>2711</v>
      </c>
      <c r="L6314" t="s">
        <v>124</v>
      </c>
      <c r="M6314" t="s">
        <v>38</v>
      </c>
      <c r="N6314" t="s">
        <v>39</v>
      </c>
      <c r="O6314" s="23">
        <v>258</v>
      </c>
      <c r="P6314" s="9">
        <v>9.0500000000000007</v>
      </c>
      <c r="Q6314" t="s">
        <v>40</v>
      </c>
      <c r="R6314">
        <v>20108</v>
      </c>
      <c r="S6314" s="9">
        <v>28.51</v>
      </c>
      <c r="T6314" s="26">
        <v>4.59</v>
      </c>
      <c r="U6314" s="8">
        <v>130.86000000000001</v>
      </c>
      <c r="V6314" t="s">
        <v>41</v>
      </c>
      <c r="W6314" t="s">
        <v>2007</v>
      </c>
      <c r="X6314" t="s">
        <v>42</v>
      </c>
      <c r="Y6314" t="s">
        <v>1740</v>
      </c>
      <c r="AA6314" s="1">
        <f t="shared" si="727"/>
        <v>46067</v>
      </c>
      <c r="AB6314" s="2">
        <f t="shared" si="728"/>
        <v>2</v>
      </c>
      <c r="AC6314" s="2">
        <f t="shared" si="729"/>
        <v>2026</v>
      </c>
      <c r="AD6314" s="2" t="str">
        <f>IFERROR(VLOOKUP(A6314,'Aux Área'!$A$4:$B$123,2,0),"-")</f>
        <v>OPERAÇÃO</v>
      </c>
    </row>
    <row r="6315" spans="1:30" x14ac:dyDescent="0.3">
      <c r="A6315" t="s">
        <v>2632</v>
      </c>
      <c r="B6315" t="s">
        <v>2633</v>
      </c>
      <c r="C6315" t="s">
        <v>9883</v>
      </c>
      <c r="D6315" t="s">
        <v>8713</v>
      </c>
      <c r="E6315" t="s">
        <v>8714</v>
      </c>
      <c r="F6315" t="s">
        <v>3712</v>
      </c>
      <c r="G6315" t="s">
        <v>1300</v>
      </c>
      <c r="H6315" t="s">
        <v>2635</v>
      </c>
      <c r="I6315" t="s">
        <v>37</v>
      </c>
      <c r="J6315" t="s">
        <v>285</v>
      </c>
      <c r="K6315" t="s">
        <v>286</v>
      </c>
      <c r="L6315" t="s">
        <v>91</v>
      </c>
      <c r="M6315" t="s">
        <v>38</v>
      </c>
      <c r="N6315" t="s">
        <v>39</v>
      </c>
      <c r="O6315" s="23">
        <v>299</v>
      </c>
      <c r="P6315" s="9">
        <v>6.61</v>
      </c>
      <c r="Q6315" t="s">
        <v>40</v>
      </c>
      <c r="R6315">
        <v>7356</v>
      </c>
      <c r="S6315" s="9">
        <v>45.25</v>
      </c>
      <c r="T6315" s="26">
        <v>4.8899999999999997</v>
      </c>
      <c r="U6315" s="8">
        <v>221.28</v>
      </c>
      <c r="V6315" t="s">
        <v>9884</v>
      </c>
      <c r="W6315" t="s">
        <v>2007</v>
      </c>
      <c r="X6315" t="s">
        <v>42</v>
      </c>
      <c r="Y6315" t="s">
        <v>1740</v>
      </c>
      <c r="AA6315" s="1">
        <f t="shared" si="727"/>
        <v>46067</v>
      </c>
      <c r="AB6315" s="2">
        <f t="shared" si="728"/>
        <v>2</v>
      </c>
      <c r="AC6315" s="2">
        <f t="shared" si="729"/>
        <v>2026</v>
      </c>
      <c r="AD6315" s="2" t="str">
        <f>IFERROR(VLOOKUP(A6315,'Aux Área'!$A$4:$B$123,2,0),"-")</f>
        <v>TI</v>
      </c>
    </row>
    <row r="6316" spans="1:30" x14ac:dyDescent="0.3">
      <c r="A6316" t="s">
        <v>3092</v>
      </c>
      <c r="B6316" t="s">
        <v>4774</v>
      </c>
      <c r="C6316" t="s">
        <v>9885</v>
      </c>
      <c r="D6316" t="s">
        <v>3285</v>
      </c>
      <c r="E6316" t="s">
        <v>3286</v>
      </c>
      <c r="F6316" t="s">
        <v>3594</v>
      </c>
      <c r="G6316" t="s">
        <v>1135</v>
      </c>
      <c r="H6316" t="s">
        <v>2275</v>
      </c>
      <c r="I6316" t="s">
        <v>1497</v>
      </c>
      <c r="J6316" t="s">
        <v>188</v>
      </c>
      <c r="K6316" t="s">
        <v>189</v>
      </c>
      <c r="L6316" t="s">
        <v>190</v>
      </c>
      <c r="M6316" t="s">
        <v>38</v>
      </c>
      <c r="N6316" t="s">
        <v>39</v>
      </c>
      <c r="O6316" s="23">
        <v>393</v>
      </c>
      <c r="P6316" s="9">
        <v>9.25</v>
      </c>
      <c r="Q6316" t="s">
        <v>40</v>
      </c>
      <c r="R6316">
        <v>88293</v>
      </c>
      <c r="S6316" s="9">
        <v>42.47</v>
      </c>
      <c r="T6316" s="26">
        <v>4.99</v>
      </c>
      <c r="U6316" s="8">
        <v>211.93</v>
      </c>
      <c r="V6316" t="s">
        <v>41</v>
      </c>
      <c r="W6316" t="s">
        <v>2276</v>
      </c>
      <c r="X6316" t="s">
        <v>42</v>
      </c>
      <c r="Y6316" t="s">
        <v>2277</v>
      </c>
      <c r="AA6316" s="1">
        <f t="shared" si="727"/>
        <v>46067</v>
      </c>
      <c r="AB6316" s="2">
        <f t="shared" si="728"/>
        <v>2</v>
      </c>
      <c r="AC6316" s="2">
        <f t="shared" si="729"/>
        <v>2026</v>
      </c>
      <c r="AD6316" s="2" t="str">
        <f>IFERROR(VLOOKUP(A6316,'Aux Área'!$A$4:$B$123,2,0),"-")</f>
        <v>INSPEÇÃO</v>
      </c>
    </row>
    <row r="6317" spans="1:30" x14ac:dyDescent="0.3">
      <c r="A6317" t="s">
        <v>68</v>
      </c>
      <c r="B6317" t="s">
        <v>296</v>
      </c>
      <c r="C6317" t="s">
        <v>9886</v>
      </c>
      <c r="D6317" t="s">
        <v>3149</v>
      </c>
      <c r="E6317" t="s">
        <v>3150</v>
      </c>
      <c r="F6317" t="s">
        <v>69</v>
      </c>
      <c r="G6317" t="s">
        <v>35</v>
      </c>
      <c r="H6317" t="s">
        <v>36</v>
      </c>
      <c r="I6317" t="s">
        <v>37</v>
      </c>
      <c r="J6317" t="s">
        <v>275</v>
      </c>
      <c r="K6317" t="s">
        <v>276</v>
      </c>
      <c r="L6317" t="s">
        <v>124</v>
      </c>
      <c r="M6317" t="s">
        <v>38</v>
      </c>
      <c r="N6317" t="s">
        <v>39</v>
      </c>
      <c r="O6317" s="23">
        <v>372</v>
      </c>
      <c r="P6317" s="9">
        <v>9.67</v>
      </c>
      <c r="Q6317" t="s">
        <v>40</v>
      </c>
      <c r="R6317">
        <v>43587</v>
      </c>
      <c r="S6317" s="9">
        <v>38.46</v>
      </c>
      <c r="T6317" s="26">
        <v>4.79</v>
      </c>
      <c r="U6317" s="8">
        <v>184.22</v>
      </c>
      <c r="V6317" t="s">
        <v>9887</v>
      </c>
      <c r="W6317" t="s">
        <v>2007</v>
      </c>
      <c r="X6317" t="s">
        <v>42</v>
      </c>
      <c r="Y6317" t="s">
        <v>1740</v>
      </c>
      <c r="AA6317" s="1">
        <f t="shared" si="727"/>
        <v>46067</v>
      </c>
      <c r="AB6317" s="2">
        <f t="shared" si="728"/>
        <v>2</v>
      </c>
      <c r="AC6317" s="2">
        <f t="shared" si="729"/>
        <v>2026</v>
      </c>
      <c r="AD6317" s="2" t="str">
        <f>IFERROR(VLOOKUP(A6317,'Aux Área'!$A$4:$B$123,2,0),"-")</f>
        <v>OPERAÇÃO</v>
      </c>
    </row>
    <row r="6318" spans="1:30" x14ac:dyDescent="0.3">
      <c r="A6318" t="s">
        <v>2679</v>
      </c>
      <c r="B6318" t="s">
        <v>2680</v>
      </c>
      <c r="C6318" t="s">
        <v>9888</v>
      </c>
      <c r="D6318" t="s">
        <v>4348</v>
      </c>
      <c r="E6318" t="s">
        <v>4349</v>
      </c>
      <c r="F6318" t="s">
        <v>2682</v>
      </c>
      <c r="G6318" t="s">
        <v>659</v>
      </c>
      <c r="H6318" t="s">
        <v>1996</v>
      </c>
      <c r="I6318" t="s">
        <v>1997</v>
      </c>
      <c r="J6318" t="s">
        <v>275</v>
      </c>
      <c r="K6318" t="s">
        <v>276</v>
      </c>
      <c r="L6318" t="s">
        <v>124</v>
      </c>
      <c r="M6318" t="s">
        <v>38</v>
      </c>
      <c r="N6318" t="s">
        <v>668</v>
      </c>
      <c r="O6318" s="23">
        <v>462</v>
      </c>
      <c r="P6318" s="9">
        <v>5.92</v>
      </c>
      <c r="Q6318" t="s">
        <v>40</v>
      </c>
      <c r="R6318">
        <v>20082</v>
      </c>
      <c r="S6318" s="9">
        <v>78</v>
      </c>
      <c r="T6318" s="26">
        <v>5.13</v>
      </c>
      <c r="U6318" s="8">
        <v>400.14</v>
      </c>
      <c r="V6318" t="s">
        <v>9889</v>
      </c>
      <c r="W6318" t="s">
        <v>1985</v>
      </c>
      <c r="X6318" t="s">
        <v>42</v>
      </c>
      <c r="Y6318" t="s">
        <v>1986</v>
      </c>
      <c r="AA6318" s="1">
        <f t="shared" si="727"/>
        <v>46067</v>
      </c>
      <c r="AB6318" s="2">
        <f t="shared" si="728"/>
        <v>2</v>
      </c>
      <c r="AC6318" s="2">
        <f t="shared" si="729"/>
        <v>2026</v>
      </c>
      <c r="AD6318" s="2" t="str">
        <f>IFERROR(VLOOKUP(A6318,'Aux Área'!$A$4:$B$123,2,0),"-")</f>
        <v>PESADOS</v>
      </c>
    </row>
    <row r="6319" spans="1:30" x14ac:dyDescent="0.3">
      <c r="A6319" t="s">
        <v>2041</v>
      </c>
      <c r="B6319" t="s">
        <v>2042</v>
      </c>
      <c r="C6319" t="s">
        <v>9890</v>
      </c>
      <c r="D6319" t="s">
        <v>1297</v>
      </c>
      <c r="E6319" t="s">
        <v>2221</v>
      </c>
      <c r="F6319" t="s">
        <v>2044</v>
      </c>
      <c r="G6319" t="s">
        <v>659</v>
      </c>
      <c r="H6319" t="s">
        <v>1996</v>
      </c>
      <c r="I6319" t="s">
        <v>1997</v>
      </c>
      <c r="J6319" t="s">
        <v>231</v>
      </c>
      <c r="K6319" t="s">
        <v>232</v>
      </c>
      <c r="L6319" t="s">
        <v>217</v>
      </c>
      <c r="M6319" t="s">
        <v>38</v>
      </c>
      <c r="N6319" t="s">
        <v>668</v>
      </c>
      <c r="O6319" s="23">
        <v>185</v>
      </c>
      <c r="P6319" s="9">
        <v>6.37</v>
      </c>
      <c r="Q6319" t="s">
        <v>40</v>
      </c>
      <c r="R6319">
        <v>27408</v>
      </c>
      <c r="S6319" s="9">
        <v>29.05</v>
      </c>
      <c r="T6319" s="26">
        <v>5.9909999999999997</v>
      </c>
      <c r="U6319" s="8">
        <v>174.05</v>
      </c>
      <c r="V6319" t="s">
        <v>9891</v>
      </c>
      <c r="W6319" t="s">
        <v>1985</v>
      </c>
      <c r="X6319" t="s">
        <v>42</v>
      </c>
      <c r="Y6319" t="s">
        <v>1986</v>
      </c>
      <c r="AA6319" s="1">
        <f t="shared" si="727"/>
        <v>46067</v>
      </c>
      <c r="AB6319" s="2">
        <f t="shared" si="728"/>
        <v>2</v>
      </c>
      <c r="AC6319" s="2">
        <f t="shared" si="729"/>
        <v>2026</v>
      </c>
      <c r="AD6319" s="2" t="str">
        <f>IFERROR(VLOOKUP(A6319,'Aux Área'!$A$4:$B$123,2,0),"-")</f>
        <v>PESADOS</v>
      </c>
    </row>
    <row r="6320" spans="1:30" x14ac:dyDescent="0.3">
      <c r="A6320" t="s">
        <v>2278</v>
      </c>
      <c r="B6320" t="s">
        <v>4664</v>
      </c>
      <c r="C6320" t="s">
        <v>9892</v>
      </c>
      <c r="D6320" t="s">
        <v>3310</v>
      </c>
      <c r="E6320" t="s">
        <v>3311</v>
      </c>
      <c r="F6320" t="s">
        <v>2281</v>
      </c>
      <c r="G6320" t="s">
        <v>1135</v>
      </c>
      <c r="H6320" t="s">
        <v>2275</v>
      </c>
      <c r="I6320" t="s">
        <v>1497</v>
      </c>
      <c r="J6320" t="s">
        <v>169</v>
      </c>
      <c r="K6320" t="s">
        <v>170</v>
      </c>
      <c r="L6320" t="s">
        <v>124</v>
      </c>
      <c r="M6320" t="s">
        <v>38</v>
      </c>
      <c r="N6320" t="s">
        <v>39</v>
      </c>
      <c r="O6320" s="23">
        <v>264</v>
      </c>
      <c r="P6320" s="9">
        <v>8.2100000000000009</v>
      </c>
      <c r="Q6320" t="s">
        <v>40</v>
      </c>
      <c r="R6320">
        <v>108360</v>
      </c>
      <c r="S6320" s="9">
        <v>32.159999999999997</v>
      </c>
      <c r="T6320" s="26">
        <v>4.8899999999999997</v>
      </c>
      <c r="U6320" s="8">
        <v>157.26</v>
      </c>
      <c r="V6320" t="s">
        <v>41</v>
      </c>
      <c r="W6320" t="s">
        <v>2276</v>
      </c>
      <c r="X6320" t="s">
        <v>42</v>
      </c>
      <c r="Y6320" t="s">
        <v>2277</v>
      </c>
      <c r="AA6320" s="1">
        <f t="shared" ref="AA6320:AA6383" si="730">IFERROR(DATEVALUE(C6320),"-")</f>
        <v>46067</v>
      </c>
      <c r="AB6320" s="2">
        <f t="shared" ref="AB6320:AB6383" si="731">IFERROR(MONTH(AA6320),"-")</f>
        <v>2</v>
      </c>
      <c r="AC6320" s="2">
        <f t="shared" ref="AC6320:AC6383" si="732">IFERROR(YEAR(AA6320),"-")</f>
        <v>2026</v>
      </c>
      <c r="AD6320" s="2" t="str">
        <f>IFERROR(VLOOKUP(A6320,'Aux Área'!$A$4:$B$123,2,0),"-")</f>
        <v>INSPEÇÃO</v>
      </c>
    </row>
    <row r="6321" spans="1:30" x14ac:dyDescent="0.3">
      <c r="A6321" t="s">
        <v>2282</v>
      </c>
      <c r="B6321" t="s">
        <v>4679</v>
      </c>
      <c r="C6321" t="s">
        <v>9893</v>
      </c>
      <c r="D6321" t="s">
        <v>5015</v>
      </c>
      <c r="E6321" t="s">
        <v>5016</v>
      </c>
      <c r="F6321" t="s">
        <v>2285</v>
      </c>
      <c r="G6321" t="s">
        <v>1135</v>
      </c>
      <c r="H6321" t="s">
        <v>2275</v>
      </c>
      <c r="I6321" t="s">
        <v>1497</v>
      </c>
      <c r="J6321" t="s">
        <v>1681</v>
      </c>
      <c r="K6321" t="s">
        <v>1682</v>
      </c>
      <c r="L6321" t="s">
        <v>141</v>
      </c>
      <c r="M6321" t="s">
        <v>38</v>
      </c>
      <c r="N6321" t="s">
        <v>39</v>
      </c>
      <c r="O6321" s="23">
        <v>350</v>
      </c>
      <c r="P6321" s="9">
        <v>9.59</v>
      </c>
      <c r="Q6321" t="s">
        <v>40</v>
      </c>
      <c r="R6321">
        <v>91360</v>
      </c>
      <c r="S6321" s="9">
        <v>36.5</v>
      </c>
      <c r="T6321" s="26">
        <v>4.99</v>
      </c>
      <c r="U6321" s="8">
        <v>182.14</v>
      </c>
      <c r="V6321" t="s">
        <v>41</v>
      </c>
      <c r="W6321" t="s">
        <v>2276</v>
      </c>
      <c r="X6321" t="s">
        <v>42</v>
      </c>
      <c r="Y6321" t="s">
        <v>2277</v>
      </c>
      <c r="AA6321" s="1">
        <f t="shared" si="730"/>
        <v>46067</v>
      </c>
      <c r="AB6321" s="2">
        <f t="shared" si="731"/>
        <v>2</v>
      </c>
      <c r="AC6321" s="2">
        <f t="shared" si="732"/>
        <v>2026</v>
      </c>
      <c r="AD6321" s="2" t="str">
        <f>IFERROR(VLOOKUP(A6321,'Aux Área'!$A$4:$B$123,2,0),"-")</f>
        <v>INSPEÇÃO</v>
      </c>
    </row>
    <row r="6322" spans="1:30" x14ac:dyDescent="0.3">
      <c r="A6322" t="s">
        <v>2638</v>
      </c>
      <c r="B6322" t="s">
        <v>4593</v>
      </c>
      <c r="C6322" t="s">
        <v>9894</v>
      </c>
      <c r="D6322" t="s">
        <v>3193</v>
      </c>
      <c r="E6322" t="s">
        <v>3194</v>
      </c>
      <c r="F6322" t="s">
        <v>2641</v>
      </c>
      <c r="G6322" t="s">
        <v>1135</v>
      </c>
      <c r="H6322" t="s">
        <v>2275</v>
      </c>
      <c r="I6322" t="s">
        <v>1497</v>
      </c>
      <c r="J6322" t="s">
        <v>370</v>
      </c>
      <c r="K6322" t="s">
        <v>371</v>
      </c>
      <c r="L6322" t="s">
        <v>124</v>
      </c>
      <c r="M6322" t="s">
        <v>38</v>
      </c>
      <c r="N6322" t="s">
        <v>39</v>
      </c>
      <c r="O6322" s="23">
        <v>474</v>
      </c>
      <c r="P6322" s="9">
        <v>13.36</v>
      </c>
      <c r="Q6322" t="s">
        <v>40</v>
      </c>
      <c r="R6322">
        <v>95268</v>
      </c>
      <c r="S6322" s="9">
        <v>35.479999999999997</v>
      </c>
      <c r="T6322" s="26">
        <v>4.99</v>
      </c>
      <c r="U6322" s="8">
        <v>177.05</v>
      </c>
      <c r="V6322" t="s">
        <v>9895</v>
      </c>
      <c r="W6322" t="s">
        <v>2276</v>
      </c>
      <c r="X6322" t="s">
        <v>42</v>
      </c>
      <c r="Y6322" t="s">
        <v>2277</v>
      </c>
      <c r="AA6322" s="1">
        <f t="shared" si="730"/>
        <v>46067</v>
      </c>
      <c r="AB6322" s="2">
        <f t="shared" si="731"/>
        <v>2</v>
      </c>
      <c r="AC6322" s="2">
        <f t="shared" si="732"/>
        <v>2026</v>
      </c>
      <c r="AD6322" s="2" t="str">
        <f>IFERROR(VLOOKUP(A6322,'Aux Área'!$A$4:$B$123,2,0),"-")</f>
        <v>INSPEÇÃO</v>
      </c>
    </row>
    <row r="6323" spans="1:30" x14ac:dyDescent="0.3">
      <c r="A6323" t="s">
        <v>2638</v>
      </c>
      <c r="B6323" t="s">
        <v>4593</v>
      </c>
      <c r="C6323" t="s">
        <v>9896</v>
      </c>
      <c r="D6323" t="s">
        <v>3193</v>
      </c>
      <c r="E6323" t="s">
        <v>3194</v>
      </c>
      <c r="F6323" t="s">
        <v>2641</v>
      </c>
      <c r="G6323" t="s">
        <v>1135</v>
      </c>
      <c r="H6323" t="s">
        <v>2275</v>
      </c>
      <c r="I6323" t="s">
        <v>1497</v>
      </c>
      <c r="J6323" t="s">
        <v>370</v>
      </c>
      <c r="K6323" t="s">
        <v>371</v>
      </c>
      <c r="L6323" t="s">
        <v>124</v>
      </c>
      <c r="M6323" t="s">
        <v>38</v>
      </c>
      <c r="N6323" t="s">
        <v>39</v>
      </c>
      <c r="O6323" s="23">
        <v>0</v>
      </c>
      <c r="P6323" s="9">
        <v>0</v>
      </c>
      <c r="Q6323" t="s">
        <v>40</v>
      </c>
      <c r="R6323">
        <v>95268</v>
      </c>
      <c r="S6323" s="9">
        <v>8.81</v>
      </c>
      <c r="T6323" s="26">
        <v>4.9930000000000003</v>
      </c>
      <c r="U6323" s="8">
        <v>43.99</v>
      </c>
      <c r="V6323" t="s">
        <v>9897</v>
      </c>
      <c r="W6323" t="s">
        <v>2276</v>
      </c>
      <c r="X6323" t="s">
        <v>42</v>
      </c>
      <c r="Y6323" t="s">
        <v>2277</v>
      </c>
      <c r="AA6323" s="1">
        <f t="shared" si="730"/>
        <v>46067</v>
      </c>
      <c r="AB6323" s="2">
        <f t="shared" si="731"/>
        <v>2</v>
      </c>
      <c r="AC6323" s="2">
        <f t="shared" si="732"/>
        <v>2026</v>
      </c>
      <c r="AD6323" s="2" t="str">
        <f>IFERROR(VLOOKUP(A6323,'Aux Área'!$A$4:$B$123,2,0),"-")</f>
        <v>INSPEÇÃO</v>
      </c>
    </row>
    <row r="6324" spans="1:30" x14ac:dyDescent="0.3">
      <c r="A6324" t="s">
        <v>2306</v>
      </c>
      <c r="B6324" t="s">
        <v>4613</v>
      </c>
      <c r="C6324" t="s">
        <v>9898</v>
      </c>
      <c r="D6324" t="s">
        <v>7488</v>
      </c>
      <c r="E6324" t="s">
        <v>7489</v>
      </c>
      <c r="F6324" t="s">
        <v>2309</v>
      </c>
      <c r="G6324" t="s">
        <v>1135</v>
      </c>
      <c r="H6324" t="s">
        <v>2275</v>
      </c>
      <c r="I6324" t="s">
        <v>1497</v>
      </c>
      <c r="J6324" t="s">
        <v>1665</v>
      </c>
      <c r="K6324" t="s">
        <v>1666</v>
      </c>
      <c r="L6324" t="s">
        <v>301</v>
      </c>
      <c r="M6324" t="s">
        <v>38</v>
      </c>
      <c r="N6324" t="s">
        <v>39</v>
      </c>
      <c r="O6324" s="23">
        <v>465</v>
      </c>
      <c r="P6324" s="9">
        <v>10.57</v>
      </c>
      <c r="Q6324" t="s">
        <v>40</v>
      </c>
      <c r="R6324">
        <v>102407</v>
      </c>
      <c r="S6324" s="9">
        <v>43.99</v>
      </c>
      <c r="T6324" s="26">
        <v>4.6900000000000004</v>
      </c>
      <c r="U6324" s="8">
        <v>206.31</v>
      </c>
      <c r="V6324" t="s">
        <v>9899</v>
      </c>
      <c r="W6324" t="s">
        <v>2276</v>
      </c>
      <c r="X6324" t="s">
        <v>42</v>
      </c>
      <c r="Y6324" t="s">
        <v>2277</v>
      </c>
      <c r="AA6324" s="1">
        <f t="shared" si="730"/>
        <v>46068</v>
      </c>
      <c r="AB6324" s="2">
        <f t="shared" si="731"/>
        <v>2</v>
      </c>
      <c r="AC6324" s="2">
        <f t="shared" si="732"/>
        <v>2026</v>
      </c>
      <c r="AD6324" s="2" t="str">
        <f>IFERROR(VLOOKUP(A6324,'Aux Área'!$A$4:$B$123,2,0),"-")</f>
        <v>INSPEÇÃO</v>
      </c>
    </row>
    <row r="6325" spans="1:30" x14ac:dyDescent="0.3">
      <c r="A6325" t="s">
        <v>2643</v>
      </c>
      <c r="B6325" t="s">
        <v>2307</v>
      </c>
      <c r="C6325" t="s">
        <v>9900</v>
      </c>
      <c r="D6325" t="s">
        <v>7196</v>
      </c>
      <c r="E6325" t="s">
        <v>7197</v>
      </c>
      <c r="F6325" t="s">
        <v>2646</v>
      </c>
      <c r="G6325" t="s">
        <v>1300</v>
      </c>
      <c r="H6325" t="s">
        <v>1301</v>
      </c>
      <c r="I6325" t="s">
        <v>37</v>
      </c>
      <c r="J6325" t="s">
        <v>122</v>
      </c>
      <c r="K6325" t="s">
        <v>123</v>
      </c>
      <c r="L6325" t="s">
        <v>124</v>
      </c>
      <c r="M6325" t="s">
        <v>38</v>
      </c>
      <c r="N6325" t="s">
        <v>39</v>
      </c>
      <c r="O6325" s="23">
        <v>386</v>
      </c>
      <c r="P6325" s="9">
        <v>9.27</v>
      </c>
      <c r="Q6325" t="s">
        <v>40</v>
      </c>
      <c r="R6325">
        <v>102812</v>
      </c>
      <c r="S6325" s="9">
        <v>41.65</v>
      </c>
      <c r="T6325" s="26">
        <v>4.9800000000000004</v>
      </c>
      <c r="U6325" s="8">
        <v>207.41</v>
      </c>
      <c r="V6325" t="s">
        <v>112</v>
      </c>
      <c r="W6325" t="s">
        <v>2276</v>
      </c>
      <c r="X6325" t="s">
        <v>42</v>
      </c>
      <c r="Y6325" t="s">
        <v>2277</v>
      </c>
      <c r="AA6325" s="1">
        <f t="shared" si="730"/>
        <v>46068</v>
      </c>
      <c r="AB6325" s="2">
        <f t="shared" si="731"/>
        <v>2</v>
      </c>
      <c r="AC6325" s="2">
        <f t="shared" si="732"/>
        <v>2026</v>
      </c>
      <c r="AD6325" s="2" t="str">
        <f>IFERROR(VLOOKUP(A6325,'Aux Área'!$A$4:$B$123,2,0),"-")</f>
        <v>INSPEÇÃO</v>
      </c>
    </row>
    <row r="6326" spans="1:30" x14ac:dyDescent="0.3">
      <c r="A6326" t="s">
        <v>2314</v>
      </c>
      <c r="B6326" t="s">
        <v>4624</v>
      </c>
      <c r="C6326" t="s">
        <v>9901</v>
      </c>
      <c r="D6326" t="s">
        <v>5291</v>
      </c>
      <c r="E6326" t="s">
        <v>5292</v>
      </c>
      <c r="F6326" t="s">
        <v>2317</v>
      </c>
      <c r="G6326" t="s">
        <v>1300</v>
      </c>
      <c r="H6326" t="s">
        <v>1301</v>
      </c>
      <c r="I6326" t="s">
        <v>37</v>
      </c>
      <c r="J6326" t="s">
        <v>89</v>
      </c>
      <c r="K6326" t="s">
        <v>90</v>
      </c>
      <c r="L6326" t="s">
        <v>91</v>
      </c>
      <c r="M6326" t="s">
        <v>38</v>
      </c>
      <c r="N6326" t="s">
        <v>39</v>
      </c>
      <c r="O6326" s="23">
        <v>451</v>
      </c>
      <c r="P6326" s="9">
        <v>11.76</v>
      </c>
      <c r="Q6326" t="s">
        <v>40</v>
      </c>
      <c r="R6326">
        <v>54198</v>
      </c>
      <c r="S6326" s="9">
        <v>38.36</v>
      </c>
      <c r="T6326" s="26">
        <v>4.8899999999999997</v>
      </c>
      <c r="U6326" s="8">
        <v>187.58</v>
      </c>
      <c r="V6326" t="s">
        <v>9902</v>
      </c>
      <c r="W6326" t="s">
        <v>2276</v>
      </c>
      <c r="X6326" t="s">
        <v>42</v>
      </c>
      <c r="Y6326" t="s">
        <v>2277</v>
      </c>
      <c r="AA6326" s="1">
        <f t="shared" si="730"/>
        <v>46068</v>
      </c>
      <c r="AB6326" s="2">
        <f t="shared" si="731"/>
        <v>2</v>
      </c>
      <c r="AC6326" s="2">
        <f t="shared" si="732"/>
        <v>2026</v>
      </c>
      <c r="AD6326" s="2" t="str">
        <f>IFERROR(VLOOKUP(A6326,'Aux Área'!$A$4:$B$123,2,0),"-")</f>
        <v>INSPEÇÃO</v>
      </c>
    </row>
    <row r="6327" spans="1:30" x14ac:dyDescent="0.3">
      <c r="A6327" t="s">
        <v>2278</v>
      </c>
      <c r="B6327" t="s">
        <v>4664</v>
      </c>
      <c r="C6327" t="s">
        <v>9903</v>
      </c>
      <c r="D6327" t="s">
        <v>3310</v>
      </c>
      <c r="E6327" t="s">
        <v>3311</v>
      </c>
      <c r="F6327" t="s">
        <v>2281</v>
      </c>
      <c r="G6327" t="s">
        <v>1135</v>
      </c>
      <c r="H6327" t="s">
        <v>2275</v>
      </c>
      <c r="I6327" t="s">
        <v>1497</v>
      </c>
      <c r="J6327" t="s">
        <v>169</v>
      </c>
      <c r="K6327" t="s">
        <v>170</v>
      </c>
      <c r="L6327" t="s">
        <v>124</v>
      </c>
      <c r="M6327" t="s">
        <v>38</v>
      </c>
      <c r="N6327" t="s">
        <v>39</v>
      </c>
      <c r="O6327" s="23">
        <v>229</v>
      </c>
      <c r="P6327" s="9">
        <v>8.67</v>
      </c>
      <c r="Q6327" t="s">
        <v>40</v>
      </c>
      <c r="R6327">
        <v>108589</v>
      </c>
      <c r="S6327" s="9">
        <v>26.41</v>
      </c>
      <c r="T6327" s="26">
        <v>4.8899999999999997</v>
      </c>
      <c r="U6327" s="8">
        <v>129.13999999999999</v>
      </c>
      <c r="V6327" t="s">
        <v>41</v>
      </c>
      <c r="W6327" t="s">
        <v>2276</v>
      </c>
      <c r="X6327" t="s">
        <v>42</v>
      </c>
      <c r="Y6327" t="s">
        <v>2277</v>
      </c>
      <c r="AA6327" s="1">
        <f t="shared" si="730"/>
        <v>46068</v>
      </c>
      <c r="AB6327" s="2">
        <f t="shared" si="731"/>
        <v>2</v>
      </c>
      <c r="AC6327" s="2">
        <f t="shared" si="732"/>
        <v>2026</v>
      </c>
      <c r="AD6327" s="2" t="str">
        <f>IFERROR(VLOOKUP(A6327,'Aux Área'!$A$4:$B$123,2,0),"-")</f>
        <v>INSPEÇÃO</v>
      </c>
    </row>
    <row r="6328" spans="1:30" x14ac:dyDescent="0.3">
      <c r="A6328" t="s">
        <v>3092</v>
      </c>
      <c r="B6328" t="s">
        <v>4774</v>
      </c>
      <c r="C6328" t="s">
        <v>9904</v>
      </c>
      <c r="D6328" t="s">
        <v>5160</v>
      </c>
      <c r="E6328" t="s">
        <v>5161</v>
      </c>
      <c r="F6328" t="s">
        <v>3594</v>
      </c>
      <c r="G6328" t="s">
        <v>1135</v>
      </c>
      <c r="H6328" t="s">
        <v>2275</v>
      </c>
      <c r="I6328" t="s">
        <v>1497</v>
      </c>
      <c r="J6328" t="s">
        <v>188</v>
      </c>
      <c r="K6328" t="s">
        <v>189</v>
      </c>
      <c r="L6328" t="s">
        <v>190</v>
      </c>
      <c r="M6328" t="s">
        <v>38</v>
      </c>
      <c r="N6328" t="s">
        <v>39</v>
      </c>
      <c r="O6328" s="23">
        <v>422</v>
      </c>
      <c r="P6328" s="9">
        <v>9.9700000000000006</v>
      </c>
      <c r="Q6328" t="s">
        <v>40</v>
      </c>
      <c r="R6328">
        <v>88715</v>
      </c>
      <c r="S6328" s="9">
        <v>42.32</v>
      </c>
      <c r="T6328" s="26">
        <v>4.99</v>
      </c>
      <c r="U6328" s="8">
        <v>211.18</v>
      </c>
      <c r="V6328" t="s">
        <v>41</v>
      </c>
      <c r="W6328" t="s">
        <v>2276</v>
      </c>
      <c r="X6328" t="s">
        <v>42</v>
      </c>
      <c r="Y6328" t="s">
        <v>2277</v>
      </c>
      <c r="AA6328" s="1">
        <f t="shared" si="730"/>
        <v>46068</v>
      </c>
      <c r="AB6328" s="2">
        <f t="shared" si="731"/>
        <v>2</v>
      </c>
      <c r="AC6328" s="2">
        <f t="shared" si="732"/>
        <v>2026</v>
      </c>
      <c r="AD6328" s="2" t="str">
        <f>IFERROR(VLOOKUP(A6328,'Aux Área'!$A$4:$B$123,2,0),"-")</f>
        <v>INSPEÇÃO</v>
      </c>
    </row>
    <row r="6329" spans="1:30" x14ac:dyDescent="0.3">
      <c r="A6329" t="s">
        <v>2189</v>
      </c>
      <c r="B6329" t="s">
        <v>2190</v>
      </c>
      <c r="C6329" t="s">
        <v>9905</v>
      </c>
      <c r="D6329" t="s">
        <v>3246</v>
      </c>
      <c r="E6329" t="s">
        <v>3247</v>
      </c>
      <c r="F6329" t="s">
        <v>2192</v>
      </c>
      <c r="G6329" t="s">
        <v>1135</v>
      </c>
      <c r="H6329" t="s">
        <v>2185</v>
      </c>
      <c r="I6329" t="s">
        <v>2186</v>
      </c>
      <c r="J6329" t="s">
        <v>169</v>
      </c>
      <c r="K6329" t="s">
        <v>170</v>
      </c>
      <c r="L6329" t="s">
        <v>124</v>
      </c>
      <c r="M6329" t="s">
        <v>38</v>
      </c>
      <c r="N6329" t="s">
        <v>668</v>
      </c>
      <c r="O6329" s="23">
        <v>729</v>
      </c>
      <c r="P6329" s="9">
        <v>14.25</v>
      </c>
      <c r="Q6329" t="s">
        <v>40</v>
      </c>
      <c r="R6329">
        <v>15736</v>
      </c>
      <c r="S6329" s="9">
        <v>51.15</v>
      </c>
      <c r="T6329" s="26">
        <v>5.84</v>
      </c>
      <c r="U6329" s="8">
        <v>298.72000000000003</v>
      </c>
      <c r="V6329" t="s">
        <v>41</v>
      </c>
      <c r="W6329" t="s">
        <v>2007</v>
      </c>
      <c r="X6329" t="s">
        <v>42</v>
      </c>
      <c r="Y6329" t="s">
        <v>2188</v>
      </c>
      <c r="AA6329" s="1">
        <f t="shared" si="730"/>
        <v>46068</v>
      </c>
      <c r="AB6329" s="2">
        <f t="shared" si="731"/>
        <v>2</v>
      </c>
      <c r="AC6329" s="2">
        <f t="shared" si="732"/>
        <v>2026</v>
      </c>
      <c r="AD6329" s="2" t="str">
        <f>IFERROR(VLOOKUP(A6329,'Aux Área'!$A$4:$B$123,2,0),"-")</f>
        <v>INSPEÇÃO</v>
      </c>
    </row>
    <row r="6330" spans="1:30" x14ac:dyDescent="0.3">
      <c r="A6330" t="s">
        <v>2260</v>
      </c>
      <c r="B6330" t="s">
        <v>113</v>
      </c>
      <c r="C6330" t="s">
        <v>9906</v>
      </c>
      <c r="D6330" t="s">
        <v>4423</v>
      </c>
      <c r="E6330" t="s">
        <v>4424</v>
      </c>
      <c r="F6330" t="s">
        <v>2262</v>
      </c>
      <c r="G6330" t="s">
        <v>35</v>
      </c>
      <c r="H6330" t="s">
        <v>2263</v>
      </c>
      <c r="I6330" t="s">
        <v>2186</v>
      </c>
      <c r="J6330" t="s">
        <v>1681</v>
      </c>
      <c r="K6330" t="s">
        <v>1682</v>
      </c>
      <c r="L6330" t="s">
        <v>141</v>
      </c>
      <c r="M6330" t="s">
        <v>38</v>
      </c>
      <c r="N6330" t="s">
        <v>668</v>
      </c>
      <c r="O6330" s="23">
        <v>957</v>
      </c>
      <c r="P6330" s="9">
        <v>14.28</v>
      </c>
      <c r="Q6330" t="s">
        <v>40</v>
      </c>
      <c r="R6330">
        <v>89070</v>
      </c>
      <c r="S6330" s="9">
        <v>67.010000000000005</v>
      </c>
      <c r="T6330" s="26">
        <v>6.49</v>
      </c>
      <c r="U6330" s="8">
        <v>434.91</v>
      </c>
      <c r="V6330" t="s">
        <v>41</v>
      </c>
      <c r="W6330" t="s">
        <v>2007</v>
      </c>
      <c r="X6330" t="s">
        <v>42</v>
      </c>
      <c r="Y6330" t="s">
        <v>1740</v>
      </c>
      <c r="AA6330" s="1">
        <f t="shared" si="730"/>
        <v>46068</v>
      </c>
      <c r="AB6330" s="2">
        <f t="shared" si="731"/>
        <v>2</v>
      </c>
      <c r="AC6330" s="2">
        <f t="shared" si="732"/>
        <v>2026</v>
      </c>
      <c r="AD6330" s="2" t="str">
        <f>IFERROR(VLOOKUP(A6330,'Aux Área'!$A$4:$B$123,2,0),"-")</f>
        <v>INSPEÇÃO</v>
      </c>
    </row>
    <row r="6331" spans="1:30" x14ac:dyDescent="0.3">
      <c r="A6331" t="s">
        <v>2181</v>
      </c>
      <c r="B6331" t="s">
        <v>4595</v>
      </c>
      <c r="C6331" t="s">
        <v>9907</v>
      </c>
      <c r="D6331" t="s">
        <v>9027</v>
      </c>
      <c r="E6331" t="s">
        <v>9028</v>
      </c>
      <c r="F6331" t="s">
        <v>2184</v>
      </c>
      <c r="G6331" t="s">
        <v>1135</v>
      </c>
      <c r="H6331" t="s">
        <v>2185</v>
      </c>
      <c r="I6331" t="s">
        <v>2186</v>
      </c>
      <c r="J6331" t="s">
        <v>108</v>
      </c>
      <c r="K6331" t="s">
        <v>109</v>
      </c>
      <c r="L6331" t="s">
        <v>110</v>
      </c>
      <c r="M6331" t="s">
        <v>38</v>
      </c>
      <c r="N6331" t="s">
        <v>668</v>
      </c>
      <c r="O6331" s="23">
        <v>810</v>
      </c>
      <c r="P6331" s="9">
        <v>15.28</v>
      </c>
      <c r="Q6331" t="s">
        <v>40</v>
      </c>
      <c r="R6331">
        <v>113914</v>
      </c>
      <c r="S6331" s="9">
        <v>53</v>
      </c>
      <c r="T6331" s="26">
        <v>6.19</v>
      </c>
      <c r="U6331" s="8">
        <v>328.07</v>
      </c>
      <c r="V6331" t="s">
        <v>9908</v>
      </c>
      <c r="W6331" t="s">
        <v>2007</v>
      </c>
      <c r="X6331" t="s">
        <v>42</v>
      </c>
      <c r="Y6331" t="s">
        <v>2188</v>
      </c>
      <c r="AA6331" s="1">
        <f t="shared" si="730"/>
        <v>46068</v>
      </c>
      <c r="AB6331" s="2">
        <f t="shared" si="731"/>
        <v>2</v>
      </c>
      <c r="AC6331" s="2">
        <f t="shared" si="732"/>
        <v>2026</v>
      </c>
      <c r="AD6331" s="2" t="str">
        <f>IFERROR(VLOOKUP(A6331,'Aux Área'!$A$4:$B$123,2,0),"-")</f>
        <v>INSPEÇÃO</v>
      </c>
    </row>
    <row r="6332" spans="1:30" x14ac:dyDescent="0.3">
      <c r="A6332" t="s">
        <v>2282</v>
      </c>
      <c r="B6332" t="s">
        <v>4679</v>
      </c>
      <c r="C6332" t="s">
        <v>9909</v>
      </c>
      <c r="D6332" t="s">
        <v>3162</v>
      </c>
      <c r="E6332" t="s">
        <v>3163</v>
      </c>
      <c r="F6332" t="s">
        <v>2285</v>
      </c>
      <c r="G6332" t="s">
        <v>1135</v>
      </c>
      <c r="H6332" t="s">
        <v>2275</v>
      </c>
      <c r="I6332" t="s">
        <v>1497</v>
      </c>
      <c r="J6332" t="s">
        <v>165</v>
      </c>
      <c r="K6332" t="s">
        <v>166</v>
      </c>
      <c r="L6332" t="s">
        <v>167</v>
      </c>
      <c r="M6332" t="s">
        <v>38</v>
      </c>
      <c r="N6332" t="s">
        <v>39</v>
      </c>
      <c r="O6332" s="23">
        <v>429</v>
      </c>
      <c r="P6332" s="9">
        <v>8.89</v>
      </c>
      <c r="Q6332" t="s">
        <v>40</v>
      </c>
      <c r="R6332">
        <v>91789</v>
      </c>
      <c r="S6332" s="9">
        <v>48.24</v>
      </c>
      <c r="T6332" s="26">
        <v>4.891</v>
      </c>
      <c r="U6332" s="8">
        <v>235.92</v>
      </c>
      <c r="V6332" t="s">
        <v>41</v>
      </c>
      <c r="W6332" t="s">
        <v>2276</v>
      </c>
      <c r="X6332" t="s">
        <v>42</v>
      </c>
      <c r="Y6332" t="s">
        <v>2277</v>
      </c>
      <c r="AA6332" s="1">
        <f t="shared" si="730"/>
        <v>46068</v>
      </c>
      <c r="AB6332" s="2">
        <f t="shared" si="731"/>
        <v>2</v>
      </c>
      <c r="AC6332" s="2">
        <f t="shared" si="732"/>
        <v>2026</v>
      </c>
      <c r="AD6332" s="2" t="str">
        <f>IFERROR(VLOOKUP(A6332,'Aux Área'!$A$4:$B$123,2,0),"-")</f>
        <v>INSPEÇÃO</v>
      </c>
    </row>
    <row r="6333" spans="1:30" x14ac:dyDescent="0.3">
      <c r="A6333" t="s">
        <v>68</v>
      </c>
      <c r="B6333" t="s">
        <v>296</v>
      </c>
      <c r="C6333" t="s">
        <v>9910</v>
      </c>
      <c r="D6333" t="s">
        <v>3149</v>
      </c>
      <c r="E6333" t="s">
        <v>3150</v>
      </c>
      <c r="F6333" t="s">
        <v>69</v>
      </c>
      <c r="G6333" t="s">
        <v>35</v>
      </c>
      <c r="H6333" t="s">
        <v>36</v>
      </c>
      <c r="I6333" t="s">
        <v>37</v>
      </c>
      <c r="J6333" t="s">
        <v>122</v>
      </c>
      <c r="K6333" t="s">
        <v>123</v>
      </c>
      <c r="L6333" t="s">
        <v>124</v>
      </c>
      <c r="M6333" t="s">
        <v>38</v>
      </c>
      <c r="N6333" t="s">
        <v>39</v>
      </c>
      <c r="O6333" s="23">
        <v>399</v>
      </c>
      <c r="P6333" s="9">
        <v>10.97</v>
      </c>
      <c r="Q6333" t="s">
        <v>40</v>
      </c>
      <c r="R6333">
        <v>43986</v>
      </c>
      <c r="S6333" s="9">
        <v>36.380000000000003</v>
      </c>
      <c r="T6333" s="26">
        <v>4.9800000000000004</v>
      </c>
      <c r="U6333" s="8">
        <v>181.17</v>
      </c>
      <c r="V6333" t="s">
        <v>112</v>
      </c>
      <c r="W6333" t="s">
        <v>2007</v>
      </c>
      <c r="X6333" t="s">
        <v>42</v>
      </c>
      <c r="Y6333" t="s">
        <v>1740</v>
      </c>
      <c r="AA6333" s="1">
        <f t="shared" si="730"/>
        <v>46068</v>
      </c>
      <c r="AB6333" s="2">
        <f t="shared" si="731"/>
        <v>2</v>
      </c>
      <c r="AC6333" s="2">
        <f t="shared" si="732"/>
        <v>2026</v>
      </c>
      <c r="AD6333" s="2" t="str">
        <f>IFERROR(VLOOKUP(A6333,'Aux Área'!$A$4:$B$123,2,0),"-")</f>
        <v>OPERAÇÃO</v>
      </c>
    </row>
    <row r="6334" spans="1:30" x14ac:dyDescent="0.3">
      <c r="A6334" t="s">
        <v>1992</v>
      </c>
      <c r="B6334" t="s">
        <v>1993</v>
      </c>
      <c r="C6334" t="s">
        <v>9911</v>
      </c>
      <c r="D6334" t="s">
        <v>3597</v>
      </c>
      <c r="E6334" t="s">
        <v>3598</v>
      </c>
      <c r="F6334" t="s">
        <v>1995</v>
      </c>
      <c r="G6334" t="s">
        <v>659</v>
      </c>
      <c r="H6334" t="s">
        <v>1996</v>
      </c>
      <c r="I6334" t="s">
        <v>1997</v>
      </c>
      <c r="J6334" t="s">
        <v>409</v>
      </c>
      <c r="K6334" t="s">
        <v>410</v>
      </c>
      <c r="L6334" t="s">
        <v>141</v>
      </c>
      <c r="M6334" t="s">
        <v>38</v>
      </c>
      <c r="N6334" t="s">
        <v>668</v>
      </c>
      <c r="O6334" s="23">
        <v>300</v>
      </c>
      <c r="P6334" s="9">
        <v>4.59</v>
      </c>
      <c r="Q6334" t="s">
        <v>40</v>
      </c>
      <c r="R6334">
        <v>22058</v>
      </c>
      <c r="S6334" s="9">
        <v>65.42</v>
      </c>
      <c r="T6334" s="26">
        <v>6.09</v>
      </c>
      <c r="U6334" s="8">
        <v>398.41</v>
      </c>
      <c r="V6334" t="s">
        <v>9912</v>
      </c>
      <c r="W6334" t="s">
        <v>1985</v>
      </c>
      <c r="X6334" t="s">
        <v>42</v>
      </c>
      <c r="Y6334" t="s">
        <v>1986</v>
      </c>
      <c r="AA6334" s="1">
        <f t="shared" si="730"/>
        <v>46068</v>
      </c>
      <c r="AB6334" s="2">
        <f t="shared" si="731"/>
        <v>2</v>
      </c>
      <c r="AC6334" s="2">
        <f t="shared" si="732"/>
        <v>2026</v>
      </c>
      <c r="AD6334" s="2" t="str">
        <f>IFERROR(VLOOKUP(A6334,'Aux Área'!$A$4:$B$123,2,0),"-")</f>
        <v>PESADOS</v>
      </c>
    </row>
    <row r="6335" spans="1:30" x14ac:dyDescent="0.3">
      <c r="A6335" t="s">
        <v>1992</v>
      </c>
      <c r="C6335" t="s">
        <v>15772</v>
      </c>
      <c r="F6335" t="s">
        <v>1995</v>
      </c>
      <c r="K6335" t="s">
        <v>410</v>
      </c>
      <c r="N6335" t="s">
        <v>15690</v>
      </c>
      <c r="O6335" t="s">
        <v>15244</v>
      </c>
      <c r="P6335" s="9" t="s">
        <v>15244</v>
      </c>
      <c r="Q6335" t="s">
        <v>40</v>
      </c>
      <c r="R6335" t="s">
        <v>15244</v>
      </c>
      <c r="S6335">
        <v>3.41</v>
      </c>
      <c r="U6335" s="8">
        <v>11.91</v>
      </c>
      <c r="AA6335" s="1">
        <f t="shared" si="730"/>
        <v>46068</v>
      </c>
      <c r="AB6335" s="2">
        <f t="shared" si="731"/>
        <v>2</v>
      </c>
      <c r="AC6335" s="2">
        <f t="shared" si="732"/>
        <v>2026</v>
      </c>
      <c r="AD6335" s="2" t="str">
        <f>IFERROR(VLOOKUP(A6335,'Aux Área'!$A$4:$B$123,2,0),"-")</f>
        <v>PESADOS</v>
      </c>
    </row>
    <row r="6336" spans="1:30" x14ac:dyDescent="0.3">
      <c r="A6336" t="s">
        <v>2306</v>
      </c>
      <c r="B6336" t="s">
        <v>4613</v>
      </c>
      <c r="C6336" t="s">
        <v>9913</v>
      </c>
      <c r="D6336" t="s">
        <v>3428</v>
      </c>
      <c r="E6336" t="s">
        <v>3429</v>
      </c>
      <c r="F6336" t="s">
        <v>2309</v>
      </c>
      <c r="G6336" t="s">
        <v>1135</v>
      </c>
      <c r="H6336" t="s">
        <v>2275</v>
      </c>
      <c r="I6336" t="s">
        <v>1497</v>
      </c>
      <c r="J6336" t="s">
        <v>1665</v>
      </c>
      <c r="K6336" t="s">
        <v>1666</v>
      </c>
      <c r="L6336" t="s">
        <v>301</v>
      </c>
      <c r="M6336" t="s">
        <v>38</v>
      </c>
      <c r="N6336" t="s">
        <v>39</v>
      </c>
      <c r="O6336" s="23">
        <v>363</v>
      </c>
      <c r="P6336" s="9">
        <v>10.09</v>
      </c>
      <c r="Q6336" t="s">
        <v>40</v>
      </c>
      <c r="R6336">
        <v>102770</v>
      </c>
      <c r="S6336" s="9">
        <v>35.97</v>
      </c>
      <c r="T6336" s="26">
        <v>4.6900000000000004</v>
      </c>
      <c r="U6336" s="8">
        <v>168.7</v>
      </c>
      <c r="V6336" t="s">
        <v>9914</v>
      </c>
      <c r="W6336" t="s">
        <v>2276</v>
      </c>
      <c r="X6336" t="s">
        <v>42</v>
      </c>
      <c r="Y6336" t="s">
        <v>2277</v>
      </c>
      <c r="AA6336" s="1">
        <f t="shared" si="730"/>
        <v>46068</v>
      </c>
      <c r="AB6336" s="2">
        <f t="shared" si="731"/>
        <v>2</v>
      </c>
      <c r="AC6336" s="2">
        <f t="shared" si="732"/>
        <v>2026</v>
      </c>
      <c r="AD6336" s="2" t="str">
        <f>IFERROR(VLOOKUP(A6336,'Aux Área'!$A$4:$B$123,2,0),"-")</f>
        <v>INSPEÇÃO</v>
      </c>
    </row>
    <row r="6337" spans="1:30" x14ac:dyDescent="0.3">
      <c r="A6337" t="s">
        <v>2638</v>
      </c>
      <c r="B6337" t="s">
        <v>4593</v>
      </c>
      <c r="C6337" t="s">
        <v>9915</v>
      </c>
      <c r="D6337" t="s">
        <v>7192</v>
      </c>
      <c r="E6337" t="s">
        <v>7193</v>
      </c>
      <c r="F6337" t="s">
        <v>2641</v>
      </c>
      <c r="G6337" t="s">
        <v>1135</v>
      </c>
      <c r="H6337" t="s">
        <v>2275</v>
      </c>
      <c r="I6337" t="s">
        <v>1497</v>
      </c>
      <c r="J6337" t="s">
        <v>122</v>
      </c>
      <c r="K6337" t="s">
        <v>123</v>
      </c>
      <c r="L6337" t="s">
        <v>124</v>
      </c>
      <c r="M6337" t="s">
        <v>38</v>
      </c>
      <c r="N6337" t="s">
        <v>39</v>
      </c>
      <c r="O6337" s="23">
        <v>541</v>
      </c>
      <c r="P6337" s="9">
        <v>10.97</v>
      </c>
      <c r="Q6337" t="s">
        <v>40</v>
      </c>
      <c r="R6337">
        <v>95809</v>
      </c>
      <c r="S6337" s="9">
        <v>49.33</v>
      </c>
      <c r="T6337" s="26">
        <v>4.9800000000000004</v>
      </c>
      <c r="U6337" s="8">
        <v>245.66</v>
      </c>
      <c r="V6337" t="s">
        <v>9651</v>
      </c>
      <c r="W6337" t="s">
        <v>2276</v>
      </c>
      <c r="X6337" t="s">
        <v>42</v>
      </c>
      <c r="Y6337" t="s">
        <v>2277</v>
      </c>
      <c r="AA6337" s="1">
        <f t="shared" si="730"/>
        <v>46068</v>
      </c>
      <c r="AB6337" s="2">
        <f t="shared" si="731"/>
        <v>2</v>
      </c>
      <c r="AC6337" s="2">
        <f t="shared" si="732"/>
        <v>2026</v>
      </c>
      <c r="AD6337" s="2" t="str">
        <f>IFERROR(VLOOKUP(A6337,'Aux Área'!$A$4:$B$123,2,0),"-")</f>
        <v>INSPEÇÃO</v>
      </c>
    </row>
    <row r="6338" spans="1:30" x14ac:dyDescent="0.3">
      <c r="A6338" t="s">
        <v>1999</v>
      </c>
      <c r="B6338" t="s">
        <v>3016</v>
      </c>
      <c r="C6338" t="s">
        <v>9916</v>
      </c>
      <c r="D6338" t="s">
        <v>1297</v>
      </c>
      <c r="E6338" t="s">
        <v>2221</v>
      </c>
      <c r="F6338" t="s">
        <v>2002</v>
      </c>
      <c r="G6338" t="s">
        <v>659</v>
      </c>
      <c r="H6338" t="s">
        <v>2003</v>
      </c>
      <c r="I6338" t="s">
        <v>667</v>
      </c>
      <c r="J6338" t="s">
        <v>231</v>
      </c>
      <c r="K6338" t="s">
        <v>232</v>
      </c>
      <c r="L6338" t="s">
        <v>217</v>
      </c>
      <c r="M6338" t="s">
        <v>38</v>
      </c>
      <c r="N6338" t="s">
        <v>668</v>
      </c>
      <c r="O6338" s="23">
        <v>500</v>
      </c>
      <c r="P6338" s="9">
        <v>3.86</v>
      </c>
      <c r="Q6338" t="s">
        <v>40</v>
      </c>
      <c r="R6338">
        <v>17414</v>
      </c>
      <c r="S6338" s="9">
        <v>129.63</v>
      </c>
      <c r="T6338" s="26">
        <v>5.99</v>
      </c>
      <c r="U6338" s="8">
        <v>776.51</v>
      </c>
      <c r="V6338" t="s">
        <v>9917</v>
      </c>
      <c r="W6338" t="s">
        <v>1985</v>
      </c>
      <c r="X6338" t="s">
        <v>42</v>
      </c>
      <c r="Y6338" t="s">
        <v>1986</v>
      </c>
      <c r="AA6338" s="1">
        <f t="shared" si="730"/>
        <v>46068</v>
      </c>
      <c r="AB6338" s="2">
        <f t="shared" si="731"/>
        <v>2</v>
      </c>
      <c r="AC6338" s="2">
        <f t="shared" si="732"/>
        <v>2026</v>
      </c>
      <c r="AD6338" s="2" t="str">
        <f>IFERROR(VLOOKUP(A6338,'Aux Área'!$A$4:$B$123,2,0),"-")</f>
        <v>PESADOS</v>
      </c>
    </row>
    <row r="6339" spans="1:30" x14ac:dyDescent="0.3">
      <c r="A6339" t="s">
        <v>1999</v>
      </c>
      <c r="C6339" t="s">
        <v>9916</v>
      </c>
      <c r="F6339" t="s">
        <v>2002</v>
      </c>
      <c r="K6339" t="s">
        <v>232</v>
      </c>
      <c r="N6339" t="s">
        <v>15690</v>
      </c>
      <c r="O6339" t="s">
        <v>15244</v>
      </c>
      <c r="P6339" s="9" t="s">
        <v>15244</v>
      </c>
      <c r="Q6339" t="s">
        <v>40</v>
      </c>
      <c r="R6339" t="s">
        <v>15244</v>
      </c>
      <c r="S6339">
        <v>19.5</v>
      </c>
      <c r="U6339" s="8">
        <v>64.349999999999994</v>
      </c>
      <c r="AA6339" s="1">
        <f t="shared" si="730"/>
        <v>46068</v>
      </c>
      <c r="AB6339" s="2">
        <f t="shared" si="731"/>
        <v>2</v>
      </c>
      <c r="AC6339" s="2">
        <f t="shared" si="732"/>
        <v>2026</v>
      </c>
      <c r="AD6339" s="2" t="str">
        <f>IFERROR(VLOOKUP(A6339,'Aux Área'!$A$4:$B$123,2,0),"-")</f>
        <v>PESADOS</v>
      </c>
    </row>
    <row r="6340" spans="1:30" x14ac:dyDescent="0.3">
      <c r="A6340" t="s">
        <v>2212</v>
      </c>
      <c r="B6340" t="s">
        <v>2466</v>
      </c>
      <c r="C6340" t="s">
        <v>9918</v>
      </c>
      <c r="D6340" t="s">
        <v>2468</v>
      </c>
      <c r="E6340" t="s">
        <v>2469</v>
      </c>
      <c r="F6340" t="s">
        <v>2214</v>
      </c>
      <c r="G6340" t="s">
        <v>35</v>
      </c>
      <c r="H6340" t="s">
        <v>2215</v>
      </c>
      <c r="I6340" t="s">
        <v>839</v>
      </c>
      <c r="J6340" t="s">
        <v>1665</v>
      </c>
      <c r="K6340" t="s">
        <v>1666</v>
      </c>
      <c r="L6340" t="s">
        <v>301</v>
      </c>
      <c r="M6340" t="s">
        <v>38</v>
      </c>
      <c r="N6340" t="s">
        <v>668</v>
      </c>
      <c r="O6340" s="23">
        <v>249</v>
      </c>
      <c r="P6340" s="9">
        <v>5.01</v>
      </c>
      <c r="Q6340" t="s">
        <v>40</v>
      </c>
      <c r="R6340">
        <v>11553</v>
      </c>
      <c r="S6340" s="9">
        <v>49.7</v>
      </c>
      <c r="T6340" s="26">
        <v>7.55</v>
      </c>
      <c r="U6340" s="8">
        <v>375.24</v>
      </c>
      <c r="V6340" t="s">
        <v>9919</v>
      </c>
      <c r="W6340" t="s">
        <v>2007</v>
      </c>
      <c r="X6340" t="s">
        <v>42</v>
      </c>
      <c r="Y6340" t="s">
        <v>2217</v>
      </c>
      <c r="AA6340" s="1">
        <f t="shared" si="730"/>
        <v>46068</v>
      </c>
      <c r="AB6340" s="2">
        <f t="shared" si="731"/>
        <v>2</v>
      </c>
      <c r="AC6340" s="2">
        <f t="shared" si="732"/>
        <v>2026</v>
      </c>
      <c r="AD6340" s="2" t="str">
        <f>IFERROR(VLOOKUP(A6340,'Aux Área'!$A$4:$B$123,2,0),"-")</f>
        <v>APH</v>
      </c>
    </row>
    <row r="6341" spans="1:30" x14ac:dyDescent="0.3">
      <c r="A6341" t="s">
        <v>2655</v>
      </c>
      <c r="B6341" t="s">
        <v>2656</v>
      </c>
      <c r="C6341" t="s">
        <v>9920</v>
      </c>
      <c r="D6341" t="s">
        <v>1619</v>
      </c>
      <c r="E6341" t="s">
        <v>1620</v>
      </c>
      <c r="F6341" t="s">
        <v>3605</v>
      </c>
      <c r="G6341" t="s">
        <v>1635</v>
      </c>
      <c r="H6341" t="s">
        <v>2635</v>
      </c>
      <c r="I6341" t="s">
        <v>37</v>
      </c>
      <c r="J6341" t="s">
        <v>275</v>
      </c>
      <c r="K6341" t="s">
        <v>276</v>
      </c>
      <c r="L6341" t="s">
        <v>124</v>
      </c>
      <c r="M6341" t="s">
        <v>38</v>
      </c>
      <c r="N6341" t="s">
        <v>39</v>
      </c>
      <c r="O6341" s="23">
        <v>281</v>
      </c>
      <c r="P6341" s="9">
        <v>6.78</v>
      </c>
      <c r="Q6341" t="s">
        <v>40</v>
      </c>
      <c r="R6341">
        <v>15387</v>
      </c>
      <c r="S6341" s="9">
        <v>41.47</v>
      </c>
      <c r="T6341" s="26">
        <v>4.79</v>
      </c>
      <c r="U6341" s="8">
        <v>198.64</v>
      </c>
      <c r="V6341" t="s">
        <v>9921</v>
      </c>
      <c r="W6341" t="s">
        <v>2007</v>
      </c>
      <c r="X6341" t="s">
        <v>42</v>
      </c>
      <c r="Y6341" t="s">
        <v>6209</v>
      </c>
      <c r="AA6341" s="1">
        <f t="shared" si="730"/>
        <v>46068</v>
      </c>
      <c r="AB6341" s="2">
        <f t="shared" si="731"/>
        <v>2</v>
      </c>
      <c r="AC6341" s="2">
        <f t="shared" si="732"/>
        <v>2026</v>
      </c>
      <c r="AD6341" s="2" t="str">
        <f>IFERROR(VLOOKUP(A6341,'Aux Área'!$A$4:$B$123,2,0),"-")</f>
        <v>TI</v>
      </c>
    </row>
    <row r="6342" spans="1:30" x14ac:dyDescent="0.3">
      <c r="A6342" t="s">
        <v>1979</v>
      </c>
      <c r="B6342" t="s">
        <v>1980</v>
      </c>
      <c r="C6342" t="s">
        <v>9922</v>
      </c>
      <c r="D6342" t="s">
        <v>4102</v>
      </c>
      <c r="E6342" t="s">
        <v>4103</v>
      </c>
      <c r="F6342" t="s">
        <v>1982</v>
      </c>
      <c r="G6342" t="s">
        <v>1495</v>
      </c>
      <c r="H6342" t="s">
        <v>2020</v>
      </c>
      <c r="I6342" t="s">
        <v>2021</v>
      </c>
      <c r="J6342" t="s">
        <v>165</v>
      </c>
      <c r="K6342" t="s">
        <v>166</v>
      </c>
      <c r="L6342" t="s">
        <v>167</v>
      </c>
      <c r="M6342" t="s">
        <v>38</v>
      </c>
      <c r="N6342" t="s">
        <v>668</v>
      </c>
      <c r="O6342" s="23">
        <v>1485</v>
      </c>
      <c r="P6342" s="9">
        <v>2.29</v>
      </c>
      <c r="Q6342" t="s">
        <v>40</v>
      </c>
      <c r="R6342">
        <v>20860</v>
      </c>
      <c r="S6342" s="9">
        <v>649.49</v>
      </c>
      <c r="T6342" s="26">
        <v>6.24</v>
      </c>
      <c r="U6342" s="8">
        <v>4052.86</v>
      </c>
      <c r="V6342" t="s">
        <v>41</v>
      </c>
      <c r="W6342" t="s">
        <v>1985</v>
      </c>
      <c r="X6342" t="s">
        <v>42</v>
      </c>
      <c r="Y6342" t="s">
        <v>1986</v>
      </c>
      <c r="AA6342" s="1">
        <f t="shared" si="730"/>
        <v>46068</v>
      </c>
      <c r="AB6342" s="2">
        <f t="shared" si="731"/>
        <v>2</v>
      </c>
      <c r="AC6342" s="2">
        <f t="shared" si="732"/>
        <v>2026</v>
      </c>
      <c r="AD6342" s="2" t="str">
        <f>IFERROR(VLOOKUP(A6342,'Aux Área'!$A$4:$B$123,2,0),"-")</f>
        <v>PESADOS</v>
      </c>
    </row>
    <row r="6343" spans="1:30" x14ac:dyDescent="0.3">
      <c r="A6343" t="s">
        <v>2208</v>
      </c>
      <c r="B6343" t="s">
        <v>2544</v>
      </c>
      <c r="C6343" t="s">
        <v>9923</v>
      </c>
      <c r="D6343" t="s">
        <v>8321</v>
      </c>
      <c r="E6343" t="s">
        <v>8322</v>
      </c>
      <c r="F6343" t="s">
        <v>2210</v>
      </c>
      <c r="G6343" t="s">
        <v>1135</v>
      </c>
      <c r="H6343" t="s">
        <v>2211</v>
      </c>
      <c r="I6343" t="s">
        <v>37</v>
      </c>
      <c r="J6343" t="s">
        <v>175</v>
      </c>
      <c r="K6343" t="s">
        <v>176</v>
      </c>
      <c r="L6343" t="s">
        <v>177</v>
      </c>
      <c r="M6343" t="s">
        <v>38</v>
      </c>
      <c r="N6343" t="s">
        <v>668</v>
      </c>
      <c r="O6343" s="23">
        <v>291</v>
      </c>
      <c r="P6343" s="9">
        <v>5.73</v>
      </c>
      <c r="Q6343" t="s">
        <v>40</v>
      </c>
      <c r="R6343">
        <v>12637</v>
      </c>
      <c r="S6343" s="9">
        <v>50.81</v>
      </c>
      <c r="T6343" s="26">
        <v>6.1909999999999998</v>
      </c>
      <c r="U6343" s="8">
        <v>314.55</v>
      </c>
      <c r="V6343" t="s">
        <v>9924</v>
      </c>
      <c r="W6343" t="s">
        <v>2007</v>
      </c>
      <c r="X6343" t="s">
        <v>42</v>
      </c>
      <c r="Y6343" t="s">
        <v>1740</v>
      </c>
      <c r="AA6343" s="1">
        <f t="shared" si="730"/>
        <v>46068</v>
      </c>
      <c r="AB6343" s="2">
        <f t="shared" si="731"/>
        <v>2</v>
      </c>
      <c r="AC6343" s="2">
        <f t="shared" si="732"/>
        <v>2026</v>
      </c>
      <c r="AD6343" s="2" t="str">
        <f>IFERROR(VLOOKUP(A6343,'Aux Área'!$A$4:$B$123,2,0),"-")</f>
        <v>APH</v>
      </c>
    </row>
    <row r="6344" spans="1:30" x14ac:dyDescent="0.3">
      <c r="A6344" t="s">
        <v>2643</v>
      </c>
      <c r="B6344" t="s">
        <v>2307</v>
      </c>
      <c r="C6344" t="s">
        <v>9925</v>
      </c>
      <c r="D6344" t="s">
        <v>7207</v>
      </c>
      <c r="E6344" t="s">
        <v>7208</v>
      </c>
      <c r="F6344" t="s">
        <v>2646</v>
      </c>
      <c r="G6344" t="s">
        <v>1300</v>
      </c>
      <c r="H6344" t="s">
        <v>1301</v>
      </c>
      <c r="I6344" t="s">
        <v>37</v>
      </c>
      <c r="J6344" t="s">
        <v>172</v>
      </c>
      <c r="K6344" t="s">
        <v>173</v>
      </c>
      <c r="L6344" t="s">
        <v>124</v>
      </c>
      <c r="M6344" t="s">
        <v>38</v>
      </c>
      <c r="N6344" t="s">
        <v>39</v>
      </c>
      <c r="O6344" s="23">
        <v>288</v>
      </c>
      <c r="P6344" s="9">
        <v>6.14</v>
      </c>
      <c r="Q6344" t="s">
        <v>40</v>
      </c>
      <c r="R6344">
        <v>103100</v>
      </c>
      <c r="S6344" s="9">
        <v>46.9</v>
      </c>
      <c r="T6344" s="26">
        <v>4.59</v>
      </c>
      <c r="U6344" s="8">
        <v>215.27</v>
      </c>
      <c r="V6344" t="s">
        <v>7258</v>
      </c>
      <c r="W6344" t="s">
        <v>2276</v>
      </c>
      <c r="X6344" t="s">
        <v>42</v>
      </c>
      <c r="Y6344" t="s">
        <v>2277</v>
      </c>
      <c r="AA6344" s="1">
        <f t="shared" si="730"/>
        <v>46068</v>
      </c>
      <c r="AB6344" s="2">
        <f t="shared" si="731"/>
        <v>2</v>
      </c>
      <c r="AC6344" s="2">
        <f t="shared" si="732"/>
        <v>2026</v>
      </c>
      <c r="AD6344" s="2" t="str">
        <f>IFERROR(VLOOKUP(A6344,'Aux Área'!$A$4:$B$123,2,0),"-")</f>
        <v>INSPEÇÃO</v>
      </c>
    </row>
    <row r="6345" spans="1:30" x14ac:dyDescent="0.3">
      <c r="A6345" t="s">
        <v>2314</v>
      </c>
      <c r="B6345" t="s">
        <v>4624</v>
      </c>
      <c r="C6345" t="s">
        <v>9926</v>
      </c>
      <c r="D6345" t="s">
        <v>9879</v>
      </c>
      <c r="E6345" t="s">
        <v>9667</v>
      </c>
      <c r="F6345" t="s">
        <v>2317</v>
      </c>
      <c r="G6345" t="s">
        <v>1300</v>
      </c>
      <c r="H6345" t="s">
        <v>1301</v>
      </c>
      <c r="I6345" t="s">
        <v>37</v>
      </c>
      <c r="J6345" t="s">
        <v>231</v>
      </c>
      <c r="K6345" t="s">
        <v>232</v>
      </c>
      <c r="L6345" t="s">
        <v>217</v>
      </c>
      <c r="M6345" t="s">
        <v>38</v>
      </c>
      <c r="N6345" t="s">
        <v>39</v>
      </c>
      <c r="O6345" s="23">
        <v>555</v>
      </c>
      <c r="P6345" s="9">
        <v>10.92</v>
      </c>
      <c r="Q6345" t="s">
        <v>40</v>
      </c>
      <c r="R6345">
        <v>54753</v>
      </c>
      <c r="S6345" s="9">
        <v>50.82</v>
      </c>
      <c r="T6345" s="26">
        <v>4.8609999999999998</v>
      </c>
      <c r="U6345" s="8">
        <v>247.03</v>
      </c>
      <c r="V6345" t="s">
        <v>9927</v>
      </c>
      <c r="W6345" t="s">
        <v>2276</v>
      </c>
      <c r="X6345" t="s">
        <v>42</v>
      </c>
      <c r="Y6345" t="s">
        <v>2277</v>
      </c>
      <c r="AA6345" s="1">
        <f t="shared" si="730"/>
        <v>46068</v>
      </c>
      <c r="AB6345" s="2">
        <f t="shared" si="731"/>
        <v>2</v>
      </c>
      <c r="AC6345" s="2">
        <f t="shared" si="732"/>
        <v>2026</v>
      </c>
      <c r="AD6345" s="2" t="str">
        <f>IFERROR(VLOOKUP(A6345,'Aux Área'!$A$4:$B$123,2,0),"-")</f>
        <v>INSPEÇÃO</v>
      </c>
    </row>
    <row r="6346" spans="1:30" x14ac:dyDescent="0.3">
      <c r="A6346" t="s">
        <v>3092</v>
      </c>
      <c r="B6346" t="s">
        <v>4774</v>
      </c>
      <c r="C6346" t="s">
        <v>9928</v>
      </c>
      <c r="D6346" t="s">
        <v>3285</v>
      </c>
      <c r="E6346" t="s">
        <v>3286</v>
      </c>
      <c r="F6346" t="s">
        <v>3594</v>
      </c>
      <c r="G6346" t="s">
        <v>1135</v>
      </c>
      <c r="H6346" t="s">
        <v>2275</v>
      </c>
      <c r="I6346" t="s">
        <v>1497</v>
      </c>
      <c r="J6346" t="s">
        <v>231</v>
      </c>
      <c r="K6346" t="s">
        <v>232</v>
      </c>
      <c r="L6346" t="s">
        <v>217</v>
      </c>
      <c r="M6346" t="s">
        <v>38</v>
      </c>
      <c r="N6346" t="s">
        <v>39</v>
      </c>
      <c r="O6346" s="23">
        <v>451</v>
      </c>
      <c r="P6346" s="9">
        <v>10.15</v>
      </c>
      <c r="Q6346" t="s">
        <v>40</v>
      </c>
      <c r="R6346">
        <v>89166</v>
      </c>
      <c r="S6346" s="9">
        <v>44.45</v>
      </c>
      <c r="T6346" s="26">
        <v>4.8600000000000003</v>
      </c>
      <c r="U6346" s="8">
        <v>216.03</v>
      </c>
      <c r="V6346" t="s">
        <v>9929</v>
      </c>
      <c r="W6346" t="s">
        <v>2276</v>
      </c>
      <c r="X6346" t="s">
        <v>42</v>
      </c>
      <c r="Y6346" t="s">
        <v>2277</v>
      </c>
      <c r="AA6346" s="1">
        <f t="shared" si="730"/>
        <v>46068</v>
      </c>
      <c r="AB6346" s="2">
        <f t="shared" si="731"/>
        <v>2</v>
      </c>
      <c r="AC6346" s="2">
        <f t="shared" si="732"/>
        <v>2026</v>
      </c>
      <c r="AD6346" s="2" t="str">
        <f>IFERROR(VLOOKUP(A6346,'Aux Área'!$A$4:$B$123,2,0),"-")</f>
        <v>INSPEÇÃO</v>
      </c>
    </row>
    <row r="6347" spans="1:30" x14ac:dyDescent="0.3">
      <c r="A6347" t="s">
        <v>2306</v>
      </c>
      <c r="B6347" t="s">
        <v>4613</v>
      </c>
      <c r="C6347" t="s">
        <v>9930</v>
      </c>
      <c r="D6347" t="s">
        <v>3428</v>
      </c>
      <c r="E6347" t="s">
        <v>3429</v>
      </c>
      <c r="F6347" t="s">
        <v>2309</v>
      </c>
      <c r="G6347" t="s">
        <v>1135</v>
      </c>
      <c r="H6347" t="s">
        <v>2275</v>
      </c>
      <c r="I6347" t="s">
        <v>1497</v>
      </c>
      <c r="J6347" t="s">
        <v>1665</v>
      </c>
      <c r="K6347" t="s">
        <v>1666</v>
      </c>
      <c r="L6347" t="s">
        <v>301</v>
      </c>
      <c r="M6347" t="s">
        <v>38</v>
      </c>
      <c r="N6347" t="s">
        <v>39</v>
      </c>
      <c r="O6347" s="23">
        <v>290</v>
      </c>
      <c r="P6347" s="9">
        <v>8.18</v>
      </c>
      <c r="Q6347" t="s">
        <v>40</v>
      </c>
      <c r="R6347">
        <v>103060</v>
      </c>
      <c r="S6347" s="9">
        <v>35.44</v>
      </c>
      <c r="T6347" s="26">
        <v>4.6900000000000004</v>
      </c>
      <c r="U6347" s="8">
        <v>166.21</v>
      </c>
      <c r="V6347" t="s">
        <v>9931</v>
      </c>
      <c r="W6347" t="s">
        <v>2276</v>
      </c>
      <c r="X6347" t="s">
        <v>42</v>
      </c>
      <c r="Y6347" t="s">
        <v>2277</v>
      </c>
      <c r="AA6347" s="1">
        <f t="shared" si="730"/>
        <v>46068</v>
      </c>
      <c r="AB6347" s="2">
        <f t="shared" si="731"/>
        <v>2</v>
      </c>
      <c r="AC6347" s="2">
        <f t="shared" si="732"/>
        <v>2026</v>
      </c>
      <c r="AD6347" s="2" t="str">
        <f>IFERROR(VLOOKUP(A6347,'Aux Área'!$A$4:$B$123,2,0),"-")</f>
        <v>INSPEÇÃO</v>
      </c>
    </row>
    <row r="6348" spans="1:30" x14ac:dyDescent="0.3">
      <c r="A6348" t="s">
        <v>2347</v>
      </c>
      <c r="B6348" t="s">
        <v>2348</v>
      </c>
      <c r="C6348" t="s">
        <v>9932</v>
      </c>
      <c r="D6348" t="s">
        <v>3633</v>
      </c>
      <c r="E6348" t="s">
        <v>3634</v>
      </c>
      <c r="F6348" t="s">
        <v>2350</v>
      </c>
      <c r="G6348" t="s">
        <v>659</v>
      </c>
      <c r="H6348" t="s">
        <v>1996</v>
      </c>
      <c r="I6348" t="s">
        <v>1997</v>
      </c>
      <c r="J6348" t="s">
        <v>237</v>
      </c>
      <c r="K6348" t="s">
        <v>238</v>
      </c>
      <c r="L6348" t="s">
        <v>110</v>
      </c>
      <c r="M6348" t="s">
        <v>38</v>
      </c>
      <c r="N6348" t="s">
        <v>668</v>
      </c>
      <c r="O6348" s="23">
        <v>236</v>
      </c>
      <c r="P6348" s="9">
        <v>5.74</v>
      </c>
      <c r="Q6348" t="s">
        <v>40</v>
      </c>
      <c r="R6348">
        <v>28587</v>
      </c>
      <c r="S6348" s="9">
        <v>41.09</v>
      </c>
      <c r="T6348" s="26">
        <v>6.0279999999999996</v>
      </c>
      <c r="U6348" s="8">
        <v>247.69</v>
      </c>
      <c r="V6348" t="s">
        <v>41</v>
      </c>
      <c r="W6348" t="s">
        <v>1985</v>
      </c>
      <c r="X6348" t="s">
        <v>42</v>
      </c>
      <c r="Y6348" t="s">
        <v>1986</v>
      </c>
      <c r="AA6348" s="1">
        <f t="shared" si="730"/>
        <v>46068</v>
      </c>
      <c r="AB6348" s="2">
        <f t="shared" si="731"/>
        <v>2</v>
      </c>
      <c r="AC6348" s="2">
        <f t="shared" si="732"/>
        <v>2026</v>
      </c>
      <c r="AD6348" s="2" t="str">
        <f>IFERROR(VLOOKUP(A6348,'Aux Área'!$A$4:$B$123,2,0),"-")</f>
        <v>PESADOS</v>
      </c>
    </row>
    <row r="6349" spans="1:30" x14ac:dyDescent="0.3">
      <c r="A6349" t="s">
        <v>2347</v>
      </c>
      <c r="C6349" t="s">
        <v>9932</v>
      </c>
      <c r="F6349" t="s">
        <v>2350</v>
      </c>
      <c r="K6349" t="s">
        <v>238</v>
      </c>
      <c r="N6349" t="s">
        <v>15690</v>
      </c>
      <c r="O6349" t="s">
        <v>15244</v>
      </c>
      <c r="P6349" s="9" t="s">
        <v>15244</v>
      </c>
      <c r="Q6349" t="s">
        <v>40</v>
      </c>
      <c r="R6349" t="s">
        <v>15244</v>
      </c>
      <c r="S6349">
        <v>4.17</v>
      </c>
      <c r="U6349" s="8">
        <v>16.64</v>
      </c>
      <c r="AA6349" s="1">
        <f t="shared" si="730"/>
        <v>46068</v>
      </c>
      <c r="AB6349" s="2">
        <f t="shared" si="731"/>
        <v>2</v>
      </c>
      <c r="AC6349" s="2">
        <f t="shared" si="732"/>
        <v>2026</v>
      </c>
      <c r="AD6349" s="2" t="str">
        <f>IFERROR(VLOOKUP(A6349,'Aux Área'!$A$4:$B$123,2,0),"-")</f>
        <v>PESADOS</v>
      </c>
    </row>
    <row r="6350" spans="1:30" x14ac:dyDescent="0.3">
      <c r="A6350" t="s">
        <v>2278</v>
      </c>
      <c r="B6350" t="s">
        <v>4664</v>
      </c>
      <c r="C6350" t="s">
        <v>9933</v>
      </c>
      <c r="D6350" t="s">
        <v>3243</v>
      </c>
      <c r="E6350" t="s">
        <v>3244</v>
      </c>
      <c r="F6350" t="s">
        <v>2281</v>
      </c>
      <c r="G6350" t="s">
        <v>1135</v>
      </c>
      <c r="H6350" t="s">
        <v>2275</v>
      </c>
      <c r="I6350" t="s">
        <v>1497</v>
      </c>
      <c r="J6350" t="s">
        <v>165</v>
      </c>
      <c r="K6350" t="s">
        <v>166</v>
      </c>
      <c r="L6350" t="s">
        <v>167</v>
      </c>
      <c r="M6350" t="s">
        <v>38</v>
      </c>
      <c r="N6350" t="s">
        <v>39</v>
      </c>
      <c r="O6350" s="23">
        <v>383</v>
      </c>
      <c r="P6350" s="9">
        <v>8.06</v>
      </c>
      <c r="Q6350" t="s">
        <v>40</v>
      </c>
      <c r="R6350">
        <v>108972</v>
      </c>
      <c r="S6350" s="9">
        <v>47.52</v>
      </c>
      <c r="T6350" s="26">
        <v>4.883</v>
      </c>
      <c r="U6350" s="8">
        <v>232.04</v>
      </c>
      <c r="V6350" t="s">
        <v>41</v>
      </c>
      <c r="W6350" t="s">
        <v>2276</v>
      </c>
      <c r="X6350" t="s">
        <v>42</v>
      </c>
      <c r="Y6350" t="s">
        <v>2277</v>
      </c>
      <c r="AA6350" s="1">
        <f t="shared" si="730"/>
        <v>46068</v>
      </c>
      <c r="AB6350" s="2">
        <f t="shared" si="731"/>
        <v>2</v>
      </c>
      <c r="AC6350" s="2">
        <f t="shared" si="732"/>
        <v>2026</v>
      </c>
      <c r="AD6350" s="2" t="str">
        <f>IFERROR(VLOOKUP(A6350,'Aux Área'!$A$4:$B$123,2,0),"-")</f>
        <v>INSPEÇÃO</v>
      </c>
    </row>
    <row r="6351" spans="1:30" x14ac:dyDescent="0.3">
      <c r="A6351" t="s">
        <v>2638</v>
      </c>
      <c r="B6351" t="s">
        <v>4593</v>
      </c>
      <c r="C6351" t="s">
        <v>9934</v>
      </c>
      <c r="D6351" t="s">
        <v>9935</v>
      </c>
      <c r="E6351" t="s">
        <v>9668</v>
      </c>
      <c r="F6351" t="s">
        <v>2641</v>
      </c>
      <c r="G6351" t="s">
        <v>1135</v>
      </c>
      <c r="H6351" t="s">
        <v>2275</v>
      </c>
      <c r="I6351" t="s">
        <v>1497</v>
      </c>
      <c r="J6351" t="s">
        <v>275</v>
      </c>
      <c r="K6351" t="s">
        <v>276</v>
      </c>
      <c r="L6351" t="s">
        <v>124</v>
      </c>
      <c r="M6351" t="s">
        <v>38</v>
      </c>
      <c r="N6351" t="s">
        <v>39</v>
      </c>
      <c r="O6351" s="23">
        <v>227</v>
      </c>
      <c r="P6351" s="9">
        <v>10.83</v>
      </c>
      <c r="Q6351" t="s">
        <v>40</v>
      </c>
      <c r="R6351">
        <v>96036</v>
      </c>
      <c r="S6351" s="9">
        <v>20.96</v>
      </c>
      <c r="T6351" s="26">
        <v>4.79</v>
      </c>
      <c r="U6351" s="8">
        <v>100.4</v>
      </c>
      <c r="V6351" t="s">
        <v>9936</v>
      </c>
      <c r="W6351" t="s">
        <v>2276</v>
      </c>
      <c r="X6351" t="s">
        <v>42</v>
      </c>
      <c r="Y6351" t="s">
        <v>2277</v>
      </c>
      <c r="AA6351" s="1">
        <f t="shared" si="730"/>
        <v>46068</v>
      </c>
      <c r="AB6351" s="2">
        <f t="shared" si="731"/>
        <v>2</v>
      </c>
      <c r="AC6351" s="2">
        <f t="shared" si="732"/>
        <v>2026</v>
      </c>
      <c r="AD6351" s="2" t="str">
        <f>IFERROR(VLOOKUP(A6351,'Aux Área'!$A$4:$B$123,2,0),"-")</f>
        <v>INSPEÇÃO</v>
      </c>
    </row>
    <row r="6352" spans="1:30" x14ac:dyDescent="0.3">
      <c r="A6352" t="s">
        <v>2679</v>
      </c>
      <c r="B6352" t="s">
        <v>2680</v>
      </c>
      <c r="C6352" t="s">
        <v>9937</v>
      </c>
      <c r="D6352" t="s">
        <v>4348</v>
      </c>
      <c r="E6352" t="s">
        <v>4349</v>
      </c>
      <c r="F6352" t="s">
        <v>2682</v>
      </c>
      <c r="G6352" t="s">
        <v>659</v>
      </c>
      <c r="H6352" t="s">
        <v>1996</v>
      </c>
      <c r="I6352" t="s">
        <v>1997</v>
      </c>
      <c r="J6352" t="s">
        <v>275</v>
      </c>
      <c r="K6352" t="s">
        <v>276</v>
      </c>
      <c r="L6352" t="s">
        <v>124</v>
      </c>
      <c r="M6352" t="s">
        <v>38</v>
      </c>
      <c r="N6352" t="s">
        <v>668</v>
      </c>
      <c r="O6352" s="23">
        <v>205</v>
      </c>
      <c r="P6352" s="9">
        <v>4.22</v>
      </c>
      <c r="Q6352" t="s">
        <v>40</v>
      </c>
      <c r="R6352">
        <v>20287</v>
      </c>
      <c r="S6352" s="9">
        <v>48.53</v>
      </c>
      <c r="T6352" s="26">
        <v>6.29</v>
      </c>
      <c r="U6352" s="8">
        <v>305.26</v>
      </c>
      <c r="V6352" t="s">
        <v>9938</v>
      </c>
      <c r="W6352" t="s">
        <v>1985</v>
      </c>
      <c r="X6352" t="s">
        <v>42</v>
      </c>
      <c r="Y6352" t="s">
        <v>1986</v>
      </c>
      <c r="AA6352" s="1">
        <f t="shared" si="730"/>
        <v>46068</v>
      </c>
      <c r="AB6352" s="2">
        <f t="shared" si="731"/>
        <v>2</v>
      </c>
      <c r="AC6352" s="2">
        <f t="shared" si="732"/>
        <v>2026</v>
      </c>
      <c r="AD6352" s="2" t="str">
        <f>IFERROR(VLOOKUP(A6352,'Aux Área'!$A$4:$B$123,2,0),"-")</f>
        <v>PESADOS</v>
      </c>
    </row>
    <row r="6353" spans="1:30" x14ac:dyDescent="0.3">
      <c r="A6353" t="s">
        <v>2679</v>
      </c>
      <c r="C6353" t="s">
        <v>15758</v>
      </c>
      <c r="F6353" t="s">
        <v>2682</v>
      </c>
      <c r="K6353" t="s">
        <v>276</v>
      </c>
      <c r="N6353" t="s">
        <v>15690</v>
      </c>
      <c r="O6353" t="s">
        <v>15244</v>
      </c>
      <c r="P6353" s="9" t="s">
        <v>15244</v>
      </c>
      <c r="Q6353" t="s">
        <v>40</v>
      </c>
      <c r="R6353" t="s">
        <v>15244</v>
      </c>
      <c r="S6353">
        <v>5.65</v>
      </c>
      <c r="U6353" s="8">
        <v>21.42</v>
      </c>
      <c r="AA6353" s="1">
        <f t="shared" si="730"/>
        <v>46068</v>
      </c>
      <c r="AB6353" s="2">
        <f t="shared" si="731"/>
        <v>2</v>
      </c>
      <c r="AC6353" s="2">
        <f t="shared" si="732"/>
        <v>2026</v>
      </c>
      <c r="AD6353" s="2" t="str">
        <f>IFERROR(VLOOKUP(A6353,'Aux Área'!$A$4:$B$123,2,0),"-")</f>
        <v>PESADOS</v>
      </c>
    </row>
    <row r="6354" spans="1:30" x14ac:dyDescent="0.3">
      <c r="A6354" t="s">
        <v>66</v>
      </c>
      <c r="B6354" t="s">
        <v>464</v>
      </c>
      <c r="C6354" t="s">
        <v>9939</v>
      </c>
      <c r="D6354" t="s">
        <v>2169</v>
      </c>
      <c r="E6354" t="s">
        <v>2170</v>
      </c>
      <c r="F6354" t="s">
        <v>67</v>
      </c>
      <c r="G6354" t="s">
        <v>35</v>
      </c>
      <c r="H6354" t="s">
        <v>36</v>
      </c>
      <c r="I6354" t="s">
        <v>37</v>
      </c>
      <c r="J6354" t="s">
        <v>788</v>
      </c>
      <c r="K6354" t="s">
        <v>789</v>
      </c>
      <c r="L6354" t="s">
        <v>377</v>
      </c>
      <c r="M6354" t="s">
        <v>38</v>
      </c>
      <c r="N6354" t="s">
        <v>39</v>
      </c>
      <c r="O6354" s="23">
        <v>378</v>
      </c>
      <c r="P6354" s="9">
        <v>10.44</v>
      </c>
      <c r="Q6354" t="s">
        <v>40</v>
      </c>
      <c r="R6354">
        <v>20486</v>
      </c>
      <c r="S6354" s="9">
        <v>36.21</v>
      </c>
      <c r="T6354" s="26">
        <v>4.891</v>
      </c>
      <c r="U6354" s="8">
        <v>177.09</v>
      </c>
      <c r="V6354" t="s">
        <v>41</v>
      </c>
      <c r="W6354" t="s">
        <v>2007</v>
      </c>
      <c r="X6354" t="s">
        <v>42</v>
      </c>
      <c r="Y6354" t="s">
        <v>1740</v>
      </c>
      <c r="AA6354" s="1">
        <f t="shared" si="730"/>
        <v>46068</v>
      </c>
      <c r="AB6354" s="2">
        <f t="shared" si="731"/>
        <v>2</v>
      </c>
      <c r="AC6354" s="2">
        <f t="shared" si="732"/>
        <v>2026</v>
      </c>
      <c r="AD6354" s="2" t="str">
        <f>IFERROR(VLOOKUP(A6354,'Aux Área'!$A$4:$B$123,2,0),"-")</f>
        <v>OPERAÇÃO</v>
      </c>
    </row>
    <row r="6355" spans="1:30" x14ac:dyDescent="0.3">
      <c r="A6355" t="s">
        <v>2282</v>
      </c>
      <c r="B6355" t="s">
        <v>4679</v>
      </c>
      <c r="C6355" t="s">
        <v>9940</v>
      </c>
      <c r="D6355" t="s">
        <v>3208</v>
      </c>
      <c r="E6355" t="s">
        <v>3209</v>
      </c>
      <c r="F6355" t="s">
        <v>2285</v>
      </c>
      <c r="G6355" t="s">
        <v>1135</v>
      </c>
      <c r="H6355" t="s">
        <v>2275</v>
      </c>
      <c r="I6355" t="s">
        <v>1497</v>
      </c>
      <c r="J6355" t="s">
        <v>165</v>
      </c>
      <c r="K6355" t="s">
        <v>166</v>
      </c>
      <c r="L6355" t="s">
        <v>167</v>
      </c>
      <c r="M6355" t="s">
        <v>38</v>
      </c>
      <c r="N6355" t="s">
        <v>39</v>
      </c>
      <c r="O6355" s="23">
        <v>321</v>
      </c>
      <c r="P6355" s="9">
        <v>7.85</v>
      </c>
      <c r="Q6355" t="s">
        <v>40</v>
      </c>
      <c r="R6355">
        <v>92110</v>
      </c>
      <c r="S6355" s="9">
        <v>40.9</v>
      </c>
      <c r="T6355" s="26">
        <v>4.8899999999999997</v>
      </c>
      <c r="U6355" s="8">
        <v>200</v>
      </c>
      <c r="V6355" t="s">
        <v>41</v>
      </c>
      <c r="W6355" t="s">
        <v>2276</v>
      </c>
      <c r="X6355" t="s">
        <v>42</v>
      </c>
      <c r="Y6355" t="s">
        <v>2277</v>
      </c>
      <c r="AA6355" s="1">
        <f t="shared" si="730"/>
        <v>46068</v>
      </c>
      <c r="AB6355" s="2">
        <f t="shared" si="731"/>
        <v>2</v>
      </c>
      <c r="AC6355" s="2">
        <f t="shared" si="732"/>
        <v>2026</v>
      </c>
      <c r="AD6355" s="2" t="str">
        <f>IFERROR(VLOOKUP(A6355,'Aux Área'!$A$4:$B$123,2,0),"-")</f>
        <v>INSPEÇÃO</v>
      </c>
    </row>
    <row r="6356" spans="1:30" x14ac:dyDescent="0.3">
      <c r="A6356" t="s">
        <v>2041</v>
      </c>
      <c r="B6356" t="s">
        <v>2042</v>
      </c>
      <c r="C6356" t="s">
        <v>9941</v>
      </c>
      <c r="D6356" t="s">
        <v>1297</v>
      </c>
      <c r="E6356" t="s">
        <v>2221</v>
      </c>
      <c r="F6356" t="s">
        <v>2044</v>
      </c>
      <c r="G6356" t="s">
        <v>659</v>
      </c>
      <c r="H6356" t="s">
        <v>1996</v>
      </c>
      <c r="I6356" t="s">
        <v>1997</v>
      </c>
      <c r="J6356" t="s">
        <v>275</v>
      </c>
      <c r="K6356" t="s">
        <v>276</v>
      </c>
      <c r="L6356" t="s">
        <v>124</v>
      </c>
      <c r="M6356" t="s">
        <v>38</v>
      </c>
      <c r="N6356" t="s">
        <v>668</v>
      </c>
      <c r="O6356" s="23">
        <v>253</v>
      </c>
      <c r="P6356" s="9">
        <v>5.88</v>
      </c>
      <c r="Q6356" t="s">
        <v>40</v>
      </c>
      <c r="R6356">
        <v>27661</v>
      </c>
      <c r="S6356" s="9">
        <v>43.02</v>
      </c>
      <c r="T6356" s="26">
        <v>5.13</v>
      </c>
      <c r="U6356" s="8">
        <v>220.7</v>
      </c>
      <c r="V6356" t="s">
        <v>9942</v>
      </c>
      <c r="W6356" t="s">
        <v>1985</v>
      </c>
      <c r="X6356" t="s">
        <v>42</v>
      </c>
      <c r="Y6356" t="s">
        <v>1986</v>
      </c>
      <c r="AA6356" s="1">
        <f t="shared" si="730"/>
        <v>46068</v>
      </c>
      <c r="AB6356" s="2">
        <f t="shared" si="731"/>
        <v>2</v>
      </c>
      <c r="AC6356" s="2">
        <f t="shared" si="732"/>
        <v>2026</v>
      </c>
      <c r="AD6356" s="2" t="str">
        <f>IFERROR(VLOOKUP(A6356,'Aux Área'!$A$4:$B$123,2,0),"-")</f>
        <v>PESADOS</v>
      </c>
    </row>
    <row r="6357" spans="1:30" x14ac:dyDescent="0.3">
      <c r="A6357" t="s">
        <v>2278</v>
      </c>
      <c r="B6357" t="s">
        <v>4664</v>
      </c>
      <c r="C6357" t="s">
        <v>9943</v>
      </c>
      <c r="D6357" t="s">
        <v>3310</v>
      </c>
      <c r="E6357" t="s">
        <v>3311</v>
      </c>
      <c r="F6357" t="s">
        <v>2281</v>
      </c>
      <c r="G6357" t="s">
        <v>1135</v>
      </c>
      <c r="H6357" t="s">
        <v>2275</v>
      </c>
      <c r="I6357" t="s">
        <v>1497</v>
      </c>
      <c r="J6357" t="s">
        <v>169</v>
      </c>
      <c r="K6357" t="s">
        <v>170</v>
      </c>
      <c r="L6357" t="s">
        <v>124</v>
      </c>
      <c r="M6357" t="s">
        <v>38</v>
      </c>
      <c r="N6357" t="s">
        <v>39</v>
      </c>
      <c r="O6357" s="23">
        <v>240</v>
      </c>
      <c r="P6357" s="9">
        <v>10.3</v>
      </c>
      <c r="Q6357" t="s">
        <v>40</v>
      </c>
      <c r="R6357">
        <v>109212</v>
      </c>
      <c r="S6357" s="9">
        <v>23.3</v>
      </c>
      <c r="T6357" s="26">
        <v>4.8899999999999997</v>
      </c>
      <c r="U6357" s="8">
        <v>113.94</v>
      </c>
      <c r="V6357" t="s">
        <v>112</v>
      </c>
      <c r="W6357" t="s">
        <v>2276</v>
      </c>
      <c r="X6357" t="s">
        <v>42</v>
      </c>
      <c r="Y6357" t="s">
        <v>2277</v>
      </c>
      <c r="AA6357" s="1">
        <f t="shared" si="730"/>
        <v>46068</v>
      </c>
      <c r="AB6357" s="2">
        <f t="shared" si="731"/>
        <v>2</v>
      </c>
      <c r="AC6357" s="2">
        <f t="shared" si="732"/>
        <v>2026</v>
      </c>
      <c r="AD6357" s="2" t="str">
        <f>IFERROR(VLOOKUP(A6357,'Aux Área'!$A$4:$B$123,2,0),"-")</f>
        <v>INSPEÇÃO</v>
      </c>
    </row>
    <row r="6358" spans="1:30" x14ac:dyDescent="0.3">
      <c r="A6358" t="s">
        <v>68</v>
      </c>
      <c r="B6358" t="s">
        <v>296</v>
      </c>
      <c r="C6358" t="s">
        <v>9944</v>
      </c>
      <c r="D6358" t="s">
        <v>3197</v>
      </c>
      <c r="E6358" t="s">
        <v>3198</v>
      </c>
      <c r="F6358" t="s">
        <v>69</v>
      </c>
      <c r="G6358" t="s">
        <v>35</v>
      </c>
      <c r="H6358" t="s">
        <v>36</v>
      </c>
      <c r="I6358" t="s">
        <v>37</v>
      </c>
      <c r="J6358" t="s">
        <v>1665</v>
      </c>
      <c r="K6358" t="s">
        <v>1666</v>
      </c>
      <c r="L6358" t="s">
        <v>301</v>
      </c>
      <c r="M6358" t="s">
        <v>38</v>
      </c>
      <c r="N6358" t="s">
        <v>39</v>
      </c>
      <c r="O6358" s="23">
        <v>319</v>
      </c>
      <c r="P6358" s="9">
        <v>10.029999999999999</v>
      </c>
      <c r="Q6358" t="s">
        <v>40</v>
      </c>
      <c r="R6358">
        <v>44305</v>
      </c>
      <c r="S6358" s="9">
        <v>31.81</v>
      </c>
      <c r="T6358" s="26">
        <v>4.6900000000000004</v>
      </c>
      <c r="U6358" s="8">
        <v>149.19</v>
      </c>
      <c r="V6358" t="s">
        <v>9945</v>
      </c>
      <c r="W6358" t="s">
        <v>2007</v>
      </c>
      <c r="X6358" t="s">
        <v>42</v>
      </c>
      <c r="Y6358" t="s">
        <v>1740</v>
      </c>
      <c r="AA6358" s="1">
        <f t="shared" si="730"/>
        <v>46069</v>
      </c>
      <c r="AB6358" s="2">
        <f t="shared" si="731"/>
        <v>2</v>
      </c>
      <c r="AC6358" s="2">
        <f t="shared" si="732"/>
        <v>2026</v>
      </c>
      <c r="AD6358" s="2" t="str">
        <f>IFERROR(VLOOKUP(A6358,'Aux Área'!$A$4:$B$123,2,0),"-")</f>
        <v>OPERAÇÃO</v>
      </c>
    </row>
    <row r="6359" spans="1:30" x14ac:dyDescent="0.3">
      <c r="A6359" t="s">
        <v>2189</v>
      </c>
      <c r="B6359" t="s">
        <v>2190</v>
      </c>
      <c r="C6359" t="s">
        <v>9946</v>
      </c>
      <c r="D6359" t="s">
        <v>3197</v>
      </c>
      <c r="E6359" t="s">
        <v>3198</v>
      </c>
      <c r="F6359" t="s">
        <v>2192</v>
      </c>
      <c r="G6359" t="s">
        <v>1135</v>
      </c>
      <c r="H6359" t="s">
        <v>2185</v>
      </c>
      <c r="I6359" t="s">
        <v>2186</v>
      </c>
      <c r="J6359" t="s">
        <v>219</v>
      </c>
      <c r="K6359" t="s">
        <v>177</v>
      </c>
      <c r="L6359" t="s">
        <v>177</v>
      </c>
      <c r="M6359" t="s">
        <v>38</v>
      </c>
      <c r="N6359" t="s">
        <v>668</v>
      </c>
      <c r="O6359" s="23">
        <v>727</v>
      </c>
      <c r="P6359" s="9">
        <v>13.29</v>
      </c>
      <c r="Q6359" t="s">
        <v>40</v>
      </c>
      <c r="R6359">
        <v>16463</v>
      </c>
      <c r="S6359" s="9">
        <v>54.69</v>
      </c>
      <c r="T6359" s="26">
        <v>6.1909999999999998</v>
      </c>
      <c r="U6359" s="8">
        <v>338.56</v>
      </c>
      <c r="V6359" t="s">
        <v>9947</v>
      </c>
      <c r="W6359" t="s">
        <v>2007</v>
      </c>
      <c r="X6359" t="s">
        <v>42</v>
      </c>
      <c r="Y6359" t="s">
        <v>2188</v>
      </c>
      <c r="AA6359" s="1">
        <f t="shared" si="730"/>
        <v>46069</v>
      </c>
      <c r="AB6359" s="2">
        <f t="shared" si="731"/>
        <v>2</v>
      </c>
      <c r="AC6359" s="2">
        <f t="shared" si="732"/>
        <v>2026</v>
      </c>
      <c r="AD6359" s="2" t="str">
        <f>IFERROR(VLOOKUP(A6359,'Aux Área'!$A$4:$B$123,2,0),"-")</f>
        <v>INSPEÇÃO</v>
      </c>
    </row>
    <row r="6360" spans="1:30" x14ac:dyDescent="0.3">
      <c r="A6360" t="s">
        <v>2306</v>
      </c>
      <c r="B6360" t="s">
        <v>4613</v>
      </c>
      <c r="C6360" t="s">
        <v>9948</v>
      </c>
      <c r="D6360" t="s">
        <v>7488</v>
      </c>
      <c r="E6360" t="s">
        <v>7489</v>
      </c>
      <c r="F6360" t="s">
        <v>2309</v>
      </c>
      <c r="G6360" t="s">
        <v>1135</v>
      </c>
      <c r="H6360" t="s">
        <v>2275</v>
      </c>
      <c r="I6360" t="s">
        <v>1497</v>
      </c>
      <c r="J6360" t="s">
        <v>1665</v>
      </c>
      <c r="K6360" t="s">
        <v>1666</v>
      </c>
      <c r="L6360" t="s">
        <v>301</v>
      </c>
      <c r="M6360" t="s">
        <v>38</v>
      </c>
      <c r="N6360" t="s">
        <v>39</v>
      </c>
      <c r="O6360" s="23">
        <v>463</v>
      </c>
      <c r="P6360" s="9">
        <v>11.64</v>
      </c>
      <c r="Q6360" t="s">
        <v>40</v>
      </c>
      <c r="R6360">
        <v>103523</v>
      </c>
      <c r="S6360" s="9">
        <v>39.79</v>
      </c>
      <c r="T6360" s="26">
        <v>4.6900000000000004</v>
      </c>
      <c r="U6360" s="8">
        <v>186.62</v>
      </c>
      <c r="V6360" t="s">
        <v>9949</v>
      </c>
      <c r="W6360" t="s">
        <v>2276</v>
      </c>
      <c r="X6360" t="s">
        <v>42</v>
      </c>
      <c r="Y6360" t="s">
        <v>2277</v>
      </c>
      <c r="AA6360" s="1">
        <f t="shared" si="730"/>
        <v>46069</v>
      </c>
      <c r="AB6360" s="2">
        <f t="shared" si="731"/>
        <v>2</v>
      </c>
      <c r="AC6360" s="2">
        <f t="shared" si="732"/>
        <v>2026</v>
      </c>
      <c r="AD6360" s="2" t="str">
        <f>IFERROR(VLOOKUP(A6360,'Aux Área'!$A$4:$B$123,2,0),"-")</f>
        <v>INSPEÇÃO</v>
      </c>
    </row>
    <row r="6361" spans="1:30" x14ac:dyDescent="0.3">
      <c r="A6361" t="s">
        <v>2314</v>
      </c>
      <c r="B6361" t="s">
        <v>4624</v>
      </c>
      <c r="C6361" t="s">
        <v>9950</v>
      </c>
      <c r="D6361" t="s">
        <v>5291</v>
      </c>
      <c r="E6361" t="s">
        <v>5292</v>
      </c>
      <c r="F6361" t="s">
        <v>2317</v>
      </c>
      <c r="G6361" t="s">
        <v>1300</v>
      </c>
      <c r="H6361" t="s">
        <v>1301</v>
      </c>
      <c r="I6361" t="s">
        <v>37</v>
      </c>
      <c r="J6361" t="s">
        <v>89</v>
      </c>
      <c r="K6361" t="s">
        <v>90</v>
      </c>
      <c r="L6361" t="s">
        <v>91</v>
      </c>
      <c r="M6361" t="s">
        <v>38</v>
      </c>
      <c r="N6361" t="s">
        <v>39</v>
      </c>
      <c r="O6361" s="23">
        <v>403</v>
      </c>
      <c r="P6361" s="9">
        <v>10.76</v>
      </c>
      <c r="Q6361" t="s">
        <v>40</v>
      </c>
      <c r="R6361">
        <v>55156</v>
      </c>
      <c r="S6361" s="9">
        <v>37.46</v>
      </c>
      <c r="T6361" s="26">
        <v>4.8899999999999997</v>
      </c>
      <c r="U6361" s="8">
        <v>183.18</v>
      </c>
      <c r="V6361" t="s">
        <v>9951</v>
      </c>
      <c r="W6361" t="s">
        <v>2276</v>
      </c>
      <c r="X6361" t="s">
        <v>42</v>
      </c>
      <c r="Y6361" t="s">
        <v>2277</v>
      </c>
      <c r="AA6361" s="1">
        <f t="shared" si="730"/>
        <v>46069</v>
      </c>
      <c r="AB6361" s="2">
        <f t="shared" si="731"/>
        <v>2</v>
      </c>
      <c r="AC6361" s="2">
        <f t="shared" si="732"/>
        <v>2026</v>
      </c>
      <c r="AD6361" s="2" t="str">
        <f>IFERROR(VLOOKUP(A6361,'Aux Área'!$A$4:$B$123,2,0),"-")</f>
        <v>INSPEÇÃO</v>
      </c>
    </row>
    <row r="6362" spans="1:30" x14ac:dyDescent="0.3">
      <c r="A6362" t="s">
        <v>2643</v>
      </c>
      <c r="B6362" t="s">
        <v>2307</v>
      </c>
      <c r="C6362" t="s">
        <v>9952</v>
      </c>
      <c r="D6362" t="s">
        <v>7196</v>
      </c>
      <c r="E6362" t="s">
        <v>7197</v>
      </c>
      <c r="F6362" t="s">
        <v>2646</v>
      </c>
      <c r="G6362" t="s">
        <v>1300</v>
      </c>
      <c r="H6362" t="s">
        <v>1301</v>
      </c>
      <c r="I6362" t="s">
        <v>37</v>
      </c>
      <c r="J6362" t="s">
        <v>122</v>
      </c>
      <c r="K6362" t="s">
        <v>123</v>
      </c>
      <c r="L6362" t="s">
        <v>124</v>
      </c>
      <c r="M6362" t="s">
        <v>38</v>
      </c>
      <c r="N6362" t="s">
        <v>39</v>
      </c>
      <c r="O6362" s="23">
        <v>394</v>
      </c>
      <c r="P6362" s="9">
        <v>8.85</v>
      </c>
      <c r="Q6362" t="s">
        <v>40</v>
      </c>
      <c r="R6362">
        <v>103494</v>
      </c>
      <c r="S6362" s="9">
        <v>44.52</v>
      </c>
      <c r="T6362" s="26">
        <v>4.9800000000000004</v>
      </c>
      <c r="U6362" s="8">
        <v>221.71</v>
      </c>
      <c r="V6362" t="s">
        <v>246</v>
      </c>
      <c r="W6362" t="s">
        <v>2276</v>
      </c>
      <c r="X6362" t="s">
        <v>42</v>
      </c>
      <c r="Y6362" t="s">
        <v>2277</v>
      </c>
      <c r="AA6362" s="1">
        <f t="shared" si="730"/>
        <v>46069</v>
      </c>
      <c r="AB6362" s="2">
        <f t="shared" si="731"/>
        <v>2</v>
      </c>
      <c r="AC6362" s="2">
        <f t="shared" si="732"/>
        <v>2026</v>
      </c>
      <c r="AD6362" s="2" t="str">
        <f>IFERROR(VLOOKUP(A6362,'Aux Área'!$A$4:$B$123,2,0),"-")</f>
        <v>INSPEÇÃO</v>
      </c>
    </row>
    <row r="6363" spans="1:30" x14ac:dyDescent="0.3">
      <c r="A6363" t="s">
        <v>2282</v>
      </c>
      <c r="B6363" t="s">
        <v>4679</v>
      </c>
      <c r="C6363" t="s">
        <v>9953</v>
      </c>
      <c r="D6363" t="s">
        <v>3208</v>
      </c>
      <c r="E6363" t="s">
        <v>3209</v>
      </c>
      <c r="F6363" t="s">
        <v>2285</v>
      </c>
      <c r="G6363" t="s">
        <v>1135</v>
      </c>
      <c r="H6363" t="s">
        <v>2275</v>
      </c>
      <c r="I6363" t="s">
        <v>1497</v>
      </c>
      <c r="J6363" t="s">
        <v>165</v>
      </c>
      <c r="K6363" t="s">
        <v>166</v>
      </c>
      <c r="L6363" t="s">
        <v>167</v>
      </c>
      <c r="M6363" t="s">
        <v>38</v>
      </c>
      <c r="N6363" t="s">
        <v>39</v>
      </c>
      <c r="O6363" s="23">
        <v>441</v>
      </c>
      <c r="P6363" s="9">
        <v>10.78</v>
      </c>
      <c r="Q6363" t="s">
        <v>40</v>
      </c>
      <c r="R6363">
        <v>92551</v>
      </c>
      <c r="S6363" s="9">
        <v>40.9</v>
      </c>
      <c r="T6363" s="26">
        <v>4.8899999999999997</v>
      </c>
      <c r="U6363" s="8">
        <v>200</v>
      </c>
      <c r="V6363" t="s">
        <v>112</v>
      </c>
      <c r="W6363" t="s">
        <v>2276</v>
      </c>
      <c r="X6363" t="s">
        <v>42</v>
      </c>
      <c r="Y6363" t="s">
        <v>2277</v>
      </c>
      <c r="AA6363" s="1">
        <f t="shared" si="730"/>
        <v>46069</v>
      </c>
      <c r="AB6363" s="2">
        <f t="shared" si="731"/>
        <v>2</v>
      </c>
      <c r="AC6363" s="2">
        <f t="shared" si="732"/>
        <v>2026</v>
      </c>
      <c r="AD6363" s="2" t="str">
        <f>IFERROR(VLOOKUP(A6363,'Aux Área'!$A$4:$B$123,2,0),"-")</f>
        <v>INSPEÇÃO</v>
      </c>
    </row>
    <row r="6364" spans="1:30" x14ac:dyDescent="0.3">
      <c r="A6364" t="s">
        <v>2278</v>
      </c>
      <c r="B6364" t="s">
        <v>4664</v>
      </c>
      <c r="C6364" t="s">
        <v>9954</v>
      </c>
      <c r="D6364" t="s">
        <v>3310</v>
      </c>
      <c r="E6364" t="s">
        <v>3311</v>
      </c>
      <c r="F6364" t="s">
        <v>2281</v>
      </c>
      <c r="G6364" t="s">
        <v>1135</v>
      </c>
      <c r="H6364" t="s">
        <v>2275</v>
      </c>
      <c r="I6364" t="s">
        <v>1497</v>
      </c>
      <c r="J6364" t="s">
        <v>169</v>
      </c>
      <c r="K6364" t="s">
        <v>170</v>
      </c>
      <c r="L6364" t="s">
        <v>124</v>
      </c>
      <c r="M6364" t="s">
        <v>38</v>
      </c>
      <c r="N6364" t="s">
        <v>39</v>
      </c>
      <c r="O6364" s="23">
        <v>297</v>
      </c>
      <c r="P6364" s="9">
        <v>10</v>
      </c>
      <c r="Q6364" t="s">
        <v>40</v>
      </c>
      <c r="R6364">
        <v>109509</v>
      </c>
      <c r="S6364" s="9">
        <v>29.69</v>
      </c>
      <c r="T6364" s="26">
        <v>4.8890000000000002</v>
      </c>
      <c r="U6364" s="8">
        <v>145.13999999999999</v>
      </c>
      <c r="V6364" t="s">
        <v>41</v>
      </c>
      <c r="W6364" t="s">
        <v>2276</v>
      </c>
      <c r="X6364" t="s">
        <v>42</v>
      </c>
      <c r="Y6364" t="s">
        <v>2277</v>
      </c>
      <c r="AA6364" s="1">
        <f t="shared" si="730"/>
        <v>46069</v>
      </c>
      <c r="AB6364" s="2">
        <f t="shared" si="731"/>
        <v>2</v>
      </c>
      <c r="AC6364" s="2">
        <f t="shared" si="732"/>
        <v>2026</v>
      </c>
      <c r="AD6364" s="2" t="str">
        <f>IFERROR(VLOOKUP(A6364,'Aux Área'!$A$4:$B$123,2,0),"-")</f>
        <v>INSPEÇÃO</v>
      </c>
    </row>
    <row r="6365" spans="1:30" x14ac:dyDescent="0.3">
      <c r="A6365" t="s">
        <v>2260</v>
      </c>
      <c r="B6365" t="s">
        <v>113</v>
      </c>
      <c r="C6365" t="s">
        <v>9955</v>
      </c>
      <c r="D6365" t="s">
        <v>3005</v>
      </c>
      <c r="E6365" t="s">
        <v>3006</v>
      </c>
      <c r="F6365" t="s">
        <v>2262</v>
      </c>
      <c r="G6365" t="s">
        <v>35</v>
      </c>
      <c r="H6365" t="s">
        <v>2263</v>
      </c>
      <c r="I6365" t="s">
        <v>2186</v>
      </c>
      <c r="J6365" t="s">
        <v>1681</v>
      </c>
      <c r="K6365" t="s">
        <v>1682</v>
      </c>
      <c r="L6365" t="s">
        <v>141</v>
      </c>
      <c r="M6365" t="s">
        <v>38</v>
      </c>
      <c r="N6365" t="s">
        <v>668</v>
      </c>
      <c r="O6365" s="23">
        <v>906</v>
      </c>
      <c r="P6365" s="9">
        <v>15</v>
      </c>
      <c r="Q6365" t="s">
        <v>40</v>
      </c>
      <c r="R6365">
        <v>89976</v>
      </c>
      <c r="S6365" s="9">
        <v>60.41</v>
      </c>
      <c r="T6365" s="26">
        <v>6.49</v>
      </c>
      <c r="U6365" s="8">
        <v>392.04</v>
      </c>
      <c r="V6365" t="s">
        <v>41</v>
      </c>
      <c r="W6365" t="s">
        <v>2007</v>
      </c>
      <c r="X6365" t="s">
        <v>42</v>
      </c>
      <c r="Y6365" t="s">
        <v>1740</v>
      </c>
      <c r="AA6365" s="1">
        <f t="shared" si="730"/>
        <v>46069</v>
      </c>
      <c r="AB6365" s="2">
        <f t="shared" si="731"/>
        <v>2</v>
      </c>
      <c r="AC6365" s="2">
        <f t="shared" si="732"/>
        <v>2026</v>
      </c>
      <c r="AD6365" s="2" t="str">
        <f>IFERROR(VLOOKUP(A6365,'Aux Área'!$A$4:$B$123,2,0),"-")</f>
        <v>INSPEÇÃO</v>
      </c>
    </row>
    <row r="6366" spans="1:30" x14ac:dyDescent="0.3">
      <c r="A6366" t="s">
        <v>3092</v>
      </c>
      <c r="B6366" t="s">
        <v>4774</v>
      </c>
      <c r="C6366" t="s">
        <v>9956</v>
      </c>
      <c r="D6366" t="s">
        <v>5160</v>
      </c>
      <c r="E6366" t="s">
        <v>5161</v>
      </c>
      <c r="F6366" t="s">
        <v>3594</v>
      </c>
      <c r="G6366" t="s">
        <v>1135</v>
      </c>
      <c r="H6366" t="s">
        <v>2275</v>
      </c>
      <c r="I6366" t="s">
        <v>1497</v>
      </c>
      <c r="J6366" t="s">
        <v>188</v>
      </c>
      <c r="K6366" t="s">
        <v>189</v>
      </c>
      <c r="L6366" t="s">
        <v>190</v>
      </c>
      <c r="M6366" t="s">
        <v>38</v>
      </c>
      <c r="N6366" t="s">
        <v>39</v>
      </c>
      <c r="O6366" s="23">
        <v>437</v>
      </c>
      <c r="P6366" s="9">
        <v>10.48</v>
      </c>
      <c r="Q6366" t="s">
        <v>40</v>
      </c>
      <c r="R6366">
        <v>89603</v>
      </c>
      <c r="S6366" s="9">
        <v>41.7</v>
      </c>
      <c r="T6366" s="26">
        <v>4.99</v>
      </c>
      <c r="U6366" s="8">
        <v>208.08</v>
      </c>
      <c r="V6366" t="s">
        <v>41</v>
      </c>
      <c r="W6366" t="s">
        <v>2276</v>
      </c>
      <c r="X6366" t="s">
        <v>42</v>
      </c>
      <c r="Y6366" t="s">
        <v>2277</v>
      </c>
      <c r="AA6366" s="1">
        <f t="shared" si="730"/>
        <v>46069</v>
      </c>
      <c r="AB6366" s="2">
        <f t="shared" si="731"/>
        <v>2</v>
      </c>
      <c r="AC6366" s="2">
        <f t="shared" si="732"/>
        <v>2026</v>
      </c>
      <c r="AD6366" s="2" t="str">
        <f>IFERROR(VLOOKUP(A6366,'Aux Área'!$A$4:$B$123,2,0),"-")</f>
        <v>INSPEÇÃO</v>
      </c>
    </row>
    <row r="6367" spans="1:30" x14ac:dyDescent="0.3">
      <c r="A6367" t="s">
        <v>56</v>
      </c>
      <c r="B6367" t="s">
        <v>266</v>
      </c>
      <c r="C6367" t="s">
        <v>9957</v>
      </c>
      <c r="D6367" t="s">
        <v>120</v>
      </c>
      <c r="E6367" t="s">
        <v>121</v>
      </c>
      <c r="F6367" t="s">
        <v>57</v>
      </c>
      <c r="G6367" t="s">
        <v>35</v>
      </c>
      <c r="H6367" t="s">
        <v>36</v>
      </c>
      <c r="I6367" t="s">
        <v>37</v>
      </c>
      <c r="J6367" t="s">
        <v>248</v>
      </c>
      <c r="K6367" t="s">
        <v>249</v>
      </c>
      <c r="L6367" t="s">
        <v>207</v>
      </c>
      <c r="M6367" t="s">
        <v>38</v>
      </c>
      <c r="N6367" t="s">
        <v>39</v>
      </c>
      <c r="O6367" s="23">
        <v>282</v>
      </c>
      <c r="P6367" s="9">
        <v>9.44</v>
      </c>
      <c r="Q6367" t="s">
        <v>40</v>
      </c>
      <c r="R6367">
        <v>44293</v>
      </c>
      <c r="S6367" s="9">
        <v>29.88</v>
      </c>
      <c r="T6367" s="26">
        <v>5.19</v>
      </c>
      <c r="U6367" s="8">
        <v>155.08000000000001</v>
      </c>
      <c r="V6367" t="s">
        <v>112</v>
      </c>
      <c r="W6367" t="s">
        <v>2007</v>
      </c>
      <c r="X6367" t="s">
        <v>42</v>
      </c>
      <c r="Y6367" t="s">
        <v>1740</v>
      </c>
      <c r="AA6367" s="1">
        <f t="shared" si="730"/>
        <v>46069</v>
      </c>
      <c r="AB6367" s="2">
        <f t="shared" si="731"/>
        <v>2</v>
      </c>
      <c r="AC6367" s="2">
        <f t="shared" si="732"/>
        <v>2026</v>
      </c>
      <c r="AD6367" s="2" t="str">
        <f>IFERROR(VLOOKUP(A6367,'Aux Área'!$A$4:$B$123,2,0),"-")</f>
        <v>CONSERVA</v>
      </c>
    </row>
    <row r="6368" spans="1:30" x14ac:dyDescent="0.3">
      <c r="A6368" t="s">
        <v>2638</v>
      </c>
      <c r="B6368" t="s">
        <v>4593</v>
      </c>
      <c r="C6368" t="s">
        <v>9958</v>
      </c>
      <c r="D6368" t="s">
        <v>3246</v>
      </c>
      <c r="E6368" t="s">
        <v>3247</v>
      </c>
      <c r="F6368" t="s">
        <v>2641</v>
      </c>
      <c r="G6368" t="s">
        <v>1135</v>
      </c>
      <c r="H6368" t="s">
        <v>2275</v>
      </c>
      <c r="I6368" t="s">
        <v>1497</v>
      </c>
      <c r="J6368" t="s">
        <v>275</v>
      </c>
      <c r="K6368" t="s">
        <v>276</v>
      </c>
      <c r="L6368" t="s">
        <v>124</v>
      </c>
      <c r="M6368" t="s">
        <v>38</v>
      </c>
      <c r="N6368" t="s">
        <v>39</v>
      </c>
      <c r="O6368" s="23">
        <v>489</v>
      </c>
      <c r="P6368" s="9">
        <v>11.66</v>
      </c>
      <c r="Q6368" t="s">
        <v>40</v>
      </c>
      <c r="R6368">
        <v>96525</v>
      </c>
      <c r="S6368" s="9">
        <v>41.95</v>
      </c>
      <c r="T6368" s="26">
        <v>4.79</v>
      </c>
      <c r="U6368" s="8">
        <v>200.94</v>
      </c>
      <c r="V6368" t="s">
        <v>9959</v>
      </c>
      <c r="W6368" t="s">
        <v>2276</v>
      </c>
      <c r="X6368" t="s">
        <v>42</v>
      </c>
      <c r="Y6368" t="s">
        <v>2277</v>
      </c>
      <c r="AA6368" s="1">
        <f t="shared" si="730"/>
        <v>46069</v>
      </c>
      <c r="AB6368" s="2">
        <f t="shared" si="731"/>
        <v>2</v>
      </c>
      <c r="AC6368" s="2">
        <f t="shared" si="732"/>
        <v>2026</v>
      </c>
      <c r="AD6368" s="2" t="str">
        <f>IFERROR(VLOOKUP(A6368,'Aux Área'!$A$4:$B$123,2,0),"-")</f>
        <v>INSPEÇÃO</v>
      </c>
    </row>
    <row r="6369" spans="1:30" x14ac:dyDescent="0.3">
      <c r="A6369" t="s">
        <v>68</v>
      </c>
      <c r="B6369" t="s">
        <v>296</v>
      </c>
      <c r="C6369" t="s">
        <v>9960</v>
      </c>
      <c r="D6369" t="s">
        <v>3246</v>
      </c>
      <c r="E6369" t="s">
        <v>3247</v>
      </c>
      <c r="F6369" t="s">
        <v>69</v>
      </c>
      <c r="G6369" t="s">
        <v>35</v>
      </c>
      <c r="H6369" t="s">
        <v>36</v>
      </c>
      <c r="I6369" t="s">
        <v>37</v>
      </c>
      <c r="J6369" t="s">
        <v>252</v>
      </c>
      <c r="K6369" t="s">
        <v>253</v>
      </c>
      <c r="L6369" t="s">
        <v>124</v>
      </c>
      <c r="M6369" t="s">
        <v>38</v>
      </c>
      <c r="N6369" t="s">
        <v>39</v>
      </c>
      <c r="O6369" s="23">
        <v>296</v>
      </c>
      <c r="P6369" s="9">
        <v>10.87</v>
      </c>
      <c r="Q6369" t="s">
        <v>40</v>
      </c>
      <c r="R6369">
        <v>44601</v>
      </c>
      <c r="S6369" s="9">
        <v>27.24</v>
      </c>
      <c r="T6369" s="26">
        <v>4.7910000000000004</v>
      </c>
      <c r="U6369" s="8">
        <v>130.52000000000001</v>
      </c>
      <c r="V6369" t="s">
        <v>9961</v>
      </c>
      <c r="W6369" t="s">
        <v>2007</v>
      </c>
      <c r="X6369" t="s">
        <v>42</v>
      </c>
      <c r="Y6369" t="s">
        <v>1740</v>
      </c>
      <c r="AA6369" s="1">
        <f t="shared" si="730"/>
        <v>46069</v>
      </c>
      <c r="AB6369" s="2">
        <f t="shared" si="731"/>
        <v>2</v>
      </c>
      <c r="AC6369" s="2">
        <f t="shared" si="732"/>
        <v>2026</v>
      </c>
      <c r="AD6369" s="2" t="str">
        <f>IFERROR(VLOOKUP(A6369,'Aux Área'!$A$4:$B$123,2,0),"-")</f>
        <v>OPERAÇÃO</v>
      </c>
    </row>
    <row r="6370" spans="1:30" x14ac:dyDescent="0.3">
      <c r="A6370" t="s">
        <v>62</v>
      </c>
      <c r="B6370" t="s">
        <v>1455</v>
      </c>
      <c r="C6370" t="s">
        <v>9962</v>
      </c>
      <c r="D6370" t="s">
        <v>158</v>
      </c>
      <c r="E6370" t="s">
        <v>159</v>
      </c>
      <c r="F6370" t="s">
        <v>63</v>
      </c>
      <c r="G6370" t="s">
        <v>35</v>
      </c>
      <c r="H6370" t="s">
        <v>36</v>
      </c>
      <c r="I6370" t="s">
        <v>37</v>
      </c>
      <c r="J6370" t="s">
        <v>526</v>
      </c>
      <c r="K6370" t="s">
        <v>527</v>
      </c>
      <c r="L6370" t="s">
        <v>124</v>
      </c>
      <c r="M6370" t="s">
        <v>38</v>
      </c>
      <c r="N6370" t="s">
        <v>39</v>
      </c>
      <c r="O6370" s="23">
        <v>301</v>
      </c>
      <c r="P6370" s="9">
        <v>8.2100000000000009</v>
      </c>
      <c r="Q6370" t="s">
        <v>40</v>
      </c>
      <c r="R6370">
        <v>60920</v>
      </c>
      <c r="S6370" s="9">
        <v>36.659999999999997</v>
      </c>
      <c r="T6370" s="26">
        <v>4.9909999999999997</v>
      </c>
      <c r="U6370" s="8">
        <v>182.97</v>
      </c>
      <c r="V6370" t="s">
        <v>41</v>
      </c>
      <c r="W6370" t="s">
        <v>2007</v>
      </c>
      <c r="X6370" t="s">
        <v>42</v>
      </c>
      <c r="Y6370" t="s">
        <v>1740</v>
      </c>
      <c r="AA6370" s="1">
        <f t="shared" si="730"/>
        <v>46069</v>
      </c>
      <c r="AB6370" s="2">
        <f t="shared" si="731"/>
        <v>2</v>
      </c>
      <c r="AC6370" s="2">
        <f t="shared" si="732"/>
        <v>2026</v>
      </c>
      <c r="AD6370" s="2" t="str">
        <f>IFERROR(VLOOKUP(A6370,'Aux Área'!$A$4:$B$123,2,0),"-")</f>
        <v>CONSERVA</v>
      </c>
    </row>
    <row r="6371" spans="1:30" x14ac:dyDescent="0.3">
      <c r="A6371" t="s">
        <v>2691</v>
      </c>
      <c r="B6371" t="s">
        <v>2692</v>
      </c>
      <c r="C6371" t="s">
        <v>9963</v>
      </c>
      <c r="D6371" t="s">
        <v>2142</v>
      </c>
      <c r="E6371" t="s">
        <v>2143</v>
      </c>
      <c r="F6371" t="s">
        <v>5979</v>
      </c>
      <c r="G6371" t="s">
        <v>1635</v>
      </c>
      <c r="H6371" t="s">
        <v>2635</v>
      </c>
      <c r="I6371" t="s">
        <v>37</v>
      </c>
      <c r="J6371" t="s">
        <v>165</v>
      </c>
      <c r="K6371" t="s">
        <v>166</v>
      </c>
      <c r="L6371" t="s">
        <v>167</v>
      </c>
      <c r="M6371" t="s">
        <v>38</v>
      </c>
      <c r="N6371" t="s">
        <v>39</v>
      </c>
      <c r="O6371" s="23">
        <v>264</v>
      </c>
      <c r="P6371" s="9">
        <v>7.81</v>
      </c>
      <c r="Q6371" t="s">
        <v>40</v>
      </c>
      <c r="R6371">
        <v>14357</v>
      </c>
      <c r="S6371" s="9">
        <v>33.81</v>
      </c>
      <c r="T6371" s="26">
        <v>4.8899999999999997</v>
      </c>
      <c r="U6371" s="8">
        <v>165.33</v>
      </c>
      <c r="V6371" t="s">
        <v>112</v>
      </c>
      <c r="W6371" t="s">
        <v>2007</v>
      </c>
      <c r="X6371" t="s">
        <v>42</v>
      </c>
      <c r="Y6371" t="s">
        <v>1740</v>
      </c>
      <c r="AA6371" s="1">
        <f t="shared" si="730"/>
        <v>46069</v>
      </c>
      <c r="AB6371" s="2">
        <f t="shared" si="731"/>
        <v>2</v>
      </c>
      <c r="AC6371" s="2">
        <f t="shared" si="732"/>
        <v>2026</v>
      </c>
      <c r="AD6371" s="2" t="str">
        <f>IFERROR(VLOOKUP(A6371,'Aux Área'!$A$4:$B$123,2,0),"-")</f>
        <v>TI</v>
      </c>
    </row>
    <row r="6372" spans="1:30" x14ac:dyDescent="0.3">
      <c r="A6372" t="s">
        <v>2488</v>
      </c>
      <c r="B6372" t="s">
        <v>2489</v>
      </c>
      <c r="C6372" t="s">
        <v>9964</v>
      </c>
      <c r="D6372" t="s">
        <v>2937</v>
      </c>
      <c r="E6372" t="s">
        <v>2938</v>
      </c>
      <c r="F6372" t="s">
        <v>2491</v>
      </c>
      <c r="G6372" t="s">
        <v>659</v>
      </c>
      <c r="H6372" t="s">
        <v>2215</v>
      </c>
      <c r="I6372" t="s">
        <v>667</v>
      </c>
      <c r="J6372" t="s">
        <v>165</v>
      </c>
      <c r="K6372" t="s">
        <v>166</v>
      </c>
      <c r="L6372" t="s">
        <v>167</v>
      </c>
      <c r="M6372" t="s">
        <v>38</v>
      </c>
      <c r="N6372" t="s">
        <v>668</v>
      </c>
      <c r="O6372" s="23">
        <v>163</v>
      </c>
      <c r="P6372" s="9">
        <v>5.52</v>
      </c>
      <c r="Q6372" t="s">
        <v>40</v>
      </c>
      <c r="R6372">
        <v>6177</v>
      </c>
      <c r="S6372" s="9">
        <v>29.51</v>
      </c>
      <c r="T6372" s="26">
        <v>6.2409999999999997</v>
      </c>
      <c r="U6372" s="8">
        <v>184.17</v>
      </c>
      <c r="V6372" t="s">
        <v>112</v>
      </c>
      <c r="W6372" t="s">
        <v>2007</v>
      </c>
      <c r="X6372" t="s">
        <v>42</v>
      </c>
      <c r="Y6372" t="s">
        <v>1740</v>
      </c>
      <c r="AA6372" s="1">
        <f t="shared" si="730"/>
        <v>46069</v>
      </c>
      <c r="AB6372" s="2">
        <f t="shared" si="731"/>
        <v>2</v>
      </c>
      <c r="AC6372" s="2">
        <f t="shared" si="732"/>
        <v>2026</v>
      </c>
      <c r="AD6372" s="2" t="str">
        <f>IFERROR(VLOOKUP(A6372,'Aux Área'!$A$4:$B$123,2,0),"-")</f>
        <v>APH</v>
      </c>
    </row>
    <row r="6373" spans="1:30" x14ac:dyDescent="0.3">
      <c r="A6373" t="s">
        <v>2472</v>
      </c>
      <c r="B6373" t="s">
        <v>2473</v>
      </c>
      <c r="C6373" t="s">
        <v>9965</v>
      </c>
      <c r="D6373" t="s">
        <v>3068</v>
      </c>
      <c r="E6373" t="s">
        <v>3069</v>
      </c>
      <c r="F6373" t="s">
        <v>2475</v>
      </c>
      <c r="G6373" t="s">
        <v>659</v>
      </c>
      <c r="H6373" t="s">
        <v>2215</v>
      </c>
      <c r="I6373" t="s">
        <v>667</v>
      </c>
      <c r="J6373" t="s">
        <v>215</v>
      </c>
      <c r="K6373" t="s">
        <v>216</v>
      </c>
      <c r="L6373" t="s">
        <v>217</v>
      </c>
      <c r="M6373" t="s">
        <v>38</v>
      </c>
      <c r="N6373" t="s">
        <v>668</v>
      </c>
      <c r="O6373" s="23">
        <v>148</v>
      </c>
      <c r="P6373" s="9">
        <v>4.67</v>
      </c>
      <c r="Q6373" t="s">
        <v>40</v>
      </c>
      <c r="R6373">
        <v>7152</v>
      </c>
      <c r="S6373" s="9">
        <v>31.71</v>
      </c>
      <c r="T6373" s="26">
        <v>6.29</v>
      </c>
      <c r="U6373" s="8">
        <v>199.46</v>
      </c>
      <c r="V6373" t="s">
        <v>41</v>
      </c>
      <c r="W6373" t="s">
        <v>2007</v>
      </c>
      <c r="X6373" t="s">
        <v>42</v>
      </c>
      <c r="Y6373" t="s">
        <v>1740</v>
      </c>
      <c r="AA6373" s="1">
        <f t="shared" si="730"/>
        <v>46069</v>
      </c>
      <c r="AB6373" s="2">
        <f t="shared" si="731"/>
        <v>2</v>
      </c>
      <c r="AC6373" s="2">
        <f t="shared" si="732"/>
        <v>2026</v>
      </c>
      <c r="AD6373" s="2" t="str">
        <f>IFERROR(VLOOKUP(A6373,'Aux Área'!$A$4:$B$123,2,0),"-")</f>
        <v>APH</v>
      </c>
    </row>
    <row r="6374" spans="1:30" x14ac:dyDescent="0.3">
      <c r="A6374" t="s">
        <v>58</v>
      </c>
      <c r="B6374" t="s">
        <v>250</v>
      </c>
      <c r="C6374" t="s">
        <v>9966</v>
      </c>
      <c r="D6374" t="s">
        <v>87</v>
      </c>
      <c r="E6374" t="s">
        <v>88</v>
      </c>
      <c r="F6374" t="s">
        <v>59</v>
      </c>
      <c r="G6374" t="s">
        <v>35</v>
      </c>
      <c r="H6374" t="s">
        <v>36</v>
      </c>
      <c r="I6374" t="s">
        <v>37</v>
      </c>
      <c r="J6374" t="s">
        <v>285</v>
      </c>
      <c r="K6374" t="s">
        <v>286</v>
      </c>
      <c r="L6374" t="s">
        <v>91</v>
      </c>
      <c r="M6374" t="s">
        <v>38</v>
      </c>
      <c r="N6374" t="s">
        <v>39</v>
      </c>
      <c r="O6374" s="23">
        <v>221</v>
      </c>
      <c r="P6374" s="9">
        <v>6.9</v>
      </c>
      <c r="Q6374" t="s">
        <v>40</v>
      </c>
      <c r="R6374">
        <v>77136</v>
      </c>
      <c r="S6374" s="9">
        <v>32.01</v>
      </c>
      <c r="T6374" s="26">
        <v>4.8899999999999997</v>
      </c>
      <c r="U6374" s="8">
        <v>156.53</v>
      </c>
      <c r="V6374" t="s">
        <v>9967</v>
      </c>
      <c r="W6374" t="s">
        <v>2007</v>
      </c>
      <c r="X6374" t="s">
        <v>42</v>
      </c>
      <c r="Y6374" t="s">
        <v>1740</v>
      </c>
      <c r="AA6374" s="1">
        <f t="shared" si="730"/>
        <v>46069</v>
      </c>
      <c r="AB6374" s="2">
        <f t="shared" si="731"/>
        <v>2</v>
      </c>
      <c r="AC6374" s="2">
        <f t="shared" si="732"/>
        <v>2026</v>
      </c>
      <c r="AD6374" s="2" t="str">
        <f>IFERROR(VLOOKUP(A6374,'Aux Área'!$A$4:$B$123,2,0),"-")</f>
        <v>CONSERVA</v>
      </c>
    </row>
    <row r="6375" spans="1:30" x14ac:dyDescent="0.3">
      <c r="A6375" t="s">
        <v>2306</v>
      </c>
      <c r="B6375" t="s">
        <v>4613</v>
      </c>
      <c r="C6375" t="s">
        <v>9968</v>
      </c>
      <c r="D6375" t="s">
        <v>3428</v>
      </c>
      <c r="E6375" t="s">
        <v>3429</v>
      </c>
      <c r="F6375" t="s">
        <v>2309</v>
      </c>
      <c r="G6375" t="s">
        <v>1135</v>
      </c>
      <c r="H6375" t="s">
        <v>2275</v>
      </c>
      <c r="I6375" t="s">
        <v>1497</v>
      </c>
      <c r="J6375" t="s">
        <v>1665</v>
      </c>
      <c r="K6375" t="s">
        <v>1666</v>
      </c>
      <c r="L6375" t="s">
        <v>301</v>
      </c>
      <c r="M6375" t="s">
        <v>38</v>
      </c>
      <c r="N6375" t="s">
        <v>39</v>
      </c>
      <c r="O6375" s="23">
        <v>272</v>
      </c>
      <c r="P6375" s="9">
        <v>9.84</v>
      </c>
      <c r="Q6375" t="s">
        <v>40</v>
      </c>
      <c r="R6375">
        <v>103795</v>
      </c>
      <c r="S6375" s="9">
        <v>27.65</v>
      </c>
      <c r="T6375" s="26">
        <v>4.6900000000000004</v>
      </c>
      <c r="U6375" s="8">
        <v>129.68</v>
      </c>
      <c r="V6375" t="s">
        <v>9969</v>
      </c>
      <c r="W6375" t="s">
        <v>2276</v>
      </c>
      <c r="X6375" t="s">
        <v>42</v>
      </c>
      <c r="Y6375" t="s">
        <v>2277</v>
      </c>
      <c r="AA6375" s="1">
        <f t="shared" si="730"/>
        <v>46069</v>
      </c>
      <c r="AB6375" s="2">
        <f t="shared" si="731"/>
        <v>2</v>
      </c>
      <c r="AC6375" s="2">
        <f t="shared" si="732"/>
        <v>2026</v>
      </c>
      <c r="AD6375" s="2" t="str">
        <f>IFERROR(VLOOKUP(A6375,'Aux Área'!$A$4:$B$123,2,0),"-")</f>
        <v>INSPEÇÃO</v>
      </c>
    </row>
    <row r="6376" spans="1:30" x14ac:dyDescent="0.3">
      <c r="A6376" t="s">
        <v>1702</v>
      </c>
      <c r="B6376" t="s">
        <v>209</v>
      </c>
      <c r="C6376" t="s">
        <v>9970</v>
      </c>
      <c r="D6376" t="s">
        <v>1225</v>
      </c>
      <c r="E6376" t="s">
        <v>1226</v>
      </c>
      <c r="F6376" t="s">
        <v>653</v>
      </c>
      <c r="G6376" t="s">
        <v>1495</v>
      </c>
      <c r="H6376" t="s">
        <v>1704</v>
      </c>
      <c r="I6376" t="s">
        <v>1497</v>
      </c>
      <c r="J6376" t="s">
        <v>409</v>
      </c>
      <c r="K6376" t="s">
        <v>410</v>
      </c>
      <c r="L6376" t="s">
        <v>141</v>
      </c>
      <c r="M6376" t="s">
        <v>38</v>
      </c>
      <c r="N6376" t="s">
        <v>638</v>
      </c>
      <c r="O6376" s="23">
        <v>0</v>
      </c>
      <c r="P6376" s="9">
        <v>0</v>
      </c>
      <c r="Q6376" t="s">
        <v>40</v>
      </c>
      <c r="R6376">
        <v>0</v>
      </c>
      <c r="S6376" s="9">
        <v>277.89</v>
      </c>
      <c r="T6376" s="26">
        <v>5.99</v>
      </c>
      <c r="U6376" s="8">
        <v>1664.61</v>
      </c>
      <c r="V6376" t="s">
        <v>9971</v>
      </c>
      <c r="W6376" t="s">
        <v>652</v>
      </c>
      <c r="X6376" t="s">
        <v>42</v>
      </c>
      <c r="Y6376" t="s">
        <v>653</v>
      </c>
      <c r="AA6376" s="1">
        <f t="shared" si="730"/>
        <v>46069</v>
      </c>
      <c r="AB6376" s="2">
        <f t="shared" si="731"/>
        <v>2</v>
      </c>
      <c r="AC6376" s="2">
        <f t="shared" si="732"/>
        <v>2026</v>
      </c>
      <c r="AD6376" s="2" t="str">
        <f>IFERROR(VLOOKUP(A6376,'Aux Área'!$A$4:$B$123,2,0),"-")</f>
        <v>SÃO PEDRO</v>
      </c>
    </row>
    <row r="6377" spans="1:30" x14ac:dyDescent="0.3">
      <c r="A6377" t="s">
        <v>74</v>
      </c>
      <c r="B6377" t="s">
        <v>255</v>
      </c>
      <c r="C6377" t="s">
        <v>9972</v>
      </c>
      <c r="D6377" t="s">
        <v>2082</v>
      </c>
      <c r="E6377" t="s">
        <v>2083</v>
      </c>
      <c r="F6377" t="s">
        <v>75</v>
      </c>
      <c r="G6377" t="s">
        <v>35</v>
      </c>
      <c r="H6377" t="s">
        <v>36</v>
      </c>
      <c r="I6377" t="s">
        <v>37</v>
      </c>
      <c r="J6377" t="s">
        <v>231</v>
      </c>
      <c r="K6377" t="s">
        <v>232</v>
      </c>
      <c r="L6377" t="s">
        <v>217</v>
      </c>
      <c r="M6377" t="s">
        <v>38</v>
      </c>
      <c r="N6377" t="s">
        <v>39</v>
      </c>
      <c r="O6377" s="23">
        <v>367</v>
      </c>
      <c r="P6377" s="9">
        <v>10.63</v>
      </c>
      <c r="Q6377" t="s">
        <v>40</v>
      </c>
      <c r="R6377">
        <v>15886</v>
      </c>
      <c r="S6377" s="9">
        <v>34.51</v>
      </c>
      <c r="T6377" s="26">
        <v>4.8609999999999998</v>
      </c>
      <c r="U6377" s="8">
        <v>167.75</v>
      </c>
      <c r="V6377" t="s">
        <v>9973</v>
      </c>
      <c r="W6377" t="s">
        <v>2007</v>
      </c>
      <c r="X6377" t="s">
        <v>42</v>
      </c>
      <c r="Y6377" t="s">
        <v>1740</v>
      </c>
      <c r="AA6377" s="1">
        <f t="shared" si="730"/>
        <v>46069</v>
      </c>
      <c r="AB6377" s="2">
        <f t="shared" si="731"/>
        <v>2</v>
      </c>
      <c r="AC6377" s="2">
        <f t="shared" si="732"/>
        <v>2026</v>
      </c>
      <c r="AD6377" s="2" t="str">
        <f>IFERROR(VLOOKUP(A6377,'Aux Área'!$A$4:$B$123,2,0),"-")</f>
        <v>TI</v>
      </c>
    </row>
    <row r="6378" spans="1:30" x14ac:dyDescent="0.3">
      <c r="A6378" t="s">
        <v>60</v>
      </c>
      <c r="B6378" t="s">
        <v>614</v>
      </c>
      <c r="C6378" t="s">
        <v>9974</v>
      </c>
      <c r="D6378" t="s">
        <v>1206</v>
      </c>
      <c r="E6378" t="s">
        <v>1207</v>
      </c>
      <c r="F6378" t="s">
        <v>61</v>
      </c>
      <c r="G6378" t="s">
        <v>35</v>
      </c>
      <c r="H6378" t="s">
        <v>36</v>
      </c>
      <c r="I6378" t="s">
        <v>37</v>
      </c>
      <c r="J6378" t="s">
        <v>1665</v>
      </c>
      <c r="K6378" t="s">
        <v>1666</v>
      </c>
      <c r="L6378" t="s">
        <v>301</v>
      </c>
      <c r="M6378" t="s">
        <v>38</v>
      </c>
      <c r="N6378" t="s">
        <v>39</v>
      </c>
      <c r="O6378" s="23">
        <v>216</v>
      </c>
      <c r="P6378" s="9">
        <v>10.130000000000001</v>
      </c>
      <c r="Q6378" t="s">
        <v>40</v>
      </c>
      <c r="R6378">
        <v>35347</v>
      </c>
      <c r="S6378" s="9">
        <v>21.33</v>
      </c>
      <c r="T6378" s="26">
        <v>4.6900000000000004</v>
      </c>
      <c r="U6378" s="8">
        <v>100.04</v>
      </c>
      <c r="V6378" t="s">
        <v>9975</v>
      </c>
      <c r="W6378" t="s">
        <v>2007</v>
      </c>
      <c r="X6378" t="s">
        <v>42</v>
      </c>
      <c r="Y6378" t="s">
        <v>1740</v>
      </c>
      <c r="AA6378" s="1">
        <f t="shared" si="730"/>
        <v>46069</v>
      </c>
      <c r="AB6378" s="2">
        <f t="shared" si="731"/>
        <v>2</v>
      </c>
      <c r="AC6378" s="2">
        <f t="shared" si="732"/>
        <v>2026</v>
      </c>
      <c r="AD6378" s="2" t="str">
        <f>IFERROR(VLOOKUP(A6378,'Aux Área'!$A$4:$B$123,2,0),"-")</f>
        <v>QSMS</v>
      </c>
    </row>
    <row r="6379" spans="1:30" x14ac:dyDescent="0.3">
      <c r="A6379" t="s">
        <v>62</v>
      </c>
      <c r="B6379" t="s">
        <v>1455</v>
      </c>
      <c r="C6379" t="s">
        <v>9976</v>
      </c>
      <c r="D6379" t="s">
        <v>158</v>
      </c>
      <c r="E6379" t="s">
        <v>159</v>
      </c>
      <c r="F6379" t="s">
        <v>63</v>
      </c>
      <c r="G6379" t="s">
        <v>35</v>
      </c>
      <c r="H6379" t="s">
        <v>36</v>
      </c>
      <c r="I6379" t="s">
        <v>37</v>
      </c>
      <c r="J6379" t="s">
        <v>165</v>
      </c>
      <c r="K6379" t="s">
        <v>166</v>
      </c>
      <c r="L6379" t="s">
        <v>167</v>
      </c>
      <c r="M6379" t="s">
        <v>38</v>
      </c>
      <c r="N6379" t="s">
        <v>39</v>
      </c>
      <c r="O6379" s="23">
        <v>265</v>
      </c>
      <c r="P6379" s="9">
        <v>9.8699999999999992</v>
      </c>
      <c r="Q6379" t="s">
        <v>40</v>
      </c>
      <c r="R6379">
        <v>61185</v>
      </c>
      <c r="S6379" s="9">
        <v>26.86</v>
      </c>
      <c r="T6379" s="26">
        <v>4.891</v>
      </c>
      <c r="U6379" s="8">
        <v>131.38</v>
      </c>
      <c r="V6379" t="s">
        <v>112</v>
      </c>
      <c r="W6379" t="s">
        <v>2007</v>
      </c>
      <c r="X6379" t="s">
        <v>42</v>
      </c>
      <c r="Y6379" t="s">
        <v>1740</v>
      </c>
      <c r="AA6379" s="1">
        <f t="shared" si="730"/>
        <v>46069</v>
      </c>
      <c r="AB6379" s="2">
        <f t="shared" si="731"/>
        <v>2</v>
      </c>
      <c r="AC6379" s="2">
        <f t="shared" si="732"/>
        <v>2026</v>
      </c>
      <c r="AD6379" s="2" t="str">
        <f>IFERROR(VLOOKUP(A6379,'Aux Área'!$A$4:$B$123,2,0),"-")</f>
        <v>CONSERVA</v>
      </c>
    </row>
    <row r="6380" spans="1:30" x14ac:dyDescent="0.3">
      <c r="A6380" t="s">
        <v>2655</v>
      </c>
      <c r="B6380" t="s">
        <v>2656</v>
      </c>
      <c r="C6380" t="s">
        <v>9977</v>
      </c>
      <c r="D6380" t="s">
        <v>1619</v>
      </c>
      <c r="E6380" t="s">
        <v>1620</v>
      </c>
      <c r="F6380" t="s">
        <v>3605</v>
      </c>
      <c r="G6380" t="s">
        <v>1635</v>
      </c>
      <c r="H6380" t="s">
        <v>2635</v>
      </c>
      <c r="I6380" t="s">
        <v>37</v>
      </c>
      <c r="J6380" t="s">
        <v>275</v>
      </c>
      <c r="K6380" t="s">
        <v>276</v>
      </c>
      <c r="L6380" t="s">
        <v>124</v>
      </c>
      <c r="M6380" t="s">
        <v>38</v>
      </c>
      <c r="N6380" t="s">
        <v>39</v>
      </c>
      <c r="O6380" s="23">
        <v>352</v>
      </c>
      <c r="P6380" s="9">
        <v>7.96</v>
      </c>
      <c r="Q6380" t="s">
        <v>40</v>
      </c>
      <c r="R6380">
        <v>15739</v>
      </c>
      <c r="S6380" s="9">
        <v>44.21</v>
      </c>
      <c r="T6380" s="26">
        <v>4.79</v>
      </c>
      <c r="U6380" s="8">
        <v>211.77</v>
      </c>
      <c r="V6380" t="s">
        <v>9978</v>
      </c>
      <c r="W6380" t="s">
        <v>2007</v>
      </c>
      <c r="X6380" t="s">
        <v>42</v>
      </c>
      <c r="Y6380" t="s">
        <v>6209</v>
      </c>
      <c r="AA6380" s="1">
        <f t="shared" si="730"/>
        <v>46069</v>
      </c>
      <c r="AB6380" s="2">
        <f t="shared" si="731"/>
        <v>2</v>
      </c>
      <c r="AC6380" s="2">
        <f t="shared" si="732"/>
        <v>2026</v>
      </c>
      <c r="AD6380" s="2" t="str">
        <f>IFERROR(VLOOKUP(A6380,'Aux Área'!$A$4:$B$123,2,0),"-")</f>
        <v>TI</v>
      </c>
    </row>
    <row r="6381" spans="1:30" x14ac:dyDescent="0.3">
      <c r="A6381" t="s">
        <v>2181</v>
      </c>
      <c r="B6381" t="s">
        <v>4595</v>
      </c>
      <c r="C6381" t="s">
        <v>9979</v>
      </c>
      <c r="D6381" t="s">
        <v>3107</v>
      </c>
      <c r="E6381" t="s">
        <v>3108</v>
      </c>
      <c r="F6381" t="s">
        <v>2184</v>
      </c>
      <c r="G6381" t="s">
        <v>1135</v>
      </c>
      <c r="H6381" t="s">
        <v>2185</v>
      </c>
      <c r="I6381" t="s">
        <v>2186</v>
      </c>
      <c r="J6381" t="s">
        <v>237</v>
      </c>
      <c r="K6381" t="s">
        <v>238</v>
      </c>
      <c r="L6381" t="s">
        <v>110</v>
      </c>
      <c r="M6381" t="s">
        <v>38</v>
      </c>
      <c r="N6381" t="s">
        <v>668</v>
      </c>
      <c r="O6381" s="23">
        <v>845</v>
      </c>
      <c r="P6381" s="9">
        <v>12.91</v>
      </c>
      <c r="Q6381" t="s">
        <v>40</v>
      </c>
      <c r="R6381">
        <v>114759</v>
      </c>
      <c r="S6381" s="9">
        <v>65.430000000000007</v>
      </c>
      <c r="T6381" s="26">
        <v>6.04</v>
      </c>
      <c r="U6381" s="8">
        <v>395.2</v>
      </c>
      <c r="V6381" t="s">
        <v>41</v>
      </c>
      <c r="W6381" t="s">
        <v>2007</v>
      </c>
      <c r="X6381" t="s">
        <v>42</v>
      </c>
      <c r="Y6381" t="s">
        <v>2188</v>
      </c>
      <c r="AA6381" s="1">
        <f t="shared" si="730"/>
        <v>46069</v>
      </c>
      <c r="AB6381" s="2">
        <f t="shared" si="731"/>
        <v>2</v>
      </c>
      <c r="AC6381" s="2">
        <f t="shared" si="732"/>
        <v>2026</v>
      </c>
      <c r="AD6381" s="2" t="str">
        <f>IFERROR(VLOOKUP(A6381,'Aux Área'!$A$4:$B$123,2,0),"-")</f>
        <v>INSPEÇÃO</v>
      </c>
    </row>
    <row r="6382" spans="1:30" x14ac:dyDescent="0.3">
      <c r="A6382" t="s">
        <v>68</v>
      </c>
      <c r="B6382" t="s">
        <v>296</v>
      </c>
      <c r="C6382" t="s">
        <v>9980</v>
      </c>
      <c r="D6382" t="s">
        <v>3246</v>
      </c>
      <c r="E6382" t="s">
        <v>3247</v>
      </c>
      <c r="F6382" t="s">
        <v>69</v>
      </c>
      <c r="G6382" t="s">
        <v>35</v>
      </c>
      <c r="H6382" t="s">
        <v>36</v>
      </c>
      <c r="I6382" t="s">
        <v>37</v>
      </c>
      <c r="J6382" t="s">
        <v>285</v>
      </c>
      <c r="K6382" t="s">
        <v>286</v>
      </c>
      <c r="L6382" t="s">
        <v>91</v>
      </c>
      <c r="M6382" t="s">
        <v>38</v>
      </c>
      <c r="N6382" t="s">
        <v>39</v>
      </c>
      <c r="O6382" s="23">
        <v>273</v>
      </c>
      <c r="P6382" s="9">
        <v>11.33</v>
      </c>
      <c r="Q6382" t="s">
        <v>40</v>
      </c>
      <c r="R6382">
        <v>44874</v>
      </c>
      <c r="S6382" s="9">
        <v>24.09</v>
      </c>
      <c r="T6382" s="26">
        <v>4.8899999999999997</v>
      </c>
      <c r="U6382" s="8">
        <v>117.8</v>
      </c>
      <c r="V6382" t="s">
        <v>9981</v>
      </c>
      <c r="W6382" t="s">
        <v>2007</v>
      </c>
      <c r="X6382" t="s">
        <v>42</v>
      </c>
      <c r="Y6382" t="s">
        <v>1740</v>
      </c>
      <c r="AA6382" s="1">
        <f t="shared" si="730"/>
        <v>46069</v>
      </c>
      <c r="AB6382" s="2">
        <f t="shared" si="731"/>
        <v>2</v>
      </c>
      <c r="AC6382" s="2">
        <f t="shared" si="732"/>
        <v>2026</v>
      </c>
      <c r="AD6382" s="2" t="str">
        <f>IFERROR(VLOOKUP(A6382,'Aux Área'!$A$4:$B$123,2,0),"-")</f>
        <v>OPERAÇÃO</v>
      </c>
    </row>
    <row r="6383" spans="1:30" x14ac:dyDescent="0.3">
      <c r="A6383" t="s">
        <v>2278</v>
      </c>
      <c r="B6383" t="s">
        <v>4664</v>
      </c>
      <c r="C6383" t="s">
        <v>9982</v>
      </c>
      <c r="D6383" t="s">
        <v>6708</v>
      </c>
      <c r="E6383" t="s">
        <v>6709</v>
      </c>
      <c r="F6383" t="s">
        <v>2281</v>
      </c>
      <c r="G6383" t="s">
        <v>1135</v>
      </c>
      <c r="H6383" t="s">
        <v>2275</v>
      </c>
      <c r="I6383" t="s">
        <v>1497</v>
      </c>
      <c r="J6383" t="s">
        <v>165</v>
      </c>
      <c r="K6383" t="s">
        <v>166</v>
      </c>
      <c r="L6383" t="s">
        <v>167</v>
      </c>
      <c r="M6383" t="s">
        <v>38</v>
      </c>
      <c r="N6383" t="s">
        <v>39</v>
      </c>
      <c r="O6383" s="23">
        <v>319</v>
      </c>
      <c r="P6383" s="9">
        <v>8.3000000000000007</v>
      </c>
      <c r="Q6383" t="s">
        <v>40</v>
      </c>
      <c r="R6383">
        <v>109828</v>
      </c>
      <c r="S6383" s="9">
        <v>38.450000000000003</v>
      </c>
      <c r="T6383" s="26">
        <v>4.8899999999999997</v>
      </c>
      <c r="U6383" s="8">
        <v>188.03</v>
      </c>
      <c r="V6383" t="s">
        <v>112</v>
      </c>
      <c r="W6383" t="s">
        <v>2276</v>
      </c>
      <c r="X6383" t="s">
        <v>42</v>
      </c>
      <c r="Y6383" t="s">
        <v>2277</v>
      </c>
      <c r="AA6383" s="1">
        <f t="shared" si="730"/>
        <v>46069</v>
      </c>
      <c r="AB6383" s="2">
        <f t="shared" si="731"/>
        <v>2</v>
      </c>
      <c r="AC6383" s="2">
        <f t="shared" si="732"/>
        <v>2026</v>
      </c>
      <c r="AD6383" s="2" t="str">
        <f>IFERROR(VLOOKUP(A6383,'Aux Área'!$A$4:$B$123,2,0),"-")</f>
        <v>INSPEÇÃO</v>
      </c>
    </row>
    <row r="6384" spans="1:30" x14ac:dyDescent="0.3">
      <c r="A6384" t="s">
        <v>56</v>
      </c>
      <c r="B6384" t="s">
        <v>266</v>
      </c>
      <c r="C6384" t="s">
        <v>9983</v>
      </c>
      <c r="D6384" t="s">
        <v>120</v>
      </c>
      <c r="E6384" t="s">
        <v>121</v>
      </c>
      <c r="F6384" t="s">
        <v>57</v>
      </c>
      <c r="G6384" t="s">
        <v>35</v>
      </c>
      <c r="H6384" t="s">
        <v>36</v>
      </c>
      <c r="I6384" t="s">
        <v>37</v>
      </c>
      <c r="J6384" t="s">
        <v>370</v>
      </c>
      <c r="K6384" t="s">
        <v>371</v>
      </c>
      <c r="L6384" t="s">
        <v>124</v>
      </c>
      <c r="M6384" t="s">
        <v>38</v>
      </c>
      <c r="N6384" t="s">
        <v>39</v>
      </c>
      <c r="O6384" s="23">
        <v>417</v>
      </c>
      <c r="P6384" s="9">
        <v>9.8000000000000007</v>
      </c>
      <c r="Q6384" t="s">
        <v>40</v>
      </c>
      <c r="R6384">
        <v>44710</v>
      </c>
      <c r="S6384" s="9">
        <v>42.56</v>
      </c>
      <c r="T6384" s="26">
        <v>4.9909999999999997</v>
      </c>
      <c r="U6384" s="8">
        <v>212.42</v>
      </c>
      <c r="V6384" t="s">
        <v>9984</v>
      </c>
      <c r="W6384" t="s">
        <v>2007</v>
      </c>
      <c r="X6384" t="s">
        <v>42</v>
      </c>
      <c r="Y6384" t="s">
        <v>1740</v>
      </c>
      <c r="AA6384" s="1">
        <f t="shared" ref="AA6384:AA6447" si="733">IFERROR(DATEVALUE(C6384),"-")</f>
        <v>46069</v>
      </c>
      <c r="AB6384" s="2">
        <f t="shared" ref="AB6384:AB6447" si="734">IFERROR(MONTH(AA6384),"-")</f>
        <v>2</v>
      </c>
      <c r="AC6384" s="2">
        <f t="shared" ref="AC6384:AC6447" si="735">IFERROR(YEAR(AA6384),"-")</f>
        <v>2026</v>
      </c>
      <c r="AD6384" s="2" t="str">
        <f>IFERROR(VLOOKUP(A6384,'Aux Área'!$A$4:$B$123,2,0),"-")</f>
        <v>CONSERVA</v>
      </c>
    </row>
    <row r="6385" spans="1:30" x14ac:dyDescent="0.3">
      <c r="A6385" t="s">
        <v>2643</v>
      </c>
      <c r="B6385" t="s">
        <v>2307</v>
      </c>
      <c r="C6385" t="s">
        <v>9985</v>
      </c>
      <c r="D6385" t="s">
        <v>4988</v>
      </c>
      <c r="E6385" t="s">
        <v>4989</v>
      </c>
      <c r="F6385" t="s">
        <v>2646</v>
      </c>
      <c r="G6385" t="s">
        <v>1300</v>
      </c>
      <c r="H6385" t="s">
        <v>1301</v>
      </c>
      <c r="I6385" t="s">
        <v>37</v>
      </c>
      <c r="J6385" t="s">
        <v>370</v>
      </c>
      <c r="K6385" t="s">
        <v>371</v>
      </c>
      <c r="L6385" t="s">
        <v>124</v>
      </c>
      <c r="M6385" t="s">
        <v>38</v>
      </c>
      <c r="N6385" t="s">
        <v>39</v>
      </c>
      <c r="O6385" s="23">
        <v>369</v>
      </c>
      <c r="P6385" s="9">
        <v>8.93</v>
      </c>
      <c r="Q6385" t="s">
        <v>40</v>
      </c>
      <c r="R6385">
        <v>103863</v>
      </c>
      <c r="S6385" s="9">
        <v>41.34</v>
      </c>
      <c r="T6385" s="26">
        <v>4.9909999999999997</v>
      </c>
      <c r="U6385" s="8">
        <v>206.31</v>
      </c>
      <c r="V6385" t="s">
        <v>9986</v>
      </c>
      <c r="W6385" t="s">
        <v>2276</v>
      </c>
      <c r="X6385" t="s">
        <v>42</v>
      </c>
      <c r="Y6385" t="s">
        <v>2277</v>
      </c>
      <c r="AA6385" s="1">
        <f t="shared" si="733"/>
        <v>46069</v>
      </c>
      <c r="AB6385" s="2">
        <f t="shared" si="734"/>
        <v>2</v>
      </c>
      <c r="AC6385" s="2">
        <f t="shared" si="735"/>
        <v>2026</v>
      </c>
      <c r="AD6385" s="2" t="str">
        <f>IFERROR(VLOOKUP(A6385,'Aux Área'!$A$4:$B$123,2,0),"-")</f>
        <v>INSPEÇÃO</v>
      </c>
    </row>
    <row r="6386" spans="1:30" x14ac:dyDescent="0.3">
      <c r="A6386" t="s">
        <v>2347</v>
      </c>
      <c r="B6386" t="s">
        <v>2348</v>
      </c>
      <c r="C6386" t="s">
        <v>9987</v>
      </c>
      <c r="D6386" t="s">
        <v>4262</v>
      </c>
      <c r="E6386" t="s">
        <v>4263</v>
      </c>
      <c r="F6386" t="s">
        <v>2350</v>
      </c>
      <c r="G6386" t="s">
        <v>659</v>
      </c>
      <c r="H6386" t="s">
        <v>1996</v>
      </c>
      <c r="I6386" t="s">
        <v>1997</v>
      </c>
      <c r="J6386" t="s">
        <v>237</v>
      </c>
      <c r="K6386" t="s">
        <v>238</v>
      </c>
      <c r="L6386" t="s">
        <v>110</v>
      </c>
      <c r="M6386" t="s">
        <v>38</v>
      </c>
      <c r="N6386" t="s">
        <v>668</v>
      </c>
      <c r="O6386" s="23">
        <v>413</v>
      </c>
      <c r="P6386" s="9">
        <v>6.45</v>
      </c>
      <c r="Q6386" t="s">
        <v>40</v>
      </c>
      <c r="R6386">
        <v>29000</v>
      </c>
      <c r="S6386" s="9">
        <v>64</v>
      </c>
      <c r="T6386" s="26">
        <v>6.04</v>
      </c>
      <c r="U6386" s="8">
        <v>386.56</v>
      </c>
      <c r="V6386" t="s">
        <v>41</v>
      </c>
      <c r="W6386" t="s">
        <v>1985</v>
      </c>
      <c r="X6386" t="s">
        <v>42</v>
      </c>
      <c r="Y6386" t="s">
        <v>1986</v>
      </c>
      <c r="AA6386" s="1">
        <f t="shared" si="733"/>
        <v>46069</v>
      </c>
      <c r="AB6386" s="2">
        <f t="shared" si="734"/>
        <v>2</v>
      </c>
      <c r="AC6386" s="2">
        <f t="shared" si="735"/>
        <v>2026</v>
      </c>
      <c r="AD6386" s="2" t="str">
        <f>IFERROR(VLOOKUP(A6386,'Aux Área'!$A$4:$B$123,2,0),"-")</f>
        <v>PESADOS</v>
      </c>
    </row>
    <row r="6387" spans="1:30" x14ac:dyDescent="0.3">
      <c r="A6387" t="s">
        <v>2347</v>
      </c>
      <c r="C6387" t="s">
        <v>9987</v>
      </c>
      <c r="F6387" t="s">
        <v>2350</v>
      </c>
      <c r="K6387" t="s">
        <v>238</v>
      </c>
      <c r="N6387" t="s">
        <v>15690</v>
      </c>
      <c r="O6387" t="s">
        <v>15244</v>
      </c>
      <c r="P6387" s="9" t="s">
        <v>15244</v>
      </c>
      <c r="Q6387" t="s">
        <v>40</v>
      </c>
      <c r="R6387" t="s">
        <v>15244</v>
      </c>
      <c r="S6387">
        <v>2.37</v>
      </c>
      <c r="U6387" s="8">
        <v>9.4600000000000009</v>
      </c>
      <c r="AA6387" s="1">
        <f t="shared" si="733"/>
        <v>46069</v>
      </c>
      <c r="AB6387" s="2">
        <f t="shared" si="734"/>
        <v>2</v>
      </c>
      <c r="AC6387" s="2">
        <f t="shared" si="735"/>
        <v>2026</v>
      </c>
      <c r="AD6387" s="2" t="str">
        <f>IFERROR(VLOOKUP(A6387,'Aux Área'!$A$4:$B$123,2,0),"-")</f>
        <v>PESADOS</v>
      </c>
    </row>
    <row r="6388" spans="1:30" x14ac:dyDescent="0.3">
      <c r="A6388" t="s">
        <v>2314</v>
      </c>
      <c r="B6388" t="s">
        <v>4624</v>
      </c>
      <c r="C6388" t="s">
        <v>9988</v>
      </c>
      <c r="D6388" t="s">
        <v>3410</v>
      </c>
      <c r="E6388" t="s">
        <v>3411</v>
      </c>
      <c r="F6388" t="s">
        <v>2317</v>
      </c>
      <c r="G6388" t="s">
        <v>1300</v>
      </c>
      <c r="H6388" t="s">
        <v>1301</v>
      </c>
      <c r="I6388" t="s">
        <v>37</v>
      </c>
      <c r="J6388" t="s">
        <v>231</v>
      </c>
      <c r="K6388" t="s">
        <v>232</v>
      </c>
      <c r="L6388" t="s">
        <v>217</v>
      </c>
      <c r="M6388" t="s">
        <v>38</v>
      </c>
      <c r="N6388" t="s">
        <v>39</v>
      </c>
      <c r="O6388" s="23">
        <v>434</v>
      </c>
      <c r="P6388" s="9">
        <v>9.52</v>
      </c>
      <c r="Q6388" t="s">
        <v>40</v>
      </c>
      <c r="R6388">
        <v>55590</v>
      </c>
      <c r="S6388" s="9">
        <v>45.59</v>
      </c>
      <c r="T6388" s="26">
        <v>4.8600000000000003</v>
      </c>
      <c r="U6388" s="8">
        <v>221.59</v>
      </c>
      <c r="V6388" t="s">
        <v>9989</v>
      </c>
      <c r="W6388" t="s">
        <v>2276</v>
      </c>
      <c r="X6388" t="s">
        <v>42</v>
      </c>
      <c r="Y6388" t="s">
        <v>2277</v>
      </c>
      <c r="AA6388" s="1">
        <f t="shared" si="733"/>
        <v>46069</v>
      </c>
      <c r="AB6388" s="2">
        <f t="shared" si="734"/>
        <v>2</v>
      </c>
      <c r="AC6388" s="2">
        <f t="shared" si="735"/>
        <v>2026</v>
      </c>
      <c r="AD6388" s="2" t="str">
        <f>IFERROR(VLOOKUP(A6388,'Aux Área'!$A$4:$B$123,2,0),"-")</f>
        <v>INSPEÇÃO</v>
      </c>
    </row>
    <row r="6389" spans="1:30" x14ac:dyDescent="0.3">
      <c r="A6389" t="s">
        <v>2638</v>
      </c>
      <c r="B6389" t="s">
        <v>4593</v>
      </c>
      <c r="C6389" t="s">
        <v>9990</v>
      </c>
      <c r="D6389" t="s">
        <v>3246</v>
      </c>
      <c r="E6389" t="s">
        <v>3247</v>
      </c>
      <c r="F6389" t="s">
        <v>2641</v>
      </c>
      <c r="G6389" t="s">
        <v>1135</v>
      </c>
      <c r="H6389" t="s">
        <v>2275</v>
      </c>
      <c r="I6389" t="s">
        <v>1497</v>
      </c>
      <c r="J6389" t="s">
        <v>275</v>
      </c>
      <c r="K6389" t="s">
        <v>276</v>
      </c>
      <c r="L6389" t="s">
        <v>124</v>
      </c>
      <c r="M6389" t="s">
        <v>38</v>
      </c>
      <c r="N6389" t="s">
        <v>39</v>
      </c>
      <c r="O6389" s="23">
        <v>299</v>
      </c>
      <c r="P6389" s="9">
        <v>8.07</v>
      </c>
      <c r="Q6389" t="s">
        <v>40</v>
      </c>
      <c r="R6389">
        <v>96824</v>
      </c>
      <c r="S6389" s="9">
        <v>37.04</v>
      </c>
      <c r="T6389" s="26">
        <v>4.79</v>
      </c>
      <c r="U6389" s="8">
        <v>177.42</v>
      </c>
      <c r="V6389" t="s">
        <v>9991</v>
      </c>
      <c r="W6389" t="s">
        <v>2276</v>
      </c>
      <c r="X6389" t="s">
        <v>42</v>
      </c>
      <c r="Y6389" t="s">
        <v>2277</v>
      </c>
      <c r="AA6389" s="1">
        <f t="shared" si="733"/>
        <v>46069</v>
      </c>
      <c r="AB6389" s="2">
        <f t="shared" si="734"/>
        <v>2</v>
      </c>
      <c r="AC6389" s="2">
        <f t="shared" si="735"/>
        <v>2026</v>
      </c>
      <c r="AD6389" s="2" t="str">
        <f>IFERROR(VLOOKUP(A6389,'Aux Área'!$A$4:$B$123,2,0),"-")</f>
        <v>INSPEÇÃO</v>
      </c>
    </row>
    <row r="6390" spans="1:30" x14ac:dyDescent="0.3">
      <c r="A6390" t="s">
        <v>2189</v>
      </c>
      <c r="B6390" t="s">
        <v>2190</v>
      </c>
      <c r="C6390" t="s">
        <v>9992</v>
      </c>
      <c r="D6390" t="s">
        <v>9696</v>
      </c>
      <c r="E6390" t="s">
        <v>9665</v>
      </c>
      <c r="F6390" t="s">
        <v>2192</v>
      </c>
      <c r="G6390" t="s">
        <v>1135</v>
      </c>
      <c r="H6390" t="s">
        <v>2185</v>
      </c>
      <c r="I6390" t="s">
        <v>2186</v>
      </c>
      <c r="J6390" t="s">
        <v>175</v>
      </c>
      <c r="K6390" t="s">
        <v>176</v>
      </c>
      <c r="L6390" t="s">
        <v>177</v>
      </c>
      <c r="M6390" t="s">
        <v>38</v>
      </c>
      <c r="N6390" t="s">
        <v>668</v>
      </c>
      <c r="O6390" s="23">
        <v>757</v>
      </c>
      <c r="P6390" s="9">
        <v>14.99</v>
      </c>
      <c r="Q6390" t="s">
        <v>40</v>
      </c>
      <c r="R6390">
        <v>17220</v>
      </c>
      <c r="S6390" s="9">
        <v>50.49</v>
      </c>
      <c r="T6390" s="26">
        <v>5.9909999999999997</v>
      </c>
      <c r="U6390" s="8">
        <v>302.49</v>
      </c>
      <c r="V6390" t="s">
        <v>9993</v>
      </c>
      <c r="W6390" t="s">
        <v>2007</v>
      </c>
      <c r="X6390" t="s">
        <v>42</v>
      </c>
      <c r="Y6390" t="s">
        <v>2188</v>
      </c>
      <c r="AA6390" s="1">
        <f t="shared" si="733"/>
        <v>46069</v>
      </c>
      <c r="AB6390" s="2">
        <f t="shared" si="734"/>
        <v>2</v>
      </c>
      <c r="AC6390" s="2">
        <f t="shared" si="735"/>
        <v>2026</v>
      </c>
      <c r="AD6390" s="2" t="str">
        <f>IFERROR(VLOOKUP(A6390,'Aux Área'!$A$4:$B$123,2,0),"-")</f>
        <v>INSPEÇÃO</v>
      </c>
    </row>
    <row r="6391" spans="1:30" x14ac:dyDescent="0.3">
      <c r="A6391" t="s">
        <v>3092</v>
      </c>
      <c r="B6391" t="s">
        <v>4774</v>
      </c>
      <c r="C6391" t="s">
        <v>9994</v>
      </c>
      <c r="D6391" t="s">
        <v>3135</v>
      </c>
      <c r="E6391" t="s">
        <v>3136</v>
      </c>
      <c r="F6391" t="s">
        <v>3594</v>
      </c>
      <c r="G6391" t="s">
        <v>1135</v>
      </c>
      <c r="H6391" t="s">
        <v>2275</v>
      </c>
      <c r="I6391" t="s">
        <v>1497</v>
      </c>
      <c r="J6391" t="s">
        <v>188</v>
      </c>
      <c r="K6391" t="s">
        <v>189</v>
      </c>
      <c r="L6391" t="s">
        <v>190</v>
      </c>
      <c r="M6391" t="s">
        <v>38</v>
      </c>
      <c r="N6391" t="s">
        <v>39</v>
      </c>
      <c r="O6391" s="23">
        <v>490</v>
      </c>
      <c r="P6391" s="9">
        <v>10.63</v>
      </c>
      <c r="Q6391" t="s">
        <v>40</v>
      </c>
      <c r="R6391">
        <v>90093</v>
      </c>
      <c r="S6391" s="9">
        <v>46.09</v>
      </c>
      <c r="T6391" s="26">
        <v>4.99</v>
      </c>
      <c r="U6391" s="8">
        <v>229.99</v>
      </c>
      <c r="V6391" t="s">
        <v>41</v>
      </c>
      <c r="W6391" t="s">
        <v>2276</v>
      </c>
      <c r="X6391" t="s">
        <v>42</v>
      </c>
      <c r="Y6391" t="s">
        <v>2277</v>
      </c>
      <c r="AA6391" s="1">
        <f t="shared" si="733"/>
        <v>46069</v>
      </c>
      <c r="AB6391" s="2">
        <f t="shared" si="734"/>
        <v>2</v>
      </c>
      <c r="AC6391" s="2">
        <f t="shared" si="735"/>
        <v>2026</v>
      </c>
      <c r="AD6391" s="2" t="str">
        <f>IFERROR(VLOOKUP(A6391,'Aux Área'!$A$4:$B$123,2,0),"-")</f>
        <v>INSPEÇÃO</v>
      </c>
    </row>
    <row r="6392" spans="1:30" x14ac:dyDescent="0.3">
      <c r="A6392" t="s">
        <v>2494</v>
      </c>
      <c r="B6392" t="s">
        <v>2495</v>
      </c>
      <c r="C6392" t="s">
        <v>9995</v>
      </c>
      <c r="D6392" t="s">
        <v>3702</v>
      </c>
      <c r="E6392" t="s">
        <v>3703</v>
      </c>
      <c r="F6392" t="s">
        <v>2497</v>
      </c>
      <c r="G6392" t="s">
        <v>659</v>
      </c>
      <c r="H6392" t="s">
        <v>2215</v>
      </c>
      <c r="I6392" t="s">
        <v>667</v>
      </c>
      <c r="J6392" t="s">
        <v>108</v>
      </c>
      <c r="K6392" t="s">
        <v>109</v>
      </c>
      <c r="L6392" t="s">
        <v>110</v>
      </c>
      <c r="M6392" t="s">
        <v>38</v>
      </c>
      <c r="N6392" t="s">
        <v>668</v>
      </c>
      <c r="O6392" s="23">
        <v>221</v>
      </c>
      <c r="P6392" s="9">
        <v>5.54</v>
      </c>
      <c r="Q6392" t="s">
        <v>40</v>
      </c>
      <c r="R6392">
        <v>13017</v>
      </c>
      <c r="S6392" s="9">
        <v>39.909999999999997</v>
      </c>
      <c r="T6392" s="26">
        <v>6.19</v>
      </c>
      <c r="U6392" s="8">
        <v>247.04</v>
      </c>
      <c r="V6392" t="s">
        <v>9996</v>
      </c>
      <c r="W6392" t="s">
        <v>2007</v>
      </c>
      <c r="X6392" t="s">
        <v>42</v>
      </c>
      <c r="Y6392" t="s">
        <v>1740</v>
      </c>
      <c r="AA6392" s="1">
        <f t="shared" si="733"/>
        <v>46069</v>
      </c>
      <c r="AB6392" s="2">
        <f t="shared" si="734"/>
        <v>2</v>
      </c>
      <c r="AC6392" s="2">
        <f t="shared" si="735"/>
        <v>2026</v>
      </c>
      <c r="AD6392" s="2" t="str">
        <f>IFERROR(VLOOKUP(A6392,'Aux Área'!$A$4:$B$123,2,0),"-")</f>
        <v>APH</v>
      </c>
    </row>
    <row r="6393" spans="1:30" x14ac:dyDescent="0.3">
      <c r="A6393" t="s">
        <v>2306</v>
      </c>
      <c r="B6393" t="s">
        <v>4613</v>
      </c>
      <c r="C6393" t="s">
        <v>9997</v>
      </c>
      <c r="D6393" t="s">
        <v>3428</v>
      </c>
      <c r="E6393" t="s">
        <v>3429</v>
      </c>
      <c r="F6393" t="s">
        <v>2309</v>
      </c>
      <c r="G6393" t="s">
        <v>1135</v>
      </c>
      <c r="H6393" t="s">
        <v>2275</v>
      </c>
      <c r="I6393" t="s">
        <v>1497</v>
      </c>
      <c r="J6393" t="s">
        <v>1665</v>
      </c>
      <c r="K6393" t="s">
        <v>1666</v>
      </c>
      <c r="L6393" t="s">
        <v>301</v>
      </c>
      <c r="M6393" t="s">
        <v>38</v>
      </c>
      <c r="N6393" t="s">
        <v>39</v>
      </c>
      <c r="O6393" s="23">
        <v>375</v>
      </c>
      <c r="P6393" s="9">
        <v>8.4700000000000006</v>
      </c>
      <c r="Q6393" t="s">
        <v>40</v>
      </c>
      <c r="R6393">
        <v>104170</v>
      </c>
      <c r="S6393" s="9">
        <v>44.26</v>
      </c>
      <c r="T6393" s="26">
        <v>4.6900000000000004</v>
      </c>
      <c r="U6393" s="8">
        <v>207.58</v>
      </c>
      <c r="V6393" t="s">
        <v>9998</v>
      </c>
      <c r="W6393" t="s">
        <v>2276</v>
      </c>
      <c r="X6393" t="s">
        <v>42</v>
      </c>
      <c r="Y6393" t="s">
        <v>2277</v>
      </c>
      <c r="AA6393" s="1">
        <f t="shared" si="733"/>
        <v>46069</v>
      </c>
      <c r="AB6393" s="2">
        <f t="shared" si="734"/>
        <v>2</v>
      </c>
      <c r="AC6393" s="2">
        <f t="shared" si="735"/>
        <v>2026</v>
      </c>
      <c r="AD6393" s="2" t="str">
        <f>IFERROR(VLOOKUP(A6393,'Aux Área'!$A$4:$B$123,2,0),"-")</f>
        <v>INSPEÇÃO</v>
      </c>
    </row>
    <row r="6394" spans="1:30" x14ac:dyDescent="0.3">
      <c r="A6394" t="s">
        <v>1992</v>
      </c>
      <c r="B6394" t="s">
        <v>1993</v>
      </c>
      <c r="C6394" t="s">
        <v>9999</v>
      </c>
      <c r="D6394" t="s">
        <v>1297</v>
      </c>
      <c r="E6394" t="s">
        <v>2221</v>
      </c>
      <c r="F6394" t="s">
        <v>1995</v>
      </c>
      <c r="G6394" t="s">
        <v>659</v>
      </c>
      <c r="H6394" t="s">
        <v>1996</v>
      </c>
      <c r="I6394" t="s">
        <v>1997</v>
      </c>
      <c r="J6394" t="s">
        <v>165</v>
      </c>
      <c r="K6394" t="s">
        <v>166</v>
      </c>
      <c r="L6394" t="s">
        <v>167</v>
      </c>
      <c r="M6394" t="s">
        <v>38</v>
      </c>
      <c r="N6394" t="s">
        <v>668</v>
      </c>
      <c r="O6394" s="23">
        <v>419</v>
      </c>
      <c r="P6394" s="9">
        <v>5.53</v>
      </c>
      <c r="Q6394" t="s">
        <v>40</v>
      </c>
      <c r="R6394">
        <v>22477</v>
      </c>
      <c r="S6394" s="9">
        <v>75.75</v>
      </c>
      <c r="T6394" s="26">
        <v>6.24</v>
      </c>
      <c r="U6394" s="8">
        <v>472.68</v>
      </c>
      <c r="V6394" t="s">
        <v>112</v>
      </c>
      <c r="W6394" t="s">
        <v>1985</v>
      </c>
      <c r="X6394" t="s">
        <v>42</v>
      </c>
      <c r="Y6394" t="s">
        <v>1986</v>
      </c>
      <c r="AA6394" s="1">
        <f t="shared" si="733"/>
        <v>46069</v>
      </c>
      <c r="AB6394" s="2">
        <f t="shared" si="734"/>
        <v>2</v>
      </c>
      <c r="AC6394" s="2">
        <f t="shared" si="735"/>
        <v>2026</v>
      </c>
      <c r="AD6394" s="2" t="str">
        <f>IFERROR(VLOOKUP(A6394,'Aux Área'!$A$4:$B$123,2,0),"-")</f>
        <v>PESADOS</v>
      </c>
    </row>
    <row r="6395" spans="1:30" x14ac:dyDescent="0.3">
      <c r="A6395" t="s">
        <v>2282</v>
      </c>
      <c r="B6395" t="s">
        <v>4679</v>
      </c>
      <c r="C6395" t="s">
        <v>10000</v>
      </c>
      <c r="D6395" t="s">
        <v>7064</v>
      </c>
      <c r="E6395" t="s">
        <v>7065</v>
      </c>
      <c r="F6395" t="s">
        <v>2285</v>
      </c>
      <c r="G6395" t="s">
        <v>1135</v>
      </c>
      <c r="H6395" t="s">
        <v>2275</v>
      </c>
      <c r="I6395" t="s">
        <v>1497</v>
      </c>
      <c r="J6395" t="s">
        <v>165</v>
      </c>
      <c r="K6395" t="s">
        <v>166</v>
      </c>
      <c r="L6395" t="s">
        <v>167</v>
      </c>
      <c r="M6395" t="s">
        <v>38</v>
      </c>
      <c r="N6395" t="s">
        <v>39</v>
      </c>
      <c r="O6395" s="23">
        <v>239</v>
      </c>
      <c r="P6395" s="9">
        <v>5.56</v>
      </c>
      <c r="Q6395" t="s">
        <v>40</v>
      </c>
      <c r="R6395">
        <v>92790</v>
      </c>
      <c r="S6395" s="9">
        <v>42.98</v>
      </c>
      <c r="T6395" s="26">
        <v>4.8899999999999997</v>
      </c>
      <c r="U6395" s="8">
        <v>210.18</v>
      </c>
      <c r="V6395" t="s">
        <v>112</v>
      </c>
      <c r="W6395" t="s">
        <v>2276</v>
      </c>
      <c r="X6395" t="s">
        <v>42</v>
      </c>
      <c r="Y6395" t="s">
        <v>2277</v>
      </c>
      <c r="AA6395" s="1">
        <f t="shared" si="733"/>
        <v>46069</v>
      </c>
      <c r="AB6395" s="2">
        <f t="shared" si="734"/>
        <v>2</v>
      </c>
      <c r="AC6395" s="2">
        <f t="shared" si="735"/>
        <v>2026</v>
      </c>
      <c r="AD6395" s="2" t="str">
        <f>IFERROR(VLOOKUP(A6395,'Aux Área'!$A$4:$B$123,2,0),"-")</f>
        <v>INSPEÇÃO</v>
      </c>
    </row>
    <row r="6396" spans="1:30" x14ac:dyDescent="0.3">
      <c r="A6396" t="s">
        <v>2314</v>
      </c>
      <c r="B6396" t="s">
        <v>4624</v>
      </c>
      <c r="C6396" t="s">
        <v>10001</v>
      </c>
      <c r="D6396" t="s">
        <v>9279</v>
      </c>
      <c r="E6396" t="s">
        <v>9280</v>
      </c>
      <c r="F6396" t="s">
        <v>2317</v>
      </c>
      <c r="G6396" t="s">
        <v>1300</v>
      </c>
      <c r="H6396" t="s">
        <v>1301</v>
      </c>
      <c r="I6396" t="s">
        <v>37</v>
      </c>
      <c r="J6396" t="s">
        <v>231</v>
      </c>
      <c r="K6396" t="s">
        <v>232</v>
      </c>
      <c r="L6396" t="s">
        <v>217</v>
      </c>
      <c r="M6396" t="s">
        <v>38</v>
      </c>
      <c r="N6396" t="s">
        <v>39</v>
      </c>
      <c r="O6396" s="23">
        <v>143</v>
      </c>
      <c r="P6396" s="9">
        <v>9.89</v>
      </c>
      <c r="Q6396" t="s">
        <v>40</v>
      </c>
      <c r="R6396">
        <v>55733</v>
      </c>
      <c r="S6396" s="9">
        <v>14.46</v>
      </c>
      <c r="T6396" s="26">
        <v>4.8630000000000004</v>
      </c>
      <c r="U6396" s="8">
        <v>70.319999999999993</v>
      </c>
      <c r="V6396" t="s">
        <v>10002</v>
      </c>
      <c r="W6396" t="s">
        <v>2276</v>
      </c>
      <c r="X6396" t="s">
        <v>42</v>
      </c>
      <c r="Y6396" t="s">
        <v>2277</v>
      </c>
      <c r="AA6396" s="1">
        <f t="shared" si="733"/>
        <v>46069</v>
      </c>
      <c r="AB6396" s="2">
        <f t="shared" si="734"/>
        <v>2</v>
      </c>
      <c r="AC6396" s="2">
        <f t="shared" si="735"/>
        <v>2026</v>
      </c>
      <c r="AD6396" s="2" t="str">
        <f>IFERROR(VLOOKUP(A6396,'Aux Área'!$A$4:$B$123,2,0),"-")</f>
        <v>INSPEÇÃO</v>
      </c>
    </row>
    <row r="6397" spans="1:30" x14ac:dyDescent="0.3">
      <c r="A6397" t="s">
        <v>68</v>
      </c>
      <c r="B6397" t="s">
        <v>296</v>
      </c>
      <c r="C6397" t="s">
        <v>10003</v>
      </c>
      <c r="D6397" t="s">
        <v>3197</v>
      </c>
      <c r="E6397" t="s">
        <v>3198</v>
      </c>
      <c r="F6397" t="s">
        <v>69</v>
      </c>
      <c r="G6397" t="s">
        <v>35</v>
      </c>
      <c r="H6397" t="s">
        <v>36</v>
      </c>
      <c r="I6397" t="s">
        <v>37</v>
      </c>
      <c r="J6397" t="s">
        <v>370</v>
      </c>
      <c r="K6397" t="s">
        <v>371</v>
      </c>
      <c r="L6397" t="s">
        <v>124</v>
      </c>
      <c r="M6397" t="s">
        <v>38</v>
      </c>
      <c r="N6397" t="s">
        <v>39</v>
      </c>
      <c r="O6397" s="23">
        <v>196</v>
      </c>
      <c r="P6397" s="9">
        <v>9.93</v>
      </c>
      <c r="Q6397" t="s">
        <v>40</v>
      </c>
      <c r="R6397">
        <v>45070</v>
      </c>
      <c r="S6397" s="9">
        <v>19.73</v>
      </c>
      <c r="T6397" s="26">
        <v>4.99</v>
      </c>
      <c r="U6397" s="8">
        <v>98.46</v>
      </c>
      <c r="V6397" t="s">
        <v>10004</v>
      </c>
      <c r="W6397" t="s">
        <v>2007</v>
      </c>
      <c r="X6397" t="s">
        <v>42</v>
      </c>
      <c r="Y6397" t="s">
        <v>1740</v>
      </c>
      <c r="AA6397" s="1">
        <f t="shared" si="733"/>
        <v>46069</v>
      </c>
      <c r="AB6397" s="2">
        <f t="shared" si="734"/>
        <v>2</v>
      </c>
      <c r="AC6397" s="2">
        <f t="shared" si="735"/>
        <v>2026</v>
      </c>
      <c r="AD6397" s="2" t="str">
        <f>IFERROR(VLOOKUP(A6397,'Aux Área'!$A$4:$B$123,2,0),"-")</f>
        <v>OPERAÇÃO</v>
      </c>
    </row>
    <row r="6398" spans="1:30" x14ac:dyDescent="0.3">
      <c r="A6398" t="s">
        <v>2278</v>
      </c>
      <c r="B6398" t="s">
        <v>4664</v>
      </c>
      <c r="C6398" t="s">
        <v>10005</v>
      </c>
      <c r="D6398" t="s">
        <v>3208</v>
      </c>
      <c r="E6398" t="s">
        <v>3209</v>
      </c>
      <c r="F6398" t="s">
        <v>2281</v>
      </c>
      <c r="G6398" t="s">
        <v>1135</v>
      </c>
      <c r="H6398" t="s">
        <v>2275</v>
      </c>
      <c r="I6398" t="s">
        <v>1497</v>
      </c>
      <c r="J6398" t="s">
        <v>169</v>
      </c>
      <c r="K6398" t="s">
        <v>170</v>
      </c>
      <c r="L6398" t="s">
        <v>124</v>
      </c>
      <c r="M6398" t="s">
        <v>38</v>
      </c>
      <c r="N6398" t="s">
        <v>39</v>
      </c>
      <c r="O6398" s="23">
        <v>353</v>
      </c>
      <c r="P6398" s="9">
        <v>9.4</v>
      </c>
      <c r="Q6398" t="s">
        <v>40</v>
      </c>
      <c r="R6398">
        <v>110181</v>
      </c>
      <c r="S6398" s="9">
        <v>37.54</v>
      </c>
      <c r="T6398" s="26">
        <v>4.891</v>
      </c>
      <c r="U6398" s="8">
        <v>183.61</v>
      </c>
      <c r="V6398" t="s">
        <v>41</v>
      </c>
      <c r="W6398" t="s">
        <v>2276</v>
      </c>
      <c r="X6398" t="s">
        <v>42</v>
      </c>
      <c r="Y6398" t="s">
        <v>2277</v>
      </c>
      <c r="AA6398" s="1">
        <f t="shared" si="733"/>
        <v>46069</v>
      </c>
      <c r="AB6398" s="2">
        <f t="shared" si="734"/>
        <v>2</v>
      </c>
      <c r="AC6398" s="2">
        <f t="shared" si="735"/>
        <v>2026</v>
      </c>
      <c r="AD6398" s="2" t="str">
        <f>IFERROR(VLOOKUP(A6398,'Aux Área'!$A$4:$B$123,2,0),"-")</f>
        <v>INSPEÇÃO</v>
      </c>
    </row>
    <row r="6399" spans="1:30" x14ac:dyDescent="0.3">
      <c r="A6399" t="s">
        <v>2286</v>
      </c>
      <c r="B6399" t="s">
        <v>2287</v>
      </c>
      <c r="C6399" t="s">
        <v>10006</v>
      </c>
      <c r="D6399" t="s">
        <v>3795</v>
      </c>
      <c r="E6399" t="s">
        <v>3796</v>
      </c>
      <c r="F6399" t="s">
        <v>2289</v>
      </c>
      <c r="G6399" t="s">
        <v>1495</v>
      </c>
      <c r="H6399" t="s">
        <v>2020</v>
      </c>
      <c r="I6399" t="s">
        <v>2021</v>
      </c>
      <c r="J6399" t="s">
        <v>1665</v>
      </c>
      <c r="K6399" t="s">
        <v>1666</v>
      </c>
      <c r="L6399" t="s">
        <v>301</v>
      </c>
      <c r="M6399" t="s">
        <v>38</v>
      </c>
      <c r="N6399" t="s">
        <v>668</v>
      </c>
      <c r="O6399" s="10">
        <v>1153</v>
      </c>
      <c r="P6399" s="24">
        <v>2.9</v>
      </c>
      <c r="Q6399" t="s">
        <v>40</v>
      </c>
      <c r="R6399">
        <v>20115</v>
      </c>
      <c r="S6399" s="9">
        <v>397.25</v>
      </c>
      <c r="T6399" s="26">
        <v>6.29</v>
      </c>
      <c r="U6399" s="8">
        <v>2498.71</v>
      </c>
      <c r="V6399" t="s">
        <v>10007</v>
      </c>
      <c r="W6399" t="s">
        <v>1985</v>
      </c>
      <c r="X6399" t="s">
        <v>42</v>
      </c>
      <c r="Y6399" t="s">
        <v>1986</v>
      </c>
      <c r="AA6399" s="1">
        <f t="shared" si="733"/>
        <v>46070</v>
      </c>
      <c r="AB6399" s="2">
        <f t="shared" si="734"/>
        <v>2</v>
      </c>
      <c r="AC6399" s="2">
        <f t="shared" si="735"/>
        <v>2026</v>
      </c>
      <c r="AD6399" s="2" t="str">
        <f>IFERROR(VLOOKUP(A6399,'Aux Área'!$A$4:$B$123,2,0),"-")</f>
        <v>PESADOS</v>
      </c>
    </row>
    <row r="6400" spans="1:30" x14ac:dyDescent="0.3">
      <c r="A6400" t="s">
        <v>2306</v>
      </c>
      <c r="B6400" t="s">
        <v>4613</v>
      </c>
      <c r="C6400" t="s">
        <v>10008</v>
      </c>
      <c r="D6400" t="s">
        <v>3212</v>
      </c>
      <c r="E6400" t="s">
        <v>3213</v>
      </c>
      <c r="F6400" t="s">
        <v>2309</v>
      </c>
      <c r="G6400" t="s">
        <v>1135</v>
      </c>
      <c r="H6400" t="s">
        <v>2275</v>
      </c>
      <c r="I6400" t="s">
        <v>1497</v>
      </c>
      <c r="J6400" t="s">
        <v>1665</v>
      </c>
      <c r="K6400" t="s">
        <v>1666</v>
      </c>
      <c r="L6400" t="s">
        <v>301</v>
      </c>
      <c r="M6400" t="s">
        <v>38</v>
      </c>
      <c r="N6400" t="s">
        <v>39</v>
      </c>
      <c r="O6400" s="23">
        <v>476</v>
      </c>
      <c r="P6400" s="9">
        <v>11.03</v>
      </c>
      <c r="Q6400" t="s">
        <v>40</v>
      </c>
      <c r="R6400">
        <v>104646</v>
      </c>
      <c r="S6400" s="9">
        <v>43.17</v>
      </c>
      <c r="T6400" s="26">
        <v>4.6900000000000004</v>
      </c>
      <c r="U6400" s="8">
        <v>202.47</v>
      </c>
      <c r="V6400" t="s">
        <v>10009</v>
      </c>
      <c r="W6400" t="s">
        <v>2276</v>
      </c>
      <c r="X6400" t="s">
        <v>42</v>
      </c>
      <c r="Y6400" t="s">
        <v>2277</v>
      </c>
      <c r="AA6400" s="1">
        <f t="shared" si="733"/>
        <v>46070</v>
      </c>
      <c r="AB6400" s="2">
        <f t="shared" si="734"/>
        <v>2</v>
      </c>
      <c r="AC6400" s="2">
        <f t="shared" si="735"/>
        <v>2026</v>
      </c>
      <c r="AD6400" s="2" t="str">
        <f>IFERROR(VLOOKUP(A6400,'Aux Área'!$A$4:$B$123,2,0),"-")</f>
        <v>INSPEÇÃO</v>
      </c>
    </row>
    <row r="6401" spans="1:30" x14ac:dyDescent="0.3">
      <c r="A6401" t="s">
        <v>2181</v>
      </c>
      <c r="B6401" t="s">
        <v>4595</v>
      </c>
      <c r="C6401" t="s">
        <v>10010</v>
      </c>
      <c r="D6401" t="s">
        <v>9027</v>
      </c>
      <c r="E6401" t="s">
        <v>9028</v>
      </c>
      <c r="F6401" t="s">
        <v>2184</v>
      </c>
      <c r="G6401" t="s">
        <v>1135</v>
      </c>
      <c r="H6401" t="s">
        <v>2185</v>
      </c>
      <c r="I6401" t="s">
        <v>2186</v>
      </c>
      <c r="J6401" t="s">
        <v>108</v>
      </c>
      <c r="K6401" t="s">
        <v>109</v>
      </c>
      <c r="L6401" t="s">
        <v>110</v>
      </c>
      <c r="M6401" t="s">
        <v>38</v>
      </c>
      <c r="N6401" t="s">
        <v>668</v>
      </c>
      <c r="O6401" s="23">
        <v>787</v>
      </c>
      <c r="P6401" s="9">
        <v>16.239999999999998</v>
      </c>
      <c r="Q6401" t="s">
        <v>40</v>
      </c>
      <c r="R6401">
        <v>115546</v>
      </c>
      <c r="S6401" s="9">
        <v>48.47</v>
      </c>
      <c r="T6401" s="26">
        <v>6.19</v>
      </c>
      <c r="U6401" s="8">
        <v>300.02999999999997</v>
      </c>
      <c r="V6401" t="s">
        <v>10011</v>
      </c>
      <c r="W6401" t="s">
        <v>2007</v>
      </c>
      <c r="X6401" t="s">
        <v>42</v>
      </c>
      <c r="Y6401" t="s">
        <v>2188</v>
      </c>
      <c r="AA6401" s="1">
        <f t="shared" si="733"/>
        <v>46070</v>
      </c>
      <c r="AB6401" s="2">
        <f t="shared" si="734"/>
        <v>2</v>
      </c>
      <c r="AC6401" s="2">
        <f t="shared" si="735"/>
        <v>2026</v>
      </c>
      <c r="AD6401" s="2" t="str">
        <f>IFERROR(VLOOKUP(A6401,'Aux Área'!$A$4:$B$123,2,0),"-")</f>
        <v>INSPEÇÃO</v>
      </c>
    </row>
    <row r="6402" spans="1:30" x14ac:dyDescent="0.3">
      <c r="A6402" t="s">
        <v>2638</v>
      </c>
      <c r="B6402" t="s">
        <v>4593</v>
      </c>
      <c r="C6402" t="s">
        <v>10012</v>
      </c>
      <c r="D6402" t="s">
        <v>4358</v>
      </c>
      <c r="E6402" t="s">
        <v>4359</v>
      </c>
      <c r="F6402" t="s">
        <v>2641</v>
      </c>
      <c r="G6402" t="s">
        <v>1135</v>
      </c>
      <c r="H6402" t="s">
        <v>2275</v>
      </c>
      <c r="I6402" t="s">
        <v>1497</v>
      </c>
      <c r="J6402" t="s">
        <v>275</v>
      </c>
      <c r="K6402" t="s">
        <v>276</v>
      </c>
      <c r="L6402" t="s">
        <v>124</v>
      </c>
      <c r="M6402" t="s">
        <v>38</v>
      </c>
      <c r="N6402" t="s">
        <v>39</v>
      </c>
      <c r="O6402" s="23">
        <v>534</v>
      </c>
      <c r="P6402" s="9">
        <v>11.27</v>
      </c>
      <c r="Q6402" t="s">
        <v>40</v>
      </c>
      <c r="R6402">
        <v>97358</v>
      </c>
      <c r="S6402" s="9">
        <v>47.39</v>
      </c>
      <c r="T6402" s="26">
        <v>4.79</v>
      </c>
      <c r="U6402" s="8">
        <v>227</v>
      </c>
      <c r="V6402" t="s">
        <v>10013</v>
      </c>
      <c r="W6402" t="s">
        <v>2276</v>
      </c>
      <c r="X6402" t="s">
        <v>42</v>
      </c>
      <c r="Y6402" t="s">
        <v>2277</v>
      </c>
      <c r="AA6402" s="1">
        <f t="shared" si="733"/>
        <v>46070</v>
      </c>
      <c r="AB6402" s="2">
        <f t="shared" si="734"/>
        <v>2</v>
      </c>
      <c r="AC6402" s="2">
        <f t="shared" si="735"/>
        <v>2026</v>
      </c>
      <c r="AD6402" s="2" t="str">
        <f>IFERROR(VLOOKUP(A6402,'Aux Área'!$A$4:$B$123,2,0),"-")</f>
        <v>INSPEÇÃO</v>
      </c>
    </row>
    <row r="6403" spans="1:30" x14ac:dyDescent="0.3">
      <c r="A6403" t="s">
        <v>2643</v>
      </c>
      <c r="B6403" t="s">
        <v>2307</v>
      </c>
      <c r="C6403" t="s">
        <v>10014</v>
      </c>
      <c r="D6403" t="s">
        <v>7207</v>
      </c>
      <c r="E6403" t="s">
        <v>7208</v>
      </c>
      <c r="F6403" t="s">
        <v>2646</v>
      </c>
      <c r="G6403" t="s">
        <v>1300</v>
      </c>
      <c r="H6403" t="s">
        <v>1301</v>
      </c>
      <c r="I6403" t="s">
        <v>37</v>
      </c>
      <c r="J6403" t="s">
        <v>122</v>
      </c>
      <c r="K6403" t="s">
        <v>123</v>
      </c>
      <c r="L6403" t="s">
        <v>124</v>
      </c>
      <c r="M6403" t="s">
        <v>38</v>
      </c>
      <c r="N6403" t="s">
        <v>39</v>
      </c>
      <c r="O6403" s="23">
        <v>466</v>
      </c>
      <c r="P6403" s="9">
        <v>9.5299999999999994</v>
      </c>
      <c r="Q6403" t="s">
        <v>40</v>
      </c>
      <c r="R6403">
        <v>104329</v>
      </c>
      <c r="S6403" s="9">
        <v>48.9</v>
      </c>
      <c r="T6403" s="26">
        <v>4.9800000000000004</v>
      </c>
      <c r="U6403" s="8">
        <v>243.52</v>
      </c>
      <c r="V6403" t="s">
        <v>112</v>
      </c>
      <c r="W6403" t="s">
        <v>2276</v>
      </c>
      <c r="X6403" t="s">
        <v>42</v>
      </c>
      <c r="Y6403" t="s">
        <v>2277</v>
      </c>
      <c r="AA6403" s="1">
        <f t="shared" si="733"/>
        <v>46070</v>
      </c>
      <c r="AB6403" s="2">
        <f t="shared" si="734"/>
        <v>2</v>
      </c>
      <c r="AC6403" s="2">
        <f t="shared" si="735"/>
        <v>2026</v>
      </c>
      <c r="AD6403" s="2" t="str">
        <f>IFERROR(VLOOKUP(A6403,'Aux Área'!$A$4:$B$123,2,0),"-")</f>
        <v>INSPEÇÃO</v>
      </c>
    </row>
    <row r="6404" spans="1:30" x14ac:dyDescent="0.3">
      <c r="A6404" t="s">
        <v>2314</v>
      </c>
      <c r="B6404" t="s">
        <v>4624</v>
      </c>
      <c r="C6404" t="s">
        <v>10015</v>
      </c>
      <c r="D6404" t="s">
        <v>9279</v>
      </c>
      <c r="E6404" t="s">
        <v>9280</v>
      </c>
      <c r="F6404" t="s">
        <v>2317</v>
      </c>
      <c r="G6404" t="s">
        <v>1300</v>
      </c>
      <c r="H6404" t="s">
        <v>1301</v>
      </c>
      <c r="I6404" t="s">
        <v>37</v>
      </c>
      <c r="J6404" t="s">
        <v>231</v>
      </c>
      <c r="K6404" t="s">
        <v>232</v>
      </c>
      <c r="L6404" t="s">
        <v>217</v>
      </c>
      <c r="M6404" t="s">
        <v>38</v>
      </c>
      <c r="N6404" t="s">
        <v>39</v>
      </c>
      <c r="O6404" s="23">
        <v>478</v>
      </c>
      <c r="P6404" s="9">
        <v>9.6999999999999993</v>
      </c>
      <c r="Q6404" t="s">
        <v>40</v>
      </c>
      <c r="R6404">
        <v>56211</v>
      </c>
      <c r="S6404" s="9">
        <v>49.26</v>
      </c>
      <c r="T6404" s="26">
        <v>4.8609999999999998</v>
      </c>
      <c r="U6404" s="8">
        <v>239.44</v>
      </c>
      <c r="V6404" t="s">
        <v>10016</v>
      </c>
      <c r="W6404" t="s">
        <v>2276</v>
      </c>
      <c r="X6404" t="s">
        <v>42</v>
      </c>
      <c r="Y6404" t="s">
        <v>2277</v>
      </c>
      <c r="AA6404" s="1">
        <f t="shared" si="733"/>
        <v>46070</v>
      </c>
      <c r="AB6404" s="2">
        <f t="shared" si="734"/>
        <v>2</v>
      </c>
      <c r="AC6404" s="2">
        <f t="shared" si="735"/>
        <v>2026</v>
      </c>
      <c r="AD6404" s="2" t="str">
        <f>IFERROR(VLOOKUP(A6404,'Aux Área'!$A$4:$B$123,2,0),"-")</f>
        <v>INSPEÇÃO</v>
      </c>
    </row>
    <row r="6405" spans="1:30" x14ac:dyDescent="0.3">
      <c r="A6405" t="s">
        <v>2282</v>
      </c>
      <c r="B6405" t="s">
        <v>4679</v>
      </c>
      <c r="C6405" t="s">
        <v>10017</v>
      </c>
      <c r="D6405" t="s">
        <v>7064</v>
      </c>
      <c r="E6405" t="s">
        <v>7065</v>
      </c>
      <c r="F6405" t="s">
        <v>2285</v>
      </c>
      <c r="G6405" t="s">
        <v>1135</v>
      </c>
      <c r="H6405" t="s">
        <v>2275</v>
      </c>
      <c r="I6405" t="s">
        <v>1497</v>
      </c>
      <c r="J6405" t="s">
        <v>165</v>
      </c>
      <c r="K6405" t="s">
        <v>166</v>
      </c>
      <c r="L6405" t="s">
        <v>167</v>
      </c>
      <c r="M6405" t="s">
        <v>38</v>
      </c>
      <c r="N6405" t="s">
        <v>39</v>
      </c>
      <c r="O6405" s="23">
        <v>388</v>
      </c>
      <c r="P6405" s="9">
        <v>10.84</v>
      </c>
      <c r="Q6405" t="s">
        <v>40</v>
      </c>
      <c r="R6405">
        <v>93178</v>
      </c>
      <c r="S6405" s="9">
        <v>35.79</v>
      </c>
      <c r="T6405" s="26">
        <v>4.8899999999999997</v>
      </c>
      <c r="U6405" s="8">
        <v>175.01</v>
      </c>
      <c r="V6405" t="s">
        <v>41</v>
      </c>
      <c r="W6405" t="s">
        <v>2276</v>
      </c>
      <c r="X6405" t="s">
        <v>42</v>
      </c>
      <c r="Y6405" t="s">
        <v>2277</v>
      </c>
      <c r="AA6405" s="1">
        <f t="shared" si="733"/>
        <v>46070</v>
      </c>
      <c r="AB6405" s="2">
        <f t="shared" si="734"/>
        <v>2</v>
      </c>
      <c r="AC6405" s="2">
        <f t="shared" si="735"/>
        <v>2026</v>
      </c>
      <c r="AD6405" s="2" t="str">
        <f>IFERROR(VLOOKUP(A6405,'Aux Área'!$A$4:$B$123,2,0),"-")</f>
        <v>INSPEÇÃO</v>
      </c>
    </row>
    <row r="6406" spans="1:30" x14ac:dyDescent="0.3">
      <c r="A6406" t="s">
        <v>68</v>
      </c>
      <c r="B6406" t="s">
        <v>296</v>
      </c>
      <c r="C6406" t="s">
        <v>10018</v>
      </c>
      <c r="D6406" t="s">
        <v>3197</v>
      </c>
      <c r="E6406" t="s">
        <v>3198</v>
      </c>
      <c r="F6406" t="s">
        <v>69</v>
      </c>
      <c r="G6406" t="s">
        <v>35</v>
      </c>
      <c r="H6406" t="s">
        <v>36</v>
      </c>
      <c r="I6406" t="s">
        <v>37</v>
      </c>
      <c r="J6406" t="s">
        <v>370</v>
      </c>
      <c r="K6406" t="s">
        <v>371</v>
      </c>
      <c r="L6406" t="s">
        <v>124</v>
      </c>
      <c r="M6406" t="s">
        <v>38</v>
      </c>
      <c r="N6406" t="s">
        <v>39</v>
      </c>
      <c r="O6406" s="23">
        <v>364</v>
      </c>
      <c r="P6406" s="9">
        <v>12.74</v>
      </c>
      <c r="Q6406" t="s">
        <v>40</v>
      </c>
      <c r="R6406">
        <v>45434</v>
      </c>
      <c r="S6406" s="9">
        <v>28.57</v>
      </c>
      <c r="T6406" s="26">
        <v>4.992</v>
      </c>
      <c r="U6406" s="8">
        <v>142.61000000000001</v>
      </c>
      <c r="V6406" t="s">
        <v>10019</v>
      </c>
      <c r="W6406" t="s">
        <v>2007</v>
      </c>
      <c r="X6406" t="s">
        <v>42</v>
      </c>
      <c r="Y6406" t="s">
        <v>1740</v>
      </c>
      <c r="AA6406" s="1">
        <f t="shared" si="733"/>
        <v>46070</v>
      </c>
      <c r="AB6406" s="2">
        <f t="shared" si="734"/>
        <v>2</v>
      </c>
      <c r="AC6406" s="2">
        <f t="shared" si="735"/>
        <v>2026</v>
      </c>
      <c r="AD6406" s="2" t="str">
        <f>IFERROR(VLOOKUP(A6406,'Aux Área'!$A$4:$B$123,2,0),"-")</f>
        <v>OPERAÇÃO</v>
      </c>
    </row>
    <row r="6407" spans="1:30" x14ac:dyDescent="0.3">
      <c r="A6407" t="s">
        <v>2260</v>
      </c>
      <c r="B6407" t="s">
        <v>113</v>
      </c>
      <c r="C6407" t="s">
        <v>10020</v>
      </c>
      <c r="D6407" t="s">
        <v>3005</v>
      </c>
      <c r="E6407" t="s">
        <v>3006</v>
      </c>
      <c r="F6407" t="s">
        <v>2262</v>
      </c>
      <c r="G6407" t="s">
        <v>35</v>
      </c>
      <c r="H6407" t="s">
        <v>2263</v>
      </c>
      <c r="I6407" t="s">
        <v>2186</v>
      </c>
      <c r="J6407" t="s">
        <v>1681</v>
      </c>
      <c r="K6407" t="s">
        <v>1682</v>
      </c>
      <c r="L6407" t="s">
        <v>141</v>
      </c>
      <c r="M6407" t="s">
        <v>38</v>
      </c>
      <c r="N6407" t="s">
        <v>668</v>
      </c>
      <c r="O6407" s="23">
        <v>865</v>
      </c>
      <c r="P6407" s="9">
        <v>14.8</v>
      </c>
      <c r="Q6407" t="s">
        <v>40</v>
      </c>
      <c r="R6407">
        <v>90841</v>
      </c>
      <c r="S6407" s="9">
        <v>58.44</v>
      </c>
      <c r="T6407" s="26">
        <v>6.4889999999999999</v>
      </c>
      <c r="U6407" s="8">
        <v>379.24</v>
      </c>
      <c r="V6407" t="s">
        <v>41</v>
      </c>
      <c r="W6407" t="s">
        <v>2007</v>
      </c>
      <c r="X6407" t="s">
        <v>42</v>
      </c>
      <c r="Y6407" t="s">
        <v>1740</v>
      </c>
      <c r="AA6407" s="1">
        <f t="shared" si="733"/>
        <v>46070</v>
      </c>
      <c r="AB6407" s="2">
        <f t="shared" si="734"/>
        <v>2</v>
      </c>
      <c r="AC6407" s="2">
        <f t="shared" si="735"/>
        <v>2026</v>
      </c>
      <c r="AD6407" s="2" t="str">
        <f>IFERROR(VLOOKUP(A6407,'Aux Área'!$A$4:$B$123,2,0),"-")</f>
        <v>INSPEÇÃO</v>
      </c>
    </row>
    <row r="6408" spans="1:30" x14ac:dyDescent="0.3">
      <c r="A6408" t="s">
        <v>2278</v>
      </c>
      <c r="B6408" t="s">
        <v>4664</v>
      </c>
      <c r="C6408" t="s">
        <v>10021</v>
      </c>
      <c r="D6408" t="s">
        <v>3208</v>
      </c>
      <c r="E6408" t="s">
        <v>3209</v>
      </c>
      <c r="F6408" t="s">
        <v>2281</v>
      </c>
      <c r="G6408" t="s">
        <v>1135</v>
      </c>
      <c r="H6408" t="s">
        <v>2275</v>
      </c>
      <c r="I6408" t="s">
        <v>1497</v>
      </c>
      <c r="J6408" t="s">
        <v>165</v>
      </c>
      <c r="K6408" t="s">
        <v>166</v>
      </c>
      <c r="L6408" t="s">
        <v>167</v>
      </c>
      <c r="M6408" t="s">
        <v>38</v>
      </c>
      <c r="N6408" t="s">
        <v>39</v>
      </c>
      <c r="O6408" s="23">
        <v>320</v>
      </c>
      <c r="P6408" s="9">
        <v>10.71</v>
      </c>
      <c r="Q6408" t="s">
        <v>40</v>
      </c>
      <c r="R6408">
        <v>110501</v>
      </c>
      <c r="S6408" s="9">
        <v>29.87</v>
      </c>
      <c r="T6408" s="26">
        <v>4.8899999999999997</v>
      </c>
      <c r="U6408" s="8">
        <v>146.07</v>
      </c>
      <c r="V6408" t="s">
        <v>41</v>
      </c>
      <c r="W6408" t="s">
        <v>2276</v>
      </c>
      <c r="X6408" t="s">
        <v>42</v>
      </c>
      <c r="Y6408" t="s">
        <v>2277</v>
      </c>
      <c r="AA6408" s="1">
        <f t="shared" si="733"/>
        <v>46070</v>
      </c>
      <c r="AB6408" s="2">
        <f t="shared" si="734"/>
        <v>2</v>
      </c>
      <c r="AC6408" s="2">
        <f t="shared" si="735"/>
        <v>2026</v>
      </c>
      <c r="AD6408" s="2" t="str">
        <f>IFERROR(VLOOKUP(A6408,'Aux Área'!$A$4:$B$123,2,0),"-")</f>
        <v>INSPEÇÃO</v>
      </c>
    </row>
    <row r="6409" spans="1:30" x14ac:dyDescent="0.3">
      <c r="A6409" t="s">
        <v>1945</v>
      </c>
      <c r="B6409" t="s">
        <v>2124</v>
      </c>
      <c r="C6409" t="s">
        <v>10022</v>
      </c>
      <c r="D6409" t="s">
        <v>1802</v>
      </c>
      <c r="E6409" t="s">
        <v>1803</v>
      </c>
      <c r="F6409" t="s">
        <v>653</v>
      </c>
      <c r="G6409" t="s">
        <v>1495</v>
      </c>
      <c r="H6409" t="s">
        <v>1804</v>
      </c>
      <c r="I6409" t="s">
        <v>1497</v>
      </c>
      <c r="J6409" t="s">
        <v>231</v>
      </c>
      <c r="K6409" t="s">
        <v>232</v>
      </c>
      <c r="L6409" t="s">
        <v>217</v>
      </c>
      <c r="M6409" t="s">
        <v>38</v>
      </c>
      <c r="N6409" t="s">
        <v>668</v>
      </c>
      <c r="O6409" s="23">
        <v>0</v>
      </c>
      <c r="P6409" s="9">
        <v>0</v>
      </c>
      <c r="Q6409" t="s">
        <v>40</v>
      </c>
      <c r="R6409">
        <v>0</v>
      </c>
      <c r="S6409" s="9">
        <v>79.08</v>
      </c>
      <c r="T6409" s="26">
        <v>5.99</v>
      </c>
      <c r="U6409" s="8">
        <v>473.7</v>
      </c>
      <c r="V6409" t="s">
        <v>10023</v>
      </c>
      <c r="W6409" t="s">
        <v>652</v>
      </c>
      <c r="X6409" t="s">
        <v>42</v>
      </c>
      <c r="Y6409" t="s">
        <v>653</v>
      </c>
      <c r="AA6409" s="1">
        <f t="shared" si="733"/>
        <v>46070</v>
      </c>
      <c r="AB6409" s="2">
        <f t="shared" si="734"/>
        <v>2</v>
      </c>
      <c r="AC6409" s="2">
        <f t="shared" si="735"/>
        <v>2026</v>
      </c>
      <c r="AD6409" s="2" t="str">
        <f>IFERROR(VLOOKUP(A6409,'Aux Área'!$A$4:$B$123,2,0),"-")</f>
        <v>SÃO PEDRO</v>
      </c>
    </row>
    <row r="6410" spans="1:30" x14ac:dyDescent="0.3">
      <c r="A6410" t="s">
        <v>3092</v>
      </c>
      <c r="B6410" t="s">
        <v>4774</v>
      </c>
      <c r="C6410" t="s">
        <v>10024</v>
      </c>
      <c r="D6410" t="s">
        <v>9771</v>
      </c>
      <c r="E6410" t="s">
        <v>9666</v>
      </c>
      <c r="F6410" t="s">
        <v>3594</v>
      </c>
      <c r="G6410" t="s">
        <v>1135</v>
      </c>
      <c r="H6410" t="s">
        <v>2275</v>
      </c>
      <c r="I6410" t="s">
        <v>1497</v>
      </c>
      <c r="J6410" t="s">
        <v>188</v>
      </c>
      <c r="K6410" t="s">
        <v>189</v>
      </c>
      <c r="L6410" t="s">
        <v>190</v>
      </c>
      <c r="M6410" t="s">
        <v>38</v>
      </c>
      <c r="N6410" t="s">
        <v>39</v>
      </c>
      <c r="O6410" s="23">
        <v>408</v>
      </c>
      <c r="P6410" s="9">
        <v>10.71</v>
      </c>
      <c r="Q6410" t="s">
        <v>40</v>
      </c>
      <c r="R6410">
        <v>90501</v>
      </c>
      <c r="S6410" s="9">
        <v>38.090000000000003</v>
      </c>
      <c r="T6410" s="26">
        <v>4.99</v>
      </c>
      <c r="U6410" s="8">
        <v>190.07</v>
      </c>
      <c r="V6410" t="s">
        <v>41</v>
      </c>
      <c r="W6410" t="s">
        <v>2276</v>
      </c>
      <c r="X6410" t="s">
        <v>42</v>
      </c>
      <c r="Y6410" t="s">
        <v>2277</v>
      </c>
      <c r="AA6410" s="1">
        <f t="shared" si="733"/>
        <v>46070</v>
      </c>
      <c r="AB6410" s="2">
        <f t="shared" si="734"/>
        <v>2</v>
      </c>
      <c r="AC6410" s="2">
        <f t="shared" si="735"/>
        <v>2026</v>
      </c>
      <c r="AD6410" s="2" t="str">
        <f>IFERROR(VLOOKUP(A6410,'Aux Área'!$A$4:$B$123,2,0),"-")</f>
        <v>INSPEÇÃO</v>
      </c>
    </row>
    <row r="6411" spans="1:30" x14ac:dyDescent="0.3">
      <c r="A6411" t="s">
        <v>58</v>
      </c>
      <c r="B6411" t="s">
        <v>250</v>
      </c>
      <c r="C6411" t="s">
        <v>10025</v>
      </c>
      <c r="D6411" t="s">
        <v>87</v>
      </c>
      <c r="E6411" t="s">
        <v>88</v>
      </c>
      <c r="F6411" t="s">
        <v>59</v>
      </c>
      <c r="G6411" t="s">
        <v>35</v>
      </c>
      <c r="H6411" t="s">
        <v>36</v>
      </c>
      <c r="I6411" t="s">
        <v>37</v>
      </c>
      <c r="J6411" t="s">
        <v>356</v>
      </c>
      <c r="K6411" t="s">
        <v>357</v>
      </c>
      <c r="L6411" t="s">
        <v>124</v>
      </c>
      <c r="M6411" t="s">
        <v>38</v>
      </c>
      <c r="N6411" t="s">
        <v>39</v>
      </c>
      <c r="O6411" s="23">
        <v>268</v>
      </c>
      <c r="P6411" s="9">
        <v>7.6</v>
      </c>
      <c r="Q6411" t="s">
        <v>40</v>
      </c>
      <c r="R6411">
        <v>77404</v>
      </c>
      <c r="S6411" s="9">
        <v>35.26</v>
      </c>
      <c r="T6411" s="26">
        <v>4.7910000000000004</v>
      </c>
      <c r="U6411" s="8">
        <v>168.94</v>
      </c>
      <c r="V6411" t="s">
        <v>10026</v>
      </c>
      <c r="W6411" t="s">
        <v>2007</v>
      </c>
      <c r="X6411" t="s">
        <v>42</v>
      </c>
      <c r="Y6411" t="s">
        <v>1740</v>
      </c>
      <c r="AA6411" s="1">
        <f t="shared" si="733"/>
        <v>46070</v>
      </c>
      <c r="AB6411" s="2">
        <f t="shared" si="734"/>
        <v>2</v>
      </c>
      <c r="AC6411" s="2">
        <f t="shared" si="735"/>
        <v>2026</v>
      </c>
      <c r="AD6411" s="2" t="str">
        <f>IFERROR(VLOOKUP(A6411,'Aux Área'!$A$4:$B$123,2,0),"-")</f>
        <v>CONSERVA</v>
      </c>
    </row>
    <row r="6412" spans="1:30" x14ac:dyDescent="0.3">
      <c r="A6412" t="s">
        <v>62</v>
      </c>
      <c r="B6412" t="s">
        <v>1455</v>
      </c>
      <c r="C6412" t="s">
        <v>10027</v>
      </c>
      <c r="D6412" t="s">
        <v>158</v>
      </c>
      <c r="E6412" t="s">
        <v>159</v>
      </c>
      <c r="F6412" t="s">
        <v>63</v>
      </c>
      <c r="G6412" t="s">
        <v>35</v>
      </c>
      <c r="H6412" t="s">
        <v>36</v>
      </c>
      <c r="I6412" t="s">
        <v>37</v>
      </c>
      <c r="J6412" t="s">
        <v>526</v>
      </c>
      <c r="K6412" t="s">
        <v>527</v>
      </c>
      <c r="L6412" t="s">
        <v>124</v>
      </c>
      <c r="M6412" t="s">
        <v>38</v>
      </c>
      <c r="N6412" t="s">
        <v>39</v>
      </c>
      <c r="O6412" s="23">
        <v>172</v>
      </c>
      <c r="P6412" s="9">
        <v>9.65</v>
      </c>
      <c r="Q6412" t="s">
        <v>40</v>
      </c>
      <c r="R6412">
        <v>61357</v>
      </c>
      <c r="S6412" s="9">
        <v>17.829999999999998</v>
      </c>
      <c r="T6412" s="26">
        <v>4.7919999999999998</v>
      </c>
      <c r="U6412" s="8">
        <v>85.44</v>
      </c>
      <c r="V6412" t="s">
        <v>41</v>
      </c>
      <c r="W6412" t="s">
        <v>2007</v>
      </c>
      <c r="X6412" t="s">
        <v>42</v>
      </c>
      <c r="Y6412" t="s">
        <v>1740</v>
      </c>
      <c r="AA6412" s="1">
        <f t="shared" si="733"/>
        <v>46070</v>
      </c>
      <c r="AB6412" s="2">
        <f t="shared" si="734"/>
        <v>2</v>
      </c>
      <c r="AC6412" s="2">
        <f t="shared" si="735"/>
        <v>2026</v>
      </c>
      <c r="AD6412" s="2" t="str">
        <f>IFERROR(VLOOKUP(A6412,'Aux Área'!$A$4:$B$123,2,0),"-")</f>
        <v>CONSERVA</v>
      </c>
    </row>
    <row r="6413" spans="1:30" x14ac:dyDescent="0.3">
      <c r="A6413" t="s">
        <v>2691</v>
      </c>
      <c r="B6413" t="s">
        <v>2692</v>
      </c>
      <c r="C6413" t="s">
        <v>10028</v>
      </c>
      <c r="D6413" t="s">
        <v>2142</v>
      </c>
      <c r="E6413" t="s">
        <v>2143</v>
      </c>
      <c r="F6413" t="s">
        <v>5979</v>
      </c>
      <c r="G6413" t="s">
        <v>1635</v>
      </c>
      <c r="H6413" t="s">
        <v>2635</v>
      </c>
      <c r="I6413" t="s">
        <v>37</v>
      </c>
      <c r="J6413" t="s">
        <v>165</v>
      </c>
      <c r="K6413" t="s">
        <v>166</v>
      </c>
      <c r="L6413" t="s">
        <v>167</v>
      </c>
      <c r="M6413" t="s">
        <v>38</v>
      </c>
      <c r="N6413" t="s">
        <v>39</v>
      </c>
      <c r="O6413" s="23">
        <v>231</v>
      </c>
      <c r="P6413" s="9">
        <v>9.3699999999999992</v>
      </c>
      <c r="Q6413" t="s">
        <v>40</v>
      </c>
      <c r="R6413">
        <v>14588</v>
      </c>
      <c r="S6413" s="9">
        <v>24.65</v>
      </c>
      <c r="T6413" s="26">
        <v>4.8120000000000003</v>
      </c>
      <c r="U6413" s="8">
        <v>118.62</v>
      </c>
      <c r="V6413" t="s">
        <v>41</v>
      </c>
      <c r="W6413" t="s">
        <v>2007</v>
      </c>
      <c r="X6413" t="s">
        <v>42</v>
      </c>
      <c r="Y6413" t="s">
        <v>1740</v>
      </c>
      <c r="AA6413" s="1">
        <f t="shared" si="733"/>
        <v>46070</v>
      </c>
      <c r="AB6413" s="2">
        <f t="shared" si="734"/>
        <v>2</v>
      </c>
      <c r="AC6413" s="2">
        <f t="shared" si="735"/>
        <v>2026</v>
      </c>
      <c r="AD6413" s="2" t="str">
        <f>IFERROR(VLOOKUP(A6413,'Aux Área'!$A$4:$B$123,2,0),"-")</f>
        <v>TI</v>
      </c>
    </row>
    <row r="6414" spans="1:30" x14ac:dyDescent="0.3">
      <c r="A6414" t="s">
        <v>1069</v>
      </c>
      <c r="B6414" t="s">
        <v>1516</v>
      </c>
      <c r="C6414" t="s">
        <v>10029</v>
      </c>
      <c r="D6414" t="s">
        <v>2082</v>
      </c>
      <c r="E6414" t="s">
        <v>2083</v>
      </c>
      <c r="F6414" t="s">
        <v>1071</v>
      </c>
      <c r="G6414" t="s">
        <v>35</v>
      </c>
      <c r="H6414" t="s">
        <v>36</v>
      </c>
      <c r="I6414" t="s">
        <v>37</v>
      </c>
      <c r="J6414" t="s">
        <v>1665</v>
      </c>
      <c r="K6414" t="s">
        <v>1666</v>
      </c>
      <c r="L6414" t="s">
        <v>301</v>
      </c>
      <c r="M6414" t="s">
        <v>38</v>
      </c>
      <c r="N6414" t="s">
        <v>39</v>
      </c>
      <c r="O6414" s="23">
        <v>171</v>
      </c>
      <c r="P6414" s="9">
        <v>6.37</v>
      </c>
      <c r="Q6414" t="s">
        <v>40</v>
      </c>
      <c r="R6414">
        <v>16571</v>
      </c>
      <c r="S6414" s="9">
        <v>26.83</v>
      </c>
      <c r="T6414" s="26">
        <v>4.6900000000000004</v>
      </c>
      <c r="U6414" s="8">
        <v>125.83</v>
      </c>
      <c r="V6414" t="s">
        <v>10030</v>
      </c>
      <c r="W6414" t="s">
        <v>2007</v>
      </c>
      <c r="X6414" t="s">
        <v>42</v>
      </c>
      <c r="Y6414" t="s">
        <v>1740</v>
      </c>
      <c r="AA6414" s="1">
        <f t="shared" si="733"/>
        <v>46070</v>
      </c>
      <c r="AB6414" s="2">
        <f t="shared" si="734"/>
        <v>2</v>
      </c>
      <c r="AC6414" s="2">
        <f t="shared" si="735"/>
        <v>2026</v>
      </c>
      <c r="AD6414" s="2" t="str">
        <f>IFERROR(VLOOKUP(A6414,'Aux Área'!$A$4:$B$123,2,0),"-")</f>
        <v>FACILITIES</v>
      </c>
    </row>
    <row r="6415" spans="1:30" x14ac:dyDescent="0.3">
      <c r="A6415" t="s">
        <v>2664</v>
      </c>
      <c r="B6415" t="s">
        <v>2665</v>
      </c>
      <c r="C6415" t="s">
        <v>10031</v>
      </c>
      <c r="D6415" t="s">
        <v>2468</v>
      </c>
      <c r="E6415" t="s">
        <v>2469</v>
      </c>
      <c r="F6415" t="s">
        <v>2667</v>
      </c>
      <c r="G6415" t="s">
        <v>659</v>
      </c>
      <c r="H6415" t="s">
        <v>2215</v>
      </c>
      <c r="I6415" t="s">
        <v>667</v>
      </c>
      <c r="J6415" t="s">
        <v>122</v>
      </c>
      <c r="K6415" t="s">
        <v>123</v>
      </c>
      <c r="L6415" t="s">
        <v>124</v>
      </c>
      <c r="M6415" t="s">
        <v>38</v>
      </c>
      <c r="N6415" t="s">
        <v>668</v>
      </c>
      <c r="O6415" s="23">
        <v>361</v>
      </c>
      <c r="P6415" s="9">
        <v>4.7699999999999996</v>
      </c>
      <c r="Q6415" t="s">
        <v>40</v>
      </c>
      <c r="R6415">
        <v>9998</v>
      </c>
      <c r="S6415" s="9">
        <v>75.61</v>
      </c>
      <c r="T6415" s="26">
        <v>6.03</v>
      </c>
      <c r="U6415" s="8">
        <v>455.95</v>
      </c>
      <c r="V6415" t="s">
        <v>3111</v>
      </c>
      <c r="W6415" t="s">
        <v>2007</v>
      </c>
      <c r="X6415" t="s">
        <v>42</v>
      </c>
      <c r="Y6415" t="s">
        <v>1740</v>
      </c>
      <c r="AA6415" s="1">
        <f t="shared" si="733"/>
        <v>46070</v>
      </c>
      <c r="AB6415" s="2">
        <f t="shared" si="734"/>
        <v>2</v>
      </c>
      <c r="AC6415" s="2">
        <f t="shared" si="735"/>
        <v>2026</v>
      </c>
      <c r="AD6415" s="2" t="str">
        <f>IFERROR(VLOOKUP(A6415,'Aux Área'!$A$4:$B$123,2,0),"-")</f>
        <v>APH</v>
      </c>
    </row>
    <row r="6416" spans="1:30" x14ac:dyDescent="0.3">
      <c r="A6416" t="s">
        <v>2306</v>
      </c>
      <c r="B6416" t="s">
        <v>4613</v>
      </c>
      <c r="C6416" t="s">
        <v>10032</v>
      </c>
      <c r="D6416" t="s">
        <v>3428</v>
      </c>
      <c r="E6416" t="s">
        <v>3429</v>
      </c>
      <c r="F6416" t="s">
        <v>2309</v>
      </c>
      <c r="G6416" t="s">
        <v>1135</v>
      </c>
      <c r="H6416" t="s">
        <v>2275</v>
      </c>
      <c r="I6416" t="s">
        <v>1497</v>
      </c>
      <c r="J6416" t="s">
        <v>1665</v>
      </c>
      <c r="K6416" t="s">
        <v>1666</v>
      </c>
      <c r="L6416" t="s">
        <v>301</v>
      </c>
      <c r="M6416" t="s">
        <v>38</v>
      </c>
      <c r="N6416" t="s">
        <v>39</v>
      </c>
      <c r="O6416" s="23">
        <v>325</v>
      </c>
      <c r="P6416" s="9">
        <v>8.9499999999999993</v>
      </c>
      <c r="Q6416" t="s">
        <v>40</v>
      </c>
      <c r="R6416">
        <v>104971</v>
      </c>
      <c r="S6416" s="9">
        <v>36.31</v>
      </c>
      <c r="T6416" s="26">
        <v>4.6900000000000004</v>
      </c>
      <c r="U6416" s="8">
        <v>170.29</v>
      </c>
      <c r="V6416" t="s">
        <v>10033</v>
      </c>
      <c r="W6416" t="s">
        <v>2276</v>
      </c>
      <c r="X6416" t="s">
        <v>42</v>
      </c>
      <c r="Y6416" t="s">
        <v>2277</v>
      </c>
      <c r="AA6416" s="1">
        <f t="shared" si="733"/>
        <v>46070</v>
      </c>
      <c r="AB6416" s="2">
        <f t="shared" si="734"/>
        <v>2</v>
      </c>
      <c r="AC6416" s="2">
        <f t="shared" si="735"/>
        <v>2026</v>
      </c>
      <c r="AD6416" s="2" t="str">
        <f>IFERROR(VLOOKUP(A6416,'Aux Área'!$A$4:$B$123,2,0),"-")</f>
        <v>INSPEÇÃO</v>
      </c>
    </row>
    <row r="6417" spans="1:30" x14ac:dyDescent="0.3">
      <c r="A6417" t="s">
        <v>2552</v>
      </c>
      <c r="B6417" t="s">
        <v>2553</v>
      </c>
      <c r="C6417" t="s">
        <v>10034</v>
      </c>
      <c r="D6417" t="s">
        <v>2872</v>
      </c>
      <c r="E6417" t="s">
        <v>2873</v>
      </c>
      <c r="F6417" t="s">
        <v>2555</v>
      </c>
      <c r="G6417" t="s">
        <v>659</v>
      </c>
      <c r="H6417" t="s">
        <v>2215</v>
      </c>
      <c r="I6417" t="s">
        <v>667</v>
      </c>
      <c r="J6417" t="s">
        <v>2779</v>
      </c>
      <c r="K6417" t="s">
        <v>2780</v>
      </c>
      <c r="L6417" t="s">
        <v>141</v>
      </c>
      <c r="M6417" t="s">
        <v>38</v>
      </c>
      <c r="N6417" t="s">
        <v>668</v>
      </c>
      <c r="O6417" s="23">
        <v>281</v>
      </c>
      <c r="P6417" s="9">
        <v>3.15</v>
      </c>
      <c r="Q6417" t="s">
        <v>40</v>
      </c>
      <c r="R6417">
        <v>9213</v>
      </c>
      <c r="S6417" s="9">
        <v>89.16</v>
      </c>
      <c r="T6417" s="26">
        <v>6.4</v>
      </c>
      <c r="U6417" s="8">
        <v>570.62</v>
      </c>
      <c r="V6417" t="s">
        <v>41</v>
      </c>
      <c r="W6417" t="s">
        <v>2007</v>
      </c>
      <c r="X6417" t="s">
        <v>42</v>
      </c>
      <c r="Y6417" t="s">
        <v>1740</v>
      </c>
      <c r="AA6417" s="1">
        <f t="shared" si="733"/>
        <v>46070</v>
      </c>
      <c r="AB6417" s="2">
        <f t="shared" si="734"/>
        <v>2</v>
      </c>
      <c r="AC6417" s="2">
        <f t="shared" si="735"/>
        <v>2026</v>
      </c>
      <c r="AD6417" s="2" t="str">
        <f>IFERROR(VLOOKUP(A6417,'Aux Área'!$A$4:$B$123,2,0),"-")</f>
        <v>APH</v>
      </c>
    </row>
    <row r="6418" spans="1:30" x14ac:dyDescent="0.3">
      <c r="A6418" t="s">
        <v>64</v>
      </c>
      <c r="B6418" t="s">
        <v>332</v>
      </c>
      <c r="C6418" t="s">
        <v>10035</v>
      </c>
      <c r="D6418" t="s">
        <v>127</v>
      </c>
      <c r="E6418" t="s">
        <v>128</v>
      </c>
      <c r="F6418" t="s">
        <v>65</v>
      </c>
      <c r="G6418" t="s">
        <v>35</v>
      </c>
      <c r="H6418" t="s">
        <v>36</v>
      </c>
      <c r="I6418" t="s">
        <v>37</v>
      </c>
      <c r="J6418" t="s">
        <v>165</v>
      </c>
      <c r="K6418" t="s">
        <v>166</v>
      </c>
      <c r="L6418" t="s">
        <v>167</v>
      </c>
      <c r="M6418" t="s">
        <v>38</v>
      </c>
      <c r="N6418" t="s">
        <v>39</v>
      </c>
      <c r="O6418" s="23">
        <v>407</v>
      </c>
      <c r="P6418" s="9">
        <v>10.36</v>
      </c>
      <c r="Q6418" t="s">
        <v>40</v>
      </c>
      <c r="R6418">
        <v>49986</v>
      </c>
      <c r="S6418" s="9">
        <v>39.28</v>
      </c>
      <c r="T6418" s="26">
        <v>4.8899999999999997</v>
      </c>
      <c r="U6418" s="8">
        <v>192.08</v>
      </c>
      <c r="V6418" t="s">
        <v>41</v>
      </c>
      <c r="W6418" t="s">
        <v>2007</v>
      </c>
      <c r="X6418" t="s">
        <v>42</v>
      </c>
      <c r="Y6418" t="s">
        <v>1740</v>
      </c>
      <c r="AA6418" s="1">
        <f t="shared" si="733"/>
        <v>46070</v>
      </c>
      <c r="AB6418" s="2">
        <f t="shared" si="734"/>
        <v>2</v>
      </c>
      <c r="AC6418" s="2">
        <f t="shared" si="735"/>
        <v>2026</v>
      </c>
      <c r="AD6418" s="2" t="str">
        <f>IFERROR(VLOOKUP(A6418,'Aux Área'!$A$4:$B$123,2,0),"-")</f>
        <v>ENGENHARIA</v>
      </c>
    </row>
    <row r="6419" spans="1:30" x14ac:dyDescent="0.3">
      <c r="A6419" t="s">
        <v>62</v>
      </c>
      <c r="B6419" t="s">
        <v>1455</v>
      </c>
      <c r="C6419" t="s">
        <v>10036</v>
      </c>
      <c r="D6419" t="s">
        <v>158</v>
      </c>
      <c r="E6419" t="s">
        <v>159</v>
      </c>
      <c r="F6419" t="s">
        <v>63</v>
      </c>
      <c r="G6419" t="s">
        <v>35</v>
      </c>
      <c r="H6419" t="s">
        <v>36</v>
      </c>
      <c r="I6419" t="s">
        <v>37</v>
      </c>
      <c r="J6419" t="s">
        <v>165</v>
      </c>
      <c r="K6419" t="s">
        <v>166</v>
      </c>
      <c r="L6419" t="s">
        <v>167</v>
      </c>
      <c r="M6419" t="s">
        <v>38</v>
      </c>
      <c r="N6419" t="s">
        <v>39</v>
      </c>
      <c r="O6419" s="23">
        <v>263</v>
      </c>
      <c r="P6419" s="9">
        <v>8.91</v>
      </c>
      <c r="Q6419" t="s">
        <v>40</v>
      </c>
      <c r="R6419">
        <v>61620</v>
      </c>
      <c r="S6419" s="9">
        <v>29.52</v>
      </c>
      <c r="T6419" s="26">
        <v>4.8460000000000001</v>
      </c>
      <c r="U6419" s="8">
        <v>143.04</v>
      </c>
      <c r="V6419" t="s">
        <v>41</v>
      </c>
      <c r="W6419" t="s">
        <v>2007</v>
      </c>
      <c r="X6419" t="s">
        <v>42</v>
      </c>
      <c r="Y6419" t="s">
        <v>1740</v>
      </c>
      <c r="AA6419" s="1">
        <f t="shared" si="733"/>
        <v>46070</v>
      </c>
      <c r="AB6419" s="2">
        <f t="shared" si="734"/>
        <v>2</v>
      </c>
      <c r="AC6419" s="2">
        <f t="shared" si="735"/>
        <v>2026</v>
      </c>
      <c r="AD6419" s="2" t="str">
        <f>IFERROR(VLOOKUP(A6419,'Aux Área'!$A$4:$B$123,2,0),"-")</f>
        <v>CONSERVA</v>
      </c>
    </row>
    <row r="6420" spans="1:30" x14ac:dyDescent="0.3">
      <c r="A6420" t="s">
        <v>50</v>
      </c>
      <c r="B6420" t="s">
        <v>324</v>
      </c>
      <c r="C6420" t="s">
        <v>10037</v>
      </c>
      <c r="D6420" t="s">
        <v>326</v>
      </c>
      <c r="E6420" t="s">
        <v>327</v>
      </c>
      <c r="F6420" t="s">
        <v>51</v>
      </c>
      <c r="G6420" t="s">
        <v>35</v>
      </c>
      <c r="H6420" t="s">
        <v>36</v>
      </c>
      <c r="I6420" t="s">
        <v>37</v>
      </c>
      <c r="J6420" t="s">
        <v>5537</v>
      </c>
      <c r="K6420" t="s">
        <v>5538</v>
      </c>
      <c r="L6420" t="s">
        <v>217</v>
      </c>
      <c r="M6420" t="s">
        <v>38</v>
      </c>
      <c r="N6420" t="s">
        <v>39</v>
      </c>
      <c r="O6420" s="10">
        <v>312</v>
      </c>
      <c r="P6420" s="24">
        <v>8.64</v>
      </c>
      <c r="Q6420" t="s">
        <v>40</v>
      </c>
      <c r="R6420" s="2">
        <v>20051</v>
      </c>
      <c r="S6420" s="9">
        <v>36.119999999999997</v>
      </c>
      <c r="T6420" s="26">
        <v>4.8710000000000004</v>
      </c>
      <c r="U6420" s="8">
        <v>175.94</v>
      </c>
      <c r="V6420" t="s">
        <v>41</v>
      </c>
      <c r="W6420" t="s">
        <v>2007</v>
      </c>
      <c r="X6420" t="s">
        <v>42</v>
      </c>
      <c r="Y6420" t="s">
        <v>1740</v>
      </c>
      <c r="AA6420" s="1">
        <f t="shared" si="733"/>
        <v>46070</v>
      </c>
      <c r="AB6420" s="2">
        <f t="shared" si="734"/>
        <v>2</v>
      </c>
      <c r="AC6420" s="2">
        <f t="shared" si="735"/>
        <v>2026</v>
      </c>
      <c r="AD6420" s="2" t="str">
        <f>IFERROR(VLOOKUP(A6420,'Aux Área'!$A$4:$B$123,2,0),"-")</f>
        <v>TI</v>
      </c>
    </row>
    <row r="6421" spans="1:30" x14ac:dyDescent="0.3">
      <c r="A6421" t="s">
        <v>5620</v>
      </c>
      <c r="B6421" t="s">
        <v>9277</v>
      </c>
      <c r="C6421" t="s">
        <v>10038</v>
      </c>
      <c r="D6421" t="s">
        <v>2160</v>
      </c>
      <c r="E6421" t="s">
        <v>2161</v>
      </c>
      <c r="F6421" t="s">
        <v>6208</v>
      </c>
      <c r="G6421" t="s">
        <v>1135</v>
      </c>
      <c r="H6421" t="s">
        <v>5545</v>
      </c>
      <c r="I6421" t="s">
        <v>839</v>
      </c>
      <c r="J6421" t="s">
        <v>237</v>
      </c>
      <c r="K6421" t="s">
        <v>238</v>
      </c>
      <c r="L6421" t="s">
        <v>110</v>
      </c>
      <c r="M6421" t="s">
        <v>38</v>
      </c>
      <c r="N6421" t="s">
        <v>39</v>
      </c>
      <c r="O6421" s="23">
        <v>262</v>
      </c>
      <c r="P6421" s="9">
        <v>7.58</v>
      </c>
      <c r="Q6421" t="s">
        <v>40</v>
      </c>
      <c r="R6421">
        <v>27167</v>
      </c>
      <c r="S6421" s="9">
        <v>34.549999999999997</v>
      </c>
      <c r="T6421" s="26">
        <v>4.6900000000000004</v>
      </c>
      <c r="U6421" s="8">
        <v>162.04</v>
      </c>
      <c r="V6421" t="s">
        <v>41</v>
      </c>
      <c r="W6421" t="s">
        <v>2276</v>
      </c>
      <c r="X6421" t="s">
        <v>42</v>
      </c>
      <c r="Y6421" t="s">
        <v>2277</v>
      </c>
      <c r="AA6421" s="1">
        <f t="shared" si="733"/>
        <v>46070</v>
      </c>
      <c r="AB6421" s="2">
        <f t="shared" si="734"/>
        <v>2</v>
      </c>
      <c r="AC6421" s="2">
        <f t="shared" si="735"/>
        <v>2026</v>
      </c>
      <c r="AD6421" s="2" t="str">
        <f>IFERROR(VLOOKUP(A6421,'Aux Área'!$A$4:$B$123,2,0),"-")</f>
        <v>INSPEÇÃO</v>
      </c>
    </row>
    <row r="6422" spans="1:30" x14ac:dyDescent="0.3">
      <c r="A6422" t="s">
        <v>2632</v>
      </c>
      <c r="B6422" t="s">
        <v>2633</v>
      </c>
      <c r="C6422" t="s">
        <v>10039</v>
      </c>
      <c r="D6422" t="s">
        <v>8713</v>
      </c>
      <c r="E6422" t="s">
        <v>8714</v>
      </c>
      <c r="F6422" t="s">
        <v>3712</v>
      </c>
      <c r="G6422" t="s">
        <v>1300</v>
      </c>
      <c r="H6422" t="s">
        <v>2635</v>
      </c>
      <c r="I6422" t="s">
        <v>37</v>
      </c>
      <c r="J6422" t="s">
        <v>231</v>
      </c>
      <c r="K6422" t="s">
        <v>232</v>
      </c>
      <c r="L6422" t="s">
        <v>217</v>
      </c>
      <c r="M6422" t="s">
        <v>38</v>
      </c>
      <c r="N6422" t="s">
        <v>39</v>
      </c>
      <c r="O6422" s="23">
        <v>309</v>
      </c>
      <c r="P6422" s="9">
        <v>6.96</v>
      </c>
      <c r="Q6422" t="s">
        <v>40</v>
      </c>
      <c r="R6422">
        <v>7665</v>
      </c>
      <c r="S6422" s="9">
        <v>44.38</v>
      </c>
      <c r="T6422" s="26">
        <v>4.8609999999999998</v>
      </c>
      <c r="U6422" s="8">
        <v>215.71</v>
      </c>
      <c r="V6422" t="s">
        <v>10040</v>
      </c>
      <c r="W6422" t="s">
        <v>2007</v>
      </c>
      <c r="X6422" t="s">
        <v>42</v>
      </c>
      <c r="Y6422" t="s">
        <v>1740</v>
      </c>
      <c r="AA6422" s="1">
        <f t="shared" si="733"/>
        <v>46070</v>
      </c>
      <c r="AB6422" s="2">
        <f t="shared" si="734"/>
        <v>2</v>
      </c>
      <c r="AC6422" s="2">
        <f t="shared" si="735"/>
        <v>2026</v>
      </c>
      <c r="AD6422" s="2" t="str">
        <f>IFERROR(VLOOKUP(A6422,'Aux Área'!$A$4:$B$123,2,0),"-")</f>
        <v>TI</v>
      </c>
    </row>
    <row r="6423" spans="1:30" x14ac:dyDescent="0.3">
      <c r="A6423" t="s">
        <v>2638</v>
      </c>
      <c r="B6423" t="s">
        <v>4593</v>
      </c>
      <c r="C6423" t="s">
        <v>10041</v>
      </c>
      <c r="D6423" t="s">
        <v>3246</v>
      </c>
      <c r="E6423" t="s">
        <v>3247</v>
      </c>
      <c r="F6423" t="s">
        <v>2641</v>
      </c>
      <c r="G6423" t="s">
        <v>1135</v>
      </c>
      <c r="H6423" t="s">
        <v>2275</v>
      </c>
      <c r="I6423" t="s">
        <v>1497</v>
      </c>
      <c r="J6423" t="s">
        <v>275</v>
      </c>
      <c r="K6423" t="s">
        <v>276</v>
      </c>
      <c r="L6423" t="s">
        <v>124</v>
      </c>
      <c r="M6423" t="s">
        <v>38</v>
      </c>
      <c r="N6423" t="s">
        <v>39</v>
      </c>
      <c r="O6423" s="23">
        <v>382</v>
      </c>
      <c r="P6423" s="9">
        <v>9.27</v>
      </c>
      <c r="Q6423" t="s">
        <v>40</v>
      </c>
      <c r="R6423">
        <v>97740</v>
      </c>
      <c r="S6423" s="9">
        <v>41.23</v>
      </c>
      <c r="T6423" s="26">
        <v>4.79</v>
      </c>
      <c r="U6423" s="8">
        <v>197.49</v>
      </c>
      <c r="V6423" t="s">
        <v>10042</v>
      </c>
      <c r="W6423" t="s">
        <v>2276</v>
      </c>
      <c r="X6423" t="s">
        <v>42</v>
      </c>
      <c r="Y6423" t="s">
        <v>2277</v>
      </c>
      <c r="AA6423" s="1">
        <f t="shared" si="733"/>
        <v>46070</v>
      </c>
      <c r="AB6423" s="2">
        <f t="shared" si="734"/>
        <v>2</v>
      </c>
      <c r="AC6423" s="2">
        <f t="shared" si="735"/>
        <v>2026</v>
      </c>
      <c r="AD6423" s="2" t="str">
        <f>IFERROR(VLOOKUP(A6423,'Aux Área'!$A$4:$B$123,2,0),"-")</f>
        <v>INSPEÇÃO</v>
      </c>
    </row>
    <row r="6424" spans="1:30" x14ac:dyDescent="0.3">
      <c r="A6424" t="s">
        <v>662</v>
      </c>
      <c r="B6424" t="s">
        <v>183</v>
      </c>
      <c r="C6424" t="s">
        <v>10043</v>
      </c>
      <c r="D6424" t="s">
        <v>1568</v>
      </c>
      <c r="E6424" t="s">
        <v>1569</v>
      </c>
      <c r="F6424" t="s">
        <v>653</v>
      </c>
      <c r="G6424" t="s">
        <v>1495</v>
      </c>
      <c r="H6424" t="s">
        <v>1571</v>
      </c>
      <c r="I6424" t="s">
        <v>1497</v>
      </c>
      <c r="J6424" t="s">
        <v>237</v>
      </c>
      <c r="K6424" t="s">
        <v>238</v>
      </c>
      <c r="L6424" t="s">
        <v>110</v>
      </c>
      <c r="M6424" t="s">
        <v>38</v>
      </c>
      <c r="N6424" t="s">
        <v>668</v>
      </c>
      <c r="O6424" s="23">
        <v>0</v>
      </c>
      <c r="P6424" s="9">
        <v>0</v>
      </c>
      <c r="Q6424" t="s">
        <v>40</v>
      </c>
      <c r="R6424">
        <v>0</v>
      </c>
      <c r="S6424" s="9">
        <v>112</v>
      </c>
      <c r="T6424" s="26">
        <v>6.04</v>
      </c>
      <c r="U6424" s="8">
        <v>676.48</v>
      </c>
      <c r="V6424" t="s">
        <v>41</v>
      </c>
      <c r="W6424" t="s">
        <v>652</v>
      </c>
      <c r="X6424" t="s">
        <v>42</v>
      </c>
      <c r="Y6424" t="s">
        <v>653</v>
      </c>
      <c r="AA6424" s="1">
        <f t="shared" si="733"/>
        <v>46070</v>
      </c>
      <c r="AB6424" s="2">
        <f t="shared" si="734"/>
        <v>2</v>
      </c>
      <c r="AC6424" s="2">
        <f t="shared" si="735"/>
        <v>2026</v>
      </c>
      <c r="AD6424" s="2" t="str">
        <f>IFERROR(VLOOKUP(A6424,'Aux Área'!$A$4:$B$123,2,0),"-")</f>
        <v>SÃO PEDRO</v>
      </c>
    </row>
    <row r="6425" spans="1:30" x14ac:dyDescent="0.3">
      <c r="A6425" t="s">
        <v>662</v>
      </c>
      <c r="C6425" t="s">
        <v>10043</v>
      </c>
      <c r="F6425" t="s">
        <v>15689</v>
      </c>
      <c r="K6425" t="s">
        <v>238</v>
      </c>
      <c r="N6425" t="s">
        <v>15690</v>
      </c>
      <c r="O6425" s="23">
        <v>0</v>
      </c>
      <c r="P6425" s="23">
        <v>0</v>
      </c>
      <c r="Q6425" t="s">
        <v>40</v>
      </c>
      <c r="R6425">
        <v>0</v>
      </c>
      <c r="S6425">
        <v>7.52</v>
      </c>
      <c r="U6425" s="8">
        <v>30.04</v>
      </c>
      <c r="AA6425" s="1">
        <f t="shared" si="733"/>
        <v>46070</v>
      </c>
      <c r="AB6425" s="2">
        <f t="shared" si="734"/>
        <v>2</v>
      </c>
      <c r="AC6425" s="2">
        <f t="shared" si="735"/>
        <v>2026</v>
      </c>
      <c r="AD6425" s="2" t="str">
        <f>IFERROR(VLOOKUP(A6425,'Aux Área'!$A$4:$B$123,2,0),"-")</f>
        <v>SÃO PEDRO</v>
      </c>
    </row>
    <row r="6426" spans="1:30" x14ac:dyDescent="0.3">
      <c r="A6426" t="s">
        <v>56</v>
      </c>
      <c r="B6426" t="s">
        <v>266</v>
      </c>
      <c r="C6426" t="s">
        <v>10044</v>
      </c>
      <c r="D6426" t="s">
        <v>120</v>
      </c>
      <c r="E6426" t="s">
        <v>121</v>
      </c>
      <c r="F6426" t="s">
        <v>57</v>
      </c>
      <c r="G6426" t="s">
        <v>35</v>
      </c>
      <c r="H6426" t="s">
        <v>36</v>
      </c>
      <c r="I6426" t="s">
        <v>37</v>
      </c>
      <c r="J6426" t="s">
        <v>573</v>
      </c>
      <c r="K6426" t="s">
        <v>574</v>
      </c>
      <c r="L6426" t="s">
        <v>575</v>
      </c>
      <c r="M6426" t="s">
        <v>38</v>
      </c>
      <c r="N6426" t="s">
        <v>39</v>
      </c>
      <c r="O6426" s="23">
        <v>336</v>
      </c>
      <c r="P6426" s="9">
        <v>10.46</v>
      </c>
      <c r="Q6426" t="s">
        <v>40</v>
      </c>
      <c r="R6426">
        <v>45046</v>
      </c>
      <c r="S6426" s="9">
        <v>32.119999999999997</v>
      </c>
      <c r="T6426" s="26">
        <v>5.0910000000000002</v>
      </c>
      <c r="U6426" s="8">
        <v>163.52000000000001</v>
      </c>
      <c r="V6426" t="s">
        <v>41</v>
      </c>
      <c r="W6426" t="s">
        <v>2007</v>
      </c>
      <c r="X6426" t="s">
        <v>42</v>
      </c>
      <c r="Y6426" t="s">
        <v>1740</v>
      </c>
      <c r="AA6426" s="1">
        <f t="shared" si="733"/>
        <v>46070</v>
      </c>
      <c r="AB6426" s="2">
        <f t="shared" si="734"/>
        <v>2</v>
      </c>
      <c r="AC6426" s="2">
        <f t="shared" si="735"/>
        <v>2026</v>
      </c>
      <c r="AD6426" s="2" t="str">
        <f>IFERROR(VLOOKUP(A6426,'Aux Área'!$A$4:$B$123,2,0),"-")</f>
        <v>CONSERVA</v>
      </c>
    </row>
    <row r="6427" spans="1:30" x14ac:dyDescent="0.3">
      <c r="A6427" t="s">
        <v>58</v>
      </c>
      <c r="B6427" t="s">
        <v>250</v>
      </c>
      <c r="C6427" t="s">
        <v>10045</v>
      </c>
      <c r="D6427" t="s">
        <v>87</v>
      </c>
      <c r="E6427" t="s">
        <v>88</v>
      </c>
      <c r="F6427" t="s">
        <v>59</v>
      </c>
      <c r="G6427" t="s">
        <v>35</v>
      </c>
      <c r="H6427" t="s">
        <v>36</v>
      </c>
      <c r="I6427" t="s">
        <v>37</v>
      </c>
      <c r="J6427" t="s">
        <v>356</v>
      </c>
      <c r="K6427" t="s">
        <v>357</v>
      </c>
      <c r="L6427" t="s">
        <v>124</v>
      </c>
      <c r="M6427" t="s">
        <v>38</v>
      </c>
      <c r="N6427" t="s">
        <v>39</v>
      </c>
      <c r="O6427" s="23">
        <v>296</v>
      </c>
      <c r="P6427" s="9">
        <v>8.48</v>
      </c>
      <c r="Q6427" t="s">
        <v>40</v>
      </c>
      <c r="R6427">
        <v>77700</v>
      </c>
      <c r="S6427" s="9">
        <v>34.9</v>
      </c>
      <c r="T6427" s="26">
        <v>4.79</v>
      </c>
      <c r="U6427" s="8">
        <v>167.17</v>
      </c>
      <c r="V6427" t="s">
        <v>10046</v>
      </c>
      <c r="W6427" t="s">
        <v>2007</v>
      </c>
      <c r="X6427" t="s">
        <v>42</v>
      </c>
      <c r="Y6427" t="s">
        <v>1740</v>
      </c>
      <c r="AA6427" s="1">
        <f t="shared" si="733"/>
        <v>46070</v>
      </c>
      <c r="AB6427" s="2">
        <f t="shared" si="734"/>
        <v>2</v>
      </c>
      <c r="AC6427" s="2">
        <f t="shared" si="735"/>
        <v>2026</v>
      </c>
      <c r="AD6427" s="2" t="str">
        <f>IFERROR(VLOOKUP(A6427,'Aux Área'!$A$4:$B$123,2,0),"-")</f>
        <v>CONSERVA</v>
      </c>
    </row>
    <row r="6428" spans="1:30" x14ac:dyDescent="0.3">
      <c r="A6428" t="s">
        <v>1069</v>
      </c>
      <c r="B6428" t="s">
        <v>1516</v>
      </c>
      <c r="C6428" t="s">
        <v>10047</v>
      </c>
      <c r="D6428" t="s">
        <v>2082</v>
      </c>
      <c r="E6428" t="s">
        <v>2083</v>
      </c>
      <c r="F6428" t="s">
        <v>1071</v>
      </c>
      <c r="G6428" t="s">
        <v>35</v>
      </c>
      <c r="H6428" t="s">
        <v>36</v>
      </c>
      <c r="I6428" t="s">
        <v>37</v>
      </c>
      <c r="J6428" t="s">
        <v>1681</v>
      </c>
      <c r="K6428" t="s">
        <v>1682</v>
      </c>
      <c r="L6428" t="s">
        <v>141</v>
      </c>
      <c r="M6428" t="s">
        <v>38</v>
      </c>
      <c r="N6428" t="s">
        <v>39</v>
      </c>
      <c r="O6428" s="23">
        <v>330</v>
      </c>
      <c r="P6428" s="9">
        <v>11.14</v>
      </c>
      <c r="Q6428" t="s">
        <v>40</v>
      </c>
      <c r="R6428">
        <v>16901</v>
      </c>
      <c r="S6428" s="9">
        <v>29.63</v>
      </c>
      <c r="T6428" s="26">
        <v>4.9889999999999999</v>
      </c>
      <c r="U6428" s="8">
        <v>147.83000000000001</v>
      </c>
      <c r="V6428" t="s">
        <v>41</v>
      </c>
      <c r="W6428" t="s">
        <v>2007</v>
      </c>
      <c r="X6428" t="s">
        <v>42</v>
      </c>
      <c r="Y6428" t="s">
        <v>1740</v>
      </c>
      <c r="AA6428" s="1">
        <f t="shared" si="733"/>
        <v>46070</v>
      </c>
      <c r="AB6428" s="2">
        <f t="shared" si="734"/>
        <v>2</v>
      </c>
      <c r="AC6428" s="2">
        <f t="shared" si="735"/>
        <v>2026</v>
      </c>
      <c r="AD6428" s="2" t="str">
        <f>IFERROR(VLOOKUP(A6428,'Aux Área'!$A$4:$B$123,2,0),"-")</f>
        <v>FACILITIES</v>
      </c>
    </row>
    <row r="6429" spans="1:30" x14ac:dyDescent="0.3">
      <c r="A6429" t="s">
        <v>3092</v>
      </c>
      <c r="B6429" t="s">
        <v>4774</v>
      </c>
      <c r="C6429" t="s">
        <v>10048</v>
      </c>
      <c r="D6429" t="s">
        <v>3135</v>
      </c>
      <c r="E6429" t="s">
        <v>3136</v>
      </c>
      <c r="F6429" t="s">
        <v>3594</v>
      </c>
      <c r="G6429" t="s">
        <v>1135</v>
      </c>
      <c r="H6429" t="s">
        <v>2275</v>
      </c>
      <c r="I6429" t="s">
        <v>1497</v>
      </c>
      <c r="J6429" t="s">
        <v>231</v>
      </c>
      <c r="K6429" t="s">
        <v>232</v>
      </c>
      <c r="L6429" t="s">
        <v>217</v>
      </c>
      <c r="M6429" t="s">
        <v>38</v>
      </c>
      <c r="N6429" t="s">
        <v>39</v>
      </c>
      <c r="O6429" s="23">
        <v>454</v>
      </c>
      <c r="P6429" s="9">
        <v>10.56</v>
      </c>
      <c r="Q6429" t="s">
        <v>40</v>
      </c>
      <c r="R6429">
        <v>90955</v>
      </c>
      <c r="S6429" s="9">
        <v>42.98</v>
      </c>
      <c r="T6429" s="26">
        <v>4.8609999999999998</v>
      </c>
      <c r="U6429" s="8">
        <v>208.91</v>
      </c>
      <c r="V6429" t="s">
        <v>10049</v>
      </c>
      <c r="W6429" t="s">
        <v>2276</v>
      </c>
      <c r="X6429" t="s">
        <v>42</v>
      </c>
      <c r="Y6429" t="s">
        <v>2277</v>
      </c>
      <c r="AA6429" s="1">
        <f t="shared" si="733"/>
        <v>46070</v>
      </c>
      <c r="AB6429" s="2">
        <f t="shared" si="734"/>
        <v>2</v>
      </c>
      <c r="AC6429" s="2">
        <f t="shared" si="735"/>
        <v>2026</v>
      </c>
      <c r="AD6429" s="2" t="str">
        <f>IFERROR(VLOOKUP(A6429,'Aux Área'!$A$4:$B$123,2,0),"-")</f>
        <v>INSPEÇÃO</v>
      </c>
    </row>
    <row r="6430" spans="1:30" x14ac:dyDescent="0.3">
      <c r="A6430" t="s">
        <v>2314</v>
      </c>
      <c r="B6430" t="s">
        <v>4624</v>
      </c>
      <c r="C6430" t="s">
        <v>10050</v>
      </c>
      <c r="D6430" t="s">
        <v>3410</v>
      </c>
      <c r="E6430" t="s">
        <v>3411</v>
      </c>
      <c r="F6430" t="s">
        <v>2317</v>
      </c>
      <c r="G6430" t="s">
        <v>1300</v>
      </c>
      <c r="H6430" t="s">
        <v>1301</v>
      </c>
      <c r="I6430" t="s">
        <v>37</v>
      </c>
      <c r="J6430" t="s">
        <v>89</v>
      </c>
      <c r="K6430" t="s">
        <v>90</v>
      </c>
      <c r="L6430" t="s">
        <v>91</v>
      </c>
      <c r="M6430" t="s">
        <v>38</v>
      </c>
      <c r="N6430" t="s">
        <v>39</v>
      </c>
      <c r="O6430" s="23">
        <v>452</v>
      </c>
      <c r="P6430" s="9">
        <v>9.35</v>
      </c>
      <c r="Q6430" t="s">
        <v>40</v>
      </c>
      <c r="R6430">
        <v>56663</v>
      </c>
      <c r="S6430" s="9">
        <v>48.35</v>
      </c>
      <c r="T6430" s="26">
        <v>4.8899999999999997</v>
      </c>
      <c r="U6430" s="8">
        <v>236.43</v>
      </c>
      <c r="V6430" t="s">
        <v>10051</v>
      </c>
      <c r="W6430" t="s">
        <v>2276</v>
      </c>
      <c r="X6430" t="s">
        <v>42</v>
      </c>
      <c r="Y6430" t="s">
        <v>2277</v>
      </c>
      <c r="AA6430" s="1">
        <f t="shared" si="733"/>
        <v>46070</v>
      </c>
      <c r="AB6430" s="2">
        <f t="shared" si="734"/>
        <v>2</v>
      </c>
      <c r="AC6430" s="2">
        <f t="shared" si="735"/>
        <v>2026</v>
      </c>
      <c r="AD6430" s="2" t="str">
        <f>IFERROR(VLOOKUP(A6430,'Aux Área'!$A$4:$B$123,2,0),"-")</f>
        <v>INSPEÇÃO</v>
      </c>
    </row>
    <row r="6431" spans="1:30" x14ac:dyDescent="0.3">
      <c r="A6431" t="s">
        <v>2643</v>
      </c>
      <c r="B6431" t="s">
        <v>2307</v>
      </c>
      <c r="C6431" t="s">
        <v>10052</v>
      </c>
      <c r="D6431" t="s">
        <v>4988</v>
      </c>
      <c r="E6431" t="s">
        <v>4989</v>
      </c>
      <c r="F6431" t="s">
        <v>2646</v>
      </c>
      <c r="G6431" t="s">
        <v>1300</v>
      </c>
      <c r="H6431" t="s">
        <v>1301</v>
      </c>
      <c r="I6431" t="s">
        <v>37</v>
      </c>
      <c r="J6431" t="s">
        <v>172</v>
      </c>
      <c r="K6431" t="s">
        <v>173</v>
      </c>
      <c r="L6431" t="s">
        <v>124</v>
      </c>
      <c r="M6431" t="s">
        <v>38</v>
      </c>
      <c r="N6431" t="s">
        <v>39</v>
      </c>
      <c r="O6431" s="23">
        <v>430</v>
      </c>
      <c r="P6431" s="9">
        <v>9.86</v>
      </c>
      <c r="Q6431" t="s">
        <v>40</v>
      </c>
      <c r="R6431">
        <v>104759</v>
      </c>
      <c r="S6431" s="9">
        <v>43.59</v>
      </c>
      <c r="T6431" s="26">
        <v>4.59</v>
      </c>
      <c r="U6431" s="8">
        <v>200.08</v>
      </c>
      <c r="V6431" t="s">
        <v>10053</v>
      </c>
      <c r="W6431" t="s">
        <v>2276</v>
      </c>
      <c r="X6431" t="s">
        <v>42</v>
      </c>
      <c r="Y6431" t="s">
        <v>2277</v>
      </c>
      <c r="AA6431" s="1">
        <f t="shared" si="733"/>
        <v>46070</v>
      </c>
      <c r="AB6431" s="2">
        <f t="shared" si="734"/>
        <v>2</v>
      </c>
      <c r="AC6431" s="2">
        <f t="shared" si="735"/>
        <v>2026</v>
      </c>
      <c r="AD6431" s="2" t="str">
        <f>IFERROR(VLOOKUP(A6431,'Aux Área'!$A$4:$B$123,2,0),"-")</f>
        <v>INSPEÇÃO</v>
      </c>
    </row>
    <row r="6432" spans="1:30" x14ac:dyDescent="0.3">
      <c r="A6432" t="s">
        <v>2347</v>
      </c>
      <c r="B6432" t="s">
        <v>2348</v>
      </c>
      <c r="C6432" t="s">
        <v>10054</v>
      </c>
      <c r="D6432" t="s">
        <v>4262</v>
      </c>
      <c r="E6432" t="s">
        <v>4263</v>
      </c>
      <c r="F6432" t="s">
        <v>2350</v>
      </c>
      <c r="G6432" t="s">
        <v>659</v>
      </c>
      <c r="H6432" t="s">
        <v>1996</v>
      </c>
      <c r="I6432" t="s">
        <v>1997</v>
      </c>
      <c r="J6432" t="s">
        <v>237</v>
      </c>
      <c r="K6432" t="s">
        <v>238</v>
      </c>
      <c r="L6432" t="s">
        <v>110</v>
      </c>
      <c r="M6432" t="s">
        <v>38</v>
      </c>
      <c r="N6432" t="s">
        <v>668</v>
      </c>
      <c r="O6432" s="23">
        <v>309</v>
      </c>
      <c r="P6432" s="9">
        <v>6.43</v>
      </c>
      <c r="Q6432" t="s">
        <v>40</v>
      </c>
      <c r="R6432">
        <v>29309</v>
      </c>
      <c r="S6432" s="9">
        <v>48.09</v>
      </c>
      <c r="T6432" s="26">
        <v>6.03</v>
      </c>
      <c r="U6432" s="8">
        <v>289.97000000000003</v>
      </c>
      <c r="V6432" t="s">
        <v>41</v>
      </c>
      <c r="W6432" t="s">
        <v>1985</v>
      </c>
      <c r="X6432" t="s">
        <v>42</v>
      </c>
      <c r="Y6432" t="s">
        <v>1986</v>
      </c>
      <c r="AA6432" s="1">
        <f t="shared" si="733"/>
        <v>46070</v>
      </c>
      <c r="AB6432" s="2">
        <f t="shared" si="734"/>
        <v>2</v>
      </c>
      <c r="AC6432" s="2">
        <f t="shared" si="735"/>
        <v>2026</v>
      </c>
      <c r="AD6432" s="2" t="str">
        <f>IFERROR(VLOOKUP(A6432,'Aux Área'!$A$4:$B$123,2,0),"-")</f>
        <v>PESADOS</v>
      </c>
    </row>
    <row r="6433" spans="1:30" x14ac:dyDescent="0.3">
      <c r="A6433" t="s">
        <v>60</v>
      </c>
      <c r="B6433" t="s">
        <v>614</v>
      </c>
      <c r="C6433" t="s">
        <v>10055</v>
      </c>
      <c r="D6433" t="s">
        <v>1206</v>
      </c>
      <c r="E6433" t="s">
        <v>1207</v>
      </c>
      <c r="F6433" t="s">
        <v>61</v>
      </c>
      <c r="G6433" t="s">
        <v>35</v>
      </c>
      <c r="H6433" t="s">
        <v>36</v>
      </c>
      <c r="I6433" t="s">
        <v>37</v>
      </c>
      <c r="J6433" t="s">
        <v>1665</v>
      </c>
      <c r="K6433" t="s">
        <v>1666</v>
      </c>
      <c r="L6433" t="s">
        <v>301</v>
      </c>
      <c r="M6433" t="s">
        <v>38</v>
      </c>
      <c r="N6433" t="s">
        <v>39</v>
      </c>
      <c r="O6433" s="23">
        <v>262</v>
      </c>
      <c r="P6433" s="9">
        <v>10.44</v>
      </c>
      <c r="Q6433" t="s">
        <v>40</v>
      </c>
      <c r="R6433">
        <v>35609</v>
      </c>
      <c r="S6433" s="9">
        <v>25.1</v>
      </c>
      <c r="T6433" s="26">
        <v>4.6900000000000004</v>
      </c>
      <c r="U6433" s="8">
        <v>117.72</v>
      </c>
      <c r="V6433" t="s">
        <v>10056</v>
      </c>
      <c r="W6433" t="s">
        <v>2007</v>
      </c>
      <c r="X6433" t="s">
        <v>42</v>
      </c>
      <c r="Y6433" t="s">
        <v>1740</v>
      </c>
      <c r="AA6433" s="1">
        <f t="shared" si="733"/>
        <v>46070</v>
      </c>
      <c r="AB6433" s="2">
        <f t="shared" si="734"/>
        <v>2</v>
      </c>
      <c r="AC6433" s="2">
        <f t="shared" si="735"/>
        <v>2026</v>
      </c>
      <c r="AD6433" s="2" t="str">
        <f>IFERROR(VLOOKUP(A6433,'Aux Área'!$A$4:$B$123,2,0),"-")</f>
        <v>QSMS</v>
      </c>
    </row>
    <row r="6434" spans="1:30" x14ac:dyDescent="0.3">
      <c r="A6434" t="s">
        <v>2278</v>
      </c>
      <c r="B6434" t="s">
        <v>4664</v>
      </c>
      <c r="C6434" t="s">
        <v>10057</v>
      </c>
      <c r="D6434" t="s">
        <v>6708</v>
      </c>
      <c r="E6434" t="s">
        <v>6709</v>
      </c>
      <c r="F6434" t="s">
        <v>2281</v>
      </c>
      <c r="G6434" t="s">
        <v>1135</v>
      </c>
      <c r="H6434" t="s">
        <v>2275</v>
      </c>
      <c r="I6434" t="s">
        <v>1497</v>
      </c>
      <c r="J6434" t="s">
        <v>165</v>
      </c>
      <c r="K6434" t="s">
        <v>166</v>
      </c>
      <c r="L6434" t="s">
        <v>167</v>
      </c>
      <c r="M6434" t="s">
        <v>38</v>
      </c>
      <c r="N6434" t="s">
        <v>39</v>
      </c>
      <c r="O6434" s="23">
        <v>275</v>
      </c>
      <c r="P6434" s="9">
        <v>6.43</v>
      </c>
      <c r="Q6434" t="s">
        <v>40</v>
      </c>
      <c r="R6434">
        <v>110776</v>
      </c>
      <c r="S6434" s="9">
        <v>42.75</v>
      </c>
      <c r="T6434" s="26">
        <v>4.891</v>
      </c>
      <c r="U6434" s="8">
        <v>209.07</v>
      </c>
      <c r="V6434" t="s">
        <v>41</v>
      </c>
      <c r="W6434" t="s">
        <v>2276</v>
      </c>
      <c r="X6434" t="s">
        <v>42</v>
      </c>
      <c r="Y6434" t="s">
        <v>2277</v>
      </c>
      <c r="AA6434" s="1">
        <f t="shared" si="733"/>
        <v>46070</v>
      </c>
      <c r="AB6434" s="2">
        <f t="shared" si="734"/>
        <v>2</v>
      </c>
      <c r="AC6434" s="2">
        <f t="shared" si="735"/>
        <v>2026</v>
      </c>
      <c r="AD6434" s="2" t="str">
        <f>IFERROR(VLOOKUP(A6434,'Aux Área'!$A$4:$B$123,2,0),"-")</f>
        <v>INSPEÇÃO</v>
      </c>
    </row>
    <row r="6435" spans="1:30" x14ac:dyDescent="0.3">
      <c r="A6435" t="s">
        <v>68</v>
      </c>
      <c r="B6435" t="s">
        <v>296</v>
      </c>
      <c r="C6435" t="s">
        <v>10058</v>
      </c>
      <c r="D6435" t="s">
        <v>3246</v>
      </c>
      <c r="E6435" t="s">
        <v>3247</v>
      </c>
      <c r="F6435" t="s">
        <v>69</v>
      </c>
      <c r="G6435" t="s">
        <v>35</v>
      </c>
      <c r="H6435" t="s">
        <v>36</v>
      </c>
      <c r="I6435" t="s">
        <v>37</v>
      </c>
      <c r="J6435" t="s">
        <v>165</v>
      </c>
      <c r="K6435" t="s">
        <v>166</v>
      </c>
      <c r="L6435" t="s">
        <v>167</v>
      </c>
      <c r="M6435" t="s">
        <v>38</v>
      </c>
      <c r="N6435" t="s">
        <v>39</v>
      </c>
      <c r="O6435" s="23">
        <v>377</v>
      </c>
      <c r="P6435" s="9">
        <v>10.02</v>
      </c>
      <c r="Q6435" t="s">
        <v>40</v>
      </c>
      <c r="R6435">
        <v>45811</v>
      </c>
      <c r="S6435" s="9">
        <v>37.64</v>
      </c>
      <c r="T6435" s="26">
        <v>4.8899999999999997</v>
      </c>
      <c r="U6435" s="8">
        <v>184.07</v>
      </c>
      <c r="V6435" t="s">
        <v>41</v>
      </c>
      <c r="W6435" t="s">
        <v>2007</v>
      </c>
      <c r="X6435" t="s">
        <v>42</v>
      </c>
      <c r="Y6435" t="s">
        <v>1740</v>
      </c>
      <c r="AA6435" s="1">
        <f t="shared" si="733"/>
        <v>46070</v>
      </c>
      <c r="AB6435" s="2">
        <f t="shared" si="734"/>
        <v>2</v>
      </c>
      <c r="AC6435" s="2">
        <f t="shared" si="735"/>
        <v>2026</v>
      </c>
      <c r="AD6435" s="2" t="str">
        <f>IFERROR(VLOOKUP(A6435,'Aux Área'!$A$4:$B$123,2,0),"-")</f>
        <v>OPERAÇÃO</v>
      </c>
    </row>
    <row r="6436" spans="1:30" x14ac:dyDescent="0.3">
      <c r="A6436" t="s">
        <v>2181</v>
      </c>
      <c r="B6436" t="s">
        <v>4595</v>
      </c>
      <c r="C6436" t="s">
        <v>10059</v>
      </c>
      <c r="D6436" t="s">
        <v>3107</v>
      </c>
      <c r="E6436" t="s">
        <v>3108</v>
      </c>
      <c r="F6436" t="s">
        <v>2184</v>
      </c>
      <c r="G6436" t="s">
        <v>1135</v>
      </c>
      <c r="H6436" t="s">
        <v>2185</v>
      </c>
      <c r="I6436" t="s">
        <v>2186</v>
      </c>
      <c r="J6436" t="s">
        <v>237</v>
      </c>
      <c r="K6436" t="s">
        <v>238</v>
      </c>
      <c r="L6436" t="s">
        <v>110</v>
      </c>
      <c r="M6436" t="s">
        <v>38</v>
      </c>
      <c r="N6436" t="s">
        <v>668</v>
      </c>
      <c r="O6436" s="23">
        <v>596</v>
      </c>
      <c r="P6436" s="9">
        <v>12.42</v>
      </c>
      <c r="Q6436" t="s">
        <v>40</v>
      </c>
      <c r="R6436">
        <v>116142</v>
      </c>
      <c r="S6436" s="9">
        <v>48</v>
      </c>
      <c r="T6436" s="26">
        <v>6.04</v>
      </c>
      <c r="U6436" s="8">
        <v>289.92</v>
      </c>
      <c r="V6436" t="s">
        <v>41</v>
      </c>
      <c r="W6436" t="s">
        <v>2007</v>
      </c>
      <c r="X6436" t="s">
        <v>42</v>
      </c>
      <c r="Y6436" t="s">
        <v>2188</v>
      </c>
      <c r="AA6436" s="1">
        <f t="shared" si="733"/>
        <v>46070</v>
      </c>
      <c r="AB6436" s="2">
        <f t="shared" si="734"/>
        <v>2</v>
      </c>
      <c r="AC6436" s="2">
        <f t="shared" si="735"/>
        <v>2026</v>
      </c>
      <c r="AD6436" s="2" t="str">
        <f>IFERROR(VLOOKUP(A6436,'Aux Área'!$A$4:$B$123,2,0),"-")</f>
        <v>INSPEÇÃO</v>
      </c>
    </row>
    <row r="6437" spans="1:30" x14ac:dyDescent="0.3">
      <c r="A6437" t="s">
        <v>2189</v>
      </c>
      <c r="B6437" t="s">
        <v>2190</v>
      </c>
      <c r="C6437" t="s">
        <v>10060</v>
      </c>
      <c r="D6437" t="s">
        <v>5015</v>
      </c>
      <c r="E6437" t="s">
        <v>5016</v>
      </c>
      <c r="F6437" t="s">
        <v>2192</v>
      </c>
      <c r="G6437" t="s">
        <v>1135</v>
      </c>
      <c r="H6437" t="s">
        <v>2185</v>
      </c>
      <c r="I6437" t="s">
        <v>2186</v>
      </c>
      <c r="J6437" t="s">
        <v>169</v>
      </c>
      <c r="K6437" t="s">
        <v>170</v>
      </c>
      <c r="L6437" t="s">
        <v>124</v>
      </c>
      <c r="M6437" t="s">
        <v>38</v>
      </c>
      <c r="N6437" t="s">
        <v>668</v>
      </c>
      <c r="O6437" s="23">
        <v>822</v>
      </c>
      <c r="P6437" s="9">
        <v>12.46</v>
      </c>
      <c r="Q6437" t="s">
        <v>40</v>
      </c>
      <c r="R6437">
        <v>18042</v>
      </c>
      <c r="S6437" s="9">
        <v>65.95</v>
      </c>
      <c r="T6437" s="26">
        <v>5.84</v>
      </c>
      <c r="U6437" s="8">
        <v>385.15</v>
      </c>
      <c r="V6437" t="s">
        <v>41</v>
      </c>
      <c r="W6437" t="s">
        <v>2007</v>
      </c>
      <c r="X6437" t="s">
        <v>42</v>
      </c>
      <c r="Y6437" t="s">
        <v>2188</v>
      </c>
      <c r="AA6437" s="1">
        <f t="shared" si="733"/>
        <v>46070</v>
      </c>
      <c r="AB6437" s="2">
        <f t="shared" si="734"/>
        <v>2</v>
      </c>
      <c r="AC6437" s="2">
        <f t="shared" si="735"/>
        <v>2026</v>
      </c>
      <c r="AD6437" s="2" t="str">
        <f>IFERROR(VLOOKUP(A6437,'Aux Área'!$A$4:$B$123,2,0),"-")</f>
        <v>INSPEÇÃO</v>
      </c>
    </row>
    <row r="6438" spans="1:30" x14ac:dyDescent="0.3">
      <c r="A6438" t="s">
        <v>2041</v>
      </c>
      <c r="B6438" t="s">
        <v>2042</v>
      </c>
      <c r="C6438" t="s">
        <v>10061</v>
      </c>
      <c r="D6438" t="s">
        <v>1297</v>
      </c>
      <c r="E6438" t="s">
        <v>2221</v>
      </c>
      <c r="F6438" t="s">
        <v>2044</v>
      </c>
      <c r="G6438" t="s">
        <v>659</v>
      </c>
      <c r="H6438" t="s">
        <v>1996</v>
      </c>
      <c r="I6438" t="s">
        <v>1997</v>
      </c>
      <c r="J6438" t="s">
        <v>231</v>
      </c>
      <c r="K6438" t="s">
        <v>232</v>
      </c>
      <c r="L6438" t="s">
        <v>217</v>
      </c>
      <c r="M6438" t="s">
        <v>38</v>
      </c>
      <c r="N6438" t="s">
        <v>668</v>
      </c>
      <c r="O6438" s="23">
        <v>515</v>
      </c>
      <c r="P6438" s="9">
        <v>6.65</v>
      </c>
      <c r="Q6438" t="s">
        <v>40</v>
      </c>
      <c r="R6438">
        <v>28176</v>
      </c>
      <c r="S6438" s="9">
        <v>77.5</v>
      </c>
      <c r="T6438" s="26">
        <v>5.99</v>
      </c>
      <c r="U6438" s="8">
        <v>464.24</v>
      </c>
      <c r="V6438" t="s">
        <v>10062</v>
      </c>
      <c r="W6438" t="s">
        <v>1985</v>
      </c>
      <c r="X6438" t="s">
        <v>42</v>
      </c>
      <c r="Y6438" t="s">
        <v>1986</v>
      </c>
      <c r="AA6438" s="1">
        <f t="shared" si="733"/>
        <v>46070</v>
      </c>
      <c r="AB6438" s="2">
        <f t="shared" si="734"/>
        <v>2</v>
      </c>
      <c r="AC6438" s="2">
        <f t="shared" si="735"/>
        <v>2026</v>
      </c>
      <c r="AD6438" s="2" t="str">
        <f>IFERROR(VLOOKUP(A6438,'Aux Área'!$A$4:$B$123,2,0),"-")</f>
        <v>PESADOS</v>
      </c>
    </row>
    <row r="6439" spans="1:30" x14ac:dyDescent="0.3">
      <c r="A6439" t="s">
        <v>2041</v>
      </c>
      <c r="C6439" t="s">
        <v>10061</v>
      </c>
      <c r="F6439" t="s">
        <v>2044</v>
      </c>
      <c r="K6439" t="s">
        <v>232</v>
      </c>
      <c r="N6439" t="s">
        <v>15690</v>
      </c>
      <c r="O6439" t="s">
        <v>15244</v>
      </c>
      <c r="P6439" s="9" t="s">
        <v>15244</v>
      </c>
      <c r="Q6439" t="s">
        <v>40</v>
      </c>
      <c r="R6439" t="s">
        <v>15244</v>
      </c>
      <c r="S6439">
        <v>6.53</v>
      </c>
      <c r="U6439" s="8">
        <v>21.55</v>
      </c>
      <c r="AA6439" s="1">
        <f t="shared" si="733"/>
        <v>46070</v>
      </c>
      <c r="AB6439" s="2">
        <f t="shared" si="734"/>
        <v>2</v>
      </c>
      <c r="AC6439" s="2">
        <f t="shared" si="735"/>
        <v>2026</v>
      </c>
      <c r="AD6439" s="2" t="str">
        <f>IFERROR(VLOOKUP(A6439,'Aux Área'!$A$4:$B$123,2,0),"-")</f>
        <v>PESADOS</v>
      </c>
    </row>
    <row r="6440" spans="1:30" x14ac:dyDescent="0.3">
      <c r="A6440" t="s">
        <v>2314</v>
      </c>
      <c r="B6440" t="s">
        <v>4624</v>
      </c>
      <c r="C6440" t="s">
        <v>10063</v>
      </c>
      <c r="D6440" t="s">
        <v>9279</v>
      </c>
      <c r="E6440" t="s">
        <v>9280</v>
      </c>
      <c r="F6440" t="s">
        <v>2317</v>
      </c>
      <c r="G6440" t="s">
        <v>1300</v>
      </c>
      <c r="H6440" t="s">
        <v>1301</v>
      </c>
      <c r="I6440" t="s">
        <v>37</v>
      </c>
      <c r="J6440" t="s">
        <v>231</v>
      </c>
      <c r="K6440" t="s">
        <v>232</v>
      </c>
      <c r="L6440" t="s">
        <v>217</v>
      </c>
      <c r="M6440" t="s">
        <v>38</v>
      </c>
      <c r="N6440" t="s">
        <v>39</v>
      </c>
      <c r="O6440" s="23">
        <v>148</v>
      </c>
      <c r="P6440" s="9">
        <v>9.82</v>
      </c>
      <c r="Q6440" t="s">
        <v>40</v>
      </c>
      <c r="R6440">
        <v>56811</v>
      </c>
      <c r="S6440" s="9">
        <v>15.07</v>
      </c>
      <c r="T6440" s="26">
        <v>4.8609999999999998</v>
      </c>
      <c r="U6440" s="8">
        <v>73.25</v>
      </c>
      <c r="V6440" t="s">
        <v>10064</v>
      </c>
      <c r="W6440" t="s">
        <v>2276</v>
      </c>
      <c r="X6440" t="s">
        <v>42</v>
      </c>
      <c r="Y6440" t="s">
        <v>2277</v>
      </c>
      <c r="AA6440" s="1">
        <f t="shared" si="733"/>
        <v>46070</v>
      </c>
      <c r="AB6440" s="2">
        <f t="shared" si="734"/>
        <v>2</v>
      </c>
      <c r="AC6440" s="2">
        <f t="shared" si="735"/>
        <v>2026</v>
      </c>
      <c r="AD6440" s="2" t="str">
        <f>IFERROR(VLOOKUP(A6440,'Aux Área'!$A$4:$B$123,2,0),"-")</f>
        <v>INSPEÇÃO</v>
      </c>
    </row>
    <row r="6441" spans="1:30" x14ac:dyDescent="0.3">
      <c r="A6441" t="s">
        <v>2547</v>
      </c>
      <c r="B6441" t="s">
        <v>2548</v>
      </c>
      <c r="C6441" t="s">
        <v>10065</v>
      </c>
      <c r="D6441" t="s">
        <v>2468</v>
      </c>
      <c r="E6441" t="s">
        <v>2469</v>
      </c>
      <c r="F6441" t="s">
        <v>2550</v>
      </c>
      <c r="G6441" t="s">
        <v>659</v>
      </c>
      <c r="H6441" t="s">
        <v>2215</v>
      </c>
      <c r="I6441" t="s">
        <v>667</v>
      </c>
      <c r="J6441" t="s">
        <v>165</v>
      </c>
      <c r="K6441" t="s">
        <v>166</v>
      </c>
      <c r="L6441" t="s">
        <v>167</v>
      </c>
      <c r="M6441" t="s">
        <v>38</v>
      </c>
      <c r="N6441" t="s">
        <v>668</v>
      </c>
      <c r="O6441" s="10">
        <v>377</v>
      </c>
      <c r="P6441" s="24">
        <v>5.39</v>
      </c>
      <c r="Q6441" t="s">
        <v>40</v>
      </c>
      <c r="R6441" s="27">
        <v>15066</v>
      </c>
      <c r="S6441" s="9">
        <v>70</v>
      </c>
      <c r="T6441" s="26">
        <v>6.24</v>
      </c>
      <c r="U6441" s="8">
        <v>436.81</v>
      </c>
      <c r="V6441" t="s">
        <v>41</v>
      </c>
      <c r="W6441" t="s">
        <v>2007</v>
      </c>
      <c r="X6441" t="s">
        <v>42</v>
      </c>
      <c r="Y6441" t="s">
        <v>1740</v>
      </c>
      <c r="AA6441" s="1">
        <f t="shared" si="733"/>
        <v>46070</v>
      </c>
      <c r="AB6441" s="2">
        <f t="shared" si="734"/>
        <v>2</v>
      </c>
      <c r="AC6441" s="2">
        <f t="shared" si="735"/>
        <v>2026</v>
      </c>
      <c r="AD6441" s="2" t="str">
        <f>IFERROR(VLOOKUP(A6441,'Aux Área'!$A$4:$B$123,2,0),"-")</f>
        <v>APH</v>
      </c>
    </row>
    <row r="6442" spans="1:30" x14ac:dyDescent="0.3">
      <c r="A6442" t="s">
        <v>2655</v>
      </c>
      <c r="B6442" t="s">
        <v>2656</v>
      </c>
      <c r="C6442" t="s">
        <v>10066</v>
      </c>
      <c r="D6442" t="s">
        <v>1619</v>
      </c>
      <c r="E6442" t="s">
        <v>1620</v>
      </c>
      <c r="F6442" t="s">
        <v>3605</v>
      </c>
      <c r="G6442" t="s">
        <v>1635</v>
      </c>
      <c r="H6442" t="s">
        <v>2635</v>
      </c>
      <c r="I6442" t="s">
        <v>37</v>
      </c>
      <c r="J6442" t="s">
        <v>188</v>
      </c>
      <c r="K6442" t="s">
        <v>189</v>
      </c>
      <c r="L6442" t="s">
        <v>190</v>
      </c>
      <c r="M6442" t="s">
        <v>38</v>
      </c>
      <c r="N6442" t="s">
        <v>39</v>
      </c>
      <c r="O6442" s="23">
        <v>278</v>
      </c>
      <c r="P6442" s="9">
        <v>7.21</v>
      </c>
      <c r="Q6442" t="s">
        <v>40</v>
      </c>
      <c r="R6442">
        <v>16017</v>
      </c>
      <c r="S6442" s="9">
        <v>38.56</v>
      </c>
      <c r="T6442" s="26">
        <v>4.99</v>
      </c>
      <c r="U6442" s="8">
        <v>192.41</v>
      </c>
      <c r="V6442" t="s">
        <v>41</v>
      </c>
      <c r="W6442" t="s">
        <v>2007</v>
      </c>
      <c r="X6442" t="s">
        <v>42</v>
      </c>
      <c r="Y6442" t="s">
        <v>6209</v>
      </c>
      <c r="AA6442" s="1">
        <f t="shared" si="733"/>
        <v>46070</v>
      </c>
      <c r="AB6442" s="2">
        <f t="shared" si="734"/>
        <v>2</v>
      </c>
      <c r="AC6442" s="2">
        <f t="shared" si="735"/>
        <v>2026</v>
      </c>
      <c r="AD6442" s="2" t="str">
        <f>IFERROR(VLOOKUP(A6442,'Aux Área'!$A$4:$B$123,2,0),"-")</f>
        <v>TI</v>
      </c>
    </row>
    <row r="6443" spans="1:30" x14ac:dyDescent="0.3">
      <c r="A6443" t="s">
        <v>2282</v>
      </c>
      <c r="B6443" t="s">
        <v>4679</v>
      </c>
      <c r="C6443" t="s">
        <v>10067</v>
      </c>
      <c r="D6443" t="s">
        <v>3162</v>
      </c>
      <c r="E6443" t="s">
        <v>3163</v>
      </c>
      <c r="F6443" t="s">
        <v>2285</v>
      </c>
      <c r="G6443" t="s">
        <v>1135</v>
      </c>
      <c r="H6443" t="s">
        <v>2275</v>
      </c>
      <c r="I6443" t="s">
        <v>1497</v>
      </c>
      <c r="J6443" t="s">
        <v>165</v>
      </c>
      <c r="K6443" t="s">
        <v>166</v>
      </c>
      <c r="L6443" t="s">
        <v>167</v>
      </c>
      <c r="M6443" t="s">
        <v>38</v>
      </c>
      <c r="N6443" t="s">
        <v>39</v>
      </c>
      <c r="O6443" s="23">
        <v>211</v>
      </c>
      <c r="P6443" s="9">
        <v>5.83</v>
      </c>
      <c r="Q6443" t="s">
        <v>40</v>
      </c>
      <c r="R6443">
        <v>93389</v>
      </c>
      <c r="S6443" s="9">
        <v>36.22</v>
      </c>
      <c r="T6443" s="26">
        <v>4.8899999999999997</v>
      </c>
      <c r="U6443" s="8">
        <v>177.12</v>
      </c>
      <c r="V6443" t="s">
        <v>41</v>
      </c>
      <c r="W6443" t="s">
        <v>2276</v>
      </c>
      <c r="X6443" t="s">
        <v>42</v>
      </c>
      <c r="Y6443" t="s">
        <v>2277</v>
      </c>
      <c r="AA6443" s="1">
        <f t="shared" si="733"/>
        <v>46070</v>
      </c>
      <c r="AB6443" s="2">
        <f t="shared" si="734"/>
        <v>2</v>
      </c>
      <c r="AC6443" s="2">
        <f t="shared" si="735"/>
        <v>2026</v>
      </c>
      <c r="AD6443" s="2" t="str">
        <f>IFERROR(VLOOKUP(A6443,'Aux Área'!$A$4:$B$123,2,0),"-")</f>
        <v>INSPEÇÃO</v>
      </c>
    </row>
    <row r="6444" spans="1:30" x14ac:dyDescent="0.3">
      <c r="A6444" t="s">
        <v>2691</v>
      </c>
      <c r="B6444" t="s">
        <v>2692</v>
      </c>
      <c r="C6444" t="s">
        <v>10068</v>
      </c>
      <c r="D6444" t="s">
        <v>2142</v>
      </c>
      <c r="E6444" t="s">
        <v>2143</v>
      </c>
      <c r="F6444" t="s">
        <v>5979</v>
      </c>
      <c r="G6444" t="s">
        <v>1635</v>
      </c>
      <c r="H6444" t="s">
        <v>2635</v>
      </c>
      <c r="I6444" t="s">
        <v>37</v>
      </c>
      <c r="J6444" t="s">
        <v>169</v>
      </c>
      <c r="K6444" t="s">
        <v>170</v>
      </c>
      <c r="L6444" t="s">
        <v>124</v>
      </c>
      <c r="M6444" t="s">
        <v>38</v>
      </c>
      <c r="N6444" t="s">
        <v>39</v>
      </c>
      <c r="O6444" s="23">
        <v>247</v>
      </c>
      <c r="P6444" s="9">
        <v>8.67</v>
      </c>
      <c r="Q6444" t="s">
        <v>40</v>
      </c>
      <c r="R6444">
        <v>14835</v>
      </c>
      <c r="S6444" s="9">
        <v>28.48</v>
      </c>
      <c r="T6444" s="26">
        <v>4.8899999999999997</v>
      </c>
      <c r="U6444" s="8">
        <v>139.27000000000001</v>
      </c>
      <c r="V6444" t="s">
        <v>41</v>
      </c>
      <c r="W6444" t="s">
        <v>2007</v>
      </c>
      <c r="X6444" t="s">
        <v>42</v>
      </c>
      <c r="Y6444" t="s">
        <v>1740</v>
      </c>
      <c r="AA6444" s="1">
        <f t="shared" si="733"/>
        <v>46070</v>
      </c>
      <c r="AB6444" s="2">
        <f t="shared" si="734"/>
        <v>2</v>
      </c>
      <c r="AC6444" s="2">
        <f t="shared" si="735"/>
        <v>2026</v>
      </c>
      <c r="AD6444" s="2" t="str">
        <f>IFERROR(VLOOKUP(A6444,'Aux Área'!$A$4:$B$123,2,0),"-")</f>
        <v>TI</v>
      </c>
    </row>
    <row r="6445" spans="1:30" x14ac:dyDescent="0.3">
      <c r="A6445" t="s">
        <v>2347</v>
      </c>
      <c r="B6445" t="s">
        <v>2348</v>
      </c>
      <c r="C6445" t="s">
        <v>10069</v>
      </c>
      <c r="D6445" t="s">
        <v>4012</v>
      </c>
      <c r="E6445" t="s">
        <v>4013</v>
      </c>
      <c r="F6445" t="s">
        <v>2350</v>
      </c>
      <c r="G6445" t="s">
        <v>659</v>
      </c>
      <c r="H6445" t="s">
        <v>1996</v>
      </c>
      <c r="I6445" t="s">
        <v>1997</v>
      </c>
      <c r="J6445" t="s">
        <v>237</v>
      </c>
      <c r="K6445" t="s">
        <v>238</v>
      </c>
      <c r="L6445" t="s">
        <v>110</v>
      </c>
      <c r="M6445" t="s">
        <v>38</v>
      </c>
      <c r="N6445" t="s">
        <v>668</v>
      </c>
      <c r="O6445" s="23">
        <v>160</v>
      </c>
      <c r="P6445" s="9">
        <v>6.15</v>
      </c>
      <c r="Q6445" t="s">
        <v>40</v>
      </c>
      <c r="R6445">
        <v>29469</v>
      </c>
      <c r="S6445" s="9">
        <v>26</v>
      </c>
      <c r="T6445" s="26">
        <v>6.04</v>
      </c>
      <c r="U6445" s="8">
        <v>157.04</v>
      </c>
      <c r="V6445" t="s">
        <v>41</v>
      </c>
      <c r="W6445" t="s">
        <v>1985</v>
      </c>
      <c r="X6445" t="s">
        <v>42</v>
      </c>
      <c r="Y6445" t="s">
        <v>1986</v>
      </c>
      <c r="AA6445" s="1">
        <f t="shared" si="733"/>
        <v>46070</v>
      </c>
      <c r="AB6445" s="2">
        <f t="shared" si="734"/>
        <v>2</v>
      </c>
      <c r="AC6445" s="2">
        <f t="shared" si="735"/>
        <v>2026</v>
      </c>
      <c r="AD6445" s="2" t="str">
        <f>IFERROR(VLOOKUP(A6445,'Aux Área'!$A$4:$B$123,2,0),"-")</f>
        <v>PESADOS</v>
      </c>
    </row>
    <row r="6446" spans="1:30" x14ac:dyDescent="0.3">
      <c r="A6446" t="s">
        <v>2347</v>
      </c>
      <c r="C6446" t="s">
        <v>10069</v>
      </c>
      <c r="F6446" t="s">
        <v>2350</v>
      </c>
      <c r="K6446" t="s">
        <v>238</v>
      </c>
      <c r="N6446" t="s">
        <v>15690</v>
      </c>
      <c r="O6446" t="s">
        <v>15244</v>
      </c>
      <c r="P6446" s="9" t="s">
        <v>15244</v>
      </c>
      <c r="Q6446" t="s">
        <v>40</v>
      </c>
      <c r="R6446" t="s">
        <v>15244</v>
      </c>
      <c r="S6446">
        <v>4.0999999999999996</v>
      </c>
      <c r="U6446" s="8">
        <v>16.36</v>
      </c>
      <c r="AA6446" s="1">
        <f t="shared" si="733"/>
        <v>46070</v>
      </c>
      <c r="AB6446" s="2">
        <f t="shared" si="734"/>
        <v>2</v>
      </c>
      <c r="AC6446" s="2">
        <f t="shared" si="735"/>
        <v>2026</v>
      </c>
      <c r="AD6446" s="2" t="str">
        <f>IFERROR(VLOOKUP(A6446,'Aux Área'!$A$4:$B$123,2,0),"-")</f>
        <v>PESADOS</v>
      </c>
    </row>
    <row r="6447" spans="1:30" x14ac:dyDescent="0.3">
      <c r="A6447" t="s">
        <v>2016</v>
      </c>
      <c r="B6447" t="s">
        <v>2017</v>
      </c>
      <c r="C6447" t="s">
        <v>10070</v>
      </c>
      <c r="D6447" t="s">
        <v>5551</v>
      </c>
      <c r="E6447" t="s">
        <v>5552</v>
      </c>
      <c r="F6447" t="s">
        <v>2019</v>
      </c>
      <c r="G6447" t="s">
        <v>1495</v>
      </c>
      <c r="H6447" t="s">
        <v>2020</v>
      </c>
      <c r="I6447" t="s">
        <v>2021</v>
      </c>
      <c r="J6447" t="s">
        <v>275</v>
      </c>
      <c r="K6447" t="s">
        <v>276</v>
      </c>
      <c r="L6447" t="s">
        <v>124</v>
      </c>
      <c r="M6447" t="s">
        <v>38</v>
      </c>
      <c r="N6447" t="s">
        <v>668</v>
      </c>
      <c r="O6447" s="23">
        <v>1153</v>
      </c>
      <c r="P6447" s="9">
        <v>2.09</v>
      </c>
      <c r="Q6447" t="s">
        <v>40</v>
      </c>
      <c r="R6447">
        <v>12148</v>
      </c>
      <c r="S6447" s="9">
        <v>552.89</v>
      </c>
      <c r="T6447" s="26">
        <v>5.13</v>
      </c>
      <c r="U6447" s="8">
        <v>2836.33</v>
      </c>
      <c r="V6447" t="s">
        <v>10071</v>
      </c>
      <c r="W6447" t="s">
        <v>1985</v>
      </c>
      <c r="X6447" t="s">
        <v>42</v>
      </c>
      <c r="Y6447" t="s">
        <v>1986</v>
      </c>
      <c r="AA6447" s="1">
        <f t="shared" si="733"/>
        <v>46070</v>
      </c>
      <c r="AB6447" s="2">
        <f t="shared" si="734"/>
        <v>2</v>
      </c>
      <c r="AC6447" s="2">
        <f t="shared" si="735"/>
        <v>2026</v>
      </c>
      <c r="AD6447" s="2" t="str">
        <f>IFERROR(VLOOKUP(A6447,'Aux Área'!$A$4:$B$123,2,0),"-")</f>
        <v>PESADOS</v>
      </c>
    </row>
    <row r="6448" spans="1:30" x14ac:dyDescent="0.3">
      <c r="A6448" t="s">
        <v>2016</v>
      </c>
      <c r="C6448" t="s">
        <v>15804</v>
      </c>
      <c r="F6448" t="s">
        <v>2019</v>
      </c>
      <c r="K6448" t="s">
        <v>276</v>
      </c>
      <c r="N6448" t="s">
        <v>15690</v>
      </c>
      <c r="O6448" t="s">
        <v>15244</v>
      </c>
      <c r="P6448" s="9" t="s">
        <v>15244</v>
      </c>
      <c r="Q6448" t="s">
        <v>40</v>
      </c>
      <c r="R6448" t="s">
        <v>15244</v>
      </c>
      <c r="S6448">
        <v>32.58</v>
      </c>
      <c r="U6448" s="8">
        <v>123.48</v>
      </c>
      <c r="AA6448" s="1">
        <f t="shared" ref="AA6448:AA6511" si="736">IFERROR(DATEVALUE(C6448),"-")</f>
        <v>46070</v>
      </c>
      <c r="AB6448" s="2">
        <f t="shared" ref="AB6448:AB6511" si="737">IFERROR(MONTH(AA6448),"-")</f>
        <v>2</v>
      </c>
      <c r="AC6448" s="2">
        <f t="shared" ref="AC6448:AC6511" si="738">IFERROR(YEAR(AA6448),"-")</f>
        <v>2026</v>
      </c>
      <c r="AD6448" s="2" t="str">
        <f>IFERROR(VLOOKUP(A6448,'Aux Área'!$A$4:$B$123,2,0),"-")</f>
        <v>PESADOS</v>
      </c>
    </row>
    <row r="6449" spans="1:30" x14ac:dyDescent="0.3">
      <c r="A6449" t="s">
        <v>1999</v>
      </c>
      <c r="B6449" t="s">
        <v>3016</v>
      </c>
      <c r="C6449" t="s">
        <v>10072</v>
      </c>
      <c r="D6449" t="s">
        <v>4281</v>
      </c>
      <c r="E6449" t="s">
        <v>4282</v>
      </c>
      <c r="F6449" t="s">
        <v>2002</v>
      </c>
      <c r="G6449" t="s">
        <v>659</v>
      </c>
      <c r="H6449" t="s">
        <v>2003</v>
      </c>
      <c r="I6449" t="s">
        <v>667</v>
      </c>
      <c r="J6449" t="s">
        <v>89</v>
      </c>
      <c r="K6449" t="s">
        <v>90</v>
      </c>
      <c r="L6449" t="s">
        <v>91</v>
      </c>
      <c r="M6449" t="s">
        <v>38</v>
      </c>
      <c r="N6449" t="s">
        <v>668</v>
      </c>
      <c r="O6449" s="23">
        <v>285</v>
      </c>
      <c r="P6449" s="9">
        <v>4.03</v>
      </c>
      <c r="Q6449" t="s">
        <v>40</v>
      </c>
      <c r="R6449">
        <v>17699</v>
      </c>
      <c r="S6449" s="9">
        <v>70.77</v>
      </c>
      <c r="T6449" s="26">
        <v>5.75</v>
      </c>
      <c r="U6449" s="8">
        <v>406.93</v>
      </c>
      <c r="V6449" t="s">
        <v>10073</v>
      </c>
      <c r="W6449" t="s">
        <v>1985</v>
      </c>
      <c r="X6449" t="s">
        <v>42</v>
      </c>
      <c r="Y6449" t="s">
        <v>1986</v>
      </c>
      <c r="AA6449" s="1">
        <f t="shared" si="736"/>
        <v>46070</v>
      </c>
      <c r="AB6449" s="2">
        <f t="shared" si="737"/>
        <v>2</v>
      </c>
      <c r="AC6449" s="2">
        <f t="shared" si="738"/>
        <v>2026</v>
      </c>
      <c r="AD6449" s="2" t="str">
        <f>IFERROR(VLOOKUP(A6449,'Aux Área'!$A$4:$B$123,2,0),"-")</f>
        <v>PESADOS</v>
      </c>
    </row>
    <row r="6450" spans="1:30" x14ac:dyDescent="0.3">
      <c r="A6450" t="s">
        <v>2306</v>
      </c>
      <c r="B6450" t="s">
        <v>4613</v>
      </c>
      <c r="C6450" t="s">
        <v>10074</v>
      </c>
      <c r="D6450" t="s">
        <v>3212</v>
      </c>
      <c r="E6450" t="s">
        <v>3213</v>
      </c>
      <c r="F6450" t="s">
        <v>2309</v>
      </c>
      <c r="G6450" t="s">
        <v>1135</v>
      </c>
      <c r="H6450" t="s">
        <v>2275</v>
      </c>
      <c r="I6450" t="s">
        <v>1497</v>
      </c>
      <c r="J6450" t="s">
        <v>1665</v>
      </c>
      <c r="K6450" t="s">
        <v>1666</v>
      </c>
      <c r="L6450" t="s">
        <v>301</v>
      </c>
      <c r="M6450" t="s">
        <v>38</v>
      </c>
      <c r="N6450" t="s">
        <v>39</v>
      </c>
      <c r="O6450" s="23">
        <v>324</v>
      </c>
      <c r="P6450" s="9">
        <v>8.0299999999999994</v>
      </c>
      <c r="Q6450" t="s">
        <v>40</v>
      </c>
      <c r="R6450">
        <v>105295</v>
      </c>
      <c r="S6450" s="9">
        <v>40.36</v>
      </c>
      <c r="T6450" s="26">
        <v>4.6900000000000004</v>
      </c>
      <c r="U6450" s="8">
        <v>189.29</v>
      </c>
      <c r="V6450" t="s">
        <v>10075</v>
      </c>
      <c r="W6450" t="s">
        <v>2276</v>
      </c>
      <c r="X6450" t="s">
        <v>42</v>
      </c>
      <c r="Y6450" t="s">
        <v>2277</v>
      </c>
      <c r="AA6450" s="1">
        <f t="shared" si="736"/>
        <v>46070</v>
      </c>
      <c r="AB6450" s="2">
        <f t="shared" si="737"/>
        <v>2</v>
      </c>
      <c r="AC6450" s="2">
        <f t="shared" si="738"/>
        <v>2026</v>
      </c>
      <c r="AD6450" s="2" t="str">
        <f>IFERROR(VLOOKUP(A6450,'Aux Área'!$A$4:$B$123,2,0),"-")</f>
        <v>INSPEÇÃO</v>
      </c>
    </row>
    <row r="6451" spans="1:30" x14ac:dyDescent="0.3">
      <c r="A6451" t="s">
        <v>2278</v>
      </c>
      <c r="B6451" t="s">
        <v>4664</v>
      </c>
      <c r="C6451" t="s">
        <v>10076</v>
      </c>
      <c r="D6451" t="s">
        <v>3208</v>
      </c>
      <c r="E6451" t="s">
        <v>3209</v>
      </c>
      <c r="F6451" t="s">
        <v>2281</v>
      </c>
      <c r="G6451" t="s">
        <v>1135</v>
      </c>
      <c r="H6451" t="s">
        <v>2275</v>
      </c>
      <c r="I6451" t="s">
        <v>1497</v>
      </c>
      <c r="J6451" t="s">
        <v>169</v>
      </c>
      <c r="K6451" t="s">
        <v>170</v>
      </c>
      <c r="L6451" t="s">
        <v>124</v>
      </c>
      <c r="M6451" t="s">
        <v>38</v>
      </c>
      <c r="N6451" t="s">
        <v>39</v>
      </c>
      <c r="O6451" s="23">
        <v>242</v>
      </c>
      <c r="P6451" s="9">
        <v>10.58</v>
      </c>
      <c r="Q6451" t="s">
        <v>40</v>
      </c>
      <c r="R6451">
        <v>111018</v>
      </c>
      <c r="S6451" s="9">
        <v>22.88</v>
      </c>
      <c r="T6451" s="26">
        <v>4.8899999999999997</v>
      </c>
      <c r="U6451" s="8">
        <v>111.88</v>
      </c>
      <c r="V6451" t="s">
        <v>41</v>
      </c>
      <c r="W6451" t="s">
        <v>2276</v>
      </c>
      <c r="X6451" t="s">
        <v>42</v>
      </c>
      <c r="Y6451" t="s">
        <v>2277</v>
      </c>
      <c r="AA6451" s="1">
        <f t="shared" si="736"/>
        <v>46070</v>
      </c>
      <c r="AB6451" s="2">
        <f t="shared" si="737"/>
        <v>2</v>
      </c>
      <c r="AC6451" s="2">
        <f t="shared" si="738"/>
        <v>2026</v>
      </c>
      <c r="AD6451" s="2" t="str">
        <f>IFERROR(VLOOKUP(A6451,'Aux Área'!$A$4:$B$123,2,0),"-")</f>
        <v>INSPEÇÃO</v>
      </c>
    </row>
    <row r="6452" spans="1:30" x14ac:dyDescent="0.3">
      <c r="A6452" t="s">
        <v>2679</v>
      </c>
      <c r="B6452" t="s">
        <v>2680</v>
      </c>
      <c r="C6452" t="s">
        <v>10077</v>
      </c>
      <c r="D6452" t="s">
        <v>3547</v>
      </c>
      <c r="E6452" t="s">
        <v>3548</v>
      </c>
      <c r="F6452" t="s">
        <v>2682</v>
      </c>
      <c r="G6452" t="s">
        <v>659</v>
      </c>
      <c r="H6452" t="s">
        <v>1996</v>
      </c>
      <c r="I6452" t="s">
        <v>1997</v>
      </c>
      <c r="J6452" t="s">
        <v>275</v>
      </c>
      <c r="K6452" t="s">
        <v>276</v>
      </c>
      <c r="L6452" t="s">
        <v>124</v>
      </c>
      <c r="M6452" t="s">
        <v>38</v>
      </c>
      <c r="N6452" t="s">
        <v>668</v>
      </c>
      <c r="O6452" s="23">
        <v>726</v>
      </c>
      <c r="P6452" s="9">
        <v>6.18</v>
      </c>
      <c r="Q6452" t="s">
        <v>40</v>
      </c>
      <c r="R6452">
        <v>21013</v>
      </c>
      <c r="S6452" s="9">
        <v>117.43</v>
      </c>
      <c r="T6452" s="26">
        <v>5.13</v>
      </c>
      <c r="U6452" s="8">
        <v>602.41</v>
      </c>
      <c r="V6452" t="s">
        <v>10078</v>
      </c>
      <c r="W6452" t="s">
        <v>1985</v>
      </c>
      <c r="X6452" t="s">
        <v>42</v>
      </c>
      <c r="Y6452" t="s">
        <v>1986</v>
      </c>
      <c r="AA6452" s="1">
        <f t="shared" si="736"/>
        <v>46071</v>
      </c>
      <c r="AB6452" s="2">
        <f t="shared" si="737"/>
        <v>2</v>
      </c>
      <c r="AC6452" s="2">
        <f t="shared" si="738"/>
        <v>2026</v>
      </c>
      <c r="AD6452" s="2" t="str">
        <f>IFERROR(VLOOKUP(A6452,'Aux Área'!$A$4:$B$123,2,0),"-")</f>
        <v>PESADOS</v>
      </c>
    </row>
    <row r="6453" spans="1:30" x14ac:dyDescent="0.3">
      <c r="A6453" t="s">
        <v>2679</v>
      </c>
      <c r="C6453" t="s">
        <v>15759</v>
      </c>
      <c r="F6453" t="s">
        <v>2682</v>
      </c>
      <c r="K6453" t="s">
        <v>276</v>
      </c>
      <c r="N6453" t="s">
        <v>15690</v>
      </c>
      <c r="O6453" t="s">
        <v>15244</v>
      </c>
      <c r="P6453" s="9" t="s">
        <v>15244</v>
      </c>
      <c r="Q6453" t="s">
        <v>40</v>
      </c>
      <c r="R6453" t="s">
        <v>15244</v>
      </c>
      <c r="S6453">
        <v>5.98</v>
      </c>
      <c r="U6453" s="8">
        <v>22.7</v>
      </c>
      <c r="AA6453" s="1">
        <f t="shared" si="736"/>
        <v>46071</v>
      </c>
      <c r="AB6453" s="2">
        <f t="shared" si="737"/>
        <v>2</v>
      </c>
      <c r="AC6453" s="2">
        <f t="shared" si="738"/>
        <v>2026</v>
      </c>
      <c r="AD6453" s="2" t="str">
        <f>IFERROR(VLOOKUP(A6453,'Aux Área'!$A$4:$B$123,2,0),"-")</f>
        <v>PESADOS</v>
      </c>
    </row>
    <row r="6454" spans="1:30" x14ac:dyDescent="0.3">
      <c r="A6454" t="s">
        <v>2643</v>
      </c>
      <c r="B6454" t="s">
        <v>2307</v>
      </c>
      <c r="C6454" t="s">
        <v>10079</v>
      </c>
      <c r="D6454" t="s">
        <v>7196</v>
      </c>
      <c r="E6454" t="s">
        <v>7197</v>
      </c>
      <c r="F6454" t="s">
        <v>2646</v>
      </c>
      <c r="G6454" t="s">
        <v>1300</v>
      </c>
      <c r="H6454" t="s">
        <v>1301</v>
      </c>
      <c r="I6454" t="s">
        <v>37</v>
      </c>
      <c r="J6454" t="s">
        <v>122</v>
      </c>
      <c r="K6454" t="s">
        <v>123</v>
      </c>
      <c r="L6454" t="s">
        <v>124</v>
      </c>
      <c r="M6454" t="s">
        <v>38</v>
      </c>
      <c r="N6454" t="s">
        <v>39</v>
      </c>
      <c r="O6454" s="23">
        <v>382</v>
      </c>
      <c r="P6454" s="9">
        <v>10.49</v>
      </c>
      <c r="Q6454" t="s">
        <v>40</v>
      </c>
      <c r="R6454">
        <v>105141</v>
      </c>
      <c r="S6454" s="9">
        <v>36.43</v>
      </c>
      <c r="T6454" s="26">
        <v>4.9800000000000004</v>
      </c>
      <c r="U6454" s="8">
        <v>181.42</v>
      </c>
      <c r="V6454" t="s">
        <v>112</v>
      </c>
      <c r="W6454" t="s">
        <v>2276</v>
      </c>
      <c r="X6454" t="s">
        <v>42</v>
      </c>
      <c r="Y6454" t="s">
        <v>2277</v>
      </c>
      <c r="AA6454" s="1">
        <f t="shared" si="736"/>
        <v>46071</v>
      </c>
      <c r="AB6454" s="2">
        <f t="shared" si="737"/>
        <v>2</v>
      </c>
      <c r="AC6454" s="2">
        <f t="shared" si="738"/>
        <v>2026</v>
      </c>
      <c r="AD6454" s="2" t="str">
        <f>IFERROR(VLOOKUP(A6454,'Aux Área'!$A$4:$B$123,2,0),"-")</f>
        <v>INSPEÇÃO</v>
      </c>
    </row>
    <row r="6455" spans="1:30" x14ac:dyDescent="0.3">
      <c r="A6455" t="s">
        <v>68</v>
      </c>
      <c r="B6455" t="s">
        <v>296</v>
      </c>
      <c r="C6455" t="s">
        <v>10080</v>
      </c>
      <c r="D6455" t="s">
        <v>3197</v>
      </c>
      <c r="E6455" t="s">
        <v>3198</v>
      </c>
      <c r="F6455" t="s">
        <v>69</v>
      </c>
      <c r="G6455" t="s">
        <v>35</v>
      </c>
      <c r="H6455" t="s">
        <v>36</v>
      </c>
      <c r="I6455" t="s">
        <v>37</v>
      </c>
      <c r="J6455" t="s">
        <v>237</v>
      </c>
      <c r="K6455" t="s">
        <v>238</v>
      </c>
      <c r="L6455" t="s">
        <v>110</v>
      </c>
      <c r="M6455" t="s">
        <v>38</v>
      </c>
      <c r="N6455" t="s">
        <v>39</v>
      </c>
      <c r="O6455" s="23">
        <v>366</v>
      </c>
      <c r="P6455" s="9">
        <v>10.78</v>
      </c>
      <c r="Q6455" t="s">
        <v>40</v>
      </c>
      <c r="R6455">
        <v>46177</v>
      </c>
      <c r="S6455" s="9">
        <v>33.950000000000003</v>
      </c>
      <c r="T6455" s="26">
        <v>4.6900000000000004</v>
      </c>
      <c r="U6455" s="8">
        <v>159.22999999999999</v>
      </c>
      <c r="V6455" t="s">
        <v>41</v>
      </c>
      <c r="W6455" t="s">
        <v>2007</v>
      </c>
      <c r="X6455" t="s">
        <v>42</v>
      </c>
      <c r="Y6455" t="s">
        <v>1740</v>
      </c>
      <c r="AA6455" s="1">
        <f t="shared" si="736"/>
        <v>46071</v>
      </c>
      <c r="AB6455" s="2">
        <f t="shared" si="737"/>
        <v>2</v>
      </c>
      <c r="AC6455" s="2">
        <f t="shared" si="738"/>
        <v>2026</v>
      </c>
      <c r="AD6455" s="2" t="str">
        <f>IFERROR(VLOOKUP(A6455,'Aux Área'!$A$4:$B$123,2,0),"-")</f>
        <v>OPERAÇÃO</v>
      </c>
    </row>
    <row r="6456" spans="1:30" x14ac:dyDescent="0.3">
      <c r="A6456" t="s">
        <v>2638</v>
      </c>
      <c r="B6456" t="s">
        <v>4593</v>
      </c>
      <c r="C6456" t="s">
        <v>10081</v>
      </c>
      <c r="D6456" t="s">
        <v>4358</v>
      </c>
      <c r="E6456" t="s">
        <v>4359</v>
      </c>
      <c r="F6456" t="s">
        <v>2641</v>
      </c>
      <c r="G6456" t="s">
        <v>1135</v>
      </c>
      <c r="H6456" t="s">
        <v>2275</v>
      </c>
      <c r="I6456" t="s">
        <v>1497</v>
      </c>
      <c r="J6456" t="s">
        <v>275</v>
      </c>
      <c r="K6456" t="s">
        <v>276</v>
      </c>
      <c r="L6456" t="s">
        <v>124</v>
      </c>
      <c r="M6456" t="s">
        <v>38</v>
      </c>
      <c r="N6456" t="s">
        <v>39</v>
      </c>
      <c r="O6456" s="23">
        <v>461</v>
      </c>
      <c r="P6456" s="9">
        <v>10.25</v>
      </c>
      <c r="Q6456" t="s">
        <v>40</v>
      </c>
      <c r="R6456">
        <v>98201</v>
      </c>
      <c r="S6456" s="9">
        <v>44.97</v>
      </c>
      <c r="T6456" s="26">
        <v>4.79</v>
      </c>
      <c r="U6456" s="8">
        <v>215.41</v>
      </c>
      <c r="V6456" t="s">
        <v>10082</v>
      </c>
      <c r="W6456" t="s">
        <v>2276</v>
      </c>
      <c r="X6456" t="s">
        <v>42</v>
      </c>
      <c r="Y6456" t="s">
        <v>2277</v>
      </c>
      <c r="AA6456" s="1">
        <f t="shared" si="736"/>
        <v>46071</v>
      </c>
      <c r="AB6456" s="2">
        <f t="shared" si="737"/>
        <v>2</v>
      </c>
      <c r="AC6456" s="2">
        <f t="shared" si="738"/>
        <v>2026</v>
      </c>
      <c r="AD6456" s="2" t="str">
        <f>IFERROR(VLOOKUP(A6456,'Aux Área'!$A$4:$B$123,2,0),"-")</f>
        <v>INSPEÇÃO</v>
      </c>
    </row>
    <row r="6457" spans="1:30" x14ac:dyDescent="0.3">
      <c r="A6457" t="s">
        <v>3092</v>
      </c>
      <c r="B6457" t="s">
        <v>4774</v>
      </c>
      <c r="C6457" t="s">
        <v>10083</v>
      </c>
      <c r="D6457" t="s">
        <v>9771</v>
      </c>
      <c r="E6457" t="s">
        <v>9666</v>
      </c>
      <c r="F6457" t="s">
        <v>3594</v>
      </c>
      <c r="G6457" t="s">
        <v>1135</v>
      </c>
      <c r="H6457" t="s">
        <v>2275</v>
      </c>
      <c r="I6457" t="s">
        <v>1497</v>
      </c>
      <c r="J6457" t="s">
        <v>275</v>
      </c>
      <c r="K6457" t="s">
        <v>276</v>
      </c>
      <c r="L6457" t="s">
        <v>124</v>
      </c>
      <c r="M6457" t="s">
        <v>38</v>
      </c>
      <c r="N6457" t="s">
        <v>39</v>
      </c>
      <c r="O6457" s="23">
        <v>511</v>
      </c>
      <c r="P6457" s="9">
        <v>10.97</v>
      </c>
      <c r="Q6457" t="s">
        <v>40</v>
      </c>
      <c r="R6457">
        <v>91466</v>
      </c>
      <c r="S6457" s="9">
        <v>46.58</v>
      </c>
      <c r="T6457" s="26">
        <v>4.79</v>
      </c>
      <c r="U6457" s="8">
        <v>223.12</v>
      </c>
      <c r="V6457" t="s">
        <v>10084</v>
      </c>
      <c r="W6457" t="s">
        <v>2276</v>
      </c>
      <c r="X6457" t="s">
        <v>42</v>
      </c>
      <c r="Y6457" t="s">
        <v>2277</v>
      </c>
      <c r="AA6457" s="1">
        <f t="shared" si="736"/>
        <v>46071</v>
      </c>
      <c r="AB6457" s="2">
        <f t="shared" si="737"/>
        <v>2</v>
      </c>
      <c r="AC6457" s="2">
        <f t="shared" si="738"/>
        <v>2026</v>
      </c>
      <c r="AD6457" s="2" t="str">
        <f>IFERROR(VLOOKUP(A6457,'Aux Área'!$A$4:$B$123,2,0),"-")</f>
        <v>INSPEÇÃO</v>
      </c>
    </row>
    <row r="6458" spans="1:30" x14ac:dyDescent="0.3">
      <c r="A6458" t="s">
        <v>2314</v>
      </c>
      <c r="B6458" t="s">
        <v>4624</v>
      </c>
      <c r="C6458" t="s">
        <v>10085</v>
      </c>
      <c r="D6458" t="s">
        <v>9279</v>
      </c>
      <c r="E6458" t="s">
        <v>9280</v>
      </c>
      <c r="F6458" t="s">
        <v>2317</v>
      </c>
      <c r="G6458" t="s">
        <v>1300</v>
      </c>
      <c r="H6458" t="s">
        <v>1301</v>
      </c>
      <c r="I6458" t="s">
        <v>37</v>
      </c>
      <c r="J6458" t="s">
        <v>231</v>
      </c>
      <c r="K6458" t="s">
        <v>232</v>
      </c>
      <c r="L6458" t="s">
        <v>217</v>
      </c>
      <c r="M6458" t="s">
        <v>38</v>
      </c>
      <c r="N6458" t="s">
        <v>39</v>
      </c>
      <c r="O6458" s="23">
        <v>477</v>
      </c>
      <c r="P6458" s="9">
        <v>10.29</v>
      </c>
      <c r="Q6458" t="s">
        <v>40</v>
      </c>
      <c r="R6458">
        <v>57288</v>
      </c>
      <c r="S6458" s="9">
        <v>46.36</v>
      </c>
      <c r="T6458" s="26">
        <v>4.8600000000000003</v>
      </c>
      <c r="U6458" s="8">
        <v>225.31</v>
      </c>
      <c r="V6458" t="s">
        <v>10086</v>
      </c>
      <c r="W6458" t="s">
        <v>2276</v>
      </c>
      <c r="X6458" t="s">
        <v>42</v>
      </c>
      <c r="Y6458" t="s">
        <v>2277</v>
      </c>
      <c r="AA6458" s="1">
        <f t="shared" si="736"/>
        <v>46071</v>
      </c>
      <c r="AB6458" s="2">
        <f t="shared" si="737"/>
        <v>2</v>
      </c>
      <c r="AC6458" s="2">
        <f t="shared" si="738"/>
        <v>2026</v>
      </c>
      <c r="AD6458" s="2" t="str">
        <f>IFERROR(VLOOKUP(A6458,'Aux Área'!$A$4:$B$123,2,0),"-")</f>
        <v>INSPEÇÃO</v>
      </c>
    </row>
    <row r="6459" spans="1:30" x14ac:dyDescent="0.3">
      <c r="A6459" t="s">
        <v>2306</v>
      </c>
      <c r="B6459" t="s">
        <v>4613</v>
      </c>
      <c r="C6459" t="s">
        <v>10087</v>
      </c>
      <c r="D6459" t="s">
        <v>3212</v>
      </c>
      <c r="E6459" t="s">
        <v>3213</v>
      </c>
      <c r="F6459" t="s">
        <v>2309</v>
      </c>
      <c r="G6459" t="s">
        <v>1135</v>
      </c>
      <c r="H6459" t="s">
        <v>2275</v>
      </c>
      <c r="I6459" t="s">
        <v>1497</v>
      </c>
      <c r="J6459" t="s">
        <v>1665</v>
      </c>
      <c r="K6459" t="s">
        <v>1666</v>
      </c>
      <c r="L6459" t="s">
        <v>301</v>
      </c>
      <c r="M6459" t="s">
        <v>38</v>
      </c>
      <c r="N6459" t="s">
        <v>39</v>
      </c>
      <c r="O6459" s="23">
        <v>276</v>
      </c>
      <c r="P6459" s="9">
        <v>10.94</v>
      </c>
      <c r="Q6459" t="s">
        <v>40</v>
      </c>
      <c r="R6459">
        <v>105571</v>
      </c>
      <c r="S6459" s="9">
        <v>25.22</v>
      </c>
      <c r="T6459" s="26">
        <v>4.6900000000000004</v>
      </c>
      <c r="U6459" s="8">
        <v>118.28</v>
      </c>
      <c r="V6459" t="s">
        <v>10088</v>
      </c>
      <c r="W6459" t="s">
        <v>2276</v>
      </c>
      <c r="X6459" t="s">
        <v>42</v>
      </c>
      <c r="Y6459" t="s">
        <v>2277</v>
      </c>
      <c r="AA6459" s="1">
        <f t="shared" si="736"/>
        <v>46071</v>
      </c>
      <c r="AB6459" s="2">
        <f t="shared" si="737"/>
        <v>2</v>
      </c>
      <c r="AC6459" s="2">
        <f t="shared" si="738"/>
        <v>2026</v>
      </c>
      <c r="AD6459" s="2" t="str">
        <f>IFERROR(VLOOKUP(A6459,'Aux Área'!$A$4:$B$123,2,0),"-")</f>
        <v>INSPEÇÃO</v>
      </c>
    </row>
    <row r="6460" spans="1:30" x14ac:dyDescent="0.3">
      <c r="A6460" t="s">
        <v>2282</v>
      </c>
      <c r="B6460" t="s">
        <v>4679</v>
      </c>
      <c r="C6460" t="s">
        <v>10089</v>
      </c>
      <c r="D6460" t="s">
        <v>3162</v>
      </c>
      <c r="E6460" t="s">
        <v>3163</v>
      </c>
      <c r="F6460" t="s">
        <v>2285</v>
      </c>
      <c r="G6460" t="s">
        <v>1135</v>
      </c>
      <c r="H6460" t="s">
        <v>2275</v>
      </c>
      <c r="I6460" t="s">
        <v>1497</v>
      </c>
      <c r="J6460" t="s">
        <v>165</v>
      </c>
      <c r="K6460" t="s">
        <v>166</v>
      </c>
      <c r="L6460" t="s">
        <v>167</v>
      </c>
      <c r="M6460" t="s">
        <v>38</v>
      </c>
      <c r="N6460" t="s">
        <v>39</v>
      </c>
      <c r="O6460" s="23">
        <v>391</v>
      </c>
      <c r="P6460" s="9">
        <v>10.92</v>
      </c>
      <c r="Q6460" t="s">
        <v>40</v>
      </c>
      <c r="R6460">
        <v>93780</v>
      </c>
      <c r="S6460" s="9">
        <v>35.799999999999997</v>
      </c>
      <c r="T6460" s="26">
        <v>4.8899999999999997</v>
      </c>
      <c r="U6460" s="8">
        <v>175.06</v>
      </c>
      <c r="V6460" t="s">
        <v>112</v>
      </c>
      <c r="W6460" t="s">
        <v>2276</v>
      </c>
      <c r="X6460" t="s">
        <v>42</v>
      </c>
      <c r="Y6460" t="s">
        <v>2277</v>
      </c>
      <c r="AA6460" s="1">
        <f t="shared" si="736"/>
        <v>46071</v>
      </c>
      <c r="AB6460" s="2">
        <f t="shared" si="737"/>
        <v>2</v>
      </c>
      <c r="AC6460" s="2">
        <f t="shared" si="738"/>
        <v>2026</v>
      </c>
      <c r="AD6460" s="2" t="str">
        <f>IFERROR(VLOOKUP(A6460,'Aux Área'!$A$4:$B$123,2,0),"-")</f>
        <v>INSPEÇÃO</v>
      </c>
    </row>
    <row r="6461" spans="1:30" x14ac:dyDescent="0.3">
      <c r="A6461" t="s">
        <v>2260</v>
      </c>
      <c r="B6461" t="s">
        <v>113</v>
      </c>
      <c r="C6461" t="s">
        <v>10090</v>
      </c>
      <c r="D6461" t="s">
        <v>3005</v>
      </c>
      <c r="E6461" t="s">
        <v>3006</v>
      </c>
      <c r="F6461" t="s">
        <v>2262</v>
      </c>
      <c r="G6461" t="s">
        <v>35</v>
      </c>
      <c r="H6461" t="s">
        <v>2263</v>
      </c>
      <c r="I6461" t="s">
        <v>2186</v>
      </c>
      <c r="J6461" t="s">
        <v>1681</v>
      </c>
      <c r="K6461" t="s">
        <v>1682</v>
      </c>
      <c r="L6461" t="s">
        <v>141</v>
      </c>
      <c r="M6461" t="s">
        <v>38</v>
      </c>
      <c r="N6461" t="s">
        <v>668</v>
      </c>
      <c r="O6461" s="23">
        <v>902</v>
      </c>
      <c r="P6461" s="9">
        <v>14.55</v>
      </c>
      <c r="Q6461" t="s">
        <v>40</v>
      </c>
      <c r="R6461">
        <v>91743</v>
      </c>
      <c r="S6461" s="9">
        <v>62.01</v>
      </c>
      <c r="T6461" s="26">
        <v>6.49</v>
      </c>
      <c r="U6461" s="8">
        <v>402.44</v>
      </c>
      <c r="V6461" t="s">
        <v>41</v>
      </c>
      <c r="W6461" t="s">
        <v>2007</v>
      </c>
      <c r="X6461" t="s">
        <v>42</v>
      </c>
      <c r="Y6461" t="s">
        <v>1740</v>
      </c>
      <c r="AA6461" s="1">
        <f t="shared" si="736"/>
        <v>46071</v>
      </c>
      <c r="AB6461" s="2">
        <f t="shared" si="737"/>
        <v>2</v>
      </c>
      <c r="AC6461" s="2">
        <f t="shared" si="738"/>
        <v>2026</v>
      </c>
      <c r="AD6461" s="2" t="str">
        <f>IFERROR(VLOOKUP(A6461,'Aux Área'!$A$4:$B$123,2,0),"-")</f>
        <v>INSPEÇÃO</v>
      </c>
    </row>
    <row r="6462" spans="1:30" x14ac:dyDescent="0.3">
      <c r="A6462" t="s">
        <v>1295</v>
      </c>
      <c r="B6462" t="s">
        <v>1753</v>
      </c>
      <c r="C6462" t="s">
        <v>10091</v>
      </c>
      <c r="D6462" t="s">
        <v>1297</v>
      </c>
      <c r="E6462" t="s">
        <v>2221</v>
      </c>
      <c r="F6462" t="s">
        <v>1299</v>
      </c>
      <c r="G6462" t="s">
        <v>1135</v>
      </c>
      <c r="H6462" t="s">
        <v>1301</v>
      </c>
      <c r="I6462" t="s">
        <v>839</v>
      </c>
      <c r="J6462" t="s">
        <v>275</v>
      </c>
      <c r="K6462" t="s">
        <v>276</v>
      </c>
      <c r="L6462" t="s">
        <v>124</v>
      </c>
      <c r="M6462" t="s">
        <v>38</v>
      </c>
      <c r="N6462" t="s">
        <v>39</v>
      </c>
      <c r="O6462" s="23">
        <v>0</v>
      </c>
      <c r="P6462" s="23">
        <v>0</v>
      </c>
      <c r="Q6462" t="s">
        <v>40</v>
      </c>
      <c r="R6462" t="s">
        <v>15244</v>
      </c>
      <c r="S6462" s="9">
        <v>35.21</v>
      </c>
      <c r="T6462" s="26">
        <v>4.79</v>
      </c>
      <c r="U6462" s="8">
        <v>168.66</v>
      </c>
      <c r="V6462" t="s">
        <v>10092</v>
      </c>
      <c r="W6462" t="s">
        <v>2007</v>
      </c>
      <c r="X6462" t="s">
        <v>42</v>
      </c>
      <c r="Y6462" t="s">
        <v>1740</v>
      </c>
      <c r="AA6462" s="1">
        <f t="shared" si="736"/>
        <v>46071</v>
      </c>
      <c r="AB6462" s="2">
        <f t="shared" si="737"/>
        <v>2</v>
      </c>
      <c r="AC6462" s="2">
        <f t="shared" si="738"/>
        <v>2026</v>
      </c>
      <c r="AD6462" s="2" t="str">
        <f>IFERROR(VLOOKUP(A6462,'Aux Área'!$A$4:$B$123,2,0),"-")</f>
        <v>LUCCA JR - OP</v>
      </c>
    </row>
    <row r="6463" spans="1:30" x14ac:dyDescent="0.3">
      <c r="A6463" t="s">
        <v>1992</v>
      </c>
      <c r="B6463" t="s">
        <v>1993</v>
      </c>
      <c r="C6463" t="s">
        <v>10093</v>
      </c>
      <c r="D6463" t="s">
        <v>3597</v>
      </c>
      <c r="E6463" t="s">
        <v>3598</v>
      </c>
      <c r="F6463" t="s">
        <v>1995</v>
      </c>
      <c r="G6463" t="s">
        <v>659</v>
      </c>
      <c r="H6463" t="s">
        <v>1996</v>
      </c>
      <c r="I6463" t="s">
        <v>1997</v>
      </c>
      <c r="J6463" t="s">
        <v>165</v>
      </c>
      <c r="K6463" t="s">
        <v>166</v>
      </c>
      <c r="L6463" t="s">
        <v>167</v>
      </c>
      <c r="M6463" t="s">
        <v>38</v>
      </c>
      <c r="N6463" t="s">
        <v>668</v>
      </c>
      <c r="O6463" s="23">
        <v>386</v>
      </c>
      <c r="P6463" s="9">
        <v>4.84</v>
      </c>
      <c r="Q6463" t="s">
        <v>40</v>
      </c>
      <c r="R6463">
        <v>22863</v>
      </c>
      <c r="S6463" s="9">
        <v>79.8</v>
      </c>
      <c r="T6463" s="26">
        <v>6.2409999999999997</v>
      </c>
      <c r="U6463" s="8">
        <v>498</v>
      </c>
      <c r="V6463" t="s">
        <v>112</v>
      </c>
      <c r="W6463" t="s">
        <v>1985</v>
      </c>
      <c r="X6463" t="s">
        <v>42</v>
      </c>
      <c r="Y6463" t="s">
        <v>1986</v>
      </c>
      <c r="AA6463" s="1">
        <f t="shared" si="736"/>
        <v>46071</v>
      </c>
      <c r="AB6463" s="2">
        <f t="shared" si="737"/>
        <v>2</v>
      </c>
      <c r="AC6463" s="2">
        <f t="shared" si="738"/>
        <v>2026</v>
      </c>
      <c r="AD6463" s="2" t="str">
        <f>IFERROR(VLOOKUP(A6463,'Aux Área'!$A$4:$B$123,2,0),"-")</f>
        <v>PESADOS</v>
      </c>
    </row>
    <row r="6464" spans="1:30" x14ac:dyDescent="0.3">
      <c r="A6464" t="s">
        <v>1992</v>
      </c>
      <c r="C6464" t="s">
        <v>10093</v>
      </c>
      <c r="F6464" t="s">
        <v>1995</v>
      </c>
      <c r="K6464" t="s">
        <v>166</v>
      </c>
      <c r="N6464" t="s">
        <v>15690</v>
      </c>
      <c r="O6464" t="s">
        <v>15244</v>
      </c>
      <c r="P6464" s="9" t="s">
        <v>15244</v>
      </c>
      <c r="Q6464" t="s">
        <v>40</v>
      </c>
      <c r="R6464" t="s">
        <v>15244</v>
      </c>
      <c r="S6464">
        <v>20</v>
      </c>
      <c r="U6464" s="8">
        <v>126</v>
      </c>
      <c r="AA6464" s="1">
        <f t="shared" si="736"/>
        <v>46071</v>
      </c>
      <c r="AB6464" s="2">
        <f t="shared" si="737"/>
        <v>2</v>
      </c>
      <c r="AC6464" s="2">
        <f t="shared" si="738"/>
        <v>2026</v>
      </c>
      <c r="AD6464" s="2" t="str">
        <f>IFERROR(VLOOKUP(A6464,'Aux Área'!$A$4:$B$123,2,0),"-")</f>
        <v>PESADOS</v>
      </c>
    </row>
    <row r="6465" spans="1:30" x14ac:dyDescent="0.3">
      <c r="A6465" t="s">
        <v>2181</v>
      </c>
      <c r="B6465" t="s">
        <v>4595</v>
      </c>
      <c r="C6465" t="s">
        <v>10094</v>
      </c>
      <c r="D6465" t="s">
        <v>9027</v>
      </c>
      <c r="E6465" t="s">
        <v>9028</v>
      </c>
      <c r="F6465" t="s">
        <v>2184</v>
      </c>
      <c r="G6465" t="s">
        <v>1135</v>
      </c>
      <c r="H6465" t="s">
        <v>2185</v>
      </c>
      <c r="I6465" t="s">
        <v>2186</v>
      </c>
      <c r="J6465" t="s">
        <v>108</v>
      </c>
      <c r="K6465" t="s">
        <v>109</v>
      </c>
      <c r="L6465" t="s">
        <v>110</v>
      </c>
      <c r="M6465" t="s">
        <v>38</v>
      </c>
      <c r="N6465" t="s">
        <v>668</v>
      </c>
      <c r="O6465" s="23">
        <v>773</v>
      </c>
      <c r="P6465" s="9">
        <v>15.26</v>
      </c>
      <c r="Q6465" t="s">
        <v>40</v>
      </c>
      <c r="R6465">
        <v>116915</v>
      </c>
      <c r="S6465" s="9">
        <v>50.67</v>
      </c>
      <c r="T6465" s="26">
        <v>6.19</v>
      </c>
      <c r="U6465" s="8">
        <v>313.64999999999998</v>
      </c>
      <c r="V6465" t="s">
        <v>10095</v>
      </c>
      <c r="W6465" t="s">
        <v>2007</v>
      </c>
      <c r="X6465" t="s">
        <v>42</v>
      </c>
      <c r="Y6465" t="s">
        <v>2188</v>
      </c>
      <c r="AA6465" s="1">
        <f t="shared" si="736"/>
        <v>46071</v>
      </c>
      <c r="AB6465" s="2">
        <f t="shared" si="737"/>
        <v>2</v>
      </c>
      <c r="AC6465" s="2">
        <f t="shared" si="738"/>
        <v>2026</v>
      </c>
      <c r="AD6465" s="2" t="str">
        <f>IFERROR(VLOOKUP(A6465,'Aux Área'!$A$4:$B$123,2,0),"-")</f>
        <v>INSPEÇÃO</v>
      </c>
    </row>
    <row r="6466" spans="1:30" x14ac:dyDescent="0.3">
      <c r="A6466" t="s">
        <v>56</v>
      </c>
      <c r="B6466" t="s">
        <v>266</v>
      </c>
      <c r="C6466" t="s">
        <v>10096</v>
      </c>
      <c r="D6466" t="s">
        <v>120</v>
      </c>
      <c r="E6466" t="s">
        <v>121</v>
      </c>
      <c r="F6466" t="s">
        <v>57</v>
      </c>
      <c r="G6466" t="s">
        <v>35</v>
      </c>
      <c r="H6466" t="s">
        <v>36</v>
      </c>
      <c r="I6466" t="s">
        <v>37</v>
      </c>
      <c r="J6466" t="s">
        <v>172</v>
      </c>
      <c r="K6466" t="s">
        <v>173</v>
      </c>
      <c r="L6466" t="s">
        <v>124</v>
      </c>
      <c r="M6466" t="s">
        <v>38</v>
      </c>
      <c r="N6466" t="s">
        <v>39</v>
      </c>
      <c r="O6466" s="23">
        <v>408</v>
      </c>
      <c r="P6466" s="9">
        <v>10.41</v>
      </c>
      <c r="Q6466" t="s">
        <v>40</v>
      </c>
      <c r="R6466">
        <v>45454</v>
      </c>
      <c r="S6466" s="9">
        <v>39.19</v>
      </c>
      <c r="T6466" s="26">
        <v>4.59</v>
      </c>
      <c r="U6466" s="8">
        <v>179.88</v>
      </c>
      <c r="V6466" t="s">
        <v>971</v>
      </c>
      <c r="W6466" t="s">
        <v>2007</v>
      </c>
      <c r="X6466" t="s">
        <v>42</v>
      </c>
      <c r="Y6466" t="s">
        <v>1740</v>
      </c>
      <c r="AA6466" s="1">
        <f t="shared" si="736"/>
        <v>46071</v>
      </c>
      <c r="AB6466" s="2">
        <f t="shared" si="737"/>
        <v>2</v>
      </c>
      <c r="AC6466" s="2">
        <f t="shared" si="738"/>
        <v>2026</v>
      </c>
      <c r="AD6466" s="2" t="str">
        <f>IFERROR(VLOOKUP(A6466,'Aux Área'!$A$4:$B$123,2,0),"-")</f>
        <v>CONSERVA</v>
      </c>
    </row>
    <row r="6467" spans="1:30" x14ac:dyDescent="0.3">
      <c r="A6467" t="s">
        <v>62</v>
      </c>
      <c r="B6467" t="s">
        <v>1455</v>
      </c>
      <c r="C6467" t="s">
        <v>10097</v>
      </c>
      <c r="D6467" t="s">
        <v>158</v>
      </c>
      <c r="E6467" t="s">
        <v>159</v>
      </c>
      <c r="F6467" t="s">
        <v>63</v>
      </c>
      <c r="G6467" t="s">
        <v>35</v>
      </c>
      <c r="H6467" t="s">
        <v>36</v>
      </c>
      <c r="I6467" t="s">
        <v>37</v>
      </c>
      <c r="J6467" t="s">
        <v>165</v>
      </c>
      <c r="K6467" t="s">
        <v>166</v>
      </c>
      <c r="L6467" t="s">
        <v>167</v>
      </c>
      <c r="M6467" t="s">
        <v>38</v>
      </c>
      <c r="N6467" t="s">
        <v>39</v>
      </c>
      <c r="O6467" s="23">
        <v>293</v>
      </c>
      <c r="P6467" s="9">
        <v>9.83</v>
      </c>
      <c r="Q6467" t="s">
        <v>40</v>
      </c>
      <c r="R6467">
        <v>61913</v>
      </c>
      <c r="S6467" s="9">
        <v>29.82</v>
      </c>
      <c r="T6467" s="26">
        <v>4.891</v>
      </c>
      <c r="U6467" s="8">
        <v>145.85</v>
      </c>
      <c r="V6467" t="s">
        <v>41</v>
      </c>
      <c r="W6467" t="s">
        <v>2007</v>
      </c>
      <c r="X6467" t="s">
        <v>42</v>
      </c>
      <c r="Y6467" t="s">
        <v>1740</v>
      </c>
      <c r="AA6467" s="1">
        <f t="shared" si="736"/>
        <v>46071</v>
      </c>
      <c r="AB6467" s="2">
        <f t="shared" si="737"/>
        <v>2</v>
      </c>
      <c r="AC6467" s="2">
        <f t="shared" si="738"/>
        <v>2026</v>
      </c>
      <c r="AD6467" s="2" t="str">
        <f>IFERROR(VLOOKUP(A6467,'Aux Área'!$A$4:$B$123,2,0),"-")</f>
        <v>CONSERVA</v>
      </c>
    </row>
    <row r="6468" spans="1:30" x14ac:dyDescent="0.3">
      <c r="A6468" t="s">
        <v>68</v>
      </c>
      <c r="B6468" t="s">
        <v>296</v>
      </c>
      <c r="C6468" t="s">
        <v>10098</v>
      </c>
      <c r="D6468" t="s">
        <v>3149</v>
      </c>
      <c r="E6468" t="s">
        <v>3150</v>
      </c>
      <c r="F6468" t="s">
        <v>69</v>
      </c>
      <c r="G6468" t="s">
        <v>35</v>
      </c>
      <c r="H6468" t="s">
        <v>36</v>
      </c>
      <c r="I6468" t="s">
        <v>37</v>
      </c>
      <c r="J6468" t="s">
        <v>237</v>
      </c>
      <c r="K6468" t="s">
        <v>238</v>
      </c>
      <c r="L6468" t="s">
        <v>110</v>
      </c>
      <c r="M6468" t="s">
        <v>38</v>
      </c>
      <c r="N6468" t="s">
        <v>39</v>
      </c>
      <c r="O6468" s="23">
        <v>410</v>
      </c>
      <c r="P6468" s="9">
        <v>11.08</v>
      </c>
      <c r="Q6468" t="s">
        <v>40</v>
      </c>
      <c r="R6468">
        <v>46587</v>
      </c>
      <c r="S6468" s="9">
        <v>37</v>
      </c>
      <c r="T6468" s="26">
        <v>4.6900000000000004</v>
      </c>
      <c r="U6468" s="8">
        <v>173.53</v>
      </c>
      <c r="V6468" t="s">
        <v>41</v>
      </c>
      <c r="W6468" t="s">
        <v>2007</v>
      </c>
      <c r="X6468" t="s">
        <v>42</v>
      </c>
      <c r="Y6468" t="s">
        <v>1740</v>
      </c>
      <c r="AA6468" s="1">
        <f t="shared" si="736"/>
        <v>46071</v>
      </c>
      <c r="AB6468" s="2">
        <f t="shared" si="737"/>
        <v>2</v>
      </c>
      <c r="AC6468" s="2">
        <f t="shared" si="738"/>
        <v>2026</v>
      </c>
      <c r="AD6468" s="2" t="str">
        <f>IFERROR(VLOOKUP(A6468,'Aux Área'!$A$4:$B$123,2,0),"-")</f>
        <v>OPERAÇÃO</v>
      </c>
    </row>
    <row r="6469" spans="1:30" x14ac:dyDescent="0.3">
      <c r="A6469" t="s">
        <v>2643</v>
      </c>
      <c r="B6469" t="s">
        <v>2307</v>
      </c>
      <c r="C6469" t="s">
        <v>10099</v>
      </c>
      <c r="D6469" t="s">
        <v>7207</v>
      </c>
      <c r="E6469" t="s">
        <v>7208</v>
      </c>
      <c r="F6469" t="s">
        <v>2646</v>
      </c>
      <c r="G6469" t="s">
        <v>1300</v>
      </c>
      <c r="H6469" t="s">
        <v>1301</v>
      </c>
      <c r="I6469" t="s">
        <v>37</v>
      </c>
      <c r="J6469" t="s">
        <v>172</v>
      </c>
      <c r="K6469" t="s">
        <v>173</v>
      </c>
      <c r="L6469" t="s">
        <v>124</v>
      </c>
      <c r="M6469" t="s">
        <v>38</v>
      </c>
      <c r="N6469" t="s">
        <v>39</v>
      </c>
      <c r="O6469" s="23">
        <v>439</v>
      </c>
      <c r="P6469" s="9">
        <v>10.02</v>
      </c>
      <c r="Q6469" t="s">
        <v>40</v>
      </c>
      <c r="R6469">
        <v>105580</v>
      </c>
      <c r="S6469" s="9">
        <v>43.8</v>
      </c>
      <c r="T6469" s="26">
        <v>4.59</v>
      </c>
      <c r="U6469" s="8">
        <v>201.04</v>
      </c>
      <c r="V6469" t="s">
        <v>7258</v>
      </c>
      <c r="W6469" t="s">
        <v>2276</v>
      </c>
      <c r="X6469" t="s">
        <v>42</v>
      </c>
      <c r="Y6469" t="s">
        <v>2277</v>
      </c>
      <c r="AA6469" s="1">
        <f t="shared" si="736"/>
        <v>46071</v>
      </c>
      <c r="AB6469" s="2">
        <f t="shared" si="737"/>
        <v>2</v>
      </c>
      <c r="AC6469" s="2">
        <f t="shared" si="738"/>
        <v>2026</v>
      </c>
      <c r="AD6469" s="2" t="str">
        <f>IFERROR(VLOOKUP(A6469,'Aux Área'!$A$4:$B$123,2,0),"-")</f>
        <v>INSPEÇÃO</v>
      </c>
    </row>
    <row r="6470" spans="1:30" x14ac:dyDescent="0.3">
      <c r="A6470" t="s">
        <v>2278</v>
      </c>
      <c r="B6470" t="s">
        <v>4664</v>
      </c>
      <c r="C6470" t="s">
        <v>10100</v>
      </c>
      <c r="D6470" t="s">
        <v>3243</v>
      </c>
      <c r="E6470" t="s">
        <v>3244</v>
      </c>
      <c r="F6470" t="s">
        <v>2281</v>
      </c>
      <c r="G6470" t="s">
        <v>1135</v>
      </c>
      <c r="H6470" t="s">
        <v>2275</v>
      </c>
      <c r="I6470" t="s">
        <v>1497</v>
      </c>
      <c r="J6470" t="s">
        <v>165</v>
      </c>
      <c r="K6470" t="s">
        <v>166</v>
      </c>
      <c r="L6470" t="s">
        <v>167</v>
      </c>
      <c r="M6470" t="s">
        <v>38</v>
      </c>
      <c r="N6470" t="s">
        <v>39</v>
      </c>
      <c r="O6470" s="23">
        <v>493</v>
      </c>
      <c r="P6470" s="9">
        <v>9.75</v>
      </c>
      <c r="Q6470" t="s">
        <v>40</v>
      </c>
      <c r="R6470">
        <v>111511</v>
      </c>
      <c r="S6470" s="9">
        <v>50.58</v>
      </c>
      <c r="T6470" s="26">
        <v>4.8899999999999997</v>
      </c>
      <c r="U6470" s="8">
        <v>247.36</v>
      </c>
      <c r="V6470" t="s">
        <v>112</v>
      </c>
      <c r="W6470" t="s">
        <v>2276</v>
      </c>
      <c r="X6470" t="s">
        <v>42</v>
      </c>
      <c r="Y6470" t="s">
        <v>2277</v>
      </c>
      <c r="AA6470" s="1">
        <f t="shared" si="736"/>
        <v>46071</v>
      </c>
      <c r="AB6470" s="2">
        <f t="shared" si="737"/>
        <v>2</v>
      </c>
      <c r="AC6470" s="2">
        <f t="shared" si="738"/>
        <v>2026</v>
      </c>
      <c r="AD6470" s="2" t="str">
        <f>IFERROR(VLOOKUP(A6470,'Aux Área'!$A$4:$B$123,2,0),"-")</f>
        <v>INSPEÇÃO</v>
      </c>
    </row>
    <row r="6471" spans="1:30" x14ac:dyDescent="0.3">
      <c r="A6471" t="s">
        <v>2632</v>
      </c>
      <c r="B6471" t="s">
        <v>2633</v>
      </c>
      <c r="C6471" t="s">
        <v>10101</v>
      </c>
      <c r="D6471" t="s">
        <v>8713</v>
      </c>
      <c r="E6471" t="s">
        <v>8714</v>
      </c>
      <c r="F6471" t="s">
        <v>3712</v>
      </c>
      <c r="G6471" t="s">
        <v>1300</v>
      </c>
      <c r="H6471" t="s">
        <v>2635</v>
      </c>
      <c r="I6471" t="s">
        <v>37</v>
      </c>
      <c r="J6471" t="s">
        <v>89</v>
      </c>
      <c r="K6471" t="s">
        <v>90</v>
      </c>
      <c r="L6471" t="s">
        <v>91</v>
      </c>
      <c r="M6471" t="s">
        <v>38</v>
      </c>
      <c r="N6471" t="s">
        <v>39</v>
      </c>
      <c r="O6471" s="23">
        <v>337</v>
      </c>
      <c r="P6471" s="9">
        <v>8.74</v>
      </c>
      <c r="Q6471" t="s">
        <v>40</v>
      </c>
      <c r="R6471">
        <v>8002</v>
      </c>
      <c r="S6471" s="9">
        <v>38.57</v>
      </c>
      <c r="T6471" s="26">
        <v>4.8899999999999997</v>
      </c>
      <c r="U6471" s="8">
        <v>188.61</v>
      </c>
      <c r="V6471" t="s">
        <v>10102</v>
      </c>
      <c r="W6471" t="s">
        <v>2007</v>
      </c>
      <c r="X6471" t="s">
        <v>42</v>
      </c>
      <c r="Y6471" t="s">
        <v>1740</v>
      </c>
      <c r="AA6471" s="1">
        <f t="shared" si="736"/>
        <v>46071</v>
      </c>
      <c r="AB6471" s="2">
        <f t="shared" si="737"/>
        <v>2</v>
      </c>
      <c r="AC6471" s="2">
        <f t="shared" si="738"/>
        <v>2026</v>
      </c>
      <c r="AD6471" s="2" t="str">
        <f>IFERROR(VLOOKUP(A6471,'Aux Área'!$A$4:$B$123,2,0),"-")</f>
        <v>TI</v>
      </c>
    </row>
    <row r="6472" spans="1:30" x14ac:dyDescent="0.3">
      <c r="A6472" t="s">
        <v>2306</v>
      </c>
      <c r="B6472" t="s">
        <v>4613</v>
      </c>
      <c r="C6472" t="s">
        <v>10103</v>
      </c>
      <c r="D6472" t="s">
        <v>4386</v>
      </c>
      <c r="E6472" t="s">
        <v>4387</v>
      </c>
      <c r="F6472" t="s">
        <v>2309</v>
      </c>
      <c r="G6472" t="s">
        <v>1135</v>
      </c>
      <c r="H6472" t="s">
        <v>2275</v>
      </c>
      <c r="I6472" t="s">
        <v>1497</v>
      </c>
      <c r="J6472" t="s">
        <v>10104</v>
      </c>
      <c r="K6472" t="s">
        <v>1666</v>
      </c>
      <c r="L6472" t="s">
        <v>301</v>
      </c>
      <c r="M6472" t="s">
        <v>38</v>
      </c>
      <c r="N6472" t="s">
        <v>39</v>
      </c>
      <c r="O6472" s="23">
        <v>461</v>
      </c>
      <c r="P6472" s="9">
        <v>10.43</v>
      </c>
      <c r="Q6472" t="s">
        <v>40</v>
      </c>
      <c r="R6472">
        <v>106032</v>
      </c>
      <c r="S6472" s="9">
        <v>44.19</v>
      </c>
      <c r="T6472" s="26">
        <v>4.6900000000000004</v>
      </c>
      <c r="U6472" s="8">
        <v>207.25</v>
      </c>
      <c r="V6472" t="s">
        <v>41</v>
      </c>
      <c r="W6472" t="s">
        <v>2276</v>
      </c>
      <c r="X6472" t="s">
        <v>42</v>
      </c>
      <c r="Y6472" t="s">
        <v>2277</v>
      </c>
      <c r="AA6472" s="1">
        <f t="shared" si="736"/>
        <v>46071</v>
      </c>
      <c r="AB6472" s="2">
        <f t="shared" si="737"/>
        <v>2</v>
      </c>
      <c r="AC6472" s="2">
        <f t="shared" si="738"/>
        <v>2026</v>
      </c>
      <c r="AD6472" s="2" t="str">
        <f>IFERROR(VLOOKUP(A6472,'Aux Área'!$A$4:$B$123,2,0),"-")</f>
        <v>INSPEÇÃO</v>
      </c>
    </row>
    <row r="6473" spans="1:30" x14ac:dyDescent="0.3">
      <c r="A6473" t="s">
        <v>5620</v>
      </c>
      <c r="B6473" t="s">
        <v>9277</v>
      </c>
      <c r="C6473" t="s">
        <v>10105</v>
      </c>
      <c r="D6473" t="s">
        <v>2160</v>
      </c>
      <c r="E6473" t="s">
        <v>2161</v>
      </c>
      <c r="F6473" t="s">
        <v>6208</v>
      </c>
      <c r="G6473" t="s">
        <v>1135</v>
      </c>
      <c r="H6473" t="s">
        <v>5545</v>
      </c>
      <c r="I6473" t="s">
        <v>839</v>
      </c>
      <c r="J6473" t="s">
        <v>237</v>
      </c>
      <c r="K6473" t="s">
        <v>238</v>
      </c>
      <c r="L6473" t="s">
        <v>110</v>
      </c>
      <c r="M6473" t="s">
        <v>38</v>
      </c>
      <c r="N6473" t="s">
        <v>39</v>
      </c>
      <c r="O6473" s="23">
        <v>404</v>
      </c>
      <c r="P6473" s="9">
        <v>8.17</v>
      </c>
      <c r="Q6473" t="s">
        <v>40</v>
      </c>
      <c r="R6473">
        <v>27571</v>
      </c>
      <c r="S6473" s="9">
        <v>49.46</v>
      </c>
      <c r="T6473" s="26">
        <v>4.6900000000000004</v>
      </c>
      <c r="U6473" s="8">
        <v>231.97</v>
      </c>
      <c r="V6473" t="s">
        <v>41</v>
      </c>
      <c r="W6473" t="s">
        <v>2276</v>
      </c>
      <c r="X6473" t="s">
        <v>42</v>
      </c>
      <c r="Y6473" t="s">
        <v>2277</v>
      </c>
      <c r="AA6473" s="1">
        <f t="shared" si="736"/>
        <v>46071</v>
      </c>
      <c r="AB6473" s="2">
        <f t="shared" si="737"/>
        <v>2</v>
      </c>
      <c r="AC6473" s="2">
        <f t="shared" si="738"/>
        <v>2026</v>
      </c>
      <c r="AD6473" s="2" t="str">
        <f>IFERROR(VLOOKUP(A6473,'Aux Área'!$A$4:$B$123,2,0),"-")</f>
        <v>INSPEÇÃO</v>
      </c>
    </row>
    <row r="6474" spans="1:30" x14ac:dyDescent="0.3">
      <c r="A6474" t="s">
        <v>2638</v>
      </c>
      <c r="B6474" t="s">
        <v>4593</v>
      </c>
      <c r="C6474" t="s">
        <v>10106</v>
      </c>
      <c r="D6474" t="s">
        <v>9935</v>
      </c>
      <c r="E6474" t="s">
        <v>9668</v>
      </c>
      <c r="F6474" t="s">
        <v>2641</v>
      </c>
      <c r="G6474" t="s">
        <v>1135</v>
      </c>
      <c r="H6474" t="s">
        <v>2275</v>
      </c>
      <c r="I6474" t="s">
        <v>1497</v>
      </c>
      <c r="J6474" t="s">
        <v>252</v>
      </c>
      <c r="K6474" t="s">
        <v>253</v>
      </c>
      <c r="L6474" t="s">
        <v>124</v>
      </c>
      <c r="M6474" t="s">
        <v>38</v>
      </c>
      <c r="N6474" t="s">
        <v>39</v>
      </c>
      <c r="O6474" s="23">
        <v>520</v>
      </c>
      <c r="P6474" s="9">
        <v>10.1</v>
      </c>
      <c r="Q6474" t="s">
        <v>40</v>
      </c>
      <c r="R6474">
        <v>98721</v>
      </c>
      <c r="S6474" s="9">
        <v>51.47</v>
      </c>
      <c r="T6474" s="26">
        <v>4.79</v>
      </c>
      <c r="U6474" s="8">
        <v>246.56</v>
      </c>
      <c r="V6474" t="s">
        <v>10107</v>
      </c>
      <c r="W6474" t="s">
        <v>2276</v>
      </c>
      <c r="X6474" t="s">
        <v>42</v>
      </c>
      <c r="Y6474" t="s">
        <v>2277</v>
      </c>
      <c r="AA6474" s="1">
        <f t="shared" si="736"/>
        <v>46071</v>
      </c>
      <c r="AB6474" s="2">
        <f t="shared" si="737"/>
        <v>2</v>
      </c>
      <c r="AC6474" s="2">
        <f t="shared" si="738"/>
        <v>2026</v>
      </c>
      <c r="AD6474" s="2" t="str">
        <f>IFERROR(VLOOKUP(A6474,'Aux Área'!$A$4:$B$123,2,0),"-")</f>
        <v>INSPEÇÃO</v>
      </c>
    </row>
    <row r="6475" spans="1:30" x14ac:dyDescent="0.3">
      <c r="A6475" t="s">
        <v>3092</v>
      </c>
      <c r="B6475" t="s">
        <v>4774</v>
      </c>
      <c r="C6475" t="s">
        <v>10108</v>
      </c>
      <c r="D6475" t="s">
        <v>3285</v>
      </c>
      <c r="E6475" t="s">
        <v>3286</v>
      </c>
      <c r="F6475" t="s">
        <v>3594</v>
      </c>
      <c r="G6475" t="s">
        <v>1135</v>
      </c>
      <c r="H6475" t="s">
        <v>2275</v>
      </c>
      <c r="I6475" t="s">
        <v>1497</v>
      </c>
      <c r="J6475" t="s">
        <v>231</v>
      </c>
      <c r="K6475" t="s">
        <v>232</v>
      </c>
      <c r="L6475" t="s">
        <v>217</v>
      </c>
      <c r="M6475" t="s">
        <v>38</v>
      </c>
      <c r="N6475" t="s">
        <v>39</v>
      </c>
      <c r="O6475" s="23">
        <v>493</v>
      </c>
      <c r="P6475" s="9">
        <v>10.18</v>
      </c>
      <c r="Q6475" t="s">
        <v>40</v>
      </c>
      <c r="R6475">
        <v>91959</v>
      </c>
      <c r="S6475" s="9">
        <v>48.42</v>
      </c>
      <c r="T6475" s="26">
        <v>4.8600000000000003</v>
      </c>
      <c r="U6475" s="8">
        <v>235.32</v>
      </c>
      <c r="V6475" t="s">
        <v>10109</v>
      </c>
      <c r="W6475" t="s">
        <v>2276</v>
      </c>
      <c r="X6475" t="s">
        <v>42</v>
      </c>
      <c r="Y6475" t="s">
        <v>2277</v>
      </c>
      <c r="AA6475" s="1">
        <f t="shared" si="736"/>
        <v>46071</v>
      </c>
      <c r="AB6475" s="2">
        <f t="shared" si="737"/>
        <v>2</v>
      </c>
      <c r="AC6475" s="2">
        <f t="shared" si="738"/>
        <v>2026</v>
      </c>
      <c r="AD6475" s="2" t="str">
        <f>IFERROR(VLOOKUP(A6475,'Aux Área'!$A$4:$B$123,2,0),"-")</f>
        <v>INSPEÇÃO</v>
      </c>
    </row>
    <row r="6476" spans="1:30" x14ac:dyDescent="0.3">
      <c r="A6476" t="s">
        <v>74</v>
      </c>
      <c r="B6476" t="s">
        <v>255</v>
      </c>
      <c r="C6476" t="s">
        <v>10110</v>
      </c>
      <c r="D6476" t="s">
        <v>4167</v>
      </c>
      <c r="E6476" t="s">
        <v>4168</v>
      </c>
      <c r="F6476" t="s">
        <v>75</v>
      </c>
      <c r="G6476" t="s">
        <v>35</v>
      </c>
      <c r="H6476" t="s">
        <v>36</v>
      </c>
      <c r="I6476" t="s">
        <v>37</v>
      </c>
      <c r="J6476" t="s">
        <v>10111</v>
      </c>
      <c r="K6476" t="s">
        <v>9669</v>
      </c>
      <c r="L6476" t="s">
        <v>9670</v>
      </c>
      <c r="M6476" t="s">
        <v>38</v>
      </c>
      <c r="N6476" t="s">
        <v>39</v>
      </c>
      <c r="O6476" s="23">
        <v>388</v>
      </c>
      <c r="P6476" s="9">
        <v>9.77</v>
      </c>
      <c r="Q6476" t="s">
        <v>40</v>
      </c>
      <c r="R6476">
        <v>16274</v>
      </c>
      <c r="S6476" s="9">
        <v>39.71</v>
      </c>
      <c r="T6476" s="26">
        <v>5.1100000000000003</v>
      </c>
      <c r="U6476" s="8">
        <v>202.92</v>
      </c>
      <c r="V6476" t="s">
        <v>10112</v>
      </c>
      <c r="W6476" t="s">
        <v>2007</v>
      </c>
      <c r="X6476" t="s">
        <v>42</v>
      </c>
      <c r="Y6476" t="s">
        <v>1740</v>
      </c>
      <c r="AA6476" s="1">
        <f t="shared" si="736"/>
        <v>46071</v>
      </c>
      <c r="AB6476" s="2">
        <f t="shared" si="737"/>
        <v>2</v>
      </c>
      <c r="AC6476" s="2">
        <f t="shared" si="738"/>
        <v>2026</v>
      </c>
      <c r="AD6476" s="2" t="str">
        <f>IFERROR(VLOOKUP(A6476,'Aux Área'!$A$4:$B$123,2,0),"-")</f>
        <v>TI</v>
      </c>
    </row>
    <row r="6477" spans="1:30" x14ac:dyDescent="0.3">
      <c r="A6477" t="s">
        <v>60</v>
      </c>
      <c r="B6477" t="s">
        <v>614</v>
      </c>
      <c r="C6477" t="s">
        <v>10113</v>
      </c>
      <c r="D6477" t="s">
        <v>1206</v>
      </c>
      <c r="E6477" t="s">
        <v>1207</v>
      </c>
      <c r="F6477" t="s">
        <v>61</v>
      </c>
      <c r="G6477" t="s">
        <v>35</v>
      </c>
      <c r="H6477" t="s">
        <v>36</v>
      </c>
      <c r="I6477" t="s">
        <v>37</v>
      </c>
      <c r="J6477" t="s">
        <v>10104</v>
      </c>
      <c r="K6477" t="s">
        <v>1666</v>
      </c>
      <c r="L6477" t="s">
        <v>301</v>
      </c>
      <c r="M6477" t="s">
        <v>38</v>
      </c>
      <c r="N6477" t="s">
        <v>39</v>
      </c>
      <c r="O6477" s="23">
        <v>225</v>
      </c>
      <c r="P6477" s="9">
        <v>8.8699999999999992</v>
      </c>
      <c r="Q6477" t="s">
        <v>40</v>
      </c>
      <c r="R6477">
        <v>35834</v>
      </c>
      <c r="S6477" s="9">
        <v>25.38</v>
      </c>
      <c r="T6477" s="26">
        <v>4.6900000000000004</v>
      </c>
      <c r="U6477" s="8">
        <v>119.03</v>
      </c>
      <c r="V6477" t="s">
        <v>41</v>
      </c>
      <c r="W6477" t="s">
        <v>2007</v>
      </c>
      <c r="X6477" t="s">
        <v>42</v>
      </c>
      <c r="Y6477" t="s">
        <v>1740</v>
      </c>
      <c r="AA6477" s="1">
        <f t="shared" si="736"/>
        <v>46071</v>
      </c>
      <c r="AB6477" s="2">
        <f t="shared" si="737"/>
        <v>2</v>
      </c>
      <c r="AC6477" s="2">
        <f t="shared" si="738"/>
        <v>2026</v>
      </c>
      <c r="AD6477" s="2" t="str">
        <f>IFERROR(VLOOKUP(A6477,'Aux Área'!$A$4:$B$123,2,0),"-")</f>
        <v>QSMS</v>
      </c>
    </row>
    <row r="6478" spans="1:30" x14ac:dyDescent="0.3">
      <c r="A6478" t="s">
        <v>2314</v>
      </c>
      <c r="B6478" t="s">
        <v>4624</v>
      </c>
      <c r="C6478" t="s">
        <v>10114</v>
      </c>
      <c r="D6478" t="s">
        <v>9879</v>
      </c>
      <c r="E6478" t="s">
        <v>9667</v>
      </c>
      <c r="F6478" t="s">
        <v>2317</v>
      </c>
      <c r="G6478" t="s">
        <v>1300</v>
      </c>
      <c r="H6478" t="s">
        <v>1301</v>
      </c>
      <c r="I6478" t="s">
        <v>37</v>
      </c>
      <c r="J6478" t="s">
        <v>231</v>
      </c>
      <c r="K6478" t="s">
        <v>232</v>
      </c>
      <c r="L6478" t="s">
        <v>217</v>
      </c>
      <c r="M6478" t="s">
        <v>38</v>
      </c>
      <c r="N6478" t="s">
        <v>39</v>
      </c>
      <c r="O6478" s="23">
        <v>517</v>
      </c>
      <c r="P6478" s="9">
        <v>10.66</v>
      </c>
      <c r="Q6478" t="s">
        <v>40</v>
      </c>
      <c r="R6478">
        <v>57805</v>
      </c>
      <c r="S6478" s="9">
        <v>48.51</v>
      </c>
      <c r="T6478" s="26">
        <v>4.8609999999999998</v>
      </c>
      <c r="U6478" s="8">
        <v>235.79</v>
      </c>
      <c r="V6478" t="s">
        <v>10115</v>
      </c>
      <c r="W6478" t="s">
        <v>2276</v>
      </c>
      <c r="X6478" t="s">
        <v>42</v>
      </c>
      <c r="Y6478" t="s">
        <v>2277</v>
      </c>
      <c r="AA6478" s="1">
        <f t="shared" si="736"/>
        <v>46071</v>
      </c>
      <c r="AB6478" s="2">
        <f t="shared" si="737"/>
        <v>2</v>
      </c>
      <c r="AC6478" s="2">
        <f t="shared" si="738"/>
        <v>2026</v>
      </c>
      <c r="AD6478" s="2" t="str">
        <f>IFERROR(VLOOKUP(A6478,'Aux Área'!$A$4:$B$123,2,0),"-")</f>
        <v>INSPEÇÃO</v>
      </c>
    </row>
    <row r="6479" spans="1:30" x14ac:dyDescent="0.3">
      <c r="A6479" t="s">
        <v>1979</v>
      </c>
      <c r="C6479" t="s">
        <v>15816</v>
      </c>
      <c r="F6479" t="s">
        <v>1982</v>
      </c>
      <c r="K6479" t="s">
        <v>166</v>
      </c>
      <c r="N6479" t="s">
        <v>15690</v>
      </c>
      <c r="O6479" t="s">
        <v>15244</v>
      </c>
      <c r="P6479" s="9" t="s">
        <v>15244</v>
      </c>
      <c r="Q6479" t="s">
        <v>40</v>
      </c>
      <c r="R6479" t="s">
        <v>15244</v>
      </c>
      <c r="S6479">
        <v>40</v>
      </c>
      <c r="U6479" s="8">
        <v>230</v>
      </c>
      <c r="AA6479" s="1">
        <f t="shared" si="736"/>
        <v>46071</v>
      </c>
      <c r="AB6479" s="2">
        <f t="shared" si="737"/>
        <v>2</v>
      </c>
      <c r="AC6479" s="2">
        <f t="shared" si="738"/>
        <v>2026</v>
      </c>
      <c r="AD6479" s="2" t="str">
        <f>IFERROR(VLOOKUP(A6479,'Aux Área'!$A$4:$B$123,2,0),"-")</f>
        <v>PESADOS</v>
      </c>
    </row>
    <row r="6480" spans="1:30" x14ac:dyDescent="0.3">
      <c r="A6480" t="s">
        <v>2189</v>
      </c>
      <c r="B6480" t="s">
        <v>2190</v>
      </c>
      <c r="C6480" t="s">
        <v>10116</v>
      </c>
      <c r="D6480" t="s">
        <v>3030</v>
      </c>
      <c r="E6480" t="s">
        <v>3031</v>
      </c>
      <c r="F6480" t="s">
        <v>2192</v>
      </c>
      <c r="G6480" t="s">
        <v>1135</v>
      </c>
      <c r="H6480" t="s">
        <v>2185</v>
      </c>
      <c r="I6480" t="s">
        <v>2186</v>
      </c>
      <c r="J6480" t="s">
        <v>169</v>
      </c>
      <c r="K6480" t="s">
        <v>170</v>
      </c>
      <c r="L6480" t="s">
        <v>124</v>
      </c>
      <c r="M6480" t="s">
        <v>38</v>
      </c>
      <c r="N6480" t="s">
        <v>668</v>
      </c>
      <c r="O6480" s="23">
        <v>938</v>
      </c>
      <c r="P6480" s="9">
        <v>14.17</v>
      </c>
      <c r="Q6480" t="s">
        <v>40</v>
      </c>
      <c r="R6480">
        <v>18980</v>
      </c>
      <c r="S6480" s="9">
        <v>66.180000000000007</v>
      </c>
      <c r="T6480" s="26">
        <v>5.84</v>
      </c>
      <c r="U6480" s="8">
        <v>386.49</v>
      </c>
      <c r="V6480" t="s">
        <v>41</v>
      </c>
      <c r="W6480" t="s">
        <v>2007</v>
      </c>
      <c r="X6480" t="s">
        <v>42</v>
      </c>
      <c r="Y6480" t="s">
        <v>2188</v>
      </c>
      <c r="AA6480" s="1">
        <f t="shared" si="736"/>
        <v>46071</v>
      </c>
      <c r="AB6480" s="2">
        <f t="shared" si="737"/>
        <v>2</v>
      </c>
      <c r="AC6480" s="2">
        <f t="shared" si="738"/>
        <v>2026</v>
      </c>
      <c r="AD6480" s="2" t="str">
        <f>IFERROR(VLOOKUP(A6480,'Aux Área'!$A$4:$B$123,2,0),"-")</f>
        <v>INSPEÇÃO</v>
      </c>
    </row>
    <row r="6481" spans="1:30" x14ac:dyDescent="0.3">
      <c r="A6481" t="s">
        <v>2655</v>
      </c>
      <c r="B6481" t="s">
        <v>2656</v>
      </c>
      <c r="C6481" t="s">
        <v>10117</v>
      </c>
      <c r="D6481" t="s">
        <v>1619</v>
      </c>
      <c r="E6481" t="s">
        <v>1620</v>
      </c>
      <c r="F6481" t="s">
        <v>3605</v>
      </c>
      <c r="G6481" t="s">
        <v>1635</v>
      </c>
      <c r="H6481" t="s">
        <v>2635</v>
      </c>
      <c r="I6481" t="s">
        <v>37</v>
      </c>
      <c r="J6481" t="s">
        <v>188</v>
      </c>
      <c r="K6481" t="s">
        <v>189</v>
      </c>
      <c r="L6481" t="s">
        <v>190</v>
      </c>
      <c r="M6481" t="s">
        <v>38</v>
      </c>
      <c r="N6481" t="s">
        <v>39</v>
      </c>
      <c r="O6481" s="23">
        <v>189</v>
      </c>
      <c r="P6481" s="9">
        <v>7.13</v>
      </c>
      <c r="Q6481" t="s">
        <v>40</v>
      </c>
      <c r="R6481">
        <v>16206</v>
      </c>
      <c r="S6481" s="9">
        <v>26.51</v>
      </c>
      <c r="T6481" s="26">
        <v>4.99</v>
      </c>
      <c r="U6481" s="8">
        <v>132.28</v>
      </c>
      <c r="V6481" t="s">
        <v>41</v>
      </c>
      <c r="W6481" t="s">
        <v>2007</v>
      </c>
      <c r="X6481" t="s">
        <v>42</v>
      </c>
      <c r="Y6481" t="s">
        <v>6209</v>
      </c>
      <c r="AA6481" s="1">
        <f t="shared" si="736"/>
        <v>46071</v>
      </c>
      <c r="AB6481" s="2">
        <f t="shared" si="737"/>
        <v>2</v>
      </c>
      <c r="AC6481" s="2">
        <f t="shared" si="738"/>
        <v>2026</v>
      </c>
      <c r="AD6481" s="2" t="str">
        <f>IFERROR(VLOOKUP(A6481,'Aux Área'!$A$4:$B$123,2,0),"-")</f>
        <v>TI</v>
      </c>
    </row>
    <row r="6482" spans="1:30" x14ac:dyDescent="0.3">
      <c r="A6482" t="s">
        <v>1819</v>
      </c>
      <c r="B6482" t="s">
        <v>156</v>
      </c>
      <c r="C6482" t="s">
        <v>10118</v>
      </c>
      <c r="D6482" t="s">
        <v>5474</v>
      </c>
      <c r="E6482" t="s">
        <v>5475</v>
      </c>
      <c r="F6482" t="s">
        <v>653</v>
      </c>
      <c r="G6482" t="s">
        <v>659</v>
      </c>
      <c r="H6482" t="s">
        <v>1821</v>
      </c>
      <c r="I6482" t="s">
        <v>673</v>
      </c>
      <c r="J6482" t="s">
        <v>1100</v>
      </c>
      <c r="K6482" t="s">
        <v>1101</v>
      </c>
      <c r="L6482" t="s">
        <v>181</v>
      </c>
      <c r="M6482" t="s">
        <v>38</v>
      </c>
      <c r="N6482" t="s">
        <v>638</v>
      </c>
      <c r="O6482" s="23">
        <v>0</v>
      </c>
      <c r="P6482" s="9">
        <v>0</v>
      </c>
      <c r="Q6482" t="s">
        <v>40</v>
      </c>
      <c r="R6482">
        <v>0</v>
      </c>
      <c r="S6482" s="9">
        <v>173.5</v>
      </c>
      <c r="T6482" s="26">
        <v>5.69</v>
      </c>
      <c r="U6482" s="8">
        <v>987.24</v>
      </c>
      <c r="V6482" t="s">
        <v>10119</v>
      </c>
      <c r="W6482" t="s">
        <v>652</v>
      </c>
      <c r="X6482" t="s">
        <v>42</v>
      </c>
      <c r="Y6482" t="s">
        <v>653</v>
      </c>
      <c r="AA6482" s="1">
        <f t="shared" si="736"/>
        <v>46071</v>
      </c>
      <c r="AB6482" s="2">
        <f t="shared" si="737"/>
        <v>2</v>
      </c>
      <c r="AC6482" s="2">
        <f t="shared" si="738"/>
        <v>2026</v>
      </c>
      <c r="AD6482" s="2" t="str">
        <f>IFERROR(VLOOKUP(A6482,'Aux Área'!$A$4:$B$123,2,0),"-")</f>
        <v>SÃO PEDRO</v>
      </c>
    </row>
    <row r="6483" spans="1:30" x14ac:dyDescent="0.3">
      <c r="A6483" t="s">
        <v>2691</v>
      </c>
      <c r="B6483" t="s">
        <v>2692</v>
      </c>
      <c r="C6483" t="s">
        <v>10120</v>
      </c>
      <c r="D6483" t="s">
        <v>2142</v>
      </c>
      <c r="E6483" t="s">
        <v>2143</v>
      </c>
      <c r="F6483" t="s">
        <v>5979</v>
      </c>
      <c r="G6483" t="s">
        <v>1635</v>
      </c>
      <c r="H6483" t="s">
        <v>2635</v>
      </c>
      <c r="I6483" t="s">
        <v>37</v>
      </c>
      <c r="J6483" t="s">
        <v>165</v>
      </c>
      <c r="K6483" t="s">
        <v>166</v>
      </c>
      <c r="L6483" t="s">
        <v>167</v>
      </c>
      <c r="M6483" t="s">
        <v>38</v>
      </c>
      <c r="N6483" t="s">
        <v>39</v>
      </c>
      <c r="O6483" s="23">
        <v>451</v>
      </c>
      <c r="P6483" s="9">
        <v>9.49</v>
      </c>
      <c r="Q6483" t="s">
        <v>40</v>
      </c>
      <c r="R6483">
        <v>15286</v>
      </c>
      <c r="S6483" s="9">
        <v>47.54</v>
      </c>
      <c r="T6483" s="26">
        <v>4.8899999999999997</v>
      </c>
      <c r="U6483" s="8">
        <v>232.48</v>
      </c>
      <c r="V6483" t="s">
        <v>112</v>
      </c>
      <c r="W6483" t="s">
        <v>2007</v>
      </c>
      <c r="X6483" t="s">
        <v>42</v>
      </c>
      <c r="Y6483" t="s">
        <v>1740</v>
      </c>
      <c r="AA6483" s="1">
        <f t="shared" si="736"/>
        <v>46071</v>
      </c>
      <c r="AB6483" s="2">
        <f t="shared" si="737"/>
        <v>2</v>
      </c>
      <c r="AC6483" s="2">
        <f t="shared" si="738"/>
        <v>2026</v>
      </c>
      <c r="AD6483" s="2" t="str">
        <f>IFERROR(VLOOKUP(A6483,'Aux Área'!$A$4:$B$123,2,0),"-")</f>
        <v>TI</v>
      </c>
    </row>
    <row r="6484" spans="1:30" x14ac:dyDescent="0.3">
      <c r="A6484" t="s">
        <v>2282</v>
      </c>
      <c r="B6484" t="s">
        <v>4679</v>
      </c>
      <c r="C6484" t="s">
        <v>10121</v>
      </c>
      <c r="D6484" t="s">
        <v>10122</v>
      </c>
      <c r="E6484" t="s">
        <v>9671</v>
      </c>
      <c r="F6484" t="s">
        <v>2285</v>
      </c>
      <c r="G6484" t="s">
        <v>1135</v>
      </c>
      <c r="H6484" t="s">
        <v>2275</v>
      </c>
      <c r="I6484" t="s">
        <v>1497</v>
      </c>
      <c r="J6484" t="s">
        <v>165</v>
      </c>
      <c r="K6484" t="s">
        <v>166</v>
      </c>
      <c r="L6484" t="s">
        <v>167</v>
      </c>
      <c r="M6484" t="s">
        <v>38</v>
      </c>
      <c r="N6484" t="s">
        <v>39</v>
      </c>
      <c r="O6484" s="23">
        <v>462</v>
      </c>
      <c r="P6484" s="9">
        <v>10.06</v>
      </c>
      <c r="Q6484" t="s">
        <v>40</v>
      </c>
      <c r="R6484">
        <v>94242</v>
      </c>
      <c r="S6484" s="9">
        <v>45.91</v>
      </c>
      <c r="T6484" s="26">
        <v>4.8899999999999997</v>
      </c>
      <c r="U6484" s="8">
        <v>224.5</v>
      </c>
      <c r="V6484" t="s">
        <v>112</v>
      </c>
      <c r="W6484" t="s">
        <v>2276</v>
      </c>
      <c r="X6484" t="s">
        <v>42</v>
      </c>
      <c r="Y6484" t="s">
        <v>2277</v>
      </c>
      <c r="AA6484" s="1">
        <f t="shared" si="736"/>
        <v>46071</v>
      </c>
      <c r="AB6484" s="2">
        <f t="shared" si="737"/>
        <v>2</v>
      </c>
      <c r="AC6484" s="2">
        <f t="shared" si="738"/>
        <v>2026</v>
      </c>
      <c r="AD6484" s="2" t="str">
        <f>IFERROR(VLOOKUP(A6484,'Aux Área'!$A$4:$B$123,2,0),"-")</f>
        <v>INSPEÇÃO</v>
      </c>
    </row>
    <row r="6485" spans="1:30" x14ac:dyDescent="0.3">
      <c r="A6485" t="s">
        <v>2700</v>
      </c>
      <c r="B6485" t="s">
        <v>2000</v>
      </c>
      <c r="C6485" t="s">
        <v>10123</v>
      </c>
      <c r="D6485" t="s">
        <v>4348</v>
      </c>
      <c r="E6485" t="s">
        <v>4349</v>
      </c>
      <c r="F6485" t="s">
        <v>2703</v>
      </c>
      <c r="G6485" t="s">
        <v>659</v>
      </c>
      <c r="H6485" t="s">
        <v>1996</v>
      </c>
      <c r="I6485" t="s">
        <v>1997</v>
      </c>
      <c r="J6485" t="s">
        <v>275</v>
      </c>
      <c r="K6485" t="s">
        <v>276</v>
      </c>
      <c r="L6485" t="s">
        <v>124</v>
      </c>
      <c r="M6485" t="s">
        <v>38</v>
      </c>
      <c r="N6485" t="s">
        <v>668</v>
      </c>
      <c r="O6485" s="23">
        <v>510</v>
      </c>
      <c r="P6485" s="9">
        <v>5.13</v>
      </c>
      <c r="Q6485" t="s">
        <v>40</v>
      </c>
      <c r="R6485">
        <v>19607</v>
      </c>
      <c r="S6485" s="9">
        <v>99.47</v>
      </c>
      <c r="T6485" s="26">
        <v>5.13</v>
      </c>
      <c r="U6485" s="8">
        <v>510.28</v>
      </c>
      <c r="V6485" t="s">
        <v>10124</v>
      </c>
      <c r="W6485" t="s">
        <v>1985</v>
      </c>
      <c r="X6485" t="s">
        <v>42</v>
      </c>
      <c r="Y6485" t="s">
        <v>1986</v>
      </c>
      <c r="AA6485" s="1">
        <f t="shared" si="736"/>
        <v>46071</v>
      </c>
      <c r="AB6485" s="2">
        <f t="shared" si="737"/>
        <v>2</v>
      </c>
      <c r="AC6485" s="2">
        <f t="shared" si="738"/>
        <v>2026</v>
      </c>
      <c r="AD6485" s="2" t="str">
        <f>IFERROR(VLOOKUP(A6485,'Aux Área'!$A$4:$B$123,2,0),"-")</f>
        <v>PESADOS</v>
      </c>
    </row>
    <row r="6486" spans="1:30" x14ac:dyDescent="0.3">
      <c r="A6486" t="s">
        <v>2700</v>
      </c>
      <c r="C6486" t="s">
        <v>15737</v>
      </c>
      <c r="F6486" t="s">
        <v>2703</v>
      </c>
      <c r="K6486" t="s">
        <v>276</v>
      </c>
      <c r="N6486" t="s">
        <v>15690</v>
      </c>
      <c r="O6486" t="s">
        <v>15244</v>
      </c>
      <c r="P6486" s="9" t="s">
        <v>15244</v>
      </c>
      <c r="Q6486" t="s">
        <v>40</v>
      </c>
      <c r="R6486" t="s">
        <v>15244</v>
      </c>
      <c r="S6486">
        <v>5.34</v>
      </c>
      <c r="U6486" s="8">
        <v>20.25</v>
      </c>
      <c r="AA6486" s="1">
        <f t="shared" si="736"/>
        <v>46071</v>
      </c>
      <c r="AB6486" s="2">
        <f t="shared" si="737"/>
        <v>2</v>
      </c>
      <c r="AC6486" s="2">
        <f t="shared" si="738"/>
        <v>2026</v>
      </c>
      <c r="AD6486" s="2" t="str">
        <f>IFERROR(VLOOKUP(A6486,'Aux Área'!$A$4:$B$123,2,0),"-")</f>
        <v>PESADOS</v>
      </c>
    </row>
    <row r="6487" spans="1:30" x14ac:dyDescent="0.3">
      <c r="A6487" t="s">
        <v>46</v>
      </c>
      <c r="B6487" t="s">
        <v>458</v>
      </c>
      <c r="C6487" t="s">
        <v>10125</v>
      </c>
      <c r="D6487" t="s">
        <v>729</v>
      </c>
      <c r="E6487" t="s">
        <v>730</v>
      </c>
      <c r="F6487" t="s">
        <v>5185</v>
      </c>
      <c r="G6487" t="s">
        <v>35</v>
      </c>
      <c r="H6487" t="s">
        <v>36</v>
      </c>
      <c r="I6487" t="s">
        <v>37</v>
      </c>
      <c r="J6487" t="s">
        <v>1268</v>
      </c>
      <c r="K6487" t="s">
        <v>1269</v>
      </c>
      <c r="L6487" t="s">
        <v>84</v>
      </c>
      <c r="M6487" t="s">
        <v>38</v>
      </c>
      <c r="N6487" t="s">
        <v>39</v>
      </c>
      <c r="O6487" s="23">
        <v>336</v>
      </c>
      <c r="P6487" s="9">
        <v>8.3800000000000008</v>
      </c>
      <c r="Q6487" t="s">
        <v>40</v>
      </c>
      <c r="R6487">
        <v>29620</v>
      </c>
      <c r="S6487" s="9">
        <v>40.1</v>
      </c>
      <c r="T6487" s="26">
        <v>5.24</v>
      </c>
      <c r="U6487" s="8">
        <v>210.13</v>
      </c>
      <c r="V6487" t="s">
        <v>41</v>
      </c>
      <c r="W6487" t="s">
        <v>2007</v>
      </c>
      <c r="X6487" t="s">
        <v>42</v>
      </c>
      <c r="Y6487" t="s">
        <v>1740</v>
      </c>
      <c r="AA6487" s="1">
        <f t="shared" si="736"/>
        <v>46071</v>
      </c>
      <c r="AB6487" s="2">
        <f t="shared" si="737"/>
        <v>2</v>
      </c>
      <c r="AC6487" s="2">
        <f t="shared" si="738"/>
        <v>2026</v>
      </c>
      <c r="AD6487" s="2" t="str">
        <f>IFERROR(VLOOKUP(A6487,'Aux Área'!$A$4:$B$123,2,0),"-")</f>
        <v>FACILITIES</v>
      </c>
    </row>
    <row r="6488" spans="1:30" x14ac:dyDescent="0.3">
      <c r="A6488" t="s">
        <v>2208</v>
      </c>
      <c r="B6488" t="s">
        <v>2544</v>
      </c>
      <c r="C6488" t="s">
        <v>10126</v>
      </c>
      <c r="D6488" t="s">
        <v>8321</v>
      </c>
      <c r="E6488" t="s">
        <v>8322</v>
      </c>
      <c r="F6488" t="s">
        <v>2210</v>
      </c>
      <c r="G6488" t="s">
        <v>1135</v>
      </c>
      <c r="H6488" t="s">
        <v>2211</v>
      </c>
      <c r="I6488" t="s">
        <v>37</v>
      </c>
      <c r="J6488" t="s">
        <v>10127</v>
      </c>
      <c r="K6488" t="s">
        <v>309</v>
      </c>
      <c r="L6488" t="s">
        <v>177</v>
      </c>
      <c r="M6488" t="s">
        <v>38</v>
      </c>
      <c r="N6488" t="s">
        <v>668</v>
      </c>
      <c r="O6488" s="23">
        <v>252</v>
      </c>
      <c r="P6488" s="9">
        <v>5.58</v>
      </c>
      <c r="Q6488" t="s">
        <v>40</v>
      </c>
      <c r="R6488">
        <v>12889</v>
      </c>
      <c r="S6488" s="9">
        <v>45.14</v>
      </c>
      <c r="T6488" s="26">
        <v>5.9909999999999997</v>
      </c>
      <c r="U6488" s="8">
        <v>270.42</v>
      </c>
      <c r="V6488" t="s">
        <v>10128</v>
      </c>
      <c r="W6488" t="s">
        <v>2007</v>
      </c>
      <c r="X6488" t="s">
        <v>42</v>
      </c>
      <c r="Y6488" t="s">
        <v>1740</v>
      </c>
      <c r="AA6488" s="1">
        <f t="shared" si="736"/>
        <v>46071</v>
      </c>
      <c r="AB6488" s="2">
        <f t="shared" si="737"/>
        <v>2</v>
      </c>
      <c r="AC6488" s="2">
        <f t="shared" si="738"/>
        <v>2026</v>
      </c>
      <c r="AD6488" s="2" t="str">
        <f>IFERROR(VLOOKUP(A6488,'Aux Área'!$A$4:$B$123,2,0),"-")</f>
        <v>APH</v>
      </c>
    </row>
    <row r="6489" spans="1:30" x14ac:dyDescent="0.3">
      <c r="A6489" t="s">
        <v>3092</v>
      </c>
      <c r="B6489" t="s">
        <v>4774</v>
      </c>
      <c r="C6489" t="s">
        <v>10129</v>
      </c>
      <c r="D6489" t="s">
        <v>5160</v>
      </c>
      <c r="E6489" t="s">
        <v>5161</v>
      </c>
      <c r="F6489" t="s">
        <v>3594</v>
      </c>
      <c r="G6489" t="s">
        <v>1135</v>
      </c>
      <c r="H6489" t="s">
        <v>2275</v>
      </c>
      <c r="I6489" t="s">
        <v>1497</v>
      </c>
      <c r="J6489" t="s">
        <v>188</v>
      </c>
      <c r="K6489" t="s">
        <v>189</v>
      </c>
      <c r="L6489" t="s">
        <v>190</v>
      </c>
      <c r="M6489" t="s">
        <v>38</v>
      </c>
      <c r="N6489" t="s">
        <v>39</v>
      </c>
      <c r="O6489" s="23">
        <v>193</v>
      </c>
      <c r="P6489" s="9">
        <v>9.19</v>
      </c>
      <c r="Q6489" t="s">
        <v>40</v>
      </c>
      <c r="R6489">
        <v>92152</v>
      </c>
      <c r="S6489" s="9">
        <v>21.01</v>
      </c>
      <c r="T6489" s="26">
        <v>4.99</v>
      </c>
      <c r="U6489" s="8">
        <v>104.84</v>
      </c>
      <c r="V6489" t="s">
        <v>41</v>
      </c>
      <c r="W6489" t="s">
        <v>2276</v>
      </c>
      <c r="X6489" t="s">
        <v>42</v>
      </c>
      <c r="Y6489" t="s">
        <v>2277</v>
      </c>
      <c r="AA6489" s="1">
        <f t="shared" si="736"/>
        <v>46071</v>
      </c>
      <c r="AB6489" s="2">
        <f t="shared" si="737"/>
        <v>2</v>
      </c>
      <c r="AC6489" s="2">
        <f t="shared" si="738"/>
        <v>2026</v>
      </c>
      <c r="AD6489" s="2" t="str">
        <f>IFERROR(VLOOKUP(A6489,'Aux Área'!$A$4:$B$123,2,0),"-")</f>
        <v>INSPEÇÃO</v>
      </c>
    </row>
    <row r="6490" spans="1:30" x14ac:dyDescent="0.3">
      <c r="A6490" t="s">
        <v>2643</v>
      </c>
      <c r="B6490" t="s">
        <v>2307</v>
      </c>
      <c r="C6490" t="s">
        <v>10130</v>
      </c>
      <c r="D6490" t="s">
        <v>7196</v>
      </c>
      <c r="E6490" t="s">
        <v>7197</v>
      </c>
      <c r="F6490" t="s">
        <v>2646</v>
      </c>
      <c r="G6490" t="s">
        <v>1300</v>
      </c>
      <c r="H6490" t="s">
        <v>1301</v>
      </c>
      <c r="I6490" t="s">
        <v>37</v>
      </c>
      <c r="J6490" t="s">
        <v>122</v>
      </c>
      <c r="K6490" t="s">
        <v>123</v>
      </c>
      <c r="L6490" t="s">
        <v>124</v>
      </c>
      <c r="M6490" t="s">
        <v>38</v>
      </c>
      <c r="N6490" t="s">
        <v>39</v>
      </c>
      <c r="O6490" s="23">
        <v>388</v>
      </c>
      <c r="P6490" s="9">
        <v>10.029999999999999</v>
      </c>
      <c r="Q6490" t="s">
        <v>40</v>
      </c>
      <c r="R6490">
        <v>105968</v>
      </c>
      <c r="S6490" s="9">
        <v>38.69</v>
      </c>
      <c r="T6490" s="26">
        <v>4.9800000000000004</v>
      </c>
      <c r="U6490" s="8">
        <v>192.67</v>
      </c>
      <c r="V6490" t="s">
        <v>112</v>
      </c>
      <c r="W6490" t="s">
        <v>2276</v>
      </c>
      <c r="X6490" t="s">
        <v>42</v>
      </c>
      <c r="Y6490" t="s">
        <v>2277</v>
      </c>
      <c r="AA6490" s="1">
        <f t="shared" si="736"/>
        <v>46071</v>
      </c>
      <c r="AB6490" s="2">
        <f t="shared" si="737"/>
        <v>2</v>
      </c>
      <c r="AC6490" s="2">
        <f t="shared" si="738"/>
        <v>2026</v>
      </c>
      <c r="AD6490" s="2" t="str">
        <f>IFERROR(VLOOKUP(A6490,'Aux Área'!$A$4:$B$123,2,0),"-")</f>
        <v>INSPEÇÃO</v>
      </c>
    </row>
    <row r="6491" spans="1:30" x14ac:dyDescent="0.3">
      <c r="A6491" t="s">
        <v>2278</v>
      </c>
      <c r="B6491" t="s">
        <v>4664</v>
      </c>
      <c r="C6491" t="s">
        <v>10131</v>
      </c>
      <c r="D6491" t="s">
        <v>3310</v>
      </c>
      <c r="E6491" t="s">
        <v>3311</v>
      </c>
      <c r="F6491" t="s">
        <v>2281</v>
      </c>
      <c r="G6491" t="s">
        <v>1135</v>
      </c>
      <c r="H6491" t="s">
        <v>2275</v>
      </c>
      <c r="I6491" t="s">
        <v>1497</v>
      </c>
      <c r="J6491" t="s">
        <v>169</v>
      </c>
      <c r="K6491" t="s">
        <v>170</v>
      </c>
      <c r="L6491" t="s">
        <v>124</v>
      </c>
      <c r="M6491" t="s">
        <v>38</v>
      </c>
      <c r="N6491" t="s">
        <v>39</v>
      </c>
      <c r="O6491" s="23">
        <v>325</v>
      </c>
      <c r="P6491" s="9">
        <v>9.07</v>
      </c>
      <c r="Q6491" t="s">
        <v>40</v>
      </c>
      <c r="R6491">
        <v>111836</v>
      </c>
      <c r="S6491" s="9">
        <v>35.85</v>
      </c>
      <c r="T6491" s="26">
        <v>4.8899999999999997</v>
      </c>
      <c r="U6491" s="8">
        <v>175.31</v>
      </c>
      <c r="V6491" t="s">
        <v>41</v>
      </c>
      <c r="W6491" t="s">
        <v>2276</v>
      </c>
      <c r="X6491" t="s">
        <v>42</v>
      </c>
      <c r="Y6491" t="s">
        <v>2277</v>
      </c>
      <c r="AA6491" s="1">
        <f t="shared" si="736"/>
        <v>46071</v>
      </c>
      <c r="AB6491" s="2">
        <f t="shared" si="737"/>
        <v>2</v>
      </c>
      <c r="AC6491" s="2">
        <f t="shared" si="738"/>
        <v>2026</v>
      </c>
      <c r="AD6491" s="2" t="str">
        <f>IFERROR(VLOOKUP(A6491,'Aux Área'!$A$4:$B$123,2,0),"-")</f>
        <v>INSPEÇÃO</v>
      </c>
    </row>
    <row r="6492" spans="1:30" x14ac:dyDescent="0.3">
      <c r="A6492" t="s">
        <v>2574</v>
      </c>
      <c r="B6492" t="s">
        <v>2575</v>
      </c>
      <c r="C6492" t="s">
        <v>10132</v>
      </c>
      <c r="D6492" t="s">
        <v>2865</v>
      </c>
      <c r="E6492" t="s">
        <v>2866</v>
      </c>
      <c r="F6492" t="s">
        <v>2577</v>
      </c>
      <c r="G6492" t="s">
        <v>659</v>
      </c>
      <c r="H6492" t="s">
        <v>2215</v>
      </c>
      <c r="I6492" t="s">
        <v>667</v>
      </c>
      <c r="J6492" t="s">
        <v>275</v>
      </c>
      <c r="K6492" t="s">
        <v>276</v>
      </c>
      <c r="L6492" t="s">
        <v>124</v>
      </c>
      <c r="M6492" t="s">
        <v>38</v>
      </c>
      <c r="N6492" t="s">
        <v>668</v>
      </c>
      <c r="O6492" s="23">
        <v>288</v>
      </c>
      <c r="P6492" s="9">
        <v>5.7</v>
      </c>
      <c r="Q6492" t="s">
        <v>40</v>
      </c>
      <c r="R6492">
        <v>8314</v>
      </c>
      <c r="S6492" s="9">
        <v>50.55</v>
      </c>
      <c r="T6492" s="26">
        <v>7.13</v>
      </c>
      <c r="U6492" s="8">
        <v>360.42</v>
      </c>
      <c r="V6492" t="s">
        <v>10133</v>
      </c>
      <c r="W6492" t="s">
        <v>2007</v>
      </c>
      <c r="X6492" t="s">
        <v>42</v>
      </c>
      <c r="Y6492" t="s">
        <v>1740</v>
      </c>
      <c r="AA6492" s="1">
        <f t="shared" si="736"/>
        <v>46071</v>
      </c>
      <c r="AB6492" s="2">
        <f t="shared" si="737"/>
        <v>2</v>
      </c>
      <c r="AC6492" s="2">
        <f t="shared" si="738"/>
        <v>2026</v>
      </c>
      <c r="AD6492" s="2" t="str">
        <f>IFERROR(VLOOKUP(A6492,'Aux Área'!$A$4:$B$123,2,0),"-")</f>
        <v>APH</v>
      </c>
    </row>
    <row r="6493" spans="1:30" x14ac:dyDescent="0.3">
      <c r="A6493" t="s">
        <v>2306</v>
      </c>
      <c r="B6493" t="s">
        <v>4613</v>
      </c>
      <c r="C6493" t="s">
        <v>10134</v>
      </c>
      <c r="D6493" t="s">
        <v>7488</v>
      </c>
      <c r="E6493" t="s">
        <v>7489</v>
      </c>
      <c r="F6493" t="s">
        <v>2309</v>
      </c>
      <c r="G6493" t="s">
        <v>1135</v>
      </c>
      <c r="H6493" t="s">
        <v>2275</v>
      </c>
      <c r="I6493" t="s">
        <v>1497</v>
      </c>
      <c r="J6493" t="s">
        <v>89</v>
      </c>
      <c r="K6493" t="s">
        <v>90</v>
      </c>
      <c r="L6493" t="s">
        <v>91</v>
      </c>
      <c r="M6493" t="s">
        <v>38</v>
      </c>
      <c r="N6493" t="s">
        <v>39</v>
      </c>
      <c r="O6493" s="23">
        <v>386</v>
      </c>
      <c r="P6493" s="9">
        <v>10.85</v>
      </c>
      <c r="Q6493" t="s">
        <v>40</v>
      </c>
      <c r="R6493">
        <v>106418</v>
      </c>
      <c r="S6493" s="9">
        <v>35.56</v>
      </c>
      <c r="T6493" s="26">
        <v>4.8899999999999997</v>
      </c>
      <c r="U6493" s="8">
        <v>173.89</v>
      </c>
      <c r="V6493" t="s">
        <v>10135</v>
      </c>
      <c r="W6493" t="s">
        <v>2276</v>
      </c>
      <c r="X6493" t="s">
        <v>42</v>
      </c>
      <c r="Y6493" t="s">
        <v>2277</v>
      </c>
      <c r="AA6493" s="1">
        <f t="shared" si="736"/>
        <v>46071</v>
      </c>
      <c r="AB6493" s="2">
        <f t="shared" si="737"/>
        <v>2</v>
      </c>
      <c r="AC6493" s="2">
        <f t="shared" si="738"/>
        <v>2026</v>
      </c>
      <c r="AD6493" s="2" t="str">
        <f>IFERROR(VLOOKUP(A6493,'Aux Área'!$A$4:$B$123,2,0),"-")</f>
        <v>INSPEÇÃO</v>
      </c>
    </row>
    <row r="6494" spans="1:30" x14ac:dyDescent="0.3">
      <c r="A6494" t="s">
        <v>2282</v>
      </c>
      <c r="B6494" t="s">
        <v>4679</v>
      </c>
      <c r="C6494" t="s">
        <v>10136</v>
      </c>
      <c r="D6494" t="s">
        <v>7064</v>
      </c>
      <c r="E6494" t="s">
        <v>7065</v>
      </c>
      <c r="F6494" t="s">
        <v>2285</v>
      </c>
      <c r="G6494" t="s">
        <v>1135</v>
      </c>
      <c r="H6494" t="s">
        <v>2275</v>
      </c>
      <c r="I6494" t="s">
        <v>1497</v>
      </c>
      <c r="J6494" t="s">
        <v>1681</v>
      </c>
      <c r="K6494" t="s">
        <v>1682</v>
      </c>
      <c r="L6494" t="s">
        <v>141</v>
      </c>
      <c r="M6494" t="s">
        <v>38</v>
      </c>
      <c r="N6494" t="s">
        <v>39</v>
      </c>
      <c r="O6494" s="23">
        <v>356</v>
      </c>
      <c r="P6494" s="9">
        <v>9.83</v>
      </c>
      <c r="Q6494" t="s">
        <v>40</v>
      </c>
      <c r="R6494">
        <v>94598</v>
      </c>
      <c r="S6494" s="9">
        <v>36.22</v>
      </c>
      <c r="T6494" s="26">
        <v>4.99</v>
      </c>
      <c r="U6494" s="8">
        <v>180.74</v>
      </c>
      <c r="V6494" t="s">
        <v>41</v>
      </c>
      <c r="W6494" t="s">
        <v>2276</v>
      </c>
      <c r="X6494" t="s">
        <v>42</v>
      </c>
      <c r="Y6494" t="s">
        <v>2277</v>
      </c>
      <c r="AA6494" s="1">
        <f t="shared" si="736"/>
        <v>46072</v>
      </c>
      <c r="AB6494" s="2">
        <f t="shared" si="737"/>
        <v>2</v>
      </c>
      <c r="AC6494" s="2">
        <f t="shared" si="738"/>
        <v>2026</v>
      </c>
      <c r="AD6494" s="2" t="str">
        <f>IFERROR(VLOOKUP(A6494,'Aux Área'!$A$4:$B$123,2,0),"-")</f>
        <v>INSPEÇÃO</v>
      </c>
    </row>
    <row r="6495" spans="1:30" x14ac:dyDescent="0.3">
      <c r="A6495" t="s">
        <v>2278</v>
      </c>
      <c r="B6495" t="s">
        <v>4664</v>
      </c>
      <c r="C6495" t="s">
        <v>10137</v>
      </c>
      <c r="D6495" t="s">
        <v>3310</v>
      </c>
      <c r="E6495" t="s">
        <v>3311</v>
      </c>
      <c r="F6495" t="s">
        <v>2281</v>
      </c>
      <c r="G6495" t="s">
        <v>1135</v>
      </c>
      <c r="H6495" t="s">
        <v>2275</v>
      </c>
      <c r="I6495" t="s">
        <v>1497</v>
      </c>
      <c r="J6495" t="s">
        <v>169</v>
      </c>
      <c r="K6495" t="s">
        <v>170</v>
      </c>
      <c r="L6495" t="s">
        <v>124</v>
      </c>
      <c r="M6495" t="s">
        <v>38</v>
      </c>
      <c r="N6495" t="s">
        <v>39</v>
      </c>
      <c r="O6495" s="23">
        <v>362</v>
      </c>
      <c r="P6495" s="9">
        <v>11.17</v>
      </c>
      <c r="Q6495" t="s">
        <v>40</v>
      </c>
      <c r="R6495">
        <v>112198</v>
      </c>
      <c r="S6495" s="9">
        <v>32.4</v>
      </c>
      <c r="T6495" s="26">
        <v>4.8899999999999997</v>
      </c>
      <c r="U6495" s="8">
        <v>158.44</v>
      </c>
      <c r="V6495" t="s">
        <v>41</v>
      </c>
      <c r="W6495" t="s">
        <v>2276</v>
      </c>
      <c r="X6495" t="s">
        <v>42</v>
      </c>
      <c r="Y6495" t="s">
        <v>2277</v>
      </c>
      <c r="AA6495" s="1">
        <f t="shared" si="736"/>
        <v>46072</v>
      </c>
      <c r="AB6495" s="2">
        <f t="shared" si="737"/>
        <v>2</v>
      </c>
      <c r="AC6495" s="2">
        <f t="shared" si="738"/>
        <v>2026</v>
      </c>
      <c r="AD6495" s="2" t="str">
        <f>IFERROR(VLOOKUP(A6495,'Aux Área'!$A$4:$B$123,2,0),"-")</f>
        <v>INSPEÇÃO</v>
      </c>
    </row>
    <row r="6496" spans="1:30" x14ac:dyDescent="0.3">
      <c r="A6496" t="s">
        <v>2643</v>
      </c>
      <c r="B6496" t="s">
        <v>2307</v>
      </c>
      <c r="C6496" t="s">
        <v>10138</v>
      </c>
      <c r="D6496" t="s">
        <v>7196</v>
      </c>
      <c r="E6496" t="s">
        <v>7197</v>
      </c>
      <c r="F6496" t="s">
        <v>2646</v>
      </c>
      <c r="G6496" t="s">
        <v>1300</v>
      </c>
      <c r="H6496" t="s">
        <v>1301</v>
      </c>
      <c r="I6496" t="s">
        <v>37</v>
      </c>
      <c r="J6496" t="s">
        <v>122</v>
      </c>
      <c r="K6496" t="s">
        <v>123</v>
      </c>
      <c r="L6496" t="s">
        <v>124</v>
      </c>
      <c r="M6496" t="s">
        <v>38</v>
      </c>
      <c r="N6496" t="s">
        <v>39</v>
      </c>
      <c r="O6496" s="23">
        <v>321</v>
      </c>
      <c r="P6496" s="9">
        <v>10.93</v>
      </c>
      <c r="Q6496" t="s">
        <v>40</v>
      </c>
      <c r="R6496">
        <v>106289</v>
      </c>
      <c r="S6496" s="9">
        <v>29.37</v>
      </c>
      <c r="T6496" s="26">
        <v>4.8099999999999996</v>
      </c>
      <c r="U6496" s="8">
        <v>141.26</v>
      </c>
      <c r="V6496" t="s">
        <v>112</v>
      </c>
      <c r="W6496" t="s">
        <v>2276</v>
      </c>
      <c r="X6496" t="s">
        <v>42</v>
      </c>
      <c r="Y6496" t="s">
        <v>2277</v>
      </c>
      <c r="AA6496" s="1">
        <f t="shared" si="736"/>
        <v>46072</v>
      </c>
      <c r="AB6496" s="2">
        <f t="shared" si="737"/>
        <v>2</v>
      </c>
      <c r="AC6496" s="2">
        <f t="shared" si="738"/>
        <v>2026</v>
      </c>
      <c r="AD6496" s="2" t="str">
        <f>IFERROR(VLOOKUP(A6496,'Aux Área'!$A$4:$B$123,2,0),"-")</f>
        <v>INSPEÇÃO</v>
      </c>
    </row>
    <row r="6497" spans="1:30" x14ac:dyDescent="0.3">
      <c r="A6497" t="s">
        <v>64</v>
      </c>
      <c r="B6497" t="s">
        <v>332</v>
      </c>
      <c r="C6497" t="s">
        <v>10139</v>
      </c>
      <c r="D6497" t="s">
        <v>127</v>
      </c>
      <c r="E6497" t="s">
        <v>128</v>
      </c>
      <c r="F6497" t="s">
        <v>65</v>
      </c>
      <c r="G6497" t="s">
        <v>35</v>
      </c>
      <c r="H6497" t="s">
        <v>36</v>
      </c>
      <c r="I6497" t="s">
        <v>37</v>
      </c>
      <c r="J6497" t="s">
        <v>9173</v>
      </c>
      <c r="K6497" t="s">
        <v>9174</v>
      </c>
      <c r="L6497" t="s">
        <v>181</v>
      </c>
      <c r="M6497" t="s">
        <v>38</v>
      </c>
      <c r="N6497" t="s">
        <v>39</v>
      </c>
      <c r="O6497" s="23">
        <v>357</v>
      </c>
      <c r="P6497" s="9">
        <v>9.68</v>
      </c>
      <c r="Q6497" t="s">
        <v>40</v>
      </c>
      <c r="R6497">
        <v>50343</v>
      </c>
      <c r="S6497" s="9">
        <v>36.869999999999997</v>
      </c>
      <c r="T6497" s="26">
        <v>5.2409999999999997</v>
      </c>
      <c r="U6497" s="8">
        <v>193.22</v>
      </c>
      <c r="V6497" t="s">
        <v>112</v>
      </c>
      <c r="W6497" t="s">
        <v>2007</v>
      </c>
      <c r="X6497" t="s">
        <v>42</v>
      </c>
      <c r="Y6497" t="s">
        <v>1740</v>
      </c>
      <c r="AA6497" s="1">
        <f t="shared" si="736"/>
        <v>46072</v>
      </c>
      <c r="AB6497" s="2">
        <f t="shared" si="737"/>
        <v>2</v>
      </c>
      <c r="AC6497" s="2">
        <f t="shared" si="738"/>
        <v>2026</v>
      </c>
      <c r="AD6497" s="2" t="str">
        <f>IFERROR(VLOOKUP(A6497,'Aux Área'!$A$4:$B$123,2,0),"-")</f>
        <v>ENGENHARIA</v>
      </c>
    </row>
    <row r="6498" spans="1:30" x14ac:dyDescent="0.3">
      <c r="A6498" t="s">
        <v>2260</v>
      </c>
      <c r="B6498" t="s">
        <v>113</v>
      </c>
      <c r="C6498" t="s">
        <v>10140</v>
      </c>
      <c r="D6498" t="s">
        <v>4423</v>
      </c>
      <c r="E6498" t="s">
        <v>4424</v>
      </c>
      <c r="F6498" t="s">
        <v>2262</v>
      </c>
      <c r="G6498" t="s">
        <v>35</v>
      </c>
      <c r="H6498" t="s">
        <v>2263</v>
      </c>
      <c r="I6498" t="s">
        <v>2186</v>
      </c>
      <c r="J6498" t="s">
        <v>1681</v>
      </c>
      <c r="K6498" t="s">
        <v>1682</v>
      </c>
      <c r="L6498" t="s">
        <v>141</v>
      </c>
      <c r="M6498" t="s">
        <v>38</v>
      </c>
      <c r="N6498" t="s">
        <v>668</v>
      </c>
      <c r="O6498" s="23">
        <v>986</v>
      </c>
      <c r="P6498" s="9">
        <v>15.23</v>
      </c>
      <c r="Q6498" t="s">
        <v>40</v>
      </c>
      <c r="R6498">
        <v>92729</v>
      </c>
      <c r="S6498" s="9">
        <v>64.72</v>
      </c>
      <c r="T6498" s="26">
        <v>6.4889999999999999</v>
      </c>
      <c r="U6498" s="8">
        <v>420</v>
      </c>
      <c r="V6498" t="s">
        <v>41</v>
      </c>
      <c r="W6498" t="s">
        <v>2007</v>
      </c>
      <c r="X6498" t="s">
        <v>42</v>
      </c>
      <c r="Y6498" t="s">
        <v>1740</v>
      </c>
      <c r="AA6498" s="1">
        <f t="shared" si="736"/>
        <v>46072</v>
      </c>
      <c r="AB6498" s="2">
        <f t="shared" si="737"/>
        <v>2</v>
      </c>
      <c r="AC6498" s="2">
        <f t="shared" si="738"/>
        <v>2026</v>
      </c>
      <c r="AD6498" s="2" t="str">
        <f>IFERROR(VLOOKUP(A6498,'Aux Área'!$A$4:$B$123,2,0),"-")</f>
        <v>INSPEÇÃO</v>
      </c>
    </row>
    <row r="6499" spans="1:30" x14ac:dyDescent="0.3">
      <c r="A6499" t="s">
        <v>2306</v>
      </c>
      <c r="B6499" t="s">
        <v>4613</v>
      </c>
      <c r="C6499" t="s">
        <v>10141</v>
      </c>
      <c r="D6499" t="s">
        <v>7488</v>
      </c>
      <c r="E6499" t="s">
        <v>7489</v>
      </c>
      <c r="F6499" t="s">
        <v>2309</v>
      </c>
      <c r="G6499" t="s">
        <v>1135</v>
      </c>
      <c r="H6499" t="s">
        <v>2275</v>
      </c>
      <c r="I6499" t="s">
        <v>1497</v>
      </c>
      <c r="J6499" t="s">
        <v>89</v>
      </c>
      <c r="K6499" t="s">
        <v>90</v>
      </c>
      <c r="L6499" t="s">
        <v>91</v>
      </c>
      <c r="M6499" t="s">
        <v>38</v>
      </c>
      <c r="N6499" t="s">
        <v>39</v>
      </c>
      <c r="O6499" s="23">
        <v>375</v>
      </c>
      <c r="P6499" s="9">
        <v>13.11</v>
      </c>
      <c r="Q6499" t="s">
        <v>40</v>
      </c>
      <c r="R6499">
        <v>106793</v>
      </c>
      <c r="S6499" s="9">
        <v>28.6</v>
      </c>
      <c r="T6499" s="26">
        <v>4.8899999999999997</v>
      </c>
      <c r="U6499" s="8">
        <v>139.85</v>
      </c>
      <c r="V6499" t="s">
        <v>10142</v>
      </c>
      <c r="W6499" t="s">
        <v>2276</v>
      </c>
      <c r="X6499" t="s">
        <v>42</v>
      </c>
      <c r="Y6499" t="s">
        <v>2277</v>
      </c>
      <c r="AA6499" s="1">
        <f t="shared" si="736"/>
        <v>46072</v>
      </c>
      <c r="AB6499" s="2">
        <f t="shared" si="737"/>
        <v>2</v>
      </c>
      <c r="AC6499" s="2">
        <f t="shared" si="738"/>
        <v>2026</v>
      </c>
      <c r="AD6499" s="2" t="str">
        <f>IFERROR(VLOOKUP(A6499,'Aux Área'!$A$4:$B$123,2,0),"-")</f>
        <v>INSPEÇÃO</v>
      </c>
    </row>
    <row r="6500" spans="1:30" x14ac:dyDescent="0.3">
      <c r="A6500" t="s">
        <v>2650</v>
      </c>
      <c r="B6500" t="s">
        <v>2651</v>
      </c>
      <c r="C6500" t="s">
        <v>10143</v>
      </c>
      <c r="D6500" t="s">
        <v>2944</v>
      </c>
      <c r="E6500" t="s">
        <v>2945</v>
      </c>
      <c r="F6500" t="s">
        <v>3615</v>
      </c>
      <c r="G6500" t="s">
        <v>1300</v>
      </c>
      <c r="H6500" t="s">
        <v>2635</v>
      </c>
      <c r="I6500" t="s">
        <v>37</v>
      </c>
      <c r="J6500" t="s">
        <v>2817</v>
      </c>
      <c r="K6500" t="s">
        <v>2818</v>
      </c>
      <c r="L6500" t="s">
        <v>84</v>
      </c>
      <c r="M6500" t="s">
        <v>38</v>
      </c>
      <c r="N6500" t="s">
        <v>39</v>
      </c>
      <c r="O6500" s="23">
        <v>311</v>
      </c>
      <c r="P6500" s="9">
        <v>6.09</v>
      </c>
      <c r="Q6500" t="s">
        <v>40</v>
      </c>
      <c r="R6500">
        <v>17115</v>
      </c>
      <c r="S6500" s="9">
        <v>51.06</v>
      </c>
      <c r="T6500" s="26">
        <v>5.2409999999999997</v>
      </c>
      <c r="U6500" s="8">
        <v>267.58999999999997</v>
      </c>
      <c r="V6500" t="s">
        <v>10144</v>
      </c>
      <c r="W6500" t="s">
        <v>2276</v>
      </c>
      <c r="X6500" t="s">
        <v>42</v>
      </c>
      <c r="Y6500" t="s">
        <v>1740</v>
      </c>
      <c r="AA6500" s="1">
        <f t="shared" si="736"/>
        <v>46072</v>
      </c>
      <c r="AB6500" s="2">
        <f t="shared" si="737"/>
        <v>2</v>
      </c>
      <c r="AC6500" s="2">
        <f t="shared" si="738"/>
        <v>2026</v>
      </c>
      <c r="AD6500" s="2" t="str">
        <f>IFERROR(VLOOKUP(A6500,'Aux Área'!$A$4:$B$123,2,0),"-")</f>
        <v>TI</v>
      </c>
    </row>
    <row r="6501" spans="1:30" x14ac:dyDescent="0.3">
      <c r="A6501" t="s">
        <v>48</v>
      </c>
      <c r="B6501" t="s">
        <v>288</v>
      </c>
      <c r="C6501" t="s">
        <v>10145</v>
      </c>
      <c r="D6501" t="s">
        <v>132</v>
      </c>
      <c r="E6501" t="s">
        <v>133</v>
      </c>
      <c r="F6501" t="s">
        <v>49</v>
      </c>
      <c r="G6501" t="s">
        <v>35</v>
      </c>
      <c r="H6501" t="s">
        <v>36</v>
      </c>
      <c r="I6501" t="s">
        <v>37</v>
      </c>
      <c r="J6501" t="s">
        <v>134</v>
      </c>
      <c r="K6501" t="s">
        <v>135</v>
      </c>
      <c r="L6501" t="s">
        <v>136</v>
      </c>
      <c r="M6501" t="s">
        <v>38</v>
      </c>
      <c r="N6501" t="s">
        <v>39</v>
      </c>
      <c r="O6501" s="23">
        <v>306</v>
      </c>
      <c r="P6501" s="9">
        <v>7.8</v>
      </c>
      <c r="Q6501" t="s">
        <v>40</v>
      </c>
      <c r="R6501">
        <v>22312</v>
      </c>
      <c r="S6501" s="9">
        <v>39.25</v>
      </c>
      <c r="T6501" s="26">
        <v>5.09</v>
      </c>
      <c r="U6501" s="8">
        <v>199.77</v>
      </c>
      <c r="V6501" t="s">
        <v>10146</v>
      </c>
      <c r="W6501" t="s">
        <v>2007</v>
      </c>
      <c r="X6501" t="s">
        <v>42</v>
      </c>
      <c r="Y6501" t="s">
        <v>1740</v>
      </c>
      <c r="AA6501" s="1">
        <f t="shared" si="736"/>
        <v>46072</v>
      </c>
      <c r="AB6501" s="2">
        <f t="shared" si="737"/>
        <v>2</v>
      </c>
      <c r="AC6501" s="2">
        <f t="shared" si="738"/>
        <v>2026</v>
      </c>
      <c r="AD6501" s="2" t="str">
        <f>IFERROR(VLOOKUP(A6501,'Aux Área'!$A$4:$B$123,2,0),"-")</f>
        <v>ENGENHARIA</v>
      </c>
    </row>
    <row r="6502" spans="1:30" x14ac:dyDescent="0.3">
      <c r="A6502" t="s">
        <v>2638</v>
      </c>
      <c r="B6502" t="s">
        <v>4593</v>
      </c>
      <c r="C6502" t="s">
        <v>10147</v>
      </c>
      <c r="D6502" t="s">
        <v>9935</v>
      </c>
      <c r="E6502" t="s">
        <v>9668</v>
      </c>
      <c r="F6502" t="s">
        <v>2641</v>
      </c>
      <c r="G6502" t="s">
        <v>1135</v>
      </c>
      <c r="H6502" t="s">
        <v>2275</v>
      </c>
      <c r="I6502" t="s">
        <v>1497</v>
      </c>
      <c r="J6502" t="s">
        <v>275</v>
      </c>
      <c r="K6502" t="s">
        <v>276</v>
      </c>
      <c r="L6502" t="s">
        <v>124</v>
      </c>
      <c r="M6502" t="s">
        <v>38</v>
      </c>
      <c r="N6502" t="s">
        <v>39</v>
      </c>
      <c r="O6502" s="23">
        <v>393</v>
      </c>
      <c r="P6502" s="9">
        <v>9.4600000000000009</v>
      </c>
      <c r="Q6502" t="s">
        <v>40</v>
      </c>
      <c r="R6502">
        <v>99114</v>
      </c>
      <c r="S6502" s="9">
        <v>41.55</v>
      </c>
      <c r="T6502" s="26">
        <v>4.79</v>
      </c>
      <c r="U6502" s="8">
        <v>199.02</v>
      </c>
      <c r="V6502" t="s">
        <v>10148</v>
      </c>
      <c r="W6502" t="s">
        <v>2276</v>
      </c>
      <c r="X6502" t="s">
        <v>42</v>
      </c>
      <c r="Y6502" t="s">
        <v>2277</v>
      </c>
      <c r="AA6502" s="1">
        <f t="shared" si="736"/>
        <v>46072</v>
      </c>
      <c r="AB6502" s="2">
        <f t="shared" si="737"/>
        <v>2</v>
      </c>
      <c r="AC6502" s="2">
        <f t="shared" si="738"/>
        <v>2026</v>
      </c>
      <c r="AD6502" s="2" t="str">
        <f>IFERROR(VLOOKUP(A6502,'Aux Área'!$A$4:$B$123,2,0),"-")</f>
        <v>INSPEÇÃO</v>
      </c>
    </row>
    <row r="6503" spans="1:30" x14ac:dyDescent="0.3">
      <c r="A6503" t="s">
        <v>1945</v>
      </c>
      <c r="B6503" t="s">
        <v>2124</v>
      </c>
      <c r="C6503" t="s">
        <v>10149</v>
      </c>
      <c r="D6503" t="s">
        <v>1802</v>
      </c>
      <c r="E6503" t="s">
        <v>1803</v>
      </c>
      <c r="F6503" t="s">
        <v>653</v>
      </c>
      <c r="G6503" t="s">
        <v>1495</v>
      </c>
      <c r="H6503" t="s">
        <v>1804</v>
      </c>
      <c r="I6503" t="s">
        <v>1497</v>
      </c>
      <c r="J6503" t="s">
        <v>231</v>
      </c>
      <c r="K6503" t="s">
        <v>232</v>
      </c>
      <c r="L6503" t="s">
        <v>217</v>
      </c>
      <c r="M6503" t="s">
        <v>38</v>
      </c>
      <c r="N6503" t="s">
        <v>668</v>
      </c>
      <c r="O6503" s="23">
        <v>0</v>
      </c>
      <c r="P6503" s="9">
        <v>0</v>
      </c>
      <c r="Q6503" t="s">
        <v>40</v>
      </c>
      <c r="R6503">
        <v>0</v>
      </c>
      <c r="S6503" s="9">
        <v>103.93</v>
      </c>
      <c r="T6503" s="26">
        <v>5.99</v>
      </c>
      <c r="U6503" s="8">
        <v>622.57000000000005</v>
      </c>
      <c r="V6503" t="s">
        <v>10150</v>
      </c>
      <c r="W6503" t="s">
        <v>652</v>
      </c>
      <c r="X6503" t="s">
        <v>42</v>
      </c>
      <c r="Y6503" t="s">
        <v>653</v>
      </c>
      <c r="AA6503" s="1">
        <f t="shared" si="736"/>
        <v>46072</v>
      </c>
      <c r="AB6503" s="2">
        <f t="shared" si="737"/>
        <v>2</v>
      </c>
      <c r="AC6503" s="2">
        <f t="shared" si="738"/>
        <v>2026</v>
      </c>
      <c r="AD6503" s="2" t="str">
        <f>IFERROR(VLOOKUP(A6503,'Aux Área'!$A$4:$B$123,2,0),"-")</f>
        <v>SÃO PEDRO</v>
      </c>
    </row>
    <row r="6504" spans="1:30" x14ac:dyDescent="0.3">
      <c r="A6504" t="s">
        <v>2181</v>
      </c>
      <c r="B6504" t="s">
        <v>4595</v>
      </c>
      <c r="C6504" t="s">
        <v>10151</v>
      </c>
      <c r="D6504" t="s">
        <v>9027</v>
      </c>
      <c r="E6504" t="s">
        <v>9028</v>
      </c>
      <c r="F6504" t="s">
        <v>2184</v>
      </c>
      <c r="G6504" t="s">
        <v>1135</v>
      </c>
      <c r="H6504" t="s">
        <v>2185</v>
      </c>
      <c r="I6504" t="s">
        <v>2186</v>
      </c>
      <c r="J6504" t="s">
        <v>1122</v>
      </c>
      <c r="K6504" t="s">
        <v>1123</v>
      </c>
      <c r="L6504" t="s">
        <v>110</v>
      </c>
      <c r="M6504" t="s">
        <v>38</v>
      </c>
      <c r="N6504" t="s">
        <v>668</v>
      </c>
      <c r="O6504" s="23">
        <v>824</v>
      </c>
      <c r="P6504" s="9">
        <v>14.79</v>
      </c>
      <c r="Q6504" t="s">
        <v>40</v>
      </c>
      <c r="R6504">
        <v>117739</v>
      </c>
      <c r="S6504" s="9">
        <v>55.71</v>
      </c>
      <c r="T6504" s="26">
        <v>5.64</v>
      </c>
      <c r="U6504" s="8">
        <v>314.2</v>
      </c>
      <c r="V6504" t="s">
        <v>41</v>
      </c>
      <c r="W6504" t="s">
        <v>2007</v>
      </c>
      <c r="X6504" t="s">
        <v>42</v>
      </c>
      <c r="Y6504" t="s">
        <v>2188</v>
      </c>
      <c r="AA6504" s="1">
        <f t="shared" si="736"/>
        <v>46072</v>
      </c>
      <c r="AB6504" s="2">
        <f t="shared" si="737"/>
        <v>2</v>
      </c>
      <c r="AC6504" s="2">
        <f t="shared" si="738"/>
        <v>2026</v>
      </c>
      <c r="AD6504" s="2" t="str">
        <f>IFERROR(VLOOKUP(A6504,'Aux Área'!$A$4:$B$123,2,0),"-")</f>
        <v>INSPEÇÃO</v>
      </c>
    </row>
    <row r="6505" spans="1:30" x14ac:dyDescent="0.3">
      <c r="A6505" t="s">
        <v>2146</v>
      </c>
      <c r="B6505" t="s">
        <v>1800</v>
      </c>
      <c r="C6505" t="s">
        <v>10152</v>
      </c>
      <c r="D6505" t="s">
        <v>1841</v>
      </c>
      <c r="E6505" t="s">
        <v>1842</v>
      </c>
      <c r="F6505" t="s">
        <v>653</v>
      </c>
      <c r="G6505" t="s">
        <v>635</v>
      </c>
      <c r="H6505" t="s">
        <v>666</v>
      </c>
      <c r="I6505" t="s">
        <v>667</v>
      </c>
      <c r="J6505" t="s">
        <v>172</v>
      </c>
      <c r="K6505" t="s">
        <v>173</v>
      </c>
      <c r="L6505" t="s">
        <v>124</v>
      </c>
      <c r="M6505" t="s">
        <v>38</v>
      </c>
      <c r="N6505" t="s">
        <v>668</v>
      </c>
      <c r="O6505" s="23">
        <v>0</v>
      </c>
      <c r="P6505" s="9">
        <v>0</v>
      </c>
      <c r="Q6505" t="s">
        <v>40</v>
      </c>
      <c r="R6505">
        <v>0</v>
      </c>
      <c r="S6505" s="9">
        <v>124.48</v>
      </c>
      <c r="T6505" s="26">
        <v>5.89</v>
      </c>
      <c r="U6505" s="8">
        <v>733.19</v>
      </c>
      <c r="V6505" t="s">
        <v>112</v>
      </c>
      <c r="W6505" t="s">
        <v>652</v>
      </c>
      <c r="X6505" t="s">
        <v>42</v>
      </c>
      <c r="Y6505" t="s">
        <v>653</v>
      </c>
      <c r="AA6505" s="1">
        <f t="shared" si="736"/>
        <v>46072</v>
      </c>
      <c r="AB6505" s="2">
        <f t="shared" si="737"/>
        <v>2</v>
      </c>
      <c r="AC6505" s="2">
        <f t="shared" si="738"/>
        <v>2026</v>
      </c>
      <c r="AD6505" s="2" t="str">
        <f>IFERROR(VLOOKUP(A6505,'Aux Área'!$A$4:$B$123,2,0),"-")</f>
        <v>SÃO PEDRO</v>
      </c>
    </row>
    <row r="6506" spans="1:30" x14ac:dyDescent="0.3">
      <c r="A6506" t="s">
        <v>2146</v>
      </c>
      <c r="C6506" t="s">
        <v>10152</v>
      </c>
      <c r="F6506" t="s">
        <v>15689</v>
      </c>
      <c r="K6506" t="s">
        <v>173</v>
      </c>
      <c r="N6506" t="s">
        <v>15690</v>
      </c>
      <c r="O6506" s="23">
        <v>0</v>
      </c>
      <c r="P6506" s="23">
        <v>0</v>
      </c>
      <c r="Q6506" t="s">
        <v>40</v>
      </c>
      <c r="R6506">
        <v>0</v>
      </c>
      <c r="S6506">
        <v>16.47</v>
      </c>
      <c r="U6506" s="8">
        <v>65.72</v>
      </c>
      <c r="AA6506" s="1">
        <f t="shared" si="736"/>
        <v>46072</v>
      </c>
      <c r="AB6506" s="2">
        <f t="shared" si="737"/>
        <v>2</v>
      </c>
      <c r="AC6506" s="2">
        <f t="shared" si="738"/>
        <v>2026</v>
      </c>
      <c r="AD6506" s="2" t="str">
        <f>IFERROR(VLOOKUP(A6506,'Aux Área'!$A$4:$B$123,2,0),"-")</f>
        <v>SÃO PEDRO</v>
      </c>
    </row>
    <row r="6507" spans="1:30" x14ac:dyDescent="0.3">
      <c r="A6507" t="s">
        <v>2314</v>
      </c>
      <c r="B6507" t="s">
        <v>4624</v>
      </c>
      <c r="C6507" t="s">
        <v>10153</v>
      </c>
      <c r="D6507" t="s">
        <v>9879</v>
      </c>
      <c r="E6507" t="s">
        <v>9667</v>
      </c>
      <c r="F6507" t="s">
        <v>2317</v>
      </c>
      <c r="G6507" t="s">
        <v>1300</v>
      </c>
      <c r="H6507" t="s">
        <v>1301</v>
      </c>
      <c r="I6507" t="s">
        <v>37</v>
      </c>
      <c r="J6507" t="s">
        <v>231</v>
      </c>
      <c r="K6507" t="s">
        <v>232</v>
      </c>
      <c r="L6507" t="s">
        <v>217</v>
      </c>
      <c r="M6507" t="s">
        <v>38</v>
      </c>
      <c r="N6507" t="s">
        <v>39</v>
      </c>
      <c r="O6507" s="23">
        <v>508</v>
      </c>
      <c r="P6507" s="9">
        <v>11.48</v>
      </c>
      <c r="Q6507" t="s">
        <v>40</v>
      </c>
      <c r="R6507">
        <v>58313</v>
      </c>
      <c r="S6507" s="9">
        <v>44.25</v>
      </c>
      <c r="T6507" s="26">
        <v>4.8609999999999998</v>
      </c>
      <c r="U6507" s="8">
        <v>215.09</v>
      </c>
      <c r="V6507" t="s">
        <v>10154</v>
      </c>
      <c r="W6507" t="s">
        <v>2276</v>
      </c>
      <c r="X6507" t="s">
        <v>42</v>
      </c>
      <c r="Y6507" t="s">
        <v>2277</v>
      </c>
      <c r="AA6507" s="1">
        <f t="shared" si="736"/>
        <v>46072</v>
      </c>
      <c r="AB6507" s="2">
        <f t="shared" si="737"/>
        <v>2</v>
      </c>
      <c r="AC6507" s="2">
        <f t="shared" si="738"/>
        <v>2026</v>
      </c>
      <c r="AD6507" s="2" t="str">
        <f>IFERROR(VLOOKUP(A6507,'Aux Área'!$A$4:$B$123,2,0),"-")</f>
        <v>INSPEÇÃO</v>
      </c>
    </row>
    <row r="6508" spans="1:30" x14ac:dyDescent="0.3">
      <c r="A6508" t="s">
        <v>62</v>
      </c>
      <c r="B6508" t="s">
        <v>1455</v>
      </c>
      <c r="C6508" t="s">
        <v>10155</v>
      </c>
      <c r="D6508" t="s">
        <v>158</v>
      </c>
      <c r="E6508" t="s">
        <v>159</v>
      </c>
      <c r="F6508" t="s">
        <v>63</v>
      </c>
      <c r="G6508" t="s">
        <v>35</v>
      </c>
      <c r="H6508" t="s">
        <v>36</v>
      </c>
      <c r="I6508" t="s">
        <v>37</v>
      </c>
      <c r="J6508" t="s">
        <v>526</v>
      </c>
      <c r="K6508" t="s">
        <v>527</v>
      </c>
      <c r="L6508" t="s">
        <v>124</v>
      </c>
      <c r="M6508" t="s">
        <v>38</v>
      </c>
      <c r="N6508" t="s">
        <v>39</v>
      </c>
      <c r="O6508" s="23">
        <v>341</v>
      </c>
      <c r="P6508" s="9">
        <v>8.69</v>
      </c>
      <c r="Q6508" t="s">
        <v>40</v>
      </c>
      <c r="R6508">
        <v>62254</v>
      </c>
      <c r="S6508" s="9">
        <v>39.24</v>
      </c>
      <c r="T6508" s="26">
        <v>4.9909999999999997</v>
      </c>
      <c r="U6508" s="8">
        <v>195.84</v>
      </c>
      <c r="V6508" t="s">
        <v>41</v>
      </c>
      <c r="W6508" t="s">
        <v>2007</v>
      </c>
      <c r="X6508" t="s">
        <v>42</v>
      </c>
      <c r="Y6508" t="s">
        <v>1740</v>
      </c>
      <c r="AA6508" s="1">
        <f t="shared" si="736"/>
        <v>46072</v>
      </c>
      <c r="AB6508" s="2">
        <f t="shared" si="737"/>
        <v>2</v>
      </c>
      <c r="AC6508" s="2">
        <f t="shared" si="738"/>
        <v>2026</v>
      </c>
      <c r="AD6508" s="2" t="str">
        <f>IFERROR(VLOOKUP(A6508,'Aux Área'!$A$4:$B$123,2,0),"-")</f>
        <v>CONSERVA</v>
      </c>
    </row>
    <row r="6509" spans="1:30" x14ac:dyDescent="0.3">
      <c r="A6509" t="s">
        <v>2117</v>
      </c>
      <c r="B6509" t="s">
        <v>1946</v>
      </c>
      <c r="C6509" t="s">
        <v>10156</v>
      </c>
      <c r="D6509" t="s">
        <v>1948</v>
      </c>
      <c r="E6509" t="s">
        <v>1949</v>
      </c>
      <c r="F6509" t="s">
        <v>653</v>
      </c>
      <c r="G6509" t="s">
        <v>635</v>
      </c>
      <c r="H6509" t="s">
        <v>1804</v>
      </c>
      <c r="I6509" t="s">
        <v>1497</v>
      </c>
      <c r="J6509" t="s">
        <v>409</v>
      </c>
      <c r="K6509" t="s">
        <v>410</v>
      </c>
      <c r="L6509" t="s">
        <v>141</v>
      </c>
      <c r="M6509" t="s">
        <v>38</v>
      </c>
      <c r="N6509" t="s">
        <v>668</v>
      </c>
      <c r="O6509" s="23">
        <v>0</v>
      </c>
      <c r="P6509" s="9">
        <v>0</v>
      </c>
      <c r="Q6509" t="s">
        <v>40</v>
      </c>
      <c r="R6509">
        <v>0</v>
      </c>
      <c r="S6509" s="9">
        <v>118.21</v>
      </c>
      <c r="T6509" s="26">
        <v>6.09</v>
      </c>
      <c r="U6509" s="8">
        <v>719.9</v>
      </c>
      <c r="V6509" t="s">
        <v>10157</v>
      </c>
      <c r="W6509" t="s">
        <v>652</v>
      </c>
      <c r="X6509" t="s">
        <v>42</v>
      </c>
      <c r="Y6509" t="s">
        <v>653</v>
      </c>
      <c r="AA6509" s="1">
        <f t="shared" si="736"/>
        <v>46072</v>
      </c>
      <c r="AB6509" s="2">
        <f t="shared" si="737"/>
        <v>2</v>
      </c>
      <c r="AC6509" s="2">
        <f t="shared" si="738"/>
        <v>2026</v>
      </c>
      <c r="AD6509" s="2" t="str">
        <f>IFERROR(VLOOKUP(A6509,'Aux Área'!$A$4:$B$123,2,0),"-")</f>
        <v>SÃO PEDRO</v>
      </c>
    </row>
    <row r="6510" spans="1:30" x14ac:dyDescent="0.3">
      <c r="A6510" t="s">
        <v>3092</v>
      </c>
      <c r="B6510" t="s">
        <v>4774</v>
      </c>
      <c r="C6510" t="s">
        <v>10158</v>
      </c>
      <c r="D6510" t="s">
        <v>3285</v>
      </c>
      <c r="E6510" t="s">
        <v>3286</v>
      </c>
      <c r="F6510" t="s">
        <v>3594</v>
      </c>
      <c r="G6510" t="s">
        <v>1135</v>
      </c>
      <c r="H6510" t="s">
        <v>2275</v>
      </c>
      <c r="I6510" t="s">
        <v>1497</v>
      </c>
      <c r="J6510" t="s">
        <v>231</v>
      </c>
      <c r="K6510" t="s">
        <v>232</v>
      </c>
      <c r="L6510" t="s">
        <v>217</v>
      </c>
      <c r="M6510" t="s">
        <v>38</v>
      </c>
      <c r="N6510" t="s">
        <v>39</v>
      </c>
      <c r="O6510" s="23">
        <v>479</v>
      </c>
      <c r="P6510" s="9">
        <v>10.92</v>
      </c>
      <c r="Q6510" t="s">
        <v>40</v>
      </c>
      <c r="R6510">
        <v>92631</v>
      </c>
      <c r="S6510" s="9">
        <v>43.86</v>
      </c>
      <c r="T6510" s="26">
        <v>4.8609999999999998</v>
      </c>
      <c r="U6510" s="8">
        <v>213.19</v>
      </c>
      <c r="V6510" t="s">
        <v>10159</v>
      </c>
      <c r="W6510" t="s">
        <v>2276</v>
      </c>
      <c r="X6510" t="s">
        <v>42</v>
      </c>
      <c r="Y6510" t="s">
        <v>2277</v>
      </c>
      <c r="AA6510" s="1">
        <f t="shared" si="736"/>
        <v>46072</v>
      </c>
      <c r="AB6510" s="2">
        <f t="shared" si="737"/>
        <v>2</v>
      </c>
      <c r="AC6510" s="2">
        <f t="shared" si="738"/>
        <v>2026</v>
      </c>
      <c r="AD6510" s="2" t="str">
        <f>IFERROR(VLOOKUP(A6510,'Aux Área'!$A$4:$B$123,2,0),"-")</f>
        <v>INSPEÇÃO</v>
      </c>
    </row>
    <row r="6511" spans="1:30" x14ac:dyDescent="0.3">
      <c r="A6511" t="s">
        <v>1295</v>
      </c>
      <c r="B6511" t="s">
        <v>1753</v>
      </c>
      <c r="C6511" t="s">
        <v>10160</v>
      </c>
      <c r="D6511" t="s">
        <v>1297</v>
      </c>
      <c r="E6511" t="s">
        <v>2221</v>
      </c>
      <c r="F6511" t="s">
        <v>1299</v>
      </c>
      <c r="G6511" t="s">
        <v>1135</v>
      </c>
      <c r="H6511" t="s">
        <v>1301</v>
      </c>
      <c r="I6511" t="s">
        <v>839</v>
      </c>
      <c r="J6511" t="s">
        <v>1401</v>
      </c>
      <c r="K6511" t="s">
        <v>1402</v>
      </c>
      <c r="L6511" t="s">
        <v>124</v>
      </c>
      <c r="M6511" t="s">
        <v>38</v>
      </c>
      <c r="N6511" t="s">
        <v>39</v>
      </c>
      <c r="O6511" s="23">
        <v>0</v>
      </c>
      <c r="P6511" s="23">
        <v>0</v>
      </c>
      <c r="Q6511" t="s">
        <v>40</v>
      </c>
      <c r="R6511" t="s">
        <v>15244</v>
      </c>
      <c r="S6511" s="9">
        <v>47.67</v>
      </c>
      <c r="T6511" s="26">
        <v>5.04</v>
      </c>
      <c r="U6511" s="8">
        <v>240.26</v>
      </c>
      <c r="V6511" t="s">
        <v>10161</v>
      </c>
      <c r="W6511" t="s">
        <v>2007</v>
      </c>
      <c r="X6511" t="s">
        <v>42</v>
      </c>
      <c r="Y6511" t="s">
        <v>1740</v>
      </c>
      <c r="AA6511" s="1">
        <f t="shared" si="736"/>
        <v>46072</v>
      </c>
      <c r="AB6511" s="2">
        <f t="shared" si="737"/>
        <v>2</v>
      </c>
      <c r="AC6511" s="2">
        <f t="shared" si="738"/>
        <v>2026</v>
      </c>
      <c r="AD6511" s="2" t="str">
        <f>IFERROR(VLOOKUP(A6511,'Aux Área'!$A$4:$B$123,2,0),"-")</f>
        <v>LUCCA JR - OP</v>
      </c>
    </row>
    <row r="6512" spans="1:30" x14ac:dyDescent="0.3">
      <c r="A6512" t="s">
        <v>74</v>
      </c>
      <c r="B6512" t="s">
        <v>255</v>
      </c>
      <c r="C6512" t="s">
        <v>10162</v>
      </c>
      <c r="D6512" t="s">
        <v>4167</v>
      </c>
      <c r="E6512" t="s">
        <v>4168</v>
      </c>
      <c r="F6512" t="s">
        <v>75</v>
      </c>
      <c r="G6512" t="s">
        <v>35</v>
      </c>
      <c r="H6512" t="s">
        <v>36</v>
      </c>
      <c r="I6512" t="s">
        <v>37</v>
      </c>
      <c r="J6512" t="s">
        <v>428</v>
      </c>
      <c r="K6512" t="s">
        <v>429</v>
      </c>
      <c r="L6512" t="s">
        <v>84</v>
      </c>
      <c r="M6512" t="s">
        <v>38</v>
      </c>
      <c r="N6512" t="s">
        <v>39</v>
      </c>
      <c r="O6512" s="23">
        <v>408</v>
      </c>
      <c r="P6512" s="9">
        <v>10.78</v>
      </c>
      <c r="Q6512" t="s">
        <v>40</v>
      </c>
      <c r="R6512">
        <v>16682</v>
      </c>
      <c r="S6512" s="9">
        <v>37.840000000000003</v>
      </c>
      <c r="T6512" s="26">
        <v>5.05</v>
      </c>
      <c r="U6512" s="8">
        <v>191.09</v>
      </c>
      <c r="V6512" t="s">
        <v>10163</v>
      </c>
      <c r="W6512" t="s">
        <v>2007</v>
      </c>
      <c r="X6512" t="s">
        <v>42</v>
      </c>
      <c r="Y6512" t="s">
        <v>1740</v>
      </c>
      <c r="AA6512" s="1">
        <f t="shared" ref="AA6512:AA6575" si="739">IFERROR(DATEVALUE(C6512),"-")</f>
        <v>46072</v>
      </c>
      <c r="AB6512" s="2">
        <f t="shared" ref="AB6512:AB6575" si="740">IFERROR(MONTH(AA6512),"-")</f>
        <v>2</v>
      </c>
      <c r="AC6512" s="2">
        <f t="shared" ref="AC6512:AC6575" si="741">IFERROR(YEAR(AA6512),"-")</f>
        <v>2026</v>
      </c>
      <c r="AD6512" s="2" t="str">
        <f>IFERROR(VLOOKUP(A6512,'Aux Área'!$A$4:$B$123,2,0),"-")</f>
        <v>TI</v>
      </c>
    </row>
    <row r="6513" spans="1:30" x14ac:dyDescent="0.3">
      <c r="A6513" t="s">
        <v>62</v>
      </c>
      <c r="B6513" t="s">
        <v>1455</v>
      </c>
      <c r="C6513" t="s">
        <v>10164</v>
      </c>
      <c r="D6513" t="s">
        <v>158</v>
      </c>
      <c r="E6513" t="s">
        <v>159</v>
      </c>
      <c r="F6513" t="s">
        <v>63</v>
      </c>
      <c r="G6513" t="s">
        <v>35</v>
      </c>
      <c r="H6513" t="s">
        <v>36</v>
      </c>
      <c r="I6513" t="s">
        <v>37</v>
      </c>
      <c r="J6513" t="s">
        <v>165</v>
      </c>
      <c r="K6513" t="s">
        <v>166</v>
      </c>
      <c r="L6513" t="s">
        <v>167</v>
      </c>
      <c r="M6513" t="s">
        <v>38</v>
      </c>
      <c r="N6513" t="s">
        <v>39</v>
      </c>
      <c r="O6513" s="23">
        <v>234</v>
      </c>
      <c r="P6513" s="9">
        <v>10.130000000000001</v>
      </c>
      <c r="Q6513" t="s">
        <v>40</v>
      </c>
      <c r="R6513">
        <v>62488</v>
      </c>
      <c r="S6513" s="9">
        <v>23.09</v>
      </c>
      <c r="T6513" s="26">
        <v>4.891</v>
      </c>
      <c r="U6513" s="8">
        <v>112.93</v>
      </c>
      <c r="V6513" t="s">
        <v>112</v>
      </c>
      <c r="W6513" t="s">
        <v>2007</v>
      </c>
      <c r="X6513" t="s">
        <v>42</v>
      </c>
      <c r="Y6513" t="s">
        <v>1740</v>
      </c>
      <c r="AA6513" s="1">
        <f t="shared" si="739"/>
        <v>46072</v>
      </c>
      <c r="AB6513" s="2">
        <f t="shared" si="740"/>
        <v>2</v>
      </c>
      <c r="AC6513" s="2">
        <f t="shared" si="741"/>
        <v>2026</v>
      </c>
      <c r="AD6513" s="2" t="str">
        <f>IFERROR(VLOOKUP(A6513,'Aux Área'!$A$4:$B$123,2,0),"-")</f>
        <v>CONSERVA</v>
      </c>
    </row>
    <row r="6514" spans="1:30" x14ac:dyDescent="0.3">
      <c r="A6514" t="s">
        <v>58</v>
      </c>
      <c r="B6514" t="s">
        <v>250</v>
      </c>
      <c r="C6514" t="s">
        <v>10165</v>
      </c>
      <c r="D6514" t="s">
        <v>87</v>
      </c>
      <c r="E6514" t="s">
        <v>88</v>
      </c>
      <c r="F6514" t="s">
        <v>59</v>
      </c>
      <c r="G6514" t="s">
        <v>35</v>
      </c>
      <c r="H6514" t="s">
        <v>36</v>
      </c>
      <c r="I6514" t="s">
        <v>37</v>
      </c>
      <c r="J6514" t="s">
        <v>370</v>
      </c>
      <c r="K6514" t="s">
        <v>371</v>
      </c>
      <c r="L6514" t="s">
        <v>124</v>
      </c>
      <c r="M6514" t="s">
        <v>38</v>
      </c>
      <c r="N6514" t="s">
        <v>39</v>
      </c>
      <c r="O6514" s="23">
        <v>291</v>
      </c>
      <c r="P6514" s="9">
        <v>6.99</v>
      </c>
      <c r="Q6514" t="s">
        <v>40</v>
      </c>
      <c r="R6514">
        <v>77991</v>
      </c>
      <c r="S6514" s="9">
        <v>41.61</v>
      </c>
      <c r="T6514" s="26">
        <v>4.9909999999999997</v>
      </c>
      <c r="U6514" s="8">
        <v>207.66</v>
      </c>
      <c r="V6514" t="s">
        <v>10166</v>
      </c>
      <c r="W6514" t="s">
        <v>2007</v>
      </c>
      <c r="X6514" t="s">
        <v>42</v>
      </c>
      <c r="Y6514" t="s">
        <v>1740</v>
      </c>
      <c r="AA6514" s="1">
        <f t="shared" si="739"/>
        <v>46072</v>
      </c>
      <c r="AB6514" s="2">
        <f t="shared" si="740"/>
        <v>2</v>
      </c>
      <c r="AC6514" s="2">
        <f t="shared" si="741"/>
        <v>2026</v>
      </c>
      <c r="AD6514" s="2" t="str">
        <f>IFERROR(VLOOKUP(A6514,'Aux Área'!$A$4:$B$123,2,0),"-")</f>
        <v>CONSERVA</v>
      </c>
    </row>
    <row r="6515" spans="1:30" x14ac:dyDescent="0.3">
      <c r="A6515" t="s">
        <v>54</v>
      </c>
      <c r="B6515" t="s">
        <v>319</v>
      </c>
      <c r="C6515" t="s">
        <v>10167</v>
      </c>
      <c r="D6515" t="s">
        <v>1480</v>
      </c>
      <c r="E6515" t="s">
        <v>1481</v>
      </c>
      <c r="F6515" t="s">
        <v>55</v>
      </c>
      <c r="G6515" t="s">
        <v>35</v>
      </c>
      <c r="H6515" t="s">
        <v>36</v>
      </c>
      <c r="I6515" t="s">
        <v>37</v>
      </c>
      <c r="J6515" t="s">
        <v>275</v>
      </c>
      <c r="K6515" t="s">
        <v>276</v>
      </c>
      <c r="L6515" t="s">
        <v>124</v>
      </c>
      <c r="M6515" t="s">
        <v>38</v>
      </c>
      <c r="N6515" t="s">
        <v>39</v>
      </c>
      <c r="O6515" s="23">
        <v>338</v>
      </c>
      <c r="P6515" s="9">
        <v>9.83</v>
      </c>
      <c r="Q6515" t="s">
        <v>40</v>
      </c>
      <c r="R6515">
        <v>41017</v>
      </c>
      <c r="S6515" s="9">
        <v>34.369999999999997</v>
      </c>
      <c r="T6515" s="26">
        <v>4.79</v>
      </c>
      <c r="U6515" s="8">
        <v>164.63</v>
      </c>
      <c r="V6515" t="s">
        <v>10168</v>
      </c>
      <c r="W6515" t="s">
        <v>2007</v>
      </c>
      <c r="X6515" t="s">
        <v>42</v>
      </c>
      <c r="Y6515" t="s">
        <v>1740</v>
      </c>
      <c r="AA6515" s="1">
        <f t="shared" si="739"/>
        <v>46072</v>
      </c>
      <c r="AB6515" s="2">
        <f t="shared" si="740"/>
        <v>2</v>
      </c>
      <c r="AC6515" s="2">
        <f t="shared" si="741"/>
        <v>2026</v>
      </c>
      <c r="AD6515" s="2" t="str">
        <f>IFERROR(VLOOKUP(A6515,'Aux Área'!$A$4:$B$123,2,0),"-")</f>
        <v>ENGENHARIA</v>
      </c>
    </row>
    <row r="6516" spans="1:30" x14ac:dyDescent="0.3">
      <c r="A6516" t="s">
        <v>76</v>
      </c>
      <c r="B6516" t="s">
        <v>380</v>
      </c>
      <c r="C6516" t="s">
        <v>10169</v>
      </c>
      <c r="D6516" t="s">
        <v>382</v>
      </c>
      <c r="E6516" t="s">
        <v>383</v>
      </c>
      <c r="F6516" t="s">
        <v>77</v>
      </c>
      <c r="G6516" t="s">
        <v>35</v>
      </c>
      <c r="H6516" t="s">
        <v>36</v>
      </c>
      <c r="I6516" t="s">
        <v>37</v>
      </c>
      <c r="J6516" t="s">
        <v>237</v>
      </c>
      <c r="K6516" t="s">
        <v>238</v>
      </c>
      <c r="L6516" t="s">
        <v>110</v>
      </c>
      <c r="M6516" t="s">
        <v>38</v>
      </c>
      <c r="N6516" t="s">
        <v>39</v>
      </c>
      <c r="O6516" s="23">
        <v>276</v>
      </c>
      <c r="P6516" s="9">
        <v>9.5399999999999991</v>
      </c>
      <c r="Q6516" t="s">
        <v>40</v>
      </c>
      <c r="R6516">
        <v>57821</v>
      </c>
      <c r="S6516" s="9">
        <v>28.93</v>
      </c>
      <c r="T6516" s="26">
        <v>4.6900000000000004</v>
      </c>
      <c r="U6516" s="8">
        <v>135.68</v>
      </c>
      <c r="V6516" t="s">
        <v>41</v>
      </c>
      <c r="W6516" t="s">
        <v>2007</v>
      </c>
      <c r="X6516" t="s">
        <v>42</v>
      </c>
      <c r="Y6516" t="s">
        <v>1740</v>
      </c>
      <c r="AA6516" s="1">
        <f t="shared" si="739"/>
        <v>46072</v>
      </c>
      <c r="AB6516" s="2">
        <f t="shared" si="740"/>
        <v>2</v>
      </c>
      <c r="AC6516" s="2">
        <f t="shared" si="741"/>
        <v>2026</v>
      </c>
      <c r="AD6516" s="2" t="str">
        <f>IFERROR(VLOOKUP(A6516,'Aux Área'!$A$4:$B$123,2,0),"-")</f>
        <v>QSMS</v>
      </c>
    </row>
    <row r="6517" spans="1:30" x14ac:dyDescent="0.3">
      <c r="A6517" t="s">
        <v>52</v>
      </c>
      <c r="B6517" t="s">
        <v>1449</v>
      </c>
      <c r="C6517" t="s">
        <v>10170</v>
      </c>
      <c r="D6517" t="s">
        <v>3149</v>
      </c>
      <c r="E6517" t="s">
        <v>3150</v>
      </c>
      <c r="F6517" t="s">
        <v>53</v>
      </c>
      <c r="G6517" t="s">
        <v>35</v>
      </c>
      <c r="H6517" t="s">
        <v>36</v>
      </c>
      <c r="I6517" t="s">
        <v>37</v>
      </c>
      <c r="J6517" t="s">
        <v>237</v>
      </c>
      <c r="K6517" t="s">
        <v>238</v>
      </c>
      <c r="L6517" t="s">
        <v>110</v>
      </c>
      <c r="M6517" t="s">
        <v>38</v>
      </c>
      <c r="N6517" t="s">
        <v>39</v>
      </c>
      <c r="O6517" s="23">
        <v>283</v>
      </c>
      <c r="P6517" s="9">
        <v>8.5</v>
      </c>
      <c r="Q6517" t="s">
        <v>40</v>
      </c>
      <c r="R6517">
        <v>61860</v>
      </c>
      <c r="S6517" s="9">
        <v>33.299999999999997</v>
      </c>
      <c r="T6517" s="26">
        <v>4.6909999999999998</v>
      </c>
      <c r="U6517" s="8">
        <v>156.22</v>
      </c>
      <c r="V6517" t="s">
        <v>41</v>
      </c>
      <c r="W6517" t="s">
        <v>2007</v>
      </c>
      <c r="X6517" t="s">
        <v>42</v>
      </c>
      <c r="Y6517" t="s">
        <v>1740</v>
      </c>
      <c r="AA6517" s="1">
        <f t="shared" si="739"/>
        <v>46072</v>
      </c>
      <c r="AB6517" s="2">
        <f t="shared" si="740"/>
        <v>2</v>
      </c>
      <c r="AC6517" s="2">
        <f t="shared" si="741"/>
        <v>2026</v>
      </c>
      <c r="AD6517" s="2" t="str">
        <f>IFERROR(VLOOKUP(A6517,'Aux Área'!$A$4:$B$123,2,0),"-")</f>
        <v>OPERAÇÃO</v>
      </c>
    </row>
    <row r="6518" spans="1:30" x14ac:dyDescent="0.3">
      <c r="A6518" t="s">
        <v>56</v>
      </c>
      <c r="B6518" t="s">
        <v>266</v>
      </c>
      <c r="C6518" t="s">
        <v>10171</v>
      </c>
      <c r="D6518" t="s">
        <v>120</v>
      </c>
      <c r="E6518" t="s">
        <v>121</v>
      </c>
      <c r="F6518" t="s">
        <v>57</v>
      </c>
      <c r="G6518" t="s">
        <v>35</v>
      </c>
      <c r="H6518" t="s">
        <v>36</v>
      </c>
      <c r="I6518" t="s">
        <v>37</v>
      </c>
      <c r="J6518" t="s">
        <v>89</v>
      </c>
      <c r="K6518" t="s">
        <v>90</v>
      </c>
      <c r="L6518" t="s">
        <v>91</v>
      </c>
      <c r="M6518" t="s">
        <v>38</v>
      </c>
      <c r="N6518" t="s">
        <v>39</v>
      </c>
      <c r="O6518" s="23">
        <v>377</v>
      </c>
      <c r="P6518" s="9">
        <v>8.9700000000000006</v>
      </c>
      <c r="Q6518" t="s">
        <v>40</v>
      </c>
      <c r="R6518">
        <v>45831</v>
      </c>
      <c r="S6518" s="9">
        <v>42.05</v>
      </c>
      <c r="T6518" s="26">
        <v>4.8899999999999997</v>
      </c>
      <c r="U6518" s="8">
        <v>205.62</v>
      </c>
      <c r="V6518" t="s">
        <v>10172</v>
      </c>
      <c r="W6518" t="s">
        <v>2007</v>
      </c>
      <c r="X6518" t="s">
        <v>42</v>
      </c>
      <c r="Y6518" t="s">
        <v>1740</v>
      </c>
      <c r="AA6518" s="1">
        <f t="shared" si="739"/>
        <v>46072</v>
      </c>
      <c r="AB6518" s="2">
        <f t="shared" si="740"/>
        <v>2</v>
      </c>
      <c r="AC6518" s="2">
        <f t="shared" si="741"/>
        <v>2026</v>
      </c>
      <c r="AD6518" s="2" t="str">
        <f>IFERROR(VLOOKUP(A6518,'Aux Área'!$A$4:$B$123,2,0),"-")</f>
        <v>CONSERVA</v>
      </c>
    </row>
    <row r="6519" spans="1:30" x14ac:dyDescent="0.3">
      <c r="A6519" t="s">
        <v>2632</v>
      </c>
      <c r="B6519" t="s">
        <v>2633</v>
      </c>
      <c r="C6519" t="s">
        <v>10173</v>
      </c>
      <c r="D6519" t="s">
        <v>8713</v>
      </c>
      <c r="E6519" t="s">
        <v>8714</v>
      </c>
      <c r="F6519" t="s">
        <v>3712</v>
      </c>
      <c r="G6519" t="s">
        <v>1300</v>
      </c>
      <c r="H6519" t="s">
        <v>2635</v>
      </c>
      <c r="I6519" t="s">
        <v>37</v>
      </c>
      <c r="J6519" t="s">
        <v>241</v>
      </c>
      <c r="K6519" t="s">
        <v>242</v>
      </c>
      <c r="L6519" t="s">
        <v>110</v>
      </c>
      <c r="M6519" t="s">
        <v>38</v>
      </c>
      <c r="N6519" t="s">
        <v>39</v>
      </c>
      <c r="O6519" s="23">
        <v>297</v>
      </c>
      <c r="P6519" s="9">
        <v>6.59</v>
      </c>
      <c r="Q6519" t="s">
        <v>40</v>
      </c>
      <c r="R6519">
        <v>8299</v>
      </c>
      <c r="S6519" s="9">
        <v>45.04</v>
      </c>
      <c r="T6519" s="26">
        <v>4.6900000000000004</v>
      </c>
      <c r="U6519" s="8">
        <v>211.23</v>
      </c>
      <c r="V6519" t="s">
        <v>41</v>
      </c>
      <c r="W6519" t="s">
        <v>2007</v>
      </c>
      <c r="X6519" t="s">
        <v>42</v>
      </c>
      <c r="Y6519" t="s">
        <v>1740</v>
      </c>
      <c r="AA6519" s="1">
        <f t="shared" si="739"/>
        <v>46072</v>
      </c>
      <c r="AB6519" s="2">
        <f t="shared" si="740"/>
        <v>2</v>
      </c>
      <c r="AC6519" s="2">
        <f t="shared" si="741"/>
        <v>2026</v>
      </c>
      <c r="AD6519" s="2" t="str">
        <f>IFERROR(VLOOKUP(A6519,'Aux Área'!$A$4:$B$123,2,0),"-")</f>
        <v>TI</v>
      </c>
    </row>
    <row r="6520" spans="1:30" x14ac:dyDescent="0.3">
      <c r="A6520" t="s">
        <v>2189</v>
      </c>
      <c r="B6520" t="s">
        <v>2190</v>
      </c>
      <c r="C6520" t="s">
        <v>10174</v>
      </c>
      <c r="D6520" t="s">
        <v>3030</v>
      </c>
      <c r="E6520" t="s">
        <v>3031</v>
      </c>
      <c r="F6520" t="s">
        <v>2192</v>
      </c>
      <c r="G6520" t="s">
        <v>1135</v>
      </c>
      <c r="H6520" t="s">
        <v>2185</v>
      </c>
      <c r="I6520" t="s">
        <v>2186</v>
      </c>
      <c r="J6520" t="s">
        <v>169</v>
      </c>
      <c r="K6520" t="s">
        <v>170</v>
      </c>
      <c r="L6520" t="s">
        <v>124</v>
      </c>
      <c r="M6520" t="s">
        <v>38</v>
      </c>
      <c r="N6520" t="s">
        <v>668</v>
      </c>
      <c r="O6520" s="23">
        <v>924</v>
      </c>
      <c r="P6520" s="9">
        <v>15.03</v>
      </c>
      <c r="Q6520" t="s">
        <v>40</v>
      </c>
      <c r="R6520">
        <v>19904</v>
      </c>
      <c r="S6520" s="9">
        <v>61.48</v>
      </c>
      <c r="T6520" s="26">
        <v>5.84</v>
      </c>
      <c r="U6520" s="8">
        <v>359.04</v>
      </c>
      <c r="V6520" t="s">
        <v>41</v>
      </c>
      <c r="W6520" t="s">
        <v>2007</v>
      </c>
      <c r="X6520" t="s">
        <v>42</v>
      </c>
      <c r="Y6520" t="s">
        <v>2188</v>
      </c>
      <c r="AA6520" s="1">
        <f t="shared" si="739"/>
        <v>46072</v>
      </c>
      <c r="AB6520" s="2">
        <f t="shared" si="740"/>
        <v>2</v>
      </c>
      <c r="AC6520" s="2">
        <f t="shared" si="741"/>
        <v>2026</v>
      </c>
      <c r="AD6520" s="2" t="str">
        <f>IFERROR(VLOOKUP(A6520,'Aux Área'!$A$4:$B$123,2,0),"-")</f>
        <v>INSPEÇÃO</v>
      </c>
    </row>
    <row r="6521" spans="1:30" x14ac:dyDescent="0.3">
      <c r="A6521" t="s">
        <v>2488</v>
      </c>
      <c r="B6521" t="s">
        <v>2489</v>
      </c>
      <c r="C6521" t="s">
        <v>10175</v>
      </c>
      <c r="D6521" t="s">
        <v>8628</v>
      </c>
      <c r="E6521" t="s">
        <v>8629</v>
      </c>
      <c r="F6521" t="s">
        <v>2491</v>
      </c>
      <c r="G6521" t="s">
        <v>659</v>
      </c>
      <c r="H6521" t="s">
        <v>2215</v>
      </c>
      <c r="I6521" t="s">
        <v>667</v>
      </c>
      <c r="J6521" t="s">
        <v>165</v>
      </c>
      <c r="K6521" t="s">
        <v>166</v>
      </c>
      <c r="L6521" t="s">
        <v>167</v>
      </c>
      <c r="M6521" t="s">
        <v>38</v>
      </c>
      <c r="N6521" t="s">
        <v>668</v>
      </c>
      <c r="O6521" s="23">
        <v>125</v>
      </c>
      <c r="P6521" s="9">
        <v>4.42</v>
      </c>
      <c r="Q6521" t="s">
        <v>40</v>
      </c>
      <c r="R6521">
        <v>6302</v>
      </c>
      <c r="S6521" s="9">
        <v>28.31</v>
      </c>
      <c r="T6521" s="26">
        <v>6.242</v>
      </c>
      <c r="U6521" s="8">
        <v>176.7</v>
      </c>
      <c r="V6521" t="s">
        <v>112</v>
      </c>
      <c r="W6521" t="s">
        <v>2007</v>
      </c>
      <c r="X6521" t="s">
        <v>42</v>
      </c>
      <c r="Y6521" t="s">
        <v>1740</v>
      </c>
      <c r="AA6521" s="1">
        <f t="shared" si="739"/>
        <v>46072</v>
      </c>
      <c r="AB6521" s="2">
        <f t="shared" si="740"/>
        <v>2</v>
      </c>
      <c r="AC6521" s="2">
        <f t="shared" si="741"/>
        <v>2026</v>
      </c>
      <c r="AD6521" s="2" t="str">
        <f>IFERROR(VLOOKUP(A6521,'Aux Área'!$A$4:$B$123,2,0),"-")</f>
        <v>APH</v>
      </c>
    </row>
    <row r="6522" spans="1:30" x14ac:dyDescent="0.3">
      <c r="A6522" t="s">
        <v>1992</v>
      </c>
      <c r="B6522" t="s">
        <v>1993</v>
      </c>
      <c r="C6522" t="s">
        <v>10176</v>
      </c>
      <c r="D6522" t="s">
        <v>3597</v>
      </c>
      <c r="E6522" t="s">
        <v>3598</v>
      </c>
      <c r="F6522" t="s">
        <v>1995</v>
      </c>
      <c r="G6522" t="s">
        <v>659</v>
      </c>
      <c r="H6522" t="s">
        <v>1996</v>
      </c>
      <c r="I6522" t="s">
        <v>1997</v>
      </c>
      <c r="J6522" t="s">
        <v>409</v>
      </c>
      <c r="K6522" t="s">
        <v>410</v>
      </c>
      <c r="L6522" t="s">
        <v>141</v>
      </c>
      <c r="M6522" t="s">
        <v>38</v>
      </c>
      <c r="N6522" t="s">
        <v>668</v>
      </c>
      <c r="O6522" s="23">
        <v>366</v>
      </c>
      <c r="P6522" s="9">
        <v>5.26</v>
      </c>
      <c r="Q6522" t="s">
        <v>40</v>
      </c>
      <c r="R6522">
        <v>23229</v>
      </c>
      <c r="S6522" s="9">
        <v>69.59</v>
      </c>
      <c r="T6522" s="26">
        <v>6.0910000000000002</v>
      </c>
      <c r="U6522" s="8">
        <v>423.86</v>
      </c>
      <c r="V6522" t="s">
        <v>10177</v>
      </c>
      <c r="W6522" t="s">
        <v>1985</v>
      </c>
      <c r="X6522" t="s">
        <v>42</v>
      </c>
      <c r="Y6522" t="s">
        <v>1986</v>
      </c>
      <c r="AA6522" s="1">
        <f t="shared" si="739"/>
        <v>46072</v>
      </c>
      <c r="AB6522" s="2">
        <f t="shared" si="740"/>
        <v>2</v>
      </c>
      <c r="AC6522" s="2">
        <f t="shared" si="741"/>
        <v>2026</v>
      </c>
      <c r="AD6522" s="2" t="str">
        <f>IFERROR(VLOOKUP(A6522,'Aux Área'!$A$4:$B$123,2,0),"-")</f>
        <v>PESADOS</v>
      </c>
    </row>
    <row r="6523" spans="1:30" x14ac:dyDescent="0.3">
      <c r="A6523" t="s">
        <v>1992</v>
      </c>
      <c r="B6523" t="s">
        <v>1993</v>
      </c>
      <c r="C6523" t="s">
        <v>10178</v>
      </c>
      <c r="D6523" t="s">
        <v>3597</v>
      </c>
      <c r="E6523" t="s">
        <v>3598</v>
      </c>
      <c r="F6523" t="s">
        <v>1995</v>
      </c>
      <c r="G6523" t="s">
        <v>659</v>
      </c>
      <c r="H6523" t="s">
        <v>1996</v>
      </c>
      <c r="I6523" t="s">
        <v>1997</v>
      </c>
      <c r="J6523" t="s">
        <v>409</v>
      </c>
      <c r="K6523" t="s">
        <v>410</v>
      </c>
      <c r="L6523" t="s">
        <v>141</v>
      </c>
      <c r="M6523" t="s">
        <v>38</v>
      </c>
      <c r="N6523" t="s">
        <v>668</v>
      </c>
      <c r="O6523" s="23">
        <v>0</v>
      </c>
      <c r="P6523" s="9">
        <v>0</v>
      </c>
      <c r="Q6523" t="s">
        <v>40</v>
      </c>
      <c r="R6523">
        <v>23229</v>
      </c>
      <c r="S6523" s="9">
        <v>4.07</v>
      </c>
      <c r="T6523" s="26">
        <v>3.496</v>
      </c>
      <c r="U6523" s="8">
        <v>14.23</v>
      </c>
      <c r="V6523" t="s">
        <v>10177</v>
      </c>
      <c r="W6523" t="s">
        <v>1985</v>
      </c>
      <c r="X6523" t="s">
        <v>42</v>
      </c>
      <c r="Y6523" t="s">
        <v>1986</v>
      </c>
      <c r="AA6523" s="1">
        <f t="shared" si="739"/>
        <v>46072</v>
      </c>
      <c r="AB6523" s="2">
        <f t="shared" si="740"/>
        <v>2</v>
      </c>
      <c r="AC6523" s="2">
        <f t="shared" si="741"/>
        <v>2026</v>
      </c>
      <c r="AD6523" s="2" t="str">
        <f>IFERROR(VLOOKUP(A6523,'Aux Área'!$A$4:$B$123,2,0),"-")</f>
        <v>PESADOS</v>
      </c>
    </row>
    <row r="6524" spans="1:30" x14ac:dyDescent="0.3">
      <c r="A6524" t="s">
        <v>2278</v>
      </c>
      <c r="B6524" t="s">
        <v>4664</v>
      </c>
      <c r="C6524" t="s">
        <v>10179</v>
      </c>
      <c r="D6524" t="s">
        <v>3243</v>
      </c>
      <c r="E6524" t="s">
        <v>3244</v>
      </c>
      <c r="F6524" t="s">
        <v>2281</v>
      </c>
      <c r="G6524" t="s">
        <v>1135</v>
      </c>
      <c r="H6524" t="s">
        <v>2275</v>
      </c>
      <c r="I6524" t="s">
        <v>1497</v>
      </c>
      <c r="J6524" t="s">
        <v>165</v>
      </c>
      <c r="K6524" t="s">
        <v>166</v>
      </c>
      <c r="L6524" t="s">
        <v>167</v>
      </c>
      <c r="M6524" t="s">
        <v>38</v>
      </c>
      <c r="N6524" t="s">
        <v>39</v>
      </c>
      <c r="O6524" s="23">
        <v>394</v>
      </c>
      <c r="P6524" s="9">
        <v>8.3800000000000008</v>
      </c>
      <c r="Q6524" t="s">
        <v>40</v>
      </c>
      <c r="R6524">
        <v>112592</v>
      </c>
      <c r="S6524" s="9">
        <v>47.04</v>
      </c>
      <c r="T6524" s="26">
        <v>4.8899999999999997</v>
      </c>
      <c r="U6524" s="8">
        <v>230.04</v>
      </c>
      <c r="V6524" t="s">
        <v>112</v>
      </c>
      <c r="W6524" t="s">
        <v>2276</v>
      </c>
      <c r="X6524" t="s">
        <v>42</v>
      </c>
      <c r="Y6524" t="s">
        <v>2277</v>
      </c>
      <c r="AA6524" s="1">
        <f t="shared" si="739"/>
        <v>46072</v>
      </c>
      <c r="AB6524" s="2">
        <f t="shared" si="740"/>
        <v>2</v>
      </c>
      <c r="AC6524" s="2">
        <f t="shared" si="741"/>
        <v>2026</v>
      </c>
      <c r="AD6524" s="2" t="str">
        <f>IFERROR(VLOOKUP(A6524,'Aux Área'!$A$4:$B$123,2,0),"-")</f>
        <v>INSPEÇÃO</v>
      </c>
    </row>
    <row r="6525" spans="1:30" x14ac:dyDescent="0.3">
      <c r="A6525" t="s">
        <v>2643</v>
      </c>
      <c r="B6525" t="s">
        <v>2307</v>
      </c>
      <c r="C6525" t="s">
        <v>10180</v>
      </c>
      <c r="D6525" t="s">
        <v>7207</v>
      </c>
      <c r="E6525" t="s">
        <v>7208</v>
      </c>
      <c r="F6525" t="s">
        <v>2646</v>
      </c>
      <c r="G6525" t="s">
        <v>1300</v>
      </c>
      <c r="H6525" t="s">
        <v>1301</v>
      </c>
      <c r="I6525" t="s">
        <v>37</v>
      </c>
      <c r="J6525" t="s">
        <v>172</v>
      </c>
      <c r="K6525" t="s">
        <v>173</v>
      </c>
      <c r="L6525" t="s">
        <v>124</v>
      </c>
      <c r="M6525" t="s">
        <v>38</v>
      </c>
      <c r="N6525" t="s">
        <v>39</v>
      </c>
      <c r="O6525" s="23">
        <v>393</v>
      </c>
      <c r="P6525" s="9">
        <v>9.3699999999999992</v>
      </c>
      <c r="Q6525" t="s">
        <v>40</v>
      </c>
      <c r="R6525">
        <v>106682</v>
      </c>
      <c r="S6525" s="9">
        <v>41.95</v>
      </c>
      <c r="T6525" s="26">
        <v>4.59</v>
      </c>
      <c r="U6525" s="8">
        <v>192.55</v>
      </c>
      <c r="V6525" t="s">
        <v>7258</v>
      </c>
      <c r="W6525" t="s">
        <v>2276</v>
      </c>
      <c r="X6525" t="s">
        <v>42</v>
      </c>
      <c r="Y6525" t="s">
        <v>2277</v>
      </c>
      <c r="AA6525" s="1">
        <f t="shared" si="739"/>
        <v>46072</v>
      </c>
      <c r="AB6525" s="2">
        <f t="shared" si="740"/>
        <v>2</v>
      </c>
      <c r="AC6525" s="2">
        <f t="shared" si="741"/>
        <v>2026</v>
      </c>
      <c r="AD6525" s="2" t="str">
        <f>IFERROR(VLOOKUP(A6525,'Aux Área'!$A$4:$B$123,2,0),"-")</f>
        <v>INSPEÇÃO</v>
      </c>
    </row>
    <row r="6526" spans="1:30" x14ac:dyDescent="0.3">
      <c r="A6526" t="s">
        <v>5543</v>
      </c>
      <c r="B6526" t="s">
        <v>3093</v>
      </c>
      <c r="C6526" t="s">
        <v>10181</v>
      </c>
      <c r="D6526" t="s">
        <v>391</v>
      </c>
      <c r="E6526" t="s">
        <v>392</v>
      </c>
      <c r="F6526" t="s">
        <v>6207</v>
      </c>
      <c r="G6526" t="s">
        <v>1135</v>
      </c>
      <c r="H6526" t="s">
        <v>5545</v>
      </c>
      <c r="I6526" t="s">
        <v>839</v>
      </c>
      <c r="J6526" t="s">
        <v>165</v>
      </c>
      <c r="K6526" t="s">
        <v>166</v>
      </c>
      <c r="L6526" t="s">
        <v>167</v>
      </c>
      <c r="M6526" t="s">
        <v>38</v>
      </c>
      <c r="N6526" t="s">
        <v>39</v>
      </c>
      <c r="O6526" s="23">
        <v>361</v>
      </c>
      <c r="P6526" s="9">
        <v>7.41</v>
      </c>
      <c r="Q6526" t="s">
        <v>40</v>
      </c>
      <c r="R6526">
        <v>13606</v>
      </c>
      <c r="S6526" s="9">
        <v>48.7</v>
      </c>
      <c r="T6526" s="26">
        <v>4.8899999999999997</v>
      </c>
      <c r="U6526" s="8">
        <v>238.15</v>
      </c>
      <c r="V6526" t="s">
        <v>41</v>
      </c>
      <c r="W6526" t="s">
        <v>2276</v>
      </c>
      <c r="X6526" t="s">
        <v>42</v>
      </c>
      <c r="Y6526" t="s">
        <v>2277</v>
      </c>
      <c r="AA6526" s="1">
        <f t="shared" si="739"/>
        <v>46072</v>
      </c>
      <c r="AB6526" s="2">
        <f t="shared" si="740"/>
        <v>2</v>
      </c>
      <c r="AC6526" s="2">
        <f t="shared" si="741"/>
        <v>2026</v>
      </c>
      <c r="AD6526" s="2" t="str">
        <f>IFERROR(VLOOKUP(A6526,'Aux Área'!$A$4:$B$123,2,0),"-")</f>
        <v>INSPEÇÃO</v>
      </c>
    </row>
    <row r="6527" spans="1:30" x14ac:dyDescent="0.3">
      <c r="A6527" t="s">
        <v>2347</v>
      </c>
      <c r="B6527" t="s">
        <v>2348</v>
      </c>
      <c r="C6527" t="s">
        <v>10182</v>
      </c>
      <c r="D6527" t="s">
        <v>3633</v>
      </c>
      <c r="E6527" t="s">
        <v>3634</v>
      </c>
      <c r="F6527" t="s">
        <v>2350</v>
      </c>
      <c r="G6527" t="s">
        <v>659</v>
      </c>
      <c r="H6527" t="s">
        <v>1996</v>
      </c>
      <c r="I6527" t="s">
        <v>1997</v>
      </c>
      <c r="J6527" t="s">
        <v>237</v>
      </c>
      <c r="K6527" t="s">
        <v>238</v>
      </c>
      <c r="L6527" t="s">
        <v>110</v>
      </c>
      <c r="M6527" t="s">
        <v>38</v>
      </c>
      <c r="N6527" t="s">
        <v>668</v>
      </c>
      <c r="O6527" s="23">
        <v>263</v>
      </c>
      <c r="P6527" s="9">
        <v>5.37</v>
      </c>
      <c r="Q6527" t="s">
        <v>40</v>
      </c>
      <c r="R6527">
        <v>29732</v>
      </c>
      <c r="S6527" s="9">
        <v>49</v>
      </c>
      <c r="T6527" s="26">
        <v>6.04</v>
      </c>
      <c r="U6527" s="8">
        <v>295.95999999999998</v>
      </c>
      <c r="V6527" t="s">
        <v>41</v>
      </c>
      <c r="W6527" t="s">
        <v>1985</v>
      </c>
      <c r="X6527" t="s">
        <v>42</v>
      </c>
      <c r="Y6527" t="s">
        <v>1986</v>
      </c>
      <c r="AA6527" s="1">
        <f t="shared" si="739"/>
        <v>46072</v>
      </c>
      <c r="AB6527" s="2">
        <f t="shared" si="740"/>
        <v>2</v>
      </c>
      <c r="AC6527" s="2">
        <f t="shared" si="741"/>
        <v>2026</v>
      </c>
      <c r="AD6527" s="2" t="str">
        <f>IFERROR(VLOOKUP(A6527,'Aux Área'!$A$4:$B$123,2,0),"-")</f>
        <v>PESADOS</v>
      </c>
    </row>
    <row r="6528" spans="1:30" x14ac:dyDescent="0.3">
      <c r="A6528" t="s">
        <v>2691</v>
      </c>
      <c r="B6528" t="s">
        <v>2692</v>
      </c>
      <c r="C6528" t="s">
        <v>10183</v>
      </c>
      <c r="D6528" t="s">
        <v>2142</v>
      </c>
      <c r="E6528" t="s">
        <v>2143</v>
      </c>
      <c r="F6528" t="s">
        <v>5979</v>
      </c>
      <c r="G6528" t="s">
        <v>1635</v>
      </c>
      <c r="H6528" t="s">
        <v>2635</v>
      </c>
      <c r="I6528" t="s">
        <v>37</v>
      </c>
      <c r="J6528" t="s">
        <v>169</v>
      </c>
      <c r="K6528" t="s">
        <v>170</v>
      </c>
      <c r="L6528" t="s">
        <v>124</v>
      </c>
      <c r="M6528" t="s">
        <v>38</v>
      </c>
      <c r="N6528" t="s">
        <v>39</v>
      </c>
      <c r="O6528" s="23">
        <v>222</v>
      </c>
      <c r="P6528" s="9">
        <v>7.56</v>
      </c>
      <c r="Q6528" t="s">
        <v>40</v>
      </c>
      <c r="R6528">
        <v>15508</v>
      </c>
      <c r="S6528" s="9">
        <v>29.37</v>
      </c>
      <c r="T6528" s="26">
        <v>4.8899999999999997</v>
      </c>
      <c r="U6528" s="8">
        <v>143.62</v>
      </c>
      <c r="V6528" t="s">
        <v>41</v>
      </c>
      <c r="W6528" t="s">
        <v>2007</v>
      </c>
      <c r="X6528" t="s">
        <v>42</v>
      </c>
      <c r="Y6528" t="s">
        <v>1740</v>
      </c>
      <c r="AA6528" s="1">
        <f t="shared" si="739"/>
        <v>46072</v>
      </c>
      <c r="AB6528" s="2">
        <f t="shared" si="740"/>
        <v>2</v>
      </c>
      <c r="AC6528" s="2">
        <f t="shared" si="741"/>
        <v>2026</v>
      </c>
      <c r="AD6528" s="2" t="str">
        <f>IFERROR(VLOOKUP(A6528,'Aux Área'!$A$4:$B$123,2,0),"-")</f>
        <v>TI</v>
      </c>
    </row>
    <row r="6529" spans="1:30" x14ac:dyDescent="0.3">
      <c r="A6529" t="s">
        <v>2477</v>
      </c>
      <c r="B6529" t="s">
        <v>2478</v>
      </c>
      <c r="C6529" t="s">
        <v>10184</v>
      </c>
      <c r="D6529" t="s">
        <v>3622</v>
      </c>
      <c r="E6529" t="s">
        <v>3623</v>
      </c>
      <c r="F6529" t="s">
        <v>2480</v>
      </c>
      <c r="G6529" t="s">
        <v>659</v>
      </c>
      <c r="H6529" t="s">
        <v>2215</v>
      </c>
      <c r="I6529" t="s">
        <v>667</v>
      </c>
      <c r="J6529" t="s">
        <v>275</v>
      </c>
      <c r="K6529" t="s">
        <v>276</v>
      </c>
      <c r="L6529" t="s">
        <v>124</v>
      </c>
      <c r="M6529" t="s">
        <v>38</v>
      </c>
      <c r="N6529" t="s">
        <v>668</v>
      </c>
      <c r="O6529" s="10">
        <v>337</v>
      </c>
      <c r="P6529" s="24">
        <v>6.85</v>
      </c>
      <c r="Q6529" t="s">
        <v>40</v>
      </c>
      <c r="R6529">
        <v>9254</v>
      </c>
      <c r="S6529" s="9">
        <v>49.22</v>
      </c>
      <c r="T6529" s="26">
        <v>6.29</v>
      </c>
      <c r="U6529" s="8">
        <v>309.58999999999997</v>
      </c>
      <c r="V6529" t="s">
        <v>10185</v>
      </c>
      <c r="W6529" t="s">
        <v>2007</v>
      </c>
      <c r="X6529" t="s">
        <v>42</v>
      </c>
      <c r="Y6529" t="s">
        <v>1740</v>
      </c>
      <c r="AA6529" s="1">
        <f t="shared" si="739"/>
        <v>46072</v>
      </c>
      <c r="AB6529" s="2">
        <f t="shared" si="740"/>
        <v>2</v>
      </c>
      <c r="AC6529" s="2">
        <f t="shared" si="741"/>
        <v>2026</v>
      </c>
      <c r="AD6529" s="2" t="str">
        <f>IFERROR(VLOOKUP(A6529,'Aux Área'!$A$4:$B$123,2,0),"-")</f>
        <v>APH</v>
      </c>
    </row>
    <row r="6530" spans="1:30" x14ac:dyDescent="0.3">
      <c r="A6530" t="s">
        <v>2314</v>
      </c>
      <c r="B6530" t="s">
        <v>4624</v>
      </c>
      <c r="C6530" t="s">
        <v>10186</v>
      </c>
      <c r="D6530" t="s">
        <v>9879</v>
      </c>
      <c r="E6530" t="s">
        <v>9667</v>
      </c>
      <c r="F6530" t="s">
        <v>2317</v>
      </c>
      <c r="G6530" t="s">
        <v>1300</v>
      </c>
      <c r="H6530" t="s">
        <v>1301</v>
      </c>
      <c r="I6530" t="s">
        <v>37</v>
      </c>
      <c r="J6530" t="s">
        <v>231</v>
      </c>
      <c r="K6530" t="s">
        <v>232</v>
      </c>
      <c r="L6530" t="s">
        <v>217</v>
      </c>
      <c r="M6530" t="s">
        <v>38</v>
      </c>
      <c r="N6530" t="s">
        <v>39</v>
      </c>
      <c r="O6530" s="23">
        <v>400</v>
      </c>
      <c r="P6530" s="9">
        <v>10.83</v>
      </c>
      <c r="Q6530" t="s">
        <v>40</v>
      </c>
      <c r="R6530">
        <v>58713</v>
      </c>
      <c r="S6530" s="9">
        <v>36.92</v>
      </c>
      <c r="T6530" s="26">
        <v>4.8609999999999998</v>
      </c>
      <c r="U6530" s="8">
        <v>179.47</v>
      </c>
      <c r="V6530" t="s">
        <v>10187</v>
      </c>
      <c r="W6530" t="s">
        <v>2276</v>
      </c>
      <c r="X6530" t="s">
        <v>42</v>
      </c>
      <c r="Y6530" t="s">
        <v>2277</v>
      </c>
      <c r="AA6530" s="1">
        <f t="shared" si="739"/>
        <v>46072</v>
      </c>
      <c r="AB6530" s="2">
        <f t="shared" si="740"/>
        <v>2</v>
      </c>
      <c r="AC6530" s="2">
        <f t="shared" si="741"/>
        <v>2026</v>
      </c>
      <c r="AD6530" s="2" t="str">
        <f>IFERROR(VLOOKUP(A6530,'Aux Área'!$A$4:$B$123,2,0),"-")</f>
        <v>INSPEÇÃO</v>
      </c>
    </row>
    <row r="6531" spans="1:30" x14ac:dyDescent="0.3">
      <c r="A6531" t="s">
        <v>2306</v>
      </c>
      <c r="B6531" t="s">
        <v>4613</v>
      </c>
      <c r="C6531" t="s">
        <v>10188</v>
      </c>
      <c r="D6531" t="s">
        <v>4386</v>
      </c>
      <c r="E6531" t="s">
        <v>4387</v>
      </c>
      <c r="F6531" t="s">
        <v>2309</v>
      </c>
      <c r="G6531" t="s">
        <v>1135</v>
      </c>
      <c r="H6531" t="s">
        <v>2275</v>
      </c>
      <c r="I6531" t="s">
        <v>1497</v>
      </c>
      <c r="J6531" t="s">
        <v>10104</v>
      </c>
      <c r="K6531" t="s">
        <v>1666</v>
      </c>
      <c r="L6531" t="s">
        <v>301</v>
      </c>
      <c r="M6531" t="s">
        <v>38</v>
      </c>
      <c r="N6531" t="s">
        <v>39</v>
      </c>
      <c r="O6531" s="23">
        <v>433</v>
      </c>
      <c r="P6531" s="9">
        <v>9.67</v>
      </c>
      <c r="Q6531" t="s">
        <v>40</v>
      </c>
      <c r="R6531">
        <v>107226</v>
      </c>
      <c r="S6531" s="9">
        <v>44.77</v>
      </c>
      <c r="T6531" s="26">
        <v>4.6900000000000004</v>
      </c>
      <c r="U6531" s="8">
        <v>209.97</v>
      </c>
      <c r="V6531" t="s">
        <v>41</v>
      </c>
      <c r="W6531" t="s">
        <v>2276</v>
      </c>
      <c r="X6531" t="s">
        <v>42</v>
      </c>
      <c r="Y6531" t="s">
        <v>2277</v>
      </c>
      <c r="AA6531" s="1">
        <f t="shared" si="739"/>
        <v>46072</v>
      </c>
      <c r="AB6531" s="2">
        <f t="shared" si="740"/>
        <v>2</v>
      </c>
      <c r="AC6531" s="2">
        <f t="shared" si="741"/>
        <v>2026</v>
      </c>
      <c r="AD6531" s="2" t="str">
        <f>IFERROR(VLOOKUP(A6531,'Aux Área'!$A$4:$B$123,2,0),"-")</f>
        <v>INSPEÇÃO</v>
      </c>
    </row>
    <row r="6532" spans="1:30" x14ac:dyDescent="0.3">
      <c r="A6532" t="s">
        <v>2041</v>
      </c>
      <c r="B6532" t="s">
        <v>2042</v>
      </c>
      <c r="C6532" t="s">
        <v>10189</v>
      </c>
      <c r="D6532" t="s">
        <v>1297</v>
      </c>
      <c r="E6532" t="s">
        <v>2221</v>
      </c>
      <c r="F6532" t="s">
        <v>2044</v>
      </c>
      <c r="G6532" t="s">
        <v>659</v>
      </c>
      <c r="H6532" t="s">
        <v>1996</v>
      </c>
      <c r="I6532" t="s">
        <v>1997</v>
      </c>
      <c r="J6532" t="s">
        <v>231</v>
      </c>
      <c r="K6532" t="s">
        <v>232</v>
      </c>
      <c r="L6532" t="s">
        <v>217</v>
      </c>
      <c r="M6532" t="s">
        <v>38</v>
      </c>
      <c r="N6532" t="s">
        <v>668</v>
      </c>
      <c r="O6532" s="23">
        <v>241</v>
      </c>
      <c r="P6532" s="9">
        <v>4.88</v>
      </c>
      <c r="Q6532" t="s">
        <v>40</v>
      </c>
      <c r="R6532">
        <v>28417</v>
      </c>
      <c r="S6532" s="9">
        <v>49.4</v>
      </c>
      <c r="T6532" s="26">
        <v>5.9909999999999997</v>
      </c>
      <c r="U6532" s="8">
        <v>295.95</v>
      </c>
      <c r="V6532" t="s">
        <v>10190</v>
      </c>
      <c r="W6532" t="s">
        <v>1985</v>
      </c>
      <c r="X6532" t="s">
        <v>42</v>
      </c>
      <c r="Y6532" t="s">
        <v>1986</v>
      </c>
      <c r="AA6532" s="1">
        <f t="shared" si="739"/>
        <v>46072</v>
      </c>
      <c r="AB6532" s="2">
        <f t="shared" si="740"/>
        <v>2</v>
      </c>
      <c r="AC6532" s="2">
        <f t="shared" si="741"/>
        <v>2026</v>
      </c>
      <c r="AD6532" s="2" t="str">
        <f>IFERROR(VLOOKUP(A6532,'Aux Área'!$A$4:$B$123,2,0),"-")</f>
        <v>PESADOS</v>
      </c>
    </row>
    <row r="6533" spans="1:30" x14ac:dyDescent="0.3">
      <c r="A6533" t="s">
        <v>50</v>
      </c>
      <c r="B6533" t="s">
        <v>324</v>
      </c>
      <c r="C6533" t="s">
        <v>10191</v>
      </c>
      <c r="D6533" t="s">
        <v>326</v>
      </c>
      <c r="E6533" t="s">
        <v>327</v>
      </c>
      <c r="F6533" t="s">
        <v>51</v>
      </c>
      <c r="G6533" t="s">
        <v>35</v>
      </c>
      <c r="H6533" t="s">
        <v>36</v>
      </c>
      <c r="I6533" t="s">
        <v>37</v>
      </c>
      <c r="J6533" t="s">
        <v>10104</v>
      </c>
      <c r="K6533" t="s">
        <v>1666</v>
      </c>
      <c r="L6533" t="s">
        <v>301</v>
      </c>
      <c r="M6533" t="s">
        <v>38</v>
      </c>
      <c r="N6533" t="s">
        <v>39</v>
      </c>
      <c r="O6533" s="10">
        <v>288</v>
      </c>
      <c r="P6533" s="24">
        <v>7.17</v>
      </c>
      <c r="Q6533" t="s">
        <v>40</v>
      </c>
      <c r="R6533">
        <v>20339</v>
      </c>
      <c r="S6533" s="9">
        <v>40.17</v>
      </c>
      <c r="T6533" s="26">
        <v>4.6900000000000004</v>
      </c>
      <c r="U6533" s="8">
        <v>188.4</v>
      </c>
      <c r="V6533" t="s">
        <v>41</v>
      </c>
      <c r="W6533" t="s">
        <v>2007</v>
      </c>
      <c r="X6533" t="s">
        <v>42</v>
      </c>
      <c r="Y6533" t="s">
        <v>1740</v>
      </c>
      <c r="AA6533" s="1">
        <f t="shared" si="739"/>
        <v>46072</v>
      </c>
      <c r="AB6533" s="2">
        <f t="shared" si="740"/>
        <v>2</v>
      </c>
      <c r="AC6533" s="2">
        <f t="shared" si="741"/>
        <v>2026</v>
      </c>
      <c r="AD6533" s="2" t="str">
        <f>IFERROR(VLOOKUP(A6533,'Aux Área'!$A$4:$B$123,2,0),"-")</f>
        <v>TI</v>
      </c>
    </row>
    <row r="6534" spans="1:30" x14ac:dyDescent="0.3">
      <c r="A6534" t="s">
        <v>3092</v>
      </c>
      <c r="B6534" t="s">
        <v>4774</v>
      </c>
      <c r="C6534" t="s">
        <v>10192</v>
      </c>
      <c r="D6534" t="s">
        <v>3285</v>
      </c>
      <c r="E6534" t="s">
        <v>3286</v>
      </c>
      <c r="F6534" t="s">
        <v>3594</v>
      </c>
      <c r="G6534" t="s">
        <v>1135</v>
      </c>
      <c r="H6534" t="s">
        <v>2275</v>
      </c>
      <c r="I6534" t="s">
        <v>1497</v>
      </c>
      <c r="J6534" t="s">
        <v>188</v>
      </c>
      <c r="K6534" t="s">
        <v>189</v>
      </c>
      <c r="L6534" t="s">
        <v>190</v>
      </c>
      <c r="M6534" t="s">
        <v>38</v>
      </c>
      <c r="N6534" t="s">
        <v>39</v>
      </c>
      <c r="O6534" s="23">
        <v>435</v>
      </c>
      <c r="P6534" s="9">
        <v>10.39</v>
      </c>
      <c r="Q6534" t="s">
        <v>40</v>
      </c>
      <c r="R6534">
        <v>93066</v>
      </c>
      <c r="S6534" s="9">
        <v>41.85</v>
      </c>
      <c r="T6534" s="26">
        <v>4.99</v>
      </c>
      <c r="U6534" s="8">
        <v>208.83</v>
      </c>
      <c r="V6534" t="s">
        <v>41</v>
      </c>
      <c r="W6534" t="s">
        <v>2276</v>
      </c>
      <c r="X6534" t="s">
        <v>42</v>
      </c>
      <c r="Y6534" t="s">
        <v>2277</v>
      </c>
      <c r="AA6534" s="1">
        <f t="shared" si="739"/>
        <v>46072</v>
      </c>
      <c r="AB6534" s="2">
        <f t="shared" si="740"/>
        <v>2</v>
      </c>
      <c r="AC6534" s="2">
        <f t="shared" si="741"/>
        <v>2026</v>
      </c>
      <c r="AD6534" s="2" t="str">
        <f>IFERROR(VLOOKUP(A6534,'Aux Área'!$A$4:$B$123,2,0),"-")</f>
        <v>INSPEÇÃO</v>
      </c>
    </row>
    <row r="6535" spans="1:30" x14ac:dyDescent="0.3">
      <c r="A6535" t="s">
        <v>2282</v>
      </c>
      <c r="B6535" t="s">
        <v>4679</v>
      </c>
      <c r="C6535" t="s">
        <v>10193</v>
      </c>
      <c r="D6535" t="s">
        <v>10122</v>
      </c>
      <c r="E6535" t="s">
        <v>9671</v>
      </c>
      <c r="F6535" t="s">
        <v>2285</v>
      </c>
      <c r="G6535" t="s">
        <v>1135</v>
      </c>
      <c r="H6535" t="s">
        <v>2275</v>
      </c>
      <c r="I6535" t="s">
        <v>1497</v>
      </c>
      <c r="J6535" t="s">
        <v>165</v>
      </c>
      <c r="K6535" t="s">
        <v>166</v>
      </c>
      <c r="L6535" t="s">
        <v>167</v>
      </c>
      <c r="M6535" t="s">
        <v>38</v>
      </c>
      <c r="N6535" t="s">
        <v>39</v>
      </c>
      <c r="O6535" s="23">
        <v>356</v>
      </c>
      <c r="P6535" s="9">
        <v>8.82</v>
      </c>
      <c r="Q6535" t="s">
        <v>40</v>
      </c>
      <c r="R6535">
        <v>94954</v>
      </c>
      <c r="S6535" s="9">
        <v>40.380000000000003</v>
      </c>
      <c r="T6535" s="26">
        <v>4.8899999999999997</v>
      </c>
      <c r="U6535" s="8">
        <v>197.46</v>
      </c>
      <c r="V6535" t="s">
        <v>112</v>
      </c>
      <c r="W6535" t="s">
        <v>2276</v>
      </c>
      <c r="X6535" t="s">
        <v>42</v>
      </c>
      <c r="Y6535" t="s">
        <v>2277</v>
      </c>
      <c r="AA6535" s="1">
        <f t="shared" si="739"/>
        <v>46072</v>
      </c>
      <c r="AB6535" s="2">
        <f t="shared" si="740"/>
        <v>2</v>
      </c>
      <c r="AC6535" s="2">
        <f t="shared" si="741"/>
        <v>2026</v>
      </c>
      <c r="AD6535" s="2" t="str">
        <f>IFERROR(VLOOKUP(A6535,'Aux Área'!$A$4:$B$123,2,0),"-")</f>
        <v>INSPEÇÃO</v>
      </c>
    </row>
    <row r="6536" spans="1:30" x14ac:dyDescent="0.3">
      <c r="A6536" t="s">
        <v>2655</v>
      </c>
      <c r="B6536" t="s">
        <v>2656</v>
      </c>
      <c r="C6536" t="s">
        <v>10194</v>
      </c>
      <c r="D6536" t="s">
        <v>1619</v>
      </c>
      <c r="E6536" t="s">
        <v>1620</v>
      </c>
      <c r="F6536" t="s">
        <v>3605</v>
      </c>
      <c r="G6536" t="s">
        <v>1635</v>
      </c>
      <c r="H6536" t="s">
        <v>2635</v>
      </c>
      <c r="I6536" t="s">
        <v>37</v>
      </c>
      <c r="J6536" t="s">
        <v>188</v>
      </c>
      <c r="K6536" t="s">
        <v>189</v>
      </c>
      <c r="L6536" t="s">
        <v>190</v>
      </c>
      <c r="M6536" t="s">
        <v>38</v>
      </c>
      <c r="N6536" t="s">
        <v>39</v>
      </c>
      <c r="O6536" s="23">
        <v>238</v>
      </c>
      <c r="P6536" s="9">
        <v>7.8</v>
      </c>
      <c r="Q6536" t="s">
        <v>40</v>
      </c>
      <c r="R6536">
        <v>16444</v>
      </c>
      <c r="S6536" s="9">
        <v>30.51</v>
      </c>
      <c r="T6536" s="26">
        <v>4.99</v>
      </c>
      <c r="U6536" s="8">
        <v>152.24</v>
      </c>
      <c r="V6536" t="s">
        <v>41</v>
      </c>
      <c r="W6536" t="s">
        <v>2007</v>
      </c>
      <c r="X6536" t="s">
        <v>42</v>
      </c>
      <c r="Y6536" t="s">
        <v>6209</v>
      </c>
      <c r="AA6536" s="1">
        <f t="shared" si="739"/>
        <v>46072</v>
      </c>
      <c r="AB6536" s="2">
        <f t="shared" si="740"/>
        <v>2</v>
      </c>
      <c r="AC6536" s="2">
        <f t="shared" si="741"/>
        <v>2026</v>
      </c>
      <c r="AD6536" s="2" t="str">
        <f>IFERROR(VLOOKUP(A6536,'Aux Área'!$A$4:$B$123,2,0),"-")</f>
        <v>TI</v>
      </c>
    </row>
    <row r="6537" spans="1:30" x14ac:dyDescent="0.3">
      <c r="A6537" t="s">
        <v>2638</v>
      </c>
      <c r="B6537" t="s">
        <v>4593</v>
      </c>
      <c r="C6537" t="s">
        <v>10195</v>
      </c>
      <c r="D6537" t="s">
        <v>3193</v>
      </c>
      <c r="E6537" t="s">
        <v>3194</v>
      </c>
      <c r="F6537" t="s">
        <v>2641</v>
      </c>
      <c r="G6537" t="s">
        <v>1135</v>
      </c>
      <c r="H6537" t="s">
        <v>2275</v>
      </c>
      <c r="I6537" t="s">
        <v>1497</v>
      </c>
      <c r="J6537" t="s">
        <v>252</v>
      </c>
      <c r="K6537" t="s">
        <v>253</v>
      </c>
      <c r="L6537" t="s">
        <v>124</v>
      </c>
      <c r="M6537" t="s">
        <v>38</v>
      </c>
      <c r="N6537" t="s">
        <v>39</v>
      </c>
      <c r="O6537" s="23">
        <v>480</v>
      </c>
      <c r="P6537" s="9">
        <v>10.06</v>
      </c>
      <c r="Q6537" t="s">
        <v>40</v>
      </c>
      <c r="R6537">
        <v>99594</v>
      </c>
      <c r="S6537" s="9">
        <v>47.7</v>
      </c>
      <c r="T6537" s="26">
        <v>4.79</v>
      </c>
      <c r="U6537" s="8">
        <v>228.49</v>
      </c>
      <c r="V6537" t="s">
        <v>10196</v>
      </c>
      <c r="W6537" t="s">
        <v>2276</v>
      </c>
      <c r="X6537" t="s">
        <v>42</v>
      </c>
      <c r="Y6537" t="s">
        <v>2277</v>
      </c>
      <c r="AA6537" s="1">
        <f t="shared" si="739"/>
        <v>46072</v>
      </c>
      <c r="AB6537" s="2">
        <f t="shared" si="740"/>
        <v>2</v>
      </c>
      <c r="AC6537" s="2">
        <f t="shared" si="741"/>
        <v>2026</v>
      </c>
      <c r="AD6537" s="2" t="str">
        <f>IFERROR(VLOOKUP(A6537,'Aux Área'!$A$4:$B$123,2,0),"-")</f>
        <v>INSPEÇÃO</v>
      </c>
    </row>
    <row r="6538" spans="1:30" x14ac:dyDescent="0.3">
      <c r="A6538" t="s">
        <v>2494</v>
      </c>
      <c r="B6538" t="s">
        <v>2495</v>
      </c>
      <c r="C6538" t="s">
        <v>10197</v>
      </c>
      <c r="D6538" t="s">
        <v>3949</v>
      </c>
      <c r="E6538" t="s">
        <v>3950</v>
      </c>
      <c r="F6538" t="s">
        <v>2497</v>
      </c>
      <c r="G6538" t="s">
        <v>659</v>
      </c>
      <c r="H6538" t="s">
        <v>2215</v>
      </c>
      <c r="I6538" t="s">
        <v>667</v>
      </c>
      <c r="J6538" t="s">
        <v>237</v>
      </c>
      <c r="K6538" t="s">
        <v>238</v>
      </c>
      <c r="L6538" t="s">
        <v>110</v>
      </c>
      <c r="M6538" t="s">
        <v>38</v>
      </c>
      <c r="N6538" t="s">
        <v>668</v>
      </c>
      <c r="O6538" s="23">
        <v>288</v>
      </c>
      <c r="P6538" s="9">
        <v>5.54</v>
      </c>
      <c r="Q6538" t="s">
        <v>40</v>
      </c>
      <c r="R6538">
        <v>13305</v>
      </c>
      <c r="S6538" s="9">
        <v>52</v>
      </c>
      <c r="T6538" s="26">
        <v>6.04</v>
      </c>
      <c r="U6538" s="8">
        <v>314.08</v>
      </c>
      <c r="V6538" t="s">
        <v>41</v>
      </c>
      <c r="W6538" t="s">
        <v>2007</v>
      </c>
      <c r="X6538" t="s">
        <v>42</v>
      </c>
      <c r="Y6538" t="s">
        <v>1740</v>
      </c>
      <c r="AA6538" s="1">
        <f t="shared" si="739"/>
        <v>46072</v>
      </c>
      <c r="AB6538" s="2">
        <f t="shared" si="740"/>
        <v>2</v>
      </c>
      <c r="AC6538" s="2">
        <f t="shared" si="741"/>
        <v>2026</v>
      </c>
      <c r="AD6538" s="2" t="str">
        <f>IFERROR(VLOOKUP(A6538,'Aux Área'!$A$4:$B$123,2,0),"-")</f>
        <v>APH</v>
      </c>
    </row>
    <row r="6539" spans="1:30" x14ac:dyDescent="0.3">
      <c r="A6539" t="s">
        <v>2472</v>
      </c>
      <c r="B6539" t="s">
        <v>2473</v>
      </c>
      <c r="C6539" t="s">
        <v>10198</v>
      </c>
      <c r="D6539" t="s">
        <v>2468</v>
      </c>
      <c r="E6539" t="s">
        <v>2469</v>
      </c>
      <c r="F6539" t="s">
        <v>2475</v>
      </c>
      <c r="G6539" t="s">
        <v>659</v>
      </c>
      <c r="H6539" t="s">
        <v>2215</v>
      </c>
      <c r="I6539" t="s">
        <v>667</v>
      </c>
      <c r="J6539" t="s">
        <v>231</v>
      </c>
      <c r="K6539" t="s">
        <v>232</v>
      </c>
      <c r="L6539" t="s">
        <v>217</v>
      </c>
      <c r="M6539" t="s">
        <v>38</v>
      </c>
      <c r="N6539" t="s">
        <v>707</v>
      </c>
      <c r="O6539" s="23" t="s">
        <v>15244</v>
      </c>
      <c r="P6539" s="9" t="s">
        <v>15244</v>
      </c>
      <c r="Q6539" t="s">
        <v>40</v>
      </c>
      <c r="R6539" t="s">
        <v>15244</v>
      </c>
      <c r="S6539" s="9">
        <v>7.62</v>
      </c>
      <c r="T6539" s="26">
        <v>6.27</v>
      </c>
      <c r="U6539" s="8">
        <v>47.78</v>
      </c>
      <c r="V6539" t="s">
        <v>10199</v>
      </c>
      <c r="W6539" t="s">
        <v>2007</v>
      </c>
      <c r="X6539" t="s">
        <v>42</v>
      </c>
      <c r="Y6539" t="s">
        <v>1740</v>
      </c>
      <c r="AA6539" s="1">
        <f t="shared" si="739"/>
        <v>46072</v>
      </c>
      <c r="AB6539" s="2">
        <f t="shared" si="740"/>
        <v>2</v>
      </c>
      <c r="AC6539" s="2">
        <f t="shared" si="741"/>
        <v>2026</v>
      </c>
      <c r="AD6539" s="2" t="str">
        <f>IFERROR(VLOOKUP(A6539,'Aux Área'!$A$4:$B$123,2,0),"-")</f>
        <v>APH</v>
      </c>
    </row>
    <row r="6540" spans="1:30" x14ac:dyDescent="0.3">
      <c r="A6540" t="s">
        <v>2278</v>
      </c>
      <c r="B6540" t="s">
        <v>4664</v>
      </c>
      <c r="C6540" t="s">
        <v>10200</v>
      </c>
      <c r="D6540" t="s">
        <v>3310</v>
      </c>
      <c r="E6540" t="s">
        <v>3311</v>
      </c>
      <c r="F6540" t="s">
        <v>2281</v>
      </c>
      <c r="G6540" t="s">
        <v>1135</v>
      </c>
      <c r="H6540" t="s">
        <v>2275</v>
      </c>
      <c r="I6540" t="s">
        <v>1497</v>
      </c>
      <c r="J6540" t="s">
        <v>169</v>
      </c>
      <c r="K6540" t="s">
        <v>170</v>
      </c>
      <c r="L6540" t="s">
        <v>124</v>
      </c>
      <c r="M6540" t="s">
        <v>38</v>
      </c>
      <c r="N6540" t="s">
        <v>39</v>
      </c>
      <c r="O6540" s="23">
        <v>274</v>
      </c>
      <c r="P6540" s="9">
        <v>10.47</v>
      </c>
      <c r="Q6540" t="s">
        <v>40</v>
      </c>
      <c r="R6540">
        <v>112866</v>
      </c>
      <c r="S6540" s="9">
        <v>26.16</v>
      </c>
      <c r="T6540" s="26">
        <v>4.8899999999999997</v>
      </c>
      <c r="U6540" s="8">
        <v>127.92</v>
      </c>
      <c r="V6540" t="s">
        <v>41</v>
      </c>
      <c r="W6540" t="s">
        <v>2276</v>
      </c>
      <c r="X6540" t="s">
        <v>42</v>
      </c>
      <c r="Y6540" t="s">
        <v>2277</v>
      </c>
      <c r="AA6540" s="1">
        <f t="shared" si="739"/>
        <v>46072</v>
      </c>
      <c r="AB6540" s="2">
        <f t="shared" si="740"/>
        <v>2</v>
      </c>
      <c r="AC6540" s="2">
        <f t="shared" si="741"/>
        <v>2026</v>
      </c>
      <c r="AD6540" s="2" t="str">
        <f>IFERROR(VLOOKUP(A6540,'Aux Área'!$A$4:$B$123,2,0),"-")</f>
        <v>INSPEÇÃO</v>
      </c>
    </row>
    <row r="6541" spans="1:30" x14ac:dyDescent="0.3">
      <c r="A6541" t="s">
        <v>2574</v>
      </c>
      <c r="B6541" t="s">
        <v>2575</v>
      </c>
      <c r="C6541" t="s">
        <v>10201</v>
      </c>
      <c r="D6541" t="s">
        <v>3768</v>
      </c>
      <c r="E6541" t="s">
        <v>3769</v>
      </c>
      <c r="F6541" t="s">
        <v>2577</v>
      </c>
      <c r="G6541" t="s">
        <v>659</v>
      </c>
      <c r="H6541" t="s">
        <v>2215</v>
      </c>
      <c r="I6541" t="s">
        <v>667</v>
      </c>
      <c r="J6541" t="s">
        <v>370</v>
      </c>
      <c r="K6541" t="s">
        <v>371</v>
      </c>
      <c r="L6541" t="s">
        <v>124</v>
      </c>
      <c r="M6541" t="s">
        <v>38</v>
      </c>
      <c r="N6541" t="s">
        <v>707</v>
      </c>
      <c r="O6541" s="23" t="s">
        <v>15244</v>
      </c>
      <c r="P6541" s="9" t="s">
        <v>15244</v>
      </c>
      <c r="Q6541" t="s">
        <v>40</v>
      </c>
      <c r="R6541" t="s">
        <v>15244</v>
      </c>
      <c r="S6541" s="9">
        <v>5</v>
      </c>
      <c r="T6541" s="26">
        <v>6.492</v>
      </c>
      <c r="U6541" s="8">
        <v>32.46</v>
      </c>
      <c r="V6541" t="s">
        <v>10202</v>
      </c>
      <c r="W6541" t="s">
        <v>2007</v>
      </c>
      <c r="X6541" t="s">
        <v>42</v>
      </c>
      <c r="Y6541" t="s">
        <v>1740</v>
      </c>
      <c r="AA6541" s="1">
        <f t="shared" si="739"/>
        <v>46073</v>
      </c>
      <c r="AB6541" s="2">
        <f t="shared" si="740"/>
        <v>2</v>
      </c>
      <c r="AC6541" s="2">
        <f t="shared" si="741"/>
        <v>2026</v>
      </c>
      <c r="AD6541" s="2" t="str">
        <f>IFERROR(VLOOKUP(A6541,'Aux Área'!$A$4:$B$123,2,0),"-")</f>
        <v>APH</v>
      </c>
    </row>
    <row r="6542" spans="1:30" x14ac:dyDescent="0.3">
      <c r="A6542" t="s">
        <v>2282</v>
      </c>
      <c r="B6542" t="s">
        <v>4679</v>
      </c>
      <c r="C6542" t="s">
        <v>10203</v>
      </c>
      <c r="D6542" t="s">
        <v>7064</v>
      </c>
      <c r="E6542" t="s">
        <v>7065</v>
      </c>
      <c r="F6542" t="s">
        <v>2285</v>
      </c>
      <c r="G6542" t="s">
        <v>1135</v>
      </c>
      <c r="H6542" t="s">
        <v>2275</v>
      </c>
      <c r="I6542" t="s">
        <v>1497</v>
      </c>
      <c r="J6542" t="s">
        <v>1681</v>
      </c>
      <c r="K6542" t="s">
        <v>1682</v>
      </c>
      <c r="L6542" t="s">
        <v>141</v>
      </c>
      <c r="M6542" t="s">
        <v>38</v>
      </c>
      <c r="N6542" t="s">
        <v>39</v>
      </c>
      <c r="O6542" s="23">
        <v>318</v>
      </c>
      <c r="P6542" s="9">
        <v>10.63</v>
      </c>
      <c r="Q6542" t="s">
        <v>40</v>
      </c>
      <c r="R6542">
        <v>95272</v>
      </c>
      <c r="S6542" s="9">
        <v>29.92</v>
      </c>
      <c r="T6542" s="26">
        <v>4.99</v>
      </c>
      <c r="U6542" s="8">
        <v>149.31</v>
      </c>
      <c r="V6542" t="s">
        <v>41</v>
      </c>
      <c r="W6542" t="s">
        <v>2276</v>
      </c>
      <c r="X6542" t="s">
        <v>42</v>
      </c>
      <c r="Y6542" t="s">
        <v>2277</v>
      </c>
      <c r="AA6542" s="1">
        <f t="shared" si="739"/>
        <v>46073</v>
      </c>
      <c r="AB6542" s="2">
        <f t="shared" si="740"/>
        <v>2</v>
      </c>
      <c r="AC6542" s="2">
        <f t="shared" si="741"/>
        <v>2026</v>
      </c>
      <c r="AD6542" s="2" t="str">
        <f>IFERROR(VLOOKUP(A6542,'Aux Área'!$A$4:$B$123,2,0),"-")</f>
        <v>INSPEÇÃO</v>
      </c>
    </row>
    <row r="6543" spans="1:30" x14ac:dyDescent="0.3">
      <c r="A6543" t="s">
        <v>52</v>
      </c>
      <c r="B6543" t="s">
        <v>1449</v>
      </c>
      <c r="C6543" t="s">
        <v>10204</v>
      </c>
      <c r="D6543" t="s">
        <v>3197</v>
      </c>
      <c r="E6543" t="s">
        <v>3198</v>
      </c>
      <c r="F6543" t="s">
        <v>53</v>
      </c>
      <c r="G6543" t="s">
        <v>35</v>
      </c>
      <c r="H6543" t="s">
        <v>36</v>
      </c>
      <c r="I6543" t="s">
        <v>37</v>
      </c>
      <c r="J6543" t="s">
        <v>237</v>
      </c>
      <c r="K6543" t="s">
        <v>238</v>
      </c>
      <c r="L6543" t="s">
        <v>110</v>
      </c>
      <c r="M6543" t="s">
        <v>38</v>
      </c>
      <c r="N6543" t="s">
        <v>39</v>
      </c>
      <c r="O6543" s="23">
        <v>454</v>
      </c>
      <c r="P6543" s="9">
        <v>11.4</v>
      </c>
      <c r="Q6543" t="s">
        <v>40</v>
      </c>
      <c r="R6543">
        <v>62314</v>
      </c>
      <c r="S6543" s="9">
        <v>39.81</v>
      </c>
      <c r="T6543" s="26">
        <v>4.6900000000000004</v>
      </c>
      <c r="U6543" s="8">
        <v>186.71</v>
      </c>
      <c r="V6543" t="s">
        <v>41</v>
      </c>
      <c r="W6543" t="s">
        <v>2007</v>
      </c>
      <c r="X6543" t="s">
        <v>42</v>
      </c>
      <c r="Y6543" t="s">
        <v>1740</v>
      </c>
      <c r="AA6543" s="1">
        <f t="shared" si="739"/>
        <v>46073</v>
      </c>
      <c r="AB6543" s="2">
        <f t="shared" si="740"/>
        <v>2</v>
      </c>
      <c r="AC6543" s="2">
        <f t="shared" si="741"/>
        <v>2026</v>
      </c>
      <c r="AD6543" s="2" t="str">
        <f>IFERROR(VLOOKUP(A6543,'Aux Área'!$A$4:$B$123,2,0),"-")</f>
        <v>OPERAÇÃO</v>
      </c>
    </row>
    <row r="6544" spans="1:30" x14ac:dyDescent="0.3">
      <c r="A6544" t="s">
        <v>2314</v>
      </c>
      <c r="B6544" t="s">
        <v>4624</v>
      </c>
      <c r="C6544" t="s">
        <v>10205</v>
      </c>
      <c r="D6544" t="s">
        <v>5291</v>
      </c>
      <c r="E6544" t="s">
        <v>5292</v>
      </c>
      <c r="F6544" t="s">
        <v>2317</v>
      </c>
      <c r="G6544" t="s">
        <v>1300</v>
      </c>
      <c r="H6544" t="s">
        <v>1301</v>
      </c>
      <c r="I6544" t="s">
        <v>37</v>
      </c>
      <c r="J6544" t="s">
        <v>89</v>
      </c>
      <c r="K6544" t="s">
        <v>90</v>
      </c>
      <c r="L6544" t="s">
        <v>91</v>
      </c>
      <c r="M6544" t="s">
        <v>38</v>
      </c>
      <c r="N6544" t="s">
        <v>39</v>
      </c>
      <c r="O6544" s="23">
        <v>356</v>
      </c>
      <c r="P6544" s="9">
        <v>10.19</v>
      </c>
      <c r="Q6544" t="s">
        <v>40</v>
      </c>
      <c r="R6544">
        <v>59069</v>
      </c>
      <c r="S6544" s="9">
        <v>34.94</v>
      </c>
      <c r="T6544" s="26">
        <v>4.8899999999999997</v>
      </c>
      <c r="U6544" s="8">
        <v>170.86</v>
      </c>
      <c r="V6544" t="s">
        <v>10206</v>
      </c>
      <c r="W6544" t="s">
        <v>2276</v>
      </c>
      <c r="X6544" t="s">
        <v>42</v>
      </c>
      <c r="Y6544" t="s">
        <v>2277</v>
      </c>
      <c r="AA6544" s="1">
        <f t="shared" si="739"/>
        <v>46073</v>
      </c>
      <c r="AB6544" s="2">
        <f t="shared" si="740"/>
        <v>2</v>
      </c>
      <c r="AC6544" s="2">
        <f t="shared" si="741"/>
        <v>2026</v>
      </c>
      <c r="AD6544" s="2" t="str">
        <f>IFERROR(VLOOKUP(A6544,'Aux Área'!$A$4:$B$123,2,0),"-")</f>
        <v>INSPEÇÃO</v>
      </c>
    </row>
    <row r="6545" spans="1:30" x14ac:dyDescent="0.3">
      <c r="A6545" t="s">
        <v>2638</v>
      </c>
      <c r="B6545" t="s">
        <v>4593</v>
      </c>
      <c r="C6545" t="s">
        <v>10207</v>
      </c>
      <c r="D6545" t="s">
        <v>3193</v>
      </c>
      <c r="E6545" t="s">
        <v>3194</v>
      </c>
      <c r="F6545" t="s">
        <v>2641</v>
      </c>
      <c r="G6545" t="s">
        <v>1135</v>
      </c>
      <c r="H6545" t="s">
        <v>2275</v>
      </c>
      <c r="I6545" t="s">
        <v>1497</v>
      </c>
      <c r="J6545" t="s">
        <v>275</v>
      </c>
      <c r="K6545" t="s">
        <v>276</v>
      </c>
      <c r="L6545" t="s">
        <v>124</v>
      </c>
      <c r="M6545" t="s">
        <v>38</v>
      </c>
      <c r="N6545" t="s">
        <v>39</v>
      </c>
      <c r="O6545" s="23">
        <v>430</v>
      </c>
      <c r="P6545" s="9">
        <v>11.94</v>
      </c>
      <c r="Q6545" t="s">
        <v>40</v>
      </c>
      <c r="R6545">
        <v>100024</v>
      </c>
      <c r="S6545" s="9">
        <v>36.020000000000003</v>
      </c>
      <c r="T6545" s="26">
        <v>4.79</v>
      </c>
      <c r="U6545" s="8">
        <v>172.54</v>
      </c>
      <c r="V6545" t="s">
        <v>10208</v>
      </c>
      <c r="W6545" t="s">
        <v>2276</v>
      </c>
      <c r="X6545" t="s">
        <v>42</v>
      </c>
      <c r="Y6545" t="s">
        <v>2277</v>
      </c>
      <c r="AA6545" s="1">
        <f t="shared" si="739"/>
        <v>46073</v>
      </c>
      <c r="AB6545" s="2">
        <f t="shared" si="740"/>
        <v>2</v>
      </c>
      <c r="AC6545" s="2">
        <f t="shared" si="741"/>
        <v>2026</v>
      </c>
      <c r="AD6545" s="2" t="str">
        <f>IFERROR(VLOOKUP(A6545,'Aux Área'!$A$4:$B$123,2,0),"-")</f>
        <v>INSPEÇÃO</v>
      </c>
    </row>
    <row r="6546" spans="1:30" x14ac:dyDescent="0.3">
      <c r="A6546" t="s">
        <v>2306</v>
      </c>
      <c r="B6546" t="s">
        <v>4613</v>
      </c>
      <c r="C6546" t="s">
        <v>10209</v>
      </c>
      <c r="D6546" t="s">
        <v>7488</v>
      </c>
      <c r="E6546" t="s">
        <v>7489</v>
      </c>
      <c r="F6546" t="s">
        <v>2309</v>
      </c>
      <c r="G6546" t="s">
        <v>1135</v>
      </c>
      <c r="H6546" t="s">
        <v>2275</v>
      </c>
      <c r="I6546" t="s">
        <v>1497</v>
      </c>
      <c r="J6546" t="s">
        <v>89</v>
      </c>
      <c r="K6546" t="s">
        <v>90</v>
      </c>
      <c r="L6546" t="s">
        <v>91</v>
      </c>
      <c r="M6546" t="s">
        <v>38</v>
      </c>
      <c r="N6546" t="s">
        <v>39</v>
      </c>
      <c r="O6546" s="23">
        <v>380</v>
      </c>
      <c r="P6546" s="9">
        <v>9.8699999999999992</v>
      </c>
      <c r="Q6546" t="s">
        <v>40</v>
      </c>
      <c r="R6546">
        <v>107606</v>
      </c>
      <c r="S6546" s="9">
        <v>38.49</v>
      </c>
      <c r="T6546" s="26">
        <v>4.8899999999999997</v>
      </c>
      <c r="U6546" s="8">
        <v>188.22</v>
      </c>
      <c r="V6546" t="s">
        <v>10210</v>
      </c>
      <c r="W6546" t="s">
        <v>2276</v>
      </c>
      <c r="X6546" t="s">
        <v>42</v>
      </c>
      <c r="Y6546" t="s">
        <v>2277</v>
      </c>
      <c r="AA6546" s="1">
        <f t="shared" si="739"/>
        <v>46073</v>
      </c>
      <c r="AB6546" s="2">
        <f t="shared" si="740"/>
        <v>2</v>
      </c>
      <c r="AC6546" s="2">
        <f t="shared" si="741"/>
        <v>2026</v>
      </c>
      <c r="AD6546" s="2" t="str">
        <f>IFERROR(VLOOKUP(A6546,'Aux Área'!$A$4:$B$123,2,0),"-")</f>
        <v>INSPEÇÃO</v>
      </c>
    </row>
    <row r="6547" spans="1:30" x14ac:dyDescent="0.3">
      <c r="A6547" t="s">
        <v>2278</v>
      </c>
      <c r="B6547" t="s">
        <v>4664</v>
      </c>
      <c r="C6547" t="s">
        <v>10211</v>
      </c>
      <c r="D6547" t="s">
        <v>3310</v>
      </c>
      <c r="E6547" t="s">
        <v>3311</v>
      </c>
      <c r="F6547" t="s">
        <v>2281</v>
      </c>
      <c r="G6547" t="s">
        <v>1135</v>
      </c>
      <c r="H6547" t="s">
        <v>2275</v>
      </c>
      <c r="I6547" t="s">
        <v>1497</v>
      </c>
      <c r="J6547" t="s">
        <v>165</v>
      </c>
      <c r="K6547" t="s">
        <v>166</v>
      </c>
      <c r="L6547" t="s">
        <v>167</v>
      </c>
      <c r="M6547" t="s">
        <v>38</v>
      </c>
      <c r="N6547" t="s">
        <v>39</v>
      </c>
      <c r="O6547" s="23">
        <v>313</v>
      </c>
      <c r="P6547" s="9">
        <v>9.0399999999999991</v>
      </c>
      <c r="Q6547" t="s">
        <v>40</v>
      </c>
      <c r="R6547">
        <v>113179</v>
      </c>
      <c r="S6547" s="9">
        <v>34.630000000000003</v>
      </c>
      <c r="T6547" s="26">
        <v>4.891</v>
      </c>
      <c r="U6547" s="8">
        <v>169.37</v>
      </c>
      <c r="V6547" t="s">
        <v>112</v>
      </c>
      <c r="W6547" t="s">
        <v>2276</v>
      </c>
      <c r="X6547" t="s">
        <v>42</v>
      </c>
      <c r="Y6547" t="s">
        <v>2277</v>
      </c>
      <c r="AA6547" s="1">
        <f t="shared" si="739"/>
        <v>46073</v>
      </c>
      <c r="AB6547" s="2">
        <f t="shared" si="740"/>
        <v>2</v>
      </c>
      <c r="AC6547" s="2">
        <f t="shared" si="741"/>
        <v>2026</v>
      </c>
      <c r="AD6547" s="2" t="str">
        <f>IFERROR(VLOOKUP(A6547,'Aux Área'!$A$4:$B$123,2,0),"-")</f>
        <v>INSPEÇÃO</v>
      </c>
    </row>
    <row r="6548" spans="1:30" x14ac:dyDescent="0.3">
      <c r="A6548" t="s">
        <v>3092</v>
      </c>
      <c r="B6548" t="s">
        <v>4774</v>
      </c>
      <c r="C6548" t="s">
        <v>10212</v>
      </c>
      <c r="D6548" t="s">
        <v>5160</v>
      </c>
      <c r="E6548" t="s">
        <v>5161</v>
      </c>
      <c r="F6548" t="s">
        <v>3594</v>
      </c>
      <c r="G6548" t="s">
        <v>1135</v>
      </c>
      <c r="H6548" t="s">
        <v>2275</v>
      </c>
      <c r="I6548" t="s">
        <v>1497</v>
      </c>
      <c r="J6548" t="s">
        <v>188</v>
      </c>
      <c r="K6548" t="s">
        <v>189</v>
      </c>
      <c r="L6548" t="s">
        <v>190</v>
      </c>
      <c r="M6548" t="s">
        <v>38</v>
      </c>
      <c r="N6548" t="s">
        <v>39</v>
      </c>
      <c r="O6548" s="23">
        <v>494</v>
      </c>
      <c r="P6548" s="9">
        <v>12.06</v>
      </c>
      <c r="Q6548" t="s">
        <v>40</v>
      </c>
      <c r="R6548">
        <v>93560</v>
      </c>
      <c r="S6548" s="9">
        <v>40.96</v>
      </c>
      <c r="T6548" s="26">
        <v>4.99</v>
      </c>
      <c r="U6548" s="8">
        <v>204.39</v>
      </c>
      <c r="V6548" t="s">
        <v>41</v>
      </c>
      <c r="W6548" t="s">
        <v>2276</v>
      </c>
      <c r="X6548" t="s">
        <v>42</v>
      </c>
      <c r="Y6548" t="s">
        <v>2277</v>
      </c>
      <c r="AA6548" s="1">
        <f t="shared" si="739"/>
        <v>46073</v>
      </c>
      <c r="AB6548" s="2">
        <f t="shared" si="740"/>
        <v>2</v>
      </c>
      <c r="AC6548" s="2">
        <f t="shared" si="741"/>
        <v>2026</v>
      </c>
      <c r="AD6548" s="2" t="str">
        <f>IFERROR(VLOOKUP(A6548,'Aux Área'!$A$4:$B$123,2,0),"-")</f>
        <v>INSPEÇÃO</v>
      </c>
    </row>
    <row r="6549" spans="1:30" x14ac:dyDescent="0.3">
      <c r="A6549" t="s">
        <v>2189</v>
      </c>
      <c r="B6549" t="s">
        <v>2190</v>
      </c>
      <c r="C6549" t="s">
        <v>10213</v>
      </c>
      <c r="D6549" t="s">
        <v>10214</v>
      </c>
      <c r="E6549" t="s">
        <v>9672</v>
      </c>
      <c r="F6549" t="s">
        <v>2192</v>
      </c>
      <c r="G6549" t="s">
        <v>1135</v>
      </c>
      <c r="H6549" t="s">
        <v>2185</v>
      </c>
      <c r="I6549" t="s">
        <v>2186</v>
      </c>
      <c r="J6549" t="s">
        <v>169</v>
      </c>
      <c r="K6549" t="s">
        <v>170</v>
      </c>
      <c r="L6549" t="s">
        <v>124</v>
      </c>
      <c r="M6549" t="s">
        <v>38</v>
      </c>
      <c r="N6549" t="s">
        <v>668</v>
      </c>
      <c r="O6549" s="23">
        <v>716</v>
      </c>
      <c r="P6549" s="9">
        <v>15.53</v>
      </c>
      <c r="Q6549" t="s">
        <v>40</v>
      </c>
      <c r="R6549">
        <v>20620</v>
      </c>
      <c r="S6549" s="9">
        <v>46.09</v>
      </c>
      <c r="T6549" s="26">
        <v>5.84</v>
      </c>
      <c r="U6549" s="8">
        <v>269.17</v>
      </c>
      <c r="V6549" t="s">
        <v>41</v>
      </c>
      <c r="W6549" t="s">
        <v>2007</v>
      </c>
      <c r="X6549" t="s">
        <v>42</v>
      </c>
      <c r="Y6549" t="s">
        <v>2188</v>
      </c>
      <c r="AA6549" s="1">
        <f t="shared" si="739"/>
        <v>46073</v>
      </c>
      <c r="AB6549" s="2">
        <f t="shared" si="740"/>
        <v>2</v>
      </c>
      <c r="AC6549" s="2">
        <f t="shared" si="741"/>
        <v>2026</v>
      </c>
      <c r="AD6549" s="2" t="str">
        <f>IFERROR(VLOOKUP(A6549,'Aux Área'!$A$4:$B$123,2,0),"-")</f>
        <v>INSPEÇÃO</v>
      </c>
    </row>
    <row r="6550" spans="1:30" x14ac:dyDescent="0.3">
      <c r="A6550" t="s">
        <v>2260</v>
      </c>
      <c r="B6550" t="s">
        <v>113</v>
      </c>
      <c r="C6550" t="s">
        <v>10215</v>
      </c>
      <c r="D6550" t="s">
        <v>3005</v>
      </c>
      <c r="E6550" t="s">
        <v>3006</v>
      </c>
      <c r="F6550" t="s">
        <v>2262</v>
      </c>
      <c r="G6550" t="s">
        <v>35</v>
      </c>
      <c r="H6550" t="s">
        <v>2263</v>
      </c>
      <c r="I6550" t="s">
        <v>2186</v>
      </c>
      <c r="J6550" t="s">
        <v>1681</v>
      </c>
      <c r="K6550" t="s">
        <v>1682</v>
      </c>
      <c r="L6550" t="s">
        <v>141</v>
      </c>
      <c r="M6550" t="s">
        <v>38</v>
      </c>
      <c r="N6550" t="s">
        <v>668</v>
      </c>
      <c r="O6550" s="23">
        <v>690</v>
      </c>
      <c r="P6550" s="9">
        <v>13.06</v>
      </c>
      <c r="Q6550" t="s">
        <v>40</v>
      </c>
      <c r="R6550">
        <v>93419</v>
      </c>
      <c r="S6550" s="9">
        <v>52.82</v>
      </c>
      <c r="T6550" s="26">
        <v>6.49</v>
      </c>
      <c r="U6550" s="8">
        <v>342.79</v>
      </c>
      <c r="V6550" t="s">
        <v>41</v>
      </c>
      <c r="W6550" t="s">
        <v>2007</v>
      </c>
      <c r="X6550" t="s">
        <v>42</v>
      </c>
      <c r="Y6550" t="s">
        <v>1740</v>
      </c>
      <c r="AA6550" s="1">
        <f t="shared" si="739"/>
        <v>46073</v>
      </c>
      <c r="AB6550" s="2">
        <f t="shared" si="740"/>
        <v>2</v>
      </c>
      <c r="AC6550" s="2">
        <f t="shared" si="741"/>
        <v>2026</v>
      </c>
      <c r="AD6550" s="2" t="str">
        <f>IFERROR(VLOOKUP(A6550,'Aux Área'!$A$4:$B$123,2,0),"-")</f>
        <v>INSPEÇÃO</v>
      </c>
    </row>
    <row r="6551" spans="1:30" x14ac:dyDescent="0.3">
      <c r="A6551" t="s">
        <v>2643</v>
      </c>
      <c r="B6551" t="s">
        <v>2307</v>
      </c>
      <c r="C6551" t="s">
        <v>10216</v>
      </c>
      <c r="D6551" t="s">
        <v>4988</v>
      </c>
      <c r="E6551" t="s">
        <v>4989</v>
      </c>
      <c r="F6551" t="s">
        <v>2646</v>
      </c>
      <c r="G6551" t="s">
        <v>1300</v>
      </c>
      <c r="H6551" t="s">
        <v>1301</v>
      </c>
      <c r="I6551" t="s">
        <v>37</v>
      </c>
      <c r="J6551" t="s">
        <v>370</v>
      </c>
      <c r="K6551" t="s">
        <v>371</v>
      </c>
      <c r="L6551" t="s">
        <v>124</v>
      </c>
      <c r="M6551" t="s">
        <v>38</v>
      </c>
      <c r="N6551" t="s">
        <v>39</v>
      </c>
      <c r="O6551" s="23">
        <v>352</v>
      </c>
      <c r="P6551" s="9">
        <v>8.99</v>
      </c>
      <c r="Q6551" t="s">
        <v>40</v>
      </c>
      <c r="R6551">
        <v>107034</v>
      </c>
      <c r="S6551" s="9">
        <v>39.17</v>
      </c>
      <c r="T6551" s="26">
        <v>4.9909999999999997</v>
      </c>
      <c r="U6551" s="8">
        <v>195.49</v>
      </c>
      <c r="V6551" t="s">
        <v>10217</v>
      </c>
      <c r="W6551" t="s">
        <v>2276</v>
      </c>
      <c r="X6551" t="s">
        <v>42</v>
      </c>
      <c r="Y6551" t="s">
        <v>2277</v>
      </c>
      <c r="AA6551" s="1">
        <f t="shared" si="739"/>
        <v>46073</v>
      </c>
      <c r="AB6551" s="2">
        <f t="shared" si="740"/>
        <v>2</v>
      </c>
      <c r="AC6551" s="2">
        <f t="shared" si="741"/>
        <v>2026</v>
      </c>
      <c r="AD6551" s="2" t="str">
        <f>IFERROR(VLOOKUP(A6551,'Aux Área'!$A$4:$B$123,2,0),"-")</f>
        <v>INSPEÇÃO</v>
      </c>
    </row>
    <row r="6552" spans="1:30" x14ac:dyDescent="0.3">
      <c r="A6552" t="s">
        <v>5543</v>
      </c>
      <c r="B6552" t="s">
        <v>3093</v>
      </c>
      <c r="C6552" t="s">
        <v>10218</v>
      </c>
      <c r="D6552" t="s">
        <v>391</v>
      </c>
      <c r="E6552" t="s">
        <v>392</v>
      </c>
      <c r="F6552" t="s">
        <v>6207</v>
      </c>
      <c r="G6552" t="s">
        <v>1135</v>
      </c>
      <c r="H6552" t="s">
        <v>5545</v>
      </c>
      <c r="I6552" t="s">
        <v>839</v>
      </c>
      <c r="J6552" t="s">
        <v>237</v>
      </c>
      <c r="K6552" t="s">
        <v>238</v>
      </c>
      <c r="L6552" t="s">
        <v>110</v>
      </c>
      <c r="M6552" t="s">
        <v>38</v>
      </c>
      <c r="N6552" t="s">
        <v>39</v>
      </c>
      <c r="O6552" s="10">
        <v>338</v>
      </c>
      <c r="P6552" s="24">
        <v>9.2799999999999994</v>
      </c>
      <c r="Q6552" t="s">
        <v>40</v>
      </c>
      <c r="R6552" s="2">
        <v>13944</v>
      </c>
      <c r="S6552" s="9">
        <v>36.43</v>
      </c>
      <c r="T6552" s="26">
        <v>4.6900000000000004</v>
      </c>
      <c r="U6552" s="8">
        <v>170.86</v>
      </c>
      <c r="V6552" t="s">
        <v>41</v>
      </c>
      <c r="W6552" t="s">
        <v>2276</v>
      </c>
      <c r="X6552" t="s">
        <v>42</v>
      </c>
      <c r="Y6552" t="s">
        <v>2277</v>
      </c>
      <c r="AA6552" s="1">
        <f t="shared" si="739"/>
        <v>46073</v>
      </c>
      <c r="AB6552" s="2">
        <f t="shared" si="740"/>
        <v>2</v>
      </c>
      <c r="AC6552" s="2">
        <f t="shared" si="741"/>
        <v>2026</v>
      </c>
      <c r="AD6552" s="2" t="str">
        <f>IFERROR(VLOOKUP(A6552,'Aux Área'!$A$4:$B$123,2,0),"-")</f>
        <v>INSPEÇÃO</v>
      </c>
    </row>
    <row r="6553" spans="1:30" x14ac:dyDescent="0.3">
      <c r="A6553" t="s">
        <v>2650</v>
      </c>
      <c r="B6553" t="s">
        <v>2651</v>
      </c>
      <c r="C6553" t="s">
        <v>10219</v>
      </c>
      <c r="D6553" t="s">
        <v>2944</v>
      </c>
      <c r="E6553" t="s">
        <v>2945</v>
      </c>
      <c r="F6553" t="s">
        <v>3615</v>
      </c>
      <c r="G6553" t="s">
        <v>1300</v>
      </c>
      <c r="H6553" t="s">
        <v>2635</v>
      </c>
      <c r="I6553" t="s">
        <v>37</v>
      </c>
      <c r="J6553" t="s">
        <v>231</v>
      </c>
      <c r="K6553" t="s">
        <v>232</v>
      </c>
      <c r="L6553" t="s">
        <v>217</v>
      </c>
      <c r="M6553" t="s">
        <v>38</v>
      </c>
      <c r="N6553" t="s">
        <v>39</v>
      </c>
      <c r="O6553" s="23">
        <v>312</v>
      </c>
      <c r="P6553" s="9">
        <v>7.58</v>
      </c>
      <c r="Q6553" t="s">
        <v>40</v>
      </c>
      <c r="R6553">
        <v>17427</v>
      </c>
      <c r="S6553" s="9">
        <v>41.15</v>
      </c>
      <c r="T6553" s="26">
        <v>4.8609999999999998</v>
      </c>
      <c r="U6553" s="8">
        <v>200.01</v>
      </c>
      <c r="V6553" t="s">
        <v>10220</v>
      </c>
      <c r="W6553" t="s">
        <v>2276</v>
      </c>
      <c r="X6553" t="s">
        <v>42</v>
      </c>
      <c r="Y6553" t="s">
        <v>1740</v>
      </c>
      <c r="AA6553" s="1">
        <f t="shared" si="739"/>
        <v>46073</v>
      </c>
      <c r="AB6553" s="2">
        <f t="shared" si="740"/>
        <v>2</v>
      </c>
      <c r="AC6553" s="2">
        <f t="shared" si="741"/>
        <v>2026</v>
      </c>
      <c r="AD6553" s="2" t="str">
        <f>IFERROR(VLOOKUP(A6553,'Aux Área'!$A$4:$B$123,2,0),"-")</f>
        <v>TI</v>
      </c>
    </row>
    <row r="6554" spans="1:30" x14ac:dyDescent="0.3">
      <c r="A6554" t="s">
        <v>52</v>
      </c>
      <c r="B6554" t="s">
        <v>1449</v>
      </c>
      <c r="C6554" t="s">
        <v>10221</v>
      </c>
      <c r="D6554" t="s">
        <v>3246</v>
      </c>
      <c r="E6554" t="s">
        <v>3247</v>
      </c>
      <c r="F6554" t="s">
        <v>53</v>
      </c>
      <c r="G6554" t="s">
        <v>35</v>
      </c>
      <c r="H6554" t="s">
        <v>36</v>
      </c>
      <c r="I6554" t="s">
        <v>37</v>
      </c>
      <c r="J6554" t="s">
        <v>252</v>
      </c>
      <c r="K6554" t="s">
        <v>253</v>
      </c>
      <c r="L6554" t="s">
        <v>124</v>
      </c>
      <c r="M6554" t="s">
        <v>38</v>
      </c>
      <c r="N6554" t="s">
        <v>39</v>
      </c>
      <c r="O6554" s="23">
        <v>230</v>
      </c>
      <c r="P6554" s="9">
        <v>10.8</v>
      </c>
      <c r="Q6554" t="s">
        <v>40</v>
      </c>
      <c r="R6554">
        <v>62544</v>
      </c>
      <c r="S6554" s="9">
        <v>21.3</v>
      </c>
      <c r="T6554" s="26">
        <v>4.7910000000000004</v>
      </c>
      <c r="U6554" s="8">
        <v>102.05</v>
      </c>
      <c r="V6554" t="s">
        <v>10222</v>
      </c>
      <c r="W6554" t="s">
        <v>2007</v>
      </c>
      <c r="X6554" t="s">
        <v>42</v>
      </c>
      <c r="Y6554" t="s">
        <v>1740</v>
      </c>
      <c r="AA6554" s="1">
        <f t="shared" si="739"/>
        <v>46073</v>
      </c>
      <c r="AB6554" s="2">
        <f t="shared" si="740"/>
        <v>2</v>
      </c>
      <c r="AC6554" s="2">
        <f t="shared" si="741"/>
        <v>2026</v>
      </c>
      <c r="AD6554" s="2" t="str">
        <f>IFERROR(VLOOKUP(A6554,'Aux Área'!$A$4:$B$123,2,0),"-")</f>
        <v>OPERAÇÃO</v>
      </c>
    </row>
    <row r="6555" spans="1:30" x14ac:dyDescent="0.3">
      <c r="A6555" t="s">
        <v>1130</v>
      </c>
      <c r="B6555" t="s">
        <v>1131</v>
      </c>
      <c r="C6555" t="s">
        <v>10223</v>
      </c>
      <c r="D6555" t="s">
        <v>1133</v>
      </c>
      <c r="E6555" t="s">
        <v>1134</v>
      </c>
      <c r="F6555" t="s">
        <v>1130</v>
      </c>
      <c r="G6555" t="s">
        <v>1635</v>
      </c>
      <c r="H6555" t="s">
        <v>1136</v>
      </c>
      <c r="I6555" t="s">
        <v>1137</v>
      </c>
      <c r="J6555" t="s">
        <v>97</v>
      </c>
      <c r="K6555" t="s">
        <v>98</v>
      </c>
      <c r="L6555" t="s">
        <v>84</v>
      </c>
      <c r="M6555" t="s">
        <v>38</v>
      </c>
      <c r="N6555" t="s">
        <v>707</v>
      </c>
      <c r="O6555" s="23">
        <v>194</v>
      </c>
      <c r="P6555" s="9">
        <v>6.82</v>
      </c>
      <c r="Q6555" t="s">
        <v>40</v>
      </c>
      <c r="R6555">
        <v>29821</v>
      </c>
      <c r="S6555" s="9">
        <v>28.43</v>
      </c>
      <c r="T6555" s="26">
        <v>6.54</v>
      </c>
      <c r="U6555" s="8">
        <v>185.93</v>
      </c>
      <c r="V6555" t="s">
        <v>10224</v>
      </c>
      <c r="W6555" t="s">
        <v>2007</v>
      </c>
      <c r="X6555" t="s">
        <v>42</v>
      </c>
      <c r="Y6555" t="s">
        <v>1740</v>
      </c>
      <c r="AA6555" s="1">
        <f t="shared" si="739"/>
        <v>46073</v>
      </c>
      <c r="AB6555" s="2">
        <f t="shared" si="740"/>
        <v>2</v>
      </c>
      <c r="AC6555" s="2">
        <f t="shared" si="741"/>
        <v>2026</v>
      </c>
      <c r="AD6555" s="2" t="str">
        <f>IFERROR(VLOOKUP(A6555,'Aux Área'!$A$4:$B$123,2,0),"-")</f>
        <v>DIRETORIA</v>
      </c>
    </row>
    <row r="6556" spans="1:30" x14ac:dyDescent="0.3">
      <c r="A6556" t="s">
        <v>58</v>
      </c>
      <c r="B6556" t="s">
        <v>250</v>
      </c>
      <c r="C6556" t="s">
        <v>10225</v>
      </c>
      <c r="D6556" t="s">
        <v>87</v>
      </c>
      <c r="E6556" t="s">
        <v>88</v>
      </c>
      <c r="F6556" t="s">
        <v>59</v>
      </c>
      <c r="G6556" t="s">
        <v>35</v>
      </c>
      <c r="H6556" t="s">
        <v>36</v>
      </c>
      <c r="I6556" t="s">
        <v>37</v>
      </c>
      <c r="J6556" t="s">
        <v>356</v>
      </c>
      <c r="K6556" t="s">
        <v>357</v>
      </c>
      <c r="L6556" t="s">
        <v>124</v>
      </c>
      <c r="M6556" t="s">
        <v>38</v>
      </c>
      <c r="N6556" t="s">
        <v>39</v>
      </c>
      <c r="O6556" s="23">
        <v>174</v>
      </c>
      <c r="P6556" s="9">
        <v>6.93</v>
      </c>
      <c r="Q6556" t="s">
        <v>40</v>
      </c>
      <c r="R6556">
        <v>78165</v>
      </c>
      <c r="S6556" s="9">
        <v>25.1</v>
      </c>
      <c r="T6556" s="26">
        <v>4.79</v>
      </c>
      <c r="U6556" s="8">
        <v>120.23</v>
      </c>
      <c r="V6556" t="s">
        <v>10226</v>
      </c>
      <c r="W6556" t="s">
        <v>2007</v>
      </c>
      <c r="X6556" t="s">
        <v>42</v>
      </c>
      <c r="Y6556" t="s">
        <v>1740</v>
      </c>
      <c r="AA6556" s="1">
        <f t="shared" si="739"/>
        <v>46073</v>
      </c>
      <c r="AB6556" s="2">
        <f t="shared" si="740"/>
        <v>2</v>
      </c>
      <c r="AC6556" s="2">
        <f t="shared" si="741"/>
        <v>2026</v>
      </c>
      <c r="AD6556" s="2" t="str">
        <f>IFERROR(VLOOKUP(A6556,'Aux Área'!$A$4:$B$123,2,0),"-")</f>
        <v>CONSERVA</v>
      </c>
    </row>
    <row r="6557" spans="1:30" x14ac:dyDescent="0.3">
      <c r="A6557" t="s">
        <v>2472</v>
      </c>
      <c r="B6557" t="s">
        <v>2473</v>
      </c>
      <c r="C6557" t="s">
        <v>10227</v>
      </c>
      <c r="D6557" t="s">
        <v>3068</v>
      </c>
      <c r="E6557" t="s">
        <v>3069</v>
      </c>
      <c r="F6557" t="s">
        <v>2475</v>
      </c>
      <c r="G6557" t="s">
        <v>659</v>
      </c>
      <c r="H6557" t="s">
        <v>2215</v>
      </c>
      <c r="I6557" t="s">
        <v>667</v>
      </c>
      <c r="J6557" t="s">
        <v>215</v>
      </c>
      <c r="K6557" t="s">
        <v>216</v>
      </c>
      <c r="L6557" t="s">
        <v>217</v>
      </c>
      <c r="M6557" t="s">
        <v>38</v>
      </c>
      <c r="N6557" t="s">
        <v>668</v>
      </c>
      <c r="O6557" s="10">
        <v>102</v>
      </c>
      <c r="P6557" s="24">
        <v>3.51</v>
      </c>
      <c r="Q6557" t="s">
        <v>40</v>
      </c>
      <c r="R6557">
        <v>7254</v>
      </c>
      <c r="S6557" s="9">
        <v>29</v>
      </c>
      <c r="T6557" s="26">
        <v>6.29</v>
      </c>
      <c r="U6557" s="8">
        <v>182.41</v>
      </c>
      <c r="V6557" t="s">
        <v>41</v>
      </c>
      <c r="W6557" t="s">
        <v>2007</v>
      </c>
      <c r="X6557" t="s">
        <v>42</v>
      </c>
      <c r="Y6557" t="s">
        <v>1740</v>
      </c>
      <c r="AA6557" s="1">
        <f t="shared" si="739"/>
        <v>46073</v>
      </c>
      <c r="AB6557" s="2">
        <f t="shared" si="740"/>
        <v>2</v>
      </c>
      <c r="AC6557" s="2">
        <f t="shared" si="741"/>
        <v>2026</v>
      </c>
      <c r="AD6557" s="2" t="str">
        <f>IFERROR(VLOOKUP(A6557,'Aux Área'!$A$4:$B$123,2,0),"-")</f>
        <v>APH</v>
      </c>
    </row>
    <row r="6558" spans="1:30" x14ac:dyDescent="0.3">
      <c r="A6558" t="s">
        <v>662</v>
      </c>
      <c r="B6558" t="s">
        <v>183</v>
      </c>
      <c r="C6558" t="s">
        <v>10228</v>
      </c>
      <c r="D6558" t="s">
        <v>1568</v>
      </c>
      <c r="E6558" t="s">
        <v>1569</v>
      </c>
      <c r="F6558" t="s">
        <v>653</v>
      </c>
      <c r="G6558" t="s">
        <v>1495</v>
      </c>
      <c r="H6558" t="s">
        <v>1571</v>
      </c>
      <c r="I6558" t="s">
        <v>1497</v>
      </c>
      <c r="J6558" t="s">
        <v>237</v>
      </c>
      <c r="K6558" t="s">
        <v>238</v>
      </c>
      <c r="L6558" t="s">
        <v>110</v>
      </c>
      <c r="M6558" t="s">
        <v>38</v>
      </c>
      <c r="N6558" t="s">
        <v>668</v>
      </c>
      <c r="O6558" s="23">
        <v>0</v>
      </c>
      <c r="P6558" s="9">
        <v>0</v>
      </c>
      <c r="Q6558" t="s">
        <v>40</v>
      </c>
      <c r="R6558">
        <v>0</v>
      </c>
      <c r="S6558" s="9">
        <v>123.44</v>
      </c>
      <c r="T6558" s="26">
        <v>6.04</v>
      </c>
      <c r="U6558" s="8">
        <v>745.58</v>
      </c>
      <c r="V6558" t="s">
        <v>41</v>
      </c>
      <c r="W6558" t="s">
        <v>652</v>
      </c>
      <c r="X6558" t="s">
        <v>42</v>
      </c>
      <c r="Y6558" t="s">
        <v>653</v>
      </c>
      <c r="AA6558" s="1">
        <f t="shared" si="739"/>
        <v>46073</v>
      </c>
      <c r="AB6558" s="2">
        <f t="shared" si="740"/>
        <v>2</v>
      </c>
      <c r="AC6558" s="2">
        <f t="shared" si="741"/>
        <v>2026</v>
      </c>
      <c r="AD6558" s="2" t="str">
        <f>IFERROR(VLOOKUP(A6558,'Aux Área'!$A$4:$B$123,2,0),"-")</f>
        <v>SÃO PEDRO</v>
      </c>
    </row>
    <row r="6559" spans="1:30" x14ac:dyDescent="0.3">
      <c r="A6559" t="s">
        <v>662</v>
      </c>
      <c r="C6559" t="s">
        <v>10228</v>
      </c>
      <c r="F6559" t="s">
        <v>15689</v>
      </c>
      <c r="K6559" t="s">
        <v>238</v>
      </c>
      <c r="N6559" t="s">
        <v>15690</v>
      </c>
      <c r="O6559" s="23">
        <v>0</v>
      </c>
      <c r="P6559" s="23">
        <v>0</v>
      </c>
      <c r="Q6559" t="s">
        <v>40</v>
      </c>
      <c r="R6559">
        <v>0</v>
      </c>
      <c r="S6559">
        <v>5.77</v>
      </c>
      <c r="U6559" s="8">
        <v>23.06</v>
      </c>
      <c r="AA6559" s="1">
        <f t="shared" si="739"/>
        <v>46073</v>
      </c>
      <c r="AB6559" s="2">
        <f t="shared" si="740"/>
        <v>2</v>
      </c>
      <c r="AC6559" s="2">
        <f t="shared" si="741"/>
        <v>2026</v>
      </c>
      <c r="AD6559" s="2" t="str">
        <f>IFERROR(VLOOKUP(A6559,'Aux Área'!$A$4:$B$123,2,0),"-")</f>
        <v>SÃO PEDRO</v>
      </c>
    </row>
    <row r="6560" spans="1:30" x14ac:dyDescent="0.3">
      <c r="A6560" t="s">
        <v>2009</v>
      </c>
      <c r="B6560" t="s">
        <v>143</v>
      </c>
      <c r="C6560" t="s">
        <v>10229</v>
      </c>
      <c r="D6560" t="s">
        <v>1841</v>
      </c>
      <c r="E6560" t="s">
        <v>1842</v>
      </c>
      <c r="F6560" t="s">
        <v>653</v>
      </c>
      <c r="G6560" t="s">
        <v>659</v>
      </c>
      <c r="H6560" t="s">
        <v>706</v>
      </c>
      <c r="I6560" t="s">
        <v>667</v>
      </c>
      <c r="J6560" t="s">
        <v>275</v>
      </c>
      <c r="K6560" t="s">
        <v>276</v>
      </c>
      <c r="L6560" t="s">
        <v>124</v>
      </c>
      <c r="M6560" t="s">
        <v>38</v>
      </c>
      <c r="N6560" t="s">
        <v>707</v>
      </c>
      <c r="O6560" s="23">
        <v>0</v>
      </c>
      <c r="P6560" s="9">
        <v>0</v>
      </c>
      <c r="Q6560" t="s">
        <v>40</v>
      </c>
      <c r="R6560">
        <v>0</v>
      </c>
      <c r="S6560" s="9">
        <v>20</v>
      </c>
      <c r="T6560" s="26">
        <v>6.19</v>
      </c>
      <c r="U6560" s="8">
        <v>123.8</v>
      </c>
      <c r="V6560" t="s">
        <v>10230</v>
      </c>
      <c r="W6560" t="s">
        <v>652</v>
      </c>
      <c r="X6560" t="s">
        <v>42</v>
      </c>
      <c r="Y6560" t="s">
        <v>653</v>
      </c>
      <c r="AA6560" s="1">
        <f t="shared" si="739"/>
        <v>46073</v>
      </c>
      <c r="AB6560" s="2">
        <f t="shared" si="740"/>
        <v>2</v>
      </c>
      <c r="AC6560" s="2">
        <f t="shared" si="741"/>
        <v>2026</v>
      </c>
      <c r="AD6560" s="2" t="str">
        <f>IFERROR(VLOOKUP(A6560,'Aux Área'!$A$4:$B$123,2,0),"-")</f>
        <v>SÃO PEDRO</v>
      </c>
    </row>
    <row r="6561" spans="1:30" x14ac:dyDescent="0.3">
      <c r="A6561" t="s">
        <v>2664</v>
      </c>
      <c r="B6561" t="s">
        <v>2665</v>
      </c>
      <c r="C6561" t="s">
        <v>10231</v>
      </c>
      <c r="D6561" t="s">
        <v>2468</v>
      </c>
      <c r="E6561" t="s">
        <v>2469</v>
      </c>
      <c r="F6561" t="s">
        <v>2667</v>
      </c>
      <c r="G6561" t="s">
        <v>659</v>
      </c>
      <c r="H6561" t="s">
        <v>2215</v>
      </c>
      <c r="I6561" t="s">
        <v>667</v>
      </c>
      <c r="J6561" t="s">
        <v>175</v>
      </c>
      <c r="K6561" t="s">
        <v>176</v>
      </c>
      <c r="L6561" t="s">
        <v>177</v>
      </c>
      <c r="M6561" t="s">
        <v>38</v>
      </c>
      <c r="N6561" t="s">
        <v>668</v>
      </c>
      <c r="O6561" s="23">
        <v>382</v>
      </c>
      <c r="P6561" s="9">
        <v>4.46</v>
      </c>
      <c r="Q6561" t="s">
        <v>40</v>
      </c>
      <c r="R6561">
        <v>10380</v>
      </c>
      <c r="S6561" s="9">
        <v>85.73</v>
      </c>
      <c r="T6561" s="26">
        <v>6.1909999999999998</v>
      </c>
      <c r="U6561" s="8">
        <v>530.72</v>
      </c>
      <c r="V6561" t="s">
        <v>10232</v>
      </c>
      <c r="W6561" t="s">
        <v>2007</v>
      </c>
      <c r="X6561" t="s">
        <v>42</v>
      </c>
      <c r="Y6561" t="s">
        <v>1740</v>
      </c>
      <c r="AA6561" s="1">
        <f t="shared" si="739"/>
        <v>46073</v>
      </c>
      <c r="AB6561" s="2">
        <f t="shared" si="740"/>
        <v>2</v>
      </c>
      <c r="AC6561" s="2">
        <f t="shared" si="741"/>
        <v>2026</v>
      </c>
      <c r="AD6561" s="2" t="str">
        <f>IFERROR(VLOOKUP(A6561,'Aux Área'!$A$4:$B$123,2,0),"-")</f>
        <v>APH</v>
      </c>
    </row>
    <row r="6562" spans="1:30" x14ac:dyDescent="0.3">
      <c r="A6562" t="s">
        <v>2181</v>
      </c>
      <c r="B6562" t="s">
        <v>4595</v>
      </c>
      <c r="C6562" t="s">
        <v>10233</v>
      </c>
      <c r="D6562" t="s">
        <v>3107</v>
      </c>
      <c r="E6562" t="s">
        <v>3108</v>
      </c>
      <c r="F6562" t="s">
        <v>2184</v>
      </c>
      <c r="G6562" t="s">
        <v>1135</v>
      </c>
      <c r="H6562" t="s">
        <v>2185</v>
      </c>
      <c r="I6562" t="s">
        <v>2186</v>
      </c>
      <c r="J6562" t="s">
        <v>237</v>
      </c>
      <c r="K6562" t="s">
        <v>238</v>
      </c>
      <c r="L6562" t="s">
        <v>110</v>
      </c>
      <c r="M6562" t="s">
        <v>38</v>
      </c>
      <c r="N6562" t="s">
        <v>668</v>
      </c>
      <c r="O6562" s="23">
        <v>995</v>
      </c>
      <c r="P6562" s="9">
        <v>13.43</v>
      </c>
      <c r="Q6562" t="s">
        <v>40</v>
      </c>
      <c r="R6562">
        <v>118734</v>
      </c>
      <c r="S6562" s="9">
        <v>74.09</v>
      </c>
      <c r="T6562" s="26">
        <v>6.0330000000000004</v>
      </c>
      <c r="U6562" s="8">
        <v>447.01</v>
      </c>
      <c r="V6562" t="s">
        <v>41</v>
      </c>
      <c r="W6562" t="s">
        <v>2007</v>
      </c>
      <c r="X6562" t="s">
        <v>42</v>
      </c>
      <c r="Y6562" t="s">
        <v>2188</v>
      </c>
      <c r="AA6562" s="1">
        <f t="shared" si="739"/>
        <v>46073</v>
      </c>
      <c r="AB6562" s="2">
        <f t="shared" si="740"/>
        <v>2</v>
      </c>
      <c r="AC6562" s="2">
        <f t="shared" si="741"/>
        <v>2026</v>
      </c>
      <c r="AD6562" s="2" t="str">
        <f>IFERROR(VLOOKUP(A6562,'Aux Área'!$A$4:$B$123,2,0),"-")</f>
        <v>INSPEÇÃO</v>
      </c>
    </row>
    <row r="6563" spans="1:30" x14ac:dyDescent="0.3">
      <c r="A6563" t="s">
        <v>56</v>
      </c>
      <c r="B6563" t="s">
        <v>266</v>
      </c>
      <c r="C6563" t="s">
        <v>10234</v>
      </c>
      <c r="D6563" t="s">
        <v>120</v>
      </c>
      <c r="E6563" t="s">
        <v>121</v>
      </c>
      <c r="F6563" t="s">
        <v>57</v>
      </c>
      <c r="G6563" t="s">
        <v>35</v>
      </c>
      <c r="H6563" t="s">
        <v>36</v>
      </c>
      <c r="I6563" t="s">
        <v>37</v>
      </c>
      <c r="J6563" t="s">
        <v>573</v>
      </c>
      <c r="K6563" t="s">
        <v>574</v>
      </c>
      <c r="L6563" t="s">
        <v>575</v>
      </c>
      <c r="M6563" t="s">
        <v>38</v>
      </c>
      <c r="N6563" t="s">
        <v>39</v>
      </c>
      <c r="O6563" s="23">
        <v>356</v>
      </c>
      <c r="P6563" s="9">
        <v>9.7200000000000006</v>
      </c>
      <c r="Q6563" t="s">
        <v>40</v>
      </c>
      <c r="R6563">
        <v>46187</v>
      </c>
      <c r="S6563" s="9">
        <v>36.619999999999997</v>
      </c>
      <c r="T6563" s="26">
        <v>5.0910000000000002</v>
      </c>
      <c r="U6563" s="8">
        <v>186.42</v>
      </c>
      <c r="V6563" t="s">
        <v>112</v>
      </c>
      <c r="W6563" t="s">
        <v>2007</v>
      </c>
      <c r="X6563" t="s">
        <v>42</v>
      </c>
      <c r="Y6563" t="s">
        <v>1740</v>
      </c>
      <c r="AA6563" s="1">
        <f t="shared" si="739"/>
        <v>46073</v>
      </c>
      <c r="AB6563" s="2">
        <f t="shared" si="740"/>
        <v>2</v>
      </c>
      <c r="AC6563" s="2">
        <f t="shared" si="741"/>
        <v>2026</v>
      </c>
      <c r="AD6563" s="2" t="str">
        <f>IFERROR(VLOOKUP(A6563,'Aux Área'!$A$4:$B$123,2,0),"-")</f>
        <v>CONSERVA</v>
      </c>
    </row>
    <row r="6564" spans="1:30" x14ac:dyDescent="0.3">
      <c r="A6564" t="s">
        <v>2679</v>
      </c>
      <c r="B6564" t="s">
        <v>2680</v>
      </c>
      <c r="C6564" t="s">
        <v>10235</v>
      </c>
      <c r="D6564" t="s">
        <v>3403</v>
      </c>
      <c r="E6564" t="s">
        <v>3404</v>
      </c>
      <c r="F6564" t="s">
        <v>2682</v>
      </c>
      <c r="G6564" t="s">
        <v>659</v>
      </c>
      <c r="H6564" t="s">
        <v>1996</v>
      </c>
      <c r="I6564" t="s">
        <v>1997</v>
      </c>
      <c r="J6564" t="s">
        <v>275</v>
      </c>
      <c r="K6564" t="s">
        <v>276</v>
      </c>
      <c r="L6564" t="s">
        <v>124</v>
      </c>
      <c r="M6564" t="s">
        <v>38</v>
      </c>
      <c r="N6564" t="s">
        <v>668</v>
      </c>
      <c r="O6564" s="23">
        <v>531</v>
      </c>
      <c r="P6564" s="9">
        <v>6.25</v>
      </c>
      <c r="Q6564" t="s">
        <v>40</v>
      </c>
      <c r="R6564">
        <v>21544</v>
      </c>
      <c r="S6564" s="9">
        <v>85.01</v>
      </c>
      <c r="T6564" s="26">
        <v>5.13</v>
      </c>
      <c r="U6564" s="8">
        <v>436.1</v>
      </c>
      <c r="V6564" t="s">
        <v>10236</v>
      </c>
      <c r="W6564" t="s">
        <v>1985</v>
      </c>
      <c r="X6564" t="s">
        <v>42</v>
      </c>
      <c r="Y6564" t="s">
        <v>1986</v>
      </c>
      <c r="AA6564" s="1">
        <f t="shared" si="739"/>
        <v>46073</v>
      </c>
      <c r="AB6564" s="2">
        <f t="shared" si="740"/>
        <v>2</v>
      </c>
      <c r="AC6564" s="2">
        <f t="shared" si="741"/>
        <v>2026</v>
      </c>
      <c r="AD6564" s="2" t="str">
        <f>IFERROR(VLOOKUP(A6564,'Aux Área'!$A$4:$B$123,2,0),"-")</f>
        <v>PESADOS</v>
      </c>
    </row>
    <row r="6565" spans="1:30" x14ac:dyDescent="0.3">
      <c r="A6565" t="s">
        <v>2679</v>
      </c>
      <c r="C6565" t="s">
        <v>15760</v>
      </c>
      <c r="F6565" t="s">
        <v>2682</v>
      </c>
      <c r="K6565" t="s">
        <v>276</v>
      </c>
      <c r="N6565" t="s">
        <v>15690</v>
      </c>
      <c r="O6565" t="s">
        <v>15244</v>
      </c>
      <c r="P6565" s="9" t="s">
        <v>15244</v>
      </c>
      <c r="Q6565" t="s">
        <v>40</v>
      </c>
      <c r="R6565" t="s">
        <v>15244</v>
      </c>
      <c r="S6565">
        <v>4.17</v>
      </c>
      <c r="U6565" s="8">
        <v>15.81</v>
      </c>
      <c r="AA6565" s="1">
        <f t="shared" si="739"/>
        <v>46073</v>
      </c>
      <c r="AB6565" s="2">
        <f t="shared" si="740"/>
        <v>2</v>
      </c>
      <c r="AC6565" s="2">
        <f t="shared" si="741"/>
        <v>2026</v>
      </c>
      <c r="AD6565" s="2" t="str">
        <f>IFERROR(VLOOKUP(A6565,'Aux Área'!$A$4:$B$123,2,0),"-")</f>
        <v>PESADOS</v>
      </c>
    </row>
    <row r="6566" spans="1:30" x14ac:dyDescent="0.3">
      <c r="A6566" t="s">
        <v>68</v>
      </c>
      <c r="B6566" t="s">
        <v>296</v>
      </c>
      <c r="C6566" t="s">
        <v>10237</v>
      </c>
      <c r="D6566" t="s">
        <v>3149</v>
      </c>
      <c r="E6566" t="s">
        <v>3150</v>
      </c>
      <c r="F6566" t="s">
        <v>69</v>
      </c>
      <c r="G6566" t="s">
        <v>35</v>
      </c>
      <c r="H6566" t="s">
        <v>36</v>
      </c>
      <c r="I6566" t="s">
        <v>37</v>
      </c>
      <c r="J6566" t="s">
        <v>252</v>
      </c>
      <c r="K6566" t="s">
        <v>253</v>
      </c>
      <c r="L6566" t="s">
        <v>124</v>
      </c>
      <c r="M6566" t="s">
        <v>38</v>
      </c>
      <c r="N6566" t="s">
        <v>39</v>
      </c>
      <c r="O6566" s="23">
        <v>362</v>
      </c>
      <c r="P6566" s="9">
        <v>10.199999999999999</v>
      </c>
      <c r="Q6566" t="s">
        <v>40</v>
      </c>
      <c r="R6566">
        <v>46949</v>
      </c>
      <c r="S6566" s="9">
        <v>35.49</v>
      </c>
      <c r="T6566" s="26">
        <v>4.79</v>
      </c>
      <c r="U6566" s="8">
        <v>170</v>
      </c>
      <c r="V6566" t="s">
        <v>10238</v>
      </c>
      <c r="W6566" t="s">
        <v>2007</v>
      </c>
      <c r="X6566" t="s">
        <v>42</v>
      </c>
      <c r="Y6566" t="s">
        <v>1740</v>
      </c>
      <c r="AA6566" s="1">
        <f t="shared" si="739"/>
        <v>46073</v>
      </c>
      <c r="AB6566" s="2">
        <f t="shared" si="740"/>
        <v>2</v>
      </c>
      <c r="AC6566" s="2">
        <f t="shared" si="741"/>
        <v>2026</v>
      </c>
      <c r="AD6566" s="2" t="str">
        <f>IFERROR(VLOOKUP(A6566,'Aux Área'!$A$4:$B$123,2,0),"-")</f>
        <v>OPERAÇÃO</v>
      </c>
    </row>
    <row r="6567" spans="1:30" x14ac:dyDescent="0.3">
      <c r="A6567" t="s">
        <v>2208</v>
      </c>
      <c r="C6567" t="s">
        <v>15725</v>
      </c>
      <c r="F6567" t="s">
        <v>2210</v>
      </c>
      <c r="K6567" t="s">
        <v>173</v>
      </c>
      <c r="N6567" t="s">
        <v>15690</v>
      </c>
      <c r="O6567" t="s">
        <v>15244</v>
      </c>
      <c r="P6567" s="9" t="s">
        <v>15244</v>
      </c>
      <c r="Q6567" t="s">
        <v>40</v>
      </c>
      <c r="R6567" t="s">
        <v>15244</v>
      </c>
      <c r="S6567">
        <v>19.489999999999998</v>
      </c>
      <c r="U6567" s="8">
        <v>77.77</v>
      </c>
      <c r="AA6567" s="1">
        <f t="shared" si="739"/>
        <v>46073</v>
      </c>
      <c r="AB6567" s="2">
        <f t="shared" si="740"/>
        <v>2</v>
      </c>
      <c r="AC6567" s="2">
        <f t="shared" si="741"/>
        <v>2026</v>
      </c>
      <c r="AD6567" s="2" t="str">
        <f>IFERROR(VLOOKUP(A6567,'Aux Área'!$A$4:$B$123,2,0),"-")</f>
        <v>APH</v>
      </c>
    </row>
    <row r="6568" spans="1:30" x14ac:dyDescent="0.3">
      <c r="A6568" t="s">
        <v>54</v>
      </c>
      <c r="B6568" t="s">
        <v>319</v>
      </c>
      <c r="C6568" t="s">
        <v>10239</v>
      </c>
      <c r="D6568" t="s">
        <v>1480</v>
      </c>
      <c r="E6568" t="s">
        <v>1481</v>
      </c>
      <c r="F6568" t="s">
        <v>55</v>
      </c>
      <c r="G6568" t="s">
        <v>35</v>
      </c>
      <c r="H6568" t="s">
        <v>36</v>
      </c>
      <c r="I6568" t="s">
        <v>37</v>
      </c>
      <c r="J6568" t="s">
        <v>4276</v>
      </c>
      <c r="K6568" t="s">
        <v>4277</v>
      </c>
      <c r="L6568" t="s">
        <v>84</v>
      </c>
      <c r="M6568" t="s">
        <v>38</v>
      </c>
      <c r="N6568" t="s">
        <v>39</v>
      </c>
      <c r="O6568" s="23">
        <v>233</v>
      </c>
      <c r="P6568" s="9">
        <v>9.4700000000000006</v>
      </c>
      <c r="Q6568" t="s">
        <v>40</v>
      </c>
      <c r="R6568">
        <v>41250</v>
      </c>
      <c r="S6568" s="9">
        <v>24.61</v>
      </c>
      <c r="T6568" s="26">
        <v>5.27</v>
      </c>
      <c r="U6568" s="8">
        <v>129.69</v>
      </c>
      <c r="V6568" t="s">
        <v>41</v>
      </c>
      <c r="W6568" t="s">
        <v>2007</v>
      </c>
      <c r="X6568" t="s">
        <v>42</v>
      </c>
      <c r="Y6568" t="s">
        <v>1740</v>
      </c>
      <c r="AA6568" s="1">
        <f t="shared" si="739"/>
        <v>46073</v>
      </c>
      <c r="AB6568" s="2">
        <f t="shared" si="740"/>
        <v>2</v>
      </c>
      <c r="AC6568" s="2">
        <f t="shared" si="741"/>
        <v>2026</v>
      </c>
      <c r="AD6568" s="2" t="str">
        <f>IFERROR(VLOOKUP(A6568,'Aux Área'!$A$4:$B$123,2,0),"-")</f>
        <v>ENGENHARIA</v>
      </c>
    </row>
    <row r="6569" spans="1:30" x14ac:dyDescent="0.3">
      <c r="A6569" t="s">
        <v>60</v>
      </c>
      <c r="B6569" t="s">
        <v>614</v>
      </c>
      <c r="C6569" t="s">
        <v>10240</v>
      </c>
      <c r="D6569" t="s">
        <v>1206</v>
      </c>
      <c r="E6569" t="s">
        <v>1207</v>
      </c>
      <c r="F6569" t="s">
        <v>61</v>
      </c>
      <c r="G6569" t="s">
        <v>35</v>
      </c>
      <c r="H6569" t="s">
        <v>36</v>
      </c>
      <c r="I6569" t="s">
        <v>37</v>
      </c>
      <c r="J6569" t="s">
        <v>1665</v>
      </c>
      <c r="K6569" t="s">
        <v>1666</v>
      </c>
      <c r="L6569" t="s">
        <v>301</v>
      </c>
      <c r="M6569" t="s">
        <v>38</v>
      </c>
      <c r="N6569" t="s">
        <v>39</v>
      </c>
      <c r="O6569" s="23">
        <v>324</v>
      </c>
      <c r="P6569" s="9">
        <v>11.37</v>
      </c>
      <c r="Q6569" t="s">
        <v>40</v>
      </c>
      <c r="R6569">
        <v>36158</v>
      </c>
      <c r="S6569" s="9">
        <v>28.49</v>
      </c>
      <c r="T6569" s="26">
        <v>4.6900000000000004</v>
      </c>
      <c r="U6569" s="8">
        <v>133.62</v>
      </c>
      <c r="V6569" t="s">
        <v>10241</v>
      </c>
      <c r="W6569" t="s">
        <v>2007</v>
      </c>
      <c r="X6569" t="s">
        <v>42</v>
      </c>
      <c r="Y6569" t="s">
        <v>1740</v>
      </c>
      <c r="AA6569" s="1">
        <f t="shared" si="739"/>
        <v>46073</v>
      </c>
      <c r="AB6569" s="2">
        <f t="shared" si="740"/>
        <v>2</v>
      </c>
      <c r="AC6569" s="2">
        <f t="shared" si="741"/>
        <v>2026</v>
      </c>
      <c r="AD6569" s="2" t="str">
        <f>IFERROR(VLOOKUP(A6569,'Aux Área'!$A$4:$B$123,2,0),"-")</f>
        <v>QSMS</v>
      </c>
    </row>
    <row r="6570" spans="1:30" x14ac:dyDescent="0.3">
      <c r="A6570" t="s">
        <v>2632</v>
      </c>
      <c r="B6570" t="s">
        <v>2633</v>
      </c>
      <c r="C6570" t="s">
        <v>10242</v>
      </c>
      <c r="D6570" t="s">
        <v>8713</v>
      </c>
      <c r="E6570" t="s">
        <v>8714</v>
      </c>
      <c r="F6570" t="s">
        <v>3712</v>
      </c>
      <c r="G6570" t="s">
        <v>1300</v>
      </c>
      <c r="H6570" t="s">
        <v>2635</v>
      </c>
      <c r="I6570" t="s">
        <v>37</v>
      </c>
      <c r="J6570" t="s">
        <v>1665</v>
      </c>
      <c r="K6570" t="s">
        <v>1666</v>
      </c>
      <c r="L6570" t="s">
        <v>301</v>
      </c>
      <c r="M6570" t="s">
        <v>38</v>
      </c>
      <c r="N6570" t="s">
        <v>39</v>
      </c>
      <c r="O6570" s="23">
        <v>405</v>
      </c>
      <c r="P6570" s="9">
        <v>7.74</v>
      </c>
      <c r="Q6570" t="s">
        <v>40</v>
      </c>
      <c r="R6570">
        <v>8704</v>
      </c>
      <c r="S6570" s="9">
        <v>52.3</v>
      </c>
      <c r="T6570" s="26">
        <v>4.6900000000000004</v>
      </c>
      <c r="U6570" s="8">
        <v>245.29</v>
      </c>
      <c r="V6570" t="s">
        <v>10243</v>
      </c>
      <c r="W6570" t="s">
        <v>2007</v>
      </c>
      <c r="X6570" t="s">
        <v>42</v>
      </c>
      <c r="Y6570" t="s">
        <v>1740</v>
      </c>
      <c r="AA6570" s="1">
        <f t="shared" si="739"/>
        <v>46073</v>
      </c>
      <c r="AB6570" s="2">
        <f t="shared" si="740"/>
        <v>2</v>
      </c>
      <c r="AC6570" s="2">
        <f t="shared" si="741"/>
        <v>2026</v>
      </c>
      <c r="AD6570" s="2" t="str">
        <f>IFERROR(VLOOKUP(A6570,'Aux Área'!$A$4:$B$123,2,0),"-")</f>
        <v>TI</v>
      </c>
    </row>
    <row r="6571" spans="1:30" x14ac:dyDescent="0.3">
      <c r="A6571" t="s">
        <v>2347</v>
      </c>
      <c r="B6571" t="s">
        <v>2348</v>
      </c>
      <c r="C6571" t="s">
        <v>10244</v>
      </c>
      <c r="D6571" t="s">
        <v>4262</v>
      </c>
      <c r="E6571" t="s">
        <v>4263</v>
      </c>
      <c r="F6571" t="s">
        <v>2350</v>
      </c>
      <c r="G6571" t="s">
        <v>659</v>
      </c>
      <c r="H6571" t="s">
        <v>1996</v>
      </c>
      <c r="I6571" t="s">
        <v>1997</v>
      </c>
      <c r="J6571" t="s">
        <v>237</v>
      </c>
      <c r="K6571" t="s">
        <v>238</v>
      </c>
      <c r="L6571" t="s">
        <v>110</v>
      </c>
      <c r="M6571" t="s">
        <v>38</v>
      </c>
      <c r="N6571" t="s">
        <v>668</v>
      </c>
      <c r="O6571" s="23">
        <v>130</v>
      </c>
      <c r="P6571" s="9">
        <v>5.31</v>
      </c>
      <c r="Q6571" t="s">
        <v>40</v>
      </c>
      <c r="R6571">
        <v>29862</v>
      </c>
      <c r="S6571" s="9">
        <v>24.49</v>
      </c>
      <c r="T6571" s="26">
        <v>6.04</v>
      </c>
      <c r="U6571" s="8">
        <v>147.91999999999999</v>
      </c>
      <c r="V6571" t="s">
        <v>41</v>
      </c>
      <c r="W6571" t="s">
        <v>1985</v>
      </c>
      <c r="X6571" t="s">
        <v>42</v>
      </c>
      <c r="Y6571" t="s">
        <v>1986</v>
      </c>
      <c r="AA6571" s="1">
        <f t="shared" si="739"/>
        <v>46073</v>
      </c>
      <c r="AB6571" s="2">
        <f t="shared" si="740"/>
        <v>2</v>
      </c>
      <c r="AC6571" s="2">
        <f t="shared" si="741"/>
        <v>2026</v>
      </c>
      <c r="AD6571" s="2" t="str">
        <f>IFERROR(VLOOKUP(A6571,'Aux Área'!$A$4:$B$123,2,0),"-")</f>
        <v>PESADOS</v>
      </c>
    </row>
    <row r="6572" spans="1:30" x14ac:dyDescent="0.3">
      <c r="A6572" t="s">
        <v>2347</v>
      </c>
      <c r="C6572" t="s">
        <v>15797</v>
      </c>
      <c r="F6572" t="s">
        <v>2350</v>
      </c>
      <c r="K6572" t="s">
        <v>238</v>
      </c>
      <c r="N6572" t="s">
        <v>15690</v>
      </c>
      <c r="O6572" t="s">
        <v>15244</v>
      </c>
      <c r="P6572" s="9" t="s">
        <v>15244</v>
      </c>
      <c r="Q6572" t="s">
        <v>40</v>
      </c>
      <c r="R6572" t="s">
        <v>15244</v>
      </c>
      <c r="S6572">
        <v>4.47</v>
      </c>
      <c r="U6572" s="8">
        <v>17.84</v>
      </c>
      <c r="AA6572" s="1">
        <f t="shared" si="739"/>
        <v>46073</v>
      </c>
      <c r="AB6572" s="2">
        <f t="shared" si="740"/>
        <v>2</v>
      </c>
      <c r="AC6572" s="2">
        <f t="shared" si="741"/>
        <v>2026</v>
      </c>
      <c r="AD6572" s="2" t="str">
        <f>IFERROR(VLOOKUP(A6572,'Aux Área'!$A$4:$B$123,2,0),"-")</f>
        <v>PESADOS</v>
      </c>
    </row>
    <row r="6573" spans="1:30" x14ac:dyDescent="0.3">
      <c r="A6573" t="s">
        <v>2314</v>
      </c>
      <c r="B6573" t="s">
        <v>4624</v>
      </c>
      <c r="C6573" t="s">
        <v>10245</v>
      </c>
      <c r="D6573" t="s">
        <v>3410</v>
      </c>
      <c r="E6573" t="s">
        <v>3411</v>
      </c>
      <c r="F6573" t="s">
        <v>2317</v>
      </c>
      <c r="G6573" t="s">
        <v>1300</v>
      </c>
      <c r="H6573" t="s">
        <v>1301</v>
      </c>
      <c r="I6573" t="s">
        <v>37</v>
      </c>
      <c r="J6573" t="s">
        <v>231</v>
      </c>
      <c r="K6573" t="s">
        <v>232</v>
      </c>
      <c r="L6573" t="s">
        <v>217</v>
      </c>
      <c r="M6573" t="s">
        <v>38</v>
      </c>
      <c r="N6573" t="s">
        <v>39</v>
      </c>
      <c r="O6573" s="23">
        <v>401</v>
      </c>
      <c r="P6573" s="9">
        <v>9.4600000000000009</v>
      </c>
      <c r="Q6573" t="s">
        <v>40</v>
      </c>
      <c r="R6573">
        <v>59470</v>
      </c>
      <c r="S6573" s="9">
        <v>42.39</v>
      </c>
      <c r="T6573" s="26">
        <v>4.8609999999999998</v>
      </c>
      <c r="U6573" s="8">
        <v>206.06</v>
      </c>
      <c r="V6573" t="s">
        <v>10246</v>
      </c>
      <c r="W6573" t="s">
        <v>2276</v>
      </c>
      <c r="X6573" t="s">
        <v>42</v>
      </c>
      <c r="Y6573" t="s">
        <v>2277</v>
      </c>
      <c r="AA6573" s="1">
        <f t="shared" si="739"/>
        <v>46073</v>
      </c>
      <c r="AB6573" s="2">
        <f t="shared" si="740"/>
        <v>2</v>
      </c>
      <c r="AC6573" s="2">
        <f t="shared" si="741"/>
        <v>2026</v>
      </c>
      <c r="AD6573" s="2" t="str">
        <f>IFERROR(VLOOKUP(A6573,'Aux Área'!$A$4:$B$123,2,0),"-")</f>
        <v>INSPEÇÃO</v>
      </c>
    </row>
    <row r="6574" spans="1:30" x14ac:dyDescent="0.3">
      <c r="A6574" t="s">
        <v>1130</v>
      </c>
      <c r="B6574" t="s">
        <v>1131</v>
      </c>
      <c r="C6574" t="s">
        <v>10247</v>
      </c>
      <c r="D6574" t="s">
        <v>1133</v>
      </c>
      <c r="E6574" t="s">
        <v>1134</v>
      </c>
      <c r="F6574" t="s">
        <v>1130</v>
      </c>
      <c r="G6574" t="s">
        <v>1635</v>
      </c>
      <c r="H6574" t="s">
        <v>1136</v>
      </c>
      <c r="I6574" t="s">
        <v>1137</v>
      </c>
      <c r="J6574" t="s">
        <v>275</v>
      </c>
      <c r="K6574" t="s">
        <v>276</v>
      </c>
      <c r="L6574" t="s">
        <v>124</v>
      </c>
      <c r="M6574" t="s">
        <v>38</v>
      </c>
      <c r="N6574" t="s">
        <v>707</v>
      </c>
      <c r="O6574" s="23">
        <v>406</v>
      </c>
      <c r="P6574" s="9">
        <v>7.92</v>
      </c>
      <c r="Q6574" t="s">
        <v>40</v>
      </c>
      <c r="R6574">
        <v>30227</v>
      </c>
      <c r="S6574" s="9">
        <v>51.28</v>
      </c>
      <c r="T6574" s="26">
        <v>6.19</v>
      </c>
      <c r="U6574" s="8">
        <v>317.42</v>
      </c>
      <c r="V6574" t="s">
        <v>10248</v>
      </c>
      <c r="W6574" t="s">
        <v>2007</v>
      </c>
      <c r="X6574" t="s">
        <v>42</v>
      </c>
      <c r="Y6574" t="s">
        <v>1740</v>
      </c>
      <c r="AA6574" s="1">
        <f t="shared" si="739"/>
        <v>46073</v>
      </c>
      <c r="AB6574" s="2">
        <f t="shared" si="740"/>
        <v>2</v>
      </c>
      <c r="AC6574" s="2">
        <f t="shared" si="741"/>
        <v>2026</v>
      </c>
      <c r="AD6574" s="2" t="str">
        <f>IFERROR(VLOOKUP(A6574,'Aux Área'!$A$4:$B$123,2,0),"-")</f>
        <v>DIRETORIA</v>
      </c>
    </row>
    <row r="6575" spans="1:30" x14ac:dyDescent="0.3">
      <c r="A6575" t="s">
        <v>58</v>
      </c>
      <c r="B6575" t="s">
        <v>250</v>
      </c>
      <c r="C6575" t="s">
        <v>10249</v>
      </c>
      <c r="D6575" t="s">
        <v>87</v>
      </c>
      <c r="E6575" t="s">
        <v>88</v>
      </c>
      <c r="F6575" t="s">
        <v>59</v>
      </c>
      <c r="G6575" t="s">
        <v>35</v>
      </c>
      <c r="H6575" t="s">
        <v>36</v>
      </c>
      <c r="I6575" t="s">
        <v>37</v>
      </c>
      <c r="J6575" t="s">
        <v>215</v>
      </c>
      <c r="K6575" t="s">
        <v>216</v>
      </c>
      <c r="L6575" t="s">
        <v>217</v>
      </c>
      <c r="M6575" t="s">
        <v>38</v>
      </c>
      <c r="N6575" t="s">
        <v>39</v>
      </c>
      <c r="O6575" s="23">
        <v>296</v>
      </c>
      <c r="P6575" s="9">
        <v>7.69</v>
      </c>
      <c r="Q6575" t="s">
        <v>40</v>
      </c>
      <c r="R6575">
        <v>78461</v>
      </c>
      <c r="S6575" s="9">
        <v>38.47</v>
      </c>
      <c r="T6575" s="26">
        <v>5.1710000000000003</v>
      </c>
      <c r="U6575" s="8">
        <v>198.92</v>
      </c>
      <c r="V6575" t="s">
        <v>41</v>
      </c>
      <c r="W6575" t="s">
        <v>2007</v>
      </c>
      <c r="X6575" t="s">
        <v>42</v>
      </c>
      <c r="Y6575" t="s">
        <v>1740</v>
      </c>
      <c r="AA6575" s="1">
        <f t="shared" si="739"/>
        <v>46073</v>
      </c>
      <c r="AB6575" s="2">
        <f t="shared" si="740"/>
        <v>2</v>
      </c>
      <c r="AC6575" s="2">
        <f t="shared" si="741"/>
        <v>2026</v>
      </c>
      <c r="AD6575" s="2" t="str">
        <f>IFERROR(VLOOKUP(A6575,'Aux Área'!$A$4:$B$123,2,0),"-")</f>
        <v>CONSERVA</v>
      </c>
    </row>
    <row r="6576" spans="1:30" x14ac:dyDescent="0.3">
      <c r="A6576" t="s">
        <v>2282</v>
      </c>
      <c r="B6576" t="s">
        <v>4679</v>
      </c>
      <c r="C6576" t="s">
        <v>10250</v>
      </c>
      <c r="D6576" t="s">
        <v>3162</v>
      </c>
      <c r="E6576" t="s">
        <v>3163</v>
      </c>
      <c r="F6576" t="s">
        <v>2285</v>
      </c>
      <c r="G6576" t="s">
        <v>1135</v>
      </c>
      <c r="H6576" t="s">
        <v>2275</v>
      </c>
      <c r="I6576" t="s">
        <v>1497</v>
      </c>
      <c r="J6576" t="s">
        <v>165</v>
      </c>
      <c r="K6576" t="s">
        <v>166</v>
      </c>
      <c r="L6576" t="s">
        <v>167</v>
      </c>
      <c r="M6576" t="s">
        <v>38</v>
      </c>
      <c r="N6576" t="s">
        <v>39</v>
      </c>
      <c r="O6576" s="23">
        <v>355</v>
      </c>
      <c r="P6576" s="9">
        <v>7.96</v>
      </c>
      <c r="Q6576" t="s">
        <v>40</v>
      </c>
      <c r="R6576">
        <v>95627</v>
      </c>
      <c r="S6576" s="9">
        <v>44.62</v>
      </c>
      <c r="T6576" s="26">
        <v>4.8940000000000001</v>
      </c>
      <c r="U6576" s="8">
        <v>218.35</v>
      </c>
      <c r="V6576" t="s">
        <v>112</v>
      </c>
      <c r="W6576" t="s">
        <v>2276</v>
      </c>
      <c r="X6576" t="s">
        <v>42</v>
      </c>
      <c r="Y6576" t="s">
        <v>2277</v>
      </c>
      <c r="AA6576" s="1">
        <f t="shared" ref="AA6576:AA6639" si="742">IFERROR(DATEVALUE(C6576),"-")</f>
        <v>46073</v>
      </c>
      <c r="AB6576" s="2">
        <f t="shared" ref="AB6576:AB6639" si="743">IFERROR(MONTH(AA6576),"-")</f>
        <v>2</v>
      </c>
      <c r="AC6576" s="2">
        <f t="shared" ref="AC6576:AC6639" si="744">IFERROR(YEAR(AA6576),"-")</f>
        <v>2026</v>
      </c>
      <c r="AD6576" s="2" t="str">
        <f>IFERROR(VLOOKUP(A6576,'Aux Área'!$A$4:$B$123,2,0),"-")</f>
        <v>INSPEÇÃO</v>
      </c>
    </row>
    <row r="6577" spans="1:30" x14ac:dyDescent="0.3">
      <c r="A6577" t="s">
        <v>1702</v>
      </c>
      <c r="B6577" t="s">
        <v>209</v>
      </c>
      <c r="C6577" t="s">
        <v>10251</v>
      </c>
      <c r="D6577" t="s">
        <v>1225</v>
      </c>
      <c r="E6577" t="s">
        <v>1226</v>
      </c>
      <c r="F6577" t="s">
        <v>653</v>
      </c>
      <c r="G6577" t="s">
        <v>1495</v>
      </c>
      <c r="H6577" t="s">
        <v>1704</v>
      </c>
      <c r="I6577" t="s">
        <v>1497</v>
      </c>
      <c r="J6577" t="s">
        <v>409</v>
      </c>
      <c r="K6577" t="s">
        <v>410</v>
      </c>
      <c r="L6577" t="s">
        <v>141</v>
      </c>
      <c r="M6577" t="s">
        <v>38</v>
      </c>
      <c r="N6577" t="s">
        <v>638</v>
      </c>
      <c r="O6577" s="23">
        <v>0</v>
      </c>
      <c r="P6577" s="9">
        <v>0</v>
      </c>
      <c r="Q6577" t="s">
        <v>40</v>
      </c>
      <c r="R6577">
        <v>0</v>
      </c>
      <c r="S6577" s="9">
        <v>201.28</v>
      </c>
      <c r="T6577" s="26">
        <v>5.99</v>
      </c>
      <c r="U6577" s="8">
        <v>1205.69</v>
      </c>
      <c r="V6577" t="s">
        <v>10252</v>
      </c>
      <c r="W6577" t="s">
        <v>652</v>
      </c>
      <c r="X6577" t="s">
        <v>42</v>
      </c>
      <c r="Y6577" t="s">
        <v>653</v>
      </c>
      <c r="AA6577" s="1">
        <f t="shared" si="742"/>
        <v>46073</v>
      </c>
      <c r="AB6577" s="2">
        <f t="shared" si="743"/>
        <v>2</v>
      </c>
      <c r="AC6577" s="2">
        <f t="shared" si="744"/>
        <v>2026</v>
      </c>
      <c r="AD6577" s="2" t="str">
        <f>IFERROR(VLOOKUP(A6577,'Aux Área'!$A$4:$B$123,2,0),"-")</f>
        <v>SÃO PEDRO</v>
      </c>
    </row>
    <row r="6578" spans="1:30" x14ac:dyDescent="0.3">
      <c r="A6578" t="s">
        <v>2691</v>
      </c>
      <c r="B6578" t="s">
        <v>2692</v>
      </c>
      <c r="C6578" t="s">
        <v>10253</v>
      </c>
      <c r="D6578" t="s">
        <v>2142</v>
      </c>
      <c r="E6578" t="s">
        <v>2143</v>
      </c>
      <c r="F6578" t="s">
        <v>5979</v>
      </c>
      <c r="G6578" t="s">
        <v>1635</v>
      </c>
      <c r="H6578" t="s">
        <v>2635</v>
      </c>
      <c r="I6578" t="s">
        <v>37</v>
      </c>
      <c r="J6578" t="s">
        <v>169</v>
      </c>
      <c r="K6578" t="s">
        <v>170</v>
      </c>
      <c r="L6578" t="s">
        <v>124</v>
      </c>
      <c r="M6578" t="s">
        <v>38</v>
      </c>
      <c r="N6578" t="s">
        <v>39</v>
      </c>
      <c r="O6578" s="23">
        <v>338</v>
      </c>
      <c r="P6578" s="9">
        <v>9.2799999999999994</v>
      </c>
      <c r="Q6578" t="s">
        <v>40</v>
      </c>
      <c r="R6578">
        <v>15846</v>
      </c>
      <c r="S6578" s="9">
        <v>36.409999999999997</v>
      </c>
      <c r="T6578" s="26">
        <v>4.8899999999999997</v>
      </c>
      <c r="U6578" s="8">
        <v>178.04</v>
      </c>
      <c r="V6578" t="s">
        <v>41</v>
      </c>
      <c r="W6578" t="s">
        <v>2007</v>
      </c>
      <c r="X6578" t="s">
        <v>42</v>
      </c>
      <c r="Y6578" t="s">
        <v>1740</v>
      </c>
      <c r="AA6578" s="1">
        <f t="shared" si="742"/>
        <v>46073</v>
      </c>
      <c r="AB6578" s="2">
        <f t="shared" si="743"/>
        <v>2</v>
      </c>
      <c r="AC6578" s="2">
        <f t="shared" si="744"/>
        <v>2026</v>
      </c>
      <c r="AD6578" s="2" t="str">
        <f>IFERROR(VLOOKUP(A6578,'Aux Área'!$A$4:$B$123,2,0),"-")</f>
        <v>TI</v>
      </c>
    </row>
    <row r="6579" spans="1:30" x14ac:dyDescent="0.3">
      <c r="A6579" t="s">
        <v>1819</v>
      </c>
      <c r="B6579" t="s">
        <v>156</v>
      </c>
      <c r="C6579" t="s">
        <v>10254</v>
      </c>
      <c r="D6579" t="s">
        <v>5474</v>
      </c>
      <c r="E6579" t="s">
        <v>5475</v>
      </c>
      <c r="F6579" t="s">
        <v>653</v>
      </c>
      <c r="G6579" t="s">
        <v>659</v>
      </c>
      <c r="H6579" t="s">
        <v>1821</v>
      </c>
      <c r="I6579" t="s">
        <v>673</v>
      </c>
      <c r="J6579" t="s">
        <v>1100</v>
      </c>
      <c r="K6579" t="s">
        <v>1101</v>
      </c>
      <c r="L6579" t="s">
        <v>181</v>
      </c>
      <c r="M6579" t="s">
        <v>38</v>
      </c>
      <c r="N6579" t="s">
        <v>638</v>
      </c>
      <c r="O6579" s="23">
        <v>0</v>
      </c>
      <c r="P6579" s="9">
        <v>0</v>
      </c>
      <c r="Q6579" t="s">
        <v>40</v>
      </c>
      <c r="R6579">
        <v>0</v>
      </c>
      <c r="S6579" s="9">
        <v>165.83</v>
      </c>
      <c r="T6579" s="26">
        <v>5.69</v>
      </c>
      <c r="U6579" s="8">
        <v>943.58</v>
      </c>
      <c r="V6579" t="s">
        <v>10255</v>
      </c>
      <c r="W6579" t="s">
        <v>652</v>
      </c>
      <c r="X6579" t="s">
        <v>42</v>
      </c>
      <c r="Y6579" t="s">
        <v>653</v>
      </c>
      <c r="AA6579" s="1">
        <f t="shared" si="742"/>
        <v>46073</v>
      </c>
      <c r="AB6579" s="2">
        <f t="shared" si="743"/>
        <v>2</v>
      </c>
      <c r="AC6579" s="2">
        <f t="shared" si="744"/>
        <v>2026</v>
      </c>
      <c r="AD6579" s="2" t="str">
        <f>IFERROR(VLOOKUP(A6579,'Aux Área'!$A$4:$B$123,2,0),"-")</f>
        <v>SÃO PEDRO</v>
      </c>
    </row>
    <row r="6580" spans="1:30" x14ac:dyDescent="0.3">
      <c r="A6580" t="s">
        <v>3092</v>
      </c>
      <c r="B6580" t="s">
        <v>4774</v>
      </c>
      <c r="C6580" t="s">
        <v>10256</v>
      </c>
      <c r="D6580" t="s">
        <v>3135</v>
      </c>
      <c r="E6580" t="s">
        <v>3136</v>
      </c>
      <c r="F6580" t="s">
        <v>3594</v>
      </c>
      <c r="G6580" t="s">
        <v>1135</v>
      </c>
      <c r="H6580" t="s">
        <v>2275</v>
      </c>
      <c r="I6580" t="s">
        <v>1497</v>
      </c>
      <c r="J6580" t="s">
        <v>188</v>
      </c>
      <c r="K6580" t="s">
        <v>189</v>
      </c>
      <c r="L6580" t="s">
        <v>190</v>
      </c>
      <c r="M6580" t="s">
        <v>38</v>
      </c>
      <c r="N6580" t="s">
        <v>39</v>
      </c>
      <c r="O6580" s="23">
        <v>393</v>
      </c>
      <c r="P6580" s="9">
        <v>10.220000000000001</v>
      </c>
      <c r="Q6580" t="s">
        <v>40</v>
      </c>
      <c r="R6580">
        <v>93953</v>
      </c>
      <c r="S6580" s="9">
        <v>38.44</v>
      </c>
      <c r="T6580" s="26">
        <v>4.99</v>
      </c>
      <c r="U6580" s="8">
        <v>191.82</v>
      </c>
      <c r="V6580" t="s">
        <v>41</v>
      </c>
      <c r="W6580" t="s">
        <v>2276</v>
      </c>
      <c r="X6580" t="s">
        <v>42</v>
      </c>
      <c r="Y6580" t="s">
        <v>2277</v>
      </c>
      <c r="AA6580" s="1">
        <f t="shared" si="742"/>
        <v>46073</v>
      </c>
      <c r="AB6580" s="2">
        <f t="shared" si="743"/>
        <v>2</v>
      </c>
      <c r="AC6580" s="2">
        <f t="shared" si="744"/>
        <v>2026</v>
      </c>
      <c r="AD6580" s="2" t="str">
        <f>IFERROR(VLOOKUP(A6580,'Aux Área'!$A$4:$B$123,2,0),"-")</f>
        <v>INSPEÇÃO</v>
      </c>
    </row>
    <row r="6581" spans="1:30" x14ac:dyDescent="0.3">
      <c r="A6581" t="s">
        <v>2638</v>
      </c>
      <c r="B6581" t="s">
        <v>4593</v>
      </c>
      <c r="C6581" t="s">
        <v>10257</v>
      </c>
      <c r="D6581" t="s">
        <v>3246</v>
      </c>
      <c r="E6581" t="s">
        <v>3247</v>
      </c>
      <c r="F6581" t="s">
        <v>2641</v>
      </c>
      <c r="G6581" t="s">
        <v>1135</v>
      </c>
      <c r="H6581" t="s">
        <v>2275</v>
      </c>
      <c r="I6581" t="s">
        <v>1497</v>
      </c>
      <c r="J6581" t="s">
        <v>275</v>
      </c>
      <c r="K6581" t="s">
        <v>276</v>
      </c>
      <c r="L6581" t="s">
        <v>124</v>
      </c>
      <c r="M6581" t="s">
        <v>38</v>
      </c>
      <c r="N6581" t="s">
        <v>39</v>
      </c>
      <c r="O6581" s="23">
        <v>371</v>
      </c>
      <c r="P6581" s="9">
        <v>8.84</v>
      </c>
      <c r="Q6581" t="s">
        <v>40</v>
      </c>
      <c r="R6581">
        <v>100395</v>
      </c>
      <c r="S6581" s="9">
        <v>41.97</v>
      </c>
      <c r="T6581" s="26">
        <v>4.79</v>
      </c>
      <c r="U6581" s="8">
        <v>201.04</v>
      </c>
      <c r="V6581" t="s">
        <v>10258</v>
      </c>
      <c r="W6581" t="s">
        <v>2276</v>
      </c>
      <c r="X6581" t="s">
        <v>42</v>
      </c>
      <c r="Y6581" t="s">
        <v>2277</v>
      </c>
      <c r="AA6581" s="1">
        <f t="shared" si="742"/>
        <v>46073</v>
      </c>
      <c r="AB6581" s="2">
        <f t="shared" si="743"/>
        <v>2</v>
      </c>
      <c r="AC6581" s="2">
        <f t="shared" si="744"/>
        <v>2026</v>
      </c>
      <c r="AD6581" s="2" t="str">
        <f>IFERROR(VLOOKUP(A6581,'Aux Área'!$A$4:$B$123,2,0),"-")</f>
        <v>INSPEÇÃO</v>
      </c>
    </row>
    <row r="6582" spans="1:30" x14ac:dyDescent="0.3">
      <c r="A6582" t="s">
        <v>68</v>
      </c>
      <c r="B6582" t="s">
        <v>296</v>
      </c>
      <c r="C6582" t="s">
        <v>10259</v>
      </c>
      <c r="D6582" t="s">
        <v>3149</v>
      </c>
      <c r="E6582" t="s">
        <v>3150</v>
      </c>
      <c r="F6582" t="s">
        <v>69</v>
      </c>
      <c r="G6582" t="s">
        <v>35</v>
      </c>
      <c r="H6582" t="s">
        <v>36</v>
      </c>
      <c r="I6582" t="s">
        <v>37</v>
      </c>
      <c r="J6582" t="s">
        <v>188</v>
      </c>
      <c r="K6582" t="s">
        <v>189</v>
      </c>
      <c r="L6582" t="s">
        <v>190</v>
      </c>
      <c r="M6582" t="s">
        <v>38</v>
      </c>
      <c r="N6582" t="s">
        <v>39</v>
      </c>
      <c r="O6582" s="23">
        <v>315</v>
      </c>
      <c r="P6582" s="9">
        <v>9.43</v>
      </c>
      <c r="Q6582" t="s">
        <v>40</v>
      </c>
      <c r="R6582">
        <v>47264</v>
      </c>
      <c r="S6582" s="9">
        <v>33.39</v>
      </c>
      <c r="T6582" s="26">
        <v>4.99</v>
      </c>
      <c r="U6582" s="8">
        <v>166.62</v>
      </c>
      <c r="V6582" t="s">
        <v>41</v>
      </c>
      <c r="W6582" t="s">
        <v>2007</v>
      </c>
      <c r="X6582" t="s">
        <v>42</v>
      </c>
      <c r="Y6582" t="s">
        <v>1740</v>
      </c>
      <c r="AA6582" s="1">
        <f t="shared" si="742"/>
        <v>46073</v>
      </c>
      <c r="AB6582" s="2">
        <f t="shared" si="743"/>
        <v>2</v>
      </c>
      <c r="AC6582" s="2">
        <f t="shared" si="744"/>
        <v>2026</v>
      </c>
      <c r="AD6582" s="2" t="str">
        <f>IFERROR(VLOOKUP(A6582,'Aux Área'!$A$4:$B$123,2,0),"-")</f>
        <v>OPERAÇÃO</v>
      </c>
    </row>
    <row r="6583" spans="1:30" x14ac:dyDescent="0.3">
      <c r="A6583" t="s">
        <v>52</v>
      </c>
      <c r="B6583" t="s">
        <v>1449</v>
      </c>
      <c r="C6583" t="s">
        <v>10260</v>
      </c>
      <c r="D6583" t="s">
        <v>3246</v>
      </c>
      <c r="E6583" t="s">
        <v>3247</v>
      </c>
      <c r="F6583" t="s">
        <v>53</v>
      </c>
      <c r="G6583" t="s">
        <v>35</v>
      </c>
      <c r="H6583" t="s">
        <v>36</v>
      </c>
      <c r="I6583" t="s">
        <v>37</v>
      </c>
      <c r="J6583" t="s">
        <v>188</v>
      </c>
      <c r="K6583" t="s">
        <v>189</v>
      </c>
      <c r="L6583" t="s">
        <v>190</v>
      </c>
      <c r="M6583" t="s">
        <v>38</v>
      </c>
      <c r="N6583" t="s">
        <v>39</v>
      </c>
      <c r="O6583" s="23">
        <v>400</v>
      </c>
      <c r="P6583" s="9">
        <v>9.76</v>
      </c>
      <c r="Q6583" t="s">
        <v>40</v>
      </c>
      <c r="R6583">
        <v>62944</v>
      </c>
      <c r="S6583" s="9">
        <v>40.97</v>
      </c>
      <c r="T6583" s="26">
        <v>4.99</v>
      </c>
      <c r="U6583" s="8">
        <v>204.44</v>
      </c>
      <c r="V6583" t="s">
        <v>41</v>
      </c>
      <c r="W6583" t="s">
        <v>2007</v>
      </c>
      <c r="X6583" t="s">
        <v>42</v>
      </c>
      <c r="Y6583" t="s">
        <v>1740</v>
      </c>
      <c r="AA6583" s="1">
        <f t="shared" si="742"/>
        <v>46073</v>
      </c>
      <c r="AB6583" s="2">
        <f t="shared" si="743"/>
        <v>2</v>
      </c>
      <c r="AC6583" s="2">
        <f t="shared" si="744"/>
        <v>2026</v>
      </c>
      <c r="AD6583" s="2" t="str">
        <f>IFERROR(VLOOKUP(A6583,'Aux Área'!$A$4:$B$123,2,0),"-")</f>
        <v>OPERAÇÃO</v>
      </c>
    </row>
    <row r="6584" spans="1:30" x14ac:dyDescent="0.3">
      <c r="A6584" t="s">
        <v>2306</v>
      </c>
      <c r="B6584" t="s">
        <v>4613</v>
      </c>
      <c r="C6584" t="s">
        <v>10261</v>
      </c>
      <c r="D6584" t="s">
        <v>3428</v>
      </c>
      <c r="E6584" t="s">
        <v>3429</v>
      </c>
      <c r="F6584" t="s">
        <v>2309</v>
      </c>
      <c r="G6584" t="s">
        <v>1135</v>
      </c>
      <c r="H6584" t="s">
        <v>2275</v>
      </c>
      <c r="I6584" t="s">
        <v>1497</v>
      </c>
      <c r="J6584" t="s">
        <v>1665</v>
      </c>
      <c r="K6584" t="s">
        <v>1666</v>
      </c>
      <c r="L6584" t="s">
        <v>301</v>
      </c>
      <c r="M6584" t="s">
        <v>38</v>
      </c>
      <c r="N6584" t="s">
        <v>39</v>
      </c>
      <c r="O6584" s="23">
        <v>322</v>
      </c>
      <c r="P6584" s="9">
        <v>7.9</v>
      </c>
      <c r="Q6584" t="s">
        <v>40</v>
      </c>
      <c r="R6584">
        <v>107928</v>
      </c>
      <c r="S6584" s="9">
        <v>40.770000000000003</v>
      </c>
      <c r="T6584" s="26">
        <v>4.6900000000000004</v>
      </c>
      <c r="U6584" s="8">
        <v>191.21</v>
      </c>
      <c r="V6584" t="s">
        <v>10262</v>
      </c>
      <c r="W6584" t="s">
        <v>2276</v>
      </c>
      <c r="X6584" t="s">
        <v>42</v>
      </c>
      <c r="Y6584" t="s">
        <v>2277</v>
      </c>
      <c r="AA6584" s="1">
        <f t="shared" si="742"/>
        <v>46073</v>
      </c>
      <c r="AB6584" s="2">
        <f t="shared" si="743"/>
        <v>2</v>
      </c>
      <c r="AC6584" s="2">
        <f t="shared" si="744"/>
        <v>2026</v>
      </c>
      <c r="AD6584" s="2" t="str">
        <f>IFERROR(VLOOKUP(A6584,'Aux Área'!$A$4:$B$123,2,0),"-")</f>
        <v>INSPEÇÃO</v>
      </c>
    </row>
    <row r="6585" spans="1:30" x14ac:dyDescent="0.3">
      <c r="A6585" t="s">
        <v>2278</v>
      </c>
      <c r="B6585" t="s">
        <v>4664</v>
      </c>
      <c r="C6585" t="s">
        <v>10263</v>
      </c>
      <c r="D6585" t="s">
        <v>6708</v>
      </c>
      <c r="E6585" t="s">
        <v>6709</v>
      </c>
      <c r="F6585" t="s">
        <v>2281</v>
      </c>
      <c r="G6585" t="s">
        <v>1135</v>
      </c>
      <c r="H6585" t="s">
        <v>2275</v>
      </c>
      <c r="I6585" t="s">
        <v>1497</v>
      </c>
      <c r="J6585" t="s">
        <v>169</v>
      </c>
      <c r="K6585" t="s">
        <v>170</v>
      </c>
      <c r="L6585" t="s">
        <v>124</v>
      </c>
      <c r="M6585" t="s">
        <v>38</v>
      </c>
      <c r="N6585" t="s">
        <v>39</v>
      </c>
      <c r="O6585" s="23">
        <v>337</v>
      </c>
      <c r="P6585" s="9">
        <v>9.2799999999999994</v>
      </c>
      <c r="Q6585" t="s">
        <v>40</v>
      </c>
      <c r="R6585">
        <v>113516</v>
      </c>
      <c r="S6585" s="9">
        <v>36.299999999999997</v>
      </c>
      <c r="T6585" s="26">
        <v>4.8899999999999997</v>
      </c>
      <c r="U6585" s="8">
        <v>177.51</v>
      </c>
      <c r="V6585" t="s">
        <v>41</v>
      </c>
      <c r="W6585" t="s">
        <v>2276</v>
      </c>
      <c r="X6585" t="s">
        <v>42</v>
      </c>
      <c r="Y6585" t="s">
        <v>2277</v>
      </c>
      <c r="AA6585" s="1">
        <f t="shared" si="742"/>
        <v>46073</v>
      </c>
      <c r="AB6585" s="2">
        <f t="shared" si="743"/>
        <v>2</v>
      </c>
      <c r="AC6585" s="2">
        <f t="shared" si="744"/>
        <v>2026</v>
      </c>
      <c r="AD6585" s="2" t="str">
        <f>IFERROR(VLOOKUP(A6585,'Aux Área'!$A$4:$B$123,2,0),"-")</f>
        <v>INSPEÇÃO</v>
      </c>
    </row>
    <row r="6586" spans="1:30" x14ac:dyDescent="0.3">
      <c r="A6586" t="s">
        <v>2643</v>
      </c>
      <c r="B6586" t="s">
        <v>2307</v>
      </c>
      <c r="C6586" t="s">
        <v>10264</v>
      </c>
      <c r="D6586" t="s">
        <v>4988</v>
      </c>
      <c r="E6586" t="s">
        <v>4989</v>
      </c>
      <c r="F6586" t="s">
        <v>2646</v>
      </c>
      <c r="G6586" t="s">
        <v>1300</v>
      </c>
      <c r="H6586" t="s">
        <v>1301</v>
      </c>
      <c r="I6586" t="s">
        <v>37</v>
      </c>
      <c r="J6586" t="s">
        <v>370</v>
      </c>
      <c r="K6586" t="s">
        <v>371</v>
      </c>
      <c r="L6586" t="s">
        <v>124</v>
      </c>
      <c r="M6586" t="s">
        <v>38</v>
      </c>
      <c r="N6586" t="s">
        <v>39</v>
      </c>
      <c r="O6586" s="23">
        <v>488</v>
      </c>
      <c r="P6586" s="9">
        <v>10.34</v>
      </c>
      <c r="Q6586" t="s">
        <v>40</v>
      </c>
      <c r="R6586">
        <v>107522</v>
      </c>
      <c r="S6586" s="9">
        <v>47.2</v>
      </c>
      <c r="T6586" s="26">
        <v>4.99</v>
      </c>
      <c r="U6586" s="8">
        <v>235.53</v>
      </c>
      <c r="V6586" t="s">
        <v>10265</v>
      </c>
      <c r="W6586" t="s">
        <v>2276</v>
      </c>
      <c r="X6586" t="s">
        <v>42</v>
      </c>
      <c r="Y6586" t="s">
        <v>2277</v>
      </c>
      <c r="AA6586" s="1">
        <f t="shared" si="742"/>
        <v>46073</v>
      </c>
      <c r="AB6586" s="2">
        <f t="shared" si="743"/>
        <v>2</v>
      </c>
      <c r="AC6586" s="2">
        <f t="shared" si="744"/>
        <v>2026</v>
      </c>
      <c r="AD6586" s="2" t="str">
        <f>IFERROR(VLOOKUP(A6586,'Aux Área'!$A$4:$B$123,2,0),"-")</f>
        <v>INSPEÇÃO</v>
      </c>
    </row>
    <row r="6587" spans="1:30" x14ac:dyDescent="0.3">
      <c r="A6587" t="s">
        <v>2314</v>
      </c>
      <c r="B6587" t="s">
        <v>4624</v>
      </c>
      <c r="C6587" t="s">
        <v>10266</v>
      </c>
      <c r="D6587" t="s">
        <v>9279</v>
      </c>
      <c r="E6587" t="s">
        <v>9280</v>
      </c>
      <c r="F6587" t="s">
        <v>2317</v>
      </c>
      <c r="G6587" t="s">
        <v>1300</v>
      </c>
      <c r="H6587" t="s">
        <v>1301</v>
      </c>
      <c r="I6587" t="s">
        <v>37</v>
      </c>
      <c r="J6587" t="s">
        <v>231</v>
      </c>
      <c r="K6587" t="s">
        <v>232</v>
      </c>
      <c r="L6587" t="s">
        <v>217</v>
      </c>
      <c r="M6587" t="s">
        <v>38</v>
      </c>
      <c r="N6587" t="s">
        <v>39</v>
      </c>
      <c r="O6587" s="23">
        <v>180</v>
      </c>
      <c r="P6587" s="9">
        <v>9.51</v>
      </c>
      <c r="Q6587" t="s">
        <v>40</v>
      </c>
      <c r="R6587" s="2">
        <v>59650</v>
      </c>
      <c r="S6587" s="9">
        <v>18.93</v>
      </c>
      <c r="T6587" s="26">
        <v>4.8600000000000003</v>
      </c>
      <c r="U6587" s="8">
        <v>92</v>
      </c>
      <c r="V6587" t="s">
        <v>10267</v>
      </c>
      <c r="W6587" t="s">
        <v>2276</v>
      </c>
      <c r="X6587" t="s">
        <v>42</v>
      </c>
      <c r="Y6587" t="s">
        <v>2277</v>
      </c>
      <c r="AA6587" s="1">
        <f t="shared" si="742"/>
        <v>46073</v>
      </c>
      <c r="AB6587" s="2">
        <f t="shared" si="743"/>
        <v>2</v>
      </c>
      <c r="AC6587" s="2">
        <f t="shared" si="744"/>
        <v>2026</v>
      </c>
      <c r="AD6587" s="2" t="str">
        <f>IFERROR(VLOOKUP(A6587,'Aux Área'!$A$4:$B$123,2,0),"-")</f>
        <v>INSPEÇÃO</v>
      </c>
    </row>
    <row r="6588" spans="1:30" x14ac:dyDescent="0.3">
      <c r="A6588" t="s">
        <v>2189</v>
      </c>
      <c r="B6588" t="s">
        <v>2190</v>
      </c>
      <c r="C6588" t="s">
        <v>10268</v>
      </c>
      <c r="D6588" t="s">
        <v>5015</v>
      </c>
      <c r="E6588" t="s">
        <v>5016</v>
      </c>
      <c r="F6588" t="s">
        <v>2192</v>
      </c>
      <c r="G6588" t="s">
        <v>1135</v>
      </c>
      <c r="H6588" t="s">
        <v>2185</v>
      </c>
      <c r="I6588" t="s">
        <v>2186</v>
      </c>
      <c r="J6588" t="s">
        <v>219</v>
      </c>
      <c r="K6588" t="s">
        <v>177</v>
      </c>
      <c r="L6588" t="s">
        <v>177</v>
      </c>
      <c r="M6588" t="s">
        <v>38</v>
      </c>
      <c r="N6588" t="s">
        <v>668</v>
      </c>
      <c r="O6588" s="23">
        <v>702</v>
      </c>
      <c r="P6588" s="9">
        <v>14.06</v>
      </c>
      <c r="Q6588" t="s">
        <v>40</v>
      </c>
      <c r="R6588">
        <v>21322</v>
      </c>
      <c r="S6588" s="9">
        <v>49.93</v>
      </c>
      <c r="T6588" s="26">
        <v>6.19</v>
      </c>
      <c r="U6588" s="8">
        <v>309.08</v>
      </c>
      <c r="V6588" t="s">
        <v>10269</v>
      </c>
      <c r="W6588" t="s">
        <v>2007</v>
      </c>
      <c r="X6588" t="s">
        <v>42</v>
      </c>
      <c r="Y6588" t="s">
        <v>2188</v>
      </c>
      <c r="AA6588" s="1">
        <f t="shared" si="742"/>
        <v>46073</v>
      </c>
      <c r="AB6588" s="2">
        <f t="shared" si="743"/>
        <v>2</v>
      </c>
      <c r="AC6588" s="2">
        <f t="shared" si="744"/>
        <v>2026</v>
      </c>
      <c r="AD6588" s="2" t="str">
        <f>IFERROR(VLOOKUP(A6588,'Aux Área'!$A$4:$B$123,2,0),"-")</f>
        <v>INSPEÇÃO</v>
      </c>
    </row>
    <row r="6589" spans="1:30" x14ac:dyDescent="0.3">
      <c r="A6589" t="s">
        <v>2278</v>
      </c>
      <c r="B6589" t="s">
        <v>4664</v>
      </c>
      <c r="C6589" t="s">
        <v>10270</v>
      </c>
      <c r="D6589" t="s">
        <v>3208</v>
      </c>
      <c r="E6589" t="s">
        <v>3209</v>
      </c>
      <c r="F6589" t="s">
        <v>2281</v>
      </c>
      <c r="G6589" t="s">
        <v>1135</v>
      </c>
      <c r="H6589" t="s">
        <v>2275</v>
      </c>
      <c r="I6589" t="s">
        <v>1497</v>
      </c>
      <c r="J6589" t="s">
        <v>169</v>
      </c>
      <c r="K6589" t="s">
        <v>170</v>
      </c>
      <c r="L6589" t="s">
        <v>124</v>
      </c>
      <c r="M6589" t="s">
        <v>38</v>
      </c>
      <c r="N6589" t="s">
        <v>39</v>
      </c>
      <c r="O6589" s="23">
        <v>216</v>
      </c>
      <c r="P6589" s="9">
        <v>9.25</v>
      </c>
      <c r="Q6589" t="s">
        <v>40</v>
      </c>
      <c r="R6589">
        <v>113732</v>
      </c>
      <c r="S6589" s="9">
        <v>23.34</v>
      </c>
      <c r="T6589" s="26">
        <v>4.8899999999999997</v>
      </c>
      <c r="U6589" s="8">
        <v>114.13</v>
      </c>
      <c r="V6589" t="s">
        <v>41</v>
      </c>
      <c r="W6589" t="s">
        <v>2276</v>
      </c>
      <c r="X6589" t="s">
        <v>42</v>
      </c>
      <c r="Y6589" t="s">
        <v>2277</v>
      </c>
      <c r="AA6589" s="1">
        <f t="shared" si="742"/>
        <v>46073</v>
      </c>
      <c r="AB6589" s="2">
        <f t="shared" si="743"/>
        <v>2</v>
      </c>
      <c r="AC6589" s="2">
        <f t="shared" si="744"/>
        <v>2026</v>
      </c>
      <c r="AD6589" s="2" t="str">
        <f>IFERROR(VLOOKUP(A6589,'Aux Área'!$A$4:$B$123,2,0),"-")</f>
        <v>INSPEÇÃO</v>
      </c>
    </row>
    <row r="6590" spans="1:30" x14ac:dyDescent="0.3">
      <c r="A6590" t="s">
        <v>2314</v>
      </c>
      <c r="B6590" t="s">
        <v>4624</v>
      </c>
      <c r="C6590" t="s">
        <v>10271</v>
      </c>
      <c r="D6590" t="s">
        <v>9279</v>
      </c>
      <c r="E6590" t="s">
        <v>9280</v>
      </c>
      <c r="F6590" t="s">
        <v>2317</v>
      </c>
      <c r="G6590" t="s">
        <v>1300</v>
      </c>
      <c r="H6590" t="s">
        <v>1301</v>
      </c>
      <c r="I6590" t="s">
        <v>37</v>
      </c>
      <c r="J6590" t="s">
        <v>89</v>
      </c>
      <c r="K6590" t="s">
        <v>90</v>
      </c>
      <c r="L6590" t="s">
        <v>91</v>
      </c>
      <c r="M6590" t="s">
        <v>38</v>
      </c>
      <c r="N6590" t="s">
        <v>39</v>
      </c>
      <c r="O6590" s="23">
        <v>217</v>
      </c>
      <c r="P6590" s="9">
        <v>6.86</v>
      </c>
      <c r="Q6590" t="s">
        <v>40</v>
      </c>
      <c r="R6590">
        <v>59867</v>
      </c>
      <c r="S6590" s="9">
        <v>31.62</v>
      </c>
      <c r="T6590" s="26">
        <v>4.8899999999999997</v>
      </c>
      <c r="U6590" s="8">
        <v>154.62</v>
      </c>
      <c r="V6590" t="s">
        <v>10272</v>
      </c>
      <c r="W6590" t="s">
        <v>2276</v>
      </c>
      <c r="X6590" t="s">
        <v>42</v>
      </c>
      <c r="Y6590" t="s">
        <v>2277</v>
      </c>
      <c r="AA6590" s="1">
        <f t="shared" si="742"/>
        <v>46074</v>
      </c>
      <c r="AB6590" s="2">
        <f t="shared" si="743"/>
        <v>2</v>
      </c>
      <c r="AC6590" s="2">
        <f t="shared" si="744"/>
        <v>2026</v>
      </c>
      <c r="AD6590" s="2" t="str">
        <f>IFERROR(VLOOKUP(A6590,'Aux Área'!$A$4:$B$123,2,0),"-")</f>
        <v>INSPEÇÃO</v>
      </c>
    </row>
    <row r="6591" spans="1:30" x14ac:dyDescent="0.3">
      <c r="A6591" t="s">
        <v>2181</v>
      </c>
      <c r="B6591" t="s">
        <v>4595</v>
      </c>
      <c r="C6591" t="s">
        <v>10273</v>
      </c>
      <c r="D6591" t="s">
        <v>3303</v>
      </c>
      <c r="E6591" t="s">
        <v>3304</v>
      </c>
      <c r="F6591" t="s">
        <v>2184</v>
      </c>
      <c r="G6591" t="s">
        <v>1135</v>
      </c>
      <c r="H6591" t="s">
        <v>2185</v>
      </c>
      <c r="I6591" t="s">
        <v>2186</v>
      </c>
      <c r="J6591" t="s">
        <v>241</v>
      </c>
      <c r="K6591" t="s">
        <v>242</v>
      </c>
      <c r="L6591" t="s">
        <v>110</v>
      </c>
      <c r="M6591" t="s">
        <v>38</v>
      </c>
      <c r="N6591" t="s">
        <v>668</v>
      </c>
      <c r="O6591" s="23">
        <v>808</v>
      </c>
      <c r="P6591" s="9">
        <v>15.2</v>
      </c>
      <c r="Q6591" t="s">
        <v>40</v>
      </c>
      <c r="R6591">
        <v>119542</v>
      </c>
      <c r="S6591" s="9">
        <v>53.15</v>
      </c>
      <c r="T6591" s="26">
        <v>5.89</v>
      </c>
      <c r="U6591" s="8">
        <v>313.02999999999997</v>
      </c>
      <c r="V6591" t="s">
        <v>41</v>
      </c>
      <c r="W6591" t="s">
        <v>2007</v>
      </c>
      <c r="X6591" t="s">
        <v>42</v>
      </c>
      <c r="Y6591" t="s">
        <v>2188</v>
      </c>
      <c r="AA6591" s="1">
        <f t="shared" si="742"/>
        <v>46074</v>
      </c>
      <c r="AB6591" s="2">
        <f t="shared" si="743"/>
        <v>2</v>
      </c>
      <c r="AC6591" s="2">
        <f t="shared" si="744"/>
        <v>2026</v>
      </c>
      <c r="AD6591" s="2" t="str">
        <f>IFERROR(VLOOKUP(A6591,'Aux Área'!$A$4:$B$123,2,0),"-")</f>
        <v>INSPEÇÃO</v>
      </c>
    </row>
    <row r="6592" spans="1:30" x14ac:dyDescent="0.3">
      <c r="A6592" t="s">
        <v>2282</v>
      </c>
      <c r="B6592" t="s">
        <v>4679</v>
      </c>
      <c r="C6592" t="s">
        <v>10274</v>
      </c>
      <c r="D6592" t="s">
        <v>3162</v>
      </c>
      <c r="E6592" t="s">
        <v>3163</v>
      </c>
      <c r="F6592" t="s">
        <v>2285</v>
      </c>
      <c r="G6592" t="s">
        <v>1135</v>
      </c>
      <c r="H6592" t="s">
        <v>2275</v>
      </c>
      <c r="I6592" t="s">
        <v>1497</v>
      </c>
      <c r="J6592" t="s">
        <v>1681</v>
      </c>
      <c r="K6592" t="s">
        <v>1682</v>
      </c>
      <c r="L6592" t="s">
        <v>141</v>
      </c>
      <c r="M6592" t="s">
        <v>38</v>
      </c>
      <c r="N6592" t="s">
        <v>39</v>
      </c>
      <c r="O6592" s="23">
        <v>391</v>
      </c>
      <c r="P6592" s="9">
        <v>9.16</v>
      </c>
      <c r="Q6592" t="s">
        <v>40</v>
      </c>
      <c r="R6592">
        <v>96018</v>
      </c>
      <c r="S6592" s="9">
        <v>42.7</v>
      </c>
      <c r="T6592" s="26">
        <v>4.99</v>
      </c>
      <c r="U6592" s="8">
        <v>213.07</v>
      </c>
      <c r="V6592" t="s">
        <v>41</v>
      </c>
      <c r="W6592" t="s">
        <v>2276</v>
      </c>
      <c r="X6592" t="s">
        <v>42</v>
      </c>
      <c r="Y6592" t="s">
        <v>2277</v>
      </c>
      <c r="AA6592" s="1">
        <f t="shared" si="742"/>
        <v>46074</v>
      </c>
      <c r="AB6592" s="2">
        <f t="shared" si="743"/>
        <v>2</v>
      </c>
      <c r="AC6592" s="2">
        <f t="shared" si="744"/>
        <v>2026</v>
      </c>
      <c r="AD6592" s="2" t="str">
        <f>IFERROR(VLOOKUP(A6592,'Aux Área'!$A$4:$B$123,2,0),"-")</f>
        <v>INSPEÇÃO</v>
      </c>
    </row>
    <row r="6593" spans="1:30" x14ac:dyDescent="0.3">
      <c r="A6593" t="s">
        <v>2306</v>
      </c>
      <c r="B6593" t="s">
        <v>4613</v>
      </c>
      <c r="C6593" t="s">
        <v>10275</v>
      </c>
      <c r="D6593" t="s">
        <v>3212</v>
      </c>
      <c r="E6593" t="s">
        <v>3213</v>
      </c>
      <c r="F6593" t="s">
        <v>2309</v>
      </c>
      <c r="G6593" t="s">
        <v>1135</v>
      </c>
      <c r="H6593" t="s">
        <v>2275</v>
      </c>
      <c r="I6593" t="s">
        <v>1497</v>
      </c>
      <c r="J6593" t="s">
        <v>1665</v>
      </c>
      <c r="K6593" t="s">
        <v>1666</v>
      </c>
      <c r="L6593" t="s">
        <v>301</v>
      </c>
      <c r="M6593" t="s">
        <v>38</v>
      </c>
      <c r="N6593" t="s">
        <v>39</v>
      </c>
      <c r="O6593" s="23">
        <v>466</v>
      </c>
      <c r="P6593" s="9">
        <v>11.13</v>
      </c>
      <c r="Q6593" t="s">
        <v>40</v>
      </c>
      <c r="R6593">
        <v>108394</v>
      </c>
      <c r="S6593" s="9">
        <v>41.88</v>
      </c>
      <c r="T6593" s="26">
        <v>4.6900000000000004</v>
      </c>
      <c r="U6593" s="8">
        <v>196.42</v>
      </c>
      <c r="V6593" t="s">
        <v>10276</v>
      </c>
      <c r="W6593" t="s">
        <v>2276</v>
      </c>
      <c r="X6593" t="s">
        <v>42</v>
      </c>
      <c r="Y6593" t="s">
        <v>2277</v>
      </c>
      <c r="AA6593" s="1">
        <f t="shared" si="742"/>
        <v>46074</v>
      </c>
      <c r="AB6593" s="2">
        <f t="shared" si="743"/>
        <v>2</v>
      </c>
      <c r="AC6593" s="2">
        <f t="shared" si="744"/>
        <v>2026</v>
      </c>
      <c r="AD6593" s="2" t="str">
        <f>IFERROR(VLOOKUP(A6593,'Aux Área'!$A$4:$B$123,2,0),"-")</f>
        <v>INSPEÇÃO</v>
      </c>
    </row>
    <row r="6594" spans="1:30" x14ac:dyDescent="0.3">
      <c r="A6594" t="s">
        <v>2638</v>
      </c>
      <c r="B6594" t="s">
        <v>4593</v>
      </c>
      <c r="C6594" t="s">
        <v>10277</v>
      </c>
      <c r="D6594" t="s">
        <v>4358</v>
      </c>
      <c r="E6594" t="s">
        <v>4359</v>
      </c>
      <c r="F6594" t="s">
        <v>2641</v>
      </c>
      <c r="G6594" t="s">
        <v>1135</v>
      </c>
      <c r="H6594" t="s">
        <v>2275</v>
      </c>
      <c r="I6594" t="s">
        <v>1497</v>
      </c>
      <c r="J6594" t="s">
        <v>275</v>
      </c>
      <c r="K6594" t="s">
        <v>276</v>
      </c>
      <c r="L6594" t="s">
        <v>124</v>
      </c>
      <c r="M6594" t="s">
        <v>38</v>
      </c>
      <c r="N6594" t="s">
        <v>39</v>
      </c>
      <c r="O6594" s="23">
        <v>485</v>
      </c>
      <c r="P6594" s="9">
        <v>10.65</v>
      </c>
      <c r="Q6594" t="s">
        <v>40</v>
      </c>
      <c r="R6594">
        <v>100880</v>
      </c>
      <c r="S6594" s="9">
        <v>45.52</v>
      </c>
      <c r="T6594" s="26">
        <v>4.79</v>
      </c>
      <c r="U6594" s="8">
        <v>218.04</v>
      </c>
      <c r="V6594" t="s">
        <v>10278</v>
      </c>
      <c r="W6594" t="s">
        <v>2276</v>
      </c>
      <c r="X6594" t="s">
        <v>42</v>
      </c>
      <c r="Y6594" t="s">
        <v>2277</v>
      </c>
      <c r="AA6594" s="1">
        <f t="shared" si="742"/>
        <v>46074</v>
      </c>
      <c r="AB6594" s="2">
        <f t="shared" si="743"/>
        <v>2</v>
      </c>
      <c r="AC6594" s="2">
        <f t="shared" si="744"/>
        <v>2026</v>
      </c>
      <c r="AD6594" s="2" t="str">
        <f>IFERROR(VLOOKUP(A6594,'Aux Área'!$A$4:$B$123,2,0),"-")</f>
        <v>INSPEÇÃO</v>
      </c>
    </row>
    <row r="6595" spans="1:30" x14ac:dyDescent="0.3">
      <c r="A6595" t="s">
        <v>3092</v>
      </c>
      <c r="B6595" t="s">
        <v>4774</v>
      </c>
      <c r="C6595" t="s">
        <v>10279</v>
      </c>
      <c r="D6595" t="s">
        <v>9771</v>
      </c>
      <c r="E6595" t="s">
        <v>9666</v>
      </c>
      <c r="F6595" t="s">
        <v>3594</v>
      </c>
      <c r="G6595" t="s">
        <v>1135</v>
      </c>
      <c r="H6595" t="s">
        <v>2275</v>
      </c>
      <c r="I6595" t="s">
        <v>1497</v>
      </c>
      <c r="J6595" t="s">
        <v>188</v>
      </c>
      <c r="K6595" t="s">
        <v>189</v>
      </c>
      <c r="L6595" t="s">
        <v>190</v>
      </c>
      <c r="M6595" t="s">
        <v>38</v>
      </c>
      <c r="N6595" t="s">
        <v>39</v>
      </c>
      <c r="O6595" s="23">
        <v>421</v>
      </c>
      <c r="P6595" s="9">
        <v>10.95</v>
      </c>
      <c r="Q6595" t="s">
        <v>40</v>
      </c>
      <c r="R6595">
        <v>94374</v>
      </c>
      <c r="S6595" s="9">
        <v>38.44</v>
      </c>
      <c r="T6595" s="26">
        <v>4.99</v>
      </c>
      <c r="U6595" s="8">
        <v>191.82</v>
      </c>
      <c r="V6595" t="s">
        <v>41</v>
      </c>
      <c r="W6595" t="s">
        <v>2276</v>
      </c>
      <c r="X6595" t="s">
        <v>42</v>
      </c>
      <c r="Y6595" t="s">
        <v>2277</v>
      </c>
      <c r="AA6595" s="1">
        <f t="shared" si="742"/>
        <v>46074</v>
      </c>
      <c r="AB6595" s="2">
        <f t="shared" si="743"/>
        <v>2</v>
      </c>
      <c r="AC6595" s="2">
        <f t="shared" si="744"/>
        <v>2026</v>
      </c>
      <c r="AD6595" s="2" t="str">
        <f>IFERROR(VLOOKUP(A6595,'Aux Área'!$A$4:$B$123,2,0),"-")</f>
        <v>INSPEÇÃO</v>
      </c>
    </row>
    <row r="6596" spans="1:30" x14ac:dyDescent="0.3">
      <c r="A6596" t="s">
        <v>2643</v>
      </c>
      <c r="B6596" t="s">
        <v>2307</v>
      </c>
      <c r="C6596" t="s">
        <v>10280</v>
      </c>
      <c r="D6596" t="s">
        <v>7207</v>
      </c>
      <c r="E6596" t="s">
        <v>7208</v>
      </c>
      <c r="F6596" t="s">
        <v>2646</v>
      </c>
      <c r="G6596" t="s">
        <v>1300</v>
      </c>
      <c r="H6596" t="s">
        <v>1301</v>
      </c>
      <c r="I6596" t="s">
        <v>37</v>
      </c>
      <c r="J6596" t="s">
        <v>172</v>
      </c>
      <c r="K6596" t="s">
        <v>173</v>
      </c>
      <c r="L6596" t="s">
        <v>124</v>
      </c>
      <c r="M6596" t="s">
        <v>38</v>
      </c>
      <c r="N6596" t="s">
        <v>39</v>
      </c>
      <c r="O6596" s="23">
        <v>483</v>
      </c>
      <c r="P6596" s="9">
        <v>10.7</v>
      </c>
      <c r="Q6596" t="s">
        <v>40</v>
      </c>
      <c r="R6596">
        <v>108005</v>
      </c>
      <c r="S6596" s="9">
        <v>45.13</v>
      </c>
      <c r="T6596" s="26">
        <v>4.59</v>
      </c>
      <c r="U6596" s="8">
        <v>207.15</v>
      </c>
      <c r="V6596" t="s">
        <v>7258</v>
      </c>
      <c r="W6596" t="s">
        <v>2276</v>
      </c>
      <c r="X6596" t="s">
        <v>42</v>
      </c>
      <c r="Y6596" t="s">
        <v>2277</v>
      </c>
      <c r="AA6596" s="1">
        <f t="shared" si="742"/>
        <v>46074</v>
      </c>
      <c r="AB6596" s="2">
        <f t="shared" si="743"/>
        <v>2</v>
      </c>
      <c r="AC6596" s="2">
        <f t="shared" si="744"/>
        <v>2026</v>
      </c>
      <c r="AD6596" s="2" t="str">
        <f>IFERROR(VLOOKUP(A6596,'Aux Área'!$A$4:$B$123,2,0),"-")</f>
        <v>INSPEÇÃO</v>
      </c>
    </row>
    <row r="6597" spans="1:30" x14ac:dyDescent="0.3">
      <c r="A6597" t="s">
        <v>2260</v>
      </c>
      <c r="B6597" t="s">
        <v>113</v>
      </c>
      <c r="C6597" t="s">
        <v>10281</v>
      </c>
      <c r="D6597" t="s">
        <v>3005</v>
      </c>
      <c r="E6597" t="s">
        <v>3006</v>
      </c>
      <c r="F6597" t="s">
        <v>2262</v>
      </c>
      <c r="G6597" t="s">
        <v>35</v>
      </c>
      <c r="H6597" t="s">
        <v>2263</v>
      </c>
      <c r="I6597" t="s">
        <v>2186</v>
      </c>
      <c r="J6597" t="s">
        <v>1681</v>
      </c>
      <c r="K6597" t="s">
        <v>1682</v>
      </c>
      <c r="L6597" t="s">
        <v>141</v>
      </c>
      <c r="M6597" t="s">
        <v>38</v>
      </c>
      <c r="N6597" t="s">
        <v>668</v>
      </c>
      <c r="O6597" s="23">
        <v>878</v>
      </c>
      <c r="P6597" s="9">
        <v>14.78</v>
      </c>
      <c r="Q6597" t="s">
        <v>40</v>
      </c>
      <c r="R6597">
        <v>94297</v>
      </c>
      <c r="S6597" s="9">
        <v>59.41</v>
      </c>
      <c r="T6597" s="26">
        <v>6.49</v>
      </c>
      <c r="U6597" s="8">
        <v>385.55</v>
      </c>
      <c r="V6597" t="s">
        <v>41</v>
      </c>
      <c r="W6597" t="s">
        <v>2007</v>
      </c>
      <c r="X6597" t="s">
        <v>42</v>
      </c>
      <c r="Y6597" t="s">
        <v>1740</v>
      </c>
      <c r="AA6597" s="1">
        <f t="shared" si="742"/>
        <v>46074</v>
      </c>
      <c r="AB6597" s="2">
        <f t="shared" si="743"/>
        <v>2</v>
      </c>
      <c r="AC6597" s="2">
        <f t="shared" si="744"/>
        <v>2026</v>
      </c>
      <c r="AD6597" s="2" t="str">
        <f>IFERROR(VLOOKUP(A6597,'Aux Área'!$A$4:$B$123,2,0),"-")</f>
        <v>INSPEÇÃO</v>
      </c>
    </row>
    <row r="6598" spans="1:30" x14ac:dyDescent="0.3">
      <c r="A6598" t="s">
        <v>2212</v>
      </c>
      <c r="B6598" t="s">
        <v>2466</v>
      </c>
      <c r="C6598" t="s">
        <v>10282</v>
      </c>
      <c r="D6598" t="s">
        <v>2468</v>
      </c>
      <c r="E6598" t="s">
        <v>2469</v>
      </c>
      <c r="F6598" t="s">
        <v>2214</v>
      </c>
      <c r="G6598" t="s">
        <v>35</v>
      </c>
      <c r="H6598" t="s">
        <v>2215</v>
      </c>
      <c r="I6598" t="s">
        <v>839</v>
      </c>
      <c r="J6598" t="s">
        <v>89</v>
      </c>
      <c r="K6598" t="s">
        <v>90</v>
      </c>
      <c r="L6598" t="s">
        <v>91</v>
      </c>
      <c r="M6598" t="s">
        <v>38</v>
      </c>
      <c r="N6598" t="s">
        <v>668</v>
      </c>
      <c r="O6598" s="23">
        <v>225</v>
      </c>
      <c r="P6598" s="9">
        <v>5</v>
      </c>
      <c r="Q6598" t="s">
        <v>40</v>
      </c>
      <c r="R6598">
        <v>11778</v>
      </c>
      <c r="S6598" s="9">
        <v>45</v>
      </c>
      <c r="T6598" s="26">
        <v>6.05</v>
      </c>
      <c r="U6598" s="8">
        <v>272.25</v>
      </c>
      <c r="V6598" t="s">
        <v>10283</v>
      </c>
      <c r="W6598" t="s">
        <v>2007</v>
      </c>
      <c r="X6598" t="s">
        <v>42</v>
      </c>
      <c r="Y6598" t="s">
        <v>2217</v>
      </c>
      <c r="AA6598" s="1">
        <f t="shared" si="742"/>
        <v>46074</v>
      </c>
      <c r="AB6598" s="2">
        <f t="shared" si="743"/>
        <v>2</v>
      </c>
      <c r="AC6598" s="2">
        <f t="shared" si="744"/>
        <v>2026</v>
      </c>
      <c r="AD6598" s="2" t="str">
        <f>IFERROR(VLOOKUP(A6598,'Aux Área'!$A$4:$B$123,2,0),"-")</f>
        <v>APH</v>
      </c>
    </row>
    <row r="6599" spans="1:30" x14ac:dyDescent="0.3">
      <c r="A6599" t="s">
        <v>2117</v>
      </c>
      <c r="B6599" t="s">
        <v>1946</v>
      </c>
      <c r="C6599" t="s">
        <v>10284</v>
      </c>
      <c r="D6599" t="s">
        <v>1948</v>
      </c>
      <c r="E6599" t="s">
        <v>1949</v>
      </c>
      <c r="F6599" t="s">
        <v>653</v>
      </c>
      <c r="G6599" t="s">
        <v>635</v>
      </c>
      <c r="H6599" t="s">
        <v>1804</v>
      </c>
      <c r="I6599" t="s">
        <v>1497</v>
      </c>
      <c r="J6599" t="s">
        <v>409</v>
      </c>
      <c r="K6599" t="s">
        <v>410</v>
      </c>
      <c r="L6599" t="s">
        <v>141</v>
      </c>
      <c r="M6599" t="s">
        <v>38</v>
      </c>
      <c r="N6599" t="s">
        <v>668</v>
      </c>
      <c r="O6599" s="23">
        <v>0</v>
      </c>
      <c r="P6599" s="9">
        <v>0</v>
      </c>
      <c r="Q6599" t="s">
        <v>40</v>
      </c>
      <c r="R6599">
        <v>0</v>
      </c>
      <c r="S6599" s="9">
        <v>63.14</v>
      </c>
      <c r="T6599" s="26">
        <v>5.99</v>
      </c>
      <c r="U6599" s="8">
        <v>378.21</v>
      </c>
      <c r="V6599" t="s">
        <v>10285</v>
      </c>
      <c r="W6599" t="s">
        <v>652</v>
      </c>
      <c r="X6599" t="s">
        <v>42</v>
      </c>
      <c r="Y6599" t="s">
        <v>653</v>
      </c>
      <c r="AA6599" s="1">
        <f t="shared" si="742"/>
        <v>46074</v>
      </c>
      <c r="AB6599" s="2">
        <f t="shared" si="743"/>
        <v>2</v>
      </c>
      <c r="AC6599" s="2">
        <f t="shared" si="744"/>
        <v>2026</v>
      </c>
      <c r="AD6599" s="2" t="str">
        <f>IFERROR(VLOOKUP(A6599,'Aux Área'!$A$4:$B$123,2,0),"-")</f>
        <v>SÃO PEDRO</v>
      </c>
    </row>
    <row r="6600" spans="1:30" x14ac:dyDescent="0.3">
      <c r="A6600" t="s">
        <v>2278</v>
      </c>
      <c r="B6600" t="s">
        <v>4664</v>
      </c>
      <c r="C6600" t="s">
        <v>10286</v>
      </c>
      <c r="D6600" t="s">
        <v>6708</v>
      </c>
      <c r="E6600" t="s">
        <v>6709</v>
      </c>
      <c r="F6600" t="s">
        <v>2281</v>
      </c>
      <c r="G6600" t="s">
        <v>1135</v>
      </c>
      <c r="H6600" t="s">
        <v>2275</v>
      </c>
      <c r="I6600" t="s">
        <v>1497</v>
      </c>
      <c r="J6600" t="s">
        <v>165</v>
      </c>
      <c r="K6600" t="s">
        <v>166</v>
      </c>
      <c r="L6600" t="s">
        <v>167</v>
      </c>
      <c r="M6600" t="s">
        <v>38</v>
      </c>
      <c r="N6600" t="s">
        <v>39</v>
      </c>
      <c r="O6600" s="23">
        <v>323</v>
      </c>
      <c r="P6600" s="9">
        <v>9.8699999999999992</v>
      </c>
      <c r="Q6600" t="s">
        <v>40</v>
      </c>
      <c r="R6600">
        <v>114055</v>
      </c>
      <c r="S6600" s="9">
        <v>32.72</v>
      </c>
      <c r="T6600" s="26">
        <v>4.8899999999999997</v>
      </c>
      <c r="U6600" s="8">
        <v>160</v>
      </c>
      <c r="V6600" t="s">
        <v>112</v>
      </c>
      <c r="W6600" t="s">
        <v>2276</v>
      </c>
      <c r="X6600" t="s">
        <v>42</v>
      </c>
      <c r="Y6600" t="s">
        <v>2277</v>
      </c>
      <c r="AA6600" s="1">
        <f t="shared" si="742"/>
        <v>46074</v>
      </c>
      <c r="AB6600" s="2">
        <f t="shared" si="743"/>
        <v>2</v>
      </c>
      <c r="AC6600" s="2">
        <f t="shared" si="744"/>
        <v>2026</v>
      </c>
      <c r="AD6600" s="2" t="str">
        <f>IFERROR(VLOOKUP(A6600,'Aux Área'!$A$4:$B$123,2,0),"-")</f>
        <v>INSPEÇÃO</v>
      </c>
    </row>
    <row r="6601" spans="1:30" x14ac:dyDescent="0.3">
      <c r="A6601" t="s">
        <v>2286</v>
      </c>
      <c r="B6601" t="s">
        <v>2287</v>
      </c>
      <c r="C6601" t="s">
        <v>10287</v>
      </c>
      <c r="D6601" t="s">
        <v>4898</v>
      </c>
      <c r="E6601" t="s">
        <v>4899</v>
      </c>
      <c r="F6601" t="s">
        <v>2289</v>
      </c>
      <c r="G6601" t="s">
        <v>1495</v>
      </c>
      <c r="H6601" t="s">
        <v>2020</v>
      </c>
      <c r="I6601" t="s">
        <v>2021</v>
      </c>
      <c r="J6601" t="s">
        <v>1665</v>
      </c>
      <c r="K6601" t="s">
        <v>1666</v>
      </c>
      <c r="L6601" t="s">
        <v>301</v>
      </c>
      <c r="M6601" t="s">
        <v>38</v>
      </c>
      <c r="N6601" t="s">
        <v>668</v>
      </c>
      <c r="O6601" s="10">
        <v>1305</v>
      </c>
      <c r="P6601" s="24">
        <v>2.4900000000000002</v>
      </c>
      <c r="Q6601" t="s">
        <v>40</v>
      </c>
      <c r="R6601" s="2">
        <v>21420</v>
      </c>
      <c r="S6601" s="9">
        <v>523.41999999999996</v>
      </c>
      <c r="T6601" s="26">
        <v>6.29</v>
      </c>
      <c r="U6601" s="8">
        <v>3292.31</v>
      </c>
      <c r="V6601" t="s">
        <v>10288</v>
      </c>
      <c r="W6601" t="s">
        <v>1985</v>
      </c>
      <c r="X6601" t="s">
        <v>42</v>
      </c>
      <c r="Y6601" t="s">
        <v>1986</v>
      </c>
      <c r="AA6601" s="1">
        <f t="shared" si="742"/>
        <v>46074</v>
      </c>
      <c r="AB6601" s="2">
        <f t="shared" si="743"/>
        <v>2</v>
      </c>
      <c r="AC6601" s="2">
        <f t="shared" si="744"/>
        <v>2026</v>
      </c>
      <c r="AD6601" s="2" t="str">
        <f>IFERROR(VLOOKUP(A6601,'Aux Área'!$A$4:$B$123,2,0),"-")</f>
        <v>PESADOS</v>
      </c>
    </row>
    <row r="6602" spans="1:30" x14ac:dyDescent="0.3">
      <c r="A6602" t="s">
        <v>2286</v>
      </c>
      <c r="C6602" t="s">
        <v>15782</v>
      </c>
      <c r="F6602" t="s">
        <v>2289</v>
      </c>
      <c r="K6602" t="s">
        <v>1666</v>
      </c>
      <c r="N6602" t="s">
        <v>15690</v>
      </c>
      <c r="O6602" t="s">
        <v>15244</v>
      </c>
      <c r="P6602" s="9" t="s">
        <v>15244</v>
      </c>
      <c r="Q6602" t="s">
        <v>40</v>
      </c>
      <c r="R6602" t="s">
        <v>15244</v>
      </c>
      <c r="S6602">
        <v>57.06</v>
      </c>
      <c r="U6602" s="8">
        <v>216.26</v>
      </c>
      <c r="AA6602" s="1">
        <f t="shared" si="742"/>
        <v>46074</v>
      </c>
      <c r="AB6602" s="2">
        <f t="shared" si="743"/>
        <v>2</v>
      </c>
      <c r="AC6602" s="2">
        <f t="shared" si="744"/>
        <v>2026</v>
      </c>
      <c r="AD6602" s="2" t="str">
        <f>IFERROR(VLOOKUP(A6602,'Aux Área'!$A$4:$B$123,2,0),"-")</f>
        <v>PESADOS</v>
      </c>
    </row>
    <row r="6603" spans="1:30" x14ac:dyDescent="0.3">
      <c r="A6603" t="s">
        <v>2650</v>
      </c>
      <c r="B6603" t="s">
        <v>2651</v>
      </c>
      <c r="C6603" t="s">
        <v>10289</v>
      </c>
      <c r="D6603" t="s">
        <v>2944</v>
      </c>
      <c r="E6603" t="s">
        <v>2945</v>
      </c>
      <c r="F6603" t="s">
        <v>3615</v>
      </c>
      <c r="G6603" t="s">
        <v>1300</v>
      </c>
      <c r="H6603" t="s">
        <v>2635</v>
      </c>
      <c r="I6603" t="s">
        <v>37</v>
      </c>
      <c r="J6603" t="s">
        <v>370</v>
      </c>
      <c r="K6603" t="s">
        <v>371</v>
      </c>
      <c r="L6603" t="s">
        <v>124</v>
      </c>
      <c r="M6603" t="s">
        <v>38</v>
      </c>
      <c r="N6603" t="s">
        <v>39</v>
      </c>
      <c r="O6603" s="23">
        <v>230</v>
      </c>
      <c r="P6603" s="9">
        <v>7.16</v>
      </c>
      <c r="Q6603" t="s">
        <v>40</v>
      </c>
      <c r="R6603">
        <v>17657</v>
      </c>
      <c r="S6603" s="9">
        <v>32.14</v>
      </c>
      <c r="T6603" s="26">
        <v>4.99</v>
      </c>
      <c r="U6603" s="8">
        <v>160.38999999999999</v>
      </c>
      <c r="V6603" t="s">
        <v>10290</v>
      </c>
      <c r="W6603" t="s">
        <v>2276</v>
      </c>
      <c r="X6603" t="s">
        <v>42</v>
      </c>
      <c r="Y6603" t="s">
        <v>1740</v>
      </c>
      <c r="AA6603" s="1">
        <f t="shared" si="742"/>
        <v>46074</v>
      </c>
      <c r="AB6603" s="2">
        <f t="shared" si="743"/>
        <v>2</v>
      </c>
      <c r="AC6603" s="2">
        <f t="shared" si="744"/>
        <v>2026</v>
      </c>
      <c r="AD6603" s="2" t="str">
        <f>IFERROR(VLOOKUP(A6603,'Aux Área'!$A$4:$B$123,2,0),"-")</f>
        <v>TI</v>
      </c>
    </row>
    <row r="6604" spans="1:30" x14ac:dyDescent="0.3">
      <c r="A6604" t="s">
        <v>2632</v>
      </c>
      <c r="B6604" t="s">
        <v>2633</v>
      </c>
      <c r="C6604" t="s">
        <v>10291</v>
      </c>
      <c r="D6604" t="s">
        <v>8713</v>
      </c>
      <c r="E6604" t="s">
        <v>8714</v>
      </c>
      <c r="F6604" t="s">
        <v>3712</v>
      </c>
      <c r="G6604" t="s">
        <v>1300</v>
      </c>
      <c r="H6604" t="s">
        <v>2635</v>
      </c>
      <c r="I6604" t="s">
        <v>37</v>
      </c>
      <c r="J6604" t="s">
        <v>188</v>
      </c>
      <c r="K6604" t="s">
        <v>189</v>
      </c>
      <c r="L6604" t="s">
        <v>190</v>
      </c>
      <c r="M6604" t="s">
        <v>38</v>
      </c>
      <c r="N6604" t="s">
        <v>39</v>
      </c>
      <c r="O6604" s="23">
        <v>307</v>
      </c>
      <c r="P6604" s="9">
        <v>7.38</v>
      </c>
      <c r="Q6604" t="s">
        <v>40</v>
      </c>
      <c r="R6604">
        <v>9011</v>
      </c>
      <c r="S6604" s="9">
        <v>41.59</v>
      </c>
      <c r="T6604" s="26">
        <v>4.99</v>
      </c>
      <c r="U6604" s="8">
        <v>207.53</v>
      </c>
      <c r="V6604" t="s">
        <v>41</v>
      </c>
      <c r="W6604" t="s">
        <v>2007</v>
      </c>
      <c r="X6604" t="s">
        <v>42</v>
      </c>
      <c r="Y6604" t="s">
        <v>1740</v>
      </c>
      <c r="AA6604" s="1">
        <f t="shared" si="742"/>
        <v>46074</v>
      </c>
      <c r="AB6604" s="2">
        <f t="shared" si="743"/>
        <v>2</v>
      </c>
      <c r="AC6604" s="2">
        <f t="shared" si="744"/>
        <v>2026</v>
      </c>
      <c r="AD6604" s="2" t="str">
        <f>IFERROR(VLOOKUP(A6604,'Aux Área'!$A$4:$B$123,2,0),"-")</f>
        <v>TI</v>
      </c>
    </row>
    <row r="6605" spans="1:30" x14ac:dyDescent="0.3">
      <c r="A6605" t="s">
        <v>2655</v>
      </c>
      <c r="B6605" t="s">
        <v>2656</v>
      </c>
      <c r="C6605" t="s">
        <v>10292</v>
      </c>
      <c r="D6605" t="s">
        <v>1619</v>
      </c>
      <c r="E6605" t="s">
        <v>1620</v>
      </c>
      <c r="F6605" t="s">
        <v>3605</v>
      </c>
      <c r="G6605" t="s">
        <v>1635</v>
      </c>
      <c r="H6605" t="s">
        <v>2635</v>
      </c>
      <c r="I6605" t="s">
        <v>37</v>
      </c>
      <c r="J6605" t="s">
        <v>650</v>
      </c>
      <c r="K6605" t="s">
        <v>651</v>
      </c>
      <c r="L6605" t="s">
        <v>124</v>
      </c>
      <c r="M6605" t="s">
        <v>38</v>
      </c>
      <c r="N6605" t="s">
        <v>39</v>
      </c>
      <c r="O6605" s="23">
        <v>339</v>
      </c>
      <c r="P6605" s="9">
        <v>9.02</v>
      </c>
      <c r="Q6605" t="s">
        <v>40</v>
      </c>
      <c r="R6605">
        <v>16783</v>
      </c>
      <c r="S6605" s="9">
        <v>37.57</v>
      </c>
      <c r="T6605" s="26">
        <v>4.7309999999999999</v>
      </c>
      <c r="U6605" s="8">
        <v>177.75</v>
      </c>
      <c r="V6605" t="s">
        <v>10293</v>
      </c>
      <c r="W6605" t="s">
        <v>2007</v>
      </c>
      <c r="X6605" t="s">
        <v>42</v>
      </c>
      <c r="Y6605" t="s">
        <v>6209</v>
      </c>
      <c r="AA6605" s="1">
        <f t="shared" si="742"/>
        <v>46074</v>
      </c>
      <c r="AB6605" s="2">
        <f t="shared" si="743"/>
        <v>2</v>
      </c>
      <c r="AC6605" s="2">
        <f t="shared" si="744"/>
        <v>2026</v>
      </c>
      <c r="AD6605" s="2" t="str">
        <f>IFERROR(VLOOKUP(A6605,'Aux Área'!$A$4:$B$123,2,0),"-")</f>
        <v>TI</v>
      </c>
    </row>
    <row r="6606" spans="1:30" x14ac:dyDescent="0.3">
      <c r="A6606" t="s">
        <v>44</v>
      </c>
      <c r="B6606" t="s">
        <v>478</v>
      </c>
      <c r="C6606" t="s">
        <v>10294</v>
      </c>
      <c r="D6606" t="s">
        <v>1562</v>
      </c>
      <c r="E6606" t="s">
        <v>1563</v>
      </c>
      <c r="F6606" t="s">
        <v>45</v>
      </c>
      <c r="G6606" t="s">
        <v>35</v>
      </c>
      <c r="H6606" t="s">
        <v>36</v>
      </c>
      <c r="I6606" t="s">
        <v>37</v>
      </c>
      <c r="J6606" t="s">
        <v>241</v>
      </c>
      <c r="K6606" t="s">
        <v>242</v>
      </c>
      <c r="L6606" t="s">
        <v>110</v>
      </c>
      <c r="M6606" t="s">
        <v>38</v>
      </c>
      <c r="N6606" t="s">
        <v>39</v>
      </c>
      <c r="O6606" s="23">
        <v>293</v>
      </c>
      <c r="P6606" s="9">
        <v>8.48</v>
      </c>
      <c r="Q6606" t="s">
        <v>40</v>
      </c>
      <c r="R6606">
        <v>22186</v>
      </c>
      <c r="S6606" s="9">
        <v>34.549999999999997</v>
      </c>
      <c r="T6606" s="26">
        <v>4.6909999999999998</v>
      </c>
      <c r="U6606" s="8">
        <v>162.06</v>
      </c>
      <c r="V6606" t="s">
        <v>41</v>
      </c>
      <c r="W6606" t="s">
        <v>2007</v>
      </c>
      <c r="X6606" t="s">
        <v>42</v>
      </c>
      <c r="Y6606" t="s">
        <v>1740</v>
      </c>
      <c r="AA6606" s="1">
        <f t="shared" si="742"/>
        <v>46074</v>
      </c>
      <c r="AB6606" s="2">
        <f t="shared" si="743"/>
        <v>2</v>
      </c>
      <c r="AC6606" s="2">
        <f t="shared" si="744"/>
        <v>2026</v>
      </c>
      <c r="AD6606" s="2" t="str">
        <f>IFERROR(VLOOKUP(A6606,'Aux Área'!$A$4:$B$123,2,0),"-")</f>
        <v>OPERAÇÃO</v>
      </c>
    </row>
    <row r="6607" spans="1:30" x14ac:dyDescent="0.3">
      <c r="A6607" t="s">
        <v>2552</v>
      </c>
      <c r="B6607" t="s">
        <v>2553</v>
      </c>
      <c r="C6607" t="s">
        <v>10295</v>
      </c>
      <c r="D6607" t="s">
        <v>2872</v>
      </c>
      <c r="E6607" t="s">
        <v>2873</v>
      </c>
      <c r="F6607" t="s">
        <v>2555</v>
      </c>
      <c r="G6607" t="s">
        <v>659</v>
      </c>
      <c r="H6607" t="s">
        <v>2215</v>
      </c>
      <c r="I6607" t="s">
        <v>667</v>
      </c>
      <c r="J6607" t="s">
        <v>2779</v>
      </c>
      <c r="K6607" t="s">
        <v>2780</v>
      </c>
      <c r="L6607" t="s">
        <v>141</v>
      </c>
      <c r="M6607" t="s">
        <v>38</v>
      </c>
      <c r="N6607" t="s">
        <v>668</v>
      </c>
      <c r="O6607" s="23">
        <v>295</v>
      </c>
      <c r="P6607" s="9">
        <v>4.84</v>
      </c>
      <c r="Q6607" t="s">
        <v>40</v>
      </c>
      <c r="R6607">
        <v>9508</v>
      </c>
      <c r="S6607" s="9">
        <v>61.01</v>
      </c>
      <c r="T6607" s="26">
        <v>6.4009999999999998</v>
      </c>
      <c r="U6607" s="8">
        <v>390.51</v>
      </c>
      <c r="V6607" t="s">
        <v>112</v>
      </c>
      <c r="W6607" t="s">
        <v>2007</v>
      </c>
      <c r="X6607" t="s">
        <v>42</v>
      </c>
      <c r="Y6607" t="s">
        <v>1740</v>
      </c>
      <c r="AA6607" s="1">
        <f t="shared" si="742"/>
        <v>46074</v>
      </c>
      <c r="AB6607" s="2">
        <f t="shared" si="743"/>
        <v>2</v>
      </c>
      <c r="AC6607" s="2">
        <f t="shared" si="744"/>
        <v>2026</v>
      </c>
      <c r="AD6607" s="2" t="str">
        <f>IFERROR(VLOOKUP(A6607,'Aux Área'!$A$4:$B$123,2,0),"-")</f>
        <v>APH</v>
      </c>
    </row>
    <row r="6608" spans="1:30" x14ac:dyDescent="0.3">
      <c r="A6608" t="s">
        <v>662</v>
      </c>
      <c r="B6608" t="s">
        <v>183</v>
      </c>
      <c r="C6608" t="s">
        <v>10296</v>
      </c>
      <c r="D6608" t="s">
        <v>1568</v>
      </c>
      <c r="E6608" t="s">
        <v>1569</v>
      </c>
      <c r="F6608" t="s">
        <v>653</v>
      </c>
      <c r="G6608" t="s">
        <v>1495</v>
      </c>
      <c r="H6608" t="s">
        <v>1571</v>
      </c>
      <c r="I6608" t="s">
        <v>1497</v>
      </c>
      <c r="J6608" t="s">
        <v>237</v>
      </c>
      <c r="K6608" t="s">
        <v>238</v>
      </c>
      <c r="L6608" t="s">
        <v>110</v>
      </c>
      <c r="M6608" t="s">
        <v>38</v>
      </c>
      <c r="N6608" t="s">
        <v>668</v>
      </c>
      <c r="O6608" s="23">
        <v>0</v>
      </c>
      <c r="P6608" s="9">
        <v>0</v>
      </c>
      <c r="Q6608" t="s">
        <v>40</v>
      </c>
      <c r="R6608">
        <v>0</v>
      </c>
      <c r="S6608" s="9">
        <v>84.77</v>
      </c>
      <c r="T6608" s="26">
        <v>6.04</v>
      </c>
      <c r="U6608" s="8">
        <v>512.01</v>
      </c>
      <c r="V6608" t="s">
        <v>41</v>
      </c>
      <c r="W6608" t="s">
        <v>652</v>
      </c>
      <c r="X6608" t="s">
        <v>42</v>
      </c>
      <c r="Y6608" t="s">
        <v>653</v>
      </c>
      <c r="AA6608" s="1">
        <f t="shared" si="742"/>
        <v>46074</v>
      </c>
      <c r="AB6608" s="2">
        <f t="shared" si="743"/>
        <v>2</v>
      </c>
      <c r="AC6608" s="2">
        <f t="shared" si="744"/>
        <v>2026</v>
      </c>
      <c r="AD6608" s="2" t="str">
        <f>IFERROR(VLOOKUP(A6608,'Aux Área'!$A$4:$B$123,2,0),"-")</f>
        <v>SÃO PEDRO</v>
      </c>
    </row>
    <row r="6609" spans="1:30" x14ac:dyDescent="0.3">
      <c r="A6609" t="s">
        <v>52</v>
      </c>
      <c r="B6609" t="s">
        <v>1449</v>
      </c>
      <c r="C6609" t="s">
        <v>10297</v>
      </c>
      <c r="D6609" t="s">
        <v>3246</v>
      </c>
      <c r="E6609" t="s">
        <v>3247</v>
      </c>
      <c r="F6609" t="s">
        <v>53</v>
      </c>
      <c r="G6609" t="s">
        <v>35</v>
      </c>
      <c r="H6609" t="s">
        <v>36</v>
      </c>
      <c r="I6609" t="s">
        <v>37</v>
      </c>
      <c r="J6609" t="s">
        <v>285</v>
      </c>
      <c r="K6609" t="s">
        <v>286</v>
      </c>
      <c r="L6609" t="s">
        <v>91</v>
      </c>
      <c r="M6609" t="s">
        <v>38</v>
      </c>
      <c r="N6609" t="s">
        <v>39</v>
      </c>
      <c r="O6609" s="23">
        <v>422</v>
      </c>
      <c r="P6609" s="9">
        <v>11.84</v>
      </c>
      <c r="Q6609" t="s">
        <v>40</v>
      </c>
      <c r="R6609">
        <v>63366</v>
      </c>
      <c r="S6609" s="9">
        <v>35.630000000000003</v>
      </c>
      <c r="T6609" s="26">
        <v>4.8899999999999997</v>
      </c>
      <c r="U6609" s="8">
        <v>174.24</v>
      </c>
      <c r="V6609" t="s">
        <v>10298</v>
      </c>
      <c r="W6609" t="s">
        <v>2007</v>
      </c>
      <c r="X6609" t="s">
        <v>42</v>
      </c>
      <c r="Y6609" t="s">
        <v>1740</v>
      </c>
      <c r="AA6609" s="1">
        <f t="shared" si="742"/>
        <v>46074</v>
      </c>
      <c r="AB6609" s="2">
        <f t="shared" si="743"/>
        <v>2</v>
      </c>
      <c r="AC6609" s="2">
        <f t="shared" si="744"/>
        <v>2026</v>
      </c>
      <c r="AD6609" s="2" t="str">
        <f>IFERROR(VLOOKUP(A6609,'Aux Área'!$A$4:$B$123,2,0),"-")</f>
        <v>OPERAÇÃO</v>
      </c>
    </row>
    <row r="6610" spans="1:30" x14ac:dyDescent="0.3">
      <c r="A6610" t="s">
        <v>2700</v>
      </c>
      <c r="B6610" t="s">
        <v>2000</v>
      </c>
      <c r="C6610" t="s">
        <v>10299</v>
      </c>
      <c r="D6610" t="s">
        <v>3403</v>
      </c>
      <c r="E6610" t="s">
        <v>3404</v>
      </c>
      <c r="F6610" t="s">
        <v>2703</v>
      </c>
      <c r="G6610" t="s">
        <v>659</v>
      </c>
      <c r="H6610" t="s">
        <v>1996</v>
      </c>
      <c r="I6610" t="s">
        <v>1997</v>
      </c>
      <c r="J6610" t="s">
        <v>275</v>
      </c>
      <c r="K6610" t="s">
        <v>276</v>
      </c>
      <c r="L6610" t="s">
        <v>124</v>
      </c>
      <c r="M6610" t="s">
        <v>38</v>
      </c>
      <c r="N6610" t="s">
        <v>668</v>
      </c>
      <c r="O6610" s="23">
        <v>441</v>
      </c>
      <c r="P6610" s="9">
        <v>5.48</v>
      </c>
      <c r="Q6610" t="s">
        <v>40</v>
      </c>
      <c r="R6610">
        <v>20048</v>
      </c>
      <c r="S6610" s="9">
        <v>80.459999999999994</v>
      </c>
      <c r="T6610" s="26">
        <v>5.13</v>
      </c>
      <c r="U6610" s="8">
        <v>412.76</v>
      </c>
      <c r="V6610" t="s">
        <v>10300</v>
      </c>
      <c r="W6610" t="s">
        <v>1985</v>
      </c>
      <c r="X6610" t="s">
        <v>42</v>
      </c>
      <c r="Y6610" t="s">
        <v>1986</v>
      </c>
      <c r="AA6610" s="1">
        <f t="shared" si="742"/>
        <v>46074</v>
      </c>
      <c r="AB6610" s="2">
        <f t="shared" si="743"/>
        <v>2</v>
      </c>
      <c r="AC6610" s="2">
        <f t="shared" si="744"/>
        <v>2026</v>
      </c>
      <c r="AD6610" s="2" t="str">
        <f>IFERROR(VLOOKUP(A6610,'Aux Área'!$A$4:$B$123,2,0),"-")</f>
        <v>PESADOS</v>
      </c>
    </row>
    <row r="6611" spans="1:30" x14ac:dyDescent="0.3">
      <c r="A6611" t="s">
        <v>2700</v>
      </c>
      <c r="C6611" t="s">
        <v>15738</v>
      </c>
      <c r="F6611" t="s">
        <v>2703</v>
      </c>
      <c r="K6611" t="s">
        <v>276</v>
      </c>
      <c r="N6611" t="s">
        <v>15690</v>
      </c>
      <c r="O6611" t="s">
        <v>15244</v>
      </c>
      <c r="P6611" s="9" t="s">
        <v>15244</v>
      </c>
      <c r="Q6611" t="s">
        <v>40</v>
      </c>
      <c r="R6611" t="s">
        <v>15244</v>
      </c>
      <c r="S6611">
        <v>3.06</v>
      </c>
      <c r="U6611" s="8">
        <v>11.6</v>
      </c>
      <c r="AA6611" s="1">
        <f t="shared" si="742"/>
        <v>46074</v>
      </c>
      <c r="AB6611" s="2">
        <f t="shared" si="743"/>
        <v>2</v>
      </c>
      <c r="AC6611" s="2">
        <f t="shared" si="744"/>
        <v>2026</v>
      </c>
      <c r="AD6611" s="2" t="str">
        <f>IFERROR(VLOOKUP(A6611,'Aux Área'!$A$4:$B$123,2,0),"-")</f>
        <v>PESADOS</v>
      </c>
    </row>
    <row r="6612" spans="1:30" x14ac:dyDescent="0.3">
      <c r="A6612" t="s">
        <v>2041</v>
      </c>
      <c r="B6612" t="s">
        <v>2042</v>
      </c>
      <c r="C6612" t="s">
        <v>10301</v>
      </c>
      <c r="D6612" t="s">
        <v>1297</v>
      </c>
      <c r="E6612" t="s">
        <v>2221</v>
      </c>
      <c r="F6612" t="s">
        <v>2044</v>
      </c>
      <c r="G6612" t="s">
        <v>659</v>
      </c>
      <c r="H6612" t="s">
        <v>1996</v>
      </c>
      <c r="I6612" t="s">
        <v>1997</v>
      </c>
      <c r="J6612" t="s">
        <v>231</v>
      </c>
      <c r="K6612" t="s">
        <v>232</v>
      </c>
      <c r="L6612" t="s">
        <v>217</v>
      </c>
      <c r="M6612" t="s">
        <v>38</v>
      </c>
      <c r="N6612" t="s">
        <v>668</v>
      </c>
      <c r="O6612" s="23">
        <v>595</v>
      </c>
      <c r="P6612" s="9">
        <v>6.63</v>
      </c>
      <c r="Q6612" t="s">
        <v>40</v>
      </c>
      <c r="R6612">
        <v>29012</v>
      </c>
      <c r="S6612" s="9">
        <v>89.79</v>
      </c>
      <c r="T6612" s="26">
        <v>5.99</v>
      </c>
      <c r="U6612" s="8">
        <v>537.85</v>
      </c>
      <c r="V6612" t="s">
        <v>10302</v>
      </c>
      <c r="W6612" t="s">
        <v>1985</v>
      </c>
      <c r="X6612" t="s">
        <v>42</v>
      </c>
      <c r="Y6612" t="s">
        <v>1986</v>
      </c>
      <c r="AA6612" s="1">
        <f t="shared" si="742"/>
        <v>46074</v>
      </c>
      <c r="AB6612" s="2">
        <f t="shared" si="743"/>
        <v>2</v>
      </c>
      <c r="AC6612" s="2">
        <f t="shared" si="744"/>
        <v>2026</v>
      </c>
      <c r="AD6612" s="2" t="str">
        <f>IFERROR(VLOOKUP(A6612,'Aux Área'!$A$4:$B$123,2,0),"-")</f>
        <v>PESADOS</v>
      </c>
    </row>
    <row r="6613" spans="1:30" x14ac:dyDescent="0.3">
      <c r="A6613" t="s">
        <v>2041</v>
      </c>
      <c r="C6613" t="s">
        <v>10301</v>
      </c>
      <c r="F6613" t="s">
        <v>2044</v>
      </c>
      <c r="K6613" t="s">
        <v>232</v>
      </c>
      <c r="N6613" t="s">
        <v>15690</v>
      </c>
      <c r="O6613" t="s">
        <v>15244</v>
      </c>
      <c r="P6613" s="9" t="s">
        <v>15244</v>
      </c>
      <c r="Q6613" t="s">
        <v>40</v>
      </c>
      <c r="R6613" t="s">
        <v>15244</v>
      </c>
      <c r="S6613">
        <v>6.38</v>
      </c>
      <c r="U6613" s="8">
        <v>21.06</v>
      </c>
      <c r="AA6613" s="1">
        <f t="shared" si="742"/>
        <v>46074</v>
      </c>
      <c r="AB6613" s="2">
        <f t="shared" si="743"/>
        <v>2</v>
      </c>
      <c r="AC6613" s="2">
        <f t="shared" si="744"/>
        <v>2026</v>
      </c>
      <c r="AD6613" s="2" t="str">
        <f>IFERROR(VLOOKUP(A6613,'Aux Área'!$A$4:$B$123,2,0),"-")</f>
        <v>PESADOS</v>
      </c>
    </row>
    <row r="6614" spans="1:30" x14ac:dyDescent="0.3">
      <c r="A6614" t="s">
        <v>1999</v>
      </c>
      <c r="B6614" t="s">
        <v>3016</v>
      </c>
      <c r="C6614" t="s">
        <v>10303</v>
      </c>
      <c r="D6614" t="s">
        <v>6928</v>
      </c>
      <c r="E6614" t="s">
        <v>6929</v>
      </c>
      <c r="F6614" t="s">
        <v>2002</v>
      </c>
      <c r="G6614" t="s">
        <v>659</v>
      </c>
      <c r="H6614" t="s">
        <v>2003</v>
      </c>
      <c r="I6614" t="s">
        <v>667</v>
      </c>
      <c r="J6614" t="s">
        <v>231</v>
      </c>
      <c r="K6614" t="s">
        <v>232</v>
      </c>
      <c r="L6614" t="s">
        <v>217</v>
      </c>
      <c r="M6614" t="s">
        <v>38</v>
      </c>
      <c r="N6614" t="s">
        <v>668</v>
      </c>
      <c r="O6614" s="23">
        <v>598</v>
      </c>
      <c r="P6614" s="9">
        <v>4.07</v>
      </c>
      <c r="Q6614" t="s">
        <v>40</v>
      </c>
      <c r="R6614">
        <v>18297</v>
      </c>
      <c r="S6614" s="9">
        <v>147</v>
      </c>
      <c r="T6614" s="26">
        <v>5.99</v>
      </c>
      <c r="U6614" s="8">
        <v>880.54</v>
      </c>
      <c r="V6614" t="s">
        <v>10304</v>
      </c>
      <c r="W6614" t="s">
        <v>1985</v>
      </c>
      <c r="X6614" t="s">
        <v>42</v>
      </c>
      <c r="Y6614" t="s">
        <v>1986</v>
      </c>
      <c r="AA6614" s="1">
        <f t="shared" si="742"/>
        <v>46074</v>
      </c>
      <c r="AB6614" s="2">
        <f t="shared" si="743"/>
        <v>2</v>
      </c>
      <c r="AC6614" s="2">
        <f t="shared" si="744"/>
        <v>2026</v>
      </c>
      <c r="AD6614" s="2" t="str">
        <f>IFERROR(VLOOKUP(A6614,'Aux Área'!$A$4:$B$123,2,0),"-")</f>
        <v>PESADOS</v>
      </c>
    </row>
    <row r="6615" spans="1:30" x14ac:dyDescent="0.3">
      <c r="A6615" t="s">
        <v>1999</v>
      </c>
      <c r="C6615" t="s">
        <v>10303</v>
      </c>
      <c r="F6615" t="s">
        <v>2002</v>
      </c>
      <c r="K6615" t="s">
        <v>232</v>
      </c>
      <c r="N6615" t="s">
        <v>15690</v>
      </c>
      <c r="O6615" t="s">
        <v>15244</v>
      </c>
      <c r="P6615" s="9" t="s">
        <v>15244</v>
      </c>
      <c r="Q6615" t="s">
        <v>40</v>
      </c>
      <c r="R6615" t="s">
        <v>15244</v>
      </c>
      <c r="S6615">
        <v>14.01</v>
      </c>
      <c r="U6615" s="8">
        <v>46.26</v>
      </c>
      <c r="AA6615" s="1">
        <f t="shared" si="742"/>
        <v>46074</v>
      </c>
      <c r="AB6615" s="2">
        <f t="shared" si="743"/>
        <v>2</v>
      </c>
      <c r="AC6615" s="2">
        <f t="shared" si="744"/>
        <v>2026</v>
      </c>
      <c r="AD6615" s="2" t="str">
        <f>IFERROR(VLOOKUP(A6615,'Aux Área'!$A$4:$B$123,2,0),"-")</f>
        <v>PESADOS</v>
      </c>
    </row>
    <row r="6616" spans="1:30" x14ac:dyDescent="0.3">
      <c r="A6616" t="s">
        <v>2638</v>
      </c>
      <c r="B6616" t="s">
        <v>4593</v>
      </c>
      <c r="C6616" t="s">
        <v>10305</v>
      </c>
      <c r="D6616" t="s">
        <v>10306</v>
      </c>
      <c r="E6616" t="s">
        <v>9673</v>
      </c>
      <c r="F6616" t="s">
        <v>2641</v>
      </c>
      <c r="G6616" t="s">
        <v>1135</v>
      </c>
      <c r="H6616" t="s">
        <v>2275</v>
      </c>
      <c r="I6616" t="s">
        <v>1497</v>
      </c>
      <c r="J6616" t="s">
        <v>275</v>
      </c>
      <c r="K6616" t="s">
        <v>276</v>
      </c>
      <c r="L6616" t="s">
        <v>124</v>
      </c>
      <c r="M6616" t="s">
        <v>38</v>
      </c>
      <c r="N6616" t="s">
        <v>39</v>
      </c>
      <c r="O6616" s="23">
        <v>455</v>
      </c>
      <c r="P6616" s="9">
        <v>11.45</v>
      </c>
      <c r="Q6616" t="s">
        <v>40</v>
      </c>
      <c r="R6616">
        <v>101335</v>
      </c>
      <c r="S6616" s="9">
        <v>39.729999999999997</v>
      </c>
      <c r="T6616" s="26">
        <v>4.79</v>
      </c>
      <c r="U6616" s="8">
        <v>190.31</v>
      </c>
      <c r="V6616" t="s">
        <v>10307</v>
      </c>
      <c r="W6616" t="s">
        <v>2276</v>
      </c>
      <c r="X6616" t="s">
        <v>42</v>
      </c>
      <c r="Y6616" t="s">
        <v>2277</v>
      </c>
      <c r="AA6616" s="1">
        <f t="shared" si="742"/>
        <v>46074</v>
      </c>
      <c r="AB6616" s="2">
        <f t="shared" si="743"/>
        <v>2</v>
      </c>
      <c r="AC6616" s="2">
        <f t="shared" si="744"/>
        <v>2026</v>
      </c>
      <c r="AD6616" s="2" t="str">
        <f>IFERROR(VLOOKUP(A6616,'Aux Área'!$A$4:$B$123,2,0),"-")</f>
        <v>INSPEÇÃO</v>
      </c>
    </row>
    <row r="6617" spans="1:30" x14ac:dyDescent="0.3">
      <c r="A6617" t="s">
        <v>44</v>
      </c>
      <c r="B6617" t="s">
        <v>478</v>
      </c>
      <c r="C6617" t="s">
        <v>10308</v>
      </c>
      <c r="D6617" t="s">
        <v>1562</v>
      </c>
      <c r="E6617" t="s">
        <v>1563</v>
      </c>
      <c r="F6617" t="s">
        <v>45</v>
      </c>
      <c r="G6617" t="s">
        <v>35</v>
      </c>
      <c r="H6617" t="s">
        <v>36</v>
      </c>
      <c r="I6617" t="s">
        <v>37</v>
      </c>
      <c r="J6617" t="s">
        <v>237</v>
      </c>
      <c r="K6617" t="s">
        <v>238</v>
      </c>
      <c r="L6617" t="s">
        <v>110</v>
      </c>
      <c r="M6617" t="s">
        <v>38</v>
      </c>
      <c r="N6617" t="s">
        <v>39</v>
      </c>
      <c r="O6617" s="23">
        <v>205</v>
      </c>
      <c r="P6617" s="9">
        <v>8.58</v>
      </c>
      <c r="Q6617" t="s">
        <v>40</v>
      </c>
      <c r="R6617">
        <v>22391</v>
      </c>
      <c r="S6617" s="9">
        <v>23.88</v>
      </c>
      <c r="T6617" s="26">
        <v>4.6920000000000002</v>
      </c>
      <c r="U6617" s="8">
        <v>112.04</v>
      </c>
      <c r="V6617" t="s">
        <v>41</v>
      </c>
      <c r="W6617" t="s">
        <v>2007</v>
      </c>
      <c r="X6617" t="s">
        <v>42</v>
      </c>
      <c r="Y6617" t="s">
        <v>1740</v>
      </c>
      <c r="AA6617" s="1">
        <f t="shared" si="742"/>
        <v>46074</v>
      </c>
      <c r="AB6617" s="2">
        <f t="shared" si="743"/>
        <v>2</v>
      </c>
      <c r="AC6617" s="2">
        <f t="shared" si="744"/>
        <v>2026</v>
      </c>
      <c r="AD6617" s="2" t="str">
        <f>IFERROR(VLOOKUP(A6617,'Aux Área'!$A$4:$B$123,2,0),"-")</f>
        <v>OPERAÇÃO</v>
      </c>
    </row>
    <row r="6618" spans="1:30" x14ac:dyDescent="0.3">
      <c r="A6618" t="s">
        <v>2314</v>
      </c>
      <c r="B6618" t="s">
        <v>4624</v>
      </c>
      <c r="C6618" t="s">
        <v>10309</v>
      </c>
      <c r="D6618" t="s">
        <v>3410</v>
      </c>
      <c r="E6618" t="s">
        <v>3411</v>
      </c>
      <c r="F6618" t="s">
        <v>2317</v>
      </c>
      <c r="G6618" t="s">
        <v>1300</v>
      </c>
      <c r="H6618" t="s">
        <v>1301</v>
      </c>
      <c r="I6618" t="s">
        <v>37</v>
      </c>
      <c r="J6618" t="s">
        <v>231</v>
      </c>
      <c r="K6618" t="s">
        <v>232</v>
      </c>
      <c r="L6618" t="s">
        <v>217</v>
      </c>
      <c r="M6618" t="s">
        <v>38</v>
      </c>
      <c r="N6618" t="s">
        <v>39</v>
      </c>
      <c r="O6618" s="23">
        <v>351</v>
      </c>
      <c r="P6618" s="9">
        <v>7.79</v>
      </c>
      <c r="Q6618" t="s">
        <v>40</v>
      </c>
      <c r="R6618">
        <v>60218</v>
      </c>
      <c r="S6618" s="9">
        <v>45.05</v>
      </c>
      <c r="T6618" s="26">
        <v>4.8600000000000003</v>
      </c>
      <c r="U6618" s="8">
        <v>218.95</v>
      </c>
      <c r="V6618" t="s">
        <v>10310</v>
      </c>
      <c r="W6618" t="s">
        <v>2276</v>
      </c>
      <c r="X6618" t="s">
        <v>42</v>
      </c>
      <c r="Y6618" t="s">
        <v>2277</v>
      </c>
      <c r="AA6618" s="1">
        <f t="shared" si="742"/>
        <v>46074</v>
      </c>
      <c r="AB6618" s="2">
        <f t="shared" si="743"/>
        <v>2</v>
      </c>
      <c r="AC6618" s="2">
        <f t="shared" si="744"/>
        <v>2026</v>
      </c>
      <c r="AD6618" s="2" t="str">
        <f>IFERROR(VLOOKUP(A6618,'Aux Área'!$A$4:$B$123,2,0),"-")</f>
        <v>INSPEÇÃO</v>
      </c>
    </row>
    <row r="6619" spans="1:30" x14ac:dyDescent="0.3">
      <c r="A6619" t="s">
        <v>2347</v>
      </c>
      <c r="B6619" t="s">
        <v>2348</v>
      </c>
      <c r="C6619" t="s">
        <v>10311</v>
      </c>
      <c r="D6619" t="s">
        <v>4262</v>
      </c>
      <c r="E6619" t="s">
        <v>4263</v>
      </c>
      <c r="F6619" t="s">
        <v>2350</v>
      </c>
      <c r="G6619" t="s">
        <v>659</v>
      </c>
      <c r="H6619" t="s">
        <v>1996</v>
      </c>
      <c r="I6619" t="s">
        <v>1997</v>
      </c>
      <c r="J6619" t="s">
        <v>237</v>
      </c>
      <c r="K6619" t="s">
        <v>238</v>
      </c>
      <c r="L6619" t="s">
        <v>110</v>
      </c>
      <c r="M6619" t="s">
        <v>38</v>
      </c>
      <c r="N6619" t="s">
        <v>668</v>
      </c>
      <c r="O6619" s="23">
        <v>126</v>
      </c>
      <c r="P6619" s="9">
        <v>5.56</v>
      </c>
      <c r="Q6619" t="s">
        <v>40</v>
      </c>
      <c r="R6619">
        <v>29988</v>
      </c>
      <c r="S6619" s="9">
        <v>22.67</v>
      </c>
      <c r="T6619" s="26">
        <v>6.04</v>
      </c>
      <c r="U6619" s="8">
        <v>136.93</v>
      </c>
      <c r="V6619" t="s">
        <v>41</v>
      </c>
      <c r="W6619" t="s">
        <v>1985</v>
      </c>
      <c r="X6619" t="s">
        <v>42</v>
      </c>
      <c r="Y6619" t="s">
        <v>1986</v>
      </c>
      <c r="AA6619" s="1">
        <f t="shared" si="742"/>
        <v>46074</v>
      </c>
      <c r="AB6619" s="2">
        <f t="shared" si="743"/>
        <v>2</v>
      </c>
      <c r="AC6619" s="2">
        <f t="shared" si="744"/>
        <v>2026</v>
      </c>
      <c r="AD6619" s="2" t="str">
        <f>IFERROR(VLOOKUP(A6619,'Aux Área'!$A$4:$B$123,2,0),"-")</f>
        <v>PESADOS</v>
      </c>
    </row>
    <row r="6620" spans="1:30" x14ac:dyDescent="0.3">
      <c r="A6620" t="s">
        <v>2306</v>
      </c>
      <c r="B6620" t="s">
        <v>4613</v>
      </c>
      <c r="C6620" t="s">
        <v>10312</v>
      </c>
      <c r="D6620" t="s">
        <v>3428</v>
      </c>
      <c r="E6620" t="s">
        <v>3429</v>
      </c>
      <c r="F6620" t="s">
        <v>2309</v>
      </c>
      <c r="G6620" t="s">
        <v>1135</v>
      </c>
      <c r="H6620" t="s">
        <v>2275</v>
      </c>
      <c r="I6620" t="s">
        <v>1497</v>
      </c>
      <c r="J6620" t="s">
        <v>1665</v>
      </c>
      <c r="K6620" t="s">
        <v>1666</v>
      </c>
      <c r="L6620" t="s">
        <v>301</v>
      </c>
      <c r="M6620" t="s">
        <v>38</v>
      </c>
      <c r="N6620" t="s">
        <v>39</v>
      </c>
      <c r="O6620" s="23">
        <v>309</v>
      </c>
      <c r="P6620" s="9">
        <v>8.82</v>
      </c>
      <c r="Q6620" t="s">
        <v>40</v>
      </c>
      <c r="R6620">
        <v>108703</v>
      </c>
      <c r="S6620" s="9">
        <v>35.04</v>
      </c>
      <c r="T6620" s="26">
        <v>4.6900000000000004</v>
      </c>
      <c r="U6620" s="8">
        <v>164.34</v>
      </c>
      <c r="V6620" t="s">
        <v>10313</v>
      </c>
      <c r="W6620" t="s">
        <v>2276</v>
      </c>
      <c r="X6620" t="s">
        <v>42</v>
      </c>
      <c r="Y6620" t="s">
        <v>2277</v>
      </c>
      <c r="AA6620" s="1">
        <f t="shared" si="742"/>
        <v>46074</v>
      </c>
      <c r="AB6620" s="2">
        <f t="shared" si="743"/>
        <v>2</v>
      </c>
      <c r="AC6620" s="2">
        <f t="shared" si="744"/>
        <v>2026</v>
      </c>
      <c r="AD6620" s="2" t="str">
        <f>IFERROR(VLOOKUP(A6620,'Aux Área'!$A$4:$B$123,2,0),"-")</f>
        <v>INSPEÇÃO</v>
      </c>
    </row>
    <row r="6621" spans="1:30" x14ac:dyDescent="0.3">
      <c r="A6621" t="s">
        <v>1069</v>
      </c>
      <c r="B6621" t="s">
        <v>10314</v>
      </c>
      <c r="C6621" t="s">
        <v>10315</v>
      </c>
      <c r="D6621" t="s">
        <v>2169</v>
      </c>
      <c r="E6621" t="s">
        <v>2170</v>
      </c>
      <c r="F6621" t="s">
        <v>1071</v>
      </c>
      <c r="G6621" t="s">
        <v>35</v>
      </c>
      <c r="H6621" t="s">
        <v>36</v>
      </c>
      <c r="I6621" t="s">
        <v>37</v>
      </c>
      <c r="J6621" t="s">
        <v>471</v>
      </c>
      <c r="K6621" t="s">
        <v>472</v>
      </c>
      <c r="L6621" t="s">
        <v>84</v>
      </c>
      <c r="M6621" t="s">
        <v>38</v>
      </c>
      <c r="N6621" t="s">
        <v>39</v>
      </c>
      <c r="O6621" s="23">
        <v>420</v>
      </c>
      <c r="P6621" s="9">
        <v>10.36</v>
      </c>
      <c r="Q6621" t="s">
        <v>40</v>
      </c>
      <c r="R6621">
        <v>17321</v>
      </c>
      <c r="S6621" s="9">
        <v>40.53</v>
      </c>
      <c r="T6621" s="26">
        <v>4.6900000000000004</v>
      </c>
      <c r="U6621" s="8">
        <v>190.1</v>
      </c>
      <c r="V6621" t="s">
        <v>10316</v>
      </c>
      <c r="W6621" t="s">
        <v>2007</v>
      </c>
      <c r="X6621" t="s">
        <v>42</v>
      </c>
      <c r="Y6621" t="s">
        <v>1740</v>
      </c>
      <c r="AA6621" s="1">
        <f t="shared" si="742"/>
        <v>46074</v>
      </c>
      <c r="AB6621" s="2">
        <f t="shared" si="743"/>
        <v>2</v>
      </c>
      <c r="AC6621" s="2">
        <f t="shared" si="744"/>
        <v>2026</v>
      </c>
      <c r="AD6621" s="2" t="str">
        <f>IFERROR(VLOOKUP(A6621,'Aux Área'!$A$4:$B$123,2,0),"-")</f>
        <v>FACILITIES</v>
      </c>
    </row>
    <row r="6622" spans="1:30" x14ac:dyDescent="0.3">
      <c r="A6622" t="s">
        <v>2691</v>
      </c>
      <c r="B6622" t="s">
        <v>2692</v>
      </c>
      <c r="C6622" t="s">
        <v>10317</v>
      </c>
      <c r="D6622" t="s">
        <v>2142</v>
      </c>
      <c r="E6622" t="s">
        <v>2143</v>
      </c>
      <c r="F6622" t="s">
        <v>5979</v>
      </c>
      <c r="G6622" t="s">
        <v>1635</v>
      </c>
      <c r="H6622" t="s">
        <v>2635</v>
      </c>
      <c r="I6622" t="s">
        <v>37</v>
      </c>
      <c r="J6622" t="s">
        <v>169</v>
      </c>
      <c r="K6622" t="s">
        <v>170</v>
      </c>
      <c r="L6622" t="s">
        <v>124</v>
      </c>
      <c r="M6622" t="s">
        <v>38</v>
      </c>
      <c r="N6622" t="s">
        <v>39</v>
      </c>
      <c r="O6622" s="23">
        <v>258</v>
      </c>
      <c r="P6622" s="9">
        <v>7.3</v>
      </c>
      <c r="Q6622" t="s">
        <v>40</v>
      </c>
      <c r="R6622">
        <v>16104</v>
      </c>
      <c r="S6622" s="9">
        <v>35.33</v>
      </c>
      <c r="T6622" s="26">
        <v>4.8899999999999997</v>
      </c>
      <c r="U6622" s="8">
        <v>172.76</v>
      </c>
      <c r="V6622" t="s">
        <v>41</v>
      </c>
      <c r="W6622" t="s">
        <v>2007</v>
      </c>
      <c r="X6622" t="s">
        <v>42</v>
      </c>
      <c r="Y6622" t="s">
        <v>1740</v>
      </c>
      <c r="AA6622" s="1">
        <f t="shared" si="742"/>
        <v>46074</v>
      </c>
      <c r="AB6622" s="2">
        <f t="shared" si="743"/>
        <v>2</v>
      </c>
      <c r="AC6622" s="2">
        <f t="shared" si="744"/>
        <v>2026</v>
      </c>
      <c r="AD6622" s="2" t="str">
        <f>IFERROR(VLOOKUP(A6622,'Aux Área'!$A$4:$B$123,2,0),"-")</f>
        <v>TI</v>
      </c>
    </row>
    <row r="6623" spans="1:30" x14ac:dyDescent="0.3">
      <c r="A6623" t="s">
        <v>3092</v>
      </c>
      <c r="B6623" t="s">
        <v>4774</v>
      </c>
      <c r="C6623" t="s">
        <v>10318</v>
      </c>
      <c r="D6623" t="s">
        <v>3135</v>
      </c>
      <c r="E6623" t="s">
        <v>3136</v>
      </c>
      <c r="F6623" t="s">
        <v>3594</v>
      </c>
      <c r="G6623" t="s">
        <v>1135</v>
      </c>
      <c r="H6623" t="s">
        <v>2275</v>
      </c>
      <c r="I6623" t="s">
        <v>1497</v>
      </c>
      <c r="J6623" t="s">
        <v>188</v>
      </c>
      <c r="K6623" t="s">
        <v>189</v>
      </c>
      <c r="L6623" t="s">
        <v>190</v>
      </c>
      <c r="M6623" t="s">
        <v>38</v>
      </c>
      <c r="N6623" t="s">
        <v>39</v>
      </c>
      <c r="O6623" s="23">
        <v>460</v>
      </c>
      <c r="P6623" s="9">
        <v>10.88</v>
      </c>
      <c r="Q6623" t="s">
        <v>40</v>
      </c>
      <c r="R6623">
        <v>94834</v>
      </c>
      <c r="S6623" s="9">
        <v>42.29</v>
      </c>
      <c r="T6623" s="26">
        <v>4.99</v>
      </c>
      <c r="U6623" s="8">
        <v>211.03</v>
      </c>
      <c r="V6623" t="s">
        <v>41</v>
      </c>
      <c r="W6623" t="s">
        <v>2276</v>
      </c>
      <c r="X6623" t="s">
        <v>42</v>
      </c>
      <c r="Y6623" t="s">
        <v>2277</v>
      </c>
      <c r="AA6623" s="1">
        <f t="shared" si="742"/>
        <v>46074</v>
      </c>
      <c r="AB6623" s="2">
        <f t="shared" si="743"/>
        <v>2</v>
      </c>
      <c r="AC6623" s="2">
        <f t="shared" si="744"/>
        <v>2026</v>
      </c>
      <c r="AD6623" s="2" t="str">
        <f>IFERROR(VLOOKUP(A6623,'Aux Área'!$A$4:$B$123,2,0),"-")</f>
        <v>INSPEÇÃO</v>
      </c>
    </row>
    <row r="6624" spans="1:30" x14ac:dyDescent="0.3">
      <c r="A6624" t="s">
        <v>2189</v>
      </c>
      <c r="B6624" t="s">
        <v>2190</v>
      </c>
      <c r="C6624" t="s">
        <v>10319</v>
      </c>
      <c r="D6624" t="s">
        <v>9696</v>
      </c>
      <c r="E6624" t="s">
        <v>9665</v>
      </c>
      <c r="F6624" t="s">
        <v>2192</v>
      </c>
      <c r="G6624" t="s">
        <v>1135</v>
      </c>
      <c r="H6624" t="s">
        <v>2185</v>
      </c>
      <c r="I6624" t="s">
        <v>2186</v>
      </c>
      <c r="J6624" t="s">
        <v>169</v>
      </c>
      <c r="K6624" t="s">
        <v>170</v>
      </c>
      <c r="L6624" t="s">
        <v>124</v>
      </c>
      <c r="M6624" t="s">
        <v>38</v>
      </c>
      <c r="N6624" t="s">
        <v>668</v>
      </c>
      <c r="O6624" s="23">
        <v>823</v>
      </c>
      <c r="P6624" s="9">
        <v>13.49</v>
      </c>
      <c r="Q6624" t="s">
        <v>40</v>
      </c>
      <c r="R6624">
        <v>22145</v>
      </c>
      <c r="S6624" s="9">
        <v>61</v>
      </c>
      <c r="T6624" s="26">
        <v>5.84</v>
      </c>
      <c r="U6624" s="8">
        <v>356.24</v>
      </c>
      <c r="V6624" t="s">
        <v>112</v>
      </c>
      <c r="W6624" t="s">
        <v>2007</v>
      </c>
      <c r="X6624" t="s">
        <v>42</v>
      </c>
      <c r="Y6624" t="s">
        <v>2188</v>
      </c>
      <c r="AA6624" s="1">
        <f t="shared" si="742"/>
        <v>46074</v>
      </c>
      <c r="AB6624" s="2">
        <f t="shared" si="743"/>
        <v>2</v>
      </c>
      <c r="AC6624" s="2">
        <f t="shared" si="744"/>
        <v>2026</v>
      </c>
      <c r="AD6624" s="2" t="str">
        <f>IFERROR(VLOOKUP(A6624,'Aux Área'!$A$4:$B$123,2,0),"-")</f>
        <v>INSPEÇÃO</v>
      </c>
    </row>
    <row r="6625" spans="1:30" x14ac:dyDescent="0.3">
      <c r="A6625" t="s">
        <v>2488</v>
      </c>
      <c r="B6625" t="s">
        <v>2489</v>
      </c>
      <c r="C6625" t="s">
        <v>10320</v>
      </c>
      <c r="D6625" t="s">
        <v>3785</v>
      </c>
      <c r="E6625" t="s">
        <v>3786</v>
      </c>
      <c r="F6625" t="s">
        <v>2491</v>
      </c>
      <c r="G6625" t="s">
        <v>659</v>
      </c>
      <c r="H6625" t="s">
        <v>2215</v>
      </c>
      <c r="I6625" t="s">
        <v>667</v>
      </c>
      <c r="J6625" t="s">
        <v>165</v>
      </c>
      <c r="K6625" t="s">
        <v>166</v>
      </c>
      <c r="L6625" t="s">
        <v>167</v>
      </c>
      <c r="M6625" t="s">
        <v>38</v>
      </c>
      <c r="N6625" t="s">
        <v>707</v>
      </c>
      <c r="O6625" s="23" t="s">
        <v>15244</v>
      </c>
      <c r="P6625" s="9" t="s">
        <v>15244</v>
      </c>
      <c r="Q6625" t="s">
        <v>40</v>
      </c>
      <c r="R6625" t="s">
        <v>15244</v>
      </c>
      <c r="S6625" s="9">
        <v>5</v>
      </c>
      <c r="T6625" s="26">
        <v>6.42</v>
      </c>
      <c r="U6625" s="8">
        <v>32.1</v>
      </c>
      <c r="V6625" t="s">
        <v>112</v>
      </c>
      <c r="W6625" t="s">
        <v>2007</v>
      </c>
      <c r="X6625" t="s">
        <v>42</v>
      </c>
      <c r="Y6625" t="s">
        <v>1740</v>
      </c>
      <c r="AA6625" s="1">
        <f t="shared" si="742"/>
        <v>46074</v>
      </c>
      <c r="AB6625" s="2">
        <f t="shared" si="743"/>
        <v>2</v>
      </c>
      <c r="AC6625" s="2">
        <f t="shared" si="744"/>
        <v>2026</v>
      </c>
      <c r="AD6625" s="2" t="str">
        <f>IFERROR(VLOOKUP(A6625,'Aux Área'!$A$4:$B$123,2,0),"-")</f>
        <v>APH</v>
      </c>
    </row>
    <row r="6626" spans="1:30" x14ac:dyDescent="0.3">
      <c r="A6626" t="s">
        <v>2488</v>
      </c>
      <c r="B6626" t="s">
        <v>2489</v>
      </c>
      <c r="C6626" t="s">
        <v>10320</v>
      </c>
      <c r="D6626" t="s">
        <v>3785</v>
      </c>
      <c r="E6626" t="s">
        <v>3786</v>
      </c>
      <c r="F6626" t="s">
        <v>2491</v>
      </c>
      <c r="G6626" t="s">
        <v>659</v>
      </c>
      <c r="H6626" t="s">
        <v>2215</v>
      </c>
      <c r="I6626" t="s">
        <v>667</v>
      </c>
      <c r="J6626" t="s">
        <v>165</v>
      </c>
      <c r="K6626" t="s">
        <v>166</v>
      </c>
      <c r="L6626" t="s">
        <v>167</v>
      </c>
      <c r="M6626" t="s">
        <v>38</v>
      </c>
      <c r="N6626" t="s">
        <v>668</v>
      </c>
      <c r="O6626" s="23">
        <v>119</v>
      </c>
      <c r="P6626" s="9">
        <v>5.47</v>
      </c>
      <c r="Q6626" t="s">
        <v>40</v>
      </c>
      <c r="R6626">
        <v>6421</v>
      </c>
      <c r="S6626" s="9">
        <v>21.74</v>
      </c>
      <c r="T6626" s="26">
        <v>6.2409999999999997</v>
      </c>
      <c r="U6626" s="8">
        <v>135.66999999999999</v>
      </c>
      <c r="V6626" t="s">
        <v>112</v>
      </c>
      <c r="W6626" t="s">
        <v>2007</v>
      </c>
      <c r="X6626" t="s">
        <v>42</v>
      </c>
      <c r="Y6626" t="s">
        <v>1740</v>
      </c>
      <c r="AA6626" s="1">
        <f t="shared" si="742"/>
        <v>46074</v>
      </c>
      <c r="AB6626" s="2">
        <f t="shared" si="743"/>
        <v>2</v>
      </c>
      <c r="AC6626" s="2">
        <f t="shared" si="744"/>
        <v>2026</v>
      </c>
      <c r="AD6626" s="2" t="str">
        <f>IFERROR(VLOOKUP(A6626,'Aux Área'!$A$4:$B$123,2,0),"-")</f>
        <v>APH</v>
      </c>
    </row>
    <row r="6627" spans="1:30" x14ac:dyDescent="0.3">
      <c r="A6627" t="s">
        <v>2282</v>
      </c>
      <c r="B6627" t="s">
        <v>4679</v>
      </c>
      <c r="C6627" t="s">
        <v>10321</v>
      </c>
      <c r="D6627" t="s">
        <v>3162</v>
      </c>
      <c r="E6627" t="s">
        <v>3163</v>
      </c>
      <c r="F6627" t="s">
        <v>2285</v>
      </c>
      <c r="G6627" t="s">
        <v>1135</v>
      </c>
      <c r="H6627" t="s">
        <v>2275</v>
      </c>
      <c r="I6627" t="s">
        <v>1497</v>
      </c>
      <c r="J6627" t="s">
        <v>165</v>
      </c>
      <c r="K6627" t="s">
        <v>166</v>
      </c>
      <c r="L6627" t="s">
        <v>167</v>
      </c>
      <c r="M6627" t="s">
        <v>38</v>
      </c>
      <c r="N6627" t="s">
        <v>39</v>
      </c>
      <c r="O6627" s="23">
        <v>247</v>
      </c>
      <c r="P6627" s="9">
        <v>6.46</v>
      </c>
      <c r="Q6627" t="s">
        <v>40</v>
      </c>
      <c r="R6627">
        <v>96265</v>
      </c>
      <c r="S6627" s="9">
        <v>38.25</v>
      </c>
      <c r="T6627" s="26">
        <v>4.891</v>
      </c>
      <c r="U6627" s="8">
        <v>187.07</v>
      </c>
      <c r="V6627" t="s">
        <v>112</v>
      </c>
      <c r="W6627" t="s">
        <v>2276</v>
      </c>
      <c r="X6627" t="s">
        <v>42</v>
      </c>
      <c r="Y6627" t="s">
        <v>2277</v>
      </c>
      <c r="AA6627" s="1">
        <f t="shared" si="742"/>
        <v>46074</v>
      </c>
      <c r="AB6627" s="2">
        <f t="shared" si="743"/>
        <v>2</v>
      </c>
      <c r="AC6627" s="2">
        <f t="shared" si="744"/>
        <v>2026</v>
      </c>
      <c r="AD6627" s="2" t="str">
        <f>IFERROR(VLOOKUP(A6627,'Aux Área'!$A$4:$B$123,2,0),"-")</f>
        <v>INSPEÇÃO</v>
      </c>
    </row>
    <row r="6628" spans="1:30" x14ac:dyDescent="0.3">
      <c r="A6628" t="s">
        <v>2181</v>
      </c>
      <c r="B6628" t="s">
        <v>4595</v>
      </c>
      <c r="C6628" t="s">
        <v>10322</v>
      </c>
      <c r="D6628" t="s">
        <v>3107</v>
      </c>
      <c r="E6628" t="s">
        <v>3108</v>
      </c>
      <c r="F6628" t="s">
        <v>2184</v>
      </c>
      <c r="G6628" t="s">
        <v>1135</v>
      </c>
      <c r="H6628" t="s">
        <v>2185</v>
      </c>
      <c r="I6628" t="s">
        <v>2186</v>
      </c>
      <c r="J6628" t="s">
        <v>237</v>
      </c>
      <c r="K6628" t="s">
        <v>238</v>
      </c>
      <c r="L6628" t="s">
        <v>110</v>
      </c>
      <c r="M6628" t="s">
        <v>38</v>
      </c>
      <c r="N6628" t="s">
        <v>668</v>
      </c>
      <c r="O6628" s="23">
        <v>556</v>
      </c>
      <c r="P6628" s="9">
        <v>12.93</v>
      </c>
      <c r="Q6628" t="s">
        <v>40</v>
      </c>
      <c r="R6628">
        <v>120098</v>
      </c>
      <c r="S6628" s="9">
        <v>43</v>
      </c>
      <c r="T6628" s="26">
        <v>6.04</v>
      </c>
      <c r="U6628" s="8">
        <v>259.72000000000003</v>
      </c>
      <c r="V6628" t="s">
        <v>41</v>
      </c>
      <c r="W6628" t="s">
        <v>2007</v>
      </c>
      <c r="X6628" t="s">
        <v>42</v>
      </c>
      <c r="Y6628" t="s">
        <v>2188</v>
      </c>
      <c r="AA6628" s="1">
        <f t="shared" si="742"/>
        <v>46074</v>
      </c>
      <c r="AB6628" s="2">
        <f t="shared" si="743"/>
        <v>2</v>
      </c>
      <c r="AC6628" s="2">
        <f t="shared" si="744"/>
        <v>2026</v>
      </c>
      <c r="AD6628" s="2" t="str">
        <f>IFERROR(VLOOKUP(A6628,'Aux Área'!$A$4:$B$123,2,0),"-")</f>
        <v>INSPEÇÃO</v>
      </c>
    </row>
    <row r="6629" spans="1:30" x14ac:dyDescent="0.3">
      <c r="A6629" t="s">
        <v>2278</v>
      </c>
      <c r="B6629" t="s">
        <v>4664</v>
      </c>
      <c r="C6629" t="s">
        <v>10323</v>
      </c>
      <c r="D6629" t="s">
        <v>6708</v>
      </c>
      <c r="E6629" t="s">
        <v>6709</v>
      </c>
      <c r="F6629" t="s">
        <v>2281</v>
      </c>
      <c r="G6629" t="s">
        <v>1135</v>
      </c>
      <c r="H6629" t="s">
        <v>2275</v>
      </c>
      <c r="I6629" t="s">
        <v>1497</v>
      </c>
      <c r="J6629" t="s">
        <v>169</v>
      </c>
      <c r="K6629" t="s">
        <v>170</v>
      </c>
      <c r="L6629" t="s">
        <v>124</v>
      </c>
      <c r="M6629" t="s">
        <v>38</v>
      </c>
      <c r="N6629" t="s">
        <v>39</v>
      </c>
      <c r="O6629" s="23">
        <v>405</v>
      </c>
      <c r="P6629" s="9">
        <v>9.7899999999999991</v>
      </c>
      <c r="Q6629" t="s">
        <v>40</v>
      </c>
      <c r="R6629">
        <v>114460</v>
      </c>
      <c r="S6629" s="9">
        <v>41.37</v>
      </c>
      <c r="T6629" s="26">
        <v>4.891</v>
      </c>
      <c r="U6629" s="8">
        <v>202.34</v>
      </c>
      <c r="V6629" t="s">
        <v>41</v>
      </c>
      <c r="W6629" t="s">
        <v>2276</v>
      </c>
      <c r="X6629" t="s">
        <v>42</v>
      </c>
      <c r="Y6629" t="s">
        <v>2277</v>
      </c>
      <c r="AA6629" s="1">
        <f t="shared" si="742"/>
        <v>46074</v>
      </c>
      <c r="AB6629" s="2">
        <f t="shared" si="743"/>
        <v>2</v>
      </c>
      <c r="AC6629" s="2">
        <f t="shared" si="744"/>
        <v>2026</v>
      </c>
      <c r="AD6629" s="2" t="str">
        <f>IFERROR(VLOOKUP(A6629,'Aux Área'!$A$4:$B$123,2,0),"-")</f>
        <v>INSPEÇÃO</v>
      </c>
    </row>
    <row r="6630" spans="1:30" x14ac:dyDescent="0.3">
      <c r="A6630" t="s">
        <v>50</v>
      </c>
      <c r="B6630" t="s">
        <v>324</v>
      </c>
      <c r="C6630" t="s">
        <v>10324</v>
      </c>
      <c r="D6630" t="s">
        <v>326</v>
      </c>
      <c r="E6630" t="s">
        <v>327</v>
      </c>
      <c r="F6630" t="s">
        <v>51</v>
      </c>
      <c r="G6630" t="s">
        <v>35</v>
      </c>
      <c r="H6630" t="s">
        <v>36</v>
      </c>
      <c r="I6630" t="s">
        <v>37</v>
      </c>
      <c r="J6630" t="s">
        <v>5537</v>
      </c>
      <c r="K6630" t="s">
        <v>5538</v>
      </c>
      <c r="L6630" t="s">
        <v>217</v>
      </c>
      <c r="M6630" t="s">
        <v>38</v>
      </c>
      <c r="N6630" t="s">
        <v>39</v>
      </c>
      <c r="O6630" s="23">
        <v>294</v>
      </c>
      <c r="P6630" s="9">
        <v>6.68</v>
      </c>
      <c r="Q6630" t="s">
        <v>40</v>
      </c>
      <c r="R6630">
        <v>20633</v>
      </c>
      <c r="S6630" s="9">
        <v>44.02</v>
      </c>
      <c r="T6630" s="26">
        <v>4.8680000000000003</v>
      </c>
      <c r="U6630" s="8">
        <v>214.28</v>
      </c>
      <c r="V6630" t="s">
        <v>41</v>
      </c>
      <c r="W6630" t="s">
        <v>2007</v>
      </c>
      <c r="X6630" t="s">
        <v>42</v>
      </c>
      <c r="Y6630" t="s">
        <v>1740</v>
      </c>
      <c r="AA6630" s="1">
        <f t="shared" si="742"/>
        <v>46074</v>
      </c>
      <c r="AB6630" s="2">
        <f t="shared" si="743"/>
        <v>2</v>
      </c>
      <c r="AC6630" s="2">
        <f t="shared" si="744"/>
        <v>2026</v>
      </c>
      <c r="AD6630" s="2" t="str">
        <f>IFERROR(VLOOKUP(A6630,'Aux Área'!$A$4:$B$123,2,0),"-")</f>
        <v>TI</v>
      </c>
    </row>
    <row r="6631" spans="1:30" x14ac:dyDescent="0.3">
      <c r="A6631" t="s">
        <v>2643</v>
      </c>
      <c r="B6631" t="s">
        <v>2307</v>
      </c>
      <c r="C6631" t="s">
        <v>10325</v>
      </c>
      <c r="D6631" t="s">
        <v>4988</v>
      </c>
      <c r="E6631" t="s">
        <v>4989</v>
      </c>
      <c r="F6631" t="s">
        <v>2646</v>
      </c>
      <c r="G6631" t="s">
        <v>1300</v>
      </c>
      <c r="H6631" t="s">
        <v>1301</v>
      </c>
      <c r="I6631" t="s">
        <v>37</v>
      </c>
      <c r="J6631" t="s">
        <v>370</v>
      </c>
      <c r="K6631" t="s">
        <v>371</v>
      </c>
      <c r="L6631" t="s">
        <v>124</v>
      </c>
      <c r="M6631" t="s">
        <v>38</v>
      </c>
      <c r="N6631" t="s">
        <v>39</v>
      </c>
      <c r="O6631" s="23">
        <v>442</v>
      </c>
      <c r="P6631" s="9">
        <v>9.26</v>
      </c>
      <c r="Q6631" t="s">
        <v>40</v>
      </c>
      <c r="R6631">
        <v>108447</v>
      </c>
      <c r="S6631" s="9">
        <v>47.73</v>
      </c>
      <c r="T6631" s="26">
        <v>4.9909999999999997</v>
      </c>
      <c r="U6631" s="8">
        <v>238.21</v>
      </c>
      <c r="V6631" t="s">
        <v>10326</v>
      </c>
      <c r="W6631" t="s">
        <v>2276</v>
      </c>
      <c r="X6631" t="s">
        <v>42</v>
      </c>
      <c r="Y6631" t="s">
        <v>2277</v>
      </c>
      <c r="AA6631" s="1">
        <f t="shared" si="742"/>
        <v>46074</v>
      </c>
      <c r="AB6631" s="2">
        <f t="shared" si="743"/>
        <v>2</v>
      </c>
      <c r="AC6631" s="2">
        <f t="shared" si="744"/>
        <v>2026</v>
      </c>
      <c r="AD6631" s="2" t="str">
        <f>IFERROR(VLOOKUP(A6631,'Aux Área'!$A$4:$B$123,2,0),"-")</f>
        <v>INSPEÇÃO</v>
      </c>
    </row>
    <row r="6632" spans="1:30" x14ac:dyDescent="0.3">
      <c r="A6632" t="s">
        <v>9674</v>
      </c>
      <c r="B6632" t="s">
        <v>10327</v>
      </c>
      <c r="C6632" t="s">
        <v>10328</v>
      </c>
      <c r="D6632" t="s">
        <v>10329</v>
      </c>
      <c r="E6632" t="s">
        <v>9675</v>
      </c>
      <c r="F6632" t="s">
        <v>15506</v>
      </c>
      <c r="G6632" t="s">
        <v>1300</v>
      </c>
      <c r="H6632" t="s">
        <v>9676</v>
      </c>
      <c r="I6632" t="s">
        <v>37</v>
      </c>
      <c r="J6632" t="s">
        <v>169</v>
      </c>
      <c r="K6632" t="s">
        <v>170</v>
      </c>
      <c r="L6632" t="s">
        <v>124</v>
      </c>
      <c r="M6632" t="s">
        <v>38</v>
      </c>
      <c r="N6632" t="s">
        <v>39</v>
      </c>
      <c r="O6632" s="23">
        <v>0</v>
      </c>
      <c r="P6632" s="9">
        <v>0</v>
      </c>
      <c r="Q6632" t="s">
        <v>40</v>
      </c>
      <c r="R6632">
        <v>43269</v>
      </c>
      <c r="S6632" s="9">
        <v>51.2</v>
      </c>
      <c r="T6632" s="26">
        <v>4.8899999999999997</v>
      </c>
      <c r="U6632" s="8">
        <v>250.37</v>
      </c>
      <c r="V6632" t="s">
        <v>41</v>
      </c>
      <c r="W6632" t="s">
        <v>2007</v>
      </c>
      <c r="X6632" t="s">
        <v>42</v>
      </c>
      <c r="Y6632" t="s">
        <v>6209</v>
      </c>
      <c r="AA6632" s="1">
        <f t="shared" si="742"/>
        <v>46074</v>
      </c>
      <c r="AB6632" s="2">
        <f t="shared" si="743"/>
        <v>2</v>
      </c>
      <c r="AC6632" s="2">
        <f t="shared" si="744"/>
        <v>2026</v>
      </c>
      <c r="AD6632" s="2" t="str">
        <f>IFERROR(VLOOKUP(A6632,'Aux Área'!$A$4:$B$123,2,0),"-")</f>
        <v>TI</v>
      </c>
    </row>
    <row r="6633" spans="1:30" x14ac:dyDescent="0.3">
      <c r="A6633" t="s">
        <v>2547</v>
      </c>
      <c r="B6633" t="s">
        <v>2548</v>
      </c>
      <c r="C6633" t="s">
        <v>10330</v>
      </c>
      <c r="D6633" t="s">
        <v>2468</v>
      </c>
      <c r="E6633" t="s">
        <v>2469</v>
      </c>
      <c r="F6633" t="s">
        <v>2550</v>
      </c>
      <c r="G6633" t="s">
        <v>659</v>
      </c>
      <c r="H6633" t="s">
        <v>2215</v>
      </c>
      <c r="I6633" t="s">
        <v>667</v>
      </c>
      <c r="J6633" t="s">
        <v>165</v>
      </c>
      <c r="K6633" t="s">
        <v>166</v>
      </c>
      <c r="L6633" t="s">
        <v>167</v>
      </c>
      <c r="M6633" t="s">
        <v>38</v>
      </c>
      <c r="N6633" t="s">
        <v>668</v>
      </c>
      <c r="O6633" s="28">
        <v>149</v>
      </c>
      <c r="P6633" s="29">
        <v>6.62</v>
      </c>
      <c r="Q6633" t="s">
        <v>40</v>
      </c>
      <c r="R6633">
        <v>15215</v>
      </c>
      <c r="S6633" s="9">
        <v>22.5</v>
      </c>
      <c r="T6633" s="26">
        <v>6.242</v>
      </c>
      <c r="U6633" s="8">
        <v>140.44</v>
      </c>
      <c r="V6633" t="s">
        <v>112</v>
      </c>
      <c r="W6633" t="s">
        <v>2007</v>
      </c>
      <c r="X6633" t="s">
        <v>42</v>
      </c>
      <c r="Y6633" t="s">
        <v>1740</v>
      </c>
      <c r="AA6633" s="1">
        <f t="shared" si="742"/>
        <v>46074</v>
      </c>
      <c r="AB6633" s="2">
        <f t="shared" si="743"/>
        <v>2</v>
      </c>
      <c r="AC6633" s="2">
        <f t="shared" si="744"/>
        <v>2026</v>
      </c>
      <c r="AD6633" s="2" t="str">
        <f>IFERROR(VLOOKUP(A6633,'Aux Área'!$A$4:$B$123,2,0),"-")</f>
        <v>APH</v>
      </c>
    </row>
    <row r="6634" spans="1:30" x14ac:dyDescent="0.3">
      <c r="A6634" t="s">
        <v>2547</v>
      </c>
      <c r="B6634" t="s">
        <v>2548</v>
      </c>
      <c r="C6634" t="s">
        <v>10331</v>
      </c>
      <c r="D6634" t="s">
        <v>2468</v>
      </c>
      <c r="E6634" t="s">
        <v>2469</v>
      </c>
      <c r="F6634" t="s">
        <v>2550</v>
      </c>
      <c r="G6634" t="s">
        <v>659</v>
      </c>
      <c r="H6634" t="s">
        <v>2215</v>
      </c>
      <c r="I6634" t="s">
        <v>667</v>
      </c>
      <c r="J6634" t="s">
        <v>165</v>
      </c>
      <c r="K6634" t="s">
        <v>166</v>
      </c>
      <c r="L6634" t="s">
        <v>167</v>
      </c>
      <c r="M6634" t="s">
        <v>38</v>
      </c>
      <c r="N6634" t="s">
        <v>707</v>
      </c>
      <c r="O6634" s="23" t="s">
        <v>15244</v>
      </c>
      <c r="P6634" s="9" t="s">
        <v>15244</v>
      </c>
      <c r="Q6634" t="s">
        <v>40</v>
      </c>
      <c r="R6634" t="s">
        <v>15244</v>
      </c>
      <c r="S6634" s="9">
        <v>4.22</v>
      </c>
      <c r="T6634" s="26">
        <v>6.4189999999999996</v>
      </c>
      <c r="U6634" s="8">
        <v>27.09</v>
      </c>
      <c r="V6634" t="s">
        <v>112</v>
      </c>
      <c r="W6634" t="s">
        <v>2007</v>
      </c>
      <c r="X6634" t="s">
        <v>42</v>
      </c>
      <c r="Y6634" t="s">
        <v>1740</v>
      </c>
      <c r="AA6634" s="1">
        <f t="shared" si="742"/>
        <v>46074</v>
      </c>
      <c r="AB6634" s="2">
        <f t="shared" si="743"/>
        <v>2</v>
      </c>
      <c r="AC6634" s="2">
        <f t="shared" si="744"/>
        <v>2026</v>
      </c>
      <c r="AD6634" s="2" t="str">
        <f>IFERROR(VLOOKUP(A6634,'Aux Área'!$A$4:$B$123,2,0),"-")</f>
        <v>APH</v>
      </c>
    </row>
    <row r="6635" spans="1:30" x14ac:dyDescent="0.3">
      <c r="A6635" t="s">
        <v>52</v>
      </c>
      <c r="B6635" t="s">
        <v>1449</v>
      </c>
      <c r="C6635" t="s">
        <v>10332</v>
      </c>
      <c r="D6635" t="s">
        <v>3197</v>
      </c>
      <c r="E6635" t="s">
        <v>3198</v>
      </c>
      <c r="F6635" t="s">
        <v>53</v>
      </c>
      <c r="G6635" t="s">
        <v>35</v>
      </c>
      <c r="H6635" t="s">
        <v>36</v>
      </c>
      <c r="I6635" t="s">
        <v>37</v>
      </c>
      <c r="J6635" t="s">
        <v>370</v>
      </c>
      <c r="K6635" t="s">
        <v>371</v>
      </c>
      <c r="L6635" t="s">
        <v>124</v>
      </c>
      <c r="M6635" t="s">
        <v>38</v>
      </c>
      <c r="N6635" t="s">
        <v>39</v>
      </c>
      <c r="O6635" s="23">
        <v>257</v>
      </c>
      <c r="P6635" s="9">
        <v>8.7899999999999991</v>
      </c>
      <c r="Q6635" t="s">
        <v>40</v>
      </c>
      <c r="R6635">
        <v>63623</v>
      </c>
      <c r="S6635" s="9">
        <v>29.24</v>
      </c>
      <c r="T6635" s="26">
        <v>4.99</v>
      </c>
      <c r="U6635" s="8">
        <v>145.91999999999999</v>
      </c>
      <c r="V6635" t="s">
        <v>10333</v>
      </c>
      <c r="W6635" t="s">
        <v>2007</v>
      </c>
      <c r="X6635" t="s">
        <v>42</v>
      </c>
      <c r="Y6635" t="s">
        <v>1740</v>
      </c>
      <c r="AA6635" s="1">
        <f t="shared" si="742"/>
        <v>46074</v>
      </c>
      <c r="AB6635" s="2">
        <f t="shared" si="743"/>
        <v>2</v>
      </c>
      <c r="AC6635" s="2">
        <f t="shared" si="744"/>
        <v>2026</v>
      </c>
      <c r="AD6635" s="2" t="str">
        <f>IFERROR(VLOOKUP(A6635,'Aux Área'!$A$4:$B$123,2,0),"-")</f>
        <v>OPERAÇÃO</v>
      </c>
    </row>
    <row r="6636" spans="1:30" x14ac:dyDescent="0.3">
      <c r="A6636" t="s">
        <v>2306</v>
      </c>
      <c r="B6636" t="s">
        <v>4613</v>
      </c>
      <c r="C6636" t="s">
        <v>10334</v>
      </c>
      <c r="D6636" t="s">
        <v>3212</v>
      </c>
      <c r="E6636" t="s">
        <v>3213</v>
      </c>
      <c r="F6636" t="s">
        <v>2309</v>
      </c>
      <c r="G6636" t="s">
        <v>1135</v>
      </c>
      <c r="H6636" t="s">
        <v>2275</v>
      </c>
      <c r="I6636" t="s">
        <v>1497</v>
      </c>
      <c r="J6636" t="s">
        <v>1665</v>
      </c>
      <c r="K6636" t="s">
        <v>1666</v>
      </c>
      <c r="L6636" t="s">
        <v>301</v>
      </c>
      <c r="M6636" t="s">
        <v>38</v>
      </c>
      <c r="N6636" t="s">
        <v>39</v>
      </c>
      <c r="O6636" s="23">
        <v>383</v>
      </c>
      <c r="P6636" s="9">
        <v>9.39</v>
      </c>
      <c r="Q6636" t="s">
        <v>40</v>
      </c>
      <c r="R6636">
        <v>109086</v>
      </c>
      <c r="S6636" s="9">
        <v>40.79</v>
      </c>
      <c r="T6636" s="26">
        <v>4.6900000000000004</v>
      </c>
      <c r="U6636" s="8">
        <v>191.31</v>
      </c>
      <c r="V6636" t="s">
        <v>10335</v>
      </c>
      <c r="W6636" t="s">
        <v>2276</v>
      </c>
      <c r="X6636" t="s">
        <v>42</v>
      </c>
      <c r="Y6636" t="s">
        <v>2277</v>
      </c>
      <c r="AA6636" s="1">
        <f t="shared" si="742"/>
        <v>46074</v>
      </c>
      <c r="AB6636" s="2">
        <f t="shared" si="743"/>
        <v>2</v>
      </c>
      <c r="AC6636" s="2">
        <f t="shared" si="744"/>
        <v>2026</v>
      </c>
      <c r="AD6636" s="2" t="str">
        <f>IFERROR(VLOOKUP(A6636,'Aux Área'!$A$4:$B$123,2,0),"-")</f>
        <v>INSPEÇÃO</v>
      </c>
    </row>
    <row r="6637" spans="1:30" x14ac:dyDescent="0.3">
      <c r="A6637" t="s">
        <v>2314</v>
      </c>
      <c r="B6637" t="s">
        <v>4624</v>
      </c>
      <c r="C6637" t="s">
        <v>10336</v>
      </c>
      <c r="D6637" t="s">
        <v>3303</v>
      </c>
      <c r="E6637" t="s">
        <v>3304</v>
      </c>
      <c r="F6637" t="s">
        <v>2317</v>
      </c>
      <c r="G6637" t="s">
        <v>1300</v>
      </c>
      <c r="H6637" t="s">
        <v>1301</v>
      </c>
      <c r="I6637" t="s">
        <v>37</v>
      </c>
      <c r="J6637" t="s">
        <v>89</v>
      </c>
      <c r="K6637" t="s">
        <v>90</v>
      </c>
      <c r="L6637" t="s">
        <v>91</v>
      </c>
      <c r="M6637" t="s">
        <v>38</v>
      </c>
      <c r="N6637" t="s">
        <v>39</v>
      </c>
      <c r="O6637" s="23">
        <v>277</v>
      </c>
      <c r="P6637" s="9">
        <v>9.68</v>
      </c>
      <c r="Q6637" t="s">
        <v>40</v>
      </c>
      <c r="R6637">
        <v>60495</v>
      </c>
      <c r="S6637" s="9">
        <v>28.62</v>
      </c>
      <c r="T6637" s="26">
        <v>4.8899999999999997</v>
      </c>
      <c r="U6637" s="8">
        <v>139.94999999999999</v>
      </c>
      <c r="V6637" t="s">
        <v>10337</v>
      </c>
      <c r="W6637" t="s">
        <v>2276</v>
      </c>
      <c r="X6637" t="s">
        <v>42</v>
      </c>
      <c r="Y6637" t="s">
        <v>2277</v>
      </c>
      <c r="AA6637" s="1">
        <f t="shared" si="742"/>
        <v>46074</v>
      </c>
      <c r="AB6637" s="2">
        <f t="shared" si="743"/>
        <v>2</v>
      </c>
      <c r="AC6637" s="2">
        <f t="shared" si="744"/>
        <v>2026</v>
      </c>
      <c r="AD6637" s="2" t="str">
        <f>IFERROR(VLOOKUP(A6637,'Aux Área'!$A$4:$B$123,2,0),"-")</f>
        <v>INSPEÇÃO</v>
      </c>
    </row>
    <row r="6638" spans="1:30" x14ac:dyDescent="0.3">
      <c r="A6638" t="s">
        <v>2638</v>
      </c>
      <c r="B6638" t="s">
        <v>4593</v>
      </c>
      <c r="C6638" t="s">
        <v>10338</v>
      </c>
      <c r="D6638" t="s">
        <v>4358</v>
      </c>
      <c r="E6638" t="s">
        <v>4359</v>
      </c>
      <c r="F6638" t="s">
        <v>2641</v>
      </c>
      <c r="G6638" t="s">
        <v>1135</v>
      </c>
      <c r="H6638" t="s">
        <v>2275</v>
      </c>
      <c r="I6638" t="s">
        <v>1497</v>
      </c>
      <c r="J6638" t="s">
        <v>275</v>
      </c>
      <c r="K6638" t="s">
        <v>276</v>
      </c>
      <c r="L6638" t="s">
        <v>124</v>
      </c>
      <c r="M6638" t="s">
        <v>38</v>
      </c>
      <c r="N6638" t="s">
        <v>39</v>
      </c>
      <c r="O6638" s="23">
        <v>452</v>
      </c>
      <c r="P6638" s="9">
        <v>9.84</v>
      </c>
      <c r="Q6638" t="s">
        <v>40</v>
      </c>
      <c r="R6638">
        <v>101787</v>
      </c>
      <c r="S6638" s="9">
        <v>45.95</v>
      </c>
      <c r="T6638" s="26">
        <v>4.79</v>
      </c>
      <c r="U6638" s="8">
        <v>220.1</v>
      </c>
      <c r="V6638" t="s">
        <v>10339</v>
      </c>
      <c r="W6638" t="s">
        <v>2276</v>
      </c>
      <c r="X6638" t="s">
        <v>42</v>
      </c>
      <c r="Y6638" t="s">
        <v>2277</v>
      </c>
      <c r="AA6638" s="1">
        <f t="shared" si="742"/>
        <v>46075</v>
      </c>
      <c r="AB6638" s="2">
        <f t="shared" si="743"/>
        <v>2</v>
      </c>
      <c r="AC6638" s="2">
        <f t="shared" si="744"/>
        <v>2026</v>
      </c>
      <c r="AD6638" s="2" t="str">
        <f>IFERROR(VLOOKUP(A6638,'Aux Área'!$A$4:$B$123,2,0),"-")</f>
        <v>INSPEÇÃO</v>
      </c>
    </row>
    <row r="6639" spans="1:30" x14ac:dyDescent="0.3">
      <c r="A6639" t="s">
        <v>2189</v>
      </c>
      <c r="B6639" t="s">
        <v>2190</v>
      </c>
      <c r="C6639" t="s">
        <v>10340</v>
      </c>
      <c r="D6639" t="s">
        <v>5015</v>
      </c>
      <c r="E6639" t="s">
        <v>5016</v>
      </c>
      <c r="F6639" t="s">
        <v>2192</v>
      </c>
      <c r="G6639" t="s">
        <v>1135</v>
      </c>
      <c r="H6639" t="s">
        <v>2185</v>
      </c>
      <c r="I6639" t="s">
        <v>2186</v>
      </c>
      <c r="J6639" t="s">
        <v>219</v>
      </c>
      <c r="K6639" t="s">
        <v>177</v>
      </c>
      <c r="L6639" t="s">
        <v>177</v>
      </c>
      <c r="M6639" t="s">
        <v>38</v>
      </c>
      <c r="N6639" t="s">
        <v>668</v>
      </c>
      <c r="O6639" s="23">
        <v>519</v>
      </c>
      <c r="P6639" s="9">
        <v>13.15</v>
      </c>
      <c r="Q6639" t="s">
        <v>40</v>
      </c>
      <c r="R6639">
        <v>22664</v>
      </c>
      <c r="S6639" s="9">
        <v>39.46</v>
      </c>
      <c r="T6639" s="26">
        <v>6.1909999999999998</v>
      </c>
      <c r="U6639" s="8">
        <v>244.29</v>
      </c>
      <c r="V6639" t="s">
        <v>10341</v>
      </c>
      <c r="W6639" t="s">
        <v>2007</v>
      </c>
      <c r="X6639" t="s">
        <v>42</v>
      </c>
      <c r="Y6639" t="s">
        <v>2188</v>
      </c>
      <c r="AA6639" s="1">
        <f t="shared" si="742"/>
        <v>46075</v>
      </c>
      <c r="AB6639" s="2">
        <f t="shared" si="743"/>
        <v>2</v>
      </c>
      <c r="AC6639" s="2">
        <f t="shared" si="744"/>
        <v>2026</v>
      </c>
      <c r="AD6639" s="2" t="str">
        <f>IFERROR(VLOOKUP(A6639,'Aux Área'!$A$4:$B$123,2,0),"-")</f>
        <v>INSPEÇÃO</v>
      </c>
    </row>
    <row r="6640" spans="1:30" x14ac:dyDescent="0.3">
      <c r="A6640" t="s">
        <v>2278</v>
      </c>
      <c r="B6640" t="s">
        <v>4664</v>
      </c>
      <c r="C6640" t="s">
        <v>10342</v>
      </c>
      <c r="D6640" t="s">
        <v>3208</v>
      </c>
      <c r="E6640" t="s">
        <v>3209</v>
      </c>
      <c r="F6640" t="s">
        <v>2281</v>
      </c>
      <c r="G6640" t="s">
        <v>1135</v>
      </c>
      <c r="H6640" t="s">
        <v>2275</v>
      </c>
      <c r="I6640" t="s">
        <v>1497</v>
      </c>
      <c r="J6640" t="s">
        <v>169</v>
      </c>
      <c r="K6640" t="s">
        <v>170</v>
      </c>
      <c r="L6640" t="s">
        <v>124</v>
      </c>
      <c r="M6640" t="s">
        <v>38</v>
      </c>
      <c r="N6640" t="s">
        <v>39</v>
      </c>
      <c r="O6640" s="23">
        <v>373</v>
      </c>
      <c r="P6640" s="9">
        <v>9.2100000000000009</v>
      </c>
      <c r="Q6640" t="s">
        <v>40</v>
      </c>
      <c r="R6640">
        <v>114833</v>
      </c>
      <c r="S6640" s="9">
        <v>40.520000000000003</v>
      </c>
      <c r="T6640" s="26">
        <v>4.8899999999999997</v>
      </c>
      <c r="U6640" s="8">
        <v>198.14</v>
      </c>
      <c r="V6640" t="s">
        <v>41</v>
      </c>
      <c r="W6640" t="s">
        <v>2276</v>
      </c>
      <c r="X6640" t="s">
        <v>42</v>
      </c>
      <c r="Y6640" t="s">
        <v>2277</v>
      </c>
      <c r="AA6640" s="1">
        <f t="shared" ref="AA6640:AA6703" si="745">IFERROR(DATEVALUE(C6640),"-")</f>
        <v>46075</v>
      </c>
      <c r="AB6640" s="2">
        <f t="shared" ref="AB6640:AB6703" si="746">IFERROR(MONTH(AA6640),"-")</f>
        <v>2</v>
      </c>
      <c r="AC6640" s="2">
        <f t="shared" ref="AC6640:AC6703" si="747">IFERROR(YEAR(AA6640),"-")</f>
        <v>2026</v>
      </c>
      <c r="AD6640" s="2" t="str">
        <f>IFERROR(VLOOKUP(A6640,'Aux Área'!$A$4:$B$123,2,0),"-")</f>
        <v>INSPEÇÃO</v>
      </c>
    </row>
    <row r="6641" spans="1:30" x14ac:dyDescent="0.3">
      <c r="A6641" t="s">
        <v>2181</v>
      </c>
      <c r="B6641" t="s">
        <v>4595</v>
      </c>
      <c r="C6641" t="s">
        <v>10343</v>
      </c>
      <c r="D6641" t="s">
        <v>9279</v>
      </c>
      <c r="E6641" t="s">
        <v>9280</v>
      </c>
      <c r="F6641" t="s">
        <v>2184</v>
      </c>
      <c r="G6641" t="s">
        <v>1135</v>
      </c>
      <c r="H6641" t="s">
        <v>2185</v>
      </c>
      <c r="I6641" t="s">
        <v>2186</v>
      </c>
      <c r="J6641" t="s">
        <v>241</v>
      </c>
      <c r="K6641" t="s">
        <v>242</v>
      </c>
      <c r="L6641" t="s">
        <v>110</v>
      </c>
      <c r="M6641" t="s">
        <v>38</v>
      </c>
      <c r="N6641" t="s">
        <v>668</v>
      </c>
      <c r="O6641" s="23">
        <v>416</v>
      </c>
      <c r="P6641" s="9">
        <v>11.13</v>
      </c>
      <c r="Q6641" t="s">
        <v>40</v>
      </c>
      <c r="R6641">
        <v>120514</v>
      </c>
      <c r="S6641" s="9">
        <v>37.36</v>
      </c>
      <c r="T6641" s="26">
        <v>5.89</v>
      </c>
      <c r="U6641" s="8">
        <v>220.05</v>
      </c>
      <c r="V6641" t="s">
        <v>41</v>
      </c>
      <c r="W6641" t="s">
        <v>2007</v>
      </c>
      <c r="X6641" t="s">
        <v>42</v>
      </c>
      <c r="Y6641" t="s">
        <v>2188</v>
      </c>
      <c r="AA6641" s="1">
        <f t="shared" si="745"/>
        <v>46075</v>
      </c>
      <c r="AB6641" s="2">
        <f t="shared" si="746"/>
        <v>2</v>
      </c>
      <c r="AC6641" s="2">
        <f t="shared" si="747"/>
        <v>2026</v>
      </c>
      <c r="AD6641" s="2" t="str">
        <f>IFERROR(VLOOKUP(A6641,'Aux Área'!$A$4:$B$123,2,0),"-")</f>
        <v>INSPEÇÃO</v>
      </c>
    </row>
    <row r="6642" spans="1:30" x14ac:dyDescent="0.3">
      <c r="A6642" t="s">
        <v>3092</v>
      </c>
      <c r="B6642" t="s">
        <v>4774</v>
      </c>
      <c r="C6642" t="s">
        <v>10344</v>
      </c>
      <c r="D6642" t="s">
        <v>9771</v>
      </c>
      <c r="E6642" t="s">
        <v>9666</v>
      </c>
      <c r="F6642" t="s">
        <v>3594</v>
      </c>
      <c r="G6642" t="s">
        <v>1135</v>
      </c>
      <c r="H6642" t="s">
        <v>2275</v>
      </c>
      <c r="I6642" t="s">
        <v>1497</v>
      </c>
      <c r="J6642" t="s">
        <v>188</v>
      </c>
      <c r="K6642" t="s">
        <v>189</v>
      </c>
      <c r="L6642" t="s">
        <v>190</v>
      </c>
      <c r="M6642" t="s">
        <v>38</v>
      </c>
      <c r="N6642" t="s">
        <v>39</v>
      </c>
      <c r="O6642" s="23">
        <v>492</v>
      </c>
      <c r="P6642" s="9">
        <v>11.04</v>
      </c>
      <c r="Q6642" t="s">
        <v>40</v>
      </c>
      <c r="R6642">
        <v>95326</v>
      </c>
      <c r="S6642" s="9">
        <v>44.56</v>
      </c>
      <c r="T6642" s="26">
        <v>4.99</v>
      </c>
      <c r="U6642" s="8">
        <v>222.35</v>
      </c>
      <c r="V6642" t="s">
        <v>112</v>
      </c>
      <c r="W6642" t="s">
        <v>2276</v>
      </c>
      <c r="X6642" t="s">
        <v>42</v>
      </c>
      <c r="Y6642" t="s">
        <v>2277</v>
      </c>
      <c r="AA6642" s="1">
        <f t="shared" si="745"/>
        <v>46075</v>
      </c>
      <c r="AB6642" s="2">
        <f t="shared" si="746"/>
        <v>2</v>
      </c>
      <c r="AC6642" s="2">
        <f t="shared" si="747"/>
        <v>2026</v>
      </c>
      <c r="AD6642" s="2" t="str">
        <f>IFERROR(VLOOKUP(A6642,'Aux Área'!$A$4:$B$123,2,0),"-")</f>
        <v>INSPEÇÃO</v>
      </c>
    </row>
    <row r="6643" spans="1:30" x14ac:dyDescent="0.3">
      <c r="A6643" t="s">
        <v>52</v>
      </c>
      <c r="B6643" t="s">
        <v>1449</v>
      </c>
      <c r="C6643" t="s">
        <v>10345</v>
      </c>
      <c r="D6643" t="s">
        <v>3149</v>
      </c>
      <c r="E6643" t="s">
        <v>3150</v>
      </c>
      <c r="F6643" t="s">
        <v>53</v>
      </c>
      <c r="G6643" t="s">
        <v>35</v>
      </c>
      <c r="H6643" t="s">
        <v>36</v>
      </c>
      <c r="I6643" t="s">
        <v>37</v>
      </c>
      <c r="J6643" t="s">
        <v>275</v>
      </c>
      <c r="K6643" t="s">
        <v>276</v>
      </c>
      <c r="L6643" t="s">
        <v>124</v>
      </c>
      <c r="M6643" t="s">
        <v>38</v>
      </c>
      <c r="N6643" t="s">
        <v>39</v>
      </c>
      <c r="O6643" s="23">
        <v>216</v>
      </c>
      <c r="P6643" s="9">
        <v>9.8000000000000007</v>
      </c>
      <c r="Q6643" t="s">
        <v>40</v>
      </c>
      <c r="R6643">
        <v>63839</v>
      </c>
      <c r="S6643" s="9">
        <v>22.03</v>
      </c>
      <c r="T6643" s="26">
        <v>4.79</v>
      </c>
      <c r="U6643" s="8">
        <v>105.52</v>
      </c>
      <c r="V6643" t="s">
        <v>10346</v>
      </c>
      <c r="W6643" t="s">
        <v>2007</v>
      </c>
      <c r="X6643" t="s">
        <v>42</v>
      </c>
      <c r="Y6643" t="s">
        <v>1740</v>
      </c>
      <c r="AA6643" s="1">
        <f t="shared" si="745"/>
        <v>46075</v>
      </c>
      <c r="AB6643" s="2">
        <f t="shared" si="746"/>
        <v>2</v>
      </c>
      <c r="AC6643" s="2">
        <f t="shared" si="747"/>
        <v>2026</v>
      </c>
      <c r="AD6643" s="2" t="str">
        <f>IFERROR(VLOOKUP(A6643,'Aux Área'!$A$4:$B$123,2,0),"-")</f>
        <v>OPERAÇÃO</v>
      </c>
    </row>
    <row r="6644" spans="1:30" x14ac:dyDescent="0.3">
      <c r="A6644" t="s">
        <v>2632</v>
      </c>
      <c r="B6644" t="s">
        <v>2633</v>
      </c>
      <c r="C6644" t="s">
        <v>10347</v>
      </c>
      <c r="D6644" t="s">
        <v>8713</v>
      </c>
      <c r="E6644" t="s">
        <v>8714</v>
      </c>
      <c r="F6644" t="s">
        <v>3712</v>
      </c>
      <c r="G6644" t="s">
        <v>1300</v>
      </c>
      <c r="H6644" t="s">
        <v>2635</v>
      </c>
      <c r="I6644" t="s">
        <v>37</v>
      </c>
      <c r="J6644" t="s">
        <v>89</v>
      </c>
      <c r="K6644" t="s">
        <v>90</v>
      </c>
      <c r="L6644" t="s">
        <v>91</v>
      </c>
      <c r="M6644" t="s">
        <v>38</v>
      </c>
      <c r="N6644" t="s">
        <v>39</v>
      </c>
      <c r="O6644" s="23">
        <v>385</v>
      </c>
      <c r="P6644" s="9">
        <v>8.08</v>
      </c>
      <c r="Q6644" t="s">
        <v>40</v>
      </c>
      <c r="R6644">
        <v>9396</v>
      </c>
      <c r="S6644" s="9">
        <v>47.65</v>
      </c>
      <c r="T6644" s="26">
        <v>4.8899999999999997</v>
      </c>
      <c r="U6644" s="8">
        <v>233.01</v>
      </c>
      <c r="V6644" t="s">
        <v>10348</v>
      </c>
      <c r="W6644" t="s">
        <v>2007</v>
      </c>
      <c r="X6644" t="s">
        <v>42</v>
      </c>
      <c r="Y6644" t="s">
        <v>1740</v>
      </c>
      <c r="AA6644" s="1">
        <f t="shared" si="745"/>
        <v>46075</v>
      </c>
      <c r="AB6644" s="2">
        <f t="shared" si="746"/>
        <v>2</v>
      </c>
      <c r="AC6644" s="2">
        <f t="shared" si="747"/>
        <v>2026</v>
      </c>
      <c r="AD6644" s="2" t="str">
        <f>IFERROR(VLOOKUP(A6644,'Aux Área'!$A$4:$B$123,2,0),"-")</f>
        <v>TI</v>
      </c>
    </row>
    <row r="6645" spans="1:30" x14ac:dyDescent="0.3">
      <c r="A6645" t="s">
        <v>2282</v>
      </c>
      <c r="B6645" t="s">
        <v>4679</v>
      </c>
      <c r="C6645" t="s">
        <v>10349</v>
      </c>
      <c r="D6645" t="s">
        <v>10122</v>
      </c>
      <c r="E6645" t="s">
        <v>9671</v>
      </c>
      <c r="F6645" t="s">
        <v>2285</v>
      </c>
      <c r="G6645" t="s">
        <v>1135</v>
      </c>
      <c r="H6645" t="s">
        <v>2275</v>
      </c>
      <c r="I6645" t="s">
        <v>1497</v>
      </c>
      <c r="J6645" t="s">
        <v>409</v>
      </c>
      <c r="K6645" t="s">
        <v>410</v>
      </c>
      <c r="L6645" t="s">
        <v>141</v>
      </c>
      <c r="M6645" t="s">
        <v>38</v>
      </c>
      <c r="N6645" t="s">
        <v>39</v>
      </c>
      <c r="O6645" s="23">
        <v>425</v>
      </c>
      <c r="P6645" s="9">
        <v>9.9600000000000009</v>
      </c>
      <c r="Q6645" t="s">
        <v>40</v>
      </c>
      <c r="R6645">
        <v>96690</v>
      </c>
      <c r="S6645" s="9">
        <v>42.65</v>
      </c>
      <c r="T6645" s="26">
        <v>4.6900000000000004</v>
      </c>
      <c r="U6645" s="8">
        <v>200.03</v>
      </c>
      <c r="V6645" t="s">
        <v>10350</v>
      </c>
      <c r="W6645" t="s">
        <v>2276</v>
      </c>
      <c r="X6645" t="s">
        <v>42</v>
      </c>
      <c r="Y6645" t="s">
        <v>2277</v>
      </c>
      <c r="AA6645" s="1">
        <f t="shared" si="745"/>
        <v>46075</v>
      </c>
      <c r="AB6645" s="2">
        <f t="shared" si="746"/>
        <v>2</v>
      </c>
      <c r="AC6645" s="2">
        <f t="shared" si="747"/>
        <v>2026</v>
      </c>
      <c r="AD6645" s="2" t="str">
        <f>IFERROR(VLOOKUP(A6645,'Aux Área'!$A$4:$B$123,2,0),"-")</f>
        <v>INSPEÇÃO</v>
      </c>
    </row>
    <row r="6646" spans="1:30" x14ac:dyDescent="0.3">
      <c r="A6646" t="s">
        <v>1992</v>
      </c>
      <c r="B6646" t="s">
        <v>1993</v>
      </c>
      <c r="C6646" t="s">
        <v>10351</v>
      </c>
      <c r="D6646" t="s">
        <v>3597</v>
      </c>
      <c r="E6646" t="s">
        <v>3598</v>
      </c>
      <c r="F6646" t="s">
        <v>1995</v>
      </c>
      <c r="G6646" t="s">
        <v>659</v>
      </c>
      <c r="H6646" t="s">
        <v>1996</v>
      </c>
      <c r="I6646" t="s">
        <v>1997</v>
      </c>
      <c r="J6646" t="s">
        <v>409</v>
      </c>
      <c r="K6646" t="s">
        <v>410</v>
      </c>
      <c r="L6646" t="s">
        <v>141</v>
      </c>
      <c r="M6646" t="s">
        <v>38</v>
      </c>
      <c r="N6646" t="s">
        <v>668</v>
      </c>
      <c r="O6646" s="23">
        <v>501</v>
      </c>
      <c r="P6646" s="9">
        <v>5.26</v>
      </c>
      <c r="Q6646" t="s">
        <v>40</v>
      </c>
      <c r="R6646">
        <v>23730</v>
      </c>
      <c r="S6646" s="9">
        <v>95.17</v>
      </c>
      <c r="T6646" s="26">
        <v>6.09</v>
      </c>
      <c r="U6646" s="8">
        <v>579.59</v>
      </c>
      <c r="V6646" t="s">
        <v>10350</v>
      </c>
      <c r="W6646" t="s">
        <v>1985</v>
      </c>
      <c r="X6646" t="s">
        <v>42</v>
      </c>
      <c r="Y6646" t="s">
        <v>1986</v>
      </c>
      <c r="AA6646" s="1">
        <f t="shared" si="745"/>
        <v>46075</v>
      </c>
      <c r="AB6646" s="2">
        <f t="shared" si="746"/>
        <v>2</v>
      </c>
      <c r="AC6646" s="2">
        <f t="shared" si="747"/>
        <v>2026</v>
      </c>
      <c r="AD6646" s="2" t="str">
        <f>IFERROR(VLOOKUP(A6646,'Aux Área'!$A$4:$B$123,2,0),"-")</f>
        <v>PESADOS</v>
      </c>
    </row>
    <row r="6647" spans="1:30" x14ac:dyDescent="0.3">
      <c r="A6647" t="s">
        <v>1992</v>
      </c>
      <c r="C6647" t="s">
        <v>15773</v>
      </c>
      <c r="F6647" t="s">
        <v>1995</v>
      </c>
      <c r="K6647" t="s">
        <v>410</v>
      </c>
      <c r="N6647" t="s">
        <v>15690</v>
      </c>
      <c r="O6647" t="s">
        <v>15244</v>
      </c>
      <c r="P6647" s="9" t="s">
        <v>15244</v>
      </c>
      <c r="Q6647" t="s">
        <v>40</v>
      </c>
      <c r="R6647" t="s">
        <v>15244</v>
      </c>
      <c r="S6647">
        <v>4.93</v>
      </c>
      <c r="U6647" s="8">
        <v>17.22</v>
      </c>
      <c r="AA6647" s="1">
        <f t="shared" si="745"/>
        <v>46075</v>
      </c>
      <c r="AB6647" s="2">
        <f t="shared" si="746"/>
        <v>2</v>
      </c>
      <c r="AC6647" s="2">
        <f t="shared" si="747"/>
        <v>2026</v>
      </c>
      <c r="AD6647" s="2" t="str">
        <f>IFERROR(VLOOKUP(A6647,'Aux Área'!$A$4:$B$123,2,0),"-")</f>
        <v>PESADOS</v>
      </c>
    </row>
    <row r="6648" spans="1:30" x14ac:dyDescent="0.3">
      <c r="A6648" t="s">
        <v>30</v>
      </c>
      <c r="B6648" t="s">
        <v>453</v>
      </c>
      <c r="C6648" t="s">
        <v>10352</v>
      </c>
      <c r="D6648" t="s">
        <v>1562</v>
      </c>
      <c r="E6648" t="s">
        <v>1563</v>
      </c>
      <c r="F6648" t="s">
        <v>34</v>
      </c>
      <c r="G6648" t="s">
        <v>35</v>
      </c>
      <c r="H6648" t="s">
        <v>36</v>
      </c>
      <c r="I6648" t="s">
        <v>37</v>
      </c>
      <c r="J6648" t="s">
        <v>241</v>
      </c>
      <c r="K6648" t="s">
        <v>242</v>
      </c>
      <c r="L6648" t="s">
        <v>110</v>
      </c>
      <c r="M6648" t="s">
        <v>38</v>
      </c>
      <c r="N6648" t="s">
        <v>39</v>
      </c>
      <c r="O6648" s="23">
        <v>280</v>
      </c>
      <c r="P6648" s="9">
        <v>9.42</v>
      </c>
      <c r="Q6648" t="s">
        <v>40</v>
      </c>
      <c r="R6648">
        <v>17884</v>
      </c>
      <c r="S6648" s="9">
        <v>29.72</v>
      </c>
      <c r="T6648" s="26">
        <v>4.6900000000000004</v>
      </c>
      <c r="U6648" s="8">
        <v>139.38</v>
      </c>
      <c r="V6648" t="s">
        <v>41</v>
      </c>
      <c r="W6648" t="s">
        <v>2007</v>
      </c>
      <c r="X6648" t="s">
        <v>42</v>
      </c>
      <c r="Y6648" t="s">
        <v>1740</v>
      </c>
      <c r="AA6648" s="1">
        <f t="shared" si="745"/>
        <v>46075</v>
      </c>
      <c r="AB6648" s="2">
        <f t="shared" si="746"/>
        <v>2</v>
      </c>
      <c r="AC6648" s="2">
        <f t="shared" si="747"/>
        <v>2026</v>
      </c>
      <c r="AD6648" s="2" t="str">
        <f>IFERROR(VLOOKUP(A6648,'Aux Área'!$A$4:$B$123,2,0),"-")</f>
        <v>OPERAÇÃO</v>
      </c>
    </row>
    <row r="6649" spans="1:30" x14ac:dyDescent="0.3">
      <c r="A6649" t="s">
        <v>2643</v>
      </c>
      <c r="B6649" t="s">
        <v>2307</v>
      </c>
      <c r="C6649" t="s">
        <v>10353</v>
      </c>
      <c r="D6649" t="s">
        <v>7207</v>
      </c>
      <c r="E6649" t="s">
        <v>7208</v>
      </c>
      <c r="F6649" t="s">
        <v>2646</v>
      </c>
      <c r="G6649" t="s">
        <v>1300</v>
      </c>
      <c r="H6649" t="s">
        <v>1301</v>
      </c>
      <c r="I6649" t="s">
        <v>37</v>
      </c>
      <c r="J6649" t="s">
        <v>122</v>
      </c>
      <c r="K6649" t="s">
        <v>123</v>
      </c>
      <c r="L6649" t="s">
        <v>124</v>
      </c>
      <c r="M6649" t="s">
        <v>38</v>
      </c>
      <c r="N6649" t="s">
        <v>39</v>
      </c>
      <c r="O6649" s="23">
        <v>410</v>
      </c>
      <c r="P6649" s="9">
        <v>9.68</v>
      </c>
      <c r="Q6649" t="s">
        <v>40</v>
      </c>
      <c r="R6649">
        <v>108857</v>
      </c>
      <c r="S6649" s="9">
        <v>42.37</v>
      </c>
      <c r="T6649" s="26">
        <v>4.9800000000000004</v>
      </c>
      <c r="U6649" s="8">
        <v>211</v>
      </c>
      <c r="V6649" t="s">
        <v>112</v>
      </c>
      <c r="W6649" t="s">
        <v>2276</v>
      </c>
      <c r="X6649" t="s">
        <v>42</v>
      </c>
      <c r="Y6649" t="s">
        <v>2277</v>
      </c>
      <c r="AA6649" s="1">
        <f t="shared" si="745"/>
        <v>46075</v>
      </c>
      <c r="AB6649" s="2">
        <f t="shared" si="746"/>
        <v>2</v>
      </c>
      <c r="AC6649" s="2">
        <f t="shared" si="747"/>
        <v>2026</v>
      </c>
      <c r="AD6649" s="2" t="str">
        <f>IFERROR(VLOOKUP(A6649,'Aux Área'!$A$4:$B$123,2,0),"-")</f>
        <v>INSPEÇÃO</v>
      </c>
    </row>
    <row r="6650" spans="1:30" x14ac:dyDescent="0.3">
      <c r="A6650" t="s">
        <v>2212</v>
      </c>
      <c r="B6650" t="s">
        <v>2466</v>
      </c>
      <c r="C6650" t="s">
        <v>10354</v>
      </c>
      <c r="D6650" t="s">
        <v>3121</v>
      </c>
      <c r="E6650" t="s">
        <v>3122</v>
      </c>
      <c r="F6650" t="s">
        <v>2214</v>
      </c>
      <c r="G6650" t="s">
        <v>35</v>
      </c>
      <c r="H6650" t="s">
        <v>2215</v>
      </c>
      <c r="I6650" t="s">
        <v>839</v>
      </c>
      <c r="J6650" t="s">
        <v>1665</v>
      </c>
      <c r="K6650" t="s">
        <v>1666</v>
      </c>
      <c r="L6650" t="s">
        <v>301</v>
      </c>
      <c r="M6650" t="s">
        <v>38</v>
      </c>
      <c r="N6650" t="s">
        <v>668</v>
      </c>
      <c r="O6650" s="23">
        <v>279</v>
      </c>
      <c r="P6650" s="9">
        <v>5.76</v>
      </c>
      <c r="Q6650" t="s">
        <v>40</v>
      </c>
      <c r="R6650">
        <v>12057</v>
      </c>
      <c r="S6650" s="9">
        <v>48.45</v>
      </c>
      <c r="T6650" s="26">
        <v>7.55</v>
      </c>
      <c r="U6650" s="8">
        <v>365.8</v>
      </c>
      <c r="V6650" t="s">
        <v>10355</v>
      </c>
      <c r="W6650" t="s">
        <v>2007</v>
      </c>
      <c r="X6650" t="s">
        <v>42</v>
      </c>
      <c r="Y6650" t="s">
        <v>2217</v>
      </c>
      <c r="AA6650" s="1">
        <f t="shared" si="745"/>
        <v>46075</v>
      </c>
      <c r="AB6650" s="2">
        <f t="shared" si="746"/>
        <v>2</v>
      </c>
      <c r="AC6650" s="2">
        <f t="shared" si="747"/>
        <v>2026</v>
      </c>
      <c r="AD6650" s="2" t="str">
        <f>IFERROR(VLOOKUP(A6650,'Aux Área'!$A$4:$B$123,2,0),"-")</f>
        <v>APH</v>
      </c>
    </row>
    <row r="6651" spans="1:30" x14ac:dyDescent="0.3">
      <c r="A6651" t="s">
        <v>2212</v>
      </c>
      <c r="C6651" t="s">
        <v>15718</v>
      </c>
      <c r="F6651" t="s">
        <v>2214</v>
      </c>
      <c r="K6651" t="s">
        <v>1666</v>
      </c>
      <c r="N6651" t="s">
        <v>15690</v>
      </c>
      <c r="O6651" t="s">
        <v>15244</v>
      </c>
      <c r="P6651" s="9" t="s">
        <v>15244</v>
      </c>
      <c r="Q6651" t="s">
        <v>40</v>
      </c>
      <c r="R6651" t="s">
        <v>15244</v>
      </c>
      <c r="S6651">
        <v>2.44</v>
      </c>
      <c r="U6651" s="8">
        <v>9.25</v>
      </c>
      <c r="AA6651" s="1">
        <f t="shared" si="745"/>
        <v>46075</v>
      </c>
      <c r="AB6651" s="2">
        <f t="shared" si="746"/>
        <v>2</v>
      </c>
      <c r="AC6651" s="2">
        <f t="shared" si="747"/>
        <v>2026</v>
      </c>
      <c r="AD6651" s="2" t="str">
        <f>IFERROR(VLOOKUP(A6651,'Aux Área'!$A$4:$B$123,2,0),"-")</f>
        <v>APH</v>
      </c>
    </row>
    <row r="6652" spans="1:30" x14ac:dyDescent="0.3">
      <c r="A6652" t="s">
        <v>2314</v>
      </c>
      <c r="B6652" t="s">
        <v>4624</v>
      </c>
      <c r="C6652" t="s">
        <v>10356</v>
      </c>
      <c r="D6652" t="s">
        <v>9879</v>
      </c>
      <c r="E6652" t="s">
        <v>9667</v>
      </c>
      <c r="F6652" t="s">
        <v>2317</v>
      </c>
      <c r="G6652" t="s">
        <v>1300</v>
      </c>
      <c r="H6652" t="s">
        <v>1301</v>
      </c>
      <c r="I6652" t="s">
        <v>37</v>
      </c>
      <c r="J6652" t="s">
        <v>231</v>
      </c>
      <c r="K6652" t="s">
        <v>232</v>
      </c>
      <c r="L6652" t="s">
        <v>217</v>
      </c>
      <c r="M6652" t="s">
        <v>38</v>
      </c>
      <c r="N6652" t="s">
        <v>39</v>
      </c>
      <c r="O6652" s="23">
        <v>459</v>
      </c>
      <c r="P6652" s="9">
        <v>10.94</v>
      </c>
      <c r="Q6652" t="s">
        <v>40</v>
      </c>
      <c r="R6652">
        <v>60954</v>
      </c>
      <c r="S6652" s="9">
        <v>41.97</v>
      </c>
      <c r="T6652" s="26">
        <v>4.8609999999999998</v>
      </c>
      <c r="U6652" s="8">
        <v>204</v>
      </c>
      <c r="V6652" t="s">
        <v>10357</v>
      </c>
      <c r="W6652" t="s">
        <v>2276</v>
      </c>
      <c r="X6652" t="s">
        <v>42</v>
      </c>
      <c r="Y6652" t="s">
        <v>2277</v>
      </c>
      <c r="AA6652" s="1">
        <f t="shared" si="745"/>
        <v>46075</v>
      </c>
      <c r="AB6652" s="2">
        <f t="shared" si="746"/>
        <v>2</v>
      </c>
      <c r="AC6652" s="2">
        <f t="shared" si="747"/>
        <v>2026</v>
      </c>
      <c r="AD6652" s="2" t="str">
        <f>IFERROR(VLOOKUP(A6652,'Aux Área'!$A$4:$B$123,2,0),"-")</f>
        <v>INSPEÇÃO</v>
      </c>
    </row>
    <row r="6653" spans="1:30" x14ac:dyDescent="0.3">
      <c r="A6653" t="s">
        <v>2306</v>
      </c>
      <c r="B6653" t="s">
        <v>4613</v>
      </c>
      <c r="C6653" t="s">
        <v>10358</v>
      </c>
      <c r="D6653" t="s">
        <v>4386</v>
      </c>
      <c r="E6653" t="s">
        <v>4387</v>
      </c>
      <c r="F6653" t="s">
        <v>2309</v>
      </c>
      <c r="G6653" t="s">
        <v>1135</v>
      </c>
      <c r="H6653" t="s">
        <v>2275</v>
      </c>
      <c r="I6653" t="s">
        <v>1497</v>
      </c>
      <c r="J6653" t="s">
        <v>1665</v>
      </c>
      <c r="K6653" t="s">
        <v>1666</v>
      </c>
      <c r="L6653" t="s">
        <v>301</v>
      </c>
      <c r="M6653" t="s">
        <v>38</v>
      </c>
      <c r="N6653" t="s">
        <v>39</v>
      </c>
      <c r="O6653" s="23">
        <v>483</v>
      </c>
      <c r="P6653" s="9">
        <v>9.81</v>
      </c>
      <c r="Q6653" t="s">
        <v>40</v>
      </c>
      <c r="R6653">
        <v>109569</v>
      </c>
      <c r="S6653" s="9">
        <v>49.23</v>
      </c>
      <c r="T6653" s="26">
        <v>4.6900000000000004</v>
      </c>
      <c r="U6653" s="8">
        <v>230.89</v>
      </c>
      <c r="V6653" t="s">
        <v>10359</v>
      </c>
      <c r="W6653" t="s">
        <v>2276</v>
      </c>
      <c r="X6653" t="s">
        <v>42</v>
      </c>
      <c r="Y6653" t="s">
        <v>2277</v>
      </c>
      <c r="AA6653" s="1">
        <f t="shared" si="745"/>
        <v>46075</v>
      </c>
      <c r="AB6653" s="2">
        <f t="shared" si="746"/>
        <v>2</v>
      </c>
      <c r="AC6653" s="2">
        <f t="shared" si="747"/>
        <v>2026</v>
      </c>
      <c r="AD6653" s="2" t="str">
        <f>IFERROR(VLOOKUP(A6653,'Aux Área'!$A$4:$B$123,2,0),"-")</f>
        <v>INSPEÇÃO</v>
      </c>
    </row>
    <row r="6654" spans="1:30" x14ac:dyDescent="0.3">
      <c r="A6654" t="s">
        <v>2691</v>
      </c>
      <c r="B6654" t="s">
        <v>2692</v>
      </c>
      <c r="C6654" t="s">
        <v>10360</v>
      </c>
      <c r="D6654" t="s">
        <v>2142</v>
      </c>
      <c r="E6654" t="s">
        <v>2143</v>
      </c>
      <c r="F6654" t="s">
        <v>5979</v>
      </c>
      <c r="G6654" t="s">
        <v>1635</v>
      </c>
      <c r="H6654" t="s">
        <v>2635</v>
      </c>
      <c r="I6654" t="s">
        <v>37</v>
      </c>
      <c r="J6654" t="s">
        <v>169</v>
      </c>
      <c r="K6654" t="s">
        <v>170</v>
      </c>
      <c r="L6654" t="s">
        <v>124</v>
      </c>
      <c r="M6654" t="s">
        <v>38</v>
      </c>
      <c r="N6654" t="s">
        <v>39</v>
      </c>
      <c r="O6654" s="23">
        <v>192</v>
      </c>
      <c r="P6654" s="9">
        <v>7.75</v>
      </c>
      <c r="Q6654" t="s">
        <v>40</v>
      </c>
      <c r="R6654">
        <v>16296</v>
      </c>
      <c r="S6654" s="9">
        <v>24.78</v>
      </c>
      <c r="T6654" s="26">
        <v>4.8899999999999997</v>
      </c>
      <c r="U6654" s="8">
        <v>121.17</v>
      </c>
      <c r="V6654" t="s">
        <v>41</v>
      </c>
      <c r="W6654" t="s">
        <v>2007</v>
      </c>
      <c r="X6654" t="s">
        <v>42</v>
      </c>
      <c r="Y6654" t="s">
        <v>1740</v>
      </c>
      <c r="AA6654" s="1">
        <f t="shared" si="745"/>
        <v>46075</v>
      </c>
      <c r="AB6654" s="2">
        <f t="shared" si="746"/>
        <v>2</v>
      </c>
      <c r="AC6654" s="2">
        <f t="shared" si="747"/>
        <v>2026</v>
      </c>
      <c r="AD6654" s="2" t="str">
        <f>IFERROR(VLOOKUP(A6654,'Aux Área'!$A$4:$B$123,2,0),"-")</f>
        <v>TI</v>
      </c>
    </row>
    <row r="6655" spans="1:30" x14ac:dyDescent="0.3">
      <c r="A6655" t="s">
        <v>2664</v>
      </c>
      <c r="C6655" t="s">
        <v>15716</v>
      </c>
      <c r="F6655" t="s">
        <v>2667</v>
      </c>
      <c r="K6655" t="s">
        <v>177</v>
      </c>
      <c r="N6655" t="s">
        <v>15690</v>
      </c>
      <c r="O6655" t="s">
        <v>15244</v>
      </c>
      <c r="P6655" s="9" t="s">
        <v>15244</v>
      </c>
      <c r="Q6655" t="s">
        <v>40</v>
      </c>
      <c r="R6655" t="s">
        <v>15244</v>
      </c>
      <c r="S6655">
        <v>17.559999999999999</v>
      </c>
      <c r="U6655" s="8">
        <v>70.239999999999995</v>
      </c>
      <c r="AA6655" s="1">
        <f t="shared" si="745"/>
        <v>46075</v>
      </c>
      <c r="AB6655" s="2">
        <f t="shared" si="746"/>
        <v>2</v>
      </c>
      <c r="AC6655" s="2">
        <f t="shared" si="747"/>
        <v>2026</v>
      </c>
      <c r="AD6655" s="2" t="str">
        <f>IFERROR(VLOOKUP(A6655,'Aux Área'!$A$4:$B$123,2,0),"-")</f>
        <v>APH</v>
      </c>
    </row>
    <row r="6656" spans="1:30" x14ac:dyDescent="0.3">
      <c r="A6656" t="s">
        <v>2632</v>
      </c>
      <c r="B6656" t="s">
        <v>2633</v>
      </c>
      <c r="C6656" t="s">
        <v>10361</v>
      </c>
      <c r="D6656" t="s">
        <v>8713</v>
      </c>
      <c r="E6656" t="s">
        <v>8714</v>
      </c>
      <c r="F6656" t="s">
        <v>3712</v>
      </c>
      <c r="G6656" t="s">
        <v>1300</v>
      </c>
      <c r="H6656" t="s">
        <v>2635</v>
      </c>
      <c r="I6656" t="s">
        <v>37</v>
      </c>
      <c r="J6656" t="s">
        <v>3078</v>
      </c>
      <c r="K6656" t="s">
        <v>90</v>
      </c>
      <c r="L6656" t="s">
        <v>91</v>
      </c>
      <c r="M6656" t="s">
        <v>38</v>
      </c>
      <c r="N6656" t="s">
        <v>39</v>
      </c>
      <c r="O6656" s="23">
        <v>120</v>
      </c>
      <c r="P6656" s="9">
        <v>5.0199999999999996</v>
      </c>
      <c r="Q6656" t="s">
        <v>40</v>
      </c>
      <c r="R6656">
        <v>9516</v>
      </c>
      <c r="S6656" s="9">
        <v>23.92</v>
      </c>
      <c r="T6656" s="26">
        <v>4.891</v>
      </c>
      <c r="U6656" s="8">
        <v>117</v>
      </c>
      <c r="V6656" t="s">
        <v>112</v>
      </c>
      <c r="W6656" t="s">
        <v>2007</v>
      </c>
      <c r="X6656" t="s">
        <v>42</v>
      </c>
      <c r="Y6656" t="s">
        <v>1740</v>
      </c>
      <c r="AA6656" s="1">
        <f t="shared" si="745"/>
        <v>46075</v>
      </c>
      <c r="AB6656" s="2">
        <f t="shared" si="746"/>
        <v>2</v>
      </c>
      <c r="AC6656" s="2">
        <f t="shared" si="747"/>
        <v>2026</v>
      </c>
      <c r="AD6656" s="2" t="str">
        <f>IFERROR(VLOOKUP(A6656,'Aux Área'!$A$4:$B$123,2,0),"-")</f>
        <v>TI</v>
      </c>
    </row>
    <row r="6657" spans="1:30" x14ac:dyDescent="0.3">
      <c r="A6657" t="s">
        <v>2260</v>
      </c>
      <c r="B6657" t="s">
        <v>113</v>
      </c>
      <c r="C6657" t="s">
        <v>10362</v>
      </c>
      <c r="D6657" t="s">
        <v>3618</v>
      </c>
      <c r="E6657" t="s">
        <v>3619</v>
      </c>
      <c r="F6657" t="s">
        <v>2262</v>
      </c>
      <c r="G6657" t="s">
        <v>35</v>
      </c>
      <c r="H6657" t="s">
        <v>2263</v>
      </c>
      <c r="I6657" t="s">
        <v>2186</v>
      </c>
      <c r="J6657" t="s">
        <v>139</v>
      </c>
      <c r="K6657" t="s">
        <v>140</v>
      </c>
      <c r="L6657" t="s">
        <v>141</v>
      </c>
      <c r="M6657" t="s">
        <v>38</v>
      </c>
      <c r="N6657" t="s">
        <v>668</v>
      </c>
      <c r="O6657" s="23">
        <v>1103</v>
      </c>
      <c r="P6657" s="9">
        <v>14.51</v>
      </c>
      <c r="Q6657" t="s">
        <v>40</v>
      </c>
      <c r="R6657">
        <v>95400</v>
      </c>
      <c r="S6657" s="9">
        <v>76.03</v>
      </c>
      <c r="T6657" s="26">
        <v>5.59</v>
      </c>
      <c r="U6657" s="8">
        <v>425.01</v>
      </c>
      <c r="V6657" t="s">
        <v>10363</v>
      </c>
      <c r="W6657" t="s">
        <v>2007</v>
      </c>
      <c r="X6657" t="s">
        <v>42</v>
      </c>
      <c r="Y6657" t="s">
        <v>1740</v>
      </c>
      <c r="AA6657" s="1">
        <f t="shared" si="745"/>
        <v>46075</v>
      </c>
      <c r="AB6657" s="2">
        <f t="shared" si="746"/>
        <v>2</v>
      </c>
      <c r="AC6657" s="2">
        <f t="shared" si="747"/>
        <v>2026</v>
      </c>
      <c r="AD6657" s="2" t="str">
        <f>IFERROR(VLOOKUP(A6657,'Aux Área'!$A$4:$B$123,2,0),"-")</f>
        <v>INSPEÇÃO</v>
      </c>
    </row>
    <row r="6658" spans="1:30" x14ac:dyDescent="0.3">
      <c r="A6658" t="s">
        <v>2638</v>
      </c>
      <c r="B6658" t="s">
        <v>4593</v>
      </c>
      <c r="C6658" t="s">
        <v>10364</v>
      </c>
      <c r="D6658" t="s">
        <v>7192</v>
      </c>
      <c r="E6658" t="s">
        <v>7193</v>
      </c>
      <c r="F6658" t="s">
        <v>2641</v>
      </c>
      <c r="G6658" t="s">
        <v>1135</v>
      </c>
      <c r="H6658" t="s">
        <v>2275</v>
      </c>
      <c r="I6658" t="s">
        <v>1497</v>
      </c>
      <c r="J6658" t="s">
        <v>252</v>
      </c>
      <c r="K6658" t="s">
        <v>253</v>
      </c>
      <c r="L6658" t="s">
        <v>124</v>
      </c>
      <c r="M6658" t="s">
        <v>38</v>
      </c>
      <c r="N6658" t="s">
        <v>39</v>
      </c>
      <c r="O6658" s="23">
        <v>487</v>
      </c>
      <c r="P6658" s="9">
        <v>10.5</v>
      </c>
      <c r="Q6658" t="s">
        <v>40</v>
      </c>
      <c r="R6658">
        <v>102274</v>
      </c>
      <c r="S6658" s="9">
        <v>46.36</v>
      </c>
      <c r="T6658" s="26">
        <v>4.7910000000000004</v>
      </c>
      <c r="U6658" s="8">
        <v>222.1</v>
      </c>
      <c r="V6658" t="s">
        <v>10365</v>
      </c>
      <c r="W6658" t="s">
        <v>2276</v>
      </c>
      <c r="X6658" t="s">
        <v>42</v>
      </c>
      <c r="Y6658" t="s">
        <v>2277</v>
      </c>
      <c r="AA6658" s="1">
        <f t="shared" si="745"/>
        <v>46075</v>
      </c>
      <c r="AB6658" s="2">
        <f t="shared" si="746"/>
        <v>2</v>
      </c>
      <c r="AC6658" s="2">
        <f t="shared" si="747"/>
        <v>2026</v>
      </c>
      <c r="AD6658" s="2" t="str">
        <f>IFERROR(VLOOKUP(A6658,'Aux Área'!$A$4:$B$123,2,0),"-")</f>
        <v>INSPEÇÃO</v>
      </c>
    </row>
    <row r="6659" spans="1:30" x14ac:dyDescent="0.3">
      <c r="A6659" t="s">
        <v>2278</v>
      </c>
      <c r="B6659" t="s">
        <v>4664</v>
      </c>
      <c r="C6659" t="s">
        <v>10366</v>
      </c>
      <c r="D6659" t="s">
        <v>3243</v>
      </c>
      <c r="E6659" t="s">
        <v>3244</v>
      </c>
      <c r="F6659" t="s">
        <v>2281</v>
      </c>
      <c r="G6659" t="s">
        <v>1135</v>
      </c>
      <c r="H6659" t="s">
        <v>2275</v>
      </c>
      <c r="I6659" t="s">
        <v>1497</v>
      </c>
      <c r="J6659" t="s">
        <v>165</v>
      </c>
      <c r="K6659" t="s">
        <v>166</v>
      </c>
      <c r="L6659" t="s">
        <v>167</v>
      </c>
      <c r="M6659" t="s">
        <v>38</v>
      </c>
      <c r="N6659" t="s">
        <v>39</v>
      </c>
      <c r="O6659" s="23">
        <v>419</v>
      </c>
      <c r="P6659" s="9">
        <v>8.7899999999999991</v>
      </c>
      <c r="Q6659" t="s">
        <v>40</v>
      </c>
      <c r="R6659">
        <v>115252</v>
      </c>
      <c r="S6659" s="9">
        <v>47.65</v>
      </c>
      <c r="T6659" s="26">
        <v>4.891</v>
      </c>
      <c r="U6659" s="8">
        <v>233.04</v>
      </c>
      <c r="V6659" t="s">
        <v>41</v>
      </c>
      <c r="W6659" t="s">
        <v>2276</v>
      </c>
      <c r="X6659" t="s">
        <v>42</v>
      </c>
      <c r="Y6659" t="s">
        <v>2277</v>
      </c>
      <c r="AA6659" s="1">
        <f t="shared" si="745"/>
        <v>46075</v>
      </c>
      <c r="AB6659" s="2">
        <f t="shared" si="746"/>
        <v>2</v>
      </c>
      <c r="AC6659" s="2">
        <f t="shared" si="747"/>
        <v>2026</v>
      </c>
      <c r="AD6659" s="2" t="str">
        <f>IFERROR(VLOOKUP(A6659,'Aux Área'!$A$4:$B$123,2,0),"-")</f>
        <v>INSPEÇÃO</v>
      </c>
    </row>
    <row r="6660" spans="1:30" x14ac:dyDescent="0.3">
      <c r="A6660" t="s">
        <v>2655</v>
      </c>
      <c r="B6660" t="s">
        <v>2656</v>
      </c>
      <c r="C6660" t="s">
        <v>10367</v>
      </c>
      <c r="D6660" t="s">
        <v>1619</v>
      </c>
      <c r="E6660" t="s">
        <v>1620</v>
      </c>
      <c r="F6660" t="s">
        <v>3605</v>
      </c>
      <c r="G6660" t="s">
        <v>1635</v>
      </c>
      <c r="H6660" t="s">
        <v>2635</v>
      </c>
      <c r="I6660" t="s">
        <v>37</v>
      </c>
      <c r="J6660" t="s">
        <v>188</v>
      </c>
      <c r="K6660" t="s">
        <v>189</v>
      </c>
      <c r="L6660" t="s">
        <v>190</v>
      </c>
      <c r="M6660" t="s">
        <v>38</v>
      </c>
      <c r="N6660" t="s">
        <v>39</v>
      </c>
      <c r="O6660" s="23">
        <v>366</v>
      </c>
      <c r="P6660" s="9">
        <v>8.73</v>
      </c>
      <c r="Q6660" t="s">
        <v>40</v>
      </c>
      <c r="R6660">
        <v>17149</v>
      </c>
      <c r="S6660" s="9">
        <v>41.91</v>
      </c>
      <c r="T6660" s="26">
        <v>4.99</v>
      </c>
      <c r="U6660" s="8">
        <v>209.13</v>
      </c>
      <c r="V6660" t="s">
        <v>41</v>
      </c>
      <c r="W6660" t="s">
        <v>2007</v>
      </c>
      <c r="X6660" t="s">
        <v>42</v>
      </c>
      <c r="Y6660" t="s">
        <v>6209</v>
      </c>
      <c r="AA6660" s="1">
        <f t="shared" si="745"/>
        <v>46075</v>
      </c>
      <c r="AB6660" s="2">
        <f t="shared" si="746"/>
        <v>2</v>
      </c>
      <c r="AC6660" s="2">
        <f t="shared" si="747"/>
        <v>2026</v>
      </c>
      <c r="AD6660" s="2" t="str">
        <f>IFERROR(VLOOKUP(A6660,'Aux Área'!$A$4:$B$123,2,0),"-")</f>
        <v>TI</v>
      </c>
    </row>
    <row r="6661" spans="1:30" x14ac:dyDescent="0.3">
      <c r="A6661" t="s">
        <v>2181</v>
      </c>
      <c r="B6661" t="s">
        <v>4595</v>
      </c>
      <c r="C6661" t="s">
        <v>10368</v>
      </c>
      <c r="D6661" t="s">
        <v>9027</v>
      </c>
      <c r="E6661" t="s">
        <v>9028</v>
      </c>
      <c r="F6661" t="s">
        <v>2184</v>
      </c>
      <c r="G6661" t="s">
        <v>1135</v>
      </c>
      <c r="H6661" t="s">
        <v>2185</v>
      </c>
      <c r="I6661" t="s">
        <v>2186</v>
      </c>
      <c r="J6661" t="s">
        <v>108</v>
      </c>
      <c r="K6661" t="s">
        <v>109</v>
      </c>
      <c r="L6661" t="s">
        <v>110</v>
      </c>
      <c r="M6661" t="s">
        <v>38</v>
      </c>
      <c r="N6661" t="s">
        <v>668</v>
      </c>
      <c r="O6661" s="23">
        <v>587</v>
      </c>
      <c r="P6661" s="9">
        <v>13.65</v>
      </c>
      <c r="Q6661" t="s">
        <v>40</v>
      </c>
      <c r="R6661">
        <v>121101</v>
      </c>
      <c r="S6661" s="9">
        <v>43</v>
      </c>
      <c r="T6661" s="26">
        <v>6.19</v>
      </c>
      <c r="U6661" s="8">
        <v>266.17</v>
      </c>
      <c r="V6661" t="s">
        <v>10369</v>
      </c>
      <c r="W6661" t="s">
        <v>2007</v>
      </c>
      <c r="X6661" t="s">
        <v>42</v>
      </c>
      <c r="Y6661" t="s">
        <v>2188</v>
      </c>
      <c r="AA6661" s="1">
        <f t="shared" si="745"/>
        <v>46075</v>
      </c>
      <c r="AB6661" s="2">
        <f t="shared" si="746"/>
        <v>2</v>
      </c>
      <c r="AC6661" s="2">
        <f t="shared" si="747"/>
        <v>2026</v>
      </c>
      <c r="AD6661" s="2" t="str">
        <f>IFERROR(VLOOKUP(A6661,'Aux Área'!$A$4:$B$123,2,0),"-")</f>
        <v>INSPEÇÃO</v>
      </c>
    </row>
    <row r="6662" spans="1:30" x14ac:dyDescent="0.3">
      <c r="A6662" t="s">
        <v>3092</v>
      </c>
      <c r="B6662" t="s">
        <v>4774</v>
      </c>
      <c r="C6662" t="s">
        <v>10370</v>
      </c>
      <c r="D6662" t="s">
        <v>3285</v>
      </c>
      <c r="E6662" t="s">
        <v>3286</v>
      </c>
      <c r="F6662" t="s">
        <v>3594</v>
      </c>
      <c r="G6662" t="s">
        <v>1135</v>
      </c>
      <c r="H6662" t="s">
        <v>2275</v>
      </c>
      <c r="I6662" t="s">
        <v>1497</v>
      </c>
      <c r="J6662" t="s">
        <v>231</v>
      </c>
      <c r="K6662" t="s">
        <v>232</v>
      </c>
      <c r="L6662" t="s">
        <v>217</v>
      </c>
      <c r="M6662" t="s">
        <v>38</v>
      </c>
      <c r="N6662" t="s">
        <v>39</v>
      </c>
      <c r="O6662" s="23">
        <v>453</v>
      </c>
      <c r="P6662" s="9">
        <v>10.24</v>
      </c>
      <c r="Q6662" t="s">
        <v>40</v>
      </c>
      <c r="R6662">
        <v>95779</v>
      </c>
      <c r="S6662" s="9">
        <v>44.22</v>
      </c>
      <c r="T6662" s="26">
        <v>4.8600000000000003</v>
      </c>
      <c r="U6662" s="8">
        <v>214.92</v>
      </c>
      <c r="V6662" t="s">
        <v>10371</v>
      </c>
      <c r="W6662" t="s">
        <v>2276</v>
      </c>
      <c r="X6662" t="s">
        <v>42</v>
      </c>
      <c r="Y6662" t="s">
        <v>2277</v>
      </c>
      <c r="AA6662" s="1">
        <f t="shared" si="745"/>
        <v>46075</v>
      </c>
      <c r="AB6662" s="2">
        <f t="shared" si="746"/>
        <v>2</v>
      </c>
      <c r="AC6662" s="2">
        <f t="shared" si="747"/>
        <v>2026</v>
      </c>
      <c r="AD6662" s="2" t="str">
        <f>IFERROR(VLOOKUP(A6662,'Aux Área'!$A$4:$B$123,2,0),"-")</f>
        <v>INSPEÇÃO</v>
      </c>
    </row>
    <row r="6663" spans="1:30" x14ac:dyDescent="0.3">
      <c r="A6663" t="s">
        <v>52</v>
      </c>
      <c r="B6663" t="s">
        <v>1449</v>
      </c>
      <c r="C6663" t="s">
        <v>10372</v>
      </c>
      <c r="D6663" t="s">
        <v>3149</v>
      </c>
      <c r="E6663" t="s">
        <v>3150</v>
      </c>
      <c r="F6663" t="s">
        <v>53</v>
      </c>
      <c r="G6663" t="s">
        <v>35</v>
      </c>
      <c r="H6663" t="s">
        <v>36</v>
      </c>
      <c r="I6663" t="s">
        <v>37</v>
      </c>
      <c r="J6663" t="s">
        <v>275</v>
      </c>
      <c r="K6663" t="s">
        <v>276</v>
      </c>
      <c r="L6663" t="s">
        <v>124</v>
      </c>
      <c r="M6663" t="s">
        <v>38</v>
      </c>
      <c r="N6663" t="s">
        <v>39</v>
      </c>
      <c r="O6663" s="23">
        <v>451</v>
      </c>
      <c r="P6663" s="9">
        <v>11.37</v>
      </c>
      <c r="Q6663" t="s">
        <v>40</v>
      </c>
      <c r="R6663">
        <v>64290</v>
      </c>
      <c r="S6663" s="9">
        <v>39.65</v>
      </c>
      <c r="T6663" s="26">
        <v>4.79</v>
      </c>
      <c r="U6663" s="8">
        <v>189.92</v>
      </c>
      <c r="V6663" t="s">
        <v>10373</v>
      </c>
      <c r="W6663" t="s">
        <v>2007</v>
      </c>
      <c r="X6663" t="s">
        <v>42</v>
      </c>
      <c r="Y6663" t="s">
        <v>1740</v>
      </c>
      <c r="AA6663" s="1">
        <f t="shared" si="745"/>
        <v>46075</v>
      </c>
      <c r="AB6663" s="2">
        <f t="shared" si="746"/>
        <v>2</v>
      </c>
      <c r="AC6663" s="2">
        <f t="shared" si="747"/>
        <v>2026</v>
      </c>
      <c r="AD6663" s="2" t="str">
        <f>IFERROR(VLOOKUP(A6663,'Aux Área'!$A$4:$B$123,2,0),"-")</f>
        <v>OPERAÇÃO</v>
      </c>
    </row>
    <row r="6664" spans="1:30" x14ac:dyDescent="0.3">
      <c r="A6664" t="s">
        <v>2282</v>
      </c>
      <c r="B6664" t="s">
        <v>4679</v>
      </c>
      <c r="C6664" t="s">
        <v>10374</v>
      </c>
      <c r="D6664" t="s">
        <v>10122</v>
      </c>
      <c r="E6664" t="s">
        <v>9671</v>
      </c>
      <c r="F6664" t="s">
        <v>2285</v>
      </c>
      <c r="G6664" t="s">
        <v>1135</v>
      </c>
      <c r="H6664" t="s">
        <v>2275</v>
      </c>
      <c r="I6664" t="s">
        <v>1497</v>
      </c>
      <c r="J6664" t="s">
        <v>409</v>
      </c>
      <c r="K6664" t="s">
        <v>410</v>
      </c>
      <c r="L6664" t="s">
        <v>141</v>
      </c>
      <c r="M6664" t="s">
        <v>38</v>
      </c>
      <c r="N6664" t="s">
        <v>39</v>
      </c>
      <c r="O6664" s="23">
        <v>415</v>
      </c>
      <c r="P6664" s="9">
        <v>9.73</v>
      </c>
      <c r="Q6664" t="s">
        <v>40</v>
      </c>
      <c r="R6664">
        <v>97105</v>
      </c>
      <c r="S6664" s="9">
        <v>42.65</v>
      </c>
      <c r="T6664" s="26">
        <v>4.6900000000000004</v>
      </c>
      <c r="U6664" s="8">
        <v>200.03</v>
      </c>
      <c r="V6664" t="s">
        <v>10375</v>
      </c>
      <c r="W6664" t="s">
        <v>2276</v>
      </c>
      <c r="X6664" t="s">
        <v>42</v>
      </c>
      <c r="Y6664" t="s">
        <v>2277</v>
      </c>
      <c r="AA6664" s="1">
        <f t="shared" si="745"/>
        <v>46075</v>
      </c>
      <c r="AB6664" s="2">
        <f t="shared" si="746"/>
        <v>2</v>
      </c>
      <c r="AC6664" s="2">
        <f t="shared" si="747"/>
        <v>2026</v>
      </c>
      <c r="AD6664" s="2" t="str">
        <f>IFERROR(VLOOKUP(A6664,'Aux Área'!$A$4:$B$123,2,0),"-")</f>
        <v>INSPEÇÃO</v>
      </c>
    </row>
    <row r="6665" spans="1:30" x14ac:dyDescent="0.3">
      <c r="A6665" t="s">
        <v>2041</v>
      </c>
      <c r="B6665" t="s">
        <v>2042</v>
      </c>
      <c r="C6665" t="s">
        <v>10376</v>
      </c>
      <c r="D6665" t="s">
        <v>1297</v>
      </c>
      <c r="E6665" t="s">
        <v>2221</v>
      </c>
      <c r="F6665" t="s">
        <v>2044</v>
      </c>
      <c r="G6665" t="s">
        <v>659</v>
      </c>
      <c r="H6665" t="s">
        <v>1996</v>
      </c>
      <c r="I6665" t="s">
        <v>1997</v>
      </c>
      <c r="J6665" t="s">
        <v>231</v>
      </c>
      <c r="K6665" t="s">
        <v>232</v>
      </c>
      <c r="L6665" t="s">
        <v>217</v>
      </c>
      <c r="M6665" t="s">
        <v>38</v>
      </c>
      <c r="N6665" t="s">
        <v>668</v>
      </c>
      <c r="O6665" s="23">
        <v>202</v>
      </c>
      <c r="P6665" s="9">
        <v>6.24</v>
      </c>
      <c r="Q6665" t="s">
        <v>40</v>
      </c>
      <c r="R6665">
        <v>29214</v>
      </c>
      <c r="S6665" s="9">
        <v>32.39</v>
      </c>
      <c r="T6665" s="26">
        <v>5.9909999999999997</v>
      </c>
      <c r="U6665" s="8">
        <v>194.05</v>
      </c>
      <c r="V6665" t="s">
        <v>10377</v>
      </c>
      <c r="W6665" t="s">
        <v>1985</v>
      </c>
      <c r="X6665" t="s">
        <v>42</v>
      </c>
      <c r="Y6665" t="s">
        <v>1986</v>
      </c>
      <c r="AA6665" s="1">
        <f t="shared" si="745"/>
        <v>46075</v>
      </c>
      <c r="AB6665" s="2">
        <f t="shared" si="746"/>
        <v>2</v>
      </c>
      <c r="AC6665" s="2">
        <f t="shared" si="747"/>
        <v>2026</v>
      </c>
      <c r="AD6665" s="2" t="str">
        <f>IFERROR(VLOOKUP(A6665,'Aux Área'!$A$4:$B$123,2,0),"-")</f>
        <v>PESADOS</v>
      </c>
    </row>
    <row r="6666" spans="1:30" x14ac:dyDescent="0.3">
      <c r="A6666" t="s">
        <v>2314</v>
      </c>
      <c r="B6666" t="s">
        <v>4624</v>
      </c>
      <c r="C6666" t="s">
        <v>10378</v>
      </c>
      <c r="D6666" t="s">
        <v>9935</v>
      </c>
      <c r="E6666" t="s">
        <v>9668</v>
      </c>
      <c r="F6666" t="s">
        <v>2317</v>
      </c>
      <c r="G6666" t="s">
        <v>1300</v>
      </c>
      <c r="H6666" t="s">
        <v>1301</v>
      </c>
      <c r="I6666" t="s">
        <v>37</v>
      </c>
      <c r="J6666" t="s">
        <v>231</v>
      </c>
      <c r="K6666" t="s">
        <v>232</v>
      </c>
      <c r="L6666" t="s">
        <v>217</v>
      </c>
      <c r="M6666" t="s">
        <v>38</v>
      </c>
      <c r="N6666" t="s">
        <v>39</v>
      </c>
      <c r="O6666" s="23">
        <v>495</v>
      </c>
      <c r="P6666" s="9">
        <v>10.050000000000001</v>
      </c>
      <c r="Q6666" t="s">
        <v>40</v>
      </c>
      <c r="R6666">
        <v>61449</v>
      </c>
      <c r="S6666" s="9">
        <v>49.25</v>
      </c>
      <c r="T6666" s="26">
        <v>4.8600000000000003</v>
      </c>
      <c r="U6666" s="8">
        <v>239.36</v>
      </c>
      <c r="V6666" t="s">
        <v>10379</v>
      </c>
      <c r="W6666" t="s">
        <v>2276</v>
      </c>
      <c r="X6666" t="s">
        <v>42</v>
      </c>
      <c r="Y6666" t="s">
        <v>2277</v>
      </c>
      <c r="AA6666" s="1">
        <f t="shared" si="745"/>
        <v>46075</v>
      </c>
      <c r="AB6666" s="2">
        <f t="shared" si="746"/>
        <v>2</v>
      </c>
      <c r="AC6666" s="2">
        <f t="shared" si="747"/>
        <v>2026</v>
      </c>
      <c r="AD6666" s="2" t="str">
        <f>IFERROR(VLOOKUP(A6666,'Aux Área'!$A$4:$B$123,2,0),"-")</f>
        <v>INSPEÇÃO</v>
      </c>
    </row>
    <row r="6667" spans="1:30" x14ac:dyDescent="0.3">
      <c r="A6667" t="s">
        <v>2643</v>
      </c>
      <c r="B6667" t="s">
        <v>2307</v>
      </c>
      <c r="C6667" t="s">
        <v>10380</v>
      </c>
      <c r="D6667" t="s">
        <v>7196</v>
      </c>
      <c r="E6667" t="s">
        <v>7197</v>
      </c>
      <c r="F6667" t="s">
        <v>2646</v>
      </c>
      <c r="G6667" t="s">
        <v>1300</v>
      </c>
      <c r="H6667" t="s">
        <v>1301</v>
      </c>
      <c r="I6667" t="s">
        <v>37</v>
      </c>
      <c r="J6667" t="s">
        <v>122</v>
      </c>
      <c r="K6667" t="s">
        <v>123</v>
      </c>
      <c r="L6667" t="s">
        <v>124</v>
      </c>
      <c r="M6667" t="s">
        <v>38</v>
      </c>
      <c r="N6667" t="s">
        <v>39</v>
      </c>
      <c r="O6667" s="23">
        <v>414</v>
      </c>
      <c r="P6667" s="9">
        <v>9.27</v>
      </c>
      <c r="Q6667" t="s">
        <v>40</v>
      </c>
      <c r="R6667">
        <v>109271</v>
      </c>
      <c r="S6667" s="9">
        <v>44.67</v>
      </c>
      <c r="T6667" s="26">
        <v>4.9800000000000004</v>
      </c>
      <c r="U6667" s="8">
        <v>222.45</v>
      </c>
      <c r="V6667" t="s">
        <v>246</v>
      </c>
      <c r="W6667" t="s">
        <v>2276</v>
      </c>
      <c r="X6667" t="s">
        <v>42</v>
      </c>
      <c r="Y6667" t="s">
        <v>2277</v>
      </c>
      <c r="AA6667" s="1">
        <f t="shared" si="745"/>
        <v>46075</v>
      </c>
      <c r="AB6667" s="2">
        <f t="shared" si="746"/>
        <v>2</v>
      </c>
      <c r="AC6667" s="2">
        <f t="shared" si="747"/>
        <v>2026</v>
      </c>
      <c r="AD6667" s="2" t="str">
        <f>IFERROR(VLOOKUP(A6667,'Aux Área'!$A$4:$B$123,2,0),"-")</f>
        <v>INSPEÇÃO</v>
      </c>
    </row>
    <row r="6668" spans="1:30" x14ac:dyDescent="0.3">
      <c r="A6668" t="s">
        <v>2650</v>
      </c>
      <c r="B6668" t="s">
        <v>2651</v>
      </c>
      <c r="C6668" t="s">
        <v>10381</v>
      </c>
      <c r="D6668" t="s">
        <v>2944</v>
      </c>
      <c r="E6668" t="s">
        <v>2945</v>
      </c>
      <c r="F6668" t="s">
        <v>3615</v>
      </c>
      <c r="G6668" t="s">
        <v>1300</v>
      </c>
      <c r="H6668" t="s">
        <v>2635</v>
      </c>
      <c r="I6668" t="s">
        <v>37</v>
      </c>
      <c r="J6668" t="s">
        <v>2817</v>
      </c>
      <c r="K6668" t="s">
        <v>2818</v>
      </c>
      <c r="L6668" t="s">
        <v>84</v>
      </c>
      <c r="M6668" t="s">
        <v>38</v>
      </c>
      <c r="N6668" t="s">
        <v>39</v>
      </c>
      <c r="O6668" s="23">
        <v>324</v>
      </c>
      <c r="P6668" s="9">
        <v>6.53</v>
      </c>
      <c r="Q6668" t="s">
        <v>40</v>
      </c>
      <c r="R6668">
        <v>17981</v>
      </c>
      <c r="S6668" s="9">
        <v>49.64</v>
      </c>
      <c r="T6668" s="26">
        <v>5.24</v>
      </c>
      <c r="U6668" s="8">
        <v>260.11</v>
      </c>
      <c r="V6668" t="s">
        <v>10382</v>
      </c>
      <c r="W6668" t="s">
        <v>2276</v>
      </c>
      <c r="X6668" t="s">
        <v>42</v>
      </c>
      <c r="Y6668" t="s">
        <v>1740</v>
      </c>
      <c r="AA6668" s="1">
        <f t="shared" si="745"/>
        <v>46075</v>
      </c>
      <c r="AB6668" s="2">
        <f t="shared" si="746"/>
        <v>2</v>
      </c>
      <c r="AC6668" s="2">
        <f t="shared" si="747"/>
        <v>2026</v>
      </c>
      <c r="AD6668" s="2" t="str">
        <f>IFERROR(VLOOKUP(A6668,'Aux Área'!$A$4:$B$123,2,0),"-")</f>
        <v>TI</v>
      </c>
    </row>
    <row r="6669" spans="1:30" x14ac:dyDescent="0.3">
      <c r="A6669" t="s">
        <v>2016</v>
      </c>
      <c r="B6669" t="s">
        <v>2017</v>
      </c>
      <c r="C6669" t="s">
        <v>10383</v>
      </c>
      <c r="D6669" t="s">
        <v>3609</v>
      </c>
      <c r="E6669" t="s">
        <v>3610</v>
      </c>
      <c r="F6669" t="s">
        <v>2019</v>
      </c>
      <c r="G6669" t="s">
        <v>1495</v>
      </c>
      <c r="H6669" t="s">
        <v>2020</v>
      </c>
      <c r="I6669" t="s">
        <v>2021</v>
      </c>
      <c r="J6669" t="s">
        <v>275</v>
      </c>
      <c r="K6669" t="s">
        <v>276</v>
      </c>
      <c r="L6669" t="s">
        <v>124</v>
      </c>
      <c r="M6669" t="s">
        <v>38</v>
      </c>
      <c r="N6669" t="s">
        <v>668</v>
      </c>
      <c r="O6669" s="23">
        <v>1258</v>
      </c>
      <c r="P6669" s="9">
        <v>2.35</v>
      </c>
      <c r="Q6669" t="s">
        <v>40</v>
      </c>
      <c r="R6669">
        <v>13406</v>
      </c>
      <c r="S6669" s="9">
        <v>536.42999999999995</v>
      </c>
      <c r="T6669" s="26">
        <v>5.13</v>
      </c>
      <c r="U6669" s="8">
        <v>2751.88</v>
      </c>
      <c r="V6669" t="s">
        <v>10384</v>
      </c>
      <c r="W6669" t="s">
        <v>1985</v>
      </c>
      <c r="X6669" t="s">
        <v>42</v>
      </c>
      <c r="Y6669" t="s">
        <v>1986</v>
      </c>
      <c r="AA6669" s="1">
        <f t="shared" si="745"/>
        <v>46075</v>
      </c>
      <c r="AB6669" s="2">
        <f t="shared" si="746"/>
        <v>2</v>
      </c>
      <c r="AC6669" s="2">
        <f t="shared" si="747"/>
        <v>2026</v>
      </c>
      <c r="AD6669" s="2" t="str">
        <f>IFERROR(VLOOKUP(A6669,'Aux Área'!$A$4:$B$123,2,0),"-")</f>
        <v>PESADOS</v>
      </c>
    </row>
    <row r="6670" spans="1:30" x14ac:dyDescent="0.3">
      <c r="A6670" t="s">
        <v>2016</v>
      </c>
      <c r="C6670" t="s">
        <v>15805</v>
      </c>
      <c r="F6670" t="s">
        <v>2019</v>
      </c>
      <c r="K6670" t="s">
        <v>276</v>
      </c>
      <c r="N6670" t="s">
        <v>15690</v>
      </c>
      <c r="O6670" t="s">
        <v>15244</v>
      </c>
      <c r="P6670" s="9" t="s">
        <v>15244</v>
      </c>
      <c r="Q6670" t="s">
        <v>40</v>
      </c>
      <c r="R6670" t="s">
        <v>15244</v>
      </c>
      <c r="S6670">
        <v>34.74</v>
      </c>
      <c r="U6670" s="8">
        <v>131.69999999999999</v>
      </c>
      <c r="AA6670" s="1">
        <f t="shared" si="745"/>
        <v>46075</v>
      </c>
      <c r="AB6670" s="2">
        <f t="shared" si="746"/>
        <v>2</v>
      </c>
      <c r="AC6670" s="2">
        <f t="shared" si="747"/>
        <v>2026</v>
      </c>
      <c r="AD6670" s="2" t="str">
        <f>IFERROR(VLOOKUP(A6670,'Aux Área'!$A$4:$B$123,2,0),"-")</f>
        <v>PESADOS</v>
      </c>
    </row>
    <row r="6671" spans="1:30" x14ac:dyDescent="0.3">
      <c r="A6671" t="s">
        <v>2691</v>
      </c>
      <c r="B6671" t="s">
        <v>2692</v>
      </c>
      <c r="C6671" t="s">
        <v>10385</v>
      </c>
      <c r="D6671" t="s">
        <v>2142</v>
      </c>
      <c r="E6671" t="s">
        <v>2143</v>
      </c>
      <c r="F6671" t="s">
        <v>5979</v>
      </c>
      <c r="G6671" t="s">
        <v>1635</v>
      </c>
      <c r="H6671" t="s">
        <v>2635</v>
      </c>
      <c r="I6671" t="s">
        <v>37</v>
      </c>
      <c r="J6671" t="s">
        <v>169</v>
      </c>
      <c r="K6671" t="s">
        <v>170</v>
      </c>
      <c r="L6671" t="s">
        <v>124</v>
      </c>
      <c r="M6671" t="s">
        <v>38</v>
      </c>
      <c r="N6671" t="s">
        <v>39</v>
      </c>
      <c r="O6671" s="23">
        <v>328</v>
      </c>
      <c r="P6671" s="9">
        <v>7.62</v>
      </c>
      <c r="Q6671" t="s">
        <v>40</v>
      </c>
      <c r="R6671">
        <v>16624</v>
      </c>
      <c r="S6671" s="9">
        <v>43.02</v>
      </c>
      <c r="T6671" s="26">
        <v>4.8899999999999997</v>
      </c>
      <c r="U6671" s="8">
        <v>210.37</v>
      </c>
      <c r="V6671" t="s">
        <v>41</v>
      </c>
      <c r="W6671" t="s">
        <v>2007</v>
      </c>
      <c r="X6671" t="s">
        <v>42</v>
      </c>
      <c r="Y6671" t="s">
        <v>1740</v>
      </c>
      <c r="AA6671" s="1">
        <f t="shared" si="745"/>
        <v>46075</v>
      </c>
      <c r="AB6671" s="2">
        <f t="shared" si="746"/>
        <v>2</v>
      </c>
      <c r="AC6671" s="2">
        <f t="shared" si="747"/>
        <v>2026</v>
      </c>
      <c r="AD6671" s="2" t="str">
        <f>IFERROR(VLOOKUP(A6671,'Aux Área'!$A$4:$B$123,2,0),"-")</f>
        <v>TI</v>
      </c>
    </row>
    <row r="6672" spans="1:30" x14ac:dyDescent="0.3">
      <c r="A6672" t="s">
        <v>2278</v>
      </c>
      <c r="B6672" t="s">
        <v>4664</v>
      </c>
      <c r="C6672" t="s">
        <v>10386</v>
      </c>
      <c r="D6672" t="s">
        <v>3310</v>
      </c>
      <c r="E6672" t="s">
        <v>3311</v>
      </c>
      <c r="F6672" t="s">
        <v>2281</v>
      </c>
      <c r="G6672" t="s">
        <v>1135</v>
      </c>
      <c r="H6672" t="s">
        <v>2275</v>
      </c>
      <c r="I6672" t="s">
        <v>1497</v>
      </c>
      <c r="J6672" t="s">
        <v>169</v>
      </c>
      <c r="K6672" t="s">
        <v>170</v>
      </c>
      <c r="L6672" t="s">
        <v>124</v>
      </c>
      <c r="M6672" t="s">
        <v>38</v>
      </c>
      <c r="N6672" t="s">
        <v>39</v>
      </c>
      <c r="O6672" s="23">
        <v>297</v>
      </c>
      <c r="P6672" s="9">
        <v>9.9700000000000006</v>
      </c>
      <c r="Q6672" t="s">
        <v>40</v>
      </c>
      <c r="R6672">
        <v>115549</v>
      </c>
      <c r="S6672" s="9">
        <v>29.79</v>
      </c>
      <c r="T6672" s="26">
        <v>4.8899999999999997</v>
      </c>
      <c r="U6672" s="8">
        <v>145.68</v>
      </c>
      <c r="V6672" t="s">
        <v>41</v>
      </c>
      <c r="W6672" t="s">
        <v>2276</v>
      </c>
      <c r="X6672" t="s">
        <v>42</v>
      </c>
      <c r="Y6672" t="s">
        <v>2277</v>
      </c>
      <c r="AA6672" s="1">
        <f t="shared" si="745"/>
        <v>46075</v>
      </c>
      <c r="AB6672" s="2">
        <f t="shared" si="746"/>
        <v>2</v>
      </c>
      <c r="AC6672" s="2">
        <f t="shared" si="747"/>
        <v>2026</v>
      </c>
      <c r="AD6672" s="2" t="str">
        <f>IFERROR(VLOOKUP(A6672,'Aux Área'!$A$4:$B$123,2,0),"-")</f>
        <v>INSPEÇÃO</v>
      </c>
    </row>
    <row r="6673" spans="1:30" x14ac:dyDescent="0.3">
      <c r="A6673" t="s">
        <v>2189</v>
      </c>
      <c r="B6673" t="s">
        <v>2190</v>
      </c>
      <c r="C6673" t="s">
        <v>10387</v>
      </c>
      <c r="D6673" t="s">
        <v>10214</v>
      </c>
      <c r="E6673" t="s">
        <v>9672</v>
      </c>
      <c r="F6673" t="s">
        <v>2192</v>
      </c>
      <c r="G6673" t="s">
        <v>1135</v>
      </c>
      <c r="H6673" t="s">
        <v>2185</v>
      </c>
      <c r="I6673" t="s">
        <v>2186</v>
      </c>
      <c r="J6673" t="s">
        <v>169</v>
      </c>
      <c r="K6673" t="s">
        <v>170</v>
      </c>
      <c r="L6673" t="s">
        <v>124</v>
      </c>
      <c r="M6673" t="s">
        <v>38</v>
      </c>
      <c r="N6673" t="s">
        <v>668</v>
      </c>
      <c r="O6673" s="23">
        <v>835</v>
      </c>
      <c r="P6673" s="9">
        <v>14.51</v>
      </c>
      <c r="Q6673" t="s">
        <v>40</v>
      </c>
      <c r="R6673">
        <v>23499</v>
      </c>
      <c r="S6673" s="9">
        <v>57.56</v>
      </c>
      <c r="T6673" s="26">
        <v>5.84</v>
      </c>
      <c r="U6673" s="8">
        <v>336.15</v>
      </c>
      <c r="V6673" t="s">
        <v>41</v>
      </c>
      <c r="W6673" t="s">
        <v>2007</v>
      </c>
      <c r="X6673" t="s">
        <v>42</v>
      </c>
      <c r="Y6673" t="s">
        <v>2188</v>
      </c>
      <c r="AA6673" s="1">
        <f t="shared" si="745"/>
        <v>46075</v>
      </c>
      <c r="AB6673" s="2">
        <f t="shared" si="746"/>
        <v>2</v>
      </c>
      <c r="AC6673" s="2">
        <f t="shared" si="747"/>
        <v>2026</v>
      </c>
      <c r="AD6673" s="2" t="str">
        <f>IFERROR(VLOOKUP(A6673,'Aux Área'!$A$4:$B$123,2,0),"-")</f>
        <v>INSPEÇÃO</v>
      </c>
    </row>
    <row r="6674" spans="1:30" x14ac:dyDescent="0.3">
      <c r="A6674" t="s">
        <v>2347</v>
      </c>
      <c r="B6674" t="s">
        <v>2348</v>
      </c>
      <c r="C6674" t="s">
        <v>10388</v>
      </c>
      <c r="D6674" t="s">
        <v>4085</v>
      </c>
      <c r="E6674" t="s">
        <v>4086</v>
      </c>
      <c r="F6674" t="s">
        <v>2350</v>
      </c>
      <c r="G6674" t="s">
        <v>659</v>
      </c>
      <c r="H6674" t="s">
        <v>1996</v>
      </c>
      <c r="I6674" t="s">
        <v>1997</v>
      </c>
      <c r="J6674" t="s">
        <v>237</v>
      </c>
      <c r="K6674" t="s">
        <v>238</v>
      </c>
      <c r="L6674" t="s">
        <v>110</v>
      </c>
      <c r="M6674" t="s">
        <v>38</v>
      </c>
      <c r="N6674" t="s">
        <v>638</v>
      </c>
      <c r="O6674" s="23">
        <v>299</v>
      </c>
      <c r="P6674" s="9">
        <v>5.34</v>
      </c>
      <c r="Q6674" t="s">
        <v>40</v>
      </c>
      <c r="R6674">
        <v>30287</v>
      </c>
      <c r="S6674" s="9">
        <v>56</v>
      </c>
      <c r="T6674" s="26">
        <v>6.09</v>
      </c>
      <c r="U6674" s="8">
        <v>341.04</v>
      </c>
      <c r="V6674" t="s">
        <v>41</v>
      </c>
      <c r="W6674" t="s">
        <v>1985</v>
      </c>
      <c r="X6674" t="s">
        <v>42</v>
      </c>
      <c r="Y6674" t="s">
        <v>1986</v>
      </c>
      <c r="AA6674" s="1">
        <f t="shared" si="745"/>
        <v>46075</v>
      </c>
      <c r="AB6674" s="2">
        <f t="shared" si="746"/>
        <v>2</v>
      </c>
      <c r="AC6674" s="2">
        <f t="shared" si="747"/>
        <v>2026</v>
      </c>
      <c r="AD6674" s="2" t="str">
        <f>IFERROR(VLOOKUP(A6674,'Aux Área'!$A$4:$B$123,2,0),"-")</f>
        <v>PESADOS</v>
      </c>
    </row>
    <row r="6675" spans="1:30" x14ac:dyDescent="0.3">
      <c r="A6675" t="s">
        <v>2306</v>
      </c>
      <c r="B6675" t="s">
        <v>4613</v>
      </c>
      <c r="C6675" t="s">
        <v>10389</v>
      </c>
      <c r="D6675" t="s">
        <v>5291</v>
      </c>
      <c r="E6675" t="s">
        <v>5292</v>
      </c>
      <c r="F6675" t="s">
        <v>2309</v>
      </c>
      <c r="G6675" t="s">
        <v>1135</v>
      </c>
      <c r="H6675" t="s">
        <v>2275</v>
      </c>
      <c r="I6675" t="s">
        <v>1497</v>
      </c>
      <c r="J6675" t="s">
        <v>89</v>
      </c>
      <c r="K6675" t="s">
        <v>90</v>
      </c>
      <c r="L6675" t="s">
        <v>91</v>
      </c>
      <c r="M6675" t="s">
        <v>38</v>
      </c>
      <c r="N6675" t="s">
        <v>39</v>
      </c>
      <c r="O6675" s="23">
        <v>376</v>
      </c>
      <c r="P6675" s="9">
        <v>8.94</v>
      </c>
      <c r="Q6675" t="s">
        <v>40</v>
      </c>
      <c r="R6675">
        <v>109945</v>
      </c>
      <c r="S6675" s="9">
        <v>42.05</v>
      </c>
      <c r="T6675" s="26">
        <v>4.8899999999999997</v>
      </c>
      <c r="U6675" s="8">
        <v>205.62</v>
      </c>
      <c r="V6675" t="s">
        <v>10390</v>
      </c>
      <c r="W6675" t="s">
        <v>2276</v>
      </c>
      <c r="X6675" t="s">
        <v>42</v>
      </c>
      <c r="Y6675" t="s">
        <v>2277</v>
      </c>
      <c r="AA6675" s="1">
        <f t="shared" si="745"/>
        <v>46076</v>
      </c>
      <c r="AB6675" s="2">
        <f t="shared" si="746"/>
        <v>2</v>
      </c>
      <c r="AC6675" s="2">
        <f t="shared" si="747"/>
        <v>2026</v>
      </c>
      <c r="AD6675" s="2" t="str">
        <f>IFERROR(VLOOKUP(A6675,'Aux Área'!$A$4:$B$123,2,0),"-")</f>
        <v>INSPEÇÃO</v>
      </c>
    </row>
    <row r="6676" spans="1:30" x14ac:dyDescent="0.3">
      <c r="A6676" t="s">
        <v>2282</v>
      </c>
      <c r="B6676" t="s">
        <v>4679</v>
      </c>
      <c r="C6676" t="s">
        <v>10391</v>
      </c>
      <c r="D6676" t="s">
        <v>5015</v>
      </c>
      <c r="E6676" t="s">
        <v>5016</v>
      </c>
      <c r="F6676" t="s">
        <v>2285</v>
      </c>
      <c r="G6676" t="s">
        <v>1135</v>
      </c>
      <c r="H6676" t="s">
        <v>2275</v>
      </c>
      <c r="I6676" t="s">
        <v>1497</v>
      </c>
      <c r="J6676" t="s">
        <v>1511</v>
      </c>
      <c r="K6676" t="s">
        <v>1512</v>
      </c>
      <c r="L6676" t="s">
        <v>1513</v>
      </c>
      <c r="M6676" t="s">
        <v>1514</v>
      </c>
      <c r="N6676" t="s">
        <v>39</v>
      </c>
      <c r="O6676" s="23">
        <v>314</v>
      </c>
      <c r="P6676" s="9">
        <v>9.23</v>
      </c>
      <c r="Q6676" t="s">
        <v>40</v>
      </c>
      <c r="R6676">
        <v>97419</v>
      </c>
      <c r="S6676" s="9">
        <v>34.020000000000003</v>
      </c>
      <c r="T6676" s="26">
        <v>4.6900000000000004</v>
      </c>
      <c r="U6676" s="8">
        <v>159.55000000000001</v>
      </c>
      <c r="V6676" t="s">
        <v>10392</v>
      </c>
      <c r="W6676" t="s">
        <v>2276</v>
      </c>
      <c r="X6676" t="s">
        <v>42</v>
      </c>
      <c r="Y6676" t="s">
        <v>2277</v>
      </c>
      <c r="AA6676" s="1">
        <f t="shared" si="745"/>
        <v>46076</v>
      </c>
      <c r="AB6676" s="2">
        <f t="shared" si="746"/>
        <v>2</v>
      </c>
      <c r="AC6676" s="2">
        <f t="shared" si="747"/>
        <v>2026</v>
      </c>
      <c r="AD6676" s="2" t="str">
        <f>IFERROR(VLOOKUP(A6676,'Aux Área'!$A$4:$B$123,2,0),"-")</f>
        <v>INSPEÇÃO</v>
      </c>
    </row>
    <row r="6677" spans="1:30" x14ac:dyDescent="0.3">
      <c r="A6677" t="s">
        <v>2638</v>
      </c>
      <c r="B6677" t="s">
        <v>4593</v>
      </c>
      <c r="C6677" t="s">
        <v>10393</v>
      </c>
      <c r="D6677" t="s">
        <v>3193</v>
      </c>
      <c r="E6677" t="s">
        <v>3194</v>
      </c>
      <c r="F6677" t="s">
        <v>2641</v>
      </c>
      <c r="G6677" t="s">
        <v>1135</v>
      </c>
      <c r="H6677" t="s">
        <v>2275</v>
      </c>
      <c r="I6677" t="s">
        <v>1497</v>
      </c>
      <c r="J6677" t="s">
        <v>275</v>
      </c>
      <c r="K6677" t="s">
        <v>276</v>
      </c>
      <c r="L6677" t="s">
        <v>124</v>
      </c>
      <c r="M6677" t="s">
        <v>38</v>
      </c>
      <c r="N6677" t="s">
        <v>39</v>
      </c>
      <c r="O6677" s="23">
        <v>519</v>
      </c>
      <c r="P6677" s="9">
        <v>11.67</v>
      </c>
      <c r="Q6677" t="s">
        <v>40</v>
      </c>
      <c r="R6677">
        <v>102793</v>
      </c>
      <c r="S6677" s="9">
        <v>44.47</v>
      </c>
      <c r="T6677" s="26">
        <v>4.79</v>
      </c>
      <c r="U6677" s="8">
        <v>213.01</v>
      </c>
      <c r="V6677" t="s">
        <v>10394</v>
      </c>
      <c r="W6677" t="s">
        <v>2276</v>
      </c>
      <c r="X6677" t="s">
        <v>42</v>
      </c>
      <c r="Y6677" t="s">
        <v>2277</v>
      </c>
      <c r="AA6677" s="1">
        <f t="shared" si="745"/>
        <v>46076</v>
      </c>
      <c r="AB6677" s="2">
        <f t="shared" si="746"/>
        <v>2</v>
      </c>
      <c r="AC6677" s="2">
        <f t="shared" si="747"/>
        <v>2026</v>
      </c>
      <c r="AD6677" s="2" t="str">
        <f>IFERROR(VLOOKUP(A6677,'Aux Área'!$A$4:$B$123,2,0),"-")</f>
        <v>INSPEÇÃO</v>
      </c>
    </row>
    <row r="6678" spans="1:30" x14ac:dyDescent="0.3">
      <c r="A6678" t="s">
        <v>5620</v>
      </c>
      <c r="B6678" t="s">
        <v>9277</v>
      </c>
      <c r="C6678" t="s">
        <v>10395</v>
      </c>
      <c r="D6678" t="s">
        <v>2160</v>
      </c>
      <c r="E6678" t="s">
        <v>2161</v>
      </c>
      <c r="F6678" t="s">
        <v>6208</v>
      </c>
      <c r="G6678" t="s">
        <v>1135</v>
      </c>
      <c r="H6678" t="s">
        <v>5545</v>
      </c>
      <c r="I6678" t="s">
        <v>839</v>
      </c>
      <c r="J6678" t="s">
        <v>275</v>
      </c>
      <c r="K6678" t="s">
        <v>276</v>
      </c>
      <c r="L6678" t="s">
        <v>124</v>
      </c>
      <c r="M6678" t="s">
        <v>38</v>
      </c>
      <c r="N6678" t="s">
        <v>39</v>
      </c>
      <c r="O6678" s="23">
        <v>385</v>
      </c>
      <c r="P6678" s="9">
        <v>9.0399999999999991</v>
      </c>
      <c r="Q6678" t="s">
        <v>40</v>
      </c>
      <c r="R6678">
        <v>27956</v>
      </c>
      <c r="S6678" s="9">
        <v>42.59</v>
      </c>
      <c r="T6678" s="26">
        <v>4.79</v>
      </c>
      <c r="U6678" s="8">
        <v>204.01</v>
      </c>
      <c r="V6678" t="s">
        <v>10396</v>
      </c>
      <c r="W6678" t="s">
        <v>2276</v>
      </c>
      <c r="X6678" t="s">
        <v>42</v>
      </c>
      <c r="Y6678" t="s">
        <v>2277</v>
      </c>
      <c r="AA6678" s="1">
        <f t="shared" si="745"/>
        <v>46076</v>
      </c>
      <c r="AB6678" s="2">
        <f t="shared" si="746"/>
        <v>2</v>
      </c>
      <c r="AC6678" s="2">
        <f t="shared" si="747"/>
        <v>2026</v>
      </c>
      <c r="AD6678" s="2" t="str">
        <f>IFERROR(VLOOKUP(A6678,'Aux Área'!$A$4:$B$123,2,0),"-")</f>
        <v>INSPEÇÃO</v>
      </c>
    </row>
    <row r="6679" spans="1:30" x14ac:dyDescent="0.3">
      <c r="A6679" t="s">
        <v>2643</v>
      </c>
      <c r="B6679" t="s">
        <v>2307</v>
      </c>
      <c r="C6679" t="s">
        <v>10397</v>
      </c>
      <c r="D6679" t="s">
        <v>7196</v>
      </c>
      <c r="E6679" t="s">
        <v>7197</v>
      </c>
      <c r="F6679" t="s">
        <v>2646</v>
      </c>
      <c r="G6679" t="s">
        <v>1300</v>
      </c>
      <c r="H6679" t="s">
        <v>1301</v>
      </c>
      <c r="I6679" t="s">
        <v>37</v>
      </c>
      <c r="J6679" t="s">
        <v>122</v>
      </c>
      <c r="K6679" t="s">
        <v>123</v>
      </c>
      <c r="L6679" t="s">
        <v>124</v>
      </c>
      <c r="M6679" t="s">
        <v>38</v>
      </c>
      <c r="N6679" t="s">
        <v>39</v>
      </c>
      <c r="O6679" s="23">
        <v>330</v>
      </c>
      <c r="P6679" s="9">
        <v>10.28</v>
      </c>
      <c r="Q6679" t="s">
        <v>40</v>
      </c>
      <c r="R6679">
        <v>109601</v>
      </c>
      <c r="S6679" s="9">
        <v>32.11</v>
      </c>
      <c r="T6679" s="26">
        <v>4.9800000000000004</v>
      </c>
      <c r="U6679" s="8">
        <v>159.9</v>
      </c>
      <c r="V6679" t="s">
        <v>246</v>
      </c>
      <c r="W6679" t="s">
        <v>2276</v>
      </c>
      <c r="X6679" t="s">
        <v>42</v>
      </c>
      <c r="Y6679" t="s">
        <v>2277</v>
      </c>
      <c r="AA6679" s="1">
        <f t="shared" si="745"/>
        <v>46076</v>
      </c>
      <c r="AB6679" s="2">
        <f t="shared" si="746"/>
        <v>2</v>
      </c>
      <c r="AC6679" s="2">
        <f t="shared" si="747"/>
        <v>2026</v>
      </c>
      <c r="AD6679" s="2" t="str">
        <f>IFERROR(VLOOKUP(A6679,'Aux Área'!$A$4:$B$123,2,0),"-")</f>
        <v>INSPEÇÃO</v>
      </c>
    </row>
    <row r="6680" spans="1:30" x14ac:dyDescent="0.3">
      <c r="A6680" t="s">
        <v>52</v>
      </c>
      <c r="B6680" t="s">
        <v>1449</v>
      </c>
      <c r="C6680" t="s">
        <v>10398</v>
      </c>
      <c r="D6680" t="s">
        <v>3246</v>
      </c>
      <c r="E6680" t="s">
        <v>3247</v>
      </c>
      <c r="F6680" t="s">
        <v>53</v>
      </c>
      <c r="G6680" t="s">
        <v>35</v>
      </c>
      <c r="H6680" t="s">
        <v>36</v>
      </c>
      <c r="I6680" t="s">
        <v>37</v>
      </c>
      <c r="J6680" t="s">
        <v>172</v>
      </c>
      <c r="K6680" t="s">
        <v>173</v>
      </c>
      <c r="L6680" t="s">
        <v>124</v>
      </c>
      <c r="M6680" t="s">
        <v>38</v>
      </c>
      <c r="N6680" t="s">
        <v>39</v>
      </c>
      <c r="O6680" s="23">
        <v>449</v>
      </c>
      <c r="P6680" s="9">
        <v>9.86</v>
      </c>
      <c r="Q6680" t="s">
        <v>40</v>
      </c>
      <c r="R6680">
        <v>64739</v>
      </c>
      <c r="S6680" s="9">
        <v>45.54</v>
      </c>
      <c r="T6680" s="26">
        <v>4.5910000000000002</v>
      </c>
      <c r="U6680" s="8">
        <v>209.07</v>
      </c>
      <c r="V6680" t="s">
        <v>112</v>
      </c>
      <c r="W6680" t="s">
        <v>2007</v>
      </c>
      <c r="X6680" t="s">
        <v>42</v>
      </c>
      <c r="Y6680" t="s">
        <v>1740</v>
      </c>
      <c r="AA6680" s="1">
        <f t="shared" si="745"/>
        <v>46076</v>
      </c>
      <c r="AB6680" s="2">
        <f t="shared" si="746"/>
        <v>2</v>
      </c>
      <c r="AC6680" s="2">
        <f t="shared" si="747"/>
        <v>2026</v>
      </c>
      <c r="AD6680" s="2" t="str">
        <f>IFERROR(VLOOKUP(A6680,'Aux Área'!$A$4:$B$123,2,0),"-")</f>
        <v>OPERAÇÃO</v>
      </c>
    </row>
    <row r="6681" spans="1:30" x14ac:dyDescent="0.3">
      <c r="A6681" t="s">
        <v>5543</v>
      </c>
      <c r="B6681" t="s">
        <v>3093</v>
      </c>
      <c r="C6681" t="s">
        <v>10399</v>
      </c>
      <c r="D6681" t="s">
        <v>391</v>
      </c>
      <c r="E6681" t="s">
        <v>392</v>
      </c>
      <c r="F6681" t="s">
        <v>6207</v>
      </c>
      <c r="G6681" t="s">
        <v>1135</v>
      </c>
      <c r="H6681" t="s">
        <v>5545</v>
      </c>
      <c r="I6681" t="s">
        <v>839</v>
      </c>
      <c r="J6681" t="s">
        <v>275</v>
      </c>
      <c r="K6681" t="s">
        <v>276</v>
      </c>
      <c r="L6681" t="s">
        <v>124</v>
      </c>
      <c r="M6681" t="s">
        <v>38</v>
      </c>
      <c r="N6681" t="s">
        <v>39</v>
      </c>
      <c r="O6681" s="10">
        <v>313</v>
      </c>
      <c r="P6681" s="24">
        <v>8.14</v>
      </c>
      <c r="Q6681" t="s">
        <v>40</v>
      </c>
      <c r="R6681">
        <v>14257</v>
      </c>
      <c r="S6681" s="9">
        <v>38.46</v>
      </c>
      <c r="T6681" s="26">
        <v>4.79</v>
      </c>
      <c r="U6681" s="8">
        <v>184.22</v>
      </c>
      <c r="V6681" t="s">
        <v>10400</v>
      </c>
      <c r="W6681" t="s">
        <v>2276</v>
      </c>
      <c r="X6681" t="s">
        <v>42</v>
      </c>
      <c r="Y6681" t="s">
        <v>2277</v>
      </c>
      <c r="AA6681" s="1">
        <f t="shared" si="745"/>
        <v>46076</v>
      </c>
      <c r="AB6681" s="2">
        <f t="shared" si="746"/>
        <v>2</v>
      </c>
      <c r="AC6681" s="2">
        <f t="shared" si="747"/>
        <v>2026</v>
      </c>
      <c r="AD6681" s="2" t="str">
        <f>IFERROR(VLOOKUP(A6681,'Aux Área'!$A$4:$B$123,2,0),"-")</f>
        <v>INSPEÇÃO</v>
      </c>
    </row>
    <row r="6682" spans="1:30" x14ac:dyDescent="0.3">
      <c r="A6682" t="s">
        <v>3092</v>
      </c>
      <c r="B6682" t="s">
        <v>4774</v>
      </c>
      <c r="C6682" t="s">
        <v>10401</v>
      </c>
      <c r="D6682" t="s">
        <v>5160</v>
      </c>
      <c r="E6682" t="s">
        <v>5161</v>
      </c>
      <c r="F6682" t="s">
        <v>3594</v>
      </c>
      <c r="G6682" t="s">
        <v>1135</v>
      </c>
      <c r="H6682" t="s">
        <v>2275</v>
      </c>
      <c r="I6682" t="s">
        <v>1497</v>
      </c>
      <c r="J6682" t="s">
        <v>188</v>
      </c>
      <c r="K6682" t="s">
        <v>189</v>
      </c>
      <c r="L6682" t="s">
        <v>190</v>
      </c>
      <c r="M6682" t="s">
        <v>38</v>
      </c>
      <c r="N6682" t="s">
        <v>39</v>
      </c>
      <c r="O6682" s="23">
        <v>437</v>
      </c>
      <c r="P6682" s="9">
        <v>11.54</v>
      </c>
      <c r="Q6682" t="s">
        <v>40</v>
      </c>
      <c r="R6682">
        <v>96216</v>
      </c>
      <c r="S6682" s="9">
        <v>37.880000000000003</v>
      </c>
      <c r="T6682" s="26">
        <v>4.99</v>
      </c>
      <c r="U6682" s="8">
        <v>189.02</v>
      </c>
      <c r="V6682" t="s">
        <v>41</v>
      </c>
      <c r="W6682" t="s">
        <v>2276</v>
      </c>
      <c r="X6682" t="s">
        <v>42</v>
      </c>
      <c r="Y6682" t="s">
        <v>2277</v>
      </c>
      <c r="AA6682" s="1">
        <f t="shared" si="745"/>
        <v>46076</v>
      </c>
      <c r="AB6682" s="2">
        <f t="shared" si="746"/>
        <v>2</v>
      </c>
      <c r="AC6682" s="2">
        <f t="shared" si="747"/>
        <v>2026</v>
      </c>
      <c r="AD6682" s="2" t="str">
        <f>IFERROR(VLOOKUP(A6682,'Aux Área'!$A$4:$B$123,2,0),"-")</f>
        <v>INSPEÇÃO</v>
      </c>
    </row>
    <row r="6683" spans="1:30" x14ac:dyDescent="0.3">
      <c r="A6683" t="s">
        <v>1945</v>
      </c>
      <c r="B6683" t="s">
        <v>2124</v>
      </c>
      <c r="C6683" t="s">
        <v>10402</v>
      </c>
      <c r="D6683" t="s">
        <v>1802</v>
      </c>
      <c r="E6683" t="s">
        <v>1803</v>
      </c>
      <c r="F6683" t="s">
        <v>653</v>
      </c>
      <c r="G6683" t="s">
        <v>1495</v>
      </c>
      <c r="H6683" t="s">
        <v>1804</v>
      </c>
      <c r="I6683" t="s">
        <v>1497</v>
      </c>
      <c r="J6683" t="s">
        <v>231</v>
      </c>
      <c r="K6683" t="s">
        <v>232</v>
      </c>
      <c r="L6683" t="s">
        <v>217</v>
      </c>
      <c r="M6683" t="s">
        <v>38</v>
      </c>
      <c r="N6683" t="s">
        <v>668</v>
      </c>
      <c r="O6683" s="23">
        <v>0</v>
      </c>
      <c r="P6683" s="9">
        <v>0</v>
      </c>
      <c r="Q6683" t="s">
        <v>40</v>
      </c>
      <c r="R6683">
        <v>0</v>
      </c>
      <c r="S6683" s="9">
        <v>108.68</v>
      </c>
      <c r="T6683" s="26">
        <v>5.99</v>
      </c>
      <c r="U6683" s="8">
        <v>651.02</v>
      </c>
      <c r="V6683" t="s">
        <v>10403</v>
      </c>
      <c r="W6683" t="s">
        <v>652</v>
      </c>
      <c r="X6683" t="s">
        <v>42</v>
      </c>
      <c r="Y6683" t="s">
        <v>653</v>
      </c>
      <c r="AA6683" s="1">
        <f t="shared" si="745"/>
        <v>46076</v>
      </c>
      <c r="AB6683" s="2">
        <f t="shared" si="746"/>
        <v>2</v>
      </c>
      <c r="AC6683" s="2">
        <f t="shared" si="747"/>
        <v>2026</v>
      </c>
      <c r="AD6683" s="2" t="str">
        <f>IFERROR(VLOOKUP(A6683,'Aux Área'!$A$4:$B$123,2,0),"-")</f>
        <v>SÃO PEDRO</v>
      </c>
    </row>
    <row r="6684" spans="1:30" x14ac:dyDescent="0.3">
      <c r="A6684" t="s">
        <v>56</v>
      </c>
      <c r="B6684" t="s">
        <v>266</v>
      </c>
      <c r="C6684" t="s">
        <v>10404</v>
      </c>
      <c r="D6684" t="s">
        <v>120</v>
      </c>
      <c r="E6684" t="s">
        <v>121</v>
      </c>
      <c r="F6684" t="s">
        <v>57</v>
      </c>
      <c r="G6684" t="s">
        <v>35</v>
      </c>
      <c r="H6684" t="s">
        <v>36</v>
      </c>
      <c r="I6684" t="s">
        <v>37</v>
      </c>
      <c r="J6684" t="s">
        <v>248</v>
      </c>
      <c r="K6684" t="s">
        <v>249</v>
      </c>
      <c r="L6684" t="s">
        <v>207</v>
      </c>
      <c r="M6684" t="s">
        <v>38</v>
      </c>
      <c r="N6684" t="s">
        <v>39</v>
      </c>
      <c r="O6684" s="23">
        <v>238</v>
      </c>
      <c r="P6684" s="9">
        <v>9.9</v>
      </c>
      <c r="Q6684" t="s">
        <v>40</v>
      </c>
      <c r="R6684">
        <v>46425</v>
      </c>
      <c r="S6684" s="9">
        <v>24.04</v>
      </c>
      <c r="T6684" s="26">
        <v>5.19</v>
      </c>
      <c r="U6684" s="8">
        <v>124.77</v>
      </c>
      <c r="V6684" t="s">
        <v>112</v>
      </c>
      <c r="W6684" t="s">
        <v>2007</v>
      </c>
      <c r="X6684" t="s">
        <v>42</v>
      </c>
      <c r="Y6684" t="s">
        <v>1740</v>
      </c>
      <c r="AA6684" s="1">
        <f t="shared" si="745"/>
        <v>46076</v>
      </c>
      <c r="AB6684" s="2">
        <f t="shared" si="746"/>
        <v>2</v>
      </c>
      <c r="AC6684" s="2">
        <f t="shared" si="747"/>
        <v>2026</v>
      </c>
      <c r="AD6684" s="2" t="str">
        <f>IFERROR(VLOOKUP(A6684,'Aux Área'!$A$4:$B$123,2,0),"-")</f>
        <v>CONSERVA</v>
      </c>
    </row>
    <row r="6685" spans="1:30" x14ac:dyDescent="0.3">
      <c r="A6685" t="s">
        <v>76</v>
      </c>
      <c r="B6685" t="s">
        <v>380</v>
      </c>
      <c r="C6685" t="s">
        <v>10405</v>
      </c>
      <c r="D6685" t="s">
        <v>382</v>
      </c>
      <c r="E6685" t="s">
        <v>383</v>
      </c>
      <c r="F6685" t="s">
        <v>77</v>
      </c>
      <c r="G6685" t="s">
        <v>35</v>
      </c>
      <c r="H6685" t="s">
        <v>36</v>
      </c>
      <c r="I6685" t="s">
        <v>37</v>
      </c>
      <c r="J6685" t="s">
        <v>1210</v>
      </c>
      <c r="K6685" t="s">
        <v>1211</v>
      </c>
      <c r="L6685" t="s">
        <v>155</v>
      </c>
      <c r="M6685" t="s">
        <v>38</v>
      </c>
      <c r="N6685" t="s">
        <v>39</v>
      </c>
      <c r="O6685" s="23">
        <v>353</v>
      </c>
      <c r="P6685" s="9">
        <v>9.31</v>
      </c>
      <c r="Q6685" t="s">
        <v>40</v>
      </c>
      <c r="R6685">
        <v>58174</v>
      </c>
      <c r="S6685" s="9">
        <v>37.909999999999997</v>
      </c>
      <c r="T6685" s="26">
        <v>4.8899999999999997</v>
      </c>
      <c r="U6685" s="8">
        <v>185.38</v>
      </c>
      <c r="V6685" t="s">
        <v>10406</v>
      </c>
      <c r="W6685" t="s">
        <v>2007</v>
      </c>
      <c r="X6685" t="s">
        <v>42</v>
      </c>
      <c r="Y6685" t="s">
        <v>1740</v>
      </c>
      <c r="AA6685" s="1">
        <f t="shared" si="745"/>
        <v>46076</v>
      </c>
      <c r="AB6685" s="2">
        <f t="shared" si="746"/>
        <v>2</v>
      </c>
      <c r="AC6685" s="2">
        <f t="shared" si="747"/>
        <v>2026</v>
      </c>
      <c r="AD6685" s="2" t="str">
        <f>IFERROR(VLOOKUP(A6685,'Aux Área'!$A$4:$B$123,2,0),"-")</f>
        <v>QSMS</v>
      </c>
    </row>
    <row r="6686" spans="1:30" x14ac:dyDescent="0.3">
      <c r="A6686" t="s">
        <v>2278</v>
      </c>
      <c r="B6686" t="s">
        <v>4664</v>
      </c>
      <c r="C6686" t="s">
        <v>10407</v>
      </c>
      <c r="D6686" t="s">
        <v>3310</v>
      </c>
      <c r="E6686" t="s">
        <v>3311</v>
      </c>
      <c r="F6686" t="s">
        <v>2281</v>
      </c>
      <c r="G6686" t="s">
        <v>1135</v>
      </c>
      <c r="H6686" t="s">
        <v>2275</v>
      </c>
      <c r="I6686" t="s">
        <v>1497</v>
      </c>
      <c r="J6686" t="s">
        <v>169</v>
      </c>
      <c r="K6686" t="s">
        <v>170</v>
      </c>
      <c r="L6686" t="s">
        <v>124</v>
      </c>
      <c r="M6686" t="s">
        <v>38</v>
      </c>
      <c r="N6686" t="s">
        <v>39</v>
      </c>
      <c r="O6686" s="23">
        <v>400</v>
      </c>
      <c r="P6686" s="9">
        <v>9.56</v>
      </c>
      <c r="Q6686" t="s">
        <v>40</v>
      </c>
      <c r="R6686">
        <v>115949</v>
      </c>
      <c r="S6686" s="9">
        <v>41.83</v>
      </c>
      <c r="T6686" s="26">
        <v>4.8899999999999997</v>
      </c>
      <c r="U6686" s="8">
        <v>204.55</v>
      </c>
      <c r="V6686" t="s">
        <v>41</v>
      </c>
      <c r="W6686" t="s">
        <v>2276</v>
      </c>
      <c r="X6686" t="s">
        <v>42</v>
      </c>
      <c r="Y6686" t="s">
        <v>2277</v>
      </c>
      <c r="AA6686" s="1">
        <f t="shared" si="745"/>
        <v>46076</v>
      </c>
      <c r="AB6686" s="2">
        <f t="shared" si="746"/>
        <v>2</v>
      </c>
      <c r="AC6686" s="2">
        <f t="shared" si="747"/>
        <v>2026</v>
      </c>
      <c r="AD6686" s="2" t="str">
        <f>IFERROR(VLOOKUP(A6686,'Aux Área'!$A$4:$B$123,2,0),"-")</f>
        <v>INSPEÇÃO</v>
      </c>
    </row>
    <row r="6687" spans="1:30" x14ac:dyDescent="0.3">
      <c r="A6687" t="s">
        <v>74</v>
      </c>
      <c r="B6687" t="s">
        <v>255</v>
      </c>
      <c r="C6687" t="s">
        <v>10408</v>
      </c>
      <c r="D6687" t="s">
        <v>115</v>
      </c>
      <c r="E6687" t="s">
        <v>116</v>
      </c>
      <c r="F6687" t="s">
        <v>75</v>
      </c>
      <c r="G6687" t="s">
        <v>35</v>
      </c>
      <c r="H6687" t="s">
        <v>36</v>
      </c>
      <c r="I6687" t="s">
        <v>37</v>
      </c>
      <c r="J6687" t="s">
        <v>196</v>
      </c>
      <c r="K6687" t="s">
        <v>197</v>
      </c>
      <c r="L6687" t="s">
        <v>84</v>
      </c>
      <c r="M6687" t="s">
        <v>38</v>
      </c>
      <c r="N6687" t="s">
        <v>39</v>
      </c>
      <c r="O6687" s="23">
        <v>346</v>
      </c>
      <c r="P6687" s="9">
        <v>9.4</v>
      </c>
      <c r="Q6687" t="s">
        <v>40</v>
      </c>
      <c r="R6687">
        <v>17028</v>
      </c>
      <c r="S6687" s="9">
        <v>36.81</v>
      </c>
      <c r="T6687" s="26">
        <v>5.19</v>
      </c>
      <c r="U6687" s="8">
        <v>191.04</v>
      </c>
      <c r="V6687" t="s">
        <v>41</v>
      </c>
      <c r="W6687" t="s">
        <v>2007</v>
      </c>
      <c r="X6687" t="s">
        <v>42</v>
      </c>
      <c r="Y6687" t="s">
        <v>1740</v>
      </c>
      <c r="AA6687" s="1">
        <f t="shared" si="745"/>
        <v>46076</v>
      </c>
      <c r="AB6687" s="2">
        <f t="shared" si="746"/>
        <v>2</v>
      </c>
      <c r="AC6687" s="2">
        <f t="shared" si="747"/>
        <v>2026</v>
      </c>
      <c r="AD6687" s="2" t="str">
        <f>IFERROR(VLOOKUP(A6687,'Aux Área'!$A$4:$B$123,2,0),"-")</f>
        <v>TI</v>
      </c>
    </row>
    <row r="6688" spans="1:30" x14ac:dyDescent="0.3">
      <c r="A6688" t="s">
        <v>2314</v>
      </c>
      <c r="B6688" t="s">
        <v>4624</v>
      </c>
      <c r="C6688" t="s">
        <v>10409</v>
      </c>
      <c r="D6688" t="s">
        <v>9879</v>
      </c>
      <c r="E6688" t="s">
        <v>9667</v>
      </c>
      <c r="F6688" t="s">
        <v>2317</v>
      </c>
      <c r="G6688" t="s">
        <v>1300</v>
      </c>
      <c r="H6688" t="s">
        <v>1301</v>
      </c>
      <c r="I6688" t="s">
        <v>37</v>
      </c>
      <c r="J6688" t="s">
        <v>231</v>
      </c>
      <c r="K6688" t="s">
        <v>232</v>
      </c>
      <c r="L6688" t="s">
        <v>217</v>
      </c>
      <c r="M6688" t="s">
        <v>38</v>
      </c>
      <c r="N6688" t="s">
        <v>39</v>
      </c>
      <c r="O6688" s="23">
        <v>530</v>
      </c>
      <c r="P6688" s="9">
        <v>12.08</v>
      </c>
      <c r="Q6688" t="s">
        <v>40</v>
      </c>
      <c r="R6688">
        <v>61979</v>
      </c>
      <c r="S6688" s="9">
        <v>43.88</v>
      </c>
      <c r="T6688" s="26">
        <v>4.8609999999999998</v>
      </c>
      <c r="U6688" s="8">
        <v>213.28</v>
      </c>
      <c r="V6688" t="s">
        <v>10410</v>
      </c>
      <c r="W6688" t="s">
        <v>2276</v>
      </c>
      <c r="X6688" t="s">
        <v>42</v>
      </c>
      <c r="Y6688" t="s">
        <v>2277</v>
      </c>
      <c r="AA6688" s="1">
        <f t="shared" si="745"/>
        <v>46076</v>
      </c>
      <c r="AB6688" s="2">
        <f t="shared" si="746"/>
        <v>2</v>
      </c>
      <c r="AC6688" s="2">
        <f t="shared" si="747"/>
        <v>2026</v>
      </c>
      <c r="AD6688" s="2" t="str">
        <f>IFERROR(VLOOKUP(A6688,'Aux Área'!$A$4:$B$123,2,0),"-")</f>
        <v>INSPEÇÃO</v>
      </c>
    </row>
    <row r="6689" spans="1:30" x14ac:dyDescent="0.3">
      <c r="A6689" t="s">
        <v>2574</v>
      </c>
      <c r="B6689" t="s">
        <v>2575</v>
      </c>
      <c r="C6689" t="s">
        <v>10411</v>
      </c>
      <c r="D6689" t="s">
        <v>3768</v>
      </c>
      <c r="E6689" t="s">
        <v>3769</v>
      </c>
      <c r="F6689" t="s">
        <v>2577</v>
      </c>
      <c r="G6689" t="s">
        <v>659</v>
      </c>
      <c r="H6689" t="s">
        <v>2215</v>
      </c>
      <c r="I6689" t="s">
        <v>667</v>
      </c>
      <c r="J6689" t="s">
        <v>370</v>
      </c>
      <c r="K6689" t="s">
        <v>371</v>
      </c>
      <c r="L6689" t="s">
        <v>124</v>
      </c>
      <c r="M6689" t="s">
        <v>38</v>
      </c>
      <c r="N6689" t="s">
        <v>668</v>
      </c>
      <c r="O6689" s="23">
        <v>97</v>
      </c>
      <c r="P6689" s="9">
        <v>2.13</v>
      </c>
      <c r="Q6689" t="s">
        <v>40</v>
      </c>
      <c r="R6689">
        <v>8486</v>
      </c>
      <c r="S6689" s="9">
        <v>45.44</v>
      </c>
      <c r="T6689" s="26">
        <v>6.09</v>
      </c>
      <c r="U6689" s="8">
        <v>276.73</v>
      </c>
      <c r="V6689" t="s">
        <v>10412</v>
      </c>
      <c r="W6689" t="s">
        <v>2007</v>
      </c>
      <c r="X6689" t="s">
        <v>42</v>
      </c>
      <c r="Y6689" t="s">
        <v>1740</v>
      </c>
      <c r="AA6689" s="1">
        <f t="shared" si="745"/>
        <v>46076</v>
      </c>
      <c r="AB6689" s="2">
        <f t="shared" si="746"/>
        <v>2</v>
      </c>
      <c r="AC6689" s="2">
        <f t="shared" si="747"/>
        <v>2026</v>
      </c>
      <c r="AD6689" s="2" t="str">
        <f>IFERROR(VLOOKUP(A6689,'Aux Área'!$A$4:$B$123,2,0),"-")</f>
        <v>APH</v>
      </c>
    </row>
    <row r="6690" spans="1:30" x14ac:dyDescent="0.3">
      <c r="A6690" t="s">
        <v>2146</v>
      </c>
      <c r="B6690" t="s">
        <v>1800</v>
      </c>
      <c r="C6690" t="s">
        <v>10413</v>
      </c>
      <c r="D6690" t="s">
        <v>1841</v>
      </c>
      <c r="E6690" t="s">
        <v>1842</v>
      </c>
      <c r="F6690" t="s">
        <v>653</v>
      </c>
      <c r="G6690" t="s">
        <v>635</v>
      </c>
      <c r="H6690" t="s">
        <v>666</v>
      </c>
      <c r="I6690" t="s">
        <v>667</v>
      </c>
      <c r="J6690" t="s">
        <v>122</v>
      </c>
      <c r="K6690" t="s">
        <v>123</v>
      </c>
      <c r="L6690" t="s">
        <v>124</v>
      </c>
      <c r="M6690" t="s">
        <v>38</v>
      </c>
      <c r="N6690" t="s">
        <v>668</v>
      </c>
      <c r="O6690" s="23">
        <v>0</v>
      </c>
      <c r="P6690" s="9">
        <v>0</v>
      </c>
      <c r="Q6690" t="s">
        <v>40</v>
      </c>
      <c r="R6690">
        <v>0</v>
      </c>
      <c r="S6690" s="9">
        <v>119.77</v>
      </c>
      <c r="T6690" s="26">
        <v>6.0309999999999997</v>
      </c>
      <c r="U6690" s="8">
        <v>722.36</v>
      </c>
      <c r="V6690" t="s">
        <v>41</v>
      </c>
      <c r="W6690" t="s">
        <v>652</v>
      </c>
      <c r="X6690" t="s">
        <v>42</v>
      </c>
      <c r="Y6690" t="s">
        <v>653</v>
      </c>
      <c r="AA6690" s="1">
        <f t="shared" si="745"/>
        <v>46076</v>
      </c>
      <c r="AB6690" s="2">
        <f t="shared" si="746"/>
        <v>2</v>
      </c>
      <c r="AC6690" s="2">
        <f t="shared" si="747"/>
        <v>2026</v>
      </c>
      <c r="AD6690" s="2" t="str">
        <f>IFERROR(VLOOKUP(A6690,'Aux Área'!$A$4:$B$123,2,0),"-")</f>
        <v>SÃO PEDRO</v>
      </c>
    </row>
    <row r="6691" spans="1:30" x14ac:dyDescent="0.3">
      <c r="A6691" t="s">
        <v>1979</v>
      </c>
      <c r="B6691" t="s">
        <v>1980</v>
      </c>
      <c r="C6691" t="s">
        <v>10414</v>
      </c>
      <c r="D6691" t="s">
        <v>4102</v>
      </c>
      <c r="E6691" t="s">
        <v>4103</v>
      </c>
      <c r="F6691" t="s">
        <v>1982</v>
      </c>
      <c r="G6691" t="s">
        <v>1495</v>
      </c>
      <c r="H6691" t="s">
        <v>2020</v>
      </c>
      <c r="I6691" t="s">
        <v>2021</v>
      </c>
      <c r="J6691" t="s">
        <v>165</v>
      </c>
      <c r="K6691" t="s">
        <v>166</v>
      </c>
      <c r="L6691" t="s">
        <v>167</v>
      </c>
      <c r="M6691" t="s">
        <v>38</v>
      </c>
      <c r="N6691" t="s">
        <v>668</v>
      </c>
      <c r="O6691" s="23">
        <v>1291</v>
      </c>
      <c r="P6691" s="9">
        <v>1.91</v>
      </c>
      <c r="Q6691" t="s">
        <v>40</v>
      </c>
      <c r="R6691">
        <v>22151</v>
      </c>
      <c r="S6691" s="9">
        <v>675.48</v>
      </c>
      <c r="T6691" s="26">
        <v>6.24</v>
      </c>
      <c r="U6691" s="8">
        <v>4215</v>
      </c>
      <c r="V6691" t="s">
        <v>112</v>
      </c>
      <c r="W6691" t="s">
        <v>1985</v>
      </c>
      <c r="X6691" t="s">
        <v>42</v>
      </c>
      <c r="Y6691" t="s">
        <v>1986</v>
      </c>
      <c r="AA6691" s="1">
        <f t="shared" si="745"/>
        <v>46076</v>
      </c>
      <c r="AB6691" s="2">
        <f t="shared" si="746"/>
        <v>2</v>
      </c>
      <c r="AC6691" s="2">
        <f t="shared" si="747"/>
        <v>2026</v>
      </c>
      <c r="AD6691" s="2" t="str">
        <f>IFERROR(VLOOKUP(A6691,'Aux Área'!$A$4:$B$123,2,0),"-")</f>
        <v>PESADOS</v>
      </c>
    </row>
    <row r="6692" spans="1:30" x14ac:dyDescent="0.3">
      <c r="A6692" t="s">
        <v>1979</v>
      </c>
      <c r="C6692" t="s">
        <v>10414</v>
      </c>
      <c r="F6692" t="s">
        <v>1982</v>
      </c>
      <c r="K6692" t="s">
        <v>166</v>
      </c>
      <c r="N6692" t="s">
        <v>15690</v>
      </c>
      <c r="O6692" t="s">
        <v>15244</v>
      </c>
      <c r="P6692" s="9" t="s">
        <v>15244</v>
      </c>
      <c r="Q6692" t="s">
        <v>40</v>
      </c>
      <c r="R6692" t="s">
        <v>15244</v>
      </c>
      <c r="S6692">
        <v>40</v>
      </c>
      <c r="U6692" s="8">
        <v>252</v>
      </c>
      <c r="AA6692" s="1">
        <f t="shared" si="745"/>
        <v>46076</v>
      </c>
      <c r="AB6692" s="2">
        <f t="shared" si="746"/>
        <v>2</v>
      </c>
      <c r="AC6692" s="2">
        <f t="shared" si="747"/>
        <v>2026</v>
      </c>
      <c r="AD6692" s="2" t="str">
        <f>IFERROR(VLOOKUP(A6692,'Aux Área'!$A$4:$B$123,2,0),"-")</f>
        <v>PESADOS</v>
      </c>
    </row>
    <row r="6693" spans="1:30" x14ac:dyDescent="0.3">
      <c r="A6693" t="s">
        <v>62</v>
      </c>
      <c r="B6693" t="s">
        <v>1455</v>
      </c>
      <c r="C6693" t="s">
        <v>10415</v>
      </c>
      <c r="D6693" t="s">
        <v>158</v>
      </c>
      <c r="E6693" t="s">
        <v>159</v>
      </c>
      <c r="F6693" t="s">
        <v>63</v>
      </c>
      <c r="G6693" t="s">
        <v>35</v>
      </c>
      <c r="H6693" t="s">
        <v>36</v>
      </c>
      <c r="I6693" t="s">
        <v>37</v>
      </c>
      <c r="J6693" t="s">
        <v>169</v>
      </c>
      <c r="K6693" t="s">
        <v>170</v>
      </c>
      <c r="L6693" t="s">
        <v>124</v>
      </c>
      <c r="M6693" t="s">
        <v>38</v>
      </c>
      <c r="N6693" t="s">
        <v>39</v>
      </c>
      <c r="O6693" s="23">
        <v>281</v>
      </c>
      <c r="P6693" s="9">
        <v>8.09</v>
      </c>
      <c r="Q6693" t="s">
        <v>40</v>
      </c>
      <c r="R6693">
        <v>62769</v>
      </c>
      <c r="S6693" s="9">
        <v>34.75</v>
      </c>
      <c r="T6693" s="26">
        <v>4.8899999999999997</v>
      </c>
      <c r="U6693" s="8">
        <v>169.93</v>
      </c>
      <c r="V6693" t="s">
        <v>41</v>
      </c>
      <c r="W6693" t="s">
        <v>2007</v>
      </c>
      <c r="X6693" t="s">
        <v>42</v>
      </c>
      <c r="Y6693" t="s">
        <v>1740</v>
      </c>
      <c r="AA6693" s="1">
        <f t="shared" si="745"/>
        <v>46076</v>
      </c>
      <c r="AB6693" s="2">
        <f t="shared" si="746"/>
        <v>2</v>
      </c>
      <c r="AC6693" s="2">
        <f t="shared" si="747"/>
        <v>2026</v>
      </c>
      <c r="AD6693" s="2" t="str">
        <f>IFERROR(VLOOKUP(A6693,'Aux Área'!$A$4:$B$123,2,0),"-")</f>
        <v>CONSERVA</v>
      </c>
    </row>
    <row r="6694" spans="1:30" x14ac:dyDescent="0.3">
      <c r="A6694" t="s">
        <v>1999</v>
      </c>
      <c r="B6694" t="s">
        <v>3016</v>
      </c>
      <c r="C6694" t="s">
        <v>10416</v>
      </c>
      <c r="D6694" t="s">
        <v>1297</v>
      </c>
      <c r="E6694" t="s">
        <v>2221</v>
      </c>
      <c r="F6694" t="s">
        <v>2002</v>
      </c>
      <c r="G6694" t="s">
        <v>659</v>
      </c>
      <c r="H6694" t="s">
        <v>2003</v>
      </c>
      <c r="I6694" t="s">
        <v>667</v>
      </c>
      <c r="J6694" t="s">
        <v>231</v>
      </c>
      <c r="K6694" t="s">
        <v>232</v>
      </c>
      <c r="L6694" t="s">
        <v>217</v>
      </c>
      <c r="M6694" t="s">
        <v>38</v>
      </c>
      <c r="N6694" t="s">
        <v>668</v>
      </c>
      <c r="O6694" s="23">
        <v>568</v>
      </c>
      <c r="P6694" s="9">
        <v>4.07</v>
      </c>
      <c r="Q6694" t="s">
        <v>40</v>
      </c>
      <c r="R6694">
        <v>18865</v>
      </c>
      <c r="S6694" s="9">
        <v>139.69999999999999</v>
      </c>
      <c r="T6694" s="26">
        <v>5.99</v>
      </c>
      <c r="U6694" s="8">
        <v>836.81</v>
      </c>
      <c r="V6694" t="s">
        <v>10417</v>
      </c>
      <c r="W6694" t="s">
        <v>1985</v>
      </c>
      <c r="X6694" t="s">
        <v>42</v>
      </c>
      <c r="Y6694" t="s">
        <v>1986</v>
      </c>
      <c r="AA6694" s="1">
        <f t="shared" si="745"/>
        <v>46076</v>
      </c>
      <c r="AB6694" s="2">
        <f t="shared" si="746"/>
        <v>2</v>
      </c>
      <c r="AC6694" s="2">
        <f t="shared" si="747"/>
        <v>2026</v>
      </c>
      <c r="AD6694" s="2" t="str">
        <f>IFERROR(VLOOKUP(A6694,'Aux Área'!$A$4:$B$123,2,0),"-")</f>
        <v>PESADOS</v>
      </c>
    </row>
    <row r="6695" spans="1:30" x14ac:dyDescent="0.3">
      <c r="A6695" t="s">
        <v>1999</v>
      </c>
      <c r="C6695" t="s">
        <v>10416</v>
      </c>
      <c r="F6695" t="s">
        <v>2002</v>
      </c>
      <c r="K6695" t="s">
        <v>232</v>
      </c>
      <c r="N6695" t="s">
        <v>15690</v>
      </c>
      <c r="O6695" t="s">
        <v>15244</v>
      </c>
      <c r="P6695" s="9" t="s">
        <v>15244</v>
      </c>
      <c r="Q6695" t="s">
        <v>40</v>
      </c>
      <c r="R6695" t="s">
        <v>15244</v>
      </c>
      <c r="S6695">
        <v>10</v>
      </c>
      <c r="U6695" s="8">
        <v>33.020000000000003</v>
      </c>
      <c r="AA6695" s="1">
        <f t="shared" si="745"/>
        <v>46076</v>
      </c>
      <c r="AB6695" s="2">
        <f t="shared" si="746"/>
        <v>2</v>
      </c>
      <c r="AC6695" s="2">
        <f t="shared" si="747"/>
        <v>2026</v>
      </c>
      <c r="AD6695" s="2" t="str">
        <f>IFERROR(VLOOKUP(A6695,'Aux Área'!$A$4:$B$123,2,0),"-")</f>
        <v>PESADOS</v>
      </c>
    </row>
    <row r="6696" spans="1:30" x14ac:dyDescent="0.3">
      <c r="A6696" t="s">
        <v>58</v>
      </c>
      <c r="B6696" t="s">
        <v>250</v>
      </c>
      <c r="C6696" t="s">
        <v>10418</v>
      </c>
      <c r="D6696" t="s">
        <v>87</v>
      </c>
      <c r="E6696" t="s">
        <v>88</v>
      </c>
      <c r="F6696" t="s">
        <v>59</v>
      </c>
      <c r="G6696" t="s">
        <v>35</v>
      </c>
      <c r="H6696" t="s">
        <v>36</v>
      </c>
      <c r="I6696" t="s">
        <v>37</v>
      </c>
      <c r="J6696" t="s">
        <v>285</v>
      </c>
      <c r="K6696" t="s">
        <v>286</v>
      </c>
      <c r="L6696" t="s">
        <v>91</v>
      </c>
      <c r="M6696" t="s">
        <v>38</v>
      </c>
      <c r="N6696" t="s">
        <v>39</v>
      </c>
      <c r="O6696" s="23">
        <v>312</v>
      </c>
      <c r="P6696" s="9">
        <v>7.89</v>
      </c>
      <c r="Q6696" t="s">
        <v>40</v>
      </c>
      <c r="R6696">
        <v>78773</v>
      </c>
      <c r="S6696" s="9">
        <v>39.53</v>
      </c>
      <c r="T6696" s="26">
        <v>4.891</v>
      </c>
      <c r="U6696" s="8">
        <v>193.34</v>
      </c>
      <c r="V6696" t="s">
        <v>10419</v>
      </c>
      <c r="W6696" t="s">
        <v>2007</v>
      </c>
      <c r="X6696" t="s">
        <v>42</v>
      </c>
      <c r="Y6696" t="s">
        <v>1740</v>
      </c>
      <c r="AA6696" s="1">
        <f t="shared" si="745"/>
        <v>46076</v>
      </c>
      <c r="AB6696" s="2">
        <f t="shared" si="746"/>
        <v>2</v>
      </c>
      <c r="AC6696" s="2">
        <f t="shared" si="747"/>
        <v>2026</v>
      </c>
      <c r="AD6696" s="2" t="str">
        <f>IFERROR(VLOOKUP(A6696,'Aux Área'!$A$4:$B$123,2,0),"-")</f>
        <v>CONSERVA</v>
      </c>
    </row>
    <row r="6697" spans="1:30" x14ac:dyDescent="0.3">
      <c r="A6697" t="s">
        <v>2632</v>
      </c>
      <c r="B6697" t="s">
        <v>2633</v>
      </c>
      <c r="C6697" t="s">
        <v>10420</v>
      </c>
      <c r="D6697" t="s">
        <v>8713</v>
      </c>
      <c r="E6697" t="s">
        <v>8714</v>
      </c>
      <c r="F6697" t="s">
        <v>3712</v>
      </c>
      <c r="G6697" t="s">
        <v>1300</v>
      </c>
      <c r="H6697" t="s">
        <v>2635</v>
      </c>
      <c r="I6697" t="s">
        <v>37</v>
      </c>
      <c r="J6697" t="s">
        <v>231</v>
      </c>
      <c r="K6697" t="s">
        <v>232</v>
      </c>
      <c r="L6697" t="s">
        <v>217</v>
      </c>
      <c r="M6697" t="s">
        <v>38</v>
      </c>
      <c r="N6697" t="s">
        <v>39</v>
      </c>
      <c r="O6697" s="23">
        <v>260</v>
      </c>
      <c r="P6697" s="9">
        <v>5.6</v>
      </c>
      <c r="Q6697" t="s">
        <v>40</v>
      </c>
      <c r="R6697">
        <v>9776</v>
      </c>
      <c r="S6697" s="9">
        <v>46.4</v>
      </c>
      <c r="T6697" s="26">
        <v>4.8609999999999998</v>
      </c>
      <c r="U6697" s="8">
        <v>225.55</v>
      </c>
      <c r="V6697" t="s">
        <v>10421</v>
      </c>
      <c r="W6697" t="s">
        <v>2007</v>
      </c>
      <c r="X6697" t="s">
        <v>42</v>
      </c>
      <c r="Y6697" t="s">
        <v>1740</v>
      </c>
      <c r="AA6697" s="1">
        <f t="shared" si="745"/>
        <v>46076</v>
      </c>
      <c r="AB6697" s="2">
        <f t="shared" si="746"/>
        <v>2</v>
      </c>
      <c r="AC6697" s="2">
        <f t="shared" si="747"/>
        <v>2026</v>
      </c>
      <c r="AD6697" s="2" t="str">
        <f>IFERROR(VLOOKUP(A6697,'Aux Área'!$A$4:$B$123,2,0),"-")</f>
        <v>TI</v>
      </c>
    </row>
    <row r="6698" spans="1:30" x14ac:dyDescent="0.3">
      <c r="A6698" t="s">
        <v>2282</v>
      </c>
      <c r="B6698" t="s">
        <v>4679</v>
      </c>
      <c r="C6698" t="s">
        <v>10422</v>
      </c>
      <c r="D6698" t="s">
        <v>10122</v>
      </c>
      <c r="E6698" t="s">
        <v>9671</v>
      </c>
      <c r="F6698" t="s">
        <v>2285</v>
      </c>
      <c r="G6698" t="s">
        <v>1135</v>
      </c>
      <c r="H6698" t="s">
        <v>2275</v>
      </c>
      <c r="I6698" t="s">
        <v>1497</v>
      </c>
      <c r="J6698" t="s">
        <v>409</v>
      </c>
      <c r="K6698" t="s">
        <v>410</v>
      </c>
      <c r="L6698" t="s">
        <v>141</v>
      </c>
      <c r="M6698" t="s">
        <v>38</v>
      </c>
      <c r="N6698" t="s">
        <v>39</v>
      </c>
      <c r="O6698" s="23">
        <v>383</v>
      </c>
      <c r="P6698" s="9">
        <v>8.57</v>
      </c>
      <c r="Q6698" t="s">
        <v>40</v>
      </c>
      <c r="R6698">
        <v>97802</v>
      </c>
      <c r="S6698" s="9">
        <v>44.71</v>
      </c>
      <c r="T6698" s="26">
        <v>4.6900000000000004</v>
      </c>
      <c r="U6698" s="8">
        <v>209.69</v>
      </c>
      <c r="V6698" t="s">
        <v>10423</v>
      </c>
      <c r="W6698" t="s">
        <v>2276</v>
      </c>
      <c r="X6698" t="s">
        <v>42</v>
      </c>
      <c r="Y6698" t="s">
        <v>2277</v>
      </c>
      <c r="AA6698" s="1">
        <f t="shared" si="745"/>
        <v>46076</v>
      </c>
      <c r="AB6698" s="2">
        <f t="shared" si="746"/>
        <v>2</v>
      </c>
      <c r="AC6698" s="2">
        <f t="shared" si="747"/>
        <v>2026</v>
      </c>
      <c r="AD6698" s="2" t="str">
        <f>IFERROR(VLOOKUP(A6698,'Aux Área'!$A$4:$B$123,2,0),"-")</f>
        <v>INSPEÇÃO</v>
      </c>
    </row>
    <row r="6699" spans="1:30" x14ac:dyDescent="0.3">
      <c r="A6699" t="s">
        <v>50</v>
      </c>
      <c r="B6699" t="s">
        <v>324</v>
      </c>
      <c r="C6699" t="s">
        <v>10424</v>
      </c>
      <c r="D6699" t="s">
        <v>326</v>
      </c>
      <c r="E6699" t="s">
        <v>327</v>
      </c>
      <c r="F6699" t="s">
        <v>51</v>
      </c>
      <c r="G6699" t="s">
        <v>35</v>
      </c>
      <c r="H6699" t="s">
        <v>36</v>
      </c>
      <c r="I6699" t="s">
        <v>37</v>
      </c>
      <c r="J6699" t="s">
        <v>231</v>
      </c>
      <c r="K6699" t="s">
        <v>232</v>
      </c>
      <c r="L6699" t="s">
        <v>217</v>
      </c>
      <c r="M6699" t="s">
        <v>38</v>
      </c>
      <c r="N6699" t="s">
        <v>39</v>
      </c>
      <c r="O6699" s="23">
        <v>263</v>
      </c>
      <c r="P6699" s="9">
        <v>6.52</v>
      </c>
      <c r="Q6699" t="s">
        <v>40</v>
      </c>
      <c r="R6699">
        <v>20896</v>
      </c>
      <c r="S6699" s="9">
        <v>40.340000000000003</v>
      </c>
      <c r="T6699" s="26">
        <v>4.8600000000000003</v>
      </c>
      <c r="U6699" s="8">
        <v>196.05</v>
      </c>
      <c r="V6699" t="s">
        <v>10425</v>
      </c>
      <c r="W6699" t="s">
        <v>2007</v>
      </c>
      <c r="X6699" t="s">
        <v>42</v>
      </c>
      <c r="Y6699" t="s">
        <v>1740</v>
      </c>
      <c r="AA6699" s="1">
        <f t="shared" si="745"/>
        <v>46076</v>
      </c>
      <c r="AB6699" s="2">
        <f t="shared" si="746"/>
        <v>2</v>
      </c>
      <c r="AC6699" s="2">
        <f t="shared" si="747"/>
        <v>2026</v>
      </c>
      <c r="AD6699" s="2" t="str">
        <f>IFERROR(VLOOKUP(A6699,'Aux Área'!$A$4:$B$123,2,0),"-")</f>
        <v>TI</v>
      </c>
    </row>
    <row r="6700" spans="1:30" x14ac:dyDescent="0.3">
      <c r="A6700" t="s">
        <v>2306</v>
      </c>
      <c r="B6700" t="s">
        <v>4613</v>
      </c>
      <c r="C6700" t="s">
        <v>10426</v>
      </c>
      <c r="D6700" t="s">
        <v>4386</v>
      </c>
      <c r="E6700" t="s">
        <v>4387</v>
      </c>
      <c r="F6700" t="s">
        <v>2309</v>
      </c>
      <c r="G6700" t="s">
        <v>1135</v>
      </c>
      <c r="H6700" t="s">
        <v>2275</v>
      </c>
      <c r="I6700" t="s">
        <v>1497</v>
      </c>
      <c r="J6700" t="s">
        <v>1665</v>
      </c>
      <c r="K6700" t="s">
        <v>1666</v>
      </c>
      <c r="L6700" t="s">
        <v>301</v>
      </c>
      <c r="M6700" t="s">
        <v>38</v>
      </c>
      <c r="N6700" t="s">
        <v>39</v>
      </c>
      <c r="O6700" s="23">
        <v>494</v>
      </c>
      <c r="P6700" s="9">
        <v>10.41</v>
      </c>
      <c r="Q6700" t="s">
        <v>40</v>
      </c>
      <c r="R6700">
        <v>110439</v>
      </c>
      <c r="S6700" s="9">
        <v>47.46</v>
      </c>
      <c r="T6700" s="26">
        <v>4.6900000000000004</v>
      </c>
      <c r="U6700" s="8">
        <v>222.59</v>
      </c>
      <c r="V6700" t="s">
        <v>10427</v>
      </c>
      <c r="W6700" t="s">
        <v>2276</v>
      </c>
      <c r="X6700" t="s">
        <v>42</v>
      </c>
      <c r="Y6700" t="s">
        <v>2277</v>
      </c>
      <c r="AA6700" s="1">
        <f t="shared" si="745"/>
        <v>46076</v>
      </c>
      <c r="AB6700" s="2">
        <f t="shared" si="746"/>
        <v>2</v>
      </c>
      <c r="AC6700" s="2">
        <f t="shared" si="747"/>
        <v>2026</v>
      </c>
      <c r="AD6700" s="2" t="str">
        <f>IFERROR(VLOOKUP(A6700,'Aux Área'!$A$4:$B$123,2,0),"-")</f>
        <v>INSPEÇÃO</v>
      </c>
    </row>
    <row r="6701" spans="1:30" x14ac:dyDescent="0.3">
      <c r="A6701" t="s">
        <v>2650</v>
      </c>
      <c r="B6701" t="s">
        <v>2651</v>
      </c>
      <c r="C6701" t="s">
        <v>10428</v>
      </c>
      <c r="D6701" t="s">
        <v>2944</v>
      </c>
      <c r="E6701" t="s">
        <v>2945</v>
      </c>
      <c r="F6701" t="s">
        <v>3615</v>
      </c>
      <c r="G6701" t="s">
        <v>1300</v>
      </c>
      <c r="H6701" t="s">
        <v>2635</v>
      </c>
      <c r="I6701" t="s">
        <v>37</v>
      </c>
      <c r="J6701" t="s">
        <v>2817</v>
      </c>
      <c r="K6701" t="s">
        <v>2818</v>
      </c>
      <c r="L6701" t="s">
        <v>84</v>
      </c>
      <c r="M6701" t="s">
        <v>38</v>
      </c>
      <c r="N6701" t="s">
        <v>39</v>
      </c>
      <c r="O6701" s="23">
        <v>314</v>
      </c>
      <c r="P6701" s="9">
        <v>5.94</v>
      </c>
      <c r="Q6701" t="s">
        <v>40</v>
      </c>
      <c r="R6701">
        <v>18295</v>
      </c>
      <c r="S6701" s="9">
        <v>52.82</v>
      </c>
      <c r="T6701" s="26">
        <v>5.24</v>
      </c>
      <c r="U6701" s="8">
        <v>276.79000000000002</v>
      </c>
      <c r="V6701" t="s">
        <v>10429</v>
      </c>
      <c r="W6701" t="s">
        <v>2276</v>
      </c>
      <c r="X6701" t="s">
        <v>42</v>
      </c>
      <c r="Y6701" t="s">
        <v>1740</v>
      </c>
      <c r="AA6701" s="1">
        <f t="shared" si="745"/>
        <v>46076</v>
      </c>
      <c r="AB6701" s="2">
        <f t="shared" si="746"/>
        <v>2</v>
      </c>
      <c r="AC6701" s="2">
        <f t="shared" si="747"/>
        <v>2026</v>
      </c>
      <c r="AD6701" s="2" t="str">
        <f>IFERROR(VLOOKUP(A6701,'Aux Área'!$A$4:$B$123,2,0),"-")</f>
        <v>TI</v>
      </c>
    </row>
    <row r="6702" spans="1:30" x14ac:dyDescent="0.3">
      <c r="A6702" t="s">
        <v>64</v>
      </c>
      <c r="B6702" t="s">
        <v>332</v>
      </c>
      <c r="C6702" t="s">
        <v>10430</v>
      </c>
      <c r="D6702" t="s">
        <v>127</v>
      </c>
      <c r="E6702" t="s">
        <v>128</v>
      </c>
      <c r="F6702" t="s">
        <v>65</v>
      </c>
      <c r="G6702" t="s">
        <v>35</v>
      </c>
      <c r="H6702" t="s">
        <v>36</v>
      </c>
      <c r="I6702" t="s">
        <v>37</v>
      </c>
      <c r="J6702" t="s">
        <v>356</v>
      </c>
      <c r="K6702" t="s">
        <v>357</v>
      </c>
      <c r="L6702" t="s">
        <v>124</v>
      </c>
      <c r="M6702" t="s">
        <v>38</v>
      </c>
      <c r="N6702" t="s">
        <v>39</v>
      </c>
      <c r="O6702" s="23">
        <v>413</v>
      </c>
      <c r="P6702" s="9">
        <v>15.45</v>
      </c>
      <c r="Q6702" t="s">
        <v>40</v>
      </c>
      <c r="R6702">
        <v>50756</v>
      </c>
      <c r="S6702" s="9">
        <v>26.73</v>
      </c>
      <c r="T6702" s="26">
        <v>4.79</v>
      </c>
      <c r="U6702" s="8">
        <v>128.04</v>
      </c>
      <c r="V6702" t="s">
        <v>10431</v>
      </c>
      <c r="W6702" t="s">
        <v>2007</v>
      </c>
      <c r="X6702" t="s">
        <v>42</v>
      </c>
      <c r="Y6702" t="s">
        <v>1740</v>
      </c>
      <c r="AA6702" s="1">
        <f t="shared" si="745"/>
        <v>46076</v>
      </c>
      <c r="AB6702" s="2">
        <f t="shared" si="746"/>
        <v>2</v>
      </c>
      <c r="AC6702" s="2">
        <f t="shared" si="747"/>
        <v>2026</v>
      </c>
      <c r="AD6702" s="2" t="str">
        <f>IFERROR(VLOOKUP(A6702,'Aux Área'!$A$4:$B$123,2,0),"-")</f>
        <v>ENGENHARIA</v>
      </c>
    </row>
    <row r="6703" spans="1:30" x14ac:dyDescent="0.3">
      <c r="A6703" t="s">
        <v>54</v>
      </c>
      <c r="B6703" t="s">
        <v>319</v>
      </c>
      <c r="C6703" t="s">
        <v>10432</v>
      </c>
      <c r="D6703" t="s">
        <v>1480</v>
      </c>
      <c r="E6703" t="s">
        <v>1481</v>
      </c>
      <c r="F6703" t="s">
        <v>55</v>
      </c>
      <c r="G6703" t="s">
        <v>35</v>
      </c>
      <c r="H6703" t="s">
        <v>36</v>
      </c>
      <c r="I6703" t="s">
        <v>37</v>
      </c>
      <c r="J6703" t="s">
        <v>1511</v>
      </c>
      <c r="K6703" t="s">
        <v>1512</v>
      </c>
      <c r="L6703" t="s">
        <v>1513</v>
      </c>
      <c r="M6703" t="s">
        <v>1514</v>
      </c>
      <c r="N6703" t="s">
        <v>39</v>
      </c>
      <c r="O6703" s="23">
        <v>207</v>
      </c>
      <c r="P6703" s="9">
        <v>9.25</v>
      </c>
      <c r="Q6703" t="s">
        <v>40</v>
      </c>
      <c r="R6703">
        <v>41457</v>
      </c>
      <c r="S6703" s="9">
        <v>22.39</v>
      </c>
      <c r="T6703" s="26">
        <v>4.6900000000000004</v>
      </c>
      <c r="U6703" s="8">
        <v>105.01</v>
      </c>
      <c r="V6703" t="s">
        <v>10433</v>
      </c>
      <c r="W6703" t="s">
        <v>2007</v>
      </c>
      <c r="X6703" t="s">
        <v>42</v>
      </c>
      <c r="Y6703" t="s">
        <v>1740</v>
      </c>
      <c r="AA6703" s="1">
        <f t="shared" si="745"/>
        <v>46076</v>
      </c>
      <c r="AB6703" s="2">
        <f t="shared" si="746"/>
        <v>2</v>
      </c>
      <c r="AC6703" s="2">
        <f t="shared" si="747"/>
        <v>2026</v>
      </c>
      <c r="AD6703" s="2" t="str">
        <f>IFERROR(VLOOKUP(A6703,'Aux Área'!$A$4:$B$123,2,0),"-")</f>
        <v>ENGENHARIA</v>
      </c>
    </row>
    <row r="6704" spans="1:30" x14ac:dyDescent="0.3">
      <c r="A6704" t="s">
        <v>9677</v>
      </c>
      <c r="B6704" t="s">
        <v>10434</v>
      </c>
      <c r="C6704" t="s">
        <v>10435</v>
      </c>
      <c r="D6704" t="s">
        <v>10436</v>
      </c>
      <c r="E6704" t="s">
        <v>9678</v>
      </c>
      <c r="F6704" t="s">
        <v>15507</v>
      </c>
      <c r="G6704" t="s">
        <v>1635</v>
      </c>
      <c r="H6704" t="s">
        <v>9676</v>
      </c>
      <c r="I6704" t="s">
        <v>37</v>
      </c>
      <c r="J6704" t="s">
        <v>219</v>
      </c>
      <c r="K6704" t="s">
        <v>177</v>
      </c>
      <c r="L6704" t="s">
        <v>177</v>
      </c>
      <c r="M6704" t="s">
        <v>38</v>
      </c>
      <c r="N6704" t="s">
        <v>39</v>
      </c>
      <c r="O6704" s="23">
        <v>0</v>
      </c>
      <c r="P6704" s="9">
        <v>0</v>
      </c>
      <c r="Q6704" t="s">
        <v>40</v>
      </c>
      <c r="R6704">
        <v>41802</v>
      </c>
      <c r="S6704" s="9">
        <v>40.270000000000003</v>
      </c>
      <c r="T6704" s="26">
        <v>4.99</v>
      </c>
      <c r="U6704" s="8">
        <v>200.95</v>
      </c>
      <c r="V6704" t="s">
        <v>10437</v>
      </c>
      <c r="W6704" t="s">
        <v>2007</v>
      </c>
      <c r="X6704" t="s">
        <v>42</v>
      </c>
      <c r="Y6704" t="s">
        <v>6209</v>
      </c>
      <c r="AA6704" s="1">
        <f t="shared" ref="AA6704:AA6767" si="748">IFERROR(DATEVALUE(C6704),"-")</f>
        <v>46076</v>
      </c>
      <c r="AB6704" s="2">
        <f t="shared" ref="AB6704:AB6767" si="749">IFERROR(MONTH(AA6704),"-")</f>
        <v>2</v>
      </c>
      <c r="AC6704" s="2">
        <f t="shared" ref="AC6704:AC6767" si="750">IFERROR(YEAR(AA6704),"-")</f>
        <v>2026</v>
      </c>
      <c r="AD6704" s="2" t="str">
        <f>IFERROR(VLOOKUP(A6704,'Aux Área'!$A$4:$B$123,2,0),"-")</f>
        <v>TI</v>
      </c>
    </row>
    <row r="6705" spans="1:30" x14ac:dyDescent="0.3">
      <c r="A6705" t="s">
        <v>2700</v>
      </c>
      <c r="B6705" t="s">
        <v>2000</v>
      </c>
      <c r="C6705" t="s">
        <v>10438</v>
      </c>
      <c r="D6705" t="s">
        <v>3547</v>
      </c>
      <c r="E6705" t="s">
        <v>3548</v>
      </c>
      <c r="F6705" t="s">
        <v>2703</v>
      </c>
      <c r="G6705" t="s">
        <v>659</v>
      </c>
      <c r="H6705" t="s">
        <v>1996</v>
      </c>
      <c r="I6705" t="s">
        <v>1997</v>
      </c>
      <c r="J6705" t="s">
        <v>275</v>
      </c>
      <c r="K6705" t="s">
        <v>276</v>
      </c>
      <c r="L6705" t="s">
        <v>124</v>
      </c>
      <c r="M6705" t="s">
        <v>38</v>
      </c>
      <c r="N6705" t="s">
        <v>668</v>
      </c>
      <c r="O6705" s="23">
        <v>407</v>
      </c>
      <c r="P6705" s="9">
        <v>4.6399999999999997</v>
      </c>
      <c r="Q6705" t="s">
        <v>40</v>
      </c>
      <c r="R6705">
        <v>20455</v>
      </c>
      <c r="S6705" s="9">
        <v>87.81</v>
      </c>
      <c r="T6705" s="26">
        <v>5.13</v>
      </c>
      <c r="U6705" s="8">
        <v>450.46</v>
      </c>
      <c r="V6705" t="s">
        <v>10439</v>
      </c>
      <c r="W6705" t="s">
        <v>1985</v>
      </c>
      <c r="X6705" t="s">
        <v>42</v>
      </c>
      <c r="Y6705" t="s">
        <v>1986</v>
      </c>
      <c r="AA6705" s="1">
        <f t="shared" si="748"/>
        <v>46076</v>
      </c>
      <c r="AB6705" s="2">
        <f t="shared" si="749"/>
        <v>2</v>
      </c>
      <c r="AC6705" s="2">
        <f t="shared" si="750"/>
        <v>2026</v>
      </c>
      <c r="AD6705" s="2" t="str">
        <f>IFERROR(VLOOKUP(A6705,'Aux Área'!$A$4:$B$123,2,0),"-")</f>
        <v>PESADOS</v>
      </c>
    </row>
    <row r="6706" spans="1:30" x14ac:dyDescent="0.3">
      <c r="A6706" t="s">
        <v>2700</v>
      </c>
      <c r="C6706" t="s">
        <v>15739</v>
      </c>
      <c r="F6706" t="s">
        <v>2703</v>
      </c>
      <c r="K6706" t="s">
        <v>276</v>
      </c>
      <c r="N6706" t="s">
        <v>15690</v>
      </c>
      <c r="O6706" t="s">
        <v>15244</v>
      </c>
      <c r="P6706" s="9" t="s">
        <v>15244</v>
      </c>
      <c r="Q6706" t="s">
        <v>40</v>
      </c>
      <c r="R6706" t="s">
        <v>15244</v>
      </c>
      <c r="S6706">
        <v>3.25</v>
      </c>
      <c r="U6706" s="8">
        <v>12.35</v>
      </c>
      <c r="AA6706" s="1">
        <f t="shared" si="748"/>
        <v>46076</v>
      </c>
      <c r="AB6706" s="2">
        <f t="shared" si="749"/>
        <v>2</v>
      </c>
      <c r="AC6706" s="2">
        <f t="shared" si="750"/>
        <v>2026</v>
      </c>
      <c r="AD6706" s="2" t="str">
        <f>IFERROR(VLOOKUP(A6706,'Aux Área'!$A$4:$B$123,2,0),"-")</f>
        <v>PESADOS</v>
      </c>
    </row>
    <row r="6707" spans="1:30" x14ac:dyDescent="0.3">
      <c r="A6707" t="s">
        <v>1702</v>
      </c>
      <c r="B6707" t="s">
        <v>209</v>
      </c>
      <c r="C6707" t="s">
        <v>10440</v>
      </c>
      <c r="D6707" t="s">
        <v>1225</v>
      </c>
      <c r="E6707" t="s">
        <v>1226</v>
      </c>
      <c r="F6707" t="s">
        <v>653</v>
      </c>
      <c r="G6707" t="s">
        <v>1495</v>
      </c>
      <c r="H6707" t="s">
        <v>1704</v>
      </c>
      <c r="I6707" t="s">
        <v>1497</v>
      </c>
      <c r="J6707" t="s">
        <v>139</v>
      </c>
      <c r="K6707" t="s">
        <v>140</v>
      </c>
      <c r="L6707" t="s">
        <v>141</v>
      </c>
      <c r="M6707" t="s">
        <v>38</v>
      </c>
      <c r="N6707" t="s">
        <v>638</v>
      </c>
      <c r="O6707" s="23">
        <v>0</v>
      </c>
      <c r="P6707" s="9">
        <v>0</v>
      </c>
      <c r="Q6707" t="s">
        <v>40</v>
      </c>
      <c r="R6707">
        <v>0</v>
      </c>
      <c r="S6707" s="9">
        <v>226.1</v>
      </c>
      <c r="T6707" s="26">
        <v>5.56</v>
      </c>
      <c r="U6707" s="8">
        <v>1257.1199999999999</v>
      </c>
      <c r="V6707" t="s">
        <v>10441</v>
      </c>
      <c r="W6707" t="s">
        <v>652</v>
      </c>
      <c r="X6707" t="s">
        <v>42</v>
      </c>
      <c r="Y6707" t="s">
        <v>653</v>
      </c>
      <c r="AA6707" s="1">
        <f t="shared" si="748"/>
        <v>46076</v>
      </c>
      <c r="AB6707" s="2">
        <f t="shared" si="749"/>
        <v>2</v>
      </c>
      <c r="AC6707" s="2">
        <f t="shared" si="750"/>
        <v>2026</v>
      </c>
      <c r="AD6707" s="2" t="str">
        <f>IFERROR(VLOOKUP(A6707,'Aux Área'!$A$4:$B$123,2,0),"-")</f>
        <v>SÃO PEDRO</v>
      </c>
    </row>
    <row r="6708" spans="1:30" x14ac:dyDescent="0.3">
      <c r="A6708" t="s">
        <v>5543</v>
      </c>
      <c r="B6708" t="s">
        <v>3093</v>
      </c>
      <c r="C6708" t="s">
        <v>10442</v>
      </c>
      <c r="D6708" t="s">
        <v>391</v>
      </c>
      <c r="E6708" t="s">
        <v>392</v>
      </c>
      <c r="F6708" t="s">
        <v>6207</v>
      </c>
      <c r="G6708" t="s">
        <v>1135</v>
      </c>
      <c r="H6708" t="s">
        <v>5545</v>
      </c>
      <c r="I6708" t="s">
        <v>839</v>
      </c>
      <c r="J6708" t="s">
        <v>215</v>
      </c>
      <c r="K6708" t="s">
        <v>216</v>
      </c>
      <c r="L6708" t="s">
        <v>217</v>
      </c>
      <c r="M6708" t="s">
        <v>38</v>
      </c>
      <c r="N6708" t="s">
        <v>39</v>
      </c>
      <c r="O6708" s="23">
        <v>382</v>
      </c>
      <c r="P6708" s="9">
        <v>8.2100000000000009</v>
      </c>
      <c r="Q6708" t="s">
        <v>40</v>
      </c>
      <c r="R6708">
        <v>14639</v>
      </c>
      <c r="S6708" s="9">
        <v>46.52</v>
      </c>
      <c r="T6708" s="26">
        <v>5.1710000000000003</v>
      </c>
      <c r="U6708" s="8">
        <v>240.54</v>
      </c>
      <c r="V6708" t="s">
        <v>41</v>
      </c>
      <c r="W6708" t="s">
        <v>2276</v>
      </c>
      <c r="X6708" t="s">
        <v>42</v>
      </c>
      <c r="Y6708" t="s">
        <v>2277</v>
      </c>
      <c r="AA6708" s="1">
        <f t="shared" si="748"/>
        <v>46076</v>
      </c>
      <c r="AB6708" s="2">
        <f t="shared" si="749"/>
        <v>2</v>
      </c>
      <c r="AC6708" s="2">
        <f t="shared" si="750"/>
        <v>2026</v>
      </c>
      <c r="AD6708" s="2" t="str">
        <f>IFERROR(VLOOKUP(A6708,'Aux Área'!$A$4:$B$123,2,0),"-")</f>
        <v>INSPEÇÃO</v>
      </c>
    </row>
    <row r="6709" spans="1:30" x14ac:dyDescent="0.3">
      <c r="A6709" t="s">
        <v>5620</v>
      </c>
      <c r="B6709" t="s">
        <v>9277</v>
      </c>
      <c r="C6709" t="s">
        <v>10443</v>
      </c>
      <c r="D6709" t="s">
        <v>2160</v>
      </c>
      <c r="E6709" t="s">
        <v>2161</v>
      </c>
      <c r="F6709" t="s">
        <v>6208</v>
      </c>
      <c r="G6709" t="s">
        <v>1135</v>
      </c>
      <c r="H6709" t="s">
        <v>5545</v>
      </c>
      <c r="I6709" t="s">
        <v>839</v>
      </c>
      <c r="J6709" t="s">
        <v>215</v>
      </c>
      <c r="K6709" t="s">
        <v>216</v>
      </c>
      <c r="L6709" t="s">
        <v>217</v>
      </c>
      <c r="M6709" t="s">
        <v>38</v>
      </c>
      <c r="N6709" t="s">
        <v>39</v>
      </c>
      <c r="O6709" s="23">
        <v>382</v>
      </c>
      <c r="P6709" s="9">
        <v>7.9</v>
      </c>
      <c r="Q6709" t="s">
        <v>40</v>
      </c>
      <c r="R6709">
        <v>28338</v>
      </c>
      <c r="S6709" s="9">
        <v>48.34</v>
      </c>
      <c r="T6709" s="26">
        <v>5.17</v>
      </c>
      <c r="U6709" s="8">
        <v>249.93</v>
      </c>
      <c r="V6709" t="s">
        <v>41</v>
      </c>
      <c r="W6709" t="s">
        <v>2276</v>
      </c>
      <c r="X6709" t="s">
        <v>42</v>
      </c>
      <c r="Y6709" t="s">
        <v>2277</v>
      </c>
      <c r="AA6709" s="1">
        <f t="shared" si="748"/>
        <v>46076</v>
      </c>
      <c r="AB6709" s="2">
        <f t="shared" si="749"/>
        <v>2</v>
      </c>
      <c r="AC6709" s="2">
        <f t="shared" si="750"/>
        <v>2026</v>
      </c>
      <c r="AD6709" s="2" t="str">
        <f>IFERROR(VLOOKUP(A6709,'Aux Área'!$A$4:$B$123,2,0),"-")</f>
        <v>INSPEÇÃO</v>
      </c>
    </row>
    <row r="6710" spans="1:30" x14ac:dyDescent="0.3">
      <c r="A6710" t="s">
        <v>1992</v>
      </c>
      <c r="B6710" t="s">
        <v>1993</v>
      </c>
      <c r="C6710" t="s">
        <v>10444</v>
      </c>
      <c r="D6710" t="s">
        <v>3597</v>
      </c>
      <c r="E6710" t="s">
        <v>3598</v>
      </c>
      <c r="F6710" t="s">
        <v>1995</v>
      </c>
      <c r="G6710" t="s">
        <v>659</v>
      </c>
      <c r="H6710" t="s">
        <v>1996</v>
      </c>
      <c r="I6710" t="s">
        <v>1997</v>
      </c>
      <c r="J6710" t="s">
        <v>409</v>
      </c>
      <c r="K6710" t="s">
        <v>410</v>
      </c>
      <c r="L6710" t="s">
        <v>141</v>
      </c>
      <c r="M6710" t="s">
        <v>38</v>
      </c>
      <c r="N6710" t="s">
        <v>668</v>
      </c>
      <c r="O6710" s="23">
        <v>359</v>
      </c>
      <c r="P6710" s="9">
        <v>5.67</v>
      </c>
      <c r="Q6710" t="s">
        <v>40</v>
      </c>
      <c r="R6710">
        <v>24089</v>
      </c>
      <c r="S6710" s="9">
        <v>63.36</v>
      </c>
      <c r="T6710" s="26">
        <v>5.9909999999999997</v>
      </c>
      <c r="U6710" s="8">
        <v>379.57</v>
      </c>
      <c r="V6710" t="s">
        <v>10445</v>
      </c>
      <c r="W6710" t="s">
        <v>1985</v>
      </c>
      <c r="X6710" t="s">
        <v>42</v>
      </c>
      <c r="Y6710" t="s">
        <v>1986</v>
      </c>
      <c r="AA6710" s="1">
        <f t="shared" si="748"/>
        <v>46076</v>
      </c>
      <c r="AB6710" s="2">
        <f t="shared" si="749"/>
        <v>2</v>
      </c>
      <c r="AC6710" s="2">
        <f t="shared" si="750"/>
        <v>2026</v>
      </c>
      <c r="AD6710" s="2" t="str">
        <f>IFERROR(VLOOKUP(A6710,'Aux Área'!$A$4:$B$123,2,0),"-")</f>
        <v>PESADOS</v>
      </c>
    </row>
    <row r="6711" spans="1:30" x14ac:dyDescent="0.3">
      <c r="A6711" t="s">
        <v>1992</v>
      </c>
      <c r="C6711" t="s">
        <v>15774</v>
      </c>
      <c r="F6711" t="s">
        <v>1995</v>
      </c>
      <c r="K6711" t="s">
        <v>410</v>
      </c>
      <c r="N6711" t="s">
        <v>15690</v>
      </c>
      <c r="O6711" t="s">
        <v>15244</v>
      </c>
      <c r="P6711" s="9" t="s">
        <v>15244</v>
      </c>
      <c r="Q6711" t="s">
        <v>40</v>
      </c>
      <c r="R6711" t="s">
        <v>15244</v>
      </c>
      <c r="S6711">
        <v>4.87</v>
      </c>
      <c r="U6711" s="8">
        <v>17</v>
      </c>
      <c r="AA6711" s="1">
        <f t="shared" si="748"/>
        <v>46076</v>
      </c>
      <c r="AB6711" s="2">
        <f t="shared" si="749"/>
        <v>2</v>
      </c>
      <c r="AC6711" s="2">
        <f t="shared" si="750"/>
        <v>2026</v>
      </c>
      <c r="AD6711" s="2" t="str">
        <f>IFERROR(VLOOKUP(A6711,'Aux Área'!$A$4:$B$123,2,0),"-")</f>
        <v>PESADOS</v>
      </c>
    </row>
    <row r="6712" spans="1:30" x14ac:dyDescent="0.3">
      <c r="A6712" t="s">
        <v>2181</v>
      </c>
      <c r="B6712" t="s">
        <v>4595</v>
      </c>
      <c r="C6712" t="s">
        <v>10446</v>
      </c>
      <c r="D6712" t="s">
        <v>9027</v>
      </c>
      <c r="E6712" t="s">
        <v>9028</v>
      </c>
      <c r="F6712" t="s">
        <v>2184</v>
      </c>
      <c r="G6712" t="s">
        <v>1135</v>
      </c>
      <c r="H6712" t="s">
        <v>2185</v>
      </c>
      <c r="I6712" t="s">
        <v>2186</v>
      </c>
      <c r="J6712" t="s">
        <v>108</v>
      </c>
      <c r="K6712" t="s">
        <v>109</v>
      </c>
      <c r="L6712" t="s">
        <v>110</v>
      </c>
      <c r="M6712" t="s">
        <v>38</v>
      </c>
      <c r="N6712" t="s">
        <v>668</v>
      </c>
      <c r="O6712" s="23">
        <v>911</v>
      </c>
      <c r="P6712" s="9">
        <v>15.25</v>
      </c>
      <c r="Q6712" t="s">
        <v>40</v>
      </c>
      <c r="R6712">
        <v>122012</v>
      </c>
      <c r="S6712" s="9">
        <v>59.72</v>
      </c>
      <c r="T6712" s="26">
        <v>6.1909999999999998</v>
      </c>
      <c r="U6712" s="8">
        <v>369.72</v>
      </c>
      <c r="V6712" t="s">
        <v>10447</v>
      </c>
      <c r="W6712" t="s">
        <v>2007</v>
      </c>
      <c r="X6712" t="s">
        <v>42</v>
      </c>
      <c r="Y6712" t="s">
        <v>2188</v>
      </c>
      <c r="AA6712" s="1">
        <f t="shared" si="748"/>
        <v>46076</v>
      </c>
      <c r="AB6712" s="2">
        <f t="shared" si="749"/>
        <v>2</v>
      </c>
      <c r="AC6712" s="2">
        <f t="shared" si="750"/>
        <v>2026</v>
      </c>
      <c r="AD6712" s="2" t="str">
        <f>IFERROR(VLOOKUP(A6712,'Aux Área'!$A$4:$B$123,2,0),"-")</f>
        <v>INSPEÇÃO</v>
      </c>
    </row>
    <row r="6713" spans="1:30" x14ac:dyDescent="0.3">
      <c r="A6713" t="s">
        <v>2643</v>
      </c>
      <c r="B6713" t="s">
        <v>2307</v>
      </c>
      <c r="C6713" t="s">
        <v>10448</v>
      </c>
      <c r="D6713" t="s">
        <v>7207</v>
      </c>
      <c r="E6713" t="s">
        <v>7208</v>
      </c>
      <c r="F6713" t="s">
        <v>2646</v>
      </c>
      <c r="G6713" t="s">
        <v>1300</v>
      </c>
      <c r="H6713" t="s">
        <v>1301</v>
      </c>
      <c r="I6713" t="s">
        <v>37</v>
      </c>
      <c r="J6713" t="s">
        <v>172</v>
      </c>
      <c r="K6713" t="s">
        <v>173</v>
      </c>
      <c r="L6713" t="s">
        <v>124</v>
      </c>
      <c r="M6713" t="s">
        <v>38</v>
      </c>
      <c r="N6713" t="s">
        <v>39</v>
      </c>
      <c r="O6713" s="23">
        <v>324</v>
      </c>
      <c r="P6713" s="9">
        <v>8.11</v>
      </c>
      <c r="Q6713" t="s">
        <v>40</v>
      </c>
      <c r="R6713">
        <v>109925</v>
      </c>
      <c r="S6713" s="9">
        <v>39.950000000000003</v>
      </c>
      <c r="T6713" s="26">
        <v>4.59</v>
      </c>
      <c r="U6713" s="8">
        <v>183.37</v>
      </c>
      <c r="V6713" t="s">
        <v>7258</v>
      </c>
      <c r="W6713" t="s">
        <v>2276</v>
      </c>
      <c r="X6713" t="s">
        <v>42</v>
      </c>
      <c r="Y6713" t="s">
        <v>2277</v>
      </c>
      <c r="AA6713" s="1">
        <f t="shared" si="748"/>
        <v>46076</v>
      </c>
      <c r="AB6713" s="2">
        <f t="shared" si="749"/>
        <v>2</v>
      </c>
      <c r="AC6713" s="2">
        <f t="shared" si="750"/>
        <v>2026</v>
      </c>
      <c r="AD6713" s="2" t="str">
        <f>IFERROR(VLOOKUP(A6713,'Aux Área'!$A$4:$B$123,2,0),"-")</f>
        <v>INSPEÇÃO</v>
      </c>
    </row>
    <row r="6714" spans="1:30" x14ac:dyDescent="0.3">
      <c r="A6714" t="s">
        <v>2278</v>
      </c>
      <c r="B6714" t="s">
        <v>4664</v>
      </c>
      <c r="C6714" t="s">
        <v>10449</v>
      </c>
      <c r="D6714" t="s">
        <v>3243</v>
      </c>
      <c r="E6714" t="s">
        <v>3244</v>
      </c>
      <c r="F6714" t="s">
        <v>2281</v>
      </c>
      <c r="G6714" t="s">
        <v>1135</v>
      </c>
      <c r="H6714" t="s">
        <v>2275</v>
      </c>
      <c r="I6714" t="s">
        <v>1497</v>
      </c>
      <c r="J6714" t="s">
        <v>165</v>
      </c>
      <c r="K6714" t="s">
        <v>166</v>
      </c>
      <c r="L6714" t="s">
        <v>167</v>
      </c>
      <c r="M6714" t="s">
        <v>38</v>
      </c>
      <c r="N6714" t="s">
        <v>39</v>
      </c>
      <c r="O6714" s="23">
        <v>300</v>
      </c>
      <c r="P6714" s="9">
        <v>8.24</v>
      </c>
      <c r="Q6714" t="s">
        <v>40</v>
      </c>
      <c r="R6714">
        <v>116249</v>
      </c>
      <c r="S6714" s="9">
        <v>36.4</v>
      </c>
      <c r="T6714" s="26">
        <v>4.8899999999999997</v>
      </c>
      <c r="U6714" s="8">
        <v>178.01</v>
      </c>
      <c r="V6714" t="s">
        <v>112</v>
      </c>
      <c r="W6714" t="s">
        <v>2276</v>
      </c>
      <c r="X6714" t="s">
        <v>42</v>
      </c>
      <c r="Y6714" t="s">
        <v>2277</v>
      </c>
      <c r="AA6714" s="1">
        <f t="shared" si="748"/>
        <v>46076</v>
      </c>
      <c r="AB6714" s="2">
        <f t="shared" si="749"/>
        <v>2</v>
      </c>
      <c r="AC6714" s="2">
        <f t="shared" si="750"/>
        <v>2026</v>
      </c>
      <c r="AD6714" s="2" t="str">
        <f>IFERROR(VLOOKUP(A6714,'Aux Área'!$A$4:$B$123,2,0),"-")</f>
        <v>INSPEÇÃO</v>
      </c>
    </row>
    <row r="6715" spans="1:30" x14ac:dyDescent="0.3">
      <c r="A6715" t="s">
        <v>2314</v>
      </c>
      <c r="B6715" t="s">
        <v>4624</v>
      </c>
      <c r="C6715" t="s">
        <v>10450</v>
      </c>
      <c r="D6715" t="s">
        <v>9879</v>
      </c>
      <c r="E6715" t="s">
        <v>9667</v>
      </c>
      <c r="F6715" t="s">
        <v>2317</v>
      </c>
      <c r="G6715" t="s">
        <v>1300</v>
      </c>
      <c r="H6715" t="s">
        <v>1301</v>
      </c>
      <c r="I6715" t="s">
        <v>37</v>
      </c>
      <c r="J6715" t="s">
        <v>231</v>
      </c>
      <c r="K6715" t="s">
        <v>232</v>
      </c>
      <c r="L6715" t="s">
        <v>217</v>
      </c>
      <c r="M6715" t="s">
        <v>38</v>
      </c>
      <c r="N6715" t="s">
        <v>39</v>
      </c>
      <c r="O6715" s="23">
        <v>446</v>
      </c>
      <c r="P6715" s="9">
        <v>9.91</v>
      </c>
      <c r="Q6715" t="s">
        <v>40</v>
      </c>
      <c r="R6715">
        <v>62425</v>
      </c>
      <c r="S6715" s="9">
        <v>45.01</v>
      </c>
      <c r="T6715" s="26">
        <v>4.8600000000000003</v>
      </c>
      <c r="U6715" s="8">
        <v>218.77</v>
      </c>
      <c r="V6715" t="s">
        <v>10451</v>
      </c>
      <c r="W6715" t="s">
        <v>2276</v>
      </c>
      <c r="X6715" t="s">
        <v>42</v>
      </c>
      <c r="Y6715" t="s">
        <v>2277</v>
      </c>
      <c r="AA6715" s="1">
        <f t="shared" si="748"/>
        <v>46076</v>
      </c>
      <c r="AB6715" s="2">
        <f t="shared" si="749"/>
        <v>2</v>
      </c>
      <c r="AC6715" s="2">
        <f t="shared" si="750"/>
        <v>2026</v>
      </c>
      <c r="AD6715" s="2" t="str">
        <f>IFERROR(VLOOKUP(A6715,'Aux Área'!$A$4:$B$123,2,0),"-")</f>
        <v>INSPEÇÃO</v>
      </c>
    </row>
    <row r="6716" spans="1:30" x14ac:dyDescent="0.3">
      <c r="A6716" t="s">
        <v>2189</v>
      </c>
      <c r="B6716" t="s">
        <v>2190</v>
      </c>
      <c r="C6716" t="s">
        <v>10452</v>
      </c>
      <c r="D6716" t="s">
        <v>3030</v>
      </c>
      <c r="E6716" t="s">
        <v>3031</v>
      </c>
      <c r="F6716" t="s">
        <v>2192</v>
      </c>
      <c r="G6716" t="s">
        <v>1135</v>
      </c>
      <c r="H6716" t="s">
        <v>2185</v>
      </c>
      <c r="I6716" t="s">
        <v>2186</v>
      </c>
      <c r="J6716" t="s">
        <v>169</v>
      </c>
      <c r="K6716" t="s">
        <v>170</v>
      </c>
      <c r="L6716" t="s">
        <v>124</v>
      </c>
      <c r="M6716" t="s">
        <v>38</v>
      </c>
      <c r="N6716" t="s">
        <v>668</v>
      </c>
      <c r="O6716" s="23">
        <v>741</v>
      </c>
      <c r="P6716" s="9">
        <v>14.09</v>
      </c>
      <c r="Q6716" t="s">
        <v>40</v>
      </c>
      <c r="R6716">
        <v>24240</v>
      </c>
      <c r="S6716" s="9">
        <v>52.6</v>
      </c>
      <c r="T6716" s="26">
        <v>5.84</v>
      </c>
      <c r="U6716" s="8">
        <v>307.19</v>
      </c>
      <c r="V6716" t="s">
        <v>41</v>
      </c>
      <c r="W6716" t="s">
        <v>2007</v>
      </c>
      <c r="X6716" t="s">
        <v>42</v>
      </c>
      <c r="Y6716" t="s">
        <v>2188</v>
      </c>
      <c r="AA6716" s="1">
        <f t="shared" si="748"/>
        <v>46076</v>
      </c>
      <c r="AB6716" s="2">
        <f t="shared" si="749"/>
        <v>2</v>
      </c>
      <c r="AC6716" s="2">
        <f t="shared" si="750"/>
        <v>2026</v>
      </c>
      <c r="AD6716" s="2" t="str">
        <f>IFERROR(VLOOKUP(A6716,'Aux Área'!$A$4:$B$123,2,0),"-")</f>
        <v>INSPEÇÃO</v>
      </c>
    </row>
    <row r="6717" spans="1:30" x14ac:dyDescent="0.3">
      <c r="A6717" t="s">
        <v>2638</v>
      </c>
      <c r="B6717" t="s">
        <v>4593</v>
      </c>
      <c r="C6717" t="s">
        <v>10453</v>
      </c>
      <c r="D6717" t="s">
        <v>7192</v>
      </c>
      <c r="E6717" t="s">
        <v>7193</v>
      </c>
      <c r="F6717" t="s">
        <v>2641</v>
      </c>
      <c r="G6717" t="s">
        <v>1135</v>
      </c>
      <c r="H6717" t="s">
        <v>2275</v>
      </c>
      <c r="I6717" t="s">
        <v>1497</v>
      </c>
      <c r="J6717" t="s">
        <v>275</v>
      </c>
      <c r="K6717" t="s">
        <v>276</v>
      </c>
      <c r="L6717" t="s">
        <v>124</v>
      </c>
      <c r="M6717" t="s">
        <v>38</v>
      </c>
      <c r="N6717" t="s">
        <v>39</v>
      </c>
      <c r="O6717" s="23">
        <v>514</v>
      </c>
      <c r="P6717" s="9">
        <v>10.81</v>
      </c>
      <c r="Q6717" t="s">
        <v>40</v>
      </c>
      <c r="R6717">
        <v>103307</v>
      </c>
      <c r="S6717" s="9">
        <v>47.53</v>
      </c>
      <c r="T6717" s="26">
        <v>4.79</v>
      </c>
      <c r="U6717" s="8">
        <v>227.67</v>
      </c>
      <c r="V6717" t="s">
        <v>10454</v>
      </c>
      <c r="W6717" t="s">
        <v>2276</v>
      </c>
      <c r="X6717" t="s">
        <v>42</v>
      </c>
      <c r="Y6717" t="s">
        <v>2277</v>
      </c>
      <c r="AA6717" s="1">
        <f t="shared" si="748"/>
        <v>46076</v>
      </c>
      <c r="AB6717" s="2">
        <f t="shared" si="749"/>
        <v>2</v>
      </c>
      <c r="AC6717" s="2">
        <f t="shared" si="750"/>
        <v>2026</v>
      </c>
      <c r="AD6717" s="2" t="str">
        <f>IFERROR(VLOOKUP(A6717,'Aux Área'!$A$4:$B$123,2,0),"-")</f>
        <v>INSPEÇÃO</v>
      </c>
    </row>
    <row r="6718" spans="1:30" x14ac:dyDescent="0.3">
      <c r="A6718" t="s">
        <v>2260</v>
      </c>
      <c r="B6718" t="s">
        <v>113</v>
      </c>
      <c r="C6718" t="s">
        <v>10455</v>
      </c>
      <c r="D6718" t="s">
        <v>3618</v>
      </c>
      <c r="E6718" t="s">
        <v>3619</v>
      </c>
      <c r="F6718" t="s">
        <v>2262</v>
      </c>
      <c r="G6718" t="s">
        <v>35</v>
      </c>
      <c r="H6718" t="s">
        <v>2263</v>
      </c>
      <c r="I6718" t="s">
        <v>2186</v>
      </c>
      <c r="J6718" t="s">
        <v>139</v>
      </c>
      <c r="K6718" t="s">
        <v>140</v>
      </c>
      <c r="L6718" t="s">
        <v>141</v>
      </c>
      <c r="M6718" t="s">
        <v>38</v>
      </c>
      <c r="N6718" t="s">
        <v>668</v>
      </c>
      <c r="O6718" s="23">
        <v>877</v>
      </c>
      <c r="P6718" s="9">
        <v>13.95</v>
      </c>
      <c r="Q6718" t="s">
        <v>40</v>
      </c>
      <c r="R6718">
        <v>96277</v>
      </c>
      <c r="S6718" s="9">
        <v>62.86</v>
      </c>
      <c r="T6718" s="26">
        <v>5.59</v>
      </c>
      <c r="U6718" s="8">
        <v>351.39</v>
      </c>
      <c r="V6718" t="s">
        <v>10456</v>
      </c>
      <c r="W6718" t="s">
        <v>2007</v>
      </c>
      <c r="X6718" t="s">
        <v>42</v>
      </c>
      <c r="Y6718" t="s">
        <v>1740</v>
      </c>
      <c r="AA6718" s="1">
        <f t="shared" si="748"/>
        <v>46076</v>
      </c>
      <c r="AB6718" s="2">
        <f t="shared" si="749"/>
        <v>2</v>
      </c>
      <c r="AC6718" s="2">
        <f t="shared" si="750"/>
        <v>2026</v>
      </c>
      <c r="AD6718" s="2" t="str">
        <f>IFERROR(VLOOKUP(A6718,'Aux Área'!$A$4:$B$123,2,0),"-")</f>
        <v>INSPEÇÃO</v>
      </c>
    </row>
    <row r="6719" spans="1:30" x14ac:dyDescent="0.3">
      <c r="A6719" t="s">
        <v>56</v>
      </c>
      <c r="B6719" t="s">
        <v>266</v>
      </c>
      <c r="C6719" t="s">
        <v>10457</v>
      </c>
      <c r="D6719" t="s">
        <v>120</v>
      </c>
      <c r="E6719" t="s">
        <v>121</v>
      </c>
      <c r="F6719" t="s">
        <v>57</v>
      </c>
      <c r="G6719" t="s">
        <v>35</v>
      </c>
      <c r="H6719" t="s">
        <v>36</v>
      </c>
      <c r="I6719" t="s">
        <v>37</v>
      </c>
      <c r="J6719" t="s">
        <v>241</v>
      </c>
      <c r="K6719" t="s">
        <v>242</v>
      </c>
      <c r="L6719" t="s">
        <v>110</v>
      </c>
      <c r="M6719" t="s">
        <v>38</v>
      </c>
      <c r="N6719" t="s">
        <v>39</v>
      </c>
      <c r="O6719" s="23">
        <v>266</v>
      </c>
      <c r="P6719" s="9">
        <v>8.32</v>
      </c>
      <c r="Q6719" t="s">
        <v>40</v>
      </c>
      <c r="R6719">
        <v>46691</v>
      </c>
      <c r="S6719" s="9">
        <v>31.98</v>
      </c>
      <c r="T6719" s="26">
        <v>4.6900000000000004</v>
      </c>
      <c r="U6719" s="8">
        <v>149.97999999999999</v>
      </c>
      <c r="V6719" t="s">
        <v>41</v>
      </c>
      <c r="W6719" t="s">
        <v>2007</v>
      </c>
      <c r="X6719" t="s">
        <v>42</v>
      </c>
      <c r="Y6719" t="s">
        <v>1740</v>
      </c>
      <c r="AA6719" s="1">
        <f t="shared" si="748"/>
        <v>46076</v>
      </c>
      <c r="AB6719" s="2">
        <f t="shared" si="749"/>
        <v>2</v>
      </c>
      <c r="AC6719" s="2">
        <f t="shared" si="750"/>
        <v>2026</v>
      </c>
      <c r="AD6719" s="2" t="str">
        <f>IFERROR(VLOOKUP(A6719,'Aux Área'!$A$4:$B$123,2,0),"-")</f>
        <v>CONSERVA</v>
      </c>
    </row>
    <row r="6720" spans="1:30" x14ac:dyDescent="0.3">
      <c r="A6720" t="s">
        <v>52</v>
      </c>
      <c r="B6720" t="s">
        <v>1449</v>
      </c>
      <c r="C6720" t="s">
        <v>10458</v>
      </c>
      <c r="D6720" t="s">
        <v>3149</v>
      </c>
      <c r="E6720" t="s">
        <v>3150</v>
      </c>
      <c r="F6720" t="s">
        <v>53</v>
      </c>
      <c r="G6720" t="s">
        <v>35</v>
      </c>
      <c r="H6720" t="s">
        <v>36</v>
      </c>
      <c r="I6720" t="s">
        <v>37</v>
      </c>
      <c r="J6720" t="s">
        <v>356</v>
      </c>
      <c r="K6720" t="s">
        <v>357</v>
      </c>
      <c r="L6720" t="s">
        <v>124</v>
      </c>
      <c r="M6720" t="s">
        <v>38</v>
      </c>
      <c r="N6720" t="s">
        <v>39</v>
      </c>
      <c r="O6720" s="23">
        <v>442</v>
      </c>
      <c r="P6720" s="9">
        <v>10.73</v>
      </c>
      <c r="Q6720" t="s">
        <v>40</v>
      </c>
      <c r="R6720">
        <v>65181</v>
      </c>
      <c r="S6720" s="9">
        <v>41.18</v>
      </c>
      <c r="T6720" s="26">
        <v>4.7910000000000004</v>
      </c>
      <c r="U6720" s="8">
        <v>197.29</v>
      </c>
      <c r="V6720" t="s">
        <v>10459</v>
      </c>
      <c r="W6720" t="s">
        <v>2007</v>
      </c>
      <c r="X6720" t="s">
        <v>42</v>
      </c>
      <c r="Y6720" t="s">
        <v>1740</v>
      </c>
      <c r="AA6720" s="1">
        <f t="shared" si="748"/>
        <v>46076</v>
      </c>
      <c r="AB6720" s="2">
        <f t="shared" si="749"/>
        <v>2</v>
      </c>
      <c r="AC6720" s="2">
        <f t="shared" si="750"/>
        <v>2026</v>
      </c>
      <c r="AD6720" s="2" t="str">
        <f>IFERROR(VLOOKUP(A6720,'Aux Área'!$A$4:$B$123,2,0),"-")</f>
        <v>OPERAÇÃO</v>
      </c>
    </row>
    <row r="6721" spans="1:30" x14ac:dyDescent="0.3">
      <c r="A6721" t="s">
        <v>1819</v>
      </c>
      <c r="B6721" t="s">
        <v>156</v>
      </c>
      <c r="C6721" t="s">
        <v>10460</v>
      </c>
      <c r="D6721" t="s">
        <v>5474</v>
      </c>
      <c r="E6721" t="s">
        <v>5475</v>
      </c>
      <c r="F6721" t="s">
        <v>653</v>
      </c>
      <c r="G6721" t="s">
        <v>659</v>
      </c>
      <c r="H6721" t="s">
        <v>1821</v>
      </c>
      <c r="I6721" t="s">
        <v>673</v>
      </c>
      <c r="J6721" t="s">
        <v>1100</v>
      </c>
      <c r="K6721" t="s">
        <v>1101</v>
      </c>
      <c r="L6721" t="s">
        <v>181</v>
      </c>
      <c r="M6721" t="s">
        <v>38</v>
      </c>
      <c r="N6721" t="s">
        <v>638</v>
      </c>
      <c r="O6721" s="23">
        <v>0</v>
      </c>
      <c r="P6721" s="9">
        <v>0</v>
      </c>
      <c r="Q6721" t="s">
        <v>40</v>
      </c>
      <c r="R6721">
        <v>0</v>
      </c>
      <c r="S6721" s="9">
        <v>202.28</v>
      </c>
      <c r="T6721" s="26">
        <v>5.69</v>
      </c>
      <c r="U6721" s="8">
        <v>1150.97</v>
      </c>
      <c r="V6721" t="s">
        <v>10461</v>
      </c>
      <c r="W6721" t="s">
        <v>652</v>
      </c>
      <c r="X6721" t="s">
        <v>42</v>
      </c>
      <c r="Y6721" t="s">
        <v>653</v>
      </c>
      <c r="AA6721" s="1">
        <f t="shared" si="748"/>
        <v>46076</v>
      </c>
      <c r="AB6721" s="2">
        <f t="shared" si="749"/>
        <v>2</v>
      </c>
      <c r="AC6721" s="2">
        <f t="shared" si="750"/>
        <v>2026</v>
      </c>
      <c r="AD6721" s="2" t="str">
        <f>IFERROR(VLOOKUP(A6721,'Aux Área'!$A$4:$B$123,2,0),"-")</f>
        <v>SÃO PEDRO</v>
      </c>
    </row>
    <row r="6722" spans="1:30" x14ac:dyDescent="0.3">
      <c r="A6722" t="s">
        <v>2041</v>
      </c>
      <c r="B6722" t="s">
        <v>2042</v>
      </c>
      <c r="C6722" t="s">
        <v>10462</v>
      </c>
      <c r="D6722" t="s">
        <v>1297</v>
      </c>
      <c r="E6722" t="s">
        <v>2221</v>
      </c>
      <c r="F6722" t="s">
        <v>2044</v>
      </c>
      <c r="G6722" t="s">
        <v>659</v>
      </c>
      <c r="H6722" t="s">
        <v>1996</v>
      </c>
      <c r="I6722" t="s">
        <v>1997</v>
      </c>
      <c r="J6722" t="s">
        <v>231</v>
      </c>
      <c r="K6722" t="s">
        <v>232</v>
      </c>
      <c r="L6722" t="s">
        <v>217</v>
      </c>
      <c r="M6722" t="s">
        <v>38</v>
      </c>
      <c r="N6722" t="s">
        <v>668</v>
      </c>
      <c r="O6722" s="23">
        <v>236</v>
      </c>
      <c r="P6722" s="9">
        <v>5.96</v>
      </c>
      <c r="Q6722" t="s">
        <v>40</v>
      </c>
      <c r="R6722">
        <v>29450</v>
      </c>
      <c r="S6722" s="9">
        <v>39.6</v>
      </c>
      <c r="T6722" s="26">
        <v>5.9909999999999997</v>
      </c>
      <c r="U6722" s="8">
        <v>237.25</v>
      </c>
      <c r="V6722" t="s">
        <v>10463</v>
      </c>
      <c r="W6722" t="s">
        <v>1985</v>
      </c>
      <c r="X6722" t="s">
        <v>42</v>
      </c>
      <c r="Y6722" t="s">
        <v>1986</v>
      </c>
      <c r="AA6722" s="1">
        <f t="shared" si="748"/>
        <v>46076</v>
      </c>
      <c r="AB6722" s="2">
        <f t="shared" si="749"/>
        <v>2</v>
      </c>
      <c r="AC6722" s="2">
        <f t="shared" si="750"/>
        <v>2026</v>
      </c>
      <c r="AD6722" s="2" t="str">
        <f>IFERROR(VLOOKUP(A6722,'Aux Área'!$A$4:$B$123,2,0),"-")</f>
        <v>PESADOS</v>
      </c>
    </row>
    <row r="6723" spans="1:30" x14ac:dyDescent="0.3">
      <c r="A6723" t="s">
        <v>3092</v>
      </c>
      <c r="B6723" t="s">
        <v>4774</v>
      </c>
      <c r="C6723" t="s">
        <v>10464</v>
      </c>
      <c r="D6723" t="s">
        <v>3285</v>
      </c>
      <c r="E6723" t="s">
        <v>3286</v>
      </c>
      <c r="F6723" t="s">
        <v>3594</v>
      </c>
      <c r="G6723" t="s">
        <v>1135</v>
      </c>
      <c r="H6723" t="s">
        <v>2275</v>
      </c>
      <c r="I6723" t="s">
        <v>1497</v>
      </c>
      <c r="J6723" t="s">
        <v>188</v>
      </c>
      <c r="K6723" t="s">
        <v>189</v>
      </c>
      <c r="L6723" t="s">
        <v>190</v>
      </c>
      <c r="M6723" t="s">
        <v>38</v>
      </c>
      <c r="N6723" t="s">
        <v>39</v>
      </c>
      <c r="O6723" s="23">
        <v>502</v>
      </c>
      <c r="P6723" s="9">
        <v>11.07</v>
      </c>
      <c r="Q6723" t="s">
        <v>40</v>
      </c>
      <c r="R6723">
        <v>96718</v>
      </c>
      <c r="S6723" s="9">
        <v>45.35</v>
      </c>
      <c r="T6723" s="26">
        <v>4.99</v>
      </c>
      <c r="U6723" s="8">
        <v>226.3</v>
      </c>
      <c r="V6723" t="s">
        <v>41</v>
      </c>
      <c r="W6723" t="s">
        <v>2276</v>
      </c>
      <c r="X6723" t="s">
        <v>42</v>
      </c>
      <c r="Y6723" t="s">
        <v>2277</v>
      </c>
      <c r="AA6723" s="1">
        <f t="shared" si="748"/>
        <v>46076</v>
      </c>
      <c r="AB6723" s="2">
        <f t="shared" si="749"/>
        <v>2</v>
      </c>
      <c r="AC6723" s="2">
        <f t="shared" si="750"/>
        <v>2026</v>
      </c>
      <c r="AD6723" s="2" t="str">
        <f>IFERROR(VLOOKUP(A6723,'Aux Área'!$A$4:$B$123,2,0),"-")</f>
        <v>INSPEÇÃO</v>
      </c>
    </row>
    <row r="6724" spans="1:30" x14ac:dyDescent="0.3">
      <c r="A6724" t="s">
        <v>2655</v>
      </c>
      <c r="B6724" t="s">
        <v>2656</v>
      </c>
      <c r="C6724" t="s">
        <v>10465</v>
      </c>
      <c r="D6724" t="s">
        <v>1619</v>
      </c>
      <c r="E6724" t="s">
        <v>1620</v>
      </c>
      <c r="F6724" t="s">
        <v>3605</v>
      </c>
      <c r="G6724" t="s">
        <v>1635</v>
      </c>
      <c r="H6724" t="s">
        <v>2635</v>
      </c>
      <c r="I6724" t="s">
        <v>37</v>
      </c>
      <c r="J6724" t="s">
        <v>188</v>
      </c>
      <c r="K6724" t="s">
        <v>189</v>
      </c>
      <c r="L6724" t="s">
        <v>190</v>
      </c>
      <c r="M6724" t="s">
        <v>38</v>
      </c>
      <c r="N6724" t="s">
        <v>39</v>
      </c>
      <c r="O6724" s="23">
        <v>323</v>
      </c>
      <c r="P6724" s="9">
        <v>8.27</v>
      </c>
      <c r="Q6724" t="s">
        <v>40</v>
      </c>
      <c r="R6724">
        <v>17472</v>
      </c>
      <c r="S6724" s="9">
        <v>39.04</v>
      </c>
      <c r="T6724" s="26">
        <v>4.99</v>
      </c>
      <c r="U6724" s="8">
        <v>194.81</v>
      </c>
      <c r="V6724" t="s">
        <v>41</v>
      </c>
      <c r="W6724" t="s">
        <v>2007</v>
      </c>
      <c r="X6724" t="s">
        <v>42</v>
      </c>
      <c r="Y6724" t="s">
        <v>6209</v>
      </c>
      <c r="AA6724" s="1">
        <f t="shared" si="748"/>
        <v>46076</v>
      </c>
      <c r="AB6724" s="2">
        <f t="shared" si="749"/>
        <v>2</v>
      </c>
      <c r="AC6724" s="2">
        <f t="shared" si="750"/>
        <v>2026</v>
      </c>
      <c r="AD6724" s="2" t="str">
        <f>IFERROR(VLOOKUP(A6724,'Aux Área'!$A$4:$B$123,2,0),"-")</f>
        <v>TI</v>
      </c>
    </row>
    <row r="6725" spans="1:30" x14ac:dyDescent="0.3">
      <c r="A6725" t="s">
        <v>64</v>
      </c>
      <c r="B6725" t="s">
        <v>332</v>
      </c>
      <c r="C6725" t="s">
        <v>10466</v>
      </c>
      <c r="D6725" t="s">
        <v>127</v>
      </c>
      <c r="E6725" t="s">
        <v>128</v>
      </c>
      <c r="F6725" t="s">
        <v>65</v>
      </c>
      <c r="G6725" t="s">
        <v>35</v>
      </c>
      <c r="H6725" t="s">
        <v>36</v>
      </c>
      <c r="I6725" t="s">
        <v>37</v>
      </c>
      <c r="J6725" t="s">
        <v>165</v>
      </c>
      <c r="K6725" t="s">
        <v>166</v>
      </c>
      <c r="L6725" t="s">
        <v>167</v>
      </c>
      <c r="M6725" t="s">
        <v>38</v>
      </c>
      <c r="N6725" t="s">
        <v>39</v>
      </c>
      <c r="O6725" s="23">
        <v>177</v>
      </c>
      <c r="P6725" s="9">
        <v>5.48</v>
      </c>
      <c r="Q6725" t="s">
        <v>40</v>
      </c>
      <c r="R6725">
        <v>50933</v>
      </c>
      <c r="S6725" s="9">
        <v>32.32</v>
      </c>
      <c r="T6725" s="26">
        <v>4.8899999999999997</v>
      </c>
      <c r="U6725" s="8">
        <v>158.04</v>
      </c>
      <c r="V6725" t="s">
        <v>112</v>
      </c>
      <c r="W6725" t="s">
        <v>2007</v>
      </c>
      <c r="X6725" t="s">
        <v>42</v>
      </c>
      <c r="Y6725" t="s">
        <v>1740</v>
      </c>
      <c r="AA6725" s="1">
        <f t="shared" si="748"/>
        <v>46076</v>
      </c>
      <c r="AB6725" s="2">
        <f t="shared" si="749"/>
        <v>2</v>
      </c>
      <c r="AC6725" s="2">
        <f t="shared" si="750"/>
        <v>2026</v>
      </c>
      <c r="AD6725" s="2" t="str">
        <f>IFERROR(VLOOKUP(A6725,'Aux Área'!$A$4:$B$123,2,0),"-")</f>
        <v>ENGENHARIA</v>
      </c>
    </row>
    <row r="6726" spans="1:30" x14ac:dyDescent="0.3">
      <c r="A6726" t="s">
        <v>2691</v>
      </c>
      <c r="B6726" t="s">
        <v>2692</v>
      </c>
      <c r="C6726" t="s">
        <v>10467</v>
      </c>
      <c r="D6726" t="s">
        <v>2142</v>
      </c>
      <c r="E6726" t="s">
        <v>2143</v>
      </c>
      <c r="F6726" t="s">
        <v>5979</v>
      </c>
      <c r="G6726" t="s">
        <v>1635</v>
      </c>
      <c r="H6726" t="s">
        <v>2635</v>
      </c>
      <c r="I6726" t="s">
        <v>37</v>
      </c>
      <c r="J6726" t="s">
        <v>169</v>
      </c>
      <c r="K6726" t="s">
        <v>170</v>
      </c>
      <c r="L6726" t="s">
        <v>124</v>
      </c>
      <c r="M6726" t="s">
        <v>38</v>
      </c>
      <c r="N6726" t="s">
        <v>39</v>
      </c>
      <c r="O6726" s="23">
        <v>300</v>
      </c>
      <c r="P6726" s="9">
        <v>7.96</v>
      </c>
      <c r="Q6726" t="s">
        <v>40</v>
      </c>
      <c r="R6726">
        <v>16924</v>
      </c>
      <c r="S6726" s="9">
        <v>37.69</v>
      </c>
      <c r="T6726" s="26">
        <v>4.891</v>
      </c>
      <c r="U6726" s="8">
        <v>184.35</v>
      </c>
      <c r="V6726" t="s">
        <v>41</v>
      </c>
      <c r="W6726" t="s">
        <v>2007</v>
      </c>
      <c r="X6726" t="s">
        <v>42</v>
      </c>
      <c r="Y6726" t="s">
        <v>1740</v>
      </c>
      <c r="AA6726" s="1">
        <f t="shared" si="748"/>
        <v>46076</v>
      </c>
      <c r="AB6726" s="2">
        <f t="shared" si="749"/>
        <v>2</v>
      </c>
      <c r="AC6726" s="2">
        <f t="shared" si="750"/>
        <v>2026</v>
      </c>
      <c r="AD6726" s="2" t="str">
        <f>IFERROR(VLOOKUP(A6726,'Aux Área'!$A$4:$B$123,2,0),"-")</f>
        <v>TI</v>
      </c>
    </row>
    <row r="6727" spans="1:30" x14ac:dyDescent="0.3">
      <c r="A6727" t="s">
        <v>2278</v>
      </c>
      <c r="B6727" t="s">
        <v>4664</v>
      </c>
      <c r="C6727" t="s">
        <v>10468</v>
      </c>
      <c r="D6727" t="s">
        <v>3310</v>
      </c>
      <c r="E6727" t="s">
        <v>3311</v>
      </c>
      <c r="F6727" t="s">
        <v>2281</v>
      </c>
      <c r="G6727" t="s">
        <v>1135</v>
      </c>
      <c r="H6727" t="s">
        <v>2275</v>
      </c>
      <c r="I6727" t="s">
        <v>1497</v>
      </c>
      <c r="J6727" t="s">
        <v>169</v>
      </c>
      <c r="K6727" t="s">
        <v>170</v>
      </c>
      <c r="L6727" t="s">
        <v>124</v>
      </c>
      <c r="M6727" t="s">
        <v>38</v>
      </c>
      <c r="N6727" t="s">
        <v>39</v>
      </c>
      <c r="O6727" s="23">
        <v>313</v>
      </c>
      <c r="P6727" s="9">
        <v>9.76</v>
      </c>
      <c r="Q6727" t="s">
        <v>40</v>
      </c>
      <c r="R6727">
        <v>116562</v>
      </c>
      <c r="S6727" s="9">
        <v>32.06</v>
      </c>
      <c r="T6727" s="26">
        <v>4.8899999999999997</v>
      </c>
      <c r="U6727" s="8">
        <v>156.78</v>
      </c>
      <c r="V6727" t="s">
        <v>41</v>
      </c>
      <c r="W6727" t="s">
        <v>2276</v>
      </c>
      <c r="X6727" t="s">
        <v>42</v>
      </c>
      <c r="Y6727" t="s">
        <v>2277</v>
      </c>
      <c r="AA6727" s="1">
        <f t="shared" si="748"/>
        <v>46076</v>
      </c>
      <c r="AB6727" s="2">
        <f t="shared" si="749"/>
        <v>2</v>
      </c>
      <c r="AC6727" s="2">
        <f t="shared" si="750"/>
        <v>2026</v>
      </c>
      <c r="AD6727" s="2" t="str">
        <f>IFERROR(VLOOKUP(A6727,'Aux Área'!$A$4:$B$123,2,0),"-")</f>
        <v>INSPEÇÃO</v>
      </c>
    </row>
    <row r="6728" spans="1:30" x14ac:dyDescent="0.3">
      <c r="A6728" t="s">
        <v>2306</v>
      </c>
      <c r="B6728" t="s">
        <v>4613</v>
      </c>
      <c r="C6728" t="s">
        <v>10469</v>
      </c>
      <c r="D6728" t="s">
        <v>3212</v>
      </c>
      <c r="E6728" t="s">
        <v>3213</v>
      </c>
      <c r="F6728" t="s">
        <v>2309</v>
      </c>
      <c r="G6728" t="s">
        <v>1135</v>
      </c>
      <c r="H6728" t="s">
        <v>2275</v>
      </c>
      <c r="I6728" t="s">
        <v>1497</v>
      </c>
      <c r="J6728" t="s">
        <v>1665</v>
      </c>
      <c r="K6728" t="s">
        <v>1666</v>
      </c>
      <c r="L6728" t="s">
        <v>301</v>
      </c>
      <c r="M6728" t="s">
        <v>38</v>
      </c>
      <c r="N6728" t="s">
        <v>39</v>
      </c>
      <c r="O6728" s="23">
        <v>464</v>
      </c>
      <c r="P6728" s="9">
        <v>10.39</v>
      </c>
      <c r="Q6728" t="s">
        <v>40</v>
      </c>
      <c r="R6728">
        <v>110903</v>
      </c>
      <c r="S6728" s="9">
        <v>44.65</v>
      </c>
      <c r="T6728" s="26">
        <v>4.6900000000000004</v>
      </c>
      <c r="U6728" s="8">
        <v>209.41</v>
      </c>
      <c r="V6728" t="s">
        <v>10470</v>
      </c>
      <c r="W6728" t="s">
        <v>2276</v>
      </c>
      <c r="X6728" t="s">
        <v>42</v>
      </c>
      <c r="Y6728" t="s">
        <v>2277</v>
      </c>
      <c r="AA6728" s="1">
        <f t="shared" si="748"/>
        <v>46076</v>
      </c>
      <c r="AB6728" s="2">
        <f t="shared" si="749"/>
        <v>2</v>
      </c>
      <c r="AC6728" s="2">
        <f t="shared" si="750"/>
        <v>2026</v>
      </c>
      <c r="AD6728" s="2" t="str">
        <f>IFERROR(VLOOKUP(A6728,'Aux Área'!$A$4:$B$123,2,0),"-")</f>
        <v>INSPEÇÃO</v>
      </c>
    </row>
    <row r="6729" spans="1:30" x14ac:dyDescent="0.3">
      <c r="A6729" t="s">
        <v>2282</v>
      </c>
      <c r="B6729" t="s">
        <v>4679</v>
      </c>
      <c r="C6729" t="s">
        <v>10471</v>
      </c>
      <c r="D6729" t="s">
        <v>7064</v>
      </c>
      <c r="E6729" t="s">
        <v>7065</v>
      </c>
      <c r="F6729" t="s">
        <v>2285</v>
      </c>
      <c r="G6729" t="s">
        <v>1135</v>
      </c>
      <c r="H6729" t="s">
        <v>2275</v>
      </c>
      <c r="I6729" t="s">
        <v>1497</v>
      </c>
      <c r="J6729" t="s">
        <v>1511</v>
      </c>
      <c r="K6729" t="s">
        <v>1512</v>
      </c>
      <c r="L6729" t="s">
        <v>1513</v>
      </c>
      <c r="M6729" t="s">
        <v>1514</v>
      </c>
      <c r="N6729" t="s">
        <v>39</v>
      </c>
      <c r="O6729" s="23">
        <v>258</v>
      </c>
      <c r="P6729" s="9">
        <v>6.06</v>
      </c>
      <c r="Q6729" t="s">
        <v>40</v>
      </c>
      <c r="R6729">
        <v>98060</v>
      </c>
      <c r="S6729" s="9">
        <v>42.58</v>
      </c>
      <c r="T6729" s="26">
        <v>4.6900000000000004</v>
      </c>
      <c r="U6729" s="8">
        <v>199.7</v>
      </c>
      <c r="V6729" t="s">
        <v>10472</v>
      </c>
      <c r="W6729" t="s">
        <v>2276</v>
      </c>
      <c r="X6729" t="s">
        <v>42</v>
      </c>
      <c r="Y6729" t="s">
        <v>2277</v>
      </c>
      <c r="AA6729" s="1">
        <f t="shared" si="748"/>
        <v>46077</v>
      </c>
      <c r="AB6729" s="2">
        <f t="shared" si="749"/>
        <v>2</v>
      </c>
      <c r="AC6729" s="2">
        <f t="shared" si="750"/>
        <v>2026</v>
      </c>
      <c r="AD6729" s="2" t="str">
        <f>IFERROR(VLOOKUP(A6729,'Aux Área'!$A$4:$B$123,2,0),"-")</f>
        <v>INSPEÇÃO</v>
      </c>
    </row>
    <row r="6730" spans="1:30" x14ac:dyDescent="0.3">
      <c r="A6730" t="s">
        <v>2314</v>
      </c>
      <c r="B6730" t="s">
        <v>4624</v>
      </c>
      <c r="C6730" t="s">
        <v>10473</v>
      </c>
      <c r="D6730" t="s">
        <v>5291</v>
      </c>
      <c r="E6730" t="s">
        <v>5292</v>
      </c>
      <c r="F6730" t="s">
        <v>2317</v>
      </c>
      <c r="G6730" t="s">
        <v>1300</v>
      </c>
      <c r="H6730" t="s">
        <v>1301</v>
      </c>
      <c r="I6730" t="s">
        <v>37</v>
      </c>
      <c r="J6730" t="s">
        <v>89</v>
      </c>
      <c r="K6730" t="s">
        <v>90</v>
      </c>
      <c r="L6730" t="s">
        <v>91</v>
      </c>
      <c r="M6730" t="s">
        <v>38</v>
      </c>
      <c r="N6730" t="s">
        <v>39</v>
      </c>
      <c r="O6730" s="23">
        <v>353</v>
      </c>
      <c r="P6730" s="9">
        <v>10.1</v>
      </c>
      <c r="Q6730" t="s">
        <v>40</v>
      </c>
      <c r="R6730">
        <v>62778</v>
      </c>
      <c r="S6730" s="9">
        <v>34.96</v>
      </c>
      <c r="T6730" s="26">
        <v>4.8899999999999997</v>
      </c>
      <c r="U6730" s="8">
        <v>170.95</v>
      </c>
      <c r="V6730" t="s">
        <v>10474</v>
      </c>
      <c r="W6730" t="s">
        <v>2276</v>
      </c>
      <c r="X6730" t="s">
        <v>42</v>
      </c>
      <c r="Y6730" t="s">
        <v>2277</v>
      </c>
      <c r="AA6730" s="1">
        <f t="shared" si="748"/>
        <v>46077</v>
      </c>
      <c r="AB6730" s="2">
        <f t="shared" si="749"/>
        <v>2</v>
      </c>
      <c r="AC6730" s="2">
        <f t="shared" si="750"/>
        <v>2026</v>
      </c>
      <c r="AD6730" s="2" t="str">
        <f>IFERROR(VLOOKUP(A6730,'Aux Área'!$A$4:$B$123,2,0),"-")</f>
        <v>INSPEÇÃO</v>
      </c>
    </row>
    <row r="6731" spans="1:30" x14ac:dyDescent="0.3">
      <c r="A6731" t="s">
        <v>2643</v>
      </c>
      <c r="B6731" t="s">
        <v>2307</v>
      </c>
      <c r="C6731" t="s">
        <v>10475</v>
      </c>
      <c r="D6731" t="s">
        <v>7196</v>
      </c>
      <c r="E6731" t="s">
        <v>7197</v>
      </c>
      <c r="F6731" t="s">
        <v>2646</v>
      </c>
      <c r="G6731" t="s">
        <v>1300</v>
      </c>
      <c r="H6731" t="s">
        <v>1301</v>
      </c>
      <c r="I6731" t="s">
        <v>37</v>
      </c>
      <c r="J6731" t="s">
        <v>122</v>
      </c>
      <c r="K6731" t="s">
        <v>123</v>
      </c>
      <c r="L6731" t="s">
        <v>124</v>
      </c>
      <c r="M6731" t="s">
        <v>38</v>
      </c>
      <c r="N6731" t="s">
        <v>39</v>
      </c>
      <c r="O6731" s="23">
        <v>465</v>
      </c>
      <c r="P6731" s="9">
        <v>10.15</v>
      </c>
      <c r="Q6731" t="s">
        <v>40</v>
      </c>
      <c r="R6731">
        <v>110390</v>
      </c>
      <c r="S6731" s="9">
        <v>45.8</v>
      </c>
      <c r="T6731" s="26">
        <v>4.9800000000000004</v>
      </c>
      <c r="U6731" s="8">
        <v>228.08</v>
      </c>
      <c r="V6731" t="s">
        <v>112</v>
      </c>
      <c r="W6731" t="s">
        <v>2276</v>
      </c>
      <c r="X6731" t="s">
        <v>42</v>
      </c>
      <c r="Y6731" t="s">
        <v>2277</v>
      </c>
      <c r="AA6731" s="1">
        <f t="shared" si="748"/>
        <v>46077</v>
      </c>
      <c r="AB6731" s="2">
        <f t="shared" si="749"/>
        <v>2</v>
      </c>
      <c r="AC6731" s="2">
        <f t="shared" si="750"/>
        <v>2026</v>
      </c>
      <c r="AD6731" s="2" t="str">
        <f>IFERROR(VLOOKUP(A6731,'Aux Área'!$A$4:$B$123,2,0),"-")</f>
        <v>INSPEÇÃO</v>
      </c>
    </row>
    <row r="6732" spans="1:30" x14ac:dyDescent="0.3">
      <c r="A6732" t="s">
        <v>2638</v>
      </c>
      <c r="B6732" t="s">
        <v>4593</v>
      </c>
      <c r="C6732" t="s">
        <v>10476</v>
      </c>
      <c r="D6732" t="s">
        <v>3193</v>
      </c>
      <c r="E6732" t="s">
        <v>3194</v>
      </c>
      <c r="F6732" t="s">
        <v>2641</v>
      </c>
      <c r="G6732" t="s">
        <v>1135</v>
      </c>
      <c r="H6732" t="s">
        <v>2275</v>
      </c>
      <c r="I6732" t="s">
        <v>1497</v>
      </c>
      <c r="J6732" t="s">
        <v>275</v>
      </c>
      <c r="K6732" t="s">
        <v>276</v>
      </c>
      <c r="L6732" t="s">
        <v>124</v>
      </c>
      <c r="M6732" t="s">
        <v>38</v>
      </c>
      <c r="N6732" t="s">
        <v>39</v>
      </c>
      <c r="O6732" s="23">
        <v>548</v>
      </c>
      <c r="P6732" s="9">
        <v>11.88</v>
      </c>
      <c r="Q6732" t="s">
        <v>40</v>
      </c>
      <c r="R6732">
        <v>103855</v>
      </c>
      <c r="S6732" s="9">
        <v>46.14</v>
      </c>
      <c r="T6732" s="26">
        <v>4.79</v>
      </c>
      <c r="U6732" s="8">
        <v>221.01</v>
      </c>
      <c r="V6732" t="s">
        <v>10477</v>
      </c>
      <c r="W6732" t="s">
        <v>2276</v>
      </c>
      <c r="X6732" t="s">
        <v>42</v>
      </c>
      <c r="Y6732" t="s">
        <v>2277</v>
      </c>
      <c r="AA6732" s="1">
        <f t="shared" si="748"/>
        <v>46077</v>
      </c>
      <c r="AB6732" s="2">
        <f t="shared" si="749"/>
        <v>2</v>
      </c>
      <c r="AC6732" s="2">
        <f t="shared" si="750"/>
        <v>2026</v>
      </c>
      <c r="AD6732" s="2" t="str">
        <f>IFERROR(VLOOKUP(A6732,'Aux Área'!$A$4:$B$123,2,0),"-")</f>
        <v>INSPEÇÃO</v>
      </c>
    </row>
    <row r="6733" spans="1:30" x14ac:dyDescent="0.3">
      <c r="A6733" t="s">
        <v>2189</v>
      </c>
      <c r="B6733" t="s">
        <v>2190</v>
      </c>
      <c r="C6733" t="s">
        <v>10478</v>
      </c>
      <c r="D6733" t="s">
        <v>10214</v>
      </c>
      <c r="E6733" t="s">
        <v>9672</v>
      </c>
      <c r="F6733" t="s">
        <v>2192</v>
      </c>
      <c r="G6733" t="s">
        <v>1135</v>
      </c>
      <c r="H6733" t="s">
        <v>2185</v>
      </c>
      <c r="I6733" t="s">
        <v>2186</v>
      </c>
      <c r="J6733" t="s">
        <v>169</v>
      </c>
      <c r="K6733" t="s">
        <v>170</v>
      </c>
      <c r="L6733" t="s">
        <v>124</v>
      </c>
      <c r="M6733" t="s">
        <v>38</v>
      </c>
      <c r="N6733" t="s">
        <v>668</v>
      </c>
      <c r="O6733" s="23">
        <v>586</v>
      </c>
      <c r="P6733" s="9">
        <v>14.77</v>
      </c>
      <c r="Q6733" t="s">
        <v>40</v>
      </c>
      <c r="R6733">
        <v>24826</v>
      </c>
      <c r="S6733" s="9">
        <v>39.67</v>
      </c>
      <c r="T6733" s="26">
        <v>5.5590000000000002</v>
      </c>
      <c r="U6733" s="8">
        <v>220.51</v>
      </c>
      <c r="V6733" t="s">
        <v>41</v>
      </c>
      <c r="W6733" t="s">
        <v>2007</v>
      </c>
      <c r="X6733" t="s">
        <v>42</v>
      </c>
      <c r="Y6733" t="s">
        <v>2188</v>
      </c>
      <c r="AA6733" s="1">
        <f t="shared" si="748"/>
        <v>46077</v>
      </c>
      <c r="AB6733" s="2">
        <f t="shared" si="749"/>
        <v>2</v>
      </c>
      <c r="AC6733" s="2">
        <f t="shared" si="750"/>
        <v>2026</v>
      </c>
      <c r="AD6733" s="2" t="str">
        <f>IFERROR(VLOOKUP(A6733,'Aux Área'!$A$4:$B$123,2,0),"-")</f>
        <v>INSPEÇÃO</v>
      </c>
    </row>
    <row r="6734" spans="1:30" x14ac:dyDescent="0.3">
      <c r="A6734" t="s">
        <v>58</v>
      </c>
      <c r="B6734" t="s">
        <v>250</v>
      </c>
      <c r="C6734" t="s">
        <v>10479</v>
      </c>
      <c r="D6734" t="s">
        <v>87</v>
      </c>
      <c r="E6734" t="s">
        <v>88</v>
      </c>
      <c r="F6734" t="s">
        <v>59</v>
      </c>
      <c r="G6734" t="s">
        <v>35</v>
      </c>
      <c r="H6734" t="s">
        <v>36</v>
      </c>
      <c r="I6734" t="s">
        <v>37</v>
      </c>
      <c r="J6734" t="s">
        <v>356</v>
      </c>
      <c r="K6734" t="s">
        <v>357</v>
      </c>
      <c r="L6734" t="s">
        <v>124</v>
      </c>
      <c r="M6734" t="s">
        <v>38</v>
      </c>
      <c r="N6734" t="s">
        <v>39</v>
      </c>
      <c r="O6734" s="23">
        <v>255</v>
      </c>
      <c r="P6734" s="9">
        <v>8.1300000000000008</v>
      </c>
      <c r="Q6734" t="s">
        <v>40</v>
      </c>
      <c r="R6734">
        <v>79028</v>
      </c>
      <c r="S6734" s="9">
        <v>31.35</v>
      </c>
      <c r="T6734" s="26">
        <v>4.7910000000000004</v>
      </c>
      <c r="U6734" s="8">
        <v>150.21</v>
      </c>
      <c r="V6734" t="s">
        <v>10480</v>
      </c>
      <c r="W6734" t="s">
        <v>2007</v>
      </c>
      <c r="X6734" t="s">
        <v>42</v>
      </c>
      <c r="Y6734" t="s">
        <v>1740</v>
      </c>
      <c r="AA6734" s="1">
        <f t="shared" si="748"/>
        <v>46077</v>
      </c>
      <c r="AB6734" s="2">
        <f t="shared" si="749"/>
        <v>2</v>
      </c>
      <c r="AC6734" s="2">
        <f t="shared" si="750"/>
        <v>2026</v>
      </c>
      <c r="AD6734" s="2" t="str">
        <f>IFERROR(VLOOKUP(A6734,'Aux Área'!$A$4:$B$123,2,0),"-")</f>
        <v>CONSERVA</v>
      </c>
    </row>
    <row r="6735" spans="1:30" x14ac:dyDescent="0.3">
      <c r="A6735" t="s">
        <v>52</v>
      </c>
      <c r="B6735" t="s">
        <v>1449</v>
      </c>
      <c r="C6735" t="s">
        <v>10481</v>
      </c>
      <c r="D6735" t="s">
        <v>3197</v>
      </c>
      <c r="E6735" t="s">
        <v>3198</v>
      </c>
      <c r="F6735" t="s">
        <v>53</v>
      </c>
      <c r="G6735" t="s">
        <v>35</v>
      </c>
      <c r="H6735" t="s">
        <v>36</v>
      </c>
      <c r="I6735" t="s">
        <v>37</v>
      </c>
      <c r="J6735" t="s">
        <v>356</v>
      </c>
      <c r="K6735" t="s">
        <v>357</v>
      </c>
      <c r="L6735" t="s">
        <v>124</v>
      </c>
      <c r="M6735" t="s">
        <v>38</v>
      </c>
      <c r="N6735" t="s">
        <v>39</v>
      </c>
      <c r="O6735" s="23">
        <v>408</v>
      </c>
      <c r="P6735" s="9">
        <v>11.83</v>
      </c>
      <c r="Q6735" t="s">
        <v>40</v>
      </c>
      <c r="R6735">
        <v>65589</v>
      </c>
      <c r="S6735" s="9">
        <v>34.49</v>
      </c>
      <c r="T6735" s="26">
        <v>4.79</v>
      </c>
      <c r="U6735" s="8">
        <v>165.22</v>
      </c>
      <c r="V6735" t="s">
        <v>10482</v>
      </c>
      <c r="W6735" t="s">
        <v>2007</v>
      </c>
      <c r="X6735" t="s">
        <v>42</v>
      </c>
      <c r="Y6735" t="s">
        <v>1740</v>
      </c>
      <c r="AA6735" s="1">
        <f t="shared" si="748"/>
        <v>46077</v>
      </c>
      <c r="AB6735" s="2">
        <f t="shared" si="749"/>
        <v>2</v>
      </c>
      <c r="AC6735" s="2">
        <f t="shared" si="750"/>
        <v>2026</v>
      </c>
      <c r="AD6735" s="2" t="str">
        <f>IFERROR(VLOOKUP(A6735,'Aux Área'!$A$4:$B$123,2,0),"-")</f>
        <v>OPERAÇÃO</v>
      </c>
    </row>
    <row r="6736" spans="1:30" x14ac:dyDescent="0.3">
      <c r="A6736" t="s">
        <v>2278</v>
      </c>
      <c r="B6736" t="s">
        <v>4664</v>
      </c>
      <c r="C6736" t="s">
        <v>10483</v>
      </c>
      <c r="D6736" t="s">
        <v>3310</v>
      </c>
      <c r="E6736" t="s">
        <v>3311</v>
      </c>
      <c r="F6736" t="s">
        <v>2281</v>
      </c>
      <c r="G6736" t="s">
        <v>1135</v>
      </c>
      <c r="H6736" t="s">
        <v>2275</v>
      </c>
      <c r="I6736" t="s">
        <v>1497</v>
      </c>
      <c r="J6736" t="s">
        <v>165</v>
      </c>
      <c r="K6736" t="s">
        <v>166</v>
      </c>
      <c r="L6736" t="s">
        <v>167</v>
      </c>
      <c r="M6736" t="s">
        <v>38</v>
      </c>
      <c r="N6736" t="s">
        <v>39</v>
      </c>
      <c r="O6736" s="23">
        <v>265</v>
      </c>
      <c r="P6736" s="9">
        <v>7.31</v>
      </c>
      <c r="Q6736" t="s">
        <v>40</v>
      </c>
      <c r="R6736">
        <v>116827</v>
      </c>
      <c r="S6736" s="9">
        <v>36.25</v>
      </c>
      <c r="T6736" s="26">
        <v>4.891</v>
      </c>
      <c r="U6736" s="8">
        <v>177.29</v>
      </c>
      <c r="V6736" t="s">
        <v>112</v>
      </c>
      <c r="W6736" t="s">
        <v>2276</v>
      </c>
      <c r="X6736" t="s">
        <v>42</v>
      </c>
      <c r="Y6736" t="s">
        <v>2277</v>
      </c>
      <c r="AA6736" s="1">
        <f t="shared" si="748"/>
        <v>46077</v>
      </c>
      <c r="AB6736" s="2">
        <f t="shared" si="749"/>
        <v>2</v>
      </c>
      <c r="AC6736" s="2">
        <f t="shared" si="750"/>
        <v>2026</v>
      </c>
      <c r="AD6736" s="2" t="str">
        <f>IFERROR(VLOOKUP(A6736,'Aux Área'!$A$4:$B$123,2,0),"-")</f>
        <v>INSPEÇÃO</v>
      </c>
    </row>
    <row r="6737" spans="1:30" x14ac:dyDescent="0.3">
      <c r="A6737" t="s">
        <v>62</v>
      </c>
      <c r="B6737" t="s">
        <v>1455</v>
      </c>
      <c r="C6737" t="s">
        <v>10484</v>
      </c>
      <c r="D6737" t="s">
        <v>158</v>
      </c>
      <c r="E6737" t="s">
        <v>159</v>
      </c>
      <c r="F6737" t="s">
        <v>63</v>
      </c>
      <c r="G6737" t="s">
        <v>35</v>
      </c>
      <c r="H6737" t="s">
        <v>36</v>
      </c>
      <c r="I6737" t="s">
        <v>37</v>
      </c>
      <c r="J6737" t="s">
        <v>10485</v>
      </c>
      <c r="K6737" t="s">
        <v>527</v>
      </c>
      <c r="L6737" t="s">
        <v>124</v>
      </c>
      <c r="M6737" t="s">
        <v>38</v>
      </c>
      <c r="N6737" t="s">
        <v>39</v>
      </c>
      <c r="O6737" s="23">
        <v>340</v>
      </c>
      <c r="P6737" s="9">
        <v>8.23</v>
      </c>
      <c r="Q6737" t="s">
        <v>40</v>
      </c>
      <c r="R6737">
        <v>63109</v>
      </c>
      <c r="S6737" s="9">
        <v>41.3</v>
      </c>
      <c r="T6737" s="26">
        <v>4.99</v>
      </c>
      <c r="U6737" s="8">
        <v>206.1</v>
      </c>
      <c r="V6737" t="s">
        <v>10486</v>
      </c>
      <c r="W6737" t="s">
        <v>2007</v>
      </c>
      <c r="X6737" t="s">
        <v>42</v>
      </c>
      <c r="Y6737" t="s">
        <v>1740</v>
      </c>
      <c r="AA6737" s="1">
        <f t="shared" si="748"/>
        <v>46077</v>
      </c>
      <c r="AB6737" s="2">
        <f t="shared" si="749"/>
        <v>2</v>
      </c>
      <c r="AC6737" s="2">
        <f t="shared" si="750"/>
        <v>2026</v>
      </c>
      <c r="AD6737" s="2" t="str">
        <f>IFERROR(VLOOKUP(A6737,'Aux Área'!$A$4:$B$123,2,0),"-")</f>
        <v>CONSERVA</v>
      </c>
    </row>
    <row r="6738" spans="1:30" x14ac:dyDescent="0.3">
      <c r="A6738" t="s">
        <v>2632</v>
      </c>
      <c r="B6738" t="s">
        <v>2633</v>
      </c>
      <c r="C6738" t="s">
        <v>10487</v>
      </c>
      <c r="D6738" t="s">
        <v>8713</v>
      </c>
      <c r="E6738" t="s">
        <v>8714</v>
      </c>
      <c r="F6738" t="s">
        <v>3712</v>
      </c>
      <c r="G6738" t="s">
        <v>1300</v>
      </c>
      <c r="H6738" t="s">
        <v>2635</v>
      </c>
      <c r="I6738" t="s">
        <v>37</v>
      </c>
      <c r="J6738" t="s">
        <v>89</v>
      </c>
      <c r="K6738" t="s">
        <v>90</v>
      </c>
      <c r="L6738" t="s">
        <v>91</v>
      </c>
      <c r="M6738" t="s">
        <v>38</v>
      </c>
      <c r="N6738" t="s">
        <v>39</v>
      </c>
      <c r="O6738" s="23">
        <v>326</v>
      </c>
      <c r="P6738" s="9">
        <v>8.3000000000000007</v>
      </c>
      <c r="Q6738" t="s">
        <v>40</v>
      </c>
      <c r="R6738">
        <v>10102</v>
      </c>
      <c r="S6738" s="9">
        <v>39.28</v>
      </c>
      <c r="T6738" s="26">
        <v>4.8899999999999997</v>
      </c>
      <c r="U6738" s="8">
        <v>192.08</v>
      </c>
      <c r="V6738" t="s">
        <v>10488</v>
      </c>
      <c r="W6738" t="s">
        <v>2007</v>
      </c>
      <c r="X6738" t="s">
        <v>42</v>
      </c>
      <c r="Y6738" t="s">
        <v>1740</v>
      </c>
      <c r="AA6738" s="1">
        <f t="shared" si="748"/>
        <v>46077</v>
      </c>
      <c r="AB6738" s="2">
        <f t="shared" si="749"/>
        <v>2</v>
      </c>
      <c r="AC6738" s="2">
        <f t="shared" si="750"/>
        <v>2026</v>
      </c>
      <c r="AD6738" s="2" t="str">
        <f>IFERROR(VLOOKUP(A6738,'Aux Área'!$A$4:$B$123,2,0),"-")</f>
        <v>TI</v>
      </c>
    </row>
    <row r="6739" spans="1:30" x14ac:dyDescent="0.3">
      <c r="A6739" t="s">
        <v>60</v>
      </c>
      <c r="B6739" t="s">
        <v>614</v>
      </c>
      <c r="C6739" t="s">
        <v>10489</v>
      </c>
      <c r="D6739" t="s">
        <v>1206</v>
      </c>
      <c r="E6739" t="s">
        <v>1207</v>
      </c>
      <c r="F6739" t="s">
        <v>61</v>
      </c>
      <c r="G6739" t="s">
        <v>35</v>
      </c>
      <c r="H6739" t="s">
        <v>36</v>
      </c>
      <c r="I6739" t="s">
        <v>37</v>
      </c>
      <c r="J6739" t="s">
        <v>1665</v>
      </c>
      <c r="K6739" t="s">
        <v>1666</v>
      </c>
      <c r="L6739" t="s">
        <v>301</v>
      </c>
      <c r="M6739" t="s">
        <v>38</v>
      </c>
      <c r="N6739" t="s">
        <v>39</v>
      </c>
      <c r="O6739" s="23">
        <v>306</v>
      </c>
      <c r="P6739" s="9">
        <v>9.98</v>
      </c>
      <c r="Q6739" t="s">
        <v>40</v>
      </c>
      <c r="R6739">
        <v>36464</v>
      </c>
      <c r="S6739" s="9">
        <v>30.65</v>
      </c>
      <c r="T6739" s="26">
        <v>4.6900000000000004</v>
      </c>
      <c r="U6739" s="8">
        <v>143.75</v>
      </c>
      <c r="V6739" t="s">
        <v>10490</v>
      </c>
      <c r="W6739" t="s">
        <v>2007</v>
      </c>
      <c r="X6739" t="s">
        <v>42</v>
      </c>
      <c r="Y6739" t="s">
        <v>1740</v>
      </c>
      <c r="AA6739" s="1">
        <f t="shared" si="748"/>
        <v>46077</v>
      </c>
      <c r="AB6739" s="2">
        <f t="shared" si="749"/>
        <v>2</v>
      </c>
      <c r="AC6739" s="2">
        <f t="shared" si="750"/>
        <v>2026</v>
      </c>
      <c r="AD6739" s="2" t="str">
        <f>IFERROR(VLOOKUP(A6739,'Aux Área'!$A$4:$B$123,2,0),"-")</f>
        <v>QSMS</v>
      </c>
    </row>
    <row r="6740" spans="1:30" x14ac:dyDescent="0.3">
      <c r="A6740" t="s">
        <v>3092</v>
      </c>
      <c r="B6740" t="s">
        <v>4774</v>
      </c>
      <c r="C6740" t="s">
        <v>10491</v>
      </c>
      <c r="D6740" t="s">
        <v>3135</v>
      </c>
      <c r="E6740" t="s">
        <v>3136</v>
      </c>
      <c r="F6740" t="s">
        <v>3594</v>
      </c>
      <c r="G6740" t="s">
        <v>1135</v>
      </c>
      <c r="H6740" t="s">
        <v>2275</v>
      </c>
      <c r="I6740" t="s">
        <v>1497</v>
      </c>
      <c r="J6740" t="s">
        <v>188</v>
      </c>
      <c r="K6740" t="s">
        <v>189</v>
      </c>
      <c r="L6740" t="s">
        <v>190</v>
      </c>
      <c r="M6740" t="s">
        <v>38</v>
      </c>
      <c r="N6740" t="s">
        <v>39</v>
      </c>
      <c r="O6740" s="23">
        <v>393</v>
      </c>
      <c r="P6740" s="9">
        <v>9.1999999999999993</v>
      </c>
      <c r="Q6740" t="s">
        <v>40</v>
      </c>
      <c r="R6740">
        <v>97111</v>
      </c>
      <c r="S6740" s="9">
        <v>42.72</v>
      </c>
      <c r="T6740" s="26">
        <v>4.99</v>
      </c>
      <c r="U6740" s="8">
        <v>213.17</v>
      </c>
      <c r="V6740" t="s">
        <v>41</v>
      </c>
      <c r="W6740" t="s">
        <v>2276</v>
      </c>
      <c r="X6740" t="s">
        <v>42</v>
      </c>
      <c r="Y6740" t="s">
        <v>2277</v>
      </c>
      <c r="AA6740" s="1">
        <f t="shared" si="748"/>
        <v>46077</v>
      </c>
      <c r="AB6740" s="2">
        <f t="shared" si="749"/>
        <v>2</v>
      </c>
      <c r="AC6740" s="2">
        <f t="shared" si="750"/>
        <v>2026</v>
      </c>
      <c r="AD6740" s="2" t="str">
        <f>IFERROR(VLOOKUP(A6740,'Aux Área'!$A$4:$B$123,2,0),"-")</f>
        <v>INSPEÇÃO</v>
      </c>
    </row>
    <row r="6741" spans="1:30" x14ac:dyDescent="0.3">
      <c r="A6741" t="s">
        <v>76</v>
      </c>
      <c r="B6741" t="s">
        <v>380</v>
      </c>
      <c r="C6741" t="s">
        <v>10492</v>
      </c>
      <c r="D6741" t="s">
        <v>382</v>
      </c>
      <c r="E6741" t="s">
        <v>383</v>
      </c>
      <c r="F6741" t="s">
        <v>77</v>
      </c>
      <c r="G6741" t="s">
        <v>35</v>
      </c>
      <c r="H6741" t="s">
        <v>36</v>
      </c>
      <c r="I6741" t="s">
        <v>37</v>
      </c>
      <c r="J6741" t="s">
        <v>1665</v>
      </c>
      <c r="K6741" t="s">
        <v>1666</v>
      </c>
      <c r="L6741" t="s">
        <v>301</v>
      </c>
      <c r="M6741" t="s">
        <v>38</v>
      </c>
      <c r="N6741" t="s">
        <v>39</v>
      </c>
      <c r="O6741" s="23">
        <v>278</v>
      </c>
      <c r="P6741" s="9">
        <v>9.56</v>
      </c>
      <c r="Q6741" t="s">
        <v>40</v>
      </c>
      <c r="R6741">
        <v>58452</v>
      </c>
      <c r="S6741" s="9">
        <v>29.09</v>
      </c>
      <c r="T6741" s="26">
        <v>4.6900000000000004</v>
      </c>
      <c r="U6741" s="8">
        <v>136.43</v>
      </c>
      <c r="V6741" t="s">
        <v>10493</v>
      </c>
      <c r="W6741" t="s">
        <v>2007</v>
      </c>
      <c r="X6741" t="s">
        <v>42</v>
      </c>
      <c r="Y6741" t="s">
        <v>1740</v>
      </c>
      <c r="AA6741" s="1">
        <f t="shared" si="748"/>
        <v>46077</v>
      </c>
      <c r="AB6741" s="2">
        <f t="shared" si="749"/>
        <v>2</v>
      </c>
      <c r="AC6741" s="2">
        <f t="shared" si="750"/>
        <v>2026</v>
      </c>
      <c r="AD6741" s="2" t="str">
        <f>IFERROR(VLOOKUP(A6741,'Aux Área'!$A$4:$B$123,2,0),"-")</f>
        <v>QSMS</v>
      </c>
    </row>
    <row r="6742" spans="1:30" x14ac:dyDescent="0.3">
      <c r="A6742" t="s">
        <v>2306</v>
      </c>
      <c r="B6742" t="s">
        <v>4613</v>
      </c>
      <c r="C6742" t="s">
        <v>10494</v>
      </c>
      <c r="D6742" t="s">
        <v>3428</v>
      </c>
      <c r="E6742" t="s">
        <v>3429</v>
      </c>
      <c r="F6742" t="s">
        <v>2309</v>
      </c>
      <c r="G6742" t="s">
        <v>1135</v>
      </c>
      <c r="H6742" t="s">
        <v>2275</v>
      </c>
      <c r="I6742" t="s">
        <v>1497</v>
      </c>
      <c r="J6742" t="s">
        <v>1665</v>
      </c>
      <c r="K6742" t="s">
        <v>1666</v>
      </c>
      <c r="L6742" t="s">
        <v>301</v>
      </c>
      <c r="M6742" t="s">
        <v>38</v>
      </c>
      <c r="N6742" t="s">
        <v>39</v>
      </c>
      <c r="O6742" s="23">
        <v>359</v>
      </c>
      <c r="P6742" s="9">
        <v>8.8000000000000007</v>
      </c>
      <c r="Q6742" t="s">
        <v>40</v>
      </c>
      <c r="R6742">
        <v>111262</v>
      </c>
      <c r="S6742" s="9">
        <v>40.81</v>
      </c>
      <c r="T6742" s="26">
        <v>4.6900000000000004</v>
      </c>
      <c r="U6742" s="8">
        <v>191.4</v>
      </c>
      <c r="V6742" t="s">
        <v>10495</v>
      </c>
      <c r="W6742" t="s">
        <v>2276</v>
      </c>
      <c r="X6742" t="s">
        <v>42</v>
      </c>
      <c r="Y6742" t="s">
        <v>2277</v>
      </c>
      <c r="AA6742" s="1">
        <f t="shared" si="748"/>
        <v>46077</v>
      </c>
      <c r="AB6742" s="2">
        <f t="shared" si="749"/>
        <v>2</v>
      </c>
      <c r="AC6742" s="2">
        <f t="shared" si="750"/>
        <v>2026</v>
      </c>
      <c r="AD6742" s="2" t="str">
        <f>IFERROR(VLOOKUP(A6742,'Aux Área'!$A$4:$B$123,2,0),"-")</f>
        <v>INSPEÇÃO</v>
      </c>
    </row>
    <row r="6743" spans="1:30" x14ac:dyDescent="0.3">
      <c r="A6743" t="s">
        <v>56</v>
      </c>
      <c r="B6743" t="s">
        <v>266</v>
      </c>
      <c r="C6743" t="s">
        <v>10496</v>
      </c>
      <c r="D6743" t="s">
        <v>120</v>
      </c>
      <c r="E6743" t="s">
        <v>121</v>
      </c>
      <c r="F6743" t="s">
        <v>57</v>
      </c>
      <c r="G6743" t="s">
        <v>35</v>
      </c>
      <c r="H6743" t="s">
        <v>36</v>
      </c>
      <c r="I6743" t="s">
        <v>37</v>
      </c>
      <c r="J6743" t="s">
        <v>285</v>
      </c>
      <c r="K6743" t="s">
        <v>286</v>
      </c>
      <c r="L6743" t="s">
        <v>91</v>
      </c>
      <c r="M6743" t="s">
        <v>38</v>
      </c>
      <c r="N6743" t="s">
        <v>39</v>
      </c>
      <c r="O6743" s="23">
        <v>361</v>
      </c>
      <c r="P6743" s="9">
        <v>10.24</v>
      </c>
      <c r="Q6743" t="s">
        <v>40</v>
      </c>
      <c r="R6743">
        <v>47052</v>
      </c>
      <c r="S6743" s="9">
        <v>35.24</v>
      </c>
      <c r="T6743" s="26">
        <v>4.891</v>
      </c>
      <c r="U6743" s="8">
        <v>172.35</v>
      </c>
      <c r="V6743" t="s">
        <v>10497</v>
      </c>
      <c r="W6743" t="s">
        <v>2007</v>
      </c>
      <c r="X6743" t="s">
        <v>42</v>
      </c>
      <c r="Y6743" t="s">
        <v>1740</v>
      </c>
      <c r="AA6743" s="1">
        <f t="shared" si="748"/>
        <v>46077</v>
      </c>
      <c r="AB6743" s="2">
        <f t="shared" si="749"/>
        <v>2</v>
      </c>
      <c r="AC6743" s="2">
        <f t="shared" si="750"/>
        <v>2026</v>
      </c>
      <c r="AD6743" s="2" t="str">
        <f>IFERROR(VLOOKUP(A6743,'Aux Área'!$A$4:$B$123,2,0),"-")</f>
        <v>CONSERVA</v>
      </c>
    </row>
    <row r="6744" spans="1:30" x14ac:dyDescent="0.3">
      <c r="A6744" t="s">
        <v>1295</v>
      </c>
      <c r="B6744" t="s">
        <v>1753</v>
      </c>
      <c r="C6744" t="s">
        <v>10498</v>
      </c>
      <c r="D6744" t="s">
        <v>1297</v>
      </c>
      <c r="E6744" t="s">
        <v>2221</v>
      </c>
      <c r="F6744" t="s">
        <v>1299</v>
      </c>
      <c r="G6744" t="s">
        <v>1135</v>
      </c>
      <c r="H6744" t="s">
        <v>1301</v>
      </c>
      <c r="I6744" t="s">
        <v>839</v>
      </c>
      <c r="J6744" t="s">
        <v>409</v>
      </c>
      <c r="K6744" t="s">
        <v>410</v>
      </c>
      <c r="L6744" t="s">
        <v>141</v>
      </c>
      <c r="M6744" t="s">
        <v>38</v>
      </c>
      <c r="N6744" t="s">
        <v>39</v>
      </c>
      <c r="O6744" s="23">
        <v>0</v>
      </c>
      <c r="P6744" s="23">
        <v>0</v>
      </c>
      <c r="Q6744" t="s">
        <v>40</v>
      </c>
      <c r="R6744" t="s">
        <v>15244</v>
      </c>
      <c r="S6744" s="9">
        <v>40.78</v>
      </c>
      <c r="T6744" s="26">
        <v>4.6900000000000004</v>
      </c>
      <c r="U6744" s="8">
        <v>191.26</v>
      </c>
      <c r="V6744" t="s">
        <v>10499</v>
      </c>
      <c r="W6744" t="s">
        <v>2007</v>
      </c>
      <c r="X6744" t="s">
        <v>42</v>
      </c>
      <c r="Y6744" t="s">
        <v>1740</v>
      </c>
      <c r="AA6744" s="1">
        <f t="shared" si="748"/>
        <v>46077</v>
      </c>
      <c r="AB6744" s="2">
        <f t="shared" si="749"/>
        <v>2</v>
      </c>
      <c r="AC6744" s="2">
        <f t="shared" si="750"/>
        <v>2026</v>
      </c>
      <c r="AD6744" s="2" t="str">
        <f>IFERROR(VLOOKUP(A6744,'Aux Área'!$A$4:$B$123,2,0),"-")</f>
        <v>LUCCA JR - OP</v>
      </c>
    </row>
    <row r="6745" spans="1:30" x14ac:dyDescent="0.3">
      <c r="A6745" t="s">
        <v>30</v>
      </c>
      <c r="B6745" t="s">
        <v>453</v>
      </c>
      <c r="C6745" t="s">
        <v>10500</v>
      </c>
      <c r="D6745" t="s">
        <v>1562</v>
      </c>
      <c r="E6745" t="s">
        <v>1563</v>
      </c>
      <c r="F6745" t="s">
        <v>34</v>
      </c>
      <c r="G6745" t="s">
        <v>35</v>
      </c>
      <c r="H6745" t="s">
        <v>36</v>
      </c>
      <c r="I6745" t="s">
        <v>37</v>
      </c>
      <c r="J6745" t="s">
        <v>237</v>
      </c>
      <c r="K6745" t="s">
        <v>238</v>
      </c>
      <c r="L6745" t="s">
        <v>110</v>
      </c>
      <c r="M6745" t="s">
        <v>38</v>
      </c>
      <c r="N6745" t="s">
        <v>39</v>
      </c>
      <c r="O6745" s="23">
        <v>269</v>
      </c>
      <c r="P6745" s="9">
        <v>7.82</v>
      </c>
      <c r="Q6745" t="s">
        <v>40</v>
      </c>
      <c r="R6745">
        <v>18153</v>
      </c>
      <c r="S6745" s="9">
        <v>34.4</v>
      </c>
      <c r="T6745" s="26">
        <v>4.6900000000000004</v>
      </c>
      <c r="U6745" s="8">
        <v>161.34</v>
      </c>
      <c r="V6745" t="s">
        <v>41</v>
      </c>
      <c r="W6745" t="s">
        <v>2007</v>
      </c>
      <c r="X6745" t="s">
        <v>42</v>
      </c>
      <c r="Y6745" t="s">
        <v>1740</v>
      </c>
      <c r="AA6745" s="1">
        <f t="shared" si="748"/>
        <v>46077</v>
      </c>
      <c r="AB6745" s="2">
        <f t="shared" si="749"/>
        <v>2</v>
      </c>
      <c r="AC6745" s="2">
        <f t="shared" si="750"/>
        <v>2026</v>
      </c>
      <c r="AD6745" s="2" t="str">
        <f>IFERROR(VLOOKUP(A6745,'Aux Área'!$A$4:$B$123,2,0),"-")</f>
        <v>OPERAÇÃO</v>
      </c>
    </row>
    <row r="6746" spans="1:30" x14ac:dyDescent="0.3">
      <c r="A6746" t="s">
        <v>48</v>
      </c>
      <c r="B6746" t="s">
        <v>288</v>
      </c>
      <c r="C6746" t="s">
        <v>10501</v>
      </c>
      <c r="D6746" t="s">
        <v>132</v>
      </c>
      <c r="E6746" t="s">
        <v>133</v>
      </c>
      <c r="F6746" t="s">
        <v>49</v>
      </c>
      <c r="G6746" t="s">
        <v>35</v>
      </c>
      <c r="H6746" t="s">
        <v>36</v>
      </c>
      <c r="I6746" t="s">
        <v>37</v>
      </c>
      <c r="J6746" t="s">
        <v>215</v>
      </c>
      <c r="K6746" t="s">
        <v>216</v>
      </c>
      <c r="L6746" t="s">
        <v>217</v>
      </c>
      <c r="M6746" t="s">
        <v>38</v>
      </c>
      <c r="N6746" t="s">
        <v>39</v>
      </c>
      <c r="O6746" s="23">
        <v>371</v>
      </c>
      <c r="P6746" s="9">
        <v>9.09</v>
      </c>
      <c r="Q6746" t="s">
        <v>40</v>
      </c>
      <c r="R6746">
        <v>22683</v>
      </c>
      <c r="S6746" s="9">
        <v>40.83</v>
      </c>
      <c r="T6746" s="26">
        <v>5.1710000000000003</v>
      </c>
      <c r="U6746" s="8">
        <v>211.13</v>
      </c>
      <c r="V6746" t="s">
        <v>41</v>
      </c>
      <c r="W6746" t="s">
        <v>2007</v>
      </c>
      <c r="X6746" t="s">
        <v>42</v>
      </c>
      <c r="Y6746" t="s">
        <v>1740</v>
      </c>
      <c r="AA6746" s="1">
        <f t="shared" si="748"/>
        <v>46077</v>
      </c>
      <c r="AB6746" s="2">
        <f t="shared" si="749"/>
        <v>2</v>
      </c>
      <c r="AC6746" s="2">
        <f t="shared" si="750"/>
        <v>2026</v>
      </c>
      <c r="AD6746" s="2" t="str">
        <f>IFERROR(VLOOKUP(A6746,'Aux Área'!$A$4:$B$123,2,0),"-")</f>
        <v>ENGENHARIA</v>
      </c>
    </row>
    <row r="6747" spans="1:30" x14ac:dyDescent="0.3">
      <c r="A6747" t="s">
        <v>72</v>
      </c>
      <c r="B6747" t="s">
        <v>243</v>
      </c>
      <c r="C6747" t="s">
        <v>10502</v>
      </c>
      <c r="D6747" t="s">
        <v>95</v>
      </c>
      <c r="E6747" t="s">
        <v>96</v>
      </c>
      <c r="F6747" t="s">
        <v>73</v>
      </c>
      <c r="G6747" t="s">
        <v>35</v>
      </c>
      <c r="H6747" t="s">
        <v>36</v>
      </c>
      <c r="I6747" t="s">
        <v>37</v>
      </c>
      <c r="J6747" t="s">
        <v>1665</v>
      </c>
      <c r="K6747" t="s">
        <v>1666</v>
      </c>
      <c r="L6747" t="s">
        <v>301</v>
      </c>
      <c r="M6747" t="s">
        <v>38</v>
      </c>
      <c r="N6747" t="s">
        <v>39</v>
      </c>
      <c r="O6747" s="23">
        <v>350</v>
      </c>
      <c r="P6747" s="9">
        <v>8.6199999999999992</v>
      </c>
      <c r="Q6747" t="s">
        <v>40</v>
      </c>
      <c r="R6747">
        <v>22740</v>
      </c>
      <c r="S6747" s="9">
        <v>40.619999999999997</v>
      </c>
      <c r="T6747" s="26">
        <v>4.6900000000000004</v>
      </c>
      <c r="U6747" s="8">
        <v>190.51</v>
      </c>
      <c r="V6747" t="s">
        <v>10503</v>
      </c>
      <c r="W6747" t="s">
        <v>2007</v>
      </c>
      <c r="X6747" t="s">
        <v>42</v>
      </c>
      <c r="Y6747" t="s">
        <v>1740</v>
      </c>
      <c r="AA6747" s="1">
        <f t="shared" si="748"/>
        <v>46077</v>
      </c>
      <c r="AB6747" s="2">
        <f t="shared" si="749"/>
        <v>2</v>
      </c>
      <c r="AC6747" s="2">
        <f t="shared" si="750"/>
        <v>2026</v>
      </c>
      <c r="AD6747" s="2" t="str">
        <f>IFERROR(VLOOKUP(A6747,'Aux Área'!$A$4:$B$123,2,0),"-")</f>
        <v>CONSERVA</v>
      </c>
    </row>
    <row r="6748" spans="1:30" x14ac:dyDescent="0.3">
      <c r="A6748" t="s">
        <v>662</v>
      </c>
      <c r="B6748" t="s">
        <v>183</v>
      </c>
      <c r="C6748" t="s">
        <v>10504</v>
      </c>
      <c r="D6748" t="s">
        <v>1568</v>
      </c>
      <c r="E6748" t="s">
        <v>1569</v>
      </c>
      <c r="F6748" t="s">
        <v>653</v>
      </c>
      <c r="G6748" t="s">
        <v>1495</v>
      </c>
      <c r="H6748" t="s">
        <v>1571</v>
      </c>
      <c r="I6748" t="s">
        <v>1497</v>
      </c>
      <c r="J6748" t="s">
        <v>231</v>
      </c>
      <c r="K6748" t="s">
        <v>232</v>
      </c>
      <c r="L6748" t="s">
        <v>217</v>
      </c>
      <c r="M6748" t="s">
        <v>38</v>
      </c>
      <c r="N6748" t="s">
        <v>668</v>
      </c>
      <c r="O6748" s="23">
        <v>0</v>
      </c>
      <c r="P6748" s="9">
        <v>0</v>
      </c>
      <c r="Q6748" t="s">
        <v>40</v>
      </c>
      <c r="R6748">
        <v>0</v>
      </c>
      <c r="S6748" s="9">
        <v>119.37</v>
      </c>
      <c r="T6748" s="26">
        <v>5.99</v>
      </c>
      <c r="U6748" s="8">
        <v>715.03</v>
      </c>
      <c r="V6748" t="s">
        <v>10505</v>
      </c>
      <c r="W6748" t="s">
        <v>652</v>
      </c>
      <c r="X6748" t="s">
        <v>42</v>
      </c>
      <c r="Y6748" t="s">
        <v>653</v>
      </c>
      <c r="AA6748" s="1">
        <f t="shared" si="748"/>
        <v>46077</v>
      </c>
      <c r="AB6748" s="2">
        <f t="shared" si="749"/>
        <v>2</v>
      </c>
      <c r="AC6748" s="2">
        <f t="shared" si="750"/>
        <v>2026</v>
      </c>
      <c r="AD6748" s="2" t="str">
        <f>IFERROR(VLOOKUP(A6748,'Aux Área'!$A$4:$B$123,2,0),"-")</f>
        <v>SÃO PEDRO</v>
      </c>
    </row>
    <row r="6749" spans="1:30" x14ac:dyDescent="0.3">
      <c r="A6749" t="s">
        <v>662</v>
      </c>
      <c r="C6749" t="s">
        <v>10504</v>
      </c>
      <c r="F6749" t="s">
        <v>15689</v>
      </c>
      <c r="K6749" t="s">
        <v>232</v>
      </c>
      <c r="N6749" t="s">
        <v>15690</v>
      </c>
      <c r="O6749" s="23">
        <v>0</v>
      </c>
      <c r="P6749" s="23">
        <v>0</v>
      </c>
      <c r="Q6749" t="s">
        <v>40</v>
      </c>
      <c r="R6749">
        <v>0</v>
      </c>
      <c r="S6749">
        <v>8.77</v>
      </c>
      <c r="U6749" s="8">
        <v>28.96</v>
      </c>
      <c r="AA6749" s="1">
        <f t="shared" si="748"/>
        <v>46077</v>
      </c>
      <c r="AB6749" s="2">
        <f t="shared" si="749"/>
        <v>2</v>
      </c>
      <c r="AC6749" s="2">
        <f t="shared" si="750"/>
        <v>2026</v>
      </c>
      <c r="AD6749" s="2" t="str">
        <f>IFERROR(VLOOKUP(A6749,'Aux Área'!$A$4:$B$123,2,0),"-")</f>
        <v>SÃO PEDRO</v>
      </c>
    </row>
    <row r="6750" spans="1:30" x14ac:dyDescent="0.3">
      <c r="A6750" t="s">
        <v>66</v>
      </c>
      <c r="B6750" t="s">
        <v>464</v>
      </c>
      <c r="C6750" t="s">
        <v>10506</v>
      </c>
      <c r="D6750" t="s">
        <v>958</v>
      </c>
      <c r="E6750" t="s">
        <v>959</v>
      </c>
      <c r="F6750" t="s">
        <v>67</v>
      </c>
      <c r="G6750" t="s">
        <v>35</v>
      </c>
      <c r="H6750" t="s">
        <v>36</v>
      </c>
      <c r="I6750" t="s">
        <v>37</v>
      </c>
      <c r="J6750" t="s">
        <v>89</v>
      </c>
      <c r="K6750" t="s">
        <v>90</v>
      </c>
      <c r="L6750" t="s">
        <v>91</v>
      </c>
      <c r="M6750" t="s">
        <v>38</v>
      </c>
      <c r="N6750" t="s">
        <v>39</v>
      </c>
      <c r="O6750" s="23">
        <v>252</v>
      </c>
      <c r="P6750" s="9">
        <v>7.98</v>
      </c>
      <c r="Q6750" t="s">
        <v>40</v>
      </c>
      <c r="R6750">
        <v>20738</v>
      </c>
      <c r="S6750" s="9">
        <v>31.56</v>
      </c>
      <c r="T6750" s="26">
        <v>4.8899999999999997</v>
      </c>
      <c r="U6750" s="8">
        <v>154.33000000000001</v>
      </c>
      <c r="V6750" t="s">
        <v>10507</v>
      </c>
      <c r="W6750" t="s">
        <v>2007</v>
      </c>
      <c r="X6750" t="s">
        <v>42</v>
      </c>
      <c r="Y6750" t="s">
        <v>1740</v>
      </c>
      <c r="AA6750" s="1">
        <f t="shared" si="748"/>
        <v>46077</v>
      </c>
      <c r="AB6750" s="2">
        <f t="shared" si="749"/>
        <v>2</v>
      </c>
      <c r="AC6750" s="2">
        <f t="shared" si="750"/>
        <v>2026</v>
      </c>
      <c r="AD6750" s="2" t="str">
        <f>IFERROR(VLOOKUP(A6750,'Aux Área'!$A$4:$B$123,2,0),"-")</f>
        <v>OPERAÇÃO</v>
      </c>
    </row>
    <row r="6751" spans="1:30" x14ac:dyDescent="0.3">
      <c r="A6751" t="s">
        <v>2650</v>
      </c>
      <c r="B6751" t="s">
        <v>2651</v>
      </c>
      <c r="C6751" t="s">
        <v>10508</v>
      </c>
      <c r="D6751" t="s">
        <v>2944</v>
      </c>
      <c r="E6751" t="s">
        <v>2945</v>
      </c>
      <c r="F6751" t="s">
        <v>3615</v>
      </c>
      <c r="G6751" t="s">
        <v>1300</v>
      </c>
      <c r="H6751" t="s">
        <v>2635</v>
      </c>
      <c r="I6751" t="s">
        <v>37</v>
      </c>
      <c r="J6751" t="s">
        <v>1072</v>
      </c>
      <c r="K6751" t="s">
        <v>1073</v>
      </c>
      <c r="L6751" t="s">
        <v>84</v>
      </c>
      <c r="M6751" t="s">
        <v>38</v>
      </c>
      <c r="N6751" t="s">
        <v>39</v>
      </c>
      <c r="O6751" s="23">
        <v>309</v>
      </c>
      <c r="P6751" s="9">
        <v>6.14</v>
      </c>
      <c r="Q6751" t="s">
        <v>40</v>
      </c>
      <c r="R6751">
        <v>18604</v>
      </c>
      <c r="S6751" s="9">
        <v>50.29</v>
      </c>
      <c r="T6751" s="26">
        <v>5.22</v>
      </c>
      <c r="U6751" s="8">
        <v>262.51</v>
      </c>
      <c r="V6751" t="s">
        <v>41</v>
      </c>
      <c r="W6751" t="s">
        <v>2276</v>
      </c>
      <c r="X6751" t="s">
        <v>42</v>
      </c>
      <c r="Y6751" t="s">
        <v>1740</v>
      </c>
      <c r="AA6751" s="1">
        <f t="shared" si="748"/>
        <v>46077</v>
      </c>
      <c r="AB6751" s="2">
        <f t="shared" si="749"/>
        <v>2</v>
      </c>
      <c r="AC6751" s="2">
        <f t="shared" si="750"/>
        <v>2026</v>
      </c>
      <c r="AD6751" s="2" t="str">
        <f>IFERROR(VLOOKUP(A6751,'Aux Área'!$A$4:$B$123,2,0),"-")</f>
        <v>TI</v>
      </c>
    </row>
    <row r="6752" spans="1:30" x14ac:dyDescent="0.3">
      <c r="A6752" t="s">
        <v>2638</v>
      </c>
      <c r="B6752" t="s">
        <v>4593</v>
      </c>
      <c r="C6752" t="s">
        <v>10509</v>
      </c>
      <c r="D6752" t="s">
        <v>10306</v>
      </c>
      <c r="E6752" t="s">
        <v>9673</v>
      </c>
      <c r="F6752" t="s">
        <v>2641</v>
      </c>
      <c r="G6752" t="s">
        <v>1135</v>
      </c>
      <c r="H6752" t="s">
        <v>2275</v>
      </c>
      <c r="I6752" t="s">
        <v>1497</v>
      </c>
      <c r="J6752" t="s">
        <v>275</v>
      </c>
      <c r="K6752" t="s">
        <v>276</v>
      </c>
      <c r="L6752" t="s">
        <v>124</v>
      </c>
      <c r="M6752" t="s">
        <v>38</v>
      </c>
      <c r="N6752" t="s">
        <v>39</v>
      </c>
      <c r="O6752" s="23">
        <v>296</v>
      </c>
      <c r="P6752" s="9">
        <v>8.1300000000000008</v>
      </c>
      <c r="Q6752" t="s">
        <v>40</v>
      </c>
      <c r="R6752">
        <v>104151</v>
      </c>
      <c r="S6752" s="9">
        <v>36.43</v>
      </c>
      <c r="T6752" s="26">
        <v>4.79</v>
      </c>
      <c r="U6752" s="8">
        <v>174.5</v>
      </c>
      <c r="V6752" t="s">
        <v>10510</v>
      </c>
      <c r="W6752" t="s">
        <v>2276</v>
      </c>
      <c r="X6752" t="s">
        <v>42</v>
      </c>
      <c r="Y6752" t="s">
        <v>2277</v>
      </c>
      <c r="AA6752" s="1">
        <f t="shared" si="748"/>
        <v>46077</v>
      </c>
      <c r="AB6752" s="2">
        <f t="shared" si="749"/>
        <v>2</v>
      </c>
      <c r="AC6752" s="2">
        <f t="shared" si="750"/>
        <v>2026</v>
      </c>
      <c r="AD6752" s="2" t="str">
        <f>IFERROR(VLOOKUP(A6752,'Aux Área'!$A$4:$B$123,2,0),"-")</f>
        <v>INSPEÇÃO</v>
      </c>
    </row>
    <row r="6753" spans="1:30" x14ac:dyDescent="0.3">
      <c r="A6753" t="s">
        <v>2181</v>
      </c>
      <c r="B6753" t="s">
        <v>4595</v>
      </c>
      <c r="C6753" t="s">
        <v>10511</v>
      </c>
      <c r="D6753" t="s">
        <v>3107</v>
      </c>
      <c r="E6753" t="s">
        <v>3108</v>
      </c>
      <c r="F6753" t="s">
        <v>2184</v>
      </c>
      <c r="G6753" t="s">
        <v>1135</v>
      </c>
      <c r="H6753" t="s">
        <v>2185</v>
      </c>
      <c r="I6753" t="s">
        <v>2186</v>
      </c>
      <c r="J6753" t="s">
        <v>237</v>
      </c>
      <c r="K6753" t="s">
        <v>238</v>
      </c>
      <c r="L6753" t="s">
        <v>110</v>
      </c>
      <c r="M6753" t="s">
        <v>38</v>
      </c>
      <c r="N6753" t="s">
        <v>668</v>
      </c>
      <c r="O6753" s="23">
        <v>948</v>
      </c>
      <c r="P6753" s="9">
        <v>13.46</v>
      </c>
      <c r="Q6753" t="s">
        <v>40</v>
      </c>
      <c r="R6753">
        <v>122960</v>
      </c>
      <c r="S6753" s="9">
        <v>70.44</v>
      </c>
      <c r="T6753" s="26">
        <v>6.04</v>
      </c>
      <c r="U6753" s="8">
        <v>425.46</v>
      </c>
      <c r="V6753" t="s">
        <v>41</v>
      </c>
      <c r="W6753" t="s">
        <v>2007</v>
      </c>
      <c r="X6753" t="s">
        <v>42</v>
      </c>
      <c r="Y6753" t="s">
        <v>2188</v>
      </c>
      <c r="AA6753" s="1">
        <f t="shared" si="748"/>
        <v>46077</v>
      </c>
      <c r="AB6753" s="2">
        <f t="shared" si="749"/>
        <v>2</v>
      </c>
      <c r="AC6753" s="2">
        <f t="shared" si="750"/>
        <v>2026</v>
      </c>
      <c r="AD6753" s="2" t="str">
        <f>IFERROR(VLOOKUP(A6753,'Aux Área'!$A$4:$B$123,2,0),"-")</f>
        <v>INSPEÇÃO</v>
      </c>
    </row>
    <row r="6754" spans="1:30" x14ac:dyDescent="0.3">
      <c r="A6754" t="s">
        <v>62</v>
      </c>
      <c r="B6754" t="s">
        <v>1455</v>
      </c>
      <c r="C6754" t="s">
        <v>10512</v>
      </c>
      <c r="D6754" t="s">
        <v>158</v>
      </c>
      <c r="E6754" t="s">
        <v>159</v>
      </c>
      <c r="F6754" t="s">
        <v>63</v>
      </c>
      <c r="G6754" t="s">
        <v>35</v>
      </c>
      <c r="H6754" t="s">
        <v>36</v>
      </c>
      <c r="I6754" t="s">
        <v>37</v>
      </c>
      <c r="J6754" t="s">
        <v>409</v>
      </c>
      <c r="K6754" t="s">
        <v>410</v>
      </c>
      <c r="L6754" t="s">
        <v>141</v>
      </c>
      <c r="M6754" t="s">
        <v>38</v>
      </c>
      <c r="N6754" t="s">
        <v>39</v>
      </c>
      <c r="O6754" s="23">
        <v>281</v>
      </c>
      <c r="P6754" s="9">
        <v>9.1999999999999993</v>
      </c>
      <c r="Q6754" t="s">
        <v>40</v>
      </c>
      <c r="R6754">
        <v>63390</v>
      </c>
      <c r="S6754" s="9">
        <v>30.55</v>
      </c>
      <c r="T6754" s="26">
        <v>4.6900000000000004</v>
      </c>
      <c r="U6754" s="8">
        <v>143.28</v>
      </c>
      <c r="V6754" t="s">
        <v>10513</v>
      </c>
      <c r="W6754" t="s">
        <v>2007</v>
      </c>
      <c r="X6754" t="s">
        <v>42</v>
      </c>
      <c r="Y6754" t="s">
        <v>1740</v>
      </c>
      <c r="AA6754" s="1">
        <f t="shared" si="748"/>
        <v>46077</v>
      </c>
      <c r="AB6754" s="2">
        <f t="shared" si="749"/>
        <v>2</v>
      </c>
      <c r="AC6754" s="2">
        <f t="shared" si="750"/>
        <v>2026</v>
      </c>
      <c r="AD6754" s="2" t="str">
        <f>IFERROR(VLOOKUP(A6754,'Aux Área'!$A$4:$B$123,2,0),"-")</f>
        <v>CONSERVA</v>
      </c>
    </row>
    <row r="6755" spans="1:30" x14ac:dyDescent="0.3">
      <c r="A6755" t="s">
        <v>2117</v>
      </c>
      <c r="B6755" t="s">
        <v>1946</v>
      </c>
      <c r="C6755" t="s">
        <v>10514</v>
      </c>
      <c r="D6755" t="s">
        <v>1948</v>
      </c>
      <c r="E6755" t="s">
        <v>1949</v>
      </c>
      <c r="F6755" t="s">
        <v>653</v>
      </c>
      <c r="G6755" t="s">
        <v>635</v>
      </c>
      <c r="H6755" t="s">
        <v>1804</v>
      </c>
      <c r="I6755" t="s">
        <v>1497</v>
      </c>
      <c r="J6755" t="s">
        <v>409</v>
      </c>
      <c r="K6755" t="s">
        <v>410</v>
      </c>
      <c r="L6755" t="s">
        <v>141</v>
      </c>
      <c r="M6755" t="s">
        <v>38</v>
      </c>
      <c r="N6755" t="s">
        <v>668</v>
      </c>
      <c r="O6755" s="23">
        <v>0</v>
      </c>
      <c r="P6755" s="9">
        <v>0</v>
      </c>
      <c r="Q6755" t="s">
        <v>40</v>
      </c>
      <c r="R6755">
        <v>0</v>
      </c>
      <c r="S6755" s="9">
        <v>95.14</v>
      </c>
      <c r="T6755" s="26">
        <v>5.99</v>
      </c>
      <c r="U6755" s="8">
        <v>569.89</v>
      </c>
      <c r="V6755" t="s">
        <v>10513</v>
      </c>
      <c r="W6755" t="s">
        <v>652</v>
      </c>
      <c r="X6755" t="s">
        <v>42</v>
      </c>
      <c r="Y6755" t="s">
        <v>653</v>
      </c>
      <c r="AA6755" s="1">
        <f t="shared" si="748"/>
        <v>46077</v>
      </c>
      <c r="AB6755" s="2">
        <f t="shared" si="749"/>
        <v>2</v>
      </c>
      <c r="AC6755" s="2">
        <f t="shared" si="750"/>
        <v>2026</v>
      </c>
      <c r="AD6755" s="2" t="str">
        <f>IFERROR(VLOOKUP(A6755,'Aux Área'!$A$4:$B$123,2,0),"-")</f>
        <v>SÃO PEDRO</v>
      </c>
    </row>
    <row r="6756" spans="1:30" x14ac:dyDescent="0.3">
      <c r="A6756" t="s">
        <v>58</v>
      </c>
      <c r="B6756" t="s">
        <v>250</v>
      </c>
      <c r="C6756" t="s">
        <v>10515</v>
      </c>
      <c r="D6756" t="s">
        <v>87</v>
      </c>
      <c r="E6756" t="s">
        <v>88</v>
      </c>
      <c r="F6756" t="s">
        <v>59</v>
      </c>
      <c r="G6756" t="s">
        <v>35</v>
      </c>
      <c r="H6756" t="s">
        <v>36</v>
      </c>
      <c r="I6756" t="s">
        <v>37</v>
      </c>
      <c r="J6756" t="s">
        <v>215</v>
      </c>
      <c r="K6756" t="s">
        <v>216</v>
      </c>
      <c r="L6756" t="s">
        <v>217</v>
      </c>
      <c r="M6756" t="s">
        <v>38</v>
      </c>
      <c r="N6756" t="s">
        <v>39</v>
      </c>
      <c r="O6756" s="23">
        <v>313</v>
      </c>
      <c r="P6756" s="9">
        <v>8.4700000000000006</v>
      </c>
      <c r="Q6756" t="s">
        <v>40</v>
      </c>
      <c r="R6756">
        <v>79341</v>
      </c>
      <c r="S6756" s="9">
        <v>36.96</v>
      </c>
      <c r="T6756" s="26">
        <v>5.1710000000000003</v>
      </c>
      <c r="U6756" s="8">
        <v>191.11</v>
      </c>
      <c r="V6756" t="s">
        <v>41</v>
      </c>
      <c r="W6756" t="s">
        <v>2007</v>
      </c>
      <c r="X6756" t="s">
        <v>42</v>
      </c>
      <c r="Y6756" t="s">
        <v>1740</v>
      </c>
      <c r="AA6756" s="1">
        <f t="shared" si="748"/>
        <v>46077</v>
      </c>
      <c r="AB6756" s="2">
        <f t="shared" si="749"/>
        <v>2</v>
      </c>
      <c r="AC6756" s="2">
        <f t="shared" si="750"/>
        <v>2026</v>
      </c>
      <c r="AD6756" s="2" t="str">
        <f>IFERROR(VLOOKUP(A6756,'Aux Área'!$A$4:$B$123,2,0),"-")</f>
        <v>CONSERVA</v>
      </c>
    </row>
    <row r="6757" spans="1:30" x14ac:dyDescent="0.3">
      <c r="A6757" t="s">
        <v>2314</v>
      </c>
      <c r="B6757" t="s">
        <v>4624</v>
      </c>
      <c r="C6757" t="s">
        <v>10516</v>
      </c>
      <c r="D6757" t="s">
        <v>3410</v>
      </c>
      <c r="E6757" t="s">
        <v>3411</v>
      </c>
      <c r="F6757" t="s">
        <v>2317</v>
      </c>
      <c r="G6757" t="s">
        <v>1300</v>
      </c>
      <c r="H6757" t="s">
        <v>1301</v>
      </c>
      <c r="I6757" t="s">
        <v>37</v>
      </c>
      <c r="J6757" t="s">
        <v>231</v>
      </c>
      <c r="K6757" t="s">
        <v>232</v>
      </c>
      <c r="L6757" t="s">
        <v>217</v>
      </c>
      <c r="M6757" t="s">
        <v>38</v>
      </c>
      <c r="N6757" t="s">
        <v>39</v>
      </c>
      <c r="O6757" s="23">
        <v>460</v>
      </c>
      <c r="P6757" s="9">
        <v>9.4</v>
      </c>
      <c r="Q6757" t="s">
        <v>40</v>
      </c>
      <c r="R6757">
        <v>63238</v>
      </c>
      <c r="S6757" s="9">
        <v>48.96</v>
      </c>
      <c r="T6757" s="26">
        <v>4.8600000000000003</v>
      </c>
      <c r="U6757" s="8">
        <v>237.97</v>
      </c>
      <c r="V6757" t="s">
        <v>10517</v>
      </c>
      <c r="W6757" t="s">
        <v>2276</v>
      </c>
      <c r="X6757" t="s">
        <v>42</v>
      </c>
      <c r="Y6757" t="s">
        <v>2277</v>
      </c>
      <c r="AA6757" s="1">
        <f t="shared" si="748"/>
        <v>46077</v>
      </c>
      <c r="AB6757" s="2">
        <f t="shared" si="749"/>
        <v>2</v>
      </c>
      <c r="AC6757" s="2">
        <f t="shared" si="750"/>
        <v>2026</v>
      </c>
      <c r="AD6757" s="2" t="str">
        <f>IFERROR(VLOOKUP(A6757,'Aux Área'!$A$4:$B$123,2,0),"-")</f>
        <v>INSPEÇÃO</v>
      </c>
    </row>
    <row r="6758" spans="1:30" x14ac:dyDescent="0.3">
      <c r="A6758" t="s">
        <v>2494</v>
      </c>
      <c r="B6758" t="s">
        <v>2495</v>
      </c>
      <c r="C6758" t="s">
        <v>10518</v>
      </c>
      <c r="D6758" t="s">
        <v>3702</v>
      </c>
      <c r="E6758" t="s">
        <v>3703</v>
      </c>
      <c r="F6758" t="s">
        <v>2497</v>
      </c>
      <c r="G6758" t="s">
        <v>659</v>
      </c>
      <c r="H6758" t="s">
        <v>2215</v>
      </c>
      <c r="I6758" t="s">
        <v>667</v>
      </c>
      <c r="J6758" t="s">
        <v>1766</v>
      </c>
      <c r="K6758" t="s">
        <v>242</v>
      </c>
      <c r="L6758" t="s">
        <v>110</v>
      </c>
      <c r="M6758" t="s">
        <v>38</v>
      </c>
      <c r="N6758" t="s">
        <v>668</v>
      </c>
      <c r="O6758" s="23">
        <v>208</v>
      </c>
      <c r="P6758" s="9">
        <v>5.38</v>
      </c>
      <c r="Q6758" t="s">
        <v>40</v>
      </c>
      <c r="R6758">
        <v>13513</v>
      </c>
      <c r="S6758" s="9">
        <v>38.67</v>
      </c>
      <c r="T6758" s="26">
        <v>5.7409999999999997</v>
      </c>
      <c r="U6758" s="8">
        <v>222</v>
      </c>
      <c r="V6758" t="s">
        <v>112</v>
      </c>
      <c r="W6758" t="s">
        <v>2007</v>
      </c>
      <c r="X6758" t="s">
        <v>42</v>
      </c>
      <c r="Y6758" t="s">
        <v>1740</v>
      </c>
      <c r="AA6758" s="1">
        <f t="shared" si="748"/>
        <v>46077</v>
      </c>
      <c r="AB6758" s="2">
        <f t="shared" si="749"/>
        <v>2</v>
      </c>
      <c r="AC6758" s="2">
        <f t="shared" si="750"/>
        <v>2026</v>
      </c>
      <c r="AD6758" s="2" t="str">
        <f>IFERROR(VLOOKUP(A6758,'Aux Área'!$A$4:$B$123,2,0),"-")</f>
        <v>APH</v>
      </c>
    </row>
    <row r="6759" spans="1:30" x14ac:dyDescent="0.3">
      <c r="A6759" t="s">
        <v>2494</v>
      </c>
      <c r="C6759" t="s">
        <v>10518</v>
      </c>
      <c r="F6759" t="s">
        <v>2497</v>
      </c>
      <c r="K6759" t="s">
        <v>242</v>
      </c>
      <c r="N6759" t="s">
        <v>15690</v>
      </c>
      <c r="O6759" t="s">
        <v>15244</v>
      </c>
      <c r="P6759" s="9" t="s">
        <v>15244</v>
      </c>
      <c r="Q6759" t="s">
        <v>40</v>
      </c>
      <c r="R6759" t="s">
        <v>15244</v>
      </c>
      <c r="S6759">
        <v>5.04</v>
      </c>
      <c r="U6759" s="8">
        <v>20.13</v>
      </c>
      <c r="AA6759" s="1">
        <f t="shared" si="748"/>
        <v>46077</v>
      </c>
      <c r="AB6759" s="2">
        <f t="shared" si="749"/>
        <v>2</v>
      </c>
      <c r="AC6759" s="2">
        <f t="shared" si="750"/>
        <v>2026</v>
      </c>
      <c r="AD6759" s="2" t="str">
        <f>IFERROR(VLOOKUP(A6759,'Aux Área'!$A$4:$B$123,2,0),"-")</f>
        <v>APH</v>
      </c>
    </row>
    <row r="6760" spans="1:30" x14ac:dyDescent="0.3">
      <c r="A6760" t="s">
        <v>44</v>
      </c>
      <c r="B6760" t="s">
        <v>478</v>
      </c>
      <c r="C6760" t="s">
        <v>10519</v>
      </c>
      <c r="D6760" t="s">
        <v>2070</v>
      </c>
      <c r="E6760" t="s">
        <v>2071</v>
      </c>
      <c r="F6760" t="s">
        <v>45</v>
      </c>
      <c r="G6760" t="s">
        <v>35</v>
      </c>
      <c r="H6760" t="s">
        <v>36</v>
      </c>
      <c r="I6760" t="s">
        <v>37</v>
      </c>
      <c r="J6760" t="s">
        <v>1441</v>
      </c>
      <c r="K6760" t="s">
        <v>1442</v>
      </c>
      <c r="L6760" t="s">
        <v>746</v>
      </c>
      <c r="M6760" t="s">
        <v>747</v>
      </c>
      <c r="N6760" t="s">
        <v>707</v>
      </c>
      <c r="O6760" s="23">
        <v>305</v>
      </c>
      <c r="P6760" s="9">
        <v>10.39</v>
      </c>
      <c r="Q6760" t="s">
        <v>40</v>
      </c>
      <c r="R6760">
        <v>22696</v>
      </c>
      <c r="S6760" s="9">
        <v>29.35</v>
      </c>
      <c r="T6760" s="26">
        <v>6.28</v>
      </c>
      <c r="U6760" s="8">
        <v>184.33</v>
      </c>
      <c r="V6760" t="s">
        <v>10520</v>
      </c>
      <c r="W6760" t="s">
        <v>2007</v>
      </c>
      <c r="X6760" t="s">
        <v>42</v>
      </c>
      <c r="Y6760" t="s">
        <v>1740</v>
      </c>
      <c r="AA6760" s="1">
        <f t="shared" si="748"/>
        <v>46077</v>
      </c>
      <c r="AB6760" s="2">
        <f t="shared" si="749"/>
        <v>2</v>
      </c>
      <c r="AC6760" s="2">
        <f t="shared" si="750"/>
        <v>2026</v>
      </c>
      <c r="AD6760" s="2" t="str">
        <f>IFERROR(VLOOKUP(A6760,'Aux Área'!$A$4:$B$123,2,0),"-")</f>
        <v>OPERAÇÃO</v>
      </c>
    </row>
    <row r="6761" spans="1:30" x14ac:dyDescent="0.3">
      <c r="A6761" t="s">
        <v>52</v>
      </c>
      <c r="B6761" t="s">
        <v>1449</v>
      </c>
      <c r="C6761" t="s">
        <v>10521</v>
      </c>
      <c r="D6761" t="s">
        <v>3246</v>
      </c>
      <c r="E6761" t="s">
        <v>3247</v>
      </c>
      <c r="F6761" t="s">
        <v>53</v>
      </c>
      <c r="G6761" t="s">
        <v>35</v>
      </c>
      <c r="H6761" t="s">
        <v>36</v>
      </c>
      <c r="I6761" t="s">
        <v>37</v>
      </c>
      <c r="J6761" t="s">
        <v>285</v>
      </c>
      <c r="K6761" t="s">
        <v>286</v>
      </c>
      <c r="L6761" t="s">
        <v>91</v>
      </c>
      <c r="M6761" t="s">
        <v>38</v>
      </c>
      <c r="N6761" t="s">
        <v>39</v>
      </c>
      <c r="O6761" s="23">
        <v>279</v>
      </c>
      <c r="P6761" s="9">
        <v>10.56</v>
      </c>
      <c r="Q6761" t="s">
        <v>40</v>
      </c>
      <c r="R6761">
        <v>65868</v>
      </c>
      <c r="S6761" s="9">
        <v>26.41</v>
      </c>
      <c r="T6761" s="26">
        <v>4.8899999999999997</v>
      </c>
      <c r="U6761" s="8">
        <v>129.15</v>
      </c>
      <c r="V6761" t="s">
        <v>10522</v>
      </c>
      <c r="W6761" t="s">
        <v>2007</v>
      </c>
      <c r="X6761" t="s">
        <v>42</v>
      </c>
      <c r="Y6761" t="s">
        <v>1740</v>
      </c>
      <c r="AA6761" s="1">
        <f t="shared" si="748"/>
        <v>46077</v>
      </c>
      <c r="AB6761" s="2">
        <f t="shared" si="749"/>
        <v>2</v>
      </c>
      <c r="AC6761" s="2">
        <f t="shared" si="750"/>
        <v>2026</v>
      </c>
      <c r="AD6761" s="2" t="str">
        <f>IFERROR(VLOOKUP(A6761,'Aux Área'!$A$4:$B$123,2,0),"-")</f>
        <v>OPERAÇÃO</v>
      </c>
    </row>
    <row r="6762" spans="1:30" x14ac:dyDescent="0.3">
      <c r="A6762" t="s">
        <v>1992</v>
      </c>
      <c r="B6762" t="s">
        <v>1993</v>
      </c>
      <c r="C6762" t="s">
        <v>10523</v>
      </c>
      <c r="D6762" t="s">
        <v>3597</v>
      </c>
      <c r="E6762" t="s">
        <v>3598</v>
      </c>
      <c r="F6762" t="s">
        <v>1995</v>
      </c>
      <c r="G6762" t="s">
        <v>659</v>
      </c>
      <c r="H6762" t="s">
        <v>1996</v>
      </c>
      <c r="I6762" t="s">
        <v>1997</v>
      </c>
      <c r="J6762" t="s">
        <v>169</v>
      </c>
      <c r="K6762" t="s">
        <v>170</v>
      </c>
      <c r="L6762" t="s">
        <v>124</v>
      </c>
      <c r="M6762" t="s">
        <v>38</v>
      </c>
      <c r="N6762" t="s">
        <v>668</v>
      </c>
      <c r="O6762" s="23">
        <v>237</v>
      </c>
      <c r="P6762" s="9">
        <v>4.3899999999999997</v>
      </c>
      <c r="Q6762" t="s">
        <v>40</v>
      </c>
      <c r="R6762">
        <v>24326</v>
      </c>
      <c r="S6762" s="9">
        <v>54</v>
      </c>
      <c r="T6762" s="26">
        <v>5.84</v>
      </c>
      <c r="U6762" s="8">
        <v>315.36</v>
      </c>
      <c r="V6762" t="s">
        <v>41</v>
      </c>
      <c r="W6762" t="s">
        <v>1985</v>
      </c>
      <c r="X6762" t="s">
        <v>42</v>
      </c>
      <c r="Y6762" t="s">
        <v>1986</v>
      </c>
      <c r="AA6762" s="1">
        <f t="shared" si="748"/>
        <v>46077</v>
      </c>
      <c r="AB6762" s="2">
        <f t="shared" si="749"/>
        <v>2</v>
      </c>
      <c r="AC6762" s="2">
        <f t="shared" si="750"/>
        <v>2026</v>
      </c>
      <c r="AD6762" s="2" t="str">
        <f>IFERROR(VLOOKUP(A6762,'Aux Área'!$A$4:$B$123,2,0),"-")</f>
        <v>PESADOS</v>
      </c>
    </row>
    <row r="6763" spans="1:30" x14ac:dyDescent="0.3">
      <c r="A6763" t="s">
        <v>1992</v>
      </c>
      <c r="C6763" t="s">
        <v>10523</v>
      </c>
      <c r="F6763" t="s">
        <v>1995</v>
      </c>
      <c r="K6763" t="s">
        <v>170</v>
      </c>
      <c r="N6763" t="s">
        <v>15690</v>
      </c>
      <c r="O6763" t="s">
        <v>15244</v>
      </c>
      <c r="P6763" s="9" t="s">
        <v>15244</v>
      </c>
      <c r="Q6763" t="s">
        <v>40</v>
      </c>
      <c r="R6763" t="s">
        <v>15244</v>
      </c>
      <c r="S6763">
        <v>2.5299999999999998</v>
      </c>
      <c r="U6763" s="8">
        <v>7.56</v>
      </c>
      <c r="AA6763" s="1">
        <f t="shared" si="748"/>
        <v>46077</v>
      </c>
      <c r="AB6763" s="2">
        <f t="shared" si="749"/>
        <v>2</v>
      </c>
      <c r="AC6763" s="2">
        <f t="shared" si="750"/>
        <v>2026</v>
      </c>
      <c r="AD6763" s="2" t="str">
        <f>IFERROR(VLOOKUP(A6763,'Aux Área'!$A$4:$B$123,2,0),"-")</f>
        <v>PESADOS</v>
      </c>
    </row>
    <row r="6764" spans="1:30" x14ac:dyDescent="0.3">
      <c r="A6764" t="s">
        <v>2260</v>
      </c>
      <c r="B6764" t="s">
        <v>113</v>
      </c>
      <c r="C6764" t="s">
        <v>10524</v>
      </c>
      <c r="D6764" t="s">
        <v>10525</v>
      </c>
      <c r="E6764" t="s">
        <v>10526</v>
      </c>
      <c r="F6764" t="s">
        <v>2262</v>
      </c>
      <c r="G6764" t="s">
        <v>35</v>
      </c>
      <c r="H6764" t="s">
        <v>2263</v>
      </c>
      <c r="I6764" t="s">
        <v>2186</v>
      </c>
      <c r="J6764" t="s">
        <v>139</v>
      </c>
      <c r="K6764" t="s">
        <v>140</v>
      </c>
      <c r="L6764" t="s">
        <v>141</v>
      </c>
      <c r="M6764" t="s">
        <v>38</v>
      </c>
      <c r="N6764" t="s">
        <v>668</v>
      </c>
      <c r="O6764" s="23">
        <v>680</v>
      </c>
      <c r="P6764" s="9">
        <v>13.13</v>
      </c>
      <c r="Q6764" t="s">
        <v>40</v>
      </c>
      <c r="R6764">
        <v>96957</v>
      </c>
      <c r="S6764" s="9">
        <v>51.79</v>
      </c>
      <c r="T6764" s="26">
        <v>5.59</v>
      </c>
      <c r="U6764" s="8">
        <v>289.51</v>
      </c>
      <c r="V6764" t="s">
        <v>10527</v>
      </c>
      <c r="W6764" t="s">
        <v>2007</v>
      </c>
      <c r="X6764" t="s">
        <v>42</v>
      </c>
      <c r="Y6764" t="s">
        <v>1740</v>
      </c>
      <c r="AA6764" s="1">
        <f t="shared" si="748"/>
        <v>46077</v>
      </c>
      <c r="AB6764" s="2">
        <f t="shared" si="749"/>
        <v>2</v>
      </c>
      <c r="AC6764" s="2">
        <f t="shared" si="750"/>
        <v>2026</v>
      </c>
      <c r="AD6764" s="2" t="str">
        <f>IFERROR(VLOOKUP(A6764,'Aux Área'!$A$4:$B$123,2,0),"-")</f>
        <v>INSPEÇÃO</v>
      </c>
    </row>
    <row r="6765" spans="1:30" x14ac:dyDescent="0.3">
      <c r="A6765" t="s">
        <v>2347</v>
      </c>
      <c r="B6765" t="s">
        <v>2348</v>
      </c>
      <c r="C6765" t="s">
        <v>10528</v>
      </c>
      <c r="D6765" t="s">
        <v>4262</v>
      </c>
      <c r="E6765" t="s">
        <v>4263</v>
      </c>
      <c r="F6765" t="s">
        <v>2350</v>
      </c>
      <c r="G6765" t="s">
        <v>659</v>
      </c>
      <c r="H6765" t="s">
        <v>1996</v>
      </c>
      <c r="I6765" t="s">
        <v>1997</v>
      </c>
      <c r="J6765" t="s">
        <v>237</v>
      </c>
      <c r="K6765" t="s">
        <v>238</v>
      </c>
      <c r="L6765" t="s">
        <v>110</v>
      </c>
      <c r="M6765" t="s">
        <v>38</v>
      </c>
      <c r="N6765" t="s">
        <v>668</v>
      </c>
      <c r="O6765" s="23">
        <v>369</v>
      </c>
      <c r="P6765" s="9">
        <v>2.67</v>
      </c>
      <c r="Q6765" t="s">
        <v>40</v>
      </c>
      <c r="R6765">
        <v>30656</v>
      </c>
      <c r="S6765" s="9">
        <v>138.31</v>
      </c>
      <c r="T6765" s="26">
        <v>6.04</v>
      </c>
      <c r="U6765" s="8">
        <v>835.39</v>
      </c>
      <c r="V6765" t="s">
        <v>41</v>
      </c>
      <c r="W6765" t="s">
        <v>1985</v>
      </c>
      <c r="X6765" t="s">
        <v>42</v>
      </c>
      <c r="Y6765" t="s">
        <v>1986</v>
      </c>
      <c r="AA6765" s="1">
        <f t="shared" si="748"/>
        <v>46077</v>
      </c>
      <c r="AB6765" s="2">
        <f t="shared" si="749"/>
        <v>2</v>
      </c>
      <c r="AC6765" s="2">
        <f t="shared" si="750"/>
        <v>2026</v>
      </c>
      <c r="AD6765" s="2" t="str">
        <f>IFERROR(VLOOKUP(A6765,'Aux Área'!$A$4:$B$123,2,0),"-")</f>
        <v>PESADOS</v>
      </c>
    </row>
    <row r="6766" spans="1:30" x14ac:dyDescent="0.3">
      <c r="A6766" t="s">
        <v>2347</v>
      </c>
      <c r="C6766" t="s">
        <v>10528</v>
      </c>
      <c r="F6766" t="s">
        <v>2350</v>
      </c>
      <c r="K6766" t="s">
        <v>238</v>
      </c>
      <c r="N6766" t="s">
        <v>15690</v>
      </c>
      <c r="O6766" t="s">
        <v>15244</v>
      </c>
      <c r="P6766" s="9" t="s">
        <v>15244</v>
      </c>
      <c r="Q6766" t="s">
        <v>40</v>
      </c>
      <c r="R6766" t="s">
        <v>15244</v>
      </c>
      <c r="S6766">
        <v>6.3</v>
      </c>
      <c r="U6766" s="8">
        <v>25.14</v>
      </c>
      <c r="AA6766" s="1">
        <f t="shared" si="748"/>
        <v>46077</v>
      </c>
      <c r="AB6766" s="2">
        <f t="shared" si="749"/>
        <v>2</v>
      </c>
      <c r="AC6766" s="2">
        <f t="shared" si="750"/>
        <v>2026</v>
      </c>
      <c r="AD6766" s="2" t="str">
        <f>IFERROR(VLOOKUP(A6766,'Aux Área'!$A$4:$B$123,2,0),"-")</f>
        <v>PESADOS</v>
      </c>
    </row>
    <row r="6767" spans="1:30" x14ac:dyDescent="0.3">
      <c r="A6767" t="s">
        <v>5620</v>
      </c>
      <c r="B6767" t="s">
        <v>9277</v>
      </c>
      <c r="C6767" t="s">
        <v>10529</v>
      </c>
      <c r="D6767" t="s">
        <v>2160</v>
      </c>
      <c r="E6767" t="s">
        <v>2161</v>
      </c>
      <c r="F6767" t="s">
        <v>6208</v>
      </c>
      <c r="G6767" t="s">
        <v>1135</v>
      </c>
      <c r="H6767" t="s">
        <v>5545</v>
      </c>
      <c r="I6767" t="s">
        <v>839</v>
      </c>
      <c r="J6767" t="s">
        <v>188</v>
      </c>
      <c r="K6767" t="s">
        <v>189</v>
      </c>
      <c r="L6767" t="s">
        <v>190</v>
      </c>
      <c r="M6767" t="s">
        <v>38</v>
      </c>
      <c r="N6767" t="s">
        <v>39</v>
      </c>
      <c r="O6767" s="23">
        <v>361</v>
      </c>
      <c r="P6767" s="9">
        <v>7.39</v>
      </c>
      <c r="Q6767" t="s">
        <v>40</v>
      </c>
      <c r="R6767">
        <v>28699</v>
      </c>
      <c r="S6767" s="9">
        <v>48.88</v>
      </c>
      <c r="T6767" s="26">
        <v>4.99</v>
      </c>
      <c r="U6767" s="8">
        <v>243.91</v>
      </c>
      <c r="V6767" t="s">
        <v>41</v>
      </c>
      <c r="W6767" t="s">
        <v>2276</v>
      </c>
      <c r="X6767" t="s">
        <v>42</v>
      </c>
      <c r="Y6767" t="s">
        <v>2277</v>
      </c>
      <c r="AA6767" s="1">
        <f t="shared" si="748"/>
        <v>46077</v>
      </c>
      <c r="AB6767" s="2">
        <f t="shared" si="749"/>
        <v>2</v>
      </c>
      <c r="AC6767" s="2">
        <f t="shared" si="750"/>
        <v>2026</v>
      </c>
      <c r="AD6767" s="2" t="str">
        <f>IFERROR(VLOOKUP(A6767,'Aux Área'!$A$4:$B$123,2,0),"-")</f>
        <v>INSPEÇÃO</v>
      </c>
    </row>
    <row r="6768" spans="1:30" x14ac:dyDescent="0.3">
      <c r="A6768" t="s">
        <v>2306</v>
      </c>
      <c r="B6768" t="s">
        <v>4613</v>
      </c>
      <c r="C6768" t="s">
        <v>10530</v>
      </c>
      <c r="D6768" t="s">
        <v>3428</v>
      </c>
      <c r="E6768" t="s">
        <v>3429</v>
      </c>
      <c r="F6768" t="s">
        <v>2309</v>
      </c>
      <c r="G6768" t="s">
        <v>1135</v>
      </c>
      <c r="H6768" t="s">
        <v>2275</v>
      </c>
      <c r="I6768" t="s">
        <v>1497</v>
      </c>
      <c r="J6768" t="s">
        <v>1665</v>
      </c>
      <c r="K6768" t="s">
        <v>1666</v>
      </c>
      <c r="L6768" t="s">
        <v>301</v>
      </c>
      <c r="M6768" t="s">
        <v>38</v>
      </c>
      <c r="N6768" t="s">
        <v>39</v>
      </c>
      <c r="O6768" s="23">
        <v>384</v>
      </c>
      <c r="P6768" s="9">
        <v>9.33</v>
      </c>
      <c r="Q6768" t="s">
        <v>40</v>
      </c>
      <c r="R6768">
        <v>111646</v>
      </c>
      <c r="S6768" s="9">
        <v>41.16</v>
      </c>
      <c r="T6768" s="26">
        <v>4.6900000000000004</v>
      </c>
      <c r="U6768" s="8">
        <v>193.04</v>
      </c>
      <c r="V6768" t="s">
        <v>10531</v>
      </c>
      <c r="W6768" t="s">
        <v>2276</v>
      </c>
      <c r="X6768" t="s">
        <v>42</v>
      </c>
      <c r="Y6768" t="s">
        <v>2277</v>
      </c>
      <c r="AA6768" s="1">
        <f t="shared" ref="AA6768:AA6831" si="751">IFERROR(DATEVALUE(C6768),"-")</f>
        <v>46077</v>
      </c>
      <c r="AB6768" s="2">
        <f t="shared" ref="AB6768:AB6831" si="752">IFERROR(MONTH(AA6768),"-")</f>
        <v>2</v>
      </c>
      <c r="AC6768" s="2">
        <f t="shared" ref="AC6768:AC6831" si="753">IFERROR(YEAR(AA6768),"-")</f>
        <v>2026</v>
      </c>
      <c r="AD6768" s="2" t="str">
        <f>IFERROR(VLOOKUP(A6768,'Aux Área'!$A$4:$B$123,2,0),"-")</f>
        <v>INSPEÇÃO</v>
      </c>
    </row>
    <row r="6769" spans="1:30" x14ac:dyDescent="0.3">
      <c r="A6769" t="s">
        <v>3092</v>
      </c>
      <c r="B6769" t="s">
        <v>4774</v>
      </c>
      <c r="C6769" t="s">
        <v>10532</v>
      </c>
      <c r="D6769" t="s">
        <v>3135</v>
      </c>
      <c r="E6769" t="s">
        <v>3136</v>
      </c>
      <c r="F6769" t="s">
        <v>3594</v>
      </c>
      <c r="G6769" t="s">
        <v>1135</v>
      </c>
      <c r="H6769" t="s">
        <v>2275</v>
      </c>
      <c r="I6769" t="s">
        <v>1497</v>
      </c>
      <c r="J6769" t="s">
        <v>188</v>
      </c>
      <c r="K6769" t="s">
        <v>189</v>
      </c>
      <c r="L6769" t="s">
        <v>190</v>
      </c>
      <c r="M6769" t="s">
        <v>38</v>
      </c>
      <c r="N6769" t="s">
        <v>39</v>
      </c>
      <c r="O6769" s="23">
        <v>392</v>
      </c>
      <c r="P6769" s="9">
        <v>10.97</v>
      </c>
      <c r="Q6769" t="s">
        <v>40</v>
      </c>
      <c r="R6769">
        <v>97503</v>
      </c>
      <c r="S6769" s="9">
        <v>35.75</v>
      </c>
      <c r="T6769" s="26">
        <v>4.99</v>
      </c>
      <c r="U6769" s="8">
        <v>178.39</v>
      </c>
      <c r="V6769" t="s">
        <v>41</v>
      </c>
      <c r="W6769" t="s">
        <v>2276</v>
      </c>
      <c r="X6769" t="s">
        <v>42</v>
      </c>
      <c r="Y6769" t="s">
        <v>2277</v>
      </c>
      <c r="AA6769" s="1">
        <f t="shared" si="751"/>
        <v>46077</v>
      </c>
      <c r="AB6769" s="2">
        <f t="shared" si="752"/>
        <v>2</v>
      </c>
      <c r="AC6769" s="2">
        <f t="shared" si="753"/>
        <v>2026</v>
      </c>
      <c r="AD6769" s="2" t="str">
        <f>IFERROR(VLOOKUP(A6769,'Aux Área'!$A$4:$B$123,2,0),"-")</f>
        <v>INSPEÇÃO</v>
      </c>
    </row>
    <row r="6770" spans="1:30" x14ac:dyDescent="0.3">
      <c r="A6770" t="s">
        <v>2282</v>
      </c>
      <c r="B6770" t="s">
        <v>4679</v>
      </c>
      <c r="C6770" t="s">
        <v>10533</v>
      </c>
      <c r="D6770" t="s">
        <v>3162</v>
      </c>
      <c r="E6770" t="s">
        <v>3163</v>
      </c>
      <c r="F6770" t="s">
        <v>2285</v>
      </c>
      <c r="G6770" t="s">
        <v>1135</v>
      </c>
      <c r="H6770" t="s">
        <v>2275</v>
      </c>
      <c r="I6770" t="s">
        <v>1497</v>
      </c>
      <c r="J6770" t="s">
        <v>165</v>
      </c>
      <c r="K6770" t="s">
        <v>166</v>
      </c>
      <c r="L6770" t="s">
        <v>167</v>
      </c>
      <c r="M6770" t="s">
        <v>38</v>
      </c>
      <c r="N6770" t="s">
        <v>39</v>
      </c>
      <c r="O6770" s="23">
        <v>237</v>
      </c>
      <c r="P6770" s="9">
        <v>5.07</v>
      </c>
      <c r="Q6770" t="s">
        <v>40</v>
      </c>
      <c r="R6770">
        <v>98297</v>
      </c>
      <c r="S6770" s="9">
        <v>46.75</v>
      </c>
      <c r="T6770" s="26">
        <v>4.8899999999999997</v>
      </c>
      <c r="U6770" s="8">
        <v>228.62</v>
      </c>
      <c r="V6770" t="s">
        <v>112</v>
      </c>
      <c r="W6770" t="s">
        <v>2276</v>
      </c>
      <c r="X6770" t="s">
        <v>42</v>
      </c>
      <c r="Y6770" t="s">
        <v>2277</v>
      </c>
      <c r="AA6770" s="1">
        <f t="shared" si="751"/>
        <v>46077</v>
      </c>
      <c r="AB6770" s="2">
        <f t="shared" si="752"/>
        <v>2</v>
      </c>
      <c r="AC6770" s="2">
        <f t="shared" si="753"/>
        <v>2026</v>
      </c>
      <c r="AD6770" s="2" t="str">
        <f>IFERROR(VLOOKUP(A6770,'Aux Área'!$A$4:$B$123,2,0),"-")</f>
        <v>INSPEÇÃO</v>
      </c>
    </row>
    <row r="6771" spans="1:30" x14ac:dyDescent="0.3">
      <c r="A6771" t="s">
        <v>2278</v>
      </c>
      <c r="B6771" t="s">
        <v>4664</v>
      </c>
      <c r="C6771" t="s">
        <v>10534</v>
      </c>
      <c r="D6771" t="s">
        <v>6708</v>
      </c>
      <c r="E6771" t="s">
        <v>6709</v>
      </c>
      <c r="F6771" t="s">
        <v>2281</v>
      </c>
      <c r="G6771" t="s">
        <v>1135</v>
      </c>
      <c r="H6771" t="s">
        <v>2275</v>
      </c>
      <c r="I6771" t="s">
        <v>1497</v>
      </c>
      <c r="J6771" t="s">
        <v>169</v>
      </c>
      <c r="K6771" t="s">
        <v>170</v>
      </c>
      <c r="L6771" t="s">
        <v>124</v>
      </c>
      <c r="M6771" t="s">
        <v>38</v>
      </c>
      <c r="N6771" t="s">
        <v>39</v>
      </c>
      <c r="O6771" s="23">
        <v>409</v>
      </c>
      <c r="P6771" s="9">
        <v>10.74</v>
      </c>
      <c r="Q6771" t="s">
        <v>40</v>
      </c>
      <c r="R6771">
        <v>117236</v>
      </c>
      <c r="S6771" s="9">
        <v>38.090000000000003</v>
      </c>
      <c r="T6771" s="26">
        <v>4.8899999999999997</v>
      </c>
      <c r="U6771" s="8">
        <v>186.26</v>
      </c>
      <c r="V6771" t="s">
        <v>41</v>
      </c>
      <c r="W6771" t="s">
        <v>2276</v>
      </c>
      <c r="X6771" t="s">
        <v>42</v>
      </c>
      <c r="Y6771" t="s">
        <v>2277</v>
      </c>
      <c r="AA6771" s="1">
        <f t="shared" si="751"/>
        <v>46077</v>
      </c>
      <c r="AB6771" s="2">
        <f t="shared" si="752"/>
        <v>2</v>
      </c>
      <c r="AC6771" s="2">
        <f t="shared" si="753"/>
        <v>2026</v>
      </c>
      <c r="AD6771" s="2" t="str">
        <f>IFERROR(VLOOKUP(A6771,'Aux Área'!$A$4:$B$123,2,0),"-")</f>
        <v>INSPEÇÃO</v>
      </c>
    </row>
    <row r="6772" spans="1:30" x14ac:dyDescent="0.3">
      <c r="A6772" t="s">
        <v>2643</v>
      </c>
      <c r="B6772" t="s">
        <v>2307</v>
      </c>
      <c r="C6772" t="s">
        <v>10535</v>
      </c>
      <c r="D6772" t="s">
        <v>4988</v>
      </c>
      <c r="E6772" t="s">
        <v>4989</v>
      </c>
      <c r="F6772" t="s">
        <v>2646</v>
      </c>
      <c r="G6772" t="s">
        <v>1300</v>
      </c>
      <c r="H6772" t="s">
        <v>1301</v>
      </c>
      <c r="I6772" t="s">
        <v>37</v>
      </c>
      <c r="J6772" t="s">
        <v>370</v>
      </c>
      <c r="K6772" t="s">
        <v>371</v>
      </c>
      <c r="L6772" t="s">
        <v>124</v>
      </c>
      <c r="M6772" t="s">
        <v>38</v>
      </c>
      <c r="N6772" t="s">
        <v>39</v>
      </c>
      <c r="O6772" s="23">
        <v>358</v>
      </c>
      <c r="P6772" s="9">
        <v>7.71</v>
      </c>
      <c r="Q6772" t="s">
        <v>40</v>
      </c>
      <c r="R6772">
        <v>110748</v>
      </c>
      <c r="S6772" s="9">
        <v>46.43</v>
      </c>
      <c r="T6772" s="26">
        <v>4.99</v>
      </c>
      <c r="U6772" s="8">
        <v>231.69</v>
      </c>
      <c r="V6772" t="s">
        <v>10536</v>
      </c>
      <c r="W6772" t="s">
        <v>2276</v>
      </c>
      <c r="X6772" t="s">
        <v>42</v>
      </c>
      <c r="Y6772" t="s">
        <v>2277</v>
      </c>
      <c r="AA6772" s="1">
        <f t="shared" si="751"/>
        <v>46077</v>
      </c>
      <c r="AB6772" s="2">
        <f t="shared" si="752"/>
        <v>2</v>
      </c>
      <c r="AC6772" s="2">
        <f t="shared" si="753"/>
        <v>2026</v>
      </c>
      <c r="AD6772" s="2" t="str">
        <f>IFERROR(VLOOKUP(A6772,'Aux Área'!$A$4:$B$123,2,0),"-")</f>
        <v>INSPEÇÃO</v>
      </c>
    </row>
    <row r="6773" spans="1:30" x14ac:dyDescent="0.3">
      <c r="A6773" t="s">
        <v>2041</v>
      </c>
      <c r="B6773" t="s">
        <v>2042</v>
      </c>
      <c r="C6773" t="s">
        <v>10537</v>
      </c>
      <c r="D6773" t="s">
        <v>1297</v>
      </c>
      <c r="E6773" t="s">
        <v>2221</v>
      </c>
      <c r="F6773" t="s">
        <v>2044</v>
      </c>
      <c r="G6773" t="s">
        <v>659</v>
      </c>
      <c r="H6773" t="s">
        <v>1996</v>
      </c>
      <c r="I6773" t="s">
        <v>1997</v>
      </c>
      <c r="J6773" t="s">
        <v>231</v>
      </c>
      <c r="K6773" t="s">
        <v>232</v>
      </c>
      <c r="L6773" t="s">
        <v>217</v>
      </c>
      <c r="M6773" t="s">
        <v>38</v>
      </c>
      <c r="N6773" t="s">
        <v>668</v>
      </c>
      <c r="O6773" s="23">
        <v>423</v>
      </c>
      <c r="P6773" s="9">
        <v>6.19</v>
      </c>
      <c r="Q6773" t="s">
        <v>40</v>
      </c>
      <c r="R6773">
        <v>29873</v>
      </c>
      <c r="S6773" s="9">
        <v>68.349999999999994</v>
      </c>
      <c r="T6773" s="26">
        <v>5.9909999999999997</v>
      </c>
      <c r="U6773" s="8">
        <v>409.46</v>
      </c>
      <c r="V6773" t="s">
        <v>10538</v>
      </c>
      <c r="W6773" t="s">
        <v>1985</v>
      </c>
      <c r="X6773" t="s">
        <v>42</v>
      </c>
      <c r="Y6773" t="s">
        <v>1986</v>
      </c>
      <c r="AA6773" s="1">
        <f t="shared" si="751"/>
        <v>46077</v>
      </c>
      <c r="AB6773" s="2">
        <f t="shared" si="752"/>
        <v>2</v>
      </c>
      <c r="AC6773" s="2">
        <f t="shared" si="753"/>
        <v>2026</v>
      </c>
      <c r="AD6773" s="2" t="str">
        <f>IFERROR(VLOOKUP(A6773,'Aux Área'!$A$4:$B$123,2,0),"-")</f>
        <v>PESADOS</v>
      </c>
    </row>
    <row r="6774" spans="1:30" x14ac:dyDescent="0.3">
      <c r="A6774" t="s">
        <v>2041</v>
      </c>
      <c r="C6774" t="s">
        <v>10537</v>
      </c>
      <c r="F6774" t="s">
        <v>2044</v>
      </c>
      <c r="K6774" t="s">
        <v>232</v>
      </c>
      <c r="N6774" t="s">
        <v>15690</v>
      </c>
      <c r="O6774" t="s">
        <v>15244</v>
      </c>
      <c r="P6774" s="9" t="s">
        <v>15244</v>
      </c>
      <c r="Q6774" t="s">
        <v>40</v>
      </c>
      <c r="R6774" t="s">
        <v>15244</v>
      </c>
      <c r="S6774">
        <v>8</v>
      </c>
      <c r="U6774" s="8">
        <v>26.4</v>
      </c>
      <c r="AA6774" s="1">
        <f t="shared" si="751"/>
        <v>46077</v>
      </c>
      <c r="AB6774" s="2">
        <f t="shared" si="752"/>
        <v>2</v>
      </c>
      <c r="AC6774" s="2">
        <f t="shared" si="753"/>
        <v>2026</v>
      </c>
      <c r="AD6774" s="2" t="str">
        <f>IFERROR(VLOOKUP(A6774,'Aux Área'!$A$4:$B$123,2,0),"-")</f>
        <v>PESADOS</v>
      </c>
    </row>
    <row r="6775" spans="1:30" x14ac:dyDescent="0.3">
      <c r="A6775" t="s">
        <v>72</v>
      </c>
      <c r="B6775" t="s">
        <v>243</v>
      </c>
      <c r="C6775" t="s">
        <v>10539</v>
      </c>
      <c r="D6775" t="s">
        <v>95</v>
      </c>
      <c r="E6775" t="s">
        <v>96</v>
      </c>
      <c r="F6775" t="s">
        <v>73</v>
      </c>
      <c r="G6775" t="s">
        <v>35</v>
      </c>
      <c r="H6775" t="s">
        <v>36</v>
      </c>
      <c r="I6775" t="s">
        <v>37</v>
      </c>
      <c r="J6775" t="s">
        <v>1665</v>
      </c>
      <c r="K6775" t="s">
        <v>1666</v>
      </c>
      <c r="L6775" t="s">
        <v>301</v>
      </c>
      <c r="M6775" t="s">
        <v>38</v>
      </c>
      <c r="N6775" t="s">
        <v>39</v>
      </c>
      <c r="O6775" s="23">
        <v>315</v>
      </c>
      <c r="P6775" s="9">
        <v>11.15</v>
      </c>
      <c r="Q6775" t="s">
        <v>40</v>
      </c>
      <c r="R6775">
        <v>23055</v>
      </c>
      <c r="S6775" s="9">
        <v>28.26</v>
      </c>
      <c r="T6775" s="26">
        <v>4.6900000000000004</v>
      </c>
      <c r="U6775" s="8">
        <v>132.54</v>
      </c>
      <c r="V6775" t="s">
        <v>10540</v>
      </c>
      <c r="W6775" t="s">
        <v>2007</v>
      </c>
      <c r="X6775" t="s">
        <v>42</v>
      </c>
      <c r="Y6775" t="s">
        <v>1740</v>
      </c>
      <c r="AA6775" s="1">
        <f t="shared" si="751"/>
        <v>46077</v>
      </c>
      <c r="AB6775" s="2">
        <f t="shared" si="752"/>
        <v>2</v>
      </c>
      <c r="AC6775" s="2">
        <f t="shared" si="753"/>
        <v>2026</v>
      </c>
      <c r="AD6775" s="2" t="str">
        <f>IFERROR(VLOOKUP(A6775,'Aux Área'!$A$4:$B$123,2,0),"-")</f>
        <v>CONSERVA</v>
      </c>
    </row>
    <row r="6776" spans="1:30" x14ac:dyDescent="0.3">
      <c r="A6776" t="s">
        <v>9674</v>
      </c>
      <c r="B6776" t="s">
        <v>10327</v>
      </c>
      <c r="C6776" t="s">
        <v>10541</v>
      </c>
      <c r="D6776" t="s">
        <v>10329</v>
      </c>
      <c r="E6776" t="s">
        <v>9675</v>
      </c>
      <c r="F6776" t="s">
        <v>15506</v>
      </c>
      <c r="G6776" t="s">
        <v>1300</v>
      </c>
      <c r="H6776" t="s">
        <v>9676</v>
      </c>
      <c r="I6776" t="s">
        <v>37</v>
      </c>
      <c r="J6776" t="s">
        <v>175</v>
      </c>
      <c r="K6776" t="s">
        <v>176</v>
      </c>
      <c r="L6776" t="s">
        <v>177</v>
      </c>
      <c r="M6776" t="s">
        <v>38</v>
      </c>
      <c r="N6776" t="s">
        <v>39</v>
      </c>
      <c r="O6776" s="23">
        <v>416</v>
      </c>
      <c r="P6776" s="9">
        <v>11.88</v>
      </c>
      <c r="Q6776" t="s">
        <v>40</v>
      </c>
      <c r="R6776">
        <v>43685</v>
      </c>
      <c r="S6776" s="9">
        <v>35.020000000000003</v>
      </c>
      <c r="T6776" s="26">
        <v>4.7910000000000004</v>
      </c>
      <c r="U6776" s="8">
        <v>167.79</v>
      </c>
      <c r="V6776" t="s">
        <v>10542</v>
      </c>
      <c r="W6776" t="s">
        <v>2007</v>
      </c>
      <c r="X6776" t="s">
        <v>42</v>
      </c>
      <c r="Y6776" t="s">
        <v>6209</v>
      </c>
      <c r="AA6776" s="1">
        <f t="shared" si="751"/>
        <v>46077</v>
      </c>
      <c r="AB6776" s="2">
        <f t="shared" si="752"/>
        <v>2</v>
      </c>
      <c r="AC6776" s="2">
        <f t="shared" si="753"/>
        <v>2026</v>
      </c>
      <c r="AD6776" s="2" t="str">
        <f>IFERROR(VLOOKUP(A6776,'Aux Área'!$A$4:$B$123,2,0),"-")</f>
        <v>TI</v>
      </c>
    </row>
    <row r="6777" spans="1:30" x14ac:dyDescent="0.3">
      <c r="A6777" t="s">
        <v>2655</v>
      </c>
      <c r="B6777" t="s">
        <v>2656</v>
      </c>
      <c r="C6777" t="s">
        <v>10543</v>
      </c>
      <c r="D6777" t="s">
        <v>1619</v>
      </c>
      <c r="E6777" t="s">
        <v>1620</v>
      </c>
      <c r="F6777" t="s">
        <v>3605</v>
      </c>
      <c r="G6777" t="s">
        <v>1635</v>
      </c>
      <c r="H6777" t="s">
        <v>2635</v>
      </c>
      <c r="I6777" t="s">
        <v>37</v>
      </c>
      <c r="J6777" t="s">
        <v>188</v>
      </c>
      <c r="K6777" t="s">
        <v>189</v>
      </c>
      <c r="L6777" t="s">
        <v>190</v>
      </c>
      <c r="M6777" t="s">
        <v>38</v>
      </c>
      <c r="N6777" t="s">
        <v>39</v>
      </c>
      <c r="O6777" s="23">
        <v>201</v>
      </c>
      <c r="P6777" s="9">
        <v>6.98</v>
      </c>
      <c r="Q6777" t="s">
        <v>40</v>
      </c>
      <c r="R6777">
        <v>17673</v>
      </c>
      <c r="S6777" s="9">
        <v>28.8</v>
      </c>
      <c r="T6777" s="26">
        <v>4.99</v>
      </c>
      <c r="U6777" s="8">
        <v>143.71</v>
      </c>
      <c r="V6777" t="s">
        <v>41</v>
      </c>
      <c r="W6777" t="s">
        <v>2007</v>
      </c>
      <c r="X6777" t="s">
        <v>42</v>
      </c>
      <c r="Y6777" t="s">
        <v>6209</v>
      </c>
      <c r="AA6777" s="1">
        <f t="shared" si="751"/>
        <v>46077</v>
      </c>
      <c r="AB6777" s="2">
        <f t="shared" si="752"/>
        <v>2</v>
      </c>
      <c r="AC6777" s="2">
        <f t="shared" si="753"/>
        <v>2026</v>
      </c>
      <c r="AD6777" s="2" t="str">
        <f>IFERROR(VLOOKUP(A6777,'Aux Área'!$A$4:$B$123,2,0),"-")</f>
        <v>TI</v>
      </c>
    </row>
    <row r="6778" spans="1:30" x14ac:dyDescent="0.3">
      <c r="A6778" t="s">
        <v>5543</v>
      </c>
      <c r="B6778" t="s">
        <v>3093</v>
      </c>
      <c r="C6778" t="s">
        <v>10544</v>
      </c>
      <c r="D6778" t="s">
        <v>391</v>
      </c>
      <c r="E6778" t="s">
        <v>392</v>
      </c>
      <c r="F6778" t="s">
        <v>6207</v>
      </c>
      <c r="G6778" t="s">
        <v>1135</v>
      </c>
      <c r="H6778" t="s">
        <v>5545</v>
      </c>
      <c r="I6778" t="s">
        <v>839</v>
      </c>
      <c r="J6778" t="s">
        <v>409</v>
      </c>
      <c r="K6778" t="s">
        <v>410</v>
      </c>
      <c r="L6778" t="s">
        <v>141</v>
      </c>
      <c r="M6778" t="s">
        <v>38</v>
      </c>
      <c r="N6778" t="s">
        <v>39</v>
      </c>
      <c r="O6778" s="23">
        <v>287</v>
      </c>
      <c r="P6778" s="9">
        <v>8.0399999999999991</v>
      </c>
      <c r="Q6778" t="s">
        <v>40</v>
      </c>
      <c r="R6778">
        <v>14926</v>
      </c>
      <c r="S6778" s="9">
        <v>35.700000000000003</v>
      </c>
      <c r="T6778" s="26">
        <v>4.6900000000000004</v>
      </c>
      <c r="U6778" s="8">
        <v>167.43</v>
      </c>
      <c r="V6778" t="s">
        <v>10545</v>
      </c>
      <c r="W6778" t="s">
        <v>2276</v>
      </c>
      <c r="X6778" t="s">
        <v>42</v>
      </c>
      <c r="Y6778" t="s">
        <v>2277</v>
      </c>
      <c r="AA6778" s="1">
        <f t="shared" si="751"/>
        <v>46077</v>
      </c>
      <c r="AB6778" s="2">
        <f t="shared" si="752"/>
        <v>2</v>
      </c>
      <c r="AC6778" s="2">
        <f t="shared" si="753"/>
        <v>2026</v>
      </c>
      <c r="AD6778" s="2" t="str">
        <f>IFERROR(VLOOKUP(A6778,'Aux Área'!$A$4:$B$123,2,0),"-")</f>
        <v>INSPEÇÃO</v>
      </c>
    </row>
    <row r="6779" spans="1:30" x14ac:dyDescent="0.3">
      <c r="A6779" t="s">
        <v>66</v>
      </c>
      <c r="B6779" t="s">
        <v>464</v>
      </c>
      <c r="C6779" t="s">
        <v>10546</v>
      </c>
      <c r="D6779" t="s">
        <v>958</v>
      </c>
      <c r="E6779" t="s">
        <v>959</v>
      </c>
      <c r="F6779" t="s">
        <v>67</v>
      </c>
      <c r="G6779" t="s">
        <v>35</v>
      </c>
      <c r="H6779" t="s">
        <v>36</v>
      </c>
      <c r="I6779" t="s">
        <v>37</v>
      </c>
      <c r="J6779" t="s">
        <v>196</v>
      </c>
      <c r="K6779" t="s">
        <v>197</v>
      </c>
      <c r="L6779" t="s">
        <v>84</v>
      </c>
      <c r="M6779" t="s">
        <v>38</v>
      </c>
      <c r="N6779" t="s">
        <v>39</v>
      </c>
      <c r="O6779" s="23">
        <v>374</v>
      </c>
      <c r="P6779" s="9">
        <v>9.31</v>
      </c>
      <c r="Q6779" t="s">
        <v>40</v>
      </c>
      <c r="R6779">
        <v>21112</v>
      </c>
      <c r="S6779" s="9">
        <v>40.17</v>
      </c>
      <c r="T6779" s="26">
        <v>5.19</v>
      </c>
      <c r="U6779" s="8">
        <v>208.48</v>
      </c>
      <c r="V6779" t="s">
        <v>41</v>
      </c>
      <c r="W6779" t="s">
        <v>2007</v>
      </c>
      <c r="X6779" t="s">
        <v>42</v>
      </c>
      <c r="Y6779" t="s">
        <v>1740</v>
      </c>
      <c r="AA6779" s="1">
        <f t="shared" si="751"/>
        <v>46077</v>
      </c>
      <c r="AB6779" s="2">
        <f t="shared" si="752"/>
        <v>2</v>
      </c>
      <c r="AC6779" s="2">
        <f t="shared" si="753"/>
        <v>2026</v>
      </c>
      <c r="AD6779" s="2" t="str">
        <f>IFERROR(VLOOKUP(A6779,'Aux Área'!$A$4:$B$123,2,0),"-")</f>
        <v>OPERAÇÃO</v>
      </c>
    </row>
    <row r="6780" spans="1:30" x14ac:dyDescent="0.3">
      <c r="A6780" t="s">
        <v>2189</v>
      </c>
      <c r="B6780" t="s">
        <v>2190</v>
      </c>
      <c r="C6780" t="s">
        <v>10547</v>
      </c>
      <c r="D6780" t="s">
        <v>5015</v>
      </c>
      <c r="E6780" t="s">
        <v>5016</v>
      </c>
      <c r="F6780" t="s">
        <v>2192</v>
      </c>
      <c r="G6780" t="s">
        <v>1135</v>
      </c>
      <c r="H6780" t="s">
        <v>2185</v>
      </c>
      <c r="I6780" t="s">
        <v>2186</v>
      </c>
      <c r="J6780" t="s">
        <v>175</v>
      </c>
      <c r="K6780" t="s">
        <v>176</v>
      </c>
      <c r="L6780" t="s">
        <v>177</v>
      </c>
      <c r="M6780" t="s">
        <v>38</v>
      </c>
      <c r="N6780" t="s">
        <v>668</v>
      </c>
      <c r="O6780" s="23">
        <v>735</v>
      </c>
      <c r="P6780" s="9">
        <v>15.06</v>
      </c>
      <c r="Q6780" t="s">
        <v>40</v>
      </c>
      <c r="R6780">
        <v>25561</v>
      </c>
      <c r="S6780" s="9">
        <v>48.79</v>
      </c>
      <c r="T6780" s="26">
        <v>5.9909999999999997</v>
      </c>
      <c r="U6780" s="8">
        <v>292.27999999999997</v>
      </c>
      <c r="V6780" t="s">
        <v>10548</v>
      </c>
      <c r="W6780" t="s">
        <v>2007</v>
      </c>
      <c r="X6780" t="s">
        <v>42</v>
      </c>
      <c r="Y6780" t="s">
        <v>2188</v>
      </c>
      <c r="AA6780" s="1">
        <f t="shared" si="751"/>
        <v>46077</v>
      </c>
      <c r="AB6780" s="2">
        <f t="shared" si="752"/>
        <v>2</v>
      </c>
      <c r="AC6780" s="2">
        <f t="shared" si="753"/>
        <v>2026</v>
      </c>
      <c r="AD6780" s="2" t="str">
        <f>IFERROR(VLOOKUP(A6780,'Aux Área'!$A$4:$B$123,2,0),"-")</f>
        <v>INSPEÇÃO</v>
      </c>
    </row>
    <row r="6781" spans="1:30" x14ac:dyDescent="0.3">
      <c r="A6781" t="s">
        <v>2314</v>
      </c>
      <c r="B6781" t="s">
        <v>4624</v>
      </c>
      <c r="C6781" t="s">
        <v>10549</v>
      </c>
      <c r="D6781" t="s">
        <v>3303</v>
      </c>
      <c r="E6781" t="s">
        <v>3304</v>
      </c>
      <c r="F6781" t="s">
        <v>2317</v>
      </c>
      <c r="G6781" t="s">
        <v>1300</v>
      </c>
      <c r="H6781" t="s">
        <v>1301</v>
      </c>
      <c r="I6781" t="s">
        <v>37</v>
      </c>
      <c r="J6781" t="s">
        <v>89</v>
      </c>
      <c r="K6781" t="s">
        <v>90</v>
      </c>
      <c r="L6781" t="s">
        <v>91</v>
      </c>
      <c r="M6781" t="s">
        <v>38</v>
      </c>
      <c r="N6781" t="s">
        <v>39</v>
      </c>
      <c r="O6781" s="23">
        <v>349</v>
      </c>
      <c r="P6781" s="9">
        <v>10.18</v>
      </c>
      <c r="Q6781" t="s">
        <v>40</v>
      </c>
      <c r="R6781">
        <v>63587</v>
      </c>
      <c r="S6781" s="9">
        <v>34.270000000000003</v>
      </c>
      <c r="T6781" s="26">
        <v>4.8899999999999997</v>
      </c>
      <c r="U6781" s="8">
        <v>167.58</v>
      </c>
      <c r="V6781" t="s">
        <v>10550</v>
      </c>
      <c r="W6781" t="s">
        <v>2276</v>
      </c>
      <c r="X6781" t="s">
        <v>42</v>
      </c>
      <c r="Y6781" t="s">
        <v>2277</v>
      </c>
      <c r="AA6781" s="1">
        <f t="shared" si="751"/>
        <v>46077</v>
      </c>
      <c r="AB6781" s="2">
        <f t="shared" si="752"/>
        <v>2</v>
      </c>
      <c r="AC6781" s="2">
        <f t="shared" si="753"/>
        <v>2026</v>
      </c>
      <c r="AD6781" s="2" t="str">
        <f>IFERROR(VLOOKUP(A6781,'Aux Área'!$A$4:$B$123,2,0),"-")</f>
        <v>INSPEÇÃO</v>
      </c>
    </row>
    <row r="6782" spans="1:30" x14ac:dyDescent="0.3">
      <c r="A6782" t="s">
        <v>2278</v>
      </c>
      <c r="B6782" t="s">
        <v>4664</v>
      </c>
      <c r="C6782" t="s">
        <v>10551</v>
      </c>
      <c r="D6782" t="s">
        <v>3208</v>
      </c>
      <c r="E6782" t="s">
        <v>3209</v>
      </c>
      <c r="F6782" t="s">
        <v>2281</v>
      </c>
      <c r="G6782" t="s">
        <v>1135</v>
      </c>
      <c r="H6782" t="s">
        <v>2275</v>
      </c>
      <c r="I6782" t="s">
        <v>1497</v>
      </c>
      <c r="J6782" t="s">
        <v>169</v>
      </c>
      <c r="K6782" t="s">
        <v>170</v>
      </c>
      <c r="L6782" t="s">
        <v>124</v>
      </c>
      <c r="M6782" t="s">
        <v>38</v>
      </c>
      <c r="N6782" t="s">
        <v>39</v>
      </c>
      <c r="O6782" s="23">
        <v>217</v>
      </c>
      <c r="P6782" s="9">
        <v>9.6300000000000008</v>
      </c>
      <c r="Q6782" t="s">
        <v>40</v>
      </c>
      <c r="R6782">
        <v>117453</v>
      </c>
      <c r="S6782" s="9">
        <v>22.54</v>
      </c>
      <c r="T6782" s="26">
        <v>4.8899999999999997</v>
      </c>
      <c r="U6782" s="8">
        <v>110.22</v>
      </c>
      <c r="V6782" t="s">
        <v>41</v>
      </c>
      <c r="W6782" t="s">
        <v>2276</v>
      </c>
      <c r="X6782" t="s">
        <v>42</v>
      </c>
      <c r="Y6782" t="s">
        <v>2277</v>
      </c>
      <c r="AA6782" s="1">
        <f t="shared" si="751"/>
        <v>46077</v>
      </c>
      <c r="AB6782" s="2">
        <f t="shared" si="752"/>
        <v>2</v>
      </c>
      <c r="AC6782" s="2">
        <f t="shared" si="753"/>
        <v>2026</v>
      </c>
      <c r="AD6782" s="2" t="str">
        <f>IFERROR(VLOOKUP(A6782,'Aux Área'!$A$4:$B$123,2,0),"-")</f>
        <v>INSPEÇÃO</v>
      </c>
    </row>
    <row r="6783" spans="1:30" x14ac:dyDescent="0.3">
      <c r="A6783" t="s">
        <v>2306</v>
      </c>
      <c r="B6783" t="s">
        <v>4613</v>
      </c>
      <c r="C6783" t="s">
        <v>10552</v>
      </c>
      <c r="D6783" t="s">
        <v>3212</v>
      </c>
      <c r="E6783" t="s">
        <v>3213</v>
      </c>
      <c r="F6783" t="s">
        <v>2309</v>
      </c>
      <c r="G6783" t="s">
        <v>1135</v>
      </c>
      <c r="H6783" t="s">
        <v>2275</v>
      </c>
      <c r="I6783" t="s">
        <v>1497</v>
      </c>
      <c r="J6783" t="s">
        <v>1665</v>
      </c>
      <c r="K6783" t="s">
        <v>1666</v>
      </c>
      <c r="L6783" t="s">
        <v>301</v>
      </c>
      <c r="M6783" t="s">
        <v>38</v>
      </c>
      <c r="N6783" t="s">
        <v>39</v>
      </c>
      <c r="O6783" s="23">
        <v>298</v>
      </c>
      <c r="P6783" s="9">
        <v>10.33</v>
      </c>
      <c r="Q6783" t="s">
        <v>40</v>
      </c>
      <c r="R6783">
        <v>111944</v>
      </c>
      <c r="S6783" s="9">
        <v>28.85</v>
      </c>
      <c r="T6783" s="26">
        <v>4.6900000000000004</v>
      </c>
      <c r="U6783" s="8">
        <v>135.31</v>
      </c>
      <c r="V6783" t="s">
        <v>10553</v>
      </c>
      <c r="W6783" t="s">
        <v>2276</v>
      </c>
      <c r="X6783" t="s">
        <v>42</v>
      </c>
      <c r="Y6783" t="s">
        <v>2277</v>
      </c>
      <c r="AA6783" s="1">
        <f t="shared" si="751"/>
        <v>46078</v>
      </c>
      <c r="AB6783" s="2">
        <f t="shared" si="752"/>
        <v>2</v>
      </c>
      <c r="AC6783" s="2">
        <f t="shared" si="753"/>
        <v>2026</v>
      </c>
      <c r="AD6783" s="2" t="str">
        <f>IFERROR(VLOOKUP(A6783,'Aux Área'!$A$4:$B$123,2,0),"-")</f>
        <v>INSPEÇÃO</v>
      </c>
    </row>
    <row r="6784" spans="1:30" x14ac:dyDescent="0.3">
      <c r="A6784" t="s">
        <v>2638</v>
      </c>
      <c r="B6784" t="s">
        <v>4593</v>
      </c>
      <c r="C6784" t="s">
        <v>10554</v>
      </c>
      <c r="D6784" t="s">
        <v>4358</v>
      </c>
      <c r="E6784" t="s">
        <v>4359</v>
      </c>
      <c r="F6784" t="s">
        <v>2641</v>
      </c>
      <c r="G6784" t="s">
        <v>1135</v>
      </c>
      <c r="H6784" t="s">
        <v>2275</v>
      </c>
      <c r="I6784" t="s">
        <v>1497</v>
      </c>
      <c r="J6784" t="s">
        <v>275</v>
      </c>
      <c r="K6784" t="s">
        <v>276</v>
      </c>
      <c r="L6784" t="s">
        <v>124</v>
      </c>
      <c r="M6784" t="s">
        <v>38</v>
      </c>
      <c r="N6784" t="s">
        <v>39</v>
      </c>
      <c r="O6784" s="23">
        <v>491</v>
      </c>
      <c r="P6784" s="9">
        <v>10.36</v>
      </c>
      <c r="Q6784" t="s">
        <v>40</v>
      </c>
      <c r="R6784">
        <v>104642</v>
      </c>
      <c r="S6784" s="9">
        <v>47.39</v>
      </c>
      <c r="T6784" s="26">
        <v>4.79</v>
      </c>
      <c r="U6784" s="8">
        <v>227</v>
      </c>
      <c r="V6784" t="s">
        <v>10555</v>
      </c>
      <c r="W6784" t="s">
        <v>2276</v>
      </c>
      <c r="X6784" t="s">
        <v>42</v>
      </c>
      <c r="Y6784" t="s">
        <v>2277</v>
      </c>
      <c r="AA6784" s="1">
        <f t="shared" si="751"/>
        <v>46078</v>
      </c>
      <c r="AB6784" s="2">
        <f t="shared" si="752"/>
        <v>2</v>
      </c>
      <c r="AC6784" s="2">
        <f t="shared" si="753"/>
        <v>2026</v>
      </c>
      <c r="AD6784" s="2" t="str">
        <f>IFERROR(VLOOKUP(A6784,'Aux Área'!$A$4:$B$123,2,0),"-")</f>
        <v>INSPEÇÃO</v>
      </c>
    </row>
    <row r="6785" spans="1:30" x14ac:dyDescent="0.3">
      <c r="A6785" t="s">
        <v>2286</v>
      </c>
      <c r="B6785" t="s">
        <v>2287</v>
      </c>
      <c r="C6785" t="s">
        <v>10556</v>
      </c>
      <c r="D6785" t="s">
        <v>3795</v>
      </c>
      <c r="E6785" t="s">
        <v>3796</v>
      </c>
      <c r="F6785" t="s">
        <v>2289</v>
      </c>
      <c r="G6785" t="s">
        <v>1495</v>
      </c>
      <c r="H6785" t="s">
        <v>2020</v>
      </c>
      <c r="I6785" t="s">
        <v>2021</v>
      </c>
      <c r="J6785" t="s">
        <v>1665</v>
      </c>
      <c r="K6785" t="s">
        <v>1666</v>
      </c>
      <c r="L6785" t="s">
        <v>301</v>
      </c>
      <c r="M6785" t="s">
        <v>38</v>
      </c>
      <c r="N6785" t="s">
        <v>668</v>
      </c>
      <c r="O6785" s="10">
        <v>908</v>
      </c>
      <c r="P6785" s="24">
        <v>2.72</v>
      </c>
      <c r="Q6785" t="s">
        <v>40</v>
      </c>
      <c r="R6785">
        <v>22328</v>
      </c>
      <c r="S6785" s="9">
        <v>333.49</v>
      </c>
      <c r="T6785" s="26">
        <v>6.29</v>
      </c>
      <c r="U6785" s="8">
        <v>2097.65</v>
      </c>
      <c r="V6785" t="s">
        <v>10557</v>
      </c>
      <c r="W6785" t="s">
        <v>1985</v>
      </c>
      <c r="X6785" t="s">
        <v>42</v>
      </c>
      <c r="Y6785" t="s">
        <v>1986</v>
      </c>
      <c r="AA6785" s="1">
        <f t="shared" si="751"/>
        <v>46078</v>
      </c>
      <c r="AB6785" s="2">
        <f t="shared" si="752"/>
        <v>2</v>
      </c>
      <c r="AC6785" s="2">
        <f t="shared" si="753"/>
        <v>2026</v>
      </c>
      <c r="AD6785" s="2" t="str">
        <f>IFERROR(VLOOKUP(A6785,'Aux Área'!$A$4:$B$123,2,0),"-")</f>
        <v>PESADOS</v>
      </c>
    </row>
    <row r="6786" spans="1:30" x14ac:dyDescent="0.3">
      <c r="A6786" t="s">
        <v>2314</v>
      </c>
      <c r="B6786" t="s">
        <v>4624</v>
      </c>
      <c r="C6786" t="s">
        <v>10558</v>
      </c>
      <c r="D6786" t="s">
        <v>3303</v>
      </c>
      <c r="E6786" t="s">
        <v>3304</v>
      </c>
      <c r="F6786" t="s">
        <v>2317</v>
      </c>
      <c r="G6786" t="s">
        <v>1300</v>
      </c>
      <c r="H6786" t="s">
        <v>1301</v>
      </c>
      <c r="I6786" t="s">
        <v>37</v>
      </c>
      <c r="J6786" t="s">
        <v>89</v>
      </c>
      <c r="K6786" t="s">
        <v>90</v>
      </c>
      <c r="L6786" t="s">
        <v>91</v>
      </c>
      <c r="M6786" t="s">
        <v>38</v>
      </c>
      <c r="N6786" t="s">
        <v>39</v>
      </c>
      <c r="O6786" s="23">
        <v>304</v>
      </c>
      <c r="P6786" s="9">
        <v>10.47</v>
      </c>
      <c r="Q6786" t="s">
        <v>40</v>
      </c>
      <c r="R6786">
        <v>63891</v>
      </c>
      <c r="S6786" s="9">
        <v>29.03</v>
      </c>
      <c r="T6786" s="26">
        <v>4.8899999999999997</v>
      </c>
      <c r="U6786" s="8">
        <v>141.96</v>
      </c>
      <c r="V6786" t="s">
        <v>10559</v>
      </c>
      <c r="W6786" t="s">
        <v>2276</v>
      </c>
      <c r="X6786" t="s">
        <v>42</v>
      </c>
      <c r="Y6786" t="s">
        <v>2277</v>
      </c>
      <c r="AA6786" s="1">
        <f t="shared" si="751"/>
        <v>46078</v>
      </c>
      <c r="AB6786" s="2">
        <f t="shared" si="752"/>
        <v>2</v>
      </c>
      <c r="AC6786" s="2">
        <f t="shared" si="753"/>
        <v>2026</v>
      </c>
      <c r="AD6786" s="2" t="str">
        <f>IFERROR(VLOOKUP(A6786,'Aux Área'!$A$4:$B$123,2,0),"-")</f>
        <v>INSPEÇÃO</v>
      </c>
    </row>
    <row r="6787" spans="1:30" x14ac:dyDescent="0.3">
      <c r="A6787" t="s">
        <v>52</v>
      </c>
      <c r="B6787" t="s">
        <v>1449</v>
      </c>
      <c r="C6787" t="s">
        <v>10560</v>
      </c>
      <c r="D6787" t="s">
        <v>3197</v>
      </c>
      <c r="E6787" t="s">
        <v>3198</v>
      </c>
      <c r="F6787" t="s">
        <v>53</v>
      </c>
      <c r="G6787" t="s">
        <v>35</v>
      </c>
      <c r="H6787" t="s">
        <v>36</v>
      </c>
      <c r="I6787" t="s">
        <v>37</v>
      </c>
      <c r="J6787" t="s">
        <v>169</v>
      </c>
      <c r="K6787" t="s">
        <v>170</v>
      </c>
      <c r="L6787" t="s">
        <v>124</v>
      </c>
      <c r="M6787" t="s">
        <v>38</v>
      </c>
      <c r="N6787" t="s">
        <v>39</v>
      </c>
      <c r="O6787" s="23">
        <v>498</v>
      </c>
      <c r="P6787" s="9">
        <v>12.31</v>
      </c>
      <c r="Q6787" t="s">
        <v>40</v>
      </c>
      <c r="R6787">
        <v>66366</v>
      </c>
      <c r="S6787" s="9">
        <v>40.46</v>
      </c>
      <c r="T6787" s="26">
        <v>4.8899999999999997</v>
      </c>
      <c r="U6787" s="8">
        <v>197.85</v>
      </c>
      <c r="V6787" t="s">
        <v>41</v>
      </c>
      <c r="W6787" t="s">
        <v>2007</v>
      </c>
      <c r="X6787" t="s">
        <v>42</v>
      </c>
      <c r="Y6787" t="s">
        <v>1740</v>
      </c>
      <c r="AA6787" s="1">
        <f t="shared" si="751"/>
        <v>46078</v>
      </c>
      <c r="AB6787" s="2">
        <f t="shared" si="752"/>
        <v>2</v>
      </c>
      <c r="AC6787" s="2">
        <f t="shared" si="753"/>
        <v>2026</v>
      </c>
      <c r="AD6787" s="2" t="str">
        <f>IFERROR(VLOOKUP(A6787,'Aux Área'!$A$4:$B$123,2,0),"-")</f>
        <v>OPERAÇÃO</v>
      </c>
    </row>
    <row r="6788" spans="1:30" x14ac:dyDescent="0.3">
      <c r="A6788" t="s">
        <v>2282</v>
      </c>
      <c r="B6788" t="s">
        <v>4679</v>
      </c>
      <c r="C6788" t="s">
        <v>10561</v>
      </c>
      <c r="D6788" t="s">
        <v>3162</v>
      </c>
      <c r="E6788" t="s">
        <v>3163</v>
      </c>
      <c r="F6788" t="s">
        <v>2285</v>
      </c>
      <c r="G6788" t="s">
        <v>1135</v>
      </c>
      <c r="H6788" t="s">
        <v>2275</v>
      </c>
      <c r="I6788" t="s">
        <v>1497</v>
      </c>
      <c r="J6788" t="s">
        <v>165</v>
      </c>
      <c r="K6788" t="s">
        <v>166</v>
      </c>
      <c r="L6788" t="s">
        <v>167</v>
      </c>
      <c r="M6788" t="s">
        <v>38</v>
      </c>
      <c r="N6788" t="s">
        <v>39</v>
      </c>
      <c r="O6788" s="23">
        <v>345</v>
      </c>
      <c r="P6788" s="9">
        <v>9.64</v>
      </c>
      <c r="Q6788" t="s">
        <v>40</v>
      </c>
      <c r="R6788">
        <v>98642</v>
      </c>
      <c r="S6788" s="9">
        <v>35.79</v>
      </c>
      <c r="T6788" s="26">
        <v>4.8899999999999997</v>
      </c>
      <c r="U6788" s="8">
        <v>175.01</v>
      </c>
      <c r="V6788" t="s">
        <v>112</v>
      </c>
      <c r="W6788" t="s">
        <v>2276</v>
      </c>
      <c r="X6788" t="s">
        <v>42</v>
      </c>
      <c r="Y6788" t="s">
        <v>2277</v>
      </c>
      <c r="AA6788" s="1">
        <f t="shared" si="751"/>
        <v>46078</v>
      </c>
      <c r="AB6788" s="2">
        <f t="shared" si="752"/>
        <v>2</v>
      </c>
      <c r="AC6788" s="2">
        <f t="shared" si="753"/>
        <v>2026</v>
      </c>
      <c r="AD6788" s="2" t="str">
        <f>IFERROR(VLOOKUP(A6788,'Aux Área'!$A$4:$B$123,2,0),"-")</f>
        <v>INSPEÇÃO</v>
      </c>
    </row>
    <row r="6789" spans="1:30" x14ac:dyDescent="0.3">
      <c r="A6789" t="s">
        <v>3092</v>
      </c>
      <c r="B6789" t="s">
        <v>4774</v>
      </c>
      <c r="C6789" t="s">
        <v>10562</v>
      </c>
      <c r="D6789" t="s">
        <v>9771</v>
      </c>
      <c r="E6789" t="s">
        <v>9666</v>
      </c>
      <c r="F6789" t="s">
        <v>3594</v>
      </c>
      <c r="G6789" t="s">
        <v>1135</v>
      </c>
      <c r="H6789" t="s">
        <v>2275</v>
      </c>
      <c r="I6789" t="s">
        <v>1497</v>
      </c>
      <c r="J6789" t="s">
        <v>188</v>
      </c>
      <c r="K6789" t="s">
        <v>189</v>
      </c>
      <c r="L6789" t="s">
        <v>190</v>
      </c>
      <c r="M6789" t="s">
        <v>38</v>
      </c>
      <c r="N6789" t="s">
        <v>39</v>
      </c>
      <c r="O6789" s="23">
        <v>326</v>
      </c>
      <c r="P6789" s="9">
        <v>10.31</v>
      </c>
      <c r="Q6789" t="s">
        <v>40</v>
      </c>
      <c r="R6789">
        <v>97829</v>
      </c>
      <c r="S6789" s="9">
        <v>31.62</v>
      </c>
      <c r="T6789" s="26">
        <v>4.99</v>
      </c>
      <c r="U6789" s="8">
        <v>157.78</v>
      </c>
      <c r="V6789" t="s">
        <v>41</v>
      </c>
      <c r="W6789" t="s">
        <v>2276</v>
      </c>
      <c r="X6789" t="s">
        <v>42</v>
      </c>
      <c r="Y6789" t="s">
        <v>2277</v>
      </c>
      <c r="AA6789" s="1">
        <f t="shared" si="751"/>
        <v>46078</v>
      </c>
      <c r="AB6789" s="2">
        <f t="shared" si="752"/>
        <v>2</v>
      </c>
      <c r="AC6789" s="2">
        <f t="shared" si="753"/>
        <v>2026</v>
      </c>
      <c r="AD6789" s="2" t="str">
        <f>IFERROR(VLOOKUP(A6789,'Aux Área'!$A$4:$B$123,2,0),"-")</f>
        <v>INSPEÇÃO</v>
      </c>
    </row>
    <row r="6790" spans="1:30" x14ac:dyDescent="0.3">
      <c r="A6790" t="s">
        <v>2643</v>
      </c>
      <c r="B6790" t="s">
        <v>2307</v>
      </c>
      <c r="C6790" t="s">
        <v>10563</v>
      </c>
      <c r="D6790" t="s">
        <v>7207</v>
      </c>
      <c r="E6790" t="s">
        <v>7208</v>
      </c>
      <c r="F6790" t="s">
        <v>2646</v>
      </c>
      <c r="G6790" t="s">
        <v>1300</v>
      </c>
      <c r="H6790" t="s">
        <v>1301</v>
      </c>
      <c r="I6790" t="s">
        <v>37</v>
      </c>
      <c r="J6790" t="s">
        <v>172</v>
      </c>
      <c r="K6790" t="s">
        <v>173</v>
      </c>
      <c r="L6790" t="s">
        <v>124</v>
      </c>
      <c r="M6790" t="s">
        <v>38</v>
      </c>
      <c r="N6790" t="s">
        <v>39</v>
      </c>
      <c r="O6790" s="10">
        <v>406</v>
      </c>
      <c r="P6790" s="24">
        <v>9.56</v>
      </c>
      <c r="Q6790" t="s">
        <v>40</v>
      </c>
      <c r="R6790" s="2">
        <v>111154</v>
      </c>
      <c r="S6790" s="9">
        <v>42.49</v>
      </c>
      <c r="T6790" s="26">
        <v>4.59</v>
      </c>
      <c r="U6790" s="8">
        <v>195.03</v>
      </c>
      <c r="V6790" t="s">
        <v>10564</v>
      </c>
      <c r="W6790" t="s">
        <v>2276</v>
      </c>
      <c r="X6790" t="s">
        <v>42</v>
      </c>
      <c r="Y6790" t="s">
        <v>2277</v>
      </c>
      <c r="AA6790" s="1">
        <f t="shared" si="751"/>
        <v>46078</v>
      </c>
      <c r="AB6790" s="2">
        <f t="shared" si="752"/>
        <v>2</v>
      </c>
      <c r="AC6790" s="2">
        <f t="shared" si="753"/>
        <v>2026</v>
      </c>
      <c r="AD6790" s="2" t="str">
        <f>IFERROR(VLOOKUP(A6790,'Aux Área'!$A$4:$B$123,2,0),"-")</f>
        <v>INSPEÇÃO</v>
      </c>
    </row>
    <row r="6791" spans="1:30" x14ac:dyDescent="0.3">
      <c r="A6791" t="s">
        <v>1945</v>
      </c>
      <c r="B6791" t="s">
        <v>2124</v>
      </c>
      <c r="C6791" t="s">
        <v>10565</v>
      </c>
      <c r="D6791" t="s">
        <v>1802</v>
      </c>
      <c r="E6791" t="s">
        <v>1803</v>
      </c>
      <c r="F6791" t="s">
        <v>653</v>
      </c>
      <c r="G6791" t="s">
        <v>1495</v>
      </c>
      <c r="H6791" t="s">
        <v>1804</v>
      </c>
      <c r="I6791" t="s">
        <v>1497</v>
      </c>
      <c r="J6791" t="s">
        <v>231</v>
      </c>
      <c r="K6791" t="s">
        <v>232</v>
      </c>
      <c r="L6791" t="s">
        <v>217</v>
      </c>
      <c r="M6791" t="s">
        <v>38</v>
      </c>
      <c r="N6791" t="s">
        <v>668</v>
      </c>
      <c r="O6791" s="23">
        <v>0</v>
      </c>
      <c r="P6791" s="9">
        <v>0</v>
      </c>
      <c r="Q6791" t="s">
        <v>40</v>
      </c>
      <c r="R6791">
        <v>0</v>
      </c>
      <c r="S6791" s="9">
        <v>118.86</v>
      </c>
      <c r="T6791" s="26">
        <v>5.99</v>
      </c>
      <c r="U6791" s="8">
        <v>712</v>
      </c>
      <c r="V6791" t="s">
        <v>10566</v>
      </c>
      <c r="W6791" t="s">
        <v>652</v>
      </c>
      <c r="X6791" t="s">
        <v>42</v>
      </c>
      <c r="Y6791" t="s">
        <v>653</v>
      </c>
      <c r="AA6791" s="1">
        <f t="shared" si="751"/>
        <v>46078</v>
      </c>
      <c r="AB6791" s="2">
        <f t="shared" si="752"/>
        <v>2</v>
      </c>
      <c r="AC6791" s="2">
        <f t="shared" si="753"/>
        <v>2026</v>
      </c>
      <c r="AD6791" s="2" t="str">
        <f>IFERROR(VLOOKUP(A6791,'Aux Área'!$A$4:$B$123,2,0),"-")</f>
        <v>SÃO PEDRO</v>
      </c>
    </row>
    <row r="6792" spans="1:30" x14ac:dyDescent="0.3">
      <c r="A6792" t="s">
        <v>2306</v>
      </c>
      <c r="B6792" t="s">
        <v>4613</v>
      </c>
      <c r="C6792" t="s">
        <v>10567</v>
      </c>
      <c r="D6792" t="s">
        <v>3212</v>
      </c>
      <c r="E6792" t="s">
        <v>3213</v>
      </c>
      <c r="F6792" t="s">
        <v>2309</v>
      </c>
      <c r="G6792" t="s">
        <v>1135</v>
      </c>
      <c r="H6792" t="s">
        <v>2275</v>
      </c>
      <c r="I6792" t="s">
        <v>1497</v>
      </c>
      <c r="J6792" t="s">
        <v>1665</v>
      </c>
      <c r="K6792" t="s">
        <v>1666</v>
      </c>
      <c r="L6792" t="s">
        <v>301</v>
      </c>
      <c r="M6792" t="s">
        <v>38</v>
      </c>
      <c r="N6792" t="s">
        <v>39</v>
      </c>
      <c r="O6792" s="23">
        <v>256</v>
      </c>
      <c r="P6792" s="9">
        <v>10.42</v>
      </c>
      <c r="Q6792" t="s">
        <v>40</v>
      </c>
      <c r="R6792">
        <v>112200</v>
      </c>
      <c r="S6792" s="9">
        <v>24.56</v>
      </c>
      <c r="T6792" s="26">
        <v>4.6900000000000004</v>
      </c>
      <c r="U6792" s="8">
        <v>115.19</v>
      </c>
      <c r="V6792" t="s">
        <v>10568</v>
      </c>
      <c r="W6792" t="s">
        <v>2276</v>
      </c>
      <c r="X6792" t="s">
        <v>42</v>
      </c>
      <c r="Y6792" t="s">
        <v>2277</v>
      </c>
      <c r="AA6792" s="1">
        <f t="shared" si="751"/>
        <v>46078</v>
      </c>
      <c r="AB6792" s="2">
        <f t="shared" si="752"/>
        <v>2</v>
      </c>
      <c r="AC6792" s="2">
        <f t="shared" si="753"/>
        <v>2026</v>
      </c>
      <c r="AD6792" s="2" t="str">
        <f>IFERROR(VLOOKUP(A6792,'Aux Área'!$A$4:$B$123,2,0),"-")</f>
        <v>INSPEÇÃO</v>
      </c>
    </row>
    <row r="6793" spans="1:30" x14ac:dyDescent="0.3">
      <c r="A6793" t="s">
        <v>2632</v>
      </c>
      <c r="B6793" t="s">
        <v>2633</v>
      </c>
      <c r="C6793" t="s">
        <v>10569</v>
      </c>
      <c r="D6793" t="s">
        <v>8713</v>
      </c>
      <c r="E6793" t="s">
        <v>8714</v>
      </c>
      <c r="F6793" t="s">
        <v>3712</v>
      </c>
      <c r="G6793" t="s">
        <v>1300</v>
      </c>
      <c r="H6793" t="s">
        <v>2635</v>
      </c>
      <c r="I6793" t="s">
        <v>37</v>
      </c>
      <c r="J6793" t="s">
        <v>89</v>
      </c>
      <c r="K6793" t="s">
        <v>90</v>
      </c>
      <c r="L6793" t="s">
        <v>91</v>
      </c>
      <c r="M6793" t="s">
        <v>38</v>
      </c>
      <c r="N6793" t="s">
        <v>39</v>
      </c>
      <c r="O6793" s="23">
        <v>291</v>
      </c>
      <c r="P6793" s="9">
        <v>7.02</v>
      </c>
      <c r="Q6793" t="s">
        <v>40</v>
      </c>
      <c r="R6793">
        <v>10393</v>
      </c>
      <c r="S6793" s="9">
        <v>41.46</v>
      </c>
      <c r="T6793" s="26">
        <v>4.8899999999999997</v>
      </c>
      <c r="U6793" s="8">
        <v>202.74</v>
      </c>
      <c r="V6793" t="s">
        <v>10570</v>
      </c>
      <c r="W6793" t="s">
        <v>2007</v>
      </c>
      <c r="X6793" t="s">
        <v>42</v>
      </c>
      <c r="Y6793" t="s">
        <v>1740</v>
      </c>
      <c r="AA6793" s="1">
        <f t="shared" si="751"/>
        <v>46078</v>
      </c>
      <c r="AB6793" s="2">
        <f t="shared" si="752"/>
        <v>2</v>
      </c>
      <c r="AC6793" s="2">
        <f t="shared" si="753"/>
        <v>2026</v>
      </c>
      <c r="AD6793" s="2" t="str">
        <f>IFERROR(VLOOKUP(A6793,'Aux Área'!$A$4:$B$123,2,0),"-")</f>
        <v>TI</v>
      </c>
    </row>
    <row r="6794" spans="1:30" x14ac:dyDescent="0.3">
      <c r="A6794" t="s">
        <v>1838</v>
      </c>
      <c r="B6794" t="s">
        <v>1839</v>
      </c>
      <c r="C6794" t="s">
        <v>10571</v>
      </c>
      <c r="D6794" t="s">
        <v>5109</v>
      </c>
      <c r="E6794" t="s">
        <v>5110</v>
      </c>
      <c r="F6794" t="s">
        <v>653</v>
      </c>
      <c r="G6794" t="s">
        <v>659</v>
      </c>
      <c r="H6794" t="s">
        <v>1821</v>
      </c>
      <c r="I6794" t="s">
        <v>1843</v>
      </c>
      <c r="J6794" t="s">
        <v>122</v>
      </c>
      <c r="K6794" t="s">
        <v>123</v>
      </c>
      <c r="L6794" t="s">
        <v>124</v>
      </c>
      <c r="M6794" t="s">
        <v>38</v>
      </c>
      <c r="N6794" t="s">
        <v>638</v>
      </c>
      <c r="O6794" s="23">
        <v>0</v>
      </c>
      <c r="P6794" s="9">
        <v>0</v>
      </c>
      <c r="Q6794" t="s">
        <v>40</v>
      </c>
      <c r="R6794">
        <v>0</v>
      </c>
      <c r="S6794" s="9">
        <v>150</v>
      </c>
      <c r="T6794" s="26">
        <v>5.99</v>
      </c>
      <c r="U6794" s="8">
        <v>898.5</v>
      </c>
      <c r="V6794" t="s">
        <v>112</v>
      </c>
      <c r="W6794" t="s">
        <v>652</v>
      </c>
      <c r="X6794" t="s">
        <v>42</v>
      </c>
      <c r="Y6794" t="s">
        <v>653</v>
      </c>
      <c r="AA6794" s="1">
        <f t="shared" si="751"/>
        <v>46078</v>
      </c>
      <c r="AB6794" s="2">
        <f t="shared" si="752"/>
        <v>2</v>
      </c>
      <c r="AC6794" s="2">
        <f t="shared" si="753"/>
        <v>2026</v>
      </c>
      <c r="AD6794" s="2" t="str">
        <f>IFERROR(VLOOKUP(A6794,'Aux Área'!$A$4:$B$123,2,0),"-")</f>
        <v>SÃO PEDRO</v>
      </c>
    </row>
    <row r="6795" spans="1:30" x14ac:dyDescent="0.3">
      <c r="A6795" t="s">
        <v>56</v>
      </c>
      <c r="B6795" t="s">
        <v>266</v>
      </c>
      <c r="C6795" t="s">
        <v>10572</v>
      </c>
      <c r="D6795" t="s">
        <v>120</v>
      </c>
      <c r="E6795" t="s">
        <v>121</v>
      </c>
      <c r="F6795" t="s">
        <v>57</v>
      </c>
      <c r="G6795" t="s">
        <v>35</v>
      </c>
      <c r="H6795" t="s">
        <v>36</v>
      </c>
      <c r="I6795" t="s">
        <v>37</v>
      </c>
      <c r="J6795" t="s">
        <v>370</v>
      </c>
      <c r="K6795" t="s">
        <v>371</v>
      </c>
      <c r="L6795" t="s">
        <v>124</v>
      </c>
      <c r="M6795" t="s">
        <v>38</v>
      </c>
      <c r="N6795" t="s">
        <v>39</v>
      </c>
      <c r="O6795" s="23">
        <v>404</v>
      </c>
      <c r="P6795" s="9">
        <v>9.98</v>
      </c>
      <c r="Q6795" t="s">
        <v>40</v>
      </c>
      <c r="R6795">
        <v>47456</v>
      </c>
      <c r="S6795" s="9">
        <v>40.47</v>
      </c>
      <c r="T6795" s="26">
        <v>4.9909999999999997</v>
      </c>
      <c r="U6795" s="8">
        <v>201.98</v>
      </c>
      <c r="V6795" t="s">
        <v>10573</v>
      </c>
      <c r="W6795" t="s">
        <v>2007</v>
      </c>
      <c r="X6795" t="s">
        <v>42</v>
      </c>
      <c r="Y6795" t="s">
        <v>1740</v>
      </c>
      <c r="AA6795" s="1">
        <f t="shared" si="751"/>
        <v>46078</v>
      </c>
      <c r="AB6795" s="2">
        <f t="shared" si="752"/>
        <v>2</v>
      </c>
      <c r="AC6795" s="2">
        <f t="shared" si="753"/>
        <v>2026</v>
      </c>
      <c r="AD6795" s="2" t="str">
        <f>IFERROR(VLOOKUP(A6795,'Aux Área'!$A$4:$B$123,2,0),"-")</f>
        <v>CONSERVA</v>
      </c>
    </row>
    <row r="6796" spans="1:30" x14ac:dyDescent="0.3">
      <c r="A6796" t="s">
        <v>2278</v>
      </c>
      <c r="B6796" t="s">
        <v>4664</v>
      </c>
      <c r="C6796" t="s">
        <v>10574</v>
      </c>
      <c r="D6796" t="s">
        <v>6708</v>
      </c>
      <c r="E6796" t="s">
        <v>6709</v>
      </c>
      <c r="F6796" t="s">
        <v>2281</v>
      </c>
      <c r="G6796" t="s">
        <v>1135</v>
      </c>
      <c r="H6796" t="s">
        <v>2275</v>
      </c>
      <c r="I6796" t="s">
        <v>1497</v>
      </c>
      <c r="J6796" t="s">
        <v>165</v>
      </c>
      <c r="K6796" t="s">
        <v>166</v>
      </c>
      <c r="L6796" t="s">
        <v>167</v>
      </c>
      <c r="M6796" t="s">
        <v>38</v>
      </c>
      <c r="N6796" t="s">
        <v>39</v>
      </c>
      <c r="O6796" s="23">
        <v>331</v>
      </c>
      <c r="P6796" s="9">
        <v>9.69</v>
      </c>
      <c r="Q6796" t="s">
        <v>40</v>
      </c>
      <c r="R6796">
        <v>117784</v>
      </c>
      <c r="S6796" s="9">
        <v>34.15</v>
      </c>
      <c r="T6796" s="26">
        <v>4.891</v>
      </c>
      <c r="U6796" s="8">
        <v>167.02</v>
      </c>
      <c r="V6796" t="s">
        <v>112</v>
      </c>
      <c r="W6796" t="s">
        <v>2276</v>
      </c>
      <c r="X6796" t="s">
        <v>42</v>
      </c>
      <c r="Y6796" t="s">
        <v>2277</v>
      </c>
      <c r="AA6796" s="1">
        <f t="shared" si="751"/>
        <v>46078</v>
      </c>
      <c r="AB6796" s="2">
        <f t="shared" si="752"/>
        <v>2</v>
      </c>
      <c r="AC6796" s="2">
        <f t="shared" si="753"/>
        <v>2026</v>
      </c>
      <c r="AD6796" s="2" t="str">
        <f>IFERROR(VLOOKUP(A6796,'Aux Área'!$A$4:$B$123,2,0),"-")</f>
        <v>INSPEÇÃO</v>
      </c>
    </row>
    <row r="6797" spans="1:30" x14ac:dyDescent="0.3">
      <c r="A6797" t="s">
        <v>62</v>
      </c>
      <c r="B6797" t="s">
        <v>1455</v>
      </c>
      <c r="C6797" t="s">
        <v>10575</v>
      </c>
      <c r="D6797" t="s">
        <v>158</v>
      </c>
      <c r="E6797" t="s">
        <v>159</v>
      </c>
      <c r="F6797" t="s">
        <v>63</v>
      </c>
      <c r="G6797" t="s">
        <v>35</v>
      </c>
      <c r="H6797" t="s">
        <v>36</v>
      </c>
      <c r="I6797" t="s">
        <v>37</v>
      </c>
      <c r="J6797" t="s">
        <v>169</v>
      </c>
      <c r="K6797" t="s">
        <v>170</v>
      </c>
      <c r="L6797" t="s">
        <v>124</v>
      </c>
      <c r="M6797" t="s">
        <v>38</v>
      </c>
      <c r="N6797" t="s">
        <v>39</v>
      </c>
      <c r="O6797" s="23">
        <v>238</v>
      </c>
      <c r="P6797" s="9">
        <v>8.89</v>
      </c>
      <c r="Q6797" t="s">
        <v>40</v>
      </c>
      <c r="R6797">
        <v>63628</v>
      </c>
      <c r="S6797" s="9">
        <v>26.77</v>
      </c>
      <c r="T6797" s="26">
        <v>4.8899999999999997</v>
      </c>
      <c r="U6797" s="8">
        <v>130.91</v>
      </c>
      <c r="V6797" t="s">
        <v>112</v>
      </c>
      <c r="W6797" t="s">
        <v>2007</v>
      </c>
      <c r="X6797" t="s">
        <v>42</v>
      </c>
      <c r="Y6797" t="s">
        <v>1740</v>
      </c>
      <c r="AA6797" s="1">
        <f t="shared" si="751"/>
        <v>46078</v>
      </c>
      <c r="AB6797" s="2">
        <f t="shared" si="752"/>
        <v>2</v>
      </c>
      <c r="AC6797" s="2">
        <f t="shared" si="753"/>
        <v>2026</v>
      </c>
      <c r="AD6797" s="2" t="str">
        <f>IFERROR(VLOOKUP(A6797,'Aux Área'!$A$4:$B$123,2,0),"-")</f>
        <v>CONSERVA</v>
      </c>
    </row>
    <row r="6798" spans="1:30" x14ac:dyDescent="0.3">
      <c r="A6798" t="s">
        <v>58</v>
      </c>
      <c r="B6798" t="s">
        <v>250</v>
      </c>
      <c r="C6798" t="s">
        <v>10576</v>
      </c>
      <c r="D6798" t="s">
        <v>87</v>
      </c>
      <c r="E6798" t="s">
        <v>88</v>
      </c>
      <c r="F6798" t="s">
        <v>59</v>
      </c>
      <c r="G6798" t="s">
        <v>35</v>
      </c>
      <c r="H6798" t="s">
        <v>36</v>
      </c>
      <c r="I6798" t="s">
        <v>37</v>
      </c>
      <c r="J6798" t="s">
        <v>285</v>
      </c>
      <c r="K6798" t="s">
        <v>286</v>
      </c>
      <c r="L6798" t="s">
        <v>91</v>
      </c>
      <c r="M6798" t="s">
        <v>38</v>
      </c>
      <c r="N6798" t="s">
        <v>39</v>
      </c>
      <c r="O6798" s="23">
        <v>239</v>
      </c>
      <c r="P6798" s="9">
        <v>8.76</v>
      </c>
      <c r="Q6798" t="s">
        <v>40</v>
      </c>
      <c r="R6798">
        <v>79580</v>
      </c>
      <c r="S6798" s="9">
        <v>27.29</v>
      </c>
      <c r="T6798" s="26">
        <v>4.8899999999999997</v>
      </c>
      <c r="U6798" s="8">
        <v>133.44999999999999</v>
      </c>
      <c r="V6798" t="s">
        <v>10577</v>
      </c>
      <c r="W6798" t="s">
        <v>2007</v>
      </c>
      <c r="X6798" t="s">
        <v>42</v>
      </c>
      <c r="Y6798" t="s">
        <v>1740</v>
      </c>
      <c r="AA6798" s="1">
        <f t="shared" si="751"/>
        <v>46078</v>
      </c>
      <c r="AB6798" s="2">
        <f t="shared" si="752"/>
        <v>2</v>
      </c>
      <c r="AC6798" s="2">
        <f t="shared" si="753"/>
        <v>2026</v>
      </c>
      <c r="AD6798" s="2" t="str">
        <f>IFERROR(VLOOKUP(A6798,'Aux Área'!$A$4:$B$123,2,0),"-")</f>
        <v>CONSERVA</v>
      </c>
    </row>
    <row r="6799" spans="1:30" x14ac:dyDescent="0.3">
      <c r="A6799" t="s">
        <v>50</v>
      </c>
      <c r="B6799" t="s">
        <v>324</v>
      </c>
      <c r="C6799" t="s">
        <v>10578</v>
      </c>
      <c r="D6799" t="s">
        <v>326</v>
      </c>
      <c r="E6799" t="s">
        <v>327</v>
      </c>
      <c r="F6799" t="s">
        <v>51</v>
      </c>
      <c r="G6799" t="s">
        <v>35</v>
      </c>
      <c r="H6799" t="s">
        <v>36</v>
      </c>
      <c r="I6799" t="s">
        <v>37</v>
      </c>
      <c r="J6799" t="s">
        <v>231</v>
      </c>
      <c r="K6799" t="s">
        <v>232</v>
      </c>
      <c r="L6799" t="s">
        <v>217</v>
      </c>
      <c r="M6799" t="s">
        <v>38</v>
      </c>
      <c r="N6799" t="s">
        <v>39</v>
      </c>
      <c r="O6799" s="23">
        <v>179</v>
      </c>
      <c r="P6799" s="9">
        <v>5.48</v>
      </c>
      <c r="Q6799" t="s">
        <v>40</v>
      </c>
      <c r="R6799">
        <v>21075</v>
      </c>
      <c r="S6799" s="9">
        <v>32.69</v>
      </c>
      <c r="T6799" s="26">
        <v>4.8600000000000003</v>
      </c>
      <c r="U6799" s="8">
        <v>158.88</v>
      </c>
      <c r="V6799" t="s">
        <v>10579</v>
      </c>
      <c r="W6799" t="s">
        <v>2007</v>
      </c>
      <c r="X6799" t="s">
        <v>42</v>
      </c>
      <c r="Y6799" t="s">
        <v>1740</v>
      </c>
      <c r="AA6799" s="1">
        <f t="shared" si="751"/>
        <v>46078</v>
      </c>
      <c r="AB6799" s="2">
        <f t="shared" si="752"/>
        <v>2</v>
      </c>
      <c r="AC6799" s="2">
        <f t="shared" si="753"/>
        <v>2026</v>
      </c>
      <c r="AD6799" s="2" t="str">
        <f>IFERROR(VLOOKUP(A6799,'Aux Área'!$A$4:$B$123,2,0),"-")</f>
        <v>TI</v>
      </c>
    </row>
    <row r="6800" spans="1:30" x14ac:dyDescent="0.3">
      <c r="A6800" t="s">
        <v>2212</v>
      </c>
      <c r="B6800" t="s">
        <v>2466</v>
      </c>
      <c r="C6800" t="s">
        <v>10580</v>
      </c>
      <c r="D6800" t="s">
        <v>3949</v>
      </c>
      <c r="E6800" t="s">
        <v>3950</v>
      </c>
      <c r="F6800" t="s">
        <v>2214</v>
      </c>
      <c r="G6800" t="s">
        <v>35</v>
      </c>
      <c r="H6800" t="s">
        <v>2215</v>
      </c>
      <c r="I6800" t="s">
        <v>839</v>
      </c>
      <c r="J6800" t="s">
        <v>89</v>
      </c>
      <c r="K6800" t="s">
        <v>90</v>
      </c>
      <c r="L6800" t="s">
        <v>91</v>
      </c>
      <c r="M6800" t="s">
        <v>38</v>
      </c>
      <c r="N6800" t="s">
        <v>668</v>
      </c>
      <c r="O6800" s="23">
        <v>245</v>
      </c>
      <c r="P6800" s="9">
        <v>5.89</v>
      </c>
      <c r="Q6800" t="s">
        <v>40</v>
      </c>
      <c r="R6800">
        <v>12302</v>
      </c>
      <c r="S6800" s="9">
        <v>41.62</v>
      </c>
      <c r="T6800" s="26">
        <v>5.85</v>
      </c>
      <c r="U6800" s="8">
        <v>243.48</v>
      </c>
      <c r="V6800" t="s">
        <v>10581</v>
      </c>
      <c r="W6800" t="s">
        <v>2007</v>
      </c>
      <c r="X6800" t="s">
        <v>42</v>
      </c>
      <c r="Y6800" t="s">
        <v>2217</v>
      </c>
      <c r="AA6800" s="1">
        <f t="shared" si="751"/>
        <v>46078</v>
      </c>
      <c r="AB6800" s="2">
        <f t="shared" si="752"/>
        <v>2</v>
      </c>
      <c r="AC6800" s="2">
        <f t="shared" si="753"/>
        <v>2026</v>
      </c>
      <c r="AD6800" s="2" t="str">
        <f>IFERROR(VLOOKUP(A6800,'Aux Área'!$A$4:$B$123,2,0),"-")</f>
        <v>APH</v>
      </c>
    </row>
    <row r="6801" spans="1:30" x14ac:dyDescent="0.3">
      <c r="A6801" t="s">
        <v>54</v>
      </c>
      <c r="B6801" t="s">
        <v>319</v>
      </c>
      <c r="C6801" t="s">
        <v>10582</v>
      </c>
      <c r="D6801" t="s">
        <v>1480</v>
      </c>
      <c r="E6801" t="s">
        <v>1481</v>
      </c>
      <c r="F6801" t="s">
        <v>55</v>
      </c>
      <c r="G6801" t="s">
        <v>35</v>
      </c>
      <c r="H6801" t="s">
        <v>36</v>
      </c>
      <c r="I6801" t="s">
        <v>37</v>
      </c>
      <c r="J6801" t="s">
        <v>1665</v>
      </c>
      <c r="K6801" t="s">
        <v>1666</v>
      </c>
      <c r="L6801" t="s">
        <v>301</v>
      </c>
      <c r="M6801" t="s">
        <v>38</v>
      </c>
      <c r="N6801" t="s">
        <v>39</v>
      </c>
      <c r="O6801" s="23">
        <v>319</v>
      </c>
      <c r="P6801" s="9">
        <v>8.99</v>
      </c>
      <c r="Q6801" t="s">
        <v>40</v>
      </c>
      <c r="R6801">
        <v>41776</v>
      </c>
      <c r="S6801" s="9">
        <v>35.479999999999997</v>
      </c>
      <c r="T6801" s="26">
        <v>4.6900000000000004</v>
      </c>
      <c r="U6801" s="8">
        <v>166.4</v>
      </c>
      <c r="V6801" t="s">
        <v>10583</v>
      </c>
      <c r="W6801" t="s">
        <v>2007</v>
      </c>
      <c r="X6801" t="s">
        <v>42</v>
      </c>
      <c r="Y6801" t="s">
        <v>1740</v>
      </c>
      <c r="AA6801" s="1">
        <f t="shared" si="751"/>
        <v>46078</v>
      </c>
      <c r="AB6801" s="2">
        <f t="shared" si="752"/>
        <v>2</v>
      </c>
      <c r="AC6801" s="2">
        <f t="shared" si="753"/>
        <v>2026</v>
      </c>
      <c r="AD6801" s="2" t="str">
        <f>IFERROR(VLOOKUP(A6801,'Aux Área'!$A$4:$B$123,2,0),"-")</f>
        <v>ENGENHARIA</v>
      </c>
    </row>
    <row r="6802" spans="1:30" x14ac:dyDescent="0.3">
      <c r="A6802" t="s">
        <v>2472</v>
      </c>
      <c r="B6802" t="s">
        <v>2473</v>
      </c>
      <c r="C6802" t="s">
        <v>10584</v>
      </c>
      <c r="D6802" t="s">
        <v>2468</v>
      </c>
      <c r="E6802" t="s">
        <v>2469</v>
      </c>
      <c r="F6802" t="s">
        <v>2475</v>
      </c>
      <c r="G6802" t="s">
        <v>659</v>
      </c>
      <c r="H6802" t="s">
        <v>2215</v>
      </c>
      <c r="I6802" t="s">
        <v>667</v>
      </c>
      <c r="J6802" t="s">
        <v>215</v>
      </c>
      <c r="K6802" t="s">
        <v>216</v>
      </c>
      <c r="L6802" t="s">
        <v>217</v>
      </c>
      <c r="M6802" t="s">
        <v>38</v>
      </c>
      <c r="N6802" t="s">
        <v>668</v>
      </c>
      <c r="O6802" s="23">
        <v>254</v>
      </c>
      <c r="P6802" s="9">
        <v>5.41</v>
      </c>
      <c r="Q6802" t="s">
        <v>40</v>
      </c>
      <c r="R6802">
        <v>7508</v>
      </c>
      <c r="S6802" s="9">
        <v>46.93</v>
      </c>
      <c r="T6802" s="26">
        <v>6.2910000000000004</v>
      </c>
      <c r="U6802" s="8">
        <v>295.22000000000003</v>
      </c>
      <c r="V6802" t="s">
        <v>41</v>
      </c>
      <c r="W6802" t="s">
        <v>2007</v>
      </c>
      <c r="X6802" t="s">
        <v>42</v>
      </c>
      <c r="Y6802" t="s">
        <v>1740</v>
      </c>
      <c r="AA6802" s="1">
        <f t="shared" si="751"/>
        <v>46078</v>
      </c>
      <c r="AB6802" s="2">
        <f t="shared" si="752"/>
        <v>2</v>
      </c>
      <c r="AC6802" s="2">
        <f t="shared" si="753"/>
        <v>2026</v>
      </c>
      <c r="AD6802" s="2" t="str">
        <f>IFERROR(VLOOKUP(A6802,'Aux Área'!$A$4:$B$123,2,0),"-")</f>
        <v>APH</v>
      </c>
    </row>
    <row r="6803" spans="1:30" x14ac:dyDescent="0.3">
      <c r="A6803" t="s">
        <v>9677</v>
      </c>
      <c r="B6803" t="s">
        <v>10434</v>
      </c>
      <c r="C6803" t="s">
        <v>10585</v>
      </c>
      <c r="D6803" t="s">
        <v>10436</v>
      </c>
      <c r="E6803" t="s">
        <v>9678</v>
      </c>
      <c r="F6803" t="s">
        <v>15507</v>
      </c>
      <c r="G6803" t="s">
        <v>1635</v>
      </c>
      <c r="H6803" t="s">
        <v>9676</v>
      </c>
      <c r="I6803" t="s">
        <v>37</v>
      </c>
      <c r="J6803" t="s">
        <v>219</v>
      </c>
      <c r="K6803" t="s">
        <v>177</v>
      </c>
      <c r="L6803" t="s">
        <v>177</v>
      </c>
      <c r="M6803" t="s">
        <v>38</v>
      </c>
      <c r="N6803" t="s">
        <v>39</v>
      </c>
      <c r="O6803" s="23">
        <v>448</v>
      </c>
      <c r="P6803" s="9">
        <v>12.15</v>
      </c>
      <c r="Q6803" t="s">
        <v>40</v>
      </c>
      <c r="R6803">
        <v>42250</v>
      </c>
      <c r="S6803" s="9">
        <v>36.86</v>
      </c>
      <c r="T6803" s="26">
        <v>4.99</v>
      </c>
      <c r="U6803" s="8">
        <v>183.93</v>
      </c>
      <c r="V6803" t="s">
        <v>10586</v>
      </c>
      <c r="W6803" t="s">
        <v>2007</v>
      </c>
      <c r="X6803" t="s">
        <v>42</v>
      </c>
      <c r="Y6803" t="s">
        <v>6209</v>
      </c>
      <c r="AA6803" s="1">
        <f t="shared" si="751"/>
        <v>46078</v>
      </c>
      <c r="AB6803" s="2">
        <f t="shared" si="752"/>
        <v>2</v>
      </c>
      <c r="AC6803" s="2">
        <f t="shared" si="753"/>
        <v>2026</v>
      </c>
      <c r="AD6803" s="2" t="str">
        <f>IFERROR(VLOOKUP(A6803,'Aux Área'!$A$4:$B$123,2,0),"-")</f>
        <v>TI</v>
      </c>
    </row>
    <row r="6804" spans="1:30" x14ac:dyDescent="0.3">
      <c r="A6804" t="s">
        <v>5620</v>
      </c>
      <c r="B6804" t="s">
        <v>9277</v>
      </c>
      <c r="C6804" t="s">
        <v>10587</v>
      </c>
      <c r="D6804" t="s">
        <v>2160</v>
      </c>
      <c r="E6804" t="s">
        <v>2161</v>
      </c>
      <c r="F6804" t="s">
        <v>6208</v>
      </c>
      <c r="G6804" t="s">
        <v>1135</v>
      </c>
      <c r="H6804" t="s">
        <v>5545</v>
      </c>
      <c r="I6804" t="s">
        <v>839</v>
      </c>
      <c r="J6804" t="s">
        <v>275</v>
      </c>
      <c r="K6804" t="s">
        <v>276</v>
      </c>
      <c r="L6804" t="s">
        <v>124</v>
      </c>
      <c r="M6804" t="s">
        <v>38</v>
      </c>
      <c r="N6804" t="s">
        <v>39</v>
      </c>
      <c r="O6804" s="23">
        <v>271</v>
      </c>
      <c r="P6804" s="9">
        <v>6.82</v>
      </c>
      <c r="Q6804" t="s">
        <v>40</v>
      </c>
      <c r="R6804">
        <v>28970</v>
      </c>
      <c r="S6804" s="9">
        <v>39.74</v>
      </c>
      <c r="T6804" s="26">
        <v>4.79</v>
      </c>
      <c r="U6804" s="8">
        <v>190.35</v>
      </c>
      <c r="V6804" t="s">
        <v>10588</v>
      </c>
      <c r="W6804" t="s">
        <v>2276</v>
      </c>
      <c r="X6804" t="s">
        <v>42</v>
      </c>
      <c r="Y6804" t="s">
        <v>2277</v>
      </c>
      <c r="AA6804" s="1">
        <f t="shared" si="751"/>
        <v>46078</v>
      </c>
      <c r="AB6804" s="2">
        <f t="shared" si="752"/>
        <v>2</v>
      </c>
      <c r="AC6804" s="2">
        <f t="shared" si="753"/>
        <v>2026</v>
      </c>
      <c r="AD6804" s="2" t="str">
        <f>IFERROR(VLOOKUP(A6804,'Aux Área'!$A$4:$B$123,2,0),"-")</f>
        <v>INSPEÇÃO</v>
      </c>
    </row>
    <row r="6805" spans="1:30" x14ac:dyDescent="0.3">
      <c r="A6805" t="s">
        <v>2181</v>
      </c>
      <c r="B6805" t="s">
        <v>4595</v>
      </c>
      <c r="C6805" t="s">
        <v>10589</v>
      </c>
      <c r="D6805" t="s">
        <v>3107</v>
      </c>
      <c r="E6805" t="s">
        <v>3108</v>
      </c>
      <c r="F6805" t="s">
        <v>2184</v>
      </c>
      <c r="G6805" t="s">
        <v>1135</v>
      </c>
      <c r="H6805" t="s">
        <v>2185</v>
      </c>
      <c r="I6805" t="s">
        <v>2186</v>
      </c>
      <c r="J6805" t="s">
        <v>237</v>
      </c>
      <c r="K6805" t="s">
        <v>238</v>
      </c>
      <c r="L6805" t="s">
        <v>110</v>
      </c>
      <c r="M6805" t="s">
        <v>38</v>
      </c>
      <c r="N6805" t="s">
        <v>668</v>
      </c>
      <c r="O6805" s="23">
        <v>1089</v>
      </c>
      <c r="P6805" s="9">
        <v>14.52</v>
      </c>
      <c r="Q6805" t="s">
        <v>40</v>
      </c>
      <c r="R6805">
        <v>124049</v>
      </c>
      <c r="S6805" s="9">
        <v>75</v>
      </c>
      <c r="T6805" s="26">
        <v>6.04</v>
      </c>
      <c r="U6805" s="8">
        <v>453</v>
      </c>
      <c r="V6805" t="s">
        <v>41</v>
      </c>
      <c r="W6805" t="s">
        <v>2007</v>
      </c>
      <c r="X6805" t="s">
        <v>42</v>
      </c>
      <c r="Y6805" t="s">
        <v>2188</v>
      </c>
      <c r="AA6805" s="1">
        <f t="shared" si="751"/>
        <v>46078</v>
      </c>
      <c r="AB6805" s="2">
        <f t="shared" si="752"/>
        <v>2</v>
      </c>
      <c r="AC6805" s="2">
        <f t="shared" si="753"/>
        <v>2026</v>
      </c>
      <c r="AD6805" s="2" t="str">
        <f>IFERROR(VLOOKUP(A6805,'Aux Área'!$A$4:$B$123,2,0),"-")</f>
        <v>INSPEÇÃO</v>
      </c>
    </row>
    <row r="6806" spans="1:30" x14ac:dyDescent="0.3">
      <c r="A6806" t="s">
        <v>52</v>
      </c>
      <c r="B6806" t="s">
        <v>1449</v>
      </c>
      <c r="C6806" t="s">
        <v>10590</v>
      </c>
      <c r="D6806" t="s">
        <v>3246</v>
      </c>
      <c r="E6806" t="s">
        <v>3247</v>
      </c>
      <c r="F6806" t="s">
        <v>53</v>
      </c>
      <c r="G6806" t="s">
        <v>35</v>
      </c>
      <c r="H6806" t="s">
        <v>36</v>
      </c>
      <c r="I6806" t="s">
        <v>37</v>
      </c>
      <c r="J6806" t="s">
        <v>285</v>
      </c>
      <c r="K6806" t="s">
        <v>286</v>
      </c>
      <c r="L6806" t="s">
        <v>91</v>
      </c>
      <c r="M6806" t="s">
        <v>38</v>
      </c>
      <c r="N6806" t="s">
        <v>39</v>
      </c>
      <c r="O6806" s="23">
        <v>345</v>
      </c>
      <c r="P6806" s="9">
        <v>10.34</v>
      </c>
      <c r="Q6806" t="s">
        <v>40</v>
      </c>
      <c r="R6806">
        <v>66711</v>
      </c>
      <c r="S6806" s="9">
        <v>33.380000000000003</v>
      </c>
      <c r="T6806" s="26">
        <v>4.891</v>
      </c>
      <c r="U6806" s="8">
        <v>163.26</v>
      </c>
      <c r="V6806" t="s">
        <v>10591</v>
      </c>
      <c r="W6806" t="s">
        <v>2007</v>
      </c>
      <c r="X6806" t="s">
        <v>42</v>
      </c>
      <c r="Y6806" t="s">
        <v>1740</v>
      </c>
      <c r="AA6806" s="1">
        <f t="shared" si="751"/>
        <v>46078</v>
      </c>
      <c r="AB6806" s="2">
        <f t="shared" si="752"/>
        <v>2</v>
      </c>
      <c r="AC6806" s="2">
        <f t="shared" si="753"/>
        <v>2026</v>
      </c>
      <c r="AD6806" s="2" t="str">
        <f>IFERROR(VLOOKUP(A6806,'Aux Área'!$A$4:$B$123,2,0),"-")</f>
        <v>OPERAÇÃO</v>
      </c>
    </row>
    <row r="6807" spans="1:30" x14ac:dyDescent="0.3">
      <c r="A6807" t="s">
        <v>2347</v>
      </c>
      <c r="B6807" t="s">
        <v>2348</v>
      </c>
      <c r="C6807" t="s">
        <v>10592</v>
      </c>
      <c r="D6807" t="s">
        <v>4262</v>
      </c>
      <c r="E6807" t="s">
        <v>4263</v>
      </c>
      <c r="F6807" t="s">
        <v>2350</v>
      </c>
      <c r="G6807" t="s">
        <v>659</v>
      </c>
      <c r="H6807" t="s">
        <v>1996</v>
      </c>
      <c r="I6807" t="s">
        <v>1997</v>
      </c>
      <c r="J6807" t="s">
        <v>237</v>
      </c>
      <c r="K6807" t="s">
        <v>238</v>
      </c>
      <c r="L6807" t="s">
        <v>110</v>
      </c>
      <c r="M6807" t="s">
        <v>38</v>
      </c>
      <c r="N6807" t="s">
        <v>668</v>
      </c>
      <c r="O6807" s="23">
        <v>113</v>
      </c>
      <c r="P6807" s="9">
        <v>3.81</v>
      </c>
      <c r="Q6807" t="s">
        <v>40</v>
      </c>
      <c r="R6807">
        <v>30769</v>
      </c>
      <c r="S6807" s="9">
        <v>29.68</v>
      </c>
      <c r="T6807" s="26">
        <v>6.04</v>
      </c>
      <c r="U6807" s="8">
        <v>179.27</v>
      </c>
      <c r="V6807" t="s">
        <v>41</v>
      </c>
      <c r="W6807" t="s">
        <v>1985</v>
      </c>
      <c r="X6807" t="s">
        <v>42</v>
      </c>
      <c r="Y6807" t="s">
        <v>1986</v>
      </c>
      <c r="AA6807" s="1">
        <f t="shared" si="751"/>
        <v>46078</v>
      </c>
      <c r="AB6807" s="2">
        <f t="shared" si="752"/>
        <v>2</v>
      </c>
      <c r="AC6807" s="2">
        <f t="shared" si="753"/>
        <v>2026</v>
      </c>
      <c r="AD6807" s="2" t="str">
        <f>IFERROR(VLOOKUP(A6807,'Aux Área'!$A$4:$B$123,2,0),"-")</f>
        <v>PESADOS</v>
      </c>
    </row>
    <row r="6808" spans="1:30" x14ac:dyDescent="0.3">
      <c r="A6808" t="s">
        <v>2306</v>
      </c>
      <c r="B6808" t="s">
        <v>4613</v>
      </c>
      <c r="C6808" t="s">
        <v>10593</v>
      </c>
      <c r="D6808" t="s">
        <v>3428</v>
      </c>
      <c r="E6808" t="s">
        <v>3429</v>
      </c>
      <c r="F6808" t="s">
        <v>2309</v>
      </c>
      <c r="G6808" t="s">
        <v>1135</v>
      </c>
      <c r="H6808" t="s">
        <v>2275</v>
      </c>
      <c r="I6808" t="s">
        <v>1497</v>
      </c>
      <c r="J6808" t="s">
        <v>1665</v>
      </c>
      <c r="K6808" t="s">
        <v>1666</v>
      </c>
      <c r="L6808" t="s">
        <v>301</v>
      </c>
      <c r="M6808" t="s">
        <v>38</v>
      </c>
      <c r="N6808" t="s">
        <v>39</v>
      </c>
      <c r="O6808" s="23">
        <v>377</v>
      </c>
      <c r="P6808" s="9">
        <v>8.93</v>
      </c>
      <c r="Q6808" t="s">
        <v>40</v>
      </c>
      <c r="R6808" s="2">
        <v>125577</v>
      </c>
      <c r="S6808" s="9">
        <v>42.23</v>
      </c>
      <c r="T6808" s="26">
        <v>4.6900000000000004</v>
      </c>
      <c r="U6808" s="8">
        <v>198.06</v>
      </c>
      <c r="V6808" t="s">
        <v>10594</v>
      </c>
      <c r="W6808" t="s">
        <v>2276</v>
      </c>
      <c r="X6808" t="s">
        <v>42</v>
      </c>
      <c r="Y6808" t="s">
        <v>2277</v>
      </c>
      <c r="AA6808" s="1">
        <f t="shared" si="751"/>
        <v>46078</v>
      </c>
      <c r="AB6808" s="2">
        <f t="shared" si="752"/>
        <v>2</v>
      </c>
      <c r="AC6808" s="2">
        <f t="shared" si="753"/>
        <v>2026</v>
      </c>
      <c r="AD6808" s="2" t="str">
        <f>IFERROR(VLOOKUP(A6808,'Aux Área'!$A$4:$B$123,2,0),"-")</f>
        <v>INSPEÇÃO</v>
      </c>
    </row>
    <row r="6809" spans="1:30" x14ac:dyDescent="0.3">
      <c r="A6809" t="s">
        <v>2314</v>
      </c>
      <c r="B6809" t="s">
        <v>4624</v>
      </c>
      <c r="C6809" t="s">
        <v>10595</v>
      </c>
      <c r="D6809" t="s">
        <v>3410</v>
      </c>
      <c r="E6809" t="s">
        <v>3411</v>
      </c>
      <c r="F6809" t="s">
        <v>2317</v>
      </c>
      <c r="G6809" t="s">
        <v>1300</v>
      </c>
      <c r="H6809" t="s">
        <v>1301</v>
      </c>
      <c r="I6809" t="s">
        <v>37</v>
      </c>
      <c r="J6809" t="s">
        <v>231</v>
      </c>
      <c r="K6809" t="s">
        <v>232</v>
      </c>
      <c r="L6809" t="s">
        <v>217</v>
      </c>
      <c r="M6809" t="s">
        <v>38</v>
      </c>
      <c r="N6809" t="s">
        <v>39</v>
      </c>
      <c r="O6809" s="23">
        <v>400</v>
      </c>
      <c r="P6809" s="9">
        <v>8.7799999999999994</v>
      </c>
      <c r="Q6809" t="s">
        <v>40</v>
      </c>
      <c r="R6809">
        <v>64291</v>
      </c>
      <c r="S6809" s="9">
        <v>45.55</v>
      </c>
      <c r="T6809" s="26">
        <v>4.8609999999999998</v>
      </c>
      <c r="U6809" s="8">
        <v>221.4</v>
      </c>
      <c r="V6809" t="s">
        <v>10596</v>
      </c>
      <c r="W6809" t="s">
        <v>2276</v>
      </c>
      <c r="X6809" t="s">
        <v>42</v>
      </c>
      <c r="Y6809" t="s">
        <v>2277</v>
      </c>
      <c r="AA6809" s="1">
        <f t="shared" si="751"/>
        <v>46078</v>
      </c>
      <c r="AB6809" s="2">
        <f t="shared" si="752"/>
        <v>2</v>
      </c>
      <c r="AC6809" s="2">
        <f t="shared" si="753"/>
        <v>2026</v>
      </c>
      <c r="AD6809" s="2" t="str">
        <f>IFERROR(VLOOKUP(A6809,'Aux Área'!$A$4:$B$123,2,0),"-")</f>
        <v>INSPEÇÃO</v>
      </c>
    </row>
    <row r="6810" spans="1:30" x14ac:dyDescent="0.3">
      <c r="A6810" t="s">
        <v>2189</v>
      </c>
      <c r="B6810" t="s">
        <v>2190</v>
      </c>
      <c r="C6810" t="s">
        <v>10597</v>
      </c>
      <c r="D6810" t="s">
        <v>9696</v>
      </c>
      <c r="E6810" t="s">
        <v>9665</v>
      </c>
      <c r="F6810" t="s">
        <v>2192</v>
      </c>
      <c r="G6810" t="s">
        <v>1135</v>
      </c>
      <c r="H6810" t="s">
        <v>2185</v>
      </c>
      <c r="I6810" t="s">
        <v>2186</v>
      </c>
      <c r="J6810" t="s">
        <v>169</v>
      </c>
      <c r="K6810" t="s">
        <v>170</v>
      </c>
      <c r="L6810" t="s">
        <v>124</v>
      </c>
      <c r="M6810" t="s">
        <v>38</v>
      </c>
      <c r="N6810" t="s">
        <v>668</v>
      </c>
      <c r="O6810" s="23">
        <v>805</v>
      </c>
      <c r="P6810" s="9">
        <v>13.36</v>
      </c>
      <c r="Q6810" t="s">
        <v>40</v>
      </c>
      <c r="R6810">
        <v>26366</v>
      </c>
      <c r="S6810" s="9">
        <v>60.25</v>
      </c>
      <c r="T6810" s="26">
        <v>5.84</v>
      </c>
      <c r="U6810" s="8">
        <v>351.86</v>
      </c>
      <c r="V6810" t="s">
        <v>41</v>
      </c>
      <c r="W6810" t="s">
        <v>2007</v>
      </c>
      <c r="X6810" t="s">
        <v>42</v>
      </c>
      <c r="Y6810" t="s">
        <v>2188</v>
      </c>
      <c r="AA6810" s="1">
        <f t="shared" si="751"/>
        <v>46078</v>
      </c>
      <c r="AB6810" s="2">
        <f t="shared" si="752"/>
        <v>2</v>
      </c>
      <c r="AC6810" s="2">
        <f t="shared" si="753"/>
        <v>2026</v>
      </c>
      <c r="AD6810" s="2" t="str">
        <f>IFERROR(VLOOKUP(A6810,'Aux Área'!$A$4:$B$123,2,0),"-")</f>
        <v>INSPEÇÃO</v>
      </c>
    </row>
    <row r="6811" spans="1:30" x14ac:dyDescent="0.3">
      <c r="A6811" t="s">
        <v>2477</v>
      </c>
      <c r="B6811" t="s">
        <v>2478</v>
      </c>
      <c r="C6811" t="s">
        <v>10598</v>
      </c>
      <c r="D6811" t="s">
        <v>2468</v>
      </c>
      <c r="E6811" t="s">
        <v>2469</v>
      </c>
      <c r="F6811" t="s">
        <v>2480</v>
      </c>
      <c r="G6811" t="s">
        <v>659</v>
      </c>
      <c r="H6811" t="s">
        <v>2215</v>
      </c>
      <c r="I6811" t="s">
        <v>667</v>
      </c>
      <c r="J6811" t="s">
        <v>275</v>
      </c>
      <c r="K6811" t="s">
        <v>276</v>
      </c>
      <c r="L6811" t="s">
        <v>124</v>
      </c>
      <c r="M6811" t="s">
        <v>38</v>
      </c>
      <c r="N6811" t="s">
        <v>668</v>
      </c>
      <c r="O6811" s="23">
        <v>371</v>
      </c>
      <c r="P6811" s="9">
        <v>6.29</v>
      </c>
      <c r="Q6811" t="s">
        <v>40</v>
      </c>
      <c r="R6811">
        <v>9625</v>
      </c>
      <c r="S6811" s="9">
        <v>59</v>
      </c>
      <c r="T6811" s="26">
        <v>6.39</v>
      </c>
      <c r="U6811" s="8">
        <v>377.01</v>
      </c>
      <c r="V6811" t="s">
        <v>10599</v>
      </c>
      <c r="W6811" t="s">
        <v>2007</v>
      </c>
      <c r="X6811" t="s">
        <v>42</v>
      </c>
      <c r="Y6811" t="s">
        <v>1740</v>
      </c>
      <c r="AA6811" s="1">
        <f t="shared" si="751"/>
        <v>46078</v>
      </c>
      <c r="AB6811" s="2">
        <f t="shared" si="752"/>
        <v>2</v>
      </c>
      <c r="AC6811" s="2">
        <f t="shared" si="753"/>
        <v>2026</v>
      </c>
      <c r="AD6811" s="2" t="str">
        <f>IFERROR(VLOOKUP(A6811,'Aux Área'!$A$4:$B$123,2,0),"-")</f>
        <v>APH</v>
      </c>
    </row>
    <row r="6812" spans="1:30" x14ac:dyDescent="0.3">
      <c r="A6812" t="s">
        <v>58</v>
      </c>
      <c r="B6812" t="s">
        <v>250</v>
      </c>
      <c r="C6812" t="s">
        <v>10600</v>
      </c>
      <c r="D6812" t="s">
        <v>87</v>
      </c>
      <c r="E6812" t="s">
        <v>88</v>
      </c>
      <c r="F6812" t="s">
        <v>59</v>
      </c>
      <c r="G6812" t="s">
        <v>35</v>
      </c>
      <c r="H6812" t="s">
        <v>36</v>
      </c>
      <c r="I6812" t="s">
        <v>37</v>
      </c>
      <c r="J6812" t="s">
        <v>188</v>
      </c>
      <c r="K6812" t="s">
        <v>189</v>
      </c>
      <c r="L6812" t="s">
        <v>190</v>
      </c>
      <c r="M6812" t="s">
        <v>38</v>
      </c>
      <c r="N6812" t="s">
        <v>39</v>
      </c>
      <c r="O6812" s="23">
        <v>301</v>
      </c>
      <c r="P6812" s="9">
        <v>7.96</v>
      </c>
      <c r="Q6812" t="s">
        <v>40</v>
      </c>
      <c r="R6812">
        <v>79881</v>
      </c>
      <c r="S6812" s="9">
        <v>37.81</v>
      </c>
      <c r="T6812" s="26">
        <v>4.99</v>
      </c>
      <c r="U6812" s="8">
        <v>188.67</v>
      </c>
      <c r="V6812" t="s">
        <v>41</v>
      </c>
      <c r="W6812" t="s">
        <v>2007</v>
      </c>
      <c r="X6812" t="s">
        <v>42</v>
      </c>
      <c r="Y6812" t="s">
        <v>1740</v>
      </c>
      <c r="AA6812" s="1">
        <f t="shared" si="751"/>
        <v>46078</v>
      </c>
      <c r="AB6812" s="2">
        <f t="shared" si="752"/>
        <v>2</v>
      </c>
      <c r="AC6812" s="2">
        <f t="shared" si="753"/>
        <v>2026</v>
      </c>
      <c r="AD6812" s="2" t="str">
        <f>IFERROR(VLOOKUP(A6812,'Aux Área'!$A$4:$B$123,2,0),"-")</f>
        <v>CONSERVA</v>
      </c>
    </row>
    <row r="6813" spans="1:30" x14ac:dyDescent="0.3">
      <c r="A6813" t="s">
        <v>1819</v>
      </c>
      <c r="B6813" t="s">
        <v>156</v>
      </c>
      <c r="C6813" t="s">
        <v>10601</v>
      </c>
      <c r="D6813" t="s">
        <v>5474</v>
      </c>
      <c r="E6813" t="s">
        <v>5475</v>
      </c>
      <c r="F6813" t="s">
        <v>653</v>
      </c>
      <c r="G6813" t="s">
        <v>659</v>
      </c>
      <c r="H6813" t="s">
        <v>1821</v>
      </c>
      <c r="I6813" t="s">
        <v>673</v>
      </c>
      <c r="J6813" t="s">
        <v>231</v>
      </c>
      <c r="K6813" t="s">
        <v>232</v>
      </c>
      <c r="L6813" t="s">
        <v>217</v>
      </c>
      <c r="M6813" t="s">
        <v>38</v>
      </c>
      <c r="N6813" t="s">
        <v>638</v>
      </c>
      <c r="O6813" s="23">
        <v>0</v>
      </c>
      <c r="P6813" s="9">
        <v>0</v>
      </c>
      <c r="Q6813" t="s">
        <v>40</v>
      </c>
      <c r="R6813">
        <v>0</v>
      </c>
      <c r="S6813" s="9">
        <v>231.74</v>
      </c>
      <c r="T6813" s="26">
        <v>5.9</v>
      </c>
      <c r="U6813" s="8">
        <v>1367.32</v>
      </c>
      <c r="V6813" t="s">
        <v>10602</v>
      </c>
      <c r="W6813" t="s">
        <v>652</v>
      </c>
      <c r="X6813" t="s">
        <v>42</v>
      </c>
      <c r="Y6813" t="s">
        <v>653</v>
      </c>
      <c r="AA6813" s="1">
        <f t="shared" si="751"/>
        <v>46078</v>
      </c>
      <c r="AB6813" s="2">
        <f t="shared" si="752"/>
        <v>2</v>
      </c>
      <c r="AC6813" s="2">
        <f t="shared" si="753"/>
        <v>2026</v>
      </c>
      <c r="AD6813" s="2" t="str">
        <f>IFERROR(VLOOKUP(A6813,'Aux Área'!$A$4:$B$123,2,0),"-")</f>
        <v>SÃO PEDRO</v>
      </c>
    </row>
    <row r="6814" spans="1:30" x14ac:dyDescent="0.3">
      <c r="A6814" t="s">
        <v>1819</v>
      </c>
      <c r="B6814" t="s">
        <v>156</v>
      </c>
      <c r="C6814" t="s">
        <v>10603</v>
      </c>
      <c r="D6814" t="s">
        <v>5474</v>
      </c>
      <c r="E6814" t="s">
        <v>5475</v>
      </c>
      <c r="F6814" t="s">
        <v>653</v>
      </c>
      <c r="G6814" t="s">
        <v>659</v>
      </c>
      <c r="H6814" t="s">
        <v>1821</v>
      </c>
      <c r="I6814" t="s">
        <v>673</v>
      </c>
      <c r="J6814" t="s">
        <v>231</v>
      </c>
      <c r="K6814" t="s">
        <v>232</v>
      </c>
      <c r="L6814" t="s">
        <v>217</v>
      </c>
      <c r="M6814" t="s">
        <v>38</v>
      </c>
      <c r="N6814" t="s">
        <v>638</v>
      </c>
      <c r="O6814" s="23">
        <v>0</v>
      </c>
      <c r="P6814" s="9">
        <v>0</v>
      </c>
      <c r="Q6814" t="s">
        <v>40</v>
      </c>
      <c r="R6814">
        <v>0</v>
      </c>
      <c r="S6814" s="9">
        <v>93.03</v>
      </c>
      <c r="T6814" s="26">
        <v>5.9</v>
      </c>
      <c r="U6814" s="8">
        <v>548.88</v>
      </c>
      <c r="V6814" t="s">
        <v>10604</v>
      </c>
      <c r="W6814" t="s">
        <v>652</v>
      </c>
      <c r="X6814" t="s">
        <v>42</v>
      </c>
      <c r="Y6814" t="s">
        <v>653</v>
      </c>
      <c r="AA6814" s="1">
        <f t="shared" si="751"/>
        <v>46078</v>
      </c>
      <c r="AB6814" s="2">
        <f t="shared" si="752"/>
        <v>2</v>
      </c>
      <c r="AC6814" s="2">
        <f t="shared" si="753"/>
        <v>2026</v>
      </c>
      <c r="AD6814" s="2" t="str">
        <f>IFERROR(VLOOKUP(A6814,'Aux Área'!$A$4:$B$123,2,0),"-")</f>
        <v>SÃO PEDRO</v>
      </c>
    </row>
    <row r="6815" spans="1:30" x14ac:dyDescent="0.3">
      <c r="A6815" t="s">
        <v>2664</v>
      </c>
      <c r="B6815" t="s">
        <v>2665</v>
      </c>
      <c r="C6815" t="s">
        <v>10605</v>
      </c>
      <c r="D6815" t="s">
        <v>2468</v>
      </c>
      <c r="E6815" t="s">
        <v>2469</v>
      </c>
      <c r="F6815" t="s">
        <v>2667</v>
      </c>
      <c r="G6815" t="s">
        <v>659</v>
      </c>
      <c r="H6815" t="s">
        <v>2215</v>
      </c>
      <c r="I6815" t="s">
        <v>667</v>
      </c>
      <c r="J6815" t="s">
        <v>172</v>
      </c>
      <c r="K6815" t="s">
        <v>173</v>
      </c>
      <c r="L6815" t="s">
        <v>124</v>
      </c>
      <c r="M6815" t="s">
        <v>38</v>
      </c>
      <c r="N6815" t="s">
        <v>668</v>
      </c>
      <c r="O6815" s="23">
        <v>326</v>
      </c>
      <c r="P6815" s="9">
        <v>5.72</v>
      </c>
      <c r="Q6815" t="s">
        <v>40</v>
      </c>
      <c r="R6815">
        <v>10706</v>
      </c>
      <c r="S6815" s="9">
        <v>56.96</v>
      </c>
      <c r="T6815" s="26">
        <v>5.89</v>
      </c>
      <c r="U6815" s="8">
        <v>335.49</v>
      </c>
      <c r="V6815" t="s">
        <v>4196</v>
      </c>
      <c r="W6815" t="s">
        <v>2007</v>
      </c>
      <c r="X6815" t="s">
        <v>42</v>
      </c>
      <c r="Y6815" t="s">
        <v>1740</v>
      </c>
      <c r="AA6815" s="1">
        <f t="shared" si="751"/>
        <v>46078</v>
      </c>
      <c r="AB6815" s="2">
        <f t="shared" si="752"/>
        <v>2</v>
      </c>
      <c r="AC6815" s="2">
        <f t="shared" si="753"/>
        <v>2026</v>
      </c>
      <c r="AD6815" s="2" t="str">
        <f>IFERROR(VLOOKUP(A6815,'Aux Área'!$A$4:$B$123,2,0),"-")</f>
        <v>APH</v>
      </c>
    </row>
    <row r="6816" spans="1:30" x14ac:dyDescent="0.3">
      <c r="A6816" t="s">
        <v>50</v>
      </c>
      <c r="B6816" t="s">
        <v>324</v>
      </c>
      <c r="C6816" t="s">
        <v>10606</v>
      </c>
      <c r="D6816" t="s">
        <v>326</v>
      </c>
      <c r="E6816" t="s">
        <v>327</v>
      </c>
      <c r="F6816" t="s">
        <v>51</v>
      </c>
      <c r="G6816" t="s">
        <v>35</v>
      </c>
      <c r="H6816" t="s">
        <v>36</v>
      </c>
      <c r="I6816" t="s">
        <v>37</v>
      </c>
      <c r="J6816" t="s">
        <v>1665</v>
      </c>
      <c r="K6816" t="s">
        <v>1666</v>
      </c>
      <c r="L6816" t="s">
        <v>301</v>
      </c>
      <c r="M6816" t="s">
        <v>38</v>
      </c>
      <c r="N6816" t="s">
        <v>39</v>
      </c>
      <c r="O6816" s="23">
        <v>237</v>
      </c>
      <c r="P6816" s="9">
        <v>8.2799999999999994</v>
      </c>
      <c r="Q6816" t="s">
        <v>40</v>
      </c>
      <c r="R6816">
        <v>21312</v>
      </c>
      <c r="S6816" s="9">
        <v>28.63</v>
      </c>
      <c r="T6816" s="26">
        <v>4.6900000000000004</v>
      </c>
      <c r="U6816" s="8">
        <v>134.27000000000001</v>
      </c>
      <c r="V6816" t="s">
        <v>10607</v>
      </c>
      <c r="W6816" t="s">
        <v>2007</v>
      </c>
      <c r="X6816" t="s">
        <v>42</v>
      </c>
      <c r="Y6816" t="s">
        <v>1740</v>
      </c>
      <c r="AA6816" s="1">
        <f t="shared" si="751"/>
        <v>46078</v>
      </c>
      <c r="AB6816" s="2">
        <f t="shared" si="752"/>
        <v>2</v>
      </c>
      <c r="AC6816" s="2">
        <f t="shared" si="753"/>
        <v>2026</v>
      </c>
      <c r="AD6816" s="2" t="str">
        <f>IFERROR(VLOOKUP(A6816,'Aux Área'!$A$4:$B$123,2,0),"-")</f>
        <v>TI</v>
      </c>
    </row>
    <row r="6817" spans="1:30" x14ac:dyDescent="0.3">
      <c r="A6817" t="s">
        <v>9674</v>
      </c>
      <c r="B6817" t="s">
        <v>10327</v>
      </c>
      <c r="C6817" t="s">
        <v>10608</v>
      </c>
      <c r="D6817" t="s">
        <v>10329</v>
      </c>
      <c r="E6817" t="s">
        <v>9675</v>
      </c>
      <c r="F6817" t="s">
        <v>15506</v>
      </c>
      <c r="G6817" t="s">
        <v>1300</v>
      </c>
      <c r="H6817" t="s">
        <v>9676</v>
      </c>
      <c r="I6817" t="s">
        <v>37</v>
      </c>
      <c r="J6817" t="s">
        <v>215</v>
      </c>
      <c r="K6817" t="s">
        <v>216</v>
      </c>
      <c r="L6817" t="s">
        <v>217</v>
      </c>
      <c r="M6817" t="s">
        <v>38</v>
      </c>
      <c r="N6817" t="s">
        <v>39</v>
      </c>
      <c r="O6817" s="23">
        <v>486</v>
      </c>
      <c r="P6817" s="9">
        <v>9.7200000000000006</v>
      </c>
      <c r="Q6817" t="s">
        <v>40</v>
      </c>
      <c r="R6817">
        <v>44171</v>
      </c>
      <c r="S6817" s="9">
        <v>50.02</v>
      </c>
      <c r="T6817" s="26">
        <v>5.1710000000000003</v>
      </c>
      <c r="U6817" s="8">
        <v>258.64999999999998</v>
      </c>
      <c r="V6817" t="s">
        <v>41</v>
      </c>
      <c r="W6817" t="s">
        <v>2007</v>
      </c>
      <c r="X6817" t="s">
        <v>42</v>
      </c>
      <c r="Y6817" t="s">
        <v>6209</v>
      </c>
      <c r="AA6817" s="1">
        <f t="shared" si="751"/>
        <v>46078</v>
      </c>
      <c r="AB6817" s="2">
        <f t="shared" si="752"/>
        <v>2</v>
      </c>
      <c r="AC6817" s="2">
        <f t="shared" si="753"/>
        <v>2026</v>
      </c>
      <c r="AD6817" s="2" t="str">
        <f>IFERROR(VLOOKUP(A6817,'Aux Área'!$A$4:$B$123,2,0),"-")</f>
        <v>TI</v>
      </c>
    </row>
    <row r="6818" spans="1:30" x14ac:dyDescent="0.3">
      <c r="A6818" t="s">
        <v>3092</v>
      </c>
      <c r="B6818" t="s">
        <v>4774</v>
      </c>
      <c r="C6818" t="s">
        <v>10609</v>
      </c>
      <c r="D6818" t="s">
        <v>3135</v>
      </c>
      <c r="E6818" t="s">
        <v>3136</v>
      </c>
      <c r="F6818" t="s">
        <v>3594</v>
      </c>
      <c r="G6818" t="s">
        <v>1135</v>
      </c>
      <c r="H6818" t="s">
        <v>2275</v>
      </c>
      <c r="I6818" t="s">
        <v>1497</v>
      </c>
      <c r="J6818" t="s">
        <v>231</v>
      </c>
      <c r="K6818" t="s">
        <v>232</v>
      </c>
      <c r="L6818" t="s">
        <v>217</v>
      </c>
      <c r="M6818" t="s">
        <v>38</v>
      </c>
      <c r="N6818" t="s">
        <v>39</v>
      </c>
      <c r="O6818" s="23">
        <v>450</v>
      </c>
      <c r="P6818" s="9">
        <v>11.1</v>
      </c>
      <c r="Q6818" t="s">
        <v>40</v>
      </c>
      <c r="R6818">
        <v>98279</v>
      </c>
      <c r="S6818" s="9">
        <v>40.54</v>
      </c>
      <c r="T6818" s="26">
        <v>4.8600000000000003</v>
      </c>
      <c r="U6818" s="8">
        <v>197.03</v>
      </c>
      <c r="V6818" t="s">
        <v>10610</v>
      </c>
      <c r="W6818" t="s">
        <v>2276</v>
      </c>
      <c r="X6818" t="s">
        <v>42</v>
      </c>
      <c r="Y6818" t="s">
        <v>2277</v>
      </c>
      <c r="AA6818" s="1">
        <f t="shared" si="751"/>
        <v>46078</v>
      </c>
      <c r="AB6818" s="2">
        <f t="shared" si="752"/>
        <v>2</v>
      </c>
      <c r="AC6818" s="2">
        <f t="shared" si="753"/>
        <v>2026</v>
      </c>
      <c r="AD6818" s="2" t="str">
        <f>IFERROR(VLOOKUP(A6818,'Aux Área'!$A$4:$B$123,2,0),"-")</f>
        <v>INSPEÇÃO</v>
      </c>
    </row>
    <row r="6819" spans="1:30" x14ac:dyDescent="0.3">
      <c r="A6819" t="s">
        <v>62</v>
      </c>
      <c r="B6819" t="s">
        <v>1455</v>
      </c>
      <c r="C6819" t="s">
        <v>10611</v>
      </c>
      <c r="D6819" t="s">
        <v>158</v>
      </c>
      <c r="E6819" t="s">
        <v>159</v>
      </c>
      <c r="F6819" t="s">
        <v>63</v>
      </c>
      <c r="G6819" t="s">
        <v>35</v>
      </c>
      <c r="H6819" t="s">
        <v>36</v>
      </c>
      <c r="I6819" t="s">
        <v>37</v>
      </c>
      <c r="J6819" t="s">
        <v>165</v>
      </c>
      <c r="K6819" t="s">
        <v>166</v>
      </c>
      <c r="L6819" t="s">
        <v>167</v>
      </c>
      <c r="M6819" t="s">
        <v>38</v>
      </c>
      <c r="N6819" t="s">
        <v>39</v>
      </c>
      <c r="O6819" s="23">
        <v>286</v>
      </c>
      <c r="P6819" s="9">
        <v>8.9499999999999993</v>
      </c>
      <c r="Q6819" t="s">
        <v>40</v>
      </c>
      <c r="R6819">
        <v>63914</v>
      </c>
      <c r="S6819" s="9">
        <v>31.96</v>
      </c>
      <c r="T6819" s="26">
        <v>4.8899999999999997</v>
      </c>
      <c r="U6819" s="8">
        <v>156.28</v>
      </c>
      <c r="V6819" t="s">
        <v>112</v>
      </c>
      <c r="W6819" t="s">
        <v>2007</v>
      </c>
      <c r="X6819" t="s">
        <v>42</v>
      </c>
      <c r="Y6819" t="s">
        <v>1740</v>
      </c>
      <c r="AA6819" s="1">
        <f t="shared" si="751"/>
        <v>46078</v>
      </c>
      <c r="AB6819" s="2">
        <f t="shared" si="752"/>
        <v>2</v>
      </c>
      <c r="AC6819" s="2">
        <f t="shared" si="753"/>
        <v>2026</v>
      </c>
      <c r="AD6819" s="2" t="str">
        <f>IFERROR(VLOOKUP(A6819,'Aux Área'!$A$4:$B$123,2,0),"-")</f>
        <v>CONSERVA</v>
      </c>
    </row>
    <row r="6820" spans="1:30" x14ac:dyDescent="0.3">
      <c r="A6820" t="s">
        <v>2574</v>
      </c>
      <c r="B6820" t="s">
        <v>2575</v>
      </c>
      <c r="C6820" t="s">
        <v>10612</v>
      </c>
      <c r="D6820" t="s">
        <v>3768</v>
      </c>
      <c r="E6820" t="s">
        <v>3769</v>
      </c>
      <c r="F6820" t="s">
        <v>2577</v>
      </c>
      <c r="G6820" t="s">
        <v>659</v>
      </c>
      <c r="H6820" t="s">
        <v>2215</v>
      </c>
      <c r="I6820" t="s">
        <v>667</v>
      </c>
      <c r="J6820" t="s">
        <v>370</v>
      </c>
      <c r="K6820" t="s">
        <v>371</v>
      </c>
      <c r="L6820" t="s">
        <v>124</v>
      </c>
      <c r="M6820" t="s">
        <v>38</v>
      </c>
      <c r="N6820" t="s">
        <v>668</v>
      </c>
      <c r="O6820" s="23">
        <v>234</v>
      </c>
      <c r="P6820" s="9">
        <v>4.3</v>
      </c>
      <c r="Q6820" t="s">
        <v>40</v>
      </c>
      <c r="R6820">
        <v>8720</v>
      </c>
      <c r="S6820" s="9">
        <v>54.38</v>
      </c>
      <c r="T6820" s="26">
        <v>6.09</v>
      </c>
      <c r="U6820" s="8">
        <v>331.19</v>
      </c>
      <c r="V6820" t="s">
        <v>10613</v>
      </c>
      <c r="W6820" t="s">
        <v>2007</v>
      </c>
      <c r="X6820" t="s">
        <v>42</v>
      </c>
      <c r="Y6820" t="s">
        <v>1740</v>
      </c>
      <c r="AA6820" s="1">
        <f t="shared" si="751"/>
        <v>46078</v>
      </c>
      <c r="AB6820" s="2">
        <f t="shared" si="752"/>
        <v>2</v>
      </c>
      <c r="AC6820" s="2">
        <f t="shared" si="753"/>
        <v>2026</v>
      </c>
      <c r="AD6820" s="2" t="str">
        <f>IFERROR(VLOOKUP(A6820,'Aux Área'!$A$4:$B$123,2,0),"-")</f>
        <v>APH</v>
      </c>
    </row>
    <row r="6821" spans="1:30" x14ac:dyDescent="0.3">
      <c r="A6821" t="s">
        <v>2574</v>
      </c>
      <c r="C6821" t="s">
        <v>15714</v>
      </c>
      <c r="F6821" t="s">
        <v>2577</v>
      </c>
      <c r="K6821" t="s">
        <v>371</v>
      </c>
      <c r="N6821" t="s">
        <v>15690</v>
      </c>
      <c r="O6821" t="s">
        <v>15244</v>
      </c>
      <c r="P6821" s="9" t="s">
        <v>15244</v>
      </c>
      <c r="Q6821" t="s">
        <v>40</v>
      </c>
      <c r="R6821" t="s">
        <v>15244</v>
      </c>
      <c r="S6821">
        <v>1.83</v>
      </c>
      <c r="U6821" s="8">
        <v>7.3</v>
      </c>
      <c r="AA6821" s="1">
        <f t="shared" si="751"/>
        <v>46078</v>
      </c>
      <c r="AB6821" s="2">
        <f t="shared" si="752"/>
        <v>2</v>
      </c>
      <c r="AC6821" s="2">
        <f t="shared" si="753"/>
        <v>2026</v>
      </c>
      <c r="AD6821" s="2" t="str">
        <f>IFERROR(VLOOKUP(A6821,'Aux Área'!$A$4:$B$123,2,0),"-")</f>
        <v>APH</v>
      </c>
    </row>
    <row r="6822" spans="1:30" x14ac:dyDescent="0.3">
      <c r="A6822" t="s">
        <v>2278</v>
      </c>
      <c r="B6822" t="s">
        <v>4664</v>
      </c>
      <c r="C6822" t="s">
        <v>10614</v>
      </c>
      <c r="D6822" t="s">
        <v>6708</v>
      </c>
      <c r="E6822" t="s">
        <v>6709</v>
      </c>
      <c r="F6822" t="s">
        <v>2281</v>
      </c>
      <c r="G6822" t="s">
        <v>1135</v>
      </c>
      <c r="H6822" t="s">
        <v>2275</v>
      </c>
      <c r="I6822" t="s">
        <v>1497</v>
      </c>
      <c r="J6822" t="s">
        <v>169</v>
      </c>
      <c r="K6822" t="s">
        <v>170</v>
      </c>
      <c r="L6822" t="s">
        <v>124</v>
      </c>
      <c r="M6822" t="s">
        <v>38</v>
      </c>
      <c r="N6822" t="s">
        <v>39</v>
      </c>
      <c r="O6822" s="23">
        <v>326</v>
      </c>
      <c r="P6822" s="9">
        <v>8.66</v>
      </c>
      <c r="Q6822" t="s">
        <v>40</v>
      </c>
      <c r="R6822">
        <v>118110</v>
      </c>
      <c r="S6822" s="9">
        <v>37.64</v>
      </c>
      <c r="T6822" s="26">
        <v>4.891</v>
      </c>
      <c r="U6822" s="8">
        <v>184.1</v>
      </c>
      <c r="V6822" t="s">
        <v>41</v>
      </c>
      <c r="W6822" t="s">
        <v>2276</v>
      </c>
      <c r="X6822" t="s">
        <v>42</v>
      </c>
      <c r="Y6822" t="s">
        <v>2277</v>
      </c>
      <c r="AA6822" s="1">
        <f t="shared" si="751"/>
        <v>46078</v>
      </c>
      <c r="AB6822" s="2">
        <f t="shared" si="752"/>
        <v>2</v>
      </c>
      <c r="AC6822" s="2">
        <f t="shared" si="753"/>
        <v>2026</v>
      </c>
      <c r="AD6822" s="2" t="str">
        <f>IFERROR(VLOOKUP(A6822,'Aux Área'!$A$4:$B$123,2,0),"-")</f>
        <v>INSPEÇÃO</v>
      </c>
    </row>
    <row r="6823" spans="1:30" x14ac:dyDescent="0.3">
      <c r="A6823" t="s">
        <v>10615</v>
      </c>
      <c r="B6823" t="s">
        <v>1848</v>
      </c>
      <c r="C6823" t="s">
        <v>10616</v>
      </c>
      <c r="D6823" t="s">
        <v>10617</v>
      </c>
      <c r="E6823" t="s">
        <v>10618</v>
      </c>
      <c r="F6823" t="s">
        <v>653</v>
      </c>
      <c r="G6823" t="s">
        <v>635</v>
      </c>
      <c r="H6823" t="s">
        <v>10619</v>
      </c>
      <c r="I6823" t="s">
        <v>699</v>
      </c>
      <c r="J6823" t="s">
        <v>172</v>
      </c>
      <c r="K6823" t="s">
        <v>173</v>
      </c>
      <c r="L6823" t="s">
        <v>124</v>
      </c>
      <c r="M6823" t="s">
        <v>38</v>
      </c>
      <c r="N6823" t="s">
        <v>10620</v>
      </c>
      <c r="O6823" s="23">
        <v>0</v>
      </c>
      <c r="P6823" s="9">
        <v>0</v>
      </c>
      <c r="Q6823" t="s">
        <v>40</v>
      </c>
      <c r="R6823">
        <v>0</v>
      </c>
      <c r="S6823" s="9">
        <v>237.36</v>
      </c>
      <c r="T6823" s="26">
        <v>5.89</v>
      </c>
      <c r="U6823" s="8">
        <v>1398.05</v>
      </c>
      <c r="V6823" t="s">
        <v>10621</v>
      </c>
      <c r="W6823" t="s">
        <v>652</v>
      </c>
      <c r="X6823" t="s">
        <v>42</v>
      </c>
      <c r="Y6823" t="s">
        <v>653</v>
      </c>
      <c r="AA6823" s="1">
        <f t="shared" si="751"/>
        <v>46078</v>
      </c>
      <c r="AB6823" s="2">
        <f t="shared" si="752"/>
        <v>2</v>
      </c>
      <c r="AC6823" s="2">
        <f t="shared" si="753"/>
        <v>2026</v>
      </c>
      <c r="AD6823" s="2" t="str">
        <f>IFERROR(VLOOKUP(A6823,'Aux Área'!$A$4:$B$123,2,0),"-")</f>
        <v>SÃO PEDRO</v>
      </c>
    </row>
    <row r="6824" spans="1:30" x14ac:dyDescent="0.3">
      <c r="A6824" t="s">
        <v>56</v>
      </c>
      <c r="B6824" t="s">
        <v>266</v>
      </c>
      <c r="C6824" t="s">
        <v>10622</v>
      </c>
      <c r="D6824" t="s">
        <v>120</v>
      </c>
      <c r="E6824" t="s">
        <v>121</v>
      </c>
      <c r="F6824" t="s">
        <v>57</v>
      </c>
      <c r="G6824" t="s">
        <v>35</v>
      </c>
      <c r="H6824" t="s">
        <v>36</v>
      </c>
      <c r="I6824" t="s">
        <v>37</v>
      </c>
      <c r="J6824" t="s">
        <v>248</v>
      </c>
      <c r="K6824" t="s">
        <v>249</v>
      </c>
      <c r="L6824" t="s">
        <v>207</v>
      </c>
      <c r="M6824" t="s">
        <v>38</v>
      </c>
      <c r="N6824" t="s">
        <v>39</v>
      </c>
      <c r="O6824" s="23">
        <v>318</v>
      </c>
      <c r="P6824" s="9">
        <v>9.89</v>
      </c>
      <c r="Q6824" t="s">
        <v>40</v>
      </c>
      <c r="R6824">
        <v>47774</v>
      </c>
      <c r="S6824" s="9">
        <v>32.15</v>
      </c>
      <c r="T6824" s="26">
        <v>5.19</v>
      </c>
      <c r="U6824" s="8">
        <v>166.86</v>
      </c>
      <c r="V6824" t="s">
        <v>112</v>
      </c>
      <c r="W6824" t="s">
        <v>2007</v>
      </c>
      <c r="X6824" t="s">
        <v>42</v>
      </c>
      <c r="Y6824" t="s">
        <v>1740</v>
      </c>
      <c r="AA6824" s="1">
        <f t="shared" si="751"/>
        <v>46078</v>
      </c>
      <c r="AB6824" s="2">
        <f t="shared" si="752"/>
        <v>2</v>
      </c>
      <c r="AC6824" s="2">
        <f t="shared" si="753"/>
        <v>2026</v>
      </c>
      <c r="AD6824" s="2" t="str">
        <f>IFERROR(VLOOKUP(A6824,'Aux Área'!$A$4:$B$123,2,0),"-")</f>
        <v>CONSERVA</v>
      </c>
    </row>
    <row r="6825" spans="1:30" x14ac:dyDescent="0.3">
      <c r="A6825" t="s">
        <v>2282</v>
      </c>
      <c r="B6825" t="s">
        <v>4679</v>
      </c>
      <c r="C6825" t="s">
        <v>10623</v>
      </c>
      <c r="D6825" t="s">
        <v>3162</v>
      </c>
      <c r="E6825" t="s">
        <v>3163</v>
      </c>
      <c r="F6825" t="s">
        <v>2285</v>
      </c>
      <c r="G6825" t="s">
        <v>1135</v>
      </c>
      <c r="H6825" t="s">
        <v>2275</v>
      </c>
      <c r="I6825" t="s">
        <v>1497</v>
      </c>
      <c r="J6825" t="s">
        <v>165</v>
      </c>
      <c r="K6825" t="s">
        <v>166</v>
      </c>
      <c r="L6825" t="s">
        <v>167</v>
      </c>
      <c r="M6825" t="s">
        <v>38</v>
      </c>
      <c r="N6825" t="s">
        <v>39</v>
      </c>
      <c r="O6825" s="23">
        <v>290</v>
      </c>
      <c r="P6825" s="9">
        <v>7.22</v>
      </c>
      <c r="Q6825" t="s">
        <v>40</v>
      </c>
      <c r="R6825">
        <v>98932</v>
      </c>
      <c r="S6825" s="9">
        <v>40.159999999999997</v>
      </c>
      <c r="T6825" s="26">
        <v>4.8899999999999997</v>
      </c>
      <c r="U6825" s="8">
        <v>196.38</v>
      </c>
      <c r="V6825" t="s">
        <v>112</v>
      </c>
      <c r="W6825" t="s">
        <v>2276</v>
      </c>
      <c r="X6825" t="s">
        <v>42</v>
      </c>
      <c r="Y6825" t="s">
        <v>2277</v>
      </c>
      <c r="AA6825" s="1">
        <f t="shared" si="751"/>
        <v>46078</v>
      </c>
      <c r="AB6825" s="2">
        <f t="shared" si="752"/>
        <v>2</v>
      </c>
      <c r="AC6825" s="2">
        <f t="shared" si="753"/>
        <v>2026</v>
      </c>
      <c r="AD6825" s="2" t="str">
        <f>IFERROR(VLOOKUP(A6825,'Aux Área'!$A$4:$B$123,2,0),"-")</f>
        <v>INSPEÇÃO</v>
      </c>
    </row>
    <row r="6826" spans="1:30" x14ac:dyDescent="0.3">
      <c r="A6826" t="s">
        <v>5182</v>
      </c>
      <c r="B6826" t="s">
        <v>5183</v>
      </c>
      <c r="C6826" t="s">
        <v>10624</v>
      </c>
      <c r="D6826" t="s">
        <v>1562</v>
      </c>
      <c r="E6826" t="s">
        <v>1563</v>
      </c>
      <c r="F6826" t="s">
        <v>15238</v>
      </c>
      <c r="G6826" t="s">
        <v>1300</v>
      </c>
      <c r="H6826" t="s">
        <v>1301</v>
      </c>
      <c r="I6826" t="s">
        <v>37</v>
      </c>
      <c r="J6826" t="s">
        <v>7623</v>
      </c>
      <c r="K6826" t="s">
        <v>7624</v>
      </c>
      <c r="L6826" t="s">
        <v>84</v>
      </c>
      <c r="M6826" t="s">
        <v>38</v>
      </c>
      <c r="N6826" t="s">
        <v>39</v>
      </c>
      <c r="O6826" s="23">
        <v>856</v>
      </c>
      <c r="P6826" s="9">
        <v>17.829999999999998</v>
      </c>
      <c r="Q6826" t="s">
        <v>40</v>
      </c>
      <c r="R6826">
        <v>42104</v>
      </c>
      <c r="S6826" s="9">
        <v>48.01</v>
      </c>
      <c r="T6826" s="26">
        <v>4.6900000000000004</v>
      </c>
      <c r="U6826" s="8">
        <v>225.17</v>
      </c>
      <c r="V6826" t="s">
        <v>112</v>
      </c>
      <c r="W6826" t="s">
        <v>2276</v>
      </c>
      <c r="X6826" t="s">
        <v>42</v>
      </c>
      <c r="Y6826" t="s">
        <v>2277</v>
      </c>
      <c r="AA6826" s="1">
        <f t="shared" si="751"/>
        <v>46078</v>
      </c>
      <c r="AB6826" s="2">
        <f t="shared" si="752"/>
        <v>2</v>
      </c>
      <c r="AC6826" s="2">
        <f t="shared" si="753"/>
        <v>2026</v>
      </c>
      <c r="AD6826" s="2" t="str">
        <f>IFERROR(VLOOKUP(A6826,'Aux Área'!$A$4:$B$123,2,0),"-")</f>
        <v>ENGENHARIA</v>
      </c>
    </row>
    <row r="6827" spans="1:30" x14ac:dyDescent="0.3">
      <c r="A6827" t="s">
        <v>2260</v>
      </c>
      <c r="B6827" t="s">
        <v>113</v>
      </c>
      <c r="C6827" t="s">
        <v>10625</v>
      </c>
      <c r="D6827" t="s">
        <v>4423</v>
      </c>
      <c r="E6827" t="s">
        <v>4424</v>
      </c>
      <c r="F6827" t="s">
        <v>2262</v>
      </c>
      <c r="G6827" t="s">
        <v>35</v>
      </c>
      <c r="H6827" t="s">
        <v>2263</v>
      </c>
      <c r="I6827" t="s">
        <v>2186</v>
      </c>
      <c r="J6827" t="s">
        <v>409</v>
      </c>
      <c r="K6827" t="s">
        <v>410</v>
      </c>
      <c r="L6827" t="s">
        <v>141</v>
      </c>
      <c r="M6827" t="s">
        <v>38</v>
      </c>
      <c r="N6827" t="s">
        <v>668</v>
      </c>
      <c r="O6827" s="23">
        <v>816</v>
      </c>
      <c r="P6827" s="9">
        <v>14.07</v>
      </c>
      <c r="Q6827" t="s">
        <v>40</v>
      </c>
      <c r="R6827">
        <v>97773</v>
      </c>
      <c r="S6827" s="9">
        <v>57.98</v>
      </c>
      <c r="T6827" s="26">
        <v>6.09</v>
      </c>
      <c r="U6827" s="8">
        <v>353.1</v>
      </c>
      <c r="V6827" t="s">
        <v>10626</v>
      </c>
      <c r="W6827" t="s">
        <v>2007</v>
      </c>
      <c r="X6827" t="s">
        <v>42</v>
      </c>
      <c r="Y6827" t="s">
        <v>1740</v>
      </c>
      <c r="AA6827" s="1">
        <f t="shared" si="751"/>
        <v>46078</v>
      </c>
      <c r="AB6827" s="2">
        <f t="shared" si="752"/>
        <v>2</v>
      </c>
      <c r="AC6827" s="2">
        <f t="shared" si="753"/>
        <v>2026</v>
      </c>
      <c r="AD6827" s="2" t="str">
        <f>IFERROR(VLOOKUP(A6827,'Aux Área'!$A$4:$B$123,2,0),"-")</f>
        <v>INSPEÇÃO</v>
      </c>
    </row>
    <row r="6828" spans="1:30" x14ac:dyDescent="0.3">
      <c r="A6828" t="s">
        <v>5543</v>
      </c>
      <c r="B6828" t="s">
        <v>3093</v>
      </c>
      <c r="C6828" t="s">
        <v>10627</v>
      </c>
      <c r="D6828" t="s">
        <v>391</v>
      </c>
      <c r="E6828" t="s">
        <v>392</v>
      </c>
      <c r="F6828" t="s">
        <v>6207</v>
      </c>
      <c r="G6828" t="s">
        <v>1135</v>
      </c>
      <c r="H6828" t="s">
        <v>5545</v>
      </c>
      <c r="I6828" t="s">
        <v>839</v>
      </c>
      <c r="J6828" t="s">
        <v>169</v>
      </c>
      <c r="K6828" t="s">
        <v>170</v>
      </c>
      <c r="L6828" t="s">
        <v>124</v>
      </c>
      <c r="M6828" t="s">
        <v>38</v>
      </c>
      <c r="N6828" t="s">
        <v>39</v>
      </c>
      <c r="O6828" s="23">
        <v>336</v>
      </c>
      <c r="P6828" s="9">
        <v>8.07</v>
      </c>
      <c r="Q6828" t="s">
        <v>40</v>
      </c>
      <c r="R6828">
        <v>15262</v>
      </c>
      <c r="S6828" s="9">
        <v>41.65</v>
      </c>
      <c r="T6828" s="26">
        <v>4.8899999999999997</v>
      </c>
      <c r="U6828" s="8">
        <v>203.67</v>
      </c>
      <c r="V6828" t="s">
        <v>41</v>
      </c>
      <c r="W6828" t="s">
        <v>2276</v>
      </c>
      <c r="X6828" t="s">
        <v>42</v>
      </c>
      <c r="Y6828" t="s">
        <v>2277</v>
      </c>
      <c r="AA6828" s="1">
        <f t="shared" si="751"/>
        <v>46078</v>
      </c>
      <c r="AB6828" s="2">
        <f t="shared" si="752"/>
        <v>2</v>
      </c>
      <c r="AC6828" s="2">
        <f t="shared" si="753"/>
        <v>2026</v>
      </c>
      <c r="AD6828" s="2" t="str">
        <f>IFERROR(VLOOKUP(A6828,'Aux Área'!$A$4:$B$123,2,0),"-")</f>
        <v>INSPEÇÃO</v>
      </c>
    </row>
    <row r="6829" spans="1:30" x14ac:dyDescent="0.3">
      <c r="A6829" t="s">
        <v>2655</v>
      </c>
      <c r="B6829" t="s">
        <v>2656</v>
      </c>
      <c r="C6829" t="s">
        <v>10628</v>
      </c>
      <c r="D6829" t="s">
        <v>1619</v>
      </c>
      <c r="E6829" t="s">
        <v>1620</v>
      </c>
      <c r="F6829" t="s">
        <v>3605</v>
      </c>
      <c r="G6829" t="s">
        <v>1635</v>
      </c>
      <c r="H6829" t="s">
        <v>2635</v>
      </c>
      <c r="I6829" t="s">
        <v>37</v>
      </c>
      <c r="J6829" t="s">
        <v>188</v>
      </c>
      <c r="K6829" t="s">
        <v>189</v>
      </c>
      <c r="L6829" t="s">
        <v>190</v>
      </c>
      <c r="M6829" t="s">
        <v>38</v>
      </c>
      <c r="N6829" t="s">
        <v>39</v>
      </c>
      <c r="O6829" s="23">
        <v>178</v>
      </c>
      <c r="P6829" s="9">
        <v>7.6</v>
      </c>
      <c r="Q6829" t="s">
        <v>40</v>
      </c>
      <c r="R6829">
        <v>17851</v>
      </c>
      <c r="S6829" s="9">
        <v>23.43</v>
      </c>
      <c r="T6829" s="26">
        <v>4.99</v>
      </c>
      <c r="U6829" s="8">
        <v>116.92</v>
      </c>
      <c r="V6829" t="s">
        <v>41</v>
      </c>
      <c r="W6829" t="s">
        <v>2007</v>
      </c>
      <c r="X6829" t="s">
        <v>42</v>
      </c>
      <c r="Y6829" t="s">
        <v>6209</v>
      </c>
      <c r="AA6829" s="1">
        <f t="shared" si="751"/>
        <v>46078</v>
      </c>
      <c r="AB6829" s="2">
        <f t="shared" si="752"/>
        <v>2</v>
      </c>
      <c r="AC6829" s="2">
        <f t="shared" si="753"/>
        <v>2026</v>
      </c>
      <c r="AD6829" s="2" t="str">
        <f>IFERROR(VLOOKUP(A6829,'Aux Área'!$A$4:$B$123,2,0),"-")</f>
        <v>TI</v>
      </c>
    </row>
    <row r="6830" spans="1:30" x14ac:dyDescent="0.3">
      <c r="A6830" t="s">
        <v>64</v>
      </c>
      <c r="B6830" t="s">
        <v>332</v>
      </c>
      <c r="C6830" t="s">
        <v>10629</v>
      </c>
      <c r="D6830" t="s">
        <v>127</v>
      </c>
      <c r="E6830" t="s">
        <v>128</v>
      </c>
      <c r="F6830" t="s">
        <v>65</v>
      </c>
      <c r="G6830" t="s">
        <v>35</v>
      </c>
      <c r="H6830" t="s">
        <v>36</v>
      </c>
      <c r="I6830" t="s">
        <v>37</v>
      </c>
      <c r="J6830" t="s">
        <v>196</v>
      </c>
      <c r="K6830" t="s">
        <v>197</v>
      </c>
      <c r="L6830" t="s">
        <v>84</v>
      </c>
      <c r="M6830" t="s">
        <v>38</v>
      </c>
      <c r="N6830" t="s">
        <v>39</v>
      </c>
      <c r="O6830" s="23">
        <v>357</v>
      </c>
      <c r="P6830" s="9">
        <v>8.7100000000000009</v>
      </c>
      <c r="Q6830" t="s">
        <v>40</v>
      </c>
      <c r="R6830">
        <v>51290</v>
      </c>
      <c r="S6830" s="9">
        <v>41</v>
      </c>
      <c r="T6830" s="26">
        <v>5.19</v>
      </c>
      <c r="U6830" s="8">
        <v>212.79</v>
      </c>
      <c r="V6830" t="s">
        <v>41</v>
      </c>
      <c r="W6830" t="s">
        <v>2007</v>
      </c>
      <c r="X6830" t="s">
        <v>42</v>
      </c>
      <c r="Y6830" t="s">
        <v>1740</v>
      </c>
      <c r="AA6830" s="1">
        <f t="shared" si="751"/>
        <v>46078</v>
      </c>
      <c r="AB6830" s="2">
        <f t="shared" si="752"/>
        <v>2</v>
      </c>
      <c r="AC6830" s="2">
        <f t="shared" si="753"/>
        <v>2026</v>
      </c>
      <c r="AD6830" s="2" t="str">
        <f>IFERROR(VLOOKUP(A6830,'Aux Área'!$A$4:$B$123,2,0),"-")</f>
        <v>ENGENHARIA</v>
      </c>
    </row>
    <row r="6831" spans="1:30" x14ac:dyDescent="0.3">
      <c r="A6831" t="s">
        <v>2547</v>
      </c>
      <c r="B6831" t="s">
        <v>2548</v>
      </c>
      <c r="C6831" t="s">
        <v>10630</v>
      </c>
      <c r="D6831" t="s">
        <v>10631</v>
      </c>
      <c r="E6831" t="s">
        <v>10632</v>
      </c>
      <c r="F6831" t="s">
        <v>2550</v>
      </c>
      <c r="G6831" t="s">
        <v>659</v>
      </c>
      <c r="H6831" t="s">
        <v>2215</v>
      </c>
      <c r="I6831" t="s">
        <v>667</v>
      </c>
      <c r="J6831" t="s">
        <v>165</v>
      </c>
      <c r="K6831" t="s">
        <v>166</v>
      </c>
      <c r="L6831" t="s">
        <v>167</v>
      </c>
      <c r="M6831" t="s">
        <v>38</v>
      </c>
      <c r="N6831" t="s">
        <v>668</v>
      </c>
      <c r="O6831" s="23">
        <v>329</v>
      </c>
      <c r="P6831" s="9">
        <v>6.39</v>
      </c>
      <c r="Q6831" t="s">
        <v>40</v>
      </c>
      <c r="R6831">
        <v>15544</v>
      </c>
      <c r="S6831" s="9">
        <v>51.51</v>
      </c>
      <c r="T6831" s="26">
        <v>6.24</v>
      </c>
      <c r="U6831" s="8">
        <v>321.43</v>
      </c>
      <c r="V6831" t="s">
        <v>112</v>
      </c>
      <c r="W6831" t="s">
        <v>2007</v>
      </c>
      <c r="X6831" t="s">
        <v>42</v>
      </c>
      <c r="Y6831" t="s">
        <v>1740</v>
      </c>
      <c r="AA6831" s="1">
        <f t="shared" si="751"/>
        <v>46078</v>
      </c>
      <c r="AB6831" s="2">
        <f t="shared" si="752"/>
        <v>2</v>
      </c>
      <c r="AC6831" s="2">
        <f t="shared" si="753"/>
        <v>2026</v>
      </c>
      <c r="AD6831" s="2" t="str">
        <f>IFERROR(VLOOKUP(A6831,'Aux Área'!$A$4:$B$123,2,0),"-")</f>
        <v>APH</v>
      </c>
    </row>
    <row r="6832" spans="1:30" x14ac:dyDescent="0.3">
      <c r="A6832" t="s">
        <v>2643</v>
      </c>
      <c r="B6832" t="s">
        <v>2307</v>
      </c>
      <c r="C6832" t="s">
        <v>10633</v>
      </c>
      <c r="D6832" t="s">
        <v>7196</v>
      </c>
      <c r="E6832" t="s">
        <v>7197</v>
      </c>
      <c r="F6832" t="s">
        <v>2646</v>
      </c>
      <c r="G6832" t="s">
        <v>1300</v>
      </c>
      <c r="H6832" t="s">
        <v>1301</v>
      </c>
      <c r="I6832" t="s">
        <v>37</v>
      </c>
      <c r="J6832" t="s">
        <v>172</v>
      </c>
      <c r="K6832" t="s">
        <v>173</v>
      </c>
      <c r="L6832" t="s">
        <v>124</v>
      </c>
      <c r="M6832" t="s">
        <v>38</v>
      </c>
      <c r="N6832" t="s">
        <v>39</v>
      </c>
      <c r="O6832" s="10">
        <v>377</v>
      </c>
      <c r="P6832" s="24">
        <v>8.43</v>
      </c>
      <c r="Q6832" t="s">
        <v>40</v>
      </c>
      <c r="R6832" s="2">
        <v>111531</v>
      </c>
      <c r="S6832" s="9">
        <v>44.74</v>
      </c>
      <c r="T6832" s="26">
        <v>4.59</v>
      </c>
      <c r="U6832" s="8">
        <v>205.36</v>
      </c>
      <c r="V6832" t="s">
        <v>8820</v>
      </c>
      <c r="W6832" t="s">
        <v>2276</v>
      </c>
      <c r="X6832" t="s">
        <v>42</v>
      </c>
      <c r="Y6832" t="s">
        <v>2277</v>
      </c>
      <c r="AA6832" s="1">
        <f t="shared" ref="AA6832:AA6895" si="754">IFERROR(DATEVALUE(C6832),"-")</f>
        <v>46078</v>
      </c>
      <c r="AB6832" s="2">
        <f t="shared" ref="AB6832:AB6895" si="755">IFERROR(MONTH(AA6832),"-")</f>
        <v>2</v>
      </c>
      <c r="AC6832" s="2">
        <f t="shared" ref="AC6832:AC6895" si="756">IFERROR(YEAR(AA6832),"-")</f>
        <v>2026</v>
      </c>
      <c r="AD6832" s="2" t="str">
        <f>IFERROR(VLOOKUP(A6832,'Aux Área'!$A$4:$B$123,2,0),"-")</f>
        <v>INSPEÇÃO</v>
      </c>
    </row>
    <row r="6833" spans="1:30" x14ac:dyDescent="0.3">
      <c r="A6833" t="s">
        <v>2650</v>
      </c>
      <c r="B6833" t="s">
        <v>2651</v>
      </c>
      <c r="C6833" t="s">
        <v>10634</v>
      </c>
      <c r="D6833" t="s">
        <v>2944</v>
      </c>
      <c r="E6833" t="s">
        <v>2945</v>
      </c>
      <c r="F6833" t="s">
        <v>3615</v>
      </c>
      <c r="G6833" t="s">
        <v>1300</v>
      </c>
      <c r="H6833" t="s">
        <v>2635</v>
      </c>
      <c r="I6833" t="s">
        <v>37</v>
      </c>
      <c r="J6833" t="s">
        <v>2817</v>
      </c>
      <c r="K6833" t="s">
        <v>2818</v>
      </c>
      <c r="L6833" t="s">
        <v>84</v>
      </c>
      <c r="M6833" t="s">
        <v>38</v>
      </c>
      <c r="N6833" t="s">
        <v>39</v>
      </c>
      <c r="O6833" s="23">
        <v>298</v>
      </c>
      <c r="P6833" s="9">
        <v>5.74</v>
      </c>
      <c r="Q6833" t="s">
        <v>40</v>
      </c>
      <c r="R6833">
        <v>18902</v>
      </c>
      <c r="S6833" s="9">
        <v>51.9</v>
      </c>
      <c r="T6833" s="26">
        <v>5.2409999999999997</v>
      </c>
      <c r="U6833" s="8">
        <v>271.99</v>
      </c>
      <c r="V6833" t="s">
        <v>10635</v>
      </c>
      <c r="W6833" t="s">
        <v>2276</v>
      </c>
      <c r="X6833" t="s">
        <v>42</v>
      </c>
      <c r="Y6833" t="s">
        <v>1740</v>
      </c>
      <c r="AA6833" s="1">
        <f t="shared" si="754"/>
        <v>46078</v>
      </c>
      <c r="AB6833" s="2">
        <f t="shared" si="755"/>
        <v>2</v>
      </c>
      <c r="AC6833" s="2">
        <f t="shared" si="756"/>
        <v>2026</v>
      </c>
      <c r="AD6833" s="2" t="str">
        <f>IFERROR(VLOOKUP(A6833,'Aux Área'!$A$4:$B$123,2,0),"-")</f>
        <v>TI</v>
      </c>
    </row>
    <row r="6834" spans="1:30" x14ac:dyDescent="0.3">
      <c r="A6834" t="s">
        <v>2306</v>
      </c>
      <c r="B6834" t="s">
        <v>4613</v>
      </c>
      <c r="C6834" t="s">
        <v>10636</v>
      </c>
      <c r="D6834" t="s">
        <v>3212</v>
      </c>
      <c r="E6834" t="s">
        <v>3213</v>
      </c>
      <c r="F6834" t="s">
        <v>2309</v>
      </c>
      <c r="G6834" t="s">
        <v>1135</v>
      </c>
      <c r="H6834" t="s">
        <v>2275</v>
      </c>
      <c r="I6834" t="s">
        <v>1497</v>
      </c>
      <c r="J6834" t="s">
        <v>1665</v>
      </c>
      <c r="K6834" t="s">
        <v>1666</v>
      </c>
      <c r="L6834" t="s">
        <v>301</v>
      </c>
      <c r="M6834" t="s">
        <v>38</v>
      </c>
      <c r="N6834" t="s">
        <v>39</v>
      </c>
      <c r="O6834" s="23">
        <v>424</v>
      </c>
      <c r="P6834" s="9">
        <v>9.99</v>
      </c>
      <c r="Q6834" t="s">
        <v>40</v>
      </c>
      <c r="R6834">
        <v>113001</v>
      </c>
      <c r="S6834" s="9">
        <v>42.46</v>
      </c>
      <c r="T6834" s="26">
        <v>4.6900000000000004</v>
      </c>
      <c r="U6834" s="8">
        <v>199.14</v>
      </c>
      <c r="V6834" t="s">
        <v>10637</v>
      </c>
      <c r="W6834" t="s">
        <v>2276</v>
      </c>
      <c r="X6834" t="s">
        <v>42</v>
      </c>
      <c r="Y6834" t="s">
        <v>2277</v>
      </c>
      <c r="AA6834" s="1">
        <f t="shared" si="754"/>
        <v>46078</v>
      </c>
      <c r="AB6834" s="2">
        <f t="shared" si="755"/>
        <v>2</v>
      </c>
      <c r="AC6834" s="2">
        <f t="shared" si="756"/>
        <v>2026</v>
      </c>
      <c r="AD6834" s="2" t="str">
        <f>IFERROR(VLOOKUP(A6834,'Aux Área'!$A$4:$B$123,2,0),"-")</f>
        <v>INSPEÇÃO</v>
      </c>
    </row>
    <row r="6835" spans="1:30" x14ac:dyDescent="0.3">
      <c r="A6835" t="s">
        <v>2278</v>
      </c>
      <c r="B6835" t="s">
        <v>4664</v>
      </c>
      <c r="C6835" t="s">
        <v>10638</v>
      </c>
      <c r="D6835" t="s">
        <v>3208</v>
      </c>
      <c r="E6835" t="s">
        <v>3209</v>
      </c>
      <c r="F6835" t="s">
        <v>2281</v>
      </c>
      <c r="G6835" t="s">
        <v>1135</v>
      </c>
      <c r="H6835" t="s">
        <v>2275</v>
      </c>
      <c r="I6835" t="s">
        <v>1497</v>
      </c>
      <c r="J6835" t="s">
        <v>169</v>
      </c>
      <c r="K6835" t="s">
        <v>170</v>
      </c>
      <c r="L6835" t="s">
        <v>124</v>
      </c>
      <c r="M6835" t="s">
        <v>38</v>
      </c>
      <c r="N6835" t="s">
        <v>39</v>
      </c>
      <c r="O6835" s="23">
        <v>260</v>
      </c>
      <c r="P6835" s="9">
        <v>9.94</v>
      </c>
      <c r="Q6835" t="s">
        <v>40</v>
      </c>
      <c r="R6835">
        <v>118370</v>
      </c>
      <c r="S6835" s="9">
        <v>26.16</v>
      </c>
      <c r="T6835" s="26">
        <v>4.8899999999999997</v>
      </c>
      <c r="U6835" s="8">
        <v>127.92</v>
      </c>
      <c r="V6835" t="s">
        <v>41</v>
      </c>
      <c r="W6835" t="s">
        <v>2276</v>
      </c>
      <c r="X6835" t="s">
        <v>42</v>
      </c>
      <c r="Y6835" t="s">
        <v>2277</v>
      </c>
      <c r="AA6835" s="1">
        <f t="shared" si="754"/>
        <v>46078</v>
      </c>
      <c r="AB6835" s="2">
        <f t="shared" si="755"/>
        <v>2</v>
      </c>
      <c r="AC6835" s="2">
        <f t="shared" si="756"/>
        <v>2026</v>
      </c>
      <c r="AD6835" s="2" t="str">
        <f>IFERROR(VLOOKUP(A6835,'Aux Área'!$A$4:$B$123,2,0),"-")</f>
        <v>INSPEÇÃO</v>
      </c>
    </row>
    <row r="6836" spans="1:30" x14ac:dyDescent="0.3">
      <c r="A6836" t="s">
        <v>2638</v>
      </c>
      <c r="B6836" t="s">
        <v>4593</v>
      </c>
      <c r="C6836" t="s">
        <v>10639</v>
      </c>
      <c r="D6836" t="s">
        <v>4358</v>
      </c>
      <c r="E6836" t="s">
        <v>4359</v>
      </c>
      <c r="F6836" t="s">
        <v>2641</v>
      </c>
      <c r="G6836" t="s">
        <v>1135</v>
      </c>
      <c r="H6836" t="s">
        <v>2275</v>
      </c>
      <c r="I6836" t="s">
        <v>1497</v>
      </c>
      <c r="J6836" t="s">
        <v>275</v>
      </c>
      <c r="K6836" t="s">
        <v>276</v>
      </c>
      <c r="L6836" t="s">
        <v>124</v>
      </c>
      <c r="M6836" t="s">
        <v>38</v>
      </c>
      <c r="N6836" t="s">
        <v>39</v>
      </c>
      <c r="O6836" s="23">
        <v>253</v>
      </c>
      <c r="P6836" s="9">
        <v>4.91</v>
      </c>
      <c r="Q6836" t="s">
        <v>40</v>
      </c>
      <c r="R6836">
        <v>104895</v>
      </c>
      <c r="S6836" s="9">
        <v>51.55</v>
      </c>
      <c r="T6836" s="26">
        <v>4.79</v>
      </c>
      <c r="U6836" s="8">
        <v>246.92</v>
      </c>
      <c r="V6836" t="s">
        <v>10640</v>
      </c>
      <c r="W6836" t="s">
        <v>2276</v>
      </c>
      <c r="X6836" t="s">
        <v>42</v>
      </c>
      <c r="Y6836" t="s">
        <v>2277</v>
      </c>
      <c r="AA6836" s="1">
        <f t="shared" si="754"/>
        <v>46079</v>
      </c>
      <c r="AB6836" s="2">
        <f t="shared" si="755"/>
        <v>2</v>
      </c>
      <c r="AC6836" s="2">
        <f t="shared" si="756"/>
        <v>2026</v>
      </c>
      <c r="AD6836" s="2" t="str">
        <f>IFERROR(VLOOKUP(A6836,'Aux Área'!$A$4:$B$123,2,0),"-")</f>
        <v>INSPEÇÃO</v>
      </c>
    </row>
    <row r="6837" spans="1:30" x14ac:dyDescent="0.3">
      <c r="A6837" t="s">
        <v>2314</v>
      </c>
      <c r="B6837" t="s">
        <v>4624</v>
      </c>
      <c r="C6837" t="s">
        <v>10641</v>
      </c>
      <c r="D6837" t="s">
        <v>3303</v>
      </c>
      <c r="E6837" t="s">
        <v>3304</v>
      </c>
      <c r="F6837" t="s">
        <v>2317</v>
      </c>
      <c r="G6837" t="s">
        <v>1300</v>
      </c>
      <c r="H6837" t="s">
        <v>1301</v>
      </c>
      <c r="I6837" t="s">
        <v>37</v>
      </c>
      <c r="J6837" t="s">
        <v>89</v>
      </c>
      <c r="K6837" t="s">
        <v>90</v>
      </c>
      <c r="L6837" t="s">
        <v>91</v>
      </c>
      <c r="M6837" t="s">
        <v>38</v>
      </c>
      <c r="N6837" t="s">
        <v>39</v>
      </c>
      <c r="O6837" s="23">
        <v>443</v>
      </c>
      <c r="P6837" s="9">
        <v>10.36</v>
      </c>
      <c r="Q6837" t="s">
        <v>40</v>
      </c>
      <c r="R6837">
        <v>64734</v>
      </c>
      <c r="S6837" s="9">
        <v>42.77</v>
      </c>
      <c r="T6837" s="26">
        <v>4.8899999999999997</v>
      </c>
      <c r="U6837" s="8">
        <v>209.15</v>
      </c>
      <c r="V6837" t="s">
        <v>10642</v>
      </c>
      <c r="W6837" t="s">
        <v>2276</v>
      </c>
      <c r="X6837" t="s">
        <v>42</v>
      </c>
      <c r="Y6837" t="s">
        <v>2277</v>
      </c>
      <c r="AA6837" s="1">
        <f t="shared" si="754"/>
        <v>46079</v>
      </c>
      <c r="AB6837" s="2">
        <f t="shared" si="755"/>
        <v>2</v>
      </c>
      <c r="AC6837" s="2">
        <f t="shared" si="756"/>
        <v>2026</v>
      </c>
      <c r="AD6837" s="2" t="str">
        <f>IFERROR(VLOOKUP(A6837,'Aux Área'!$A$4:$B$123,2,0),"-")</f>
        <v>INSPEÇÃO</v>
      </c>
    </row>
    <row r="6838" spans="1:30" x14ac:dyDescent="0.3">
      <c r="A6838" t="s">
        <v>2181</v>
      </c>
      <c r="B6838" t="s">
        <v>4595</v>
      </c>
      <c r="C6838" t="s">
        <v>10643</v>
      </c>
      <c r="D6838" t="s">
        <v>9279</v>
      </c>
      <c r="E6838" t="s">
        <v>9280</v>
      </c>
      <c r="F6838" t="s">
        <v>2184</v>
      </c>
      <c r="G6838" t="s">
        <v>1135</v>
      </c>
      <c r="H6838" t="s">
        <v>2185</v>
      </c>
      <c r="I6838" t="s">
        <v>2186</v>
      </c>
      <c r="J6838" t="s">
        <v>1122</v>
      </c>
      <c r="K6838" t="s">
        <v>1123</v>
      </c>
      <c r="L6838" t="s">
        <v>110</v>
      </c>
      <c r="M6838" t="s">
        <v>38</v>
      </c>
      <c r="N6838" t="s">
        <v>668</v>
      </c>
      <c r="O6838" s="23">
        <v>608</v>
      </c>
      <c r="P6838" s="9">
        <v>12.5</v>
      </c>
      <c r="Q6838" t="s">
        <v>40</v>
      </c>
      <c r="R6838">
        <v>124657</v>
      </c>
      <c r="S6838" s="9">
        <v>48.65</v>
      </c>
      <c r="T6838" s="26">
        <v>5.64</v>
      </c>
      <c r="U6838" s="8">
        <v>274.38</v>
      </c>
      <c r="V6838" t="s">
        <v>112</v>
      </c>
      <c r="W6838" t="s">
        <v>2007</v>
      </c>
      <c r="X6838" t="s">
        <v>42</v>
      </c>
      <c r="Y6838" t="s">
        <v>2188</v>
      </c>
      <c r="AA6838" s="1">
        <f t="shared" si="754"/>
        <v>46079</v>
      </c>
      <c r="AB6838" s="2">
        <f t="shared" si="755"/>
        <v>2</v>
      </c>
      <c r="AC6838" s="2">
        <f t="shared" si="756"/>
        <v>2026</v>
      </c>
      <c r="AD6838" s="2" t="str">
        <f>IFERROR(VLOOKUP(A6838,'Aux Área'!$A$4:$B$123,2,0),"-")</f>
        <v>INSPEÇÃO</v>
      </c>
    </row>
    <row r="6839" spans="1:30" x14ac:dyDescent="0.3">
      <c r="A6839" t="s">
        <v>2643</v>
      </c>
      <c r="B6839" t="s">
        <v>2307</v>
      </c>
      <c r="C6839" t="s">
        <v>10644</v>
      </c>
      <c r="D6839" t="s">
        <v>7196</v>
      </c>
      <c r="E6839" t="s">
        <v>7197</v>
      </c>
      <c r="F6839" t="s">
        <v>2646</v>
      </c>
      <c r="G6839" t="s">
        <v>1300</v>
      </c>
      <c r="H6839" t="s">
        <v>1301</v>
      </c>
      <c r="I6839" t="s">
        <v>37</v>
      </c>
      <c r="J6839" t="s">
        <v>122</v>
      </c>
      <c r="K6839" t="s">
        <v>123</v>
      </c>
      <c r="L6839" t="s">
        <v>124</v>
      </c>
      <c r="M6839" t="s">
        <v>38</v>
      </c>
      <c r="N6839" t="s">
        <v>39</v>
      </c>
      <c r="O6839" s="10">
        <v>237</v>
      </c>
      <c r="P6839" s="24">
        <v>9.64</v>
      </c>
      <c r="Q6839" t="s">
        <v>40</v>
      </c>
      <c r="R6839">
        <v>111768</v>
      </c>
      <c r="S6839" s="9">
        <v>24.58</v>
      </c>
      <c r="T6839" s="26">
        <v>4.9800000000000004</v>
      </c>
      <c r="U6839" s="8">
        <v>122.41</v>
      </c>
      <c r="V6839" t="s">
        <v>112</v>
      </c>
      <c r="W6839" t="s">
        <v>2276</v>
      </c>
      <c r="X6839" t="s">
        <v>42</v>
      </c>
      <c r="Y6839" t="s">
        <v>2277</v>
      </c>
      <c r="AA6839" s="1">
        <f t="shared" si="754"/>
        <v>46079</v>
      </c>
      <c r="AB6839" s="2">
        <f t="shared" si="755"/>
        <v>2</v>
      </c>
      <c r="AC6839" s="2">
        <f t="shared" si="756"/>
        <v>2026</v>
      </c>
      <c r="AD6839" s="2" t="str">
        <f>IFERROR(VLOOKUP(A6839,'Aux Área'!$A$4:$B$123,2,0),"-")</f>
        <v>INSPEÇÃO</v>
      </c>
    </row>
    <row r="6840" spans="1:30" x14ac:dyDescent="0.3">
      <c r="A6840" t="s">
        <v>2282</v>
      </c>
      <c r="B6840" t="s">
        <v>4679</v>
      </c>
      <c r="C6840" t="s">
        <v>10645</v>
      </c>
      <c r="D6840" t="s">
        <v>3162</v>
      </c>
      <c r="E6840" t="s">
        <v>3163</v>
      </c>
      <c r="F6840" t="s">
        <v>2285</v>
      </c>
      <c r="G6840" t="s">
        <v>1135</v>
      </c>
      <c r="H6840" t="s">
        <v>2275</v>
      </c>
      <c r="I6840" t="s">
        <v>1497</v>
      </c>
      <c r="J6840" t="s">
        <v>165</v>
      </c>
      <c r="K6840" t="s">
        <v>166</v>
      </c>
      <c r="L6840" t="s">
        <v>167</v>
      </c>
      <c r="M6840" t="s">
        <v>38</v>
      </c>
      <c r="N6840" t="s">
        <v>39</v>
      </c>
      <c r="O6840" s="23">
        <v>351</v>
      </c>
      <c r="P6840" s="9">
        <v>10.039999999999999</v>
      </c>
      <c r="Q6840" t="s">
        <v>40</v>
      </c>
      <c r="R6840">
        <v>99283</v>
      </c>
      <c r="S6840" s="9">
        <v>34.97</v>
      </c>
      <c r="T6840" s="26">
        <v>4.891</v>
      </c>
      <c r="U6840" s="8">
        <v>171.04</v>
      </c>
      <c r="V6840" t="s">
        <v>112</v>
      </c>
      <c r="W6840" t="s">
        <v>2276</v>
      </c>
      <c r="X6840" t="s">
        <v>42</v>
      </c>
      <c r="Y6840" t="s">
        <v>2277</v>
      </c>
      <c r="AA6840" s="1">
        <f t="shared" si="754"/>
        <v>46079</v>
      </c>
      <c r="AB6840" s="2">
        <f t="shared" si="755"/>
        <v>2</v>
      </c>
      <c r="AC6840" s="2">
        <f t="shared" si="756"/>
        <v>2026</v>
      </c>
      <c r="AD6840" s="2" t="str">
        <f>IFERROR(VLOOKUP(A6840,'Aux Área'!$A$4:$B$123,2,0),"-")</f>
        <v>INSPEÇÃO</v>
      </c>
    </row>
    <row r="6841" spans="1:30" x14ac:dyDescent="0.3">
      <c r="A6841" t="s">
        <v>3092</v>
      </c>
      <c r="B6841" t="s">
        <v>4774</v>
      </c>
      <c r="C6841" t="s">
        <v>10646</v>
      </c>
      <c r="D6841" t="s">
        <v>9771</v>
      </c>
      <c r="E6841" t="s">
        <v>9666</v>
      </c>
      <c r="F6841" t="s">
        <v>3594</v>
      </c>
      <c r="G6841" t="s">
        <v>1135</v>
      </c>
      <c r="H6841" t="s">
        <v>2275</v>
      </c>
      <c r="I6841" t="s">
        <v>1497</v>
      </c>
      <c r="J6841" t="s">
        <v>188</v>
      </c>
      <c r="K6841" t="s">
        <v>189</v>
      </c>
      <c r="L6841" t="s">
        <v>190</v>
      </c>
      <c r="M6841" t="s">
        <v>38</v>
      </c>
      <c r="N6841" t="s">
        <v>39</v>
      </c>
      <c r="O6841" s="23">
        <v>459</v>
      </c>
      <c r="P6841" s="9">
        <v>11.62</v>
      </c>
      <c r="Q6841" t="s">
        <v>40</v>
      </c>
      <c r="R6841">
        <v>98738</v>
      </c>
      <c r="S6841" s="9">
        <v>39.51</v>
      </c>
      <c r="T6841" s="26">
        <v>4.99</v>
      </c>
      <c r="U6841" s="8">
        <v>197.15</v>
      </c>
      <c r="V6841" t="s">
        <v>41</v>
      </c>
      <c r="W6841" t="s">
        <v>2276</v>
      </c>
      <c r="X6841" t="s">
        <v>42</v>
      </c>
      <c r="Y6841" t="s">
        <v>2277</v>
      </c>
      <c r="AA6841" s="1">
        <f t="shared" si="754"/>
        <v>46079</v>
      </c>
      <c r="AB6841" s="2">
        <f t="shared" si="755"/>
        <v>2</v>
      </c>
      <c r="AC6841" s="2">
        <f t="shared" si="756"/>
        <v>2026</v>
      </c>
      <c r="AD6841" s="2" t="str">
        <f>IFERROR(VLOOKUP(A6841,'Aux Área'!$A$4:$B$123,2,0),"-")</f>
        <v>INSPEÇÃO</v>
      </c>
    </row>
    <row r="6842" spans="1:30" x14ac:dyDescent="0.3">
      <c r="A6842" t="s">
        <v>76</v>
      </c>
      <c r="B6842" t="s">
        <v>380</v>
      </c>
      <c r="C6842" t="s">
        <v>10647</v>
      </c>
      <c r="D6842" t="s">
        <v>382</v>
      </c>
      <c r="E6842" t="s">
        <v>383</v>
      </c>
      <c r="F6842" t="s">
        <v>77</v>
      </c>
      <c r="G6842" t="s">
        <v>35</v>
      </c>
      <c r="H6842" t="s">
        <v>36</v>
      </c>
      <c r="I6842" t="s">
        <v>37</v>
      </c>
      <c r="J6842" t="s">
        <v>2521</v>
      </c>
      <c r="K6842" t="s">
        <v>1211</v>
      </c>
      <c r="L6842" t="s">
        <v>155</v>
      </c>
      <c r="M6842" t="s">
        <v>38</v>
      </c>
      <c r="N6842" t="s">
        <v>39</v>
      </c>
      <c r="O6842" s="23">
        <v>377</v>
      </c>
      <c r="P6842" s="9">
        <v>9.36</v>
      </c>
      <c r="Q6842" t="s">
        <v>40</v>
      </c>
      <c r="R6842">
        <v>58829</v>
      </c>
      <c r="S6842" s="9">
        <v>40.28</v>
      </c>
      <c r="T6842" s="26">
        <v>4.8899999999999997</v>
      </c>
      <c r="U6842" s="8">
        <v>196.97</v>
      </c>
      <c r="V6842" t="s">
        <v>112</v>
      </c>
      <c r="W6842" t="s">
        <v>2007</v>
      </c>
      <c r="X6842" t="s">
        <v>42</v>
      </c>
      <c r="Y6842" t="s">
        <v>1740</v>
      </c>
      <c r="AA6842" s="1">
        <f t="shared" si="754"/>
        <v>46079</v>
      </c>
      <c r="AB6842" s="2">
        <f t="shared" si="755"/>
        <v>2</v>
      </c>
      <c r="AC6842" s="2">
        <f t="shared" si="756"/>
        <v>2026</v>
      </c>
      <c r="AD6842" s="2" t="str">
        <f>IFERROR(VLOOKUP(A6842,'Aux Área'!$A$4:$B$123,2,0),"-")</f>
        <v>QSMS</v>
      </c>
    </row>
    <row r="6843" spans="1:30" x14ac:dyDescent="0.3">
      <c r="A6843" t="s">
        <v>52</v>
      </c>
      <c r="B6843" t="s">
        <v>1449</v>
      </c>
      <c r="C6843" t="s">
        <v>10648</v>
      </c>
      <c r="D6843" t="s">
        <v>3197</v>
      </c>
      <c r="E6843" t="s">
        <v>3198</v>
      </c>
      <c r="F6843" t="s">
        <v>53</v>
      </c>
      <c r="G6843" t="s">
        <v>35</v>
      </c>
      <c r="H6843" t="s">
        <v>36</v>
      </c>
      <c r="I6843" t="s">
        <v>37</v>
      </c>
      <c r="J6843" t="s">
        <v>356</v>
      </c>
      <c r="K6843" t="s">
        <v>357</v>
      </c>
      <c r="L6843" t="s">
        <v>124</v>
      </c>
      <c r="M6843" t="s">
        <v>38</v>
      </c>
      <c r="N6843" t="s">
        <v>39</v>
      </c>
      <c r="O6843" s="23">
        <v>389</v>
      </c>
      <c r="P6843" s="9">
        <v>10.51</v>
      </c>
      <c r="Q6843" t="s">
        <v>40</v>
      </c>
      <c r="R6843">
        <v>67100</v>
      </c>
      <c r="S6843" s="9">
        <v>37</v>
      </c>
      <c r="T6843" s="26">
        <v>4.79</v>
      </c>
      <c r="U6843" s="8">
        <v>177.23</v>
      </c>
      <c r="V6843" t="s">
        <v>10649</v>
      </c>
      <c r="W6843" t="s">
        <v>2007</v>
      </c>
      <c r="X6843" t="s">
        <v>42</v>
      </c>
      <c r="Y6843" t="s">
        <v>1740</v>
      </c>
      <c r="AA6843" s="1">
        <f t="shared" si="754"/>
        <v>46079</v>
      </c>
      <c r="AB6843" s="2">
        <f t="shared" si="755"/>
        <v>2</v>
      </c>
      <c r="AC6843" s="2">
        <f t="shared" si="756"/>
        <v>2026</v>
      </c>
      <c r="AD6843" s="2" t="str">
        <f>IFERROR(VLOOKUP(A6843,'Aux Área'!$A$4:$B$123,2,0),"-")</f>
        <v>OPERAÇÃO</v>
      </c>
    </row>
    <row r="6844" spans="1:30" x14ac:dyDescent="0.3">
      <c r="A6844" t="s">
        <v>48</v>
      </c>
      <c r="B6844" t="s">
        <v>288</v>
      </c>
      <c r="C6844" t="s">
        <v>10650</v>
      </c>
      <c r="D6844" t="s">
        <v>132</v>
      </c>
      <c r="E6844" t="s">
        <v>133</v>
      </c>
      <c r="F6844" t="s">
        <v>49</v>
      </c>
      <c r="G6844" t="s">
        <v>35</v>
      </c>
      <c r="H6844" t="s">
        <v>36</v>
      </c>
      <c r="I6844" t="s">
        <v>37</v>
      </c>
      <c r="J6844" t="s">
        <v>10651</v>
      </c>
      <c r="K6844" t="s">
        <v>511</v>
      </c>
      <c r="L6844" t="s">
        <v>136</v>
      </c>
      <c r="M6844" t="s">
        <v>38</v>
      </c>
      <c r="N6844" t="s">
        <v>39</v>
      </c>
      <c r="O6844" s="10">
        <v>406</v>
      </c>
      <c r="P6844" s="24">
        <v>10.18</v>
      </c>
      <c r="Q6844" t="s">
        <v>40</v>
      </c>
      <c r="R6844" s="2">
        <v>23089</v>
      </c>
      <c r="S6844" s="9">
        <v>39.9</v>
      </c>
      <c r="T6844" s="26">
        <v>5.09</v>
      </c>
      <c r="U6844" s="8">
        <v>203.1</v>
      </c>
      <c r="V6844" t="s">
        <v>10652</v>
      </c>
      <c r="W6844" t="s">
        <v>2007</v>
      </c>
      <c r="X6844" t="s">
        <v>42</v>
      </c>
      <c r="Y6844" t="s">
        <v>1740</v>
      </c>
      <c r="AA6844" s="1">
        <f t="shared" si="754"/>
        <v>46079</v>
      </c>
      <c r="AB6844" s="2">
        <f t="shared" si="755"/>
        <v>2</v>
      </c>
      <c r="AC6844" s="2">
        <f t="shared" si="756"/>
        <v>2026</v>
      </c>
      <c r="AD6844" s="2" t="str">
        <f>IFERROR(VLOOKUP(A6844,'Aux Área'!$A$4:$B$123,2,0),"-")</f>
        <v>ENGENHARIA</v>
      </c>
    </row>
    <row r="6845" spans="1:30" x14ac:dyDescent="0.3">
      <c r="A6845" t="s">
        <v>2041</v>
      </c>
      <c r="B6845" t="s">
        <v>2042</v>
      </c>
      <c r="C6845" t="s">
        <v>10653</v>
      </c>
      <c r="D6845" t="s">
        <v>1297</v>
      </c>
      <c r="E6845" t="s">
        <v>2221</v>
      </c>
      <c r="F6845" t="s">
        <v>2044</v>
      </c>
      <c r="G6845" t="s">
        <v>659</v>
      </c>
      <c r="H6845" t="s">
        <v>1996</v>
      </c>
      <c r="I6845" t="s">
        <v>1997</v>
      </c>
      <c r="J6845" t="s">
        <v>231</v>
      </c>
      <c r="K6845" t="s">
        <v>232</v>
      </c>
      <c r="L6845" t="s">
        <v>217</v>
      </c>
      <c r="M6845" t="s">
        <v>38</v>
      </c>
      <c r="N6845" t="s">
        <v>668</v>
      </c>
      <c r="O6845" s="23">
        <v>476</v>
      </c>
      <c r="P6845" s="9">
        <v>6.28</v>
      </c>
      <c r="Q6845" t="s">
        <v>40</v>
      </c>
      <c r="R6845">
        <v>30349</v>
      </c>
      <c r="S6845" s="9">
        <v>75.8</v>
      </c>
      <c r="T6845" s="26">
        <v>5.99</v>
      </c>
      <c r="U6845" s="8">
        <v>454.04</v>
      </c>
      <c r="V6845" t="s">
        <v>10654</v>
      </c>
      <c r="W6845" t="s">
        <v>1985</v>
      </c>
      <c r="X6845" t="s">
        <v>42</v>
      </c>
      <c r="Y6845" t="s">
        <v>1986</v>
      </c>
      <c r="AA6845" s="1">
        <f t="shared" si="754"/>
        <v>46079</v>
      </c>
      <c r="AB6845" s="2">
        <f t="shared" si="755"/>
        <v>2</v>
      </c>
      <c r="AC6845" s="2">
        <f t="shared" si="756"/>
        <v>2026</v>
      </c>
      <c r="AD6845" s="2" t="str">
        <f>IFERROR(VLOOKUP(A6845,'Aux Área'!$A$4:$B$123,2,0),"-")</f>
        <v>PESADOS</v>
      </c>
    </row>
    <row r="6846" spans="1:30" x14ac:dyDescent="0.3">
      <c r="A6846" t="s">
        <v>2041</v>
      </c>
      <c r="C6846" t="s">
        <v>10653</v>
      </c>
      <c r="F6846" t="s">
        <v>2044</v>
      </c>
      <c r="K6846" t="s">
        <v>232</v>
      </c>
      <c r="N6846" t="s">
        <v>15690</v>
      </c>
      <c r="O6846" t="s">
        <v>15244</v>
      </c>
      <c r="P6846" s="9" t="s">
        <v>15244</v>
      </c>
      <c r="Q6846" t="s">
        <v>40</v>
      </c>
      <c r="R6846" t="s">
        <v>15244</v>
      </c>
      <c r="S6846">
        <v>4</v>
      </c>
      <c r="U6846" s="8">
        <v>13.2</v>
      </c>
      <c r="AA6846" s="1">
        <f t="shared" si="754"/>
        <v>46079</v>
      </c>
      <c r="AB6846" s="2">
        <f t="shared" si="755"/>
        <v>2</v>
      </c>
      <c r="AC6846" s="2">
        <f t="shared" si="756"/>
        <v>2026</v>
      </c>
      <c r="AD6846" s="2" t="str">
        <f>IFERROR(VLOOKUP(A6846,'Aux Área'!$A$4:$B$123,2,0),"-")</f>
        <v>PESADOS</v>
      </c>
    </row>
    <row r="6847" spans="1:30" x14ac:dyDescent="0.3">
      <c r="A6847" t="s">
        <v>2009</v>
      </c>
      <c r="B6847" t="s">
        <v>143</v>
      </c>
      <c r="C6847" t="s">
        <v>10655</v>
      </c>
      <c r="D6847" t="s">
        <v>1841</v>
      </c>
      <c r="E6847" t="s">
        <v>1842</v>
      </c>
      <c r="F6847" t="s">
        <v>653</v>
      </c>
      <c r="G6847" t="s">
        <v>659</v>
      </c>
      <c r="H6847" t="s">
        <v>706</v>
      </c>
      <c r="I6847" t="s">
        <v>667</v>
      </c>
      <c r="J6847" t="s">
        <v>172</v>
      </c>
      <c r="K6847" t="s">
        <v>173</v>
      </c>
      <c r="L6847" t="s">
        <v>124</v>
      </c>
      <c r="M6847" t="s">
        <v>38</v>
      </c>
      <c r="N6847" t="s">
        <v>707</v>
      </c>
      <c r="O6847" s="23">
        <v>0</v>
      </c>
      <c r="P6847" s="9">
        <v>0</v>
      </c>
      <c r="Q6847" t="s">
        <v>40</v>
      </c>
      <c r="R6847">
        <v>0</v>
      </c>
      <c r="S6847" s="9">
        <v>20.100000000000001</v>
      </c>
      <c r="T6847" s="26">
        <v>6.1589999999999998</v>
      </c>
      <c r="U6847" s="8">
        <v>123.8</v>
      </c>
      <c r="V6847" t="s">
        <v>2840</v>
      </c>
      <c r="W6847" t="s">
        <v>652</v>
      </c>
      <c r="X6847" t="s">
        <v>42</v>
      </c>
      <c r="Y6847" t="s">
        <v>653</v>
      </c>
      <c r="AA6847" s="1">
        <f t="shared" si="754"/>
        <v>46079</v>
      </c>
      <c r="AB6847" s="2">
        <f t="shared" si="755"/>
        <v>2</v>
      </c>
      <c r="AC6847" s="2">
        <f t="shared" si="756"/>
        <v>2026</v>
      </c>
      <c r="AD6847" s="2" t="str">
        <f>IFERROR(VLOOKUP(A6847,'Aux Área'!$A$4:$B$123,2,0),"-")</f>
        <v>SÃO PEDRO</v>
      </c>
    </row>
    <row r="6848" spans="1:30" x14ac:dyDescent="0.3">
      <c r="A6848" t="s">
        <v>1979</v>
      </c>
      <c r="C6848" t="s">
        <v>15817</v>
      </c>
      <c r="F6848" t="s">
        <v>1982</v>
      </c>
      <c r="K6848" t="s">
        <v>166</v>
      </c>
      <c r="N6848" t="s">
        <v>15690</v>
      </c>
      <c r="O6848" t="s">
        <v>15244</v>
      </c>
      <c r="P6848" s="9" t="s">
        <v>15244</v>
      </c>
      <c r="Q6848" t="s">
        <v>40</v>
      </c>
      <c r="R6848" t="s">
        <v>15244</v>
      </c>
      <c r="S6848">
        <v>40</v>
      </c>
      <c r="U6848" s="8">
        <v>252</v>
      </c>
      <c r="AA6848" s="1">
        <f t="shared" si="754"/>
        <v>46079</v>
      </c>
      <c r="AB6848" s="2">
        <f t="shared" si="755"/>
        <v>2</v>
      </c>
      <c r="AC6848" s="2">
        <f t="shared" si="756"/>
        <v>2026</v>
      </c>
      <c r="AD6848" s="2" t="str">
        <f>IFERROR(VLOOKUP(A6848,'Aux Área'!$A$4:$B$123,2,0),"-")</f>
        <v>PESADOS</v>
      </c>
    </row>
    <row r="6849" spans="1:30" x14ac:dyDescent="0.3">
      <c r="A6849" t="s">
        <v>1999</v>
      </c>
      <c r="B6849" t="s">
        <v>3016</v>
      </c>
      <c r="C6849" t="s">
        <v>10656</v>
      </c>
      <c r="D6849" t="s">
        <v>1297</v>
      </c>
      <c r="E6849" t="s">
        <v>2221</v>
      </c>
      <c r="F6849" t="s">
        <v>2002</v>
      </c>
      <c r="G6849" t="s">
        <v>659</v>
      </c>
      <c r="H6849" t="s">
        <v>2003</v>
      </c>
      <c r="I6849" t="s">
        <v>667</v>
      </c>
      <c r="J6849" t="s">
        <v>231</v>
      </c>
      <c r="K6849" t="s">
        <v>232</v>
      </c>
      <c r="L6849" t="s">
        <v>217</v>
      </c>
      <c r="M6849" t="s">
        <v>38</v>
      </c>
      <c r="N6849" t="s">
        <v>668</v>
      </c>
      <c r="O6849" s="23">
        <v>280</v>
      </c>
      <c r="P6849" s="9">
        <v>4.07</v>
      </c>
      <c r="Q6849" t="s">
        <v>40</v>
      </c>
      <c r="R6849">
        <v>19145</v>
      </c>
      <c r="S6849" s="9">
        <v>68.88</v>
      </c>
      <c r="T6849" s="26">
        <v>5.99</v>
      </c>
      <c r="U6849" s="8">
        <v>412.6</v>
      </c>
      <c r="V6849" t="s">
        <v>10657</v>
      </c>
      <c r="W6849" t="s">
        <v>1985</v>
      </c>
      <c r="X6849" t="s">
        <v>42</v>
      </c>
      <c r="Y6849" t="s">
        <v>1986</v>
      </c>
      <c r="AA6849" s="1">
        <f t="shared" si="754"/>
        <v>46079</v>
      </c>
      <c r="AB6849" s="2">
        <f t="shared" si="755"/>
        <v>2</v>
      </c>
      <c r="AC6849" s="2">
        <f t="shared" si="756"/>
        <v>2026</v>
      </c>
      <c r="AD6849" s="2" t="str">
        <f>IFERROR(VLOOKUP(A6849,'Aux Área'!$A$4:$B$123,2,0),"-")</f>
        <v>PESADOS</v>
      </c>
    </row>
    <row r="6850" spans="1:30" x14ac:dyDescent="0.3">
      <c r="A6850" t="s">
        <v>1999</v>
      </c>
      <c r="C6850" t="s">
        <v>10656</v>
      </c>
      <c r="F6850" t="s">
        <v>2002</v>
      </c>
      <c r="K6850" t="s">
        <v>232</v>
      </c>
      <c r="N6850" t="s">
        <v>15690</v>
      </c>
      <c r="O6850" t="s">
        <v>15244</v>
      </c>
      <c r="P6850" s="9" t="s">
        <v>15244</v>
      </c>
      <c r="Q6850" t="s">
        <v>40</v>
      </c>
      <c r="R6850" t="s">
        <v>15244</v>
      </c>
      <c r="S6850">
        <v>8.08</v>
      </c>
      <c r="U6850" s="8">
        <v>26.67</v>
      </c>
      <c r="AA6850" s="1">
        <f t="shared" si="754"/>
        <v>46079</v>
      </c>
      <c r="AB6850" s="2">
        <f t="shared" si="755"/>
        <v>2</v>
      </c>
      <c r="AC6850" s="2">
        <f t="shared" si="756"/>
        <v>2026</v>
      </c>
      <c r="AD6850" s="2" t="str">
        <f>IFERROR(VLOOKUP(A6850,'Aux Área'!$A$4:$B$123,2,0),"-")</f>
        <v>PESADOS</v>
      </c>
    </row>
    <row r="6851" spans="1:30" x14ac:dyDescent="0.3">
      <c r="A6851" t="s">
        <v>2691</v>
      </c>
      <c r="B6851" t="s">
        <v>2692</v>
      </c>
      <c r="C6851" t="s">
        <v>10658</v>
      </c>
      <c r="D6851" t="s">
        <v>2142</v>
      </c>
      <c r="E6851" t="s">
        <v>2143</v>
      </c>
      <c r="F6851" t="s">
        <v>5979</v>
      </c>
      <c r="G6851" t="s">
        <v>1635</v>
      </c>
      <c r="H6851" t="s">
        <v>2635</v>
      </c>
      <c r="I6851" t="s">
        <v>37</v>
      </c>
      <c r="J6851" t="s">
        <v>165</v>
      </c>
      <c r="K6851" t="s">
        <v>166</v>
      </c>
      <c r="L6851" t="s">
        <v>167</v>
      </c>
      <c r="M6851" t="s">
        <v>38</v>
      </c>
      <c r="N6851" t="s">
        <v>39</v>
      </c>
      <c r="O6851" s="23">
        <v>203</v>
      </c>
      <c r="P6851" s="9">
        <v>6.39</v>
      </c>
      <c r="Q6851" t="s">
        <v>40</v>
      </c>
      <c r="R6851">
        <v>17127</v>
      </c>
      <c r="S6851" s="9">
        <v>31.77</v>
      </c>
      <c r="T6851" s="26">
        <v>4.891</v>
      </c>
      <c r="U6851" s="8">
        <v>155.38999999999999</v>
      </c>
      <c r="V6851" t="s">
        <v>112</v>
      </c>
      <c r="W6851" t="s">
        <v>2007</v>
      </c>
      <c r="X6851" t="s">
        <v>42</v>
      </c>
      <c r="Y6851" t="s">
        <v>1740</v>
      </c>
      <c r="AA6851" s="1">
        <f t="shared" si="754"/>
        <v>46079</v>
      </c>
      <c r="AB6851" s="2">
        <f t="shared" si="755"/>
        <v>2</v>
      </c>
      <c r="AC6851" s="2">
        <f t="shared" si="756"/>
        <v>2026</v>
      </c>
      <c r="AD6851" s="2" t="str">
        <f>IFERROR(VLOOKUP(A6851,'Aux Área'!$A$4:$B$123,2,0),"-")</f>
        <v>TI</v>
      </c>
    </row>
    <row r="6852" spans="1:30" x14ac:dyDescent="0.3">
      <c r="A6852" t="s">
        <v>2700</v>
      </c>
      <c r="B6852" t="s">
        <v>2000</v>
      </c>
      <c r="C6852" t="s">
        <v>10659</v>
      </c>
      <c r="D6852" t="s">
        <v>3547</v>
      </c>
      <c r="E6852" t="s">
        <v>3548</v>
      </c>
      <c r="F6852" t="s">
        <v>2703</v>
      </c>
      <c r="G6852" t="s">
        <v>659</v>
      </c>
      <c r="H6852" t="s">
        <v>1996</v>
      </c>
      <c r="I6852" t="s">
        <v>1997</v>
      </c>
      <c r="J6852" t="s">
        <v>275</v>
      </c>
      <c r="K6852" t="s">
        <v>276</v>
      </c>
      <c r="L6852" t="s">
        <v>124</v>
      </c>
      <c r="M6852" t="s">
        <v>38</v>
      </c>
      <c r="N6852" t="s">
        <v>668</v>
      </c>
      <c r="O6852" s="23">
        <v>505</v>
      </c>
      <c r="P6852" s="9">
        <v>4.72</v>
      </c>
      <c r="Q6852" t="s">
        <v>40</v>
      </c>
      <c r="R6852">
        <v>20960</v>
      </c>
      <c r="S6852" s="9">
        <v>107.06</v>
      </c>
      <c r="T6852" s="26">
        <v>6.39</v>
      </c>
      <c r="U6852" s="8">
        <v>684.11</v>
      </c>
      <c r="V6852" t="s">
        <v>10660</v>
      </c>
      <c r="W6852" t="s">
        <v>1985</v>
      </c>
      <c r="X6852" t="s">
        <v>42</v>
      </c>
      <c r="Y6852" t="s">
        <v>1986</v>
      </c>
      <c r="AA6852" s="1">
        <f t="shared" si="754"/>
        <v>46079</v>
      </c>
      <c r="AB6852" s="2">
        <f t="shared" si="755"/>
        <v>2</v>
      </c>
      <c r="AC6852" s="2">
        <f t="shared" si="756"/>
        <v>2026</v>
      </c>
      <c r="AD6852" s="2" t="str">
        <f>IFERROR(VLOOKUP(A6852,'Aux Área'!$A$4:$B$123,2,0),"-")</f>
        <v>PESADOS</v>
      </c>
    </row>
    <row r="6853" spans="1:30" x14ac:dyDescent="0.3">
      <c r="A6853" t="s">
        <v>2700</v>
      </c>
      <c r="C6853" t="s">
        <v>15740</v>
      </c>
      <c r="F6853" t="s">
        <v>2703</v>
      </c>
      <c r="K6853" t="s">
        <v>276</v>
      </c>
      <c r="N6853" t="s">
        <v>15690</v>
      </c>
      <c r="O6853" t="s">
        <v>15244</v>
      </c>
      <c r="P6853" s="9" t="s">
        <v>15244</v>
      </c>
      <c r="Q6853" t="s">
        <v>40</v>
      </c>
      <c r="R6853" t="s">
        <v>15244</v>
      </c>
      <c r="S6853">
        <v>4.51</v>
      </c>
      <c r="U6853" s="8">
        <v>17.100000000000001</v>
      </c>
      <c r="AA6853" s="1">
        <f t="shared" si="754"/>
        <v>46079</v>
      </c>
      <c r="AB6853" s="2">
        <f t="shared" si="755"/>
        <v>2</v>
      </c>
      <c r="AC6853" s="2">
        <f t="shared" si="756"/>
        <v>2026</v>
      </c>
      <c r="AD6853" s="2" t="str">
        <f>IFERROR(VLOOKUP(A6853,'Aux Área'!$A$4:$B$123,2,0),"-")</f>
        <v>PESADOS</v>
      </c>
    </row>
    <row r="6854" spans="1:30" x14ac:dyDescent="0.3">
      <c r="A6854" t="s">
        <v>2306</v>
      </c>
      <c r="B6854" t="s">
        <v>4613</v>
      </c>
      <c r="C6854" t="s">
        <v>10661</v>
      </c>
      <c r="D6854" t="s">
        <v>4386</v>
      </c>
      <c r="E6854" t="s">
        <v>4387</v>
      </c>
      <c r="F6854" t="s">
        <v>2309</v>
      </c>
      <c r="G6854" t="s">
        <v>1135</v>
      </c>
      <c r="H6854" t="s">
        <v>2275</v>
      </c>
      <c r="I6854" t="s">
        <v>1497</v>
      </c>
      <c r="J6854" t="s">
        <v>1665</v>
      </c>
      <c r="K6854" t="s">
        <v>1666</v>
      </c>
      <c r="L6854" t="s">
        <v>301</v>
      </c>
      <c r="M6854" t="s">
        <v>38</v>
      </c>
      <c r="N6854" t="s">
        <v>39</v>
      </c>
      <c r="O6854" s="23">
        <v>482</v>
      </c>
      <c r="P6854" s="9">
        <v>10.07</v>
      </c>
      <c r="Q6854" t="s">
        <v>40</v>
      </c>
      <c r="R6854">
        <v>113483</v>
      </c>
      <c r="S6854" s="9">
        <v>47.85</v>
      </c>
      <c r="T6854" s="26">
        <v>4.6900000000000004</v>
      </c>
      <c r="U6854" s="8">
        <v>224.42</v>
      </c>
      <c r="V6854" t="s">
        <v>10662</v>
      </c>
      <c r="W6854" t="s">
        <v>2276</v>
      </c>
      <c r="X6854" t="s">
        <v>42</v>
      </c>
      <c r="Y6854" t="s">
        <v>2277</v>
      </c>
      <c r="AA6854" s="1">
        <f t="shared" si="754"/>
        <v>46079</v>
      </c>
      <c r="AB6854" s="2">
        <f t="shared" si="755"/>
        <v>2</v>
      </c>
      <c r="AC6854" s="2">
        <f t="shared" si="756"/>
        <v>2026</v>
      </c>
      <c r="AD6854" s="2" t="str">
        <f>IFERROR(VLOOKUP(A6854,'Aux Área'!$A$4:$B$123,2,0),"-")</f>
        <v>INSPEÇÃO</v>
      </c>
    </row>
    <row r="6855" spans="1:30" x14ac:dyDescent="0.3">
      <c r="A6855" t="s">
        <v>62</v>
      </c>
      <c r="B6855" t="s">
        <v>1455</v>
      </c>
      <c r="C6855" t="s">
        <v>10663</v>
      </c>
      <c r="D6855" t="s">
        <v>158</v>
      </c>
      <c r="E6855" t="s">
        <v>159</v>
      </c>
      <c r="F6855" t="s">
        <v>63</v>
      </c>
      <c r="G6855" t="s">
        <v>35</v>
      </c>
      <c r="H6855" t="s">
        <v>36</v>
      </c>
      <c r="I6855" t="s">
        <v>37</v>
      </c>
      <c r="J6855" t="s">
        <v>285</v>
      </c>
      <c r="K6855" t="s">
        <v>286</v>
      </c>
      <c r="L6855" t="s">
        <v>91</v>
      </c>
      <c r="M6855" t="s">
        <v>38</v>
      </c>
      <c r="N6855" t="s">
        <v>39</v>
      </c>
      <c r="O6855" s="23">
        <v>308</v>
      </c>
      <c r="P6855" s="9">
        <v>9.5399999999999991</v>
      </c>
      <c r="Q6855" t="s">
        <v>40</v>
      </c>
      <c r="R6855">
        <v>64222</v>
      </c>
      <c r="S6855" s="9">
        <v>32.28</v>
      </c>
      <c r="T6855" s="26">
        <v>4.891</v>
      </c>
      <c r="U6855" s="8">
        <v>157.88</v>
      </c>
      <c r="V6855" t="s">
        <v>10664</v>
      </c>
      <c r="W6855" t="s">
        <v>2007</v>
      </c>
      <c r="X6855" t="s">
        <v>42</v>
      </c>
      <c r="Y6855" t="s">
        <v>1740</v>
      </c>
      <c r="AA6855" s="1">
        <f t="shared" si="754"/>
        <v>46079</v>
      </c>
      <c r="AB6855" s="2">
        <f t="shared" si="755"/>
        <v>2</v>
      </c>
      <c r="AC6855" s="2">
        <f t="shared" si="756"/>
        <v>2026</v>
      </c>
      <c r="AD6855" s="2" t="str">
        <f>IFERROR(VLOOKUP(A6855,'Aux Área'!$A$4:$B$123,2,0),"-")</f>
        <v>CONSERVA</v>
      </c>
    </row>
    <row r="6856" spans="1:30" x14ac:dyDescent="0.3">
      <c r="A6856" t="s">
        <v>2278</v>
      </c>
      <c r="B6856" t="s">
        <v>4664</v>
      </c>
      <c r="C6856" t="s">
        <v>10665</v>
      </c>
      <c r="D6856" t="s">
        <v>3243</v>
      </c>
      <c r="E6856" t="s">
        <v>3244</v>
      </c>
      <c r="F6856" t="s">
        <v>2281</v>
      </c>
      <c r="G6856" t="s">
        <v>1135</v>
      </c>
      <c r="H6856" t="s">
        <v>2275</v>
      </c>
      <c r="I6856" t="s">
        <v>1497</v>
      </c>
      <c r="J6856" t="s">
        <v>165</v>
      </c>
      <c r="K6856" t="s">
        <v>166</v>
      </c>
      <c r="L6856" t="s">
        <v>167</v>
      </c>
      <c r="M6856" t="s">
        <v>38</v>
      </c>
      <c r="N6856" t="s">
        <v>39</v>
      </c>
      <c r="O6856" s="23">
        <v>399</v>
      </c>
      <c r="P6856" s="9">
        <v>9.3000000000000007</v>
      </c>
      <c r="Q6856" t="s">
        <v>40</v>
      </c>
      <c r="R6856">
        <v>118769</v>
      </c>
      <c r="S6856" s="9">
        <v>42.92</v>
      </c>
      <c r="T6856" s="26">
        <v>4.8899999999999997</v>
      </c>
      <c r="U6856" s="8">
        <v>209.88</v>
      </c>
      <c r="V6856" t="s">
        <v>112</v>
      </c>
      <c r="W6856" t="s">
        <v>2276</v>
      </c>
      <c r="X6856" t="s">
        <v>42</v>
      </c>
      <c r="Y6856" t="s">
        <v>2277</v>
      </c>
      <c r="AA6856" s="1">
        <f t="shared" si="754"/>
        <v>46079</v>
      </c>
      <c r="AB6856" s="2">
        <f t="shared" si="755"/>
        <v>2</v>
      </c>
      <c r="AC6856" s="2">
        <f t="shared" si="756"/>
        <v>2026</v>
      </c>
      <c r="AD6856" s="2" t="str">
        <f>IFERROR(VLOOKUP(A6856,'Aux Área'!$A$4:$B$123,2,0),"-")</f>
        <v>INSPEÇÃO</v>
      </c>
    </row>
    <row r="6857" spans="1:30" x14ac:dyDescent="0.3">
      <c r="A6857" t="s">
        <v>2146</v>
      </c>
      <c r="B6857" t="s">
        <v>1800</v>
      </c>
      <c r="C6857" t="s">
        <v>10666</v>
      </c>
      <c r="D6857" t="s">
        <v>1841</v>
      </c>
      <c r="E6857" t="s">
        <v>1842</v>
      </c>
      <c r="F6857" t="s">
        <v>653</v>
      </c>
      <c r="G6857" t="s">
        <v>635</v>
      </c>
      <c r="H6857" t="s">
        <v>666</v>
      </c>
      <c r="I6857" t="s">
        <v>667</v>
      </c>
      <c r="J6857" t="s">
        <v>122</v>
      </c>
      <c r="K6857" t="s">
        <v>123</v>
      </c>
      <c r="L6857" t="s">
        <v>124</v>
      </c>
      <c r="M6857" t="s">
        <v>38</v>
      </c>
      <c r="N6857" t="s">
        <v>668</v>
      </c>
      <c r="O6857" s="23">
        <v>0</v>
      </c>
      <c r="P6857" s="9">
        <v>0</v>
      </c>
      <c r="Q6857" t="s">
        <v>40</v>
      </c>
      <c r="R6857">
        <v>0</v>
      </c>
      <c r="S6857" s="9">
        <v>101.49</v>
      </c>
      <c r="T6857" s="26">
        <v>6.03</v>
      </c>
      <c r="U6857" s="8">
        <v>612</v>
      </c>
      <c r="V6857" t="s">
        <v>112</v>
      </c>
      <c r="W6857" t="s">
        <v>652</v>
      </c>
      <c r="X6857" t="s">
        <v>42</v>
      </c>
      <c r="Y6857" t="s">
        <v>653</v>
      </c>
      <c r="AA6857" s="1">
        <f t="shared" si="754"/>
        <v>46079</v>
      </c>
      <c r="AB6857" s="2">
        <f t="shared" si="755"/>
        <v>2</v>
      </c>
      <c r="AC6857" s="2">
        <f t="shared" si="756"/>
        <v>2026</v>
      </c>
      <c r="AD6857" s="2" t="str">
        <f>IFERROR(VLOOKUP(A6857,'Aux Área'!$A$4:$B$123,2,0),"-")</f>
        <v>SÃO PEDRO</v>
      </c>
    </row>
    <row r="6858" spans="1:30" x14ac:dyDescent="0.3">
      <c r="A6858" t="s">
        <v>2632</v>
      </c>
      <c r="B6858" t="s">
        <v>2633</v>
      </c>
      <c r="C6858" t="s">
        <v>10667</v>
      </c>
      <c r="D6858" t="s">
        <v>8713</v>
      </c>
      <c r="E6858" t="s">
        <v>8714</v>
      </c>
      <c r="F6858" t="s">
        <v>3712</v>
      </c>
      <c r="G6858" t="s">
        <v>1300</v>
      </c>
      <c r="H6858" t="s">
        <v>2635</v>
      </c>
      <c r="I6858" t="s">
        <v>37</v>
      </c>
      <c r="J6858" t="s">
        <v>231</v>
      </c>
      <c r="K6858" t="s">
        <v>232</v>
      </c>
      <c r="L6858" t="s">
        <v>217</v>
      </c>
      <c r="M6858" t="s">
        <v>38</v>
      </c>
      <c r="N6858" t="s">
        <v>39</v>
      </c>
      <c r="O6858" s="23">
        <v>307</v>
      </c>
      <c r="P6858" s="9">
        <v>6.57</v>
      </c>
      <c r="Q6858" t="s">
        <v>40</v>
      </c>
      <c r="R6858">
        <v>10700</v>
      </c>
      <c r="S6858" s="9">
        <v>46.71</v>
      </c>
      <c r="T6858" s="26">
        <v>4.8609999999999998</v>
      </c>
      <c r="U6858" s="8">
        <v>227.04</v>
      </c>
      <c r="V6858" t="s">
        <v>10668</v>
      </c>
      <c r="W6858" t="s">
        <v>2007</v>
      </c>
      <c r="X6858" t="s">
        <v>42</v>
      </c>
      <c r="Y6858" t="s">
        <v>1740</v>
      </c>
      <c r="AA6858" s="1">
        <f t="shared" si="754"/>
        <v>46079</v>
      </c>
      <c r="AB6858" s="2">
        <f t="shared" si="755"/>
        <v>2</v>
      </c>
      <c r="AC6858" s="2">
        <f t="shared" si="756"/>
        <v>2026</v>
      </c>
      <c r="AD6858" s="2" t="str">
        <f>IFERROR(VLOOKUP(A6858,'Aux Área'!$A$4:$B$123,2,0),"-")</f>
        <v>TI</v>
      </c>
    </row>
    <row r="6859" spans="1:30" x14ac:dyDescent="0.3">
      <c r="A6859" t="s">
        <v>1992</v>
      </c>
      <c r="B6859" t="s">
        <v>1993</v>
      </c>
      <c r="C6859" t="s">
        <v>10669</v>
      </c>
      <c r="D6859" t="s">
        <v>3597</v>
      </c>
      <c r="E6859" t="s">
        <v>3598</v>
      </c>
      <c r="F6859" t="s">
        <v>1995</v>
      </c>
      <c r="G6859" t="s">
        <v>659</v>
      </c>
      <c r="H6859" t="s">
        <v>1996</v>
      </c>
      <c r="I6859" t="s">
        <v>1997</v>
      </c>
      <c r="J6859" t="s">
        <v>409</v>
      </c>
      <c r="K6859" t="s">
        <v>410</v>
      </c>
      <c r="L6859" t="s">
        <v>141</v>
      </c>
      <c r="M6859" t="s">
        <v>38</v>
      </c>
      <c r="N6859" t="s">
        <v>668</v>
      </c>
      <c r="O6859" s="23">
        <v>571</v>
      </c>
      <c r="P6859" s="9">
        <v>5.85</v>
      </c>
      <c r="Q6859" t="s">
        <v>40</v>
      </c>
      <c r="R6859">
        <v>24897</v>
      </c>
      <c r="S6859" s="9">
        <v>97.63</v>
      </c>
      <c r="T6859" s="26">
        <v>6.09</v>
      </c>
      <c r="U6859" s="8">
        <v>594.57000000000005</v>
      </c>
      <c r="V6859" t="s">
        <v>10670</v>
      </c>
      <c r="W6859" t="s">
        <v>1985</v>
      </c>
      <c r="X6859" t="s">
        <v>42</v>
      </c>
      <c r="Y6859" t="s">
        <v>1986</v>
      </c>
      <c r="AA6859" s="1">
        <f t="shared" si="754"/>
        <v>46079</v>
      </c>
      <c r="AB6859" s="2">
        <f t="shared" si="755"/>
        <v>2</v>
      </c>
      <c r="AC6859" s="2">
        <f t="shared" si="756"/>
        <v>2026</v>
      </c>
      <c r="AD6859" s="2" t="str">
        <f>IFERROR(VLOOKUP(A6859,'Aux Área'!$A$4:$B$123,2,0),"-")</f>
        <v>PESADOS</v>
      </c>
    </row>
    <row r="6860" spans="1:30" x14ac:dyDescent="0.3">
      <c r="A6860" t="s">
        <v>1992</v>
      </c>
      <c r="C6860" t="s">
        <v>15775</v>
      </c>
      <c r="F6860" t="s">
        <v>1995</v>
      </c>
      <c r="K6860" t="s">
        <v>410</v>
      </c>
      <c r="N6860" t="s">
        <v>15690</v>
      </c>
      <c r="O6860" t="s">
        <v>15244</v>
      </c>
      <c r="P6860" s="9" t="s">
        <v>15244</v>
      </c>
      <c r="Q6860" t="s">
        <v>40</v>
      </c>
      <c r="R6860" t="s">
        <v>15244</v>
      </c>
      <c r="S6860">
        <v>4.09</v>
      </c>
      <c r="U6860" s="8">
        <v>14.27</v>
      </c>
      <c r="AA6860" s="1">
        <f t="shared" si="754"/>
        <v>46079</v>
      </c>
      <c r="AB6860" s="2">
        <f t="shared" si="755"/>
        <v>2</v>
      </c>
      <c r="AC6860" s="2">
        <f t="shared" si="756"/>
        <v>2026</v>
      </c>
      <c r="AD6860" s="2" t="str">
        <f>IFERROR(VLOOKUP(A6860,'Aux Área'!$A$4:$B$123,2,0),"-")</f>
        <v>PESADOS</v>
      </c>
    </row>
    <row r="6861" spans="1:30" x14ac:dyDescent="0.3">
      <c r="A6861" t="s">
        <v>56</v>
      </c>
      <c r="B6861" t="s">
        <v>266</v>
      </c>
      <c r="C6861" t="s">
        <v>10671</v>
      </c>
      <c r="D6861" t="s">
        <v>120</v>
      </c>
      <c r="E6861" t="s">
        <v>121</v>
      </c>
      <c r="F6861" t="s">
        <v>57</v>
      </c>
      <c r="G6861" t="s">
        <v>35</v>
      </c>
      <c r="H6861" t="s">
        <v>36</v>
      </c>
      <c r="I6861" t="s">
        <v>37</v>
      </c>
      <c r="J6861" t="s">
        <v>165</v>
      </c>
      <c r="K6861" t="s">
        <v>166</v>
      </c>
      <c r="L6861" t="s">
        <v>167</v>
      </c>
      <c r="M6861" t="s">
        <v>38</v>
      </c>
      <c r="N6861" t="s">
        <v>39</v>
      </c>
      <c r="O6861" s="23">
        <v>337</v>
      </c>
      <c r="P6861" s="9">
        <v>10.14</v>
      </c>
      <c r="Q6861" t="s">
        <v>40</v>
      </c>
      <c r="R6861">
        <v>48111</v>
      </c>
      <c r="S6861" s="9">
        <v>33.229999999999997</v>
      </c>
      <c r="T6861" s="26">
        <v>4.8899999999999997</v>
      </c>
      <c r="U6861" s="8">
        <v>162.5</v>
      </c>
      <c r="V6861" t="s">
        <v>112</v>
      </c>
      <c r="W6861" t="s">
        <v>2007</v>
      </c>
      <c r="X6861" t="s">
        <v>42</v>
      </c>
      <c r="Y6861" t="s">
        <v>1740</v>
      </c>
      <c r="AA6861" s="1">
        <f t="shared" si="754"/>
        <v>46079</v>
      </c>
      <c r="AB6861" s="2">
        <f t="shared" si="755"/>
        <v>2</v>
      </c>
      <c r="AC6861" s="2">
        <f t="shared" si="756"/>
        <v>2026</v>
      </c>
      <c r="AD6861" s="2" t="str">
        <f>IFERROR(VLOOKUP(A6861,'Aux Área'!$A$4:$B$123,2,0),"-")</f>
        <v>CONSERVA</v>
      </c>
    </row>
    <row r="6862" spans="1:30" x14ac:dyDescent="0.3">
      <c r="A6862" t="s">
        <v>2347</v>
      </c>
      <c r="B6862" t="s">
        <v>2348</v>
      </c>
      <c r="C6862" t="s">
        <v>10672</v>
      </c>
      <c r="D6862" t="s">
        <v>3633</v>
      </c>
      <c r="E6862" t="s">
        <v>3634</v>
      </c>
      <c r="F6862" t="s">
        <v>2350</v>
      </c>
      <c r="G6862" t="s">
        <v>659</v>
      </c>
      <c r="H6862" t="s">
        <v>1996</v>
      </c>
      <c r="I6862" t="s">
        <v>1997</v>
      </c>
      <c r="J6862" t="s">
        <v>492</v>
      </c>
      <c r="K6862" t="s">
        <v>493</v>
      </c>
      <c r="L6862" t="s">
        <v>110</v>
      </c>
      <c r="M6862" t="s">
        <v>38</v>
      </c>
      <c r="N6862" t="s">
        <v>668</v>
      </c>
      <c r="O6862" s="23">
        <v>331</v>
      </c>
      <c r="P6862" s="9">
        <v>5.43</v>
      </c>
      <c r="Q6862" t="s">
        <v>40</v>
      </c>
      <c r="R6862">
        <v>31100</v>
      </c>
      <c r="S6862" s="9">
        <v>61</v>
      </c>
      <c r="T6862" s="26">
        <v>5.74</v>
      </c>
      <c r="U6862" s="8">
        <v>350.14</v>
      </c>
      <c r="V6862" t="s">
        <v>41</v>
      </c>
      <c r="W6862" t="s">
        <v>1985</v>
      </c>
      <c r="X6862" t="s">
        <v>42</v>
      </c>
      <c r="Y6862" t="s">
        <v>1986</v>
      </c>
      <c r="AA6862" s="1">
        <f t="shared" si="754"/>
        <v>46079</v>
      </c>
      <c r="AB6862" s="2">
        <f t="shared" si="755"/>
        <v>2</v>
      </c>
      <c r="AC6862" s="2">
        <f t="shared" si="756"/>
        <v>2026</v>
      </c>
      <c r="AD6862" s="2" t="str">
        <f>IFERROR(VLOOKUP(A6862,'Aux Área'!$A$4:$B$123,2,0),"-")</f>
        <v>PESADOS</v>
      </c>
    </row>
    <row r="6863" spans="1:30" x14ac:dyDescent="0.3">
      <c r="A6863" t="s">
        <v>1069</v>
      </c>
      <c r="B6863" t="s">
        <v>10314</v>
      </c>
      <c r="C6863" t="s">
        <v>10673</v>
      </c>
      <c r="D6863" t="s">
        <v>2169</v>
      </c>
      <c r="E6863" t="s">
        <v>2170</v>
      </c>
      <c r="F6863" t="s">
        <v>1071</v>
      </c>
      <c r="G6863" t="s">
        <v>35</v>
      </c>
      <c r="H6863" t="s">
        <v>36</v>
      </c>
      <c r="I6863" t="s">
        <v>37</v>
      </c>
      <c r="J6863" t="s">
        <v>241</v>
      </c>
      <c r="K6863" t="s">
        <v>242</v>
      </c>
      <c r="L6863" t="s">
        <v>110</v>
      </c>
      <c r="M6863" t="s">
        <v>38</v>
      </c>
      <c r="N6863" t="s">
        <v>39</v>
      </c>
      <c r="O6863" s="23">
        <v>343</v>
      </c>
      <c r="P6863" s="9">
        <v>9.1300000000000008</v>
      </c>
      <c r="Q6863" t="s">
        <v>40</v>
      </c>
      <c r="R6863">
        <v>17664</v>
      </c>
      <c r="S6863" s="9">
        <v>37.58</v>
      </c>
      <c r="T6863" s="26">
        <v>4.6900000000000004</v>
      </c>
      <c r="U6863" s="8">
        <v>176.25</v>
      </c>
      <c r="V6863" t="s">
        <v>41</v>
      </c>
      <c r="W6863" t="s">
        <v>2007</v>
      </c>
      <c r="X6863" t="s">
        <v>42</v>
      </c>
      <c r="Y6863" t="s">
        <v>1740</v>
      </c>
      <c r="AA6863" s="1">
        <f t="shared" si="754"/>
        <v>46079</v>
      </c>
      <c r="AB6863" s="2">
        <f t="shared" si="755"/>
        <v>2</v>
      </c>
      <c r="AC6863" s="2">
        <f t="shared" si="756"/>
        <v>2026</v>
      </c>
      <c r="AD6863" s="2" t="str">
        <f>IFERROR(VLOOKUP(A6863,'Aux Área'!$A$4:$B$123,2,0),"-")</f>
        <v>FACILITIES</v>
      </c>
    </row>
    <row r="6864" spans="1:30" x14ac:dyDescent="0.3">
      <c r="A6864" t="s">
        <v>2638</v>
      </c>
      <c r="B6864" t="s">
        <v>4593</v>
      </c>
      <c r="C6864" t="s">
        <v>10674</v>
      </c>
      <c r="D6864" t="s">
        <v>7192</v>
      </c>
      <c r="E6864" t="s">
        <v>7193</v>
      </c>
      <c r="F6864" t="s">
        <v>2641</v>
      </c>
      <c r="G6864" t="s">
        <v>1135</v>
      </c>
      <c r="H6864" t="s">
        <v>2275</v>
      </c>
      <c r="I6864" t="s">
        <v>1497</v>
      </c>
      <c r="J6864" t="s">
        <v>275</v>
      </c>
      <c r="K6864" t="s">
        <v>276</v>
      </c>
      <c r="L6864" t="s">
        <v>124</v>
      </c>
      <c r="M6864" t="s">
        <v>38</v>
      </c>
      <c r="N6864" t="s">
        <v>39</v>
      </c>
      <c r="O6864" s="23">
        <v>461</v>
      </c>
      <c r="P6864" s="9">
        <v>9.75</v>
      </c>
      <c r="Q6864" t="s">
        <v>40</v>
      </c>
      <c r="R6864">
        <v>105356</v>
      </c>
      <c r="S6864" s="9">
        <v>47.27</v>
      </c>
      <c r="T6864" s="26">
        <v>4.79</v>
      </c>
      <c r="U6864" s="8">
        <v>226.42</v>
      </c>
      <c r="V6864" t="s">
        <v>10675</v>
      </c>
      <c r="W6864" t="s">
        <v>2276</v>
      </c>
      <c r="X6864" t="s">
        <v>42</v>
      </c>
      <c r="Y6864" t="s">
        <v>2277</v>
      </c>
      <c r="AA6864" s="1">
        <f t="shared" si="754"/>
        <v>46079</v>
      </c>
      <c r="AB6864" s="2">
        <f t="shared" si="755"/>
        <v>2</v>
      </c>
      <c r="AC6864" s="2">
        <f t="shared" si="756"/>
        <v>2026</v>
      </c>
      <c r="AD6864" s="2" t="str">
        <f>IFERROR(VLOOKUP(A6864,'Aux Área'!$A$4:$B$123,2,0),"-")</f>
        <v>INSPEÇÃO</v>
      </c>
    </row>
    <row r="6865" spans="1:30" x14ac:dyDescent="0.3">
      <c r="A6865" t="s">
        <v>30</v>
      </c>
      <c r="B6865" t="s">
        <v>453</v>
      </c>
      <c r="C6865" t="s">
        <v>10676</v>
      </c>
      <c r="D6865" t="s">
        <v>958</v>
      </c>
      <c r="E6865" t="s">
        <v>959</v>
      </c>
      <c r="F6865" t="s">
        <v>34</v>
      </c>
      <c r="G6865" t="s">
        <v>35</v>
      </c>
      <c r="H6865" t="s">
        <v>36</v>
      </c>
      <c r="I6865" t="s">
        <v>37</v>
      </c>
      <c r="J6865" t="s">
        <v>237</v>
      </c>
      <c r="K6865" t="s">
        <v>238</v>
      </c>
      <c r="L6865" t="s">
        <v>110</v>
      </c>
      <c r="M6865" t="s">
        <v>38</v>
      </c>
      <c r="N6865" t="s">
        <v>39</v>
      </c>
      <c r="O6865" s="23">
        <v>377</v>
      </c>
      <c r="P6865" s="9">
        <v>9.33</v>
      </c>
      <c r="Q6865" t="s">
        <v>40</v>
      </c>
      <c r="R6865">
        <v>18530</v>
      </c>
      <c r="S6865" s="9">
        <v>40.39</v>
      </c>
      <c r="T6865" s="26">
        <v>4.6900000000000004</v>
      </c>
      <c r="U6865" s="8">
        <v>189.43</v>
      </c>
      <c r="V6865" t="s">
        <v>41</v>
      </c>
      <c r="W6865" t="s">
        <v>2007</v>
      </c>
      <c r="X6865" t="s">
        <v>42</v>
      </c>
      <c r="Y6865" t="s">
        <v>1740</v>
      </c>
      <c r="AA6865" s="1">
        <f t="shared" si="754"/>
        <v>46079</v>
      </c>
      <c r="AB6865" s="2">
        <f t="shared" si="755"/>
        <v>2</v>
      </c>
      <c r="AC6865" s="2">
        <f t="shared" si="756"/>
        <v>2026</v>
      </c>
      <c r="AD6865" s="2" t="str">
        <f>IFERROR(VLOOKUP(A6865,'Aux Área'!$A$4:$B$123,2,0),"-")</f>
        <v>OPERAÇÃO</v>
      </c>
    </row>
    <row r="6866" spans="1:30" x14ac:dyDescent="0.3">
      <c r="A6866" t="s">
        <v>1702</v>
      </c>
      <c r="B6866" t="s">
        <v>209</v>
      </c>
      <c r="C6866" t="s">
        <v>10677</v>
      </c>
      <c r="D6866" t="s">
        <v>1225</v>
      </c>
      <c r="E6866" t="s">
        <v>1226</v>
      </c>
      <c r="F6866" t="s">
        <v>653</v>
      </c>
      <c r="G6866" t="s">
        <v>1495</v>
      </c>
      <c r="H6866" t="s">
        <v>1704</v>
      </c>
      <c r="I6866" t="s">
        <v>1497</v>
      </c>
      <c r="J6866" t="s">
        <v>169</v>
      </c>
      <c r="K6866" t="s">
        <v>170</v>
      </c>
      <c r="L6866" t="s">
        <v>124</v>
      </c>
      <c r="M6866" t="s">
        <v>38</v>
      </c>
      <c r="N6866" t="s">
        <v>638</v>
      </c>
      <c r="O6866" s="23">
        <v>0</v>
      </c>
      <c r="P6866" s="9">
        <v>0</v>
      </c>
      <c r="Q6866" t="s">
        <v>40</v>
      </c>
      <c r="R6866">
        <v>0</v>
      </c>
      <c r="S6866" s="9">
        <v>216.81</v>
      </c>
      <c r="T6866" s="26">
        <v>5.83</v>
      </c>
      <c r="U6866" s="8">
        <v>1264</v>
      </c>
      <c r="V6866" t="s">
        <v>112</v>
      </c>
      <c r="W6866" t="s">
        <v>652</v>
      </c>
      <c r="X6866" t="s">
        <v>42</v>
      </c>
      <c r="Y6866" t="s">
        <v>653</v>
      </c>
      <c r="AA6866" s="1">
        <f t="shared" si="754"/>
        <v>46079</v>
      </c>
      <c r="AB6866" s="2">
        <f t="shared" si="755"/>
        <v>2</v>
      </c>
      <c r="AC6866" s="2">
        <f t="shared" si="756"/>
        <v>2026</v>
      </c>
      <c r="AD6866" s="2" t="str">
        <f>IFERROR(VLOOKUP(A6866,'Aux Área'!$A$4:$B$123,2,0),"-")</f>
        <v>SÃO PEDRO</v>
      </c>
    </row>
    <row r="6867" spans="1:30" x14ac:dyDescent="0.3">
      <c r="A6867" t="s">
        <v>1295</v>
      </c>
      <c r="B6867" t="s">
        <v>1753</v>
      </c>
      <c r="C6867" t="s">
        <v>10678</v>
      </c>
      <c r="D6867" t="s">
        <v>1297</v>
      </c>
      <c r="E6867" t="s">
        <v>2221</v>
      </c>
      <c r="F6867" t="s">
        <v>1299</v>
      </c>
      <c r="G6867" t="s">
        <v>1135</v>
      </c>
      <c r="H6867" t="s">
        <v>1301</v>
      </c>
      <c r="I6867" t="s">
        <v>839</v>
      </c>
      <c r="J6867" t="s">
        <v>237</v>
      </c>
      <c r="K6867" t="s">
        <v>238</v>
      </c>
      <c r="L6867" t="s">
        <v>110</v>
      </c>
      <c r="M6867" t="s">
        <v>38</v>
      </c>
      <c r="N6867" t="s">
        <v>39</v>
      </c>
      <c r="O6867" s="23">
        <v>0</v>
      </c>
      <c r="P6867" s="23">
        <v>0</v>
      </c>
      <c r="Q6867" t="s">
        <v>40</v>
      </c>
      <c r="R6867" t="s">
        <v>15244</v>
      </c>
      <c r="S6867" s="9">
        <v>46.46</v>
      </c>
      <c r="T6867" s="26">
        <v>4.6909999999999998</v>
      </c>
      <c r="U6867" s="8">
        <v>217.94</v>
      </c>
      <c r="V6867" t="s">
        <v>41</v>
      </c>
      <c r="W6867" t="s">
        <v>2007</v>
      </c>
      <c r="X6867" t="s">
        <v>42</v>
      </c>
      <c r="Y6867" t="s">
        <v>1740</v>
      </c>
      <c r="AA6867" s="1">
        <f t="shared" si="754"/>
        <v>46079</v>
      </c>
      <c r="AB6867" s="2">
        <f t="shared" si="755"/>
        <v>2</v>
      </c>
      <c r="AC6867" s="2">
        <f t="shared" si="756"/>
        <v>2026</v>
      </c>
      <c r="AD6867" s="2" t="str">
        <f>IFERROR(VLOOKUP(A6867,'Aux Área'!$A$4:$B$123,2,0),"-")</f>
        <v>LUCCA JR - OP</v>
      </c>
    </row>
    <row r="6868" spans="1:30" x14ac:dyDescent="0.3">
      <c r="A6868" t="s">
        <v>2314</v>
      </c>
      <c r="B6868" t="s">
        <v>4624</v>
      </c>
      <c r="C6868" t="s">
        <v>10679</v>
      </c>
      <c r="D6868" t="s">
        <v>9879</v>
      </c>
      <c r="E6868" t="s">
        <v>9667</v>
      </c>
      <c r="F6868" t="s">
        <v>2317</v>
      </c>
      <c r="G6868" t="s">
        <v>1300</v>
      </c>
      <c r="H6868" t="s">
        <v>1301</v>
      </c>
      <c r="I6868" t="s">
        <v>37</v>
      </c>
      <c r="J6868" t="s">
        <v>231</v>
      </c>
      <c r="K6868" t="s">
        <v>232</v>
      </c>
      <c r="L6868" t="s">
        <v>217</v>
      </c>
      <c r="M6868" t="s">
        <v>38</v>
      </c>
      <c r="N6868" t="s">
        <v>39</v>
      </c>
      <c r="O6868" s="23">
        <v>539</v>
      </c>
      <c r="P6868" s="9">
        <v>10.26</v>
      </c>
      <c r="Q6868" t="s">
        <v>40</v>
      </c>
      <c r="R6868">
        <v>65273</v>
      </c>
      <c r="S6868" s="9">
        <v>52.51</v>
      </c>
      <c r="T6868" s="26">
        <v>4.8600000000000003</v>
      </c>
      <c r="U6868" s="8">
        <v>255.2</v>
      </c>
      <c r="V6868" t="s">
        <v>10680</v>
      </c>
      <c r="W6868" t="s">
        <v>2276</v>
      </c>
      <c r="X6868" t="s">
        <v>42</v>
      </c>
      <c r="Y6868" t="s">
        <v>2277</v>
      </c>
      <c r="AA6868" s="1">
        <f t="shared" si="754"/>
        <v>46079</v>
      </c>
      <c r="AB6868" s="2">
        <f t="shared" si="755"/>
        <v>2</v>
      </c>
      <c r="AC6868" s="2">
        <f t="shared" si="756"/>
        <v>2026</v>
      </c>
      <c r="AD6868" s="2" t="str">
        <f>IFERROR(VLOOKUP(A6868,'Aux Área'!$A$4:$B$123,2,0),"-")</f>
        <v>INSPEÇÃO</v>
      </c>
    </row>
    <row r="6869" spans="1:30" x14ac:dyDescent="0.3">
      <c r="A6869" t="s">
        <v>2181</v>
      </c>
      <c r="B6869" t="s">
        <v>4595</v>
      </c>
      <c r="C6869" t="s">
        <v>10681</v>
      </c>
      <c r="D6869" t="s">
        <v>9279</v>
      </c>
      <c r="E6869" t="s">
        <v>9280</v>
      </c>
      <c r="F6869" t="s">
        <v>2184</v>
      </c>
      <c r="G6869" t="s">
        <v>1135</v>
      </c>
      <c r="H6869" t="s">
        <v>2185</v>
      </c>
      <c r="I6869" t="s">
        <v>2186</v>
      </c>
      <c r="J6869" t="s">
        <v>241</v>
      </c>
      <c r="K6869" t="s">
        <v>242</v>
      </c>
      <c r="L6869" t="s">
        <v>110</v>
      </c>
      <c r="M6869" t="s">
        <v>38</v>
      </c>
      <c r="N6869" t="s">
        <v>668</v>
      </c>
      <c r="O6869" s="23">
        <v>437</v>
      </c>
      <c r="P6869" s="9">
        <v>11.8</v>
      </c>
      <c r="Q6869" t="s">
        <v>40</v>
      </c>
      <c r="R6869">
        <v>125094</v>
      </c>
      <c r="S6869" s="9">
        <v>37.020000000000003</v>
      </c>
      <c r="T6869" s="26">
        <v>5.74</v>
      </c>
      <c r="U6869" s="8">
        <v>212.5</v>
      </c>
      <c r="V6869" t="s">
        <v>41</v>
      </c>
      <c r="W6869" t="s">
        <v>2007</v>
      </c>
      <c r="X6869" t="s">
        <v>42</v>
      </c>
      <c r="Y6869" t="s">
        <v>2188</v>
      </c>
      <c r="AA6869" s="1">
        <f t="shared" si="754"/>
        <v>46079</v>
      </c>
      <c r="AB6869" s="2">
        <f t="shared" si="755"/>
        <v>2</v>
      </c>
      <c r="AC6869" s="2">
        <f t="shared" si="756"/>
        <v>2026</v>
      </c>
      <c r="AD6869" s="2" t="str">
        <f>IFERROR(VLOOKUP(A6869,'Aux Área'!$A$4:$B$123,2,0),"-")</f>
        <v>INSPEÇÃO</v>
      </c>
    </row>
    <row r="6870" spans="1:30" x14ac:dyDescent="0.3">
      <c r="A6870" t="s">
        <v>5620</v>
      </c>
      <c r="B6870" t="s">
        <v>9277</v>
      </c>
      <c r="C6870" t="s">
        <v>10682</v>
      </c>
      <c r="D6870" t="s">
        <v>2160</v>
      </c>
      <c r="E6870" t="s">
        <v>2161</v>
      </c>
      <c r="F6870" t="s">
        <v>6208</v>
      </c>
      <c r="G6870" t="s">
        <v>1135</v>
      </c>
      <c r="H6870" t="s">
        <v>5545</v>
      </c>
      <c r="I6870" t="s">
        <v>839</v>
      </c>
      <c r="J6870" t="s">
        <v>165</v>
      </c>
      <c r="K6870" t="s">
        <v>166</v>
      </c>
      <c r="L6870" t="s">
        <v>167</v>
      </c>
      <c r="M6870" t="s">
        <v>38</v>
      </c>
      <c r="N6870" t="s">
        <v>39</v>
      </c>
      <c r="O6870" s="23">
        <v>310</v>
      </c>
      <c r="P6870" s="9">
        <v>6.74</v>
      </c>
      <c r="Q6870" t="s">
        <v>40</v>
      </c>
      <c r="R6870">
        <v>29280</v>
      </c>
      <c r="S6870" s="9">
        <v>46.02</v>
      </c>
      <c r="T6870" s="26">
        <v>4.8899999999999997</v>
      </c>
      <c r="U6870" s="8">
        <v>225.02</v>
      </c>
      <c r="V6870" t="s">
        <v>112</v>
      </c>
      <c r="W6870" t="s">
        <v>2276</v>
      </c>
      <c r="X6870" t="s">
        <v>42</v>
      </c>
      <c r="Y6870" t="s">
        <v>2277</v>
      </c>
      <c r="AA6870" s="1">
        <f t="shared" si="754"/>
        <v>46079</v>
      </c>
      <c r="AB6870" s="2">
        <f t="shared" si="755"/>
        <v>2</v>
      </c>
      <c r="AC6870" s="2">
        <f t="shared" si="756"/>
        <v>2026</v>
      </c>
      <c r="AD6870" s="2" t="str">
        <f>IFERROR(VLOOKUP(A6870,'Aux Área'!$A$4:$B$123,2,0),"-")</f>
        <v>INSPEÇÃO</v>
      </c>
    </row>
    <row r="6871" spans="1:30" x14ac:dyDescent="0.3">
      <c r="A6871" t="s">
        <v>5543</v>
      </c>
      <c r="B6871" t="s">
        <v>3093</v>
      </c>
      <c r="C6871" t="s">
        <v>10683</v>
      </c>
      <c r="D6871" t="s">
        <v>391</v>
      </c>
      <c r="E6871" t="s">
        <v>392</v>
      </c>
      <c r="F6871" t="s">
        <v>6207</v>
      </c>
      <c r="G6871" t="s">
        <v>1135</v>
      </c>
      <c r="H6871" t="s">
        <v>5545</v>
      </c>
      <c r="I6871" t="s">
        <v>839</v>
      </c>
      <c r="J6871" t="s">
        <v>165</v>
      </c>
      <c r="K6871" t="s">
        <v>166</v>
      </c>
      <c r="L6871" t="s">
        <v>167</v>
      </c>
      <c r="M6871" t="s">
        <v>38</v>
      </c>
      <c r="N6871" t="s">
        <v>39</v>
      </c>
      <c r="O6871" s="23">
        <v>340</v>
      </c>
      <c r="P6871" s="9">
        <v>7.47</v>
      </c>
      <c r="Q6871" t="s">
        <v>40</v>
      </c>
      <c r="R6871">
        <v>15602</v>
      </c>
      <c r="S6871" s="9">
        <v>45.54</v>
      </c>
      <c r="T6871" s="26">
        <v>4.891</v>
      </c>
      <c r="U6871" s="8">
        <v>222.72</v>
      </c>
      <c r="V6871" t="s">
        <v>112</v>
      </c>
      <c r="W6871" t="s">
        <v>2276</v>
      </c>
      <c r="X6871" t="s">
        <v>42</v>
      </c>
      <c r="Y6871" t="s">
        <v>2277</v>
      </c>
      <c r="AA6871" s="1">
        <f t="shared" si="754"/>
        <v>46079</v>
      </c>
      <c r="AB6871" s="2">
        <f t="shared" si="755"/>
        <v>2</v>
      </c>
      <c r="AC6871" s="2">
        <f t="shared" si="756"/>
        <v>2026</v>
      </c>
      <c r="AD6871" s="2" t="str">
        <f>IFERROR(VLOOKUP(A6871,'Aux Área'!$A$4:$B$123,2,0),"-")</f>
        <v>INSPEÇÃO</v>
      </c>
    </row>
    <row r="6872" spans="1:30" x14ac:dyDescent="0.3">
      <c r="A6872" t="s">
        <v>5182</v>
      </c>
      <c r="B6872" t="s">
        <v>5183</v>
      </c>
      <c r="C6872" t="s">
        <v>10684</v>
      </c>
      <c r="D6872" t="s">
        <v>1562</v>
      </c>
      <c r="E6872" t="s">
        <v>1563</v>
      </c>
      <c r="F6872" t="s">
        <v>15238</v>
      </c>
      <c r="G6872" t="s">
        <v>1300</v>
      </c>
      <c r="H6872" t="s">
        <v>1301</v>
      </c>
      <c r="I6872" t="s">
        <v>37</v>
      </c>
      <c r="J6872" t="s">
        <v>165</v>
      </c>
      <c r="K6872" t="s">
        <v>166</v>
      </c>
      <c r="L6872" t="s">
        <v>167</v>
      </c>
      <c r="M6872" t="s">
        <v>38</v>
      </c>
      <c r="N6872" t="s">
        <v>39</v>
      </c>
      <c r="O6872" s="23">
        <v>367</v>
      </c>
      <c r="P6872" s="9">
        <v>7.18</v>
      </c>
      <c r="Q6872" t="s">
        <v>40</v>
      </c>
      <c r="R6872">
        <v>42471</v>
      </c>
      <c r="S6872" s="9">
        <v>51.13</v>
      </c>
      <c r="T6872" s="26">
        <v>4.8899999999999997</v>
      </c>
      <c r="U6872" s="8">
        <v>250.03</v>
      </c>
      <c r="V6872" t="s">
        <v>112</v>
      </c>
      <c r="W6872" t="s">
        <v>2276</v>
      </c>
      <c r="X6872" t="s">
        <v>42</v>
      </c>
      <c r="Y6872" t="s">
        <v>2277</v>
      </c>
      <c r="AA6872" s="1">
        <f t="shared" si="754"/>
        <v>46079</v>
      </c>
      <c r="AB6872" s="2">
        <f t="shared" si="755"/>
        <v>2</v>
      </c>
      <c r="AC6872" s="2">
        <f t="shared" si="756"/>
        <v>2026</v>
      </c>
      <c r="AD6872" s="2" t="str">
        <f>IFERROR(VLOOKUP(A6872,'Aux Área'!$A$4:$B$123,2,0),"-")</f>
        <v>ENGENHARIA</v>
      </c>
    </row>
    <row r="6873" spans="1:30" x14ac:dyDescent="0.3">
      <c r="A6873" t="s">
        <v>2189</v>
      </c>
      <c r="B6873" t="s">
        <v>2190</v>
      </c>
      <c r="C6873" t="s">
        <v>10685</v>
      </c>
      <c r="D6873" t="s">
        <v>3030</v>
      </c>
      <c r="E6873" t="s">
        <v>3031</v>
      </c>
      <c r="F6873" t="s">
        <v>2192</v>
      </c>
      <c r="G6873" t="s">
        <v>1135</v>
      </c>
      <c r="H6873" t="s">
        <v>2185</v>
      </c>
      <c r="I6873" t="s">
        <v>2186</v>
      </c>
      <c r="J6873" t="s">
        <v>169</v>
      </c>
      <c r="K6873" t="s">
        <v>170</v>
      </c>
      <c r="L6873" t="s">
        <v>124</v>
      </c>
      <c r="M6873" t="s">
        <v>38</v>
      </c>
      <c r="N6873" t="s">
        <v>668</v>
      </c>
      <c r="O6873" s="23">
        <v>856</v>
      </c>
      <c r="P6873" s="9">
        <v>13.1</v>
      </c>
      <c r="Q6873" t="s">
        <v>40</v>
      </c>
      <c r="R6873">
        <v>27222</v>
      </c>
      <c r="S6873" s="9">
        <v>65.33</v>
      </c>
      <c r="T6873" s="26">
        <v>5.84</v>
      </c>
      <c r="U6873" s="8">
        <v>381.53</v>
      </c>
      <c r="V6873" t="s">
        <v>41</v>
      </c>
      <c r="W6873" t="s">
        <v>2007</v>
      </c>
      <c r="X6873" t="s">
        <v>42</v>
      </c>
      <c r="Y6873" t="s">
        <v>2188</v>
      </c>
      <c r="AA6873" s="1">
        <f t="shared" si="754"/>
        <v>46079</v>
      </c>
      <c r="AB6873" s="2">
        <f t="shared" si="755"/>
        <v>2</v>
      </c>
      <c r="AC6873" s="2">
        <f t="shared" si="756"/>
        <v>2026</v>
      </c>
      <c r="AD6873" s="2" t="str">
        <f>IFERROR(VLOOKUP(A6873,'Aux Área'!$A$4:$B$123,2,0),"-")</f>
        <v>INSPEÇÃO</v>
      </c>
    </row>
    <row r="6874" spans="1:30" x14ac:dyDescent="0.3">
      <c r="A6874" t="s">
        <v>3092</v>
      </c>
      <c r="B6874" t="s">
        <v>4774</v>
      </c>
      <c r="C6874" t="s">
        <v>10686</v>
      </c>
      <c r="D6874" t="s">
        <v>3285</v>
      </c>
      <c r="E6874" t="s">
        <v>3286</v>
      </c>
      <c r="F6874" t="s">
        <v>3594</v>
      </c>
      <c r="G6874" t="s">
        <v>1135</v>
      </c>
      <c r="H6874" t="s">
        <v>2275</v>
      </c>
      <c r="I6874" t="s">
        <v>1497</v>
      </c>
      <c r="J6874" t="s">
        <v>188</v>
      </c>
      <c r="K6874" t="s">
        <v>189</v>
      </c>
      <c r="L6874" t="s">
        <v>190</v>
      </c>
      <c r="M6874" t="s">
        <v>38</v>
      </c>
      <c r="N6874" t="s">
        <v>39</v>
      </c>
      <c r="O6874" s="23">
        <v>389</v>
      </c>
      <c r="P6874" s="9">
        <v>9.3800000000000008</v>
      </c>
      <c r="Q6874" t="s">
        <v>40</v>
      </c>
      <c r="R6874">
        <v>99127</v>
      </c>
      <c r="S6874" s="9">
        <v>41.49</v>
      </c>
      <c r="T6874" s="26">
        <v>4.99</v>
      </c>
      <c r="U6874" s="8">
        <v>207.04</v>
      </c>
      <c r="V6874" t="s">
        <v>41</v>
      </c>
      <c r="W6874" t="s">
        <v>2276</v>
      </c>
      <c r="X6874" t="s">
        <v>42</v>
      </c>
      <c r="Y6874" t="s">
        <v>2277</v>
      </c>
      <c r="AA6874" s="1">
        <f t="shared" si="754"/>
        <v>46079</v>
      </c>
      <c r="AB6874" s="2">
        <f t="shared" si="755"/>
        <v>2</v>
      </c>
      <c r="AC6874" s="2">
        <f t="shared" si="756"/>
        <v>2026</v>
      </c>
      <c r="AD6874" s="2" t="str">
        <f>IFERROR(VLOOKUP(A6874,'Aux Área'!$A$4:$B$123,2,0),"-")</f>
        <v>INSPEÇÃO</v>
      </c>
    </row>
    <row r="6875" spans="1:30" x14ac:dyDescent="0.3">
      <c r="A6875" t="s">
        <v>62</v>
      </c>
      <c r="B6875" t="s">
        <v>1455</v>
      </c>
      <c r="C6875" t="s">
        <v>10687</v>
      </c>
      <c r="D6875" t="s">
        <v>158</v>
      </c>
      <c r="E6875" t="s">
        <v>159</v>
      </c>
      <c r="F6875" t="s">
        <v>63</v>
      </c>
      <c r="G6875" t="s">
        <v>35</v>
      </c>
      <c r="H6875" t="s">
        <v>36</v>
      </c>
      <c r="I6875" t="s">
        <v>37</v>
      </c>
      <c r="J6875" t="s">
        <v>188</v>
      </c>
      <c r="K6875" t="s">
        <v>189</v>
      </c>
      <c r="L6875" t="s">
        <v>190</v>
      </c>
      <c r="M6875" t="s">
        <v>38</v>
      </c>
      <c r="N6875" t="s">
        <v>39</v>
      </c>
      <c r="O6875" s="23">
        <v>301</v>
      </c>
      <c r="P6875" s="9">
        <v>8.26</v>
      </c>
      <c r="Q6875" t="s">
        <v>40</v>
      </c>
      <c r="R6875">
        <v>64523</v>
      </c>
      <c r="S6875" s="9">
        <v>36.46</v>
      </c>
      <c r="T6875" s="26">
        <v>4.99</v>
      </c>
      <c r="U6875" s="8">
        <v>181.94</v>
      </c>
      <c r="V6875" t="s">
        <v>41</v>
      </c>
      <c r="W6875" t="s">
        <v>2007</v>
      </c>
      <c r="X6875" t="s">
        <v>42</v>
      </c>
      <c r="Y6875" t="s">
        <v>1740</v>
      </c>
      <c r="AA6875" s="1">
        <f t="shared" si="754"/>
        <v>46079</v>
      </c>
      <c r="AB6875" s="2">
        <f t="shared" si="755"/>
        <v>2</v>
      </c>
      <c r="AC6875" s="2">
        <f t="shared" si="756"/>
        <v>2026</v>
      </c>
      <c r="AD6875" s="2" t="str">
        <f>IFERROR(VLOOKUP(A6875,'Aux Área'!$A$4:$B$123,2,0),"-")</f>
        <v>CONSERVA</v>
      </c>
    </row>
    <row r="6876" spans="1:30" x14ac:dyDescent="0.3">
      <c r="A6876" t="s">
        <v>2282</v>
      </c>
      <c r="B6876" t="s">
        <v>4679</v>
      </c>
      <c r="C6876" t="s">
        <v>10688</v>
      </c>
      <c r="D6876" t="s">
        <v>10122</v>
      </c>
      <c r="E6876" t="s">
        <v>9671</v>
      </c>
      <c r="F6876" t="s">
        <v>2285</v>
      </c>
      <c r="G6876" t="s">
        <v>1135</v>
      </c>
      <c r="H6876" t="s">
        <v>2275</v>
      </c>
      <c r="I6876" t="s">
        <v>1497</v>
      </c>
      <c r="J6876" t="s">
        <v>165</v>
      </c>
      <c r="K6876" t="s">
        <v>166</v>
      </c>
      <c r="L6876" t="s">
        <v>167</v>
      </c>
      <c r="M6876" t="s">
        <v>38</v>
      </c>
      <c r="N6876" t="s">
        <v>39</v>
      </c>
      <c r="O6876" s="23">
        <v>419</v>
      </c>
      <c r="P6876" s="9">
        <v>9.4600000000000009</v>
      </c>
      <c r="Q6876" t="s">
        <v>40</v>
      </c>
      <c r="R6876">
        <v>99702</v>
      </c>
      <c r="S6876" s="9">
        <v>44.27</v>
      </c>
      <c r="T6876" s="26">
        <v>4.8899999999999997</v>
      </c>
      <c r="U6876" s="8">
        <v>216.48</v>
      </c>
      <c r="V6876" t="s">
        <v>112</v>
      </c>
      <c r="W6876" t="s">
        <v>2276</v>
      </c>
      <c r="X6876" t="s">
        <v>42</v>
      </c>
      <c r="Y6876" t="s">
        <v>2277</v>
      </c>
      <c r="AA6876" s="1">
        <f t="shared" si="754"/>
        <v>46079</v>
      </c>
      <c r="AB6876" s="2">
        <f t="shared" si="755"/>
        <v>2</v>
      </c>
      <c r="AC6876" s="2">
        <f t="shared" si="756"/>
        <v>2026</v>
      </c>
      <c r="AD6876" s="2" t="str">
        <f>IFERROR(VLOOKUP(A6876,'Aux Área'!$A$4:$B$123,2,0),"-")</f>
        <v>INSPEÇÃO</v>
      </c>
    </row>
    <row r="6877" spans="1:30" x14ac:dyDescent="0.3">
      <c r="A6877" t="s">
        <v>10689</v>
      </c>
      <c r="B6877" t="s">
        <v>1946</v>
      </c>
      <c r="C6877" t="s">
        <v>10690</v>
      </c>
      <c r="D6877" t="s">
        <v>2169</v>
      </c>
      <c r="E6877" t="s">
        <v>2170</v>
      </c>
      <c r="F6877" t="s">
        <v>653</v>
      </c>
      <c r="G6877" t="s">
        <v>635</v>
      </c>
      <c r="H6877" t="s">
        <v>1571</v>
      </c>
      <c r="I6877" t="s">
        <v>839</v>
      </c>
      <c r="J6877" t="s">
        <v>409</v>
      </c>
      <c r="K6877" t="s">
        <v>410</v>
      </c>
      <c r="L6877" t="s">
        <v>141</v>
      </c>
      <c r="M6877" t="s">
        <v>38</v>
      </c>
      <c r="N6877" t="s">
        <v>668</v>
      </c>
      <c r="O6877" s="23">
        <v>0</v>
      </c>
      <c r="P6877" s="9">
        <v>0</v>
      </c>
      <c r="Q6877" t="s">
        <v>40</v>
      </c>
      <c r="R6877">
        <v>0</v>
      </c>
      <c r="S6877" s="9">
        <v>74.16</v>
      </c>
      <c r="T6877" s="26">
        <v>6.09</v>
      </c>
      <c r="U6877" s="8">
        <v>451.63</v>
      </c>
      <c r="V6877" t="s">
        <v>10691</v>
      </c>
      <c r="W6877" t="s">
        <v>652</v>
      </c>
      <c r="X6877" t="s">
        <v>42</v>
      </c>
      <c r="Y6877" t="s">
        <v>653</v>
      </c>
      <c r="AA6877" s="1">
        <f t="shared" si="754"/>
        <v>46079</v>
      </c>
      <c r="AB6877" s="2">
        <f t="shared" si="755"/>
        <v>2</v>
      </c>
      <c r="AC6877" s="2">
        <f t="shared" si="756"/>
        <v>2026</v>
      </c>
      <c r="AD6877" s="2" t="str">
        <f>IFERROR(VLOOKUP(A6877,'Aux Área'!$A$4:$B$123,2,0),"-")</f>
        <v>SÃO PEDRO</v>
      </c>
    </row>
    <row r="6878" spans="1:30" x14ac:dyDescent="0.3">
      <c r="A6878" t="s">
        <v>10689</v>
      </c>
      <c r="C6878" t="s">
        <v>15709</v>
      </c>
      <c r="F6878" t="s">
        <v>15689</v>
      </c>
      <c r="K6878" t="s">
        <v>410</v>
      </c>
      <c r="N6878" t="s">
        <v>15690</v>
      </c>
      <c r="O6878" s="23">
        <v>0</v>
      </c>
      <c r="P6878" s="23">
        <v>0</v>
      </c>
      <c r="Q6878" t="s">
        <v>40</v>
      </c>
      <c r="R6878">
        <v>0</v>
      </c>
      <c r="S6878">
        <v>20.84</v>
      </c>
      <c r="U6878" s="8">
        <v>72.75</v>
      </c>
      <c r="AA6878" s="1">
        <f t="shared" si="754"/>
        <v>46079</v>
      </c>
      <c r="AB6878" s="2">
        <f t="shared" si="755"/>
        <v>2</v>
      </c>
      <c r="AC6878" s="2">
        <f t="shared" si="756"/>
        <v>2026</v>
      </c>
      <c r="AD6878" s="2" t="str">
        <f>IFERROR(VLOOKUP(A6878,'Aux Área'!$A$4:$B$123,2,0),"-")</f>
        <v>SÃO PEDRO</v>
      </c>
    </row>
    <row r="6879" spans="1:30" x14ac:dyDescent="0.3">
      <c r="A6879" t="s">
        <v>52</v>
      </c>
      <c r="B6879" t="s">
        <v>1449</v>
      </c>
      <c r="C6879" t="s">
        <v>10692</v>
      </c>
      <c r="D6879" t="s">
        <v>3149</v>
      </c>
      <c r="E6879" t="s">
        <v>3150</v>
      </c>
      <c r="F6879" t="s">
        <v>53</v>
      </c>
      <c r="G6879" t="s">
        <v>35</v>
      </c>
      <c r="H6879" t="s">
        <v>36</v>
      </c>
      <c r="I6879" t="s">
        <v>37</v>
      </c>
      <c r="J6879" t="s">
        <v>188</v>
      </c>
      <c r="K6879" t="s">
        <v>189</v>
      </c>
      <c r="L6879" t="s">
        <v>190</v>
      </c>
      <c r="M6879" t="s">
        <v>38</v>
      </c>
      <c r="N6879" t="s">
        <v>39</v>
      </c>
      <c r="O6879" s="23">
        <v>377</v>
      </c>
      <c r="P6879" s="9">
        <v>10.67</v>
      </c>
      <c r="Q6879" t="s">
        <v>40</v>
      </c>
      <c r="R6879">
        <v>67477</v>
      </c>
      <c r="S6879" s="9">
        <v>35.340000000000003</v>
      </c>
      <c r="T6879" s="26">
        <v>4.99</v>
      </c>
      <c r="U6879" s="8">
        <v>176.35</v>
      </c>
      <c r="V6879" t="s">
        <v>41</v>
      </c>
      <c r="W6879" t="s">
        <v>2007</v>
      </c>
      <c r="X6879" t="s">
        <v>42</v>
      </c>
      <c r="Y6879" t="s">
        <v>1740</v>
      </c>
      <c r="AA6879" s="1">
        <f t="shared" si="754"/>
        <v>46079</v>
      </c>
      <c r="AB6879" s="2">
        <f t="shared" si="755"/>
        <v>2</v>
      </c>
      <c r="AC6879" s="2">
        <f t="shared" si="756"/>
        <v>2026</v>
      </c>
      <c r="AD6879" s="2" t="str">
        <f>IFERROR(VLOOKUP(A6879,'Aux Área'!$A$4:$B$123,2,0),"-")</f>
        <v>OPERAÇÃO</v>
      </c>
    </row>
    <row r="6880" spans="1:30" x14ac:dyDescent="0.3">
      <c r="A6880" t="s">
        <v>2643</v>
      </c>
      <c r="B6880" t="s">
        <v>2307</v>
      </c>
      <c r="C6880" t="s">
        <v>10693</v>
      </c>
      <c r="D6880" t="s">
        <v>7207</v>
      </c>
      <c r="E6880" t="s">
        <v>7208</v>
      </c>
      <c r="F6880" t="s">
        <v>2646</v>
      </c>
      <c r="G6880" t="s">
        <v>1300</v>
      </c>
      <c r="H6880" t="s">
        <v>1301</v>
      </c>
      <c r="I6880" t="s">
        <v>37</v>
      </c>
      <c r="J6880" t="s">
        <v>172</v>
      </c>
      <c r="K6880" t="s">
        <v>173</v>
      </c>
      <c r="L6880" t="s">
        <v>124</v>
      </c>
      <c r="M6880" t="s">
        <v>38</v>
      </c>
      <c r="N6880" t="s">
        <v>39</v>
      </c>
      <c r="O6880" s="23">
        <v>251</v>
      </c>
      <c r="P6880" s="9">
        <v>7.26</v>
      </c>
      <c r="Q6880" t="s">
        <v>40</v>
      </c>
      <c r="R6880">
        <v>112019</v>
      </c>
      <c r="S6880" s="9">
        <v>34.57</v>
      </c>
      <c r="T6880" s="26">
        <v>4.59</v>
      </c>
      <c r="U6880" s="8">
        <v>158.68</v>
      </c>
      <c r="V6880" t="s">
        <v>7258</v>
      </c>
      <c r="W6880" t="s">
        <v>2276</v>
      </c>
      <c r="X6880" t="s">
        <v>42</v>
      </c>
      <c r="Y6880" t="s">
        <v>2277</v>
      </c>
      <c r="AA6880" s="1">
        <f t="shared" si="754"/>
        <v>46079</v>
      </c>
      <c r="AB6880" s="2">
        <f t="shared" si="755"/>
        <v>2</v>
      </c>
      <c r="AC6880" s="2">
        <f t="shared" si="756"/>
        <v>2026</v>
      </c>
      <c r="AD6880" s="2" t="str">
        <f>IFERROR(VLOOKUP(A6880,'Aux Área'!$A$4:$B$123,2,0),"-")</f>
        <v>INSPEÇÃO</v>
      </c>
    </row>
    <row r="6881" spans="1:30" x14ac:dyDescent="0.3">
      <c r="A6881" t="s">
        <v>2306</v>
      </c>
      <c r="B6881" t="s">
        <v>4613</v>
      </c>
      <c r="C6881" t="s">
        <v>10694</v>
      </c>
      <c r="D6881" t="s">
        <v>4386</v>
      </c>
      <c r="E6881" t="s">
        <v>4387</v>
      </c>
      <c r="F6881" t="s">
        <v>2309</v>
      </c>
      <c r="G6881" t="s">
        <v>1135</v>
      </c>
      <c r="H6881" t="s">
        <v>2275</v>
      </c>
      <c r="I6881" t="s">
        <v>1497</v>
      </c>
      <c r="J6881" t="s">
        <v>1665</v>
      </c>
      <c r="K6881" t="s">
        <v>1666</v>
      </c>
      <c r="L6881" t="s">
        <v>301</v>
      </c>
      <c r="M6881" t="s">
        <v>38</v>
      </c>
      <c r="N6881" t="s">
        <v>39</v>
      </c>
      <c r="O6881" s="23">
        <v>369</v>
      </c>
      <c r="P6881" s="9">
        <v>10</v>
      </c>
      <c r="Q6881" t="s">
        <v>40</v>
      </c>
      <c r="R6881">
        <v>113852</v>
      </c>
      <c r="S6881" s="9">
        <v>36.909999999999997</v>
      </c>
      <c r="T6881" s="26">
        <v>4.6900000000000004</v>
      </c>
      <c r="U6881" s="8">
        <v>173.11</v>
      </c>
      <c r="V6881" t="s">
        <v>10695</v>
      </c>
      <c r="W6881" t="s">
        <v>2276</v>
      </c>
      <c r="X6881" t="s">
        <v>42</v>
      </c>
      <c r="Y6881" t="s">
        <v>2277</v>
      </c>
      <c r="AA6881" s="1">
        <f t="shared" si="754"/>
        <v>46079</v>
      </c>
      <c r="AB6881" s="2">
        <f t="shared" si="755"/>
        <v>2</v>
      </c>
      <c r="AC6881" s="2">
        <f t="shared" si="756"/>
        <v>2026</v>
      </c>
      <c r="AD6881" s="2" t="str">
        <f>IFERROR(VLOOKUP(A6881,'Aux Área'!$A$4:$B$123,2,0),"-")</f>
        <v>INSPEÇÃO</v>
      </c>
    </row>
    <row r="6882" spans="1:30" x14ac:dyDescent="0.3">
      <c r="A6882" t="s">
        <v>2260</v>
      </c>
      <c r="B6882" t="s">
        <v>113</v>
      </c>
      <c r="C6882" t="s">
        <v>10696</v>
      </c>
      <c r="D6882" t="s">
        <v>4423</v>
      </c>
      <c r="E6882" t="s">
        <v>4424</v>
      </c>
      <c r="F6882" t="s">
        <v>2262</v>
      </c>
      <c r="G6882" t="s">
        <v>35</v>
      </c>
      <c r="H6882" t="s">
        <v>2263</v>
      </c>
      <c r="I6882" t="s">
        <v>2186</v>
      </c>
      <c r="J6882" t="s">
        <v>409</v>
      </c>
      <c r="K6882" t="s">
        <v>410</v>
      </c>
      <c r="L6882" t="s">
        <v>141</v>
      </c>
      <c r="M6882" t="s">
        <v>38</v>
      </c>
      <c r="N6882" t="s">
        <v>668</v>
      </c>
      <c r="O6882" s="23">
        <v>719</v>
      </c>
      <c r="P6882" s="9">
        <v>13.41</v>
      </c>
      <c r="Q6882" t="s">
        <v>40</v>
      </c>
      <c r="R6882">
        <v>98492</v>
      </c>
      <c r="S6882" s="9">
        <v>53.6</v>
      </c>
      <c r="T6882" s="26">
        <v>6.09</v>
      </c>
      <c r="U6882" s="8">
        <v>326.42</v>
      </c>
      <c r="V6882" t="s">
        <v>10697</v>
      </c>
      <c r="W6882" t="s">
        <v>2007</v>
      </c>
      <c r="X6882" t="s">
        <v>42</v>
      </c>
      <c r="Y6882" t="s">
        <v>1740</v>
      </c>
      <c r="AA6882" s="1">
        <f t="shared" si="754"/>
        <v>46079</v>
      </c>
      <c r="AB6882" s="2">
        <f t="shared" si="755"/>
        <v>2</v>
      </c>
      <c r="AC6882" s="2">
        <f t="shared" si="756"/>
        <v>2026</v>
      </c>
      <c r="AD6882" s="2" t="str">
        <f>IFERROR(VLOOKUP(A6882,'Aux Área'!$A$4:$B$123,2,0),"-")</f>
        <v>INSPEÇÃO</v>
      </c>
    </row>
    <row r="6883" spans="1:30" x14ac:dyDescent="0.3">
      <c r="A6883" t="s">
        <v>2212</v>
      </c>
      <c r="B6883" t="s">
        <v>2466</v>
      </c>
      <c r="C6883" t="s">
        <v>10698</v>
      </c>
      <c r="D6883" t="s">
        <v>3121</v>
      </c>
      <c r="E6883" t="s">
        <v>3122</v>
      </c>
      <c r="F6883" t="s">
        <v>2214</v>
      </c>
      <c r="G6883" t="s">
        <v>35</v>
      </c>
      <c r="H6883" t="s">
        <v>2215</v>
      </c>
      <c r="I6883" t="s">
        <v>839</v>
      </c>
      <c r="J6883" t="s">
        <v>1665</v>
      </c>
      <c r="K6883" t="s">
        <v>1666</v>
      </c>
      <c r="L6883" t="s">
        <v>301</v>
      </c>
      <c r="M6883" t="s">
        <v>38</v>
      </c>
      <c r="N6883" t="s">
        <v>668</v>
      </c>
      <c r="O6883" s="23">
        <v>213</v>
      </c>
      <c r="P6883" s="9">
        <v>5.19</v>
      </c>
      <c r="Q6883" t="s">
        <v>40</v>
      </c>
      <c r="R6883">
        <v>12515</v>
      </c>
      <c r="S6883" s="9">
        <v>41.06</v>
      </c>
      <c r="T6883" s="26">
        <v>7.55</v>
      </c>
      <c r="U6883" s="8">
        <v>310</v>
      </c>
      <c r="V6883" t="s">
        <v>10699</v>
      </c>
      <c r="W6883" t="s">
        <v>2007</v>
      </c>
      <c r="X6883" t="s">
        <v>42</v>
      </c>
      <c r="Y6883" t="s">
        <v>2217</v>
      </c>
      <c r="AA6883" s="1">
        <f t="shared" si="754"/>
        <v>46079</v>
      </c>
      <c r="AB6883" s="2">
        <f t="shared" si="755"/>
        <v>2</v>
      </c>
      <c r="AC6883" s="2">
        <f t="shared" si="756"/>
        <v>2026</v>
      </c>
      <c r="AD6883" s="2" t="str">
        <f>IFERROR(VLOOKUP(A6883,'Aux Área'!$A$4:$B$123,2,0),"-")</f>
        <v>APH</v>
      </c>
    </row>
    <row r="6884" spans="1:30" x14ac:dyDescent="0.3">
      <c r="A6884" t="s">
        <v>2278</v>
      </c>
      <c r="B6884" t="s">
        <v>4664</v>
      </c>
      <c r="C6884" t="s">
        <v>10700</v>
      </c>
      <c r="D6884" t="s">
        <v>5015</v>
      </c>
      <c r="E6884" t="s">
        <v>5016</v>
      </c>
      <c r="F6884" t="s">
        <v>2281</v>
      </c>
      <c r="G6884" t="s">
        <v>1135</v>
      </c>
      <c r="H6884" t="s">
        <v>2275</v>
      </c>
      <c r="I6884" t="s">
        <v>1497</v>
      </c>
      <c r="J6884" t="s">
        <v>169</v>
      </c>
      <c r="K6884" t="s">
        <v>170</v>
      </c>
      <c r="L6884" t="s">
        <v>124</v>
      </c>
      <c r="M6884" t="s">
        <v>38</v>
      </c>
      <c r="N6884" t="s">
        <v>39</v>
      </c>
      <c r="O6884" s="23">
        <v>309</v>
      </c>
      <c r="P6884" s="9">
        <v>8.48</v>
      </c>
      <c r="Q6884" t="s">
        <v>40</v>
      </c>
      <c r="R6884">
        <v>119078</v>
      </c>
      <c r="S6884" s="9">
        <v>36.46</v>
      </c>
      <c r="T6884" s="26">
        <v>4.8899999999999997</v>
      </c>
      <c r="U6884" s="8">
        <v>178.29</v>
      </c>
      <c r="V6884" t="s">
        <v>41</v>
      </c>
      <c r="W6884" t="s">
        <v>2276</v>
      </c>
      <c r="X6884" t="s">
        <v>42</v>
      </c>
      <c r="Y6884" t="s">
        <v>2277</v>
      </c>
      <c r="AA6884" s="1">
        <f t="shared" si="754"/>
        <v>46079</v>
      </c>
      <c r="AB6884" s="2">
        <f t="shared" si="755"/>
        <v>2</v>
      </c>
      <c r="AC6884" s="2">
        <f t="shared" si="756"/>
        <v>2026</v>
      </c>
      <c r="AD6884" s="2" t="str">
        <f>IFERROR(VLOOKUP(A6884,'Aux Área'!$A$4:$B$123,2,0),"-")</f>
        <v>INSPEÇÃO</v>
      </c>
    </row>
    <row r="6885" spans="1:30" x14ac:dyDescent="0.3">
      <c r="A6885" t="s">
        <v>2041</v>
      </c>
      <c r="B6885" t="s">
        <v>2042</v>
      </c>
      <c r="C6885" t="s">
        <v>10701</v>
      </c>
      <c r="D6885" t="s">
        <v>1297</v>
      </c>
      <c r="E6885" t="s">
        <v>2221</v>
      </c>
      <c r="F6885" t="s">
        <v>2044</v>
      </c>
      <c r="G6885" t="s">
        <v>659</v>
      </c>
      <c r="H6885" t="s">
        <v>1996</v>
      </c>
      <c r="I6885" t="s">
        <v>1997</v>
      </c>
      <c r="J6885" t="s">
        <v>89</v>
      </c>
      <c r="K6885" t="s">
        <v>90</v>
      </c>
      <c r="L6885" t="s">
        <v>91</v>
      </c>
      <c r="M6885" t="s">
        <v>38</v>
      </c>
      <c r="N6885" t="s">
        <v>668</v>
      </c>
      <c r="O6885" s="23">
        <v>194</v>
      </c>
      <c r="P6885" s="9">
        <v>5.76</v>
      </c>
      <c r="Q6885" t="s">
        <v>40</v>
      </c>
      <c r="R6885">
        <v>30543</v>
      </c>
      <c r="S6885" s="9">
        <v>33.700000000000003</v>
      </c>
      <c r="T6885" s="26">
        <v>5.85</v>
      </c>
      <c r="U6885" s="8">
        <v>197.14</v>
      </c>
      <c r="V6885" t="s">
        <v>10702</v>
      </c>
      <c r="W6885" t="s">
        <v>1985</v>
      </c>
      <c r="X6885" t="s">
        <v>42</v>
      </c>
      <c r="Y6885" t="s">
        <v>1986</v>
      </c>
      <c r="AA6885" s="1">
        <f t="shared" si="754"/>
        <v>46079</v>
      </c>
      <c r="AB6885" s="2">
        <f t="shared" si="755"/>
        <v>2</v>
      </c>
      <c r="AC6885" s="2">
        <f t="shared" si="756"/>
        <v>2026</v>
      </c>
      <c r="AD6885" s="2" t="str">
        <f>IFERROR(VLOOKUP(A6885,'Aux Área'!$A$4:$B$123,2,0),"-")</f>
        <v>PESADOS</v>
      </c>
    </row>
    <row r="6886" spans="1:30" x14ac:dyDescent="0.3">
      <c r="A6886" t="s">
        <v>2282</v>
      </c>
      <c r="B6886" t="s">
        <v>4679</v>
      </c>
      <c r="C6886" t="s">
        <v>10703</v>
      </c>
      <c r="D6886" t="s">
        <v>10704</v>
      </c>
      <c r="E6886" t="s">
        <v>10705</v>
      </c>
      <c r="F6886" t="s">
        <v>2285</v>
      </c>
      <c r="G6886" t="s">
        <v>1135</v>
      </c>
      <c r="H6886" t="s">
        <v>2275</v>
      </c>
      <c r="I6886" t="s">
        <v>1497</v>
      </c>
      <c r="J6886" t="s">
        <v>1681</v>
      </c>
      <c r="K6886" t="s">
        <v>1682</v>
      </c>
      <c r="L6886" t="s">
        <v>141</v>
      </c>
      <c r="M6886" t="s">
        <v>38</v>
      </c>
      <c r="N6886" t="s">
        <v>39</v>
      </c>
      <c r="O6886" s="10">
        <v>374</v>
      </c>
      <c r="P6886" s="24">
        <v>10.53</v>
      </c>
      <c r="Q6886" t="s">
        <v>40</v>
      </c>
      <c r="R6886" s="2">
        <v>100076</v>
      </c>
      <c r="S6886" s="9">
        <v>35.53</v>
      </c>
      <c r="T6886" s="26">
        <v>4.99</v>
      </c>
      <c r="U6886" s="8">
        <v>177.3</v>
      </c>
      <c r="V6886" t="s">
        <v>41</v>
      </c>
      <c r="W6886" t="s">
        <v>2276</v>
      </c>
      <c r="X6886" t="s">
        <v>42</v>
      </c>
      <c r="Y6886" t="s">
        <v>2277</v>
      </c>
      <c r="AA6886" s="1">
        <f t="shared" si="754"/>
        <v>46080</v>
      </c>
      <c r="AB6886" s="2">
        <f t="shared" si="755"/>
        <v>2</v>
      </c>
      <c r="AC6886" s="2">
        <f t="shared" si="756"/>
        <v>2026</v>
      </c>
      <c r="AD6886" s="2" t="str">
        <f>IFERROR(VLOOKUP(A6886,'Aux Área'!$A$4:$B$123,2,0),"-")</f>
        <v>INSPEÇÃO</v>
      </c>
    </row>
    <row r="6887" spans="1:30" x14ac:dyDescent="0.3">
      <c r="A6887" t="s">
        <v>2314</v>
      </c>
      <c r="B6887" t="s">
        <v>4624</v>
      </c>
      <c r="C6887" t="s">
        <v>10706</v>
      </c>
      <c r="D6887" t="s">
        <v>5291</v>
      </c>
      <c r="E6887" t="s">
        <v>5292</v>
      </c>
      <c r="F6887" t="s">
        <v>2317</v>
      </c>
      <c r="G6887" t="s">
        <v>1300</v>
      </c>
      <c r="H6887" t="s">
        <v>1301</v>
      </c>
      <c r="I6887" t="s">
        <v>37</v>
      </c>
      <c r="J6887" t="s">
        <v>89</v>
      </c>
      <c r="K6887" t="s">
        <v>90</v>
      </c>
      <c r="L6887" t="s">
        <v>91</v>
      </c>
      <c r="M6887" t="s">
        <v>38</v>
      </c>
      <c r="N6887" t="s">
        <v>39</v>
      </c>
      <c r="O6887" s="23">
        <v>415</v>
      </c>
      <c r="P6887" s="9">
        <v>10.15</v>
      </c>
      <c r="Q6887" t="s">
        <v>40</v>
      </c>
      <c r="R6887">
        <v>65688</v>
      </c>
      <c r="S6887" s="9">
        <v>40.9</v>
      </c>
      <c r="T6887" s="26">
        <v>4.8899999999999997</v>
      </c>
      <c r="U6887" s="8">
        <v>200</v>
      </c>
      <c r="V6887" t="s">
        <v>10707</v>
      </c>
      <c r="W6887" t="s">
        <v>2276</v>
      </c>
      <c r="X6887" t="s">
        <v>42</v>
      </c>
      <c r="Y6887" t="s">
        <v>2277</v>
      </c>
      <c r="AA6887" s="1">
        <f t="shared" si="754"/>
        <v>46080</v>
      </c>
      <c r="AB6887" s="2">
        <f t="shared" si="755"/>
        <v>2</v>
      </c>
      <c r="AC6887" s="2">
        <f t="shared" si="756"/>
        <v>2026</v>
      </c>
      <c r="AD6887" s="2" t="str">
        <f>IFERROR(VLOOKUP(A6887,'Aux Área'!$A$4:$B$123,2,0),"-")</f>
        <v>INSPEÇÃO</v>
      </c>
    </row>
    <row r="6888" spans="1:30" x14ac:dyDescent="0.3">
      <c r="A6888" t="s">
        <v>2347</v>
      </c>
      <c r="B6888" t="s">
        <v>2348</v>
      </c>
      <c r="C6888" t="s">
        <v>10708</v>
      </c>
      <c r="D6888" t="s">
        <v>4085</v>
      </c>
      <c r="E6888" t="s">
        <v>4086</v>
      </c>
      <c r="F6888" t="s">
        <v>2350</v>
      </c>
      <c r="G6888" t="s">
        <v>659</v>
      </c>
      <c r="H6888" t="s">
        <v>1996</v>
      </c>
      <c r="I6888" t="s">
        <v>1997</v>
      </c>
      <c r="J6888" t="s">
        <v>1665</v>
      </c>
      <c r="K6888" t="s">
        <v>1666</v>
      </c>
      <c r="L6888" t="s">
        <v>301</v>
      </c>
      <c r="M6888" t="s">
        <v>38</v>
      </c>
      <c r="N6888" t="s">
        <v>668</v>
      </c>
      <c r="O6888" s="23">
        <v>276</v>
      </c>
      <c r="P6888" s="9">
        <v>6.9</v>
      </c>
      <c r="Q6888" t="s">
        <v>40</v>
      </c>
      <c r="R6888">
        <v>31376</v>
      </c>
      <c r="S6888" s="9">
        <v>40</v>
      </c>
      <c r="T6888" s="26">
        <v>7.65</v>
      </c>
      <c r="U6888" s="8">
        <v>306</v>
      </c>
      <c r="V6888" t="s">
        <v>10709</v>
      </c>
      <c r="W6888" t="s">
        <v>1985</v>
      </c>
      <c r="X6888" t="s">
        <v>42</v>
      </c>
      <c r="Y6888" t="s">
        <v>1986</v>
      </c>
      <c r="AA6888" s="1">
        <f t="shared" si="754"/>
        <v>46080</v>
      </c>
      <c r="AB6888" s="2">
        <f t="shared" si="755"/>
        <v>2</v>
      </c>
      <c r="AC6888" s="2">
        <f t="shared" si="756"/>
        <v>2026</v>
      </c>
      <c r="AD6888" s="2" t="str">
        <f>IFERROR(VLOOKUP(A6888,'Aux Área'!$A$4:$B$123,2,0),"-")</f>
        <v>PESADOS</v>
      </c>
    </row>
    <row r="6889" spans="1:30" x14ac:dyDescent="0.3">
      <c r="A6889" t="s">
        <v>2347</v>
      </c>
      <c r="C6889" t="s">
        <v>15798</v>
      </c>
      <c r="F6889" t="s">
        <v>2350</v>
      </c>
      <c r="K6889" t="s">
        <v>1666</v>
      </c>
      <c r="N6889" t="s">
        <v>15690</v>
      </c>
      <c r="O6889" t="s">
        <v>15244</v>
      </c>
      <c r="P6889" s="9" t="s">
        <v>15244</v>
      </c>
      <c r="Q6889" t="s">
        <v>40</v>
      </c>
      <c r="R6889" t="s">
        <v>15244</v>
      </c>
      <c r="S6889">
        <v>5</v>
      </c>
      <c r="U6889" s="8">
        <v>18.95</v>
      </c>
      <c r="AA6889" s="1">
        <f t="shared" si="754"/>
        <v>46080</v>
      </c>
      <c r="AB6889" s="2">
        <f t="shared" si="755"/>
        <v>2</v>
      </c>
      <c r="AC6889" s="2">
        <f t="shared" si="756"/>
        <v>2026</v>
      </c>
      <c r="AD6889" s="2" t="str">
        <f>IFERROR(VLOOKUP(A6889,'Aux Área'!$A$4:$B$123,2,0),"-")</f>
        <v>PESADOS</v>
      </c>
    </row>
    <row r="6890" spans="1:30" x14ac:dyDescent="0.3">
      <c r="A6890" t="s">
        <v>2638</v>
      </c>
      <c r="B6890" t="s">
        <v>4593</v>
      </c>
      <c r="C6890" t="s">
        <v>10710</v>
      </c>
      <c r="D6890" t="s">
        <v>3193</v>
      </c>
      <c r="E6890" t="s">
        <v>3194</v>
      </c>
      <c r="F6890" t="s">
        <v>2641</v>
      </c>
      <c r="G6890" t="s">
        <v>1135</v>
      </c>
      <c r="H6890" t="s">
        <v>2275</v>
      </c>
      <c r="I6890" t="s">
        <v>1497</v>
      </c>
      <c r="J6890" t="s">
        <v>275</v>
      </c>
      <c r="K6890" t="s">
        <v>276</v>
      </c>
      <c r="L6890" t="s">
        <v>124</v>
      </c>
      <c r="M6890" t="s">
        <v>38</v>
      </c>
      <c r="N6890" t="s">
        <v>39</v>
      </c>
      <c r="O6890" s="23">
        <v>436</v>
      </c>
      <c r="P6890" s="9">
        <v>10.82</v>
      </c>
      <c r="Q6890" t="s">
        <v>40</v>
      </c>
      <c r="R6890">
        <v>105792</v>
      </c>
      <c r="S6890" s="9">
        <v>40.299999999999997</v>
      </c>
      <c r="T6890" s="26">
        <v>4.79</v>
      </c>
      <c r="U6890" s="8">
        <v>193.04</v>
      </c>
      <c r="V6890" t="s">
        <v>10711</v>
      </c>
      <c r="W6890" t="s">
        <v>2276</v>
      </c>
      <c r="X6890" t="s">
        <v>42</v>
      </c>
      <c r="Y6890" t="s">
        <v>2277</v>
      </c>
      <c r="AA6890" s="1">
        <f t="shared" si="754"/>
        <v>46080</v>
      </c>
      <c r="AB6890" s="2">
        <f t="shared" si="755"/>
        <v>2</v>
      </c>
      <c r="AC6890" s="2">
        <f t="shared" si="756"/>
        <v>2026</v>
      </c>
      <c r="AD6890" s="2" t="str">
        <f>IFERROR(VLOOKUP(A6890,'Aux Área'!$A$4:$B$123,2,0),"-")</f>
        <v>INSPEÇÃO</v>
      </c>
    </row>
    <row r="6891" spans="1:30" x14ac:dyDescent="0.3">
      <c r="A6891" t="s">
        <v>2306</v>
      </c>
      <c r="B6891" t="s">
        <v>4613</v>
      </c>
      <c r="C6891" t="s">
        <v>10712</v>
      </c>
      <c r="D6891" t="s">
        <v>3303</v>
      </c>
      <c r="E6891" t="s">
        <v>3304</v>
      </c>
      <c r="F6891" t="s">
        <v>2309</v>
      </c>
      <c r="G6891" t="s">
        <v>1135</v>
      </c>
      <c r="H6891" t="s">
        <v>2275</v>
      </c>
      <c r="I6891" t="s">
        <v>1497</v>
      </c>
      <c r="J6891" t="s">
        <v>1665</v>
      </c>
      <c r="K6891" t="s">
        <v>1666</v>
      </c>
      <c r="L6891" t="s">
        <v>301</v>
      </c>
      <c r="M6891" t="s">
        <v>38</v>
      </c>
      <c r="N6891" t="s">
        <v>39</v>
      </c>
      <c r="O6891" s="23">
        <v>276</v>
      </c>
      <c r="P6891" s="9">
        <v>8.82</v>
      </c>
      <c r="Q6891" t="s">
        <v>40</v>
      </c>
      <c r="R6891">
        <v>114128</v>
      </c>
      <c r="S6891" s="9">
        <v>31.28</v>
      </c>
      <c r="T6891" s="26">
        <v>4.6900000000000004</v>
      </c>
      <c r="U6891" s="8">
        <v>146.69999999999999</v>
      </c>
      <c r="V6891" t="s">
        <v>10713</v>
      </c>
      <c r="W6891" t="s">
        <v>2276</v>
      </c>
      <c r="X6891" t="s">
        <v>42</v>
      </c>
      <c r="Y6891" t="s">
        <v>2277</v>
      </c>
      <c r="AA6891" s="1">
        <f t="shared" si="754"/>
        <v>46080</v>
      </c>
      <c r="AB6891" s="2">
        <f t="shared" si="755"/>
        <v>2</v>
      </c>
      <c r="AC6891" s="2">
        <f t="shared" si="756"/>
        <v>2026</v>
      </c>
      <c r="AD6891" s="2" t="str">
        <f>IFERROR(VLOOKUP(A6891,'Aux Área'!$A$4:$B$123,2,0),"-")</f>
        <v>INSPEÇÃO</v>
      </c>
    </row>
    <row r="6892" spans="1:30" x14ac:dyDescent="0.3">
      <c r="A6892" t="s">
        <v>2278</v>
      </c>
      <c r="B6892" t="s">
        <v>4664</v>
      </c>
      <c r="C6892" t="s">
        <v>10714</v>
      </c>
      <c r="D6892" t="s">
        <v>5015</v>
      </c>
      <c r="E6892" t="s">
        <v>5016</v>
      </c>
      <c r="F6892" t="s">
        <v>2281</v>
      </c>
      <c r="G6892" t="s">
        <v>1135</v>
      </c>
      <c r="H6892" t="s">
        <v>2275</v>
      </c>
      <c r="I6892" t="s">
        <v>1497</v>
      </c>
      <c r="J6892" t="s">
        <v>169</v>
      </c>
      <c r="K6892" t="s">
        <v>170</v>
      </c>
      <c r="L6892" t="s">
        <v>124</v>
      </c>
      <c r="M6892" t="s">
        <v>38</v>
      </c>
      <c r="N6892" t="s">
        <v>39</v>
      </c>
      <c r="O6892" s="23">
        <v>388</v>
      </c>
      <c r="P6892" s="9">
        <v>9.4700000000000006</v>
      </c>
      <c r="Q6892" t="s">
        <v>40</v>
      </c>
      <c r="R6892">
        <v>119466</v>
      </c>
      <c r="S6892" s="9">
        <v>40.98</v>
      </c>
      <c r="T6892" s="26">
        <v>4.8899999999999997</v>
      </c>
      <c r="U6892" s="8">
        <v>200.39</v>
      </c>
      <c r="V6892" t="s">
        <v>41</v>
      </c>
      <c r="W6892" t="s">
        <v>2276</v>
      </c>
      <c r="X6892" t="s">
        <v>42</v>
      </c>
      <c r="Y6892" t="s">
        <v>2277</v>
      </c>
      <c r="AA6892" s="1">
        <f t="shared" si="754"/>
        <v>46080</v>
      </c>
      <c r="AB6892" s="2">
        <f t="shared" si="755"/>
        <v>2</v>
      </c>
      <c r="AC6892" s="2">
        <f t="shared" si="756"/>
        <v>2026</v>
      </c>
      <c r="AD6892" s="2" t="str">
        <f>IFERROR(VLOOKUP(A6892,'Aux Área'!$A$4:$B$123,2,0),"-")</f>
        <v>INSPEÇÃO</v>
      </c>
    </row>
    <row r="6893" spans="1:30" x14ac:dyDescent="0.3">
      <c r="A6893" t="s">
        <v>2189</v>
      </c>
      <c r="B6893" t="s">
        <v>2190</v>
      </c>
      <c r="C6893" t="s">
        <v>10715</v>
      </c>
      <c r="D6893" t="s">
        <v>10214</v>
      </c>
      <c r="E6893" t="s">
        <v>9672</v>
      </c>
      <c r="F6893" t="s">
        <v>2192</v>
      </c>
      <c r="G6893" t="s">
        <v>1135</v>
      </c>
      <c r="H6893" t="s">
        <v>2185</v>
      </c>
      <c r="I6893" t="s">
        <v>2186</v>
      </c>
      <c r="J6893" t="s">
        <v>169</v>
      </c>
      <c r="K6893" t="s">
        <v>170</v>
      </c>
      <c r="L6893" t="s">
        <v>124</v>
      </c>
      <c r="M6893" t="s">
        <v>38</v>
      </c>
      <c r="N6893" t="s">
        <v>668</v>
      </c>
      <c r="O6893" s="23">
        <v>581</v>
      </c>
      <c r="P6893" s="9">
        <v>14.77</v>
      </c>
      <c r="Q6893" t="s">
        <v>40</v>
      </c>
      <c r="R6893">
        <v>27803</v>
      </c>
      <c r="S6893" s="9">
        <v>39.340000000000003</v>
      </c>
      <c r="T6893" s="26">
        <v>5.84</v>
      </c>
      <c r="U6893" s="8">
        <v>229.75</v>
      </c>
      <c r="V6893" t="s">
        <v>112</v>
      </c>
      <c r="W6893" t="s">
        <v>2007</v>
      </c>
      <c r="X6893" t="s">
        <v>42</v>
      </c>
      <c r="Y6893" t="s">
        <v>2188</v>
      </c>
      <c r="AA6893" s="1">
        <f t="shared" si="754"/>
        <v>46080</v>
      </c>
      <c r="AB6893" s="2">
        <f t="shared" si="755"/>
        <v>2</v>
      </c>
      <c r="AC6893" s="2">
        <f t="shared" si="756"/>
        <v>2026</v>
      </c>
      <c r="AD6893" s="2" t="str">
        <f>IFERROR(VLOOKUP(A6893,'Aux Área'!$A$4:$B$123,2,0),"-")</f>
        <v>INSPEÇÃO</v>
      </c>
    </row>
    <row r="6894" spans="1:30" x14ac:dyDescent="0.3">
      <c r="A6894" t="s">
        <v>1819</v>
      </c>
      <c r="B6894" t="s">
        <v>156</v>
      </c>
      <c r="C6894" t="s">
        <v>10716</v>
      </c>
      <c r="D6894" t="s">
        <v>5474</v>
      </c>
      <c r="E6894" t="s">
        <v>5475</v>
      </c>
      <c r="F6894" t="s">
        <v>653</v>
      </c>
      <c r="G6894" t="s">
        <v>659</v>
      </c>
      <c r="H6894" t="s">
        <v>1821</v>
      </c>
      <c r="I6894" t="s">
        <v>673</v>
      </c>
      <c r="J6894" t="s">
        <v>1100</v>
      </c>
      <c r="K6894" t="s">
        <v>1101</v>
      </c>
      <c r="L6894" t="s">
        <v>181</v>
      </c>
      <c r="M6894" t="s">
        <v>38</v>
      </c>
      <c r="N6894" t="s">
        <v>638</v>
      </c>
      <c r="O6894" s="23">
        <v>0</v>
      </c>
      <c r="P6894" s="9">
        <v>0</v>
      </c>
      <c r="Q6894" t="s">
        <v>40</v>
      </c>
      <c r="R6894">
        <v>0</v>
      </c>
      <c r="S6894" s="9">
        <v>231.89</v>
      </c>
      <c r="T6894" s="26">
        <v>5.69</v>
      </c>
      <c r="U6894" s="8">
        <v>1319.49</v>
      </c>
      <c r="V6894" t="s">
        <v>10717</v>
      </c>
      <c r="W6894" t="s">
        <v>652</v>
      </c>
      <c r="X6894" t="s">
        <v>42</v>
      </c>
      <c r="Y6894" t="s">
        <v>653</v>
      </c>
      <c r="AA6894" s="1">
        <f t="shared" si="754"/>
        <v>46080</v>
      </c>
      <c r="AB6894" s="2">
        <f t="shared" si="755"/>
        <v>2</v>
      </c>
      <c r="AC6894" s="2">
        <f t="shared" si="756"/>
        <v>2026</v>
      </c>
      <c r="AD6894" s="2" t="str">
        <f>IFERROR(VLOOKUP(A6894,'Aux Área'!$A$4:$B$123,2,0),"-")</f>
        <v>SÃO PEDRO</v>
      </c>
    </row>
    <row r="6895" spans="1:30" x14ac:dyDescent="0.3">
      <c r="A6895" t="s">
        <v>2643</v>
      </c>
      <c r="B6895" t="s">
        <v>2307</v>
      </c>
      <c r="C6895" t="s">
        <v>10718</v>
      </c>
      <c r="D6895" t="s">
        <v>7196</v>
      </c>
      <c r="E6895" t="s">
        <v>7197</v>
      </c>
      <c r="F6895" t="s">
        <v>2646</v>
      </c>
      <c r="G6895" t="s">
        <v>1300</v>
      </c>
      <c r="H6895" t="s">
        <v>1301</v>
      </c>
      <c r="I6895" t="s">
        <v>37</v>
      </c>
      <c r="J6895" t="s">
        <v>122</v>
      </c>
      <c r="K6895" t="s">
        <v>123</v>
      </c>
      <c r="L6895" t="s">
        <v>124</v>
      </c>
      <c r="M6895" t="s">
        <v>38</v>
      </c>
      <c r="N6895" t="s">
        <v>39</v>
      </c>
      <c r="O6895" s="23">
        <v>414</v>
      </c>
      <c r="P6895" s="9">
        <v>9.11</v>
      </c>
      <c r="Q6895" t="s">
        <v>40</v>
      </c>
      <c r="R6895">
        <v>112433</v>
      </c>
      <c r="S6895" s="9">
        <v>45.46</v>
      </c>
      <c r="T6895" s="26">
        <v>4.9800000000000004</v>
      </c>
      <c r="U6895" s="8">
        <v>226.39</v>
      </c>
      <c r="V6895" t="s">
        <v>41</v>
      </c>
      <c r="W6895" t="s">
        <v>2276</v>
      </c>
      <c r="X6895" t="s">
        <v>42</v>
      </c>
      <c r="Y6895" t="s">
        <v>2277</v>
      </c>
      <c r="AA6895" s="1">
        <f t="shared" si="754"/>
        <v>46080</v>
      </c>
      <c r="AB6895" s="2">
        <f t="shared" si="755"/>
        <v>2</v>
      </c>
      <c r="AC6895" s="2">
        <f t="shared" si="756"/>
        <v>2026</v>
      </c>
      <c r="AD6895" s="2" t="str">
        <f>IFERROR(VLOOKUP(A6895,'Aux Área'!$A$4:$B$123,2,0),"-")</f>
        <v>INSPEÇÃO</v>
      </c>
    </row>
    <row r="6896" spans="1:30" x14ac:dyDescent="0.3">
      <c r="A6896" t="s">
        <v>1945</v>
      </c>
      <c r="B6896" t="s">
        <v>2124</v>
      </c>
      <c r="C6896" t="s">
        <v>10719</v>
      </c>
      <c r="D6896" t="s">
        <v>1802</v>
      </c>
      <c r="E6896" t="s">
        <v>1803</v>
      </c>
      <c r="F6896" t="s">
        <v>653</v>
      </c>
      <c r="G6896" t="s">
        <v>1495</v>
      </c>
      <c r="H6896" t="s">
        <v>1804</v>
      </c>
      <c r="I6896" t="s">
        <v>1497</v>
      </c>
      <c r="J6896" t="s">
        <v>231</v>
      </c>
      <c r="K6896" t="s">
        <v>232</v>
      </c>
      <c r="L6896" t="s">
        <v>217</v>
      </c>
      <c r="M6896" t="s">
        <v>38</v>
      </c>
      <c r="N6896" t="s">
        <v>668</v>
      </c>
      <c r="O6896" s="23">
        <v>0</v>
      </c>
      <c r="P6896" s="9">
        <v>0</v>
      </c>
      <c r="Q6896" t="s">
        <v>40</v>
      </c>
      <c r="R6896">
        <v>0</v>
      </c>
      <c r="S6896" s="9">
        <v>109.72</v>
      </c>
      <c r="T6896" s="26">
        <v>5.99</v>
      </c>
      <c r="U6896" s="8">
        <v>657.26</v>
      </c>
      <c r="V6896" t="s">
        <v>10720</v>
      </c>
      <c r="W6896" t="s">
        <v>652</v>
      </c>
      <c r="X6896" t="s">
        <v>42</v>
      </c>
      <c r="Y6896" t="s">
        <v>653</v>
      </c>
      <c r="AA6896" s="1">
        <f t="shared" ref="AA6896:AA6959" si="757">IFERROR(DATEVALUE(C6896),"-")</f>
        <v>46080</v>
      </c>
      <c r="AB6896" s="2">
        <f t="shared" ref="AB6896:AB6959" si="758">IFERROR(MONTH(AA6896),"-")</f>
        <v>2</v>
      </c>
      <c r="AC6896" s="2">
        <f t="shared" ref="AC6896:AC6959" si="759">IFERROR(YEAR(AA6896),"-")</f>
        <v>2026</v>
      </c>
      <c r="AD6896" s="2" t="str">
        <f>IFERROR(VLOOKUP(A6896,'Aux Área'!$A$4:$B$123,2,0),"-")</f>
        <v>SÃO PEDRO</v>
      </c>
    </row>
    <row r="6897" spans="1:30" x14ac:dyDescent="0.3">
      <c r="A6897" t="s">
        <v>56</v>
      </c>
      <c r="B6897" t="s">
        <v>266</v>
      </c>
      <c r="C6897" t="s">
        <v>10721</v>
      </c>
      <c r="D6897" t="s">
        <v>120</v>
      </c>
      <c r="E6897" t="s">
        <v>121</v>
      </c>
      <c r="F6897" t="s">
        <v>57</v>
      </c>
      <c r="G6897" t="s">
        <v>35</v>
      </c>
      <c r="H6897" t="s">
        <v>36</v>
      </c>
      <c r="I6897" t="s">
        <v>37</v>
      </c>
      <c r="J6897" t="s">
        <v>248</v>
      </c>
      <c r="K6897" t="s">
        <v>249</v>
      </c>
      <c r="L6897" t="s">
        <v>207</v>
      </c>
      <c r="M6897" t="s">
        <v>38</v>
      </c>
      <c r="N6897" t="s">
        <v>39</v>
      </c>
      <c r="O6897" s="23">
        <v>284</v>
      </c>
      <c r="P6897" s="9">
        <v>10.97</v>
      </c>
      <c r="Q6897" t="s">
        <v>40</v>
      </c>
      <c r="R6897">
        <v>48395</v>
      </c>
      <c r="S6897" s="9">
        <v>25.9</v>
      </c>
      <c r="T6897" s="26">
        <v>5.19</v>
      </c>
      <c r="U6897" s="8">
        <v>134.41999999999999</v>
      </c>
      <c r="V6897" t="s">
        <v>112</v>
      </c>
      <c r="W6897" t="s">
        <v>2007</v>
      </c>
      <c r="X6897" t="s">
        <v>42</v>
      </c>
      <c r="Y6897" t="s">
        <v>1740</v>
      </c>
      <c r="AA6897" s="1">
        <f t="shared" si="757"/>
        <v>46080</v>
      </c>
      <c r="AB6897" s="2">
        <f t="shared" si="758"/>
        <v>2</v>
      </c>
      <c r="AC6897" s="2">
        <f t="shared" si="759"/>
        <v>2026</v>
      </c>
      <c r="AD6897" s="2" t="str">
        <f>IFERROR(VLOOKUP(A6897,'Aux Área'!$A$4:$B$123,2,0),"-")</f>
        <v>CONSERVA</v>
      </c>
    </row>
    <row r="6898" spans="1:30" x14ac:dyDescent="0.3">
      <c r="A6898" t="s">
        <v>9674</v>
      </c>
      <c r="B6898" t="s">
        <v>10327</v>
      </c>
      <c r="C6898" t="s">
        <v>10722</v>
      </c>
      <c r="D6898" t="s">
        <v>10329</v>
      </c>
      <c r="E6898" t="s">
        <v>9675</v>
      </c>
      <c r="F6898" t="s">
        <v>15506</v>
      </c>
      <c r="G6898" t="s">
        <v>1300</v>
      </c>
      <c r="H6898" t="s">
        <v>9676</v>
      </c>
      <c r="I6898" t="s">
        <v>37</v>
      </c>
      <c r="J6898" t="s">
        <v>169</v>
      </c>
      <c r="K6898" t="s">
        <v>170</v>
      </c>
      <c r="L6898" t="s">
        <v>124</v>
      </c>
      <c r="M6898" t="s">
        <v>38</v>
      </c>
      <c r="N6898" t="s">
        <v>39</v>
      </c>
      <c r="O6898" s="23">
        <v>393</v>
      </c>
      <c r="P6898" s="9">
        <v>9.3800000000000008</v>
      </c>
      <c r="Q6898" t="s">
        <v>40</v>
      </c>
      <c r="R6898">
        <v>44564</v>
      </c>
      <c r="S6898" s="9">
        <v>41.9</v>
      </c>
      <c r="T6898" s="26">
        <v>4.8899999999999997</v>
      </c>
      <c r="U6898" s="8">
        <v>204.89</v>
      </c>
      <c r="V6898" t="s">
        <v>112</v>
      </c>
      <c r="W6898" t="s">
        <v>2007</v>
      </c>
      <c r="X6898" t="s">
        <v>42</v>
      </c>
      <c r="Y6898" t="s">
        <v>6209</v>
      </c>
      <c r="AA6898" s="1">
        <f t="shared" si="757"/>
        <v>46080</v>
      </c>
      <c r="AB6898" s="2">
        <f t="shared" si="758"/>
        <v>2</v>
      </c>
      <c r="AC6898" s="2">
        <f t="shared" si="759"/>
        <v>2026</v>
      </c>
      <c r="AD6898" s="2" t="str">
        <f>IFERROR(VLOOKUP(A6898,'Aux Área'!$A$4:$B$123,2,0),"-")</f>
        <v>TI</v>
      </c>
    </row>
    <row r="6899" spans="1:30" x14ac:dyDescent="0.3">
      <c r="A6899" t="s">
        <v>60</v>
      </c>
      <c r="B6899" t="s">
        <v>614</v>
      </c>
      <c r="C6899" t="s">
        <v>10723</v>
      </c>
      <c r="D6899" t="s">
        <v>1206</v>
      </c>
      <c r="E6899" t="s">
        <v>1207</v>
      </c>
      <c r="F6899" t="s">
        <v>61</v>
      </c>
      <c r="G6899" t="s">
        <v>35</v>
      </c>
      <c r="H6899" t="s">
        <v>36</v>
      </c>
      <c r="I6899" t="s">
        <v>37</v>
      </c>
      <c r="J6899" t="s">
        <v>1665</v>
      </c>
      <c r="K6899" t="s">
        <v>1666</v>
      </c>
      <c r="L6899" t="s">
        <v>301</v>
      </c>
      <c r="M6899" t="s">
        <v>38</v>
      </c>
      <c r="N6899" t="s">
        <v>39</v>
      </c>
      <c r="O6899" s="23">
        <v>358</v>
      </c>
      <c r="P6899" s="9">
        <v>10.4</v>
      </c>
      <c r="Q6899" t="s">
        <v>40</v>
      </c>
      <c r="R6899">
        <v>36822</v>
      </c>
      <c r="S6899" s="9">
        <v>34.409999999999997</v>
      </c>
      <c r="T6899" s="26">
        <v>4.6900000000000004</v>
      </c>
      <c r="U6899" s="8">
        <v>161.38</v>
      </c>
      <c r="V6899" t="s">
        <v>10724</v>
      </c>
      <c r="W6899" t="s">
        <v>2007</v>
      </c>
      <c r="X6899" t="s">
        <v>42</v>
      </c>
      <c r="Y6899" t="s">
        <v>1740</v>
      </c>
      <c r="AA6899" s="1">
        <f t="shared" si="757"/>
        <v>46080</v>
      </c>
      <c r="AB6899" s="2">
        <f t="shared" si="758"/>
        <v>2</v>
      </c>
      <c r="AC6899" s="2">
        <f t="shared" si="759"/>
        <v>2026</v>
      </c>
      <c r="AD6899" s="2" t="str">
        <f>IFERROR(VLOOKUP(A6899,'Aux Área'!$A$4:$B$123,2,0),"-")</f>
        <v>QSMS</v>
      </c>
    </row>
    <row r="6900" spans="1:30" x14ac:dyDescent="0.3">
      <c r="A6900" t="s">
        <v>50</v>
      </c>
      <c r="B6900" t="s">
        <v>324</v>
      </c>
      <c r="C6900" t="s">
        <v>10725</v>
      </c>
      <c r="D6900" t="s">
        <v>326</v>
      </c>
      <c r="E6900" t="s">
        <v>327</v>
      </c>
      <c r="F6900" t="s">
        <v>51</v>
      </c>
      <c r="G6900" t="s">
        <v>35</v>
      </c>
      <c r="H6900" t="s">
        <v>36</v>
      </c>
      <c r="I6900" t="s">
        <v>37</v>
      </c>
      <c r="J6900" t="s">
        <v>5537</v>
      </c>
      <c r="K6900" t="s">
        <v>5538</v>
      </c>
      <c r="L6900" t="s">
        <v>217</v>
      </c>
      <c r="M6900" t="s">
        <v>38</v>
      </c>
      <c r="N6900" t="s">
        <v>39</v>
      </c>
      <c r="O6900" s="23">
        <v>184</v>
      </c>
      <c r="P6900" s="9">
        <v>5.47</v>
      </c>
      <c r="Q6900" t="s">
        <v>40</v>
      </c>
      <c r="R6900">
        <v>21496</v>
      </c>
      <c r="S6900" s="9">
        <v>33.619999999999997</v>
      </c>
      <c r="T6900" s="26">
        <v>4.87</v>
      </c>
      <c r="U6900" s="8">
        <v>163.74</v>
      </c>
      <c r="V6900" t="s">
        <v>41</v>
      </c>
      <c r="W6900" t="s">
        <v>2007</v>
      </c>
      <c r="X6900" t="s">
        <v>42</v>
      </c>
      <c r="Y6900" t="s">
        <v>1740</v>
      </c>
      <c r="AA6900" s="1">
        <f t="shared" si="757"/>
        <v>46080</v>
      </c>
      <c r="AB6900" s="2">
        <f t="shared" si="758"/>
        <v>2</v>
      </c>
      <c r="AC6900" s="2">
        <f t="shared" si="759"/>
        <v>2026</v>
      </c>
      <c r="AD6900" s="2" t="str">
        <f>IFERROR(VLOOKUP(A6900,'Aux Área'!$A$4:$B$123,2,0),"-")</f>
        <v>TI</v>
      </c>
    </row>
    <row r="6901" spans="1:30" x14ac:dyDescent="0.3">
      <c r="A6901" t="s">
        <v>52</v>
      </c>
      <c r="B6901" t="s">
        <v>1449</v>
      </c>
      <c r="C6901" t="s">
        <v>10726</v>
      </c>
      <c r="D6901" t="s">
        <v>3149</v>
      </c>
      <c r="E6901" t="s">
        <v>3150</v>
      </c>
      <c r="F6901" t="s">
        <v>53</v>
      </c>
      <c r="G6901" t="s">
        <v>35</v>
      </c>
      <c r="H6901" t="s">
        <v>36</v>
      </c>
      <c r="I6901" t="s">
        <v>37</v>
      </c>
      <c r="J6901" t="s">
        <v>275</v>
      </c>
      <c r="K6901" t="s">
        <v>276</v>
      </c>
      <c r="L6901" t="s">
        <v>124</v>
      </c>
      <c r="M6901" t="s">
        <v>38</v>
      </c>
      <c r="N6901" t="s">
        <v>39</v>
      </c>
      <c r="O6901" s="23">
        <v>284</v>
      </c>
      <c r="P6901" s="9">
        <v>7.93</v>
      </c>
      <c r="Q6901" t="s">
        <v>40</v>
      </c>
      <c r="R6901">
        <v>67761</v>
      </c>
      <c r="S6901" s="9">
        <v>35.799999999999997</v>
      </c>
      <c r="T6901" s="26">
        <v>4.79</v>
      </c>
      <c r="U6901" s="8">
        <v>171.48</v>
      </c>
      <c r="V6901" t="s">
        <v>10727</v>
      </c>
      <c r="W6901" t="s">
        <v>2007</v>
      </c>
      <c r="X6901" t="s">
        <v>42</v>
      </c>
      <c r="Y6901" t="s">
        <v>1740</v>
      </c>
      <c r="AA6901" s="1">
        <f t="shared" si="757"/>
        <v>46080</v>
      </c>
      <c r="AB6901" s="2">
        <f t="shared" si="758"/>
        <v>2</v>
      </c>
      <c r="AC6901" s="2">
        <f t="shared" si="759"/>
        <v>2026</v>
      </c>
      <c r="AD6901" s="2" t="str">
        <f>IFERROR(VLOOKUP(A6901,'Aux Área'!$A$4:$B$123,2,0),"-")</f>
        <v>OPERAÇÃO</v>
      </c>
    </row>
    <row r="6902" spans="1:30" x14ac:dyDescent="0.3">
      <c r="A6902" t="s">
        <v>2212</v>
      </c>
      <c r="B6902" t="s">
        <v>2466</v>
      </c>
      <c r="C6902" t="s">
        <v>10728</v>
      </c>
      <c r="D6902" t="s">
        <v>2468</v>
      </c>
      <c r="E6902" t="s">
        <v>2469</v>
      </c>
      <c r="F6902" t="s">
        <v>2214</v>
      </c>
      <c r="G6902" t="s">
        <v>35</v>
      </c>
      <c r="H6902" t="s">
        <v>2215</v>
      </c>
      <c r="I6902" t="s">
        <v>839</v>
      </c>
      <c r="J6902" t="s">
        <v>1665</v>
      </c>
      <c r="K6902" t="s">
        <v>1666</v>
      </c>
      <c r="L6902" t="s">
        <v>301</v>
      </c>
      <c r="M6902" t="s">
        <v>38</v>
      </c>
      <c r="N6902" t="s">
        <v>668</v>
      </c>
      <c r="O6902" s="23">
        <v>251</v>
      </c>
      <c r="P6902" s="9">
        <v>6.4</v>
      </c>
      <c r="Q6902" t="s">
        <v>40</v>
      </c>
      <c r="R6902">
        <v>12766</v>
      </c>
      <c r="S6902" s="9">
        <v>39.229999999999997</v>
      </c>
      <c r="T6902" s="26">
        <v>7.55</v>
      </c>
      <c r="U6902" s="8">
        <v>296.19</v>
      </c>
      <c r="V6902" t="s">
        <v>10729</v>
      </c>
      <c r="W6902" t="s">
        <v>2007</v>
      </c>
      <c r="X6902" t="s">
        <v>42</v>
      </c>
      <c r="Y6902" t="s">
        <v>2217</v>
      </c>
      <c r="AA6902" s="1">
        <f t="shared" si="757"/>
        <v>46080</v>
      </c>
      <c r="AB6902" s="2">
        <f t="shared" si="758"/>
        <v>2</v>
      </c>
      <c r="AC6902" s="2">
        <f t="shared" si="759"/>
        <v>2026</v>
      </c>
      <c r="AD6902" s="2" t="str">
        <f>IFERROR(VLOOKUP(A6902,'Aux Área'!$A$4:$B$123,2,0),"-")</f>
        <v>APH</v>
      </c>
    </row>
    <row r="6903" spans="1:30" x14ac:dyDescent="0.3">
      <c r="A6903" t="s">
        <v>1785</v>
      </c>
      <c r="B6903" t="s">
        <v>1786</v>
      </c>
      <c r="C6903" t="s">
        <v>10730</v>
      </c>
      <c r="D6903" t="s">
        <v>5109</v>
      </c>
      <c r="E6903" t="s">
        <v>5110</v>
      </c>
      <c r="F6903" t="s">
        <v>653</v>
      </c>
      <c r="G6903" t="s">
        <v>1495</v>
      </c>
      <c r="H6903" t="s">
        <v>1788</v>
      </c>
      <c r="I6903" t="s">
        <v>839</v>
      </c>
      <c r="J6903" t="s">
        <v>122</v>
      </c>
      <c r="K6903" t="s">
        <v>123</v>
      </c>
      <c r="L6903" t="s">
        <v>124</v>
      </c>
      <c r="M6903" t="s">
        <v>38</v>
      </c>
      <c r="N6903" t="s">
        <v>638</v>
      </c>
      <c r="O6903" s="23">
        <v>0</v>
      </c>
      <c r="P6903" s="9">
        <v>0</v>
      </c>
      <c r="Q6903" t="s">
        <v>40</v>
      </c>
      <c r="R6903">
        <v>0</v>
      </c>
      <c r="S6903" s="9">
        <v>197.38</v>
      </c>
      <c r="T6903" s="26">
        <v>5.99</v>
      </c>
      <c r="U6903" s="8">
        <v>1182.32</v>
      </c>
      <c r="V6903" t="s">
        <v>112</v>
      </c>
      <c r="W6903" t="s">
        <v>652</v>
      </c>
      <c r="X6903" t="s">
        <v>42</v>
      </c>
      <c r="Y6903" t="s">
        <v>653</v>
      </c>
      <c r="AA6903" s="1">
        <f t="shared" si="757"/>
        <v>46080</v>
      </c>
      <c r="AB6903" s="2">
        <f t="shared" si="758"/>
        <v>2</v>
      </c>
      <c r="AC6903" s="2">
        <f t="shared" si="759"/>
        <v>2026</v>
      </c>
      <c r="AD6903" s="2" t="str">
        <f>IFERROR(VLOOKUP(A6903,'Aux Área'!$A$4:$B$123,2,0),"-")</f>
        <v>SÃO PEDRO</v>
      </c>
    </row>
    <row r="6904" spans="1:30" x14ac:dyDescent="0.3">
      <c r="A6904" t="s">
        <v>58</v>
      </c>
      <c r="B6904" t="s">
        <v>250</v>
      </c>
      <c r="C6904" t="s">
        <v>10731</v>
      </c>
      <c r="D6904" t="s">
        <v>87</v>
      </c>
      <c r="E6904" t="s">
        <v>88</v>
      </c>
      <c r="F6904" t="s">
        <v>59</v>
      </c>
      <c r="G6904" t="s">
        <v>35</v>
      </c>
      <c r="H6904" t="s">
        <v>36</v>
      </c>
      <c r="I6904" t="s">
        <v>37</v>
      </c>
      <c r="J6904" t="s">
        <v>237</v>
      </c>
      <c r="K6904" t="s">
        <v>238</v>
      </c>
      <c r="L6904" t="s">
        <v>110</v>
      </c>
      <c r="M6904" t="s">
        <v>38</v>
      </c>
      <c r="N6904" t="s">
        <v>39</v>
      </c>
      <c r="O6904" s="23">
        <v>313</v>
      </c>
      <c r="P6904" s="9">
        <v>8.0299999999999994</v>
      </c>
      <c r="Q6904" t="s">
        <v>40</v>
      </c>
      <c r="R6904">
        <v>80194</v>
      </c>
      <c r="S6904" s="9">
        <v>39</v>
      </c>
      <c r="T6904" s="26">
        <v>4.6900000000000004</v>
      </c>
      <c r="U6904" s="8">
        <v>182.91</v>
      </c>
      <c r="V6904" t="s">
        <v>41</v>
      </c>
      <c r="W6904" t="s">
        <v>2007</v>
      </c>
      <c r="X6904" t="s">
        <v>42</v>
      </c>
      <c r="Y6904" t="s">
        <v>1740</v>
      </c>
      <c r="AA6904" s="1">
        <f t="shared" si="757"/>
        <v>46080</v>
      </c>
      <c r="AB6904" s="2">
        <f t="shared" si="758"/>
        <v>2</v>
      </c>
      <c r="AC6904" s="2">
        <f t="shared" si="759"/>
        <v>2026</v>
      </c>
      <c r="AD6904" s="2" t="str">
        <f>IFERROR(VLOOKUP(A6904,'Aux Área'!$A$4:$B$123,2,0),"-")</f>
        <v>CONSERVA</v>
      </c>
    </row>
    <row r="6905" spans="1:30" x14ac:dyDescent="0.3">
      <c r="A6905" t="s">
        <v>2282</v>
      </c>
      <c r="B6905" t="s">
        <v>4679</v>
      </c>
      <c r="C6905" t="s">
        <v>10732</v>
      </c>
      <c r="D6905" t="s">
        <v>10122</v>
      </c>
      <c r="E6905" t="s">
        <v>9671</v>
      </c>
      <c r="F6905" t="s">
        <v>2285</v>
      </c>
      <c r="G6905" t="s">
        <v>1135</v>
      </c>
      <c r="H6905" t="s">
        <v>2275</v>
      </c>
      <c r="I6905" t="s">
        <v>1497</v>
      </c>
      <c r="J6905" t="s">
        <v>165</v>
      </c>
      <c r="K6905" t="s">
        <v>166</v>
      </c>
      <c r="L6905" t="s">
        <v>167</v>
      </c>
      <c r="M6905" t="s">
        <v>38</v>
      </c>
      <c r="N6905" t="s">
        <v>39</v>
      </c>
      <c r="O6905" s="10">
        <v>387</v>
      </c>
      <c r="P6905" s="24">
        <v>10.119999999999999</v>
      </c>
      <c r="Q6905" t="s">
        <v>40</v>
      </c>
      <c r="R6905">
        <v>100463</v>
      </c>
      <c r="S6905" s="9">
        <v>38.24</v>
      </c>
      <c r="T6905" s="26">
        <v>4.8899999999999997</v>
      </c>
      <c r="U6905" s="8">
        <v>187</v>
      </c>
      <c r="V6905" t="s">
        <v>112</v>
      </c>
      <c r="W6905" t="s">
        <v>2276</v>
      </c>
      <c r="X6905" t="s">
        <v>42</v>
      </c>
      <c r="Y6905" t="s">
        <v>2277</v>
      </c>
      <c r="AA6905" s="1">
        <f t="shared" si="757"/>
        <v>46080</v>
      </c>
      <c r="AB6905" s="2">
        <f t="shared" si="758"/>
        <v>2</v>
      </c>
      <c r="AC6905" s="2">
        <f t="shared" si="759"/>
        <v>2026</v>
      </c>
      <c r="AD6905" s="2" t="str">
        <f>IFERROR(VLOOKUP(A6905,'Aux Área'!$A$4:$B$123,2,0),"-")</f>
        <v>INSPEÇÃO</v>
      </c>
    </row>
    <row r="6906" spans="1:30" x14ac:dyDescent="0.3">
      <c r="A6906" t="s">
        <v>62</v>
      </c>
      <c r="B6906" t="s">
        <v>1455</v>
      </c>
      <c r="C6906" t="s">
        <v>10733</v>
      </c>
      <c r="D6906" t="s">
        <v>158</v>
      </c>
      <c r="E6906" t="s">
        <v>159</v>
      </c>
      <c r="F6906" t="s">
        <v>63</v>
      </c>
      <c r="G6906" t="s">
        <v>35</v>
      </c>
      <c r="H6906" t="s">
        <v>36</v>
      </c>
      <c r="I6906" t="s">
        <v>37</v>
      </c>
      <c r="J6906" t="s">
        <v>409</v>
      </c>
      <c r="K6906" t="s">
        <v>410</v>
      </c>
      <c r="L6906" t="s">
        <v>141</v>
      </c>
      <c r="M6906" t="s">
        <v>38</v>
      </c>
      <c r="N6906" t="s">
        <v>39</v>
      </c>
      <c r="O6906" s="23">
        <v>255</v>
      </c>
      <c r="P6906" s="9">
        <v>8.83</v>
      </c>
      <c r="Q6906" t="s">
        <v>40</v>
      </c>
      <c r="R6906">
        <v>64778</v>
      </c>
      <c r="S6906" s="9">
        <v>28.88</v>
      </c>
      <c r="T6906" s="26">
        <v>4.6900000000000004</v>
      </c>
      <c r="U6906" s="8">
        <v>135.44999999999999</v>
      </c>
      <c r="V6906" t="s">
        <v>10734</v>
      </c>
      <c r="W6906" t="s">
        <v>2007</v>
      </c>
      <c r="X6906" t="s">
        <v>42</v>
      </c>
      <c r="Y6906" t="s">
        <v>1740</v>
      </c>
      <c r="AA6906" s="1">
        <f t="shared" si="757"/>
        <v>46080</v>
      </c>
      <c r="AB6906" s="2">
        <f t="shared" si="758"/>
        <v>2</v>
      </c>
      <c r="AC6906" s="2">
        <f t="shared" si="759"/>
        <v>2026</v>
      </c>
      <c r="AD6906" s="2" t="str">
        <f>IFERROR(VLOOKUP(A6906,'Aux Área'!$A$4:$B$123,2,0),"-")</f>
        <v>CONSERVA</v>
      </c>
    </row>
    <row r="6907" spans="1:30" x14ac:dyDescent="0.3">
      <c r="A6907" t="s">
        <v>30</v>
      </c>
      <c r="B6907" t="s">
        <v>453</v>
      </c>
      <c r="C6907" t="s">
        <v>10735</v>
      </c>
      <c r="D6907" t="s">
        <v>958</v>
      </c>
      <c r="E6907" t="s">
        <v>959</v>
      </c>
      <c r="F6907" t="s">
        <v>34</v>
      </c>
      <c r="G6907" t="s">
        <v>35</v>
      </c>
      <c r="H6907" t="s">
        <v>36</v>
      </c>
      <c r="I6907" t="s">
        <v>37</v>
      </c>
      <c r="J6907" t="s">
        <v>275</v>
      </c>
      <c r="K6907" t="s">
        <v>276</v>
      </c>
      <c r="L6907" t="s">
        <v>124</v>
      </c>
      <c r="M6907" t="s">
        <v>38</v>
      </c>
      <c r="N6907" t="s">
        <v>39</v>
      </c>
      <c r="O6907" s="23">
        <v>221</v>
      </c>
      <c r="P6907" s="9">
        <v>10.99</v>
      </c>
      <c r="Q6907" t="s">
        <v>40</v>
      </c>
      <c r="R6907">
        <v>18751</v>
      </c>
      <c r="S6907" s="9">
        <v>20.11</v>
      </c>
      <c r="T6907" s="26">
        <v>4.79</v>
      </c>
      <c r="U6907" s="8">
        <v>96.33</v>
      </c>
      <c r="V6907" t="s">
        <v>10736</v>
      </c>
      <c r="W6907" t="s">
        <v>2007</v>
      </c>
      <c r="X6907" t="s">
        <v>42</v>
      </c>
      <c r="Y6907" t="s">
        <v>1740</v>
      </c>
      <c r="AA6907" s="1">
        <f t="shared" si="757"/>
        <v>46080</v>
      </c>
      <c r="AB6907" s="2">
        <f t="shared" si="758"/>
        <v>2</v>
      </c>
      <c r="AC6907" s="2">
        <f t="shared" si="759"/>
        <v>2026</v>
      </c>
      <c r="AD6907" s="2" t="str">
        <f>IFERROR(VLOOKUP(A6907,'Aux Área'!$A$4:$B$123,2,0),"-")</f>
        <v>OPERAÇÃO</v>
      </c>
    </row>
    <row r="6908" spans="1:30" x14ac:dyDescent="0.3">
      <c r="A6908" t="s">
        <v>2181</v>
      </c>
      <c r="B6908" t="s">
        <v>4595</v>
      </c>
      <c r="C6908" t="s">
        <v>10737</v>
      </c>
      <c r="D6908" t="s">
        <v>3107</v>
      </c>
      <c r="E6908" t="s">
        <v>3108</v>
      </c>
      <c r="F6908" t="s">
        <v>2184</v>
      </c>
      <c r="G6908" t="s">
        <v>1135</v>
      </c>
      <c r="H6908" t="s">
        <v>2185</v>
      </c>
      <c r="I6908" t="s">
        <v>2186</v>
      </c>
      <c r="J6908" t="s">
        <v>237</v>
      </c>
      <c r="K6908" t="s">
        <v>238</v>
      </c>
      <c r="L6908" t="s">
        <v>110</v>
      </c>
      <c r="M6908" t="s">
        <v>38</v>
      </c>
      <c r="N6908" t="s">
        <v>668</v>
      </c>
      <c r="O6908" s="23">
        <v>1081</v>
      </c>
      <c r="P6908" s="9">
        <v>14.56</v>
      </c>
      <c r="Q6908" t="s">
        <v>40</v>
      </c>
      <c r="R6908">
        <v>126175</v>
      </c>
      <c r="S6908" s="9">
        <v>74.23</v>
      </c>
      <c r="T6908" s="26">
        <v>6.04</v>
      </c>
      <c r="U6908" s="8">
        <v>448.35</v>
      </c>
      <c r="V6908" t="s">
        <v>41</v>
      </c>
      <c r="W6908" t="s">
        <v>2007</v>
      </c>
      <c r="X6908" t="s">
        <v>42</v>
      </c>
      <c r="Y6908" t="s">
        <v>2188</v>
      </c>
      <c r="AA6908" s="1">
        <f t="shared" si="757"/>
        <v>46080</v>
      </c>
      <c r="AB6908" s="2">
        <f t="shared" si="758"/>
        <v>2</v>
      </c>
      <c r="AC6908" s="2">
        <f t="shared" si="759"/>
        <v>2026</v>
      </c>
      <c r="AD6908" s="2" t="str">
        <f>IFERROR(VLOOKUP(A6908,'Aux Área'!$A$4:$B$123,2,0),"-")</f>
        <v>INSPEÇÃO</v>
      </c>
    </row>
    <row r="6909" spans="1:30" x14ac:dyDescent="0.3">
      <c r="A6909" t="s">
        <v>2306</v>
      </c>
      <c r="B6909" t="s">
        <v>4613</v>
      </c>
      <c r="C6909" t="s">
        <v>10738</v>
      </c>
      <c r="D6909" t="s">
        <v>4386</v>
      </c>
      <c r="E6909" t="s">
        <v>4387</v>
      </c>
      <c r="F6909" t="s">
        <v>2309</v>
      </c>
      <c r="G6909" t="s">
        <v>1135</v>
      </c>
      <c r="H6909" t="s">
        <v>2275</v>
      </c>
      <c r="I6909" t="s">
        <v>1497</v>
      </c>
      <c r="J6909" t="s">
        <v>1665</v>
      </c>
      <c r="K6909" t="s">
        <v>1666</v>
      </c>
      <c r="L6909" t="s">
        <v>301</v>
      </c>
      <c r="M6909" t="s">
        <v>38</v>
      </c>
      <c r="N6909" t="s">
        <v>39</v>
      </c>
      <c r="O6909" s="23">
        <v>389</v>
      </c>
      <c r="P6909" s="9">
        <v>9.2799999999999994</v>
      </c>
      <c r="Q6909" t="s">
        <v>40</v>
      </c>
      <c r="R6909">
        <v>114517</v>
      </c>
      <c r="S6909" s="9">
        <v>41.91</v>
      </c>
      <c r="T6909" s="26">
        <v>4.6900000000000004</v>
      </c>
      <c r="U6909" s="8">
        <v>196.56</v>
      </c>
      <c r="V6909" t="s">
        <v>10739</v>
      </c>
      <c r="W6909" t="s">
        <v>2276</v>
      </c>
      <c r="X6909" t="s">
        <v>42</v>
      </c>
      <c r="Y6909" t="s">
        <v>2277</v>
      </c>
      <c r="AA6909" s="1">
        <f t="shared" si="757"/>
        <v>46080</v>
      </c>
      <c r="AB6909" s="2">
        <f t="shared" si="758"/>
        <v>2</v>
      </c>
      <c r="AC6909" s="2">
        <f t="shared" si="759"/>
        <v>2026</v>
      </c>
      <c r="AD6909" s="2" t="str">
        <f>IFERROR(VLOOKUP(A6909,'Aux Área'!$A$4:$B$123,2,0),"-")</f>
        <v>INSPEÇÃO</v>
      </c>
    </row>
    <row r="6910" spans="1:30" x14ac:dyDescent="0.3">
      <c r="A6910" t="s">
        <v>2638</v>
      </c>
      <c r="B6910" t="s">
        <v>4593</v>
      </c>
      <c r="C6910" t="s">
        <v>10740</v>
      </c>
      <c r="D6910" t="s">
        <v>9935</v>
      </c>
      <c r="E6910" t="s">
        <v>9668</v>
      </c>
      <c r="F6910" t="s">
        <v>2641</v>
      </c>
      <c r="G6910" t="s">
        <v>1135</v>
      </c>
      <c r="H6910" t="s">
        <v>2275</v>
      </c>
      <c r="I6910" t="s">
        <v>1497</v>
      </c>
      <c r="J6910" t="s">
        <v>370</v>
      </c>
      <c r="K6910" t="s">
        <v>371</v>
      </c>
      <c r="L6910" t="s">
        <v>124</v>
      </c>
      <c r="M6910" t="s">
        <v>38</v>
      </c>
      <c r="N6910" t="s">
        <v>39</v>
      </c>
      <c r="O6910" s="23">
        <v>522</v>
      </c>
      <c r="P6910" s="9">
        <v>11.85</v>
      </c>
      <c r="Q6910" t="s">
        <v>40</v>
      </c>
      <c r="R6910">
        <v>106314</v>
      </c>
      <c r="S6910" s="9">
        <v>44.06</v>
      </c>
      <c r="T6910" s="26">
        <v>4.99</v>
      </c>
      <c r="U6910" s="8">
        <v>219.86</v>
      </c>
      <c r="V6910" t="s">
        <v>10741</v>
      </c>
      <c r="W6910" t="s">
        <v>2276</v>
      </c>
      <c r="X6910" t="s">
        <v>42</v>
      </c>
      <c r="Y6910" t="s">
        <v>2277</v>
      </c>
      <c r="AA6910" s="1">
        <f t="shared" si="757"/>
        <v>46080</v>
      </c>
      <c r="AB6910" s="2">
        <f t="shared" si="758"/>
        <v>2</v>
      </c>
      <c r="AC6910" s="2">
        <f t="shared" si="759"/>
        <v>2026</v>
      </c>
      <c r="AD6910" s="2" t="str">
        <f>IFERROR(VLOOKUP(A6910,'Aux Área'!$A$4:$B$123,2,0),"-")</f>
        <v>INSPEÇÃO</v>
      </c>
    </row>
    <row r="6911" spans="1:30" x14ac:dyDescent="0.3">
      <c r="A6911" t="s">
        <v>2552</v>
      </c>
      <c r="B6911" t="s">
        <v>2553</v>
      </c>
      <c r="C6911" t="s">
        <v>10742</v>
      </c>
      <c r="D6911" t="s">
        <v>2468</v>
      </c>
      <c r="E6911" t="s">
        <v>2469</v>
      </c>
      <c r="F6911" t="s">
        <v>2555</v>
      </c>
      <c r="G6911" t="s">
        <v>659</v>
      </c>
      <c r="H6911" t="s">
        <v>2215</v>
      </c>
      <c r="I6911" t="s">
        <v>667</v>
      </c>
      <c r="J6911" t="s">
        <v>10743</v>
      </c>
      <c r="K6911" t="s">
        <v>10744</v>
      </c>
      <c r="L6911" t="s">
        <v>141</v>
      </c>
      <c r="M6911" t="s">
        <v>38</v>
      </c>
      <c r="N6911" t="s">
        <v>668</v>
      </c>
      <c r="O6911" s="23">
        <v>414</v>
      </c>
      <c r="P6911" s="9">
        <v>6.47</v>
      </c>
      <c r="Q6911" t="s">
        <v>40</v>
      </c>
      <c r="R6911">
        <v>9922</v>
      </c>
      <c r="S6911" s="9">
        <v>63.94</v>
      </c>
      <c r="T6911" s="26">
        <v>5.69</v>
      </c>
      <c r="U6911" s="8">
        <v>363.82</v>
      </c>
      <c r="V6911" t="s">
        <v>10745</v>
      </c>
      <c r="W6911" t="s">
        <v>2007</v>
      </c>
      <c r="X6911" t="s">
        <v>42</v>
      </c>
      <c r="Y6911" t="s">
        <v>1740</v>
      </c>
      <c r="AA6911" s="1">
        <f t="shared" si="757"/>
        <v>46080</v>
      </c>
      <c r="AB6911" s="2">
        <f t="shared" si="758"/>
        <v>2</v>
      </c>
      <c r="AC6911" s="2">
        <f t="shared" si="759"/>
        <v>2026</v>
      </c>
      <c r="AD6911" s="2" t="str">
        <f>IFERROR(VLOOKUP(A6911,'Aux Área'!$A$4:$B$123,2,0),"-")</f>
        <v>APH</v>
      </c>
    </row>
    <row r="6912" spans="1:30" x14ac:dyDescent="0.3">
      <c r="A6912" t="s">
        <v>2552</v>
      </c>
      <c r="C6912" t="s">
        <v>10742</v>
      </c>
      <c r="F6912" t="s">
        <v>2555</v>
      </c>
      <c r="K6912" t="s">
        <v>10744</v>
      </c>
      <c r="N6912" t="s">
        <v>15690</v>
      </c>
      <c r="O6912" t="s">
        <v>15244</v>
      </c>
      <c r="P6912" s="9" t="s">
        <v>15244</v>
      </c>
      <c r="Q6912" t="s">
        <v>40</v>
      </c>
      <c r="R6912" t="s">
        <v>15244</v>
      </c>
      <c r="S6912">
        <v>1.63</v>
      </c>
      <c r="U6912" s="8">
        <v>4.3899999999999997</v>
      </c>
      <c r="AA6912" s="1">
        <f t="shared" si="757"/>
        <v>46080</v>
      </c>
      <c r="AB6912" s="2">
        <f t="shared" si="758"/>
        <v>2</v>
      </c>
      <c r="AC6912" s="2">
        <f t="shared" si="759"/>
        <v>2026</v>
      </c>
      <c r="AD6912" s="2" t="str">
        <f>IFERROR(VLOOKUP(A6912,'Aux Área'!$A$4:$B$123,2,0),"-")</f>
        <v>APH</v>
      </c>
    </row>
    <row r="6913" spans="1:30" x14ac:dyDescent="0.3">
      <c r="A6913" t="s">
        <v>2632</v>
      </c>
      <c r="B6913" t="s">
        <v>2633</v>
      </c>
      <c r="C6913" t="s">
        <v>10746</v>
      </c>
      <c r="D6913" t="s">
        <v>8713</v>
      </c>
      <c r="E6913" t="s">
        <v>8714</v>
      </c>
      <c r="F6913" t="s">
        <v>3712</v>
      </c>
      <c r="G6913" t="s">
        <v>1300</v>
      </c>
      <c r="H6913" t="s">
        <v>2635</v>
      </c>
      <c r="I6913" t="s">
        <v>37</v>
      </c>
      <c r="J6913" t="s">
        <v>285</v>
      </c>
      <c r="K6913" t="s">
        <v>286</v>
      </c>
      <c r="L6913" t="s">
        <v>91</v>
      </c>
      <c r="M6913" t="s">
        <v>38</v>
      </c>
      <c r="N6913" t="s">
        <v>39</v>
      </c>
      <c r="O6913" s="23">
        <v>320</v>
      </c>
      <c r="P6913" s="9">
        <v>7.1</v>
      </c>
      <c r="Q6913" t="s">
        <v>40</v>
      </c>
      <c r="R6913">
        <v>11020</v>
      </c>
      <c r="S6913" s="9">
        <v>45.06</v>
      </c>
      <c r="T6913" s="26">
        <v>4.891</v>
      </c>
      <c r="U6913" s="8">
        <v>220.38</v>
      </c>
      <c r="V6913" t="s">
        <v>10747</v>
      </c>
      <c r="W6913" t="s">
        <v>2007</v>
      </c>
      <c r="X6913" t="s">
        <v>42</v>
      </c>
      <c r="Y6913" t="s">
        <v>1740</v>
      </c>
      <c r="AA6913" s="1">
        <f t="shared" si="757"/>
        <v>46080</v>
      </c>
      <c r="AB6913" s="2">
        <f t="shared" si="758"/>
        <v>2</v>
      </c>
      <c r="AC6913" s="2">
        <f t="shared" si="759"/>
        <v>2026</v>
      </c>
      <c r="AD6913" s="2" t="str">
        <f>IFERROR(VLOOKUP(A6913,'Aux Área'!$A$4:$B$123,2,0),"-")</f>
        <v>TI</v>
      </c>
    </row>
    <row r="6914" spans="1:30" x14ac:dyDescent="0.3">
      <c r="A6914" t="s">
        <v>1979</v>
      </c>
      <c r="B6914" t="s">
        <v>1980</v>
      </c>
      <c r="C6914" t="s">
        <v>10748</v>
      </c>
      <c r="D6914" t="s">
        <v>4102</v>
      </c>
      <c r="E6914" t="s">
        <v>4103</v>
      </c>
      <c r="F6914" t="s">
        <v>1982</v>
      </c>
      <c r="G6914" t="s">
        <v>1495</v>
      </c>
      <c r="H6914" t="s">
        <v>2020</v>
      </c>
      <c r="I6914" t="s">
        <v>2021</v>
      </c>
      <c r="J6914" t="s">
        <v>165</v>
      </c>
      <c r="K6914" t="s">
        <v>166</v>
      </c>
      <c r="L6914" t="s">
        <v>167</v>
      </c>
      <c r="M6914" t="s">
        <v>38</v>
      </c>
      <c r="N6914" t="s">
        <v>668</v>
      </c>
      <c r="O6914" s="23">
        <v>994</v>
      </c>
      <c r="P6914" s="9">
        <v>2.23</v>
      </c>
      <c r="Q6914" t="s">
        <v>40</v>
      </c>
      <c r="R6914">
        <v>23145</v>
      </c>
      <c r="S6914" s="9">
        <v>446.21</v>
      </c>
      <c r="T6914" s="26">
        <v>6.24</v>
      </c>
      <c r="U6914" s="8">
        <v>2784.35</v>
      </c>
      <c r="V6914" t="s">
        <v>112</v>
      </c>
      <c r="W6914" t="s">
        <v>1985</v>
      </c>
      <c r="X6914" t="s">
        <v>42</v>
      </c>
      <c r="Y6914" t="s">
        <v>1986</v>
      </c>
      <c r="AA6914" s="1">
        <f t="shared" si="757"/>
        <v>46080</v>
      </c>
      <c r="AB6914" s="2">
        <f t="shared" si="758"/>
        <v>2</v>
      </c>
      <c r="AC6914" s="2">
        <f t="shared" si="759"/>
        <v>2026</v>
      </c>
      <c r="AD6914" s="2" t="str">
        <f>IFERROR(VLOOKUP(A6914,'Aux Área'!$A$4:$B$123,2,0),"-")</f>
        <v>PESADOS</v>
      </c>
    </row>
    <row r="6915" spans="1:30" x14ac:dyDescent="0.3">
      <c r="A6915" t="s">
        <v>1069</v>
      </c>
      <c r="B6915" t="s">
        <v>10314</v>
      </c>
      <c r="C6915" t="s">
        <v>10749</v>
      </c>
      <c r="D6915" t="s">
        <v>2169</v>
      </c>
      <c r="E6915" t="s">
        <v>2170</v>
      </c>
      <c r="F6915" t="s">
        <v>1071</v>
      </c>
      <c r="G6915" t="s">
        <v>35</v>
      </c>
      <c r="H6915" t="s">
        <v>36</v>
      </c>
      <c r="I6915" t="s">
        <v>37</v>
      </c>
      <c r="J6915" t="s">
        <v>275</v>
      </c>
      <c r="K6915" t="s">
        <v>276</v>
      </c>
      <c r="L6915" t="s">
        <v>124</v>
      </c>
      <c r="M6915" t="s">
        <v>38</v>
      </c>
      <c r="N6915" t="s">
        <v>39</v>
      </c>
      <c r="O6915" s="23">
        <v>308</v>
      </c>
      <c r="P6915" s="9">
        <v>8.3000000000000007</v>
      </c>
      <c r="Q6915" t="s">
        <v>40</v>
      </c>
      <c r="R6915">
        <v>17972</v>
      </c>
      <c r="S6915" s="9">
        <v>37.119999999999997</v>
      </c>
      <c r="T6915" s="26">
        <v>4.79</v>
      </c>
      <c r="U6915" s="8">
        <v>177.8</v>
      </c>
      <c r="V6915" t="s">
        <v>10750</v>
      </c>
      <c r="W6915" t="s">
        <v>2007</v>
      </c>
      <c r="X6915" t="s">
        <v>42</v>
      </c>
      <c r="Y6915" t="s">
        <v>1740</v>
      </c>
      <c r="AA6915" s="1">
        <f t="shared" si="757"/>
        <v>46080</v>
      </c>
      <c r="AB6915" s="2">
        <f t="shared" si="758"/>
        <v>2</v>
      </c>
      <c r="AC6915" s="2">
        <f t="shared" si="759"/>
        <v>2026</v>
      </c>
      <c r="AD6915" s="2" t="str">
        <f>IFERROR(VLOOKUP(A6915,'Aux Área'!$A$4:$B$123,2,0),"-")</f>
        <v>FACILITIES</v>
      </c>
    </row>
    <row r="6916" spans="1:30" x14ac:dyDescent="0.3">
      <c r="A6916" t="s">
        <v>76</v>
      </c>
      <c r="B6916" t="s">
        <v>380</v>
      </c>
      <c r="C6916" t="s">
        <v>10751</v>
      </c>
      <c r="D6916" t="s">
        <v>382</v>
      </c>
      <c r="E6916" t="s">
        <v>383</v>
      </c>
      <c r="F6916" t="s">
        <v>77</v>
      </c>
      <c r="G6916" t="s">
        <v>35</v>
      </c>
      <c r="H6916" t="s">
        <v>36</v>
      </c>
      <c r="I6916" t="s">
        <v>37</v>
      </c>
      <c r="J6916" t="s">
        <v>627</v>
      </c>
      <c r="K6916" t="s">
        <v>628</v>
      </c>
      <c r="L6916" t="s">
        <v>84</v>
      </c>
      <c r="M6916" t="s">
        <v>38</v>
      </c>
      <c r="N6916" t="s">
        <v>39</v>
      </c>
      <c r="O6916" s="23">
        <v>359</v>
      </c>
      <c r="P6916" s="9">
        <v>9.5399999999999991</v>
      </c>
      <c r="Q6916" t="s">
        <v>40</v>
      </c>
      <c r="R6916">
        <v>59188</v>
      </c>
      <c r="S6916" s="9">
        <v>37.65</v>
      </c>
      <c r="T6916" s="26">
        <v>5.27</v>
      </c>
      <c r="U6916" s="8">
        <v>198.41</v>
      </c>
      <c r="V6916" t="s">
        <v>10752</v>
      </c>
      <c r="W6916" t="s">
        <v>2007</v>
      </c>
      <c r="X6916" t="s">
        <v>42</v>
      </c>
      <c r="Y6916" t="s">
        <v>1740</v>
      </c>
      <c r="AA6916" s="1">
        <f t="shared" si="757"/>
        <v>46080</v>
      </c>
      <c r="AB6916" s="2">
        <f t="shared" si="758"/>
        <v>2</v>
      </c>
      <c r="AC6916" s="2">
        <f t="shared" si="759"/>
        <v>2026</v>
      </c>
      <c r="AD6916" s="2" t="str">
        <f>IFERROR(VLOOKUP(A6916,'Aux Área'!$A$4:$B$123,2,0),"-")</f>
        <v>QSMS</v>
      </c>
    </row>
    <row r="6917" spans="1:30" x14ac:dyDescent="0.3">
      <c r="A6917" t="s">
        <v>5182</v>
      </c>
      <c r="B6917" t="s">
        <v>5183</v>
      </c>
      <c r="C6917" t="s">
        <v>10753</v>
      </c>
      <c r="D6917" t="s">
        <v>1562</v>
      </c>
      <c r="E6917" t="s">
        <v>1563</v>
      </c>
      <c r="F6917" t="s">
        <v>15238</v>
      </c>
      <c r="G6917" t="s">
        <v>1300</v>
      </c>
      <c r="H6917" t="s">
        <v>1301</v>
      </c>
      <c r="I6917" t="s">
        <v>37</v>
      </c>
      <c r="J6917" t="s">
        <v>215</v>
      </c>
      <c r="K6917" t="s">
        <v>216</v>
      </c>
      <c r="L6917" t="s">
        <v>217</v>
      </c>
      <c r="M6917" t="s">
        <v>38</v>
      </c>
      <c r="N6917" t="s">
        <v>39</v>
      </c>
      <c r="O6917" s="23">
        <v>387</v>
      </c>
      <c r="P6917" s="9">
        <v>8.41</v>
      </c>
      <c r="Q6917" t="s">
        <v>40</v>
      </c>
      <c r="R6917">
        <v>42858</v>
      </c>
      <c r="S6917" s="9">
        <v>46.04</v>
      </c>
      <c r="T6917" s="26">
        <v>5.17</v>
      </c>
      <c r="U6917" s="8">
        <v>238.03</v>
      </c>
      <c r="V6917" t="s">
        <v>41</v>
      </c>
      <c r="W6917" t="s">
        <v>2276</v>
      </c>
      <c r="X6917" t="s">
        <v>42</v>
      </c>
      <c r="Y6917" t="s">
        <v>2277</v>
      </c>
      <c r="AA6917" s="1">
        <f t="shared" si="757"/>
        <v>46080</v>
      </c>
      <c r="AB6917" s="2">
        <f t="shared" si="758"/>
        <v>2</v>
      </c>
      <c r="AC6917" s="2">
        <f t="shared" si="759"/>
        <v>2026</v>
      </c>
      <c r="AD6917" s="2" t="str">
        <f>IFERROR(VLOOKUP(A6917,'Aux Área'!$A$4:$B$123,2,0),"-")</f>
        <v>ENGENHARIA</v>
      </c>
    </row>
    <row r="6918" spans="1:30" x14ac:dyDescent="0.3">
      <c r="A6918" t="s">
        <v>2314</v>
      </c>
      <c r="B6918" t="s">
        <v>4624</v>
      </c>
      <c r="C6918" t="s">
        <v>10754</v>
      </c>
      <c r="D6918" t="s">
        <v>9879</v>
      </c>
      <c r="E6918" t="s">
        <v>9667</v>
      </c>
      <c r="F6918" t="s">
        <v>2317</v>
      </c>
      <c r="G6918" t="s">
        <v>1300</v>
      </c>
      <c r="H6918" t="s">
        <v>1301</v>
      </c>
      <c r="I6918" t="s">
        <v>37</v>
      </c>
      <c r="J6918" t="s">
        <v>231</v>
      </c>
      <c r="K6918" t="s">
        <v>232</v>
      </c>
      <c r="L6918" t="s">
        <v>217</v>
      </c>
      <c r="M6918" t="s">
        <v>38</v>
      </c>
      <c r="N6918" t="s">
        <v>39</v>
      </c>
      <c r="O6918" s="23">
        <v>461</v>
      </c>
      <c r="P6918" s="9">
        <v>10.14</v>
      </c>
      <c r="Q6918" t="s">
        <v>40</v>
      </c>
      <c r="R6918">
        <v>66149</v>
      </c>
      <c r="S6918" s="9">
        <v>45.45</v>
      </c>
      <c r="T6918" s="26">
        <v>4.8600000000000003</v>
      </c>
      <c r="U6918" s="8">
        <v>220.9</v>
      </c>
      <c r="V6918" t="s">
        <v>10755</v>
      </c>
      <c r="W6918" t="s">
        <v>2276</v>
      </c>
      <c r="X6918" t="s">
        <v>42</v>
      </c>
      <c r="Y6918" t="s">
        <v>2277</v>
      </c>
      <c r="AA6918" s="1">
        <f t="shared" si="757"/>
        <v>46080</v>
      </c>
      <c r="AB6918" s="2">
        <f t="shared" si="758"/>
        <v>2</v>
      </c>
      <c r="AC6918" s="2">
        <f t="shared" si="759"/>
        <v>2026</v>
      </c>
      <c r="AD6918" s="2" t="str">
        <f>IFERROR(VLOOKUP(A6918,'Aux Área'!$A$4:$B$123,2,0),"-")</f>
        <v>INSPEÇÃO</v>
      </c>
    </row>
    <row r="6919" spans="1:30" x14ac:dyDescent="0.3">
      <c r="A6919" t="s">
        <v>2488</v>
      </c>
      <c r="B6919" t="s">
        <v>2489</v>
      </c>
      <c r="C6919" t="s">
        <v>10756</v>
      </c>
      <c r="D6919" t="s">
        <v>8628</v>
      </c>
      <c r="E6919" t="s">
        <v>8629</v>
      </c>
      <c r="F6919" t="s">
        <v>2491</v>
      </c>
      <c r="G6919" t="s">
        <v>659</v>
      </c>
      <c r="H6919" t="s">
        <v>2215</v>
      </c>
      <c r="I6919" t="s">
        <v>667</v>
      </c>
      <c r="J6919" t="s">
        <v>165</v>
      </c>
      <c r="K6919" t="s">
        <v>166</v>
      </c>
      <c r="L6919" t="s">
        <v>167</v>
      </c>
      <c r="M6919" t="s">
        <v>38</v>
      </c>
      <c r="N6919" t="s">
        <v>668</v>
      </c>
      <c r="O6919" s="23">
        <v>195</v>
      </c>
      <c r="P6919" s="9">
        <v>6.42</v>
      </c>
      <c r="Q6919" t="s">
        <v>40</v>
      </c>
      <c r="R6919">
        <v>6616</v>
      </c>
      <c r="S6919" s="9">
        <v>30.38</v>
      </c>
      <c r="T6919" s="26">
        <v>6.24</v>
      </c>
      <c r="U6919" s="8">
        <v>189.57</v>
      </c>
      <c r="V6919" t="s">
        <v>112</v>
      </c>
      <c r="W6919" t="s">
        <v>2007</v>
      </c>
      <c r="X6919" t="s">
        <v>42</v>
      </c>
      <c r="Y6919" t="s">
        <v>1740</v>
      </c>
      <c r="AA6919" s="1">
        <f t="shared" si="757"/>
        <v>46080</v>
      </c>
      <c r="AB6919" s="2">
        <f t="shared" si="758"/>
        <v>2</v>
      </c>
      <c r="AC6919" s="2">
        <f t="shared" si="759"/>
        <v>2026</v>
      </c>
      <c r="AD6919" s="2" t="str">
        <f>IFERROR(VLOOKUP(A6919,'Aux Área'!$A$4:$B$123,2,0),"-")</f>
        <v>APH</v>
      </c>
    </row>
    <row r="6920" spans="1:30" x14ac:dyDescent="0.3">
      <c r="A6920" t="s">
        <v>2700</v>
      </c>
      <c r="B6920" t="s">
        <v>2000</v>
      </c>
      <c r="C6920" t="s">
        <v>10757</v>
      </c>
      <c r="D6920" t="s">
        <v>3547</v>
      </c>
      <c r="E6920" t="s">
        <v>3548</v>
      </c>
      <c r="F6920" t="s">
        <v>2703</v>
      </c>
      <c r="G6920" t="s">
        <v>659</v>
      </c>
      <c r="H6920" t="s">
        <v>1996</v>
      </c>
      <c r="I6920" t="s">
        <v>1997</v>
      </c>
      <c r="J6920" t="s">
        <v>275</v>
      </c>
      <c r="K6920" t="s">
        <v>276</v>
      </c>
      <c r="L6920" t="s">
        <v>124</v>
      </c>
      <c r="M6920" t="s">
        <v>38</v>
      </c>
      <c r="N6920" t="s">
        <v>668</v>
      </c>
      <c r="O6920" s="23">
        <v>532</v>
      </c>
      <c r="P6920" s="9">
        <v>5.62</v>
      </c>
      <c r="Q6920" t="s">
        <v>40</v>
      </c>
      <c r="R6920">
        <v>21492</v>
      </c>
      <c r="S6920" s="9">
        <v>94.67</v>
      </c>
      <c r="T6920" s="26">
        <v>6.39</v>
      </c>
      <c r="U6920" s="8">
        <v>604.94000000000005</v>
      </c>
      <c r="V6920" t="s">
        <v>10758</v>
      </c>
      <c r="W6920" t="s">
        <v>1985</v>
      </c>
      <c r="X6920" t="s">
        <v>42</v>
      </c>
      <c r="Y6920" t="s">
        <v>1986</v>
      </c>
      <c r="AA6920" s="1">
        <f t="shared" si="757"/>
        <v>46080</v>
      </c>
      <c r="AB6920" s="2">
        <f t="shared" si="758"/>
        <v>2</v>
      </c>
      <c r="AC6920" s="2">
        <f t="shared" si="759"/>
        <v>2026</v>
      </c>
      <c r="AD6920" s="2" t="str">
        <f>IFERROR(VLOOKUP(A6920,'Aux Área'!$A$4:$B$123,2,0),"-")</f>
        <v>PESADOS</v>
      </c>
    </row>
    <row r="6921" spans="1:30" x14ac:dyDescent="0.3">
      <c r="A6921" t="s">
        <v>3092</v>
      </c>
      <c r="B6921" t="s">
        <v>4774</v>
      </c>
      <c r="C6921" t="s">
        <v>10759</v>
      </c>
      <c r="D6921" t="s">
        <v>3285</v>
      </c>
      <c r="E6921" t="s">
        <v>3286</v>
      </c>
      <c r="F6921" t="s">
        <v>3594</v>
      </c>
      <c r="G6921" t="s">
        <v>1135</v>
      </c>
      <c r="H6921" t="s">
        <v>2275</v>
      </c>
      <c r="I6921" t="s">
        <v>1497</v>
      </c>
      <c r="J6921" t="s">
        <v>231</v>
      </c>
      <c r="K6921" t="s">
        <v>232</v>
      </c>
      <c r="L6921" t="s">
        <v>217</v>
      </c>
      <c r="M6921" t="s">
        <v>38</v>
      </c>
      <c r="N6921" t="s">
        <v>39</v>
      </c>
      <c r="O6921" s="23">
        <v>439</v>
      </c>
      <c r="P6921" s="9">
        <v>9.77</v>
      </c>
      <c r="Q6921" t="s">
        <v>40</v>
      </c>
      <c r="R6921">
        <v>99566</v>
      </c>
      <c r="S6921" s="9">
        <v>44.94</v>
      </c>
      <c r="T6921" s="26">
        <v>4.8600000000000003</v>
      </c>
      <c r="U6921" s="8">
        <v>218.43</v>
      </c>
      <c r="V6921" t="s">
        <v>10760</v>
      </c>
      <c r="W6921" t="s">
        <v>2276</v>
      </c>
      <c r="X6921" t="s">
        <v>42</v>
      </c>
      <c r="Y6921" t="s">
        <v>2277</v>
      </c>
      <c r="AA6921" s="1">
        <f t="shared" si="757"/>
        <v>46080</v>
      </c>
      <c r="AB6921" s="2">
        <f t="shared" si="758"/>
        <v>2</v>
      </c>
      <c r="AC6921" s="2">
        <f t="shared" si="759"/>
        <v>2026</v>
      </c>
      <c r="AD6921" s="2" t="str">
        <f>IFERROR(VLOOKUP(A6921,'Aux Área'!$A$4:$B$123,2,0),"-")</f>
        <v>INSPEÇÃO</v>
      </c>
    </row>
    <row r="6922" spans="1:30" x14ac:dyDescent="0.3">
      <c r="A6922" t="s">
        <v>52</v>
      </c>
      <c r="B6922" t="s">
        <v>1449</v>
      </c>
      <c r="C6922" t="s">
        <v>10761</v>
      </c>
      <c r="D6922" t="s">
        <v>3149</v>
      </c>
      <c r="E6922" t="s">
        <v>3150</v>
      </c>
      <c r="F6922" t="s">
        <v>53</v>
      </c>
      <c r="G6922" t="s">
        <v>35</v>
      </c>
      <c r="H6922" t="s">
        <v>36</v>
      </c>
      <c r="I6922" t="s">
        <v>37</v>
      </c>
      <c r="J6922" t="s">
        <v>188</v>
      </c>
      <c r="K6922" t="s">
        <v>189</v>
      </c>
      <c r="L6922" t="s">
        <v>190</v>
      </c>
      <c r="M6922" t="s">
        <v>38</v>
      </c>
      <c r="N6922" t="s">
        <v>39</v>
      </c>
      <c r="O6922" s="23">
        <v>340</v>
      </c>
      <c r="P6922" s="9">
        <v>10.28</v>
      </c>
      <c r="Q6922" t="s">
        <v>40</v>
      </c>
      <c r="R6922">
        <v>68101</v>
      </c>
      <c r="S6922" s="9">
        <v>33.08</v>
      </c>
      <c r="T6922" s="26">
        <v>4.99</v>
      </c>
      <c r="U6922" s="8">
        <v>165.07</v>
      </c>
      <c r="V6922" t="s">
        <v>41</v>
      </c>
      <c r="W6922" t="s">
        <v>2007</v>
      </c>
      <c r="X6922" t="s">
        <v>42</v>
      </c>
      <c r="Y6922" t="s">
        <v>1740</v>
      </c>
      <c r="AA6922" s="1">
        <f t="shared" si="757"/>
        <v>46080</v>
      </c>
      <c r="AB6922" s="2">
        <f t="shared" si="758"/>
        <v>2</v>
      </c>
      <c r="AC6922" s="2">
        <f t="shared" si="759"/>
        <v>2026</v>
      </c>
      <c r="AD6922" s="2" t="str">
        <f>IFERROR(VLOOKUP(A6922,'Aux Área'!$A$4:$B$123,2,0),"-")</f>
        <v>OPERAÇÃO</v>
      </c>
    </row>
    <row r="6923" spans="1:30" x14ac:dyDescent="0.3">
      <c r="A6923" t="s">
        <v>2700</v>
      </c>
      <c r="C6923" t="s">
        <v>15741</v>
      </c>
      <c r="F6923" t="s">
        <v>2703</v>
      </c>
      <c r="K6923" t="s">
        <v>276</v>
      </c>
      <c r="N6923" t="s">
        <v>15690</v>
      </c>
      <c r="O6923" t="s">
        <v>15244</v>
      </c>
      <c r="P6923" s="9" t="s">
        <v>15244</v>
      </c>
      <c r="Q6923" t="s">
        <v>40</v>
      </c>
      <c r="R6923" t="s">
        <v>15244</v>
      </c>
      <c r="S6923">
        <v>5.46</v>
      </c>
      <c r="U6923" s="8">
        <v>20.7</v>
      </c>
      <c r="AA6923" s="1">
        <f t="shared" si="757"/>
        <v>46080</v>
      </c>
      <c r="AB6923" s="2">
        <f t="shared" si="758"/>
        <v>2</v>
      </c>
      <c r="AC6923" s="2">
        <f t="shared" si="759"/>
        <v>2026</v>
      </c>
      <c r="AD6923" s="2" t="str">
        <f>IFERROR(VLOOKUP(A6923,'Aux Área'!$A$4:$B$123,2,0),"-")</f>
        <v>PESADOS</v>
      </c>
    </row>
    <row r="6924" spans="1:30" x14ac:dyDescent="0.3">
      <c r="A6924" t="s">
        <v>68</v>
      </c>
      <c r="B6924" t="s">
        <v>296</v>
      </c>
      <c r="C6924" t="s">
        <v>10762</v>
      </c>
      <c r="D6924" t="s">
        <v>2728</v>
      </c>
      <c r="E6924" t="s">
        <v>2729</v>
      </c>
      <c r="F6924" t="s">
        <v>69</v>
      </c>
      <c r="G6924" t="s">
        <v>35</v>
      </c>
      <c r="H6924" t="s">
        <v>36</v>
      </c>
      <c r="I6924" t="s">
        <v>37</v>
      </c>
      <c r="J6924" t="s">
        <v>2950</v>
      </c>
      <c r="K6924" t="s">
        <v>2951</v>
      </c>
      <c r="L6924" t="s">
        <v>181</v>
      </c>
      <c r="M6924" t="s">
        <v>38</v>
      </c>
      <c r="N6924" t="s">
        <v>39</v>
      </c>
      <c r="O6924" s="23">
        <v>333</v>
      </c>
      <c r="P6924" s="9">
        <v>9.27</v>
      </c>
      <c r="Q6924" t="s">
        <v>40</v>
      </c>
      <c r="R6924">
        <v>47597</v>
      </c>
      <c r="S6924" s="9">
        <v>35.909999999999997</v>
      </c>
      <c r="T6924" s="26">
        <v>4.49</v>
      </c>
      <c r="U6924" s="8">
        <v>161.25</v>
      </c>
      <c r="V6924" t="s">
        <v>10763</v>
      </c>
      <c r="W6924" t="s">
        <v>2007</v>
      </c>
      <c r="X6924" t="s">
        <v>42</v>
      </c>
      <c r="Y6924" t="s">
        <v>1740</v>
      </c>
      <c r="AA6924" s="1">
        <f t="shared" si="757"/>
        <v>46080</v>
      </c>
      <c r="AB6924" s="2">
        <f t="shared" si="758"/>
        <v>2</v>
      </c>
      <c r="AC6924" s="2">
        <f t="shared" si="759"/>
        <v>2026</v>
      </c>
      <c r="AD6924" s="2" t="str">
        <f>IFERROR(VLOOKUP(A6924,'Aux Área'!$A$4:$B$123,2,0),"-")</f>
        <v>OPERAÇÃO</v>
      </c>
    </row>
    <row r="6925" spans="1:30" x14ac:dyDescent="0.3">
      <c r="A6925" t="s">
        <v>74</v>
      </c>
      <c r="B6925" t="s">
        <v>255</v>
      </c>
      <c r="C6925" t="s">
        <v>10764</v>
      </c>
      <c r="D6925" t="s">
        <v>115</v>
      </c>
      <c r="E6925" t="s">
        <v>116</v>
      </c>
      <c r="F6925" t="s">
        <v>75</v>
      </c>
      <c r="G6925" t="s">
        <v>35</v>
      </c>
      <c r="H6925" t="s">
        <v>36</v>
      </c>
      <c r="I6925" t="s">
        <v>37</v>
      </c>
      <c r="J6925" t="s">
        <v>231</v>
      </c>
      <c r="K6925" t="s">
        <v>232</v>
      </c>
      <c r="L6925" t="s">
        <v>217</v>
      </c>
      <c r="M6925" t="s">
        <v>38</v>
      </c>
      <c r="N6925" t="s">
        <v>39</v>
      </c>
      <c r="O6925" s="23">
        <v>283</v>
      </c>
      <c r="P6925" s="9">
        <v>8.48</v>
      </c>
      <c r="Q6925" t="s">
        <v>40</v>
      </c>
      <c r="R6925">
        <v>17311</v>
      </c>
      <c r="S6925" s="9">
        <v>33.380000000000003</v>
      </c>
      <c r="T6925" s="26">
        <v>4.8600000000000003</v>
      </c>
      <c r="U6925" s="8">
        <v>162.22999999999999</v>
      </c>
      <c r="V6925" t="s">
        <v>10765</v>
      </c>
      <c r="W6925" t="s">
        <v>2007</v>
      </c>
      <c r="X6925" t="s">
        <v>42</v>
      </c>
      <c r="Y6925" t="s">
        <v>1740</v>
      </c>
      <c r="AA6925" s="1">
        <f t="shared" si="757"/>
        <v>46080</v>
      </c>
      <c r="AB6925" s="2">
        <f t="shared" si="758"/>
        <v>2</v>
      </c>
      <c r="AC6925" s="2">
        <f t="shared" si="759"/>
        <v>2026</v>
      </c>
      <c r="AD6925" s="2" t="str">
        <f>IFERROR(VLOOKUP(A6925,'Aux Área'!$A$4:$B$123,2,0),"-")</f>
        <v>TI</v>
      </c>
    </row>
    <row r="6926" spans="1:30" x14ac:dyDescent="0.3">
      <c r="A6926" t="s">
        <v>2643</v>
      </c>
      <c r="B6926" t="s">
        <v>2307</v>
      </c>
      <c r="C6926" t="s">
        <v>10766</v>
      </c>
      <c r="D6926" t="s">
        <v>7207</v>
      </c>
      <c r="E6926" t="s">
        <v>7208</v>
      </c>
      <c r="F6926" t="s">
        <v>2646</v>
      </c>
      <c r="G6926" t="s">
        <v>1300</v>
      </c>
      <c r="H6926" t="s">
        <v>1301</v>
      </c>
      <c r="I6926" t="s">
        <v>37</v>
      </c>
      <c r="J6926" t="s">
        <v>172</v>
      </c>
      <c r="K6926" t="s">
        <v>173</v>
      </c>
      <c r="L6926" t="s">
        <v>124</v>
      </c>
      <c r="M6926" t="s">
        <v>38</v>
      </c>
      <c r="N6926" t="s">
        <v>39</v>
      </c>
      <c r="O6926" s="23">
        <v>399</v>
      </c>
      <c r="P6926" s="9">
        <v>9.44</v>
      </c>
      <c r="Q6926" t="s">
        <v>40</v>
      </c>
      <c r="R6926">
        <v>112832</v>
      </c>
      <c r="S6926" s="9">
        <v>42.28</v>
      </c>
      <c r="T6926" s="26">
        <v>4.59</v>
      </c>
      <c r="U6926" s="8">
        <v>194.07</v>
      </c>
      <c r="V6926" t="s">
        <v>7258</v>
      </c>
      <c r="W6926" t="s">
        <v>2276</v>
      </c>
      <c r="X6926" t="s">
        <v>42</v>
      </c>
      <c r="Y6926" t="s">
        <v>2277</v>
      </c>
      <c r="AA6926" s="1">
        <f t="shared" si="757"/>
        <v>46080</v>
      </c>
      <c r="AB6926" s="2">
        <f t="shared" si="758"/>
        <v>2</v>
      </c>
      <c r="AC6926" s="2">
        <f t="shared" si="759"/>
        <v>2026</v>
      </c>
      <c r="AD6926" s="2" t="str">
        <f>IFERROR(VLOOKUP(A6926,'Aux Área'!$A$4:$B$123,2,0),"-")</f>
        <v>INSPEÇÃO</v>
      </c>
    </row>
    <row r="6927" spans="1:30" x14ac:dyDescent="0.3">
      <c r="A6927" t="s">
        <v>56</v>
      </c>
      <c r="B6927" t="s">
        <v>266</v>
      </c>
      <c r="C6927" t="s">
        <v>10767</v>
      </c>
      <c r="D6927" t="s">
        <v>120</v>
      </c>
      <c r="E6927" t="s">
        <v>121</v>
      </c>
      <c r="F6927" t="s">
        <v>57</v>
      </c>
      <c r="G6927" t="s">
        <v>35</v>
      </c>
      <c r="H6927" t="s">
        <v>36</v>
      </c>
      <c r="I6927" t="s">
        <v>37</v>
      </c>
      <c r="J6927" t="s">
        <v>248</v>
      </c>
      <c r="K6927" t="s">
        <v>249</v>
      </c>
      <c r="L6927" t="s">
        <v>207</v>
      </c>
      <c r="M6927" t="s">
        <v>38</v>
      </c>
      <c r="N6927" t="s">
        <v>39</v>
      </c>
      <c r="O6927" s="23">
        <v>381</v>
      </c>
      <c r="P6927" s="9">
        <v>9.3000000000000007</v>
      </c>
      <c r="Q6927" t="s">
        <v>40</v>
      </c>
      <c r="R6927">
        <v>48776</v>
      </c>
      <c r="S6927" s="9">
        <v>40.96</v>
      </c>
      <c r="T6927" s="26">
        <v>5.19</v>
      </c>
      <c r="U6927" s="8">
        <v>212.58</v>
      </c>
      <c r="V6927" t="s">
        <v>112</v>
      </c>
      <c r="W6927" t="s">
        <v>2007</v>
      </c>
      <c r="X6927" t="s">
        <v>42</v>
      </c>
      <c r="Y6927" t="s">
        <v>1740</v>
      </c>
      <c r="AA6927" s="1">
        <f t="shared" si="757"/>
        <v>46080</v>
      </c>
      <c r="AB6927" s="2">
        <f t="shared" si="758"/>
        <v>2</v>
      </c>
      <c r="AC6927" s="2">
        <f t="shared" si="759"/>
        <v>2026</v>
      </c>
      <c r="AD6927" s="2" t="str">
        <f>IFERROR(VLOOKUP(A6927,'Aux Área'!$A$4:$B$123,2,0),"-")</f>
        <v>CONSERVA</v>
      </c>
    </row>
    <row r="6928" spans="1:30" x14ac:dyDescent="0.3">
      <c r="A6928" t="s">
        <v>2655</v>
      </c>
      <c r="B6928" t="s">
        <v>10768</v>
      </c>
      <c r="C6928" t="s">
        <v>10769</v>
      </c>
      <c r="D6928" t="s">
        <v>1619</v>
      </c>
      <c r="E6928" t="s">
        <v>1620</v>
      </c>
      <c r="F6928" t="s">
        <v>3605</v>
      </c>
      <c r="G6928" t="s">
        <v>1635</v>
      </c>
      <c r="H6928" t="s">
        <v>2635</v>
      </c>
      <c r="I6928" t="s">
        <v>37</v>
      </c>
      <c r="J6928" t="s">
        <v>175</v>
      </c>
      <c r="K6928" t="s">
        <v>176</v>
      </c>
      <c r="L6928" t="s">
        <v>177</v>
      </c>
      <c r="M6928" t="s">
        <v>38</v>
      </c>
      <c r="N6928" t="s">
        <v>39</v>
      </c>
      <c r="O6928" s="10">
        <v>371</v>
      </c>
      <c r="P6928" s="24">
        <v>8.67</v>
      </c>
      <c r="Q6928" t="s">
        <v>40</v>
      </c>
      <c r="R6928" s="2">
        <v>18222</v>
      </c>
      <c r="S6928" s="9">
        <v>42.8</v>
      </c>
      <c r="T6928" s="26">
        <v>4.99</v>
      </c>
      <c r="U6928" s="8">
        <v>213.57</v>
      </c>
      <c r="V6928" t="s">
        <v>10770</v>
      </c>
      <c r="W6928" t="s">
        <v>2007</v>
      </c>
      <c r="X6928" t="s">
        <v>42</v>
      </c>
      <c r="Y6928" t="s">
        <v>6209</v>
      </c>
      <c r="AA6928" s="1">
        <f t="shared" si="757"/>
        <v>46080</v>
      </c>
      <c r="AB6928" s="2">
        <f t="shared" si="758"/>
        <v>2</v>
      </c>
      <c r="AC6928" s="2">
        <f t="shared" si="759"/>
        <v>2026</v>
      </c>
      <c r="AD6928" s="2" t="str">
        <f>IFERROR(VLOOKUP(A6928,'Aux Área'!$A$4:$B$123,2,0),"-")</f>
        <v>TI</v>
      </c>
    </row>
    <row r="6929" spans="1:30" x14ac:dyDescent="0.3">
      <c r="A6929" t="s">
        <v>2260</v>
      </c>
      <c r="B6929" t="s">
        <v>113</v>
      </c>
      <c r="C6929" t="s">
        <v>10771</v>
      </c>
      <c r="D6929" t="s">
        <v>3162</v>
      </c>
      <c r="E6929" t="s">
        <v>3163</v>
      </c>
      <c r="F6929" t="s">
        <v>2262</v>
      </c>
      <c r="G6929" t="s">
        <v>35</v>
      </c>
      <c r="H6929" t="s">
        <v>2263</v>
      </c>
      <c r="I6929" t="s">
        <v>2186</v>
      </c>
      <c r="J6929" t="s">
        <v>139</v>
      </c>
      <c r="K6929" t="s">
        <v>140</v>
      </c>
      <c r="L6929" t="s">
        <v>141</v>
      </c>
      <c r="M6929" t="s">
        <v>38</v>
      </c>
      <c r="N6929" t="s">
        <v>668</v>
      </c>
      <c r="O6929" s="23">
        <v>982</v>
      </c>
      <c r="P6929" s="9">
        <v>15.11</v>
      </c>
      <c r="Q6929" t="s">
        <v>40</v>
      </c>
      <c r="R6929">
        <v>99474</v>
      </c>
      <c r="S6929" s="9">
        <v>65</v>
      </c>
      <c r="T6929" s="26">
        <v>5.59</v>
      </c>
      <c r="U6929" s="8">
        <v>363.35</v>
      </c>
      <c r="V6929" t="s">
        <v>10772</v>
      </c>
      <c r="W6929" t="s">
        <v>2007</v>
      </c>
      <c r="X6929" t="s">
        <v>42</v>
      </c>
      <c r="Y6929" t="s">
        <v>1740</v>
      </c>
      <c r="AA6929" s="1">
        <f t="shared" si="757"/>
        <v>46080</v>
      </c>
      <c r="AB6929" s="2">
        <f t="shared" si="758"/>
        <v>2</v>
      </c>
      <c r="AC6929" s="2">
        <f t="shared" si="759"/>
        <v>2026</v>
      </c>
      <c r="AD6929" s="2" t="str">
        <f>IFERROR(VLOOKUP(A6929,'Aux Área'!$A$4:$B$123,2,0),"-")</f>
        <v>INSPEÇÃO</v>
      </c>
    </row>
    <row r="6930" spans="1:30" x14ac:dyDescent="0.3">
      <c r="A6930" t="s">
        <v>2547</v>
      </c>
      <c r="B6930" t="s">
        <v>2548</v>
      </c>
      <c r="C6930" t="s">
        <v>10773</v>
      </c>
      <c r="D6930" t="s">
        <v>2468</v>
      </c>
      <c r="E6930" t="s">
        <v>2469</v>
      </c>
      <c r="F6930" t="s">
        <v>2550</v>
      </c>
      <c r="G6930" t="s">
        <v>659</v>
      </c>
      <c r="H6930" t="s">
        <v>2215</v>
      </c>
      <c r="I6930" t="s">
        <v>667</v>
      </c>
      <c r="J6930" t="s">
        <v>165</v>
      </c>
      <c r="K6930" t="s">
        <v>166</v>
      </c>
      <c r="L6930" t="s">
        <v>167</v>
      </c>
      <c r="M6930" t="s">
        <v>38</v>
      </c>
      <c r="N6930" t="s">
        <v>668</v>
      </c>
      <c r="O6930" s="23">
        <v>172</v>
      </c>
      <c r="P6930" s="9">
        <v>6.12</v>
      </c>
      <c r="Q6930" t="s">
        <v>40</v>
      </c>
      <c r="R6930">
        <v>15716</v>
      </c>
      <c r="S6930" s="9">
        <v>28.09</v>
      </c>
      <c r="T6930" s="26">
        <v>6.24</v>
      </c>
      <c r="U6930" s="8">
        <v>175.28</v>
      </c>
      <c r="V6930" t="s">
        <v>112</v>
      </c>
      <c r="W6930" t="s">
        <v>2007</v>
      </c>
      <c r="X6930" t="s">
        <v>42</v>
      </c>
      <c r="Y6930" t="s">
        <v>1740</v>
      </c>
      <c r="AA6930" s="1">
        <f t="shared" si="757"/>
        <v>46080</v>
      </c>
      <c r="AB6930" s="2">
        <f t="shared" si="758"/>
        <v>2</v>
      </c>
      <c r="AC6930" s="2">
        <f t="shared" si="759"/>
        <v>2026</v>
      </c>
      <c r="AD6930" s="2" t="str">
        <f>IFERROR(VLOOKUP(A6930,'Aux Área'!$A$4:$B$123,2,0),"-")</f>
        <v>APH</v>
      </c>
    </row>
    <row r="6931" spans="1:30" x14ac:dyDescent="0.3">
      <c r="A6931" t="s">
        <v>2041</v>
      </c>
      <c r="B6931" t="s">
        <v>2042</v>
      </c>
      <c r="C6931" t="s">
        <v>10774</v>
      </c>
      <c r="D6931" t="s">
        <v>1297</v>
      </c>
      <c r="E6931" t="s">
        <v>2221</v>
      </c>
      <c r="F6931" t="s">
        <v>2044</v>
      </c>
      <c r="G6931" t="s">
        <v>659</v>
      </c>
      <c r="H6931" t="s">
        <v>1996</v>
      </c>
      <c r="I6931" t="s">
        <v>1997</v>
      </c>
      <c r="J6931" t="s">
        <v>231</v>
      </c>
      <c r="K6931" t="s">
        <v>232</v>
      </c>
      <c r="L6931" t="s">
        <v>217</v>
      </c>
      <c r="M6931" t="s">
        <v>38</v>
      </c>
      <c r="N6931" t="s">
        <v>668</v>
      </c>
      <c r="O6931" s="23">
        <v>514</v>
      </c>
      <c r="P6931" s="9">
        <v>7.34</v>
      </c>
      <c r="Q6931" t="s">
        <v>40</v>
      </c>
      <c r="R6931">
        <v>31057</v>
      </c>
      <c r="S6931" s="9">
        <v>70</v>
      </c>
      <c r="T6931" s="26">
        <v>5.99</v>
      </c>
      <c r="U6931" s="8">
        <v>419.31</v>
      </c>
      <c r="V6931" t="s">
        <v>10775</v>
      </c>
      <c r="W6931" t="s">
        <v>1985</v>
      </c>
      <c r="X6931" t="s">
        <v>42</v>
      </c>
      <c r="Y6931" t="s">
        <v>1986</v>
      </c>
      <c r="AA6931" s="1">
        <f t="shared" si="757"/>
        <v>46080</v>
      </c>
      <c r="AB6931" s="2">
        <f t="shared" si="758"/>
        <v>2</v>
      </c>
      <c r="AC6931" s="2">
        <f t="shared" si="759"/>
        <v>2026</v>
      </c>
      <c r="AD6931" s="2" t="str">
        <f>IFERROR(VLOOKUP(A6931,'Aux Área'!$A$4:$B$123,2,0),"-")</f>
        <v>PESADOS</v>
      </c>
    </row>
    <row r="6932" spans="1:30" x14ac:dyDescent="0.3">
      <c r="A6932" t="s">
        <v>2041</v>
      </c>
      <c r="C6932" t="s">
        <v>10774</v>
      </c>
      <c r="F6932" t="s">
        <v>2044</v>
      </c>
      <c r="K6932" t="s">
        <v>232</v>
      </c>
      <c r="N6932" t="s">
        <v>15690</v>
      </c>
      <c r="O6932" t="s">
        <v>15244</v>
      </c>
      <c r="P6932" s="9" t="s">
        <v>15244</v>
      </c>
      <c r="Q6932" t="s">
        <v>40</v>
      </c>
      <c r="R6932" t="s">
        <v>15244</v>
      </c>
      <c r="S6932">
        <v>4.2</v>
      </c>
      <c r="U6932" s="8">
        <v>13.88</v>
      </c>
      <c r="AA6932" s="1">
        <f t="shared" si="757"/>
        <v>46080</v>
      </c>
      <c r="AB6932" s="2">
        <f t="shared" si="758"/>
        <v>2</v>
      </c>
      <c r="AC6932" s="2">
        <f t="shared" si="759"/>
        <v>2026</v>
      </c>
      <c r="AD6932" s="2" t="str">
        <f>IFERROR(VLOOKUP(A6932,'Aux Área'!$A$4:$B$123,2,0),"-")</f>
        <v>PESADOS</v>
      </c>
    </row>
    <row r="6933" spans="1:30" x14ac:dyDescent="0.3">
      <c r="A6933" t="s">
        <v>2282</v>
      </c>
      <c r="B6933" t="s">
        <v>4679</v>
      </c>
      <c r="C6933" t="s">
        <v>10776</v>
      </c>
      <c r="D6933" t="s">
        <v>7064</v>
      </c>
      <c r="E6933" t="s">
        <v>7065</v>
      </c>
      <c r="F6933" t="s">
        <v>2285</v>
      </c>
      <c r="G6933" t="s">
        <v>1135</v>
      </c>
      <c r="H6933" t="s">
        <v>2275</v>
      </c>
      <c r="I6933" t="s">
        <v>1497</v>
      </c>
      <c r="J6933" t="s">
        <v>409</v>
      </c>
      <c r="K6933" t="s">
        <v>410</v>
      </c>
      <c r="L6933" t="s">
        <v>141</v>
      </c>
      <c r="M6933" t="s">
        <v>38</v>
      </c>
      <c r="N6933" t="s">
        <v>39</v>
      </c>
      <c r="O6933" s="23">
        <v>249</v>
      </c>
      <c r="P6933" s="9">
        <v>7.68</v>
      </c>
      <c r="Q6933" t="s">
        <v>40</v>
      </c>
      <c r="R6933">
        <v>100712</v>
      </c>
      <c r="S6933" s="9">
        <v>32.42</v>
      </c>
      <c r="T6933" s="26">
        <v>4.6020000000000003</v>
      </c>
      <c r="U6933" s="8">
        <v>149.19</v>
      </c>
      <c r="V6933" t="s">
        <v>10777</v>
      </c>
      <c r="W6933" t="s">
        <v>2276</v>
      </c>
      <c r="X6933" t="s">
        <v>42</v>
      </c>
      <c r="Y6933" t="s">
        <v>2277</v>
      </c>
      <c r="AA6933" s="1">
        <f t="shared" si="757"/>
        <v>46080</v>
      </c>
      <c r="AB6933" s="2">
        <f t="shared" si="758"/>
        <v>2</v>
      </c>
      <c r="AC6933" s="2">
        <f t="shared" si="759"/>
        <v>2026</v>
      </c>
      <c r="AD6933" s="2" t="str">
        <f>IFERROR(VLOOKUP(A6933,'Aux Área'!$A$4:$B$123,2,0),"-")</f>
        <v>INSPEÇÃO</v>
      </c>
    </row>
    <row r="6934" spans="1:30" x14ac:dyDescent="0.3">
      <c r="A6934" t="s">
        <v>2278</v>
      </c>
      <c r="B6934" t="s">
        <v>4664</v>
      </c>
      <c r="C6934" t="s">
        <v>10778</v>
      </c>
      <c r="D6934" t="s">
        <v>3310</v>
      </c>
      <c r="E6934" t="s">
        <v>3311</v>
      </c>
      <c r="F6934" t="s">
        <v>2281</v>
      </c>
      <c r="G6934" t="s">
        <v>1135</v>
      </c>
      <c r="H6934" t="s">
        <v>2275</v>
      </c>
      <c r="I6934" t="s">
        <v>1497</v>
      </c>
      <c r="J6934" t="s">
        <v>175</v>
      </c>
      <c r="K6934" t="s">
        <v>176</v>
      </c>
      <c r="L6934" t="s">
        <v>177</v>
      </c>
      <c r="M6934" t="s">
        <v>38</v>
      </c>
      <c r="N6934" t="s">
        <v>39</v>
      </c>
      <c r="O6934" s="23">
        <v>279</v>
      </c>
      <c r="P6934" s="9">
        <v>6.75</v>
      </c>
      <c r="Q6934" t="s">
        <v>40</v>
      </c>
      <c r="R6934">
        <v>119745</v>
      </c>
      <c r="S6934" s="9">
        <v>41.35</v>
      </c>
      <c r="T6934" s="26">
        <v>4.99</v>
      </c>
      <c r="U6934" s="8">
        <v>206.34</v>
      </c>
      <c r="V6934" t="s">
        <v>10779</v>
      </c>
      <c r="W6934" t="s">
        <v>2276</v>
      </c>
      <c r="X6934" t="s">
        <v>42</v>
      </c>
      <c r="Y6934" t="s">
        <v>2277</v>
      </c>
      <c r="AA6934" s="1">
        <f t="shared" si="757"/>
        <v>46080</v>
      </c>
      <c r="AB6934" s="2">
        <f t="shared" si="758"/>
        <v>2</v>
      </c>
      <c r="AC6934" s="2">
        <f t="shared" si="759"/>
        <v>2026</v>
      </c>
      <c r="AD6934" s="2" t="str">
        <f>IFERROR(VLOOKUP(A6934,'Aux Área'!$A$4:$B$123,2,0),"-")</f>
        <v>INSPEÇÃO</v>
      </c>
    </row>
    <row r="6935" spans="1:30" x14ac:dyDescent="0.3">
      <c r="A6935" t="s">
        <v>2494</v>
      </c>
      <c r="B6935" t="s">
        <v>2495</v>
      </c>
      <c r="C6935" t="s">
        <v>10780</v>
      </c>
      <c r="D6935" t="s">
        <v>2888</v>
      </c>
      <c r="E6935" t="s">
        <v>2889</v>
      </c>
      <c r="F6935" t="s">
        <v>2497</v>
      </c>
      <c r="G6935" t="s">
        <v>659</v>
      </c>
      <c r="H6935" t="s">
        <v>2215</v>
      </c>
      <c r="I6935" t="s">
        <v>667</v>
      </c>
      <c r="J6935" t="s">
        <v>241</v>
      </c>
      <c r="K6935" t="s">
        <v>242</v>
      </c>
      <c r="L6935" t="s">
        <v>110</v>
      </c>
      <c r="M6935" t="s">
        <v>38</v>
      </c>
      <c r="N6935" t="s">
        <v>668</v>
      </c>
      <c r="O6935" s="23">
        <v>302</v>
      </c>
      <c r="P6935" s="9">
        <v>5.98</v>
      </c>
      <c r="Q6935" t="s">
        <v>40</v>
      </c>
      <c r="R6935">
        <v>13815</v>
      </c>
      <c r="S6935" s="9">
        <v>50.52</v>
      </c>
      <c r="T6935" s="26">
        <v>5.74</v>
      </c>
      <c r="U6935" s="8">
        <v>290.01</v>
      </c>
      <c r="V6935" t="s">
        <v>41</v>
      </c>
      <c r="W6935" t="s">
        <v>2007</v>
      </c>
      <c r="X6935" t="s">
        <v>42</v>
      </c>
      <c r="Y6935" t="s">
        <v>1740</v>
      </c>
      <c r="AA6935" s="1">
        <f t="shared" si="757"/>
        <v>46080</v>
      </c>
      <c r="AB6935" s="2">
        <f t="shared" si="758"/>
        <v>2</v>
      </c>
      <c r="AC6935" s="2">
        <f t="shared" si="759"/>
        <v>2026</v>
      </c>
      <c r="AD6935" s="2" t="str">
        <f>IFERROR(VLOOKUP(A6935,'Aux Área'!$A$4:$B$123,2,0),"-")</f>
        <v>APH</v>
      </c>
    </row>
    <row r="6936" spans="1:30" x14ac:dyDescent="0.3">
      <c r="A6936" t="s">
        <v>2189</v>
      </c>
      <c r="B6936" t="s">
        <v>10781</v>
      </c>
      <c r="C6936" t="s">
        <v>10782</v>
      </c>
      <c r="D6936" t="s">
        <v>10214</v>
      </c>
      <c r="E6936" t="s">
        <v>9672</v>
      </c>
      <c r="F6936" t="s">
        <v>2192</v>
      </c>
      <c r="G6936" t="s">
        <v>1135</v>
      </c>
      <c r="H6936" t="s">
        <v>2185</v>
      </c>
      <c r="I6936" t="s">
        <v>2186</v>
      </c>
      <c r="J6936" t="s">
        <v>169</v>
      </c>
      <c r="K6936" t="s">
        <v>170</v>
      </c>
      <c r="L6936" t="s">
        <v>124</v>
      </c>
      <c r="M6936" t="s">
        <v>38</v>
      </c>
      <c r="N6936" t="s">
        <v>668</v>
      </c>
      <c r="O6936" s="23">
        <v>661</v>
      </c>
      <c r="P6936" s="9">
        <v>14.7</v>
      </c>
      <c r="Q6936" t="s">
        <v>40</v>
      </c>
      <c r="R6936">
        <v>28464</v>
      </c>
      <c r="S6936" s="9">
        <v>44.97</v>
      </c>
      <c r="T6936" s="26">
        <v>5.84</v>
      </c>
      <c r="U6936" s="8">
        <v>262.62</v>
      </c>
      <c r="V6936" t="s">
        <v>41</v>
      </c>
      <c r="W6936" t="s">
        <v>2007</v>
      </c>
      <c r="X6936" t="s">
        <v>42</v>
      </c>
      <c r="Y6936" t="s">
        <v>2188</v>
      </c>
      <c r="AA6936" s="1">
        <f t="shared" si="757"/>
        <v>46080</v>
      </c>
      <c r="AB6936" s="2">
        <f t="shared" si="758"/>
        <v>2</v>
      </c>
      <c r="AC6936" s="2">
        <f t="shared" si="759"/>
        <v>2026</v>
      </c>
      <c r="AD6936" s="2" t="str">
        <f>IFERROR(VLOOKUP(A6936,'Aux Área'!$A$4:$B$123,2,0),"-")</f>
        <v>INSPEÇÃO</v>
      </c>
    </row>
    <row r="6937" spans="1:30" x14ac:dyDescent="0.3">
      <c r="A6937" t="s">
        <v>2574</v>
      </c>
      <c r="B6937" t="s">
        <v>2575</v>
      </c>
      <c r="C6937" t="s">
        <v>10783</v>
      </c>
      <c r="D6937" t="s">
        <v>2926</v>
      </c>
      <c r="E6937" t="s">
        <v>2927</v>
      </c>
      <c r="F6937" t="s">
        <v>2577</v>
      </c>
      <c r="G6937" t="s">
        <v>659</v>
      </c>
      <c r="H6937" t="s">
        <v>2215</v>
      </c>
      <c r="I6937" t="s">
        <v>667</v>
      </c>
      <c r="J6937" t="s">
        <v>356</v>
      </c>
      <c r="K6937" t="s">
        <v>357</v>
      </c>
      <c r="L6937" t="s">
        <v>124</v>
      </c>
      <c r="M6937" t="s">
        <v>38</v>
      </c>
      <c r="N6937" t="s">
        <v>668</v>
      </c>
      <c r="O6937" s="10">
        <v>142</v>
      </c>
      <c r="P6937" s="24">
        <v>4.3899999999999997</v>
      </c>
      <c r="Q6937" t="s">
        <v>40</v>
      </c>
      <c r="R6937" s="2">
        <v>8862</v>
      </c>
      <c r="S6937" s="9">
        <v>32.35</v>
      </c>
      <c r="T6937" s="26">
        <v>6.39</v>
      </c>
      <c r="U6937" s="8">
        <v>206.72</v>
      </c>
      <c r="V6937" t="s">
        <v>10784</v>
      </c>
      <c r="W6937" t="s">
        <v>2007</v>
      </c>
      <c r="X6937" t="s">
        <v>42</v>
      </c>
      <c r="Y6937" t="s">
        <v>1740</v>
      </c>
      <c r="AA6937" s="1">
        <f t="shared" si="757"/>
        <v>46080</v>
      </c>
      <c r="AB6937" s="2">
        <f t="shared" si="758"/>
        <v>2</v>
      </c>
      <c r="AC6937" s="2">
        <f t="shared" si="759"/>
        <v>2026</v>
      </c>
      <c r="AD6937" s="2" t="str">
        <f>IFERROR(VLOOKUP(A6937,'Aux Área'!$A$4:$B$123,2,0),"-")</f>
        <v>APH</v>
      </c>
    </row>
    <row r="6938" spans="1:30" x14ac:dyDescent="0.3">
      <c r="A6938" t="s">
        <v>2306</v>
      </c>
      <c r="B6938" t="s">
        <v>4613</v>
      </c>
      <c r="C6938" t="s">
        <v>10785</v>
      </c>
      <c r="D6938" t="s">
        <v>3212</v>
      </c>
      <c r="E6938" t="s">
        <v>3213</v>
      </c>
      <c r="F6938" t="s">
        <v>2309</v>
      </c>
      <c r="G6938" t="s">
        <v>1135</v>
      </c>
      <c r="H6938" t="s">
        <v>2275</v>
      </c>
      <c r="I6938" t="s">
        <v>1497</v>
      </c>
      <c r="J6938" t="s">
        <v>1665</v>
      </c>
      <c r="K6938" t="s">
        <v>1666</v>
      </c>
      <c r="L6938" t="s">
        <v>301</v>
      </c>
      <c r="M6938" t="s">
        <v>38</v>
      </c>
      <c r="N6938" t="s">
        <v>39</v>
      </c>
      <c r="O6938" s="23">
        <v>372</v>
      </c>
      <c r="P6938" s="9">
        <v>9.41</v>
      </c>
      <c r="Q6938" t="s">
        <v>40</v>
      </c>
      <c r="R6938" s="2">
        <v>114889</v>
      </c>
      <c r="S6938" s="9">
        <v>39.54</v>
      </c>
      <c r="T6938" s="26">
        <v>4.6900000000000004</v>
      </c>
      <c r="U6938" s="8">
        <v>185.44</v>
      </c>
      <c r="V6938" t="s">
        <v>10786</v>
      </c>
      <c r="W6938" t="s">
        <v>2276</v>
      </c>
      <c r="X6938" t="s">
        <v>42</v>
      </c>
      <c r="Y6938" t="s">
        <v>2277</v>
      </c>
      <c r="AA6938" s="1">
        <f t="shared" si="757"/>
        <v>46080</v>
      </c>
      <c r="AB6938" s="2">
        <f t="shared" si="758"/>
        <v>2</v>
      </c>
      <c r="AC6938" s="2">
        <f t="shared" si="759"/>
        <v>2026</v>
      </c>
      <c r="AD6938" s="2" t="str">
        <f>IFERROR(VLOOKUP(A6938,'Aux Área'!$A$4:$B$123,2,0),"-")</f>
        <v>INSPEÇÃO</v>
      </c>
    </row>
    <row r="6939" spans="1:30" x14ac:dyDescent="0.3">
      <c r="A6939" t="s">
        <v>2347</v>
      </c>
      <c r="B6939" t="s">
        <v>2348</v>
      </c>
      <c r="C6939" t="s">
        <v>10787</v>
      </c>
      <c r="D6939" t="s">
        <v>4085</v>
      </c>
      <c r="E6939" t="s">
        <v>4086</v>
      </c>
      <c r="F6939" t="s">
        <v>2350</v>
      </c>
      <c r="G6939" t="s">
        <v>659</v>
      </c>
      <c r="H6939" t="s">
        <v>1996</v>
      </c>
      <c r="I6939" t="s">
        <v>1997</v>
      </c>
      <c r="J6939" t="s">
        <v>237</v>
      </c>
      <c r="K6939" t="s">
        <v>238</v>
      </c>
      <c r="L6939" t="s">
        <v>110</v>
      </c>
      <c r="M6939" t="s">
        <v>38</v>
      </c>
      <c r="N6939" t="s">
        <v>668</v>
      </c>
      <c r="O6939" s="23">
        <v>368</v>
      </c>
      <c r="P6939" s="9">
        <v>5.26</v>
      </c>
      <c r="Q6939" t="s">
        <v>40</v>
      </c>
      <c r="R6939">
        <v>31744</v>
      </c>
      <c r="S6939" s="9">
        <v>69.989999999999995</v>
      </c>
      <c r="T6939" s="26">
        <v>6.04</v>
      </c>
      <c r="U6939" s="8">
        <v>422.74</v>
      </c>
      <c r="V6939" t="s">
        <v>41</v>
      </c>
      <c r="W6939" t="s">
        <v>1985</v>
      </c>
      <c r="X6939" t="s">
        <v>42</v>
      </c>
      <c r="Y6939" t="s">
        <v>1986</v>
      </c>
      <c r="AA6939" s="1">
        <f t="shared" si="757"/>
        <v>46080</v>
      </c>
      <c r="AB6939" s="2">
        <f t="shared" si="758"/>
        <v>2</v>
      </c>
      <c r="AC6939" s="2">
        <f t="shared" si="759"/>
        <v>2026</v>
      </c>
      <c r="AD6939" s="2" t="str">
        <f>IFERROR(VLOOKUP(A6939,'Aux Área'!$A$4:$B$123,2,0),"-")</f>
        <v>PESADOS</v>
      </c>
    </row>
    <row r="6940" spans="1:30" x14ac:dyDescent="0.3">
      <c r="A6940" t="s">
        <v>2347</v>
      </c>
      <c r="C6940" t="s">
        <v>10787</v>
      </c>
      <c r="F6940" t="s">
        <v>2350</v>
      </c>
      <c r="K6940" t="s">
        <v>238</v>
      </c>
      <c r="N6940" t="s">
        <v>15690</v>
      </c>
      <c r="O6940" t="s">
        <v>15244</v>
      </c>
      <c r="P6940" s="9" t="s">
        <v>15244</v>
      </c>
      <c r="Q6940" t="s">
        <v>40</v>
      </c>
      <c r="R6940" t="s">
        <v>15244</v>
      </c>
      <c r="S6940">
        <v>3.06</v>
      </c>
      <c r="U6940" s="8">
        <v>12.21</v>
      </c>
      <c r="AA6940" s="1">
        <f t="shared" si="757"/>
        <v>46080</v>
      </c>
      <c r="AB6940" s="2">
        <f t="shared" si="758"/>
        <v>2</v>
      </c>
      <c r="AC6940" s="2">
        <f t="shared" si="759"/>
        <v>2026</v>
      </c>
      <c r="AD6940" s="2" t="str">
        <f>IFERROR(VLOOKUP(A6940,'Aux Área'!$A$4:$B$123,2,0),"-")</f>
        <v>PESADOS</v>
      </c>
    </row>
    <row r="6941" spans="1:30" x14ac:dyDescent="0.3">
      <c r="A6941" t="s">
        <v>2314</v>
      </c>
      <c r="B6941" t="s">
        <v>4624</v>
      </c>
      <c r="C6941" t="s">
        <v>10788</v>
      </c>
      <c r="D6941" t="s">
        <v>5291</v>
      </c>
      <c r="E6941" t="s">
        <v>5292</v>
      </c>
      <c r="F6941" t="s">
        <v>2317</v>
      </c>
      <c r="G6941" t="s">
        <v>1300</v>
      </c>
      <c r="H6941" t="s">
        <v>1301</v>
      </c>
      <c r="I6941" t="s">
        <v>37</v>
      </c>
      <c r="J6941" t="s">
        <v>89</v>
      </c>
      <c r="K6941" t="s">
        <v>90</v>
      </c>
      <c r="L6941" t="s">
        <v>91</v>
      </c>
      <c r="M6941" t="s">
        <v>38</v>
      </c>
      <c r="N6941" t="s">
        <v>39</v>
      </c>
      <c r="O6941" s="23">
        <v>324</v>
      </c>
      <c r="P6941" s="9">
        <v>9.36</v>
      </c>
      <c r="Q6941" t="s">
        <v>40</v>
      </c>
      <c r="R6941">
        <v>66473</v>
      </c>
      <c r="S6941" s="9">
        <v>34.630000000000003</v>
      </c>
      <c r="T6941" s="26">
        <v>4.8899999999999997</v>
      </c>
      <c r="U6941" s="8">
        <v>169.34</v>
      </c>
      <c r="V6941" t="s">
        <v>10789</v>
      </c>
      <c r="W6941" t="s">
        <v>2276</v>
      </c>
      <c r="X6941" t="s">
        <v>42</v>
      </c>
      <c r="Y6941" t="s">
        <v>2277</v>
      </c>
      <c r="AA6941" s="1">
        <f t="shared" si="757"/>
        <v>46081</v>
      </c>
      <c r="AB6941" s="2">
        <f t="shared" si="758"/>
        <v>2</v>
      </c>
      <c r="AC6941" s="2">
        <f t="shared" si="759"/>
        <v>2026</v>
      </c>
      <c r="AD6941" s="2" t="str">
        <f>IFERROR(VLOOKUP(A6941,'Aux Área'!$A$4:$B$123,2,0),"-")</f>
        <v>INSPEÇÃO</v>
      </c>
    </row>
    <row r="6942" spans="1:30" x14ac:dyDescent="0.3">
      <c r="A6942" t="s">
        <v>3092</v>
      </c>
      <c r="B6942" t="s">
        <v>4774</v>
      </c>
      <c r="C6942" t="s">
        <v>10790</v>
      </c>
      <c r="D6942" t="s">
        <v>4358</v>
      </c>
      <c r="E6942" t="s">
        <v>4359</v>
      </c>
      <c r="F6942" t="s">
        <v>3594</v>
      </c>
      <c r="G6942" t="s">
        <v>1135</v>
      </c>
      <c r="H6942" t="s">
        <v>2275</v>
      </c>
      <c r="I6942" t="s">
        <v>1497</v>
      </c>
      <c r="J6942" t="s">
        <v>275</v>
      </c>
      <c r="K6942" t="s">
        <v>276</v>
      </c>
      <c r="L6942" t="s">
        <v>124</v>
      </c>
      <c r="M6942" t="s">
        <v>38</v>
      </c>
      <c r="N6942" t="s">
        <v>39</v>
      </c>
      <c r="O6942" s="23">
        <v>480</v>
      </c>
      <c r="P6942" s="9">
        <v>10.06</v>
      </c>
      <c r="Q6942" t="s">
        <v>40</v>
      </c>
      <c r="R6942">
        <v>100046</v>
      </c>
      <c r="S6942" s="9">
        <v>47.73</v>
      </c>
      <c r="T6942" s="26">
        <v>4.79</v>
      </c>
      <c r="U6942" s="8">
        <v>228.63</v>
      </c>
      <c r="V6942" t="s">
        <v>10791</v>
      </c>
      <c r="W6942" t="s">
        <v>2276</v>
      </c>
      <c r="X6942" t="s">
        <v>42</v>
      </c>
      <c r="Y6942" t="s">
        <v>2277</v>
      </c>
      <c r="AA6942" s="1">
        <f t="shared" si="757"/>
        <v>46081</v>
      </c>
      <c r="AB6942" s="2">
        <f t="shared" si="758"/>
        <v>2</v>
      </c>
      <c r="AC6942" s="2">
        <f t="shared" si="759"/>
        <v>2026</v>
      </c>
      <c r="AD6942" s="2" t="str">
        <f>IFERROR(VLOOKUP(A6942,'Aux Área'!$A$4:$B$123,2,0),"-")</f>
        <v>INSPEÇÃO</v>
      </c>
    </row>
    <row r="6943" spans="1:30" x14ac:dyDescent="0.3">
      <c r="A6943" t="s">
        <v>2638</v>
      </c>
      <c r="B6943" t="s">
        <v>4593</v>
      </c>
      <c r="C6943" t="s">
        <v>10792</v>
      </c>
      <c r="D6943" t="s">
        <v>3193</v>
      </c>
      <c r="E6943" t="s">
        <v>3194</v>
      </c>
      <c r="F6943" t="s">
        <v>2641</v>
      </c>
      <c r="G6943" t="s">
        <v>1135</v>
      </c>
      <c r="H6943" t="s">
        <v>2275</v>
      </c>
      <c r="I6943" t="s">
        <v>1497</v>
      </c>
      <c r="J6943" t="s">
        <v>275</v>
      </c>
      <c r="K6943" t="s">
        <v>276</v>
      </c>
      <c r="L6943" t="s">
        <v>124</v>
      </c>
      <c r="M6943" t="s">
        <v>38</v>
      </c>
      <c r="N6943" t="s">
        <v>39</v>
      </c>
      <c r="O6943" s="23">
        <v>492</v>
      </c>
      <c r="P6943" s="9">
        <v>10.69</v>
      </c>
      <c r="Q6943" t="s">
        <v>40</v>
      </c>
      <c r="R6943">
        <v>106806</v>
      </c>
      <c r="S6943" s="9">
        <v>46.02</v>
      </c>
      <c r="T6943" s="26">
        <v>4.79</v>
      </c>
      <c r="U6943" s="8">
        <v>220.44</v>
      </c>
      <c r="V6943" t="s">
        <v>10793</v>
      </c>
      <c r="W6943" t="s">
        <v>2276</v>
      </c>
      <c r="X6943" t="s">
        <v>42</v>
      </c>
      <c r="Y6943" t="s">
        <v>2277</v>
      </c>
      <c r="AA6943" s="1">
        <f t="shared" si="757"/>
        <v>46081</v>
      </c>
      <c r="AB6943" s="2">
        <f t="shared" si="758"/>
        <v>2</v>
      </c>
      <c r="AC6943" s="2">
        <f t="shared" si="759"/>
        <v>2026</v>
      </c>
      <c r="AD6943" s="2" t="str">
        <f>IFERROR(VLOOKUP(A6943,'Aux Área'!$A$4:$B$123,2,0),"-")</f>
        <v>INSPEÇÃO</v>
      </c>
    </row>
    <row r="6944" spans="1:30" x14ac:dyDescent="0.3">
      <c r="A6944" t="s">
        <v>2282</v>
      </c>
      <c r="B6944" t="s">
        <v>4679</v>
      </c>
      <c r="C6944" t="s">
        <v>10794</v>
      </c>
      <c r="D6944" t="s">
        <v>10704</v>
      </c>
      <c r="E6944" t="s">
        <v>10705</v>
      </c>
      <c r="F6944" t="s">
        <v>2285</v>
      </c>
      <c r="G6944" t="s">
        <v>1135</v>
      </c>
      <c r="H6944" t="s">
        <v>2275</v>
      </c>
      <c r="I6944" t="s">
        <v>1497</v>
      </c>
      <c r="J6944" t="s">
        <v>165</v>
      </c>
      <c r="K6944" t="s">
        <v>166</v>
      </c>
      <c r="L6944" t="s">
        <v>167</v>
      </c>
      <c r="M6944" t="s">
        <v>38</v>
      </c>
      <c r="N6944" t="s">
        <v>39</v>
      </c>
      <c r="O6944" s="23">
        <v>384</v>
      </c>
      <c r="P6944" s="9">
        <v>11.1</v>
      </c>
      <c r="Q6944" t="s">
        <v>40</v>
      </c>
      <c r="R6944">
        <v>101096</v>
      </c>
      <c r="S6944" s="9">
        <v>34.58</v>
      </c>
      <c r="T6944" s="26">
        <v>4.8899999999999997</v>
      </c>
      <c r="U6944" s="8">
        <v>169.1</v>
      </c>
      <c r="V6944" t="s">
        <v>112</v>
      </c>
      <c r="W6944" t="s">
        <v>2276</v>
      </c>
      <c r="X6944" t="s">
        <v>42</v>
      </c>
      <c r="Y6944" t="s">
        <v>2277</v>
      </c>
      <c r="AA6944" s="1">
        <f t="shared" si="757"/>
        <v>46081</v>
      </c>
      <c r="AB6944" s="2">
        <f t="shared" si="758"/>
        <v>2</v>
      </c>
      <c r="AC6944" s="2">
        <f t="shared" si="759"/>
        <v>2026</v>
      </c>
      <c r="AD6944" s="2" t="str">
        <f>IFERROR(VLOOKUP(A6944,'Aux Área'!$A$4:$B$123,2,0),"-")</f>
        <v>INSPEÇÃO</v>
      </c>
    </row>
    <row r="6945" spans="1:30" x14ac:dyDescent="0.3">
      <c r="A6945" t="s">
        <v>2306</v>
      </c>
      <c r="B6945" t="s">
        <v>4613</v>
      </c>
      <c r="C6945" t="s">
        <v>10795</v>
      </c>
      <c r="D6945" t="s">
        <v>3212</v>
      </c>
      <c r="E6945" t="s">
        <v>3213</v>
      </c>
      <c r="F6945" t="s">
        <v>2309</v>
      </c>
      <c r="G6945" t="s">
        <v>1135</v>
      </c>
      <c r="H6945" t="s">
        <v>2275</v>
      </c>
      <c r="I6945" t="s">
        <v>1497</v>
      </c>
      <c r="J6945" t="s">
        <v>1665</v>
      </c>
      <c r="K6945" t="s">
        <v>1666</v>
      </c>
      <c r="L6945" t="s">
        <v>301</v>
      </c>
      <c r="M6945" t="s">
        <v>38</v>
      </c>
      <c r="N6945" t="s">
        <v>39</v>
      </c>
      <c r="O6945" s="23">
        <v>275</v>
      </c>
      <c r="P6945" s="9">
        <v>10.91</v>
      </c>
      <c r="Q6945" t="s">
        <v>40</v>
      </c>
      <c r="R6945">
        <v>115164</v>
      </c>
      <c r="S6945" s="9">
        <v>25.21</v>
      </c>
      <c r="T6945" s="26">
        <v>4.6900000000000004</v>
      </c>
      <c r="U6945" s="8">
        <v>118.23</v>
      </c>
      <c r="V6945" t="s">
        <v>10796</v>
      </c>
      <c r="W6945" t="s">
        <v>2276</v>
      </c>
      <c r="X6945" t="s">
        <v>42</v>
      </c>
      <c r="Y6945" t="s">
        <v>2277</v>
      </c>
      <c r="AA6945" s="1">
        <f t="shared" si="757"/>
        <v>46081</v>
      </c>
      <c r="AB6945" s="2">
        <f t="shared" si="758"/>
        <v>2</v>
      </c>
      <c r="AC6945" s="2">
        <f t="shared" si="759"/>
        <v>2026</v>
      </c>
      <c r="AD6945" s="2" t="str">
        <f>IFERROR(VLOOKUP(A6945,'Aux Área'!$A$4:$B$123,2,0),"-")</f>
        <v>INSPEÇÃO</v>
      </c>
    </row>
    <row r="6946" spans="1:30" x14ac:dyDescent="0.3">
      <c r="A6946" t="s">
        <v>2643</v>
      </c>
      <c r="B6946" t="s">
        <v>2307</v>
      </c>
      <c r="C6946" t="s">
        <v>10797</v>
      </c>
      <c r="D6946" t="s">
        <v>7196</v>
      </c>
      <c r="E6946" t="s">
        <v>7197</v>
      </c>
      <c r="F6946" t="s">
        <v>2646</v>
      </c>
      <c r="G6946" t="s">
        <v>1300</v>
      </c>
      <c r="H6946" t="s">
        <v>1301</v>
      </c>
      <c r="I6946" t="s">
        <v>37</v>
      </c>
      <c r="J6946" t="s">
        <v>122</v>
      </c>
      <c r="K6946" t="s">
        <v>123</v>
      </c>
      <c r="L6946" t="s">
        <v>124</v>
      </c>
      <c r="M6946" t="s">
        <v>38</v>
      </c>
      <c r="N6946" t="s">
        <v>39</v>
      </c>
      <c r="O6946" s="23">
        <v>498</v>
      </c>
      <c r="P6946" s="9">
        <v>11.42</v>
      </c>
      <c r="Q6946" t="s">
        <v>40</v>
      </c>
      <c r="R6946">
        <v>113330</v>
      </c>
      <c r="S6946" s="9">
        <v>43.61</v>
      </c>
      <c r="T6946" s="26">
        <v>4.9800000000000004</v>
      </c>
      <c r="U6946" s="8">
        <v>217.17</v>
      </c>
      <c r="V6946" t="s">
        <v>246</v>
      </c>
      <c r="W6946" t="s">
        <v>2276</v>
      </c>
      <c r="X6946" t="s">
        <v>42</v>
      </c>
      <c r="Y6946" t="s">
        <v>2277</v>
      </c>
      <c r="AA6946" s="1">
        <f t="shared" si="757"/>
        <v>46081</v>
      </c>
      <c r="AB6946" s="2">
        <f t="shared" si="758"/>
        <v>2</v>
      </c>
      <c r="AC6946" s="2">
        <f t="shared" si="759"/>
        <v>2026</v>
      </c>
      <c r="AD6946" s="2" t="str">
        <f>IFERROR(VLOOKUP(A6946,'Aux Área'!$A$4:$B$123,2,0),"-")</f>
        <v>INSPEÇÃO</v>
      </c>
    </row>
    <row r="6947" spans="1:30" x14ac:dyDescent="0.3">
      <c r="A6947" t="s">
        <v>2278</v>
      </c>
      <c r="B6947" t="s">
        <v>4664</v>
      </c>
      <c r="C6947" t="s">
        <v>10798</v>
      </c>
      <c r="D6947" t="s">
        <v>3310</v>
      </c>
      <c r="E6947" t="s">
        <v>3311</v>
      </c>
      <c r="F6947" t="s">
        <v>2281</v>
      </c>
      <c r="G6947" t="s">
        <v>1135</v>
      </c>
      <c r="H6947" t="s">
        <v>2275</v>
      </c>
      <c r="I6947" t="s">
        <v>1497</v>
      </c>
      <c r="J6947" t="s">
        <v>165</v>
      </c>
      <c r="K6947" t="s">
        <v>166</v>
      </c>
      <c r="L6947" t="s">
        <v>167</v>
      </c>
      <c r="M6947" t="s">
        <v>38</v>
      </c>
      <c r="N6947" t="s">
        <v>39</v>
      </c>
      <c r="O6947" s="23">
        <v>408</v>
      </c>
      <c r="P6947" s="9">
        <v>8.6</v>
      </c>
      <c r="Q6947" t="s">
        <v>40</v>
      </c>
      <c r="R6947">
        <v>120153</v>
      </c>
      <c r="S6947" s="9">
        <v>47.45</v>
      </c>
      <c r="T6947" s="26">
        <v>4.8899999999999997</v>
      </c>
      <c r="U6947" s="8">
        <v>232.03</v>
      </c>
      <c r="V6947" t="s">
        <v>41</v>
      </c>
      <c r="W6947" t="s">
        <v>2276</v>
      </c>
      <c r="X6947" t="s">
        <v>42</v>
      </c>
      <c r="Y6947" t="s">
        <v>2277</v>
      </c>
      <c r="AA6947" s="1">
        <f t="shared" si="757"/>
        <v>46081</v>
      </c>
      <c r="AB6947" s="2">
        <f t="shared" si="758"/>
        <v>2</v>
      </c>
      <c r="AC6947" s="2">
        <f t="shared" si="759"/>
        <v>2026</v>
      </c>
      <c r="AD6947" s="2" t="str">
        <f>IFERROR(VLOOKUP(A6947,'Aux Área'!$A$4:$B$123,2,0),"-")</f>
        <v>INSPEÇÃO</v>
      </c>
    </row>
    <row r="6948" spans="1:30" x14ac:dyDescent="0.3">
      <c r="A6948" t="s">
        <v>2472</v>
      </c>
      <c r="B6948" t="s">
        <v>2473</v>
      </c>
      <c r="C6948" t="s">
        <v>10799</v>
      </c>
      <c r="D6948" t="s">
        <v>3068</v>
      </c>
      <c r="E6948" t="s">
        <v>3069</v>
      </c>
      <c r="F6948" t="s">
        <v>2475</v>
      </c>
      <c r="G6948" t="s">
        <v>659</v>
      </c>
      <c r="H6948" t="s">
        <v>2215</v>
      </c>
      <c r="I6948" t="s">
        <v>667</v>
      </c>
      <c r="J6948" t="s">
        <v>215</v>
      </c>
      <c r="K6948" t="s">
        <v>216</v>
      </c>
      <c r="L6948" t="s">
        <v>217</v>
      </c>
      <c r="M6948" t="s">
        <v>38</v>
      </c>
      <c r="N6948" t="s">
        <v>668</v>
      </c>
      <c r="O6948" s="23">
        <v>141</v>
      </c>
      <c r="P6948" s="9">
        <v>5.42</v>
      </c>
      <c r="Q6948" t="s">
        <v>40</v>
      </c>
      <c r="R6948">
        <v>7649</v>
      </c>
      <c r="S6948" s="9">
        <v>26.01</v>
      </c>
      <c r="T6948" s="26">
        <v>6.2910000000000004</v>
      </c>
      <c r="U6948" s="8">
        <v>163.63</v>
      </c>
      <c r="V6948" t="s">
        <v>41</v>
      </c>
      <c r="W6948" t="s">
        <v>2007</v>
      </c>
      <c r="X6948" t="s">
        <v>42</v>
      </c>
      <c r="Y6948" t="s">
        <v>1740</v>
      </c>
      <c r="AA6948" s="1">
        <f t="shared" si="757"/>
        <v>46081</v>
      </c>
      <c r="AB6948" s="2">
        <f t="shared" si="758"/>
        <v>2</v>
      </c>
      <c r="AC6948" s="2">
        <f t="shared" si="759"/>
        <v>2026</v>
      </c>
      <c r="AD6948" s="2" t="str">
        <f>IFERROR(VLOOKUP(A6948,'Aux Área'!$A$4:$B$123,2,0),"-")</f>
        <v>APH</v>
      </c>
    </row>
    <row r="6949" spans="1:30" x14ac:dyDescent="0.3">
      <c r="A6949" t="s">
        <v>2650</v>
      </c>
      <c r="B6949" t="s">
        <v>2651</v>
      </c>
      <c r="C6949" t="s">
        <v>10800</v>
      </c>
      <c r="D6949" t="s">
        <v>2944</v>
      </c>
      <c r="E6949" t="s">
        <v>2945</v>
      </c>
      <c r="F6949" t="s">
        <v>3615</v>
      </c>
      <c r="G6949" t="s">
        <v>1300</v>
      </c>
      <c r="H6949" t="s">
        <v>2635</v>
      </c>
      <c r="I6949" t="s">
        <v>37</v>
      </c>
      <c r="J6949" t="s">
        <v>2817</v>
      </c>
      <c r="K6949" t="s">
        <v>2818</v>
      </c>
      <c r="L6949" t="s">
        <v>84</v>
      </c>
      <c r="M6949" t="s">
        <v>38</v>
      </c>
      <c r="N6949" t="s">
        <v>39</v>
      </c>
      <c r="O6949" s="23">
        <v>270</v>
      </c>
      <c r="P6949" s="9">
        <v>5.17</v>
      </c>
      <c r="Q6949" t="s">
        <v>40</v>
      </c>
      <c r="R6949">
        <v>19172</v>
      </c>
      <c r="S6949" s="9">
        <v>52.22</v>
      </c>
      <c r="T6949" s="26">
        <v>4.2910000000000004</v>
      </c>
      <c r="U6949" s="8">
        <v>224.06</v>
      </c>
      <c r="V6949" t="s">
        <v>10801</v>
      </c>
      <c r="W6949" t="s">
        <v>2276</v>
      </c>
      <c r="X6949" t="s">
        <v>42</v>
      </c>
      <c r="Y6949" t="s">
        <v>1740</v>
      </c>
      <c r="AA6949" s="1">
        <f t="shared" si="757"/>
        <v>46081</v>
      </c>
      <c r="AB6949" s="2">
        <f t="shared" si="758"/>
        <v>2</v>
      </c>
      <c r="AC6949" s="2">
        <f t="shared" si="759"/>
        <v>2026</v>
      </c>
      <c r="AD6949" s="2" t="str">
        <f>IFERROR(VLOOKUP(A6949,'Aux Área'!$A$4:$B$123,2,0),"-")</f>
        <v>TI</v>
      </c>
    </row>
    <row r="6950" spans="1:30" x14ac:dyDescent="0.3">
      <c r="A6950" t="s">
        <v>52</v>
      </c>
      <c r="B6950" t="s">
        <v>1449</v>
      </c>
      <c r="C6950" t="s">
        <v>10802</v>
      </c>
      <c r="D6950" t="s">
        <v>3246</v>
      </c>
      <c r="E6950" t="s">
        <v>3247</v>
      </c>
      <c r="F6950" t="s">
        <v>53</v>
      </c>
      <c r="G6950" t="s">
        <v>35</v>
      </c>
      <c r="H6950" t="s">
        <v>36</v>
      </c>
      <c r="I6950" t="s">
        <v>37</v>
      </c>
      <c r="J6950" t="s">
        <v>122</v>
      </c>
      <c r="K6950" t="s">
        <v>123</v>
      </c>
      <c r="L6950" t="s">
        <v>124</v>
      </c>
      <c r="M6950" t="s">
        <v>38</v>
      </c>
      <c r="N6950" t="s">
        <v>39</v>
      </c>
      <c r="O6950" s="23">
        <v>366</v>
      </c>
      <c r="P6950" s="9">
        <v>10.58</v>
      </c>
      <c r="Q6950" t="s">
        <v>40</v>
      </c>
      <c r="R6950">
        <v>68467</v>
      </c>
      <c r="S6950" s="9">
        <v>34.6</v>
      </c>
      <c r="T6950" s="26">
        <v>4.9800000000000004</v>
      </c>
      <c r="U6950" s="8">
        <v>172.31</v>
      </c>
      <c r="V6950" t="s">
        <v>112</v>
      </c>
      <c r="W6950" t="s">
        <v>2007</v>
      </c>
      <c r="X6950" t="s">
        <v>42</v>
      </c>
      <c r="Y6950" t="s">
        <v>1740</v>
      </c>
      <c r="AA6950" s="1">
        <f t="shared" si="757"/>
        <v>46081</v>
      </c>
      <c r="AB6950" s="2">
        <f t="shared" si="758"/>
        <v>2</v>
      </c>
      <c r="AC6950" s="2">
        <f t="shared" si="759"/>
        <v>2026</v>
      </c>
      <c r="AD6950" s="2" t="str">
        <f>IFERROR(VLOOKUP(A6950,'Aux Área'!$A$4:$B$123,2,0),"-")</f>
        <v>OPERAÇÃO</v>
      </c>
    </row>
    <row r="6951" spans="1:30" x14ac:dyDescent="0.3">
      <c r="A6951" t="s">
        <v>9674</v>
      </c>
      <c r="B6951" t="s">
        <v>10327</v>
      </c>
      <c r="C6951" t="s">
        <v>10803</v>
      </c>
      <c r="D6951" t="s">
        <v>10329</v>
      </c>
      <c r="E6951" t="s">
        <v>9675</v>
      </c>
      <c r="F6951" t="s">
        <v>15506</v>
      </c>
      <c r="G6951" t="s">
        <v>1300</v>
      </c>
      <c r="H6951" t="s">
        <v>9676</v>
      </c>
      <c r="I6951" t="s">
        <v>37</v>
      </c>
      <c r="J6951" t="s">
        <v>169</v>
      </c>
      <c r="K6951" t="s">
        <v>170</v>
      </c>
      <c r="L6951" t="s">
        <v>124</v>
      </c>
      <c r="M6951" t="s">
        <v>38</v>
      </c>
      <c r="N6951" t="s">
        <v>39</v>
      </c>
      <c r="O6951" s="23">
        <v>416</v>
      </c>
      <c r="P6951" s="9">
        <v>9.76</v>
      </c>
      <c r="Q6951" t="s">
        <v>40</v>
      </c>
      <c r="R6951">
        <v>44980</v>
      </c>
      <c r="S6951" s="9">
        <v>42.63</v>
      </c>
      <c r="T6951" s="26">
        <v>4.8890000000000002</v>
      </c>
      <c r="U6951" s="8">
        <v>208.41</v>
      </c>
      <c r="V6951" t="s">
        <v>41</v>
      </c>
      <c r="W6951" t="s">
        <v>2007</v>
      </c>
      <c r="X6951" t="s">
        <v>42</v>
      </c>
      <c r="Y6951" t="s">
        <v>6209</v>
      </c>
      <c r="AA6951" s="1">
        <f t="shared" si="757"/>
        <v>46081</v>
      </c>
      <c r="AB6951" s="2">
        <f t="shared" si="758"/>
        <v>2</v>
      </c>
      <c r="AC6951" s="2">
        <f t="shared" si="759"/>
        <v>2026</v>
      </c>
      <c r="AD6951" s="2" t="str">
        <f>IFERROR(VLOOKUP(A6951,'Aux Área'!$A$4:$B$123,2,0),"-")</f>
        <v>TI</v>
      </c>
    </row>
    <row r="6952" spans="1:30" x14ac:dyDescent="0.3">
      <c r="A6952" t="s">
        <v>2314</v>
      </c>
      <c r="B6952" t="s">
        <v>4624</v>
      </c>
      <c r="C6952" t="s">
        <v>10804</v>
      </c>
      <c r="D6952" t="s">
        <v>3410</v>
      </c>
      <c r="E6952" t="s">
        <v>3411</v>
      </c>
      <c r="F6952" t="s">
        <v>2317</v>
      </c>
      <c r="G6952" t="s">
        <v>1300</v>
      </c>
      <c r="H6952" t="s">
        <v>1301</v>
      </c>
      <c r="I6952" t="s">
        <v>37</v>
      </c>
      <c r="J6952" t="s">
        <v>231</v>
      </c>
      <c r="K6952" t="s">
        <v>232</v>
      </c>
      <c r="L6952" t="s">
        <v>217</v>
      </c>
      <c r="M6952" t="s">
        <v>38</v>
      </c>
      <c r="N6952" t="s">
        <v>39</v>
      </c>
      <c r="O6952" s="23">
        <v>372</v>
      </c>
      <c r="P6952" s="9">
        <v>8.98</v>
      </c>
      <c r="Q6952" t="s">
        <v>40</v>
      </c>
      <c r="R6952">
        <v>66845</v>
      </c>
      <c r="S6952" s="9">
        <v>41.42</v>
      </c>
      <c r="T6952" s="26">
        <v>4.8600000000000003</v>
      </c>
      <c r="U6952" s="8">
        <v>201.31</v>
      </c>
      <c r="V6952" t="s">
        <v>10805</v>
      </c>
      <c r="W6952" t="s">
        <v>2276</v>
      </c>
      <c r="X6952" t="s">
        <v>42</v>
      </c>
      <c r="Y6952" t="s">
        <v>2277</v>
      </c>
      <c r="AA6952" s="1">
        <f t="shared" si="757"/>
        <v>46081</v>
      </c>
      <c r="AB6952" s="2">
        <f t="shared" si="758"/>
        <v>2</v>
      </c>
      <c r="AC6952" s="2">
        <f t="shared" si="759"/>
        <v>2026</v>
      </c>
      <c r="AD6952" s="2" t="str">
        <f>IFERROR(VLOOKUP(A6952,'Aux Área'!$A$4:$B$123,2,0),"-")</f>
        <v>INSPEÇÃO</v>
      </c>
    </row>
    <row r="6953" spans="1:30" x14ac:dyDescent="0.3">
      <c r="A6953" t="s">
        <v>10689</v>
      </c>
      <c r="B6953" t="s">
        <v>1946</v>
      </c>
      <c r="C6953" t="s">
        <v>10806</v>
      </c>
      <c r="D6953" t="s">
        <v>1948</v>
      </c>
      <c r="E6953" t="s">
        <v>1949</v>
      </c>
      <c r="F6953" t="s">
        <v>653</v>
      </c>
      <c r="G6953" t="s">
        <v>635</v>
      </c>
      <c r="H6953" t="s">
        <v>1571</v>
      </c>
      <c r="I6953" t="s">
        <v>839</v>
      </c>
      <c r="J6953" t="s">
        <v>409</v>
      </c>
      <c r="K6953" t="s">
        <v>410</v>
      </c>
      <c r="L6953" t="s">
        <v>141</v>
      </c>
      <c r="M6953" t="s">
        <v>38</v>
      </c>
      <c r="N6953" t="s">
        <v>668</v>
      </c>
      <c r="O6953" s="23">
        <v>0</v>
      </c>
      <c r="P6953" s="9">
        <v>0</v>
      </c>
      <c r="Q6953" t="s">
        <v>40</v>
      </c>
      <c r="R6953">
        <v>0</v>
      </c>
      <c r="S6953" s="9">
        <v>74.44</v>
      </c>
      <c r="T6953" s="26">
        <v>5.99</v>
      </c>
      <c r="U6953" s="8">
        <v>445.9</v>
      </c>
      <c r="V6953" t="s">
        <v>10807</v>
      </c>
      <c r="W6953" t="s">
        <v>652</v>
      </c>
      <c r="X6953" t="s">
        <v>42</v>
      </c>
      <c r="Y6953" t="s">
        <v>653</v>
      </c>
      <c r="AA6953" s="1">
        <f t="shared" si="757"/>
        <v>46081</v>
      </c>
      <c r="AB6953" s="2">
        <f t="shared" si="758"/>
        <v>2</v>
      </c>
      <c r="AC6953" s="2">
        <f t="shared" si="759"/>
        <v>2026</v>
      </c>
      <c r="AD6953" s="2" t="str">
        <f>IFERROR(VLOOKUP(A6953,'Aux Área'!$A$4:$B$123,2,0),"-")</f>
        <v>SÃO PEDRO</v>
      </c>
    </row>
    <row r="6954" spans="1:30" x14ac:dyDescent="0.3">
      <c r="A6954" t="s">
        <v>74</v>
      </c>
      <c r="B6954" t="s">
        <v>255</v>
      </c>
      <c r="C6954" t="s">
        <v>10808</v>
      </c>
      <c r="D6954" t="s">
        <v>115</v>
      </c>
      <c r="E6954" t="s">
        <v>116</v>
      </c>
      <c r="F6954" t="s">
        <v>75</v>
      </c>
      <c r="G6954" t="s">
        <v>35</v>
      </c>
      <c r="H6954" t="s">
        <v>36</v>
      </c>
      <c r="I6954" t="s">
        <v>37</v>
      </c>
      <c r="J6954" t="s">
        <v>175</v>
      </c>
      <c r="K6954" t="s">
        <v>176</v>
      </c>
      <c r="L6954" t="s">
        <v>177</v>
      </c>
      <c r="M6954" t="s">
        <v>38</v>
      </c>
      <c r="N6954" t="s">
        <v>39</v>
      </c>
      <c r="O6954" s="23">
        <v>378</v>
      </c>
      <c r="P6954" s="9">
        <v>9.92</v>
      </c>
      <c r="Q6954" t="s">
        <v>40</v>
      </c>
      <c r="R6954">
        <v>17689</v>
      </c>
      <c r="S6954" s="9">
        <v>38.119999999999997</v>
      </c>
      <c r="T6954" s="26">
        <v>4.7910000000000004</v>
      </c>
      <c r="U6954" s="8">
        <v>182.64</v>
      </c>
      <c r="V6954" t="s">
        <v>10809</v>
      </c>
      <c r="W6954" t="s">
        <v>2007</v>
      </c>
      <c r="X6954" t="s">
        <v>42</v>
      </c>
      <c r="Y6954" t="s">
        <v>1740</v>
      </c>
      <c r="AA6954" s="1">
        <f t="shared" si="757"/>
        <v>46081</v>
      </c>
      <c r="AB6954" s="2">
        <f t="shared" si="758"/>
        <v>2</v>
      </c>
      <c r="AC6954" s="2">
        <f t="shared" si="759"/>
        <v>2026</v>
      </c>
      <c r="AD6954" s="2" t="str">
        <f>IFERROR(VLOOKUP(A6954,'Aux Área'!$A$4:$B$123,2,0),"-")</f>
        <v>TI</v>
      </c>
    </row>
    <row r="6955" spans="1:30" x14ac:dyDescent="0.3">
      <c r="A6955" t="s">
        <v>1992</v>
      </c>
      <c r="B6955" t="s">
        <v>1993</v>
      </c>
      <c r="C6955" t="s">
        <v>10810</v>
      </c>
      <c r="D6955" t="s">
        <v>3597</v>
      </c>
      <c r="E6955" t="s">
        <v>3598</v>
      </c>
      <c r="F6955" t="s">
        <v>1995</v>
      </c>
      <c r="G6955" t="s">
        <v>659</v>
      </c>
      <c r="H6955" t="s">
        <v>1996</v>
      </c>
      <c r="I6955" t="s">
        <v>1997</v>
      </c>
      <c r="J6955" t="s">
        <v>409</v>
      </c>
      <c r="K6955" t="s">
        <v>410</v>
      </c>
      <c r="L6955" t="s">
        <v>141</v>
      </c>
      <c r="M6955" t="s">
        <v>38</v>
      </c>
      <c r="N6955" t="s">
        <v>668</v>
      </c>
      <c r="O6955" s="23">
        <v>420</v>
      </c>
      <c r="P6955" s="9">
        <v>5.68</v>
      </c>
      <c r="Q6955" t="s">
        <v>40</v>
      </c>
      <c r="R6955">
        <v>25317</v>
      </c>
      <c r="S6955" s="9">
        <v>73.91</v>
      </c>
      <c r="T6955" s="26">
        <v>6.09</v>
      </c>
      <c r="U6955" s="8">
        <v>450.13</v>
      </c>
      <c r="V6955" t="s">
        <v>10811</v>
      </c>
      <c r="W6955" t="s">
        <v>1985</v>
      </c>
      <c r="X6955" t="s">
        <v>42</v>
      </c>
      <c r="Y6955" t="s">
        <v>1986</v>
      </c>
      <c r="AA6955" s="1">
        <f t="shared" si="757"/>
        <v>46081</v>
      </c>
      <c r="AB6955" s="2">
        <f t="shared" si="758"/>
        <v>2</v>
      </c>
      <c r="AC6955" s="2">
        <f t="shared" si="759"/>
        <v>2026</v>
      </c>
      <c r="AD6955" s="2" t="str">
        <f>IFERROR(VLOOKUP(A6955,'Aux Área'!$A$4:$B$123,2,0),"-")</f>
        <v>PESADOS</v>
      </c>
    </row>
    <row r="6956" spans="1:30" x14ac:dyDescent="0.3">
      <c r="A6956" t="s">
        <v>1992</v>
      </c>
      <c r="C6956" t="s">
        <v>15776</v>
      </c>
      <c r="F6956" t="s">
        <v>1995</v>
      </c>
      <c r="K6956" t="s">
        <v>410</v>
      </c>
      <c r="N6956" t="s">
        <v>15690</v>
      </c>
      <c r="O6956" t="s">
        <v>15244</v>
      </c>
      <c r="P6956" s="9" t="s">
        <v>15244</v>
      </c>
      <c r="Q6956" t="s">
        <v>40</v>
      </c>
      <c r="R6956" t="s">
        <v>15244</v>
      </c>
      <c r="S6956">
        <v>3.9</v>
      </c>
      <c r="U6956" s="8">
        <v>13.61</v>
      </c>
      <c r="AA6956" s="1">
        <f t="shared" si="757"/>
        <v>46081</v>
      </c>
      <c r="AB6956" s="2">
        <f t="shared" si="758"/>
        <v>2</v>
      </c>
      <c r="AC6956" s="2">
        <f t="shared" si="759"/>
        <v>2026</v>
      </c>
      <c r="AD6956" s="2" t="str">
        <f>IFERROR(VLOOKUP(A6956,'Aux Área'!$A$4:$B$123,2,0),"-")</f>
        <v>PESADOS</v>
      </c>
    </row>
    <row r="6957" spans="1:30" x14ac:dyDescent="0.3">
      <c r="A6957" t="s">
        <v>58</v>
      </c>
      <c r="B6957" t="s">
        <v>250</v>
      </c>
      <c r="C6957" t="s">
        <v>10812</v>
      </c>
      <c r="D6957" t="s">
        <v>87</v>
      </c>
      <c r="E6957" t="s">
        <v>88</v>
      </c>
      <c r="F6957" t="s">
        <v>59</v>
      </c>
      <c r="G6957" t="s">
        <v>35</v>
      </c>
      <c r="H6957" t="s">
        <v>36</v>
      </c>
      <c r="I6957" t="s">
        <v>37</v>
      </c>
      <c r="J6957" t="s">
        <v>275</v>
      </c>
      <c r="K6957" t="s">
        <v>276</v>
      </c>
      <c r="L6957" t="s">
        <v>124</v>
      </c>
      <c r="M6957" t="s">
        <v>38</v>
      </c>
      <c r="N6957" t="s">
        <v>39</v>
      </c>
      <c r="O6957" s="23">
        <v>289</v>
      </c>
      <c r="P6957" s="9">
        <v>7.8</v>
      </c>
      <c r="Q6957" t="s">
        <v>40</v>
      </c>
      <c r="R6957">
        <v>80483</v>
      </c>
      <c r="S6957" s="9">
        <v>37.07</v>
      </c>
      <c r="T6957" s="26">
        <v>4.79</v>
      </c>
      <c r="U6957" s="8">
        <v>177.57</v>
      </c>
      <c r="V6957" t="s">
        <v>10813</v>
      </c>
      <c r="W6957" t="s">
        <v>2007</v>
      </c>
      <c r="X6957" t="s">
        <v>42</v>
      </c>
      <c r="Y6957" t="s">
        <v>1740</v>
      </c>
      <c r="AA6957" s="1">
        <f t="shared" si="757"/>
        <v>46081</v>
      </c>
      <c r="AB6957" s="2">
        <f t="shared" si="758"/>
        <v>2</v>
      </c>
      <c r="AC6957" s="2">
        <f t="shared" si="759"/>
        <v>2026</v>
      </c>
      <c r="AD6957" s="2" t="str">
        <f>IFERROR(VLOOKUP(A6957,'Aux Área'!$A$4:$B$123,2,0),"-")</f>
        <v>CONSERVA</v>
      </c>
    </row>
    <row r="6958" spans="1:30" x14ac:dyDescent="0.3">
      <c r="A6958" t="s">
        <v>2181</v>
      </c>
      <c r="B6958" t="s">
        <v>4595</v>
      </c>
      <c r="C6958" t="s">
        <v>10814</v>
      </c>
      <c r="D6958" t="s">
        <v>3107</v>
      </c>
      <c r="E6958" t="s">
        <v>3108</v>
      </c>
      <c r="F6958" t="s">
        <v>2184</v>
      </c>
      <c r="G6958" t="s">
        <v>1135</v>
      </c>
      <c r="H6958" t="s">
        <v>2185</v>
      </c>
      <c r="I6958" t="s">
        <v>2186</v>
      </c>
      <c r="J6958" t="s">
        <v>237</v>
      </c>
      <c r="K6958" t="s">
        <v>238</v>
      </c>
      <c r="L6958" t="s">
        <v>110</v>
      </c>
      <c r="M6958" t="s">
        <v>38</v>
      </c>
      <c r="N6958" t="s">
        <v>668</v>
      </c>
      <c r="O6958" s="23">
        <v>1093</v>
      </c>
      <c r="P6958" s="9">
        <v>14.38</v>
      </c>
      <c r="Q6958" t="s">
        <v>40</v>
      </c>
      <c r="R6958">
        <v>127268</v>
      </c>
      <c r="S6958" s="9">
        <v>76</v>
      </c>
      <c r="T6958" s="26">
        <v>6.04</v>
      </c>
      <c r="U6958" s="8">
        <v>459.04</v>
      </c>
      <c r="V6958" t="s">
        <v>41</v>
      </c>
      <c r="W6958" t="s">
        <v>2007</v>
      </c>
      <c r="X6958" t="s">
        <v>42</v>
      </c>
      <c r="Y6958" t="s">
        <v>2188</v>
      </c>
      <c r="AA6958" s="1">
        <f t="shared" si="757"/>
        <v>46081</v>
      </c>
      <c r="AB6958" s="2">
        <f t="shared" si="758"/>
        <v>2</v>
      </c>
      <c r="AC6958" s="2">
        <f t="shared" si="759"/>
        <v>2026</v>
      </c>
      <c r="AD6958" s="2" t="str">
        <f>IFERROR(VLOOKUP(A6958,'Aux Área'!$A$4:$B$123,2,0),"-")</f>
        <v>INSPEÇÃO</v>
      </c>
    </row>
    <row r="6959" spans="1:30" x14ac:dyDescent="0.3">
      <c r="A6959" t="s">
        <v>1999</v>
      </c>
      <c r="B6959" t="s">
        <v>3016</v>
      </c>
      <c r="C6959" t="s">
        <v>10815</v>
      </c>
      <c r="D6959" t="s">
        <v>6928</v>
      </c>
      <c r="E6959" t="s">
        <v>6929</v>
      </c>
      <c r="F6959" t="s">
        <v>2002</v>
      </c>
      <c r="G6959" t="s">
        <v>659</v>
      </c>
      <c r="H6959" t="s">
        <v>2003</v>
      </c>
      <c r="I6959" t="s">
        <v>667</v>
      </c>
      <c r="J6959" t="s">
        <v>231</v>
      </c>
      <c r="K6959" t="s">
        <v>232</v>
      </c>
      <c r="L6959" t="s">
        <v>217</v>
      </c>
      <c r="M6959" t="s">
        <v>38</v>
      </c>
      <c r="N6959" t="s">
        <v>668</v>
      </c>
      <c r="O6959" s="23">
        <v>652</v>
      </c>
      <c r="P6959" s="9">
        <v>4.03</v>
      </c>
      <c r="Q6959" t="s">
        <v>40</v>
      </c>
      <c r="R6959">
        <v>19797</v>
      </c>
      <c r="S6959" s="9">
        <v>161.94</v>
      </c>
      <c r="T6959" s="26">
        <v>5.99</v>
      </c>
      <c r="U6959" s="8">
        <v>970.05</v>
      </c>
      <c r="V6959" t="s">
        <v>10816</v>
      </c>
      <c r="W6959" t="s">
        <v>1985</v>
      </c>
      <c r="X6959" t="s">
        <v>42</v>
      </c>
      <c r="Y6959" t="s">
        <v>1986</v>
      </c>
      <c r="AA6959" s="1">
        <f t="shared" si="757"/>
        <v>46081</v>
      </c>
      <c r="AB6959" s="2">
        <f t="shared" si="758"/>
        <v>2</v>
      </c>
      <c r="AC6959" s="2">
        <f t="shared" si="759"/>
        <v>2026</v>
      </c>
      <c r="AD6959" s="2" t="str">
        <f>IFERROR(VLOOKUP(A6959,'Aux Área'!$A$4:$B$123,2,0),"-")</f>
        <v>PESADOS</v>
      </c>
    </row>
    <row r="6960" spans="1:30" x14ac:dyDescent="0.3">
      <c r="A6960" t="s">
        <v>2638</v>
      </c>
      <c r="B6960" t="s">
        <v>4593</v>
      </c>
      <c r="C6960" t="s">
        <v>10817</v>
      </c>
      <c r="D6960" t="s">
        <v>10306</v>
      </c>
      <c r="E6960" t="s">
        <v>9673</v>
      </c>
      <c r="F6960" t="s">
        <v>2641</v>
      </c>
      <c r="G6960" t="s">
        <v>1135</v>
      </c>
      <c r="H6960" t="s">
        <v>2275</v>
      </c>
      <c r="I6960" t="s">
        <v>1497</v>
      </c>
      <c r="J6960" t="s">
        <v>275</v>
      </c>
      <c r="K6960" t="s">
        <v>276</v>
      </c>
      <c r="L6960" t="s">
        <v>124</v>
      </c>
      <c r="M6960" t="s">
        <v>38</v>
      </c>
      <c r="N6960" t="s">
        <v>39</v>
      </c>
      <c r="O6960" s="23">
        <v>435</v>
      </c>
      <c r="P6960" s="9">
        <v>9.52</v>
      </c>
      <c r="Q6960" t="s">
        <v>40</v>
      </c>
      <c r="R6960">
        <v>107241</v>
      </c>
      <c r="S6960" s="9">
        <v>45.71</v>
      </c>
      <c r="T6960" s="26">
        <v>4.79</v>
      </c>
      <c r="U6960" s="8">
        <v>218.95</v>
      </c>
      <c r="V6960" t="s">
        <v>10818</v>
      </c>
      <c r="W6960" t="s">
        <v>2276</v>
      </c>
      <c r="X6960" t="s">
        <v>42</v>
      </c>
      <c r="Y6960" t="s">
        <v>2277</v>
      </c>
      <c r="AA6960" s="1">
        <f t="shared" ref="AA6960:AA7023" si="760">IFERROR(DATEVALUE(C6960),"-")</f>
        <v>46081</v>
      </c>
      <c r="AB6960" s="2">
        <f t="shared" ref="AB6960:AB7023" si="761">IFERROR(MONTH(AA6960),"-")</f>
        <v>2</v>
      </c>
      <c r="AC6960" s="2">
        <f t="shared" ref="AC6960:AC7023" si="762">IFERROR(YEAR(AA6960),"-")</f>
        <v>2026</v>
      </c>
      <c r="AD6960" s="2" t="str">
        <f>IFERROR(VLOOKUP(A6960,'Aux Área'!$A$4:$B$123,2,0),"-")</f>
        <v>INSPEÇÃO</v>
      </c>
    </row>
    <row r="6961" spans="1:30" x14ac:dyDescent="0.3">
      <c r="A6961" t="s">
        <v>3092</v>
      </c>
      <c r="B6961" t="s">
        <v>4774</v>
      </c>
      <c r="C6961" t="s">
        <v>10819</v>
      </c>
      <c r="D6961" t="s">
        <v>3135</v>
      </c>
      <c r="E6961" t="s">
        <v>3136</v>
      </c>
      <c r="F6961" t="s">
        <v>3594</v>
      </c>
      <c r="G6961" t="s">
        <v>1135</v>
      </c>
      <c r="H6961" t="s">
        <v>2275</v>
      </c>
      <c r="I6961" t="s">
        <v>1497</v>
      </c>
      <c r="J6961" t="s">
        <v>188</v>
      </c>
      <c r="K6961" t="s">
        <v>189</v>
      </c>
      <c r="L6961" t="s">
        <v>190</v>
      </c>
      <c r="M6961" t="s">
        <v>38</v>
      </c>
      <c r="N6961" t="s">
        <v>39</v>
      </c>
      <c r="O6961" s="23">
        <v>435</v>
      </c>
      <c r="P6961" s="9">
        <v>9.5399999999999991</v>
      </c>
      <c r="Q6961" t="s">
        <v>40</v>
      </c>
      <c r="R6961">
        <v>100481</v>
      </c>
      <c r="S6961" s="9">
        <v>45.62</v>
      </c>
      <c r="T6961" s="26">
        <v>4.6900000000000004</v>
      </c>
      <c r="U6961" s="8">
        <v>213.96</v>
      </c>
      <c r="V6961" t="s">
        <v>41</v>
      </c>
      <c r="W6961" t="s">
        <v>2276</v>
      </c>
      <c r="X6961" t="s">
        <v>42</v>
      </c>
      <c r="Y6961" t="s">
        <v>2277</v>
      </c>
      <c r="AA6961" s="1">
        <f t="shared" si="760"/>
        <v>46081</v>
      </c>
      <c r="AB6961" s="2">
        <f t="shared" si="761"/>
        <v>2</v>
      </c>
      <c r="AC6961" s="2">
        <f t="shared" si="762"/>
        <v>2026</v>
      </c>
      <c r="AD6961" s="2" t="str">
        <f>IFERROR(VLOOKUP(A6961,'Aux Área'!$A$4:$B$123,2,0),"-")</f>
        <v>INSPEÇÃO</v>
      </c>
    </row>
    <row r="6962" spans="1:30" x14ac:dyDescent="0.3">
      <c r="A6962" t="s">
        <v>2306</v>
      </c>
      <c r="B6962" t="s">
        <v>4613</v>
      </c>
      <c r="C6962" t="s">
        <v>10820</v>
      </c>
      <c r="D6962" t="s">
        <v>4386</v>
      </c>
      <c r="E6962" t="s">
        <v>4387</v>
      </c>
      <c r="F6962" t="s">
        <v>2309</v>
      </c>
      <c r="G6962" t="s">
        <v>1135</v>
      </c>
      <c r="H6962" t="s">
        <v>2275</v>
      </c>
      <c r="I6962" t="s">
        <v>1497</v>
      </c>
      <c r="J6962" t="s">
        <v>1665</v>
      </c>
      <c r="K6962" t="s">
        <v>1666</v>
      </c>
      <c r="L6962" t="s">
        <v>301</v>
      </c>
      <c r="M6962" t="s">
        <v>38</v>
      </c>
      <c r="N6962" t="s">
        <v>39</v>
      </c>
      <c r="O6962" s="23">
        <v>485</v>
      </c>
      <c r="P6962" s="9">
        <v>10.18</v>
      </c>
      <c r="Q6962" t="s">
        <v>40</v>
      </c>
      <c r="R6962">
        <v>115649</v>
      </c>
      <c r="S6962" s="9">
        <v>47.63</v>
      </c>
      <c r="T6962" s="26">
        <v>4.6900000000000004</v>
      </c>
      <c r="U6962" s="8">
        <v>223.38</v>
      </c>
      <c r="V6962" t="s">
        <v>10821</v>
      </c>
      <c r="W6962" t="s">
        <v>2276</v>
      </c>
      <c r="X6962" t="s">
        <v>42</v>
      </c>
      <c r="Y6962" t="s">
        <v>2277</v>
      </c>
      <c r="AA6962" s="1">
        <f t="shared" si="760"/>
        <v>46081</v>
      </c>
      <c r="AB6962" s="2">
        <f t="shared" si="761"/>
        <v>2</v>
      </c>
      <c r="AC6962" s="2">
        <f t="shared" si="762"/>
        <v>2026</v>
      </c>
      <c r="AD6962" s="2" t="str">
        <f>IFERROR(VLOOKUP(A6962,'Aux Área'!$A$4:$B$123,2,0),"-")</f>
        <v>INSPEÇÃO</v>
      </c>
    </row>
    <row r="6963" spans="1:30" x14ac:dyDescent="0.3">
      <c r="A6963" t="s">
        <v>58</v>
      </c>
      <c r="B6963" t="s">
        <v>250</v>
      </c>
      <c r="C6963" t="s">
        <v>10822</v>
      </c>
      <c r="D6963" t="s">
        <v>87</v>
      </c>
      <c r="E6963" t="s">
        <v>88</v>
      </c>
      <c r="F6963" t="s">
        <v>59</v>
      </c>
      <c r="G6963" t="s">
        <v>35</v>
      </c>
      <c r="H6963" t="s">
        <v>36</v>
      </c>
      <c r="I6963" t="s">
        <v>37</v>
      </c>
      <c r="J6963" t="s">
        <v>1665</v>
      </c>
      <c r="K6963" t="s">
        <v>1666</v>
      </c>
      <c r="L6963" t="s">
        <v>301</v>
      </c>
      <c r="M6963" t="s">
        <v>38</v>
      </c>
      <c r="N6963" t="s">
        <v>39</v>
      </c>
      <c r="O6963" s="23">
        <v>253</v>
      </c>
      <c r="P6963" s="9">
        <v>7.42</v>
      </c>
      <c r="Q6963" t="s">
        <v>40</v>
      </c>
      <c r="R6963">
        <v>80736</v>
      </c>
      <c r="S6963" s="9">
        <v>34.090000000000003</v>
      </c>
      <c r="T6963" s="26">
        <v>4.6900000000000004</v>
      </c>
      <c r="U6963" s="8">
        <v>159.88</v>
      </c>
      <c r="V6963" t="s">
        <v>10823</v>
      </c>
      <c r="W6963" t="s">
        <v>2007</v>
      </c>
      <c r="X6963" t="s">
        <v>42</v>
      </c>
      <c r="Y6963" t="s">
        <v>1740</v>
      </c>
      <c r="AA6963" s="1">
        <f t="shared" si="760"/>
        <v>46081</v>
      </c>
      <c r="AB6963" s="2">
        <f t="shared" si="761"/>
        <v>2</v>
      </c>
      <c r="AC6963" s="2">
        <f t="shared" si="762"/>
        <v>2026</v>
      </c>
      <c r="AD6963" s="2" t="str">
        <f>IFERROR(VLOOKUP(A6963,'Aux Área'!$A$4:$B$123,2,0),"-")</f>
        <v>CONSERVA</v>
      </c>
    </row>
    <row r="6964" spans="1:30" x14ac:dyDescent="0.3">
      <c r="A6964" t="s">
        <v>2347</v>
      </c>
      <c r="B6964" t="s">
        <v>2348</v>
      </c>
      <c r="C6964" t="s">
        <v>10824</v>
      </c>
      <c r="D6964" t="s">
        <v>4262</v>
      </c>
      <c r="E6964" t="s">
        <v>4263</v>
      </c>
      <c r="F6964" t="s">
        <v>2350</v>
      </c>
      <c r="G6964" t="s">
        <v>659</v>
      </c>
      <c r="H6964" t="s">
        <v>1996</v>
      </c>
      <c r="I6964" t="s">
        <v>1997</v>
      </c>
      <c r="J6964" t="s">
        <v>237</v>
      </c>
      <c r="K6964" t="s">
        <v>238</v>
      </c>
      <c r="L6964" t="s">
        <v>110</v>
      </c>
      <c r="M6964" t="s">
        <v>38</v>
      </c>
      <c r="N6964" t="s">
        <v>668</v>
      </c>
      <c r="O6964" s="23">
        <v>171</v>
      </c>
      <c r="P6964" s="9">
        <v>6.46</v>
      </c>
      <c r="Q6964" t="s">
        <v>40</v>
      </c>
      <c r="R6964">
        <v>31915</v>
      </c>
      <c r="S6964" s="9">
        <v>26.46</v>
      </c>
      <c r="T6964" s="26">
        <v>6.04</v>
      </c>
      <c r="U6964" s="8">
        <v>159.82</v>
      </c>
      <c r="V6964" t="s">
        <v>41</v>
      </c>
      <c r="W6964" t="s">
        <v>1985</v>
      </c>
      <c r="X6964" t="s">
        <v>42</v>
      </c>
      <c r="Y6964" t="s">
        <v>1986</v>
      </c>
      <c r="AA6964" s="1">
        <f t="shared" si="760"/>
        <v>46081</v>
      </c>
      <c r="AB6964" s="2">
        <f t="shared" si="761"/>
        <v>2</v>
      </c>
      <c r="AC6964" s="2">
        <f t="shared" si="762"/>
        <v>2026</v>
      </c>
      <c r="AD6964" s="2" t="str">
        <f>IFERROR(VLOOKUP(A6964,'Aux Área'!$A$4:$B$123,2,0),"-")</f>
        <v>PESADOS</v>
      </c>
    </row>
    <row r="6965" spans="1:30" x14ac:dyDescent="0.3">
      <c r="A6965" t="s">
        <v>2260</v>
      </c>
      <c r="B6965" t="s">
        <v>113</v>
      </c>
      <c r="C6965" t="s">
        <v>10825</v>
      </c>
      <c r="D6965" t="s">
        <v>4423</v>
      </c>
      <c r="E6965" t="s">
        <v>4424</v>
      </c>
      <c r="F6965" t="s">
        <v>2262</v>
      </c>
      <c r="G6965" t="s">
        <v>35</v>
      </c>
      <c r="H6965" t="s">
        <v>2263</v>
      </c>
      <c r="I6965" t="s">
        <v>2186</v>
      </c>
      <c r="J6965" t="s">
        <v>409</v>
      </c>
      <c r="K6965" t="s">
        <v>410</v>
      </c>
      <c r="L6965" t="s">
        <v>141</v>
      </c>
      <c r="M6965" t="s">
        <v>38</v>
      </c>
      <c r="N6965" t="s">
        <v>668</v>
      </c>
      <c r="O6965" s="23">
        <v>884</v>
      </c>
      <c r="P6965" s="9">
        <v>15.23</v>
      </c>
      <c r="Q6965" t="s">
        <v>40</v>
      </c>
      <c r="R6965">
        <v>100358</v>
      </c>
      <c r="S6965" s="9">
        <v>58.05</v>
      </c>
      <c r="T6965" s="26">
        <v>5.99</v>
      </c>
      <c r="U6965" s="8">
        <v>347.72</v>
      </c>
      <c r="V6965" t="s">
        <v>10826</v>
      </c>
      <c r="W6965" t="s">
        <v>2007</v>
      </c>
      <c r="X6965" t="s">
        <v>42</v>
      </c>
      <c r="Y6965" t="s">
        <v>1740</v>
      </c>
      <c r="AA6965" s="1">
        <f t="shared" si="760"/>
        <v>46081</v>
      </c>
      <c r="AB6965" s="2">
        <f t="shared" si="761"/>
        <v>2</v>
      </c>
      <c r="AC6965" s="2">
        <f t="shared" si="762"/>
        <v>2026</v>
      </c>
      <c r="AD6965" s="2" t="str">
        <f>IFERROR(VLOOKUP(A6965,'Aux Área'!$A$4:$B$123,2,0),"-")</f>
        <v>INSPEÇÃO</v>
      </c>
    </row>
    <row r="6966" spans="1:30" x14ac:dyDescent="0.3">
      <c r="A6966" t="s">
        <v>2643</v>
      </c>
      <c r="B6966" t="s">
        <v>2307</v>
      </c>
      <c r="C6966" t="s">
        <v>10827</v>
      </c>
      <c r="D6966" t="s">
        <v>4988</v>
      </c>
      <c r="E6966" t="s">
        <v>4989</v>
      </c>
      <c r="F6966" t="s">
        <v>2646</v>
      </c>
      <c r="G6966" t="s">
        <v>1300</v>
      </c>
      <c r="H6966" t="s">
        <v>1301</v>
      </c>
      <c r="I6966" t="s">
        <v>37</v>
      </c>
      <c r="J6966" t="s">
        <v>370</v>
      </c>
      <c r="K6966" t="s">
        <v>371</v>
      </c>
      <c r="L6966" t="s">
        <v>124</v>
      </c>
      <c r="M6966" t="s">
        <v>38</v>
      </c>
      <c r="N6966" t="s">
        <v>39</v>
      </c>
      <c r="O6966" s="23">
        <v>413</v>
      </c>
      <c r="P6966" s="9">
        <v>9.48</v>
      </c>
      <c r="Q6966" t="s">
        <v>40</v>
      </c>
      <c r="R6966">
        <v>113743</v>
      </c>
      <c r="S6966" s="9">
        <v>43.56</v>
      </c>
      <c r="T6966" s="26">
        <v>4.99</v>
      </c>
      <c r="U6966" s="8">
        <v>217.37</v>
      </c>
      <c r="V6966" t="s">
        <v>10828</v>
      </c>
      <c r="W6966" t="s">
        <v>2276</v>
      </c>
      <c r="X6966" t="s">
        <v>42</v>
      </c>
      <c r="Y6966" t="s">
        <v>2277</v>
      </c>
      <c r="AA6966" s="1">
        <f t="shared" si="760"/>
        <v>46081</v>
      </c>
      <c r="AB6966" s="2">
        <f t="shared" si="761"/>
        <v>2</v>
      </c>
      <c r="AC6966" s="2">
        <f t="shared" si="762"/>
        <v>2026</v>
      </c>
      <c r="AD6966" s="2" t="str">
        <f>IFERROR(VLOOKUP(A6966,'Aux Área'!$A$4:$B$123,2,0),"-")</f>
        <v>INSPEÇÃO</v>
      </c>
    </row>
    <row r="6967" spans="1:30" x14ac:dyDescent="0.3">
      <c r="A6967" t="s">
        <v>2278</v>
      </c>
      <c r="B6967" t="s">
        <v>4664</v>
      </c>
      <c r="C6967" t="s">
        <v>10829</v>
      </c>
      <c r="D6967" t="s">
        <v>6708</v>
      </c>
      <c r="E6967" t="s">
        <v>6709</v>
      </c>
      <c r="F6967" t="s">
        <v>2281</v>
      </c>
      <c r="G6967" t="s">
        <v>1135</v>
      </c>
      <c r="H6967" t="s">
        <v>2275</v>
      </c>
      <c r="I6967" t="s">
        <v>1497</v>
      </c>
      <c r="J6967" t="s">
        <v>165</v>
      </c>
      <c r="K6967" t="s">
        <v>166</v>
      </c>
      <c r="L6967" t="s">
        <v>167</v>
      </c>
      <c r="M6967" t="s">
        <v>38</v>
      </c>
      <c r="N6967" t="s">
        <v>39</v>
      </c>
      <c r="O6967" s="23">
        <v>360</v>
      </c>
      <c r="P6967" s="9">
        <v>7.55</v>
      </c>
      <c r="Q6967" t="s">
        <v>40</v>
      </c>
      <c r="R6967">
        <v>120513</v>
      </c>
      <c r="S6967" s="9">
        <v>47.66</v>
      </c>
      <c r="T6967" s="26">
        <v>4.8899999999999997</v>
      </c>
      <c r="U6967" s="8">
        <v>233.07</v>
      </c>
      <c r="V6967" t="s">
        <v>112</v>
      </c>
      <c r="W6967" t="s">
        <v>2276</v>
      </c>
      <c r="X6967" t="s">
        <v>42</v>
      </c>
      <c r="Y6967" t="s">
        <v>2277</v>
      </c>
      <c r="AA6967" s="1">
        <f t="shared" si="760"/>
        <v>46081</v>
      </c>
      <c r="AB6967" s="2">
        <f t="shared" si="761"/>
        <v>2</v>
      </c>
      <c r="AC6967" s="2">
        <f t="shared" si="762"/>
        <v>2026</v>
      </c>
      <c r="AD6967" s="2" t="str">
        <f>IFERROR(VLOOKUP(A6967,'Aux Área'!$A$4:$B$123,2,0),"-")</f>
        <v>INSPEÇÃO</v>
      </c>
    </row>
    <row r="6968" spans="1:30" x14ac:dyDescent="0.3">
      <c r="A6968" t="s">
        <v>2547</v>
      </c>
      <c r="B6968" t="s">
        <v>2548</v>
      </c>
      <c r="C6968" t="s">
        <v>10830</v>
      </c>
      <c r="D6968" t="s">
        <v>10831</v>
      </c>
      <c r="E6968" t="s">
        <v>10832</v>
      </c>
      <c r="F6968" t="s">
        <v>2550</v>
      </c>
      <c r="G6968" t="s">
        <v>659</v>
      </c>
      <c r="H6968" t="s">
        <v>2215</v>
      </c>
      <c r="I6968" t="s">
        <v>667</v>
      </c>
      <c r="J6968" t="s">
        <v>165</v>
      </c>
      <c r="K6968" t="s">
        <v>166</v>
      </c>
      <c r="L6968" t="s">
        <v>167</v>
      </c>
      <c r="M6968" t="s">
        <v>38</v>
      </c>
      <c r="N6968" t="s">
        <v>668</v>
      </c>
      <c r="O6968" s="23">
        <v>272</v>
      </c>
      <c r="P6968" s="9">
        <v>5.87</v>
      </c>
      <c r="Q6968" t="s">
        <v>40</v>
      </c>
      <c r="R6968">
        <v>15988</v>
      </c>
      <c r="S6968" s="9">
        <v>46.31</v>
      </c>
      <c r="T6968" s="26">
        <v>6.2409999999999997</v>
      </c>
      <c r="U6968" s="8">
        <v>289.02</v>
      </c>
      <c r="V6968" t="s">
        <v>112</v>
      </c>
      <c r="W6968" t="s">
        <v>2007</v>
      </c>
      <c r="X6968" t="s">
        <v>42</v>
      </c>
      <c r="Y6968" t="s">
        <v>1740</v>
      </c>
      <c r="AA6968" s="1">
        <f t="shared" si="760"/>
        <v>46081</v>
      </c>
      <c r="AB6968" s="2">
        <f t="shared" si="761"/>
        <v>2</v>
      </c>
      <c r="AC6968" s="2">
        <f t="shared" si="762"/>
        <v>2026</v>
      </c>
      <c r="AD6968" s="2" t="str">
        <f>IFERROR(VLOOKUP(A6968,'Aux Área'!$A$4:$B$123,2,0),"-")</f>
        <v>APH</v>
      </c>
    </row>
    <row r="6969" spans="1:30" x14ac:dyDescent="0.3">
      <c r="A6969" t="s">
        <v>2282</v>
      </c>
      <c r="B6969" t="s">
        <v>4679</v>
      </c>
      <c r="C6969" t="s">
        <v>10833</v>
      </c>
      <c r="D6969" t="s">
        <v>3162</v>
      </c>
      <c r="E6969" t="s">
        <v>3163</v>
      </c>
      <c r="F6969" t="s">
        <v>2285</v>
      </c>
      <c r="G6969" t="s">
        <v>1135</v>
      </c>
      <c r="H6969" t="s">
        <v>2275</v>
      </c>
      <c r="I6969" t="s">
        <v>1497</v>
      </c>
      <c r="J6969" t="s">
        <v>165</v>
      </c>
      <c r="K6969" t="s">
        <v>166</v>
      </c>
      <c r="L6969" t="s">
        <v>167</v>
      </c>
      <c r="M6969" t="s">
        <v>38</v>
      </c>
      <c r="N6969" t="s">
        <v>39</v>
      </c>
      <c r="O6969" s="23">
        <v>284</v>
      </c>
      <c r="P6969" s="9">
        <v>6.72</v>
      </c>
      <c r="Q6969" t="s">
        <v>40</v>
      </c>
      <c r="R6969">
        <v>101380</v>
      </c>
      <c r="S6969" s="9">
        <v>42.27</v>
      </c>
      <c r="T6969" s="26">
        <v>4.891</v>
      </c>
      <c r="U6969" s="8">
        <v>206.73</v>
      </c>
      <c r="V6969" t="s">
        <v>112</v>
      </c>
      <c r="W6969" t="s">
        <v>2276</v>
      </c>
      <c r="X6969" t="s">
        <v>42</v>
      </c>
      <c r="Y6969" t="s">
        <v>2277</v>
      </c>
      <c r="AA6969" s="1">
        <f t="shared" si="760"/>
        <v>46081</v>
      </c>
      <c r="AB6969" s="2">
        <f t="shared" si="761"/>
        <v>2</v>
      </c>
      <c r="AC6969" s="2">
        <f t="shared" si="762"/>
        <v>2026</v>
      </c>
      <c r="AD6969" s="2" t="str">
        <f>IFERROR(VLOOKUP(A6969,'Aux Área'!$A$4:$B$123,2,0),"-")</f>
        <v>INSPEÇÃO</v>
      </c>
    </row>
    <row r="6970" spans="1:30" x14ac:dyDescent="0.3">
      <c r="A6970" t="s">
        <v>2655</v>
      </c>
      <c r="B6970" t="s">
        <v>10768</v>
      </c>
      <c r="C6970" t="s">
        <v>10834</v>
      </c>
      <c r="D6970" t="s">
        <v>1619</v>
      </c>
      <c r="E6970" t="s">
        <v>1620</v>
      </c>
      <c r="F6970" t="s">
        <v>3605</v>
      </c>
      <c r="G6970" t="s">
        <v>1635</v>
      </c>
      <c r="H6970" t="s">
        <v>2635</v>
      </c>
      <c r="I6970" t="s">
        <v>37</v>
      </c>
      <c r="J6970" t="s">
        <v>188</v>
      </c>
      <c r="K6970" t="s">
        <v>189</v>
      </c>
      <c r="L6970" t="s">
        <v>190</v>
      </c>
      <c r="M6970" t="s">
        <v>38</v>
      </c>
      <c r="N6970" t="s">
        <v>39</v>
      </c>
      <c r="O6970" s="10">
        <v>247</v>
      </c>
      <c r="P6970" s="24">
        <v>9.33</v>
      </c>
      <c r="Q6970" t="s">
        <v>40</v>
      </c>
      <c r="R6970">
        <v>18469</v>
      </c>
      <c r="S6970" s="9">
        <v>26.46</v>
      </c>
      <c r="T6970" s="26">
        <v>4.99</v>
      </c>
      <c r="U6970" s="8">
        <v>132.04</v>
      </c>
      <c r="V6970" t="s">
        <v>41</v>
      </c>
      <c r="W6970" t="s">
        <v>2007</v>
      </c>
      <c r="X6970" t="s">
        <v>42</v>
      </c>
      <c r="Y6970" t="s">
        <v>6209</v>
      </c>
      <c r="AA6970" s="1">
        <f t="shared" si="760"/>
        <v>46081</v>
      </c>
      <c r="AB6970" s="2">
        <f t="shared" si="761"/>
        <v>2</v>
      </c>
      <c r="AC6970" s="2">
        <f t="shared" si="762"/>
        <v>2026</v>
      </c>
      <c r="AD6970" s="2" t="str">
        <f>IFERROR(VLOOKUP(A6970,'Aux Área'!$A$4:$B$123,2,0),"-")</f>
        <v>TI</v>
      </c>
    </row>
    <row r="6971" spans="1:30" x14ac:dyDescent="0.3">
      <c r="A6971" t="s">
        <v>52</v>
      </c>
      <c r="B6971" t="s">
        <v>1449</v>
      </c>
      <c r="C6971" t="s">
        <v>10835</v>
      </c>
      <c r="D6971" t="s">
        <v>3197</v>
      </c>
      <c r="E6971" t="s">
        <v>3198</v>
      </c>
      <c r="F6971" t="s">
        <v>53</v>
      </c>
      <c r="G6971" t="s">
        <v>35</v>
      </c>
      <c r="H6971" t="s">
        <v>36</v>
      </c>
      <c r="I6971" t="s">
        <v>37</v>
      </c>
      <c r="J6971" t="s">
        <v>356</v>
      </c>
      <c r="K6971" t="s">
        <v>357</v>
      </c>
      <c r="L6971" t="s">
        <v>124</v>
      </c>
      <c r="M6971" t="s">
        <v>38</v>
      </c>
      <c r="N6971" t="s">
        <v>39</v>
      </c>
      <c r="O6971" s="23">
        <v>317</v>
      </c>
      <c r="P6971" s="9">
        <v>8.8699999999999992</v>
      </c>
      <c r="Q6971" t="s">
        <v>40</v>
      </c>
      <c r="R6971">
        <v>68784</v>
      </c>
      <c r="S6971" s="9">
        <v>35.74</v>
      </c>
      <c r="T6971" s="26">
        <v>4.7910000000000004</v>
      </c>
      <c r="U6971" s="8">
        <v>171.24</v>
      </c>
      <c r="V6971" t="s">
        <v>10836</v>
      </c>
      <c r="W6971" t="s">
        <v>2007</v>
      </c>
      <c r="X6971" t="s">
        <v>42</v>
      </c>
      <c r="Y6971" t="s">
        <v>1740</v>
      </c>
      <c r="AA6971" s="1">
        <f t="shared" si="760"/>
        <v>46081</v>
      </c>
      <c r="AB6971" s="2">
        <f t="shared" si="761"/>
        <v>2</v>
      </c>
      <c r="AC6971" s="2">
        <f t="shared" si="762"/>
        <v>2026</v>
      </c>
      <c r="AD6971" s="2" t="str">
        <f>IFERROR(VLOOKUP(A6971,'Aux Área'!$A$4:$B$123,2,0),"-")</f>
        <v>OPERAÇÃO</v>
      </c>
    </row>
    <row r="6972" spans="1:30" x14ac:dyDescent="0.3">
      <c r="A6972" t="s">
        <v>2189</v>
      </c>
      <c r="B6972" t="s">
        <v>10781</v>
      </c>
      <c r="C6972" t="s">
        <v>10837</v>
      </c>
      <c r="D6972" t="s">
        <v>5015</v>
      </c>
      <c r="E6972" t="s">
        <v>5016</v>
      </c>
      <c r="F6972" t="s">
        <v>2192</v>
      </c>
      <c r="G6972" t="s">
        <v>1135</v>
      </c>
      <c r="H6972" t="s">
        <v>2185</v>
      </c>
      <c r="I6972" t="s">
        <v>2186</v>
      </c>
      <c r="J6972" t="s">
        <v>219</v>
      </c>
      <c r="K6972" t="s">
        <v>177</v>
      </c>
      <c r="L6972" t="s">
        <v>177</v>
      </c>
      <c r="M6972" t="s">
        <v>38</v>
      </c>
      <c r="N6972" t="s">
        <v>668</v>
      </c>
      <c r="O6972" s="23">
        <v>905</v>
      </c>
      <c r="P6972" s="9">
        <v>14.31</v>
      </c>
      <c r="Q6972" t="s">
        <v>40</v>
      </c>
      <c r="R6972">
        <v>29369</v>
      </c>
      <c r="S6972" s="9">
        <v>63.25</v>
      </c>
      <c r="T6972" s="26">
        <v>6.1909999999999998</v>
      </c>
      <c r="U6972" s="8">
        <v>391.55</v>
      </c>
      <c r="V6972" t="s">
        <v>10838</v>
      </c>
      <c r="W6972" t="s">
        <v>2007</v>
      </c>
      <c r="X6972" t="s">
        <v>42</v>
      </c>
      <c r="Y6972" t="s">
        <v>2188</v>
      </c>
      <c r="AA6972" s="1">
        <f t="shared" si="760"/>
        <v>46081</v>
      </c>
      <c r="AB6972" s="2">
        <f t="shared" si="761"/>
        <v>2</v>
      </c>
      <c r="AC6972" s="2">
        <f t="shared" si="762"/>
        <v>2026</v>
      </c>
      <c r="AD6972" s="2" t="str">
        <f>IFERROR(VLOOKUP(A6972,'Aux Área'!$A$4:$B$123,2,0),"-")</f>
        <v>INSPEÇÃO</v>
      </c>
    </row>
    <row r="6973" spans="1:30" x14ac:dyDescent="0.3">
      <c r="A6973" t="s">
        <v>2041</v>
      </c>
      <c r="B6973" t="s">
        <v>2042</v>
      </c>
      <c r="C6973" t="s">
        <v>10839</v>
      </c>
      <c r="D6973" t="s">
        <v>1297</v>
      </c>
      <c r="E6973" t="s">
        <v>2221</v>
      </c>
      <c r="F6973" t="s">
        <v>2044</v>
      </c>
      <c r="G6973" t="s">
        <v>659</v>
      </c>
      <c r="H6973" t="s">
        <v>1996</v>
      </c>
      <c r="I6973" t="s">
        <v>1997</v>
      </c>
      <c r="J6973" t="s">
        <v>231</v>
      </c>
      <c r="K6973" t="s">
        <v>232</v>
      </c>
      <c r="L6973" t="s">
        <v>217</v>
      </c>
      <c r="M6973" t="s">
        <v>38</v>
      </c>
      <c r="N6973" t="s">
        <v>668</v>
      </c>
      <c r="O6973" s="23">
        <v>455</v>
      </c>
      <c r="P6973" s="9">
        <v>6.21</v>
      </c>
      <c r="Q6973" t="s">
        <v>40</v>
      </c>
      <c r="R6973">
        <v>31512</v>
      </c>
      <c r="S6973" s="9">
        <v>73.27</v>
      </c>
      <c r="T6973" s="26">
        <v>5.99</v>
      </c>
      <c r="U6973" s="8">
        <v>438.92</v>
      </c>
      <c r="V6973" t="s">
        <v>10840</v>
      </c>
      <c r="W6973" t="s">
        <v>1985</v>
      </c>
      <c r="X6973" t="s">
        <v>42</v>
      </c>
      <c r="Y6973" t="s">
        <v>1986</v>
      </c>
      <c r="AA6973" s="1">
        <f t="shared" si="760"/>
        <v>46081</v>
      </c>
      <c r="AB6973" s="2">
        <f t="shared" si="761"/>
        <v>2</v>
      </c>
      <c r="AC6973" s="2">
        <f t="shared" si="762"/>
        <v>2026</v>
      </c>
      <c r="AD6973" s="2" t="str">
        <f>IFERROR(VLOOKUP(A6973,'Aux Área'!$A$4:$B$123,2,0),"-")</f>
        <v>PESADOS</v>
      </c>
    </row>
    <row r="6974" spans="1:30" x14ac:dyDescent="0.3">
      <c r="A6974" t="s">
        <v>2314</v>
      </c>
      <c r="B6974" t="s">
        <v>4624</v>
      </c>
      <c r="C6974" t="s">
        <v>10841</v>
      </c>
      <c r="D6974" t="s">
        <v>3303</v>
      </c>
      <c r="E6974" t="s">
        <v>3304</v>
      </c>
      <c r="F6974" t="s">
        <v>2317</v>
      </c>
      <c r="G6974" t="s">
        <v>1300</v>
      </c>
      <c r="H6974" t="s">
        <v>1301</v>
      </c>
      <c r="I6974" t="s">
        <v>37</v>
      </c>
      <c r="J6974" t="s">
        <v>89</v>
      </c>
      <c r="K6974" t="s">
        <v>90</v>
      </c>
      <c r="L6974" t="s">
        <v>91</v>
      </c>
      <c r="M6974" t="s">
        <v>38</v>
      </c>
      <c r="N6974" t="s">
        <v>39</v>
      </c>
      <c r="O6974" s="23">
        <v>340</v>
      </c>
      <c r="P6974" s="9">
        <v>9.93</v>
      </c>
      <c r="Q6974" t="s">
        <v>40</v>
      </c>
      <c r="R6974">
        <v>67185</v>
      </c>
      <c r="S6974" s="9">
        <v>34.25</v>
      </c>
      <c r="T6974" s="26">
        <v>4.8899999999999997</v>
      </c>
      <c r="U6974" s="8">
        <v>167.48</v>
      </c>
      <c r="V6974" t="s">
        <v>10842</v>
      </c>
      <c r="W6974" t="s">
        <v>2276</v>
      </c>
      <c r="X6974" t="s">
        <v>42</v>
      </c>
      <c r="Y6974" t="s">
        <v>2277</v>
      </c>
      <c r="AA6974" s="1">
        <f t="shared" si="760"/>
        <v>46081</v>
      </c>
      <c r="AB6974" s="2">
        <f t="shared" si="761"/>
        <v>2</v>
      </c>
      <c r="AC6974" s="2">
        <f t="shared" si="762"/>
        <v>2026</v>
      </c>
      <c r="AD6974" s="2" t="str">
        <f>IFERROR(VLOOKUP(A6974,'Aux Área'!$A$4:$B$123,2,0),"-")</f>
        <v>INSPEÇÃO</v>
      </c>
    </row>
    <row r="6975" spans="1:30" x14ac:dyDescent="0.3">
      <c r="A6975" t="s">
        <v>2278</v>
      </c>
      <c r="B6975" t="s">
        <v>4664</v>
      </c>
      <c r="C6975" t="s">
        <v>10843</v>
      </c>
      <c r="D6975" t="s">
        <v>3208</v>
      </c>
      <c r="E6975" t="s">
        <v>3209</v>
      </c>
      <c r="F6975" t="s">
        <v>2281</v>
      </c>
      <c r="G6975" t="s">
        <v>1135</v>
      </c>
      <c r="H6975" t="s">
        <v>2275</v>
      </c>
      <c r="I6975" t="s">
        <v>1497</v>
      </c>
      <c r="J6975" t="s">
        <v>169</v>
      </c>
      <c r="K6975" t="s">
        <v>170</v>
      </c>
      <c r="L6975" t="s">
        <v>124</v>
      </c>
      <c r="M6975" t="s">
        <v>38</v>
      </c>
      <c r="N6975" t="s">
        <v>39</v>
      </c>
      <c r="O6975" s="23">
        <v>241</v>
      </c>
      <c r="P6975" s="9">
        <v>10.46</v>
      </c>
      <c r="Q6975" t="s">
        <v>40</v>
      </c>
      <c r="R6975">
        <v>120754</v>
      </c>
      <c r="S6975" s="9">
        <v>23.04</v>
      </c>
      <c r="T6975" s="26">
        <v>4.8899999999999997</v>
      </c>
      <c r="U6975" s="8">
        <v>112.67</v>
      </c>
      <c r="V6975" t="s">
        <v>41</v>
      </c>
      <c r="W6975" t="s">
        <v>2276</v>
      </c>
      <c r="X6975" t="s">
        <v>42</v>
      </c>
      <c r="Y6975" t="s">
        <v>2277</v>
      </c>
      <c r="AA6975" s="1">
        <f t="shared" si="760"/>
        <v>46081</v>
      </c>
      <c r="AB6975" s="2">
        <f t="shared" si="761"/>
        <v>2</v>
      </c>
      <c r="AC6975" s="2">
        <f t="shared" si="762"/>
        <v>2026</v>
      </c>
      <c r="AD6975" s="2" t="str">
        <f>IFERROR(VLOOKUP(A6975,'Aux Área'!$A$4:$B$123,2,0),"-")</f>
        <v>INSPEÇÃO</v>
      </c>
    </row>
    <row r="6976" spans="1:30" x14ac:dyDescent="0.3">
      <c r="A6976" t="s">
        <v>2638</v>
      </c>
      <c r="B6976" t="s">
        <v>4593</v>
      </c>
      <c r="C6976" t="s">
        <v>10844</v>
      </c>
      <c r="D6976" t="s">
        <v>4358</v>
      </c>
      <c r="E6976" t="s">
        <v>4359</v>
      </c>
      <c r="F6976" t="s">
        <v>2641</v>
      </c>
      <c r="G6976" t="s">
        <v>1135</v>
      </c>
      <c r="H6976" t="s">
        <v>2275</v>
      </c>
      <c r="I6976" t="s">
        <v>1497</v>
      </c>
      <c r="J6976" t="s">
        <v>275</v>
      </c>
      <c r="K6976" t="s">
        <v>276</v>
      </c>
      <c r="L6976" t="s">
        <v>124</v>
      </c>
      <c r="M6976" t="s">
        <v>38</v>
      </c>
      <c r="N6976" t="s">
        <v>39</v>
      </c>
      <c r="O6976" s="23">
        <v>436</v>
      </c>
      <c r="P6976" s="9">
        <v>9.08</v>
      </c>
      <c r="Q6976" t="s">
        <v>40</v>
      </c>
      <c r="R6976">
        <v>107677</v>
      </c>
      <c r="S6976" s="9">
        <v>48.02</v>
      </c>
      <c r="T6976" s="26">
        <v>4.79</v>
      </c>
      <c r="U6976" s="8">
        <v>230.02</v>
      </c>
      <c r="V6976" t="s">
        <v>10845</v>
      </c>
      <c r="W6976" t="s">
        <v>2276</v>
      </c>
      <c r="X6976" t="s">
        <v>42</v>
      </c>
      <c r="Y6976" t="s">
        <v>2277</v>
      </c>
      <c r="AA6976" s="1">
        <f t="shared" si="760"/>
        <v>46082</v>
      </c>
      <c r="AB6976" s="2">
        <f t="shared" si="761"/>
        <v>3</v>
      </c>
      <c r="AC6976" s="2">
        <f t="shared" si="762"/>
        <v>2026</v>
      </c>
      <c r="AD6976" s="2" t="str">
        <f>IFERROR(VLOOKUP(A6976,'Aux Área'!$A$4:$B$123,2,0),"-")</f>
        <v>INSPEÇÃO</v>
      </c>
    </row>
    <row r="6977" spans="1:30" x14ac:dyDescent="0.3">
      <c r="A6977" t="s">
        <v>2306</v>
      </c>
      <c r="B6977" t="s">
        <v>4613</v>
      </c>
      <c r="C6977" t="s">
        <v>10846</v>
      </c>
      <c r="D6977" t="s">
        <v>7488</v>
      </c>
      <c r="E6977" t="s">
        <v>7489</v>
      </c>
      <c r="F6977" t="s">
        <v>2309</v>
      </c>
      <c r="G6977" t="s">
        <v>1135</v>
      </c>
      <c r="H6977" t="s">
        <v>2275</v>
      </c>
      <c r="I6977" t="s">
        <v>1497</v>
      </c>
      <c r="J6977" t="s">
        <v>89</v>
      </c>
      <c r="K6977" t="s">
        <v>90</v>
      </c>
      <c r="L6977" t="s">
        <v>91</v>
      </c>
      <c r="M6977" t="s">
        <v>38</v>
      </c>
      <c r="N6977" t="s">
        <v>39</v>
      </c>
      <c r="O6977" s="23">
        <v>483</v>
      </c>
      <c r="P6977" s="9">
        <v>11.7</v>
      </c>
      <c r="Q6977" t="s">
        <v>40</v>
      </c>
      <c r="R6977">
        <v>116132</v>
      </c>
      <c r="S6977" s="9">
        <v>41.28</v>
      </c>
      <c r="T6977" s="26">
        <v>4.8899999999999997</v>
      </c>
      <c r="U6977" s="8">
        <v>201.86</v>
      </c>
      <c r="V6977" t="s">
        <v>10847</v>
      </c>
      <c r="W6977" t="s">
        <v>2276</v>
      </c>
      <c r="X6977" t="s">
        <v>42</v>
      </c>
      <c r="Y6977" t="s">
        <v>2277</v>
      </c>
      <c r="AA6977" s="1">
        <f t="shared" si="760"/>
        <v>46082</v>
      </c>
      <c r="AB6977" s="2">
        <f t="shared" si="761"/>
        <v>3</v>
      </c>
      <c r="AC6977" s="2">
        <f t="shared" si="762"/>
        <v>2026</v>
      </c>
      <c r="AD6977" s="2" t="str">
        <f>IFERROR(VLOOKUP(A6977,'Aux Área'!$A$4:$B$123,2,0),"-")</f>
        <v>INSPEÇÃO</v>
      </c>
    </row>
    <row r="6978" spans="1:30" x14ac:dyDescent="0.3">
      <c r="A6978" t="s">
        <v>2181</v>
      </c>
      <c r="B6978" t="s">
        <v>4595</v>
      </c>
      <c r="C6978" t="s">
        <v>10848</v>
      </c>
      <c r="D6978" t="s">
        <v>9279</v>
      </c>
      <c r="E6978" t="s">
        <v>9280</v>
      </c>
      <c r="F6978" t="s">
        <v>2184</v>
      </c>
      <c r="G6978" t="s">
        <v>1135</v>
      </c>
      <c r="H6978" t="s">
        <v>2185</v>
      </c>
      <c r="I6978" t="s">
        <v>2186</v>
      </c>
      <c r="J6978" t="s">
        <v>1122</v>
      </c>
      <c r="K6978" t="s">
        <v>1123</v>
      </c>
      <c r="L6978" t="s">
        <v>110</v>
      </c>
      <c r="M6978" t="s">
        <v>38</v>
      </c>
      <c r="N6978" t="s">
        <v>668</v>
      </c>
      <c r="O6978" s="23">
        <v>696</v>
      </c>
      <c r="P6978" s="9">
        <v>12.99</v>
      </c>
      <c r="Q6978" t="s">
        <v>40</v>
      </c>
      <c r="R6978">
        <v>127964</v>
      </c>
      <c r="S6978" s="9">
        <v>53.57</v>
      </c>
      <c r="T6978" s="26">
        <v>5.64</v>
      </c>
      <c r="U6978" s="8">
        <v>302.13</v>
      </c>
      <c r="V6978" t="s">
        <v>41</v>
      </c>
      <c r="W6978" t="s">
        <v>2007</v>
      </c>
      <c r="X6978" t="s">
        <v>42</v>
      </c>
      <c r="Y6978" t="s">
        <v>2188</v>
      </c>
      <c r="AA6978" s="1">
        <f t="shared" si="760"/>
        <v>46082</v>
      </c>
      <c r="AB6978" s="2">
        <f t="shared" si="761"/>
        <v>3</v>
      </c>
      <c r="AC6978" s="2">
        <f t="shared" si="762"/>
        <v>2026</v>
      </c>
      <c r="AD6978" s="2" t="str">
        <f>IFERROR(VLOOKUP(A6978,'Aux Área'!$A$4:$B$123,2,0),"-")</f>
        <v>INSPEÇÃO</v>
      </c>
    </row>
    <row r="6979" spans="1:30" x14ac:dyDescent="0.3">
      <c r="A6979" t="s">
        <v>2282</v>
      </c>
      <c r="B6979" t="s">
        <v>4679</v>
      </c>
      <c r="C6979" t="s">
        <v>10849</v>
      </c>
      <c r="D6979" t="s">
        <v>3162</v>
      </c>
      <c r="E6979" t="s">
        <v>3163</v>
      </c>
      <c r="F6979" t="s">
        <v>2285</v>
      </c>
      <c r="G6979" t="s">
        <v>1135</v>
      </c>
      <c r="H6979" t="s">
        <v>2275</v>
      </c>
      <c r="I6979" t="s">
        <v>1497</v>
      </c>
      <c r="J6979" t="s">
        <v>165</v>
      </c>
      <c r="K6979" t="s">
        <v>166</v>
      </c>
      <c r="L6979" t="s">
        <v>167</v>
      </c>
      <c r="M6979" t="s">
        <v>38</v>
      </c>
      <c r="N6979" t="s">
        <v>39</v>
      </c>
      <c r="O6979" s="23">
        <v>430</v>
      </c>
      <c r="P6979" s="9">
        <v>9.7799999999999994</v>
      </c>
      <c r="Q6979" t="s">
        <v>40</v>
      </c>
      <c r="R6979">
        <v>101810</v>
      </c>
      <c r="S6979" s="9">
        <v>43.98</v>
      </c>
      <c r="T6979" s="26">
        <v>4.891</v>
      </c>
      <c r="U6979" s="8">
        <v>215.1</v>
      </c>
      <c r="V6979" t="s">
        <v>41</v>
      </c>
      <c r="W6979" t="s">
        <v>2276</v>
      </c>
      <c r="X6979" t="s">
        <v>42</v>
      </c>
      <c r="Y6979" t="s">
        <v>2277</v>
      </c>
      <c r="AA6979" s="1">
        <f t="shared" si="760"/>
        <v>46082</v>
      </c>
      <c r="AB6979" s="2">
        <f t="shared" si="761"/>
        <v>3</v>
      </c>
      <c r="AC6979" s="2">
        <f t="shared" si="762"/>
        <v>2026</v>
      </c>
      <c r="AD6979" s="2" t="str">
        <f>IFERROR(VLOOKUP(A6979,'Aux Área'!$A$4:$B$123,2,0),"-")</f>
        <v>INSPEÇÃO</v>
      </c>
    </row>
    <row r="6980" spans="1:30" x14ac:dyDescent="0.3">
      <c r="A6980" t="s">
        <v>2643</v>
      </c>
      <c r="B6980" t="s">
        <v>2307</v>
      </c>
      <c r="C6980" t="s">
        <v>10850</v>
      </c>
      <c r="D6980" t="s">
        <v>7207</v>
      </c>
      <c r="E6980" t="s">
        <v>7208</v>
      </c>
      <c r="F6980" t="s">
        <v>2646</v>
      </c>
      <c r="G6980" t="s">
        <v>1300</v>
      </c>
      <c r="H6980" t="s">
        <v>1301</v>
      </c>
      <c r="I6980" t="s">
        <v>37</v>
      </c>
      <c r="J6980" t="s">
        <v>172</v>
      </c>
      <c r="K6980" t="s">
        <v>173</v>
      </c>
      <c r="L6980" t="s">
        <v>124</v>
      </c>
      <c r="M6980" t="s">
        <v>38</v>
      </c>
      <c r="N6980" t="s">
        <v>39</v>
      </c>
      <c r="O6980" s="23">
        <v>474</v>
      </c>
      <c r="P6980" s="9">
        <v>11.14</v>
      </c>
      <c r="Q6980" t="s">
        <v>40</v>
      </c>
      <c r="R6980">
        <v>114217</v>
      </c>
      <c r="S6980" s="9">
        <v>42.56</v>
      </c>
      <c r="T6980" s="26">
        <v>4.59</v>
      </c>
      <c r="U6980" s="8">
        <v>195.35</v>
      </c>
      <c r="V6980" t="s">
        <v>112</v>
      </c>
      <c r="W6980" t="s">
        <v>2276</v>
      </c>
      <c r="X6980" t="s">
        <v>42</v>
      </c>
      <c r="Y6980" t="s">
        <v>2277</v>
      </c>
      <c r="AA6980" s="1">
        <f t="shared" si="760"/>
        <v>46082</v>
      </c>
      <c r="AB6980" s="2">
        <f t="shared" si="761"/>
        <v>3</v>
      </c>
      <c r="AC6980" s="2">
        <f t="shared" si="762"/>
        <v>2026</v>
      </c>
      <c r="AD6980" s="2" t="str">
        <f>IFERROR(VLOOKUP(A6980,'Aux Área'!$A$4:$B$123,2,0),"-")</f>
        <v>INSPEÇÃO</v>
      </c>
    </row>
    <row r="6981" spans="1:30" x14ac:dyDescent="0.3">
      <c r="A6981" t="s">
        <v>52</v>
      </c>
      <c r="B6981" t="s">
        <v>1449</v>
      </c>
      <c r="C6981" t="s">
        <v>10851</v>
      </c>
      <c r="D6981" t="s">
        <v>3197</v>
      </c>
      <c r="E6981" t="s">
        <v>3198</v>
      </c>
      <c r="F6981" t="s">
        <v>53</v>
      </c>
      <c r="G6981" t="s">
        <v>35</v>
      </c>
      <c r="H6981" t="s">
        <v>36</v>
      </c>
      <c r="I6981" t="s">
        <v>37</v>
      </c>
      <c r="J6981" t="s">
        <v>356</v>
      </c>
      <c r="K6981" t="s">
        <v>357</v>
      </c>
      <c r="L6981" t="s">
        <v>124</v>
      </c>
      <c r="M6981" t="s">
        <v>38</v>
      </c>
      <c r="N6981" t="s">
        <v>39</v>
      </c>
      <c r="O6981" s="23">
        <v>322</v>
      </c>
      <c r="P6981" s="9">
        <v>11.86</v>
      </c>
      <c r="Q6981" t="s">
        <v>40</v>
      </c>
      <c r="R6981">
        <v>69106</v>
      </c>
      <c r="S6981" s="9">
        <v>27.14</v>
      </c>
      <c r="T6981" s="26">
        <v>4.79</v>
      </c>
      <c r="U6981" s="8">
        <v>130</v>
      </c>
      <c r="V6981" t="s">
        <v>10852</v>
      </c>
      <c r="W6981" t="s">
        <v>2007</v>
      </c>
      <c r="X6981" t="s">
        <v>42</v>
      </c>
      <c r="Y6981" t="s">
        <v>1740</v>
      </c>
      <c r="AA6981" s="1">
        <f t="shared" si="760"/>
        <v>46082</v>
      </c>
      <c r="AB6981" s="2">
        <f t="shared" si="761"/>
        <v>3</v>
      </c>
      <c r="AC6981" s="2">
        <f t="shared" si="762"/>
        <v>2026</v>
      </c>
      <c r="AD6981" s="2" t="str">
        <f>IFERROR(VLOOKUP(A6981,'Aux Área'!$A$4:$B$123,2,0),"-")</f>
        <v>OPERAÇÃO</v>
      </c>
    </row>
    <row r="6982" spans="1:30" x14ac:dyDescent="0.3">
      <c r="A6982" t="s">
        <v>2314</v>
      </c>
      <c r="B6982" t="s">
        <v>4624</v>
      </c>
      <c r="C6982" t="s">
        <v>10853</v>
      </c>
      <c r="D6982" t="s">
        <v>3410</v>
      </c>
      <c r="E6982" t="s">
        <v>3411</v>
      </c>
      <c r="F6982" t="s">
        <v>2317</v>
      </c>
      <c r="G6982" t="s">
        <v>1300</v>
      </c>
      <c r="H6982" t="s">
        <v>1301</v>
      </c>
      <c r="I6982" t="s">
        <v>37</v>
      </c>
      <c r="J6982" t="s">
        <v>231</v>
      </c>
      <c r="K6982" t="s">
        <v>232</v>
      </c>
      <c r="L6982" t="s">
        <v>217</v>
      </c>
      <c r="M6982" t="s">
        <v>38</v>
      </c>
      <c r="N6982" t="s">
        <v>39</v>
      </c>
      <c r="O6982" s="23">
        <v>408</v>
      </c>
      <c r="P6982" s="9">
        <v>11.46</v>
      </c>
      <c r="Q6982" t="s">
        <v>40</v>
      </c>
      <c r="R6982">
        <v>67593</v>
      </c>
      <c r="S6982" s="9">
        <v>35.590000000000003</v>
      </c>
      <c r="T6982" s="26">
        <v>4.8609999999999998</v>
      </c>
      <c r="U6982" s="8">
        <v>172.99</v>
      </c>
      <c r="V6982" t="s">
        <v>10854</v>
      </c>
      <c r="W6982" t="s">
        <v>2276</v>
      </c>
      <c r="X6982" t="s">
        <v>42</v>
      </c>
      <c r="Y6982" t="s">
        <v>2277</v>
      </c>
      <c r="AA6982" s="1">
        <f t="shared" si="760"/>
        <v>46082</v>
      </c>
      <c r="AB6982" s="2">
        <f t="shared" si="761"/>
        <v>3</v>
      </c>
      <c r="AC6982" s="2">
        <f t="shared" si="762"/>
        <v>2026</v>
      </c>
      <c r="AD6982" s="2" t="str">
        <f>IFERROR(VLOOKUP(A6982,'Aux Área'!$A$4:$B$123,2,0),"-")</f>
        <v>INSPEÇÃO</v>
      </c>
    </row>
    <row r="6983" spans="1:30" x14ac:dyDescent="0.3">
      <c r="A6983" t="s">
        <v>2664</v>
      </c>
      <c r="B6983" t="s">
        <v>2665</v>
      </c>
      <c r="C6983" t="s">
        <v>10855</v>
      </c>
      <c r="D6983" t="s">
        <v>10831</v>
      </c>
      <c r="E6983" t="s">
        <v>10832</v>
      </c>
      <c r="F6983" t="s">
        <v>2667</v>
      </c>
      <c r="G6983" t="s">
        <v>659</v>
      </c>
      <c r="H6983" t="s">
        <v>2215</v>
      </c>
      <c r="I6983" t="s">
        <v>667</v>
      </c>
      <c r="J6983" t="s">
        <v>175</v>
      </c>
      <c r="K6983" t="s">
        <v>176</v>
      </c>
      <c r="L6983" t="s">
        <v>177</v>
      </c>
      <c r="M6983" t="s">
        <v>38</v>
      </c>
      <c r="N6983" t="s">
        <v>668</v>
      </c>
      <c r="O6983" s="23">
        <v>345</v>
      </c>
      <c r="P6983" s="9">
        <v>5.83</v>
      </c>
      <c r="Q6983" t="s">
        <v>40</v>
      </c>
      <c r="R6983">
        <v>11051</v>
      </c>
      <c r="S6983" s="9">
        <v>59.17</v>
      </c>
      <c r="T6983" s="26">
        <v>6.19</v>
      </c>
      <c r="U6983" s="8">
        <v>366.27</v>
      </c>
      <c r="V6983" t="s">
        <v>10856</v>
      </c>
      <c r="W6983" t="s">
        <v>2007</v>
      </c>
      <c r="X6983" t="s">
        <v>42</v>
      </c>
      <c r="Y6983" t="s">
        <v>1740</v>
      </c>
      <c r="AA6983" s="1">
        <f t="shared" si="760"/>
        <v>46082</v>
      </c>
      <c r="AB6983" s="2">
        <f t="shared" si="761"/>
        <v>3</v>
      </c>
      <c r="AC6983" s="2">
        <f t="shared" si="762"/>
        <v>2026</v>
      </c>
      <c r="AD6983" s="2" t="str">
        <f>IFERROR(VLOOKUP(A6983,'Aux Área'!$A$4:$B$123,2,0),"-")</f>
        <v>APH</v>
      </c>
    </row>
    <row r="6984" spans="1:30" x14ac:dyDescent="0.3">
      <c r="A6984" t="s">
        <v>3092</v>
      </c>
      <c r="B6984" t="s">
        <v>4774</v>
      </c>
      <c r="C6984" t="s">
        <v>10857</v>
      </c>
      <c r="D6984" t="s">
        <v>3135</v>
      </c>
      <c r="E6984" t="s">
        <v>3136</v>
      </c>
      <c r="F6984" t="s">
        <v>3594</v>
      </c>
      <c r="G6984" t="s">
        <v>1135</v>
      </c>
      <c r="H6984" t="s">
        <v>2275</v>
      </c>
      <c r="I6984" t="s">
        <v>1497</v>
      </c>
      <c r="J6984" t="s">
        <v>188</v>
      </c>
      <c r="K6984" t="s">
        <v>189</v>
      </c>
      <c r="L6984" t="s">
        <v>190</v>
      </c>
      <c r="M6984" t="s">
        <v>38</v>
      </c>
      <c r="N6984" t="s">
        <v>39</v>
      </c>
      <c r="O6984" s="23">
        <v>374</v>
      </c>
      <c r="P6984" s="9">
        <v>9.75</v>
      </c>
      <c r="Q6984" t="s">
        <v>40</v>
      </c>
      <c r="R6984">
        <v>100855</v>
      </c>
      <c r="S6984" s="9">
        <v>38.35</v>
      </c>
      <c r="T6984" s="26">
        <v>4.99</v>
      </c>
      <c r="U6984" s="8">
        <v>191.37</v>
      </c>
      <c r="V6984" t="s">
        <v>41</v>
      </c>
      <c r="W6984" t="s">
        <v>2276</v>
      </c>
      <c r="X6984" t="s">
        <v>42</v>
      </c>
      <c r="Y6984" t="s">
        <v>2277</v>
      </c>
      <c r="AA6984" s="1">
        <f t="shared" si="760"/>
        <v>46082</v>
      </c>
      <c r="AB6984" s="2">
        <f t="shared" si="761"/>
        <v>3</v>
      </c>
      <c r="AC6984" s="2">
        <f t="shared" si="762"/>
        <v>2026</v>
      </c>
      <c r="AD6984" s="2" t="str">
        <f>IFERROR(VLOOKUP(A6984,'Aux Área'!$A$4:$B$123,2,0),"-")</f>
        <v>INSPEÇÃO</v>
      </c>
    </row>
    <row r="6985" spans="1:30" x14ac:dyDescent="0.3">
      <c r="A6985" t="s">
        <v>2638</v>
      </c>
      <c r="B6985" t="s">
        <v>4593</v>
      </c>
      <c r="C6985" t="s">
        <v>10858</v>
      </c>
      <c r="D6985" t="s">
        <v>10306</v>
      </c>
      <c r="E6985" t="s">
        <v>9673</v>
      </c>
      <c r="F6985" t="s">
        <v>2641</v>
      </c>
      <c r="G6985" t="s">
        <v>1135</v>
      </c>
      <c r="H6985" t="s">
        <v>2275</v>
      </c>
      <c r="I6985" t="s">
        <v>1497</v>
      </c>
      <c r="J6985" t="s">
        <v>275</v>
      </c>
      <c r="K6985" t="s">
        <v>276</v>
      </c>
      <c r="L6985" t="s">
        <v>124</v>
      </c>
      <c r="M6985" t="s">
        <v>38</v>
      </c>
      <c r="N6985" t="s">
        <v>39</v>
      </c>
      <c r="O6985" s="23">
        <v>421</v>
      </c>
      <c r="P6985" s="9">
        <v>10.36</v>
      </c>
      <c r="Q6985" t="s">
        <v>40</v>
      </c>
      <c r="R6985">
        <v>108098</v>
      </c>
      <c r="S6985" s="9">
        <v>40.65</v>
      </c>
      <c r="T6985" s="26">
        <v>4.79</v>
      </c>
      <c r="U6985" s="8">
        <v>194.71</v>
      </c>
      <c r="V6985" t="s">
        <v>10859</v>
      </c>
      <c r="W6985" t="s">
        <v>2276</v>
      </c>
      <c r="X6985" t="s">
        <v>42</v>
      </c>
      <c r="Y6985" t="s">
        <v>2277</v>
      </c>
      <c r="AA6985" s="1">
        <f t="shared" si="760"/>
        <v>46082</v>
      </c>
      <c r="AB6985" s="2">
        <f t="shared" si="761"/>
        <v>3</v>
      </c>
      <c r="AC6985" s="2">
        <f t="shared" si="762"/>
        <v>2026</v>
      </c>
      <c r="AD6985" s="2" t="str">
        <f>IFERROR(VLOOKUP(A6985,'Aux Área'!$A$4:$B$123,2,0),"-")</f>
        <v>INSPEÇÃO</v>
      </c>
    </row>
    <row r="6986" spans="1:30" x14ac:dyDescent="0.3">
      <c r="A6986" t="s">
        <v>2306</v>
      </c>
      <c r="B6986" t="s">
        <v>4613</v>
      </c>
      <c r="C6986" t="s">
        <v>10860</v>
      </c>
      <c r="D6986" t="s">
        <v>3428</v>
      </c>
      <c r="E6986" t="s">
        <v>3429</v>
      </c>
      <c r="F6986" t="s">
        <v>2309</v>
      </c>
      <c r="G6986" t="s">
        <v>1135</v>
      </c>
      <c r="H6986" t="s">
        <v>2275</v>
      </c>
      <c r="I6986" t="s">
        <v>1497</v>
      </c>
      <c r="J6986" t="s">
        <v>1665</v>
      </c>
      <c r="K6986" t="s">
        <v>1666</v>
      </c>
      <c r="L6986" t="s">
        <v>301</v>
      </c>
      <c r="M6986" t="s">
        <v>38</v>
      </c>
      <c r="N6986" t="s">
        <v>39</v>
      </c>
      <c r="O6986" s="23">
        <v>443</v>
      </c>
      <c r="P6986" s="9">
        <v>11.15</v>
      </c>
      <c r="Q6986" t="s">
        <v>40</v>
      </c>
      <c r="R6986">
        <v>116575</v>
      </c>
      <c r="S6986" s="9">
        <v>39.74</v>
      </c>
      <c r="T6986" s="26">
        <v>4.6900000000000004</v>
      </c>
      <c r="U6986" s="8">
        <v>186.38</v>
      </c>
      <c r="V6986" t="s">
        <v>10861</v>
      </c>
      <c r="W6986" t="s">
        <v>2276</v>
      </c>
      <c r="X6986" t="s">
        <v>42</v>
      </c>
      <c r="Y6986" t="s">
        <v>2277</v>
      </c>
      <c r="AA6986" s="1">
        <f t="shared" si="760"/>
        <v>46082</v>
      </c>
      <c r="AB6986" s="2">
        <f t="shared" si="761"/>
        <v>3</v>
      </c>
      <c r="AC6986" s="2">
        <f t="shared" si="762"/>
        <v>2026</v>
      </c>
      <c r="AD6986" s="2" t="str">
        <f>IFERROR(VLOOKUP(A6986,'Aux Área'!$A$4:$B$123,2,0),"-")</f>
        <v>INSPEÇÃO</v>
      </c>
    </row>
    <row r="6987" spans="1:30" x14ac:dyDescent="0.3">
      <c r="A6987" t="s">
        <v>2278</v>
      </c>
      <c r="B6987" t="s">
        <v>4664</v>
      </c>
      <c r="C6987" t="s">
        <v>10862</v>
      </c>
      <c r="D6987" t="s">
        <v>6708</v>
      </c>
      <c r="E6987" t="s">
        <v>6709</v>
      </c>
      <c r="F6987" t="s">
        <v>2281</v>
      </c>
      <c r="G6987" t="s">
        <v>1135</v>
      </c>
      <c r="H6987" t="s">
        <v>2275</v>
      </c>
      <c r="I6987" t="s">
        <v>1497</v>
      </c>
      <c r="J6987" t="s">
        <v>165</v>
      </c>
      <c r="K6987" t="s">
        <v>166</v>
      </c>
      <c r="L6987" t="s">
        <v>167</v>
      </c>
      <c r="M6987" t="s">
        <v>38</v>
      </c>
      <c r="N6987" t="s">
        <v>39</v>
      </c>
      <c r="O6987" s="23">
        <v>402</v>
      </c>
      <c r="P6987" s="9">
        <v>8.5500000000000007</v>
      </c>
      <c r="Q6987" t="s">
        <v>40</v>
      </c>
      <c r="R6987">
        <v>121156</v>
      </c>
      <c r="S6987" s="9">
        <v>47.03</v>
      </c>
      <c r="T6987" s="26">
        <v>4.8899999999999997</v>
      </c>
      <c r="U6987" s="8">
        <v>230</v>
      </c>
      <c r="V6987" t="s">
        <v>41</v>
      </c>
      <c r="W6987" t="s">
        <v>2276</v>
      </c>
      <c r="X6987" t="s">
        <v>42</v>
      </c>
      <c r="Y6987" t="s">
        <v>2277</v>
      </c>
      <c r="AA6987" s="1">
        <f t="shared" si="760"/>
        <v>46082</v>
      </c>
      <c r="AB6987" s="2">
        <f t="shared" si="761"/>
        <v>3</v>
      </c>
      <c r="AC6987" s="2">
        <f t="shared" si="762"/>
        <v>2026</v>
      </c>
      <c r="AD6987" s="2" t="str">
        <f>IFERROR(VLOOKUP(A6987,'Aux Área'!$A$4:$B$123,2,0),"-")</f>
        <v>INSPEÇÃO</v>
      </c>
    </row>
    <row r="6988" spans="1:30" x14ac:dyDescent="0.3">
      <c r="A6988" t="s">
        <v>2016</v>
      </c>
      <c r="B6988" t="s">
        <v>2017</v>
      </c>
      <c r="C6988" t="s">
        <v>10863</v>
      </c>
      <c r="D6988" t="s">
        <v>3609</v>
      </c>
      <c r="E6988" t="s">
        <v>3610</v>
      </c>
      <c r="F6988" t="s">
        <v>2019</v>
      </c>
      <c r="G6988" t="s">
        <v>1495</v>
      </c>
      <c r="H6988" t="s">
        <v>2020</v>
      </c>
      <c r="I6988" t="s">
        <v>2021</v>
      </c>
      <c r="J6988" t="s">
        <v>275</v>
      </c>
      <c r="K6988" t="s">
        <v>276</v>
      </c>
      <c r="L6988" t="s">
        <v>124</v>
      </c>
      <c r="M6988" t="s">
        <v>38</v>
      </c>
      <c r="N6988" t="s">
        <v>668</v>
      </c>
      <c r="O6988" s="23">
        <v>760</v>
      </c>
      <c r="P6988" s="9">
        <v>1.97</v>
      </c>
      <c r="Q6988" t="s">
        <v>40</v>
      </c>
      <c r="R6988">
        <v>14166</v>
      </c>
      <c r="S6988" s="9">
        <v>385.03</v>
      </c>
      <c r="T6988" s="26">
        <v>6.39</v>
      </c>
      <c r="U6988" s="8">
        <v>2460.34</v>
      </c>
      <c r="V6988" t="s">
        <v>10864</v>
      </c>
      <c r="W6988" t="s">
        <v>1985</v>
      </c>
      <c r="X6988" t="s">
        <v>42</v>
      </c>
      <c r="Y6988" t="s">
        <v>1986</v>
      </c>
      <c r="AA6988" s="1">
        <f t="shared" si="760"/>
        <v>46082</v>
      </c>
      <c r="AB6988" s="2">
        <f t="shared" si="761"/>
        <v>3</v>
      </c>
      <c r="AC6988" s="2">
        <f t="shared" si="762"/>
        <v>2026</v>
      </c>
      <c r="AD6988" s="2" t="str">
        <f>IFERROR(VLOOKUP(A6988,'Aux Área'!$A$4:$B$123,2,0),"-")</f>
        <v>PESADOS</v>
      </c>
    </row>
    <row r="6989" spans="1:30" x14ac:dyDescent="0.3">
      <c r="A6989" t="s">
        <v>2016</v>
      </c>
      <c r="C6989" t="s">
        <v>15806</v>
      </c>
      <c r="F6989" t="s">
        <v>2019</v>
      </c>
      <c r="K6989" t="s">
        <v>276</v>
      </c>
      <c r="N6989" t="s">
        <v>15690</v>
      </c>
      <c r="O6989" t="s">
        <v>15244</v>
      </c>
      <c r="P6989" s="9" t="s">
        <v>15244</v>
      </c>
      <c r="Q6989" t="s">
        <v>40</v>
      </c>
      <c r="R6989" t="s">
        <v>15244</v>
      </c>
      <c r="S6989">
        <v>20.25</v>
      </c>
      <c r="U6989" s="8">
        <v>76.75</v>
      </c>
      <c r="AA6989" s="1">
        <f t="shared" si="760"/>
        <v>46082</v>
      </c>
      <c r="AB6989" s="2">
        <f t="shared" si="761"/>
        <v>3</v>
      </c>
      <c r="AC6989" s="2">
        <f t="shared" si="762"/>
        <v>2026</v>
      </c>
      <c r="AD6989" s="2" t="str">
        <f>IFERROR(VLOOKUP(A6989,'Aux Área'!$A$4:$B$123,2,0),"-")</f>
        <v>PESADOS</v>
      </c>
    </row>
    <row r="6990" spans="1:30" x14ac:dyDescent="0.3">
      <c r="A6990" t="s">
        <v>62</v>
      </c>
      <c r="B6990" t="s">
        <v>1455</v>
      </c>
      <c r="C6990" t="s">
        <v>10865</v>
      </c>
      <c r="D6990" t="s">
        <v>158</v>
      </c>
      <c r="E6990" t="s">
        <v>159</v>
      </c>
      <c r="F6990" t="s">
        <v>63</v>
      </c>
      <c r="G6990" t="s">
        <v>35</v>
      </c>
      <c r="H6990" t="s">
        <v>36</v>
      </c>
      <c r="I6990" t="s">
        <v>37</v>
      </c>
      <c r="J6990" t="s">
        <v>231</v>
      </c>
      <c r="K6990" t="s">
        <v>232</v>
      </c>
      <c r="L6990" t="s">
        <v>217</v>
      </c>
      <c r="M6990" t="s">
        <v>38</v>
      </c>
      <c r="N6990" t="s">
        <v>39</v>
      </c>
      <c r="O6990" s="23">
        <v>255</v>
      </c>
      <c r="P6990" s="9">
        <v>9.19</v>
      </c>
      <c r="Q6990" t="s">
        <v>40</v>
      </c>
      <c r="R6990">
        <v>65033</v>
      </c>
      <c r="S6990" s="9">
        <v>27.74</v>
      </c>
      <c r="T6990" s="26">
        <v>4.8600000000000003</v>
      </c>
      <c r="U6990" s="8">
        <v>134.83000000000001</v>
      </c>
      <c r="V6990" t="s">
        <v>10866</v>
      </c>
      <c r="W6990" t="s">
        <v>2007</v>
      </c>
      <c r="X6990" t="s">
        <v>42</v>
      </c>
      <c r="Y6990" t="s">
        <v>1740</v>
      </c>
      <c r="AA6990" s="1">
        <f t="shared" si="760"/>
        <v>46082</v>
      </c>
      <c r="AB6990" s="2">
        <f t="shared" si="761"/>
        <v>3</v>
      </c>
      <c r="AC6990" s="2">
        <f t="shared" si="762"/>
        <v>2026</v>
      </c>
      <c r="AD6990" s="2" t="str">
        <f>IFERROR(VLOOKUP(A6990,'Aux Área'!$A$4:$B$123,2,0),"-")</f>
        <v>CONSERVA</v>
      </c>
    </row>
    <row r="6991" spans="1:30" x14ac:dyDescent="0.3">
      <c r="A6991" t="s">
        <v>2189</v>
      </c>
      <c r="B6991" t="s">
        <v>10781</v>
      </c>
      <c r="C6991" t="s">
        <v>10867</v>
      </c>
      <c r="D6991" t="s">
        <v>9696</v>
      </c>
      <c r="E6991" t="s">
        <v>9665</v>
      </c>
      <c r="F6991" t="s">
        <v>2192</v>
      </c>
      <c r="G6991" t="s">
        <v>1135</v>
      </c>
      <c r="H6991" t="s">
        <v>2185</v>
      </c>
      <c r="I6991" t="s">
        <v>2186</v>
      </c>
      <c r="J6991" t="s">
        <v>169</v>
      </c>
      <c r="K6991" t="s">
        <v>170</v>
      </c>
      <c r="L6991" t="s">
        <v>124</v>
      </c>
      <c r="M6991" t="s">
        <v>38</v>
      </c>
      <c r="N6991" t="s">
        <v>668</v>
      </c>
      <c r="O6991" s="23">
        <v>764</v>
      </c>
      <c r="P6991" s="9">
        <v>15.03</v>
      </c>
      <c r="Q6991" t="s">
        <v>40</v>
      </c>
      <c r="R6991">
        <v>30133</v>
      </c>
      <c r="S6991" s="9">
        <v>50.82</v>
      </c>
      <c r="T6991" s="26">
        <v>5.8369999999999997</v>
      </c>
      <c r="U6991" s="8">
        <v>296.64</v>
      </c>
      <c r="V6991" t="s">
        <v>41</v>
      </c>
      <c r="W6991" t="s">
        <v>2007</v>
      </c>
      <c r="X6991" t="s">
        <v>42</v>
      </c>
      <c r="Y6991" t="s">
        <v>2188</v>
      </c>
      <c r="AA6991" s="1">
        <f t="shared" si="760"/>
        <v>46082</v>
      </c>
      <c r="AB6991" s="2">
        <f t="shared" si="761"/>
        <v>3</v>
      </c>
      <c r="AC6991" s="2">
        <f t="shared" si="762"/>
        <v>2026</v>
      </c>
      <c r="AD6991" s="2" t="str">
        <f>IFERROR(VLOOKUP(A6991,'Aux Área'!$A$4:$B$123,2,0),"-")</f>
        <v>INSPEÇÃO</v>
      </c>
    </row>
    <row r="6992" spans="1:30" x14ac:dyDescent="0.3">
      <c r="A6992" t="s">
        <v>2286</v>
      </c>
      <c r="B6992" t="s">
        <v>2287</v>
      </c>
      <c r="C6992" t="s">
        <v>10868</v>
      </c>
      <c r="D6992" t="s">
        <v>4898</v>
      </c>
      <c r="E6992" t="s">
        <v>4899</v>
      </c>
      <c r="F6992" t="s">
        <v>2289</v>
      </c>
      <c r="G6992" t="s">
        <v>1495</v>
      </c>
      <c r="H6992" t="s">
        <v>2020</v>
      </c>
      <c r="I6992" t="s">
        <v>2021</v>
      </c>
      <c r="J6992" t="s">
        <v>1665</v>
      </c>
      <c r="K6992" t="s">
        <v>1666</v>
      </c>
      <c r="L6992" t="s">
        <v>301</v>
      </c>
      <c r="M6992" t="s">
        <v>38</v>
      </c>
      <c r="N6992" t="s">
        <v>668</v>
      </c>
      <c r="O6992" s="10">
        <v>1278</v>
      </c>
      <c r="P6992" s="24">
        <v>2.5</v>
      </c>
      <c r="Q6992" t="s">
        <v>40</v>
      </c>
      <c r="R6992" s="2">
        <v>23606</v>
      </c>
      <c r="S6992" s="9">
        <v>511.9</v>
      </c>
      <c r="T6992" s="26">
        <v>6.39</v>
      </c>
      <c r="U6992" s="8">
        <v>3271.04</v>
      </c>
      <c r="V6992" t="s">
        <v>10869</v>
      </c>
      <c r="W6992" t="s">
        <v>1985</v>
      </c>
      <c r="X6992" t="s">
        <v>42</v>
      </c>
      <c r="Y6992" t="s">
        <v>1986</v>
      </c>
      <c r="AA6992" s="1">
        <f t="shared" si="760"/>
        <v>46082</v>
      </c>
      <c r="AB6992" s="2">
        <f t="shared" si="761"/>
        <v>3</v>
      </c>
      <c r="AC6992" s="2">
        <f t="shared" si="762"/>
        <v>2026</v>
      </c>
      <c r="AD6992" s="2" t="str">
        <f>IFERROR(VLOOKUP(A6992,'Aux Área'!$A$4:$B$123,2,0),"-")</f>
        <v>PESADOS</v>
      </c>
    </row>
    <row r="6993" spans="1:30" x14ac:dyDescent="0.3">
      <c r="A6993" t="s">
        <v>2286</v>
      </c>
      <c r="C6993" t="s">
        <v>15783</v>
      </c>
      <c r="F6993" t="s">
        <v>2289</v>
      </c>
      <c r="K6993" t="s">
        <v>1666</v>
      </c>
      <c r="N6993" t="s">
        <v>15690</v>
      </c>
      <c r="O6993" t="s">
        <v>15244</v>
      </c>
      <c r="P6993" s="9" t="s">
        <v>15244</v>
      </c>
      <c r="Q6993" t="s">
        <v>40</v>
      </c>
      <c r="R6993" t="s">
        <v>15244</v>
      </c>
      <c r="S6993">
        <v>57.74</v>
      </c>
      <c r="U6993" s="8">
        <v>218.83</v>
      </c>
      <c r="AA6993" s="1">
        <f t="shared" si="760"/>
        <v>46082</v>
      </c>
      <c r="AB6993" s="2">
        <f t="shared" si="761"/>
        <v>3</v>
      </c>
      <c r="AC6993" s="2">
        <f t="shared" si="762"/>
        <v>2026</v>
      </c>
      <c r="AD6993" s="2" t="str">
        <f>IFERROR(VLOOKUP(A6993,'Aux Área'!$A$4:$B$123,2,0),"-")</f>
        <v>PESADOS</v>
      </c>
    </row>
    <row r="6994" spans="1:30" x14ac:dyDescent="0.3">
      <c r="A6994" t="s">
        <v>10689</v>
      </c>
      <c r="B6994" t="s">
        <v>1946</v>
      </c>
      <c r="C6994" t="s">
        <v>10870</v>
      </c>
      <c r="D6994" t="s">
        <v>1948</v>
      </c>
      <c r="E6994" t="s">
        <v>1949</v>
      </c>
      <c r="F6994" t="s">
        <v>653</v>
      </c>
      <c r="G6994" t="s">
        <v>635</v>
      </c>
      <c r="H6994" t="s">
        <v>1571</v>
      </c>
      <c r="I6994" t="s">
        <v>839</v>
      </c>
      <c r="J6994" t="s">
        <v>409</v>
      </c>
      <c r="K6994" t="s">
        <v>410</v>
      </c>
      <c r="L6994" t="s">
        <v>141</v>
      </c>
      <c r="M6994" t="s">
        <v>38</v>
      </c>
      <c r="N6994" t="s">
        <v>668</v>
      </c>
      <c r="O6994" s="23">
        <v>0</v>
      </c>
      <c r="P6994" s="9">
        <v>0</v>
      </c>
      <c r="Q6994" t="s">
        <v>40</v>
      </c>
      <c r="R6994">
        <v>0</v>
      </c>
      <c r="S6994" s="9">
        <v>54.19</v>
      </c>
      <c r="T6994" s="26">
        <v>6.09</v>
      </c>
      <c r="U6994" s="8">
        <v>330.02</v>
      </c>
      <c r="V6994" t="s">
        <v>10871</v>
      </c>
      <c r="W6994" t="s">
        <v>652</v>
      </c>
      <c r="X6994" t="s">
        <v>42</v>
      </c>
      <c r="Y6994" t="s">
        <v>653</v>
      </c>
      <c r="AA6994" s="1">
        <f t="shared" si="760"/>
        <v>46082</v>
      </c>
      <c r="AB6994" s="2">
        <f t="shared" si="761"/>
        <v>3</v>
      </c>
      <c r="AC6994" s="2">
        <f t="shared" si="762"/>
        <v>2026</v>
      </c>
      <c r="AD6994" s="2" t="str">
        <f>IFERROR(VLOOKUP(A6994,'Aux Área'!$A$4:$B$123,2,0),"-")</f>
        <v>SÃO PEDRO</v>
      </c>
    </row>
    <row r="6995" spans="1:30" x14ac:dyDescent="0.3">
      <c r="A6995" t="s">
        <v>2347</v>
      </c>
      <c r="B6995" t="s">
        <v>2348</v>
      </c>
      <c r="C6995" t="s">
        <v>10872</v>
      </c>
      <c r="D6995" t="s">
        <v>4262</v>
      </c>
      <c r="E6995" t="s">
        <v>4263</v>
      </c>
      <c r="F6995" t="s">
        <v>2350</v>
      </c>
      <c r="G6995" t="s">
        <v>659</v>
      </c>
      <c r="H6995" t="s">
        <v>1996</v>
      </c>
      <c r="I6995" t="s">
        <v>1997</v>
      </c>
      <c r="J6995" t="s">
        <v>237</v>
      </c>
      <c r="K6995" t="s">
        <v>238</v>
      </c>
      <c r="L6995" t="s">
        <v>110</v>
      </c>
      <c r="M6995" t="s">
        <v>38</v>
      </c>
      <c r="N6995" t="s">
        <v>668</v>
      </c>
      <c r="O6995" s="23">
        <v>162</v>
      </c>
      <c r="P6995" s="9">
        <v>5.0599999999999996</v>
      </c>
      <c r="Q6995" t="s">
        <v>40</v>
      </c>
      <c r="R6995">
        <v>32077</v>
      </c>
      <c r="S6995" s="9">
        <v>32</v>
      </c>
      <c r="T6995" s="26">
        <v>6.04</v>
      </c>
      <c r="U6995" s="8">
        <v>193.28</v>
      </c>
      <c r="V6995" t="s">
        <v>41</v>
      </c>
      <c r="W6995" t="s">
        <v>1985</v>
      </c>
      <c r="X6995" t="s">
        <v>42</v>
      </c>
      <c r="Y6995" t="s">
        <v>1986</v>
      </c>
      <c r="AA6995" s="1">
        <f t="shared" si="760"/>
        <v>46082</v>
      </c>
      <c r="AB6995" s="2">
        <f t="shared" si="761"/>
        <v>3</v>
      </c>
      <c r="AC6995" s="2">
        <f t="shared" si="762"/>
        <v>2026</v>
      </c>
      <c r="AD6995" s="2" t="str">
        <f>IFERROR(VLOOKUP(A6995,'Aux Área'!$A$4:$B$123,2,0),"-")</f>
        <v>PESADOS</v>
      </c>
    </row>
    <row r="6996" spans="1:30" x14ac:dyDescent="0.3">
      <c r="A6996" t="s">
        <v>52</v>
      </c>
      <c r="B6996" t="s">
        <v>1449</v>
      </c>
      <c r="C6996" t="s">
        <v>10873</v>
      </c>
      <c r="D6996" t="s">
        <v>3246</v>
      </c>
      <c r="E6996" t="s">
        <v>3247</v>
      </c>
      <c r="F6996" t="s">
        <v>53</v>
      </c>
      <c r="G6996" t="s">
        <v>35</v>
      </c>
      <c r="H6996" t="s">
        <v>36</v>
      </c>
      <c r="I6996" t="s">
        <v>37</v>
      </c>
      <c r="J6996" t="s">
        <v>252</v>
      </c>
      <c r="K6996" t="s">
        <v>253</v>
      </c>
      <c r="L6996" t="s">
        <v>124</v>
      </c>
      <c r="M6996" t="s">
        <v>38</v>
      </c>
      <c r="N6996" t="s">
        <v>39</v>
      </c>
      <c r="O6996" s="23">
        <v>341</v>
      </c>
      <c r="P6996" s="9">
        <v>8.19</v>
      </c>
      <c r="Q6996" t="s">
        <v>40</v>
      </c>
      <c r="R6996">
        <v>69447</v>
      </c>
      <c r="S6996" s="9">
        <v>41.62</v>
      </c>
      <c r="T6996" s="26">
        <v>4.79</v>
      </c>
      <c r="U6996" s="8">
        <v>199.38</v>
      </c>
      <c r="V6996" t="s">
        <v>10874</v>
      </c>
      <c r="W6996" t="s">
        <v>2007</v>
      </c>
      <c r="X6996" t="s">
        <v>42</v>
      </c>
      <c r="Y6996" t="s">
        <v>1740</v>
      </c>
      <c r="AA6996" s="1">
        <f t="shared" si="760"/>
        <v>46082</v>
      </c>
      <c r="AB6996" s="2">
        <f t="shared" si="761"/>
        <v>3</v>
      </c>
      <c r="AC6996" s="2">
        <f t="shared" si="762"/>
        <v>2026</v>
      </c>
      <c r="AD6996" s="2" t="str">
        <f>IFERROR(VLOOKUP(A6996,'Aux Área'!$A$4:$B$123,2,0),"-")</f>
        <v>OPERAÇÃO</v>
      </c>
    </row>
    <row r="6997" spans="1:30" x14ac:dyDescent="0.3">
      <c r="A6997" t="s">
        <v>2314</v>
      </c>
      <c r="B6997" t="s">
        <v>4624</v>
      </c>
      <c r="C6997" t="s">
        <v>10875</v>
      </c>
      <c r="D6997" t="s">
        <v>3410</v>
      </c>
      <c r="E6997" t="s">
        <v>3411</v>
      </c>
      <c r="F6997" t="s">
        <v>2317</v>
      </c>
      <c r="G6997" t="s">
        <v>1300</v>
      </c>
      <c r="H6997" t="s">
        <v>1301</v>
      </c>
      <c r="I6997" t="s">
        <v>37</v>
      </c>
      <c r="J6997" t="s">
        <v>231</v>
      </c>
      <c r="K6997" t="s">
        <v>232</v>
      </c>
      <c r="L6997" t="s">
        <v>217</v>
      </c>
      <c r="M6997" t="s">
        <v>38</v>
      </c>
      <c r="N6997" t="s">
        <v>39</v>
      </c>
      <c r="O6997" s="23">
        <v>486</v>
      </c>
      <c r="P6997" s="9">
        <v>10.32</v>
      </c>
      <c r="Q6997" t="s">
        <v>40</v>
      </c>
      <c r="R6997">
        <v>68079</v>
      </c>
      <c r="S6997" s="9">
        <v>47.11</v>
      </c>
      <c r="T6997" s="26">
        <v>4.8609999999999998</v>
      </c>
      <c r="U6997" s="8">
        <v>228.99</v>
      </c>
      <c r="V6997" t="s">
        <v>10876</v>
      </c>
      <c r="W6997" t="s">
        <v>2276</v>
      </c>
      <c r="X6997" t="s">
        <v>42</v>
      </c>
      <c r="Y6997" t="s">
        <v>2277</v>
      </c>
      <c r="AA6997" s="1">
        <f t="shared" si="760"/>
        <v>46082</v>
      </c>
      <c r="AB6997" s="2">
        <f t="shared" si="761"/>
        <v>3</v>
      </c>
      <c r="AC6997" s="2">
        <f t="shared" si="762"/>
        <v>2026</v>
      </c>
      <c r="AD6997" s="2" t="str">
        <f>IFERROR(VLOOKUP(A6997,'Aux Área'!$A$4:$B$123,2,0),"-")</f>
        <v>INSPEÇÃO</v>
      </c>
    </row>
    <row r="6998" spans="1:30" x14ac:dyDescent="0.3">
      <c r="A6998" t="s">
        <v>62</v>
      </c>
      <c r="B6998" t="s">
        <v>1455</v>
      </c>
      <c r="C6998" t="s">
        <v>10877</v>
      </c>
      <c r="D6998" t="s">
        <v>158</v>
      </c>
      <c r="E6998" t="s">
        <v>159</v>
      </c>
      <c r="F6998" t="s">
        <v>63</v>
      </c>
      <c r="G6998" t="s">
        <v>35</v>
      </c>
      <c r="H6998" t="s">
        <v>36</v>
      </c>
      <c r="I6998" t="s">
        <v>37</v>
      </c>
      <c r="J6998" t="s">
        <v>188</v>
      </c>
      <c r="K6998" t="s">
        <v>189</v>
      </c>
      <c r="L6998" t="s">
        <v>190</v>
      </c>
      <c r="M6998" t="s">
        <v>38</v>
      </c>
      <c r="N6998" t="s">
        <v>39</v>
      </c>
      <c r="O6998" s="23">
        <v>306</v>
      </c>
      <c r="P6998" s="9">
        <v>8.27</v>
      </c>
      <c r="Q6998" t="s">
        <v>40</v>
      </c>
      <c r="R6998">
        <v>65339</v>
      </c>
      <c r="S6998" s="9">
        <v>37.020000000000003</v>
      </c>
      <c r="T6998" s="26">
        <v>4.99</v>
      </c>
      <c r="U6998" s="8">
        <v>184.73</v>
      </c>
      <c r="V6998" t="s">
        <v>41</v>
      </c>
      <c r="W6998" t="s">
        <v>2007</v>
      </c>
      <c r="X6998" t="s">
        <v>42</v>
      </c>
      <c r="Y6998" t="s">
        <v>1740</v>
      </c>
      <c r="AA6998" s="1">
        <f t="shared" si="760"/>
        <v>46082</v>
      </c>
      <c r="AB6998" s="2">
        <f t="shared" si="761"/>
        <v>3</v>
      </c>
      <c r="AC6998" s="2">
        <f t="shared" si="762"/>
        <v>2026</v>
      </c>
      <c r="AD6998" s="2" t="str">
        <f>IFERROR(VLOOKUP(A6998,'Aux Área'!$A$4:$B$123,2,0),"-")</f>
        <v>CONSERVA</v>
      </c>
    </row>
    <row r="6999" spans="1:30" x14ac:dyDescent="0.3">
      <c r="A6999" t="s">
        <v>50</v>
      </c>
      <c r="B6999" t="s">
        <v>324</v>
      </c>
      <c r="C6999" t="s">
        <v>10878</v>
      </c>
      <c r="D6999" t="s">
        <v>326</v>
      </c>
      <c r="E6999" t="s">
        <v>327</v>
      </c>
      <c r="F6999" t="s">
        <v>51</v>
      </c>
      <c r="G6999" t="s">
        <v>35</v>
      </c>
      <c r="H6999" t="s">
        <v>36</v>
      </c>
      <c r="I6999" t="s">
        <v>37</v>
      </c>
      <c r="J6999" t="s">
        <v>5537</v>
      </c>
      <c r="K6999" t="s">
        <v>5538</v>
      </c>
      <c r="L6999" t="s">
        <v>217</v>
      </c>
      <c r="M6999" t="s">
        <v>38</v>
      </c>
      <c r="N6999" t="s">
        <v>39</v>
      </c>
      <c r="O6999" s="23">
        <v>244</v>
      </c>
      <c r="P6999" s="9">
        <v>5.94</v>
      </c>
      <c r="Q6999" t="s">
        <v>40</v>
      </c>
      <c r="R6999">
        <v>21740</v>
      </c>
      <c r="S6999" s="9">
        <v>41.07</v>
      </c>
      <c r="T6999" s="26">
        <v>4.8710000000000004</v>
      </c>
      <c r="U6999" s="8">
        <v>200.05</v>
      </c>
      <c r="V6999" t="s">
        <v>41</v>
      </c>
      <c r="W6999" t="s">
        <v>2007</v>
      </c>
      <c r="X6999" t="s">
        <v>42</v>
      </c>
      <c r="Y6999" t="s">
        <v>1740</v>
      </c>
      <c r="AA6999" s="1">
        <f t="shared" si="760"/>
        <v>46082</v>
      </c>
      <c r="AB6999" s="2">
        <f t="shared" si="761"/>
        <v>3</v>
      </c>
      <c r="AC6999" s="2">
        <f t="shared" si="762"/>
        <v>2026</v>
      </c>
      <c r="AD6999" s="2" t="str">
        <f>IFERROR(VLOOKUP(A6999,'Aux Área'!$A$4:$B$123,2,0),"-")</f>
        <v>TI</v>
      </c>
    </row>
    <row r="7000" spans="1:30" x14ac:dyDescent="0.3">
      <c r="A7000" t="s">
        <v>2638</v>
      </c>
      <c r="B7000" t="s">
        <v>4593</v>
      </c>
      <c r="C7000" t="s">
        <v>10878</v>
      </c>
      <c r="D7000" t="s">
        <v>10306</v>
      </c>
      <c r="E7000" t="s">
        <v>9673</v>
      </c>
      <c r="F7000" t="s">
        <v>2641</v>
      </c>
      <c r="G7000" t="s">
        <v>1135</v>
      </c>
      <c r="H7000" t="s">
        <v>2275</v>
      </c>
      <c r="I7000" t="s">
        <v>1497</v>
      </c>
      <c r="J7000" t="s">
        <v>275</v>
      </c>
      <c r="K7000" t="s">
        <v>276</v>
      </c>
      <c r="L7000" t="s">
        <v>124</v>
      </c>
      <c r="M7000" t="s">
        <v>38</v>
      </c>
      <c r="N7000" t="s">
        <v>39</v>
      </c>
      <c r="O7000" s="23">
        <v>367</v>
      </c>
      <c r="P7000" s="9">
        <v>8.73</v>
      </c>
      <c r="Q7000" t="s">
        <v>40</v>
      </c>
      <c r="R7000">
        <v>108465</v>
      </c>
      <c r="S7000" s="9">
        <v>42.02</v>
      </c>
      <c r="T7000" s="26">
        <v>4.79</v>
      </c>
      <c r="U7000" s="8">
        <v>201.28</v>
      </c>
      <c r="V7000" t="s">
        <v>10879</v>
      </c>
      <c r="W7000" t="s">
        <v>2276</v>
      </c>
      <c r="X7000" t="s">
        <v>42</v>
      </c>
      <c r="Y7000" t="s">
        <v>2277</v>
      </c>
      <c r="AA7000" s="1">
        <f t="shared" si="760"/>
        <v>46082</v>
      </c>
      <c r="AB7000" s="2">
        <f t="shared" si="761"/>
        <v>3</v>
      </c>
      <c r="AC7000" s="2">
        <f t="shared" si="762"/>
        <v>2026</v>
      </c>
      <c r="AD7000" s="2" t="str">
        <f>IFERROR(VLOOKUP(A7000,'Aux Área'!$A$4:$B$123,2,0),"-")</f>
        <v>INSPEÇÃO</v>
      </c>
    </row>
    <row r="7001" spans="1:30" x14ac:dyDescent="0.3">
      <c r="A7001" t="s">
        <v>2643</v>
      </c>
      <c r="B7001" t="s">
        <v>2307</v>
      </c>
      <c r="C7001" t="s">
        <v>10880</v>
      </c>
      <c r="D7001" t="s">
        <v>4988</v>
      </c>
      <c r="E7001" t="s">
        <v>4989</v>
      </c>
      <c r="F7001" t="s">
        <v>2646</v>
      </c>
      <c r="G7001" t="s">
        <v>1300</v>
      </c>
      <c r="H7001" t="s">
        <v>1301</v>
      </c>
      <c r="I7001" t="s">
        <v>37</v>
      </c>
      <c r="J7001" t="s">
        <v>370</v>
      </c>
      <c r="K7001" t="s">
        <v>371</v>
      </c>
      <c r="L7001" t="s">
        <v>124</v>
      </c>
      <c r="M7001" t="s">
        <v>38</v>
      </c>
      <c r="N7001" t="s">
        <v>39</v>
      </c>
      <c r="O7001" s="23">
        <v>452</v>
      </c>
      <c r="P7001" s="9">
        <v>10.62</v>
      </c>
      <c r="Q7001" t="s">
        <v>40</v>
      </c>
      <c r="R7001">
        <v>114669</v>
      </c>
      <c r="S7001" s="9">
        <v>42.56</v>
      </c>
      <c r="T7001" s="26">
        <v>4.9909999999999997</v>
      </c>
      <c r="U7001" s="8">
        <v>212.41</v>
      </c>
      <c r="V7001" t="s">
        <v>10881</v>
      </c>
      <c r="W7001" t="s">
        <v>2276</v>
      </c>
      <c r="X7001" t="s">
        <v>42</v>
      </c>
      <c r="Y7001" t="s">
        <v>2277</v>
      </c>
      <c r="AA7001" s="1">
        <f t="shared" si="760"/>
        <v>46082</v>
      </c>
      <c r="AB7001" s="2">
        <f t="shared" si="761"/>
        <v>3</v>
      </c>
      <c r="AC7001" s="2">
        <f t="shared" si="762"/>
        <v>2026</v>
      </c>
      <c r="AD7001" s="2" t="str">
        <f>IFERROR(VLOOKUP(A7001,'Aux Área'!$A$4:$B$123,2,0),"-")</f>
        <v>INSPEÇÃO</v>
      </c>
    </row>
    <row r="7002" spans="1:30" x14ac:dyDescent="0.3">
      <c r="A7002" t="s">
        <v>2260</v>
      </c>
      <c r="B7002" t="s">
        <v>113</v>
      </c>
      <c r="C7002" t="s">
        <v>10882</v>
      </c>
      <c r="D7002" t="s">
        <v>4423</v>
      </c>
      <c r="E7002" t="s">
        <v>4424</v>
      </c>
      <c r="F7002" t="s">
        <v>2262</v>
      </c>
      <c r="G7002" t="s">
        <v>35</v>
      </c>
      <c r="H7002" t="s">
        <v>2263</v>
      </c>
      <c r="I7002" t="s">
        <v>2186</v>
      </c>
      <c r="J7002" t="s">
        <v>409</v>
      </c>
      <c r="K7002" t="s">
        <v>410</v>
      </c>
      <c r="L7002" t="s">
        <v>141</v>
      </c>
      <c r="M7002" t="s">
        <v>38</v>
      </c>
      <c r="N7002" t="s">
        <v>668</v>
      </c>
      <c r="O7002" s="23">
        <v>878</v>
      </c>
      <c r="P7002" s="9">
        <v>14.8</v>
      </c>
      <c r="Q7002" t="s">
        <v>40</v>
      </c>
      <c r="R7002">
        <v>101236</v>
      </c>
      <c r="S7002" s="9">
        <v>59.32</v>
      </c>
      <c r="T7002" s="26">
        <v>6.09</v>
      </c>
      <c r="U7002" s="8">
        <v>361.26</v>
      </c>
      <c r="V7002" t="s">
        <v>10883</v>
      </c>
      <c r="W7002" t="s">
        <v>2007</v>
      </c>
      <c r="X7002" t="s">
        <v>42</v>
      </c>
      <c r="Y7002" t="s">
        <v>1740</v>
      </c>
      <c r="AA7002" s="1">
        <f t="shared" si="760"/>
        <v>46082</v>
      </c>
      <c r="AB7002" s="2">
        <f t="shared" si="761"/>
        <v>3</v>
      </c>
      <c r="AC7002" s="2">
        <f t="shared" si="762"/>
        <v>2026</v>
      </c>
      <c r="AD7002" s="2" t="str">
        <f>IFERROR(VLOOKUP(A7002,'Aux Área'!$A$4:$B$123,2,0),"-")</f>
        <v>INSPEÇÃO</v>
      </c>
    </row>
    <row r="7003" spans="1:30" x14ac:dyDescent="0.3">
      <c r="A7003" t="s">
        <v>2306</v>
      </c>
      <c r="B7003" t="s">
        <v>4613</v>
      </c>
      <c r="C7003" t="s">
        <v>10884</v>
      </c>
      <c r="D7003" t="s">
        <v>3428</v>
      </c>
      <c r="E7003" t="s">
        <v>3429</v>
      </c>
      <c r="F7003" t="s">
        <v>2309</v>
      </c>
      <c r="G7003" t="s">
        <v>1135</v>
      </c>
      <c r="H7003" t="s">
        <v>2275</v>
      </c>
      <c r="I7003" t="s">
        <v>1497</v>
      </c>
      <c r="J7003" t="s">
        <v>1665</v>
      </c>
      <c r="K7003" t="s">
        <v>1666</v>
      </c>
      <c r="L7003" t="s">
        <v>301</v>
      </c>
      <c r="M7003" t="s">
        <v>38</v>
      </c>
      <c r="N7003" t="s">
        <v>39</v>
      </c>
      <c r="O7003" s="23">
        <v>416</v>
      </c>
      <c r="P7003" s="9">
        <v>8.86</v>
      </c>
      <c r="Q7003" t="s">
        <v>40</v>
      </c>
      <c r="R7003">
        <v>116991</v>
      </c>
      <c r="S7003" s="9">
        <v>46.96</v>
      </c>
      <c r="T7003" s="26">
        <v>4.6900000000000004</v>
      </c>
      <c r="U7003" s="8">
        <v>220.24</v>
      </c>
      <c r="V7003" t="s">
        <v>10885</v>
      </c>
      <c r="W7003" t="s">
        <v>2276</v>
      </c>
      <c r="X7003" t="s">
        <v>42</v>
      </c>
      <c r="Y7003" t="s">
        <v>2277</v>
      </c>
      <c r="AA7003" s="1">
        <f t="shared" si="760"/>
        <v>46082</v>
      </c>
      <c r="AB7003" s="2">
        <f t="shared" si="761"/>
        <v>3</v>
      </c>
      <c r="AC7003" s="2">
        <f t="shared" si="762"/>
        <v>2026</v>
      </c>
      <c r="AD7003" s="2" t="str">
        <f>IFERROR(VLOOKUP(A7003,'Aux Área'!$A$4:$B$123,2,0),"-")</f>
        <v>INSPEÇÃO</v>
      </c>
    </row>
    <row r="7004" spans="1:30" x14ac:dyDescent="0.3">
      <c r="A7004" t="s">
        <v>3092</v>
      </c>
      <c r="B7004" t="s">
        <v>4774</v>
      </c>
      <c r="C7004" t="s">
        <v>10886</v>
      </c>
      <c r="D7004" t="s">
        <v>3135</v>
      </c>
      <c r="E7004" t="s">
        <v>3136</v>
      </c>
      <c r="F7004" t="s">
        <v>3594</v>
      </c>
      <c r="G7004" t="s">
        <v>1135</v>
      </c>
      <c r="H7004" t="s">
        <v>2275</v>
      </c>
      <c r="I7004" t="s">
        <v>1497</v>
      </c>
      <c r="J7004" t="s">
        <v>188</v>
      </c>
      <c r="K7004" t="s">
        <v>189</v>
      </c>
      <c r="L7004" t="s">
        <v>190</v>
      </c>
      <c r="M7004" t="s">
        <v>38</v>
      </c>
      <c r="N7004" t="s">
        <v>39</v>
      </c>
      <c r="O7004" s="23">
        <v>447</v>
      </c>
      <c r="P7004" s="9">
        <v>9.84</v>
      </c>
      <c r="Q7004" t="s">
        <v>40</v>
      </c>
      <c r="R7004">
        <v>101302</v>
      </c>
      <c r="S7004" s="9">
        <v>45.41</v>
      </c>
      <c r="T7004" s="26">
        <v>4.99</v>
      </c>
      <c r="U7004" s="8">
        <v>226.6</v>
      </c>
      <c r="V7004" t="s">
        <v>41</v>
      </c>
      <c r="W7004" t="s">
        <v>2276</v>
      </c>
      <c r="X7004" t="s">
        <v>42</v>
      </c>
      <c r="Y7004" t="s">
        <v>2277</v>
      </c>
      <c r="AA7004" s="1">
        <f t="shared" si="760"/>
        <v>46082</v>
      </c>
      <c r="AB7004" s="2">
        <f t="shared" si="761"/>
        <v>3</v>
      </c>
      <c r="AC7004" s="2">
        <f t="shared" si="762"/>
        <v>2026</v>
      </c>
      <c r="AD7004" s="2" t="str">
        <f>IFERROR(VLOOKUP(A7004,'Aux Área'!$A$4:$B$123,2,0),"-")</f>
        <v>INSPEÇÃO</v>
      </c>
    </row>
    <row r="7005" spans="1:30" x14ac:dyDescent="0.3">
      <c r="A7005" t="s">
        <v>2181</v>
      </c>
      <c r="B7005" t="s">
        <v>4595</v>
      </c>
      <c r="C7005" t="s">
        <v>10887</v>
      </c>
      <c r="D7005" t="s">
        <v>3107</v>
      </c>
      <c r="E7005" t="s">
        <v>3108</v>
      </c>
      <c r="F7005" t="s">
        <v>2184</v>
      </c>
      <c r="G7005" t="s">
        <v>1135</v>
      </c>
      <c r="H7005" t="s">
        <v>2185</v>
      </c>
      <c r="I7005" t="s">
        <v>2186</v>
      </c>
      <c r="J7005" t="s">
        <v>237</v>
      </c>
      <c r="K7005" t="s">
        <v>238</v>
      </c>
      <c r="L7005" t="s">
        <v>110</v>
      </c>
      <c r="M7005" t="s">
        <v>38</v>
      </c>
      <c r="N7005" t="s">
        <v>668</v>
      </c>
      <c r="O7005" s="23">
        <v>712</v>
      </c>
      <c r="P7005" s="9">
        <v>13.43</v>
      </c>
      <c r="Q7005" t="s">
        <v>40</v>
      </c>
      <c r="R7005">
        <v>128676</v>
      </c>
      <c r="S7005" s="9">
        <v>53</v>
      </c>
      <c r="T7005" s="26">
        <v>6.04</v>
      </c>
      <c r="U7005" s="8">
        <v>320.12</v>
      </c>
      <c r="V7005" t="s">
        <v>41</v>
      </c>
      <c r="W7005" t="s">
        <v>2007</v>
      </c>
      <c r="X7005" t="s">
        <v>42</v>
      </c>
      <c r="Y7005" t="s">
        <v>2188</v>
      </c>
      <c r="AA7005" s="1">
        <f t="shared" si="760"/>
        <v>46082</v>
      </c>
      <c r="AB7005" s="2">
        <f t="shared" si="761"/>
        <v>3</v>
      </c>
      <c r="AC7005" s="2">
        <f t="shared" si="762"/>
        <v>2026</v>
      </c>
      <c r="AD7005" s="2" t="str">
        <f>IFERROR(VLOOKUP(A7005,'Aux Área'!$A$4:$B$123,2,0),"-")</f>
        <v>INSPEÇÃO</v>
      </c>
    </row>
    <row r="7006" spans="1:30" x14ac:dyDescent="0.3">
      <c r="A7006" t="s">
        <v>2278</v>
      </c>
      <c r="B7006" t="s">
        <v>4664</v>
      </c>
      <c r="C7006" t="s">
        <v>10888</v>
      </c>
      <c r="D7006" t="s">
        <v>3310</v>
      </c>
      <c r="E7006" t="s">
        <v>3311</v>
      </c>
      <c r="F7006" t="s">
        <v>2281</v>
      </c>
      <c r="G7006" t="s">
        <v>1135</v>
      </c>
      <c r="H7006" t="s">
        <v>2275</v>
      </c>
      <c r="I7006" t="s">
        <v>1497</v>
      </c>
      <c r="J7006" t="s">
        <v>169</v>
      </c>
      <c r="K7006" t="s">
        <v>170</v>
      </c>
      <c r="L7006" t="s">
        <v>124</v>
      </c>
      <c r="M7006" t="s">
        <v>38</v>
      </c>
      <c r="N7006" t="s">
        <v>39</v>
      </c>
      <c r="O7006" s="23">
        <v>376</v>
      </c>
      <c r="P7006" s="9">
        <v>9.7899999999999991</v>
      </c>
      <c r="Q7006" t="s">
        <v>40</v>
      </c>
      <c r="R7006">
        <v>121532</v>
      </c>
      <c r="S7006" s="9">
        <v>38.42</v>
      </c>
      <c r="T7006" s="26">
        <v>4.8899999999999997</v>
      </c>
      <c r="U7006" s="8">
        <v>187.87</v>
      </c>
      <c r="V7006" t="s">
        <v>41</v>
      </c>
      <c r="W7006" t="s">
        <v>2276</v>
      </c>
      <c r="X7006" t="s">
        <v>42</v>
      </c>
      <c r="Y7006" t="s">
        <v>2277</v>
      </c>
      <c r="AA7006" s="1">
        <f t="shared" si="760"/>
        <v>46082</v>
      </c>
      <c r="AB7006" s="2">
        <f t="shared" si="761"/>
        <v>3</v>
      </c>
      <c r="AC7006" s="2">
        <f t="shared" si="762"/>
        <v>2026</v>
      </c>
      <c r="AD7006" s="2" t="str">
        <f>IFERROR(VLOOKUP(A7006,'Aux Área'!$A$4:$B$123,2,0),"-")</f>
        <v>INSPEÇÃO</v>
      </c>
    </row>
    <row r="7007" spans="1:30" x14ac:dyDescent="0.3">
      <c r="A7007" t="s">
        <v>2282</v>
      </c>
      <c r="B7007" t="s">
        <v>4679</v>
      </c>
      <c r="C7007" t="s">
        <v>10889</v>
      </c>
      <c r="D7007" t="s">
        <v>3162</v>
      </c>
      <c r="E7007" t="s">
        <v>3163</v>
      </c>
      <c r="F7007" t="s">
        <v>2285</v>
      </c>
      <c r="G7007" t="s">
        <v>1135</v>
      </c>
      <c r="H7007" t="s">
        <v>2275</v>
      </c>
      <c r="I7007" t="s">
        <v>1497</v>
      </c>
      <c r="J7007" t="s">
        <v>165</v>
      </c>
      <c r="K7007" t="s">
        <v>166</v>
      </c>
      <c r="L7007" t="s">
        <v>167</v>
      </c>
      <c r="M7007" t="s">
        <v>38</v>
      </c>
      <c r="N7007" t="s">
        <v>39</v>
      </c>
      <c r="O7007" s="23">
        <v>182</v>
      </c>
      <c r="P7007" s="9">
        <v>5.33</v>
      </c>
      <c r="Q7007" t="s">
        <v>40</v>
      </c>
      <c r="R7007">
        <v>101992</v>
      </c>
      <c r="S7007" s="9">
        <v>34.15</v>
      </c>
      <c r="T7007" s="26">
        <v>4.8899999999999997</v>
      </c>
      <c r="U7007" s="8">
        <v>167</v>
      </c>
      <c r="V7007" t="s">
        <v>41</v>
      </c>
      <c r="W7007" t="s">
        <v>2276</v>
      </c>
      <c r="X7007" t="s">
        <v>42</v>
      </c>
      <c r="Y7007" t="s">
        <v>2277</v>
      </c>
      <c r="AA7007" s="1">
        <f t="shared" si="760"/>
        <v>46082</v>
      </c>
      <c r="AB7007" s="2">
        <f t="shared" si="761"/>
        <v>3</v>
      </c>
      <c r="AC7007" s="2">
        <f t="shared" si="762"/>
        <v>2026</v>
      </c>
      <c r="AD7007" s="2" t="str">
        <f>IFERROR(VLOOKUP(A7007,'Aux Área'!$A$4:$B$123,2,0),"-")</f>
        <v>INSPEÇÃO</v>
      </c>
    </row>
    <row r="7008" spans="1:30" x14ac:dyDescent="0.3">
      <c r="A7008" t="s">
        <v>46</v>
      </c>
      <c r="B7008" t="s">
        <v>458</v>
      </c>
      <c r="C7008" t="s">
        <v>10890</v>
      </c>
      <c r="D7008" t="s">
        <v>729</v>
      </c>
      <c r="E7008" t="s">
        <v>730</v>
      </c>
      <c r="F7008" t="s">
        <v>5185</v>
      </c>
      <c r="G7008" t="s">
        <v>35</v>
      </c>
      <c r="H7008" t="s">
        <v>36</v>
      </c>
      <c r="I7008" t="s">
        <v>37</v>
      </c>
      <c r="J7008" t="s">
        <v>1268</v>
      </c>
      <c r="K7008" t="s">
        <v>1269</v>
      </c>
      <c r="L7008" t="s">
        <v>84</v>
      </c>
      <c r="M7008" t="s">
        <v>38</v>
      </c>
      <c r="N7008" t="s">
        <v>39</v>
      </c>
      <c r="O7008" s="23">
        <v>271</v>
      </c>
      <c r="P7008" s="9">
        <v>6.96</v>
      </c>
      <c r="Q7008" t="s">
        <v>40</v>
      </c>
      <c r="R7008">
        <v>29891</v>
      </c>
      <c r="S7008" s="9">
        <v>38.94</v>
      </c>
      <c r="T7008" s="26">
        <v>5.24</v>
      </c>
      <c r="U7008" s="8">
        <v>204.05</v>
      </c>
      <c r="V7008" t="s">
        <v>41</v>
      </c>
      <c r="W7008" t="s">
        <v>2007</v>
      </c>
      <c r="X7008" t="s">
        <v>42</v>
      </c>
      <c r="Y7008" t="s">
        <v>1740</v>
      </c>
      <c r="AA7008" s="1">
        <f t="shared" si="760"/>
        <v>46082</v>
      </c>
      <c r="AB7008" s="2">
        <f t="shared" si="761"/>
        <v>3</v>
      </c>
      <c r="AC7008" s="2">
        <f t="shared" si="762"/>
        <v>2026</v>
      </c>
      <c r="AD7008" s="2" t="str">
        <f>IFERROR(VLOOKUP(A7008,'Aux Área'!$A$4:$B$123,2,0),"-")</f>
        <v>FACILITIES</v>
      </c>
    </row>
    <row r="7009" spans="1:30" x14ac:dyDescent="0.3">
      <c r="A7009" t="s">
        <v>2189</v>
      </c>
      <c r="B7009" t="s">
        <v>10781</v>
      </c>
      <c r="C7009" t="s">
        <v>10891</v>
      </c>
      <c r="D7009" t="s">
        <v>5015</v>
      </c>
      <c r="E7009" t="s">
        <v>5016</v>
      </c>
      <c r="F7009" t="s">
        <v>2192</v>
      </c>
      <c r="G7009" t="s">
        <v>1135</v>
      </c>
      <c r="H7009" t="s">
        <v>2185</v>
      </c>
      <c r="I7009" t="s">
        <v>2186</v>
      </c>
      <c r="J7009" t="s">
        <v>219</v>
      </c>
      <c r="K7009" t="s">
        <v>177</v>
      </c>
      <c r="L7009" t="s">
        <v>177</v>
      </c>
      <c r="M7009" t="s">
        <v>38</v>
      </c>
      <c r="N7009" t="s">
        <v>668</v>
      </c>
      <c r="O7009" s="23">
        <v>568</v>
      </c>
      <c r="P7009" s="9">
        <v>13.76</v>
      </c>
      <c r="Q7009" t="s">
        <v>40</v>
      </c>
      <c r="R7009">
        <v>30701</v>
      </c>
      <c r="S7009" s="9">
        <v>41.27</v>
      </c>
      <c r="T7009" s="26">
        <v>6.19</v>
      </c>
      <c r="U7009" s="8">
        <v>255.46</v>
      </c>
      <c r="V7009" t="s">
        <v>10892</v>
      </c>
      <c r="W7009" t="s">
        <v>2007</v>
      </c>
      <c r="X7009" t="s">
        <v>42</v>
      </c>
      <c r="Y7009" t="s">
        <v>2188</v>
      </c>
      <c r="AA7009" s="1">
        <f t="shared" si="760"/>
        <v>46083</v>
      </c>
      <c r="AB7009" s="2">
        <f t="shared" si="761"/>
        <v>3</v>
      </c>
      <c r="AC7009" s="2">
        <f t="shared" si="762"/>
        <v>2026</v>
      </c>
      <c r="AD7009" s="2" t="str">
        <f>IFERROR(VLOOKUP(A7009,'Aux Área'!$A$4:$B$123,2,0),"-")</f>
        <v>INSPEÇÃO</v>
      </c>
    </row>
    <row r="7010" spans="1:30" x14ac:dyDescent="0.3">
      <c r="A7010" t="s">
        <v>2306</v>
      </c>
      <c r="B7010" t="s">
        <v>4613</v>
      </c>
      <c r="C7010" t="s">
        <v>10893</v>
      </c>
      <c r="D7010" t="s">
        <v>3212</v>
      </c>
      <c r="E7010" t="s">
        <v>3213</v>
      </c>
      <c r="F7010" t="s">
        <v>2309</v>
      </c>
      <c r="G7010" t="s">
        <v>1135</v>
      </c>
      <c r="H7010" t="s">
        <v>2275</v>
      </c>
      <c r="I7010" t="s">
        <v>1497</v>
      </c>
      <c r="J7010" t="s">
        <v>1665</v>
      </c>
      <c r="K7010" t="s">
        <v>1666</v>
      </c>
      <c r="L7010" t="s">
        <v>301</v>
      </c>
      <c r="M7010" t="s">
        <v>38</v>
      </c>
      <c r="N7010" t="s">
        <v>39</v>
      </c>
      <c r="O7010" s="23">
        <v>472</v>
      </c>
      <c r="P7010" s="9">
        <v>11.07</v>
      </c>
      <c r="Q7010" t="s">
        <v>40</v>
      </c>
      <c r="R7010">
        <v>117463</v>
      </c>
      <c r="S7010" s="9">
        <v>42.65</v>
      </c>
      <c r="T7010" s="26">
        <v>4.6900000000000004</v>
      </c>
      <c r="U7010" s="8">
        <v>200.03</v>
      </c>
      <c r="V7010" t="s">
        <v>10894</v>
      </c>
      <c r="W7010" t="s">
        <v>2276</v>
      </c>
      <c r="X7010" t="s">
        <v>42</v>
      </c>
      <c r="Y7010" t="s">
        <v>2277</v>
      </c>
      <c r="AA7010" s="1">
        <f t="shared" si="760"/>
        <v>46083</v>
      </c>
      <c r="AB7010" s="2">
        <f t="shared" si="761"/>
        <v>3</v>
      </c>
      <c r="AC7010" s="2">
        <f t="shared" si="762"/>
        <v>2026</v>
      </c>
      <c r="AD7010" s="2" t="str">
        <f>IFERROR(VLOOKUP(A7010,'Aux Área'!$A$4:$B$123,2,0),"-")</f>
        <v>INSPEÇÃO</v>
      </c>
    </row>
    <row r="7011" spans="1:30" x14ac:dyDescent="0.3">
      <c r="A7011" t="s">
        <v>2638</v>
      </c>
      <c r="B7011" t="s">
        <v>4593</v>
      </c>
      <c r="C7011" t="s">
        <v>10895</v>
      </c>
      <c r="D7011" t="s">
        <v>4358</v>
      </c>
      <c r="E7011" t="s">
        <v>4359</v>
      </c>
      <c r="F7011" t="s">
        <v>2641</v>
      </c>
      <c r="G7011" t="s">
        <v>1135</v>
      </c>
      <c r="H7011" t="s">
        <v>2275</v>
      </c>
      <c r="I7011" t="s">
        <v>1497</v>
      </c>
      <c r="J7011" t="s">
        <v>275</v>
      </c>
      <c r="K7011" t="s">
        <v>276</v>
      </c>
      <c r="L7011" t="s">
        <v>124</v>
      </c>
      <c r="M7011" t="s">
        <v>38</v>
      </c>
      <c r="N7011" t="s">
        <v>39</v>
      </c>
      <c r="O7011" s="23">
        <v>458</v>
      </c>
      <c r="P7011" s="9">
        <v>10.44</v>
      </c>
      <c r="Q7011" t="s">
        <v>40</v>
      </c>
      <c r="R7011">
        <v>108923</v>
      </c>
      <c r="S7011" s="9">
        <v>43.86</v>
      </c>
      <c r="T7011" s="26">
        <v>4.79</v>
      </c>
      <c r="U7011" s="8">
        <v>210.09</v>
      </c>
      <c r="V7011" t="s">
        <v>10896</v>
      </c>
      <c r="W7011" t="s">
        <v>2276</v>
      </c>
      <c r="X7011" t="s">
        <v>42</v>
      </c>
      <c r="Y7011" t="s">
        <v>2277</v>
      </c>
      <c r="AA7011" s="1">
        <f t="shared" si="760"/>
        <v>46083</v>
      </c>
      <c r="AB7011" s="2">
        <f t="shared" si="761"/>
        <v>3</v>
      </c>
      <c r="AC7011" s="2">
        <f t="shared" si="762"/>
        <v>2026</v>
      </c>
      <c r="AD7011" s="2" t="str">
        <f>IFERROR(VLOOKUP(A7011,'Aux Área'!$A$4:$B$123,2,0),"-")</f>
        <v>INSPEÇÃO</v>
      </c>
    </row>
    <row r="7012" spans="1:30" x14ac:dyDescent="0.3">
      <c r="A7012" t="s">
        <v>2278</v>
      </c>
      <c r="B7012" t="s">
        <v>4664</v>
      </c>
      <c r="C7012" t="s">
        <v>10897</v>
      </c>
      <c r="D7012" t="s">
        <v>3310</v>
      </c>
      <c r="E7012" t="s">
        <v>3311</v>
      </c>
      <c r="F7012" t="s">
        <v>2281</v>
      </c>
      <c r="G7012" t="s">
        <v>1135</v>
      </c>
      <c r="H7012" t="s">
        <v>2275</v>
      </c>
      <c r="I7012" t="s">
        <v>1497</v>
      </c>
      <c r="J7012" t="s">
        <v>169</v>
      </c>
      <c r="K7012" t="s">
        <v>170</v>
      </c>
      <c r="L7012" t="s">
        <v>124</v>
      </c>
      <c r="M7012" t="s">
        <v>38</v>
      </c>
      <c r="N7012" t="s">
        <v>39</v>
      </c>
      <c r="O7012" s="23">
        <v>477</v>
      </c>
      <c r="P7012" s="9">
        <v>10.14</v>
      </c>
      <c r="Q7012" t="s">
        <v>40</v>
      </c>
      <c r="R7012">
        <v>122009</v>
      </c>
      <c r="S7012" s="9">
        <v>47.05</v>
      </c>
      <c r="T7012" s="26">
        <v>4.8890000000000002</v>
      </c>
      <c r="U7012" s="8">
        <v>230.03</v>
      </c>
      <c r="V7012" t="s">
        <v>41</v>
      </c>
      <c r="W7012" t="s">
        <v>2276</v>
      </c>
      <c r="X7012" t="s">
        <v>42</v>
      </c>
      <c r="Y7012" t="s">
        <v>2277</v>
      </c>
      <c r="AA7012" s="1">
        <f t="shared" si="760"/>
        <v>46083</v>
      </c>
      <c r="AB7012" s="2">
        <f t="shared" si="761"/>
        <v>3</v>
      </c>
      <c r="AC7012" s="2">
        <f t="shared" si="762"/>
        <v>2026</v>
      </c>
      <c r="AD7012" s="2" t="str">
        <f>IFERROR(VLOOKUP(A7012,'Aux Área'!$A$4:$B$123,2,0),"-")</f>
        <v>INSPEÇÃO</v>
      </c>
    </row>
    <row r="7013" spans="1:30" x14ac:dyDescent="0.3">
      <c r="A7013" t="s">
        <v>2643</v>
      </c>
      <c r="B7013" t="s">
        <v>2307</v>
      </c>
      <c r="C7013" t="s">
        <v>10898</v>
      </c>
      <c r="D7013" t="s">
        <v>7196</v>
      </c>
      <c r="E7013" t="s">
        <v>7197</v>
      </c>
      <c r="F7013" t="s">
        <v>2646</v>
      </c>
      <c r="G7013" t="s">
        <v>1300</v>
      </c>
      <c r="H7013" t="s">
        <v>1301</v>
      </c>
      <c r="I7013" t="s">
        <v>37</v>
      </c>
      <c r="J7013" t="s">
        <v>122</v>
      </c>
      <c r="K7013" t="s">
        <v>123</v>
      </c>
      <c r="L7013" t="s">
        <v>124</v>
      </c>
      <c r="M7013" t="s">
        <v>38</v>
      </c>
      <c r="N7013" t="s">
        <v>39</v>
      </c>
      <c r="O7013" s="23">
        <v>477</v>
      </c>
      <c r="P7013" s="9">
        <v>9.7899999999999991</v>
      </c>
      <c r="Q7013" t="s">
        <v>40</v>
      </c>
      <c r="R7013">
        <v>115146</v>
      </c>
      <c r="S7013" s="9">
        <v>48.72</v>
      </c>
      <c r="T7013" s="26">
        <v>4.9800000000000004</v>
      </c>
      <c r="U7013" s="8">
        <v>242.63</v>
      </c>
      <c r="V7013" t="s">
        <v>246</v>
      </c>
      <c r="W7013" t="s">
        <v>2276</v>
      </c>
      <c r="X7013" t="s">
        <v>42</v>
      </c>
      <c r="Y7013" t="s">
        <v>2277</v>
      </c>
      <c r="AA7013" s="1">
        <f t="shared" si="760"/>
        <v>46083</v>
      </c>
      <c r="AB7013" s="2">
        <f t="shared" si="761"/>
        <v>3</v>
      </c>
      <c r="AC7013" s="2">
        <f t="shared" si="762"/>
        <v>2026</v>
      </c>
      <c r="AD7013" s="2" t="str">
        <f>IFERROR(VLOOKUP(A7013,'Aux Área'!$A$4:$B$123,2,0),"-")</f>
        <v>INSPEÇÃO</v>
      </c>
    </row>
    <row r="7014" spans="1:30" x14ac:dyDescent="0.3">
      <c r="A7014" t="s">
        <v>52</v>
      </c>
      <c r="B7014" t="s">
        <v>1449</v>
      </c>
      <c r="C7014" t="s">
        <v>10899</v>
      </c>
      <c r="D7014" t="s">
        <v>3197</v>
      </c>
      <c r="E7014" t="s">
        <v>3198</v>
      </c>
      <c r="F7014" t="s">
        <v>53</v>
      </c>
      <c r="G7014" t="s">
        <v>35</v>
      </c>
      <c r="H7014" t="s">
        <v>36</v>
      </c>
      <c r="I7014" t="s">
        <v>37</v>
      </c>
      <c r="J7014" t="s">
        <v>356</v>
      </c>
      <c r="K7014" t="s">
        <v>357</v>
      </c>
      <c r="L7014" t="s">
        <v>124</v>
      </c>
      <c r="M7014" t="s">
        <v>38</v>
      </c>
      <c r="N7014" t="s">
        <v>39</v>
      </c>
      <c r="O7014" s="23">
        <v>428</v>
      </c>
      <c r="P7014" s="9">
        <v>11.96</v>
      </c>
      <c r="Q7014" t="s">
        <v>40</v>
      </c>
      <c r="R7014">
        <v>69875</v>
      </c>
      <c r="S7014" s="9">
        <v>35.799999999999997</v>
      </c>
      <c r="T7014" s="26">
        <v>4.79</v>
      </c>
      <c r="U7014" s="8">
        <v>171.48</v>
      </c>
      <c r="V7014" t="s">
        <v>10900</v>
      </c>
      <c r="W7014" t="s">
        <v>2007</v>
      </c>
      <c r="X7014" t="s">
        <v>42</v>
      </c>
      <c r="Y7014" t="s">
        <v>1740</v>
      </c>
      <c r="AA7014" s="1">
        <f t="shared" si="760"/>
        <v>46083</v>
      </c>
      <c r="AB7014" s="2">
        <f t="shared" si="761"/>
        <v>3</v>
      </c>
      <c r="AC7014" s="2">
        <f t="shared" si="762"/>
        <v>2026</v>
      </c>
      <c r="AD7014" s="2" t="str">
        <f>IFERROR(VLOOKUP(A7014,'Aux Área'!$A$4:$B$123,2,0),"-")</f>
        <v>OPERAÇÃO</v>
      </c>
    </row>
    <row r="7015" spans="1:30" x14ac:dyDescent="0.3">
      <c r="A7015" t="s">
        <v>3092</v>
      </c>
      <c r="B7015" t="s">
        <v>4774</v>
      </c>
      <c r="C7015" t="s">
        <v>10901</v>
      </c>
      <c r="D7015" t="s">
        <v>9771</v>
      </c>
      <c r="E7015" t="s">
        <v>9666</v>
      </c>
      <c r="F7015" t="s">
        <v>3594</v>
      </c>
      <c r="G7015" t="s">
        <v>1135</v>
      </c>
      <c r="H7015" t="s">
        <v>2275</v>
      </c>
      <c r="I7015" t="s">
        <v>1497</v>
      </c>
      <c r="J7015" t="s">
        <v>188</v>
      </c>
      <c r="K7015" t="s">
        <v>189</v>
      </c>
      <c r="L7015" t="s">
        <v>190</v>
      </c>
      <c r="M7015" t="s">
        <v>38</v>
      </c>
      <c r="N7015" t="s">
        <v>39</v>
      </c>
      <c r="O7015" s="23">
        <v>396</v>
      </c>
      <c r="P7015" s="9">
        <v>11.28</v>
      </c>
      <c r="Q7015" t="s">
        <v>40</v>
      </c>
      <c r="R7015">
        <v>101698</v>
      </c>
      <c r="S7015" s="9">
        <v>35.119999999999997</v>
      </c>
      <c r="T7015" s="26">
        <v>4.99</v>
      </c>
      <c r="U7015" s="8">
        <v>175.25</v>
      </c>
      <c r="V7015" t="s">
        <v>41</v>
      </c>
      <c r="W7015" t="s">
        <v>2276</v>
      </c>
      <c r="X7015" t="s">
        <v>42</v>
      </c>
      <c r="Y7015" t="s">
        <v>2277</v>
      </c>
      <c r="AA7015" s="1">
        <f t="shared" si="760"/>
        <v>46083</v>
      </c>
      <c r="AB7015" s="2">
        <f t="shared" si="761"/>
        <v>3</v>
      </c>
      <c r="AC7015" s="2">
        <f t="shared" si="762"/>
        <v>2026</v>
      </c>
      <c r="AD7015" s="2" t="str">
        <f>IFERROR(VLOOKUP(A7015,'Aux Área'!$A$4:$B$123,2,0),"-")</f>
        <v>INSPEÇÃO</v>
      </c>
    </row>
    <row r="7016" spans="1:30" x14ac:dyDescent="0.3">
      <c r="A7016" t="s">
        <v>1945</v>
      </c>
      <c r="B7016" t="s">
        <v>2124</v>
      </c>
      <c r="C7016" t="s">
        <v>10902</v>
      </c>
      <c r="D7016" t="s">
        <v>1802</v>
      </c>
      <c r="E7016" t="s">
        <v>1803</v>
      </c>
      <c r="F7016" t="s">
        <v>653</v>
      </c>
      <c r="G7016" t="s">
        <v>1495</v>
      </c>
      <c r="H7016" t="s">
        <v>1804</v>
      </c>
      <c r="I7016" t="s">
        <v>1497</v>
      </c>
      <c r="J7016" t="s">
        <v>231</v>
      </c>
      <c r="K7016" t="s">
        <v>232</v>
      </c>
      <c r="L7016" t="s">
        <v>217</v>
      </c>
      <c r="M7016" t="s">
        <v>38</v>
      </c>
      <c r="N7016" t="s">
        <v>668</v>
      </c>
      <c r="O7016" s="23">
        <v>0</v>
      </c>
      <c r="P7016" s="9">
        <v>0</v>
      </c>
      <c r="Q7016" t="s">
        <v>40</v>
      </c>
      <c r="R7016">
        <v>0</v>
      </c>
      <c r="S7016" s="9">
        <v>101.28</v>
      </c>
      <c r="T7016" s="26">
        <v>5.99</v>
      </c>
      <c r="U7016" s="8">
        <v>606.70000000000005</v>
      </c>
      <c r="V7016" t="s">
        <v>10903</v>
      </c>
      <c r="W7016" t="s">
        <v>652</v>
      </c>
      <c r="X7016" t="s">
        <v>42</v>
      </c>
      <c r="Y7016" t="s">
        <v>653</v>
      </c>
      <c r="AA7016" s="1">
        <f t="shared" si="760"/>
        <v>46083</v>
      </c>
      <c r="AB7016" s="2">
        <f t="shared" si="761"/>
        <v>3</v>
      </c>
      <c r="AC7016" s="2">
        <f t="shared" si="762"/>
        <v>2026</v>
      </c>
      <c r="AD7016" s="2" t="str">
        <f>IFERROR(VLOOKUP(A7016,'Aux Área'!$A$4:$B$123,2,0),"-")</f>
        <v>SÃO PEDRO</v>
      </c>
    </row>
    <row r="7017" spans="1:30" x14ac:dyDescent="0.3">
      <c r="A7017" t="s">
        <v>5620</v>
      </c>
      <c r="B7017" t="s">
        <v>9277</v>
      </c>
      <c r="C7017" t="s">
        <v>10904</v>
      </c>
      <c r="D7017" t="s">
        <v>9879</v>
      </c>
      <c r="E7017" t="s">
        <v>9667</v>
      </c>
      <c r="F7017" t="s">
        <v>6208</v>
      </c>
      <c r="G7017" t="s">
        <v>1135</v>
      </c>
      <c r="H7017" t="s">
        <v>5545</v>
      </c>
      <c r="I7017" t="s">
        <v>839</v>
      </c>
      <c r="J7017" t="s">
        <v>231</v>
      </c>
      <c r="K7017" t="s">
        <v>232</v>
      </c>
      <c r="L7017" t="s">
        <v>217</v>
      </c>
      <c r="M7017" t="s">
        <v>38</v>
      </c>
      <c r="N7017" t="s">
        <v>39</v>
      </c>
      <c r="O7017" s="23">
        <v>743</v>
      </c>
      <c r="P7017" s="9">
        <v>20.059999999999999</v>
      </c>
      <c r="Q7017" t="s">
        <v>40</v>
      </c>
      <c r="R7017">
        <v>30023</v>
      </c>
      <c r="S7017" s="9">
        <v>37.03</v>
      </c>
      <c r="T7017" s="26">
        <v>4.8609999999999998</v>
      </c>
      <c r="U7017" s="8">
        <v>180</v>
      </c>
      <c r="V7017" t="s">
        <v>10905</v>
      </c>
      <c r="W7017" t="s">
        <v>2276</v>
      </c>
      <c r="X7017" t="s">
        <v>42</v>
      </c>
      <c r="Y7017" t="s">
        <v>2277</v>
      </c>
      <c r="AA7017" s="1">
        <f t="shared" si="760"/>
        <v>46083</v>
      </c>
      <c r="AB7017" s="2">
        <f t="shared" si="761"/>
        <v>3</v>
      </c>
      <c r="AC7017" s="2">
        <f t="shared" si="762"/>
        <v>2026</v>
      </c>
      <c r="AD7017" s="2" t="str">
        <f>IFERROR(VLOOKUP(A7017,'Aux Área'!$A$4:$B$123,2,0),"-")</f>
        <v>INSPEÇÃO</v>
      </c>
    </row>
    <row r="7018" spans="1:30" x14ac:dyDescent="0.3">
      <c r="A7018" t="s">
        <v>1702</v>
      </c>
      <c r="B7018" t="s">
        <v>209</v>
      </c>
      <c r="C7018" t="s">
        <v>10906</v>
      </c>
      <c r="D7018" t="s">
        <v>1225</v>
      </c>
      <c r="E7018" t="s">
        <v>1226</v>
      </c>
      <c r="F7018" t="s">
        <v>653</v>
      </c>
      <c r="G7018" t="s">
        <v>1495</v>
      </c>
      <c r="H7018" t="s">
        <v>1704</v>
      </c>
      <c r="I7018" t="s">
        <v>1497</v>
      </c>
      <c r="J7018" t="s">
        <v>2387</v>
      </c>
      <c r="K7018" t="s">
        <v>2388</v>
      </c>
      <c r="L7018" t="s">
        <v>870</v>
      </c>
      <c r="M7018" t="s">
        <v>38</v>
      </c>
      <c r="N7018" t="s">
        <v>638</v>
      </c>
      <c r="O7018" s="23">
        <v>0</v>
      </c>
      <c r="P7018" s="9">
        <v>0</v>
      </c>
      <c r="Q7018" t="s">
        <v>40</v>
      </c>
      <c r="R7018">
        <v>0</v>
      </c>
      <c r="S7018" s="9">
        <v>233.74</v>
      </c>
      <c r="T7018" s="26">
        <v>5.79</v>
      </c>
      <c r="U7018" s="8">
        <v>1353.38</v>
      </c>
      <c r="V7018" t="s">
        <v>112</v>
      </c>
      <c r="W7018" t="s">
        <v>652</v>
      </c>
      <c r="X7018" t="s">
        <v>42</v>
      </c>
      <c r="Y7018" t="s">
        <v>653</v>
      </c>
      <c r="AA7018" s="1">
        <f t="shared" si="760"/>
        <v>46083</v>
      </c>
      <c r="AB7018" s="2">
        <f t="shared" si="761"/>
        <v>3</v>
      </c>
      <c r="AC7018" s="2">
        <f t="shared" si="762"/>
        <v>2026</v>
      </c>
      <c r="AD7018" s="2" t="str">
        <f>IFERROR(VLOOKUP(A7018,'Aux Área'!$A$4:$B$123,2,0),"-")</f>
        <v>SÃO PEDRO</v>
      </c>
    </row>
    <row r="7019" spans="1:30" x14ac:dyDescent="0.3">
      <c r="A7019" t="s">
        <v>9677</v>
      </c>
      <c r="B7019" t="s">
        <v>10434</v>
      </c>
      <c r="C7019" t="s">
        <v>10907</v>
      </c>
      <c r="D7019" t="s">
        <v>10436</v>
      </c>
      <c r="E7019" t="s">
        <v>9678</v>
      </c>
      <c r="F7019" t="s">
        <v>15507</v>
      </c>
      <c r="G7019" t="s">
        <v>1635</v>
      </c>
      <c r="H7019" t="s">
        <v>9676</v>
      </c>
      <c r="I7019" t="s">
        <v>37</v>
      </c>
      <c r="J7019" t="s">
        <v>219</v>
      </c>
      <c r="K7019" t="s">
        <v>177</v>
      </c>
      <c r="L7019" t="s">
        <v>177</v>
      </c>
      <c r="M7019" t="s">
        <v>38</v>
      </c>
      <c r="N7019" t="s">
        <v>39</v>
      </c>
      <c r="O7019" s="23">
        <v>401</v>
      </c>
      <c r="P7019" s="9">
        <v>8.49</v>
      </c>
      <c r="Q7019" t="s">
        <v>40</v>
      </c>
      <c r="R7019">
        <v>42651</v>
      </c>
      <c r="S7019" s="9">
        <v>47.22</v>
      </c>
      <c r="T7019" s="26">
        <v>4.99</v>
      </c>
      <c r="U7019" s="8">
        <v>235.63</v>
      </c>
      <c r="V7019" t="s">
        <v>10908</v>
      </c>
      <c r="W7019" t="s">
        <v>2007</v>
      </c>
      <c r="X7019" t="s">
        <v>42</v>
      </c>
      <c r="Y7019" t="s">
        <v>6209</v>
      </c>
      <c r="AA7019" s="1">
        <f t="shared" si="760"/>
        <v>46083</v>
      </c>
      <c r="AB7019" s="2">
        <f t="shared" si="761"/>
        <v>3</v>
      </c>
      <c r="AC7019" s="2">
        <f t="shared" si="762"/>
        <v>2026</v>
      </c>
      <c r="AD7019" s="2" t="str">
        <f>IFERROR(VLOOKUP(A7019,'Aux Área'!$A$4:$B$123,2,0),"-")</f>
        <v>TI</v>
      </c>
    </row>
    <row r="7020" spans="1:30" x14ac:dyDescent="0.3">
      <c r="A7020" t="s">
        <v>662</v>
      </c>
      <c r="B7020" t="s">
        <v>183</v>
      </c>
      <c r="C7020" t="s">
        <v>10909</v>
      </c>
      <c r="D7020" t="s">
        <v>1568</v>
      </c>
      <c r="E7020" t="s">
        <v>1569</v>
      </c>
      <c r="F7020" t="s">
        <v>653</v>
      </c>
      <c r="G7020" t="s">
        <v>1495</v>
      </c>
      <c r="H7020" t="s">
        <v>1571</v>
      </c>
      <c r="I7020" t="s">
        <v>1497</v>
      </c>
      <c r="J7020" t="s">
        <v>241</v>
      </c>
      <c r="K7020" t="s">
        <v>242</v>
      </c>
      <c r="L7020" t="s">
        <v>110</v>
      </c>
      <c r="M7020" t="s">
        <v>38</v>
      </c>
      <c r="N7020" t="s">
        <v>668</v>
      </c>
      <c r="O7020" s="23">
        <v>0</v>
      </c>
      <c r="P7020" s="9">
        <v>0</v>
      </c>
      <c r="Q7020" t="s">
        <v>40</v>
      </c>
      <c r="R7020">
        <v>0</v>
      </c>
      <c r="S7020" s="9">
        <v>110.45</v>
      </c>
      <c r="T7020" s="26">
        <v>5.74</v>
      </c>
      <c r="U7020" s="8">
        <v>634.01</v>
      </c>
      <c r="V7020" t="s">
        <v>41</v>
      </c>
      <c r="W7020" t="s">
        <v>652</v>
      </c>
      <c r="X7020" t="s">
        <v>42</v>
      </c>
      <c r="Y7020" t="s">
        <v>653</v>
      </c>
      <c r="AA7020" s="1">
        <f t="shared" si="760"/>
        <v>46083</v>
      </c>
      <c r="AB7020" s="2">
        <f t="shared" si="761"/>
        <v>3</v>
      </c>
      <c r="AC7020" s="2">
        <f t="shared" si="762"/>
        <v>2026</v>
      </c>
      <c r="AD7020" s="2" t="str">
        <f>IFERROR(VLOOKUP(A7020,'Aux Área'!$A$4:$B$123,2,0),"-")</f>
        <v>SÃO PEDRO</v>
      </c>
    </row>
    <row r="7021" spans="1:30" x14ac:dyDescent="0.3">
      <c r="A7021" t="s">
        <v>662</v>
      </c>
      <c r="C7021" t="s">
        <v>10909</v>
      </c>
      <c r="F7021" t="s">
        <v>15689</v>
      </c>
      <c r="K7021" t="s">
        <v>242</v>
      </c>
      <c r="N7021" t="s">
        <v>15690</v>
      </c>
      <c r="O7021" s="23">
        <v>0</v>
      </c>
      <c r="P7021" s="23">
        <v>0</v>
      </c>
      <c r="Q7021" t="s">
        <v>40</v>
      </c>
      <c r="R7021">
        <v>0</v>
      </c>
      <c r="S7021">
        <v>10.14</v>
      </c>
      <c r="U7021" s="8">
        <v>40.47</v>
      </c>
      <c r="AA7021" s="1">
        <f t="shared" si="760"/>
        <v>46083</v>
      </c>
      <c r="AB7021" s="2">
        <f t="shared" si="761"/>
        <v>3</v>
      </c>
      <c r="AC7021" s="2">
        <f t="shared" si="762"/>
        <v>2026</v>
      </c>
      <c r="AD7021" s="2" t="str">
        <f>IFERROR(VLOOKUP(A7021,'Aux Área'!$A$4:$B$123,2,0),"-")</f>
        <v>SÃO PEDRO</v>
      </c>
    </row>
    <row r="7022" spans="1:30" x14ac:dyDescent="0.3">
      <c r="A7022" t="s">
        <v>5543</v>
      </c>
      <c r="B7022" t="s">
        <v>3093</v>
      </c>
      <c r="C7022" t="s">
        <v>10910</v>
      </c>
      <c r="D7022" t="s">
        <v>2160</v>
      </c>
      <c r="E7022" t="s">
        <v>2161</v>
      </c>
      <c r="F7022" t="s">
        <v>6207</v>
      </c>
      <c r="G7022" t="s">
        <v>1135</v>
      </c>
      <c r="H7022" t="s">
        <v>5545</v>
      </c>
      <c r="I7022" t="s">
        <v>839</v>
      </c>
      <c r="J7022" t="s">
        <v>275</v>
      </c>
      <c r="K7022" t="s">
        <v>276</v>
      </c>
      <c r="L7022" t="s">
        <v>124</v>
      </c>
      <c r="M7022" t="s">
        <v>38</v>
      </c>
      <c r="N7022" t="s">
        <v>39</v>
      </c>
      <c r="O7022" s="23">
        <v>271</v>
      </c>
      <c r="P7022" s="9">
        <v>8.6199999999999992</v>
      </c>
      <c r="Q7022" t="s">
        <v>40</v>
      </c>
      <c r="R7022">
        <v>15873</v>
      </c>
      <c r="S7022" s="9">
        <v>31.45</v>
      </c>
      <c r="T7022" s="26">
        <v>4.79</v>
      </c>
      <c r="U7022" s="8">
        <v>150.65</v>
      </c>
      <c r="V7022" t="s">
        <v>10911</v>
      </c>
      <c r="W7022" t="s">
        <v>2276</v>
      </c>
      <c r="X7022" t="s">
        <v>42</v>
      </c>
      <c r="Y7022" t="s">
        <v>2277</v>
      </c>
      <c r="AA7022" s="1">
        <f t="shared" si="760"/>
        <v>46083</v>
      </c>
      <c r="AB7022" s="2">
        <f t="shared" si="761"/>
        <v>3</v>
      </c>
      <c r="AC7022" s="2">
        <f t="shared" si="762"/>
        <v>2026</v>
      </c>
      <c r="AD7022" s="2" t="str">
        <f>IFERROR(VLOOKUP(A7022,'Aux Área'!$A$4:$B$123,2,0),"-")</f>
        <v>INSPEÇÃO</v>
      </c>
    </row>
    <row r="7023" spans="1:30" x14ac:dyDescent="0.3">
      <c r="A7023" t="s">
        <v>54</v>
      </c>
      <c r="B7023" t="s">
        <v>319</v>
      </c>
      <c r="C7023" t="s">
        <v>10912</v>
      </c>
      <c r="D7023" t="s">
        <v>1480</v>
      </c>
      <c r="E7023" t="s">
        <v>1481</v>
      </c>
      <c r="F7023" t="s">
        <v>55</v>
      </c>
      <c r="G7023" t="s">
        <v>35</v>
      </c>
      <c r="H7023" t="s">
        <v>36</v>
      </c>
      <c r="I7023" t="s">
        <v>37</v>
      </c>
      <c r="J7023" t="s">
        <v>1511</v>
      </c>
      <c r="K7023" t="s">
        <v>1512</v>
      </c>
      <c r="L7023" t="s">
        <v>1513</v>
      </c>
      <c r="M7023" t="s">
        <v>1514</v>
      </c>
      <c r="N7023" t="s">
        <v>39</v>
      </c>
      <c r="O7023" s="23">
        <v>433</v>
      </c>
      <c r="P7023" s="9">
        <v>9.9600000000000009</v>
      </c>
      <c r="Q7023" t="s">
        <v>40</v>
      </c>
      <c r="R7023">
        <v>42209</v>
      </c>
      <c r="S7023" s="9">
        <v>43.48</v>
      </c>
      <c r="T7023" s="26">
        <v>4.6900000000000004</v>
      </c>
      <c r="U7023" s="8">
        <v>203.92</v>
      </c>
      <c r="V7023" t="s">
        <v>10913</v>
      </c>
      <c r="W7023" t="s">
        <v>2007</v>
      </c>
      <c r="X7023" t="s">
        <v>42</v>
      </c>
      <c r="Y7023" t="s">
        <v>1740</v>
      </c>
      <c r="AA7023" s="1">
        <f t="shared" si="760"/>
        <v>46083</v>
      </c>
      <c r="AB7023" s="2">
        <f t="shared" si="761"/>
        <v>3</v>
      </c>
      <c r="AC7023" s="2">
        <f t="shared" si="762"/>
        <v>2026</v>
      </c>
      <c r="AD7023" s="2" t="str">
        <f>IFERROR(VLOOKUP(A7023,'Aux Área'!$A$4:$B$123,2,0),"-")</f>
        <v>ENGENHARIA</v>
      </c>
    </row>
    <row r="7024" spans="1:30" x14ac:dyDescent="0.3">
      <c r="A7024" t="s">
        <v>58</v>
      </c>
      <c r="B7024" t="s">
        <v>250</v>
      </c>
      <c r="C7024" t="s">
        <v>10914</v>
      </c>
      <c r="D7024" t="s">
        <v>87</v>
      </c>
      <c r="E7024" t="s">
        <v>88</v>
      </c>
      <c r="F7024" t="s">
        <v>59</v>
      </c>
      <c r="G7024" t="s">
        <v>35</v>
      </c>
      <c r="H7024" t="s">
        <v>36</v>
      </c>
      <c r="I7024" t="s">
        <v>37</v>
      </c>
      <c r="J7024" t="s">
        <v>285</v>
      </c>
      <c r="K7024" t="s">
        <v>286</v>
      </c>
      <c r="L7024" t="s">
        <v>91</v>
      </c>
      <c r="M7024" t="s">
        <v>38</v>
      </c>
      <c r="N7024" t="s">
        <v>39</v>
      </c>
      <c r="O7024" s="23">
        <v>314</v>
      </c>
      <c r="P7024" s="9">
        <v>8.1999999999999993</v>
      </c>
      <c r="Q7024" t="s">
        <v>40</v>
      </c>
      <c r="R7024">
        <v>81050</v>
      </c>
      <c r="S7024" s="9">
        <v>38.29</v>
      </c>
      <c r="T7024" s="26">
        <v>5.3810000000000002</v>
      </c>
      <c r="U7024" s="8">
        <v>206.05</v>
      </c>
      <c r="V7024" t="s">
        <v>10915</v>
      </c>
      <c r="W7024" t="s">
        <v>2007</v>
      </c>
      <c r="X7024" t="s">
        <v>42</v>
      </c>
      <c r="Y7024" t="s">
        <v>1740</v>
      </c>
      <c r="AA7024" s="1">
        <f t="shared" ref="AA7024:AA7087" si="763">IFERROR(DATEVALUE(C7024),"-")</f>
        <v>46083</v>
      </c>
      <c r="AB7024" s="2">
        <f t="shared" ref="AB7024:AB7087" si="764">IFERROR(MONTH(AA7024),"-")</f>
        <v>3</v>
      </c>
      <c r="AC7024" s="2">
        <f t="shared" ref="AC7024:AC7087" si="765">IFERROR(YEAR(AA7024),"-")</f>
        <v>2026</v>
      </c>
      <c r="AD7024" s="2" t="str">
        <f>IFERROR(VLOOKUP(A7024,'Aux Área'!$A$4:$B$123,2,0),"-")</f>
        <v>CONSERVA</v>
      </c>
    </row>
    <row r="7025" spans="1:30" x14ac:dyDescent="0.3">
      <c r="A7025" t="s">
        <v>2700</v>
      </c>
      <c r="B7025" t="s">
        <v>2000</v>
      </c>
      <c r="C7025" t="s">
        <v>10916</v>
      </c>
      <c r="D7025" t="s">
        <v>3547</v>
      </c>
      <c r="E7025" t="s">
        <v>3548</v>
      </c>
      <c r="F7025" t="s">
        <v>2703</v>
      </c>
      <c r="G7025" t="s">
        <v>659</v>
      </c>
      <c r="H7025" t="s">
        <v>1996</v>
      </c>
      <c r="I7025" t="s">
        <v>1997</v>
      </c>
      <c r="J7025" t="s">
        <v>275</v>
      </c>
      <c r="K7025" t="s">
        <v>276</v>
      </c>
      <c r="L7025" t="s">
        <v>124</v>
      </c>
      <c r="M7025" t="s">
        <v>38</v>
      </c>
      <c r="N7025" t="s">
        <v>668</v>
      </c>
      <c r="O7025" s="23">
        <v>678</v>
      </c>
      <c r="P7025" s="9">
        <v>5.92</v>
      </c>
      <c r="Q7025" t="s">
        <v>40</v>
      </c>
      <c r="R7025">
        <v>22170</v>
      </c>
      <c r="S7025" s="9">
        <v>114.45</v>
      </c>
      <c r="T7025" s="26">
        <v>6.39</v>
      </c>
      <c r="U7025" s="8">
        <v>731.34</v>
      </c>
      <c r="V7025" t="s">
        <v>10917</v>
      </c>
      <c r="W7025" t="s">
        <v>1985</v>
      </c>
      <c r="X7025" t="s">
        <v>42</v>
      </c>
      <c r="Y7025" t="s">
        <v>1986</v>
      </c>
      <c r="AA7025" s="1">
        <f t="shared" si="763"/>
        <v>46083</v>
      </c>
      <c r="AB7025" s="2">
        <f t="shared" si="764"/>
        <v>3</v>
      </c>
      <c r="AC7025" s="2">
        <f t="shared" si="765"/>
        <v>2026</v>
      </c>
      <c r="AD7025" s="2" t="str">
        <f>IFERROR(VLOOKUP(A7025,'Aux Área'!$A$4:$B$123,2,0),"-")</f>
        <v>PESADOS</v>
      </c>
    </row>
    <row r="7026" spans="1:30" x14ac:dyDescent="0.3">
      <c r="A7026" t="s">
        <v>2700</v>
      </c>
      <c r="C7026" t="s">
        <v>15742</v>
      </c>
      <c r="F7026" t="s">
        <v>2703</v>
      </c>
      <c r="K7026" t="s">
        <v>276</v>
      </c>
      <c r="N7026" t="s">
        <v>15690</v>
      </c>
      <c r="O7026" t="s">
        <v>15244</v>
      </c>
      <c r="P7026" s="9" t="s">
        <v>15244</v>
      </c>
      <c r="Q7026" t="s">
        <v>40</v>
      </c>
      <c r="R7026" t="s">
        <v>15244</v>
      </c>
      <c r="S7026">
        <v>6.06</v>
      </c>
      <c r="U7026" s="8">
        <v>22.97</v>
      </c>
      <c r="AA7026" s="1">
        <f t="shared" si="763"/>
        <v>46083</v>
      </c>
      <c r="AB7026" s="2">
        <f t="shared" si="764"/>
        <v>3</v>
      </c>
      <c r="AC7026" s="2">
        <f t="shared" si="765"/>
        <v>2026</v>
      </c>
      <c r="AD7026" s="2" t="str">
        <f>IFERROR(VLOOKUP(A7026,'Aux Área'!$A$4:$B$123,2,0),"-")</f>
        <v>PESADOS</v>
      </c>
    </row>
    <row r="7027" spans="1:30" x14ac:dyDescent="0.3">
      <c r="A7027" t="s">
        <v>9674</v>
      </c>
      <c r="B7027" t="s">
        <v>10327</v>
      </c>
      <c r="C7027" t="s">
        <v>10918</v>
      </c>
      <c r="D7027" t="s">
        <v>10329</v>
      </c>
      <c r="E7027" t="s">
        <v>9675</v>
      </c>
      <c r="F7027" t="s">
        <v>15506</v>
      </c>
      <c r="G7027" t="s">
        <v>1300</v>
      </c>
      <c r="H7027" t="s">
        <v>9676</v>
      </c>
      <c r="I7027" t="s">
        <v>37</v>
      </c>
      <c r="J7027" t="s">
        <v>370</v>
      </c>
      <c r="K7027" t="s">
        <v>371</v>
      </c>
      <c r="L7027" t="s">
        <v>124</v>
      </c>
      <c r="M7027" t="s">
        <v>38</v>
      </c>
      <c r="N7027" t="s">
        <v>39</v>
      </c>
      <c r="O7027" s="23">
        <v>383</v>
      </c>
      <c r="P7027" s="9">
        <v>9.74</v>
      </c>
      <c r="Q7027" t="s">
        <v>40</v>
      </c>
      <c r="R7027">
        <v>45363</v>
      </c>
      <c r="S7027" s="9">
        <v>39.32</v>
      </c>
      <c r="T7027" s="26">
        <v>4.99</v>
      </c>
      <c r="U7027" s="8">
        <v>196.22</v>
      </c>
      <c r="V7027" t="s">
        <v>10919</v>
      </c>
      <c r="W7027" t="s">
        <v>2007</v>
      </c>
      <c r="X7027" t="s">
        <v>42</v>
      </c>
      <c r="Y7027" t="s">
        <v>6209</v>
      </c>
      <c r="AA7027" s="1">
        <f t="shared" si="763"/>
        <v>46083</v>
      </c>
      <c r="AB7027" s="2">
        <f t="shared" si="764"/>
        <v>3</v>
      </c>
      <c r="AC7027" s="2">
        <f t="shared" si="765"/>
        <v>2026</v>
      </c>
      <c r="AD7027" s="2" t="str">
        <f>IFERROR(VLOOKUP(A7027,'Aux Área'!$A$4:$B$123,2,0),"-")</f>
        <v>TI</v>
      </c>
    </row>
    <row r="7028" spans="1:30" x14ac:dyDescent="0.3">
      <c r="A7028" t="s">
        <v>2655</v>
      </c>
      <c r="B7028" t="s">
        <v>10768</v>
      </c>
      <c r="C7028" t="s">
        <v>10920</v>
      </c>
      <c r="D7028" t="s">
        <v>1619</v>
      </c>
      <c r="E7028" t="s">
        <v>1620</v>
      </c>
      <c r="F7028" t="s">
        <v>3605</v>
      </c>
      <c r="G7028" t="s">
        <v>1635</v>
      </c>
      <c r="H7028" t="s">
        <v>2635</v>
      </c>
      <c r="I7028" t="s">
        <v>37</v>
      </c>
      <c r="J7028" t="s">
        <v>188</v>
      </c>
      <c r="K7028" t="s">
        <v>189</v>
      </c>
      <c r="L7028" t="s">
        <v>190</v>
      </c>
      <c r="M7028" t="s">
        <v>38</v>
      </c>
      <c r="N7028" t="s">
        <v>39</v>
      </c>
      <c r="O7028" s="23">
        <v>387</v>
      </c>
      <c r="P7028" s="9">
        <v>8.75</v>
      </c>
      <c r="Q7028" t="s">
        <v>40</v>
      </c>
      <c r="R7028">
        <v>18856</v>
      </c>
      <c r="S7028" s="9">
        <v>44.24</v>
      </c>
      <c r="T7028" s="26">
        <v>4.99</v>
      </c>
      <c r="U7028" s="8">
        <v>220.76</v>
      </c>
      <c r="V7028" t="s">
        <v>112</v>
      </c>
      <c r="W7028" t="s">
        <v>2007</v>
      </c>
      <c r="X7028" t="s">
        <v>42</v>
      </c>
      <c r="Y7028" t="s">
        <v>6209</v>
      </c>
      <c r="AA7028" s="1">
        <f t="shared" si="763"/>
        <v>46083</v>
      </c>
      <c r="AB7028" s="2">
        <f t="shared" si="764"/>
        <v>3</v>
      </c>
      <c r="AC7028" s="2">
        <f t="shared" si="765"/>
        <v>2026</v>
      </c>
      <c r="AD7028" s="2" t="str">
        <f>IFERROR(VLOOKUP(A7028,'Aux Área'!$A$4:$B$123,2,0),"-")</f>
        <v>TI</v>
      </c>
    </row>
    <row r="7029" spans="1:30" x14ac:dyDescent="0.3">
      <c r="A7029" t="s">
        <v>2547</v>
      </c>
      <c r="B7029" t="s">
        <v>2548</v>
      </c>
      <c r="C7029" t="s">
        <v>10921</v>
      </c>
      <c r="D7029" t="s">
        <v>2468</v>
      </c>
      <c r="E7029" t="s">
        <v>2469</v>
      </c>
      <c r="F7029" t="s">
        <v>2550</v>
      </c>
      <c r="G7029" t="s">
        <v>659</v>
      </c>
      <c r="H7029" t="s">
        <v>2215</v>
      </c>
      <c r="I7029" t="s">
        <v>667</v>
      </c>
      <c r="J7029" t="s">
        <v>165</v>
      </c>
      <c r="K7029" t="s">
        <v>166</v>
      </c>
      <c r="L7029" t="s">
        <v>167</v>
      </c>
      <c r="M7029" t="s">
        <v>38</v>
      </c>
      <c r="N7029" t="s">
        <v>668</v>
      </c>
      <c r="O7029" s="23">
        <v>256</v>
      </c>
      <c r="P7029" s="9">
        <v>5.61</v>
      </c>
      <c r="Q7029" t="s">
        <v>40</v>
      </c>
      <c r="R7029">
        <v>16244</v>
      </c>
      <c r="S7029" s="9">
        <v>45.63</v>
      </c>
      <c r="T7029" s="26">
        <v>6.2409999999999997</v>
      </c>
      <c r="U7029" s="8">
        <v>284.77</v>
      </c>
      <c r="V7029" t="s">
        <v>112</v>
      </c>
      <c r="W7029" t="s">
        <v>2007</v>
      </c>
      <c r="X7029" t="s">
        <v>42</v>
      </c>
      <c r="Y7029" t="s">
        <v>1740</v>
      </c>
      <c r="AA7029" s="1">
        <f t="shared" si="763"/>
        <v>46083</v>
      </c>
      <c r="AB7029" s="2">
        <f t="shared" si="764"/>
        <v>3</v>
      </c>
      <c r="AC7029" s="2">
        <f t="shared" si="765"/>
        <v>2026</v>
      </c>
      <c r="AD7029" s="2" t="str">
        <f>IFERROR(VLOOKUP(A7029,'Aux Área'!$A$4:$B$123,2,0),"-")</f>
        <v>APH</v>
      </c>
    </row>
    <row r="7030" spans="1:30" x14ac:dyDescent="0.3">
      <c r="A7030" t="s">
        <v>2347</v>
      </c>
      <c r="B7030" t="s">
        <v>2348</v>
      </c>
      <c r="C7030" t="s">
        <v>10922</v>
      </c>
      <c r="D7030" t="s">
        <v>3633</v>
      </c>
      <c r="E7030" t="s">
        <v>3634</v>
      </c>
      <c r="F7030" t="s">
        <v>2350</v>
      </c>
      <c r="G7030" t="s">
        <v>659</v>
      </c>
      <c r="H7030" t="s">
        <v>1996</v>
      </c>
      <c r="I7030" t="s">
        <v>1997</v>
      </c>
      <c r="J7030" t="s">
        <v>237</v>
      </c>
      <c r="K7030" t="s">
        <v>238</v>
      </c>
      <c r="L7030" t="s">
        <v>110</v>
      </c>
      <c r="M7030" t="s">
        <v>38</v>
      </c>
      <c r="N7030" t="s">
        <v>668</v>
      </c>
      <c r="O7030" s="23">
        <v>351</v>
      </c>
      <c r="P7030" s="9">
        <v>5.82</v>
      </c>
      <c r="Q7030" t="s">
        <v>40</v>
      </c>
      <c r="R7030">
        <v>32428</v>
      </c>
      <c r="S7030" s="9">
        <v>60.35</v>
      </c>
      <c r="T7030" s="26">
        <v>6.04</v>
      </c>
      <c r="U7030" s="8">
        <v>364.52</v>
      </c>
      <c r="V7030" t="s">
        <v>41</v>
      </c>
      <c r="W7030" t="s">
        <v>1985</v>
      </c>
      <c r="X7030" t="s">
        <v>42</v>
      </c>
      <c r="Y7030" t="s">
        <v>1986</v>
      </c>
      <c r="AA7030" s="1">
        <f t="shared" si="763"/>
        <v>46083</v>
      </c>
      <c r="AB7030" s="2">
        <f t="shared" si="764"/>
        <v>3</v>
      </c>
      <c r="AC7030" s="2">
        <f t="shared" si="765"/>
        <v>2026</v>
      </c>
      <c r="AD7030" s="2" t="str">
        <f>IFERROR(VLOOKUP(A7030,'Aux Área'!$A$4:$B$123,2,0),"-")</f>
        <v>PESADOS</v>
      </c>
    </row>
    <row r="7031" spans="1:30" x14ac:dyDescent="0.3">
      <c r="A7031" t="s">
        <v>2347</v>
      </c>
      <c r="C7031" t="s">
        <v>10922</v>
      </c>
      <c r="F7031" t="s">
        <v>2350</v>
      </c>
      <c r="K7031" t="s">
        <v>238</v>
      </c>
      <c r="N7031" t="s">
        <v>15690</v>
      </c>
      <c r="O7031" t="s">
        <v>15244</v>
      </c>
      <c r="P7031" s="9" t="s">
        <v>15244</v>
      </c>
      <c r="Q7031" t="s">
        <v>40</v>
      </c>
      <c r="R7031" t="s">
        <v>15244</v>
      </c>
      <c r="S7031">
        <v>5.49</v>
      </c>
      <c r="U7031" s="8">
        <v>21.91</v>
      </c>
      <c r="AA7031" s="1">
        <f t="shared" si="763"/>
        <v>46083</v>
      </c>
      <c r="AB7031" s="2">
        <f t="shared" si="764"/>
        <v>3</v>
      </c>
      <c r="AC7031" s="2">
        <f t="shared" si="765"/>
        <v>2026</v>
      </c>
      <c r="AD7031" s="2" t="str">
        <f>IFERROR(VLOOKUP(A7031,'Aux Área'!$A$4:$B$123,2,0),"-")</f>
        <v>PESADOS</v>
      </c>
    </row>
    <row r="7032" spans="1:30" x14ac:dyDescent="0.3">
      <c r="A7032" t="s">
        <v>1992</v>
      </c>
      <c r="B7032" t="s">
        <v>1993</v>
      </c>
      <c r="C7032" t="s">
        <v>10923</v>
      </c>
      <c r="D7032" t="s">
        <v>1297</v>
      </c>
      <c r="E7032" t="s">
        <v>2221</v>
      </c>
      <c r="F7032" t="s">
        <v>1995</v>
      </c>
      <c r="G7032" t="s">
        <v>659</v>
      </c>
      <c r="H7032" t="s">
        <v>1996</v>
      </c>
      <c r="I7032" t="s">
        <v>1997</v>
      </c>
      <c r="J7032" t="s">
        <v>165</v>
      </c>
      <c r="K7032" t="s">
        <v>166</v>
      </c>
      <c r="L7032" t="s">
        <v>167</v>
      </c>
      <c r="M7032" t="s">
        <v>38</v>
      </c>
      <c r="N7032" t="s">
        <v>668</v>
      </c>
      <c r="O7032" s="23">
        <v>457</v>
      </c>
      <c r="P7032" s="9">
        <v>4.97</v>
      </c>
      <c r="Q7032" t="s">
        <v>40</v>
      </c>
      <c r="R7032">
        <v>25774</v>
      </c>
      <c r="S7032" s="9">
        <v>92.02</v>
      </c>
      <c r="T7032" s="26">
        <v>6.24</v>
      </c>
      <c r="U7032" s="8">
        <v>574.20000000000005</v>
      </c>
      <c r="V7032" t="s">
        <v>112</v>
      </c>
      <c r="W7032" t="s">
        <v>1985</v>
      </c>
      <c r="X7032" t="s">
        <v>42</v>
      </c>
      <c r="Y7032" t="s">
        <v>1986</v>
      </c>
      <c r="AA7032" s="1">
        <f t="shared" si="763"/>
        <v>46083</v>
      </c>
      <c r="AB7032" s="2">
        <f t="shared" si="764"/>
        <v>3</v>
      </c>
      <c r="AC7032" s="2">
        <f t="shared" si="765"/>
        <v>2026</v>
      </c>
      <c r="AD7032" s="2" t="str">
        <f>IFERROR(VLOOKUP(A7032,'Aux Área'!$A$4:$B$123,2,0),"-")</f>
        <v>PESADOS</v>
      </c>
    </row>
    <row r="7033" spans="1:30" x14ac:dyDescent="0.3">
      <c r="A7033" t="s">
        <v>74</v>
      </c>
      <c r="B7033" t="s">
        <v>255</v>
      </c>
      <c r="C7033" t="s">
        <v>10924</v>
      </c>
      <c r="D7033" t="s">
        <v>115</v>
      </c>
      <c r="E7033" t="s">
        <v>116</v>
      </c>
      <c r="F7033" t="s">
        <v>75</v>
      </c>
      <c r="G7033" t="s">
        <v>35</v>
      </c>
      <c r="H7033" t="s">
        <v>36</v>
      </c>
      <c r="I7033" t="s">
        <v>37</v>
      </c>
      <c r="J7033" t="s">
        <v>196</v>
      </c>
      <c r="K7033" t="s">
        <v>197</v>
      </c>
      <c r="L7033" t="s">
        <v>84</v>
      </c>
      <c r="M7033" t="s">
        <v>38</v>
      </c>
      <c r="N7033" t="s">
        <v>39</v>
      </c>
      <c r="O7033" s="23">
        <v>365</v>
      </c>
      <c r="P7033" s="9">
        <v>10.02</v>
      </c>
      <c r="Q7033" t="s">
        <v>40</v>
      </c>
      <c r="R7033">
        <v>18054</v>
      </c>
      <c r="S7033" s="9">
        <v>36.43</v>
      </c>
      <c r="T7033" s="26">
        <v>4.74</v>
      </c>
      <c r="U7033" s="8">
        <v>172.68</v>
      </c>
      <c r="V7033" t="s">
        <v>41</v>
      </c>
      <c r="W7033" t="s">
        <v>2007</v>
      </c>
      <c r="X7033" t="s">
        <v>42</v>
      </c>
      <c r="Y7033" t="s">
        <v>1740</v>
      </c>
      <c r="AA7033" s="1">
        <f t="shared" si="763"/>
        <v>46083</v>
      </c>
      <c r="AB7033" s="2">
        <f t="shared" si="764"/>
        <v>3</v>
      </c>
      <c r="AC7033" s="2">
        <f t="shared" si="765"/>
        <v>2026</v>
      </c>
      <c r="AD7033" s="2" t="str">
        <f>IFERROR(VLOOKUP(A7033,'Aux Área'!$A$4:$B$123,2,0),"-")</f>
        <v>TI</v>
      </c>
    </row>
    <row r="7034" spans="1:30" x14ac:dyDescent="0.3">
      <c r="A7034" t="s">
        <v>60</v>
      </c>
      <c r="B7034" t="s">
        <v>614</v>
      </c>
      <c r="C7034" t="s">
        <v>10925</v>
      </c>
      <c r="D7034" t="s">
        <v>1206</v>
      </c>
      <c r="E7034" t="s">
        <v>1207</v>
      </c>
      <c r="F7034" t="s">
        <v>61</v>
      </c>
      <c r="G7034" t="s">
        <v>35</v>
      </c>
      <c r="H7034" t="s">
        <v>36</v>
      </c>
      <c r="I7034" t="s">
        <v>37</v>
      </c>
      <c r="J7034" t="s">
        <v>1665</v>
      </c>
      <c r="K7034" t="s">
        <v>1666</v>
      </c>
      <c r="L7034" t="s">
        <v>301</v>
      </c>
      <c r="M7034" t="s">
        <v>38</v>
      </c>
      <c r="N7034" t="s">
        <v>39</v>
      </c>
      <c r="O7034" s="23">
        <v>350</v>
      </c>
      <c r="P7034" s="9">
        <v>10.83</v>
      </c>
      <c r="Q7034" t="s">
        <v>40</v>
      </c>
      <c r="R7034">
        <v>37172</v>
      </c>
      <c r="S7034" s="9">
        <v>32.33</v>
      </c>
      <c r="T7034" s="26">
        <v>4.6900000000000004</v>
      </c>
      <c r="U7034" s="8">
        <v>151.63</v>
      </c>
      <c r="V7034" t="s">
        <v>10926</v>
      </c>
      <c r="W7034" t="s">
        <v>2007</v>
      </c>
      <c r="X7034" t="s">
        <v>42</v>
      </c>
      <c r="Y7034" t="s">
        <v>1740</v>
      </c>
      <c r="AA7034" s="1">
        <f t="shared" si="763"/>
        <v>46083</v>
      </c>
      <c r="AB7034" s="2">
        <f t="shared" si="764"/>
        <v>3</v>
      </c>
      <c r="AC7034" s="2">
        <f t="shared" si="765"/>
        <v>2026</v>
      </c>
      <c r="AD7034" s="2" t="str">
        <f>IFERROR(VLOOKUP(A7034,'Aux Área'!$A$4:$B$123,2,0),"-")</f>
        <v>QSMS</v>
      </c>
    </row>
    <row r="7035" spans="1:30" x14ac:dyDescent="0.3">
      <c r="A7035" t="s">
        <v>2306</v>
      </c>
      <c r="B7035" t="s">
        <v>4613</v>
      </c>
      <c r="C7035" t="s">
        <v>10927</v>
      </c>
      <c r="D7035" t="s">
        <v>4386</v>
      </c>
      <c r="E7035" t="s">
        <v>4387</v>
      </c>
      <c r="F7035" t="s">
        <v>2309</v>
      </c>
      <c r="G7035" t="s">
        <v>1135</v>
      </c>
      <c r="H7035" t="s">
        <v>2275</v>
      </c>
      <c r="I7035" t="s">
        <v>1497</v>
      </c>
      <c r="J7035" t="s">
        <v>1665</v>
      </c>
      <c r="K7035" t="s">
        <v>1666</v>
      </c>
      <c r="L7035" t="s">
        <v>301</v>
      </c>
      <c r="M7035" t="s">
        <v>38</v>
      </c>
      <c r="N7035" t="s">
        <v>39</v>
      </c>
      <c r="O7035" s="23">
        <v>479</v>
      </c>
      <c r="P7035" s="9">
        <v>10.62</v>
      </c>
      <c r="Q7035" t="s">
        <v>40</v>
      </c>
      <c r="R7035">
        <v>117942</v>
      </c>
      <c r="S7035" s="9">
        <v>45.11</v>
      </c>
      <c r="T7035" s="26">
        <v>4.6900000000000004</v>
      </c>
      <c r="U7035" s="8">
        <v>211.57</v>
      </c>
      <c r="V7035" t="s">
        <v>10928</v>
      </c>
      <c r="W7035" t="s">
        <v>2276</v>
      </c>
      <c r="X7035" t="s">
        <v>42</v>
      </c>
      <c r="Y7035" t="s">
        <v>2277</v>
      </c>
      <c r="AA7035" s="1">
        <f t="shared" si="763"/>
        <v>46083</v>
      </c>
      <c r="AB7035" s="2">
        <f t="shared" si="764"/>
        <v>3</v>
      </c>
      <c r="AC7035" s="2">
        <f t="shared" si="765"/>
        <v>2026</v>
      </c>
      <c r="AD7035" s="2" t="str">
        <f>IFERROR(VLOOKUP(A7035,'Aux Área'!$A$4:$B$123,2,0),"-")</f>
        <v>INSPEÇÃO</v>
      </c>
    </row>
    <row r="7036" spans="1:30" x14ac:dyDescent="0.3">
      <c r="A7036" t="s">
        <v>62</v>
      </c>
      <c r="B7036" t="s">
        <v>1455</v>
      </c>
      <c r="C7036" t="s">
        <v>10929</v>
      </c>
      <c r="D7036" t="s">
        <v>158</v>
      </c>
      <c r="E7036" t="s">
        <v>159</v>
      </c>
      <c r="F7036" t="s">
        <v>63</v>
      </c>
      <c r="G7036" t="s">
        <v>35</v>
      </c>
      <c r="H7036" t="s">
        <v>36</v>
      </c>
      <c r="I7036" t="s">
        <v>37</v>
      </c>
      <c r="J7036" t="s">
        <v>215</v>
      </c>
      <c r="K7036" t="s">
        <v>216</v>
      </c>
      <c r="L7036" t="s">
        <v>217</v>
      </c>
      <c r="M7036" t="s">
        <v>38</v>
      </c>
      <c r="N7036" t="s">
        <v>39</v>
      </c>
      <c r="O7036" s="23">
        <v>291</v>
      </c>
      <c r="P7036" s="9">
        <v>7.97</v>
      </c>
      <c r="Q7036" t="s">
        <v>40</v>
      </c>
      <c r="R7036">
        <v>65630</v>
      </c>
      <c r="S7036" s="9">
        <v>36.51</v>
      </c>
      <c r="T7036" s="26">
        <v>5.17</v>
      </c>
      <c r="U7036" s="8">
        <v>188.75</v>
      </c>
      <c r="V7036" t="s">
        <v>41</v>
      </c>
      <c r="W7036" t="s">
        <v>2007</v>
      </c>
      <c r="X7036" t="s">
        <v>42</v>
      </c>
      <c r="Y7036" t="s">
        <v>1740</v>
      </c>
      <c r="AA7036" s="1">
        <f t="shared" si="763"/>
        <v>46083</v>
      </c>
      <c r="AB7036" s="2">
        <f t="shared" si="764"/>
        <v>3</v>
      </c>
      <c r="AC7036" s="2">
        <f t="shared" si="765"/>
        <v>2026</v>
      </c>
      <c r="AD7036" s="2" t="str">
        <f>IFERROR(VLOOKUP(A7036,'Aux Área'!$A$4:$B$123,2,0),"-")</f>
        <v>CONSERVA</v>
      </c>
    </row>
    <row r="7037" spans="1:30" x14ac:dyDescent="0.3">
      <c r="A7037" t="s">
        <v>1295</v>
      </c>
      <c r="B7037" t="s">
        <v>1753</v>
      </c>
      <c r="C7037" t="s">
        <v>10930</v>
      </c>
      <c r="D7037" t="s">
        <v>1297</v>
      </c>
      <c r="E7037" t="s">
        <v>2221</v>
      </c>
      <c r="F7037" t="s">
        <v>1299</v>
      </c>
      <c r="G7037" t="s">
        <v>1135</v>
      </c>
      <c r="H7037" t="s">
        <v>1301</v>
      </c>
      <c r="I7037" t="s">
        <v>839</v>
      </c>
      <c r="J7037" t="s">
        <v>172</v>
      </c>
      <c r="K7037" t="s">
        <v>173</v>
      </c>
      <c r="L7037" t="s">
        <v>124</v>
      </c>
      <c r="M7037" t="s">
        <v>38</v>
      </c>
      <c r="N7037" t="s">
        <v>39</v>
      </c>
      <c r="O7037" s="23">
        <v>0</v>
      </c>
      <c r="P7037" s="23">
        <v>0</v>
      </c>
      <c r="Q7037" t="s">
        <v>40</v>
      </c>
      <c r="R7037" t="s">
        <v>15244</v>
      </c>
      <c r="S7037" s="9">
        <v>47.11</v>
      </c>
      <c r="T7037" s="26">
        <v>4.59</v>
      </c>
      <c r="U7037" s="8">
        <v>216.23</v>
      </c>
      <c r="V7037" t="s">
        <v>2824</v>
      </c>
      <c r="W7037" t="s">
        <v>2007</v>
      </c>
      <c r="X7037" t="s">
        <v>42</v>
      </c>
      <c r="Y7037" t="s">
        <v>1740</v>
      </c>
      <c r="AA7037" s="1">
        <f t="shared" si="763"/>
        <v>46083</v>
      </c>
      <c r="AB7037" s="2">
        <f t="shared" si="764"/>
        <v>3</v>
      </c>
      <c r="AC7037" s="2">
        <f t="shared" si="765"/>
        <v>2026</v>
      </c>
      <c r="AD7037" s="2" t="str">
        <f>IFERROR(VLOOKUP(A7037,'Aux Área'!$A$4:$B$123,2,0),"-")</f>
        <v>LUCCA JR - OP</v>
      </c>
    </row>
    <row r="7038" spans="1:30" x14ac:dyDescent="0.3">
      <c r="A7038" t="s">
        <v>2632</v>
      </c>
      <c r="B7038" t="s">
        <v>2633</v>
      </c>
      <c r="C7038" t="s">
        <v>10931</v>
      </c>
      <c r="D7038" t="s">
        <v>8713</v>
      </c>
      <c r="E7038" t="s">
        <v>8714</v>
      </c>
      <c r="F7038" t="s">
        <v>3712</v>
      </c>
      <c r="G7038" t="s">
        <v>1300</v>
      </c>
      <c r="H7038" t="s">
        <v>2635</v>
      </c>
      <c r="I7038" t="s">
        <v>37</v>
      </c>
      <c r="J7038" t="s">
        <v>285</v>
      </c>
      <c r="K7038" t="s">
        <v>286</v>
      </c>
      <c r="L7038" t="s">
        <v>91</v>
      </c>
      <c r="M7038" t="s">
        <v>38</v>
      </c>
      <c r="N7038" t="s">
        <v>39</v>
      </c>
      <c r="O7038" s="23">
        <v>377</v>
      </c>
      <c r="P7038" s="9">
        <v>7.6</v>
      </c>
      <c r="Q7038" t="s">
        <v>40</v>
      </c>
      <c r="R7038">
        <v>11397</v>
      </c>
      <c r="S7038" s="9">
        <v>49.63</v>
      </c>
      <c r="T7038" s="26">
        <v>4.8899999999999997</v>
      </c>
      <c r="U7038" s="8">
        <v>242.69</v>
      </c>
      <c r="V7038" t="s">
        <v>10932</v>
      </c>
      <c r="W7038" t="s">
        <v>2007</v>
      </c>
      <c r="X7038" t="s">
        <v>42</v>
      </c>
      <c r="Y7038" t="s">
        <v>1740</v>
      </c>
      <c r="AA7038" s="1">
        <f t="shared" si="763"/>
        <v>46083</v>
      </c>
      <c r="AB7038" s="2">
        <f t="shared" si="764"/>
        <v>3</v>
      </c>
      <c r="AC7038" s="2">
        <f t="shared" si="765"/>
        <v>2026</v>
      </c>
      <c r="AD7038" s="2" t="str">
        <f>IFERROR(VLOOKUP(A7038,'Aux Área'!$A$4:$B$123,2,0),"-")</f>
        <v>TI</v>
      </c>
    </row>
    <row r="7039" spans="1:30" x14ac:dyDescent="0.3">
      <c r="A7039" t="s">
        <v>2181</v>
      </c>
      <c r="B7039" t="s">
        <v>4595</v>
      </c>
      <c r="C7039" t="s">
        <v>10933</v>
      </c>
      <c r="D7039" t="s">
        <v>9027</v>
      </c>
      <c r="E7039" t="s">
        <v>9028</v>
      </c>
      <c r="F7039" t="s">
        <v>2184</v>
      </c>
      <c r="G7039" t="s">
        <v>1135</v>
      </c>
      <c r="H7039" t="s">
        <v>2185</v>
      </c>
      <c r="I7039" t="s">
        <v>2186</v>
      </c>
      <c r="J7039" t="s">
        <v>108</v>
      </c>
      <c r="K7039" t="s">
        <v>109</v>
      </c>
      <c r="L7039" t="s">
        <v>110</v>
      </c>
      <c r="M7039" t="s">
        <v>38</v>
      </c>
      <c r="N7039" t="s">
        <v>668</v>
      </c>
      <c r="O7039" s="23">
        <v>553</v>
      </c>
      <c r="P7039" s="9">
        <v>11.27</v>
      </c>
      <c r="Q7039" t="s">
        <v>40</v>
      </c>
      <c r="R7039">
        <v>129229</v>
      </c>
      <c r="S7039" s="9">
        <v>49.07</v>
      </c>
      <c r="T7039" s="26">
        <v>6.1909999999999998</v>
      </c>
      <c r="U7039" s="8">
        <v>303.8</v>
      </c>
      <c r="V7039" t="s">
        <v>10934</v>
      </c>
      <c r="W7039" t="s">
        <v>2007</v>
      </c>
      <c r="X7039" t="s">
        <v>42</v>
      </c>
      <c r="Y7039" t="s">
        <v>2188</v>
      </c>
      <c r="AA7039" s="1">
        <f t="shared" si="763"/>
        <v>46083</v>
      </c>
      <c r="AB7039" s="2">
        <f t="shared" si="764"/>
        <v>3</v>
      </c>
      <c r="AC7039" s="2">
        <f t="shared" si="765"/>
        <v>2026</v>
      </c>
      <c r="AD7039" s="2" t="str">
        <f>IFERROR(VLOOKUP(A7039,'Aux Área'!$A$4:$B$123,2,0),"-")</f>
        <v>INSPEÇÃO</v>
      </c>
    </row>
    <row r="7040" spans="1:30" x14ac:dyDescent="0.3">
      <c r="A7040" t="s">
        <v>10615</v>
      </c>
      <c r="B7040" t="s">
        <v>1848</v>
      </c>
      <c r="C7040" t="s">
        <v>10935</v>
      </c>
      <c r="D7040" t="s">
        <v>10617</v>
      </c>
      <c r="E7040" t="s">
        <v>10618</v>
      </c>
      <c r="F7040" t="s">
        <v>653</v>
      </c>
      <c r="G7040" t="s">
        <v>635</v>
      </c>
      <c r="H7040" t="s">
        <v>10619</v>
      </c>
      <c r="I7040" t="s">
        <v>699</v>
      </c>
      <c r="J7040" t="s">
        <v>172</v>
      </c>
      <c r="K7040" t="s">
        <v>173</v>
      </c>
      <c r="L7040" t="s">
        <v>124</v>
      </c>
      <c r="M7040" t="s">
        <v>38</v>
      </c>
      <c r="N7040" t="s">
        <v>668</v>
      </c>
      <c r="O7040" s="23">
        <v>0</v>
      </c>
      <c r="P7040" s="9">
        <v>0</v>
      </c>
      <c r="Q7040" t="s">
        <v>40</v>
      </c>
      <c r="R7040">
        <v>0</v>
      </c>
      <c r="S7040" s="9">
        <v>185.66</v>
      </c>
      <c r="T7040" s="26">
        <v>5.89</v>
      </c>
      <c r="U7040" s="8">
        <v>1093.54</v>
      </c>
      <c r="V7040" t="s">
        <v>112</v>
      </c>
      <c r="W7040" t="s">
        <v>652</v>
      </c>
      <c r="X7040" t="s">
        <v>42</v>
      </c>
      <c r="Y7040" t="s">
        <v>653</v>
      </c>
      <c r="AA7040" s="1">
        <f t="shared" si="763"/>
        <v>46083</v>
      </c>
      <c r="AB7040" s="2">
        <f t="shared" si="764"/>
        <v>3</v>
      </c>
      <c r="AC7040" s="2">
        <f t="shared" si="765"/>
        <v>2026</v>
      </c>
      <c r="AD7040" s="2" t="str">
        <f>IFERROR(VLOOKUP(A7040,'Aux Área'!$A$4:$B$123,2,0),"-")</f>
        <v>SÃO PEDRO</v>
      </c>
    </row>
    <row r="7041" spans="1:30" x14ac:dyDescent="0.3">
      <c r="A7041" t="s">
        <v>2282</v>
      </c>
      <c r="B7041" t="s">
        <v>4679</v>
      </c>
      <c r="C7041" t="s">
        <v>10936</v>
      </c>
      <c r="D7041" t="s">
        <v>10122</v>
      </c>
      <c r="E7041" t="s">
        <v>9671</v>
      </c>
      <c r="F7041" t="s">
        <v>2285</v>
      </c>
      <c r="G7041" t="s">
        <v>1135</v>
      </c>
      <c r="H7041" t="s">
        <v>2275</v>
      </c>
      <c r="I7041" t="s">
        <v>1497</v>
      </c>
      <c r="J7041" t="s">
        <v>409</v>
      </c>
      <c r="K7041" t="s">
        <v>410</v>
      </c>
      <c r="L7041" t="s">
        <v>141</v>
      </c>
      <c r="M7041" t="s">
        <v>38</v>
      </c>
      <c r="N7041" t="s">
        <v>39</v>
      </c>
      <c r="O7041" s="23">
        <v>337</v>
      </c>
      <c r="P7041" s="9">
        <v>7.5</v>
      </c>
      <c r="Q7041" t="s">
        <v>40</v>
      </c>
      <c r="R7041">
        <v>102329</v>
      </c>
      <c r="S7041" s="9">
        <v>44.93</v>
      </c>
      <c r="T7041" s="26">
        <v>4.6900000000000004</v>
      </c>
      <c r="U7041" s="8">
        <v>210.72</v>
      </c>
      <c r="V7041" t="s">
        <v>10937</v>
      </c>
      <c r="W7041" t="s">
        <v>2276</v>
      </c>
      <c r="X7041" t="s">
        <v>42</v>
      </c>
      <c r="Y7041" t="s">
        <v>2277</v>
      </c>
      <c r="AA7041" s="1">
        <f t="shared" si="763"/>
        <v>46083</v>
      </c>
      <c r="AB7041" s="2">
        <f t="shared" si="764"/>
        <v>3</v>
      </c>
      <c r="AC7041" s="2">
        <f t="shared" si="765"/>
        <v>2026</v>
      </c>
      <c r="AD7041" s="2" t="str">
        <f>IFERROR(VLOOKUP(A7041,'Aux Área'!$A$4:$B$123,2,0),"-")</f>
        <v>INSPEÇÃO</v>
      </c>
    </row>
    <row r="7042" spans="1:30" x14ac:dyDescent="0.3">
      <c r="A7042" t="s">
        <v>5620</v>
      </c>
      <c r="B7042" t="s">
        <v>9277</v>
      </c>
      <c r="C7042" t="s">
        <v>10938</v>
      </c>
      <c r="D7042" t="s">
        <v>3149</v>
      </c>
      <c r="E7042" t="s">
        <v>3150</v>
      </c>
      <c r="F7042" t="s">
        <v>6208</v>
      </c>
      <c r="G7042" t="s">
        <v>1135</v>
      </c>
      <c r="H7042" t="s">
        <v>5545</v>
      </c>
      <c r="I7042" t="s">
        <v>839</v>
      </c>
      <c r="J7042" t="s">
        <v>188</v>
      </c>
      <c r="K7042" t="s">
        <v>189</v>
      </c>
      <c r="L7042" t="s">
        <v>190</v>
      </c>
      <c r="M7042" t="s">
        <v>38</v>
      </c>
      <c r="N7042" t="s">
        <v>39</v>
      </c>
      <c r="O7042" s="23">
        <v>431</v>
      </c>
      <c r="P7042" s="9">
        <v>12.46</v>
      </c>
      <c r="Q7042" t="s">
        <v>40</v>
      </c>
      <c r="R7042">
        <v>30454</v>
      </c>
      <c r="S7042" s="9">
        <v>34.58</v>
      </c>
      <c r="T7042" s="26">
        <v>4.99</v>
      </c>
      <c r="U7042" s="8">
        <v>172.55</v>
      </c>
      <c r="V7042" t="s">
        <v>41</v>
      </c>
      <c r="W7042" t="s">
        <v>2276</v>
      </c>
      <c r="X7042" t="s">
        <v>42</v>
      </c>
      <c r="Y7042" t="s">
        <v>2277</v>
      </c>
      <c r="AA7042" s="1">
        <f t="shared" si="763"/>
        <v>46083</v>
      </c>
      <c r="AB7042" s="2">
        <f t="shared" si="764"/>
        <v>3</v>
      </c>
      <c r="AC7042" s="2">
        <f t="shared" si="765"/>
        <v>2026</v>
      </c>
      <c r="AD7042" s="2" t="str">
        <f>IFERROR(VLOOKUP(A7042,'Aux Área'!$A$4:$B$123,2,0),"-")</f>
        <v>INSPEÇÃO</v>
      </c>
    </row>
    <row r="7043" spans="1:30" x14ac:dyDescent="0.3">
      <c r="A7043" t="s">
        <v>2638</v>
      </c>
      <c r="B7043" t="s">
        <v>4593</v>
      </c>
      <c r="C7043" t="s">
        <v>10939</v>
      </c>
      <c r="D7043" t="s">
        <v>7192</v>
      </c>
      <c r="E7043" t="s">
        <v>7193</v>
      </c>
      <c r="F7043" t="s">
        <v>2641</v>
      </c>
      <c r="G7043" t="s">
        <v>1135</v>
      </c>
      <c r="H7043" t="s">
        <v>2275</v>
      </c>
      <c r="I7043" t="s">
        <v>1497</v>
      </c>
      <c r="J7043" t="s">
        <v>275</v>
      </c>
      <c r="K7043" t="s">
        <v>276</v>
      </c>
      <c r="L7043" t="s">
        <v>124</v>
      </c>
      <c r="M7043" t="s">
        <v>38</v>
      </c>
      <c r="N7043" t="s">
        <v>39</v>
      </c>
      <c r="O7043" s="23">
        <v>480</v>
      </c>
      <c r="P7043" s="9">
        <v>10.91</v>
      </c>
      <c r="Q7043" t="s">
        <v>40</v>
      </c>
      <c r="R7043">
        <v>109403</v>
      </c>
      <c r="S7043" s="9">
        <v>44.01</v>
      </c>
      <c r="T7043" s="26">
        <v>4.79</v>
      </c>
      <c r="U7043" s="8">
        <v>210.81</v>
      </c>
      <c r="V7043" t="s">
        <v>10940</v>
      </c>
      <c r="W7043" t="s">
        <v>2276</v>
      </c>
      <c r="X7043" t="s">
        <v>42</v>
      </c>
      <c r="Y7043" t="s">
        <v>2277</v>
      </c>
      <c r="AA7043" s="1">
        <f t="shared" si="763"/>
        <v>46083</v>
      </c>
      <c r="AB7043" s="2">
        <f t="shared" si="764"/>
        <v>3</v>
      </c>
      <c r="AC7043" s="2">
        <f t="shared" si="765"/>
        <v>2026</v>
      </c>
      <c r="AD7043" s="2" t="str">
        <f>IFERROR(VLOOKUP(A7043,'Aux Área'!$A$4:$B$123,2,0),"-")</f>
        <v>INSPEÇÃO</v>
      </c>
    </row>
    <row r="7044" spans="1:30" x14ac:dyDescent="0.3">
      <c r="A7044" t="s">
        <v>2189</v>
      </c>
      <c r="B7044" t="s">
        <v>10781</v>
      </c>
      <c r="C7044" t="s">
        <v>10941</v>
      </c>
      <c r="D7044" t="s">
        <v>3030</v>
      </c>
      <c r="E7044" t="s">
        <v>3031</v>
      </c>
      <c r="F7044" t="s">
        <v>2192</v>
      </c>
      <c r="G7044" t="s">
        <v>1135</v>
      </c>
      <c r="H7044" t="s">
        <v>2185</v>
      </c>
      <c r="I7044" t="s">
        <v>2186</v>
      </c>
      <c r="J7044" t="s">
        <v>169</v>
      </c>
      <c r="K7044" t="s">
        <v>170</v>
      </c>
      <c r="L7044" t="s">
        <v>124</v>
      </c>
      <c r="M7044" t="s">
        <v>38</v>
      </c>
      <c r="N7044" t="s">
        <v>668</v>
      </c>
      <c r="O7044" s="23">
        <v>603</v>
      </c>
      <c r="P7044" s="9">
        <v>13.12</v>
      </c>
      <c r="Q7044" t="s">
        <v>40</v>
      </c>
      <c r="R7044">
        <v>31304</v>
      </c>
      <c r="S7044" s="9">
        <v>45.95</v>
      </c>
      <c r="T7044" s="26">
        <v>5.84</v>
      </c>
      <c r="U7044" s="8">
        <v>268.35000000000002</v>
      </c>
      <c r="V7044" t="s">
        <v>41</v>
      </c>
      <c r="W7044" t="s">
        <v>2007</v>
      </c>
      <c r="X7044" t="s">
        <v>42</v>
      </c>
      <c r="Y7044" t="s">
        <v>2188</v>
      </c>
      <c r="AA7044" s="1">
        <f t="shared" si="763"/>
        <v>46083</v>
      </c>
      <c r="AB7044" s="2">
        <f t="shared" si="764"/>
        <v>3</v>
      </c>
      <c r="AC7044" s="2">
        <f t="shared" si="765"/>
        <v>2026</v>
      </c>
      <c r="AD7044" s="2" t="str">
        <f>IFERROR(VLOOKUP(A7044,'Aux Área'!$A$4:$B$123,2,0),"-")</f>
        <v>INSPEÇÃO</v>
      </c>
    </row>
    <row r="7045" spans="1:30" x14ac:dyDescent="0.3">
      <c r="A7045" t="s">
        <v>58</v>
      </c>
      <c r="B7045" t="s">
        <v>250</v>
      </c>
      <c r="C7045" t="s">
        <v>10942</v>
      </c>
      <c r="D7045" t="s">
        <v>87</v>
      </c>
      <c r="E7045" t="s">
        <v>88</v>
      </c>
      <c r="F7045" t="s">
        <v>59</v>
      </c>
      <c r="G7045" t="s">
        <v>35</v>
      </c>
      <c r="H7045" t="s">
        <v>36</v>
      </c>
      <c r="I7045" t="s">
        <v>37</v>
      </c>
      <c r="J7045" t="s">
        <v>356</v>
      </c>
      <c r="K7045" t="s">
        <v>357</v>
      </c>
      <c r="L7045" t="s">
        <v>124</v>
      </c>
      <c r="M7045" t="s">
        <v>38</v>
      </c>
      <c r="N7045" t="s">
        <v>39</v>
      </c>
      <c r="O7045" s="23">
        <v>310</v>
      </c>
      <c r="P7045" s="9">
        <v>7.83</v>
      </c>
      <c r="Q7045" t="s">
        <v>40</v>
      </c>
      <c r="R7045">
        <v>81360</v>
      </c>
      <c r="S7045" s="9">
        <v>39.58</v>
      </c>
      <c r="T7045" s="26">
        <v>4.79</v>
      </c>
      <c r="U7045" s="8">
        <v>189.59</v>
      </c>
      <c r="V7045" t="s">
        <v>10943</v>
      </c>
      <c r="W7045" t="s">
        <v>2007</v>
      </c>
      <c r="X7045" t="s">
        <v>42</v>
      </c>
      <c r="Y7045" t="s">
        <v>1740</v>
      </c>
      <c r="AA7045" s="1">
        <f t="shared" si="763"/>
        <v>46083</v>
      </c>
      <c r="AB7045" s="2">
        <f t="shared" si="764"/>
        <v>3</v>
      </c>
      <c r="AC7045" s="2">
        <f t="shared" si="765"/>
        <v>2026</v>
      </c>
      <c r="AD7045" s="2" t="str">
        <f>IFERROR(VLOOKUP(A7045,'Aux Área'!$A$4:$B$123,2,0),"-")</f>
        <v>CONSERVA</v>
      </c>
    </row>
    <row r="7046" spans="1:30" x14ac:dyDescent="0.3">
      <c r="A7046" t="s">
        <v>2260</v>
      </c>
      <c r="B7046" t="s">
        <v>113</v>
      </c>
      <c r="C7046" t="s">
        <v>10944</v>
      </c>
      <c r="D7046" t="s">
        <v>4423</v>
      </c>
      <c r="E7046" t="s">
        <v>4424</v>
      </c>
      <c r="F7046" t="s">
        <v>2262</v>
      </c>
      <c r="G7046" t="s">
        <v>35</v>
      </c>
      <c r="H7046" t="s">
        <v>2263</v>
      </c>
      <c r="I7046" t="s">
        <v>2186</v>
      </c>
      <c r="J7046" t="s">
        <v>409</v>
      </c>
      <c r="K7046" t="s">
        <v>410</v>
      </c>
      <c r="L7046" t="s">
        <v>141</v>
      </c>
      <c r="M7046" t="s">
        <v>38</v>
      </c>
      <c r="N7046" t="s">
        <v>668</v>
      </c>
      <c r="O7046" s="23">
        <v>846</v>
      </c>
      <c r="P7046" s="9">
        <v>15.72</v>
      </c>
      <c r="Q7046" t="s">
        <v>40</v>
      </c>
      <c r="R7046">
        <v>102082</v>
      </c>
      <c r="S7046" s="9">
        <v>53.82</v>
      </c>
      <c r="T7046" s="26">
        <v>6.09</v>
      </c>
      <c r="U7046" s="8">
        <v>327.76</v>
      </c>
      <c r="V7046" t="s">
        <v>10945</v>
      </c>
      <c r="W7046" t="s">
        <v>2007</v>
      </c>
      <c r="X7046" t="s">
        <v>42</v>
      </c>
      <c r="Y7046" t="s">
        <v>1740</v>
      </c>
      <c r="AA7046" s="1">
        <f t="shared" si="763"/>
        <v>46083</v>
      </c>
      <c r="AB7046" s="2">
        <f t="shared" si="764"/>
        <v>3</v>
      </c>
      <c r="AC7046" s="2">
        <f t="shared" si="765"/>
        <v>2026</v>
      </c>
      <c r="AD7046" s="2" t="str">
        <f>IFERROR(VLOOKUP(A7046,'Aux Área'!$A$4:$B$123,2,0),"-")</f>
        <v>INSPEÇÃO</v>
      </c>
    </row>
    <row r="7047" spans="1:30" x14ac:dyDescent="0.3">
      <c r="A7047" t="s">
        <v>2691</v>
      </c>
      <c r="B7047" t="s">
        <v>2692</v>
      </c>
      <c r="C7047" t="s">
        <v>10946</v>
      </c>
      <c r="D7047" t="s">
        <v>2142</v>
      </c>
      <c r="E7047" t="s">
        <v>2143</v>
      </c>
      <c r="F7047" t="s">
        <v>5979</v>
      </c>
      <c r="G7047" t="s">
        <v>1635</v>
      </c>
      <c r="H7047" t="s">
        <v>2635</v>
      </c>
      <c r="I7047" t="s">
        <v>37</v>
      </c>
      <c r="J7047" t="s">
        <v>165</v>
      </c>
      <c r="K7047" t="s">
        <v>166</v>
      </c>
      <c r="L7047" t="s">
        <v>167</v>
      </c>
      <c r="M7047" t="s">
        <v>38</v>
      </c>
      <c r="N7047" t="s">
        <v>39</v>
      </c>
      <c r="O7047" s="23">
        <v>283</v>
      </c>
      <c r="P7047" s="9">
        <v>8.32</v>
      </c>
      <c r="Q7047" t="s">
        <v>40</v>
      </c>
      <c r="R7047">
        <v>17410</v>
      </c>
      <c r="S7047" s="9">
        <v>34</v>
      </c>
      <c r="T7047" s="26">
        <v>4.8899999999999997</v>
      </c>
      <c r="U7047" s="8">
        <v>166.27</v>
      </c>
      <c r="V7047" t="s">
        <v>112</v>
      </c>
      <c r="W7047" t="s">
        <v>2007</v>
      </c>
      <c r="X7047" t="s">
        <v>42</v>
      </c>
      <c r="Y7047" t="s">
        <v>1740</v>
      </c>
      <c r="AA7047" s="1">
        <f t="shared" si="763"/>
        <v>46083</v>
      </c>
      <c r="AB7047" s="2">
        <f t="shared" si="764"/>
        <v>3</v>
      </c>
      <c r="AC7047" s="2">
        <f t="shared" si="765"/>
        <v>2026</v>
      </c>
      <c r="AD7047" s="2" t="str">
        <f>IFERROR(VLOOKUP(A7047,'Aux Área'!$A$4:$B$123,2,0),"-")</f>
        <v>TI</v>
      </c>
    </row>
    <row r="7048" spans="1:30" x14ac:dyDescent="0.3">
      <c r="A7048" t="s">
        <v>2041</v>
      </c>
      <c r="B7048" t="s">
        <v>2042</v>
      </c>
      <c r="C7048" t="s">
        <v>10947</v>
      </c>
      <c r="D7048" t="s">
        <v>1297</v>
      </c>
      <c r="E7048" t="s">
        <v>2221</v>
      </c>
      <c r="F7048" t="s">
        <v>2044</v>
      </c>
      <c r="G7048" t="s">
        <v>659</v>
      </c>
      <c r="H7048" t="s">
        <v>1996</v>
      </c>
      <c r="I7048" t="s">
        <v>1997</v>
      </c>
      <c r="J7048" t="s">
        <v>231</v>
      </c>
      <c r="K7048" t="s">
        <v>232</v>
      </c>
      <c r="L7048" t="s">
        <v>217</v>
      </c>
      <c r="M7048" t="s">
        <v>38</v>
      </c>
      <c r="N7048" t="s">
        <v>668</v>
      </c>
      <c r="O7048" s="23">
        <v>334</v>
      </c>
      <c r="P7048" s="9">
        <v>6.08</v>
      </c>
      <c r="Q7048" t="s">
        <v>40</v>
      </c>
      <c r="R7048">
        <v>31846</v>
      </c>
      <c r="S7048" s="9">
        <v>54.95</v>
      </c>
      <c r="T7048" s="26">
        <v>5.9909999999999997</v>
      </c>
      <c r="U7048" s="8">
        <v>329.19</v>
      </c>
      <c r="V7048" t="s">
        <v>10948</v>
      </c>
      <c r="W7048" t="s">
        <v>1985</v>
      </c>
      <c r="X7048" t="s">
        <v>42</v>
      </c>
      <c r="Y7048" t="s">
        <v>1986</v>
      </c>
      <c r="AA7048" s="1">
        <f t="shared" si="763"/>
        <v>46083</v>
      </c>
      <c r="AB7048" s="2">
        <f t="shared" si="764"/>
        <v>3</v>
      </c>
      <c r="AC7048" s="2">
        <f t="shared" si="765"/>
        <v>2026</v>
      </c>
      <c r="AD7048" s="2" t="str">
        <f>IFERROR(VLOOKUP(A7048,'Aux Área'!$A$4:$B$123,2,0),"-")</f>
        <v>PESADOS</v>
      </c>
    </row>
    <row r="7049" spans="1:30" x14ac:dyDescent="0.3">
      <c r="A7049" t="s">
        <v>2041</v>
      </c>
      <c r="C7049" t="s">
        <v>10947</v>
      </c>
      <c r="F7049" t="s">
        <v>2044</v>
      </c>
      <c r="K7049" t="s">
        <v>232</v>
      </c>
      <c r="N7049" t="s">
        <v>15690</v>
      </c>
      <c r="O7049" t="s">
        <v>15244</v>
      </c>
      <c r="P7049" s="9" t="s">
        <v>15244</v>
      </c>
      <c r="Q7049" t="s">
        <v>40</v>
      </c>
      <c r="R7049" t="s">
        <v>15244</v>
      </c>
      <c r="S7049">
        <v>6.7</v>
      </c>
      <c r="U7049" s="8">
        <v>22.12</v>
      </c>
      <c r="AA7049" s="1">
        <f t="shared" si="763"/>
        <v>46083</v>
      </c>
      <c r="AB7049" s="2">
        <f t="shared" si="764"/>
        <v>3</v>
      </c>
      <c r="AC7049" s="2">
        <f t="shared" si="765"/>
        <v>2026</v>
      </c>
      <c r="AD7049" s="2" t="str">
        <f>IFERROR(VLOOKUP(A7049,'Aux Área'!$A$4:$B$123,2,0),"-")</f>
        <v>PESADOS</v>
      </c>
    </row>
    <row r="7050" spans="1:30" x14ac:dyDescent="0.3">
      <c r="A7050" t="s">
        <v>2643</v>
      </c>
      <c r="B7050" t="s">
        <v>2307</v>
      </c>
      <c r="C7050" t="s">
        <v>10949</v>
      </c>
      <c r="D7050" t="s">
        <v>7207</v>
      </c>
      <c r="E7050" t="s">
        <v>7208</v>
      </c>
      <c r="F7050" t="s">
        <v>2646</v>
      </c>
      <c r="G7050" t="s">
        <v>1300</v>
      </c>
      <c r="H7050" t="s">
        <v>1301</v>
      </c>
      <c r="I7050" t="s">
        <v>37</v>
      </c>
      <c r="J7050" t="s">
        <v>122</v>
      </c>
      <c r="K7050" t="s">
        <v>123</v>
      </c>
      <c r="L7050" t="s">
        <v>124</v>
      </c>
      <c r="M7050" t="s">
        <v>38</v>
      </c>
      <c r="N7050" t="s">
        <v>39</v>
      </c>
      <c r="O7050" s="23">
        <v>430</v>
      </c>
      <c r="P7050" s="9">
        <v>9.73</v>
      </c>
      <c r="Q7050" t="s">
        <v>40</v>
      </c>
      <c r="R7050">
        <v>115576</v>
      </c>
      <c r="S7050" s="9">
        <v>44.18</v>
      </c>
      <c r="T7050" s="26">
        <v>4.9800000000000004</v>
      </c>
      <c r="U7050" s="8">
        <v>220.02</v>
      </c>
      <c r="V7050" t="s">
        <v>7258</v>
      </c>
      <c r="W7050" t="s">
        <v>2276</v>
      </c>
      <c r="X7050" t="s">
        <v>42</v>
      </c>
      <c r="Y7050" t="s">
        <v>2277</v>
      </c>
      <c r="AA7050" s="1">
        <f t="shared" si="763"/>
        <v>46083</v>
      </c>
      <c r="AB7050" s="2">
        <f t="shared" si="764"/>
        <v>3</v>
      </c>
      <c r="AC7050" s="2">
        <f t="shared" si="765"/>
        <v>2026</v>
      </c>
      <c r="AD7050" s="2" t="str">
        <f>IFERROR(VLOOKUP(A7050,'Aux Área'!$A$4:$B$123,2,0),"-")</f>
        <v>INSPEÇÃO</v>
      </c>
    </row>
    <row r="7051" spans="1:30" x14ac:dyDescent="0.3">
      <c r="A7051" t="s">
        <v>3092</v>
      </c>
      <c r="B7051" t="s">
        <v>4774</v>
      </c>
      <c r="C7051" t="s">
        <v>10950</v>
      </c>
      <c r="D7051" t="s">
        <v>3285</v>
      </c>
      <c r="E7051" t="s">
        <v>3286</v>
      </c>
      <c r="F7051" t="s">
        <v>3594</v>
      </c>
      <c r="G7051" t="s">
        <v>1135</v>
      </c>
      <c r="H7051" t="s">
        <v>2275</v>
      </c>
      <c r="I7051" t="s">
        <v>1497</v>
      </c>
      <c r="J7051" t="s">
        <v>188</v>
      </c>
      <c r="K7051" t="s">
        <v>189</v>
      </c>
      <c r="L7051" t="s">
        <v>190</v>
      </c>
      <c r="M7051" t="s">
        <v>38</v>
      </c>
      <c r="N7051" t="s">
        <v>39</v>
      </c>
      <c r="O7051" s="23">
        <v>501</v>
      </c>
      <c r="P7051" s="9">
        <v>10.67</v>
      </c>
      <c r="Q7051" t="s">
        <v>40</v>
      </c>
      <c r="R7051">
        <v>102199</v>
      </c>
      <c r="S7051" s="9">
        <v>46.94</v>
      </c>
      <c r="T7051" s="26">
        <v>4.99</v>
      </c>
      <c r="U7051" s="8">
        <v>234.23</v>
      </c>
      <c r="V7051" t="s">
        <v>41</v>
      </c>
      <c r="W7051" t="s">
        <v>2276</v>
      </c>
      <c r="X7051" t="s">
        <v>42</v>
      </c>
      <c r="Y7051" t="s">
        <v>2277</v>
      </c>
      <c r="AA7051" s="1">
        <f t="shared" si="763"/>
        <v>46083</v>
      </c>
      <c r="AB7051" s="2">
        <f t="shared" si="764"/>
        <v>3</v>
      </c>
      <c r="AC7051" s="2">
        <f t="shared" si="765"/>
        <v>2026</v>
      </c>
      <c r="AD7051" s="2" t="str">
        <f>IFERROR(VLOOKUP(A7051,'Aux Área'!$A$4:$B$123,2,0),"-")</f>
        <v>INSPEÇÃO</v>
      </c>
    </row>
    <row r="7052" spans="1:30" x14ac:dyDescent="0.3">
      <c r="A7052" t="s">
        <v>2278</v>
      </c>
      <c r="B7052" t="s">
        <v>4664</v>
      </c>
      <c r="C7052" t="s">
        <v>10951</v>
      </c>
      <c r="D7052" t="s">
        <v>3243</v>
      </c>
      <c r="E7052" t="s">
        <v>3244</v>
      </c>
      <c r="F7052" t="s">
        <v>2281</v>
      </c>
      <c r="G7052" t="s">
        <v>1135</v>
      </c>
      <c r="H7052" t="s">
        <v>2275</v>
      </c>
      <c r="I7052" t="s">
        <v>1497</v>
      </c>
      <c r="J7052" t="s">
        <v>165</v>
      </c>
      <c r="K7052" t="s">
        <v>166</v>
      </c>
      <c r="L7052" t="s">
        <v>167</v>
      </c>
      <c r="M7052" t="s">
        <v>38</v>
      </c>
      <c r="N7052" t="s">
        <v>39</v>
      </c>
      <c r="O7052" s="23">
        <v>367</v>
      </c>
      <c r="P7052" s="9">
        <v>8.11</v>
      </c>
      <c r="Q7052" t="s">
        <v>40</v>
      </c>
      <c r="R7052">
        <v>122376</v>
      </c>
      <c r="S7052" s="9">
        <v>45.25</v>
      </c>
      <c r="T7052" s="26">
        <v>4.8899999999999997</v>
      </c>
      <c r="U7052" s="8">
        <v>221.28</v>
      </c>
      <c r="V7052" t="s">
        <v>112</v>
      </c>
      <c r="W7052" t="s">
        <v>2276</v>
      </c>
      <c r="X7052" t="s">
        <v>42</v>
      </c>
      <c r="Y7052" t="s">
        <v>2277</v>
      </c>
      <c r="AA7052" s="1">
        <f t="shared" si="763"/>
        <v>46083</v>
      </c>
      <c r="AB7052" s="2">
        <f t="shared" si="764"/>
        <v>3</v>
      </c>
      <c r="AC7052" s="2">
        <f t="shared" si="765"/>
        <v>2026</v>
      </c>
      <c r="AD7052" s="2" t="str">
        <f>IFERROR(VLOOKUP(A7052,'Aux Área'!$A$4:$B$123,2,0),"-")</f>
        <v>INSPEÇÃO</v>
      </c>
    </row>
    <row r="7053" spans="1:30" x14ac:dyDescent="0.3">
      <c r="A7053" t="s">
        <v>5543</v>
      </c>
      <c r="B7053" t="s">
        <v>3093</v>
      </c>
      <c r="C7053" t="s">
        <v>10952</v>
      </c>
      <c r="D7053" t="s">
        <v>2160</v>
      </c>
      <c r="E7053" t="s">
        <v>2161</v>
      </c>
      <c r="F7053" t="s">
        <v>6207</v>
      </c>
      <c r="G7053" t="s">
        <v>1135</v>
      </c>
      <c r="H7053" t="s">
        <v>5545</v>
      </c>
      <c r="I7053" t="s">
        <v>839</v>
      </c>
      <c r="J7053" t="s">
        <v>188</v>
      </c>
      <c r="K7053" t="s">
        <v>189</v>
      </c>
      <c r="L7053" t="s">
        <v>190</v>
      </c>
      <c r="M7053" t="s">
        <v>38</v>
      </c>
      <c r="N7053" t="s">
        <v>39</v>
      </c>
      <c r="O7053" s="23">
        <v>355</v>
      </c>
      <c r="P7053" s="9">
        <v>8.31</v>
      </c>
      <c r="Q7053" t="s">
        <v>40</v>
      </c>
      <c r="R7053">
        <v>16228</v>
      </c>
      <c r="S7053" s="9">
        <v>42.74</v>
      </c>
      <c r="T7053" s="26">
        <v>4.99</v>
      </c>
      <c r="U7053" s="8">
        <v>213.27</v>
      </c>
      <c r="V7053" t="s">
        <v>41</v>
      </c>
      <c r="W7053" t="s">
        <v>2276</v>
      </c>
      <c r="X7053" t="s">
        <v>42</v>
      </c>
      <c r="Y7053" t="s">
        <v>2277</v>
      </c>
      <c r="AA7053" s="1">
        <f t="shared" si="763"/>
        <v>46083</v>
      </c>
      <c r="AB7053" s="2">
        <f t="shared" si="764"/>
        <v>3</v>
      </c>
      <c r="AC7053" s="2">
        <f t="shared" si="765"/>
        <v>2026</v>
      </c>
      <c r="AD7053" s="2" t="str">
        <f>IFERROR(VLOOKUP(A7053,'Aux Área'!$A$4:$B$123,2,0),"-")</f>
        <v>INSPEÇÃO</v>
      </c>
    </row>
    <row r="7054" spans="1:30" x14ac:dyDescent="0.3">
      <c r="A7054" t="s">
        <v>2314</v>
      </c>
      <c r="B7054" t="s">
        <v>4624</v>
      </c>
      <c r="C7054" t="s">
        <v>10953</v>
      </c>
      <c r="D7054" t="s">
        <v>5291</v>
      </c>
      <c r="E7054" t="s">
        <v>5292</v>
      </c>
      <c r="F7054" t="s">
        <v>2317</v>
      </c>
      <c r="G7054" t="s">
        <v>1300</v>
      </c>
      <c r="H7054" t="s">
        <v>1301</v>
      </c>
      <c r="I7054" t="s">
        <v>37</v>
      </c>
      <c r="J7054" t="s">
        <v>89</v>
      </c>
      <c r="K7054" t="s">
        <v>90</v>
      </c>
      <c r="L7054" t="s">
        <v>91</v>
      </c>
      <c r="M7054" t="s">
        <v>38</v>
      </c>
      <c r="N7054" t="s">
        <v>39</v>
      </c>
      <c r="O7054" s="23">
        <v>351</v>
      </c>
      <c r="P7054" s="9">
        <v>9.98</v>
      </c>
      <c r="Q7054" t="s">
        <v>40</v>
      </c>
      <c r="R7054">
        <v>68430</v>
      </c>
      <c r="S7054" s="9">
        <v>35.18</v>
      </c>
      <c r="T7054" s="26">
        <v>4.8899999999999997</v>
      </c>
      <c r="U7054" s="8">
        <v>172.03</v>
      </c>
      <c r="V7054" t="s">
        <v>10954</v>
      </c>
      <c r="W7054" t="s">
        <v>2276</v>
      </c>
      <c r="X7054" t="s">
        <v>42</v>
      </c>
      <c r="Y7054" t="s">
        <v>2277</v>
      </c>
      <c r="AA7054" s="1">
        <f t="shared" si="763"/>
        <v>46083</v>
      </c>
      <c r="AB7054" s="2">
        <f t="shared" si="764"/>
        <v>3</v>
      </c>
      <c r="AC7054" s="2">
        <f t="shared" si="765"/>
        <v>2026</v>
      </c>
      <c r="AD7054" s="2" t="str">
        <f>IFERROR(VLOOKUP(A7054,'Aux Área'!$A$4:$B$123,2,0),"-")</f>
        <v>INSPEÇÃO</v>
      </c>
    </row>
    <row r="7055" spans="1:30" x14ac:dyDescent="0.3">
      <c r="A7055" t="s">
        <v>2306</v>
      </c>
      <c r="B7055" t="s">
        <v>4613</v>
      </c>
      <c r="C7055" t="s">
        <v>10955</v>
      </c>
      <c r="D7055" t="s">
        <v>7488</v>
      </c>
      <c r="E7055" t="s">
        <v>7489</v>
      </c>
      <c r="F7055" t="s">
        <v>2309</v>
      </c>
      <c r="G7055" t="s">
        <v>1135</v>
      </c>
      <c r="H7055" t="s">
        <v>2275</v>
      </c>
      <c r="I7055" t="s">
        <v>1497</v>
      </c>
      <c r="J7055" t="s">
        <v>89</v>
      </c>
      <c r="K7055" t="s">
        <v>90</v>
      </c>
      <c r="L7055" t="s">
        <v>91</v>
      </c>
      <c r="M7055" t="s">
        <v>38</v>
      </c>
      <c r="N7055" t="s">
        <v>39</v>
      </c>
      <c r="O7055" s="23">
        <v>406</v>
      </c>
      <c r="P7055" s="9">
        <v>10.220000000000001</v>
      </c>
      <c r="Q7055" t="s">
        <v>40</v>
      </c>
      <c r="R7055">
        <v>118348</v>
      </c>
      <c r="S7055" s="9">
        <v>39.729999999999997</v>
      </c>
      <c r="T7055" s="26">
        <v>4.8899999999999997</v>
      </c>
      <c r="U7055" s="8">
        <v>194.28</v>
      </c>
      <c r="V7055" t="s">
        <v>10956</v>
      </c>
      <c r="W7055" t="s">
        <v>2276</v>
      </c>
      <c r="X7055" t="s">
        <v>42</v>
      </c>
      <c r="Y7055" t="s">
        <v>2277</v>
      </c>
      <c r="AA7055" s="1">
        <f t="shared" si="763"/>
        <v>46083</v>
      </c>
      <c r="AB7055" s="2">
        <f t="shared" si="764"/>
        <v>3</v>
      </c>
      <c r="AC7055" s="2">
        <f t="shared" si="765"/>
        <v>2026</v>
      </c>
      <c r="AD7055" s="2" t="str">
        <f>IFERROR(VLOOKUP(A7055,'Aux Área'!$A$4:$B$123,2,0),"-")</f>
        <v>INSPEÇÃO</v>
      </c>
    </row>
    <row r="7056" spans="1:30" x14ac:dyDescent="0.3">
      <c r="A7056" t="s">
        <v>2282</v>
      </c>
      <c r="B7056" t="s">
        <v>4679</v>
      </c>
      <c r="C7056" t="s">
        <v>10957</v>
      </c>
      <c r="D7056" t="s">
        <v>7064</v>
      </c>
      <c r="E7056" t="s">
        <v>7065</v>
      </c>
      <c r="F7056" t="s">
        <v>2285</v>
      </c>
      <c r="G7056" t="s">
        <v>1135</v>
      </c>
      <c r="H7056" t="s">
        <v>2275</v>
      </c>
      <c r="I7056" t="s">
        <v>1497</v>
      </c>
      <c r="J7056" t="s">
        <v>1681</v>
      </c>
      <c r="K7056" t="s">
        <v>1682</v>
      </c>
      <c r="L7056" t="s">
        <v>141</v>
      </c>
      <c r="M7056" t="s">
        <v>38</v>
      </c>
      <c r="N7056" t="s">
        <v>39</v>
      </c>
      <c r="O7056" s="23">
        <v>370</v>
      </c>
      <c r="P7056" s="9">
        <v>9.8000000000000007</v>
      </c>
      <c r="Q7056" t="s">
        <v>40</v>
      </c>
      <c r="R7056">
        <v>102699</v>
      </c>
      <c r="S7056" s="9">
        <v>37.770000000000003</v>
      </c>
      <c r="T7056" s="26">
        <v>4.99</v>
      </c>
      <c r="U7056" s="8">
        <v>188.48</v>
      </c>
      <c r="V7056" t="s">
        <v>41</v>
      </c>
      <c r="W7056" t="s">
        <v>2276</v>
      </c>
      <c r="X7056" t="s">
        <v>42</v>
      </c>
      <c r="Y7056" t="s">
        <v>2277</v>
      </c>
      <c r="AA7056" s="1">
        <f t="shared" si="763"/>
        <v>46084</v>
      </c>
      <c r="AB7056" s="2">
        <f t="shared" si="764"/>
        <v>3</v>
      </c>
      <c r="AC7056" s="2">
        <f t="shared" si="765"/>
        <v>2026</v>
      </c>
      <c r="AD7056" s="2" t="str">
        <f>IFERROR(VLOOKUP(A7056,'Aux Área'!$A$4:$B$123,2,0),"-")</f>
        <v>INSPEÇÃO</v>
      </c>
    </row>
    <row r="7057" spans="1:30" x14ac:dyDescent="0.3">
      <c r="A7057" t="s">
        <v>2638</v>
      </c>
      <c r="B7057" t="s">
        <v>4593</v>
      </c>
      <c r="C7057" t="s">
        <v>10958</v>
      </c>
      <c r="D7057" t="s">
        <v>3193</v>
      </c>
      <c r="E7057" t="s">
        <v>3194</v>
      </c>
      <c r="F7057" t="s">
        <v>2641</v>
      </c>
      <c r="G7057" t="s">
        <v>1135</v>
      </c>
      <c r="H7057" t="s">
        <v>2275</v>
      </c>
      <c r="I7057" t="s">
        <v>1497</v>
      </c>
      <c r="J7057" t="s">
        <v>275</v>
      </c>
      <c r="K7057" t="s">
        <v>276</v>
      </c>
      <c r="L7057" t="s">
        <v>124</v>
      </c>
      <c r="M7057" t="s">
        <v>38</v>
      </c>
      <c r="N7057" t="s">
        <v>39</v>
      </c>
      <c r="O7057" s="23">
        <v>417</v>
      </c>
      <c r="P7057" s="9">
        <v>10.8</v>
      </c>
      <c r="Q7057" t="s">
        <v>40</v>
      </c>
      <c r="R7057">
        <v>109820</v>
      </c>
      <c r="S7057" s="9">
        <v>38.6</v>
      </c>
      <c r="T7057" s="26">
        <v>4.79</v>
      </c>
      <c r="U7057" s="8">
        <v>184.89</v>
      </c>
      <c r="V7057" t="s">
        <v>10959</v>
      </c>
      <c r="W7057" t="s">
        <v>2276</v>
      </c>
      <c r="X7057" t="s">
        <v>42</v>
      </c>
      <c r="Y7057" t="s">
        <v>2277</v>
      </c>
      <c r="AA7057" s="1">
        <f t="shared" si="763"/>
        <v>46084</v>
      </c>
      <c r="AB7057" s="2">
        <f t="shared" si="764"/>
        <v>3</v>
      </c>
      <c r="AC7057" s="2">
        <f t="shared" si="765"/>
        <v>2026</v>
      </c>
      <c r="AD7057" s="2" t="str">
        <f>IFERROR(VLOOKUP(A7057,'Aux Área'!$A$4:$B$123,2,0),"-")</f>
        <v>INSPEÇÃO</v>
      </c>
    </row>
    <row r="7058" spans="1:30" x14ac:dyDescent="0.3">
      <c r="A7058" t="s">
        <v>2189</v>
      </c>
      <c r="B7058" t="s">
        <v>10781</v>
      </c>
      <c r="C7058" t="s">
        <v>10960</v>
      </c>
      <c r="D7058" t="s">
        <v>10214</v>
      </c>
      <c r="E7058" t="s">
        <v>9672</v>
      </c>
      <c r="F7058" t="s">
        <v>2192</v>
      </c>
      <c r="G7058" t="s">
        <v>1135</v>
      </c>
      <c r="H7058" t="s">
        <v>2185</v>
      </c>
      <c r="I7058" t="s">
        <v>2186</v>
      </c>
      <c r="J7058" t="s">
        <v>169</v>
      </c>
      <c r="K7058" t="s">
        <v>170</v>
      </c>
      <c r="L7058" t="s">
        <v>124</v>
      </c>
      <c r="M7058" t="s">
        <v>38</v>
      </c>
      <c r="N7058" t="s">
        <v>668</v>
      </c>
      <c r="O7058" s="23">
        <v>622</v>
      </c>
      <c r="P7058" s="9">
        <v>16.22</v>
      </c>
      <c r="Q7058" t="s">
        <v>40</v>
      </c>
      <c r="R7058">
        <v>31926</v>
      </c>
      <c r="S7058" s="9">
        <v>38.35</v>
      </c>
      <c r="T7058" s="26">
        <v>5.84</v>
      </c>
      <c r="U7058" s="8">
        <v>223.97</v>
      </c>
      <c r="V7058" t="s">
        <v>41</v>
      </c>
      <c r="W7058" t="s">
        <v>2007</v>
      </c>
      <c r="X7058" t="s">
        <v>42</v>
      </c>
      <c r="Y7058" t="s">
        <v>2188</v>
      </c>
      <c r="AA7058" s="1">
        <f t="shared" si="763"/>
        <v>46084</v>
      </c>
      <c r="AB7058" s="2">
        <f t="shared" si="764"/>
        <v>3</v>
      </c>
      <c r="AC7058" s="2">
        <f t="shared" si="765"/>
        <v>2026</v>
      </c>
      <c r="AD7058" s="2" t="str">
        <f>IFERROR(VLOOKUP(A7058,'Aux Área'!$A$4:$B$123,2,0),"-")</f>
        <v>INSPEÇÃO</v>
      </c>
    </row>
    <row r="7059" spans="1:30" x14ac:dyDescent="0.3">
      <c r="A7059" t="s">
        <v>52</v>
      </c>
      <c r="B7059" t="s">
        <v>1449</v>
      </c>
      <c r="C7059" t="s">
        <v>10961</v>
      </c>
      <c r="D7059" t="s">
        <v>3246</v>
      </c>
      <c r="E7059" t="s">
        <v>3247</v>
      </c>
      <c r="F7059" t="s">
        <v>53</v>
      </c>
      <c r="G7059" t="s">
        <v>35</v>
      </c>
      <c r="H7059" t="s">
        <v>36</v>
      </c>
      <c r="I7059" t="s">
        <v>37</v>
      </c>
      <c r="J7059" t="s">
        <v>252</v>
      </c>
      <c r="K7059" t="s">
        <v>253</v>
      </c>
      <c r="L7059" t="s">
        <v>124</v>
      </c>
      <c r="M7059" t="s">
        <v>38</v>
      </c>
      <c r="N7059" t="s">
        <v>39</v>
      </c>
      <c r="O7059" s="23">
        <v>329</v>
      </c>
      <c r="P7059" s="9">
        <v>8.2799999999999994</v>
      </c>
      <c r="Q7059" t="s">
        <v>40</v>
      </c>
      <c r="R7059">
        <v>70204</v>
      </c>
      <c r="S7059" s="9">
        <v>39.72</v>
      </c>
      <c r="T7059" s="26">
        <v>4.79</v>
      </c>
      <c r="U7059" s="8">
        <v>190.26</v>
      </c>
      <c r="V7059" t="s">
        <v>10962</v>
      </c>
      <c r="W7059" t="s">
        <v>2007</v>
      </c>
      <c r="X7059" t="s">
        <v>42</v>
      </c>
      <c r="Y7059" t="s">
        <v>1740</v>
      </c>
      <c r="AA7059" s="1">
        <f t="shared" si="763"/>
        <v>46084</v>
      </c>
      <c r="AB7059" s="2">
        <f t="shared" si="764"/>
        <v>3</v>
      </c>
      <c r="AC7059" s="2">
        <f t="shared" si="765"/>
        <v>2026</v>
      </c>
      <c r="AD7059" s="2" t="str">
        <f>IFERROR(VLOOKUP(A7059,'Aux Área'!$A$4:$B$123,2,0),"-")</f>
        <v>OPERAÇÃO</v>
      </c>
    </row>
    <row r="7060" spans="1:30" x14ac:dyDescent="0.3">
      <c r="A7060" t="s">
        <v>3092</v>
      </c>
      <c r="B7060" t="s">
        <v>4774</v>
      </c>
      <c r="C7060" t="s">
        <v>10963</v>
      </c>
      <c r="D7060" t="s">
        <v>5160</v>
      </c>
      <c r="E7060" t="s">
        <v>5161</v>
      </c>
      <c r="F7060" t="s">
        <v>3594</v>
      </c>
      <c r="G7060" t="s">
        <v>1135</v>
      </c>
      <c r="H7060" t="s">
        <v>2275</v>
      </c>
      <c r="I7060" t="s">
        <v>1497</v>
      </c>
      <c r="J7060" t="s">
        <v>188</v>
      </c>
      <c r="K7060" t="s">
        <v>189</v>
      </c>
      <c r="L7060" t="s">
        <v>190</v>
      </c>
      <c r="M7060" t="s">
        <v>38</v>
      </c>
      <c r="N7060" t="s">
        <v>39</v>
      </c>
      <c r="O7060" s="23">
        <v>396</v>
      </c>
      <c r="P7060" s="9">
        <v>10.67</v>
      </c>
      <c r="Q7060" t="s">
        <v>40</v>
      </c>
      <c r="R7060">
        <v>102595</v>
      </c>
      <c r="S7060" s="9">
        <v>37.1</v>
      </c>
      <c r="T7060" s="26">
        <v>4.99</v>
      </c>
      <c r="U7060" s="8">
        <v>185.13</v>
      </c>
      <c r="V7060" t="s">
        <v>112</v>
      </c>
      <c r="W7060" t="s">
        <v>2276</v>
      </c>
      <c r="X7060" t="s">
        <v>42</v>
      </c>
      <c r="Y7060" t="s">
        <v>2277</v>
      </c>
      <c r="AA7060" s="1">
        <f t="shared" si="763"/>
        <v>46084</v>
      </c>
      <c r="AB7060" s="2">
        <f t="shared" si="764"/>
        <v>3</v>
      </c>
      <c r="AC7060" s="2">
        <f t="shared" si="765"/>
        <v>2026</v>
      </c>
      <c r="AD7060" s="2" t="str">
        <f>IFERROR(VLOOKUP(A7060,'Aux Área'!$A$4:$B$123,2,0),"-")</f>
        <v>INSPEÇÃO</v>
      </c>
    </row>
    <row r="7061" spans="1:30" x14ac:dyDescent="0.3">
      <c r="A7061" t="s">
        <v>64</v>
      </c>
      <c r="B7061" t="s">
        <v>332</v>
      </c>
      <c r="C7061" t="s">
        <v>10964</v>
      </c>
      <c r="D7061" t="s">
        <v>127</v>
      </c>
      <c r="E7061" t="s">
        <v>128</v>
      </c>
      <c r="F7061" t="s">
        <v>65</v>
      </c>
      <c r="G7061" t="s">
        <v>35</v>
      </c>
      <c r="H7061" t="s">
        <v>36</v>
      </c>
      <c r="I7061" t="s">
        <v>37</v>
      </c>
      <c r="J7061" t="s">
        <v>241</v>
      </c>
      <c r="K7061" t="s">
        <v>242</v>
      </c>
      <c r="L7061" t="s">
        <v>110</v>
      </c>
      <c r="M7061" t="s">
        <v>38</v>
      </c>
      <c r="N7061" t="s">
        <v>39</v>
      </c>
      <c r="O7061" s="23">
        <v>291</v>
      </c>
      <c r="P7061" s="9">
        <v>8.23</v>
      </c>
      <c r="Q7061" t="s">
        <v>40</v>
      </c>
      <c r="R7061">
        <v>51581</v>
      </c>
      <c r="S7061" s="9">
        <v>35.369999999999997</v>
      </c>
      <c r="T7061" s="26">
        <v>4.09</v>
      </c>
      <c r="U7061" s="8">
        <v>144.66999999999999</v>
      </c>
      <c r="V7061" t="s">
        <v>41</v>
      </c>
      <c r="W7061" t="s">
        <v>2007</v>
      </c>
      <c r="X7061" t="s">
        <v>42</v>
      </c>
      <c r="Y7061" t="s">
        <v>1740</v>
      </c>
      <c r="AA7061" s="1">
        <f t="shared" si="763"/>
        <v>46084</v>
      </c>
      <c r="AB7061" s="2">
        <f t="shared" si="764"/>
        <v>3</v>
      </c>
      <c r="AC7061" s="2">
        <f t="shared" si="765"/>
        <v>2026</v>
      </c>
      <c r="AD7061" s="2" t="str">
        <f>IFERROR(VLOOKUP(A7061,'Aux Área'!$A$4:$B$123,2,0),"-")</f>
        <v>ENGENHARIA</v>
      </c>
    </row>
    <row r="7062" spans="1:30" x14ac:dyDescent="0.3">
      <c r="A7062" t="s">
        <v>76</v>
      </c>
      <c r="B7062" t="s">
        <v>380</v>
      </c>
      <c r="C7062" t="s">
        <v>10965</v>
      </c>
      <c r="D7062" t="s">
        <v>382</v>
      </c>
      <c r="E7062" t="s">
        <v>383</v>
      </c>
      <c r="F7062" t="s">
        <v>77</v>
      </c>
      <c r="G7062" t="s">
        <v>35</v>
      </c>
      <c r="H7062" t="s">
        <v>36</v>
      </c>
      <c r="I7062" t="s">
        <v>37</v>
      </c>
      <c r="J7062" t="s">
        <v>1210</v>
      </c>
      <c r="K7062" t="s">
        <v>1211</v>
      </c>
      <c r="L7062" t="s">
        <v>155</v>
      </c>
      <c r="M7062" t="s">
        <v>38</v>
      </c>
      <c r="N7062" t="s">
        <v>39</v>
      </c>
      <c r="O7062" s="23">
        <v>369</v>
      </c>
      <c r="P7062" s="9">
        <v>8.61</v>
      </c>
      <c r="Q7062" t="s">
        <v>40</v>
      </c>
      <c r="R7062">
        <v>59557</v>
      </c>
      <c r="S7062" s="9">
        <v>42.85</v>
      </c>
      <c r="T7062" s="26">
        <v>4.8899999999999997</v>
      </c>
      <c r="U7062" s="8">
        <v>209.54</v>
      </c>
      <c r="V7062" t="s">
        <v>10966</v>
      </c>
      <c r="W7062" t="s">
        <v>2007</v>
      </c>
      <c r="X7062" t="s">
        <v>42</v>
      </c>
      <c r="Y7062" t="s">
        <v>1740</v>
      </c>
      <c r="AA7062" s="1">
        <f t="shared" si="763"/>
        <v>46084</v>
      </c>
      <c r="AB7062" s="2">
        <f t="shared" si="764"/>
        <v>3</v>
      </c>
      <c r="AC7062" s="2">
        <f t="shared" si="765"/>
        <v>2026</v>
      </c>
      <c r="AD7062" s="2" t="str">
        <f>IFERROR(VLOOKUP(A7062,'Aux Área'!$A$4:$B$123,2,0),"-")</f>
        <v>QSMS</v>
      </c>
    </row>
    <row r="7063" spans="1:30" x14ac:dyDescent="0.3">
      <c r="A7063" t="s">
        <v>68</v>
      </c>
      <c r="B7063" t="s">
        <v>296</v>
      </c>
      <c r="C7063" t="s">
        <v>10967</v>
      </c>
      <c r="D7063" t="s">
        <v>1562</v>
      </c>
      <c r="E7063" t="s">
        <v>1563</v>
      </c>
      <c r="F7063" t="s">
        <v>69</v>
      </c>
      <c r="G7063" t="s">
        <v>35</v>
      </c>
      <c r="H7063" t="s">
        <v>36</v>
      </c>
      <c r="I7063" t="s">
        <v>37</v>
      </c>
      <c r="J7063" t="s">
        <v>241</v>
      </c>
      <c r="K7063" t="s">
        <v>242</v>
      </c>
      <c r="L7063" t="s">
        <v>110</v>
      </c>
      <c r="M7063" t="s">
        <v>38</v>
      </c>
      <c r="N7063" t="s">
        <v>39</v>
      </c>
      <c r="O7063" s="23">
        <v>149</v>
      </c>
      <c r="P7063" s="9">
        <v>7.06</v>
      </c>
      <c r="Q7063" t="s">
        <v>40</v>
      </c>
      <c r="R7063">
        <v>47746</v>
      </c>
      <c r="S7063" s="9">
        <v>21.09</v>
      </c>
      <c r="T7063" s="26">
        <v>4.7889999999999997</v>
      </c>
      <c r="U7063" s="8">
        <v>101.01</v>
      </c>
      <c r="V7063" t="s">
        <v>41</v>
      </c>
      <c r="W7063" t="s">
        <v>2007</v>
      </c>
      <c r="X7063" t="s">
        <v>42</v>
      </c>
      <c r="Y7063" t="s">
        <v>1740</v>
      </c>
      <c r="AA7063" s="1">
        <f t="shared" si="763"/>
        <v>46084</v>
      </c>
      <c r="AB7063" s="2">
        <f t="shared" si="764"/>
        <v>3</v>
      </c>
      <c r="AC7063" s="2">
        <f t="shared" si="765"/>
        <v>2026</v>
      </c>
      <c r="AD7063" s="2" t="str">
        <f>IFERROR(VLOOKUP(A7063,'Aux Área'!$A$4:$B$123,2,0),"-")</f>
        <v>OPERAÇÃO</v>
      </c>
    </row>
    <row r="7064" spans="1:30" x14ac:dyDescent="0.3">
      <c r="A7064" t="s">
        <v>2278</v>
      </c>
      <c r="B7064" t="s">
        <v>4664</v>
      </c>
      <c r="C7064" t="s">
        <v>10968</v>
      </c>
      <c r="D7064" t="s">
        <v>3310</v>
      </c>
      <c r="E7064" t="s">
        <v>3311</v>
      </c>
      <c r="F7064" t="s">
        <v>2281</v>
      </c>
      <c r="G7064" t="s">
        <v>1135</v>
      </c>
      <c r="H7064" t="s">
        <v>2275</v>
      </c>
      <c r="I7064" t="s">
        <v>1497</v>
      </c>
      <c r="J7064" t="s">
        <v>165</v>
      </c>
      <c r="K7064" t="s">
        <v>166</v>
      </c>
      <c r="L7064" t="s">
        <v>167</v>
      </c>
      <c r="M7064" t="s">
        <v>38</v>
      </c>
      <c r="N7064" t="s">
        <v>39</v>
      </c>
      <c r="O7064" s="23">
        <v>512</v>
      </c>
      <c r="P7064" s="9">
        <v>10.52</v>
      </c>
      <c r="Q7064" t="s">
        <v>40</v>
      </c>
      <c r="R7064">
        <v>122888</v>
      </c>
      <c r="S7064" s="9">
        <v>48.67</v>
      </c>
      <c r="T7064" s="26">
        <v>4.8899999999999997</v>
      </c>
      <c r="U7064" s="8">
        <v>238.01</v>
      </c>
      <c r="V7064" t="s">
        <v>41</v>
      </c>
      <c r="W7064" t="s">
        <v>2276</v>
      </c>
      <c r="X7064" t="s">
        <v>42</v>
      </c>
      <c r="Y7064" t="s">
        <v>2277</v>
      </c>
      <c r="AA7064" s="1">
        <f t="shared" si="763"/>
        <v>46084</v>
      </c>
      <c r="AB7064" s="2">
        <f t="shared" si="764"/>
        <v>3</v>
      </c>
      <c r="AC7064" s="2">
        <f t="shared" si="765"/>
        <v>2026</v>
      </c>
      <c r="AD7064" s="2" t="str">
        <f>IFERROR(VLOOKUP(A7064,'Aux Área'!$A$4:$B$123,2,0),"-")</f>
        <v>INSPEÇÃO</v>
      </c>
    </row>
    <row r="7065" spans="1:30" x14ac:dyDescent="0.3">
      <c r="A7065" t="s">
        <v>56</v>
      </c>
      <c r="B7065" t="s">
        <v>266</v>
      </c>
      <c r="C7065" t="s">
        <v>10969</v>
      </c>
      <c r="D7065" t="s">
        <v>120</v>
      </c>
      <c r="E7065" t="s">
        <v>121</v>
      </c>
      <c r="F7065" t="s">
        <v>57</v>
      </c>
      <c r="G7065" t="s">
        <v>35</v>
      </c>
      <c r="H7065" t="s">
        <v>36</v>
      </c>
      <c r="I7065" t="s">
        <v>37</v>
      </c>
      <c r="J7065" t="s">
        <v>10485</v>
      </c>
      <c r="K7065" t="s">
        <v>527</v>
      </c>
      <c r="L7065" t="s">
        <v>124</v>
      </c>
      <c r="M7065" t="s">
        <v>38</v>
      </c>
      <c r="N7065" t="s">
        <v>39</v>
      </c>
      <c r="O7065" s="23">
        <v>372</v>
      </c>
      <c r="P7065" s="9">
        <v>9.74</v>
      </c>
      <c r="Q7065" t="s">
        <v>40</v>
      </c>
      <c r="R7065">
        <v>49148</v>
      </c>
      <c r="S7065" s="9">
        <v>38.200000000000003</v>
      </c>
      <c r="T7065" s="26">
        <v>4.79</v>
      </c>
      <c r="U7065" s="8">
        <v>182.99</v>
      </c>
      <c r="V7065" t="s">
        <v>10970</v>
      </c>
      <c r="W7065" t="s">
        <v>2007</v>
      </c>
      <c r="X7065" t="s">
        <v>42</v>
      </c>
      <c r="Y7065" t="s">
        <v>1740</v>
      </c>
      <c r="AA7065" s="1">
        <f t="shared" si="763"/>
        <v>46084</v>
      </c>
      <c r="AB7065" s="2">
        <f t="shared" si="764"/>
        <v>3</v>
      </c>
      <c r="AC7065" s="2">
        <f t="shared" si="765"/>
        <v>2026</v>
      </c>
      <c r="AD7065" s="2" t="str">
        <f>IFERROR(VLOOKUP(A7065,'Aux Área'!$A$4:$B$123,2,0),"-")</f>
        <v>CONSERVA</v>
      </c>
    </row>
    <row r="7066" spans="1:30" x14ac:dyDescent="0.3">
      <c r="A7066" t="s">
        <v>1999</v>
      </c>
      <c r="B7066" t="s">
        <v>3016</v>
      </c>
      <c r="C7066" t="s">
        <v>10971</v>
      </c>
      <c r="D7066" t="s">
        <v>1297</v>
      </c>
      <c r="E7066" t="s">
        <v>2221</v>
      </c>
      <c r="F7066" t="s">
        <v>2002</v>
      </c>
      <c r="G7066" t="s">
        <v>659</v>
      </c>
      <c r="H7066" t="s">
        <v>2003</v>
      </c>
      <c r="I7066" t="s">
        <v>667</v>
      </c>
      <c r="J7066" t="s">
        <v>231</v>
      </c>
      <c r="K7066" t="s">
        <v>232</v>
      </c>
      <c r="L7066" t="s">
        <v>217</v>
      </c>
      <c r="M7066" t="s">
        <v>38</v>
      </c>
      <c r="N7066" t="s">
        <v>668</v>
      </c>
      <c r="O7066" s="23">
        <v>387</v>
      </c>
      <c r="P7066" s="9">
        <v>4.2300000000000004</v>
      </c>
      <c r="Q7066" t="s">
        <v>40</v>
      </c>
      <c r="R7066">
        <v>20184</v>
      </c>
      <c r="S7066" s="9">
        <v>91.45</v>
      </c>
      <c r="T7066" s="26">
        <v>5.99</v>
      </c>
      <c r="U7066" s="8">
        <v>547.79</v>
      </c>
      <c r="V7066" t="s">
        <v>10972</v>
      </c>
      <c r="W7066" t="s">
        <v>1985</v>
      </c>
      <c r="X7066" t="s">
        <v>42</v>
      </c>
      <c r="Y7066" t="s">
        <v>1986</v>
      </c>
      <c r="AA7066" s="1">
        <f t="shared" si="763"/>
        <v>46084</v>
      </c>
      <c r="AB7066" s="2">
        <f t="shared" si="764"/>
        <v>3</v>
      </c>
      <c r="AC7066" s="2">
        <f t="shared" si="765"/>
        <v>2026</v>
      </c>
      <c r="AD7066" s="2" t="str">
        <f>IFERROR(VLOOKUP(A7066,'Aux Área'!$A$4:$B$123,2,0),"-")</f>
        <v>PESADOS</v>
      </c>
    </row>
    <row r="7067" spans="1:30" x14ac:dyDescent="0.3">
      <c r="A7067" t="s">
        <v>1999</v>
      </c>
      <c r="C7067" t="s">
        <v>10971</v>
      </c>
      <c r="F7067" t="s">
        <v>2002</v>
      </c>
      <c r="K7067" t="s">
        <v>232</v>
      </c>
      <c r="N7067" t="s">
        <v>15690</v>
      </c>
      <c r="O7067" t="s">
        <v>15244</v>
      </c>
      <c r="P7067" s="9" t="s">
        <v>15244</v>
      </c>
      <c r="Q7067" t="s">
        <v>40</v>
      </c>
      <c r="R7067" t="s">
        <v>15244</v>
      </c>
      <c r="S7067">
        <v>21</v>
      </c>
      <c r="U7067" s="8">
        <v>69.319999999999993</v>
      </c>
      <c r="AA7067" s="1">
        <f t="shared" si="763"/>
        <v>46084</v>
      </c>
      <c r="AB7067" s="2">
        <f t="shared" si="764"/>
        <v>3</v>
      </c>
      <c r="AC7067" s="2">
        <f t="shared" si="765"/>
        <v>2026</v>
      </c>
      <c r="AD7067" s="2" t="str">
        <f>IFERROR(VLOOKUP(A7067,'Aux Área'!$A$4:$B$123,2,0),"-")</f>
        <v>PESADOS</v>
      </c>
    </row>
    <row r="7068" spans="1:30" x14ac:dyDescent="0.3">
      <c r="A7068" t="s">
        <v>662</v>
      </c>
      <c r="B7068" t="s">
        <v>183</v>
      </c>
      <c r="C7068" t="s">
        <v>10973</v>
      </c>
      <c r="D7068" t="s">
        <v>1568</v>
      </c>
      <c r="E7068" t="s">
        <v>1569</v>
      </c>
      <c r="F7068" t="s">
        <v>653</v>
      </c>
      <c r="G7068" t="s">
        <v>1495</v>
      </c>
      <c r="H7068" t="s">
        <v>1571</v>
      </c>
      <c r="I7068" t="s">
        <v>1497</v>
      </c>
      <c r="J7068" t="s">
        <v>237</v>
      </c>
      <c r="K7068" t="s">
        <v>238</v>
      </c>
      <c r="L7068" t="s">
        <v>110</v>
      </c>
      <c r="M7068" t="s">
        <v>38</v>
      </c>
      <c r="N7068" t="s">
        <v>668</v>
      </c>
      <c r="O7068" s="23">
        <v>0</v>
      </c>
      <c r="P7068" s="9">
        <v>0</v>
      </c>
      <c r="Q7068" t="s">
        <v>40</v>
      </c>
      <c r="R7068">
        <v>0</v>
      </c>
      <c r="S7068" s="9">
        <v>76.180000000000007</v>
      </c>
      <c r="T7068" s="26">
        <v>6.04</v>
      </c>
      <c r="U7068" s="8">
        <v>460.13</v>
      </c>
      <c r="V7068" t="s">
        <v>41</v>
      </c>
      <c r="W7068" t="s">
        <v>652</v>
      </c>
      <c r="X7068" t="s">
        <v>42</v>
      </c>
      <c r="Y7068" t="s">
        <v>653</v>
      </c>
      <c r="AA7068" s="1">
        <f t="shared" si="763"/>
        <v>46084</v>
      </c>
      <c r="AB7068" s="2">
        <f t="shared" si="764"/>
        <v>3</v>
      </c>
      <c r="AC7068" s="2">
        <f t="shared" si="765"/>
        <v>2026</v>
      </c>
      <c r="AD7068" s="2" t="str">
        <f>IFERROR(VLOOKUP(A7068,'Aux Área'!$A$4:$B$123,2,0),"-")</f>
        <v>SÃO PEDRO</v>
      </c>
    </row>
    <row r="7069" spans="1:30" x14ac:dyDescent="0.3">
      <c r="A7069" t="s">
        <v>662</v>
      </c>
      <c r="C7069" t="s">
        <v>10973</v>
      </c>
      <c r="F7069" t="s">
        <v>15689</v>
      </c>
      <c r="K7069" t="s">
        <v>238</v>
      </c>
      <c r="N7069" t="s">
        <v>15690</v>
      </c>
      <c r="O7069" s="23">
        <v>0</v>
      </c>
      <c r="P7069" s="23">
        <v>0</v>
      </c>
      <c r="Q7069" t="s">
        <v>40</v>
      </c>
      <c r="R7069">
        <v>0</v>
      </c>
      <c r="S7069">
        <v>3.45</v>
      </c>
      <c r="U7069" s="8">
        <v>13.77</v>
      </c>
      <c r="AA7069" s="1">
        <f t="shared" si="763"/>
        <v>46084</v>
      </c>
      <c r="AB7069" s="2">
        <f t="shared" si="764"/>
        <v>3</v>
      </c>
      <c r="AC7069" s="2">
        <f t="shared" si="765"/>
        <v>2026</v>
      </c>
      <c r="AD7069" s="2" t="str">
        <f>IFERROR(VLOOKUP(A7069,'Aux Área'!$A$4:$B$123,2,0),"-")</f>
        <v>SÃO PEDRO</v>
      </c>
    </row>
    <row r="7070" spans="1:30" x14ac:dyDescent="0.3">
      <c r="A7070" t="s">
        <v>30</v>
      </c>
      <c r="B7070" t="s">
        <v>453</v>
      </c>
      <c r="C7070" t="s">
        <v>10974</v>
      </c>
      <c r="D7070" t="s">
        <v>958</v>
      </c>
      <c r="E7070" t="s">
        <v>959</v>
      </c>
      <c r="F7070" t="s">
        <v>34</v>
      </c>
      <c r="G7070" t="s">
        <v>35</v>
      </c>
      <c r="H7070" t="s">
        <v>36</v>
      </c>
      <c r="I7070" t="s">
        <v>37</v>
      </c>
      <c r="J7070" t="s">
        <v>1210</v>
      </c>
      <c r="K7070" t="s">
        <v>1211</v>
      </c>
      <c r="L7070" t="s">
        <v>155</v>
      </c>
      <c r="M7070" t="s">
        <v>38</v>
      </c>
      <c r="N7070" t="s">
        <v>39</v>
      </c>
      <c r="O7070" s="23">
        <v>362</v>
      </c>
      <c r="P7070" s="9">
        <v>9.65</v>
      </c>
      <c r="Q7070" t="s">
        <v>40</v>
      </c>
      <c r="R7070">
        <v>19113</v>
      </c>
      <c r="S7070" s="9">
        <v>37.520000000000003</v>
      </c>
      <c r="T7070" s="26">
        <v>4.8899999999999997</v>
      </c>
      <c r="U7070" s="8">
        <v>183.47</v>
      </c>
      <c r="V7070" t="s">
        <v>10975</v>
      </c>
      <c r="W7070" t="s">
        <v>2007</v>
      </c>
      <c r="X7070" t="s">
        <v>42</v>
      </c>
      <c r="Y7070" t="s">
        <v>1740</v>
      </c>
      <c r="AA7070" s="1">
        <f t="shared" si="763"/>
        <v>46084</v>
      </c>
      <c r="AB7070" s="2">
        <f t="shared" si="764"/>
        <v>3</v>
      </c>
      <c r="AC7070" s="2">
        <f t="shared" si="765"/>
        <v>2026</v>
      </c>
      <c r="AD7070" s="2" t="str">
        <f>IFERROR(VLOOKUP(A7070,'Aux Área'!$A$4:$B$123,2,0),"-")</f>
        <v>OPERAÇÃO</v>
      </c>
    </row>
    <row r="7071" spans="1:30" x14ac:dyDescent="0.3">
      <c r="A7071" t="s">
        <v>2746</v>
      </c>
      <c r="B7071" t="s">
        <v>2190</v>
      </c>
      <c r="C7071" t="s">
        <v>10976</v>
      </c>
      <c r="D7071" t="s">
        <v>326</v>
      </c>
      <c r="E7071" t="s">
        <v>327</v>
      </c>
      <c r="F7071" t="s">
        <v>15508</v>
      </c>
      <c r="G7071" t="s">
        <v>635</v>
      </c>
      <c r="H7071" t="s">
        <v>2749</v>
      </c>
      <c r="I7071" t="s">
        <v>839</v>
      </c>
      <c r="J7071" t="s">
        <v>237</v>
      </c>
      <c r="K7071" t="s">
        <v>238</v>
      </c>
      <c r="L7071" t="s">
        <v>110</v>
      </c>
      <c r="M7071" t="s">
        <v>38</v>
      </c>
      <c r="N7071" t="s">
        <v>638</v>
      </c>
      <c r="O7071" s="23">
        <v>0</v>
      </c>
      <c r="P7071" s="9">
        <v>0</v>
      </c>
      <c r="Q7071" t="s">
        <v>40</v>
      </c>
      <c r="R7071">
        <v>231099</v>
      </c>
      <c r="S7071" s="9">
        <v>255</v>
      </c>
      <c r="T7071" s="26">
        <v>5.99</v>
      </c>
      <c r="U7071" s="8">
        <v>1527.45</v>
      </c>
      <c r="V7071" t="s">
        <v>41</v>
      </c>
      <c r="W7071" t="s">
        <v>2007</v>
      </c>
      <c r="X7071" t="s">
        <v>42</v>
      </c>
      <c r="Y7071" t="s">
        <v>1740</v>
      </c>
      <c r="AA7071" s="1">
        <f t="shared" si="763"/>
        <v>46084</v>
      </c>
      <c r="AB7071" s="2">
        <f t="shared" si="764"/>
        <v>3</v>
      </c>
      <c r="AC7071" s="2">
        <f t="shared" si="765"/>
        <v>2026</v>
      </c>
      <c r="AD7071" s="2" t="str">
        <f>IFERROR(VLOOKUP(A7071,'Aux Área'!$A$4:$B$123,2,0),"-")</f>
        <v>TI</v>
      </c>
    </row>
    <row r="7072" spans="1:30" x14ac:dyDescent="0.3">
      <c r="A7072" t="s">
        <v>2306</v>
      </c>
      <c r="B7072" t="s">
        <v>4613</v>
      </c>
      <c r="C7072" t="s">
        <v>10977</v>
      </c>
      <c r="D7072" t="s">
        <v>4386</v>
      </c>
      <c r="E7072" t="s">
        <v>4387</v>
      </c>
      <c r="F7072" t="s">
        <v>2309</v>
      </c>
      <c r="G7072" t="s">
        <v>1135</v>
      </c>
      <c r="H7072" t="s">
        <v>2275</v>
      </c>
      <c r="I7072" t="s">
        <v>1497</v>
      </c>
      <c r="J7072" t="s">
        <v>1665</v>
      </c>
      <c r="K7072" t="s">
        <v>1666</v>
      </c>
      <c r="L7072" t="s">
        <v>301</v>
      </c>
      <c r="M7072" t="s">
        <v>38</v>
      </c>
      <c r="N7072" t="s">
        <v>39</v>
      </c>
      <c r="O7072" s="23">
        <v>452</v>
      </c>
      <c r="P7072" s="9">
        <v>11.33</v>
      </c>
      <c r="Q7072" t="s">
        <v>40</v>
      </c>
      <c r="R7072">
        <v>118800</v>
      </c>
      <c r="S7072" s="9">
        <v>39.909999999999997</v>
      </c>
      <c r="T7072" s="26">
        <v>4.6900000000000004</v>
      </c>
      <c r="U7072" s="8">
        <v>187.18</v>
      </c>
      <c r="V7072" t="s">
        <v>10978</v>
      </c>
      <c r="W7072" t="s">
        <v>2276</v>
      </c>
      <c r="X7072" t="s">
        <v>42</v>
      </c>
      <c r="Y7072" t="s">
        <v>2277</v>
      </c>
      <c r="AA7072" s="1">
        <f t="shared" si="763"/>
        <v>46084</v>
      </c>
      <c r="AB7072" s="2">
        <f t="shared" si="764"/>
        <v>3</v>
      </c>
      <c r="AC7072" s="2">
        <f t="shared" si="765"/>
        <v>2026</v>
      </c>
      <c r="AD7072" s="2" t="str">
        <f>IFERROR(VLOOKUP(A7072,'Aux Área'!$A$4:$B$123,2,0),"-")</f>
        <v>INSPEÇÃO</v>
      </c>
    </row>
    <row r="7073" spans="1:30" x14ac:dyDescent="0.3">
      <c r="A7073" t="s">
        <v>72</v>
      </c>
      <c r="B7073" t="s">
        <v>243</v>
      </c>
      <c r="C7073" t="s">
        <v>10979</v>
      </c>
      <c r="D7073" t="s">
        <v>95</v>
      </c>
      <c r="E7073" t="s">
        <v>96</v>
      </c>
      <c r="F7073" t="s">
        <v>73</v>
      </c>
      <c r="G7073" t="s">
        <v>35</v>
      </c>
      <c r="H7073" t="s">
        <v>36</v>
      </c>
      <c r="I7073" t="s">
        <v>37</v>
      </c>
      <c r="J7073" t="s">
        <v>237</v>
      </c>
      <c r="K7073" t="s">
        <v>238</v>
      </c>
      <c r="L7073" t="s">
        <v>110</v>
      </c>
      <c r="M7073" t="s">
        <v>38</v>
      </c>
      <c r="N7073" t="s">
        <v>39</v>
      </c>
      <c r="O7073" s="23">
        <v>307</v>
      </c>
      <c r="P7073" s="9">
        <v>8.3000000000000007</v>
      </c>
      <c r="Q7073" t="s">
        <v>40</v>
      </c>
      <c r="R7073">
        <v>23362</v>
      </c>
      <c r="S7073" s="9">
        <v>37</v>
      </c>
      <c r="T7073" s="26">
        <v>4.6900000000000004</v>
      </c>
      <c r="U7073" s="8">
        <v>173.53</v>
      </c>
      <c r="V7073" t="s">
        <v>41</v>
      </c>
      <c r="W7073" t="s">
        <v>2007</v>
      </c>
      <c r="X7073" t="s">
        <v>42</v>
      </c>
      <c r="Y7073" t="s">
        <v>1740</v>
      </c>
      <c r="AA7073" s="1">
        <f t="shared" si="763"/>
        <v>46084</v>
      </c>
      <c r="AB7073" s="2">
        <f t="shared" si="764"/>
        <v>3</v>
      </c>
      <c r="AC7073" s="2">
        <f t="shared" si="765"/>
        <v>2026</v>
      </c>
      <c r="AD7073" s="2" t="str">
        <f>IFERROR(VLOOKUP(A7073,'Aux Área'!$A$4:$B$123,2,0),"-")</f>
        <v>CONSERVA</v>
      </c>
    </row>
    <row r="7074" spans="1:30" x14ac:dyDescent="0.3">
      <c r="A7074" t="s">
        <v>2477</v>
      </c>
      <c r="B7074" t="s">
        <v>2478</v>
      </c>
      <c r="C7074" t="s">
        <v>10980</v>
      </c>
      <c r="D7074" t="s">
        <v>3622</v>
      </c>
      <c r="E7074" t="s">
        <v>3623</v>
      </c>
      <c r="F7074" t="s">
        <v>2480</v>
      </c>
      <c r="G7074" t="s">
        <v>659</v>
      </c>
      <c r="H7074" t="s">
        <v>2215</v>
      </c>
      <c r="I7074" t="s">
        <v>667</v>
      </c>
      <c r="J7074" t="s">
        <v>188</v>
      </c>
      <c r="K7074" t="s">
        <v>189</v>
      </c>
      <c r="L7074" t="s">
        <v>190</v>
      </c>
      <c r="M7074" t="s">
        <v>38</v>
      </c>
      <c r="N7074" t="s">
        <v>668</v>
      </c>
      <c r="O7074" s="23">
        <v>380</v>
      </c>
      <c r="P7074" s="9">
        <v>6.66</v>
      </c>
      <c r="Q7074" t="s">
        <v>40</v>
      </c>
      <c r="R7074">
        <v>10005</v>
      </c>
      <c r="S7074" s="9">
        <v>57.03</v>
      </c>
      <c r="T7074" s="26">
        <v>6.49</v>
      </c>
      <c r="U7074" s="8">
        <v>370.12</v>
      </c>
      <c r="V7074" t="s">
        <v>112</v>
      </c>
      <c r="W7074" t="s">
        <v>2007</v>
      </c>
      <c r="X7074" t="s">
        <v>42</v>
      </c>
      <c r="Y7074" t="s">
        <v>1740</v>
      </c>
      <c r="AA7074" s="1">
        <f t="shared" si="763"/>
        <v>46084</v>
      </c>
      <c r="AB7074" s="2">
        <f t="shared" si="764"/>
        <v>3</v>
      </c>
      <c r="AC7074" s="2">
        <f t="shared" si="765"/>
        <v>2026</v>
      </c>
      <c r="AD7074" s="2" t="str">
        <f>IFERROR(VLOOKUP(A7074,'Aux Área'!$A$4:$B$123,2,0),"-")</f>
        <v>APH</v>
      </c>
    </row>
    <row r="7075" spans="1:30" x14ac:dyDescent="0.3">
      <c r="A7075" t="s">
        <v>2314</v>
      </c>
      <c r="B7075" t="s">
        <v>4624</v>
      </c>
      <c r="C7075" t="s">
        <v>10981</v>
      </c>
      <c r="D7075" t="s">
        <v>9879</v>
      </c>
      <c r="E7075" t="s">
        <v>9667</v>
      </c>
      <c r="F7075" t="s">
        <v>2317</v>
      </c>
      <c r="G7075" t="s">
        <v>1300</v>
      </c>
      <c r="H7075" t="s">
        <v>1301</v>
      </c>
      <c r="I7075" t="s">
        <v>37</v>
      </c>
      <c r="J7075" t="s">
        <v>231</v>
      </c>
      <c r="K7075" t="s">
        <v>232</v>
      </c>
      <c r="L7075" t="s">
        <v>217</v>
      </c>
      <c r="M7075" t="s">
        <v>38</v>
      </c>
      <c r="N7075" t="s">
        <v>39</v>
      </c>
      <c r="O7075" s="23">
        <v>538</v>
      </c>
      <c r="P7075" s="9">
        <v>10.15</v>
      </c>
      <c r="Q7075" t="s">
        <v>40</v>
      </c>
      <c r="R7075">
        <v>68968</v>
      </c>
      <c r="S7075" s="9">
        <v>53</v>
      </c>
      <c r="T7075" s="26">
        <v>4.8600000000000003</v>
      </c>
      <c r="U7075" s="8">
        <v>257.60000000000002</v>
      </c>
      <c r="V7075" t="s">
        <v>10982</v>
      </c>
      <c r="W7075" t="s">
        <v>2276</v>
      </c>
      <c r="X7075" t="s">
        <v>42</v>
      </c>
      <c r="Y7075" t="s">
        <v>2277</v>
      </c>
      <c r="AA7075" s="1">
        <f t="shared" si="763"/>
        <v>46084</v>
      </c>
      <c r="AB7075" s="2">
        <f t="shared" si="764"/>
        <v>3</v>
      </c>
      <c r="AC7075" s="2">
        <f t="shared" si="765"/>
        <v>2026</v>
      </c>
      <c r="AD7075" s="2" t="str">
        <f>IFERROR(VLOOKUP(A7075,'Aux Área'!$A$4:$B$123,2,0),"-")</f>
        <v>INSPEÇÃO</v>
      </c>
    </row>
    <row r="7076" spans="1:30" x14ac:dyDescent="0.3">
      <c r="A7076" t="s">
        <v>2181</v>
      </c>
      <c r="B7076" t="s">
        <v>4595</v>
      </c>
      <c r="C7076" t="s">
        <v>10983</v>
      </c>
      <c r="D7076" t="s">
        <v>9027</v>
      </c>
      <c r="E7076" t="s">
        <v>9028</v>
      </c>
      <c r="F7076" t="s">
        <v>2184</v>
      </c>
      <c r="G7076" t="s">
        <v>1135</v>
      </c>
      <c r="H7076" t="s">
        <v>2185</v>
      </c>
      <c r="I7076" t="s">
        <v>2186</v>
      </c>
      <c r="J7076" t="s">
        <v>108</v>
      </c>
      <c r="K7076" t="s">
        <v>109</v>
      </c>
      <c r="L7076" t="s">
        <v>110</v>
      </c>
      <c r="M7076" t="s">
        <v>38</v>
      </c>
      <c r="N7076" t="s">
        <v>668</v>
      </c>
      <c r="O7076" s="23">
        <v>838</v>
      </c>
      <c r="P7076" s="9">
        <v>15.41</v>
      </c>
      <c r="Q7076" t="s">
        <v>40</v>
      </c>
      <c r="R7076">
        <v>130067</v>
      </c>
      <c r="S7076" s="9">
        <v>54.39</v>
      </c>
      <c r="T7076" s="26">
        <v>6.1909999999999998</v>
      </c>
      <c r="U7076" s="8">
        <v>336.73</v>
      </c>
      <c r="V7076" t="s">
        <v>10984</v>
      </c>
      <c r="W7076" t="s">
        <v>2007</v>
      </c>
      <c r="X7076" t="s">
        <v>42</v>
      </c>
      <c r="Y7076" t="s">
        <v>2188</v>
      </c>
      <c r="AA7076" s="1">
        <f t="shared" si="763"/>
        <v>46084</v>
      </c>
      <c r="AB7076" s="2">
        <f t="shared" si="764"/>
        <v>3</v>
      </c>
      <c r="AC7076" s="2">
        <f t="shared" si="765"/>
        <v>2026</v>
      </c>
      <c r="AD7076" s="2" t="str">
        <f>IFERROR(VLOOKUP(A7076,'Aux Área'!$A$4:$B$123,2,0),"-")</f>
        <v>INSPEÇÃO</v>
      </c>
    </row>
    <row r="7077" spans="1:30" x14ac:dyDescent="0.3">
      <c r="A7077" t="s">
        <v>2260</v>
      </c>
      <c r="B7077" t="s">
        <v>113</v>
      </c>
      <c r="C7077" t="s">
        <v>10985</v>
      </c>
      <c r="D7077" t="s">
        <v>3162</v>
      </c>
      <c r="E7077" t="s">
        <v>3163</v>
      </c>
      <c r="F7077" t="s">
        <v>2262</v>
      </c>
      <c r="G7077" t="s">
        <v>35</v>
      </c>
      <c r="H7077" t="s">
        <v>2263</v>
      </c>
      <c r="I7077" t="s">
        <v>2186</v>
      </c>
      <c r="J7077" t="s">
        <v>165</v>
      </c>
      <c r="K7077" t="s">
        <v>166</v>
      </c>
      <c r="L7077" t="s">
        <v>167</v>
      </c>
      <c r="M7077" t="s">
        <v>38</v>
      </c>
      <c r="N7077" t="s">
        <v>668</v>
      </c>
      <c r="O7077" s="23">
        <v>744</v>
      </c>
      <c r="P7077" s="9">
        <v>14.29</v>
      </c>
      <c r="Q7077" t="s">
        <v>40</v>
      </c>
      <c r="R7077">
        <v>102826</v>
      </c>
      <c r="S7077" s="9">
        <v>52.07</v>
      </c>
      <c r="T7077" s="26">
        <v>6.2409999999999997</v>
      </c>
      <c r="U7077" s="8">
        <v>324.95999999999998</v>
      </c>
      <c r="V7077" t="s">
        <v>112</v>
      </c>
      <c r="W7077" t="s">
        <v>2007</v>
      </c>
      <c r="X7077" t="s">
        <v>42</v>
      </c>
      <c r="Y7077" t="s">
        <v>1740</v>
      </c>
      <c r="AA7077" s="1">
        <f t="shared" si="763"/>
        <v>46084</v>
      </c>
      <c r="AB7077" s="2">
        <f t="shared" si="764"/>
        <v>3</v>
      </c>
      <c r="AC7077" s="2">
        <f t="shared" si="765"/>
        <v>2026</v>
      </c>
      <c r="AD7077" s="2" t="str">
        <f>IFERROR(VLOOKUP(A7077,'Aux Área'!$A$4:$B$123,2,0),"-")</f>
        <v>INSPEÇÃO</v>
      </c>
    </row>
    <row r="7078" spans="1:30" x14ac:dyDescent="0.3">
      <c r="A7078" t="s">
        <v>62</v>
      </c>
      <c r="B7078" t="s">
        <v>1455</v>
      </c>
      <c r="C7078" t="s">
        <v>10986</v>
      </c>
      <c r="D7078" t="s">
        <v>158</v>
      </c>
      <c r="E7078" t="s">
        <v>159</v>
      </c>
      <c r="F7078" t="s">
        <v>63</v>
      </c>
      <c r="G7078" t="s">
        <v>35</v>
      </c>
      <c r="H7078" t="s">
        <v>36</v>
      </c>
      <c r="I7078" t="s">
        <v>37</v>
      </c>
      <c r="J7078" t="s">
        <v>237</v>
      </c>
      <c r="K7078" t="s">
        <v>238</v>
      </c>
      <c r="L7078" t="s">
        <v>110</v>
      </c>
      <c r="M7078" t="s">
        <v>38</v>
      </c>
      <c r="N7078" t="s">
        <v>39</v>
      </c>
      <c r="O7078" s="23">
        <v>313</v>
      </c>
      <c r="P7078" s="9">
        <v>8.69</v>
      </c>
      <c r="Q7078" t="s">
        <v>40</v>
      </c>
      <c r="R7078">
        <v>65943</v>
      </c>
      <c r="S7078" s="9">
        <v>36</v>
      </c>
      <c r="T7078" s="26">
        <v>4.6900000000000004</v>
      </c>
      <c r="U7078" s="8">
        <v>168.84</v>
      </c>
      <c r="V7078" t="s">
        <v>41</v>
      </c>
      <c r="W7078" t="s">
        <v>2007</v>
      </c>
      <c r="X7078" t="s">
        <v>42</v>
      </c>
      <c r="Y7078" t="s">
        <v>1740</v>
      </c>
      <c r="AA7078" s="1">
        <f t="shared" si="763"/>
        <v>46084</v>
      </c>
      <c r="AB7078" s="2">
        <f t="shared" si="764"/>
        <v>3</v>
      </c>
      <c r="AC7078" s="2">
        <f t="shared" si="765"/>
        <v>2026</v>
      </c>
      <c r="AD7078" s="2" t="str">
        <f>IFERROR(VLOOKUP(A7078,'Aux Área'!$A$4:$B$123,2,0),"-")</f>
        <v>CONSERVA</v>
      </c>
    </row>
    <row r="7079" spans="1:30" x14ac:dyDescent="0.3">
      <c r="A7079" t="s">
        <v>2632</v>
      </c>
      <c r="B7079" t="s">
        <v>2633</v>
      </c>
      <c r="C7079" t="s">
        <v>10987</v>
      </c>
      <c r="D7079" t="s">
        <v>8713</v>
      </c>
      <c r="E7079" t="s">
        <v>8714</v>
      </c>
      <c r="F7079" t="s">
        <v>3712</v>
      </c>
      <c r="G7079" t="s">
        <v>1300</v>
      </c>
      <c r="H7079" t="s">
        <v>2635</v>
      </c>
      <c r="I7079" t="s">
        <v>37</v>
      </c>
      <c r="J7079" t="s">
        <v>89</v>
      </c>
      <c r="K7079" t="s">
        <v>90</v>
      </c>
      <c r="L7079" t="s">
        <v>91</v>
      </c>
      <c r="M7079" t="s">
        <v>38</v>
      </c>
      <c r="N7079" t="s">
        <v>39</v>
      </c>
      <c r="O7079" s="23">
        <v>323</v>
      </c>
      <c r="P7079" s="9">
        <v>7.18</v>
      </c>
      <c r="Q7079" t="s">
        <v>40</v>
      </c>
      <c r="R7079">
        <v>11720</v>
      </c>
      <c r="S7079" s="9">
        <v>44.99</v>
      </c>
      <c r="T7079" s="26">
        <v>4.8899999999999997</v>
      </c>
      <c r="U7079" s="8">
        <v>220</v>
      </c>
      <c r="V7079" t="s">
        <v>10988</v>
      </c>
      <c r="W7079" t="s">
        <v>2007</v>
      </c>
      <c r="X7079" t="s">
        <v>42</v>
      </c>
      <c r="Y7079" t="s">
        <v>1740</v>
      </c>
      <c r="AA7079" s="1">
        <f t="shared" si="763"/>
        <v>46084</v>
      </c>
      <c r="AB7079" s="2">
        <f t="shared" si="764"/>
        <v>3</v>
      </c>
      <c r="AC7079" s="2">
        <f t="shared" si="765"/>
        <v>2026</v>
      </c>
      <c r="AD7079" s="2" t="str">
        <f>IFERROR(VLOOKUP(A7079,'Aux Área'!$A$4:$B$123,2,0),"-")</f>
        <v>TI</v>
      </c>
    </row>
    <row r="7080" spans="1:30" x14ac:dyDescent="0.3">
      <c r="A7080" t="s">
        <v>2650</v>
      </c>
      <c r="B7080" t="s">
        <v>10989</v>
      </c>
      <c r="C7080" t="s">
        <v>10990</v>
      </c>
      <c r="D7080" t="s">
        <v>2944</v>
      </c>
      <c r="E7080" t="s">
        <v>2945</v>
      </c>
      <c r="F7080" t="s">
        <v>3615</v>
      </c>
      <c r="G7080" t="s">
        <v>1300</v>
      </c>
      <c r="H7080" t="s">
        <v>2635</v>
      </c>
      <c r="I7080" t="s">
        <v>37</v>
      </c>
      <c r="J7080" t="s">
        <v>89</v>
      </c>
      <c r="K7080" t="s">
        <v>90</v>
      </c>
      <c r="L7080" t="s">
        <v>91</v>
      </c>
      <c r="M7080" t="s">
        <v>38</v>
      </c>
      <c r="N7080" t="s">
        <v>39</v>
      </c>
      <c r="O7080" s="23">
        <v>249</v>
      </c>
      <c r="P7080" s="9">
        <v>4.78</v>
      </c>
      <c r="Q7080" t="s">
        <v>40</v>
      </c>
      <c r="R7080">
        <v>19421</v>
      </c>
      <c r="S7080" s="9">
        <v>52.06</v>
      </c>
      <c r="T7080" s="26">
        <v>4.8899999999999997</v>
      </c>
      <c r="U7080" s="8">
        <v>254.57</v>
      </c>
      <c r="V7080" t="s">
        <v>10991</v>
      </c>
      <c r="W7080" t="s">
        <v>2276</v>
      </c>
      <c r="X7080" t="s">
        <v>42</v>
      </c>
      <c r="Y7080" t="s">
        <v>1740</v>
      </c>
      <c r="AA7080" s="1">
        <f t="shared" si="763"/>
        <v>46084</v>
      </c>
      <c r="AB7080" s="2">
        <f t="shared" si="764"/>
        <v>3</v>
      </c>
      <c r="AC7080" s="2">
        <f t="shared" si="765"/>
        <v>2026</v>
      </c>
      <c r="AD7080" s="2" t="str">
        <f>IFERROR(VLOOKUP(A7080,'Aux Área'!$A$4:$B$123,2,0),"-")</f>
        <v>TI</v>
      </c>
    </row>
    <row r="7081" spans="1:30" x14ac:dyDescent="0.3">
      <c r="A7081" t="s">
        <v>2488</v>
      </c>
      <c r="B7081" t="s">
        <v>2489</v>
      </c>
      <c r="C7081" t="s">
        <v>10992</v>
      </c>
      <c r="D7081" t="s">
        <v>8628</v>
      </c>
      <c r="E7081" t="s">
        <v>8629</v>
      </c>
      <c r="F7081" t="s">
        <v>2491</v>
      </c>
      <c r="G7081" t="s">
        <v>659</v>
      </c>
      <c r="H7081" t="s">
        <v>2215</v>
      </c>
      <c r="I7081" t="s">
        <v>667</v>
      </c>
      <c r="J7081" t="s">
        <v>165</v>
      </c>
      <c r="K7081" t="s">
        <v>166</v>
      </c>
      <c r="L7081" t="s">
        <v>167</v>
      </c>
      <c r="M7081" t="s">
        <v>38</v>
      </c>
      <c r="N7081" t="s">
        <v>668</v>
      </c>
      <c r="O7081" s="23">
        <v>241</v>
      </c>
      <c r="P7081" s="9">
        <v>4.74</v>
      </c>
      <c r="Q7081" t="s">
        <v>40</v>
      </c>
      <c r="R7081">
        <v>6857</v>
      </c>
      <c r="S7081" s="9">
        <v>50.8</v>
      </c>
      <c r="T7081" s="26">
        <v>6.2409999999999997</v>
      </c>
      <c r="U7081" s="8">
        <v>317.04000000000002</v>
      </c>
      <c r="V7081" t="s">
        <v>112</v>
      </c>
      <c r="W7081" t="s">
        <v>2007</v>
      </c>
      <c r="X7081" t="s">
        <v>42</v>
      </c>
      <c r="Y7081" t="s">
        <v>1740</v>
      </c>
      <c r="AA7081" s="1">
        <f t="shared" si="763"/>
        <v>46084</v>
      </c>
      <c r="AB7081" s="2">
        <f t="shared" si="764"/>
        <v>3</v>
      </c>
      <c r="AC7081" s="2">
        <f t="shared" si="765"/>
        <v>2026</v>
      </c>
      <c r="AD7081" s="2" t="str">
        <f>IFERROR(VLOOKUP(A7081,'Aux Área'!$A$4:$B$123,2,0),"-")</f>
        <v>APH</v>
      </c>
    </row>
    <row r="7082" spans="1:30" x14ac:dyDescent="0.3">
      <c r="A7082" t="s">
        <v>1295</v>
      </c>
      <c r="B7082" t="s">
        <v>1753</v>
      </c>
      <c r="C7082" t="s">
        <v>10993</v>
      </c>
      <c r="D7082" t="s">
        <v>1297</v>
      </c>
      <c r="E7082" t="s">
        <v>2221</v>
      </c>
      <c r="F7082" t="s">
        <v>1299</v>
      </c>
      <c r="G7082" t="s">
        <v>1135</v>
      </c>
      <c r="H7082" t="s">
        <v>1301</v>
      </c>
      <c r="I7082" t="s">
        <v>839</v>
      </c>
      <c r="J7082" t="s">
        <v>169</v>
      </c>
      <c r="K7082" t="s">
        <v>170</v>
      </c>
      <c r="L7082" t="s">
        <v>124</v>
      </c>
      <c r="M7082" t="s">
        <v>38</v>
      </c>
      <c r="N7082" t="s">
        <v>39</v>
      </c>
      <c r="O7082" s="23">
        <v>0</v>
      </c>
      <c r="P7082" s="23">
        <v>0</v>
      </c>
      <c r="Q7082" t="s">
        <v>40</v>
      </c>
      <c r="R7082" t="s">
        <v>15244</v>
      </c>
      <c r="S7082" s="9">
        <v>55</v>
      </c>
      <c r="T7082" s="26">
        <v>4.8899999999999997</v>
      </c>
      <c r="U7082" s="8">
        <v>268.95</v>
      </c>
      <c r="V7082" t="s">
        <v>41</v>
      </c>
      <c r="W7082" t="s">
        <v>2007</v>
      </c>
      <c r="X7082" t="s">
        <v>42</v>
      </c>
      <c r="Y7082" t="s">
        <v>1740</v>
      </c>
      <c r="AA7082" s="1">
        <f t="shared" si="763"/>
        <v>46084</v>
      </c>
      <c r="AB7082" s="2">
        <f t="shared" si="764"/>
        <v>3</v>
      </c>
      <c r="AC7082" s="2">
        <f t="shared" si="765"/>
        <v>2026</v>
      </c>
      <c r="AD7082" s="2" t="str">
        <f>IFERROR(VLOOKUP(A7082,'Aux Área'!$A$4:$B$123,2,0),"-")</f>
        <v>LUCCA JR - OP</v>
      </c>
    </row>
    <row r="7083" spans="1:30" x14ac:dyDescent="0.3">
      <c r="A7083" t="s">
        <v>68</v>
      </c>
      <c r="B7083" t="s">
        <v>296</v>
      </c>
      <c r="C7083" t="s">
        <v>10994</v>
      </c>
      <c r="D7083" t="s">
        <v>1562</v>
      </c>
      <c r="E7083" t="s">
        <v>1563</v>
      </c>
      <c r="F7083" t="s">
        <v>69</v>
      </c>
      <c r="G7083" t="s">
        <v>35</v>
      </c>
      <c r="H7083" t="s">
        <v>36</v>
      </c>
      <c r="I7083" t="s">
        <v>37</v>
      </c>
      <c r="J7083" t="s">
        <v>237</v>
      </c>
      <c r="K7083" t="s">
        <v>238</v>
      </c>
      <c r="L7083" t="s">
        <v>110</v>
      </c>
      <c r="M7083" t="s">
        <v>38</v>
      </c>
      <c r="N7083" t="s">
        <v>39</v>
      </c>
      <c r="O7083" s="23">
        <v>396</v>
      </c>
      <c r="P7083" s="9">
        <v>10.41</v>
      </c>
      <c r="Q7083" t="s">
        <v>40</v>
      </c>
      <c r="R7083">
        <v>48142</v>
      </c>
      <c r="S7083" s="9">
        <v>38.04</v>
      </c>
      <c r="T7083" s="26">
        <v>4.6900000000000004</v>
      </c>
      <c r="U7083" s="8">
        <v>178.41</v>
      </c>
      <c r="V7083" t="s">
        <v>41</v>
      </c>
      <c r="W7083" t="s">
        <v>2007</v>
      </c>
      <c r="X7083" t="s">
        <v>42</v>
      </c>
      <c r="Y7083" t="s">
        <v>1740</v>
      </c>
      <c r="AA7083" s="1">
        <f t="shared" si="763"/>
        <v>46084</v>
      </c>
      <c r="AB7083" s="2">
        <f t="shared" si="764"/>
        <v>3</v>
      </c>
      <c r="AC7083" s="2">
        <f t="shared" si="765"/>
        <v>2026</v>
      </c>
      <c r="AD7083" s="2" t="str">
        <f>IFERROR(VLOOKUP(A7083,'Aux Área'!$A$4:$B$123,2,0),"-")</f>
        <v>OPERAÇÃO</v>
      </c>
    </row>
    <row r="7084" spans="1:30" x14ac:dyDescent="0.3">
      <c r="A7084" t="s">
        <v>2643</v>
      </c>
      <c r="B7084" t="s">
        <v>2307</v>
      </c>
      <c r="C7084" t="s">
        <v>10995</v>
      </c>
      <c r="D7084" t="s">
        <v>7207</v>
      </c>
      <c r="E7084" t="s">
        <v>7208</v>
      </c>
      <c r="F7084" t="s">
        <v>2646</v>
      </c>
      <c r="G7084" t="s">
        <v>1300</v>
      </c>
      <c r="H7084" t="s">
        <v>1301</v>
      </c>
      <c r="I7084" t="s">
        <v>37</v>
      </c>
      <c r="J7084" t="s">
        <v>122</v>
      </c>
      <c r="K7084" t="s">
        <v>123</v>
      </c>
      <c r="L7084" t="s">
        <v>124</v>
      </c>
      <c r="M7084" t="s">
        <v>38</v>
      </c>
      <c r="N7084" t="s">
        <v>39</v>
      </c>
      <c r="O7084" s="23">
        <v>848</v>
      </c>
      <c r="P7084" s="9">
        <v>17.739999999999998</v>
      </c>
      <c r="Q7084" t="s">
        <v>40</v>
      </c>
      <c r="R7084">
        <v>116424</v>
      </c>
      <c r="S7084" s="9">
        <v>47.81</v>
      </c>
      <c r="T7084" s="26">
        <v>4.9800000000000004</v>
      </c>
      <c r="U7084" s="8">
        <v>238.09</v>
      </c>
      <c r="V7084" t="s">
        <v>41</v>
      </c>
      <c r="W7084" t="s">
        <v>2276</v>
      </c>
      <c r="X7084" t="s">
        <v>42</v>
      </c>
      <c r="Y7084" t="s">
        <v>2277</v>
      </c>
      <c r="AA7084" s="1">
        <f t="shared" si="763"/>
        <v>46084</v>
      </c>
      <c r="AB7084" s="2">
        <f t="shared" si="764"/>
        <v>3</v>
      </c>
      <c r="AC7084" s="2">
        <f t="shared" si="765"/>
        <v>2026</v>
      </c>
      <c r="AD7084" s="2" t="str">
        <f>IFERROR(VLOOKUP(A7084,'Aux Área'!$A$4:$B$123,2,0),"-")</f>
        <v>INSPEÇÃO</v>
      </c>
    </row>
    <row r="7085" spans="1:30" x14ac:dyDescent="0.3">
      <c r="A7085" t="s">
        <v>2282</v>
      </c>
      <c r="B7085" t="s">
        <v>4679</v>
      </c>
      <c r="C7085" t="s">
        <v>10996</v>
      </c>
      <c r="D7085" t="s">
        <v>10122</v>
      </c>
      <c r="E7085" t="s">
        <v>9671</v>
      </c>
      <c r="F7085" t="s">
        <v>2285</v>
      </c>
      <c r="G7085" t="s">
        <v>1135</v>
      </c>
      <c r="H7085" t="s">
        <v>2275</v>
      </c>
      <c r="I7085" t="s">
        <v>1497</v>
      </c>
      <c r="J7085" t="s">
        <v>165</v>
      </c>
      <c r="K7085" t="s">
        <v>166</v>
      </c>
      <c r="L7085" t="s">
        <v>167</v>
      </c>
      <c r="M7085" t="s">
        <v>38</v>
      </c>
      <c r="N7085" t="s">
        <v>39</v>
      </c>
      <c r="O7085" s="23">
        <v>376</v>
      </c>
      <c r="P7085" s="9">
        <v>8.92</v>
      </c>
      <c r="Q7085" t="s">
        <v>40</v>
      </c>
      <c r="R7085">
        <v>103075</v>
      </c>
      <c r="S7085" s="9">
        <v>42.16</v>
      </c>
      <c r="T7085" s="26">
        <v>4.8899999999999997</v>
      </c>
      <c r="U7085" s="8">
        <v>206.16</v>
      </c>
      <c r="V7085" t="s">
        <v>112</v>
      </c>
      <c r="W7085" t="s">
        <v>2276</v>
      </c>
      <c r="X7085" t="s">
        <v>42</v>
      </c>
      <c r="Y7085" t="s">
        <v>2277</v>
      </c>
      <c r="AA7085" s="1">
        <f t="shared" si="763"/>
        <v>46084</v>
      </c>
      <c r="AB7085" s="2">
        <f t="shared" si="764"/>
        <v>3</v>
      </c>
      <c r="AC7085" s="2">
        <f t="shared" si="765"/>
        <v>2026</v>
      </c>
      <c r="AD7085" s="2" t="str">
        <f>IFERROR(VLOOKUP(A7085,'Aux Área'!$A$4:$B$123,2,0),"-")</f>
        <v>INSPEÇÃO</v>
      </c>
    </row>
    <row r="7086" spans="1:30" x14ac:dyDescent="0.3">
      <c r="A7086" t="s">
        <v>5620</v>
      </c>
      <c r="B7086" t="s">
        <v>9277</v>
      </c>
      <c r="C7086" t="s">
        <v>10997</v>
      </c>
      <c r="D7086" t="s">
        <v>2160</v>
      </c>
      <c r="E7086" t="s">
        <v>2161</v>
      </c>
      <c r="F7086" t="s">
        <v>6208</v>
      </c>
      <c r="G7086" t="s">
        <v>1135</v>
      </c>
      <c r="H7086" t="s">
        <v>5545</v>
      </c>
      <c r="I7086" t="s">
        <v>839</v>
      </c>
      <c r="J7086" t="s">
        <v>165</v>
      </c>
      <c r="K7086" t="s">
        <v>166</v>
      </c>
      <c r="L7086" t="s">
        <v>167</v>
      </c>
      <c r="M7086" t="s">
        <v>38</v>
      </c>
      <c r="N7086" t="s">
        <v>39</v>
      </c>
      <c r="O7086" s="23">
        <v>255</v>
      </c>
      <c r="P7086" s="9">
        <v>5.35</v>
      </c>
      <c r="Q7086" t="s">
        <v>40</v>
      </c>
      <c r="R7086">
        <v>30709</v>
      </c>
      <c r="S7086" s="9">
        <v>47.62</v>
      </c>
      <c r="T7086" s="26">
        <v>4.891</v>
      </c>
      <c r="U7086" s="8">
        <v>232.89</v>
      </c>
      <c r="V7086" t="s">
        <v>112</v>
      </c>
      <c r="W7086" t="s">
        <v>2276</v>
      </c>
      <c r="X7086" t="s">
        <v>42</v>
      </c>
      <c r="Y7086" t="s">
        <v>2277</v>
      </c>
      <c r="AA7086" s="1">
        <f t="shared" si="763"/>
        <v>46084</v>
      </c>
      <c r="AB7086" s="2">
        <f t="shared" si="764"/>
        <v>3</v>
      </c>
      <c r="AC7086" s="2">
        <f t="shared" si="765"/>
        <v>2026</v>
      </c>
      <c r="AD7086" s="2" t="str">
        <f>IFERROR(VLOOKUP(A7086,'Aux Área'!$A$4:$B$123,2,0),"-")</f>
        <v>INSPEÇÃO</v>
      </c>
    </row>
    <row r="7087" spans="1:30" x14ac:dyDescent="0.3">
      <c r="A7087" t="s">
        <v>2638</v>
      </c>
      <c r="B7087" t="s">
        <v>4593</v>
      </c>
      <c r="C7087" t="s">
        <v>10998</v>
      </c>
      <c r="D7087" t="s">
        <v>7192</v>
      </c>
      <c r="E7087" t="s">
        <v>7193</v>
      </c>
      <c r="F7087" t="s">
        <v>2641</v>
      </c>
      <c r="G7087" t="s">
        <v>1135</v>
      </c>
      <c r="H7087" t="s">
        <v>2275</v>
      </c>
      <c r="I7087" t="s">
        <v>1497</v>
      </c>
      <c r="J7087" t="s">
        <v>275</v>
      </c>
      <c r="K7087" t="s">
        <v>276</v>
      </c>
      <c r="L7087" t="s">
        <v>124</v>
      </c>
      <c r="M7087" t="s">
        <v>38</v>
      </c>
      <c r="N7087" t="s">
        <v>39</v>
      </c>
      <c r="O7087" s="23">
        <v>533</v>
      </c>
      <c r="P7087" s="9">
        <v>11.14</v>
      </c>
      <c r="Q7087" t="s">
        <v>40</v>
      </c>
      <c r="R7087">
        <v>110353</v>
      </c>
      <c r="S7087" s="9">
        <v>47.84</v>
      </c>
      <c r="T7087" s="26">
        <v>4.79</v>
      </c>
      <c r="U7087" s="8">
        <v>229.15</v>
      </c>
      <c r="V7087" t="s">
        <v>10999</v>
      </c>
      <c r="W7087" t="s">
        <v>2276</v>
      </c>
      <c r="X7087" t="s">
        <v>42</v>
      </c>
      <c r="Y7087" t="s">
        <v>2277</v>
      </c>
      <c r="AA7087" s="1">
        <f t="shared" si="763"/>
        <v>46084</v>
      </c>
      <c r="AB7087" s="2">
        <f t="shared" si="764"/>
        <v>3</v>
      </c>
      <c r="AC7087" s="2">
        <f t="shared" si="765"/>
        <v>2026</v>
      </c>
      <c r="AD7087" s="2" t="str">
        <f>IFERROR(VLOOKUP(A7087,'Aux Área'!$A$4:$B$123,2,0),"-")</f>
        <v>INSPEÇÃO</v>
      </c>
    </row>
    <row r="7088" spans="1:30" x14ac:dyDescent="0.3">
      <c r="A7088" t="s">
        <v>56</v>
      </c>
      <c r="B7088" t="s">
        <v>266</v>
      </c>
      <c r="C7088" t="s">
        <v>11000</v>
      </c>
      <c r="D7088" t="s">
        <v>120</v>
      </c>
      <c r="E7088" t="s">
        <v>121</v>
      </c>
      <c r="F7088" t="s">
        <v>57</v>
      </c>
      <c r="G7088" t="s">
        <v>35</v>
      </c>
      <c r="H7088" t="s">
        <v>36</v>
      </c>
      <c r="I7088" t="s">
        <v>37</v>
      </c>
      <c r="J7088" t="s">
        <v>169</v>
      </c>
      <c r="K7088" t="s">
        <v>170</v>
      </c>
      <c r="L7088" t="s">
        <v>124</v>
      </c>
      <c r="M7088" t="s">
        <v>38</v>
      </c>
      <c r="N7088" t="s">
        <v>39</v>
      </c>
      <c r="O7088" s="23">
        <v>358</v>
      </c>
      <c r="P7088" s="9">
        <v>9.85</v>
      </c>
      <c r="Q7088" t="s">
        <v>40</v>
      </c>
      <c r="R7088">
        <v>49506</v>
      </c>
      <c r="S7088" s="9">
        <v>36.33</v>
      </c>
      <c r="T7088" s="26">
        <v>4.8899999999999997</v>
      </c>
      <c r="U7088" s="8">
        <v>177.65</v>
      </c>
      <c r="V7088" t="s">
        <v>41</v>
      </c>
      <c r="W7088" t="s">
        <v>2007</v>
      </c>
      <c r="X7088" t="s">
        <v>42</v>
      </c>
      <c r="Y7088" t="s">
        <v>1740</v>
      </c>
      <c r="AA7088" s="1">
        <f t="shared" ref="AA7088:AA7151" si="766">IFERROR(DATEVALUE(C7088),"-")</f>
        <v>46084</v>
      </c>
      <c r="AB7088" s="2">
        <f t="shared" ref="AB7088:AB7151" si="767">IFERROR(MONTH(AA7088),"-")</f>
        <v>3</v>
      </c>
      <c r="AC7088" s="2">
        <f t="shared" ref="AC7088:AC7151" si="768">IFERROR(YEAR(AA7088),"-")</f>
        <v>2026</v>
      </c>
      <c r="AD7088" s="2" t="str">
        <f>IFERROR(VLOOKUP(A7088,'Aux Área'!$A$4:$B$123,2,0),"-")</f>
        <v>CONSERVA</v>
      </c>
    </row>
    <row r="7089" spans="1:30" x14ac:dyDescent="0.3">
      <c r="A7089" t="s">
        <v>2278</v>
      </c>
      <c r="B7089" t="s">
        <v>4664</v>
      </c>
      <c r="C7089" t="s">
        <v>11001</v>
      </c>
      <c r="D7089" t="s">
        <v>3243</v>
      </c>
      <c r="E7089" t="s">
        <v>3244</v>
      </c>
      <c r="F7089" t="s">
        <v>2281</v>
      </c>
      <c r="G7089" t="s">
        <v>1135</v>
      </c>
      <c r="H7089" t="s">
        <v>2275</v>
      </c>
      <c r="I7089" t="s">
        <v>1497</v>
      </c>
      <c r="J7089" t="s">
        <v>169</v>
      </c>
      <c r="K7089" t="s">
        <v>170</v>
      </c>
      <c r="L7089" t="s">
        <v>124</v>
      </c>
      <c r="M7089" t="s">
        <v>38</v>
      </c>
      <c r="N7089" t="s">
        <v>39</v>
      </c>
      <c r="O7089" s="23">
        <v>205</v>
      </c>
      <c r="P7089" s="9">
        <v>6.77</v>
      </c>
      <c r="Q7089" t="s">
        <v>40</v>
      </c>
      <c r="R7089">
        <v>123093</v>
      </c>
      <c r="S7089" s="9">
        <v>30.3</v>
      </c>
      <c r="T7089" s="26">
        <v>4.891</v>
      </c>
      <c r="U7089" s="8">
        <v>148.21</v>
      </c>
      <c r="V7089" t="s">
        <v>41</v>
      </c>
      <c r="W7089" t="s">
        <v>2276</v>
      </c>
      <c r="X7089" t="s">
        <v>42</v>
      </c>
      <c r="Y7089" t="s">
        <v>2277</v>
      </c>
      <c r="AA7089" s="1">
        <f t="shared" si="766"/>
        <v>46084</v>
      </c>
      <c r="AB7089" s="2">
        <f t="shared" si="767"/>
        <v>3</v>
      </c>
      <c r="AC7089" s="2">
        <f t="shared" si="768"/>
        <v>2026</v>
      </c>
      <c r="AD7089" s="2" t="str">
        <f>IFERROR(VLOOKUP(A7089,'Aux Área'!$A$4:$B$123,2,0),"-")</f>
        <v>INSPEÇÃO</v>
      </c>
    </row>
    <row r="7090" spans="1:30" x14ac:dyDescent="0.3">
      <c r="A7090" t="s">
        <v>2691</v>
      </c>
      <c r="B7090" t="s">
        <v>2692</v>
      </c>
      <c r="C7090" t="s">
        <v>11002</v>
      </c>
      <c r="D7090" t="s">
        <v>2142</v>
      </c>
      <c r="E7090" t="s">
        <v>2143</v>
      </c>
      <c r="F7090" t="s">
        <v>5979</v>
      </c>
      <c r="G7090" t="s">
        <v>1635</v>
      </c>
      <c r="H7090" t="s">
        <v>2635</v>
      </c>
      <c r="I7090" t="s">
        <v>37</v>
      </c>
      <c r="J7090" t="s">
        <v>165</v>
      </c>
      <c r="K7090" t="s">
        <v>166</v>
      </c>
      <c r="L7090" t="s">
        <v>167</v>
      </c>
      <c r="M7090" t="s">
        <v>38</v>
      </c>
      <c r="N7090" t="s">
        <v>39</v>
      </c>
      <c r="O7090" s="23">
        <v>248</v>
      </c>
      <c r="P7090" s="9">
        <v>8.6999999999999993</v>
      </c>
      <c r="Q7090" t="s">
        <v>40</v>
      </c>
      <c r="R7090">
        <v>17658</v>
      </c>
      <c r="S7090" s="9">
        <v>28.52</v>
      </c>
      <c r="T7090" s="26">
        <v>4.8899999999999997</v>
      </c>
      <c r="U7090" s="8">
        <v>139.46</v>
      </c>
      <c r="V7090" t="s">
        <v>112</v>
      </c>
      <c r="W7090" t="s">
        <v>2007</v>
      </c>
      <c r="X7090" t="s">
        <v>42</v>
      </c>
      <c r="Y7090" t="s">
        <v>1740</v>
      </c>
      <c r="AA7090" s="1">
        <f t="shared" si="766"/>
        <v>46084</v>
      </c>
      <c r="AB7090" s="2">
        <f t="shared" si="767"/>
        <v>3</v>
      </c>
      <c r="AC7090" s="2">
        <f t="shared" si="768"/>
        <v>2026</v>
      </c>
      <c r="AD7090" s="2" t="str">
        <f>IFERROR(VLOOKUP(A7090,'Aux Área'!$A$4:$B$123,2,0),"-")</f>
        <v>TI</v>
      </c>
    </row>
    <row r="7091" spans="1:30" x14ac:dyDescent="0.3">
      <c r="A7091" t="s">
        <v>2212</v>
      </c>
      <c r="B7091" t="s">
        <v>2466</v>
      </c>
      <c r="C7091" t="s">
        <v>11003</v>
      </c>
      <c r="D7091" t="s">
        <v>11004</v>
      </c>
      <c r="E7091" t="s">
        <v>11005</v>
      </c>
      <c r="F7091" t="s">
        <v>2214</v>
      </c>
      <c r="G7091" t="s">
        <v>35</v>
      </c>
      <c r="H7091" t="s">
        <v>2215</v>
      </c>
      <c r="I7091" t="s">
        <v>839</v>
      </c>
      <c r="J7091" t="s">
        <v>1665</v>
      </c>
      <c r="K7091" t="s">
        <v>1666</v>
      </c>
      <c r="L7091" t="s">
        <v>301</v>
      </c>
      <c r="M7091" t="s">
        <v>38</v>
      </c>
      <c r="N7091" t="s">
        <v>668</v>
      </c>
      <c r="O7091" s="23">
        <v>246</v>
      </c>
      <c r="P7091" s="9">
        <v>5.5</v>
      </c>
      <c r="Q7091" t="s">
        <v>40</v>
      </c>
      <c r="R7091">
        <v>13012</v>
      </c>
      <c r="S7091" s="9">
        <v>44.72</v>
      </c>
      <c r="T7091" s="26">
        <v>6.39</v>
      </c>
      <c r="U7091" s="8">
        <v>285.76</v>
      </c>
      <c r="V7091" t="s">
        <v>11006</v>
      </c>
      <c r="W7091" t="s">
        <v>2007</v>
      </c>
      <c r="X7091" t="s">
        <v>42</v>
      </c>
      <c r="Y7091" t="s">
        <v>2217</v>
      </c>
      <c r="AA7091" s="1">
        <f t="shared" si="766"/>
        <v>46084</v>
      </c>
      <c r="AB7091" s="2">
        <f t="shared" si="767"/>
        <v>3</v>
      </c>
      <c r="AC7091" s="2">
        <f t="shared" si="768"/>
        <v>2026</v>
      </c>
      <c r="AD7091" s="2" t="str">
        <f>IFERROR(VLOOKUP(A7091,'Aux Área'!$A$4:$B$123,2,0),"-")</f>
        <v>APH</v>
      </c>
    </row>
    <row r="7092" spans="1:30" x14ac:dyDescent="0.3">
      <c r="A7092" t="s">
        <v>10689</v>
      </c>
      <c r="B7092" t="s">
        <v>1946</v>
      </c>
      <c r="C7092" t="s">
        <v>11007</v>
      </c>
      <c r="D7092" t="s">
        <v>1948</v>
      </c>
      <c r="E7092" t="s">
        <v>1949</v>
      </c>
      <c r="F7092" t="s">
        <v>653</v>
      </c>
      <c r="G7092" t="s">
        <v>635</v>
      </c>
      <c r="H7092" t="s">
        <v>1571</v>
      </c>
      <c r="I7092" t="s">
        <v>839</v>
      </c>
      <c r="J7092" t="s">
        <v>409</v>
      </c>
      <c r="K7092" t="s">
        <v>410</v>
      </c>
      <c r="L7092" t="s">
        <v>141</v>
      </c>
      <c r="M7092" t="s">
        <v>38</v>
      </c>
      <c r="N7092" t="s">
        <v>668</v>
      </c>
      <c r="O7092" s="23">
        <v>0</v>
      </c>
      <c r="P7092" s="9">
        <v>0</v>
      </c>
      <c r="Q7092" t="s">
        <v>40</v>
      </c>
      <c r="R7092">
        <v>0</v>
      </c>
      <c r="S7092" s="9">
        <v>111.69</v>
      </c>
      <c r="T7092" s="26">
        <v>6.09</v>
      </c>
      <c r="U7092" s="8">
        <v>680.19</v>
      </c>
      <c r="V7092" t="s">
        <v>11008</v>
      </c>
      <c r="W7092" t="s">
        <v>652</v>
      </c>
      <c r="X7092" t="s">
        <v>42</v>
      </c>
      <c r="Y7092" t="s">
        <v>653</v>
      </c>
      <c r="AA7092" s="1">
        <f t="shared" si="766"/>
        <v>46084</v>
      </c>
      <c r="AB7092" s="2">
        <f t="shared" si="767"/>
        <v>3</v>
      </c>
      <c r="AC7092" s="2">
        <f t="shared" si="768"/>
        <v>2026</v>
      </c>
      <c r="AD7092" s="2" t="str">
        <f>IFERROR(VLOOKUP(A7092,'Aux Área'!$A$4:$B$123,2,0),"-")</f>
        <v>SÃO PEDRO</v>
      </c>
    </row>
    <row r="7093" spans="1:30" x14ac:dyDescent="0.3">
      <c r="A7093" t="s">
        <v>2306</v>
      </c>
      <c r="B7093" t="s">
        <v>4613</v>
      </c>
      <c r="C7093" t="s">
        <v>11009</v>
      </c>
      <c r="D7093" t="s">
        <v>4386</v>
      </c>
      <c r="E7093" t="s">
        <v>4387</v>
      </c>
      <c r="F7093" t="s">
        <v>2309</v>
      </c>
      <c r="G7093" t="s">
        <v>1135</v>
      </c>
      <c r="H7093" t="s">
        <v>2275</v>
      </c>
      <c r="I7093" t="s">
        <v>1497</v>
      </c>
      <c r="J7093" t="s">
        <v>1665</v>
      </c>
      <c r="K7093" t="s">
        <v>1666</v>
      </c>
      <c r="L7093" t="s">
        <v>301</v>
      </c>
      <c r="M7093" t="s">
        <v>38</v>
      </c>
      <c r="N7093" t="s">
        <v>39</v>
      </c>
      <c r="O7093" s="23">
        <v>283</v>
      </c>
      <c r="P7093" s="9">
        <v>9.2200000000000006</v>
      </c>
      <c r="Q7093" t="s">
        <v>40</v>
      </c>
      <c r="R7093">
        <v>119083</v>
      </c>
      <c r="S7093" s="9">
        <v>30.68</v>
      </c>
      <c r="T7093" s="26">
        <v>4.6900000000000004</v>
      </c>
      <c r="U7093" s="8">
        <v>143.88999999999999</v>
      </c>
      <c r="V7093" t="s">
        <v>11010</v>
      </c>
      <c r="W7093" t="s">
        <v>2276</v>
      </c>
      <c r="X7093" t="s">
        <v>42</v>
      </c>
      <c r="Y7093" t="s">
        <v>2277</v>
      </c>
      <c r="AA7093" s="1">
        <f t="shared" si="766"/>
        <v>46084</v>
      </c>
      <c r="AB7093" s="2">
        <f t="shared" si="767"/>
        <v>3</v>
      </c>
      <c r="AC7093" s="2">
        <f t="shared" si="768"/>
        <v>2026</v>
      </c>
      <c r="AD7093" s="2" t="str">
        <f>IFERROR(VLOOKUP(A7093,'Aux Área'!$A$4:$B$123,2,0),"-")</f>
        <v>INSPEÇÃO</v>
      </c>
    </row>
    <row r="7094" spans="1:30" x14ac:dyDescent="0.3">
      <c r="A7094" t="s">
        <v>2189</v>
      </c>
      <c r="B7094" t="s">
        <v>10781</v>
      </c>
      <c r="C7094" t="s">
        <v>11011</v>
      </c>
      <c r="D7094" t="s">
        <v>3030</v>
      </c>
      <c r="E7094" t="s">
        <v>3031</v>
      </c>
      <c r="F7094" t="s">
        <v>2192</v>
      </c>
      <c r="G7094" t="s">
        <v>1135</v>
      </c>
      <c r="H7094" t="s">
        <v>2185</v>
      </c>
      <c r="I7094" t="s">
        <v>2186</v>
      </c>
      <c r="J7094" t="s">
        <v>169</v>
      </c>
      <c r="K7094" t="s">
        <v>170</v>
      </c>
      <c r="L7094" t="s">
        <v>124</v>
      </c>
      <c r="M7094" t="s">
        <v>38</v>
      </c>
      <c r="N7094" t="s">
        <v>668</v>
      </c>
      <c r="O7094" s="23">
        <v>489</v>
      </c>
      <c r="P7094" s="9">
        <v>12.53</v>
      </c>
      <c r="Q7094" t="s">
        <v>40</v>
      </c>
      <c r="R7094">
        <v>32415</v>
      </c>
      <c r="S7094" s="9">
        <v>39.03</v>
      </c>
      <c r="T7094" s="26">
        <v>6.09</v>
      </c>
      <c r="U7094" s="8">
        <v>237.69</v>
      </c>
      <c r="V7094" t="s">
        <v>41</v>
      </c>
      <c r="W7094" t="s">
        <v>2007</v>
      </c>
      <c r="X7094" t="s">
        <v>42</v>
      </c>
      <c r="Y7094" t="s">
        <v>2188</v>
      </c>
      <c r="AA7094" s="1">
        <f t="shared" si="766"/>
        <v>46084</v>
      </c>
      <c r="AB7094" s="2">
        <f t="shared" si="767"/>
        <v>3</v>
      </c>
      <c r="AC7094" s="2">
        <f t="shared" si="768"/>
        <v>2026</v>
      </c>
      <c r="AD7094" s="2" t="str">
        <f>IFERROR(VLOOKUP(A7094,'Aux Área'!$A$4:$B$123,2,0),"-")</f>
        <v>INSPEÇÃO</v>
      </c>
    </row>
    <row r="7095" spans="1:30" x14ac:dyDescent="0.3">
      <c r="A7095" t="s">
        <v>9674</v>
      </c>
      <c r="B7095" t="s">
        <v>10327</v>
      </c>
      <c r="C7095" t="s">
        <v>11012</v>
      </c>
      <c r="D7095" t="s">
        <v>10329</v>
      </c>
      <c r="E7095" t="s">
        <v>9675</v>
      </c>
      <c r="F7095" t="s">
        <v>15506</v>
      </c>
      <c r="G7095" t="s">
        <v>1300</v>
      </c>
      <c r="H7095" t="s">
        <v>9676</v>
      </c>
      <c r="I7095" t="s">
        <v>37</v>
      </c>
      <c r="J7095" t="s">
        <v>169</v>
      </c>
      <c r="K7095" t="s">
        <v>170</v>
      </c>
      <c r="L7095" t="s">
        <v>124</v>
      </c>
      <c r="M7095" t="s">
        <v>38</v>
      </c>
      <c r="N7095" t="s">
        <v>39</v>
      </c>
      <c r="O7095" s="23">
        <v>307</v>
      </c>
      <c r="P7095" s="9">
        <v>8.18</v>
      </c>
      <c r="Q7095" t="s">
        <v>40</v>
      </c>
      <c r="R7095">
        <v>45670</v>
      </c>
      <c r="S7095" s="9">
        <v>37.51</v>
      </c>
      <c r="T7095" s="26">
        <v>4.8899999999999997</v>
      </c>
      <c r="U7095" s="8">
        <v>183.42</v>
      </c>
      <c r="V7095" t="s">
        <v>41</v>
      </c>
      <c r="W7095" t="s">
        <v>2007</v>
      </c>
      <c r="X7095" t="s">
        <v>42</v>
      </c>
      <c r="Y7095" t="s">
        <v>6209</v>
      </c>
      <c r="AA7095" s="1">
        <f t="shared" si="766"/>
        <v>46084</v>
      </c>
      <c r="AB7095" s="2">
        <f t="shared" si="767"/>
        <v>3</v>
      </c>
      <c r="AC7095" s="2">
        <f t="shared" si="768"/>
        <v>2026</v>
      </c>
      <c r="AD7095" s="2" t="str">
        <f>IFERROR(VLOOKUP(A7095,'Aux Área'!$A$4:$B$123,2,0),"-")</f>
        <v>TI</v>
      </c>
    </row>
    <row r="7096" spans="1:30" x14ac:dyDescent="0.3">
      <c r="A7096" t="s">
        <v>3092</v>
      </c>
      <c r="B7096" t="s">
        <v>4774</v>
      </c>
      <c r="C7096" t="s">
        <v>11013</v>
      </c>
      <c r="D7096" t="s">
        <v>3285</v>
      </c>
      <c r="E7096" t="s">
        <v>3286</v>
      </c>
      <c r="F7096" t="s">
        <v>3594</v>
      </c>
      <c r="G7096" t="s">
        <v>1135</v>
      </c>
      <c r="H7096" t="s">
        <v>2275</v>
      </c>
      <c r="I7096" t="s">
        <v>1497</v>
      </c>
      <c r="J7096" t="s">
        <v>188</v>
      </c>
      <c r="K7096" t="s">
        <v>189</v>
      </c>
      <c r="L7096" t="s">
        <v>190</v>
      </c>
      <c r="M7096" t="s">
        <v>38</v>
      </c>
      <c r="N7096" t="s">
        <v>39</v>
      </c>
      <c r="O7096" s="23">
        <v>490</v>
      </c>
      <c r="P7096" s="9">
        <v>10.35</v>
      </c>
      <c r="Q7096" t="s">
        <v>40</v>
      </c>
      <c r="R7096">
        <v>103085</v>
      </c>
      <c r="S7096" s="9">
        <v>47.35</v>
      </c>
      <c r="T7096" s="26">
        <v>4.99</v>
      </c>
      <c r="U7096" s="8">
        <v>236.28</v>
      </c>
      <c r="V7096" t="s">
        <v>41</v>
      </c>
      <c r="W7096" t="s">
        <v>2276</v>
      </c>
      <c r="X7096" t="s">
        <v>42</v>
      </c>
      <c r="Y7096" t="s">
        <v>2277</v>
      </c>
      <c r="AA7096" s="1">
        <f t="shared" si="766"/>
        <v>46084</v>
      </c>
      <c r="AB7096" s="2">
        <f t="shared" si="767"/>
        <v>3</v>
      </c>
      <c r="AC7096" s="2">
        <f t="shared" si="768"/>
        <v>2026</v>
      </c>
      <c r="AD7096" s="2" t="str">
        <f>IFERROR(VLOOKUP(A7096,'Aux Área'!$A$4:$B$123,2,0),"-")</f>
        <v>INSPEÇÃO</v>
      </c>
    </row>
    <row r="7097" spans="1:30" x14ac:dyDescent="0.3">
      <c r="A7097" t="s">
        <v>64</v>
      </c>
      <c r="B7097" t="s">
        <v>332</v>
      </c>
      <c r="C7097" t="s">
        <v>11014</v>
      </c>
      <c r="D7097" t="s">
        <v>127</v>
      </c>
      <c r="E7097" t="s">
        <v>128</v>
      </c>
      <c r="F7097" t="s">
        <v>65</v>
      </c>
      <c r="G7097" t="s">
        <v>35</v>
      </c>
      <c r="H7097" t="s">
        <v>36</v>
      </c>
      <c r="I7097" t="s">
        <v>37</v>
      </c>
      <c r="J7097" t="s">
        <v>1665</v>
      </c>
      <c r="K7097" t="s">
        <v>1666</v>
      </c>
      <c r="L7097" t="s">
        <v>301</v>
      </c>
      <c r="M7097" t="s">
        <v>38</v>
      </c>
      <c r="N7097" t="s">
        <v>39</v>
      </c>
      <c r="O7097" s="23">
        <v>373</v>
      </c>
      <c r="P7097" s="9">
        <v>9.5500000000000007</v>
      </c>
      <c r="Q7097" t="s">
        <v>40</v>
      </c>
      <c r="R7097">
        <v>51954</v>
      </c>
      <c r="S7097" s="9">
        <v>39.049999999999997</v>
      </c>
      <c r="T7097" s="26">
        <v>4.6900000000000004</v>
      </c>
      <c r="U7097" s="8">
        <v>183.14</v>
      </c>
      <c r="V7097" t="s">
        <v>11015</v>
      </c>
      <c r="W7097" t="s">
        <v>2007</v>
      </c>
      <c r="X7097" t="s">
        <v>42</v>
      </c>
      <c r="Y7097" t="s">
        <v>1740</v>
      </c>
      <c r="AA7097" s="1">
        <f t="shared" si="766"/>
        <v>46084</v>
      </c>
      <c r="AB7097" s="2">
        <f t="shared" si="767"/>
        <v>3</v>
      </c>
      <c r="AC7097" s="2">
        <f t="shared" si="768"/>
        <v>2026</v>
      </c>
      <c r="AD7097" s="2" t="str">
        <f>IFERROR(VLOOKUP(A7097,'Aux Área'!$A$4:$B$123,2,0),"-")</f>
        <v>ENGENHARIA</v>
      </c>
    </row>
    <row r="7098" spans="1:30" x14ac:dyDescent="0.3">
      <c r="A7098" t="s">
        <v>2574</v>
      </c>
      <c r="B7098" t="s">
        <v>2575</v>
      </c>
      <c r="C7098" t="s">
        <v>11016</v>
      </c>
      <c r="D7098" t="s">
        <v>2926</v>
      </c>
      <c r="E7098" t="s">
        <v>2927</v>
      </c>
      <c r="F7098" t="s">
        <v>2577</v>
      </c>
      <c r="G7098" t="s">
        <v>659</v>
      </c>
      <c r="H7098" t="s">
        <v>2215</v>
      </c>
      <c r="I7098" t="s">
        <v>667</v>
      </c>
      <c r="J7098" t="s">
        <v>356</v>
      </c>
      <c r="K7098" t="s">
        <v>357</v>
      </c>
      <c r="L7098" t="s">
        <v>124</v>
      </c>
      <c r="M7098" t="s">
        <v>38</v>
      </c>
      <c r="N7098" t="s">
        <v>668</v>
      </c>
      <c r="O7098" s="10">
        <v>117</v>
      </c>
      <c r="P7098" s="24">
        <v>4.1100000000000003</v>
      </c>
      <c r="Q7098" t="s">
        <v>40</v>
      </c>
      <c r="R7098">
        <v>8979</v>
      </c>
      <c r="S7098" s="9">
        <v>28.49</v>
      </c>
      <c r="T7098" s="26">
        <v>6.391</v>
      </c>
      <c r="U7098" s="8">
        <v>182.08</v>
      </c>
      <c r="V7098" t="s">
        <v>11017</v>
      </c>
      <c r="W7098" t="s">
        <v>2007</v>
      </c>
      <c r="X7098" t="s">
        <v>42</v>
      </c>
      <c r="Y7098" t="s">
        <v>1740</v>
      </c>
      <c r="AA7098" s="1">
        <f t="shared" si="766"/>
        <v>46084</v>
      </c>
      <c r="AB7098" s="2">
        <f t="shared" si="767"/>
        <v>3</v>
      </c>
      <c r="AC7098" s="2">
        <f t="shared" si="768"/>
        <v>2026</v>
      </c>
      <c r="AD7098" s="2" t="str">
        <f>IFERROR(VLOOKUP(A7098,'Aux Área'!$A$4:$B$123,2,0),"-")</f>
        <v>APH</v>
      </c>
    </row>
    <row r="7099" spans="1:30" x14ac:dyDescent="0.3">
      <c r="A7099" t="s">
        <v>2314</v>
      </c>
      <c r="B7099" t="s">
        <v>4624</v>
      </c>
      <c r="C7099" t="s">
        <v>11018</v>
      </c>
      <c r="D7099" t="s">
        <v>5291</v>
      </c>
      <c r="E7099" t="s">
        <v>5292</v>
      </c>
      <c r="F7099" t="s">
        <v>2317</v>
      </c>
      <c r="G7099" t="s">
        <v>1300</v>
      </c>
      <c r="H7099" t="s">
        <v>1301</v>
      </c>
      <c r="I7099" t="s">
        <v>37</v>
      </c>
      <c r="J7099" t="s">
        <v>231</v>
      </c>
      <c r="K7099" t="s">
        <v>232</v>
      </c>
      <c r="L7099" t="s">
        <v>217</v>
      </c>
      <c r="M7099" t="s">
        <v>38</v>
      </c>
      <c r="N7099" t="s">
        <v>39</v>
      </c>
      <c r="O7099" s="23">
        <v>478</v>
      </c>
      <c r="P7099" s="9">
        <v>10.56</v>
      </c>
      <c r="Q7099" t="s">
        <v>40</v>
      </c>
      <c r="R7099">
        <v>69446</v>
      </c>
      <c r="S7099" s="9">
        <v>45.27</v>
      </c>
      <c r="T7099" s="26">
        <v>4.8600000000000003</v>
      </c>
      <c r="U7099" s="8">
        <v>220.01</v>
      </c>
      <c r="V7099" t="s">
        <v>11019</v>
      </c>
      <c r="W7099" t="s">
        <v>2276</v>
      </c>
      <c r="X7099" t="s">
        <v>42</v>
      </c>
      <c r="Y7099" t="s">
        <v>2277</v>
      </c>
      <c r="AA7099" s="1">
        <f t="shared" si="766"/>
        <v>46084</v>
      </c>
      <c r="AB7099" s="2">
        <f t="shared" si="767"/>
        <v>3</v>
      </c>
      <c r="AC7099" s="2">
        <f t="shared" si="768"/>
        <v>2026</v>
      </c>
      <c r="AD7099" s="2" t="str">
        <f>IFERROR(VLOOKUP(A7099,'Aux Área'!$A$4:$B$123,2,0),"-")</f>
        <v>INSPEÇÃO</v>
      </c>
    </row>
    <row r="7100" spans="1:30" x14ac:dyDescent="0.3">
      <c r="A7100" t="s">
        <v>52</v>
      </c>
      <c r="B7100" t="s">
        <v>1449</v>
      </c>
      <c r="C7100" t="s">
        <v>11020</v>
      </c>
      <c r="D7100" t="s">
        <v>3197</v>
      </c>
      <c r="E7100" t="s">
        <v>3198</v>
      </c>
      <c r="F7100" t="s">
        <v>53</v>
      </c>
      <c r="G7100" t="s">
        <v>35</v>
      </c>
      <c r="H7100" t="s">
        <v>36</v>
      </c>
      <c r="I7100" t="s">
        <v>37</v>
      </c>
      <c r="J7100" t="s">
        <v>356</v>
      </c>
      <c r="K7100" t="s">
        <v>357</v>
      </c>
      <c r="L7100" t="s">
        <v>124</v>
      </c>
      <c r="M7100" t="s">
        <v>38</v>
      </c>
      <c r="N7100" t="s">
        <v>39</v>
      </c>
      <c r="O7100" s="23">
        <v>342</v>
      </c>
      <c r="P7100" s="9">
        <v>10.72</v>
      </c>
      <c r="Q7100" t="s">
        <v>40</v>
      </c>
      <c r="R7100">
        <v>70546</v>
      </c>
      <c r="S7100" s="9">
        <v>31.89</v>
      </c>
      <c r="T7100" s="26">
        <v>4.79</v>
      </c>
      <c r="U7100" s="8">
        <v>152.76</v>
      </c>
      <c r="V7100" t="s">
        <v>11021</v>
      </c>
      <c r="W7100" t="s">
        <v>2007</v>
      </c>
      <c r="X7100" t="s">
        <v>42</v>
      </c>
      <c r="Y7100" t="s">
        <v>1740</v>
      </c>
      <c r="AA7100" s="1">
        <f t="shared" si="766"/>
        <v>46084</v>
      </c>
      <c r="AB7100" s="2">
        <f t="shared" si="767"/>
        <v>3</v>
      </c>
      <c r="AC7100" s="2">
        <f t="shared" si="768"/>
        <v>2026</v>
      </c>
      <c r="AD7100" s="2" t="str">
        <f>IFERROR(VLOOKUP(A7100,'Aux Área'!$A$4:$B$123,2,0),"-")</f>
        <v>OPERAÇÃO</v>
      </c>
    </row>
    <row r="7101" spans="1:30" x14ac:dyDescent="0.3">
      <c r="A7101" t="s">
        <v>2655</v>
      </c>
      <c r="B7101" t="s">
        <v>10768</v>
      </c>
      <c r="C7101" t="s">
        <v>11022</v>
      </c>
      <c r="D7101" t="s">
        <v>1619</v>
      </c>
      <c r="E7101" t="s">
        <v>1620</v>
      </c>
      <c r="F7101" t="s">
        <v>3605</v>
      </c>
      <c r="G7101" t="s">
        <v>1635</v>
      </c>
      <c r="H7101" t="s">
        <v>2635</v>
      </c>
      <c r="I7101" t="s">
        <v>37</v>
      </c>
      <c r="J7101" t="s">
        <v>188</v>
      </c>
      <c r="K7101" t="s">
        <v>189</v>
      </c>
      <c r="L7101" t="s">
        <v>190</v>
      </c>
      <c r="M7101" t="s">
        <v>38</v>
      </c>
      <c r="N7101" t="s">
        <v>39</v>
      </c>
      <c r="O7101" s="23">
        <v>310</v>
      </c>
      <c r="P7101" s="9">
        <v>8.2899999999999991</v>
      </c>
      <c r="Q7101" t="s">
        <v>40</v>
      </c>
      <c r="R7101">
        <v>19166</v>
      </c>
      <c r="S7101" s="9">
        <v>37.409999999999997</v>
      </c>
      <c r="T7101" s="26">
        <v>4.99</v>
      </c>
      <c r="U7101" s="8">
        <v>186.68</v>
      </c>
      <c r="V7101" t="s">
        <v>41</v>
      </c>
      <c r="W7101" t="s">
        <v>2007</v>
      </c>
      <c r="X7101" t="s">
        <v>42</v>
      </c>
      <c r="Y7101" t="s">
        <v>6209</v>
      </c>
      <c r="AA7101" s="1">
        <f t="shared" si="766"/>
        <v>46084</v>
      </c>
      <c r="AB7101" s="2">
        <f t="shared" si="767"/>
        <v>3</v>
      </c>
      <c r="AC7101" s="2">
        <f t="shared" si="768"/>
        <v>2026</v>
      </c>
      <c r="AD7101" s="2" t="str">
        <f>IFERROR(VLOOKUP(A7101,'Aux Área'!$A$4:$B$123,2,0),"-")</f>
        <v>TI</v>
      </c>
    </row>
    <row r="7102" spans="1:30" x14ac:dyDescent="0.3">
      <c r="A7102" t="s">
        <v>2041</v>
      </c>
      <c r="B7102" t="s">
        <v>2042</v>
      </c>
      <c r="C7102" t="s">
        <v>11023</v>
      </c>
      <c r="D7102" t="s">
        <v>1297</v>
      </c>
      <c r="E7102" t="s">
        <v>2221</v>
      </c>
      <c r="F7102" t="s">
        <v>2044</v>
      </c>
      <c r="G7102" t="s">
        <v>659</v>
      </c>
      <c r="H7102" t="s">
        <v>1996</v>
      </c>
      <c r="I7102" t="s">
        <v>1997</v>
      </c>
      <c r="J7102" t="s">
        <v>231</v>
      </c>
      <c r="K7102" t="s">
        <v>232</v>
      </c>
      <c r="L7102" t="s">
        <v>217</v>
      </c>
      <c r="M7102" t="s">
        <v>38</v>
      </c>
      <c r="N7102" t="s">
        <v>668</v>
      </c>
      <c r="O7102" s="23">
        <v>357</v>
      </c>
      <c r="P7102" s="9">
        <v>7.1</v>
      </c>
      <c r="Q7102" t="s">
        <v>40</v>
      </c>
      <c r="R7102">
        <v>32203</v>
      </c>
      <c r="S7102" s="9">
        <v>50.26</v>
      </c>
      <c r="T7102" s="26">
        <v>6.1509999999999998</v>
      </c>
      <c r="U7102" s="8">
        <v>309.13</v>
      </c>
      <c r="V7102" t="s">
        <v>11024</v>
      </c>
      <c r="W7102" t="s">
        <v>1985</v>
      </c>
      <c r="X7102" t="s">
        <v>42</v>
      </c>
      <c r="Y7102" t="s">
        <v>1986</v>
      </c>
      <c r="AA7102" s="1">
        <f t="shared" si="766"/>
        <v>46084</v>
      </c>
      <c r="AB7102" s="2">
        <f t="shared" si="767"/>
        <v>3</v>
      </c>
      <c r="AC7102" s="2">
        <f t="shared" si="768"/>
        <v>2026</v>
      </c>
      <c r="AD7102" s="2" t="str">
        <f>IFERROR(VLOOKUP(A7102,'Aux Área'!$A$4:$B$123,2,0),"-")</f>
        <v>PESADOS</v>
      </c>
    </row>
    <row r="7103" spans="1:30" x14ac:dyDescent="0.3">
      <c r="A7103" t="s">
        <v>2700</v>
      </c>
      <c r="B7103" t="s">
        <v>2000</v>
      </c>
      <c r="C7103" t="s">
        <v>11025</v>
      </c>
      <c r="D7103" t="s">
        <v>4348</v>
      </c>
      <c r="E7103" t="s">
        <v>4349</v>
      </c>
      <c r="F7103" t="s">
        <v>2703</v>
      </c>
      <c r="G7103" t="s">
        <v>659</v>
      </c>
      <c r="H7103" t="s">
        <v>1996</v>
      </c>
      <c r="I7103" t="s">
        <v>1997</v>
      </c>
      <c r="J7103" t="s">
        <v>275</v>
      </c>
      <c r="K7103" t="s">
        <v>276</v>
      </c>
      <c r="L7103" t="s">
        <v>124</v>
      </c>
      <c r="M7103" t="s">
        <v>38</v>
      </c>
      <c r="N7103" t="s">
        <v>668</v>
      </c>
      <c r="O7103" s="23">
        <v>383</v>
      </c>
      <c r="P7103" s="9">
        <v>5.47</v>
      </c>
      <c r="Q7103" t="s">
        <v>40</v>
      </c>
      <c r="R7103">
        <v>22553</v>
      </c>
      <c r="S7103" s="9">
        <v>70</v>
      </c>
      <c r="T7103" s="26">
        <v>6.49</v>
      </c>
      <c r="U7103" s="8">
        <v>454.3</v>
      </c>
      <c r="V7103" t="s">
        <v>11026</v>
      </c>
      <c r="W7103" t="s">
        <v>1985</v>
      </c>
      <c r="X7103" t="s">
        <v>42</v>
      </c>
      <c r="Y7103" t="s">
        <v>1986</v>
      </c>
      <c r="AA7103" s="1">
        <f t="shared" si="766"/>
        <v>46084</v>
      </c>
      <c r="AB7103" s="2">
        <f t="shared" si="767"/>
        <v>3</v>
      </c>
      <c r="AC7103" s="2">
        <f t="shared" si="768"/>
        <v>2026</v>
      </c>
      <c r="AD7103" s="2" t="str">
        <f>IFERROR(VLOOKUP(A7103,'Aux Área'!$A$4:$B$123,2,0),"-")</f>
        <v>PESADOS</v>
      </c>
    </row>
    <row r="7104" spans="1:30" x14ac:dyDescent="0.3">
      <c r="A7104" t="s">
        <v>1069</v>
      </c>
      <c r="B7104" t="s">
        <v>11027</v>
      </c>
      <c r="C7104" t="s">
        <v>11028</v>
      </c>
      <c r="D7104" t="s">
        <v>2169</v>
      </c>
      <c r="E7104" t="s">
        <v>2170</v>
      </c>
      <c r="F7104" t="s">
        <v>1071</v>
      </c>
      <c r="G7104" t="s">
        <v>35</v>
      </c>
      <c r="H7104" t="s">
        <v>36</v>
      </c>
      <c r="I7104" t="s">
        <v>37</v>
      </c>
      <c r="J7104" t="s">
        <v>11029</v>
      </c>
      <c r="K7104" t="s">
        <v>11030</v>
      </c>
      <c r="L7104" t="s">
        <v>84</v>
      </c>
      <c r="M7104" t="s">
        <v>38</v>
      </c>
      <c r="N7104" t="s">
        <v>39</v>
      </c>
      <c r="O7104" s="23">
        <v>369</v>
      </c>
      <c r="P7104" s="9">
        <v>8.6</v>
      </c>
      <c r="Q7104" t="s">
        <v>40</v>
      </c>
      <c r="R7104">
        <v>18341</v>
      </c>
      <c r="S7104" s="9">
        <v>42.92</v>
      </c>
      <c r="T7104" s="26">
        <v>5.09</v>
      </c>
      <c r="U7104" s="8">
        <v>218.45</v>
      </c>
      <c r="V7104" t="s">
        <v>41</v>
      </c>
      <c r="W7104" t="s">
        <v>2007</v>
      </c>
      <c r="X7104" t="s">
        <v>42</v>
      </c>
      <c r="Y7104" t="s">
        <v>1740</v>
      </c>
      <c r="AA7104" s="1">
        <f t="shared" si="766"/>
        <v>46084</v>
      </c>
      <c r="AB7104" s="2">
        <f t="shared" si="767"/>
        <v>3</v>
      </c>
      <c r="AC7104" s="2">
        <f t="shared" si="768"/>
        <v>2026</v>
      </c>
      <c r="AD7104" s="2" t="str">
        <f>IFERROR(VLOOKUP(A7104,'Aux Área'!$A$4:$B$123,2,0),"-")</f>
        <v>FACILITIES</v>
      </c>
    </row>
    <row r="7105" spans="1:30" x14ac:dyDescent="0.3">
      <c r="A7105" t="s">
        <v>2278</v>
      </c>
      <c r="B7105" t="s">
        <v>4664</v>
      </c>
      <c r="C7105" t="s">
        <v>11031</v>
      </c>
      <c r="D7105" t="s">
        <v>3310</v>
      </c>
      <c r="E7105" t="s">
        <v>3311</v>
      </c>
      <c r="F7105" t="s">
        <v>2281</v>
      </c>
      <c r="G7105" t="s">
        <v>1135</v>
      </c>
      <c r="H7105" t="s">
        <v>2275</v>
      </c>
      <c r="I7105" t="s">
        <v>1497</v>
      </c>
      <c r="J7105" t="s">
        <v>169</v>
      </c>
      <c r="K7105" t="s">
        <v>170</v>
      </c>
      <c r="L7105" t="s">
        <v>124</v>
      </c>
      <c r="M7105" t="s">
        <v>38</v>
      </c>
      <c r="N7105" t="s">
        <v>39</v>
      </c>
      <c r="O7105" s="23">
        <v>293</v>
      </c>
      <c r="P7105" s="9">
        <v>9.85</v>
      </c>
      <c r="Q7105" t="s">
        <v>40</v>
      </c>
      <c r="R7105">
        <v>123386</v>
      </c>
      <c r="S7105" s="9">
        <v>29.76</v>
      </c>
      <c r="T7105" s="26">
        <v>4.8899999999999997</v>
      </c>
      <c r="U7105" s="8">
        <v>145.53</v>
      </c>
      <c r="V7105" t="s">
        <v>41</v>
      </c>
      <c r="W7105" t="s">
        <v>2276</v>
      </c>
      <c r="X7105" t="s">
        <v>42</v>
      </c>
      <c r="Y7105" t="s">
        <v>2277</v>
      </c>
      <c r="AA7105" s="1">
        <f t="shared" si="766"/>
        <v>46084</v>
      </c>
      <c r="AB7105" s="2">
        <f t="shared" si="767"/>
        <v>3</v>
      </c>
      <c r="AC7105" s="2">
        <f t="shared" si="768"/>
        <v>2026</v>
      </c>
      <c r="AD7105" s="2" t="str">
        <f>IFERROR(VLOOKUP(A7105,'Aux Área'!$A$4:$B$123,2,0),"-")</f>
        <v>INSPEÇÃO</v>
      </c>
    </row>
    <row r="7106" spans="1:30" x14ac:dyDescent="0.3">
      <c r="A7106" t="s">
        <v>2282</v>
      </c>
      <c r="B7106" t="s">
        <v>4679</v>
      </c>
      <c r="C7106" t="s">
        <v>11032</v>
      </c>
      <c r="D7106" t="s">
        <v>7064</v>
      </c>
      <c r="E7106" t="s">
        <v>7065</v>
      </c>
      <c r="F7106" t="s">
        <v>2285</v>
      </c>
      <c r="G7106" t="s">
        <v>1135</v>
      </c>
      <c r="H7106" t="s">
        <v>2275</v>
      </c>
      <c r="I7106" t="s">
        <v>1497</v>
      </c>
      <c r="J7106" t="s">
        <v>1681</v>
      </c>
      <c r="K7106" t="s">
        <v>1682</v>
      </c>
      <c r="L7106" t="s">
        <v>141</v>
      </c>
      <c r="M7106" t="s">
        <v>38</v>
      </c>
      <c r="N7106" t="s">
        <v>111</v>
      </c>
      <c r="O7106" s="23">
        <v>358</v>
      </c>
      <c r="P7106" s="9">
        <v>10.33</v>
      </c>
      <c r="Q7106" t="s">
        <v>40</v>
      </c>
      <c r="R7106">
        <v>103433</v>
      </c>
      <c r="S7106" s="9">
        <v>34.67</v>
      </c>
      <c r="T7106" s="26">
        <v>4.99</v>
      </c>
      <c r="U7106" s="8">
        <v>173</v>
      </c>
      <c r="V7106" t="s">
        <v>41</v>
      </c>
      <c r="W7106" t="s">
        <v>2276</v>
      </c>
      <c r="X7106" t="s">
        <v>42</v>
      </c>
      <c r="Y7106" t="s">
        <v>2277</v>
      </c>
      <c r="AA7106" s="1">
        <f t="shared" si="766"/>
        <v>46085</v>
      </c>
      <c r="AB7106" s="2">
        <f t="shared" si="767"/>
        <v>3</v>
      </c>
      <c r="AC7106" s="2">
        <f t="shared" si="768"/>
        <v>2026</v>
      </c>
      <c r="AD7106" s="2" t="str">
        <f>IFERROR(VLOOKUP(A7106,'Aux Área'!$A$4:$B$123,2,0),"-")</f>
        <v>INSPEÇÃO</v>
      </c>
    </row>
    <row r="7107" spans="1:30" x14ac:dyDescent="0.3">
      <c r="A7107" t="s">
        <v>2643</v>
      </c>
      <c r="B7107" t="s">
        <v>2307</v>
      </c>
      <c r="C7107" t="s">
        <v>11033</v>
      </c>
      <c r="D7107" t="s">
        <v>7196</v>
      </c>
      <c r="E7107" t="s">
        <v>7197</v>
      </c>
      <c r="F7107" t="s">
        <v>2646</v>
      </c>
      <c r="G7107" t="s">
        <v>1300</v>
      </c>
      <c r="H7107" t="s">
        <v>1301</v>
      </c>
      <c r="I7107" t="s">
        <v>37</v>
      </c>
      <c r="J7107" t="s">
        <v>122</v>
      </c>
      <c r="K7107" t="s">
        <v>123</v>
      </c>
      <c r="L7107" t="s">
        <v>124</v>
      </c>
      <c r="M7107" t="s">
        <v>38</v>
      </c>
      <c r="N7107" t="s">
        <v>39</v>
      </c>
      <c r="O7107" s="10">
        <v>151</v>
      </c>
      <c r="P7107" s="24">
        <v>3.88</v>
      </c>
      <c r="Q7107" t="s">
        <v>40</v>
      </c>
      <c r="R7107" s="2">
        <v>116575</v>
      </c>
      <c r="S7107" s="9">
        <v>38.89</v>
      </c>
      <c r="T7107" s="26">
        <v>4.9800000000000004</v>
      </c>
      <c r="U7107" s="8">
        <v>193.67</v>
      </c>
      <c r="V7107" t="s">
        <v>112</v>
      </c>
      <c r="W7107" t="s">
        <v>2276</v>
      </c>
      <c r="X7107" t="s">
        <v>42</v>
      </c>
      <c r="Y7107" t="s">
        <v>2277</v>
      </c>
      <c r="AA7107" s="1">
        <f t="shared" si="766"/>
        <v>46085</v>
      </c>
      <c r="AB7107" s="2">
        <f t="shared" si="767"/>
        <v>3</v>
      </c>
      <c r="AC7107" s="2">
        <f t="shared" si="768"/>
        <v>2026</v>
      </c>
      <c r="AD7107" s="2" t="str">
        <f>IFERROR(VLOOKUP(A7107,'Aux Área'!$A$4:$B$123,2,0),"-")</f>
        <v>INSPEÇÃO</v>
      </c>
    </row>
    <row r="7108" spans="1:30" x14ac:dyDescent="0.3">
      <c r="A7108" t="s">
        <v>2643</v>
      </c>
      <c r="B7108" t="s">
        <v>2307</v>
      </c>
      <c r="C7108" t="s">
        <v>11034</v>
      </c>
      <c r="D7108" t="s">
        <v>7196</v>
      </c>
      <c r="E7108" t="s">
        <v>7197</v>
      </c>
      <c r="F7108" t="s">
        <v>2646</v>
      </c>
      <c r="G7108" t="s">
        <v>1300</v>
      </c>
      <c r="H7108" t="s">
        <v>1301</v>
      </c>
      <c r="I7108" t="s">
        <v>37</v>
      </c>
      <c r="J7108" t="s">
        <v>122</v>
      </c>
      <c r="K7108" t="s">
        <v>123</v>
      </c>
      <c r="L7108" t="s">
        <v>124</v>
      </c>
      <c r="M7108" t="s">
        <v>38</v>
      </c>
      <c r="N7108" t="s">
        <v>39</v>
      </c>
      <c r="O7108" s="10">
        <v>186</v>
      </c>
      <c r="P7108" s="24">
        <v>5.44</v>
      </c>
      <c r="Q7108" t="s">
        <v>40</v>
      </c>
      <c r="R7108">
        <v>116761</v>
      </c>
      <c r="S7108" s="9">
        <v>34.21</v>
      </c>
      <c r="T7108" s="26">
        <v>4.9800000000000004</v>
      </c>
      <c r="U7108" s="8">
        <v>170.36</v>
      </c>
      <c r="V7108" t="s">
        <v>112</v>
      </c>
      <c r="W7108" t="s">
        <v>2276</v>
      </c>
      <c r="X7108" t="s">
        <v>42</v>
      </c>
      <c r="Y7108" t="s">
        <v>2277</v>
      </c>
      <c r="AA7108" s="1">
        <f t="shared" si="766"/>
        <v>46085</v>
      </c>
      <c r="AB7108" s="2">
        <f t="shared" si="767"/>
        <v>3</v>
      </c>
      <c r="AC7108" s="2">
        <f t="shared" si="768"/>
        <v>2026</v>
      </c>
      <c r="AD7108" s="2" t="str">
        <f>IFERROR(VLOOKUP(A7108,'Aux Área'!$A$4:$B$123,2,0),"-")</f>
        <v>INSPEÇÃO</v>
      </c>
    </row>
    <row r="7109" spans="1:30" x14ac:dyDescent="0.3">
      <c r="A7109" t="s">
        <v>2306</v>
      </c>
      <c r="B7109" t="s">
        <v>4613</v>
      </c>
      <c r="C7109" t="s">
        <v>11035</v>
      </c>
      <c r="D7109" t="s">
        <v>7488</v>
      </c>
      <c r="E7109" t="s">
        <v>7489</v>
      </c>
      <c r="F7109" t="s">
        <v>2309</v>
      </c>
      <c r="G7109" t="s">
        <v>1135</v>
      </c>
      <c r="H7109" t="s">
        <v>2275</v>
      </c>
      <c r="I7109" t="s">
        <v>1497</v>
      </c>
      <c r="J7109" t="s">
        <v>1665</v>
      </c>
      <c r="K7109" t="s">
        <v>1666</v>
      </c>
      <c r="L7109" t="s">
        <v>301</v>
      </c>
      <c r="M7109" t="s">
        <v>38</v>
      </c>
      <c r="N7109" t="s">
        <v>39</v>
      </c>
      <c r="O7109" s="23">
        <v>461</v>
      </c>
      <c r="P7109" s="9">
        <v>11.91</v>
      </c>
      <c r="Q7109" t="s">
        <v>40</v>
      </c>
      <c r="R7109">
        <v>119544</v>
      </c>
      <c r="S7109" s="9">
        <v>38.71</v>
      </c>
      <c r="T7109" s="26">
        <v>4.6900000000000004</v>
      </c>
      <c r="U7109" s="8">
        <v>181.55</v>
      </c>
      <c r="V7109" t="s">
        <v>11036</v>
      </c>
      <c r="W7109" t="s">
        <v>2276</v>
      </c>
      <c r="X7109" t="s">
        <v>42</v>
      </c>
      <c r="Y7109" t="s">
        <v>2277</v>
      </c>
      <c r="AA7109" s="1">
        <f t="shared" si="766"/>
        <v>46085</v>
      </c>
      <c r="AB7109" s="2">
        <f t="shared" si="767"/>
        <v>3</v>
      </c>
      <c r="AC7109" s="2">
        <f t="shared" si="768"/>
        <v>2026</v>
      </c>
      <c r="AD7109" s="2" t="str">
        <f>IFERROR(VLOOKUP(A7109,'Aux Área'!$A$4:$B$123,2,0),"-")</f>
        <v>INSPEÇÃO</v>
      </c>
    </row>
    <row r="7110" spans="1:30" x14ac:dyDescent="0.3">
      <c r="A7110" t="s">
        <v>2638</v>
      </c>
      <c r="B7110" t="s">
        <v>4593</v>
      </c>
      <c r="C7110" t="s">
        <v>11037</v>
      </c>
      <c r="D7110" t="s">
        <v>3193</v>
      </c>
      <c r="E7110" t="s">
        <v>3194</v>
      </c>
      <c r="F7110" t="s">
        <v>2641</v>
      </c>
      <c r="G7110" t="s">
        <v>1135</v>
      </c>
      <c r="H7110" t="s">
        <v>2275</v>
      </c>
      <c r="I7110" t="s">
        <v>1497</v>
      </c>
      <c r="J7110" t="s">
        <v>370</v>
      </c>
      <c r="K7110" t="s">
        <v>371</v>
      </c>
      <c r="L7110" t="s">
        <v>124</v>
      </c>
      <c r="M7110" t="s">
        <v>38</v>
      </c>
      <c r="N7110" t="s">
        <v>39</v>
      </c>
      <c r="O7110" s="23">
        <v>506</v>
      </c>
      <c r="P7110" s="9">
        <v>11.06</v>
      </c>
      <c r="Q7110" t="s">
        <v>40</v>
      </c>
      <c r="R7110">
        <v>110859</v>
      </c>
      <c r="S7110" s="9">
        <v>45.74</v>
      </c>
      <c r="T7110" s="26">
        <v>4.9909999999999997</v>
      </c>
      <c r="U7110" s="8">
        <v>228.27</v>
      </c>
      <c r="V7110" t="s">
        <v>11038</v>
      </c>
      <c r="W7110" t="s">
        <v>2276</v>
      </c>
      <c r="X7110" t="s">
        <v>42</v>
      </c>
      <c r="Y7110" t="s">
        <v>2277</v>
      </c>
      <c r="AA7110" s="1">
        <f t="shared" si="766"/>
        <v>46085</v>
      </c>
      <c r="AB7110" s="2">
        <f t="shared" si="767"/>
        <v>3</v>
      </c>
      <c r="AC7110" s="2">
        <f t="shared" si="768"/>
        <v>2026</v>
      </c>
      <c r="AD7110" s="2" t="str">
        <f>IFERROR(VLOOKUP(A7110,'Aux Área'!$A$4:$B$123,2,0),"-")</f>
        <v>INSPEÇÃO</v>
      </c>
    </row>
    <row r="7111" spans="1:30" x14ac:dyDescent="0.3">
      <c r="A7111" t="s">
        <v>2632</v>
      </c>
      <c r="B7111" t="s">
        <v>2633</v>
      </c>
      <c r="C7111" t="s">
        <v>11039</v>
      </c>
      <c r="D7111" t="s">
        <v>8713</v>
      </c>
      <c r="E7111" t="s">
        <v>8714</v>
      </c>
      <c r="F7111" t="s">
        <v>3712</v>
      </c>
      <c r="G7111" t="s">
        <v>1300</v>
      </c>
      <c r="H7111" t="s">
        <v>2635</v>
      </c>
      <c r="I7111" t="s">
        <v>37</v>
      </c>
      <c r="J7111" t="s">
        <v>285</v>
      </c>
      <c r="K7111" t="s">
        <v>286</v>
      </c>
      <c r="L7111" t="s">
        <v>91</v>
      </c>
      <c r="M7111" t="s">
        <v>38</v>
      </c>
      <c r="N7111" t="s">
        <v>39</v>
      </c>
      <c r="O7111" s="23">
        <v>217</v>
      </c>
      <c r="P7111" s="9">
        <v>6.94</v>
      </c>
      <c r="Q7111" t="s">
        <v>40</v>
      </c>
      <c r="R7111">
        <v>11937</v>
      </c>
      <c r="S7111" s="9">
        <v>31.26</v>
      </c>
      <c r="T7111" s="26">
        <v>5.38</v>
      </c>
      <c r="U7111" s="8">
        <v>168.19</v>
      </c>
      <c r="V7111" t="s">
        <v>11040</v>
      </c>
      <c r="W7111" t="s">
        <v>2007</v>
      </c>
      <c r="X7111" t="s">
        <v>42</v>
      </c>
      <c r="Y7111" t="s">
        <v>1740</v>
      </c>
      <c r="AA7111" s="1">
        <f t="shared" si="766"/>
        <v>46085</v>
      </c>
      <c r="AB7111" s="2">
        <f t="shared" si="767"/>
        <v>3</v>
      </c>
      <c r="AC7111" s="2">
        <f t="shared" si="768"/>
        <v>2026</v>
      </c>
      <c r="AD7111" s="2" t="str">
        <f>IFERROR(VLOOKUP(A7111,'Aux Área'!$A$4:$B$123,2,0),"-")</f>
        <v>TI</v>
      </c>
    </row>
    <row r="7112" spans="1:30" x14ac:dyDescent="0.3">
      <c r="A7112" t="s">
        <v>2278</v>
      </c>
      <c r="B7112" t="s">
        <v>4664</v>
      </c>
      <c r="C7112" t="s">
        <v>11041</v>
      </c>
      <c r="D7112" t="s">
        <v>3310</v>
      </c>
      <c r="E7112" t="s">
        <v>3311</v>
      </c>
      <c r="F7112" t="s">
        <v>2281</v>
      </c>
      <c r="G7112" t="s">
        <v>1135</v>
      </c>
      <c r="H7112" t="s">
        <v>2275</v>
      </c>
      <c r="I7112" t="s">
        <v>1497</v>
      </c>
      <c r="J7112" t="s">
        <v>165</v>
      </c>
      <c r="K7112" t="s">
        <v>166</v>
      </c>
      <c r="L7112" t="s">
        <v>167</v>
      </c>
      <c r="M7112" t="s">
        <v>38</v>
      </c>
      <c r="N7112" t="s">
        <v>39</v>
      </c>
      <c r="O7112" s="23">
        <v>312</v>
      </c>
      <c r="P7112" s="9">
        <v>9.33</v>
      </c>
      <c r="Q7112" t="s">
        <v>40</v>
      </c>
      <c r="R7112">
        <v>123698</v>
      </c>
      <c r="S7112" s="9">
        <v>33.450000000000003</v>
      </c>
      <c r="T7112" s="26">
        <v>4.8899999999999997</v>
      </c>
      <c r="U7112" s="8">
        <v>163.57</v>
      </c>
      <c r="V7112" t="s">
        <v>112</v>
      </c>
      <c r="W7112" t="s">
        <v>2276</v>
      </c>
      <c r="X7112" t="s">
        <v>42</v>
      </c>
      <c r="Y7112" t="s">
        <v>2277</v>
      </c>
      <c r="AA7112" s="1">
        <f t="shared" si="766"/>
        <v>46085</v>
      </c>
      <c r="AB7112" s="2">
        <f t="shared" si="767"/>
        <v>3</v>
      </c>
      <c r="AC7112" s="2">
        <f t="shared" si="768"/>
        <v>2026</v>
      </c>
      <c r="AD7112" s="2" t="str">
        <f>IFERROR(VLOOKUP(A7112,'Aux Área'!$A$4:$B$123,2,0),"-")</f>
        <v>INSPEÇÃO</v>
      </c>
    </row>
    <row r="7113" spans="1:30" x14ac:dyDescent="0.3">
      <c r="A7113" t="s">
        <v>2146</v>
      </c>
      <c r="B7113" t="s">
        <v>1800</v>
      </c>
      <c r="C7113" t="s">
        <v>11042</v>
      </c>
      <c r="D7113" t="s">
        <v>1841</v>
      </c>
      <c r="E7113" t="s">
        <v>1842</v>
      </c>
      <c r="F7113" t="s">
        <v>653</v>
      </c>
      <c r="G7113" t="s">
        <v>635</v>
      </c>
      <c r="H7113" t="s">
        <v>666</v>
      </c>
      <c r="I7113" t="s">
        <v>667</v>
      </c>
      <c r="J7113" t="s">
        <v>172</v>
      </c>
      <c r="K7113" t="s">
        <v>173</v>
      </c>
      <c r="L7113" t="s">
        <v>124</v>
      </c>
      <c r="M7113" t="s">
        <v>38</v>
      </c>
      <c r="N7113" t="s">
        <v>668</v>
      </c>
      <c r="O7113" s="23">
        <v>0</v>
      </c>
      <c r="P7113" s="9">
        <v>0</v>
      </c>
      <c r="Q7113" t="s">
        <v>40</v>
      </c>
      <c r="R7113">
        <v>0</v>
      </c>
      <c r="S7113" s="9">
        <v>106</v>
      </c>
      <c r="T7113" s="26">
        <v>5.99</v>
      </c>
      <c r="U7113" s="8">
        <v>634.94000000000005</v>
      </c>
      <c r="V7113" t="s">
        <v>112</v>
      </c>
      <c r="W7113" t="s">
        <v>652</v>
      </c>
      <c r="X7113" t="s">
        <v>42</v>
      </c>
      <c r="Y7113" t="s">
        <v>653</v>
      </c>
      <c r="AA7113" s="1">
        <f t="shared" si="766"/>
        <v>46085</v>
      </c>
      <c r="AB7113" s="2">
        <f t="shared" si="767"/>
        <v>3</v>
      </c>
      <c r="AC7113" s="2">
        <f t="shared" si="768"/>
        <v>2026</v>
      </c>
      <c r="AD7113" s="2" t="str">
        <f>IFERROR(VLOOKUP(A7113,'Aux Área'!$A$4:$B$123,2,0),"-")</f>
        <v>SÃO PEDRO</v>
      </c>
    </row>
    <row r="7114" spans="1:30" x14ac:dyDescent="0.3">
      <c r="A7114" t="s">
        <v>2146</v>
      </c>
      <c r="C7114" t="s">
        <v>15695</v>
      </c>
      <c r="F7114" t="s">
        <v>15689</v>
      </c>
      <c r="K7114" t="s">
        <v>173</v>
      </c>
      <c r="N7114" t="s">
        <v>15690</v>
      </c>
      <c r="O7114" s="23">
        <v>0</v>
      </c>
      <c r="P7114" s="23">
        <v>0</v>
      </c>
      <c r="Q7114" t="s">
        <v>40</v>
      </c>
      <c r="R7114">
        <v>0</v>
      </c>
      <c r="S7114">
        <v>16.12</v>
      </c>
      <c r="U7114" s="8">
        <v>64.319999999999993</v>
      </c>
      <c r="AA7114" s="1">
        <f t="shared" si="766"/>
        <v>46085</v>
      </c>
      <c r="AB7114" s="2">
        <f t="shared" si="767"/>
        <v>3</v>
      </c>
      <c r="AC7114" s="2">
        <f t="shared" si="768"/>
        <v>2026</v>
      </c>
      <c r="AD7114" s="2" t="str">
        <f>IFERROR(VLOOKUP(A7114,'Aux Área'!$A$4:$B$123,2,0),"-")</f>
        <v>SÃO PEDRO</v>
      </c>
    </row>
    <row r="7115" spans="1:30" x14ac:dyDescent="0.3">
      <c r="A7115" t="s">
        <v>1130</v>
      </c>
      <c r="B7115" t="s">
        <v>1131</v>
      </c>
      <c r="C7115" t="s">
        <v>11043</v>
      </c>
      <c r="D7115" t="s">
        <v>1133</v>
      </c>
      <c r="E7115" t="s">
        <v>1134</v>
      </c>
      <c r="F7115" t="s">
        <v>1130</v>
      </c>
      <c r="G7115" t="s">
        <v>1635</v>
      </c>
      <c r="H7115" t="s">
        <v>1136</v>
      </c>
      <c r="I7115" t="s">
        <v>1137</v>
      </c>
      <c r="J7115" t="s">
        <v>11044</v>
      </c>
      <c r="K7115" t="s">
        <v>11045</v>
      </c>
      <c r="L7115" t="s">
        <v>84</v>
      </c>
      <c r="M7115" t="s">
        <v>38</v>
      </c>
      <c r="N7115" t="s">
        <v>707</v>
      </c>
      <c r="O7115" s="23">
        <v>406</v>
      </c>
      <c r="P7115" s="9">
        <v>7.6</v>
      </c>
      <c r="Q7115" t="s">
        <v>40</v>
      </c>
      <c r="R7115">
        <v>30633</v>
      </c>
      <c r="S7115" s="9">
        <v>53.4</v>
      </c>
      <c r="T7115" s="26">
        <v>6.57</v>
      </c>
      <c r="U7115" s="8">
        <v>350.84</v>
      </c>
      <c r="V7115" t="s">
        <v>41</v>
      </c>
      <c r="W7115" t="s">
        <v>2007</v>
      </c>
      <c r="X7115" t="s">
        <v>42</v>
      </c>
      <c r="Y7115" t="s">
        <v>1740</v>
      </c>
      <c r="AA7115" s="1">
        <f t="shared" si="766"/>
        <v>46085</v>
      </c>
      <c r="AB7115" s="2">
        <f t="shared" si="767"/>
        <v>3</v>
      </c>
      <c r="AC7115" s="2">
        <f t="shared" si="768"/>
        <v>2026</v>
      </c>
      <c r="AD7115" s="2" t="str">
        <f>IFERROR(VLOOKUP(A7115,'Aux Área'!$A$4:$B$123,2,0),"-")</f>
        <v>DIRETORIA</v>
      </c>
    </row>
    <row r="7116" spans="1:30" x14ac:dyDescent="0.3">
      <c r="A7116" t="s">
        <v>2650</v>
      </c>
      <c r="B7116" t="s">
        <v>10989</v>
      </c>
      <c r="C7116" t="s">
        <v>11046</v>
      </c>
      <c r="D7116" t="s">
        <v>2944</v>
      </c>
      <c r="E7116" t="s">
        <v>2945</v>
      </c>
      <c r="F7116" t="s">
        <v>3615</v>
      </c>
      <c r="G7116" t="s">
        <v>1300</v>
      </c>
      <c r="H7116" t="s">
        <v>2635</v>
      </c>
      <c r="I7116" t="s">
        <v>37</v>
      </c>
      <c r="J7116" t="s">
        <v>2817</v>
      </c>
      <c r="K7116" t="s">
        <v>2818</v>
      </c>
      <c r="L7116" t="s">
        <v>84</v>
      </c>
      <c r="M7116" t="s">
        <v>38</v>
      </c>
      <c r="N7116" t="s">
        <v>39</v>
      </c>
      <c r="O7116" s="23">
        <v>8</v>
      </c>
      <c r="P7116" s="9">
        <v>0.16</v>
      </c>
      <c r="Q7116" t="s">
        <v>40</v>
      </c>
      <c r="R7116">
        <v>19429</v>
      </c>
      <c r="S7116" s="9">
        <v>49.54</v>
      </c>
      <c r="T7116" s="26">
        <v>4.29</v>
      </c>
      <c r="U7116" s="8">
        <v>212.53</v>
      </c>
      <c r="V7116" t="s">
        <v>11047</v>
      </c>
      <c r="W7116" t="s">
        <v>2276</v>
      </c>
      <c r="X7116" t="s">
        <v>42</v>
      </c>
      <c r="Y7116" t="s">
        <v>1740</v>
      </c>
      <c r="AA7116" s="1">
        <f t="shared" si="766"/>
        <v>46085</v>
      </c>
      <c r="AB7116" s="2">
        <f t="shared" si="767"/>
        <v>3</v>
      </c>
      <c r="AC7116" s="2">
        <f t="shared" si="768"/>
        <v>2026</v>
      </c>
      <c r="AD7116" s="2" t="str">
        <f>IFERROR(VLOOKUP(A7116,'Aux Área'!$A$4:$B$123,2,0),"-")</f>
        <v>TI</v>
      </c>
    </row>
    <row r="7117" spans="1:30" x14ac:dyDescent="0.3">
      <c r="A7117" t="s">
        <v>2664</v>
      </c>
      <c r="B7117" t="s">
        <v>2665</v>
      </c>
      <c r="C7117" t="s">
        <v>11048</v>
      </c>
      <c r="D7117" t="s">
        <v>10831</v>
      </c>
      <c r="E7117" t="s">
        <v>10832</v>
      </c>
      <c r="F7117" t="s">
        <v>2667</v>
      </c>
      <c r="G7117" t="s">
        <v>659</v>
      </c>
      <c r="H7117" t="s">
        <v>2215</v>
      </c>
      <c r="I7117" t="s">
        <v>667</v>
      </c>
      <c r="J7117" t="s">
        <v>175</v>
      </c>
      <c r="K7117" t="s">
        <v>176</v>
      </c>
      <c r="L7117" t="s">
        <v>177</v>
      </c>
      <c r="M7117" t="s">
        <v>38</v>
      </c>
      <c r="N7117" t="s">
        <v>668</v>
      </c>
      <c r="O7117" s="23">
        <v>408</v>
      </c>
      <c r="P7117" s="9">
        <v>6.28</v>
      </c>
      <c r="Q7117" t="s">
        <v>40</v>
      </c>
      <c r="R7117">
        <v>11459</v>
      </c>
      <c r="S7117" s="9">
        <v>65</v>
      </c>
      <c r="T7117" s="26">
        <v>6.29</v>
      </c>
      <c r="U7117" s="8">
        <v>408.86</v>
      </c>
      <c r="V7117" t="s">
        <v>11049</v>
      </c>
      <c r="W7117" t="s">
        <v>2007</v>
      </c>
      <c r="X7117" t="s">
        <v>42</v>
      </c>
      <c r="Y7117" t="s">
        <v>1740</v>
      </c>
      <c r="AA7117" s="1">
        <f t="shared" si="766"/>
        <v>46085</v>
      </c>
      <c r="AB7117" s="2">
        <f t="shared" si="767"/>
        <v>3</v>
      </c>
      <c r="AC7117" s="2">
        <f t="shared" si="768"/>
        <v>2026</v>
      </c>
      <c r="AD7117" s="2" t="str">
        <f>IFERROR(VLOOKUP(A7117,'Aux Área'!$A$4:$B$123,2,0),"-")</f>
        <v>APH</v>
      </c>
    </row>
    <row r="7118" spans="1:30" x14ac:dyDescent="0.3">
      <c r="A7118" t="s">
        <v>2494</v>
      </c>
      <c r="B7118" t="s">
        <v>2495</v>
      </c>
      <c r="C7118" t="s">
        <v>11050</v>
      </c>
      <c r="D7118" t="s">
        <v>3702</v>
      </c>
      <c r="E7118" t="s">
        <v>3703</v>
      </c>
      <c r="F7118" t="s">
        <v>2497</v>
      </c>
      <c r="G7118" t="s">
        <v>659</v>
      </c>
      <c r="H7118" t="s">
        <v>2215</v>
      </c>
      <c r="I7118" t="s">
        <v>667</v>
      </c>
      <c r="J7118" t="s">
        <v>1766</v>
      </c>
      <c r="K7118" t="s">
        <v>242</v>
      </c>
      <c r="L7118" t="s">
        <v>110</v>
      </c>
      <c r="M7118" t="s">
        <v>38</v>
      </c>
      <c r="N7118" t="s">
        <v>668</v>
      </c>
      <c r="O7118" s="10">
        <v>285</v>
      </c>
      <c r="P7118" s="24">
        <v>5.58</v>
      </c>
      <c r="Q7118" t="s">
        <v>40</v>
      </c>
      <c r="R7118" s="2">
        <v>14100</v>
      </c>
      <c r="S7118" s="9">
        <v>51.11</v>
      </c>
      <c r="T7118" s="26">
        <v>5.94</v>
      </c>
      <c r="U7118" s="8">
        <v>303.58999999999997</v>
      </c>
      <c r="V7118" t="s">
        <v>41</v>
      </c>
      <c r="W7118" t="s">
        <v>2007</v>
      </c>
      <c r="X7118" t="s">
        <v>42</v>
      </c>
      <c r="Y7118" t="s">
        <v>1740</v>
      </c>
      <c r="AA7118" s="1">
        <f t="shared" si="766"/>
        <v>46085</v>
      </c>
      <c r="AB7118" s="2">
        <f t="shared" si="767"/>
        <v>3</v>
      </c>
      <c r="AC7118" s="2">
        <f t="shared" si="768"/>
        <v>2026</v>
      </c>
      <c r="AD7118" s="2" t="str">
        <f>IFERROR(VLOOKUP(A7118,'Aux Área'!$A$4:$B$123,2,0),"-")</f>
        <v>APH</v>
      </c>
    </row>
    <row r="7119" spans="1:30" x14ac:dyDescent="0.3">
      <c r="A7119" t="s">
        <v>62</v>
      </c>
      <c r="B7119" t="s">
        <v>1455</v>
      </c>
      <c r="C7119" t="s">
        <v>11051</v>
      </c>
      <c r="D7119" t="s">
        <v>158</v>
      </c>
      <c r="E7119" t="s">
        <v>159</v>
      </c>
      <c r="F7119" t="s">
        <v>63</v>
      </c>
      <c r="G7119" t="s">
        <v>35</v>
      </c>
      <c r="H7119" t="s">
        <v>36</v>
      </c>
      <c r="I7119" t="s">
        <v>37</v>
      </c>
      <c r="J7119" t="s">
        <v>10485</v>
      </c>
      <c r="K7119" t="s">
        <v>527</v>
      </c>
      <c r="L7119" t="s">
        <v>124</v>
      </c>
      <c r="M7119" t="s">
        <v>38</v>
      </c>
      <c r="N7119" t="s">
        <v>39</v>
      </c>
      <c r="O7119" s="23">
        <v>300</v>
      </c>
      <c r="P7119" s="9">
        <v>8.5299999999999994</v>
      </c>
      <c r="Q7119" t="s">
        <v>40</v>
      </c>
      <c r="R7119">
        <v>66243</v>
      </c>
      <c r="S7119" s="9">
        <v>35.159999999999997</v>
      </c>
      <c r="T7119" s="26">
        <v>4.99</v>
      </c>
      <c r="U7119" s="8">
        <v>175.45</v>
      </c>
      <c r="V7119" t="s">
        <v>11052</v>
      </c>
      <c r="W7119" t="s">
        <v>2007</v>
      </c>
      <c r="X7119" t="s">
        <v>42</v>
      </c>
      <c r="Y7119" t="s">
        <v>1740</v>
      </c>
      <c r="AA7119" s="1">
        <f t="shared" si="766"/>
        <v>46085</v>
      </c>
      <c r="AB7119" s="2">
        <f t="shared" si="767"/>
        <v>3</v>
      </c>
      <c r="AC7119" s="2">
        <f t="shared" si="768"/>
        <v>2026</v>
      </c>
      <c r="AD7119" s="2" t="str">
        <f>IFERROR(VLOOKUP(A7119,'Aux Área'!$A$4:$B$123,2,0),"-")</f>
        <v>CONSERVA</v>
      </c>
    </row>
    <row r="7120" spans="1:30" x14ac:dyDescent="0.3">
      <c r="A7120" t="s">
        <v>50</v>
      </c>
      <c r="B7120" t="s">
        <v>324</v>
      </c>
      <c r="C7120" t="s">
        <v>11053</v>
      </c>
      <c r="D7120" t="s">
        <v>326</v>
      </c>
      <c r="E7120" t="s">
        <v>327</v>
      </c>
      <c r="F7120" t="s">
        <v>51</v>
      </c>
      <c r="G7120" t="s">
        <v>35</v>
      </c>
      <c r="H7120" t="s">
        <v>36</v>
      </c>
      <c r="I7120" t="s">
        <v>37</v>
      </c>
      <c r="J7120" t="s">
        <v>165</v>
      </c>
      <c r="K7120" t="s">
        <v>166</v>
      </c>
      <c r="L7120" t="s">
        <v>167</v>
      </c>
      <c r="M7120" t="s">
        <v>38</v>
      </c>
      <c r="N7120" t="s">
        <v>39</v>
      </c>
      <c r="O7120" s="23">
        <v>321</v>
      </c>
      <c r="P7120" s="9">
        <v>7.36</v>
      </c>
      <c r="Q7120" t="s">
        <v>40</v>
      </c>
      <c r="R7120">
        <v>22061</v>
      </c>
      <c r="S7120" s="9">
        <v>43.6</v>
      </c>
      <c r="T7120" s="26">
        <v>4.891</v>
      </c>
      <c r="U7120" s="8">
        <v>213.23</v>
      </c>
      <c r="V7120" t="s">
        <v>112</v>
      </c>
      <c r="W7120" t="s">
        <v>2007</v>
      </c>
      <c r="X7120" t="s">
        <v>42</v>
      </c>
      <c r="Y7120" t="s">
        <v>1740</v>
      </c>
      <c r="AA7120" s="1">
        <f t="shared" si="766"/>
        <v>46085</v>
      </c>
      <c r="AB7120" s="2">
        <f t="shared" si="767"/>
        <v>3</v>
      </c>
      <c r="AC7120" s="2">
        <f t="shared" si="768"/>
        <v>2026</v>
      </c>
      <c r="AD7120" s="2" t="str">
        <f>IFERROR(VLOOKUP(A7120,'Aux Área'!$A$4:$B$123,2,0),"-")</f>
        <v>TI</v>
      </c>
    </row>
    <row r="7121" spans="1:30" x14ac:dyDescent="0.3">
      <c r="A7121" t="s">
        <v>3092</v>
      </c>
      <c r="B7121" t="s">
        <v>4774</v>
      </c>
      <c r="C7121" t="s">
        <v>11054</v>
      </c>
      <c r="D7121" t="s">
        <v>3135</v>
      </c>
      <c r="E7121" t="s">
        <v>3136</v>
      </c>
      <c r="F7121" t="s">
        <v>3594</v>
      </c>
      <c r="G7121" t="s">
        <v>1135</v>
      </c>
      <c r="H7121" t="s">
        <v>2275</v>
      </c>
      <c r="I7121" t="s">
        <v>1497</v>
      </c>
      <c r="J7121" t="s">
        <v>188</v>
      </c>
      <c r="K7121" t="s">
        <v>189</v>
      </c>
      <c r="L7121" t="s">
        <v>190</v>
      </c>
      <c r="M7121" t="s">
        <v>38</v>
      </c>
      <c r="N7121" t="s">
        <v>39</v>
      </c>
      <c r="O7121" s="23">
        <v>496</v>
      </c>
      <c r="P7121" s="9">
        <v>11.4</v>
      </c>
      <c r="Q7121" t="s">
        <v>40</v>
      </c>
      <c r="R7121">
        <v>103581</v>
      </c>
      <c r="S7121" s="9">
        <v>43.49</v>
      </c>
      <c r="T7121" s="26">
        <v>4.99</v>
      </c>
      <c r="U7121" s="8">
        <v>217.02</v>
      </c>
      <c r="V7121" t="s">
        <v>41</v>
      </c>
      <c r="W7121" t="s">
        <v>2276</v>
      </c>
      <c r="X7121" t="s">
        <v>42</v>
      </c>
      <c r="Y7121" t="s">
        <v>2277</v>
      </c>
      <c r="AA7121" s="1">
        <f t="shared" si="766"/>
        <v>46085</v>
      </c>
      <c r="AB7121" s="2">
        <f t="shared" si="767"/>
        <v>3</v>
      </c>
      <c r="AC7121" s="2">
        <f t="shared" si="768"/>
        <v>2026</v>
      </c>
      <c r="AD7121" s="2" t="str">
        <f>IFERROR(VLOOKUP(A7121,'Aux Área'!$A$4:$B$123,2,0),"-")</f>
        <v>INSPEÇÃO</v>
      </c>
    </row>
    <row r="7122" spans="1:30" x14ac:dyDescent="0.3">
      <c r="A7122" t="s">
        <v>2260</v>
      </c>
      <c r="B7122" t="s">
        <v>113</v>
      </c>
      <c r="C7122" t="s">
        <v>11055</v>
      </c>
      <c r="D7122" t="s">
        <v>4423</v>
      </c>
      <c r="E7122" t="s">
        <v>4424</v>
      </c>
      <c r="F7122" t="s">
        <v>2262</v>
      </c>
      <c r="G7122" t="s">
        <v>35</v>
      </c>
      <c r="H7122" t="s">
        <v>2263</v>
      </c>
      <c r="I7122" t="s">
        <v>2186</v>
      </c>
      <c r="J7122" t="s">
        <v>409</v>
      </c>
      <c r="K7122" t="s">
        <v>410</v>
      </c>
      <c r="L7122" t="s">
        <v>141</v>
      </c>
      <c r="M7122" t="s">
        <v>38</v>
      </c>
      <c r="N7122" t="s">
        <v>668</v>
      </c>
      <c r="O7122" s="23">
        <v>918</v>
      </c>
      <c r="P7122" s="9">
        <v>16.489999999999998</v>
      </c>
      <c r="Q7122" t="s">
        <v>40</v>
      </c>
      <c r="R7122">
        <v>103744</v>
      </c>
      <c r="S7122" s="9">
        <v>55.67</v>
      </c>
      <c r="T7122" s="26">
        <v>6.09</v>
      </c>
      <c r="U7122" s="8">
        <v>339.05</v>
      </c>
      <c r="V7122" t="s">
        <v>11056</v>
      </c>
      <c r="W7122" t="s">
        <v>2007</v>
      </c>
      <c r="X7122" t="s">
        <v>42</v>
      </c>
      <c r="Y7122" t="s">
        <v>1740</v>
      </c>
      <c r="AA7122" s="1">
        <f t="shared" si="766"/>
        <v>46085</v>
      </c>
      <c r="AB7122" s="2">
        <f t="shared" si="767"/>
        <v>3</v>
      </c>
      <c r="AC7122" s="2">
        <f t="shared" si="768"/>
        <v>2026</v>
      </c>
      <c r="AD7122" s="2" t="str">
        <f>IFERROR(VLOOKUP(A7122,'Aux Área'!$A$4:$B$123,2,0),"-")</f>
        <v>INSPEÇÃO</v>
      </c>
    </row>
    <row r="7123" spans="1:30" x14ac:dyDescent="0.3">
      <c r="A7123" t="s">
        <v>2472</v>
      </c>
      <c r="B7123" t="s">
        <v>2473</v>
      </c>
      <c r="C7123" t="s">
        <v>11057</v>
      </c>
      <c r="D7123" t="s">
        <v>3068</v>
      </c>
      <c r="E7123" t="s">
        <v>3069</v>
      </c>
      <c r="F7123" t="s">
        <v>2475</v>
      </c>
      <c r="G7123" t="s">
        <v>659</v>
      </c>
      <c r="H7123" t="s">
        <v>2215</v>
      </c>
      <c r="I7123" t="s">
        <v>667</v>
      </c>
      <c r="J7123" t="s">
        <v>231</v>
      </c>
      <c r="K7123" t="s">
        <v>232</v>
      </c>
      <c r="L7123" t="s">
        <v>217</v>
      </c>
      <c r="M7123" t="s">
        <v>38</v>
      </c>
      <c r="N7123" t="s">
        <v>668</v>
      </c>
      <c r="O7123" s="23">
        <v>97</v>
      </c>
      <c r="P7123" s="9">
        <v>4.8499999999999996</v>
      </c>
      <c r="Q7123" t="s">
        <v>40</v>
      </c>
      <c r="R7123">
        <v>7746</v>
      </c>
      <c r="S7123" s="9">
        <v>20</v>
      </c>
      <c r="T7123" s="26">
        <v>6.15</v>
      </c>
      <c r="U7123" s="8">
        <v>123</v>
      </c>
      <c r="V7123" t="s">
        <v>11058</v>
      </c>
      <c r="W7123" t="s">
        <v>2007</v>
      </c>
      <c r="X7123" t="s">
        <v>42</v>
      </c>
      <c r="Y7123" t="s">
        <v>1740</v>
      </c>
      <c r="AA7123" s="1">
        <f t="shared" si="766"/>
        <v>46085</v>
      </c>
      <c r="AB7123" s="2">
        <f t="shared" si="767"/>
        <v>3</v>
      </c>
      <c r="AC7123" s="2">
        <f t="shared" si="768"/>
        <v>2026</v>
      </c>
      <c r="AD7123" s="2" t="str">
        <f>IFERROR(VLOOKUP(A7123,'Aux Área'!$A$4:$B$123,2,0),"-")</f>
        <v>APH</v>
      </c>
    </row>
    <row r="7124" spans="1:30" x14ac:dyDescent="0.3">
      <c r="A7124" t="s">
        <v>2314</v>
      </c>
      <c r="B7124" t="s">
        <v>4624</v>
      </c>
      <c r="C7124" t="s">
        <v>11059</v>
      </c>
      <c r="D7124" t="s">
        <v>3410</v>
      </c>
      <c r="E7124" t="s">
        <v>3411</v>
      </c>
      <c r="F7124" t="s">
        <v>2317</v>
      </c>
      <c r="G7124" t="s">
        <v>1300</v>
      </c>
      <c r="H7124" t="s">
        <v>1301</v>
      </c>
      <c r="I7124" t="s">
        <v>37</v>
      </c>
      <c r="J7124" t="s">
        <v>231</v>
      </c>
      <c r="K7124" t="s">
        <v>232</v>
      </c>
      <c r="L7124" t="s">
        <v>217</v>
      </c>
      <c r="M7124" t="s">
        <v>38</v>
      </c>
      <c r="N7124" t="s">
        <v>39</v>
      </c>
      <c r="O7124" s="23">
        <v>418</v>
      </c>
      <c r="P7124" s="9">
        <v>8.39</v>
      </c>
      <c r="Q7124" t="s">
        <v>40</v>
      </c>
      <c r="R7124">
        <v>69864</v>
      </c>
      <c r="S7124" s="9">
        <v>49.8</v>
      </c>
      <c r="T7124" s="26">
        <v>4.8600000000000003</v>
      </c>
      <c r="U7124" s="8">
        <v>242.03</v>
      </c>
      <c r="V7124" t="s">
        <v>11060</v>
      </c>
      <c r="W7124" t="s">
        <v>2276</v>
      </c>
      <c r="X7124" t="s">
        <v>42</v>
      </c>
      <c r="Y7124" t="s">
        <v>2277</v>
      </c>
      <c r="AA7124" s="1">
        <f t="shared" si="766"/>
        <v>46085</v>
      </c>
      <c r="AB7124" s="2">
        <f t="shared" si="767"/>
        <v>3</v>
      </c>
      <c r="AC7124" s="2">
        <f t="shared" si="768"/>
        <v>2026</v>
      </c>
      <c r="AD7124" s="2" t="str">
        <f>IFERROR(VLOOKUP(A7124,'Aux Área'!$A$4:$B$123,2,0),"-")</f>
        <v>INSPEÇÃO</v>
      </c>
    </row>
    <row r="7125" spans="1:30" x14ac:dyDescent="0.3">
      <c r="A7125" t="s">
        <v>58</v>
      </c>
      <c r="B7125" t="s">
        <v>250</v>
      </c>
      <c r="C7125" t="s">
        <v>11061</v>
      </c>
      <c r="D7125" t="s">
        <v>87</v>
      </c>
      <c r="E7125" t="s">
        <v>88</v>
      </c>
      <c r="F7125" t="s">
        <v>59</v>
      </c>
      <c r="G7125" t="s">
        <v>35</v>
      </c>
      <c r="H7125" t="s">
        <v>36</v>
      </c>
      <c r="I7125" t="s">
        <v>37</v>
      </c>
      <c r="J7125" t="s">
        <v>237</v>
      </c>
      <c r="K7125" t="s">
        <v>238</v>
      </c>
      <c r="L7125" t="s">
        <v>110</v>
      </c>
      <c r="M7125" t="s">
        <v>38</v>
      </c>
      <c r="N7125" t="s">
        <v>39</v>
      </c>
      <c r="O7125" s="23">
        <v>278</v>
      </c>
      <c r="P7125" s="9">
        <v>7.18</v>
      </c>
      <c r="Q7125" t="s">
        <v>40</v>
      </c>
      <c r="R7125">
        <v>81638</v>
      </c>
      <c r="S7125" s="9">
        <v>38.71</v>
      </c>
      <c r="T7125" s="26">
        <v>4.625</v>
      </c>
      <c r="U7125" s="8">
        <v>179.02</v>
      </c>
      <c r="V7125" t="s">
        <v>41</v>
      </c>
      <c r="W7125" t="s">
        <v>2007</v>
      </c>
      <c r="X7125" t="s">
        <v>42</v>
      </c>
      <c r="Y7125" t="s">
        <v>1740</v>
      </c>
      <c r="AA7125" s="1">
        <f t="shared" si="766"/>
        <v>46085</v>
      </c>
      <c r="AB7125" s="2">
        <f t="shared" si="767"/>
        <v>3</v>
      </c>
      <c r="AC7125" s="2">
        <f t="shared" si="768"/>
        <v>2026</v>
      </c>
      <c r="AD7125" s="2" t="str">
        <f>IFERROR(VLOOKUP(A7125,'Aux Área'!$A$4:$B$123,2,0),"-")</f>
        <v>CONSERVA</v>
      </c>
    </row>
    <row r="7126" spans="1:30" x14ac:dyDescent="0.3">
      <c r="A7126" t="s">
        <v>72</v>
      </c>
      <c r="B7126" t="s">
        <v>243</v>
      </c>
      <c r="C7126" t="s">
        <v>11062</v>
      </c>
      <c r="D7126" t="s">
        <v>95</v>
      </c>
      <c r="E7126" t="s">
        <v>96</v>
      </c>
      <c r="F7126" t="s">
        <v>73</v>
      </c>
      <c r="G7126" t="s">
        <v>35</v>
      </c>
      <c r="H7126" t="s">
        <v>36</v>
      </c>
      <c r="I7126" t="s">
        <v>37</v>
      </c>
      <c r="J7126" t="s">
        <v>237</v>
      </c>
      <c r="K7126" t="s">
        <v>238</v>
      </c>
      <c r="L7126" t="s">
        <v>110</v>
      </c>
      <c r="M7126" t="s">
        <v>38</v>
      </c>
      <c r="N7126" t="s">
        <v>39</v>
      </c>
      <c r="O7126" s="23">
        <v>378</v>
      </c>
      <c r="P7126" s="9">
        <v>9.76</v>
      </c>
      <c r="Q7126" t="s">
        <v>40</v>
      </c>
      <c r="R7126">
        <v>23740</v>
      </c>
      <c r="S7126" s="9">
        <v>38.71</v>
      </c>
      <c r="T7126" s="26">
        <v>4.625</v>
      </c>
      <c r="U7126" s="8">
        <v>179.02</v>
      </c>
      <c r="V7126" t="s">
        <v>41</v>
      </c>
      <c r="W7126" t="s">
        <v>2007</v>
      </c>
      <c r="X7126" t="s">
        <v>42</v>
      </c>
      <c r="Y7126" t="s">
        <v>1740</v>
      </c>
      <c r="AA7126" s="1">
        <f t="shared" si="766"/>
        <v>46085</v>
      </c>
      <c r="AB7126" s="2">
        <f t="shared" si="767"/>
        <v>3</v>
      </c>
      <c r="AC7126" s="2">
        <f t="shared" si="768"/>
        <v>2026</v>
      </c>
      <c r="AD7126" s="2" t="str">
        <f>IFERROR(VLOOKUP(A7126,'Aux Área'!$A$4:$B$123,2,0),"-")</f>
        <v>CONSERVA</v>
      </c>
    </row>
    <row r="7127" spans="1:30" x14ac:dyDescent="0.3">
      <c r="A7127" t="s">
        <v>5620</v>
      </c>
      <c r="B7127" t="s">
        <v>9277</v>
      </c>
      <c r="C7127" t="s">
        <v>11063</v>
      </c>
      <c r="D7127" t="s">
        <v>2160</v>
      </c>
      <c r="E7127" t="s">
        <v>2161</v>
      </c>
      <c r="F7127" t="s">
        <v>6208</v>
      </c>
      <c r="G7127" t="s">
        <v>1135</v>
      </c>
      <c r="H7127" t="s">
        <v>5545</v>
      </c>
      <c r="I7127" t="s">
        <v>839</v>
      </c>
      <c r="J7127" t="s">
        <v>165</v>
      </c>
      <c r="K7127" t="s">
        <v>166</v>
      </c>
      <c r="L7127" t="s">
        <v>167</v>
      </c>
      <c r="M7127" t="s">
        <v>38</v>
      </c>
      <c r="N7127" t="s">
        <v>39</v>
      </c>
      <c r="O7127" s="23">
        <v>337</v>
      </c>
      <c r="P7127" s="9">
        <v>6.99</v>
      </c>
      <c r="Q7127" t="s">
        <v>40</v>
      </c>
      <c r="R7127">
        <v>31046</v>
      </c>
      <c r="S7127" s="9">
        <v>48.19</v>
      </c>
      <c r="T7127" s="26">
        <v>4.891</v>
      </c>
      <c r="U7127" s="8">
        <v>235.68</v>
      </c>
      <c r="V7127" t="s">
        <v>112</v>
      </c>
      <c r="W7127" t="s">
        <v>2276</v>
      </c>
      <c r="X7127" t="s">
        <v>42</v>
      </c>
      <c r="Y7127" t="s">
        <v>2277</v>
      </c>
      <c r="AA7127" s="1">
        <f t="shared" si="766"/>
        <v>46085</v>
      </c>
      <c r="AB7127" s="2">
        <f t="shared" si="767"/>
        <v>3</v>
      </c>
      <c r="AC7127" s="2">
        <f t="shared" si="768"/>
        <v>2026</v>
      </c>
      <c r="AD7127" s="2" t="str">
        <f>IFERROR(VLOOKUP(A7127,'Aux Área'!$A$4:$B$123,2,0),"-")</f>
        <v>INSPEÇÃO</v>
      </c>
    </row>
    <row r="7128" spans="1:30" x14ac:dyDescent="0.3">
      <c r="A7128" t="s">
        <v>2181</v>
      </c>
      <c r="B7128" t="s">
        <v>4595</v>
      </c>
      <c r="C7128" t="s">
        <v>11064</v>
      </c>
      <c r="D7128" t="s">
        <v>3107</v>
      </c>
      <c r="E7128" t="s">
        <v>3108</v>
      </c>
      <c r="F7128" t="s">
        <v>2184</v>
      </c>
      <c r="G7128" t="s">
        <v>1135</v>
      </c>
      <c r="H7128" t="s">
        <v>2185</v>
      </c>
      <c r="I7128" t="s">
        <v>2186</v>
      </c>
      <c r="J7128" t="s">
        <v>237</v>
      </c>
      <c r="K7128" t="s">
        <v>238</v>
      </c>
      <c r="L7128" t="s">
        <v>110</v>
      </c>
      <c r="M7128" t="s">
        <v>38</v>
      </c>
      <c r="N7128" t="s">
        <v>668</v>
      </c>
      <c r="O7128" s="23">
        <v>1014</v>
      </c>
      <c r="P7128" s="9">
        <v>14</v>
      </c>
      <c r="Q7128" t="s">
        <v>40</v>
      </c>
      <c r="R7128">
        <v>131081</v>
      </c>
      <c r="S7128" s="9">
        <v>72.41</v>
      </c>
      <c r="T7128" s="26">
        <v>6.04</v>
      </c>
      <c r="U7128" s="8">
        <v>437.36</v>
      </c>
      <c r="V7128" t="s">
        <v>41</v>
      </c>
      <c r="W7128" t="s">
        <v>2007</v>
      </c>
      <c r="X7128" t="s">
        <v>42</v>
      </c>
      <c r="Y7128" t="s">
        <v>2188</v>
      </c>
      <c r="AA7128" s="1">
        <f t="shared" si="766"/>
        <v>46085</v>
      </c>
      <c r="AB7128" s="2">
        <f t="shared" si="767"/>
        <v>3</v>
      </c>
      <c r="AC7128" s="2">
        <f t="shared" si="768"/>
        <v>2026</v>
      </c>
      <c r="AD7128" s="2" t="str">
        <f>IFERROR(VLOOKUP(A7128,'Aux Área'!$A$4:$B$123,2,0),"-")</f>
        <v>INSPEÇÃO</v>
      </c>
    </row>
    <row r="7129" spans="1:30" x14ac:dyDescent="0.3">
      <c r="A7129" t="s">
        <v>52</v>
      </c>
      <c r="B7129" t="s">
        <v>1449</v>
      </c>
      <c r="C7129" t="s">
        <v>11065</v>
      </c>
      <c r="D7129" t="s">
        <v>3246</v>
      </c>
      <c r="E7129" t="s">
        <v>3247</v>
      </c>
      <c r="F7129" t="s">
        <v>53</v>
      </c>
      <c r="G7129" t="s">
        <v>35</v>
      </c>
      <c r="H7129" t="s">
        <v>36</v>
      </c>
      <c r="I7129" t="s">
        <v>37</v>
      </c>
      <c r="J7129" t="s">
        <v>165</v>
      </c>
      <c r="K7129" t="s">
        <v>166</v>
      </c>
      <c r="L7129" t="s">
        <v>167</v>
      </c>
      <c r="M7129" t="s">
        <v>38</v>
      </c>
      <c r="N7129" t="s">
        <v>39</v>
      </c>
      <c r="O7129" s="23">
        <v>348</v>
      </c>
      <c r="P7129" s="9">
        <v>10.06</v>
      </c>
      <c r="Q7129" t="s">
        <v>40</v>
      </c>
      <c r="R7129">
        <v>70894</v>
      </c>
      <c r="S7129" s="9">
        <v>34.6</v>
      </c>
      <c r="T7129" s="26">
        <v>4.891</v>
      </c>
      <c r="U7129" s="8">
        <v>169.23</v>
      </c>
      <c r="V7129" t="s">
        <v>112</v>
      </c>
      <c r="W7129" t="s">
        <v>2007</v>
      </c>
      <c r="X7129" t="s">
        <v>42</v>
      </c>
      <c r="Y7129" t="s">
        <v>1740</v>
      </c>
      <c r="AA7129" s="1">
        <f t="shared" si="766"/>
        <v>46085</v>
      </c>
      <c r="AB7129" s="2">
        <f t="shared" si="767"/>
        <v>3</v>
      </c>
      <c r="AC7129" s="2">
        <f t="shared" si="768"/>
        <v>2026</v>
      </c>
      <c r="AD7129" s="2" t="str">
        <f>IFERROR(VLOOKUP(A7129,'Aux Área'!$A$4:$B$123,2,0),"-")</f>
        <v>OPERAÇÃO</v>
      </c>
    </row>
    <row r="7130" spans="1:30" x14ac:dyDescent="0.3">
      <c r="A7130" t="s">
        <v>662</v>
      </c>
      <c r="B7130" t="s">
        <v>183</v>
      </c>
      <c r="C7130" t="s">
        <v>11066</v>
      </c>
      <c r="D7130" t="s">
        <v>1568</v>
      </c>
      <c r="E7130" t="s">
        <v>1569</v>
      </c>
      <c r="F7130" t="s">
        <v>653</v>
      </c>
      <c r="G7130" t="s">
        <v>1495</v>
      </c>
      <c r="H7130" t="s">
        <v>1571</v>
      </c>
      <c r="I7130" t="s">
        <v>1497</v>
      </c>
      <c r="J7130" t="s">
        <v>237</v>
      </c>
      <c r="K7130" t="s">
        <v>238</v>
      </c>
      <c r="L7130" t="s">
        <v>110</v>
      </c>
      <c r="M7130" t="s">
        <v>38</v>
      </c>
      <c r="N7130" t="s">
        <v>668</v>
      </c>
      <c r="O7130" s="23">
        <v>0</v>
      </c>
      <c r="P7130" s="9">
        <v>0</v>
      </c>
      <c r="Q7130" t="s">
        <v>40</v>
      </c>
      <c r="R7130">
        <v>0</v>
      </c>
      <c r="S7130" s="9">
        <v>100</v>
      </c>
      <c r="T7130" s="26">
        <v>6.04</v>
      </c>
      <c r="U7130" s="8">
        <v>604</v>
      </c>
      <c r="V7130" t="s">
        <v>41</v>
      </c>
      <c r="W7130" t="s">
        <v>652</v>
      </c>
      <c r="X7130" t="s">
        <v>42</v>
      </c>
      <c r="Y7130" t="s">
        <v>653</v>
      </c>
      <c r="AA7130" s="1">
        <f t="shared" si="766"/>
        <v>46085</v>
      </c>
      <c r="AB7130" s="2">
        <f t="shared" si="767"/>
        <v>3</v>
      </c>
      <c r="AC7130" s="2">
        <f t="shared" si="768"/>
        <v>2026</v>
      </c>
      <c r="AD7130" s="2" t="str">
        <f>IFERROR(VLOOKUP(A7130,'Aux Área'!$A$4:$B$123,2,0),"-")</f>
        <v>SÃO PEDRO</v>
      </c>
    </row>
    <row r="7131" spans="1:30" x14ac:dyDescent="0.3">
      <c r="A7131" t="s">
        <v>662</v>
      </c>
      <c r="C7131" t="s">
        <v>11066</v>
      </c>
      <c r="F7131" t="s">
        <v>15689</v>
      </c>
      <c r="K7131" t="s">
        <v>238</v>
      </c>
      <c r="N7131" t="s">
        <v>15690</v>
      </c>
      <c r="O7131" s="23">
        <v>0</v>
      </c>
      <c r="P7131" s="23">
        <v>0</v>
      </c>
      <c r="Q7131" t="s">
        <v>40</v>
      </c>
      <c r="R7131">
        <v>0</v>
      </c>
      <c r="S7131">
        <v>5.0199999999999996</v>
      </c>
      <c r="U7131" s="8">
        <v>20.03</v>
      </c>
      <c r="AA7131" s="1">
        <f t="shared" si="766"/>
        <v>46085</v>
      </c>
      <c r="AB7131" s="2">
        <f t="shared" si="767"/>
        <v>3</v>
      </c>
      <c r="AC7131" s="2">
        <f t="shared" si="768"/>
        <v>2026</v>
      </c>
      <c r="AD7131" s="2" t="str">
        <f>IFERROR(VLOOKUP(A7131,'Aux Área'!$A$4:$B$123,2,0),"-")</f>
        <v>SÃO PEDRO</v>
      </c>
    </row>
    <row r="7132" spans="1:30" x14ac:dyDescent="0.3">
      <c r="A7132" t="s">
        <v>1819</v>
      </c>
      <c r="B7132" t="s">
        <v>156</v>
      </c>
      <c r="C7132" t="s">
        <v>11067</v>
      </c>
      <c r="D7132" t="s">
        <v>5474</v>
      </c>
      <c r="E7132" t="s">
        <v>5475</v>
      </c>
      <c r="F7132" t="s">
        <v>653</v>
      </c>
      <c r="G7132" t="s">
        <v>659</v>
      </c>
      <c r="H7132" t="s">
        <v>1821</v>
      </c>
      <c r="I7132" t="s">
        <v>673</v>
      </c>
      <c r="J7132" t="s">
        <v>1100</v>
      </c>
      <c r="K7132" t="s">
        <v>1101</v>
      </c>
      <c r="L7132" t="s">
        <v>181</v>
      </c>
      <c r="M7132" t="s">
        <v>38</v>
      </c>
      <c r="N7132" t="s">
        <v>638</v>
      </c>
      <c r="O7132" s="23">
        <v>0</v>
      </c>
      <c r="P7132" s="9">
        <v>0</v>
      </c>
      <c r="Q7132" t="s">
        <v>40</v>
      </c>
      <c r="R7132">
        <v>0</v>
      </c>
      <c r="S7132" s="9">
        <v>174.19</v>
      </c>
      <c r="T7132" s="26">
        <v>5.4</v>
      </c>
      <c r="U7132" s="8">
        <v>940.63</v>
      </c>
      <c r="V7132" t="s">
        <v>11068</v>
      </c>
      <c r="W7132" t="s">
        <v>652</v>
      </c>
      <c r="X7132" t="s">
        <v>42</v>
      </c>
      <c r="Y7132" t="s">
        <v>653</v>
      </c>
      <c r="AA7132" s="1">
        <f t="shared" si="766"/>
        <v>46085</v>
      </c>
      <c r="AB7132" s="2">
        <f t="shared" si="767"/>
        <v>3</v>
      </c>
      <c r="AC7132" s="2">
        <f t="shared" si="768"/>
        <v>2026</v>
      </c>
      <c r="AD7132" s="2" t="str">
        <f>IFERROR(VLOOKUP(A7132,'Aux Área'!$A$4:$B$123,2,0),"-")</f>
        <v>SÃO PEDRO</v>
      </c>
    </row>
    <row r="7133" spans="1:30" x14ac:dyDescent="0.3">
      <c r="A7133" t="s">
        <v>76</v>
      </c>
      <c r="B7133" t="s">
        <v>380</v>
      </c>
      <c r="C7133" t="s">
        <v>11069</v>
      </c>
      <c r="D7133" t="s">
        <v>382</v>
      </c>
      <c r="E7133" t="s">
        <v>383</v>
      </c>
      <c r="F7133" t="s">
        <v>77</v>
      </c>
      <c r="G7133" t="s">
        <v>35</v>
      </c>
      <c r="H7133" t="s">
        <v>36</v>
      </c>
      <c r="I7133" t="s">
        <v>37</v>
      </c>
      <c r="J7133" t="s">
        <v>438</v>
      </c>
      <c r="K7133" t="s">
        <v>439</v>
      </c>
      <c r="L7133" t="s">
        <v>84</v>
      </c>
      <c r="M7133" t="s">
        <v>38</v>
      </c>
      <c r="N7133" t="s">
        <v>39</v>
      </c>
      <c r="O7133" s="23">
        <v>442</v>
      </c>
      <c r="P7133" s="9">
        <v>11.42</v>
      </c>
      <c r="Q7133" t="s">
        <v>40</v>
      </c>
      <c r="R7133">
        <v>59999</v>
      </c>
      <c r="S7133" s="9">
        <v>38.69</v>
      </c>
      <c r="T7133" s="26">
        <v>4.09</v>
      </c>
      <c r="U7133" s="8">
        <v>158.26</v>
      </c>
      <c r="V7133" t="s">
        <v>41</v>
      </c>
      <c r="W7133" t="s">
        <v>2007</v>
      </c>
      <c r="X7133" t="s">
        <v>42</v>
      </c>
      <c r="Y7133" t="s">
        <v>1740</v>
      </c>
      <c r="AA7133" s="1">
        <f t="shared" si="766"/>
        <v>46085</v>
      </c>
      <c r="AB7133" s="2">
        <f t="shared" si="767"/>
        <v>3</v>
      </c>
      <c r="AC7133" s="2">
        <f t="shared" si="768"/>
        <v>2026</v>
      </c>
      <c r="AD7133" s="2" t="str">
        <f>IFERROR(VLOOKUP(A7133,'Aux Área'!$A$4:$B$123,2,0),"-")</f>
        <v>QSMS</v>
      </c>
    </row>
    <row r="7134" spans="1:30" x14ac:dyDescent="0.3">
      <c r="A7134" t="s">
        <v>2306</v>
      </c>
      <c r="B7134" t="s">
        <v>4613</v>
      </c>
      <c r="C7134" t="s">
        <v>11070</v>
      </c>
      <c r="D7134" t="s">
        <v>3428</v>
      </c>
      <c r="E7134" t="s">
        <v>3429</v>
      </c>
      <c r="F7134" t="s">
        <v>2309</v>
      </c>
      <c r="G7134" t="s">
        <v>1135</v>
      </c>
      <c r="H7134" t="s">
        <v>2275</v>
      </c>
      <c r="I7134" t="s">
        <v>1497</v>
      </c>
      <c r="J7134" t="s">
        <v>1665</v>
      </c>
      <c r="K7134" t="s">
        <v>1666</v>
      </c>
      <c r="L7134" t="s">
        <v>301</v>
      </c>
      <c r="M7134" t="s">
        <v>38</v>
      </c>
      <c r="N7134" t="s">
        <v>39</v>
      </c>
      <c r="O7134" s="23">
        <v>376</v>
      </c>
      <c r="P7134" s="9">
        <v>8.51</v>
      </c>
      <c r="Q7134" t="s">
        <v>40</v>
      </c>
      <c r="R7134">
        <v>119920</v>
      </c>
      <c r="S7134" s="9">
        <v>44.18</v>
      </c>
      <c r="T7134" s="26">
        <v>4.6900000000000004</v>
      </c>
      <c r="U7134" s="8">
        <v>207.2</v>
      </c>
      <c r="V7134" t="s">
        <v>11071</v>
      </c>
      <c r="W7134" t="s">
        <v>2276</v>
      </c>
      <c r="X7134" t="s">
        <v>42</v>
      </c>
      <c r="Y7134" t="s">
        <v>2277</v>
      </c>
      <c r="AA7134" s="1">
        <f t="shared" si="766"/>
        <v>46085</v>
      </c>
      <c r="AB7134" s="2">
        <f t="shared" si="767"/>
        <v>3</v>
      </c>
      <c r="AC7134" s="2">
        <f t="shared" si="768"/>
        <v>2026</v>
      </c>
      <c r="AD7134" s="2" t="str">
        <f>IFERROR(VLOOKUP(A7134,'Aux Área'!$A$4:$B$123,2,0),"-")</f>
        <v>INSPEÇÃO</v>
      </c>
    </row>
    <row r="7135" spans="1:30" x14ac:dyDescent="0.3">
      <c r="A7135" t="s">
        <v>9674</v>
      </c>
      <c r="B7135" t="s">
        <v>10327</v>
      </c>
      <c r="C7135" t="s">
        <v>11072</v>
      </c>
      <c r="D7135" t="s">
        <v>10329</v>
      </c>
      <c r="E7135" t="s">
        <v>9675</v>
      </c>
      <c r="F7135" t="s">
        <v>15506</v>
      </c>
      <c r="G7135" t="s">
        <v>1300</v>
      </c>
      <c r="H7135" t="s">
        <v>9676</v>
      </c>
      <c r="I7135" t="s">
        <v>37</v>
      </c>
      <c r="J7135" t="s">
        <v>370</v>
      </c>
      <c r="K7135" t="s">
        <v>371</v>
      </c>
      <c r="L7135" t="s">
        <v>124</v>
      </c>
      <c r="M7135" t="s">
        <v>38</v>
      </c>
      <c r="N7135" t="s">
        <v>39</v>
      </c>
      <c r="O7135" s="23">
        <v>216</v>
      </c>
      <c r="P7135" s="9">
        <v>8.98</v>
      </c>
      <c r="Q7135" t="s">
        <v>40</v>
      </c>
      <c r="R7135">
        <v>45886</v>
      </c>
      <c r="S7135" s="9">
        <v>24.05</v>
      </c>
      <c r="T7135" s="26">
        <v>4.99</v>
      </c>
      <c r="U7135" s="8">
        <v>120.01</v>
      </c>
      <c r="V7135" t="s">
        <v>11073</v>
      </c>
      <c r="W7135" t="s">
        <v>2007</v>
      </c>
      <c r="X7135" t="s">
        <v>42</v>
      </c>
      <c r="Y7135" t="s">
        <v>6209</v>
      </c>
      <c r="AA7135" s="1">
        <f t="shared" si="766"/>
        <v>46085</v>
      </c>
      <c r="AB7135" s="2">
        <f t="shared" si="767"/>
        <v>3</v>
      </c>
      <c r="AC7135" s="2">
        <f t="shared" si="768"/>
        <v>2026</v>
      </c>
      <c r="AD7135" s="2" t="str">
        <f>IFERROR(VLOOKUP(A7135,'Aux Área'!$A$4:$B$123,2,0),"-")</f>
        <v>TI</v>
      </c>
    </row>
    <row r="7136" spans="1:30" x14ac:dyDescent="0.3">
      <c r="A7136" t="s">
        <v>60</v>
      </c>
      <c r="B7136" t="s">
        <v>614</v>
      </c>
      <c r="C7136" t="s">
        <v>11074</v>
      </c>
      <c r="D7136" t="s">
        <v>1206</v>
      </c>
      <c r="E7136" t="s">
        <v>1207</v>
      </c>
      <c r="F7136" t="s">
        <v>61</v>
      </c>
      <c r="G7136" t="s">
        <v>35</v>
      </c>
      <c r="H7136" t="s">
        <v>36</v>
      </c>
      <c r="I7136" t="s">
        <v>37</v>
      </c>
      <c r="J7136" t="s">
        <v>1665</v>
      </c>
      <c r="K7136" t="s">
        <v>1666</v>
      </c>
      <c r="L7136" t="s">
        <v>301</v>
      </c>
      <c r="M7136" t="s">
        <v>38</v>
      </c>
      <c r="N7136" t="s">
        <v>39</v>
      </c>
      <c r="O7136" s="23">
        <v>381</v>
      </c>
      <c r="P7136" s="9">
        <v>9.91</v>
      </c>
      <c r="Q7136" t="s">
        <v>40</v>
      </c>
      <c r="R7136">
        <v>37553</v>
      </c>
      <c r="S7136" s="9">
        <v>38.44</v>
      </c>
      <c r="T7136" s="26">
        <v>4.6900000000000004</v>
      </c>
      <c r="U7136" s="8">
        <v>180.28</v>
      </c>
      <c r="V7136" t="s">
        <v>11075</v>
      </c>
      <c r="W7136" t="s">
        <v>2007</v>
      </c>
      <c r="X7136" t="s">
        <v>42</v>
      </c>
      <c r="Y7136" t="s">
        <v>1740</v>
      </c>
      <c r="AA7136" s="1">
        <f t="shared" si="766"/>
        <v>46085</v>
      </c>
      <c r="AB7136" s="2">
        <f t="shared" si="767"/>
        <v>3</v>
      </c>
      <c r="AC7136" s="2">
        <f t="shared" si="768"/>
        <v>2026</v>
      </c>
      <c r="AD7136" s="2" t="str">
        <f>IFERROR(VLOOKUP(A7136,'Aux Área'!$A$4:$B$123,2,0),"-")</f>
        <v>QSMS</v>
      </c>
    </row>
    <row r="7137" spans="1:30" x14ac:dyDescent="0.3">
      <c r="A7137" t="s">
        <v>2282</v>
      </c>
      <c r="B7137" t="s">
        <v>4679</v>
      </c>
      <c r="C7137" t="s">
        <v>11076</v>
      </c>
      <c r="D7137" t="s">
        <v>3162</v>
      </c>
      <c r="E7137" t="s">
        <v>3163</v>
      </c>
      <c r="F7137" t="s">
        <v>2285</v>
      </c>
      <c r="G7137" t="s">
        <v>1135</v>
      </c>
      <c r="H7137" t="s">
        <v>2275</v>
      </c>
      <c r="I7137" t="s">
        <v>1497</v>
      </c>
      <c r="J7137" t="s">
        <v>165</v>
      </c>
      <c r="K7137" t="s">
        <v>166</v>
      </c>
      <c r="L7137" t="s">
        <v>167</v>
      </c>
      <c r="M7137" t="s">
        <v>38</v>
      </c>
      <c r="N7137" t="s">
        <v>39</v>
      </c>
      <c r="O7137" s="23">
        <v>366</v>
      </c>
      <c r="P7137" s="9">
        <v>8.4</v>
      </c>
      <c r="Q7137" t="s">
        <v>40</v>
      </c>
      <c r="R7137">
        <v>103799</v>
      </c>
      <c r="S7137" s="9">
        <v>43.56</v>
      </c>
      <c r="T7137" s="26">
        <v>4.8899999999999997</v>
      </c>
      <c r="U7137" s="8">
        <v>213.02</v>
      </c>
      <c r="V7137" t="s">
        <v>112</v>
      </c>
      <c r="W7137" t="s">
        <v>2276</v>
      </c>
      <c r="X7137" t="s">
        <v>42</v>
      </c>
      <c r="Y7137" t="s">
        <v>2277</v>
      </c>
      <c r="AA7137" s="1">
        <f t="shared" si="766"/>
        <v>46085</v>
      </c>
      <c r="AB7137" s="2">
        <f t="shared" si="767"/>
        <v>3</v>
      </c>
      <c r="AC7137" s="2">
        <f t="shared" si="768"/>
        <v>2026</v>
      </c>
      <c r="AD7137" s="2" t="str">
        <f>IFERROR(VLOOKUP(A7137,'Aux Área'!$A$4:$B$123,2,0),"-")</f>
        <v>INSPEÇÃO</v>
      </c>
    </row>
    <row r="7138" spans="1:30" x14ac:dyDescent="0.3">
      <c r="A7138" t="s">
        <v>2347</v>
      </c>
      <c r="B7138" t="s">
        <v>2348</v>
      </c>
      <c r="C7138" t="s">
        <v>11077</v>
      </c>
      <c r="D7138" t="s">
        <v>4262</v>
      </c>
      <c r="E7138" t="s">
        <v>4263</v>
      </c>
      <c r="F7138" t="s">
        <v>2350</v>
      </c>
      <c r="G7138" t="s">
        <v>659</v>
      </c>
      <c r="H7138" t="s">
        <v>1996</v>
      </c>
      <c r="I7138" t="s">
        <v>1997</v>
      </c>
      <c r="J7138" t="s">
        <v>237</v>
      </c>
      <c r="K7138" t="s">
        <v>238</v>
      </c>
      <c r="L7138" t="s">
        <v>110</v>
      </c>
      <c r="M7138" t="s">
        <v>38</v>
      </c>
      <c r="N7138" t="s">
        <v>668</v>
      </c>
      <c r="O7138" s="23">
        <v>462</v>
      </c>
      <c r="P7138" s="9">
        <v>5.19</v>
      </c>
      <c r="Q7138" t="s">
        <v>40</v>
      </c>
      <c r="R7138">
        <v>32890</v>
      </c>
      <c r="S7138" s="9">
        <v>89.07</v>
      </c>
      <c r="T7138" s="26">
        <v>6.04</v>
      </c>
      <c r="U7138" s="8">
        <v>537.98</v>
      </c>
      <c r="V7138" t="s">
        <v>41</v>
      </c>
      <c r="W7138" t="s">
        <v>1985</v>
      </c>
      <c r="X7138" t="s">
        <v>42</v>
      </c>
      <c r="Y7138" t="s">
        <v>1986</v>
      </c>
      <c r="AA7138" s="1">
        <f t="shared" si="766"/>
        <v>46085</v>
      </c>
      <c r="AB7138" s="2">
        <f t="shared" si="767"/>
        <v>3</v>
      </c>
      <c r="AC7138" s="2">
        <f t="shared" si="768"/>
        <v>2026</v>
      </c>
      <c r="AD7138" s="2" t="str">
        <f>IFERROR(VLOOKUP(A7138,'Aux Área'!$A$4:$B$123,2,0),"-")</f>
        <v>PESADOS</v>
      </c>
    </row>
    <row r="7139" spans="1:30" x14ac:dyDescent="0.3">
      <c r="A7139" t="s">
        <v>2700</v>
      </c>
      <c r="B7139" t="s">
        <v>2000</v>
      </c>
      <c r="C7139" t="s">
        <v>11078</v>
      </c>
      <c r="D7139" t="s">
        <v>3547</v>
      </c>
      <c r="E7139" t="s">
        <v>3548</v>
      </c>
      <c r="F7139" t="s">
        <v>2703</v>
      </c>
      <c r="G7139" t="s">
        <v>659</v>
      </c>
      <c r="H7139" t="s">
        <v>1996</v>
      </c>
      <c r="I7139" t="s">
        <v>1997</v>
      </c>
      <c r="J7139" t="s">
        <v>275</v>
      </c>
      <c r="K7139" t="s">
        <v>276</v>
      </c>
      <c r="L7139" t="s">
        <v>124</v>
      </c>
      <c r="M7139" t="s">
        <v>38</v>
      </c>
      <c r="N7139" t="s">
        <v>668</v>
      </c>
      <c r="O7139" s="23">
        <v>270</v>
      </c>
      <c r="P7139" s="9">
        <v>5.74</v>
      </c>
      <c r="Q7139" t="s">
        <v>40</v>
      </c>
      <c r="R7139">
        <v>22823</v>
      </c>
      <c r="S7139" s="9">
        <v>47.07</v>
      </c>
      <c r="T7139" s="26">
        <v>6.49</v>
      </c>
      <c r="U7139" s="8">
        <v>305.48</v>
      </c>
      <c r="V7139" t="s">
        <v>11079</v>
      </c>
      <c r="W7139" t="s">
        <v>1985</v>
      </c>
      <c r="X7139" t="s">
        <v>42</v>
      </c>
      <c r="Y7139" t="s">
        <v>1986</v>
      </c>
      <c r="AA7139" s="1">
        <f t="shared" si="766"/>
        <v>46085</v>
      </c>
      <c r="AB7139" s="2">
        <f t="shared" si="767"/>
        <v>3</v>
      </c>
      <c r="AC7139" s="2">
        <f t="shared" si="768"/>
        <v>2026</v>
      </c>
      <c r="AD7139" s="2" t="str">
        <f>IFERROR(VLOOKUP(A7139,'Aux Área'!$A$4:$B$123,2,0),"-")</f>
        <v>PESADOS</v>
      </c>
    </row>
    <row r="7140" spans="1:30" x14ac:dyDescent="0.3">
      <c r="A7140" t="s">
        <v>2700</v>
      </c>
      <c r="C7140" t="s">
        <v>15743</v>
      </c>
      <c r="F7140" t="s">
        <v>2703</v>
      </c>
      <c r="K7140" t="s">
        <v>276</v>
      </c>
      <c r="N7140" t="s">
        <v>15690</v>
      </c>
      <c r="O7140" t="s">
        <v>15244</v>
      </c>
      <c r="P7140" s="9" t="s">
        <v>15244</v>
      </c>
      <c r="Q7140" t="s">
        <v>40</v>
      </c>
      <c r="R7140" t="s">
        <v>15244</v>
      </c>
      <c r="S7140">
        <v>7.3</v>
      </c>
      <c r="U7140" s="8">
        <v>27.7</v>
      </c>
      <c r="AA7140" s="1">
        <f t="shared" si="766"/>
        <v>46085</v>
      </c>
      <c r="AB7140" s="2">
        <f t="shared" si="767"/>
        <v>3</v>
      </c>
      <c r="AC7140" s="2">
        <f t="shared" si="768"/>
        <v>2026</v>
      </c>
      <c r="AD7140" s="2" t="str">
        <f>IFERROR(VLOOKUP(A7140,'Aux Área'!$A$4:$B$123,2,0),"-")</f>
        <v>PESADOS</v>
      </c>
    </row>
    <row r="7141" spans="1:30" x14ac:dyDescent="0.3">
      <c r="A7141" t="s">
        <v>1992</v>
      </c>
      <c r="B7141" t="s">
        <v>1993</v>
      </c>
      <c r="C7141" t="s">
        <v>11080</v>
      </c>
      <c r="D7141" t="s">
        <v>3597</v>
      </c>
      <c r="E7141" t="s">
        <v>3598</v>
      </c>
      <c r="F7141" t="s">
        <v>1995</v>
      </c>
      <c r="G7141" t="s">
        <v>659</v>
      </c>
      <c r="H7141" t="s">
        <v>1996</v>
      </c>
      <c r="I7141" t="s">
        <v>1997</v>
      </c>
      <c r="J7141" t="s">
        <v>165</v>
      </c>
      <c r="K7141" t="s">
        <v>166</v>
      </c>
      <c r="L7141" t="s">
        <v>167</v>
      </c>
      <c r="M7141" t="s">
        <v>38</v>
      </c>
      <c r="N7141" t="s">
        <v>668</v>
      </c>
      <c r="O7141" s="23">
        <v>371</v>
      </c>
      <c r="P7141" s="9">
        <v>4.68</v>
      </c>
      <c r="Q7141" t="s">
        <v>40</v>
      </c>
      <c r="R7141">
        <v>26145</v>
      </c>
      <c r="S7141" s="9">
        <v>79.349999999999994</v>
      </c>
      <c r="T7141" s="26">
        <v>6.24</v>
      </c>
      <c r="U7141" s="8">
        <v>495.16</v>
      </c>
      <c r="V7141" t="s">
        <v>112</v>
      </c>
      <c r="W7141" t="s">
        <v>1985</v>
      </c>
      <c r="X7141" t="s">
        <v>42</v>
      </c>
      <c r="Y7141" t="s">
        <v>1986</v>
      </c>
      <c r="AA7141" s="1">
        <f t="shared" si="766"/>
        <v>46085</v>
      </c>
      <c r="AB7141" s="2">
        <f t="shared" si="767"/>
        <v>3</v>
      </c>
      <c r="AC7141" s="2">
        <f t="shared" si="768"/>
        <v>2026</v>
      </c>
      <c r="AD7141" s="2" t="str">
        <f>IFERROR(VLOOKUP(A7141,'Aux Área'!$A$4:$B$123,2,0),"-")</f>
        <v>PESADOS</v>
      </c>
    </row>
    <row r="7142" spans="1:30" x14ac:dyDescent="0.3">
      <c r="A7142" t="s">
        <v>56</v>
      </c>
      <c r="B7142" t="s">
        <v>266</v>
      </c>
      <c r="C7142" t="s">
        <v>11081</v>
      </c>
      <c r="D7142" t="s">
        <v>120</v>
      </c>
      <c r="E7142" t="s">
        <v>121</v>
      </c>
      <c r="F7142" t="s">
        <v>57</v>
      </c>
      <c r="G7142" t="s">
        <v>35</v>
      </c>
      <c r="H7142" t="s">
        <v>36</v>
      </c>
      <c r="I7142" t="s">
        <v>37</v>
      </c>
      <c r="J7142" t="s">
        <v>169</v>
      </c>
      <c r="K7142" t="s">
        <v>170</v>
      </c>
      <c r="L7142" t="s">
        <v>124</v>
      </c>
      <c r="M7142" t="s">
        <v>38</v>
      </c>
      <c r="N7142" t="s">
        <v>39</v>
      </c>
      <c r="O7142" s="23">
        <v>385</v>
      </c>
      <c r="P7142" s="9">
        <v>9.7799999999999994</v>
      </c>
      <c r="Q7142" t="s">
        <v>40</v>
      </c>
      <c r="R7142">
        <v>49891</v>
      </c>
      <c r="S7142" s="9">
        <v>39.380000000000003</v>
      </c>
      <c r="T7142" s="26">
        <v>4.8890000000000002</v>
      </c>
      <c r="U7142" s="8">
        <v>192.52</v>
      </c>
      <c r="V7142" t="s">
        <v>41</v>
      </c>
      <c r="W7142" t="s">
        <v>2007</v>
      </c>
      <c r="X7142" t="s">
        <v>42</v>
      </c>
      <c r="Y7142" t="s">
        <v>1740</v>
      </c>
      <c r="AA7142" s="1">
        <f t="shared" si="766"/>
        <v>46085</v>
      </c>
      <c r="AB7142" s="2">
        <f t="shared" si="767"/>
        <v>3</v>
      </c>
      <c r="AC7142" s="2">
        <f t="shared" si="768"/>
        <v>2026</v>
      </c>
      <c r="AD7142" s="2" t="str">
        <f>IFERROR(VLOOKUP(A7142,'Aux Área'!$A$4:$B$123,2,0),"-")</f>
        <v>CONSERVA</v>
      </c>
    </row>
    <row r="7143" spans="1:30" x14ac:dyDescent="0.3">
      <c r="A7143" t="s">
        <v>2643</v>
      </c>
      <c r="B7143" t="s">
        <v>2307</v>
      </c>
      <c r="C7143" t="s">
        <v>11082</v>
      </c>
      <c r="D7143" t="s">
        <v>4988</v>
      </c>
      <c r="E7143" t="s">
        <v>4989</v>
      </c>
      <c r="F7143" t="s">
        <v>2646</v>
      </c>
      <c r="G7143" t="s">
        <v>1300</v>
      </c>
      <c r="H7143" t="s">
        <v>1301</v>
      </c>
      <c r="I7143" t="s">
        <v>37</v>
      </c>
      <c r="J7143" t="s">
        <v>172</v>
      </c>
      <c r="K7143" t="s">
        <v>173</v>
      </c>
      <c r="L7143" t="s">
        <v>124</v>
      </c>
      <c r="M7143" t="s">
        <v>38</v>
      </c>
      <c r="N7143" t="s">
        <v>39</v>
      </c>
      <c r="O7143" s="23">
        <v>415</v>
      </c>
      <c r="P7143" s="9">
        <v>8.65</v>
      </c>
      <c r="Q7143" t="s">
        <v>40</v>
      </c>
      <c r="R7143">
        <v>117176</v>
      </c>
      <c r="S7143" s="9">
        <v>47.99</v>
      </c>
      <c r="T7143" s="26">
        <v>4.59</v>
      </c>
      <c r="U7143" s="8">
        <v>220.28</v>
      </c>
      <c r="V7143" t="s">
        <v>10053</v>
      </c>
      <c r="W7143" t="s">
        <v>2276</v>
      </c>
      <c r="X7143" t="s">
        <v>42</v>
      </c>
      <c r="Y7143" t="s">
        <v>2277</v>
      </c>
      <c r="AA7143" s="1">
        <f t="shared" si="766"/>
        <v>46085</v>
      </c>
      <c r="AB7143" s="2">
        <f t="shared" si="767"/>
        <v>3</v>
      </c>
      <c r="AC7143" s="2">
        <f t="shared" si="768"/>
        <v>2026</v>
      </c>
      <c r="AD7143" s="2" t="str">
        <f>IFERROR(VLOOKUP(A7143,'Aux Área'!$A$4:$B$123,2,0),"-")</f>
        <v>INSPEÇÃO</v>
      </c>
    </row>
    <row r="7144" spans="1:30" x14ac:dyDescent="0.3">
      <c r="A7144" t="s">
        <v>3092</v>
      </c>
      <c r="B7144" t="s">
        <v>4774</v>
      </c>
      <c r="C7144" t="s">
        <v>11083</v>
      </c>
      <c r="D7144" t="s">
        <v>3135</v>
      </c>
      <c r="E7144" t="s">
        <v>3136</v>
      </c>
      <c r="F7144" t="s">
        <v>3594</v>
      </c>
      <c r="G7144" t="s">
        <v>1135</v>
      </c>
      <c r="H7144" t="s">
        <v>2275</v>
      </c>
      <c r="I7144" t="s">
        <v>1497</v>
      </c>
      <c r="J7144" t="s">
        <v>188</v>
      </c>
      <c r="K7144" t="s">
        <v>189</v>
      </c>
      <c r="L7144" t="s">
        <v>190</v>
      </c>
      <c r="M7144" t="s">
        <v>38</v>
      </c>
      <c r="N7144" t="s">
        <v>39</v>
      </c>
      <c r="O7144" s="23">
        <v>432</v>
      </c>
      <c r="P7144" s="9">
        <v>9.0500000000000007</v>
      </c>
      <c r="Q7144" t="s">
        <v>40</v>
      </c>
      <c r="R7144">
        <v>104013</v>
      </c>
      <c r="S7144" s="9">
        <v>47.76</v>
      </c>
      <c r="T7144" s="26">
        <v>4.99</v>
      </c>
      <c r="U7144" s="8">
        <v>238.32</v>
      </c>
      <c r="V7144" t="s">
        <v>41</v>
      </c>
      <c r="W7144" t="s">
        <v>2276</v>
      </c>
      <c r="X7144" t="s">
        <v>42</v>
      </c>
      <c r="Y7144" t="s">
        <v>2277</v>
      </c>
      <c r="AA7144" s="1">
        <f t="shared" si="766"/>
        <v>46085</v>
      </c>
      <c r="AB7144" s="2">
        <f t="shared" si="767"/>
        <v>3</v>
      </c>
      <c r="AC7144" s="2">
        <f t="shared" si="768"/>
        <v>2026</v>
      </c>
      <c r="AD7144" s="2" t="str">
        <f>IFERROR(VLOOKUP(A7144,'Aux Área'!$A$4:$B$123,2,0),"-")</f>
        <v>INSPEÇÃO</v>
      </c>
    </row>
    <row r="7145" spans="1:30" x14ac:dyDescent="0.3">
      <c r="A7145" t="s">
        <v>2041</v>
      </c>
      <c r="B7145" t="s">
        <v>2042</v>
      </c>
      <c r="C7145" t="s">
        <v>11084</v>
      </c>
      <c r="D7145" t="s">
        <v>11085</v>
      </c>
      <c r="E7145" t="s">
        <v>11086</v>
      </c>
      <c r="F7145" t="s">
        <v>2044</v>
      </c>
      <c r="G7145" t="s">
        <v>659</v>
      </c>
      <c r="H7145" t="s">
        <v>1996</v>
      </c>
      <c r="I7145" t="s">
        <v>1997</v>
      </c>
      <c r="J7145" t="s">
        <v>231</v>
      </c>
      <c r="K7145" t="s">
        <v>232</v>
      </c>
      <c r="L7145" t="s">
        <v>217</v>
      </c>
      <c r="M7145" t="s">
        <v>38</v>
      </c>
      <c r="N7145" t="s">
        <v>668</v>
      </c>
      <c r="O7145" s="23">
        <v>213</v>
      </c>
      <c r="P7145" s="9">
        <v>5.0599999999999996</v>
      </c>
      <c r="Q7145" t="s">
        <v>40</v>
      </c>
      <c r="R7145">
        <v>32416</v>
      </c>
      <c r="S7145" s="9">
        <v>42.13</v>
      </c>
      <c r="T7145" s="26">
        <v>6.1509999999999998</v>
      </c>
      <c r="U7145" s="8">
        <v>259.14</v>
      </c>
      <c r="V7145" t="s">
        <v>11087</v>
      </c>
      <c r="W7145" t="s">
        <v>1985</v>
      </c>
      <c r="X7145" t="s">
        <v>42</v>
      </c>
      <c r="Y7145" t="s">
        <v>1986</v>
      </c>
      <c r="AA7145" s="1">
        <f t="shared" si="766"/>
        <v>46085</v>
      </c>
      <c r="AB7145" s="2">
        <f t="shared" si="767"/>
        <v>3</v>
      </c>
      <c r="AC7145" s="2">
        <f t="shared" si="768"/>
        <v>2026</v>
      </c>
      <c r="AD7145" s="2" t="str">
        <f>IFERROR(VLOOKUP(A7145,'Aux Área'!$A$4:$B$123,2,0),"-")</f>
        <v>PESADOS</v>
      </c>
    </row>
    <row r="7146" spans="1:30" x14ac:dyDescent="0.3">
      <c r="A7146" t="s">
        <v>2041</v>
      </c>
      <c r="C7146" t="s">
        <v>11084</v>
      </c>
      <c r="F7146" t="s">
        <v>2044</v>
      </c>
      <c r="K7146" t="s">
        <v>232</v>
      </c>
      <c r="N7146" t="s">
        <v>15690</v>
      </c>
      <c r="O7146" t="s">
        <v>15244</v>
      </c>
      <c r="P7146" s="9" t="s">
        <v>15244</v>
      </c>
      <c r="Q7146" t="s">
        <v>40</v>
      </c>
      <c r="R7146" t="s">
        <v>15244</v>
      </c>
      <c r="S7146">
        <v>5</v>
      </c>
      <c r="U7146" s="8">
        <v>16.5</v>
      </c>
      <c r="AA7146" s="1">
        <f t="shared" si="766"/>
        <v>46085</v>
      </c>
      <c r="AB7146" s="2">
        <f t="shared" si="767"/>
        <v>3</v>
      </c>
      <c r="AC7146" s="2">
        <f t="shared" si="768"/>
        <v>2026</v>
      </c>
      <c r="AD7146" s="2" t="str">
        <f>IFERROR(VLOOKUP(A7146,'Aux Área'!$A$4:$B$123,2,0),"-")</f>
        <v>PESADOS</v>
      </c>
    </row>
    <row r="7147" spans="1:30" x14ac:dyDescent="0.3">
      <c r="A7147" t="s">
        <v>2638</v>
      </c>
      <c r="B7147" t="s">
        <v>4593</v>
      </c>
      <c r="C7147" t="s">
        <v>11088</v>
      </c>
      <c r="D7147" t="s">
        <v>4358</v>
      </c>
      <c r="E7147" t="s">
        <v>4359</v>
      </c>
      <c r="F7147" t="s">
        <v>2641</v>
      </c>
      <c r="G7147" t="s">
        <v>1135</v>
      </c>
      <c r="H7147" t="s">
        <v>2275</v>
      </c>
      <c r="I7147" t="s">
        <v>1497</v>
      </c>
      <c r="J7147" t="s">
        <v>275</v>
      </c>
      <c r="K7147" t="s">
        <v>276</v>
      </c>
      <c r="L7147" t="s">
        <v>124</v>
      </c>
      <c r="M7147" t="s">
        <v>38</v>
      </c>
      <c r="N7147" t="s">
        <v>39</v>
      </c>
      <c r="O7147" s="10">
        <v>380</v>
      </c>
      <c r="P7147" s="24">
        <v>8.74</v>
      </c>
      <c r="Q7147" t="s">
        <v>40</v>
      </c>
      <c r="R7147" s="2">
        <v>1200</v>
      </c>
      <c r="S7147" s="9">
        <v>43.48</v>
      </c>
      <c r="T7147" s="26">
        <v>4.79</v>
      </c>
      <c r="U7147" s="8">
        <v>208.27</v>
      </c>
      <c r="V7147" t="s">
        <v>11089</v>
      </c>
      <c r="W7147" t="s">
        <v>2276</v>
      </c>
      <c r="X7147" t="s">
        <v>42</v>
      </c>
      <c r="Y7147" t="s">
        <v>2277</v>
      </c>
      <c r="AA7147" s="1">
        <f t="shared" si="766"/>
        <v>46085</v>
      </c>
      <c r="AB7147" s="2">
        <f t="shared" si="767"/>
        <v>3</v>
      </c>
      <c r="AC7147" s="2">
        <f t="shared" si="768"/>
        <v>2026</v>
      </c>
      <c r="AD7147" s="2" t="str">
        <f>IFERROR(VLOOKUP(A7147,'Aux Área'!$A$4:$B$123,2,0),"-")</f>
        <v>INSPEÇÃO</v>
      </c>
    </row>
    <row r="7148" spans="1:30" x14ac:dyDescent="0.3">
      <c r="A7148" t="s">
        <v>2278</v>
      </c>
      <c r="B7148" t="s">
        <v>4664</v>
      </c>
      <c r="C7148" t="s">
        <v>11090</v>
      </c>
      <c r="D7148" t="s">
        <v>3208</v>
      </c>
      <c r="E7148" t="s">
        <v>3209</v>
      </c>
      <c r="F7148" t="s">
        <v>2281</v>
      </c>
      <c r="G7148" t="s">
        <v>1135</v>
      </c>
      <c r="H7148" t="s">
        <v>2275</v>
      </c>
      <c r="I7148" t="s">
        <v>1497</v>
      </c>
      <c r="J7148" t="s">
        <v>165</v>
      </c>
      <c r="K7148" t="s">
        <v>166</v>
      </c>
      <c r="L7148" t="s">
        <v>167</v>
      </c>
      <c r="M7148" t="s">
        <v>38</v>
      </c>
      <c r="N7148" t="s">
        <v>39</v>
      </c>
      <c r="O7148" s="23">
        <v>354</v>
      </c>
      <c r="P7148" s="9">
        <v>8</v>
      </c>
      <c r="Q7148" t="s">
        <v>40</v>
      </c>
      <c r="R7148">
        <v>124052</v>
      </c>
      <c r="S7148" s="9">
        <v>44.27</v>
      </c>
      <c r="T7148" s="26">
        <v>4.8899999999999997</v>
      </c>
      <c r="U7148" s="8">
        <v>216.48</v>
      </c>
      <c r="V7148" t="s">
        <v>112</v>
      </c>
      <c r="W7148" t="s">
        <v>2276</v>
      </c>
      <c r="X7148" t="s">
        <v>42</v>
      </c>
      <c r="Y7148" t="s">
        <v>2277</v>
      </c>
      <c r="AA7148" s="1">
        <f t="shared" si="766"/>
        <v>46085</v>
      </c>
      <c r="AB7148" s="2">
        <f t="shared" si="767"/>
        <v>3</v>
      </c>
      <c r="AC7148" s="2">
        <f t="shared" si="768"/>
        <v>2026</v>
      </c>
      <c r="AD7148" s="2" t="str">
        <f>IFERROR(VLOOKUP(A7148,'Aux Área'!$A$4:$B$123,2,0),"-")</f>
        <v>INSPEÇÃO</v>
      </c>
    </row>
    <row r="7149" spans="1:30" x14ac:dyDescent="0.3">
      <c r="A7149" t="s">
        <v>2691</v>
      </c>
      <c r="B7149" t="s">
        <v>2692</v>
      </c>
      <c r="C7149" t="s">
        <v>11091</v>
      </c>
      <c r="D7149" t="s">
        <v>2142</v>
      </c>
      <c r="E7149" t="s">
        <v>2143</v>
      </c>
      <c r="F7149" t="s">
        <v>5979</v>
      </c>
      <c r="G7149" t="s">
        <v>1635</v>
      </c>
      <c r="H7149" t="s">
        <v>2635</v>
      </c>
      <c r="I7149" t="s">
        <v>37</v>
      </c>
      <c r="J7149" t="s">
        <v>165</v>
      </c>
      <c r="K7149" t="s">
        <v>166</v>
      </c>
      <c r="L7149" t="s">
        <v>167</v>
      </c>
      <c r="M7149" t="s">
        <v>38</v>
      </c>
      <c r="N7149" t="s">
        <v>39</v>
      </c>
      <c r="O7149" s="23">
        <v>154</v>
      </c>
      <c r="P7149" s="9">
        <v>5.75</v>
      </c>
      <c r="Q7149" t="s">
        <v>40</v>
      </c>
      <c r="R7149">
        <v>17812</v>
      </c>
      <c r="S7149" s="9">
        <v>26.79</v>
      </c>
      <c r="T7149" s="26">
        <v>4.8899999999999997</v>
      </c>
      <c r="U7149" s="8">
        <v>131</v>
      </c>
      <c r="V7149" t="s">
        <v>112</v>
      </c>
      <c r="W7149" t="s">
        <v>2007</v>
      </c>
      <c r="X7149" t="s">
        <v>42</v>
      </c>
      <c r="Y7149" t="s">
        <v>1740</v>
      </c>
      <c r="AA7149" s="1">
        <f t="shared" si="766"/>
        <v>46085</v>
      </c>
      <c r="AB7149" s="2">
        <f t="shared" si="767"/>
        <v>3</v>
      </c>
      <c r="AC7149" s="2">
        <f t="shared" si="768"/>
        <v>2026</v>
      </c>
      <c r="AD7149" s="2" t="str">
        <f>IFERROR(VLOOKUP(A7149,'Aux Área'!$A$4:$B$123,2,0),"-")</f>
        <v>TI</v>
      </c>
    </row>
    <row r="7150" spans="1:30" x14ac:dyDescent="0.3">
      <c r="A7150" t="s">
        <v>2655</v>
      </c>
      <c r="B7150" t="s">
        <v>10768</v>
      </c>
      <c r="C7150" t="s">
        <v>11092</v>
      </c>
      <c r="D7150" t="s">
        <v>1619</v>
      </c>
      <c r="E7150" t="s">
        <v>1620</v>
      </c>
      <c r="F7150" t="s">
        <v>3605</v>
      </c>
      <c r="G7150" t="s">
        <v>1635</v>
      </c>
      <c r="H7150" t="s">
        <v>2635</v>
      </c>
      <c r="I7150" t="s">
        <v>37</v>
      </c>
      <c r="J7150" t="s">
        <v>188</v>
      </c>
      <c r="K7150" t="s">
        <v>189</v>
      </c>
      <c r="L7150" t="s">
        <v>190</v>
      </c>
      <c r="M7150" t="s">
        <v>38</v>
      </c>
      <c r="N7150" t="s">
        <v>39</v>
      </c>
      <c r="O7150" s="23">
        <v>263</v>
      </c>
      <c r="P7150" s="9">
        <v>7.52</v>
      </c>
      <c r="Q7150" t="s">
        <v>40</v>
      </c>
      <c r="R7150">
        <v>19429</v>
      </c>
      <c r="S7150" s="9">
        <v>34.96</v>
      </c>
      <c r="T7150" s="26">
        <v>4.99</v>
      </c>
      <c r="U7150" s="8">
        <v>174.45</v>
      </c>
      <c r="V7150" t="s">
        <v>41</v>
      </c>
      <c r="W7150" t="s">
        <v>2007</v>
      </c>
      <c r="X7150" t="s">
        <v>42</v>
      </c>
      <c r="Y7150" t="s">
        <v>6209</v>
      </c>
      <c r="AA7150" s="1">
        <f t="shared" si="766"/>
        <v>46085</v>
      </c>
      <c r="AB7150" s="2">
        <f t="shared" si="767"/>
        <v>3</v>
      </c>
      <c r="AC7150" s="2">
        <f t="shared" si="768"/>
        <v>2026</v>
      </c>
      <c r="AD7150" s="2" t="str">
        <f>IFERROR(VLOOKUP(A7150,'Aux Área'!$A$4:$B$123,2,0),"-")</f>
        <v>TI</v>
      </c>
    </row>
    <row r="7151" spans="1:30" x14ac:dyDescent="0.3">
      <c r="A7151" t="s">
        <v>2314</v>
      </c>
      <c r="B7151" t="s">
        <v>4624</v>
      </c>
      <c r="C7151" t="s">
        <v>11093</v>
      </c>
      <c r="D7151" t="s">
        <v>3303</v>
      </c>
      <c r="E7151" t="s">
        <v>3304</v>
      </c>
      <c r="F7151" t="s">
        <v>2317</v>
      </c>
      <c r="G7151" t="s">
        <v>1300</v>
      </c>
      <c r="H7151" t="s">
        <v>1301</v>
      </c>
      <c r="I7151" t="s">
        <v>37</v>
      </c>
      <c r="J7151" t="s">
        <v>231</v>
      </c>
      <c r="K7151" t="s">
        <v>232</v>
      </c>
      <c r="L7151" t="s">
        <v>217</v>
      </c>
      <c r="M7151" t="s">
        <v>38</v>
      </c>
      <c r="N7151" t="s">
        <v>39</v>
      </c>
      <c r="O7151" s="23">
        <v>260</v>
      </c>
      <c r="P7151" s="9">
        <v>7.12</v>
      </c>
      <c r="Q7151" t="s">
        <v>40</v>
      </c>
      <c r="R7151">
        <v>70124</v>
      </c>
      <c r="S7151" s="9">
        <v>36.479999999999997</v>
      </c>
      <c r="T7151" s="26">
        <v>4.8600000000000003</v>
      </c>
      <c r="U7151" s="8">
        <v>177.3</v>
      </c>
      <c r="V7151" t="s">
        <v>11094</v>
      </c>
      <c r="W7151" t="s">
        <v>2276</v>
      </c>
      <c r="X7151" t="s">
        <v>42</v>
      </c>
      <c r="Y7151" t="s">
        <v>2277</v>
      </c>
      <c r="AA7151" s="1">
        <f t="shared" si="766"/>
        <v>46085</v>
      </c>
      <c r="AB7151" s="2">
        <f t="shared" si="767"/>
        <v>3</v>
      </c>
      <c r="AC7151" s="2">
        <f t="shared" si="768"/>
        <v>2026</v>
      </c>
      <c r="AD7151" s="2" t="str">
        <f>IFERROR(VLOOKUP(A7151,'Aux Área'!$A$4:$B$123,2,0),"-")</f>
        <v>INSPEÇÃO</v>
      </c>
    </row>
    <row r="7152" spans="1:30" x14ac:dyDescent="0.3">
      <c r="A7152" t="s">
        <v>52</v>
      </c>
      <c r="B7152" t="s">
        <v>1449</v>
      </c>
      <c r="C7152" t="s">
        <v>11095</v>
      </c>
      <c r="D7152" t="s">
        <v>3197</v>
      </c>
      <c r="E7152" t="s">
        <v>3198</v>
      </c>
      <c r="F7152" t="s">
        <v>53</v>
      </c>
      <c r="G7152" t="s">
        <v>35</v>
      </c>
      <c r="H7152" t="s">
        <v>36</v>
      </c>
      <c r="I7152" t="s">
        <v>37</v>
      </c>
      <c r="J7152" t="s">
        <v>356</v>
      </c>
      <c r="K7152" t="s">
        <v>357</v>
      </c>
      <c r="L7152" t="s">
        <v>124</v>
      </c>
      <c r="M7152" t="s">
        <v>38</v>
      </c>
      <c r="N7152" t="s">
        <v>39</v>
      </c>
      <c r="O7152" s="23">
        <v>224</v>
      </c>
      <c r="P7152" s="9">
        <v>8.89</v>
      </c>
      <c r="Q7152" t="s">
        <v>40</v>
      </c>
      <c r="R7152">
        <v>71118</v>
      </c>
      <c r="S7152" s="9">
        <v>25.19</v>
      </c>
      <c r="T7152" s="26">
        <v>4.7910000000000004</v>
      </c>
      <c r="U7152" s="8">
        <v>120.69</v>
      </c>
      <c r="V7152" t="s">
        <v>11096</v>
      </c>
      <c r="W7152" t="s">
        <v>2007</v>
      </c>
      <c r="X7152" t="s">
        <v>42</v>
      </c>
      <c r="Y7152" t="s">
        <v>1740</v>
      </c>
      <c r="AA7152" s="1">
        <f t="shared" ref="AA7152:AA7215" si="769">IFERROR(DATEVALUE(C7152),"-")</f>
        <v>46085</v>
      </c>
      <c r="AB7152" s="2">
        <f t="shared" ref="AB7152:AB7215" si="770">IFERROR(MONTH(AA7152),"-")</f>
        <v>3</v>
      </c>
      <c r="AC7152" s="2">
        <f t="shared" ref="AC7152:AC7215" si="771">IFERROR(YEAR(AA7152),"-")</f>
        <v>2026</v>
      </c>
      <c r="AD7152" s="2" t="str">
        <f>IFERROR(VLOOKUP(A7152,'Aux Área'!$A$4:$B$123,2,0),"-")</f>
        <v>OPERAÇÃO</v>
      </c>
    </row>
    <row r="7153" spans="1:30" x14ac:dyDescent="0.3">
      <c r="A7153" t="s">
        <v>2189</v>
      </c>
      <c r="B7153" t="s">
        <v>10781</v>
      </c>
      <c r="C7153" t="s">
        <v>11097</v>
      </c>
      <c r="D7153" t="s">
        <v>5015</v>
      </c>
      <c r="E7153" t="s">
        <v>5016</v>
      </c>
      <c r="F7153" t="s">
        <v>2192</v>
      </c>
      <c r="G7153" t="s">
        <v>1135</v>
      </c>
      <c r="H7153" t="s">
        <v>2185</v>
      </c>
      <c r="I7153" t="s">
        <v>2186</v>
      </c>
      <c r="J7153" t="s">
        <v>172</v>
      </c>
      <c r="K7153" t="s">
        <v>173</v>
      </c>
      <c r="L7153" t="s">
        <v>124</v>
      </c>
      <c r="M7153" t="s">
        <v>38</v>
      </c>
      <c r="N7153" t="s">
        <v>668</v>
      </c>
      <c r="O7153" s="23">
        <v>963</v>
      </c>
      <c r="P7153" s="9">
        <v>13.56</v>
      </c>
      <c r="Q7153" t="s">
        <v>40</v>
      </c>
      <c r="R7153">
        <v>33378</v>
      </c>
      <c r="S7153" s="9">
        <v>71.03</v>
      </c>
      <c r="T7153" s="26">
        <v>6.09</v>
      </c>
      <c r="U7153" s="8">
        <v>432.57</v>
      </c>
      <c r="V7153" t="s">
        <v>8029</v>
      </c>
      <c r="W7153" t="s">
        <v>2007</v>
      </c>
      <c r="X7153" t="s">
        <v>42</v>
      </c>
      <c r="Y7153" t="s">
        <v>2188</v>
      </c>
      <c r="AA7153" s="1">
        <f t="shared" si="769"/>
        <v>46085</v>
      </c>
      <c r="AB7153" s="2">
        <f t="shared" si="770"/>
        <v>3</v>
      </c>
      <c r="AC7153" s="2">
        <f t="shared" si="771"/>
        <v>2026</v>
      </c>
      <c r="AD7153" s="2" t="str">
        <f>IFERROR(VLOOKUP(A7153,'Aux Área'!$A$4:$B$123,2,0),"-")</f>
        <v>INSPEÇÃO</v>
      </c>
    </row>
    <row r="7154" spans="1:30" x14ac:dyDescent="0.3">
      <c r="A7154" t="s">
        <v>2306</v>
      </c>
      <c r="B7154" t="s">
        <v>4613</v>
      </c>
      <c r="C7154" t="s">
        <v>11098</v>
      </c>
      <c r="D7154" t="s">
        <v>3212</v>
      </c>
      <c r="E7154" t="s">
        <v>3213</v>
      </c>
      <c r="F7154" t="s">
        <v>2309</v>
      </c>
      <c r="G7154" t="s">
        <v>1135</v>
      </c>
      <c r="H7154" t="s">
        <v>2275</v>
      </c>
      <c r="I7154" t="s">
        <v>1497</v>
      </c>
      <c r="J7154" t="s">
        <v>1665</v>
      </c>
      <c r="K7154" t="s">
        <v>1666</v>
      </c>
      <c r="L7154" t="s">
        <v>301</v>
      </c>
      <c r="M7154" t="s">
        <v>38</v>
      </c>
      <c r="N7154" t="s">
        <v>39</v>
      </c>
      <c r="O7154" s="23">
        <v>379</v>
      </c>
      <c r="P7154" s="9">
        <v>9.77</v>
      </c>
      <c r="Q7154" t="s">
        <v>40</v>
      </c>
      <c r="R7154">
        <v>120299</v>
      </c>
      <c r="S7154" s="9">
        <v>38.79</v>
      </c>
      <c r="T7154" s="26">
        <v>4.6900000000000004</v>
      </c>
      <c r="U7154" s="8">
        <v>181.93</v>
      </c>
      <c r="V7154" t="s">
        <v>11099</v>
      </c>
      <c r="W7154" t="s">
        <v>2276</v>
      </c>
      <c r="X7154" t="s">
        <v>42</v>
      </c>
      <c r="Y7154" t="s">
        <v>2277</v>
      </c>
      <c r="AA7154" s="1">
        <f t="shared" si="769"/>
        <v>46085</v>
      </c>
      <c r="AB7154" s="2">
        <f t="shared" si="770"/>
        <v>3</v>
      </c>
      <c r="AC7154" s="2">
        <f t="shared" si="771"/>
        <v>2026</v>
      </c>
      <c r="AD7154" s="2" t="str">
        <f>IFERROR(VLOOKUP(A7154,'Aux Área'!$A$4:$B$123,2,0),"-")</f>
        <v>INSPEÇÃO</v>
      </c>
    </row>
    <row r="7155" spans="1:30" x14ac:dyDescent="0.3">
      <c r="A7155" t="s">
        <v>1999</v>
      </c>
      <c r="B7155" t="s">
        <v>3016</v>
      </c>
      <c r="C7155" t="s">
        <v>11100</v>
      </c>
      <c r="D7155" t="s">
        <v>4281</v>
      </c>
      <c r="E7155" t="s">
        <v>4282</v>
      </c>
      <c r="F7155" t="s">
        <v>2002</v>
      </c>
      <c r="G7155" t="s">
        <v>659</v>
      </c>
      <c r="H7155" t="s">
        <v>2003</v>
      </c>
      <c r="I7155" t="s">
        <v>667</v>
      </c>
      <c r="J7155" t="s">
        <v>89</v>
      </c>
      <c r="K7155" t="s">
        <v>90</v>
      </c>
      <c r="L7155" t="s">
        <v>91</v>
      </c>
      <c r="M7155" t="s">
        <v>38</v>
      </c>
      <c r="N7155" t="s">
        <v>668</v>
      </c>
      <c r="O7155" s="23">
        <v>422</v>
      </c>
      <c r="P7155" s="9">
        <v>3.96</v>
      </c>
      <c r="Q7155" t="s">
        <v>40</v>
      </c>
      <c r="R7155">
        <v>20606</v>
      </c>
      <c r="S7155" s="9">
        <v>106.46</v>
      </c>
      <c r="T7155" s="26">
        <v>6.19</v>
      </c>
      <c r="U7155" s="8">
        <v>658.99</v>
      </c>
      <c r="V7155" t="s">
        <v>11101</v>
      </c>
      <c r="W7155" t="s">
        <v>1985</v>
      </c>
      <c r="X7155" t="s">
        <v>42</v>
      </c>
      <c r="Y7155" t="s">
        <v>1986</v>
      </c>
      <c r="AA7155" s="1">
        <f t="shared" si="769"/>
        <v>46085</v>
      </c>
      <c r="AB7155" s="2">
        <f t="shared" si="770"/>
        <v>3</v>
      </c>
      <c r="AC7155" s="2">
        <f t="shared" si="771"/>
        <v>2026</v>
      </c>
      <c r="AD7155" s="2" t="str">
        <f>IFERROR(VLOOKUP(A7155,'Aux Área'!$A$4:$B$123,2,0),"-")</f>
        <v>PESADOS</v>
      </c>
    </row>
    <row r="7156" spans="1:30" x14ac:dyDescent="0.3">
      <c r="A7156" t="s">
        <v>2282</v>
      </c>
      <c r="B7156" t="s">
        <v>4679</v>
      </c>
      <c r="C7156" t="s">
        <v>11102</v>
      </c>
      <c r="D7156" t="s">
        <v>3310</v>
      </c>
      <c r="E7156" t="s">
        <v>3311</v>
      </c>
      <c r="F7156" t="s">
        <v>2285</v>
      </c>
      <c r="G7156" t="s">
        <v>1135</v>
      </c>
      <c r="H7156" t="s">
        <v>2275</v>
      </c>
      <c r="I7156" t="s">
        <v>1497</v>
      </c>
      <c r="J7156" t="s">
        <v>1681</v>
      </c>
      <c r="K7156" t="s">
        <v>1682</v>
      </c>
      <c r="L7156" t="s">
        <v>141</v>
      </c>
      <c r="M7156" t="s">
        <v>38</v>
      </c>
      <c r="N7156" t="s">
        <v>39</v>
      </c>
      <c r="O7156" s="23">
        <v>432</v>
      </c>
      <c r="P7156" s="9">
        <v>10.64</v>
      </c>
      <c r="Q7156" t="s">
        <v>40</v>
      </c>
      <c r="R7156">
        <v>104231</v>
      </c>
      <c r="S7156" s="9">
        <v>40.590000000000003</v>
      </c>
      <c r="T7156" s="26">
        <v>4.9889999999999999</v>
      </c>
      <c r="U7156" s="8">
        <v>202.52</v>
      </c>
      <c r="V7156" t="s">
        <v>41</v>
      </c>
      <c r="W7156" t="s">
        <v>2276</v>
      </c>
      <c r="X7156" t="s">
        <v>42</v>
      </c>
      <c r="Y7156" t="s">
        <v>2277</v>
      </c>
      <c r="AA7156" s="1">
        <f t="shared" si="769"/>
        <v>46086</v>
      </c>
      <c r="AB7156" s="2">
        <f t="shared" si="770"/>
        <v>3</v>
      </c>
      <c r="AC7156" s="2">
        <f t="shared" si="771"/>
        <v>2026</v>
      </c>
      <c r="AD7156" s="2" t="str">
        <f>IFERROR(VLOOKUP(A7156,'Aux Área'!$A$4:$B$123,2,0),"-")</f>
        <v>INSPEÇÃO</v>
      </c>
    </row>
    <row r="7157" spans="1:30" x14ac:dyDescent="0.3">
      <c r="A7157" t="s">
        <v>2314</v>
      </c>
      <c r="B7157" t="s">
        <v>4624</v>
      </c>
      <c r="C7157" t="s">
        <v>11103</v>
      </c>
      <c r="D7157" t="s">
        <v>3303</v>
      </c>
      <c r="E7157" t="s">
        <v>3304</v>
      </c>
      <c r="F7157" t="s">
        <v>2317</v>
      </c>
      <c r="G7157" t="s">
        <v>1300</v>
      </c>
      <c r="H7157" t="s">
        <v>1301</v>
      </c>
      <c r="I7157" t="s">
        <v>37</v>
      </c>
      <c r="J7157" t="s">
        <v>89</v>
      </c>
      <c r="K7157" t="s">
        <v>90</v>
      </c>
      <c r="L7157" t="s">
        <v>91</v>
      </c>
      <c r="M7157" t="s">
        <v>38</v>
      </c>
      <c r="N7157" t="s">
        <v>39</v>
      </c>
      <c r="O7157" s="23">
        <v>330</v>
      </c>
      <c r="P7157" s="9">
        <v>10.35</v>
      </c>
      <c r="Q7157" t="s">
        <v>40</v>
      </c>
      <c r="R7157">
        <v>70454</v>
      </c>
      <c r="S7157" s="9">
        <v>31.88</v>
      </c>
      <c r="T7157" s="26">
        <v>4.8899999999999997</v>
      </c>
      <c r="U7157" s="8">
        <v>155.88999999999999</v>
      </c>
      <c r="V7157" t="s">
        <v>11104</v>
      </c>
      <c r="W7157" t="s">
        <v>2276</v>
      </c>
      <c r="X7157" t="s">
        <v>42</v>
      </c>
      <c r="Y7157" t="s">
        <v>2277</v>
      </c>
      <c r="AA7157" s="1">
        <f t="shared" si="769"/>
        <v>46086</v>
      </c>
      <c r="AB7157" s="2">
        <f t="shared" si="770"/>
        <v>3</v>
      </c>
      <c r="AC7157" s="2">
        <f t="shared" si="771"/>
        <v>2026</v>
      </c>
      <c r="AD7157" s="2" t="str">
        <f>IFERROR(VLOOKUP(A7157,'Aux Área'!$A$4:$B$123,2,0),"-")</f>
        <v>INSPEÇÃO</v>
      </c>
    </row>
    <row r="7158" spans="1:30" x14ac:dyDescent="0.3">
      <c r="A7158" t="s">
        <v>2643</v>
      </c>
      <c r="B7158" t="s">
        <v>2307</v>
      </c>
      <c r="C7158" t="s">
        <v>11105</v>
      </c>
      <c r="D7158" t="s">
        <v>7207</v>
      </c>
      <c r="E7158" t="s">
        <v>7208</v>
      </c>
      <c r="F7158" t="s">
        <v>2646</v>
      </c>
      <c r="G7158" t="s">
        <v>1300</v>
      </c>
      <c r="H7158" t="s">
        <v>1301</v>
      </c>
      <c r="I7158" t="s">
        <v>37</v>
      </c>
      <c r="J7158" t="s">
        <v>122</v>
      </c>
      <c r="K7158" t="s">
        <v>123</v>
      </c>
      <c r="L7158" t="s">
        <v>124</v>
      </c>
      <c r="M7158" t="s">
        <v>38</v>
      </c>
      <c r="N7158" t="s">
        <v>39</v>
      </c>
      <c r="O7158" s="23">
        <v>434</v>
      </c>
      <c r="P7158" s="9">
        <v>10.29</v>
      </c>
      <c r="Q7158" t="s">
        <v>40</v>
      </c>
      <c r="R7158">
        <v>117610</v>
      </c>
      <c r="S7158" s="9">
        <v>42.16</v>
      </c>
      <c r="T7158" s="26">
        <v>4.8899999999999997</v>
      </c>
      <c r="U7158" s="8">
        <v>206.16</v>
      </c>
      <c r="V7158" t="s">
        <v>112</v>
      </c>
      <c r="W7158" t="s">
        <v>2276</v>
      </c>
      <c r="X7158" t="s">
        <v>42</v>
      </c>
      <c r="Y7158" t="s">
        <v>2277</v>
      </c>
      <c r="AA7158" s="1">
        <f t="shared" si="769"/>
        <v>46086</v>
      </c>
      <c r="AB7158" s="2">
        <f t="shared" si="770"/>
        <v>3</v>
      </c>
      <c r="AC7158" s="2">
        <f t="shared" si="771"/>
        <v>2026</v>
      </c>
      <c r="AD7158" s="2" t="str">
        <f>IFERROR(VLOOKUP(A7158,'Aux Área'!$A$4:$B$123,2,0),"-")</f>
        <v>INSPEÇÃO</v>
      </c>
    </row>
    <row r="7159" spans="1:30" x14ac:dyDescent="0.3">
      <c r="A7159" t="s">
        <v>2181</v>
      </c>
      <c r="B7159" t="s">
        <v>4595</v>
      </c>
      <c r="C7159" t="s">
        <v>11106</v>
      </c>
      <c r="D7159" t="s">
        <v>9279</v>
      </c>
      <c r="E7159" t="s">
        <v>9280</v>
      </c>
      <c r="F7159" t="s">
        <v>2184</v>
      </c>
      <c r="G7159" t="s">
        <v>1135</v>
      </c>
      <c r="H7159" t="s">
        <v>2185</v>
      </c>
      <c r="I7159" t="s">
        <v>2186</v>
      </c>
      <c r="J7159" t="s">
        <v>241</v>
      </c>
      <c r="K7159" t="s">
        <v>242</v>
      </c>
      <c r="L7159" t="s">
        <v>110</v>
      </c>
      <c r="M7159" t="s">
        <v>38</v>
      </c>
      <c r="N7159" t="s">
        <v>668</v>
      </c>
      <c r="O7159" s="23">
        <v>583</v>
      </c>
      <c r="P7159" s="9">
        <v>12.15</v>
      </c>
      <c r="Q7159" t="s">
        <v>40</v>
      </c>
      <c r="R7159">
        <v>131664</v>
      </c>
      <c r="S7159" s="9">
        <v>48</v>
      </c>
      <c r="T7159" s="26">
        <v>6.19</v>
      </c>
      <c r="U7159" s="8">
        <v>297.14</v>
      </c>
      <c r="V7159" t="s">
        <v>41</v>
      </c>
      <c r="W7159" t="s">
        <v>2007</v>
      </c>
      <c r="X7159" t="s">
        <v>42</v>
      </c>
      <c r="Y7159" t="s">
        <v>2188</v>
      </c>
      <c r="AA7159" s="1">
        <f t="shared" si="769"/>
        <v>46086</v>
      </c>
      <c r="AB7159" s="2">
        <f t="shared" si="770"/>
        <v>3</v>
      </c>
      <c r="AC7159" s="2">
        <f t="shared" si="771"/>
        <v>2026</v>
      </c>
      <c r="AD7159" s="2" t="str">
        <f>IFERROR(VLOOKUP(A7159,'Aux Área'!$A$4:$B$123,2,0),"-")</f>
        <v>INSPEÇÃO</v>
      </c>
    </row>
    <row r="7160" spans="1:30" x14ac:dyDescent="0.3">
      <c r="A7160" t="s">
        <v>2278</v>
      </c>
      <c r="B7160" t="s">
        <v>4664</v>
      </c>
      <c r="C7160" t="s">
        <v>11107</v>
      </c>
      <c r="D7160" t="s">
        <v>3208</v>
      </c>
      <c r="E7160" t="s">
        <v>3209</v>
      </c>
      <c r="F7160" t="s">
        <v>2281</v>
      </c>
      <c r="G7160" t="s">
        <v>1135</v>
      </c>
      <c r="H7160" t="s">
        <v>2275</v>
      </c>
      <c r="I7160" t="s">
        <v>1497</v>
      </c>
      <c r="J7160" t="s">
        <v>169</v>
      </c>
      <c r="K7160" t="s">
        <v>170</v>
      </c>
      <c r="L7160" t="s">
        <v>124</v>
      </c>
      <c r="M7160" t="s">
        <v>38</v>
      </c>
      <c r="N7160" t="s">
        <v>39</v>
      </c>
      <c r="O7160" s="23">
        <v>400</v>
      </c>
      <c r="P7160" s="9">
        <v>10.34</v>
      </c>
      <c r="Q7160" t="s">
        <v>40</v>
      </c>
      <c r="R7160">
        <v>124452</v>
      </c>
      <c r="S7160" s="9">
        <v>38.69</v>
      </c>
      <c r="T7160" s="26">
        <v>4.8899999999999997</v>
      </c>
      <c r="U7160" s="8">
        <v>189.2</v>
      </c>
      <c r="V7160" t="s">
        <v>112</v>
      </c>
      <c r="W7160" t="s">
        <v>2276</v>
      </c>
      <c r="X7160" t="s">
        <v>42</v>
      </c>
      <c r="Y7160" t="s">
        <v>2277</v>
      </c>
      <c r="AA7160" s="1">
        <f t="shared" si="769"/>
        <v>46086</v>
      </c>
      <c r="AB7160" s="2">
        <f t="shared" si="770"/>
        <v>3</v>
      </c>
      <c r="AC7160" s="2">
        <f t="shared" si="771"/>
        <v>2026</v>
      </c>
      <c r="AD7160" s="2" t="str">
        <f>IFERROR(VLOOKUP(A7160,'Aux Área'!$A$4:$B$123,2,0),"-")</f>
        <v>INSPEÇÃO</v>
      </c>
    </row>
    <row r="7161" spans="1:30" x14ac:dyDescent="0.3">
      <c r="A7161" t="s">
        <v>2260</v>
      </c>
      <c r="B7161" t="s">
        <v>113</v>
      </c>
      <c r="C7161" t="s">
        <v>11108</v>
      </c>
      <c r="D7161" t="s">
        <v>3005</v>
      </c>
      <c r="E7161" t="s">
        <v>3006</v>
      </c>
      <c r="F7161" t="s">
        <v>2262</v>
      </c>
      <c r="G7161" t="s">
        <v>35</v>
      </c>
      <c r="H7161" t="s">
        <v>2263</v>
      </c>
      <c r="I7161" t="s">
        <v>2186</v>
      </c>
      <c r="J7161" t="s">
        <v>1681</v>
      </c>
      <c r="K7161" t="s">
        <v>1682</v>
      </c>
      <c r="L7161" t="s">
        <v>141</v>
      </c>
      <c r="M7161" t="s">
        <v>38</v>
      </c>
      <c r="N7161" t="s">
        <v>668</v>
      </c>
      <c r="O7161" s="23">
        <v>731</v>
      </c>
      <c r="P7161" s="9">
        <v>14.56</v>
      </c>
      <c r="Q7161" t="s">
        <v>40</v>
      </c>
      <c r="R7161">
        <v>104475</v>
      </c>
      <c r="S7161" s="9">
        <v>50.22</v>
      </c>
      <c r="T7161" s="26">
        <v>6.49</v>
      </c>
      <c r="U7161" s="8">
        <v>325.94</v>
      </c>
      <c r="V7161" t="s">
        <v>41</v>
      </c>
      <c r="W7161" t="s">
        <v>2007</v>
      </c>
      <c r="X7161" t="s">
        <v>42</v>
      </c>
      <c r="Y7161" t="s">
        <v>1740</v>
      </c>
      <c r="AA7161" s="1">
        <f t="shared" si="769"/>
        <v>46086</v>
      </c>
      <c r="AB7161" s="2">
        <f t="shared" si="770"/>
        <v>3</v>
      </c>
      <c r="AC7161" s="2">
        <f t="shared" si="771"/>
        <v>2026</v>
      </c>
      <c r="AD7161" s="2" t="str">
        <f>IFERROR(VLOOKUP(A7161,'Aux Área'!$A$4:$B$123,2,0),"-")</f>
        <v>INSPEÇÃO</v>
      </c>
    </row>
    <row r="7162" spans="1:30" x14ac:dyDescent="0.3">
      <c r="A7162" t="s">
        <v>3092</v>
      </c>
      <c r="B7162" t="s">
        <v>4774</v>
      </c>
      <c r="C7162" t="s">
        <v>11109</v>
      </c>
      <c r="D7162" t="s">
        <v>9771</v>
      </c>
      <c r="E7162" t="s">
        <v>9666</v>
      </c>
      <c r="F7162" t="s">
        <v>3594</v>
      </c>
      <c r="G7162" t="s">
        <v>1135</v>
      </c>
      <c r="H7162" t="s">
        <v>2275</v>
      </c>
      <c r="I7162" t="s">
        <v>1497</v>
      </c>
      <c r="J7162" t="s">
        <v>188</v>
      </c>
      <c r="K7162" t="s">
        <v>189</v>
      </c>
      <c r="L7162" t="s">
        <v>190</v>
      </c>
      <c r="M7162" t="s">
        <v>38</v>
      </c>
      <c r="N7162" t="s">
        <v>39</v>
      </c>
      <c r="O7162" s="23">
        <v>400</v>
      </c>
      <c r="P7162" s="9">
        <v>11.12</v>
      </c>
      <c r="Q7162" t="s">
        <v>40</v>
      </c>
      <c r="R7162">
        <v>104413</v>
      </c>
      <c r="S7162" s="9">
        <v>35.97</v>
      </c>
      <c r="T7162" s="26">
        <v>4.99</v>
      </c>
      <c r="U7162" s="8">
        <v>179.49</v>
      </c>
      <c r="V7162" t="s">
        <v>112</v>
      </c>
      <c r="W7162" t="s">
        <v>2276</v>
      </c>
      <c r="X7162" t="s">
        <v>42</v>
      </c>
      <c r="Y7162" t="s">
        <v>2277</v>
      </c>
      <c r="AA7162" s="1">
        <f t="shared" si="769"/>
        <v>46086</v>
      </c>
      <c r="AB7162" s="2">
        <f t="shared" si="770"/>
        <v>3</v>
      </c>
      <c r="AC7162" s="2">
        <f t="shared" si="771"/>
        <v>2026</v>
      </c>
      <c r="AD7162" s="2" t="str">
        <f>IFERROR(VLOOKUP(A7162,'Aux Área'!$A$4:$B$123,2,0),"-")</f>
        <v>INSPEÇÃO</v>
      </c>
    </row>
    <row r="7163" spans="1:30" x14ac:dyDescent="0.3">
      <c r="A7163" t="s">
        <v>52</v>
      </c>
      <c r="B7163" t="s">
        <v>1449</v>
      </c>
      <c r="C7163" t="s">
        <v>11110</v>
      </c>
      <c r="D7163" t="s">
        <v>3197</v>
      </c>
      <c r="E7163" t="s">
        <v>3198</v>
      </c>
      <c r="F7163" t="s">
        <v>53</v>
      </c>
      <c r="G7163" t="s">
        <v>35</v>
      </c>
      <c r="H7163" t="s">
        <v>36</v>
      </c>
      <c r="I7163" t="s">
        <v>37</v>
      </c>
      <c r="J7163" t="s">
        <v>356</v>
      </c>
      <c r="K7163" t="s">
        <v>357</v>
      </c>
      <c r="L7163" t="s">
        <v>124</v>
      </c>
      <c r="M7163" t="s">
        <v>38</v>
      </c>
      <c r="N7163" t="s">
        <v>39</v>
      </c>
      <c r="O7163" s="23">
        <v>369</v>
      </c>
      <c r="P7163" s="9">
        <v>12.56</v>
      </c>
      <c r="Q7163" t="s">
        <v>40</v>
      </c>
      <c r="R7163">
        <v>71487</v>
      </c>
      <c r="S7163" s="9">
        <v>29.37</v>
      </c>
      <c r="T7163" s="26">
        <v>4.79</v>
      </c>
      <c r="U7163" s="8">
        <v>140.68</v>
      </c>
      <c r="V7163" t="s">
        <v>11111</v>
      </c>
      <c r="W7163" t="s">
        <v>2007</v>
      </c>
      <c r="X7163" t="s">
        <v>42</v>
      </c>
      <c r="Y7163" t="s">
        <v>1740</v>
      </c>
      <c r="AA7163" s="1">
        <f t="shared" si="769"/>
        <v>46086</v>
      </c>
      <c r="AB7163" s="2">
        <f t="shared" si="770"/>
        <v>3</v>
      </c>
      <c r="AC7163" s="2">
        <f t="shared" si="771"/>
        <v>2026</v>
      </c>
      <c r="AD7163" s="2" t="str">
        <f>IFERROR(VLOOKUP(A7163,'Aux Área'!$A$4:$B$123,2,0),"-")</f>
        <v>OPERAÇÃO</v>
      </c>
    </row>
    <row r="7164" spans="1:30" x14ac:dyDescent="0.3">
      <c r="A7164" t="s">
        <v>1945</v>
      </c>
      <c r="B7164" t="s">
        <v>2124</v>
      </c>
      <c r="C7164" t="s">
        <v>11112</v>
      </c>
      <c r="D7164" t="s">
        <v>1802</v>
      </c>
      <c r="E7164" t="s">
        <v>1803</v>
      </c>
      <c r="F7164" t="s">
        <v>653</v>
      </c>
      <c r="G7164" t="s">
        <v>1495</v>
      </c>
      <c r="H7164" t="s">
        <v>1804</v>
      </c>
      <c r="I7164" t="s">
        <v>1497</v>
      </c>
      <c r="J7164" t="s">
        <v>231</v>
      </c>
      <c r="K7164" t="s">
        <v>232</v>
      </c>
      <c r="L7164" t="s">
        <v>217</v>
      </c>
      <c r="M7164" t="s">
        <v>38</v>
      </c>
      <c r="N7164" t="s">
        <v>668</v>
      </c>
      <c r="O7164" s="23">
        <v>0</v>
      </c>
      <c r="P7164" s="9">
        <v>0</v>
      </c>
      <c r="Q7164" t="s">
        <v>40</v>
      </c>
      <c r="R7164">
        <v>0</v>
      </c>
      <c r="S7164" s="9">
        <v>129.43</v>
      </c>
      <c r="T7164" s="26">
        <v>6.15</v>
      </c>
      <c r="U7164" s="8">
        <v>796.03</v>
      </c>
      <c r="V7164" t="s">
        <v>11113</v>
      </c>
      <c r="W7164" t="s">
        <v>652</v>
      </c>
      <c r="X7164" t="s">
        <v>42</v>
      </c>
      <c r="Y7164" t="s">
        <v>653</v>
      </c>
      <c r="AA7164" s="1">
        <f t="shared" si="769"/>
        <v>46086</v>
      </c>
      <c r="AB7164" s="2">
        <f t="shared" si="770"/>
        <v>3</v>
      </c>
      <c r="AC7164" s="2">
        <f t="shared" si="771"/>
        <v>2026</v>
      </c>
      <c r="AD7164" s="2" t="str">
        <f>IFERROR(VLOOKUP(A7164,'Aux Área'!$A$4:$B$123,2,0),"-")</f>
        <v>SÃO PEDRO</v>
      </c>
    </row>
    <row r="7165" spans="1:30" x14ac:dyDescent="0.3">
      <c r="A7165" t="s">
        <v>2632</v>
      </c>
      <c r="B7165" t="s">
        <v>2633</v>
      </c>
      <c r="C7165" t="s">
        <v>11114</v>
      </c>
      <c r="D7165" t="s">
        <v>8713</v>
      </c>
      <c r="E7165" t="s">
        <v>8714</v>
      </c>
      <c r="F7165" t="s">
        <v>3712</v>
      </c>
      <c r="G7165" t="s">
        <v>1300</v>
      </c>
      <c r="H7165" t="s">
        <v>2635</v>
      </c>
      <c r="I7165" t="s">
        <v>37</v>
      </c>
      <c r="J7165" t="s">
        <v>89</v>
      </c>
      <c r="K7165" t="s">
        <v>90</v>
      </c>
      <c r="L7165" t="s">
        <v>91</v>
      </c>
      <c r="M7165" t="s">
        <v>38</v>
      </c>
      <c r="N7165" t="s">
        <v>39</v>
      </c>
      <c r="O7165" s="23">
        <v>294</v>
      </c>
      <c r="P7165" s="9">
        <v>6.94</v>
      </c>
      <c r="Q7165" t="s">
        <v>40</v>
      </c>
      <c r="R7165">
        <v>12231</v>
      </c>
      <c r="S7165" s="9">
        <v>42.34</v>
      </c>
      <c r="T7165" s="26">
        <v>4.8899999999999997</v>
      </c>
      <c r="U7165" s="8">
        <v>207.04</v>
      </c>
      <c r="V7165" t="s">
        <v>11115</v>
      </c>
      <c r="W7165" t="s">
        <v>2007</v>
      </c>
      <c r="X7165" t="s">
        <v>42</v>
      </c>
      <c r="Y7165" t="s">
        <v>1740</v>
      </c>
      <c r="AA7165" s="1">
        <f t="shared" si="769"/>
        <v>46086</v>
      </c>
      <c r="AB7165" s="2">
        <f t="shared" si="770"/>
        <v>3</v>
      </c>
      <c r="AC7165" s="2">
        <f t="shared" si="771"/>
        <v>2026</v>
      </c>
      <c r="AD7165" s="2" t="str">
        <f>IFERROR(VLOOKUP(A7165,'Aux Área'!$A$4:$B$123,2,0),"-")</f>
        <v>TI</v>
      </c>
    </row>
    <row r="7166" spans="1:30" x14ac:dyDescent="0.3">
      <c r="A7166" t="s">
        <v>58</v>
      </c>
      <c r="B7166" t="s">
        <v>250</v>
      </c>
      <c r="C7166" t="s">
        <v>11116</v>
      </c>
      <c r="D7166" t="s">
        <v>87</v>
      </c>
      <c r="E7166" t="s">
        <v>88</v>
      </c>
      <c r="F7166" t="s">
        <v>59</v>
      </c>
      <c r="G7166" t="s">
        <v>35</v>
      </c>
      <c r="H7166" t="s">
        <v>36</v>
      </c>
      <c r="I7166" t="s">
        <v>37</v>
      </c>
      <c r="J7166" t="s">
        <v>356</v>
      </c>
      <c r="K7166" t="s">
        <v>357</v>
      </c>
      <c r="L7166" t="s">
        <v>124</v>
      </c>
      <c r="M7166" t="s">
        <v>38</v>
      </c>
      <c r="N7166" t="s">
        <v>39</v>
      </c>
      <c r="O7166" s="23">
        <v>307</v>
      </c>
      <c r="P7166" s="9">
        <v>7.42</v>
      </c>
      <c r="Q7166" t="s">
        <v>40</v>
      </c>
      <c r="R7166">
        <v>81945</v>
      </c>
      <c r="S7166" s="9">
        <v>41.37</v>
      </c>
      <c r="T7166" s="26">
        <v>4.79</v>
      </c>
      <c r="U7166" s="8">
        <v>198.16</v>
      </c>
      <c r="V7166" t="s">
        <v>11117</v>
      </c>
      <c r="W7166" t="s">
        <v>2007</v>
      </c>
      <c r="X7166" t="s">
        <v>42</v>
      </c>
      <c r="Y7166" t="s">
        <v>1740</v>
      </c>
      <c r="AA7166" s="1">
        <f t="shared" si="769"/>
        <v>46086</v>
      </c>
      <c r="AB7166" s="2">
        <f t="shared" si="770"/>
        <v>3</v>
      </c>
      <c r="AC7166" s="2">
        <f t="shared" si="771"/>
        <v>2026</v>
      </c>
      <c r="AD7166" s="2" t="str">
        <f>IFERROR(VLOOKUP(A7166,'Aux Área'!$A$4:$B$123,2,0),"-")</f>
        <v>CONSERVA</v>
      </c>
    </row>
    <row r="7167" spans="1:30" x14ac:dyDescent="0.3">
      <c r="A7167" t="s">
        <v>9677</v>
      </c>
      <c r="B7167" t="s">
        <v>10434</v>
      </c>
      <c r="C7167" t="s">
        <v>11118</v>
      </c>
      <c r="D7167" t="s">
        <v>10436</v>
      </c>
      <c r="E7167" t="s">
        <v>9678</v>
      </c>
      <c r="F7167" t="s">
        <v>15507</v>
      </c>
      <c r="G7167" t="s">
        <v>1635</v>
      </c>
      <c r="H7167" t="s">
        <v>9676</v>
      </c>
      <c r="I7167" t="s">
        <v>37</v>
      </c>
      <c r="J7167" t="s">
        <v>219</v>
      </c>
      <c r="K7167" t="s">
        <v>177</v>
      </c>
      <c r="L7167" t="s">
        <v>177</v>
      </c>
      <c r="M7167" t="s">
        <v>38</v>
      </c>
      <c r="N7167" t="s">
        <v>39</v>
      </c>
      <c r="O7167" s="23">
        <v>480</v>
      </c>
      <c r="P7167" s="9">
        <v>11.33</v>
      </c>
      <c r="Q7167" t="s">
        <v>40</v>
      </c>
      <c r="R7167">
        <v>43131</v>
      </c>
      <c r="S7167" s="9">
        <v>42.36</v>
      </c>
      <c r="T7167" s="26">
        <v>4.99</v>
      </c>
      <c r="U7167" s="8">
        <v>211.38</v>
      </c>
      <c r="V7167" t="s">
        <v>11119</v>
      </c>
      <c r="W7167" t="s">
        <v>2007</v>
      </c>
      <c r="X7167" t="s">
        <v>42</v>
      </c>
      <c r="Y7167" t="s">
        <v>6209</v>
      </c>
      <c r="AA7167" s="1">
        <f t="shared" si="769"/>
        <v>46086</v>
      </c>
      <c r="AB7167" s="2">
        <f t="shared" si="770"/>
        <v>3</v>
      </c>
      <c r="AC7167" s="2">
        <f t="shared" si="771"/>
        <v>2026</v>
      </c>
      <c r="AD7167" s="2" t="str">
        <f>IFERROR(VLOOKUP(A7167,'Aux Área'!$A$4:$B$123,2,0),"-")</f>
        <v>TI</v>
      </c>
    </row>
    <row r="7168" spans="1:30" x14ac:dyDescent="0.3">
      <c r="A7168" t="s">
        <v>2650</v>
      </c>
      <c r="B7168" t="s">
        <v>10989</v>
      </c>
      <c r="C7168" t="s">
        <v>11120</v>
      </c>
      <c r="D7168" t="s">
        <v>2944</v>
      </c>
      <c r="E7168" t="s">
        <v>2945</v>
      </c>
      <c r="F7168" t="s">
        <v>3615</v>
      </c>
      <c r="G7168" t="s">
        <v>1300</v>
      </c>
      <c r="H7168" t="s">
        <v>2635</v>
      </c>
      <c r="I7168" t="s">
        <v>37</v>
      </c>
      <c r="J7168" t="s">
        <v>2817</v>
      </c>
      <c r="K7168" t="s">
        <v>2818</v>
      </c>
      <c r="L7168" t="s">
        <v>84</v>
      </c>
      <c r="M7168" t="s">
        <v>38</v>
      </c>
      <c r="N7168" t="s">
        <v>39</v>
      </c>
      <c r="O7168" s="23">
        <v>513</v>
      </c>
      <c r="P7168" s="9">
        <v>9.76</v>
      </c>
      <c r="Q7168" t="s">
        <v>40</v>
      </c>
      <c r="R7168">
        <v>19942</v>
      </c>
      <c r="S7168" s="9">
        <v>52.55</v>
      </c>
      <c r="T7168" s="26">
        <v>4.29</v>
      </c>
      <c r="U7168" s="8">
        <v>225.46</v>
      </c>
      <c r="V7168" t="s">
        <v>11121</v>
      </c>
      <c r="W7168" t="s">
        <v>2276</v>
      </c>
      <c r="X7168" t="s">
        <v>42</v>
      </c>
      <c r="Y7168" t="s">
        <v>1740</v>
      </c>
      <c r="AA7168" s="1">
        <f t="shared" si="769"/>
        <v>46086</v>
      </c>
      <c r="AB7168" s="2">
        <f t="shared" si="770"/>
        <v>3</v>
      </c>
      <c r="AC7168" s="2">
        <f t="shared" si="771"/>
        <v>2026</v>
      </c>
      <c r="AD7168" s="2" t="str">
        <f>IFERROR(VLOOKUP(A7168,'Aux Área'!$A$4:$B$123,2,0),"-")</f>
        <v>TI</v>
      </c>
    </row>
    <row r="7169" spans="1:30" x14ac:dyDescent="0.3">
      <c r="A7169" t="s">
        <v>2638</v>
      </c>
      <c r="B7169" t="s">
        <v>4593</v>
      </c>
      <c r="C7169" t="s">
        <v>11122</v>
      </c>
      <c r="D7169" t="s">
        <v>10306</v>
      </c>
      <c r="E7169" t="s">
        <v>9673</v>
      </c>
      <c r="F7169" t="s">
        <v>2641</v>
      </c>
      <c r="G7169" t="s">
        <v>1135</v>
      </c>
      <c r="H7169" t="s">
        <v>2275</v>
      </c>
      <c r="I7169" t="s">
        <v>1497</v>
      </c>
      <c r="J7169" t="s">
        <v>275</v>
      </c>
      <c r="K7169" t="s">
        <v>276</v>
      </c>
      <c r="L7169" t="s">
        <v>124</v>
      </c>
      <c r="M7169" t="s">
        <v>38</v>
      </c>
      <c r="N7169" t="s">
        <v>39</v>
      </c>
      <c r="O7169" s="10">
        <v>357</v>
      </c>
      <c r="P7169" s="24">
        <v>8.68</v>
      </c>
      <c r="Q7169" t="s">
        <v>40</v>
      </c>
      <c r="R7169">
        <v>111596</v>
      </c>
      <c r="S7169" s="9">
        <v>41.15</v>
      </c>
      <c r="T7169" s="26">
        <v>4.79</v>
      </c>
      <c r="U7169" s="8">
        <v>197.11</v>
      </c>
      <c r="V7169" t="s">
        <v>11123</v>
      </c>
      <c r="W7169" t="s">
        <v>2276</v>
      </c>
      <c r="X7169" t="s">
        <v>42</v>
      </c>
      <c r="Y7169" t="s">
        <v>2277</v>
      </c>
      <c r="AA7169" s="1">
        <f t="shared" si="769"/>
        <v>46086</v>
      </c>
      <c r="AB7169" s="2">
        <f t="shared" si="770"/>
        <v>3</v>
      </c>
      <c r="AC7169" s="2">
        <f t="shared" si="771"/>
        <v>2026</v>
      </c>
      <c r="AD7169" s="2" t="str">
        <f>IFERROR(VLOOKUP(A7169,'Aux Área'!$A$4:$B$123,2,0),"-")</f>
        <v>INSPEÇÃO</v>
      </c>
    </row>
    <row r="7170" spans="1:30" x14ac:dyDescent="0.3">
      <c r="A7170" t="s">
        <v>2009</v>
      </c>
      <c r="B7170" t="s">
        <v>143</v>
      </c>
      <c r="C7170" t="s">
        <v>11124</v>
      </c>
      <c r="D7170" t="s">
        <v>1841</v>
      </c>
      <c r="E7170" t="s">
        <v>1842</v>
      </c>
      <c r="F7170" t="s">
        <v>653</v>
      </c>
      <c r="G7170" t="s">
        <v>659</v>
      </c>
      <c r="H7170" t="s">
        <v>706</v>
      </c>
      <c r="I7170" t="s">
        <v>667</v>
      </c>
      <c r="J7170" t="s">
        <v>172</v>
      </c>
      <c r="K7170" t="s">
        <v>173</v>
      </c>
      <c r="L7170" t="s">
        <v>124</v>
      </c>
      <c r="M7170" t="s">
        <v>38</v>
      </c>
      <c r="N7170" t="s">
        <v>707</v>
      </c>
      <c r="O7170" s="23">
        <v>0</v>
      </c>
      <c r="P7170" s="9">
        <v>0</v>
      </c>
      <c r="Q7170" t="s">
        <v>40</v>
      </c>
      <c r="R7170">
        <v>0</v>
      </c>
      <c r="S7170" s="9">
        <v>20</v>
      </c>
      <c r="T7170" s="26">
        <v>6.19</v>
      </c>
      <c r="U7170" s="8">
        <v>123.8</v>
      </c>
      <c r="V7170" t="s">
        <v>2840</v>
      </c>
      <c r="W7170" t="s">
        <v>652</v>
      </c>
      <c r="X7170" t="s">
        <v>42</v>
      </c>
      <c r="Y7170" t="s">
        <v>653</v>
      </c>
      <c r="AA7170" s="1">
        <f t="shared" si="769"/>
        <v>46086</v>
      </c>
      <c r="AB7170" s="2">
        <f t="shared" si="770"/>
        <v>3</v>
      </c>
      <c r="AC7170" s="2">
        <f t="shared" si="771"/>
        <v>2026</v>
      </c>
      <c r="AD7170" s="2" t="str">
        <f>IFERROR(VLOOKUP(A7170,'Aux Área'!$A$4:$B$123,2,0),"-")</f>
        <v>SÃO PEDRO</v>
      </c>
    </row>
    <row r="7171" spans="1:30" x14ac:dyDescent="0.3">
      <c r="A7171" t="s">
        <v>44</v>
      </c>
      <c r="B7171" t="s">
        <v>478</v>
      </c>
      <c r="C7171" t="s">
        <v>11125</v>
      </c>
      <c r="D7171" t="s">
        <v>2169</v>
      </c>
      <c r="E7171" t="s">
        <v>2170</v>
      </c>
      <c r="F7171" t="s">
        <v>45</v>
      </c>
      <c r="G7171" t="s">
        <v>35</v>
      </c>
      <c r="H7171" t="s">
        <v>36</v>
      </c>
      <c r="I7171" t="s">
        <v>37</v>
      </c>
      <c r="J7171" t="s">
        <v>11126</v>
      </c>
      <c r="K7171" t="s">
        <v>3118</v>
      </c>
      <c r="L7171" t="s">
        <v>377</v>
      </c>
      <c r="M7171" t="s">
        <v>38</v>
      </c>
      <c r="N7171" t="s">
        <v>39</v>
      </c>
      <c r="O7171" s="23">
        <v>343</v>
      </c>
      <c r="P7171" s="9">
        <v>9.7899999999999991</v>
      </c>
      <c r="Q7171" t="s">
        <v>40</v>
      </c>
      <c r="R7171">
        <v>23039</v>
      </c>
      <c r="S7171" s="9">
        <v>35.04</v>
      </c>
      <c r="T7171" s="26">
        <v>4.49</v>
      </c>
      <c r="U7171" s="8">
        <v>157.33000000000001</v>
      </c>
      <c r="V7171" t="s">
        <v>112</v>
      </c>
      <c r="W7171" t="s">
        <v>2007</v>
      </c>
      <c r="X7171" t="s">
        <v>42</v>
      </c>
      <c r="Y7171" t="s">
        <v>1740</v>
      </c>
      <c r="AA7171" s="1">
        <f t="shared" si="769"/>
        <v>46086</v>
      </c>
      <c r="AB7171" s="2">
        <f t="shared" si="770"/>
        <v>3</v>
      </c>
      <c r="AC7171" s="2">
        <f t="shared" si="771"/>
        <v>2026</v>
      </c>
      <c r="AD7171" s="2" t="str">
        <f>IFERROR(VLOOKUP(A7171,'Aux Área'!$A$4:$B$123,2,0),"-")</f>
        <v>OPERAÇÃO</v>
      </c>
    </row>
    <row r="7172" spans="1:30" x14ac:dyDescent="0.3">
      <c r="A7172" t="s">
        <v>5182</v>
      </c>
      <c r="B7172" t="s">
        <v>5183</v>
      </c>
      <c r="C7172" t="s">
        <v>11127</v>
      </c>
      <c r="D7172" t="s">
        <v>102</v>
      </c>
      <c r="E7172" t="s">
        <v>816</v>
      </c>
      <c r="F7172" t="s">
        <v>15238</v>
      </c>
      <c r="G7172" t="s">
        <v>1300</v>
      </c>
      <c r="H7172" t="s">
        <v>1301</v>
      </c>
      <c r="I7172" t="s">
        <v>37</v>
      </c>
      <c r="J7172" t="s">
        <v>292</v>
      </c>
      <c r="K7172" t="s">
        <v>293</v>
      </c>
      <c r="L7172" t="s">
        <v>84</v>
      </c>
      <c r="M7172" t="s">
        <v>38</v>
      </c>
      <c r="N7172" t="s">
        <v>39</v>
      </c>
      <c r="O7172" s="23">
        <v>264</v>
      </c>
      <c r="P7172" s="9">
        <v>5.69</v>
      </c>
      <c r="Q7172" t="s">
        <v>40</v>
      </c>
      <c r="R7172">
        <v>43122</v>
      </c>
      <c r="S7172" s="9">
        <v>46.36</v>
      </c>
      <c r="T7172" s="26">
        <v>4.79</v>
      </c>
      <c r="U7172" s="8">
        <v>222.06</v>
      </c>
      <c r="V7172" t="s">
        <v>11128</v>
      </c>
      <c r="W7172" t="s">
        <v>2276</v>
      </c>
      <c r="X7172" t="s">
        <v>42</v>
      </c>
      <c r="Y7172" t="s">
        <v>2277</v>
      </c>
      <c r="AA7172" s="1">
        <f t="shared" si="769"/>
        <v>46086</v>
      </c>
      <c r="AB7172" s="2">
        <f t="shared" si="770"/>
        <v>3</v>
      </c>
      <c r="AC7172" s="2">
        <f t="shared" si="771"/>
        <v>2026</v>
      </c>
      <c r="AD7172" s="2" t="str">
        <f>IFERROR(VLOOKUP(A7172,'Aux Área'!$A$4:$B$123,2,0),"-")</f>
        <v>ENGENHARIA</v>
      </c>
    </row>
    <row r="7173" spans="1:30" x14ac:dyDescent="0.3">
      <c r="A7173" t="s">
        <v>64</v>
      </c>
      <c r="B7173" t="s">
        <v>332</v>
      </c>
      <c r="C7173" t="s">
        <v>11129</v>
      </c>
      <c r="D7173" t="s">
        <v>127</v>
      </c>
      <c r="E7173" t="s">
        <v>128</v>
      </c>
      <c r="F7173" t="s">
        <v>65</v>
      </c>
      <c r="G7173" t="s">
        <v>35</v>
      </c>
      <c r="H7173" t="s">
        <v>36</v>
      </c>
      <c r="I7173" t="s">
        <v>37</v>
      </c>
      <c r="J7173" t="s">
        <v>1152</v>
      </c>
      <c r="K7173" t="s">
        <v>1153</v>
      </c>
      <c r="L7173" t="s">
        <v>217</v>
      </c>
      <c r="M7173" t="s">
        <v>38</v>
      </c>
      <c r="N7173" t="s">
        <v>39</v>
      </c>
      <c r="O7173" s="23">
        <v>311</v>
      </c>
      <c r="P7173" s="9">
        <v>10.15</v>
      </c>
      <c r="Q7173" t="s">
        <v>40</v>
      </c>
      <c r="R7173">
        <v>52265</v>
      </c>
      <c r="S7173" s="9">
        <v>30.64</v>
      </c>
      <c r="T7173" s="26">
        <v>4.8600000000000003</v>
      </c>
      <c r="U7173" s="8">
        <v>148.91</v>
      </c>
      <c r="V7173" t="s">
        <v>11130</v>
      </c>
      <c r="W7173" t="s">
        <v>2007</v>
      </c>
      <c r="X7173" t="s">
        <v>42</v>
      </c>
      <c r="Y7173" t="s">
        <v>1740</v>
      </c>
      <c r="AA7173" s="1">
        <f t="shared" si="769"/>
        <v>46086</v>
      </c>
      <c r="AB7173" s="2">
        <f t="shared" si="770"/>
        <v>3</v>
      </c>
      <c r="AC7173" s="2">
        <f t="shared" si="771"/>
        <v>2026</v>
      </c>
      <c r="AD7173" s="2" t="str">
        <f>IFERROR(VLOOKUP(A7173,'Aux Área'!$A$4:$B$123,2,0),"-")</f>
        <v>ENGENHARIA</v>
      </c>
    </row>
    <row r="7174" spans="1:30" x14ac:dyDescent="0.3">
      <c r="A7174" t="s">
        <v>2306</v>
      </c>
      <c r="B7174" t="s">
        <v>4613</v>
      </c>
      <c r="C7174" t="s">
        <v>11131</v>
      </c>
      <c r="D7174" t="s">
        <v>3428</v>
      </c>
      <c r="E7174" t="s">
        <v>3429</v>
      </c>
      <c r="F7174" t="s">
        <v>2309</v>
      </c>
      <c r="G7174" t="s">
        <v>1135</v>
      </c>
      <c r="H7174" t="s">
        <v>2275</v>
      </c>
      <c r="I7174" t="s">
        <v>1497</v>
      </c>
      <c r="J7174" t="s">
        <v>1665</v>
      </c>
      <c r="K7174" t="s">
        <v>1666</v>
      </c>
      <c r="L7174" t="s">
        <v>301</v>
      </c>
      <c r="M7174" t="s">
        <v>38</v>
      </c>
      <c r="N7174" t="s">
        <v>707</v>
      </c>
      <c r="O7174" s="23">
        <v>526</v>
      </c>
      <c r="P7174" s="9">
        <v>10.39</v>
      </c>
      <c r="Q7174" t="s">
        <v>40</v>
      </c>
      <c r="R7174">
        <v>120825</v>
      </c>
      <c r="S7174" s="9">
        <v>50.62</v>
      </c>
      <c r="T7174" s="26">
        <v>6.29</v>
      </c>
      <c r="U7174" s="8">
        <v>318.39999999999998</v>
      </c>
      <c r="V7174" t="s">
        <v>11132</v>
      </c>
      <c r="W7174" t="s">
        <v>2276</v>
      </c>
      <c r="X7174" t="s">
        <v>42</v>
      </c>
      <c r="Y7174" t="s">
        <v>2277</v>
      </c>
      <c r="AA7174" s="1">
        <f t="shared" si="769"/>
        <v>46086</v>
      </c>
      <c r="AB7174" s="2">
        <f t="shared" si="770"/>
        <v>3</v>
      </c>
      <c r="AC7174" s="2">
        <f t="shared" si="771"/>
        <v>2026</v>
      </c>
      <c r="AD7174" s="2" t="str">
        <f>IFERROR(VLOOKUP(A7174,'Aux Área'!$A$4:$B$123,2,0),"-")</f>
        <v>INSPEÇÃO</v>
      </c>
    </row>
    <row r="7175" spans="1:30" x14ac:dyDescent="0.3">
      <c r="A7175" t="s">
        <v>50</v>
      </c>
      <c r="B7175" t="s">
        <v>324</v>
      </c>
      <c r="C7175" t="s">
        <v>11133</v>
      </c>
      <c r="D7175" t="s">
        <v>326</v>
      </c>
      <c r="E7175" t="s">
        <v>327</v>
      </c>
      <c r="F7175" t="s">
        <v>51</v>
      </c>
      <c r="G7175" t="s">
        <v>35</v>
      </c>
      <c r="H7175" t="s">
        <v>36</v>
      </c>
      <c r="I7175" t="s">
        <v>37</v>
      </c>
      <c r="J7175" t="s">
        <v>1665</v>
      </c>
      <c r="K7175" t="s">
        <v>1666</v>
      </c>
      <c r="L7175" t="s">
        <v>301</v>
      </c>
      <c r="M7175" t="s">
        <v>38</v>
      </c>
      <c r="N7175" t="s">
        <v>39</v>
      </c>
      <c r="O7175" s="23">
        <v>271</v>
      </c>
      <c r="P7175" s="9">
        <v>7.23</v>
      </c>
      <c r="Q7175" t="s">
        <v>40</v>
      </c>
      <c r="R7175">
        <v>22332</v>
      </c>
      <c r="S7175" s="9">
        <v>37.479999999999997</v>
      </c>
      <c r="T7175" s="26">
        <v>4.6900000000000004</v>
      </c>
      <c r="U7175" s="8">
        <v>175.78</v>
      </c>
      <c r="V7175" t="s">
        <v>11134</v>
      </c>
      <c r="W7175" t="s">
        <v>2007</v>
      </c>
      <c r="X7175" t="s">
        <v>42</v>
      </c>
      <c r="Y7175" t="s">
        <v>1740</v>
      </c>
      <c r="AA7175" s="1">
        <f t="shared" si="769"/>
        <v>46086</v>
      </c>
      <c r="AB7175" s="2">
        <f t="shared" si="770"/>
        <v>3</v>
      </c>
      <c r="AC7175" s="2">
        <f t="shared" si="771"/>
        <v>2026</v>
      </c>
      <c r="AD7175" s="2" t="str">
        <f>IFERROR(VLOOKUP(A7175,'Aux Área'!$A$4:$B$123,2,0),"-")</f>
        <v>TI</v>
      </c>
    </row>
    <row r="7176" spans="1:30" x14ac:dyDescent="0.3">
      <c r="A7176" t="s">
        <v>60</v>
      </c>
      <c r="B7176" t="s">
        <v>614</v>
      </c>
      <c r="C7176" t="s">
        <v>11135</v>
      </c>
      <c r="D7176" t="s">
        <v>1206</v>
      </c>
      <c r="E7176" t="s">
        <v>1207</v>
      </c>
      <c r="F7176" t="s">
        <v>61</v>
      </c>
      <c r="G7176" t="s">
        <v>35</v>
      </c>
      <c r="H7176" t="s">
        <v>36</v>
      </c>
      <c r="I7176" t="s">
        <v>37</v>
      </c>
      <c r="J7176" t="s">
        <v>1665</v>
      </c>
      <c r="K7176" t="s">
        <v>1666</v>
      </c>
      <c r="L7176" t="s">
        <v>301</v>
      </c>
      <c r="M7176" t="s">
        <v>38</v>
      </c>
      <c r="N7176" t="s">
        <v>39</v>
      </c>
      <c r="O7176" s="23">
        <v>194</v>
      </c>
      <c r="P7176" s="9">
        <v>10.55</v>
      </c>
      <c r="Q7176" t="s">
        <v>40</v>
      </c>
      <c r="R7176">
        <v>37747</v>
      </c>
      <c r="S7176" s="9">
        <v>18.39</v>
      </c>
      <c r="T7176" s="26">
        <v>4.6900000000000004</v>
      </c>
      <c r="U7176" s="8">
        <v>86.25</v>
      </c>
      <c r="V7176" t="s">
        <v>11136</v>
      </c>
      <c r="W7176" t="s">
        <v>2007</v>
      </c>
      <c r="X7176" t="s">
        <v>42</v>
      </c>
      <c r="Y7176" t="s">
        <v>1740</v>
      </c>
      <c r="AA7176" s="1">
        <f t="shared" si="769"/>
        <v>46086</v>
      </c>
      <c r="AB7176" s="2">
        <f t="shared" si="770"/>
        <v>3</v>
      </c>
      <c r="AC7176" s="2">
        <f t="shared" si="771"/>
        <v>2026</v>
      </c>
      <c r="AD7176" s="2" t="str">
        <f>IFERROR(VLOOKUP(A7176,'Aux Área'!$A$4:$B$123,2,0),"-")</f>
        <v>QSMS</v>
      </c>
    </row>
    <row r="7177" spans="1:30" x14ac:dyDescent="0.3">
      <c r="A7177" t="s">
        <v>54</v>
      </c>
      <c r="B7177" t="s">
        <v>319</v>
      </c>
      <c r="C7177" t="s">
        <v>11137</v>
      </c>
      <c r="D7177" t="s">
        <v>1480</v>
      </c>
      <c r="E7177" t="s">
        <v>1481</v>
      </c>
      <c r="F7177" t="s">
        <v>55</v>
      </c>
      <c r="G7177" t="s">
        <v>35</v>
      </c>
      <c r="H7177" t="s">
        <v>36</v>
      </c>
      <c r="I7177" t="s">
        <v>37</v>
      </c>
      <c r="J7177" t="s">
        <v>237</v>
      </c>
      <c r="K7177" t="s">
        <v>238</v>
      </c>
      <c r="L7177" t="s">
        <v>110</v>
      </c>
      <c r="M7177" t="s">
        <v>38</v>
      </c>
      <c r="N7177" t="s">
        <v>39</v>
      </c>
      <c r="O7177" s="23">
        <v>327</v>
      </c>
      <c r="P7177" s="9">
        <v>7.79</v>
      </c>
      <c r="Q7177" t="s">
        <v>40</v>
      </c>
      <c r="R7177">
        <v>42536</v>
      </c>
      <c r="S7177" s="9">
        <v>42</v>
      </c>
      <c r="T7177" s="26">
        <v>4.09</v>
      </c>
      <c r="U7177" s="8">
        <v>171.78</v>
      </c>
      <c r="V7177" t="s">
        <v>41</v>
      </c>
      <c r="W7177" t="s">
        <v>2007</v>
      </c>
      <c r="X7177" t="s">
        <v>42</v>
      </c>
      <c r="Y7177" t="s">
        <v>1740</v>
      </c>
      <c r="AA7177" s="1">
        <f t="shared" si="769"/>
        <v>46086</v>
      </c>
      <c r="AB7177" s="2">
        <f t="shared" si="770"/>
        <v>3</v>
      </c>
      <c r="AC7177" s="2">
        <f t="shared" si="771"/>
        <v>2026</v>
      </c>
      <c r="AD7177" s="2" t="str">
        <f>IFERROR(VLOOKUP(A7177,'Aux Área'!$A$4:$B$123,2,0),"-")</f>
        <v>ENGENHARIA</v>
      </c>
    </row>
    <row r="7178" spans="1:30" x14ac:dyDescent="0.3">
      <c r="A7178" t="s">
        <v>68</v>
      </c>
      <c r="B7178" t="s">
        <v>296</v>
      </c>
      <c r="C7178" t="s">
        <v>11138</v>
      </c>
      <c r="D7178" t="s">
        <v>1562</v>
      </c>
      <c r="E7178" t="s">
        <v>1563</v>
      </c>
      <c r="F7178" t="s">
        <v>69</v>
      </c>
      <c r="G7178" t="s">
        <v>35</v>
      </c>
      <c r="H7178" t="s">
        <v>36</v>
      </c>
      <c r="I7178" t="s">
        <v>37</v>
      </c>
      <c r="J7178" t="s">
        <v>237</v>
      </c>
      <c r="K7178" t="s">
        <v>238</v>
      </c>
      <c r="L7178" t="s">
        <v>110</v>
      </c>
      <c r="M7178" t="s">
        <v>38</v>
      </c>
      <c r="N7178" t="s">
        <v>39</v>
      </c>
      <c r="O7178" s="23">
        <v>186</v>
      </c>
      <c r="P7178" s="9">
        <v>8.09</v>
      </c>
      <c r="Q7178" t="s">
        <v>40</v>
      </c>
      <c r="R7178">
        <v>48328</v>
      </c>
      <c r="S7178" s="9">
        <v>23</v>
      </c>
      <c r="T7178" s="26">
        <v>4.09</v>
      </c>
      <c r="U7178" s="8">
        <v>94.07</v>
      </c>
      <c r="V7178" t="s">
        <v>41</v>
      </c>
      <c r="W7178" t="s">
        <v>2007</v>
      </c>
      <c r="X7178" t="s">
        <v>42</v>
      </c>
      <c r="Y7178" t="s">
        <v>1740</v>
      </c>
      <c r="AA7178" s="1">
        <f t="shared" si="769"/>
        <v>46086</v>
      </c>
      <c r="AB7178" s="2">
        <f t="shared" si="770"/>
        <v>3</v>
      </c>
      <c r="AC7178" s="2">
        <f t="shared" si="771"/>
        <v>2026</v>
      </c>
      <c r="AD7178" s="2" t="str">
        <f>IFERROR(VLOOKUP(A7178,'Aux Área'!$A$4:$B$123,2,0),"-")</f>
        <v>OPERAÇÃO</v>
      </c>
    </row>
    <row r="7179" spans="1:30" x14ac:dyDescent="0.3">
      <c r="A7179" t="s">
        <v>62</v>
      </c>
      <c r="B7179" t="s">
        <v>1455</v>
      </c>
      <c r="C7179" t="s">
        <v>11139</v>
      </c>
      <c r="D7179" t="s">
        <v>158</v>
      </c>
      <c r="E7179" t="s">
        <v>159</v>
      </c>
      <c r="F7179" t="s">
        <v>63</v>
      </c>
      <c r="G7179" t="s">
        <v>35</v>
      </c>
      <c r="H7179" t="s">
        <v>36</v>
      </c>
      <c r="I7179" t="s">
        <v>37</v>
      </c>
      <c r="J7179" t="s">
        <v>409</v>
      </c>
      <c r="K7179" t="s">
        <v>410</v>
      </c>
      <c r="L7179" t="s">
        <v>141</v>
      </c>
      <c r="M7179" t="s">
        <v>38</v>
      </c>
      <c r="N7179" t="s">
        <v>39</v>
      </c>
      <c r="O7179" s="23">
        <v>256</v>
      </c>
      <c r="P7179" s="9">
        <v>9.35</v>
      </c>
      <c r="Q7179" t="s">
        <v>40</v>
      </c>
      <c r="R7179">
        <v>66499</v>
      </c>
      <c r="S7179" s="9">
        <v>27.37</v>
      </c>
      <c r="T7179" s="26">
        <v>4.6900000000000004</v>
      </c>
      <c r="U7179" s="8">
        <v>128.37</v>
      </c>
      <c r="V7179" t="s">
        <v>11140</v>
      </c>
      <c r="W7179" t="s">
        <v>2007</v>
      </c>
      <c r="X7179" t="s">
        <v>42</v>
      </c>
      <c r="Y7179" t="s">
        <v>1740</v>
      </c>
      <c r="AA7179" s="1">
        <f t="shared" si="769"/>
        <v>46086</v>
      </c>
      <c r="AB7179" s="2">
        <f t="shared" si="770"/>
        <v>3</v>
      </c>
      <c r="AC7179" s="2">
        <f t="shared" si="771"/>
        <v>2026</v>
      </c>
      <c r="AD7179" s="2" t="str">
        <f>IFERROR(VLOOKUP(A7179,'Aux Área'!$A$4:$B$123,2,0),"-")</f>
        <v>CONSERVA</v>
      </c>
    </row>
    <row r="7180" spans="1:30" x14ac:dyDescent="0.3">
      <c r="A7180" t="s">
        <v>2314</v>
      </c>
      <c r="B7180" t="s">
        <v>4624</v>
      </c>
      <c r="C7180" t="s">
        <v>11141</v>
      </c>
      <c r="D7180" t="s">
        <v>7192</v>
      </c>
      <c r="E7180" t="s">
        <v>7193</v>
      </c>
      <c r="F7180" t="s">
        <v>2317</v>
      </c>
      <c r="G7180" t="s">
        <v>1300</v>
      </c>
      <c r="H7180" t="s">
        <v>1301</v>
      </c>
      <c r="I7180" t="s">
        <v>37</v>
      </c>
      <c r="J7180" t="s">
        <v>231</v>
      </c>
      <c r="K7180" t="s">
        <v>232</v>
      </c>
      <c r="L7180" t="s">
        <v>217</v>
      </c>
      <c r="M7180" t="s">
        <v>38</v>
      </c>
      <c r="N7180" t="s">
        <v>39</v>
      </c>
      <c r="O7180" s="23">
        <v>373</v>
      </c>
      <c r="P7180" s="9">
        <v>9.5399999999999991</v>
      </c>
      <c r="Q7180" t="s">
        <v>40</v>
      </c>
      <c r="R7180">
        <v>70827</v>
      </c>
      <c r="S7180" s="9">
        <v>39.090000000000003</v>
      </c>
      <c r="T7180" s="26">
        <v>4.8609999999999998</v>
      </c>
      <c r="U7180" s="8">
        <v>190.01</v>
      </c>
      <c r="V7180" t="s">
        <v>11142</v>
      </c>
      <c r="W7180" t="s">
        <v>2276</v>
      </c>
      <c r="X7180" t="s">
        <v>42</v>
      </c>
      <c r="Y7180" t="s">
        <v>2277</v>
      </c>
      <c r="AA7180" s="1">
        <f t="shared" si="769"/>
        <v>46086</v>
      </c>
      <c r="AB7180" s="2">
        <f t="shared" si="770"/>
        <v>3</v>
      </c>
      <c r="AC7180" s="2">
        <f t="shared" si="771"/>
        <v>2026</v>
      </c>
      <c r="AD7180" s="2" t="str">
        <f>IFERROR(VLOOKUP(A7180,'Aux Área'!$A$4:$B$123,2,0),"-")</f>
        <v>INSPEÇÃO</v>
      </c>
    </row>
    <row r="7181" spans="1:30" x14ac:dyDescent="0.3">
      <c r="A7181" t="s">
        <v>2282</v>
      </c>
      <c r="B7181" t="s">
        <v>4679</v>
      </c>
      <c r="C7181" t="s">
        <v>11143</v>
      </c>
      <c r="D7181" t="s">
        <v>3162</v>
      </c>
      <c r="E7181" t="s">
        <v>3163</v>
      </c>
      <c r="F7181" t="s">
        <v>2285</v>
      </c>
      <c r="G7181" t="s">
        <v>1135</v>
      </c>
      <c r="H7181" t="s">
        <v>2275</v>
      </c>
      <c r="I7181" t="s">
        <v>1497</v>
      </c>
      <c r="J7181" t="s">
        <v>165</v>
      </c>
      <c r="K7181" t="s">
        <v>166</v>
      </c>
      <c r="L7181" t="s">
        <v>167</v>
      </c>
      <c r="M7181" t="s">
        <v>38</v>
      </c>
      <c r="N7181" t="s">
        <v>39</v>
      </c>
      <c r="O7181" s="23">
        <v>423</v>
      </c>
      <c r="P7181" s="9">
        <v>8.9</v>
      </c>
      <c r="Q7181" t="s">
        <v>40</v>
      </c>
      <c r="R7181">
        <v>104654</v>
      </c>
      <c r="S7181" s="9">
        <v>47.51</v>
      </c>
      <c r="T7181" s="26">
        <v>4.891</v>
      </c>
      <c r="U7181" s="8">
        <v>232.35</v>
      </c>
      <c r="V7181" t="s">
        <v>112</v>
      </c>
      <c r="W7181" t="s">
        <v>2276</v>
      </c>
      <c r="X7181" t="s">
        <v>42</v>
      </c>
      <c r="Y7181" t="s">
        <v>2277</v>
      </c>
      <c r="AA7181" s="1">
        <f t="shared" si="769"/>
        <v>46086</v>
      </c>
      <c r="AB7181" s="2">
        <f t="shared" si="770"/>
        <v>3</v>
      </c>
      <c r="AC7181" s="2">
        <f t="shared" si="771"/>
        <v>2026</v>
      </c>
      <c r="AD7181" s="2" t="str">
        <f>IFERROR(VLOOKUP(A7181,'Aux Área'!$A$4:$B$123,2,0),"-")</f>
        <v>INSPEÇÃO</v>
      </c>
    </row>
    <row r="7182" spans="1:30" x14ac:dyDescent="0.3">
      <c r="A7182" t="s">
        <v>2643</v>
      </c>
      <c r="B7182" t="s">
        <v>2307</v>
      </c>
      <c r="C7182" t="s">
        <v>11144</v>
      </c>
      <c r="D7182" t="s">
        <v>4988</v>
      </c>
      <c r="E7182" t="s">
        <v>4989</v>
      </c>
      <c r="F7182" t="s">
        <v>2646</v>
      </c>
      <c r="G7182" t="s">
        <v>1300</v>
      </c>
      <c r="H7182" t="s">
        <v>1301</v>
      </c>
      <c r="I7182" t="s">
        <v>37</v>
      </c>
      <c r="J7182" t="s">
        <v>370</v>
      </c>
      <c r="K7182" t="s">
        <v>371</v>
      </c>
      <c r="L7182" t="s">
        <v>124</v>
      </c>
      <c r="M7182" t="s">
        <v>38</v>
      </c>
      <c r="N7182" t="s">
        <v>39</v>
      </c>
      <c r="O7182" s="23">
        <v>498</v>
      </c>
      <c r="P7182" s="9">
        <v>10.76</v>
      </c>
      <c r="Q7182" t="s">
        <v>40</v>
      </c>
      <c r="R7182">
        <v>118108</v>
      </c>
      <c r="S7182" s="9">
        <v>46.29</v>
      </c>
      <c r="T7182" s="26">
        <v>4.99</v>
      </c>
      <c r="U7182" s="8">
        <v>231</v>
      </c>
      <c r="V7182" t="s">
        <v>11145</v>
      </c>
      <c r="W7182" t="s">
        <v>2276</v>
      </c>
      <c r="X7182" t="s">
        <v>42</v>
      </c>
      <c r="Y7182" t="s">
        <v>2277</v>
      </c>
      <c r="AA7182" s="1">
        <f t="shared" si="769"/>
        <v>46086</v>
      </c>
      <c r="AB7182" s="2">
        <f t="shared" si="770"/>
        <v>3</v>
      </c>
      <c r="AC7182" s="2">
        <f t="shared" si="771"/>
        <v>2026</v>
      </c>
      <c r="AD7182" s="2" t="str">
        <f>IFERROR(VLOOKUP(A7182,'Aux Área'!$A$4:$B$123,2,0),"-")</f>
        <v>INSPEÇÃO</v>
      </c>
    </row>
    <row r="7183" spans="1:30" x14ac:dyDescent="0.3">
      <c r="A7183" t="s">
        <v>58</v>
      </c>
      <c r="B7183" t="s">
        <v>250</v>
      </c>
      <c r="C7183" t="s">
        <v>11146</v>
      </c>
      <c r="D7183" t="s">
        <v>87</v>
      </c>
      <c r="E7183" t="s">
        <v>88</v>
      </c>
      <c r="F7183" t="s">
        <v>59</v>
      </c>
      <c r="G7183" t="s">
        <v>35</v>
      </c>
      <c r="H7183" t="s">
        <v>36</v>
      </c>
      <c r="I7183" t="s">
        <v>37</v>
      </c>
      <c r="J7183" t="s">
        <v>285</v>
      </c>
      <c r="K7183" t="s">
        <v>286</v>
      </c>
      <c r="L7183" t="s">
        <v>91</v>
      </c>
      <c r="M7183" t="s">
        <v>38</v>
      </c>
      <c r="N7183" t="s">
        <v>39</v>
      </c>
      <c r="O7183" s="23">
        <v>380</v>
      </c>
      <c r="P7183" s="9">
        <v>9.2100000000000009</v>
      </c>
      <c r="Q7183" t="s">
        <v>40</v>
      </c>
      <c r="R7183">
        <v>82325</v>
      </c>
      <c r="S7183" s="9">
        <v>41.24</v>
      </c>
      <c r="T7183" s="26">
        <v>5.3810000000000002</v>
      </c>
      <c r="U7183" s="8">
        <v>221.92</v>
      </c>
      <c r="V7183" t="s">
        <v>11147</v>
      </c>
      <c r="W7183" t="s">
        <v>2007</v>
      </c>
      <c r="X7183" t="s">
        <v>42</v>
      </c>
      <c r="Y7183" t="s">
        <v>1740</v>
      </c>
      <c r="AA7183" s="1">
        <f t="shared" si="769"/>
        <v>46086</v>
      </c>
      <c r="AB7183" s="2">
        <f t="shared" si="770"/>
        <v>3</v>
      </c>
      <c r="AC7183" s="2">
        <f t="shared" si="771"/>
        <v>2026</v>
      </c>
      <c r="AD7183" s="2" t="str">
        <f>IFERROR(VLOOKUP(A7183,'Aux Área'!$A$4:$B$123,2,0),"-")</f>
        <v>CONSERVA</v>
      </c>
    </row>
    <row r="7184" spans="1:30" x14ac:dyDescent="0.3">
      <c r="A7184" t="s">
        <v>2189</v>
      </c>
      <c r="B7184" t="s">
        <v>10781</v>
      </c>
      <c r="C7184" t="s">
        <v>11148</v>
      </c>
      <c r="D7184" t="s">
        <v>9696</v>
      </c>
      <c r="E7184" t="s">
        <v>9665</v>
      </c>
      <c r="F7184" t="s">
        <v>2192</v>
      </c>
      <c r="G7184" t="s">
        <v>1135</v>
      </c>
      <c r="H7184" t="s">
        <v>2185</v>
      </c>
      <c r="I7184" t="s">
        <v>2186</v>
      </c>
      <c r="J7184" t="s">
        <v>169</v>
      </c>
      <c r="K7184" t="s">
        <v>170</v>
      </c>
      <c r="L7184" t="s">
        <v>124</v>
      </c>
      <c r="M7184" t="s">
        <v>38</v>
      </c>
      <c r="N7184" t="s">
        <v>668</v>
      </c>
      <c r="O7184" s="23">
        <v>825</v>
      </c>
      <c r="P7184" s="9">
        <v>14.81</v>
      </c>
      <c r="Q7184" t="s">
        <v>40</v>
      </c>
      <c r="R7184">
        <v>34203</v>
      </c>
      <c r="S7184" s="9">
        <v>55.71</v>
      </c>
      <c r="T7184" s="26">
        <v>6.69</v>
      </c>
      <c r="U7184" s="8">
        <v>372.7</v>
      </c>
      <c r="V7184" t="s">
        <v>41</v>
      </c>
      <c r="W7184" t="s">
        <v>2007</v>
      </c>
      <c r="X7184" t="s">
        <v>42</v>
      </c>
      <c r="Y7184" t="s">
        <v>2188</v>
      </c>
      <c r="AA7184" s="1">
        <f t="shared" si="769"/>
        <v>46086</v>
      </c>
      <c r="AB7184" s="2">
        <f t="shared" si="770"/>
        <v>3</v>
      </c>
      <c r="AC7184" s="2">
        <f t="shared" si="771"/>
        <v>2026</v>
      </c>
      <c r="AD7184" s="2" t="str">
        <f>IFERROR(VLOOKUP(A7184,'Aux Área'!$A$4:$B$123,2,0),"-")</f>
        <v>INSPEÇÃO</v>
      </c>
    </row>
    <row r="7185" spans="1:30" x14ac:dyDescent="0.3">
      <c r="A7185" t="s">
        <v>1785</v>
      </c>
      <c r="B7185" t="s">
        <v>1786</v>
      </c>
      <c r="C7185" t="s">
        <v>11149</v>
      </c>
      <c r="D7185" t="s">
        <v>11150</v>
      </c>
      <c r="E7185" t="s">
        <v>11151</v>
      </c>
      <c r="F7185" t="s">
        <v>653</v>
      </c>
      <c r="G7185" t="s">
        <v>1495</v>
      </c>
      <c r="H7185" t="s">
        <v>1788</v>
      </c>
      <c r="I7185" t="s">
        <v>839</v>
      </c>
      <c r="J7185" t="s">
        <v>122</v>
      </c>
      <c r="K7185" t="s">
        <v>123</v>
      </c>
      <c r="L7185" t="s">
        <v>124</v>
      </c>
      <c r="M7185" t="s">
        <v>38</v>
      </c>
      <c r="N7185" t="s">
        <v>668</v>
      </c>
      <c r="O7185" s="23">
        <v>0</v>
      </c>
      <c r="P7185" s="9">
        <v>0</v>
      </c>
      <c r="Q7185" t="s">
        <v>40</v>
      </c>
      <c r="R7185">
        <v>0</v>
      </c>
      <c r="S7185" s="9">
        <v>208.66</v>
      </c>
      <c r="T7185" s="26">
        <v>6.85</v>
      </c>
      <c r="U7185" s="8">
        <v>1429.32</v>
      </c>
      <c r="V7185" t="s">
        <v>3111</v>
      </c>
      <c r="W7185" t="s">
        <v>652</v>
      </c>
      <c r="X7185" t="s">
        <v>42</v>
      </c>
      <c r="Y7185" t="s">
        <v>653</v>
      </c>
      <c r="AA7185" s="1">
        <f t="shared" si="769"/>
        <v>46086</v>
      </c>
      <c r="AB7185" s="2">
        <f t="shared" si="770"/>
        <v>3</v>
      </c>
      <c r="AC7185" s="2">
        <f t="shared" si="771"/>
        <v>2026</v>
      </c>
      <c r="AD7185" s="2" t="str">
        <f>IFERROR(VLOOKUP(A7185,'Aux Área'!$A$4:$B$123,2,0),"-")</f>
        <v>SÃO PEDRO</v>
      </c>
    </row>
    <row r="7186" spans="1:30" x14ac:dyDescent="0.3">
      <c r="A7186" t="s">
        <v>2278</v>
      </c>
      <c r="B7186" t="s">
        <v>4664</v>
      </c>
      <c r="C7186" t="s">
        <v>11152</v>
      </c>
      <c r="D7186" t="s">
        <v>6708</v>
      </c>
      <c r="E7186" t="s">
        <v>6709</v>
      </c>
      <c r="F7186" t="s">
        <v>2281</v>
      </c>
      <c r="G7186" t="s">
        <v>1135</v>
      </c>
      <c r="H7186" t="s">
        <v>2275</v>
      </c>
      <c r="I7186" t="s">
        <v>1497</v>
      </c>
      <c r="J7186" t="s">
        <v>169</v>
      </c>
      <c r="K7186" t="s">
        <v>170</v>
      </c>
      <c r="L7186" t="s">
        <v>124</v>
      </c>
      <c r="M7186" t="s">
        <v>38</v>
      </c>
      <c r="N7186" t="s">
        <v>39</v>
      </c>
      <c r="O7186" s="23">
        <v>370</v>
      </c>
      <c r="P7186" s="9">
        <v>8.2200000000000006</v>
      </c>
      <c r="Q7186" t="s">
        <v>40</v>
      </c>
      <c r="R7186">
        <v>124822</v>
      </c>
      <c r="S7186" s="9">
        <v>45.01</v>
      </c>
      <c r="T7186" s="26">
        <v>4.9000000000000004</v>
      </c>
      <c r="U7186" s="8">
        <v>220.54</v>
      </c>
      <c r="V7186" t="s">
        <v>41</v>
      </c>
      <c r="W7186" t="s">
        <v>2276</v>
      </c>
      <c r="X7186" t="s">
        <v>42</v>
      </c>
      <c r="Y7186" t="s">
        <v>2277</v>
      </c>
      <c r="AA7186" s="1">
        <f t="shared" si="769"/>
        <v>46086</v>
      </c>
      <c r="AB7186" s="2">
        <f t="shared" si="770"/>
        <v>3</v>
      </c>
      <c r="AC7186" s="2">
        <f t="shared" si="771"/>
        <v>2026</v>
      </c>
      <c r="AD7186" s="2" t="str">
        <f>IFERROR(VLOOKUP(A7186,'Aux Área'!$A$4:$B$123,2,0),"-")</f>
        <v>INSPEÇÃO</v>
      </c>
    </row>
    <row r="7187" spans="1:30" x14ac:dyDescent="0.3">
      <c r="A7187" t="s">
        <v>2016</v>
      </c>
      <c r="B7187" t="s">
        <v>2017</v>
      </c>
      <c r="C7187" t="s">
        <v>11153</v>
      </c>
      <c r="D7187" t="s">
        <v>3609</v>
      </c>
      <c r="E7187" t="s">
        <v>3610</v>
      </c>
      <c r="F7187" t="s">
        <v>2019</v>
      </c>
      <c r="G7187" t="s">
        <v>1495</v>
      </c>
      <c r="H7187" t="s">
        <v>2020</v>
      </c>
      <c r="I7187" t="s">
        <v>2021</v>
      </c>
      <c r="J7187" t="s">
        <v>275</v>
      </c>
      <c r="K7187" t="s">
        <v>276</v>
      </c>
      <c r="L7187" t="s">
        <v>124</v>
      </c>
      <c r="M7187" t="s">
        <v>38</v>
      </c>
      <c r="N7187" t="s">
        <v>668</v>
      </c>
      <c r="O7187" s="23">
        <v>952</v>
      </c>
      <c r="P7187" s="9">
        <v>2.12</v>
      </c>
      <c r="Q7187" t="s">
        <v>40</v>
      </c>
      <c r="R7187">
        <v>15118</v>
      </c>
      <c r="S7187" s="9">
        <v>449.32</v>
      </c>
      <c r="T7187" s="26">
        <v>6.49</v>
      </c>
      <c r="U7187" s="8">
        <v>2916.09</v>
      </c>
      <c r="V7187" t="s">
        <v>11154</v>
      </c>
      <c r="W7187" t="s">
        <v>1985</v>
      </c>
      <c r="X7187" t="s">
        <v>42</v>
      </c>
      <c r="Y7187" t="s">
        <v>1986</v>
      </c>
      <c r="AA7187" s="1">
        <f t="shared" si="769"/>
        <v>46086</v>
      </c>
      <c r="AB7187" s="2">
        <f t="shared" si="770"/>
        <v>3</v>
      </c>
      <c r="AC7187" s="2">
        <f t="shared" si="771"/>
        <v>2026</v>
      </c>
      <c r="AD7187" s="2" t="str">
        <f>IFERROR(VLOOKUP(A7187,'Aux Área'!$A$4:$B$123,2,0),"-")</f>
        <v>PESADOS</v>
      </c>
    </row>
    <row r="7188" spans="1:30" x14ac:dyDescent="0.3">
      <c r="A7188" t="s">
        <v>44</v>
      </c>
      <c r="B7188" t="s">
        <v>478</v>
      </c>
      <c r="C7188" t="s">
        <v>11155</v>
      </c>
      <c r="D7188" t="s">
        <v>2169</v>
      </c>
      <c r="E7188" t="s">
        <v>2170</v>
      </c>
      <c r="F7188" t="s">
        <v>45</v>
      </c>
      <c r="G7188" t="s">
        <v>35</v>
      </c>
      <c r="H7188" t="s">
        <v>36</v>
      </c>
      <c r="I7188" t="s">
        <v>37</v>
      </c>
      <c r="J7188" t="s">
        <v>188</v>
      </c>
      <c r="K7188" t="s">
        <v>189</v>
      </c>
      <c r="L7188" t="s">
        <v>190</v>
      </c>
      <c r="M7188" t="s">
        <v>38</v>
      </c>
      <c r="N7188" t="s">
        <v>39</v>
      </c>
      <c r="O7188" s="23">
        <v>429</v>
      </c>
      <c r="P7188" s="9">
        <v>10.38</v>
      </c>
      <c r="Q7188" t="s">
        <v>40</v>
      </c>
      <c r="R7188">
        <v>23468</v>
      </c>
      <c r="S7188" s="9">
        <v>41.31</v>
      </c>
      <c r="T7188" s="26">
        <v>4.99</v>
      </c>
      <c r="U7188" s="8">
        <v>206.14</v>
      </c>
      <c r="V7188" t="s">
        <v>41</v>
      </c>
      <c r="W7188" t="s">
        <v>2007</v>
      </c>
      <c r="X7188" t="s">
        <v>42</v>
      </c>
      <c r="Y7188" t="s">
        <v>1740</v>
      </c>
      <c r="AA7188" s="1">
        <f t="shared" si="769"/>
        <v>46086</v>
      </c>
      <c r="AB7188" s="2">
        <f t="shared" si="770"/>
        <v>3</v>
      </c>
      <c r="AC7188" s="2">
        <f t="shared" si="771"/>
        <v>2026</v>
      </c>
      <c r="AD7188" s="2" t="str">
        <f>IFERROR(VLOOKUP(A7188,'Aux Área'!$A$4:$B$123,2,0),"-")</f>
        <v>OPERAÇÃO</v>
      </c>
    </row>
    <row r="7189" spans="1:30" x14ac:dyDescent="0.3">
      <c r="A7189" t="s">
        <v>2016</v>
      </c>
      <c r="C7189" t="s">
        <v>15807</v>
      </c>
      <c r="F7189" t="s">
        <v>2019</v>
      </c>
      <c r="K7189" t="s">
        <v>276</v>
      </c>
      <c r="N7189" t="s">
        <v>15690</v>
      </c>
      <c r="O7189" t="s">
        <v>15244</v>
      </c>
      <c r="P7189" s="9" t="s">
        <v>15244</v>
      </c>
      <c r="Q7189" t="s">
        <v>40</v>
      </c>
      <c r="R7189" t="s">
        <v>15244</v>
      </c>
      <c r="S7189">
        <v>27.34</v>
      </c>
      <c r="U7189" s="8">
        <v>103.64</v>
      </c>
      <c r="AA7189" s="1">
        <f t="shared" si="769"/>
        <v>46086</v>
      </c>
      <c r="AB7189" s="2">
        <f t="shared" si="770"/>
        <v>3</v>
      </c>
      <c r="AC7189" s="2">
        <f t="shared" si="771"/>
        <v>2026</v>
      </c>
      <c r="AD7189" s="2" t="str">
        <f>IFERROR(VLOOKUP(A7189,'Aux Área'!$A$4:$B$123,2,0),"-")</f>
        <v>PESADOS</v>
      </c>
    </row>
    <row r="7190" spans="1:30" x14ac:dyDescent="0.3">
      <c r="A7190" t="s">
        <v>2041</v>
      </c>
      <c r="B7190" t="s">
        <v>2042</v>
      </c>
      <c r="C7190" t="s">
        <v>11156</v>
      </c>
      <c r="D7190" t="s">
        <v>1297</v>
      </c>
      <c r="E7190" t="s">
        <v>2221</v>
      </c>
      <c r="F7190" t="s">
        <v>2044</v>
      </c>
      <c r="G7190" t="s">
        <v>659</v>
      </c>
      <c r="H7190" t="s">
        <v>1996</v>
      </c>
      <c r="I7190" t="s">
        <v>1997</v>
      </c>
      <c r="J7190" t="s">
        <v>231</v>
      </c>
      <c r="K7190" t="s">
        <v>232</v>
      </c>
      <c r="L7190" t="s">
        <v>217</v>
      </c>
      <c r="M7190" t="s">
        <v>38</v>
      </c>
      <c r="N7190" t="s">
        <v>668</v>
      </c>
      <c r="O7190" s="23">
        <v>511</v>
      </c>
      <c r="P7190" s="9">
        <v>6.55</v>
      </c>
      <c r="Q7190" t="s">
        <v>40</v>
      </c>
      <c r="R7190">
        <v>32927</v>
      </c>
      <c r="S7190" s="9">
        <v>78.069999999999993</v>
      </c>
      <c r="T7190" s="26">
        <v>6.3010000000000002</v>
      </c>
      <c r="U7190" s="8">
        <v>491.9</v>
      </c>
      <c r="V7190" t="s">
        <v>11157</v>
      </c>
      <c r="W7190" t="s">
        <v>1985</v>
      </c>
      <c r="X7190" t="s">
        <v>42</v>
      </c>
      <c r="Y7190" t="s">
        <v>1986</v>
      </c>
      <c r="AA7190" s="1">
        <f t="shared" si="769"/>
        <v>46086</v>
      </c>
      <c r="AB7190" s="2">
        <f t="shared" si="770"/>
        <v>3</v>
      </c>
      <c r="AC7190" s="2">
        <f t="shared" si="771"/>
        <v>2026</v>
      </c>
      <c r="AD7190" s="2" t="str">
        <f>IFERROR(VLOOKUP(A7190,'Aux Área'!$A$4:$B$123,2,0),"-")</f>
        <v>PESADOS</v>
      </c>
    </row>
    <row r="7191" spans="1:30" x14ac:dyDescent="0.3">
      <c r="A7191" t="s">
        <v>662</v>
      </c>
      <c r="B7191" t="s">
        <v>183</v>
      </c>
      <c r="C7191" t="s">
        <v>11158</v>
      </c>
      <c r="D7191" t="s">
        <v>1568</v>
      </c>
      <c r="E7191" t="s">
        <v>1569</v>
      </c>
      <c r="F7191" t="s">
        <v>653</v>
      </c>
      <c r="G7191" t="s">
        <v>1495</v>
      </c>
      <c r="H7191" t="s">
        <v>1571</v>
      </c>
      <c r="I7191" t="s">
        <v>1497</v>
      </c>
      <c r="J7191" t="s">
        <v>231</v>
      </c>
      <c r="K7191" t="s">
        <v>232</v>
      </c>
      <c r="L7191" t="s">
        <v>217</v>
      </c>
      <c r="M7191" t="s">
        <v>38</v>
      </c>
      <c r="N7191" t="s">
        <v>668</v>
      </c>
      <c r="O7191" s="23">
        <v>0</v>
      </c>
      <c r="P7191" s="9">
        <v>0</v>
      </c>
      <c r="Q7191" t="s">
        <v>40</v>
      </c>
      <c r="R7191">
        <v>0</v>
      </c>
      <c r="S7191" s="9">
        <v>66.59</v>
      </c>
      <c r="T7191" s="26">
        <v>6.3</v>
      </c>
      <c r="U7191" s="8">
        <v>419.53</v>
      </c>
      <c r="V7191" t="s">
        <v>11159</v>
      </c>
      <c r="W7191" t="s">
        <v>652</v>
      </c>
      <c r="X7191" t="s">
        <v>42</v>
      </c>
      <c r="Y7191" t="s">
        <v>653</v>
      </c>
      <c r="AA7191" s="1">
        <f t="shared" si="769"/>
        <v>46086</v>
      </c>
      <c r="AB7191" s="2">
        <f t="shared" si="770"/>
        <v>3</v>
      </c>
      <c r="AC7191" s="2">
        <f t="shared" si="771"/>
        <v>2026</v>
      </c>
      <c r="AD7191" s="2" t="str">
        <f>IFERROR(VLOOKUP(A7191,'Aux Área'!$A$4:$B$123,2,0),"-")</f>
        <v>SÃO PEDRO</v>
      </c>
    </row>
    <row r="7192" spans="1:30" x14ac:dyDescent="0.3">
      <c r="A7192" t="s">
        <v>662</v>
      </c>
      <c r="C7192" t="s">
        <v>11158</v>
      </c>
      <c r="F7192" t="s">
        <v>15689</v>
      </c>
      <c r="K7192" t="s">
        <v>232</v>
      </c>
      <c r="N7192" t="s">
        <v>15690</v>
      </c>
      <c r="O7192" s="23">
        <v>0</v>
      </c>
      <c r="P7192" s="23">
        <v>0</v>
      </c>
      <c r="Q7192" t="s">
        <v>40</v>
      </c>
      <c r="R7192">
        <v>0</v>
      </c>
      <c r="S7192">
        <v>6</v>
      </c>
      <c r="U7192" s="8">
        <v>19.8</v>
      </c>
      <c r="AA7192" s="1">
        <f t="shared" si="769"/>
        <v>46086</v>
      </c>
      <c r="AB7192" s="2">
        <f t="shared" si="770"/>
        <v>3</v>
      </c>
      <c r="AC7192" s="2">
        <f t="shared" si="771"/>
        <v>2026</v>
      </c>
      <c r="AD7192" s="2" t="str">
        <f>IFERROR(VLOOKUP(A7192,'Aux Área'!$A$4:$B$123,2,0),"-")</f>
        <v>SÃO PEDRO</v>
      </c>
    </row>
    <row r="7193" spans="1:30" x14ac:dyDescent="0.3">
      <c r="A7193" t="s">
        <v>1702</v>
      </c>
      <c r="B7193" t="s">
        <v>209</v>
      </c>
      <c r="C7193" t="s">
        <v>11160</v>
      </c>
      <c r="D7193" t="s">
        <v>1225</v>
      </c>
      <c r="E7193" t="s">
        <v>1226</v>
      </c>
      <c r="F7193" t="s">
        <v>653</v>
      </c>
      <c r="G7193" t="s">
        <v>1495</v>
      </c>
      <c r="H7193" t="s">
        <v>1704</v>
      </c>
      <c r="I7193" t="s">
        <v>1497</v>
      </c>
      <c r="J7193" t="s">
        <v>139</v>
      </c>
      <c r="K7193" t="s">
        <v>140</v>
      </c>
      <c r="L7193" t="s">
        <v>141</v>
      </c>
      <c r="M7193" t="s">
        <v>38</v>
      </c>
      <c r="N7193" t="s">
        <v>638</v>
      </c>
      <c r="O7193" s="23">
        <v>0</v>
      </c>
      <c r="P7193" s="9">
        <v>0</v>
      </c>
      <c r="Q7193" t="s">
        <v>40</v>
      </c>
      <c r="R7193">
        <v>0</v>
      </c>
      <c r="S7193" s="9">
        <v>219.22</v>
      </c>
      <c r="T7193" s="26">
        <v>5.92</v>
      </c>
      <c r="U7193" s="8">
        <v>1297.78</v>
      </c>
      <c r="V7193" t="s">
        <v>11161</v>
      </c>
      <c r="W7193" t="s">
        <v>652</v>
      </c>
      <c r="X7193" t="s">
        <v>42</v>
      </c>
      <c r="Y7193" t="s">
        <v>653</v>
      </c>
      <c r="AA7193" s="1">
        <f t="shared" si="769"/>
        <v>46086</v>
      </c>
      <c r="AB7193" s="2">
        <f t="shared" si="770"/>
        <v>3</v>
      </c>
      <c r="AC7193" s="2">
        <f t="shared" si="771"/>
        <v>2026</v>
      </c>
      <c r="AD7193" s="2" t="str">
        <f>IFERROR(VLOOKUP(A7193,'Aux Área'!$A$4:$B$123,2,0),"-")</f>
        <v>SÃO PEDRO</v>
      </c>
    </row>
    <row r="7194" spans="1:30" x14ac:dyDescent="0.3">
      <c r="A7194" t="s">
        <v>2638</v>
      </c>
      <c r="B7194" t="s">
        <v>4593</v>
      </c>
      <c r="C7194" t="s">
        <v>11162</v>
      </c>
      <c r="D7194" t="s">
        <v>10306</v>
      </c>
      <c r="E7194" t="s">
        <v>9673</v>
      </c>
      <c r="F7194" t="s">
        <v>2641</v>
      </c>
      <c r="G7194" t="s">
        <v>1135</v>
      </c>
      <c r="H7194" t="s">
        <v>2275</v>
      </c>
      <c r="I7194" t="s">
        <v>1497</v>
      </c>
      <c r="J7194" t="s">
        <v>275</v>
      </c>
      <c r="K7194" t="s">
        <v>276</v>
      </c>
      <c r="L7194" t="s">
        <v>124</v>
      </c>
      <c r="M7194" t="s">
        <v>38</v>
      </c>
      <c r="N7194" t="s">
        <v>39</v>
      </c>
      <c r="O7194" s="23">
        <v>275</v>
      </c>
      <c r="P7194" s="9">
        <v>8.16</v>
      </c>
      <c r="Q7194" t="s">
        <v>40</v>
      </c>
      <c r="R7194">
        <v>111871</v>
      </c>
      <c r="S7194" s="9">
        <v>33.71</v>
      </c>
      <c r="T7194" s="26">
        <v>4.79</v>
      </c>
      <c r="U7194" s="8">
        <v>161.47</v>
      </c>
      <c r="V7194" t="s">
        <v>11163</v>
      </c>
      <c r="W7194" t="s">
        <v>2276</v>
      </c>
      <c r="X7194" t="s">
        <v>42</v>
      </c>
      <c r="Y7194" t="s">
        <v>2277</v>
      </c>
      <c r="AA7194" s="1">
        <f t="shared" si="769"/>
        <v>46086</v>
      </c>
      <c r="AB7194" s="2">
        <f t="shared" si="770"/>
        <v>3</v>
      </c>
      <c r="AC7194" s="2">
        <f t="shared" si="771"/>
        <v>2026</v>
      </c>
      <c r="AD7194" s="2" t="str">
        <f>IFERROR(VLOOKUP(A7194,'Aux Área'!$A$4:$B$123,2,0),"-")</f>
        <v>INSPEÇÃO</v>
      </c>
    </row>
    <row r="7195" spans="1:30" x14ac:dyDescent="0.3">
      <c r="A7195" t="s">
        <v>1069</v>
      </c>
      <c r="B7195" t="s">
        <v>11027</v>
      </c>
      <c r="C7195" t="s">
        <v>11164</v>
      </c>
      <c r="D7195" t="s">
        <v>2169</v>
      </c>
      <c r="E7195" t="s">
        <v>2170</v>
      </c>
      <c r="F7195" t="s">
        <v>1071</v>
      </c>
      <c r="G7195" t="s">
        <v>35</v>
      </c>
      <c r="H7195" t="s">
        <v>36</v>
      </c>
      <c r="I7195" t="s">
        <v>37</v>
      </c>
      <c r="J7195" t="s">
        <v>275</v>
      </c>
      <c r="K7195" t="s">
        <v>276</v>
      </c>
      <c r="L7195" t="s">
        <v>124</v>
      </c>
      <c r="M7195" t="s">
        <v>38</v>
      </c>
      <c r="N7195" t="s">
        <v>39</v>
      </c>
      <c r="O7195" s="23">
        <v>310</v>
      </c>
      <c r="P7195" s="9">
        <v>8.5299999999999994</v>
      </c>
      <c r="Q7195" t="s">
        <v>40</v>
      </c>
      <c r="R7195">
        <v>18651</v>
      </c>
      <c r="S7195" s="9">
        <v>36.340000000000003</v>
      </c>
      <c r="T7195" s="26">
        <v>4.79</v>
      </c>
      <c r="U7195" s="8">
        <v>174.07</v>
      </c>
      <c r="V7195" t="s">
        <v>11165</v>
      </c>
      <c r="W7195" t="s">
        <v>2007</v>
      </c>
      <c r="X7195" t="s">
        <v>42</v>
      </c>
      <c r="Y7195" t="s">
        <v>1740</v>
      </c>
      <c r="AA7195" s="1">
        <f t="shared" si="769"/>
        <v>46086</v>
      </c>
      <c r="AB7195" s="2">
        <f t="shared" si="770"/>
        <v>3</v>
      </c>
      <c r="AC7195" s="2">
        <f t="shared" si="771"/>
        <v>2026</v>
      </c>
      <c r="AD7195" s="2" t="str">
        <f>IFERROR(VLOOKUP(A7195,'Aux Área'!$A$4:$B$123,2,0),"-")</f>
        <v>FACILITIES</v>
      </c>
    </row>
    <row r="7196" spans="1:30" x14ac:dyDescent="0.3">
      <c r="A7196" t="s">
        <v>2347</v>
      </c>
      <c r="B7196" t="s">
        <v>2348</v>
      </c>
      <c r="C7196" t="s">
        <v>11166</v>
      </c>
      <c r="D7196" t="s">
        <v>4262</v>
      </c>
      <c r="E7196" t="s">
        <v>4263</v>
      </c>
      <c r="F7196" t="s">
        <v>2350</v>
      </c>
      <c r="G7196" t="s">
        <v>659</v>
      </c>
      <c r="H7196" t="s">
        <v>1996</v>
      </c>
      <c r="I7196" t="s">
        <v>1997</v>
      </c>
      <c r="J7196" t="s">
        <v>237</v>
      </c>
      <c r="K7196" t="s">
        <v>238</v>
      </c>
      <c r="L7196" t="s">
        <v>110</v>
      </c>
      <c r="M7196" t="s">
        <v>38</v>
      </c>
      <c r="N7196" t="s">
        <v>668</v>
      </c>
      <c r="O7196" s="23">
        <v>91</v>
      </c>
      <c r="P7196" s="9">
        <v>4.9800000000000004</v>
      </c>
      <c r="Q7196" t="s">
        <v>40</v>
      </c>
      <c r="R7196">
        <v>32981</v>
      </c>
      <c r="S7196" s="9">
        <v>18.29</v>
      </c>
      <c r="T7196" s="26">
        <v>6.04</v>
      </c>
      <c r="U7196" s="8">
        <v>110.47</v>
      </c>
      <c r="V7196" t="s">
        <v>41</v>
      </c>
      <c r="W7196" t="s">
        <v>1985</v>
      </c>
      <c r="X7196" t="s">
        <v>42</v>
      </c>
      <c r="Y7196" t="s">
        <v>1986</v>
      </c>
      <c r="AA7196" s="1">
        <f t="shared" si="769"/>
        <v>46086</v>
      </c>
      <c r="AB7196" s="2">
        <f t="shared" si="770"/>
        <v>3</v>
      </c>
      <c r="AC7196" s="2">
        <f t="shared" si="771"/>
        <v>2026</v>
      </c>
      <c r="AD7196" s="2" t="str">
        <f>IFERROR(VLOOKUP(A7196,'Aux Área'!$A$4:$B$123,2,0),"-")</f>
        <v>PESADOS</v>
      </c>
    </row>
    <row r="7197" spans="1:30" x14ac:dyDescent="0.3">
      <c r="A7197" t="s">
        <v>2347</v>
      </c>
      <c r="C7197" t="s">
        <v>11166</v>
      </c>
      <c r="F7197" t="s">
        <v>2350</v>
      </c>
      <c r="K7197" t="s">
        <v>238</v>
      </c>
      <c r="N7197" t="s">
        <v>15690</v>
      </c>
      <c r="O7197" t="s">
        <v>15244</v>
      </c>
      <c r="P7197" s="9" t="s">
        <v>15244</v>
      </c>
      <c r="Q7197" t="s">
        <v>40</v>
      </c>
      <c r="R7197" t="s">
        <v>15244</v>
      </c>
      <c r="S7197">
        <v>5</v>
      </c>
      <c r="U7197" s="8">
        <v>19.95</v>
      </c>
      <c r="AA7197" s="1">
        <f t="shared" si="769"/>
        <v>46086</v>
      </c>
      <c r="AB7197" s="2">
        <f t="shared" si="770"/>
        <v>3</v>
      </c>
      <c r="AC7197" s="2">
        <f t="shared" si="771"/>
        <v>2026</v>
      </c>
      <c r="AD7197" s="2" t="str">
        <f>IFERROR(VLOOKUP(A7197,'Aux Área'!$A$4:$B$123,2,0),"-")</f>
        <v>PESADOS</v>
      </c>
    </row>
    <row r="7198" spans="1:30" x14ac:dyDescent="0.3">
      <c r="A7198" t="s">
        <v>9674</v>
      </c>
      <c r="B7198" t="s">
        <v>10327</v>
      </c>
      <c r="C7198" t="s">
        <v>11167</v>
      </c>
      <c r="D7198" t="s">
        <v>10329</v>
      </c>
      <c r="E7198" t="s">
        <v>9675</v>
      </c>
      <c r="F7198" t="s">
        <v>15506</v>
      </c>
      <c r="G7198" t="s">
        <v>1300</v>
      </c>
      <c r="H7198" t="s">
        <v>9676</v>
      </c>
      <c r="I7198" t="s">
        <v>37</v>
      </c>
      <c r="J7198" t="s">
        <v>237</v>
      </c>
      <c r="K7198" t="s">
        <v>238</v>
      </c>
      <c r="L7198" t="s">
        <v>110</v>
      </c>
      <c r="M7198" t="s">
        <v>38</v>
      </c>
      <c r="N7198" t="s">
        <v>39</v>
      </c>
      <c r="O7198" s="10">
        <v>314</v>
      </c>
      <c r="P7198" s="24">
        <v>8.9700000000000006</v>
      </c>
      <c r="Q7198" t="s">
        <v>40</v>
      </c>
      <c r="R7198">
        <v>46200</v>
      </c>
      <c r="S7198" s="9">
        <v>35</v>
      </c>
      <c r="T7198" s="26">
        <v>4.09</v>
      </c>
      <c r="U7198" s="8">
        <v>143.15</v>
      </c>
      <c r="V7198" t="s">
        <v>41</v>
      </c>
      <c r="W7198" t="s">
        <v>2007</v>
      </c>
      <c r="X7198" t="s">
        <v>42</v>
      </c>
      <c r="Y7198" t="s">
        <v>6209</v>
      </c>
      <c r="AA7198" s="1">
        <f t="shared" si="769"/>
        <v>46086</v>
      </c>
      <c r="AB7198" s="2">
        <f t="shared" si="770"/>
        <v>3</v>
      </c>
      <c r="AC7198" s="2">
        <f t="shared" si="771"/>
        <v>2026</v>
      </c>
      <c r="AD7198" s="2" t="str">
        <f>IFERROR(VLOOKUP(A7198,'Aux Área'!$A$4:$B$123,2,0),"-")</f>
        <v>TI</v>
      </c>
    </row>
    <row r="7199" spans="1:30" x14ac:dyDescent="0.3">
      <c r="A7199" t="s">
        <v>5543</v>
      </c>
      <c r="B7199" t="s">
        <v>3093</v>
      </c>
      <c r="C7199" t="s">
        <v>11168</v>
      </c>
      <c r="D7199" t="s">
        <v>3135</v>
      </c>
      <c r="E7199" t="s">
        <v>3136</v>
      </c>
      <c r="F7199" t="s">
        <v>6207</v>
      </c>
      <c r="G7199" t="s">
        <v>1135</v>
      </c>
      <c r="H7199" t="s">
        <v>5545</v>
      </c>
      <c r="I7199" t="s">
        <v>839</v>
      </c>
      <c r="J7199" t="s">
        <v>231</v>
      </c>
      <c r="K7199" t="s">
        <v>232</v>
      </c>
      <c r="L7199" t="s">
        <v>217</v>
      </c>
      <c r="M7199" t="s">
        <v>38</v>
      </c>
      <c r="N7199" t="s">
        <v>39</v>
      </c>
      <c r="O7199" s="23">
        <v>379</v>
      </c>
      <c r="P7199" s="9">
        <v>8.39</v>
      </c>
      <c r="Q7199" t="s">
        <v>40</v>
      </c>
      <c r="R7199">
        <v>16607</v>
      </c>
      <c r="S7199" s="9">
        <v>45.19</v>
      </c>
      <c r="T7199" s="26">
        <v>4.8600000000000003</v>
      </c>
      <c r="U7199" s="8">
        <v>219.63</v>
      </c>
      <c r="V7199" t="s">
        <v>11169</v>
      </c>
      <c r="W7199" t="s">
        <v>2276</v>
      </c>
      <c r="X7199" t="s">
        <v>42</v>
      </c>
      <c r="Y7199" t="s">
        <v>2277</v>
      </c>
      <c r="AA7199" s="1">
        <f t="shared" si="769"/>
        <v>46086</v>
      </c>
      <c r="AB7199" s="2">
        <f t="shared" si="770"/>
        <v>3</v>
      </c>
      <c r="AC7199" s="2">
        <f t="shared" si="771"/>
        <v>2026</v>
      </c>
      <c r="AD7199" s="2" t="str">
        <f>IFERROR(VLOOKUP(A7199,'Aux Área'!$A$4:$B$123,2,0),"-")</f>
        <v>INSPEÇÃO</v>
      </c>
    </row>
    <row r="7200" spans="1:30" x14ac:dyDescent="0.3">
      <c r="A7200" t="s">
        <v>2181</v>
      </c>
      <c r="B7200" t="s">
        <v>4595</v>
      </c>
      <c r="C7200" t="s">
        <v>11170</v>
      </c>
      <c r="D7200" t="s">
        <v>3107</v>
      </c>
      <c r="E7200" t="s">
        <v>3108</v>
      </c>
      <c r="F7200" t="s">
        <v>2184</v>
      </c>
      <c r="G7200" t="s">
        <v>1135</v>
      </c>
      <c r="H7200" t="s">
        <v>2185</v>
      </c>
      <c r="I7200" t="s">
        <v>2186</v>
      </c>
      <c r="J7200" t="s">
        <v>237</v>
      </c>
      <c r="K7200" t="s">
        <v>238</v>
      </c>
      <c r="L7200" t="s">
        <v>110</v>
      </c>
      <c r="M7200" t="s">
        <v>38</v>
      </c>
      <c r="N7200" t="s">
        <v>668</v>
      </c>
      <c r="O7200" s="23">
        <v>726</v>
      </c>
      <c r="P7200" s="9">
        <v>14.49</v>
      </c>
      <c r="Q7200" t="s">
        <v>40</v>
      </c>
      <c r="R7200">
        <v>132390</v>
      </c>
      <c r="S7200" s="9">
        <v>50.09</v>
      </c>
      <c r="T7200" s="26">
        <v>6.04</v>
      </c>
      <c r="U7200" s="8">
        <v>302.54000000000002</v>
      </c>
      <c r="V7200" t="s">
        <v>41</v>
      </c>
      <c r="W7200" t="s">
        <v>2007</v>
      </c>
      <c r="X7200" t="s">
        <v>42</v>
      </c>
      <c r="Y7200" t="s">
        <v>2188</v>
      </c>
      <c r="AA7200" s="1">
        <f t="shared" si="769"/>
        <v>46086</v>
      </c>
      <c r="AB7200" s="2">
        <f t="shared" si="770"/>
        <v>3</v>
      </c>
      <c r="AC7200" s="2">
        <f t="shared" si="771"/>
        <v>2026</v>
      </c>
      <c r="AD7200" s="2" t="str">
        <f>IFERROR(VLOOKUP(A7200,'Aux Área'!$A$4:$B$123,2,0),"-")</f>
        <v>INSPEÇÃO</v>
      </c>
    </row>
    <row r="7201" spans="1:30" x14ac:dyDescent="0.3">
      <c r="A7201" t="s">
        <v>48</v>
      </c>
      <c r="B7201" t="s">
        <v>288</v>
      </c>
      <c r="C7201" t="s">
        <v>11171</v>
      </c>
      <c r="D7201" t="s">
        <v>132</v>
      </c>
      <c r="E7201" t="s">
        <v>133</v>
      </c>
      <c r="F7201" t="s">
        <v>49</v>
      </c>
      <c r="G7201" t="s">
        <v>35</v>
      </c>
      <c r="H7201" t="s">
        <v>36</v>
      </c>
      <c r="I7201" t="s">
        <v>37</v>
      </c>
      <c r="J7201" t="s">
        <v>438</v>
      </c>
      <c r="K7201" t="s">
        <v>439</v>
      </c>
      <c r="L7201" t="s">
        <v>84</v>
      </c>
      <c r="M7201" t="s">
        <v>38</v>
      </c>
      <c r="N7201" t="s">
        <v>39</v>
      </c>
      <c r="O7201" s="10">
        <v>282</v>
      </c>
      <c r="P7201" s="24">
        <v>7.41</v>
      </c>
      <c r="Q7201" t="s">
        <v>40</v>
      </c>
      <c r="R7201">
        <v>23371</v>
      </c>
      <c r="S7201" s="9">
        <v>38.04</v>
      </c>
      <c r="T7201" s="26">
        <v>3.99</v>
      </c>
      <c r="U7201" s="8">
        <v>151.77000000000001</v>
      </c>
      <c r="V7201" t="s">
        <v>41</v>
      </c>
      <c r="W7201" t="s">
        <v>2007</v>
      </c>
      <c r="X7201" t="s">
        <v>42</v>
      </c>
      <c r="Y7201" t="s">
        <v>1740</v>
      </c>
      <c r="AA7201" s="1">
        <f t="shared" si="769"/>
        <v>46086</v>
      </c>
      <c r="AB7201" s="2">
        <f t="shared" si="770"/>
        <v>3</v>
      </c>
      <c r="AC7201" s="2">
        <f t="shared" si="771"/>
        <v>2026</v>
      </c>
      <c r="AD7201" s="2" t="str">
        <f>IFERROR(VLOOKUP(A7201,'Aux Área'!$A$4:$B$123,2,0),"-")</f>
        <v>ENGENHARIA</v>
      </c>
    </row>
    <row r="7202" spans="1:30" x14ac:dyDescent="0.3">
      <c r="A7202" t="s">
        <v>30</v>
      </c>
      <c r="B7202" t="s">
        <v>453</v>
      </c>
      <c r="C7202" t="s">
        <v>11172</v>
      </c>
      <c r="D7202" t="s">
        <v>958</v>
      </c>
      <c r="E7202" t="s">
        <v>959</v>
      </c>
      <c r="F7202" t="s">
        <v>34</v>
      </c>
      <c r="G7202" t="s">
        <v>35</v>
      </c>
      <c r="H7202" t="s">
        <v>36</v>
      </c>
      <c r="I7202" t="s">
        <v>37</v>
      </c>
      <c r="J7202" t="s">
        <v>153</v>
      </c>
      <c r="K7202" t="s">
        <v>154</v>
      </c>
      <c r="L7202" t="s">
        <v>155</v>
      </c>
      <c r="M7202" t="s">
        <v>38</v>
      </c>
      <c r="N7202" t="s">
        <v>39</v>
      </c>
      <c r="O7202" s="23">
        <v>363</v>
      </c>
      <c r="P7202" s="9">
        <v>9.4600000000000009</v>
      </c>
      <c r="Q7202" t="s">
        <v>40</v>
      </c>
      <c r="R7202">
        <v>19476</v>
      </c>
      <c r="S7202" s="9">
        <v>38.380000000000003</v>
      </c>
      <c r="T7202" s="26">
        <v>4.79</v>
      </c>
      <c r="U7202" s="8">
        <v>183.84</v>
      </c>
      <c r="V7202" t="s">
        <v>41</v>
      </c>
      <c r="W7202" t="s">
        <v>2007</v>
      </c>
      <c r="X7202" t="s">
        <v>42</v>
      </c>
      <c r="Y7202" t="s">
        <v>1740</v>
      </c>
      <c r="AA7202" s="1">
        <f t="shared" si="769"/>
        <v>46086</v>
      </c>
      <c r="AB7202" s="2">
        <f t="shared" si="770"/>
        <v>3</v>
      </c>
      <c r="AC7202" s="2">
        <f t="shared" si="771"/>
        <v>2026</v>
      </c>
      <c r="AD7202" s="2" t="str">
        <f>IFERROR(VLOOKUP(A7202,'Aux Área'!$A$4:$B$123,2,0),"-")</f>
        <v>OPERAÇÃO</v>
      </c>
    </row>
    <row r="7203" spans="1:30" x14ac:dyDescent="0.3">
      <c r="A7203" t="s">
        <v>52</v>
      </c>
      <c r="B7203" t="s">
        <v>1449</v>
      </c>
      <c r="C7203" t="s">
        <v>11173</v>
      </c>
      <c r="D7203" t="s">
        <v>3246</v>
      </c>
      <c r="E7203" t="s">
        <v>3247</v>
      </c>
      <c r="F7203" t="s">
        <v>53</v>
      </c>
      <c r="G7203" t="s">
        <v>35</v>
      </c>
      <c r="H7203" t="s">
        <v>36</v>
      </c>
      <c r="I7203" t="s">
        <v>37</v>
      </c>
      <c r="J7203" t="s">
        <v>285</v>
      </c>
      <c r="K7203" t="s">
        <v>286</v>
      </c>
      <c r="L7203" t="s">
        <v>91</v>
      </c>
      <c r="M7203" t="s">
        <v>38</v>
      </c>
      <c r="N7203" t="s">
        <v>39</v>
      </c>
      <c r="O7203" s="23">
        <v>334</v>
      </c>
      <c r="P7203" s="9">
        <v>9.7100000000000009</v>
      </c>
      <c r="Q7203" t="s">
        <v>40</v>
      </c>
      <c r="R7203">
        <v>71821</v>
      </c>
      <c r="S7203" s="9">
        <v>34.39</v>
      </c>
      <c r="T7203" s="26">
        <v>5.38</v>
      </c>
      <c r="U7203" s="8">
        <v>185.02</v>
      </c>
      <c r="V7203" t="s">
        <v>11174</v>
      </c>
      <c r="W7203" t="s">
        <v>2007</v>
      </c>
      <c r="X7203" t="s">
        <v>42</v>
      </c>
      <c r="Y7203" t="s">
        <v>1740</v>
      </c>
      <c r="AA7203" s="1">
        <f t="shared" si="769"/>
        <v>46086</v>
      </c>
      <c r="AB7203" s="2">
        <f t="shared" si="770"/>
        <v>3</v>
      </c>
      <c r="AC7203" s="2">
        <f t="shared" si="771"/>
        <v>2026</v>
      </c>
      <c r="AD7203" s="2" t="str">
        <f>IFERROR(VLOOKUP(A7203,'Aux Área'!$A$4:$B$123,2,0),"-")</f>
        <v>OPERAÇÃO</v>
      </c>
    </row>
    <row r="7204" spans="1:30" x14ac:dyDescent="0.3">
      <c r="A7204" t="s">
        <v>1999</v>
      </c>
      <c r="B7204" t="s">
        <v>3016</v>
      </c>
      <c r="C7204" t="s">
        <v>11175</v>
      </c>
      <c r="D7204" t="s">
        <v>4281</v>
      </c>
      <c r="E7204" t="s">
        <v>4282</v>
      </c>
      <c r="F7204" t="s">
        <v>2002</v>
      </c>
      <c r="G7204" t="s">
        <v>659</v>
      </c>
      <c r="H7204" t="s">
        <v>2003</v>
      </c>
      <c r="I7204" t="s">
        <v>667</v>
      </c>
      <c r="J7204" t="s">
        <v>231</v>
      </c>
      <c r="K7204" t="s">
        <v>232</v>
      </c>
      <c r="L7204" t="s">
        <v>217</v>
      </c>
      <c r="M7204" t="s">
        <v>38</v>
      </c>
      <c r="N7204" t="s">
        <v>668</v>
      </c>
      <c r="O7204" s="23">
        <v>383</v>
      </c>
      <c r="P7204" s="9">
        <v>4.1500000000000004</v>
      </c>
      <c r="Q7204" t="s">
        <v>40</v>
      </c>
      <c r="R7204">
        <v>20989</v>
      </c>
      <c r="S7204" s="9">
        <v>92.23</v>
      </c>
      <c r="T7204" s="26">
        <v>6.3</v>
      </c>
      <c r="U7204" s="8">
        <v>581.08000000000004</v>
      </c>
      <c r="V7204" t="s">
        <v>11176</v>
      </c>
      <c r="W7204" t="s">
        <v>1985</v>
      </c>
      <c r="X7204" t="s">
        <v>42</v>
      </c>
      <c r="Y7204" t="s">
        <v>1986</v>
      </c>
      <c r="AA7204" s="1">
        <f t="shared" si="769"/>
        <v>46086</v>
      </c>
      <c r="AB7204" s="2">
        <f t="shared" si="770"/>
        <v>3</v>
      </c>
      <c r="AC7204" s="2">
        <f t="shared" si="771"/>
        <v>2026</v>
      </c>
      <c r="AD7204" s="2" t="str">
        <f>IFERROR(VLOOKUP(A7204,'Aux Área'!$A$4:$B$123,2,0),"-")</f>
        <v>PESADOS</v>
      </c>
    </row>
    <row r="7205" spans="1:30" x14ac:dyDescent="0.3">
      <c r="A7205" t="s">
        <v>2691</v>
      </c>
      <c r="B7205" t="s">
        <v>2692</v>
      </c>
      <c r="C7205" t="s">
        <v>11177</v>
      </c>
      <c r="D7205" t="s">
        <v>2142</v>
      </c>
      <c r="E7205" t="s">
        <v>2143</v>
      </c>
      <c r="F7205" t="s">
        <v>5979</v>
      </c>
      <c r="G7205" t="s">
        <v>1635</v>
      </c>
      <c r="H7205" t="s">
        <v>2635</v>
      </c>
      <c r="I7205" t="s">
        <v>37</v>
      </c>
      <c r="J7205" t="s">
        <v>165</v>
      </c>
      <c r="K7205" t="s">
        <v>166</v>
      </c>
      <c r="L7205" t="s">
        <v>167</v>
      </c>
      <c r="M7205" t="s">
        <v>38</v>
      </c>
      <c r="N7205" t="s">
        <v>39</v>
      </c>
      <c r="O7205" s="23">
        <v>339</v>
      </c>
      <c r="P7205" s="9">
        <v>8.07</v>
      </c>
      <c r="Q7205" t="s">
        <v>40</v>
      </c>
      <c r="R7205">
        <v>18151</v>
      </c>
      <c r="S7205" s="9">
        <v>42.02</v>
      </c>
      <c r="T7205" s="26">
        <v>4.891</v>
      </c>
      <c r="U7205" s="8">
        <v>205.51</v>
      </c>
      <c r="V7205" t="s">
        <v>112</v>
      </c>
      <c r="W7205" t="s">
        <v>2007</v>
      </c>
      <c r="X7205" t="s">
        <v>42</v>
      </c>
      <c r="Y7205" t="s">
        <v>1740</v>
      </c>
      <c r="AA7205" s="1">
        <f t="shared" si="769"/>
        <v>46086</v>
      </c>
      <c r="AB7205" s="2">
        <f t="shared" si="770"/>
        <v>3</v>
      </c>
      <c r="AC7205" s="2">
        <f t="shared" si="771"/>
        <v>2026</v>
      </c>
      <c r="AD7205" s="2" t="str">
        <f>IFERROR(VLOOKUP(A7205,'Aux Área'!$A$4:$B$123,2,0),"-")</f>
        <v>TI</v>
      </c>
    </row>
    <row r="7206" spans="1:30" x14ac:dyDescent="0.3">
      <c r="A7206" t="s">
        <v>2547</v>
      </c>
      <c r="B7206" t="s">
        <v>2548</v>
      </c>
      <c r="C7206" t="s">
        <v>11178</v>
      </c>
      <c r="D7206" t="s">
        <v>10631</v>
      </c>
      <c r="E7206" t="s">
        <v>10632</v>
      </c>
      <c r="F7206" t="s">
        <v>2550</v>
      </c>
      <c r="G7206" t="s">
        <v>659</v>
      </c>
      <c r="H7206" t="s">
        <v>2215</v>
      </c>
      <c r="I7206" t="s">
        <v>667</v>
      </c>
      <c r="J7206" t="s">
        <v>165</v>
      </c>
      <c r="K7206" t="s">
        <v>166</v>
      </c>
      <c r="L7206" t="s">
        <v>167</v>
      </c>
      <c r="M7206" t="s">
        <v>38</v>
      </c>
      <c r="N7206" t="s">
        <v>668</v>
      </c>
      <c r="O7206" s="23">
        <v>301</v>
      </c>
      <c r="P7206" s="9">
        <v>5.43</v>
      </c>
      <c r="Q7206" t="s">
        <v>40</v>
      </c>
      <c r="R7206">
        <v>16545</v>
      </c>
      <c r="S7206" s="9">
        <v>55.39</v>
      </c>
      <c r="T7206" s="26">
        <v>6.2409999999999997</v>
      </c>
      <c r="U7206" s="8">
        <v>345.68</v>
      </c>
      <c r="V7206" t="s">
        <v>112</v>
      </c>
      <c r="W7206" t="s">
        <v>2007</v>
      </c>
      <c r="X7206" t="s">
        <v>42</v>
      </c>
      <c r="Y7206" t="s">
        <v>1740</v>
      </c>
      <c r="AA7206" s="1">
        <f t="shared" si="769"/>
        <v>46086</v>
      </c>
      <c r="AB7206" s="2">
        <f t="shared" si="770"/>
        <v>3</v>
      </c>
      <c r="AC7206" s="2">
        <f t="shared" si="771"/>
        <v>2026</v>
      </c>
      <c r="AD7206" s="2" t="str">
        <f>IFERROR(VLOOKUP(A7206,'Aux Área'!$A$4:$B$123,2,0),"-")</f>
        <v>APH</v>
      </c>
    </row>
    <row r="7207" spans="1:30" x14ac:dyDescent="0.3">
      <c r="A7207" t="s">
        <v>2547</v>
      </c>
      <c r="C7207" t="s">
        <v>15721</v>
      </c>
      <c r="F7207" t="s">
        <v>2550</v>
      </c>
      <c r="K7207" t="s">
        <v>166</v>
      </c>
      <c r="N7207" t="s">
        <v>15690</v>
      </c>
      <c r="O7207" t="s">
        <v>15244</v>
      </c>
      <c r="P7207" s="9" t="s">
        <v>15244</v>
      </c>
      <c r="Q7207" t="s">
        <v>40</v>
      </c>
      <c r="R7207" t="s">
        <v>15244</v>
      </c>
      <c r="S7207">
        <v>20</v>
      </c>
      <c r="U7207" s="8">
        <v>126</v>
      </c>
      <c r="AA7207" s="1">
        <f t="shared" si="769"/>
        <v>46086</v>
      </c>
      <c r="AB7207" s="2">
        <f t="shared" si="770"/>
        <v>3</v>
      </c>
      <c r="AC7207" s="2">
        <f t="shared" si="771"/>
        <v>2026</v>
      </c>
      <c r="AD7207" s="2" t="str">
        <f>IFERROR(VLOOKUP(A7207,'Aux Área'!$A$4:$B$123,2,0),"-")</f>
        <v>APH</v>
      </c>
    </row>
    <row r="7208" spans="1:30" x14ac:dyDescent="0.3">
      <c r="A7208" t="s">
        <v>2655</v>
      </c>
      <c r="B7208" t="s">
        <v>10768</v>
      </c>
      <c r="C7208" t="s">
        <v>11179</v>
      </c>
      <c r="D7208" t="s">
        <v>1619</v>
      </c>
      <c r="E7208" t="s">
        <v>1620</v>
      </c>
      <c r="F7208" t="s">
        <v>3605</v>
      </c>
      <c r="G7208" t="s">
        <v>1635</v>
      </c>
      <c r="H7208" t="s">
        <v>2635</v>
      </c>
      <c r="I7208" t="s">
        <v>37</v>
      </c>
      <c r="J7208" t="s">
        <v>219</v>
      </c>
      <c r="K7208" t="s">
        <v>177</v>
      </c>
      <c r="L7208" t="s">
        <v>177</v>
      </c>
      <c r="M7208" t="s">
        <v>38</v>
      </c>
      <c r="N7208" t="s">
        <v>39</v>
      </c>
      <c r="O7208" s="23">
        <v>356</v>
      </c>
      <c r="P7208" s="9">
        <v>8.3800000000000008</v>
      </c>
      <c r="Q7208" t="s">
        <v>40</v>
      </c>
      <c r="R7208">
        <v>19785</v>
      </c>
      <c r="S7208" s="9">
        <v>42.49</v>
      </c>
      <c r="T7208" s="26">
        <v>4.99</v>
      </c>
      <c r="U7208" s="8">
        <v>212.03</v>
      </c>
      <c r="V7208" t="s">
        <v>11180</v>
      </c>
      <c r="W7208" t="s">
        <v>2007</v>
      </c>
      <c r="X7208" t="s">
        <v>42</v>
      </c>
      <c r="Y7208" t="s">
        <v>6209</v>
      </c>
      <c r="AA7208" s="1">
        <f t="shared" si="769"/>
        <v>46086</v>
      </c>
      <c r="AB7208" s="2">
        <f t="shared" si="770"/>
        <v>3</v>
      </c>
      <c r="AC7208" s="2">
        <f t="shared" si="771"/>
        <v>2026</v>
      </c>
      <c r="AD7208" s="2" t="str">
        <f>IFERROR(VLOOKUP(A7208,'Aux Área'!$A$4:$B$123,2,0),"-")</f>
        <v>TI</v>
      </c>
    </row>
    <row r="7209" spans="1:30" x14ac:dyDescent="0.3">
      <c r="A7209" t="s">
        <v>2306</v>
      </c>
      <c r="B7209" t="s">
        <v>4613</v>
      </c>
      <c r="C7209" t="s">
        <v>11181</v>
      </c>
      <c r="D7209" t="s">
        <v>3212</v>
      </c>
      <c r="E7209" t="s">
        <v>3213</v>
      </c>
      <c r="F7209" t="s">
        <v>2309</v>
      </c>
      <c r="G7209" t="s">
        <v>1135</v>
      </c>
      <c r="H7209" t="s">
        <v>2275</v>
      </c>
      <c r="I7209" t="s">
        <v>1497</v>
      </c>
      <c r="J7209" t="s">
        <v>1665</v>
      </c>
      <c r="K7209" t="s">
        <v>1666</v>
      </c>
      <c r="L7209" t="s">
        <v>301</v>
      </c>
      <c r="M7209" t="s">
        <v>38</v>
      </c>
      <c r="N7209" t="s">
        <v>39</v>
      </c>
      <c r="O7209" s="23">
        <v>469</v>
      </c>
      <c r="P7209" s="9">
        <v>12.9</v>
      </c>
      <c r="Q7209" t="s">
        <v>40</v>
      </c>
      <c r="R7209">
        <v>121294</v>
      </c>
      <c r="S7209" s="9">
        <v>36.35</v>
      </c>
      <c r="T7209" s="26">
        <v>4.6900000000000004</v>
      </c>
      <c r="U7209" s="8">
        <v>170.48</v>
      </c>
      <c r="V7209" t="s">
        <v>11182</v>
      </c>
      <c r="W7209" t="s">
        <v>2276</v>
      </c>
      <c r="X7209" t="s">
        <v>42</v>
      </c>
      <c r="Y7209" t="s">
        <v>2277</v>
      </c>
      <c r="AA7209" s="1">
        <f t="shared" si="769"/>
        <v>46086</v>
      </c>
      <c r="AB7209" s="2">
        <f t="shared" si="770"/>
        <v>3</v>
      </c>
      <c r="AC7209" s="2">
        <f t="shared" si="771"/>
        <v>2026</v>
      </c>
      <c r="AD7209" s="2" t="str">
        <f>IFERROR(VLOOKUP(A7209,'Aux Área'!$A$4:$B$123,2,0),"-")</f>
        <v>INSPEÇÃO</v>
      </c>
    </row>
    <row r="7210" spans="1:30" x14ac:dyDescent="0.3">
      <c r="A7210" t="s">
        <v>3092</v>
      </c>
      <c r="B7210" t="s">
        <v>4774</v>
      </c>
      <c r="C7210" t="s">
        <v>11183</v>
      </c>
      <c r="D7210" t="s">
        <v>3197</v>
      </c>
      <c r="E7210" t="s">
        <v>3198</v>
      </c>
      <c r="F7210" t="s">
        <v>3594</v>
      </c>
      <c r="G7210" t="s">
        <v>1135</v>
      </c>
      <c r="H7210" t="s">
        <v>2275</v>
      </c>
      <c r="I7210" t="s">
        <v>1497</v>
      </c>
      <c r="J7210" t="s">
        <v>356</v>
      </c>
      <c r="K7210" t="s">
        <v>357</v>
      </c>
      <c r="L7210" t="s">
        <v>124</v>
      </c>
      <c r="M7210" t="s">
        <v>38</v>
      </c>
      <c r="N7210" t="s">
        <v>39</v>
      </c>
      <c r="O7210" s="23">
        <v>214</v>
      </c>
      <c r="P7210" s="9">
        <v>7.91</v>
      </c>
      <c r="Q7210" t="s">
        <v>40</v>
      </c>
      <c r="R7210">
        <v>104627</v>
      </c>
      <c r="S7210" s="9">
        <v>27.04</v>
      </c>
      <c r="T7210" s="26">
        <v>4.79</v>
      </c>
      <c r="U7210" s="8">
        <v>129.52000000000001</v>
      </c>
      <c r="V7210" t="s">
        <v>11184</v>
      </c>
      <c r="W7210" t="s">
        <v>2276</v>
      </c>
      <c r="X7210" t="s">
        <v>42</v>
      </c>
      <c r="Y7210" t="s">
        <v>2277</v>
      </c>
      <c r="AA7210" s="1">
        <f t="shared" si="769"/>
        <v>46086</v>
      </c>
      <c r="AB7210" s="2">
        <f t="shared" si="770"/>
        <v>3</v>
      </c>
      <c r="AC7210" s="2">
        <f t="shared" si="771"/>
        <v>2026</v>
      </c>
      <c r="AD7210" s="2" t="str">
        <f>IFERROR(VLOOKUP(A7210,'Aux Área'!$A$4:$B$123,2,0),"-")</f>
        <v>INSPEÇÃO</v>
      </c>
    </row>
    <row r="7211" spans="1:30" x14ac:dyDescent="0.3">
      <c r="A7211" t="s">
        <v>2278</v>
      </c>
      <c r="B7211" t="s">
        <v>4664</v>
      </c>
      <c r="C7211" t="s">
        <v>11185</v>
      </c>
      <c r="D7211" t="s">
        <v>3208</v>
      </c>
      <c r="E7211" t="s">
        <v>3209</v>
      </c>
      <c r="F7211" t="s">
        <v>2281</v>
      </c>
      <c r="G7211" t="s">
        <v>1135</v>
      </c>
      <c r="H7211" t="s">
        <v>2275</v>
      </c>
      <c r="I7211" t="s">
        <v>1497</v>
      </c>
      <c r="J7211" t="s">
        <v>169</v>
      </c>
      <c r="K7211" t="s">
        <v>170</v>
      </c>
      <c r="L7211" t="s">
        <v>124</v>
      </c>
      <c r="M7211" t="s">
        <v>38</v>
      </c>
      <c r="N7211" t="s">
        <v>39</v>
      </c>
      <c r="O7211" s="23">
        <v>401</v>
      </c>
      <c r="P7211" s="9">
        <v>9.3000000000000007</v>
      </c>
      <c r="Q7211" t="s">
        <v>40</v>
      </c>
      <c r="R7211">
        <v>125223</v>
      </c>
      <c r="S7211" s="9">
        <v>43.12</v>
      </c>
      <c r="T7211" s="26">
        <v>4.8899999999999997</v>
      </c>
      <c r="U7211" s="8">
        <v>210.86</v>
      </c>
      <c r="V7211" t="s">
        <v>41</v>
      </c>
      <c r="W7211" t="s">
        <v>2276</v>
      </c>
      <c r="X7211" t="s">
        <v>42</v>
      </c>
      <c r="Y7211" t="s">
        <v>2277</v>
      </c>
      <c r="AA7211" s="1">
        <f t="shared" si="769"/>
        <v>46086</v>
      </c>
      <c r="AB7211" s="2">
        <f t="shared" si="770"/>
        <v>3</v>
      </c>
      <c r="AC7211" s="2">
        <f t="shared" si="771"/>
        <v>2026</v>
      </c>
      <c r="AD7211" s="2" t="str">
        <f>IFERROR(VLOOKUP(A7211,'Aux Área'!$A$4:$B$123,2,0),"-")</f>
        <v>INSPEÇÃO</v>
      </c>
    </row>
    <row r="7212" spans="1:30" x14ac:dyDescent="0.3">
      <c r="A7212" t="s">
        <v>2643</v>
      </c>
      <c r="B7212" t="s">
        <v>2307</v>
      </c>
      <c r="C7212" t="s">
        <v>11186</v>
      </c>
      <c r="D7212" t="s">
        <v>7196</v>
      </c>
      <c r="E7212" t="s">
        <v>7197</v>
      </c>
      <c r="F7212" t="s">
        <v>2646</v>
      </c>
      <c r="G7212" t="s">
        <v>1300</v>
      </c>
      <c r="H7212" t="s">
        <v>1301</v>
      </c>
      <c r="I7212" t="s">
        <v>37</v>
      </c>
      <c r="J7212" t="s">
        <v>122</v>
      </c>
      <c r="K7212" t="s">
        <v>123</v>
      </c>
      <c r="L7212" t="s">
        <v>124</v>
      </c>
      <c r="M7212" t="s">
        <v>38</v>
      </c>
      <c r="N7212" t="s">
        <v>39</v>
      </c>
      <c r="O7212" s="23">
        <v>403</v>
      </c>
      <c r="P7212" s="9">
        <v>9.08</v>
      </c>
      <c r="Q7212" t="s">
        <v>40</v>
      </c>
      <c r="R7212">
        <v>118511</v>
      </c>
      <c r="S7212" s="9">
        <v>44.36</v>
      </c>
      <c r="T7212" s="26">
        <v>4.8899999999999997</v>
      </c>
      <c r="U7212" s="8">
        <v>216.92</v>
      </c>
      <c r="V7212" t="s">
        <v>112</v>
      </c>
      <c r="W7212" t="s">
        <v>2276</v>
      </c>
      <c r="X7212" t="s">
        <v>42</v>
      </c>
      <c r="Y7212" t="s">
        <v>2277</v>
      </c>
      <c r="AA7212" s="1">
        <f t="shared" si="769"/>
        <v>46086</v>
      </c>
      <c r="AB7212" s="2">
        <f t="shared" si="770"/>
        <v>3</v>
      </c>
      <c r="AC7212" s="2">
        <f t="shared" si="771"/>
        <v>2026</v>
      </c>
      <c r="AD7212" s="2" t="str">
        <f>IFERROR(VLOOKUP(A7212,'Aux Área'!$A$4:$B$123,2,0),"-")</f>
        <v>INSPEÇÃO</v>
      </c>
    </row>
    <row r="7213" spans="1:30" x14ac:dyDescent="0.3">
      <c r="A7213" t="s">
        <v>2282</v>
      </c>
      <c r="B7213" t="s">
        <v>4679</v>
      </c>
      <c r="C7213" t="s">
        <v>11187</v>
      </c>
      <c r="D7213" t="s">
        <v>7064</v>
      </c>
      <c r="E7213" t="s">
        <v>7065</v>
      </c>
      <c r="F7213" t="s">
        <v>2285</v>
      </c>
      <c r="G7213" t="s">
        <v>1135</v>
      </c>
      <c r="H7213" t="s">
        <v>2275</v>
      </c>
      <c r="I7213" t="s">
        <v>1497</v>
      </c>
      <c r="J7213" t="s">
        <v>1681</v>
      </c>
      <c r="K7213" t="s">
        <v>1682</v>
      </c>
      <c r="L7213" t="s">
        <v>141</v>
      </c>
      <c r="M7213" t="s">
        <v>38</v>
      </c>
      <c r="N7213" t="s">
        <v>39</v>
      </c>
      <c r="O7213" s="23">
        <v>298</v>
      </c>
      <c r="P7213" s="9">
        <v>9.35</v>
      </c>
      <c r="Q7213" t="s">
        <v>40</v>
      </c>
      <c r="R7213">
        <v>104952</v>
      </c>
      <c r="S7213" s="9">
        <v>31.88</v>
      </c>
      <c r="T7213" s="26">
        <v>4.99</v>
      </c>
      <c r="U7213" s="8">
        <v>159.09</v>
      </c>
      <c r="V7213" t="s">
        <v>41</v>
      </c>
      <c r="W7213" t="s">
        <v>2276</v>
      </c>
      <c r="X7213" t="s">
        <v>42</v>
      </c>
      <c r="Y7213" t="s">
        <v>2277</v>
      </c>
      <c r="AA7213" s="1">
        <f t="shared" si="769"/>
        <v>46087</v>
      </c>
      <c r="AB7213" s="2">
        <f t="shared" si="770"/>
        <v>3</v>
      </c>
      <c r="AC7213" s="2">
        <f t="shared" si="771"/>
        <v>2026</v>
      </c>
      <c r="AD7213" s="2" t="str">
        <f>IFERROR(VLOOKUP(A7213,'Aux Área'!$A$4:$B$123,2,0),"-")</f>
        <v>INSPEÇÃO</v>
      </c>
    </row>
    <row r="7214" spans="1:30" x14ac:dyDescent="0.3">
      <c r="A7214" t="s">
        <v>2314</v>
      </c>
      <c r="B7214" t="s">
        <v>4624</v>
      </c>
      <c r="C7214" t="s">
        <v>11188</v>
      </c>
      <c r="D7214" t="s">
        <v>3303</v>
      </c>
      <c r="E7214" t="s">
        <v>3304</v>
      </c>
      <c r="F7214" t="s">
        <v>2317</v>
      </c>
      <c r="G7214" t="s">
        <v>1300</v>
      </c>
      <c r="H7214" t="s">
        <v>1301</v>
      </c>
      <c r="I7214" t="s">
        <v>37</v>
      </c>
      <c r="J7214" t="s">
        <v>89</v>
      </c>
      <c r="K7214" t="s">
        <v>90</v>
      </c>
      <c r="L7214" t="s">
        <v>91</v>
      </c>
      <c r="M7214" t="s">
        <v>38</v>
      </c>
      <c r="N7214" t="s">
        <v>39</v>
      </c>
      <c r="O7214" s="23">
        <v>453</v>
      </c>
      <c r="P7214" s="9">
        <v>10.91</v>
      </c>
      <c r="Q7214" t="s">
        <v>40</v>
      </c>
      <c r="R7214">
        <v>71280</v>
      </c>
      <c r="S7214" s="9">
        <v>41.54</v>
      </c>
      <c r="T7214" s="26">
        <v>4.8899999999999997</v>
      </c>
      <c r="U7214" s="8">
        <v>203.13</v>
      </c>
      <c r="V7214" t="s">
        <v>11189</v>
      </c>
      <c r="W7214" t="s">
        <v>2276</v>
      </c>
      <c r="X7214" t="s">
        <v>42</v>
      </c>
      <c r="Y7214" t="s">
        <v>2277</v>
      </c>
      <c r="AA7214" s="1">
        <f t="shared" si="769"/>
        <v>46087</v>
      </c>
      <c r="AB7214" s="2">
        <f t="shared" si="770"/>
        <v>3</v>
      </c>
      <c r="AC7214" s="2">
        <f t="shared" si="771"/>
        <v>2026</v>
      </c>
      <c r="AD7214" s="2" t="str">
        <f>IFERROR(VLOOKUP(A7214,'Aux Área'!$A$4:$B$123,2,0),"-")</f>
        <v>INSPEÇÃO</v>
      </c>
    </row>
    <row r="7215" spans="1:30" x14ac:dyDescent="0.3">
      <c r="A7215" t="s">
        <v>2286</v>
      </c>
      <c r="B7215" t="s">
        <v>2287</v>
      </c>
      <c r="C7215" t="s">
        <v>11190</v>
      </c>
      <c r="D7215" t="s">
        <v>3795</v>
      </c>
      <c r="E7215" t="s">
        <v>3796</v>
      </c>
      <c r="F7215" t="s">
        <v>2289</v>
      </c>
      <c r="G7215" t="s">
        <v>1495</v>
      </c>
      <c r="H7215" t="s">
        <v>2020</v>
      </c>
      <c r="I7215" t="s">
        <v>2021</v>
      </c>
      <c r="J7215" t="s">
        <v>1665</v>
      </c>
      <c r="K7215" t="s">
        <v>1666</v>
      </c>
      <c r="L7215" t="s">
        <v>301</v>
      </c>
      <c r="M7215" t="s">
        <v>38</v>
      </c>
      <c r="N7215" t="s">
        <v>668</v>
      </c>
      <c r="O7215" s="10">
        <v>1164</v>
      </c>
      <c r="P7215" s="24">
        <v>2.63</v>
      </c>
      <c r="Q7215" t="s">
        <v>40</v>
      </c>
      <c r="R7215">
        <v>24770</v>
      </c>
      <c r="S7215" s="9">
        <v>442.76</v>
      </c>
      <c r="T7215" s="26">
        <v>6.69</v>
      </c>
      <c r="U7215" s="8">
        <v>2962.06</v>
      </c>
      <c r="V7215" t="s">
        <v>11191</v>
      </c>
      <c r="W7215" t="s">
        <v>1985</v>
      </c>
      <c r="X7215" t="s">
        <v>42</v>
      </c>
      <c r="Y7215" t="s">
        <v>1986</v>
      </c>
      <c r="AA7215" s="1">
        <f t="shared" si="769"/>
        <v>46087</v>
      </c>
      <c r="AB7215" s="2">
        <f t="shared" si="770"/>
        <v>3</v>
      </c>
      <c r="AC7215" s="2">
        <f t="shared" si="771"/>
        <v>2026</v>
      </c>
      <c r="AD7215" s="2" t="str">
        <f>IFERROR(VLOOKUP(A7215,'Aux Área'!$A$4:$B$123,2,0),"-")</f>
        <v>PESADOS</v>
      </c>
    </row>
    <row r="7216" spans="1:30" x14ac:dyDescent="0.3">
      <c r="A7216" t="s">
        <v>2189</v>
      </c>
      <c r="B7216" t="s">
        <v>10781</v>
      </c>
      <c r="C7216" t="s">
        <v>11192</v>
      </c>
      <c r="D7216" t="s">
        <v>5015</v>
      </c>
      <c r="E7216" t="s">
        <v>5016</v>
      </c>
      <c r="F7216" t="s">
        <v>2192</v>
      </c>
      <c r="G7216" t="s">
        <v>1135</v>
      </c>
      <c r="H7216" t="s">
        <v>2185</v>
      </c>
      <c r="I7216" t="s">
        <v>2186</v>
      </c>
      <c r="J7216" t="s">
        <v>219</v>
      </c>
      <c r="K7216" t="s">
        <v>177</v>
      </c>
      <c r="L7216" t="s">
        <v>177</v>
      </c>
      <c r="M7216" t="s">
        <v>38</v>
      </c>
      <c r="N7216" t="s">
        <v>668</v>
      </c>
      <c r="O7216" s="23">
        <v>463</v>
      </c>
      <c r="P7216" s="9">
        <v>12.79</v>
      </c>
      <c r="Q7216" t="s">
        <v>40</v>
      </c>
      <c r="R7216">
        <v>34666</v>
      </c>
      <c r="S7216" s="9">
        <v>36.200000000000003</v>
      </c>
      <c r="T7216" s="26">
        <v>6.2910000000000004</v>
      </c>
      <c r="U7216" s="8">
        <v>227.73</v>
      </c>
      <c r="V7216" t="s">
        <v>11193</v>
      </c>
      <c r="W7216" t="s">
        <v>2007</v>
      </c>
      <c r="X7216" t="s">
        <v>42</v>
      </c>
      <c r="Y7216" t="s">
        <v>2188</v>
      </c>
      <c r="AA7216" s="1">
        <f t="shared" ref="AA7216:AA7279" si="772">IFERROR(DATEVALUE(C7216),"-")</f>
        <v>46087</v>
      </c>
      <c r="AB7216" s="2">
        <f t="shared" ref="AB7216:AB7279" si="773">IFERROR(MONTH(AA7216),"-")</f>
        <v>3</v>
      </c>
      <c r="AC7216" s="2">
        <f t="shared" ref="AC7216:AC7279" si="774">IFERROR(YEAR(AA7216),"-")</f>
        <v>2026</v>
      </c>
      <c r="AD7216" s="2" t="str">
        <f>IFERROR(VLOOKUP(A7216,'Aux Área'!$A$4:$B$123,2,0),"-")</f>
        <v>INSPEÇÃO</v>
      </c>
    </row>
    <row r="7217" spans="1:30" x14ac:dyDescent="0.3">
      <c r="A7217" t="s">
        <v>2306</v>
      </c>
      <c r="B7217" t="s">
        <v>4613</v>
      </c>
      <c r="C7217" t="s">
        <v>11194</v>
      </c>
      <c r="D7217" t="s">
        <v>3212</v>
      </c>
      <c r="E7217" t="s">
        <v>3213</v>
      </c>
      <c r="F7217" t="s">
        <v>2309</v>
      </c>
      <c r="G7217" t="s">
        <v>1135</v>
      </c>
      <c r="H7217" t="s">
        <v>2275</v>
      </c>
      <c r="I7217" t="s">
        <v>1497</v>
      </c>
      <c r="J7217" t="s">
        <v>1665</v>
      </c>
      <c r="K7217" t="s">
        <v>1666</v>
      </c>
      <c r="L7217" t="s">
        <v>301</v>
      </c>
      <c r="M7217" t="s">
        <v>38</v>
      </c>
      <c r="N7217" t="s">
        <v>39</v>
      </c>
      <c r="O7217" s="23">
        <v>1368</v>
      </c>
      <c r="P7217" s="9">
        <v>46.23</v>
      </c>
      <c r="Q7217" t="s">
        <v>40</v>
      </c>
      <c r="R7217">
        <v>121662</v>
      </c>
      <c r="S7217" s="9">
        <v>29.59</v>
      </c>
      <c r="T7217" s="26">
        <v>4.6900000000000004</v>
      </c>
      <c r="U7217" s="8">
        <v>138.78</v>
      </c>
      <c r="V7217" t="s">
        <v>11195</v>
      </c>
      <c r="W7217" t="s">
        <v>2276</v>
      </c>
      <c r="X7217" t="s">
        <v>42</v>
      </c>
      <c r="Y7217" t="s">
        <v>2277</v>
      </c>
      <c r="AA7217" s="1">
        <f t="shared" si="772"/>
        <v>46087</v>
      </c>
      <c r="AB7217" s="2">
        <f t="shared" si="773"/>
        <v>3</v>
      </c>
      <c r="AC7217" s="2">
        <f t="shared" si="774"/>
        <v>2026</v>
      </c>
      <c r="AD7217" s="2" t="str">
        <f>IFERROR(VLOOKUP(A7217,'Aux Área'!$A$4:$B$123,2,0),"-")</f>
        <v>INSPEÇÃO</v>
      </c>
    </row>
    <row r="7218" spans="1:30" x14ac:dyDescent="0.3">
      <c r="A7218" t="s">
        <v>2638</v>
      </c>
      <c r="B7218" t="s">
        <v>4593</v>
      </c>
      <c r="C7218" t="s">
        <v>11196</v>
      </c>
      <c r="D7218" t="s">
        <v>4358</v>
      </c>
      <c r="E7218" t="s">
        <v>4359</v>
      </c>
      <c r="F7218" t="s">
        <v>2641</v>
      </c>
      <c r="G7218" t="s">
        <v>1135</v>
      </c>
      <c r="H7218" t="s">
        <v>2275</v>
      </c>
      <c r="I7218" t="s">
        <v>1497</v>
      </c>
      <c r="J7218" t="s">
        <v>275</v>
      </c>
      <c r="K7218" t="s">
        <v>276</v>
      </c>
      <c r="L7218" t="s">
        <v>124</v>
      </c>
      <c r="M7218" t="s">
        <v>38</v>
      </c>
      <c r="N7218" t="s">
        <v>39</v>
      </c>
      <c r="O7218" s="23">
        <v>514</v>
      </c>
      <c r="P7218" s="9">
        <v>10.6</v>
      </c>
      <c r="Q7218" t="s">
        <v>40</v>
      </c>
      <c r="R7218">
        <v>112385</v>
      </c>
      <c r="S7218" s="9">
        <v>48.5</v>
      </c>
      <c r="T7218" s="26">
        <v>4.79</v>
      </c>
      <c r="U7218" s="8">
        <v>232.32</v>
      </c>
      <c r="V7218" t="s">
        <v>11197</v>
      </c>
      <c r="W7218" t="s">
        <v>2276</v>
      </c>
      <c r="X7218" t="s">
        <v>42</v>
      </c>
      <c r="Y7218" t="s">
        <v>2277</v>
      </c>
      <c r="AA7218" s="1">
        <f t="shared" si="772"/>
        <v>46087</v>
      </c>
      <c r="AB7218" s="2">
        <f t="shared" si="773"/>
        <v>3</v>
      </c>
      <c r="AC7218" s="2">
        <f t="shared" si="774"/>
        <v>2026</v>
      </c>
      <c r="AD7218" s="2" t="str">
        <f>IFERROR(VLOOKUP(A7218,'Aux Área'!$A$4:$B$123,2,0),"-")</f>
        <v>INSPEÇÃO</v>
      </c>
    </row>
    <row r="7219" spans="1:30" x14ac:dyDescent="0.3">
      <c r="A7219" t="s">
        <v>2181</v>
      </c>
      <c r="B7219" t="s">
        <v>4595</v>
      </c>
      <c r="C7219" t="s">
        <v>11198</v>
      </c>
      <c r="D7219" t="s">
        <v>9279</v>
      </c>
      <c r="E7219" t="s">
        <v>9280</v>
      </c>
      <c r="F7219" t="s">
        <v>2184</v>
      </c>
      <c r="G7219" t="s">
        <v>1135</v>
      </c>
      <c r="H7219" t="s">
        <v>2185</v>
      </c>
      <c r="I7219" t="s">
        <v>2186</v>
      </c>
      <c r="J7219" t="s">
        <v>1665</v>
      </c>
      <c r="K7219" t="s">
        <v>1666</v>
      </c>
      <c r="L7219" t="s">
        <v>301</v>
      </c>
      <c r="M7219" t="s">
        <v>38</v>
      </c>
      <c r="N7219" t="s">
        <v>668</v>
      </c>
      <c r="O7219" s="23">
        <v>483</v>
      </c>
      <c r="P7219" s="9">
        <v>10.96</v>
      </c>
      <c r="Q7219" t="s">
        <v>40</v>
      </c>
      <c r="R7219">
        <v>132873</v>
      </c>
      <c r="S7219" s="9">
        <v>44.08</v>
      </c>
      <c r="T7219" s="26">
        <v>6.69</v>
      </c>
      <c r="U7219" s="8">
        <v>294.89999999999998</v>
      </c>
      <c r="V7219" t="s">
        <v>11199</v>
      </c>
      <c r="W7219" t="s">
        <v>2007</v>
      </c>
      <c r="X7219" t="s">
        <v>42</v>
      </c>
      <c r="Y7219" t="s">
        <v>2188</v>
      </c>
      <c r="AA7219" s="1">
        <f t="shared" si="772"/>
        <v>46087</v>
      </c>
      <c r="AB7219" s="2">
        <f t="shared" si="773"/>
        <v>3</v>
      </c>
      <c r="AC7219" s="2">
        <f t="shared" si="774"/>
        <v>2026</v>
      </c>
      <c r="AD7219" s="2" t="str">
        <f>IFERROR(VLOOKUP(A7219,'Aux Área'!$A$4:$B$123,2,0),"-")</f>
        <v>INSPEÇÃO</v>
      </c>
    </row>
    <row r="7220" spans="1:30" x14ac:dyDescent="0.3">
      <c r="A7220" t="s">
        <v>2260</v>
      </c>
      <c r="B7220" t="s">
        <v>113</v>
      </c>
      <c r="C7220" t="s">
        <v>11200</v>
      </c>
      <c r="D7220" t="s">
        <v>3005</v>
      </c>
      <c r="E7220" t="s">
        <v>3006</v>
      </c>
      <c r="F7220" t="s">
        <v>2262</v>
      </c>
      <c r="G7220" t="s">
        <v>35</v>
      </c>
      <c r="H7220" t="s">
        <v>2263</v>
      </c>
      <c r="I7220" t="s">
        <v>2186</v>
      </c>
      <c r="J7220" t="s">
        <v>1681</v>
      </c>
      <c r="K7220" t="s">
        <v>1682</v>
      </c>
      <c r="L7220" t="s">
        <v>141</v>
      </c>
      <c r="M7220" t="s">
        <v>38</v>
      </c>
      <c r="N7220" t="s">
        <v>668</v>
      </c>
      <c r="O7220" s="23">
        <v>833</v>
      </c>
      <c r="P7220" s="9">
        <v>13.65</v>
      </c>
      <c r="Q7220" t="s">
        <v>40</v>
      </c>
      <c r="R7220">
        <v>105308</v>
      </c>
      <c r="S7220" s="9">
        <v>61.01</v>
      </c>
      <c r="T7220" s="26">
        <v>6.49</v>
      </c>
      <c r="U7220" s="8">
        <v>395.96</v>
      </c>
      <c r="V7220" t="s">
        <v>41</v>
      </c>
      <c r="W7220" t="s">
        <v>2007</v>
      </c>
      <c r="X7220" t="s">
        <v>42</v>
      </c>
      <c r="Y7220" t="s">
        <v>1740</v>
      </c>
      <c r="AA7220" s="1">
        <f t="shared" si="772"/>
        <v>46087</v>
      </c>
      <c r="AB7220" s="2">
        <f t="shared" si="773"/>
        <v>3</v>
      </c>
      <c r="AC7220" s="2">
        <f t="shared" si="774"/>
        <v>2026</v>
      </c>
      <c r="AD7220" s="2" t="str">
        <f>IFERROR(VLOOKUP(A7220,'Aux Área'!$A$4:$B$123,2,0),"-")</f>
        <v>INSPEÇÃO</v>
      </c>
    </row>
    <row r="7221" spans="1:30" x14ac:dyDescent="0.3">
      <c r="A7221" t="s">
        <v>3092</v>
      </c>
      <c r="B7221" t="s">
        <v>4774</v>
      </c>
      <c r="C7221" t="s">
        <v>11201</v>
      </c>
      <c r="D7221" t="s">
        <v>9771</v>
      </c>
      <c r="E7221" t="s">
        <v>9666</v>
      </c>
      <c r="F7221" t="s">
        <v>3594</v>
      </c>
      <c r="G7221" t="s">
        <v>1135</v>
      </c>
      <c r="H7221" t="s">
        <v>2275</v>
      </c>
      <c r="I7221" t="s">
        <v>1497</v>
      </c>
      <c r="J7221" t="s">
        <v>188</v>
      </c>
      <c r="K7221" t="s">
        <v>189</v>
      </c>
      <c r="L7221" t="s">
        <v>190</v>
      </c>
      <c r="M7221" t="s">
        <v>38</v>
      </c>
      <c r="N7221" t="s">
        <v>39</v>
      </c>
      <c r="O7221" s="23">
        <v>321</v>
      </c>
      <c r="P7221" s="9">
        <v>9.93</v>
      </c>
      <c r="Q7221" t="s">
        <v>40</v>
      </c>
      <c r="R7221">
        <v>104948</v>
      </c>
      <c r="S7221" s="9">
        <v>32.32</v>
      </c>
      <c r="T7221" s="26">
        <v>4.99</v>
      </c>
      <c r="U7221" s="8">
        <v>161.28</v>
      </c>
      <c r="V7221" t="s">
        <v>41</v>
      </c>
      <c r="W7221" t="s">
        <v>2276</v>
      </c>
      <c r="X7221" t="s">
        <v>42</v>
      </c>
      <c r="Y7221" t="s">
        <v>2277</v>
      </c>
      <c r="AA7221" s="1">
        <f t="shared" si="772"/>
        <v>46087</v>
      </c>
      <c r="AB7221" s="2">
        <f t="shared" si="773"/>
        <v>3</v>
      </c>
      <c r="AC7221" s="2">
        <f t="shared" si="774"/>
        <v>2026</v>
      </c>
      <c r="AD7221" s="2" t="str">
        <f>IFERROR(VLOOKUP(A7221,'Aux Área'!$A$4:$B$123,2,0),"-")</f>
        <v>INSPEÇÃO</v>
      </c>
    </row>
    <row r="7222" spans="1:30" x14ac:dyDescent="0.3">
      <c r="A7222" t="s">
        <v>2278</v>
      </c>
      <c r="B7222" t="s">
        <v>4664</v>
      </c>
      <c r="C7222" t="s">
        <v>11202</v>
      </c>
      <c r="D7222" t="s">
        <v>3208</v>
      </c>
      <c r="E7222" t="s">
        <v>3209</v>
      </c>
      <c r="F7222" t="s">
        <v>2281</v>
      </c>
      <c r="G7222" t="s">
        <v>1135</v>
      </c>
      <c r="H7222" t="s">
        <v>2275</v>
      </c>
      <c r="I7222" t="s">
        <v>1497</v>
      </c>
      <c r="J7222" t="s">
        <v>165</v>
      </c>
      <c r="K7222" t="s">
        <v>166</v>
      </c>
      <c r="L7222" t="s">
        <v>167</v>
      </c>
      <c r="M7222" t="s">
        <v>38</v>
      </c>
      <c r="N7222" t="s">
        <v>39</v>
      </c>
      <c r="O7222" s="23">
        <v>317</v>
      </c>
      <c r="P7222" s="9">
        <v>10.78</v>
      </c>
      <c r="Q7222" t="s">
        <v>40</v>
      </c>
      <c r="R7222">
        <v>125540</v>
      </c>
      <c r="S7222" s="9">
        <v>29.41</v>
      </c>
      <c r="T7222" s="26">
        <v>4.8899999999999997</v>
      </c>
      <c r="U7222" s="8">
        <v>143.82</v>
      </c>
      <c r="V7222" t="s">
        <v>112</v>
      </c>
      <c r="W7222" t="s">
        <v>2276</v>
      </c>
      <c r="X7222" t="s">
        <v>42</v>
      </c>
      <c r="Y7222" t="s">
        <v>2277</v>
      </c>
      <c r="AA7222" s="1">
        <f t="shared" si="772"/>
        <v>46087</v>
      </c>
      <c r="AB7222" s="2">
        <f t="shared" si="773"/>
        <v>3</v>
      </c>
      <c r="AC7222" s="2">
        <f t="shared" si="774"/>
        <v>2026</v>
      </c>
      <c r="AD7222" s="2" t="str">
        <f>IFERROR(VLOOKUP(A7222,'Aux Área'!$A$4:$B$123,2,0),"-")</f>
        <v>INSPEÇÃO</v>
      </c>
    </row>
    <row r="7223" spans="1:30" x14ac:dyDescent="0.3">
      <c r="A7223" t="s">
        <v>60</v>
      </c>
      <c r="B7223" t="s">
        <v>614</v>
      </c>
      <c r="C7223" t="s">
        <v>11203</v>
      </c>
      <c r="D7223" t="s">
        <v>1206</v>
      </c>
      <c r="E7223" t="s">
        <v>1207</v>
      </c>
      <c r="F7223" t="s">
        <v>61</v>
      </c>
      <c r="G7223" t="s">
        <v>35</v>
      </c>
      <c r="H7223" t="s">
        <v>36</v>
      </c>
      <c r="I7223" t="s">
        <v>37</v>
      </c>
      <c r="J7223" t="s">
        <v>202</v>
      </c>
      <c r="K7223" t="s">
        <v>203</v>
      </c>
      <c r="L7223" t="s">
        <v>124</v>
      </c>
      <c r="M7223" t="s">
        <v>38</v>
      </c>
      <c r="N7223" t="s">
        <v>39</v>
      </c>
      <c r="O7223" s="23">
        <v>168</v>
      </c>
      <c r="P7223" s="9">
        <v>9.1199999999999992</v>
      </c>
      <c r="Q7223" t="s">
        <v>40</v>
      </c>
      <c r="R7223">
        <v>37915</v>
      </c>
      <c r="S7223" s="9">
        <v>18.420000000000002</v>
      </c>
      <c r="T7223" s="26">
        <v>4.5910000000000002</v>
      </c>
      <c r="U7223" s="8">
        <v>84.56</v>
      </c>
      <c r="V7223" t="s">
        <v>112</v>
      </c>
      <c r="W7223" t="s">
        <v>2007</v>
      </c>
      <c r="X7223" t="s">
        <v>42</v>
      </c>
      <c r="Y7223" t="s">
        <v>1740</v>
      </c>
      <c r="AA7223" s="1">
        <f t="shared" si="772"/>
        <v>46087</v>
      </c>
      <c r="AB7223" s="2">
        <f t="shared" si="773"/>
        <v>3</v>
      </c>
      <c r="AC7223" s="2">
        <f t="shared" si="774"/>
        <v>2026</v>
      </c>
      <c r="AD7223" s="2" t="str">
        <f>IFERROR(VLOOKUP(A7223,'Aux Área'!$A$4:$B$123,2,0),"-")</f>
        <v>QSMS</v>
      </c>
    </row>
    <row r="7224" spans="1:30" x14ac:dyDescent="0.3">
      <c r="A7224" t="s">
        <v>2650</v>
      </c>
      <c r="B7224" t="s">
        <v>10989</v>
      </c>
      <c r="C7224" t="s">
        <v>11204</v>
      </c>
      <c r="D7224" t="s">
        <v>2944</v>
      </c>
      <c r="E7224" t="s">
        <v>2945</v>
      </c>
      <c r="F7224" t="s">
        <v>3615</v>
      </c>
      <c r="G7224" t="s">
        <v>1300</v>
      </c>
      <c r="H7224" t="s">
        <v>2635</v>
      </c>
      <c r="I7224" t="s">
        <v>37</v>
      </c>
      <c r="J7224" t="s">
        <v>2817</v>
      </c>
      <c r="K7224" t="s">
        <v>2818</v>
      </c>
      <c r="L7224" t="s">
        <v>84</v>
      </c>
      <c r="M7224" t="s">
        <v>38</v>
      </c>
      <c r="N7224" t="s">
        <v>39</v>
      </c>
      <c r="O7224" s="23">
        <v>311</v>
      </c>
      <c r="P7224" s="9">
        <v>5.84</v>
      </c>
      <c r="Q7224" t="s">
        <v>40</v>
      </c>
      <c r="R7224">
        <v>20253</v>
      </c>
      <c r="S7224" s="9">
        <v>53.26</v>
      </c>
      <c r="T7224" s="26">
        <v>4.2910000000000004</v>
      </c>
      <c r="U7224" s="8">
        <v>228.52</v>
      </c>
      <c r="V7224" t="s">
        <v>11205</v>
      </c>
      <c r="W7224" t="s">
        <v>2276</v>
      </c>
      <c r="X7224" t="s">
        <v>42</v>
      </c>
      <c r="Y7224" t="s">
        <v>1740</v>
      </c>
      <c r="AA7224" s="1">
        <f t="shared" si="772"/>
        <v>46087</v>
      </c>
      <c r="AB7224" s="2">
        <f t="shared" si="773"/>
        <v>3</v>
      </c>
      <c r="AC7224" s="2">
        <f t="shared" si="774"/>
        <v>2026</v>
      </c>
      <c r="AD7224" s="2" t="str">
        <f>IFERROR(VLOOKUP(A7224,'Aux Área'!$A$4:$B$123,2,0),"-")</f>
        <v>TI</v>
      </c>
    </row>
    <row r="7225" spans="1:30" x14ac:dyDescent="0.3">
      <c r="A7225" t="s">
        <v>64</v>
      </c>
      <c r="B7225" t="s">
        <v>332</v>
      </c>
      <c r="C7225" t="s">
        <v>11206</v>
      </c>
      <c r="D7225" t="s">
        <v>127</v>
      </c>
      <c r="E7225" t="s">
        <v>128</v>
      </c>
      <c r="F7225" t="s">
        <v>65</v>
      </c>
      <c r="G7225" t="s">
        <v>35</v>
      </c>
      <c r="H7225" t="s">
        <v>36</v>
      </c>
      <c r="I7225" t="s">
        <v>37</v>
      </c>
      <c r="J7225" t="s">
        <v>9173</v>
      </c>
      <c r="K7225" t="s">
        <v>9174</v>
      </c>
      <c r="L7225" t="s">
        <v>181</v>
      </c>
      <c r="M7225" t="s">
        <v>38</v>
      </c>
      <c r="N7225" t="s">
        <v>39</v>
      </c>
      <c r="O7225" s="23">
        <v>433</v>
      </c>
      <c r="P7225" s="9">
        <v>10.65</v>
      </c>
      <c r="Q7225" t="s">
        <v>40</v>
      </c>
      <c r="R7225">
        <v>52698</v>
      </c>
      <c r="S7225" s="9">
        <v>40.65</v>
      </c>
      <c r="T7225" s="26">
        <v>4.2910000000000004</v>
      </c>
      <c r="U7225" s="8">
        <v>174.41</v>
      </c>
      <c r="V7225" t="s">
        <v>246</v>
      </c>
      <c r="W7225" t="s">
        <v>2007</v>
      </c>
      <c r="X7225" t="s">
        <v>42</v>
      </c>
      <c r="Y7225" t="s">
        <v>1740</v>
      </c>
      <c r="AA7225" s="1">
        <f t="shared" si="772"/>
        <v>46087</v>
      </c>
      <c r="AB7225" s="2">
        <f t="shared" si="773"/>
        <v>3</v>
      </c>
      <c r="AC7225" s="2">
        <f t="shared" si="774"/>
        <v>2026</v>
      </c>
      <c r="AD7225" s="2" t="str">
        <f>IFERROR(VLOOKUP(A7225,'Aux Área'!$A$4:$B$123,2,0),"-")</f>
        <v>ENGENHARIA</v>
      </c>
    </row>
    <row r="7226" spans="1:30" x14ac:dyDescent="0.3">
      <c r="A7226" t="s">
        <v>54</v>
      </c>
      <c r="B7226" t="s">
        <v>319</v>
      </c>
      <c r="C7226" t="s">
        <v>11207</v>
      </c>
      <c r="D7226" t="s">
        <v>1480</v>
      </c>
      <c r="E7226" t="s">
        <v>1481</v>
      </c>
      <c r="F7226" t="s">
        <v>55</v>
      </c>
      <c r="G7226" t="s">
        <v>35</v>
      </c>
      <c r="H7226" t="s">
        <v>36</v>
      </c>
      <c r="I7226" t="s">
        <v>37</v>
      </c>
      <c r="J7226" t="s">
        <v>1511</v>
      </c>
      <c r="K7226" t="s">
        <v>1512</v>
      </c>
      <c r="L7226" t="s">
        <v>1513</v>
      </c>
      <c r="M7226" t="s">
        <v>1514</v>
      </c>
      <c r="N7226" t="s">
        <v>39</v>
      </c>
      <c r="O7226" s="23">
        <v>410</v>
      </c>
      <c r="P7226" s="9">
        <v>10.72</v>
      </c>
      <c r="Q7226" t="s">
        <v>40</v>
      </c>
      <c r="R7226">
        <v>42946</v>
      </c>
      <c r="S7226" s="9">
        <v>38.26</v>
      </c>
      <c r="T7226" s="26">
        <v>4.6900000000000004</v>
      </c>
      <c r="U7226" s="8">
        <v>179.44</v>
      </c>
      <c r="V7226" t="s">
        <v>11208</v>
      </c>
      <c r="W7226" t="s">
        <v>2007</v>
      </c>
      <c r="X7226" t="s">
        <v>42</v>
      </c>
      <c r="Y7226" t="s">
        <v>1740</v>
      </c>
      <c r="AA7226" s="1">
        <f t="shared" si="772"/>
        <v>46087</v>
      </c>
      <c r="AB7226" s="2">
        <f t="shared" si="773"/>
        <v>3</v>
      </c>
      <c r="AC7226" s="2">
        <f t="shared" si="774"/>
        <v>2026</v>
      </c>
      <c r="AD7226" s="2" t="str">
        <f>IFERROR(VLOOKUP(A7226,'Aux Área'!$A$4:$B$123,2,0),"-")</f>
        <v>ENGENHARIA</v>
      </c>
    </row>
    <row r="7227" spans="1:30" x14ac:dyDescent="0.3">
      <c r="A7227" t="s">
        <v>2212</v>
      </c>
      <c r="B7227" t="s">
        <v>2466</v>
      </c>
      <c r="C7227" t="s">
        <v>11209</v>
      </c>
      <c r="D7227" t="s">
        <v>3121</v>
      </c>
      <c r="E7227" t="s">
        <v>3122</v>
      </c>
      <c r="F7227" t="s">
        <v>2214</v>
      </c>
      <c r="G7227" t="s">
        <v>35</v>
      </c>
      <c r="H7227" t="s">
        <v>2215</v>
      </c>
      <c r="I7227" t="s">
        <v>839</v>
      </c>
      <c r="J7227" t="s">
        <v>1665</v>
      </c>
      <c r="K7227" t="s">
        <v>1666</v>
      </c>
      <c r="L7227" t="s">
        <v>301</v>
      </c>
      <c r="M7227" t="s">
        <v>38</v>
      </c>
      <c r="N7227" t="s">
        <v>668</v>
      </c>
      <c r="O7227" s="23">
        <v>155</v>
      </c>
      <c r="P7227" s="9">
        <v>4.79</v>
      </c>
      <c r="Q7227" t="s">
        <v>40</v>
      </c>
      <c r="R7227">
        <v>13167</v>
      </c>
      <c r="S7227" s="9">
        <v>32.39</v>
      </c>
      <c r="T7227" s="26">
        <v>7.95</v>
      </c>
      <c r="U7227" s="8">
        <v>257.5</v>
      </c>
      <c r="V7227" t="s">
        <v>11210</v>
      </c>
      <c r="W7227" t="s">
        <v>2007</v>
      </c>
      <c r="X7227" t="s">
        <v>42</v>
      </c>
      <c r="Y7227" t="s">
        <v>2217</v>
      </c>
      <c r="AA7227" s="1">
        <f t="shared" si="772"/>
        <v>46087</v>
      </c>
      <c r="AB7227" s="2">
        <f t="shared" si="773"/>
        <v>3</v>
      </c>
      <c r="AC7227" s="2">
        <f t="shared" si="774"/>
        <v>2026</v>
      </c>
      <c r="AD7227" s="2" t="str">
        <f>IFERROR(VLOOKUP(A7227,'Aux Área'!$A$4:$B$123,2,0),"-")</f>
        <v>APH</v>
      </c>
    </row>
    <row r="7228" spans="1:30" x14ac:dyDescent="0.3">
      <c r="A7228" t="s">
        <v>2691</v>
      </c>
      <c r="B7228" t="s">
        <v>2692</v>
      </c>
      <c r="C7228" t="s">
        <v>11211</v>
      </c>
      <c r="D7228" t="s">
        <v>2142</v>
      </c>
      <c r="E7228" t="s">
        <v>2143</v>
      </c>
      <c r="F7228" t="s">
        <v>5979</v>
      </c>
      <c r="G7228" t="s">
        <v>1635</v>
      </c>
      <c r="H7228" t="s">
        <v>2635</v>
      </c>
      <c r="I7228" t="s">
        <v>37</v>
      </c>
      <c r="J7228" t="s">
        <v>169</v>
      </c>
      <c r="K7228" t="s">
        <v>170</v>
      </c>
      <c r="L7228" t="s">
        <v>124</v>
      </c>
      <c r="M7228" t="s">
        <v>38</v>
      </c>
      <c r="N7228" t="s">
        <v>39</v>
      </c>
      <c r="O7228" s="23">
        <v>238</v>
      </c>
      <c r="P7228" s="9">
        <v>7.44</v>
      </c>
      <c r="Q7228" t="s">
        <v>40</v>
      </c>
      <c r="R7228">
        <v>18389</v>
      </c>
      <c r="S7228" s="9">
        <v>32</v>
      </c>
      <c r="T7228" s="26">
        <v>4.8899999999999997</v>
      </c>
      <c r="U7228" s="8">
        <v>156.47999999999999</v>
      </c>
      <c r="V7228" t="s">
        <v>41</v>
      </c>
      <c r="W7228" t="s">
        <v>2007</v>
      </c>
      <c r="X7228" t="s">
        <v>42</v>
      </c>
      <c r="Y7228" t="s">
        <v>1740</v>
      </c>
      <c r="AA7228" s="1">
        <f t="shared" si="772"/>
        <v>46087</v>
      </c>
      <c r="AB7228" s="2">
        <f t="shared" si="773"/>
        <v>3</v>
      </c>
      <c r="AC7228" s="2">
        <f t="shared" si="774"/>
        <v>2026</v>
      </c>
      <c r="AD7228" s="2" t="str">
        <f>IFERROR(VLOOKUP(A7228,'Aux Área'!$A$4:$B$123,2,0),"-")</f>
        <v>TI</v>
      </c>
    </row>
    <row r="7229" spans="1:30" x14ac:dyDescent="0.3">
      <c r="A7229" t="s">
        <v>2552</v>
      </c>
      <c r="B7229" t="s">
        <v>2553</v>
      </c>
      <c r="C7229" t="s">
        <v>11212</v>
      </c>
      <c r="D7229" t="s">
        <v>11213</v>
      </c>
      <c r="E7229" t="s">
        <v>11214</v>
      </c>
      <c r="F7229" t="s">
        <v>2555</v>
      </c>
      <c r="G7229" t="s">
        <v>659</v>
      </c>
      <c r="H7229" t="s">
        <v>2215</v>
      </c>
      <c r="I7229" t="s">
        <v>667</v>
      </c>
      <c r="J7229" t="s">
        <v>2779</v>
      </c>
      <c r="K7229" t="s">
        <v>2780</v>
      </c>
      <c r="L7229" t="s">
        <v>141</v>
      </c>
      <c r="M7229" t="s">
        <v>38</v>
      </c>
      <c r="N7229" t="s">
        <v>668</v>
      </c>
      <c r="O7229" s="23">
        <v>385</v>
      </c>
      <c r="P7229" s="9">
        <v>5.74</v>
      </c>
      <c r="Q7229" t="s">
        <v>40</v>
      </c>
      <c r="R7229">
        <v>10307</v>
      </c>
      <c r="S7229" s="9">
        <v>67.12</v>
      </c>
      <c r="T7229" s="26">
        <v>6.89</v>
      </c>
      <c r="U7229" s="8">
        <v>462.49</v>
      </c>
      <c r="V7229" t="s">
        <v>112</v>
      </c>
      <c r="W7229" t="s">
        <v>2007</v>
      </c>
      <c r="X7229" t="s">
        <v>42</v>
      </c>
      <c r="Y7229" t="s">
        <v>1740</v>
      </c>
      <c r="AA7229" s="1">
        <f t="shared" si="772"/>
        <v>46087</v>
      </c>
      <c r="AB7229" s="2">
        <f t="shared" si="773"/>
        <v>3</v>
      </c>
      <c r="AC7229" s="2">
        <f t="shared" si="774"/>
        <v>2026</v>
      </c>
      <c r="AD7229" s="2" t="str">
        <f>IFERROR(VLOOKUP(A7229,'Aux Área'!$A$4:$B$123,2,0),"-")</f>
        <v>APH</v>
      </c>
    </row>
    <row r="7230" spans="1:30" x14ac:dyDescent="0.3">
      <c r="A7230" t="s">
        <v>2643</v>
      </c>
      <c r="B7230" t="s">
        <v>2307</v>
      </c>
      <c r="C7230" t="s">
        <v>11215</v>
      </c>
      <c r="D7230" t="s">
        <v>7207</v>
      </c>
      <c r="E7230" t="s">
        <v>7208</v>
      </c>
      <c r="F7230" t="s">
        <v>2646</v>
      </c>
      <c r="G7230" t="s">
        <v>1300</v>
      </c>
      <c r="H7230" t="s">
        <v>1301</v>
      </c>
      <c r="I7230" t="s">
        <v>37</v>
      </c>
      <c r="J7230" t="s">
        <v>172</v>
      </c>
      <c r="K7230" t="s">
        <v>173</v>
      </c>
      <c r="L7230" t="s">
        <v>124</v>
      </c>
      <c r="M7230" t="s">
        <v>38</v>
      </c>
      <c r="N7230" t="s">
        <v>39</v>
      </c>
      <c r="O7230" s="23">
        <v>265</v>
      </c>
      <c r="P7230" s="9">
        <v>7.41</v>
      </c>
      <c r="Q7230" t="s">
        <v>40</v>
      </c>
      <c r="R7230">
        <v>118776</v>
      </c>
      <c r="S7230" s="9">
        <v>35.74</v>
      </c>
      <c r="T7230" s="26">
        <v>4.59</v>
      </c>
      <c r="U7230" s="8">
        <v>164.05</v>
      </c>
      <c r="V7230" t="s">
        <v>7258</v>
      </c>
      <c r="W7230" t="s">
        <v>2276</v>
      </c>
      <c r="X7230" t="s">
        <v>42</v>
      </c>
      <c r="Y7230" t="s">
        <v>2277</v>
      </c>
      <c r="AA7230" s="1">
        <f t="shared" si="772"/>
        <v>46087</v>
      </c>
      <c r="AB7230" s="2">
        <f t="shared" si="773"/>
        <v>3</v>
      </c>
      <c r="AC7230" s="2">
        <f t="shared" si="774"/>
        <v>2026</v>
      </c>
      <c r="AD7230" s="2" t="str">
        <f>IFERROR(VLOOKUP(A7230,'Aux Área'!$A$4:$B$123,2,0),"-")</f>
        <v>INSPEÇÃO</v>
      </c>
    </row>
    <row r="7231" spans="1:30" x14ac:dyDescent="0.3">
      <c r="A7231" t="s">
        <v>50</v>
      </c>
      <c r="B7231" t="s">
        <v>324</v>
      </c>
      <c r="C7231" t="s">
        <v>11216</v>
      </c>
      <c r="D7231" t="s">
        <v>326</v>
      </c>
      <c r="E7231" t="s">
        <v>327</v>
      </c>
      <c r="F7231" t="s">
        <v>51</v>
      </c>
      <c r="G7231" t="s">
        <v>35</v>
      </c>
      <c r="H7231" t="s">
        <v>36</v>
      </c>
      <c r="I7231" t="s">
        <v>37</v>
      </c>
      <c r="J7231" t="s">
        <v>165</v>
      </c>
      <c r="K7231" t="s">
        <v>166</v>
      </c>
      <c r="L7231" t="s">
        <v>167</v>
      </c>
      <c r="M7231" t="s">
        <v>38</v>
      </c>
      <c r="N7231" t="s">
        <v>39</v>
      </c>
      <c r="O7231" s="23">
        <v>247</v>
      </c>
      <c r="P7231" s="9">
        <v>7.31</v>
      </c>
      <c r="Q7231" t="s">
        <v>40</v>
      </c>
      <c r="R7231">
        <v>22579</v>
      </c>
      <c r="S7231" s="9">
        <v>33.799999999999997</v>
      </c>
      <c r="T7231" s="26">
        <v>4.8899999999999997</v>
      </c>
      <c r="U7231" s="8">
        <v>165.29</v>
      </c>
      <c r="V7231" t="s">
        <v>112</v>
      </c>
      <c r="W7231" t="s">
        <v>2007</v>
      </c>
      <c r="X7231" t="s">
        <v>42</v>
      </c>
      <c r="Y7231" t="s">
        <v>1740</v>
      </c>
      <c r="AA7231" s="1">
        <f t="shared" si="772"/>
        <v>46087</v>
      </c>
      <c r="AB7231" s="2">
        <f t="shared" si="773"/>
        <v>3</v>
      </c>
      <c r="AC7231" s="2">
        <f t="shared" si="774"/>
        <v>2026</v>
      </c>
      <c r="AD7231" s="2" t="str">
        <f>IFERROR(VLOOKUP(A7231,'Aux Área'!$A$4:$B$123,2,0),"-")</f>
        <v>TI</v>
      </c>
    </row>
    <row r="7232" spans="1:30" x14ac:dyDescent="0.3">
      <c r="A7232" t="s">
        <v>44</v>
      </c>
      <c r="B7232" t="s">
        <v>478</v>
      </c>
      <c r="C7232" t="s">
        <v>11217</v>
      </c>
      <c r="D7232" t="s">
        <v>2082</v>
      </c>
      <c r="E7232" t="s">
        <v>2083</v>
      </c>
      <c r="F7232" t="s">
        <v>45</v>
      </c>
      <c r="G7232" t="s">
        <v>35</v>
      </c>
      <c r="H7232" t="s">
        <v>36</v>
      </c>
      <c r="I7232" t="s">
        <v>37</v>
      </c>
      <c r="J7232" t="s">
        <v>1665</v>
      </c>
      <c r="K7232" t="s">
        <v>1666</v>
      </c>
      <c r="L7232" t="s">
        <v>301</v>
      </c>
      <c r="M7232" t="s">
        <v>38</v>
      </c>
      <c r="N7232" t="s">
        <v>39</v>
      </c>
      <c r="O7232" s="23">
        <v>329</v>
      </c>
      <c r="P7232" s="9">
        <v>8.9600000000000009</v>
      </c>
      <c r="Q7232" t="s">
        <v>40</v>
      </c>
      <c r="R7232">
        <v>23797</v>
      </c>
      <c r="S7232" s="9">
        <v>36.71</v>
      </c>
      <c r="T7232" s="26">
        <v>4.6900000000000004</v>
      </c>
      <c r="U7232" s="8">
        <v>172.17</v>
      </c>
      <c r="V7232" t="s">
        <v>11218</v>
      </c>
      <c r="W7232" t="s">
        <v>2007</v>
      </c>
      <c r="X7232" t="s">
        <v>42</v>
      </c>
      <c r="Y7232" t="s">
        <v>1740</v>
      </c>
      <c r="AA7232" s="1">
        <f t="shared" si="772"/>
        <v>46087</v>
      </c>
      <c r="AB7232" s="2">
        <f t="shared" si="773"/>
        <v>3</v>
      </c>
      <c r="AC7232" s="2">
        <f t="shared" si="774"/>
        <v>2026</v>
      </c>
      <c r="AD7232" s="2" t="str">
        <f>IFERROR(VLOOKUP(A7232,'Aux Área'!$A$4:$B$123,2,0),"-")</f>
        <v>OPERAÇÃO</v>
      </c>
    </row>
    <row r="7233" spans="1:30" x14ac:dyDescent="0.3">
      <c r="A7233" t="s">
        <v>1295</v>
      </c>
      <c r="B7233" t="s">
        <v>1753</v>
      </c>
      <c r="C7233" t="s">
        <v>11219</v>
      </c>
      <c r="D7233" t="s">
        <v>1297</v>
      </c>
      <c r="E7233" t="s">
        <v>2221</v>
      </c>
      <c r="F7233" t="s">
        <v>1299</v>
      </c>
      <c r="G7233" t="s">
        <v>1135</v>
      </c>
      <c r="H7233" t="s">
        <v>1301</v>
      </c>
      <c r="I7233" t="s">
        <v>839</v>
      </c>
      <c r="J7233" t="s">
        <v>275</v>
      </c>
      <c r="K7233" t="s">
        <v>276</v>
      </c>
      <c r="L7233" t="s">
        <v>124</v>
      </c>
      <c r="M7233" t="s">
        <v>38</v>
      </c>
      <c r="N7233" t="s">
        <v>39</v>
      </c>
      <c r="O7233" s="23">
        <v>0</v>
      </c>
      <c r="P7233" s="23">
        <v>0</v>
      </c>
      <c r="Q7233" t="s">
        <v>40</v>
      </c>
      <c r="R7233" t="s">
        <v>15244</v>
      </c>
      <c r="S7233" s="9">
        <v>42.1</v>
      </c>
      <c r="T7233" s="26">
        <v>4.79</v>
      </c>
      <c r="U7233" s="8">
        <v>201.66</v>
      </c>
      <c r="V7233" t="s">
        <v>11220</v>
      </c>
      <c r="W7233" t="s">
        <v>2007</v>
      </c>
      <c r="X7233" t="s">
        <v>42</v>
      </c>
      <c r="Y7233" t="s">
        <v>1740</v>
      </c>
      <c r="AA7233" s="1">
        <f t="shared" si="772"/>
        <v>46087</v>
      </c>
      <c r="AB7233" s="2">
        <f t="shared" si="773"/>
        <v>3</v>
      </c>
      <c r="AC7233" s="2">
        <f t="shared" si="774"/>
        <v>2026</v>
      </c>
      <c r="AD7233" s="2" t="str">
        <f>IFERROR(VLOOKUP(A7233,'Aux Área'!$A$4:$B$123,2,0),"-")</f>
        <v>LUCCA JR - OP</v>
      </c>
    </row>
    <row r="7234" spans="1:30" x14ac:dyDescent="0.3">
      <c r="A7234" t="s">
        <v>2282</v>
      </c>
      <c r="B7234" t="s">
        <v>4679</v>
      </c>
      <c r="C7234" t="s">
        <v>11221</v>
      </c>
      <c r="D7234" t="s">
        <v>10122</v>
      </c>
      <c r="E7234" t="s">
        <v>9671</v>
      </c>
      <c r="F7234" t="s">
        <v>2285</v>
      </c>
      <c r="G7234" t="s">
        <v>1135</v>
      </c>
      <c r="H7234" t="s">
        <v>2275</v>
      </c>
      <c r="I7234" t="s">
        <v>1497</v>
      </c>
      <c r="J7234" t="s">
        <v>165</v>
      </c>
      <c r="K7234" t="s">
        <v>166</v>
      </c>
      <c r="L7234" t="s">
        <v>167</v>
      </c>
      <c r="M7234" t="s">
        <v>38</v>
      </c>
      <c r="N7234" t="s">
        <v>39</v>
      </c>
      <c r="O7234" s="23">
        <v>388</v>
      </c>
      <c r="P7234" s="9">
        <v>9.9600000000000009</v>
      </c>
      <c r="Q7234" t="s">
        <v>40</v>
      </c>
      <c r="R7234">
        <v>105340</v>
      </c>
      <c r="S7234" s="9">
        <v>38.96</v>
      </c>
      <c r="T7234" s="26">
        <v>4.891</v>
      </c>
      <c r="U7234" s="8">
        <v>190.55</v>
      </c>
      <c r="V7234" t="s">
        <v>41</v>
      </c>
      <c r="W7234" t="s">
        <v>2276</v>
      </c>
      <c r="X7234" t="s">
        <v>42</v>
      </c>
      <c r="Y7234" t="s">
        <v>2277</v>
      </c>
      <c r="AA7234" s="1">
        <f t="shared" si="772"/>
        <v>46087</v>
      </c>
      <c r="AB7234" s="2">
        <f t="shared" si="773"/>
        <v>3</v>
      </c>
      <c r="AC7234" s="2">
        <f t="shared" si="774"/>
        <v>2026</v>
      </c>
      <c r="AD7234" s="2" t="str">
        <f>IFERROR(VLOOKUP(A7234,'Aux Área'!$A$4:$B$123,2,0),"-")</f>
        <v>INSPEÇÃO</v>
      </c>
    </row>
    <row r="7235" spans="1:30" x14ac:dyDescent="0.3">
      <c r="A7235" t="s">
        <v>1979</v>
      </c>
      <c r="B7235" t="s">
        <v>1980</v>
      </c>
      <c r="C7235" t="s">
        <v>11222</v>
      </c>
      <c r="D7235" t="s">
        <v>4102</v>
      </c>
      <c r="E7235" t="s">
        <v>4103</v>
      </c>
      <c r="F7235" t="s">
        <v>1982</v>
      </c>
      <c r="G7235" t="s">
        <v>1495</v>
      </c>
      <c r="H7235" t="s">
        <v>2020</v>
      </c>
      <c r="I7235" t="s">
        <v>2021</v>
      </c>
      <c r="J7235" t="s">
        <v>165</v>
      </c>
      <c r="K7235" t="s">
        <v>166</v>
      </c>
      <c r="L7235" t="s">
        <v>167</v>
      </c>
      <c r="M7235" t="s">
        <v>38</v>
      </c>
      <c r="N7235" t="s">
        <v>668</v>
      </c>
      <c r="O7235" s="23">
        <v>1569</v>
      </c>
      <c r="P7235" s="9">
        <v>1.88</v>
      </c>
      <c r="Q7235" t="s">
        <v>40</v>
      </c>
      <c r="R7235">
        <v>24714</v>
      </c>
      <c r="S7235" s="9">
        <v>833.33</v>
      </c>
      <c r="T7235" s="26">
        <v>6.24</v>
      </c>
      <c r="U7235" s="8">
        <v>5200.0200000000004</v>
      </c>
      <c r="V7235" t="s">
        <v>112</v>
      </c>
      <c r="W7235" t="s">
        <v>1985</v>
      </c>
      <c r="X7235" t="s">
        <v>42</v>
      </c>
      <c r="Y7235" t="s">
        <v>1986</v>
      </c>
      <c r="AA7235" s="1">
        <f t="shared" si="772"/>
        <v>46087</v>
      </c>
      <c r="AB7235" s="2">
        <f t="shared" si="773"/>
        <v>3</v>
      </c>
      <c r="AC7235" s="2">
        <f t="shared" si="774"/>
        <v>2026</v>
      </c>
      <c r="AD7235" s="2" t="str">
        <f>IFERROR(VLOOKUP(A7235,'Aux Área'!$A$4:$B$123,2,0),"-")</f>
        <v>PESADOS</v>
      </c>
    </row>
    <row r="7236" spans="1:30" x14ac:dyDescent="0.3">
      <c r="A7236" t="s">
        <v>1979</v>
      </c>
      <c r="C7236" t="s">
        <v>11222</v>
      </c>
      <c r="F7236" t="s">
        <v>1982</v>
      </c>
      <c r="K7236" t="s">
        <v>166</v>
      </c>
      <c r="N7236" t="s">
        <v>15690</v>
      </c>
      <c r="O7236" t="s">
        <v>15244</v>
      </c>
      <c r="P7236" s="9" t="s">
        <v>15244</v>
      </c>
      <c r="Q7236" t="s">
        <v>40</v>
      </c>
      <c r="R7236" t="s">
        <v>15244</v>
      </c>
      <c r="S7236">
        <v>60</v>
      </c>
      <c r="U7236" s="8">
        <v>378</v>
      </c>
      <c r="AA7236" s="1">
        <f t="shared" si="772"/>
        <v>46087</v>
      </c>
      <c r="AB7236" s="2">
        <f t="shared" si="773"/>
        <v>3</v>
      </c>
      <c r="AC7236" s="2">
        <f t="shared" si="774"/>
        <v>2026</v>
      </c>
      <c r="AD7236" s="2" t="str">
        <f>IFERROR(VLOOKUP(A7236,'Aux Área'!$A$4:$B$123,2,0),"-")</f>
        <v>PESADOS</v>
      </c>
    </row>
    <row r="7237" spans="1:30" x14ac:dyDescent="0.3">
      <c r="A7237" t="s">
        <v>58</v>
      </c>
      <c r="B7237" t="s">
        <v>250</v>
      </c>
      <c r="C7237" t="s">
        <v>11223</v>
      </c>
      <c r="D7237" t="s">
        <v>87</v>
      </c>
      <c r="E7237" t="s">
        <v>88</v>
      </c>
      <c r="F7237" t="s">
        <v>59</v>
      </c>
      <c r="G7237" t="s">
        <v>35</v>
      </c>
      <c r="H7237" t="s">
        <v>36</v>
      </c>
      <c r="I7237" t="s">
        <v>37</v>
      </c>
      <c r="J7237" t="s">
        <v>231</v>
      </c>
      <c r="K7237" t="s">
        <v>232</v>
      </c>
      <c r="L7237" t="s">
        <v>217</v>
      </c>
      <c r="M7237" t="s">
        <v>38</v>
      </c>
      <c r="N7237" t="s">
        <v>39</v>
      </c>
      <c r="O7237" s="23">
        <v>282</v>
      </c>
      <c r="P7237" s="9">
        <v>7.81</v>
      </c>
      <c r="Q7237" t="s">
        <v>40</v>
      </c>
      <c r="R7237">
        <v>82607</v>
      </c>
      <c r="S7237" s="9">
        <v>36.119999999999997</v>
      </c>
      <c r="T7237" s="26">
        <v>4.8609999999999998</v>
      </c>
      <c r="U7237" s="8">
        <v>175.58</v>
      </c>
      <c r="V7237" t="s">
        <v>11224</v>
      </c>
      <c r="W7237" t="s">
        <v>2007</v>
      </c>
      <c r="X7237" t="s">
        <v>42</v>
      </c>
      <c r="Y7237" t="s">
        <v>1740</v>
      </c>
      <c r="AA7237" s="1">
        <f t="shared" si="772"/>
        <v>46087</v>
      </c>
      <c r="AB7237" s="2">
        <f t="shared" si="773"/>
        <v>3</v>
      </c>
      <c r="AC7237" s="2">
        <f t="shared" si="774"/>
        <v>2026</v>
      </c>
      <c r="AD7237" s="2" t="str">
        <f>IFERROR(VLOOKUP(A7237,'Aux Área'!$A$4:$B$123,2,0),"-")</f>
        <v>CONSERVA</v>
      </c>
    </row>
    <row r="7238" spans="1:30" x14ac:dyDescent="0.3">
      <c r="A7238" t="s">
        <v>60</v>
      </c>
      <c r="B7238" t="s">
        <v>614</v>
      </c>
      <c r="C7238" t="s">
        <v>11225</v>
      </c>
      <c r="D7238" t="s">
        <v>1206</v>
      </c>
      <c r="E7238" t="s">
        <v>1207</v>
      </c>
      <c r="F7238" t="s">
        <v>61</v>
      </c>
      <c r="G7238" t="s">
        <v>35</v>
      </c>
      <c r="H7238" t="s">
        <v>36</v>
      </c>
      <c r="I7238" t="s">
        <v>37</v>
      </c>
      <c r="J7238" t="s">
        <v>165</v>
      </c>
      <c r="K7238" t="s">
        <v>166</v>
      </c>
      <c r="L7238" t="s">
        <v>167</v>
      </c>
      <c r="M7238" t="s">
        <v>38</v>
      </c>
      <c r="N7238" t="s">
        <v>39</v>
      </c>
      <c r="O7238" s="23">
        <v>142</v>
      </c>
      <c r="P7238" s="9">
        <v>11.39</v>
      </c>
      <c r="Q7238" t="s">
        <v>40</v>
      </c>
      <c r="R7238">
        <v>38057</v>
      </c>
      <c r="S7238" s="9">
        <v>12.47</v>
      </c>
      <c r="T7238" s="26">
        <v>4.8929999999999998</v>
      </c>
      <c r="U7238" s="8">
        <v>61.01</v>
      </c>
      <c r="V7238" t="s">
        <v>112</v>
      </c>
      <c r="W7238" t="s">
        <v>2007</v>
      </c>
      <c r="X7238" t="s">
        <v>42</v>
      </c>
      <c r="Y7238" t="s">
        <v>1740</v>
      </c>
      <c r="AA7238" s="1">
        <f t="shared" si="772"/>
        <v>46087</v>
      </c>
      <c r="AB7238" s="2">
        <f t="shared" si="773"/>
        <v>3</v>
      </c>
      <c r="AC7238" s="2">
        <f t="shared" si="774"/>
        <v>2026</v>
      </c>
      <c r="AD7238" s="2" t="str">
        <f>IFERROR(VLOOKUP(A7238,'Aux Área'!$A$4:$B$123,2,0),"-")</f>
        <v>QSMS</v>
      </c>
    </row>
    <row r="7239" spans="1:30" x14ac:dyDescent="0.3">
      <c r="A7239" t="s">
        <v>52</v>
      </c>
      <c r="B7239" t="s">
        <v>1449</v>
      </c>
      <c r="C7239" t="s">
        <v>11226</v>
      </c>
      <c r="D7239" t="s">
        <v>3149</v>
      </c>
      <c r="E7239" t="s">
        <v>3150</v>
      </c>
      <c r="F7239" t="s">
        <v>53</v>
      </c>
      <c r="G7239" t="s">
        <v>35</v>
      </c>
      <c r="H7239" t="s">
        <v>36</v>
      </c>
      <c r="I7239" t="s">
        <v>37</v>
      </c>
      <c r="J7239" t="s">
        <v>237</v>
      </c>
      <c r="K7239" t="s">
        <v>238</v>
      </c>
      <c r="L7239" t="s">
        <v>110</v>
      </c>
      <c r="M7239" t="s">
        <v>38</v>
      </c>
      <c r="N7239" t="s">
        <v>39</v>
      </c>
      <c r="O7239" s="23">
        <v>355</v>
      </c>
      <c r="P7239" s="9">
        <v>9.59</v>
      </c>
      <c r="Q7239" t="s">
        <v>40</v>
      </c>
      <c r="R7239">
        <v>72176</v>
      </c>
      <c r="S7239" s="9">
        <v>37</v>
      </c>
      <c r="T7239" s="26">
        <v>4.09</v>
      </c>
      <c r="U7239" s="8">
        <v>151.33000000000001</v>
      </c>
      <c r="V7239" t="s">
        <v>41</v>
      </c>
      <c r="W7239" t="s">
        <v>2007</v>
      </c>
      <c r="X7239" t="s">
        <v>42</v>
      </c>
      <c r="Y7239" t="s">
        <v>1740</v>
      </c>
      <c r="AA7239" s="1">
        <f t="shared" si="772"/>
        <v>46087</v>
      </c>
      <c r="AB7239" s="2">
        <f t="shared" si="773"/>
        <v>3</v>
      </c>
      <c r="AC7239" s="2">
        <f t="shared" si="774"/>
        <v>2026</v>
      </c>
      <c r="AD7239" s="2" t="str">
        <f>IFERROR(VLOOKUP(A7239,'Aux Área'!$A$4:$B$123,2,0),"-")</f>
        <v>OPERAÇÃO</v>
      </c>
    </row>
    <row r="7240" spans="1:30" x14ac:dyDescent="0.3">
      <c r="A7240" t="s">
        <v>11227</v>
      </c>
      <c r="B7240" t="s">
        <v>11228</v>
      </c>
      <c r="C7240" t="s">
        <v>11229</v>
      </c>
      <c r="D7240" t="s">
        <v>11230</v>
      </c>
      <c r="E7240" t="s">
        <v>11231</v>
      </c>
      <c r="F7240" t="s">
        <v>11227</v>
      </c>
      <c r="G7240" t="s">
        <v>35</v>
      </c>
      <c r="H7240" t="s">
        <v>11232</v>
      </c>
      <c r="I7240" t="s">
        <v>839</v>
      </c>
      <c r="J7240" t="s">
        <v>196</v>
      </c>
      <c r="K7240" t="s">
        <v>197</v>
      </c>
      <c r="L7240" t="s">
        <v>84</v>
      </c>
      <c r="M7240" t="s">
        <v>38</v>
      </c>
      <c r="N7240" t="s">
        <v>707</v>
      </c>
      <c r="O7240" s="23">
        <v>0</v>
      </c>
      <c r="P7240" s="9">
        <v>0</v>
      </c>
      <c r="Q7240" t="s">
        <v>40</v>
      </c>
      <c r="R7240">
        <v>10084</v>
      </c>
      <c r="S7240" s="9">
        <v>4.93</v>
      </c>
      <c r="T7240" s="26">
        <v>5.99</v>
      </c>
      <c r="U7240" s="8">
        <v>29.53</v>
      </c>
      <c r="V7240" t="s">
        <v>41</v>
      </c>
      <c r="W7240" t="s">
        <v>2007</v>
      </c>
      <c r="X7240" t="s">
        <v>42</v>
      </c>
      <c r="Y7240" t="s">
        <v>1740</v>
      </c>
      <c r="AA7240" s="1">
        <f t="shared" si="772"/>
        <v>46087</v>
      </c>
      <c r="AB7240" s="2">
        <f t="shared" si="773"/>
        <v>3</v>
      </c>
      <c r="AC7240" s="2">
        <f t="shared" si="774"/>
        <v>2026</v>
      </c>
      <c r="AD7240" s="2" t="str">
        <f>IFERROR(VLOOKUP(A7240,'Aux Área'!$A$4:$B$123,2,0),"-")</f>
        <v>DIRETORIA</v>
      </c>
    </row>
    <row r="7241" spans="1:30" x14ac:dyDescent="0.3">
      <c r="A7241" t="s">
        <v>9674</v>
      </c>
      <c r="B7241" t="s">
        <v>10327</v>
      </c>
      <c r="C7241" t="s">
        <v>11233</v>
      </c>
      <c r="D7241" t="s">
        <v>10329</v>
      </c>
      <c r="E7241" t="s">
        <v>9675</v>
      </c>
      <c r="F7241" t="s">
        <v>15506</v>
      </c>
      <c r="G7241" t="s">
        <v>1300</v>
      </c>
      <c r="H7241" t="s">
        <v>9676</v>
      </c>
      <c r="I7241" t="s">
        <v>37</v>
      </c>
      <c r="J7241" t="s">
        <v>237</v>
      </c>
      <c r="K7241" t="s">
        <v>238</v>
      </c>
      <c r="L7241" t="s">
        <v>110</v>
      </c>
      <c r="M7241" t="s">
        <v>38</v>
      </c>
      <c r="N7241" t="s">
        <v>39</v>
      </c>
      <c r="O7241" s="10">
        <v>467</v>
      </c>
      <c r="P7241" s="24">
        <v>10.6</v>
      </c>
      <c r="Q7241" t="s">
        <v>40</v>
      </c>
      <c r="R7241">
        <v>46667</v>
      </c>
      <c r="S7241" s="9">
        <v>44.04</v>
      </c>
      <c r="T7241" s="26">
        <v>4.0910000000000002</v>
      </c>
      <c r="U7241" s="8">
        <v>180.16</v>
      </c>
      <c r="V7241" t="s">
        <v>112</v>
      </c>
      <c r="W7241" t="s">
        <v>2007</v>
      </c>
      <c r="X7241" t="s">
        <v>42</v>
      </c>
      <c r="Y7241" t="s">
        <v>6209</v>
      </c>
      <c r="AA7241" s="1">
        <f t="shared" si="772"/>
        <v>46087</v>
      </c>
      <c r="AB7241" s="2">
        <f t="shared" si="773"/>
        <v>3</v>
      </c>
      <c r="AC7241" s="2">
        <f t="shared" si="774"/>
        <v>2026</v>
      </c>
      <c r="AD7241" s="2" t="str">
        <f>IFERROR(VLOOKUP(A7241,'Aux Área'!$A$4:$B$123,2,0),"-")</f>
        <v>TI</v>
      </c>
    </row>
    <row r="7242" spans="1:30" x14ac:dyDescent="0.3">
      <c r="A7242" t="s">
        <v>2314</v>
      </c>
      <c r="B7242" t="s">
        <v>4624</v>
      </c>
      <c r="C7242" t="s">
        <v>11234</v>
      </c>
      <c r="D7242" t="s">
        <v>3135</v>
      </c>
      <c r="E7242" t="s">
        <v>3136</v>
      </c>
      <c r="F7242" t="s">
        <v>2317</v>
      </c>
      <c r="G7242" t="s">
        <v>1300</v>
      </c>
      <c r="H7242" t="s">
        <v>1301</v>
      </c>
      <c r="I7242" t="s">
        <v>37</v>
      </c>
      <c r="J7242" t="s">
        <v>231</v>
      </c>
      <c r="K7242" t="s">
        <v>232</v>
      </c>
      <c r="L7242" t="s">
        <v>217</v>
      </c>
      <c r="M7242" t="s">
        <v>38</v>
      </c>
      <c r="N7242" t="s">
        <v>39</v>
      </c>
      <c r="O7242" s="23">
        <v>435</v>
      </c>
      <c r="P7242" s="9">
        <v>9.76</v>
      </c>
      <c r="Q7242" t="s">
        <v>40</v>
      </c>
      <c r="R7242">
        <v>71715</v>
      </c>
      <c r="S7242" s="9">
        <v>44.59</v>
      </c>
      <c r="T7242" s="26">
        <v>4.8600000000000003</v>
      </c>
      <c r="U7242" s="8">
        <v>216.72</v>
      </c>
      <c r="V7242" t="s">
        <v>11235</v>
      </c>
      <c r="W7242" t="s">
        <v>2276</v>
      </c>
      <c r="X7242" t="s">
        <v>42</v>
      </c>
      <c r="Y7242" t="s">
        <v>2277</v>
      </c>
      <c r="AA7242" s="1">
        <f t="shared" si="772"/>
        <v>46087</v>
      </c>
      <c r="AB7242" s="2">
        <f t="shared" si="773"/>
        <v>3</v>
      </c>
      <c r="AC7242" s="2">
        <f t="shared" si="774"/>
        <v>2026</v>
      </c>
      <c r="AD7242" s="2" t="str">
        <f>IFERROR(VLOOKUP(A7242,'Aux Área'!$A$4:$B$123,2,0),"-")</f>
        <v>INSPEÇÃO</v>
      </c>
    </row>
    <row r="7243" spans="1:30" x14ac:dyDescent="0.3">
      <c r="A7243" t="s">
        <v>10689</v>
      </c>
      <c r="B7243" t="s">
        <v>1946</v>
      </c>
      <c r="C7243" t="s">
        <v>11236</v>
      </c>
      <c r="D7243" t="s">
        <v>1948</v>
      </c>
      <c r="E7243" t="s">
        <v>1949</v>
      </c>
      <c r="F7243" t="s">
        <v>653</v>
      </c>
      <c r="G7243" t="s">
        <v>635</v>
      </c>
      <c r="H7243" t="s">
        <v>1571</v>
      </c>
      <c r="I7243" t="s">
        <v>839</v>
      </c>
      <c r="J7243" t="s">
        <v>409</v>
      </c>
      <c r="K7243" t="s">
        <v>410</v>
      </c>
      <c r="L7243" t="s">
        <v>141</v>
      </c>
      <c r="M7243" t="s">
        <v>38</v>
      </c>
      <c r="N7243" t="s">
        <v>668</v>
      </c>
      <c r="O7243" s="23">
        <v>0</v>
      </c>
      <c r="P7243" s="9">
        <v>0</v>
      </c>
      <c r="Q7243" t="s">
        <v>40</v>
      </c>
      <c r="R7243">
        <v>0</v>
      </c>
      <c r="S7243" s="9">
        <v>64.08</v>
      </c>
      <c r="T7243" s="26">
        <v>6.29</v>
      </c>
      <c r="U7243" s="8">
        <v>403.06</v>
      </c>
      <c r="V7243" t="s">
        <v>11237</v>
      </c>
      <c r="W7243" t="s">
        <v>652</v>
      </c>
      <c r="X7243" t="s">
        <v>42</v>
      </c>
      <c r="Y7243" t="s">
        <v>653</v>
      </c>
      <c r="AA7243" s="1">
        <f t="shared" si="772"/>
        <v>46087</v>
      </c>
      <c r="AB7243" s="2">
        <f t="shared" si="773"/>
        <v>3</v>
      </c>
      <c r="AC7243" s="2">
        <f t="shared" si="774"/>
        <v>2026</v>
      </c>
      <c r="AD7243" s="2" t="str">
        <f>IFERROR(VLOOKUP(A7243,'Aux Área'!$A$4:$B$123,2,0),"-")</f>
        <v>SÃO PEDRO</v>
      </c>
    </row>
    <row r="7244" spans="1:30" x14ac:dyDescent="0.3">
      <c r="A7244" t="s">
        <v>10689</v>
      </c>
      <c r="C7244" t="s">
        <v>15710</v>
      </c>
      <c r="F7244" t="s">
        <v>15689</v>
      </c>
      <c r="K7244" t="s">
        <v>410</v>
      </c>
      <c r="N7244" t="s">
        <v>15690</v>
      </c>
      <c r="O7244" s="23">
        <v>0</v>
      </c>
      <c r="P7244" s="23">
        <v>0</v>
      </c>
      <c r="Q7244" t="s">
        <v>40</v>
      </c>
      <c r="R7244">
        <v>0</v>
      </c>
      <c r="S7244">
        <v>13.64</v>
      </c>
      <c r="U7244" s="8">
        <v>47.62</v>
      </c>
      <c r="AA7244" s="1">
        <f t="shared" si="772"/>
        <v>46087</v>
      </c>
      <c r="AB7244" s="2">
        <f t="shared" si="773"/>
        <v>3</v>
      </c>
      <c r="AC7244" s="2">
        <f t="shared" si="774"/>
        <v>2026</v>
      </c>
      <c r="AD7244" s="2" t="str">
        <f>IFERROR(VLOOKUP(A7244,'Aux Área'!$A$4:$B$123,2,0),"-")</f>
        <v>SÃO PEDRO</v>
      </c>
    </row>
    <row r="7245" spans="1:30" x14ac:dyDescent="0.3">
      <c r="A7245" t="s">
        <v>2041</v>
      </c>
      <c r="B7245" t="s">
        <v>2042</v>
      </c>
      <c r="C7245" t="s">
        <v>11238</v>
      </c>
      <c r="D7245" t="s">
        <v>1297</v>
      </c>
      <c r="E7245" t="s">
        <v>2221</v>
      </c>
      <c r="F7245" t="s">
        <v>2044</v>
      </c>
      <c r="G7245" t="s">
        <v>659</v>
      </c>
      <c r="H7245" t="s">
        <v>1996</v>
      </c>
      <c r="I7245" t="s">
        <v>1997</v>
      </c>
      <c r="J7245" t="s">
        <v>231</v>
      </c>
      <c r="K7245" t="s">
        <v>232</v>
      </c>
      <c r="L7245" t="s">
        <v>217</v>
      </c>
      <c r="M7245" t="s">
        <v>38</v>
      </c>
      <c r="N7245" t="s">
        <v>668</v>
      </c>
      <c r="O7245" s="23">
        <v>313</v>
      </c>
      <c r="P7245" s="9">
        <v>7.28</v>
      </c>
      <c r="Q7245" t="s">
        <v>40</v>
      </c>
      <c r="R7245">
        <v>33240</v>
      </c>
      <c r="S7245" s="9">
        <v>42.97</v>
      </c>
      <c r="T7245" s="26">
        <v>6.89</v>
      </c>
      <c r="U7245" s="8">
        <v>296.08</v>
      </c>
      <c r="V7245" t="s">
        <v>11239</v>
      </c>
      <c r="W7245" t="s">
        <v>1985</v>
      </c>
      <c r="X7245" t="s">
        <v>42</v>
      </c>
      <c r="Y7245" t="s">
        <v>1986</v>
      </c>
      <c r="AA7245" s="1">
        <f t="shared" si="772"/>
        <v>46087</v>
      </c>
      <c r="AB7245" s="2">
        <f t="shared" si="773"/>
        <v>3</v>
      </c>
      <c r="AC7245" s="2">
        <f t="shared" si="774"/>
        <v>2026</v>
      </c>
      <c r="AD7245" s="2" t="str">
        <f>IFERROR(VLOOKUP(A7245,'Aux Área'!$A$4:$B$123,2,0),"-")</f>
        <v>PESADOS</v>
      </c>
    </row>
    <row r="7246" spans="1:30" x14ac:dyDescent="0.3">
      <c r="A7246" t="s">
        <v>2041</v>
      </c>
      <c r="C7246" t="s">
        <v>11238</v>
      </c>
      <c r="F7246" t="s">
        <v>2044</v>
      </c>
      <c r="K7246" t="s">
        <v>232</v>
      </c>
      <c r="N7246" t="s">
        <v>15690</v>
      </c>
      <c r="O7246" t="s">
        <v>15244</v>
      </c>
      <c r="P7246" s="9" t="s">
        <v>15244</v>
      </c>
      <c r="Q7246" t="s">
        <v>40</v>
      </c>
      <c r="R7246" t="s">
        <v>15244</v>
      </c>
      <c r="S7246">
        <v>6.01</v>
      </c>
      <c r="U7246" s="8">
        <v>19.86</v>
      </c>
      <c r="AA7246" s="1">
        <f t="shared" si="772"/>
        <v>46087</v>
      </c>
      <c r="AB7246" s="2">
        <f t="shared" si="773"/>
        <v>3</v>
      </c>
      <c r="AC7246" s="2">
        <f t="shared" si="774"/>
        <v>2026</v>
      </c>
      <c r="AD7246" s="2" t="str">
        <f>IFERROR(VLOOKUP(A7246,'Aux Área'!$A$4:$B$123,2,0),"-")</f>
        <v>PESADOS</v>
      </c>
    </row>
    <row r="7247" spans="1:30" x14ac:dyDescent="0.3">
      <c r="A7247" t="s">
        <v>76</v>
      </c>
      <c r="B7247" t="s">
        <v>380</v>
      </c>
      <c r="C7247" t="s">
        <v>11240</v>
      </c>
      <c r="D7247" t="s">
        <v>382</v>
      </c>
      <c r="E7247" t="s">
        <v>383</v>
      </c>
      <c r="F7247" t="s">
        <v>77</v>
      </c>
      <c r="G7247" t="s">
        <v>35</v>
      </c>
      <c r="H7247" t="s">
        <v>36</v>
      </c>
      <c r="I7247" t="s">
        <v>37</v>
      </c>
      <c r="J7247" t="s">
        <v>237</v>
      </c>
      <c r="K7247" t="s">
        <v>238</v>
      </c>
      <c r="L7247" t="s">
        <v>110</v>
      </c>
      <c r="M7247" t="s">
        <v>38</v>
      </c>
      <c r="N7247" t="s">
        <v>39</v>
      </c>
      <c r="O7247" s="23">
        <v>263</v>
      </c>
      <c r="P7247" s="9">
        <v>8.48</v>
      </c>
      <c r="Q7247" t="s">
        <v>40</v>
      </c>
      <c r="R7247">
        <v>60262</v>
      </c>
      <c r="S7247" s="9">
        <v>31</v>
      </c>
      <c r="T7247" s="26">
        <v>4.09</v>
      </c>
      <c r="U7247" s="8">
        <v>126.79</v>
      </c>
      <c r="V7247" t="s">
        <v>41</v>
      </c>
      <c r="W7247" t="s">
        <v>2007</v>
      </c>
      <c r="X7247" t="s">
        <v>42</v>
      </c>
      <c r="Y7247" t="s">
        <v>1740</v>
      </c>
      <c r="AA7247" s="1">
        <f t="shared" si="772"/>
        <v>46087</v>
      </c>
      <c r="AB7247" s="2">
        <f t="shared" si="773"/>
        <v>3</v>
      </c>
      <c r="AC7247" s="2">
        <f t="shared" si="774"/>
        <v>2026</v>
      </c>
      <c r="AD7247" s="2" t="str">
        <f>IFERROR(VLOOKUP(A7247,'Aux Área'!$A$4:$B$123,2,0),"-")</f>
        <v>QSMS</v>
      </c>
    </row>
    <row r="7248" spans="1:30" x14ac:dyDescent="0.3">
      <c r="A7248" t="s">
        <v>2632</v>
      </c>
      <c r="B7248" t="s">
        <v>2633</v>
      </c>
      <c r="C7248" t="s">
        <v>11241</v>
      </c>
      <c r="D7248" t="s">
        <v>8713</v>
      </c>
      <c r="E7248" t="s">
        <v>8714</v>
      </c>
      <c r="F7248" t="s">
        <v>3712</v>
      </c>
      <c r="G7248" t="s">
        <v>1300</v>
      </c>
      <c r="H7248" t="s">
        <v>2635</v>
      </c>
      <c r="I7248" t="s">
        <v>37</v>
      </c>
      <c r="J7248" t="s">
        <v>285</v>
      </c>
      <c r="K7248" t="s">
        <v>286</v>
      </c>
      <c r="L7248" t="s">
        <v>91</v>
      </c>
      <c r="M7248" t="s">
        <v>38</v>
      </c>
      <c r="N7248" t="s">
        <v>39</v>
      </c>
      <c r="O7248" s="23">
        <v>258</v>
      </c>
      <c r="P7248" s="9">
        <v>4.66</v>
      </c>
      <c r="Q7248" t="s">
        <v>40</v>
      </c>
      <c r="R7248">
        <v>12489</v>
      </c>
      <c r="S7248" s="9">
        <v>55.36</v>
      </c>
      <c r="T7248" s="26">
        <v>4.8899999999999997</v>
      </c>
      <c r="U7248" s="8">
        <v>270.70999999999998</v>
      </c>
      <c r="V7248" t="s">
        <v>11242</v>
      </c>
      <c r="W7248" t="s">
        <v>2007</v>
      </c>
      <c r="X7248" t="s">
        <v>42</v>
      </c>
      <c r="Y7248" t="s">
        <v>1740</v>
      </c>
      <c r="AA7248" s="1">
        <f t="shared" si="772"/>
        <v>46087</v>
      </c>
      <c r="AB7248" s="2">
        <f t="shared" si="773"/>
        <v>3</v>
      </c>
      <c r="AC7248" s="2">
        <f t="shared" si="774"/>
        <v>2026</v>
      </c>
      <c r="AD7248" s="2" t="str">
        <f>IFERROR(VLOOKUP(A7248,'Aux Área'!$A$4:$B$123,2,0),"-")</f>
        <v>TI</v>
      </c>
    </row>
    <row r="7249" spans="1:30" x14ac:dyDescent="0.3">
      <c r="A7249" t="s">
        <v>2638</v>
      </c>
      <c r="B7249" t="s">
        <v>4593</v>
      </c>
      <c r="C7249" t="s">
        <v>11243</v>
      </c>
      <c r="D7249" t="s">
        <v>7192</v>
      </c>
      <c r="E7249" t="s">
        <v>7193</v>
      </c>
      <c r="F7249" t="s">
        <v>2641</v>
      </c>
      <c r="G7249" t="s">
        <v>1135</v>
      </c>
      <c r="H7249" t="s">
        <v>2275</v>
      </c>
      <c r="I7249" t="s">
        <v>1497</v>
      </c>
      <c r="J7249" t="s">
        <v>252</v>
      </c>
      <c r="K7249" t="s">
        <v>253</v>
      </c>
      <c r="L7249" t="s">
        <v>124</v>
      </c>
      <c r="M7249" t="s">
        <v>38</v>
      </c>
      <c r="N7249" t="s">
        <v>39</v>
      </c>
      <c r="O7249" s="23">
        <v>465</v>
      </c>
      <c r="P7249" s="9">
        <v>9.9499999999999993</v>
      </c>
      <c r="Q7249" t="s">
        <v>40</v>
      </c>
      <c r="R7249">
        <v>112850</v>
      </c>
      <c r="S7249" s="9">
        <v>46.73</v>
      </c>
      <c r="T7249" s="26">
        <v>4.7910000000000004</v>
      </c>
      <c r="U7249" s="8">
        <v>223.87</v>
      </c>
      <c r="V7249" t="s">
        <v>11244</v>
      </c>
      <c r="W7249" t="s">
        <v>2276</v>
      </c>
      <c r="X7249" t="s">
        <v>42</v>
      </c>
      <c r="Y7249" t="s">
        <v>2277</v>
      </c>
      <c r="AA7249" s="1">
        <f t="shared" si="772"/>
        <v>46087</v>
      </c>
      <c r="AB7249" s="2">
        <f t="shared" si="773"/>
        <v>3</v>
      </c>
      <c r="AC7249" s="2">
        <f t="shared" si="774"/>
        <v>2026</v>
      </c>
      <c r="AD7249" s="2" t="str">
        <f>IFERROR(VLOOKUP(A7249,'Aux Área'!$A$4:$B$123,2,0),"-")</f>
        <v>INSPEÇÃO</v>
      </c>
    </row>
    <row r="7250" spans="1:30" x14ac:dyDescent="0.3">
      <c r="A7250" t="s">
        <v>5620</v>
      </c>
      <c r="B7250" t="s">
        <v>9277</v>
      </c>
      <c r="C7250" t="s">
        <v>11245</v>
      </c>
      <c r="D7250" t="s">
        <v>2160</v>
      </c>
      <c r="E7250" t="s">
        <v>2161</v>
      </c>
      <c r="F7250" t="s">
        <v>6208</v>
      </c>
      <c r="G7250" t="s">
        <v>1135</v>
      </c>
      <c r="H7250" t="s">
        <v>5545</v>
      </c>
      <c r="I7250" t="s">
        <v>839</v>
      </c>
      <c r="J7250" t="s">
        <v>409</v>
      </c>
      <c r="K7250" t="s">
        <v>410</v>
      </c>
      <c r="L7250" t="s">
        <v>141</v>
      </c>
      <c r="M7250" t="s">
        <v>38</v>
      </c>
      <c r="N7250" t="s">
        <v>39</v>
      </c>
      <c r="O7250" s="23">
        <v>353</v>
      </c>
      <c r="P7250" s="9">
        <v>7.72</v>
      </c>
      <c r="Q7250" t="s">
        <v>40</v>
      </c>
      <c r="R7250">
        <v>31399</v>
      </c>
      <c r="S7250" s="9">
        <v>45.73</v>
      </c>
      <c r="T7250" s="26">
        <v>4.6900000000000004</v>
      </c>
      <c r="U7250" s="8">
        <v>214.47</v>
      </c>
      <c r="V7250" t="s">
        <v>11246</v>
      </c>
      <c r="W7250" t="s">
        <v>2276</v>
      </c>
      <c r="X7250" t="s">
        <v>42</v>
      </c>
      <c r="Y7250" t="s">
        <v>2277</v>
      </c>
      <c r="AA7250" s="1">
        <f t="shared" si="772"/>
        <v>46087</v>
      </c>
      <c r="AB7250" s="2">
        <f t="shared" si="773"/>
        <v>3</v>
      </c>
      <c r="AC7250" s="2">
        <f t="shared" si="774"/>
        <v>2026</v>
      </c>
      <c r="AD7250" s="2" t="str">
        <f>IFERROR(VLOOKUP(A7250,'Aux Área'!$A$4:$B$123,2,0),"-")</f>
        <v>INSPEÇÃO</v>
      </c>
    </row>
    <row r="7251" spans="1:30" x14ac:dyDescent="0.3">
      <c r="A7251" t="s">
        <v>44</v>
      </c>
      <c r="B7251" t="s">
        <v>478</v>
      </c>
      <c r="C7251" t="s">
        <v>11247</v>
      </c>
      <c r="D7251" t="s">
        <v>2082</v>
      </c>
      <c r="E7251" t="s">
        <v>2083</v>
      </c>
      <c r="F7251" t="s">
        <v>45</v>
      </c>
      <c r="G7251" t="s">
        <v>35</v>
      </c>
      <c r="H7251" t="s">
        <v>36</v>
      </c>
      <c r="I7251" t="s">
        <v>37</v>
      </c>
      <c r="J7251" t="s">
        <v>231</v>
      </c>
      <c r="K7251" t="s">
        <v>232</v>
      </c>
      <c r="L7251" t="s">
        <v>217</v>
      </c>
      <c r="M7251" t="s">
        <v>38</v>
      </c>
      <c r="N7251" t="s">
        <v>39</v>
      </c>
      <c r="O7251" s="23">
        <v>318</v>
      </c>
      <c r="P7251" s="9">
        <v>9.52</v>
      </c>
      <c r="Q7251" t="s">
        <v>40</v>
      </c>
      <c r="R7251">
        <v>24115</v>
      </c>
      <c r="S7251" s="9">
        <v>33.39</v>
      </c>
      <c r="T7251" s="26">
        <v>4.8600000000000003</v>
      </c>
      <c r="U7251" s="8">
        <v>162.29</v>
      </c>
      <c r="V7251" t="s">
        <v>11248</v>
      </c>
      <c r="W7251" t="s">
        <v>2007</v>
      </c>
      <c r="X7251" t="s">
        <v>42</v>
      </c>
      <c r="Y7251" t="s">
        <v>1740</v>
      </c>
      <c r="AA7251" s="1">
        <f t="shared" si="772"/>
        <v>46087</v>
      </c>
      <c r="AB7251" s="2">
        <f t="shared" si="773"/>
        <v>3</v>
      </c>
      <c r="AC7251" s="2">
        <f t="shared" si="774"/>
        <v>2026</v>
      </c>
      <c r="AD7251" s="2" t="str">
        <f>IFERROR(VLOOKUP(A7251,'Aux Área'!$A$4:$B$123,2,0),"-")</f>
        <v>OPERAÇÃO</v>
      </c>
    </row>
    <row r="7252" spans="1:30" x14ac:dyDescent="0.3">
      <c r="A7252" t="s">
        <v>2208</v>
      </c>
      <c r="B7252" t="s">
        <v>2544</v>
      </c>
      <c r="C7252" t="s">
        <v>11249</v>
      </c>
      <c r="D7252" t="s">
        <v>2468</v>
      </c>
      <c r="E7252" t="s">
        <v>2469</v>
      </c>
      <c r="F7252" t="s">
        <v>2210</v>
      </c>
      <c r="G7252" t="s">
        <v>1135</v>
      </c>
      <c r="H7252" t="s">
        <v>2211</v>
      </c>
      <c r="I7252" t="s">
        <v>37</v>
      </c>
      <c r="J7252" t="s">
        <v>122</v>
      </c>
      <c r="K7252" t="s">
        <v>123</v>
      </c>
      <c r="L7252" t="s">
        <v>124</v>
      </c>
      <c r="M7252" t="s">
        <v>38</v>
      </c>
      <c r="N7252" t="s">
        <v>668</v>
      </c>
      <c r="O7252" s="23">
        <v>379</v>
      </c>
      <c r="P7252" s="9">
        <v>6.16</v>
      </c>
      <c r="Q7252" t="s">
        <v>40</v>
      </c>
      <c r="R7252">
        <v>13268</v>
      </c>
      <c r="S7252" s="9">
        <v>61.49</v>
      </c>
      <c r="T7252" s="26">
        <v>7.0910000000000002</v>
      </c>
      <c r="U7252" s="8">
        <v>436.01</v>
      </c>
      <c r="V7252" t="s">
        <v>3111</v>
      </c>
      <c r="W7252" t="s">
        <v>2007</v>
      </c>
      <c r="X7252" t="s">
        <v>42</v>
      </c>
      <c r="Y7252" t="s">
        <v>1740</v>
      </c>
      <c r="AA7252" s="1">
        <f t="shared" si="772"/>
        <v>46087</v>
      </c>
      <c r="AB7252" s="2">
        <f t="shared" si="773"/>
        <v>3</v>
      </c>
      <c r="AC7252" s="2">
        <f t="shared" si="774"/>
        <v>2026</v>
      </c>
      <c r="AD7252" s="2" t="str">
        <f>IFERROR(VLOOKUP(A7252,'Aux Área'!$A$4:$B$123,2,0),"-")</f>
        <v>APH</v>
      </c>
    </row>
    <row r="7253" spans="1:30" x14ac:dyDescent="0.3">
      <c r="A7253" t="s">
        <v>2212</v>
      </c>
      <c r="B7253" t="s">
        <v>2466</v>
      </c>
      <c r="C7253" t="s">
        <v>11250</v>
      </c>
      <c r="D7253" t="s">
        <v>3121</v>
      </c>
      <c r="E7253" t="s">
        <v>3122</v>
      </c>
      <c r="F7253" t="s">
        <v>2214</v>
      </c>
      <c r="G7253" t="s">
        <v>35</v>
      </c>
      <c r="H7253" t="s">
        <v>2215</v>
      </c>
      <c r="I7253" t="s">
        <v>839</v>
      </c>
      <c r="J7253" t="s">
        <v>1665</v>
      </c>
      <c r="K7253" t="s">
        <v>1666</v>
      </c>
      <c r="L7253" t="s">
        <v>301</v>
      </c>
      <c r="M7253" t="s">
        <v>38</v>
      </c>
      <c r="N7253" t="s">
        <v>668</v>
      </c>
      <c r="O7253" s="23">
        <v>146</v>
      </c>
      <c r="P7253" s="9">
        <v>5.23</v>
      </c>
      <c r="Q7253" t="s">
        <v>40</v>
      </c>
      <c r="R7253">
        <v>13313</v>
      </c>
      <c r="S7253" s="9">
        <v>27.93</v>
      </c>
      <c r="T7253" s="26">
        <v>8.14</v>
      </c>
      <c r="U7253" s="8">
        <v>227.35</v>
      </c>
      <c r="V7253" t="s">
        <v>11251</v>
      </c>
      <c r="W7253" t="s">
        <v>2007</v>
      </c>
      <c r="X7253" t="s">
        <v>42</v>
      </c>
      <c r="Y7253" t="s">
        <v>2217</v>
      </c>
      <c r="AA7253" s="1">
        <f t="shared" si="772"/>
        <v>46087</v>
      </c>
      <c r="AB7253" s="2">
        <f t="shared" si="773"/>
        <v>3</v>
      </c>
      <c r="AC7253" s="2">
        <f t="shared" si="774"/>
        <v>2026</v>
      </c>
      <c r="AD7253" s="2" t="str">
        <f>IFERROR(VLOOKUP(A7253,'Aux Área'!$A$4:$B$123,2,0),"-")</f>
        <v>APH</v>
      </c>
    </row>
    <row r="7254" spans="1:30" x14ac:dyDescent="0.3">
      <c r="A7254" t="s">
        <v>2278</v>
      </c>
      <c r="B7254" t="s">
        <v>4664</v>
      </c>
      <c r="C7254" t="s">
        <v>11252</v>
      </c>
      <c r="D7254" t="s">
        <v>3243</v>
      </c>
      <c r="E7254" t="s">
        <v>3244</v>
      </c>
      <c r="F7254" t="s">
        <v>2281</v>
      </c>
      <c r="G7254" t="s">
        <v>1135</v>
      </c>
      <c r="H7254" t="s">
        <v>2275</v>
      </c>
      <c r="I7254" t="s">
        <v>1497</v>
      </c>
      <c r="J7254" t="s">
        <v>169</v>
      </c>
      <c r="K7254" t="s">
        <v>170</v>
      </c>
      <c r="L7254" t="s">
        <v>124</v>
      </c>
      <c r="M7254" t="s">
        <v>38</v>
      </c>
      <c r="N7254" t="s">
        <v>39</v>
      </c>
      <c r="O7254" s="23">
        <v>334</v>
      </c>
      <c r="P7254" s="9">
        <v>8.9499999999999993</v>
      </c>
      <c r="Q7254" t="s">
        <v>40</v>
      </c>
      <c r="R7254">
        <v>125874</v>
      </c>
      <c r="S7254" s="9">
        <v>37.31</v>
      </c>
      <c r="T7254" s="26">
        <v>4.891</v>
      </c>
      <c r="U7254" s="8">
        <v>182.49</v>
      </c>
      <c r="V7254" t="s">
        <v>41</v>
      </c>
      <c r="W7254" t="s">
        <v>2276</v>
      </c>
      <c r="X7254" t="s">
        <v>42</v>
      </c>
      <c r="Y7254" t="s">
        <v>2277</v>
      </c>
      <c r="AA7254" s="1">
        <f t="shared" si="772"/>
        <v>46087</v>
      </c>
      <c r="AB7254" s="2">
        <f t="shared" si="773"/>
        <v>3</v>
      </c>
      <c r="AC7254" s="2">
        <f t="shared" si="774"/>
        <v>2026</v>
      </c>
      <c r="AD7254" s="2" t="str">
        <f>IFERROR(VLOOKUP(A7254,'Aux Área'!$A$4:$B$123,2,0),"-")</f>
        <v>INSPEÇÃO</v>
      </c>
    </row>
    <row r="7255" spans="1:30" x14ac:dyDescent="0.3">
      <c r="A7255" t="s">
        <v>662</v>
      </c>
      <c r="B7255" t="s">
        <v>183</v>
      </c>
      <c r="C7255" t="s">
        <v>11253</v>
      </c>
      <c r="D7255" t="s">
        <v>1568</v>
      </c>
      <c r="E7255" t="s">
        <v>1569</v>
      </c>
      <c r="F7255" t="s">
        <v>653</v>
      </c>
      <c r="G7255" t="s">
        <v>1495</v>
      </c>
      <c r="H7255" t="s">
        <v>1571</v>
      </c>
      <c r="I7255" t="s">
        <v>1497</v>
      </c>
      <c r="J7255" t="s">
        <v>1100</v>
      </c>
      <c r="K7255" t="s">
        <v>1101</v>
      </c>
      <c r="L7255" t="s">
        <v>181</v>
      </c>
      <c r="M7255" t="s">
        <v>38</v>
      </c>
      <c r="N7255" t="s">
        <v>668</v>
      </c>
      <c r="O7255" s="23">
        <v>0</v>
      </c>
      <c r="P7255" s="9">
        <v>0</v>
      </c>
      <c r="Q7255" t="s">
        <v>40</v>
      </c>
      <c r="R7255">
        <v>0</v>
      </c>
      <c r="S7255" s="9">
        <v>104.6</v>
      </c>
      <c r="T7255" s="26">
        <v>6.49</v>
      </c>
      <c r="U7255" s="8">
        <v>678.85</v>
      </c>
      <c r="V7255" t="s">
        <v>11254</v>
      </c>
      <c r="W7255" t="s">
        <v>652</v>
      </c>
      <c r="X7255" t="s">
        <v>42</v>
      </c>
      <c r="Y7255" t="s">
        <v>653</v>
      </c>
      <c r="AA7255" s="1">
        <f t="shared" si="772"/>
        <v>46087</v>
      </c>
      <c r="AB7255" s="2">
        <f t="shared" si="773"/>
        <v>3</v>
      </c>
      <c r="AC7255" s="2">
        <f t="shared" si="774"/>
        <v>2026</v>
      </c>
      <c r="AD7255" s="2" t="str">
        <f>IFERROR(VLOOKUP(A7255,'Aux Área'!$A$4:$B$123,2,0),"-")</f>
        <v>SÃO PEDRO</v>
      </c>
    </row>
    <row r="7256" spans="1:30" x14ac:dyDescent="0.3">
      <c r="A7256" t="s">
        <v>56</v>
      </c>
      <c r="B7256" t="s">
        <v>266</v>
      </c>
      <c r="C7256" t="s">
        <v>11255</v>
      </c>
      <c r="D7256" t="s">
        <v>120</v>
      </c>
      <c r="E7256" t="s">
        <v>121</v>
      </c>
      <c r="F7256" t="s">
        <v>57</v>
      </c>
      <c r="G7256" t="s">
        <v>35</v>
      </c>
      <c r="H7256" t="s">
        <v>36</v>
      </c>
      <c r="I7256" t="s">
        <v>37</v>
      </c>
      <c r="J7256" t="s">
        <v>248</v>
      </c>
      <c r="K7256" t="s">
        <v>249</v>
      </c>
      <c r="L7256" t="s">
        <v>207</v>
      </c>
      <c r="M7256" t="s">
        <v>38</v>
      </c>
      <c r="N7256" t="s">
        <v>39</v>
      </c>
      <c r="O7256" s="23">
        <v>368</v>
      </c>
      <c r="P7256" s="9">
        <v>9.7100000000000009</v>
      </c>
      <c r="Q7256" t="s">
        <v>40</v>
      </c>
      <c r="R7256">
        <v>50259</v>
      </c>
      <c r="S7256" s="9">
        <v>37.880000000000003</v>
      </c>
      <c r="T7256" s="26">
        <v>5.2889999999999997</v>
      </c>
      <c r="U7256" s="8">
        <v>200.34</v>
      </c>
      <c r="V7256" t="s">
        <v>112</v>
      </c>
      <c r="W7256" t="s">
        <v>2007</v>
      </c>
      <c r="X7256" t="s">
        <v>42</v>
      </c>
      <c r="Y7256" t="s">
        <v>1740</v>
      </c>
      <c r="AA7256" s="1">
        <f t="shared" si="772"/>
        <v>46087</v>
      </c>
      <c r="AB7256" s="2">
        <f t="shared" si="773"/>
        <v>3</v>
      </c>
      <c r="AC7256" s="2">
        <f t="shared" si="774"/>
        <v>2026</v>
      </c>
      <c r="AD7256" s="2" t="str">
        <f>IFERROR(VLOOKUP(A7256,'Aux Área'!$A$4:$B$123,2,0),"-")</f>
        <v>CONSERVA</v>
      </c>
    </row>
    <row r="7257" spans="1:30" x14ac:dyDescent="0.3">
      <c r="A7257" t="s">
        <v>2306</v>
      </c>
      <c r="B7257" t="s">
        <v>4613</v>
      </c>
      <c r="C7257" t="s">
        <v>11256</v>
      </c>
      <c r="D7257" t="s">
        <v>4386</v>
      </c>
      <c r="E7257" t="s">
        <v>4387</v>
      </c>
      <c r="F7257" t="s">
        <v>2309</v>
      </c>
      <c r="G7257" t="s">
        <v>1135</v>
      </c>
      <c r="H7257" t="s">
        <v>2275</v>
      </c>
      <c r="I7257" t="s">
        <v>1497</v>
      </c>
      <c r="J7257" t="s">
        <v>1665</v>
      </c>
      <c r="K7257" t="s">
        <v>1666</v>
      </c>
      <c r="L7257" t="s">
        <v>301</v>
      </c>
      <c r="M7257" t="s">
        <v>38</v>
      </c>
      <c r="N7257" t="s">
        <v>39</v>
      </c>
      <c r="O7257" s="23">
        <v>376</v>
      </c>
      <c r="P7257" s="9">
        <v>8.5399999999999991</v>
      </c>
      <c r="Q7257" t="s">
        <v>40</v>
      </c>
      <c r="R7257">
        <v>122038</v>
      </c>
      <c r="S7257" s="9">
        <v>44.03</v>
      </c>
      <c r="T7257" s="26">
        <v>4.6900000000000004</v>
      </c>
      <c r="U7257" s="8">
        <v>206.5</v>
      </c>
      <c r="V7257" t="s">
        <v>11257</v>
      </c>
      <c r="W7257" t="s">
        <v>2276</v>
      </c>
      <c r="X7257" t="s">
        <v>42</v>
      </c>
      <c r="Y7257" t="s">
        <v>2277</v>
      </c>
      <c r="AA7257" s="1">
        <f t="shared" si="772"/>
        <v>46087</v>
      </c>
      <c r="AB7257" s="2">
        <f t="shared" si="773"/>
        <v>3</v>
      </c>
      <c r="AC7257" s="2">
        <f t="shared" si="774"/>
        <v>2026</v>
      </c>
      <c r="AD7257" s="2" t="str">
        <f>IFERROR(VLOOKUP(A7257,'Aux Área'!$A$4:$B$123,2,0),"-")</f>
        <v>INSPEÇÃO</v>
      </c>
    </row>
    <row r="7258" spans="1:30" x14ac:dyDescent="0.3">
      <c r="A7258" t="s">
        <v>2347</v>
      </c>
      <c r="B7258" t="s">
        <v>2348</v>
      </c>
      <c r="C7258" t="s">
        <v>11258</v>
      </c>
      <c r="D7258" t="s">
        <v>3633</v>
      </c>
      <c r="E7258" t="s">
        <v>3634</v>
      </c>
      <c r="F7258" t="s">
        <v>2350</v>
      </c>
      <c r="G7258" t="s">
        <v>659</v>
      </c>
      <c r="H7258" t="s">
        <v>1996</v>
      </c>
      <c r="I7258" t="s">
        <v>1997</v>
      </c>
      <c r="J7258" t="s">
        <v>492</v>
      </c>
      <c r="K7258" t="s">
        <v>493</v>
      </c>
      <c r="L7258" t="s">
        <v>110</v>
      </c>
      <c r="M7258" t="s">
        <v>38</v>
      </c>
      <c r="N7258" t="s">
        <v>668</v>
      </c>
      <c r="O7258" s="23">
        <v>249</v>
      </c>
      <c r="P7258" s="9">
        <v>5.4</v>
      </c>
      <c r="Q7258" t="s">
        <v>40</v>
      </c>
      <c r="R7258">
        <v>33230</v>
      </c>
      <c r="S7258" s="9">
        <v>46.14</v>
      </c>
      <c r="T7258" s="26">
        <v>6.69</v>
      </c>
      <c r="U7258" s="8">
        <v>308.67</v>
      </c>
      <c r="V7258" t="s">
        <v>41</v>
      </c>
      <c r="W7258" t="s">
        <v>1985</v>
      </c>
      <c r="X7258" t="s">
        <v>42</v>
      </c>
      <c r="Y7258" t="s">
        <v>1986</v>
      </c>
      <c r="AA7258" s="1">
        <f t="shared" si="772"/>
        <v>46087</v>
      </c>
      <c r="AB7258" s="2">
        <f t="shared" si="773"/>
        <v>3</v>
      </c>
      <c r="AC7258" s="2">
        <f t="shared" si="774"/>
        <v>2026</v>
      </c>
      <c r="AD7258" s="2" t="str">
        <f>IFERROR(VLOOKUP(A7258,'Aux Área'!$A$4:$B$123,2,0),"-")</f>
        <v>PESADOS</v>
      </c>
    </row>
    <row r="7259" spans="1:30" x14ac:dyDescent="0.3">
      <c r="A7259" t="s">
        <v>70</v>
      </c>
      <c r="B7259" t="s">
        <v>272</v>
      </c>
      <c r="C7259" t="s">
        <v>11259</v>
      </c>
      <c r="D7259" t="s">
        <v>460</v>
      </c>
      <c r="E7259" t="s">
        <v>461</v>
      </c>
      <c r="F7259" t="s">
        <v>71</v>
      </c>
      <c r="G7259" t="s">
        <v>35</v>
      </c>
      <c r="H7259" t="s">
        <v>36</v>
      </c>
      <c r="I7259" t="s">
        <v>37</v>
      </c>
      <c r="J7259" t="s">
        <v>147</v>
      </c>
      <c r="K7259" t="s">
        <v>148</v>
      </c>
      <c r="L7259" t="s">
        <v>84</v>
      </c>
      <c r="M7259" t="s">
        <v>38</v>
      </c>
      <c r="N7259" t="s">
        <v>39</v>
      </c>
      <c r="O7259" s="23">
        <v>360</v>
      </c>
      <c r="P7259" s="9">
        <v>8.39</v>
      </c>
      <c r="Q7259" t="s">
        <v>40</v>
      </c>
      <c r="R7259">
        <v>13899</v>
      </c>
      <c r="S7259" s="9">
        <v>42.89</v>
      </c>
      <c r="T7259" s="26">
        <v>4.2910000000000004</v>
      </c>
      <c r="U7259" s="8">
        <v>184.03</v>
      </c>
      <c r="V7259" t="s">
        <v>246</v>
      </c>
      <c r="W7259" t="s">
        <v>2007</v>
      </c>
      <c r="X7259" t="s">
        <v>42</v>
      </c>
      <c r="Y7259" t="s">
        <v>1740</v>
      </c>
      <c r="AA7259" s="1">
        <f t="shared" si="772"/>
        <v>46087</v>
      </c>
      <c r="AB7259" s="2">
        <f t="shared" si="773"/>
        <v>3</v>
      </c>
      <c r="AC7259" s="2">
        <f t="shared" si="774"/>
        <v>2026</v>
      </c>
      <c r="AD7259" s="2" t="str">
        <f>IFERROR(VLOOKUP(A7259,'Aux Área'!$A$4:$B$123,2,0),"-")</f>
        <v>QSMS</v>
      </c>
    </row>
    <row r="7260" spans="1:30" x14ac:dyDescent="0.3">
      <c r="A7260" t="s">
        <v>2643</v>
      </c>
      <c r="B7260" t="s">
        <v>2307</v>
      </c>
      <c r="C7260" t="s">
        <v>11260</v>
      </c>
      <c r="D7260" t="s">
        <v>7207</v>
      </c>
      <c r="E7260" t="s">
        <v>7208</v>
      </c>
      <c r="F7260" t="s">
        <v>2646</v>
      </c>
      <c r="G7260" t="s">
        <v>1300</v>
      </c>
      <c r="H7260" t="s">
        <v>1301</v>
      </c>
      <c r="I7260" t="s">
        <v>37</v>
      </c>
      <c r="J7260" t="s">
        <v>172</v>
      </c>
      <c r="K7260" t="s">
        <v>173</v>
      </c>
      <c r="L7260" t="s">
        <v>124</v>
      </c>
      <c r="M7260" t="s">
        <v>38</v>
      </c>
      <c r="N7260" t="s">
        <v>39</v>
      </c>
      <c r="O7260" s="23">
        <v>283</v>
      </c>
      <c r="P7260" s="9">
        <v>9.9600000000000009</v>
      </c>
      <c r="Q7260" t="s">
        <v>40</v>
      </c>
      <c r="R7260">
        <v>119059</v>
      </c>
      <c r="S7260" s="9">
        <v>28.42</v>
      </c>
      <c r="T7260" s="26">
        <v>4.5910000000000002</v>
      </c>
      <c r="U7260" s="8">
        <v>130.49</v>
      </c>
      <c r="V7260" t="s">
        <v>7258</v>
      </c>
      <c r="W7260" t="s">
        <v>2276</v>
      </c>
      <c r="X7260" t="s">
        <v>42</v>
      </c>
      <c r="Y7260" t="s">
        <v>2277</v>
      </c>
      <c r="AA7260" s="1">
        <f t="shared" si="772"/>
        <v>46087</v>
      </c>
      <c r="AB7260" s="2">
        <f t="shared" si="773"/>
        <v>3</v>
      </c>
      <c r="AC7260" s="2">
        <f t="shared" si="774"/>
        <v>2026</v>
      </c>
      <c r="AD7260" s="2" t="str">
        <f>IFERROR(VLOOKUP(A7260,'Aux Área'!$A$4:$B$123,2,0),"-")</f>
        <v>INSPEÇÃO</v>
      </c>
    </row>
    <row r="7261" spans="1:30" x14ac:dyDescent="0.3">
      <c r="A7261" t="s">
        <v>58</v>
      </c>
      <c r="B7261" t="s">
        <v>250</v>
      </c>
      <c r="C7261" t="s">
        <v>11261</v>
      </c>
      <c r="D7261" t="s">
        <v>87</v>
      </c>
      <c r="E7261" t="s">
        <v>88</v>
      </c>
      <c r="F7261" t="s">
        <v>59</v>
      </c>
      <c r="G7261" t="s">
        <v>35</v>
      </c>
      <c r="H7261" t="s">
        <v>36</v>
      </c>
      <c r="I7261" t="s">
        <v>37</v>
      </c>
      <c r="J7261" t="s">
        <v>188</v>
      </c>
      <c r="K7261" t="s">
        <v>189</v>
      </c>
      <c r="L7261" t="s">
        <v>190</v>
      </c>
      <c r="M7261" t="s">
        <v>38</v>
      </c>
      <c r="N7261" t="s">
        <v>39</v>
      </c>
      <c r="O7261" s="23">
        <v>300</v>
      </c>
      <c r="P7261" s="9">
        <v>7.8</v>
      </c>
      <c r="Q7261" t="s">
        <v>40</v>
      </c>
      <c r="R7261">
        <v>82907</v>
      </c>
      <c r="S7261" s="9">
        <v>38.450000000000003</v>
      </c>
      <c r="T7261" s="26">
        <v>4.99</v>
      </c>
      <c r="U7261" s="8">
        <v>191.87</v>
      </c>
      <c r="V7261" t="s">
        <v>41</v>
      </c>
      <c r="W7261" t="s">
        <v>2007</v>
      </c>
      <c r="X7261" t="s">
        <v>42</v>
      </c>
      <c r="Y7261" t="s">
        <v>1740</v>
      </c>
      <c r="AA7261" s="1">
        <f t="shared" si="772"/>
        <v>46087</v>
      </c>
      <c r="AB7261" s="2">
        <f t="shared" si="773"/>
        <v>3</v>
      </c>
      <c r="AC7261" s="2">
        <f t="shared" si="774"/>
        <v>2026</v>
      </c>
      <c r="AD7261" s="2" t="str">
        <f>IFERROR(VLOOKUP(A7261,'Aux Área'!$A$4:$B$123,2,0),"-")</f>
        <v>CONSERVA</v>
      </c>
    </row>
    <row r="7262" spans="1:30" x14ac:dyDescent="0.3">
      <c r="A7262" t="s">
        <v>3092</v>
      </c>
      <c r="B7262" t="s">
        <v>4774</v>
      </c>
      <c r="C7262" t="s">
        <v>11262</v>
      </c>
      <c r="D7262" t="s">
        <v>3285</v>
      </c>
      <c r="E7262" t="s">
        <v>3286</v>
      </c>
      <c r="F7262" t="s">
        <v>3594</v>
      </c>
      <c r="G7262" t="s">
        <v>1135</v>
      </c>
      <c r="H7262" t="s">
        <v>2275</v>
      </c>
      <c r="I7262" t="s">
        <v>1497</v>
      </c>
      <c r="J7262" t="s">
        <v>188</v>
      </c>
      <c r="K7262" t="s">
        <v>189</v>
      </c>
      <c r="L7262" t="s">
        <v>190</v>
      </c>
      <c r="M7262" t="s">
        <v>38</v>
      </c>
      <c r="N7262" t="s">
        <v>39</v>
      </c>
      <c r="O7262" s="23">
        <v>392</v>
      </c>
      <c r="P7262" s="9">
        <v>8.3000000000000007</v>
      </c>
      <c r="Q7262" t="s">
        <v>40</v>
      </c>
      <c r="R7262">
        <v>105340</v>
      </c>
      <c r="S7262" s="9">
        <v>47.21</v>
      </c>
      <c r="T7262" s="26">
        <v>4.99</v>
      </c>
      <c r="U7262" s="8">
        <v>235.58</v>
      </c>
      <c r="V7262" t="s">
        <v>41</v>
      </c>
      <c r="W7262" t="s">
        <v>2276</v>
      </c>
      <c r="X7262" t="s">
        <v>42</v>
      </c>
      <c r="Y7262" t="s">
        <v>2277</v>
      </c>
      <c r="AA7262" s="1">
        <f t="shared" si="772"/>
        <v>46087</v>
      </c>
      <c r="AB7262" s="2">
        <f t="shared" si="773"/>
        <v>3</v>
      </c>
      <c r="AC7262" s="2">
        <f t="shared" si="774"/>
        <v>2026</v>
      </c>
      <c r="AD7262" s="2" t="str">
        <f>IFERROR(VLOOKUP(A7262,'Aux Área'!$A$4:$B$123,2,0),"-")</f>
        <v>INSPEÇÃO</v>
      </c>
    </row>
    <row r="7263" spans="1:30" x14ac:dyDescent="0.3">
      <c r="A7263" t="s">
        <v>2189</v>
      </c>
      <c r="B7263" t="s">
        <v>10781</v>
      </c>
      <c r="C7263" t="s">
        <v>11263</v>
      </c>
      <c r="D7263" t="s">
        <v>10214</v>
      </c>
      <c r="E7263" t="s">
        <v>9672</v>
      </c>
      <c r="F7263" t="s">
        <v>2192</v>
      </c>
      <c r="G7263" t="s">
        <v>1135</v>
      </c>
      <c r="H7263" t="s">
        <v>2185</v>
      </c>
      <c r="I7263" t="s">
        <v>2186</v>
      </c>
      <c r="J7263" t="s">
        <v>169</v>
      </c>
      <c r="K7263" t="s">
        <v>170</v>
      </c>
      <c r="L7263" t="s">
        <v>124</v>
      </c>
      <c r="M7263" t="s">
        <v>38</v>
      </c>
      <c r="N7263" t="s">
        <v>668</v>
      </c>
      <c r="O7263" s="23">
        <v>791</v>
      </c>
      <c r="P7263" s="9">
        <v>15.45</v>
      </c>
      <c r="Q7263" t="s">
        <v>40</v>
      </c>
      <c r="R7263">
        <v>35457</v>
      </c>
      <c r="S7263" s="9">
        <v>51.19</v>
      </c>
      <c r="T7263" s="26">
        <v>6.95</v>
      </c>
      <c r="U7263" s="8">
        <v>355.77</v>
      </c>
      <c r="V7263" t="s">
        <v>41</v>
      </c>
      <c r="W7263" t="s">
        <v>2007</v>
      </c>
      <c r="X7263" t="s">
        <v>42</v>
      </c>
      <c r="Y7263" t="s">
        <v>2188</v>
      </c>
      <c r="AA7263" s="1">
        <f t="shared" si="772"/>
        <v>46087</v>
      </c>
      <c r="AB7263" s="2">
        <f t="shared" si="773"/>
        <v>3</v>
      </c>
      <c r="AC7263" s="2">
        <f t="shared" si="774"/>
        <v>2026</v>
      </c>
      <c r="AD7263" s="2" t="str">
        <f>IFERROR(VLOOKUP(A7263,'Aux Área'!$A$4:$B$123,2,0),"-")</f>
        <v>INSPEÇÃO</v>
      </c>
    </row>
    <row r="7264" spans="1:30" x14ac:dyDescent="0.3">
      <c r="A7264" t="s">
        <v>2282</v>
      </c>
      <c r="B7264" t="s">
        <v>4679</v>
      </c>
      <c r="C7264" t="s">
        <v>11264</v>
      </c>
      <c r="D7264" t="s">
        <v>7064</v>
      </c>
      <c r="E7264" t="s">
        <v>7065</v>
      </c>
      <c r="F7264" t="s">
        <v>2285</v>
      </c>
      <c r="G7264" t="s">
        <v>1135</v>
      </c>
      <c r="H7264" t="s">
        <v>2275</v>
      </c>
      <c r="I7264" t="s">
        <v>1497</v>
      </c>
      <c r="J7264" t="s">
        <v>409</v>
      </c>
      <c r="K7264" t="s">
        <v>410</v>
      </c>
      <c r="L7264" t="s">
        <v>141</v>
      </c>
      <c r="M7264" t="s">
        <v>38</v>
      </c>
      <c r="N7264" t="s">
        <v>39</v>
      </c>
      <c r="O7264" s="23">
        <v>274</v>
      </c>
      <c r="P7264" s="9">
        <v>8.2100000000000009</v>
      </c>
      <c r="Q7264" t="s">
        <v>40</v>
      </c>
      <c r="R7264">
        <v>105614</v>
      </c>
      <c r="S7264" s="9">
        <v>33.36</v>
      </c>
      <c r="T7264" s="26">
        <v>4.6900000000000004</v>
      </c>
      <c r="U7264" s="8">
        <v>156.46</v>
      </c>
      <c r="V7264" t="s">
        <v>11265</v>
      </c>
      <c r="W7264" t="s">
        <v>2276</v>
      </c>
      <c r="X7264" t="s">
        <v>42</v>
      </c>
      <c r="Y7264" t="s">
        <v>2277</v>
      </c>
      <c r="AA7264" s="1">
        <f t="shared" si="772"/>
        <v>46087</v>
      </c>
      <c r="AB7264" s="2">
        <f t="shared" si="773"/>
        <v>3</v>
      </c>
      <c r="AC7264" s="2">
        <f t="shared" si="774"/>
        <v>2026</v>
      </c>
      <c r="AD7264" s="2" t="str">
        <f>IFERROR(VLOOKUP(A7264,'Aux Área'!$A$4:$B$123,2,0),"-")</f>
        <v>INSPEÇÃO</v>
      </c>
    </row>
    <row r="7265" spans="1:30" x14ac:dyDescent="0.3">
      <c r="A7265" t="s">
        <v>2477</v>
      </c>
      <c r="B7265" t="s">
        <v>2478</v>
      </c>
      <c r="C7265" t="s">
        <v>11266</v>
      </c>
      <c r="D7265" t="s">
        <v>2885</v>
      </c>
      <c r="E7265" t="s">
        <v>2886</v>
      </c>
      <c r="F7265" t="s">
        <v>2480</v>
      </c>
      <c r="G7265" t="s">
        <v>659</v>
      </c>
      <c r="H7265" t="s">
        <v>2215</v>
      </c>
      <c r="I7265" t="s">
        <v>667</v>
      </c>
      <c r="J7265" t="s">
        <v>188</v>
      </c>
      <c r="K7265" t="s">
        <v>189</v>
      </c>
      <c r="L7265" t="s">
        <v>190</v>
      </c>
      <c r="M7265" t="s">
        <v>38</v>
      </c>
      <c r="N7265" t="s">
        <v>668</v>
      </c>
      <c r="O7265" s="23">
        <v>255</v>
      </c>
      <c r="P7265" s="9">
        <v>5.21</v>
      </c>
      <c r="Q7265" t="s">
        <v>40</v>
      </c>
      <c r="R7265">
        <v>10260</v>
      </c>
      <c r="S7265" s="9">
        <v>48.97</v>
      </c>
      <c r="T7265" s="26">
        <v>7.2910000000000004</v>
      </c>
      <c r="U7265" s="8">
        <v>357.02</v>
      </c>
      <c r="V7265" t="s">
        <v>41</v>
      </c>
      <c r="W7265" t="s">
        <v>2007</v>
      </c>
      <c r="X7265" t="s">
        <v>42</v>
      </c>
      <c r="Y7265" t="s">
        <v>1740</v>
      </c>
      <c r="AA7265" s="1">
        <f t="shared" si="772"/>
        <v>46087</v>
      </c>
      <c r="AB7265" s="2">
        <f t="shared" si="773"/>
        <v>3</v>
      </c>
      <c r="AC7265" s="2">
        <f t="shared" si="774"/>
        <v>2026</v>
      </c>
      <c r="AD7265" s="2" t="str">
        <f>IFERROR(VLOOKUP(A7265,'Aux Área'!$A$4:$B$123,2,0),"-")</f>
        <v>APH</v>
      </c>
    </row>
    <row r="7266" spans="1:30" x14ac:dyDescent="0.3">
      <c r="A7266" t="s">
        <v>2477</v>
      </c>
      <c r="C7266" t="s">
        <v>11266</v>
      </c>
      <c r="F7266" t="s">
        <v>2480</v>
      </c>
      <c r="K7266" t="s">
        <v>189</v>
      </c>
      <c r="N7266" t="s">
        <v>15690</v>
      </c>
      <c r="O7266" t="s">
        <v>15244</v>
      </c>
      <c r="P7266" s="9" t="s">
        <v>15244</v>
      </c>
      <c r="Q7266" t="s">
        <v>40</v>
      </c>
      <c r="R7266" t="s">
        <v>15244</v>
      </c>
      <c r="S7266">
        <v>2</v>
      </c>
      <c r="U7266" s="8">
        <v>7.98</v>
      </c>
      <c r="AA7266" s="1">
        <f t="shared" si="772"/>
        <v>46087</v>
      </c>
      <c r="AB7266" s="2">
        <f t="shared" si="773"/>
        <v>3</v>
      </c>
      <c r="AC7266" s="2">
        <f t="shared" si="774"/>
        <v>2026</v>
      </c>
      <c r="AD7266" s="2" t="str">
        <f>IFERROR(VLOOKUP(A7266,'Aux Área'!$A$4:$B$123,2,0),"-")</f>
        <v>APH</v>
      </c>
    </row>
    <row r="7267" spans="1:30" x14ac:dyDescent="0.3">
      <c r="A7267" t="s">
        <v>2278</v>
      </c>
      <c r="B7267" t="s">
        <v>4664</v>
      </c>
      <c r="C7267" t="s">
        <v>11267</v>
      </c>
      <c r="D7267" t="s">
        <v>5015</v>
      </c>
      <c r="E7267" t="s">
        <v>5016</v>
      </c>
      <c r="F7267" t="s">
        <v>2281</v>
      </c>
      <c r="G7267" t="s">
        <v>1135</v>
      </c>
      <c r="H7267" t="s">
        <v>2275</v>
      </c>
      <c r="I7267" t="s">
        <v>1497</v>
      </c>
      <c r="J7267" t="s">
        <v>169</v>
      </c>
      <c r="K7267" t="s">
        <v>170</v>
      </c>
      <c r="L7267" t="s">
        <v>124</v>
      </c>
      <c r="M7267" t="s">
        <v>38</v>
      </c>
      <c r="N7267" t="s">
        <v>39</v>
      </c>
      <c r="O7267" s="23">
        <v>263</v>
      </c>
      <c r="P7267" s="9">
        <v>9.65</v>
      </c>
      <c r="Q7267" t="s">
        <v>40</v>
      </c>
      <c r="R7267">
        <v>126137</v>
      </c>
      <c r="S7267" s="9">
        <v>27.25</v>
      </c>
      <c r="T7267" s="26">
        <v>4.8899999999999997</v>
      </c>
      <c r="U7267" s="8">
        <v>133.26</v>
      </c>
      <c r="V7267" t="s">
        <v>41</v>
      </c>
      <c r="W7267" t="s">
        <v>2276</v>
      </c>
      <c r="X7267" t="s">
        <v>42</v>
      </c>
      <c r="Y7267" t="s">
        <v>2277</v>
      </c>
      <c r="AA7267" s="1">
        <f t="shared" si="772"/>
        <v>46087</v>
      </c>
      <c r="AB7267" s="2">
        <f t="shared" si="773"/>
        <v>3</v>
      </c>
      <c r="AC7267" s="2">
        <f t="shared" si="774"/>
        <v>2026</v>
      </c>
      <c r="AD7267" s="2" t="str">
        <f>IFERROR(VLOOKUP(A7267,'Aux Área'!$A$4:$B$123,2,0),"-")</f>
        <v>INSPEÇÃO</v>
      </c>
    </row>
    <row r="7268" spans="1:30" x14ac:dyDescent="0.3">
      <c r="A7268" t="s">
        <v>2655</v>
      </c>
      <c r="B7268" t="s">
        <v>10768</v>
      </c>
      <c r="C7268" t="s">
        <v>11268</v>
      </c>
      <c r="D7268" t="s">
        <v>1619</v>
      </c>
      <c r="E7268" t="s">
        <v>1620</v>
      </c>
      <c r="F7268" t="s">
        <v>3605</v>
      </c>
      <c r="G7268" t="s">
        <v>1635</v>
      </c>
      <c r="H7268" t="s">
        <v>2635</v>
      </c>
      <c r="I7268" t="s">
        <v>37</v>
      </c>
      <c r="J7268" t="s">
        <v>650</v>
      </c>
      <c r="K7268" t="s">
        <v>651</v>
      </c>
      <c r="L7268" t="s">
        <v>124</v>
      </c>
      <c r="M7268" t="s">
        <v>38</v>
      </c>
      <c r="N7268" t="s">
        <v>39</v>
      </c>
      <c r="O7268" s="23">
        <v>357</v>
      </c>
      <c r="P7268" s="9">
        <v>7.68</v>
      </c>
      <c r="Q7268" t="s">
        <v>40</v>
      </c>
      <c r="R7268">
        <v>20142</v>
      </c>
      <c r="S7268" s="9">
        <v>46.48</v>
      </c>
      <c r="T7268" s="26">
        <v>4.6609999999999996</v>
      </c>
      <c r="U7268" s="8">
        <v>216.63</v>
      </c>
      <c r="V7268" t="s">
        <v>11269</v>
      </c>
      <c r="W7268" t="s">
        <v>2007</v>
      </c>
      <c r="X7268" t="s">
        <v>42</v>
      </c>
      <c r="Y7268" t="s">
        <v>6209</v>
      </c>
      <c r="AA7268" s="1">
        <f t="shared" si="772"/>
        <v>46087</v>
      </c>
      <c r="AB7268" s="2">
        <f t="shared" si="773"/>
        <v>3</v>
      </c>
      <c r="AC7268" s="2">
        <f t="shared" si="774"/>
        <v>2026</v>
      </c>
      <c r="AD7268" s="2" t="str">
        <f>IFERROR(VLOOKUP(A7268,'Aux Área'!$A$4:$B$123,2,0),"-")</f>
        <v>TI</v>
      </c>
    </row>
    <row r="7269" spans="1:30" x14ac:dyDescent="0.3">
      <c r="A7269" t="s">
        <v>2314</v>
      </c>
      <c r="B7269" t="s">
        <v>4624</v>
      </c>
      <c r="C7269" t="s">
        <v>11270</v>
      </c>
      <c r="D7269" t="s">
        <v>5291</v>
      </c>
      <c r="E7269" t="s">
        <v>5292</v>
      </c>
      <c r="F7269" t="s">
        <v>2317</v>
      </c>
      <c r="G7269" t="s">
        <v>1300</v>
      </c>
      <c r="H7269" t="s">
        <v>1301</v>
      </c>
      <c r="I7269" t="s">
        <v>37</v>
      </c>
      <c r="J7269" t="s">
        <v>89</v>
      </c>
      <c r="K7269" t="s">
        <v>90</v>
      </c>
      <c r="L7269" t="s">
        <v>91</v>
      </c>
      <c r="M7269" t="s">
        <v>38</v>
      </c>
      <c r="N7269" t="s">
        <v>39</v>
      </c>
      <c r="O7269" s="23">
        <v>434</v>
      </c>
      <c r="P7269" s="9">
        <v>10.59</v>
      </c>
      <c r="Q7269" t="s">
        <v>40</v>
      </c>
      <c r="R7269">
        <v>72149</v>
      </c>
      <c r="S7269" s="9">
        <v>40.99</v>
      </c>
      <c r="T7269" s="26">
        <v>4.8899999999999997</v>
      </c>
      <c r="U7269" s="8">
        <v>200.44</v>
      </c>
      <c r="V7269" t="s">
        <v>11271</v>
      </c>
      <c r="W7269" t="s">
        <v>2276</v>
      </c>
      <c r="X7269" t="s">
        <v>42</v>
      </c>
      <c r="Y7269" t="s">
        <v>2277</v>
      </c>
      <c r="AA7269" s="1">
        <f t="shared" si="772"/>
        <v>46088</v>
      </c>
      <c r="AB7269" s="2">
        <f t="shared" si="773"/>
        <v>3</v>
      </c>
      <c r="AC7269" s="2">
        <f t="shared" si="774"/>
        <v>2026</v>
      </c>
      <c r="AD7269" s="2" t="str">
        <f>IFERROR(VLOOKUP(A7269,'Aux Área'!$A$4:$B$123,2,0),"-")</f>
        <v>INSPEÇÃO</v>
      </c>
    </row>
    <row r="7270" spans="1:30" x14ac:dyDescent="0.3">
      <c r="A7270" t="s">
        <v>2638</v>
      </c>
      <c r="B7270" t="s">
        <v>4593</v>
      </c>
      <c r="C7270" t="s">
        <v>11272</v>
      </c>
      <c r="D7270" t="s">
        <v>3193</v>
      </c>
      <c r="E7270" t="s">
        <v>3194</v>
      </c>
      <c r="F7270" t="s">
        <v>2641</v>
      </c>
      <c r="G7270" t="s">
        <v>1135</v>
      </c>
      <c r="H7270" t="s">
        <v>2275</v>
      </c>
      <c r="I7270" t="s">
        <v>1497</v>
      </c>
      <c r="J7270" t="s">
        <v>275</v>
      </c>
      <c r="K7270" t="s">
        <v>276</v>
      </c>
      <c r="L7270" t="s">
        <v>124</v>
      </c>
      <c r="M7270" t="s">
        <v>38</v>
      </c>
      <c r="N7270" t="s">
        <v>39</v>
      </c>
      <c r="O7270" s="23">
        <v>469</v>
      </c>
      <c r="P7270" s="9">
        <v>11.06</v>
      </c>
      <c r="Q7270" t="s">
        <v>40</v>
      </c>
      <c r="R7270">
        <v>113319</v>
      </c>
      <c r="S7270" s="9">
        <v>42.39</v>
      </c>
      <c r="T7270" s="26">
        <v>4.79</v>
      </c>
      <c r="U7270" s="8">
        <v>203.05</v>
      </c>
      <c r="V7270" t="s">
        <v>11273</v>
      </c>
      <c r="W7270" t="s">
        <v>2276</v>
      </c>
      <c r="X7270" t="s">
        <v>42</v>
      </c>
      <c r="Y7270" t="s">
        <v>2277</v>
      </c>
      <c r="AA7270" s="1">
        <f t="shared" si="772"/>
        <v>46088</v>
      </c>
      <c r="AB7270" s="2">
        <f t="shared" si="773"/>
        <v>3</v>
      </c>
      <c r="AC7270" s="2">
        <f t="shared" si="774"/>
        <v>2026</v>
      </c>
      <c r="AD7270" s="2" t="str">
        <f>IFERROR(VLOOKUP(A7270,'Aux Área'!$A$4:$B$123,2,0),"-")</f>
        <v>INSPEÇÃO</v>
      </c>
    </row>
    <row r="7271" spans="1:30" x14ac:dyDescent="0.3">
      <c r="A7271" t="s">
        <v>2306</v>
      </c>
      <c r="B7271" t="s">
        <v>4613</v>
      </c>
      <c r="C7271" t="s">
        <v>11274</v>
      </c>
      <c r="D7271" t="s">
        <v>7488</v>
      </c>
      <c r="E7271" t="s">
        <v>7489</v>
      </c>
      <c r="F7271" t="s">
        <v>2309</v>
      </c>
      <c r="G7271" t="s">
        <v>1135</v>
      </c>
      <c r="H7271" t="s">
        <v>2275</v>
      </c>
      <c r="I7271" t="s">
        <v>1497</v>
      </c>
      <c r="J7271" t="s">
        <v>1665</v>
      </c>
      <c r="K7271" t="s">
        <v>1666</v>
      </c>
      <c r="L7271" t="s">
        <v>301</v>
      </c>
      <c r="M7271" t="s">
        <v>38</v>
      </c>
      <c r="N7271" t="s">
        <v>39</v>
      </c>
      <c r="O7271" s="23">
        <v>472</v>
      </c>
      <c r="P7271" s="9">
        <v>11.62</v>
      </c>
      <c r="Q7271" t="s">
        <v>40</v>
      </c>
      <c r="R7271">
        <v>122510</v>
      </c>
      <c r="S7271" s="9">
        <v>40.619999999999997</v>
      </c>
      <c r="T7271" s="26">
        <v>4.6900000000000004</v>
      </c>
      <c r="U7271" s="8">
        <v>190.51</v>
      </c>
      <c r="V7271" t="s">
        <v>11275</v>
      </c>
      <c r="W7271" t="s">
        <v>2276</v>
      </c>
      <c r="X7271" t="s">
        <v>42</v>
      </c>
      <c r="Y7271" t="s">
        <v>2277</v>
      </c>
      <c r="AA7271" s="1">
        <f t="shared" si="772"/>
        <v>46088</v>
      </c>
      <c r="AB7271" s="2">
        <f t="shared" si="773"/>
        <v>3</v>
      </c>
      <c r="AC7271" s="2">
        <f t="shared" si="774"/>
        <v>2026</v>
      </c>
      <c r="AD7271" s="2" t="str">
        <f>IFERROR(VLOOKUP(A7271,'Aux Área'!$A$4:$B$123,2,0),"-")</f>
        <v>INSPEÇÃO</v>
      </c>
    </row>
    <row r="7272" spans="1:30" x14ac:dyDescent="0.3">
      <c r="A7272" t="s">
        <v>2643</v>
      </c>
      <c r="B7272" t="s">
        <v>2307</v>
      </c>
      <c r="C7272" t="s">
        <v>11276</v>
      </c>
      <c r="D7272" t="s">
        <v>7196</v>
      </c>
      <c r="E7272" t="s">
        <v>7197</v>
      </c>
      <c r="F7272" t="s">
        <v>2646</v>
      </c>
      <c r="G7272" t="s">
        <v>1300</v>
      </c>
      <c r="H7272" t="s">
        <v>1301</v>
      </c>
      <c r="I7272" t="s">
        <v>37</v>
      </c>
      <c r="J7272" t="s">
        <v>122</v>
      </c>
      <c r="K7272" t="s">
        <v>123</v>
      </c>
      <c r="L7272" t="s">
        <v>124</v>
      </c>
      <c r="M7272" t="s">
        <v>38</v>
      </c>
      <c r="N7272" t="s">
        <v>39</v>
      </c>
      <c r="O7272" s="23">
        <v>416</v>
      </c>
      <c r="P7272" s="9">
        <v>10.17</v>
      </c>
      <c r="Q7272" t="s">
        <v>40</v>
      </c>
      <c r="R7272">
        <v>119475</v>
      </c>
      <c r="S7272" s="9">
        <v>40.92</v>
      </c>
      <c r="T7272" s="26">
        <v>4.8899999999999997</v>
      </c>
      <c r="U7272" s="8">
        <v>200.1</v>
      </c>
      <c r="V7272" t="s">
        <v>112</v>
      </c>
      <c r="W7272" t="s">
        <v>2276</v>
      </c>
      <c r="X7272" t="s">
        <v>42</v>
      </c>
      <c r="Y7272" t="s">
        <v>2277</v>
      </c>
      <c r="AA7272" s="1">
        <f t="shared" si="772"/>
        <v>46088</v>
      </c>
      <c r="AB7272" s="2">
        <f t="shared" si="773"/>
        <v>3</v>
      </c>
      <c r="AC7272" s="2">
        <f t="shared" si="774"/>
        <v>2026</v>
      </c>
      <c r="AD7272" s="2" t="str">
        <f>IFERROR(VLOOKUP(A7272,'Aux Área'!$A$4:$B$123,2,0),"-")</f>
        <v>INSPEÇÃO</v>
      </c>
    </row>
    <row r="7273" spans="1:30" x14ac:dyDescent="0.3">
      <c r="A7273" t="s">
        <v>2278</v>
      </c>
      <c r="B7273" t="s">
        <v>4664</v>
      </c>
      <c r="C7273" t="s">
        <v>11277</v>
      </c>
      <c r="D7273" t="s">
        <v>5015</v>
      </c>
      <c r="E7273" t="s">
        <v>5016</v>
      </c>
      <c r="F7273" t="s">
        <v>2281</v>
      </c>
      <c r="G7273" t="s">
        <v>1135</v>
      </c>
      <c r="H7273" t="s">
        <v>2275</v>
      </c>
      <c r="I7273" t="s">
        <v>1497</v>
      </c>
      <c r="J7273" t="s">
        <v>169</v>
      </c>
      <c r="K7273" t="s">
        <v>170</v>
      </c>
      <c r="L7273" t="s">
        <v>124</v>
      </c>
      <c r="M7273" t="s">
        <v>38</v>
      </c>
      <c r="N7273" t="s">
        <v>39</v>
      </c>
      <c r="O7273" s="23">
        <v>362</v>
      </c>
      <c r="P7273" s="9">
        <v>9.4499999999999993</v>
      </c>
      <c r="Q7273" t="s">
        <v>40</v>
      </c>
      <c r="R7273">
        <v>126499</v>
      </c>
      <c r="S7273" s="9">
        <v>38.299999999999997</v>
      </c>
      <c r="T7273" s="26">
        <v>4.8899999999999997</v>
      </c>
      <c r="U7273" s="8">
        <v>187.29</v>
      </c>
      <c r="V7273" t="s">
        <v>112</v>
      </c>
      <c r="W7273" t="s">
        <v>2276</v>
      </c>
      <c r="X7273" t="s">
        <v>42</v>
      </c>
      <c r="Y7273" t="s">
        <v>2277</v>
      </c>
      <c r="AA7273" s="1">
        <f t="shared" si="772"/>
        <v>46088</v>
      </c>
      <c r="AB7273" s="2">
        <f t="shared" si="773"/>
        <v>3</v>
      </c>
      <c r="AC7273" s="2">
        <f t="shared" si="774"/>
        <v>2026</v>
      </c>
      <c r="AD7273" s="2" t="str">
        <f>IFERROR(VLOOKUP(A7273,'Aux Área'!$A$4:$B$123,2,0),"-")</f>
        <v>INSPEÇÃO</v>
      </c>
    </row>
    <row r="7274" spans="1:30" x14ac:dyDescent="0.3">
      <c r="A7274" t="s">
        <v>2189</v>
      </c>
      <c r="B7274" t="s">
        <v>10781</v>
      </c>
      <c r="C7274" t="s">
        <v>11278</v>
      </c>
      <c r="D7274" t="s">
        <v>10214</v>
      </c>
      <c r="E7274" t="s">
        <v>9672</v>
      </c>
      <c r="F7274" t="s">
        <v>2192</v>
      </c>
      <c r="G7274" t="s">
        <v>1135</v>
      </c>
      <c r="H7274" t="s">
        <v>2185</v>
      </c>
      <c r="I7274" t="s">
        <v>2186</v>
      </c>
      <c r="J7274" t="s">
        <v>169</v>
      </c>
      <c r="K7274" t="s">
        <v>170</v>
      </c>
      <c r="L7274" t="s">
        <v>124</v>
      </c>
      <c r="M7274" t="s">
        <v>38</v>
      </c>
      <c r="N7274" t="s">
        <v>668</v>
      </c>
      <c r="O7274" s="23">
        <v>481</v>
      </c>
      <c r="P7274" s="9">
        <v>14.46</v>
      </c>
      <c r="Q7274" t="s">
        <v>40</v>
      </c>
      <c r="R7274">
        <v>35938</v>
      </c>
      <c r="S7274" s="9">
        <v>33.26</v>
      </c>
      <c r="T7274" s="26">
        <v>6.95</v>
      </c>
      <c r="U7274" s="8">
        <v>231.16</v>
      </c>
      <c r="V7274" t="s">
        <v>112</v>
      </c>
      <c r="W7274" t="s">
        <v>2007</v>
      </c>
      <c r="X7274" t="s">
        <v>42</v>
      </c>
      <c r="Y7274" t="s">
        <v>2188</v>
      </c>
      <c r="AA7274" s="1">
        <f t="shared" si="772"/>
        <v>46088</v>
      </c>
      <c r="AB7274" s="2">
        <f t="shared" si="773"/>
        <v>3</v>
      </c>
      <c r="AC7274" s="2">
        <f t="shared" si="774"/>
        <v>2026</v>
      </c>
      <c r="AD7274" s="2" t="str">
        <f>IFERROR(VLOOKUP(A7274,'Aux Área'!$A$4:$B$123,2,0),"-")</f>
        <v>INSPEÇÃO</v>
      </c>
    </row>
    <row r="7275" spans="1:30" x14ac:dyDescent="0.3">
      <c r="A7275" t="s">
        <v>3092</v>
      </c>
      <c r="B7275" t="s">
        <v>4774</v>
      </c>
      <c r="C7275" t="s">
        <v>11279</v>
      </c>
      <c r="D7275" t="s">
        <v>5160</v>
      </c>
      <c r="E7275" t="s">
        <v>5161</v>
      </c>
      <c r="F7275" t="s">
        <v>3594</v>
      </c>
      <c r="G7275" t="s">
        <v>1135</v>
      </c>
      <c r="H7275" t="s">
        <v>2275</v>
      </c>
      <c r="I7275" t="s">
        <v>1497</v>
      </c>
      <c r="J7275" t="s">
        <v>188</v>
      </c>
      <c r="K7275" t="s">
        <v>189</v>
      </c>
      <c r="L7275" t="s">
        <v>190</v>
      </c>
      <c r="M7275" t="s">
        <v>38</v>
      </c>
      <c r="N7275" t="s">
        <v>39</v>
      </c>
      <c r="O7275" s="23">
        <v>393</v>
      </c>
      <c r="P7275" s="9">
        <v>9.81</v>
      </c>
      <c r="Q7275" t="s">
        <v>40</v>
      </c>
      <c r="R7275">
        <v>105733</v>
      </c>
      <c r="S7275" s="9">
        <v>40.08</v>
      </c>
      <c r="T7275" s="26">
        <v>4.99</v>
      </c>
      <c r="U7275" s="8">
        <v>200</v>
      </c>
      <c r="V7275" t="s">
        <v>41</v>
      </c>
      <c r="W7275" t="s">
        <v>2276</v>
      </c>
      <c r="X7275" t="s">
        <v>42</v>
      </c>
      <c r="Y7275" t="s">
        <v>2277</v>
      </c>
      <c r="AA7275" s="1">
        <f t="shared" si="772"/>
        <v>46088</v>
      </c>
      <c r="AB7275" s="2">
        <f t="shared" si="773"/>
        <v>3</v>
      </c>
      <c r="AC7275" s="2">
        <f t="shared" si="774"/>
        <v>2026</v>
      </c>
      <c r="AD7275" s="2" t="str">
        <f>IFERROR(VLOOKUP(A7275,'Aux Área'!$A$4:$B$123,2,0),"-")</f>
        <v>INSPEÇÃO</v>
      </c>
    </row>
    <row r="7276" spans="1:30" x14ac:dyDescent="0.3">
      <c r="A7276" t="s">
        <v>2282</v>
      </c>
      <c r="B7276" t="s">
        <v>4679</v>
      </c>
      <c r="C7276" t="s">
        <v>11280</v>
      </c>
      <c r="D7276" t="s">
        <v>7064</v>
      </c>
      <c r="E7276" t="s">
        <v>7065</v>
      </c>
      <c r="F7276" t="s">
        <v>2285</v>
      </c>
      <c r="G7276" t="s">
        <v>1135</v>
      </c>
      <c r="H7276" t="s">
        <v>2275</v>
      </c>
      <c r="I7276" t="s">
        <v>1497</v>
      </c>
      <c r="J7276" t="s">
        <v>165</v>
      </c>
      <c r="K7276" t="s">
        <v>166</v>
      </c>
      <c r="L7276" t="s">
        <v>167</v>
      </c>
      <c r="M7276" t="s">
        <v>38</v>
      </c>
      <c r="N7276" t="s">
        <v>39</v>
      </c>
      <c r="O7276" s="23">
        <v>427</v>
      </c>
      <c r="P7276" s="9">
        <v>10.88</v>
      </c>
      <c r="Q7276" t="s">
        <v>40</v>
      </c>
      <c r="R7276">
        <v>106041</v>
      </c>
      <c r="S7276" s="9">
        <v>39.26</v>
      </c>
      <c r="T7276" s="26">
        <v>4.8719999999999999</v>
      </c>
      <c r="U7276" s="8">
        <v>191.28</v>
      </c>
      <c r="V7276" t="s">
        <v>112</v>
      </c>
      <c r="W7276" t="s">
        <v>2276</v>
      </c>
      <c r="X7276" t="s">
        <v>42</v>
      </c>
      <c r="Y7276" t="s">
        <v>2277</v>
      </c>
      <c r="AA7276" s="1">
        <f t="shared" si="772"/>
        <v>46088</v>
      </c>
      <c r="AB7276" s="2">
        <f t="shared" si="773"/>
        <v>3</v>
      </c>
      <c r="AC7276" s="2">
        <f t="shared" si="774"/>
        <v>2026</v>
      </c>
      <c r="AD7276" s="2" t="str">
        <f>IFERROR(VLOOKUP(A7276,'Aux Área'!$A$4:$B$123,2,0),"-")</f>
        <v>INSPEÇÃO</v>
      </c>
    </row>
    <row r="7277" spans="1:30" x14ac:dyDescent="0.3">
      <c r="A7277" t="s">
        <v>9677</v>
      </c>
      <c r="B7277" t="s">
        <v>10434</v>
      </c>
      <c r="C7277" t="s">
        <v>11281</v>
      </c>
      <c r="D7277" t="s">
        <v>10436</v>
      </c>
      <c r="E7277" t="s">
        <v>9678</v>
      </c>
      <c r="F7277" t="s">
        <v>15507</v>
      </c>
      <c r="G7277" t="s">
        <v>1635</v>
      </c>
      <c r="H7277" t="s">
        <v>9676</v>
      </c>
      <c r="I7277" t="s">
        <v>37</v>
      </c>
      <c r="J7277" t="s">
        <v>219</v>
      </c>
      <c r="K7277" t="s">
        <v>177</v>
      </c>
      <c r="L7277" t="s">
        <v>177</v>
      </c>
      <c r="M7277" t="s">
        <v>38</v>
      </c>
      <c r="N7277" t="s">
        <v>39</v>
      </c>
      <c r="O7277" s="23">
        <v>391</v>
      </c>
      <c r="P7277" s="9">
        <v>10.96</v>
      </c>
      <c r="Q7277" t="s">
        <v>40</v>
      </c>
      <c r="R7277">
        <v>43522</v>
      </c>
      <c r="S7277" s="9">
        <v>35.659999999999997</v>
      </c>
      <c r="T7277" s="26">
        <v>4.9909999999999997</v>
      </c>
      <c r="U7277" s="8">
        <v>177.99</v>
      </c>
      <c r="V7277" t="s">
        <v>11282</v>
      </c>
      <c r="W7277" t="s">
        <v>2007</v>
      </c>
      <c r="X7277" t="s">
        <v>42</v>
      </c>
      <c r="Y7277" t="s">
        <v>6209</v>
      </c>
      <c r="AA7277" s="1">
        <f t="shared" si="772"/>
        <v>46088</v>
      </c>
      <c r="AB7277" s="2">
        <f t="shared" si="773"/>
        <v>3</v>
      </c>
      <c r="AC7277" s="2">
        <f t="shared" si="774"/>
        <v>2026</v>
      </c>
      <c r="AD7277" s="2" t="str">
        <f>IFERROR(VLOOKUP(A7277,'Aux Área'!$A$4:$B$123,2,0),"-")</f>
        <v>TI</v>
      </c>
    </row>
    <row r="7278" spans="1:30" x14ac:dyDescent="0.3">
      <c r="A7278" t="s">
        <v>52</v>
      </c>
      <c r="B7278" t="s">
        <v>1449</v>
      </c>
      <c r="C7278" t="s">
        <v>11283</v>
      </c>
      <c r="D7278" t="s">
        <v>3149</v>
      </c>
      <c r="E7278" t="s">
        <v>3150</v>
      </c>
      <c r="F7278" t="s">
        <v>53</v>
      </c>
      <c r="G7278" t="s">
        <v>35</v>
      </c>
      <c r="H7278" t="s">
        <v>36</v>
      </c>
      <c r="I7278" t="s">
        <v>37</v>
      </c>
      <c r="J7278" t="s">
        <v>122</v>
      </c>
      <c r="K7278" t="s">
        <v>123</v>
      </c>
      <c r="L7278" t="s">
        <v>124</v>
      </c>
      <c r="M7278" t="s">
        <v>38</v>
      </c>
      <c r="N7278" t="s">
        <v>39</v>
      </c>
      <c r="O7278" s="23">
        <v>323</v>
      </c>
      <c r="P7278" s="9">
        <v>11.28</v>
      </c>
      <c r="Q7278" t="s">
        <v>40</v>
      </c>
      <c r="R7278">
        <v>72499</v>
      </c>
      <c r="S7278" s="9">
        <v>28.63</v>
      </c>
      <c r="T7278" s="26">
        <v>4.8899999999999997</v>
      </c>
      <c r="U7278" s="8">
        <v>140</v>
      </c>
      <c r="V7278" t="s">
        <v>41</v>
      </c>
      <c r="W7278" t="s">
        <v>2007</v>
      </c>
      <c r="X7278" t="s">
        <v>42</v>
      </c>
      <c r="Y7278" t="s">
        <v>1740</v>
      </c>
      <c r="AA7278" s="1">
        <f t="shared" si="772"/>
        <v>46088</v>
      </c>
      <c r="AB7278" s="2">
        <f t="shared" si="773"/>
        <v>3</v>
      </c>
      <c r="AC7278" s="2">
        <f t="shared" si="774"/>
        <v>2026</v>
      </c>
      <c r="AD7278" s="2" t="str">
        <f>IFERROR(VLOOKUP(A7278,'Aux Área'!$A$4:$B$123,2,0),"-")</f>
        <v>OPERAÇÃO</v>
      </c>
    </row>
    <row r="7279" spans="1:30" x14ac:dyDescent="0.3">
      <c r="A7279" t="s">
        <v>2260</v>
      </c>
      <c r="B7279" t="s">
        <v>113</v>
      </c>
      <c r="C7279" t="s">
        <v>11284</v>
      </c>
      <c r="D7279" t="s">
        <v>3162</v>
      </c>
      <c r="E7279" t="s">
        <v>3163</v>
      </c>
      <c r="F7279" t="s">
        <v>2262</v>
      </c>
      <c r="G7279" t="s">
        <v>35</v>
      </c>
      <c r="H7279" t="s">
        <v>2263</v>
      </c>
      <c r="I7279" t="s">
        <v>2186</v>
      </c>
      <c r="J7279" t="s">
        <v>139</v>
      </c>
      <c r="K7279" t="s">
        <v>140</v>
      </c>
      <c r="L7279" t="s">
        <v>141</v>
      </c>
      <c r="M7279" t="s">
        <v>38</v>
      </c>
      <c r="N7279" t="s">
        <v>668</v>
      </c>
      <c r="O7279" s="23">
        <v>1122</v>
      </c>
      <c r="P7279" s="9">
        <v>15.07</v>
      </c>
      <c r="Q7279" t="s">
        <v>40</v>
      </c>
      <c r="R7279">
        <v>106430</v>
      </c>
      <c r="S7279" s="9">
        <v>74.47</v>
      </c>
      <c r="T7279" s="26">
        <v>6.39</v>
      </c>
      <c r="U7279" s="8">
        <v>475.86</v>
      </c>
      <c r="V7279" t="s">
        <v>11285</v>
      </c>
      <c r="W7279" t="s">
        <v>2007</v>
      </c>
      <c r="X7279" t="s">
        <v>42</v>
      </c>
      <c r="Y7279" t="s">
        <v>1740</v>
      </c>
      <c r="AA7279" s="1">
        <f t="shared" si="772"/>
        <v>46088</v>
      </c>
      <c r="AB7279" s="2">
        <f t="shared" si="773"/>
        <v>3</v>
      </c>
      <c r="AC7279" s="2">
        <f t="shared" si="774"/>
        <v>2026</v>
      </c>
      <c r="AD7279" s="2" t="str">
        <f>IFERROR(VLOOKUP(A7279,'Aux Área'!$A$4:$B$123,2,0),"-")</f>
        <v>INSPEÇÃO</v>
      </c>
    </row>
    <row r="7280" spans="1:30" x14ac:dyDescent="0.3">
      <c r="A7280" t="s">
        <v>62</v>
      </c>
      <c r="B7280" t="s">
        <v>1455</v>
      </c>
      <c r="C7280" t="s">
        <v>11286</v>
      </c>
      <c r="D7280" t="s">
        <v>158</v>
      </c>
      <c r="E7280" t="s">
        <v>159</v>
      </c>
      <c r="F7280" t="s">
        <v>63</v>
      </c>
      <c r="G7280" t="s">
        <v>35</v>
      </c>
      <c r="H7280" t="s">
        <v>36</v>
      </c>
      <c r="I7280" t="s">
        <v>37</v>
      </c>
      <c r="J7280" t="s">
        <v>10485</v>
      </c>
      <c r="K7280" t="s">
        <v>527</v>
      </c>
      <c r="L7280" t="s">
        <v>124</v>
      </c>
      <c r="M7280" t="s">
        <v>38</v>
      </c>
      <c r="N7280" t="s">
        <v>39</v>
      </c>
      <c r="O7280" s="23">
        <v>274</v>
      </c>
      <c r="P7280" s="9">
        <v>8.5399999999999991</v>
      </c>
      <c r="Q7280" t="s">
        <v>40</v>
      </c>
      <c r="R7280">
        <v>66773</v>
      </c>
      <c r="S7280" s="9">
        <v>32.090000000000003</v>
      </c>
      <c r="T7280" s="26">
        <v>4.9909999999999997</v>
      </c>
      <c r="U7280" s="8">
        <v>160.16</v>
      </c>
      <c r="V7280" t="s">
        <v>11287</v>
      </c>
      <c r="W7280" t="s">
        <v>2007</v>
      </c>
      <c r="X7280" t="s">
        <v>42</v>
      </c>
      <c r="Y7280" t="s">
        <v>1740</v>
      </c>
      <c r="AA7280" s="1">
        <f t="shared" ref="AA7280:AA7343" si="775">IFERROR(DATEVALUE(C7280),"-")</f>
        <v>46088</v>
      </c>
      <c r="AB7280" s="2">
        <f t="shared" ref="AB7280:AB7343" si="776">IFERROR(MONTH(AA7280),"-")</f>
        <v>3</v>
      </c>
      <c r="AC7280" s="2">
        <f t="shared" ref="AC7280:AC7343" si="777">IFERROR(YEAR(AA7280),"-")</f>
        <v>2026</v>
      </c>
      <c r="AD7280" s="2" t="str">
        <f>IFERROR(VLOOKUP(A7280,'Aux Área'!$A$4:$B$123,2,0),"-")</f>
        <v>CONSERVA</v>
      </c>
    </row>
    <row r="7281" spans="1:30" x14ac:dyDescent="0.3">
      <c r="A7281" t="s">
        <v>2650</v>
      </c>
      <c r="B7281" t="s">
        <v>10989</v>
      </c>
      <c r="C7281" t="s">
        <v>11288</v>
      </c>
      <c r="D7281" t="s">
        <v>2944</v>
      </c>
      <c r="E7281" t="s">
        <v>2945</v>
      </c>
      <c r="F7281" t="s">
        <v>3615</v>
      </c>
      <c r="G7281" t="s">
        <v>1300</v>
      </c>
      <c r="H7281" t="s">
        <v>2635</v>
      </c>
      <c r="I7281" t="s">
        <v>37</v>
      </c>
      <c r="J7281" t="s">
        <v>1072</v>
      </c>
      <c r="K7281" t="s">
        <v>1073</v>
      </c>
      <c r="L7281" t="s">
        <v>84</v>
      </c>
      <c r="M7281" t="s">
        <v>38</v>
      </c>
      <c r="N7281" t="s">
        <v>39</v>
      </c>
      <c r="O7281" s="23">
        <v>255</v>
      </c>
      <c r="P7281" s="9">
        <v>5.19</v>
      </c>
      <c r="Q7281" t="s">
        <v>40</v>
      </c>
      <c r="R7281">
        <v>20508</v>
      </c>
      <c r="S7281" s="9">
        <v>49.1</v>
      </c>
      <c r="T7281" s="26">
        <v>4.49</v>
      </c>
      <c r="U7281" s="8">
        <v>220.46</v>
      </c>
      <c r="V7281" t="s">
        <v>41</v>
      </c>
      <c r="W7281" t="s">
        <v>2276</v>
      </c>
      <c r="X7281" t="s">
        <v>42</v>
      </c>
      <c r="Y7281" t="s">
        <v>1740</v>
      </c>
      <c r="AA7281" s="1">
        <f t="shared" si="775"/>
        <v>46088</v>
      </c>
      <c r="AB7281" s="2">
        <f t="shared" si="776"/>
        <v>3</v>
      </c>
      <c r="AC7281" s="2">
        <f t="shared" si="777"/>
        <v>2026</v>
      </c>
      <c r="AD7281" s="2" t="str">
        <f>IFERROR(VLOOKUP(A7281,'Aux Área'!$A$4:$B$123,2,0),"-")</f>
        <v>TI</v>
      </c>
    </row>
    <row r="7282" spans="1:30" x14ac:dyDescent="0.3">
      <c r="A7282" t="s">
        <v>2314</v>
      </c>
      <c r="B7282" t="s">
        <v>4624</v>
      </c>
      <c r="C7282" t="s">
        <v>11289</v>
      </c>
      <c r="D7282" t="s">
        <v>3410</v>
      </c>
      <c r="E7282" t="s">
        <v>3411</v>
      </c>
      <c r="F7282" t="s">
        <v>2317</v>
      </c>
      <c r="G7282" t="s">
        <v>1300</v>
      </c>
      <c r="H7282" t="s">
        <v>1301</v>
      </c>
      <c r="I7282" t="s">
        <v>37</v>
      </c>
      <c r="J7282" t="s">
        <v>231</v>
      </c>
      <c r="K7282" t="s">
        <v>232</v>
      </c>
      <c r="L7282" t="s">
        <v>217</v>
      </c>
      <c r="M7282" t="s">
        <v>38</v>
      </c>
      <c r="N7282" t="s">
        <v>39</v>
      </c>
      <c r="O7282" s="23">
        <v>447</v>
      </c>
      <c r="P7282" s="9">
        <v>9.9499999999999993</v>
      </c>
      <c r="Q7282" t="s">
        <v>40</v>
      </c>
      <c r="R7282">
        <v>72596</v>
      </c>
      <c r="S7282" s="9">
        <v>44.92</v>
      </c>
      <c r="T7282" s="26">
        <v>4.8609999999999998</v>
      </c>
      <c r="U7282" s="8">
        <v>218.35</v>
      </c>
      <c r="V7282" t="s">
        <v>11290</v>
      </c>
      <c r="W7282" t="s">
        <v>2276</v>
      </c>
      <c r="X7282" t="s">
        <v>42</v>
      </c>
      <c r="Y7282" t="s">
        <v>2277</v>
      </c>
      <c r="AA7282" s="1">
        <f t="shared" si="775"/>
        <v>46088</v>
      </c>
      <c r="AB7282" s="2">
        <f t="shared" si="776"/>
        <v>3</v>
      </c>
      <c r="AC7282" s="2">
        <f t="shared" si="777"/>
        <v>2026</v>
      </c>
      <c r="AD7282" s="2" t="str">
        <f>IFERROR(VLOOKUP(A7282,'Aux Área'!$A$4:$B$123,2,0),"-")</f>
        <v>INSPEÇÃO</v>
      </c>
    </row>
    <row r="7283" spans="1:30" x14ac:dyDescent="0.3">
      <c r="A7283" t="s">
        <v>68</v>
      </c>
      <c r="B7283" t="s">
        <v>296</v>
      </c>
      <c r="C7283" t="s">
        <v>11291</v>
      </c>
      <c r="D7283" t="s">
        <v>1562</v>
      </c>
      <c r="E7283" t="s">
        <v>1563</v>
      </c>
      <c r="F7283" t="s">
        <v>69</v>
      </c>
      <c r="G7283" t="s">
        <v>35</v>
      </c>
      <c r="H7283" t="s">
        <v>36</v>
      </c>
      <c r="I7283" t="s">
        <v>37</v>
      </c>
      <c r="J7283" t="s">
        <v>241</v>
      </c>
      <c r="K7283" t="s">
        <v>242</v>
      </c>
      <c r="L7283" t="s">
        <v>110</v>
      </c>
      <c r="M7283" t="s">
        <v>38</v>
      </c>
      <c r="N7283" t="s">
        <v>39</v>
      </c>
      <c r="O7283" s="23">
        <v>266</v>
      </c>
      <c r="P7283" s="9">
        <v>8.58</v>
      </c>
      <c r="Q7283" t="s">
        <v>40</v>
      </c>
      <c r="R7283">
        <v>48594</v>
      </c>
      <c r="S7283" s="9">
        <v>30.99</v>
      </c>
      <c r="T7283" s="26">
        <v>3.97</v>
      </c>
      <c r="U7283" s="8">
        <v>123.02</v>
      </c>
      <c r="V7283" t="s">
        <v>41</v>
      </c>
      <c r="W7283" t="s">
        <v>2007</v>
      </c>
      <c r="X7283" t="s">
        <v>42</v>
      </c>
      <c r="Y7283" t="s">
        <v>1740</v>
      </c>
      <c r="AA7283" s="1">
        <f t="shared" si="775"/>
        <v>46088</v>
      </c>
      <c r="AB7283" s="2">
        <f t="shared" si="776"/>
        <v>3</v>
      </c>
      <c r="AC7283" s="2">
        <f t="shared" si="777"/>
        <v>2026</v>
      </c>
      <c r="AD7283" s="2" t="str">
        <f>IFERROR(VLOOKUP(A7283,'Aux Área'!$A$4:$B$123,2,0),"-")</f>
        <v>OPERAÇÃO</v>
      </c>
    </row>
    <row r="7284" spans="1:30" x14ac:dyDescent="0.3">
      <c r="A7284" t="s">
        <v>72</v>
      </c>
      <c r="B7284" t="s">
        <v>243</v>
      </c>
      <c r="C7284" t="s">
        <v>11292</v>
      </c>
      <c r="D7284" t="s">
        <v>95</v>
      </c>
      <c r="E7284" t="s">
        <v>96</v>
      </c>
      <c r="F7284" t="s">
        <v>73</v>
      </c>
      <c r="G7284" t="s">
        <v>35</v>
      </c>
      <c r="H7284" t="s">
        <v>36</v>
      </c>
      <c r="I7284" t="s">
        <v>37</v>
      </c>
      <c r="J7284" t="s">
        <v>1665</v>
      </c>
      <c r="K7284" t="s">
        <v>1666</v>
      </c>
      <c r="L7284" t="s">
        <v>301</v>
      </c>
      <c r="M7284" t="s">
        <v>38</v>
      </c>
      <c r="N7284" t="s">
        <v>39</v>
      </c>
      <c r="O7284" s="23">
        <v>371</v>
      </c>
      <c r="P7284" s="9">
        <v>10.11</v>
      </c>
      <c r="Q7284" t="s">
        <v>40</v>
      </c>
      <c r="R7284">
        <v>24111</v>
      </c>
      <c r="S7284" s="9">
        <v>36.700000000000003</v>
      </c>
      <c r="T7284" s="26">
        <v>4.6900000000000004</v>
      </c>
      <c r="U7284" s="8">
        <v>172.12</v>
      </c>
      <c r="V7284" t="s">
        <v>11293</v>
      </c>
      <c r="W7284" t="s">
        <v>2007</v>
      </c>
      <c r="X7284" t="s">
        <v>42</v>
      </c>
      <c r="Y7284" t="s">
        <v>1740</v>
      </c>
      <c r="AA7284" s="1">
        <f t="shared" si="775"/>
        <v>46088</v>
      </c>
      <c r="AB7284" s="2">
        <f t="shared" si="776"/>
        <v>3</v>
      </c>
      <c r="AC7284" s="2">
        <f t="shared" si="777"/>
        <v>2026</v>
      </c>
      <c r="AD7284" s="2" t="str">
        <f>IFERROR(VLOOKUP(A7284,'Aux Área'!$A$4:$B$123,2,0),"-")</f>
        <v>CONSERVA</v>
      </c>
    </row>
    <row r="7285" spans="1:30" x14ac:dyDescent="0.3">
      <c r="A7285" t="s">
        <v>2488</v>
      </c>
      <c r="B7285" t="s">
        <v>2489</v>
      </c>
      <c r="C7285" t="s">
        <v>11294</v>
      </c>
      <c r="D7285" t="s">
        <v>8628</v>
      </c>
      <c r="E7285" t="s">
        <v>8629</v>
      </c>
      <c r="F7285" t="s">
        <v>2491</v>
      </c>
      <c r="G7285" t="s">
        <v>659</v>
      </c>
      <c r="H7285" t="s">
        <v>2215</v>
      </c>
      <c r="I7285" t="s">
        <v>667</v>
      </c>
      <c r="J7285" t="s">
        <v>165</v>
      </c>
      <c r="K7285" t="s">
        <v>166</v>
      </c>
      <c r="L7285" t="s">
        <v>167</v>
      </c>
      <c r="M7285" t="s">
        <v>38</v>
      </c>
      <c r="N7285" t="s">
        <v>668</v>
      </c>
      <c r="O7285" s="23">
        <v>63</v>
      </c>
      <c r="P7285" s="9">
        <v>3.2</v>
      </c>
      <c r="Q7285" t="s">
        <v>40</v>
      </c>
      <c r="R7285">
        <v>6920</v>
      </c>
      <c r="S7285" s="9">
        <v>19.68</v>
      </c>
      <c r="T7285" s="26">
        <v>6.5010000000000003</v>
      </c>
      <c r="U7285" s="8">
        <v>127.93</v>
      </c>
      <c r="V7285" t="s">
        <v>112</v>
      </c>
      <c r="W7285" t="s">
        <v>2007</v>
      </c>
      <c r="X7285" t="s">
        <v>42</v>
      </c>
      <c r="Y7285" t="s">
        <v>1740</v>
      </c>
      <c r="AA7285" s="1">
        <f t="shared" si="775"/>
        <v>46088</v>
      </c>
      <c r="AB7285" s="2">
        <f t="shared" si="776"/>
        <v>3</v>
      </c>
      <c r="AC7285" s="2">
        <f t="shared" si="777"/>
        <v>2026</v>
      </c>
      <c r="AD7285" s="2" t="str">
        <f>IFERROR(VLOOKUP(A7285,'Aux Área'!$A$4:$B$123,2,0),"-")</f>
        <v>APH</v>
      </c>
    </row>
    <row r="7286" spans="1:30" x14ac:dyDescent="0.3">
      <c r="A7286" t="s">
        <v>2700</v>
      </c>
      <c r="B7286" t="s">
        <v>2000</v>
      </c>
      <c r="C7286" t="s">
        <v>11295</v>
      </c>
      <c r="D7286" t="s">
        <v>3547</v>
      </c>
      <c r="E7286" t="s">
        <v>3548</v>
      </c>
      <c r="F7286" t="s">
        <v>2703</v>
      </c>
      <c r="G7286" t="s">
        <v>659</v>
      </c>
      <c r="H7286" t="s">
        <v>1996</v>
      </c>
      <c r="I7286" t="s">
        <v>1997</v>
      </c>
      <c r="J7286" t="s">
        <v>275</v>
      </c>
      <c r="K7286" t="s">
        <v>276</v>
      </c>
      <c r="L7286" t="s">
        <v>124</v>
      </c>
      <c r="M7286" t="s">
        <v>38</v>
      </c>
      <c r="N7286" t="s">
        <v>668</v>
      </c>
      <c r="O7286" s="10">
        <v>399</v>
      </c>
      <c r="P7286" s="24">
        <v>4.79</v>
      </c>
      <c r="Q7286" t="s">
        <v>40</v>
      </c>
      <c r="R7286" s="2">
        <v>23222</v>
      </c>
      <c r="S7286" s="9">
        <v>83.29</v>
      </c>
      <c r="T7286" s="26">
        <v>6.89</v>
      </c>
      <c r="U7286" s="8">
        <v>573.87</v>
      </c>
      <c r="V7286" t="s">
        <v>11296</v>
      </c>
      <c r="W7286" t="s">
        <v>1985</v>
      </c>
      <c r="X7286" t="s">
        <v>42</v>
      </c>
      <c r="Y7286" t="s">
        <v>1986</v>
      </c>
      <c r="AA7286" s="1">
        <f t="shared" si="775"/>
        <v>46088</v>
      </c>
      <c r="AB7286" s="2">
        <f t="shared" si="776"/>
        <v>3</v>
      </c>
      <c r="AC7286" s="2">
        <f t="shared" si="777"/>
        <v>2026</v>
      </c>
      <c r="AD7286" s="2" t="str">
        <f>IFERROR(VLOOKUP(A7286,'Aux Área'!$A$4:$B$123,2,0),"-")</f>
        <v>PESADOS</v>
      </c>
    </row>
    <row r="7287" spans="1:30" x14ac:dyDescent="0.3">
      <c r="A7287" t="s">
        <v>2700</v>
      </c>
      <c r="C7287" t="s">
        <v>15744</v>
      </c>
      <c r="F7287" t="s">
        <v>2703</v>
      </c>
      <c r="K7287" t="s">
        <v>276</v>
      </c>
      <c r="N7287" t="s">
        <v>15690</v>
      </c>
      <c r="O7287" t="s">
        <v>15244</v>
      </c>
      <c r="P7287" s="9" t="s">
        <v>15244</v>
      </c>
      <c r="Q7287" t="s">
        <v>40</v>
      </c>
      <c r="R7287" t="s">
        <v>15244</v>
      </c>
      <c r="S7287">
        <v>3.35</v>
      </c>
      <c r="U7287" s="8">
        <v>12.71</v>
      </c>
      <c r="AA7287" s="1">
        <f t="shared" si="775"/>
        <v>46088</v>
      </c>
      <c r="AB7287" s="2">
        <f t="shared" si="776"/>
        <v>3</v>
      </c>
      <c r="AC7287" s="2">
        <f t="shared" si="777"/>
        <v>2026</v>
      </c>
      <c r="AD7287" s="2" t="str">
        <f>IFERROR(VLOOKUP(A7287,'Aux Área'!$A$4:$B$123,2,0),"-")</f>
        <v>PESADOS</v>
      </c>
    </row>
    <row r="7288" spans="1:30" x14ac:dyDescent="0.3">
      <c r="A7288" t="s">
        <v>5620</v>
      </c>
      <c r="B7288" t="s">
        <v>9277</v>
      </c>
      <c r="C7288" t="s">
        <v>11297</v>
      </c>
      <c r="D7288" t="s">
        <v>2160</v>
      </c>
      <c r="E7288" t="s">
        <v>2161</v>
      </c>
      <c r="F7288" t="s">
        <v>6208</v>
      </c>
      <c r="G7288" t="s">
        <v>1135</v>
      </c>
      <c r="H7288" t="s">
        <v>5545</v>
      </c>
      <c r="I7288" t="s">
        <v>839</v>
      </c>
      <c r="J7288" t="s">
        <v>169</v>
      </c>
      <c r="K7288" t="s">
        <v>170</v>
      </c>
      <c r="L7288" t="s">
        <v>124</v>
      </c>
      <c r="M7288" t="s">
        <v>38</v>
      </c>
      <c r="N7288" t="s">
        <v>39</v>
      </c>
      <c r="O7288" s="23">
        <v>391</v>
      </c>
      <c r="P7288" s="9">
        <v>8.2200000000000006</v>
      </c>
      <c r="Q7288" t="s">
        <v>40</v>
      </c>
      <c r="R7288">
        <v>31790</v>
      </c>
      <c r="S7288" s="9">
        <v>47.59</v>
      </c>
      <c r="T7288" s="26">
        <v>4.8899999999999997</v>
      </c>
      <c r="U7288" s="8">
        <v>232.72</v>
      </c>
      <c r="V7288" t="s">
        <v>41</v>
      </c>
      <c r="W7288" t="s">
        <v>2276</v>
      </c>
      <c r="X7288" t="s">
        <v>42</v>
      </c>
      <c r="Y7288" t="s">
        <v>2277</v>
      </c>
      <c r="AA7288" s="1">
        <f t="shared" si="775"/>
        <v>46088</v>
      </c>
      <c r="AB7288" s="2">
        <f t="shared" si="776"/>
        <v>3</v>
      </c>
      <c r="AC7288" s="2">
        <f t="shared" si="777"/>
        <v>2026</v>
      </c>
      <c r="AD7288" s="2" t="str">
        <f>IFERROR(VLOOKUP(A7288,'Aux Área'!$A$4:$B$123,2,0),"-")</f>
        <v>INSPEÇÃO</v>
      </c>
    </row>
    <row r="7289" spans="1:30" x14ac:dyDescent="0.3">
      <c r="A7289" t="s">
        <v>2306</v>
      </c>
      <c r="B7289" t="s">
        <v>4613</v>
      </c>
      <c r="C7289" t="s">
        <v>11298</v>
      </c>
      <c r="D7289" t="s">
        <v>3428</v>
      </c>
      <c r="E7289" t="s">
        <v>3429</v>
      </c>
      <c r="F7289" t="s">
        <v>2309</v>
      </c>
      <c r="G7289" t="s">
        <v>1135</v>
      </c>
      <c r="H7289" t="s">
        <v>2275</v>
      </c>
      <c r="I7289" t="s">
        <v>1497</v>
      </c>
      <c r="J7289" t="s">
        <v>1665</v>
      </c>
      <c r="K7289" t="s">
        <v>1666</v>
      </c>
      <c r="L7289" t="s">
        <v>301</v>
      </c>
      <c r="M7289" t="s">
        <v>38</v>
      </c>
      <c r="N7289" t="s">
        <v>39</v>
      </c>
      <c r="O7289" s="23">
        <v>431</v>
      </c>
      <c r="P7289" s="9">
        <v>9.83</v>
      </c>
      <c r="Q7289" t="s">
        <v>40</v>
      </c>
      <c r="R7289">
        <v>122941</v>
      </c>
      <c r="S7289" s="9">
        <v>43.84</v>
      </c>
      <c r="T7289" s="26">
        <v>4.6900000000000004</v>
      </c>
      <c r="U7289" s="8">
        <v>205.61</v>
      </c>
      <c r="V7289" t="s">
        <v>11299</v>
      </c>
      <c r="W7289" t="s">
        <v>2276</v>
      </c>
      <c r="X7289" t="s">
        <v>42</v>
      </c>
      <c r="Y7289" t="s">
        <v>2277</v>
      </c>
      <c r="AA7289" s="1">
        <f t="shared" si="775"/>
        <v>46088</v>
      </c>
      <c r="AB7289" s="2">
        <f t="shared" si="776"/>
        <v>3</v>
      </c>
      <c r="AC7289" s="2">
        <f t="shared" si="777"/>
        <v>2026</v>
      </c>
      <c r="AD7289" s="2" t="str">
        <f>IFERROR(VLOOKUP(A7289,'Aux Área'!$A$4:$B$123,2,0),"-")</f>
        <v>INSPEÇÃO</v>
      </c>
    </row>
    <row r="7290" spans="1:30" x14ac:dyDescent="0.3">
      <c r="A7290" t="s">
        <v>46</v>
      </c>
      <c r="B7290" t="s">
        <v>458</v>
      </c>
      <c r="C7290" t="s">
        <v>11300</v>
      </c>
      <c r="D7290" t="s">
        <v>729</v>
      </c>
      <c r="E7290" t="s">
        <v>730</v>
      </c>
      <c r="F7290" t="s">
        <v>5185</v>
      </c>
      <c r="G7290" t="s">
        <v>35</v>
      </c>
      <c r="H7290" t="s">
        <v>36</v>
      </c>
      <c r="I7290" t="s">
        <v>37</v>
      </c>
      <c r="J7290" t="s">
        <v>147</v>
      </c>
      <c r="K7290" t="s">
        <v>148</v>
      </c>
      <c r="L7290" t="s">
        <v>84</v>
      </c>
      <c r="M7290" t="s">
        <v>38</v>
      </c>
      <c r="N7290" t="s">
        <v>39</v>
      </c>
      <c r="O7290" s="23">
        <v>339</v>
      </c>
      <c r="P7290" s="9">
        <v>6.95</v>
      </c>
      <c r="Q7290" t="s">
        <v>40</v>
      </c>
      <c r="R7290">
        <v>30230</v>
      </c>
      <c r="S7290" s="9">
        <v>48.78</v>
      </c>
      <c r="T7290" s="26">
        <v>4.29</v>
      </c>
      <c r="U7290" s="8">
        <v>209.28</v>
      </c>
      <c r="V7290" t="s">
        <v>112</v>
      </c>
      <c r="W7290" t="s">
        <v>2007</v>
      </c>
      <c r="X7290" t="s">
        <v>42</v>
      </c>
      <c r="Y7290" t="s">
        <v>1740</v>
      </c>
      <c r="AA7290" s="1">
        <f t="shared" si="775"/>
        <v>46088</v>
      </c>
      <c r="AB7290" s="2">
        <f t="shared" si="776"/>
        <v>3</v>
      </c>
      <c r="AC7290" s="2">
        <f t="shared" si="777"/>
        <v>2026</v>
      </c>
      <c r="AD7290" s="2" t="str">
        <f>IFERROR(VLOOKUP(A7290,'Aux Área'!$A$4:$B$123,2,0),"-")</f>
        <v>FACILITIES</v>
      </c>
    </row>
    <row r="7291" spans="1:30" x14ac:dyDescent="0.3">
      <c r="A7291" t="s">
        <v>2691</v>
      </c>
      <c r="B7291" t="s">
        <v>2692</v>
      </c>
      <c r="C7291" t="s">
        <v>11301</v>
      </c>
      <c r="D7291" t="s">
        <v>2142</v>
      </c>
      <c r="E7291" t="s">
        <v>2143</v>
      </c>
      <c r="F7291" t="s">
        <v>5979</v>
      </c>
      <c r="G7291" t="s">
        <v>1635</v>
      </c>
      <c r="H7291" t="s">
        <v>2635</v>
      </c>
      <c r="I7291" t="s">
        <v>37</v>
      </c>
      <c r="J7291" t="s">
        <v>165</v>
      </c>
      <c r="K7291" t="s">
        <v>166</v>
      </c>
      <c r="L7291" t="s">
        <v>167</v>
      </c>
      <c r="M7291" t="s">
        <v>38</v>
      </c>
      <c r="N7291" t="s">
        <v>39</v>
      </c>
      <c r="O7291" s="23">
        <v>352</v>
      </c>
      <c r="P7291" s="9">
        <v>7.8</v>
      </c>
      <c r="Q7291" t="s">
        <v>40</v>
      </c>
      <c r="R7291">
        <v>18741</v>
      </c>
      <c r="S7291" s="9">
        <v>45.11</v>
      </c>
      <c r="T7291" s="26">
        <v>4.8899999999999997</v>
      </c>
      <c r="U7291" s="8">
        <v>220.6</v>
      </c>
      <c r="V7291" t="s">
        <v>112</v>
      </c>
      <c r="W7291" t="s">
        <v>2007</v>
      </c>
      <c r="X7291" t="s">
        <v>42</v>
      </c>
      <c r="Y7291" t="s">
        <v>1740</v>
      </c>
      <c r="AA7291" s="1">
        <f t="shared" si="775"/>
        <v>46088</v>
      </c>
      <c r="AB7291" s="2">
        <f t="shared" si="776"/>
        <v>3</v>
      </c>
      <c r="AC7291" s="2">
        <f t="shared" si="777"/>
        <v>2026</v>
      </c>
      <c r="AD7291" s="2" t="str">
        <f>IFERROR(VLOOKUP(A7291,'Aux Área'!$A$4:$B$123,2,0),"-")</f>
        <v>TI</v>
      </c>
    </row>
    <row r="7292" spans="1:30" x14ac:dyDescent="0.3">
      <c r="A7292" t="s">
        <v>58</v>
      </c>
      <c r="B7292" t="s">
        <v>250</v>
      </c>
      <c r="C7292" t="s">
        <v>11302</v>
      </c>
      <c r="D7292" t="s">
        <v>87</v>
      </c>
      <c r="E7292" t="s">
        <v>88</v>
      </c>
      <c r="F7292" t="s">
        <v>59</v>
      </c>
      <c r="G7292" t="s">
        <v>35</v>
      </c>
      <c r="H7292" t="s">
        <v>36</v>
      </c>
      <c r="I7292" t="s">
        <v>37</v>
      </c>
      <c r="J7292" t="s">
        <v>285</v>
      </c>
      <c r="K7292" t="s">
        <v>286</v>
      </c>
      <c r="L7292" t="s">
        <v>91</v>
      </c>
      <c r="M7292" t="s">
        <v>38</v>
      </c>
      <c r="N7292" t="s">
        <v>39</v>
      </c>
      <c r="O7292" s="23">
        <v>207</v>
      </c>
      <c r="P7292" s="9">
        <v>8.4</v>
      </c>
      <c r="Q7292" t="s">
        <v>40</v>
      </c>
      <c r="R7292">
        <v>83114</v>
      </c>
      <c r="S7292" s="9">
        <v>24.65</v>
      </c>
      <c r="T7292" s="26">
        <v>5.3810000000000002</v>
      </c>
      <c r="U7292" s="8">
        <v>132.63</v>
      </c>
      <c r="V7292" t="s">
        <v>11303</v>
      </c>
      <c r="W7292" t="s">
        <v>2007</v>
      </c>
      <c r="X7292" t="s">
        <v>42</v>
      </c>
      <c r="Y7292" t="s">
        <v>1740</v>
      </c>
      <c r="AA7292" s="1">
        <f t="shared" si="775"/>
        <v>46088</v>
      </c>
      <c r="AB7292" s="2">
        <f t="shared" si="776"/>
        <v>3</v>
      </c>
      <c r="AC7292" s="2">
        <f t="shared" si="777"/>
        <v>2026</v>
      </c>
      <c r="AD7292" s="2" t="str">
        <f>IFERROR(VLOOKUP(A7292,'Aux Área'!$A$4:$B$123,2,0),"-")</f>
        <v>CONSERVA</v>
      </c>
    </row>
    <row r="7293" spans="1:30" x14ac:dyDescent="0.3">
      <c r="A7293" t="s">
        <v>2638</v>
      </c>
      <c r="B7293" t="s">
        <v>4593</v>
      </c>
      <c r="C7293" t="s">
        <v>11304</v>
      </c>
      <c r="D7293" t="s">
        <v>7192</v>
      </c>
      <c r="E7293" t="s">
        <v>7193</v>
      </c>
      <c r="F7293" t="s">
        <v>2641</v>
      </c>
      <c r="G7293" t="s">
        <v>1135</v>
      </c>
      <c r="H7293" t="s">
        <v>2275</v>
      </c>
      <c r="I7293" t="s">
        <v>1497</v>
      </c>
      <c r="J7293" t="s">
        <v>252</v>
      </c>
      <c r="K7293" t="s">
        <v>253</v>
      </c>
      <c r="L7293" t="s">
        <v>124</v>
      </c>
      <c r="M7293" t="s">
        <v>38</v>
      </c>
      <c r="N7293" t="s">
        <v>39</v>
      </c>
      <c r="O7293" s="23">
        <v>557</v>
      </c>
      <c r="P7293" s="9">
        <v>11.25</v>
      </c>
      <c r="Q7293" t="s">
        <v>40</v>
      </c>
      <c r="R7293">
        <v>113876</v>
      </c>
      <c r="S7293" s="9">
        <v>49.52</v>
      </c>
      <c r="T7293" s="26">
        <v>4.79</v>
      </c>
      <c r="U7293" s="8">
        <v>237.2</v>
      </c>
      <c r="V7293" t="s">
        <v>11305</v>
      </c>
      <c r="W7293" t="s">
        <v>2276</v>
      </c>
      <c r="X7293" t="s">
        <v>42</v>
      </c>
      <c r="Y7293" t="s">
        <v>2277</v>
      </c>
      <c r="AA7293" s="1">
        <f t="shared" si="775"/>
        <v>46088</v>
      </c>
      <c r="AB7293" s="2">
        <f t="shared" si="776"/>
        <v>3</v>
      </c>
      <c r="AC7293" s="2">
        <f t="shared" si="777"/>
        <v>2026</v>
      </c>
      <c r="AD7293" s="2" t="str">
        <f>IFERROR(VLOOKUP(A7293,'Aux Área'!$A$4:$B$123,2,0),"-")</f>
        <v>INSPEÇÃO</v>
      </c>
    </row>
    <row r="7294" spans="1:30" x14ac:dyDescent="0.3">
      <c r="A7294" t="s">
        <v>2282</v>
      </c>
      <c r="B7294" t="s">
        <v>4679</v>
      </c>
      <c r="C7294" t="s">
        <v>11306</v>
      </c>
      <c r="D7294" t="s">
        <v>10122</v>
      </c>
      <c r="E7294" t="s">
        <v>9671</v>
      </c>
      <c r="F7294" t="s">
        <v>2285</v>
      </c>
      <c r="G7294" t="s">
        <v>1135</v>
      </c>
      <c r="H7294" t="s">
        <v>2275</v>
      </c>
      <c r="I7294" t="s">
        <v>1497</v>
      </c>
      <c r="J7294" t="s">
        <v>165</v>
      </c>
      <c r="K7294" t="s">
        <v>166</v>
      </c>
      <c r="L7294" t="s">
        <v>167</v>
      </c>
      <c r="M7294" t="s">
        <v>38</v>
      </c>
      <c r="N7294" t="s">
        <v>39</v>
      </c>
      <c r="O7294" s="23">
        <v>296</v>
      </c>
      <c r="P7294" s="9">
        <v>9.86</v>
      </c>
      <c r="Q7294" t="s">
        <v>40</v>
      </c>
      <c r="R7294">
        <v>106337</v>
      </c>
      <c r="S7294" s="9">
        <v>30.01</v>
      </c>
      <c r="T7294" s="26">
        <v>4.891</v>
      </c>
      <c r="U7294" s="8">
        <v>146.78</v>
      </c>
      <c r="V7294" t="s">
        <v>112</v>
      </c>
      <c r="W7294" t="s">
        <v>2276</v>
      </c>
      <c r="X7294" t="s">
        <v>42</v>
      </c>
      <c r="Y7294" t="s">
        <v>2277</v>
      </c>
      <c r="AA7294" s="1">
        <f t="shared" si="775"/>
        <v>46088</v>
      </c>
      <c r="AB7294" s="2">
        <f t="shared" si="776"/>
        <v>3</v>
      </c>
      <c r="AC7294" s="2">
        <f t="shared" si="777"/>
        <v>2026</v>
      </c>
      <c r="AD7294" s="2" t="str">
        <f>IFERROR(VLOOKUP(A7294,'Aux Área'!$A$4:$B$123,2,0),"-")</f>
        <v>INSPEÇÃO</v>
      </c>
    </row>
    <row r="7295" spans="1:30" x14ac:dyDescent="0.3">
      <c r="A7295" t="s">
        <v>66</v>
      </c>
      <c r="B7295" t="s">
        <v>464</v>
      </c>
      <c r="C7295" t="s">
        <v>11307</v>
      </c>
      <c r="D7295" t="s">
        <v>2169</v>
      </c>
      <c r="E7295" t="s">
        <v>2170</v>
      </c>
      <c r="F7295" t="s">
        <v>67</v>
      </c>
      <c r="G7295" t="s">
        <v>35</v>
      </c>
      <c r="H7295" t="s">
        <v>36</v>
      </c>
      <c r="I7295" t="s">
        <v>37</v>
      </c>
      <c r="J7295" t="s">
        <v>1665</v>
      </c>
      <c r="K7295" t="s">
        <v>1666</v>
      </c>
      <c r="L7295" t="s">
        <v>301</v>
      </c>
      <c r="M7295" t="s">
        <v>38</v>
      </c>
      <c r="N7295" t="s">
        <v>39</v>
      </c>
      <c r="O7295" s="23">
        <v>193</v>
      </c>
      <c r="P7295" s="9">
        <v>6.63</v>
      </c>
      <c r="Q7295" t="s">
        <v>40</v>
      </c>
      <c r="R7295">
        <v>21305</v>
      </c>
      <c r="S7295" s="9">
        <v>29.12</v>
      </c>
      <c r="T7295" s="26">
        <v>4.6900000000000004</v>
      </c>
      <c r="U7295" s="8">
        <v>136.57</v>
      </c>
      <c r="V7295" t="s">
        <v>11308</v>
      </c>
      <c r="W7295" t="s">
        <v>2007</v>
      </c>
      <c r="X7295" t="s">
        <v>42</v>
      </c>
      <c r="Y7295" t="s">
        <v>1740</v>
      </c>
      <c r="AA7295" s="1">
        <f t="shared" si="775"/>
        <v>46088</v>
      </c>
      <c r="AB7295" s="2">
        <f t="shared" si="776"/>
        <v>3</v>
      </c>
      <c r="AC7295" s="2">
        <f t="shared" si="777"/>
        <v>2026</v>
      </c>
      <c r="AD7295" s="2" t="str">
        <f>IFERROR(VLOOKUP(A7295,'Aux Área'!$A$4:$B$123,2,0),"-")</f>
        <v>OPERAÇÃO</v>
      </c>
    </row>
    <row r="7296" spans="1:30" x14ac:dyDescent="0.3">
      <c r="A7296" t="s">
        <v>1992</v>
      </c>
      <c r="B7296" t="s">
        <v>1993</v>
      </c>
      <c r="C7296" t="s">
        <v>11309</v>
      </c>
      <c r="D7296" t="s">
        <v>3597</v>
      </c>
      <c r="E7296" t="s">
        <v>3598</v>
      </c>
      <c r="F7296" t="s">
        <v>1995</v>
      </c>
      <c r="G7296" t="s">
        <v>659</v>
      </c>
      <c r="H7296" t="s">
        <v>1996</v>
      </c>
      <c r="I7296" t="s">
        <v>1997</v>
      </c>
      <c r="J7296" t="s">
        <v>165</v>
      </c>
      <c r="K7296" t="s">
        <v>166</v>
      </c>
      <c r="L7296" t="s">
        <v>167</v>
      </c>
      <c r="M7296" t="s">
        <v>38</v>
      </c>
      <c r="N7296" t="s">
        <v>668</v>
      </c>
      <c r="O7296" s="23">
        <v>265</v>
      </c>
      <c r="P7296" s="9">
        <v>4.28</v>
      </c>
      <c r="Q7296" t="s">
        <v>40</v>
      </c>
      <c r="R7296">
        <v>26410</v>
      </c>
      <c r="S7296" s="9">
        <v>61.86</v>
      </c>
      <c r="T7296" s="26">
        <v>6.5010000000000003</v>
      </c>
      <c r="U7296" s="8">
        <v>402.14</v>
      </c>
      <c r="V7296" t="s">
        <v>112</v>
      </c>
      <c r="W7296" t="s">
        <v>1985</v>
      </c>
      <c r="X7296" t="s">
        <v>42</v>
      </c>
      <c r="Y7296" t="s">
        <v>1986</v>
      </c>
      <c r="AA7296" s="1">
        <f t="shared" si="775"/>
        <v>46088</v>
      </c>
      <c r="AB7296" s="2">
        <f t="shared" si="776"/>
        <v>3</v>
      </c>
      <c r="AC7296" s="2">
        <f t="shared" si="777"/>
        <v>2026</v>
      </c>
      <c r="AD7296" s="2" t="str">
        <f>IFERROR(VLOOKUP(A7296,'Aux Área'!$A$4:$B$123,2,0),"-")</f>
        <v>PESADOS</v>
      </c>
    </row>
    <row r="7297" spans="1:30" x14ac:dyDescent="0.3">
      <c r="A7297" t="s">
        <v>2655</v>
      </c>
      <c r="B7297" t="s">
        <v>10768</v>
      </c>
      <c r="C7297" t="s">
        <v>11310</v>
      </c>
      <c r="D7297" t="s">
        <v>1619</v>
      </c>
      <c r="E7297" t="s">
        <v>1620</v>
      </c>
      <c r="F7297" t="s">
        <v>3605</v>
      </c>
      <c r="G7297" t="s">
        <v>1635</v>
      </c>
      <c r="H7297" t="s">
        <v>2635</v>
      </c>
      <c r="I7297" t="s">
        <v>37</v>
      </c>
      <c r="J7297" t="s">
        <v>1665</v>
      </c>
      <c r="K7297" t="s">
        <v>1666</v>
      </c>
      <c r="L7297" t="s">
        <v>301</v>
      </c>
      <c r="M7297" t="s">
        <v>38</v>
      </c>
      <c r="N7297" t="s">
        <v>39</v>
      </c>
      <c r="O7297" s="23">
        <v>406</v>
      </c>
      <c r="P7297" s="9">
        <v>9.51</v>
      </c>
      <c r="Q7297" t="s">
        <v>40</v>
      </c>
      <c r="R7297">
        <v>20548</v>
      </c>
      <c r="S7297" s="9">
        <v>42.69</v>
      </c>
      <c r="T7297" s="26">
        <v>4.6900000000000004</v>
      </c>
      <c r="U7297" s="8">
        <v>200.22</v>
      </c>
      <c r="V7297" t="s">
        <v>11311</v>
      </c>
      <c r="W7297" t="s">
        <v>2007</v>
      </c>
      <c r="X7297" t="s">
        <v>42</v>
      </c>
      <c r="Y7297" t="s">
        <v>6209</v>
      </c>
      <c r="AA7297" s="1">
        <f t="shared" si="775"/>
        <v>46088</v>
      </c>
      <c r="AB7297" s="2">
        <f t="shared" si="776"/>
        <v>3</v>
      </c>
      <c r="AC7297" s="2">
        <f t="shared" si="777"/>
        <v>2026</v>
      </c>
      <c r="AD7297" s="2" t="str">
        <f>IFERROR(VLOOKUP(A7297,'Aux Área'!$A$4:$B$123,2,0),"-")</f>
        <v>TI</v>
      </c>
    </row>
    <row r="7298" spans="1:30" x14ac:dyDescent="0.3">
      <c r="A7298" t="s">
        <v>9674</v>
      </c>
      <c r="B7298" t="s">
        <v>10327</v>
      </c>
      <c r="C7298" t="s">
        <v>11312</v>
      </c>
      <c r="D7298" t="s">
        <v>10329</v>
      </c>
      <c r="E7298" t="s">
        <v>9675</v>
      </c>
      <c r="F7298" t="s">
        <v>15506</v>
      </c>
      <c r="G7298" t="s">
        <v>1300</v>
      </c>
      <c r="H7298" t="s">
        <v>9676</v>
      </c>
      <c r="I7298" t="s">
        <v>37</v>
      </c>
      <c r="J7298" t="s">
        <v>241</v>
      </c>
      <c r="K7298" t="s">
        <v>242</v>
      </c>
      <c r="L7298" t="s">
        <v>110</v>
      </c>
      <c r="M7298" t="s">
        <v>38</v>
      </c>
      <c r="N7298" t="s">
        <v>39</v>
      </c>
      <c r="O7298" s="23">
        <v>438</v>
      </c>
      <c r="P7298" s="9">
        <v>8.7799999999999994</v>
      </c>
      <c r="Q7298" t="s">
        <v>40</v>
      </c>
      <c r="R7298">
        <v>47105</v>
      </c>
      <c r="S7298" s="9">
        <v>49.88</v>
      </c>
      <c r="T7298" s="26">
        <v>3.97</v>
      </c>
      <c r="U7298" s="8">
        <v>198</v>
      </c>
      <c r="V7298" t="s">
        <v>41</v>
      </c>
      <c r="W7298" t="s">
        <v>2007</v>
      </c>
      <c r="X7298" t="s">
        <v>42</v>
      </c>
      <c r="Y7298" t="s">
        <v>6209</v>
      </c>
      <c r="AA7298" s="1">
        <f t="shared" si="775"/>
        <v>46088</v>
      </c>
      <c r="AB7298" s="2">
        <f t="shared" si="776"/>
        <v>3</v>
      </c>
      <c r="AC7298" s="2">
        <f t="shared" si="777"/>
        <v>2026</v>
      </c>
      <c r="AD7298" s="2" t="str">
        <f>IFERROR(VLOOKUP(A7298,'Aux Área'!$A$4:$B$123,2,0),"-")</f>
        <v>TI</v>
      </c>
    </row>
    <row r="7299" spans="1:30" x14ac:dyDescent="0.3">
      <c r="A7299" t="s">
        <v>2347</v>
      </c>
      <c r="B7299" t="s">
        <v>2348</v>
      </c>
      <c r="C7299" t="s">
        <v>11313</v>
      </c>
      <c r="D7299" t="s">
        <v>3633</v>
      </c>
      <c r="E7299" t="s">
        <v>3634</v>
      </c>
      <c r="F7299" t="s">
        <v>2350</v>
      </c>
      <c r="G7299" t="s">
        <v>659</v>
      </c>
      <c r="H7299" t="s">
        <v>1996</v>
      </c>
      <c r="I7299" t="s">
        <v>1997</v>
      </c>
      <c r="J7299" t="s">
        <v>241</v>
      </c>
      <c r="K7299" t="s">
        <v>242</v>
      </c>
      <c r="L7299" t="s">
        <v>110</v>
      </c>
      <c r="M7299" t="s">
        <v>38</v>
      </c>
      <c r="N7299" t="s">
        <v>668</v>
      </c>
      <c r="O7299" s="23">
        <v>433</v>
      </c>
      <c r="P7299" s="9">
        <v>6.18</v>
      </c>
      <c r="Q7299" t="s">
        <v>40</v>
      </c>
      <c r="R7299">
        <v>33663</v>
      </c>
      <c r="S7299" s="9">
        <v>70.12</v>
      </c>
      <c r="T7299" s="26">
        <v>7.24</v>
      </c>
      <c r="U7299" s="8">
        <v>507.65</v>
      </c>
      <c r="V7299" t="s">
        <v>41</v>
      </c>
      <c r="W7299" t="s">
        <v>1985</v>
      </c>
      <c r="X7299" t="s">
        <v>42</v>
      </c>
      <c r="Y7299" t="s">
        <v>1986</v>
      </c>
      <c r="AA7299" s="1">
        <f t="shared" si="775"/>
        <v>46088</v>
      </c>
      <c r="AB7299" s="2">
        <f t="shared" si="776"/>
        <v>3</v>
      </c>
      <c r="AC7299" s="2">
        <f t="shared" si="777"/>
        <v>2026</v>
      </c>
      <c r="AD7299" s="2" t="str">
        <f>IFERROR(VLOOKUP(A7299,'Aux Área'!$A$4:$B$123,2,0),"-")</f>
        <v>PESADOS</v>
      </c>
    </row>
    <row r="7300" spans="1:30" x14ac:dyDescent="0.3">
      <c r="A7300" t="s">
        <v>2347</v>
      </c>
      <c r="C7300" t="s">
        <v>11313</v>
      </c>
      <c r="F7300" t="s">
        <v>2350</v>
      </c>
      <c r="K7300" t="s">
        <v>242</v>
      </c>
      <c r="N7300" t="s">
        <v>15690</v>
      </c>
      <c r="O7300" t="s">
        <v>15244</v>
      </c>
      <c r="P7300" s="9" t="s">
        <v>15244</v>
      </c>
      <c r="Q7300" t="s">
        <v>40</v>
      </c>
      <c r="R7300" t="s">
        <v>15244</v>
      </c>
      <c r="S7300">
        <v>6</v>
      </c>
      <c r="U7300" s="8">
        <v>23.94</v>
      </c>
      <c r="AA7300" s="1">
        <f t="shared" si="775"/>
        <v>46088</v>
      </c>
      <c r="AB7300" s="2">
        <f t="shared" si="776"/>
        <v>3</v>
      </c>
      <c r="AC7300" s="2">
        <f t="shared" si="777"/>
        <v>2026</v>
      </c>
      <c r="AD7300" s="2" t="str">
        <f>IFERROR(VLOOKUP(A7300,'Aux Área'!$A$4:$B$123,2,0),"-")</f>
        <v>PESADOS</v>
      </c>
    </row>
    <row r="7301" spans="1:30" x14ac:dyDescent="0.3">
      <c r="A7301" t="s">
        <v>2278</v>
      </c>
      <c r="B7301" t="s">
        <v>4664</v>
      </c>
      <c r="C7301" t="s">
        <v>11314</v>
      </c>
      <c r="D7301" t="s">
        <v>3243</v>
      </c>
      <c r="E7301" t="s">
        <v>3244</v>
      </c>
      <c r="F7301" t="s">
        <v>2281</v>
      </c>
      <c r="G7301" t="s">
        <v>1135</v>
      </c>
      <c r="H7301" t="s">
        <v>2275</v>
      </c>
      <c r="I7301" t="s">
        <v>1497</v>
      </c>
      <c r="J7301" t="s">
        <v>165</v>
      </c>
      <c r="K7301" t="s">
        <v>166</v>
      </c>
      <c r="L7301" t="s">
        <v>167</v>
      </c>
      <c r="M7301" t="s">
        <v>38</v>
      </c>
      <c r="N7301" t="s">
        <v>39</v>
      </c>
      <c r="O7301" s="23">
        <v>350</v>
      </c>
      <c r="P7301" s="9">
        <v>7.86</v>
      </c>
      <c r="Q7301" t="s">
        <v>40</v>
      </c>
      <c r="R7301">
        <v>126849</v>
      </c>
      <c r="S7301" s="9">
        <v>44.55</v>
      </c>
      <c r="T7301" s="26">
        <v>4.8899999999999997</v>
      </c>
      <c r="U7301" s="8">
        <v>217.87</v>
      </c>
      <c r="V7301" t="s">
        <v>112</v>
      </c>
      <c r="W7301" t="s">
        <v>2276</v>
      </c>
      <c r="X7301" t="s">
        <v>42</v>
      </c>
      <c r="Y7301" t="s">
        <v>2277</v>
      </c>
      <c r="AA7301" s="1">
        <f t="shared" si="775"/>
        <v>46088</v>
      </c>
      <c r="AB7301" s="2">
        <f t="shared" si="776"/>
        <v>3</v>
      </c>
      <c r="AC7301" s="2">
        <f t="shared" si="777"/>
        <v>2026</v>
      </c>
      <c r="AD7301" s="2" t="str">
        <f>IFERROR(VLOOKUP(A7301,'Aux Área'!$A$4:$B$123,2,0),"-")</f>
        <v>INSPEÇÃO</v>
      </c>
    </row>
    <row r="7302" spans="1:30" x14ac:dyDescent="0.3">
      <c r="A7302" t="s">
        <v>56</v>
      </c>
      <c r="B7302" t="s">
        <v>266</v>
      </c>
      <c r="C7302" t="s">
        <v>11315</v>
      </c>
      <c r="D7302" t="s">
        <v>120</v>
      </c>
      <c r="E7302" t="s">
        <v>121</v>
      </c>
      <c r="F7302" t="s">
        <v>57</v>
      </c>
      <c r="G7302" t="s">
        <v>35</v>
      </c>
      <c r="H7302" t="s">
        <v>36</v>
      </c>
      <c r="I7302" t="s">
        <v>37</v>
      </c>
      <c r="J7302" t="s">
        <v>215</v>
      </c>
      <c r="K7302" t="s">
        <v>216</v>
      </c>
      <c r="L7302" t="s">
        <v>217</v>
      </c>
      <c r="M7302" t="s">
        <v>38</v>
      </c>
      <c r="N7302" t="s">
        <v>39</v>
      </c>
      <c r="O7302" s="23">
        <v>251</v>
      </c>
      <c r="P7302" s="9">
        <v>8.2799999999999994</v>
      </c>
      <c r="Q7302" t="s">
        <v>40</v>
      </c>
      <c r="R7302">
        <v>50510</v>
      </c>
      <c r="S7302" s="9">
        <v>30.33</v>
      </c>
      <c r="T7302" s="26">
        <v>5.1710000000000003</v>
      </c>
      <c r="U7302" s="8">
        <v>156.84</v>
      </c>
      <c r="V7302" t="s">
        <v>41</v>
      </c>
      <c r="W7302" t="s">
        <v>2007</v>
      </c>
      <c r="X7302" t="s">
        <v>42</v>
      </c>
      <c r="Y7302" t="s">
        <v>1740</v>
      </c>
      <c r="AA7302" s="1">
        <f t="shared" si="775"/>
        <v>46088</v>
      </c>
      <c r="AB7302" s="2">
        <f t="shared" si="776"/>
        <v>3</v>
      </c>
      <c r="AC7302" s="2">
        <f t="shared" si="777"/>
        <v>2026</v>
      </c>
      <c r="AD7302" s="2" t="str">
        <f>IFERROR(VLOOKUP(A7302,'Aux Área'!$A$4:$B$123,2,0),"-")</f>
        <v>CONSERVA</v>
      </c>
    </row>
    <row r="7303" spans="1:30" x14ac:dyDescent="0.3">
      <c r="A7303" t="s">
        <v>68</v>
      </c>
      <c r="B7303" t="s">
        <v>296</v>
      </c>
      <c r="C7303" t="s">
        <v>11316</v>
      </c>
      <c r="D7303" t="s">
        <v>1562</v>
      </c>
      <c r="E7303" t="s">
        <v>1563</v>
      </c>
      <c r="F7303" t="s">
        <v>69</v>
      </c>
      <c r="G7303" t="s">
        <v>35</v>
      </c>
      <c r="H7303" t="s">
        <v>36</v>
      </c>
      <c r="I7303" t="s">
        <v>37</v>
      </c>
      <c r="J7303" t="s">
        <v>188</v>
      </c>
      <c r="K7303" t="s">
        <v>189</v>
      </c>
      <c r="L7303" t="s">
        <v>190</v>
      </c>
      <c r="M7303" t="s">
        <v>38</v>
      </c>
      <c r="N7303" t="s">
        <v>39</v>
      </c>
      <c r="O7303" s="23">
        <v>154</v>
      </c>
      <c r="P7303" s="9">
        <v>9.1300000000000008</v>
      </c>
      <c r="Q7303" t="s">
        <v>40</v>
      </c>
      <c r="R7303">
        <v>48748</v>
      </c>
      <c r="S7303" s="9">
        <v>16.87</v>
      </c>
      <c r="T7303" s="26">
        <v>4.99</v>
      </c>
      <c r="U7303" s="8">
        <v>84.18</v>
      </c>
      <c r="V7303" t="s">
        <v>41</v>
      </c>
      <c r="W7303" t="s">
        <v>2007</v>
      </c>
      <c r="X7303" t="s">
        <v>42</v>
      </c>
      <c r="Y7303" t="s">
        <v>1740</v>
      </c>
      <c r="AA7303" s="1">
        <f t="shared" si="775"/>
        <v>46088</v>
      </c>
      <c r="AB7303" s="2">
        <f t="shared" si="776"/>
        <v>3</v>
      </c>
      <c r="AC7303" s="2">
        <f t="shared" si="777"/>
        <v>2026</v>
      </c>
      <c r="AD7303" s="2" t="str">
        <f>IFERROR(VLOOKUP(A7303,'Aux Área'!$A$4:$B$123,2,0),"-")</f>
        <v>OPERAÇÃO</v>
      </c>
    </row>
    <row r="7304" spans="1:30" x14ac:dyDescent="0.3">
      <c r="A7304" t="s">
        <v>62</v>
      </c>
      <c r="B7304" t="s">
        <v>1455</v>
      </c>
      <c r="C7304" t="s">
        <v>11317</v>
      </c>
      <c r="D7304" t="s">
        <v>158</v>
      </c>
      <c r="E7304" t="s">
        <v>159</v>
      </c>
      <c r="F7304" t="s">
        <v>63</v>
      </c>
      <c r="G7304" t="s">
        <v>35</v>
      </c>
      <c r="H7304" t="s">
        <v>36</v>
      </c>
      <c r="I7304" t="s">
        <v>37</v>
      </c>
      <c r="J7304" t="s">
        <v>165</v>
      </c>
      <c r="K7304" t="s">
        <v>166</v>
      </c>
      <c r="L7304" t="s">
        <v>167</v>
      </c>
      <c r="M7304" t="s">
        <v>38</v>
      </c>
      <c r="N7304" t="s">
        <v>39</v>
      </c>
      <c r="O7304" s="23">
        <v>265</v>
      </c>
      <c r="P7304" s="9">
        <v>9.15</v>
      </c>
      <c r="Q7304" t="s">
        <v>40</v>
      </c>
      <c r="R7304">
        <v>67038</v>
      </c>
      <c r="S7304" s="9">
        <v>28.96</v>
      </c>
      <c r="T7304" s="26">
        <v>4.8899999999999997</v>
      </c>
      <c r="U7304" s="8">
        <v>141.61000000000001</v>
      </c>
      <c r="V7304" t="s">
        <v>112</v>
      </c>
      <c r="W7304" t="s">
        <v>2007</v>
      </c>
      <c r="X7304" t="s">
        <v>42</v>
      </c>
      <c r="Y7304" t="s">
        <v>1740</v>
      </c>
      <c r="AA7304" s="1">
        <f t="shared" si="775"/>
        <v>46088</v>
      </c>
      <c r="AB7304" s="2">
        <f t="shared" si="776"/>
        <v>3</v>
      </c>
      <c r="AC7304" s="2">
        <f t="shared" si="777"/>
        <v>2026</v>
      </c>
      <c r="AD7304" s="2" t="str">
        <f>IFERROR(VLOOKUP(A7304,'Aux Área'!$A$4:$B$123,2,0),"-")</f>
        <v>CONSERVA</v>
      </c>
    </row>
    <row r="7305" spans="1:30" x14ac:dyDescent="0.3">
      <c r="A7305" t="s">
        <v>2691</v>
      </c>
      <c r="B7305" t="s">
        <v>2692</v>
      </c>
      <c r="C7305" t="s">
        <v>11318</v>
      </c>
      <c r="D7305" t="s">
        <v>2142</v>
      </c>
      <c r="E7305" t="s">
        <v>2143</v>
      </c>
      <c r="F7305" t="s">
        <v>5979</v>
      </c>
      <c r="G7305" t="s">
        <v>1635</v>
      </c>
      <c r="H7305" t="s">
        <v>2635</v>
      </c>
      <c r="I7305" t="s">
        <v>37</v>
      </c>
      <c r="J7305" t="s">
        <v>169</v>
      </c>
      <c r="K7305" t="s">
        <v>170</v>
      </c>
      <c r="L7305" t="s">
        <v>124</v>
      </c>
      <c r="M7305" t="s">
        <v>38</v>
      </c>
      <c r="N7305" t="s">
        <v>39</v>
      </c>
      <c r="O7305" s="23">
        <v>131</v>
      </c>
      <c r="P7305" s="9">
        <v>5.49</v>
      </c>
      <c r="Q7305" t="s">
        <v>40</v>
      </c>
      <c r="R7305">
        <v>18872</v>
      </c>
      <c r="S7305" s="9">
        <v>23.85</v>
      </c>
      <c r="T7305" s="26">
        <v>4.8899999999999997</v>
      </c>
      <c r="U7305" s="8">
        <v>116.63</v>
      </c>
      <c r="V7305" t="s">
        <v>112</v>
      </c>
      <c r="W7305" t="s">
        <v>2007</v>
      </c>
      <c r="X7305" t="s">
        <v>42</v>
      </c>
      <c r="Y7305" t="s">
        <v>1740</v>
      </c>
      <c r="AA7305" s="1">
        <f t="shared" si="775"/>
        <v>46088</v>
      </c>
      <c r="AB7305" s="2">
        <f t="shared" si="776"/>
        <v>3</v>
      </c>
      <c r="AC7305" s="2">
        <f t="shared" si="777"/>
        <v>2026</v>
      </c>
      <c r="AD7305" s="2" t="str">
        <f>IFERROR(VLOOKUP(A7305,'Aux Área'!$A$4:$B$123,2,0),"-")</f>
        <v>TI</v>
      </c>
    </row>
    <row r="7306" spans="1:30" x14ac:dyDescent="0.3">
      <c r="A7306" t="s">
        <v>2746</v>
      </c>
      <c r="B7306" t="s">
        <v>2190</v>
      </c>
      <c r="C7306" t="s">
        <v>11319</v>
      </c>
      <c r="D7306" t="s">
        <v>1619</v>
      </c>
      <c r="E7306" t="s">
        <v>1620</v>
      </c>
      <c r="F7306" t="s">
        <v>15508</v>
      </c>
      <c r="G7306" t="s">
        <v>635</v>
      </c>
      <c r="H7306" t="s">
        <v>2749</v>
      </c>
      <c r="I7306" t="s">
        <v>839</v>
      </c>
      <c r="J7306" t="s">
        <v>2950</v>
      </c>
      <c r="K7306" t="s">
        <v>2951</v>
      </c>
      <c r="L7306" t="s">
        <v>181</v>
      </c>
      <c r="M7306" t="s">
        <v>38</v>
      </c>
      <c r="N7306" t="s">
        <v>668</v>
      </c>
      <c r="O7306" s="23">
        <v>0</v>
      </c>
      <c r="P7306" s="9">
        <v>0</v>
      </c>
      <c r="Q7306" t="s">
        <v>40</v>
      </c>
      <c r="R7306">
        <v>164302</v>
      </c>
      <c r="S7306" s="9">
        <v>205.93</v>
      </c>
      <c r="T7306" s="26">
        <v>6.49</v>
      </c>
      <c r="U7306" s="8">
        <v>1336.52</v>
      </c>
      <c r="V7306" t="s">
        <v>11320</v>
      </c>
      <c r="W7306" t="s">
        <v>2007</v>
      </c>
      <c r="X7306" t="s">
        <v>42</v>
      </c>
      <c r="Y7306" t="s">
        <v>1740</v>
      </c>
      <c r="AA7306" s="1">
        <f t="shared" si="775"/>
        <v>46088</v>
      </c>
      <c r="AB7306" s="2">
        <f t="shared" si="776"/>
        <v>3</v>
      </c>
      <c r="AC7306" s="2">
        <f t="shared" si="777"/>
        <v>2026</v>
      </c>
      <c r="AD7306" s="2" t="str">
        <f>IFERROR(VLOOKUP(A7306,'Aux Área'!$A$4:$B$123,2,0),"-")</f>
        <v>TI</v>
      </c>
    </row>
    <row r="7307" spans="1:30" x14ac:dyDescent="0.3">
      <c r="A7307" t="s">
        <v>2494</v>
      </c>
      <c r="B7307" t="s">
        <v>2495</v>
      </c>
      <c r="C7307" t="s">
        <v>11321</v>
      </c>
      <c r="D7307" t="s">
        <v>2468</v>
      </c>
      <c r="E7307" t="s">
        <v>2469</v>
      </c>
      <c r="F7307" t="s">
        <v>2497</v>
      </c>
      <c r="G7307" t="s">
        <v>659</v>
      </c>
      <c r="H7307" t="s">
        <v>2215</v>
      </c>
      <c r="I7307" t="s">
        <v>667</v>
      </c>
      <c r="J7307" t="s">
        <v>241</v>
      </c>
      <c r="K7307" t="s">
        <v>242</v>
      </c>
      <c r="L7307" t="s">
        <v>110</v>
      </c>
      <c r="M7307" t="s">
        <v>38</v>
      </c>
      <c r="N7307" t="s">
        <v>668</v>
      </c>
      <c r="O7307" s="10">
        <v>307</v>
      </c>
      <c r="P7307" s="24">
        <v>5.1100000000000003</v>
      </c>
      <c r="Q7307" t="s">
        <v>40</v>
      </c>
      <c r="R7307">
        <v>14407</v>
      </c>
      <c r="S7307" s="9">
        <v>60.09</v>
      </c>
      <c r="T7307" s="26">
        <v>7.24</v>
      </c>
      <c r="U7307" s="8">
        <v>435.04</v>
      </c>
      <c r="V7307" t="s">
        <v>41</v>
      </c>
      <c r="W7307" t="s">
        <v>2007</v>
      </c>
      <c r="X7307" t="s">
        <v>42</v>
      </c>
      <c r="Y7307" t="s">
        <v>1740</v>
      </c>
      <c r="AA7307" s="1">
        <f t="shared" si="775"/>
        <v>46088</v>
      </c>
      <c r="AB7307" s="2">
        <f t="shared" si="776"/>
        <v>3</v>
      </c>
      <c r="AC7307" s="2">
        <f t="shared" si="777"/>
        <v>2026</v>
      </c>
      <c r="AD7307" s="2" t="str">
        <f>IFERROR(VLOOKUP(A7307,'Aux Área'!$A$4:$B$123,2,0),"-")</f>
        <v>APH</v>
      </c>
    </row>
    <row r="7308" spans="1:30" x14ac:dyDescent="0.3">
      <c r="A7308" t="s">
        <v>3092</v>
      </c>
      <c r="B7308" t="s">
        <v>4774</v>
      </c>
      <c r="C7308" t="s">
        <v>11322</v>
      </c>
      <c r="D7308" t="s">
        <v>3285</v>
      </c>
      <c r="E7308" t="s">
        <v>3286</v>
      </c>
      <c r="F7308" t="s">
        <v>3594</v>
      </c>
      <c r="G7308" t="s">
        <v>1135</v>
      </c>
      <c r="H7308" t="s">
        <v>2275</v>
      </c>
      <c r="I7308" t="s">
        <v>1497</v>
      </c>
      <c r="J7308" t="s">
        <v>188</v>
      </c>
      <c r="K7308" t="s">
        <v>189</v>
      </c>
      <c r="L7308" t="s">
        <v>190</v>
      </c>
      <c r="M7308" t="s">
        <v>38</v>
      </c>
      <c r="N7308" t="s">
        <v>39</v>
      </c>
      <c r="O7308" s="23">
        <v>434</v>
      </c>
      <c r="P7308" s="9">
        <v>9.7100000000000009</v>
      </c>
      <c r="Q7308" t="s">
        <v>40</v>
      </c>
      <c r="R7308">
        <v>106167</v>
      </c>
      <c r="S7308" s="9">
        <v>44.69</v>
      </c>
      <c r="T7308" s="26">
        <v>4.99</v>
      </c>
      <c r="U7308" s="8">
        <v>223</v>
      </c>
      <c r="V7308" t="s">
        <v>41</v>
      </c>
      <c r="W7308" t="s">
        <v>2276</v>
      </c>
      <c r="X7308" t="s">
        <v>42</v>
      </c>
      <c r="Y7308" t="s">
        <v>2277</v>
      </c>
      <c r="AA7308" s="1">
        <f t="shared" si="775"/>
        <v>46088</v>
      </c>
      <c r="AB7308" s="2">
        <f t="shared" si="776"/>
        <v>3</v>
      </c>
      <c r="AC7308" s="2">
        <f t="shared" si="777"/>
        <v>2026</v>
      </c>
      <c r="AD7308" s="2" t="str">
        <f>IFERROR(VLOOKUP(A7308,'Aux Área'!$A$4:$B$123,2,0),"-")</f>
        <v>INSPEÇÃO</v>
      </c>
    </row>
    <row r="7309" spans="1:30" x14ac:dyDescent="0.3">
      <c r="A7309" t="s">
        <v>58</v>
      </c>
      <c r="B7309" t="s">
        <v>250</v>
      </c>
      <c r="C7309" t="s">
        <v>11323</v>
      </c>
      <c r="D7309" t="s">
        <v>87</v>
      </c>
      <c r="E7309" t="s">
        <v>88</v>
      </c>
      <c r="F7309" t="s">
        <v>59</v>
      </c>
      <c r="G7309" t="s">
        <v>35</v>
      </c>
      <c r="H7309" t="s">
        <v>36</v>
      </c>
      <c r="I7309" t="s">
        <v>37</v>
      </c>
      <c r="J7309" t="s">
        <v>188</v>
      </c>
      <c r="K7309" t="s">
        <v>189</v>
      </c>
      <c r="L7309" t="s">
        <v>190</v>
      </c>
      <c r="M7309" t="s">
        <v>38</v>
      </c>
      <c r="N7309" t="s">
        <v>39</v>
      </c>
      <c r="O7309" s="23">
        <v>250</v>
      </c>
      <c r="P7309" s="9">
        <v>7.32</v>
      </c>
      <c r="Q7309" t="s">
        <v>40</v>
      </c>
      <c r="R7309">
        <v>83364</v>
      </c>
      <c r="S7309" s="9">
        <v>34.130000000000003</v>
      </c>
      <c r="T7309" s="26">
        <v>4.99</v>
      </c>
      <c r="U7309" s="8">
        <v>170.31</v>
      </c>
      <c r="V7309" t="s">
        <v>41</v>
      </c>
      <c r="W7309" t="s">
        <v>2007</v>
      </c>
      <c r="X7309" t="s">
        <v>42</v>
      </c>
      <c r="Y7309" t="s">
        <v>1740</v>
      </c>
      <c r="AA7309" s="1">
        <f t="shared" si="775"/>
        <v>46088</v>
      </c>
      <c r="AB7309" s="2">
        <f t="shared" si="776"/>
        <v>3</v>
      </c>
      <c r="AC7309" s="2">
        <f t="shared" si="777"/>
        <v>2026</v>
      </c>
      <c r="AD7309" s="2" t="str">
        <f>IFERROR(VLOOKUP(A7309,'Aux Área'!$A$4:$B$123,2,0),"-")</f>
        <v>CONSERVA</v>
      </c>
    </row>
    <row r="7310" spans="1:30" x14ac:dyDescent="0.3">
      <c r="A7310" t="s">
        <v>2189</v>
      </c>
      <c r="B7310" t="s">
        <v>10781</v>
      </c>
      <c r="C7310" t="s">
        <v>11324</v>
      </c>
      <c r="D7310" t="s">
        <v>3030</v>
      </c>
      <c r="E7310" t="s">
        <v>3031</v>
      </c>
      <c r="F7310" t="s">
        <v>2192</v>
      </c>
      <c r="G7310" t="s">
        <v>1135</v>
      </c>
      <c r="H7310" t="s">
        <v>2185</v>
      </c>
      <c r="I7310" t="s">
        <v>2186</v>
      </c>
      <c r="J7310" t="s">
        <v>169</v>
      </c>
      <c r="K7310" t="s">
        <v>170</v>
      </c>
      <c r="L7310" t="s">
        <v>124</v>
      </c>
      <c r="M7310" t="s">
        <v>38</v>
      </c>
      <c r="N7310" t="s">
        <v>668</v>
      </c>
      <c r="O7310" s="23">
        <v>365</v>
      </c>
      <c r="P7310" s="9">
        <v>12.91</v>
      </c>
      <c r="Q7310" t="s">
        <v>40</v>
      </c>
      <c r="R7310">
        <v>36303</v>
      </c>
      <c r="S7310" s="9">
        <v>28.28</v>
      </c>
      <c r="T7310" s="26">
        <v>7.49</v>
      </c>
      <c r="U7310" s="8">
        <v>211.82</v>
      </c>
      <c r="V7310" t="s">
        <v>41</v>
      </c>
      <c r="W7310" t="s">
        <v>2007</v>
      </c>
      <c r="X7310" t="s">
        <v>42</v>
      </c>
      <c r="Y7310" t="s">
        <v>2188</v>
      </c>
      <c r="AA7310" s="1">
        <f t="shared" si="775"/>
        <v>46088</v>
      </c>
      <c r="AB7310" s="2">
        <f t="shared" si="776"/>
        <v>3</v>
      </c>
      <c r="AC7310" s="2">
        <f t="shared" si="777"/>
        <v>2026</v>
      </c>
      <c r="AD7310" s="2" t="str">
        <f>IFERROR(VLOOKUP(A7310,'Aux Área'!$A$4:$B$123,2,0),"-")</f>
        <v>INSPEÇÃO</v>
      </c>
    </row>
    <row r="7311" spans="1:30" x14ac:dyDescent="0.3">
      <c r="A7311" t="s">
        <v>2643</v>
      </c>
      <c r="B7311" t="s">
        <v>2307</v>
      </c>
      <c r="C7311" t="s">
        <v>11325</v>
      </c>
      <c r="D7311" t="s">
        <v>7207</v>
      </c>
      <c r="E7311" t="s">
        <v>7208</v>
      </c>
      <c r="F7311" t="s">
        <v>2646</v>
      </c>
      <c r="G7311" t="s">
        <v>1300</v>
      </c>
      <c r="H7311" t="s">
        <v>1301</v>
      </c>
      <c r="I7311" t="s">
        <v>37</v>
      </c>
      <c r="J7311" t="s">
        <v>172</v>
      </c>
      <c r="K7311" t="s">
        <v>173</v>
      </c>
      <c r="L7311" t="s">
        <v>124</v>
      </c>
      <c r="M7311" t="s">
        <v>38</v>
      </c>
      <c r="N7311" t="s">
        <v>39</v>
      </c>
      <c r="O7311" s="23">
        <v>369</v>
      </c>
      <c r="P7311" s="9">
        <v>8.31</v>
      </c>
      <c r="Q7311" t="s">
        <v>40</v>
      </c>
      <c r="R7311">
        <v>119844</v>
      </c>
      <c r="S7311" s="9">
        <v>44.4</v>
      </c>
      <c r="T7311" s="26">
        <v>4.59</v>
      </c>
      <c r="U7311" s="8">
        <v>203.8</v>
      </c>
      <c r="V7311" t="s">
        <v>7258</v>
      </c>
      <c r="W7311" t="s">
        <v>2276</v>
      </c>
      <c r="X7311" t="s">
        <v>42</v>
      </c>
      <c r="Y7311" t="s">
        <v>2277</v>
      </c>
      <c r="AA7311" s="1">
        <f t="shared" si="775"/>
        <v>46088</v>
      </c>
      <c r="AB7311" s="2">
        <f t="shared" si="776"/>
        <v>3</v>
      </c>
      <c r="AC7311" s="2">
        <f t="shared" si="777"/>
        <v>2026</v>
      </c>
      <c r="AD7311" s="2" t="str">
        <f>IFERROR(VLOOKUP(A7311,'Aux Área'!$A$4:$B$123,2,0),"-")</f>
        <v>INSPEÇÃO</v>
      </c>
    </row>
    <row r="7312" spans="1:30" x14ac:dyDescent="0.3">
      <c r="A7312" t="s">
        <v>2260</v>
      </c>
      <c r="B7312" t="s">
        <v>113</v>
      </c>
      <c r="C7312" t="s">
        <v>11326</v>
      </c>
      <c r="D7312" t="s">
        <v>3162</v>
      </c>
      <c r="E7312" t="s">
        <v>3163</v>
      </c>
      <c r="F7312" t="s">
        <v>2262</v>
      </c>
      <c r="G7312" t="s">
        <v>35</v>
      </c>
      <c r="H7312" t="s">
        <v>2263</v>
      </c>
      <c r="I7312" t="s">
        <v>2186</v>
      </c>
      <c r="J7312" t="s">
        <v>409</v>
      </c>
      <c r="K7312" t="s">
        <v>410</v>
      </c>
      <c r="L7312" t="s">
        <v>141</v>
      </c>
      <c r="M7312" t="s">
        <v>38</v>
      </c>
      <c r="N7312" t="s">
        <v>668</v>
      </c>
      <c r="O7312" s="23">
        <v>388</v>
      </c>
      <c r="P7312" s="9">
        <v>13.45</v>
      </c>
      <c r="Q7312" t="s">
        <v>40</v>
      </c>
      <c r="R7312">
        <v>106818</v>
      </c>
      <c r="S7312" s="9">
        <v>28.85</v>
      </c>
      <c r="T7312" s="26">
        <v>6.79</v>
      </c>
      <c r="U7312" s="8">
        <v>195.89</v>
      </c>
      <c r="V7312" t="s">
        <v>11327</v>
      </c>
      <c r="W7312" t="s">
        <v>2007</v>
      </c>
      <c r="X7312" t="s">
        <v>42</v>
      </c>
      <c r="Y7312" t="s">
        <v>1740</v>
      </c>
      <c r="AA7312" s="1">
        <f t="shared" si="775"/>
        <v>46088</v>
      </c>
      <c r="AB7312" s="2">
        <f t="shared" si="776"/>
        <v>3</v>
      </c>
      <c r="AC7312" s="2">
        <f t="shared" si="777"/>
        <v>2026</v>
      </c>
      <c r="AD7312" s="2" t="str">
        <f>IFERROR(VLOOKUP(A7312,'Aux Área'!$A$4:$B$123,2,0),"-")</f>
        <v>INSPEÇÃO</v>
      </c>
    </row>
    <row r="7313" spans="1:30" x14ac:dyDescent="0.3">
      <c r="A7313" t="s">
        <v>2574</v>
      </c>
      <c r="B7313" t="s">
        <v>2575</v>
      </c>
      <c r="C7313" t="s">
        <v>11328</v>
      </c>
      <c r="D7313" t="s">
        <v>2926</v>
      </c>
      <c r="E7313" t="s">
        <v>2927</v>
      </c>
      <c r="F7313" t="s">
        <v>2577</v>
      </c>
      <c r="G7313" t="s">
        <v>659</v>
      </c>
      <c r="H7313" t="s">
        <v>2215</v>
      </c>
      <c r="I7313" t="s">
        <v>667</v>
      </c>
      <c r="J7313" t="s">
        <v>356</v>
      </c>
      <c r="K7313" t="s">
        <v>357</v>
      </c>
      <c r="L7313" t="s">
        <v>124</v>
      </c>
      <c r="M7313" t="s">
        <v>38</v>
      </c>
      <c r="N7313" t="s">
        <v>668</v>
      </c>
      <c r="O7313" s="23">
        <v>225</v>
      </c>
      <c r="P7313" s="9">
        <v>5.59</v>
      </c>
      <c r="Q7313" t="s">
        <v>40</v>
      </c>
      <c r="R7313">
        <v>9204</v>
      </c>
      <c r="S7313" s="9">
        <v>40.229999999999997</v>
      </c>
      <c r="T7313" s="26">
        <v>6.89</v>
      </c>
      <c r="U7313" s="8">
        <v>277.19</v>
      </c>
      <c r="V7313" t="s">
        <v>11329</v>
      </c>
      <c r="W7313" t="s">
        <v>2007</v>
      </c>
      <c r="X7313" t="s">
        <v>42</v>
      </c>
      <c r="Y7313" t="s">
        <v>1740</v>
      </c>
      <c r="AA7313" s="1">
        <f t="shared" si="775"/>
        <v>46088</v>
      </c>
      <c r="AB7313" s="2">
        <f t="shared" si="776"/>
        <v>3</v>
      </c>
      <c r="AC7313" s="2">
        <f t="shared" si="777"/>
        <v>2026</v>
      </c>
      <c r="AD7313" s="2" t="str">
        <f>IFERROR(VLOOKUP(A7313,'Aux Área'!$A$4:$B$123,2,0),"-")</f>
        <v>APH</v>
      </c>
    </row>
    <row r="7314" spans="1:30" x14ac:dyDescent="0.3">
      <c r="A7314" t="s">
        <v>52</v>
      </c>
      <c r="B7314" t="s">
        <v>1449</v>
      </c>
      <c r="C7314" t="s">
        <v>11330</v>
      </c>
      <c r="D7314" t="s">
        <v>3197</v>
      </c>
      <c r="E7314" t="s">
        <v>3198</v>
      </c>
      <c r="F7314" t="s">
        <v>53</v>
      </c>
      <c r="G7314" t="s">
        <v>35</v>
      </c>
      <c r="H7314" t="s">
        <v>36</v>
      </c>
      <c r="I7314" t="s">
        <v>37</v>
      </c>
      <c r="J7314" t="s">
        <v>356</v>
      </c>
      <c r="K7314" t="s">
        <v>357</v>
      </c>
      <c r="L7314" t="s">
        <v>124</v>
      </c>
      <c r="M7314" t="s">
        <v>38</v>
      </c>
      <c r="N7314" t="s">
        <v>39</v>
      </c>
      <c r="O7314" s="23">
        <v>230</v>
      </c>
      <c r="P7314" s="9">
        <v>9.6</v>
      </c>
      <c r="Q7314" t="s">
        <v>40</v>
      </c>
      <c r="R7314">
        <v>72729</v>
      </c>
      <c r="S7314" s="9">
        <v>23.95</v>
      </c>
      <c r="T7314" s="26">
        <v>4.79</v>
      </c>
      <c r="U7314" s="8">
        <v>114.72</v>
      </c>
      <c r="V7314" t="s">
        <v>11331</v>
      </c>
      <c r="W7314" t="s">
        <v>2007</v>
      </c>
      <c r="X7314" t="s">
        <v>42</v>
      </c>
      <c r="Y7314" t="s">
        <v>1740</v>
      </c>
      <c r="AA7314" s="1">
        <f t="shared" si="775"/>
        <v>46088</v>
      </c>
      <c r="AB7314" s="2">
        <f t="shared" si="776"/>
        <v>3</v>
      </c>
      <c r="AC7314" s="2">
        <f t="shared" si="777"/>
        <v>2026</v>
      </c>
      <c r="AD7314" s="2" t="str">
        <f>IFERROR(VLOOKUP(A7314,'Aux Área'!$A$4:$B$123,2,0),"-")</f>
        <v>OPERAÇÃO</v>
      </c>
    </row>
    <row r="7315" spans="1:30" x14ac:dyDescent="0.3">
      <c r="A7315" t="s">
        <v>2314</v>
      </c>
      <c r="B7315" t="s">
        <v>4624</v>
      </c>
      <c r="C7315" t="s">
        <v>11332</v>
      </c>
      <c r="D7315" t="s">
        <v>5291</v>
      </c>
      <c r="E7315" t="s">
        <v>5292</v>
      </c>
      <c r="F7315" t="s">
        <v>2317</v>
      </c>
      <c r="G7315" t="s">
        <v>1300</v>
      </c>
      <c r="H7315" t="s">
        <v>1301</v>
      </c>
      <c r="I7315" t="s">
        <v>37</v>
      </c>
      <c r="J7315" t="s">
        <v>231</v>
      </c>
      <c r="K7315" t="s">
        <v>232</v>
      </c>
      <c r="L7315" t="s">
        <v>217</v>
      </c>
      <c r="M7315" t="s">
        <v>38</v>
      </c>
      <c r="N7315" t="s">
        <v>39</v>
      </c>
      <c r="O7315" s="23">
        <v>352</v>
      </c>
      <c r="P7315" s="9">
        <v>7.93</v>
      </c>
      <c r="Q7315" t="s">
        <v>40</v>
      </c>
      <c r="R7315">
        <v>72948</v>
      </c>
      <c r="S7315" s="9">
        <v>44.37</v>
      </c>
      <c r="T7315" s="26">
        <v>4.8600000000000003</v>
      </c>
      <c r="U7315" s="8">
        <v>215.66</v>
      </c>
      <c r="V7315" t="s">
        <v>11333</v>
      </c>
      <c r="W7315" t="s">
        <v>2276</v>
      </c>
      <c r="X7315" t="s">
        <v>42</v>
      </c>
      <c r="Y7315" t="s">
        <v>2277</v>
      </c>
      <c r="AA7315" s="1">
        <f t="shared" si="775"/>
        <v>46088</v>
      </c>
      <c r="AB7315" s="2">
        <f t="shared" si="776"/>
        <v>3</v>
      </c>
      <c r="AC7315" s="2">
        <f t="shared" si="777"/>
        <v>2026</v>
      </c>
      <c r="AD7315" s="2" t="str">
        <f>IFERROR(VLOOKUP(A7315,'Aux Área'!$A$4:$B$123,2,0),"-")</f>
        <v>INSPEÇÃO</v>
      </c>
    </row>
    <row r="7316" spans="1:30" x14ac:dyDescent="0.3">
      <c r="A7316" t="s">
        <v>1999</v>
      </c>
      <c r="B7316" t="s">
        <v>3016</v>
      </c>
      <c r="C7316" t="s">
        <v>11334</v>
      </c>
      <c r="D7316" t="s">
        <v>1297</v>
      </c>
      <c r="E7316" t="s">
        <v>2221</v>
      </c>
      <c r="F7316" t="s">
        <v>2002</v>
      </c>
      <c r="G7316" t="s">
        <v>659</v>
      </c>
      <c r="H7316" t="s">
        <v>2003</v>
      </c>
      <c r="I7316" t="s">
        <v>667</v>
      </c>
      <c r="J7316" t="s">
        <v>231</v>
      </c>
      <c r="K7316" t="s">
        <v>232</v>
      </c>
      <c r="L7316" t="s">
        <v>217</v>
      </c>
      <c r="M7316" t="s">
        <v>38</v>
      </c>
      <c r="N7316" t="s">
        <v>668</v>
      </c>
      <c r="O7316" s="23">
        <v>379</v>
      </c>
      <c r="P7316" s="9">
        <v>4.0199999999999996</v>
      </c>
      <c r="Q7316" t="s">
        <v>40</v>
      </c>
      <c r="R7316">
        <v>21368</v>
      </c>
      <c r="S7316" s="9">
        <v>94.19</v>
      </c>
      <c r="T7316" s="26">
        <v>6.891</v>
      </c>
      <c r="U7316" s="8">
        <v>649.02</v>
      </c>
      <c r="V7316" t="s">
        <v>11335</v>
      </c>
      <c r="W7316" t="s">
        <v>1985</v>
      </c>
      <c r="X7316" t="s">
        <v>42</v>
      </c>
      <c r="Y7316" t="s">
        <v>1986</v>
      </c>
      <c r="AA7316" s="1">
        <f t="shared" si="775"/>
        <v>46088</v>
      </c>
      <c r="AB7316" s="2">
        <f t="shared" si="776"/>
        <v>3</v>
      </c>
      <c r="AC7316" s="2">
        <f t="shared" si="777"/>
        <v>2026</v>
      </c>
      <c r="AD7316" s="2" t="str">
        <f>IFERROR(VLOOKUP(A7316,'Aux Área'!$A$4:$B$123,2,0),"-")</f>
        <v>PESADOS</v>
      </c>
    </row>
    <row r="7317" spans="1:30" x14ac:dyDescent="0.3">
      <c r="A7317" t="s">
        <v>2306</v>
      </c>
      <c r="B7317" t="s">
        <v>4613</v>
      </c>
      <c r="C7317" t="s">
        <v>11336</v>
      </c>
      <c r="D7317" t="s">
        <v>7488</v>
      </c>
      <c r="E7317" t="s">
        <v>7489</v>
      </c>
      <c r="F7317" t="s">
        <v>2309</v>
      </c>
      <c r="G7317" t="s">
        <v>1135</v>
      </c>
      <c r="H7317" t="s">
        <v>2275</v>
      </c>
      <c r="I7317" t="s">
        <v>1497</v>
      </c>
      <c r="J7317" t="s">
        <v>89</v>
      </c>
      <c r="K7317" t="s">
        <v>90</v>
      </c>
      <c r="L7317" t="s">
        <v>91</v>
      </c>
      <c r="M7317" t="s">
        <v>38</v>
      </c>
      <c r="N7317" t="s">
        <v>39</v>
      </c>
      <c r="O7317" s="23">
        <v>349</v>
      </c>
      <c r="P7317" s="9">
        <v>8.59</v>
      </c>
      <c r="Q7317" t="s">
        <v>40</v>
      </c>
      <c r="R7317">
        <v>123290</v>
      </c>
      <c r="S7317" s="9">
        <v>40.61</v>
      </c>
      <c r="T7317" s="26">
        <v>4.8899999999999997</v>
      </c>
      <c r="U7317" s="8">
        <v>198.58</v>
      </c>
      <c r="V7317" t="s">
        <v>11337</v>
      </c>
      <c r="W7317" t="s">
        <v>2276</v>
      </c>
      <c r="X7317" t="s">
        <v>42</v>
      </c>
      <c r="Y7317" t="s">
        <v>2277</v>
      </c>
      <c r="AA7317" s="1">
        <f t="shared" si="775"/>
        <v>46088</v>
      </c>
      <c r="AB7317" s="2">
        <f t="shared" si="776"/>
        <v>3</v>
      </c>
      <c r="AC7317" s="2">
        <f t="shared" si="777"/>
        <v>2026</v>
      </c>
      <c r="AD7317" s="2" t="str">
        <f>IFERROR(VLOOKUP(A7317,'Aux Área'!$A$4:$B$123,2,0),"-")</f>
        <v>INSPEÇÃO</v>
      </c>
    </row>
    <row r="7318" spans="1:30" x14ac:dyDescent="0.3">
      <c r="A7318" t="s">
        <v>2655</v>
      </c>
      <c r="B7318" t="s">
        <v>10768</v>
      </c>
      <c r="C7318" t="s">
        <v>11338</v>
      </c>
      <c r="D7318" t="s">
        <v>1619</v>
      </c>
      <c r="E7318" t="s">
        <v>1620</v>
      </c>
      <c r="F7318" t="s">
        <v>3605</v>
      </c>
      <c r="G7318" t="s">
        <v>1635</v>
      </c>
      <c r="H7318" t="s">
        <v>2635</v>
      </c>
      <c r="I7318" t="s">
        <v>37</v>
      </c>
      <c r="J7318" t="s">
        <v>231</v>
      </c>
      <c r="K7318" t="s">
        <v>232</v>
      </c>
      <c r="L7318" t="s">
        <v>217</v>
      </c>
      <c r="M7318" t="s">
        <v>38</v>
      </c>
      <c r="N7318" t="s">
        <v>39</v>
      </c>
      <c r="O7318" s="23">
        <v>371</v>
      </c>
      <c r="P7318" s="9">
        <v>9.41</v>
      </c>
      <c r="Q7318" t="s">
        <v>40</v>
      </c>
      <c r="R7318">
        <v>20919</v>
      </c>
      <c r="S7318" s="9">
        <v>39.409999999999997</v>
      </c>
      <c r="T7318" s="26">
        <v>4.8609999999999998</v>
      </c>
      <c r="U7318" s="8">
        <v>191.56</v>
      </c>
      <c r="V7318" t="s">
        <v>11339</v>
      </c>
      <c r="W7318" t="s">
        <v>2007</v>
      </c>
      <c r="X7318" t="s">
        <v>42</v>
      </c>
      <c r="Y7318" t="s">
        <v>6209</v>
      </c>
      <c r="AA7318" s="1">
        <f t="shared" si="775"/>
        <v>46088</v>
      </c>
      <c r="AB7318" s="2">
        <f t="shared" si="776"/>
        <v>3</v>
      </c>
      <c r="AC7318" s="2">
        <f t="shared" si="777"/>
        <v>2026</v>
      </c>
      <c r="AD7318" s="2" t="str">
        <f>IFERROR(VLOOKUP(A7318,'Aux Área'!$A$4:$B$123,2,0),"-")</f>
        <v>TI</v>
      </c>
    </row>
    <row r="7319" spans="1:30" x14ac:dyDescent="0.3">
      <c r="A7319" t="s">
        <v>2041</v>
      </c>
      <c r="B7319" t="s">
        <v>2042</v>
      </c>
      <c r="C7319" t="s">
        <v>11340</v>
      </c>
      <c r="D7319" t="s">
        <v>1297</v>
      </c>
      <c r="E7319" t="s">
        <v>2221</v>
      </c>
      <c r="F7319" t="s">
        <v>2044</v>
      </c>
      <c r="G7319" t="s">
        <v>659</v>
      </c>
      <c r="H7319" t="s">
        <v>1996</v>
      </c>
      <c r="I7319" t="s">
        <v>1997</v>
      </c>
      <c r="J7319" t="s">
        <v>231</v>
      </c>
      <c r="K7319" t="s">
        <v>232</v>
      </c>
      <c r="L7319" t="s">
        <v>217</v>
      </c>
      <c r="M7319" t="s">
        <v>38</v>
      </c>
      <c r="N7319" t="s">
        <v>668</v>
      </c>
      <c r="O7319" s="23">
        <v>121</v>
      </c>
      <c r="P7319" s="9">
        <v>5.33</v>
      </c>
      <c r="Q7319" t="s">
        <v>40</v>
      </c>
      <c r="R7319">
        <v>33361</v>
      </c>
      <c r="S7319" s="9">
        <v>22.7</v>
      </c>
      <c r="T7319" s="26">
        <v>6.891</v>
      </c>
      <c r="U7319" s="8">
        <v>156.41999999999999</v>
      </c>
      <c r="V7319" t="s">
        <v>11341</v>
      </c>
      <c r="W7319" t="s">
        <v>1985</v>
      </c>
      <c r="X7319" t="s">
        <v>42</v>
      </c>
      <c r="Y7319" t="s">
        <v>1986</v>
      </c>
      <c r="AA7319" s="1">
        <f t="shared" si="775"/>
        <v>46088</v>
      </c>
      <c r="AB7319" s="2">
        <f t="shared" si="776"/>
        <v>3</v>
      </c>
      <c r="AC7319" s="2">
        <f t="shared" si="777"/>
        <v>2026</v>
      </c>
      <c r="AD7319" s="2" t="str">
        <f>IFERROR(VLOOKUP(A7319,'Aux Área'!$A$4:$B$123,2,0),"-")</f>
        <v>PESADOS</v>
      </c>
    </row>
    <row r="7320" spans="1:30" x14ac:dyDescent="0.3">
      <c r="A7320" t="s">
        <v>2282</v>
      </c>
      <c r="B7320" t="s">
        <v>4679</v>
      </c>
      <c r="C7320" t="s">
        <v>11342</v>
      </c>
      <c r="D7320" t="s">
        <v>7064</v>
      </c>
      <c r="E7320" t="s">
        <v>7065</v>
      </c>
      <c r="F7320" t="s">
        <v>2285</v>
      </c>
      <c r="G7320" t="s">
        <v>1135</v>
      </c>
      <c r="H7320" t="s">
        <v>2275</v>
      </c>
      <c r="I7320" t="s">
        <v>1497</v>
      </c>
      <c r="J7320" t="s">
        <v>409</v>
      </c>
      <c r="K7320" t="s">
        <v>410</v>
      </c>
      <c r="L7320" t="s">
        <v>141</v>
      </c>
      <c r="M7320" t="s">
        <v>38</v>
      </c>
      <c r="N7320" t="s">
        <v>39</v>
      </c>
      <c r="O7320" s="23">
        <v>300</v>
      </c>
      <c r="P7320" s="9">
        <v>9.24</v>
      </c>
      <c r="Q7320" t="s">
        <v>40</v>
      </c>
      <c r="R7320">
        <v>106637</v>
      </c>
      <c r="S7320" s="9">
        <v>32.479999999999997</v>
      </c>
      <c r="T7320" s="26">
        <v>4.6900000000000004</v>
      </c>
      <c r="U7320" s="8">
        <v>152.33000000000001</v>
      </c>
      <c r="V7320" t="s">
        <v>11343</v>
      </c>
      <c r="W7320" t="s">
        <v>2276</v>
      </c>
      <c r="X7320" t="s">
        <v>42</v>
      </c>
      <c r="Y7320" t="s">
        <v>2277</v>
      </c>
      <c r="AA7320" s="1">
        <f t="shared" si="775"/>
        <v>46088</v>
      </c>
      <c r="AB7320" s="2">
        <f t="shared" si="776"/>
        <v>3</v>
      </c>
      <c r="AC7320" s="2">
        <f t="shared" si="777"/>
        <v>2026</v>
      </c>
      <c r="AD7320" s="2" t="str">
        <f>IFERROR(VLOOKUP(A7320,'Aux Área'!$A$4:$B$123,2,0),"-")</f>
        <v>INSPEÇÃO</v>
      </c>
    </row>
    <row r="7321" spans="1:30" x14ac:dyDescent="0.3">
      <c r="A7321" t="s">
        <v>2278</v>
      </c>
      <c r="B7321" t="s">
        <v>4664</v>
      </c>
      <c r="C7321" t="s">
        <v>11344</v>
      </c>
      <c r="D7321" t="s">
        <v>3310</v>
      </c>
      <c r="E7321" t="s">
        <v>3311</v>
      </c>
      <c r="F7321" t="s">
        <v>2281</v>
      </c>
      <c r="G7321" t="s">
        <v>1135</v>
      </c>
      <c r="H7321" t="s">
        <v>2275</v>
      </c>
      <c r="I7321" t="s">
        <v>1497</v>
      </c>
      <c r="J7321" t="s">
        <v>219</v>
      </c>
      <c r="K7321" t="s">
        <v>177</v>
      </c>
      <c r="L7321" t="s">
        <v>177</v>
      </c>
      <c r="M7321" t="s">
        <v>38</v>
      </c>
      <c r="N7321" t="s">
        <v>39</v>
      </c>
      <c r="O7321" s="23">
        <v>419</v>
      </c>
      <c r="P7321" s="9">
        <v>10.210000000000001</v>
      </c>
      <c r="Q7321" t="s">
        <v>40</v>
      </c>
      <c r="R7321">
        <v>127268</v>
      </c>
      <c r="S7321" s="9">
        <v>41.02</v>
      </c>
      <c r="T7321" s="26">
        <v>4.99</v>
      </c>
      <c r="U7321" s="8">
        <v>204.69</v>
      </c>
      <c r="V7321" t="s">
        <v>11345</v>
      </c>
      <c r="W7321" t="s">
        <v>2276</v>
      </c>
      <c r="X7321" t="s">
        <v>42</v>
      </c>
      <c r="Y7321" t="s">
        <v>2277</v>
      </c>
      <c r="AA7321" s="1">
        <f t="shared" si="775"/>
        <v>46089</v>
      </c>
      <c r="AB7321" s="2">
        <f t="shared" si="776"/>
        <v>3</v>
      </c>
      <c r="AC7321" s="2">
        <f t="shared" si="777"/>
        <v>2026</v>
      </c>
      <c r="AD7321" s="2" t="str">
        <f>IFERROR(VLOOKUP(A7321,'Aux Área'!$A$4:$B$123,2,0),"-")</f>
        <v>INSPEÇÃO</v>
      </c>
    </row>
    <row r="7322" spans="1:30" x14ac:dyDescent="0.3">
      <c r="A7322" t="s">
        <v>2638</v>
      </c>
      <c r="B7322" t="s">
        <v>4593</v>
      </c>
      <c r="C7322" t="s">
        <v>11346</v>
      </c>
      <c r="D7322" t="s">
        <v>3193</v>
      </c>
      <c r="E7322" t="s">
        <v>3194</v>
      </c>
      <c r="F7322" t="s">
        <v>2641</v>
      </c>
      <c r="G7322" t="s">
        <v>1135</v>
      </c>
      <c r="H7322" t="s">
        <v>2275</v>
      </c>
      <c r="I7322" t="s">
        <v>1497</v>
      </c>
      <c r="J7322" t="s">
        <v>275</v>
      </c>
      <c r="K7322" t="s">
        <v>276</v>
      </c>
      <c r="L7322" t="s">
        <v>124</v>
      </c>
      <c r="M7322" t="s">
        <v>38</v>
      </c>
      <c r="N7322" t="s">
        <v>39</v>
      </c>
      <c r="O7322" s="23">
        <v>417</v>
      </c>
      <c r="P7322" s="9">
        <v>10.52</v>
      </c>
      <c r="Q7322" t="s">
        <v>40</v>
      </c>
      <c r="R7322">
        <v>114293</v>
      </c>
      <c r="S7322" s="9">
        <v>39.65</v>
      </c>
      <c r="T7322" s="26">
        <v>4.79</v>
      </c>
      <c r="U7322" s="8">
        <v>189.92</v>
      </c>
      <c r="V7322" t="s">
        <v>11347</v>
      </c>
      <c r="W7322" t="s">
        <v>2276</v>
      </c>
      <c r="X7322" t="s">
        <v>42</v>
      </c>
      <c r="Y7322" t="s">
        <v>2277</v>
      </c>
      <c r="AA7322" s="1">
        <f t="shared" si="775"/>
        <v>46089</v>
      </c>
      <c r="AB7322" s="2">
        <f t="shared" si="776"/>
        <v>3</v>
      </c>
      <c r="AC7322" s="2">
        <f t="shared" si="777"/>
        <v>2026</v>
      </c>
      <c r="AD7322" s="2" t="str">
        <f>IFERROR(VLOOKUP(A7322,'Aux Área'!$A$4:$B$123,2,0),"-")</f>
        <v>INSPEÇÃO</v>
      </c>
    </row>
    <row r="7323" spans="1:30" x14ac:dyDescent="0.3">
      <c r="A7323" t="s">
        <v>2314</v>
      </c>
      <c r="B7323" t="s">
        <v>4624</v>
      </c>
      <c r="C7323" t="s">
        <v>11348</v>
      </c>
      <c r="D7323" t="s">
        <v>5291</v>
      </c>
      <c r="E7323" t="s">
        <v>5292</v>
      </c>
      <c r="F7323" t="s">
        <v>2317</v>
      </c>
      <c r="G7323" t="s">
        <v>1300</v>
      </c>
      <c r="H7323" t="s">
        <v>1301</v>
      </c>
      <c r="I7323" t="s">
        <v>37</v>
      </c>
      <c r="J7323" t="s">
        <v>89</v>
      </c>
      <c r="K7323" t="s">
        <v>90</v>
      </c>
      <c r="L7323" t="s">
        <v>91</v>
      </c>
      <c r="M7323" t="s">
        <v>38</v>
      </c>
      <c r="N7323" t="s">
        <v>39</v>
      </c>
      <c r="O7323" s="23">
        <v>340</v>
      </c>
      <c r="P7323" s="9">
        <v>9.3699999999999992</v>
      </c>
      <c r="Q7323" t="s">
        <v>40</v>
      </c>
      <c r="R7323">
        <v>73288</v>
      </c>
      <c r="S7323" s="9">
        <v>36.29</v>
      </c>
      <c r="T7323" s="26">
        <v>4.8899999999999997</v>
      </c>
      <c r="U7323" s="8">
        <v>177.46</v>
      </c>
      <c r="V7323" t="s">
        <v>11349</v>
      </c>
      <c r="W7323" t="s">
        <v>2276</v>
      </c>
      <c r="X7323" t="s">
        <v>42</v>
      </c>
      <c r="Y7323" t="s">
        <v>2277</v>
      </c>
      <c r="AA7323" s="1">
        <f t="shared" si="775"/>
        <v>46089</v>
      </c>
      <c r="AB7323" s="2">
        <f t="shared" si="776"/>
        <v>3</v>
      </c>
      <c r="AC7323" s="2">
        <f t="shared" si="777"/>
        <v>2026</v>
      </c>
      <c r="AD7323" s="2" t="str">
        <f>IFERROR(VLOOKUP(A7323,'Aux Área'!$A$4:$B$123,2,0),"-")</f>
        <v>INSPEÇÃO</v>
      </c>
    </row>
    <row r="7324" spans="1:30" x14ac:dyDescent="0.3">
      <c r="A7324" t="s">
        <v>2212</v>
      </c>
      <c r="B7324" t="s">
        <v>2466</v>
      </c>
      <c r="C7324" t="s">
        <v>11350</v>
      </c>
      <c r="D7324" t="s">
        <v>11004</v>
      </c>
      <c r="E7324" t="s">
        <v>11005</v>
      </c>
      <c r="F7324" t="s">
        <v>2214</v>
      </c>
      <c r="G7324" t="s">
        <v>35</v>
      </c>
      <c r="H7324" t="s">
        <v>2215</v>
      </c>
      <c r="I7324" t="s">
        <v>839</v>
      </c>
      <c r="J7324" t="s">
        <v>1665</v>
      </c>
      <c r="K7324" t="s">
        <v>1666</v>
      </c>
      <c r="L7324" t="s">
        <v>301</v>
      </c>
      <c r="M7324" t="s">
        <v>38</v>
      </c>
      <c r="N7324" t="s">
        <v>668</v>
      </c>
      <c r="O7324" s="23">
        <v>284</v>
      </c>
      <c r="P7324" s="9">
        <v>5.63</v>
      </c>
      <c r="Q7324" t="s">
        <v>40</v>
      </c>
      <c r="R7324">
        <v>13597</v>
      </c>
      <c r="S7324" s="9">
        <v>50.44</v>
      </c>
      <c r="T7324" s="26">
        <v>7.29</v>
      </c>
      <c r="U7324" s="8">
        <v>367.71</v>
      </c>
      <c r="V7324" t="s">
        <v>11351</v>
      </c>
      <c r="W7324" t="s">
        <v>2007</v>
      </c>
      <c r="X7324" t="s">
        <v>42</v>
      </c>
      <c r="Y7324" t="s">
        <v>2217</v>
      </c>
      <c r="AA7324" s="1">
        <f t="shared" si="775"/>
        <v>46089</v>
      </c>
      <c r="AB7324" s="2">
        <f t="shared" si="776"/>
        <v>3</v>
      </c>
      <c r="AC7324" s="2">
        <f t="shared" si="777"/>
        <v>2026</v>
      </c>
      <c r="AD7324" s="2" t="str">
        <f>IFERROR(VLOOKUP(A7324,'Aux Área'!$A$4:$B$123,2,0),"-")</f>
        <v>APH</v>
      </c>
    </row>
    <row r="7325" spans="1:30" x14ac:dyDescent="0.3">
      <c r="A7325" t="s">
        <v>2347</v>
      </c>
      <c r="B7325" t="s">
        <v>2348</v>
      </c>
      <c r="C7325" t="s">
        <v>11352</v>
      </c>
      <c r="D7325" t="s">
        <v>4085</v>
      </c>
      <c r="E7325" t="s">
        <v>4086</v>
      </c>
      <c r="F7325" t="s">
        <v>2350</v>
      </c>
      <c r="G7325" t="s">
        <v>659</v>
      </c>
      <c r="H7325" t="s">
        <v>1996</v>
      </c>
      <c r="I7325" t="s">
        <v>1997</v>
      </c>
      <c r="J7325" t="s">
        <v>492</v>
      </c>
      <c r="K7325" t="s">
        <v>493</v>
      </c>
      <c r="L7325" t="s">
        <v>110</v>
      </c>
      <c r="M7325" t="s">
        <v>38</v>
      </c>
      <c r="N7325" t="s">
        <v>668</v>
      </c>
      <c r="O7325" s="23">
        <v>188</v>
      </c>
      <c r="P7325" s="9">
        <v>5.23</v>
      </c>
      <c r="Q7325" t="s">
        <v>40</v>
      </c>
      <c r="R7325">
        <v>33851</v>
      </c>
      <c r="S7325" s="9">
        <v>35.96</v>
      </c>
      <c r="T7325" s="26">
        <v>6.99</v>
      </c>
      <c r="U7325" s="8">
        <v>251.36</v>
      </c>
      <c r="V7325" t="s">
        <v>41</v>
      </c>
      <c r="W7325" t="s">
        <v>1985</v>
      </c>
      <c r="X7325" t="s">
        <v>42</v>
      </c>
      <c r="Y7325" t="s">
        <v>1986</v>
      </c>
      <c r="AA7325" s="1">
        <f t="shared" si="775"/>
        <v>46089</v>
      </c>
      <c r="AB7325" s="2">
        <f t="shared" si="776"/>
        <v>3</v>
      </c>
      <c r="AC7325" s="2">
        <f t="shared" si="777"/>
        <v>2026</v>
      </c>
      <c r="AD7325" s="2" t="str">
        <f>IFERROR(VLOOKUP(A7325,'Aux Área'!$A$4:$B$123,2,0),"-")</f>
        <v>PESADOS</v>
      </c>
    </row>
    <row r="7326" spans="1:30" x14ac:dyDescent="0.3">
      <c r="A7326" t="s">
        <v>2347</v>
      </c>
      <c r="C7326" t="s">
        <v>15799</v>
      </c>
      <c r="F7326" t="s">
        <v>2350</v>
      </c>
      <c r="K7326" t="s">
        <v>493</v>
      </c>
      <c r="N7326" t="s">
        <v>15690</v>
      </c>
      <c r="O7326" t="s">
        <v>15244</v>
      </c>
      <c r="P7326" s="9" t="s">
        <v>15244</v>
      </c>
      <c r="Q7326" t="s">
        <v>40</v>
      </c>
      <c r="R7326" t="s">
        <v>15244</v>
      </c>
      <c r="S7326">
        <v>1.48</v>
      </c>
      <c r="U7326" s="8">
        <v>5.62</v>
      </c>
      <c r="AA7326" s="1">
        <f t="shared" si="775"/>
        <v>46089</v>
      </c>
      <c r="AB7326" s="2">
        <f t="shared" si="776"/>
        <v>3</v>
      </c>
      <c r="AC7326" s="2">
        <f t="shared" si="777"/>
        <v>2026</v>
      </c>
      <c r="AD7326" s="2" t="str">
        <f>IFERROR(VLOOKUP(A7326,'Aux Área'!$A$4:$B$123,2,0),"-")</f>
        <v>PESADOS</v>
      </c>
    </row>
    <row r="7327" spans="1:30" x14ac:dyDescent="0.3">
      <c r="A7327" t="s">
        <v>2643</v>
      </c>
      <c r="B7327" t="s">
        <v>2307</v>
      </c>
      <c r="C7327" t="s">
        <v>11353</v>
      </c>
      <c r="D7327" t="s">
        <v>7196</v>
      </c>
      <c r="E7327" t="s">
        <v>7197</v>
      </c>
      <c r="F7327" t="s">
        <v>2646</v>
      </c>
      <c r="G7327" t="s">
        <v>1300</v>
      </c>
      <c r="H7327" t="s">
        <v>1301</v>
      </c>
      <c r="I7327" t="s">
        <v>37</v>
      </c>
      <c r="J7327" t="s">
        <v>122</v>
      </c>
      <c r="K7327" t="s">
        <v>123</v>
      </c>
      <c r="L7327" t="s">
        <v>124</v>
      </c>
      <c r="M7327" t="s">
        <v>38</v>
      </c>
      <c r="N7327" t="s">
        <v>39</v>
      </c>
      <c r="O7327" s="23">
        <v>464</v>
      </c>
      <c r="P7327" s="9">
        <v>12.05</v>
      </c>
      <c r="Q7327" t="s">
        <v>40</v>
      </c>
      <c r="R7327">
        <v>120308</v>
      </c>
      <c r="S7327" s="9">
        <v>38.5</v>
      </c>
      <c r="T7327" s="26">
        <v>4.8899999999999997</v>
      </c>
      <c r="U7327" s="8">
        <v>188.27</v>
      </c>
      <c r="V7327" t="s">
        <v>112</v>
      </c>
      <c r="W7327" t="s">
        <v>2276</v>
      </c>
      <c r="X7327" t="s">
        <v>42</v>
      </c>
      <c r="Y7327" t="s">
        <v>2277</v>
      </c>
      <c r="AA7327" s="1">
        <f t="shared" si="775"/>
        <v>46089</v>
      </c>
      <c r="AB7327" s="2">
        <f t="shared" si="776"/>
        <v>3</v>
      </c>
      <c r="AC7327" s="2">
        <f t="shared" si="777"/>
        <v>2026</v>
      </c>
      <c r="AD7327" s="2" t="str">
        <f>IFERROR(VLOOKUP(A7327,'Aux Área'!$A$4:$B$123,2,0),"-")</f>
        <v>INSPEÇÃO</v>
      </c>
    </row>
    <row r="7328" spans="1:30" x14ac:dyDescent="0.3">
      <c r="A7328" t="s">
        <v>2189</v>
      </c>
      <c r="B7328" t="s">
        <v>10781</v>
      </c>
      <c r="C7328" t="s">
        <v>11354</v>
      </c>
      <c r="D7328" t="s">
        <v>10214</v>
      </c>
      <c r="E7328" t="s">
        <v>9672</v>
      </c>
      <c r="F7328" t="s">
        <v>2192</v>
      </c>
      <c r="G7328" t="s">
        <v>1135</v>
      </c>
      <c r="H7328" t="s">
        <v>2185</v>
      </c>
      <c r="I7328" t="s">
        <v>2186</v>
      </c>
      <c r="J7328" t="s">
        <v>169</v>
      </c>
      <c r="K7328" t="s">
        <v>170</v>
      </c>
      <c r="L7328" t="s">
        <v>124</v>
      </c>
      <c r="M7328" t="s">
        <v>38</v>
      </c>
      <c r="N7328" t="s">
        <v>668</v>
      </c>
      <c r="O7328" s="23">
        <v>623</v>
      </c>
      <c r="P7328" s="9">
        <v>16.38</v>
      </c>
      <c r="Q7328" t="s">
        <v>40</v>
      </c>
      <c r="R7328">
        <v>36926</v>
      </c>
      <c r="S7328" s="9">
        <v>38.03</v>
      </c>
      <c r="T7328" s="26">
        <v>7.49</v>
      </c>
      <c r="U7328" s="8">
        <v>284.85000000000002</v>
      </c>
      <c r="V7328" t="s">
        <v>112</v>
      </c>
      <c r="W7328" t="s">
        <v>2007</v>
      </c>
      <c r="X7328" t="s">
        <v>42</v>
      </c>
      <c r="Y7328" t="s">
        <v>2188</v>
      </c>
      <c r="AA7328" s="1">
        <f t="shared" si="775"/>
        <v>46089</v>
      </c>
      <c r="AB7328" s="2">
        <f t="shared" si="776"/>
        <v>3</v>
      </c>
      <c r="AC7328" s="2">
        <f t="shared" si="777"/>
        <v>2026</v>
      </c>
      <c r="AD7328" s="2" t="str">
        <f>IFERROR(VLOOKUP(A7328,'Aux Área'!$A$4:$B$123,2,0),"-")</f>
        <v>INSPEÇÃO</v>
      </c>
    </row>
    <row r="7329" spans="1:30" x14ac:dyDescent="0.3">
      <c r="A7329" t="s">
        <v>2181</v>
      </c>
      <c r="B7329" t="s">
        <v>4595</v>
      </c>
      <c r="C7329" t="s">
        <v>11355</v>
      </c>
      <c r="D7329" t="s">
        <v>5095</v>
      </c>
      <c r="E7329" t="s">
        <v>5096</v>
      </c>
      <c r="F7329" t="s">
        <v>2184</v>
      </c>
      <c r="G7329" t="s">
        <v>1135</v>
      </c>
      <c r="H7329" t="s">
        <v>2185</v>
      </c>
      <c r="I7329" t="s">
        <v>2186</v>
      </c>
      <c r="J7329" t="s">
        <v>241</v>
      </c>
      <c r="K7329" t="s">
        <v>242</v>
      </c>
      <c r="L7329" t="s">
        <v>110</v>
      </c>
      <c r="M7329" t="s">
        <v>38</v>
      </c>
      <c r="N7329" t="s">
        <v>668</v>
      </c>
      <c r="O7329" s="23">
        <v>1712</v>
      </c>
      <c r="P7329" s="9">
        <v>30.64</v>
      </c>
      <c r="Q7329" t="s">
        <v>40</v>
      </c>
      <c r="R7329">
        <v>134585</v>
      </c>
      <c r="S7329" s="9">
        <v>55.87</v>
      </c>
      <c r="T7329" s="26">
        <v>7.2389999999999999</v>
      </c>
      <c r="U7329" s="8">
        <v>404.46</v>
      </c>
      <c r="V7329" t="s">
        <v>41</v>
      </c>
      <c r="W7329" t="s">
        <v>2007</v>
      </c>
      <c r="X7329" t="s">
        <v>42</v>
      </c>
      <c r="Y7329" t="s">
        <v>2188</v>
      </c>
      <c r="AA7329" s="1">
        <f t="shared" si="775"/>
        <v>46089</v>
      </c>
      <c r="AB7329" s="2">
        <f t="shared" si="776"/>
        <v>3</v>
      </c>
      <c r="AC7329" s="2">
        <f t="shared" si="777"/>
        <v>2026</v>
      </c>
      <c r="AD7329" s="2" t="str">
        <f>IFERROR(VLOOKUP(A7329,'Aux Área'!$A$4:$B$123,2,0),"-")</f>
        <v>INSPEÇÃO</v>
      </c>
    </row>
    <row r="7330" spans="1:30" x14ac:dyDescent="0.3">
      <c r="A7330" t="s">
        <v>2632</v>
      </c>
      <c r="B7330" t="s">
        <v>2633</v>
      </c>
      <c r="C7330" t="s">
        <v>11356</v>
      </c>
      <c r="D7330" t="s">
        <v>8713</v>
      </c>
      <c r="E7330" t="s">
        <v>8714</v>
      </c>
      <c r="F7330" t="s">
        <v>3712</v>
      </c>
      <c r="G7330" t="s">
        <v>1300</v>
      </c>
      <c r="H7330" t="s">
        <v>2635</v>
      </c>
      <c r="I7330" t="s">
        <v>37</v>
      </c>
      <c r="J7330" t="s">
        <v>89</v>
      </c>
      <c r="K7330" t="s">
        <v>90</v>
      </c>
      <c r="L7330" t="s">
        <v>91</v>
      </c>
      <c r="M7330" t="s">
        <v>38</v>
      </c>
      <c r="N7330" t="s">
        <v>39</v>
      </c>
      <c r="O7330" s="23">
        <v>124</v>
      </c>
      <c r="P7330" s="9">
        <v>3.28</v>
      </c>
      <c r="Q7330" t="s">
        <v>40</v>
      </c>
      <c r="R7330">
        <v>12613</v>
      </c>
      <c r="S7330" s="9">
        <v>37.840000000000003</v>
      </c>
      <c r="T7330" s="26">
        <v>4.8899999999999997</v>
      </c>
      <c r="U7330" s="8">
        <v>185.04</v>
      </c>
      <c r="V7330" t="s">
        <v>11357</v>
      </c>
      <c r="W7330" t="s">
        <v>2007</v>
      </c>
      <c r="X7330" t="s">
        <v>42</v>
      </c>
      <c r="Y7330" t="s">
        <v>1740</v>
      </c>
      <c r="AA7330" s="1">
        <f t="shared" si="775"/>
        <v>46089</v>
      </c>
      <c r="AB7330" s="2">
        <f t="shared" si="776"/>
        <v>3</v>
      </c>
      <c r="AC7330" s="2">
        <f t="shared" si="777"/>
        <v>2026</v>
      </c>
      <c r="AD7330" s="2" t="str">
        <f>IFERROR(VLOOKUP(A7330,'Aux Área'!$A$4:$B$123,2,0),"-")</f>
        <v>TI</v>
      </c>
    </row>
    <row r="7331" spans="1:30" x14ac:dyDescent="0.3">
      <c r="A7331" t="s">
        <v>2306</v>
      </c>
      <c r="B7331" t="s">
        <v>4613</v>
      </c>
      <c r="C7331" t="s">
        <v>11358</v>
      </c>
      <c r="D7331" t="s">
        <v>7488</v>
      </c>
      <c r="E7331" t="s">
        <v>7489</v>
      </c>
      <c r="F7331" t="s">
        <v>2309</v>
      </c>
      <c r="G7331" t="s">
        <v>1135</v>
      </c>
      <c r="H7331" t="s">
        <v>2275</v>
      </c>
      <c r="I7331" t="s">
        <v>1497</v>
      </c>
      <c r="J7331" t="s">
        <v>89</v>
      </c>
      <c r="K7331" t="s">
        <v>90</v>
      </c>
      <c r="L7331" t="s">
        <v>91</v>
      </c>
      <c r="M7331" t="s">
        <v>38</v>
      </c>
      <c r="N7331" t="s">
        <v>39</v>
      </c>
      <c r="O7331" s="23">
        <v>468</v>
      </c>
      <c r="P7331" s="9">
        <v>11.56</v>
      </c>
      <c r="Q7331" t="s">
        <v>40</v>
      </c>
      <c r="R7331">
        <v>123758</v>
      </c>
      <c r="S7331" s="9">
        <v>40.49</v>
      </c>
      <c r="T7331" s="26">
        <v>4.8899999999999997</v>
      </c>
      <c r="U7331" s="8">
        <v>198</v>
      </c>
      <c r="V7331" t="s">
        <v>11359</v>
      </c>
      <c r="W7331" t="s">
        <v>2276</v>
      </c>
      <c r="X7331" t="s">
        <v>42</v>
      </c>
      <c r="Y7331" t="s">
        <v>2277</v>
      </c>
      <c r="AA7331" s="1">
        <f t="shared" si="775"/>
        <v>46089</v>
      </c>
      <c r="AB7331" s="2">
        <f t="shared" si="776"/>
        <v>3</v>
      </c>
      <c r="AC7331" s="2">
        <f t="shared" si="777"/>
        <v>2026</v>
      </c>
      <c r="AD7331" s="2" t="str">
        <f>IFERROR(VLOOKUP(A7331,'Aux Área'!$A$4:$B$123,2,0),"-")</f>
        <v>INSPEÇÃO</v>
      </c>
    </row>
    <row r="7332" spans="1:30" x14ac:dyDescent="0.3">
      <c r="A7332" t="s">
        <v>52</v>
      </c>
      <c r="B7332" t="s">
        <v>1449</v>
      </c>
      <c r="C7332" t="s">
        <v>11360</v>
      </c>
      <c r="D7332" t="s">
        <v>3197</v>
      </c>
      <c r="E7332" t="s">
        <v>3198</v>
      </c>
      <c r="F7332" t="s">
        <v>53</v>
      </c>
      <c r="G7332" t="s">
        <v>35</v>
      </c>
      <c r="H7332" t="s">
        <v>36</v>
      </c>
      <c r="I7332" t="s">
        <v>37</v>
      </c>
      <c r="J7332" t="s">
        <v>356</v>
      </c>
      <c r="K7332" t="s">
        <v>357</v>
      </c>
      <c r="L7332" t="s">
        <v>124</v>
      </c>
      <c r="M7332" t="s">
        <v>38</v>
      </c>
      <c r="N7332" t="s">
        <v>39</v>
      </c>
      <c r="O7332" s="23">
        <v>360</v>
      </c>
      <c r="P7332" s="9">
        <v>11.35</v>
      </c>
      <c r="Q7332" t="s">
        <v>40</v>
      </c>
      <c r="R7332">
        <v>73089</v>
      </c>
      <c r="S7332" s="9">
        <v>31.71</v>
      </c>
      <c r="T7332" s="26">
        <v>4.79</v>
      </c>
      <c r="U7332" s="8">
        <v>151.88999999999999</v>
      </c>
      <c r="V7332" t="s">
        <v>11361</v>
      </c>
      <c r="W7332" t="s">
        <v>2007</v>
      </c>
      <c r="X7332" t="s">
        <v>42</v>
      </c>
      <c r="Y7332" t="s">
        <v>1740</v>
      </c>
      <c r="AA7332" s="1">
        <f t="shared" si="775"/>
        <v>46089</v>
      </c>
      <c r="AB7332" s="2">
        <f t="shared" si="776"/>
        <v>3</v>
      </c>
      <c r="AC7332" s="2">
        <f t="shared" si="777"/>
        <v>2026</v>
      </c>
      <c r="AD7332" s="2" t="str">
        <f>IFERROR(VLOOKUP(A7332,'Aux Área'!$A$4:$B$123,2,0),"-")</f>
        <v>OPERAÇÃO</v>
      </c>
    </row>
    <row r="7333" spans="1:30" x14ac:dyDescent="0.3">
      <c r="A7333" t="s">
        <v>3092</v>
      </c>
      <c r="B7333" t="s">
        <v>4774</v>
      </c>
      <c r="C7333" t="s">
        <v>11362</v>
      </c>
      <c r="D7333" t="s">
        <v>5160</v>
      </c>
      <c r="E7333" t="s">
        <v>5161</v>
      </c>
      <c r="F7333" t="s">
        <v>3594</v>
      </c>
      <c r="G7333" t="s">
        <v>1135</v>
      </c>
      <c r="H7333" t="s">
        <v>2275</v>
      </c>
      <c r="I7333" t="s">
        <v>1497</v>
      </c>
      <c r="J7333" t="s">
        <v>188</v>
      </c>
      <c r="K7333" t="s">
        <v>189</v>
      </c>
      <c r="L7333" t="s">
        <v>190</v>
      </c>
      <c r="M7333" t="s">
        <v>38</v>
      </c>
      <c r="N7333" t="s">
        <v>39</v>
      </c>
      <c r="O7333" s="23">
        <v>332</v>
      </c>
      <c r="P7333" s="9">
        <v>8.74</v>
      </c>
      <c r="Q7333" t="s">
        <v>40</v>
      </c>
      <c r="R7333">
        <v>106499</v>
      </c>
      <c r="S7333" s="9">
        <v>37.99</v>
      </c>
      <c r="T7333" s="26">
        <v>4.99</v>
      </c>
      <c r="U7333" s="8">
        <v>189.57</v>
      </c>
      <c r="V7333" t="s">
        <v>112</v>
      </c>
      <c r="W7333" t="s">
        <v>2276</v>
      </c>
      <c r="X7333" t="s">
        <v>42</v>
      </c>
      <c r="Y7333" t="s">
        <v>2277</v>
      </c>
      <c r="AA7333" s="1">
        <f t="shared" si="775"/>
        <v>46089</v>
      </c>
      <c r="AB7333" s="2">
        <f t="shared" si="776"/>
        <v>3</v>
      </c>
      <c r="AC7333" s="2">
        <f t="shared" si="777"/>
        <v>2026</v>
      </c>
      <c r="AD7333" s="2" t="str">
        <f>IFERROR(VLOOKUP(A7333,'Aux Área'!$A$4:$B$123,2,0),"-")</f>
        <v>INSPEÇÃO</v>
      </c>
    </row>
    <row r="7334" spans="1:30" x14ac:dyDescent="0.3">
      <c r="A7334" t="s">
        <v>2282</v>
      </c>
      <c r="B7334" t="s">
        <v>4679</v>
      </c>
      <c r="C7334" t="s">
        <v>11363</v>
      </c>
      <c r="D7334" t="s">
        <v>3162</v>
      </c>
      <c r="E7334" t="s">
        <v>3163</v>
      </c>
      <c r="F7334" t="s">
        <v>2285</v>
      </c>
      <c r="G7334" t="s">
        <v>1135</v>
      </c>
      <c r="H7334" t="s">
        <v>2275</v>
      </c>
      <c r="I7334" t="s">
        <v>1497</v>
      </c>
      <c r="J7334" t="s">
        <v>409</v>
      </c>
      <c r="K7334" t="s">
        <v>410</v>
      </c>
      <c r="L7334" t="s">
        <v>141</v>
      </c>
      <c r="M7334" t="s">
        <v>38</v>
      </c>
      <c r="N7334" t="s">
        <v>39</v>
      </c>
      <c r="O7334" s="23">
        <v>425</v>
      </c>
      <c r="P7334" s="9">
        <v>11.25</v>
      </c>
      <c r="Q7334" t="s">
        <v>40</v>
      </c>
      <c r="R7334">
        <v>107062</v>
      </c>
      <c r="S7334" s="9">
        <v>37.78</v>
      </c>
      <c r="T7334" s="26">
        <v>4.6900000000000004</v>
      </c>
      <c r="U7334" s="8">
        <v>177.19</v>
      </c>
      <c r="V7334" t="s">
        <v>11364</v>
      </c>
      <c r="W7334" t="s">
        <v>2276</v>
      </c>
      <c r="X7334" t="s">
        <v>42</v>
      </c>
      <c r="Y7334" t="s">
        <v>2277</v>
      </c>
      <c r="AA7334" s="1">
        <f t="shared" si="775"/>
        <v>46089</v>
      </c>
      <c r="AB7334" s="2">
        <f t="shared" si="776"/>
        <v>3</v>
      </c>
      <c r="AC7334" s="2">
        <f t="shared" si="777"/>
        <v>2026</v>
      </c>
      <c r="AD7334" s="2" t="str">
        <f>IFERROR(VLOOKUP(A7334,'Aux Área'!$A$4:$B$123,2,0),"-")</f>
        <v>INSPEÇÃO</v>
      </c>
    </row>
    <row r="7335" spans="1:30" x14ac:dyDescent="0.3">
      <c r="A7335" t="s">
        <v>56</v>
      </c>
      <c r="B7335" t="s">
        <v>266</v>
      </c>
      <c r="C7335" t="s">
        <v>11365</v>
      </c>
      <c r="D7335" t="s">
        <v>120</v>
      </c>
      <c r="E7335" t="s">
        <v>121</v>
      </c>
      <c r="F7335" t="s">
        <v>57</v>
      </c>
      <c r="G7335" t="s">
        <v>35</v>
      </c>
      <c r="H7335" t="s">
        <v>36</v>
      </c>
      <c r="I7335" t="s">
        <v>37</v>
      </c>
      <c r="J7335" t="s">
        <v>175</v>
      </c>
      <c r="K7335" t="s">
        <v>176</v>
      </c>
      <c r="L7335" t="s">
        <v>177</v>
      </c>
      <c r="M7335" t="s">
        <v>38</v>
      </c>
      <c r="N7335" t="s">
        <v>39</v>
      </c>
      <c r="O7335" s="23">
        <v>361</v>
      </c>
      <c r="P7335" s="9">
        <v>8.8699999999999992</v>
      </c>
      <c r="Q7335" t="s">
        <v>40</v>
      </c>
      <c r="R7335">
        <v>50871</v>
      </c>
      <c r="S7335" s="9">
        <v>40.68</v>
      </c>
      <c r="T7335" s="26">
        <v>4.9909999999999997</v>
      </c>
      <c r="U7335" s="8">
        <v>203.04</v>
      </c>
      <c r="V7335" t="s">
        <v>11366</v>
      </c>
      <c r="W7335" t="s">
        <v>2007</v>
      </c>
      <c r="X7335" t="s">
        <v>42</v>
      </c>
      <c r="Y7335" t="s">
        <v>1740</v>
      </c>
      <c r="AA7335" s="1">
        <f t="shared" si="775"/>
        <v>46089</v>
      </c>
      <c r="AB7335" s="2">
        <f t="shared" si="776"/>
        <v>3</v>
      </c>
      <c r="AC7335" s="2">
        <f t="shared" si="777"/>
        <v>2026</v>
      </c>
      <c r="AD7335" s="2" t="str">
        <f>IFERROR(VLOOKUP(A7335,'Aux Área'!$A$4:$B$123,2,0),"-")</f>
        <v>CONSERVA</v>
      </c>
    </row>
    <row r="7336" spans="1:30" x14ac:dyDescent="0.3">
      <c r="A7336" t="s">
        <v>2278</v>
      </c>
      <c r="B7336" t="s">
        <v>4664</v>
      </c>
      <c r="C7336" t="s">
        <v>11367</v>
      </c>
      <c r="D7336" t="s">
        <v>6708</v>
      </c>
      <c r="E7336" t="s">
        <v>6709</v>
      </c>
      <c r="F7336" t="s">
        <v>2281</v>
      </c>
      <c r="G7336" t="s">
        <v>1135</v>
      </c>
      <c r="H7336" t="s">
        <v>2275</v>
      </c>
      <c r="I7336" t="s">
        <v>1497</v>
      </c>
      <c r="J7336" t="s">
        <v>169</v>
      </c>
      <c r="K7336" t="s">
        <v>170</v>
      </c>
      <c r="L7336" t="s">
        <v>124</v>
      </c>
      <c r="M7336" t="s">
        <v>38</v>
      </c>
      <c r="N7336" t="s">
        <v>39</v>
      </c>
      <c r="O7336" s="23">
        <v>367</v>
      </c>
      <c r="P7336" s="9">
        <v>9.6999999999999993</v>
      </c>
      <c r="Q7336" t="s">
        <v>40</v>
      </c>
      <c r="R7336">
        <v>127635</v>
      </c>
      <c r="S7336" s="9">
        <v>37.840000000000003</v>
      </c>
      <c r="T7336" s="26">
        <v>4.8899999999999997</v>
      </c>
      <c r="U7336" s="8">
        <v>185.04</v>
      </c>
      <c r="V7336" t="s">
        <v>41</v>
      </c>
      <c r="W7336" t="s">
        <v>2276</v>
      </c>
      <c r="X7336" t="s">
        <v>42</v>
      </c>
      <c r="Y7336" t="s">
        <v>2277</v>
      </c>
      <c r="AA7336" s="1">
        <f t="shared" si="775"/>
        <v>46089</v>
      </c>
      <c r="AB7336" s="2">
        <f t="shared" si="776"/>
        <v>3</v>
      </c>
      <c r="AC7336" s="2">
        <f t="shared" si="777"/>
        <v>2026</v>
      </c>
      <c r="AD7336" s="2" t="str">
        <f>IFERROR(VLOOKUP(A7336,'Aux Área'!$A$4:$B$123,2,0),"-")</f>
        <v>INSPEÇÃO</v>
      </c>
    </row>
    <row r="7337" spans="1:30" x14ac:dyDescent="0.3">
      <c r="A7337" t="s">
        <v>2472</v>
      </c>
      <c r="B7337" t="s">
        <v>2473</v>
      </c>
      <c r="C7337" t="s">
        <v>11368</v>
      </c>
      <c r="D7337" t="s">
        <v>3068</v>
      </c>
      <c r="E7337" t="s">
        <v>3069</v>
      </c>
      <c r="F7337" t="s">
        <v>2475</v>
      </c>
      <c r="G7337" t="s">
        <v>659</v>
      </c>
      <c r="H7337" t="s">
        <v>2215</v>
      </c>
      <c r="I7337" t="s">
        <v>667</v>
      </c>
      <c r="J7337" t="s">
        <v>231</v>
      </c>
      <c r="K7337" t="s">
        <v>232</v>
      </c>
      <c r="L7337" t="s">
        <v>217</v>
      </c>
      <c r="M7337" t="s">
        <v>38</v>
      </c>
      <c r="N7337" t="s">
        <v>668</v>
      </c>
      <c r="O7337" s="23">
        <v>254</v>
      </c>
      <c r="P7337" s="9">
        <v>5.25</v>
      </c>
      <c r="Q7337" t="s">
        <v>40</v>
      </c>
      <c r="R7337">
        <v>8000</v>
      </c>
      <c r="S7337" s="9">
        <v>48.41</v>
      </c>
      <c r="T7337" s="26">
        <v>6.891</v>
      </c>
      <c r="U7337" s="8">
        <v>333.59</v>
      </c>
      <c r="V7337" t="s">
        <v>11369</v>
      </c>
      <c r="W7337" t="s">
        <v>2007</v>
      </c>
      <c r="X7337" t="s">
        <v>42</v>
      </c>
      <c r="Y7337" t="s">
        <v>1740</v>
      </c>
      <c r="AA7337" s="1">
        <f t="shared" si="775"/>
        <v>46089</v>
      </c>
      <c r="AB7337" s="2">
        <f t="shared" si="776"/>
        <v>3</v>
      </c>
      <c r="AC7337" s="2">
        <f t="shared" si="777"/>
        <v>2026</v>
      </c>
      <c r="AD7337" s="2" t="str">
        <f>IFERROR(VLOOKUP(A7337,'Aux Área'!$A$4:$B$123,2,0),"-")</f>
        <v>APH</v>
      </c>
    </row>
    <row r="7338" spans="1:30" x14ac:dyDescent="0.3">
      <c r="A7338" t="s">
        <v>2260</v>
      </c>
      <c r="B7338" t="s">
        <v>113</v>
      </c>
      <c r="C7338" t="s">
        <v>11370</v>
      </c>
      <c r="D7338" t="s">
        <v>4423</v>
      </c>
      <c r="E7338" t="s">
        <v>4424</v>
      </c>
      <c r="F7338" t="s">
        <v>2262</v>
      </c>
      <c r="G7338" t="s">
        <v>35</v>
      </c>
      <c r="H7338" t="s">
        <v>2263</v>
      </c>
      <c r="I7338" t="s">
        <v>2186</v>
      </c>
      <c r="J7338" t="s">
        <v>409</v>
      </c>
      <c r="K7338" t="s">
        <v>410</v>
      </c>
      <c r="L7338" t="s">
        <v>141</v>
      </c>
      <c r="M7338" t="s">
        <v>38</v>
      </c>
      <c r="N7338" t="s">
        <v>668</v>
      </c>
      <c r="O7338" s="23">
        <v>658</v>
      </c>
      <c r="P7338" s="9">
        <v>15.05</v>
      </c>
      <c r="Q7338" t="s">
        <v>40</v>
      </c>
      <c r="R7338">
        <v>107476</v>
      </c>
      <c r="S7338" s="9">
        <v>43.71</v>
      </c>
      <c r="T7338" s="26">
        <v>6.79</v>
      </c>
      <c r="U7338" s="8">
        <v>296.79000000000002</v>
      </c>
      <c r="V7338" t="s">
        <v>11371</v>
      </c>
      <c r="W7338" t="s">
        <v>2007</v>
      </c>
      <c r="X7338" t="s">
        <v>42</v>
      </c>
      <c r="Y7338" t="s">
        <v>1740</v>
      </c>
      <c r="AA7338" s="1">
        <f t="shared" si="775"/>
        <v>46089</v>
      </c>
      <c r="AB7338" s="2">
        <f t="shared" si="776"/>
        <v>3</v>
      </c>
      <c r="AC7338" s="2">
        <f t="shared" si="777"/>
        <v>2026</v>
      </c>
      <c r="AD7338" s="2" t="str">
        <f>IFERROR(VLOOKUP(A7338,'Aux Área'!$A$4:$B$123,2,0),"-")</f>
        <v>INSPEÇÃO</v>
      </c>
    </row>
    <row r="7339" spans="1:30" x14ac:dyDescent="0.3">
      <c r="A7339" t="s">
        <v>66</v>
      </c>
      <c r="B7339" t="s">
        <v>464</v>
      </c>
      <c r="C7339" t="s">
        <v>11372</v>
      </c>
      <c r="D7339" t="s">
        <v>2169</v>
      </c>
      <c r="E7339" t="s">
        <v>2170</v>
      </c>
      <c r="F7339" t="s">
        <v>67</v>
      </c>
      <c r="G7339" t="s">
        <v>35</v>
      </c>
      <c r="H7339" t="s">
        <v>36</v>
      </c>
      <c r="I7339" t="s">
        <v>37</v>
      </c>
      <c r="J7339" t="s">
        <v>172</v>
      </c>
      <c r="K7339" t="s">
        <v>173</v>
      </c>
      <c r="L7339" t="s">
        <v>124</v>
      </c>
      <c r="M7339" t="s">
        <v>38</v>
      </c>
      <c r="N7339" t="s">
        <v>39</v>
      </c>
      <c r="O7339" s="23">
        <v>186</v>
      </c>
      <c r="P7339" s="9">
        <v>10.63</v>
      </c>
      <c r="Q7339" t="s">
        <v>40</v>
      </c>
      <c r="R7339">
        <v>21491</v>
      </c>
      <c r="S7339" s="9">
        <v>17.489999999999998</v>
      </c>
      <c r="T7339" s="26">
        <v>4.5919999999999996</v>
      </c>
      <c r="U7339" s="8">
        <v>80.319999999999993</v>
      </c>
      <c r="V7339" t="s">
        <v>11373</v>
      </c>
      <c r="W7339" t="s">
        <v>2007</v>
      </c>
      <c r="X7339" t="s">
        <v>42</v>
      </c>
      <c r="Y7339" t="s">
        <v>1740</v>
      </c>
      <c r="AA7339" s="1">
        <f t="shared" si="775"/>
        <v>46089</v>
      </c>
      <c r="AB7339" s="2">
        <f t="shared" si="776"/>
        <v>3</v>
      </c>
      <c r="AC7339" s="2">
        <f t="shared" si="777"/>
        <v>2026</v>
      </c>
      <c r="AD7339" s="2" t="str">
        <f>IFERROR(VLOOKUP(A7339,'Aux Área'!$A$4:$B$123,2,0),"-")</f>
        <v>OPERAÇÃO</v>
      </c>
    </row>
    <row r="7340" spans="1:30" x14ac:dyDescent="0.3">
      <c r="A7340" t="s">
        <v>11227</v>
      </c>
      <c r="B7340" t="s">
        <v>11228</v>
      </c>
      <c r="C7340" t="s">
        <v>11374</v>
      </c>
      <c r="D7340" t="s">
        <v>11230</v>
      </c>
      <c r="E7340" t="s">
        <v>11231</v>
      </c>
      <c r="F7340" t="s">
        <v>11227</v>
      </c>
      <c r="G7340" t="s">
        <v>35</v>
      </c>
      <c r="H7340" t="s">
        <v>11232</v>
      </c>
      <c r="I7340" t="s">
        <v>839</v>
      </c>
      <c r="J7340" t="s">
        <v>11375</v>
      </c>
      <c r="K7340" t="s">
        <v>11376</v>
      </c>
      <c r="L7340" t="s">
        <v>11377</v>
      </c>
      <c r="M7340" t="s">
        <v>1514</v>
      </c>
      <c r="N7340" t="s">
        <v>707</v>
      </c>
      <c r="O7340" s="23">
        <v>245</v>
      </c>
      <c r="P7340" s="9">
        <v>11.01</v>
      </c>
      <c r="Q7340" t="s">
        <v>40</v>
      </c>
      <c r="R7340">
        <v>10329</v>
      </c>
      <c r="S7340" s="9">
        <v>22.26</v>
      </c>
      <c r="T7340" s="26">
        <v>6.19</v>
      </c>
      <c r="U7340" s="8">
        <v>137.79</v>
      </c>
      <c r="V7340" t="s">
        <v>11378</v>
      </c>
      <c r="W7340" t="s">
        <v>2007</v>
      </c>
      <c r="X7340" t="s">
        <v>42</v>
      </c>
      <c r="Y7340" t="s">
        <v>1740</v>
      </c>
      <c r="AA7340" s="1">
        <f t="shared" si="775"/>
        <v>46089</v>
      </c>
      <c r="AB7340" s="2">
        <f t="shared" si="776"/>
        <v>3</v>
      </c>
      <c r="AC7340" s="2">
        <f t="shared" si="777"/>
        <v>2026</v>
      </c>
      <c r="AD7340" s="2" t="str">
        <f>IFERROR(VLOOKUP(A7340,'Aux Área'!$A$4:$B$123,2,0),"-")</f>
        <v>DIRETORIA</v>
      </c>
    </row>
    <row r="7341" spans="1:30" x14ac:dyDescent="0.3">
      <c r="A7341" t="s">
        <v>58</v>
      </c>
      <c r="B7341" t="s">
        <v>250</v>
      </c>
      <c r="C7341" t="s">
        <v>11379</v>
      </c>
      <c r="D7341" t="s">
        <v>87</v>
      </c>
      <c r="E7341" t="s">
        <v>88</v>
      </c>
      <c r="F7341" t="s">
        <v>59</v>
      </c>
      <c r="G7341" t="s">
        <v>35</v>
      </c>
      <c r="H7341" t="s">
        <v>36</v>
      </c>
      <c r="I7341" t="s">
        <v>37</v>
      </c>
      <c r="J7341" t="s">
        <v>285</v>
      </c>
      <c r="K7341" t="s">
        <v>286</v>
      </c>
      <c r="L7341" t="s">
        <v>91</v>
      </c>
      <c r="M7341" t="s">
        <v>38</v>
      </c>
      <c r="N7341" t="s">
        <v>39</v>
      </c>
      <c r="O7341" s="23">
        <v>197</v>
      </c>
      <c r="P7341" s="9">
        <v>8.59</v>
      </c>
      <c r="Q7341" t="s">
        <v>40</v>
      </c>
      <c r="R7341">
        <v>83561</v>
      </c>
      <c r="S7341" s="9">
        <v>22.93</v>
      </c>
      <c r="T7341" s="26">
        <v>5.3810000000000002</v>
      </c>
      <c r="U7341" s="8">
        <v>123.39</v>
      </c>
      <c r="V7341" t="s">
        <v>11380</v>
      </c>
      <c r="W7341" t="s">
        <v>2007</v>
      </c>
      <c r="X7341" t="s">
        <v>42</v>
      </c>
      <c r="Y7341" t="s">
        <v>1740</v>
      </c>
      <c r="AA7341" s="1">
        <f t="shared" si="775"/>
        <v>46089</v>
      </c>
      <c r="AB7341" s="2">
        <f t="shared" si="776"/>
        <v>3</v>
      </c>
      <c r="AC7341" s="2">
        <f t="shared" si="777"/>
        <v>2026</v>
      </c>
      <c r="AD7341" s="2" t="str">
        <f>IFERROR(VLOOKUP(A7341,'Aux Área'!$A$4:$B$123,2,0),"-")</f>
        <v>CONSERVA</v>
      </c>
    </row>
    <row r="7342" spans="1:30" x14ac:dyDescent="0.3">
      <c r="A7342" t="s">
        <v>2146</v>
      </c>
      <c r="B7342" t="s">
        <v>1800</v>
      </c>
      <c r="C7342" t="s">
        <v>11381</v>
      </c>
      <c r="D7342" t="s">
        <v>1841</v>
      </c>
      <c r="E7342" t="s">
        <v>1842</v>
      </c>
      <c r="F7342" t="s">
        <v>653</v>
      </c>
      <c r="G7342" t="s">
        <v>635</v>
      </c>
      <c r="H7342" t="s">
        <v>666</v>
      </c>
      <c r="I7342" t="s">
        <v>667</v>
      </c>
      <c r="J7342" t="s">
        <v>122</v>
      </c>
      <c r="K7342" t="s">
        <v>123</v>
      </c>
      <c r="L7342" t="s">
        <v>124</v>
      </c>
      <c r="M7342" t="s">
        <v>38</v>
      </c>
      <c r="N7342" t="s">
        <v>668</v>
      </c>
      <c r="O7342" s="23">
        <v>0</v>
      </c>
      <c r="P7342" s="9">
        <v>0</v>
      </c>
      <c r="Q7342" t="s">
        <v>40</v>
      </c>
      <c r="R7342">
        <v>0</v>
      </c>
      <c r="S7342" s="9">
        <v>123.49</v>
      </c>
      <c r="T7342" s="26">
        <v>7.49</v>
      </c>
      <c r="U7342" s="8">
        <v>925</v>
      </c>
      <c r="V7342" t="s">
        <v>112</v>
      </c>
      <c r="W7342" t="s">
        <v>652</v>
      </c>
      <c r="X7342" t="s">
        <v>42</v>
      </c>
      <c r="Y7342" t="s">
        <v>653</v>
      </c>
      <c r="AA7342" s="1">
        <f t="shared" si="775"/>
        <v>46089</v>
      </c>
      <c r="AB7342" s="2">
        <f t="shared" si="776"/>
        <v>3</v>
      </c>
      <c r="AC7342" s="2">
        <f t="shared" si="777"/>
        <v>2026</v>
      </c>
      <c r="AD7342" s="2" t="str">
        <f>IFERROR(VLOOKUP(A7342,'Aux Área'!$A$4:$B$123,2,0),"-")</f>
        <v>SÃO PEDRO</v>
      </c>
    </row>
    <row r="7343" spans="1:30" x14ac:dyDescent="0.3">
      <c r="A7343" t="s">
        <v>1945</v>
      </c>
      <c r="B7343" t="s">
        <v>2124</v>
      </c>
      <c r="C7343" t="s">
        <v>11382</v>
      </c>
      <c r="D7343" t="s">
        <v>1802</v>
      </c>
      <c r="E7343" t="s">
        <v>1803</v>
      </c>
      <c r="F7343" t="s">
        <v>653</v>
      </c>
      <c r="G7343" t="s">
        <v>1495</v>
      </c>
      <c r="H7343" t="s">
        <v>1804</v>
      </c>
      <c r="I7343" t="s">
        <v>1497</v>
      </c>
      <c r="J7343" t="s">
        <v>231</v>
      </c>
      <c r="K7343" t="s">
        <v>232</v>
      </c>
      <c r="L7343" t="s">
        <v>217</v>
      </c>
      <c r="M7343" t="s">
        <v>38</v>
      </c>
      <c r="N7343" t="s">
        <v>668</v>
      </c>
      <c r="O7343" s="23">
        <v>0</v>
      </c>
      <c r="P7343" s="9">
        <v>0</v>
      </c>
      <c r="Q7343" t="s">
        <v>40</v>
      </c>
      <c r="R7343">
        <v>0</v>
      </c>
      <c r="S7343" s="9">
        <v>82.92</v>
      </c>
      <c r="T7343" s="26">
        <v>6.89</v>
      </c>
      <c r="U7343" s="8">
        <v>571.32000000000005</v>
      </c>
      <c r="V7343" t="s">
        <v>11383</v>
      </c>
      <c r="W7343" t="s">
        <v>652</v>
      </c>
      <c r="X7343" t="s">
        <v>42</v>
      </c>
      <c r="Y7343" t="s">
        <v>653</v>
      </c>
      <c r="AA7343" s="1">
        <f t="shared" si="775"/>
        <v>46089</v>
      </c>
      <c r="AB7343" s="2">
        <f t="shared" si="776"/>
        <v>3</v>
      </c>
      <c r="AC7343" s="2">
        <f t="shared" si="777"/>
        <v>2026</v>
      </c>
      <c r="AD7343" s="2" t="str">
        <f>IFERROR(VLOOKUP(A7343,'Aux Área'!$A$4:$B$123,2,0),"-")</f>
        <v>SÃO PEDRO</v>
      </c>
    </row>
    <row r="7344" spans="1:30" x14ac:dyDescent="0.3">
      <c r="A7344" t="s">
        <v>2314</v>
      </c>
      <c r="B7344" t="s">
        <v>4624</v>
      </c>
      <c r="C7344" t="s">
        <v>11384</v>
      </c>
      <c r="D7344" t="s">
        <v>3410</v>
      </c>
      <c r="E7344" t="s">
        <v>3411</v>
      </c>
      <c r="F7344" t="s">
        <v>2317</v>
      </c>
      <c r="G7344" t="s">
        <v>1300</v>
      </c>
      <c r="H7344" t="s">
        <v>1301</v>
      </c>
      <c r="I7344" t="s">
        <v>37</v>
      </c>
      <c r="J7344" t="s">
        <v>231</v>
      </c>
      <c r="K7344" t="s">
        <v>232</v>
      </c>
      <c r="L7344" t="s">
        <v>217</v>
      </c>
      <c r="M7344" t="s">
        <v>38</v>
      </c>
      <c r="N7344" t="s">
        <v>39</v>
      </c>
      <c r="O7344" s="23">
        <v>432</v>
      </c>
      <c r="P7344" s="9">
        <v>10.07</v>
      </c>
      <c r="Q7344" t="s">
        <v>40</v>
      </c>
      <c r="R7344">
        <v>73720</v>
      </c>
      <c r="S7344" s="9">
        <v>42.92</v>
      </c>
      <c r="T7344" s="26">
        <v>4.8600000000000003</v>
      </c>
      <c r="U7344" s="8">
        <v>208.59</v>
      </c>
      <c r="V7344" t="s">
        <v>11385</v>
      </c>
      <c r="W7344" t="s">
        <v>2276</v>
      </c>
      <c r="X7344" t="s">
        <v>42</v>
      </c>
      <c r="Y7344" t="s">
        <v>2277</v>
      </c>
      <c r="AA7344" s="1">
        <f t="shared" ref="AA7344:AA7407" si="778">IFERROR(DATEVALUE(C7344),"-")</f>
        <v>46089</v>
      </c>
      <c r="AB7344" s="2">
        <f t="shared" ref="AB7344:AB7407" si="779">IFERROR(MONTH(AA7344),"-")</f>
        <v>3</v>
      </c>
      <c r="AC7344" s="2">
        <f t="shared" ref="AC7344:AC7407" si="780">IFERROR(YEAR(AA7344),"-")</f>
        <v>2026</v>
      </c>
      <c r="AD7344" s="2" t="str">
        <f>IFERROR(VLOOKUP(A7344,'Aux Área'!$A$4:$B$123,2,0),"-")</f>
        <v>INSPEÇÃO</v>
      </c>
    </row>
    <row r="7345" spans="1:30" x14ac:dyDescent="0.3">
      <c r="A7345" t="s">
        <v>2041</v>
      </c>
      <c r="B7345" t="s">
        <v>2042</v>
      </c>
      <c r="C7345" t="s">
        <v>11386</v>
      </c>
      <c r="D7345" t="s">
        <v>1297</v>
      </c>
      <c r="E7345" t="s">
        <v>2221</v>
      </c>
      <c r="F7345" t="s">
        <v>2044</v>
      </c>
      <c r="G7345" t="s">
        <v>659</v>
      </c>
      <c r="H7345" t="s">
        <v>1996</v>
      </c>
      <c r="I7345" t="s">
        <v>1997</v>
      </c>
      <c r="J7345" t="s">
        <v>231</v>
      </c>
      <c r="K7345" t="s">
        <v>232</v>
      </c>
      <c r="L7345" t="s">
        <v>217</v>
      </c>
      <c r="M7345" t="s">
        <v>38</v>
      </c>
      <c r="N7345" t="s">
        <v>668</v>
      </c>
      <c r="O7345" s="23">
        <v>467</v>
      </c>
      <c r="P7345" s="9">
        <v>6.52</v>
      </c>
      <c r="Q7345" t="s">
        <v>40</v>
      </c>
      <c r="R7345">
        <v>33828</v>
      </c>
      <c r="S7345" s="9">
        <v>71.599999999999994</v>
      </c>
      <c r="T7345" s="26">
        <v>6.891</v>
      </c>
      <c r="U7345" s="8">
        <v>493.37</v>
      </c>
      <c r="V7345" t="s">
        <v>11387</v>
      </c>
      <c r="W7345" t="s">
        <v>1985</v>
      </c>
      <c r="X7345" t="s">
        <v>42</v>
      </c>
      <c r="Y7345" t="s">
        <v>1986</v>
      </c>
      <c r="AA7345" s="1">
        <f t="shared" si="778"/>
        <v>46089</v>
      </c>
      <c r="AB7345" s="2">
        <f t="shared" si="779"/>
        <v>3</v>
      </c>
      <c r="AC7345" s="2">
        <f t="shared" si="780"/>
        <v>2026</v>
      </c>
      <c r="AD7345" s="2" t="str">
        <f>IFERROR(VLOOKUP(A7345,'Aux Área'!$A$4:$B$123,2,0),"-")</f>
        <v>PESADOS</v>
      </c>
    </row>
    <row r="7346" spans="1:30" x14ac:dyDescent="0.3">
      <c r="A7346" t="s">
        <v>2041</v>
      </c>
      <c r="C7346" t="s">
        <v>11386</v>
      </c>
      <c r="F7346" t="s">
        <v>2044</v>
      </c>
      <c r="K7346" t="s">
        <v>232</v>
      </c>
      <c r="N7346" t="s">
        <v>15690</v>
      </c>
      <c r="O7346" t="s">
        <v>15244</v>
      </c>
      <c r="P7346" s="9" t="s">
        <v>15244</v>
      </c>
      <c r="Q7346" t="s">
        <v>40</v>
      </c>
      <c r="R7346" t="s">
        <v>15244</v>
      </c>
      <c r="S7346">
        <v>4</v>
      </c>
      <c r="U7346" s="8">
        <v>13.2</v>
      </c>
      <c r="AA7346" s="1">
        <f t="shared" si="778"/>
        <v>46089</v>
      </c>
      <c r="AB7346" s="2">
        <f t="shared" si="779"/>
        <v>3</v>
      </c>
      <c r="AC7346" s="2">
        <f t="shared" si="780"/>
        <v>2026</v>
      </c>
      <c r="AD7346" s="2" t="str">
        <f>IFERROR(VLOOKUP(A7346,'Aux Área'!$A$4:$B$123,2,0),"-")</f>
        <v>PESADOS</v>
      </c>
    </row>
    <row r="7347" spans="1:30" x14ac:dyDescent="0.3">
      <c r="A7347" t="s">
        <v>68</v>
      </c>
      <c r="B7347" t="s">
        <v>296</v>
      </c>
      <c r="C7347" t="s">
        <v>11388</v>
      </c>
      <c r="D7347" t="s">
        <v>1562</v>
      </c>
      <c r="E7347" t="s">
        <v>1563</v>
      </c>
      <c r="F7347" t="s">
        <v>69</v>
      </c>
      <c r="G7347" t="s">
        <v>35</v>
      </c>
      <c r="H7347" t="s">
        <v>36</v>
      </c>
      <c r="I7347" t="s">
        <v>37</v>
      </c>
      <c r="J7347" t="s">
        <v>409</v>
      </c>
      <c r="K7347" t="s">
        <v>410</v>
      </c>
      <c r="L7347" t="s">
        <v>141</v>
      </c>
      <c r="M7347" t="s">
        <v>38</v>
      </c>
      <c r="N7347" t="s">
        <v>39</v>
      </c>
      <c r="O7347" s="10">
        <v>292</v>
      </c>
      <c r="P7347" s="24">
        <v>10.58</v>
      </c>
      <c r="Q7347" t="s">
        <v>40</v>
      </c>
      <c r="R7347">
        <v>49040</v>
      </c>
      <c r="S7347" s="9">
        <v>27.59</v>
      </c>
      <c r="T7347" s="26">
        <v>4.6900000000000004</v>
      </c>
      <c r="U7347" s="8">
        <v>129.4</v>
      </c>
      <c r="V7347" t="s">
        <v>11389</v>
      </c>
      <c r="W7347" t="s">
        <v>2007</v>
      </c>
      <c r="X7347" t="s">
        <v>42</v>
      </c>
      <c r="Y7347" t="s">
        <v>1740</v>
      </c>
      <c r="AA7347" s="1">
        <f t="shared" si="778"/>
        <v>46089</v>
      </c>
      <c r="AB7347" s="2">
        <f t="shared" si="779"/>
        <v>3</v>
      </c>
      <c r="AC7347" s="2">
        <f t="shared" si="780"/>
        <v>2026</v>
      </c>
      <c r="AD7347" s="2" t="str">
        <f>IFERROR(VLOOKUP(A7347,'Aux Área'!$A$4:$B$123,2,0),"-")</f>
        <v>OPERAÇÃO</v>
      </c>
    </row>
    <row r="7348" spans="1:30" x14ac:dyDescent="0.3">
      <c r="A7348" t="s">
        <v>2494</v>
      </c>
      <c r="B7348" t="s">
        <v>2495</v>
      </c>
      <c r="C7348" t="s">
        <v>11390</v>
      </c>
      <c r="D7348" t="s">
        <v>3949</v>
      </c>
      <c r="E7348" t="s">
        <v>3950</v>
      </c>
      <c r="F7348" t="s">
        <v>2497</v>
      </c>
      <c r="G7348" t="s">
        <v>659</v>
      </c>
      <c r="H7348" t="s">
        <v>2215</v>
      </c>
      <c r="I7348" t="s">
        <v>667</v>
      </c>
      <c r="J7348" t="s">
        <v>241</v>
      </c>
      <c r="K7348" t="s">
        <v>242</v>
      </c>
      <c r="L7348" t="s">
        <v>110</v>
      </c>
      <c r="M7348" t="s">
        <v>38</v>
      </c>
      <c r="N7348" t="s">
        <v>668</v>
      </c>
      <c r="O7348" s="23">
        <v>303</v>
      </c>
      <c r="P7348" s="9">
        <v>6.01</v>
      </c>
      <c r="Q7348" t="s">
        <v>40</v>
      </c>
      <c r="R7348">
        <v>14710</v>
      </c>
      <c r="S7348" s="9">
        <v>50.38</v>
      </c>
      <c r="T7348" s="26">
        <v>7.2409999999999997</v>
      </c>
      <c r="U7348" s="8">
        <v>364.78</v>
      </c>
      <c r="V7348" t="s">
        <v>41</v>
      </c>
      <c r="W7348" t="s">
        <v>2007</v>
      </c>
      <c r="X7348" t="s">
        <v>42</v>
      </c>
      <c r="Y7348" t="s">
        <v>1740</v>
      </c>
      <c r="AA7348" s="1">
        <f t="shared" si="778"/>
        <v>46089</v>
      </c>
      <c r="AB7348" s="2">
        <f t="shared" si="779"/>
        <v>3</v>
      </c>
      <c r="AC7348" s="2">
        <f t="shared" si="780"/>
        <v>2026</v>
      </c>
      <c r="AD7348" s="2" t="str">
        <f>IFERROR(VLOOKUP(A7348,'Aux Área'!$A$4:$B$123,2,0),"-")</f>
        <v>APH</v>
      </c>
    </row>
    <row r="7349" spans="1:30" x14ac:dyDescent="0.3">
      <c r="A7349" t="s">
        <v>3092</v>
      </c>
      <c r="B7349" t="s">
        <v>4774</v>
      </c>
      <c r="C7349" t="s">
        <v>11391</v>
      </c>
      <c r="D7349" t="s">
        <v>3135</v>
      </c>
      <c r="E7349" t="s">
        <v>3136</v>
      </c>
      <c r="F7349" t="s">
        <v>3594</v>
      </c>
      <c r="G7349" t="s">
        <v>1135</v>
      </c>
      <c r="H7349" t="s">
        <v>2275</v>
      </c>
      <c r="I7349" t="s">
        <v>1497</v>
      </c>
      <c r="J7349" t="s">
        <v>188</v>
      </c>
      <c r="K7349" t="s">
        <v>189</v>
      </c>
      <c r="L7349" t="s">
        <v>190</v>
      </c>
      <c r="M7349" t="s">
        <v>38</v>
      </c>
      <c r="N7349" t="s">
        <v>39</v>
      </c>
      <c r="O7349" s="23">
        <v>414</v>
      </c>
      <c r="P7349" s="9">
        <v>9.8000000000000007</v>
      </c>
      <c r="Q7349" t="s">
        <v>40</v>
      </c>
      <c r="R7349">
        <v>106913</v>
      </c>
      <c r="S7349" s="9">
        <v>42.25</v>
      </c>
      <c r="T7349" s="26">
        <v>4.99</v>
      </c>
      <c r="U7349" s="8">
        <v>210.83</v>
      </c>
      <c r="V7349" t="s">
        <v>41</v>
      </c>
      <c r="W7349" t="s">
        <v>2276</v>
      </c>
      <c r="X7349" t="s">
        <v>42</v>
      </c>
      <c r="Y7349" t="s">
        <v>2277</v>
      </c>
      <c r="AA7349" s="1">
        <f t="shared" si="778"/>
        <v>46089</v>
      </c>
      <c r="AB7349" s="2">
        <f t="shared" si="779"/>
        <v>3</v>
      </c>
      <c r="AC7349" s="2">
        <f t="shared" si="780"/>
        <v>2026</v>
      </c>
      <c r="AD7349" s="2" t="str">
        <f>IFERROR(VLOOKUP(A7349,'Aux Área'!$A$4:$B$123,2,0),"-")</f>
        <v>INSPEÇÃO</v>
      </c>
    </row>
    <row r="7350" spans="1:30" x14ac:dyDescent="0.3">
      <c r="A7350" t="s">
        <v>9674</v>
      </c>
      <c r="B7350" t="s">
        <v>10327</v>
      </c>
      <c r="C7350" t="s">
        <v>11392</v>
      </c>
      <c r="D7350" t="s">
        <v>10329</v>
      </c>
      <c r="E7350" t="s">
        <v>9675</v>
      </c>
      <c r="F7350" t="s">
        <v>15506</v>
      </c>
      <c r="G7350" t="s">
        <v>1300</v>
      </c>
      <c r="H7350" t="s">
        <v>9676</v>
      </c>
      <c r="I7350" t="s">
        <v>37</v>
      </c>
      <c r="J7350" t="s">
        <v>241</v>
      </c>
      <c r="K7350" t="s">
        <v>242</v>
      </c>
      <c r="L7350" t="s">
        <v>110</v>
      </c>
      <c r="M7350" t="s">
        <v>38</v>
      </c>
      <c r="N7350" t="s">
        <v>39</v>
      </c>
      <c r="O7350" s="23">
        <v>472</v>
      </c>
      <c r="P7350" s="9">
        <v>9.19</v>
      </c>
      <c r="Q7350" t="s">
        <v>40</v>
      </c>
      <c r="R7350">
        <v>47577</v>
      </c>
      <c r="S7350" s="9">
        <v>51.34</v>
      </c>
      <c r="T7350" s="26">
        <v>3.97</v>
      </c>
      <c r="U7350" s="8">
        <v>203.83</v>
      </c>
      <c r="V7350" t="s">
        <v>41</v>
      </c>
      <c r="W7350" t="s">
        <v>2007</v>
      </c>
      <c r="X7350" t="s">
        <v>42</v>
      </c>
      <c r="Y7350" t="s">
        <v>6209</v>
      </c>
      <c r="AA7350" s="1">
        <f t="shared" si="778"/>
        <v>46089</v>
      </c>
      <c r="AB7350" s="2">
        <f t="shared" si="779"/>
        <v>3</v>
      </c>
      <c r="AC7350" s="2">
        <f t="shared" si="780"/>
        <v>2026</v>
      </c>
      <c r="AD7350" s="2" t="str">
        <f>IFERROR(VLOOKUP(A7350,'Aux Área'!$A$4:$B$123,2,0),"-")</f>
        <v>TI</v>
      </c>
    </row>
    <row r="7351" spans="1:30" x14ac:dyDescent="0.3">
      <c r="A7351" t="s">
        <v>2306</v>
      </c>
      <c r="B7351" t="s">
        <v>4613</v>
      </c>
      <c r="C7351" t="s">
        <v>11393</v>
      </c>
      <c r="D7351" t="s">
        <v>3428</v>
      </c>
      <c r="E7351" t="s">
        <v>3429</v>
      </c>
      <c r="F7351" t="s">
        <v>2309</v>
      </c>
      <c r="G7351" t="s">
        <v>1135</v>
      </c>
      <c r="H7351" t="s">
        <v>2275</v>
      </c>
      <c r="I7351" t="s">
        <v>1497</v>
      </c>
      <c r="J7351" t="s">
        <v>1665</v>
      </c>
      <c r="K7351" t="s">
        <v>1666</v>
      </c>
      <c r="L7351" t="s">
        <v>301</v>
      </c>
      <c r="M7351" t="s">
        <v>38</v>
      </c>
      <c r="N7351" t="s">
        <v>39</v>
      </c>
      <c r="O7351" s="23">
        <v>366</v>
      </c>
      <c r="P7351" s="9">
        <v>8.36</v>
      </c>
      <c r="Q7351" t="s">
        <v>40</v>
      </c>
      <c r="R7351">
        <v>124124</v>
      </c>
      <c r="S7351" s="9">
        <v>43.78</v>
      </c>
      <c r="T7351" s="26">
        <v>4.6900000000000004</v>
      </c>
      <c r="U7351" s="8">
        <v>205.33</v>
      </c>
      <c r="V7351" t="s">
        <v>11394</v>
      </c>
      <c r="W7351" t="s">
        <v>2276</v>
      </c>
      <c r="X7351" t="s">
        <v>42</v>
      </c>
      <c r="Y7351" t="s">
        <v>2277</v>
      </c>
      <c r="AA7351" s="1">
        <f t="shared" si="778"/>
        <v>46089</v>
      </c>
      <c r="AB7351" s="2">
        <f t="shared" si="779"/>
        <v>3</v>
      </c>
      <c r="AC7351" s="2">
        <f t="shared" si="780"/>
        <v>2026</v>
      </c>
      <c r="AD7351" s="2" t="str">
        <f>IFERROR(VLOOKUP(A7351,'Aux Área'!$A$4:$B$123,2,0),"-")</f>
        <v>INSPEÇÃO</v>
      </c>
    </row>
    <row r="7352" spans="1:30" x14ac:dyDescent="0.3">
      <c r="A7352" t="s">
        <v>56</v>
      </c>
      <c r="B7352" t="s">
        <v>266</v>
      </c>
      <c r="C7352" t="s">
        <v>11395</v>
      </c>
      <c r="D7352" t="s">
        <v>120</v>
      </c>
      <c r="E7352" t="s">
        <v>121</v>
      </c>
      <c r="F7352" t="s">
        <v>57</v>
      </c>
      <c r="G7352" t="s">
        <v>35</v>
      </c>
      <c r="H7352" t="s">
        <v>36</v>
      </c>
      <c r="I7352" t="s">
        <v>37</v>
      </c>
      <c r="J7352" t="s">
        <v>248</v>
      </c>
      <c r="K7352" t="s">
        <v>249</v>
      </c>
      <c r="L7352" t="s">
        <v>207</v>
      </c>
      <c r="M7352" t="s">
        <v>38</v>
      </c>
      <c r="N7352" t="s">
        <v>39</v>
      </c>
      <c r="O7352" s="23">
        <v>273</v>
      </c>
      <c r="P7352" s="9">
        <v>9.5</v>
      </c>
      <c r="Q7352" t="s">
        <v>40</v>
      </c>
      <c r="R7352">
        <v>51144</v>
      </c>
      <c r="S7352" s="9">
        <v>28.75</v>
      </c>
      <c r="T7352" s="26">
        <v>5.29</v>
      </c>
      <c r="U7352" s="8">
        <v>152.09</v>
      </c>
      <c r="V7352" t="s">
        <v>112</v>
      </c>
      <c r="W7352" t="s">
        <v>2007</v>
      </c>
      <c r="X7352" t="s">
        <v>42</v>
      </c>
      <c r="Y7352" t="s">
        <v>1740</v>
      </c>
      <c r="AA7352" s="1">
        <f t="shared" si="778"/>
        <v>46089</v>
      </c>
      <c r="AB7352" s="2">
        <f t="shared" si="779"/>
        <v>3</v>
      </c>
      <c r="AC7352" s="2">
        <f t="shared" si="780"/>
        <v>2026</v>
      </c>
      <c r="AD7352" s="2" t="str">
        <f>IFERROR(VLOOKUP(A7352,'Aux Área'!$A$4:$B$123,2,0),"-")</f>
        <v>CONSERVA</v>
      </c>
    </row>
    <row r="7353" spans="1:30" x14ac:dyDescent="0.3">
      <c r="A7353" t="s">
        <v>66</v>
      </c>
      <c r="B7353" t="s">
        <v>464</v>
      </c>
      <c r="C7353" t="s">
        <v>11396</v>
      </c>
      <c r="D7353" t="s">
        <v>2169</v>
      </c>
      <c r="E7353" t="s">
        <v>2170</v>
      </c>
      <c r="F7353" t="s">
        <v>67</v>
      </c>
      <c r="G7353" t="s">
        <v>35</v>
      </c>
      <c r="H7353" t="s">
        <v>36</v>
      </c>
      <c r="I7353" t="s">
        <v>37</v>
      </c>
      <c r="J7353" t="s">
        <v>788</v>
      </c>
      <c r="K7353" t="s">
        <v>789</v>
      </c>
      <c r="L7353" t="s">
        <v>377</v>
      </c>
      <c r="M7353" t="s">
        <v>38</v>
      </c>
      <c r="N7353" t="s">
        <v>39</v>
      </c>
      <c r="O7353" s="23">
        <v>340</v>
      </c>
      <c r="P7353" s="9">
        <v>10.59</v>
      </c>
      <c r="Q7353" t="s">
        <v>40</v>
      </c>
      <c r="R7353">
        <v>21831</v>
      </c>
      <c r="S7353" s="9">
        <v>32.11</v>
      </c>
      <c r="T7353" s="26">
        <v>4.49</v>
      </c>
      <c r="U7353" s="8">
        <v>144.18</v>
      </c>
      <c r="V7353" t="s">
        <v>41</v>
      </c>
      <c r="W7353" t="s">
        <v>2007</v>
      </c>
      <c r="X7353" t="s">
        <v>42</v>
      </c>
      <c r="Y7353" t="s">
        <v>1740</v>
      </c>
      <c r="AA7353" s="1">
        <f t="shared" si="778"/>
        <v>46089</v>
      </c>
      <c r="AB7353" s="2">
        <f t="shared" si="779"/>
        <v>3</v>
      </c>
      <c r="AC7353" s="2">
        <f t="shared" si="780"/>
        <v>2026</v>
      </c>
      <c r="AD7353" s="2" t="str">
        <f>IFERROR(VLOOKUP(A7353,'Aux Área'!$A$4:$B$123,2,0),"-")</f>
        <v>OPERAÇÃO</v>
      </c>
    </row>
    <row r="7354" spans="1:30" x14ac:dyDescent="0.3">
      <c r="A7354" t="s">
        <v>2643</v>
      </c>
      <c r="B7354" t="s">
        <v>2307</v>
      </c>
      <c r="C7354" t="s">
        <v>11397</v>
      </c>
      <c r="D7354" t="s">
        <v>4988</v>
      </c>
      <c r="E7354" t="s">
        <v>4989</v>
      </c>
      <c r="F7354" t="s">
        <v>2646</v>
      </c>
      <c r="G7354" t="s">
        <v>1300</v>
      </c>
      <c r="H7354" t="s">
        <v>1301</v>
      </c>
      <c r="I7354" t="s">
        <v>37</v>
      </c>
      <c r="J7354" t="s">
        <v>370</v>
      </c>
      <c r="K7354" t="s">
        <v>371</v>
      </c>
      <c r="L7354" t="s">
        <v>124</v>
      </c>
      <c r="M7354" t="s">
        <v>38</v>
      </c>
      <c r="N7354" t="s">
        <v>39</v>
      </c>
      <c r="O7354" s="23">
        <v>502</v>
      </c>
      <c r="P7354" s="9">
        <v>10.01</v>
      </c>
      <c r="Q7354" t="s">
        <v>40</v>
      </c>
      <c r="R7354">
        <v>120810</v>
      </c>
      <c r="S7354" s="9">
        <v>50.14</v>
      </c>
      <c r="T7354" s="26">
        <v>4.9909999999999997</v>
      </c>
      <c r="U7354" s="8">
        <v>250.23</v>
      </c>
      <c r="V7354" t="s">
        <v>11398</v>
      </c>
      <c r="W7354" t="s">
        <v>2276</v>
      </c>
      <c r="X7354" t="s">
        <v>42</v>
      </c>
      <c r="Y7354" t="s">
        <v>2277</v>
      </c>
      <c r="AA7354" s="1">
        <f t="shared" si="778"/>
        <v>46089</v>
      </c>
      <c r="AB7354" s="2">
        <f t="shared" si="779"/>
        <v>3</v>
      </c>
      <c r="AC7354" s="2">
        <f t="shared" si="780"/>
        <v>2026</v>
      </c>
      <c r="AD7354" s="2" t="str">
        <f>IFERROR(VLOOKUP(A7354,'Aux Área'!$A$4:$B$123,2,0),"-")</f>
        <v>INSPEÇÃO</v>
      </c>
    </row>
    <row r="7355" spans="1:30" x14ac:dyDescent="0.3">
      <c r="A7355" t="s">
        <v>2278</v>
      </c>
      <c r="B7355" t="s">
        <v>4664</v>
      </c>
      <c r="C7355" t="s">
        <v>11399</v>
      </c>
      <c r="D7355" t="s">
        <v>6708</v>
      </c>
      <c r="E7355" t="s">
        <v>6709</v>
      </c>
      <c r="F7355" t="s">
        <v>2281</v>
      </c>
      <c r="G7355" t="s">
        <v>1135</v>
      </c>
      <c r="H7355" t="s">
        <v>2275</v>
      </c>
      <c r="I7355" t="s">
        <v>1497</v>
      </c>
      <c r="J7355" t="s">
        <v>169</v>
      </c>
      <c r="K7355" t="s">
        <v>170</v>
      </c>
      <c r="L7355" t="s">
        <v>124</v>
      </c>
      <c r="M7355" t="s">
        <v>38</v>
      </c>
      <c r="N7355" t="s">
        <v>39</v>
      </c>
      <c r="O7355" s="23">
        <v>368</v>
      </c>
      <c r="P7355" s="9">
        <v>9.4700000000000006</v>
      </c>
      <c r="Q7355" t="s">
        <v>40</v>
      </c>
      <c r="R7355">
        <v>128003</v>
      </c>
      <c r="S7355" s="9">
        <v>38.85</v>
      </c>
      <c r="T7355" s="26">
        <v>4.8899999999999997</v>
      </c>
      <c r="U7355" s="8">
        <v>189.98</v>
      </c>
      <c r="V7355" t="s">
        <v>41</v>
      </c>
      <c r="W7355" t="s">
        <v>2276</v>
      </c>
      <c r="X7355" t="s">
        <v>42</v>
      </c>
      <c r="Y7355" t="s">
        <v>2277</v>
      </c>
      <c r="AA7355" s="1">
        <f t="shared" si="778"/>
        <v>46089</v>
      </c>
      <c r="AB7355" s="2">
        <f t="shared" si="779"/>
        <v>3</v>
      </c>
      <c r="AC7355" s="2">
        <f t="shared" si="780"/>
        <v>2026</v>
      </c>
      <c r="AD7355" s="2" t="str">
        <f>IFERROR(VLOOKUP(A7355,'Aux Área'!$A$4:$B$123,2,0),"-")</f>
        <v>INSPEÇÃO</v>
      </c>
    </row>
    <row r="7356" spans="1:30" x14ac:dyDescent="0.3">
      <c r="A7356" t="s">
        <v>30</v>
      </c>
      <c r="B7356" t="s">
        <v>453</v>
      </c>
      <c r="C7356" t="s">
        <v>11400</v>
      </c>
      <c r="D7356" t="s">
        <v>2070</v>
      </c>
      <c r="E7356" t="s">
        <v>2071</v>
      </c>
      <c r="F7356" t="s">
        <v>34</v>
      </c>
      <c r="G7356" t="s">
        <v>35</v>
      </c>
      <c r="H7356" t="s">
        <v>36</v>
      </c>
      <c r="I7356" t="s">
        <v>37</v>
      </c>
      <c r="J7356" t="s">
        <v>147</v>
      </c>
      <c r="K7356" t="s">
        <v>148</v>
      </c>
      <c r="L7356" t="s">
        <v>84</v>
      </c>
      <c r="M7356" t="s">
        <v>38</v>
      </c>
      <c r="N7356" t="s">
        <v>39</v>
      </c>
      <c r="O7356" s="23">
        <v>435</v>
      </c>
      <c r="P7356" s="9">
        <v>10.82</v>
      </c>
      <c r="Q7356" t="s">
        <v>40</v>
      </c>
      <c r="R7356">
        <v>19911</v>
      </c>
      <c r="S7356" s="9">
        <v>40.19</v>
      </c>
      <c r="T7356" s="26">
        <v>4.79</v>
      </c>
      <c r="U7356" s="8">
        <v>192.51</v>
      </c>
      <c r="V7356" t="s">
        <v>246</v>
      </c>
      <c r="W7356" t="s">
        <v>2007</v>
      </c>
      <c r="X7356" t="s">
        <v>42</v>
      </c>
      <c r="Y7356" t="s">
        <v>1740</v>
      </c>
      <c r="AA7356" s="1">
        <f t="shared" si="778"/>
        <v>46089</v>
      </c>
      <c r="AB7356" s="2">
        <f t="shared" si="779"/>
        <v>3</v>
      </c>
      <c r="AC7356" s="2">
        <f t="shared" si="780"/>
        <v>2026</v>
      </c>
      <c r="AD7356" s="2" t="str">
        <f>IFERROR(VLOOKUP(A7356,'Aux Área'!$A$4:$B$123,2,0),"-")</f>
        <v>OPERAÇÃO</v>
      </c>
    </row>
    <row r="7357" spans="1:30" x14ac:dyDescent="0.3">
      <c r="A7357" t="s">
        <v>2282</v>
      </c>
      <c r="B7357" t="s">
        <v>4679</v>
      </c>
      <c r="C7357" t="s">
        <v>11401</v>
      </c>
      <c r="D7357" t="s">
        <v>3162</v>
      </c>
      <c r="E7357" t="s">
        <v>3163</v>
      </c>
      <c r="F7357" t="s">
        <v>2285</v>
      </c>
      <c r="G7357" t="s">
        <v>1135</v>
      </c>
      <c r="H7357" t="s">
        <v>2275</v>
      </c>
      <c r="I7357" t="s">
        <v>1497</v>
      </c>
      <c r="J7357" t="s">
        <v>409</v>
      </c>
      <c r="K7357" t="s">
        <v>410</v>
      </c>
      <c r="L7357" t="s">
        <v>141</v>
      </c>
      <c r="M7357" t="s">
        <v>38</v>
      </c>
      <c r="N7357" t="s">
        <v>39</v>
      </c>
      <c r="O7357" s="23">
        <v>367</v>
      </c>
      <c r="P7357" s="9">
        <v>9.01</v>
      </c>
      <c r="Q7357" t="s">
        <v>40</v>
      </c>
      <c r="R7357">
        <v>107429</v>
      </c>
      <c r="S7357" s="9">
        <v>40.729999999999997</v>
      </c>
      <c r="T7357" s="26">
        <v>4.6900000000000004</v>
      </c>
      <c r="U7357" s="8">
        <v>191.02</v>
      </c>
      <c r="V7357" t="s">
        <v>11402</v>
      </c>
      <c r="W7357" t="s">
        <v>2276</v>
      </c>
      <c r="X7357" t="s">
        <v>42</v>
      </c>
      <c r="Y7357" t="s">
        <v>2277</v>
      </c>
      <c r="AA7357" s="1">
        <f t="shared" si="778"/>
        <v>46089</v>
      </c>
      <c r="AB7357" s="2">
        <f t="shared" si="779"/>
        <v>3</v>
      </c>
      <c r="AC7357" s="2">
        <f t="shared" si="780"/>
        <v>2026</v>
      </c>
      <c r="AD7357" s="2" t="str">
        <f>IFERROR(VLOOKUP(A7357,'Aux Área'!$A$4:$B$123,2,0),"-")</f>
        <v>INSPEÇÃO</v>
      </c>
    </row>
    <row r="7358" spans="1:30" x14ac:dyDescent="0.3">
      <c r="A7358" t="s">
        <v>2181</v>
      </c>
      <c r="B7358" t="s">
        <v>4595</v>
      </c>
      <c r="C7358" t="s">
        <v>11403</v>
      </c>
      <c r="D7358" t="s">
        <v>9279</v>
      </c>
      <c r="E7358" t="s">
        <v>9280</v>
      </c>
      <c r="F7358" t="s">
        <v>2184</v>
      </c>
      <c r="G7358" t="s">
        <v>1135</v>
      </c>
      <c r="H7358" t="s">
        <v>2185</v>
      </c>
      <c r="I7358" t="s">
        <v>2186</v>
      </c>
      <c r="J7358" t="s">
        <v>241</v>
      </c>
      <c r="K7358" t="s">
        <v>242</v>
      </c>
      <c r="L7358" t="s">
        <v>110</v>
      </c>
      <c r="M7358" t="s">
        <v>38</v>
      </c>
      <c r="N7358" t="s">
        <v>668</v>
      </c>
      <c r="O7358" s="23">
        <v>901</v>
      </c>
      <c r="P7358" s="9">
        <v>13.55</v>
      </c>
      <c r="Q7358" t="s">
        <v>40</v>
      </c>
      <c r="R7358">
        <v>135486</v>
      </c>
      <c r="S7358" s="9">
        <v>66.5</v>
      </c>
      <c r="T7358" s="26">
        <v>7.24</v>
      </c>
      <c r="U7358" s="8">
        <v>481.46</v>
      </c>
      <c r="V7358" t="s">
        <v>41</v>
      </c>
      <c r="W7358" t="s">
        <v>2007</v>
      </c>
      <c r="X7358" t="s">
        <v>42</v>
      </c>
      <c r="Y7358" t="s">
        <v>2188</v>
      </c>
      <c r="AA7358" s="1">
        <f t="shared" si="778"/>
        <v>46089</v>
      </c>
      <c r="AB7358" s="2">
        <f t="shared" si="779"/>
        <v>3</v>
      </c>
      <c r="AC7358" s="2">
        <f t="shared" si="780"/>
        <v>2026</v>
      </c>
      <c r="AD7358" s="2" t="str">
        <f>IFERROR(VLOOKUP(A7358,'Aux Área'!$A$4:$B$123,2,0),"-")</f>
        <v>INSPEÇÃO</v>
      </c>
    </row>
    <row r="7359" spans="1:30" x14ac:dyDescent="0.3">
      <c r="A7359" t="s">
        <v>1069</v>
      </c>
      <c r="B7359" t="s">
        <v>11027</v>
      </c>
      <c r="C7359" t="s">
        <v>11404</v>
      </c>
      <c r="D7359" t="s">
        <v>2169</v>
      </c>
      <c r="E7359" t="s">
        <v>2170</v>
      </c>
      <c r="F7359" t="s">
        <v>1071</v>
      </c>
      <c r="G7359" t="s">
        <v>35</v>
      </c>
      <c r="H7359" t="s">
        <v>36</v>
      </c>
      <c r="I7359" t="s">
        <v>37</v>
      </c>
      <c r="J7359" t="s">
        <v>471</v>
      </c>
      <c r="K7359" t="s">
        <v>472</v>
      </c>
      <c r="L7359" t="s">
        <v>84</v>
      </c>
      <c r="M7359" t="s">
        <v>38</v>
      </c>
      <c r="N7359" t="s">
        <v>39</v>
      </c>
      <c r="O7359" s="23">
        <v>329</v>
      </c>
      <c r="P7359" s="9">
        <v>7.86</v>
      </c>
      <c r="Q7359" t="s">
        <v>40</v>
      </c>
      <c r="R7359">
        <v>18980</v>
      </c>
      <c r="S7359" s="9">
        <v>41.87</v>
      </c>
      <c r="T7359" s="26">
        <v>3.99</v>
      </c>
      <c r="U7359" s="8">
        <v>167.08</v>
      </c>
      <c r="V7359" t="s">
        <v>11405</v>
      </c>
      <c r="W7359" t="s">
        <v>2007</v>
      </c>
      <c r="X7359" t="s">
        <v>42</v>
      </c>
      <c r="Y7359" t="s">
        <v>1740</v>
      </c>
      <c r="AA7359" s="1">
        <f t="shared" si="778"/>
        <v>46089</v>
      </c>
      <c r="AB7359" s="2">
        <f t="shared" si="779"/>
        <v>3</v>
      </c>
      <c r="AC7359" s="2">
        <f t="shared" si="780"/>
        <v>2026</v>
      </c>
      <c r="AD7359" s="2" t="str">
        <f>IFERROR(VLOOKUP(A7359,'Aux Área'!$A$4:$B$123,2,0),"-")</f>
        <v>FACILITIES</v>
      </c>
    </row>
    <row r="7360" spans="1:30" x14ac:dyDescent="0.3">
      <c r="A7360" t="s">
        <v>2638</v>
      </c>
      <c r="B7360" t="s">
        <v>4593</v>
      </c>
      <c r="C7360" t="s">
        <v>11406</v>
      </c>
      <c r="D7360" t="s">
        <v>4358</v>
      </c>
      <c r="E7360" t="s">
        <v>4359</v>
      </c>
      <c r="F7360" t="s">
        <v>2641</v>
      </c>
      <c r="G7360" t="s">
        <v>1135</v>
      </c>
      <c r="H7360" t="s">
        <v>2275</v>
      </c>
      <c r="I7360" t="s">
        <v>1497</v>
      </c>
      <c r="J7360" t="s">
        <v>650</v>
      </c>
      <c r="K7360" t="s">
        <v>651</v>
      </c>
      <c r="L7360" t="s">
        <v>124</v>
      </c>
      <c r="M7360" t="s">
        <v>38</v>
      </c>
      <c r="N7360" t="s">
        <v>39</v>
      </c>
      <c r="O7360" s="23">
        <v>538</v>
      </c>
      <c r="P7360" s="9">
        <v>11.23</v>
      </c>
      <c r="Q7360" t="s">
        <v>40</v>
      </c>
      <c r="R7360">
        <v>114831</v>
      </c>
      <c r="S7360" s="9">
        <v>47.92</v>
      </c>
      <c r="T7360" s="26">
        <v>4.6609999999999996</v>
      </c>
      <c r="U7360" s="8">
        <v>223.35</v>
      </c>
      <c r="V7360" t="s">
        <v>11407</v>
      </c>
      <c r="W7360" t="s">
        <v>2276</v>
      </c>
      <c r="X7360" t="s">
        <v>42</v>
      </c>
      <c r="Y7360" t="s">
        <v>2277</v>
      </c>
      <c r="AA7360" s="1">
        <f t="shared" si="778"/>
        <v>46089</v>
      </c>
      <c r="AB7360" s="2">
        <f t="shared" si="779"/>
        <v>3</v>
      </c>
      <c r="AC7360" s="2">
        <f t="shared" si="780"/>
        <v>2026</v>
      </c>
      <c r="AD7360" s="2" t="str">
        <f>IFERROR(VLOOKUP(A7360,'Aux Área'!$A$4:$B$123,2,0),"-")</f>
        <v>INSPEÇÃO</v>
      </c>
    </row>
    <row r="7361" spans="1:30" x14ac:dyDescent="0.3">
      <c r="A7361" t="s">
        <v>2314</v>
      </c>
      <c r="B7361" t="s">
        <v>4624</v>
      </c>
      <c r="C7361" t="s">
        <v>11408</v>
      </c>
      <c r="D7361" t="s">
        <v>3303</v>
      </c>
      <c r="E7361" t="s">
        <v>3304</v>
      </c>
      <c r="F7361" t="s">
        <v>2317</v>
      </c>
      <c r="G7361" t="s">
        <v>1300</v>
      </c>
      <c r="H7361" t="s">
        <v>1301</v>
      </c>
      <c r="I7361" t="s">
        <v>37</v>
      </c>
      <c r="J7361" t="s">
        <v>231</v>
      </c>
      <c r="K7361" t="s">
        <v>232</v>
      </c>
      <c r="L7361" t="s">
        <v>217</v>
      </c>
      <c r="M7361" t="s">
        <v>38</v>
      </c>
      <c r="N7361" t="s">
        <v>39</v>
      </c>
      <c r="O7361" s="23">
        <v>421</v>
      </c>
      <c r="P7361" s="9">
        <v>9.09</v>
      </c>
      <c r="Q7361" t="s">
        <v>40</v>
      </c>
      <c r="R7361">
        <v>74141</v>
      </c>
      <c r="S7361" s="9">
        <v>46.3</v>
      </c>
      <c r="T7361" s="26">
        <v>4.8600000000000003</v>
      </c>
      <c r="U7361" s="8">
        <v>225.04</v>
      </c>
      <c r="V7361" t="s">
        <v>11409</v>
      </c>
      <c r="W7361" t="s">
        <v>2276</v>
      </c>
      <c r="X7361" t="s">
        <v>42</v>
      </c>
      <c r="Y7361" t="s">
        <v>2277</v>
      </c>
      <c r="AA7361" s="1">
        <f t="shared" si="778"/>
        <v>46089</v>
      </c>
      <c r="AB7361" s="2">
        <f t="shared" si="779"/>
        <v>3</v>
      </c>
      <c r="AC7361" s="2">
        <f t="shared" si="780"/>
        <v>2026</v>
      </c>
      <c r="AD7361" s="2" t="str">
        <f>IFERROR(VLOOKUP(A7361,'Aux Área'!$A$4:$B$123,2,0),"-")</f>
        <v>INSPEÇÃO</v>
      </c>
    </row>
    <row r="7362" spans="1:30" x14ac:dyDescent="0.3">
      <c r="A7362" t="s">
        <v>2278</v>
      </c>
      <c r="B7362" t="s">
        <v>4664</v>
      </c>
      <c r="C7362" t="s">
        <v>11410</v>
      </c>
      <c r="D7362" t="s">
        <v>3208</v>
      </c>
      <c r="E7362" t="s">
        <v>3209</v>
      </c>
      <c r="F7362" t="s">
        <v>2281</v>
      </c>
      <c r="G7362" t="s">
        <v>1135</v>
      </c>
      <c r="H7362" t="s">
        <v>2275</v>
      </c>
      <c r="I7362" t="s">
        <v>1497</v>
      </c>
      <c r="J7362" t="s">
        <v>169</v>
      </c>
      <c r="K7362" t="s">
        <v>170</v>
      </c>
      <c r="L7362" t="s">
        <v>124</v>
      </c>
      <c r="M7362" t="s">
        <v>38</v>
      </c>
      <c r="N7362" t="s">
        <v>39</v>
      </c>
      <c r="O7362" s="23">
        <v>252</v>
      </c>
      <c r="P7362" s="9">
        <v>10.94</v>
      </c>
      <c r="Q7362" t="s">
        <v>40</v>
      </c>
      <c r="R7362">
        <v>128255</v>
      </c>
      <c r="S7362" s="9">
        <v>23.03</v>
      </c>
      <c r="T7362" s="26">
        <v>4.8899999999999997</v>
      </c>
      <c r="U7362" s="8">
        <v>112.62</v>
      </c>
      <c r="V7362" t="s">
        <v>41</v>
      </c>
      <c r="W7362" t="s">
        <v>2276</v>
      </c>
      <c r="X7362" t="s">
        <v>42</v>
      </c>
      <c r="Y7362" t="s">
        <v>2277</v>
      </c>
      <c r="AA7362" s="1">
        <f t="shared" si="778"/>
        <v>46089</v>
      </c>
      <c r="AB7362" s="2">
        <f t="shared" si="779"/>
        <v>3</v>
      </c>
      <c r="AC7362" s="2">
        <f t="shared" si="780"/>
        <v>2026</v>
      </c>
      <c r="AD7362" s="2" t="str">
        <f>IFERROR(VLOOKUP(A7362,'Aux Área'!$A$4:$B$123,2,0),"-")</f>
        <v>INSPEÇÃO</v>
      </c>
    </row>
    <row r="7363" spans="1:30" x14ac:dyDescent="0.3">
      <c r="A7363" t="s">
        <v>2189</v>
      </c>
      <c r="B7363" t="s">
        <v>10781</v>
      </c>
      <c r="C7363" t="s">
        <v>11411</v>
      </c>
      <c r="D7363" t="s">
        <v>5015</v>
      </c>
      <c r="E7363" t="s">
        <v>5016</v>
      </c>
      <c r="F7363" t="s">
        <v>2192</v>
      </c>
      <c r="G7363" t="s">
        <v>1135</v>
      </c>
      <c r="H7363" t="s">
        <v>2185</v>
      </c>
      <c r="I7363" t="s">
        <v>2186</v>
      </c>
      <c r="J7363" t="s">
        <v>219</v>
      </c>
      <c r="K7363" t="s">
        <v>177</v>
      </c>
      <c r="L7363" t="s">
        <v>177</v>
      </c>
      <c r="M7363" t="s">
        <v>38</v>
      </c>
      <c r="N7363" t="s">
        <v>668</v>
      </c>
      <c r="O7363" s="23">
        <v>749</v>
      </c>
      <c r="P7363" s="9">
        <v>14.88</v>
      </c>
      <c r="Q7363" t="s">
        <v>40</v>
      </c>
      <c r="R7363">
        <v>37675</v>
      </c>
      <c r="S7363" s="9">
        <v>50.33</v>
      </c>
      <c r="T7363" s="26">
        <v>7.0910000000000002</v>
      </c>
      <c r="U7363" s="8">
        <v>356.88</v>
      </c>
      <c r="V7363" t="s">
        <v>11412</v>
      </c>
      <c r="W7363" t="s">
        <v>2007</v>
      </c>
      <c r="X7363" t="s">
        <v>42</v>
      </c>
      <c r="Y7363" t="s">
        <v>2188</v>
      </c>
      <c r="AA7363" s="1">
        <f t="shared" si="778"/>
        <v>46089</v>
      </c>
      <c r="AB7363" s="2">
        <f t="shared" si="779"/>
        <v>3</v>
      </c>
      <c r="AC7363" s="2">
        <f t="shared" si="780"/>
        <v>2026</v>
      </c>
      <c r="AD7363" s="2" t="str">
        <f>IFERROR(VLOOKUP(A7363,'Aux Área'!$A$4:$B$123,2,0),"-")</f>
        <v>INSPEÇÃO</v>
      </c>
    </row>
    <row r="7364" spans="1:30" x14ac:dyDescent="0.3">
      <c r="A7364" t="s">
        <v>2306</v>
      </c>
      <c r="B7364" t="s">
        <v>4613</v>
      </c>
      <c r="C7364" t="s">
        <v>11413</v>
      </c>
      <c r="D7364" t="s">
        <v>3212</v>
      </c>
      <c r="E7364" t="s">
        <v>3213</v>
      </c>
      <c r="F7364" t="s">
        <v>2309</v>
      </c>
      <c r="G7364" t="s">
        <v>1135</v>
      </c>
      <c r="H7364" t="s">
        <v>2275</v>
      </c>
      <c r="I7364" t="s">
        <v>1497</v>
      </c>
      <c r="J7364" t="s">
        <v>1665</v>
      </c>
      <c r="K7364" t="s">
        <v>1666</v>
      </c>
      <c r="L7364" t="s">
        <v>301</v>
      </c>
      <c r="M7364" t="s">
        <v>38</v>
      </c>
      <c r="N7364" t="s">
        <v>39</v>
      </c>
      <c r="O7364" s="23">
        <v>277</v>
      </c>
      <c r="P7364" s="9">
        <v>8.1999999999999993</v>
      </c>
      <c r="Q7364" t="s">
        <v>40</v>
      </c>
      <c r="R7364">
        <v>124401</v>
      </c>
      <c r="S7364" s="9">
        <v>33.76</v>
      </c>
      <c r="T7364" s="26">
        <v>4.6900000000000004</v>
      </c>
      <c r="U7364" s="8">
        <v>158.33000000000001</v>
      </c>
      <c r="V7364" t="s">
        <v>11414</v>
      </c>
      <c r="W7364" t="s">
        <v>2276</v>
      </c>
      <c r="X7364" t="s">
        <v>42</v>
      </c>
      <c r="Y7364" t="s">
        <v>2277</v>
      </c>
      <c r="AA7364" s="1">
        <f t="shared" si="778"/>
        <v>46090</v>
      </c>
      <c r="AB7364" s="2">
        <f t="shared" si="779"/>
        <v>3</v>
      </c>
      <c r="AC7364" s="2">
        <f t="shared" si="780"/>
        <v>2026</v>
      </c>
      <c r="AD7364" s="2" t="str">
        <f>IFERROR(VLOOKUP(A7364,'Aux Área'!$A$4:$B$123,2,0),"-")</f>
        <v>INSPEÇÃO</v>
      </c>
    </row>
    <row r="7365" spans="1:30" x14ac:dyDescent="0.3">
      <c r="A7365" t="s">
        <v>3092</v>
      </c>
      <c r="B7365" t="s">
        <v>4774</v>
      </c>
      <c r="C7365" t="s">
        <v>11415</v>
      </c>
      <c r="D7365" t="s">
        <v>9771</v>
      </c>
      <c r="E7365" t="s">
        <v>9666</v>
      </c>
      <c r="F7365" t="s">
        <v>3594</v>
      </c>
      <c r="G7365" t="s">
        <v>1135</v>
      </c>
      <c r="H7365" t="s">
        <v>2275</v>
      </c>
      <c r="I7365" t="s">
        <v>1497</v>
      </c>
      <c r="J7365" t="s">
        <v>275</v>
      </c>
      <c r="K7365" t="s">
        <v>276</v>
      </c>
      <c r="L7365" t="s">
        <v>124</v>
      </c>
      <c r="M7365" t="s">
        <v>38</v>
      </c>
      <c r="N7365" t="s">
        <v>39</v>
      </c>
      <c r="O7365" s="23">
        <v>531</v>
      </c>
      <c r="P7365" s="9">
        <v>10.88</v>
      </c>
      <c r="Q7365" t="s">
        <v>40</v>
      </c>
      <c r="R7365">
        <v>107444</v>
      </c>
      <c r="S7365" s="9">
        <v>48.79</v>
      </c>
      <c r="T7365" s="26">
        <v>4.79</v>
      </c>
      <c r="U7365" s="8">
        <v>233.7</v>
      </c>
      <c r="V7365" t="s">
        <v>11416</v>
      </c>
      <c r="W7365" t="s">
        <v>2276</v>
      </c>
      <c r="X7365" t="s">
        <v>42</v>
      </c>
      <c r="Y7365" t="s">
        <v>2277</v>
      </c>
      <c r="AA7365" s="1">
        <f t="shared" si="778"/>
        <v>46090</v>
      </c>
      <c r="AB7365" s="2">
        <f t="shared" si="779"/>
        <v>3</v>
      </c>
      <c r="AC7365" s="2">
        <f t="shared" si="780"/>
        <v>2026</v>
      </c>
      <c r="AD7365" s="2" t="str">
        <f>IFERROR(VLOOKUP(A7365,'Aux Área'!$A$4:$B$123,2,0),"-")</f>
        <v>INSPEÇÃO</v>
      </c>
    </row>
    <row r="7366" spans="1:30" x14ac:dyDescent="0.3">
      <c r="A7366" t="s">
        <v>2643</v>
      </c>
      <c r="B7366" t="s">
        <v>2307</v>
      </c>
      <c r="C7366" t="s">
        <v>11417</v>
      </c>
      <c r="D7366" t="s">
        <v>7207</v>
      </c>
      <c r="E7366" t="s">
        <v>7208</v>
      </c>
      <c r="F7366" t="s">
        <v>2646</v>
      </c>
      <c r="G7366" t="s">
        <v>1300</v>
      </c>
      <c r="H7366" t="s">
        <v>1301</v>
      </c>
      <c r="I7366" t="s">
        <v>37</v>
      </c>
      <c r="J7366" t="s">
        <v>122</v>
      </c>
      <c r="K7366" t="s">
        <v>123</v>
      </c>
      <c r="L7366" t="s">
        <v>124</v>
      </c>
      <c r="M7366" t="s">
        <v>38</v>
      </c>
      <c r="N7366" t="s">
        <v>39</v>
      </c>
      <c r="O7366" s="23">
        <v>489</v>
      </c>
      <c r="P7366" s="9">
        <v>11.12</v>
      </c>
      <c r="Q7366" t="s">
        <v>40</v>
      </c>
      <c r="R7366">
        <v>121299</v>
      </c>
      <c r="S7366" s="9">
        <v>43.99</v>
      </c>
      <c r="T7366" s="26">
        <v>4.8899999999999997</v>
      </c>
      <c r="U7366" s="8">
        <v>215.11</v>
      </c>
      <c r="V7366" t="s">
        <v>41</v>
      </c>
      <c r="W7366" t="s">
        <v>2276</v>
      </c>
      <c r="X7366" t="s">
        <v>42</v>
      </c>
      <c r="Y7366" t="s">
        <v>2277</v>
      </c>
      <c r="AA7366" s="1">
        <f t="shared" si="778"/>
        <v>46090</v>
      </c>
      <c r="AB7366" s="2">
        <f t="shared" si="779"/>
        <v>3</v>
      </c>
      <c r="AC7366" s="2">
        <f t="shared" si="780"/>
        <v>2026</v>
      </c>
      <c r="AD7366" s="2" t="str">
        <f>IFERROR(VLOOKUP(A7366,'Aux Área'!$A$4:$B$123,2,0),"-")</f>
        <v>INSPEÇÃO</v>
      </c>
    </row>
    <row r="7367" spans="1:30" x14ac:dyDescent="0.3">
      <c r="A7367" t="s">
        <v>2643</v>
      </c>
      <c r="B7367" t="s">
        <v>2307</v>
      </c>
      <c r="C7367" t="s">
        <v>11418</v>
      </c>
      <c r="D7367" t="s">
        <v>7207</v>
      </c>
      <c r="E7367" t="s">
        <v>7208</v>
      </c>
      <c r="F7367" t="s">
        <v>2646</v>
      </c>
      <c r="G7367" t="s">
        <v>1300</v>
      </c>
      <c r="H7367" t="s">
        <v>1301</v>
      </c>
      <c r="I7367" t="s">
        <v>37</v>
      </c>
      <c r="J7367" t="s">
        <v>122</v>
      </c>
      <c r="K7367" t="s">
        <v>123</v>
      </c>
      <c r="L7367" t="s">
        <v>124</v>
      </c>
      <c r="M7367" t="s">
        <v>38</v>
      </c>
      <c r="N7367" t="s">
        <v>39</v>
      </c>
      <c r="O7367" s="23"/>
      <c r="Q7367" t="s">
        <v>40</v>
      </c>
      <c r="V7367" t="s">
        <v>41</v>
      </c>
      <c r="W7367" t="s">
        <v>2276</v>
      </c>
      <c r="X7367" t="s">
        <v>42</v>
      </c>
      <c r="Y7367" t="s">
        <v>2277</v>
      </c>
      <c r="AA7367" s="1">
        <f t="shared" si="778"/>
        <v>46090</v>
      </c>
      <c r="AB7367" s="2">
        <f t="shared" si="779"/>
        <v>3</v>
      </c>
      <c r="AC7367" s="2">
        <f t="shared" si="780"/>
        <v>2026</v>
      </c>
      <c r="AD7367" s="2" t="str">
        <f>IFERROR(VLOOKUP(A7367,'Aux Área'!$A$4:$B$123,2,0),"-")</f>
        <v>INSPEÇÃO</v>
      </c>
    </row>
    <row r="7368" spans="1:30" x14ac:dyDescent="0.3">
      <c r="A7368" t="s">
        <v>2181</v>
      </c>
      <c r="B7368" t="s">
        <v>4595</v>
      </c>
      <c r="C7368" t="s">
        <v>11419</v>
      </c>
      <c r="D7368" t="s">
        <v>9279</v>
      </c>
      <c r="E7368" t="s">
        <v>9280</v>
      </c>
      <c r="F7368" t="s">
        <v>2184</v>
      </c>
      <c r="G7368" t="s">
        <v>1135</v>
      </c>
      <c r="H7368" t="s">
        <v>2185</v>
      </c>
      <c r="I7368" t="s">
        <v>2186</v>
      </c>
      <c r="J7368" t="s">
        <v>241</v>
      </c>
      <c r="K7368" t="s">
        <v>242</v>
      </c>
      <c r="L7368" t="s">
        <v>110</v>
      </c>
      <c r="M7368" t="s">
        <v>38</v>
      </c>
      <c r="N7368" t="s">
        <v>668</v>
      </c>
      <c r="O7368" s="23">
        <v>477</v>
      </c>
      <c r="P7368" s="9">
        <v>10.93</v>
      </c>
      <c r="Q7368" t="s">
        <v>40</v>
      </c>
      <c r="R7368">
        <v>135963</v>
      </c>
      <c r="S7368" s="9">
        <v>43.64</v>
      </c>
      <c r="T7368" s="26">
        <v>7.2389999999999999</v>
      </c>
      <c r="U7368" s="8">
        <v>315.93</v>
      </c>
      <c r="V7368" t="s">
        <v>41</v>
      </c>
      <c r="W7368" t="s">
        <v>2007</v>
      </c>
      <c r="X7368" t="s">
        <v>42</v>
      </c>
      <c r="Y7368" t="s">
        <v>2188</v>
      </c>
      <c r="AA7368" s="1">
        <f t="shared" si="778"/>
        <v>46090</v>
      </c>
      <c r="AB7368" s="2">
        <f t="shared" si="779"/>
        <v>3</v>
      </c>
      <c r="AC7368" s="2">
        <f t="shared" si="780"/>
        <v>2026</v>
      </c>
      <c r="AD7368" s="2" t="str">
        <f>IFERROR(VLOOKUP(A7368,'Aux Área'!$A$4:$B$123,2,0),"-")</f>
        <v>INSPEÇÃO</v>
      </c>
    </row>
    <row r="7369" spans="1:30" x14ac:dyDescent="0.3">
      <c r="A7369" t="s">
        <v>2282</v>
      </c>
      <c r="B7369" t="s">
        <v>4679</v>
      </c>
      <c r="C7369" t="s">
        <v>11420</v>
      </c>
      <c r="D7369" t="s">
        <v>3310</v>
      </c>
      <c r="E7369" t="s">
        <v>3311</v>
      </c>
      <c r="F7369" t="s">
        <v>2285</v>
      </c>
      <c r="G7369" t="s">
        <v>1135</v>
      </c>
      <c r="H7369" t="s">
        <v>2275</v>
      </c>
      <c r="I7369" t="s">
        <v>1497</v>
      </c>
      <c r="J7369" t="s">
        <v>1511</v>
      </c>
      <c r="K7369" t="s">
        <v>1512</v>
      </c>
      <c r="L7369" t="s">
        <v>1513</v>
      </c>
      <c r="M7369" t="s">
        <v>1514</v>
      </c>
      <c r="N7369" t="s">
        <v>39</v>
      </c>
      <c r="O7369" s="23">
        <v>371</v>
      </c>
      <c r="P7369" s="9">
        <v>9.8000000000000007</v>
      </c>
      <c r="Q7369" t="s">
        <v>40</v>
      </c>
      <c r="R7369">
        <v>107800</v>
      </c>
      <c r="S7369" s="9">
        <v>37.85</v>
      </c>
      <c r="T7369" s="26">
        <v>4.6900000000000004</v>
      </c>
      <c r="U7369" s="8">
        <v>177.52</v>
      </c>
      <c r="V7369" t="s">
        <v>11421</v>
      </c>
      <c r="W7369" t="s">
        <v>2276</v>
      </c>
      <c r="X7369" t="s">
        <v>42</v>
      </c>
      <c r="Y7369" t="s">
        <v>2277</v>
      </c>
      <c r="AA7369" s="1">
        <f t="shared" si="778"/>
        <v>46090</v>
      </c>
      <c r="AB7369" s="2">
        <f t="shared" si="779"/>
        <v>3</v>
      </c>
      <c r="AC7369" s="2">
        <f t="shared" si="780"/>
        <v>2026</v>
      </c>
      <c r="AD7369" s="2" t="str">
        <f>IFERROR(VLOOKUP(A7369,'Aux Área'!$A$4:$B$123,2,0),"-")</f>
        <v>INSPEÇÃO</v>
      </c>
    </row>
    <row r="7370" spans="1:30" x14ac:dyDescent="0.3">
      <c r="A7370" t="s">
        <v>72</v>
      </c>
      <c r="B7370" t="s">
        <v>243</v>
      </c>
      <c r="C7370" t="s">
        <v>11422</v>
      </c>
      <c r="D7370" t="s">
        <v>95</v>
      </c>
      <c r="E7370" t="s">
        <v>96</v>
      </c>
      <c r="F7370" t="s">
        <v>73</v>
      </c>
      <c r="G7370" t="s">
        <v>35</v>
      </c>
      <c r="H7370" t="s">
        <v>36</v>
      </c>
      <c r="I7370" t="s">
        <v>37</v>
      </c>
      <c r="J7370" t="s">
        <v>1665</v>
      </c>
      <c r="K7370" t="s">
        <v>1666</v>
      </c>
      <c r="L7370" t="s">
        <v>301</v>
      </c>
      <c r="M7370" t="s">
        <v>38</v>
      </c>
      <c r="N7370" t="s">
        <v>39</v>
      </c>
      <c r="O7370" s="23">
        <v>369</v>
      </c>
      <c r="P7370" s="9">
        <v>10.01</v>
      </c>
      <c r="Q7370" t="s">
        <v>40</v>
      </c>
      <c r="R7370">
        <v>24480</v>
      </c>
      <c r="S7370" s="9">
        <v>36.880000000000003</v>
      </c>
      <c r="T7370" s="26">
        <v>4.6900000000000004</v>
      </c>
      <c r="U7370" s="8">
        <v>172.97</v>
      </c>
      <c r="V7370" t="s">
        <v>11423</v>
      </c>
      <c r="W7370" t="s">
        <v>2007</v>
      </c>
      <c r="X7370" t="s">
        <v>42</v>
      </c>
      <c r="Y7370" t="s">
        <v>1740</v>
      </c>
      <c r="AA7370" s="1">
        <f t="shared" si="778"/>
        <v>46090</v>
      </c>
      <c r="AB7370" s="2">
        <f t="shared" si="779"/>
        <v>3</v>
      </c>
      <c r="AC7370" s="2">
        <f t="shared" si="780"/>
        <v>2026</v>
      </c>
      <c r="AD7370" s="2" t="str">
        <f>IFERROR(VLOOKUP(A7370,'Aux Área'!$A$4:$B$123,2,0),"-")</f>
        <v>CONSERVA</v>
      </c>
    </row>
    <row r="7371" spans="1:30" x14ac:dyDescent="0.3">
      <c r="A7371" t="s">
        <v>2260</v>
      </c>
      <c r="B7371" t="s">
        <v>113</v>
      </c>
      <c r="C7371" t="s">
        <v>11424</v>
      </c>
      <c r="D7371" t="s">
        <v>3005</v>
      </c>
      <c r="E7371" t="s">
        <v>3006</v>
      </c>
      <c r="F7371" t="s">
        <v>2262</v>
      </c>
      <c r="G7371" t="s">
        <v>35</v>
      </c>
      <c r="H7371" t="s">
        <v>2263</v>
      </c>
      <c r="I7371" t="s">
        <v>2186</v>
      </c>
      <c r="J7371" t="s">
        <v>139</v>
      </c>
      <c r="K7371" t="s">
        <v>140</v>
      </c>
      <c r="L7371" t="s">
        <v>141</v>
      </c>
      <c r="M7371" t="s">
        <v>38</v>
      </c>
      <c r="N7371" t="s">
        <v>668</v>
      </c>
      <c r="O7371" s="23">
        <v>692</v>
      </c>
      <c r="P7371" s="9">
        <v>14.33</v>
      </c>
      <c r="Q7371" t="s">
        <v>40</v>
      </c>
      <c r="R7371">
        <v>108168</v>
      </c>
      <c r="S7371" s="9">
        <v>48.3</v>
      </c>
      <c r="T7371" s="26">
        <v>6.97</v>
      </c>
      <c r="U7371" s="8">
        <v>336.65</v>
      </c>
      <c r="V7371" t="s">
        <v>11425</v>
      </c>
      <c r="W7371" t="s">
        <v>2007</v>
      </c>
      <c r="X7371" t="s">
        <v>42</v>
      </c>
      <c r="Y7371" t="s">
        <v>1740</v>
      </c>
      <c r="AA7371" s="1">
        <f t="shared" si="778"/>
        <v>46090</v>
      </c>
      <c r="AB7371" s="2">
        <f t="shared" si="779"/>
        <v>3</v>
      </c>
      <c r="AC7371" s="2">
        <f t="shared" si="780"/>
        <v>2026</v>
      </c>
      <c r="AD7371" s="2" t="str">
        <f>IFERROR(VLOOKUP(A7371,'Aux Área'!$A$4:$B$123,2,0),"-")</f>
        <v>INSPEÇÃO</v>
      </c>
    </row>
    <row r="7372" spans="1:30" x14ac:dyDescent="0.3">
      <c r="A7372" t="s">
        <v>52</v>
      </c>
      <c r="B7372" t="s">
        <v>1449</v>
      </c>
      <c r="C7372" t="s">
        <v>11426</v>
      </c>
      <c r="D7372" t="s">
        <v>3197</v>
      </c>
      <c r="E7372" t="s">
        <v>3198</v>
      </c>
      <c r="F7372" t="s">
        <v>53</v>
      </c>
      <c r="G7372" t="s">
        <v>35</v>
      </c>
      <c r="H7372" t="s">
        <v>36</v>
      </c>
      <c r="I7372" t="s">
        <v>37</v>
      </c>
      <c r="J7372" t="s">
        <v>356</v>
      </c>
      <c r="K7372" t="s">
        <v>357</v>
      </c>
      <c r="L7372" t="s">
        <v>124</v>
      </c>
      <c r="M7372" t="s">
        <v>38</v>
      </c>
      <c r="N7372" t="s">
        <v>39</v>
      </c>
      <c r="O7372" s="23">
        <v>280</v>
      </c>
      <c r="P7372" s="9">
        <v>11.06</v>
      </c>
      <c r="Q7372" t="s">
        <v>40</v>
      </c>
      <c r="R7372">
        <v>73369</v>
      </c>
      <c r="S7372" s="9">
        <v>25.31</v>
      </c>
      <c r="T7372" s="26">
        <v>4.7919999999999998</v>
      </c>
      <c r="U7372" s="8">
        <v>121.28</v>
      </c>
      <c r="V7372" t="s">
        <v>11427</v>
      </c>
      <c r="W7372" t="s">
        <v>2007</v>
      </c>
      <c r="X7372" t="s">
        <v>42</v>
      </c>
      <c r="Y7372" t="s">
        <v>1740</v>
      </c>
      <c r="AA7372" s="1">
        <f t="shared" si="778"/>
        <v>46090</v>
      </c>
      <c r="AB7372" s="2">
        <f t="shared" si="779"/>
        <v>3</v>
      </c>
      <c r="AC7372" s="2">
        <f t="shared" si="780"/>
        <v>2026</v>
      </c>
      <c r="AD7372" s="2" t="str">
        <f>IFERROR(VLOOKUP(A7372,'Aux Área'!$A$4:$B$123,2,0),"-")</f>
        <v>OPERAÇÃO</v>
      </c>
    </row>
    <row r="7373" spans="1:30" x14ac:dyDescent="0.3">
      <c r="A7373" t="s">
        <v>2638</v>
      </c>
      <c r="B7373" t="s">
        <v>4593</v>
      </c>
      <c r="C7373" t="s">
        <v>11428</v>
      </c>
      <c r="D7373" t="s">
        <v>4358</v>
      </c>
      <c r="E7373" t="s">
        <v>4359</v>
      </c>
      <c r="F7373" t="s">
        <v>2641</v>
      </c>
      <c r="G7373" t="s">
        <v>1135</v>
      </c>
      <c r="H7373" t="s">
        <v>2275</v>
      </c>
      <c r="I7373" t="s">
        <v>1497</v>
      </c>
      <c r="J7373" t="s">
        <v>650</v>
      </c>
      <c r="K7373" t="s">
        <v>651</v>
      </c>
      <c r="L7373" t="s">
        <v>124</v>
      </c>
      <c r="M7373" t="s">
        <v>38</v>
      </c>
      <c r="N7373" t="s">
        <v>39</v>
      </c>
      <c r="O7373" s="23">
        <v>475</v>
      </c>
      <c r="P7373" s="9">
        <v>11.17</v>
      </c>
      <c r="Q7373" t="s">
        <v>40</v>
      </c>
      <c r="R7373">
        <v>115306</v>
      </c>
      <c r="S7373" s="9">
        <v>42.53</v>
      </c>
      <c r="T7373" s="26">
        <v>4.66</v>
      </c>
      <c r="U7373" s="8">
        <v>198.19</v>
      </c>
      <c r="V7373" t="s">
        <v>11429</v>
      </c>
      <c r="W7373" t="s">
        <v>2276</v>
      </c>
      <c r="X7373" t="s">
        <v>42</v>
      </c>
      <c r="Y7373" t="s">
        <v>2277</v>
      </c>
      <c r="AA7373" s="1">
        <f t="shared" si="778"/>
        <v>46090</v>
      </c>
      <c r="AB7373" s="2">
        <f t="shared" si="779"/>
        <v>3</v>
      </c>
      <c r="AC7373" s="2">
        <f t="shared" si="780"/>
        <v>2026</v>
      </c>
      <c r="AD7373" s="2" t="str">
        <f>IFERROR(VLOOKUP(A7373,'Aux Área'!$A$4:$B$123,2,0),"-")</f>
        <v>INSPEÇÃO</v>
      </c>
    </row>
    <row r="7374" spans="1:30" x14ac:dyDescent="0.3">
      <c r="A7374" t="s">
        <v>2632</v>
      </c>
      <c r="B7374" t="s">
        <v>2633</v>
      </c>
      <c r="C7374" t="s">
        <v>11430</v>
      </c>
      <c r="D7374" t="s">
        <v>8713</v>
      </c>
      <c r="E7374" t="s">
        <v>8714</v>
      </c>
      <c r="F7374" t="s">
        <v>3712</v>
      </c>
      <c r="G7374" t="s">
        <v>1300</v>
      </c>
      <c r="H7374" t="s">
        <v>2635</v>
      </c>
      <c r="I7374" t="s">
        <v>37</v>
      </c>
      <c r="J7374" t="s">
        <v>89</v>
      </c>
      <c r="K7374" t="s">
        <v>90</v>
      </c>
      <c r="L7374" t="s">
        <v>91</v>
      </c>
      <c r="M7374" t="s">
        <v>38</v>
      </c>
      <c r="N7374" t="s">
        <v>39</v>
      </c>
      <c r="O7374" s="23">
        <v>186</v>
      </c>
      <c r="P7374" s="9">
        <v>4.84</v>
      </c>
      <c r="Q7374" t="s">
        <v>40</v>
      </c>
      <c r="R7374">
        <v>12799</v>
      </c>
      <c r="S7374" s="9">
        <v>38.409999999999997</v>
      </c>
      <c r="T7374" s="26">
        <v>4.8899999999999997</v>
      </c>
      <c r="U7374" s="8">
        <v>187.82</v>
      </c>
      <c r="V7374" t="s">
        <v>11431</v>
      </c>
      <c r="W7374" t="s">
        <v>2007</v>
      </c>
      <c r="X7374" t="s">
        <v>42</v>
      </c>
      <c r="Y7374" t="s">
        <v>1740</v>
      </c>
      <c r="AA7374" s="1">
        <f t="shared" si="778"/>
        <v>46090</v>
      </c>
      <c r="AB7374" s="2">
        <f t="shared" si="779"/>
        <v>3</v>
      </c>
      <c r="AC7374" s="2">
        <f t="shared" si="780"/>
        <v>2026</v>
      </c>
      <c r="AD7374" s="2" t="str">
        <f>IFERROR(VLOOKUP(A7374,'Aux Área'!$A$4:$B$123,2,0),"-")</f>
        <v>TI</v>
      </c>
    </row>
    <row r="7375" spans="1:30" x14ac:dyDescent="0.3">
      <c r="A7375" t="s">
        <v>76</v>
      </c>
      <c r="B7375" t="s">
        <v>380</v>
      </c>
      <c r="C7375" t="s">
        <v>11432</v>
      </c>
      <c r="D7375" t="s">
        <v>382</v>
      </c>
      <c r="E7375" t="s">
        <v>383</v>
      </c>
      <c r="F7375" t="s">
        <v>77</v>
      </c>
      <c r="G7375" t="s">
        <v>35</v>
      </c>
      <c r="H7375" t="s">
        <v>36</v>
      </c>
      <c r="I7375" t="s">
        <v>37</v>
      </c>
      <c r="J7375" t="s">
        <v>1210</v>
      </c>
      <c r="K7375" t="s">
        <v>1211</v>
      </c>
      <c r="L7375" t="s">
        <v>155</v>
      </c>
      <c r="M7375" t="s">
        <v>38</v>
      </c>
      <c r="N7375" t="s">
        <v>39</v>
      </c>
      <c r="O7375" s="23">
        <v>372</v>
      </c>
      <c r="P7375" s="9">
        <v>10.23</v>
      </c>
      <c r="Q7375" t="s">
        <v>40</v>
      </c>
      <c r="R7375">
        <v>60634</v>
      </c>
      <c r="S7375" s="9">
        <v>36.35</v>
      </c>
      <c r="T7375" s="26">
        <v>4.8899999999999997</v>
      </c>
      <c r="U7375" s="8">
        <v>177.75</v>
      </c>
      <c r="V7375" t="s">
        <v>11433</v>
      </c>
      <c r="W7375" t="s">
        <v>2007</v>
      </c>
      <c r="X7375" t="s">
        <v>42</v>
      </c>
      <c r="Y7375" t="s">
        <v>1740</v>
      </c>
      <c r="AA7375" s="1">
        <f t="shared" si="778"/>
        <v>46090</v>
      </c>
      <c r="AB7375" s="2">
        <f t="shared" si="779"/>
        <v>3</v>
      </c>
      <c r="AC7375" s="2">
        <f t="shared" si="780"/>
        <v>2026</v>
      </c>
      <c r="AD7375" s="2" t="str">
        <f>IFERROR(VLOOKUP(A7375,'Aux Área'!$A$4:$B$123,2,0),"-")</f>
        <v>QSMS</v>
      </c>
    </row>
    <row r="7376" spans="1:30" x14ac:dyDescent="0.3">
      <c r="A7376" t="s">
        <v>1992</v>
      </c>
      <c r="B7376" t="s">
        <v>1993</v>
      </c>
      <c r="C7376" t="s">
        <v>11434</v>
      </c>
      <c r="D7376" t="s">
        <v>1297</v>
      </c>
      <c r="E7376" t="s">
        <v>2221</v>
      </c>
      <c r="F7376" t="s">
        <v>1995</v>
      </c>
      <c r="G7376" t="s">
        <v>659</v>
      </c>
      <c r="H7376" t="s">
        <v>1996</v>
      </c>
      <c r="I7376" t="s">
        <v>1997</v>
      </c>
      <c r="J7376" t="s">
        <v>165</v>
      </c>
      <c r="K7376" t="s">
        <v>166</v>
      </c>
      <c r="L7376" t="s">
        <v>167</v>
      </c>
      <c r="M7376" t="s">
        <v>38</v>
      </c>
      <c r="N7376" t="s">
        <v>668</v>
      </c>
      <c r="O7376" s="23">
        <v>391</v>
      </c>
      <c r="P7376" s="9">
        <v>5.56</v>
      </c>
      <c r="Q7376" t="s">
        <v>40</v>
      </c>
      <c r="R7376">
        <v>26801</v>
      </c>
      <c r="S7376" s="9">
        <v>70.319999999999993</v>
      </c>
      <c r="T7376" s="26">
        <v>7.41</v>
      </c>
      <c r="U7376" s="8">
        <v>521.09</v>
      </c>
      <c r="V7376" t="s">
        <v>41</v>
      </c>
      <c r="W7376" t="s">
        <v>1985</v>
      </c>
      <c r="X7376" t="s">
        <v>42</v>
      </c>
      <c r="Y7376" t="s">
        <v>1986</v>
      </c>
      <c r="AA7376" s="1">
        <f t="shared" si="778"/>
        <v>46090</v>
      </c>
      <c r="AB7376" s="2">
        <f t="shared" si="779"/>
        <v>3</v>
      </c>
      <c r="AC7376" s="2">
        <f t="shared" si="780"/>
        <v>2026</v>
      </c>
      <c r="AD7376" s="2" t="str">
        <f>IFERROR(VLOOKUP(A7376,'Aux Área'!$A$4:$B$123,2,0),"-")</f>
        <v>PESADOS</v>
      </c>
    </row>
    <row r="7377" spans="1:30" x14ac:dyDescent="0.3">
      <c r="A7377" t="s">
        <v>2314</v>
      </c>
      <c r="B7377" t="s">
        <v>4624</v>
      </c>
      <c r="C7377" t="s">
        <v>11435</v>
      </c>
      <c r="D7377" t="s">
        <v>3410</v>
      </c>
      <c r="E7377" t="s">
        <v>3411</v>
      </c>
      <c r="F7377" t="s">
        <v>2317</v>
      </c>
      <c r="G7377" t="s">
        <v>1300</v>
      </c>
      <c r="H7377" t="s">
        <v>1301</v>
      </c>
      <c r="I7377" t="s">
        <v>37</v>
      </c>
      <c r="J7377" t="s">
        <v>231</v>
      </c>
      <c r="K7377" t="s">
        <v>232</v>
      </c>
      <c r="L7377" t="s">
        <v>217</v>
      </c>
      <c r="M7377" t="s">
        <v>38</v>
      </c>
      <c r="N7377" t="s">
        <v>39</v>
      </c>
      <c r="O7377" s="23">
        <v>478</v>
      </c>
      <c r="P7377" s="9">
        <v>10.94</v>
      </c>
      <c r="Q7377" t="s">
        <v>40</v>
      </c>
      <c r="R7377">
        <v>74619</v>
      </c>
      <c r="S7377" s="9">
        <v>43.66</v>
      </c>
      <c r="T7377" s="26">
        <v>4.8609999999999998</v>
      </c>
      <c r="U7377" s="8">
        <v>212.22</v>
      </c>
      <c r="V7377" t="s">
        <v>11436</v>
      </c>
      <c r="W7377" t="s">
        <v>2276</v>
      </c>
      <c r="X7377" t="s">
        <v>42</v>
      </c>
      <c r="Y7377" t="s">
        <v>2277</v>
      </c>
      <c r="AA7377" s="1">
        <f t="shared" si="778"/>
        <v>46090</v>
      </c>
      <c r="AB7377" s="2">
        <f t="shared" si="779"/>
        <v>3</v>
      </c>
      <c r="AC7377" s="2">
        <f t="shared" si="780"/>
        <v>2026</v>
      </c>
      <c r="AD7377" s="2" t="str">
        <f>IFERROR(VLOOKUP(A7377,'Aux Área'!$A$4:$B$123,2,0),"-")</f>
        <v>INSPEÇÃO</v>
      </c>
    </row>
    <row r="7378" spans="1:30" x14ac:dyDescent="0.3">
      <c r="A7378" t="s">
        <v>10615</v>
      </c>
      <c r="B7378" t="s">
        <v>1848</v>
      </c>
      <c r="C7378" t="s">
        <v>11437</v>
      </c>
      <c r="D7378" t="s">
        <v>10617</v>
      </c>
      <c r="E7378" t="s">
        <v>10618</v>
      </c>
      <c r="F7378" t="s">
        <v>653</v>
      </c>
      <c r="G7378" t="s">
        <v>635</v>
      </c>
      <c r="H7378" t="s">
        <v>10619</v>
      </c>
      <c r="I7378" t="s">
        <v>699</v>
      </c>
      <c r="J7378" t="s">
        <v>11438</v>
      </c>
      <c r="K7378" t="s">
        <v>11439</v>
      </c>
      <c r="L7378" t="s">
        <v>11377</v>
      </c>
      <c r="M7378" t="s">
        <v>1514</v>
      </c>
      <c r="N7378" t="s">
        <v>638</v>
      </c>
      <c r="O7378" s="23">
        <v>0</v>
      </c>
      <c r="P7378" s="9">
        <v>0</v>
      </c>
      <c r="Q7378" t="s">
        <v>40</v>
      </c>
      <c r="R7378">
        <v>0</v>
      </c>
      <c r="S7378" s="9">
        <v>211</v>
      </c>
      <c r="T7378" s="26">
        <v>7.09</v>
      </c>
      <c r="U7378" s="8">
        <v>1495.99</v>
      </c>
      <c r="V7378" t="s">
        <v>10621</v>
      </c>
      <c r="W7378" t="s">
        <v>652</v>
      </c>
      <c r="X7378" t="s">
        <v>42</v>
      </c>
      <c r="Y7378" t="s">
        <v>653</v>
      </c>
      <c r="AA7378" s="1">
        <f t="shared" si="778"/>
        <v>46090</v>
      </c>
      <c r="AB7378" s="2">
        <f t="shared" si="779"/>
        <v>3</v>
      </c>
      <c r="AC7378" s="2">
        <f t="shared" si="780"/>
        <v>2026</v>
      </c>
      <c r="AD7378" s="2" t="str">
        <f>IFERROR(VLOOKUP(A7378,'Aux Área'!$A$4:$B$123,2,0),"-")</f>
        <v>SÃO PEDRO</v>
      </c>
    </row>
    <row r="7379" spans="1:30" x14ac:dyDescent="0.3">
      <c r="A7379" t="s">
        <v>2691</v>
      </c>
      <c r="B7379" t="s">
        <v>2692</v>
      </c>
      <c r="C7379" t="s">
        <v>11440</v>
      </c>
      <c r="D7379" t="s">
        <v>2142</v>
      </c>
      <c r="E7379" t="s">
        <v>2143</v>
      </c>
      <c r="F7379" t="s">
        <v>5979</v>
      </c>
      <c r="G7379" t="s">
        <v>1635</v>
      </c>
      <c r="H7379" t="s">
        <v>2635</v>
      </c>
      <c r="I7379" t="s">
        <v>37</v>
      </c>
      <c r="J7379" t="s">
        <v>409</v>
      </c>
      <c r="K7379" t="s">
        <v>410</v>
      </c>
      <c r="L7379" t="s">
        <v>141</v>
      </c>
      <c r="M7379" t="s">
        <v>38</v>
      </c>
      <c r="N7379" t="s">
        <v>39</v>
      </c>
      <c r="O7379" s="23">
        <v>318</v>
      </c>
      <c r="P7379" s="9">
        <v>8.16</v>
      </c>
      <c r="Q7379" t="s">
        <v>40</v>
      </c>
      <c r="R7379">
        <v>19190</v>
      </c>
      <c r="S7379" s="9">
        <v>38.97</v>
      </c>
      <c r="T7379" s="26">
        <v>4.6900000000000004</v>
      </c>
      <c r="U7379" s="8">
        <v>182.77</v>
      </c>
      <c r="V7379" t="s">
        <v>11441</v>
      </c>
      <c r="W7379" t="s">
        <v>2007</v>
      </c>
      <c r="X7379" t="s">
        <v>42</v>
      </c>
      <c r="Y7379" t="s">
        <v>1740</v>
      </c>
      <c r="AA7379" s="1">
        <f t="shared" si="778"/>
        <v>46090</v>
      </c>
      <c r="AB7379" s="2">
        <f t="shared" si="779"/>
        <v>3</v>
      </c>
      <c r="AC7379" s="2">
        <f t="shared" si="780"/>
        <v>2026</v>
      </c>
      <c r="AD7379" s="2" t="str">
        <f>IFERROR(VLOOKUP(A7379,'Aux Área'!$A$4:$B$123,2,0),"-")</f>
        <v>TI</v>
      </c>
    </row>
    <row r="7380" spans="1:30" x14ac:dyDescent="0.3">
      <c r="A7380" t="s">
        <v>2041</v>
      </c>
      <c r="B7380" t="s">
        <v>2042</v>
      </c>
      <c r="C7380" t="s">
        <v>11442</v>
      </c>
      <c r="D7380" t="s">
        <v>1297</v>
      </c>
      <c r="E7380" t="s">
        <v>2221</v>
      </c>
      <c r="F7380" t="s">
        <v>2044</v>
      </c>
      <c r="G7380" t="s">
        <v>659</v>
      </c>
      <c r="H7380" t="s">
        <v>1996</v>
      </c>
      <c r="I7380" t="s">
        <v>1997</v>
      </c>
      <c r="J7380" t="s">
        <v>231</v>
      </c>
      <c r="K7380" t="s">
        <v>232</v>
      </c>
      <c r="L7380" t="s">
        <v>217</v>
      </c>
      <c r="M7380" t="s">
        <v>38</v>
      </c>
      <c r="N7380" t="s">
        <v>668</v>
      </c>
      <c r="O7380" s="23">
        <v>562</v>
      </c>
      <c r="P7380" s="9">
        <v>6.25</v>
      </c>
      <c r="Q7380" t="s">
        <v>40</v>
      </c>
      <c r="R7380">
        <v>34390</v>
      </c>
      <c r="S7380" s="9">
        <v>89.93</v>
      </c>
      <c r="T7380" s="26">
        <v>6.891</v>
      </c>
      <c r="U7380" s="8">
        <v>619.66999999999996</v>
      </c>
      <c r="V7380" t="s">
        <v>11443</v>
      </c>
      <c r="W7380" t="s">
        <v>1985</v>
      </c>
      <c r="X7380" t="s">
        <v>42</v>
      </c>
      <c r="Y7380" t="s">
        <v>1986</v>
      </c>
      <c r="AA7380" s="1">
        <f t="shared" si="778"/>
        <v>46090</v>
      </c>
      <c r="AB7380" s="2">
        <f t="shared" si="779"/>
        <v>3</v>
      </c>
      <c r="AC7380" s="2">
        <f t="shared" si="780"/>
        <v>2026</v>
      </c>
      <c r="AD7380" s="2" t="str">
        <f>IFERROR(VLOOKUP(A7380,'Aux Área'!$A$4:$B$123,2,0),"-")</f>
        <v>PESADOS</v>
      </c>
    </row>
    <row r="7381" spans="1:30" x14ac:dyDescent="0.3">
      <c r="A7381" t="s">
        <v>2041</v>
      </c>
      <c r="C7381" t="s">
        <v>11442</v>
      </c>
      <c r="F7381" t="s">
        <v>2044</v>
      </c>
      <c r="K7381" t="s">
        <v>232</v>
      </c>
      <c r="N7381" t="s">
        <v>15690</v>
      </c>
      <c r="O7381" t="s">
        <v>15244</v>
      </c>
      <c r="P7381" s="9" t="s">
        <v>15244</v>
      </c>
      <c r="Q7381" t="s">
        <v>40</v>
      </c>
      <c r="R7381" t="s">
        <v>15244</v>
      </c>
      <c r="S7381">
        <v>5.43</v>
      </c>
      <c r="U7381" s="8">
        <v>17.95</v>
      </c>
      <c r="AA7381" s="1">
        <f t="shared" si="778"/>
        <v>46090</v>
      </c>
      <c r="AB7381" s="2">
        <f t="shared" si="779"/>
        <v>3</v>
      </c>
      <c r="AC7381" s="2">
        <f t="shared" si="780"/>
        <v>2026</v>
      </c>
      <c r="AD7381" s="2" t="str">
        <f>IFERROR(VLOOKUP(A7381,'Aux Área'!$A$4:$B$123,2,0),"-")</f>
        <v>PESADOS</v>
      </c>
    </row>
    <row r="7382" spans="1:30" x14ac:dyDescent="0.3">
      <c r="A7382" t="s">
        <v>2278</v>
      </c>
      <c r="B7382" t="s">
        <v>4664</v>
      </c>
      <c r="C7382" t="s">
        <v>11444</v>
      </c>
      <c r="D7382" t="s">
        <v>6708</v>
      </c>
      <c r="E7382" t="s">
        <v>6709</v>
      </c>
      <c r="F7382" t="s">
        <v>2281</v>
      </c>
      <c r="G7382" t="s">
        <v>1135</v>
      </c>
      <c r="H7382" t="s">
        <v>2275</v>
      </c>
      <c r="I7382" t="s">
        <v>1497</v>
      </c>
      <c r="J7382" t="s">
        <v>169</v>
      </c>
      <c r="K7382" t="s">
        <v>170</v>
      </c>
      <c r="L7382" t="s">
        <v>124</v>
      </c>
      <c r="M7382" t="s">
        <v>38</v>
      </c>
      <c r="N7382" t="s">
        <v>39</v>
      </c>
      <c r="O7382" s="23">
        <v>489</v>
      </c>
      <c r="P7382" s="9">
        <v>10.67</v>
      </c>
      <c r="Q7382" t="s">
        <v>40</v>
      </c>
      <c r="R7382">
        <v>128744</v>
      </c>
      <c r="S7382" s="9">
        <v>45.82</v>
      </c>
      <c r="T7382" s="26">
        <v>4.8899999999999997</v>
      </c>
      <c r="U7382" s="8">
        <v>224.06</v>
      </c>
      <c r="V7382" t="s">
        <v>112</v>
      </c>
      <c r="W7382" t="s">
        <v>2276</v>
      </c>
      <c r="X7382" t="s">
        <v>42</v>
      </c>
      <c r="Y7382" t="s">
        <v>2277</v>
      </c>
      <c r="AA7382" s="1">
        <f t="shared" si="778"/>
        <v>46090</v>
      </c>
      <c r="AB7382" s="2">
        <f t="shared" si="779"/>
        <v>3</v>
      </c>
      <c r="AC7382" s="2">
        <f t="shared" si="780"/>
        <v>2026</v>
      </c>
      <c r="AD7382" s="2" t="str">
        <f>IFERROR(VLOOKUP(A7382,'Aux Área'!$A$4:$B$123,2,0),"-")</f>
        <v>INSPEÇÃO</v>
      </c>
    </row>
    <row r="7383" spans="1:30" x14ac:dyDescent="0.3">
      <c r="A7383" t="s">
        <v>64</v>
      </c>
      <c r="B7383" t="s">
        <v>332</v>
      </c>
      <c r="C7383" t="s">
        <v>11445</v>
      </c>
      <c r="D7383" t="s">
        <v>127</v>
      </c>
      <c r="E7383" t="s">
        <v>128</v>
      </c>
      <c r="F7383" t="s">
        <v>65</v>
      </c>
      <c r="G7383" t="s">
        <v>35</v>
      </c>
      <c r="H7383" t="s">
        <v>36</v>
      </c>
      <c r="I7383" t="s">
        <v>37</v>
      </c>
      <c r="J7383" t="s">
        <v>776</v>
      </c>
      <c r="K7383" t="s">
        <v>777</v>
      </c>
      <c r="L7383" t="s">
        <v>207</v>
      </c>
      <c r="M7383" t="s">
        <v>38</v>
      </c>
      <c r="N7383" t="s">
        <v>39</v>
      </c>
      <c r="O7383" s="23">
        <v>339</v>
      </c>
      <c r="P7383" s="9">
        <v>10.54</v>
      </c>
      <c r="Q7383" t="s">
        <v>40</v>
      </c>
      <c r="R7383">
        <v>53037</v>
      </c>
      <c r="S7383" s="9">
        <v>32.159999999999997</v>
      </c>
      <c r="T7383" s="26">
        <v>4.9169999999999998</v>
      </c>
      <c r="U7383" s="8">
        <v>158.13</v>
      </c>
      <c r="V7383" t="s">
        <v>41</v>
      </c>
      <c r="W7383" t="s">
        <v>2007</v>
      </c>
      <c r="X7383" t="s">
        <v>42</v>
      </c>
      <c r="Y7383" t="s">
        <v>1740</v>
      </c>
      <c r="AA7383" s="1">
        <f t="shared" si="778"/>
        <v>46090</v>
      </c>
      <c r="AB7383" s="2">
        <f t="shared" si="779"/>
        <v>3</v>
      </c>
      <c r="AC7383" s="2">
        <f t="shared" si="780"/>
        <v>2026</v>
      </c>
      <c r="AD7383" s="2" t="str">
        <f>IFERROR(VLOOKUP(A7383,'Aux Área'!$A$4:$B$123,2,0),"-")</f>
        <v>ENGENHARIA</v>
      </c>
    </row>
    <row r="7384" spans="1:30" x14ac:dyDescent="0.3">
      <c r="A7384" t="s">
        <v>1785</v>
      </c>
      <c r="B7384" t="s">
        <v>1786</v>
      </c>
      <c r="C7384" t="s">
        <v>11446</v>
      </c>
      <c r="D7384" t="s">
        <v>11150</v>
      </c>
      <c r="E7384" t="s">
        <v>11151</v>
      </c>
      <c r="F7384" t="s">
        <v>653</v>
      </c>
      <c r="G7384" t="s">
        <v>1495</v>
      </c>
      <c r="H7384" t="s">
        <v>1788</v>
      </c>
      <c r="I7384" t="s">
        <v>839</v>
      </c>
      <c r="J7384" t="s">
        <v>122</v>
      </c>
      <c r="K7384" t="s">
        <v>123</v>
      </c>
      <c r="L7384" t="s">
        <v>124</v>
      </c>
      <c r="M7384" t="s">
        <v>38</v>
      </c>
      <c r="N7384" t="s">
        <v>638</v>
      </c>
      <c r="O7384" s="23">
        <v>0</v>
      </c>
      <c r="P7384" s="9">
        <v>0</v>
      </c>
      <c r="Q7384" t="s">
        <v>40</v>
      </c>
      <c r="R7384">
        <v>0</v>
      </c>
      <c r="S7384" s="9">
        <v>78.849999999999994</v>
      </c>
      <c r="T7384" s="26">
        <v>7.85</v>
      </c>
      <c r="U7384" s="8">
        <v>618.99</v>
      </c>
      <c r="V7384" t="s">
        <v>112</v>
      </c>
      <c r="W7384" t="s">
        <v>652</v>
      </c>
      <c r="X7384" t="s">
        <v>42</v>
      </c>
      <c r="Y7384" t="s">
        <v>653</v>
      </c>
      <c r="AA7384" s="1">
        <f t="shared" si="778"/>
        <v>46090</v>
      </c>
      <c r="AB7384" s="2">
        <f t="shared" si="779"/>
        <v>3</v>
      </c>
      <c r="AC7384" s="2">
        <f t="shared" si="780"/>
        <v>2026</v>
      </c>
      <c r="AD7384" s="2" t="str">
        <f>IFERROR(VLOOKUP(A7384,'Aux Área'!$A$4:$B$123,2,0),"-")</f>
        <v>SÃO PEDRO</v>
      </c>
    </row>
    <row r="7385" spans="1:30" x14ac:dyDescent="0.3">
      <c r="A7385" t="s">
        <v>11447</v>
      </c>
      <c r="B7385" t="s">
        <v>2272</v>
      </c>
      <c r="C7385" t="s">
        <v>11448</v>
      </c>
      <c r="D7385" t="s">
        <v>11449</v>
      </c>
      <c r="E7385" t="s">
        <v>11450</v>
      </c>
      <c r="F7385" t="s">
        <v>653</v>
      </c>
      <c r="G7385" t="s">
        <v>635</v>
      </c>
      <c r="H7385" t="s">
        <v>11451</v>
      </c>
      <c r="I7385" t="s">
        <v>1853</v>
      </c>
      <c r="J7385" t="s">
        <v>122</v>
      </c>
      <c r="K7385" t="s">
        <v>123</v>
      </c>
      <c r="L7385" t="s">
        <v>124</v>
      </c>
      <c r="M7385" t="s">
        <v>38</v>
      </c>
      <c r="N7385" t="s">
        <v>668</v>
      </c>
      <c r="O7385" s="23">
        <v>0</v>
      </c>
      <c r="P7385" s="9">
        <v>0</v>
      </c>
      <c r="Q7385" t="s">
        <v>40</v>
      </c>
      <c r="R7385">
        <v>0</v>
      </c>
      <c r="S7385" s="9">
        <v>236.34</v>
      </c>
      <c r="T7385" s="26">
        <v>7.89</v>
      </c>
      <c r="U7385" s="8">
        <v>1864.78</v>
      </c>
      <c r="V7385" t="s">
        <v>112</v>
      </c>
      <c r="W7385" t="s">
        <v>652</v>
      </c>
      <c r="X7385" t="s">
        <v>42</v>
      </c>
      <c r="Y7385" t="s">
        <v>653</v>
      </c>
      <c r="AA7385" s="1">
        <f t="shared" si="778"/>
        <v>46090</v>
      </c>
      <c r="AB7385" s="2">
        <f t="shared" si="779"/>
        <v>3</v>
      </c>
      <c r="AC7385" s="2">
        <f t="shared" si="780"/>
        <v>2026</v>
      </c>
      <c r="AD7385" s="2" t="str">
        <f>IFERROR(VLOOKUP(A7385,'Aux Área'!$A$4:$B$123,2,0),"-")</f>
        <v>SÃO PEDRO</v>
      </c>
    </row>
    <row r="7386" spans="1:30" x14ac:dyDescent="0.3">
      <c r="A7386" t="s">
        <v>2700</v>
      </c>
      <c r="B7386" t="s">
        <v>2000</v>
      </c>
      <c r="C7386" t="s">
        <v>11452</v>
      </c>
      <c r="D7386" t="s">
        <v>3403</v>
      </c>
      <c r="E7386" t="s">
        <v>3404</v>
      </c>
      <c r="F7386" t="s">
        <v>2703</v>
      </c>
      <c r="G7386" t="s">
        <v>659</v>
      </c>
      <c r="H7386" t="s">
        <v>1996</v>
      </c>
      <c r="I7386" t="s">
        <v>1997</v>
      </c>
      <c r="J7386" t="s">
        <v>275</v>
      </c>
      <c r="K7386" t="s">
        <v>276</v>
      </c>
      <c r="L7386" t="s">
        <v>124</v>
      </c>
      <c r="M7386" t="s">
        <v>38</v>
      </c>
      <c r="N7386" t="s">
        <v>668</v>
      </c>
      <c r="O7386" s="10">
        <v>429</v>
      </c>
      <c r="P7386" s="24">
        <v>5.65</v>
      </c>
      <c r="Q7386" t="s">
        <v>40</v>
      </c>
      <c r="R7386">
        <v>23651</v>
      </c>
      <c r="S7386" s="9">
        <v>75.87</v>
      </c>
      <c r="T7386" s="26">
        <v>7.29</v>
      </c>
      <c r="U7386" s="8">
        <v>553.09</v>
      </c>
      <c r="V7386" t="s">
        <v>11453</v>
      </c>
      <c r="W7386" t="s">
        <v>1985</v>
      </c>
      <c r="X7386" t="s">
        <v>42</v>
      </c>
      <c r="Y7386" t="s">
        <v>1986</v>
      </c>
      <c r="AA7386" s="1">
        <f t="shared" si="778"/>
        <v>46090</v>
      </c>
      <c r="AB7386" s="2">
        <f t="shared" si="779"/>
        <v>3</v>
      </c>
      <c r="AC7386" s="2">
        <f t="shared" si="780"/>
        <v>2026</v>
      </c>
      <c r="AD7386" s="2" t="str">
        <f>IFERROR(VLOOKUP(A7386,'Aux Área'!$A$4:$B$123,2,0),"-")</f>
        <v>PESADOS</v>
      </c>
    </row>
    <row r="7387" spans="1:30" x14ac:dyDescent="0.3">
      <c r="A7387" t="s">
        <v>2700</v>
      </c>
      <c r="C7387" t="s">
        <v>15745</v>
      </c>
      <c r="F7387" t="s">
        <v>2703</v>
      </c>
      <c r="K7387" t="s">
        <v>276</v>
      </c>
      <c r="N7387" t="s">
        <v>15690</v>
      </c>
      <c r="O7387" t="s">
        <v>15244</v>
      </c>
      <c r="P7387" s="9" t="s">
        <v>15244</v>
      </c>
      <c r="Q7387" t="s">
        <v>40</v>
      </c>
      <c r="R7387" t="s">
        <v>15244</v>
      </c>
      <c r="S7387">
        <v>2.46</v>
      </c>
      <c r="U7387" s="8">
        <v>9.34</v>
      </c>
      <c r="AA7387" s="1">
        <f t="shared" si="778"/>
        <v>46090</v>
      </c>
      <c r="AB7387" s="2">
        <f t="shared" si="779"/>
        <v>3</v>
      </c>
      <c r="AC7387" s="2">
        <f t="shared" si="780"/>
        <v>2026</v>
      </c>
      <c r="AD7387" s="2" t="str">
        <f>IFERROR(VLOOKUP(A7387,'Aux Área'!$A$4:$B$123,2,0),"-")</f>
        <v>PESADOS</v>
      </c>
    </row>
    <row r="7388" spans="1:30" x14ac:dyDescent="0.3">
      <c r="A7388" t="s">
        <v>2306</v>
      </c>
      <c r="B7388" t="s">
        <v>4613</v>
      </c>
      <c r="C7388" t="s">
        <v>11454</v>
      </c>
      <c r="D7388" t="s">
        <v>4386</v>
      </c>
      <c r="E7388" t="s">
        <v>4387</v>
      </c>
      <c r="F7388" t="s">
        <v>2309</v>
      </c>
      <c r="G7388" t="s">
        <v>1135</v>
      </c>
      <c r="H7388" t="s">
        <v>2275</v>
      </c>
      <c r="I7388" t="s">
        <v>1497</v>
      </c>
      <c r="J7388" t="s">
        <v>1665</v>
      </c>
      <c r="K7388" t="s">
        <v>1666</v>
      </c>
      <c r="L7388" t="s">
        <v>301</v>
      </c>
      <c r="M7388" t="s">
        <v>38</v>
      </c>
      <c r="N7388" t="s">
        <v>39</v>
      </c>
      <c r="O7388" s="23">
        <v>430</v>
      </c>
      <c r="P7388" s="9">
        <v>9.7200000000000006</v>
      </c>
      <c r="Q7388" t="s">
        <v>40</v>
      </c>
      <c r="R7388">
        <v>124831</v>
      </c>
      <c r="S7388" s="9">
        <v>44.25</v>
      </c>
      <c r="T7388" s="26">
        <v>4.6900000000000004</v>
      </c>
      <c r="U7388" s="8">
        <v>207.53</v>
      </c>
      <c r="V7388" t="s">
        <v>11455</v>
      </c>
      <c r="W7388" t="s">
        <v>2276</v>
      </c>
      <c r="X7388" t="s">
        <v>42</v>
      </c>
      <c r="Y7388" t="s">
        <v>2277</v>
      </c>
      <c r="AA7388" s="1">
        <f t="shared" si="778"/>
        <v>46090</v>
      </c>
      <c r="AB7388" s="2">
        <f t="shared" si="779"/>
        <v>3</v>
      </c>
      <c r="AC7388" s="2">
        <f t="shared" si="780"/>
        <v>2026</v>
      </c>
      <c r="AD7388" s="2" t="str">
        <f>IFERROR(VLOOKUP(A7388,'Aux Área'!$A$4:$B$123,2,0),"-")</f>
        <v>INSPEÇÃO</v>
      </c>
    </row>
    <row r="7389" spans="1:30" x14ac:dyDescent="0.3">
      <c r="A7389" t="s">
        <v>2189</v>
      </c>
      <c r="B7389" t="s">
        <v>10781</v>
      </c>
      <c r="C7389" t="s">
        <v>11456</v>
      </c>
      <c r="D7389" t="s">
        <v>9696</v>
      </c>
      <c r="E7389" t="s">
        <v>9665</v>
      </c>
      <c r="F7389" t="s">
        <v>2192</v>
      </c>
      <c r="G7389" t="s">
        <v>1135</v>
      </c>
      <c r="H7389" t="s">
        <v>2185</v>
      </c>
      <c r="I7389" t="s">
        <v>2186</v>
      </c>
      <c r="J7389" t="s">
        <v>175</v>
      </c>
      <c r="K7389" t="s">
        <v>176</v>
      </c>
      <c r="L7389" t="s">
        <v>177</v>
      </c>
      <c r="M7389" t="s">
        <v>38</v>
      </c>
      <c r="N7389" t="s">
        <v>668</v>
      </c>
      <c r="O7389" s="23">
        <v>534</v>
      </c>
      <c r="P7389" s="9">
        <v>13.29</v>
      </c>
      <c r="Q7389" t="s">
        <v>40</v>
      </c>
      <c r="R7389">
        <v>38209</v>
      </c>
      <c r="S7389" s="9">
        <v>40.19</v>
      </c>
      <c r="T7389" s="26">
        <v>7.1909999999999998</v>
      </c>
      <c r="U7389" s="8">
        <v>289</v>
      </c>
      <c r="V7389" t="s">
        <v>11457</v>
      </c>
      <c r="W7389" t="s">
        <v>2007</v>
      </c>
      <c r="X7389" t="s">
        <v>42</v>
      </c>
      <c r="Y7389" t="s">
        <v>2188</v>
      </c>
      <c r="AA7389" s="1">
        <f t="shared" si="778"/>
        <v>46090</v>
      </c>
      <c r="AB7389" s="2">
        <f t="shared" si="779"/>
        <v>3</v>
      </c>
      <c r="AC7389" s="2">
        <f t="shared" si="780"/>
        <v>2026</v>
      </c>
      <c r="AD7389" s="2" t="str">
        <f>IFERROR(VLOOKUP(A7389,'Aux Área'!$A$4:$B$123,2,0),"-")</f>
        <v>INSPEÇÃO</v>
      </c>
    </row>
    <row r="7390" spans="1:30" x14ac:dyDescent="0.3">
      <c r="A7390" t="s">
        <v>11227</v>
      </c>
      <c r="B7390" t="s">
        <v>11228</v>
      </c>
      <c r="C7390" t="s">
        <v>11458</v>
      </c>
      <c r="D7390" t="s">
        <v>11230</v>
      </c>
      <c r="E7390" t="s">
        <v>11231</v>
      </c>
      <c r="F7390" t="s">
        <v>11227</v>
      </c>
      <c r="G7390" t="s">
        <v>35</v>
      </c>
      <c r="H7390" t="s">
        <v>11232</v>
      </c>
      <c r="I7390" t="s">
        <v>839</v>
      </c>
      <c r="J7390" t="s">
        <v>11459</v>
      </c>
      <c r="K7390" t="s">
        <v>11460</v>
      </c>
      <c r="L7390" t="s">
        <v>11461</v>
      </c>
      <c r="M7390" t="s">
        <v>8860</v>
      </c>
      <c r="N7390" t="s">
        <v>707</v>
      </c>
      <c r="O7390" s="23">
        <v>615</v>
      </c>
      <c r="P7390" s="9">
        <v>32.68</v>
      </c>
      <c r="Q7390" t="s">
        <v>40</v>
      </c>
      <c r="R7390">
        <v>10944</v>
      </c>
      <c r="S7390" s="9">
        <v>18.82</v>
      </c>
      <c r="T7390" s="26">
        <v>6.3890000000000002</v>
      </c>
      <c r="U7390" s="8">
        <v>120.25</v>
      </c>
      <c r="V7390" t="s">
        <v>41</v>
      </c>
      <c r="W7390" t="s">
        <v>2007</v>
      </c>
      <c r="X7390" t="s">
        <v>42</v>
      </c>
      <c r="Y7390" t="s">
        <v>1740</v>
      </c>
      <c r="AA7390" s="1">
        <f t="shared" si="778"/>
        <v>46090</v>
      </c>
      <c r="AB7390" s="2">
        <f t="shared" si="779"/>
        <v>3</v>
      </c>
      <c r="AC7390" s="2">
        <f t="shared" si="780"/>
        <v>2026</v>
      </c>
      <c r="AD7390" s="2" t="str">
        <f>IFERROR(VLOOKUP(A7390,'Aux Área'!$A$4:$B$123,2,0),"-")</f>
        <v>DIRETORIA</v>
      </c>
    </row>
    <row r="7391" spans="1:30" x14ac:dyDescent="0.3">
      <c r="A7391" t="s">
        <v>56</v>
      </c>
      <c r="B7391" t="s">
        <v>266</v>
      </c>
      <c r="C7391" t="s">
        <v>11462</v>
      </c>
      <c r="D7391" t="s">
        <v>120</v>
      </c>
      <c r="E7391" t="s">
        <v>121</v>
      </c>
      <c r="F7391" t="s">
        <v>57</v>
      </c>
      <c r="G7391" t="s">
        <v>35</v>
      </c>
      <c r="H7391" t="s">
        <v>36</v>
      </c>
      <c r="I7391" t="s">
        <v>37</v>
      </c>
      <c r="J7391" t="s">
        <v>215</v>
      </c>
      <c r="K7391" t="s">
        <v>216</v>
      </c>
      <c r="L7391" t="s">
        <v>217</v>
      </c>
      <c r="M7391" t="s">
        <v>38</v>
      </c>
      <c r="N7391" t="s">
        <v>39</v>
      </c>
      <c r="O7391" s="23">
        <v>285</v>
      </c>
      <c r="P7391" s="9">
        <v>8.26</v>
      </c>
      <c r="Q7391" t="s">
        <v>40</v>
      </c>
      <c r="R7391">
        <v>51429</v>
      </c>
      <c r="S7391" s="9">
        <v>34.5</v>
      </c>
      <c r="T7391" s="26">
        <v>5.67</v>
      </c>
      <c r="U7391" s="8">
        <v>195.62</v>
      </c>
      <c r="V7391" t="s">
        <v>41</v>
      </c>
      <c r="W7391" t="s">
        <v>2007</v>
      </c>
      <c r="X7391" t="s">
        <v>42</v>
      </c>
      <c r="Y7391" t="s">
        <v>1740</v>
      </c>
      <c r="AA7391" s="1">
        <f t="shared" si="778"/>
        <v>46090</v>
      </c>
      <c r="AB7391" s="2">
        <f t="shared" si="779"/>
        <v>3</v>
      </c>
      <c r="AC7391" s="2">
        <f t="shared" si="780"/>
        <v>2026</v>
      </c>
      <c r="AD7391" s="2" t="str">
        <f>IFERROR(VLOOKUP(A7391,'Aux Área'!$A$4:$B$123,2,0),"-")</f>
        <v>CONSERVA</v>
      </c>
    </row>
    <row r="7392" spans="1:30" x14ac:dyDescent="0.3">
      <c r="A7392" t="s">
        <v>2650</v>
      </c>
      <c r="B7392" t="s">
        <v>10989</v>
      </c>
      <c r="C7392" t="s">
        <v>11463</v>
      </c>
      <c r="D7392" t="s">
        <v>2944</v>
      </c>
      <c r="E7392" t="s">
        <v>2945</v>
      </c>
      <c r="F7392" t="s">
        <v>3615</v>
      </c>
      <c r="G7392" t="s">
        <v>1300</v>
      </c>
      <c r="H7392" t="s">
        <v>2635</v>
      </c>
      <c r="I7392" t="s">
        <v>37</v>
      </c>
      <c r="J7392" t="s">
        <v>2817</v>
      </c>
      <c r="K7392" t="s">
        <v>2818</v>
      </c>
      <c r="L7392" t="s">
        <v>84</v>
      </c>
      <c r="M7392" t="s">
        <v>38</v>
      </c>
      <c r="N7392" t="s">
        <v>39</v>
      </c>
      <c r="O7392" s="23">
        <v>243</v>
      </c>
      <c r="P7392" s="9">
        <v>4.63</v>
      </c>
      <c r="Q7392" t="s">
        <v>40</v>
      </c>
      <c r="R7392">
        <v>20751</v>
      </c>
      <c r="S7392" s="9">
        <v>52.44</v>
      </c>
      <c r="T7392" s="26">
        <v>4.29</v>
      </c>
      <c r="U7392" s="8">
        <v>224.99</v>
      </c>
      <c r="V7392" t="s">
        <v>11464</v>
      </c>
      <c r="W7392" t="s">
        <v>2276</v>
      </c>
      <c r="X7392" t="s">
        <v>42</v>
      </c>
      <c r="Y7392" t="s">
        <v>1740</v>
      </c>
      <c r="AA7392" s="1">
        <f t="shared" si="778"/>
        <v>46090</v>
      </c>
      <c r="AB7392" s="2">
        <f t="shared" si="779"/>
        <v>3</v>
      </c>
      <c r="AC7392" s="2">
        <f t="shared" si="780"/>
        <v>2026</v>
      </c>
      <c r="AD7392" s="2" t="str">
        <f>IFERROR(VLOOKUP(A7392,'Aux Área'!$A$4:$B$123,2,0),"-")</f>
        <v>TI</v>
      </c>
    </row>
    <row r="7393" spans="1:30" x14ac:dyDescent="0.3">
      <c r="A7393" t="s">
        <v>62</v>
      </c>
      <c r="B7393" t="s">
        <v>1455</v>
      </c>
      <c r="C7393" t="s">
        <v>11465</v>
      </c>
      <c r="D7393" t="s">
        <v>158</v>
      </c>
      <c r="E7393" t="s">
        <v>159</v>
      </c>
      <c r="F7393" t="s">
        <v>63</v>
      </c>
      <c r="G7393" t="s">
        <v>35</v>
      </c>
      <c r="H7393" t="s">
        <v>36</v>
      </c>
      <c r="I7393" t="s">
        <v>37</v>
      </c>
      <c r="J7393" t="s">
        <v>409</v>
      </c>
      <c r="K7393" t="s">
        <v>410</v>
      </c>
      <c r="L7393" t="s">
        <v>141</v>
      </c>
      <c r="M7393" t="s">
        <v>38</v>
      </c>
      <c r="N7393" t="s">
        <v>39</v>
      </c>
      <c r="O7393" s="23">
        <v>320</v>
      </c>
      <c r="P7393" s="9">
        <v>9.1300000000000008</v>
      </c>
      <c r="Q7393" t="s">
        <v>40</v>
      </c>
      <c r="R7393">
        <v>67358</v>
      </c>
      <c r="S7393" s="9">
        <v>35.06</v>
      </c>
      <c r="T7393" s="26">
        <v>4.6900000000000004</v>
      </c>
      <c r="U7393" s="8">
        <v>164.43</v>
      </c>
      <c r="V7393" t="s">
        <v>11466</v>
      </c>
      <c r="W7393" t="s">
        <v>2007</v>
      </c>
      <c r="X7393" t="s">
        <v>42</v>
      </c>
      <c r="Y7393" t="s">
        <v>1740</v>
      </c>
      <c r="AA7393" s="1">
        <f t="shared" si="778"/>
        <v>46090</v>
      </c>
      <c r="AB7393" s="2">
        <f t="shared" si="779"/>
        <v>3</v>
      </c>
      <c r="AC7393" s="2">
        <f t="shared" si="780"/>
        <v>2026</v>
      </c>
      <c r="AD7393" s="2" t="str">
        <f>IFERROR(VLOOKUP(A7393,'Aux Área'!$A$4:$B$123,2,0),"-")</f>
        <v>CONSERVA</v>
      </c>
    </row>
    <row r="7394" spans="1:30" x14ac:dyDescent="0.3">
      <c r="A7394" t="s">
        <v>58</v>
      </c>
      <c r="B7394" t="s">
        <v>250</v>
      </c>
      <c r="C7394" t="s">
        <v>11467</v>
      </c>
      <c r="D7394" t="s">
        <v>87</v>
      </c>
      <c r="E7394" t="s">
        <v>88</v>
      </c>
      <c r="F7394" t="s">
        <v>59</v>
      </c>
      <c r="G7394" t="s">
        <v>35</v>
      </c>
      <c r="H7394" t="s">
        <v>36</v>
      </c>
      <c r="I7394" t="s">
        <v>37</v>
      </c>
      <c r="J7394" t="s">
        <v>285</v>
      </c>
      <c r="K7394" t="s">
        <v>286</v>
      </c>
      <c r="L7394" t="s">
        <v>91</v>
      </c>
      <c r="M7394" t="s">
        <v>38</v>
      </c>
      <c r="N7394" t="s">
        <v>39</v>
      </c>
      <c r="O7394" s="23">
        <v>306</v>
      </c>
      <c r="P7394" s="9">
        <v>7.39</v>
      </c>
      <c r="Q7394" t="s">
        <v>40</v>
      </c>
      <c r="R7394">
        <v>83867</v>
      </c>
      <c r="S7394" s="9">
        <v>41.41</v>
      </c>
      <c r="T7394" s="26">
        <v>5.38</v>
      </c>
      <c r="U7394" s="8">
        <v>222.79</v>
      </c>
      <c r="V7394" t="s">
        <v>11468</v>
      </c>
      <c r="W7394" t="s">
        <v>2007</v>
      </c>
      <c r="X7394" t="s">
        <v>42</v>
      </c>
      <c r="Y7394" t="s">
        <v>1740</v>
      </c>
      <c r="AA7394" s="1">
        <f t="shared" si="778"/>
        <v>46090</v>
      </c>
      <c r="AB7394" s="2">
        <f t="shared" si="779"/>
        <v>3</v>
      </c>
      <c r="AC7394" s="2">
        <f t="shared" si="780"/>
        <v>2026</v>
      </c>
      <c r="AD7394" s="2" t="str">
        <f>IFERROR(VLOOKUP(A7394,'Aux Área'!$A$4:$B$123,2,0),"-")</f>
        <v>CONSERVA</v>
      </c>
    </row>
    <row r="7395" spans="1:30" x14ac:dyDescent="0.3">
      <c r="A7395" t="s">
        <v>1295</v>
      </c>
      <c r="B7395" t="s">
        <v>1753</v>
      </c>
      <c r="C7395" t="s">
        <v>11469</v>
      </c>
      <c r="D7395" t="s">
        <v>1297</v>
      </c>
      <c r="E7395" t="s">
        <v>2221</v>
      </c>
      <c r="F7395" t="s">
        <v>1299</v>
      </c>
      <c r="G7395" t="s">
        <v>1135</v>
      </c>
      <c r="H7395" t="s">
        <v>1301</v>
      </c>
      <c r="I7395" t="s">
        <v>839</v>
      </c>
      <c r="J7395" t="s">
        <v>172</v>
      </c>
      <c r="K7395" t="s">
        <v>173</v>
      </c>
      <c r="L7395" t="s">
        <v>124</v>
      </c>
      <c r="M7395" t="s">
        <v>38</v>
      </c>
      <c r="N7395" t="s">
        <v>39</v>
      </c>
      <c r="O7395" s="23">
        <v>0</v>
      </c>
      <c r="P7395" s="23">
        <v>0</v>
      </c>
      <c r="Q7395" t="s">
        <v>40</v>
      </c>
      <c r="R7395" t="s">
        <v>15244</v>
      </c>
      <c r="S7395" s="9">
        <v>41.49</v>
      </c>
      <c r="T7395" s="26">
        <v>4.59</v>
      </c>
      <c r="U7395" s="8">
        <v>190.44</v>
      </c>
      <c r="V7395" t="s">
        <v>2824</v>
      </c>
      <c r="W7395" t="s">
        <v>2007</v>
      </c>
      <c r="X7395" t="s">
        <v>42</v>
      </c>
      <c r="Y7395" t="s">
        <v>1740</v>
      </c>
      <c r="AA7395" s="1">
        <f t="shared" si="778"/>
        <v>46090</v>
      </c>
      <c r="AB7395" s="2">
        <f t="shared" si="779"/>
        <v>3</v>
      </c>
      <c r="AC7395" s="2">
        <f t="shared" si="780"/>
        <v>2026</v>
      </c>
      <c r="AD7395" s="2" t="str">
        <f>IFERROR(VLOOKUP(A7395,'Aux Área'!$A$4:$B$123,2,0),"-")</f>
        <v>LUCCA JR - OP</v>
      </c>
    </row>
    <row r="7396" spans="1:30" x14ac:dyDescent="0.3">
      <c r="A7396" t="s">
        <v>2472</v>
      </c>
      <c r="B7396" t="s">
        <v>2473</v>
      </c>
      <c r="C7396" t="s">
        <v>11470</v>
      </c>
      <c r="D7396" t="s">
        <v>2468</v>
      </c>
      <c r="E7396" t="s">
        <v>2469</v>
      </c>
      <c r="F7396" t="s">
        <v>2475</v>
      </c>
      <c r="G7396" t="s">
        <v>659</v>
      </c>
      <c r="H7396" t="s">
        <v>2215</v>
      </c>
      <c r="I7396" t="s">
        <v>667</v>
      </c>
      <c r="J7396" t="s">
        <v>215</v>
      </c>
      <c r="K7396" t="s">
        <v>216</v>
      </c>
      <c r="L7396" t="s">
        <v>217</v>
      </c>
      <c r="M7396" t="s">
        <v>38</v>
      </c>
      <c r="N7396" t="s">
        <v>668</v>
      </c>
      <c r="O7396" s="23">
        <v>248</v>
      </c>
      <c r="P7396" s="9">
        <v>4.78</v>
      </c>
      <c r="Q7396" t="s">
        <v>40</v>
      </c>
      <c r="R7396">
        <v>8248</v>
      </c>
      <c r="S7396" s="9">
        <v>51.88</v>
      </c>
      <c r="T7396" s="26">
        <v>8.7799999999999994</v>
      </c>
      <c r="U7396" s="8">
        <v>455.5</v>
      </c>
      <c r="V7396" t="s">
        <v>41</v>
      </c>
      <c r="W7396" t="s">
        <v>2007</v>
      </c>
      <c r="X7396" t="s">
        <v>42</v>
      </c>
      <c r="Y7396" t="s">
        <v>1740</v>
      </c>
      <c r="AA7396" s="1">
        <f t="shared" si="778"/>
        <v>46090</v>
      </c>
      <c r="AB7396" s="2">
        <f t="shared" si="779"/>
        <v>3</v>
      </c>
      <c r="AC7396" s="2">
        <f t="shared" si="780"/>
        <v>2026</v>
      </c>
      <c r="AD7396" s="2" t="str">
        <f>IFERROR(VLOOKUP(A7396,'Aux Área'!$A$4:$B$123,2,0),"-")</f>
        <v>APH</v>
      </c>
    </row>
    <row r="7397" spans="1:30" x14ac:dyDescent="0.3">
      <c r="A7397" t="s">
        <v>50</v>
      </c>
      <c r="B7397" t="s">
        <v>324</v>
      </c>
      <c r="C7397" t="s">
        <v>11471</v>
      </c>
      <c r="D7397" t="s">
        <v>326</v>
      </c>
      <c r="E7397" t="s">
        <v>327</v>
      </c>
      <c r="F7397" t="s">
        <v>51</v>
      </c>
      <c r="G7397" t="s">
        <v>35</v>
      </c>
      <c r="H7397" t="s">
        <v>36</v>
      </c>
      <c r="I7397" t="s">
        <v>37</v>
      </c>
      <c r="J7397" t="s">
        <v>2817</v>
      </c>
      <c r="K7397" t="s">
        <v>2818</v>
      </c>
      <c r="L7397" t="s">
        <v>84</v>
      </c>
      <c r="M7397" t="s">
        <v>38</v>
      </c>
      <c r="N7397" t="s">
        <v>39</v>
      </c>
      <c r="O7397" s="23">
        <v>369</v>
      </c>
      <c r="P7397" s="9">
        <v>9.01</v>
      </c>
      <c r="Q7397" t="s">
        <v>40</v>
      </c>
      <c r="R7397">
        <v>22948</v>
      </c>
      <c r="S7397" s="9">
        <v>40.950000000000003</v>
      </c>
      <c r="T7397" s="26">
        <v>4.2910000000000004</v>
      </c>
      <c r="U7397" s="8">
        <v>175.7</v>
      </c>
      <c r="V7397" t="s">
        <v>11472</v>
      </c>
      <c r="W7397" t="s">
        <v>2007</v>
      </c>
      <c r="X7397" t="s">
        <v>42</v>
      </c>
      <c r="Y7397" t="s">
        <v>1740</v>
      </c>
      <c r="AA7397" s="1">
        <f t="shared" si="778"/>
        <v>46090</v>
      </c>
      <c r="AB7397" s="2">
        <f t="shared" si="779"/>
        <v>3</v>
      </c>
      <c r="AC7397" s="2">
        <f t="shared" si="780"/>
        <v>2026</v>
      </c>
      <c r="AD7397" s="2" t="str">
        <f>IFERROR(VLOOKUP(A7397,'Aux Área'!$A$4:$B$123,2,0),"-")</f>
        <v>TI</v>
      </c>
    </row>
    <row r="7398" spans="1:30" x14ac:dyDescent="0.3">
      <c r="A7398" t="s">
        <v>3092</v>
      </c>
      <c r="B7398" t="s">
        <v>4774</v>
      </c>
      <c r="C7398" t="s">
        <v>11473</v>
      </c>
      <c r="D7398" t="s">
        <v>3135</v>
      </c>
      <c r="E7398" t="s">
        <v>3136</v>
      </c>
      <c r="F7398" t="s">
        <v>3594</v>
      </c>
      <c r="G7398" t="s">
        <v>1135</v>
      </c>
      <c r="H7398" t="s">
        <v>2275</v>
      </c>
      <c r="I7398" t="s">
        <v>1497</v>
      </c>
      <c r="J7398" t="s">
        <v>231</v>
      </c>
      <c r="K7398" t="s">
        <v>232</v>
      </c>
      <c r="L7398" t="s">
        <v>217</v>
      </c>
      <c r="M7398" t="s">
        <v>38</v>
      </c>
      <c r="N7398" t="s">
        <v>39</v>
      </c>
      <c r="O7398" s="23">
        <v>459</v>
      </c>
      <c r="P7398" s="9">
        <v>10.199999999999999</v>
      </c>
      <c r="Q7398" t="s">
        <v>40</v>
      </c>
      <c r="R7398">
        <v>107903</v>
      </c>
      <c r="S7398" s="9">
        <v>45</v>
      </c>
      <c r="T7398" s="26">
        <v>4.8609999999999998</v>
      </c>
      <c r="U7398" s="8">
        <v>218.73</v>
      </c>
      <c r="V7398" t="s">
        <v>11474</v>
      </c>
      <c r="W7398" t="s">
        <v>2276</v>
      </c>
      <c r="X7398" t="s">
        <v>42</v>
      </c>
      <c r="Y7398" t="s">
        <v>2277</v>
      </c>
      <c r="AA7398" s="1">
        <f t="shared" si="778"/>
        <v>46090</v>
      </c>
      <c r="AB7398" s="2">
        <f t="shared" si="779"/>
        <v>3</v>
      </c>
      <c r="AC7398" s="2">
        <f t="shared" si="780"/>
        <v>2026</v>
      </c>
      <c r="AD7398" s="2" t="str">
        <f>IFERROR(VLOOKUP(A7398,'Aux Área'!$A$4:$B$123,2,0),"-")</f>
        <v>INSPEÇÃO</v>
      </c>
    </row>
    <row r="7399" spans="1:30" x14ac:dyDescent="0.3">
      <c r="A7399" t="s">
        <v>9677</v>
      </c>
      <c r="B7399" t="s">
        <v>10434</v>
      </c>
      <c r="C7399" t="s">
        <v>11475</v>
      </c>
      <c r="D7399" t="s">
        <v>10436</v>
      </c>
      <c r="E7399" t="s">
        <v>9678</v>
      </c>
      <c r="F7399" t="s">
        <v>15507</v>
      </c>
      <c r="G7399" t="s">
        <v>1635</v>
      </c>
      <c r="H7399" t="s">
        <v>9676</v>
      </c>
      <c r="I7399" t="s">
        <v>37</v>
      </c>
      <c r="J7399" t="s">
        <v>241</v>
      </c>
      <c r="K7399" t="s">
        <v>242</v>
      </c>
      <c r="L7399" t="s">
        <v>110</v>
      </c>
      <c r="M7399" t="s">
        <v>38</v>
      </c>
      <c r="N7399" t="s">
        <v>39</v>
      </c>
      <c r="O7399" s="23">
        <v>528</v>
      </c>
      <c r="P7399" s="9">
        <v>12.12</v>
      </c>
      <c r="Q7399" t="s">
        <v>40</v>
      </c>
      <c r="R7399">
        <v>44050</v>
      </c>
      <c r="S7399" s="9">
        <v>43.55</v>
      </c>
      <c r="T7399" s="26">
        <v>3.97</v>
      </c>
      <c r="U7399" s="8">
        <v>172.9</v>
      </c>
      <c r="V7399" t="s">
        <v>41</v>
      </c>
      <c r="W7399" t="s">
        <v>2007</v>
      </c>
      <c r="X7399" t="s">
        <v>42</v>
      </c>
      <c r="Y7399" t="s">
        <v>6209</v>
      </c>
      <c r="AA7399" s="1">
        <f t="shared" si="778"/>
        <v>46090</v>
      </c>
      <c r="AB7399" s="2">
        <f t="shared" si="779"/>
        <v>3</v>
      </c>
      <c r="AC7399" s="2">
        <f t="shared" si="780"/>
        <v>2026</v>
      </c>
      <c r="AD7399" s="2" t="str">
        <f>IFERROR(VLOOKUP(A7399,'Aux Área'!$A$4:$B$123,2,0),"-")</f>
        <v>TI</v>
      </c>
    </row>
    <row r="7400" spans="1:30" x14ac:dyDescent="0.3">
      <c r="A7400" t="s">
        <v>2314</v>
      </c>
      <c r="B7400" t="s">
        <v>4624</v>
      </c>
      <c r="C7400" t="s">
        <v>11476</v>
      </c>
      <c r="D7400" t="s">
        <v>3410</v>
      </c>
      <c r="E7400" t="s">
        <v>3411</v>
      </c>
      <c r="F7400" t="s">
        <v>2317</v>
      </c>
      <c r="G7400" t="s">
        <v>1300</v>
      </c>
      <c r="H7400" t="s">
        <v>1301</v>
      </c>
      <c r="I7400" t="s">
        <v>37</v>
      </c>
      <c r="J7400" t="s">
        <v>231</v>
      </c>
      <c r="K7400" t="s">
        <v>232</v>
      </c>
      <c r="L7400" t="s">
        <v>217</v>
      </c>
      <c r="M7400" t="s">
        <v>38</v>
      </c>
      <c r="N7400" t="s">
        <v>39</v>
      </c>
      <c r="O7400" s="23">
        <v>369</v>
      </c>
      <c r="P7400" s="9">
        <v>8.8800000000000008</v>
      </c>
      <c r="Q7400" t="s">
        <v>40</v>
      </c>
      <c r="R7400">
        <v>74988</v>
      </c>
      <c r="S7400" s="9">
        <v>41.55</v>
      </c>
      <c r="T7400" s="26">
        <v>4.8600000000000003</v>
      </c>
      <c r="U7400" s="8">
        <v>201.94</v>
      </c>
      <c r="V7400" t="s">
        <v>11477</v>
      </c>
      <c r="W7400" t="s">
        <v>2276</v>
      </c>
      <c r="X7400" t="s">
        <v>42</v>
      </c>
      <c r="Y7400" t="s">
        <v>2277</v>
      </c>
      <c r="AA7400" s="1">
        <f t="shared" si="778"/>
        <v>46090</v>
      </c>
      <c r="AB7400" s="2">
        <f t="shared" si="779"/>
        <v>3</v>
      </c>
      <c r="AC7400" s="2">
        <f t="shared" si="780"/>
        <v>2026</v>
      </c>
      <c r="AD7400" s="2" t="str">
        <f>IFERROR(VLOOKUP(A7400,'Aux Área'!$A$4:$B$123,2,0),"-")</f>
        <v>INSPEÇÃO</v>
      </c>
    </row>
    <row r="7401" spans="1:30" x14ac:dyDescent="0.3">
      <c r="A7401" t="s">
        <v>11227</v>
      </c>
      <c r="B7401" t="s">
        <v>11228</v>
      </c>
      <c r="C7401" t="s">
        <v>11478</v>
      </c>
      <c r="D7401" t="s">
        <v>11230</v>
      </c>
      <c r="E7401" t="s">
        <v>11231</v>
      </c>
      <c r="F7401" t="s">
        <v>11227</v>
      </c>
      <c r="G7401" t="s">
        <v>35</v>
      </c>
      <c r="H7401" t="s">
        <v>11232</v>
      </c>
      <c r="I7401" t="s">
        <v>839</v>
      </c>
      <c r="J7401" t="s">
        <v>11479</v>
      </c>
      <c r="K7401" t="s">
        <v>11480</v>
      </c>
      <c r="L7401" t="s">
        <v>11481</v>
      </c>
      <c r="M7401" t="s">
        <v>1514</v>
      </c>
      <c r="N7401" t="s">
        <v>707</v>
      </c>
      <c r="O7401" s="23">
        <v>371</v>
      </c>
      <c r="P7401" s="9">
        <v>11.64</v>
      </c>
      <c r="Q7401" t="s">
        <v>40</v>
      </c>
      <c r="R7401">
        <v>11315</v>
      </c>
      <c r="S7401" s="9">
        <v>31.86</v>
      </c>
      <c r="T7401" s="26">
        <v>6.19</v>
      </c>
      <c r="U7401" s="8">
        <v>197.21</v>
      </c>
      <c r="V7401" t="s">
        <v>41</v>
      </c>
      <c r="W7401" t="s">
        <v>2007</v>
      </c>
      <c r="X7401" t="s">
        <v>42</v>
      </c>
      <c r="Y7401" t="s">
        <v>1740</v>
      </c>
      <c r="AA7401" s="1">
        <f t="shared" si="778"/>
        <v>46090</v>
      </c>
      <c r="AB7401" s="2">
        <f t="shared" si="779"/>
        <v>3</v>
      </c>
      <c r="AC7401" s="2">
        <f t="shared" si="780"/>
        <v>2026</v>
      </c>
      <c r="AD7401" s="2" t="str">
        <f>IFERROR(VLOOKUP(A7401,'Aux Área'!$A$4:$B$123,2,0),"-")</f>
        <v>DIRETORIA</v>
      </c>
    </row>
    <row r="7402" spans="1:30" x14ac:dyDescent="0.3">
      <c r="A7402" t="s">
        <v>9674</v>
      </c>
      <c r="B7402" t="s">
        <v>10327</v>
      </c>
      <c r="C7402" t="s">
        <v>11482</v>
      </c>
      <c r="D7402" t="s">
        <v>10329</v>
      </c>
      <c r="E7402" t="s">
        <v>9675</v>
      </c>
      <c r="F7402" t="s">
        <v>15506</v>
      </c>
      <c r="G7402" t="s">
        <v>1300</v>
      </c>
      <c r="H7402" t="s">
        <v>9676</v>
      </c>
      <c r="I7402" t="s">
        <v>37</v>
      </c>
      <c r="J7402" t="s">
        <v>241</v>
      </c>
      <c r="K7402" t="s">
        <v>242</v>
      </c>
      <c r="L7402" t="s">
        <v>110</v>
      </c>
      <c r="M7402" t="s">
        <v>38</v>
      </c>
      <c r="N7402" t="s">
        <v>39</v>
      </c>
      <c r="O7402" s="23">
        <v>459</v>
      </c>
      <c r="P7402" s="9">
        <v>9.0399999999999991</v>
      </c>
      <c r="Q7402" t="s">
        <v>40</v>
      </c>
      <c r="R7402">
        <v>48036</v>
      </c>
      <c r="S7402" s="9">
        <v>50.78</v>
      </c>
      <c r="T7402" s="26">
        <v>4.79</v>
      </c>
      <c r="U7402" s="8">
        <v>243.25</v>
      </c>
      <c r="V7402" t="s">
        <v>41</v>
      </c>
      <c r="W7402" t="s">
        <v>2007</v>
      </c>
      <c r="X7402" t="s">
        <v>42</v>
      </c>
      <c r="Y7402" t="s">
        <v>6209</v>
      </c>
      <c r="AA7402" s="1">
        <f t="shared" si="778"/>
        <v>46090</v>
      </c>
      <c r="AB7402" s="2">
        <f t="shared" si="779"/>
        <v>3</v>
      </c>
      <c r="AC7402" s="2">
        <f t="shared" si="780"/>
        <v>2026</v>
      </c>
      <c r="AD7402" s="2" t="str">
        <f>IFERROR(VLOOKUP(A7402,'Aux Área'!$A$4:$B$123,2,0),"-")</f>
        <v>TI</v>
      </c>
    </row>
    <row r="7403" spans="1:30" x14ac:dyDescent="0.3">
      <c r="A7403" t="s">
        <v>2691</v>
      </c>
      <c r="B7403" t="s">
        <v>2692</v>
      </c>
      <c r="C7403" t="s">
        <v>11483</v>
      </c>
      <c r="D7403" t="s">
        <v>2142</v>
      </c>
      <c r="E7403" t="s">
        <v>2143</v>
      </c>
      <c r="F7403" t="s">
        <v>5979</v>
      </c>
      <c r="G7403" t="s">
        <v>1635</v>
      </c>
      <c r="H7403" t="s">
        <v>2635</v>
      </c>
      <c r="I7403" t="s">
        <v>37</v>
      </c>
      <c r="J7403" t="s">
        <v>169</v>
      </c>
      <c r="K7403" t="s">
        <v>170</v>
      </c>
      <c r="L7403" t="s">
        <v>124</v>
      </c>
      <c r="M7403" t="s">
        <v>38</v>
      </c>
      <c r="N7403" t="s">
        <v>39</v>
      </c>
      <c r="O7403" s="23">
        <v>156</v>
      </c>
      <c r="P7403" s="9">
        <v>8.73</v>
      </c>
      <c r="Q7403" t="s">
        <v>40</v>
      </c>
      <c r="R7403">
        <v>19346</v>
      </c>
      <c r="S7403" s="9">
        <v>17.86</v>
      </c>
      <c r="T7403" s="26">
        <v>4.8899999999999997</v>
      </c>
      <c r="U7403" s="8">
        <v>87.34</v>
      </c>
      <c r="V7403" t="s">
        <v>41</v>
      </c>
      <c r="W7403" t="s">
        <v>2007</v>
      </c>
      <c r="X7403" t="s">
        <v>42</v>
      </c>
      <c r="Y7403" t="s">
        <v>1740</v>
      </c>
      <c r="AA7403" s="1">
        <f t="shared" si="778"/>
        <v>46090</v>
      </c>
      <c r="AB7403" s="2">
        <f t="shared" si="779"/>
        <v>3</v>
      </c>
      <c r="AC7403" s="2">
        <f t="shared" si="780"/>
        <v>2026</v>
      </c>
      <c r="AD7403" s="2" t="str">
        <f>IFERROR(VLOOKUP(A7403,'Aux Área'!$A$4:$B$123,2,0),"-")</f>
        <v>TI</v>
      </c>
    </row>
    <row r="7404" spans="1:30" x14ac:dyDescent="0.3">
      <c r="A7404" t="s">
        <v>2212</v>
      </c>
      <c r="B7404" t="s">
        <v>2466</v>
      </c>
      <c r="C7404" t="s">
        <v>11484</v>
      </c>
      <c r="D7404" t="s">
        <v>3949</v>
      </c>
      <c r="E7404" t="s">
        <v>3950</v>
      </c>
      <c r="F7404" t="s">
        <v>2214</v>
      </c>
      <c r="G7404" t="s">
        <v>35</v>
      </c>
      <c r="H7404" t="s">
        <v>2215</v>
      </c>
      <c r="I7404" t="s">
        <v>839</v>
      </c>
      <c r="J7404" t="s">
        <v>1665</v>
      </c>
      <c r="K7404" t="s">
        <v>1666</v>
      </c>
      <c r="L7404" t="s">
        <v>301</v>
      </c>
      <c r="M7404" t="s">
        <v>38</v>
      </c>
      <c r="N7404" t="s">
        <v>668</v>
      </c>
      <c r="O7404" s="23">
        <v>399</v>
      </c>
      <c r="P7404" s="9">
        <v>6.07</v>
      </c>
      <c r="Q7404" t="s">
        <v>40</v>
      </c>
      <c r="R7404">
        <v>13996</v>
      </c>
      <c r="S7404" s="9">
        <v>65.680000000000007</v>
      </c>
      <c r="T7404" s="26">
        <v>7.29</v>
      </c>
      <c r="U7404" s="8">
        <v>478.81</v>
      </c>
      <c r="V7404" t="s">
        <v>11485</v>
      </c>
      <c r="W7404" t="s">
        <v>2007</v>
      </c>
      <c r="X7404" t="s">
        <v>42</v>
      </c>
      <c r="Y7404" t="s">
        <v>2217</v>
      </c>
      <c r="AA7404" s="1">
        <f t="shared" si="778"/>
        <v>46090</v>
      </c>
      <c r="AB7404" s="2">
        <f t="shared" si="779"/>
        <v>3</v>
      </c>
      <c r="AC7404" s="2">
        <f t="shared" si="780"/>
        <v>2026</v>
      </c>
      <c r="AD7404" s="2" t="str">
        <f>IFERROR(VLOOKUP(A7404,'Aux Área'!$A$4:$B$123,2,0),"-")</f>
        <v>APH</v>
      </c>
    </row>
    <row r="7405" spans="1:30" x14ac:dyDescent="0.3">
      <c r="A7405" t="s">
        <v>2638</v>
      </c>
      <c r="B7405" t="s">
        <v>4593</v>
      </c>
      <c r="C7405" t="s">
        <v>11486</v>
      </c>
      <c r="D7405" t="s">
        <v>10306</v>
      </c>
      <c r="E7405" t="s">
        <v>9673</v>
      </c>
      <c r="F7405" t="s">
        <v>2641</v>
      </c>
      <c r="G7405" t="s">
        <v>1135</v>
      </c>
      <c r="H7405" t="s">
        <v>2275</v>
      </c>
      <c r="I7405" t="s">
        <v>1497</v>
      </c>
      <c r="J7405" t="s">
        <v>275</v>
      </c>
      <c r="K7405" t="s">
        <v>276</v>
      </c>
      <c r="L7405" t="s">
        <v>124</v>
      </c>
      <c r="M7405" t="s">
        <v>38</v>
      </c>
      <c r="N7405" t="s">
        <v>39</v>
      </c>
      <c r="O7405" s="10">
        <v>325</v>
      </c>
      <c r="P7405" s="24">
        <v>9.44</v>
      </c>
      <c r="Q7405" t="s">
        <v>40</v>
      </c>
      <c r="R7405" s="2">
        <v>115631</v>
      </c>
      <c r="S7405" s="9">
        <v>34.44</v>
      </c>
      <c r="T7405" s="26">
        <v>4.79</v>
      </c>
      <c r="U7405" s="8">
        <v>164.97</v>
      </c>
      <c r="V7405" t="s">
        <v>11487</v>
      </c>
      <c r="W7405" t="s">
        <v>2276</v>
      </c>
      <c r="X7405" t="s">
        <v>42</v>
      </c>
      <c r="Y7405" t="s">
        <v>2277</v>
      </c>
      <c r="AA7405" s="1">
        <f t="shared" si="778"/>
        <v>46090</v>
      </c>
      <c r="AB7405" s="2">
        <f t="shared" si="779"/>
        <v>3</v>
      </c>
      <c r="AC7405" s="2">
        <f t="shared" si="780"/>
        <v>2026</v>
      </c>
      <c r="AD7405" s="2" t="str">
        <f>IFERROR(VLOOKUP(A7405,'Aux Área'!$A$4:$B$123,2,0),"-")</f>
        <v>INSPEÇÃO</v>
      </c>
    </row>
    <row r="7406" spans="1:30" x14ac:dyDescent="0.3">
      <c r="A7406" t="s">
        <v>2643</v>
      </c>
      <c r="B7406" t="s">
        <v>2307</v>
      </c>
      <c r="C7406" t="s">
        <v>11488</v>
      </c>
      <c r="D7406" t="s">
        <v>4988</v>
      </c>
      <c r="E7406" t="s">
        <v>4989</v>
      </c>
      <c r="F7406" t="s">
        <v>2646</v>
      </c>
      <c r="G7406" t="s">
        <v>1300</v>
      </c>
      <c r="H7406" t="s">
        <v>1301</v>
      </c>
      <c r="I7406" t="s">
        <v>37</v>
      </c>
      <c r="J7406" t="s">
        <v>370</v>
      </c>
      <c r="K7406" t="s">
        <v>371</v>
      </c>
      <c r="L7406" t="s">
        <v>124</v>
      </c>
      <c r="M7406" t="s">
        <v>38</v>
      </c>
      <c r="N7406" t="s">
        <v>39</v>
      </c>
      <c r="O7406" s="23">
        <v>489</v>
      </c>
      <c r="P7406" s="9">
        <v>10.02</v>
      </c>
      <c r="Q7406" t="s">
        <v>40</v>
      </c>
      <c r="R7406">
        <v>121788</v>
      </c>
      <c r="S7406" s="9">
        <v>48.78</v>
      </c>
      <c r="T7406" s="26">
        <v>4.99</v>
      </c>
      <c r="U7406" s="8">
        <v>243.42</v>
      </c>
      <c r="V7406" t="s">
        <v>11489</v>
      </c>
      <c r="W7406" t="s">
        <v>2276</v>
      </c>
      <c r="X7406" t="s">
        <v>42</v>
      </c>
      <c r="Y7406" t="s">
        <v>2277</v>
      </c>
      <c r="AA7406" s="1">
        <f t="shared" si="778"/>
        <v>46090</v>
      </c>
      <c r="AB7406" s="2">
        <f t="shared" si="779"/>
        <v>3</v>
      </c>
      <c r="AC7406" s="2">
        <f t="shared" si="780"/>
        <v>2026</v>
      </c>
      <c r="AD7406" s="2" t="str">
        <f>IFERROR(VLOOKUP(A7406,'Aux Área'!$A$4:$B$123,2,0),"-")</f>
        <v>INSPEÇÃO</v>
      </c>
    </row>
    <row r="7407" spans="1:30" x14ac:dyDescent="0.3">
      <c r="A7407" t="s">
        <v>2347</v>
      </c>
      <c r="B7407" t="s">
        <v>2348</v>
      </c>
      <c r="C7407" t="s">
        <v>11490</v>
      </c>
      <c r="D7407" t="s">
        <v>4262</v>
      </c>
      <c r="E7407" t="s">
        <v>4263</v>
      </c>
      <c r="F7407" t="s">
        <v>2350</v>
      </c>
      <c r="G7407" t="s">
        <v>659</v>
      </c>
      <c r="H7407" t="s">
        <v>1996</v>
      </c>
      <c r="I7407" t="s">
        <v>1997</v>
      </c>
      <c r="J7407" t="s">
        <v>237</v>
      </c>
      <c r="K7407" t="s">
        <v>238</v>
      </c>
      <c r="L7407" t="s">
        <v>110</v>
      </c>
      <c r="M7407" t="s">
        <v>38</v>
      </c>
      <c r="N7407" t="s">
        <v>668</v>
      </c>
      <c r="O7407" s="23">
        <v>492</v>
      </c>
      <c r="P7407" s="9">
        <v>6.26</v>
      </c>
      <c r="Q7407" t="s">
        <v>40</v>
      </c>
      <c r="R7407">
        <v>34343</v>
      </c>
      <c r="S7407" s="9">
        <v>78.64</v>
      </c>
      <c r="T7407" s="26">
        <v>6.04</v>
      </c>
      <c r="U7407" s="8">
        <v>474.99</v>
      </c>
      <c r="V7407" t="s">
        <v>41</v>
      </c>
      <c r="W7407" t="s">
        <v>1985</v>
      </c>
      <c r="X7407" t="s">
        <v>42</v>
      </c>
      <c r="Y7407" t="s">
        <v>1986</v>
      </c>
      <c r="AA7407" s="1">
        <f t="shared" si="778"/>
        <v>46090</v>
      </c>
      <c r="AB7407" s="2">
        <f t="shared" si="779"/>
        <v>3</v>
      </c>
      <c r="AC7407" s="2">
        <f t="shared" si="780"/>
        <v>2026</v>
      </c>
      <c r="AD7407" s="2" t="str">
        <f>IFERROR(VLOOKUP(A7407,'Aux Área'!$A$4:$B$123,2,0),"-")</f>
        <v>PESADOS</v>
      </c>
    </row>
    <row r="7408" spans="1:30" x14ac:dyDescent="0.3">
      <c r="A7408" t="s">
        <v>2347</v>
      </c>
      <c r="C7408" t="s">
        <v>11490</v>
      </c>
      <c r="F7408" t="s">
        <v>2350</v>
      </c>
      <c r="K7408" t="s">
        <v>238</v>
      </c>
      <c r="N7408" t="s">
        <v>15690</v>
      </c>
      <c r="O7408" t="s">
        <v>15244</v>
      </c>
      <c r="P7408" s="9" t="s">
        <v>15244</v>
      </c>
      <c r="Q7408" t="s">
        <v>40</v>
      </c>
      <c r="R7408" t="s">
        <v>15244</v>
      </c>
      <c r="S7408">
        <v>2.85</v>
      </c>
      <c r="U7408" s="8">
        <v>11.37</v>
      </c>
      <c r="AA7408" s="1">
        <f t="shared" ref="AA7408:AA7471" si="781">IFERROR(DATEVALUE(C7408),"-")</f>
        <v>46090</v>
      </c>
      <c r="AB7408" s="2">
        <f t="shared" ref="AB7408:AB7471" si="782">IFERROR(MONTH(AA7408),"-")</f>
        <v>3</v>
      </c>
      <c r="AC7408" s="2">
        <f t="shared" ref="AC7408:AC7471" si="783">IFERROR(YEAR(AA7408),"-")</f>
        <v>2026</v>
      </c>
      <c r="AD7408" s="2" t="str">
        <f>IFERROR(VLOOKUP(A7408,'Aux Área'!$A$4:$B$123,2,0),"-")</f>
        <v>PESADOS</v>
      </c>
    </row>
    <row r="7409" spans="1:30" x14ac:dyDescent="0.3">
      <c r="A7409" t="s">
        <v>2282</v>
      </c>
      <c r="B7409" t="s">
        <v>4679</v>
      </c>
      <c r="C7409" t="s">
        <v>11491</v>
      </c>
      <c r="D7409" t="s">
        <v>3162</v>
      </c>
      <c r="E7409" t="s">
        <v>3163</v>
      </c>
      <c r="F7409" t="s">
        <v>2285</v>
      </c>
      <c r="G7409" t="s">
        <v>1135</v>
      </c>
      <c r="H7409" t="s">
        <v>2275</v>
      </c>
      <c r="I7409" t="s">
        <v>1497</v>
      </c>
      <c r="J7409" t="s">
        <v>409</v>
      </c>
      <c r="K7409" t="s">
        <v>410</v>
      </c>
      <c r="L7409" t="s">
        <v>141</v>
      </c>
      <c r="M7409" t="s">
        <v>38</v>
      </c>
      <c r="N7409" t="s">
        <v>39</v>
      </c>
      <c r="O7409" s="23">
        <v>255</v>
      </c>
      <c r="P7409" s="9">
        <v>6.7</v>
      </c>
      <c r="Q7409" t="s">
        <v>40</v>
      </c>
      <c r="R7409">
        <v>108055</v>
      </c>
      <c r="S7409" s="9">
        <v>38.04</v>
      </c>
      <c r="T7409" s="26">
        <v>4.6900000000000004</v>
      </c>
      <c r="U7409" s="8">
        <v>178.41</v>
      </c>
      <c r="V7409" t="s">
        <v>11492</v>
      </c>
      <c r="W7409" t="s">
        <v>2276</v>
      </c>
      <c r="X7409" t="s">
        <v>42</v>
      </c>
      <c r="Y7409" t="s">
        <v>2277</v>
      </c>
      <c r="AA7409" s="1">
        <f t="shared" si="781"/>
        <v>46090</v>
      </c>
      <c r="AB7409" s="2">
        <f t="shared" si="782"/>
        <v>3</v>
      </c>
      <c r="AC7409" s="2">
        <f t="shared" si="783"/>
        <v>2026</v>
      </c>
      <c r="AD7409" s="2" t="str">
        <f>IFERROR(VLOOKUP(A7409,'Aux Área'!$A$4:$B$123,2,0),"-")</f>
        <v>INSPEÇÃO</v>
      </c>
    </row>
    <row r="7410" spans="1:30" x14ac:dyDescent="0.3">
      <c r="A7410" t="s">
        <v>2181</v>
      </c>
      <c r="B7410" t="s">
        <v>4595</v>
      </c>
      <c r="C7410" t="s">
        <v>11493</v>
      </c>
      <c r="D7410" t="s">
        <v>3107</v>
      </c>
      <c r="E7410" t="s">
        <v>3108</v>
      </c>
      <c r="F7410" t="s">
        <v>2184</v>
      </c>
      <c r="G7410" t="s">
        <v>1135</v>
      </c>
      <c r="H7410" t="s">
        <v>2185</v>
      </c>
      <c r="I7410" t="s">
        <v>2186</v>
      </c>
      <c r="J7410" t="s">
        <v>237</v>
      </c>
      <c r="K7410" t="s">
        <v>238</v>
      </c>
      <c r="L7410" t="s">
        <v>110</v>
      </c>
      <c r="M7410" t="s">
        <v>38</v>
      </c>
      <c r="N7410" t="s">
        <v>668</v>
      </c>
      <c r="O7410" s="23">
        <v>688</v>
      </c>
      <c r="P7410" s="9">
        <v>13.23</v>
      </c>
      <c r="Q7410" t="s">
        <v>40</v>
      </c>
      <c r="R7410">
        <v>136651</v>
      </c>
      <c r="S7410" s="9">
        <v>52</v>
      </c>
      <c r="T7410" s="26">
        <v>6.04</v>
      </c>
      <c r="U7410" s="8">
        <v>314.08</v>
      </c>
      <c r="V7410" t="s">
        <v>41</v>
      </c>
      <c r="W7410" t="s">
        <v>2007</v>
      </c>
      <c r="X7410" t="s">
        <v>42</v>
      </c>
      <c r="Y7410" t="s">
        <v>2188</v>
      </c>
      <c r="AA7410" s="1">
        <f t="shared" si="781"/>
        <v>46090</v>
      </c>
      <c r="AB7410" s="2">
        <f t="shared" si="782"/>
        <v>3</v>
      </c>
      <c r="AC7410" s="2">
        <f t="shared" si="783"/>
        <v>2026</v>
      </c>
      <c r="AD7410" s="2" t="str">
        <f>IFERROR(VLOOKUP(A7410,'Aux Área'!$A$4:$B$123,2,0),"-")</f>
        <v>INSPEÇÃO</v>
      </c>
    </row>
    <row r="7411" spans="1:30" x14ac:dyDescent="0.3">
      <c r="A7411" t="s">
        <v>5620</v>
      </c>
      <c r="B7411" t="s">
        <v>9277</v>
      </c>
      <c r="C7411" t="s">
        <v>11494</v>
      </c>
      <c r="D7411" t="s">
        <v>2160</v>
      </c>
      <c r="E7411" t="s">
        <v>2161</v>
      </c>
      <c r="F7411" t="s">
        <v>6208</v>
      </c>
      <c r="G7411" t="s">
        <v>1135</v>
      </c>
      <c r="H7411" t="s">
        <v>5545</v>
      </c>
      <c r="I7411" t="s">
        <v>839</v>
      </c>
      <c r="J7411" t="s">
        <v>275</v>
      </c>
      <c r="K7411" t="s">
        <v>276</v>
      </c>
      <c r="L7411" t="s">
        <v>124</v>
      </c>
      <c r="M7411" t="s">
        <v>38</v>
      </c>
      <c r="N7411" t="s">
        <v>39</v>
      </c>
      <c r="O7411" s="23">
        <v>193</v>
      </c>
      <c r="P7411" s="9">
        <v>4.6900000000000004</v>
      </c>
      <c r="Q7411" t="s">
        <v>40</v>
      </c>
      <c r="R7411">
        <v>31983</v>
      </c>
      <c r="S7411" s="9">
        <v>41.13</v>
      </c>
      <c r="T7411" s="26">
        <v>4.79</v>
      </c>
      <c r="U7411" s="8">
        <v>197.01</v>
      </c>
      <c r="V7411" t="s">
        <v>11495</v>
      </c>
      <c r="W7411" t="s">
        <v>2276</v>
      </c>
      <c r="X7411" t="s">
        <v>42</v>
      </c>
      <c r="Y7411" t="s">
        <v>2277</v>
      </c>
      <c r="AA7411" s="1">
        <f t="shared" si="781"/>
        <v>46090</v>
      </c>
      <c r="AB7411" s="2">
        <f t="shared" si="782"/>
        <v>3</v>
      </c>
      <c r="AC7411" s="2">
        <f t="shared" si="783"/>
        <v>2026</v>
      </c>
      <c r="AD7411" s="2" t="str">
        <f>IFERROR(VLOOKUP(A7411,'Aux Área'!$A$4:$B$123,2,0),"-")</f>
        <v>INSPEÇÃO</v>
      </c>
    </row>
    <row r="7412" spans="1:30" x14ac:dyDescent="0.3">
      <c r="A7412" t="s">
        <v>76</v>
      </c>
      <c r="B7412" t="s">
        <v>380</v>
      </c>
      <c r="C7412" t="s">
        <v>11496</v>
      </c>
      <c r="D7412" t="s">
        <v>382</v>
      </c>
      <c r="E7412" t="s">
        <v>383</v>
      </c>
      <c r="F7412" t="s">
        <v>77</v>
      </c>
      <c r="G7412" t="s">
        <v>35</v>
      </c>
      <c r="H7412" t="s">
        <v>36</v>
      </c>
      <c r="I7412" t="s">
        <v>37</v>
      </c>
      <c r="J7412" t="s">
        <v>627</v>
      </c>
      <c r="K7412" t="s">
        <v>628</v>
      </c>
      <c r="L7412" t="s">
        <v>84</v>
      </c>
      <c r="M7412" t="s">
        <v>38</v>
      </c>
      <c r="N7412" t="s">
        <v>39</v>
      </c>
      <c r="O7412" s="23">
        <v>259</v>
      </c>
      <c r="P7412" s="9">
        <v>9.16</v>
      </c>
      <c r="Q7412" t="s">
        <v>40</v>
      </c>
      <c r="R7412">
        <v>60893</v>
      </c>
      <c r="S7412" s="9">
        <v>28.27</v>
      </c>
      <c r="T7412" s="26">
        <v>4.99</v>
      </c>
      <c r="U7412" s="8">
        <v>141.07</v>
      </c>
      <c r="V7412" t="s">
        <v>11497</v>
      </c>
      <c r="W7412" t="s">
        <v>2007</v>
      </c>
      <c r="X7412" t="s">
        <v>42</v>
      </c>
      <c r="Y7412" t="s">
        <v>1740</v>
      </c>
      <c r="AA7412" s="1">
        <f t="shared" si="781"/>
        <v>46090</v>
      </c>
      <c r="AB7412" s="2">
        <f t="shared" si="782"/>
        <v>3</v>
      </c>
      <c r="AC7412" s="2">
        <f t="shared" si="783"/>
        <v>2026</v>
      </c>
      <c r="AD7412" s="2" t="str">
        <f>IFERROR(VLOOKUP(A7412,'Aux Área'!$A$4:$B$123,2,0),"-")</f>
        <v>QSMS</v>
      </c>
    </row>
    <row r="7413" spans="1:30" x14ac:dyDescent="0.3">
      <c r="A7413" t="s">
        <v>2306</v>
      </c>
      <c r="B7413" t="s">
        <v>4613</v>
      </c>
      <c r="C7413" t="s">
        <v>11498</v>
      </c>
      <c r="D7413" t="s">
        <v>4386</v>
      </c>
      <c r="E7413" t="s">
        <v>4387</v>
      </c>
      <c r="F7413" t="s">
        <v>2309</v>
      </c>
      <c r="G7413" t="s">
        <v>1135</v>
      </c>
      <c r="H7413" t="s">
        <v>2275</v>
      </c>
      <c r="I7413" t="s">
        <v>1497</v>
      </c>
      <c r="J7413" t="s">
        <v>1665</v>
      </c>
      <c r="K7413" t="s">
        <v>1666</v>
      </c>
      <c r="L7413" t="s">
        <v>301</v>
      </c>
      <c r="M7413" t="s">
        <v>38</v>
      </c>
      <c r="N7413" t="s">
        <v>39</v>
      </c>
      <c r="O7413" s="23">
        <v>327</v>
      </c>
      <c r="P7413" s="9">
        <v>9.77</v>
      </c>
      <c r="Q7413" t="s">
        <v>40</v>
      </c>
      <c r="R7413">
        <v>125158</v>
      </c>
      <c r="S7413" s="9">
        <v>33.46</v>
      </c>
      <c r="T7413" s="26">
        <v>4.6900000000000004</v>
      </c>
      <c r="U7413" s="8">
        <v>156.93</v>
      </c>
      <c r="V7413" t="s">
        <v>11499</v>
      </c>
      <c r="W7413" t="s">
        <v>2276</v>
      </c>
      <c r="X7413" t="s">
        <v>42</v>
      </c>
      <c r="Y7413" t="s">
        <v>2277</v>
      </c>
      <c r="AA7413" s="1">
        <f t="shared" si="781"/>
        <v>46090</v>
      </c>
      <c r="AB7413" s="2">
        <f t="shared" si="782"/>
        <v>3</v>
      </c>
      <c r="AC7413" s="2">
        <f t="shared" si="783"/>
        <v>2026</v>
      </c>
      <c r="AD7413" s="2" t="str">
        <f>IFERROR(VLOOKUP(A7413,'Aux Área'!$A$4:$B$123,2,0),"-")</f>
        <v>INSPEÇÃO</v>
      </c>
    </row>
    <row r="7414" spans="1:30" x14ac:dyDescent="0.3">
      <c r="A7414" t="s">
        <v>1819</v>
      </c>
      <c r="B7414" t="s">
        <v>156</v>
      </c>
      <c r="C7414" t="s">
        <v>11500</v>
      </c>
      <c r="D7414" t="s">
        <v>5474</v>
      </c>
      <c r="E7414" t="s">
        <v>5475</v>
      </c>
      <c r="F7414" t="s">
        <v>653</v>
      </c>
      <c r="G7414" t="s">
        <v>659</v>
      </c>
      <c r="H7414" t="s">
        <v>1821</v>
      </c>
      <c r="I7414" t="s">
        <v>673</v>
      </c>
      <c r="J7414" t="s">
        <v>1100</v>
      </c>
      <c r="K7414" t="s">
        <v>1101</v>
      </c>
      <c r="L7414" t="s">
        <v>181</v>
      </c>
      <c r="M7414" t="s">
        <v>38</v>
      </c>
      <c r="N7414" t="s">
        <v>638</v>
      </c>
      <c r="O7414" s="23">
        <v>0</v>
      </c>
      <c r="P7414" s="9">
        <v>0</v>
      </c>
      <c r="Q7414" t="s">
        <v>40</v>
      </c>
      <c r="R7414">
        <v>0</v>
      </c>
      <c r="S7414" s="9">
        <v>222.15</v>
      </c>
      <c r="T7414" s="26">
        <v>6.49</v>
      </c>
      <c r="U7414" s="8">
        <v>1441.75</v>
      </c>
      <c r="V7414" t="s">
        <v>11501</v>
      </c>
      <c r="W7414" t="s">
        <v>652</v>
      </c>
      <c r="X7414" t="s">
        <v>42</v>
      </c>
      <c r="Y7414" t="s">
        <v>653</v>
      </c>
      <c r="AA7414" s="1">
        <f t="shared" si="781"/>
        <v>46090</v>
      </c>
      <c r="AB7414" s="2">
        <f t="shared" si="782"/>
        <v>3</v>
      </c>
      <c r="AC7414" s="2">
        <f t="shared" si="783"/>
        <v>2026</v>
      </c>
      <c r="AD7414" s="2" t="str">
        <f>IFERROR(VLOOKUP(A7414,'Aux Área'!$A$4:$B$123,2,0),"-")</f>
        <v>SÃO PEDRO</v>
      </c>
    </row>
    <row r="7415" spans="1:30" x14ac:dyDescent="0.3">
      <c r="A7415" t="s">
        <v>2477</v>
      </c>
      <c r="B7415" t="s">
        <v>2478</v>
      </c>
      <c r="C7415" t="s">
        <v>11502</v>
      </c>
      <c r="D7415" t="s">
        <v>2468</v>
      </c>
      <c r="E7415" t="s">
        <v>2469</v>
      </c>
      <c r="F7415" t="s">
        <v>2480</v>
      </c>
      <c r="G7415" t="s">
        <v>659</v>
      </c>
      <c r="H7415" t="s">
        <v>2215</v>
      </c>
      <c r="I7415" t="s">
        <v>667</v>
      </c>
      <c r="J7415" t="s">
        <v>275</v>
      </c>
      <c r="K7415" t="s">
        <v>276</v>
      </c>
      <c r="L7415" t="s">
        <v>124</v>
      </c>
      <c r="M7415" t="s">
        <v>38</v>
      </c>
      <c r="N7415" t="s">
        <v>668</v>
      </c>
      <c r="O7415" s="23">
        <v>275</v>
      </c>
      <c r="P7415" s="9">
        <v>5.46</v>
      </c>
      <c r="Q7415" t="s">
        <v>40</v>
      </c>
      <c r="R7415">
        <v>10535</v>
      </c>
      <c r="S7415" s="9">
        <v>50.39</v>
      </c>
      <c r="T7415" s="26">
        <v>8.4499999999999993</v>
      </c>
      <c r="U7415" s="8">
        <v>425.8</v>
      </c>
      <c r="V7415" t="s">
        <v>11503</v>
      </c>
      <c r="W7415" t="s">
        <v>2007</v>
      </c>
      <c r="X7415" t="s">
        <v>42</v>
      </c>
      <c r="Y7415" t="s">
        <v>1740</v>
      </c>
      <c r="AA7415" s="1">
        <f t="shared" si="781"/>
        <v>46090</v>
      </c>
      <c r="AB7415" s="2">
        <f t="shared" si="782"/>
        <v>3</v>
      </c>
      <c r="AC7415" s="2">
        <f t="shared" si="783"/>
        <v>2026</v>
      </c>
      <c r="AD7415" s="2" t="str">
        <f>IFERROR(VLOOKUP(A7415,'Aux Área'!$A$4:$B$123,2,0),"-")</f>
        <v>APH</v>
      </c>
    </row>
    <row r="7416" spans="1:30" x14ac:dyDescent="0.3">
      <c r="A7416" t="s">
        <v>60</v>
      </c>
      <c r="B7416" t="s">
        <v>614</v>
      </c>
      <c r="C7416" t="s">
        <v>11504</v>
      </c>
      <c r="D7416" t="s">
        <v>1206</v>
      </c>
      <c r="E7416" t="s">
        <v>1207</v>
      </c>
      <c r="F7416" t="s">
        <v>61</v>
      </c>
      <c r="G7416" t="s">
        <v>35</v>
      </c>
      <c r="H7416" t="s">
        <v>36</v>
      </c>
      <c r="I7416" t="s">
        <v>37</v>
      </c>
      <c r="J7416" t="s">
        <v>623</v>
      </c>
      <c r="K7416" t="s">
        <v>624</v>
      </c>
      <c r="L7416" t="s">
        <v>181</v>
      </c>
      <c r="M7416" t="s">
        <v>38</v>
      </c>
      <c r="N7416" t="s">
        <v>39</v>
      </c>
      <c r="O7416" s="23">
        <v>405</v>
      </c>
      <c r="P7416" s="9">
        <v>9.33</v>
      </c>
      <c r="Q7416" t="s">
        <v>40</v>
      </c>
      <c r="R7416">
        <v>38462</v>
      </c>
      <c r="S7416" s="9">
        <v>43.39</v>
      </c>
      <c r="T7416" s="26">
        <v>4.99</v>
      </c>
      <c r="U7416" s="8">
        <v>216.51</v>
      </c>
      <c r="V7416" t="s">
        <v>41</v>
      </c>
      <c r="W7416" t="s">
        <v>2007</v>
      </c>
      <c r="X7416" t="s">
        <v>42</v>
      </c>
      <c r="Y7416" t="s">
        <v>1740</v>
      </c>
      <c r="AA7416" s="1">
        <f t="shared" si="781"/>
        <v>46090</v>
      </c>
      <c r="AB7416" s="2">
        <f t="shared" si="782"/>
        <v>3</v>
      </c>
      <c r="AC7416" s="2">
        <f t="shared" si="783"/>
        <v>2026</v>
      </c>
      <c r="AD7416" s="2" t="str">
        <f>IFERROR(VLOOKUP(A7416,'Aux Área'!$A$4:$B$123,2,0),"-")</f>
        <v>QSMS</v>
      </c>
    </row>
    <row r="7417" spans="1:30" x14ac:dyDescent="0.3">
      <c r="A7417" t="s">
        <v>2278</v>
      </c>
      <c r="B7417" t="s">
        <v>4664</v>
      </c>
      <c r="C7417" t="s">
        <v>11505</v>
      </c>
      <c r="D7417" t="s">
        <v>3208</v>
      </c>
      <c r="E7417" t="s">
        <v>3209</v>
      </c>
      <c r="F7417" t="s">
        <v>2281</v>
      </c>
      <c r="G7417" t="s">
        <v>1135</v>
      </c>
      <c r="H7417" t="s">
        <v>2275</v>
      </c>
      <c r="I7417" t="s">
        <v>1497</v>
      </c>
      <c r="J7417" t="s">
        <v>11506</v>
      </c>
      <c r="K7417" t="s">
        <v>11507</v>
      </c>
      <c r="L7417" t="s">
        <v>84</v>
      </c>
      <c r="M7417" t="s">
        <v>38</v>
      </c>
      <c r="N7417" t="s">
        <v>39</v>
      </c>
      <c r="O7417" s="23">
        <v>338</v>
      </c>
      <c r="P7417" s="9">
        <v>8.3699999999999992</v>
      </c>
      <c r="Q7417" t="s">
        <v>40</v>
      </c>
      <c r="R7417">
        <v>129082</v>
      </c>
      <c r="S7417" s="9">
        <v>40.369999999999997</v>
      </c>
      <c r="T7417" s="26">
        <v>4.99</v>
      </c>
      <c r="U7417" s="8">
        <v>201.45</v>
      </c>
      <c r="V7417" t="s">
        <v>41</v>
      </c>
      <c r="W7417" t="s">
        <v>2276</v>
      </c>
      <c r="X7417" t="s">
        <v>42</v>
      </c>
      <c r="Y7417" t="s">
        <v>2277</v>
      </c>
      <c r="AA7417" s="1">
        <f t="shared" si="781"/>
        <v>46090</v>
      </c>
      <c r="AB7417" s="2">
        <f t="shared" si="782"/>
        <v>3</v>
      </c>
      <c r="AC7417" s="2">
        <f t="shared" si="783"/>
        <v>2026</v>
      </c>
      <c r="AD7417" s="2" t="str">
        <f>IFERROR(VLOOKUP(A7417,'Aux Área'!$A$4:$B$123,2,0),"-")</f>
        <v>INSPEÇÃO</v>
      </c>
    </row>
    <row r="7418" spans="1:30" x14ac:dyDescent="0.3">
      <c r="A7418" t="s">
        <v>3092</v>
      </c>
      <c r="B7418" t="s">
        <v>4774</v>
      </c>
      <c r="C7418" t="s">
        <v>11508</v>
      </c>
      <c r="D7418" t="s">
        <v>9771</v>
      </c>
      <c r="E7418" t="s">
        <v>9666</v>
      </c>
      <c r="F7418" t="s">
        <v>3594</v>
      </c>
      <c r="G7418" t="s">
        <v>1135</v>
      </c>
      <c r="H7418" t="s">
        <v>2275</v>
      </c>
      <c r="I7418" t="s">
        <v>1497</v>
      </c>
      <c r="J7418" t="s">
        <v>188</v>
      </c>
      <c r="K7418" t="s">
        <v>189</v>
      </c>
      <c r="L7418" t="s">
        <v>190</v>
      </c>
      <c r="M7418" t="s">
        <v>38</v>
      </c>
      <c r="N7418" t="s">
        <v>39</v>
      </c>
      <c r="O7418" s="23">
        <v>261</v>
      </c>
      <c r="P7418" s="9">
        <v>10.01</v>
      </c>
      <c r="Q7418" t="s">
        <v>40</v>
      </c>
      <c r="R7418">
        <v>108164</v>
      </c>
      <c r="S7418" s="9">
        <v>26.08</v>
      </c>
      <c r="T7418" s="26">
        <v>4.99</v>
      </c>
      <c r="U7418" s="8">
        <v>130.13999999999999</v>
      </c>
      <c r="V7418" t="s">
        <v>41</v>
      </c>
      <c r="W7418" t="s">
        <v>2276</v>
      </c>
      <c r="X7418" t="s">
        <v>42</v>
      </c>
      <c r="Y7418" t="s">
        <v>2277</v>
      </c>
      <c r="AA7418" s="1">
        <f t="shared" si="781"/>
        <v>46090</v>
      </c>
      <c r="AB7418" s="2">
        <f t="shared" si="782"/>
        <v>3</v>
      </c>
      <c r="AC7418" s="2">
        <f t="shared" si="783"/>
        <v>2026</v>
      </c>
      <c r="AD7418" s="2" t="str">
        <f>IFERROR(VLOOKUP(A7418,'Aux Área'!$A$4:$B$123,2,0),"-")</f>
        <v>INSPEÇÃO</v>
      </c>
    </row>
    <row r="7419" spans="1:30" x14ac:dyDescent="0.3">
      <c r="A7419" t="s">
        <v>2547</v>
      </c>
      <c r="B7419" t="s">
        <v>2548</v>
      </c>
      <c r="C7419" t="s">
        <v>11509</v>
      </c>
      <c r="D7419" t="s">
        <v>10631</v>
      </c>
      <c r="E7419" t="s">
        <v>10632</v>
      </c>
      <c r="F7419" t="s">
        <v>2550</v>
      </c>
      <c r="G7419" t="s">
        <v>659</v>
      </c>
      <c r="H7419" t="s">
        <v>2215</v>
      </c>
      <c r="I7419" t="s">
        <v>667</v>
      </c>
      <c r="J7419" t="s">
        <v>165</v>
      </c>
      <c r="K7419" t="s">
        <v>166</v>
      </c>
      <c r="L7419" t="s">
        <v>167</v>
      </c>
      <c r="M7419" t="s">
        <v>38</v>
      </c>
      <c r="N7419" t="s">
        <v>668</v>
      </c>
      <c r="O7419" s="23">
        <v>324</v>
      </c>
      <c r="P7419" s="9">
        <v>5.81</v>
      </c>
      <c r="Q7419" t="s">
        <v>40</v>
      </c>
      <c r="R7419">
        <v>16869</v>
      </c>
      <c r="S7419" s="9">
        <v>55.75</v>
      </c>
      <c r="T7419" s="26">
        <v>7.89</v>
      </c>
      <c r="U7419" s="8">
        <v>439.87</v>
      </c>
      <c r="V7419" t="s">
        <v>112</v>
      </c>
      <c r="W7419" t="s">
        <v>2007</v>
      </c>
      <c r="X7419" t="s">
        <v>42</v>
      </c>
      <c r="Y7419" t="s">
        <v>1740</v>
      </c>
      <c r="AA7419" s="1">
        <f t="shared" si="781"/>
        <v>46090</v>
      </c>
      <c r="AB7419" s="2">
        <f t="shared" si="782"/>
        <v>3</v>
      </c>
      <c r="AC7419" s="2">
        <f t="shared" si="783"/>
        <v>2026</v>
      </c>
      <c r="AD7419" s="2" t="str">
        <f>IFERROR(VLOOKUP(A7419,'Aux Área'!$A$4:$B$123,2,0),"-")</f>
        <v>APH</v>
      </c>
    </row>
    <row r="7420" spans="1:30" x14ac:dyDescent="0.3">
      <c r="A7420" t="s">
        <v>52</v>
      </c>
      <c r="B7420" t="s">
        <v>1449</v>
      </c>
      <c r="C7420" t="s">
        <v>11510</v>
      </c>
      <c r="D7420" t="s">
        <v>3197</v>
      </c>
      <c r="E7420" t="s">
        <v>3198</v>
      </c>
      <c r="F7420" t="s">
        <v>53</v>
      </c>
      <c r="G7420" t="s">
        <v>35</v>
      </c>
      <c r="H7420" t="s">
        <v>36</v>
      </c>
      <c r="I7420" t="s">
        <v>37</v>
      </c>
      <c r="J7420" t="s">
        <v>356</v>
      </c>
      <c r="K7420" t="s">
        <v>357</v>
      </c>
      <c r="L7420" t="s">
        <v>124</v>
      </c>
      <c r="M7420" t="s">
        <v>38</v>
      </c>
      <c r="N7420" t="s">
        <v>39</v>
      </c>
      <c r="O7420" s="23">
        <v>325</v>
      </c>
      <c r="P7420" s="9">
        <v>8.07</v>
      </c>
      <c r="Q7420" t="s">
        <v>40</v>
      </c>
      <c r="R7420">
        <v>73694</v>
      </c>
      <c r="S7420" s="9">
        <v>40.26</v>
      </c>
      <c r="T7420" s="26">
        <v>4.7910000000000004</v>
      </c>
      <c r="U7420" s="8">
        <v>192.89</v>
      </c>
      <c r="V7420" t="s">
        <v>11511</v>
      </c>
      <c r="W7420" t="s">
        <v>2007</v>
      </c>
      <c r="X7420" t="s">
        <v>42</v>
      </c>
      <c r="Y7420" t="s">
        <v>1740</v>
      </c>
      <c r="AA7420" s="1">
        <f t="shared" si="781"/>
        <v>46090</v>
      </c>
      <c r="AB7420" s="2">
        <f t="shared" si="782"/>
        <v>3</v>
      </c>
      <c r="AC7420" s="2">
        <f t="shared" si="783"/>
        <v>2026</v>
      </c>
      <c r="AD7420" s="2" t="str">
        <f>IFERROR(VLOOKUP(A7420,'Aux Área'!$A$4:$B$123,2,0),"-")</f>
        <v>OPERAÇÃO</v>
      </c>
    </row>
    <row r="7421" spans="1:30" x14ac:dyDescent="0.3">
      <c r="A7421" t="s">
        <v>2643</v>
      </c>
      <c r="B7421" t="s">
        <v>2307</v>
      </c>
      <c r="C7421" t="s">
        <v>11512</v>
      </c>
      <c r="D7421" t="s">
        <v>7196</v>
      </c>
      <c r="E7421" t="s">
        <v>7197</v>
      </c>
      <c r="F7421" t="s">
        <v>2646</v>
      </c>
      <c r="G7421" t="s">
        <v>1300</v>
      </c>
      <c r="H7421" t="s">
        <v>1301</v>
      </c>
      <c r="I7421" t="s">
        <v>37</v>
      </c>
      <c r="J7421" t="s">
        <v>122</v>
      </c>
      <c r="K7421" t="s">
        <v>123</v>
      </c>
      <c r="L7421" t="s">
        <v>124</v>
      </c>
      <c r="M7421" t="s">
        <v>38</v>
      </c>
      <c r="N7421" t="s">
        <v>39</v>
      </c>
      <c r="O7421" s="23">
        <v>408</v>
      </c>
      <c r="P7421" s="9">
        <v>10.49</v>
      </c>
      <c r="Q7421" t="s">
        <v>40</v>
      </c>
      <c r="R7421">
        <v>122196</v>
      </c>
      <c r="S7421" s="9">
        <v>38.9</v>
      </c>
      <c r="T7421" s="26">
        <v>4.8899999999999997</v>
      </c>
      <c r="U7421" s="8">
        <v>190.22</v>
      </c>
      <c r="V7421" t="s">
        <v>112</v>
      </c>
      <c r="W7421" t="s">
        <v>2276</v>
      </c>
      <c r="X7421" t="s">
        <v>42</v>
      </c>
      <c r="Y7421" t="s">
        <v>2277</v>
      </c>
      <c r="AA7421" s="1">
        <f t="shared" si="781"/>
        <v>46091</v>
      </c>
      <c r="AB7421" s="2">
        <f t="shared" si="782"/>
        <v>3</v>
      </c>
      <c r="AC7421" s="2">
        <f t="shared" si="783"/>
        <v>2026</v>
      </c>
      <c r="AD7421" s="2" t="str">
        <f>IFERROR(VLOOKUP(A7421,'Aux Área'!$A$4:$B$123,2,0),"-")</f>
        <v>INSPEÇÃO</v>
      </c>
    </row>
    <row r="7422" spans="1:30" x14ac:dyDescent="0.3">
      <c r="A7422" t="s">
        <v>2189</v>
      </c>
      <c r="B7422" t="s">
        <v>10781</v>
      </c>
      <c r="C7422" t="s">
        <v>11513</v>
      </c>
      <c r="D7422" t="s">
        <v>5015</v>
      </c>
      <c r="E7422" t="s">
        <v>5016</v>
      </c>
      <c r="F7422" t="s">
        <v>2192</v>
      </c>
      <c r="G7422" t="s">
        <v>1135</v>
      </c>
      <c r="H7422" t="s">
        <v>2185</v>
      </c>
      <c r="I7422" t="s">
        <v>2186</v>
      </c>
      <c r="J7422" t="s">
        <v>219</v>
      </c>
      <c r="K7422" t="s">
        <v>177</v>
      </c>
      <c r="L7422" t="s">
        <v>177</v>
      </c>
      <c r="M7422" t="s">
        <v>38</v>
      </c>
      <c r="N7422" t="s">
        <v>668</v>
      </c>
      <c r="O7422" s="23">
        <v>607</v>
      </c>
      <c r="P7422" s="9">
        <v>10.119999999999999</v>
      </c>
      <c r="Q7422" t="s">
        <v>40</v>
      </c>
      <c r="R7422">
        <v>38816</v>
      </c>
      <c r="S7422" s="9">
        <v>59.98</v>
      </c>
      <c r="T7422" s="26">
        <v>7.6050000000000004</v>
      </c>
      <c r="U7422" s="8">
        <v>456.12</v>
      </c>
      <c r="V7422" t="s">
        <v>11514</v>
      </c>
      <c r="W7422" t="s">
        <v>2007</v>
      </c>
      <c r="X7422" t="s">
        <v>42</v>
      </c>
      <c r="Y7422" t="s">
        <v>2188</v>
      </c>
      <c r="AA7422" s="1">
        <f t="shared" si="781"/>
        <v>46091</v>
      </c>
      <c r="AB7422" s="2">
        <f t="shared" si="782"/>
        <v>3</v>
      </c>
      <c r="AC7422" s="2">
        <f t="shared" si="783"/>
        <v>2026</v>
      </c>
      <c r="AD7422" s="2" t="str">
        <f>IFERROR(VLOOKUP(A7422,'Aux Área'!$A$4:$B$123,2,0),"-")</f>
        <v>INSPEÇÃO</v>
      </c>
    </row>
    <row r="7423" spans="1:30" x14ac:dyDescent="0.3">
      <c r="A7423" t="s">
        <v>2314</v>
      </c>
      <c r="B7423" t="s">
        <v>4624</v>
      </c>
      <c r="C7423" t="s">
        <v>11515</v>
      </c>
      <c r="D7423" t="s">
        <v>3303</v>
      </c>
      <c r="E7423" t="s">
        <v>3304</v>
      </c>
      <c r="F7423" t="s">
        <v>2317</v>
      </c>
      <c r="G7423" t="s">
        <v>1300</v>
      </c>
      <c r="H7423" t="s">
        <v>1301</v>
      </c>
      <c r="I7423" t="s">
        <v>37</v>
      </c>
      <c r="J7423" t="s">
        <v>89</v>
      </c>
      <c r="K7423" t="s">
        <v>90</v>
      </c>
      <c r="L7423" t="s">
        <v>91</v>
      </c>
      <c r="M7423" t="s">
        <v>38</v>
      </c>
      <c r="N7423" t="s">
        <v>39</v>
      </c>
      <c r="O7423" s="23">
        <v>331</v>
      </c>
      <c r="P7423" s="9">
        <v>9.69</v>
      </c>
      <c r="Q7423" t="s">
        <v>40</v>
      </c>
      <c r="R7423">
        <v>75319</v>
      </c>
      <c r="S7423" s="9">
        <v>34.159999999999997</v>
      </c>
      <c r="T7423" s="26">
        <v>4.8899999999999997</v>
      </c>
      <c r="U7423" s="8">
        <v>167.04</v>
      </c>
      <c r="V7423" t="s">
        <v>11516</v>
      </c>
      <c r="W7423" t="s">
        <v>2276</v>
      </c>
      <c r="X7423" t="s">
        <v>42</v>
      </c>
      <c r="Y7423" t="s">
        <v>2277</v>
      </c>
      <c r="AA7423" s="1">
        <f t="shared" si="781"/>
        <v>46091</v>
      </c>
      <c r="AB7423" s="2">
        <f t="shared" si="782"/>
        <v>3</v>
      </c>
      <c r="AC7423" s="2">
        <f t="shared" si="783"/>
        <v>2026</v>
      </c>
      <c r="AD7423" s="2" t="str">
        <f>IFERROR(VLOOKUP(A7423,'Aux Área'!$A$4:$B$123,2,0),"-")</f>
        <v>INSPEÇÃO</v>
      </c>
    </row>
    <row r="7424" spans="1:30" x14ac:dyDescent="0.3">
      <c r="A7424" t="s">
        <v>2282</v>
      </c>
      <c r="B7424" t="s">
        <v>4679</v>
      </c>
      <c r="C7424" t="s">
        <v>11517</v>
      </c>
      <c r="D7424" t="s">
        <v>7064</v>
      </c>
      <c r="E7424" t="s">
        <v>7065</v>
      </c>
      <c r="F7424" t="s">
        <v>2285</v>
      </c>
      <c r="G7424" t="s">
        <v>1135</v>
      </c>
      <c r="H7424" t="s">
        <v>2275</v>
      </c>
      <c r="I7424" t="s">
        <v>1497</v>
      </c>
      <c r="J7424" t="s">
        <v>409</v>
      </c>
      <c r="K7424" t="s">
        <v>410</v>
      </c>
      <c r="L7424" t="s">
        <v>141</v>
      </c>
      <c r="M7424" t="s">
        <v>38</v>
      </c>
      <c r="N7424" t="s">
        <v>39</v>
      </c>
      <c r="O7424" s="23">
        <v>337</v>
      </c>
      <c r="P7424" s="9">
        <v>10.9</v>
      </c>
      <c r="Q7424" t="s">
        <v>40</v>
      </c>
      <c r="R7424">
        <v>108392</v>
      </c>
      <c r="S7424" s="9">
        <v>30.92</v>
      </c>
      <c r="T7424" s="26">
        <v>4.6900000000000004</v>
      </c>
      <c r="U7424" s="8">
        <v>145.01</v>
      </c>
      <c r="V7424" t="s">
        <v>11518</v>
      </c>
      <c r="W7424" t="s">
        <v>2276</v>
      </c>
      <c r="X7424" t="s">
        <v>42</v>
      </c>
      <c r="Y7424" t="s">
        <v>2277</v>
      </c>
      <c r="AA7424" s="1">
        <f t="shared" si="781"/>
        <v>46091</v>
      </c>
      <c r="AB7424" s="2">
        <f t="shared" si="782"/>
        <v>3</v>
      </c>
      <c r="AC7424" s="2">
        <f t="shared" si="783"/>
        <v>2026</v>
      </c>
      <c r="AD7424" s="2" t="str">
        <f>IFERROR(VLOOKUP(A7424,'Aux Área'!$A$4:$B$123,2,0),"-")</f>
        <v>INSPEÇÃO</v>
      </c>
    </row>
    <row r="7425" spans="1:30" x14ac:dyDescent="0.3">
      <c r="A7425" t="s">
        <v>2638</v>
      </c>
      <c r="B7425" t="s">
        <v>4593</v>
      </c>
      <c r="C7425" t="s">
        <v>11519</v>
      </c>
      <c r="D7425" t="s">
        <v>4358</v>
      </c>
      <c r="E7425" t="s">
        <v>4359</v>
      </c>
      <c r="F7425" t="s">
        <v>2641</v>
      </c>
      <c r="G7425" t="s">
        <v>1135</v>
      </c>
      <c r="H7425" t="s">
        <v>2275</v>
      </c>
      <c r="I7425" t="s">
        <v>1497</v>
      </c>
      <c r="J7425" t="s">
        <v>275</v>
      </c>
      <c r="K7425" t="s">
        <v>276</v>
      </c>
      <c r="L7425" t="s">
        <v>124</v>
      </c>
      <c r="M7425" t="s">
        <v>38</v>
      </c>
      <c r="N7425" t="s">
        <v>39</v>
      </c>
      <c r="O7425" s="10">
        <v>425</v>
      </c>
      <c r="P7425" s="24">
        <v>9.0299999999999994</v>
      </c>
      <c r="Q7425" t="s">
        <v>40</v>
      </c>
      <c r="R7425">
        <v>116056</v>
      </c>
      <c r="S7425" s="9">
        <v>47.08</v>
      </c>
      <c r="T7425" s="26">
        <v>4.79</v>
      </c>
      <c r="U7425" s="8">
        <v>225.51</v>
      </c>
      <c r="V7425" t="s">
        <v>11520</v>
      </c>
      <c r="W7425" t="s">
        <v>2276</v>
      </c>
      <c r="X7425" t="s">
        <v>42</v>
      </c>
      <c r="Y7425" t="s">
        <v>2277</v>
      </c>
      <c r="AA7425" s="1">
        <f t="shared" si="781"/>
        <v>46091</v>
      </c>
      <c r="AB7425" s="2">
        <f t="shared" si="782"/>
        <v>3</v>
      </c>
      <c r="AC7425" s="2">
        <f t="shared" si="783"/>
        <v>2026</v>
      </c>
      <c r="AD7425" s="2" t="str">
        <f>IFERROR(VLOOKUP(A7425,'Aux Área'!$A$4:$B$123,2,0),"-")</f>
        <v>INSPEÇÃO</v>
      </c>
    </row>
    <row r="7426" spans="1:30" x14ac:dyDescent="0.3">
      <c r="A7426" t="s">
        <v>2306</v>
      </c>
      <c r="B7426" t="s">
        <v>4613</v>
      </c>
      <c r="C7426" t="s">
        <v>11521</v>
      </c>
      <c r="D7426" t="s">
        <v>3212</v>
      </c>
      <c r="E7426" t="s">
        <v>3213</v>
      </c>
      <c r="F7426" t="s">
        <v>2309</v>
      </c>
      <c r="G7426" t="s">
        <v>1135</v>
      </c>
      <c r="H7426" t="s">
        <v>2275</v>
      </c>
      <c r="I7426" t="s">
        <v>1497</v>
      </c>
      <c r="J7426" t="s">
        <v>1665</v>
      </c>
      <c r="K7426" t="s">
        <v>1666</v>
      </c>
      <c r="L7426" t="s">
        <v>301</v>
      </c>
      <c r="M7426" t="s">
        <v>38</v>
      </c>
      <c r="N7426" t="s">
        <v>39</v>
      </c>
      <c r="O7426" s="23">
        <v>476</v>
      </c>
      <c r="P7426" s="9">
        <v>10.62</v>
      </c>
      <c r="Q7426" t="s">
        <v>40</v>
      </c>
      <c r="R7426">
        <v>125634</v>
      </c>
      <c r="S7426" s="9">
        <v>44.82</v>
      </c>
      <c r="T7426" s="26">
        <v>4.6900000000000004</v>
      </c>
      <c r="U7426" s="8">
        <v>210.21</v>
      </c>
      <c r="V7426" t="s">
        <v>11522</v>
      </c>
      <c r="W7426" t="s">
        <v>2276</v>
      </c>
      <c r="X7426" t="s">
        <v>42</v>
      </c>
      <c r="Y7426" t="s">
        <v>2277</v>
      </c>
      <c r="AA7426" s="1">
        <f t="shared" si="781"/>
        <v>46091</v>
      </c>
      <c r="AB7426" s="2">
        <f t="shared" si="782"/>
        <v>3</v>
      </c>
      <c r="AC7426" s="2">
        <f t="shared" si="783"/>
        <v>2026</v>
      </c>
      <c r="AD7426" s="2" t="str">
        <f>IFERROR(VLOOKUP(A7426,'Aux Área'!$A$4:$B$123,2,0),"-")</f>
        <v>INSPEÇÃO</v>
      </c>
    </row>
    <row r="7427" spans="1:30" x14ac:dyDescent="0.3">
      <c r="A7427" t="s">
        <v>2278</v>
      </c>
      <c r="B7427" t="s">
        <v>4664</v>
      </c>
      <c r="C7427" t="s">
        <v>11523</v>
      </c>
      <c r="D7427" t="s">
        <v>3208</v>
      </c>
      <c r="E7427" t="s">
        <v>3209</v>
      </c>
      <c r="F7427" t="s">
        <v>2281</v>
      </c>
      <c r="G7427" t="s">
        <v>1135</v>
      </c>
      <c r="H7427" t="s">
        <v>2275</v>
      </c>
      <c r="I7427" t="s">
        <v>1497</v>
      </c>
      <c r="J7427" t="s">
        <v>169</v>
      </c>
      <c r="K7427" t="s">
        <v>170</v>
      </c>
      <c r="L7427" t="s">
        <v>124</v>
      </c>
      <c r="M7427" t="s">
        <v>38</v>
      </c>
      <c r="N7427" t="s">
        <v>39</v>
      </c>
      <c r="O7427" s="23">
        <v>501</v>
      </c>
      <c r="P7427" s="9">
        <v>10.72</v>
      </c>
      <c r="Q7427" t="s">
        <v>40</v>
      </c>
      <c r="R7427">
        <v>129583</v>
      </c>
      <c r="S7427" s="9">
        <v>46.73</v>
      </c>
      <c r="T7427" s="26">
        <v>4.8899999999999997</v>
      </c>
      <c r="U7427" s="8">
        <v>228.51</v>
      </c>
      <c r="V7427" t="s">
        <v>41</v>
      </c>
      <c r="W7427" t="s">
        <v>2276</v>
      </c>
      <c r="X7427" t="s">
        <v>42</v>
      </c>
      <c r="Y7427" t="s">
        <v>2277</v>
      </c>
      <c r="AA7427" s="1">
        <f t="shared" si="781"/>
        <v>46091</v>
      </c>
      <c r="AB7427" s="2">
        <f t="shared" si="782"/>
        <v>3</v>
      </c>
      <c r="AC7427" s="2">
        <f t="shared" si="783"/>
        <v>2026</v>
      </c>
      <c r="AD7427" s="2" t="str">
        <f>IFERROR(VLOOKUP(A7427,'Aux Área'!$A$4:$B$123,2,0),"-")</f>
        <v>INSPEÇÃO</v>
      </c>
    </row>
    <row r="7428" spans="1:30" x14ac:dyDescent="0.3">
      <c r="A7428" t="s">
        <v>2260</v>
      </c>
      <c r="B7428" t="s">
        <v>113</v>
      </c>
      <c r="C7428" t="s">
        <v>11524</v>
      </c>
      <c r="D7428" t="s">
        <v>3005</v>
      </c>
      <c r="E7428" t="s">
        <v>3006</v>
      </c>
      <c r="F7428" t="s">
        <v>2262</v>
      </c>
      <c r="G7428" t="s">
        <v>35</v>
      </c>
      <c r="H7428" t="s">
        <v>2263</v>
      </c>
      <c r="I7428" t="s">
        <v>2186</v>
      </c>
      <c r="J7428" t="s">
        <v>409</v>
      </c>
      <c r="K7428" t="s">
        <v>410</v>
      </c>
      <c r="L7428" t="s">
        <v>141</v>
      </c>
      <c r="M7428" t="s">
        <v>38</v>
      </c>
      <c r="N7428" t="s">
        <v>668</v>
      </c>
      <c r="O7428" s="23">
        <v>828</v>
      </c>
      <c r="P7428" s="9">
        <v>14.64</v>
      </c>
      <c r="Q7428" t="s">
        <v>40</v>
      </c>
      <c r="R7428">
        <v>108996</v>
      </c>
      <c r="S7428" s="9">
        <v>56.57</v>
      </c>
      <c r="T7428" s="26">
        <v>6.79</v>
      </c>
      <c r="U7428" s="8">
        <v>384.11</v>
      </c>
      <c r="V7428" t="s">
        <v>11525</v>
      </c>
      <c r="W7428" t="s">
        <v>2007</v>
      </c>
      <c r="X7428" t="s">
        <v>42</v>
      </c>
      <c r="Y7428" t="s">
        <v>1740</v>
      </c>
      <c r="AA7428" s="1">
        <f t="shared" si="781"/>
        <v>46091</v>
      </c>
      <c r="AB7428" s="2">
        <f t="shared" si="782"/>
        <v>3</v>
      </c>
      <c r="AC7428" s="2">
        <f t="shared" si="783"/>
        <v>2026</v>
      </c>
      <c r="AD7428" s="2" t="str">
        <f>IFERROR(VLOOKUP(A7428,'Aux Área'!$A$4:$B$123,2,0),"-")</f>
        <v>INSPEÇÃO</v>
      </c>
    </row>
    <row r="7429" spans="1:30" x14ac:dyDescent="0.3">
      <c r="A7429" t="s">
        <v>2181</v>
      </c>
      <c r="B7429" t="s">
        <v>4595</v>
      </c>
      <c r="C7429" t="s">
        <v>11526</v>
      </c>
      <c r="D7429" t="s">
        <v>9279</v>
      </c>
      <c r="E7429" t="s">
        <v>9280</v>
      </c>
      <c r="F7429" t="s">
        <v>2184</v>
      </c>
      <c r="G7429" t="s">
        <v>1135</v>
      </c>
      <c r="H7429" t="s">
        <v>2185</v>
      </c>
      <c r="I7429" t="s">
        <v>2186</v>
      </c>
      <c r="J7429" t="s">
        <v>241</v>
      </c>
      <c r="K7429" t="s">
        <v>242</v>
      </c>
      <c r="L7429" t="s">
        <v>110</v>
      </c>
      <c r="M7429" t="s">
        <v>38</v>
      </c>
      <c r="N7429" t="s">
        <v>668</v>
      </c>
      <c r="O7429" s="23">
        <v>574</v>
      </c>
      <c r="P7429" s="9">
        <v>11.98</v>
      </c>
      <c r="Q7429" t="s">
        <v>40</v>
      </c>
      <c r="R7429">
        <v>137225</v>
      </c>
      <c r="S7429" s="9">
        <v>47.92</v>
      </c>
      <c r="T7429" s="26">
        <v>7.2409999999999997</v>
      </c>
      <c r="U7429" s="8">
        <v>346.97</v>
      </c>
      <c r="V7429" t="s">
        <v>41</v>
      </c>
      <c r="W7429" t="s">
        <v>2007</v>
      </c>
      <c r="X7429" t="s">
        <v>42</v>
      </c>
      <c r="Y7429" t="s">
        <v>2188</v>
      </c>
      <c r="AA7429" s="1">
        <f t="shared" si="781"/>
        <v>46091</v>
      </c>
      <c r="AB7429" s="2">
        <f t="shared" si="782"/>
        <v>3</v>
      </c>
      <c r="AC7429" s="2">
        <f t="shared" si="783"/>
        <v>2026</v>
      </c>
      <c r="AD7429" s="2" t="str">
        <f>IFERROR(VLOOKUP(A7429,'Aux Área'!$A$4:$B$123,2,0),"-")</f>
        <v>INSPEÇÃO</v>
      </c>
    </row>
    <row r="7430" spans="1:30" x14ac:dyDescent="0.3">
      <c r="A7430" t="s">
        <v>2643</v>
      </c>
      <c r="B7430" t="s">
        <v>2307</v>
      </c>
      <c r="C7430" t="s">
        <v>11527</v>
      </c>
      <c r="D7430" t="s">
        <v>7196</v>
      </c>
      <c r="E7430" t="s">
        <v>7197</v>
      </c>
      <c r="F7430" t="s">
        <v>2646</v>
      </c>
      <c r="G7430" t="s">
        <v>1300</v>
      </c>
      <c r="H7430" t="s">
        <v>1301</v>
      </c>
      <c r="I7430" t="s">
        <v>37</v>
      </c>
      <c r="J7430" t="s">
        <v>122</v>
      </c>
      <c r="K7430" t="s">
        <v>123</v>
      </c>
      <c r="L7430" t="s">
        <v>124</v>
      </c>
      <c r="M7430" t="s">
        <v>38</v>
      </c>
      <c r="N7430" t="s">
        <v>39</v>
      </c>
      <c r="O7430" s="23">
        <v>250</v>
      </c>
      <c r="P7430" s="9">
        <v>9.16</v>
      </c>
      <c r="Q7430" t="s">
        <v>40</v>
      </c>
      <c r="R7430">
        <v>122446</v>
      </c>
      <c r="S7430" s="9">
        <v>27.3</v>
      </c>
      <c r="T7430" s="26">
        <v>4.8899999999999997</v>
      </c>
      <c r="U7430" s="8">
        <v>133.5</v>
      </c>
      <c r="V7430" t="s">
        <v>112</v>
      </c>
      <c r="W7430" t="s">
        <v>2276</v>
      </c>
      <c r="X7430" t="s">
        <v>42</v>
      </c>
      <c r="Y7430" t="s">
        <v>2277</v>
      </c>
      <c r="AA7430" s="1">
        <f t="shared" si="781"/>
        <v>46091</v>
      </c>
      <c r="AB7430" s="2">
        <f t="shared" si="782"/>
        <v>3</v>
      </c>
      <c r="AC7430" s="2">
        <f t="shared" si="783"/>
        <v>2026</v>
      </c>
      <c r="AD7430" s="2" t="str">
        <f>IFERROR(VLOOKUP(A7430,'Aux Área'!$A$4:$B$123,2,0),"-")</f>
        <v>INSPEÇÃO</v>
      </c>
    </row>
    <row r="7431" spans="1:30" x14ac:dyDescent="0.3">
      <c r="A7431" t="s">
        <v>52</v>
      </c>
      <c r="B7431" t="s">
        <v>1449</v>
      </c>
      <c r="C7431" t="s">
        <v>11528</v>
      </c>
      <c r="D7431" t="s">
        <v>3197</v>
      </c>
      <c r="E7431" t="s">
        <v>3198</v>
      </c>
      <c r="F7431" t="s">
        <v>53</v>
      </c>
      <c r="G7431" t="s">
        <v>35</v>
      </c>
      <c r="H7431" t="s">
        <v>36</v>
      </c>
      <c r="I7431" t="s">
        <v>37</v>
      </c>
      <c r="J7431" t="s">
        <v>356</v>
      </c>
      <c r="K7431" t="s">
        <v>357</v>
      </c>
      <c r="L7431" t="s">
        <v>124</v>
      </c>
      <c r="M7431" t="s">
        <v>38</v>
      </c>
      <c r="N7431" t="s">
        <v>39</v>
      </c>
      <c r="O7431" s="23">
        <v>369</v>
      </c>
      <c r="P7431" s="9">
        <v>12.81</v>
      </c>
      <c r="Q7431" t="s">
        <v>40</v>
      </c>
      <c r="R7431">
        <v>74063</v>
      </c>
      <c r="S7431" s="9">
        <v>28.8</v>
      </c>
      <c r="T7431" s="26">
        <v>4.79</v>
      </c>
      <c r="U7431" s="8">
        <v>137.94999999999999</v>
      </c>
      <c r="V7431" t="s">
        <v>11529</v>
      </c>
      <c r="W7431" t="s">
        <v>2007</v>
      </c>
      <c r="X7431" t="s">
        <v>42</v>
      </c>
      <c r="Y7431" t="s">
        <v>1740</v>
      </c>
      <c r="AA7431" s="1">
        <f t="shared" si="781"/>
        <v>46091</v>
      </c>
      <c r="AB7431" s="2">
        <f t="shared" si="782"/>
        <v>3</v>
      </c>
      <c r="AC7431" s="2">
        <f t="shared" si="783"/>
        <v>2026</v>
      </c>
      <c r="AD7431" s="2" t="str">
        <f>IFERROR(VLOOKUP(A7431,'Aux Área'!$A$4:$B$123,2,0),"-")</f>
        <v>OPERAÇÃO</v>
      </c>
    </row>
    <row r="7432" spans="1:30" x14ac:dyDescent="0.3">
      <c r="A7432" t="s">
        <v>3092</v>
      </c>
      <c r="B7432" t="s">
        <v>4774</v>
      </c>
      <c r="C7432" t="s">
        <v>11530</v>
      </c>
      <c r="D7432" t="s">
        <v>9771</v>
      </c>
      <c r="E7432" t="s">
        <v>9666</v>
      </c>
      <c r="F7432" t="s">
        <v>3594</v>
      </c>
      <c r="G7432" t="s">
        <v>1135</v>
      </c>
      <c r="H7432" t="s">
        <v>2275</v>
      </c>
      <c r="I7432" t="s">
        <v>1497</v>
      </c>
      <c r="J7432" t="s">
        <v>188</v>
      </c>
      <c r="K7432" t="s">
        <v>189</v>
      </c>
      <c r="L7432" t="s">
        <v>190</v>
      </c>
      <c r="M7432" t="s">
        <v>38</v>
      </c>
      <c r="N7432" t="s">
        <v>39</v>
      </c>
      <c r="O7432" s="23">
        <v>374</v>
      </c>
      <c r="P7432" s="9">
        <v>9.15</v>
      </c>
      <c r="Q7432" t="s">
        <v>40</v>
      </c>
      <c r="R7432">
        <v>108538</v>
      </c>
      <c r="S7432" s="9">
        <v>40.880000000000003</v>
      </c>
      <c r="T7432" s="26">
        <v>4.99</v>
      </c>
      <c r="U7432" s="8">
        <v>203.99</v>
      </c>
      <c r="V7432" t="s">
        <v>112</v>
      </c>
      <c r="W7432" t="s">
        <v>2276</v>
      </c>
      <c r="X7432" t="s">
        <v>42</v>
      </c>
      <c r="Y7432" t="s">
        <v>2277</v>
      </c>
      <c r="AA7432" s="1">
        <f t="shared" si="781"/>
        <v>46091</v>
      </c>
      <c r="AB7432" s="2">
        <f t="shared" si="782"/>
        <v>3</v>
      </c>
      <c r="AC7432" s="2">
        <f t="shared" si="783"/>
        <v>2026</v>
      </c>
      <c r="AD7432" s="2" t="str">
        <f>IFERROR(VLOOKUP(A7432,'Aux Área'!$A$4:$B$123,2,0),"-")</f>
        <v>INSPEÇÃO</v>
      </c>
    </row>
    <row r="7433" spans="1:30" x14ac:dyDescent="0.3">
      <c r="A7433" t="s">
        <v>54</v>
      </c>
      <c r="B7433" t="s">
        <v>319</v>
      </c>
      <c r="C7433" t="s">
        <v>11531</v>
      </c>
      <c r="D7433" t="s">
        <v>1480</v>
      </c>
      <c r="E7433" t="s">
        <v>1481</v>
      </c>
      <c r="F7433" t="s">
        <v>55</v>
      </c>
      <c r="G7433" t="s">
        <v>35</v>
      </c>
      <c r="H7433" t="s">
        <v>36</v>
      </c>
      <c r="I7433" t="s">
        <v>37</v>
      </c>
      <c r="J7433" t="s">
        <v>1511</v>
      </c>
      <c r="K7433" t="s">
        <v>1512</v>
      </c>
      <c r="L7433" t="s">
        <v>1513</v>
      </c>
      <c r="M7433" t="s">
        <v>1514</v>
      </c>
      <c r="N7433" t="s">
        <v>39</v>
      </c>
      <c r="O7433" s="23">
        <v>341</v>
      </c>
      <c r="P7433" s="9">
        <v>9.1199999999999992</v>
      </c>
      <c r="Q7433" t="s">
        <v>40</v>
      </c>
      <c r="R7433">
        <v>43287</v>
      </c>
      <c r="S7433" s="9">
        <v>37.4</v>
      </c>
      <c r="T7433" s="26">
        <v>4.6900000000000004</v>
      </c>
      <c r="U7433" s="8">
        <v>175.41</v>
      </c>
      <c r="V7433" t="s">
        <v>11532</v>
      </c>
      <c r="W7433" t="s">
        <v>2007</v>
      </c>
      <c r="X7433" t="s">
        <v>42</v>
      </c>
      <c r="Y7433" t="s">
        <v>1740</v>
      </c>
      <c r="AA7433" s="1">
        <f t="shared" si="781"/>
        <v>46091</v>
      </c>
      <c r="AB7433" s="2">
        <f t="shared" si="782"/>
        <v>3</v>
      </c>
      <c r="AC7433" s="2">
        <f t="shared" si="783"/>
        <v>2026</v>
      </c>
      <c r="AD7433" s="2" t="str">
        <f>IFERROR(VLOOKUP(A7433,'Aux Área'!$A$4:$B$123,2,0),"-")</f>
        <v>ENGENHARIA</v>
      </c>
    </row>
    <row r="7434" spans="1:30" x14ac:dyDescent="0.3">
      <c r="A7434" t="s">
        <v>62</v>
      </c>
      <c r="B7434" t="s">
        <v>1455</v>
      </c>
      <c r="C7434" t="s">
        <v>11533</v>
      </c>
      <c r="D7434" t="s">
        <v>158</v>
      </c>
      <c r="E7434" t="s">
        <v>159</v>
      </c>
      <c r="F7434" t="s">
        <v>63</v>
      </c>
      <c r="G7434" t="s">
        <v>35</v>
      </c>
      <c r="H7434" t="s">
        <v>36</v>
      </c>
      <c r="I7434" t="s">
        <v>37</v>
      </c>
      <c r="J7434" t="s">
        <v>10485</v>
      </c>
      <c r="K7434" t="s">
        <v>527</v>
      </c>
      <c r="L7434" t="s">
        <v>124</v>
      </c>
      <c r="M7434" t="s">
        <v>38</v>
      </c>
      <c r="N7434" t="s">
        <v>39</v>
      </c>
      <c r="O7434" s="23">
        <v>261</v>
      </c>
      <c r="P7434" s="9">
        <v>8.9</v>
      </c>
      <c r="Q7434" t="s">
        <v>40</v>
      </c>
      <c r="R7434">
        <v>67619</v>
      </c>
      <c r="S7434" s="9">
        <v>29.32</v>
      </c>
      <c r="T7434" s="26">
        <v>4.9909999999999997</v>
      </c>
      <c r="U7434" s="8">
        <v>146.34</v>
      </c>
      <c r="V7434" t="s">
        <v>11534</v>
      </c>
      <c r="W7434" t="s">
        <v>2007</v>
      </c>
      <c r="X7434" t="s">
        <v>42</v>
      </c>
      <c r="Y7434" t="s">
        <v>1740</v>
      </c>
      <c r="AA7434" s="1">
        <f t="shared" si="781"/>
        <v>46091</v>
      </c>
      <c r="AB7434" s="2">
        <f t="shared" si="782"/>
        <v>3</v>
      </c>
      <c r="AC7434" s="2">
        <f t="shared" si="783"/>
        <v>2026</v>
      </c>
      <c r="AD7434" s="2" t="str">
        <f>IFERROR(VLOOKUP(A7434,'Aux Área'!$A$4:$B$123,2,0),"-")</f>
        <v>CONSERVA</v>
      </c>
    </row>
    <row r="7435" spans="1:30" x14ac:dyDescent="0.3">
      <c r="A7435" t="s">
        <v>2494</v>
      </c>
      <c r="B7435" t="s">
        <v>2495</v>
      </c>
      <c r="C7435" t="s">
        <v>11535</v>
      </c>
      <c r="D7435" t="s">
        <v>6326</v>
      </c>
      <c r="E7435" t="s">
        <v>6327</v>
      </c>
      <c r="F7435" t="s">
        <v>2497</v>
      </c>
      <c r="G7435" t="s">
        <v>659</v>
      </c>
      <c r="H7435" t="s">
        <v>2215</v>
      </c>
      <c r="I7435" t="s">
        <v>667</v>
      </c>
      <c r="J7435" t="s">
        <v>1122</v>
      </c>
      <c r="K7435" t="s">
        <v>1123</v>
      </c>
      <c r="L7435" t="s">
        <v>110</v>
      </c>
      <c r="M7435" t="s">
        <v>38</v>
      </c>
      <c r="N7435" t="s">
        <v>668</v>
      </c>
      <c r="O7435" s="23">
        <v>345</v>
      </c>
      <c r="P7435" s="9">
        <v>5.66</v>
      </c>
      <c r="Q7435" t="s">
        <v>40</v>
      </c>
      <c r="R7435">
        <v>15055</v>
      </c>
      <c r="S7435" s="9">
        <v>61</v>
      </c>
      <c r="T7435" s="26">
        <v>7.99</v>
      </c>
      <c r="U7435" s="8">
        <v>487.39</v>
      </c>
      <c r="V7435" t="s">
        <v>41</v>
      </c>
      <c r="W7435" t="s">
        <v>2007</v>
      </c>
      <c r="X7435" t="s">
        <v>42</v>
      </c>
      <c r="Y7435" t="s">
        <v>1740</v>
      </c>
      <c r="AA7435" s="1">
        <f t="shared" si="781"/>
        <v>46091</v>
      </c>
      <c r="AB7435" s="2">
        <f t="shared" si="782"/>
        <v>3</v>
      </c>
      <c r="AC7435" s="2">
        <f t="shared" si="783"/>
        <v>2026</v>
      </c>
      <c r="AD7435" s="2" t="str">
        <f>IFERROR(VLOOKUP(A7435,'Aux Área'!$A$4:$B$123,2,0),"-")</f>
        <v>APH</v>
      </c>
    </row>
    <row r="7436" spans="1:30" x14ac:dyDescent="0.3">
      <c r="A7436" t="s">
        <v>2655</v>
      </c>
      <c r="B7436" t="s">
        <v>10768</v>
      </c>
      <c r="C7436" t="s">
        <v>11536</v>
      </c>
      <c r="D7436" t="s">
        <v>1619</v>
      </c>
      <c r="E7436" t="s">
        <v>1620</v>
      </c>
      <c r="F7436" t="s">
        <v>3605</v>
      </c>
      <c r="G7436" t="s">
        <v>1635</v>
      </c>
      <c r="H7436" t="s">
        <v>2635</v>
      </c>
      <c r="I7436" t="s">
        <v>37</v>
      </c>
      <c r="J7436" t="s">
        <v>370</v>
      </c>
      <c r="K7436" t="s">
        <v>371</v>
      </c>
      <c r="L7436" t="s">
        <v>124</v>
      </c>
      <c r="M7436" t="s">
        <v>38</v>
      </c>
      <c r="N7436" t="s">
        <v>39</v>
      </c>
      <c r="O7436" s="23">
        <v>283</v>
      </c>
      <c r="P7436" s="9">
        <v>8.08</v>
      </c>
      <c r="Q7436" t="s">
        <v>40</v>
      </c>
      <c r="R7436">
        <v>21202</v>
      </c>
      <c r="S7436" s="9">
        <v>35.03</v>
      </c>
      <c r="T7436" s="26">
        <v>4.99</v>
      </c>
      <c r="U7436" s="8">
        <v>174.81</v>
      </c>
      <c r="V7436" t="s">
        <v>11537</v>
      </c>
      <c r="W7436" t="s">
        <v>2007</v>
      </c>
      <c r="X7436" t="s">
        <v>42</v>
      </c>
      <c r="Y7436" t="s">
        <v>6209</v>
      </c>
      <c r="AA7436" s="1">
        <f t="shared" si="781"/>
        <v>46091</v>
      </c>
      <c r="AB7436" s="2">
        <f t="shared" si="782"/>
        <v>3</v>
      </c>
      <c r="AC7436" s="2">
        <f t="shared" si="783"/>
        <v>2026</v>
      </c>
      <c r="AD7436" s="2" t="str">
        <f>IFERROR(VLOOKUP(A7436,'Aux Área'!$A$4:$B$123,2,0),"-")</f>
        <v>TI</v>
      </c>
    </row>
    <row r="7437" spans="1:30" x14ac:dyDescent="0.3">
      <c r="A7437" t="s">
        <v>1992</v>
      </c>
      <c r="B7437" t="s">
        <v>1993</v>
      </c>
      <c r="C7437" t="s">
        <v>11538</v>
      </c>
      <c r="D7437" t="s">
        <v>3597</v>
      </c>
      <c r="E7437" t="s">
        <v>3598</v>
      </c>
      <c r="F7437" t="s">
        <v>1995</v>
      </c>
      <c r="G7437" t="s">
        <v>659</v>
      </c>
      <c r="H7437" t="s">
        <v>1996</v>
      </c>
      <c r="I7437" t="s">
        <v>1997</v>
      </c>
      <c r="J7437" t="s">
        <v>409</v>
      </c>
      <c r="K7437" t="s">
        <v>410</v>
      </c>
      <c r="L7437" t="s">
        <v>141</v>
      </c>
      <c r="M7437" t="s">
        <v>38</v>
      </c>
      <c r="N7437" t="s">
        <v>668</v>
      </c>
      <c r="O7437" s="23">
        <v>293</v>
      </c>
      <c r="P7437" s="9">
        <v>10.82</v>
      </c>
      <c r="Q7437" t="s">
        <v>40</v>
      </c>
      <c r="R7437">
        <v>27094</v>
      </c>
      <c r="S7437" s="9">
        <v>27.09</v>
      </c>
      <c r="T7437" s="26">
        <v>14.978</v>
      </c>
      <c r="U7437" s="8">
        <v>405.76</v>
      </c>
      <c r="V7437" t="s">
        <v>11539</v>
      </c>
      <c r="W7437" t="s">
        <v>1985</v>
      </c>
      <c r="X7437" t="s">
        <v>42</v>
      </c>
      <c r="Y7437" t="s">
        <v>1986</v>
      </c>
      <c r="AA7437" s="1">
        <f t="shared" si="781"/>
        <v>46091</v>
      </c>
      <c r="AB7437" s="2">
        <f t="shared" si="782"/>
        <v>3</v>
      </c>
      <c r="AC7437" s="2">
        <f t="shared" si="783"/>
        <v>2026</v>
      </c>
      <c r="AD7437" s="2" t="str">
        <f>IFERROR(VLOOKUP(A7437,'Aux Área'!$A$4:$B$123,2,0),"-")</f>
        <v>PESADOS</v>
      </c>
    </row>
    <row r="7438" spans="1:30" x14ac:dyDescent="0.3">
      <c r="A7438" t="s">
        <v>2691</v>
      </c>
      <c r="B7438" t="s">
        <v>2692</v>
      </c>
      <c r="C7438" t="s">
        <v>11540</v>
      </c>
      <c r="D7438" t="s">
        <v>2142</v>
      </c>
      <c r="E7438" t="s">
        <v>2143</v>
      </c>
      <c r="F7438" t="s">
        <v>5979</v>
      </c>
      <c r="G7438" t="s">
        <v>1635</v>
      </c>
      <c r="H7438" t="s">
        <v>2635</v>
      </c>
      <c r="I7438" t="s">
        <v>37</v>
      </c>
      <c r="J7438" t="s">
        <v>165</v>
      </c>
      <c r="K7438" t="s">
        <v>166</v>
      </c>
      <c r="L7438" t="s">
        <v>167</v>
      </c>
      <c r="M7438" t="s">
        <v>38</v>
      </c>
      <c r="N7438" t="s">
        <v>39</v>
      </c>
      <c r="O7438" s="23">
        <v>308</v>
      </c>
      <c r="P7438" s="9">
        <v>8.61</v>
      </c>
      <c r="Q7438" t="s">
        <v>40</v>
      </c>
      <c r="R7438">
        <v>19654</v>
      </c>
      <c r="S7438" s="9">
        <v>35.76</v>
      </c>
      <c r="T7438" s="26">
        <v>4.99</v>
      </c>
      <c r="U7438" s="8">
        <v>178.44</v>
      </c>
      <c r="V7438" t="s">
        <v>112</v>
      </c>
      <c r="W7438" t="s">
        <v>2007</v>
      </c>
      <c r="X7438" t="s">
        <v>42</v>
      </c>
      <c r="Y7438" t="s">
        <v>1740</v>
      </c>
      <c r="AA7438" s="1">
        <f t="shared" si="781"/>
        <v>46091</v>
      </c>
      <c r="AB7438" s="2">
        <f t="shared" si="782"/>
        <v>3</v>
      </c>
      <c r="AC7438" s="2">
        <f t="shared" si="783"/>
        <v>2026</v>
      </c>
      <c r="AD7438" s="2" t="str">
        <f>IFERROR(VLOOKUP(A7438,'Aux Área'!$A$4:$B$123,2,0),"-")</f>
        <v>TI</v>
      </c>
    </row>
    <row r="7439" spans="1:30" x14ac:dyDescent="0.3">
      <c r="A7439" t="s">
        <v>9674</v>
      </c>
      <c r="B7439" t="s">
        <v>10327</v>
      </c>
      <c r="C7439" t="s">
        <v>11541</v>
      </c>
      <c r="D7439" t="s">
        <v>10329</v>
      </c>
      <c r="E7439" t="s">
        <v>9675</v>
      </c>
      <c r="F7439" t="s">
        <v>15506</v>
      </c>
      <c r="G7439" t="s">
        <v>1300</v>
      </c>
      <c r="H7439" t="s">
        <v>9676</v>
      </c>
      <c r="I7439" t="s">
        <v>37</v>
      </c>
      <c r="J7439" t="s">
        <v>241</v>
      </c>
      <c r="K7439" t="s">
        <v>242</v>
      </c>
      <c r="L7439" t="s">
        <v>110</v>
      </c>
      <c r="M7439" t="s">
        <v>38</v>
      </c>
      <c r="N7439" t="s">
        <v>111</v>
      </c>
      <c r="O7439" s="23">
        <v>414</v>
      </c>
      <c r="P7439" s="9">
        <v>10.95</v>
      </c>
      <c r="Q7439" t="s">
        <v>40</v>
      </c>
      <c r="R7439">
        <v>48450</v>
      </c>
      <c r="S7439" s="9">
        <v>37.82</v>
      </c>
      <c r="T7439" s="26">
        <v>4.79</v>
      </c>
      <c r="U7439" s="8">
        <v>181.14</v>
      </c>
      <c r="V7439" t="s">
        <v>41</v>
      </c>
      <c r="W7439" t="s">
        <v>2007</v>
      </c>
      <c r="X7439" t="s">
        <v>42</v>
      </c>
      <c r="Y7439" t="s">
        <v>6209</v>
      </c>
      <c r="AA7439" s="1">
        <f t="shared" si="781"/>
        <v>46091</v>
      </c>
      <c r="AB7439" s="2">
        <f t="shared" si="782"/>
        <v>3</v>
      </c>
      <c r="AC7439" s="2">
        <f t="shared" si="783"/>
        <v>2026</v>
      </c>
      <c r="AD7439" s="2" t="str">
        <f>IFERROR(VLOOKUP(A7439,'Aux Área'!$A$4:$B$123,2,0),"-")</f>
        <v>TI</v>
      </c>
    </row>
    <row r="7440" spans="1:30" x14ac:dyDescent="0.3">
      <c r="A7440" t="s">
        <v>1702</v>
      </c>
      <c r="B7440" t="s">
        <v>209</v>
      </c>
      <c r="C7440" t="s">
        <v>11542</v>
      </c>
      <c r="D7440" t="s">
        <v>1225</v>
      </c>
      <c r="E7440" t="s">
        <v>1226</v>
      </c>
      <c r="F7440" t="s">
        <v>653</v>
      </c>
      <c r="G7440" t="s">
        <v>1495</v>
      </c>
      <c r="H7440" t="s">
        <v>1704</v>
      </c>
      <c r="I7440" t="s">
        <v>1497</v>
      </c>
      <c r="J7440" t="s">
        <v>492</v>
      </c>
      <c r="K7440" t="s">
        <v>493</v>
      </c>
      <c r="L7440" t="s">
        <v>110</v>
      </c>
      <c r="M7440" t="s">
        <v>38</v>
      </c>
      <c r="N7440" t="s">
        <v>638</v>
      </c>
      <c r="O7440" s="23">
        <v>0</v>
      </c>
      <c r="P7440" s="9">
        <v>0</v>
      </c>
      <c r="Q7440" t="s">
        <v>40</v>
      </c>
      <c r="R7440">
        <v>0</v>
      </c>
      <c r="S7440" s="9">
        <v>219.16</v>
      </c>
      <c r="T7440" s="26">
        <v>6.99</v>
      </c>
      <c r="U7440" s="8">
        <v>1531.92</v>
      </c>
      <c r="V7440" t="s">
        <v>41</v>
      </c>
      <c r="W7440" t="s">
        <v>652</v>
      </c>
      <c r="X7440" t="s">
        <v>42</v>
      </c>
      <c r="Y7440" t="s">
        <v>653</v>
      </c>
      <c r="AA7440" s="1">
        <f t="shared" si="781"/>
        <v>46091</v>
      </c>
      <c r="AB7440" s="2">
        <f t="shared" si="782"/>
        <v>3</v>
      </c>
      <c r="AC7440" s="2">
        <f t="shared" si="783"/>
        <v>2026</v>
      </c>
      <c r="AD7440" s="2" t="str">
        <f>IFERROR(VLOOKUP(A7440,'Aux Área'!$A$4:$B$123,2,0),"-")</f>
        <v>SÃO PEDRO</v>
      </c>
    </row>
    <row r="7441" spans="1:30" x14ac:dyDescent="0.3">
      <c r="A7441" t="s">
        <v>2041</v>
      </c>
      <c r="B7441" t="s">
        <v>2042</v>
      </c>
      <c r="C7441" t="s">
        <v>11543</v>
      </c>
      <c r="D7441" t="s">
        <v>1297</v>
      </c>
      <c r="E7441" t="s">
        <v>2221</v>
      </c>
      <c r="F7441" t="s">
        <v>2044</v>
      </c>
      <c r="G7441" t="s">
        <v>659</v>
      </c>
      <c r="H7441" t="s">
        <v>1996</v>
      </c>
      <c r="I7441" t="s">
        <v>1997</v>
      </c>
      <c r="J7441" t="s">
        <v>231</v>
      </c>
      <c r="K7441" t="s">
        <v>232</v>
      </c>
      <c r="L7441" t="s">
        <v>217</v>
      </c>
      <c r="M7441" t="s">
        <v>38</v>
      </c>
      <c r="N7441" t="s">
        <v>668</v>
      </c>
      <c r="O7441" s="23">
        <v>539</v>
      </c>
      <c r="P7441" s="9">
        <v>6.76</v>
      </c>
      <c r="Q7441" t="s">
        <v>40</v>
      </c>
      <c r="R7441">
        <v>34929</v>
      </c>
      <c r="S7441" s="9">
        <v>79.7</v>
      </c>
      <c r="T7441" s="26">
        <v>7.99</v>
      </c>
      <c r="U7441" s="8">
        <v>636.84</v>
      </c>
      <c r="V7441" t="s">
        <v>11544</v>
      </c>
      <c r="W7441" t="s">
        <v>1985</v>
      </c>
      <c r="X7441" t="s">
        <v>42</v>
      </c>
      <c r="Y7441" t="s">
        <v>1986</v>
      </c>
      <c r="AA7441" s="1">
        <f t="shared" si="781"/>
        <v>46091</v>
      </c>
      <c r="AB7441" s="2">
        <f t="shared" si="782"/>
        <v>3</v>
      </c>
      <c r="AC7441" s="2">
        <f t="shared" si="783"/>
        <v>2026</v>
      </c>
      <c r="AD7441" s="2" t="str">
        <f>IFERROR(VLOOKUP(A7441,'Aux Área'!$A$4:$B$123,2,0),"-")</f>
        <v>PESADOS</v>
      </c>
    </row>
    <row r="7442" spans="1:30" x14ac:dyDescent="0.3">
      <c r="A7442" t="s">
        <v>58</v>
      </c>
      <c r="B7442" t="s">
        <v>250</v>
      </c>
      <c r="C7442" t="s">
        <v>11545</v>
      </c>
      <c r="D7442" t="s">
        <v>87</v>
      </c>
      <c r="E7442" t="s">
        <v>88</v>
      </c>
      <c r="F7442" t="s">
        <v>59</v>
      </c>
      <c r="G7442" t="s">
        <v>35</v>
      </c>
      <c r="H7442" t="s">
        <v>36</v>
      </c>
      <c r="I7442" t="s">
        <v>37</v>
      </c>
      <c r="J7442" t="s">
        <v>356</v>
      </c>
      <c r="K7442" t="s">
        <v>357</v>
      </c>
      <c r="L7442" t="s">
        <v>124</v>
      </c>
      <c r="M7442" t="s">
        <v>38</v>
      </c>
      <c r="N7442" t="s">
        <v>39</v>
      </c>
      <c r="O7442" s="23">
        <v>187</v>
      </c>
      <c r="P7442" s="9">
        <v>8.4700000000000006</v>
      </c>
      <c r="Q7442" t="s">
        <v>40</v>
      </c>
      <c r="R7442">
        <v>84054</v>
      </c>
      <c r="S7442" s="9">
        <v>22.07</v>
      </c>
      <c r="T7442" s="26">
        <v>4.7919999999999998</v>
      </c>
      <c r="U7442" s="8">
        <v>105.76</v>
      </c>
      <c r="V7442" t="s">
        <v>11546</v>
      </c>
      <c r="W7442" t="s">
        <v>2007</v>
      </c>
      <c r="X7442" t="s">
        <v>42</v>
      </c>
      <c r="Y7442" t="s">
        <v>1740</v>
      </c>
      <c r="AA7442" s="1">
        <f t="shared" si="781"/>
        <v>46091</v>
      </c>
      <c r="AB7442" s="2">
        <f t="shared" si="782"/>
        <v>3</v>
      </c>
      <c r="AC7442" s="2">
        <f t="shared" si="783"/>
        <v>2026</v>
      </c>
      <c r="AD7442" s="2" t="str">
        <f>IFERROR(VLOOKUP(A7442,'Aux Área'!$A$4:$B$123,2,0),"-")</f>
        <v>CONSERVA</v>
      </c>
    </row>
    <row r="7443" spans="1:30" x14ac:dyDescent="0.3">
      <c r="A7443" t="s">
        <v>662</v>
      </c>
      <c r="B7443" t="s">
        <v>183</v>
      </c>
      <c r="C7443" t="s">
        <v>11547</v>
      </c>
      <c r="D7443" t="s">
        <v>1568</v>
      </c>
      <c r="E7443" t="s">
        <v>1569</v>
      </c>
      <c r="F7443" t="s">
        <v>653</v>
      </c>
      <c r="G7443" t="s">
        <v>1495</v>
      </c>
      <c r="H7443" t="s">
        <v>1571</v>
      </c>
      <c r="I7443" t="s">
        <v>1497</v>
      </c>
      <c r="J7443" t="s">
        <v>231</v>
      </c>
      <c r="K7443" t="s">
        <v>232</v>
      </c>
      <c r="L7443" t="s">
        <v>217</v>
      </c>
      <c r="M7443" t="s">
        <v>38</v>
      </c>
      <c r="N7443" t="s">
        <v>668</v>
      </c>
      <c r="O7443" s="23">
        <v>0</v>
      </c>
      <c r="P7443" s="9">
        <v>0</v>
      </c>
      <c r="Q7443" t="s">
        <v>40</v>
      </c>
      <c r="R7443">
        <v>0</v>
      </c>
      <c r="S7443" s="9">
        <v>122.01</v>
      </c>
      <c r="T7443" s="26">
        <v>7.99</v>
      </c>
      <c r="U7443" s="8">
        <v>974.86</v>
      </c>
      <c r="V7443" t="s">
        <v>11548</v>
      </c>
      <c r="W7443" t="s">
        <v>652</v>
      </c>
      <c r="X7443" t="s">
        <v>42</v>
      </c>
      <c r="Y7443" t="s">
        <v>653</v>
      </c>
      <c r="AA7443" s="1">
        <f t="shared" si="781"/>
        <v>46091</v>
      </c>
      <c r="AB7443" s="2">
        <f t="shared" si="782"/>
        <v>3</v>
      </c>
      <c r="AC7443" s="2">
        <f t="shared" si="783"/>
        <v>2026</v>
      </c>
      <c r="AD7443" s="2" t="str">
        <f>IFERROR(VLOOKUP(A7443,'Aux Área'!$A$4:$B$123,2,0),"-")</f>
        <v>SÃO PEDRO</v>
      </c>
    </row>
    <row r="7444" spans="1:30" x14ac:dyDescent="0.3">
      <c r="A7444" t="s">
        <v>662</v>
      </c>
      <c r="C7444" t="s">
        <v>11547</v>
      </c>
      <c r="F7444" t="s">
        <v>15689</v>
      </c>
      <c r="K7444" t="s">
        <v>232</v>
      </c>
      <c r="N7444" t="s">
        <v>15690</v>
      </c>
      <c r="O7444" s="23">
        <v>0</v>
      </c>
      <c r="P7444" s="23">
        <v>0</v>
      </c>
      <c r="Q7444" t="s">
        <v>40</v>
      </c>
      <c r="R7444">
        <v>0</v>
      </c>
      <c r="S7444">
        <v>11.03</v>
      </c>
      <c r="U7444" s="8">
        <v>36.409999999999997</v>
      </c>
      <c r="AA7444" s="1">
        <f t="shared" si="781"/>
        <v>46091</v>
      </c>
      <c r="AB7444" s="2">
        <f t="shared" si="782"/>
        <v>3</v>
      </c>
      <c r="AC7444" s="2">
        <f t="shared" si="783"/>
        <v>2026</v>
      </c>
      <c r="AD7444" s="2" t="str">
        <f>IFERROR(VLOOKUP(A7444,'Aux Área'!$A$4:$B$123,2,0),"-")</f>
        <v>SÃO PEDRO</v>
      </c>
    </row>
    <row r="7445" spans="1:30" x14ac:dyDescent="0.3">
      <c r="A7445" t="s">
        <v>68</v>
      </c>
      <c r="B7445" t="s">
        <v>296</v>
      </c>
      <c r="C7445" t="s">
        <v>11549</v>
      </c>
      <c r="D7445" t="s">
        <v>1562</v>
      </c>
      <c r="E7445" t="s">
        <v>1563</v>
      </c>
      <c r="F7445" t="s">
        <v>69</v>
      </c>
      <c r="G7445" t="s">
        <v>35</v>
      </c>
      <c r="H7445" t="s">
        <v>36</v>
      </c>
      <c r="I7445" t="s">
        <v>37</v>
      </c>
      <c r="J7445" t="s">
        <v>108</v>
      </c>
      <c r="K7445" t="s">
        <v>109</v>
      </c>
      <c r="L7445" t="s">
        <v>110</v>
      </c>
      <c r="M7445" t="s">
        <v>38</v>
      </c>
      <c r="N7445" t="s">
        <v>39</v>
      </c>
      <c r="O7445" s="10">
        <v>380</v>
      </c>
      <c r="P7445" s="24">
        <v>10.1</v>
      </c>
      <c r="Q7445" t="s">
        <v>40</v>
      </c>
      <c r="R7445" s="2">
        <v>49420</v>
      </c>
      <c r="S7445" s="9">
        <v>37.619999999999997</v>
      </c>
      <c r="T7445" s="26">
        <v>4.9909999999999997</v>
      </c>
      <c r="U7445" s="8">
        <v>187.77</v>
      </c>
      <c r="V7445" t="s">
        <v>11550</v>
      </c>
      <c r="W7445" t="s">
        <v>2007</v>
      </c>
      <c r="X7445" t="s">
        <v>42</v>
      </c>
      <c r="Y7445" t="s">
        <v>1740</v>
      </c>
      <c r="AA7445" s="1">
        <f t="shared" si="781"/>
        <v>46091</v>
      </c>
      <c r="AB7445" s="2">
        <f t="shared" si="782"/>
        <v>3</v>
      </c>
      <c r="AC7445" s="2">
        <f t="shared" si="783"/>
        <v>2026</v>
      </c>
      <c r="AD7445" s="2" t="str">
        <f>IFERROR(VLOOKUP(A7445,'Aux Área'!$A$4:$B$123,2,0),"-")</f>
        <v>OPERAÇÃO</v>
      </c>
    </row>
    <row r="7446" spans="1:30" x14ac:dyDescent="0.3">
      <c r="A7446" t="s">
        <v>2286</v>
      </c>
      <c r="B7446" t="s">
        <v>2287</v>
      </c>
      <c r="C7446" t="s">
        <v>11551</v>
      </c>
      <c r="D7446" t="s">
        <v>11552</v>
      </c>
      <c r="E7446" t="s">
        <v>11553</v>
      </c>
      <c r="F7446" t="s">
        <v>2289</v>
      </c>
      <c r="G7446" t="s">
        <v>1495</v>
      </c>
      <c r="H7446" t="s">
        <v>2020</v>
      </c>
      <c r="I7446" t="s">
        <v>2021</v>
      </c>
      <c r="J7446" t="s">
        <v>275</v>
      </c>
      <c r="K7446" t="s">
        <v>276</v>
      </c>
      <c r="L7446" t="s">
        <v>124</v>
      </c>
      <c r="M7446" t="s">
        <v>38</v>
      </c>
      <c r="N7446" t="s">
        <v>668</v>
      </c>
      <c r="O7446" s="23">
        <v>1340</v>
      </c>
      <c r="P7446" s="9">
        <v>2.4</v>
      </c>
      <c r="Q7446" t="s">
        <v>40</v>
      </c>
      <c r="R7446">
        <v>26110</v>
      </c>
      <c r="S7446" s="9">
        <v>558</v>
      </c>
      <c r="T7446" s="26">
        <v>7.29</v>
      </c>
      <c r="U7446" s="8">
        <v>4067.82</v>
      </c>
      <c r="V7446" t="s">
        <v>11554</v>
      </c>
      <c r="W7446" t="s">
        <v>1985</v>
      </c>
      <c r="X7446" t="s">
        <v>42</v>
      </c>
      <c r="Y7446" t="s">
        <v>1986</v>
      </c>
      <c r="AA7446" s="1">
        <f t="shared" si="781"/>
        <v>46091</v>
      </c>
      <c r="AB7446" s="2">
        <f t="shared" si="782"/>
        <v>3</v>
      </c>
      <c r="AC7446" s="2">
        <f t="shared" si="783"/>
        <v>2026</v>
      </c>
      <c r="AD7446" s="2" t="str">
        <f>IFERROR(VLOOKUP(A7446,'Aux Área'!$A$4:$B$123,2,0),"-")</f>
        <v>PESADOS</v>
      </c>
    </row>
    <row r="7447" spans="1:30" x14ac:dyDescent="0.3">
      <c r="A7447" t="s">
        <v>2286</v>
      </c>
      <c r="C7447" t="s">
        <v>15784</v>
      </c>
      <c r="F7447" t="s">
        <v>2289</v>
      </c>
      <c r="K7447" t="s">
        <v>276</v>
      </c>
      <c r="N7447" t="s">
        <v>15690</v>
      </c>
      <c r="O7447" t="s">
        <v>15244</v>
      </c>
      <c r="P7447" s="9" t="s">
        <v>15244</v>
      </c>
      <c r="Q7447" t="s">
        <v>40</v>
      </c>
      <c r="R7447" t="s">
        <v>15244</v>
      </c>
      <c r="S7447">
        <v>62.16</v>
      </c>
      <c r="U7447" s="8">
        <v>235.62</v>
      </c>
      <c r="AA7447" s="1">
        <f t="shared" si="781"/>
        <v>46091</v>
      </c>
      <c r="AB7447" s="2">
        <f t="shared" si="782"/>
        <v>3</v>
      </c>
      <c r="AC7447" s="2">
        <f t="shared" si="783"/>
        <v>2026</v>
      </c>
      <c r="AD7447" s="2" t="str">
        <f>IFERROR(VLOOKUP(A7447,'Aux Área'!$A$4:$B$123,2,0),"-")</f>
        <v>PESADOS</v>
      </c>
    </row>
    <row r="7448" spans="1:30" x14ac:dyDescent="0.3">
      <c r="A7448" t="s">
        <v>2314</v>
      </c>
      <c r="B7448" t="s">
        <v>4624</v>
      </c>
      <c r="C7448" t="s">
        <v>11555</v>
      </c>
      <c r="D7448" t="s">
        <v>9879</v>
      </c>
      <c r="E7448" t="s">
        <v>9667</v>
      </c>
      <c r="F7448" t="s">
        <v>2317</v>
      </c>
      <c r="G7448" t="s">
        <v>1300</v>
      </c>
      <c r="H7448" t="s">
        <v>1301</v>
      </c>
      <c r="I7448" t="s">
        <v>37</v>
      </c>
      <c r="J7448" t="s">
        <v>89</v>
      </c>
      <c r="K7448" t="s">
        <v>90</v>
      </c>
      <c r="L7448" t="s">
        <v>91</v>
      </c>
      <c r="M7448" t="s">
        <v>38</v>
      </c>
      <c r="N7448" t="s">
        <v>39</v>
      </c>
      <c r="O7448" s="23">
        <v>530</v>
      </c>
      <c r="P7448" s="9">
        <v>10.86</v>
      </c>
      <c r="Q7448" t="s">
        <v>40</v>
      </c>
      <c r="R7448">
        <v>75849</v>
      </c>
      <c r="S7448" s="9">
        <v>48.81</v>
      </c>
      <c r="T7448" s="26">
        <v>4.8899999999999997</v>
      </c>
      <c r="U7448" s="8">
        <v>238.68</v>
      </c>
      <c r="V7448" t="s">
        <v>11556</v>
      </c>
      <c r="W7448" t="s">
        <v>2276</v>
      </c>
      <c r="X7448" t="s">
        <v>42</v>
      </c>
      <c r="Y7448" t="s">
        <v>2277</v>
      </c>
      <c r="AA7448" s="1">
        <f t="shared" si="781"/>
        <v>46091</v>
      </c>
      <c r="AB7448" s="2">
        <f t="shared" si="782"/>
        <v>3</v>
      </c>
      <c r="AC7448" s="2">
        <f t="shared" si="783"/>
        <v>2026</v>
      </c>
      <c r="AD7448" s="2" t="str">
        <f>IFERROR(VLOOKUP(A7448,'Aux Área'!$A$4:$B$123,2,0),"-")</f>
        <v>INSPEÇÃO</v>
      </c>
    </row>
    <row r="7449" spans="1:30" x14ac:dyDescent="0.3">
      <c r="A7449" t="s">
        <v>2472</v>
      </c>
      <c r="B7449" t="s">
        <v>2473</v>
      </c>
      <c r="C7449" t="s">
        <v>11557</v>
      </c>
      <c r="D7449" t="s">
        <v>4541</v>
      </c>
      <c r="E7449" t="s">
        <v>4542</v>
      </c>
      <c r="F7449" t="s">
        <v>2475</v>
      </c>
      <c r="G7449" t="s">
        <v>659</v>
      </c>
      <c r="H7449" t="s">
        <v>2215</v>
      </c>
      <c r="I7449" t="s">
        <v>667</v>
      </c>
      <c r="J7449" t="s">
        <v>231</v>
      </c>
      <c r="K7449" t="s">
        <v>232</v>
      </c>
      <c r="L7449" t="s">
        <v>217</v>
      </c>
      <c r="M7449" t="s">
        <v>38</v>
      </c>
      <c r="N7449" t="s">
        <v>668</v>
      </c>
      <c r="O7449" s="23">
        <v>267</v>
      </c>
      <c r="P7449" s="9">
        <v>5.68</v>
      </c>
      <c r="Q7449" t="s">
        <v>40</v>
      </c>
      <c r="R7449">
        <v>8515</v>
      </c>
      <c r="S7449" s="9">
        <v>47</v>
      </c>
      <c r="T7449" s="26">
        <v>7.9909999999999997</v>
      </c>
      <c r="U7449" s="8">
        <v>375.59</v>
      </c>
      <c r="V7449" t="s">
        <v>11558</v>
      </c>
      <c r="W7449" t="s">
        <v>2007</v>
      </c>
      <c r="X7449" t="s">
        <v>42</v>
      </c>
      <c r="Y7449" t="s">
        <v>1740</v>
      </c>
      <c r="AA7449" s="1">
        <f t="shared" si="781"/>
        <v>46091</v>
      </c>
      <c r="AB7449" s="2">
        <f t="shared" si="782"/>
        <v>3</v>
      </c>
      <c r="AC7449" s="2">
        <f t="shared" si="783"/>
        <v>2026</v>
      </c>
      <c r="AD7449" s="2" t="str">
        <f>IFERROR(VLOOKUP(A7449,'Aux Área'!$A$4:$B$123,2,0),"-")</f>
        <v>APH</v>
      </c>
    </row>
    <row r="7450" spans="1:30" x14ac:dyDescent="0.3">
      <c r="A7450" t="s">
        <v>2212</v>
      </c>
      <c r="B7450" t="s">
        <v>2466</v>
      </c>
      <c r="C7450" t="s">
        <v>11559</v>
      </c>
      <c r="D7450" t="s">
        <v>3121</v>
      </c>
      <c r="E7450" t="s">
        <v>3122</v>
      </c>
      <c r="F7450" t="s">
        <v>2214</v>
      </c>
      <c r="G7450" t="s">
        <v>35</v>
      </c>
      <c r="H7450" t="s">
        <v>2215</v>
      </c>
      <c r="I7450" t="s">
        <v>839</v>
      </c>
      <c r="J7450" t="s">
        <v>1665</v>
      </c>
      <c r="K7450" t="s">
        <v>1666</v>
      </c>
      <c r="L7450" t="s">
        <v>301</v>
      </c>
      <c r="M7450" t="s">
        <v>38</v>
      </c>
      <c r="N7450" t="s">
        <v>668</v>
      </c>
      <c r="O7450" s="23">
        <v>247</v>
      </c>
      <c r="P7450" s="9">
        <v>5.56</v>
      </c>
      <c r="Q7450" t="s">
        <v>40</v>
      </c>
      <c r="R7450">
        <v>14243</v>
      </c>
      <c r="S7450" s="9">
        <v>44.43</v>
      </c>
      <c r="T7450" s="26">
        <v>8.5399999999999991</v>
      </c>
      <c r="U7450" s="8">
        <v>379.43</v>
      </c>
      <c r="V7450" t="s">
        <v>11560</v>
      </c>
      <c r="W7450" t="s">
        <v>2007</v>
      </c>
      <c r="X7450" t="s">
        <v>42</v>
      </c>
      <c r="Y7450" t="s">
        <v>2217</v>
      </c>
      <c r="AA7450" s="1">
        <f t="shared" si="781"/>
        <v>46091</v>
      </c>
      <c r="AB7450" s="2">
        <f t="shared" si="782"/>
        <v>3</v>
      </c>
      <c r="AC7450" s="2">
        <f t="shared" si="783"/>
        <v>2026</v>
      </c>
      <c r="AD7450" s="2" t="str">
        <f>IFERROR(VLOOKUP(A7450,'Aux Área'!$A$4:$B$123,2,0),"-")</f>
        <v>APH</v>
      </c>
    </row>
    <row r="7451" spans="1:30" x14ac:dyDescent="0.3">
      <c r="A7451" t="s">
        <v>56</v>
      </c>
      <c r="B7451" t="s">
        <v>266</v>
      </c>
      <c r="C7451" t="s">
        <v>11561</v>
      </c>
      <c r="D7451" t="s">
        <v>120</v>
      </c>
      <c r="E7451" t="s">
        <v>121</v>
      </c>
      <c r="F7451" t="s">
        <v>57</v>
      </c>
      <c r="G7451" t="s">
        <v>35</v>
      </c>
      <c r="H7451" t="s">
        <v>36</v>
      </c>
      <c r="I7451" t="s">
        <v>37</v>
      </c>
      <c r="J7451" t="s">
        <v>1665</v>
      </c>
      <c r="K7451" t="s">
        <v>1666</v>
      </c>
      <c r="L7451" t="s">
        <v>301</v>
      </c>
      <c r="M7451" t="s">
        <v>38</v>
      </c>
      <c r="N7451" t="s">
        <v>39</v>
      </c>
      <c r="O7451" s="23">
        <v>381</v>
      </c>
      <c r="P7451" s="9">
        <v>10.17</v>
      </c>
      <c r="Q7451" t="s">
        <v>40</v>
      </c>
      <c r="R7451">
        <v>51810</v>
      </c>
      <c r="S7451" s="9">
        <v>37.46</v>
      </c>
      <c r="T7451" s="26">
        <v>4.6900000000000004</v>
      </c>
      <c r="U7451" s="8">
        <v>175.69</v>
      </c>
      <c r="V7451" t="s">
        <v>11562</v>
      </c>
      <c r="W7451" t="s">
        <v>2007</v>
      </c>
      <c r="X7451" t="s">
        <v>42</v>
      </c>
      <c r="Y7451" t="s">
        <v>1740</v>
      </c>
      <c r="AA7451" s="1">
        <f t="shared" si="781"/>
        <v>46091</v>
      </c>
      <c r="AB7451" s="2">
        <f t="shared" si="782"/>
        <v>3</v>
      </c>
      <c r="AC7451" s="2">
        <f t="shared" si="783"/>
        <v>2026</v>
      </c>
      <c r="AD7451" s="2" t="str">
        <f>IFERROR(VLOOKUP(A7451,'Aux Área'!$A$4:$B$123,2,0),"-")</f>
        <v>CONSERVA</v>
      </c>
    </row>
    <row r="7452" spans="1:30" x14ac:dyDescent="0.3">
      <c r="A7452" t="s">
        <v>2306</v>
      </c>
      <c r="B7452" t="s">
        <v>4613</v>
      </c>
      <c r="C7452" t="s">
        <v>11563</v>
      </c>
      <c r="D7452" t="s">
        <v>4386</v>
      </c>
      <c r="E7452" t="s">
        <v>4387</v>
      </c>
      <c r="F7452" t="s">
        <v>2309</v>
      </c>
      <c r="G7452" t="s">
        <v>1135</v>
      </c>
      <c r="H7452" t="s">
        <v>2275</v>
      </c>
      <c r="I7452" t="s">
        <v>1497</v>
      </c>
      <c r="J7452" t="s">
        <v>1665</v>
      </c>
      <c r="K7452" t="s">
        <v>1666</v>
      </c>
      <c r="L7452" t="s">
        <v>301</v>
      </c>
      <c r="M7452" t="s">
        <v>38</v>
      </c>
      <c r="N7452" t="s">
        <v>39</v>
      </c>
      <c r="O7452" s="23">
        <v>428</v>
      </c>
      <c r="P7452" s="9">
        <v>9.9600000000000009</v>
      </c>
      <c r="Q7452" t="s">
        <v>40</v>
      </c>
      <c r="R7452">
        <v>126062</v>
      </c>
      <c r="S7452" s="9">
        <v>42.98</v>
      </c>
      <c r="T7452" s="26">
        <v>4.6900000000000004</v>
      </c>
      <c r="U7452" s="8">
        <v>201.58</v>
      </c>
      <c r="V7452" t="s">
        <v>11564</v>
      </c>
      <c r="W7452" t="s">
        <v>2276</v>
      </c>
      <c r="X7452" t="s">
        <v>42</v>
      </c>
      <c r="Y7452" t="s">
        <v>2277</v>
      </c>
      <c r="AA7452" s="1">
        <f t="shared" si="781"/>
        <v>46091</v>
      </c>
      <c r="AB7452" s="2">
        <f t="shared" si="782"/>
        <v>3</v>
      </c>
      <c r="AC7452" s="2">
        <f t="shared" si="783"/>
        <v>2026</v>
      </c>
      <c r="AD7452" s="2" t="str">
        <f>IFERROR(VLOOKUP(A7452,'Aux Área'!$A$4:$B$123,2,0),"-")</f>
        <v>INSPEÇÃO</v>
      </c>
    </row>
    <row r="7453" spans="1:30" x14ac:dyDescent="0.3">
      <c r="A7453" t="s">
        <v>72</v>
      </c>
      <c r="B7453" t="s">
        <v>243</v>
      </c>
      <c r="C7453" t="s">
        <v>11565</v>
      </c>
      <c r="D7453" t="s">
        <v>95</v>
      </c>
      <c r="E7453" t="s">
        <v>96</v>
      </c>
      <c r="F7453" t="s">
        <v>73</v>
      </c>
      <c r="G7453" t="s">
        <v>35</v>
      </c>
      <c r="H7453" t="s">
        <v>36</v>
      </c>
      <c r="I7453" t="s">
        <v>37</v>
      </c>
      <c r="J7453" t="s">
        <v>147</v>
      </c>
      <c r="K7453" t="s">
        <v>148</v>
      </c>
      <c r="L7453" t="s">
        <v>84</v>
      </c>
      <c r="M7453" t="s">
        <v>38</v>
      </c>
      <c r="N7453" t="s">
        <v>39</v>
      </c>
      <c r="O7453" s="23">
        <v>416</v>
      </c>
      <c r="P7453" s="9">
        <v>10.19</v>
      </c>
      <c r="Q7453" t="s">
        <v>40</v>
      </c>
      <c r="R7453">
        <v>24896</v>
      </c>
      <c r="S7453" s="9">
        <v>40.82</v>
      </c>
      <c r="T7453" s="26">
        <v>4.79</v>
      </c>
      <c r="U7453" s="8">
        <v>195.53</v>
      </c>
      <c r="V7453" t="s">
        <v>112</v>
      </c>
      <c r="W7453" t="s">
        <v>2007</v>
      </c>
      <c r="X7453" t="s">
        <v>42</v>
      </c>
      <c r="Y7453" t="s">
        <v>1740</v>
      </c>
      <c r="AA7453" s="1">
        <f t="shared" si="781"/>
        <v>46091</v>
      </c>
      <c r="AB7453" s="2">
        <f t="shared" si="782"/>
        <v>3</v>
      </c>
      <c r="AC7453" s="2">
        <f t="shared" si="783"/>
        <v>2026</v>
      </c>
      <c r="AD7453" s="2" t="str">
        <f>IFERROR(VLOOKUP(A7453,'Aux Área'!$A$4:$B$123,2,0),"-")</f>
        <v>CONSERVA</v>
      </c>
    </row>
    <row r="7454" spans="1:30" x14ac:dyDescent="0.3">
      <c r="A7454" t="s">
        <v>2632</v>
      </c>
      <c r="B7454" t="s">
        <v>2633</v>
      </c>
      <c r="C7454" t="s">
        <v>11566</v>
      </c>
      <c r="D7454" t="s">
        <v>8713</v>
      </c>
      <c r="E7454" t="s">
        <v>8714</v>
      </c>
      <c r="F7454" t="s">
        <v>3712</v>
      </c>
      <c r="G7454" t="s">
        <v>1300</v>
      </c>
      <c r="H7454" t="s">
        <v>2635</v>
      </c>
      <c r="I7454" t="s">
        <v>37</v>
      </c>
      <c r="J7454" t="s">
        <v>1665</v>
      </c>
      <c r="K7454" t="s">
        <v>1666</v>
      </c>
      <c r="L7454" t="s">
        <v>301</v>
      </c>
      <c r="M7454" t="s">
        <v>38</v>
      </c>
      <c r="N7454" t="s">
        <v>39</v>
      </c>
      <c r="O7454" s="23">
        <v>112</v>
      </c>
      <c r="P7454" s="9">
        <v>2.68</v>
      </c>
      <c r="Q7454" t="s">
        <v>40</v>
      </c>
      <c r="R7454">
        <v>12911</v>
      </c>
      <c r="S7454" s="9">
        <v>41.85</v>
      </c>
      <c r="T7454" s="26">
        <v>4.6900000000000004</v>
      </c>
      <c r="U7454" s="8">
        <v>196.28</v>
      </c>
      <c r="V7454" t="s">
        <v>11567</v>
      </c>
      <c r="W7454" t="s">
        <v>2007</v>
      </c>
      <c r="X7454" t="s">
        <v>42</v>
      </c>
      <c r="Y7454" t="s">
        <v>1740</v>
      </c>
      <c r="AA7454" s="1">
        <f t="shared" si="781"/>
        <v>46091</v>
      </c>
      <c r="AB7454" s="2">
        <f t="shared" si="782"/>
        <v>3</v>
      </c>
      <c r="AC7454" s="2">
        <f t="shared" si="783"/>
        <v>2026</v>
      </c>
      <c r="AD7454" s="2" t="str">
        <f>IFERROR(VLOOKUP(A7454,'Aux Área'!$A$4:$B$123,2,0),"-")</f>
        <v>TI</v>
      </c>
    </row>
    <row r="7455" spans="1:30" x14ac:dyDescent="0.3">
      <c r="A7455" t="s">
        <v>62</v>
      </c>
      <c r="B7455" t="s">
        <v>1455</v>
      </c>
      <c r="C7455" t="s">
        <v>11568</v>
      </c>
      <c r="D7455" t="s">
        <v>158</v>
      </c>
      <c r="E7455" t="s">
        <v>159</v>
      </c>
      <c r="F7455" t="s">
        <v>63</v>
      </c>
      <c r="G7455" t="s">
        <v>35</v>
      </c>
      <c r="H7455" t="s">
        <v>36</v>
      </c>
      <c r="I7455" t="s">
        <v>37</v>
      </c>
      <c r="J7455" t="s">
        <v>165</v>
      </c>
      <c r="K7455" t="s">
        <v>166</v>
      </c>
      <c r="L7455" t="s">
        <v>167</v>
      </c>
      <c r="M7455" t="s">
        <v>38</v>
      </c>
      <c r="N7455" t="s">
        <v>39</v>
      </c>
      <c r="O7455" s="23">
        <v>251</v>
      </c>
      <c r="P7455" s="9">
        <v>9.02</v>
      </c>
      <c r="Q7455" t="s">
        <v>40</v>
      </c>
      <c r="R7455">
        <v>67870</v>
      </c>
      <c r="S7455" s="9">
        <v>27.83</v>
      </c>
      <c r="T7455" s="26">
        <v>4.99</v>
      </c>
      <c r="U7455" s="8">
        <v>138.88</v>
      </c>
      <c r="V7455" t="s">
        <v>112</v>
      </c>
      <c r="W7455" t="s">
        <v>2007</v>
      </c>
      <c r="X7455" t="s">
        <v>42</v>
      </c>
      <c r="Y7455" t="s">
        <v>1740</v>
      </c>
      <c r="AA7455" s="1">
        <f t="shared" si="781"/>
        <v>46091</v>
      </c>
      <c r="AB7455" s="2">
        <f t="shared" si="782"/>
        <v>3</v>
      </c>
      <c r="AC7455" s="2">
        <f t="shared" si="783"/>
        <v>2026</v>
      </c>
      <c r="AD7455" s="2" t="str">
        <f>IFERROR(VLOOKUP(A7455,'Aux Área'!$A$4:$B$123,2,0),"-")</f>
        <v>CONSERVA</v>
      </c>
    </row>
    <row r="7456" spans="1:30" x14ac:dyDescent="0.3">
      <c r="A7456" t="s">
        <v>54</v>
      </c>
      <c r="B7456" t="s">
        <v>319</v>
      </c>
      <c r="C7456" t="s">
        <v>11569</v>
      </c>
      <c r="D7456" t="s">
        <v>1480</v>
      </c>
      <c r="E7456" t="s">
        <v>1481</v>
      </c>
      <c r="F7456" t="s">
        <v>55</v>
      </c>
      <c r="G7456" t="s">
        <v>35</v>
      </c>
      <c r="H7456" t="s">
        <v>36</v>
      </c>
      <c r="I7456" t="s">
        <v>37</v>
      </c>
      <c r="J7456" t="s">
        <v>285</v>
      </c>
      <c r="K7456" t="s">
        <v>286</v>
      </c>
      <c r="L7456" t="s">
        <v>91</v>
      </c>
      <c r="M7456" t="s">
        <v>38</v>
      </c>
      <c r="N7456" t="s">
        <v>39</v>
      </c>
      <c r="O7456" s="23">
        <v>345</v>
      </c>
      <c r="P7456" s="9">
        <v>9.9499999999999993</v>
      </c>
      <c r="Q7456" t="s">
        <v>40</v>
      </c>
      <c r="R7456">
        <v>43632</v>
      </c>
      <c r="S7456" s="9">
        <v>34.659999999999997</v>
      </c>
      <c r="T7456" s="26">
        <v>5.3810000000000002</v>
      </c>
      <c r="U7456" s="8">
        <v>186.51</v>
      </c>
      <c r="V7456" t="s">
        <v>11570</v>
      </c>
      <c r="W7456" t="s">
        <v>2007</v>
      </c>
      <c r="X7456" t="s">
        <v>42</v>
      </c>
      <c r="Y7456" t="s">
        <v>1740</v>
      </c>
      <c r="AA7456" s="1">
        <f t="shared" si="781"/>
        <v>46091</v>
      </c>
      <c r="AB7456" s="2">
        <f t="shared" si="782"/>
        <v>3</v>
      </c>
      <c r="AC7456" s="2">
        <f t="shared" si="783"/>
        <v>2026</v>
      </c>
      <c r="AD7456" s="2" t="str">
        <f>IFERROR(VLOOKUP(A7456,'Aux Área'!$A$4:$B$123,2,0),"-")</f>
        <v>ENGENHARIA</v>
      </c>
    </row>
    <row r="7457" spans="1:30" x14ac:dyDescent="0.3">
      <c r="A7457" t="s">
        <v>781</v>
      </c>
      <c r="B7457" t="s">
        <v>130</v>
      </c>
      <c r="C7457" t="s">
        <v>11571</v>
      </c>
      <c r="D7457" t="s">
        <v>1568</v>
      </c>
      <c r="E7457" t="s">
        <v>1569</v>
      </c>
      <c r="F7457" t="s">
        <v>653</v>
      </c>
      <c r="G7457" t="s">
        <v>659</v>
      </c>
      <c r="H7457" t="s">
        <v>706</v>
      </c>
      <c r="I7457" t="s">
        <v>667</v>
      </c>
      <c r="J7457" t="s">
        <v>231</v>
      </c>
      <c r="K7457" t="s">
        <v>232</v>
      </c>
      <c r="L7457" t="s">
        <v>217</v>
      </c>
      <c r="M7457" t="s">
        <v>38</v>
      </c>
      <c r="N7457" t="s">
        <v>707</v>
      </c>
      <c r="O7457" s="23">
        <v>0</v>
      </c>
      <c r="P7457" s="9">
        <v>0</v>
      </c>
      <c r="Q7457" t="s">
        <v>40</v>
      </c>
      <c r="R7457">
        <v>0</v>
      </c>
      <c r="S7457" s="9">
        <v>20</v>
      </c>
      <c r="T7457" s="26">
        <v>6.59</v>
      </c>
      <c r="U7457" s="8">
        <v>131.80000000000001</v>
      </c>
      <c r="V7457" t="s">
        <v>11572</v>
      </c>
      <c r="W7457" t="s">
        <v>652</v>
      </c>
      <c r="X7457" t="s">
        <v>42</v>
      </c>
      <c r="Y7457" t="s">
        <v>653</v>
      </c>
      <c r="AA7457" s="1">
        <f t="shared" si="781"/>
        <v>46091</v>
      </c>
      <c r="AB7457" s="2">
        <f t="shared" si="782"/>
        <v>3</v>
      </c>
      <c r="AC7457" s="2">
        <f t="shared" si="783"/>
        <v>2026</v>
      </c>
      <c r="AD7457" s="2" t="str">
        <f>IFERROR(VLOOKUP(A7457,'Aux Área'!$A$4:$B$123,2,0),"-")</f>
        <v>SÃO PEDRO</v>
      </c>
    </row>
    <row r="7458" spans="1:30" x14ac:dyDescent="0.3">
      <c r="A7458" t="s">
        <v>2278</v>
      </c>
      <c r="B7458" t="s">
        <v>4664</v>
      </c>
      <c r="C7458" t="s">
        <v>11573</v>
      </c>
      <c r="D7458" t="s">
        <v>3243</v>
      </c>
      <c r="E7458" t="s">
        <v>3244</v>
      </c>
      <c r="F7458" t="s">
        <v>2281</v>
      </c>
      <c r="G7458" t="s">
        <v>1135</v>
      </c>
      <c r="H7458" t="s">
        <v>2275</v>
      </c>
      <c r="I7458" t="s">
        <v>1497</v>
      </c>
      <c r="J7458" t="s">
        <v>11506</v>
      </c>
      <c r="K7458" t="s">
        <v>11507</v>
      </c>
      <c r="L7458" t="s">
        <v>84</v>
      </c>
      <c r="M7458" t="s">
        <v>38</v>
      </c>
      <c r="N7458" t="s">
        <v>39</v>
      </c>
      <c r="O7458" s="23">
        <v>392</v>
      </c>
      <c r="P7458" s="9">
        <v>9.09</v>
      </c>
      <c r="Q7458" t="s">
        <v>40</v>
      </c>
      <c r="R7458">
        <v>129975</v>
      </c>
      <c r="S7458" s="9">
        <v>43.13</v>
      </c>
      <c r="T7458" s="26">
        <v>4.99</v>
      </c>
      <c r="U7458" s="8">
        <v>215.22</v>
      </c>
      <c r="V7458" t="s">
        <v>41</v>
      </c>
      <c r="W7458" t="s">
        <v>2276</v>
      </c>
      <c r="X7458" t="s">
        <v>42</v>
      </c>
      <c r="Y7458" t="s">
        <v>2277</v>
      </c>
      <c r="AA7458" s="1">
        <f t="shared" si="781"/>
        <v>46091</v>
      </c>
      <c r="AB7458" s="2">
        <f t="shared" si="782"/>
        <v>3</v>
      </c>
      <c r="AC7458" s="2">
        <f t="shared" si="783"/>
        <v>2026</v>
      </c>
      <c r="AD7458" s="2" t="str">
        <f>IFERROR(VLOOKUP(A7458,'Aux Área'!$A$4:$B$123,2,0),"-")</f>
        <v>INSPEÇÃO</v>
      </c>
    </row>
    <row r="7459" spans="1:30" x14ac:dyDescent="0.3">
      <c r="A7459" t="s">
        <v>44</v>
      </c>
      <c r="B7459" t="s">
        <v>478</v>
      </c>
      <c r="C7459" t="s">
        <v>11574</v>
      </c>
      <c r="D7459" t="s">
        <v>11575</v>
      </c>
      <c r="E7459" t="s">
        <v>11576</v>
      </c>
      <c r="F7459" t="s">
        <v>45</v>
      </c>
      <c r="G7459" t="s">
        <v>35</v>
      </c>
      <c r="H7459" t="s">
        <v>36</v>
      </c>
      <c r="I7459" t="s">
        <v>37</v>
      </c>
      <c r="J7459" t="s">
        <v>1268</v>
      </c>
      <c r="K7459" t="s">
        <v>1269</v>
      </c>
      <c r="L7459" t="s">
        <v>84</v>
      </c>
      <c r="M7459" t="s">
        <v>38</v>
      </c>
      <c r="N7459" t="s">
        <v>39</v>
      </c>
      <c r="O7459" s="23">
        <v>357</v>
      </c>
      <c r="P7459" s="9">
        <v>9.42</v>
      </c>
      <c r="Q7459" t="s">
        <v>40</v>
      </c>
      <c r="R7459">
        <v>24472</v>
      </c>
      <c r="S7459" s="9">
        <v>37.9</v>
      </c>
      <c r="T7459" s="26">
        <v>3.9689999999999999</v>
      </c>
      <c r="U7459" s="8">
        <v>150.44</v>
      </c>
      <c r="V7459" t="s">
        <v>41</v>
      </c>
      <c r="W7459" t="s">
        <v>2007</v>
      </c>
      <c r="X7459" t="s">
        <v>42</v>
      </c>
      <c r="Y7459" t="s">
        <v>1740</v>
      </c>
      <c r="AA7459" s="1">
        <f t="shared" si="781"/>
        <v>46091</v>
      </c>
      <c r="AB7459" s="2">
        <f t="shared" si="782"/>
        <v>3</v>
      </c>
      <c r="AC7459" s="2">
        <f t="shared" si="783"/>
        <v>2026</v>
      </c>
      <c r="AD7459" s="2" t="str">
        <f>IFERROR(VLOOKUP(A7459,'Aux Área'!$A$4:$B$123,2,0),"-")</f>
        <v>OPERAÇÃO</v>
      </c>
    </row>
    <row r="7460" spans="1:30" x14ac:dyDescent="0.3">
      <c r="A7460" t="s">
        <v>58</v>
      </c>
      <c r="B7460" t="s">
        <v>250</v>
      </c>
      <c r="C7460" t="s">
        <v>11577</v>
      </c>
      <c r="D7460" t="s">
        <v>87</v>
      </c>
      <c r="E7460" t="s">
        <v>88</v>
      </c>
      <c r="F7460" t="s">
        <v>59</v>
      </c>
      <c r="G7460" t="s">
        <v>35</v>
      </c>
      <c r="H7460" t="s">
        <v>36</v>
      </c>
      <c r="I7460" t="s">
        <v>37</v>
      </c>
      <c r="J7460" t="s">
        <v>1665</v>
      </c>
      <c r="K7460" t="s">
        <v>1666</v>
      </c>
      <c r="L7460" t="s">
        <v>301</v>
      </c>
      <c r="M7460" t="s">
        <v>38</v>
      </c>
      <c r="N7460" t="s">
        <v>39</v>
      </c>
      <c r="O7460" s="23">
        <v>283</v>
      </c>
      <c r="P7460" s="9">
        <v>7.76</v>
      </c>
      <c r="Q7460" t="s">
        <v>40</v>
      </c>
      <c r="R7460">
        <v>84337</v>
      </c>
      <c r="S7460" s="9">
        <v>36.479999999999997</v>
      </c>
      <c r="T7460" s="26">
        <v>4.6900000000000004</v>
      </c>
      <c r="U7460" s="8">
        <v>171.09</v>
      </c>
      <c r="V7460" t="s">
        <v>11578</v>
      </c>
      <c r="W7460" t="s">
        <v>2007</v>
      </c>
      <c r="X7460" t="s">
        <v>42</v>
      </c>
      <c r="Y7460" t="s">
        <v>1740</v>
      </c>
      <c r="AA7460" s="1">
        <f t="shared" si="781"/>
        <v>46091</v>
      </c>
      <c r="AB7460" s="2">
        <f t="shared" si="782"/>
        <v>3</v>
      </c>
      <c r="AC7460" s="2">
        <f t="shared" si="783"/>
        <v>2026</v>
      </c>
      <c r="AD7460" s="2" t="str">
        <f>IFERROR(VLOOKUP(A7460,'Aux Área'!$A$4:$B$123,2,0),"-")</f>
        <v>CONSERVA</v>
      </c>
    </row>
    <row r="7461" spans="1:30" x14ac:dyDescent="0.3">
      <c r="A7461" t="s">
        <v>2282</v>
      </c>
      <c r="B7461" t="s">
        <v>4679</v>
      </c>
      <c r="C7461" t="s">
        <v>11579</v>
      </c>
      <c r="D7461" t="s">
        <v>3162</v>
      </c>
      <c r="E7461" t="s">
        <v>3163</v>
      </c>
      <c r="F7461" t="s">
        <v>2285</v>
      </c>
      <c r="G7461" t="s">
        <v>1135</v>
      </c>
      <c r="H7461" t="s">
        <v>2275</v>
      </c>
      <c r="I7461" t="s">
        <v>1497</v>
      </c>
      <c r="J7461" t="s">
        <v>165</v>
      </c>
      <c r="K7461" t="s">
        <v>166</v>
      </c>
      <c r="L7461" t="s">
        <v>167</v>
      </c>
      <c r="M7461" t="s">
        <v>38</v>
      </c>
      <c r="N7461" t="s">
        <v>39</v>
      </c>
      <c r="O7461" s="23">
        <v>378</v>
      </c>
      <c r="P7461" s="9">
        <v>7.73</v>
      </c>
      <c r="Q7461" t="s">
        <v>40</v>
      </c>
      <c r="R7461">
        <v>108770</v>
      </c>
      <c r="S7461" s="9">
        <v>48.92</v>
      </c>
      <c r="T7461" s="26">
        <v>4.9909999999999997</v>
      </c>
      <c r="U7461" s="8">
        <v>244.14</v>
      </c>
      <c r="V7461" t="s">
        <v>112</v>
      </c>
      <c r="W7461" t="s">
        <v>2276</v>
      </c>
      <c r="X7461" t="s">
        <v>42</v>
      </c>
      <c r="Y7461" t="s">
        <v>2277</v>
      </c>
      <c r="AA7461" s="1">
        <f t="shared" si="781"/>
        <v>46091</v>
      </c>
      <c r="AB7461" s="2">
        <f t="shared" si="782"/>
        <v>3</v>
      </c>
      <c r="AC7461" s="2">
        <f t="shared" si="783"/>
        <v>2026</v>
      </c>
      <c r="AD7461" s="2" t="str">
        <f>IFERROR(VLOOKUP(A7461,'Aux Área'!$A$4:$B$123,2,0),"-")</f>
        <v>INSPEÇÃO</v>
      </c>
    </row>
    <row r="7462" spans="1:30" x14ac:dyDescent="0.3">
      <c r="A7462" t="s">
        <v>2643</v>
      </c>
      <c r="B7462" t="s">
        <v>2307</v>
      </c>
      <c r="C7462" t="s">
        <v>11580</v>
      </c>
      <c r="D7462" t="s">
        <v>7207</v>
      </c>
      <c r="E7462" t="s">
        <v>7208</v>
      </c>
      <c r="F7462" t="s">
        <v>2646</v>
      </c>
      <c r="G7462" t="s">
        <v>1300</v>
      </c>
      <c r="H7462" t="s">
        <v>1301</v>
      </c>
      <c r="I7462" t="s">
        <v>37</v>
      </c>
      <c r="J7462" t="s">
        <v>122</v>
      </c>
      <c r="K7462" t="s">
        <v>123</v>
      </c>
      <c r="L7462" t="s">
        <v>124</v>
      </c>
      <c r="M7462" t="s">
        <v>38</v>
      </c>
      <c r="N7462" t="s">
        <v>39</v>
      </c>
      <c r="O7462" s="23">
        <v>428</v>
      </c>
      <c r="P7462" s="9">
        <v>10.29</v>
      </c>
      <c r="Q7462" t="s">
        <v>40</v>
      </c>
      <c r="R7462">
        <v>122874</v>
      </c>
      <c r="S7462" s="9">
        <v>41.61</v>
      </c>
      <c r="T7462" s="26">
        <v>4.8899999999999997</v>
      </c>
      <c r="U7462" s="8">
        <v>203.47</v>
      </c>
      <c r="V7462" t="s">
        <v>246</v>
      </c>
      <c r="W7462" t="s">
        <v>2276</v>
      </c>
      <c r="X7462" t="s">
        <v>42</v>
      </c>
      <c r="Y7462" t="s">
        <v>2277</v>
      </c>
      <c r="AA7462" s="1">
        <f t="shared" si="781"/>
        <v>46091</v>
      </c>
      <c r="AB7462" s="2">
        <f t="shared" si="782"/>
        <v>3</v>
      </c>
      <c r="AC7462" s="2">
        <f t="shared" si="783"/>
        <v>2026</v>
      </c>
      <c r="AD7462" s="2" t="str">
        <f>IFERROR(VLOOKUP(A7462,'Aux Área'!$A$4:$B$123,2,0),"-")</f>
        <v>INSPEÇÃO</v>
      </c>
    </row>
    <row r="7463" spans="1:30" x14ac:dyDescent="0.3">
      <c r="A7463" t="s">
        <v>2278</v>
      </c>
      <c r="B7463" t="s">
        <v>4664</v>
      </c>
      <c r="C7463" t="s">
        <v>11581</v>
      </c>
      <c r="D7463" t="s">
        <v>3149</v>
      </c>
      <c r="E7463" t="s">
        <v>3150</v>
      </c>
      <c r="F7463" t="s">
        <v>2281</v>
      </c>
      <c r="G7463" t="s">
        <v>1135</v>
      </c>
      <c r="H7463" t="s">
        <v>2275</v>
      </c>
      <c r="I7463" t="s">
        <v>1497</v>
      </c>
      <c r="J7463" t="s">
        <v>11506</v>
      </c>
      <c r="K7463" t="s">
        <v>11507</v>
      </c>
      <c r="L7463" t="s">
        <v>84</v>
      </c>
      <c r="M7463" t="s">
        <v>38</v>
      </c>
      <c r="N7463" t="s">
        <v>39</v>
      </c>
      <c r="O7463" s="10">
        <v>67</v>
      </c>
      <c r="P7463" s="24">
        <v>1.96</v>
      </c>
      <c r="Q7463" t="s">
        <v>40</v>
      </c>
      <c r="R7463" s="2">
        <v>130042</v>
      </c>
      <c r="S7463" s="9">
        <v>34.26</v>
      </c>
      <c r="T7463" s="26">
        <v>4.79</v>
      </c>
      <c r="U7463" s="8">
        <v>164.11</v>
      </c>
      <c r="V7463" t="s">
        <v>41</v>
      </c>
      <c r="W7463" t="s">
        <v>2276</v>
      </c>
      <c r="X7463" t="s">
        <v>42</v>
      </c>
      <c r="Y7463" t="s">
        <v>2277</v>
      </c>
      <c r="AA7463" s="1">
        <f t="shared" si="781"/>
        <v>46091</v>
      </c>
      <c r="AB7463" s="2">
        <f t="shared" si="782"/>
        <v>3</v>
      </c>
      <c r="AC7463" s="2">
        <f t="shared" si="783"/>
        <v>2026</v>
      </c>
      <c r="AD7463" s="2" t="str">
        <f>IFERROR(VLOOKUP(A7463,'Aux Área'!$A$4:$B$123,2,0),"-")</f>
        <v>INSPEÇÃO</v>
      </c>
    </row>
    <row r="7464" spans="1:30" x14ac:dyDescent="0.3">
      <c r="A7464" t="s">
        <v>68</v>
      </c>
      <c r="B7464" t="s">
        <v>296</v>
      </c>
      <c r="C7464" t="s">
        <v>11582</v>
      </c>
      <c r="D7464" t="s">
        <v>1562</v>
      </c>
      <c r="E7464" t="s">
        <v>1563</v>
      </c>
      <c r="F7464" t="s">
        <v>69</v>
      </c>
      <c r="G7464" t="s">
        <v>35</v>
      </c>
      <c r="H7464" t="s">
        <v>36</v>
      </c>
      <c r="I7464" t="s">
        <v>37</v>
      </c>
      <c r="J7464" t="s">
        <v>215</v>
      </c>
      <c r="K7464" t="s">
        <v>216</v>
      </c>
      <c r="L7464" t="s">
        <v>217</v>
      </c>
      <c r="M7464" t="s">
        <v>38</v>
      </c>
      <c r="N7464" t="s">
        <v>39</v>
      </c>
      <c r="O7464" s="23">
        <v>229</v>
      </c>
      <c r="P7464" s="9">
        <v>9.07</v>
      </c>
      <c r="Q7464" t="s">
        <v>40</v>
      </c>
      <c r="R7464" s="27">
        <v>49649</v>
      </c>
      <c r="S7464" s="9">
        <v>25.26</v>
      </c>
      <c r="T7464" s="26">
        <v>5.67</v>
      </c>
      <c r="U7464" s="8">
        <v>143.22</v>
      </c>
      <c r="V7464" t="s">
        <v>41</v>
      </c>
      <c r="W7464" t="s">
        <v>2007</v>
      </c>
      <c r="X7464" t="s">
        <v>42</v>
      </c>
      <c r="Y7464" t="s">
        <v>1740</v>
      </c>
      <c r="AA7464" s="1">
        <f t="shared" si="781"/>
        <v>46091</v>
      </c>
      <c r="AB7464" s="2">
        <f t="shared" si="782"/>
        <v>3</v>
      </c>
      <c r="AC7464" s="2">
        <f t="shared" si="783"/>
        <v>2026</v>
      </c>
      <c r="AD7464" s="2" t="str">
        <f>IFERROR(VLOOKUP(A7464,'Aux Área'!$A$4:$B$123,2,0),"-")</f>
        <v>OPERAÇÃO</v>
      </c>
    </row>
    <row r="7465" spans="1:30" x14ac:dyDescent="0.3">
      <c r="A7465" t="s">
        <v>52</v>
      </c>
      <c r="B7465" t="s">
        <v>1449</v>
      </c>
      <c r="C7465" t="s">
        <v>11583</v>
      </c>
      <c r="D7465" t="s">
        <v>3149</v>
      </c>
      <c r="E7465" t="s">
        <v>3150</v>
      </c>
      <c r="F7465" t="s">
        <v>53</v>
      </c>
      <c r="G7465" t="s">
        <v>35</v>
      </c>
      <c r="H7465" t="s">
        <v>36</v>
      </c>
      <c r="I7465" t="s">
        <v>37</v>
      </c>
      <c r="J7465" t="s">
        <v>11506</v>
      </c>
      <c r="K7465" t="s">
        <v>11507</v>
      </c>
      <c r="L7465" t="s">
        <v>84</v>
      </c>
      <c r="M7465" t="s">
        <v>38</v>
      </c>
      <c r="N7465" t="s">
        <v>39</v>
      </c>
      <c r="O7465" s="23">
        <v>344</v>
      </c>
      <c r="P7465" s="9">
        <v>11.21</v>
      </c>
      <c r="Q7465" t="s">
        <v>40</v>
      </c>
      <c r="R7465">
        <v>74407</v>
      </c>
      <c r="S7465" s="9">
        <v>30.68</v>
      </c>
      <c r="T7465" s="26">
        <v>4.99</v>
      </c>
      <c r="U7465" s="8">
        <v>153.09</v>
      </c>
      <c r="V7465" t="s">
        <v>41</v>
      </c>
      <c r="W7465" t="s">
        <v>2007</v>
      </c>
      <c r="X7465" t="s">
        <v>42</v>
      </c>
      <c r="Y7465" t="s">
        <v>1740</v>
      </c>
      <c r="AA7465" s="1">
        <f t="shared" si="781"/>
        <v>46091</v>
      </c>
      <c r="AB7465" s="2">
        <f t="shared" si="782"/>
        <v>3</v>
      </c>
      <c r="AC7465" s="2">
        <f t="shared" si="783"/>
        <v>2026</v>
      </c>
      <c r="AD7465" s="2" t="str">
        <f>IFERROR(VLOOKUP(A7465,'Aux Área'!$A$4:$B$123,2,0),"-")</f>
        <v>OPERAÇÃO</v>
      </c>
    </row>
    <row r="7466" spans="1:30" x14ac:dyDescent="0.3">
      <c r="A7466" t="s">
        <v>2638</v>
      </c>
      <c r="B7466" t="s">
        <v>4593</v>
      </c>
      <c r="C7466" t="s">
        <v>11584</v>
      </c>
      <c r="D7466" t="s">
        <v>7192</v>
      </c>
      <c r="E7466" t="s">
        <v>7193</v>
      </c>
      <c r="F7466" t="s">
        <v>2641</v>
      </c>
      <c r="G7466" t="s">
        <v>1135</v>
      </c>
      <c r="H7466" t="s">
        <v>2275</v>
      </c>
      <c r="I7466" t="s">
        <v>1497</v>
      </c>
      <c r="J7466" t="s">
        <v>275</v>
      </c>
      <c r="K7466" t="s">
        <v>276</v>
      </c>
      <c r="L7466" t="s">
        <v>124</v>
      </c>
      <c r="M7466" t="s">
        <v>38</v>
      </c>
      <c r="N7466" t="s">
        <v>39</v>
      </c>
      <c r="O7466" s="23">
        <v>406</v>
      </c>
      <c r="P7466" s="9">
        <v>8.66</v>
      </c>
      <c r="Q7466" t="s">
        <v>40</v>
      </c>
      <c r="R7466">
        <v>116462</v>
      </c>
      <c r="S7466" s="9">
        <v>46.87</v>
      </c>
      <c r="T7466" s="26">
        <v>4.79</v>
      </c>
      <c r="U7466" s="8">
        <v>224.51</v>
      </c>
      <c r="V7466" t="s">
        <v>11585</v>
      </c>
      <c r="W7466" t="s">
        <v>2276</v>
      </c>
      <c r="X7466" t="s">
        <v>42</v>
      </c>
      <c r="Y7466" t="s">
        <v>2277</v>
      </c>
      <c r="AA7466" s="1">
        <f t="shared" si="781"/>
        <v>46091</v>
      </c>
      <c r="AB7466" s="2">
        <f t="shared" si="782"/>
        <v>3</v>
      </c>
      <c r="AC7466" s="2">
        <f t="shared" si="783"/>
        <v>2026</v>
      </c>
      <c r="AD7466" s="2" t="str">
        <f>IFERROR(VLOOKUP(A7466,'Aux Área'!$A$4:$B$123,2,0),"-")</f>
        <v>INSPEÇÃO</v>
      </c>
    </row>
    <row r="7467" spans="1:30" x14ac:dyDescent="0.3">
      <c r="A7467" t="s">
        <v>2700</v>
      </c>
      <c r="B7467" t="s">
        <v>2000</v>
      </c>
      <c r="C7467" t="s">
        <v>11586</v>
      </c>
      <c r="D7467" t="s">
        <v>3547</v>
      </c>
      <c r="E7467" t="s">
        <v>3548</v>
      </c>
      <c r="F7467" t="s">
        <v>2703</v>
      </c>
      <c r="G7467" t="s">
        <v>659</v>
      </c>
      <c r="H7467" t="s">
        <v>1996</v>
      </c>
      <c r="I7467" t="s">
        <v>1997</v>
      </c>
      <c r="J7467" t="s">
        <v>275</v>
      </c>
      <c r="K7467" t="s">
        <v>276</v>
      </c>
      <c r="L7467" t="s">
        <v>124</v>
      </c>
      <c r="M7467" t="s">
        <v>38</v>
      </c>
      <c r="N7467" t="s">
        <v>668</v>
      </c>
      <c r="O7467" s="23">
        <v>404</v>
      </c>
      <c r="P7467" s="9">
        <v>5.94</v>
      </c>
      <c r="Q7467" t="s">
        <v>40</v>
      </c>
      <c r="R7467">
        <v>24055</v>
      </c>
      <c r="S7467" s="9">
        <v>68.02</v>
      </c>
      <c r="T7467" s="26">
        <v>7.69</v>
      </c>
      <c r="U7467" s="8">
        <v>523.07000000000005</v>
      </c>
      <c r="V7467" t="s">
        <v>11587</v>
      </c>
      <c r="W7467" t="s">
        <v>1985</v>
      </c>
      <c r="X7467" t="s">
        <v>42</v>
      </c>
      <c r="Y7467" t="s">
        <v>1986</v>
      </c>
      <c r="AA7467" s="1">
        <f t="shared" si="781"/>
        <v>46091</v>
      </c>
      <c r="AB7467" s="2">
        <f t="shared" si="782"/>
        <v>3</v>
      </c>
      <c r="AC7467" s="2">
        <f t="shared" si="783"/>
        <v>2026</v>
      </c>
      <c r="AD7467" s="2" t="str">
        <f>IFERROR(VLOOKUP(A7467,'Aux Área'!$A$4:$B$123,2,0),"-")</f>
        <v>PESADOS</v>
      </c>
    </row>
    <row r="7468" spans="1:30" x14ac:dyDescent="0.3">
      <c r="A7468" t="s">
        <v>2700</v>
      </c>
      <c r="C7468" t="s">
        <v>15746</v>
      </c>
      <c r="F7468" t="s">
        <v>2703</v>
      </c>
      <c r="K7468" t="s">
        <v>276</v>
      </c>
      <c r="N7468" t="s">
        <v>15690</v>
      </c>
      <c r="O7468" t="s">
        <v>15244</v>
      </c>
      <c r="P7468" s="9" t="s">
        <v>15244</v>
      </c>
      <c r="Q7468" t="s">
        <v>40</v>
      </c>
      <c r="R7468" t="s">
        <v>15244</v>
      </c>
      <c r="S7468">
        <v>3.39</v>
      </c>
      <c r="U7468" s="8">
        <v>12.87</v>
      </c>
      <c r="AA7468" s="1">
        <f t="shared" si="781"/>
        <v>46091</v>
      </c>
      <c r="AB7468" s="2">
        <f t="shared" si="782"/>
        <v>3</v>
      </c>
      <c r="AC7468" s="2">
        <f t="shared" si="783"/>
        <v>2026</v>
      </c>
      <c r="AD7468" s="2" t="str">
        <f>IFERROR(VLOOKUP(A7468,'Aux Área'!$A$4:$B$123,2,0),"-")</f>
        <v>PESADOS</v>
      </c>
    </row>
    <row r="7469" spans="1:30" x14ac:dyDescent="0.3">
      <c r="A7469" t="s">
        <v>9674</v>
      </c>
      <c r="B7469" t="s">
        <v>10327</v>
      </c>
      <c r="C7469" t="s">
        <v>11588</v>
      </c>
      <c r="D7469" t="s">
        <v>10329</v>
      </c>
      <c r="E7469" t="s">
        <v>9675</v>
      </c>
      <c r="F7469" t="s">
        <v>15506</v>
      </c>
      <c r="G7469" t="s">
        <v>1300</v>
      </c>
      <c r="H7469" t="s">
        <v>9676</v>
      </c>
      <c r="I7469" t="s">
        <v>37</v>
      </c>
      <c r="J7469" t="s">
        <v>241</v>
      </c>
      <c r="K7469" t="s">
        <v>242</v>
      </c>
      <c r="L7469" t="s">
        <v>110</v>
      </c>
      <c r="M7469" t="s">
        <v>38</v>
      </c>
      <c r="N7469" t="s">
        <v>39</v>
      </c>
      <c r="O7469" s="23">
        <v>266</v>
      </c>
      <c r="P7469" s="9">
        <v>10.67</v>
      </c>
      <c r="Q7469" t="s">
        <v>40</v>
      </c>
      <c r="R7469">
        <v>48716</v>
      </c>
      <c r="S7469" s="9">
        <v>24.94</v>
      </c>
      <c r="T7469" s="26">
        <v>3.97</v>
      </c>
      <c r="U7469" s="8">
        <v>99.01</v>
      </c>
      <c r="V7469" t="s">
        <v>41</v>
      </c>
      <c r="W7469" t="s">
        <v>2007</v>
      </c>
      <c r="X7469" t="s">
        <v>42</v>
      </c>
      <c r="Y7469" t="s">
        <v>6209</v>
      </c>
      <c r="AA7469" s="1">
        <f t="shared" si="781"/>
        <v>46091</v>
      </c>
      <c r="AB7469" s="2">
        <f t="shared" si="782"/>
        <v>3</v>
      </c>
      <c r="AC7469" s="2">
        <f t="shared" si="783"/>
        <v>2026</v>
      </c>
      <c r="AD7469" s="2" t="str">
        <f>IFERROR(VLOOKUP(A7469,'Aux Área'!$A$4:$B$123,2,0),"-")</f>
        <v>TI</v>
      </c>
    </row>
    <row r="7470" spans="1:30" x14ac:dyDescent="0.3">
      <c r="A7470" t="s">
        <v>1979</v>
      </c>
      <c r="C7470" t="s">
        <v>15818</v>
      </c>
      <c r="F7470" t="s">
        <v>1982</v>
      </c>
      <c r="K7470" t="s">
        <v>166</v>
      </c>
      <c r="N7470" t="s">
        <v>15690</v>
      </c>
      <c r="O7470" t="s">
        <v>15244</v>
      </c>
      <c r="P7470" s="9" t="s">
        <v>15244</v>
      </c>
      <c r="Q7470" t="s">
        <v>40</v>
      </c>
      <c r="R7470" t="s">
        <v>15244</v>
      </c>
      <c r="S7470">
        <v>20</v>
      </c>
      <c r="U7470" s="8">
        <v>126</v>
      </c>
      <c r="AA7470" s="1">
        <f t="shared" si="781"/>
        <v>46091</v>
      </c>
      <c r="AB7470" s="2">
        <f t="shared" si="782"/>
        <v>3</v>
      </c>
      <c r="AC7470" s="2">
        <f t="shared" si="783"/>
        <v>2026</v>
      </c>
      <c r="AD7470" s="2" t="str">
        <f>IFERROR(VLOOKUP(A7470,'Aux Área'!$A$4:$B$123,2,0),"-")</f>
        <v>PESADOS</v>
      </c>
    </row>
    <row r="7471" spans="1:30" x14ac:dyDescent="0.3">
      <c r="A7471" t="s">
        <v>10689</v>
      </c>
      <c r="B7471" t="s">
        <v>1946</v>
      </c>
      <c r="C7471" t="s">
        <v>11589</v>
      </c>
      <c r="D7471" t="s">
        <v>1948</v>
      </c>
      <c r="E7471" t="s">
        <v>1949</v>
      </c>
      <c r="F7471" t="s">
        <v>653</v>
      </c>
      <c r="G7471" t="s">
        <v>635</v>
      </c>
      <c r="H7471" t="s">
        <v>1571</v>
      </c>
      <c r="I7471" t="s">
        <v>839</v>
      </c>
      <c r="J7471" t="s">
        <v>409</v>
      </c>
      <c r="K7471" t="s">
        <v>410</v>
      </c>
      <c r="L7471" t="s">
        <v>141</v>
      </c>
      <c r="M7471" t="s">
        <v>38</v>
      </c>
      <c r="N7471" t="s">
        <v>668</v>
      </c>
      <c r="O7471" s="23">
        <v>0</v>
      </c>
      <c r="P7471" s="9">
        <v>0</v>
      </c>
      <c r="Q7471" t="s">
        <v>40</v>
      </c>
      <c r="R7471">
        <v>0</v>
      </c>
      <c r="S7471" s="9">
        <v>108.09</v>
      </c>
      <c r="T7471" s="26">
        <v>7.09</v>
      </c>
      <c r="U7471" s="8">
        <v>766.36</v>
      </c>
      <c r="V7471" t="s">
        <v>11590</v>
      </c>
      <c r="W7471" t="s">
        <v>652</v>
      </c>
      <c r="X7471" t="s">
        <v>42</v>
      </c>
      <c r="Y7471" t="s">
        <v>653</v>
      </c>
      <c r="AA7471" s="1">
        <f t="shared" si="781"/>
        <v>46091</v>
      </c>
      <c r="AB7471" s="2">
        <f t="shared" si="782"/>
        <v>3</v>
      </c>
      <c r="AC7471" s="2">
        <f t="shared" si="783"/>
        <v>2026</v>
      </c>
      <c r="AD7471" s="2" t="str">
        <f>IFERROR(VLOOKUP(A7471,'Aux Área'!$A$4:$B$123,2,0),"-")</f>
        <v>SÃO PEDRO</v>
      </c>
    </row>
    <row r="7472" spans="1:30" x14ac:dyDescent="0.3">
      <c r="A7472" t="s">
        <v>2189</v>
      </c>
      <c r="B7472" t="s">
        <v>10781</v>
      </c>
      <c r="C7472" t="s">
        <v>11591</v>
      </c>
      <c r="D7472" t="s">
        <v>3030</v>
      </c>
      <c r="E7472" t="s">
        <v>3031</v>
      </c>
      <c r="F7472" t="s">
        <v>2192</v>
      </c>
      <c r="G7472" t="s">
        <v>1135</v>
      </c>
      <c r="H7472" t="s">
        <v>2185</v>
      </c>
      <c r="I7472" t="s">
        <v>2186</v>
      </c>
      <c r="J7472" t="s">
        <v>11506</v>
      </c>
      <c r="K7472" t="s">
        <v>11507</v>
      </c>
      <c r="L7472" t="s">
        <v>84</v>
      </c>
      <c r="M7472" t="s">
        <v>38</v>
      </c>
      <c r="N7472" t="s">
        <v>668</v>
      </c>
      <c r="O7472" s="23">
        <v>788</v>
      </c>
      <c r="P7472" s="9">
        <v>16.46</v>
      </c>
      <c r="Q7472" t="s">
        <v>40</v>
      </c>
      <c r="R7472">
        <v>39604</v>
      </c>
      <c r="S7472" s="9">
        <v>47.87</v>
      </c>
      <c r="T7472" s="26">
        <v>8.69</v>
      </c>
      <c r="U7472" s="8">
        <v>415.99</v>
      </c>
      <c r="V7472" t="s">
        <v>41</v>
      </c>
      <c r="W7472" t="s">
        <v>2007</v>
      </c>
      <c r="X7472" t="s">
        <v>42</v>
      </c>
      <c r="Y7472" t="s">
        <v>2188</v>
      </c>
      <c r="AA7472" s="1">
        <f t="shared" ref="AA7472:AA7535" si="784">IFERROR(DATEVALUE(C7472),"-")</f>
        <v>46091</v>
      </c>
      <c r="AB7472" s="2">
        <f t="shared" ref="AB7472:AB7535" si="785">IFERROR(MONTH(AA7472),"-")</f>
        <v>3</v>
      </c>
      <c r="AC7472" s="2">
        <f t="shared" ref="AC7472:AC7535" si="786">IFERROR(YEAR(AA7472),"-")</f>
        <v>2026</v>
      </c>
      <c r="AD7472" s="2" t="str">
        <f>IFERROR(VLOOKUP(A7472,'Aux Área'!$A$4:$B$123,2,0),"-")</f>
        <v>INSPEÇÃO</v>
      </c>
    </row>
    <row r="7473" spans="1:30" x14ac:dyDescent="0.3">
      <c r="A7473" t="s">
        <v>2146</v>
      </c>
      <c r="B7473" t="s">
        <v>1800</v>
      </c>
      <c r="C7473" t="s">
        <v>11592</v>
      </c>
      <c r="D7473" t="s">
        <v>1841</v>
      </c>
      <c r="E7473" t="s">
        <v>1842</v>
      </c>
      <c r="F7473" t="s">
        <v>653</v>
      </c>
      <c r="G7473" t="s">
        <v>635</v>
      </c>
      <c r="H7473" t="s">
        <v>666</v>
      </c>
      <c r="I7473" t="s">
        <v>667</v>
      </c>
      <c r="J7473" t="s">
        <v>122</v>
      </c>
      <c r="K7473" t="s">
        <v>123</v>
      </c>
      <c r="L7473" t="s">
        <v>124</v>
      </c>
      <c r="M7473" t="s">
        <v>38</v>
      </c>
      <c r="N7473" t="s">
        <v>668</v>
      </c>
      <c r="O7473" s="23">
        <v>0</v>
      </c>
      <c r="P7473" s="9">
        <v>0</v>
      </c>
      <c r="Q7473" t="s">
        <v>40</v>
      </c>
      <c r="R7473">
        <v>0</v>
      </c>
      <c r="S7473" s="9">
        <v>105.54</v>
      </c>
      <c r="T7473" s="26">
        <v>8.25</v>
      </c>
      <c r="U7473" s="8">
        <v>870.75</v>
      </c>
      <c r="V7473" t="s">
        <v>162</v>
      </c>
      <c r="W7473" t="s">
        <v>652</v>
      </c>
      <c r="X7473" t="s">
        <v>42</v>
      </c>
      <c r="Y7473" t="s">
        <v>653</v>
      </c>
      <c r="AA7473" s="1">
        <f t="shared" si="784"/>
        <v>46091</v>
      </c>
      <c r="AB7473" s="2">
        <f t="shared" si="785"/>
        <v>3</v>
      </c>
      <c r="AC7473" s="2">
        <f t="shared" si="786"/>
        <v>2026</v>
      </c>
      <c r="AD7473" s="2" t="str">
        <f>IFERROR(VLOOKUP(A7473,'Aux Área'!$A$4:$B$123,2,0),"-")</f>
        <v>SÃO PEDRO</v>
      </c>
    </row>
    <row r="7474" spans="1:30" x14ac:dyDescent="0.3">
      <c r="A7474" t="s">
        <v>2655</v>
      </c>
      <c r="B7474" t="s">
        <v>10768</v>
      </c>
      <c r="C7474" t="s">
        <v>11593</v>
      </c>
      <c r="D7474" t="s">
        <v>1619</v>
      </c>
      <c r="E7474" t="s">
        <v>1620</v>
      </c>
      <c r="F7474" t="s">
        <v>3605</v>
      </c>
      <c r="G7474" t="s">
        <v>1635</v>
      </c>
      <c r="H7474" t="s">
        <v>2635</v>
      </c>
      <c r="I7474" t="s">
        <v>37</v>
      </c>
      <c r="J7474" t="s">
        <v>219</v>
      </c>
      <c r="K7474" t="s">
        <v>177</v>
      </c>
      <c r="L7474" t="s">
        <v>177</v>
      </c>
      <c r="M7474" t="s">
        <v>38</v>
      </c>
      <c r="N7474" t="s">
        <v>39</v>
      </c>
      <c r="O7474" s="23">
        <v>236</v>
      </c>
      <c r="P7474" s="9">
        <v>9.16</v>
      </c>
      <c r="Q7474" t="s">
        <v>40</v>
      </c>
      <c r="R7474">
        <v>21438</v>
      </c>
      <c r="S7474" s="9">
        <v>25.76</v>
      </c>
      <c r="T7474" s="26">
        <v>4.99</v>
      </c>
      <c r="U7474" s="8">
        <v>128.54</v>
      </c>
      <c r="V7474" t="s">
        <v>11594</v>
      </c>
      <c r="W7474" t="s">
        <v>2007</v>
      </c>
      <c r="X7474" t="s">
        <v>42</v>
      </c>
      <c r="Y7474" t="s">
        <v>6209</v>
      </c>
      <c r="AA7474" s="1">
        <f t="shared" si="784"/>
        <v>46091</v>
      </c>
      <c r="AB7474" s="2">
        <f t="shared" si="785"/>
        <v>3</v>
      </c>
      <c r="AC7474" s="2">
        <f t="shared" si="786"/>
        <v>2026</v>
      </c>
      <c r="AD7474" s="2" t="str">
        <f>IFERROR(VLOOKUP(A7474,'Aux Área'!$A$4:$B$123,2,0),"-")</f>
        <v>TI</v>
      </c>
    </row>
    <row r="7475" spans="1:30" x14ac:dyDescent="0.3">
      <c r="A7475" t="s">
        <v>2146</v>
      </c>
      <c r="C7475" t="s">
        <v>15696</v>
      </c>
      <c r="F7475" t="s">
        <v>15689</v>
      </c>
      <c r="K7475" t="s">
        <v>123</v>
      </c>
      <c r="N7475" t="s">
        <v>15690</v>
      </c>
      <c r="O7475" s="23">
        <v>0</v>
      </c>
      <c r="P7475" s="23">
        <v>0</v>
      </c>
      <c r="Q7475" t="s">
        <v>40</v>
      </c>
      <c r="R7475">
        <v>0</v>
      </c>
      <c r="S7475">
        <v>13.15</v>
      </c>
      <c r="U7475" s="8">
        <v>39.32</v>
      </c>
      <c r="AA7475" s="1">
        <f t="shared" si="784"/>
        <v>46091</v>
      </c>
      <c r="AB7475" s="2">
        <f t="shared" si="785"/>
        <v>3</v>
      </c>
      <c r="AC7475" s="2">
        <f t="shared" si="786"/>
        <v>2026</v>
      </c>
      <c r="AD7475" s="2" t="str">
        <f>IFERROR(VLOOKUP(A7475,'Aux Área'!$A$4:$B$123,2,0),"-")</f>
        <v>SÃO PEDRO</v>
      </c>
    </row>
    <row r="7476" spans="1:30" x14ac:dyDescent="0.3">
      <c r="A7476" t="s">
        <v>2260</v>
      </c>
      <c r="B7476" t="s">
        <v>113</v>
      </c>
      <c r="C7476" t="s">
        <v>11595</v>
      </c>
      <c r="D7476" t="s">
        <v>10122</v>
      </c>
      <c r="E7476" t="s">
        <v>9671</v>
      </c>
      <c r="F7476" t="s">
        <v>2262</v>
      </c>
      <c r="G7476" t="s">
        <v>35</v>
      </c>
      <c r="H7476" t="s">
        <v>2263</v>
      </c>
      <c r="I7476" t="s">
        <v>2186</v>
      </c>
      <c r="J7476" t="s">
        <v>1681</v>
      </c>
      <c r="K7476" t="s">
        <v>1682</v>
      </c>
      <c r="L7476" t="s">
        <v>141</v>
      </c>
      <c r="M7476" t="s">
        <v>38</v>
      </c>
      <c r="N7476" t="s">
        <v>668</v>
      </c>
      <c r="O7476" s="23">
        <v>457</v>
      </c>
      <c r="P7476" s="9">
        <v>12.97</v>
      </c>
      <c r="Q7476" t="s">
        <v>40</v>
      </c>
      <c r="R7476">
        <v>109453</v>
      </c>
      <c r="S7476" s="9">
        <v>35.24</v>
      </c>
      <c r="T7476" s="26">
        <v>6.99</v>
      </c>
      <c r="U7476" s="8">
        <v>246.34</v>
      </c>
      <c r="V7476" t="s">
        <v>41</v>
      </c>
      <c r="W7476" t="s">
        <v>2007</v>
      </c>
      <c r="X7476" t="s">
        <v>42</v>
      </c>
      <c r="Y7476" t="s">
        <v>1740</v>
      </c>
      <c r="AA7476" s="1">
        <f t="shared" si="784"/>
        <v>46091</v>
      </c>
      <c r="AB7476" s="2">
        <f t="shared" si="785"/>
        <v>3</v>
      </c>
      <c r="AC7476" s="2">
        <f t="shared" si="786"/>
        <v>2026</v>
      </c>
      <c r="AD7476" s="2" t="str">
        <f>IFERROR(VLOOKUP(A7476,'Aux Área'!$A$4:$B$123,2,0),"-")</f>
        <v>INSPEÇÃO</v>
      </c>
    </row>
    <row r="7477" spans="1:30" x14ac:dyDescent="0.3">
      <c r="A7477" t="s">
        <v>3092</v>
      </c>
      <c r="B7477" t="s">
        <v>4774</v>
      </c>
      <c r="C7477" t="s">
        <v>11596</v>
      </c>
      <c r="D7477" t="s">
        <v>3285</v>
      </c>
      <c r="E7477" t="s">
        <v>3286</v>
      </c>
      <c r="F7477" t="s">
        <v>3594</v>
      </c>
      <c r="G7477" t="s">
        <v>1135</v>
      </c>
      <c r="H7477" t="s">
        <v>2275</v>
      </c>
      <c r="I7477" t="s">
        <v>1497</v>
      </c>
      <c r="J7477" t="s">
        <v>188</v>
      </c>
      <c r="K7477" t="s">
        <v>189</v>
      </c>
      <c r="L7477" t="s">
        <v>190</v>
      </c>
      <c r="M7477" t="s">
        <v>38</v>
      </c>
      <c r="N7477" t="s">
        <v>39</v>
      </c>
      <c r="O7477" s="10">
        <v>402</v>
      </c>
      <c r="P7477" s="24">
        <v>9.14</v>
      </c>
      <c r="Q7477" t="s">
        <v>40</v>
      </c>
      <c r="R7477" s="2">
        <v>108940</v>
      </c>
      <c r="S7477" s="9">
        <v>43.97</v>
      </c>
      <c r="T7477" s="26">
        <v>4.99</v>
      </c>
      <c r="U7477" s="8">
        <v>219.41</v>
      </c>
      <c r="V7477" t="s">
        <v>41</v>
      </c>
      <c r="W7477" t="s">
        <v>2276</v>
      </c>
      <c r="X7477" t="s">
        <v>42</v>
      </c>
      <c r="Y7477" t="s">
        <v>2277</v>
      </c>
      <c r="AA7477" s="1">
        <f t="shared" si="784"/>
        <v>46091</v>
      </c>
      <c r="AB7477" s="2">
        <f t="shared" si="785"/>
        <v>3</v>
      </c>
      <c r="AC7477" s="2">
        <f t="shared" si="786"/>
        <v>2026</v>
      </c>
      <c r="AD7477" s="2" t="str">
        <f>IFERROR(VLOOKUP(A7477,'Aux Área'!$A$4:$B$123,2,0),"-")</f>
        <v>INSPEÇÃO</v>
      </c>
    </row>
    <row r="7478" spans="1:30" x14ac:dyDescent="0.3">
      <c r="A7478" t="s">
        <v>50</v>
      </c>
      <c r="B7478" t="s">
        <v>324</v>
      </c>
      <c r="C7478" t="s">
        <v>11597</v>
      </c>
      <c r="D7478" t="s">
        <v>326</v>
      </c>
      <c r="E7478" t="s">
        <v>327</v>
      </c>
      <c r="F7478" t="s">
        <v>51</v>
      </c>
      <c r="G7478" t="s">
        <v>35</v>
      </c>
      <c r="H7478" t="s">
        <v>36</v>
      </c>
      <c r="I7478" t="s">
        <v>37</v>
      </c>
      <c r="J7478" t="s">
        <v>5537</v>
      </c>
      <c r="K7478" t="s">
        <v>5538</v>
      </c>
      <c r="L7478" t="s">
        <v>217</v>
      </c>
      <c r="M7478" t="s">
        <v>38</v>
      </c>
      <c r="N7478" t="s">
        <v>39</v>
      </c>
      <c r="O7478" s="23">
        <v>208</v>
      </c>
      <c r="P7478" s="9">
        <v>6.74</v>
      </c>
      <c r="Q7478" t="s">
        <v>40</v>
      </c>
      <c r="R7478">
        <v>23156</v>
      </c>
      <c r="S7478" s="9">
        <v>30.87</v>
      </c>
      <c r="T7478" s="26">
        <v>4.8600000000000003</v>
      </c>
      <c r="U7478" s="8">
        <v>150.02000000000001</v>
      </c>
      <c r="V7478" t="s">
        <v>41</v>
      </c>
      <c r="W7478" t="s">
        <v>2007</v>
      </c>
      <c r="X7478" t="s">
        <v>42</v>
      </c>
      <c r="Y7478" t="s">
        <v>1740</v>
      </c>
      <c r="AA7478" s="1">
        <f t="shared" si="784"/>
        <v>46091</v>
      </c>
      <c r="AB7478" s="2">
        <f t="shared" si="785"/>
        <v>3</v>
      </c>
      <c r="AC7478" s="2">
        <f t="shared" si="786"/>
        <v>2026</v>
      </c>
      <c r="AD7478" s="2" t="str">
        <f>IFERROR(VLOOKUP(A7478,'Aux Área'!$A$4:$B$123,2,0),"-")</f>
        <v>TI</v>
      </c>
    </row>
    <row r="7479" spans="1:30" x14ac:dyDescent="0.3">
      <c r="A7479" t="s">
        <v>1819</v>
      </c>
      <c r="B7479" t="s">
        <v>156</v>
      </c>
      <c r="C7479" t="s">
        <v>11598</v>
      </c>
      <c r="D7479" t="s">
        <v>5474</v>
      </c>
      <c r="E7479" t="s">
        <v>5475</v>
      </c>
      <c r="F7479" t="s">
        <v>653</v>
      </c>
      <c r="G7479" t="s">
        <v>659</v>
      </c>
      <c r="H7479" t="s">
        <v>1821</v>
      </c>
      <c r="I7479" t="s">
        <v>673</v>
      </c>
      <c r="J7479" t="s">
        <v>1100</v>
      </c>
      <c r="K7479" t="s">
        <v>1101</v>
      </c>
      <c r="L7479" t="s">
        <v>181</v>
      </c>
      <c r="M7479" t="s">
        <v>38</v>
      </c>
      <c r="N7479" t="s">
        <v>638</v>
      </c>
      <c r="O7479" s="23">
        <v>0</v>
      </c>
      <c r="P7479" s="9">
        <v>0</v>
      </c>
      <c r="Q7479" t="s">
        <v>40</v>
      </c>
      <c r="R7479">
        <v>0</v>
      </c>
      <c r="S7479" s="9">
        <v>110.31</v>
      </c>
      <c r="T7479" s="26">
        <v>6.49</v>
      </c>
      <c r="U7479" s="8">
        <v>715.91</v>
      </c>
      <c r="V7479" t="s">
        <v>11599</v>
      </c>
      <c r="W7479" t="s">
        <v>652</v>
      </c>
      <c r="X7479" t="s">
        <v>42</v>
      </c>
      <c r="Y7479" t="s">
        <v>653</v>
      </c>
      <c r="AA7479" s="1">
        <f t="shared" si="784"/>
        <v>46091</v>
      </c>
      <c r="AB7479" s="2">
        <f t="shared" si="785"/>
        <v>3</v>
      </c>
      <c r="AC7479" s="2">
        <f t="shared" si="786"/>
        <v>2026</v>
      </c>
      <c r="AD7479" s="2" t="str">
        <f>IFERROR(VLOOKUP(A7479,'Aux Área'!$A$4:$B$123,2,0),"-")</f>
        <v>SÃO PEDRO</v>
      </c>
    </row>
    <row r="7480" spans="1:30" x14ac:dyDescent="0.3">
      <c r="A7480" t="s">
        <v>1819</v>
      </c>
      <c r="B7480" t="s">
        <v>156</v>
      </c>
      <c r="C7480" t="s">
        <v>11600</v>
      </c>
      <c r="D7480" t="s">
        <v>5474</v>
      </c>
      <c r="E7480" t="s">
        <v>5475</v>
      </c>
      <c r="F7480" t="s">
        <v>653</v>
      </c>
      <c r="G7480" t="s">
        <v>659</v>
      </c>
      <c r="H7480" t="s">
        <v>1821</v>
      </c>
      <c r="I7480" t="s">
        <v>673</v>
      </c>
      <c r="J7480" t="s">
        <v>1100</v>
      </c>
      <c r="K7480" t="s">
        <v>1101</v>
      </c>
      <c r="L7480" t="s">
        <v>181</v>
      </c>
      <c r="M7480" t="s">
        <v>38</v>
      </c>
      <c r="N7480" t="s">
        <v>638</v>
      </c>
      <c r="O7480" s="23">
        <v>0</v>
      </c>
      <c r="P7480" s="9">
        <v>0</v>
      </c>
      <c r="Q7480" t="s">
        <v>40</v>
      </c>
      <c r="R7480">
        <v>0</v>
      </c>
      <c r="S7480" s="9">
        <v>44.98</v>
      </c>
      <c r="T7480" s="26">
        <v>6.49</v>
      </c>
      <c r="U7480" s="8">
        <v>291.92</v>
      </c>
      <c r="V7480" t="s">
        <v>11601</v>
      </c>
      <c r="W7480" t="s">
        <v>652</v>
      </c>
      <c r="X7480" t="s">
        <v>42</v>
      </c>
      <c r="Y7480" t="s">
        <v>653</v>
      </c>
      <c r="AA7480" s="1">
        <f t="shared" si="784"/>
        <v>46091</v>
      </c>
      <c r="AB7480" s="2">
        <f t="shared" si="785"/>
        <v>3</v>
      </c>
      <c r="AC7480" s="2">
        <f t="shared" si="786"/>
        <v>2026</v>
      </c>
      <c r="AD7480" s="2" t="str">
        <f>IFERROR(VLOOKUP(A7480,'Aux Área'!$A$4:$B$123,2,0),"-")</f>
        <v>SÃO PEDRO</v>
      </c>
    </row>
    <row r="7481" spans="1:30" x14ac:dyDescent="0.3">
      <c r="A7481" t="s">
        <v>2208</v>
      </c>
      <c r="B7481" t="s">
        <v>2544</v>
      </c>
      <c r="C7481" t="s">
        <v>11602</v>
      </c>
      <c r="D7481" t="s">
        <v>11603</v>
      </c>
      <c r="E7481" t="s">
        <v>11604</v>
      </c>
      <c r="F7481" t="s">
        <v>2210</v>
      </c>
      <c r="G7481" t="s">
        <v>1135</v>
      </c>
      <c r="H7481" t="s">
        <v>2211</v>
      </c>
      <c r="I7481" t="s">
        <v>37</v>
      </c>
      <c r="J7481" t="s">
        <v>175</v>
      </c>
      <c r="K7481" t="s">
        <v>176</v>
      </c>
      <c r="L7481" t="s">
        <v>177</v>
      </c>
      <c r="M7481" t="s">
        <v>38</v>
      </c>
      <c r="N7481" t="s">
        <v>668</v>
      </c>
      <c r="O7481" s="23">
        <v>401</v>
      </c>
      <c r="P7481" s="9">
        <v>6.49</v>
      </c>
      <c r="Q7481" t="s">
        <v>40</v>
      </c>
      <c r="R7481">
        <v>13669</v>
      </c>
      <c r="S7481" s="9">
        <v>61.78</v>
      </c>
      <c r="T7481" s="26">
        <v>7.99</v>
      </c>
      <c r="U7481" s="8">
        <v>493.65</v>
      </c>
      <c r="V7481" t="s">
        <v>11605</v>
      </c>
      <c r="W7481" t="s">
        <v>2007</v>
      </c>
      <c r="X7481" t="s">
        <v>42</v>
      </c>
      <c r="Y7481" t="s">
        <v>1740</v>
      </c>
      <c r="AA7481" s="1">
        <f t="shared" si="784"/>
        <v>46091</v>
      </c>
      <c r="AB7481" s="2">
        <f t="shared" si="785"/>
        <v>3</v>
      </c>
      <c r="AC7481" s="2">
        <f t="shared" si="786"/>
        <v>2026</v>
      </c>
      <c r="AD7481" s="2" t="str">
        <f>IFERROR(VLOOKUP(A7481,'Aux Área'!$A$4:$B$123,2,0),"-")</f>
        <v>APH</v>
      </c>
    </row>
    <row r="7482" spans="1:30" x14ac:dyDescent="0.3">
      <c r="A7482" t="s">
        <v>1999</v>
      </c>
      <c r="B7482" t="s">
        <v>3016</v>
      </c>
      <c r="C7482" t="s">
        <v>11606</v>
      </c>
      <c r="D7482" t="s">
        <v>1297</v>
      </c>
      <c r="E7482" t="s">
        <v>2221</v>
      </c>
      <c r="F7482" t="s">
        <v>2002</v>
      </c>
      <c r="G7482" t="s">
        <v>659</v>
      </c>
      <c r="H7482" t="s">
        <v>2003</v>
      </c>
      <c r="I7482" t="s">
        <v>667</v>
      </c>
      <c r="J7482" t="s">
        <v>231</v>
      </c>
      <c r="K7482" t="s">
        <v>232</v>
      </c>
      <c r="L7482" t="s">
        <v>217</v>
      </c>
      <c r="M7482" t="s">
        <v>38</v>
      </c>
      <c r="N7482" t="s">
        <v>668</v>
      </c>
      <c r="O7482" s="23">
        <v>340</v>
      </c>
      <c r="P7482" s="9">
        <v>4.03</v>
      </c>
      <c r="Q7482" t="s">
        <v>40</v>
      </c>
      <c r="R7482">
        <v>21708</v>
      </c>
      <c r="S7482" s="9">
        <v>84.45</v>
      </c>
      <c r="T7482" s="26">
        <v>7.99</v>
      </c>
      <c r="U7482" s="8">
        <v>674.77</v>
      </c>
      <c r="V7482" t="s">
        <v>11607</v>
      </c>
      <c r="W7482" t="s">
        <v>1985</v>
      </c>
      <c r="X7482" t="s">
        <v>42</v>
      </c>
      <c r="Y7482" t="s">
        <v>1986</v>
      </c>
      <c r="AA7482" s="1">
        <f t="shared" si="784"/>
        <v>46091</v>
      </c>
      <c r="AB7482" s="2">
        <f t="shared" si="785"/>
        <v>3</v>
      </c>
      <c r="AC7482" s="2">
        <f t="shared" si="786"/>
        <v>2026</v>
      </c>
      <c r="AD7482" s="2" t="str">
        <f>IFERROR(VLOOKUP(A7482,'Aux Área'!$A$4:$B$123,2,0),"-")</f>
        <v>PESADOS</v>
      </c>
    </row>
    <row r="7483" spans="1:30" x14ac:dyDescent="0.3">
      <c r="A7483" t="s">
        <v>1999</v>
      </c>
      <c r="C7483" t="s">
        <v>11606</v>
      </c>
      <c r="F7483" t="s">
        <v>2002</v>
      </c>
      <c r="K7483" t="s">
        <v>232</v>
      </c>
      <c r="N7483" t="s">
        <v>15690</v>
      </c>
      <c r="O7483" t="s">
        <v>15244</v>
      </c>
      <c r="P7483" s="9" t="s">
        <v>15244</v>
      </c>
      <c r="Q7483" t="s">
        <v>40</v>
      </c>
      <c r="R7483" t="s">
        <v>15244</v>
      </c>
      <c r="S7483">
        <v>19.190000000000001</v>
      </c>
      <c r="U7483" s="8">
        <v>63.34</v>
      </c>
      <c r="AA7483" s="1">
        <f t="shared" si="784"/>
        <v>46091</v>
      </c>
      <c r="AB7483" s="2">
        <f t="shared" si="785"/>
        <v>3</v>
      </c>
      <c r="AC7483" s="2">
        <f t="shared" si="786"/>
        <v>2026</v>
      </c>
      <c r="AD7483" s="2" t="str">
        <f>IFERROR(VLOOKUP(A7483,'Aux Área'!$A$4:$B$123,2,0),"-")</f>
        <v>PESADOS</v>
      </c>
    </row>
    <row r="7484" spans="1:30" x14ac:dyDescent="0.3">
      <c r="A7484" t="s">
        <v>2041</v>
      </c>
      <c r="B7484" t="s">
        <v>2042</v>
      </c>
      <c r="C7484" t="s">
        <v>11608</v>
      </c>
      <c r="D7484" t="s">
        <v>1297</v>
      </c>
      <c r="E7484" t="s">
        <v>2221</v>
      </c>
      <c r="F7484" t="s">
        <v>2044</v>
      </c>
      <c r="G7484" t="s">
        <v>659</v>
      </c>
      <c r="H7484" t="s">
        <v>1996</v>
      </c>
      <c r="I7484" t="s">
        <v>1997</v>
      </c>
      <c r="J7484" t="s">
        <v>231</v>
      </c>
      <c r="K7484" t="s">
        <v>232</v>
      </c>
      <c r="L7484" t="s">
        <v>217</v>
      </c>
      <c r="M7484" t="s">
        <v>38</v>
      </c>
      <c r="N7484" t="s">
        <v>668</v>
      </c>
      <c r="O7484" s="23">
        <v>289</v>
      </c>
      <c r="P7484" s="9">
        <v>6.18</v>
      </c>
      <c r="Q7484" t="s">
        <v>40</v>
      </c>
      <c r="R7484">
        <v>35218</v>
      </c>
      <c r="S7484" s="9">
        <v>46.76</v>
      </c>
      <c r="T7484" s="26">
        <v>7.9909999999999997</v>
      </c>
      <c r="U7484" s="8">
        <v>373.67</v>
      </c>
      <c r="V7484" t="s">
        <v>11609</v>
      </c>
      <c r="W7484" t="s">
        <v>1985</v>
      </c>
      <c r="X7484" t="s">
        <v>42</v>
      </c>
      <c r="Y7484" t="s">
        <v>1986</v>
      </c>
      <c r="AA7484" s="1">
        <f t="shared" si="784"/>
        <v>46091</v>
      </c>
      <c r="AB7484" s="2">
        <f t="shared" si="785"/>
        <v>3</v>
      </c>
      <c r="AC7484" s="2">
        <f t="shared" si="786"/>
        <v>2026</v>
      </c>
      <c r="AD7484" s="2" t="str">
        <f>IFERROR(VLOOKUP(A7484,'Aux Área'!$A$4:$B$123,2,0),"-")</f>
        <v>PESADOS</v>
      </c>
    </row>
    <row r="7485" spans="1:30" x14ac:dyDescent="0.3">
      <c r="A7485" t="s">
        <v>2041</v>
      </c>
      <c r="C7485" t="s">
        <v>11608</v>
      </c>
      <c r="F7485" t="s">
        <v>2044</v>
      </c>
      <c r="K7485" t="s">
        <v>232</v>
      </c>
      <c r="N7485" t="s">
        <v>15690</v>
      </c>
      <c r="O7485" t="s">
        <v>15244</v>
      </c>
      <c r="P7485" s="9" t="s">
        <v>15244</v>
      </c>
      <c r="Q7485" t="s">
        <v>40</v>
      </c>
      <c r="R7485" t="s">
        <v>15244</v>
      </c>
      <c r="S7485">
        <v>5.01</v>
      </c>
      <c r="U7485" s="8">
        <v>16.55</v>
      </c>
      <c r="AA7485" s="1">
        <f t="shared" si="784"/>
        <v>46091</v>
      </c>
      <c r="AB7485" s="2">
        <f t="shared" si="785"/>
        <v>3</v>
      </c>
      <c r="AC7485" s="2">
        <f t="shared" si="786"/>
        <v>2026</v>
      </c>
      <c r="AD7485" s="2" t="str">
        <f>IFERROR(VLOOKUP(A7485,'Aux Área'!$A$4:$B$123,2,0),"-")</f>
        <v>PESADOS</v>
      </c>
    </row>
    <row r="7486" spans="1:30" x14ac:dyDescent="0.3">
      <c r="A7486" t="s">
        <v>2282</v>
      </c>
      <c r="B7486" t="s">
        <v>4679</v>
      </c>
      <c r="C7486" t="s">
        <v>11610</v>
      </c>
      <c r="D7486" t="s">
        <v>10704</v>
      </c>
      <c r="E7486" t="s">
        <v>10705</v>
      </c>
      <c r="F7486" t="s">
        <v>2285</v>
      </c>
      <c r="G7486" t="s">
        <v>1135</v>
      </c>
      <c r="H7486" t="s">
        <v>2275</v>
      </c>
      <c r="I7486" t="s">
        <v>1497</v>
      </c>
      <c r="J7486" t="s">
        <v>409</v>
      </c>
      <c r="K7486" t="s">
        <v>410</v>
      </c>
      <c r="L7486" t="s">
        <v>141</v>
      </c>
      <c r="M7486" t="s">
        <v>38</v>
      </c>
      <c r="N7486" t="s">
        <v>39</v>
      </c>
      <c r="O7486" s="23">
        <v>193</v>
      </c>
      <c r="P7486" s="9">
        <v>8.1300000000000008</v>
      </c>
      <c r="Q7486" t="s">
        <v>40</v>
      </c>
      <c r="R7486">
        <v>108963</v>
      </c>
      <c r="S7486" s="9">
        <v>23.74</v>
      </c>
      <c r="T7486" s="26">
        <v>4.6900000000000004</v>
      </c>
      <c r="U7486" s="8">
        <v>111.34</v>
      </c>
      <c r="V7486" t="s">
        <v>11611</v>
      </c>
      <c r="W7486" t="s">
        <v>2276</v>
      </c>
      <c r="X7486" t="s">
        <v>42</v>
      </c>
      <c r="Y7486" t="s">
        <v>2277</v>
      </c>
      <c r="AA7486" s="1">
        <f t="shared" si="784"/>
        <v>46091</v>
      </c>
      <c r="AB7486" s="2">
        <f t="shared" si="785"/>
        <v>3</v>
      </c>
      <c r="AC7486" s="2">
        <f t="shared" si="786"/>
        <v>2026</v>
      </c>
      <c r="AD7486" s="2" t="str">
        <f>IFERROR(VLOOKUP(A7486,'Aux Área'!$A$4:$B$123,2,0),"-")</f>
        <v>INSPEÇÃO</v>
      </c>
    </row>
    <row r="7487" spans="1:30" x14ac:dyDescent="0.3">
      <c r="A7487" t="s">
        <v>2691</v>
      </c>
      <c r="B7487" t="s">
        <v>2692</v>
      </c>
      <c r="C7487" t="s">
        <v>11612</v>
      </c>
      <c r="D7487" t="s">
        <v>2142</v>
      </c>
      <c r="E7487" t="s">
        <v>2143</v>
      </c>
      <c r="F7487" t="s">
        <v>5979</v>
      </c>
      <c r="G7487" t="s">
        <v>1635</v>
      </c>
      <c r="H7487" t="s">
        <v>2635</v>
      </c>
      <c r="I7487" t="s">
        <v>37</v>
      </c>
      <c r="J7487" t="s">
        <v>169</v>
      </c>
      <c r="K7487" t="s">
        <v>170</v>
      </c>
      <c r="L7487" t="s">
        <v>124</v>
      </c>
      <c r="M7487" t="s">
        <v>38</v>
      </c>
      <c r="N7487" t="s">
        <v>39</v>
      </c>
      <c r="O7487" s="23">
        <v>238</v>
      </c>
      <c r="P7487" s="9">
        <v>6.41</v>
      </c>
      <c r="Q7487" t="s">
        <v>40</v>
      </c>
      <c r="R7487">
        <v>19892</v>
      </c>
      <c r="S7487" s="9">
        <v>37.11</v>
      </c>
      <c r="T7487" s="26">
        <v>4.8899999999999997</v>
      </c>
      <c r="U7487" s="8">
        <v>181.47</v>
      </c>
      <c r="V7487" t="s">
        <v>41</v>
      </c>
      <c r="W7487" t="s">
        <v>2007</v>
      </c>
      <c r="X7487" t="s">
        <v>42</v>
      </c>
      <c r="Y7487" t="s">
        <v>1740</v>
      </c>
      <c r="AA7487" s="1">
        <f t="shared" si="784"/>
        <v>46091</v>
      </c>
      <c r="AB7487" s="2">
        <f t="shared" si="785"/>
        <v>3</v>
      </c>
      <c r="AC7487" s="2">
        <f t="shared" si="786"/>
        <v>2026</v>
      </c>
      <c r="AD7487" s="2" t="str">
        <f>IFERROR(VLOOKUP(A7487,'Aux Área'!$A$4:$B$123,2,0),"-")</f>
        <v>TI</v>
      </c>
    </row>
    <row r="7488" spans="1:30" x14ac:dyDescent="0.3">
      <c r="A7488" t="s">
        <v>2314</v>
      </c>
      <c r="B7488" t="s">
        <v>4624</v>
      </c>
      <c r="C7488" t="s">
        <v>11613</v>
      </c>
      <c r="D7488" t="s">
        <v>5291</v>
      </c>
      <c r="E7488" t="s">
        <v>5292</v>
      </c>
      <c r="F7488" t="s">
        <v>2317</v>
      </c>
      <c r="G7488" t="s">
        <v>1300</v>
      </c>
      <c r="H7488" t="s">
        <v>1301</v>
      </c>
      <c r="I7488" t="s">
        <v>37</v>
      </c>
      <c r="J7488" t="s">
        <v>89</v>
      </c>
      <c r="K7488" t="s">
        <v>90</v>
      </c>
      <c r="L7488" t="s">
        <v>91</v>
      </c>
      <c r="M7488" t="s">
        <v>38</v>
      </c>
      <c r="N7488" t="s">
        <v>39</v>
      </c>
      <c r="O7488" s="23">
        <v>420</v>
      </c>
      <c r="P7488" s="9">
        <v>9.09</v>
      </c>
      <c r="Q7488" t="s">
        <v>40</v>
      </c>
      <c r="R7488">
        <v>76269</v>
      </c>
      <c r="S7488" s="9">
        <v>46.23</v>
      </c>
      <c r="T7488" s="26">
        <v>4.8899999999999997</v>
      </c>
      <c r="U7488" s="8">
        <v>226.06</v>
      </c>
      <c r="V7488" t="s">
        <v>11614</v>
      </c>
      <c r="W7488" t="s">
        <v>2276</v>
      </c>
      <c r="X7488" t="s">
        <v>42</v>
      </c>
      <c r="Y7488" t="s">
        <v>2277</v>
      </c>
      <c r="AA7488" s="1">
        <f t="shared" si="784"/>
        <v>46091</v>
      </c>
      <c r="AB7488" s="2">
        <f t="shared" si="785"/>
        <v>3</v>
      </c>
      <c r="AC7488" s="2">
        <f t="shared" si="786"/>
        <v>2026</v>
      </c>
      <c r="AD7488" s="2" t="str">
        <f>IFERROR(VLOOKUP(A7488,'Aux Área'!$A$4:$B$123,2,0),"-")</f>
        <v>INSPEÇÃO</v>
      </c>
    </row>
    <row r="7489" spans="1:30" x14ac:dyDescent="0.3">
      <c r="A7489" t="s">
        <v>2306</v>
      </c>
      <c r="B7489" t="s">
        <v>4613</v>
      </c>
      <c r="C7489" t="s">
        <v>11615</v>
      </c>
      <c r="D7489" t="s">
        <v>7488</v>
      </c>
      <c r="E7489" t="s">
        <v>7489</v>
      </c>
      <c r="F7489" t="s">
        <v>2309</v>
      </c>
      <c r="G7489" t="s">
        <v>1135</v>
      </c>
      <c r="H7489" t="s">
        <v>2275</v>
      </c>
      <c r="I7489" t="s">
        <v>1497</v>
      </c>
      <c r="J7489" t="s">
        <v>89</v>
      </c>
      <c r="K7489" t="s">
        <v>90</v>
      </c>
      <c r="L7489" t="s">
        <v>91</v>
      </c>
      <c r="M7489" t="s">
        <v>38</v>
      </c>
      <c r="N7489" t="s">
        <v>39</v>
      </c>
      <c r="O7489" s="23">
        <v>353</v>
      </c>
      <c r="P7489" s="9">
        <v>9.17</v>
      </c>
      <c r="Q7489" t="s">
        <v>40</v>
      </c>
      <c r="R7489">
        <v>126415</v>
      </c>
      <c r="S7489" s="9">
        <v>38.49</v>
      </c>
      <c r="T7489" s="26">
        <v>4.8899999999999997</v>
      </c>
      <c r="U7489" s="8">
        <v>188.22</v>
      </c>
      <c r="V7489" t="s">
        <v>11616</v>
      </c>
      <c r="W7489" t="s">
        <v>2276</v>
      </c>
      <c r="X7489" t="s">
        <v>42</v>
      </c>
      <c r="Y7489" t="s">
        <v>2277</v>
      </c>
      <c r="AA7489" s="1">
        <f t="shared" si="784"/>
        <v>46091</v>
      </c>
      <c r="AB7489" s="2">
        <f t="shared" si="785"/>
        <v>3</v>
      </c>
      <c r="AC7489" s="2">
        <f t="shared" si="786"/>
        <v>2026</v>
      </c>
      <c r="AD7489" s="2" t="str">
        <f>IFERROR(VLOOKUP(A7489,'Aux Área'!$A$4:$B$123,2,0),"-")</f>
        <v>INSPEÇÃO</v>
      </c>
    </row>
    <row r="7490" spans="1:30" x14ac:dyDescent="0.3">
      <c r="A7490" t="s">
        <v>2278</v>
      </c>
      <c r="B7490" t="s">
        <v>4664</v>
      </c>
      <c r="C7490" t="s">
        <v>11617</v>
      </c>
      <c r="D7490" t="s">
        <v>3310</v>
      </c>
      <c r="E7490" t="s">
        <v>3311</v>
      </c>
      <c r="F7490" t="s">
        <v>2281</v>
      </c>
      <c r="G7490" t="s">
        <v>1135</v>
      </c>
      <c r="H7490" t="s">
        <v>2275</v>
      </c>
      <c r="I7490" t="s">
        <v>1497</v>
      </c>
      <c r="J7490" t="s">
        <v>169</v>
      </c>
      <c r="K7490" t="s">
        <v>170</v>
      </c>
      <c r="L7490" t="s">
        <v>124</v>
      </c>
      <c r="M7490" t="s">
        <v>38</v>
      </c>
      <c r="N7490" t="s">
        <v>39</v>
      </c>
      <c r="O7490" s="10">
        <v>242</v>
      </c>
      <c r="P7490" s="24">
        <v>7.92</v>
      </c>
      <c r="Q7490" t="s">
        <v>40</v>
      </c>
      <c r="R7490">
        <v>130284</v>
      </c>
      <c r="S7490" s="9">
        <v>30.54</v>
      </c>
      <c r="T7490" s="26">
        <v>4.891</v>
      </c>
      <c r="U7490" s="8">
        <v>149.38</v>
      </c>
      <c r="V7490" t="s">
        <v>41</v>
      </c>
      <c r="W7490" t="s">
        <v>2276</v>
      </c>
      <c r="X7490" t="s">
        <v>42</v>
      </c>
      <c r="Y7490" t="s">
        <v>2277</v>
      </c>
      <c r="AA7490" s="1">
        <f t="shared" si="784"/>
        <v>46091</v>
      </c>
      <c r="AB7490" s="2">
        <f t="shared" si="785"/>
        <v>3</v>
      </c>
      <c r="AC7490" s="2">
        <f t="shared" si="786"/>
        <v>2026</v>
      </c>
      <c r="AD7490" s="2" t="str">
        <f>IFERROR(VLOOKUP(A7490,'Aux Área'!$A$4:$B$123,2,0),"-")</f>
        <v>INSPEÇÃO</v>
      </c>
    </row>
    <row r="7491" spans="1:30" x14ac:dyDescent="0.3">
      <c r="A7491" t="s">
        <v>2643</v>
      </c>
      <c r="B7491" t="s">
        <v>2307</v>
      </c>
      <c r="C7491" t="s">
        <v>11618</v>
      </c>
      <c r="D7491" t="s">
        <v>7196</v>
      </c>
      <c r="E7491" t="s">
        <v>7197</v>
      </c>
      <c r="F7491" t="s">
        <v>2646</v>
      </c>
      <c r="G7491" t="s">
        <v>1300</v>
      </c>
      <c r="H7491" t="s">
        <v>1301</v>
      </c>
      <c r="I7491" t="s">
        <v>37</v>
      </c>
      <c r="J7491" t="s">
        <v>122</v>
      </c>
      <c r="K7491" t="s">
        <v>123</v>
      </c>
      <c r="L7491" t="s">
        <v>124</v>
      </c>
      <c r="M7491" t="s">
        <v>38</v>
      </c>
      <c r="N7491" t="s">
        <v>39</v>
      </c>
      <c r="O7491" s="23">
        <v>338</v>
      </c>
      <c r="P7491" s="9">
        <v>9.84</v>
      </c>
      <c r="Q7491" t="s">
        <v>40</v>
      </c>
      <c r="R7491">
        <v>123212</v>
      </c>
      <c r="S7491" s="9">
        <v>34.35</v>
      </c>
      <c r="T7491" s="26">
        <v>4.8899999999999997</v>
      </c>
      <c r="U7491" s="8">
        <v>167.97</v>
      </c>
      <c r="V7491" t="s">
        <v>246</v>
      </c>
      <c r="W7491" t="s">
        <v>2276</v>
      </c>
      <c r="X7491" t="s">
        <v>42</v>
      </c>
      <c r="Y7491" t="s">
        <v>2277</v>
      </c>
      <c r="AA7491" s="1">
        <f t="shared" si="784"/>
        <v>46091</v>
      </c>
      <c r="AB7491" s="2">
        <f t="shared" si="785"/>
        <v>3</v>
      </c>
      <c r="AC7491" s="2">
        <f t="shared" si="786"/>
        <v>2026</v>
      </c>
      <c r="AD7491" s="2" t="str">
        <f>IFERROR(VLOOKUP(A7491,'Aux Área'!$A$4:$B$123,2,0),"-")</f>
        <v>INSPEÇÃO</v>
      </c>
    </row>
    <row r="7492" spans="1:30" x14ac:dyDescent="0.3">
      <c r="A7492" t="s">
        <v>2638</v>
      </c>
      <c r="B7492" t="s">
        <v>4593</v>
      </c>
      <c r="C7492" t="s">
        <v>11619</v>
      </c>
      <c r="D7492" t="s">
        <v>3193</v>
      </c>
      <c r="E7492" t="s">
        <v>3194</v>
      </c>
      <c r="F7492" t="s">
        <v>2641</v>
      </c>
      <c r="G7492" t="s">
        <v>1135</v>
      </c>
      <c r="H7492" t="s">
        <v>2275</v>
      </c>
      <c r="I7492" t="s">
        <v>1497</v>
      </c>
      <c r="J7492" t="s">
        <v>275</v>
      </c>
      <c r="K7492" t="s">
        <v>276</v>
      </c>
      <c r="L7492" t="s">
        <v>124</v>
      </c>
      <c r="M7492" t="s">
        <v>38</v>
      </c>
      <c r="N7492" t="s">
        <v>39</v>
      </c>
      <c r="O7492" s="23">
        <v>517</v>
      </c>
      <c r="P7492" s="9">
        <v>11.55</v>
      </c>
      <c r="Q7492" t="s">
        <v>40</v>
      </c>
      <c r="R7492">
        <v>116979</v>
      </c>
      <c r="S7492" s="9">
        <v>44.75</v>
      </c>
      <c r="T7492" s="26">
        <v>4.79</v>
      </c>
      <c r="U7492" s="8">
        <v>214.35</v>
      </c>
      <c r="V7492" t="s">
        <v>11620</v>
      </c>
      <c r="W7492" t="s">
        <v>2276</v>
      </c>
      <c r="X7492" t="s">
        <v>42</v>
      </c>
      <c r="Y7492" t="s">
        <v>2277</v>
      </c>
      <c r="AA7492" s="1">
        <f t="shared" si="784"/>
        <v>46092</v>
      </c>
      <c r="AB7492" s="2">
        <f t="shared" si="785"/>
        <v>3</v>
      </c>
      <c r="AC7492" s="2">
        <f t="shared" si="786"/>
        <v>2026</v>
      </c>
      <c r="AD7492" s="2" t="str">
        <f>IFERROR(VLOOKUP(A7492,'Aux Área'!$A$4:$B$123,2,0),"-")</f>
        <v>INSPEÇÃO</v>
      </c>
    </row>
    <row r="7493" spans="1:30" x14ac:dyDescent="0.3">
      <c r="A7493" t="s">
        <v>2181</v>
      </c>
      <c r="B7493" t="s">
        <v>4595</v>
      </c>
      <c r="C7493" t="s">
        <v>11621</v>
      </c>
      <c r="D7493" t="s">
        <v>5095</v>
      </c>
      <c r="E7493" t="s">
        <v>5096</v>
      </c>
      <c r="F7493" t="s">
        <v>2184</v>
      </c>
      <c r="G7493" t="s">
        <v>1135</v>
      </c>
      <c r="H7493" t="s">
        <v>2185</v>
      </c>
      <c r="I7493" t="s">
        <v>2186</v>
      </c>
      <c r="J7493" t="s">
        <v>241</v>
      </c>
      <c r="K7493" t="s">
        <v>242</v>
      </c>
      <c r="L7493" t="s">
        <v>110</v>
      </c>
      <c r="M7493" t="s">
        <v>38</v>
      </c>
      <c r="N7493" t="s">
        <v>668</v>
      </c>
      <c r="O7493" s="23">
        <v>986</v>
      </c>
      <c r="P7493" s="9">
        <v>13.59</v>
      </c>
      <c r="Q7493" t="s">
        <v>40</v>
      </c>
      <c r="R7493">
        <v>138211</v>
      </c>
      <c r="S7493" s="9">
        <v>72.569999999999993</v>
      </c>
      <c r="T7493" s="26">
        <v>7.59</v>
      </c>
      <c r="U7493" s="8">
        <v>550.78</v>
      </c>
      <c r="V7493" t="s">
        <v>41</v>
      </c>
      <c r="W7493" t="s">
        <v>2007</v>
      </c>
      <c r="X7493" t="s">
        <v>42</v>
      </c>
      <c r="Y7493" t="s">
        <v>2188</v>
      </c>
      <c r="AA7493" s="1">
        <f t="shared" si="784"/>
        <v>46092</v>
      </c>
      <c r="AB7493" s="2">
        <f t="shared" si="785"/>
        <v>3</v>
      </c>
      <c r="AC7493" s="2">
        <f t="shared" si="786"/>
        <v>2026</v>
      </c>
      <c r="AD7493" s="2" t="str">
        <f>IFERROR(VLOOKUP(A7493,'Aux Área'!$A$4:$B$123,2,0),"-")</f>
        <v>INSPEÇÃO</v>
      </c>
    </row>
    <row r="7494" spans="1:30" x14ac:dyDescent="0.3">
      <c r="A7494" t="s">
        <v>2314</v>
      </c>
      <c r="B7494" t="s">
        <v>4624</v>
      </c>
      <c r="C7494" t="s">
        <v>11622</v>
      </c>
      <c r="D7494" t="s">
        <v>5291</v>
      </c>
      <c r="E7494" t="s">
        <v>5292</v>
      </c>
      <c r="F7494" t="s">
        <v>2317</v>
      </c>
      <c r="G7494" t="s">
        <v>1300</v>
      </c>
      <c r="H7494" t="s">
        <v>1301</v>
      </c>
      <c r="I7494" t="s">
        <v>37</v>
      </c>
      <c r="J7494" t="s">
        <v>89</v>
      </c>
      <c r="K7494" t="s">
        <v>90</v>
      </c>
      <c r="L7494" t="s">
        <v>91</v>
      </c>
      <c r="M7494" t="s">
        <v>38</v>
      </c>
      <c r="N7494" t="s">
        <v>39</v>
      </c>
      <c r="O7494" s="23">
        <v>288</v>
      </c>
      <c r="P7494" s="9">
        <v>9.58</v>
      </c>
      <c r="Q7494" t="s">
        <v>40</v>
      </c>
      <c r="R7494">
        <v>76557</v>
      </c>
      <c r="S7494" s="9">
        <v>30.05</v>
      </c>
      <c r="T7494" s="26">
        <v>4.8899999999999997</v>
      </c>
      <c r="U7494" s="8">
        <v>146.94</v>
      </c>
      <c r="V7494" t="s">
        <v>11623</v>
      </c>
      <c r="W7494" t="s">
        <v>2276</v>
      </c>
      <c r="X7494" t="s">
        <v>42</v>
      </c>
      <c r="Y7494" t="s">
        <v>2277</v>
      </c>
      <c r="AA7494" s="1">
        <f t="shared" si="784"/>
        <v>46092</v>
      </c>
      <c r="AB7494" s="2">
        <f t="shared" si="785"/>
        <v>3</v>
      </c>
      <c r="AC7494" s="2">
        <f t="shared" si="786"/>
        <v>2026</v>
      </c>
      <c r="AD7494" s="2" t="str">
        <f>IFERROR(VLOOKUP(A7494,'Aux Área'!$A$4:$B$123,2,0),"-")</f>
        <v>INSPEÇÃO</v>
      </c>
    </row>
    <row r="7495" spans="1:30" x14ac:dyDescent="0.3">
      <c r="A7495" t="s">
        <v>3092</v>
      </c>
      <c r="B7495" t="s">
        <v>4774</v>
      </c>
      <c r="C7495" t="s">
        <v>11624</v>
      </c>
      <c r="D7495" t="s">
        <v>5160</v>
      </c>
      <c r="E7495" t="s">
        <v>5161</v>
      </c>
      <c r="F7495" t="s">
        <v>3594</v>
      </c>
      <c r="G7495" t="s">
        <v>1135</v>
      </c>
      <c r="H7495" t="s">
        <v>2275</v>
      </c>
      <c r="I7495" t="s">
        <v>1497</v>
      </c>
      <c r="J7495" t="s">
        <v>188</v>
      </c>
      <c r="K7495" t="s">
        <v>189</v>
      </c>
      <c r="L7495" t="s">
        <v>190</v>
      </c>
      <c r="M7495" t="s">
        <v>38</v>
      </c>
      <c r="N7495" t="s">
        <v>39</v>
      </c>
      <c r="O7495" s="10">
        <v>490</v>
      </c>
      <c r="P7495" s="24">
        <v>11.24</v>
      </c>
      <c r="Q7495" t="s">
        <v>40</v>
      </c>
      <c r="R7495">
        <v>109430</v>
      </c>
      <c r="S7495" s="9">
        <v>43.58</v>
      </c>
      <c r="T7495" s="26">
        <v>4.99</v>
      </c>
      <c r="U7495" s="8">
        <v>217.46</v>
      </c>
      <c r="V7495" t="s">
        <v>112</v>
      </c>
      <c r="W7495" t="s">
        <v>2276</v>
      </c>
      <c r="X7495" t="s">
        <v>42</v>
      </c>
      <c r="Y7495" t="s">
        <v>2277</v>
      </c>
      <c r="AA7495" s="1">
        <f t="shared" si="784"/>
        <v>46092</v>
      </c>
      <c r="AB7495" s="2">
        <f t="shared" si="785"/>
        <v>3</v>
      </c>
      <c r="AC7495" s="2">
        <f t="shared" si="786"/>
        <v>2026</v>
      </c>
      <c r="AD7495" s="2" t="str">
        <f>IFERROR(VLOOKUP(A7495,'Aux Área'!$A$4:$B$123,2,0),"-")</f>
        <v>INSPEÇÃO</v>
      </c>
    </row>
    <row r="7496" spans="1:30" x14ac:dyDescent="0.3">
      <c r="A7496" t="s">
        <v>2278</v>
      </c>
      <c r="B7496" t="s">
        <v>4664</v>
      </c>
      <c r="C7496" t="s">
        <v>11625</v>
      </c>
      <c r="D7496" t="s">
        <v>3310</v>
      </c>
      <c r="E7496" t="s">
        <v>3311</v>
      </c>
      <c r="F7496" t="s">
        <v>2281</v>
      </c>
      <c r="G7496" t="s">
        <v>1135</v>
      </c>
      <c r="H7496" t="s">
        <v>2275</v>
      </c>
      <c r="I7496" t="s">
        <v>1497</v>
      </c>
      <c r="J7496" t="s">
        <v>169</v>
      </c>
      <c r="K7496" t="s">
        <v>170</v>
      </c>
      <c r="L7496" t="s">
        <v>124</v>
      </c>
      <c r="M7496" t="s">
        <v>38</v>
      </c>
      <c r="N7496" t="s">
        <v>39</v>
      </c>
      <c r="O7496" s="23">
        <v>287</v>
      </c>
      <c r="P7496" s="9">
        <v>10.53</v>
      </c>
      <c r="Q7496" t="s">
        <v>40</v>
      </c>
      <c r="R7496">
        <v>130571</v>
      </c>
      <c r="S7496" s="9">
        <v>27.25</v>
      </c>
      <c r="T7496" s="26">
        <v>4.8920000000000003</v>
      </c>
      <c r="U7496" s="8">
        <v>133.30000000000001</v>
      </c>
      <c r="V7496" t="s">
        <v>41</v>
      </c>
      <c r="W7496" t="s">
        <v>2276</v>
      </c>
      <c r="X7496" t="s">
        <v>42</v>
      </c>
      <c r="Y7496" t="s">
        <v>2277</v>
      </c>
      <c r="AA7496" s="1">
        <f t="shared" si="784"/>
        <v>46092</v>
      </c>
      <c r="AB7496" s="2">
        <f t="shared" si="785"/>
        <v>3</v>
      </c>
      <c r="AC7496" s="2">
        <f t="shared" si="786"/>
        <v>2026</v>
      </c>
      <c r="AD7496" s="2" t="str">
        <f>IFERROR(VLOOKUP(A7496,'Aux Área'!$A$4:$B$123,2,0),"-")</f>
        <v>INSPEÇÃO</v>
      </c>
    </row>
    <row r="7497" spans="1:30" x14ac:dyDescent="0.3">
      <c r="A7497" t="s">
        <v>1987</v>
      </c>
      <c r="B7497" t="s">
        <v>1988</v>
      </c>
      <c r="C7497" t="s">
        <v>11626</v>
      </c>
      <c r="D7497" t="s">
        <v>11552</v>
      </c>
      <c r="E7497" t="s">
        <v>11553</v>
      </c>
      <c r="F7497" t="s">
        <v>1990</v>
      </c>
      <c r="G7497" t="s">
        <v>1495</v>
      </c>
      <c r="H7497" t="s">
        <v>2020</v>
      </c>
      <c r="I7497" t="s">
        <v>2021</v>
      </c>
      <c r="J7497" t="s">
        <v>1665</v>
      </c>
      <c r="K7497" t="s">
        <v>1666</v>
      </c>
      <c r="L7497" t="s">
        <v>301</v>
      </c>
      <c r="M7497" t="s">
        <v>38</v>
      </c>
      <c r="N7497" t="s">
        <v>668</v>
      </c>
      <c r="O7497" s="23">
        <v>859</v>
      </c>
      <c r="P7497" s="9">
        <v>2.25</v>
      </c>
      <c r="Q7497" t="s">
        <v>40</v>
      </c>
      <c r="R7497">
        <v>10686</v>
      </c>
      <c r="S7497" s="9">
        <v>381.11</v>
      </c>
      <c r="T7497" s="26">
        <v>7.69</v>
      </c>
      <c r="U7497" s="8">
        <v>2930.74</v>
      </c>
      <c r="V7497" t="s">
        <v>11627</v>
      </c>
      <c r="W7497" t="s">
        <v>1985</v>
      </c>
      <c r="X7497" t="s">
        <v>42</v>
      </c>
      <c r="Y7497" t="s">
        <v>1986</v>
      </c>
      <c r="AA7497" s="1">
        <f t="shared" si="784"/>
        <v>46092</v>
      </c>
      <c r="AB7497" s="2">
        <f t="shared" si="785"/>
        <v>3</v>
      </c>
      <c r="AC7497" s="2">
        <f t="shared" si="786"/>
        <v>2026</v>
      </c>
      <c r="AD7497" s="2" t="str">
        <f>IFERROR(VLOOKUP(A7497,'Aux Área'!$A$4:$B$123,2,0),"-")</f>
        <v>PESADOS</v>
      </c>
    </row>
    <row r="7498" spans="1:30" x14ac:dyDescent="0.3">
      <c r="A7498" t="s">
        <v>9677</v>
      </c>
      <c r="B7498" t="s">
        <v>10434</v>
      </c>
      <c r="C7498" t="s">
        <v>11628</v>
      </c>
      <c r="D7498" t="s">
        <v>10436</v>
      </c>
      <c r="E7498" t="s">
        <v>9678</v>
      </c>
      <c r="F7498" t="s">
        <v>15507</v>
      </c>
      <c r="G7498" t="s">
        <v>1635</v>
      </c>
      <c r="H7498" t="s">
        <v>9676</v>
      </c>
      <c r="I7498" t="s">
        <v>37</v>
      </c>
      <c r="J7498" t="s">
        <v>219</v>
      </c>
      <c r="K7498" t="s">
        <v>177</v>
      </c>
      <c r="L7498" t="s">
        <v>177</v>
      </c>
      <c r="M7498" t="s">
        <v>38</v>
      </c>
      <c r="N7498" t="s">
        <v>39</v>
      </c>
      <c r="O7498" s="23">
        <v>465</v>
      </c>
      <c r="P7498" s="9">
        <v>10.87</v>
      </c>
      <c r="Q7498" t="s">
        <v>40</v>
      </c>
      <c r="R7498">
        <v>44515</v>
      </c>
      <c r="S7498" s="9">
        <v>42.77</v>
      </c>
      <c r="T7498" s="26">
        <v>4.99</v>
      </c>
      <c r="U7498" s="8">
        <v>213.42</v>
      </c>
      <c r="V7498" t="s">
        <v>11629</v>
      </c>
      <c r="W7498" t="s">
        <v>2007</v>
      </c>
      <c r="X7498" t="s">
        <v>42</v>
      </c>
      <c r="Y7498" t="s">
        <v>6209</v>
      </c>
      <c r="AA7498" s="1">
        <f t="shared" si="784"/>
        <v>46092</v>
      </c>
      <c r="AB7498" s="2">
        <f t="shared" si="785"/>
        <v>3</v>
      </c>
      <c r="AC7498" s="2">
        <f t="shared" si="786"/>
        <v>2026</v>
      </c>
      <c r="AD7498" s="2" t="str">
        <f>IFERROR(VLOOKUP(A7498,'Aux Área'!$A$4:$B$123,2,0),"-")</f>
        <v>TI</v>
      </c>
    </row>
    <row r="7499" spans="1:30" x14ac:dyDescent="0.3">
      <c r="A7499" t="s">
        <v>1987</v>
      </c>
      <c r="C7499" t="s">
        <v>15790</v>
      </c>
      <c r="F7499" t="s">
        <v>1990</v>
      </c>
      <c r="K7499" t="s">
        <v>1666</v>
      </c>
      <c r="N7499" t="s">
        <v>15690</v>
      </c>
      <c r="O7499" t="s">
        <v>15244</v>
      </c>
      <c r="P7499" s="9" t="s">
        <v>15244</v>
      </c>
      <c r="Q7499" t="s">
        <v>40</v>
      </c>
      <c r="R7499" t="s">
        <v>15244</v>
      </c>
      <c r="S7499">
        <v>26.42</v>
      </c>
      <c r="U7499" s="8">
        <v>100.13</v>
      </c>
      <c r="AA7499" s="1">
        <f t="shared" si="784"/>
        <v>46092</v>
      </c>
      <c r="AB7499" s="2">
        <f t="shared" si="785"/>
        <v>3</v>
      </c>
      <c r="AC7499" s="2">
        <f t="shared" si="786"/>
        <v>2026</v>
      </c>
      <c r="AD7499" s="2" t="str">
        <f>IFERROR(VLOOKUP(A7499,'Aux Área'!$A$4:$B$123,2,0),"-")</f>
        <v>PESADOS</v>
      </c>
    </row>
    <row r="7500" spans="1:30" x14ac:dyDescent="0.3">
      <c r="A7500" t="s">
        <v>2650</v>
      </c>
      <c r="B7500" t="s">
        <v>10989</v>
      </c>
      <c r="C7500" t="s">
        <v>11630</v>
      </c>
      <c r="D7500" t="s">
        <v>2944</v>
      </c>
      <c r="E7500" t="s">
        <v>2945</v>
      </c>
      <c r="F7500" t="s">
        <v>3615</v>
      </c>
      <c r="G7500" t="s">
        <v>1300</v>
      </c>
      <c r="H7500" t="s">
        <v>2635</v>
      </c>
      <c r="I7500" t="s">
        <v>37</v>
      </c>
      <c r="J7500" t="s">
        <v>2817</v>
      </c>
      <c r="K7500" t="s">
        <v>2818</v>
      </c>
      <c r="L7500" t="s">
        <v>84</v>
      </c>
      <c r="M7500" t="s">
        <v>38</v>
      </c>
      <c r="N7500" t="s">
        <v>39</v>
      </c>
      <c r="O7500" s="23">
        <v>257</v>
      </c>
      <c r="P7500" s="9">
        <v>5</v>
      </c>
      <c r="Q7500" t="s">
        <v>40</v>
      </c>
      <c r="R7500">
        <v>21008</v>
      </c>
      <c r="S7500" s="9">
        <v>51.43</v>
      </c>
      <c r="T7500" s="26">
        <v>4.99</v>
      </c>
      <c r="U7500" s="8">
        <v>256.64999999999998</v>
      </c>
      <c r="V7500" t="s">
        <v>11631</v>
      </c>
      <c r="W7500" t="s">
        <v>2276</v>
      </c>
      <c r="X7500" t="s">
        <v>42</v>
      </c>
      <c r="Y7500" t="s">
        <v>1740</v>
      </c>
      <c r="AA7500" s="1">
        <f t="shared" si="784"/>
        <v>46092</v>
      </c>
      <c r="AB7500" s="2">
        <f t="shared" si="785"/>
        <v>3</v>
      </c>
      <c r="AC7500" s="2">
        <f t="shared" si="786"/>
        <v>2026</v>
      </c>
      <c r="AD7500" s="2" t="str">
        <f>IFERROR(VLOOKUP(A7500,'Aux Área'!$A$4:$B$123,2,0),"-")</f>
        <v>TI</v>
      </c>
    </row>
    <row r="7501" spans="1:30" x14ac:dyDescent="0.3">
      <c r="A7501" t="s">
        <v>52</v>
      </c>
      <c r="B7501" t="s">
        <v>1449</v>
      </c>
      <c r="C7501" t="s">
        <v>11632</v>
      </c>
      <c r="D7501" t="s">
        <v>3149</v>
      </c>
      <c r="E7501" t="s">
        <v>3150</v>
      </c>
      <c r="F7501" t="s">
        <v>53</v>
      </c>
      <c r="G7501" t="s">
        <v>35</v>
      </c>
      <c r="H7501" t="s">
        <v>36</v>
      </c>
      <c r="I7501" t="s">
        <v>37</v>
      </c>
      <c r="J7501" t="s">
        <v>122</v>
      </c>
      <c r="K7501" t="s">
        <v>123</v>
      </c>
      <c r="L7501" t="s">
        <v>124</v>
      </c>
      <c r="M7501" t="s">
        <v>38</v>
      </c>
      <c r="N7501" t="s">
        <v>39</v>
      </c>
      <c r="O7501" s="23">
        <v>357</v>
      </c>
      <c r="P7501" s="9">
        <v>9.1</v>
      </c>
      <c r="Q7501" t="s">
        <v>40</v>
      </c>
      <c r="R7501">
        <v>74764</v>
      </c>
      <c r="S7501" s="9">
        <v>39.21</v>
      </c>
      <c r="T7501" s="26">
        <v>4.8899999999999997</v>
      </c>
      <c r="U7501" s="8">
        <v>191.73</v>
      </c>
      <c r="V7501" t="s">
        <v>112</v>
      </c>
      <c r="W7501" t="s">
        <v>2007</v>
      </c>
      <c r="X7501" t="s">
        <v>42</v>
      </c>
      <c r="Y7501" t="s">
        <v>1740</v>
      </c>
      <c r="AA7501" s="1">
        <f t="shared" si="784"/>
        <v>46092</v>
      </c>
      <c r="AB7501" s="2">
        <f t="shared" si="785"/>
        <v>3</v>
      </c>
      <c r="AC7501" s="2">
        <f t="shared" si="786"/>
        <v>2026</v>
      </c>
      <c r="AD7501" s="2" t="str">
        <f>IFERROR(VLOOKUP(A7501,'Aux Área'!$A$4:$B$123,2,0),"-")</f>
        <v>OPERAÇÃO</v>
      </c>
    </row>
    <row r="7502" spans="1:30" x14ac:dyDescent="0.3">
      <c r="A7502" t="s">
        <v>68</v>
      </c>
      <c r="B7502" t="s">
        <v>296</v>
      </c>
      <c r="C7502" t="s">
        <v>11633</v>
      </c>
      <c r="D7502" t="s">
        <v>1562</v>
      </c>
      <c r="E7502" t="s">
        <v>1563</v>
      </c>
      <c r="F7502" t="s">
        <v>69</v>
      </c>
      <c r="G7502" t="s">
        <v>35</v>
      </c>
      <c r="H7502" t="s">
        <v>36</v>
      </c>
      <c r="I7502" t="s">
        <v>37</v>
      </c>
      <c r="J7502" t="s">
        <v>241</v>
      </c>
      <c r="K7502" t="s">
        <v>242</v>
      </c>
      <c r="L7502" t="s">
        <v>110</v>
      </c>
      <c r="M7502" t="s">
        <v>38</v>
      </c>
      <c r="N7502" t="s">
        <v>39</v>
      </c>
      <c r="O7502" s="23">
        <v>205</v>
      </c>
      <c r="P7502" s="9">
        <v>9.41</v>
      </c>
      <c r="Q7502" t="s">
        <v>40</v>
      </c>
      <c r="R7502">
        <v>49854</v>
      </c>
      <c r="S7502" s="9">
        <v>21.79</v>
      </c>
      <c r="T7502" s="26">
        <v>3.9710000000000001</v>
      </c>
      <c r="U7502" s="8">
        <v>86.52</v>
      </c>
      <c r="V7502" t="s">
        <v>41</v>
      </c>
      <c r="W7502" t="s">
        <v>2007</v>
      </c>
      <c r="X7502" t="s">
        <v>42</v>
      </c>
      <c r="Y7502" t="s">
        <v>1740</v>
      </c>
      <c r="AA7502" s="1">
        <f t="shared" si="784"/>
        <v>46092</v>
      </c>
      <c r="AB7502" s="2">
        <f t="shared" si="785"/>
        <v>3</v>
      </c>
      <c r="AC7502" s="2">
        <f t="shared" si="786"/>
        <v>2026</v>
      </c>
      <c r="AD7502" s="2" t="str">
        <f>IFERROR(VLOOKUP(A7502,'Aux Área'!$A$4:$B$123,2,0),"-")</f>
        <v>OPERAÇÃO</v>
      </c>
    </row>
    <row r="7503" spans="1:30" x14ac:dyDescent="0.3">
      <c r="A7503" t="s">
        <v>60</v>
      </c>
      <c r="B7503" t="s">
        <v>614</v>
      </c>
      <c r="C7503" t="s">
        <v>11634</v>
      </c>
      <c r="D7503" t="s">
        <v>1206</v>
      </c>
      <c r="E7503" t="s">
        <v>1207</v>
      </c>
      <c r="F7503" t="s">
        <v>61</v>
      </c>
      <c r="G7503" t="s">
        <v>35</v>
      </c>
      <c r="H7503" t="s">
        <v>36</v>
      </c>
      <c r="I7503" t="s">
        <v>37</v>
      </c>
      <c r="J7503" t="s">
        <v>1665</v>
      </c>
      <c r="K7503" t="s">
        <v>1666</v>
      </c>
      <c r="L7503" t="s">
        <v>301</v>
      </c>
      <c r="M7503" t="s">
        <v>38</v>
      </c>
      <c r="N7503" t="s">
        <v>39</v>
      </c>
      <c r="O7503" s="23">
        <v>316</v>
      </c>
      <c r="P7503" s="9">
        <v>9.84</v>
      </c>
      <c r="Q7503" t="s">
        <v>40</v>
      </c>
      <c r="R7503">
        <v>38778</v>
      </c>
      <c r="S7503" s="9">
        <v>32.130000000000003</v>
      </c>
      <c r="T7503" s="26">
        <v>4.6900000000000004</v>
      </c>
      <c r="U7503" s="8">
        <v>150.69</v>
      </c>
      <c r="V7503" t="s">
        <v>11635</v>
      </c>
      <c r="W7503" t="s">
        <v>2007</v>
      </c>
      <c r="X7503" t="s">
        <v>42</v>
      </c>
      <c r="Y7503" t="s">
        <v>1740</v>
      </c>
      <c r="AA7503" s="1">
        <f t="shared" si="784"/>
        <v>46092</v>
      </c>
      <c r="AB7503" s="2">
        <f t="shared" si="785"/>
        <v>3</v>
      </c>
      <c r="AC7503" s="2">
        <f t="shared" si="786"/>
        <v>2026</v>
      </c>
      <c r="AD7503" s="2" t="str">
        <f>IFERROR(VLOOKUP(A7503,'Aux Área'!$A$4:$B$123,2,0),"-")</f>
        <v>QSMS</v>
      </c>
    </row>
    <row r="7504" spans="1:30" x14ac:dyDescent="0.3">
      <c r="A7504" t="s">
        <v>2494</v>
      </c>
      <c r="B7504" t="s">
        <v>2495</v>
      </c>
      <c r="C7504" t="s">
        <v>11636</v>
      </c>
      <c r="D7504" t="s">
        <v>2468</v>
      </c>
      <c r="E7504" t="s">
        <v>2469</v>
      </c>
      <c r="F7504" t="s">
        <v>2497</v>
      </c>
      <c r="G7504" t="s">
        <v>659</v>
      </c>
      <c r="H7504" t="s">
        <v>2215</v>
      </c>
      <c r="I7504" t="s">
        <v>667</v>
      </c>
      <c r="J7504" t="s">
        <v>241</v>
      </c>
      <c r="K7504" t="s">
        <v>242</v>
      </c>
      <c r="L7504" t="s">
        <v>110</v>
      </c>
      <c r="M7504" t="s">
        <v>38</v>
      </c>
      <c r="N7504" t="s">
        <v>668</v>
      </c>
      <c r="O7504" s="23">
        <v>211</v>
      </c>
      <c r="P7504" s="9">
        <v>5.31</v>
      </c>
      <c r="Q7504" t="s">
        <v>40</v>
      </c>
      <c r="R7504">
        <v>15266</v>
      </c>
      <c r="S7504" s="9">
        <v>39.76</v>
      </c>
      <c r="T7504" s="26">
        <v>7.5890000000000004</v>
      </c>
      <c r="U7504" s="8">
        <v>301.74</v>
      </c>
      <c r="V7504" t="s">
        <v>41</v>
      </c>
      <c r="W7504" t="s">
        <v>2007</v>
      </c>
      <c r="X7504" t="s">
        <v>42</v>
      </c>
      <c r="Y7504" t="s">
        <v>1740</v>
      </c>
      <c r="AA7504" s="1">
        <f t="shared" si="784"/>
        <v>46092</v>
      </c>
      <c r="AB7504" s="2">
        <f t="shared" si="785"/>
        <v>3</v>
      </c>
      <c r="AC7504" s="2">
        <f t="shared" si="786"/>
        <v>2026</v>
      </c>
      <c r="AD7504" s="2" t="str">
        <f>IFERROR(VLOOKUP(A7504,'Aux Área'!$A$4:$B$123,2,0),"-")</f>
        <v>APH</v>
      </c>
    </row>
    <row r="7505" spans="1:30" x14ac:dyDescent="0.3">
      <c r="A7505" t="s">
        <v>2632</v>
      </c>
      <c r="B7505" t="s">
        <v>2633</v>
      </c>
      <c r="C7505" t="s">
        <v>11637</v>
      </c>
      <c r="D7505" t="s">
        <v>8713</v>
      </c>
      <c r="E7505" t="s">
        <v>8714</v>
      </c>
      <c r="F7505" t="s">
        <v>3712</v>
      </c>
      <c r="G7505" t="s">
        <v>1300</v>
      </c>
      <c r="H7505" t="s">
        <v>2635</v>
      </c>
      <c r="I7505" t="s">
        <v>37</v>
      </c>
      <c r="J7505" t="s">
        <v>285</v>
      </c>
      <c r="K7505" t="s">
        <v>286</v>
      </c>
      <c r="L7505" t="s">
        <v>91</v>
      </c>
      <c r="M7505" t="s">
        <v>38</v>
      </c>
      <c r="N7505" t="s">
        <v>39</v>
      </c>
      <c r="O7505" s="23">
        <v>212</v>
      </c>
      <c r="P7505" s="9">
        <v>4.91</v>
      </c>
      <c r="Q7505" t="s">
        <v>40</v>
      </c>
      <c r="R7505">
        <v>13123</v>
      </c>
      <c r="S7505" s="9">
        <v>43.17</v>
      </c>
      <c r="T7505" s="26">
        <v>5.3810000000000002</v>
      </c>
      <c r="U7505" s="8">
        <v>232.29</v>
      </c>
      <c r="V7505" t="s">
        <v>11638</v>
      </c>
      <c r="W7505" t="s">
        <v>2007</v>
      </c>
      <c r="X7505" t="s">
        <v>42</v>
      </c>
      <c r="Y7505" t="s">
        <v>1740</v>
      </c>
      <c r="AA7505" s="1">
        <f t="shared" si="784"/>
        <v>46092</v>
      </c>
      <c r="AB7505" s="2">
        <f t="shared" si="785"/>
        <v>3</v>
      </c>
      <c r="AC7505" s="2">
        <f t="shared" si="786"/>
        <v>2026</v>
      </c>
      <c r="AD7505" s="2" t="str">
        <f>IFERROR(VLOOKUP(A7505,'Aux Área'!$A$4:$B$123,2,0),"-")</f>
        <v>TI</v>
      </c>
    </row>
    <row r="7506" spans="1:30" x14ac:dyDescent="0.3">
      <c r="A7506" t="s">
        <v>2494</v>
      </c>
      <c r="B7506" t="s">
        <v>2495</v>
      </c>
      <c r="C7506" t="s">
        <v>11639</v>
      </c>
      <c r="D7506" t="s">
        <v>2468</v>
      </c>
      <c r="E7506" t="s">
        <v>2469</v>
      </c>
      <c r="F7506" t="s">
        <v>2497</v>
      </c>
      <c r="G7506" t="s">
        <v>659</v>
      </c>
      <c r="H7506" t="s">
        <v>2215</v>
      </c>
      <c r="I7506" t="s">
        <v>667</v>
      </c>
      <c r="J7506" t="s">
        <v>241</v>
      </c>
      <c r="K7506" t="s">
        <v>242</v>
      </c>
      <c r="L7506" t="s">
        <v>110</v>
      </c>
      <c r="M7506" t="s">
        <v>38</v>
      </c>
      <c r="N7506" t="s">
        <v>707</v>
      </c>
      <c r="O7506" s="23" t="s">
        <v>15244</v>
      </c>
      <c r="P7506" s="9" t="s">
        <v>15244</v>
      </c>
      <c r="Q7506" t="s">
        <v>40</v>
      </c>
      <c r="R7506" t="s">
        <v>15244</v>
      </c>
      <c r="S7506" s="9">
        <v>2.9</v>
      </c>
      <c r="T7506" s="26">
        <v>5.9930000000000003</v>
      </c>
      <c r="U7506" s="8">
        <v>17.38</v>
      </c>
      <c r="V7506" t="s">
        <v>41</v>
      </c>
      <c r="W7506" t="s">
        <v>2007</v>
      </c>
      <c r="X7506" t="s">
        <v>42</v>
      </c>
      <c r="Y7506" t="s">
        <v>1740</v>
      </c>
      <c r="AA7506" s="1">
        <f t="shared" si="784"/>
        <v>46092</v>
      </c>
      <c r="AB7506" s="2">
        <f t="shared" si="785"/>
        <v>3</v>
      </c>
      <c r="AC7506" s="2">
        <f t="shared" si="786"/>
        <v>2026</v>
      </c>
      <c r="AD7506" s="2" t="str">
        <f>IFERROR(VLOOKUP(A7506,'Aux Área'!$A$4:$B$123,2,0),"-")</f>
        <v>APH</v>
      </c>
    </row>
    <row r="7507" spans="1:30" x14ac:dyDescent="0.3">
      <c r="A7507" t="s">
        <v>2282</v>
      </c>
      <c r="B7507" t="s">
        <v>4679</v>
      </c>
      <c r="C7507" t="s">
        <v>11640</v>
      </c>
      <c r="D7507" t="s">
        <v>3162</v>
      </c>
      <c r="E7507" t="s">
        <v>3163</v>
      </c>
      <c r="F7507" t="s">
        <v>2285</v>
      </c>
      <c r="G7507" t="s">
        <v>1135</v>
      </c>
      <c r="H7507" t="s">
        <v>2275</v>
      </c>
      <c r="I7507" t="s">
        <v>1497</v>
      </c>
      <c r="J7507" t="s">
        <v>165</v>
      </c>
      <c r="K7507" t="s">
        <v>166</v>
      </c>
      <c r="L7507" t="s">
        <v>167</v>
      </c>
      <c r="M7507" t="s">
        <v>38</v>
      </c>
      <c r="N7507" t="s">
        <v>39</v>
      </c>
      <c r="O7507" s="23">
        <v>467</v>
      </c>
      <c r="P7507" s="9">
        <v>10.49</v>
      </c>
      <c r="Q7507" t="s">
        <v>40</v>
      </c>
      <c r="R7507">
        <v>109430</v>
      </c>
      <c r="S7507" s="9">
        <v>44.51</v>
      </c>
      <c r="T7507" s="26">
        <v>4.9909999999999997</v>
      </c>
      <c r="U7507" s="8">
        <v>222.14</v>
      </c>
      <c r="V7507" t="s">
        <v>112</v>
      </c>
      <c r="W7507" t="s">
        <v>2276</v>
      </c>
      <c r="X7507" t="s">
        <v>42</v>
      </c>
      <c r="Y7507" t="s">
        <v>2277</v>
      </c>
      <c r="AA7507" s="1">
        <f t="shared" si="784"/>
        <v>46092</v>
      </c>
      <c r="AB7507" s="2">
        <f t="shared" si="785"/>
        <v>3</v>
      </c>
      <c r="AC7507" s="2">
        <f t="shared" si="786"/>
        <v>2026</v>
      </c>
      <c r="AD7507" s="2" t="str">
        <f>IFERROR(VLOOKUP(A7507,'Aux Área'!$A$4:$B$123,2,0),"-")</f>
        <v>INSPEÇÃO</v>
      </c>
    </row>
    <row r="7508" spans="1:30" x14ac:dyDescent="0.3">
      <c r="A7508" t="s">
        <v>2347</v>
      </c>
      <c r="B7508" t="s">
        <v>2348</v>
      </c>
      <c r="C7508" t="s">
        <v>11641</v>
      </c>
      <c r="D7508" t="s">
        <v>3633</v>
      </c>
      <c r="E7508" t="s">
        <v>3634</v>
      </c>
      <c r="F7508" t="s">
        <v>2350</v>
      </c>
      <c r="G7508" t="s">
        <v>659</v>
      </c>
      <c r="H7508" t="s">
        <v>1996</v>
      </c>
      <c r="I7508" t="s">
        <v>1997</v>
      </c>
      <c r="J7508" t="s">
        <v>492</v>
      </c>
      <c r="K7508" t="s">
        <v>493</v>
      </c>
      <c r="L7508" t="s">
        <v>110</v>
      </c>
      <c r="M7508" t="s">
        <v>38</v>
      </c>
      <c r="N7508" t="s">
        <v>668</v>
      </c>
      <c r="O7508" s="23">
        <v>344</v>
      </c>
      <c r="P7508" s="9">
        <v>5.55</v>
      </c>
      <c r="Q7508" t="s">
        <v>40</v>
      </c>
      <c r="R7508">
        <v>34687</v>
      </c>
      <c r="S7508" s="9">
        <v>62</v>
      </c>
      <c r="T7508" s="26">
        <v>7.39</v>
      </c>
      <c r="U7508" s="8">
        <v>458.18</v>
      </c>
      <c r="V7508" t="s">
        <v>41</v>
      </c>
      <c r="W7508" t="s">
        <v>1985</v>
      </c>
      <c r="X7508" t="s">
        <v>42</v>
      </c>
      <c r="Y7508" t="s">
        <v>1986</v>
      </c>
      <c r="AA7508" s="1">
        <f t="shared" si="784"/>
        <v>46092</v>
      </c>
      <c r="AB7508" s="2">
        <f t="shared" si="785"/>
        <v>3</v>
      </c>
      <c r="AC7508" s="2">
        <f t="shared" si="786"/>
        <v>2026</v>
      </c>
      <c r="AD7508" s="2" t="str">
        <f>IFERROR(VLOOKUP(A7508,'Aux Área'!$A$4:$B$123,2,0),"-")</f>
        <v>PESADOS</v>
      </c>
    </row>
    <row r="7509" spans="1:30" x14ac:dyDescent="0.3">
      <c r="A7509" t="s">
        <v>11642</v>
      </c>
      <c r="B7509" t="s">
        <v>2656</v>
      </c>
      <c r="C7509" t="s">
        <v>11643</v>
      </c>
      <c r="D7509" t="s">
        <v>11644</v>
      </c>
      <c r="E7509" t="s">
        <v>11645</v>
      </c>
      <c r="F7509" t="s">
        <v>653</v>
      </c>
      <c r="G7509" t="s">
        <v>635</v>
      </c>
      <c r="H7509" t="s">
        <v>11646</v>
      </c>
      <c r="I7509" t="s">
        <v>11647</v>
      </c>
      <c r="J7509" t="s">
        <v>409</v>
      </c>
      <c r="K7509" t="s">
        <v>410</v>
      </c>
      <c r="L7509" t="s">
        <v>141</v>
      </c>
      <c r="M7509" t="s">
        <v>38</v>
      </c>
      <c r="N7509" t="s">
        <v>668</v>
      </c>
      <c r="O7509" s="23">
        <v>0</v>
      </c>
      <c r="P7509" s="9">
        <v>0</v>
      </c>
      <c r="Q7509" t="s">
        <v>40</v>
      </c>
      <c r="R7509">
        <v>0</v>
      </c>
      <c r="S7509" s="9">
        <v>182.91</v>
      </c>
      <c r="T7509" s="26">
        <v>7.09</v>
      </c>
      <c r="U7509" s="8">
        <v>1296.83</v>
      </c>
      <c r="V7509" t="s">
        <v>11648</v>
      </c>
      <c r="W7509" t="s">
        <v>652</v>
      </c>
      <c r="X7509" t="s">
        <v>42</v>
      </c>
      <c r="Y7509" t="s">
        <v>653</v>
      </c>
      <c r="AA7509" s="1">
        <f t="shared" si="784"/>
        <v>46092</v>
      </c>
      <c r="AB7509" s="2">
        <f t="shared" si="785"/>
        <v>3</v>
      </c>
      <c r="AC7509" s="2">
        <f t="shared" si="786"/>
        <v>2026</v>
      </c>
      <c r="AD7509" s="2" t="str">
        <f>IFERROR(VLOOKUP(A7509,'Aux Área'!$A$4:$B$123,2,0),"-")</f>
        <v>SÃO PEDRO</v>
      </c>
    </row>
    <row r="7510" spans="1:30" x14ac:dyDescent="0.3">
      <c r="A7510" t="s">
        <v>2643</v>
      </c>
      <c r="B7510" t="s">
        <v>2307</v>
      </c>
      <c r="C7510" t="s">
        <v>11649</v>
      </c>
      <c r="D7510" t="s">
        <v>7207</v>
      </c>
      <c r="E7510" t="s">
        <v>7208</v>
      </c>
      <c r="F7510" t="s">
        <v>2646</v>
      </c>
      <c r="G7510" t="s">
        <v>1300</v>
      </c>
      <c r="H7510" t="s">
        <v>1301</v>
      </c>
      <c r="I7510" t="s">
        <v>37</v>
      </c>
      <c r="J7510" t="s">
        <v>122</v>
      </c>
      <c r="K7510" t="s">
        <v>123</v>
      </c>
      <c r="L7510" t="s">
        <v>124</v>
      </c>
      <c r="M7510" t="s">
        <v>38</v>
      </c>
      <c r="N7510" t="s">
        <v>39</v>
      </c>
      <c r="O7510" s="23">
        <v>410</v>
      </c>
      <c r="P7510" s="9">
        <v>9.15</v>
      </c>
      <c r="Q7510" t="s">
        <v>40</v>
      </c>
      <c r="R7510">
        <v>123622</v>
      </c>
      <c r="S7510" s="9">
        <v>44.82</v>
      </c>
      <c r="T7510" s="26">
        <v>4.8899999999999997</v>
      </c>
      <c r="U7510" s="8">
        <v>219.17</v>
      </c>
      <c r="V7510" t="s">
        <v>246</v>
      </c>
      <c r="W7510" t="s">
        <v>2276</v>
      </c>
      <c r="X7510" t="s">
        <v>42</v>
      </c>
      <c r="Y7510" t="s">
        <v>2277</v>
      </c>
      <c r="AA7510" s="1">
        <f t="shared" si="784"/>
        <v>46092</v>
      </c>
      <c r="AB7510" s="2">
        <f t="shared" si="785"/>
        <v>3</v>
      </c>
      <c r="AC7510" s="2">
        <f t="shared" si="786"/>
        <v>2026</v>
      </c>
      <c r="AD7510" s="2" t="str">
        <f>IFERROR(VLOOKUP(A7510,'Aux Área'!$A$4:$B$123,2,0),"-")</f>
        <v>INSPEÇÃO</v>
      </c>
    </row>
    <row r="7511" spans="1:30" x14ac:dyDescent="0.3">
      <c r="A7511" t="s">
        <v>1130</v>
      </c>
      <c r="B7511" t="s">
        <v>1131</v>
      </c>
      <c r="C7511" t="s">
        <v>11650</v>
      </c>
      <c r="D7511" t="s">
        <v>1133</v>
      </c>
      <c r="E7511" t="s">
        <v>1134</v>
      </c>
      <c r="F7511" t="s">
        <v>1130</v>
      </c>
      <c r="G7511" t="s">
        <v>1635</v>
      </c>
      <c r="H7511" t="s">
        <v>1136</v>
      </c>
      <c r="I7511" t="s">
        <v>1137</v>
      </c>
      <c r="J7511" t="s">
        <v>97</v>
      </c>
      <c r="K7511" t="s">
        <v>98</v>
      </c>
      <c r="L7511" t="s">
        <v>84</v>
      </c>
      <c r="M7511" t="s">
        <v>38</v>
      </c>
      <c r="N7511" t="s">
        <v>707</v>
      </c>
      <c r="O7511" s="23">
        <v>251</v>
      </c>
      <c r="P7511" s="9">
        <v>5.84</v>
      </c>
      <c r="Q7511" t="s">
        <v>40</v>
      </c>
      <c r="R7511">
        <v>30884</v>
      </c>
      <c r="S7511" s="9">
        <v>42.98</v>
      </c>
      <c r="T7511" s="26">
        <v>6.5410000000000004</v>
      </c>
      <c r="U7511" s="8">
        <v>281.14999999999998</v>
      </c>
      <c r="V7511" t="s">
        <v>11651</v>
      </c>
      <c r="W7511" t="s">
        <v>2007</v>
      </c>
      <c r="X7511" t="s">
        <v>42</v>
      </c>
      <c r="Y7511" t="s">
        <v>1740</v>
      </c>
      <c r="AA7511" s="1">
        <f t="shared" si="784"/>
        <v>46092</v>
      </c>
      <c r="AB7511" s="2">
        <f t="shared" si="785"/>
        <v>3</v>
      </c>
      <c r="AC7511" s="2">
        <f t="shared" si="786"/>
        <v>2026</v>
      </c>
      <c r="AD7511" s="2" t="str">
        <f>IFERROR(VLOOKUP(A7511,'Aux Área'!$A$4:$B$123,2,0),"-")</f>
        <v>DIRETORIA</v>
      </c>
    </row>
    <row r="7512" spans="1:30" x14ac:dyDescent="0.3">
      <c r="A7512" t="s">
        <v>66</v>
      </c>
      <c r="B7512" t="s">
        <v>464</v>
      </c>
      <c r="C7512" t="s">
        <v>11652</v>
      </c>
      <c r="D7512" t="s">
        <v>11653</v>
      </c>
      <c r="E7512" t="s">
        <v>11654</v>
      </c>
      <c r="F7512" t="s">
        <v>67</v>
      </c>
      <c r="G7512" t="s">
        <v>35</v>
      </c>
      <c r="H7512" t="s">
        <v>36</v>
      </c>
      <c r="I7512" t="s">
        <v>37</v>
      </c>
      <c r="J7512" t="s">
        <v>147</v>
      </c>
      <c r="K7512" t="s">
        <v>148</v>
      </c>
      <c r="L7512" t="s">
        <v>84</v>
      </c>
      <c r="M7512" t="s">
        <v>38</v>
      </c>
      <c r="N7512" t="s">
        <v>39</v>
      </c>
      <c r="O7512" s="23">
        <v>59</v>
      </c>
      <c r="P7512" s="9">
        <v>7.45</v>
      </c>
      <c r="Q7512" t="s">
        <v>40</v>
      </c>
      <c r="R7512">
        <v>21890</v>
      </c>
      <c r="S7512" s="9">
        <v>7.92</v>
      </c>
      <c r="T7512" s="26">
        <v>4.79</v>
      </c>
      <c r="U7512" s="8">
        <v>37.94</v>
      </c>
      <c r="V7512" t="s">
        <v>112</v>
      </c>
      <c r="W7512" t="s">
        <v>2007</v>
      </c>
      <c r="X7512" t="s">
        <v>42</v>
      </c>
      <c r="Y7512" t="s">
        <v>1740</v>
      </c>
      <c r="AA7512" s="1">
        <f t="shared" si="784"/>
        <v>46092</v>
      </c>
      <c r="AB7512" s="2">
        <f t="shared" si="785"/>
        <v>3</v>
      </c>
      <c r="AC7512" s="2">
        <f t="shared" si="786"/>
        <v>2026</v>
      </c>
      <c r="AD7512" s="2" t="str">
        <f>IFERROR(VLOOKUP(A7512,'Aux Área'!$A$4:$B$123,2,0),"-")</f>
        <v>OPERAÇÃO</v>
      </c>
    </row>
    <row r="7513" spans="1:30" x14ac:dyDescent="0.3">
      <c r="A7513" t="s">
        <v>2306</v>
      </c>
      <c r="B7513" t="s">
        <v>4613</v>
      </c>
      <c r="C7513" t="s">
        <v>11655</v>
      </c>
      <c r="D7513" t="s">
        <v>4386</v>
      </c>
      <c r="E7513" t="s">
        <v>4387</v>
      </c>
      <c r="F7513" t="s">
        <v>2309</v>
      </c>
      <c r="G7513" t="s">
        <v>1135</v>
      </c>
      <c r="H7513" t="s">
        <v>2275</v>
      </c>
      <c r="I7513" t="s">
        <v>1497</v>
      </c>
      <c r="J7513" t="s">
        <v>1665</v>
      </c>
      <c r="K7513" t="s">
        <v>1666</v>
      </c>
      <c r="L7513" t="s">
        <v>301</v>
      </c>
      <c r="M7513" t="s">
        <v>38</v>
      </c>
      <c r="N7513" t="s">
        <v>39</v>
      </c>
      <c r="O7513" s="23">
        <v>540</v>
      </c>
      <c r="P7513" s="9">
        <v>11.46</v>
      </c>
      <c r="Q7513" t="s">
        <v>40</v>
      </c>
      <c r="R7513">
        <v>126955</v>
      </c>
      <c r="S7513" s="9">
        <v>47.14</v>
      </c>
      <c r="T7513" s="26">
        <v>4.6900000000000004</v>
      </c>
      <c r="U7513" s="8">
        <v>221.09</v>
      </c>
      <c r="V7513" t="s">
        <v>11656</v>
      </c>
      <c r="W7513" t="s">
        <v>2276</v>
      </c>
      <c r="X7513" t="s">
        <v>42</v>
      </c>
      <c r="Y7513" t="s">
        <v>2277</v>
      </c>
      <c r="AA7513" s="1">
        <f t="shared" si="784"/>
        <v>46092</v>
      </c>
      <c r="AB7513" s="2">
        <f t="shared" si="785"/>
        <v>3</v>
      </c>
      <c r="AC7513" s="2">
        <f t="shared" si="786"/>
        <v>2026</v>
      </c>
      <c r="AD7513" s="2" t="str">
        <f>IFERROR(VLOOKUP(A7513,'Aux Área'!$A$4:$B$123,2,0),"-")</f>
        <v>INSPEÇÃO</v>
      </c>
    </row>
    <row r="7514" spans="1:30" x14ac:dyDescent="0.3">
      <c r="A7514" t="s">
        <v>58</v>
      </c>
      <c r="B7514" t="s">
        <v>250</v>
      </c>
      <c r="C7514" t="s">
        <v>11657</v>
      </c>
      <c r="D7514" t="s">
        <v>87</v>
      </c>
      <c r="E7514" t="s">
        <v>88</v>
      </c>
      <c r="F7514" t="s">
        <v>59</v>
      </c>
      <c r="G7514" t="s">
        <v>35</v>
      </c>
      <c r="H7514" t="s">
        <v>36</v>
      </c>
      <c r="I7514" t="s">
        <v>37</v>
      </c>
      <c r="J7514" t="s">
        <v>285</v>
      </c>
      <c r="K7514" t="s">
        <v>286</v>
      </c>
      <c r="L7514" t="s">
        <v>91</v>
      </c>
      <c r="M7514" t="s">
        <v>38</v>
      </c>
      <c r="N7514" t="s">
        <v>39</v>
      </c>
      <c r="O7514" s="23">
        <v>306</v>
      </c>
      <c r="P7514" s="9">
        <v>7.92</v>
      </c>
      <c r="Q7514" t="s">
        <v>40</v>
      </c>
      <c r="R7514">
        <v>84643</v>
      </c>
      <c r="S7514" s="9">
        <v>38.619999999999997</v>
      </c>
      <c r="T7514" s="26">
        <v>5.3810000000000002</v>
      </c>
      <c r="U7514" s="8">
        <v>207.8</v>
      </c>
      <c r="V7514" t="s">
        <v>11658</v>
      </c>
      <c r="W7514" t="s">
        <v>2007</v>
      </c>
      <c r="X7514" t="s">
        <v>42</v>
      </c>
      <c r="Y7514" t="s">
        <v>1740</v>
      </c>
      <c r="AA7514" s="1">
        <f t="shared" si="784"/>
        <v>46092</v>
      </c>
      <c r="AB7514" s="2">
        <f t="shared" si="785"/>
        <v>3</v>
      </c>
      <c r="AC7514" s="2">
        <f t="shared" si="786"/>
        <v>2026</v>
      </c>
      <c r="AD7514" s="2" t="str">
        <f>IFERROR(VLOOKUP(A7514,'Aux Área'!$A$4:$B$123,2,0),"-")</f>
        <v>CONSERVA</v>
      </c>
    </row>
    <row r="7515" spans="1:30" x14ac:dyDescent="0.3">
      <c r="A7515" t="s">
        <v>62</v>
      </c>
      <c r="B7515" t="s">
        <v>1455</v>
      </c>
      <c r="C7515" t="s">
        <v>11659</v>
      </c>
      <c r="D7515" t="s">
        <v>158</v>
      </c>
      <c r="E7515" t="s">
        <v>159</v>
      </c>
      <c r="F7515" t="s">
        <v>63</v>
      </c>
      <c r="G7515" t="s">
        <v>35</v>
      </c>
      <c r="H7515" t="s">
        <v>36</v>
      </c>
      <c r="I7515" t="s">
        <v>37</v>
      </c>
      <c r="J7515" t="s">
        <v>409</v>
      </c>
      <c r="K7515" t="s">
        <v>410</v>
      </c>
      <c r="L7515" t="s">
        <v>141</v>
      </c>
      <c r="M7515" t="s">
        <v>38</v>
      </c>
      <c r="N7515" t="s">
        <v>39</v>
      </c>
      <c r="O7515" s="23">
        <v>323</v>
      </c>
      <c r="P7515" s="9">
        <v>9.18</v>
      </c>
      <c r="Q7515" t="s">
        <v>40</v>
      </c>
      <c r="R7515">
        <v>68193</v>
      </c>
      <c r="S7515" s="9">
        <v>35.18</v>
      </c>
      <c r="T7515" s="26">
        <v>4.6900000000000004</v>
      </c>
      <c r="U7515" s="8">
        <v>164.99</v>
      </c>
      <c r="V7515" t="s">
        <v>11660</v>
      </c>
      <c r="W7515" t="s">
        <v>2007</v>
      </c>
      <c r="X7515" t="s">
        <v>42</v>
      </c>
      <c r="Y7515" t="s">
        <v>1740</v>
      </c>
      <c r="AA7515" s="1">
        <f t="shared" si="784"/>
        <v>46092</v>
      </c>
      <c r="AB7515" s="2">
        <f t="shared" si="785"/>
        <v>3</v>
      </c>
      <c r="AC7515" s="2">
        <f t="shared" si="786"/>
        <v>2026</v>
      </c>
      <c r="AD7515" s="2" t="str">
        <f>IFERROR(VLOOKUP(A7515,'Aux Área'!$A$4:$B$123,2,0),"-")</f>
        <v>CONSERVA</v>
      </c>
    </row>
    <row r="7516" spans="1:30" x14ac:dyDescent="0.3">
      <c r="A7516" t="s">
        <v>5620</v>
      </c>
      <c r="B7516" t="s">
        <v>9277</v>
      </c>
      <c r="C7516" t="s">
        <v>11661</v>
      </c>
      <c r="D7516" t="s">
        <v>2160</v>
      </c>
      <c r="E7516" t="s">
        <v>2161</v>
      </c>
      <c r="F7516" t="s">
        <v>6208</v>
      </c>
      <c r="G7516" t="s">
        <v>1135</v>
      </c>
      <c r="H7516" t="s">
        <v>5545</v>
      </c>
      <c r="I7516" t="s">
        <v>839</v>
      </c>
      <c r="J7516" t="s">
        <v>169</v>
      </c>
      <c r="K7516" t="s">
        <v>170</v>
      </c>
      <c r="L7516" t="s">
        <v>124</v>
      </c>
      <c r="M7516" t="s">
        <v>38</v>
      </c>
      <c r="N7516" t="s">
        <v>39</v>
      </c>
      <c r="O7516" s="23">
        <v>252</v>
      </c>
      <c r="P7516" s="9">
        <v>6.97</v>
      </c>
      <c r="Q7516" t="s">
        <v>40</v>
      </c>
      <c r="R7516">
        <v>32235</v>
      </c>
      <c r="S7516" s="9">
        <v>36.130000000000003</v>
      </c>
      <c r="T7516" s="26">
        <v>4.8899999999999997</v>
      </c>
      <c r="U7516" s="8">
        <v>176.68</v>
      </c>
      <c r="V7516" t="s">
        <v>41</v>
      </c>
      <c r="W7516" t="s">
        <v>2276</v>
      </c>
      <c r="X7516" t="s">
        <v>42</v>
      </c>
      <c r="Y7516" t="s">
        <v>2277</v>
      </c>
      <c r="AA7516" s="1">
        <f t="shared" si="784"/>
        <v>46092</v>
      </c>
      <c r="AB7516" s="2">
        <f t="shared" si="785"/>
        <v>3</v>
      </c>
      <c r="AC7516" s="2">
        <f t="shared" si="786"/>
        <v>2026</v>
      </c>
      <c r="AD7516" s="2" t="str">
        <f>IFERROR(VLOOKUP(A7516,'Aux Área'!$A$4:$B$123,2,0),"-")</f>
        <v>INSPEÇÃO</v>
      </c>
    </row>
    <row r="7517" spans="1:30" x14ac:dyDescent="0.3">
      <c r="A7517" t="s">
        <v>2638</v>
      </c>
      <c r="B7517" t="s">
        <v>4593</v>
      </c>
      <c r="C7517" t="s">
        <v>11662</v>
      </c>
      <c r="D7517" t="s">
        <v>7192</v>
      </c>
      <c r="E7517" t="s">
        <v>7193</v>
      </c>
      <c r="F7517" t="s">
        <v>2641</v>
      </c>
      <c r="G7517" t="s">
        <v>1135</v>
      </c>
      <c r="H7517" t="s">
        <v>2275</v>
      </c>
      <c r="I7517" t="s">
        <v>1497</v>
      </c>
      <c r="J7517" t="s">
        <v>275</v>
      </c>
      <c r="K7517" t="s">
        <v>276</v>
      </c>
      <c r="L7517" t="s">
        <v>124</v>
      </c>
      <c r="M7517" t="s">
        <v>38</v>
      </c>
      <c r="N7517" t="s">
        <v>39</v>
      </c>
      <c r="O7517" s="23">
        <v>451</v>
      </c>
      <c r="P7517" s="9">
        <v>9.82</v>
      </c>
      <c r="Q7517" t="s">
        <v>40</v>
      </c>
      <c r="R7517">
        <v>117430</v>
      </c>
      <c r="S7517" s="9">
        <v>45.93</v>
      </c>
      <c r="T7517" s="26">
        <v>4.79</v>
      </c>
      <c r="U7517" s="8">
        <v>220</v>
      </c>
      <c r="V7517" t="s">
        <v>11663</v>
      </c>
      <c r="W7517" t="s">
        <v>2276</v>
      </c>
      <c r="X7517" t="s">
        <v>42</v>
      </c>
      <c r="Y7517" t="s">
        <v>2277</v>
      </c>
      <c r="AA7517" s="1">
        <f t="shared" si="784"/>
        <v>46092</v>
      </c>
      <c r="AB7517" s="2">
        <f t="shared" si="785"/>
        <v>3</v>
      </c>
      <c r="AC7517" s="2">
        <f t="shared" si="786"/>
        <v>2026</v>
      </c>
      <c r="AD7517" s="2" t="str">
        <f>IFERROR(VLOOKUP(A7517,'Aux Área'!$A$4:$B$123,2,0),"-")</f>
        <v>INSPEÇÃO</v>
      </c>
    </row>
    <row r="7518" spans="1:30" x14ac:dyDescent="0.3">
      <c r="A7518" t="s">
        <v>76</v>
      </c>
      <c r="B7518" t="s">
        <v>380</v>
      </c>
      <c r="C7518" t="s">
        <v>11664</v>
      </c>
      <c r="D7518" t="s">
        <v>382</v>
      </c>
      <c r="E7518" t="s">
        <v>383</v>
      </c>
      <c r="F7518" t="s">
        <v>77</v>
      </c>
      <c r="G7518" t="s">
        <v>35</v>
      </c>
      <c r="H7518" t="s">
        <v>36</v>
      </c>
      <c r="I7518" t="s">
        <v>37</v>
      </c>
      <c r="J7518" t="s">
        <v>627</v>
      </c>
      <c r="K7518" t="s">
        <v>628</v>
      </c>
      <c r="L7518" t="s">
        <v>84</v>
      </c>
      <c r="M7518" t="s">
        <v>38</v>
      </c>
      <c r="N7518" t="s">
        <v>39</v>
      </c>
      <c r="O7518" s="23">
        <v>376</v>
      </c>
      <c r="P7518" s="9">
        <v>10.220000000000001</v>
      </c>
      <c r="Q7518" t="s">
        <v>40</v>
      </c>
      <c r="R7518">
        <v>61269</v>
      </c>
      <c r="S7518" s="9">
        <v>36.799999999999997</v>
      </c>
      <c r="T7518" s="26">
        <v>4.99</v>
      </c>
      <c r="U7518" s="8">
        <v>183.63</v>
      </c>
      <c r="V7518" t="s">
        <v>11665</v>
      </c>
      <c r="W7518" t="s">
        <v>2007</v>
      </c>
      <c r="X7518" t="s">
        <v>42</v>
      </c>
      <c r="Y7518" t="s">
        <v>1740</v>
      </c>
      <c r="AA7518" s="1">
        <f t="shared" si="784"/>
        <v>46092</v>
      </c>
      <c r="AB7518" s="2">
        <f t="shared" si="785"/>
        <v>3</v>
      </c>
      <c r="AC7518" s="2">
        <f t="shared" si="786"/>
        <v>2026</v>
      </c>
      <c r="AD7518" s="2" t="str">
        <f>IFERROR(VLOOKUP(A7518,'Aux Área'!$A$4:$B$123,2,0),"-")</f>
        <v>QSMS</v>
      </c>
    </row>
    <row r="7519" spans="1:30" x14ac:dyDescent="0.3">
      <c r="A7519" t="s">
        <v>2212</v>
      </c>
      <c r="C7519" t="s">
        <v>15719</v>
      </c>
      <c r="F7519" t="s">
        <v>2214</v>
      </c>
      <c r="K7519" t="s">
        <v>109</v>
      </c>
      <c r="N7519" t="s">
        <v>15690</v>
      </c>
      <c r="O7519" t="s">
        <v>15244</v>
      </c>
      <c r="P7519" s="9" t="s">
        <v>15244</v>
      </c>
      <c r="Q7519" t="s">
        <v>40</v>
      </c>
      <c r="R7519" t="s">
        <v>15244</v>
      </c>
      <c r="S7519">
        <v>18.18</v>
      </c>
      <c r="U7519" s="8">
        <v>76.36</v>
      </c>
      <c r="AA7519" s="1">
        <f t="shared" si="784"/>
        <v>46092</v>
      </c>
      <c r="AB7519" s="2">
        <f t="shared" si="785"/>
        <v>3</v>
      </c>
      <c r="AC7519" s="2">
        <f t="shared" si="786"/>
        <v>2026</v>
      </c>
      <c r="AD7519" s="2" t="str">
        <f>IFERROR(VLOOKUP(A7519,'Aux Área'!$A$4:$B$123,2,0),"-")</f>
        <v>APH</v>
      </c>
    </row>
    <row r="7520" spans="1:30" x14ac:dyDescent="0.3">
      <c r="A7520" t="s">
        <v>9674</v>
      </c>
      <c r="B7520" t="s">
        <v>10327</v>
      </c>
      <c r="C7520" t="s">
        <v>11666</v>
      </c>
      <c r="D7520" t="s">
        <v>10329</v>
      </c>
      <c r="E7520" t="s">
        <v>9675</v>
      </c>
      <c r="F7520" t="s">
        <v>15506</v>
      </c>
      <c r="G7520" t="s">
        <v>1300</v>
      </c>
      <c r="H7520" t="s">
        <v>9676</v>
      </c>
      <c r="I7520" t="s">
        <v>37</v>
      </c>
      <c r="J7520" t="s">
        <v>89</v>
      </c>
      <c r="K7520" t="s">
        <v>90</v>
      </c>
      <c r="L7520" t="s">
        <v>91</v>
      </c>
      <c r="M7520" t="s">
        <v>38</v>
      </c>
      <c r="N7520" t="s">
        <v>39</v>
      </c>
      <c r="O7520" s="23">
        <v>367</v>
      </c>
      <c r="P7520" s="9">
        <v>9.6</v>
      </c>
      <c r="Q7520" t="s">
        <v>40</v>
      </c>
      <c r="R7520">
        <v>49083</v>
      </c>
      <c r="S7520" s="9">
        <v>38.24</v>
      </c>
      <c r="T7520" s="26">
        <v>4.8899999999999997</v>
      </c>
      <c r="U7520" s="8">
        <v>186.99</v>
      </c>
      <c r="V7520" t="s">
        <v>11667</v>
      </c>
      <c r="W7520" t="s">
        <v>2007</v>
      </c>
      <c r="X7520" t="s">
        <v>42</v>
      </c>
      <c r="Y7520" t="s">
        <v>6209</v>
      </c>
      <c r="AA7520" s="1">
        <f t="shared" si="784"/>
        <v>46092</v>
      </c>
      <c r="AB7520" s="2">
        <f t="shared" si="785"/>
        <v>3</v>
      </c>
      <c r="AC7520" s="2">
        <f t="shared" si="786"/>
        <v>2026</v>
      </c>
      <c r="AD7520" s="2" t="str">
        <f>IFERROR(VLOOKUP(A7520,'Aux Área'!$A$4:$B$123,2,0),"-")</f>
        <v>TI</v>
      </c>
    </row>
    <row r="7521" spans="1:30" x14ac:dyDescent="0.3">
      <c r="A7521" t="s">
        <v>56</v>
      </c>
      <c r="B7521" t="s">
        <v>266</v>
      </c>
      <c r="C7521" t="s">
        <v>11668</v>
      </c>
      <c r="D7521" t="s">
        <v>120</v>
      </c>
      <c r="E7521" t="s">
        <v>121</v>
      </c>
      <c r="F7521" t="s">
        <v>57</v>
      </c>
      <c r="G7521" t="s">
        <v>35</v>
      </c>
      <c r="H7521" t="s">
        <v>36</v>
      </c>
      <c r="I7521" t="s">
        <v>37</v>
      </c>
      <c r="J7521" t="s">
        <v>231</v>
      </c>
      <c r="K7521" t="s">
        <v>232</v>
      </c>
      <c r="L7521" t="s">
        <v>217</v>
      </c>
      <c r="M7521" t="s">
        <v>38</v>
      </c>
      <c r="N7521" t="s">
        <v>39</v>
      </c>
      <c r="O7521" s="23">
        <v>327</v>
      </c>
      <c r="P7521" s="9">
        <v>9.92</v>
      </c>
      <c r="Q7521" t="s">
        <v>40</v>
      </c>
      <c r="R7521">
        <v>52137</v>
      </c>
      <c r="S7521" s="9">
        <v>32.97</v>
      </c>
      <c r="T7521" s="26">
        <v>4.8600000000000003</v>
      </c>
      <c r="U7521" s="8">
        <v>160.24</v>
      </c>
      <c r="V7521" t="s">
        <v>11669</v>
      </c>
      <c r="W7521" t="s">
        <v>2007</v>
      </c>
      <c r="X7521" t="s">
        <v>42</v>
      </c>
      <c r="Y7521" t="s">
        <v>1740</v>
      </c>
      <c r="AA7521" s="1">
        <f t="shared" si="784"/>
        <v>46092</v>
      </c>
      <c r="AB7521" s="2">
        <f t="shared" si="785"/>
        <v>3</v>
      </c>
      <c r="AC7521" s="2">
        <f t="shared" si="786"/>
        <v>2026</v>
      </c>
      <c r="AD7521" s="2" t="str">
        <f>IFERROR(VLOOKUP(A7521,'Aux Área'!$A$4:$B$123,2,0),"-")</f>
        <v>CONSERVA</v>
      </c>
    </row>
    <row r="7522" spans="1:30" x14ac:dyDescent="0.3">
      <c r="A7522" t="s">
        <v>2574</v>
      </c>
      <c r="B7522" t="s">
        <v>2575</v>
      </c>
      <c r="C7522" t="s">
        <v>11670</v>
      </c>
      <c r="D7522" t="s">
        <v>2926</v>
      </c>
      <c r="E7522" t="s">
        <v>2927</v>
      </c>
      <c r="F7522" t="s">
        <v>2577</v>
      </c>
      <c r="G7522" t="s">
        <v>659</v>
      </c>
      <c r="H7522" t="s">
        <v>2215</v>
      </c>
      <c r="I7522" t="s">
        <v>667</v>
      </c>
      <c r="J7522" t="s">
        <v>356</v>
      </c>
      <c r="K7522" t="s">
        <v>357</v>
      </c>
      <c r="L7522" t="s">
        <v>124</v>
      </c>
      <c r="M7522" t="s">
        <v>38</v>
      </c>
      <c r="N7522" t="s">
        <v>668</v>
      </c>
      <c r="O7522" s="23">
        <v>168</v>
      </c>
      <c r="P7522" s="9">
        <v>4.6100000000000003</v>
      </c>
      <c r="Q7522" t="s">
        <v>40</v>
      </c>
      <c r="R7522">
        <v>9372</v>
      </c>
      <c r="S7522" s="9">
        <v>36.479999999999997</v>
      </c>
      <c r="T7522" s="26">
        <v>7.2910000000000004</v>
      </c>
      <c r="U7522" s="8">
        <v>265.99</v>
      </c>
      <c r="V7522" t="s">
        <v>11671</v>
      </c>
      <c r="W7522" t="s">
        <v>2007</v>
      </c>
      <c r="X7522" t="s">
        <v>42</v>
      </c>
      <c r="Y7522" t="s">
        <v>1740</v>
      </c>
      <c r="AA7522" s="1">
        <f t="shared" si="784"/>
        <v>46092</v>
      </c>
      <c r="AB7522" s="2">
        <f t="shared" si="785"/>
        <v>3</v>
      </c>
      <c r="AC7522" s="2">
        <f t="shared" si="786"/>
        <v>2026</v>
      </c>
      <c r="AD7522" s="2" t="str">
        <f>IFERROR(VLOOKUP(A7522,'Aux Área'!$A$4:$B$123,2,0),"-")</f>
        <v>APH</v>
      </c>
    </row>
    <row r="7523" spans="1:30" x14ac:dyDescent="0.3">
      <c r="A7523" t="s">
        <v>1295</v>
      </c>
      <c r="B7523" t="s">
        <v>1753</v>
      </c>
      <c r="C7523" t="s">
        <v>11672</v>
      </c>
      <c r="D7523" t="s">
        <v>1297</v>
      </c>
      <c r="E7523" t="s">
        <v>2221</v>
      </c>
      <c r="F7523" t="s">
        <v>1299</v>
      </c>
      <c r="G7523" t="s">
        <v>1135</v>
      </c>
      <c r="H7523" t="s">
        <v>1301</v>
      </c>
      <c r="I7523" t="s">
        <v>839</v>
      </c>
      <c r="J7523" t="s">
        <v>1665</v>
      </c>
      <c r="K7523" t="s">
        <v>1666</v>
      </c>
      <c r="L7523" t="s">
        <v>301</v>
      </c>
      <c r="M7523" t="s">
        <v>38</v>
      </c>
      <c r="N7523" t="s">
        <v>39</v>
      </c>
      <c r="O7523" s="23">
        <v>0</v>
      </c>
      <c r="P7523" s="23">
        <v>0</v>
      </c>
      <c r="Q7523" t="s">
        <v>40</v>
      </c>
      <c r="R7523" t="s">
        <v>15244</v>
      </c>
      <c r="S7523" s="9">
        <v>50.95</v>
      </c>
      <c r="T7523" s="26">
        <v>4.6900000000000004</v>
      </c>
      <c r="U7523" s="8">
        <v>238.96</v>
      </c>
      <c r="V7523" t="s">
        <v>11673</v>
      </c>
      <c r="W7523" t="s">
        <v>2007</v>
      </c>
      <c r="X7523" t="s">
        <v>42</v>
      </c>
      <c r="Y7523" t="s">
        <v>1740</v>
      </c>
      <c r="AA7523" s="1">
        <f t="shared" si="784"/>
        <v>46092</v>
      </c>
      <c r="AB7523" s="2">
        <f t="shared" si="785"/>
        <v>3</v>
      </c>
      <c r="AC7523" s="2">
        <f t="shared" si="786"/>
        <v>2026</v>
      </c>
      <c r="AD7523" s="2" t="str">
        <f>IFERROR(VLOOKUP(A7523,'Aux Área'!$A$4:$B$123,2,0),"-")</f>
        <v>LUCCA JR - OP</v>
      </c>
    </row>
    <row r="7524" spans="1:30" x14ac:dyDescent="0.3">
      <c r="A7524" t="s">
        <v>50</v>
      </c>
      <c r="B7524" t="s">
        <v>324</v>
      </c>
      <c r="C7524" t="s">
        <v>11674</v>
      </c>
      <c r="D7524" t="s">
        <v>326</v>
      </c>
      <c r="E7524" t="s">
        <v>327</v>
      </c>
      <c r="F7524" t="s">
        <v>51</v>
      </c>
      <c r="G7524" t="s">
        <v>35</v>
      </c>
      <c r="H7524" t="s">
        <v>36</v>
      </c>
      <c r="I7524" t="s">
        <v>37</v>
      </c>
      <c r="J7524" t="s">
        <v>5537</v>
      </c>
      <c r="K7524" t="s">
        <v>5538</v>
      </c>
      <c r="L7524" t="s">
        <v>217</v>
      </c>
      <c r="M7524" t="s">
        <v>38</v>
      </c>
      <c r="N7524" t="s">
        <v>39</v>
      </c>
      <c r="O7524" s="23">
        <v>149</v>
      </c>
      <c r="P7524" s="9">
        <v>8.0399999999999991</v>
      </c>
      <c r="Q7524" t="s">
        <v>40</v>
      </c>
      <c r="R7524">
        <v>23305</v>
      </c>
      <c r="S7524" s="9">
        <v>18.53</v>
      </c>
      <c r="T7524" s="26">
        <v>4.8609999999999998</v>
      </c>
      <c r="U7524" s="8">
        <v>90.08</v>
      </c>
      <c r="V7524" t="s">
        <v>41</v>
      </c>
      <c r="W7524" t="s">
        <v>2007</v>
      </c>
      <c r="X7524" t="s">
        <v>42</v>
      </c>
      <c r="Y7524" t="s">
        <v>1740</v>
      </c>
      <c r="AA7524" s="1">
        <f t="shared" si="784"/>
        <v>46092</v>
      </c>
      <c r="AB7524" s="2">
        <f t="shared" si="785"/>
        <v>3</v>
      </c>
      <c r="AC7524" s="2">
        <f t="shared" si="786"/>
        <v>2026</v>
      </c>
      <c r="AD7524" s="2" t="str">
        <f>IFERROR(VLOOKUP(A7524,'Aux Área'!$A$4:$B$123,2,0),"-")</f>
        <v>TI</v>
      </c>
    </row>
    <row r="7525" spans="1:30" x14ac:dyDescent="0.3">
      <c r="A7525" t="s">
        <v>2314</v>
      </c>
      <c r="B7525" t="s">
        <v>4624</v>
      </c>
      <c r="C7525" t="s">
        <v>11675</v>
      </c>
      <c r="D7525" t="s">
        <v>9879</v>
      </c>
      <c r="E7525" t="s">
        <v>9667</v>
      </c>
      <c r="F7525" t="s">
        <v>2317</v>
      </c>
      <c r="G7525" t="s">
        <v>1300</v>
      </c>
      <c r="H7525" t="s">
        <v>1301</v>
      </c>
      <c r="I7525" t="s">
        <v>37</v>
      </c>
      <c r="J7525" t="s">
        <v>231</v>
      </c>
      <c r="K7525" t="s">
        <v>232</v>
      </c>
      <c r="L7525" t="s">
        <v>217</v>
      </c>
      <c r="M7525" t="s">
        <v>38</v>
      </c>
      <c r="N7525" t="s">
        <v>39</v>
      </c>
      <c r="O7525" s="23">
        <v>443</v>
      </c>
      <c r="P7525" s="9">
        <v>9.26</v>
      </c>
      <c r="Q7525" t="s">
        <v>40</v>
      </c>
      <c r="R7525">
        <v>77000</v>
      </c>
      <c r="S7525" s="9">
        <v>47.82</v>
      </c>
      <c r="T7525" s="26">
        <v>4.8600000000000003</v>
      </c>
      <c r="U7525" s="8">
        <v>232.41</v>
      </c>
      <c r="V7525" t="s">
        <v>11676</v>
      </c>
      <c r="W7525" t="s">
        <v>2276</v>
      </c>
      <c r="X7525" t="s">
        <v>42</v>
      </c>
      <c r="Y7525" t="s">
        <v>2277</v>
      </c>
      <c r="AA7525" s="1">
        <f t="shared" si="784"/>
        <v>46092</v>
      </c>
      <c r="AB7525" s="2">
        <f t="shared" si="785"/>
        <v>3</v>
      </c>
      <c r="AC7525" s="2">
        <f t="shared" si="786"/>
        <v>2026</v>
      </c>
      <c r="AD7525" s="2" t="str">
        <f>IFERROR(VLOOKUP(A7525,'Aux Área'!$A$4:$B$123,2,0),"-")</f>
        <v>INSPEÇÃO</v>
      </c>
    </row>
    <row r="7526" spans="1:30" x14ac:dyDescent="0.3">
      <c r="A7526" t="s">
        <v>2189</v>
      </c>
      <c r="B7526" t="s">
        <v>10781</v>
      </c>
      <c r="C7526" t="s">
        <v>11677</v>
      </c>
      <c r="D7526" t="s">
        <v>3030</v>
      </c>
      <c r="E7526" t="s">
        <v>3031</v>
      </c>
      <c r="F7526" t="s">
        <v>2192</v>
      </c>
      <c r="G7526" t="s">
        <v>1135</v>
      </c>
      <c r="H7526" t="s">
        <v>2185</v>
      </c>
      <c r="I7526" t="s">
        <v>2186</v>
      </c>
      <c r="J7526" t="s">
        <v>169</v>
      </c>
      <c r="K7526" t="s">
        <v>170</v>
      </c>
      <c r="L7526" t="s">
        <v>124</v>
      </c>
      <c r="M7526" t="s">
        <v>38</v>
      </c>
      <c r="N7526" t="s">
        <v>668</v>
      </c>
      <c r="O7526" s="23">
        <v>863</v>
      </c>
      <c r="P7526" s="9">
        <v>14.15</v>
      </c>
      <c r="Q7526" t="s">
        <v>40</v>
      </c>
      <c r="R7526">
        <v>40467</v>
      </c>
      <c r="S7526" s="9">
        <v>61</v>
      </c>
      <c r="T7526" s="26">
        <v>8.0500000000000007</v>
      </c>
      <c r="U7526" s="8">
        <v>491.05</v>
      </c>
      <c r="V7526" t="s">
        <v>41</v>
      </c>
      <c r="W7526" t="s">
        <v>2007</v>
      </c>
      <c r="X7526" t="s">
        <v>42</v>
      </c>
      <c r="Y7526" t="s">
        <v>2188</v>
      </c>
      <c r="AA7526" s="1">
        <f t="shared" si="784"/>
        <v>46092</v>
      </c>
      <c r="AB7526" s="2">
        <f t="shared" si="785"/>
        <v>3</v>
      </c>
      <c r="AC7526" s="2">
        <f t="shared" si="786"/>
        <v>2026</v>
      </c>
      <c r="AD7526" s="2" t="str">
        <f>IFERROR(VLOOKUP(A7526,'Aux Área'!$A$4:$B$123,2,0),"-")</f>
        <v>INSPEÇÃO</v>
      </c>
    </row>
    <row r="7527" spans="1:30" x14ac:dyDescent="0.3">
      <c r="A7527" t="s">
        <v>68</v>
      </c>
      <c r="B7527" t="s">
        <v>296</v>
      </c>
      <c r="C7527" t="s">
        <v>11678</v>
      </c>
      <c r="D7527" t="s">
        <v>1562</v>
      </c>
      <c r="E7527" t="s">
        <v>1563</v>
      </c>
      <c r="F7527" t="s">
        <v>69</v>
      </c>
      <c r="G7527" t="s">
        <v>35</v>
      </c>
      <c r="H7527" t="s">
        <v>36</v>
      </c>
      <c r="I7527" t="s">
        <v>37</v>
      </c>
      <c r="J7527" t="s">
        <v>215</v>
      </c>
      <c r="K7527" t="s">
        <v>216</v>
      </c>
      <c r="L7527" t="s">
        <v>217</v>
      </c>
      <c r="M7527" t="s">
        <v>38</v>
      </c>
      <c r="N7527" t="s">
        <v>39</v>
      </c>
      <c r="O7527" s="23">
        <v>302</v>
      </c>
      <c r="P7527" s="9">
        <v>8.7799999999999994</v>
      </c>
      <c r="Q7527" t="s">
        <v>40</v>
      </c>
      <c r="R7527">
        <v>50156</v>
      </c>
      <c r="S7527" s="9">
        <v>34.39</v>
      </c>
      <c r="T7527" s="26">
        <v>5.6710000000000003</v>
      </c>
      <c r="U7527" s="8">
        <v>195.03</v>
      </c>
      <c r="V7527" t="s">
        <v>41</v>
      </c>
      <c r="W7527" t="s">
        <v>2007</v>
      </c>
      <c r="X7527" t="s">
        <v>42</v>
      </c>
      <c r="Y7527" t="s">
        <v>1740</v>
      </c>
      <c r="AA7527" s="1">
        <f t="shared" si="784"/>
        <v>46092</v>
      </c>
      <c r="AB7527" s="2">
        <f t="shared" si="785"/>
        <v>3</v>
      </c>
      <c r="AC7527" s="2">
        <f t="shared" si="786"/>
        <v>2026</v>
      </c>
      <c r="AD7527" s="2" t="str">
        <f>IFERROR(VLOOKUP(A7527,'Aux Área'!$A$4:$B$123,2,0),"-")</f>
        <v>OPERAÇÃO</v>
      </c>
    </row>
    <row r="7528" spans="1:30" x14ac:dyDescent="0.3">
      <c r="A7528" t="s">
        <v>2260</v>
      </c>
      <c r="B7528" t="s">
        <v>113</v>
      </c>
      <c r="C7528" t="s">
        <v>11679</v>
      </c>
      <c r="D7528" t="s">
        <v>10122</v>
      </c>
      <c r="E7528" t="s">
        <v>9671</v>
      </c>
      <c r="F7528" t="s">
        <v>2262</v>
      </c>
      <c r="G7528" t="s">
        <v>35</v>
      </c>
      <c r="H7528" t="s">
        <v>2263</v>
      </c>
      <c r="I7528" t="s">
        <v>2186</v>
      </c>
      <c r="J7528" t="s">
        <v>1681</v>
      </c>
      <c r="K7528" t="s">
        <v>1682</v>
      </c>
      <c r="L7528" t="s">
        <v>141</v>
      </c>
      <c r="M7528" t="s">
        <v>38</v>
      </c>
      <c r="N7528" t="s">
        <v>668</v>
      </c>
      <c r="O7528" s="23">
        <v>978</v>
      </c>
      <c r="P7528" s="9">
        <v>14.62</v>
      </c>
      <c r="Q7528" t="s">
        <v>40</v>
      </c>
      <c r="R7528">
        <v>110431</v>
      </c>
      <c r="S7528" s="9">
        <v>66.91</v>
      </c>
      <c r="T7528" s="26">
        <v>7.24</v>
      </c>
      <c r="U7528" s="8">
        <v>484.42</v>
      </c>
      <c r="V7528" t="s">
        <v>41</v>
      </c>
      <c r="W7528" t="s">
        <v>2007</v>
      </c>
      <c r="X7528" t="s">
        <v>42</v>
      </c>
      <c r="Y7528" t="s">
        <v>1740</v>
      </c>
      <c r="AA7528" s="1">
        <f t="shared" si="784"/>
        <v>46092</v>
      </c>
      <c r="AB7528" s="2">
        <f t="shared" si="785"/>
        <v>3</v>
      </c>
      <c r="AC7528" s="2">
        <f t="shared" si="786"/>
        <v>2026</v>
      </c>
      <c r="AD7528" s="2" t="str">
        <f>IFERROR(VLOOKUP(A7528,'Aux Área'!$A$4:$B$123,2,0),"-")</f>
        <v>INSPEÇÃO</v>
      </c>
    </row>
    <row r="7529" spans="1:30" x14ac:dyDescent="0.3">
      <c r="A7529" t="s">
        <v>46</v>
      </c>
      <c r="B7529" t="s">
        <v>458</v>
      </c>
      <c r="C7529" t="s">
        <v>11680</v>
      </c>
      <c r="D7529" t="s">
        <v>729</v>
      </c>
      <c r="E7529" t="s">
        <v>730</v>
      </c>
      <c r="F7529" t="s">
        <v>5185</v>
      </c>
      <c r="G7529" t="s">
        <v>35</v>
      </c>
      <c r="H7529" t="s">
        <v>36</v>
      </c>
      <c r="I7529" t="s">
        <v>37</v>
      </c>
      <c r="J7529" t="s">
        <v>196</v>
      </c>
      <c r="K7529" t="s">
        <v>197</v>
      </c>
      <c r="L7529" t="s">
        <v>84</v>
      </c>
      <c r="M7529" t="s">
        <v>38</v>
      </c>
      <c r="N7529" t="s">
        <v>39</v>
      </c>
      <c r="O7529" s="23">
        <v>106</v>
      </c>
      <c r="P7529" s="9">
        <v>5.68</v>
      </c>
      <c r="Q7529" t="s">
        <v>40</v>
      </c>
      <c r="R7529">
        <v>30336</v>
      </c>
      <c r="S7529" s="9">
        <v>18.66</v>
      </c>
      <c r="T7529" s="26">
        <v>4.74</v>
      </c>
      <c r="U7529" s="8">
        <v>88.45</v>
      </c>
      <c r="V7529" t="s">
        <v>41</v>
      </c>
      <c r="W7529" t="s">
        <v>2007</v>
      </c>
      <c r="X7529" t="s">
        <v>42</v>
      </c>
      <c r="Y7529" t="s">
        <v>1740</v>
      </c>
      <c r="AA7529" s="1">
        <f t="shared" si="784"/>
        <v>46092</v>
      </c>
      <c r="AB7529" s="2">
        <f t="shared" si="785"/>
        <v>3</v>
      </c>
      <c r="AC7529" s="2">
        <f t="shared" si="786"/>
        <v>2026</v>
      </c>
      <c r="AD7529" s="2" t="str">
        <f>IFERROR(VLOOKUP(A7529,'Aux Área'!$A$4:$B$123,2,0),"-")</f>
        <v>FACILITIES</v>
      </c>
    </row>
    <row r="7530" spans="1:30" x14ac:dyDescent="0.3">
      <c r="A7530" t="s">
        <v>2306</v>
      </c>
      <c r="B7530" t="s">
        <v>4613</v>
      </c>
      <c r="C7530" t="s">
        <v>11681</v>
      </c>
      <c r="D7530" t="s">
        <v>4386</v>
      </c>
      <c r="E7530" t="s">
        <v>4387</v>
      </c>
      <c r="F7530" t="s">
        <v>2309</v>
      </c>
      <c r="G7530" t="s">
        <v>1135</v>
      </c>
      <c r="H7530" t="s">
        <v>2275</v>
      </c>
      <c r="I7530" t="s">
        <v>1497</v>
      </c>
      <c r="J7530" t="s">
        <v>1665</v>
      </c>
      <c r="K7530" t="s">
        <v>1666</v>
      </c>
      <c r="L7530" t="s">
        <v>301</v>
      </c>
      <c r="M7530" t="s">
        <v>38</v>
      </c>
      <c r="N7530" t="s">
        <v>39</v>
      </c>
      <c r="O7530" s="23">
        <v>373</v>
      </c>
      <c r="P7530" s="9">
        <v>10.15</v>
      </c>
      <c r="Q7530" t="s">
        <v>40</v>
      </c>
      <c r="R7530">
        <v>127328</v>
      </c>
      <c r="S7530" s="9">
        <v>36.74</v>
      </c>
      <c r="T7530" s="26">
        <v>4.6900000000000004</v>
      </c>
      <c r="U7530" s="8">
        <v>172.31</v>
      </c>
      <c r="V7530" t="s">
        <v>11682</v>
      </c>
      <c r="W7530" t="s">
        <v>2276</v>
      </c>
      <c r="X7530" t="s">
        <v>42</v>
      </c>
      <c r="Y7530" t="s">
        <v>2277</v>
      </c>
      <c r="AA7530" s="1">
        <f t="shared" si="784"/>
        <v>46092</v>
      </c>
      <c r="AB7530" s="2">
        <f t="shared" si="785"/>
        <v>3</v>
      </c>
      <c r="AC7530" s="2">
        <f t="shared" si="786"/>
        <v>2026</v>
      </c>
      <c r="AD7530" s="2" t="str">
        <f>IFERROR(VLOOKUP(A7530,'Aux Área'!$A$4:$B$123,2,0),"-")</f>
        <v>INSPEÇÃO</v>
      </c>
    </row>
    <row r="7531" spans="1:30" x14ac:dyDescent="0.3">
      <c r="A7531" t="s">
        <v>2643</v>
      </c>
      <c r="B7531" t="s">
        <v>2307</v>
      </c>
      <c r="C7531" t="s">
        <v>11683</v>
      </c>
      <c r="D7531" t="s">
        <v>7207</v>
      </c>
      <c r="E7531" t="s">
        <v>7208</v>
      </c>
      <c r="F7531" t="s">
        <v>2646</v>
      </c>
      <c r="G7531" t="s">
        <v>1300</v>
      </c>
      <c r="H7531" t="s">
        <v>1301</v>
      </c>
      <c r="I7531" t="s">
        <v>37</v>
      </c>
      <c r="J7531" t="s">
        <v>122</v>
      </c>
      <c r="K7531" t="s">
        <v>123</v>
      </c>
      <c r="L7531" t="s">
        <v>124</v>
      </c>
      <c r="M7531" t="s">
        <v>38</v>
      </c>
      <c r="N7531" t="s">
        <v>39</v>
      </c>
      <c r="O7531" s="23">
        <v>338</v>
      </c>
      <c r="P7531" s="9">
        <v>9.84</v>
      </c>
      <c r="Q7531" t="s">
        <v>40</v>
      </c>
      <c r="R7531">
        <v>123960</v>
      </c>
      <c r="S7531" s="9">
        <v>34.35</v>
      </c>
      <c r="T7531" s="26">
        <v>4.8899999999999997</v>
      </c>
      <c r="U7531" s="8">
        <v>167.97</v>
      </c>
      <c r="V7531" t="s">
        <v>246</v>
      </c>
      <c r="W7531" t="s">
        <v>2276</v>
      </c>
      <c r="X7531" t="s">
        <v>42</v>
      </c>
      <c r="Y7531" t="s">
        <v>2277</v>
      </c>
      <c r="AA7531" s="1">
        <f t="shared" si="784"/>
        <v>46092</v>
      </c>
      <c r="AB7531" s="2">
        <f t="shared" si="785"/>
        <v>3</v>
      </c>
      <c r="AC7531" s="2">
        <f t="shared" si="786"/>
        <v>2026</v>
      </c>
      <c r="AD7531" s="2" t="str">
        <f>IFERROR(VLOOKUP(A7531,'Aux Área'!$A$4:$B$123,2,0),"-")</f>
        <v>INSPEÇÃO</v>
      </c>
    </row>
    <row r="7532" spans="1:30" x14ac:dyDescent="0.3">
      <c r="A7532" t="s">
        <v>1130</v>
      </c>
      <c r="B7532" t="s">
        <v>1131</v>
      </c>
      <c r="C7532" t="s">
        <v>11684</v>
      </c>
      <c r="D7532" t="s">
        <v>1133</v>
      </c>
      <c r="E7532" t="s">
        <v>1134</v>
      </c>
      <c r="F7532" t="s">
        <v>1130</v>
      </c>
      <c r="G7532" t="s">
        <v>1635</v>
      </c>
      <c r="H7532" t="s">
        <v>1136</v>
      </c>
      <c r="I7532" t="s">
        <v>1137</v>
      </c>
      <c r="J7532" t="s">
        <v>172</v>
      </c>
      <c r="K7532" t="s">
        <v>173</v>
      </c>
      <c r="L7532" t="s">
        <v>124</v>
      </c>
      <c r="M7532" t="s">
        <v>38</v>
      </c>
      <c r="N7532" t="s">
        <v>707</v>
      </c>
      <c r="O7532" s="23">
        <v>403</v>
      </c>
      <c r="P7532" s="9">
        <v>8</v>
      </c>
      <c r="Q7532" t="s">
        <v>40</v>
      </c>
      <c r="R7532">
        <v>31287</v>
      </c>
      <c r="S7532" s="9">
        <v>50.4</v>
      </c>
      <c r="T7532" s="26">
        <v>6.19</v>
      </c>
      <c r="U7532" s="8">
        <v>311.98</v>
      </c>
      <c r="V7532" t="s">
        <v>11685</v>
      </c>
      <c r="W7532" t="s">
        <v>2007</v>
      </c>
      <c r="X7532" t="s">
        <v>42</v>
      </c>
      <c r="Y7532" t="s">
        <v>1740</v>
      </c>
      <c r="AA7532" s="1">
        <f t="shared" si="784"/>
        <v>46092</v>
      </c>
      <c r="AB7532" s="2">
        <f t="shared" si="785"/>
        <v>3</v>
      </c>
      <c r="AC7532" s="2">
        <f t="shared" si="786"/>
        <v>2026</v>
      </c>
      <c r="AD7532" s="2" t="str">
        <f>IFERROR(VLOOKUP(A7532,'Aux Área'!$A$4:$B$123,2,0),"-")</f>
        <v>DIRETORIA</v>
      </c>
    </row>
    <row r="7533" spans="1:30" x14ac:dyDescent="0.3">
      <c r="A7533" t="s">
        <v>3092</v>
      </c>
      <c r="B7533" t="s">
        <v>4774</v>
      </c>
      <c r="C7533" t="s">
        <v>11686</v>
      </c>
      <c r="D7533" t="s">
        <v>3285</v>
      </c>
      <c r="E7533" t="s">
        <v>3286</v>
      </c>
      <c r="F7533" t="s">
        <v>3594</v>
      </c>
      <c r="G7533" t="s">
        <v>1135</v>
      </c>
      <c r="H7533" t="s">
        <v>2275</v>
      </c>
      <c r="I7533" t="s">
        <v>1497</v>
      </c>
      <c r="J7533" t="s">
        <v>188</v>
      </c>
      <c r="K7533" t="s">
        <v>189</v>
      </c>
      <c r="L7533" t="s">
        <v>190</v>
      </c>
      <c r="M7533" t="s">
        <v>38</v>
      </c>
      <c r="N7533" t="s">
        <v>39</v>
      </c>
      <c r="O7533" s="23">
        <v>369</v>
      </c>
      <c r="P7533" s="9">
        <v>8.66</v>
      </c>
      <c r="Q7533" t="s">
        <v>40</v>
      </c>
      <c r="R7533">
        <v>109799</v>
      </c>
      <c r="S7533" s="9">
        <v>42.61</v>
      </c>
      <c r="T7533" s="26">
        <v>4.99</v>
      </c>
      <c r="U7533" s="8">
        <v>212.62</v>
      </c>
      <c r="V7533" t="s">
        <v>41</v>
      </c>
      <c r="W7533" t="s">
        <v>2276</v>
      </c>
      <c r="X7533" t="s">
        <v>42</v>
      </c>
      <c r="Y7533" t="s">
        <v>2277</v>
      </c>
      <c r="AA7533" s="1">
        <f t="shared" si="784"/>
        <v>46092</v>
      </c>
      <c r="AB7533" s="2">
        <f t="shared" si="785"/>
        <v>3</v>
      </c>
      <c r="AC7533" s="2">
        <f t="shared" si="786"/>
        <v>2026</v>
      </c>
      <c r="AD7533" s="2" t="str">
        <f>IFERROR(VLOOKUP(A7533,'Aux Área'!$A$4:$B$123,2,0),"-")</f>
        <v>INSPEÇÃO</v>
      </c>
    </row>
    <row r="7534" spans="1:30" x14ac:dyDescent="0.3">
      <c r="A7534" t="s">
        <v>2488</v>
      </c>
      <c r="B7534" t="s">
        <v>2489</v>
      </c>
      <c r="C7534" t="s">
        <v>11687</v>
      </c>
      <c r="D7534" t="s">
        <v>8628</v>
      </c>
      <c r="E7534" t="s">
        <v>8629</v>
      </c>
      <c r="F7534" t="s">
        <v>2491</v>
      </c>
      <c r="G7534" t="s">
        <v>659</v>
      </c>
      <c r="H7534" t="s">
        <v>2215</v>
      </c>
      <c r="I7534" t="s">
        <v>667</v>
      </c>
      <c r="J7534" t="s">
        <v>165</v>
      </c>
      <c r="K7534" t="s">
        <v>166</v>
      </c>
      <c r="L7534" t="s">
        <v>167</v>
      </c>
      <c r="M7534" t="s">
        <v>38</v>
      </c>
      <c r="N7534" t="s">
        <v>668</v>
      </c>
      <c r="O7534" s="23">
        <v>266</v>
      </c>
      <c r="P7534" s="9">
        <v>6.72</v>
      </c>
      <c r="Q7534" t="s">
        <v>40</v>
      </c>
      <c r="R7534">
        <v>7186</v>
      </c>
      <c r="S7534" s="9">
        <v>39.61</v>
      </c>
      <c r="T7534" s="26">
        <v>7.99</v>
      </c>
      <c r="U7534" s="8">
        <v>316.5</v>
      </c>
      <c r="V7534" t="s">
        <v>112</v>
      </c>
      <c r="W7534" t="s">
        <v>2007</v>
      </c>
      <c r="X7534" t="s">
        <v>42</v>
      </c>
      <c r="Y7534" t="s">
        <v>1740</v>
      </c>
      <c r="AA7534" s="1">
        <f t="shared" si="784"/>
        <v>46092</v>
      </c>
      <c r="AB7534" s="2">
        <f t="shared" si="785"/>
        <v>3</v>
      </c>
      <c r="AC7534" s="2">
        <f t="shared" si="786"/>
        <v>2026</v>
      </c>
      <c r="AD7534" s="2" t="str">
        <f>IFERROR(VLOOKUP(A7534,'Aux Área'!$A$4:$B$123,2,0),"-")</f>
        <v>APH</v>
      </c>
    </row>
    <row r="7535" spans="1:30" x14ac:dyDescent="0.3">
      <c r="A7535" t="s">
        <v>2278</v>
      </c>
      <c r="B7535" t="s">
        <v>4664</v>
      </c>
      <c r="C7535" t="s">
        <v>11688</v>
      </c>
      <c r="D7535" t="s">
        <v>3243</v>
      </c>
      <c r="E7535" t="s">
        <v>3244</v>
      </c>
      <c r="F7535" t="s">
        <v>2281</v>
      </c>
      <c r="G7535" t="s">
        <v>1135</v>
      </c>
      <c r="H7535" t="s">
        <v>2275</v>
      </c>
      <c r="I7535" t="s">
        <v>1497</v>
      </c>
      <c r="J7535" t="s">
        <v>11506</v>
      </c>
      <c r="K7535" t="s">
        <v>11507</v>
      </c>
      <c r="L7535" t="s">
        <v>84</v>
      </c>
      <c r="M7535" t="s">
        <v>38</v>
      </c>
      <c r="N7535" t="s">
        <v>39</v>
      </c>
      <c r="O7535" s="23">
        <v>444</v>
      </c>
      <c r="P7535" s="9">
        <v>9.6300000000000008</v>
      </c>
      <c r="Q7535" t="s">
        <v>40</v>
      </c>
      <c r="R7535">
        <v>131015</v>
      </c>
      <c r="S7535" s="9">
        <v>46.1</v>
      </c>
      <c r="T7535" s="26">
        <v>4.99</v>
      </c>
      <c r="U7535" s="8">
        <v>230.04</v>
      </c>
      <c r="V7535" t="s">
        <v>112</v>
      </c>
      <c r="W7535" t="s">
        <v>2276</v>
      </c>
      <c r="X7535" t="s">
        <v>42</v>
      </c>
      <c r="Y7535" t="s">
        <v>2277</v>
      </c>
      <c r="AA7535" s="1">
        <f t="shared" si="784"/>
        <v>46092</v>
      </c>
      <c r="AB7535" s="2">
        <f t="shared" si="785"/>
        <v>3</v>
      </c>
      <c r="AC7535" s="2">
        <f t="shared" si="786"/>
        <v>2026</v>
      </c>
      <c r="AD7535" s="2" t="str">
        <f>IFERROR(VLOOKUP(A7535,'Aux Área'!$A$4:$B$123,2,0),"-")</f>
        <v>INSPEÇÃO</v>
      </c>
    </row>
    <row r="7536" spans="1:30" x14ac:dyDescent="0.3">
      <c r="A7536" t="s">
        <v>2041</v>
      </c>
      <c r="B7536" t="s">
        <v>2042</v>
      </c>
      <c r="C7536" t="s">
        <v>11689</v>
      </c>
      <c r="D7536" t="s">
        <v>1297</v>
      </c>
      <c r="E7536" t="s">
        <v>2221</v>
      </c>
      <c r="F7536" t="s">
        <v>2044</v>
      </c>
      <c r="G7536" t="s">
        <v>659</v>
      </c>
      <c r="H7536" t="s">
        <v>1996</v>
      </c>
      <c r="I7536" t="s">
        <v>1997</v>
      </c>
      <c r="J7536" t="s">
        <v>231</v>
      </c>
      <c r="K7536" t="s">
        <v>232</v>
      </c>
      <c r="L7536" t="s">
        <v>217</v>
      </c>
      <c r="M7536" t="s">
        <v>38</v>
      </c>
      <c r="N7536" t="s">
        <v>668</v>
      </c>
      <c r="O7536" s="23">
        <v>240</v>
      </c>
      <c r="P7536" s="9">
        <v>7.19</v>
      </c>
      <c r="Q7536" t="s">
        <v>40</v>
      </c>
      <c r="R7536">
        <v>35458</v>
      </c>
      <c r="S7536" s="9">
        <v>33.36</v>
      </c>
      <c r="T7536" s="26">
        <v>8.1910000000000007</v>
      </c>
      <c r="U7536" s="8">
        <v>273.26</v>
      </c>
      <c r="V7536" t="s">
        <v>11690</v>
      </c>
      <c r="W7536" t="s">
        <v>1985</v>
      </c>
      <c r="X7536" t="s">
        <v>42</v>
      </c>
      <c r="Y7536" t="s">
        <v>1986</v>
      </c>
      <c r="AA7536" s="1">
        <f t="shared" ref="AA7536:AA7599" si="787">IFERROR(DATEVALUE(C7536),"-")</f>
        <v>46092</v>
      </c>
      <c r="AB7536" s="2">
        <f t="shared" ref="AB7536:AB7599" si="788">IFERROR(MONTH(AA7536),"-")</f>
        <v>3</v>
      </c>
      <c r="AC7536" s="2">
        <f t="shared" ref="AC7536:AC7599" si="789">IFERROR(YEAR(AA7536),"-")</f>
        <v>2026</v>
      </c>
      <c r="AD7536" s="2" t="str">
        <f>IFERROR(VLOOKUP(A7536,'Aux Área'!$A$4:$B$123,2,0),"-")</f>
        <v>PESADOS</v>
      </c>
    </row>
    <row r="7537" spans="1:30" x14ac:dyDescent="0.3">
      <c r="A7537" t="s">
        <v>2282</v>
      </c>
      <c r="B7537" t="s">
        <v>4679</v>
      </c>
      <c r="C7537" t="s">
        <v>11691</v>
      </c>
      <c r="D7537" t="s">
        <v>10704</v>
      </c>
      <c r="E7537" t="s">
        <v>10705</v>
      </c>
      <c r="F7537" t="s">
        <v>2285</v>
      </c>
      <c r="G7537" t="s">
        <v>1135</v>
      </c>
      <c r="H7537" t="s">
        <v>2275</v>
      </c>
      <c r="I7537" t="s">
        <v>1497</v>
      </c>
      <c r="J7537" t="s">
        <v>165</v>
      </c>
      <c r="K7537" t="s">
        <v>166</v>
      </c>
      <c r="L7537" t="s">
        <v>167</v>
      </c>
      <c r="M7537" t="s">
        <v>38</v>
      </c>
      <c r="N7537" t="s">
        <v>39</v>
      </c>
      <c r="O7537" s="23">
        <v>274</v>
      </c>
      <c r="P7537" s="9">
        <v>6.6</v>
      </c>
      <c r="Q7537" t="s">
        <v>40</v>
      </c>
      <c r="R7537">
        <v>109704</v>
      </c>
      <c r="S7537" s="9">
        <v>41.54</v>
      </c>
      <c r="T7537" s="26">
        <v>4.9909999999999997</v>
      </c>
      <c r="U7537" s="8">
        <v>207.31</v>
      </c>
      <c r="V7537" t="s">
        <v>112</v>
      </c>
      <c r="W7537" t="s">
        <v>2276</v>
      </c>
      <c r="X7537" t="s">
        <v>42</v>
      </c>
      <c r="Y7537" t="s">
        <v>2277</v>
      </c>
      <c r="AA7537" s="1">
        <f t="shared" si="787"/>
        <v>46092</v>
      </c>
      <c r="AB7537" s="2">
        <f t="shared" si="788"/>
        <v>3</v>
      </c>
      <c r="AC7537" s="2">
        <f t="shared" si="789"/>
        <v>2026</v>
      </c>
      <c r="AD7537" s="2" t="str">
        <f>IFERROR(VLOOKUP(A7537,'Aux Área'!$A$4:$B$123,2,0),"-")</f>
        <v>INSPEÇÃO</v>
      </c>
    </row>
    <row r="7538" spans="1:30" x14ac:dyDescent="0.3">
      <c r="A7538" t="s">
        <v>52</v>
      </c>
      <c r="B7538" t="s">
        <v>1449</v>
      </c>
      <c r="C7538" t="s">
        <v>11692</v>
      </c>
      <c r="D7538" t="s">
        <v>3197</v>
      </c>
      <c r="E7538" t="s">
        <v>3198</v>
      </c>
      <c r="F7538" t="s">
        <v>53</v>
      </c>
      <c r="G7538" t="s">
        <v>35</v>
      </c>
      <c r="H7538" t="s">
        <v>36</v>
      </c>
      <c r="I7538" t="s">
        <v>37</v>
      </c>
      <c r="J7538" t="s">
        <v>356</v>
      </c>
      <c r="K7538" t="s">
        <v>357</v>
      </c>
      <c r="L7538" t="s">
        <v>124</v>
      </c>
      <c r="M7538" t="s">
        <v>38</v>
      </c>
      <c r="N7538" t="s">
        <v>39</v>
      </c>
      <c r="O7538" s="23">
        <v>168</v>
      </c>
      <c r="P7538" s="9">
        <v>5.67</v>
      </c>
      <c r="Q7538" t="s">
        <v>40</v>
      </c>
      <c r="R7538">
        <v>74932</v>
      </c>
      <c r="S7538" s="9">
        <v>29.65</v>
      </c>
      <c r="T7538" s="26">
        <v>4.7910000000000004</v>
      </c>
      <c r="U7538" s="8">
        <v>142.05000000000001</v>
      </c>
      <c r="V7538" t="s">
        <v>11693</v>
      </c>
      <c r="W7538" t="s">
        <v>2007</v>
      </c>
      <c r="X7538" t="s">
        <v>42</v>
      </c>
      <c r="Y7538" t="s">
        <v>1740</v>
      </c>
      <c r="AA7538" s="1">
        <f t="shared" si="787"/>
        <v>46092</v>
      </c>
      <c r="AB7538" s="2">
        <f t="shared" si="788"/>
        <v>3</v>
      </c>
      <c r="AC7538" s="2">
        <f t="shared" si="789"/>
        <v>2026</v>
      </c>
      <c r="AD7538" s="2" t="str">
        <f>IFERROR(VLOOKUP(A7538,'Aux Área'!$A$4:$B$123,2,0),"-")</f>
        <v>OPERAÇÃO</v>
      </c>
    </row>
    <row r="7539" spans="1:30" x14ac:dyDescent="0.3">
      <c r="A7539" t="s">
        <v>60</v>
      </c>
      <c r="B7539" t="s">
        <v>614</v>
      </c>
      <c r="C7539" t="s">
        <v>11694</v>
      </c>
      <c r="D7539" t="s">
        <v>1206</v>
      </c>
      <c r="E7539" t="s">
        <v>1207</v>
      </c>
      <c r="F7539" t="s">
        <v>61</v>
      </c>
      <c r="G7539" t="s">
        <v>35</v>
      </c>
      <c r="H7539" t="s">
        <v>36</v>
      </c>
      <c r="I7539" t="s">
        <v>37</v>
      </c>
      <c r="J7539" t="s">
        <v>623</v>
      </c>
      <c r="K7539" t="s">
        <v>624</v>
      </c>
      <c r="L7539" t="s">
        <v>181</v>
      </c>
      <c r="M7539" t="s">
        <v>38</v>
      </c>
      <c r="N7539" t="s">
        <v>39</v>
      </c>
      <c r="O7539" s="23">
        <v>398</v>
      </c>
      <c r="P7539" s="9">
        <v>62.48</v>
      </c>
      <c r="Q7539" t="s">
        <v>40</v>
      </c>
      <c r="R7539">
        <v>39176</v>
      </c>
      <c r="S7539" s="9">
        <v>6.37</v>
      </c>
      <c r="T7539" s="26">
        <v>4.71</v>
      </c>
      <c r="U7539" s="8">
        <v>30</v>
      </c>
      <c r="V7539" t="s">
        <v>41</v>
      </c>
      <c r="W7539" t="s">
        <v>2007</v>
      </c>
      <c r="X7539" t="s">
        <v>42</v>
      </c>
      <c r="Y7539" t="s">
        <v>1740</v>
      </c>
      <c r="AA7539" s="1">
        <f t="shared" si="787"/>
        <v>46092</v>
      </c>
      <c r="AB7539" s="2">
        <f t="shared" si="788"/>
        <v>3</v>
      </c>
      <c r="AC7539" s="2">
        <f t="shared" si="789"/>
        <v>2026</v>
      </c>
      <c r="AD7539" s="2" t="str">
        <f>IFERROR(VLOOKUP(A7539,'Aux Área'!$A$4:$B$123,2,0),"-")</f>
        <v>QSMS</v>
      </c>
    </row>
    <row r="7540" spans="1:30" x14ac:dyDescent="0.3">
      <c r="A7540" t="s">
        <v>2655</v>
      </c>
      <c r="B7540" t="s">
        <v>10768</v>
      </c>
      <c r="C7540" t="s">
        <v>11695</v>
      </c>
      <c r="D7540" t="s">
        <v>1619</v>
      </c>
      <c r="E7540" t="s">
        <v>1620</v>
      </c>
      <c r="F7540" t="s">
        <v>3605</v>
      </c>
      <c r="G7540" t="s">
        <v>1635</v>
      </c>
      <c r="H7540" t="s">
        <v>2635</v>
      </c>
      <c r="I7540" t="s">
        <v>37</v>
      </c>
      <c r="J7540" t="s">
        <v>169</v>
      </c>
      <c r="K7540" t="s">
        <v>170</v>
      </c>
      <c r="L7540" t="s">
        <v>124</v>
      </c>
      <c r="M7540" t="s">
        <v>38</v>
      </c>
      <c r="N7540" t="s">
        <v>39</v>
      </c>
      <c r="O7540" s="23">
        <v>324</v>
      </c>
      <c r="P7540" s="9">
        <v>7.36</v>
      </c>
      <c r="Q7540" t="s">
        <v>40</v>
      </c>
      <c r="R7540">
        <v>21762</v>
      </c>
      <c r="S7540" s="9">
        <v>44.01</v>
      </c>
      <c r="T7540" s="26">
        <v>4.8929999999999998</v>
      </c>
      <c r="U7540" s="8">
        <v>215.36</v>
      </c>
      <c r="V7540" t="s">
        <v>41</v>
      </c>
      <c r="W7540" t="s">
        <v>2007</v>
      </c>
      <c r="X7540" t="s">
        <v>42</v>
      </c>
      <c r="Y7540" t="s">
        <v>6209</v>
      </c>
      <c r="AA7540" s="1">
        <f t="shared" si="787"/>
        <v>46092</v>
      </c>
      <c r="AB7540" s="2">
        <f t="shared" si="788"/>
        <v>3</v>
      </c>
      <c r="AC7540" s="2">
        <f t="shared" si="789"/>
        <v>2026</v>
      </c>
      <c r="AD7540" s="2" t="str">
        <f>IFERROR(VLOOKUP(A7540,'Aux Área'!$A$4:$B$123,2,0),"-")</f>
        <v>TI</v>
      </c>
    </row>
    <row r="7541" spans="1:30" x14ac:dyDescent="0.3">
      <c r="A7541" t="s">
        <v>46</v>
      </c>
      <c r="B7541" t="s">
        <v>458</v>
      </c>
      <c r="C7541" t="s">
        <v>11696</v>
      </c>
      <c r="D7541" t="s">
        <v>729</v>
      </c>
      <c r="E7541" t="s">
        <v>730</v>
      </c>
      <c r="F7541" t="s">
        <v>5185</v>
      </c>
      <c r="G7541" t="s">
        <v>35</v>
      </c>
      <c r="H7541" t="s">
        <v>36</v>
      </c>
      <c r="I7541" t="s">
        <v>37</v>
      </c>
      <c r="J7541" t="s">
        <v>11697</v>
      </c>
      <c r="K7541" t="s">
        <v>11698</v>
      </c>
      <c r="L7541" t="s">
        <v>11699</v>
      </c>
      <c r="M7541" t="s">
        <v>38</v>
      </c>
      <c r="N7541" t="s">
        <v>39</v>
      </c>
      <c r="O7541" s="23">
        <v>282</v>
      </c>
      <c r="P7541" s="9">
        <v>9.3000000000000007</v>
      </c>
      <c r="Q7541" t="s">
        <v>40</v>
      </c>
      <c r="R7541">
        <v>30618</v>
      </c>
      <c r="S7541" s="9">
        <v>30.33</v>
      </c>
      <c r="T7541" s="26">
        <v>5.29</v>
      </c>
      <c r="U7541" s="8">
        <v>160.44</v>
      </c>
      <c r="V7541" t="s">
        <v>41</v>
      </c>
      <c r="W7541" t="s">
        <v>2007</v>
      </c>
      <c r="X7541" t="s">
        <v>42</v>
      </c>
      <c r="Y7541" t="s">
        <v>1740</v>
      </c>
      <c r="AA7541" s="1">
        <f t="shared" si="787"/>
        <v>46092</v>
      </c>
      <c r="AB7541" s="2">
        <f t="shared" si="788"/>
        <v>3</v>
      </c>
      <c r="AC7541" s="2">
        <f t="shared" si="789"/>
        <v>2026</v>
      </c>
      <c r="AD7541" s="2" t="str">
        <f>IFERROR(VLOOKUP(A7541,'Aux Área'!$A$4:$B$123,2,0),"-")</f>
        <v>FACILITIES</v>
      </c>
    </row>
    <row r="7542" spans="1:30" x14ac:dyDescent="0.3">
      <c r="A7542" t="s">
        <v>2314</v>
      </c>
      <c r="B7542" t="s">
        <v>4624</v>
      </c>
      <c r="C7542" t="s">
        <v>11700</v>
      </c>
      <c r="D7542" t="s">
        <v>5015</v>
      </c>
      <c r="E7542" t="s">
        <v>5016</v>
      </c>
      <c r="F7542" t="s">
        <v>2317</v>
      </c>
      <c r="G7542" t="s">
        <v>1300</v>
      </c>
      <c r="H7542" t="s">
        <v>1301</v>
      </c>
      <c r="I7542" t="s">
        <v>37</v>
      </c>
      <c r="J7542" t="s">
        <v>89</v>
      </c>
      <c r="K7542" t="s">
        <v>90</v>
      </c>
      <c r="L7542" t="s">
        <v>91</v>
      </c>
      <c r="M7542" t="s">
        <v>38</v>
      </c>
      <c r="N7542" t="s">
        <v>39</v>
      </c>
      <c r="O7542" s="23">
        <v>364</v>
      </c>
      <c r="P7542" s="9">
        <v>10.89</v>
      </c>
      <c r="Q7542" t="s">
        <v>40</v>
      </c>
      <c r="R7542">
        <v>77364</v>
      </c>
      <c r="S7542" s="9">
        <v>33.43</v>
      </c>
      <c r="T7542" s="26">
        <v>4.8899999999999997</v>
      </c>
      <c r="U7542" s="8">
        <v>163.47</v>
      </c>
      <c r="V7542" t="s">
        <v>11701</v>
      </c>
      <c r="W7542" t="s">
        <v>2276</v>
      </c>
      <c r="X7542" t="s">
        <v>42</v>
      </c>
      <c r="Y7542" t="s">
        <v>2277</v>
      </c>
      <c r="AA7542" s="1">
        <f t="shared" si="787"/>
        <v>46092</v>
      </c>
      <c r="AB7542" s="2">
        <f t="shared" si="788"/>
        <v>3</v>
      </c>
      <c r="AC7542" s="2">
        <f t="shared" si="789"/>
        <v>2026</v>
      </c>
      <c r="AD7542" s="2" t="str">
        <f>IFERROR(VLOOKUP(A7542,'Aux Área'!$A$4:$B$123,2,0),"-")</f>
        <v>INSPEÇÃO</v>
      </c>
    </row>
    <row r="7543" spans="1:30" x14ac:dyDescent="0.3">
      <c r="A7543" t="s">
        <v>2181</v>
      </c>
      <c r="B7543" t="s">
        <v>4595</v>
      </c>
      <c r="C7543" t="s">
        <v>11702</v>
      </c>
      <c r="D7543" t="s">
        <v>5095</v>
      </c>
      <c r="E7543" t="s">
        <v>5096</v>
      </c>
      <c r="F7543" t="s">
        <v>2184</v>
      </c>
      <c r="G7543" t="s">
        <v>1135</v>
      </c>
      <c r="H7543" t="s">
        <v>2185</v>
      </c>
      <c r="I7543" t="s">
        <v>2186</v>
      </c>
      <c r="J7543" t="s">
        <v>241</v>
      </c>
      <c r="K7543" t="s">
        <v>242</v>
      </c>
      <c r="L7543" t="s">
        <v>110</v>
      </c>
      <c r="M7543" t="s">
        <v>38</v>
      </c>
      <c r="N7543" t="s">
        <v>668</v>
      </c>
      <c r="O7543" s="23">
        <v>683</v>
      </c>
      <c r="P7543" s="9">
        <v>13.88</v>
      </c>
      <c r="Q7543" t="s">
        <v>40</v>
      </c>
      <c r="R7543">
        <v>138894</v>
      </c>
      <c r="S7543" s="9">
        <v>49.19</v>
      </c>
      <c r="T7543" s="26">
        <v>7.5890000000000004</v>
      </c>
      <c r="U7543" s="8">
        <v>373.32</v>
      </c>
      <c r="V7543" t="s">
        <v>41</v>
      </c>
      <c r="W7543" t="s">
        <v>2007</v>
      </c>
      <c r="X7543" t="s">
        <v>42</v>
      </c>
      <c r="Y7543" t="s">
        <v>2188</v>
      </c>
      <c r="AA7543" s="1">
        <f t="shared" si="787"/>
        <v>46092</v>
      </c>
      <c r="AB7543" s="2">
        <f t="shared" si="788"/>
        <v>3</v>
      </c>
      <c r="AC7543" s="2">
        <f t="shared" si="789"/>
        <v>2026</v>
      </c>
      <c r="AD7543" s="2" t="str">
        <f>IFERROR(VLOOKUP(A7543,'Aux Área'!$A$4:$B$123,2,0),"-")</f>
        <v>INSPEÇÃO</v>
      </c>
    </row>
    <row r="7544" spans="1:30" x14ac:dyDescent="0.3">
      <c r="A7544" t="s">
        <v>2638</v>
      </c>
      <c r="B7544" t="s">
        <v>4593</v>
      </c>
      <c r="C7544" t="s">
        <v>11703</v>
      </c>
      <c r="D7544" t="s">
        <v>3193</v>
      </c>
      <c r="E7544" t="s">
        <v>3194</v>
      </c>
      <c r="F7544" t="s">
        <v>2641</v>
      </c>
      <c r="G7544" t="s">
        <v>1135</v>
      </c>
      <c r="H7544" t="s">
        <v>2275</v>
      </c>
      <c r="I7544" t="s">
        <v>1497</v>
      </c>
      <c r="J7544" t="s">
        <v>275</v>
      </c>
      <c r="K7544" t="s">
        <v>276</v>
      </c>
      <c r="L7544" t="s">
        <v>124</v>
      </c>
      <c r="M7544" t="s">
        <v>38</v>
      </c>
      <c r="N7544" t="s">
        <v>39</v>
      </c>
      <c r="O7544" s="23">
        <v>443</v>
      </c>
      <c r="P7544" s="9">
        <v>10.01</v>
      </c>
      <c r="Q7544" t="s">
        <v>40</v>
      </c>
      <c r="R7544">
        <v>117873</v>
      </c>
      <c r="S7544" s="9">
        <v>44.27</v>
      </c>
      <c r="T7544" s="26">
        <v>4.79</v>
      </c>
      <c r="U7544" s="8">
        <v>212.05</v>
      </c>
      <c r="V7544" t="s">
        <v>11704</v>
      </c>
      <c r="W7544" t="s">
        <v>2276</v>
      </c>
      <c r="X7544" t="s">
        <v>42</v>
      </c>
      <c r="Y7544" t="s">
        <v>2277</v>
      </c>
      <c r="AA7544" s="1">
        <f t="shared" si="787"/>
        <v>46092</v>
      </c>
      <c r="AB7544" s="2">
        <f t="shared" si="788"/>
        <v>3</v>
      </c>
      <c r="AC7544" s="2">
        <f t="shared" si="789"/>
        <v>2026</v>
      </c>
      <c r="AD7544" s="2" t="str">
        <f>IFERROR(VLOOKUP(A7544,'Aux Área'!$A$4:$B$123,2,0),"-")</f>
        <v>INSPEÇÃO</v>
      </c>
    </row>
    <row r="7545" spans="1:30" x14ac:dyDescent="0.3">
      <c r="A7545" t="s">
        <v>2016</v>
      </c>
      <c r="B7545" t="s">
        <v>2017</v>
      </c>
      <c r="C7545" t="s">
        <v>11705</v>
      </c>
      <c r="D7545" t="s">
        <v>3609</v>
      </c>
      <c r="E7545" t="s">
        <v>3610</v>
      </c>
      <c r="F7545" t="s">
        <v>2019</v>
      </c>
      <c r="G7545" t="s">
        <v>1495</v>
      </c>
      <c r="H7545" t="s">
        <v>2020</v>
      </c>
      <c r="I7545" t="s">
        <v>2021</v>
      </c>
      <c r="J7545" t="s">
        <v>275</v>
      </c>
      <c r="K7545" t="s">
        <v>276</v>
      </c>
      <c r="L7545" t="s">
        <v>124</v>
      </c>
      <c r="M7545" t="s">
        <v>38</v>
      </c>
      <c r="N7545" t="s">
        <v>668</v>
      </c>
      <c r="O7545" s="23">
        <v>1028</v>
      </c>
      <c r="P7545" s="9">
        <v>2.14</v>
      </c>
      <c r="Q7545" t="s">
        <v>40</v>
      </c>
      <c r="R7545">
        <v>16146</v>
      </c>
      <c r="S7545" s="9">
        <v>480.7</v>
      </c>
      <c r="T7545" s="26">
        <v>9.15</v>
      </c>
      <c r="U7545" s="8">
        <v>4398.41</v>
      </c>
      <c r="V7545" t="s">
        <v>11706</v>
      </c>
      <c r="W7545" t="s">
        <v>1985</v>
      </c>
      <c r="X7545" t="s">
        <v>42</v>
      </c>
      <c r="Y7545" t="s">
        <v>1986</v>
      </c>
      <c r="AA7545" s="1">
        <f t="shared" si="787"/>
        <v>46093</v>
      </c>
      <c r="AB7545" s="2">
        <f t="shared" si="788"/>
        <v>3</v>
      </c>
      <c r="AC7545" s="2">
        <f t="shared" si="789"/>
        <v>2026</v>
      </c>
      <c r="AD7545" s="2" t="str">
        <f>IFERROR(VLOOKUP(A7545,'Aux Área'!$A$4:$B$123,2,0),"-")</f>
        <v>PESADOS</v>
      </c>
    </row>
    <row r="7546" spans="1:30" x14ac:dyDescent="0.3">
      <c r="A7546" t="s">
        <v>46</v>
      </c>
      <c r="B7546" t="s">
        <v>458</v>
      </c>
      <c r="C7546" t="s">
        <v>11707</v>
      </c>
      <c r="D7546" t="s">
        <v>729</v>
      </c>
      <c r="E7546" t="s">
        <v>730</v>
      </c>
      <c r="F7546" t="s">
        <v>5185</v>
      </c>
      <c r="G7546" t="s">
        <v>35</v>
      </c>
      <c r="H7546" t="s">
        <v>36</v>
      </c>
      <c r="I7546" t="s">
        <v>37</v>
      </c>
      <c r="J7546" t="s">
        <v>11708</v>
      </c>
      <c r="K7546" t="s">
        <v>11709</v>
      </c>
      <c r="L7546" t="s">
        <v>11710</v>
      </c>
      <c r="M7546" t="s">
        <v>1514</v>
      </c>
      <c r="N7546" t="s">
        <v>39</v>
      </c>
      <c r="O7546" s="23">
        <v>340</v>
      </c>
      <c r="P7546" s="9">
        <v>9.5399999999999991</v>
      </c>
      <c r="Q7546" t="s">
        <v>40</v>
      </c>
      <c r="R7546">
        <v>30958</v>
      </c>
      <c r="S7546" s="9">
        <v>35.65</v>
      </c>
      <c r="T7546" s="26">
        <v>5.39</v>
      </c>
      <c r="U7546" s="8">
        <v>192.15</v>
      </c>
      <c r="V7546" t="s">
        <v>112</v>
      </c>
      <c r="W7546" t="s">
        <v>2007</v>
      </c>
      <c r="X7546" t="s">
        <v>42</v>
      </c>
      <c r="Y7546" t="s">
        <v>1740</v>
      </c>
      <c r="AA7546" s="1">
        <f t="shared" si="787"/>
        <v>46093</v>
      </c>
      <c r="AB7546" s="2">
        <f t="shared" si="788"/>
        <v>3</v>
      </c>
      <c r="AC7546" s="2">
        <f t="shared" si="789"/>
        <v>2026</v>
      </c>
      <c r="AD7546" s="2" t="str">
        <f>IFERROR(VLOOKUP(A7546,'Aux Área'!$A$4:$B$123,2,0),"-")</f>
        <v>FACILITIES</v>
      </c>
    </row>
    <row r="7547" spans="1:30" x14ac:dyDescent="0.3">
      <c r="A7547" t="s">
        <v>2306</v>
      </c>
      <c r="B7547" t="s">
        <v>4613</v>
      </c>
      <c r="C7547" t="s">
        <v>11711</v>
      </c>
      <c r="D7547" t="s">
        <v>7488</v>
      </c>
      <c r="E7547" t="s">
        <v>7489</v>
      </c>
      <c r="F7547" t="s">
        <v>2309</v>
      </c>
      <c r="G7547" t="s">
        <v>1135</v>
      </c>
      <c r="H7547" t="s">
        <v>2275</v>
      </c>
      <c r="I7547" t="s">
        <v>1497</v>
      </c>
      <c r="J7547" t="s">
        <v>89</v>
      </c>
      <c r="K7547" t="s">
        <v>90</v>
      </c>
      <c r="L7547" t="s">
        <v>91</v>
      </c>
      <c r="M7547" t="s">
        <v>38</v>
      </c>
      <c r="N7547" t="s">
        <v>39</v>
      </c>
      <c r="O7547" s="23">
        <v>480</v>
      </c>
      <c r="P7547" s="9">
        <v>12.33</v>
      </c>
      <c r="Q7547" t="s">
        <v>40</v>
      </c>
      <c r="R7547">
        <v>127808</v>
      </c>
      <c r="S7547" s="9">
        <v>38.93</v>
      </c>
      <c r="T7547" s="26">
        <v>4.8899999999999997</v>
      </c>
      <c r="U7547" s="8">
        <v>190.37</v>
      </c>
      <c r="V7547" t="s">
        <v>11712</v>
      </c>
      <c r="W7547" t="s">
        <v>2276</v>
      </c>
      <c r="X7547" t="s">
        <v>42</v>
      </c>
      <c r="Y7547" t="s">
        <v>2277</v>
      </c>
      <c r="AA7547" s="1">
        <f t="shared" si="787"/>
        <v>46093</v>
      </c>
      <c r="AB7547" s="2">
        <f t="shared" si="788"/>
        <v>3</v>
      </c>
      <c r="AC7547" s="2">
        <f t="shared" si="789"/>
        <v>2026</v>
      </c>
      <c r="AD7547" s="2" t="str">
        <f>IFERROR(VLOOKUP(A7547,'Aux Área'!$A$4:$B$123,2,0),"-")</f>
        <v>INSPEÇÃO</v>
      </c>
    </row>
    <row r="7548" spans="1:30" x14ac:dyDescent="0.3">
      <c r="A7548" t="s">
        <v>2643</v>
      </c>
      <c r="B7548" t="s">
        <v>2307</v>
      </c>
      <c r="C7548" t="s">
        <v>11713</v>
      </c>
      <c r="D7548" t="s">
        <v>7196</v>
      </c>
      <c r="E7548" t="s">
        <v>7197</v>
      </c>
      <c r="F7548" t="s">
        <v>2646</v>
      </c>
      <c r="G7548" t="s">
        <v>1300</v>
      </c>
      <c r="H7548" t="s">
        <v>1301</v>
      </c>
      <c r="I7548" t="s">
        <v>37</v>
      </c>
      <c r="J7548" t="s">
        <v>122</v>
      </c>
      <c r="K7548" t="s">
        <v>123</v>
      </c>
      <c r="L7548" t="s">
        <v>124</v>
      </c>
      <c r="M7548" t="s">
        <v>38</v>
      </c>
      <c r="N7548" t="s">
        <v>39</v>
      </c>
      <c r="O7548" s="23">
        <v>475</v>
      </c>
      <c r="P7548" s="9">
        <v>11.88</v>
      </c>
      <c r="Q7548" t="s">
        <v>40</v>
      </c>
      <c r="R7548">
        <v>124435</v>
      </c>
      <c r="S7548" s="9">
        <v>40</v>
      </c>
      <c r="T7548" s="26">
        <v>4.8899999999999997</v>
      </c>
      <c r="U7548" s="8">
        <v>195.6</v>
      </c>
      <c r="V7548" t="s">
        <v>112</v>
      </c>
      <c r="W7548" t="s">
        <v>2276</v>
      </c>
      <c r="X7548" t="s">
        <v>42</v>
      </c>
      <c r="Y7548" t="s">
        <v>2277</v>
      </c>
      <c r="AA7548" s="1">
        <f t="shared" si="787"/>
        <v>46093</v>
      </c>
      <c r="AB7548" s="2">
        <f t="shared" si="788"/>
        <v>3</v>
      </c>
      <c r="AC7548" s="2">
        <f t="shared" si="789"/>
        <v>2026</v>
      </c>
      <c r="AD7548" s="2" t="str">
        <f>IFERROR(VLOOKUP(A7548,'Aux Área'!$A$4:$B$123,2,0),"-")</f>
        <v>INSPEÇÃO</v>
      </c>
    </row>
    <row r="7549" spans="1:30" x14ac:dyDescent="0.3">
      <c r="A7549" t="s">
        <v>2282</v>
      </c>
      <c r="B7549" t="s">
        <v>4679</v>
      </c>
      <c r="C7549" t="s">
        <v>11714</v>
      </c>
      <c r="D7549" t="s">
        <v>10704</v>
      </c>
      <c r="E7549" t="s">
        <v>10705</v>
      </c>
      <c r="F7549" t="s">
        <v>2285</v>
      </c>
      <c r="G7549" t="s">
        <v>1135</v>
      </c>
      <c r="H7549" t="s">
        <v>2275</v>
      </c>
      <c r="I7549" t="s">
        <v>1497</v>
      </c>
      <c r="J7549" t="s">
        <v>1681</v>
      </c>
      <c r="K7549" t="s">
        <v>1682</v>
      </c>
      <c r="L7549" t="s">
        <v>141</v>
      </c>
      <c r="M7549" t="s">
        <v>38</v>
      </c>
      <c r="N7549" t="s">
        <v>39</v>
      </c>
      <c r="O7549" s="23">
        <v>449</v>
      </c>
      <c r="P7549" s="9">
        <v>11.38</v>
      </c>
      <c r="Q7549" t="s">
        <v>40</v>
      </c>
      <c r="R7549">
        <v>110153</v>
      </c>
      <c r="S7549" s="9">
        <v>39.47</v>
      </c>
      <c r="T7549" s="26">
        <v>4.99</v>
      </c>
      <c r="U7549" s="8">
        <v>196.94</v>
      </c>
      <c r="V7549" t="s">
        <v>41</v>
      </c>
      <c r="W7549" t="s">
        <v>2276</v>
      </c>
      <c r="X7549" t="s">
        <v>42</v>
      </c>
      <c r="Y7549" t="s">
        <v>2277</v>
      </c>
      <c r="AA7549" s="1">
        <f t="shared" si="787"/>
        <v>46093</v>
      </c>
      <c r="AB7549" s="2">
        <f t="shared" si="788"/>
        <v>3</v>
      </c>
      <c r="AC7549" s="2">
        <f t="shared" si="789"/>
        <v>2026</v>
      </c>
      <c r="AD7549" s="2" t="str">
        <f>IFERROR(VLOOKUP(A7549,'Aux Área'!$A$4:$B$123,2,0),"-")</f>
        <v>INSPEÇÃO</v>
      </c>
    </row>
    <row r="7550" spans="1:30" x14ac:dyDescent="0.3">
      <c r="A7550" t="s">
        <v>2314</v>
      </c>
      <c r="B7550" t="s">
        <v>4624</v>
      </c>
      <c r="C7550" t="s">
        <v>11715</v>
      </c>
      <c r="D7550" t="s">
        <v>5015</v>
      </c>
      <c r="E7550" t="s">
        <v>5016</v>
      </c>
      <c r="F7550" t="s">
        <v>2317</v>
      </c>
      <c r="G7550" t="s">
        <v>1300</v>
      </c>
      <c r="H7550" t="s">
        <v>1301</v>
      </c>
      <c r="I7550" t="s">
        <v>37</v>
      </c>
      <c r="J7550" t="s">
        <v>89</v>
      </c>
      <c r="K7550" t="s">
        <v>90</v>
      </c>
      <c r="L7550" t="s">
        <v>91</v>
      </c>
      <c r="M7550" t="s">
        <v>38</v>
      </c>
      <c r="N7550" t="s">
        <v>39</v>
      </c>
      <c r="O7550" s="23">
        <v>323</v>
      </c>
      <c r="P7550" s="9">
        <v>10.039999999999999</v>
      </c>
      <c r="Q7550" t="s">
        <v>40</v>
      </c>
      <c r="R7550">
        <v>77687</v>
      </c>
      <c r="S7550" s="9">
        <v>32.18</v>
      </c>
      <c r="T7550" s="26">
        <v>4.8899999999999997</v>
      </c>
      <c r="U7550" s="8">
        <v>157.36000000000001</v>
      </c>
      <c r="V7550" t="s">
        <v>11716</v>
      </c>
      <c r="W7550" t="s">
        <v>2276</v>
      </c>
      <c r="X7550" t="s">
        <v>42</v>
      </c>
      <c r="Y7550" t="s">
        <v>2277</v>
      </c>
      <c r="AA7550" s="1">
        <f t="shared" si="787"/>
        <v>46093</v>
      </c>
      <c r="AB7550" s="2">
        <f t="shared" si="788"/>
        <v>3</v>
      </c>
      <c r="AC7550" s="2">
        <f t="shared" si="789"/>
        <v>2026</v>
      </c>
      <c r="AD7550" s="2" t="str">
        <f>IFERROR(VLOOKUP(A7550,'Aux Área'!$A$4:$B$123,2,0),"-")</f>
        <v>INSPEÇÃO</v>
      </c>
    </row>
    <row r="7551" spans="1:30" x14ac:dyDescent="0.3">
      <c r="A7551" t="s">
        <v>56</v>
      </c>
      <c r="B7551" t="s">
        <v>266</v>
      </c>
      <c r="C7551" t="s">
        <v>11717</v>
      </c>
      <c r="D7551" t="s">
        <v>120</v>
      </c>
      <c r="E7551" t="s">
        <v>121</v>
      </c>
      <c r="F7551" t="s">
        <v>57</v>
      </c>
      <c r="G7551" t="s">
        <v>35</v>
      </c>
      <c r="H7551" t="s">
        <v>36</v>
      </c>
      <c r="I7551" t="s">
        <v>37</v>
      </c>
      <c r="J7551" t="s">
        <v>248</v>
      </c>
      <c r="K7551" t="s">
        <v>249</v>
      </c>
      <c r="L7551" t="s">
        <v>207</v>
      </c>
      <c r="M7551" t="s">
        <v>38</v>
      </c>
      <c r="N7551" t="s">
        <v>39</v>
      </c>
      <c r="O7551" s="23">
        <v>245</v>
      </c>
      <c r="P7551" s="9">
        <v>9.27</v>
      </c>
      <c r="Q7551" t="s">
        <v>40</v>
      </c>
      <c r="R7551">
        <v>52382</v>
      </c>
      <c r="S7551" s="9">
        <v>26.42</v>
      </c>
      <c r="T7551" s="26">
        <v>5.49</v>
      </c>
      <c r="U7551" s="8">
        <v>145.05000000000001</v>
      </c>
      <c r="V7551" t="s">
        <v>112</v>
      </c>
      <c r="W7551" t="s">
        <v>2007</v>
      </c>
      <c r="X7551" t="s">
        <v>42</v>
      </c>
      <c r="Y7551" t="s">
        <v>1740</v>
      </c>
      <c r="AA7551" s="1">
        <f t="shared" si="787"/>
        <v>46093</v>
      </c>
      <c r="AB7551" s="2">
        <f t="shared" si="788"/>
        <v>3</v>
      </c>
      <c r="AC7551" s="2">
        <f t="shared" si="789"/>
        <v>2026</v>
      </c>
      <c r="AD7551" s="2" t="str">
        <f>IFERROR(VLOOKUP(A7551,'Aux Área'!$A$4:$B$123,2,0),"-")</f>
        <v>CONSERVA</v>
      </c>
    </row>
    <row r="7552" spans="1:30" x14ac:dyDescent="0.3">
      <c r="A7552" t="s">
        <v>2189</v>
      </c>
      <c r="B7552" t="s">
        <v>10781</v>
      </c>
      <c r="C7552" t="s">
        <v>11718</v>
      </c>
      <c r="D7552" t="s">
        <v>10214</v>
      </c>
      <c r="E7552" t="s">
        <v>9672</v>
      </c>
      <c r="F7552" t="s">
        <v>2192</v>
      </c>
      <c r="G7552" t="s">
        <v>1135</v>
      </c>
      <c r="H7552" t="s">
        <v>2185</v>
      </c>
      <c r="I7552" t="s">
        <v>2186</v>
      </c>
      <c r="J7552" t="s">
        <v>169</v>
      </c>
      <c r="K7552" t="s">
        <v>170</v>
      </c>
      <c r="L7552" t="s">
        <v>124</v>
      </c>
      <c r="M7552" t="s">
        <v>38</v>
      </c>
      <c r="N7552" t="s">
        <v>668</v>
      </c>
      <c r="O7552" s="23">
        <v>715</v>
      </c>
      <c r="P7552" s="9">
        <v>16.21</v>
      </c>
      <c r="Q7552" t="s">
        <v>40</v>
      </c>
      <c r="R7552">
        <v>41182</v>
      </c>
      <c r="S7552" s="9">
        <v>44.12</v>
      </c>
      <c r="T7552" s="26">
        <v>8.048</v>
      </c>
      <c r="U7552" s="8">
        <v>355.09</v>
      </c>
      <c r="V7552" t="s">
        <v>41</v>
      </c>
      <c r="W7552" t="s">
        <v>2007</v>
      </c>
      <c r="X7552" t="s">
        <v>42</v>
      </c>
      <c r="Y7552" t="s">
        <v>2188</v>
      </c>
      <c r="AA7552" s="1">
        <f t="shared" si="787"/>
        <v>46093</v>
      </c>
      <c r="AB7552" s="2">
        <f t="shared" si="788"/>
        <v>3</v>
      </c>
      <c r="AC7552" s="2">
        <f t="shared" si="789"/>
        <v>2026</v>
      </c>
      <c r="AD7552" s="2" t="str">
        <f>IFERROR(VLOOKUP(A7552,'Aux Área'!$A$4:$B$123,2,0),"-")</f>
        <v>INSPEÇÃO</v>
      </c>
    </row>
    <row r="7553" spans="1:30" x14ac:dyDescent="0.3">
      <c r="A7553" t="s">
        <v>2278</v>
      </c>
      <c r="B7553" t="s">
        <v>4664</v>
      </c>
      <c r="C7553" t="s">
        <v>11719</v>
      </c>
      <c r="D7553" t="s">
        <v>6708</v>
      </c>
      <c r="E7553" t="s">
        <v>6709</v>
      </c>
      <c r="F7553" t="s">
        <v>2281</v>
      </c>
      <c r="G7553" t="s">
        <v>1135</v>
      </c>
      <c r="H7553" t="s">
        <v>2275</v>
      </c>
      <c r="I7553" t="s">
        <v>1497</v>
      </c>
      <c r="J7553" t="s">
        <v>11506</v>
      </c>
      <c r="K7553" t="s">
        <v>11507</v>
      </c>
      <c r="L7553" t="s">
        <v>84</v>
      </c>
      <c r="M7553" t="s">
        <v>38</v>
      </c>
      <c r="N7553" t="s">
        <v>39</v>
      </c>
      <c r="O7553" s="23">
        <v>396</v>
      </c>
      <c r="P7553" s="9">
        <v>9.77</v>
      </c>
      <c r="Q7553" t="s">
        <v>40</v>
      </c>
      <c r="R7553">
        <v>131411</v>
      </c>
      <c r="S7553" s="9">
        <v>40.520000000000003</v>
      </c>
      <c r="T7553" s="26">
        <v>4.99</v>
      </c>
      <c r="U7553" s="8">
        <v>202.19</v>
      </c>
      <c r="V7553" t="s">
        <v>112</v>
      </c>
      <c r="W7553" t="s">
        <v>2276</v>
      </c>
      <c r="X7553" t="s">
        <v>42</v>
      </c>
      <c r="Y7553" t="s">
        <v>2277</v>
      </c>
      <c r="AA7553" s="1">
        <f t="shared" si="787"/>
        <v>46093</v>
      </c>
      <c r="AB7553" s="2">
        <f t="shared" si="788"/>
        <v>3</v>
      </c>
      <c r="AC7553" s="2">
        <f t="shared" si="789"/>
        <v>2026</v>
      </c>
      <c r="AD7553" s="2" t="str">
        <f>IFERROR(VLOOKUP(A7553,'Aux Área'!$A$4:$B$123,2,0),"-")</f>
        <v>INSPEÇÃO</v>
      </c>
    </row>
    <row r="7554" spans="1:30" x14ac:dyDescent="0.3">
      <c r="A7554" t="s">
        <v>3092</v>
      </c>
      <c r="B7554" t="s">
        <v>4774</v>
      </c>
      <c r="C7554" t="s">
        <v>11720</v>
      </c>
      <c r="D7554" t="s">
        <v>5160</v>
      </c>
      <c r="E7554" t="s">
        <v>5161</v>
      </c>
      <c r="F7554" t="s">
        <v>3594</v>
      </c>
      <c r="G7554" t="s">
        <v>1135</v>
      </c>
      <c r="H7554" t="s">
        <v>2275</v>
      </c>
      <c r="I7554" t="s">
        <v>1497</v>
      </c>
      <c r="J7554" t="s">
        <v>188</v>
      </c>
      <c r="K7554" t="s">
        <v>189</v>
      </c>
      <c r="L7554" t="s">
        <v>190</v>
      </c>
      <c r="M7554" t="s">
        <v>38</v>
      </c>
      <c r="N7554" t="s">
        <v>39</v>
      </c>
      <c r="O7554" s="23">
        <v>489</v>
      </c>
      <c r="P7554" s="9">
        <v>10.54</v>
      </c>
      <c r="Q7554" t="s">
        <v>40</v>
      </c>
      <c r="R7554">
        <v>110288</v>
      </c>
      <c r="S7554" s="9">
        <v>46.41</v>
      </c>
      <c r="T7554" s="26">
        <v>4.99</v>
      </c>
      <c r="U7554" s="8">
        <v>231.59</v>
      </c>
      <c r="V7554" t="s">
        <v>41</v>
      </c>
      <c r="W7554" t="s">
        <v>2276</v>
      </c>
      <c r="X7554" t="s">
        <v>42</v>
      </c>
      <c r="Y7554" t="s">
        <v>2277</v>
      </c>
      <c r="AA7554" s="1">
        <f t="shared" si="787"/>
        <v>46093</v>
      </c>
      <c r="AB7554" s="2">
        <f t="shared" si="788"/>
        <v>3</v>
      </c>
      <c r="AC7554" s="2">
        <f t="shared" si="789"/>
        <v>2026</v>
      </c>
      <c r="AD7554" s="2" t="str">
        <f>IFERROR(VLOOKUP(A7554,'Aux Área'!$A$4:$B$123,2,0),"-")</f>
        <v>INSPEÇÃO</v>
      </c>
    </row>
    <row r="7555" spans="1:30" x14ac:dyDescent="0.3">
      <c r="A7555" t="s">
        <v>1945</v>
      </c>
      <c r="B7555" t="s">
        <v>2124</v>
      </c>
      <c r="C7555" t="s">
        <v>11721</v>
      </c>
      <c r="D7555" t="s">
        <v>1802</v>
      </c>
      <c r="E7555" t="s">
        <v>1803</v>
      </c>
      <c r="F7555" t="s">
        <v>653</v>
      </c>
      <c r="G7555" t="s">
        <v>1495</v>
      </c>
      <c r="H7555" t="s">
        <v>1804</v>
      </c>
      <c r="I7555" t="s">
        <v>1497</v>
      </c>
      <c r="J7555" t="s">
        <v>231</v>
      </c>
      <c r="K7555" t="s">
        <v>232</v>
      </c>
      <c r="L7555" t="s">
        <v>217</v>
      </c>
      <c r="M7555" t="s">
        <v>38</v>
      </c>
      <c r="N7555" t="s">
        <v>668</v>
      </c>
      <c r="O7555" s="23">
        <v>0</v>
      </c>
      <c r="P7555" s="9">
        <v>0</v>
      </c>
      <c r="Q7555" t="s">
        <v>40</v>
      </c>
      <c r="R7555">
        <v>0</v>
      </c>
      <c r="S7555" s="9">
        <v>103.78</v>
      </c>
      <c r="T7555" s="26">
        <v>8.19</v>
      </c>
      <c r="U7555" s="8">
        <v>850</v>
      </c>
      <c r="V7555" t="s">
        <v>11722</v>
      </c>
      <c r="W7555" t="s">
        <v>652</v>
      </c>
      <c r="X7555" t="s">
        <v>42</v>
      </c>
      <c r="Y7555" t="s">
        <v>653</v>
      </c>
      <c r="AA7555" s="1">
        <f t="shared" si="787"/>
        <v>46093</v>
      </c>
      <c r="AB7555" s="2">
        <f t="shared" si="788"/>
        <v>3</v>
      </c>
      <c r="AC7555" s="2">
        <f t="shared" si="789"/>
        <v>2026</v>
      </c>
      <c r="AD7555" s="2" t="str">
        <f>IFERROR(VLOOKUP(A7555,'Aux Área'!$A$4:$B$123,2,0),"-")</f>
        <v>SÃO PEDRO</v>
      </c>
    </row>
    <row r="7556" spans="1:30" x14ac:dyDescent="0.3">
      <c r="A7556" t="s">
        <v>58</v>
      </c>
      <c r="B7556" t="s">
        <v>250</v>
      </c>
      <c r="C7556" t="s">
        <v>11723</v>
      </c>
      <c r="D7556" t="s">
        <v>87</v>
      </c>
      <c r="E7556" t="s">
        <v>88</v>
      </c>
      <c r="F7556" t="s">
        <v>59</v>
      </c>
      <c r="G7556" t="s">
        <v>35</v>
      </c>
      <c r="H7556" t="s">
        <v>36</v>
      </c>
      <c r="I7556" t="s">
        <v>37</v>
      </c>
      <c r="J7556" t="s">
        <v>356</v>
      </c>
      <c r="K7556" t="s">
        <v>357</v>
      </c>
      <c r="L7556" t="s">
        <v>124</v>
      </c>
      <c r="M7556" t="s">
        <v>38</v>
      </c>
      <c r="N7556" t="s">
        <v>39</v>
      </c>
      <c r="O7556" s="23">
        <v>345</v>
      </c>
      <c r="P7556" s="9">
        <v>8.33</v>
      </c>
      <c r="Q7556" t="s">
        <v>40</v>
      </c>
      <c r="R7556">
        <v>84988</v>
      </c>
      <c r="S7556" s="9">
        <v>41.44</v>
      </c>
      <c r="T7556" s="26">
        <v>4.79</v>
      </c>
      <c r="U7556" s="8">
        <v>198.5</v>
      </c>
      <c r="V7556" t="s">
        <v>11724</v>
      </c>
      <c r="W7556" t="s">
        <v>2007</v>
      </c>
      <c r="X7556" t="s">
        <v>42</v>
      </c>
      <c r="Y7556" t="s">
        <v>1740</v>
      </c>
      <c r="AA7556" s="1">
        <f t="shared" si="787"/>
        <v>46093</v>
      </c>
      <c r="AB7556" s="2">
        <f t="shared" si="788"/>
        <v>3</v>
      </c>
      <c r="AC7556" s="2">
        <f t="shared" si="789"/>
        <v>2026</v>
      </c>
      <c r="AD7556" s="2" t="str">
        <f>IFERROR(VLOOKUP(A7556,'Aux Área'!$A$4:$B$123,2,0),"-")</f>
        <v>CONSERVA</v>
      </c>
    </row>
    <row r="7557" spans="1:30" x14ac:dyDescent="0.3">
      <c r="A7557" t="s">
        <v>48</v>
      </c>
      <c r="B7557" t="s">
        <v>288</v>
      </c>
      <c r="C7557" t="s">
        <v>11725</v>
      </c>
      <c r="D7557" t="s">
        <v>132</v>
      </c>
      <c r="E7557" t="s">
        <v>133</v>
      </c>
      <c r="F7557" t="s">
        <v>49</v>
      </c>
      <c r="G7557" t="s">
        <v>35</v>
      </c>
      <c r="H7557" t="s">
        <v>36</v>
      </c>
      <c r="I7557" t="s">
        <v>37</v>
      </c>
      <c r="J7557" t="s">
        <v>10651</v>
      </c>
      <c r="K7557" t="s">
        <v>511</v>
      </c>
      <c r="L7557" t="s">
        <v>136</v>
      </c>
      <c r="M7557" t="s">
        <v>38</v>
      </c>
      <c r="N7557" t="s">
        <v>39</v>
      </c>
      <c r="O7557" s="23">
        <v>299</v>
      </c>
      <c r="P7557" s="9">
        <v>7.7</v>
      </c>
      <c r="Q7557" t="s">
        <v>40</v>
      </c>
      <c r="R7557">
        <v>23670</v>
      </c>
      <c r="S7557" s="9">
        <v>38.85</v>
      </c>
      <c r="T7557" s="26">
        <v>4.6900000000000004</v>
      </c>
      <c r="U7557" s="8">
        <v>182.22</v>
      </c>
      <c r="V7557" t="s">
        <v>11726</v>
      </c>
      <c r="W7557" t="s">
        <v>2007</v>
      </c>
      <c r="X7557" t="s">
        <v>42</v>
      </c>
      <c r="Y7557" t="s">
        <v>1740</v>
      </c>
      <c r="AA7557" s="1">
        <f t="shared" si="787"/>
        <v>46093</v>
      </c>
      <c r="AB7557" s="2">
        <f t="shared" si="788"/>
        <v>3</v>
      </c>
      <c r="AC7557" s="2">
        <f t="shared" si="789"/>
        <v>2026</v>
      </c>
      <c r="AD7557" s="2" t="str">
        <f>IFERROR(VLOOKUP(A7557,'Aux Área'!$A$4:$B$123,2,0),"-")</f>
        <v>ENGENHARIA</v>
      </c>
    </row>
    <row r="7558" spans="1:30" x14ac:dyDescent="0.3">
      <c r="A7558" t="s">
        <v>2650</v>
      </c>
      <c r="B7558" t="s">
        <v>10989</v>
      </c>
      <c r="C7558" t="s">
        <v>11727</v>
      </c>
      <c r="D7558" t="s">
        <v>2944</v>
      </c>
      <c r="E7558" t="s">
        <v>2945</v>
      </c>
      <c r="F7558" t="s">
        <v>3615</v>
      </c>
      <c r="G7558" t="s">
        <v>1300</v>
      </c>
      <c r="H7558" t="s">
        <v>2635</v>
      </c>
      <c r="I7558" t="s">
        <v>37</v>
      </c>
      <c r="J7558" t="s">
        <v>2817</v>
      </c>
      <c r="K7558" t="s">
        <v>2818</v>
      </c>
      <c r="L7558" t="s">
        <v>84</v>
      </c>
      <c r="M7558" t="s">
        <v>38</v>
      </c>
      <c r="N7558" t="s">
        <v>39</v>
      </c>
      <c r="O7558" s="23">
        <v>233</v>
      </c>
      <c r="P7558" s="9">
        <v>4.3899999999999997</v>
      </c>
      <c r="Q7558" t="s">
        <v>40</v>
      </c>
      <c r="R7558">
        <v>21241</v>
      </c>
      <c r="S7558" s="9">
        <v>53.03</v>
      </c>
      <c r="T7558" s="26">
        <v>4.9909999999999997</v>
      </c>
      <c r="U7558" s="8">
        <v>264.64999999999998</v>
      </c>
      <c r="V7558" t="s">
        <v>11728</v>
      </c>
      <c r="W7558" t="s">
        <v>2276</v>
      </c>
      <c r="X7558" t="s">
        <v>42</v>
      </c>
      <c r="Y7558" t="s">
        <v>1740</v>
      </c>
      <c r="AA7558" s="1">
        <f t="shared" si="787"/>
        <v>46093</v>
      </c>
      <c r="AB7558" s="2">
        <f t="shared" si="788"/>
        <v>3</v>
      </c>
      <c r="AC7558" s="2">
        <f t="shared" si="789"/>
        <v>2026</v>
      </c>
      <c r="AD7558" s="2" t="str">
        <f>IFERROR(VLOOKUP(A7558,'Aux Área'!$A$4:$B$123,2,0),"-")</f>
        <v>TI</v>
      </c>
    </row>
    <row r="7559" spans="1:30" x14ac:dyDescent="0.3">
      <c r="A7559" t="s">
        <v>5620</v>
      </c>
      <c r="B7559" t="s">
        <v>9277</v>
      </c>
      <c r="C7559" t="s">
        <v>11729</v>
      </c>
      <c r="D7559" t="s">
        <v>2160</v>
      </c>
      <c r="E7559" t="s">
        <v>2161</v>
      </c>
      <c r="F7559" t="s">
        <v>6208</v>
      </c>
      <c r="G7559" t="s">
        <v>1135</v>
      </c>
      <c r="H7559" t="s">
        <v>5545</v>
      </c>
      <c r="I7559" t="s">
        <v>839</v>
      </c>
      <c r="J7559" t="s">
        <v>370</v>
      </c>
      <c r="K7559" t="s">
        <v>371</v>
      </c>
      <c r="L7559" t="s">
        <v>124</v>
      </c>
      <c r="M7559" t="s">
        <v>38</v>
      </c>
      <c r="N7559" t="s">
        <v>39</v>
      </c>
      <c r="O7559" s="23">
        <v>192</v>
      </c>
      <c r="P7559" s="9">
        <v>6.91</v>
      </c>
      <c r="Q7559" t="s">
        <v>40</v>
      </c>
      <c r="R7559">
        <v>32427</v>
      </c>
      <c r="S7559" s="9">
        <v>27.79</v>
      </c>
      <c r="T7559" s="26">
        <v>4.9909999999999997</v>
      </c>
      <c r="U7559" s="8">
        <v>138.71</v>
      </c>
      <c r="V7559" t="s">
        <v>11730</v>
      </c>
      <c r="W7559" t="s">
        <v>2276</v>
      </c>
      <c r="X7559" t="s">
        <v>42</v>
      </c>
      <c r="Y7559" t="s">
        <v>2277</v>
      </c>
      <c r="AA7559" s="1">
        <f t="shared" si="787"/>
        <v>46093</v>
      </c>
      <c r="AB7559" s="2">
        <f t="shared" si="788"/>
        <v>3</v>
      </c>
      <c r="AC7559" s="2">
        <f t="shared" si="789"/>
        <v>2026</v>
      </c>
      <c r="AD7559" s="2" t="str">
        <f>IFERROR(VLOOKUP(A7559,'Aux Área'!$A$4:$B$123,2,0),"-")</f>
        <v>INSPEÇÃO</v>
      </c>
    </row>
    <row r="7560" spans="1:30" x14ac:dyDescent="0.3">
      <c r="A7560" t="s">
        <v>5543</v>
      </c>
      <c r="B7560" t="s">
        <v>3093</v>
      </c>
      <c r="C7560" t="s">
        <v>11731</v>
      </c>
      <c r="D7560" t="s">
        <v>3149</v>
      </c>
      <c r="E7560" t="s">
        <v>3150</v>
      </c>
      <c r="F7560" t="s">
        <v>6207</v>
      </c>
      <c r="G7560" t="s">
        <v>1135</v>
      </c>
      <c r="H7560" t="s">
        <v>5545</v>
      </c>
      <c r="I7560" t="s">
        <v>839</v>
      </c>
      <c r="J7560" t="s">
        <v>370</v>
      </c>
      <c r="K7560" t="s">
        <v>371</v>
      </c>
      <c r="L7560" t="s">
        <v>124</v>
      </c>
      <c r="M7560" t="s">
        <v>38</v>
      </c>
      <c r="N7560" t="s">
        <v>39</v>
      </c>
      <c r="O7560" s="23">
        <v>461</v>
      </c>
      <c r="P7560" s="9">
        <v>9.35</v>
      </c>
      <c r="Q7560" t="s">
        <v>40</v>
      </c>
      <c r="R7560">
        <v>17068</v>
      </c>
      <c r="S7560" s="9">
        <v>49.28</v>
      </c>
      <c r="T7560" s="26">
        <v>4.99</v>
      </c>
      <c r="U7560" s="8">
        <v>245.93</v>
      </c>
      <c r="V7560" t="s">
        <v>11732</v>
      </c>
      <c r="W7560" t="s">
        <v>2276</v>
      </c>
      <c r="X7560" t="s">
        <v>42</v>
      </c>
      <c r="Y7560" t="s">
        <v>2277</v>
      </c>
      <c r="AA7560" s="1">
        <f t="shared" si="787"/>
        <v>46093</v>
      </c>
      <c r="AB7560" s="2">
        <f t="shared" si="788"/>
        <v>3</v>
      </c>
      <c r="AC7560" s="2">
        <f t="shared" si="789"/>
        <v>2026</v>
      </c>
      <c r="AD7560" s="2" t="str">
        <f>IFERROR(VLOOKUP(A7560,'Aux Área'!$A$4:$B$123,2,0),"-")</f>
        <v>INSPEÇÃO</v>
      </c>
    </row>
    <row r="7561" spans="1:30" x14ac:dyDescent="0.3">
      <c r="A7561" t="s">
        <v>2691</v>
      </c>
      <c r="B7561" t="s">
        <v>2692</v>
      </c>
      <c r="C7561" t="s">
        <v>11733</v>
      </c>
      <c r="D7561" t="s">
        <v>2142</v>
      </c>
      <c r="E7561" t="s">
        <v>2143</v>
      </c>
      <c r="F7561" t="s">
        <v>5979</v>
      </c>
      <c r="G7561" t="s">
        <v>1635</v>
      </c>
      <c r="H7561" t="s">
        <v>2635</v>
      </c>
      <c r="I7561" t="s">
        <v>37</v>
      </c>
      <c r="J7561" t="s">
        <v>165</v>
      </c>
      <c r="K7561" t="s">
        <v>166</v>
      </c>
      <c r="L7561" t="s">
        <v>167</v>
      </c>
      <c r="M7561" t="s">
        <v>38</v>
      </c>
      <c r="N7561" t="s">
        <v>39</v>
      </c>
      <c r="O7561" s="23">
        <v>273</v>
      </c>
      <c r="P7561" s="9">
        <v>6.94</v>
      </c>
      <c r="Q7561" t="s">
        <v>40</v>
      </c>
      <c r="R7561">
        <v>20165</v>
      </c>
      <c r="S7561" s="9">
        <v>39.33</v>
      </c>
      <c r="T7561" s="26">
        <v>4.9889999999999999</v>
      </c>
      <c r="U7561" s="8">
        <v>196.23</v>
      </c>
      <c r="V7561" t="s">
        <v>112</v>
      </c>
      <c r="W7561" t="s">
        <v>2007</v>
      </c>
      <c r="X7561" t="s">
        <v>42</v>
      </c>
      <c r="Y7561" t="s">
        <v>1740</v>
      </c>
      <c r="AA7561" s="1">
        <f t="shared" si="787"/>
        <v>46093</v>
      </c>
      <c r="AB7561" s="2">
        <f t="shared" si="788"/>
        <v>3</v>
      </c>
      <c r="AC7561" s="2">
        <f t="shared" si="789"/>
        <v>2026</v>
      </c>
      <c r="AD7561" s="2" t="str">
        <f>IFERROR(VLOOKUP(A7561,'Aux Área'!$A$4:$B$123,2,0),"-")</f>
        <v>TI</v>
      </c>
    </row>
    <row r="7562" spans="1:30" x14ac:dyDescent="0.3">
      <c r="A7562" t="s">
        <v>1999</v>
      </c>
      <c r="B7562" t="s">
        <v>3016</v>
      </c>
      <c r="C7562" t="s">
        <v>11734</v>
      </c>
      <c r="D7562" t="s">
        <v>6928</v>
      </c>
      <c r="E7562" t="s">
        <v>6929</v>
      </c>
      <c r="F7562" t="s">
        <v>2002</v>
      </c>
      <c r="G7562" t="s">
        <v>659</v>
      </c>
      <c r="H7562" t="s">
        <v>2003</v>
      </c>
      <c r="I7562" t="s">
        <v>667</v>
      </c>
      <c r="J7562" t="s">
        <v>231</v>
      </c>
      <c r="K7562" t="s">
        <v>232</v>
      </c>
      <c r="L7562" t="s">
        <v>217</v>
      </c>
      <c r="M7562" t="s">
        <v>38</v>
      </c>
      <c r="N7562" t="s">
        <v>668</v>
      </c>
      <c r="O7562" s="23">
        <v>724</v>
      </c>
      <c r="P7562" s="9">
        <v>4.34</v>
      </c>
      <c r="Q7562" t="s">
        <v>40</v>
      </c>
      <c r="R7562">
        <v>22432</v>
      </c>
      <c r="S7562" s="9">
        <v>166.64</v>
      </c>
      <c r="T7562" s="26">
        <v>8.19</v>
      </c>
      <c r="U7562" s="8">
        <v>1364.78</v>
      </c>
      <c r="V7562" t="s">
        <v>11735</v>
      </c>
      <c r="W7562" t="s">
        <v>1985</v>
      </c>
      <c r="X7562" t="s">
        <v>42</v>
      </c>
      <c r="Y7562" t="s">
        <v>1986</v>
      </c>
      <c r="AA7562" s="1">
        <f t="shared" si="787"/>
        <v>46093</v>
      </c>
      <c r="AB7562" s="2">
        <f t="shared" si="788"/>
        <v>3</v>
      </c>
      <c r="AC7562" s="2">
        <f t="shared" si="789"/>
        <v>2026</v>
      </c>
      <c r="AD7562" s="2" t="str">
        <f>IFERROR(VLOOKUP(A7562,'Aux Área'!$A$4:$B$123,2,0),"-")</f>
        <v>PESADOS</v>
      </c>
    </row>
    <row r="7563" spans="1:30" x14ac:dyDescent="0.3">
      <c r="A7563" t="s">
        <v>1999</v>
      </c>
      <c r="C7563" t="s">
        <v>11734</v>
      </c>
      <c r="F7563" t="s">
        <v>2002</v>
      </c>
      <c r="K7563" t="s">
        <v>232</v>
      </c>
      <c r="N7563" t="s">
        <v>15690</v>
      </c>
      <c r="O7563" t="s">
        <v>15244</v>
      </c>
      <c r="P7563" s="9" t="s">
        <v>15244</v>
      </c>
      <c r="Q7563" t="s">
        <v>40</v>
      </c>
      <c r="R7563" t="s">
        <v>15244</v>
      </c>
      <c r="S7563">
        <v>12.01</v>
      </c>
      <c r="U7563" s="8">
        <v>39.64</v>
      </c>
      <c r="AA7563" s="1">
        <f t="shared" si="787"/>
        <v>46093</v>
      </c>
      <c r="AB7563" s="2">
        <f t="shared" si="788"/>
        <v>3</v>
      </c>
      <c r="AC7563" s="2">
        <f t="shared" si="789"/>
        <v>2026</v>
      </c>
      <c r="AD7563" s="2" t="str">
        <f>IFERROR(VLOOKUP(A7563,'Aux Área'!$A$4:$B$123,2,0),"-")</f>
        <v>PESADOS</v>
      </c>
    </row>
    <row r="7564" spans="1:30" x14ac:dyDescent="0.3">
      <c r="A7564" t="s">
        <v>62</v>
      </c>
      <c r="B7564" t="s">
        <v>1455</v>
      </c>
      <c r="C7564" t="s">
        <v>11736</v>
      </c>
      <c r="D7564" t="s">
        <v>158</v>
      </c>
      <c r="E7564" t="s">
        <v>159</v>
      </c>
      <c r="F7564" t="s">
        <v>63</v>
      </c>
      <c r="G7564" t="s">
        <v>35</v>
      </c>
      <c r="H7564" t="s">
        <v>36</v>
      </c>
      <c r="I7564" t="s">
        <v>37</v>
      </c>
      <c r="J7564" t="s">
        <v>370</v>
      </c>
      <c r="K7564" t="s">
        <v>371</v>
      </c>
      <c r="L7564" t="s">
        <v>124</v>
      </c>
      <c r="M7564" t="s">
        <v>38</v>
      </c>
      <c r="N7564" t="s">
        <v>39</v>
      </c>
      <c r="O7564" s="23">
        <v>243</v>
      </c>
      <c r="P7564" s="9">
        <v>9.6300000000000008</v>
      </c>
      <c r="Q7564" t="s">
        <v>40</v>
      </c>
      <c r="R7564">
        <v>68436</v>
      </c>
      <c r="S7564" s="9">
        <v>25.24</v>
      </c>
      <c r="T7564" s="26">
        <v>4.9909999999999997</v>
      </c>
      <c r="U7564" s="8">
        <v>125.97</v>
      </c>
      <c r="V7564" t="s">
        <v>11737</v>
      </c>
      <c r="W7564" t="s">
        <v>2007</v>
      </c>
      <c r="X7564" t="s">
        <v>42</v>
      </c>
      <c r="Y7564" t="s">
        <v>1740</v>
      </c>
      <c r="AA7564" s="1">
        <f t="shared" si="787"/>
        <v>46093</v>
      </c>
      <c r="AB7564" s="2">
        <f t="shared" si="788"/>
        <v>3</v>
      </c>
      <c r="AC7564" s="2">
        <f t="shared" si="789"/>
        <v>2026</v>
      </c>
      <c r="AD7564" s="2" t="str">
        <f>IFERROR(VLOOKUP(A7564,'Aux Área'!$A$4:$B$123,2,0),"-")</f>
        <v>CONSERVA</v>
      </c>
    </row>
    <row r="7565" spans="1:30" x14ac:dyDescent="0.3">
      <c r="A7565" t="s">
        <v>9674</v>
      </c>
      <c r="B7565" t="s">
        <v>10327</v>
      </c>
      <c r="C7565" t="s">
        <v>11738</v>
      </c>
      <c r="D7565" t="s">
        <v>10329</v>
      </c>
      <c r="E7565" t="s">
        <v>9675</v>
      </c>
      <c r="F7565" t="s">
        <v>15506</v>
      </c>
      <c r="G7565" t="s">
        <v>1300</v>
      </c>
      <c r="H7565" t="s">
        <v>9676</v>
      </c>
      <c r="I7565" t="s">
        <v>37</v>
      </c>
      <c r="J7565" t="s">
        <v>89</v>
      </c>
      <c r="K7565" t="s">
        <v>90</v>
      </c>
      <c r="L7565" t="s">
        <v>91</v>
      </c>
      <c r="M7565" t="s">
        <v>38</v>
      </c>
      <c r="N7565" t="s">
        <v>39</v>
      </c>
      <c r="O7565" s="23">
        <v>449</v>
      </c>
      <c r="P7565" s="9">
        <v>10.050000000000001</v>
      </c>
      <c r="Q7565" t="s">
        <v>40</v>
      </c>
      <c r="R7565">
        <v>49532</v>
      </c>
      <c r="S7565" s="9">
        <v>44.66</v>
      </c>
      <c r="T7565" s="26">
        <v>4.8899999999999997</v>
      </c>
      <c r="U7565" s="8">
        <v>218.39</v>
      </c>
      <c r="V7565" t="s">
        <v>11739</v>
      </c>
      <c r="W7565" t="s">
        <v>2007</v>
      </c>
      <c r="X7565" t="s">
        <v>42</v>
      </c>
      <c r="Y7565" t="s">
        <v>6209</v>
      </c>
      <c r="AA7565" s="1">
        <f t="shared" si="787"/>
        <v>46093</v>
      </c>
      <c r="AB7565" s="2">
        <f t="shared" si="788"/>
        <v>3</v>
      </c>
      <c r="AC7565" s="2">
        <f t="shared" si="789"/>
        <v>2026</v>
      </c>
      <c r="AD7565" s="2" t="str">
        <f>IFERROR(VLOOKUP(A7565,'Aux Área'!$A$4:$B$123,2,0),"-")</f>
        <v>TI</v>
      </c>
    </row>
    <row r="7566" spans="1:30" x14ac:dyDescent="0.3">
      <c r="A7566" t="s">
        <v>76</v>
      </c>
      <c r="B7566" t="s">
        <v>380</v>
      </c>
      <c r="C7566" t="s">
        <v>11740</v>
      </c>
      <c r="D7566" t="s">
        <v>382</v>
      </c>
      <c r="E7566" t="s">
        <v>383</v>
      </c>
      <c r="F7566" t="s">
        <v>77</v>
      </c>
      <c r="G7566" t="s">
        <v>35</v>
      </c>
      <c r="H7566" t="s">
        <v>36</v>
      </c>
      <c r="I7566" t="s">
        <v>37</v>
      </c>
      <c r="J7566" t="s">
        <v>10104</v>
      </c>
      <c r="K7566" t="s">
        <v>1666</v>
      </c>
      <c r="L7566" t="s">
        <v>301</v>
      </c>
      <c r="M7566" t="s">
        <v>38</v>
      </c>
      <c r="N7566" t="s">
        <v>39</v>
      </c>
      <c r="O7566" s="23">
        <v>229</v>
      </c>
      <c r="P7566" s="9">
        <v>9.09</v>
      </c>
      <c r="Q7566" t="s">
        <v>40</v>
      </c>
      <c r="R7566">
        <v>61498</v>
      </c>
      <c r="S7566" s="9">
        <v>25.2</v>
      </c>
      <c r="T7566" s="26">
        <v>4.6900000000000004</v>
      </c>
      <c r="U7566" s="8">
        <v>118.19</v>
      </c>
      <c r="V7566" t="s">
        <v>112</v>
      </c>
      <c r="W7566" t="s">
        <v>2007</v>
      </c>
      <c r="X7566" t="s">
        <v>42</v>
      </c>
      <c r="Y7566" t="s">
        <v>1740</v>
      </c>
      <c r="AA7566" s="1">
        <f t="shared" si="787"/>
        <v>46093</v>
      </c>
      <c r="AB7566" s="2">
        <f t="shared" si="788"/>
        <v>3</v>
      </c>
      <c r="AC7566" s="2">
        <f t="shared" si="789"/>
        <v>2026</v>
      </c>
      <c r="AD7566" s="2" t="str">
        <f>IFERROR(VLOOKUP(A7566,'Aux Área'!$A$4:$B$123,2,0),"-")</f>
        <v>QSMS</v>
      </c>
    </row>
    <row r="7567" spans="1:30" x14ac:dyDescent="0.3">
      <c r="A7567" t="s">
        <v>662</v>
      </c>
      <c r="B7567" t="s">
        <v>183</v>
      </c>
      <c r="C7567" t="s">
        <v>11741</v>
      </c>
      <c r="D7567" t="s">
        <v>1568</v>
      </c>
      <c r="E7567" t="s">
        <v>1569</v>
      </c>
      <c r="F7567" t="s">
        <v>653</v>
      </c>
      <c r="G7567" t="s">
        <v>1495</v>
      </c>
      <c r="H7567" t="s">
        <v>1571</v>
      </c>
      <c r="I7567" t="s">
        <v>1497</v>
      </c>
      <c r="J7567" t="s">
        <v>237</v>
      </c>
      <c r="K7567" t="s">
        <v>238</v>
      </c>
      <c r="L7567" t="s">
        <v>110</v>
      </c>
      <c r="M7567" t="s">
        <v>38</v>
      </c>
      <c r="N7567" t="s">
        <v>668</v>
      </c>
      <c r="O7567" s="23">
        <v>0</v>
      </c>
      <c r="P7567" s="9">
        <v>0</v>
      </c>
      <c r="Q7567" t="s">
        <v>40</v>
      </c>
      <c r="R7567">
        <v>0</v>
      </c>
      <c r="S7567" s="9">
        <v>93.79</v>
      </c>
      <c r="T7567" s="26">
        <v>6.04</v>
      </c>
      <c r="U7567" s="8">
        <v>566.49</v>
      </c>
      <c r="V7567" t="s">
        <v>41</v>
      </c>
      <c r="W7567" t="s">
        <v>652</v>
      </c>
      <c r="X7567" t="s">
        <v>42</v>
      </c>
      <c r="Y7567" t="s">
        <v>653</v>
      </c>
      <c r="AA7567" s="1">
        <f t="shared" si="787"/>
        <v>46093</v>
      </c>
      <c r="AB7567" s="2">
        <f t="shared" si="788"/>
        <v>3</v>
      </c>
      <c r="AC7567" s="2">
        <f t="shared" si="789"/>
        <v>2026</v>
      </c>
      <c r="AD7567" s="2" t="str">
        <f>IFERROR(VLOOKUP(A7567,'Aux Área'!$A$4:$B$123,2,0),"-")</f>
        <v>SÃO PEDRO</v>
      </c>
    </row>
    <row r="7568" spans="1:30" x14ac:dyDescent="0.3">
      <c r="A7568" t="s">
        <v>72</v>
      </c>
      <c r="B7568" t="s">
        <v>243</v>
      </c>
      <c r="C7568" t="s">
        <v>11742</v>
      </c>
      <c r="D7568" t="s">
        <v>95</v>
      </c>
      <c r="E7568" t="s">
        <v>96</v>
      </c>
      <c r="F7568" t="s">
        <v>73</v>
      </c>
      <c r="G7568" t="s">
        <v>35</v>
      </c>
      <c r="H7568" t="s">
        <v>36</v>
      </c>
      <c r="I7568" t="s">
        <v>37</v>
      </c>
      <c r="J7568" t="s">
        <v>228</v>
      </c>
      <c r="K7568" t="s">
        <v>229</v>
      </c>
      <c r="L7568" t="s">
        <v>207</v>
      </c>
      <c r="M7568" t="s">
        <v>38</v>
      </c>
      <c r="N7568" t="s">
        <v>39</v>
      </c>
      <c r="O7568" s="23">
        <v>246</v>
      </c>
      <c r="P7568" s="9">
        <v>9.6199999999999992</v>
      </c>
      <c r="Q7568" t="s">
        <v>40</v>
      </c>
      <c r="R7568">
        <v>25142</v>
      </c>
      <c r="S7568" s="9">
        <v>25.58</v>
      </c>
      <c r="T7568" s="26">
        <v>4.8899999999999997</v>
      </c>
      <c r="U7568" s="8">
        <v>125.09</v>
      </c>
      <c r="V7568" t="s">
        <v>41</v>
      </c>
      <c r="W7568" t="s">
        <v>2007</v>
      </c>
      <c r="X7568" t="s">
        <v>42</v>
      </c>
      <c r="Y7568" t="s">
        <v>1740</v>
      </c>
      <c r="AA7568" s="1">
        <f t="shared" si="787"/>
        <v>46093</v>
      </c>
      <c r="AB7568" s="2">
        <f t="shared" si="788"/>
        <v>3</v>
      </c>
      <c r="AC7568" s="2">
        <f t="shared" si="789"/>
        <v>2026</v>
      </c>
      <c r="AD7568" s="2" t="str">
        <f>IFERROR(VLOOKUP(A7568,'Aux Área'!$A$4:$B$123,2,0),"-")</f>
        <v>CONSERVA</v>
      </c>
    </row>
    <row r="7569" spans="1:30" x14ac:dyDescent="0.3">
      <c r="A7569" t="s">
        <v>52</v>
      </c>
      <c r="B7569" t="s">
        <v>1449</v>
      </c>
      <c r="C7569" t="s">
        <v>11743</v>
      </c>
      <c r="D7569" t="s">
        <v>3246</v>
      </c>
      <c r="E7569" t="s">
        <v>3247</v>
      </c>
      <c r="F7569" t="s">
        <v>53</v>
      </c>
      <c r="G7569" t="s">
        <v>35</v>
      </c>
      <c r="H7569" t="s">
        <v>36</v>
      </c>
      <c r="I7569" t="s">
        <v>37</v>
      </c>
      <c r="J7569" t="s">
        <v>122</v>
      </c>
      <c r="K7569" t="s">
        <v>123</v>
      </c>
      <c r="L7569" t="s">
        <v>124</v>
      </c>
      <c r="M7569" t="s">
        <v>38</v>
      </c>
      <c r="N7569" t="s">
        <v>39</v>
      </c>
      <c r="O7569" s="23">
        <v>378</v>
      </c>
      <c r="P7569" s="9">
        <v>10.24</v>
      </c>
      <c r="Q7569" t="s">
        <v>40</v>
      </c>
      <c r="R7569">
        <v>75310</v>
      </c>
      <c r="S7569" s="9">
        <v>36.92</v>
      </c>
      <c r="T7569" s="26">
        <v>4.8899999999999997</v>
      </c>
      <c r="U7569" s="8">
        <v>180.54</v>
      </c>
      <c r="V7569" t="s">
        <v>112</v>
      </c>
      <c r="W7569" t="s">
        <v>2007</v>
      </c>
      <c r="X7569" t="s">
        <v>42</v>
      </c>
      <c r="Y7569" t="s">
        <v>1740</v>
      </c>
      <c r="AA7569" s="1">
        <f t="shared" si="787"/>
        <v>46093</v>
      </c>
      <c r="AB7569" s="2">
        <f t="shared" si="788"/>
        <v>3</v>
      </c>
      <c r="AC7569" s="2">
        <f t="shared" si="789"/>
        <v>2026</v>
      </c>
      <c r="AD7569" s="2" t="str">
        <f>IFERROR(VLOOKUP(A7569,'Aux Área'!$A$4:$B$123,2,0),"-")</f>
        <v>OPERAÇÃO</v>
      </c>
    </row>
    <row r="7570" spans="1:30" x14ac:dyDescent="0.3">
      <c r="A7570" t="s">
        <v>2638</v>
      </c>
      <c r="B7570" t="s">
        <v>4593</v>
      </c>
      <c r="C7570" t="s">
        <v>11744</v>
      </c>
      <c r="D7570" t="s">
        <v>10306</v>
      </c>
      <c r="E7570" t="s">
        <v>9673</v>
      </c>
      <c r="F7570" t="s">
        <v>2641</v>
      </c>
      <c r="G7570" t="s">
        <v>1135</v>
      </c>
      <c r="H7570" t="s">
        <v>2275</v>
      </c>
      <c r="I7570" t="s">
        <v>1497</v>
      </c>
      <c r="J7570" t="s">
        <v>275</v>
      </c>
      <c r="K7570" t="s">
        <v>276</v>
      </c>
      <c r="L7570" t="s">
        <v>124</v>
      </c>
      <c r="M7570" t="s">
        <v>38</v>
      </c>
      <c r="N7570" t="s">
        <v>39</v>
      </c>
      <c r="O7570" s="23">
        <v>427</v>
      </c>
      <c r="P7570" s="9">
        <v>10.36</v>
      </c>
      <c r="Q7570" t="s">
        <v>40</v>
      </c>
      <c r="R7570">
        <v>118300</v>
      </c>
      <c r="S7570" s="9">
        <v>41.22</v>
      </c>
      <c r="T7570" s="26">
        <v>4.79</v>
      </c>
      <c r="U7570" s="8">
        <v>197.44</v>
      </c>
      <c r="V7570" t="s">
        <v>11745</v>
      </c>
      <c r="W7570" t="s">
        <v>2276</v>
      </c>
      <c r="X7570" t="s">
        <v>42</v>
      </c>
      <c r="Y7570" t="s">
        <v>2277</v>
      </c>
      <c r="AA7570" s="1">
        <f t="shared" si="787"/>
        <v>46093</v>
      </c>
      <c r="AB7570" s="2">
        <f t="shared" si="788"/>
        <v>3</v>
      </c>
      <c r="AC7570" s="2">
        <f t="shared" si="789"/>
        <v>2026</v>
      </c>
      <c r="AD7570" s="2" t="str">
        <f>IFERROR(VLOOKUP(A7570,'Aux Área'!$A$4:$B$123,2,0),"-")</f>
        <v>INSPEÇÃO</v>
      </c>
    </row>
    <row r="7571" spans="1:30" x14ac:dyDescent="0.3">
      <c r="A7571" t="s">
        <v>11227</v>
      </c>
      <c r="B7571" t="s">
        <v>11228</v>
      </c>
      <c r="C7571" t="s">
        <v>11746</v>
      </c>
      <c r="D7571" t="s">
        <v>11230</v>
      </c>
      <c r="E7571" t="s">
        <v>11231</v>
      </c>
      <c r="F7571" t="s">
        <v>11227</v>
      </c>
      <c r="G7571" t="s">
        <v>35</v>
      </c>
      <c r="H7571" t="s">
        <v>11232</v>
      </c>
      <c r="I7571" t="s">
        <v>839</v>
      </c>
      <c r="J7571" t="s">
        <v>104</v>
      </c>
      <c r="K7571" t="s">
        <v>105</v>
      </c>
      <c r="L7571" t="s">
        <v>84</v>
      </c>
      <c r="M7571" t="s">
        <v>38</v>
      </c>
      <c r="N7571" t="s">
        <v>707</v>
      </c>
      <c r="O7571" s="23">
        <v>490</v>
      </c>
      <c r="P7571" s="9">
        <v>11.3</v>
      </c>
      <c r="Q7571" t="s">
        <v>40</v>
      </c>
      <c r="R7571">
        <v>11805</v>
      </c>
      <c r="S7571" s="9">
        <v>43.36</v>
      </c>
      <c r="T7571" s="26">
        <v>6.69</v>
      </c>
      <c r="U7571" s="8">
        <v>290.07</v>
      </c>
      <c r="V7571" t="s">
        <v>11747</v>
      </c>
      <c r="W7571" t="s">
        <v>2007</v>
      </c>
      <c r="X7571" t="s">
        <v>42</v>
      </c>
      <c r="Y7571" t="s">
        <v>1740</v>
      </c>
      <c r="AA7571" s="1">
        <f t="shared" si="787"/>
        <v>46093</v>
      </c>
      <c r="AB7571" s="2">
        <f t="shared" si="788"/>
        <v>3</v>
      </c>
      <c r="AC7571" s="2">
        <f t="shared" si="789"/>
        <v>2026</v>
      </c>
      <c r="AD7571" s="2" t="str">
        <f>IFERROR(VLOOKUP(A7571,'Aux Área'!$A$4:$B$123,2,0),"-")</f>
        <v>DIRETORIA</v>
      </c>
    </row>
    <row r="7572" spans="1:30" x14ac:dyDescent="0.3">
      <c r="A7572" t="s">
        <v>62</v>
      </c>
      <c r="B7572" t="s">
        <v>1455</v>
      </c>
      <c r="C7572" t="s">
        <v>11748</v>
      </c>
      <c r="D7572" t="s">
        <v>158</v>
      </c>
      <c r="E7572" t="s">
        <v>159</v>
      </c>
      <c r="F7572" t="s">
        <v>63</v>
      </c>
      <c r="G7572" t="s">
        <v>35</v>
      </c>
      <c r="H7572" t="s">
        <v>36</v>
      </c>
      <c r="I7572" t="s">
        <v>37</v>
      </c>
      <c r="J7572" t="s">
        <v>409</v>
      </c>
      <c r="K7572" t="s">
        <v>410</v>
      </c>
      <c r="L7572" t="s">
        <v>141</v>
      </c>
      <c r="M7572" t="s">
        <v>38</v>
      </c>
      <c r="N7572" t="s">
        <v>39</v>
      </c>
      <c r="O7572" s="23">
        <v>208</v>
      </c>
      <c r="P7572" s="9">
        <v>9.93</v>
      </c>
      <c r="Q7572" t="s">
        <v>40</v>
      </c>
      <c r="R7572">
        <v>68644</v>
      </c>
      <c r="S7572" s="9">
        <v>20.94</v>
      </c>
      <c r="T7572" s="26">
        <v>4.6900000000000004</v>
      </c>
      <c r="U7572" s="8">
        <v>98.21</v>
      </c>
      <c r="V7572" t="s">
        <v>11749</v>
      </c>
      <c r="W7572" t="s">
        <v>2007</v>
      </c>
      <c r="X7572" t="s">
        <v>42</v>
      </c>
      <c r="Y7572" t="s">
        <v>1740</v>
      </c>
      <c r="AA7572" s="1">
        <f t="shared" si="787"/>
        <v>46093</v>
      </c>
      <c r="AB7572" s="2">
        <f t="shared" si="788"/>
        <v>3</v>
      </c>
      <c r="AC7572" s="2">
        <f t="shared" si="789"/>
        <v>2026</v>
      </c>
      <c r="AD7572" s="2" t="str">
        <f>IFERROR(VLOOKUP(A7572,'Aux Área'!$A$4:$B$123,2,0),"-")</f>
        <v>CONSERVA</v>
      </c>
    </row>
    <row r="7573" spans="1:30" x14ac:dyDescent="0.3">
      <c r="A7573" t="s">
        <v>56</v>
      </c>
      <c r="B7573" t="s">
        <v>266</v>
      </c>
      <c r="C7573" t="s">
        <v>11750</v>
      </c>
      <c r="D7573" t="s">
        <v>120</v>
      </c>
      <c r="E7573" t="s">
        <v>121</v>
      </c>
      <c r="F7573" t="s">
        <v>57</v>
      </c>
      <c r="G7573" t="s">
        <v>35</v>
      </c>
      <c r="H7573" t="s">
        <v>36</v>
      </c>
      <c r="I7573" t="s">
        <v>37</v>
      </c>
      <c r="J7573" t="s">
        <v>188</v>
      </c>
      <c r="K7573" t="s">
        <v>189</v>
      </c>
      <c r="L7573" t="s">
        <v>190</v>
      </c>
      <c r="M7573" t="s">
        <v>38</v>
      </c>
      <c r="N7573" t="s">
        <v>39</v>
      </c>
      <c r="O7573" s="23">
        <v>350</v>
      </c>
      <c r="P7573" s="9">
        <v>8.73</v>
      </c>
      <c r="Q7573" t="s">
        <v>40</v>
      </c>
      <c r="R7573">
        <v>52732</v>
      </c>
      <c r="S7573" s="9">
        <v>40.08</v>
      </c>
      <c r="T7573" s="26">
        <v>4.99</v>
      </c>
      <c r="U7573" s="8">
        <v>200</v>
      </c>
      <c r="V7573" t="s">
        <v>41</v>
      </c>
      <c r="W7573" t="s">
        <v>2007</v>
      </c>
      <c r="X7573" t="s">
        <v>42</v>
      </c>
      <c r="Y7573" t="s">
        <v>1740</v>
      </c>
      <c r="AA7573" s="1">
        <f t="shared" si="787"/>
        <v>46093</v>
      </c>
      <c r="AB7573" s="2">
        <f t="shared" si="788"/>
        <v>3</v>
      </c>
      <c r="AC7573" s="2">
        <f t="shared" si="789"/>
        <v>2026</v>
      </c>
      <c r="AD7573" s="2" t="str">
        <f>IFERROR(VLOOKUP(A7573,'Aux Área'!$A$4:$B$123,2,0),"-")</f>
        <v>CONSERVA</v>
      </c>
    </row>
    <row r="7574" spans="1:30" x14ac:dyDescent="0.3">
      <c r="A7574" t="s">
        <v>60</v>
      </c>
      <c r="B7574" t="s">
        <v>614</v>
      </c>
      <c r="C7574" t="s">
        <v>11751</v>
      </c>
      <c r="D7574" t="s">
        <v>1206</v>
      </c>
      <c r="E7574" t="s">
        <v>1207</v>
      </c>
      <c r="F7574" t="s">
        <v>61</v>
      </c>
      <c r="G7574" t="s">
        <v>35</v>
      </c>
      <c r="H7574" t="s">
        <v>36</v>
      </c>
      <c r="I7574" t="s">
        <v>37</v>
      </c>
      <c r="J7574" t="s">
        <v>1665</v>
      </c>
      <c r="K7574" t="s">
        <v>1666</v>
      </c>
      <c r="L7574" t="s">
        <v>301</v>
      </c>
      <c r="M7574" t="s">
        <v>38</v>
      </c>
      <c r="N7574" t="s">
        <v>39</v>
      </c>
      <c r="O7574" s="23">
        <v>99</v>
      </c>
      <c r="P7574" s="9">
        <v>2.46</v>
      </c>
      <c r="Q7574" t="s">
        <v>40</v>
      </c>
      <c r="R7574">
        <v>39275</v>
      </c>
      <c r="S7574" s="9">
        <v>40.31</v>
      </c>
      <c r="T7574" s="26">
        <v>4.6900000000000004</v>
      </c>
      <c r="U7574" s="8">
        <v>189.05</v>
      </c>
      <c r="V7574" t="s">
        <v>11752</v>
      </c>
      <c r="W7574" t="s">
        <v>2007</v>
      </c>
      <c r="X7574" t="s">
        <v>42</v>
      </c>
      <c r="Y7574" t="s">
        <v>1740</v>
      </c>
      <c r="AA7574" s="1">
        <f t="shared" si="787"/>
        <v>46093</v>
      </c>
      <c r="AB7574" s="2">
        <f t="shared" si="788"/>
        <v>3</v>
      </c>
      <c r="AC7574" s="2">
        <f t="shared" si="789"/>
        <v>2026</v>
      </c>
      <c r="AD7574" s="2" t="str">
        <f>IFERROR(VLOOKUP(A7574,'Aux Área'!$A$4:$B$123,2,0),"-")</f>
        <v>QSMS</v>
      </c>
    </row>
    <row r="7575" spans="1:30" x14ac:dyDescent="0.3">
      <c r="A7575" t="s">
        <v>2700</v>
      </c>
      <c r="B7575" t="s">
        <v>2000</v>
      </c>
      <c r="C7575" t="s">
        <v>11753</v>
      </c>
      <c r="D7575" t="s">
        <v>3403</v>
      </c>
      <c r="E7575" t="s">
        <v>3404</v>
      </c>
      <c r="F7575" t="s">
        <v>2703</v>
      </c>
      <c r="G7575" t="s">
        <v>659</v>
      </c>
      <c r="H7575" t="s">
        <v>1996</v>
      </c>
      <c r="I7575" t="s">
        <v>1997</v>
      </c>
      <c r="J7575" t="s">
        <v>275</v>
      </c>
      <c r="K7575" t="s">
        <v>276</v>
      </c>
      <c r="L7575" t="s">
        <v>124</v>
      </c>
      <c r="M7575" t="s">
        <v>38</v>
      </c>
      <c r="N7575" t="s">
        <v>668</v>
      </c>
      <c r="O7575" s="23">
        <v>319</v>
      </c>
      <c r="P7575" s="9">
        <v>5.03</v>
      </c>
      <c r="Q7575" t="s">
        <v>40</v>
      </c>
      <c r="R7575">
        <v>24374</v>
      </c>
      <c r="S7575" s="9">
        <v>63.41</v>
      </c>
      <c r="T7575" s="26">
        <v>7.99</v>
      </c>
      <c r="U7575" s="8">
        <v>506.65</v>
      </c>
      <c r="V7575" t="s">
        <v>11754</v>
      </c>
      <c r="W7575" t="s">
        <v>1985</v>
      </c>
      <c r="X7575" t="s">
        <v>42</v>
      </c>
      <c r="Y7575" t="s">
        <v>1986</v>
      </c>
      <c r="AA7575" s="1">
        <f t="shared" si="787"/>
        <v>46093</v>
      </c>
      <c r="AB7575" s="2">
        <f t="shared" si="788"/>
        <v>3</v>
      </c>
      <c r="AC7575" s="2">
        <f t="shared" si="789"/>
        <v>2026</v>
      </c>
      <c r="AD7575" s="2" t="str">
        <f>IFERROR(VLOOKUP(A7575,'Aux Área'!$A$4:$B$123,2,0),"-")</f>
        <v>PESADOS</v>
      </c>
    </row>
    <row r="7576" spans="1:30" x14ac:dyDescent="0.3">
      <c r="A7576" t="s">
        <v>2700</v>
      </c>
      <c r="C7576" t="s">
        <v>15747</v>
      </c>
      <c r="F7576" t="s">
        <v>2703</v>
      </c>
      <c r="K7576" t="s">
        <v>276</v>
      </c>
      <c r="N7576" t="s">
        <v>15690</v>
      </c>
      <c r="O7576" t="s">
        <v>15244</v>
      </c>
      <c r="P7576" s="9" t="s">
        <v>15244</v>
      </c>
      <c r="Q7576" t="s">
        <v>40</v>
      </c>
      <c r="R7576" t="s">
        <v>15244</v>
      </c>
      <c r="S7576">
        <v>4.01</v>
      </c>
      <c r="U7576" s="8">
        <v>15.22</v>
      </c>
      <c r="AA7576" s="1">
        <f t="shared" si="787"/>
        <v>46093</v>
      </c>
      <c r="AB7576" s="2">
        <f t="shared" si="788"/>
        <v>3</v>
      </c>
      <c r="AC7576" s="2">
        <f t="shared" si="789"/>
        <v>2026</v>
      </c>
      <c r="AD7576" s="2" t="str">
        <f>IFERROR(VLOOKUP(A7576,'Aux Área'!$A$4:$B$123,2,0),"-")</f>
        <v>PESADOS</v>
      </c>
    </row>
    <row r="7577" spans="1:30" x14ac:dyDescent="0.3">
      <c r="A7577" t="s">
        <v>1702</v>
      </c>
      <c r="B7577" t="s">
        <v>209</v>
      </c>
      <c r="C7577" t="s">
        <v>11755</v>
      </c>
      <c r="D7577" t="s">
        <v>1225</v>
      </c>
      <c r="E7577" t="s">
        <v>1226</v>
      </c>
      <c r="F7577" t="s">
        <v>653</v>
      </c>
      <c r="G7577" t="s">
        <v>1495</v>
      </c>
      <c r="H7577" t="s">
        <v>1704</v>
      </c>
      <c r="I7577" t="s">
        <v>1497</v>
      </c>
      <c r="J7577" t="s">
        <v>241</v>
      </c>
      <c r="K7577" t="s">
        <v>242</v>
      </c>
      <c r="L7577" t="s">
        <v>110</v>
      </c>
      <c r="M7577" t="s">
        <v>38</v>
      </c>
      <c r="N7577" t="s">
        <v>638</v>
      </c>
      <c r="O7577" s="23">
        <v>0</v>
      </c>
      <c r="P7577" s="9">
        <v>0</v>
      </c>
      <c r="Q7577" t="s">
        <v>40</v>
      </c>
      <c r="R7577">
        <v>0</v>
      </c>
      <c r="S7577" s="9">
        <v>215.67</v>
      </c>
      <c r="T7577" s="26">
        <v>7.59</v>
      </c>
      <c r="U7577" s="8">
        <v>1636.93</v>
      </c>
      <c r="V7577" t="s">
        <v>41</v>
      </c>
      <c r="W7577" t="s">
        <v>652</v>
      </c>
      <c r="X7577" t="s">
        <v>42</v>
      </c>
      <c r="Y7577" t="s">
        <v>653</v>
      </c>
      <c r="AA7577" s="1">
        <f t="shared" si="787"/>
        <v>46093</v>
      </c>
      <c r="AB7577" s="2">
        <f t="shared" si="788"/>
        <v>3</v>
      </c>
      <c r="AC7577" s="2">
        <f t="shared" si="789"/>
        <v>2026</v>
      </c>
      <c r="AD7577" s="2" t="str">
        <f>IFERROR(VLOOKUP(A7577,'Aux Área'!$A$4:$B$123,2,0),"-")</f>
        <v>SÃO PEDRO</v>
      </c>
    </row>
    <row r="7578" spans="1:30" x14ac:dyDescent="0.3">
      <c r="A7578" t="s">
        <v>2655</v>
      </c>
      <c r="B7578" t="s">
        <v>10768</v>
      </c>
      <c r="C7578" t="s">
        <v>11756</v>
      </c>
      <c r="D7578" t="s">
        <v>1619</v>
      </c>
      <c r="E7578" t="s">
        <v>1620</v>
      </c>
      <c r="F7578" t="s">
        <v>3605</v>
      </c>
      <c r="G7578" t="s">
        <v>1635</v>
      </c>
      <c r="H7578" t="s">
        <v>2635</v>
      </c>
      <c r="I7578" t="s">
        <v>37</v>
      </c>
      <c r="J7578" t="s">
        <v>169</v>
      </c>
      <c r="K7578" t="s">
        <v>170</v>
      </c>
      <c r="L7578" t="s">
        <v>124</v>
      </c>
      <c r="M7578" t="s">
        <v>38</v>
      </c>
      <c r="N7578" t="s">
        <v>39</v>
      </c>
      <c r="O7578" s="23">
        <v>226</v>
      </c>
      <c r="P7578" s="9">
        <v>8.58</v>
      </c>
      <c r="Q7578" t="s">
        <v>40</v>
      </c>
      <c r="R7578">
        <v>21988</v>
      </c>
      <c r="S7578" s="9">
        <v>26.34</v>
      </c>
      <c r="T7578" s="26">
        <v>4.8899999999999997</v>
      </c>
      <c r="U7578" s="8">
        <v>128.80000000000001</v>
      </c>
      <c r="V7578" t="s">
        <v>41</v>
      </c>
      <c r="W7578" t="s">
        <v>2007</v>
      </c>
      <c r="X7578" t="s">
        <v>42</v>
      </c>
      <c r="Y7578" t="s">
        <v>6209</v>
      </c>
      <c r="AA7578" s="1">
        <f t="shared" si="787"/>
        <v>46093</v>
      </c>
      <c r="AB7578" s="2">
        <f t="shared" si="788"/>
        <v>3</v>
      </c>
      <c r="AC7578" s="2">
        <f t="shared" si="789"/>
        <v>2026</v>
      </c>
      <c r="AD7578" s="2" t="str">
        <f>IFERROR(VLOOKUP(A7578,'Aux Área'!$A$4:$B$123,2,0),"-")</f>
        <v>TI</v>
      </c>
    </row>
    <row r="7579" spans="1:30" x14ac:dyDescent="0.3">
      <c r="A7579" t="s">
        <v>2260</v>
      </c>
      <c r="B7579" t="s">
        <v>113</v>
      </c>
      <c r="C7579" t="s">
        <v>11757</v>
      </c>
      <c r="D7579" t="s">
        <v>4423</v>
      </c>
      <c r="E7579" t="s">
        <v>4424</v>
      </c>
      <c r="F7579" t="s">
        <v>2262</v>
      </c>
      <c r="G7579" t="s">
        <v>35</v>
      </c>
      <c r="H7579" t="s">
        <v>2263</v>
      </c>
      <c r="I7579" t="s">
        <v>2186</v>
      </c>
      <c r="J7579" t="s">
        <v>409</v>
      </c>
      <c r="K7579" t="s">
        <v>410</v>
      </c>
      <c r="L7579" t="s">
        <v>141</v>
      </c>
      <c r="M7579" t="s">
        <v>38</v>
      </c>
      <c r="N7579" t="s">
        <v>668</v>
      </c>
      <c r="O7579" s="23">
        <v>987</v>
      </c>
      <c r="P7579" s="9">
        <v>15.06</v>
      </c>
      <c r="Q7579" t="s">
        <v>40</v>
      </c>
      <c r="R7579">
        <v>111418</v>
      </c>
      <c r="S7579" s="9">
        <v>65.55</v>
      </c>
      <c r="T7579" s="26">
        <v>7.1909999999999998</v>
      </c>
      <c r="U7579" s="8">
        <v>471.35</v>
      </c>
      <c r="V7579" t="s">
        <v>11758</v>
      </c>
      <c r="W7579" t="s">
        <v>2007</v>
      </c>
      <c r="X7579" t="s">
        <v>42</v>
      </c>
      <c r="Y7579" t="s">
        <v>1740</v>
      </c>
      <c r="AA7579" s="1">
        <f t="shared" si="787"/>
        <v>46093</v>
      </c>
      <c r="AB7579" s="2">
        <f t="shared" si="788"/>
        <v>3</v>
      </c>
      <c r="AC7579" s="2">
        <f t="shared" si="789"/>
        <v>2026</v>
      </c>
      <c r="AD7579" s="2" t="str">
        <f>IFERROR(VLOOKUP(A7579,'Aux Área'!$A$4:$B$123,2,0),"-")</f>
        <v>INSPEÇÃO</v>
      </c>
    </row>
    <row r="7580" spans="1:30" x14ac:dyDescent="0.3">
      <c r="A7580" t="s">
        <v>2278</v>
      </c>
      <c r="B7580" t="s">
        <v>4664</v>
      </c>
      <c r="C7580" t="s">
        <v>11759</v>
      </c>
      <c r="D7580" t="s">
        <v>3310</v>
      </c>
      <c r="E7580" t="s">
        <v>3311</v>
      </c>
      <c r="F7580" t="s">
        <v>2281</v>
      </c>
      <c r="G7580" t="s">
        <v>1135</v>
      </c>
      <c r="H7580" t="s">
        <v>2275</v>
      </c>
      <c r="I7580" t="s">
        <v>1497</v>
      </c>
      <c r="J7580" t="s">
        <v>11506</v>
      </c>
      <c r="K7580" t="s">
        <v>11507</v>
      </c>
      <c r="L7580" t="s">
        <v>84</v>
      </c>
      <c r="M7580" t="s">
        <v>38</v>
      </c>
      <c r="N7580" t="s">
        <v>39</v>
      </c>
      <c r="O7580" s="23">
        <v>385</v>
      </c>
      <c r="P7580" s="9">
        <v>10.02</v>
      </c>
      <c r="Q7580" t="s">
        <v>40</v>
      </c>
      <c r="R7580">
        <v>131796</v>
      </c>
      <c r="S7580" s="9">
        <v>38.44</v>
      </c>
      <c r="T7580" s="26">
        <v>4.99</v>
      </c>
      <c r="U7580" s="8">
        <v>191.82</v>
      </c>
      <c r="V7580" t="s">
        <v>41</v>
      </c>
      <c r="W7580" t="s">
        <v>2276</v>
      </c>
      <c r="X7580" t="s">
        <v>42</v>
      </c>
      <c r="Y7580" t="s">
        <v>2277</v>
      </c>
      <c r="AA7580" s="1">
        <f t="shared" si="787"/>
        <v>46093</v>
      </c>
      <c r="AB7580" s="2">
        <f t="shared" si="788"/>
        <v>3</v>
      </c>
      <c r="AC7580" s="2">
        <f t="shared" si="789"/>
        <v>2026</v>
      </c>
      <c r="AD7580" s="2" t="str">
        <f>IFERROR(VLOOKUP(A7580,'Aux Área'!$A$4:$B$123,2,0),"-")</f>
        <v>INSPEÇÃO</v>
      </c>
    </row>
    <row r="7581" spans="1:30" x14ac:dyDescent="0.3">
      <c r="A7581" t="s">
        <v>1992</v>
      </c>
      <c r="B7581" t="s">
        <v>1993</v>
      </c>
      <c r="C7581" t="s">
        <v>11760</v>
      </c>
      <c r="D7581" t="s">
        <v>1297</v>
      </c>
      <c r="E7581" t="s">
        <v>2221</v>
      </c>
      <c r="F7581" t="s">
        <v>1995</v>
      </c>
      <c r="G7581" t="s">
        <v>659</v>
      </c>
      <c r="H7581" t="s">
        <v>1996</v>
      </c>
      <c r="I7581" t="s">
        <v>1997</v>
      </c>
      <c r="J7581" t="s">
        <v>165</v>
      </c>
      <c r="K7581" t="s">
        <v>166</v>
      </c>
      <c r="L7581" t="s">
        <v>167</v>
      </c>
      <c r="M7581" t="s">
        <v>38</v>
      </c>
      <c r="N7581" t="s">
        <v>668</v>
      </c>
      <c r="O7581" s="23">
        <v>235</v>
      </c>
      <c r="P7581" s="9">
        <v>4.09</v>
      </c>
      <c r="Q7581" t="s">
        <v>40</v>
      </c>
      <c r="R7581">
        <v>27329</v>
      </c>
      <c r="S7581" s="9">
        <v>57.46</v>
      </c>
      <c r="T7581" s="26">
        <v>6.89</v>
      </c>
      <c r="U7581" s="8">
        <v>395.9</v>
      </c>
      <c r="V7581" t="s">
        <v>112</v>
      </c>
      <c r="W7581" t="s">
        <v>1985</v>
      </c>
      <c r="X7581" t="s">
        <v>42</v>
      </c>
      <c r="Y7581" t="s">
        <v>1986</v>
      </c>
      <c r="AA7581" s="1">
        <f t="shared" si="787"/>
        <v>46093</v>
      </c>
      <c r="AB7581" s="2">
        <f t="shared" si="788"/>
        <v>3</v>
      </c>
      <c r="AC7581" s="2">
        <f t="shared" si="789"/>
        <v>2026</v>
      </c>
      <c r="AD7581" s="2" t="str">
        <f>IFERROR(VLOOKUP(A7581,'Aux Área'!$A$4:$B$123,2,0),"-")</f>
        <v>PESADOS</v>
      </c>
    </row>
    <row r="7582" spans="1:30" x14ac:dyDescent="0.3">
      <c r="A7582" t="s">
        <v>2314</v>
      </c>
      <c r="B7582" t="s">
        <v>4624</v>
      </c>
      <c r="C7582" t="s">
        <v>11761</v>
      </c>
      <c r="D7582" t="s">
        <v>3410</v>
      </c>
      <c r="E7582" t="s">
        <v>3411</v>
      </c>
      <c r="F7582" t="s">
        <v>2317</v>
      </c>
      <c r="G7582" t="s">
        <v>1300</v>
      </c>
      <c r="H7582" t="s">
        <v>1301</v>
      </c>
      <c r="I7582" t="s">
        <v>37</v>
      </c>
      <c r="J7582" t="s">
        <v>231</v>
      </c>
      <c r="K7582" t="s">
        <v>232</v>
      </c>
      <c r="L7582" t="s">
        <v>217</v>
      </c>
      <c r="M7582" t="s">
        <v>38</v>
      </c>
      <c r="N7582" t="s">
        <v>39</v>
      </c>
      <c r="O7582" s="23">
        <v>345</v>
      </c>
      <c r="P7582" s="9">
        <v>8.14</v>
      </c>
      <c r="Q7582" t="s">
        <v>40</v>
      </c>
      <c r="R7582">
        <v>78032</v>
      </c>
      <c r="S7582" s="9">
        <v>42.39</v>
      </c>
      <c r="T7582" s="26">
        <v>4.8609999999999998</v>
      </c>
      <c r="U7582" s="8">
        <v>206.05</v>
      </c>
      <c r="V7582" t="s">
        <v>11762</v>
      </c>
      <c r="W7582" t="s">
        <v>2276</v>
      </c>
      <c r="X7582" t="s">
        <v>42</v>
      </c>
      <c r="Y7582" t="s">
        <v>2277</v>
      </c>
      <c r="AA7582" s="1">
        <f t="shared" si="787"/>
        <v>46093</v>
      </c>
      <c r="AB7582" s="2">
        <f t="shared" si="788"/>
        <v>3</v>
      </c>
      <c r="AC7582" s="2">
        <f t="shared" si="789"/>
        <v>2026</v>
      </c>
      <c r="AD7582" s="2" t="str">
        <f>IFERROR(VLOOKUP(A7582,'Aux Área'!$A$4:$B$123,2,0),"-")</f>
        <v>INSPEÇÃO</v>
      </c>
    </row>
    <row r="7583" spans="1:30" x14ac:dyDescent="0.3">
      <c r="A7583" t="s">
        <v>2643</v>
      </c>
      <c r="B7583" t="s">
        <v>2307</v>
      </c>
      <c r="C7583" t="s">
        <v>11763</v>
      </c>
      <c r="D7583" t="s">
        <v>4988</v>
      </c>
      <c r="E7583" t="s">
        <v>4989</v>
      </c>
      <c r="F7583" t="s">
        <v>2646</v>
      </c>
      <c r="G7583" t="s">
        <v>1300</v>
      </c>
      <c r="H7583" t="s">
        <v>1301</v>
      </c>
      <c r="I7583" t="s">
        <v>37</v>
      </c>
      <c r="J7583" t="s">
        <v>370</v>
      </c>
      <c r="K7583" t="s">
        <v>371</v>
      </c>
      <c r="L7583" t="s">
        <v>124</v>
      </c>
      <c r="M7583" t="s">
        <v>38</v>
      </c>
      <c r="N7583" t="s">
        <v>39</v>
      </c>
      <c r="O7583" s="23">
        <v>404</v>
      </c>
      <c r="P7583" s="9">
        <v>9.02</v>
      </c>
      <c r="Q7583" t="s">
        <v>40</v>
      </c>
      <c r="R7583">
        <v>124839</v>
      </c>
      <c r="S7583" s="9">
        <v>44.79</v>
      </c>
      <c r="T7583" s="26">
        <v>4.99</v>
      </c>
      <c r="U7583" s="8">
        <v>223.51</v>
      </c>
      <c r="V7583" t="s">
        <v>11764</v>
      </c>
      <c r="W7583" t="s">
        <v>2276</v>
      </c>
      <c r="X7583" t="s">
        <v>42</v>
      </c>
      <c r="Y7583" t="s">
        <v>2277</v>
      </c>
      <c r="AA7583" s="1">
        <f t="shared" si="787"/>
        <v>46093</v>
      </c>
      <c r="AB7583" s="2">
        <f t="shared" si="788"/>
        <v>3</v>
      </c>
      <c r="AC7583" s="2">
        <f t="shared" si="789"/>
        <v>2026</v>
      </c>
      <c r="AD7583" s="2" t="str">
        <f>IFERROR(VLOOKUP(A7583,'Aux Área'!$A$4:$B$123,2,0),"-")</f>
        <v>INSPEÇÃO</v>
      </c>
    </row>
    <row r="7584" spans="1:30" x14ac:dyDescent="0.3">
      <c r="A7584" t="s">
        <v>3092</v>
      </c>
      <c r="B7584" t="s">
        <v>4774</v>
      </c>
      <c r="C7584" t="s">
        <v>11765</v>
      </c>
      <c r="D7584" t="s">
        <v>3135</v>
      </c>
      <c r="E7584" t="s">
        <v>3136</v>
      </c>
      <c r="F7584" t="s">
        <v>3594</v>
      </c>
      <c r="G7584" t="s">
        <v>1135</v>
      </c>
      <c r="H7584" t="s">
        <v>2275</v>
      </c>
      <c r="I7584" t="s">
        <v>1497</v>
      </c>
      <c r="J7584" t="s">
        <v>188</v>
      </c>
      <c r="K7584" t="s">
        <v>189</v>
      </c>
      <c r="L7584" t="s">
        <v>190</v>
      </c>
      <c r="M7584" t="s">
        <v>38</v>
      </c>
      <c r="N7584" t="s">
        <v>39</v>
      </c>
      <c r="O7584" s="23">
        <v>388</v>
      </c>
      <c r="P7584" s="9">
        <v>9.57</v>
      </c>
      <c r="Q7584" t="s">
        <v>40</v>
      </c>
      <c r="R7584">
        <v>110676</v>
      </c>
      <c r="S7584" s="9">
        <v>40.54</v>
      </c>
      <c r="T7584" s="26">
        <v>4.99</v>
      </c>
      <c r="U7584" s="8">
        <v>202.29</v>
      </c>
      <c r="V7584" t="s">
        <v>41</v>
      </c>
      <c r="W7584" t="s">
        <v>2276</v>
      </c>
      <c r="X7584" t="s">
        <v>42</v>
      </c>
      <c r="Y7584" t="s">
        <v>2277</v>
      </c>
      <c r="AA7584" s="1">
        <f t="shared" si="787"/>
        <v>46093</v>
      </c>
      <c r="AB7584" s="2">
        <f t="shared" si="788"/>
        <v>3</v>
      </c>
      <c r="AC7584" s="2">
        <f t="shared" si="789"/>
        <v>2026</v>
      </c>
      <c r="AD7584" s="2" t="str">
        <f>IFERROR(VLOOKUP(A7584,'Aux Área'!$A$4:$B$123,2,0),"-")</f>
        <v>INSPEÇÃO</v>
      </c>
    </row>
    <row r="7585" spans="1:30" x14ac:dyDescent="0.3">
      <c r="A7585" t="s">
        <v>58</v>
      </c>
      <c r="B7585" t="s">
        <v>250</v>
      </c>
      <c r="C7585" t="s">
        <v>11766</v>
      </c>
      <c r="D7585" t="s">
        <v>87</v>
      </c>
      <c r="E7585" t="s">
        <v>88</v>
      </c>
      <c r="F7585" t="s">
        <v>59</v>
      </c>
      <c r="G7585" t="s">
        <v>35</v>
      </c>
      <c r="H7585" t="s">
        <v>36</v>
      </c>
      <c r="I7585" t="s">
        <v>37</v>
      </c>
      <c r="J7585" t="s">
        <v>89</v>
      </c>
      <c r="K7585" t="s">
        <v>90</v>
      </c>
      <c r="L7585" t="s">
        <v>91</v>
      </c>
      <c r="M7585" t="s">
        <v>38</v>
      </c>
      <c r="N7585" t="s">
        <v>39</v>
      </c>
      <c r="O7585" s="23">
        <v>343</v>
      </c>
      <c r="P7585" s="9">
        <v>8.7200000000000006</v>
      </c>
      <c r="Q7585" t="s">
        <v>40</v>
      </c>
      <c r="R7585">
        <v>85331</v>
      </c>
      <c r="S7585" s="9">
        <v>39.32</v>
      </c>
      <c r="T7585" s="26">
        <v>4.8899999999999997</v>
      </c>
      <c r="U7585" s="8">
        <v>192.27</v>
      </c>
      <c r="V7585" t="s">
        <v>11767</v>
      </c>
      <c r="W7585" t="s">
        <v>2007</v>
      </c>
      <c r="X7585" t="s">
        <v>42</v>
      </c>
      <c r="Y7585" t="s">
        <v>1740</v>
      </c>
      <c r="AA7585" s="1">
        <f t="shared" si="787"/>
        <v>46093</v>
      </c>
      <c r="AB7585" s="2">
        <f t="shared" si="788"/>
        <v>3</v>
      </c>
      <c r="AC7585" s="2">
        <f t="shared" si="789"/>
        <v>2026</v>
      </c>
      <c r="AD7585" s="2" t="str">
        <f>IFERROR(VLOOKUP(A7585,'Aux Área'!$A$4:$B$123,2,0),"-")</f>
        <v>CONSERVA</v>
      </c>
    </row>
    <row r="7586" spans="1:30" x14ac:dyDescent="0.3">
      <c r="A7586" t="s">
        <v>2282</v>
      </c>
      <c r="B7586" t="s">
        <v>4679</v>
      </c>
      <c r="C7586" t="s">
        <v>11768</v>
      </c>
      <c r="D7586" t="s">
        <v>3162</v>
      </c>
      <c r="E7586" t="s">
        <v>3163</v>
      </c>
      <c r="F7586" t="s">
        <v>2285</v>
      </c>
      <c r="G7586" t="s">
        <v>1135</v>
      </c>
      <c r="H7586" t="s">
        <v>2275</v>
      </c>
      <c r="I7586" t="s">
        <v>1497</v>
      </c>
      <c r="J7586" t="s">
        <v>165</v>
      </c>
      <c r="K7586" t="s">
        <v>166</v>
      </c>
      <c r="L7586" t="s">
        <v>167</v>
      </c>
      <c r="M7586" t="s">
        <v>38</v>
      </c>
      <c r="N7586" t="s">
        <v>39</v>
      </c>
      <c r="O7586" s="23">
        <v>397</v>
      </c>
      <c r="P7586" s="9">
        <v>9.01</v>
      </c>
      <c r="Q7586" t="s">
        <v>40</v>
      </c>
      <c r="R7586">
        <v>110550</v>
      </c>
      <c r="S7586" s="9">
        <v>44.08</v>
      </c>
      <c r="T7586" s="26">
        <v>4.99</v>
      </c>
      <c r="U7586" s="8">
        <v>219.97</v>
      </c>
      <c r="V7586" t="s">
        <v>112</v>
      </c>
      <c r="W7586" t="s">
        <v>2276</v>
      </c>
      <c r="X7586" t="s">
        <v>42</v>
      </c>
      <c r="Y7586" t="s">
        <v>2277</v>
      </c>
      <c r="AA7586" s="1">
        <f t="shared" si="787"/>
        <v>46093</v>
      </c>
      <c r="AB7586" s="2">
        <f t="shared" si="788"/>
        <v>3</v>
      </c>
      <c r="AC7586" s="2">
        <f t="shared" si="789"/>
        <v>2026</v>
      </c>
      <c r="AD7586" s="2" t="str">
        <f>IFERROR(VLOOKUP(A7586,'Aux Área'!$A$4:$B$123,2,0),"-")</f>
        <v>INSPEÇÃO</v>
      </c>
    </row>
    <row r="7587" spans="1:30" x14ac:dyDescent="0.3">
      <c r="A7587" t="s">
        <v>46</v>
      </c>
      <c r="B7587" t="s">
        <v>458</v>
      </c>
      <c r="C7587" t="s">
        <v>11769</v>
      </c>
      <c r="D7587" t="s">
        <v>729</v>
      </c>
      <c r="E7587" t="s">
        <v>730</v>
      </c>
      <c r="F7587" t="s">
        <v>5185</v>
      </c>
      <c r="G7587" t="s">
        <v>35</v>
      </c>
      <c r="H7587" t="s">
        <v>36</v>
      </c>
      <c r="I7587" t="s">
        <v>37</v>
      </c>
      <c r="J7587" t="s">
        <v>11770</v>
      </c>
      <c r="K7587" t="s">
        <v>11771</v>
      </c>
      <c r="L7587" t="s">
        <v>11772</v>
      </c>
      <c r="M7587" t="s">
        <v>1514</v>
      </c>
      <c r="N7587" t="s">
        <v>39</v>
      </c>
      <c r="O7587" s="23">
        <v>342</v>
      </c>
      <c r="P7587" s="9">
        <v>10.44</v>
      </c>
      <c r="Q7587" t="s">
        <v>40</v>
      </c>
      <c r="R7587">
        <v>31300</v>
      </c>
      <c r="S7587" s="9">
        <v>32.770000000000003</v>
      </c>
      <c r="T7587" s="26">
        <v>5.3920000000000003</v>
      </c>
      <c r="U7587" s="8">
        <v>176.68</v>
      </c>
      <c r="V7587" t="s">
        <v>41</v>
      </c>
      <c r="W7587" t="s">
        <v>2007</v>
      </c>
      <c r="X7587" t="s">
        <v>42</v>
      </c>
      <c r="Y7587" t="s">
        <v>1740</v>
      </c>
      <c r="AA7587" s="1">
        <f t="shared" si="787"/>
        <v>46093</v>
      </c>
      <c r="AB7587" s="2">
        <f t="shared" si="788"/>
        <v>3</v>
      </c>
      <c r="AC7587" s="2">
        <f t="shared" si="789"/>
        <v>2026</v>
      </c>
      <c r="AD7587" s="2" t="str">
        <f>IFERROR(VLOOKUP(A7587,'Aux Área'!$A$4:$B$123,2,0),"-")</f>
        <v>FACILITIES</v>
      </c>
    </row>
    <row r="7588" spans="1:30" x14ac:dyDescent="0.3">
      <c r="A7588" t="s">
        <v>9674</v>
      </c>
      <c r="B7588" t="s">
        <v>10327</v>
      </c>
      <c r="C7588" t="s">
        <v>11773</v>
      </c>
      <c r="D7588" t="s">
        <v>10329</v>
      </c>
      <c r="E7588" t="s">
        <v>9675</v>
      </c>
      <c r="F7588" t="s">
        <v>15506</v>
      </c>
      <c r="G7588" t="s">
        <v>1300</v>
      </c>
      <c r="H7588" t="s">
        <v>9676</v>
      </c>
      <c r="I7588" t="s">
        <v>37</v>
      </c>
      <c r="J7588" t="s">
        <v>89</v>
      </c>
      <c r="K7588" t="s">
        <v>90</v>
      </c>
      <c r="L7588" t="s">
        <v>91</v>
      </c>
      <c r="M7588" t="s">
        <v>38</v>
      </c>
      <c r="N7588" t="s">
        <v>39</v>
      </c>
      <c r="O7588" s="23">
        <v>208</v>
      </c>
      <c r="P7588" s="9">
        <v>9.59</v>
      </c>
      <c r="Q7588" t="s">
        <v>40</v>
      </c>
      <c r="R7588">
        <v>49740</v>
      </c>
      <c r="S7588" s="9">
        <v>21.7</v>
      </c>
      <c r="T7588" s="26">
        <v>4.8899999999999997</v>
      </c>
      <c r="U7588" s="8">
        <v>106.11</v>
      </c>
      <c r="V7588" t="s">
        <v>11774</v>
      </c>
      <c r="W7588" t="s">
        <v>2007</v>
      </c>
      <c r="X7588" t="s">
        <v>42</v>
      </c>
      <c r="Y7588" t="s">
        <v>6209</v>
      </c>
      <c r="AA7588" s="1">
        <f t="shared" si="787"/>
        <v>46093</v>
      </c>
      <c r="AB7588" s="2">
        <f t="shared" si="788"/>
        <v>3</v>
      </c>
      <c r="AC7588" s="2">
        <f t="shared" si="789"/>
        <v>2026</v>
      </c>
      <c r="AD7588" s="2" t="str">
        <f>IFERROR(VLOOKUP(A7588,'Aux Área'!$A$4:$B$123,2,0),"-")</f>
        <v>TI</v>
      </c>
    </row>
    <row r="7589" spans="1:30" x14ac:dyDescent="0.3">
      <c r="A7589" t="s">
        <v>2494</v>
      </c>
      <c r="B7589" t="s">
        <v>2495</v>
      </c>
      <c r="C7589" t="s">
        <v>11775</v>
      </c>
      <c r="D7589" t="s">
        <v>3702</v>
      </c>
      <c r="E7589" t="s">
        <v>3703</v>
      </c>
      <c r="F7589" t="s">
        <v>2497</v>
      </c>
      <c r="G7589" t="s">
        <v>659</v>
      </c>
      <c r="H7589" t="s">
        <v>2215</v>
      </c>
      <c r="I7589" t="s">
        <v>667</v>
      </c>
      <c r="J7589" t="s">
        <v>492</v>
      </c>
      <c r="K7589" t="s">
        <v>493</v>
      </c>
      <c r="L7589" t="s">
        <v>110</v>
      </c>
      <c r="M7589" t="s">
        <v>38</v>
      </c>
      <c r="N7589" t="s">
        <v>668</v>
      </c>
      <c r="O7589" s="23">
        <v>271</v>
      </c>
      <c r="P7589" s="9">
        <v>6.19</v>
      </c>
      <c r="Q7589" t="s">
        <v>40</v>
      </c>
      <c r="R7589">
        <v>15537</v>
      </c>
      <c r="S7589" s="9">
        <v>43.77</v>
      </c>
      <c r="T7589" s="26">
        <v>7.59</v>
      </c>
      <c r="U7589" s="8">
        <v>332.21</v>
      </c>
      <c r="V7589" t="s">
        <v>41</v>
      </c>
      <c r="W7589" t="s">
        <v>2007</v>
      </c>
      <c r="X7589" t="s">
        <v>42</v>
      </c>
      <c r="Y7589" t="s">
        <v>1740</v>
      </c>
      <c r="AA7589" s="1">
        <f t="shared" si="787"/>
        <v>46093</v>
      </c>
      <c r="AB7589" s="2">
        <f t="shared" si="788"/>
        <v>3</v>
      </c>
      <c r="AC7589" s="2">
        <f t="shared" si="789"/>
        <v>2026</v>
      </c>
      <c r="AD7589" s="2" t="str">
        <f>IFERROR(VLOOKUP(A7589,'Aux Área'!$A$4:$B$123,2,0),"-")</f>
        <v>APH</v>
      </c>
    </row>
    <row r="7590" spans="1:30" x14ac:dyDescent="0.3">
      <c r="A7590" t="s">
        <v>2181</v>
      </c>
      <c r="B7590" t="s">
        <v>4595</v>
      </c>
      <c r="C7590" t="s">
        <v>11776</v>
      </c>
      <c r="D7590" t="s">
        <v>3107</v>
      </c>
      <c r="E7590" t="s">
        <v>3108</v>
      </c>
      <c r="F7590" t="s">
        <v>2184</v>
      </c>
      <c r="G7590" t="s">
        <v>1135</v>
      </c>
      <c r="H7590" t="s">
        <v>2185</v>
      </c>
      <c r="I7590" t="s">
        <v>2186</v>
      </c>
      <c r="J7590" t="s">
        <v>1122</v>
      </c>
      <c r="K7590" t="s">
        <v>1123</v>
      </c>
      <c r="L7590" t="s">
        <v>110</v>
      </c>
      <c r="M7590" t="s">
        <v>38</v>
      </c>
      <c r="N7590" t="s">
        <v>668</v>
      </c>
      <c r="O7590" s="23">
        <v>955</v>
      </c>
      <c r="P7590" s="9">
        <v>14.54</v>
      </c>
      <c r="Q7590" t="s">
        <v>40</v>
      </c>
      <c r="R7590">
        <v>139849</v>
      </c>
      <c r="S7590" s="9">
        <v>65.67</v>
      </c>
      <c r="T7590" s="26">
        <v>7.99</v>
      </c>
      <c r="U7590" s="8">
        <v>524.70000000000005</v>
      </c>
      <c r="V7590" t="s">
        <v>41</v>
      </c>
      <c r="W7590" t="s">
        <v>2007</v>
      </c>
      <c r="X7590" t="s">
        <v>42</v>
      </c>
      <c r="Y7590" t="s">
        <v>2188</v>
      </c>
      <c r="AA7590" s="1">
        <f t="shared" si="787"/>
        <v>46093</v>
      </c>
      <c r="AB7590" s="2">
        <f t="shared" si="788"/>
        <v>3</v>
      </c>
      <c r="AC7590" s="2">
        <f t="shared" si="789"/>
        <v>2026</v>
      </c>
      <c r="AD7590" s="2" t="str">
        <f>IFERROR(VLOOKUP(A7590,'Aux Área'!$A$4:$B$123,2,0),"-")</f>
        <v>INSPEÇÃO</v>
      </c>
    </row>
    <row r="7591" spans="1:30" x14ac:dyDescent="0.3">
      <c r="A7591" t="s">
        <v>2041</v>
      </c>
      <c r="B7591" t="s">
        <v>2042</v>
      </c>
      <c r="C7591" t="s">
        <v>11777</v>
      </c>
      <c r="D7591" t="s">
        <v>11085</v>
      </c>
      <c r="E7591" t="s">
        <v>11086</v>
      </c>
      <c r="F7591" t="s">
        <v>2044</v>
      </c>
      <c r="G7591" t="s">
        <v>659</v>
      </c>
      <c r="H7591" t="s">
        <v>1996</v>
      </c>
      <c r="I7591" t="s">
        <v>1997</v>
      </c>
      <c r="J7591" t="s">
        <v>231</v>
      </c>
      <c r="K7591" t="s">
        <v>232</v>
      </c>
      <c r="L7591" t="s">
        <v>217</v>
      </c>
      <c r="M7591" t="s">
        <v>38</v>
      </c>
      <c r="N7591" t="s">
        <v>668</v>
      </c>
      <c r="O7591" s="23">
        <v>422</v>
      </c>
      <c r="P7591" s="9">
        <v>6.24</v>
      </c>
      <c r="Q7591" t="s">
        <v>40</v>
      </c>
      <c r="R7591">
        <v>35880</v>
      </c>
      <c r="S7591" s="9">
        <v>67.62</v>
      </c>
      <c r="T7591" s="26">
        <v>8.1910000000000007</v>
      </c>
      <c r="U7591" s="8">
        <v>553.87</v>
      </c>
      <c r="V7591" t="s">
        <v>11778</v>
      </c>
      <c r="W7591" t="s">
        <v>1985</v>
      </c>
      <c r="X7591" t="s">
        <v>42</v>
      </c>
      <c r="Y7591" t="s">
        <v>1986</v>
      </c>
      <c r="AA7591" s="1">
        <f t="shared" si="787"/>
        <v>46093</v>
      </c>
      <c r="AB7591" s="2">
        <f t="shared" si="788"/>
        <v>3</v>
      </c>
      <c r="AC7591" s="2">
        <f t="shared" si="789"/>
        <v>2026</v>
      </c>
      <c r="AD7591" s="2" t="str">
        <f>IFERROR(VLOOKUP(A7591,'Aux Área'!$A$4:$B$123,2,0),"-")</f>
        <v>PESADOS</v>
      </c>
    </row>
    <row r="7592" spans="1:30" x14ac:dyDescent="0.3">
      <c r="A7592" t="s">
        <v>2041</v>
      </c>
      <c r="C7592" t="s">
        <v>11777</v>
      </c>
      <c r="F7592" t="s">
        <v>2044</v>
      </c>
      <c r="K7592" t="s">
        <v>232</v>
      </c>
      <c r="N7592" t="s">
        <v>15690</v>
      </c>
      <c r="O7592" t="s">
        <v>15244</v>
      </c>
      <c r="P7592" s="9" t="s">
        <v>15244</v>
      </c>
      <c r="Q7592" t="s">
        <v>40</v>
      </c>
      <c r="R7592" t="s">
        <v>15244</v>
      </c>
      <c r="S7592">
        <v>5.01</v>
      </c>
      <c r="U7592" s="8">
        <v>16.55</v>
      </c>
      <c r="AA7592" s="1">
        <f t="shared" si="787"/>
        <v>46093</v>
      </c>
      <c r="AB7592" s="2">
        <f t="shared" si="788"/>
        <v>3</v>
      </c>
      <c r="AC7592" s="2">
        <f t="shared" si="789"/>
        <v>2026</v>
      </c>
      <c r="AD7592" s="2" t="str">
        <f>IFERROR(VLOOKUP(A7592,'Aux Área'!$A$4:$B$123,2,0),"-")</f>
        <v>PESADOS</v>
      </c>
    </row>
    <row r="7593" spans="1:30" x14ac:dyDescent="0.3">
      <c r="A7593" t="s">
        <v>2306</v>
      </c>
      <c r="B7593" t="s">
        <v>4613</v>
      </c>
      <c r="C7593" t="s">
        <v>11779</v>
      </c>
      <c r="D7593" t="s">
        <v>9027</v>
      </c>
      <c r="E7593" t="s">
        <v>9028</v>
      </c>
      <c r="F7593" t="s">
        <v>2309</v>
      </c>
      <c r="G7593" t="s">
        <v>1135</v>
      </c>
      <c r="H7593" t="s">
        <v>2275</v>
      </c>
      <c r="I7593" t="s">
        <v>1497</v>
      </c>
      <c r="J7593" t="s">
        <v>1665</v>
      </c>
      <c r="K7593" t="s">
        <v>1666</v>
      </c>
      <c r="L7593" t="s">
        <v>301</v>
      </c>
      <c r="M7593" t="s">
        <v>38</v>
      </c>
      <c r="N7593" t="s">
        <v>39</v>
      </c>
      <c r="O7593" s="23">
        <v>465</v>
      </c>
      <c r="P7593" s="9">
        <v>11.46</v>
      </c>
      <c r="Q7593" t="s">
        <v>40</v>
      </c>
      <c r="R7593">
        <v>128273</v>
      </c>
      <c r="S7593" s="9">
        <v>40.590000000000003</v>
      </c>
      <c r="T7593" s="26">
        <v>4.6900000000000004</v>
      </c>
      <c r="U7593" s="8">
        <v>190.37</v>
      </c>
      <c r="V7593" t="s">
        <v>11780</v>
      </c>
      <c r="W7593" t="s">
        <v>2276</v>
      </c>
      <c r="X7593" t="s">
        <v>42</v>
      </c>
      <c r="Y7593" t="s">
        <v>2277</v>
      </c>
      <c r="AA7593" s="1">
        <f t="shared" si="787"/>
        <v>46093</v>
      </c>
      <c r="AB7593" s="2">
        <f t="shared" si="788"/>
        <v>3</v>
      </c>
      <c r="AC7593" s="2">
        <f t="shared" si="789"/>
        <v>2026</v>
      </c>
      <c r="AD7593" s="2" t="str">
        <f>IFERROR(VLOOKUP(A7593,'Aux Área'!$A$4:$B$123,2,0),"-")</f>
        <v>INSPEÇÃO</v>
      </c>
    </row>
    <row r="7594" spans="1:30" x14ac:dyDescent="0.3">
      <c r="A7594" t="s">
        <v>5620</v>
      </c>
      <c r="B7594" t="s">
        <v>9277</v>
      </c>
      <c r="C7594" t="s">
        <v>11781</v>
      </c>
      <c r="D7594" t="s">
        <v>2160</v>
      </c>
      <c r="E7594" t="s">
        <v>2161</v>
      </c>
      <c r="F7594" t="s">
        <v>6208</v>
      </c>
      <c r="G7594" t="s">
        <v>1135</v>
      </c>
      <c r="H7594" t="s">
        <v>5545</v>
      </c>
      <c r="I7594" t="s">
        <v>839</v>
      </c>
      <c r="J7594" t="s">
        <v>122</v>
      </c>
      <c r="K7594" t="s">
        <v>123</v>
      </c>
      <c r="L7594" t="s">
        <v>124</v>
      </c>
      <c r="M7594" t="s">
        <v>38</v>
      </c>
      <c r="N7594" t="s">
        <v>39</v>
      </c>
      <c r="O7594" s="23">
        <v>396</v>
      </c>
      <c r="P7594" s="9">
        <v>9.4499999999999993</v>
      </c>
      <c r="Q7594" t="s">
        <v>40</v>
      </c>
      <c r="R7594">
        <v>32823</v>
      </c>
      <c r="S7594" s="9">
        <v>41.9</v>
      </c>
      <c r="T7594" s="26">
        <v>4.8899999999999997</v>
      </c>
      <c r="U7594" s="8">
        <v>204.89</v>
      </c>
      <c r="V7594" t="s">
        <v>41</v>
      </c>
      <c r="W7594" t="s">
        <v>2276</v>
      </c>
      <c r="X7594" t="s">
        <v>42</v>
      </c>
      <c r="Y7594" t="s">
        <v>2277</v>
      </c>
      <c r="AA7594" s="1">
        <f t="shared" si="787"/>
        <v>46093</v>
      </c>
      <c r="AB7594" s="2">
        <f t="shared" si="788"/>
        <v>3</v>
      </c>
      <c r="AC7594" s="2">
        <f t="shared" si="789"/>
        <v>2026</v>
      </c>
      <c r="AD7594" s="2" t="str">
        <f>IFERROR(VLOOKUP(A7594,'Aux Área'!$A$4:$B$123,2,0),"-")</f>
        <v>INSPEÇÃO</v>
      </c>
    </row>
    <row r="7595" spans="1:30" x14ac:dyDescent="0.3">
      <c r="A7595" t="s">
        <v>5543</v>
      </c>
      <c r="B7595" t="s">
        <v>3093</v>
      </c>
      <c r="C7595" t="s">
        <v>11782</v>
      </c>
      <c r="D7595" t="s">
        <v>3149</v>
      </c>
      <c r="E7595" t="s">
        <v>3150</v>
      </c>
      <c r="F7595" t="s">
        <v>6207</v>
      </c>
      <c r="G7595" t="s">
        <v>1135</v>
      </c>
      <c r="H7595" t="s">
        <v>5545</v>
      </c>
      <c r="I7595" t="s">
        <v>839</v>
      </c>
      <c r="J7595" t="s">
        <v>122</v>
      </c>
      <c r="K7595" t="s">
        <v>123</v>
      </c>
      <c r="L7595" t="s">
        <v>124</v>
      </c>
      <c r="M7595" t="s">
        <v>38</v>
      </c>
      <c r="N7595" t="s">
        <v>39</v>
      </c>
      <c r="O7595" s="23">
        <v>399</v>
      </c>
      <c r="P7595" s="9">
        <v>9.3000000000000007</v>
      </c>
      <c r="Q7595" t="s">
        <v>40</v>
      </c>
      <c r="R7595">
        <v>17467</v>
      </c>
      <c r="S7595" s="9">
        <v>42.9</v>
      </c>
      <c r="T7595" s="26">
        <v>4.8899999999999997</v>
      </c>
      <c r="U7595" s="8">
        <v>209.78</v>
      </c>
      <c r="V7595" t="s">
        <v>112</v>
      </c>
      <c r="W7595" t="s">
        <v>2276</v>
      </c>
      <c r="X7595" t="s">
        <v>42</v>
      </c>
      <c r="Y7595" t="s">
        <v>2277</v>
      </c>
      <c r="AA7595" s="1">
        <f t="shared" si="787"/>
        <v>46093</v>
      </c>
      <c r="AB7595" s="2">
        <f t="shared" si="788"/>
        <v>3</v>
      </c>
      <c r="AC7595" s="2">
        <f t="shared" si="789"/>
        <v>2026</v>
      </c>
      <c r="AD7595" s="2" t="str">
        <f>IFERROR(VLOOKUP(A7595,'Aux Área'!$A$4:$B$123,2,0),"-")</f>
        <v>INSPEÇÃO</v>
      </c>
    </row>
    <row r="7596" spans="1:30" x14ac:dyDescent="0.3">
      <c r="A7596" t="s">
        <v>2632</v>
      </c>
      <c r="B7596" t="s">
        <v>2633</v>
      </c>
      <c r="C7596" t="s">
        <v>11783</v>
      </c>
      <c r="D7596" t="s">
        <v>8713</v>
      </c>
      <c r="E7596" t="s">
        <v>8714</v>
      </c>
      <c r="F7596" t="s">
        <v>3712</v>
      </c>
      <c r="G7596" t="s">
        <v>1300</v>
      </c>
      <c r="H7596" t="s">
        <v>2635</v>
      </c>
      <c r="I7596" t="s">
        <v>37</v>
      </c>
      <c r="J7596" t="s">
        <v>89</v>
      </c>
      <c r="K7596" t="s">
        <v>90</v>
      </c>
      <c r="L7596" t="s">
        <v>91</v>
      </c>
      <c r="M7596" t="s">
        <v>38</v>
      </c>
      <c r="N7596" t="s">
        <v>39</v>
      </c>
      <c r="O7596" s="23">
        <v>199</v>
      </c>
      <c r="P7596" s="9">
        <v>3.99</v>
      </c>
      <c r="Q7596" t="s">
        <v>40</v>
      </c>
      <c r="R7596">
        <v>13322</v>
      </c>
      <c r="S7596" s="9">
        <v>49.9</v>
      </c>
      <c r="T7596" s="26">
        <v>4.8899999999999997</v>
      </c>
      <c r="U7596" s="8">
        <v>244.01</v>
      </c>
      <c r="V7596" t="s">
        <v>11784</v>
      </c>
      <c r="W7596" t="s">
        <v>2007</v>
      </c>
      <c r="X7596" t="s">
        <v>42</v>
      </c>
      <c r="Y7596" t="s">
        <v>1740</v>
      </c>
      <c r="AA7596" s="1">
        <f t="shared" si="787"/>
        <v>46093</v>
      </c>
      <c r="AB7596" s="2">
        <f t="shared" si="788"/>
        <v>3</v>
      </c>
      <c r="AC7596" s="2">
        <f t="shared" si="789"/>
        <v>2026</v>
      </c>
      <c r="AD7596" s="2" t="str">
        <f>IFERROR(VLOOKUP(A7596,'Aux Área'!$A$4:$B$123,2,0),"-")</f>
        <v>TI</v>
      </c>
    </row>
    <row r="7597" spans="1:30" x14ac:dyDescent="0.3">
      <c r="A7597" t="s">
        <v>2146</v>
      </c>
      <c r="B7597" t="s">
        <v>1800</v>
      </c>
      <c r="C7597" t="s">
        <v>11785</v>
      </c>
      <c r="D7597" t="s">
        <v>1841</v>
      </c>
      <c r="E7597" t="s">
        <v>1842</v>
      </c>
      <c r="F7597" t="s">
        <v>653</v>
      </c>
      <c r="G7597" t="s">
        <v>635</v>
      </c>
      <c r="H7597" t="s">
        <v>666</v>
      </c>
      <c r="I7597" t="s">
        <v>667</v>
      </c>
      <c r="J7597" t="s">
        <v>122</v>
      </c>
      <c r="K7597" t="s">
        <v>123</v>
      </c>
      <c r="L7597" t="s">
        <v>124</v>
      </c>
      <c r="M7597" t="s">
        <v>38</v>
      </c>
      <c r="N7597" t="s">
        <v>668</v>
      </c>
      <c r="O7597" s="23">
        <v>0</v>
      </c>
      <c r="P7597" s="9">
        <v>0</v>
      </c>
      <c r="Q7597" t="s">
        <v>40</v>
      </c>
      <c r="R7597">
        <v>0</v>
      </c>
      <c r="S7597" s="9">
        <v>122.01</v>
      </c>
      <c r="T7597" s="26">
        <v>8.49</v>
      </c>
      <c r="U7597" s="8">
        <v>1035.8699999999999</v>
      </c>
      <c r="V7597" t="s">
        <v>3111</v>
      </c>
      <c r="W7597" t="s">
        <v>652</v>
      </c>
      <c r="X7597" t="s">
        <v>42</v>
      </c>
      <c r="Y7597" t="s">
        <v>653</v>
      </c>
      <c r="AA7597" s="1">
        <f t="shared" si="787"/>
        <v>46093</v>
      </c>
      <c r="AB7597" s="2">
        <f t="shared" si="788"/>
        <v>3</v>
      </c>
      <c r="AC7597" s="2">
        <f t="shared" si="789"/>
        <v>2026</v>
      </c>
      <c r="AD7597" s="2" t="str">
        <f>IFERROR(VLOOKUP(A7597,'Aux Área'!$A$4:$B$123,2,0),"-")</f>
        <v>SÃO PEDRO</v>
      </c>
    </row>
    <row r="7598" spans="1:30" x14ac:dyDescent="0.3">
      <c r="A7598" t="s">
        <v>52</v>
      </c>
      <c r="B7598" t="s">
        <v>1449</v>
      </c>
      <c r="C7598" t="s">
        <v>11786</v>
      </c>
      <c r="D7598" t="s">
        <v>3197</v>
      </c>
      <c r="E7598" t="s">
        <v>3198</v>
      </c>
      <c r="F7598" t="s">
        <v>53</v>
      </c>
      <c r="G7598" t="s">
        <v>35</v>
      </c>
      <c r="H7598" t="s">
        <v>36</v>
      </c>
      <c r="I7598" t="s">
        <v>37</v>
      </c>
      <c r="J7598" t="s">
        <v>356</v>
      </c>
      <c r="K7598" t="s">
        <v>357</v>
      </c>
      <c r="L7598" t="s">
        <v>124</v>
      </c>
      <c r="M7598" t="s">
        <v>38</v>
      </c>
      <c r="N7598" t="s">
        <v>39</v>
      </c>
      <c r="O7598" s="23">
        <v>168</v>
      </c>
      <c r="P7598" s="9">
        <v>7.18</v>
      </c>
      <c r="Q7598" t="s">
        <v>40</v>
      </c>
      <c r="R7598">
        <v>75478</v>
      </c>
      <c r="S7598" s="9">
        <v>23.4</v>
      </c>
      <c r="T7598" s="26">
        <v>4.79</v>
      </c>
      <c r="U7598" s="8">
        <v>112.09</v>
      </c>
      <c r="V7598" t="s">
        <v>11787</v>
      </c>
      <c r="W7598" t="s">
        <v>2007</v>
      </c>
      <c r="X7598" t="s">
        <v>42</v>
      </c>
      <c r="Y7598" t="s">
        <v>1740</v>
      </c>
      <c r="AA7598" s="1">
        <f t="shared" si="787"/>
        <v>46093</v>
      </c>
      <c r="AB7598" s="2">
        <f t="shared" si="788"/>
        <v>3</v>
      </c>
      <c r="AC7598" s="2">
        <f t="shared" si="789"/>
        <v>2026</v>
      </c>
      <c r="AD7598" s="2" t="str">
        <f>IFERROR(VLOOKUP(A7598,'Aux Área'!$A$4:$B$123,2,0),"-")</f>
        <v>OPERAÇÃO</v>
      </c>
    </row>
    <row r="7599" spans="1:30" x14ac:dyDescent="0.3">
      <c r="A7599" t="s">
        <v>72</v>
      </c>
      <c r="B7599" t="s">
        <v>243</v>
      </c>
      <c r="C7599" t="s">
        <v>11788</v>
      </c>
      <c r="D7599" t="s">
        <v>95</v>
      </c>
      <c r="E7599" t="s">
        <v>96</v>
      </c>
      <c r="F7599" t="s">
        <v>73</v>
      </c>
      <c r="G7599" t="s">
        <v>35</v>
      </c>
      <c r="H7599" t="s">
        <v>36</v>
      </c>
      <c r="I7599" t="s">
        <v>37</v>
      </c>
      <c r="J7599" t="s">
        <v>1971</v>
      </c>
      <c r="K7599" t="s">
        <v>1972</v>
      </c>
      <c r="L7599" t="s">
        <v>84</v>
      </c>
      <c r="M7599" t="s">
        <v>38</v>
      </c>
      <c r="N7599" t="s">
        <v>39</v>
      </c>
      <c r="O7599" s="23">
        <v>466</v>
      </c>
      <c r="P7599" s="9">
        <v>11.75</v>
      </c>
      <c r="Q7599" t="s">
        <v>40</v>
      </c>
      <c r="R7599">
        <v>25608</v>
      </c>
      <c r="S7599" s="9">
        <v>39.67</v>
      </c>
      <c r="T7599" s="26">
        <v>4.49</v>
      </c>
      <c r="U7599" s="8">
        <v>178.11</v>
      </c>
      <c r="V7599" t="s">
        <v>11789</v>
      </c>
      <c r="W7599" t="s">
        <v>2007</v>
      </c>
      <c r="X7599" t="s">
        <v>42</v>
      </c>
      <c r="Y7599" t="s">
        <v>1740</v>
      </c>
      <c r="AA7599" s="1">
        <f t="shared" si="787"/>
        <v>46093</v>
      </c>
      <c r="AB7599" s="2">
        <f t="shared" si="788"/>
        <v>3</v>
      </c>
      <c r="AC7599" s="2">
        <f t="shared" si="789"/>
        <v>2026</v>
      </c>
      <c r="AD7599" s="2" t="str">
        <f>IFERROR(VLOOKUP(A7599,'Aux Área'!$A$4:$B$123,2,0),"-")</f>
        <v>CONSERVA</v>
      </c>
    </row>
    <row r="7600" spans="1:30" x14ac:dyDescent="0.3">
      <c r="A7600" t="s">
        <v>2212</v>
      </c>
      <c r="B7600" t="s">
        <v>2466</v>
      </c>
      <c r="C7600" t="s">
        <v>11790</v>
      </c>
      <c r="D7600" t="s">
        <v>2888</v>
      </c>
      <c r="E7600" t="s">
        <v>2889</v>
      </c>
      <c r="F7600" t="s">
        <v>2214</v>
      </c>
      <c r="G7600" t="s">
        <v>35</v>
      </c>
      <c r="H7600" t="s">
        <v>2215</v>
      </c>
      <c r="I7600" t="s">
        <v>839</v>
      </c>
      <c r="J7600" t="s">
        <v>89</v>
      </c>
      <c r="K7600" t="s">
        <v>90</v>
      </c>
      <c r="L7600" t="s">
        <v>91</v>
      </c>
      <c r="M7600" t="s">
        <v>38</v>
      </c>
      <c r="N7600" t="s">
        <v>668</v>
      </c>
      <c r="O7600" s="23">
        <v>346</v>
      </c>
      <c r="P7600" s="9">
        <v>5.86</v>
      </c>
      <c r="Q7600" t="s">
        <v>40</v>
      </c>
      <c r="R7600">
        <v>14589</v>
      </c>
      <c r="S7600" s="9">
        <v>59</v>
      </c>
      <c r="T7600" s="26">
        <v>8.2899999999999991</v>
      </c>
      <c r="U7600" s="8">
        <v>489.11</v>
      </c>
      <c r="V7600" t="s">
        <v>11791</v>
      </c>
      <c r="W7600" t="s">
        <v>2007</v>
      </c>
      <c r="X7600" t="s">
        <v>42</v>
      </c>
      <c r="Y7600" t="s">
        <v>2217</v>
      </c>
      <c r="AA7600" s="1">
        <f t="shared" ref="AA7600:AA7663" si="790">IFERROR(DATEVALUE(C7600),"-")</f>
        <v>46093</v>
      </c>
      <c r="AB7600" s="2">
        <f t="shared" ref="AB7600:AB7663" si="791">IFERROR(MONTH(AA7600),"-")</f>
        <v>3</v>
      </c>
      <c r="AC7600" s="2">
        <f t="shared" ref="AC7600:AC7663" si="792">IFERROR(YEAR(AA7600),"-")</f>
        <v>2026</v>
      </c>
      <c r="AD7600" s="2" t="str">
        <f>IFERROR(VLOOKUP(A7600,'Aux Área'!$A$4:$B$123,2,0),"-")</f>
        <v>APH</v>
      </c>
    </row>
    <row r="7601" spans="1:30" x14ac:dyDescent="0.3">
      <c r="A7601" t="s">
        <v>2189</v>
      </c>
      <c r="B7601" t="s">
        <v>10781</v>
      </c>
      <c r="C7601" t="s">
        <v>11792</v>
      </c>
      <c r="D7601" t="s">
        <v>5015</v>
      </c>
      <c r="E7601" t="s">
        <v>5016</v>
      </c>
      <c r="F7601" t="s">
        <v>2192</v>
      </c>
      <c r="G7601" t="s">
        <v>1135</v>
      </c>
      <c r="H7601" t="s">
        <v>2185</v>
      </c>
      <c r="I7601" t="s">
        <v>2186</v>
      </c>
      <c r="J7601" t="s">
        <v>219</v>
      </c>
      <c r="K7601" t="s">
        <v>177</v>
      </c>
      <c r="L7601" t="s">
        <v>177</v>
      </c>
      <c r="M7601" t="s">
        <v>38</v>
      </c>
      <c r="N7601" t="s">
        <v>668</v>
      </c>
      <c r="O7601" s="23">
        <v>727</v>
      </c>
      <c r="P7601" s="9">
        <v>14.41</v>
      </c>
      <c r="Q7601" t="s">
        <v>40</v>
      </c>
      <c r="R7601">
        <v>41909</v>
      </c>
      <c r="S7601" s="9">
        <v>50.44</v>
      </c>
      <c r="T7601" s="26">
        <v>8.19</v>
      </c>
      <c r="U7601" s="8">
        <v>413.1</v>
      </c>
      <c r="V7601" t="s">
        <v>11793</v>
      </c>
      <c r="W7601" t="s">
        <v>2007</v>
      </c>
      <c r="X7601" t="s">
        <v>42</v>
      </c>
      <c r="Y7601" t="s">
        <v>2188</v>
      </c>
      <c r="AA7601" s="1">
        <f t="shared" si="790"/>
        <v>46093</v>
      </c>
      <c r="AB7601" s="2">
        <f t="shared" si="791"/>
        <v>3</v>
      </c>
      <c r="AC7601" s="2">
        <f t="shared" si="792"/>
        <v>2026</v>
      </c>
      <c r="AD7601" s="2" t="str">
        <f>IFERROR(VLOOKUP(A7601,'Aux Área'!$A$4:$B$123,2,0),"-")</f>
        <v>INSPEÇÃO</v>
      </c>
    </row>
    <row r="7602" spans="1:30" x14ac:dyDescent="0.3">
      <c r="A7602" t="s">
        <v>2278</v>
      </c>
      <c r="B7602" t="s">
        <v>4664</v>
      </c>
      <c r="C7602" t="s">
        <v>11794</v>
      </c>
      <c r="D7602" t="s">
        <v>3208</v>
      </c>
      <c r="E7602" t="s">
        <v>3209</v>
      </c>
      <c r="F7602" t="s">
        <v>2281</v>
      </c>
      <c r="G7602" t="s">
        <v>1135</v>
      </c>
      <c r="H7602" t="s">
        <v>2275</v>
      </c>
      <c r="I7602" t="s">
        <v>1497</v>
      </c>
      <c r="J7602" t="s">
        <v>11506</v>
      </c>
      <c r="K7602" t="s">
        <v>11507</v>
      </c>
      <c r="L7602" t="s">
        <v>84</v>
      </c>
      <c r="M7602" t="s">
        <v>38</v>
      </c>
      <c r="N7602" t="s">
        <v>39</v>
      </c>
      <c r="O7602" s="23">
        <v>351</v>
      </c>
      <c r="P7602" s="9">
        <v>9.59</v>
      </c>
      <c r="Q7602" t="s">
        <v>40</v>
      </c>
      <c r="R7602">
        <v>132147</v>
      </c>
      <c r="S7602" s="9">
        <v>36.590000000000003</v>
      </c>
      <c r="T7602" s="26">
        <v>4.99</v>
      </c>
      <c r="U7602" s="8">
        <v>182.58</v>
      </c>
      <c r="V7602" t="s">
        <v>41</v>
      </c>
      <c r="W7602" t="s">
        <v>2276</v>
      </c>
      <c r="X7602" t="s">
        <v>42</v>
      </c>
      <c r="Y7602" t="s">
        <v>2277</v>
      </c>
      <c r="AA7602" s="1">
        <f t="shared" si="790"/>
        <v>46093</v>
      </c>
      <c r="AB7602" s="2">
        <f t="shared" si="791"/>
        <v>3</v>
      </c>
      <c r="AC7602" s="2">
        <f t="shared" si="792"/>
        <v>2026</v>
      </c>
      <c r="AD7602" s="2" t="str">
        <f>IFERROR(VLOOKUP(A7602,'Aux Área'!$A$4:$B$123,2,0),"-")</f>
        <v>INSPEÇÃO</v>
      </c>
    </row>
    <row r="7603" spans="1:30" x14ac:dyDescent="0.3">
      <c r="A7603" t="s">
        <v>2638</v>
      </c>
      <c r="B7603" t="s">
        <v>4593</v>
      </c>
      <c r="C7603" t="s">
        <v>11795</v>
      </c>
      <c r="D7603" t="s">
        <v>4358</v>
      </c>
      <c r="E7603" t="s">
        <v>4359</v>
      </c>
      <c r="F7603" t="s">
        <v>2641</v>
      </c>
      <c r="G7603" t="s">
        <v>1135</v>
      </c>
      <c r="H7603" t="s">
        <v>2275</v>
      </c>
      <c r="I7603" t="s">
        <v>1497</v>
      </c>
      <c r="J7603" t="s">
        <v>275</v>
      </c>
      <c r="K7603" t="s">
        <v>276</v>
      </c>
      <c r="L7603" t="s">
        <v>124</v>
      </c>
      <c r="M7603" t="s">
        <v>38</v>
      </c>
      <c r="N7603" t="s">
        <v>39</v>
      </c>
      <c r="O7603" s="23">
        <v>402</v>
      </c>
      <c r="P7603" s="9">
        <v>8.82</v>
      </c>
      <c r="Q7603" t="s">
        <v>40</v>
      </c>
      <c r="R7603">
        <v>118702</v>
      </c>
      <c r="S7603" s="9">
        <v>45.58</v>
      </c>
      <c r="T7603" s="26">
        <v>4.79</v>
      </c>
      <c r="U7603" s="8">
        <v>218.33</v>
      </c>
      <c r="V7603" t="s">
        <v>11796</v>
      </c>
      <c r="W7603" t="s">
        <v>2276</v>
      </c>
      <c r="X7603" t="s">
        <v>42</v>
      </c>
      <c r="Y7603" t="s">
        <v>2277</v>
      </c>
      <c r="AA7603" s="1">
        <f t="shared" si="790"/>
        <v>46093</v>
      </c>
      <c r="AB7603" s="2">
        <f t="shared" si="791"/>
        <v>3</v>
      </c>
      <c r="AC7603" s="2">
        <f t="shared" si="792"/>
        <v>2026</v>
      </c>
      <c r="AD7603" s="2" t="str">
        <f>IFERROR(VLOOKUP(A7603,'Aux Área'!$A$4:$B$123,2,0),"-")</f>
        <v>INSPEÇÃO</v>
      </c>
    </row>
    <row r="7604" spans="1:30" x14ac:dyDescent="0.3">
      <c r="A7604" t="s">
        <v>2314</v>
      </c>
      <c r="B7604" t="s">
        <v>4624</v>
      </c>
      <c r="C7604" t="s">
        <v>11797</v>
      </c>
      <c r="D7604" t="s">
        <v>5291</v>
      </c>
      <c r="E7604" t="s">
        <v>5292</v>
      </c>
      <c r="F7604" t="s">
        <v>2317</v>
      </c>
      <c r="G7604" t="s">
        <v>1300</v>
      </c>
      <c r="H7604" t="s">
        <v>1301</v>
      </c>
      <c r="I7604" t="s">
        <v>37</v>
      </c>
      <c r="J7604" t="s">
        <v>89</v>
      </c>
      <c r="K7604" t="s">
        <v>90</v>
      </c>
      <c r="L7604" t="s">
        <v>91</v>
      </c>
      <c r="M7604" t="s">
        <v>38</v>
      </c>
      <c r="N7604" t="s">
        <v>39</v>
      </c>
      <c r="O7604" s="23">
        <v>323</v>
      </c>
      <c r="P7604" s="9">
        <v>8.3000000000000007</v>
      </c>
      <c r="Q7604" t="s">
        <v>40</v>
      </c>
      <c r="R7604">
        <v>78355</v>
      </c>
      <c r="S7604" s="9">
        <v>38.93</v>
      </c>
      <c r="T7604" s="26">
        <v>4.8899999999999997</v>
      </c>
      <c r="U7604" s="8">
        <v>190.37</v>
      </c>
      <c r="V7604" t="s">
        <v>11798</v>
      </c>
      <c r="W7604" t="s">
        <v>2276</v>
      </c>
      <c r="X7604" t="s">
        <v>42</v>
      </c>
      <c r="Y7604" t="s">
        <v>2277</v>
      </c>
      <c r="AA7604" s="1">
        <f t="shared" si="790"/>
        <v>46093</v>
      </c>
      <c r="AB7604" s="2">
        <f t="shared" si="791"/>
        <v>3</v>
      </c>
      <c r="AC7604" s="2">
        <f t="shared" si="792"/>
        <v>2026</v>
      </c>
      <c r="AD7604" s="2" t="str">
        <f>IFERROR(VLOOKUP(A7604,'Aux Área'!$A$4:$B$123,2,0),"-")</f>
        <v>INSPEÇÃO</v>
      </c>
    </row>
    <row r="7605" spans="1:30" x14ac:dyDescent="0.3">
      <c r="A7605" t="s">
        <v>3092</v>
      </c>
      <c r="B7605" t="s">
        <v>4774</v>
      </c>
      <c r="C7605" t="s">
        <v>11799</v>
      </c>
      <c r="D7605" t="s">
        <v>9771</v>
      </c>
      <c r="E7605" t="s">
        <v>9666</v>
      </c>
      <c r="F7605" t="s">
        <v>3594</v>
      </c>
      <c r="G7605" t="s">
        <v>1135</v>
      </c>
      <c r="H7605" t="s">
        <v>2275</v>
      </c>
      <c r="I7605" t="s">
        <v>1497</v>
      </c>
      <c r="J7605" t="s">
        <v>275</v>
      </c>
      <c r="K7605" t="s">
        <v>276</v>
      </c>
      <c r="L7605" t="s">
        <v>124</v>
      </c>
      <c r="M7605" t="s">
        <v>38</v>
      </c>
      <c r="N7605" t="s">
        <v>39</v>
      </c>
      <c r="O7605" s="23">
        <v>362</v>
      </c>
      <c r="P7605" s="9">
        <v>9.6300000000000008</v>
      </c>
      <c r="Q7605" t="s">
        <v>40</v>
      </c>
      <c r="R7605">
        <v>111038</v>
      </c>
      <c r="S7605" s="9">
        <v>37.6</v>
      </c>
      <c r="T7605" s="26">
        <v>4.79</v>
      </c>
      <c r="U7605" s="8">
        <v>180.1</v>
      </c>
      <c r="V7605" t="s">
        <v>11800</v>
      </c>
      <c r="W7605" t="s">
        <v>2276</v>
      </c>
      <c r="X7605" t="s">
        <v>42</v>
      </c>
      <c r="Y7605" t="s">
        <v>2277</v>
      </c>
      <c r="AA7605" s="1">
        <f t="shared" si="790"/>
        <v>46094</v>
      </c>
      <c r="AB7605" s="2">
        <f t="shared" si="791"/>
        <v>3</v>
      </c>
      <c r="AC7605" s="2">
        <f t="shared" si="792"/>
        <v>2026</v>
      </c>
      <c r="AD7605" s="2" t="str">
        <f>IFERROR(VLOOKUP(A7605,'Aux Área'!$A$4:$B$123,2,0),"-")</f>
        <v>INSPEÇÃO</v>
      </c>
    </row>
    <row r="7606" spans="1:30" x14ac:dyDescent="0.3">
      <c r="A7606" t="s">
        <v>2282</v>
      </c>
      <c r="B7606" t="s">
        <v>4679</v>
      </c>
      <c r="C7606" t="s">
        <v>11801</v>
      </c>
      <c r="D7606" t="s">
        <v>7064</v>
      </c>
      <c r="E7606" t="s">
        <v>7065</v>
      </c>
      <c r="F7606" t="s">
        <v>2285</v>
      </c>
      <c r="G7606" t="s">
        <v>1135</v>
      </c>
      <c r="H7606" t="s">
        <v>2275</v>
      </c>
      <c r="I7606" t="s">
        <v>1497</v>
      </c>
      <c r="J7606" t="s">
        <v>1681</v>
      </c>
      <c r="K7606" t="s">
        <v>1682</v>
      </c>
      <c r="L7606" t="s">
        <v>141</v>
      </c>
      <c r="M7606" t="s">
        <v>38</v>
      </c>
      <c r="N7606" t="s">
        <v>39</v>
      </c>
      <c r="O7606" s="23">
        <v>354</v>
      </c>
      <c r="P7606" s="9">
        <v>9.99</v>
      </c>
      <c r="Q7606" t="s">
        <v>40</v>
      </c>
      <c r="R7606">
        <v>110904</v>
      </c>
      <c r="S7606" s="9">
        <v>35.43</v>
      </c>
      <c r="T7606" s="26">
        <v>4.9889999999999999</v>
      </c>
      <c r="U7606" s="8">
        <v>176.77</v>
      </c>
      <c r="V7606" t="s">
        <v>41</v>
      </c>
      <c r="W7606" t="s">
        <v>2276</v>
      </c>
      <c r="X7606" t="s">
        <v>42</v>
      </c>
      <c r="Y7606" t="s">
        <v>2277</v>
      </c>
      <c r="AA7606" s="1">
        <f t="shared" si="790"/>
        <v>46094</v>
      </c>
      <c r="AB7606" s="2">
        <f t="shared" si="791"/>
        <v>3</v>
      </c>
      <c r="AC7606" s="2">
        <f t="shared" si="792"/>
        <v>2026</v>
      </c>
      <c r="AD7606" s="2" t="str">
        <f>IFERROR(VLOOKUP(A7606,'Aux Área'!$A$4:$B$123,2,0),"-")</f>
        <v>INSPEÇÃO</v>
      </c>
    </row>
    <row r="7607" spans="1:30" x14ac:dyDescent="0.3">
      <c r="A7607" t="s">
        <v>2643</v>
      </c>
      <c r="B7607" t="s">
        <v>2307</v>
      </c>
      <c r="C7607" t="s">
        <v>11802</v>
      </c>
      <c r="D7607" t="s">
        <v>7207</v>
      </c>
      <c r="E7607" t="s">
        <v>7208</v>
      </c>
      <c r="F7607" t="s">
        <v>2646</v>
      </c>
      <c r="G7607" t="s">
        <v>1300</v>
      </c>
      <c r="H7607" t="s">
        <v>1301</v>
      </c>
      <c r="I7607" t="s">
        <v>37</v>
      </c>
      <c r="J7607" t="s">
        <v>122</v>
      </c>
      <c r="K7607" t="s">
        <v>123</v>
      </c>
      <c r="L7607" t="s">
        <v>124</v>
      </c>
      <c r="M7607" t="s">
        <v>38</v>
      </c>
      <c r="N7607" t="s">
        <v>39</v>
      </c>
      <c r="O7607" s="23">
        <v>489</v>
      </c>
      <c r="P7607" s="9">
        <v>11.15</v>
      </c>
      <c r="Q7607" t="s">
        <v>40</v>
      </c>
      <c r="R7607">
        <v>125328</v>
      </c>
      <c r="S7607" s="9">
        <v>43.87</v>
      </c>
      <c r="T7607" s="26">
        <v>4.8899999999999997</v>
      </c>
      <c r="U7607" s="8">
        <v>214.52</v>
      </c>
      <c r="V7607" t="s">
        <v>41</v>
      </c>
      <c r="W7607" t="s">
        <v>2276</v>
      </c>
      <c r="X7607" t="s">
        <v>42</v>
      </c>
      <c r="Y7607" t="s">
        <v>2277</v>
      </c>
      <c r="AA7607" s="1">
        <f t="shared" si="790"/>
        <v>46094</v>
      </c>
      <c r="AB7607" s="2">
        <f t="shared" si="791"/>
        <v>3</v>
      </c>
      <c r="AC7607" s="2">
        <f t="shared" si="792"/>
        <v>2026</v>
      </c>
      <c r="AD7607" s="2" t="str">
        <f>IFERROR(VLOOKUP(A7607,'Aux Área'!$A$4:$B$123,2,0),"-")</f>
        <v>INSPEÇÃO</v>
      </c>
    </row>
    <row r="7608" spans="1:30" x14ac:dyDescent="0.3">
      <c r="A7608" t="s">
        <v>2306</v>
      </c>
      <c r="B7608" t="s">
        <v>4613</v>
      </c>
      <c r="C7608" t="s">
        <v>11803</v>
      </c>
      <c r="D7608" t="s">
        <v>3212</v>
      </c>
      <c r="E7608" t="s">
        <v>3213</v>
      </c>
      <c r="F7608" t="s">
        <v>2309</v>
      </c>
      <c r="G7608" t="s">
        <v>1135</v>
      </c>
      <c r="H7608" t="s">
        <v>2275</v>
      </c>
      <c r="I7608" t="s">
        <v>1497</v>
      </c>
      <c r="J7608" t="s">
        <v>1665</v>
      </c>
      <c r="K7608" t="s">
        <v>1666</v>
      </c>
      <c r="L7608" t="s">
        <v>301</v>
      </c>
      <c r="M7608" t="s">
        <v>38</v>
      </c>
      <c r="N7608" t="s">
        <v>39</v>
      </c>
      <c r="O7608" s="23">
        <v>226</v>
      </c>
      <c r="P7608" s="9">
        <v>7.56</v>
      </c>
      <c r="Q7608" t="s">
        <v>40</v>
      </c>
      <c r="R7608">
        <v>128499</v>
      </c>
      <c r="S7608" s="9">
        <v>29.88</v>
      </c>
      <c r="T7608" s="26">
        <v>4.6900000000000004</v>
      </c>
      <c r="U7608" s="8">
        <v>140.13999999999999</v>
      </c>
      <c r="V7608" t="s">
        <v>11804</v>
      </c>
      <c r="W7608" t="s">
        <v>2276</v>
      </c>
      <c r="X7608" t="s">
        <v>42</v>
      </c>
      <c r="Y7608" t="s">
        <v>2277</v>
      </c>
      <c r="AA7608" s="1">
        <f t="shared" si="790"/>
        <v>46094</v>
      </c>
      <c r="AB7608" s="2">
        <f t="shared" si="791"/>
        <v>3</v>
      </c>
      <c r="AC7608" s="2">
        <f t="shared" si="792"/>
        <v>2026</v>
      </c>
      <c r="AD7608" s="2" t="str">
        <f>IFERROR(VLOOKUP(A7608,'Aux Área'!$A$4:$B$123,2,0),"-")</f>
        <v>INSPEÇÃO</v>
      </c>
    </row>
    <row r="7609" spans="1:30" x14ac:dyDescent="0.3">
      <c r="A7609" t="s">
        <v>2181</v>
      </c>
      <c r="B7609" t="s">
        <v>4595</v>
      </c>
      <c r="C7609" t="s">
        <v>11805</v>
      </c>
      <c r="D7609" t="s">
        <v>3303</v>
      </c>
      <c r="E7609" t="s">
        <v>3304</v>
      </c>
      <c r="F7609" t="s">
        <v>2184</v>
      </c>
      <c r="G7609" t="s">
        <v>1135</v>
      </c>
      <c r="H7609" t="s">
        <v>2185</v>
      </c>
      <c r="I7609" t="s">
        <v>2186</v>
      </c>
      <c r="J7609" t="s">
        <v>1122</v>
      </c>
      <c r="K7609" t="s">
        <v>1123</v>
      </c>
      <c r="L7609" t="s">
        <v>110</v>
      </c>
      <c r="M7609" t="s">
        <v>38</v>
      </c>
      <c r="N7609" t="s">
        <v>668</v>
      </c>
      <c r="O7609" s="23">
        <v>744</v>
      </c>
      <c r="P7609" s="9">
        <v>14.95</v>
      </c>
      <c r="Q7609" t="s">
        <v>40</v>
      </c>
      <c r="R7609">
        <v>140593</v>
      </c>
      <c r="S7609" s="9">
        <v>49.78</v>
      </c>
      <c r="T7609" s="26">
        <v>7.99</v>
      </c>
      <c r="U7609" s="8">
        <v>397.74</v>
      </c>
      <c r="V7609" t="s">
        <v>41</v>
      </c>
      <c r="W7609" t="s">
        <v>2007</v>
      </c>
      <c r="X7609" t="s">
        <v>42</v>
      </c>
      <c r="Y7609" t="s">
        <v>2188</v>
      </c>
      <c r="AA7609" s="1">
        <f t="shared" si="790"/>
        <v>46094</v>
      </c>
      <c r="AB7609" s="2">
        <f t="shared" si="791"/>
        <v>3</v>
      </c>
      <c r="AC7609" s="2">
        <f t="shared" si="792"/>
        <v>2026</v>
      </c>
      <c r="AD7609" s="2" t="str">
        <f>IFERROR(VLOOKUP(A7609,'Aux Área'!$A$4:$B$123,2,0),"-")</f>
        <v>INSPEÇÃO</v>
      </c>
    </row>
    <row r="7610" spans="1:30" x14ac:dyDescent="0.3">
      <c r="A7610" t="s">
        <v>3092</v>
      </c>
      <c r="B7610" t="s">
        <v>4774</v>
      </c>
      <c r="C7610" t="s">
        <v>11806</v>
      </c>
      <c r="D7610" t="s">
        <v>9771</v>
      </c>
      <c r="E7610" t="s">
        <v>9666</v>
      </c>
      <c r="F7610" t="s">
        <v>3594</v>
      </c>
      <c r="G7610" t="s">
        <v>1135</v>
      </c>
      <c r="H7610" t="s">
        <v>2275</v>
      </c>
      <c r="I7610" t="s">
        <v>1497</v>
      </c>
      <c r="J7610" t="s">
        <v>188</v>
      </c>
      <c r="K7610" t="s">
        <v>189</v>
      </c>
      <c r="L7610" t="s">
        <v>190</v>
      </c>
      <c r="M7610" t="s">
        <v>38</v>
      </c>
      <c r="N7610" t="s">
        <v>39</v>
      </c>
      <c r="O7610" s="23">
        <v>254</v>
      </c>
      <c r="P7610" s="9">
        <v>10.77</v>
      </c>
      <c r="Q7610" t="s">
        <v>40</v>
      </c>
      <c r="R7610">
        <v>111292</v>
      </c>
      <c r="S7610" s="9">
        <v>23.59</v>
      </c>
      <c r="T7610" s="26">
        <v>4.99</v>
      </c>
      <c r="U7610" s="8">
        <v>117.71</v>
      </c>
      <c r="V7610" t="s">
        <v>41</v>
      </c>
      <c r="W7610" t="s">
        <v>2276</v>
      </c>
      <c r="X7610" t="s">
        <v>42</v>
      </c>
      <c r="Y7610" t="s">
        <v>2277</v>
      </c>
      <c r="AA7610" s="1">
        <f t="shared" si="790"/>
        <v>46094</v>
      </c>
      <c r="AB7610" s="2">
        <f t="shared" si="791"/>
        <v>3</v>
      </c>
      <c r="AC7610" s="2">
        <f t="shared" si="792"/>
        <v>2026</v>
      </c>
      <c r="AD7610" s="2" t="str">
        <f>IFERROR(VLOOKUP(A7610,'Aux Área'!$A$4:$B$123,2,0),"-")</f>
        <v>INSPEÇÃO</v>
      </c>
    </row>
    <row r="7611" spans="1:30" x14ac:dyDescent="0.3">
      <c r="A7611" t="s">
        <v>2638</v>
      </c>
      <c r="B7611" t="s">
        <v>4593</v>
      </c>
      <c r="C7611" t="s">
        <v>11807</v>
      </c>
      <c r="D7611" t="s">
        <v>10306</v>
      </c>
      <c r="E7611" t="s">
        <v>9673</v>
      </c>
      <c r="F7611" t="s">
        <v>2641</v>
      </c>
      <c r="G7611" t="s">
        <v>1135</v>
      </c>
      <c r="H7611" t="s">
        <v>2275</v>
      </c>
      <c r="I7611" t="s">
        <v>1497</v>
      </c>
      <c r="J7611" t="s">
        <v>275</v>
      </c>
      <c r="K7611" t="s">
        <v>276</v>
      </c>
      <c r="L7611" t="s">
        <v>124</v>
      </c>
      <c r="M7611" t="s">
        <v>38</v>
      </c>
      <c r="N7611" t="s">
        <v>39</v>
      </c>
      <c r="O7611" s="23">
        <v>438</v>
      </c>
      <c r="P7611" s="9">
        <v>10.89</v>
      </c>
      <c r="Q7611" t="s">
        <v>40</v>
      </c>
      <c r="R7611">
        <v>119140</v>
      </c>
      <c r="S7611" s="9">
        <v>40.22</v>
      </c>
      <c r="T7611" s="26">
        <v>4.79</v>
      </c>
      <c r="U7611" s="8">
        <v>192.65</v>
      </c>
      <c r="V7611" t="s">
        <v>11808</v>
      </c>
      <c r="W7611" t="s">
        <v>2276</v>
      </c>
      <c r="X7611" t="s">
        <v>42</v>
      </c>
      <c r="Y7611" t="s">
        <v>2277</v>
      </c>
      <c r="AA7611" s="1">
        <f t="shared" si="790"/>
        <v>46094</v>
      </c>
      <c r="AB7611" s="2">
        <f t="shared" si="791"/>
        <v>3</v>
      </c>
      <c r="AC7611" s="2">
        <f t="shared" si="792"/>
        <v>2026</v>
      </c>
      <c r="AD7611" s="2" t="str">
        <f>IFERROR(VLOOKUP(A7611,'Aux Área'!$A$4:$B$123,2,0),"-")</f>
        <v>INSPEÇÃO</v>
      </c>
    </row>
    <row r="7612" spans="1:30" x14ac:dyDescent="0.3">
      <c r="A7612" t="s">
        <v>1979</v>
      </c>
      <c r="B7612" t="s">
        <v>1980</v>
      </c>
      <c r="C7612" t="s">
        <v>11809</v>
      </c>
      <c r="D7612" t="s">
        <v>11810</v>
      </c>
      <c r="E7612" t="s">
        <v>11811</v>
      </c>
      <c r="F7612" t="s">
        <v>1982</v>
      </c>
      <c r="G7612" t="s">
        <v>1495</v>
      </c>
      <c r="H7612" t="s">
        <v>2020</v>
      </c>
      <c r="I7612" t="s">
        <v>2021</v>
      </c>
      <c r="J7612" t="s">
        <v>165</v>
      </c>
      <c r="K7612" t="s">
        <v>166</v>
      </c>
      <c r="L7612" t="s">
        <v>167</v>
      </c>
      <c r="M7612" t="s">
        <v>38</v>
      </c>
      <c r="N7612" t="s">
        <v>668</v>
      </c>
      <c r="O7612" s="23">
        <v>1929</v>
      </c>
      <c r="P7612" s="9">
        <v>2.96</v>
      </c>
      <c r="Q7612" t="s">
        <v>40</v>
      </c>
      <c r="R7612">
        <v>26643</v>
      </c>
      <c r="S7612" s="9">
        <v>651.08000000000004</v>
      </c>
      <c r="T7612" s="26">
        <v>7.85</v>
      </c>
      <c r="U7612" s="8">
        <v>5111.0200000000004</v>
      </c>
      <c r="V7612" t="s">
        <v>112</v>
      </c>
      <c r="W7612" t="s">
        <v>1985</v>
      </c>
      <c r="X7612" t="s">
        <v>42</v>
      </c>
      <c r="Y7612" t="s">
        <v>1986</v>
      </c>
      <c r="AA7612" s="1">
        <f t="shared" si="790"/>
        <v>46094</v>
      </c>
      <c r="AB7612" s="2">
        <f t="shared" si="791"/>
        <v>3</v>
      </c>
      <c r="AC7612" s="2">
        <f t="shared" si="792"/>
        <v>2026</v>
      </c>
      <c r="AD7612" s="2" t="str">
        <f>IFERROR(VLOOKUP(A7612,'Aux Área'!$A$4:$B$123,2,0),"-")</f>
        <v>PESADOS</v>
      </c>
    </row>
    <row r="7613" spans="1:30" x14ac:dyDescent="0.3">
      <c r="A7613" t="s">
        <v>2650</v>
      </c>
      <c r="B7613" t="s">
        <v>10989</v>
      </c>
      <c r="C7613" t="s">
        <v>11812</v>
      </c>
      <c r="D7613" t="s">
        <v>2944</v>
      </c>
      <c r="E7613" t="s">
        <v>2945</v>
      </c>
      <c r="F7613" t="s">
        <v>3615</v>
      </c>
      <c r="G7613" t="s">
        <v>1300</v>
      </c>
      <c r="H7613" t="s">
        <v>2635</v>
      </c>
      <c r="I7613" t="s">
        <v>37</v>
      </c>
      <c r="J7613" t="s">
        <v>2817</v>
      </c>
      <c r="K7613" t="s">
        <v>2818</v>
      </c>
      <c r="L7613" t="s">
        <v>84</v>
      </c>
      <c r="M7613" t="s">
        <v>38</v>
      </c>
      <c r="N7613" t="s">
        <v>39</v>
      </c>
      <c r="O7613" s="23">
        <v>271</v>
      </c>
      <c r="P7613" s="9">
        <v>5.5</v>
      </c>
      <c r="Q7613" t="s">
        <v>40</v>
      </c>
      <c r="R7613">
        <v>21512</v>
      </c>
      <c r="S7613" s="9">
        <v>49.26</v>
      </c>
      <c r="T7613" s="26">
        <v>4.9909999999999997</v>
      </c>
      <c r="U7613" s="8">
        <v>245.84</v>
      </c>
      <c r="V7613" t="s">
        <v>11813</v>
      </c>
      <c r="W7613" t="s">
        <v>2276</v>
      </c>
      <c r="X7613" t="s">
        <v>42</v>
      </c>
      <c r="Y7613" t="s">
        <v>1740</v>
      </c>
      <c r="AA7613" s="1">
        <f t="shared" si="790"/>
        <v>46094</v>
      </c>
      <c r="AB7613" s="2">
        <f t="shared" si="791"/>
        <v>3</v>
      </c>
      <c r="AC7613" s="2">
        <f t="shared" si="792"/>
        <v>2026</v>
      </c>
      <c r="AD7613" s="2" t="str">
        <f>IFERROR(VLOOKUP(A7613,'Aux Área'!$A$4:$B$123,2,0),"-")</f>
        <v>TI</v>
      </c>
    </row>
    <row r="7614" spans="1:30" x14ac:dyDescent="0.3">
      <c r="A7614" t="s">
        <v>2691</v>
      </c>
      <c r="B7614" t="s">
        <v>2692</v>
      </c>
      <c r="C7614" t="s">
        <v>11814</v>
      </c>
      <c r="D7614" t="s">
        <v>2142</v>
      </c>
      <c r="E7614" t="s">
        <v>2143</v>
      </c>
      <c r="F7614" t="s">
        <v>5979</v>
      </c>
      <c r="G7614" t="s">
        <v>1635</v>
      </c>
      <c r="H7614" t="s">
        <v>2635</v>
      </c>
      <c r="I7614" t="s">
        <v>37</v>
      </c>
      <c r="J7614" t="s">
        <v>165</v>
      </c>
      <c r="K7614" t="s">
        <v>166</v>
      </c>
      <c r="L7614" t="s">
        <v>167</v>
      </c>
      <c r="M7614" t="s">
        <v>38</v>
      </c>
      <c r="N7614" t="s">
        <v>39</v>
      </c>
      <c r="O7614" s="23">
        <v>171</v>
      </c>
      <c r="P7614" s="9">
        <v>5.22</v>
      </c>
      <c r="Q7614" t="s">
        <v>40</v>
      </c>
      <c r="R7614">
        <v>20336</v>
      </c>
      <c r="S7614" s="9">
        <v>32.729999999999997</v>
      </c>
      <c r="T7614" s="26">
        <v>4.9909999999999997</v>
      </c>
      <c r="U7614" s="8">
        <v>163.36000000000001</v>
      </c>
      <c r="V7614" t="s">
        <v>112</v>
      </c>
      <c r="W7614" t="s">
        <v>2007</v>
      </c>
      <c r="X7614" t="s">
        <v>42</v>
      </c>
      <c r="Y7614" t="s">
        <v>1740</v>
      </c>
      <c r="AA7614" s="1">
        <f t="shared" si="790"/>
        <v>46094</v>
      </c>
      <c r="AB7614" s="2">
        <f t="shared" si="791"/>
        <v>3</v>
      </c>
      <c r="AC7614" s="2">
        <f t="shared" si="792"/>
        <v>2026</v>
      </c>
      <c r="AD7614" s="2" t="str">
        <f>IFERROR(VLOOKUP(A7614,'Aux Área'!$A$4:$B$123,2,0),"-")</f>
        <v>TI</v>
      </c>
    </row>
    <row r="7615" spans="1:30" x14ac:dyDescent="0.3">
      <c r="A7615" t="s">
        <v>2278</v>
      </c>
      <c r="B7615" t="s">
        <v>4664</v>
      </c>
      <c r="C7615" t="s">
        <v>11815</v>
      </c>
      <c r="D7615" t="s">
        <v>6708</v>
      </c>
      <c r="E7615" t="s">
        <v>6709</v>
      </c>
      <c r="F7615" t="s">
        <v>2281</v>
      </c>
      <c r="G7615" t="s">
        <v>1135</v>
      </c>
      <c r="H7615" t="s">
        <v>2275</v>
      </c>
      <c r="I7615" t="s">
        <v>1497</v>
      </c>
      <c r="J7615" t="s">
        <v>11506</v>
      </c>
      <c r="K7615" t="s">
        <v>11507</v>
      </c>
      <c r="L7615" t="s">
        <v>84</v>
      </c>
      <c r="M7615" t="s">
        <v>38</v>
      </c>
      <c r="N7615" t="s">
        <v>39</v>
      </c>
      <c r="O7615" s="23">
        <v>519</v>
      </c>
      <c r="P7615" s="9">
        <v>10.77</v>
      </c>
      <c r="Q7615" t="s">
        <v>40</v>
      </c>
      <c r="R7615">
        <v>132666</v>
      </c>
      <c r="S7615" s="9">
        <v>48.2</v>
      </c>
      <c r="T7615" s="26">
        <v>4.99</v>
      </c>
      <c r="U7615" s="8">
        <v>240.52</v>
      </c>
      <c r="V7615" t="s">
        <v>41</v>
      </c>
      <c r="W7615" t="s">
        <v>2276</v>
      </c>
      <c r="X7615" t="s">
        <v>42</v>
      </c>
      <c r="Y7615" t="s">
        <v>2277</v>
      </c>
      <c r="AA7615" s="1">
        <f t="shared" si="790"/>
        <v>46094</v>
      </c>
      <c r="AB7615" s="2">
        <f t="shared" si="791"/>
        <v>3</v>
      </c>
      <c r="AC7615" s="2">
        <f t="shared" si="792"/>
        <v>2026</v>
      </c>
      <c r="AD7615" s="2" t="str">
        <f>IFERROR(VLOOKUP(A7615,'Aux Área'!$A$4:$B$123,2,0),"-")</f>
        <v>INSPEÇÃO</v>
      </c>
    </row>
    <row r="7616" spans="1:30" x14ac:dyDescent="0.3">
      <c r="A7616" t="s">
        <v>30</v>
      </c>
      <c r="B7616" t="s">
        <v>453</v>
      </c>
      <c r="C7616" t="s">
        <v>11816</v>
      </c>
      <c r="D7616" t="s">
        <v>958</v>
      </c>
      <c r="E7616" t="s">
        <v>959</v>
      </c>
      <c r="F7616" t="s">
        <v>34</v>
      </c>
      <c r="G7616" t="s">
        <v>35</v>
      </c>
      <c r="H7616" t="s">
        <v>36</v>
      </c>
      <c r="I7616" t="s">
        <v>37</v>
      </c>
      <c r="J7616" t="s">
        <v>1210</v>
      </c>
      <c r="K7616" t="s">
        <v>1211</v>
      </c>
      <c r="L7616" t="s">
        <v>155</v>
      </c>
      <c r="M7616" t="s">
        <v>38</v>
      </c>
      <c r="N7616" t="s">
        <v>39</v>
      </c>
      <c r="O7616" s="23">
        <v>357</v>
      </c>
      <c r="P7616" s="9">
        <v>9.2100000000000009</v>
      </c>
      <c r="Q7616" t="s">
        <v>40</v>
      </c>
      <c r="R7616">
        <v>20268</v>
      </c>
      <c r="S7616" s="9">
        <v>38.78</v>
      </c>
      <c r="T7616" s="26">
        <v>4.9009999999999998</v>
      </c>
      <c r="U7616" s="8">
        <v>190.07</v>
      </c>
      <c r="V7616" t="s">
        <v>41</v>
      </c>
      <c r="W7616" t="s">
        <v>2007</v>
      </c>
      <c r="X7616" t="s">
        <v>42</v>
      </c>
      <c r="Y7616" t="s">
        <v>1740</v>
      </c>
      <c r="AA7616" s="1">
        <f t="shared" si="790"/>
        <v>46094</v>
      </c>
      <c r="AB7616" s="2">
        <f t="shared" si="791"/>
        <v>3</v>
      </c>
      <c r="AC7616" s="2">
        <f t="shared" si="792"/>
        <v>2026</v>
      </c>
      <c r="AD7616" s="2" t="str">
        <f>IFERROR(VLOOKUP(A7616,'Aux Área'!$A$4:$B$123,2,0),"-")</f>
        <v>OPERAÇÃO</v>
      </c>
    </row>
    <row r="7617" spans="1:30" x14ac:dyDescent="0.3">
      <c r="A7617" t="s">
        <v>60</v>
      </c>
      <c r="B7617" t="s">
        <v>614</v>
      </c>
      <c r="C7617" t="s">
        <v>11817</v>
      </c>
      <c r="D7617" t="s">
        <v>1206</v>
      </c>
      <c r="E7617" t="s">
        <v>1207</v>
      </c>
      <c r="F7617" t="s">
        <v>61</v>
      </c>
      <c r="G7617" t="s">
        <v>35</v>
      </c>
      <c r="H7617" t="s">
        <v>36</v>
      </c>
      <c r="I7617" t="s">
        <v>37</v>
      </c>
      <c r="J7617" t="s">
        <v>1665</v>
      </c>
      <c r="K7617" t="s">
        <v>1666</v>
      </c>
      <c r="L7617" t="s">
        <v>301</v>
      </c>
      <c r="M7617" t="s">
        <v>38</v>
      </c>
      <c r="N7617" t="s">
        <v>39</v>
      </c>
      <c r="O7617" s="23">
        <v>255</v>
      </c>
      <c r="P7617" s="9">
        <v>10.55</v>
      </c>
      <c r="Q7617" t="s">
        <v>40</v>
      </c>
      <c r="R7617">
        <v>39530</v>
      </c>
      <c r="S7617" s="9">
        <v>24.16</v>
      </c>
      <c r="T7617" s="26">
        <v>4.6900000000000004</v>
      </c>
      <c r="U7617" s="8">
        <v>113.31</v>
      </c>
      <c r="V7617" t="s">
        <v>11818</v>
      </c>
      <c r="W7617" t="s">
        <v>2007</v>
      </c>
      <c r="X7617" t="s">
        <v>42</v>
      </c>
      <c r="Y7617" t="s">
        <v>1740</v>
      </c>
      <c r="AA7617" s="1">
        <f t="shared" si="790"/>
        <v>46094</v>
      </c>
      <c r="AB7617" s="2">
        <f t="shared" si="791"/>
        <v>3</v>
      </c>
      <c r="AC7617" s="2">
        <f t="shared" si="792"/>
        <v>2026</v>
      </c>
      <c r="AD7617" s="2" t="str">
        <f>IFERROR(VLOOKUP(A7617,'Aux Área'!$A$4:$B$123,2,0),"-")</f>
        <v>QSMS</v>
      </c>
    </row>
    <row r="7618" spans="1:30" x14ac:dyDescent="0.3">
      <c r="A7618" t="s">
        <v>1785</v>
      </c>
      <c r="B7618" t="s">
        <v>1786</v>
      </c>
      <c r="C7618" t="s">
        <v>11819</v>
      </c>
      <c r="D7618" t="s">
        <v>11150</v>
      </c>
      <c r="E7618" t="s">
        <v>11151</v>
      </c>
      <c r="F7618" t="s">
        <v>653</v>
      </c>
      <c r="G7618" t="s">
        <v>1495</v>
      </c>
      <c r="H7618" t="s">
        <v>1788</v>
      </c>
      <c r="I7618" t="s">
        <v>839</v>
      </c>
      <c r="J7618" t="s">
        <v>122</v>
      </c>
      <c r="K7618" t="s">
        <v>123</v>
      </c>
      <c r="L7618" t="s">
        <v>124</v>
      </c>
      <c r="M7618" t="s">
        <v>38</v>
      </c>
      <c r="N7618" t="s">
        <v>638</v>
      </c>
      <c r="O7618" s="23">
        <v>0</v>
      </c>
      <c r="P7618" s="9">
        <v>0</v>
      </c>
      <c r="Q7618" t="s">
        <v>40</v>
      </c>
      <c r="R7618">
        <v>0</v>
      </c>
      <c r="S7618" s="9">
        <v>88.93</v>
      </c>
      <c r="T7618" s="26">
        <v>8.9909999999999997</v>
      </c>
      <c r="U7618" s="8">
        <v>799.54</v>
      </c>
      <c r="V7618" t="s">
        <v>112</v>
      </c>
      <c r="W7618" t="s">
        <v>652</v>
      </c>
      <c r="X7618" t="s">
        <v>42</v>
      </c>
      <c r="Y7618" t="s">
        <v>653</v>
      </c>
      <c r="AA7618" s="1">
        <f t="shared" si="790"/>
        <v>46094</v>
      </c>
      <c r="AB7618" s="2">
        <f t="shared" si="791"/>
        <v>3</v>
      </c>
      <c r="AC7618" s="2">
        <f t="shared" si="792"/>
        <v>2026</v>
      </c>
      <c r="AD7618" s="2" t="str">
        <f>IFERROR(VLOOKUP(A7618,'Aux Área'!$A$4:$B$123,2,0),"-")</f>
        <v>SÃO PEDRO</v>
      </c>
    </row>
    <row r="7619" spans="1:30" x14ac:dyDescent="0.3">
      <c r="A7619" t="s">
        <v>5369</v>
      </c>
      <c r="B7619" t="s">
        <v>93</v>
      </c>
      <c r="C7619" t="s">
        <v>11820</v>
      </c>
      <c r="D7619" t="s">
        <v>11449</v>
      </c>
      <c r="E7619" t="s">
        <v>11450</v>
      </c>
      <c r="F7619" t="s">
        <v>653</v>
      </c>
      <c r="G7619" t="s">
        <v>659</v>
      </c>
      <c r="H7619" t="s">
        <v>706</v>
      </c>
      <c r="I7619" t="s">
        <v>667</v>
      </c>
      <c r="J7619" t="s">
        <v>122</v>
      </c>
      <c r="K7619" t="s">
        <v>123</v>
      </c>
      <c r="L7619" t="s">
        <v>124</v>
      </c>
      <c r="M7619" t="s">
        <v>38</v>
      </c>
      <c r="N7619" t="s">
        <v>707</v>
      </c>
      <c r="O7619" s="23">
        <v>0</v>
      </c>
      <c r="P7619" s="9">
        <v>0</v>
      </c>
      <c r="Q7619" t="s">
        <v>40</v>
      </c>
      <c r="R7619">
        <v>0</v>
      </c>
      <c r="S7619" s="9">
        <v>20.64</v>
      </c>
      <c r="T7619" s="26">
        <v>6.59</v>
      </c>
      <c r="U7619" s="8">
        <v>136.02000000000001</v>
      </c>
      <c r="V7619" t="s">
        <v>112</v>
      </c>
      <c r="W7619" t="s">
        <v>652</v>
      </c>
      <c r="X7619" t="s">
        <v>42</v>
      </c>
      <c r="Y7619" t="s">
        <v>653</v>
      </c>
      <c r="AA7619" s="1">
        <f t="shared" si="790"/>
        <v>46094</v>
      </c>
      <c r="AB7619" s="2">
        <f t="shared" si="791"/>
        <v>3</v>
      </c>
      <c r="AC7619" s="2">
        <f t="shared" si="792"/>
        <v>2026</v>
      </c>
      <c r="AD7619" s="2" t="str">
        <f>IFERROR(VLOOKUP(A7619,'Aux Área'!$A$4:$B$123,2,0),"-")</f>
        <v>SÃO PEDRO</v>
      </c>
    </row>
    <row r="7620" spans="1:30" x14ac:dyDescent="0.3">
      <c r="A7620" t="s">
        <v>58</v>
      </c>
      <c r="B7620" t="s">
        <v>250</v>
      </c>
      <c r="C7620" t="s">
        <v>11821</v>
      </c>
      <c r="D7620" t="s">
        <v>87</v>
      </c>
      <c r="E7620" t="s">
        <v>88</v>
      </c>
      <c r="F7620" t="s">
        <v>59</v>
      </c>
      <c r="G7620" t="s">
        <v>35</v>
      </c>
      <c r="H7620" t="s">
        <v>36</v>
      </c>
      <c r="I7620" t="s">
        <v>37</v>
      </c>
      <c r="J7620" t="s">
        <v>285</v>
      </c>
      <c r="K7620" t="s">
        <v>286</v>
      </c>
      <c r="L7620" t="s">
        <v>91</v>
      </c>
      <c r="M7620" t="s">
        <v>38</v>
      </c>
      <c r="N7620" t="s">
        <v>39</v>
      </c>
      <c r="O7620" s="23">
        <v>300</v>
      </c>
      <c r="P7620" s="9">
        <v>8.6300000000000008</v>
      </c>
      <c r="Q7620" t="s">
        <v>40</v>
      </c>
      <c r="R7620">
        <v>85631</v>
      </c>
      <c r="S7620" s="9">
        <v>34.76</v>
      </c>
      <c r="T7620" s="26">
        <v>5.3810000000000002</v>
      </c>
      <c r="U7620" s="8">
        <v>187.04</v>
      </c>
      <c r="V7620" t="s">
        <v>11822</v>
      </c>
      <c r="W7620" t="s">
        <v>2007</v>
      </c>
      <c r="X7620" t="s">
        <v>42</v>
      </c>
      <c r="Y7620" t="s">
        <v>1740</v>
      </c>
      <c r="AA7620" s="1">
        <f t="shared" si="790"/>
        <v>46094</v>
      </c>
      <c r="AB7620" s="2">
        <f t="shared" si="791"/>
        <v>3</v>
      </c>
      <c r="AC7620" s="2">
        <f t="shared" si="792"/>
        <v>2026</v>
      </c>
      <c r="AD7620" s="2" t="str">
        <f>IFERROR(VLOOKUP(A7620,'Aux Área'!$A$4:$B$123,2,0),"-")</f>
        <v>CONSERVA</v>
      </c>
    </row>
    <row r="7621" spans="1:30" x14ac:dyDescent="0.3">
      <c r="A7621" t="s">
        <v>11823</v>
      </c>
      <c r="B7621" t="s">
        <v>2182</v>
      </c>
      <c r="C7621" t="s">
        <v>11824</v>
      </c>
      <c r="D7621" t="s">
        <v>127</v>
      </c>
      <c r="E7621" t="s">
        <v>128</v>
      </c>
      <c r="F7621" t="s">
        <v>15239</v>
      </c>
      <c r="G7621" t="s">
        <v>35</v>
      </c>
      <c r="H7621" t="s">
        <v>11825</v>
      </c>
      <c r="I7621" t="s">
        <v>11826</v>
      </c>
      <c r="J7621" t="s">
        <v>776</v>
      </c>
      <c r="K7621" t="s">
        <v>777</v>
      </c>
      <c r="L7621" t="s">
        <v>207</v>
      </c>
      <c r="M7621" t="s">
        <v>38</v>
      </c>
      <c r="N7621" t="s">
        <v>39</v>
      </c>
      <c r="O7621" s="23">
        <v>0</v>
      </c>
      <c r="P7621" s="9">
        <v>0</v>
      </c>
      <c r="Q7621" t="s">
        <v>40</v>
      </c>
      <c r="R7621">
        <v>58936</v>
      </c>
      <c r="S7621" s="9">
        <v>38.880000000000003</v>
      </c>
      <c r="T7621" s="26">
        <v>5.3570000000000002</v>
      </c>
      <c r="U7621" s="8">
        <v>208.28</v>
      </c>
      <c r="V7621" t="s">
        <v>112</v>
      </c>
      <c r="W7621" t="s">
        <v>2007</v>
      </c>
      <c r="X7621" t="s">
        <v>42</v>
      </c>
      <c r="Y7621" t="s">
        <v>1740</v>
      </c>
      <c r="AA7621" s="1">
        <f t="shared" si="790"/>
        <v>46094</v>
      </c>
      <c r="AB7621" s="2">
        <f t="shared" si="791"/>
        <v>3</v>
      </c>
      <c r="AC7621" s="2">
        <f t="shared" si="792"/>
        <v>2026</v>
      </c>
      <c r="AD7621" s="2" t="str">
        <f>IFERROR(VLOOKUP(A7621,'Aux Área'!$A$4:$B$123,2,0),"-")</f>
        <v>ENGENHARIA</v>
      </c>
    </row>
    <row r="7622" spans="1:30" x14ac:dyDescent="0.3">
      <c r="A7622" t="s">
        <v>2314</v>
      </c>
      <c r="B7622" t="s">
        <v>4624</v>
      </c>
      <c r="C7622" t="s">
        <v>11827</v>
      </c>
      <c r="D7622" t="s">
        <v>9879</v>
      </c>
      <c r="E7622" t="s">
        <v>9667</v>
      </c>
      <c r="F7622" t="s">
        <v>2317</v>
      </c>
      <c r="G7622" t="s">
        <v>1300</v>
      </c>
      <c r="H7622" t="s">
        <v>1301</v>
      </c>
      <c r="I7622" t="s">
        <v>37</v>
      </c>
      <c r="J7622" t="s">
        <v>89</v>
      </c>
      <c r="K7622" t="s">
        <v>90</v>
      </c>
      <c r="L7622" t="s">
        <v>91</v>
      </c>
      <c r="M7622" t="s">
        <v>38</v>
      </c>
      <c r="N7622" t="s">
        <v>39</v>
      </c>
      <c r="O7622" s="23">
        <v>438</v>
      </c>
      <c r="P7622" s="9">
        <v>8.9600000000000009</v>
      </c>
      <c r="Q7622" t="s">
        <v>40</v>
      </c>
      <c r="R7622">
        <v>78793</v>
      </c>
      <c r="S7622" s="9">
        <v>48.9</v>
      </c>
      <c r="T7622" s="26">
        <v>4.8899999999999997</v>
      </c>
      <c r="U7622" s="8">
        <v>239.12</v>
      </c>
      <c r="V7622" t="s">
        <v>11828</v>
      </c>
      <c r="W7622" t="s">
        <v>2276</v>
      </c>
      <c r="X7622" t="s">
        <v>42</v>
      </c>
      <c r="Y7622" t="s">
        <v>2277</v>
      </c>
      <c r="AA7622" s="1">
        <f t="shared" si="790"/>
        <v>46094</v>
      </c>
      <c r="AB7622" s="2">
        <f t="shared" si="791"/>
        <v>3</v>
      </c>
      <c r="AC7622" s="2">
        <f t="shared" si="792"/>
        <v>2026</v>
      </c>
      <c r="AD7622" s="2" t="str">
        <f>IFERROR(VLOOKUP(A7622,'Aux Área'!$A$4:$B$123,2,0),"-")</f>
        <v>INSPEÇÃO</v>
      </c>
    </row>
    <row r="7623" spans="1:30" x14ac:dyDescent="0.3">
      <c r="A7623" t="s">
        <v>662</v>
      </c>
      <c r="B7623" t="s">
        <v>183</v>
      </c>
      <c r="C7623" t="s">
        <v>11829</v>
      </c>
      <c r="D7623" t="s">
        <v>1568</v>
      </c>
      <c r="E7623" t="s">
        <v>1569</v>
      </c>
      <c r="F7623" t="s">
        <v>653</v>
      </c>
      <c r="G7623" t="s">
        <v>1495</v>
      </c>
      <c r="H7623" t="s">
        <v>1571</v>
      </c>
      <c r="I7623" t="s">
        <v>1497</v>
      </c>
      <c r="J7623" t="s">
        <v>231</v>
      </c>
      <c r="K7623" t="s">
        <v>232</v>
      </c>
      <c r="L7623" t="s">
        <v>217</v>
      </c>
      <c r="M7623" t="s">
        <v>38</v>
      </c>
      <c r="N7623" t="s">
        <v>668</v>
      </c>
      <c r="O7623" s="23">
        <v>0</v>
      </c>
      <c r="P7623" s="9">
        <v>0</v>
      </c>
      <c r="Q7623" t="s">
        <v>40</v>
      </c>
      <c r="R7623">
        <v>0</v>
      </c>
      <c r="S7623" s="9">
        <v>134</v>
      </c>
      <c r="T7623" s="26">
        <v>8.19</v>
      </c>
      <c r="U7623" s="8">
        <v>1097.48</v>
      </c>
      <c r="V7623" t="s">
        <v>11830</v>
      </c>
      <c r="W7623" t="s">
        <v>652</v>
      </c>
      <c r="X7623" t="s">
        <v>42</v>
      </c>
      <c r="Y7623" t="s">
        <v>653</v>
      </c>
      <c r="AA7623" s="1">
        <f t="shared" si="790"/>
        <v>46094</v>
      </c>
      <c r="AB7623" s="2">
        <f t="shared" si="791"/>
        <v>3</v>
      </c>
      <c r="AC7623" s="2">
        <f t="shared" si="792"/>
        <v>2026</v>
      </c>
      <c r="AD7623" s="2" t="str">
        <f>IFERROR(VLOOKUP(A7623,'Aux Área'!$A$4:$B$123,2,0),"-")</f>
        <v>SÃO PEDRO</v>
      </c>
    </row>
    <row r="7624" spans="1:30" x14ac:dyDescent="0.3">
      <c r="A7624" t="s">
        <v>662</v>
      </c>
      <c r="C7624" t="s">
        <v>11829</v>
      </c>
      <c r="F7624" t="s">
        <v>15689</v>
      </c>
      <c r="K7624" t="s">
        <v>232</v>
      </c>
      <c r="N7624" t="s">
        <v>15690</v>
      </c>
      <c r="O7624" s="23">
        <v>0</v>
      </c>
      <c r="P7624" s="23">
        <v>0</v>
      </c>
      <c r="Q7624" t="s">
        <v>40</v>
      </c>
      <c r="R7624">
        <v>0</v>
      </c>
      <c r="S7624">
        <v>10</v>
      </c>
      <c r="U7624" s="8">
        <v>33</v>
      </c>
      <c r="AA7624" s="1">
        <f t="shared" si="790"/>
        <v>46094</v>
      </c>
      <c r="AB7624" s="2">
        <f t="shared" si="791"/>
        <v>3</v>
      </c>
      <c r="AC7624" s="2">
        <f t="shared" si="792"/>
        <v>2026</v>
      </c>
      <c r="AD7624" s="2" t="str">
        <f>IFERROR(VLOOKUP(A7624,'Aux Área'!$A$4:$B$123,2,0),"-")</f>
        <v>SÃO PEDRO</v>
      </c>
    </row>
    <row r="7625" spans="1:30" x14ac:dyDescent="0.3">
      <c r="A7625" t="s">
        <v>781</v>
      </c>
      <c r="B7625" t="s">
        <v>130</v>
      </c>
      <c r="C7625" t="s">
        <v>11831</v>
      </c>
      <c r="D7625" t="s">
        <v>1568</v>
      </c>
      <c r="E7625" t="s">
        <v>1569</v>
      </c>
      <c r="F7625" t="s">
        <v>653</v>
      </c>
      <c r="G7625" t="s">
        <v>659</v>
      </c>
      <c r="H7625" t="s">
        <v>706</v>
      </c>
      <c r="I7625" t="s">
        <v>667</v>
      </c>
      <c r="J7625" t="s">
        <v>231</v>
      </c>
      <c r="K7625" t="s">
        <v>232</v>
      </c>
      <c r="L7625" t="s">
        <v>217</v>
      </c>
      <c r="M7625" t="s">
        <v>38</v>
      </c>
      <c r="N7625" t="s">
        <v>707</v>
      </c>
      <c r="O7625" s="23">
        <v>0</v>
      </c>
      <c r="P7625" s="9">
        <v>0</v>
      </c>
      <c r="Q7625" t="s">
        <v>40</v>
      </c>
      <c r="R7625">
        <v>0</v>
      </c>
      <c r="S7625" s="9">
        <v>20</v>
      </c>
      <c r="T7625" s="26">
        <v>6.59</v>
      </c>
      <c r="U7625" s="8">
        <v>131.80000000000001</v>
      </c>
      <c r="V7625" t="s">
        <v>11832</v>
      </c>
      <c r="W7625" t="s">
        <v>652</v>
      </c>
      <c r="X7625" t="s">
        <v>42</v>
      </c>
      <c r="Y7625" t="s">
        <v>653</v>
      </c>
      <c r="AA7625" s="1">
        <f t="shared" si="790"/>
        <v>46094</v>
      </c>
      <c r="AB7625" s="2">
        <f t="shared" si="791"/>
        <v>3</v>
      </c>
      <c r="AC7625" s="2">
        <f t="shared" si="792"/>
        <v>2026</v>
      </c>
      <c r="AD7625" s="2" t="str">
        <f>IFERROR(VLOOKUP(A7625,'Aux Área'!$A$4:$B$123,2,0),"-")</f>
        <v>SÃO PEDRO</v>
      </c>
    </row>
    <row r="7626" spans="1:30" x14ac:dyDescent="0.3">
      <c r="A7626" t="s">
        <v>1819</v>
      </c>
      <c r="B7626" t="s">
        <v>156</v>
      </c>
      <c r="C7626" t="s">
        <v>11833</v>
      </c>
      <c r="D7626" t="s">
        <v>5474</v>
      </c>
      <c r="E7626" t="s">
        <v>5475</v>
      </c>
      <c r="F7626" t="s">
        <v>653</v>
      </c>
      <c r="G7626" t="s">
        <v>659</v>
      </c>
      <c r="H7626" t="s">
        <v>1821</v>
      </c>
      <c r="I7626" t="s">
        <v>673</v>
      </c>
      <c r="J7626" t="s">
        <v>1100</v>
      </c>
      <c r="K7626" t="s">
        <v>1101</v>
      </c>
      <c r="L7626" t="s">
        <v>181</v>
      </c>
      <c r="M7626" t="s">
        <v>38</v>
      </c>
      <c r="N7626" t="s">
        <v>638</v>
      </c>
      <c r="O7626" s="23">
        <v>0</v>
      </c>
      <c r="P7626" s="9">
        <v>0</v>
      </c>
      <c r="Q7626" t="s">
        <v>40</v>
      </c>
      <c r="R7626">
        <v>0</v>
      </c>
      <c r="S7626" s="9">
        <v>110.59</v>
      </c>
      <c r="T7626" s="26">
        <v>6.89</v>
      </c>
      <c r="U7626" s="8">
        <v>762</v>
      </c>
      <c r="V7626" t="s">
        <v>11834</v>
      </c>
      <c r="W7626" t="s">
        <v>652</v>
      </c>
      <c r="X7626" t="s">
        <v>42</v>
      </c>
      <c r="Y7626" t="s">
        <v>653</v>
      </c>
      <c r="AA7626" s="1">
        <f t="shared" si="790"/>
        <v>46094</v>
      </c>
      <c r="AB7626" s="2">
        <f t="shared" si="791"/>
        <v>3</v>
      </c>
      <c r="AC7626" s="2">
        <f t="shared" si="792"/>
        <v>2026</v>
      </c>
      <c r="AD7626" s="2" t="str">
        <f>IFERROR(VLOOKUP(A7626,'Aux Área'!$A$4:$B$123,2,0),"-")</f>
        <v>SÃO PEDRO</v>
      </c>
    </row>
    <row r="7627" spans="1:30" x14ac:dyDescent="0.3">
      <c r="A7627" t="s">
        <v>2260</v>
      </c>
      <c r="B7627" t="s">
        <v>113</v>
      </c>
      <c r="C7627" t="s">
        <v>11835</v>
      </c>
      <c r="D7627" t="s">
        <v>4423</v>
      </c>
      <c r="E7627" t="s">
        <v>4424</v>
      </c>
      <c r="F7627" t="s">
        <v>2262</v>
      </c>
      <c r="G7627" t="s">
        <v>35</v>
      </c>
      <c r="H7627" t="s">
        <v>2263</v>
      </c>
      <c r="I7627" t="s">
        <v>2186</v>
      </c>
      <c r="J7627" t="s">
        <v>409</v>
      </c>
      <c r="K7627" t="s">
        <v>410</v>
      </c>
      <c r="L7627" t="s">
        <v>141</v>
      </c>
      <c r="M7627" t="s">
        <v>38</v>
      </c>
      <c r="N7627" t="s">
        <v>668</v>
      </c>
      <c r="O7627" s="23">
        <v>724</v>
      </c>
      <c r="P7627" s="9">
        <v>13.92</v>
      </c>
      <c r="Q7627" t="s">
        <v>40</v>
      </c>
      <c r="R7627">
        <v>112142</v>
      </c>
      <c r="S7627" s="9">
        <v>52</v>
      </c>
      <c r="T7627" s="26">
        <v>7.19</v>
      </c>
      <c r="U7627" s="8">
        <v>373.88</v>
      </c>
      <c r="V7627" t="s">
        <v>11836</v>
      </c>
      <c r="W7627" t="s">
        <v>2007</v>
      </c>
      <c r="X7627" t="s">
        <v>42</v>
      </c>
      <c r="Y7627" t="s">
        <v>1740</v>
      </c>
      <c r="AA7627" s="1">
        <f t="shared" si="790"/>
        <v>46094</v>
      </c>
      <c r="AB7627" s="2">
        <f t="shared" si="791"/>
        <v>3</v>
      </c>
      <c r="AC7627" s="2">
        <f t="shared" si="792"/>
        <v>2026</v>
      </c>
      <c r="AD7627" s="2" t="str">
        <f>IFERROR(VLOOKUP(A7627,'Aux Área'!$A$4:$B$123,2,0),"-")</f>
        <v>INSPEÇÃO</v>
      </c>
    </row>
    <row r="7628" spans="1:30" x14ac:dyDescent="0.3">
      <c r="A7628" t="s">
        <v>56</v>
      </c>
      <c r="B7628" t="s">
        <v>266</v>
      </c>
      <c r="C7628" t="s">
        <v>11837</v>
      </c>
      <c r="D7628" t="s">
        <v>120</v>
      </c>
      <c r="E7628" t="s">
        <v>121</v>
      </c>
      <c r="F7628" t="s">
        <v>57</v>
      </c>
      <c r="G7628" t="s">
        <v>35</v>
      </c>
      <c r="H7628" t="s">
        <v>36</v>
      </c>
      <c r="I7628" t="s">
        <v>37</v>
      </c>
      <c r="J7628" t="s">
        <v>188</v>
      </c>
      <c r="K7628" t="s">
        <v>189</v>
      </c>
      <c r="L7628" t="s">
        <v>190</v>
      </c>
      <c r="M7628" t="s">
        <v>38</v>
      </c>
      <c r="N7628" t="s">
        <v>39</v>
      </c>
      <c r="O7628" s="23">
        <v>295</v>
      </c>
      <c r="P7628" s="9">
        <v>8.68</v>
      </c>
      <c r="Q7628" t="s">
        <v>40</v>
      </c>
      <c r="R7628">
        <v>53027</v>
      </c>
      <c r="S7628" s="9">
        <v>33.97</v>
      </c>
      <c r="T7628" s="26">
        <v>4.992</v>
      </c>
      <c r="U7628" s="8">
        <v>169.57</v>
      </c>
      <c r="V7628" t="s">
        <v>41</v>
      </c>
      <c r="W7628" t="s">
        <v>2007</v>
      </c>
      <c r="X7628" t="s">
        <v>42</v>
      </c>
      <c r="Y7628" t="s">
        <v>1740</v>
      </c>
      <c r="AA7628" s="1">
        <f t="shared" si="790"/>
        <v>46094</v>
      </c>
      <c r="AB7628" s="2">
        <f t="shared" si="791"/>
        <v>3</v>
      </c>
      <c r="AC7628" s="2">
        <f t="shared" si="792"/>
        <v>2026</v>
      </c>
      <c r="AD7628" s="2" t="str">
        <f>IFERROR(VLOOKUP(A7628,'Aux Área'!$A$4:$B$123,2,0),"-")</f>
        <v>CONSERVA</v>
      </c>
    </row>
    <row r="7629" spans="1:30" x14ac:dyDescent="0.3">
      <c r="A7629" t="s">
        <v>9677</v>
      </c>
      <c r="B7629" t="s">
        <v>10434</v>
      </c>
      <c r="C7629" t="s">
        <v>11838</v>
      </c>
      <c r="D7629" t="s">
        <v>10436</v>
      </c>
      <c r="E7629" t="s">
        <v>9678</v>
      </c>
      <c r="F7629" t="s">
        <v>15507</v>
      </c>
      <c r="G7629" t="s">
        <v>1635</v>
      </c>
      <c r="H7629" t="s">
        <v>9676</v>
      </c>
      <c r="I7629" t="s">
        <v>37</v>
      </c>
      <c r="J7629" t="s">
        <v>169</v>
      </c>
      <c r="K7629" t="s">
        <v>170</v>
      </c>
      <c r="L7629" t="s">
        <v>124</v>
      </c>
      <c r="M7629" t="s">
        <v>38</v>
      </c>
      <c r="N7629" t="s">
        <v>39</v>
      </c>
      <c r="O7629" s="23">
        <v>456</v>
      </c>
      <c r="P7629" s="9">
        <v>12.01</v>
      </c>
      <c r="Q7629" t="s">
        <v>40</v>
      </c>
      <c r="R7629">
        <v>44971</v>
      </c>
      <c r="S7629" s="9">
        <v>37.96</v>
      </c>
      <c r="T7629" s="26">
        <v>4.8899999999999997</v>
      </c>
      <c r="U7629" s="8">
        <v>185.62</v>
      </c>
      <c r="V7629" t="s">
        <v>41</v>
      </c>
      <c r="W7629" t="s">
        <v>2007</v>
      </c>
      <c r="X7629" t="s">
        <v>42</v>
      </c>
      <c r="Y7629" t="s">
        <v>6209</v>
      </c>
      <c r="AA7629" s="1">
        <f t="shared" si="790"/>
        <v>46094</v>
      </c>
      <c r="AB7629" s="2">
        <f t="shared" si="791"/>
        <v>3</v>
      </c>
      <c r="AC7629" s="2">
        <f t="shared" si="792"/>
        <v>2026</v>
      </c>
      <c r="AD7629" s="2" t="str">
        <f>IFERROR(VLOOKUP(A7629,'Aux Área'!$A$4:$B$123,2,0),"-")</f>
        <v>TI</v>
      </c>
    </row>
    <row r="7630" spans="1:30" x14ac:dyDescent="0.3">
      <c r="A7630" t="s">
        <v>2282</v>
      </c>
      <c r="B7630" t="s">
        <v>4679</v>
      </c>
      <c r="C7630" t="s">
        <v>11839</v>
      </c>
      <c r="D7630" t="s">
        <v>3162</v>
      </c>
      <c r="E7630" t="s">
        <v>3163</v>
      </c>
      <c r="F7630" t="s">
        <v>2285</v>
      </c>
      <c r="G7630" t="s">
        <v>1135</v>
      </c>
      <c r="H7630" t="s">
        <v>2275</v>
      </c>
      <c r="I7630" t="s">
        <v>1497</v>
      </c>
      <c r="J7630" t="s">
        <v>165</v>
      </c>
      <c r="K7630" t="s">
        <v>166</v>
      </c>
      <c r="L7630" t="s">
        <v>167</v>
      </c>
      <c r="M7630" t="s">
        <v>38</v>
      </c>
      <c r="N7630" t="s">
        <v>39</v>
      </c>
      <c r="O7630" s="23">
        <v>433</v>
      </c>
      <c r="P7630" s="9">
        <v>9.42</v>
      </c>
      <c r="Q7630" t="s">
        <v>40</v>
      </c>
      <c r="R7630">
        <v>111337</v>
      </c>
      <c r="S7630" s="9">
        <v>45.99</v>
      </c>
      <c r="T7630" s="26">
        <v>4.99</v>
      </c>
      <c r="U7630" s="8">
        <v>229.5</v>
      </c>
      <c r="V7630" t="s">
        <v>112</v>
      </c>
      <c r="W7630" t="s">
        <v>2276</v>
      </c>
      <c r="X7630" t="s">
        <v>42</v>
      </c>
      <c r="Y7630" t="s">
        <v>2277</v>
      </c>
      <c r="AA7630" s="1">
        <f t="shared" si="790"/>
        <v>46094</v>
      </c>
      <c r="AB7630" s="2">
        <f t="shared" si="791"/>
        <v>3</v>
      </c>
      <c r="AC7630" s="2">
        <f t="shared" si="792"/>
        <v>2026</v>
      </c>
      <c r="AD7630" s="2" t="str">
        <f>IFERROR(VLOOKUP(A7630,'Aux Área'!$A$4:$B$123,2,0),"-")</f>
        <v>INSPEÇÃO</v>
      </c>
    </row>
    <row r="7631" spans="1:30" x14ac:dyDescent="0.3">
      <c r="A7631" t="s">
        <v>2306</v>
      </c>
      <c r="B7631" t="s">
        <v>4613</v>
      </c>
      <c r="C7631" t="s">
        <v>11840</v>
      </c>
      <c r="D7631" t="s">
        <v>4386</v>
      </c>
      <c r="E7631" t="s">
        <v>4387</v>
      </c>
      <c r="F7631" t="s">
        <v>2309</v>
      </c>
      <c r="G7631" t="s">
        <v>1135</v>
      </c>
      <c r="H7631" t="s">
        <v>2275</v>
      </c>
      <c r="I7631" t="s">
        <v>1497</v>
      </c>
      <c r="J7631" t="s">
        <v>1665</v>
      </c>
      <c r="K7631" t="s">
        <v>1666</v>
      </c>
      <c r="L7631" t="s">
        <v>301</v>
      </c>
      <c r="M7631" t="s">
        <v>38</v>
      </c>
      <c r="N7631" t="s">
        <v>39</v>
      </c>
      <c r="O7631" s="23">
        <v>467</v>
      </c>
      <c r="P7631" s="9">
        <v>9.86</v>
      </c>
      <c r="Q7631" t="s">
        <v>40</v>
      </c>
      <c r="R7631">
        <v>128966</v>
      </c>
      <c r="S7631" s="9">
        <v>47.35</v>
      </c>
      <c r="T7631" s="26">
        <v>4.6900000000000004</v>
      </c>
      <c r="U7631" s="8">
        <v>222.07</v>
      </c>
      <c r="V7631" t="s">
        <v>11841</v>
      </c>
      <c r="W7631" t="s">
        <v>2276</v>
      </c>
      <c r="X7631" t="s">
        <v>42</v>
      </c>
      <c r="Y7631" t="s">
        <v>2277</v>
      </c>
      <c r="AA7631" s="1">
        <f t="shared" si="790"/>
        <v>46094</v>
      </c>
      <c r="AB7631" s="2">
        <f t="shared" si="791"/>
        <v>3</v>
      </c>
      <c r="AC7631" s="2">
        <f t="shared" si="792"/>
        <v>2026</v>
      </c>
      <c r="AD7631" s="2" t="str">
        <f>IFERROR(VLOOKUP(A7631,'Aux Área'!$A$4:$B$123,2,0),"-")</f>
        <v>INSPEÇÃO</v>
      </c>
    </row>
    <row r="7632" spans="1:30" x14ac:dyDescent="0.3">
      <c r="A7632" t="s">
        <v>58</v>
      </c>
      <c r="B7632" t="s">
        <v>250</v>
      </c>
      <c r="C7632" t="s">
        <v>11842</v>
      </c>
      <c r="D7632" t="s">
        <v>87</v>
      </c>
      <c r="E7632" t="s">
        <v>88</v>
      </c>
      <c r="F7632" t="s">
        <v>59</v>
      </c>
      <c r="G7632" t="s">
        <v>35</v>
      </c>
      <c r="H7632" t="s">
        <v>36</v>
      </c>
      <c r="I7632" t="s">
        <v>37</v>
      </c>
      <c r="J7632" t="s">
        <v>188</v>
      </c>
      <c r="K7632" t="s">
        <v>189</v>
      </c>
      <c r="L7632" t="s">
        <v>190</v>
      </c>
      <c r="M7632" t="s">
        <v>38</v>
      </c>
      <c r="N7632" t="s">
        <v>39</v>
      </c>
      <c r="O7632" s="23">
        <v>285</v>
      </c>
      <c r="P7632" s="9">
        <v>8.42</v>
      </c>
      <c r="Q7632" t="s">
        <v>40</v>
      </c>
      <c r="R7632">
        <v>85916</v>
      </c>
      <c r="S7632" s="9">
        <v>33.840000000000003</v>
      </c>
      <c r="T7632" s="26">
        <v>4.99</v>
      </c>
      <c r="U7632" s="8">
        <v>168.86</v>
      </c>
      <c r="V7632" t="s">
        <v>41</v>
      </c>
      <c r="W7632" t="s">
        <v>2007</v>
      </c>
      <c r="X7632" t="s">
        <v>42</v>
      </c>
      <c r="Y7632" t="s">
        <v>1740</v>
      </c>
      <c r="AA7632" s="1">
        <f t="shared" si="790"/>
        <v>46094</v>
      </c>
      <c r="AB7632" s="2">
        <f t="shared" si="791"/>
        <v>3</v>
      </c>
      <c r="AC7632" s="2">
        <f t="shared" si="792"/>
        <v>2026</v>
      </c>
      <c r="AD7632" s="2" t="str">
        <f>IFERROR(VLOOKUP(A7632,'Aux Área'!$A$4:$B$123,2,0),"-")</f>
        <v>CONSERVA</v>
      </c>
    </row>
    <row r="7633" spans="1:30" x14ac:dyDescent="0.3">
      <c r="A7633" t="s">
        <v>2208</v>
      </c>
      <c r="B7633" t="s">
        <v>2544</v>
      </c>
      <c r="C7633" t="s">
        <v>11843</v>
      </c>
      <c r="D7633" t="s">
        <v>10831</v>
      </c>
      <c r="E7633" t="s">
        <v>10832</v>
      </c>
      <c r="F7633" t="s">
        <v>2210</v>
      </c>
      <c r="G7633" t="s">
        <v>1135</v>
      </c>
      <c r="H7633" t="s">
        <v>2211</v>
      </c>
      <c r="I7633" t="s">
        <v>37</v>
      </c>
      <c r="J7633" t="s">
        <v>172</v>
      </c>
      <c r="K7633" t="s">
        <v>173</v>
      </c>
      <c r="L7633" t="s">
        <v>124</v>
      </c>
      <c r="M7633" t="s">
        <v>38</v>
      </c>
      <c r="N7633" t="s">
        <v>668</v>
      </c>
      <c r="O7633" s="23">
        <v>245</v>
      </c>
      <c r="P7633" s="9">
        <v>5.73</v>
      </c>
      <c r="Q7633" t="s">
        <v>40</v>
      </c>
      <c r="R7633">
        <v>13914</v>
      </c>
      <c r="S7633" s="9">
        <v>42.78</v>
      </c>
      <c r="T7633" s="26">
        <v>7.39</v>
      </c>
      <c r="U7633" s="8">
        <v>316.14</v>
      </c>
      <c r="V7633" t="s">
        <v>11844</v>
      </c>
      <c r="W7633" t="s">
        <v>2007</v>
      </c>
      <c r="X7633" t="s">
        <v>42</v>
      </c>
      <c r="Y7633" t="s">
        <v>1740</v>
      </c>
      <c r="AA7633" s="1">
        <f t="shared" si="790"/>
        <v>46094</v>
      </c>
      <c r="AB7633" s="2">
        <f t="shared" si="791"/>
        <v>3</v>
      </c>
      <c r="AC7633" s="2">
        <f t="shared" si="792"/>
        <v>2026</v>
      </c>
      <c r="AD7633" s="2" t="str">
        <f>IFERROR(VLOOKUP(A7633,'Aux Área'!$A$4:$B$123,2,0),"-")</f>
        <v>APH</v>
      </c>
    </row>
    <row r="7634" spans="1:30" x14ac:dyDescent="0.3">
      <c r="A7634" t="s">
        <v>5543</v>
      </c>
      <c r="B7634" t="s">
        <v>11845</v>
      </c>
      <c r="C7634" t="s">
        <v>11846</v>
      </c>
      <c r="D7634" t="s">
        <v>3246</v>
      </c>
      <c r="E7634" t="s">
        <v>3247</v>
      </c>
      <c r="F7634" t="s">
        <v>6207</v>
      </c>
      <c r="G7634" t="s">
        <v>1135</v>
      </c>
      <c r="H7634" t="s">
        <v>5545</v>
      </c>
      <c r="I7634" t="s">
        <v>839</v>
      </c>
      <c r="J7634" t="s">
        <v>172</v>
      </c>
      <c r="K7634" t="s">
        <v>173</v>
      </c>
      <c r="L7634" t="s">
        <v>124</v>
      </c>
      <c r="M7634" t="s">
        <v>38</v>
      </c>
      <c r="N7634" t="s">
        <v>39</v>
      </c>
      <c r="O7634" s="10">
        <v>287</v>
      </c>
      <c r="P7634" s="24">
        <v>7.61</v>
      </c>
      <c r="Q7634" t="s">
        <v>40</v>
      </c>
      <c r="R7634" s="2">
        <v>17754</v>
      </c>
      <c r="S7634" s="9">
        <v>37.729999999999997</v>
      </c>
      <c r="T7634" s="26">
        <v>4.59</v>
      </c>
      <c r="U7634" s="8">
        <v>173.18</v>
      </c>
      <c r="V7634" t="s">
        <v>11847</v>
      </c>
      <c r="W7634" t="s">
        <v>2276</v>
      </c>
      <c r="X7634" t="s">
        <v>42</v>
      </c>
      <c r="Y7634" t="s">
        <v>2277</v>
      </c>
      <c r="AA7634" s="1">
        <f t="shared" si="790"/>
        <v>46094</v>
      </c>
      <c r="AB7634" s="2">
        <f t="shared" si="791"/>
        <v>3</v>
      </c>
      <c r="AC7634" s="2">
        <f t="shared" si="792"/>
        <v>2026</v>
      </c>
      <c r="AD7634" s="2" t="str">
        <f>IFERROR(VLOOKUP(A7634,'Aux Área'!$A$4:$B$123,2,0),"-")</f>
        <v>INSPEÇÃO</v>
      </c>
    </row>
    <row r="7635" spans="1:30" x14ac:dyDescent="0.3">
      <c r="A7635" t="s">
        <v>2189</v>
      </c>
      <c r="B7635" t="s">
        <v>10781</v>
      </c>
      <c r="C7635" t="s">
        <v>11848</v>
      </c>
      <c r="D7635" t="s">
        <v>9696</v>
      </c>
      <c r="E7635" t="s">
        <v>9665</v>
      </c>
      <c r="F7635" t="s">
        <v>2192</v>
      </c>
      <c r="G7635" t="s">
        <v>1135</v>
      </c>
      <c r="H7635" t="s">
        <v>2185</v>
      </c>
      <c r="I7635" t="s">
        <v>2186</v>
      </c>
      <c r="J7635" t="s">
        <v>169</v>
      </c>
      <c r="K7635" t="s">
        <v>170</v>
      </c>
      <c r="L7635" t="s">
        <v>124</v>
      </c>
      <c r="M7635" t="s">
        <v>38</v>
      </c>
      <c r="N7635" t="s">
        <v>668</v>
      </c>
      <c r="O7635" s="23">
        <v>765</v>
      </c>
      <c r="P7635" s="9">
        <v>12.51</v>
      </c>
      <c r="Q7635" t="s">
        <v>40</v>
      </c>
      <c r="R7635">
        <v>42674</v>
      </c>
      <c r="S7635" s="9">
        <v>61.14</v>
      </c>
      <c r="T7635" s="26">
        <v>8.7899999999999991</v>
      </c>
      <c r="U7635" s="8">
        <v>537.41999999999996</v>
      </c>
      <c r="V7635" t="s">
        <v>112</v>
      </c>
      <c r="W7635" t="s">
        <v>2007</v>
      </c>
      <c r="X7635" t="s">
        <v>42</v>
      </c>
      <c r="Y7635" t="s">
        <v>2188</v>
      </c>
      <c r="AA7635" s="1">
        <f t="shared" si="790"/>
        <v>46094</v>
      </c>
      <c r="AB7635" s="2">
        <f t="shared" si="791"/>
        <v>3</v>
      </c>
      <c r="AC7635" s="2">
        <f t="shared" si="792"/>
        <v>2026</v>
      </c>
      <c r="AD7635" s="2" t="str">
        <f>IFERROR(VLOOKUP(A7635,'Aux Área'!$A$4:$B$123,2,0),"-")</f>
        <v>INSPEÇÃO</v>
      </c>
    </row>
    <row r="7636" spans="1:30" x14ac:dyDescent="0.3">
      <c r="A7636" t="s">
        <v>2347</v>
      </c>
      <c r="B7636" t="s">
        <v>2348</v>
      </c>
      <c r="C7636" t="s">
        <v>11849</v>
      </c>
      <c r="D7636" t="s">
        <v>4262</v>
      </c>
      <c r="E7636" t="s">
        <v>4263</v>
      </c>
      <c r="F7636" t="s">
        <v>2350</v>
      </c>
      <c r="G7636" t="s">
        <v>659</v>
      </c>
      <c r="H7636" t="s">
        <v>1996</v>
      </c>
      <c r="I7636" t="s">
        <v>1997</v>
      </c>
      <c r="J7636" t="s">
        <v>241</v>
      </c>
      <c r="K7636" t="s">
        <v>242</v>
      </c>
      <c r="L7636" t="s">
        <v>110</v>
      </c>
      <c r="M7636" t="s">
        <v>38</v>
      </c>
      <c r="N7636" t="s">
        <v>668</v>
      </c>
      <c r="O7636" s="23">
        <v>502</v>
      </c>
      <c r="P7636" s="9">
        <v>6.04</v>
      </c>
      <c r="Q7636" t="s">
        <v>40</v>
      </c>
      <c r="R7636">
        <v>35189</v>
      </c>
      <c r="S7636" s="9">
        <v>83.09</v>
      </c>
      <c r="T7636" s="26">
        <v>7.79</v>
      </c>
      <c r="U7636" s="8">
        <v>647.26</v>
      </c>
      <c r="V7636" t="s">
        <v>41</v>
      </c>
      <c r="W7636" t="s">
        <v>1985</v>
      </c>
      <c r="X7636" t="s">
        <v>42</v>
      </c>
      <c r="Y7636" t="s">
        <v>1986</v>
      </c>
      <c r="AA7636" s="1">
        <f t="shared" si="790"/>
        <v>46094</v>
      </c>
      <c r="AB7636" s="2">
        <f t="shared" si="791"/>
        <v>3</v>
      </c>
      <c r="AC7636" s="2">
        <f t="shared" si="792"/>
        <v>2026</v>
      </c>
      <c r="AD7636" s="2" t="str">
        <f>IFERROR(VLOOKUP(A7636,'Aux Área'!$A$4:$B$123,2,0),"-")</f>
        <v>PESADOS</v>
      </c>
    </row>
    <row r="7637" spans="1:30" x14ac:dyDescent="0.3">
      <c r="A7637" t="s">
        <v>2347</v>
      </c>
      <c r="C7637" t="s">
        <v>11849</v>
      </c>
      <c r="F7637" t="s">
        <v>2350</v>
      </c>
      <c r="K7637" t="s">
        <v>242</v>
      </c>
      <c r="N7637" t="s">
        <v>15690</v>
      </c>
      <c r="O7637" t="s">
        <v>15244</v>
      </c>
      <c r="P7637" s="9" t="s">
        <v>15244</v>
      </c>
      <c r="Q7637" t="s">
        <v>40</v>
      </c>
      <c r="R7637" t="s">
        <v>15244</v>
      </c>
      <c r="S7637">
        <v>8</v>
      </c>
      <c r="U7637" s="8">
        <v>39.119999999999997</v>
      </c>
      <c r="AA7637" s="1">
        <f t="shared" si="790"/>
        <v>46094</v>
      </c>
      <c r="AB7637" s="2">
        <f t="shared" si="791"/>
        <v>3</v>
      </c>
      <c r="AC7637" s="2">
        <f t="shared" si="792"/>
        <v>2026</v>
      </c>
      <c r="AD7637" s="2" t="str">
        <f>IFERROR(VLOOKUP(A7637,'Aux Área'!$A$4:$B$123,2,0),"-")</f>
        <v>PESADOS</v>
      </c>
    </row>
    <row r="7638" spans="1:30" x14ac:dyDescent="0.3">
      <c r="A7638" t="s">
        <v>76</v>
      </c>
      <c r="B7638" t="s">
        <v>380</v>
      </c>
      <c r="C7638" t="s">
        <v>11850</v>
      </c>
      <c r="D7638" t="s">
        <v>382</v>
      </c>
      <c r="E7638" t="s">
        <v>383</v>
      </c>
      <c r="F7638" t="s">
        <v>77</v>
      </c>
      <c r="G7638" t="s">
        <v>35</v>
      </c>
      <c r="H7638" t="s">
        <v>36</v>
      </c>
      <c r="I7638" t="s">
        <v>37</v>
      </c>
      <c r="J7638" t="s">
        <v>1268</v>
      </c>
      <c r="K7638" t="s">
        <v>1269</v>
      </c>
      <c r="L7638" t="s">
        <v>84</v>
      </c>
      <c r="M7638" t="s">
        <v>38</v>
      </c>
      <c r="N7638" t="s">
        <v>39</v>
      </c>
      <c r="O7638" s="23">
        <v>394</v>
      </c>
      <c r="P7638" s="9">
        <v>9.76</v>
      </c>
      <c r="Q7638" t="s">
        <v>40</v>
      </c>
      <c r="R7638">
        <v>61892</v>
      </c>
      <c r="S7638" s="9">
        <v>40.380000000000003</v>
      </c>
      <c r="T7638" s="26">
        <v>3.97</v>
      </c>
      <c r="U7638" s="8">
        <v>160.30000000000001</v>
      </c>
      <c r="V7638" t="s">
        <v>41</v>
      </c>
      <c r="W7638" t="s">
        <v>2007</v>
      </c>
      <c r="X7638" t="s">
        <v>42</v>
      </c>
      <c r="Y7638" t="s">
        <v>1740</v>
      </c>
      <c r="AA7638" s="1">
        <f t="shared" si="790"/>
        <v>46094</v>
      </c>
      <c r="AB7638" s="2">
        <f t="shared" si="791"/>
        <v>3</v>
      </c>
      <c r="AC7638" s="2">
        <f t="shared" si="792"/>
        <v>2026</v>
      </c>
      <c r="AD7638" s="2" t="str">
        <f>IFERROR(VLOOKUP(A7638,'Aux Área'!$A$4:$B$123,2,0),"-")</f>
        <v>QSMS</v>
      </c>
    </row>
    <row r="7639" spans="1:30" x14ac:dyDescent="0.3">
      <c r="A7639" t="s">
        <v>3092</v>
      </c>
      <c r="B7639" t="s">
        <v>4774</v>
      </c>
      <c r="C7639" t="s">
        <v>11851</v>
      </c>
      <c r="D7639" t="s">
        <v>3135</v>
      </c>
      <c r="E7639" t="s">
        <v>3136</v>
      </c>
      <c r="F7639" t="s">
        <v>3594</v>
      </c>
      <c r="G7639" t="s">
        <v>1135</v>
      </c>
      <c r="H7639" t="s">
        <v>2275</v>
      </c>
      <c r="I7639" t="s">
        <v>1497</v>
      </c>
      <c r="J7639" t="s">
        <v>188</v>
      </c>
      <c r="K7639" t="s">
        <v>189</v>
      </c>
      <c r="L7639" t="s">
        <v>190</v>
      </c>
      <c r="M7639" t="s">
        <v>38</v>
      </c>
      <c r="N7639" t="s">
        <v>39</v>
      </c>
      <c r="O7639" s="23">
        <v>391</v>
      </c>
      <c r="P7639" s="9">
        <v>9.9600000000000009</v>
      </c>
      <c r="Q7639" t="s">
        <v>40</v>
      </c>
      <c r="R7639">
        <v>111683</v>
      </c>
      <c r="S7639" s="9">
        <v>39.26</v>
      </c>
      <c r="T7639" s="26">
        <v>4.99</v>
      </c>
      <c r="U7639" s="8">
        <v>195.91</v>
      </c>
      <c r="V7639" t="s">
        <v>41</v>
      </c>
      <c r="W7639" t="s">
        <v>2276</v>
      </c>
      <c r="X7639" t="s">
        <v>42</v>
      </c>
      <c r="Y7639" t="s">
        <v>2277</v>
      </c>
      <c r="AA7639" s="1">
        <f t="shared" si="790"/>
        <v>46094</v>
      </c>
      <c r="AB7639" s="2">
        <f t="shared" si="791"/>
        <v>3</v>
      </c>
      <c r="AC7639" s="2">
        <f t="shared" si="792"/>
        <v>2026</v>
      </c>
      <c r="AD7639" s="2" t="str">
        <f>IFERROR(VLOOKUP(A7639,'Aux Área'!$A$4:$B$123,2,0),"-")</f>
        <v>INSPEÇÃO</v>
      </c>
    </row>
    <row r="7640" spans="1:30" x14ac:dyDescent="0.3">
      <c r="A7640" t="s">
        <v>9674</v>
      </c>
      <c r="B7640" t="s">
        <v>10327</v>
      </c>
      <c r="C7640" t="s">
        <v>11852</v>
      </c>
      <c r="D7640" t="s">
        <v>10329</v>
      </c>
      <c r="E7640" t="s">
        <v>9675</v>
      </c>
      <c r="F7640" t="s">
        <v>15506</v>
      </c>
      <c r="G7640" t="s">
        <v>1300</v>
      </c>
      <c r="H7640" t="s">
        <v>9676</v>
      </c>
      <c r="I7640" t="s">
        <v>37</v>
      </c>
      <c r="J7640" t="s">
        <v>89</v>
      </c>
      <c r="K7640" t="s">
        <v>90</v>
      </c>
      <c r="L7640" t="s">
        <v>91</v>
      </c>
      <c r="M7640" t="s">
        <v>38</v>
      </c>
      <c r="N7640" t="s">
        <v>39</v>
      </c>
      <c r="O7640" s="23">
        <v>422</v>
      </c>
      <c r="P7640" s="9">
        <v>9.3800000000000008</v>
      </c>
      <c r="Q7640" t="s">
        <v>40</v>
      </c>
      <c r="R7640">
        <v>50162</v>
      </c>
      <c r="S7640" s="9">
        <v>44.99</v>
      </c>
      <c r="T7640" s="26">
        <v>4.8899999999999997</v>
      </c>
      <c r="U7640" s="8">
        <v>220</v>
      </c>
      <c r="V7640" t="s">
        <v>11853</v>
      </c>
      <c r="W7640" t="s">
        <v>2007</v>
      </c>
      <c r="X7640" t="s">
        <v>42</v>
      </c>
      <c r="Y7640" t="s">
        <v>6209</v>
      </c>
      <c r="AA7640" s="1">
        <f t="shared" si="790"/>
        <v>46094</v>
      </c>
      <c r="AB7640" s="2">
        <f t="shared" si="791"/>
        <v>3</v>
      </c>
      <c r="AC7640" s="2">
        <f t="shared" si="792"/>
        <v>2026</v>
      </c>
      <c r="AD7640" s="2" t="str">
        <f>IFERROR(VLOOKUP(A7640,'Aux Área'!$A$4:$B$123,2,0),"-")</f>
        <v>TI</v>
      </c>
    </row>
    <row r="7641" spans="1:30" x14ac:dyDescent="0.3">
      <c r="A7641" t="s">
        <v>2643</v>
      </c>
      <c r="B7641" t="s">
        <v>2307</v>
      </c>
      <c r="C7641" t="s">
        <v>11854</v>
      </c>
      <c r="D7641" t="s">
        <v>4988</v>
      </c>
      <c r="E7641" t="s">
        <v>4989</v>
      </c>
      <c r="F7641" t="s">
        <v>2646</v>
      </c>
      <c r="G7641" t="s">
        <v>1300</v>
      </c>
      <c r="H7641" t="s">
        <v>1301</v>
      </c>
      <c r="I7641" t="s">
        <v>37</v>
      </c>
      <c r="J7641" t="s">
        <v>370</v>
      </c>
      <c r="K7641" t="s">
        <v>371</v>
      </c>
      <c r="L7641" t="s">
        <v>124</v>
      </c>
      <c r="M7641" t="s">
        <v>38</v>
      </c>
      <c r="N7641" t="s">
        <v>39</v>
      </c>
      <c r="O7641" s="23">
        <v>413</v>
      </c>
      <c r="P7641" s="9">
        <v>8.7899999999999991</v>
      </c>
      <c r="Q7641" t="s">
        <v>40</v>
      </c>
      <c r="R7641">
        <v>125741</v>
      </c>
      <c r="S7641" s="9">
        <v>46.97</v>
      </c>
      <c r="T7641" s="26">
        <v>4.9909999999999997</v>
      </c>
      <c r="U7641" s="8">
        <v>234.41</v>
      </c>
      <c r="V7641" t="s">
        <v>11855</v>
      </c>
      <c r="W7641" t="s">
        <v>2276</v>
      </c>
      <c r="X7641" t="s">
        <v>42</v>
      </c>
      <c r="Y7641" t="s">
        <v>2277</v>
      </c>
      <c r="AA7641" s="1">
        <f t="shared" si="790"/>
        <v>46094</v>
      </c>
      <c r="AB7641" s="2">
        <f t="shared" si="791"/>
        <v>3</v>
      </c>
      <c r="AC7641" s="2">
        <f t="shared" si="792"/>
        <v>2026</v>
      </c>
      <c r="AD7641" s="2" t="str">
        <f>IFERROR(VLOOKUP(A7641,'Aux Área'!$A$4:$B$123,2,0),"-")</f>
        <v>INSPEÇÃO</v>
      </c>
    </row>
    <row r="7642" spans="1:30" x14ac:dyDescent="0.3">
      <c r="A7642" t="s">
        <v>2638</v>
      </c>
      <c r="B7642" t="s">
        <v>4593</v>
      </c>
      <c r="C7642" t="s">
        <v>11856</v>
      </c>
      <c r="D7642" t="s">
        <v>10306</v>
      </c>
      <c r="E7642" t="s">
        <v>9673</v>
      </c>
      <c r="F7642" t="s">
        <v>2641</v>
      </c>
      <c r="G7642" t="s">
        <v>1135</v>
      </c>
      <c r="H7642" t="s">
        <v>2275</v>
      </c>
      <c r="I7642" t="s">
        <v>1497</v>
      </c>
      <c r="J7642" t="s">
        <v>275</v>
      </c>
      <c r="K7642" t="s">
        <v>276</v>
      </c>
      <c r="L7642" t="s">
        <v>124</v>
      </c>
      <c r="M7642" t="s">
        <v>38</v>
      </c>
      <c r="N7642" t="s">
        <v>39</v>
      </c>
      <c r="O7642" s="23">
        <v>358</v>
      </c>
      <c r="P7642" s="9">
        <v>9</v>
      </c>
      <c r="Q7642" t="s">
        <v>40</v>
      </c>
      <c r="R7642">
        <v>119498</v>
      </c>
      <c r="S7642" s="9">
        <v>39.76</v>
      </c>
      <c r="T7642" s="26">
        <v>4.79</v>
      </c>
      <c r="U7642" s="8">
        <v>190.45</v>
      </c>
      <c r="V7642" t="s">
        <v>11857</v>
      </c>
      <c r="W7642" t="s">
        <v>2276</v>
      </c>
      <c r="X7642" t="s">
        <v>42</v>
      </c>
      <c r="Y7642" t="s">
        <v>2277</v>
      </c>
      <c r="AA7642" s="1">
        <f t="shared" si="790"/>
        <v>46094</v>
      </c>
      <c r="AB7642" s="2">
        <f t="shared" si="791"/>
        <v>3</v>
      </c>
      <c r="AC7642" s="2">
        <f t="shared" si="792"/>
        <v>2026</v>
      </c>
      <c r="AD7642" s="2" t="str">
        <f>IFERROR(VLOOKUP(A7642,'Aux Área'!$A$4:$B$123,2,0),"-")</f>
        <v>INSPEÇÃO</v>
      </c>
    </row>
    <row r="7643" spans="1:30" x14ac:dyDescent="0.3">
      <c r="A7643" t="s">
        <v>2282</v>
      </c>
      <c r="B7643" t="s">
        <v>4679</v>
      </c>
      <c r="C7643" t="s">
        <v>11858</v>
      </c>
      <c r="D7643" t="s">
        <v>3162</v>
      </c>
      <c r="E7643" t="s">
        <v>3163</v>
      </c>
      <c r="F7643" t="s">
        <v>2285</v>
      </c>
      <c r="G7643" t="s">
        <v>1135</v>
      </c>
      <c r="H7643" t="s">
        <v>2275</v>
      </c>
      <c r="I7643" t="s">
        <v>1497</v>
      </c>
      <c r="J7643" t="s">
        <v>165</v>
      </c>
      <c r="K7643" t="s">
        <v>166</v>
      </c>
      <c r="L7643" t="s">
        <v>167</v>
      </c>
      <c r="M7643" t="s">
        <v>38</v>
      </c>
      <c r="N7643" t="s">
        <v>39</v>
      </c>
      <c r="O7643" s="23">
        <v>123</v>
      </c>
      <c r="P7643" s="9">
        <v>8.49</v>
      </c>
      <c r="Q7643" t="s">
        <v>40</v>
      </c>
      <c r="R7643">
        <v>111460</v>
      </c>
      <c r="S7643" s="9">
        <v>14.49</v>
      </c>
      <c r="T7643" s="26">
        <v>4.99</v>
      </c>
      <c r="U7643" s="8">
        <v>72.31</v>
      </c>
      <c r="V7643" t="s">
        <v>112</v>
      </c>
      <c r="W7643" t="s">
        <v>2276</v>
      </c>
      <c r="X7643" t="s">
        <v>42</v>
      </c>
      <c r="Y7643" t="s">
        <v>2277</v>
      </c>
      <c r="AA7643" s="1">
        <f t="shared" si="790"/>
        <v>46094</v>
      </c>
      <c r="AB7643" s="2">
        <f t="shared" si="791"/>
        <v>3</v>
      </c>
      <c r="AC7643" s="2">
        <f t="shared" si="792"/>
        <v>2026</v>
      </c>
      <c r="AD7643" s="2" t="str">
        <f>IFERROR(VLOOKUP(A7643,'Aux Área'!$A$4:$B$123,2,0),"-")</f>
        <v>INSPEÇÃO</v>
      </c>
    </row>
    <row r="7644" spans="1:30" x14ac:dyDescent="0.3">
      <c r="A7644" t="s">
        <v>2632</v>
      </c>
      <c r="B7644" t="s">
        <v>11859</v>
      </c>
      <c r="C7644" t="s">
        <v>11860</v>
      </c>
      <c r="D7644" t="s">
        <v>8713</v>
      </c>
      <c r="E7644" t="s">
        <v>8714</v>
      </c>
      <c r="F7644" t="s">
        <v>3712</v>
      </c>
      <c r="G7644" t="s">
        <v>1300</v>
      </c>
      <c r="H7644" t="s">
        <v>2635</v>
      </c>
      <c r="I7644" t="s">
        <v>37</v>
      </c>
      <c r="J7644" t="s">
        <v>231</v>
      </c>
      <c r="K7644" t="s">
        <v>232</v>
      </c>
      <c r="L7644" t="s">
        <v>217</v>
      </c>
      <c r="M7644" t="s">
        <v>38</v>
      </c>
      <c r="N7644" t="s">
        <v>39</v>
      </c>
      <c r="O7644" s="23">
        <v>286</v>
      </c>
      <c r="P7644" s="9">
        <v>6.23</v>
      </c>
      <c r="Q7644" t="s">
        <v>40</v>
      </c>
      <c r="R7644">
        <v>13608</v>
      </c>
      <c r="S7644" s="9">
        <v>45.93</v>
      </c>
      <c r="T7644" s="26">
        <v>4.8600000000000003</v>
      </c>
      <c r="U7644" s="8">
        <v>223.23</v>
      </c>
      <c r="V7644" t="s">
        <v>11861</v>
      </c>
      <c r="W7644" t="s">
        <v>2007</v>
      </c>
      <c r="X7644" t="s">
        <v>42</v>
      </c>
      <c r="Y7644" t="s">
        <v>1740</v>
      </c>
      <c r="AA7644" s="1">
        <f t="shared" si="790"/>
        <v>46094</v>
      </c>
      <c r="AB7644" s="2">
        <f t="shared" si="791"/>
        <v>3</v>
      </c>
      <c r="AC7644" s="2">
        <f t="shared" si="792"/>
        <v>2026</v>
      </c>
      <c r="AD7644" s="2" t="str">
        <f>IFERROR(VLOOKUP(A7644,'Aux Área'!$A$4:$B$123,2,0),"-")</f>
        <v>TI</v>
      </c>
    </row>
    <row r="7645" spans="1:30" x14ac:dyDescent="0.3">
      <c r="A7645" t="s">
        <v>2278</v>
      </c>
      <c r="B7645" t="s">
        <v>4664</v>
      </c>
      <c r="C7645" t="s">
        <v>11862</v>
      </c>
      <c r="D7645" t="s">
        <v>6708</v>
      </c>
      <c r="E7645" t="s">
        <v>6709</v>
      </c>
      <c r="F7645" t="s">
        <v>2281</v>
      </c>
      <c r="G7645" t="s">
        <v>1135</v>
      </c>
      <c r="H7645" t="s">
        <v>2275</v>
      </c>
      <c r="I7645" t="s">
        <v>1497</v>
      </c>
      <c r="J7645" t="s">
        <v>11506</v>
      </c>
      <c r="K7645" t="s">
        <v>11507</v>
      </c>
      <c r="L7645" t="s">
        <v>84</v>
      </c>
      <c r="M7645" t="s">
        <v>38</v>
      </c>
      <c r="N7645" t="s">
        <v>39</v>
      </c>
      <c r="O7645" s="23">
        <v>434</v>
      </c>
      <c r="P7645" s="9">
        <v>9.02</v>
      </c>
      <c r="Q7645" t="s">
        <v>40</v>
      </c>
      <c r="R7645">
        <v>133100</v>
      </c>
      <c r="S7645" s="9">
        <v>48.1</v>
      </c>
      <c r="T7645" s="26">
        <v>4.99</v>
      </c>
      <c r="U7645" s="8">
        <v>240.02</v>
      </c>
      <c r="V7645" t="s">
        <v>41</v>
      </c>
      <c r="W7645" t="s">
        <v>2276</v>
      </c>
      <c r="X7645" t="s">
        <v>42</v>
      </c>
      <c r="Y7645" t="s">
        <v>2277</v>
      </c>
      <c r="AA7645" s="1">
        <f t="shared" si="790"/>
        <v>46094</v>
      </c>
      <c r="AB7645" s="2">
        <f t="shared" si="791"/>
        <v>3</v>
      </c>
      <c r="AC7645" s="2">
        <f t="shared" si="792"/>
        <v>2026</v>
      </c>
      <c r="AD7645" s="2" t="str">
        <f>IFERROR(VLOOKUP(A7645,'Aux Área'!$A$4:$B$123,2,0),"-")</f>
        <v>INSPEÇÃO</v>
      </c>
    </row>
    <row r="7646" spans="1:30" x14ac:dyDescent="0.3">
      <c r="A7646" t="s">
        <v>2547</v>
      </c>
      <c r="B7646" t="s">
        <v>2548</v>
      </c>
      <c r="C7646" t="s">
        <v>11863</v>
      </c>
      <c r="D7646" t="s">
        <v>10631</v>
      </c>
      <c r="E7646" t="s">
        <v>10632</v>
      </c>
      <c r="F7646" t="s">
        <v>2550</v>
      </c>
      <c r="G7646" t="s">
        <v>659</v>
      </c>
      <c r="H7646" t="s">
        <v>2215</v>
      </c>
      <c r="I7646" t="s">
        <v>667</v>
      </c>
      <c r="J7646" t="s">
        <v>165</v>
      </c>
      <c r="K7646" t="s">
        <v>166</v>
      </c>
      <c r="L7646" t="s">
        <v>167</v>
      </c>
      <c r="M7646" t="s">
        <v>38</v>
      </c>
      <c r="N7646" t="s">
        <v>668</v>
      </c>
      <c r="O7646" s="23">
        <v>271</v>
      </c>
      <c r="P7646" s="9">
        <v>6.7</v>
      </c>
      <c r="Q7646" t="s">
        <v>40</v>
      </c>
      <c r="R7646">
        <v>17140</v>
      </c>
      <c r="S7646" s="9">
        <v>40.47</v>
      </c>
      <c r="T7646" s="26">
        <v>7.851</v>
      </c>
      <c r="U7646" s="8">
        <v>317.73</v>
      </c>
      <c r="V7646" t="s">
        <v>112</v>
      </c>
      <c r="W7646" t="s">
        <v>2007</v>
      </c>
      <c r="X7646" t="s">
        <v>42</v>
      </c>
      <c r="Y7646" t="s">
        <v>1740</v>
      </c>
      <c r="AA7646" s="1">
        <f t="shared" si="790"/>
        <v>46094</v>
      </c>
      <c r="AB7646" s="2">
        <f t="shared" si="791"/>
        <v>3</v>
      </c>
      <c r="AC7646" s="2">
        <f t="shared" si="792"/>
        <v>2026</v>
      </c>
      <c r="AD7646" s="2" t="str">
        <f>IFERROR(VLOOKUP(A7646,'Aux Área'!$A$4:$B$123,2,0),"-")</f>
        <v>APH</v>
      </c>
    </row>
    <row r="7647" spans="1:30" x14ac:dyDescent="0.3">
      <c r="A7647" t="s">
        <v>2314</v>
      </c>
      <c r="B7647" t="s">
        <v>4624</v>
      </c>
      <c r="C7647" t="s">
        <v>11864</v>
      </c>
      <c r="D7647" t="s">
        <v>3410</v>
      </c>
      <c r="E7647" t="s">
        <v>3411</v>
      </c>
      <c r="F7647" t="s">
        <v>2317</v>
      </c>
      <c r="G7647" t="s">
        <v>1300</v>
      </c>
      <c r="H7647" t="s">
        <v>1301</v>
      </c>
      <c r="I7647" t="s">
        <v>37</v>
      </c>
      <c r="J7647" t="s">
        <v>231</v>
      </c>
      <c r="K7647" t="s">
        <v>232</v>
      </c>
      <c r="L7647" t="s">
        <v>217</v>
      </c>
      <c r="M7647" t="s">
        <v>38</v>
      </c>
      <c r="N7647" t="s">
        <v>39</v>
      </c>
      <c r="O7647" s="23">
        <v>361</v>
      </c>
      <c r="P7647" s="9">
        <v>8.6999999999999993</v>
      </c>
      <c r="Q7647" t="s">
        <v>40</v>
      </c>
      <c r="R7647">
        <v>79154</v>
      </c>
      <c r="S7647" s="9">
        <v>41.48</v>
      </c>
      <c r="T7647" s="26">
        <v>4.8609999999999998</v>
      </c>
      <c r="U7647" s="8">
        <v>201.63</v>
      </c>
      <c r="V7647" t="s">
        <v>11865</v>
      </c>
      <c r="W7647" t="s">
        <v>2276</v>
      </c>
      <c r="X7647" t="s">
        <v>42</v>
      </c>
      <c r="Y7647" t="s">
        <v>2277</v>
      </c>
      <c r="AA7647" s="1">
        <f t="shared" si="790"/>
        <v>46094</v>
      </c>
      <c r="AB7647" s="2">
        <f t="shared" si="791"/>
        <v>3</v>
      </c>
      <c r="AC7647" s="2">
        <f t="shared" si="792"/>
        <v>2026</v>
      </c>
      <c r="AD7647" s="2" t="str">
        <f>IFERROR(VLOOKUP(A7647,'Aux Área'!$A$4:$B$123,2,0),"-")</f>
        <v>INSPEÇÃO</v>
      </c>
    </row>
    <row r="7648" spans="1:30" x14ac:dyDescent="0.3">
      <c r="A7648" t="s">
        <v>5543</v>
      </c>
      <c r="B7648" t="s">
        <v>11845</v>
      </c>
      <c r="C7648" t="s">
        <v>11866</v>
      </c>
      <c r="D7648" t="s">
        <v>3197</v>
      </c>
      <c r="E7648" t="s">
        <v>3198</v>
      </c>
      <c r="F7648" t="s">
        <v>6207</v>
      </c>
      <c r="G7648" t="s">
        <v>1135</v>
      </c>
      <c r="H7648" t="s">
        <v>5545</v>
      </c>
      <c r="I7648" t="s">
        <v>839</v>
      </c>
      <c r="J7648" t="s">
        <v>356</v>
      </c>
      <c r="K7648" t="s">
        <v>357</v>
      </c>
      <c r="L7648" t="s">
        <v>124</v>
      </c>
      <c r="M7648" t="s">
        <v>38</v>
      </c>
      <c r="N7648" t="s">
        <v>39</v>
      </c>
      <c r="O7648" s="10">
        <v>245</v>
      </c>
      <c r="P7648" s="24">
        <v>8.0299999999999994</v>
      </c>
      <c r="Q7648" t="s">
        <v>40</v>
      </c>
      <c r="R7648" s="2">
        <v>17999</v>
      </c>
      <c r="S7648" s="9">
        <v>30.5</v>
      </c>
      <c r="T7648" s="26">
        <v>4.7910000000000004</v>
      </c>
      <c r="U7648" s="8">
        <v>146.13999999999999</v>
      </c>
      <c r="V7648" t="s">
        <v>11867</v>
      </c>
      <c r="W7648" t="s">
        <v>2276</v>
      </c>
      <c r="X7648" t="s">
        <v>42</v>
      </c>
      <c r="Y7648" t="s">
        <v>2277</v>
      </c>
      <c r="AA7648" s="1">
        <f t="shared" si="790"/>
        <v>46094</v>
      </c>
      <c r="AB7648" s="2">
        <f t="shared" si="791"/>
        <v>3</v>
      </c>
      <c r="AC7648" s="2">
        <f t="shared" si="792"/>
        <v>2026</v>
      </c>
      <c r="AD7648" s="2" t="str">
        <f>IFERROR(VLOOKUP(A7648,'Aux Área'!$A$4:$B$123,2,0),"-")</f>
        <v>INSPEÇÃO</v>
      </c>
    </row>
    <row r="7649" spans="1:30" x14ac:dyDescent="0.3">
      <c r="A7649" t="s">
        <v>2306</v>
      </c>
      <c r="B7649" t="s">
        <v>4613</v>
      </c>
      <c r="C7649" t="s">
        <v>11868</v>
      </c>
      <c r="D7649" t="s">
        <v>3212</v>
      </c>
      <c r="E7649" t="s">
        <v>3213</v>
      </c>
      <c r="F7649" t="s">
        <v>2309</v>
      </c>
      <c r="G7649" t="s">
        <v>1135</v>
      </c>
      <c r="H7649" t="s">
        <v>2275</v>
      </c>
      <c r="I7649" t="s">
        <v>1497</v>
      </c>
      <c r="J7649" t="s">
        <v>1665</v>
      </c>
      <c r="K7649" t="s">
        <v>1666</v>
      </c>
      <c r="L7649" t="s">
        <v>301</v>
      </c>
      <c r="M7649" t="s">
        <v>38</v>
      </c>
      <c r="N7649" t="s">
        <v>39</v>
      </c>
      <c r="O7649" s="23">
        <v>421</v>
      </c>
      <c r="P7649" s="9">
        <v>10.56</v>
      </c>
      <c r="Q7649" t="s">
        <v>40</v>
      </c>
      <c r="R7649">
        <v>129387</v>
      </c>
      <c r="S7649" s="9">
        <v>39.86</v>
      </c>
      <c r="T7649" s="26">
        <v>4.6900000000000004</v>
      </c>
      <c r="U7649" s="8">
        <v>186.94</v>
      </c>
      <c r="V7649" t="s">
        <v>11869</v>
      </c>
      <c r="W7649" t="s">
        <v>2276</v>
      </c>
      <c r="X7649" t="s">
        <v>42</v>
      </c>
      <c r="Y7649" t="s">
        <v>2277</v>
      </c>
      <c r="AA7649" s="1">
        <f t="shared" si="790"/>
        <v>46094</v>
      </c>
      <c r="AB7649" s="2">
        <f t="shared" si="791"/>
        <v>3</v>
      </c>
      <c r="AC7649" s="2">
        <f t="shared" si="792"/>
        <v>2026</v>
      </c>
      <c r="AD7649" s="2" t="str">
        <f>IFERROR(VLOOKUP(A7649,'Aux Área'!$A$4:$B$123,2,0),"-")</f>
        <v>INSPEÇÃO</v>
      </c>
    </row>
    <row r="7650" spans="1:30" x14ac:dyDescent="0.3">
      <c r="A7650" t="s">
        <v>2181</v>
      </c>
      <c r="B7650" t="s">
        <v>4595</v>
      </c>
      <c r="C7650" t="s">
        <v>11870</v>
      </c>
      <c r="D7650" t="s">
        <v>3303</v>
      </c>
      <c r="E7650" t="s">
        <v>3304</v>
      </c>
      <c r="F7650" t="s">
        <v>2184</v>
      </c>
      <c r="G7650" t="s">
        <v>1135</v>
      </c>
      <c r="H7650" t="s">
        <v>2185</v>
      </c>
      <c r="I7650" t="s">
        <v>2186</v>
      </c>
      <c r="J7650" t="s">
        <v>1122</v>
      </c>
      <c r="K7650" t="s">
        <v>1123</v>
      </c>
      <c r="L7650" t="s">
        <v>110</v>
      </c>
      <c r="M7650" t="s">
        <v>38</v>
      </c>
      <c r="N7650" t="s">
        <v>668</v>
      </c>
      <c r="O7650" s="23">
        <v>804</v>
      </c>
      <c r="P7650" s="9">
        <v>13.61</v>
      </c>
      <c r="Q7650" t="s">
        <v>40</v>
      </c>
      <c r="R7650">
        <v>141397</v>
      </c>
      <c r="S7650" s="9">
        <v>59.09</v>
      </c>
      <c r="T7650" s="26">
        <v>7.99</v>
      </c>
      <c r="U7650" s="8">
        <v>472.12</v>
      </c>
      <c r="V7650" t="s">
        <v>41</v>
      </c>
      <c r="W7650" t="s">
        <v>2007</v>
      </c>
      <c r="X7650" t="s">
        <v>42</v>
      </c>
      <c r="Y7650" t="s">
        <v>2188</v>
      </c>
      <c r="AA7650" s="1">
        <f t="shared" si="790"/>
        <v>46095</v>
      </c>
      <c r="AB7650" s="2">
        <f t="shared" si="791"/>
        <v>3</v>
      </c>
      <c r="AC7650" s="2">
        <f t="shared" si="792"/>
        <v>2026</v>
      </c>
      <c r="AD7650" s="2" t="str">
        <f>IFERROR(VLOOKUP(A7650,'Aux Área'!$A$4:$B$123,2,0),"-")</f>
        <v>INSPEÇÃO</v>
      </c>
    </row>
    <row r="7651" spans="1:30" x14ac:dyDescent="0.3">
      <c r="A7651" t="s">
        <v>2189</v>
      </c>
      <c r="B7651" t="s">
        <v>10781</v>
      </c>
      <c r="C7651" t="s">
        <v>11871</v>
      </c>
      <c r="D7651" t="s">
        <v>5015</v>
      </c>
      <c r="E7651" t="s">
        <v>5016</v>
      </c>
      <c r="F7651" t="s">
        <v>2192</v>
      </c>
      <c r="G7651" t="s">
        <v>1135</v>
      </c>
      <c r="H7651" t="s">
        <v>2185</v>
      </c>
      <c r="I7651" t="s">
        <v>2186</v>
      </c>
      <c r="J7651" t="s">
        <v>219</v>
      </c>
      <c r="K7651" t="s">
        <v>177</v>
      </c>
      <c r="L7651" t="s">
        <v>177</v>
      </c>
      <c r="M7651" t="s">
        <v>38</v>
      </c>
      <c r="N7651" t="s">
        <v>668</v>
      </c>
      <c r="O7651" s="23">
        <v>524</v>
      </c>
      <c r="P7651" s="9">
        <v>12.66</v>
      </c>
      <c r="Q7651" t="s">
        <v>40</v>
      </c>
      <c r="R7651">
        <v>43198</v>
      </c>
      <c r="S7651" s="9">
        <v>41.38</v>
      </c>
      <c r="T7651" s="26">
        <v>8.19</v>
      </c>
      <c r="U7651" s="8">
        <v>338.9</v>
      </c>
      <c r="V7651" t="s">
        <v>11872</v>
      </c>
      <c r="W7651" t="s">
        <v>2007</v>
      </c>
      <c r="X7651" t="s">
        <v>42</v>
      </c>
      <c r="Y7651" t="s">
        <v>2188</v>
      </c>
      <c r="AA7651" s="1">
        <f t="shared" si="790"/>
        <v>46095</v>
      </c>
      <c r="AB7651" s="2">
        <f t="shared" si="791"/>
        <v>3</v>
      </c>
      <c r="AC7651" s="2">
        <f t="shared" si="792"/>
        <v>2026</v>
      </c>
      <c r="AD7651" s="2" t="str">
        <f>IFERROR(VLOOKUP(A7651,'Aux Área'!$A$4:$B$123,2,0),"-")</f>
        <v>INSPEÇÃO</v>
      </c>
    </row>
    <row r="7652" spans="1:30" x14ac:dyDescent="0.3">
      <c r="A7652" t="s">
        <v>52</v>
      </c>
      <c r="B7652" t="s">
        <v>1449</v>
      </c>
      <c r="C7652" t="s">
        <v>11873</v>
      </c>
      <c r="D7652" t="s">
        <v>3197</v>
      </c>
      <c r="E7652" t="s">
        <v>3198</v>
      </c>
      <c r="F7652" t="s">
        <v>53</v>
      </c>
      <c r="G7652" t="s">
        <v>35</v>
      </c>
      <c r="H7652" t="s">
        <v>36</v>
      </c>
      <c r="I7652" t="s">
        <v>37</v>
      </c>
      <c r="J7652" t="s">
        <v>356</v>
      </c>
      <c r="K7652" t="s">
        <v>357</v>
      </c>
      <c r="L7652" t="s">
        <v>124</v>
      </c>
      <c r="M7652" t="s">
        <v>38</v>
      </c>
      <c r="N7652" t="s">
        <v>39</v>
      </c>
      <c r="O7652" s="23">
        <v>395</v>
      </c>
      <c r="P7652" s="9">
        <v>11.03</v>
      </c>
      <c r="Q7652" t="s">
        <v>40</v>
      </c>
      <c r="R7652">
        <v>75873</v>
      </c>
      <c r="S7652" s="9">
        <v>35.81</v>
      </c>
      <c r="T7652" s="26">
        <v>4.79</v>
      </c>
      <c r="U7652" s="8">
        <v>171.53</v>
      </c>
      <c r="V7652" t="s">
        <v>11874</v>
      </c>
      <c r="W7652" t="s">
        <v>2007</v>
      </c>
      <c r="X7652" t="s">
        <v>42</v>
      </c>
      <c r="Y7652" t="s">
        <v>1740</v>
      </c>
      <c r="AA7652" s="1">
        <f t="shared" si="790"/>
        <v>46095</v>
      </c>
      <c r="AB7652" s="2">
        <f t="shared" si="791"/>
        <v>3</v>
      </c>
      <c r="AC7652" s="2">
        <f t="shared" si="792"/>
        <v>2026</v>
      </c>
      <c r="AD7652" s="2" t="str">
        <f>IFERROR(VLOOKUP(A7652,'Aux Área'!$A$4:$B$123,2,0),"-")</f>
        <v>OPERAÇÃO</v>
      </c>
    </row>
    <row r="7653" spans="1:30" x14ac:dyDescent="0.3">
      <c r="A7653" t="s">
        <v>3092</v>
      </c>
      <c r="B7653" t="s">
        <v>4774</v>
      </c>
      <c r="C7653" t="s">
        <v>11875</v>
      </c>
      <c r="D7653" t="s">
        <v>9771</v>
      </c>
      <c r="E7653" t="s">
        <v>9666</v>
      </c>
      <c r="F7653" t="s">
        <v>3594</v>
      </c>
      <c r="G7653" t="s">
        <v>1135</v>
      </c>
      <c r="H7653" t="s">
        <v>2275</v>
      </c>
      <c r="I7653" t="s">
        <v>1497</v>
      </c>
      <c r="J7653" t="s">
        <v>275</v>
      </c>
      <c r="K7653" t="s">
        <v>276</v>
      </c>
      <c r="L7653" t="s">
        <v>124</v>
      </c>
      <c r="M7653" t="s">
        <v>38</v>
      </c>
      <c r="N7653" t="s">
        <v>39</v>
      </c>
      <c r="O7653" s="23">
        <v>429</v>
      </c>
      <c r="P7653" s="9">
        <v>11.11</v>
      </c>
      <c r="Q7653" t="s">
        <v>40</v>
      </c>
      <c r="R7653">
        <v>112112</v>
      </c>
      <c r="S7653" s="9">
        <v>38.619999999999997</v>
      </c>
      <c r="T7653" s="26">
        <v>4.79</v>
      </c>
      <c r="U7653" s="8">
        <v>184.99</v>
      </c>
      <c r="V7653" t="s">
        <v>11876</v>
      </c>
      <c r="W7653" t="s">
        <v>2276</v>
      </c>
      <c r="X7653" t="s">
        <v>42</v>
      </c>
      <c r="Y7653" t="s">
        <v>2277</v>
      </c>
      <c r="AA7653" s="1">
        <f t="shared" si="790"/>
        <v>46095</v>
      </c>
      <c r="AB7653" s="2">
        <f t="shared" si="791"/>
        <v>3</v>
      </c>
      <c r="AC7653" s="2">
        <f t="shared" si="792"/>
        <v>2026</v>
      </c>
      <c r="AD7653" s="2" t="str">
        <f>IFERROR(VLOOKUP(A7653,'Aux Área'!$A$4:$B$123,2,0),"-")</f>
        <v>INSPEÇÃO</v>
      </c>
    </row>
    <row r="7654" spans="1:30" x14ac:dyDescent="0.3">
      <c r="A7654" t="s">
        <v>2643</v>
      </c>
      <c r="B7654" t="s">
        <v>2307</v>
      </c>
      <c r="C7654" t="s">
        <v>11877</v>
      </c>
      <c r="D7654" t="s">
        <v>7196</v>
      </c>
      <c r="E7654" t="s">
        <v>7197</v>
      </c>
      <c r="F7654" t="s">
        <v>2646</v>
      </c>
      <c r="G7654" t="s">
        <v>1300</v>
      </c>
      <c r="H7654" t="s">
        <v>1301</v>
      </c>
      <c r="I7654" t="s">
        <v>37</v>
      </c>
      <c r="J7654" t="s">
        <v>122</v>
      </c>
      <c r="K7654" t="s">
        <v>123</v>
      </c>
      <c r="L7654" t="s">
        <v>124</v>
      </c>
      <c r="M7654" t="s">
        <v>38</v>
      </c>
      <c r="N7654" t="s">
        <v>39</v>
      </c>
      <c r="O7654" s="23">
        <v>415</v>
      </c>
      <c r="P7654" s="9">
        <v>10.33</v>
      </c>
      <c r="Q7654" t="s">
        <v>40</v>
      </c>
      <c r="R7654">
        <v>126156</v>
      </c>
      <c r="S7654" s="9">
        <v>40.18</v>
      </c>
      <c r="T7654" s="26">
        <v>4.8899999999999997</v>
      </c>
      <c r="U7654" s="8">
        <v>196.48</v>
      </c>
      <c r="V7654" t="s">
        <v>112</v>
      </c>
      <c r="W7654" t="s">
        <v>2276</v>
      </c>
      <c r="X7654" t="s">
        <v>42</v>
      </c>
      <c r="Y7654" t="s">
        <v>2277</v>
      </c>
      <c r="AA7654" s="1">
        <f t="shared" si="790"/>
        <v>46095</v>
      </c>
      <c r="AB7654" s="2">
        <f t="shared" si="791"/>
        <v>3</v>
      </c>
      <c r="AC7654" s="2">
        <f t="shared" si="792"/>
        <v>2026</v>
      </c>
      <c r="AD7654" s="2" t="str">
        <f>IFERROR(VLOOKUP(A7654,'Aux Área'!$A$4:$B$123,2,0),"-")</f>
        <v>INSPEÇÃO</v>
      </c>
    </row>
    <row r="7655" spans="1:30" x14ac:dyDescent="0.3">
      <c r="A7655" t="s">
        <v>2638</v>
      </c>
      <c r="B7655" t="s">
        <v>4593</v>
      </c>
      <c r="C7655" t="s">
        <v>11878</v>
      </c>
      <c r="D7655" t="s">
        <v>4358</v>
      </c>
      <c r="E7655" t="s">
        <v>4359</v>
      </c>
      <c r="F7655" t="s">
        <v>2641</v>
      </c>
      <c r="G7655" t="s">
        <v>1135</v>
      </c>
      <c r="H7655" t="s">
        <v>2275</v>
      </c>
      <c r="I7655" t="s">
        <v>1497</v>
      </c>
      <c r="J7655" t="s">
        <v>275</v>
      </c>
      <c r="K7655" t="s">
        <v>276</v>
      </c>
      <c r="L7655" t="s">
        <v>124</v>
      </c>
      <c r="M7655" t="s">
        <v>38</v>
      </c>
      <c r="N7655" t="s">
        <v>39</v>
      </c>
      <c r="O7655" s="23">
        <v>450</v>
      </c>
      <c r="P7655" s="9">
        <v>9.2799999999999994</v>
      </c>
      <c r="Q7655" t="s">
        <v>40</v>
      </c>
      <c r="R7655">
        <v>119948</v>
      </c>
      <c r="S7655" s="9">
        <v>48.47</v>
      </c>
      <c r="T7655" s="26">
        <v>4.79</v>
      </c>
      <c r="U7655" s="8">
        <v>232.17</v>
      </c>
      <c r="V7655" t="s">
        <v>11879</v>
      </c>
      <c r="W7655" t="s">
        <v>2276</v>
      </c>
      <c r="X7655" t="s">
        <v>42</v>
      </c>
      <c r="Y7655" t="s">
        <v>2277</v>
      </c>
      <c r="AA7655" s="1">
        <f t="shared" si="790"/>
        <v>46095</v>
      </c>
      <c r="AB7655" s="2">
        <f t="shared" si="791"/>
        <v>3</v>
      </c>
      <c r="AC7655" s="2">
        <f t="shared" si="792"/>
        <v>2026</v>
      </c>
      <c r="AD7655" s="2" t="str">
        <f>IFERROR(VLOOKUP(A7655,'Aux Área'!$A$4:$B$123,2,0),"-")</f>
        <v>INSPEÇÃO</v>
      </c>
    </row>
    <row r="7656" spans="1:30" x14ac:dyDescent="0.3">
      <c r="A7656" t="s">
        <v>5620</v>
      </c>
      <c r="B7656" t="s">
        <v>9277</v>
      </c>
      <c r="C7656" t="s">
        <v>11880</v>
      </c>
      <c r="D7656" t="s">
        <v>2160</v>
      </c>
      <c r="E7656" t="s">
        <v>2161</v>
      </c>
      <c r="F7656" t="s">
        <v>6208</v>
      </c>
      <c r="G7656" t="s">
        <v>1135</v>
      </c>
      <c r="H7656" t="s">
        <v>5545</v>
      </c>
      <c r="I7656" t="s">
        <v>839</v>
      </c>
      <c r="J7656" t="s">
        <v>370</v>
      </c>
      <c r="K7656" t="s">
        <v>371</v>
      </c>
      <c r="L7656" t="s">
        <v>124</v>
      </c>
      <c r="M7656" t="s">
        <v>38</v>
      </c>
      <c r="N7656" t="s">
        <v>39</v>
      </c>
      <c r="O7656" s="23">
        <v>388</v>
      </c>
      <c r="P7656" s="9">
        <v>8.93</v>
      </c>
      <c r="Q7656" t="s">
        <v>40</v>
      </c>
      <c r="R7656">
        <v>33211</v>
      </c>
      <c r="S7656" s="9">
        <v>43.47</v>
      </c>
      <c r="T7656" s="26">
        <v>4.99</v>
      </c>
      <c r="U7656" s="8">
        <v>216.92</v>
      </c>
      <c r="V7656" t="s">
        <v>11881</v>
      </c>
      <c r="W7656" t="s">
        <v>2276</v>
      </c>
      <c r="X7656" t="s">
        <v>42</v>
      </c>
      <c r="Y7656" t="s">
        <v>2277</v>
      </c>
      <c r="AA7656" s="1">
        <f t="shared" si="790"/>
        <v>46095</v>
      </c>
      <c r="AB7656" s="2">
        <f t="shared" si="791"/>
        <v>3</v>
      </c>
      <c r="AC7656" s="2">
        <f t="shared" si="792"/>
        <v>2026</v>
      </c>
      <c r="AD7656" s="2" t="str">
        <f>IFERROR(VLOOKUP(A7656,'Aux Área'!$A$4:$B$123,2,0),"-")</f>
        <v>INSPEÇÃO</v>
      </c>
    </row>
    <row r="7657" spans="1:30" x14ac:dyDescent="0.3">
      <c r="A7657" t="s">
        <v>5543</v>
      </c>
      <c r="B7657" t="s">
        <v>11845</v>
      </c>
      <c r="C7657" t="s">
        <v>11882</v>
      </c>
      <c r="D7657" t="s">
        <v>3149</v>
      </c>
      <c r="E7657" t="s">
        <v>3150</v>
      </c>
      <c r="F7657" t="s">
        <v>6207</v>
      </c>
      <c r="G7657" t="s">
        <v>1135</v>
      </c>
      <c r="H7657" t="s">
        <v>5545</v>
      </c>
      <c r="I7657" t="s">
        <v>839</v>
      </c>
      <c r="J7657" t="s">
        <v>370</v>
      </c>
      <c r="K7657" t="s">
        <v>371</v>
      </c>
      <c r="L7657" t="s">
        <v>124</v>
      </c>
      <c r="M7657" t="s">
        <v>38</v>
      </c>
      <c r="N7657" t="s">
        <v>39</v>
      </c>
      <c r="O7657" s="10">
        <v>224</v>
      </c>
      <c r="P7657" s="24">
        <v>7.72</v>
      </c>
      <c r="Q7657" t="s">
        <v>40</v>
      </c>
      <c r="R7657">
        <v>18223</v>
      </c>
      <c r="S7657" s="9">
        <v>29.01</v>
      </c>
      <c r="T7657" s="26">
        <v>4.9909999999999997</v>
      </c>
      <c r="U7657" s="8">
        <v>144.78</v>
      </c>
      <c r="V7657" t="s">
        <v>11883</v>
      </c>
      <c r="W7657" t="s">
        <v>2276</v>
      </c>
      <c r="X7657" t="s">
        <v>42</v>
      </c>
      <c r="Y7657" t="s">
        <v>2277</v>
      </c>
      <c r="AA7657" s="1">
        <f t="shared" si="790"/>
        <v>46095</v>
      </c>
      <c r="AB7657" s="2">
        <f t="shared" si="791"/>
        <v>3</v>
      </c>
      <c r="AC7657" s="2">
        <f t="shared" si="792"/>
        <v>2026</v>
      </c>
      <c r="AD7657" s="2" t="str">
        <f>IFERROR(VLOOKUP(A7657,'Aux Área'!$A$4:$B$123,2,0),"-")</f>
        <v>INSPEÇÃO</v>
      </c>
    </row>
    <row r="7658" spans="1:30" x14ac:dyDescent="0.3">
      <c r="A7658" t="s">
        <v>2574</v>
      </c>
      <c r="B7658" t="s">
        <v>2575</v>
      </c>
      <c r="C7658" t="s">
        <v>11884</v>
      </c>
      <c r="D7658" t="s">
        <v>3768</v>
      </c>
      <c r="E7658" t="s">
        <v>3769</v>
      </c>
      <c r="F7658" t="s">
        <v>2577</v>
      </c>
      <c r="G7658" t="s">
        <v>659</v>
      </c>
      <c r="H7658" t="s">
        <v>2215</v>
      </c>
      <c r="I7658" t="s">
        <v>667</v>
      </c>
      <c r="J7658" t="s">
        <v>370</v>
      </c>
      <c r="K7658" t="s">
        <v>371</v>
      </c>
      <c r="L7658" t="s">
        <v>124</v>
      </c>
      <c r="M7658" t="s">
        <v>38</v>
      </c>
      <c r="N7658" t="s">
        <v>668</v>
      </c>
      <c r="O7658" s="23">
        <v>280</v>
      </c>
      <c r="P7658" s="9">
        <v>5.49</v>
      </c>
      <c r="Q7658" t="s">
        <v>40</v>
      </c>
      <c r="R7658">
        <v>9652</v>
      </c>
      <c r="S7658" s="9">
        <v>50.98</v>
      </c>
      <c r="T7658" s="26">
        <v>7.69</v>
      </c>
      <c r="U7658" s="8">
        <v>392.04</v>
      </c>
      <c r="V7658" t="s">
        <v>11885</v>
      </c>
      <c r="W7658" t="s">
        <v>2007</v>
      </c>
      <c r="X7658" t="s">
        <v>42</v>
      </c>
      <c r="Y7658" t="s">
        <v>1740</v>
      </c>
      <c r="AA7658" s="1">
        <f t="shared" si="790"/>
        <v>46095</v>
      </c>
      <c r="AB7658" s="2">
        <f t="shared" si="791"/>
        <v>3</v>
      </c>
      <c r="AC7658" s="2">
        <f t="shared" si="792"/>
        <v>2026</v>
      </c>
      <c r="AD7658" s="2" t="str">
        <f>IFERROR(VLOOKUP(A7658,'Aux Área'!$A$4:$B$123,2,0),"-")</f>
        <v>APH</v>
      </c>
    </row>
    <row r="7659" spans="1:30" x14ac:dyDescent="0.3">
      <c r="A7659" t="s">
        <v>2314</v>
      </c>
      <c r="B7659" t="s">
        <v>4624</v>
      </c>
      <c r="C7659" t="s">
        <v>11886</v>
      </c>
      <c r="D7659" t="s">
        <v>3410</v>
      </c>
      <c r="E7659" t="s">
        <v>3411</v>
      </c>
      <c r="F7659" t="s">
        <v>2317</v>
      </c>
      <c r="G7659" t="s">
        <v>1300</v>
      </c>
      <c r="H7659" t="s">
        <v>1301</v>
      </c>
      <c r="I7659" t="s">
        <v>37</v>
      </c>
      <c r="J7659" t="s">
        <v>231</v>
      </c>
      <c r="K7659" t="s">
        <v>232</v>
      </c>
      <c r="L7659" t="s">
        <v>217</v>
      </c>
      <c r="M7659" t="s">
        <v>38</v>
      </c>
      <c r="N7659" t="s">
        <v>39</v>
      </c>
      <c r="O7659" s="23">
        <v>469</v>
      </c>
      <c r="P7659" s="9">
        <v>11</v>
      </c>
      <c r="Q7659" t="s">
        <v>40</v>
      </c>
      <c r="R7659">
        <v>79623</v>
      </c>
      <c r="S7659" s="9">
        <v>42.64</v>
      </c>
      <c r="T7659" s="26">
        <v>4.8600000000000003</v>
      </c>
      <c r="U7659" s="8">
        <v>207.24</v>
      </c>
      <c r="V7659" t="s">
        <v>11887</v>
      </c>
      <c r="W7659" t="s">
        <v>2276</v>
      </c>
      <c r="X7659" t="s">
        <v>42</v>
      </c>
      <c r="Y7659" t="s">
        <v>2277</v>
      </c>
      <c r="AA7659" s="1">
        <f t="shared" si="790"/>
        <v>46095</v>
      </c>
      <c r="AB7659" s="2">
        <f t="shared" si="791"/>
        <v>3</v>
      </c>
      <c r="AC7659" s="2">
        <f t="shared" si="792"/>
        <v>2026</v>
      </c>
      <c r="AD7659" s="2" t="str">
        <f>IFERROR(VLOOKUP(A7659,'Aux Área'!$A$4:$B$123,2,0),"-")</f>
        <v>INSPEÇÃO</v>
      </c>
    </row>
    <row r="7660" spans="1:30" x14ac:dyDescent="0.3">
      <c r="A7660" t="s">
        <v>2282</v>
      </c>
      <c r="B7660" t="s">
        <v>4679</v>
      </c>
      <c r="C7660" t="s">
        <v>11888</v>
      </c>
      <c r="D7660" t="s">
        <v>3162</v>
      </c>
      <c r="E7660" t="s">
        <v>3163</v>
      </c>
      <c r="F7660" t="s">
        <v>2285</v>
      </c>
      <c r="G7660" t="s">
        <v>1135</v>
      </c>
      <c r="H7660" t="s">
        <v>2275</v>
      </c>
      <c r="I7660" t="s">
        <v>1497</v>
      </c>
      <c r="J7660" t="s">
        <v>165</v>
      </c>
      <c r="K7660" t="s">
        <v>166</v>
      </c>
      <c r="L7660" t="s">
        <v>167</v>
      </c>
      <c r="M7660" t="s">
        <v>38</v>
      </c>
      <c r="N7660" t="s">
        <v>39</v>
      </c>
      <c r="O7660" s="23">
        <v>464</v>
      </c>
      <c r="P7660" s="9">
        <v>9.86</v>
      </c>
      <c r="Q7660" t="s">
        <v>40</v>
      </c>
      <c r="R7660">
        <v>111924</v>
      </c>
      <c r="S7660" s="9">
        <v>47.04</v>
      </c>
      <c r="T7660" s="26">
        <v>4.99</v>
      </c>
      <c r="U7660" s="8">
        <v>234.74</v>
      </c>
      <c r="V7660" t="s">
        <v>112</v>
      </c>
      <c r="W7660" t="s">
        <v>2276</v>
      </c>
      <c r="X7660" t="s">
        <v>42</v>
      </c>
      <c r="Y7660" t="s">
        <v>2277</v>
      </c>
      <c r="AA7660" s="1">
        <f t="shared" si="790"/>
        <v>46095</v>
      </c>
      <c r="AB7660" s="2">
        <f t="shared" si="791"/>
        <v>3</v>
      </c>
      <c r="AC7660" s="2">
        <f t="shared" si="792"/>
        <v>2026</v>
      </c>
      <c r="AD7660" s="2" t="str">
        <f>IFERROR(VLOOKUP(A7660,'Aux Área'!$A$4:$B$123,2,0),"-")</f>
        <v>INSPEÇÃO</v>
      </c>
    </row>
    <row r="7661" spans="1:30" x14ac:dyDescent="0.3">
      <c r="A7661" t="s">
        <v>2278</v>
      </c>
      <c r="B7661" t="s">
        <v>4664</v>
      </c>
      <c r="C7661" t="s">
        <v>11889</v>
      </c>
      <c r="D7661" t="s">
        <v>3208</v>
      </c>
      <c r="E7661" t="s">
        <v>3209</v>
      </c>
      <c r="F7661" t="s">
        <v>2281</v>
      </c>
      <c r="G7661" t="s">
        <v>1135</v>
      </c>
      <c r="H7661" t="s">
        <v>2275</v>
      </c>
      <c r="I7661" t="s">
        <v>1497</v>
      </c>
      <c r="J7661" t="s">
        <v>11506</v>
      </c>
      <c r="K7661" t="s">
        <v>11507</v>
      </c>
      <c r="L7661" t="s">
        <v>84</v>
      </c>
      <c r="M7661" t="s">
        <v>38</v>
      </c>
      <c r="N7661" t="s">
        <v>39</v>
      </c>
      <c r="O7661" s="23">
        <v>475</v>
      </c>
      <c r="P7661" s="9">
        <v>10.77</v>
      </c>
      <c r="Q7661" t="s">
        <v>40</v>
      </c>
      <c r="R7661">
        <v>133575</v>
      </c>
      <c r="S7661" s="9">
        <v>44.09</v>
      </c>
      <c r="T7661" s="26">
        <v>4.99</v>
      </c>
      <c r="U7661" s="8">
        <v>220.01</v>
      </c>
      <c r="V7661" t="s">
        <v>41</v>
      </c>
      <c r="W7661" t="s">
        <v>2276</v>
      </c>
      <c r="X7661" t="s">
        <v>42</v>
      </c>
      <c r="Y7661" t="s">
        <v>2277</v>
      </c>
      <c r="AA7661" s="1">
        <f t="shared" si="790"/>
        <v>46095</v>
      </c>
      <c r="AB7661" s="2">
        <f t="shared" si="791"/>
        <v>3</v>
      </c>
      <c r="AC7661" s="2">
        <f t="shared" si="792"/>
        <v>2026</v>
      </c>
      <c r="AD7661" s="2" t="str">
        <f>IFERROR(VLOOKUP(A7661,'Aux Área'!$A$4:$B$123,2,0),"-")</f>
        <v>INSPEÇÃO</v>
      </c>
    </row>
    <row r="7662" spans="1:30" x14ac:dyDescent="0.3">
      <c r="A7662" t="s">
        <v>74</v>
      </c>
      <c r="B7662" t="s">
        <v>255</v>
      </c>
      <c r="C7662" t="s">
        <v>11890</v>
      </c>
      <c r="D7662" t="s">
        <v>115</v>
      </c>
      <c r="E7662" t="s">
        <v>116</v>
      </c>
      <c r="F7662" t="s">
        <v>75</v>
      </c>
      <c r="G7662" t="s">
        <v>35</v>
      </c>
      <c r="H7662" t="s">
        <v>36</v>
      </c>
      <c r="I7662" t="s">
        <v>37</v>
      </c>
      <c r="J7662" t="s">
        <v>990</v>
      </c>
      <c r="K7662" t="s">
        <v>991</v>
      </c>
      <c r="L7662" t="s">
        <v>84</v>
      </c>
      <c r="M7662" t="s">
        <v>38</v>
      </c>
      <c r="N7662" t="s">
        <v>39</v>
      </c>
      <c r="O7662" s="23">
        <v>212</v>
      </c>
      <c r="P7662" s="9">
        <v>6.03</v>
      </c>
      <c r="Q7662" t="s">
        <v>40</v>
      </c>
      <c r="R7662">
        <v>18266</v>
      </c>
      <c r="S7662" s="9">
        <v>35.130000000000003</v>
      </c>
      <c r="T7662" s="26">
        <v>4.99</v>
      </c>
      <c r="U7662" s="8">
        <v>175.31</v>
      </c>
      <c r="V7662" t="s">
        <v>112</v>
      </c>
      <c r="W7662" t="s">
        <v>2007</v>
      </c>
      <c r="X7662" t="s">
        <v>42</v>
      </c>
      <c r="Y7662" t="s">
        <v>1740</v>
      </c>
      <c r="AA7662" s="1">
        <f t="shared" si="790"/>
        <v>46095</v>
      </c>
      <c r="AB7662" s="2">
        <f t="shared" si="791"/>
        <v>3</v>
      </c>
      <c r="AC7662" s="2">
        <f t="shared" si="792"/>
        <v>2026</v>
      </c>
      <c r="AD7662" s="2" t="str">
        <f>IFERROR(VLOOKUP(A7662,'Aux Área'!$A$4:$B$123,2,0),"-")</f>
        <v>TI</v>
      </c>
    </row>
    <row r="7663" spans="1:30" x14ac:dyDescent="0.3">
      <c r="A7663" t="s">
        <v>11823</v>
      </c>
      <c r="B7663" t="s">
        <v>2182</v>
      </c>
      <c r="C7663" t="s">
        <v>11891</v>
      </c>
      <c r="D7663" t="s">
        <v>127</v>
      </c>
      <c r="E7663" t="s">
        <v>128</v>
      </c>
      <c r="F7663" t="s">
        <v>15239</v>
      </c>
      <c r="G7663" t="s">
        <v>35</v>
      </c>
      <c r="H7663" t="s">
        <v>11825</v>
      </c>
      <c r="I7663" t="s">
        <v>11826</v>
      </c>
      <c r="J7663" t="s">
        <v>9173</v>
      </c>
      <c r="K7663" t="s">
        <v>9174</v>
      </c>
      <c r="L7663" t="s">
        <v>181</v>
      </c>
      <c r="M7663" t="s">
        <v>38</v>
      </c>
      <c r="N7663" t="s">
        <v>39</v>
      </c>
      <c r="O7663" s="23">
        <v>411</v>
      </c>
      <c r="P7663" s="9">
        <v>10.98</v>
      </c>
      <c r="Q7663" t="s">
        <v>40</v>
      </c>
      <c r="R7663">
        <v>59347</v>
      </c>
      <c r="S7663" s="9">
        <v>37.43</v>
      </c>
      <c r="T7663" s="26">
        <v>4.8899999999999997</v>
      </c>
      <c r="U7663" s="8">
        <v>183.03</v>
      </c>
      <c r="V7663" t="s">
        <v>112</v>
      </c>
      <c r="W7663" t="s">
        <v>2007</v>
      </c>
      <c r="X7663" t="s">
        <v>42</v>
      </c>
      <c r="Y7663" t="s">
        <v>1740</v>
      </c>
      <c r="AA7663" s="1">
        <f t="shared" si="790"/>
        <v>46095</v>
      </c>
      <c r="AB7663" s="2">
        <f t="shared" si="791"/>
        <v>3</v>
      </c>
      <c r="AC7663" s="2">
        <f t="shared" si="792"/>
        <v>2026</v>
      </c>
      <c r="AD7663" s="2" t="str">
        <f>IFERROR(VLOOKUP(A7663,'Aux Área'!$A$4:$B$123,2,0),"-")</f>
        <v>ENGENHARIA</v>
      </c>
    </row>
    <row r="7664" spans="1:30" x14ac:dyDescent="0.3">
      <c r="A7664" t="s">
        <v>1945</v>
      </c>
      <c r="B7664" t="s">
        <v>2124</v>
      </c>
      <c r="C7664" t="s">
        <v>11892</v>
      </c>
      <c r="D7664" t="s">
        <v>1802</v>
      </c>
      <c r="E7664" t="s">
        <v>1803</v>
      </c>
      <c r="F7664" t="s">
        <v>653</v>
      </c>
      <c r="G7664" t="s">
        <v>1495</v>
      </c>
      <c r="H7664" t="s">
        <v>1804</v>
      </c>
      <c r="I7664" t="s">
        <v>1497</v>
      </c>
      <c r="J7664" t="s">
        <v>231</v>
      </c>
      <c r="K7664" t="s">
        <v>232</v>
      </c>
      <c r="L7664" t="s">
        <v>217</v>
      </c>
      <c r="M7664" t="s">
        <v>38</v>
      </c>
      <c r="N7664" t="s">
        <v>668</v>
      </c>
      <c r="O7664" s="23">
        <v>0</v>
      </c>
      <c r="P7664" s="9">
        <v>0</v>
      </c>
      <c r="Q7664" t="s">
        <v>40</v>
      </c>
      <c r="R7664">
        <v>0</v>
      </c>
      <c r="S7664" s="9">
        <v>105.43</v>
      </c>
      <c r="T7664" s="26">
        <v>8.1910000000000007</v>
      </c>
      <c r="U7664" s="8">
        <v>863.53</v>
      </c>
      <c r="V7664" t="s">
        <v>11893</v>
      </c>
      <c r="W7664" t="s">
        <v>652</v>
      </c>
      <c r="X7664" t="s">
        <v>42</v>
      </c>
      <c r="Y7664" t="s">
        <v>653</v>
      </c>
      <c r="AA7664" s="1">
        <f t="shared" ref="AA7664:AA7727" si="793">IFERROR(DATEVALUE(C7664),"-")</f>
        <v>46095</v>
      </c>
      <c r="AB7664" s="2">
        <f t="shared" ref="AB7664:AB7727" si="794">IFERROR(MONTH(AA7664),"-")</f>
        <v>3</v>
      </c>
      <c r="AC7664" s="2">
        <f t="shared" ref="AC7664:AC7727" si="795">IFERROR(YEAR(AA7664),"-")</f>
        <v>2026</v>
      </c>
      <c r="AD7664" s="2" t="str">
        <f>IFERROR(VLOOKUP(A7664,'Aux Área'!$A$4:$B$123,2,0),"-")</f>
        <v>SÃO PEDRO</v>
      </c>
    </row>
    <row r="7665" spans="1:30" x14ac:dyDescent="0.3">
      <c r="A7665" t="s">
        <v>2691</v>
      </c>
      <c r="B7665" t="s">
        <v>2692</v>
      </c>
      <c r="C7665" t="s">
        <v>11894</v>
      </c>
      <c r="D7665" t="s">
        <v>2142</v>
      </c>
      <c r="E7665" t="s">
        <v>2143</v>
      </c>
      <c r="F7665" t="s">
        <v>5979</v>
      </c>
      <c r="G7665" t="s">
        <v>1635</v>
      </c>
      <c r="H7665" t="s">
        <v>2635</v>
      </c>
      <c r="I7665" t="s">
        <v>37</v>
      </c>
      <c r="J7665" t="s">
        <v>165</v>
      </c>
      <c r="K7665" t="s">
        <v>166</v>
      </c>
      <c r="L7665" t="s">
        <v>167</v>
      </c>
      <c r="M7665" t="s">
        <v>38</v>
      </c>
      <c r="N7665" t="s">
        <v>39</v>
      </c>
      <c r="O7665" s="23">
        <v>211</v>
      </c>
      <c r="P7665" s="9">
        <v>7.46</v>
      </c>
      <c r="Q7665" t="s">
        <v>40</v>
      </c>
      <c r="R7665">
        <v>20547</v>
      </c>
      <c r="S7665" s="9">
        <v>28.29</v>
      </c>
      <c r="T7665" s="26">
        <v>4.9909999999999997</v>
      </c>
      <c r="U7665" s="8">
        <v>141.19</v>
      </c>
      <c r="V7665" t="s">
        <v>112</v>
      </c>
      <c r="W7665" t="s">
        <v>2007</v>
      </c>
      <c r="X7665" t="s">
        <v>42</v>
      </c>
      <c r="Y7665" t="s">
        <v>1740</v>
      </c>
      <c r="AA7665" s="1">
        <f t="shared" si="793"/>
        <v>46095</v>
      </c>
      <c r="AB7665" s="2">
        <f t="shared" si="794"/>
        <v>3</v>
      </c>
      <c r="AC7665" s="2">
        <f t="shared" si="795"/>
        <v>2026</v>
      </c>
      <c r="AD7665" s="2" t="str">
        <f>IFERROR(VLOOKUP(A7665,'Aux Área'!$A$4:$B$123,2,0),"-")</f>
        <v>TI</v>
      </c>
    </row>
    <row r="7666" spans="1:30" x14ac:dyDescent="0.3">
      <c r="A7666" t="s">
        <v>1992</v>
      </c>
      <c r="B7666" t="s">
        <v>1993</v>
      </c>
      <c r="C7666" t="s">
        <v>11895</v>
      </c>
      <c r="D7666" t="s">
        <v>3597</v>
      </c>
      <c r="E7666" t="s">
        <v>3598</v>
      </c>
      <c r="F7666" t="s">
        <v>1995</v>
      </c>
      <c r="G7666" t="s">
        <v>659</v>
      </c>
      <c r="H7666" t="s">
        <v>1996</v>
      </c>
      <c r="I7666" t="s">
        <v>1997</v>
      </c>
      <c r="J7666" t="s">
        <v>409</v>
      </c>
      <c r="K7666" t="s">
        <v>410</v>
      </c>
      <c r="L7666" t="s">
        <v>141</v>
      </c>
      <c r="M7666" t="s">
        <v>38</v>
      </c>
      <c r="N7666" t="s">
        <v>668</v>
      </c>
      <c r="O7666" s="23">
        <v>413</v>
      </c>
      <c r="P7666" s="9">
        <v>5.91</v>
      </c>
      <c r="Q7666" t="s">
        <v>40</v>
      </c>
      <c r="R7666">
        <v>27742</v>
      </c>
      <c r="S7666" s="9">
        <v>69.849999999999994</v>
      </c>
      <c r="T7666" s="26">
        <v>7.19</v>
      </c>
      <c r="U7666" s="8">
        <v>502.22</v>
      </c>
      <c r="V7666" t="s">
        <v>11896</v>
      </c>
      <c r="W7666" t="s">
        <v>1985</v>
      </c>
      <c r="X7666" t="s">
        <v>42</v>
      </c>
      <c r="Y7666" t="s">
        <v>1986</v>
      </c>
      <c r="AA7666" s="1">
        <f t="shared" si="793"/>
        <v>46095</v>
      </c>
      <c r="AB7666" s="2">
        <f t="shared" si="794"/>
        <v>3</v>
      </c>
      <c r="AC7666" s="2">
        <f t="shared" si="795"/>
        <v>2026</v>
      </c>
      <c r="AD7666" s="2" t="str">
        <f>IFERROR(VLOOKUP(A7666,'Aux Área'!$A$4:$B$123,2,0),"-")</f>
        <v>PESADOS</v>
      </c>
    </row>
    <row r="7667" spans="1:30" x14ac:dyDescent="0.3">
      <c r="A7667" t="s">
        <v>1992</v>
      </c>
      <c r="C7667" t="s">
        <v>15777</v>
      </c>
      <c r="F7667" t="s">
        <v>1995</v>
      </c>
      <c r="K7667" t="s">
        <v>410</v>
      </c>
      <c r="N7667" t="s">
        <v>15690</v>
      </c>
      <c r="O7667" t="s">
        <v>15244</v>
      </c>
      <c r="P7667" s="9" t="s">
        <v>15244</v>
      </c>
      <c r="Q7667" t="s">
        <v>40</v>
      </c>
      <c r="R7667" t="s">
        <v>15244</v>
      </c>
      <c r="S7667">
        <v>7.17</v>
      </c>
      <c r="U7667" s="8">
        <v>25.09</v>
      </c>
      <c r="AA7667" s="1">
        <f t="shared" si="793"/>
        <v>46095</v>
      </c>
      <c r="AB7667" s="2">
        <f t="shared" si="794"/>
        <v>3</v>
      </c>
      <c r="AC7667" s="2">
        <f t="shared" si="795"/>
        <v>2026</v>
      </c>
      <c r="AD7667" s="2" t="str">
        <f>IFERROR(VLOOKUP(A7667,'Aux Área'!$A$4:$B$123,2,0),"-")</f>
        <v>PESADOS</v>
      </c>
    </row>
    <row r="7668" spans="1:30" x14ac:dyDescent="0.3">
      <c r="A7668" t="s">
        <v>11447</v>
      </c>
      <c r="B7668" t="s">
        <v>2272</v>
      </c>
      <c r="C7668" t="s">
        <v>11897</v>
      </c>
      <c r="D7668" t="s">
        <v>11449</v>
      </c>
      <c r="E7668" t="s">
        <v>11450</v>
      </c>
      <c r="F7668" t="s">
        <v>653</v>
      </c>
      <c r="G7668" t="s">
        <v>635</v>
      </c>
      <c r="H7668" t="s">
        <v>11451</v>
      </c>
      <c r="I7668" t="s">
        <v>1853</v>
      </c>
      <c r="J7668" t="s">
        <v>122</v>
      </c>
      <c r="K7668" t="s">
        <v>123</v>
      </c>
      <c r="L7668" t="s">
        <v>124</v>
      </c>
      <c r="M7668" t="s">
        <v>38</v>
      </c>
      <c r="N7668" t="s">
        <v>668</v>
      </c>
      <c r="O7668" s="23">
        <v>0</v>
      </c>
      <c r="P7668" s="9">
        <v>0</v>
      </c>
      <c r="Q7668" t="s">
        <v>40</v>
      </c>
      <c r="R7668">
        <v>0</v>
      </c>
      <c r="S7668" s="9">
        <v>224</v>
      </c>
      <c r="T7668" s="26">
        <v>8.2899999999999991</v>
      </c>
      <c r="U7668" s="8">
        <v>1857.01</v>
      </c>
      <c r="V7668" t="s">
        <v>112</v>
      </c>
      <c r="W7668" t="s">
        <v>652</v>
      </c>
      <c r="X7668" t="s">
        <v>42</v>
      </c>
      <c r="Y7668" t="s">
        <v>653</v>
      </c>
      <c r="AA7668" s="1">
        <f t="shared" si="793"/>
        <v>46095</v>
      </c>
      <c r="AB7668" s="2">
        <f t="shared" si="794"/>
        <v>3</v>
      </c>
      <c r="AC7668" s="2">
        <f t="shared" si="795"/>
        <v>2026</v>
      </c>
      <c r="AD7668" s="2" t="str">
        <f>IFERROR(VLOOKUP(A7668,'Aux Área'!$A$4:$B$123,2,0),"-")</f>
        <v>SÃO PEDRO</v>
      </c>
    </row>
    <row r="7669" spans="1:30" x14ac:dyDescent="0.3">
      <c r="A7669" t="s">
        <v>2041</v>
      </c>
      <c r="B7669" t="s">
        <v>2042</v>
      </c>
      <c r="C7669" t="s">
        <v>11898</v>
      </c>
      <c r="D7669" t="s">
        <v>1297</v>
      </c>
      <c r="E7669" t="s">
        <v>2221</v>
      </c>
      <c r="F7669" t="s">
        <v>2044</v>
      </c>
      <c r="G7669" t="s">
        <v>659</v>
      </c>
      <c r="H7669" t="s">
        <v>1996</v>
      </c>
      <c r="I7669" t="s">
        <v>1997</v>
      </c>
      <c r="J7669" t="s">
        <v>231</v>
      </c>
      <c r="K7669" t="s">
        <v>232</v>
      </c>
      <c r="L7669" t="s">
        <v>217</v>
      </c>
      <c r="M7669" t="s">
        <v>38</v>
      </c>
      <c r="N7669" t="s">
        <v>668</v>
      </c>
      <c r="O7669" s="23">
        <v>570</v>
      </c>
      <c r="P7669" s="9">
        <v>5.97</v>
      </c>
      <c r="Q7669" t="s">
        <v>40</v>
      </c>
      <c r="R7669">
        <v>36450</v>
      </c>
      <c r="S7669" s="9">
        <v>95.4</v>
      </c>
      <c r="T7669" s="26">
        <v>8.19</v>
      </c>
      <c r="U7669" s="8">
        <v>781.34</v>
      </c>
      <c r="V7669" t="s">
        <v>11899</v>
      </c>
      <c r="W7669" t="s">
        <v>1985</v>
      </c>
      <c r="X7669" t="s">
        <v>42</v>
      </c>
      <c r="Y7669" t="s">
        <v>1986</v>
      </c>
      <c r="AA7669" s="1">
        <f t="shared" si="793"/>
        <v>46095</v>
      </c>
      <c r="AB7669" s="2">
        <f t="shared" si="794"/>
        <v>3</v>
      </c>
      <c r="AC7669" s="2">
        <f t="shared" si="795"/>
        <v>2026</v>
      </c>
      <c r="AD7669" s="2" t="str">
        <f>IFERROR(VLOOKUP(A7669,'Aux Área'!$A$4:$B$123,2,0),"-")</f>
        <v>PESADOS</v>
      </c>
    </row>
    <row r="7670" spans="1:30" x14ac:dyDescent="0.3">
      <c r="A7670" t="s">
        <v>2041</v>
      </c>
      <c r="C7670" t="s">
        <v>11898</v>
      </c>
      <c r="F7670" t="s">
        <v>2044</v>
      </c>
      <c r="K7670" t="s">
        <v>232</v>
      </c>
      <c r="N7670" t="s">
        <v>15690</v>
      </c>
      <c r="O7670" t="s">
        <v>15244</v>
      </c>
      <c r="P7670" s="9" t="s">
        <v>15244</v>
      </c>
      <c r="Q7670" t="s">
        <v>40</v>
      </c>
      <c r="R7670" t="s">
        <v>15244</v>
      </c>
      <c r="S7670">
        <v>4.6500000000000004</v>
      </c>
      <c r="U7670" s="8">
        <v>15.35</v>
      </c>
      <c r="AA7670" s="1">
        <f t="shared" si="793"/>
        <v>46095</v>
      </c>
      <c r="AB7670" s="2">
        <f t="shared" si="794"/>
        <v>3</v>
      </c>
      <c r="AC7670" s="2">
        <f t="shared" si="795"/>
        <v>2026</v>
      </c>
      <c r="AD7670" s="2" t="str">
        <f>IFERROR(VLOOKUP(A7670,'Aux Área'!$A$4:$B$123,2,0),"-")</f>
        <v>PESADOS</v>
      </c>
    </row>
    <row r="7671" spans="1:30" x14ac:dyDescent="0.3">
      <c r="A7671" t="s">
        <v>2306</v>
      </c>
      <c r="B7671" t="s">
        <v>4613</v>
      </c>
      <c r="C7671" t="s">
        <v>11900</v>
      </c>
      <c r="D7671" t="s">
        <v>4386</v>
      </c>
      <c r="E7671" t="s">
        <v>4387</v>
      </c>
      <c r="F7671" t="s">
        <v>2309</v>
      </c>
      <c r="G7671" t="s">
        <v>1135</v>
      </c>
      <c r="H7671" t="s">
        <v>2275</v>
      </c>
      <c r="I7671" t="s">
        <v>1497</v>
      </c>
      <c r="J7671" t="s">
        <v>1665</v>
      </c>
      <c r="K7671" t="s">
        <v>1666</v>
      </c>
      <c r="L7671" t="s">
        <v>301</v>
      </c>
      <c r="M7671" t="s">
        <v>38</v>
      </c>
      <c r="N7671" t="s">
        <v>39</v>
      </c>
      <c r="O7671" s="23">
        <v>433</v>
      </c>
      <c r="P7671" s="9">
        <v>10.1</v>
      </c>
      <c r="Q7671" t="s">
        <v>40</v>
      </c>
      <c r="R7671">
        <v>129820</v>
      </c>
      <c r="S7671" s="9">
        <v>42.86</v>
      </c>
      <c r="T7671" s="26">
        <v>4.6900000000000004</v>
      </c>
      <c r="U7671" s="8">
        <v>201.01</v>
      </c>
      <c r="V7671" t="s">
        <v>11901</v>
      </c>
      <c r="W7671" t="s">
        <v>2276</v>
      </c>
      <c r="X7671" t="s">
        <v>42</v>
      </c>
      <c r="Y7671" t="s">
        <v>2277</v>
      </c>
      <c r="AA7671" s="1">
        <f t="shared" si="793"/>
        <v>46095</v>
      </c>
      <c r="AB7671" s="2">
        <f t="shared" si="794"/>
        <v>3</v>
      </c>
      <c r="AC7671" s="2">
        <f t="shared" si="795"/>
        <v>2026</v>
      </c>
      <c r="AD7671" s="2" t="str">
        <f>IFERROR(VLOOKUP(A7671,'Aux Área'!$A$4:$B$123,2,0),"-")</f>
        <v>INSPEÇÃO</v>
      </c>
    </row>
    <row r="7672" spans="1:30" x14ac:dyDescent="0.3">
      <c r="A7672" t="s">
        <v>2655</v>
      </c>
      <c r="B7672" t="s">
        <v>10768</v>
      </c>
      <c r="C7672" t="s">
        <v>11902</v>
      </c>
      <c r="D7672" t="s">
        <v>1619</v>
      </c>
      <c r="E7672" t="s">
        <v>1620</v>
      </c>
      <c r="F7672" t="s">
        <v>3605</v>
      </c>
      <c r="G7672" t="s">
        <v>1635</v>
      </c>
      <c r="H7672" t="s">
        <v>2635</v>
      </c>
      <c r="I7672" t="s">
        <v>37</v>
      </c>
      <c r="J7672" t="s">
        <v>370</v>
      </c>
      <c r="K7672" t="s">
        <v>371</v>
      </c>
      <c r="L7672" t="s">
        <v>124</v>
      </c>
      <c r="M7672" t="s">
        <v>38</v>
      </c>
      <c r="N7672" t="s">
        <v>39</v>
      </c>
      <c r="O7672" s="23">
        <v>402</v>
      </c>
      <c r="P7672" s="9">
        <v>9.57</v>
      </c>
      <c r="Q7672" t="s">
        <v>40</v>
      </c>
      <c r="R7672">
        <v>22390</v>
      </c>
      <c r="S7672" s="9">
        <v>42</v>
      </c>
      <c r="T7672" s="26">
        <v>4.99</v>
      </c>
      <c r="U7672" s="8">
        <v>209.6</v>
      </c>
      <c r="V7672" t="s">
        <v>11903</v>
      </c>
      <c r="W7672" t="s">
        <v>2007</v>
      </c>
      <c r="X7672" t="s">
        <v>42</v>
      </c>
      <c r="Y7672" t="s">
        <v>6209</v>
      </c>
      <c r="AA7672" s="1">
        <f t="shared" si="793"/>
        <v>46095</v>
      </c>
      <c r="AB7672" s="2">
        <f t="shared" si="794"/>
        <v>3</v>
      </c>
      <c r="AC7672" s="2">
        <f t="shared" si="795"/>
        <v>2026</v>
      </c>
      <c r="AD7672" s="2" t="str">
        <f>IFERROR(VLOOKUP(A7672,'Aux Área'!$A$4:$B$123,2,0),"-")</f>
        <v>TI</v>
      </c>
    </row>
    <row r="7673" spans="1:30" x14ac:dyDescent="0.3">
      <c r="A7673" t="s">
        <v>2477</v>
      </c>
      <c r="B7673" t="s">
        <v>2478</v>
      </c>
      <c r="C7673" t="s">
        <v>11904</v>
      </c>
      <c r="D7673" t="s">
        <v>2885</v>
      </c>
      <c r="E7673" t="s">
        <v>2886</v>
      </c>
      <c r="F7673" t="s">
        <v>2480</v>
      </c>
      <c r="G7673" t="s">
        <v>659</v>
      </c>
      <c r="H7673" t="s">
        <v>2215</v>
      </c>
      <c r="I7673" t="s">
        <v>667</v>
      </c>
      <c r="J7673" t="s">
        <v>188</v>
      </c>
      <c r="K7673" t="s">
        <v>189</v>
      </c>
      <c r="L7673" t="s">
        <v>190</v>
      </c>
      <c r="M7673" t="s">
        <v>38</v>
      </c>
      <c r="N7673" t="s">
        <v>668</v>
      </c>
      <c r="O7673" s="23">
        <v>255</v>
      </c>
      <c r="P7673" s="9">
        <v>5.78</v>
      </c>
      <c r="Q7673" t="s">
        <v>40</v>
      </c>
      <c r="R7673">
        <v>10790</v>
      </c>
      <c r="S7673" s="9">
        <v>44.14</v>
      </c>
      <c r="T7673" s="26">
        <v>8.9009999999999998</v>
      </c>
      <c r="U7673" s="8">
        <v>392.89</v>
      </c>
      <c r="V7673" t="s">
        <v>112</v>
      </c>
      <c r="W7673" t="s">
        <v>2007</v>
      </c>
      <c r="X7673" t="s">
        <v>42</v>
      </c>
      <c r="Y7673" t="s">
        <v>1740</v>
      </c>
      <c r="AA7673" s="1">
        <f t="shared" si="793"/>
        <v>46095</v>
      </c>
      <c r="AB7673" s="2">
        <f t="shared" si="794"/>
        <v>3</v>
      </c>
      <c r="AC7673" s="2">
        <f t="shared" si="795"/>
        <v>2026</v>
      </c>
      <c r="AD7673" s="2" t="str">
        <f>IFERROR(VLOOKUP(A7673,'Aux Área'!$A$4:$B$123,2,0),"-")</f>
        <v>APH</v>
      </c>
    </row>
    <row r="7674" spans="1:30" x14ac:dyDescent="0.3">
      <c r="A7674" t="s">
        <v>1702</v>
      </c>
      <c r="B7674" t="s">
        <v>209</v>
      </c>
      <c r="C7674" t="s">
        <v>11905</v>
      </c>
      <c r="D7674" t="s">
        <v>1225</v>
      </c>
      <c r="E7674" t="s">
        <v>1226</v>
      </c>
      <c r="F7674" t="s">
        <v>653</v>
      </c>
      <c r="G7674" t="s">
        <v>1495</v>
      </c>
      <c r="H7674" t="s">
        <v>1704</v>
      </c>
      <c r="I7674" t="s">
        <v>1497</v>
      </c>
      <c r="J7674" t="s">
        <v>231</v>
      </c>
      <c r="K7674" t="s">
        <v>232</v>
      </c>
      <c r="L7674" t="s">
        <v>217</v>
      </c>
      <c r="M7674" t="s">
        <v>38</v>
      </c>
      <c r="N7674" t="s">
        <v>638</v>
      </c>
      <c r="O7674" s="23">
        <v>0</v>
      </c>
      <c r="P7674" s="9">
        <v>0</v>
      </c>
      <c r="Q7674" t="s">
        <v>40</v>
      </c>
      <c r="R7674">
        <v>0</v>
      </c>
      <c r="S7674" s="9">
        <v>207.84</v>
      </c>
      <c r="T7674" s="26">
        <v>8.2899999999999991</v>
      </c>
      <c r="U7674" s="8">
        <v>1723.05</v>
      </c>
      <c r="V7674" t="s">
        <v>11906</v>
      </c>
      <c r="W7674" t="s">
        <v>652</v>
      </c>
      <c r="X7674" t="s">
        <v>42</v>
      </c>
      <c r="Y7674" t="s">
        <v>653</v>
      </c>
      <c r="AA7674" s="1">
        <f t="shared" si="793"/>
        <v>46095</v>
      </c>
      <c r="AB7674" s="2">
        <f t="shared" si="794"/>
        <v>3</v>
      </c>
      <c r="AC7674" s="2">
        <f t="shared" si="795"/>
        <v>2026</v>
      </c>
      <c r="AD7674" s="2" t="str">
        <f>IFERROR(VLOOKUP(A7674,'Aux Área'!$A$4:$B$123,2,0),"-")</f>
        <v>SÃO PEDRO</v>
      </c>
    </row>
    <row r="7675" spans="1:30" x14ac:dyDescent="0.3">
      <c r="A7675" t="s">
        <v>62</v>
      </c>
      <c r="B7675" t="s">
        <v>1455</v>
      </c>
      <c r="C7675" t="s">
        <v>11907</v>
      </c>
      <c r="D7675" t="s">
        <v>158</v>
      </c>
      <c r="E7675" t="s">
        <v>159</v>
      </c>
      <c r="F7675" t="s">
        <v>63</v>
      </c>
      <c r="G7675" t="s">
        <v>35</v>
      </c>
      <c r="H7675" t="s">
        <v>36</v>
      </c>
      <c r="I7675" t="s">
        <v>37</v>
      </c>
      <c r="J7675" t="s">
        <v>409</v>
      </c>
      <c r="K7675" t="s">
        <v>410</v>
      </c>
      <c r="L7675" t="s">
        <v>141</v>
      </c>
      <c r="M7675" t="s">
        <v>38</v>
      </c>
      <c r="N7675" t="s">
        <v>39</v>
      </c>
      <c r="O7675" s="23">
        <v>394</v>
      </c>
      <c r="P7675" s="9">
        <v>10.130000000000001</v>
      </c>
      <c r="Q7675" t="s">
        <v>40</v>
      </c>
      <c r="R7675">
        <v>69038</v>
      </c>
      <c r="S7675" s="9">
        <v>38.9</v>
      </c>
      <c r="T7675" s="26">
        <v>4.6900000000000004</v>
      </c>
      <c r="U7675" s="8">
        <v>182.44</v>
      </c>
      <c r="V7675" t="s">
        <v>11908</v>
      </c>
      <c r="W7675" t="s">
        <v>2007</v>
      </c>
      <c r="X7675" t="s">
        <v>42</v>
      </c>
      <c r="Y7675" t="s">
        <v>1740</v>
      </c>
      <c r="AA7675" s="1">
        <f t="shared" si="793"/>
        <v>46095</v>
      </c>
      <c r="AB7675" s="2">
        <f t="shared" si="794"/>
        <v>3</v>
      </c>
      <c r="AC7675" s="2">
        <f t="shared" si="795"/>
        <v>2026</v>
      </c>
      <c r="AD7675" s="2" t="str">
        <f>IFERROR(VLOOKUP(A7675,'Aux Área'!$A$4:$B$123,2,0),"-")</f>
        <v>CONSERVA</v>
      </c>
    </row>
    <row r="7676" spans="1:30" x14ac:dyDescent="0.3">
      <c r="A7676" t="s">
        <v>10689</v>
      </c>
      <c r="B7676" t="s">
        <v>1946</v>
      </c>
      <c r="C7676" t="s">
        <v>11909</v>
      </c>
      <c r="D7676" t="s">
        <v>1948</v>
      </c>
      <c r="E7676" t="s">
        <v>1949</v>
      </c>
      <c r="F7676" t="s">
        <v>653</v>
      </c>
      <c r="G7676" t="s">
        <v>635</v>
      </c>
      <c r="H7676" t="s">
        <v>1571</v>
      </c>
      <c r="I7676" t="s">
        <v>839</v>
      </c>
      <c r="J7676" t="s">
        <v>409</v>
      </c>
      <c r="K7676" t="s">
        <v>410</v>
      </c>
      <c r="L7676" t="s">
        <v>141</v>
      </c>
      <c r="M7676" t="s">
        <v>38</v>
      </c>
      <c r="N7676" t="s">
        <v>668</v>
      </c>
      <c r="O7676" s="23">
        <v>0</v>
      </c>
      <c r="P7676" s="9">
        <v>0</v>
      </c>
      <c r="Q7676" t="s">
        <v>40</v>
      </c>
      <c r="R7676">
        <v>0</v>
      </c>
      <c r="S7676" s="9">
        <v>111.36</v>
      </c>
      <c r="T7676" s="26">
        <v>7.45</v>
      </c>
      <c r="U7676" s="8">
        <v>829.65</v>
      </c>
      <c r="V7676" t="s">
        <v>11910</v>
      </c>
      <c r="W7676" t="s">
        <v>652</v>
      </c>
      <c r="X7676" t="s">
        <v>42</v>
      </c>
      <c r="Y7676" t="s">
        <v>653</v>
      </c>
      <c r="AA7676" s="1">
        <f t="shared" si="793"/>
        <v>46095</v>
      </c>
      <c r="AB7676" s="2">
        <f t="shared" si="794"/>
        <v>3</v>
      </c>
      <c r="AC7676" s="2">
        <f t="shared" si="795"/>
        <v>2026</v>
      </c>
      <c r="AD7676" s="2" t="str">
        <f>IFERROR(VLOOKUP(A7676,'Aux Área'!$A$4:$B$123,2,0),"-")</f>
        <v>SÃO PEDRO</v>
      </c>
    </row>
    <row r="7677" spans="1:30" x14ac:dyDescent="0.3">
      <c r="A7677" t="s">
        <v>2638</v>
      </c>
      <c r="B7677" t="s">
        <v>4593</v>
      </c>
      <c r="C7677" t="s">
        <v>11911</v>
      </c>
      <c r="D7677" t="s">
        <v>7192</v>
      </c>
      <c r="E7677" t="s">
        <v>7193</v>
      </c>
      <c r="F7677" t="s">
        <v>2641</v>
      </c>
      <c r="G7677" t="s">
        <v>1135</v>
      </c>
      <c r="H7677" t="s">
        <v>2275</v>
      </c>
      <c r="I7677" t="s">
        <v>1497</v>
      </c>
      <c r="J7677" t="s">
        <v>275</v>
      </c>
      <c r="K7677" t="s">
        <v>276</v>
      </c>
      <c r="L7677" t="s">
        <v>124</v>
      </c>
      <c r="M7677" t="s">
        <v>38</v>
      </c>
      <c r="N7677" t="s">
        <v>39</v>
      </c>
      <c r="O7677" s="23">
        <v>481</v>
      </c>
      <c r="P7677" s="9">
        <v>10.42</v>
      </c>
      <c r="Q7677" t="s">
        <v>40</v>
      </c>
      <c r="R7677">
        <v>120429</v>
      </c>
      <c r="S7677" s="9">
        <v>46.16</v>
      </c>
      <c r="T7677" s="26">
        <v>4.79</v>
      </c>
      <c r="U7677" s="8">
        <v>221.11</v>
      </c>
      <c r="V7677" t="s">
        <v>11912</v>
      </c>
      <c r="W7677" t="s">
        <v>2276</v>
      </c>
      <c r="X7677" t="s">
        <v>42</v>
      </c>
      <c r="Y7677" t="s">
        <v>2277</v>
      </c>
      <c r="AA7677" s="1">
        <f t="shared" si="793"/>
        <v>46095</v>
      </c>
      <c r="AB7677" s="2">
        <f t="shared" si="794"/>
        <v>3</v>
      </c>
      <c r="AC7677" s="2">
        <f t="shared" si="795"/>
        <v>2026</v>
      </c>
      <c r="AD7677" s="2" t="str">
        <f>IFERROR(VLOOKUP(A7677,'Aux Área'!$A$4:$B$123,2,0),"-")</f>
        <v>INSPEÇÃO</v>
      </c>
    </row>
    <row r="7678" spans="1:30" x14ac:dyDescent="0.3">
      <c r="A7678" t="s">
        <v>1295</v>
      </c>
      <c r="B7678" t="s">
        <v>1753</v>
      </c>
      <c r="C7678" t="s">
        <v>11913</v>
      </c>
      <c r="D7678" t="s">
        <v>1297</v>
      </c>
      <c r="E7678" t="s">
        <v>2221</v>
      </c>
      <c r="F7678" t="s">
        <v>1299</v>
      </c>
      <c r="G7678" t="s">
        <v>1135</v>
      </c>
      <c r="H7678" t="s">
        <v>1301</v>
      </c>
      <c r="I7678" t="s">
        <v>839</v>
      </c>
      <c r="J7678" t="s">
        <v>275</v>
      </c>
      <c r="K7678" t="s">
        <v>276</v>
      </c>
      <c r="L7678" t="s">
        <v>124</v>
      </c>
      <c r="M7678" t="s">
        <v>38</v>
      </c>
      <c r="N7678" t="s">
        <v>39</v>
      </c>
      <c r="O7678" s="23">
        <v>0</v>
      </c>
      <c r="P7678" s="23">
        <v>0</v>
      </c>
      <c r="Q7678" t="s">
        <v>40</v>
      </c>
      <c r="R7678" t="s">
        <v>15244</v>
      </c>
      <c r="S7678" s="9">
        <v>50.71</v>
      </c>
      <c r="T7678" s="26">
        <v>4.79</v>
      </c>
      <c r="U7678" s="8">
        <v>242.9</v>
      </c>
      <c r="V7678" t="s">
        <v>11914</v>
      </c>
      <c r="W7678" t="s">
        <v>2007</v>
      </c>
      <c r="X7678" t="s">
        <v>42</v>
      </c>
      <c r="Y7678" t="s">
        <v>1740</v>
      </c>
      <c r="AA7678" s="1">
        <f t="shared" si="793"/>
        <v>46095</v>
      </c>
      <c r="AB7678" s="2">
        <f t="shared" si="794"/>
        <v>3</v>
      </c>
      <c r="AC7678" s="2">
        <f t="shared" si="795"/>
        <v>2026</v>
      </c>
      <c r="AD7678" s="2" t="str">
        <f>IFERROR(VLOOKUP(A7678,'Aux Área'!$A$4:$B$123,2,0),"-")</f>
        <v>LUCCA JR - OP</v>
      </c>
    </row>
    <row r="7679" spans="1:30" x14ac:dyDescent="0.3">
      <c r="A7679" t="s">
        <v>2314</v>
      </c>
      <c r="B7679" t="s">
        <v>4624</v>
      </c>
      <c r="C7679" t="s">
        <v>11915</v>
      </c>
      <c r="D7679" t="s">
        <v>9879</v>
      </c>
      <c r="E7679" t="s">
        <v>9667</v>
      </c>
      <c r="F7679" t="s">
        <v>2317</v>
      </c>
      <c r="G7679" t="s">
        <v>1300</v>
      </c>
      <c r="H7679" t="s">
        <v>1301</v>
      </c>
      <c r="I7679" t="s">
        <v>37</v>
      </c>
      <c r="J7679" t="s">
        <v>231</v>
      </c>
      <c r="K7679" t="s">
        <v>232</v>
      </c>
      <c r="L7679" t="s">
        <v>217</v>
      </c>
      <c r="M7679" t="s">
        <v>38</v>
      </c>
      <c r="N7679" t="s">
        <v>39</v>
      </c>
      <c r="O7679" s="23">
        <v>483</v>
      </c>
      <c r="P7679" s="9">
        <v>10.89</v>
      </c>
      <c r="Q7679" t="s">
        <v>40</v>
      </c>
      <c r="R7679">
        <v>80106</v>
      </c>
      <c r="S7679" s="9">
        <v>44.35</v>
      </c>
      <c r="T7679" s="26">
        <v>4.8600000000000003</v>
      </c>
      <c r="U7679" s="8">
        <v>215.55</v>
      </c>
      <c r="V7679" t="s">
        <v>11916</v>
      </c>
      <c r="W7679" t="s">
        <v>2276</v>
      </c>
      <c r="X7679" t="s">
        <v>42</v>
      </c>
      <c r="Y7679" t="s">
        <v>2277</v>
      </c>
      <c r="AA7679" s="1">
        <f t="shared" si="793"/>
        <v>46095</v>
      </c>
      <c r="AB7679" s="2">
        <f t="shared" si="794"/>
        <v>3</v>
      </c>
      <c r="AC7679" s="2">
        <f t="shared" si="795"/>
        <v>2026</v>
      </c>
      <c r="AD7679" s="2" t="str">
        <f>IFERROR(VLOOKUP(A7679,'Aux Área'!$A$4:$B$123,2,0),"-")</f>
        <v>INSPEÇÃO</v>
      </c>
    </row>
    <row r="7680" spans="1:30" x14ac:dyDescent="0.3">
      <c r="A7680" t="s">
        <v>58</v>
      </c>
      <c r="B7680" t="s">
        <v>250</v>
      </c>
      <c r="C7680" t="s">
        <v>11917</v>
      </c>
      <c r="D7680" t="s">
        <v>87</v>
      </c>
      <c r="E7680" t="s">
        <v>88</v>
      </c>
      <c r="F7680" t="s">
        <v>59</v>
      </c>
      <c r="G7680" t="s">
        <v>35</v>
      </c>
      <c r="H7680" t="s">
        <v>36</v>
      </c>
      <c r="I7680" t="s">
        <v>37</v>
      </c>
      <c r="J7680" t="s">
        <v>1665</v>
      </c>
      <c r="K7680" t="s">
        <v>1666</v>
      </c>
      <c r="L7680" t="s">
        <v>301</v>
      </c>
      <c r="M7680" t="s">
        <v>38</v>
      </c>
      <c r="N7680" t="s">
        <v>39</v>
      </c>
      <c r="O7680" s="23">
        <v>221</v>
      </c>
      <c r="P7680" s="9">
        <v>6.16</v>
      </c>
      <c r="Q7680" t="s">
        <v>40</v>
      </c>
      <c r="R7680">
        <v>86137</v>
      </c>
      <c r="S7680" s="9">
        <v>35.9</v>
      </c>
      <c r="T7680" s="26">
        <v>4.6900000000000004</v>
      </c>
      <c r="U7680" s="8">
        <v>168.37</v>
      </c>
      <c r="V7680" t="s">
        <v>11918</v>
      </c>
      <c r="W7680" t="s">
        <v>2007</v>
      </c>
      <c r="X7680" t="s">
        <v>42</v>
      </c>
      <c r="Y7680" t="s">
        <v>1740</v>
      </c>
      <c r="AA7680" s="1">
        <f t="shared" si="793"/>
        <v>46095</v>
      </c>
      <c r="AB7680" s="2">
        <f t="shared" si="794"/>
        <v>3</v>
      </c>
      <c r="AC7680" s="2">
        <f t="shared" si="795"/>
        <v>2026</v>
      </c>
      <c r="AD7680" s="2" t="str">
        <f>IFERROR(VLOOKUP(A7680,'Aux Área'!$A$4:$B$123,2,0),"-")</f>
        <v>CONSERVA</v>
      </c>
    </row>
    <row r="7681" spans="1:30" x14ac:dyDescent="0.3">
      <c r="A7681" t="s">
        <v>2347</v>
      </c>
      <c r="B7681" t="s">
        <v>2348</v>
      </c>
      <c r="C7681" t="s">
        <v>11919</v>
      </c>
      <c r="D7681" t="s">
        <v>3633</v>
      </c>
      <c r="E7681" t="s">
        <v>3634</v>
      </c>
      <c r="F7681" t="s">
        <v>2350</v>
      </c>
      <c r="G7681" t="s">
        <v>659</v>
      </c>
      <c r="H7681" t="s">
        <v>1996</v>
      </c>
      <c r="I7681" t="s">
        <v>1997</v>
      </c>
      <c r="J7681" t="s">
        <v>241</v>
      </c>
      <c r="K7681" t="s">
        <v>242</v>
      </c>
      <c r="L7681" t="s">
        <v>110</v>
      </c>
      <c r="M7681" t="s">
        <v>38</v>
      </c>
      <c r="N7681" t="s">
        <v>668</v>
      </c>
      <c r="O7681" s="23">
        <v>332</v>
      </c>
      <c r="P7681" s="9">
        <v>5.78</v>
      </c>
      <c r="Q7681" t="s">
        <v>40</v>
      </c>
      <c r="R7681">
        <v>35521</v>
      </c>
      <c r="S7681" s="9">
        <v>57.43</v>
      </c>
      <c r="T7681" s="26">
        <v>7.79</v>
      </c>
      <c r="U7681" s="8">
        <v>447.37</v>
      </c>
      <c r="V7681" t="s">
        <v>41</v>
      </c>
      <c r="W7681" t="s">
        <v>1985</v>
      </c>
      <c r="X7681" t="s">
        <v>42</v>
      </c>
      <c r="Y7681" t="s">
        <v>1986</v>
      </c>
      <c r="AA7681" s="1">
        <f t="shared" si="793"/>
        <v>46095</v>
      </c>
      <c r="AB7681" s="2">
        <f t="shared" si="794"/>
        <v>3</v>
      </c>
      <c r="AC7681" s="2">
        <f t="shared" si="795"/>
        <v>2026</v>
      </c>
      <c r="AD7681" s="2" t="str">
        <f>IFERROR(VLOOKUP(A7681,'Aux Área'!$A$4:$B$123,2,0),"-")</f>
        <v>PESADOS</v>
      </c>
    </row>
    <row r="7682" spans="1:30" x14ac:dyDescent="0.3">
      <c r="A7682" t="s">
        <v>3092</v>
      </c>
      <c r="B7682" t="s">
        <v>4774</v>
      </c>
      <c r="C7682" t="s">
        <v>11920</v>
      </c>
      <c r="D7682" t="s">
        <v>3285</v>
      </c>
      <c r="E7682" t="s">
        <v>3286</v>
      </c>
      <c r="F7682" t="s">
        <v>3594</v>
      </c>
      <c r="G7682" t="s">
        <v>1135</v>
      </c>
      <c r="H7682" t="s">
        <v>2275</v>
      </c>
      <c r="I7682" t="s">
        <v>1497</v>
      </c>
      <c r="J7682" t="s">
        <v>188</v>
      </c>
      <c r="K7682" t="s">
        <v>189</v>
      </c>
      <c r="L7682" t="s">
        <v>190</v>
      </c>
      <c r="M7682" t="s">
        <v>38</v>
      </c>
      <c r="N7682" t="s">
        <v>39</v>
      </c>
      <c r="O7682" s="23">
        <v>407</v>
      </c>
      <c r="P7682" s="9">
        <v>9.4700000000000006</v>
      </c>
      <c r="Q7682" t="s">
        <v>40</v>
      </c>
      <c r="R7682">
        <v>112519</v>
      </c>
      <c r="S7682" s="9">
        <v>42.96</v>
      </c>
      <c r="T7682" s="26">
        <v>4.99</v>
      </c>
      <c r="U7682" s="8">
        <v>214.37</v>
      </c>
      <c r="V7682" t="s">
        <v>41</v>
      </c>
      <c r="W7682" t="s">
        <v>2276</v>
      </c>
      <c r="X7682" t="s">
        <v>42</v>
      </c>
      <c r="Y7682" t="s">
        <v>2277</v>
      </c>
      <c r="AA7682" s="1">
        <f t="shared" si="793"/>
        <v>46095</v>
      </c>
      <c r="AB7682" s="2">
        <f t="shared" si="794"/>
        <v>3</v>
      </c>
      <c r="AC7682" s="2">
        <f t="shared" si="795"/>
        <v>2026</v>
      </c>
      <c r="AD7682" s="2" t="str">
        <f>IFERROR(VLOOKUP(A7682,'Aux Área'!$A$4:$B$123,2,0),"-")</f>
        <v>INSPEÇÃO</v>
      </c>
    </row>
    <row r="7683" spans="1:30" x14ac:dyDescent="0.3">
      <c r="A7683" t="s">
        <v>662</v>
      </c>
      <c r="B7683" t="s">
        <v>183</v>
      </c>
      <c r="C7683" t="s">
        <v>11921</v>
      </c>
      <c r="D7683" t="s">
        <v>1568</v>
      </c>
      <c r="E7683" t="s">
        <v>1569</v>
      </c>
      <c r="F7683" t="s">
        <v>653</v>
      </c>
      <c r="G7683" t="s">
        <v>1495</v>
      </c>
      <c r="H7683" t="s">
        <v>1571</v>
      </c>
      <c r="I7683" t="s">
        <v>1497</v>
      </c>
      <c r="J7683" t="s">
        <v>1100</v>
      </c>
      <c r="K7683" t="s">
        <v>1101</v>
      </c>
      <c r="L7683" t="s">
        <v>181</v>
      </c>
      <c r="M7683" t="s">
        <v>38</v>
      </c>
      <c r="N7683" t="s">
        <v>668</v>
      </c>
      <c r="O7683" s="23">
        <v>0</v>
      </c>
      <c r="P7683" s="9">
        <v>0</v>
      </c>
      <c r="Q7683" t="s">
        <v>40</v>
      </c>
      <c r="R7683">
        <v>0</v>
      </c>
      <c r="S7683" s="9">
        <v>100.63</v>
      </c>
      <c r="T7683" s="26">
        <v>6.99</v>
      </c>
      <c r="U7683" s="8">
        <v>703.42</v>
      </c>
      <c r="V7683" t="s">
        <v>11922</v>
      </c>
      <c r="W7683" t="s">
        <v>652</v>
      </c>
      <c r="X7683" t="s">
        <v>42</v>
      </c>
      <c r="Y7683" t="s">
        <v>653</v>
      </c>
      <c r="AA7683" s="1">
        <f t="shared" si="793"/>
        <v>46095</v>
      </c>
      <c r="AB7683" s="2">
        <f t="shared" si="794"/>
        <v>3</v>
      </c>
      <c r="AC7683" s="2">
        <f t="shared" si="795"/>
        <v>2026</v>
      </c>
      <c r="AD7683" s="2" t="str">
        <f>IFERROR(VLOOKUP(A7683,'Aux Área'!$A$4:$B$123,2,0),"-")</f>
        <v>SÃO PEDRO</v>
      </c>
    </row>
    <row r="7684" spans="1:30" x14ac:dyDescent="0.3">
      <c r="A7684" t="s">
        <v>2282</v>
      </c>
      <c r="B7684" t="s">
        <v>4679</v>
      </c>
      <c r="C7684" t="s">
        <v>11923</v>
      </c>
      <c r="D7684" t="s">
        <v>11924</v>
      </c>
      <c r="E7684" t="s">
        <v>11925</v>
      </c>
      <c r="F7684" t="s">
        <v>2285</v>
      </c>
      <c r="G7684" t="s">
        <v>1135</v>
      </c>
      <c r="H7684" t="s">
        <v>2275</v>
      </c>
      <c r="I7684" t="s">
        <v>1497</v>
      </c>
      <c r="J7684" t="s">
        <v>165</v>
      </c>
      <c r="K7684" t="s">
        <v>166</v>
      </c>
      <c r="L7684" t="s">
        <v>167</v>
      </c>
      <c r="M7684" t="s">
        <v>38</v>
      </c>
      <c r="N7684" t="s">
        <v>39</v>
      </c>
      <c r="O7684" s="23">
        <v>274</v>
      </c>
      <c r="P7684" s="9">
        <v>6.84</v>
      </c>
      <c r="Q7684" t="s">
        <v>40</v>
      </c>
      <c r="R7684">
        <v>112198</v>
      </c>
      <c r="S7684" s="9">
        <v>40.08</v>
      </c>
      <c r="T7684" s="26">
        <v>4.9909999999999997</v>
      </c>
      <c r="U7684" s="8">
        <v>200.02</v>
      </c>
      <c r="V7684" t="s">
        <v>112</v>
      </c>
      <c r="W7684" t="s">
        <v>2276</v>
      </c>
      <c r="X7684" t="s">
        <v>42</v>
      </c>
      <c r="Y7684" t="s">
        <v>2277</v>
      </c>
      <c r="AA7684" s="1">
        <f t="shared" si="793"/>
        <v>46095</v>
      </c>
      <c r="AB7684" s="2">
        <f t="shared" si="794"/>
        <v>3</v>
      </c>
      <c r="AC7684" s="2">
        <f t="shared" si="795"/>
        <v>2026</v>
      </c>
      <c r="AD7684" s="2" t="str">
        <f>IFERROR(VLOOKUP(A7684,'Aux Área'!$A$4:$B$123,2,0),"-")</f>
        <v>INSPEÇÃO</v>
      </c>
    </row>
    <row r="7685" spans="1:30" x14ac:dyDescent="0.3">
      <c r="A7685" t="s">
        <v>9674</v>
      </c>
      <c r="B7685" t="s">
        <v>10327</v>
      </c>
      <c r="C7685" t="s">
        <v>11926</v>
      </c>
      <c r="D7685" t="s">
        <v>10329</v>
      </c>
      <c r="E7685" t="s">
        <v>9675</v>
      </c>
      <c r="F7685" t="s">
        <v>15506</v>
      </c>
      <c r="G7685" t="s">
        <v>1300</v>
      </c>
      <c r="H7685" t="s">
        <v>9676</v>
      </c>
      <c r="I7685" t="s">
        <v>37</v>
      </c>
      <c r="J7685" t="s">
        <v>89</v>
      </c>
      <c r="K7685" t="s">
        <v>90</v>
      </c>
      <c r="L7685" t="s">
        <v>91</v>
      </c>
      <c r="M7685" t="s">
        <v>38</v>
      </c>
      <c r="N7685" t="s">
        <v>39</v>
      </c>
      <c r="O7685" s="23">
        <v>341</v>
      </c>
      <c r="P7685" s="9">
        <v>8</v>
      </c>
      <c r="Q7685" t="s">
        <v>40</v>
      </c>
      <c r="R7685">
        <v>50503</v>
      </c>
      <c r="S7685" s="9">
        <v>42.6</v>
      </c>
      <c r="T7685" s="26">
        <v>4.8899999999999997</v>
      </c>
      <c r="U7685" s="8">
        <v>208.31</v>
      </c>
      <c r="V7685" t="s">
        <v>11927</v>
      </c>
      <c r="W7685" t="s">
        <v>2007</v>
      </c>
      <c r="X7685" t="s">
        <v>42</v>
      </c>
      <c r="Y7685" t="s">
        <v>6209</v>
      </c>
      <c r="AA7685" s="1">
        <f t="shared" si="793"/>
        <v>46095</v>
      </c>
      <c r="AB7685" s="2">
        <f t="shared" si="794"/>
        <v>3</v>
      </c>
      <c r="AC7685" s="2">
        <f t="shared" si="795"/>
        <v>2026</v>
      </c>
      <c r="AD7685" s="2" t="str">
        <f>IFERROR(VLOOKUP(A7685,'Aux Área'!$A$4:$B$123,2,0),"-")</f>
        <v>TI</v>
      </c>
    </row>
    <row r="7686" spans="1:30" x14ac:dyDescent="0.3">
      <c r="A7686" t="s">
        <v>50</v>
      </c>
      <c r="B7686" t="s">
        <v>324</v>
      </c>
      <c r="C7686" t="s">
        <v>11928</v>
      </c>
      <c r="D7686" t="s">
        <v>326</v>
      </c>
      <c r="E7686" t="s">
        <v>327</v>
      </c>
      <c r="F7686" t="s">
        <v>51</v>
      </c>
      <c r="G7686" t="s">
        <v>35</v>
      </c>
      <c r="H7686" t="s">
        <v>36</v>
      </c>
      <c r="I7686" t="s">
        <v>37</v>
      </c>
      <c r="J7686" t="s">
        <v>1268</v>
      </c>
      <c r="K7686" t="s">
        <v>1269</v>
      </c>
      <c r="L7686" t="s">
        <v>84</v>
      </c>
      <c r="M7686" t="s">
        <v>38</v>
      </c>
      <c r="N7686" t="s">
        <v>39</v>
      </c>
      <c r="O7686" s="23">
        <v>308</v>
      </c>
      <c r="P7686" s="9">
        <v>7.21</v>
      </c>
      <c r="Q7686" t="s">
        <v>40</v>
      </c>
      <c r="R7686">
        <v>23613</v>
      </c>
      <c r="S7686" s="9">
        <v>42.72</v>
      </c>
      <c r="T7686" s="26">
        <v>3.97</v>
      </c>
      <c r="U7686" s="8">
        <v>169.59</v>
      </c>
      <c r="V7686" t="s">
        <v>41</v>
      </c>
      <c r="W7686" t="s">
        <v>2007</v>
      </c>
      <c r="X7686" t="s">
        <v>42</v>
      </c>
      <c r="Y7686" t="s">
        <v>1740</v>
      </c>
      <c r="AA7686" s="1">
        <f t="shared" si="793"/>
        <v>46095</v>
      </c>
      <c r="AB7686" s="2">
        <f t="shared" si="794"/>
        <v>3</v>
      </c>
      <c r="AC7686" s="2">
        <f t="shared" si="795"/>
        <v>2026</v>
      </c>
      <c r="AD7686" s="2" t="str">
        <f>IFERROR(VLOOKUP(A7686,'Aux Área'!$A$4:$B$123,2,0),"-")</f>
        <v>TI</v>
      </c>
    </row>
    <row r="7687" spans="1:30" x14ac:dyDescent="0.3">
      <c r="A7687" t="s">
        <v>5620</v>
      </c>
      <c r="B7687" t="s">
        <v>9277</v>
      </c>
      <c r="C7687" t="s">
        <v>11929</v>
      </c>
      <c r="D7687" t="s">
        <v>2160</v>
      </c>
      <c r="E7687" t="s">
        <v>2161</v>
      </c>
      <c r="F7687" t="s">
        <v>6208</v>
      </c>
      <c r="G7687" t="s">
        <v>1135</v>
      </c>
      <c r="H7687" t="s">
        <v>5545</v>
      </c>
      <c r="I7687" t="s">
        <v>839</v>
      </c>
      <c r="J7687" t="s">
        <v>241</v>
      </c>
      <c r="K7687" t="s">
        <v>242</v>
      </c>
      <c r="L7687" t="s">
        <v>110</v>
      </c>
      <c r="M7687" t="s">
        <v>38</v>
      </c>
      <c r="N7687" t="s">
        <v>39</v>
      </c>
      <c r="O7687" s="23">
        <v>268</v>
      </c>
      <c r="P7687" s="9">
        <v>5.75</v>
      </c>
      <c r="Q7687" t="s">
        <v>40</v>
      </c>
      <c r="R7687">
        <v>33479</v>
      </c>
      <c r="S7687" s="9">
        <v>46.61</v>
      </c>
      <c r="T7687" s="26">
        <v>3.97</v>
      </c>
      <c r="U7687" s="8">
        <v>185.05</v>
      </c>
      <c r="V7687" t="s">
        <v>41</v>
      </c>
      <c r="W7687" t="s">
        <v>2276</v>
      </c>
      <c r="X7687" t="s">
        <v>42</v>
      </c>
      <c r="Y7687" t="s">
        <v>2277</v>
      </c>
      <c r="AA7687" s="1">
        <f t="shared" si="793"/>
        <v>46095</v>
      </c>
      <c r="AB7687" s="2">
        <f t="shared" si="794"/>
        <v>3</v>
      </c>
      <c r="AC7687" s="2">
        <f t="shared" si="795"/>
        <v>2026</v>
      </c>
      <c r="AD7687" s="2" t="str">
        <f>IFERROR(VLOOKUP(A7687,'Aux Área'!$A$4:$B$123,2,0),"-")</f>
        <v>INSPEÇÃO</v>
      </c>
    </row>
    <row r="7688" spans="1:30" x14ac:dyDescent="0.3">
      <c r="A7688" t="s">
        <v>5543</v>
      </c>
      <c r="B7688" t="s">
        <v>11845</v>
      </c>
      <c r="C7688" t="s">
        <v>11930</v>
      </c>
      <c r="D7688" t="s">
        <v>2160</v>
      </c>
      <c r="E7688" t="s">
        <v>2161</v>
      </c>
      <c r="F7688" t="s">
        <v>6207</v>
      </c>
      <c r="G7688" t="s">
        <v>1135</v>
      </c>
      <c r="H7688" t="s">
        <v>5545</v>
      </c>
      <c r="I7688" t="s">
        <v>839</v>
      </c>
      <c r="J7688" t="s">
        <v>241</v>
      </c>
      <c r="K7688" t="s">
        <v>242</v>
      </c>
      <c r="L7688" t="s">
        <v>110</v>
      </c>
      <c r="M7688" t="s">
        <v>38</v>
      </c>
      <c r="N7688" t="s">
        <v>39</v>
      </c>
      <c r="O7688" s="23">
        <v>259</v>
      </c>
      <c r="P7688" s="9">
        <v>6.02</v>
      </c>
      <c r="Q7688" t="s">
        <v>40</v>
      </c>
      <c r="R7688">
        <v>18482</v>
      </c>
      <c r="S7688" s="9">
        <v>42.99</v>
      </c>
      <c r="T7688" s="26">
        <v>3.97</v>
      </c>
      <c r="U7688" s="8">
        <v>170.67</v>
      </c>
      <c r="V7688" t="s">
        <v>41</v>
      </c>
      <c r="W7688" t="s">
        <v>2276</v>
      </c>
      <c r="X7688" t="s">
        <v>42</v>
      </c>
      <c r="Y7688" t="s">
        <v>2277</v>
      </c>
      <c r="AA7688" s="1">
        <f t="shared" si="793"/>
        <v>46095</v>
      </c>
      <c r="AB7688" s="2">
        <f t="shared" si="794"/>
        <v>3</v>
      </c>
      <c r="AC7688" s="2">
        <f t="shared" si="795"/>
        <v>2026</v>
      </c>
      <c r="AD7688" s="2" t="str">
        <f>IFERROR(VLOOKUP(A7688,'Aux Área'!$A$4:$B$123,2,0),"-")</f>
        <v>INSPEÇÃO</v>
      </c>
    </row>
    <row r="7689" spans="1:30" x14ac:dyDescent="0.3">
      <c r="A7689" t="s">
        <v>58</v>
      </c>
      <c r="B7689" t="s">
        <v>250</v>
      </c>
      <c r="C7689" t="s">
        <v>11931</v>
      </c>
      <c r="D7689" t="s">
        <v>87</v>
      </c>
      <c r="E7689" t="s">
        <v>88</v>
      </c>
      <c r="F7689" t="s">
        <v>59</v>
      </c>
      <c r="G7689" t="s">
        <v>35</v>
      </c>
      <c r="H7689" t="s">
        <v>36</v>
      </c>
      <c r="I7689" t="s">
        <v>37</v>
      </c>
      <c r="J7689" t="s">
        <v>356</v>
      </c>
      <c r="K7689" t="s">
        <v>357</v>
      </c>
      <c r="L7689" t="s">
        <v>124</v>
      </c>
      <c r="M7689" t="s">
        <v>38</v>
      </c>
      <c r="N7689" t="s">
        <v>39</v>
      </c>
      <c r="O7689" s="23">
        <v>210</v>
      </c>
      <c r="P7689" s="9">
        <v>10.82</v>
      </c>
      <c r="Q7689" t="s">
        <v>40</v>
      </c>
      <c r="R7689">
        <v>86347</v>
      </c>
      <c r="S7689" s="9">
        <v>19.399999999999999</v>
      </c>
      <c r="T7689" s="26">
        <v>4.7919999999999998</v>
      </c>
      <c r="U7689" s="8">
        <v>92.97</v>
      </c>
      <c r="V7689" t="s">
        <v>11932</v>
      </c>
      <c r="W7689" t="s">
        <v>2007</v>
      </c>
      <c r="X7689" t="s">
        <v>42</v>
      </c>
      <c r="Y7689" t="s">
        <v>1740</v>
      </c>
      <c r="AA7689" s="1">
        <f t="shared" si="793"/>
        <v>46095</v>
      </c>
      <c r="AB7689" s="2">
        <f t="shared" si="794"/>
        <v>3</v>
      </c>
      <c r="AC7689" s="2">
        <f t="shared" si="795"/>
        <v>2026</v>
      </c>
      <c r="AD7689" s="2" t="str">
        <f>IFERROR(VLOOKUP(A7689,'Aux Área'!$A$4:$B$123,2,0),"-")</f>
        <v>CONSERVA</v>
      </c>
    </row>
    <row r="7690" spans="1:30" x14ac:dyDescent="0.3">
      <c r="A7690" t="s">
        <v>2278</v>
      </c>
      <c r="B7690" t="s">
        <v>4664</v>
      </c>
      <c r="C7690" t="s">
        <v>11933</v>
      </c>
      <c r="D7690" t="s">
        <v>3243</v>
      </c>
      <c r="E7690" t="s">
        <v>3244</v>
      </c>
      <c r="F7690" t="s">
        <v>2281</v>
      </c>
      <c r="G7690" t="s">
        <v>1135</v>
      </c>
      <c r="H7690" t="s">
        <v>2275</v>
      </c>
      <c r="I7690" t="s">
        <v>1497</v>
      </c>
      <c r="J7690" t="s">
        <v>11506</v>
      </c>
      <c r="K7690" t="s">
        <v>11507</v>
      </c>
      <c r="L7690" t="s">
        <v>84</v>
      </c>
      <c r="M7690" t="s">
        <v>38</v>
      </c>
      <c r="N7690" t="s">
        <v>39</v>
      </c>
      <c r="O7690" s="23">
        <v>407</v>
      </c>
      <c r="P7690" s="9">
        <v>9.4700000000000006</v>
      </c>
      <c r="Q7690" t="s">
        <v>40</v>
      </c>
      <c r="R7690">
        <v>133982</v>
      </c>
      <c r="S7690" s="9">
        <v>43</v>
      </c>
      <c r="T7690" s="26">
        <v>4.99</v>
      </c>
      <c r="U7690" s="8">
        <v>214.57</v>
      </c>
      <c r="V7690" t="s">
        <v>112</v>
      </c>
      <c r="W7690" t="s">
        <v>2276</v>
      </c>
      <c r="X7690" t="s">
        <v>42</v>
      </c>
      <c r="Y7690" t="s">
        <v>2277</v>
      </c>
      <c r="AA7690" s="1">
        <f t="shared" si="793"/>
        <v>46095</v>
      </c>
      <c r="AB7690" s="2">
        <f t="shared" si="794"/>
        <v>3</v>
      </c>
      <c r="AC7690" s="2">
        <f t="shared" si="795"/>
        <v>2026</v>
      </c>
      <c r="AD7690" s="2" t="str">
        <f>IFERROR(VLOOKUP(A7690,'Aux Área'!$A$4:$B$123,2,0),"-")</f>
        <v>INSPEÇÃO</v>
      </c>
    </row>
    <row r="7691" spans="1:30" x14ac:dyDescent="0.3">
      <c r="A7691" t="s">
        <v>2260</v>
      </c>
      <c r="B7691" t="s">
        <v>113</v>
      </c>
      <c r="C7691" t="s">
        <v>11934</v>
      </c>
      <c r="D7691" t="s">
        <v>10122</v>
      </c>
      <c r="E7691" t="s">
        <v>9671</v>
      </c>
      <c r="F7691" t="s">
        <v>2262</v>
      </c>
      <c r="G7691" t="s">
        <v>35</v>
      </c>
      <c r="H7691" t="s">
        <v>2263</v>
      </c>
      <c r="I7691" t="s">
        <v>2186</v>
      </c>
      <c r="J7691" t="s">
        <v>409</v>
      </c>
      <c r="K7691" t="s">
        <v>410</v>
      </c>
      <c r="L7691" t="s">
        <v>141</v>
      </c>
      <c r="M7691" t="s">
        <v>38</v>
      </c>
      <c r="N7691" t="s">
        <v>668</v>
      </c>
      <c r="O7691" s="23">
        <v>918</v>
      </c>
      <c r="P7691" s="9">
        <v>13.84</v>
      </c>
      <c r="Q7691" t="s">
        <v>40</v>
      </c>
      <c r="R7691">
        <v>113060</v>
      </c>
      <c r="S7691" s="9">
        <v>66.31</v>
      </c>
      <c r="T7691" s="26">
        <v>7.45</v>
      </c>
      <c r="U7691" s="8">
        <v>494.01</v>
      </c>
      <c r="V7691" t="s">
        <v>11935</v>
      </c>
      <c r="W7691" t="s">
        <v>2007</v>
      </c>
      <c r="X7691" t="s">
        <v>42</v>
      </c>
      <c r="Y7691" t="s">
        <v>1740</v>
      </c>
      <c r="AA7691" s="1">
        <f t="shared" si="793"/>
        <v>46095</v>
      </c>
      <c r="AB7691" s="2">
        <f t="shared" si="794"/>
        <v>3</v>
      </c>
      <c r="AC7691" s="2">
        <f t="shared" si="795"/>
        <v>2026</v>
      </c>
      <c r="AD7691" s="2" t="str">
        <f>IFERROR(VLOOKUP(A7691,'Aux Área'!$A$4:$B$123,2,0),"-")</f>
        <v>INSPEÇÃO</v>
      </c>
    </row>
    <row r="7692" spans="1:30" x14ac:dyDescent="0.3">
      <c r="A7692" t="s">
        <v>11823</v>
      </c>
      <c r="B7692" t="s">
        <v>2182</v>
      </c>
      <c r="C7692" t="s">
        <v>11936</v>
      </c>
      <c r="D7692" t="s">
        <v>127</v>
      </c>
      <c r="E7692" t="s">
        <v>128</v>
      </c>
      <c r="F7692" t="s">
        <v>15239</v>
      </c>
      <c r="G7692" t="s">
        <v>35</v>
      </c>
      <c r="H7692" t="s">
        <v>11825</v>
      </c>
      <c r="I7692" t="s">
        <v>11826</v>
      </c>
      <c r="J7692" t="s">
        <v>89</v>
      </c>
      <c r="K7692" t="s">
        <v>90</v>
      </c>
      <c r="L7692" t="s">
        <v>91</v>
      </c>
      <c r="M7692" t="s">
        <v>38</v>
      </c>
      <c r="N7692" t="s">
        <v>39</v>
      </c>
      <c r="O7692" s="23">
        <v>430</v>
      </c>
      <c r="P7692" s="9">
        <v>11.18</v>
      </c>
      <c r="Q7692" t="s">
        <v>40</v>
      </c>
      <c r="R7692">
        <v>59777</v>
      </c>
      <c r="S7692" s="9">
        <v>38.450000000000003</v>
      </c>
      <c r="T7692" s="26">
        <v>4.8899999999999997</v>
      </c>
      <c r="U7692" s="8">
        <v>188.02</v>
      </c>
      <c r="V7692" t="s">
        <v>11937</v>
      </c>
      <c r="W7692" t="s">
        <v>2007</v>
      </c>
      <c r="X7692" t="s">
        <v>42</v>
      </c>
      <c r="Y7692" t="s">
        <v>1740</v>
      </c>
      <c r="AA7692" s="1">
        <f t="shared" si="793"/>
        <v>46095</v>
      </c>
      <c r="AB7692" s="2">
        <f t="shared" si="794"/>
        <v>3</v>
      </c>
      <c r="AC7692" s="2">
        <f t="shared" si="795"/>
        <v>2026</v>
      </c>
      <c r="AD7692" s="2" t="str">
        <f>IFERROR(VLOOKUP(A7692,'Aux Área'!$A$4:$B$123,2,0),"-")</f>
        <v>ENGENHARIA</v>
      </c>
    </row>
    <row r="7693" spans="1:30" x14ac:dyDescent="0.3">
      <c r="A7693" t="s">
        <v>2306</v>
      </c>
      <c r="B7693" t="s">
        <v>4613</v>
      </c>
      <c r="C7693" t="s">
        <v>11938</v>
      </c>
      <c r="D7693" t="s">
        <v>4386</v>
      </c>
      <c r="E7693" t="s">
        <v>4387</v>
      </c>
      <c r="F7693" t="s">
        <v>2309</v>
      </c>
      <c r="G7693" t="s">
        <v>1135</v>
      </c>
      <c r="H7693" t="s">
        <v>2275</v>
      </c>
      <c r="I7693" t="s">
        <v>1497</v>
      </c>
      <c r="J7693" t="s">
        <v>1665</v>
      </c>
      <c r="K7693" t="s">
        <v>1666</v>
      </c>
      <c r="L7693" t="s">
        <v>301</v>
      </c>
      <c r="M7693" t="s">
        <v>38</v>
      </c>
      <c r="N7693" t="s">
        <v>39</v>
      </c>
      <c r="O7693" s="23">
        <v>415</v>
      </c>
      <c r="P7693" s="9">
        <v>10.25</v>
      </c>
      <c r="Q7693" t="s">
        <v>40</v>
      </c>
      <c r="R7693">
        <v>130235</v>
      </c>
      <c r="S7693" s="9">
        <v>40.49</v>
      </c>
      <c r="T7693" s="26">
        <v>4.6900000000000004</v>
      </c>
      <c r="U7693" s="8">
        <v>189.9</v>
      </c>
      <c r="V7693" t="s">
        <v>11939</v>
      </c>
      <c r="W7693" t="s">
        <v>2276</v>
      </c>
      <c r="X7693" t="s">
        <v>42</v>
      </c>
      <c r="Y7693" t="s">
        <v>2277</v>
      </c>
      <c r="AA7693" s="1">
        <f t="shared" si="793"/>
        <v>46095</v>
      </c>
      <c r="AB7693" s="2">
        <f t="shared" si="794"/>
        <v>3</v>
      </c>
      <c r="AC7693" s="2">
        <f t="shared" si="795"/>
        <v>2026</v>
      </c>
      <c r="AD7693" s="2" t="str">
        <f>IFERROR(VLOOKUP(A7693,'Aux Área'!$A$4:$B$123,2,0),"-")</f>
        <v>INSPEÇÃO</v>
      </c>
    </row>
    <row r="7694" spans="1:30" x14ac:dyDescent="0.3">
      <c r="A7694" t="s">
        <v>2041</v>
      </c>
      <c r="B7694" t="s">
        <v>2042</v>
      </c>
      <c r="C7694" t="s">
        <v>11940</v>
      </c>
      <c r="D7694" t="s">
        <v>1297</v>
      </c>
      <c r="E7694" t="s">
        <v>2221</v>
      </c>
      <c r="F7694" t="s">
        <v>2044</v>
      </c>
      <c r="G7694" t="s">
        <v>659</v>
      </c>
      <c r="H7694" t="s">
        <v>1996</v>
      </c>
      <c r="I7694" t="s">
        <v>1997</v>
      </c>
      <c r="J7694" t="s">
        <v>231</v>
      </c>
      <c r="K7694" t="s">
        <v>232</v>
      </c>
      <c r="L7694" t="s">
        <v>217</v>
      </c>
      <c r="M7694" t="s">
        <v>38</v>
      </c>
      <c r="N7694" t="s">
        <v>668</v>
      </c>
      <c r="O7694" s="23">
        <v>217</v>
      </c>
      <c r="P7694" s="9">
        <v>7.11</v>
      </c>
      <c r="Q7694" t="s">
        <v>40</v>
      </c>
      <c r="R7694">
        <v>36667</v>
      </c>
      <c r="S7694" s="9">
        <v>30.53</v>
      </c>
      <c r="T7694" s="26">
        <v>8.19</v>
      </c>
      <c r="U7694" s="8">
        <v>250.04</v>
      </c>
      <c r="V7694" t="s">
        <v>11941</v>
      </c>
      <c r="W7694" t="s">
        <v>1985</v>
      </c>
      <c r="X7694" t="s">
        <v>42</v>
      </c>
      <c r="Y7694" t="s">
        <v>1986</v>
      </c>
      <c r="AA7694" s="1">
        <f t="shared" si="793"/>
        <v>46095</v>
      </c>
      <c r="AB7694" s="2">
        <f t="shared" si="794"/>
        <v>3</v>
      </c>
      <c r="AC7694" s="2">
        <f t="shared" si="795"/>
        <v>2026</v>
      </c>
      <c r="AD7694" s="2" t="str">
        <f>IFERROR(VLOOKUP(A7694,'Aux Área'!$A$4:$B$123,2,0),"-")</f>
        <v>PESADOS</v>
      </c>
    </row>
    <row r="7695" spans="1:30" x14ac:dyDescent="0.3">
      <c r="A7695" t="s">
        <v>1999</v>
      </c>
      <c r="B7695" t="s">
        <v>3016</v>
      </c>
      <c r="C7695" t="s">
        <v>11942</v>
      </c>
      <c r="D7695" t="s">
        <v>1297</v>
      </c>
      <c r="E7695" t="s">
        <v>2221</v>
      </c>
      <c r="F7695" t="s">
        <v>2002</v>
      </c>
      <c r="G7695" t="s">
        <v>659</v>
      </c>
      <c r="H7695" t="s">
        <v>2003</v>
      </c>
      <c r="I7695" t="s">
        <v>667</v>
      </c>
      <c r="J7695" t="s">
        <v>231</v>
      </c>
      <c r="K7695" t="s">
        <v>232</v>
      </c>
      <c r="L7695" t="s">
        <v>217</v>
      </c>
      <c r="M7695" t="s">
        <v>38</v>
      </c>
      <c r="N7695" t="s">
        <v>668</v>
      </c>
      <c r="O7695" s="23">
        <v>362</v>
      </c>
      <c r="P7695" s="9">
        <v>3.91</v>
      </c>
      <c r="Q7695" t="s">
        <v>40</v>
      </c>
      <c r="R7695">
        <v>22794</v>
      </c>
      <c r="S7695" s="9">
        <v>92.55</v>
      </c>
      <c r="T7695" s="26">
        <v>8.19</v>
      </c>
      <c r="U7695" s="8">
        <v>758.03</v>
      </c>
      <c r="V7695" t="s">
        <v>11943</v>
      </c>
      <c r="W7695" t="s">
        <v>1985</v>
      </c>
      <c r="X7695" t="s">
        <v>42</v>
      </c>
      <c r="Y7695" t="s">
        <v>1986</v>
      </c>
      <c r="AA7695" s="1">
        <f t="shared" si="793"/>
        <v>46095</v>
      </c>
      <c r="AB7695" s="2">
        <f t="shared" si="794"/>
        <v>3</v>
      </c>
      <c r="AC7695" s="2">
        <f t="shared" si="795"/>
        <v>2026</v>
      </c>
      <c r="AD7695" s="2" t="str">
        <f>IFERROR(VLOOKUP(A7695,'Aux Área'!$A$4:$B$123,2,0),"-")</f>
        <v>PESADOS</v>
      </c>
    </row>
    <row r="7696" spans="1:30" x14ac:dyDescent="0.3">
      <c r="A7696" t="s">
        <v>2643</v>
      </c>
      <c r="B7696" t="s">
        <v>2307</v>
      </c>
      <c r="C7696" t="s">
        <v>11944</v>
      </c>
      <c r="D7696" t="s">
        <v>7207</v>
      </c>
      <c r="E7696" t="s">
        <v>7208</v>
      </c>
      <c r="F7696" t="s">
        <v>2646</v>
      </c>
      <c r="G7696" t="s">
        <v>1300</v>
      </c>
      <c r="H7696" t="s">
        <v>1301</v>
      </c>
      <c r="I7696" t="s">
        <v>37</v>
      </c>
      <c r="J7696" t="s">
        <v>172</v>
      </c>
      <c r="K7696" t="s">
        <v>173</v>
      </c>
      <c r="L7696" t="s">
        <v>124</v>
      </c>
      <c r="M7696" t="s">
        <v>38</v>
      </c>
      <c r="N7696" t="s">
        <v>39</v>
      </c>
      <c r="O7696" s="23">
        <v>229</v>
      </c>
      <c r="P7696" s="9">
        <v>5.64</v>
      </c>
      <c r="Q7696" t="s">
        <v>40</v>
      </c>
      <c r="R7696">
        <v>126385</v>
      </c>
      <c r="S7696" s="9">
        <v>40.58</v>
      </c>
      <c r="T7696" s="26">
        <v>4.59</v>
      </c>
      <c r="U7696" s="8">
        <v>186.26</v>
      </c>
      <c r="V7696" t="s">
        <v>7258</v>
      </c>
      <c r="W7696" t="s">
        <v>2276</v>
      </c>
      <c r="X7696" t="s">
        <v>42</v>
      </c>
      <c r="Y7696" t="s">
        <v>2277</v>
      </c>
      <c r="AA7696" s="1">
        <f t="shared" si="793"/>
        <v>46095</v>
      </c>
      <c r="AB7696" s="2">
        <f t="shared" si="794"/>
        <v>3</v>
      </c>
      <c r="AC7696" s="2">
        <f t="shared" si="795"/>
        <v>2026</v>
      </c>
      <c r="AD7696" s="2" t="str">
        <f>IFERROR(VLOOKUP(A7696,'Aux Área'!$A$4:$B$123,2,0),"-")</f>
        <v>INSPEÇÃO</v>
      </c>
    </row>
    <row r="7697" spans="1:30" x14ac:dyDescent="0.3">
      <c r="A7697" t="s">
        <v>2494</v>
      </c>
      <c r="B7697" t="s">
        <v>2495</v>
      </c>
      <c r="C7697" t="s">
        <v>11945</v>
      </c>
      <c r="D7697" t="s">
        <v>6326</v>
      </c>
      <c r="E7697" t="s">
        <v>6327</v>
      </c>
      <c r="F7697" t="s">
        <v>2497</v>
      </c>
      <c r="G7697" t="s">
        <v>659</v>
      </c>
      <c r="H7697" t="s">
        <v>2215</v>
      </c>
      <c r="I7697" t="s">
        <v>667</v>
      </c>
      <c r="J7697" t="s">
        <v>108</v>
      </c>
      <c r="K7697" t="s">
        <v>109</v>
      </c>
      <c r="L7697" t="s">
        <v>110</v>
      </c>
      <c r="M7697" t="s">
        <v>38</v>
      </c>
      <c r="N7697" t="s">
        <v>668</v>
      </c>
      <c r="O7697" s="23">
        <v>275</v>
      </c>
      <c r="P7697" s="9">
        <v>6.11</v>
      </c>
      <c r="Q7697" t="s">
        <v>40</v>
      </c>
      <c r="R7697">
        <v>15812</v>
      </c>
      <c r="S7697" s="9">
        <v>45</v>
      </c>
      <c r="T7697" s="26">
        <v>7.59</v>
      </c>
      <c r="U7697" s="8">
        <v>341.55</v>
      </c>
      <c r="V7697" t="s">
        <v>11946</v>
      </c>
      <c r="W7697" t="s">
        <v>2007</v>
      </c>
      <c r="X7697" t="s">
        <v>42</v>
      </c>
      <c r="Y7697" t="s">
        <v>1740</v>
      </c>
      <c r="AA7697" s="1">
        <f t="shared" si="793"/>
        <v>46095</v>
      </c>
      <c r="AB7697" s="2">
        <f t="shared" si="794"/>
        <v>3</v>
      </c>
      <c r="AC7697" s="2">
        <f t="shared" si="795"/>
        <v>2026</v>
      </c>
      <c r="AD7697" s="2" t="str">
        <f>IFERROR(VLOOKUP(A7697,'Aux Área'!$A$4:$B$123,2,0),"-")</f>
        <v>APH</v>
      </c>
    </row>
    <row r="7698" spans="1:30" x14ac:dyDescent="0.3">
      <c r="A7698" t="s">
        <v>1987</v>
      </c>
      <c r="B7698" t="s">
        <v>1988</v>
      </c>
      <c r="C7698" t="s">
        <v>11947</v>
      </c>
      <c r="D7698" t="s">
        <v>11552</v>
      </c>
      <c r="E7698" t="s">
        <v>11553</v>
      </c>
      <c r="F7698" t="s">
        <v>1990</v>
      </c>
      <c r="G7698" t="s">
        <v>1495</v>
      </c>
      <c r="H7698" t="s">
        <v>2020</v>
      </c>
      <c r="I7698" t="s">
        <v>2021</v>
      </c>
      <c r="J7698" t="s">
        <v>1665</v>
      </c>
      <c r="K7698" t="s">
        <v>1666</v>
      </c>
      <c r="L7698" t="s">
        <v>301</v>
      </c>
      <c r="M7698" t="s">
        <v>38</v>
      </c>
      <c r="N7698" t="s">
        <v>668</v>
      </c>
      <c r="O7698" s="23">
        <v>1220</v>
      </c>
      <c r="P7698" s="9">
        <v>2.62</v>
      </c>
      <c r="Q7698" t="s">
        <v>40</v>
      </c>
      <c r="R7698">
        <v>11906</v>
      </c>
      <c r="S7698" s="9">
        <v>466.41</v>
      </c>
      <c r="T7698" s="26">
        <v>8.2899999999999991</v>
      </c>
      <c r="U7698" s="8">
        <v>3866.54</v>
      </c>
      <c r="V7698" t="s">
        <v>11948</v>
      </c>
      <c r="W7698" t="s">
        <v>1985</v>
      </c>
      <c r="X7698" t="s">
        <v>42</v>
      </c>
      <c r="Y7698" t="s">
        <v>1986</v>
      </c>
      <c r="AA7698" s="1">
        <f t="shared" si="793"/>
        <v>46095</v>
      </c>
      <c r="AB7698" s="2">
        <f t="shared" si="794"/>
        <v>3</v>
      </c>
      <c r="AC7698" s="2">
        <f t="shared" si="795"/>
        <v>2026</v>
      </c>
      <c r="AD7698" s="2" t="str">
        <f>IFERROR(VLOOKUP(A7698,'Aux Área'!$A$4:$B$123,2,0),"-")</f>
        <v>PESADOS</v>
      </c>
    </row>
    <row r="7699" spans="1:30" x14ac:dyDescent="0.3">
      <c r="A7699" t="s">
        <v>2700</v>
      </c>
      <c r="B7699" t="s">
        <v>2000</v>
      </c>
      <c r="C7699" t="s">
        <v>11949</v>
      </c>
      <c r="D7699" t="s">
        <v>4348</v>
      </c>
      <c r="E7699" t="s">
        <v>4349</v>
      </c>
      <c r="F7699" t="s">
        <v>2703</v>
      </c>
      <c r="G7699" t="s">
        <v>659</v>
      </c>
      <c r="H7699" t="s">
        <v>1996</v>
      </c>
      <c r="I7699" t="s">
        <v>1997</v>
      </c>
      <c r="J7699" t="s">
        <v>275</v>
      </c>
      <c r="K7699" t="s">
        <v>276</v>
      </c>
      <c r="L7699" t="s">
        <v>124</v>
      </c>
      <c r="M7699" t="s">
        <v>38</v>
      </c>
      <c r="N7699" t="s">
        <v>668</v>
      </c>
      <c r="O7699" s="23">
        <v>678</v>
      </c>
      <c r="P7699" s="9">
        <v>5.34</v>
      </c>
      <c r="Q7699" t="s">
        <v>40</v>
      </c>
      <c r="R7699">
        <v>25052</v>
      </c>
      <c r="S7699" s="9">
        <v>127</v>
      </c>
      <c r="T7699" s="26">
        <v>8.2899999999999991</v>
      </c>
      <c r="U7699" s="8">
        <v>1052.83</v>
      </c>
      <c r="V7699" t="s">
        <v>11950</v>
      </c>
      <c r="W7699" t="s">
        <v>1985</v>
      </c>
      <c r="X7699" t="s">
        <v>42</v>
      </c>
      <c r="Y7699" t="s">
        <v>1986</v>
      </c>
      <c r="AA7699" s="1">
        <f t="shared" si="793"/>
        <v>46095</v>
      </c>
      <c r="AB7699" s="2">
        <f t="shared" si="794"/>
        <v>3</v>
      </c>
      <c r="AC7699" s="2">
        <f t="shared" si="795"/>
        <v>2026</v>
      </c>
      <c r="AD7699" s="2" t="str">
        <f>IFERROR(VLOOKUP(A7699,'Aux Área'!$A$4:$B$123,2,0),"-")</f>
        <v>PESADOS</v>
      </c>
    </row>
    <row r="7700" spans="1:30" x14ac:dyDescent="0.3">
      <c r="A7700" t="s">
        <v>1987</v>
      </c>
      <c r="B7700" t="s">
        <v>1988</v>
      </c>
      <c r="C7700" t="s">
        <v>11951</v>
      </c>
      <c r="D7700" t="s">
        <v>11552</v>
      </c>
      <c r="E7700" t="s">
        <v>11553</v>
      </c>
      <c r="F7700" t="s">
        <v>1990</v>
      </c>
      <c r="G7700" t="s">
        <v>1495</v>
      </c>
      <c r="H7700" t="s">
        <v>2020</v>
      </c>
      <c r="I7700" t="s">
        <v>2021</v>
      </c>
      <c r="J7700" t="s">
        <v>1665</v>
      </c>
      <c r="K7700" t="s">
        <v>1666</v>
      </c>
      <c r="L7700" t="s">
        <v>301</v>
      </c>
      <c r="M7700" t="s">
        <v>38</v>
      </c>
      <c r="N7700" t="s">
        <v>668</v>
      </c>
      <c r="O7700" s="23">
        <v>0</v>
      </c>
      <c r="P7700" s="9">
        <v>0</v>
      </c>
      <c r="Q7700" t="s">
        <v>40</v>
      </c>
      <c r="R7700">
        <v>11906</v>
      </c>
      <c r="S7700" s="9">
        <v>466.41</v>
      </c>
      <c r="T7700" s="26">
        <v>8.2899999999999991</v>
      </c>
      <c r="U7700" s="8">
        <v>3866.54</v>
      </c>
      <c r="V7700" t="s">
        <v>11952</v>
      </c>
      <c r="W7700" t="s">
        <v>1985</v>
      </c>
      <c r="X7700" t="s">
        <v>42</v>
      </c>
      <c r="Y7700" t="s">
        <v>1986</v>
      </c>
      <c r="AA7700" s="1">
        <f t="shared" si="793"/>
        <v>46095</v>
      </c>
      <c r="AB7700" s="2">
        <f t="shared" si="794"/>
        <v>3</v>
      </c>
      <c r="AC7700" s="2">
        <f t="shared" si="795"/>
        <v>2026</v>
      </c>
      <c r="AD7700" s="2" t="str">
        <f>IFERROR(VLOOKUP(A7700,'Aux Área'!$A$4:$B$123,2,0),"-")</f>
        <v>PESADOS</v>
      </c>
    </row>
    <row r="7701" spans="1:30" x14ac:dyDescent="0.3">
      <c r="A7701" t="s">
        <v>1987</v>
      </c>
      <c r="C7701" t="s">
        <v>15791</v>
      </c>
      <c r="F7701" t="s">
        <v>1990</v>
      </c>
      <c r="K7701" t="s">
        <v>1666</v>
      </c>
      <c r="N7701" t="s">
        <v>15690</v>
      </c>
      <c r="O7701" t="s">
        <v>15244</v>
      </c>
      <c r="P7701" s="9" t="s">
        <v>15244</v>
      </c>
      <c r="Q7701" t="s">
        <v>40</v>
      </c>
      <c r="R7701" t="s">
        <v>15244</v>
      </c>
      <c r="S7701">
        <v>28.57</v>
      </c>
      <c r="U7701" s="8">
        <v>108.28</v>
      </c>
      <c r="AA7701" s="1">
        <f t="shared" si="793"/>
        <v>46095</v>
      </c>
      <c r="AB7701" s="2">
        <f t="shared" si="794"/>
        <v>3</v>
      </c>
      <c r="AC7701" s="2">
        <f t="shared" si="795"/>
        <v>2026</v>
      </c>
      <c r="AD7701" s="2" t="str">
        <f>IFERROR(VLOOKUP(A7701,'Aux Área'!$A$4:$B$123,2,0),"-")</f>
        <v>PESADOS</v>
      </c>
    </row>
    <row r="7702" spans="1:30" x14ac:dyDescent="0.3">
      <c r="A7702" t="s">
        <v>2189</v>
      </c>
      <c r="B7702" t="s">
        <v>10781</v>
      </c>
      <c r="C7702" t="s">
        <v>11953</v>
      </c>
      <c r="D7702" t="s">
        <v>10214</v>
      </c>
      <c r="E7702" t="s">
        <v>9672</v>
      </c>
      <c r="F7702" t="s">
        <v>2192</v>
      </c>
      <c r="G7702" t="s">
        <v>1135</v>
      </c>
      <c r="H7702" t="s">
        <v>2185</v>
      </c>
      <c r="I7702" t="s">
        <v>2186</v>
      </c>
      <c r="J7702" t="s">
        <v>169</v>
      </c>
      <c r="K7702" t="s">
        <v>170</v>
      </c>
      <c r="L7702" t="s">
        <v>124</v>
      </c>
      <c r="M7702" t="s">
        <v>38</v>
      </c>
      <c r="N7702" t="s">
        <v>668</v>
      </c>
      <c r="O7702" s="23">
        <v>810</v>
      </c>
      <c r="P7702" s="9">
        <v>14.67</v>
      </c>
      <c r="Q7702" t="s">
        <v>40</v>
      </c>
      <c r="R7702">
        <v>44008</v>
      </c>
      <c r="S7702" s="9">
        <v>55.22</v>
      </c>
      <c r="T7702" s="26">
        <v>8.7899999999999991</v>
      </c>
      <c r="U7702" s="8">
        <v>485.38</v>
      </c>
      <c r="V7702" t="s">
        <v>41</v>
      </c>
      <c r="W7702" t="s">
        <v>2007</v>
      </c>
      <c r="X7702" t="s">
        <v>42</v>
      </c>
      <c r="Y7702" t="s">
        <v>2188</v>
      </c>
      <c r="AA7702" s="1">
        <f t="shared" si="793"/>
        <v>46095</v>
      </c>
      <c r="AB7702" s="2">
        <f t="shared" si="794"/>
        <v>3</v>
      </c>
      <c r="AC7702" s="2">
        <f t="shared" si="795"/>
        <v>2026</v>
      </c>
      <c r="AD7702" s="2" t="str">
        <f>IFERROR(VLOOKUP(A7702,'Aux Área'!$A$4:$B$123,2,0),"-")</f>
        <v>INSPEÇÃO</v>
      </c>
    </row>
    <row r="7703" spans="1:30" x14ac:dyDescent="0.3">
      <c r="A7703" t="s">
        <v>2212</v>
      </c>
      <c r="B7703" t="s">
        <v>2466</v>
      </c>
      <c r="C7703" t="s">
        <v>11954</v>
      </c>
      <c r="D7703" t="s">
        <v>3121</v>
      </c>
      <c r="E7703" t="s">
        <v>3122</v>
      </c>
      <c r="F7703" t="s">
        <v>2214</v>
      </c>
      <c r="G7703" t="s">
        <v>35</v>
      </c>
      <c r="H7703" t="s">
        <v>2215</v>
      </c>
      <c r="I7703" t="s">
        <v>839</v>
      </c>
      <c r="J7703" t="s">
        <v>1665</v>
      </c>
      <c r="K7703" t="s">
        <v>1666</v>
      </c>
      <c r="L7703" t="s">
        <v>301</v>
      </c>
      <c r="M7703" t="s">
        <v>38</v>
      </c>
      <c r="N7703" t="s">
        <v>668</v>
      </c>
      <c r="O7703" s="23">
        <v>291</v>
      </c>
      <c r="P7703" s="9">
        <v>5.58</v>
      </c>
      <c r="Q7703" t="s">
        <v>40</v>
      </c>
      <c r="R7703">
        <v>14880</v>
      </c>
      <c r="S7703" s="9">
        <v>52.12</v>
      </c>
      <c r="T7703" s="26">
        <v>8.2899999999999991</v>
      </c>
      <c r="U7703" s="8">
        <v>432.07</v>
      </c>
      <c r="V7703" t="s">
        <v>11955</v>
      </c>
      <c r="W7703" t="s">
        <v>2007</v>
      </c>
      <c r="X7703" t="s">
        <v>42</v>
      </c>
      <c r="Y7703" t="s">
        <v>2217</v>
      </c>
      <c r="AA7703" s="1">
        <f t="shared" si="793"/>
        <v>46095</v>
      </c>
      <c r="AB7703" s="2">
        <f t="shared" si="794"/>
        <v>3</v>
      </c>
      <c r="AC7703" s="2">
        <f t="shared" si="795"/>
        <v>2026</v>
      </c>
      <c r="AD7703" s="2" t="str">
        <f>IFERROR(VLOOKUP(A7703,'Aux Área'!$A$4:$B$123,2,0),"-")</f>
        <v>APH</v>
      </c>
    </row>
    <row r="7704" spans="1:30" x14ac:dyDescent="0.3">
      <c r="A7704" t="s">
        <v>2278</v>
      </c>
      <c r="B7704" t="s">
        <v>4664</v>
      </c>
      <c r="C7704" t="s">
        <v>11956</v>
      </c>
      <c r="D7704" t="s">
        <v>3310</v>
      </c>
      <c r="E7704" t="s">
        <v>3311</v>
      </c>
      <c r="F7704" t="s">
        <v>2281</v>
      </c>
      <c r="G7704" t="s">
        <v>1135</v>
      </c>
      <c r="H7704" t="s">
        <v>2275</v>
      </c>
      <c r="I7704" t="s">
        <v>1497</v>
      </c>
      <c r="J7704" t="s">
        <v>169</v>
      </c>
      <c r="K7704" t="s">
        <v>170</v>
      </c>
      <c r="L7704" t="s">
        <v>124</v>
      </c>
      <c r="M7704" t="s">
        <v>38</v>
      </c>
      <c r="N7704" t="s">
        <v>39</v>
      </c>
      <c r="O7704" s="23">
        <v>261</v>
      </c>
      <c r="P7704" s="9">
        <v>9.7200000000000006</v>
      </c>
      <c r="Q7704" t="s">
        <v>40</v>
      </c>
      <c r="R7704">
        <v>134243</v>
      </c>
      <c r="S7704" s="9">
        <v>26.85</v>
      </c>
      <c r="T7704" s="26">
        <v>4.8899999999999997</v>
      </c>
      <c r="U7704" s="8">
        <v>131.30000000000001</v>
      </c>
      <c r="V7704" t="s">
        <v>41</v>
      </c>
      <c r="W7704" t="s">
        <v>2276</v>
      </c>
      <c r="X7704" t="s">
        <v>42</v>
      </c>
      <c r="Y7704" t="s">
        <v>2277</v>
      </c>
      <c r="AA7704" s="1">
        <f t="shared" si="793"/>
        <v>46095</v>
      </c>
      <c r="AB7704" s="2">
        <f t="shared" si="794"/>
        <v>3</v>
      </c>
      <c r="AC7704" s="2">
        <f t="shared" si="795"/>
        <v>2026</v>
      </c>
      <c r="AD7704" s="2" t="str">
        <f>IFERROR(VLOOKUP(A7704,'Aux Área'!$A$4:$B$123,2,0),"-")</f>
        <v>INSPEÇÃO</v>
      </c>
    </row>
    <row r="7705" spans="1:30" x14ac:dyDescent="0.3">
      <c r="A7705" t="s">
        <v>2314</v>
      </c>
      <c r="B7705" t="s">
        <v>4624</v>
      </c>
      <c r="C7705" t="s">
        <v>11957</v>
      </c>
      <c r="D7705" t="s">
        <v>5291</v>
      </c>
      <c r="E7705" t="s">
        <v>5292</v>
      </c>
      <c r="F7705" t="s">
        <v>2317</v>
      </c>
      <c r="G7705" t="s">
        <v>1300</v>
      </c>
      <c r="H7705" t="s">
        <v>1301</v>
      </c>
      <c r="I7705" t="s">
        <v>37</v>
      </c>
      <c r="J7705" t="s">
        <v>89</v>
      </c>
      <c r="K7705" t="s">
        <v>90</v>
      </c>
      <c r="L7705" t="s">
        <v>91</v>
      </c>
      <c r="M7705" t="s">
        <v>38</v>
      </c>
      <c r="N7705" t="s">
        <v>39</v>
      </c>
      <c r="O7705" s="23">
        <v>352</v>
      </c>
      <c r="P7705" s="9">
        <v>8.73</v>
      </c>
      <c r="Q7705" t="s">
        <v>40</v>
      </c>
      <c r="R7705">
        <v>80458</v>
      </c>
      <c r="S7705" s="9">
        <v>40.33</v>
      </c>
      <c r="T7705" s="26">
        <v>4.8899999999999997</v>
      </c>
      <c r="U7705" s="8">
        <v>197.21</v>
      </c>
      <c r="V7705" t="s">
        <v>11958</v>
      </c>
      <c r="W7705" t="s">
        <v>2276</v>
      </c>
      <c r="X7705" t="s">
        <v>42</v>
      </c>
      <c r="Y7705" t="s">
        <v>2277</v>
      </c>
      <c r="AA7705" s="1">
        <f t="shared" si="793"/>
        <v>46095</v>
      </c>
      <c r="AB7705" s="2">
        <f t="shared" si="794"/>
        <v>3</v>
      </c>
      <c r="AC7705" s="2">
        <f t="shared" si="795"/>
        <v>2026</v>
      </c>
      <c r="AD7705" s="2" t="str">
        <f>IFERROR(VLOOKUP(A7705,'Aux Área'!$A$4:$B$123,2,0),"-")</f>
        <v>INSPEÇÃO</v>
      </c>
    </row>
    <row r="7706" spans="1:30" x14ac:dyDescent="0.3">
      <c r="A7706" t="s">
        <v>2638</v>
      </c>
      <c r="B7706" t="s">
        <v>4593</v>
      </c>
      <c r="C7706" t="s">
        <v>11959</v>
      </c>
      <c r="D7706" t="s">
        <v>3193</v>
      </c>
      <c r="E7706" t="s">
        <v>3194</v>
      </c>
      <c r="F7706" t="s">
        <v>2641</v>
      </c>
      <c r="G7706" t="s">
        <v>1135</v>
      </c>
      <c r="H7706" t="s">
        <v>2275</v>
      </c>
      <c r="I7706" t="s">
        <v>1497</v>
      </c>
      <c r="J7706" t="s">
        <v>275</v>
      </c>
      <c r="K7706" t="s">
        <v>276</v>
      </c>
      <c r="L7706" t="s">
        <v>124</v>
      </c>
      <c r="M7706" t="s">
        <v>38</v>
      </c>
      <c r="N7706" t="s">
        <v>39</v>
      </c>
      <c r="O7706" s="23">
        <v>413</v>
      </c>
      <c r="P7706" s="9">
        <v>10.66</v>
      </c>
      <c r="Q7706" t="s">
        <v>40</v>
      </c>
      <c r="R7706">
        <v>120842</v>
      </c>
      <c r="S7706" s="9">
        <v>38.75</v>
      </c>
      <c r="T7706" s="26">
        <v>4.79</v>
      </c>
      <c r="U7706" s="8">
        <v>185.61</v>
      </c>
      <c r="V7706" t="s">
        <v>11960</v>
      </c>
      <c r="W7706" t="s">
        <v>2276</v>
      </c>
      <c r="X7706" t="s">
        <v>42</v>
      </c>
      <c r="Y7706" t="s">
        <v>2277</v>
      </c>
      <c r="AA7706" s="1">
        <f t="shared" si="793"/>
        <v>46096</v>
      </c>
      <c r="AB7706" s="2">
        <f t="shared" si="794"/>
        <v>3</v>
      </c>
      <c r="AC7706" s="2">
        <f t="shared" si="795"/>
        <v>2026</v>
      </c>
      <c r="AD7706" s="2" t="str">
        <f>IFERROR(VLOOKUP(A7706,'Aux Área'!$A$4:$B$123,2,0),"-")</f>
        <v>INSPEÇÃO</v>
      </c>
    </row>
    <row r="7707" spans="1:30" x14ac:dyDescent="0.3">
      <c r="A7707" t="s">
        <v>2181</v>
      </c>
      <c r="B7707" t="s">
        <v>4595</v>
      </c>
      <c r="C7707" t="s">
        <v>11961</v>
      </c>
      <c r="D7707" t="s">
        <v>5095</v>
      </c>
      <c r="E7707" t="s">
        <v>5096</v>
      </c>
      <c r="F7707" t="s">
        <v>2184</v>
      </c>
      <c r="G7707" t="s">
        <v>1135</v>
      </c>
      <c r="H7707" t="s">
        <v>2185</v>
      </c>
      <c r="I7707" t="s">
        <v>2186</v>
      </c>
      <c r="J7707" t="s">
        <v>241</v>
      </c>
      <c r="K7707" t="s">
        <v>242</v>
      </c>
      <c r="L7707" t="s">
        <v>110</v>
      </c>
      <c r="M7707" t="s">
        <v>38</v>
      </c>
      <c r="N7707" t="s">
        <v>668</v>
      </c>
      <c r="O7707" s="23">
        <v>880</v>
      </c>
      <c r="P7707" s="9">
        <v>12.59</v>
      </c>
      <c r="Q7707" t="s">
        <v>40</v>
      </c>
      <c r="R7707">
        <v>142277</v>
      </c>
      <c r="S7707" s="9">
        <v>69.92</v>
      </c>
      <c r="T7707" s="26">
        <v>7.79</v>
      </c>
      <c r="U7707" s="8">
        <v>544.65</v>
      </c>
      <c r="V7707" t="s">
        <v>41</v>
      </c>
      <c r="W7707" t="s">
        <v>2007</v>
      </c>
      <c r="X7707" t="s">
        <v>42</v>
      </c>
      <c r="Y7707" t="s">
        <v>2188</v>
      </c>
      <c r="AA7707" s="1">
        <f t="shared" si="793"/>
        <v>46096</v>
      </c>
      <c r="AB7707" s="2">
        <f t="shared" si="794"/>
        <v>3</v>
      </c>
      <c r="AC7707" s="2">
        <f t="shared" si="795"/>
        <v>2026</v>
      </c>
      <c r="AD7707" s="2" t="str">
        <f>IFERROR(VLOOKUP(A7707,'Aux Área'!$A$4:$B$123,2,0),"-")</f>
        <v>INSPEÇÃO</v>
      </c>
    </row>
    <row r="7708" spans="1:30" x14ac:dyDescent="0.3">
      <c r="A7708" t="s">
        <v>2282</v>
      </c>
      <c r="B7708" t="s">
        <v>4679</v>
      </c>
      <c r="C7708" t="s">
        <v>11962</v>
      </c>
      <c r="D7708" t="s">
        <v>10704</v>
      </c>
      <c r="E7708" t="s">
        <v>10705</v>
      </c>
      <c r="F7708" t="s">
        <v>2285</v>
      </c>
      <c r="G7708" t="s">
        <v>1135</v>
      </c>
      <c r="H7708" t="s">
        <v>2275</v>
      </c>
      <c r="I7708" t="s">
        <v>1497</v>
      </c>
      <c r="J7708" t="s">
        <v>1681</v>
      </c>
      <c r="K7708" t="s">
        <v>1682</v>
      </c>
      <c r="L7708" t="s">
        <v>141</v>
      </c>
      <c r="M7708" t="s">
        <v>38</v>
      </c>
      <c r="N7708" t="s">
        <v>39</v>
      </c>
      <c r="O7708" s="23">
        <v>393</v>
      </c>
      <c r="P7708" s="9">
        <v>9.76</v>
      </c>
      <c r="Q7708" t="s">
        <v>40</v>
      </c>
      <c r="R7708">
        <v>112591</v>
      </c>
      <c r="S7708" s="9">
        <v>40.270000000000003</v>
      </c>
      <c r="T7708" s="26">
        <v>4.9909999999999997</v>
      </c>
      <c r="U7708" s="8">
        <v>200.97</v>
      </c>
      <c r="V7708" t="s">
        <v>41</v>
      </c>
      <c r="W7708" t="s">
        <v>2276</v>
      </c>
      <c r="X7708" t="s">
        <v>42</v>
      </c>
      <c r="Y7708" t="s">
        <v>2277</v>
      </c>
      <c r="AA7708" s="1">
        <f t="shared" si="793"/>
        <v>46096</v>
      </c>
      <c r="AB7708" s="2">
        <f t="shared" si="794"/>
        <v>3</v>
      </c>
      <c r="AC7708" s="2">
        <f t="shared" si="795"/>
        <v>2026</v>
      </c>
      <c r="AD7708" s="2" t="str">
        <f>IFERROR(VLOOKUP(A7708,'Aux Área'!$A$4:$B$123,2,0),"-")</f>
        <v>INSPEÇÃO</v>
      </c>
    </row>
    <row r="7709" spans="1:30" x14ac:dyDescent="0.3">
      <c r="A7709" t="s">
        <v>2643</v>
      </c>
      <c r="B7709" t="s">
        <v>2307</v>
      </c>
      <c r="C7709" t="s">
        <v>11963</v>
      </c>
      <c r="D7709" t="s">
        <v>7196</v>
      </c>
      <c r="E7709" t="s">
        <v>7197</v>
      </c>
      <c r="F7709" t="s">
        <v>2646</v>
      </c>
      <c r="G7709" t="s">
        <v>1300</v>
      </c>
      <c r="H7709" t="s">
        <v>1301</v>
      </c>
      <c r="I7709" t="s">
        <v>37</v>
      </c>
      <c r="J7709" t="s">
        <v>122</v>
      </c>
      <c r="K7709" t="s">
        <v>123</v>
      </c>
      <c r="L7709" t="s">
        <v>124</v>
      </c>
      <c r="M7709" t="s">
        <v>38</v>
      </c>
      <c r="N7709" t="s">
        <v>39</v>
      </c>
      <c r="O7709" s="23">
        <v>348</v>
      </c>
      <c r="P7709" s="9">
        <v>8.73</v>
      </c>
      <c r="Q7709" t="s">
        <v>40</v>
      </c>
      <c r="R7709">
        <v>126733</v>
      </c>
      <c r="S7709" s="9">
        <v>39.85</v>
      </c>
      <c r="T7709" s="26">
        <v>4.8899999999999997</v>
      </c>
      <c r="U7709" s="8">
        <v>194.86</v>
      </c>
      <c r="V7709" t="s">
        <v>112</v>
      </c>
      <c r="W7709" t="s">
        <v>2276</v>
      </c>
      <c r="X7709" t="s">
        <v>42</v>
      </c>
      <c r="Y7709" t="s">
        <v>2277</v>
      </c>
      <c r="AA7709" s="1">
        <f t="shared" si="793"/>
        <v>46096</v>
      </c>
      <c r="AB7709" s="2">
        <f t="shared" si="794"/>
        <v>3</v>
      </c>
      <c r="AC7709" s="2">
        <f t="shared" si="795"/>
        <v>2026</v>
      </c>
      <c r="AD7709" s="2" t="str">
        <f>IFERROR(VLOOKUP(A7709,'Aux Área'!$A$4:$B$123,2,0),"-")</f>
        <v>INSPEÇÃO</v>
      </c>
    </row>
    <row r="7710" spans="1:30" x14ac:dyDescent="0.3">
      <c r="A7710" t="s">
        <v>3092</v>
      </c>
      <c r="B7710" t="s">
        <v>4774</v>
      </c>
      <c r="C7710" t="s">
        <v>11964</v>
      </c>
      <c r="D7710" t="s">
        <v>5160</v>
      </c>
      <c r="E7710" t="s">
        <v>5161</v>
      </c>
      <c r="F7710" t="s">
        <v>3594</v>
      </c>
      <c r="G7710" t="s">
        <v>1135</v>
      </c>
      <c r="H7710" t="s">
        <v>2275</v>
      </c>
      <c r="I7710" t="s">
        <v>1497</v>
      </c>
      <c r="J7710" t="s">
        <v>275</v>
      </c>
      <c r="K7710" t="s">
        <v>276</v>
      </c>
      <c r="L7710" t="s">
        <v>124</v>
      </c>
      <c r="M7710" t="s">
        <v>38</v>
      </c>
      <c r="N7710" t="s">
        <v>39</v>
      </c>
      <c r="O7710" s="23">
        <v>446</v>
      </c>
      <c r="P7710" s="9">
        <v>10.81</v>
      </c>
      <c r="Q7710" t="s">
        <v>40</v>
      </c>
      <c r="R7710">
        <v>112965</v>
      </c>
      <c r="S7710" s="9">
        <v>41.27</v>
      </c>
      <c r="T7710" s="26">
        <v>4.79</v>
      </c>
      <c r="U7710" s="8">
        <v>197.68</v>
      </c>
      <c r="V7710" t="s">
        <v>11965</v>
      </c>
      <c r="W7710" t="s">
        <v>2276</v>
      </c>
      <c r="X7710" t="s">
        <v>42</v>
      </c>
      <c r="Y7710" t="s">
        <v>2277</v>
      </c>
      <c r="AA7710" s="1">
        <f t="shared" si="793"/>
        <v>46096</v>
      </c>
      <c r="AB7710" s="2">
        <f t="shared" si="794"/>
        <v>3</v>
      </c>
      <c r="AC7710" s="2">
        <f t="shared" si="795"/>
        <v>2026</v>
      </c>
      <c r="AD7710" s="2" t="str">
        <f>IFERROR(VLOOKUP(A7710,'Aux Área'!$A$4:$B$123,2,0),"-")</f>
        <v>INSPEÇÃO</v>
      </c>
    </row>
    <row r="7711" spans="1:30" x14ac:dyDescent="0.3">
      <c r="A7711" t="s">
        <v>2347</v>
      </c>
      <c r="B7711" t="s">
        <v>2348</v>
      </c>
      <c r="C7711" t="s">
        <v>11966</v>
      </c>
      <c r="D7711" t="s">
        <v>4085</v>
      </c>
      <c r="E7711" t="s">
        <v>4086</v>
      </c>
      <c r="F7711" t="s">
        <v>2350</v>
      </c>
      <c r="G7711" t="s">
        <v>659</v>
      </c>
      <c r="H7711" t="s">
        <v>1996</v>
      </c>
      <c r="I7711" t="s">
        <v>1997</v>
      </c>
      <c r="J7711" t="s">
        <v>1122</v>
      </c>
      <c r="K7711" t="s">
        <v>1123</v>
      </c>
      <c r="L7711" t="s">
        <v>110</v>
      </c>
      <c r="M7711" t="s">
        <v>38</v>
      </c>
      <c r="N7711" t="s">
        <v>668</v>
      </c>
      <c r="O7711" s="23">
        <v>352</v>
      </c>
      <c r="P7711" s="9">
        <v>6.26</v>
      </c>
      <c r="Q7711" t="s">
        <v>40</v>
      </c>
      <c r="R7711">
        <v>35873</v>
      </c>
      <c r="S7711" s="9">
        <v>56.25</v>
      </c>
      <c r="T7711" s="26">
        <v>7.99</v>
      </c>
      <c r="U7711" s="8">
        <v>449.43</v>
      </c>
      <c r="V7711" t="s">
        <v>41</v>
      </c>
      <c r="W7711" t="s">
        <v>1985</v>
      </c>
      <c r="X7711" t="s">
        <v>42</v>
      </c>
      <c r="Y7711" t="s">
        <v>1986</v>
      </c>
      <c r="AA7711" s="1">
        <f t="shared" si="793"/>
        <v>46096</v>
      </c>
      <c r="AB7711" s="2">
        <f t="shared" si="794"/>
        <v>3</v>
      </c>
      <c r="AC7711" s="2">
        <f t="shared" si="795"/>
        <v>2026</v>
      </c>
      <c r="AD7711" s="2" t="str">
        <f>IFERROR(VLOOKUP(A7711,'Aux Área'!$A$4:$B$123,2,0),"-")</f>
        <v>PESADOS</v>
      </c>
    </row>
    <row r="7712" spans="1:30" x14ac:dyDescent="0.3">
      <c r="A7712" t="s">
        <v>52</v>
      </c>
      <c r="B7712" t="s">
        <v>1449</v>
      </c>
      <c r="C7712" t="s">
        <v>11967</v>
      </c>
      <c r="D7712" t="s">
        <v>3246</v>
      </c>
      <c r="E7712" t="s">
        <v>3247</v>
      </c>
      <c r="F7712" t="s">
        <v>53</v>
      </c>
      <c r="G7712" t="s">
        <v>35</v>
      </c>
      <c r="H7712" t="s">
        <v>36</v>
      </c>
      <c r="I7712" t="s">
        <v>37</v>
      </c>
      <c r="J7712" t="s">
        <v>122</v>
      </c>
      <c r="K7712" t="s">
        <v>123</v>
      </c>
      <c r="L7712" t="s">
        <v>124</v>
      </c>
      <c r="M7712" t="s">
        <v>38</v>
      </c>
      <c r="N7712" t="s">
        <v>39</v>
      </c>
      <c r="O7712" s="23">
        <v>313</v>
      </c>
      <c r="P7712" s="9">
        <v>9.6199999999999992</v>
      </c>
      <c r="Q7712" t="s">
        <v>40</v>
      </c>
      <c r="R7712">
        <v>76186</v>
      </c>
      <c r="S7712" s="9">
        <v>32.520000000000003</v>
      </c>
      <c r="T7712" s="26">
        <v>4.8899999999999997</v>
      </c>
      <c r="U7712" s="8">
        <v>159.02000000000001</v>
      </c>
      <c r="V7712" t="s">
        <v>246</v>
      </c>
      <c r="W7712" t="s">
        <v>2007</v>
      </c>
      <c r="X7712" t="s">
        <v>42</v>
      </c>
      <c r="Y7712" t="s">
        <v>1740</v>
      </c>
      <c r="AA7712" s="1">
        <f t="shared" si="793"/>
        <v>46096</v>
      </c>
      <c r="AB7712" s="2">
        <f t="shared" si="794"/>
        <v>3</v>
      </c>
      <c r="AC7712" s="2">
        <f t="shared" si="795"/>
        <v>2026</v>
      </c>
      <c r="AD7712" s="2" t="str">
        <f>IFERROR(VLOOKUP(A7712,'Aux Área'!$A$4:$B$123,2,0),"-")</f>
        <v>OPERAÇÃO</v>
      </c>
    </row>
    <row r="7713" spans="1:30" x14ac:dyDescent="0.3">
      <c r="A7713" t="s">
        <v>2306</v>
      </c>
      <c r="B7713" t="s">
        <v>4613</v>
      </c>
      <c r="C7713" t="s">
        <v>11968</v>
      </c>
      <c r="D7713" t="s">
        <v>7488</v>
      </c>
      <c r="E7713" t="s">
        <v>7489</v>
      </c>
      <c r="F7713" t="s">
        <v>2309</v>
      </c>
      <c r="G7713" t="s">
        <v>1135</v>
      </c>
      <c r="H7713" t="s">
        <v>2275</v>
      </c>
      <c r="I7713" t="s">
        <v>1497</v>
      </c>
      <c r="J7713" t="s">
        <v>89</v>
      </c>
      <c r="K7713" t="s">
        <v>90</v>
      </c>
      <c r="L7713" t="s">
        <v>91</v>
      </c>
      <c r="M7713" t="s">
        <v>38</v>
      </c>
      <c r="N7713" t="s">
        <v>39</v>
      </c>
      <c r="O7713" s="23">
        <v>497</v>
      </c>
      <c r="P7713" s="9">
        <v>12.32</v>
      </c>
      <c r="Q7713" t="s">
        <v>40</v>
      </c>
      <c r="R7713">
        <v>130732</v>
      </c>
      <c r="S7713" s="9">
        <v>40.340000000000003</v>
      </c>
      <c r="T7713" s="26">
        <v>4.8899999999999997</v>
      </c>
      <c r="U7713" s="8">
        <v>197.26</v>
      </c>
      <c r="V7713" t="s">
        <v>11969</v>
      </c>
      <c r="W7713" t="s">
        <v>2276</v>
      </c>
      <c r="X7713" t="s">
        <v>42</v>
      </c>
      <c r="Y7713" t="s">
        <v>2277</v>
      </c>
      <c r="AA7713" s="1">
        <f t="shared" si="793"/>
        <v>46096</v>
      </c>
      <c r="AB7713" s="2">
        <f t="shared" si="794"/>
        <v>3</v>
      </c>
      <c r="AC7713" s="2">
        <f t="shared" si="795"/>
        <v>2026</v>
      </c>
      <c r="AD7713" s="2" t="str">
        <f>IFERROR(VLOOKUP(A7713,'Aux Área'!$A$4:$B$123,2,0),"-")</f>
        <v>INSPEÇÃO</v>
      </c>
    </row>
    <row r="7714" spans="1:30" x14ac:dyDescent="0.3">
      <c r="A7714" t="s">
        <v>2632</v>
      </c>
      <c r="B7714" t="s">
        <v>11859</v>
      </c>
      <c r="C7714" t="s">
        <v>11970</v>
      </c>
      <c r="D7714" t="s">
        <v>8713</v>
      </c>
      <c r="E7714" t="s">
        <v>8714</v>
      </c>
      <c r="F7714" t="s">
        <v>3712</v>
      </c>
      <c r="G7714" t="s">
        <v>1300</v>
      </c>
      <c r="H7714" t="s">
        <v>2635</v>
      </c>
      <c r="I7714" t="s">
        <v>37</v>
      </c>
      <c r="J7714" t="s">
        <v>285</v>
      </c>
      <c r="K7714" t="s">
        <v>286</v>
      </c>
      <c r="L7714" t="s">
        <v>91</v>
      </c>
      <c r="M7714" t="s">
        <v>38</v>
      </c>
      <c r="N7714" t="s">
        <v>39</v>
      </c>
      <c r="O7714" s="23">
        <v>238</v>
      </c>
      <c r="P7714" s="9">
        <v>5.64</v>
      </c>
      <c r="Q7714" t="s">
        <v>40</v>
      </c>
      <c r="R7714">
        <v>13846</v>
      </c>
      <c r="S7714" s="9">
        <v>42.2</v>
      </c>
      <c r="T7714" s="26">
        <v>5.3810000000000002</v>
      </c>
      <c r="U7714" s="8">
        <v>227.06</v>
      </c>
      <c r="V7714" t="s">
        <v>11971</v>
      </c>
      <c r="W7714" t="s">
        <v>2007</v>
      </c>
      <c r="X7714" t="s">
        <v>42</v>
      </c>
      <c r="Y7714" t="s">
        <v>1740</v>
      </c>
      <c r="AA7714" s="1">
        <f t="shared" si="793"/>
        <v>46096</v>
      </c>
      <c r="AB7714" s="2">
        <f t="shared" si="794"/>
        <v>3</v>
      </c>
      <c r="AC7714" s="2">
        <f t="shared" si="795"/>
        <v>2026</v>
      </c>
      <c r="AD7714" s="2" t="str">
        <f>IFERROR(VLOOKUP(A7714,'Aux Área'!$A$4:$B$123,2,0),"-")</f>
        <v>TI</v>
      </c>
    </row>
    <row r="7715" spans="1:30" x14ac:dyDescent="0.3">
      <c r="A7715" t="s">
        <v>2650</v>
      </c>
      <c r="B7715" t="s">
        <v>10989</v>
      </c>
      <c r="C7715" t="s">
        <v>11972</v>
      </c>
      <c r="D7715" t="s">
        <v>2944</v>
      </c>
      <c r="E7715" t="s">
        <v>2945</v>
      </c>
      <c r="F7715" t="s">
        <v>3615</v>
      </c>
      <c r="G7715" t="s">
        <v>1300</v>
      </c>
      <c r="H7715" t="s">
        <v>2635</v>
      </c>
      <c r="I7715" t="s">
        <v>37</v>
      </c>
      <c r="J7715" t="s">
        <v>2817</v>
      </c>
      <c r="K7715" t="s">
        <v>2818</v>
      </c>
      <c r="L7715" t="s">
        <v>84</v>
      </c>
      <c r="M7715" t="s">
        <v>38</v>
      </c>
      <c r="N7715" t="s">
        <v>39</v>
      </c>
      <c r="O7715" s="23">
        <v>257</v>
      </c>
      <c r="P7715" s="9">
        <v>4.91</v>
      </c>
      <c r="Q7715" t="s">
        <v>40</v>
      </c>
      <c r="R7715">
        <v>21769</v>
      </c>
      <c r="S7715" s="9">
        <v>52.32</v>
      </c>
      <c r="T7715" s="26">
        <v>4.99</v>
      </c>
      <c r="U7715" s="8">
        <v>261.10000000000002</v>
      </c>
      <c r="V7715" t="s">
        <v>11973</v>
      </c>
      <c r="W7715" t="s">
        <v>2276</v>
      </c>
      <c r="X7715" t="s">
        <v>42</v>
      </c>
      <c r="Y7715" t="s">
        <v>1740</v>
      </c>
      <c r="AA7715" s="1">
        <f t="shared" si="793"/>
        <v>46096</v>
      </c>
      <c r="AB7715" s="2">
        <f t="shared" si="794"/>
        <v>3</v>
      </c>
      <c r="AC7715" s="2">
        <f t="shared" si="795"/>
        <v>2026</v>
      </c>
      <c r="AD7715" s="2" t="str">
        <f>IFERROR(VLOOKUP(A7715,'Aux Área'!$A$4:$B$123,2,0),"-")</f>
        <v>TI</v>
      </c>
    </row>
    <row r="7716" spans="1:30" x14ac:dyDescent="0.3">
      <c r="A7716" t="s">
        <v>2278</v>
      </c>
      <c r="B7716" t="s">
        <v>4664</v>
      </c>
      <c r="C7716" t="s">
        <v>11974</v>
      </c>
      <c r="D7716" t="s">
        <v>3243</v>
      </c>
      <c r="E7716" t="s">
        <v>3244</v>
      </c>
      <c r="F7716" t="s">
        <v>2281</v>
      </c>
      <c r="G7716" t="s">
        <v>1135</v>
      </c>
      <c r="H7716" t="s">
        <v>2275</v>
      </c>
      <c r="I7716" t="s">
        <v>1497</v>
      </c>
      <c r="J7716" t="s">
        <v>11506</v>
      </c>
      <c r="K7716" t="s">
        <v>11507</v>
      </c>
      <c r="L7716" t="s">
        <v>84</v>
      </c>
      <c r="M7716" t="s">
        <v>38</v>
      </c>
      <c r="N7716" t="s">
        <v>39</v>
      </c>
      <c r="O7716" s="23">
        <v>414</v>
      </c>
      <c r="P7716" s="9">
        <v>9.39</v>
      </c>
      <c r="Q7716" t="s">
        <v>40</v>
      </c>
      <c r="R7716">
        <v>134657</v>
      </c>
      <c r="S7716" s="9">
        <v>44.09</v>
      </c>
      <c r="T7716" s="26">
        <v>4.99</v>
      </c>
      <c r="U7716" s="8">
        <v>220.01</v>
      </c>
      <c r="V7716" t="s">
        <v>41</v>
      </c>
      <c r="W7716" t="s">
        <v>2276</v>
      </c>
      <c r="X7716" t="s">
        <v>42</v>
      </c>
      <c r="Y7716" t="s">
        <v>2277</v>
      </c>
      <c r="AA7716" s="1">
        <f t="shared" si="793"/>
        <v>46096</v>
      </c>
      <c r="AB7716" s="2">
        <f t="shared" si="794"/>
        <v>3</v>
      </c>
      <c r="AC7716" s="2">
        <f t="shared" si="795"/>
        <v>2026</v>
      </c>
      <c r="AD7716" s="2" t="str">
        <f>IFERROR(VLOOKUP(A7716,'Aux Área'!$A$4:$B$123,2,0),"-")</f>
        <v>INSPEÇÃO</v>
      </c>
    </row>
    <row r="7717" spans="1:30" x14ac:dyDescent="0.3">
      <c r="A7717" t="s">
        <v>2655</v>
      </c>
      <c r="B7717" t="s">
        <v>10768</v>
      </c>
      <c r="C7717" t="s">
        <v>11975</v>
      </c>
      <c r="D7717" t="s">
        <v>1619</v>
      </c>
      <c r="E7717" t="s">
        <v>1620</v>
      </c>
      <c r="F7717" t="s">
        <v>3605</v>
      </c>
      <c r="G7717" t="s">
        <v>1635</v>
      </c>
      <c r="H7717" t="s">
        <v>2635</v>
      </c>
      <c r="I7717" t="s">
        <v>37</v>
      </c>
      <c r="J7717" t="s">
        <v>172</v>
      </c>
      <c r="K7717" t="s">
        <v>173</v>
      </c>
      <c r="L7717" t="s">
        <v>124</v>
      </c>
      <c r="M7717" t="s">
        <v>38</v>
      </c>
      <c r="N7717" t="s">
        <v>39</v>
      </c>
      <c r="O7717" s="23">
        <v>299</v>
      </c>
      <c r="P7717" s="9">
        <v>9.06</v>
      </c>
      <c r="Q7717" t="s">
        <v>40</v>
      </c>
      <c r="R7717">
        <v>22689</v>
      </c>
      <c r="S7717" s="9">
        <v>32.99</v>
      </c>
      <c r="T7717" s="26">
        <v>4.59</v>
      </c>
      <c r="U7717" s="8">
        <v>151.41999999999999</v>
      </c>
      <c r="V7717" t="s">
        <v>112</v>
      </c>
      <c r="W7717" t="s">
        <v>2007</v>
      </c>
      <c r="X7717" t="s">
        <v>42</v>
      </c>
      <c r="Y7717" t="s">
        <v>6209</v>
      </c>
      <c r="AA7717" s="1">
        <f t="shared" si="793"/>
        <v>46096</v>
      </c>
      <c r="AB7717" s="2">
        <f t="shared" si="794"/>
        <v>3</v>
      </c>
      <c r="AC7717" s="2">
        <f t="shared" si="795"/>
        <v>2026</v>
      </c>
      <c r="AD7717" s="2" t="str">
        <f>IFERROR(VLOOKUP(A7717,'Aux Área'!$A$4:$B$123,2,0),"-")</f>
        <v>TI</v>
      </c>
    </row>
    <row r="7718" spans="1:30" x14ac:dyDescent="0.3">
      <c r="A7718" t="s">
        <v>2638</v>
      </c>
      <c r="B7718" t="s">
        <v>4593</v>
      </c>
      <c r="C7718" t="s">
        <v>11976</v>
      </c>
      <c r="D7718" t="s">
        <v>7192</v>
      </c>
      <c r="E7718" t="s">
        <v>7193</v>
      </c>
      <c r="F7718" t="s">
        <v>2641</v>
      </c>
      <c r="G7718" t="s">
        <v>1135</v>
      </c>
      <c r="H7718" t="s">
        <v>2275</v>
      </c>
      <c r="I7718" t="s">
        <v>1497</v>
      </c>
      <c r="J7718" t="s">
        <v>252</v>
      </c>
      <c r="K7718" t="s">
        <v>253</v>
      </c>
      <c r="L7718" t="s">
        <v>124</v>
      </c>
      <c r="M7718" t="s">
        <v>38</v>
      </c>
      <c r="N7718" t="s">
        <v>39</v>
      </c>
      <c r="O7718" s="23">
        <v>563</v>
      </c>
      <c r="P7718" s="9">
        <v>11.97</v>
      </c>
      <c r="Q7718" t="s">
        <v>40</v>
      </c>
      <c r="R7718">
        <v>121405</v>
      </c>
      <c r="S7718" s="9">
        <v>47.04</v>
      </c>
      <c r="T7718" s="26">
        <v>4.79</v>
      </c>
      <c r="U7718" s="8">
        <v>225.34</v>
      </c>
      <c r="V7718" t="s">
        <v>11977</v>
      </c>
      <c r="W7718" t="s">
        <v>2276</v>
      </c>
      <c r="X7718" t="s">
        <v>42</v>
      </c>
      <c r="Y7718" t="s">
        <v>2277</v>
      </c>
      <c r="AA7718" s="1">
        <f t="shared" si="793"/>
        <v>46096</v>
      </c>
      <c r="AB7718" s="2">
        <f t="shared" si="794"/>
        <v>3</v>
      </c>
      <c r="AC7718" s="2">
        <f t="shared" si="795"/>
        <v>2026</v>
      </c>
      <c r="AD7718" s="2" t="str">
        <f>IFERROR(VLOOKUP(A7718,'Aux Área'!$A$4:$B$123,2,0),"-")</f>
        <v>INSPEÇÃO</v>
      </c>
    </row>
    <row r="7719" spans="1:30" x14ac:dyDescent="0.3">
      <c r="A7719" t="s">
        <v>2643</v>
      </c>
      <c r="B7719" t="s">
        <v>2307</v>
      </c>
      <c r="C7719" t="s">
        <v>11978</v>
      </c>
      <c r="D7719" t="s">
        <v>7207</v>
      </c>
      <c r="E7719" t="s">
        <v>7208</v>
      </c>
      <c r="F7719" t="s">
        <v>2646</v>
      </c>
      <c r="G7719" t="s">
        <v>1300</v>
      </c>
      <c r="H7719" t="s">
        <v>1301</v>
      </c>
      <c r="I7719" t="s">
        <v>37</v>
      </c>
      <c r="J7719" t="s">
        <v>172</v>
      </c>
      <c r="K7719" t="s">
        <v>173</v>
      </c>
      <c r="L7719" t="s">
        <v>124</v>
      </c>
      <c r="M7719" t="s">
        <v>38</v>
      </c>
      <c r="N7719" t="s">
        <v>39</v>
      </c>
      <c r="O7719" s="23">
        <v>333</v>
      </c>
      <c r="P7719" s="9">
        <v>8.06</v>
      </c>
      <c r="Q7719" t="s">
        <v>40</v>
      </c>
      <c r="R7719">
        <v>127066</v>
      </c>
      <c r="S7719" s="9">
        <v>41.34</v>
      </c>
      <c r="T7719" s="26">
        <v>4.59</v>
      </c>
      <c r="U7719" s="8">
        <v>189.75</v>
      </c>
      <c r="V7719" t="s">
        <v>112</v>
      </c>
      <c r="W7719" t="s">
        <v>2276</v>
      </c>
      <c r="X7719" t="s">
        <v>42</v>
      </c>
      <c r="Y7719" t="s">
        <v>2277</v>
      </c>
      <c r="AA7719" s="1">
        <f t="shared" si="793"/>
        <v>46096</v>
      </c>
      <c r="AB7719" s="2">
        <f t="shared" si="794"/>
        <v>3</v>
      </c>
      <c r="AC7719" s="2">
        <f t="shared" si="795"/>
        <v>2026</v>
      </c>
      <c r="AD7719" s="2" t="str">
        <f>IFERROR(VLOOKUP(A7719,'Aux Área'!$A$4:$B$123,2,0),"-")</f>
        <v>INSPEÇÃO</v>
      </c>
    </row>
    <row r="7720" spans="1:30" x14ac:dyDescent="0.3">
      <c r="A7720" t="s">
        <v>2306</v>
      </c>
      <c r="B7720" t="s">
        <v>4613</v>
      </c>
      <c r="C7720" t="s">
        <v>11979</v>
      </c>
      <c r="D7720" t="s">
        <v>4386</v>
      </c>
      <c r="E7720" t="s">
        <v>4387</v>
      </c>
      <c r="F7720" t="s">
        <v>2309</v>
      </c>
      <c r="G7720" t="s">
        <v>1135</v>
      </c>
      <c r="H7720" t="s">
        <v>2275</v>
      </c>
      <c r="I7720" t="s">
        <v>1497</v>
      </c>
      <c r="J7720" t="s">
        <v>1665</v>
      </c>
      <c r="K7720" t="s">
        <v>1666</v>
      </c>
      <c r="L7720" t="s">
        <v>301</v>
      </c>
      <c r="M7720" t="s">
        <v>38</v>
      </c>
      <c r="N7720" t="s">
        <v>39</v>
      </c>
      <c r="O7720" s="23">
        <v>462</v>
      </c>
      <c r="P7720" s="9">
        <v>10.89</v>
      </c>
      <c r="Q7720" t="s">
        <v>40</v>
      </c>
      <c r="R7720">
        <v>131194</v>
      </c>
      <c r="S7720" s="9">
        <v>42.42</v>
      </c>
      <c r="T7720" s="26">
        <v>4.6900000000000004</v>
      </c>
      <c r="U7720" s="8">
        <v>198.95</v>
      </c>
      <c r="V7720" t="s">
        <v>11980</v>
      </c>
      <c r="W7720" t="s">
        <v>2276</v>
      </c>
      <c r="X7720" t="s">
        <v>42</v>
      </c>
      <c r="Y7720" t="s">
        <v>2277</v>
      </c>
      <c r="AA7720" s="1">
        <f t="shared" si="793"/>
        <v>46096</v>
      </c>
      <c r="AB7720" s="2">
        <f t="shared" si="794"/>
        <v>3</v>
      </c>
      <c r="AC7720" s="2">
        <f t="shared" si="795"/>
        <v>2026</v>
      </c>
      <c r="AD7720" s="2" t="str">
        <f>IFERROR(VLOOKUP(A7720,'Aux Área'!$A$4:$B$123,2,0),"-")</f>
        <v>INSPEÇÃO</v>
      </c>
    </row>
    <row r="7721" spans="1:30" x14ac:dyDescent="0.3">
      <c r="A7721" t="s">
        <v>2282</v>
      </c>
      <c r="B7721" t="s">
        <v>4679</v>
      </c>
      <c r="C7721" t="s">
        <v>11981</v>
      </c>
      <c r="D7721" t="s">
        <v>11924</v>
      </c>
      <c r="E7721" t="s">
        <v>11925</v>
      </c>
      <c r="F7721" t="s">
        <v>2285</v>
      </c>
      <c r="G7721" t="s">
        <v>1135</v>
      </c>
      <c r="H7721" t="s">
        <v>2275</v>
      </c>
      <c r="I7721" t="s">
        <v>1497</v>
      </c>
      <c r="J7721" t="s">
        <v>165</v>
      </c>
      <c r="K7721" t="s">
        <v>166</v>
      </c>
      <c r="L7721" t="s">
        <v>167</v>
      </c>
      <c r="M7721" t="s">
        <v>38</v>
      </c>
      <c r="N7721" t="s">
        <v>39</v>
      </c>
      <c r="O7721" s="23">
        <v>399</v>
      </c>
      <c r="P7721" s="9">
        <v>8.51</v>
      </c>
      <c r="Q7721" t="s">
        <v>40</v>
      </c>
      <c r="R7721">
        <v>112990</v>
      </c>
      <c r="S7721" s="9">
        <v>46.89</v>
      </c>
      <c r="T7721" s="26">
        <v>4.9909999999999997</v>
      </c>
      <c r="U7721" s="8">
        <v>234.01</v>
      </c>
      <c r="V7721" t="s">
        <v>41</v>
      </c>
      <c r="W7721" t="s">
        <v>2276</v>
      </c>
      <c r="X7721" t="s">
        <v>42</v>
      </c>
      <c r="Y7721" t="s">
        <v>2277</v>
      </c>
      <c r="AA7721" s="1">
        <f t="shared" si="793"/>
        <v>46096</v>
      </c>
      <c r="AB7721" s="2">
        <f t="shared" si="794"/>
        <v>3</v>
      </c>
      <c r="AC7721" s="2">
        <f t="shared" si="795"/>
        <v>2026</v>
      </c>
      <c r="AD7721" s="2" t="str">
        <f>IFERROR(VLOOKUP(A7721,'Aux Área'!$A$4:$B$123,2,0),"-")</f>
        <v>INSPEÇÃO</v>
      </c>
    </row>
    <row r="7722" spans="1:30" x14ac:dyDescent="0.3">
      <c r="A7722" t="s">
        <v>3092</v>
      </c>
      <c r="B7722" t="s">
        <v>4774</v>
      </c>
      <c r="C7722" t="s">
        <v>11982</v>
      </c>
      <c r="D7722" t="s">
        <v>3285</v>
      </c>
      <c r="E7722" t="s">
        <v>3286</v>
      </c>
      <c r="F7722" t="s">
        <v>3594</v>
      </c>
      <c r="G7722" t="s">
        <v>1135</v>
      </c>
      <c r="H7722" t="s">
        <v>2275</v>
      </c>
      <c r="I7722" t="s">
        <v>1497</v>
      </c>
      <c r="J7722" t="s">
        <v>188</v>
      </c>
      <c r="K7722" t="s">
        <v>189</v>
      </c>
      <c r="L7722" t="s">
        <v>190</v>
      </c>
      <c r="M7722" t="s">
        <v>38</v>
      </c>
      <c r="N7722" t="s">
        <v>39</v>
      </c>
      <c r="O7722" s="23">
        <v>446</v>
      </c>
      <c r="P7722" s="9">
        <v>10.18</v>
      </c>
      <c r="Q7722" t="s">
        <v>40</v>
      </c>
      <c r="R7722">
        <v>113411</v>
      </c>
      <c r="S7722" s="9">
        <v>43.81</v>
      </c>
      <c r="T7722" s="26">
        <v>4.99</v>
      </c>
      <c r="U7722" s="8">
        <v>218.61</v>
      </c>
      <c r="V7722" t="s">
        <v>41</v>
      </c>
      <c r="W7722" t="s">
        <v>2276</v>
      </c>
      <c r="X7722" t="s">
        <v>42</v>
      </c>
      <c r="Y7722" t="s">
        <v>2277</v>
      </c>
      <c r="AA7722" s="1">
        <f t="shared" si="793"/>
        <v>46096</v>
      </c>
      <c r="AB7722" s="2">
        <f t="shared" si="794"/>
        <v>3</v>
      </c>
      <c r="AC7722" s="2">
        <f t="shared" si="795"/>
        <v>2026</v>
      </c>
      <c r="AD7722" s="2" t="str">
        <f>IFERROR(VLOOKUP(A7722,'Aux Área'!$A$4:$B$123,2,0),"-")</f>
        <v>INSPEÇÃO</v>
      </c>
    </row>
    <row r="7723" spans="1:30" x14ac:dyDescent="0.3">
      <c r="A7723" t="s">
        <v>2260</v>
      </c>
      <c r="B7723" t="s">
        <v>113</v>
      </c>
      <c r="C7723" t="s">
        <v>11983</v>
      </c>
      <c r="D7723" t="s">
        <v>10122</v>
      </c>
      <c r="E7723" t="s">
        <v>9671</v>
      </c>
      <c r="F7723" t="s">
        <v>2262</v>
      </c>
      <c r="G7723" t="s">
        <v>35</v>
      </c>
      <c r="H7723" t="s">
        <v>2263</v>
      </c>
      <c r="I7723" t="s">
        <v>2186</v>
      </c>
      <c r="J7723" t="s">
        <v>139</v>
      </c>
      <c r="K7723" t="s">
        <v>140</v>
      </c>
      <c r="L7723" t="s">
        <v>141</v>
      </c>
      <c r="M7723" t="s">
        <v>38</v>
      </c>
      <c r="N7723" t="s">
        <v>668</v>
      </c>
      <c r="O7723" s="23">
        <v>1025</v>
      </c>
      <c r="P7723" s="9">
        <v>14.47</v>
      </c>
      <c r="Q7723" t="s">
        <v>40</v>
      </c>
      <c r="R7723">
        <v>114085</v>
      </c>
      <c r="S7723" s="9">
        <v>70.819999999999993</v>
      </c>
      <c r="T7723" s="26">
        <v>7.59</v>
      </c>
      <c r="U7723" s="8">
        <v>537.52</v>
      </c>
      <c r="V7723" t="s">
        <v>11984</v>
      </c>
      <c r="W7723" t="s">
        <v>2007</v>
      </c>
      <c r="X7723" t="s">
        <v>42</v>
      </c>
      <c r="Y7723" t="s">
        <v>1740</v>
      </c>
      <c r="AA7723" s="1">
        <f t="shared" si="793"/>
        <v>46096</v>
      </c>
      <c r="AB7723" s="2">
        <f t="shared" si="794"/>
        <v>3</v>
      </c>
      <c r="AC7723" s="2">
        <f t="shared" si="795"/>
        <v>2026</v>
      </c>
      <c r="AD7723" s="2" t="str">
        <f>IFERROR(VLOOKUP(A7723,'Aux Área'!$A$4:$B$123,2,0),"-")</f>
        <v>INSPEÇÃO</v>
      </c>
    </row>
    <row r="7724" spans="1:30" x14ac:dyDescent="0.3">
      <c r="A7724" t="s">
        <v>2189</v>
      </c>
      <c r="B7724" t="s">
        <v>10781</v>
      </c>
      <c r="C7724" t="s">
        <v>11985</v>
      </c>
      <c r="D7724" t="s">
        <v>3030</v>
      </c>
      <c r="E7724" t="s">
        <v>3031</v>
      </c>
      <c r="F7724" t="s">
        <v>2192</v>
      </c>
      <c r="G7724" t="s">
        <v>1135</v>
      </c>
      <c r="H7724" t="s">
        <v>2185</v>
      </c>
      <c r="I7724" t="s">
        <v>2186</v>
      </c>
      <c r="J7724" t="s">
        <v>169</v>
      </c>
      <c r="K7724" t="s">
        <v>170</v>
      </c>
      <c r="L7724" t="s">
        <v>124</v>
      </c>
      <c r="M7724" t="s">
        <v>38</v>
      </c>
      <c r="N7724" t="s">
        <v>668</v>
      </c>
      <c r="O7724" s="23">
        <v>890</v>
      </c>
      <c r="P7724" s="9">
        <v>14.4</v>
      </c>
      <c r="Q7724" t="s">
        <v>40</v>
      </c>
      <c r="R7724">
        <v>44898</v>
      </c>
      <c r="S7724" s="9">
        <v>61.82</v>
      </c>
      <c r="T7724" s="26">
        <v>8.7899999999999991</v>
      </c>
      <c r="U7724" s="8">
        <v>543.4</v>
      </c>
      <c r="V7724" t="s">
        <v>41</v>
      </c>
      <c r="W7724" t="s">
        <v>2007</v>
      </c>
      <c r="X7724" t="s">
        <v>42</v>
      </c>
      <c r="Y7724" t="s">
        <v>2188</v>
      </c>
      <c r="AA7724" s="1">
        <f t="shared" si="793"/>
        <v>46096</v>
      </c>
      <c r="AB7724" s="2">
        <f t="shared" si="794"/>
        <v>3</v>
      </c>
      <c r="AC7724" s="2">
        <f t="shared" si="795"/>
        <v>2026</v>
      </c>
      <c r="AD7724" s="2" t="str">
        <f>IFERROR(VLOOKUP(A7724,'Aux Área'!$A$4:$B$123,2,0),"-")</f>
        <v>INSPEÇÃO</v>
      </c>
    </row>
    <row r="7725" spans="1:30" x14ac:dyDescent="0.3">
      <c r="A7725" t="s">
        <v>5543</v>
      </c>
      <c r="B7725" t="s">
        <v>11845</v>
      </c>
      <c r="C7725" t="s">
        <v>11986</v>
      </c>
      <c r="D7725" t="s">
        <v>9879</v>
      </c>
      <c r="E7725" t="s">
        <v>9667</v>
      </c>
      <c r="F7725" t="s">
        <v>6207</v>
      </c>
      <c r="G7725" t="s">
        <v>1135</v>
      </c>
      <c r="H7725" t="s">
        <v>5545</v>
      </c>
      <c r="I7725" t="s">
        <v>839</v>
      </c>
      <c r="J7725" t="s">
        <v>231</v>
      </c>
      <c r="K7725" t="s">
        <v>232</v>
      </c>
      <c r="L7725" t="s">
        <v>217</v>
      </c>
      <c r="M7725" t="s">
        <v>38</v>
      </c>
      <c r="N7725" t="s">
        <v>39</v>
      </c>
      <c r="O7725" s="23">
        <v>477</v>
      </c>
      <c r="P7725" s="9">
        <v>9.16</v>
      </c>
      <c r="Q7725" t="s">
        <v>40</v>
      </c>
      <c r="R7725">
        <v>18959</v>
      </c>
      <c r="S7725" s="9">
        <v>52.1</v>
      </c>
      <c r="T7725" s="26">
        <v>4.8609999999999998</v>
      </c>
      <c r="U7725" s="8">
        <v>253.25</v>
      </c>
      <c r="V7725" t="s">
        <v>11987</v>
      </c>
      <c r="W7725" t="s">
        <v>2276</v>
      </c>
      <c r="X7725" t="s">
        <v>42</v>
      </c>
      <c r="Y7725" t="s">
        <v>2277</v>
      </c>
      <c r="AA7725" s="1">
        <f t="shared" si="793"/>
        <v>46096</v>
      </c>
      <c r="AB7725" s="2">
        <f t="shared" si="794"/>
        <v>3</v>
      </c>
      <c r="AC7725" s="2">
        <f t="shared" si="795"/>
        <v>2026</v>
      </c>
      <c r="AD7725" s="2" t="str">
        <f>IFERROR(VLOOKUP(A7725,'Aux Área'!$A$4:$B$123,2,0),"-")</f>
        <v>INSPEÇÃO</v>
      </c>
    </row>
    <row r="7726" spans="1:30" x14ac:dyDescent="0.3">
      <c r="A7726" t="s">
        <v>9674</v>
      </c>
      <c r="B7726" t="s">
        <v>10327</v>
      </c>
      <c r="C7726" t="s">
        <v>11988</v>
      </c>
      <c r="D7726" t="s">
        <v>10329</v>
      </c>
      <c r="E7726" t="s">
        <v>9675</v>
      </c>
      <c r="F7726" t="s">
        <v>15506</v>
      </c>
      <c r="G7726" t="s">
        <v>1300</v>
      </c>
      <c r="H7726" t="s">
        <v>9676</v>
      </c>
      <c r="I7726" t="s">
        <v>37</v>
      </c>
      <c r="J7726" t="s">
        <v>89</v>
      </c>
      <c r="K7726" t="s">
        <v>90</v>
      </c>
      <c r="L7726" t="s">
        <v>91</v>
      </c>
      <c r="M7726" t="s">
        <v>38</v>
      </c>
      <c r="N7726" t="s">
        <v>39</v>
      </c>
      <c r="O7726" s="23">
        <v>350</v>
      </c>
      <c r="P7726" s="9">
        <v>8.31</v>
      </c>
      <c r="Q7726" t="s">
        <v>40</v>
      </c>
      <c r="R7726">
        <v>50853</v>
      </c>
      <c r="S7726" s="9">
        <v>42.13</v>
      </c>
      <c r="T7726" s="26">
        <v>4.8899999999999997</v>
      </c>
      <c r="U7726" s="8">
        <v>206.02</v>
      </c>
      <c r="V7726" t="s">
        <v>11810</v>
      </c>
      <c r="W7726" t="s">
        <v>2007</v>
      </c>
      <c r="X7726" t="s">
        <v>42</v>
      </c>
      <c r="Y7726" t="s">
        <v>6209</v>
      </c>
      <c r="AA7726" s="1">
        <f t="shared" si="793"/>
        <v>46096</v>
      </c>
      <c r="AB7726" s="2">
        <f t="shared" si="794"/>
        <v>3</v>
      </c>
      <c r="AC7726" s="2">
        <f t="shared" si="795"/>
        <v>2026</v>
      </c>
      <c r="AD7726" s="2" t="str">
        <f>IFERROR(VLOOKUP(A7726,'Aux Área'!$A$4:$B$123,2,0),"-")</f>
        <v>TI</v>
      </c>
    </row>
    <row r="7727" spans="1:30" x14ac:dyDescent="0.3">
      <c r="A7727" t="s">
        <v>2181</v>
      </c>
      <c r="B7727" t="s">
        <v>4595</v>
      </c>
      <c r="C7727" t="s">
        <v>11989</v>
      </c>
      <c r="D7727" t="s">
        <v>9027</v>
      </c>
      <c r="E7727" t="s">
        <v>9028</v>
      </c>
      <c r="F7727" t="s">
        <v>2184</v>
      </c>
      <c r="G7727" t="s">
        <v>1135</v>
      </c>
      <c r="H7727" t="s">
        <v>2185</v>
      </c>
      <c r="I7727" t="s">
        <v>2186</v>
      </c>
      <c r="J7727" t="s">
        <v>108</v>
      </c>
      <c r="K7727" t="s">
        <v>109</v>
      </c>
      <c r="L7727" t="s">
        <v>110</v>
      </c>
      <c r="M7727" t="s">
        <v>38</v>
      </c>
      <c r="N7727" t="s">
        <v>668</v>
      </c>
      <c r="O7727" s="23">
        <v>680</v>
      </c>
      <c r="P7727" s="9">
        <v>14.81</v>
      </c>
      <c r="Q7727" t="s">
        <v>40</v>
      </c>
      <c r="R7727">
        <v>142957</v>
      </c>
      <c r="S7727" s="9">
        <v>45.92</v>
      </c>
      <c r="T7727" s="26">
        <v>7.59</v>
      </c>
      <c r="U7727" s="8">
        <v>348.53</v>
      </c>
      <c r="V7727" t="s">
        <v>11990</v>
      </c>
      <c r="W7727" t="s">
        <v>2007</v>
      </c>
      <c r="X7727" t="s">
        <v>42</v>
      </c>
      <c r="Y7727" t="s">
        <v>2188</v>
      </c>
      <c r="AA7727" s="1">
        <f t="shared" si="793"/>
        <v>46096</v>
      </c>
      <c r="AB7727" s="2">
        <f t="shared" si="794"/>
        <v>3</v>
      </c>
      <c r="AC7727" s="2">
        <f t="shared" si="795"/>
        <v>2026</v>
      </c>
      <c r="AD7727" s="2" t="str">
        <f>IFERROR(VLOOKUP(A7727,'Aux Área'!$A$4:$B$123,2,0),"-")</f>
        <v>INSPEÇÃO</v>
      </c>
    </row>
    <row r="7728" spans="1:30" x14ac:dyDescent="0.3">
      <c r="A7728" t="s">
        <v>2041</v>
      </c>
      <c r="B7728" t="s">
        <v>2042</v>
      </c>
      <c r="C7728" t="s">
        <v>11991</v>
      </c>
      <c r="D7728" t="s">
        <v>1297</v>
      </c>
      <c r="E7728" t="s">
        <v>2221</v>
      </c>
      <c r="F7728" t="s">
        <v>2044</v>
      </c>
      <c r="G7728" t="s">
        <v>659</v>
      </c>
      <c r="H7728" t="s">
        <v>1996</v>
      </c>
      <c r="I7728" t="s">
        <v>1997</v>
      </c>
      <c r="J7728" t="s">
        <v>231</v>
      </c>
      <c r="K7728" t="s">
        <v>232</v>
      </c>
      <c r="L7728" t="s">
        <v>217</v>
      </c>
      <c r="M7728" t="s">
        <v>38</v>
      </c>
      <c r="N7728" t="s">
        <v>668</v>
      </c>
      <c r="O7728" s="23">
        <v>383</v>
      </c>
      <c r="P7728" s="9">
        <v>5.72</v>
      </c>
      <c r="Q7728" t="s">
        <v>40</v>
      </c>
      <c r="R7728">
        <v>37050</v>
      </c>
      <c r="S7728" s="9">
        <v>67.010000000000005</v>
      </c>
      <c r="T7728" s="26">
        <v>8.19</v>
      </c>
      <c r="U7728" s="8">
        <v>548.80999999999995</v>
      </c>
      <c r="V7728" t="s">
        <v>11992</v>
      </c>
      <c r="W7728" t="s">
        <v>1985</v>
      </c>
      <c r="X7728" t="s">
        <v>42</v>
      </c>
      <c r="Y7728" t="s">
        <v>1986</v>
      </c>
      <c r="AA7728" s="1">
        <f t="shared" ref="AA7728:AA7791" si="796">IFERROR(DATEVALUE(C7728),"-")</f>
        <v>46096</v>
      </c>
      <c r="AB7728" s="2">
        <f t="shared" ref="AB7728:AB7791" si="797">IFERROR(MONTH(AA7728),"-")</f>
        <v>3</v>
      </c>
      <c r="AC7728" s="2">
        <f t="shared" ref="AC7728:AC7791" si="798">IFERROR(YEAR(AA7728),"-")</f>
        <v>2026</v>
      </c>
      <c r="AD7728" s="2" t="str">
        <f>IFERROR(VLOOKUP(A7728,'Aux Área'!$A$4:$B$123,2,0),"-")</f>
        <v>PESADOS</v>
      </c>
    </row>
    <row r="7729" spans="1:30" x14ac:dyDescent="0.3">
      <c r="A7729" t="s">
        <v>2041</v>
      </c>
      <c r="C7729" t="s">
        <v>11991</v>
      </c>
      <c r="F7729" t="s">
        <v>2044</v>
      </c>
      <c r="K7729" t="s">
        <v>232</v>
      </c>
      <c r="N7729" t="s">
        <v>15690</v>
      </c>
      <c r="O7729" t="s">
        <v>15244</v>
      </c>
      <c r="P7729" s="9" t="s">
        <v>15244</v>
      </c>
      <c r="Q7729" t="s">
        <v>40</v>
      </c>
      <c r="R7729" t="s">
        <v>15244</v>
      </c>
      <c r="S7729">
        <v>6</v>
      </c>
      <c r="U7729" s="8">
        <v>19.8</v>
      </c>
      <c r="AA7729" s="1">
        <f t="shared" si="796"/>
        <v>46096</v>
      </c>
      <c r="AB7729" s="2">
        <f t="shared" si="797"/>
        <v>3</v>
      </c>
      <c r="AC7729" s="2">
        <f t="shared" si="798"/>
        <v>2026</v>
      </c>
      <c r="AD7729" s="2" t="str">
        <f>IFERROR(VLOOKUP(A7729,'Aux Área'!$A$4:$B$123,2,0),"-")</f>
        <v>PESADOS</v>
      </c>
    </row>
    <row r="7730" spans="1:30" x14ac:dyDescent="0.3">
      <c r="A7730" t="s">
        <v>2347</v>
      </c>
      <c r="B7730" t="s">
        <v>2348</v>
      </c>
      <c r="C7730" t="s">
        <v>11993</v>
      </c>
      <c r="D7730" t="s">
        <v>3633</v>
      </c>
      <c r="E7730" t="s">
        <v>3634</v>
      </c>
      <c r="F7730" t="s">
        <v>2350</v>
      </c>
      <c r="G7730" t="s">
        <v>659</v>
      </c>
      <c r="H7730" t="s">
        <v>1996</v>
      </c>
      <c r="I7730" t="s">
        <v>1997</v>
      </c>
      <c r="J7730" t="s">
        <v>241</v>
      </c>
      <c r="K7730" t="s">
        <v>242</v>
      </c>
      <c r="L7730" t="s">
        <v>110</v>
      </c>
      <c r="M7730" t="s">
        <v>38</v>
      </c>
      <c r="N7730" t="s">
        <v>668</v>
      </c>
      <c r="O7730" s="23">
        <v>274</v>
      </c>
      <c r="P7730" s="9">
        <v>6.29</v>
      </c>
      <c r="Q7730" t="s">
        <v>40</v>
      </c>
      <c r="R7730">
        <v>36147</v>
      </c>
      <c r="S7730" s="9">
        <v>43.56</v>
      </c>
      <c r="T7730" s="26">
        <v>7.7910000000000004</v>
      </c>
      <c r="U7730" s="8">
        <v>339.37</v>
      </c>
      <c r="V7730" t="s">
        <v>41</v>
      </c>
      <c r="W7730" t="s">
        <v>1985</v>
      </c>
      <c r="X7730" t="s">
        <v>42</v>
      </c>
      <c r="Y7730" t="s">
        <v>1986</v>
      </c>
      <c r="AA7730" s="1">
        <f t="shared" si="796"/>
        <v>46096</v>
      </c>
      <c r="AB7730" s="2">
        <f t="shared" si="797"/>
        <v>3</v>
      </c>
      <c r="AC7730" s="2">
        <f t="shared" si="798"/>
        <v>2026</v>
      </c>
      <c r="AD7730" s="2" t="str">
        <f>IFERROR(VLOOKUP(A7730,'Aux Área'!$A$4:$B$123,2,0),"-")</f>
        <v>PESADOS</v>
      </c>
    </row>
    <row r="7731" spans="1:30" x14ac:dyDescent="0.3">
      <c r="A7731" t="s">
        <v>52</v>
      </c>
      <c r="B7731" t="s">
        <v>1449</v>
      </c>
      <c r="C7731" t="s">
        <v>11994</v>
      </c>
      <c r="D7731" t="s">
        <v>3149</v>
      </c>
      <c r="E7731" t="s">
        <v>3150</v>
      </c>
      <c r="F7731" t="s">
        <v>53</v>
      </c>
      <c r="G7731" t="s">
        <v>35</v>
      </c>
      <c r="H7731" t="s">
        <v>36</v>
      </c>
      <c r="I7731" t="s">
        <v>37</v>
      </c>
      <c r="J7731" t="s">
        <v>122</v>
      </c>
      <c r="K7731" t="s">
        <v>123</v>
      </c>
      <c r="L7731" t="s">
        <v>124</v>
      </c>
      <c r="M7731" t="s">
        <v>38</v>
      </c>
      <c r="N7731" t="s">
        <v>39</v>
      </c>
      <c r="O7731" s="23">
        <v>397</v>
      </c>
      <c r="P7731" s="9">
        <v>10.35</v>
      </c>
      <c r="Q7731" t="s">
        <v>40</v>
      </c>
      <c r="R7731">
        <v>76583</v>
      </c>
      <c r="S7731" s="9">
        <v>38.369999999999997</v>
      </c>
      <c r="T7731" s="26">
        <v>4.8899999999999997</v>
      </c>
      <c r="U7731" s="8">
        <v>187.62</v>
      </c>
      <c r="V7731" t="s">
        <v>112</v>
      </c>
      <c r="W7731" t="s">
        <v>2007</v>
      </c>
      <c r="X7731" t="s">
        <v>42</v>
      </c>
      <c r="Y7731" t="s">
        <v>1740</v>
      </c>
      <c r="AA7731" s="1">
        <f t="shared" si="796"/>
        <v>46096</v>
      </c>
      <c r="AB7731" s="2">
        <f t="shared" si="797"/>
        <v>3</v>
      </c>
      <c r="AC7731" s="2">
        <f t="shared" si="798"/>
        <v>2026</v>
      </c>
      <c r="AD7731" s="2" t="str">
        <f>IFERROR(VLOOKUP(A7731,'Aux Área'!$A$4:$B$123,2,0),"-")</f>
        <v>OPERAÇÃO</v>
      </c>
    </row>
    <row r="7732" spans="1:30" x14ac:dyDescent="0.3">
      <c r="A7732" t="s">
        <v>2552</v>
      </c>
      <c r="B7732" t="s">
        <v>2553</v>
      </c>
      <c r="C7732" t="s">
        <v>11995</v>
      </c>
      <c r="D7732" t="s">
        <v>2468</v>
      </c>
      <c r="E7732" t="s">
        <v>2469</v>
      </c>
      <c r="F7732" t="s">
        <v>2555</v>
      </c>
      <c r="G7732" t="s">
        <v>659</v>
      </c>
      <c r="H7732" t="s">
        <v>2215</v>
      </c>
      <c r="I7732" t="s">
        <v>667</v>
      </c>
      <c r="J7732" t="s">
        <v>1681</v>
      </c>
      <c r="K7732" t="s">
        <v>1682</v>
      </c>
      <c r="L7732" t="s">
        <v>141</v>
      </c>
      <c r="M7732" t="s">
        <v>38</v>
      </c>
      <c r="N7732" t="s">
        <v>668</v>
      </c>
      <c r="O7732" s="23">
        <v>381</v>
      </c>
      <c r="P7732" s="9">
        <v>5.87</v>
      </c>
      <c r="Q7732" t="s">
        <v>40</v>
      </c>
      <c r="R7732">
        <v>10688</v>
      </c>
      <c r="S7732" s="9">
        <v>64.959999999999994</v>
      </c>
      <c r="T7732" s="26">
        <v>7.74</v>
      </c>
      <c r="U7732" s="8">
        <v>502.77</v>
      </c>
      <c r="V7732" t="s">
        <v>41</v>
      </c>
      <c r="W7732" t="s">
        <v>2007</v>
      </c>
      <c r="X7732" t="s">
        <v>42</v>
      </c>
      <c r="Y7732" t="s">
        <v>1740</v>
      </c>
      <c r="AA7732" s="1">
        <f t="shared" si="796"/>
        <v>46096</v>
      </c>
      <c r="AB7732" s="2">
        <f t="shared" si="797"/>
        <v>3</v>
      </c>
      <c r="AC7732" s="2">
        <f t="shared" si="798"/>
        <v>2026</v>
      </c>
      <c r="AD7732" s="2" t="str">
        <f>IFERROR(VLOOKUP(A7732,'Aux Área'!$A$4:$B$123,2,0),"-")</f>
        <v>APH</v>
      </c>
    </row>
    <row r="7733" spans="1:30" x14ac:dyDescent="0.3">
      <c r="A7733" t="s">
        <v>2552</v>
      </c>
      <c r="C7733" t="s">
        <v>11995</v>
      </c>
      <c r="F7733" t="s">
        <v>2555</v>
      </c>
      <c r="K7733" t="s">
        <v>1682</v>
      </c>
      <c r="N7733" t="s">
        <v>15690</v>
      </c>
      <c r="O7733" t="s">
        <v>15244</v>
      </c>
      <c r="P7733" s="9" t="s">
        <v>15244</v>
      </c>
      <c r="Q7733" t="s">
        <v>40</v>
      </c>
      <c r="R7733" t="s">
        <v>15244</v>
      </c>
      <c r="S7733">
        <v>2.1800000000000002</v>
      </c>
      <c r="U7733" s="8">
        <v>10.65</v>
      </c>
      <c r="AA7733" s="1">
        <f t="shared" si="796"/>
        <v>46096</v>
      </c>
      <c r="AB7733" s="2">
        <f t="shared" si="797"/>
        <v>3</v>
      </c>
      <c r="AC7733" s="2">
        <f t="shared" si="798"/>
        <v>2026</v>
      </c>
      <c r="AD7733" s="2" t="str">
        <f>IFERROR(VLOOKUP(A7733,'Aux Área'!$A$4:$B$123,2,0),"-")</f>
        <v>APH</v>
      </c>
    </row>
    <row r="7734" spans="1:30" x14ac:dyDescent="0.3">
      <c r="A7734" t="s">
        <v>2278</v>
      </c>
      <c r="B7734" t="s">
        <v>4664</v>
      </c>
      <c r="C7734" t="s">
        <v>11996</v>
      </c>
      <c r="D7734" t="s">
        <v>3243</v>
      </c>
      <c r="E7734" t="s">
        <v>3244</v>
      </c>
      <c r="F7734" t="s">
        <v>2281</v>
      </c>
      <c r="G7734" t="s">
        <v>1135</v>
      </c>
      <c r="H7734" t="s">
        <v>2275</v>
      </c>
      <c r="I7734" t="s">
        <v>1497</v>
      </c>
      <c r="J7734" t="s">
        <v>11506</v>
      </c>
      <c r="K7734" t="s">
        <v>11507</v>
      </c>
      <c r="L7734" t="s">
        <v>84</v>
      </c>
      <c r="M7734" t="s">
        <v>38</v>
      </c>
      <c r="N7734" t="s">
        <v>39</v>
      </c>
      <c r="O7734" s="23">
        <v>405</v>
      </c>
      <c r="P7734" s="9">
        <v>10.24</v>
      </c>
      <c r="Q7734" t="s">
        <v>40</v>
      </c>
      <c r="R7734">
        <v>135062</v>
      </c>
      <c r="S7734" s="9">
        <v>39.549999999999997</v>
      </c>
      <c r="T7734" s="26">
        <v>4.99</v>
      </c>
      <c r="U7734" s="8">
        <v>197.35</v>
      </c>
      <c r="V7734" t="s">
        <v>41</v>
      </c>
      <c r="W7734" t="s">
        <v>2276</v>
      </c>
      <c r="X7734" t="s">
        <v>42</v>
      </c>
      <c r="Y7734" t="s">
        <v>2277</v>
      </c>
      <c r="AA7734" s="1">
        <f t="shared" si="796"/>
        <v>46096</v>
      </c>
      <c r="AB7734" s="2">
        <f t="shared" si="797"/>
        <v>3</v>
      </c>
      <c r="AC7734" s="2">
        <f t="shared" si="798"/>
        <v>2026</v>
      </c>
      <c r="AD7734" s="2" t="str">
        <f>IFERROR(VLOOKUP(A7734,'Aux Área'!$A$4:$B$123,2,0),"-")</f>
        <v>INSPEÇÃO</v>
      </c>
    </row>
    <row r="7735" spans="1:30" x14ac:dyDescent="0.3">
      <c r="A7735" t="s">
        <v>2306</v>
      </c>
      <c r="B7735" t="s">
        <v>4613</v>
      </c>
      <c r="C7735" t="s">
        <v>11997</v>
      </c>
      <c r="D7735" t="s">
        <v>7488</v>
      </c>
      <c r="E7735" t="s">
        <v>7489</v>
      </c>
      <c r="F7735" t="s">
        <v>2309</v>
      </c>
      <c r="G7735" t="s">
        <v>1135</v>
      </c>
      <c r="H7735" t="s">
        <v>2275</v>
      </c>
      <c r="I7735" t="s">
        <v>1497</v>
      </c>
      <c r="J7735" t="s">
        <v>3078</v>
      </c>
      <c r="K7735" t="s">
        <v>90</v>
      </c>
      <c r="L7735" t="s">
        <v>91</v>
      </c>
      <c r="M7735" t="s">
        <v>38</v>
      </c>
      <c r="N7735" t="s">
        <v>39</v>
      </c>
      <c r="O7735" s="23">
        <v>387</v>
      </c>
      <c r="P7735" s="9">
        <v>9.8699999999999992</v>
      </c>
      <c r="Q7735" t="s">
        <v>40</v>
      </c>
      <c r="R7735">
        <v>131581</v>
      </c>
      <c r="S7735" s="9">
        <v>39.22</v>
      </c>
      <c r="T7735" s="26">
        <v>4.8899999999999997</v>
      </c>
      <c r="U7735" s="8">
        <v>191.79</v>
      </c>
      <c r="V7735" t="s">
        <v>41</v>
      </c>
      <c r="W7735" t="s">
        <v>2276</v>
      </c>
      <c r="X7735" t="s">
        <v>42</v>
      </c>
      <c r="Y7735" t="s">
        <v>2277</v>
      </c>
      <c r="AA7735" s="1">
        <f t="shared" si="796"/>
        <v>46096</v>
      </c>
      <c r="AB7735" s="2">
        <f t="shared" si="797"/>
        <v>3</v>
      </c>
      <c r="AC7735" s="2">
        <f t="shared" si="798"/>
        <v>2026</v>
      </c>
      <c r="AD7735" s="2" t="str">
        <f>IFERROR(VLOOKUP(A7735,'Aux Área'!$A$4:$B$123,2,0),"-")</f>
        <v>INSPEÇÃO</v>
      </c>
    </row>
    <row r="7736" spans="1:30" x14ac:dyDescent="0.3">
      <c r="A7736" t="s">
        <v>2282</v>
      </c>
      <c r="B7736" t="s">
        <v>4679</v>
      </c>
      <c r="C7736" t="s">
        <v>11998</v>
      </c>
      <c r="D7736" t="s">
        <v>10704</v>
      </c>
      <c r="E7736" t="s">
        <v>10705</v>
      </c>
      <c r="F7736" t="s">
        <v>2285</v>
      </c>
      <c r="G7736" t="s">
        <v>1135</v>
      </c>
      <c r="H7736" t="s">
        <v>2275</v>
      </c>
      <c r="I7736" t="s">
        <v>1497</v>
      </c>
      <c r="J7736" t="s">
        <v>1681</v>
      </c>
      <c r="K7736" t="s">
        <v>1682</v>
      </c>
      <c r="L7736" t="s">
        <v>141</v>
      </c>
      <c r="M7736" t="s">
        <v>38</v>
      </c>
      <c r="N7736" t="s">
        <v>39</v>
      </c>
      <c r="O7736" s="23">
        <v>395</v>
      </c>
      <c r="P7736" s="9">
        <v>9.67</v>
      </c>
      <c r="Q7736" t="s">
        <v>40</v>
      </c>
      <c r="R7736">
        <v>113385</v>
      </c>
      <c r="S7736" s="9">
        <v>40.85</v>
      </c>
      <c r="T7736" s="26">
        <v>4.9889999999999999</v>
      </c>
      <c r="U7736" s="8">
        <v>203.82</v>
      </c>
      <c r="V7736" t="s">
        <v>41</v>
      </c>
      <c r="W7736" t="s">
        <v>2276</v>
      </c>
      <c r="X7736" t="s">
        <v>42</v>
      </c>
      <c r="Y7736" t="s">
        <v>2277</v>
      </c>
      <c r="AA7736" s="1">
        <f t="shared" si="796"/>
        <v>46096</v>
      </c>
      <c r="AB7736" s="2">
        <f t="shared" si="797"/>
        <v>3</v>
      </c>
      <c r="AC7736" s="2">
        <f t="shared" si="798"/>
        <v>2026</v>
      </c>
      <c r="AD7736" s="2" t="str">
        <f>IFERROR(VLOOKUP(A7736,'Aux Área'!$A$4:$B$123,2,0),"-")</f>
        <v>INSPEÇÃO</v>
      </c>
    </row>
    <row r="7737" spans="1:30" x14ac:dyDescent="0.3">
      <c r="A7737" t="s">
        <v>2638</v>
      </c>
      <c r="B7737" t="s">
        <v>4593</v>
      </c>
      <c r="C7737" t="s">
        <v>11999</v>
      </c>
      <c r="D7737" t="s">
        <v>3193</v>
      </c>
      <c r="E7737" t="s">
        <v>3194</v>
      </c>
      <c r="F7737" t="s">
        <v>2641</v>
      </c>
      <c r="G7737" t="s">
        <v>1135</v>
      </c>
      <c r="H7737" t="s">
        <v>2275</v>
      </c>
      <c r="I7737" t="s">
        <v>1497</v>
      </c>
      <c r="J7737" t="s">
        <v>370</v>
      </c>
      <c r="K7737" t="s">
        <v>371</v>
      </c>
      <c r="L7737" t="s">
        <v>124</v>
      </c>
      <c r="M7737" t="s">
        <v>38</v>
      </c>
      <c r="N7737" t="s">
        <v>39</v>
      </c>
      <c r="O7737" s="23">
        <v>454</v>
      </c>
      <c r="P7737" s="9">
        <v>11.33</v>
      </c>
      <c r="Q7737" t="s">
        <v>40</v>
      </c>
      <c r="R7737">
        <v>121859</v>
      </c>
      <c r="S7737" s="9">
        <v>40.08</v>
      </c>
      <c r="T7737" s="26">
        <v>4.9909999999999997</v>
      </c>
      <c r="U7737" s="8">
        <v>200.03</v>
      </c>
      <c r="V7737" t="s">
        <v>12000</v>
      </c>
      <c r="W7737" t="s">
        <v>2276</v>
      </c>
      <c r="X7737" t="s">
        <v>42</v>
      </c>
      <c r="Y7737" t="s">
        <v>2277</v>
      </c>
      <c r="AA7737" s="1">
        <f t="shared" si="796"/>
        <v>46096</v>
      </c>
      <c r="AB7737" s="2">
        <f t="shared" si="797"/>
        <v>3</v>
      </c>
      <c r="AC7737" s="2">
        <f t="shared" si="798"/>
        <v>2026</v>
      </c>
      <c r="AD7737" s="2" t="str">
        <f>IFERROR(VLOOKUP(A7737,'Aux Área'!$A$4:$B$123,2,0),"-")</f>
        <v>INSPEÇÃO</v>
      </c>
    </row>
    <row r="7738" spans="1:30" x14ac:dyDescent="0.3">
      <c r="A7738" t="s">
        <v>2643</v>
      </c>
      <c r="B7738" t="s">
        <v>2307</v>
      </c>
      <c r="C7738" t="s">
        <v>12001</v>
      </c>
      <c r="D7738" t="s">
        <v>7196</v>
      </c>
      <c r="E7738" t="s">
        <v>7197</v>
      </c>
      <c r="F7738" t="s">
        <v>2646</v>
      </c>
      <c r="G7738" t="s">
        <v>1300</v>
      </c>
      <c r="H7738" t="s">
        <v>1301</v>
      </c>
      <c r="I7738" t="s">
        <v>37</v>
      </c>
      <c r="J7738" t="s">
        <v>122</v>
      </c>
      <c r="K7738" t="s">
        <v>123</v>
      </c>
      <c r="L7738" t="s">
        <v>124</v>
      </c>
      <c r="M7738" t="s">
        <v>38</v>
      </c>
      <c r="N7738" t="s">
        <v>39</v>
      </c>
      <c r="O7738" s="23">
        <v>391</v>
      </c>
      <c r="P7738" s="9">
        <v>9.23</v>
      </c>
      <c r="Q7738" t="s">
        <v>40</v>
      </c>
      <c r="R7738">
        <v>127457</v>
      </c>
      <c r="S7738" s="9">
        <v>42.37</v>
      </c>
      <c r="T7738" s="26">
        <v>4.8899999999999997</v>
      </c>
      <c r="U7738" s="8">
        <v>207.18</v>
      </c>
      <c r="V7738" t="s">
        <v>41</v>
      </c>
      <c r="W7738" t="s">
        <v>2276</v>
      </c>
      <c r="X7738" t="s">
        <v>42</v>
      </c>
      <c r="Y7738" t="s">
        <v>2277</v>
      </c>
      <c r="AA7738" s="1">
        <f t="shared" si="796"/>
        <v>46097</v>
      </c>
      <c r="AB7738" s="2">
        <f t="shared" si="797"/>
        <v>3</v>
      </c>
      <c r="AC7738" s="2">
        <f t="shared" si="798"/>
        <v>2026</v>
      </c>
      <c r="AD7738" s="2" t="str">
        <f>IFERROR(VLOOKUP(A7738,'Aux Área'!$A$4:$B$123,2,0),"-")</f>
        <v>INSPEÇÃO</v>
      </c>
    </row>
    <row r="7739" spans="1:30" x14ac:dyDescent="0.3">
      <c r="A7739" t="s">
        <v>5543</v>
      </c>
      <c r="B7739" t="s">
        <v>11845</v>
      </c>
      <c r="C7739" t="s">
        <v>12002</v>
      </c>
      <c r="D7739" t="s">
        <v>5291</v>
      </c>
      <c r="E7739" t="s">
        <v>5292</v>
      </c>
      <c r="F7739" t="s">
        <v>6207</v>
      </c>
      <c r="G7739" t="s">
        <v>1135</v>
      </c>
      <c r="H7739" t="s">
        <v>5545</v>
      </c>
      <c r="I7739" t="s">
        <v>839</v>
      </c>
      <c r="J7739" t="s">
        <v>89</v>
      </c>
      <c r="K7739" t="s">
        <v>90</v>
      </c>
      <c r="L7739" t="s">
        <v>91</v>
      </c>
      <c r="M7739" t="s">
        <v>38</v>
      </c>
      <c r="N7739" t="s">
        <v>39</v>
      </c>
      <c r="O7739" s="23">
        <v>340</v>
      </c>
      <c r="P7739" s="9">
        <v>9.1199999999999992</v>
      </c>
      <c r="Q7739" t="s">
        <v>40</v>
      </c>
      <c r="R7739">
        <v>19299</v>
      </c>
      <c r="S7739" s="9">
        <v>37.28</v>
      </c>
      <c r="T7739" s="26">
        <v>4.8899999999999997</v>
      </c>
      <c r="U7739" s="8">
        <v>182.3</v>
      </c>
      <c r="V7739" t="s">
        <v>12003</v>
      </c>
      <c r="W7739" t="s">
        <v>2276</v>
      </c>
      <c r="X7739" t="s">
        <v>42</v>
      </c>
      <c r="Y7739" t="s">
        <v>2277</v>
      </c>
      <c r="AA7739" s="1">
        <f t="shared" si="796"/>
        <v>46097</v>
      </c>
      <c r="AB7739" s="2">
        <f t="shared" si="797"/>
        <v>3</v>
      </c>
      <c r="AC7739" s="2">
        <f t="shared" si="798"/>
        <v>2026</v>
      </c>
      <c r="AD7739" s="2" t="str">
        <f>IFERROR(VLOOKUP(A7739,'Aux Área'!$A$4:$B$123,2,0),"-")</f>
        <v>INSPEÇÃO</v>
      </c>
    </row>
    <row r="7740" spans="1:30" x14ac:dyDescent="0.3">
      <c r="A7740" t="s">
        <v>3092</v>
      </c>
      <c r="B7740" t="s">
        <v>4774</v>
      </c>
      <c r="C7740" t="s">
        <v>12004</v>
      </c>
      <c r="D7740" t="s">
        <v>5160</v>
      </c>
      <c r="E7740" t="s">
        <v>5161</v>
      </c>
      <c r="F7740" t="s">
        <v>3594</v>
      </c>
      <c r="G7740" t="s">
        <v>1135</v>
      </c>
      <c r="H7740" t="s">
        <v>2275</v>
      </c>
      <c r="I7740" t="s">
        <v>1497</v>
      </c>
      <c r="J7740" t="s">
        <v>275</v>
      </c>
      <c r="K7740" t="s">
        <v>276</v>
      </c>
      <c r="L7740" t="s">
        <v>124</v>
      </c>
      <c r="M7740" t="s">
        <v>38</v>
      </c>
      <c r="N7740" t="s">
        <v>39</v>
      </c>
      <c r="O7740" s="23">
        <v>432</v>
      </c>
      <c r="P7740" s="9">
        <v>9.4499999999999993</v>
      </c>
      <c r="Q7740" t="s">
        <v>40</v>
      </c>
      <c r="R7740">
        <v>113843</v>
      </c>
      <c r="S7740" s="9">
        <v>45.71</v>
      </c>
      <c r="T7740" s="26">
        <v>4.79</v>
      </c>
      <c r="U7740" s="8">
        <v>218.95</v>
      </c>
      <c r="V7740" t="s">
        <v>12005</v>
      </c>
      <c r="W7740" t="s">
        <v>2276</v>
      </c>
      <c r="X7740" t="s">
        <v>42</v>
      </c>
      <c r="Y7740" t="s">
        <v>2277</v>
      </c>
      <c r="AA7740" s="1">
        <f t="shared" si="796"/>
        <v>46097</v>
      </c>
      <c r="AB7740" s="2">
        <f t="shared" si="797"/>
        <v>3</v>
      </c>
      <c r="AC7740" s="2">
        <f t="shared" si="798"/>
        <v>2026</v>
      </c>
      <c r="AD7740" s="2" t="str">
        <f>IFERROR(VLOOKUP(A7740,'Aux Área'!$A$4:$B$123,2,0),"-")</f>
        <v>INSPEÇÃO</v>
      </c>
    </row>
    <row r="7741" spans="1:30" x14ac:dyDescent="0.3">
      <c r="A7741" t="s">
        <v>46</v>
      </c>
      <c r="B7741" t="s">
        <v>458</v>
      </c>
      <c r="C7741" t="s">
        <v>12006</v>
      </c>
      <c r="D7741" t="s">
        <v>729</v>
      </c>
      <c r="E7741" t="s">
        <v>730</v>
      </c>
      <c r="F7741" t="s">
        <v>5185</v>
      </c>
      <c r="G7741" t="s">
        <v>35</v>
      </c>
      <c r="H7741" t="s">
        <v>36</v>
      </c>
      <c r="I7741" t="s">
        <v>37</v>
      </c>
      <c r="J7741" t="s">
        <v>12007</v>
      </c>
      <c r="K7741" t="s">
        <v>12008</v>
      </c>
      <c r="L7741" t="s">
        <v>12009</v>
      </c>
      <c r="M7741" t="s">
        <v>1514</v>
      </c>
      <c r="N7741" t="s">
        <v>39</v>
      </c>
      <c r="O7741" s="23">
        <v>750</v>
      </c>
      <c r="P7741" s="9">
        <v>19.62</v>
      </c>
      <c r="Q7741" t="s">
        <v>40</v>
      </c>
      <c r="R7741">
        <v>32050</v>
      </c>
      <c r="S7741" s="9">
        <v>38.229999999999997</v>
      </c>
      <c r="T7741" s="26">
        <v>4.9409999999999998</v>
      </c>
      <c r="U7741" s="8">
        <v>188.9</v>
      </c>
      <c r="V7741" t="s">
        <v>112</v>
      </c>
      <c r="W7741" t="s">
        <v>2007</v>
      </c>
      <c r="X7741" t="s">
        <v>42</v>
      </c>
      <c r="Y7741" t="s">
        <v>1740</v>
      </c>
      <c r="AA7741" s="1">
        <f t="shared" si="796"/>
        <v>46097</v>
      </c>
      <c r="AB7741" s="2">
        <f t="shared" si="797"/>
        <v>3</v>
      </c>
      <c r="AC7741" s="2">
        <f t="shared" si="798"/>
        <v>2026</v>
      </c>
      <c r="AD7741" s="2" t="str">
        <f>IFERROR(VLOOKUP(A7741,'Aux Área'!$A$4:$B$123,2,0),"-")</f>
        <v>FACILITIES</v>
      </c>
    </row>
    <row r="7742" spans="1:30" x14ac:dyDescent="0.3">
      <c r="A7742" t="s">
        <v>2278</v>
      </c>
      <c r="B7742" t="s">
        <v>4664</v>
      </c>
      <c r="C7742" t="s">
        <v>12010</v>
      </c>
      <c r="D7742" t="s">
        <v>5015</v>
      </c>
      <c r="E7742" t="s">
        <v>5016</v>
      </c>
      <c r="F7742" t="s">
        <v>2281</v>
      </c>
      <c r="G7742" t="s">
        <v>1135</v>
      </c>
      <c r="H7742" t="s">
        <v>2275</v>
      </c>
      <c r="I7742" t="s">
        <v>1497</v>
      </c>
      <c r="J7742" t="s">
        <v>169</v>
      </c>
      <c r="K7742" t="s">
        <v>170</v>
      </c>
      <c r="L7742" t="s">
        <v>124</v>
      </c>
      <c r="M7742" t="s">
        <v>38</v>
      </c>
      <c r="N7742" t="s">
        <v>39</v>
      </c>
      <c r="O7742" s="23">
        <v>247</v>
      </c>
      <c r="P7742" s="9">
        <v>7.11</v>
      </c>
      <c r="Q7742" t="s">
        <v>40</v>
      </c>
      <c r="R7742">
        <v>135309</v>
      </c>
      <c r="S7742" s="9">
        <v>34.72</v>
      </c>
      <c r="T7742" s="26">
        <v>4.8890000000000002</v>
      </c>
      <c r="U7742" s="8">
        <v>169.73</v>
      </c>
      <c r="V7742" t="s">
        <v>41</v>
      </c>
      <c r="W7742" t="s">
        <v>2276</v>
      </c>
      <c r="X7742" t="s">
        <v>42</v>
      </c>
      <c r="Y7742" t="s">
        <v>2277</v>
      </c>
      <c r="AA7742" s="1">
        <f t="shared" si="796"/>
        <v>46097</v>
      </c>
      <c r="AB7742" s="2">
        <f t="shared" si="797"/>
        <v>3</v>
      </c>
      <c r="AC7742" s="2">
        <f t="shared" si="798"/>
        <v>2026</v>
      </c>
      <c r="AD7742" s="2" t="str">
        <f>IFERROR(VLOOKUP(A7742,'Aux Área'!$A$4:$B$123,2,0),"-")</f>
        <v>INSPEÇÃO</v>
      </c>
    </row>
    <row r="7743" spans="1:30" x14ac:dyDescent="0.3">
      <c r="A7743" t="s">
        <v>2189</v>
      </c>
      <c r="B7743" t="s">
        <v>10781</v>
      </c>
      <c r="C7743" t="s">
        <v>12011</v>
      </c>
      <c r="D7743" t="s">
        <v>10214</v>
      </c>
      <c r="E7743" t="s">
        <v>9672</v>
      </c>
      <c r="F7743" t="s">
        <v>2192</v>
      </c>
      <c r="G7743" t="s">
        <v>1135</v>
      </c>
      <c r="H7743" t="s">
        <v>2185</v>
      </c>
      <c r="I7743" t="s">
        <v>2186</v>
      </c>
      <c r="J7743" t="s">
        <v>169</v>
      </c>
      <c r="K7743" t="s">
        <v>170</v>
      </c>
      <c r="L7743" t="s">
        <v>124</v>
      </c>
      <c r="M7743" t="s">
        <v>38</v>
      </c>
      <c r="N7743" t="s">
        <v>668</v>
      </c>
      <c r="O7743" s="23">
        <v>449</v>
      </c>
      <c r="P7743" s="9">
        <v>13.15</v>
      </c>
      <c r="Q7743" t="s">
        <v>40</v>
      </c>
      <c r="R7743">
        <v>45347</v>
      </c>
      <c r="S7743" s="9">
        <v>34.14</v>
      </c>
      <c r="T7743" s="26">
        <v>8.7899999999999991</v>
      </c>
      <c r="U7743" s="8">
        <v>300.08999999999997</v>
      </c>
      <c r="V7743" t="s">
        <v>41</v>
      </c>
      <c r="W7743" t="s">
        <v>2007</v>
      </c>
      <c r="X7743" t="s">
        <v>42</v>
      </c>
      <c r="Y7743" t="s">
        <v>2188</v>
      </c>
      <c r="AA7743" s="1">
        <f t="shared" si="796"/>
        <v>46097</v>
      </c>
      <c r="AB7743" s="2">
        <f t="shared" si="797"/>
        <v>3</v>
      </c>
      <c r="AC7743" s="2">
        <f t="shared" si="798"/>
        <v>2026</v>
      </c>
      <c r="AD7743" s="2" t="str">
        <f>IFERROR(VLOOKUP(A7743,'Aux Área'!$A$4:$B$123,2,0),"-")</f>
        <v>INSPEÇÃO</v>
      </c>
    </row>
    <row r="7744" spans="1:30" x14ac:dyDescent="0.3">
      <c r="A7744" t="s">
        <v>2306</v>
      </c>
      <c r="B7744" t="s">
        <v>4613</v>
      </c>
      <c r="C7744" t="s">
        <v>12012</v>
      </c>
      <c r="D7744" t="s">
        <v>7488</v>
      </c>
      <c r="E7744" t="s">
        <v>7489</v>
      </c>
      <c r="F7744" t="s">
        <v>2309</v>
      </c>
      <c r="G7744" t="s">
        <v>1135</v>
      </c>
      <c r="H7744" t="s">
        <v>2275</v>
      </c>
      <c r="I7744" t="s">
        <v>1497</v>
      </c>
      <c r="J7744" t="s">
        <v>89</v>
      </c>
      <c r="K7744" t="s">
        <v>90</v>
      </c>
      <c r="L7744" t="s">
        <v>91</v>
      </c>
      <c r="M7744" t="s">
        <v>38</v>
      </c>
      <c r="N7744" t="s">
        <v>39</v>
      </c>
      <c r="O7744" s="23">
        <v>487</v>
      </c>
      <c r="P7744" s="9">
        <v>12.93</v>
      </c>
      <c r="Q7744" t="s">
        <v>40</v>
      </c>
      <c r="R7744">
        <v>132068</v>
      </c>
      <c r="S7744" s="9">
        <v>37.659999999999997</v>
      </c>
      <c r="T7744" s="26">
        <v>4.8899999999999997</v>
      </c>
      <c r="U7744" s="8">
        <v>184.16</v>
      </c>
      <c r="V7744" t="s">
        <v>12013</v>
      </c>
      <c r="W7744" t="s">
        <v>2276</v>
      </c>
      <c r="X7744" t="s">
        <v>42</v>
      </c>
      <c r="Y7744" t="s">
        <v>2277</v>
      </c>
      <c r="AA7744" s="1">
        <f t="shared" si="796"/>
        <v>46097</v>
      </c>
      <c r="AB7744" s="2">
        <f t="shared" si="797"/>
        <v>3</v>
      </c>
      <c r="AC7744" s="2">
        <f t="shared" si="798"/>
        <v>2026</v>
      </c>
      <c r="AD7744" s="2" t="str">
        <f>IFERROR(VLOOKUP(A7744,'Aux Área'!$A$4:$B$123,2,0),"-")</f>
        <v>INSPEÇÃO</v>
      </c>
    </row>
    <row r="7745" spans="1:30" x14ac:dyDescent="0.3">
      <c r="A7745" t="s">
        <v>9677</v>
      </c>
      <c r="B7745" t="s">
        <v>10434</v>
      </c>
      <c r="C7745" t="s">
        <v>12014</v>
      </c>
      <c r="D7745" t="s">
        <v>10436</v>
      </c>
      <c r="E7745" t="s">
        <v>9678</v>
      </c>
      <c r="F7745" t="s">
        <v>15507</v>
      </c>
      <c r="G7745" t="s">
        <v>1635</v>
      </c>
      <c r="H7745" t="s">
        <v>9676</v>
      </c>
      <c r="I7745" t="s">
        <v>37</v>
      </c>
      <c r="J7745" t="s">
        <v>219</v>
      </c>
      <c r="K7745" t="s">
        <v>177</v>
      </c>
      <c r="L7745" t="s">
        <v>177</v>
      </c>
      <c r="M7745" t="s">
        <v>38</v>
      </c>
      <c r="N7745" t="s">
        <v>39</v>
      </c>
      <c r="O7745" s="23">
        <v>464</v>
      </c>
      <c r="P7745" s="9">
        <v>10.91</v>
      </c>
      <c r="Q7745" t="s">
        <v>40</v>
      </c>
      <c r="R7745">
        <v>45435</v>
      </c>
      <c r="S7745" s="9">
        <v>42.53</v>
      </c>
      <c r="T7745" s="26">
        <v>4.9909999999999997</v>
      </c>
      <c r="U7745" s="8">
        <v>212.27</v>
      </c>
      <c r="V7745" t="s">
        <v>12015</v>
      </c>
      <c r="W7745" t="s">
        <v>2007</v>
      </c>
      <c r="X7745" t="s">
        <v>42</v>
      </c>
      <c r="Y7745" t="s">
        <v>6209</v>
      </c>
      <c r="AA7745" s="1">
        <f t="shared" si="796"/>
        <v>46097</v>
      </c>
      <c r="AB7745" s="2">
        <f t="shared" si="797"/>
        <v>3</v>
      </c>
      <c r="AC7745" s="2">
        <f t="shared" si="798"/>
        <v>2026</v>
      </c>
      <c r="AD7745" s="2" t="str">
        <f>IFERROR(VLOOKUP(A7745,'Aux Área'!$A$4:$B$123,2,0),"-")</f>
        <v>TI</v>
      </c>
    </row>
    <row r="7746" spans="1:30" x14ac:dyDescent="0.3">
      <c r="A7746" t="s">
        <v>68</v>
      </c>
      <c r="B7746" t="s">
        <v>296</v>
      </c>
      <c r="C7746" t="s">
        <v>12016</v>
      </c>
      <c r="D7746" t="s">
        <v>1562</v>
      </c>
      <c r="E7746" t="s">
        <v>1563</v>
      </c>
      <c r="F7746" t="s">
        <v>69</v>
      </c>
      <c r="G7746" t="s">
        <v>35</v>
      </c>
      <c r="H7746" t="s">
        <v>36</v>
      </c>
      <c r="I7746" t="s">
        <v>37</v>
      </c>
      <c r="J7746" t="s">
        <v>7623</v>
      </c>
      <c r="K7746" t="s">
        <v>7624</v>
      </c>
      <c r="L7746" t="s">
        <v>84</v>
      </c>
      <c r="M7746" t="s">
        <v>38</v>
      </c>
      <c r="N7746" t="s">
        <v>39</v>
      </c>
      <c r="O7746" s="23">
        <v>297</v>
      </c>
      <c r="P7746" s="9">
        <v>8.2100000000000009</v>
      </c>
      <c r="Q7746" t="s">
        <v>40</v>
      </c>
      <c r="R7746">
        <v>50453</v>
      </c>
      <c r="S7746" s="9">
        <v>36.18</v>
      </c>
      <c r="T7746" s="26">
        <v>4.5910000000000002</v>
      </c>
      <c r="U7746" s="8">
        <v>166.1</v>
      </c>
      <c r="V7746" t="s">
        <v>112</v>
      </c>
      <c r="W7746" t="s">
        <v>2007</v>
      </c>
      <c r="X7746" t="s">
        <v>42</v>
      </c>
      <c r="Y7746" t="s">
        <v>1740</v>
      </c>
      <c r="AA7746" s="1">
        <f t="shared" si="796"/>
        <v>46097</v>
      </c>
      <c r="AB7746" s="2">
        <f t="shared" si="797"/>
        <v>3</v>
      </c>
      <c r="AC7746" s="2">
        <f t="shared" si="798"/>
        <v>2026</v>
      </c>
      <c r="AD7746" s="2" t="str">
        <f>IFERROR(VLOOKUP(A7746,'Aux Área'!$A$4:$B$123,2,0),"-")</f>
        <v>OPERAÇÃO</v>
      </c>
    </row>
    <row r="7747" spans="1:30" x14ac:dyDescent="0.3">
      <c r="A7747" t="s">
        <v>2691</v>
      </c>
      <c r="B7747" t="s">
        <v>2692</v>
      </c>
      <c r="C7747" t="s">
        <v>12017</v>
      </c>
      <c r="D7747" t="s">
        <v>2142</v>
      </c>
      <c r="E7747" t="s">
        <v>2143</v>
      </c>
      <c r="F7747" t="s">
        <v>5979</v>
      </c>
      <c r="G7747" t="s">
        <v>1635</v>
      </c>
      <c r="H7747" t="s">
        <v>2635</v>
      </c>
      <c r="I7747" t="s">
        <v>37</v>
      </c>
      <c r="J7747" t="s">
        <v>165</v>
      </c>
      <c r="K7747" t="s">
        <v>166</v>
      </c>
      <c r="L7747" t="s">
        <v>167</v>
      </c>
      <c r="M7747" t="s">
        <v>38</v>
      </c>
      <c r="N7747" t="s">
        <v>39</v>
      </c>
      <c r="O7747" s="23">
        <v>306</v>
      </c>
      <c r="P7747" s="9">
        <v>7.78</v>
      </c>
      <c r="Q7747" t="s">
        <v>40</v>
      </c>
      <c r="R7747">
        <v>20853</v>
      </c>
      <c r="S7747" s="9">
        <v>39.35</v>
      </c>
      <c r="T7747" s="26">
        <v>4.99</v>
      </c>
      <c r="U7747" s="8">
        <v>196.37</v>
      </c>
      <c r="V7747" t="s">
        <v>112</v>
      </c>
      <c r="W7747" t="s">
        <v>2007</v>
      </c>
      <c r="X7747" t="s">
        <v>42</v>
      </c>
      <c r="Y7747" t="s">
        <v>1740</v>
      </c>
      <c r="AA7747" s="1">
        <f t="shared" si="796"/>
        <v>46097</v>
      </c>
      <c r="AB7747" s="2">
        <f t="shared" si="797"/>
        <v>3</v>
      </c>
      <c r="AC7747" s="2">
        <f t="shared" si="798"/>
        <v>2026</v>
      </c>
      <c r="AD7747" s="2" t="str">
        <f>IFERROR(VLOOKUP(A7747,'Aux Área'!$A$4:$B$123,2,0),"-")</f>
        <v>TI</v>
      </c>
    </row>
    <row r="7748" spans="1:30" x14ac:dyDescent="0.3">
      <c r="A7748" t="s">
        <v>56</v>
      </c>
      <c r="B7748" t="s">
        <v>266</v>
      </c>
      <c r="C7748" t="s">
        <v>12018</v>
      </c>
      <c r="D7748" t="s">
        <v>120</v>
      </c>
      <c r="E7748" t="s">
        <v>121</v>
      </c>
      <c r="F7748" t="s">
        <v>57</v>
      </c>
      <c r="G7748" t="s">
        <v>35</v>
      </c>
      <c r="H7748" t="s">
        <v>36</v>
      </c>
      <c r="I7748" t="s">
        <v>37</v>
      </c>
      <c r="J7748" t="s">
        <v>175</v>
      </c>
      <c r="K7748" t="s">
        <v>176</v>
      </c>
      <c r="L7748" t="s">
        <v>177</v>
      </c>
      <c r="M7748" t="s">
        <v>38</v>
      </c>
      <c r="N7748" t="s">
        <v>39</v>
      </c>
      <c r="O7748" s="23">
        <v>489</v>
      </c>
      <c r="P7748" s="9">
        <v>11.75</v>
      </c>
      <c r="Q7748" t="s">
        <v>40</v>
      </c>
      <c r="R7748">
        <v>53516</v>
      </c>
      <c r="S7748" s="9">
        <v>41.61</v>
      </c>
      <c r="T7748" s="26">
        <v>4.9909999999999997</v>
      </c>
      <c r="U7748" s="8">
        <v>207.68</v>
      </c>
      <c r="V7748" t="s">
        <v>12019</v>
      </c>
      <c r="W7748" t="s">
        <v>2007</v>
      </c>
      <c r="X7748" t="s">
        <v>42</v>
      </c>
      <c r="Y7748" t="s">
        <v>1740</v>
      </c>
      <c r="AA7748" s="1">
        <f t="shared" si="796"/>
        <v>46097</v>
      </c>
      <c r="AB7748" s="2">
        <f t="shared" si="797"/>
        <v>3</v>
      </c>
      <c r="AC7748" s="2">
        <f t="shared" si="798"/>
        <v>2026</v>
      </c>
      <c r="AD7748" s="2" t="str">
        <f>IFERROR(VLOOKUP(A7748,'Aux Área'!$A$4:$B$123,2,0),"-")</f>
        <v>CONSERVA</v>
      </c>
    </row>
    <row r="7749" spans="1:30" x14ac:dyDescent="0.3">
      <c r="A7749" t="s">
        <v>58</v>
      </c>
      <c r="B7749" t="s">
        <v>250</v>
      </c>
      <c r="C7749" t="s">
        <v>12020</v>
      </c>
      <c r="D7749" t="s">
        <v>87</v>
      </c>
      <c r="E7749" t="s">
        <v>88</v>
      </c>
      <c r="F7749" t="s">
        <v>59</v>
      </c>
      <c r="G7749" t="s">
        <v>35</v>
      </c>
      <c r="H7749" t="s">
        <v>36</v>
      </c>
      <c r="I7749" t="s">
        <v>37</v>
      </c>
      <c r="J7749" t="s">
        <v>356</v>
      </c>
      <c r="K7749" t="s">
        <v>357</v>
      </c>
      <c r="L7749" t="s">
        <v>124</v>
      </c>
      <c r="M7749" t="s">
        <v>38</v>
      </c>
      <c r="N7749" t="s">
        <v>39</v>
      </c>
      <c r="O7749" s="23">
        <v>287</v>
      </c>
      <c r="P7749" s="9">
        <v>8.8699999999999992</v>
      </c>
      <c r="Q7749" t="s">
        <v>40</v>
      </c>
      <c r="R7749">
        <v>86634</v>
      </c>
      <c r="S7749" s="9">
        <v>32.340000000000003</v>
      </c>
      <c r="T7749" s="26">
        <v>4.79</v>
      </c>
      <c r="U7749" s="8">
        <v>154.91</v>
      </c>
      <c r="V7749" t="s">
        <v>12021</v>
      </c>
      <c r="W7749" t="s">
        <v>2007</v>
      </c>
      <c r="X7749" t="s">
        <v>42</v>
      </c>
      <c r="Y7749" t="s">
        <v>1740</v>
      </c>
      <c r="AA7749" s="1">
        <f t="shared" si="796"/>
        <v>46097</v>
      </c>
      <c r="AB7749" s="2">
        <f t="shared" si="797"/>
        <v>3</v>
      </c>
      <c r="AC7749" s="2">
        <f t="shared" si="798"/>
        <v>2026</v>
      </c>
      <c r="AD7749" s="2" t="str">
        <f>IFERROR(VLOOKUP(A7749,'Aux Área'!$A$4:$B$123,2,0),"-")</f>
        <v>CONSERVA</v>
      </c>
    </row>
    <row r="7750" spans="1:30" x14ac:dyDescent="0.3">
      <c r="A7750" t="s">
        <v>2472</v>
      </c>
      <c r="B7750" t="s">
        <v>2473</v>
      </c>
      <c r="C7750" t="s">
        <v>12022</v>
      </c>
      <c r="D7750" t="s">
        <v>3068</v>
      </c>
      <c r="E7750" t="s">
        <v>3069</v>
      </c>
      <c r="F7750" t="s">
        <v>2475</v>
      </c>
      <c r="G7750" t="s">
        <v>659</v>
      </c>
      <c r="H7750" t="s">
        <v>2215</v>
      </c>
      <c r="I7750" t="s">
        <v>667</v>
      </c>
      <c r="J7750" t="s">
        <v>215</v>
      </c>
      <c r="K7750" t="s">
        <v>216</v>
      </c>
      <c r="L7750" t="s">
        <v>217</v>
      </c>
      <c r="M7750" t="s">
        <v>38</v>
      </c>
      <c r="N7750" t="s">
        <v>668</v>
      </c>
      <c r="O7750" s="23">
        <v>131</v>
      </c>
      <c r="P7750" s="9">
        <v>3.88</v>
      </c>
      <c r="Q7750" t="s">
        <v>40</v>
      </c>
      <c r="R7750">
        <v>8646</v>
      </c>
      <c r="S7750" s="9">
        <v>33.76</v>
      </c>
      <c r="T7750" s="26">
        <v>8.9819999999999993</v>
      </c>
      <c r="U7750" s="8">
        <v>303.22000000000003</v>
      </c>
      <c r="V7750" t="s">
        <v>41</v>
      </c>
      <c r="W7750" t="s">
        <v>2007</v>
      </c>
      <c r="X7750" t="s">
        <v>42</v>
      </c>
      <c r="Y7750" t="s">
        <v>1740</v>
      </c>
      <c r="AA7750" s="1">
        <f t="shared" si="796"/>
        <v>46097</v>
      </c>
      <c r="AB7750" s="2">
        <f t="shared" si="797"/>
        <v>3</v>
      </c>
      <c r="AC7750" s="2">
        <f t="shared" si="798"/>
        <v>2026</v>
      </c>
      <c r="AD7750" s="2" t="str">
        <f>IFERROR(VLOOKUP(A7750,'Aux Área'!$A$4:$B$123,2,0),"-")</f>
        <v>APH</v>
      </c>
    </row>
    <row r="7751" spans="1:30" x14ac:dyDescent="0.3">
      <c r="A7751" t="s">
        <v>54</v>
      </c>
      <c r="B7751" t="s">
        <v>319</v>
      </c>
      <c r="C7751" t="s">
        <v>12023</v>
      </c>
      <c r="D7751" t="s">
        <v>1480</v>
      </c>
      <c r="E7751" t="s">
        <v>1481</v>
      </c>
      <c r="F7751" t="s">
        <v>55</v>
      </c>
      <c r="G7751" t="s">
        <v>35</v>
      </c>
      <c r="H7751" t="s">
        <v>36</v>
      </c>
      <c r="I7751" t="s">
        <v>37</v>
      </c>
      <c r="J7751" t="s">
        <v>1511</v>
      </c>
      <c r="K7751" t="s">
        <v>1512</v>
      </c>
      <c r="L7751" t="s">
        <v>1513</v>
      </c>
      <c r="M7751" t="s">
        <v>1514</v>
      </c>
      <c r="N7751" t="s">
        <v>39</v>
      </c>
      <c r="O7751" s="23">
        <v>353</v>
      </c>
      <c r="P7751" s="9">
        <v>8.9700000000000006</v>
      </c>
      <c r="Q7751" t="s">
        <v>40</v>
      </c>
      <c r="R7751">
        <v>43985</v>
      </c>
      <c r="S7751" s="9">
        <v>39.340000000000003</v>
      </c>
      <c r="T7751" s="26">
        <v>4.6900000000000004</v>
      </c>
      <c r="U7751" s="8">
        <v>184.5</v>
      </c>
      <c r="V7751" t="s">
        <v>12024</v>
      </c>
      <c r="W7751" t="s">
        <v>2007</v>
      </c>
      <c r="X7751" t="s">
        <v>42</v>
      </c>
      <c r="Y7751" t="s">
        <v>1740</v>
      </c>
      <c r="AA7751" s="1">
        <f t="shared" si="796"/>
        <v>46097</v>
      </c>
      <c r="AB7751" s="2">
        <f t="shared" si="797"/>
        <v>3</v>
      </c>
      <c r="AC7751" s="2">
        <f t="shared" si="798"/>
        <v>2026</v>
      </c>
      <c r="AD7751" s="2" t="str">
        <f>IFERROR(VLOOKUP(A7751,'Aux Área'!$A$4:$B$123,2,0),"-")</f>
        <v>ENGENHARIA</v>
      </c>
    </row>
    <row r="7752" spans="1:30" x14ac:dyDescent="0.3">
      <c r="A7752" t="s">
        <v>2208</v>
      </c>
      <c r="B7752" t="s">
        <v>2544</v>
      </c>
      <c r="C7752" t="s">
        <v>12025</v>
      </c>
      <c r="D7752" t="s">
        <v>2468</v>
      </c>
      <c r="E7752" t="s">
        <v>2469</v>
      </c>
      <c r="F7752" t="s">
        <v>2210</v>
      </c>
      <c r="G7752" t="s">
        <v>1135</v>
      </c>
      <c r="H7752" t="s">
        <v>2211</v>
      </c>
      <c r="I7752" t="s">
        <v>37</v>
      </c>
      <c r="J7752" t="s">
        <v>175</v>
      </c>
      <c r="K7752" t="s">
        <v>176</v>
      </c>
      <c r="L7752" t="s">
        <v>177</v>
      </c>
      <c r="M7752" t="s">
        <v>38</v>
      </c>
      <c r="N7752" t="s">
        <v>668</v>
      </c>
      <c r="O7752" s="23">
        <v>183</v>
      </c>
      <c r="P7752" s="9">
        <v>4.3600000000000003</v>
      </c>
      <c r="Q7752" t="s">
        <v>40</v>
      </c>
      <c r="R7752">
        <v>14097</v>
      </c>
      <c r="S7752" s="9">
        <v>42</v>
      </c>
      <c r="T7752" s="26">
        <v>7.99</v>
      </c>
      <c r="U7752" s="8">
        <v>335.58</v>
      </c>
      <c r="V7752" t="s">
        <v>12026</v>
      </c>
      <c r="W7752" t="s">
        <v>2007</v>
      </c>
      <c r="X7752" t="s">
        <v>42</v>
      </c>
      <c r="Y7752" t="s">
        <v>1740</v>
      </c>
      <c r="AA7752" s="1">
        <f t="shared" si="796"/>
        <v>46097</v>
      </c>
      <c r="AB7752" s="2">
        <f t="shared" si="797"/>
        <v>3</v>
      </c>
      <c r="AC7752" s="2">
        <f t="shared" si="798"/>
        <v>2026</v>
      </c>
      <c r="AD7752" s="2" t="str">
        <f>IFERROR(VLOOKUP(A7752,'Aux Área'!$A$4:$B$123,2,0),"-")</f>
        <v>APH</v>
      </c>
    </row>
    <row r="7753" spans="1:30" x14ac:dyDescent="0.3">
      <c r="A7753" t="s">
        <v>2208</v>
      </c>
      <c r="B7753" t="s">
        <v>2544</v>
      </c>
      <c r="C7753" t="s">
        <v>12027</v>
      </c>
      <c r="D7753" t="s">
        <v>2468</v>
      </c>
      <c r="E7753" t="s">
        <v>2469</v>
      </c>
      <c r="F7753" t="s">
        <v>2210</v>
      </c>
      <c r="G7753" t="s">
        <v>1135</v>
      </c>
      <c r="H7753" t="s">
        <v>2211</v>
      </c>
      <c r="I7753" t="s">
        <v>37</v>
      </c>
      <c r="J7753" t="s">
        <v>175</v>
      </c>
      <c r="K7753" t="s">
        <v>176</v>
      </c>
      <c r="L7753" t="s">
        <v>177</v>
      </c>
      <c r="M7753" t="s">
        <v>38</v>
      </c>
      <c r="N7753" t="s">
        <v>707</v>
      </c>
      <c r="O7753" s="23" t="s">
        <v>15244</v>
      </c>
      <c r="P7753" s="9" t="s">
        <v>15244</v>
      </c>
      <c r="Q7753" t="s">
        <v>40</v>
      </c>
      <c r="R7753" t="s">
        <v>15244</v>
      </c>
      <c r="S7753" s="9">
        <v>3.45</v>
      </c>
      <c r="T7753" s="26">
        <v>6.69</v>
      </c>
      <c r="U7753" s="8">
        <v>23.08</v>
      </c>
      <c r="V7753" t="s">
        <v>12028</v>
      </c>
      <c r="W7753" t="s">
        <v>2007</v>
      </c>
      <c r="X7753" t="s">
        <v>42</v>
      </c>
      <c r="Y7753" t="s">
        <v>1740</v>
      </c>
      <c r="AA7753" s="1">
        <f t="shared" si="796"/>
        <v>46097</v>
      </c>
      <c r="AB7753" s="2">
        <f t="shared" si="797"/>
        <v>3</v>
      </c>
      <c r="AC7753" s="2">
        <f t="shared" si="798"/>
        <v>2026</v>
      </c>
      <c r="AD7753" s="2" t="str">
        <f>IFERROR(VLOOKUP(A7753,'Aux Área'!$A$4:$B$123,2,0),"-")</f>
        <v>APH</v>
      </c>
    </row>
    <row r="7754" spans="1:30" x14ac:dyDescent="0.3">
      <c r="A7754" t="s">
        <v>11642</v>
      </c>
      <c r="B7754" t="s">
        <v>2656</v>
      </c>
      <c r="C7754" t="s">
        <v>12029</v>
      </c>
      <c r="D7754" t="s">
        <v>11644</v>
      </c>
      <c r="E7754" t="s">
        <v>11645</v>
      </c>
      <c r="F7754" t="s">
        <v>653</v>
      </c>
      <c r="G7754" t="s">
        <v>635</v>
      </c>
      <c r="H7754" t="s">
        <v>11646</v>
      </c>
      <c r="I7754" t="s">
        <v>11647</v>
      </c>
      <c r="J7754" t="s">
        <v>241</v>
      </c>
      <c r="K7754" t="s">
        <v>242</v>
      </c>
      <c r="L7754" t="s">
        <v>110</v>
      </c>
      <c r="M7754" t="s">
        <v>38</v>
      </c>
      <c r="N7754" t="s">
        <v>668</v>
      </c>
      <c r="O7754" s="23">
        <v>0</v>
      </c>
      <c r="P7754" s="9">
        <v>0</v>
      </c>
      <c r="Q7754" t="s">
        <v>40</v>
      </c>
      <c r="R7754">
        <v>0</v>
      </c>
      <c r="S7754" s="9">
        <v>154.01</v>
      </c>
      <c r="T7754" s="26">
        <v>7.79</v>
      </c>
      <c r="U7754" s="8">
        <v>1199.7</v>
      </c>
      <c r="V7754" t="s">
        <v>41</v>
      </c>
      <c r="W7754" t="s">
        <v>652</v>
      </c>
      <c r="X7754" t="s">
        <v>42</v>
      </c>
      <c r="Y7754" t="s">
        <v>653</v>
      </c>
      <c r="AA7754" s="1">
        <f t="shared" si="796"/>
        <v>46097</v>
      </c>
      <c r="AB7754" s="2">
        <f t="shared" si="797"/>
        <v>3</v>
      </c>
      <c r="AC7754" s="2">
        <f t="shared" si="798"/>
        <v>2026</v>
      </c>
      <c r="AD7754" s="2" t="str">
        <f>IFERROR(VLOOKUP(A7754,'Aux Área'!$A$4:$B$123,2,0),"-")</f>
        <v>SÃO PEDRO</v>
      </c>
    </row>
    <row r="7755" spans="1:30" x14ac:dyDescent="0.3">
      <c r="A7755" t="s">
        <v>2282</v>
      </c>
      <c r="B7755" t="s">
        <v>4679</v>
      </c>
      <c r="C7755" t="s">
        <v>12030</v>
      </c>
      <c r="D7755" t="s">
        <v>10122</v>
      </c>
      <c r="E7755" t="s">
        <v>9671</v>
      </c>
      <c r="F7755" t="s">
        <v>2285</v>
      </c>
      <c r="G7755" t="s">
        <v>1135</v>
      </c>
      <c r="H7755" t="s">
        <v>2275</v>
      </c>
      <c r="I7755" t="s">
        <v>1497</v>
      </c>
      <c r="J7755" t="s">
        <v>165</v>
      </c>
      <c r="K7755" t="s">
        <v>166</v>
      </c>
      <c r="L7755" t="s">
        <v>167</v>
      </c>
      <c r="M7755" t="s">
        <v>38</v>
      </c>
      <c r="N7755" t="s">
        <v>39</v>
      </c>
      <c r="O7755" s="23">
        <v>471</v>
      </c>
      <c r="P7755" s="9">
        <v>11.16</v>
      </c>
      <c r="Q7755" t="s">
        <v>40</v>
      </c>
      <c r="R7755">
        <v>113856</v>
      </c>
      <c r="S7755" s="9">
        <v>42.2</v>
      </c>
      <c r="T7755" s="26">
        <v>4.99</v>
      </c>
      <c r="U7755" s="8">
        <v>210.59</v>
      </c>
      <c r="V7755" t="s">
        <v>112</v>
      </c>
      <c r="W7755" t="s">
        <v>2276</v>
      </c>
      <c r="X7755" t="s">
        <v>42</v>
      </c>
      <c r="Y7755" t="s">
        <v>2277</v>
      </c>
      <c r="AA7755" s="1">
        <f t="shared" si="796"/>
        <v>46097</v>
      </c>
      <c r="AB7755" s="2">
        <f t="shared" si="797"/>
        <v>3</v>
      </c>
      <c r="AC7755" s="2">
        <f t="shared" si="798"/>
        <v>2026</v>
      </c>
      <c r="AD7755" s="2" t="str">
        <f>IFERROR(VLOOKUP(A7755,'Aux Área'!$A$4:$B$123,2,0),"-")</f>
        <v>INSPEÇÃO</v>
      </c>
    </row>
    <row r="7756" spans="1:30" x14ac:dyDescent="0.3">
      <c r="A7756" t="s">
        <v>2494</v>
      </c>
      <c r="B7756" t="s">
        <v>2495</v>
      </c>
      <c r="C7756" t="s">
        <v>12031</v>
      </c>
      <c r="D7756" t="s">
        <v>3702</v>
      </c>
      <c r="E7756" t="s">
        <v>3703</v>
      </c>
      <c r="F7756" t="s">
        <v>2497</v>
      </c>
      <c r="G7756" t="s">
        <v>659</v>
      </c>
      <c r="H7756" t="s">
        <v>2215</v>
      </c>
      <c r="I7756" t="s">
        <v>667</v>
      </c>
      <c r="J7756" t="s">
        <v>108</v>
      </c>
      <c r="K7756" t="s">
        <v>109</v>
      </c>
      <c r="L7756" t="s">
        <v>110</v>
      </c>
      <c r="M7756" t="s">
        <v>38</v>
      </c>
      <c r="N7756" t="s">
        <v>668</v>
      </c>
      <c r="O7756" s="23">
        <v>251</v>
      </c>
      <c r="P7756" s="9">
        <v>5.27</v>
      </c>
      <c r="Q7756" t="s">
        <v>40</v>
      </c>
      <c r="R7756">
        <v>16063</v>
      </c>
      <c r="S7756" s="9">
        <v>47.65</v>
      </c>
      <c r="T7756" s="26">
        <v>7.59</v>
      </c>
      <c r="U7756" s="8">
        <v>361.66</v>
      </c>
      <c r="V7756" t="s">
        <v>12032</v>
      </c>
      <c r="W7756" t="s">
        <v>2007</v>
      </c>
      <c r="X7756" t="s">
        <v>42</v>
      </c>
      <c r="Y7756" t="s">
        <v>1740</v>
      </c>
      <c r="AA7756" s="1">
        <f t="shared" si="796"/>
        <v>46097</v>
      </c>
      <c r="AB7756" s="2">
        <f t="shared" si="797"/>
        <v>3</v>
      </c>
      <c r="AC7756" s="2">
        <f t="shared" si="798"/>
        <v>2026</v>
      </c>
      <c r="AD7756" s="2" t="str">
        <f>IFERROR(VLOOKUP(A7756,'Aux Área'!$A$4:$B$123,2,0),"-")</f>
        <v>APH</v>
      </c>
    </row>
    <row r="7757" spans="1:30" x14ac:dyDescent="0.3">
      <c r="A7757" t="s">
        <v>2700</v>
      </c>
      <c r="B7757" t="s">
        <v>2000</v>
      </c>
      <c r="C7757" t="s">
        <v>12033</v>
      </c>
      <c r="D7757" t="s">
        <v>3403</v>
      </c>
      <c r="E7757" t="s">
        <v>3404</v>
      </c>
      <c r="F7757" t="s">
        <v>2703</v>
      </c>
      <c r="G7757" t="s">
        <v>659</v>
      </c>
      <c r="H7757" t="s">
        <v>1996</v>
      </c>
      <c r="I7757" t="s">
        <v>1997</v>
      </c>
      <c r="J7757" t="s">
        <v>370</v>
      </c>
      <c r="K7757" t="s">
        <v>371</v>
      </c>
      <c r="L7757" t="s">
        <v>124</v>
      </c>
      <c r="M7757" t="s">
        <v>38</v>
      </c>
      <c r="N7757" t="s">
        <v>668</v>
      </c>
      <c r="O7757" s="23">
        <v>795</v>
      </c>
      <c r="P7757" s="9">
        <v>6.37</v>
      </c>
      <c r="Q7757" t="s">
        <v>40</v>
      </c>
      <c r="R7757">
        <v>25847</v>
      </c>
      <c r="S7757" s="9">
        <v>124.88</v>
      </c>
      <c r="T7757" s="26">
        <v>7.69</v>
      </c>
      <c r="U7757" s="8">
        <v>960.38</v>
      </c>
      <c r="V7757" t="s">
        <v>12034</v>
      </c>
      <c r="W7757" t="s">
        <v>1985</v>
      </c>
      <c r="X7757" t="s">
        <v>42</v>
      </c>
      <c r="Y7757" t="s">
        <v>1986</v>
      </c>
      <c r="AA7757" s="1">
        <f t="shared" si="796"/>
        <v>46097</v>
      </c>
      <c r="AB7757" s="2">
        <f t="shared" si="797"/>
        <v>3</v>
      </c>
      <c r="AC7757" s="2">
        <f t="shared" si="798"/>
        <v>2026</v>
      </c>
      <c r="AD7757" s="2" t="str">
        <f>IFERROR(VLOOKUP(A7757,'Aux Área'!$A$4:$B$123,2,0),"-")</f>
        <v>PESADOS</v>
      </c>
    </row>
    <row r="7758" spans="1:30" x14ac:dyDescent="0.3">
      <c r="A7758" t="s">
        <v>2700</v>
      </c>
      <c r="C7758" t="s">
        <v>15748</v>
      </c>
      <c r="F7758" t="s">
        <v>2703</v>
      </c>
      <c r="K7758" t="s">
        <v>371</v>
      </c>
      <c r="N7758" t="s">
        <v>15690</v>
      </c>
      <c r="O7758" t="s">
        <v>15244</v>
      </c>
      <c r="P7758" s="9" t="s">
        <v>15244</v>
      </c>
      <c r="Q7758" t="s">
        <v>40</v>
      </c>
      <c r="R7758" t="s">
        <v>15244</v>
      </c>
      <c r="S7758">
        <v>10.5</v>
      </c>
      <c r="U7758" s="8">
        <v>41.93</v>
      </c>
      <c r="AA7758" s="1">
        <f t="shared" si="796"/>
        <v>46097</v>
      </c>
      <c r="AB7758" s="2">
        <f t="shared" si="797"/>
        <v>3</v>
      </c>
      <c r="AC7758" s="2">
        <f t="shared" si="798"/>
        <v>2026</v>
      </c>
      <c r="AD7758" s="2" t="str">
        <f>IFERROR(VLOOKUP(A7758,'Aux Área'!$A$4:$B$123,2,0),"-")</f>
        <v>PESADOS</v>
      </c>
    </row>
    <row r="7759" spans="1:30" x14ac:dyDescent="0.3">
      <c r="A7759" t="s">
        <v>46</v>
      </c>
      <c r="B7759" t="s">
        <v>458</v>
      </c>
      <c r="C7759" t="s">
        <v>12035</v>
      </c>
      <c r="D7759" t="s">
        <v>729</v>
      </c>
      <c r="E7759" t="s">
        <v>730</v>
      </c>
      <c r="F7759" t="s">
        <v>5185</v>
      </c>
      <c r="G7759" t="s">
        <v>35</v>
      </c>
      <c r="H7759" t="s">
        <v>36</v>
      </c>
      <c r="I7759" t="s">
        <v>37</v>
      </c>
      <c r="J7759" t="s">
        <v>12036</v>
      </c>
      <c r="K7759" t="s">
        <v>12037</v>
      </c>
      <c r="L7759" t="s">
        <v>12038</v>
      </c>
      <c r="M7759" t="s">
        <v>1514</v>
      </c>
      <c r="N7759" t="s">
        <v>39</v>
      </c>
      <c r="O7759" s="23">
        <v>382</v>
      </c>
      <c r="P7759" s="9">
        <v>9.98</v>
      </c>
      <c r="Q7759" t="s">
        <v>40</v>
      </c>
      <c r="R7759">
        <v>32432</v>
      </c>
      <c r="S7759" s="9">
        <v>38.29</v>
      </c>
      <c r="T7759" s="26">
        <v>4.92</v>
      </c>
      <c r="U7759" s="8">
        <v>188.38</v>
      </c>
      <c r="V7759" t="s">
        <v>41</v>
      </c>
      <c r="W7759" t="s">
        <v>2007</v>
      </c>
      <c r="X7759" t="s">
        <v>42</v>
      </c>
      <c r="Y7759" t="s">
        <v>1740</v>
      </c>
      <c r="AA7759" s="1">
        <f t="shared" si="796"/>
        <v>46097</v>
      </c>
      <c r="AB7759" s="2">
        <f t="shared" si="797"/>
        <v>3</v>
      </c>
      <c r="AC7759" s="2">
        <f t="shared" si="798"/>
        <v>2026</v>
      </c>
      <c r="AD7759" s="2" t="str">
        <f>IFERROR(VLOOKUP(A7759,'Aux Área'!$A$4:$B$123,2,0),"-")</f>
        <v>FACILITIES</v>
      </c>
    </row>
    <row r="7760" spans="1:30" x14ac:dyDescent="0.3">
      <c r="A7760" t="s">
        <v>2638</v>
      </c>
      <c r="B7760" t="s">
        <v>4593</v>
      </c>
      <c r="C7760" t="s">
        <v>12039</v>
      </c>
      <c r="D7760" t="s">
        <v>10306</v>
      </c>
      <c r="E7760" t="s">
        <v>9673</v>
      </c>
      <c r="F7760" t="s">
        <v>2641</v>
      </c>
      <c r="G7760" t="s">
        <v>1135</v>
      </c>
      <c r="H7760" t="s">
        <v>2275</v>
      </c>
      <c r="I7760" t="s">
        <v>1497</v>
      </c>
      <c r="J7760" t="s">
        <v>275</v>
      </c>
      <c r="K7760" t="s">
        <v>276</v>
      </c>
      <c r="L7760" t="s">
        <v>124</v>
      </c>
      <c r="M7760" t="s">
        <v>38</v>
      </c>
      <c r="N7760" t="s">
        <v>39</v>
      </c>
      <c r="O7760" s="23">
        <v>385</v>
      </c>
      <c r="P7760" s="9">
        <v>8.4700000000000006</v>
      </c>
      <c r="Q7760" t="s">
        <v>40</v>
      </c>
      <c r="R7760">
        <v>122244</v>
      </c>
      <c r="S7760" s="9">
        <v>45.48</v>
      </c>
      <c r="T7760" s="26">
        <v>4.79</v>
      </c>
      <c r="U7760" s="8">
        <v>217.85</v>
      </c>
      <c r="V7760" t="s">
        <v>12040</v>
      </c>
      <c r="W7760" t="s">
        <v>2276</v>
      </c>
      <c r="X7760" t="s">
        <v>42</v>
      </c>
      <c r="Y7760" t="s">
        <v>2277</v>
      </c>
      <c r="AA7760" s="1">
        <f t="shared" si="796"/>
        <v>46097</v>
      </c>
      <c r="AB7760" s="2">
        <f t="shared" si="797"/>
        <v>3</v>
      </c>
      <c r="AC7760" s="2">
        <f t="shared" si="798"/>
        <v>2026</v>
      </c>
      <c r="AD7760" s="2" t="str">
        <f>IFERROR(VLOOKUP(A7760,'Aux Área'!$A$4:$B$123,2,0),"-")</f>
        <v>INSPEÇÃO</v>
      </c>
    </row>
    <row r="7761" spans="1:30" x14ac:dyDescent="0.3">
      <c r="A7761" t="s">
        <v>52</v>
      </c>
      <c r="B7761" t="s">
        <v>1449</v>
      </c>
      <c r="C7761" t="s">
        <v>12041</v>
      </c>
      <c r="D7761" t="s">
        <v>3246</v>
      </c>
      <c r="E7761" t="s">
        <v>3247</v>
      </c>
      <c r="F7761" t="s">
        <v>53</v>
      </c>
      <c r="G7761" t="s">
        <v>35</v>
      </c>
      <c r="H7761" t="s">
        <v>36</v>
      </c>
      <c r="I7761" t="s">
        <v>37</v>
      </c>
      <c r="J7761" t="s">
        <v>285</v>
      </c>
      <c r="K7761" t="s">
        <v>286</v>
      </c>
      <c r="L7761" t="s">
        <v>91</v>
      </c>
      <c r="M7761" t="s">
        <v>38</v>
      </c>
      <c r="N7761" t="s">
        <v>39</v>
      </c>
      <c r="O7761" s="10">
        <v>410</v>
      </c>
      <c r="P7761" s="24">
        <v>9.86</v>
      </c>
      <c r="Q7761" t="s">
        <v>40</v>
      </c>
      <c r="R7761" s="2">
        <v>76993</v>
      </c>
      <c r="S7761" s="9">
        <v>41.6</v>
      </c>
      <c r="T7761" s="26">
        <v>5.3810000000000002</v>
      </c>
      <c r="U7761" s="8">
        <v>223.83</v>
      </c>
      <c r="V7761" t="s">
        <v>12042</v>
      </c>
      <c r="W7761" t="s">
        <v>2007</v>
      </c>
      <c r="X7761" t="s">
        <v>42</v>
      </c>
      <c r="Y7761" t="s">
        <v>1740</v>
      </c>
      <c r="AA7761" s="1">
        <f t="shared" si="796"/>
        <v>46097</v>
      </c>
      <c r="AB7761" s="2">
        <f t="shared" si="797"/>
        <v>3</v>
      </c>
      <c r="AC7761" s="2">
        <f t="shared" si="798"/>
        <v>2026</v>
      </c>
      <c r="AD7761" s="2" t="str">
        <f>IFERROR(VLOOKUP(A7761,'Aux Área'!$A$4:$B$123,2,0),"-")</f>
        <v>OPERAÇÃO</v>
      </c>
    </row>
    <row r="7762" spans="1:30" x14ac:dyDescent="0.3">
      <c r="A7762" t="s">
        <v>5543</v>
      </c>
      <c r="B7762" t="s">
        <v>11845</v>
      </c>
      <c r="C7762" t="s">
        <v>12043</v>
      </c>
      <c r="D7762" t="s">
        <v>3410</v>
      </c>
      <c r="E7762" t="s">
        <v>3411</v>
      </c>
      <c r="F7762" t="s">
        <v>6207</v>
      </c>
      <c r="G7762" t="s">
        <v>1135</v>
      </c>
      <c r="H7762" t="s">
        <v>5545</v>
      </c>
      <c r="I7762" t="s">
        <v>839</v>
      </c>
      <c r="J7762" t="s">
        <v>231</v>
      </c>
      <c r="K7762" t="s">
        <v>232</v>
      </c>
      <c r="L7762" t="s">
        <v>217</v>
      </c>
      <c r="M7762" t="s">
        <v>38</v>
      </c>
      <c r="N7762" t="s">
        <v>39</v>
      </c>
      <c r="O7762" s="23">
        <v>391</v>
      </c>
      <c r="P7762" s="9">
        <v>8.25</v>
      </c>
      <c r="Q7762" t="s">
        <v>40</v>
      </c>
      <c r="R7762">
        <v>19690</v>
      </c>
      <c r="S7762" s="9">
        <v>47.42</v>
      </c>
      <c r="T7762" s="26">
        <v>4.8609999999999998</v>
      </c>
      <c r="U7762" s="8">
        <v>230.5</v>
      </c>
      <c r="V7762" t="s">
        <v>12044</v>
      </c>
      <c r="W7762" t="s">
        <v>2276</v>
      </c>
      <c r="X7762" t="s">
        <v>42</v>
      </c>
      <c r="Y7762" t="s">
        <v>2277</v>
      </c>
      <c r="AA7762" s="1">
        <f t="shared" si="796"/>
        <v>46097</v>
      </c>
      <c r="AB7762" s="2">
        <f t="shared" si="797"/>
        <v>3</v>
      </c>
      <c r="AC7762" s="2">
        <f t="shared" si="798"/>
        <v>2026</v>
      </c>
      <c r="AD7762" s="2" t="str">
        <f>IFERROR(VLOOKUP(A7762,'Aux Área'!$A$4:$B$123,2,0),"-")</f>
        <v>INSPEÇÃO</v>
      </c>
    </row>
    <row r="7763" spans="1:30" x14ac:dyDescent="0.3">
      <c r="A7763" t="s">
        <v>2278</v>
      </c>
      <c r="B7763" t="s">
        <v>4664</v>
      </c>
      <c r="C7763" t="s">
        <v>12045</v>
      </c>
      <c r="D7763" t="s">
        <v>6708</v>
      </c>
      <c r="E7763" t="s">
        <v>6709</v>
      </c>
      <c r="F7763" t="s">
        <v>2281</v>
      </c>
      <c r="G7763" t="s">
        <v>1135</v>
      </c>
      <c r="H7763" t="s">
        <v>2275</v>
      </c>
      <c r="I7763" t="s">
        <v>1497</v>
      </c>
      <c r="J7763" t="s">
        <v>11506</v>
      </c>
      <c r="K7763" t="s">
        <v>11507</v>
      </c>
      <c r="L7763" t="s">
        <v>84</v>
      </c>
      <c r="M7763" t="s">
        <v>38</v>
      </c>
      <c r="N7763" t="s">
        <v>39</v>
      </c>
      <c r="O7763" s="23">
        <v>406</v>
      </c>
      <c r="P7763" s="9">
        <v>10.02</v>
      </c>
      <c r="Q7763" t="s">
        <v>40</v>
      </c>
      <c r="R7763">
        <v>135715</v>
      </c>
      <c r="S7763" s="9">
        <v>40.53</v>
      </c>
      <c r="T7763" s="26">
        <v>4.99</v>
      </c>
      <c r="U7763" s="8">
        <v>202.24</v>
      </c>
      <c r="V7763" t="s">
        <v>112</v>
      </c>
      <c r="W7763" t="s">
        <v>2276</v>
      </c>
      <c r="X7763" t="s">
        <v>42</v>
      </c>
      <c r="Y7763" t="s">
        <v>2277</v>
      </c>
      <c r="AA7763" s="1">
        <f t="shared" si="796"/>
        <v>46097</v>
      </c>
      <c r="AB7763" s="2">
        <f t="shared" si="797"/>
        <v>3</v>
      </c>
      <c r="AC7763" s="2">
        <f t="shared" si="798"/>
        <v>2026</v>
      </c>
      <c r="AD7763" s="2" t="str">
        <f>IFERROR(VLOOKUP(A7763,'Aux Área'!$A$4:$B$123,2,0),"-")</f>
        <v>INSPEÇÃO</v>
      </c>
    </row>
    <row r="7764" spans="1:30" x14ac:dyDescent="0.3">
      <c r="A7764" t="s">
        <v>58</v>
      </c>
      <c r="B7764" t="s">
        <v>250</v>
      </c>
      <c r="C7764" t="s">
        <v>12046</v>
      </c>
      <c r="D7764" t="s">
        <v>87</v>
      </c>
      <c r="E7764" t="s">
        <v>88</v>
      </c>
      <c r="F7764" t="s">
        <v>59</v>
      </c>
      <c r="G7764" t="s">
        <v>35</v>
      </c>
      <c r="H7764" t="s">
        <v>36</v>
      </c>
      <c r="I7764" t="s">
        <v>37</v>
      </c>
      <c r="J7764" t="s">
        <v>285</v>
      </c>
      <c r="K7764" t="s">
        <v>286</v>
      </c>
      <c r="L7764" t="s">
        <v>91</v>
      </c>
      <c r="M7764" t="s">
        <v>38</v>
      </c>
      <c r="N7764" t="s">
        <v>39</v>
      </c>
      <c r="O7764" s="23">
        <v>219</v>
      </c>
      <c r="P7764" s="9">
        <v>10.28</v>
      </c>
      <c r="Q7764" t="s">
        <v>40</v>
      </c>
      <c r="R7764">
        <v>86853</v>
      </c>
      <c r="S7764" s="9">
        <v>21.31</v>
      </c>
      <c r="T7764" s="26">
        <v>5.3819999999999997</v>
      </c>
      <c r="U7764" s="8">
        <v>114.69</v>
      </c>
      <c r="V7764" t="s">
        <v>12047</v>
      </c>
      <c r="W7764" t="s">
        <v>2007</v>
      </c>
      <c r="X7764" t="s">
        <v>42</v>
      </c>
      <c r="Y7764" t="s">
        <v>1740</v>
      </c>
      <c r="AA7764" s="1">
        <f t="shared" si="796"/>
        <v>46097</v>
      </c>
      <c r="AB7764" s="2">
        <f t="shared" si="797"/>
        <v>3</v>
      </c>
      <c r="AC7764" s="2">
        <f t="shared" si="798"/>
        <v>2026</v>
      </c>
      <c r="AD7764" s="2" t="str">
        <f>IFERROR(VLOOKUP(A7764,'Aux Área'!$A$4:$B$123,2,0),"-")</f>
        <v>CONSERVA</v>
      </c>
    </row>
    <row r="7765" spans="1:30" x14ac:dyDescent="0.3">
      <c r="A7765" t="s">
        <v>2643</v>
      </c>
      <c r="B7765" t="s">
        <v>2307</v>
      </c>
      <c r="C7765" t="s">
        <v>12048</v>
      </c>
      <c r="D7765" t="s">
        <v>4988</v>
      </c>
      <c r="E7765" t="s">
        <v>4989</v>
      </c>
      <c r="F7765" t="s">
        <v>2646</v>
      </c>
      <c r="G7765" t="s">
        <v>1300</v>
      </c>
      <c r="H7765" t="s">
        <v>1301</v>
      </c>
      <c r="I7765" t="s">
        <v>37</v>
      </c>
      <c r="J7765" t="s">
        <v>370</v>
      </c>
      <c r="K7765" t="s">
        <v>371</v>
      </c>
      <c r="L7765" t="s">
        <v>124</v>
      </c>
      <c r="M7765" t="s">
        <v>38</v>
      </c>
      <c r="N7765" t="s">
        <v>39</v>
      </c>
      <c r="O7765" s="23">
        <v>405</v>
      </c>
      <c r="P7765" s="9">
        <v>8.84</v>
      </c>
      <c r="Q7765" t="s">
        <v>40</v>
      </c>
      <c r="R7765">
        <v>127862</v>
      </c>
      <c r="S7765" s="9">
        <v>45.84</v>
      </c>
      <c r="T7765" s="26">
        <v>4.9909999999999997</v>
      </c>
      <c r="U7765" s="8">
        <v>228.77</v>
      </c>
      <c r="V7765" t="s">
        <v>12049</v>
      </c>
      <c r="W7765" t="s">
        <v>2276</v>
      </c>
      <c r="X7765" t="s">
        <v>42</v>
      </c>
      <c r="Y7765" t="s">
        <v>2277</v>
      </c>
      <c r="AA7765" s="1">
        <f t="shared" si="796"/>
        <v>46097</v>
      </c>
      <c r="AB7765" s="2">
        <f t="shared" si="797"/>
        <v>3</v>
      </c>
      <c r="AC7765" s="2">
        <f t="shared" si="798"/>
        <v>2026</v>
      </c>
      <c r="AD7765" s="2" t="str">
        <f>IFERROR(VLOOKUP(A7765,'Aux Área'!$A$4:$B$123,2,0),"-")</f>
        <v>INSPEÇÃO</v>
      </c>
    </row>
    <row r="7766" spans="1:30" x14ac:dyDescent="0.3">
      <c r="A7766" t="s">
        <v>2181</v>
      </c>
      <c r="B7766" t="s">
        <v>4595</v>
      </c>
      <c r="C7766" t="s">
        <v>12050</v>
      </c>
      <c r="D7766" t="s">
        <v>3107</v>
      </c>
      <c r="E7766" t="s">
        <v>3108</v>
      </c>
      <c r="F7766" t="s">
        <v>2184</v>
      </c>
      <c r="G7766" t="s">
        <v>1135</v>
      </c>
      <c r="H7766" t="s">
        <v>2185</v>
      </c>
      <c r="I7766" t="s">
        <v>2186</v>
      </c>
      <c r="J7766" t="s">
        <v>1122</v>
      </c>
      <c r="K7766" t="s">
        <v>1123</v>
      </c>
      <c r="L7766" t="s">
        <v>110</v>
      </c>
      <c r="M7766" t="s">
        <v>38</v>
      </c>
      <c r="N7766" t="s">
        <v>668</v>
      </c>
      <c r="O7766" s="23">
        <v>1054</v>
      </c>
      <c r="P7766" s="9">
        <v>14.03</v>
      </c>
      <c r="Q7766" t="s">
        <v>40</v>
      </c>
      <c r="R7766">
        <v>144011</v>
      </c>
      <c r="S7766" s="9">
        <v>75.11</v>
      </c>
      <c r="T7766" s="26">
        <v>7.99</v>
      </c>
      <c r="U7766" s="8">
        <v>600.12</v>
      </c>
      <c r="V7766" t="s">
        <v>41</v>
      </c>
      <c r="W7766" t="s">
        <v>2007</v>
      </c>
      <c r="X7766" t="s">
        <v>42</v>
      </c>
      <c r="Y7766" t="s">
        <v>2188</v>
      </c>
      <c r="AA7766" s="1">
        <f t="shared" si="796"/>
        <v>46097</v>
      </c>
      <c r="AB7766" s="2">
        <f t="shared" si="797"/>
        <v>3</v>
      </c>
      <c r="AC7766" s="2">
        <f t="shared" si="798"/>
        <v>2026</v>
      </c>
      <c r="AD7766" s="2" t="str">
        <f>IFERROR(VLOOKUP(A7766,'Aux Área'!$A$4:$B$123,2,0),"-")</f>
        <v>INSPEÇÃO</v>
      </c>
    </row>
    <row r="7767" spans="1:30" x14ac:dyDescent="0.3">
      <c r="A7767" t="s">
        <v>2306</v>
      </c>
      <c r="B7767" t="s">
        <v>4613</v>
      </c>
      <c r="C7767" t="s">
        <v>12051</v>
      </c>
      <c r="D7767" t="s">
        <v>3428</v>
      </c>
      <c r="E7767" t="s">
        <v>3429</v>
      </c>
      <c r="F7767" t="s">
        <v>2309</v>
      </c>
      <c r="G7767" t="s">
        <v>1135</v>
      </c>
      <c r="H7767" t="s">
        <v>2275</v>
      </c>
      <c r="I7767" t="s">
        <v>1497</v>
      </c>
      <c r="J7767" t="s">
        <v>1665</v>
      </c>
      <c r="K7767" t="s">
        <v>1666</v>
      </c>
      <c r="L7767" t="s">
        <v>301</v>
      </c>
      <c r="M7767" t="s">
        <v>38</v>
      </c>
      <c r="N7767" t="s">
        <v>39</v>
      </c>
      <c r="O7767" s="23">
        <v>408</v>
      </c>
      <c r="P7767" s="9">
        <v>8.5399999999999991</v>
      </c>
      <c r="Q7767" t="s">
        <v>40</v>
      </c>
      <c r="R7767">
        <v>132476</v>
      </c>
      <c r="S7767" s="9">
        <v>47.8</v>
      </c>
      <c r="T7767" s="26">
        <v>4.6900000000000004</v>
      </c>
      <c r="U7767" s="8">
        <v>224.18</v>
      </c>
      <c r="V7767" t="s">
        <v>12052</v>
      </c>
      <c r="W7767" t="s">
        <v>2276</v>
      </c>
      <c r="X7767" t="s">
        <v>42</v>
      </c>
      <c r="Y7767" t="s">
        <v>2277</v>
      </c>
      <c r="AA7767" s="1">
        <f t="shared" si="796"/>
        <v>46097</v>
      </c>
      <c r="AB7767" s="2">
        <f t="shared" si="797"/>
        <v>3</v>
      </c>
      <c r="AC7767" s="2">
        <f t="shared" si="798"/>
        <v>2026</v>
      </c>
      <c r="AD7767" s="2" t="str">
        <f>IFERROR(VLOOKUP(A7767,'Aux Área'!$A$4:$B$123,2,0),"-")</f>
        <v>INSPEÇÃO</v>
      </c>
    </row>
    <row r="7768" spans="1:30" x14ac:dyDescent="0.3">
      <c r="A7768" t="s">
        <v>3092</v>
      </c>
      <c r="B7768" t="s">
        <v>4774</v>
      </c>
      <c r="C7768" t="s">
        <v>12053</v>
      </c>
      <c r="D7768" t="s">
        <v>3135</v>
      </c>
      <c r="E7768" t="s">
        <v>3136</v>
      </c>
      <c r="F7768" t="s">
        <v>3594</v>
      </c>
      <c r="G7768" t="s">
        <v>1135</v>
      </c>
      <c r="H7768" t="s">
        <v>2275</v>
      </c>
      <c r="I7768" t="s">
        <v>1497</v>
      </c>
      <c r="J7768" t="s">
        <v>231</v>
      </c>
      <c r="K7768" t="s">
        <v>232</v>
      </c>
      <c r="L7768" t="s">
        <v>217</v>
      </c>
      <c r="M7768" t="s">
        <v>38</v>
      </c>
      <c r="N7768" t="s">
        <v>39</v>
      </c>
      <c r="O7768" s="23">
        <v>459</v>
      </c>
      <c r="P7768" s="9">
        <v>10.09</v>
      </c>
      <c r="Q7768" t="s">
        <v>40</v>
      </c>
      <c r="R7768">
        <v>114302</v>
      </c>
      <c r="S7768" s="9">
        <v>45.47</v>
      </c>
      <c r="T7768" s="26">
        <v>4.8609999999999998</v>
      </c>
      <c r="U7768" s="8">
        <v>221.03</v>
      </c>
      <c r="V7768" t="s">
        <v>12054</v>
      </c>
      <c r="W7768" t="s">
        <v>2276</v>
      </c>
      <c r="X7768" t="s">
        <v>42</v>
      </c>
      <c r="Y7768" t="s">
        <v>2277</v>
      </c>
      <c r="AA7768" s="1">
        <f t="shared" si="796"/>
        <v>46097</v>
      </c>
      <c r="AB7768" s="2">
        <f t="shared" si="797"/>
        <v>3</v>
      </c>
      <c r="AC7768" s="2">
        <f t="shared" si="798"/>
        <v>2026</v>
      </c>
      <c r="AD7768" s="2" t="str">
        <f>IFERROR(VLOOKUP(A7768,'Aux Área'!$A$4:$B$123,2,0),"-")</f>
        <v>INSPEÇÃO</v>
      </c>
    </row>
    <row r="7769" spans="1:30" x14ac:dyDescent="0.3">
      <c r="A7769" t="s">
        <v>72</v>
      </c>
      <c r="B7769" t="s">
        <v>243</v>
      </c>
      <c r="C7769" t="s">
        <v>12055</v>
      </c>
      <c r="D7769" t="s">
        <v>120</v>
      </c>
      <c r="E7769" t="s">
        <v>121</v>
      </c>
      <c r="F7769" t="s">
        <v>73</v>
      </c>
      <c r="G7769" t="s">
        <v>35</v>
      </c>
      <c r="H7769" t="s">
        <v>36</v>
      </c>
      <c r="I7769" t="s">
        <v>37</v>
      </c>
      <c r="J7769" t="s">
        <v>275</v>
      </c>
      <c r="K7769" t="s">
        <v>276</v>
      </c>
      <c r="L7769" t="s">
        <v>124</v>
      </c>
      <c r="M7769" t="s">
        <v>38</v>
      </c>
      <c r="N7769" t="s">
        <v>39</v>
      </c>
      <c r="O7769" s="23">
        <v>403</v>
      </c>
      <c r="P7769" s="9">
        <v>10.1</v>
      </c>
      <c r="Q7769" t="s">
        <v>40</v>
      </c>
      <c r="R7769">
        <v>26011</v>
      </c>
      <c r="S7769" s="9">
        <v>39.909999999999997</v>
      </c>
      <c r="T7769" s="26">
        <v>4.79</v>
      </c>
      <c r="U7769" s="8">
        <v>191.17</v>
      </c>
      <c r="V7769" t="s">
        <v>12056</v>
      </c>
      <c r="W7769" t="s">
        <v>2007</v>
      </c>
      <c r="X7769" t="s">
        <v>42</v>
      </c>
      <c r="Y7769" t="s">
        <v>1740</v>
      </c>
      <c r="AA7769" s="1">
        <f t="shared" si="796"/>
        <v>46097</v>
      </c>
      <c r="AB7769" s="2">
        <f t="shared" si="797"/>
        <v>3</v>
      </c>
      <c r="AC7769" s="2">
        <f t="shared" si="798"/>
        <v>2026</v>
      </c>
      <c r="AD7769" s="2" t="str">
        <f>IFERROR(VLOOKUP(A7769,'Aux Área'!$A$4:$B$123,2,0),"-")</f>
        <v>CONSERVA</v>
      </c>
    </row>
    <row r="7770" spans="1:30" x14ac:dyDescent="0.3">
      <c r="A7770" t="s">
        <v>2655</v>
      </c>
      <c r="B7770" t="s">
        <v>10768</v>
      </c>
      <c r="C7770" t="s">
        <v>12057</v>
      </c>
      <c r="D7770" t="s">
        <v>1619</v>
      </c>
      <c r="E7770" t="s">
        <v>1620</v>
      </c>
      <c r="F7770" t="s">
        <v>3605</v>
      </c>
      <c r="G7770" t="s">
        <v>1635</v>
      </c>
      <c r="H7770" t="s">
        <v>2635</v>
      </c>
      <c r="I7770" t="s">
        <v>37</v>
      </c>
      <c r="J7770" t="s">
        <v>188</v>
      </c>
      <c r="K7770" t="s">
        <v>189</v>
      </c>
      <c r="L7770" t="s">
        <v>190</v>
      </c>
      <c r="M7770" t="s">
        <v>38</v>
      </c>
      <c r="N7770" t="s">
        <v>39</v>
      </c>
      <c r="O7770" s="23">
        <v>267</v>
      </c>
      <c r="P7770" s="9">
        <v>8.76</v>
      </c>
      <c r="Q7770" t="s">
        <v>40</v>
      </c>
      <c r="R7770">
        <v>22956</v>
      </c>
      <c r="S7770" s="9">
        <v>30.48</v>
      </c>
      <c r="T7770" s="26">
        <v>4.99</v>
      </c>
      <c r="U7770" s="8">
        <v>152.1</v>
      </c>
      <c r="V7770" t="s">
        <v>41</v>
      </c>
      <c r="W7770" t="s">
        <v>2007</v>
      </c>
      <c r="X7770" t="s">
        <v>42</v>
      </c>
      <c r="Y7770" t="s">
        <v>6209</v>
      </c>
      <c r="AA7770" s="1">
        <f t="shared" si="796"/>
        <v>46097</v>
      </c>
      <c r="AB7770" s="2">
        <f t="shared" si="797"/>
        <v>3</v>
      </c>
      <c r="AC7770" s="2">
        <f t="shared" si="798"/>
        <v>2026</v>
      </c>
      <c r="AD7770" s="2" t="str">
        <f>IFERROR(VLOOKUP(A7770,'Aux Área'!$A$4:$B$123,2,0),"-")</f>
        <v>TI</v>
      </c>
    </row>
    <row r="7771" spans="1:30" x14ac:dyDescent="0.3">
      <c r="A7771" t="s">
        <v>2260</v>
      </c>
      <c r="B7771" t="s">
        <v>113</v>
      </c>
      <c r="C7771" t="s">
        <v>12058</v>
      </c>
      <c r="D7771" t="s">
        <v>4423</v>
      </c>
      <c r="E7771" t="s">
        <v>4424</v>
      </c>
      <c r="F7771" t="s">
        <v>2262</v>
      </c>
      <c r="G7771" t="s">
        <v>35</v>
      </c>
      <c r="H7771" t="s">
        <v>2263</v>
      </c>
      <c r="I7771" t="s">
        <v>2186</v>
      </c>
      <c r="J7771" t="s">
        <v>1681</v>
      </c>
      <c r="K7771" t="s">
        <v>1682</v>
      </c>
      <c r="L7771" t="s">
        <v>141</v>
      </c>
      <c r="M7771" t="s">
        <v>38</v>
      </c>
      <c r="N7771" t="s">
        <v>668</v>
      </c>
      <c r="O7771" s="23">
        <v>1005</v>
      </c>
      <c r="P7771" s="9">
        <v>14.15</v>
      </c>
      <c r="Q7771" t="s">
        <v>40</v>
      </c>
      <c r="R7771">
        <v>115090</v>
      </c>
      <c r="S7771" s="9">
        <v>71</v>
      </c>
      <c r="T7771" s="26">
        <v>7.74</v>
      </c>
      <c r="U7771" s="8">
        <v>549.55999999999995</v>
      </c>
      <c r="V7771" t="s">
        <v>41</v>
      </c>
      <c r="W7771" t="s">
        <v>2007</v>
      </c>
      <c r="X7771" t="s">
        <v>42</v>
      </c>
      <c r="Y7771" t="s">
        <v>1740</v>
      </c>
      <c r="AA7771" s="1">
        <f t="shared" si="796"/>
        <v>46097</v>
      </c>
      <c r="AB7771" s="2">
        <f t="shared" si="797"/>
        <v>3</v>
      </c>
      <c r="AC7771" s="2">
        <f t="shared" si="798"/>
        <v>2026</v>
      </c>
      <c r="AD7771" s="2" t="str">
        <f>IFERROR(VLOOKUP(A7771,'Aux Área'!$A$4:$B$123,2,0),"-")</f>
        <v>INSPEÇÃO</v>
      </c>
    </row>
    <row r="7772" spans="1:30" x14ac:dyDescent="0.3">
      <c r="A7772" t="s">
        <v>1992</v>
      </c>
      <c r="B7772" t="s">
        <v>1993</v>
      </c>
      <c r="C7772" t="s">
        <v>12059</v>
      </c>
      <c r="D7772" t="s">
        <v>1297</v>
      </c>
      <c r="E7772" t="s">
        <v>2221</v>
      </c>
      <c r="F7772" t="s">
        <v>1995</v>
      </c>
      <c r="G7772" t="s">
        <v>659</v>
      </c>
      <c r="H7772" t="s">
        <v>1996</v>
      </c>
      <c r="I7772" t="s">
        <v>1997</v>
      </c>
      <c r="J7772" t="s">
        <v>165</v>
      </c>
      <c r="K7772" t="s">
        <v>166</v>
      </c>
      <c r="L7772" t="s">
        <v>167</v>
      </c>
      <c r="M7772" t="s">
        <v>38</v>
      </c>
      <c r="N7772" t="s">
        <v>668</v>
      </c>
      <c r="O7772" s="23">
        <v>392</v>
      </c>
      <c r="P7772" s="9">
        <v>4.78</v>
      </c>
      <c r="Q7772" t="s">
        <v>40</v>
      </c>
      <c r="R7772">
        <v>28134</v>
      </c>
      <c r="S7772" s="9">
        <v>81.97</v>
      </c>
      <c r="T7772" s="26">
        <v>7.99</v>
      </c>
      <c r="U7772" s="8">
        <v>654.96</v>
      </c>
      <c r="V7772" t="s">
        <v>112</v>
      </c>
      <c r="W7772" t="s">
        <v>1985</v>
      </c>
      <c r="X7772" t="s">
        <v>42</v>
      </c>
      <c r="Y7772" t="s">
        <v>1986</v>
      </c>
      <c r="AA7772" s="1">
        <f t="shared" si="796"/>
        <v>46097</v>
      </c>
      <c r="AB7772" s="2">
        <f t="shared" si="797"/>
        <v>3</v>
      </c>
      <c r="AC7772" s="2">
        <f t="shared" si="798"/>
        <v>2026</v>
      </c>
      <c r="AD7772" s="2" t="str">
        <f>IFERROR(VLOOKUP(A7772,'Aux Área'!$A$4:$B$123,2,0),"-")</f>
        <v>PESADOS</v>
      </c>
    </row>
    <row r="7773" spans="1:30" x14ac:dyDescent="0.3">
      <c r="A7773" t="s">
        <v>54</v>
      </c>
      <c r="B7773" t="s">
        <v>319</v>
      </c>
      <c r="C7773" t="s">
        <v>12060</v>
      </c>
      <c r="D7773" t="s">
        <v>1480</v>
      </c>
      <c r="E7773" t="s">
        <v>1481</v>
      </c>
      <c r="F7773" t="s">
        <v>55</v>
      </c>
      <c r="G7773" t="s">
        <v>35</v>
      </c>
      <c r="H7773" t="s">
        <v>36</v>
      </c>
      <c r="I7773" t="s">
        <v>37</v>
      </c>
      <c r="J7773" t="s">
        <v>108</v>
      </c>
      <c r="K7773" t="s">
        <v>109</v>
      </c>
      <c r="L7773" t="s">
        <v>110</v>
      </c>
      <c r="M7773" t="s">
        <v>38</v>
      </c>
      <c r="N7773" t="s">
        <v>39</v>
      </c>
      <c r="O7773" s="23">
        <v>394</v>
      </c>
      <c r="P7773" s="9">
        <v>10.1</v>
      </c>
      <c r="Q7773" t="s">
        <v>40</v>
      </c>
      <c r="R7773">
        <v>44379</v>
      </c>
      <c r="S7773" s="9">
        <v>39</v>
      </c>
      <c r="T7773" s="26">
        <v>4.99</v>
      </c>
      <c r="U7773" s="8">
        <v>194.61</v>
      </c>
      <c r="V7773" t="s">
        <v>12061</v>
      </c>
      <c r="W7773" t="s">
        <v>2007</v>
      </c>
      <c r="X7773" t="s">
        <v>42</v>
      </c>
      <c r="Y7773" t="s">
        <v>1740</v>
      </c>
      <c r="AA7773" s="1">
        <f t="shared" si="796"/>
        <v>46097</v>
      </c>
      <c r="AB7773" s="2">
        <f t="shared" si="797"/>
        <v>3</v>
      </c>
      <c r="AC7773" s="2">
        <f t="shared" si="798"/>
        <v>2026</v>
      </c>
      <c r="AD7773" s="2" t="str">
        <f>IFERROR(VLOOKUP(A7773,'Aux Área'!$A$4:$B$123,2,0),"-")</f>
        <v>ENGENHARIA</v>
      </c>
    </row>
    <row r="7774" spans="1:30" x14ac:dyDescent="0.3">
      <c r="A7774" t="s">
        <v>9674</v>
      </c>
      <c r="B7774" t="s">
        <v>10327</v>
      </c>
      <c r="C7774" t="s">
        <v>12062</v>
      </c>
      <c r="D7774" t="s">
        <v>10329</v>
      </c>
      <c r="E7774" t="s">
        <v>9675</v>
      </c>
      <c r="F7774" t="s">
        <v>15506</v>
      </c>
      <c r="G7774" t="s">
        <v>1300</v>
      </c>
      <c r="H7774" t="s">
        <v>9676</v>
      </c>
      <c r="I7774" t="s">
        <v>37</v>
      </c>
      <c r="J7774" t="s">
        <v>89</v>
      </c>
      <c r="K7774" t="s">
        <v>90</v>
      </c>
      <c r="L7774" t="s">
        <v>91</v>
      </c>
      <c r="M7774" t="s">
        <v>38</v>
      </c>
      <c r="N7774" t="s">
        <v>39</v>
      </c>
      <c r="O7774" s="23">
        <v>459</v>
      </c>
      <c r="P7774" s="9">
        <v>10.1</v>
      </c>
      <c r="Q7774" t="s">
        <v>40</v>
      </c>
      <c r="R7774">
        <v>51312</v>
      </c>
      <c r="S7774" s="9">
        <v>45.44</v>
      </c>
      <c r="T7774" s="26">
        <v>4.8899999999999997</v>
      </c>
      <c r="U7774" s="8">
        <v>222.2</v>
      </c>
      <c r="V7774" t="s">
        <v>12063</v>
      </c>
      <c r="W7774" t="s">
        <v>2007</v>
      </c>
      <c r="X7774" t="s">
        <v>42</v>
      </c>
      <c r="Y7774" t="s">
        <v>6209</v>
      </c>
      <c r="AA7774" s="1">
        <f t="shared" si="796"/>
        <v>46097</v>
      </c>
      <c r="AB7774" s="2">
        <f t="shared" si="797"/>
        <v>3</v>
      </c>
      <c r="AC7774" s="2">
        <f t="shared" si="798"/>
        <v>2026</v>
      </c>
      <c r="AD7774" s="2" t="str">
        <f>IFERROR(VLOOKUP(A7774,'Aux Área'!$A$4:$B$123,2,0),"-")</f>
        <v>TI</v>
      </c>
    </row>
    <row r="7775" spans="1:30" x14ac:dyDescent="0.3">
      <c r="A7775" t="s">
        <v>1785</v>
      </c>
      <c r="B7775" t="s">
        <v>1786</v>
      </c>
      <c r="C7775" t="s">
        <v>12064</v>
      </c>
      <c r="D7775" t="s">
        <v>11150</v>
      </c>
      <c r="E7775" t="s">
        <v>11151</v>
      </c>
      <c r="F7775" t="s">
        <v>653</v>
      </c>
      <c r="G7775" t="s">
        <v>1495</v>
      </c>
      <c r="H7775" t="s">
        <v>1788</v>
      </c>
      <c r="I7775" t="s">
        <v>839</v>
      </c>
      <c r="J7775" t="s">
        <v>122</v>
      </c>
      <c r="K7775" t="s">
        <v>123</v>
      </c>
      <c r="L7775" t="s">
        <v>124</v>
      </c>
      <c r="M7775" t="s">
        <v>38</v>
      </c>
      <c r="N7775" t="s">
        <v>638</v>
      </c>
      <c r="O7775" s="23">
        <v>0</v>
      </c>
      <c r="P7775" s="9">
        <v>0</v>
      </c>
      <c r="Q7775" t="s">
        <v>40</v>
      </c>
      <c r="R7775">
        <v>0</v>
      </c>
      <c r="S7775" s="9">
        <v>183.28</v>
      </c>
      <c r="T7775" s="26">
        <v>8.19</v>
      </c>
      <c r="U7775" s="8">
        <v>1501.1</v>
      </c>
      <c r="V7775" t="s">
        <v>162</v>
      </c>
      <c r="W7775" t="s">
        <v>652</v>
      </c>
      <c r="X7775" t="s">
        <v>42</v>
      </c>
      <c r="Y7775" t="s">
        <v>653</v>
      </c>
      <c r="AA7775" s="1">
        <f t="shared" si="796"/>
        <v>46097</v>
      </c>
      <c r="AB7775" s="2">
        <f t="shared" si="797"/>
        <v>3</v>
      </c>
      <c r="AC7775" s="2">
        <f t="shared" si="798"/>
        <v>2026</v>
      </c>
      <c r="AD7775" s="2" t="str">
        <f>IFERROR(VLOOKUP(A7775,'Aux Área'!$A$4:$B$123,2,0),"-")</f>
        <v>SÃO PEDRO</v>
      </c>
    </row>
    <row r="7776" spans="1:30" x14ac:dyDescent="0.3">
      <c r="A7776" t="s">
        <v>2347</v>
      </c>
      <c r="B7776" t="s">
        <v>2348</v>
      </c>
      <c r="C7776" t="s">
        <v>12065</v>
      </c>
      <c r="D7776" t="s">
        <v>4262</v>
      </c>
      <c r="E7776" t="s">
        <v>4263</v>
      </c>
      <c r="F7776" t="s">
        <v>2350</v>
      </c>
      <c r="G7776" t="s">
        <v>659</v>
      </c>
      <c r="H7776" t="s">
        <v>1996</v>
      </c>
      <c r="I7776" t="s">
        <v>1997</v>
      </c>
      <c r="J7776" t="s">
        <v>241</v>
      </c>
      <c r="K7776" t="s">
        <v>242</v>
      </c>
      <c r="L7776" t="s">
        <v>110</v>
      </c>
      <c r="M7776" t="s">
        <v>38</v>
      </c>
      <c r="N7776" t="s">
        <v>668</v>
      </c>
      <c r="O7776" s="23">
        <v>373</v>
      </c>
      <c r="P7776" s="9">
        <v>6.31</v>
      </c>
      <c r="Q7776" t="s">
        <v>40</v>
      </c>
      <c r="R7776">
        <v>36520</v>
      </c>
      <c r="S7776" s="9">
        <v>59.11</v>
      </c>
      <c r="T7776" s="26">
        <v>7.79</v>
      </c>
      <c r="U7776" s="8">
        <v>460.45</v>
      </c>
      <c r="V7776" t="s">
        <v>41</v>
      </c>
      <c r="W7776" t="s">
        <v>1985</v>
      </c>
      <c r="X7776" t="s">
        <v>42</v>
      </c>
      <c r="Y7776" t="s">
        <v>1986</v>
      </c>
      <c r="AA7776" s="1">
        <f t="shared" si="796"/>
        <v>46097</v>
      </c>
      <c r="AB7776" s="2">
        <f t="shared" si="797"/>
        <v>3</v>
      </c>
      <c r="AC7776" s="2">
        <f t="shared" si="798"/>
        <v>2026</v>
      </c>
      <c r="AD7776" s="2" t="str">
        <f>IFERROR(VLOOKUP(A7776,'Aux Área'!$A$4:$B$123,2,0),"-")</f>
        <v>PESADOS</v>
      </c>
    </row>
    <row r="7777" spans="1:30" x14ac:dyDescent="0.3">
      <c r="A7777" t="s">
        <v>2347</v>
      </c>
      <c r="C7777" t="s">
        <v>12065</v>
      </c>
      <c r="F7777" t="s">
        <v>2350</v>
      </c>
      <c r="K7777" t="s">
        <v>242</v>
      </c>
      <c r="N7777" t="s">
        <v>15690</v>
      </c>
      <c r="O7777" t="s">
        <v>15244</v>
      </c>
      <c r="P7777" s="9" t="s">
        <v>15244</v>
      </c>
      <c r="Q7777" t="s">
        <v>40</v>
      </c>
      <c r="R7777" t="s">
        <v>15244</v>
      </c>
      <c r="S7777">
        <v>5.25</v>
      </c>
      <c r="U7777" s="8">
        <v>25.66</v>
      </c>
      <c r="AA7777" s="1">
        <f t="shared" si="796"/>
        <v>46097</v>
      </c>
      <c r="AB7777" s="2">
        <f t="shared" si="797"/>
        <v>3</v>
      </c>
      <c r="AC7777" s="2">
        <f t="shared" si="798"/>
        <v>2026</v>
      </c>
      <c r="AD7777" s="2" t="str">
        <f>IFERROR(VLOOKUP(A7777,'Aux Área'!$A$4:$B$123,2,0),"-")</f>
        <v>PESADOS</v>
      </c>
    </row>
    <row r="7778" spans="1:30" x14ac:dyDescent="0.3">
      <c r="A7778" t="s">
        <v>10615</v>
      </c>
      <c r="B7778" t="s">
        <v>1848</v>
      </c>
      <c r="C7778" t="s">
        <v>12066</v>
      </c>
      <c r="D7778" t="s">
        <v>10617</v>
      </c>
      <c r="E7778" t="s">
        <v>10618</v>
      </c>
      <c r="F7778" t="s">
        <v>653</v>
      </c>
      <c r="G7778" t="s">
        <v>635</v>
      </c>
      <c r="H7778" t="s">
        <v>10619</v>
      </c>
      <c r="I7778" t="s">
        <v>699</v>
      </c>
      <c r="J7778" t="s">
        <v>122</v>
      </c>
      <c r="K7778" t="s">
        <v>123</v>
      </c>
      <c r="L7778" t="s">
        <v>124</v>
      </c>
      <c r="M7778" t="s">
        <v>38</v>
      </c>
      <c r="N7778" t="s">
        <v>638</v>
      </c>
      <c r="O7778" s="23">
        <v>0</v>
      </c>
      <c r="P7778" s="9">
        <v>0</v>
      </c>
      <c r="Q7778" t="s">
        <v>40</v>
      </c>
      <c r="R7778">
        <v>0</v>
      </c>
      <c r="S7778" s="9">
        <v>186.2</v>
      </c>
      <c r="T7778" s="26">
        <v>8.19</v>
      </c>
      <c r="U7778" s="8">
        <v>1524.98</v>
      </c>
      <c r="V7778" t="s">
        <v>162</v>
      </c>
      <c r="W7778" t="s">
        <v>652</v>
      </c>
      <c r="X7778" t="s">
        <v>42</v>
      </c>
      <c r="Y7778" t="s">
        <v>653</v>
      </c>
      <c r="AA7778" s="1">
        <f t="shared" si="796"/>
        <v>46097</v>
      </c>
      <c r="AB7778" s="2">
        <f t="shared" si="797"/>
        <v>3</v>
      </c>
      <c r="AC7778" s="2">
        <f t="shared" si="798"/>
        <v>2026</v>
      </c>
      <c r="AD7778" s="2" t="str">
        <f>IFERROR(VLOOKUP(A7778,'Aux Área'!$A$4:$B$123,2,0),"-")</f>
        <v>SÃO PEDRO</v>
      </c>
    </row>
    <row r="7779" spans="1:30" x14ac:dyDescent="0.3">
      <c r="A7779" t="s">
        <v>46</v>
      </c>
      <c r="B7779" t="s">
        <v>458</v>
      </c>
      <c r="C7779" t="s">
        <v>12067</v>
      </c>
      <c r="D7779" t="s">
        <v>729</v>
      </c>
      <c r="E7779" t="s">
        <v>730</v>
      </c>
      <c r="F7779" t="s">
        <v>5185</v>
      </c>
      <c r="G7779" t="s">
        <v>35</v>
      </c>
      <c r="H7779" t="s">
        <v>36</v>
      </c>
      <c r="I7779" t="s">
        <v>37</v>
      </c>
      <c r="J7779" t="s">
        <v>196</v>
      </c>
      <c r="K7779" t="s">
        <v>197</v>
      </c>
      <c r="L7779" t="s">
        <v>84</v>
      </c>
      <c r="M7779" t="s">
        <v>38</v>
      </c>
      <c r="N7779" t="s">
        <v>39</v>
      </c>
      <c r="O7779" s="23">
        <v>406</v>
      </c>
      <c r="P7779" s="9">
        <v>10.42</v>
      </c>
      <c r="Q7779" t="s">
        <v>40</v>
      </c>
      <c r="R7779">
        <v>32838</v>
      </c>
      <c r="S7779" s="9">
        <v>38.979999999999997</v>
      </c>
      <c r="T7779" s="26">
        <v>4.74</v>
      </c>
      <c r="U7779" s="8">
        <v>184.77</v>
      </c>
      <c r="V7779" t="s">
        <v>41</v>
      </c>
      <c r="W7779" t="s">
        <v>2007</v>
      </c>
      <c r="X7779" t="s">
        <v>42</v>
      </c>
      <c r="Y7779" t="s">
        <v>1740</v>
      </c>
      <c r="AA7779" s="1">
        <f t="shared" si="796"/>
        <v>46097</v>
      </c>
      <c r="AB7779" s="2">
        <f t="shared" si="797"/>
        <v>3</v>
      </c>
      <c r="AC7779" s="2">
        <f t="shared" si="798"/>
        <v>2026</v>
      </c>
      <c r="AD7779" s="2" t="str">
        <f>IFERROR(VLOOKUP(A7779,'Aux Área'!$A$4:$B$123,2,0),"-")</f>
        <v>FACILITIES</v>
      </c>
    </row>
    <row r="7780" spans="1:30" x14ac:dyDescent="0.3">
      <c r="A7780" t="s">
        <v>2477</v>
      </c>
      <c r="B7780" t="s">
        <v>2478</v>
      </c>
      <c r="C7780" t="s">
        <v>12068</v>
      </c>
      <c r="D7780" t="s">
        <v>3325</v>
      </c>
      <c r="E7780" t="s">
        <v>3326</v>
      </c>
      <c r="F7780" t="s">
        <v>2480</v>
      </c>
      <c r="G7780" t="s">
        <v>659</v>
      </c>
      <c r="H7780" t="s">
        <v>2215</v>
      </c>
      <c r="I7780" t="s">
        <v>667</v>
      </c>
      <c r="J7780" t="s">
        <v>188</v>
      </c>
      <c r="K7780" t="s">
        <v>189</v>
      </c>
      <c r="L7780" t="s">
        <v>190</v>
      </c>
      <c r="M7780" t="s">
        <v>38</v>
      </c>
      <c r="N7780" t="s">
        <v>668</v>
      </c>
      <c r="O7780" s="23">
        <v>418</v>
      </c>
      <c r="P7780" s="9">
        <v>5.89</v>
      </c>
      <c r="Q7780" t="s">
        <v>40</v>
      </c>
      <c r="R7780">
        <v>11208</v>
      </c>
      <c r="S7780" s="9">
        <v>70.92</v>
      </c>
      <c r="T7780" s="26">
        <v>8.9</v>
      </c>
      <c r="U7780" s="8">
        <v>631.21</v>
      </c>
      <c r="V7780" t="s">
        <v>41</v>
      </c>
      <c r="W7780" t="s">
        <v>2007</v>
      </c>
      <c r="X7780" t="s">
        <v>42</v>
      </c>
      <c r="Y7780" t="s">
        <v>1740</v>
      </c>
      <c r="AA7780" s="1">
        <f t="shared" si="796"/>
        <v>46097</v>
      </c>
      <c r="AB7780" s="2">
        <f t="shared" si="797"/>
        <v>3</v>
      </c>
      <c r="AC7780" s="2">
        <f t="shared" si="798"/>
        <v>2026</v>
      </c>
      <c r="AD7780" s="2" t="str">
        <f>IFERROR(VLOOKUP(A7780,'Aux Área'!$A$4:$B$123,2,0),"-")</f>
        <v>APH</v>
      </c>
    </row>
    <row r="7781" spans="1:30" x14ac:dyDescent="0.3">
      <c r="A7781" t="s">
        <v>2477</v>
      </c>
      <c r="C7781" t="s">
        <v>12068</v>
      </c>
      <c r="F7781" t="s">
        <v>2480</v>
      </c>
      <c r="K7781" t="s">
        <v>189</v>
      </c>
      <c r="N7781" t="s">
        <v>15690</v>
      </c>
      <c r="O7781" t="s">
        <v>15244</v>
      </c>
      <c r="P7781" s="9" t="s">
        <v>15244</v>
      </c>
      <c r="Q7781" t="s">
        <v>40</v>
      </c>
      <c r="R7781" t="s">
        <v>15244</v>
      </c>
      <c r="S7781">
        <v>2.06</v>
      </c>
      <c r="U7781" s="8">
        <v>8.23</v>
      </c>
      <c r="AA7781" s="1">
        <f t="shared" si="796"/>
        <v>46097</v>
      </c>
      <c r="AB7781" s="2">
        <f t="shared" si="797"/>
        <v>3</v>
      </c>
      <c r="AC7781" s="2">
        <f t="shared" si="798"/>
        <v>2026</v>
      </c>
      <c r="AD7781" s="2" t="str">
        <f>IFERROR(VLOOKUP(A7781,'Aux Área'!$A$4:$B$123,2,0),"-")</f>
        <v>APH</v>
      </c>
    </row>
    <row r="7782" spans="1:30" x14ac:dyDescent="0.3">
      <c r="A7782" t="s">
        <v>48</v>
      </c>
      <c r="B7782" t="s">
        <v>288</v>
      </c>
      <c r="C7782" t="s">
        <v>12069</v>
      </c>
      <c r="D7782" t="s">
        <v>132</v>
      </c>
      <c r="E7782" t="s">
        <v>133</v>
      </c>
      <c r="F7782" t="s">
        <v>49</v>
      </c>
      <c r="G7782" t="s">
        <v>35</v>
      </c>
      <c r="H7782" t="s">
        <v>36</v>
      </c>
      <c r="I7782" t="s">
        <v>37</v>
      </c>
      <c r="J7782" t="s">
        <v>196</v>
      </c>
      <c r="K7782" t="s">
        <v>197</v>
      </c>
      <c r="L7782" t="s">
        <v>84</v>
      </c>
      <c r="M7782" t="s">
        <v>38</v>
      </c>
      <c r="N7782" t="s">
        <v>39</v>
      </c>
      <c r="O7782" s="23">
        <v>294</v>
      </c>
      <c r="P7782" s="9">
        <v>7.51</v>
      </c>
      <c r="Q7782" t="s">
        <v>40</v>
      </c>
      <c r="R7782">
        <v>23964</v>
      </c>
      <c r="S7782" s="9">
        <v>39.130000000000003</v>
      </c>
      <c r="T7782" s="26">
        <v>4.74</v>
      </c>
      <c r="U7782" s="8">
        <v>185.48</v>
      </c>
      <c r="V7782" t="s">
        <v>41</v>
      </c>
      <c r="W7782" t="s">
        <v>2007</v>
      </c>
      <c r="X7782" t="s">
        <v>42</v>
      </c>
      <c r="Y7782" t="s">
        <v>1740</v>
      </c>
      <c r="AA7782" s="1">
        <f t="shared" si="796"/>
        <v>46097</v>
      </c>
      <c r="AB7782" s="2">
        <f t="shared" si="797"/>
        <v>3</v>
      </c>
      <c r="AC7782" s="2">
        <f t="shared" si="798"/>
        <v>2026</v>
      </c>
      <c r="AD7782" s="2" t="str">
        <f>IFERROR(VLOOKUP(A7782,'Aux Área'!$A$4:$B$123,2,0),"-")</f>
        <v>ENGENHARIA</v>
      </c>
    </row>
    <row r="7783" spans="1:30" x14ac:dyDescent="0.3">
      <c r="A7783" t="s">
        <v>2041</v>
      </c>
      <c r="B7783" t="s">
        <v>2042</v>
      </c>
      <c r="C7783" t="s">
        <v>12070</v>
      </c>
      <c r="D7783" t="s">
        <v>11085</v>
      </c>
      <c r="E7783" t="s">
        <v>11086</v>
      </c>
      <c r="F7783" t="s">
        <v>2044</v>
      </c>
      <c r="G7783" t="s">
        <v>659</v>
      </c>
      <c r="H7783" t="s">
        <v>1996</v>
      </c>
      <c r="I7783" t="s">
        <v>1997</v>
      </c>
      <c r="J7783" t="s">
        <v>215</v>
      </c>
      <c r="K7783" t="s">
        <v>216</v>
      </c>
      <c r="L7783" t="s">
        <v>217</v>
      </c>
      <c r="M7783" t="s">
        <v>38</v>
      </c>
      <c r="N7783" t="s">
        <v>668</v>
      </c>
      <c r="O7783" s="23">
        <v>549</v>
      </c>
      <c r="P7783" s="9">
        <v>6.79</v>
      </c>
      <c r="Q7783" t="s">
        <v>40</v>
      </c>
      <c r="R7783">
        <v>37599</v>
      </c>
      <c r="S7783" s="9">
        <v>80.84</v>
      </c>
      <c r="T7783" s="26">
        <v>8.98</v>
      </c>
      <c r="U7783" s="8">
        <v>725.94</v>
      </c>
      <c r="V7783" t="s">
        <v>41</v>
      </c>
      <c r="W7783" t="s">
        <v>1985</v>
      </c>
      <c r="X7783" t="s">
        <v>42</v>
      </c>
      <c r="Y7783" t="s">
        <v>1986</v>
      </c>
      <c r="AA7783" s="1">
        <f t="shared" si="796"/>
        <v>46097</v>
      </c>
      <c r="AB7783" s="2">
        <f t="shared" si="797"/>
        <v>3</v>
      </c>
      <c r="AC7783" s="2">
        <f t="shared" si="798"/>
        <v>2026</v>
      </c>
      <c r="AD7783" s="2" t="str">
        <f>IFERROR(VLOOKUP(A7783,'Aux Área'!$A$4:$B$123,2,0),"-")</f>
        <v>PESADOS</v>
      </c>
    </row>
    <row r="7784" spans="1:30" x14ac:dyDescent="0.3">
      <c r="A7784" t="s">
        <v>3092</v>
      </c>
      <c r="B7784" t="s">
        <v>4774</v>
      </c>
      <c r="C7784" t="s">
        <v>12071</v>
      </c>
      <c r="D7784" t="s">
        <v>3135</v>
      </c>
      <c r="E7784" t="s">
        <v>3136</v>
      </c>
      <c r="F7784" t="s">
        <v>3594</v>
      </c>
      <c r="G7784" t="s">
        <v>1135</v>
      </c>
      <c r="H7784" t="s">
        <v>2275</v>
      </c>
      <c r="I7784" t="s">
        <v>1497</v>
      </c>
      <c r="J7784" t="s">
        <v>188</v>
      </c>
      <c r="K7784" t="s">
        <v>189</v>
      </c>
      <c r="L7784" t="s">
        <v>190</v>
      </c>
      <c r="M7784" t="s">
        <v>38</v>
      </c>
      <c r="N7784" t="s">
        <v>39</v>
      </c>
      <c r="O7784" s="23">
        <v>232</v>
      </c>
      <c r="P7784" s="9">
        <v>10.09</v>
      </c>
      <c r="Q7784" t="s">
        <v>40</v>
      </c>
      <c r="R7784">
        <v>114534</v>
      </c>
      <c r="S7784" s="9">
        <v>22.99</v>
      </c>
      <c r="T7784" s="26">
        <v>4.99</v>
      </c>
      <c r="U7784" s="8">
        <v>114.72</v>
      </c>
      <c r="V7784" t="s">
        <v>41</v>
      </c>
      <c r="W7784" t="s">
        <v>2276</v>
      </c>
      <c r="X7784" t="s">
        <v>42</v>
      </c>
      <c r="Y7784" t="s">
        <v>2277</v>
      </c>
      <c r="AA7784" s="1">
        <f t="shared" si="796"/>
        <v>46097</v>
      </c>
      <c r="AB7784" s="2">
        <f t="shared" si="797"/>
        <v>3</v>
      </c>
      <c r="AC7784" s="2">
        <f t="shared" si="798"/>
        <v>2026</v>
      </c>
      <c r="AD7784" s="2" t="str">
        <f>IFERROR(VLOOKUP(A7784,'Aux Área'!$A$4:$B$123,2,0),"-")</f>
        <v>INSPEÇÃO</v>
      </c>
    </row>
    <row r="7785" spans="1:30" x14ac:dyDescent="0.3">
      <c r="A7785" t="s">
        <v>2664</v>
      </c>
      <c r="B7785" t="s">
        <v>2665</v>
      </c>
      <c r="C7785" t="s">
        <v>12072</v>
      </c>
      <c r="D7785" t="s">
        <v>10631</v>
      </c>
      <c r="E7785" t="s">
        <v>10632</v>
      </c>
      <c r="F7785" t="s">
        <v>2667</v>
      </c>
      <c r="G7785" t="s">
        <v>659</v>
      </c>
      <c r="H7785" t="s">
        <v>2215</v>
      </c>
      <c r="I7785" t="s">
        <v>667</v>
      </c>
      <c r="J7785" t="s">
        <v>165</v>
      </c>
      <c r="K7785" t="s">
        <v>166</v>
      </c>
      <c r="L7785" t="s">
        <v>167</v>
      </c>
      <c r="M7785" t="s">
        <v>38</v>
      </c>
      <c r="N7785" t="s">
        <v>668</v>
      </c>
      <c r="O7785" s="23">
        <v>522</v>
      </c>
      <c r="P7785" s="9">
        <v>6.99</v>
      </c>
      <c r="Q7785" t="s">
        <v>40</v>
      </c>
      <c r="R7785">
        <v>11981</v>
      </c>
      <c r="S7785" s="9">
        <v>74.73</v>
      </c>
      <c r="T7785" s="26">
        <v>7.99</v>
      </c>
      <c r="U7785" s="8">
        <v>597.11</v>
      </c>
      <c r="V7785" t="s">
        <v>112</v>
      </c>
      <c r="W7785" t="s">
        <v>2007</v>
      </c>
      <c r="X7785" t="s">
        <v>42</v>
      </c>
      <c r="Y7785" t="s">
        <v>1740</v>
      </c>
      <c r="AA7785" s="1">
        <f t="shared" si="796"/>
        <v>46097</v>
      </c>
      <c r="AB7785" s="2">
        <f t="shared" si="797"/>
        <v>3</v>
      </c>
      <c r="AC7785" s="2">
        <f t="shared" si="798"/>
        <v>2026</v>
      </c>
      <c r="AD7785" s="2" t="str">
        <f>IFERROR(VLOOKUP(A7785,'Aux Área'!$A$4:$B$123,2,0),"-")</f>
        <v>APH</v>
      </c>
    </row>
    <row r="7786" spans="1:30" x14ac:dyDescent="0.3">
      <c r="A7786" t="s">
        <v>2282</v>
      </c>
      <c r="B7786" t="s">
        <v>4679</v>
      </c>
      <c r="C7786" t="s">
        <v>12073</v>
      </c>
      <c r="D7786" t="s">
        <v>3162</v>
      </c>
      <c r="E7786" t="s">
        <v>3163</v>
      </c>
      <c r="F7786" t="s">
        <v>2285</v>
      </c>
      <c r="G7786" t="s">
        <v>1135</v>
      </c>
      <c r="H7786" t="s">
        <v>2275</v>
      </c>
      <c r="I7786" t="s">
        <v>1497</v>
      </c>
      <c r="J7786" t="s">
        <v>165</v>
      </c>
      <c r="K7786" t="s">
        <v>166</v>
      </c>
      <c r="L7786" t="s">
        <v>167</v>
      </c>
      <c r="M7786" t="s">
        <v>38</v>
      </c>
      <c r="N7786" t="s">
        <v>39</v>
      </c>
      <c r="O7786" s="23">
        <v>391</v>
      </c>
      <c r="P7786" s="9">
        <v>9.2799999999999994</v>
      </c>
      <c r="Q7786" t="s">
        <v>40</v>
      </c>
      <c r="R7786">
        <v>114247</v>
      </c>
      <c r="S7786" s="9">
        <v>42.13</v>
      </c>
      <c r="T7786" s="26">
        <v>4.9850000000000003</v>
      </c>
      <c r="U7786" s="8">
        <v>210.03</v>
      </c>
      <c r="V7786" t="s">
        <v>112</v>
      </c>
      <c r="W7786" t="s">
        <v>2276</v>
      </c>
      <c r="X7786" t="s">
        <v>42</v>
      </c>
      <c r="Y7786" t="s">
        <v>2277</v>
      </c>
      <c r="AA7786" s="1">
        <f t="shared" si="796"/>
        <v>46097</v>
      </c>
      <c r="AB7786" s="2">
        <f t="shared" si="797"/>
        <v>3</v>
      </c>
      <c r="AC7786" s="2">
        <f t="shared" si="798"/>
        <v>2026</v>
      </c>
      <c r="AD7786" s="2" t="str">
        <f>IFERROR(VLOOKUP(A7786,'Aux Área'!$A$4:$B$123,2,0),"-")</f>
        <v>INSPEÇÃO</v>
      </c>
    </row>
    <row r="7787" spans="1:30" x14ac:dyDescent="0.3">
      <c r="A7787" t="s">
        <v>60</v>
      </c>
      <c r="B7787" t="s">
        <v>614</v>
      </c>
      <c r="C7787" t="s">
        <v>12074</v>
      </c>
      <c r="D7787" t="s">
        <v>1206</v>
      </c>
      <c r="E7787" t="s">
        <v>1207</v>
      </c>
      <c r="F7787" t="s">
        <v>61</v>
      </c>
      <c r="G7787" t="s">
        <v>35</v>
      </c>
      <c r="H7787" t="s">
        <v>36</v>
      </c>
      <c r="I7787" t="s">
        <v>37</v>
      </c>
      <c r="J7787" t="s">
        <v>623</v>
      </c>
      <c r="K7787" t="s">
        <v>624</v>
      </c>
      <c r="L7787" t="s">
        <v>181</v>
      </c>
      <c r="M7787" t="s">
        <v>38</v>
      </c>
      <c r="N7787" t="s">
        <v>39</v>
      </c>
      <c r="O7787" s="10">
        <v>227</v>
      </c>
      <c r="P7787" s="24">
        <v>19.03</v>
      </c>
      <c r="Q7787" t="s">
        <v>40</v>
      </c>
      <c r="R7787" s="2">
        <v>39757</v>
      </c>
      <c r="S7787" s="9">
        <v>11.93</v>
      </c>
      <c r="T7787" s="26">
        <v>4.5789999999999997</v>
      </c>
      <c r="U7787" s="8">
        <v>54.63</v>
      </c>
      <c r="V7787" t="s">
        <v>41</v>
      </c>
      <c r="W7787" t="s">
        <v>2007</v>
      </c>
      <c r="X7787" t="s">
        <v>42</v>
      </c>
      <c r="Y7787" t="s">
        <v>1740</v>
      </c>
      <c r="AA7787" s="1">
        <f t="shared" si="796"/>
        <v>46097</v>
      </c>
      <c r="AB7787" s="2">
        <f t="shared" si="797"/>
        <v>3</v>
      </c>
      <c r="AC7787" s="2">
        <f t="shared" si="798"/>
        <v>2026</v>
      </c>
      <c r="AD7787" s="2" t="str">
        <f>IFERROR(VLOOKUP(A7787,'Aux Área'!$A$4:$B$123,2,0),"-")</f>
        <v>QSMS</v>
      </c>
    </row>
    <row r="7788" spans="1:30" x14ac:dyDescent="0.3">
      <c r="A7788" t="s">
        <v>1819</v>
      </c>
      <c r="B7788" t="s">
        <v>156</v>
      </c>
      <c r="C7788" t="s">
        <v>12075</v>
      </c>
      <c r="D7788" t="s">
        <v>5474</v>
      </c>
      <c r="E7788" t="s">
        <v>5475</v>
      </c>
      <c r="F7788" t="s">
        <v>653</v>
      </c>
      <c r="G7788" t="s">
        <v>659</v>
      </c>
      <c r="H7788" t="s">
        <v>1821</v>
      </c>
      <c r="I7788" t="s">
        <v>673</v>
      </c>
      <c r="J7788" t="s">
        <v>237</v>
      </c>
      <c r="K7788" t="s">
        <v>238</v>
      </c>
      <c r="L7788" t="s">
        <v>110</v>
      </c>
      <c r="M7788" t="s">
        <v>38</v>
      </c>
      <c r="N7788" t="s">
        <v>638</v>
      </c>
      <c r="O7788" s="23">
        <v>0</v>
      </c>
      <c r="P7788" s="9">
        <v>0</v>
      </c>
      <c r="Q7788" t="s">
        <v>40</v>
      </c>
      <c r="R7788">
        <v>0</v>
      </c>
      <c r="S7788" s="9">
        <v>232.02</v>
      </c>
      <c r="T7788" s="26">
        <v>7.88</v>
      </c>
      <c r="U7788" s="8">
        <v>1828.32</v>
      </c>
      <c r="V7788" t="s">
        <v>41</v>
      </c>
      <c r="W7788" t="s">
        <v>652</v>
      </c>
      <c r="X7788" t="s">
        <v>42</v>
      </c>
      <c r="Y7788" t="s">
        <v>653</v>
      </c>
      <c r="AA7788" s="1">
        <f t="shared" si="796"/>
        <v>46097</v>
      </c>
      <c r="AB7788" s="2">
        <f t="shared" si="797"/>
        <v>3</v>
      </c>
      <c r="AC7788" s="2">
        <f t="shared" si="798"/>
        <v>2026</v>
      </c>
      <c r="AD7788" s="2" t="str">
        <f>IFERROR(VLOOKUP(A7788,'Aux Área'!$A$4:$B$123,2,0),"-")</f>
        <v>SÃO PEDRO</v>
      </c>
    </row>
    <row r="7789" spans="1:30" x14ac:dyDescent="0.3">
      <c r="A7789" t="s">
        <v>52</v>
      </c>
      <c r="B7789" t="s">
        <v>1449</v>
      </c>
      <c r="C7789" t="s">
        <v>12076</v>
      </c>
      <c r="D7789" t="s">
        <v>3197</v>
      </c>
      <c r="E7789" t="s">
        <v>3198</v>
      </c>
      <c r="F7789" t="s">
        <v>53</v>
      </c>
      <c r="G7789" t="s">
        <v>35</v>
      </c>
      <c r="H7789" t="s">
        <v>36</v>
      </c>
      <c r="I7789" t="s">
        <v>37</v>
      </c>
      <c r="J7789" t="s">
        <v>237</v>
      </c>
      <c r="K7789" t="s">
        <v>238</v>
      </c>
      <c r="L7789" t="s">
        <v>110</v>
      </c>
      <c r="M7789" t="s">
        <v>38</v>
      </c>
      <c r="N7789" t="s">
        <v>39</v>
      </c>
      <c r="O7789" s="10">
        <v>394</v>
      </c>
      <c r="P7789" s="24">
        <v>11.73</v>
      </c>
      <c r="Q7789" t="s">
        <v>40</v>
      </c>
      <c r="R7789" s="2">
        <v>77387</v>
      </c>
      <c r="S7789" s="9">
        <v>33.590000000000003</v>
      </c>
      <c r="T7789" s="26">
        <v>4.59</v>
      </c>
      <c r="U7789" s="8">
        <v>154.18</v>
      </c>
      <c r="V7789" t="s">
        <v>41</v>
      </c>
      <c r="W7789" t="s">
        <v>2007</v>
      </c>
      <c r="X7789" t="s">
        <v>42</v>
      </c>
      <c r="Y7789" t="s">
        <v>1740</v>
      </c>
      <c r="AA7789" s="1">
        <f t="shared" si="796"/>
        <v>46097</v>
      </c>
      <c r="AB7789" s="2">
        <f t="shared" si="797"/>
        <v>3</v>
      </c>
      <c r="AC7789" s="2">
        <f t="shared" si="798"/>
        <v>2026</v>
      </c>
      <c r="AD7789" s="2" t="str">
        <f>IFERROR(VLOOKUP(A7789,'Aux Área'!$A$4:$B$123,2,0),"-")</f>
        <v>OPERAÇÃO</v>
      </c>
    </row>
    <row r="7790" spans="1:30" x14ac:dyDescent="0.3">
      <c r="A7790" t="s">
        <v>2632</v>
      </c>
      <c r="B7790" t="s">
        <v>11859</v>
      </c>
      <c r="C7790" t="s">
        <v>12077</v>
      </c>
      <c r="D7790" t="s">
        <v>8713</v>
      </c>
      <c r="E7790" t="s">
        <v>8714</v>
      </c>
      <c r="F7790" t="s">
        <v>3712</v>
      </c>
      <c r="G7790" t="s">
        <v>1300</v>
      </c>
      <c r="H7790" t="s">
        <v>2635</v>
      </c>
      <c r="I7790" t="s">
        <v>37</v>
      </c>
      <c r="J7790" t="s">
        <v>241</v>
      </c>
      <c r="K7790" t="s">
        <v>242</v>
      </c>
      <c r="L7790" t="s">
        <v>110</v>
      </c>
      <c r="M7790" t="s">
        <v>38</v>
      </c>
      <c r="N7790" t="s">
        <v>111</v>
      </c>
      <c r="O7790" s="23">
        <v>294</v>
      </c>
      <c r="P7790" s="9">
        <v>6.56</v>
      </c>
      <c r="Q7790" t="s">
        <v>40</v>
      </c>
      <c r="R7790">
        <v>14140</v>
      </c>
      <c r="S7790" s="9">
        <v>44.79</v>
      </c>
      <c r="T7790" s="26">
        <v>4.8899999999999997</v>
      </c>
      <c r="U7790" s="8">
        <v>219.03</v>
      </c>
      <c r="V7790" t="s">
        <v>41</v>
      </c>
      <c r="W7790" t="s">
        <v>2007</v>
      </c>
      <c r="X7790" t="s">
        <v>42</v>
      </c>
      <c r="Y7790" t="s">
        <v>1740</v>
      </c>
      <c r="AA7790" s="1">
        <f t="shared" si="796"/>
        <v>46097</v>
      </c>
      <c r="AB7790" s="2">
        <f t="shared" si="797"/>
        <v>3</v>
      </c>
      <c r="AC7790" s="2">
        <f t="shared" si="798"/>
        <v>2026</v>
      </c>
      <c r="AD7790" s="2" t="str">
        <f>IFERROR(VLOOKUP(A7790,'Aux Área'!$A$4:$B$123,2,0),"-")</f>
        <v>TI</v>
      </c>
    </row>
    <row r="7791" spans="1:30" x14ac:dyDescent="0.3">
      <c r="A7791" t="s">
        <v>52</v>
      </c>
      <c r="B7791" t="s">
        <v>1449</v>
      </c>
      <c r="C7791" t="s">
        <v>12078</v>
      </c>
      <c r="D7791" t="s">
        <v>3197</v>
      </c>
      <c r="E7791" t="s">
        <v>3198</v>
      </c>
      <c r="F7791" t="s">
        <v>53</v>
      </c>
      <c r="G7791" t="s">
        <v>35</v>
      </c>
      <c r="H7791" t="s">
        <v>36</v>
      </c>
      <c r="I7791" t="s">
        <v>37</v>
      </c>
      <c r="J7791" t="s">
        <v>356</v>
      </c>
      <c r="K7791" t="s">
        <v>357</v>
      </c>
      <c r="L7791" t="s">
        <v>124</v>
      </c>
      <c r="M7791" t="s">
        <v>38</v>
      </c>
      <c r="N7791" t="s">
        <v>39</v>
      </c>
      <c r="O7791" s="10">
        <v>331</v>
      </c>
      <c r="P7791" s="24">
        <v>8.77</v>
      </c>
      <c r="Q7791" t="s">
        <v>40</v>
      </c>
      <c r="R7791">
        <v>77718</v>
      </c>
      <c r="S7791" s="9">
        <v>37.76</v>
      </c>
      <c r="T7791" s="26">
        <v>4.79</v>
      </c>
      <c r="U7791" s="8">
        <v>180.87</v>
      </c>
      <c r="V7791" t="s">
        <v>12079</v>
      </c>
      <c r="W7791" t="s">
        <v>2007</v>
      </c>
      <c r="X7791" t="s">
        <v>42</v>
      </c>
      <c r="Y7791" t="s">
        <v>1740</v>
      </c>
      <c r="AA7791" s="1">
        <f t="shared" si="796"/>
        <v>46097</v>
      </c>
      <c r="AB7791" s="2">
        <f t="shared" si="797"/>
        <v>3</v>
      </c>
      <c r="AC7791" s="2">
        <f t="shared" si="798"/>
        <v>2026</v>
      </c>
      <c r="AD7791" s="2" t="str">
        <f>IFERROR(VLOOKUP(A7791,'Aux Área'!$A$4:$B$123,2,0),"-")</f>
        <v>OPERAÇÃO</v>
      </c>
    </row>
    <row r="7792" spans="1:30" x14ac:dyDescent="0.3">
      <c r="A7792" t="s">
        <v>5543</v>
      </c>
      <c r="B7792" t="s">
        <v>11845</v>
      </c>
      <c r="C7792" t="s">
        <v>12080</v>
      </c>
      <c r="D7792" t="s">
        <v>5291</v>
      </c>
      <c r="E7792" t="s">
        <v>5292</v>
      </c>
      <c r="F7792" t="s">
        <v>6207</v>
      </c>
      <c r="G7792" t="s">
        <v>1135</v>
      </c>
      <c r="H7792" t="s">
        <v>5545</v>
      </c>
      <c r="I7792" t="s">
        <v>839</v>
      </c>
      <c r="J7792" t="s">
        <v>3078</v>
      </c>
      <c r="K7792" t="s">
        <v>90</v>
      </c>
      <c r="L7792" t="s">
        <v>91</v>
      </c>
      <c r="M7792" t="s">
        <v>38</v>
      </c>
      <c r="N7792" t="s">
        <v>39</v>
      </c>
      <c r="O7792" s="23">
        <v>263</v>
      </c>
      <c r="P7792" s="9">
        <v>6.84</v>
      </c>
      <c r="Q7792" t="s">
        <v>40</v>
      </c>
      <c r="R7792">
        <v>19953</v>
      </c>
      <c r="S7792" s="9">
        <v>38.450000000000003</v>
      </c>
      <c r="T7792" s="26">
        <v>4.8899999999999997</v>
      </c>
      <c r="U7792" s="8">
        <v>188.02</v>
      </c>
      <c r="V7792" t="s">
        <v>112</v>
      </c>
      <c r="W7792" t="s">
        <v>2276</v>
      </c>
      <c r="X7792" t="s">
        <v>42</v>
      </c>
      <c r="Y7792" t="s">
        <v>2277</v>
      </c>
      <c r="AA7792" s="1">
        <f t="shared" ref="AA7792:AA7855" si="799">IFERROR(DATEVALUE(C7792),"-")</f>
        <v>46097</v>
      </c>
      <c r="AB7792" s="2">
        <f t="shared" ref="AB7792:AB7855" si="800">IFERROR(MONTH(AA7792),"-")</f>
        <v>3</v>
      </c>
      <c r="AC7792" s="2">
        <f t="shared" ref="AC7792:AC7855" si="801">IFERROR(YEAR(AA7792),"-")</f>
        <v>2026</v>
      </c>
      <c r="AD7792" s="2" t="str">
        <f>IFERROR(VLOOKUP(A7792,'Aux Área'!$A$4:$B$123,2,0),"-")</f>
        <v>INSPEÇÃO</v>
      </c>
    </row>
    <row r="7793" spans="1:30" x14ac:dyDescent="0.3">
      <c r="A7793" t="s">
        <v>2278</v>
      </c>
      <c r="B7793" t="s">
        <v>4664</v>
      </c>
      <c r="C7793" t="s">
        <v>12081</v>
      </c>
      <c r="D7793" t="s">
        <v>3208</v>
      </c>
      <c r="E7793" t="s">
        <v>3209</v>
      </c>
      <c r="F7793" t="s">
        <v>2281</v>
      </c>
      <c r="G7793" t="s">
        <v>1135</v>
      </c>
      <c r="H7793" t="s">
        <v>2275</v>
      </c>
      <c r="I7793" t="s">
        <v>1497</v>
      </c>
      <c r="J7793" t="s">
        <v>11506</v>
      </c>
      <c r="K7793" t="s">
        <v>11507</v>
      </c>
      <c r="L7793" t="s">
        <v>84</v>
      </c>
      <c r="M7793" t="s">
        <v>38</v>
      </c>
      <c r="N7793" t="s">
        <v>39</v>
      </c>
      <c r="O7793" s="23">
        <v>249</v>
      </c>
      <c r="P7793" s="9">
        <v>8.8000000000000007</v>
      </c>
      <c r="Q7793" t="s">
        <v>40</v>
      </c>
      <c r="R7793">
        <v>135964</v>
      </c>
      <c r="S7793" s="9">
        <v>28.31</v>
      </c>
      <c r="T7793" s="26">
        <v>4.99</v>
      </c>
      <c r="U7793" s="8">
        <v>141.27000000000001</v>
      </c>
      <c r="V7793" t="s">
        <v>41</v>
      </c>
      <c r="W7793" t="s">
        <v>2276</v>
      </c>
      <c r="X7793" t="s">
        <v>42</v>
      </c>
      <c r="Y7793" t="s">
        <v>2277</v>
      </c>
      <c r="AA7793" s="1">
        <f t="shared" si="799"/>
        <v>46097</v>
      </c>
      <c r="AB7793" s="2">
        <f t="shared" si="800"/>
        <v>3</v>
      </c>
      <c r="AC7793" s="2">
        <f t="shared" si="801"/>
        <v>2026</v>
      </c>
      <c r="AD7793" s="2" t="str">
        <f>IFERROR(VLOOKUP(A7793,'Aux Área'!$A$4:$B$123,2,0),"-")</f>
        <v>INSPEÇÃO</v>
      </c>
    </row>
    <row r="7794" spans="1:30" x14ac:dyDescent="0.3">
      <c r="A7794" t="s">
        <v>2638</v>
      </c>
      <c r="B7794" t="s">
        <v>4593</v>
      </c>
      <c r="C7794" t="s">
        <v>12082</v>
      </c>
      <c r="D7794" t="s">
        <v>4358</v>
      </c>
      <c r="E7794" t="s">
        <v>4359</v>
      </c>
      <c r="F7794" t="s">
        <v>2641</v>
      </c>
      <c r="G7794" t="s">
        <v>1135</v>
      </c>
      <c r="H7794" t="s">
        <v>2275</v>
      </c>
      <c r="I7794" t="s">
        <v>1497</v>
      </c>
      <c r="J7794" t="s">
        <v>275</v>
      </c>
      <c r="K7794" t="s">
        <v>276</v>
      </c>
      <c r="L7794" t="s">
        <v>124</v>
      </c>
      <c r="M7794" t="s">
        <v>38</v>
      </c>
      <c r="N7794" t="s">
        <v>39</v>
      </c>
      <c r="O7794" s="23">
        <v>400</v>
      </c>
      <c r="P7794" s="9">
        <v>8.4499999999999993</v>
      </c>
      <c r="Q7794" t="s">
        <v>40</v>
      </c>
      <c r="R7794">
        <v>122644</v>
      </c>
      <c r="S7794" s="9">
        <v>47.32</v>
      </c>
      <c r="T7794" s="26">
        <v>4.79</v>
      </c>
      <c r="U7794" s="8">
        <v>226.66</v>
      </c>
      <c r="V7794" t="s">
        <v>12083</v>
      </c>
      <c r="W7794" t="s">
        <v>2276</v>
      </c>
      <c r="X7794" t="s">
        <v>42</v>
      </c>
      <c r="Y7794" t="s">
        <v>2277</v>
      </c>
      <c r="AA7794" s="1">
        <f t="shared" si="799"/>
        <v>46097</v>
      </c>
      <c r="AB7794" s="2">
        <f t="shared" si="800"/>
        <v>3</v>
      </c>
      <c r="AC7794" s="2">
        <f t="shared" si="801"/>
        <v>2026</v>
      </c>
      <c r="AD7794" s="2" t="str">
        <f>IFERROR(VLOOKUP(A7794,'Aux Área'!$A$4:$B$123,2,0),"-")</f>
        <v>INSPEÇÃO</v>
      </c>
    </row>
    <row r="7795" spans="1:30" x14ac:dyDescent="0.3">
      <c r="A7795" t="s">
        <v>2306</v>
      </c>
      <c r="B7795" t="s">
        <v>4613</v>
      </c>
      <c r="C7795" t="s">
        <v>12084</v>
      </c>
      <c r="D7795" t="s">
        <v>3212</v>
      </c>
      <c r="E7795" t="s">
        <v>3213</v>
      </c>
      <c r="F7795" t="s">
        <v>2309</v>
      </c>
      <c r="G7795" t="s">
        <v>1135</v>
      </c>
      <c r="H7795" t="s">
        <v>2275</v>
      </c>
      <c r="I7795" t="s">
        <v>1497</v>
      </c>
      <c r="J7795" t="s">
        <v>1665</v>
      </c>
      <c r="K7795" t="s">
        <v>1666</v>
      </c>
      <c r="L7795" t="s">
        <v>301</v>
      </c>
      <c r="M7795" t="s">
        <v>38</v>
      </c>
      <c r="N7795" t="s">
        <v>39</v>
      </c>
      <c r="O7795" s="23">
        <v>322</v>
      </c>
      <c r="P7795" s="9">
        <v>8.67</v>
      </c>
      <c r="Q7795" t="s">
        <v>40</v>
      </c>
      <c r="R7795">
        <v>132798</v>
      </c>
      <c r="S7795" s="9">
        <v>37.159999999999997</v>
      </c>
      <c r="T7795" s="26">
        <v>4.6900000000000004</v>
      </c>
      <c r="U7795" s="8">
        <v>174.28</v>
      </c>
      <c r="V7795" t="s">
        <v>12085</v>
      </c>
      <c r="W7795" t="s">
        <v>2276</v>
      </c>
      <c r="X7795" t="s">
        <v>42</v>
      </c>
      <c r="Y7795" t="s">
        <v>2277</v>
      </c>
      <c r="AA7795" s="1">
        <f t="shared" si="799"/>
        <v>46097</v>
      </c>
      <c r="AB7795" s="2">
        <f t="shared" si="800"/>
        <v>3</v>
      </c>
      <c r="AC7795" s="2">
        <f t="shared" si="801"/>
        <v>2026</v>
      </c>
      <c r="AD7795" s="2" t="str">
        <f>IFERROR(VLOOKUP(A7795,'Aux Área'!$A$4:$B$123,2,0),"-")</f>
        <v>INSPEÇÃO</v>
      </c>
    </row>
    <row r="7796" spans="1:30" x14ac:dyDescent="0.3">
      <c r="A7796" t="s">
        <v>2189</v>
      </c>
      <c r="B7796" t="s">
        <v>10781</v>
      </c>
      <c r="C7796" t="s">
        <v>12086</v>
      </c>
      <c r="D7796" t="s">
        <v>5015</v>
      </c>
      <c r="E7796" t="s">
        <v>5016</v>
      </c>
      <c r="F7796" t="s">
        <v>2192</v>
      </c>
      <c r="G7796" t="s">
        <v>1135</v>
      </c>
      <c r="H7796" t="s">
        <v>2185</v>
      </c>
      <c r="I7796" t="s">
        <v>2186</v>
      </c>
      <c r="J7796" t="s">
        <v>11506</v>
      </c>
      <c r="K7796" t="s">
        <v>11507</v>
      </c>
      <c r="L7796" t="s">
        <v>84</v>
      </c>
      <c r="M7796" t="s">
        <v>38</v>
      </c>
      <c r="N7796" t="s">
        <v>668</v>
      </c>
      <c r="O7796" s="23">
        <v>723</v>
      </c>
      <c r="P7796" s="9">
        <v>14.74</v>
      </c>
      <c r="Q7796" t="s">
        <v>40</v>
      </c>
      <c r="R7796">
        <v>46070</v>
      </c>
      <c r="S7796" s="9">
        <v>49.05</v>
      </c>
      <c r="T7796" s="26">
        <v>8.69</v>
      </c>
      <c r="U7796" s="8">
        <v>426.24</v>
      </c>
      <c r="V7796" t="s">
        <v>41</v>
      </c>
      <c r="W7796" t="s">
        <v>2007</v>
      </c>
      <c r="X7796" t="s">
        <v>42</v>
      </c>
      <c r="Y7796" t="s">
        <v>2188</v>
      </c>
      <c r="AA7796" s="1">
        <f t="shared" si="799"/>
        <v>46097</v>
      </c>
      <c r="AB7796" s="2">
        <f t="shared" si="800"/>
        <v>3</v>
      </c>
      <c r="AC7796" s="2">
        <f t="shared" si="801"/>
        <v>2026</v>
      </c>
      <c r="AD7796" s="2" t="str">
        <f>IFERROR(VLOOKUP(A7796,'Aux Área'!$A$4:$B$123,2,0),"-")</f>
        <v>INSPEÇÃO</v>
      </c>
    </row>
    <row r="7797" spans="1:30" x14ac:dyDescent="0.3">
      <c r="A7797" t="s">
        <v>2643</v>
      </c>
      <c r="B7797" t="s">
        <v>2307</v>
      </c>
      <c r="C7797" t="s">
        <v>12087</v>
      </c>
      <c r="D7797" t="s">
        <v>7207</v>
      </c>
      <c r="E7797" t="s">
        <v>7208</v>
      </c>
      <c r="F7797" t="s">
        <v>2646</v>
      </c>
      <c r="G7797" t="s">
        <v>1300</v>
      </c>
      <c r="H7797" t="s">
        <v>1301</v>
      </c>
      <c r="I7797" t="s">
        <v>37</v>
      </c>
      <c r="J7797" t="s">
        <v>172</v>
      </c>
      <c r="K7797" t="s">
        <v>173</v>
      </c>
      <c r="L7797" t="s">
        <v>124</v>
      </c>
      <c r="M7797" t="s">
        <v>38</v>
      </c>
      <c r="N7797" t="s">
        <v>39</v>
      </c>
      <c r="O7797" s="23">
        <v>479</v>
      </c>
      <c r="P7797" s="9">
        <v>10.02</v>
      </c>
      <c r="Q7797" t="s">
        <v>40</v>
      </c>
      <c r="R7797">
        <v>128341</v>
      </c>
      <c r="S7797" s="9">
        <v>47.81</v>
      </c>
      <c r="T7797" s="26">
        <v>4.5910000000000002</v>
      </c>
      <c r="U7797" s="8">
        <v>219.49</v>
      </c>
      <c r="V7797" t="s">
        <v>7258</v>
      </c>
      <c r="W7797" t="s">
        <v>2276</v>
      </c>
      <c r="X7797" t="s">
        <v>42</v>
      </c>
      <c r="Y7797" t="s">
        <v>2277</v>
      </c>
      <c r="AA7797" s="1">
        <f t="shared" si="799"/>
        <v>46098</v>
      </c>
      <c r="AB7797" s="2">
        <f t="shared" si="800"/>
        <v>3</v>
      </c>
      <c r="AC7797" s="2">
        <f t="shared" si="801"/>
        <v>2026</v>
      </c>
      <c r="AD7797" s="2" t="str">
        <f>IFERROR(VLOOKUP(A7797,'Aux Área'!$A$4:$B$123,2,0),"-")</f>
        <v>INSPEÇÃO</v>
      </c>
    </row>
    <row r="7798" spans="1:30" x14ac:dyDescent="0.3">
      <c r="A7798" t="s">
        <v>5543</v>
      </c>
      <c r="B7798" t="s">
        <v>11845</v>
      </c>
      <c r="C7798" t="s">
        <v>12088</v>
      </c>
      <c r="D7798" t="s">
        <v>5291</v>
      </c>
      <c r="E7798" t="s">
        <v>5292</v>
      </c>
      <c r="F7798" t="s">
        <v>6207</v>
      </c>
      <c r="G7798" t="s">
        <v>1135</v>
      </c>
      <c r="H7798" t="s">
        <v>5545</v>
      </c>
      <c r="I7798" t="s">
        <v>839</v>
      </c>
      <c r="J7798" t="s">
        <v>3078</v>
      </c>
      <c r="K7798" t="s">
        <v>90</v>
      </c>
      <c r="L7798" t="s">
        <v>91</v>
      </c>
      <c r="M7798" t="s">
        <v>38</v>
      </c>
      <c r="N7798" t="s">
        <v>39</v>
      </c>
      <c r="O7798" s="23">
        <v>397</v>
      </c>
      <c r="P7798" s="9">
        <v>9.08</v>
      </c>
      <c r="Q7798" t="s">
        <v>40</v>
      </c>
      <c r="R7798">
        <v>20350</v>
      </c>
      <c r="S7798" s="9">
        <v>43.72</v>
      </c>
      <c r="T7798" s="26">
        <v>4.8899999999999997</v>
      </c>
      <c r="U7798" s="8">
        <v>213.79</v>
      </c>
      <c r="V7798" t="s">
        <v>112</v>
      </c>
      <c r="W7798" t="s">
        <v>2276</v>
      </c>
      <c r="X7798" t="s">
        <v>42</v>
      </c>
      <c r="Y7798" t="s">
        <v>2277</v>
      </c>
      <c r="AA7798" s="1">
        <f t="shared" si="799"/>
        <v>46098</v>
      </c>
      <c r="AB7798" s="2">
        <f t="shared" si="800"/>
        <v>3</v>
      </c>
      <c r="AC7798" s="2">
        <f t="shared" si="801"/>
        <v>2026</v>
      </c>
      <c r="AD7798" s="2" t="str">
        <f>IFERROR(VLOOKUP(A7798,'Aux Área'!$A$4:$B$123,2,0),"-")</f>
        <v>INSPEÇÃO</v>
      </c>
    </row>
    <row r="7799" spans="1:30" x14ac:dyDescent="0.3">
      <c r="A7799" t="s">
        <v>52</v>
      </c>
      <c r="B7799" t="s">
        <v>1449</v>
      </c>
      <c r="C7799" t="s">
        <v>12089</v>
      </c>
      <c r="D7799" t="s">
        <v>3197</v>
      </c>
      <c r="E7799" t="s">
        <v>3198</v>
      </c>
      <c r="F7799" t="s">
        <v>53</v>
      </c>
      <c r="G7799" t="s">
        <v>35</v>
      </c>
      <c r="H7799" t="s">
        <v>36</v>
      </c>
      <c r="I7799" t="s">
        <v>37</v>
      </c>
      <c r="J7799" t="s">
        <v>356</v>
      </c>
      <c r="K7799" t="s">
        <v>357</v>
      </c>
      <c r="L7799" t="s">
        <v>124</v>
      </c>
      <c r="M7799" t="s">
        <v>38</v>
      </c>
      <c r="N7799" t="s">
        <v>39</v>
      </c>
      <c r="O7799" s="23">
        <v>288</v>
      </c>
      <c r="P7799" s="9">
        <v>12.39</v>
      </c>
      <c r="Q7799" t="s">
        <v>40</v>
      </c>
      <c r="R7799">
        <v>78006</v>
      </c>
      <c r="S7799" s="9">
        <v>23.25</v>
      </c>
      <c r="T7799" s="26">
        <v>4.79</v>
      </c>
      <c r="U7799" s="8">
        <v>111.37</v>
      </c>
      <c r="V7799" t="s">
        <v>12090</v>
      </c>
      <c r="W7799" t="s">
        <v>2007</v>
      </c>
      <c r="X7799" t="s">
        <v>42</v>
      </c>
      <c r="Y7799" t="s">
        <v>1740</v>
      </c>
      <c r="AA7799" s="1">
        <f t="shared" si="799"/>
        <v>46098</v>
      </c>
      <c r="AB7799" s="2">
        <f t="shared" si="800"/>
        <v>3</v>
      </c>
      <c r="AC7799" s="2">
        <f t="shared" si="801"/>
        <v>2026</v>
      </c>
      <c r="AD7799" s="2" t="str">
        <f>IFERROR(VLOOKUP(A7799,'Aux Área'!$A$4:$B$123,2,0),"-")</f>
        <v>OPERAÇÃO</v>
      </c>
    </row>
    <row r="7800" spans="1:30" x14ac:dyDescent="0.3">
      <c r="A7800" t="s">
        <v>2282</v>
      </c>
      <c r="B7800" t="s">
        <v>4679</v>
      </c>
      <c r="C7800" t="s">
        <v>12091</v>
      </c>
      <c r="D7800" t="s">
        <v>12092</v>
      </c>
      <c r="E7800" t="s">
        <v>12093</v>
      </c>
      <c r="F7800" t="s">
        <v>2285</v>
      </c>
      <c r="G7800" t="s">
        <v>1135</v>
      </c>
      <c r="H7800" t="s">
        <v>2275</v>
      </c>
      <c r="I7800" t="s">
        <v>1497</v>
      </c>
      <c r="J7800" t="s">
        <v>1681</v>
      </c>
      <c r="K7800" t="s">
        <v>1682</v>
      </c>
      <c r="L7800" t="s">
        <v>141</v>
      </c>
      <c r="M7800" t="s">
        <v>38</v>
      </c>
      <c r="N7800" t="s">
        <v>39</v>
      </c>
      <c r="O7800" s="10">
        <v>352</v>
      </c>
      <c r="P7800" s="24">
        <v>8.36</v>
      </c>
      <c r="Q7800" t="s">
        <v>40</v>
      </c>
      <c r="R7800" s="2">
        <v>114599</v>
      </c>
      <c r="S7800" s="9">
        <v>42.09</v>
      </c>
      <c r="T7800" s="26">
        <v>4.99</v>
      </c>
      <c r="U7800" s="8">
        <v>210.05</v>
      </c>
      <c r="V7800" t="s">
        <v>41</v>
      </c>
      <c r="W7800" t="s">
        <v>2276</v>
      </c>
      <c r="X7800" t="s">
        <v>42</v>
      </c>
      <c r="Y7800" t="s">
        <v>2277</v>
      </c>
      <c r="AA7800" s="1">
        <f t="shared" si="799"/>
        <v>46098</v>
      </c>
      <c r="AB7800" s="2">
        <f t="shared" si="800"/>
        <v>3</v>
      </c>
      <c r="AC7800" s="2">
        <f t="shared" si="801"/>
        <v>2026</v>
      </c>
      <c r="AD7800" s="2" t="str">
        <f>IFERROR(VLOOKUP(A7800,'Aux Área'!$A$4:$B$123,2,0),"-")</f>
        <v>INSPEÇÃO</v>
      </c>
    </row>
    <row r="7801" spans="1:30" x14ac:dyDescent="0.3">
      <c r="A7801" t="s">
        <v>3092</v>
      </c>
      <c r="B7801" t="s">
        <v>4774</v>
      </c>
      <c r="C7801" t="s">
        <v>12094</v>
      </c>
      <c r="D7801" t="s">
        <v>9771</v>
      </c>
      <c r="E7801" t="s">
        <v>9666</v>
      </c>
      <c r="F7801" t="s">
        <v>3594</v>
      </c>
      <c r="G7801" t="s">
        <v>1135</v>
      </c>
      <c r="H7801" t="s">
        <v>2275</v>
      </c>
      <c r="I7801" t="s">
        <v>1497</v>
      </c>
      <c r="J7801" t="s">
        <v>188</v>
      </c>
      <c r="K7801" t="s">
        <v>189</v>
      </c>
      <c r="L7801" t="s">
        <v>190</v>
      </c>
      <c r="M7801" t="s">
        <v>38</v>
      </c>
      <c r="N7801" t="s">
        <v>39</v>
      </c>
      <c r="O7801" s="23">
        <v>413</v>
      </c>
      <c r="P7801" s="9">
        <v>10.62</v>
      </c>
      <c r="Q7801" t="s">
        <v>40</v>
      </c>
      <c r="R7801">
        <v>114947</v>
      </c>
      <c r="S7801" s="9">
        <v>38.9</v>
      </c>
      <c r="T7801" s="26">
        <v>4.99</v>
      </c>
      <c r="U7801" s="8">
        <v>194.11</v>
      </c>
      <c r="V7801" t="s">
        <v>112</v>
      </c>
      <c r="W7801" t="s">
        <v>2276</v>
      </c>
      <c r="X7801" t="s">
        <v>42</v>
      </c>
      <c r="Y7801" t="s">
        <v>2277</v>
      </c>
      <c r="AA7801" s="1">
        <f t="shared" si="799"/>
        <v>46098</v>
      </c>
      <c r="AB7801" s="2">
        <f t="shared" si="800"/>
        <v>3</v>
      </c>
      <c r="AC7801" s="2">
        <f t="shared" si="801"/>
        <v>2026</v>
      </c>
      <c r="AD7801" s="2" t="str">
        <f>IFERROR(VLOOKUP(A7801,'Aux Área'!$A$4:$B$123,2,0),"-")</f>
        <v>INSPEÇÃO</v>
      </c>
    </row>
    <row r="7802" spans="1:30" x14ac:dyDescent="0.3">
      <c r="A7802" t="s">
        <v>2181</v>
      </c>
      <c r="B7802" t="s">
        <v>4595</v>
      </c>
      <c r="C7802" t="s">
        <v>12095</v>
      </c>
      <c r="D7802" t="s">
        <v>3303</v>
      </c>
      <c r="E7802" t="s">
        <v>3304</v>
      </c>
      <c r="F7802" t="s">
        <v>2184</v>
      </c>
      <c r="G7802" t="s">
        <v>1135</v>
      </c>
      <c r="H7802" t="s">
        <v>2185</v>
      </c>
      <c r="I7802" t="s">
        <v>2186</v>
      </c>
      <c r="J7802" t="s">
        <v>1122</v>
      </c>
      <c r="K7802" t="s">
        <v>1123</v>
      </c>
      <c r="L7802" t="s">
        <v>110</v>
      </c>
      <c r="M7802" t="s">
        <v>38</v>
      </c>
      <c r="N7802" t="s">
        <v>668</v>
      </c>
      <c r="O7802" s="23">
        <v>748</v>
      </c>
      <c r="P7802" s="9">
        <v>14.15</v>
      </c>
      <c r="Q7802" t="s">
        <v>40</v>
      </c>
      <c r="R7802">
        <v>144759</v>
      </c>
      <c r="S7802" s="9">
        <v>52.85</v>
      </c>
      <c r="T7802" s="26">
        <v>7.99</v>
      </c>
      <c r="U7802" s="8">
        <v>422.27</v>
      </c>
      <c r="V7802" t="s">
        <v>41</v>
      </c>
      <c r="W7802" t="s">
        <v>2007</v>
      </c>
      <c r="X7802" t="s">
        <v>42</v>
      </c>
      <c r="Y7802" t="s">
        <v>2188</v>
      </c>
      <c r="AA7802" s="1">
        <f t="shared" si="799"/>
        <v>46098</v>
      </c>
      <c r="AB7802" s="2">
        <f t="shared" si="800"/>
        <v>3</v>
      </c>
      <c r="AC7802" s="2">
        <f t="shared" si="801"/>
        <v>2026</v>
      </c>
      <c r="AD7802" s="2" t="str">
        <f>IFERROR(VLOOKUP(A7802,'Aux Área'!$A$4:$B$123,2,0),"-")</f>
        <v>INSPEÇÃO</v>
      </c>
    </row>
    <row r="7803" spans="1:30" x14ac:dyDescent="0.3">
      <c r="A7803" t="s">
        <v>1945</v>
      </c>
      <c r="B7803" t="s">
        <v>2124</v>
      </c>
      <c r="C7803" t="s">
        <v>12096</v>
      </c>
      <c r="D7803" t="s">
        <v>1802</v>
      </c>
      <c r="E7803" t="s">
        <v>1803</v>
      </c>
      <c r="F7803" t="s">
        <v>653</v>
      </c>
      <c r="G7803" t="s">
        <v>1495</v>
      </c>
      <c r="H7803" t="s">
        <v>1804</v>
      </c>
      <c r="I7803" t="s">
        <v>1497</v>
      </c>
      <c r="J7803" t="s">
        <v>231</v>
      </c>
      <c r="K7803" t="s">
        <v>232</v>
      </c>
      <c r="L7803" t="s">
        <v>217</v>
      </c>
      <c r="M7803" t="s">
        <v>38</v>
      </c>
      <c r="N7803" t="s">
        <v>668</v>
      </c>
      <c r="O7803" s="23">
        <v>0</v>
      </c>
      <c r="P7803" s="9">
        <v>0</v>
      </c>
      <c r="Q7803" t="s">
        <v>40</v>
      </c>
      <c r="R7803">
        <v>0</v>
      </c>
      <c r="S7803" s="9">
        <v>86.2</v>
      </c>
      <c r="T7803" s="26">
        <v>8.19</v>
      </c>
      <c r="U7803" s="8">
        <v>705.99</v>
      </c>
      <c r="V7803" t="s">
        <v>12097</v>
      </c>
      <c r="W7803" t="s">
        <v>652</v>
      </c>
      <c r="X7803" t="s">
        <v>42</v>
      </c>
      <c r="Y7803" t="s">
        <v>653</v>
      </c>
      <c r="AA7803" s="1">
        <f t="shared" si="799"/>
        <v>46098</v>
      </c>
      <c r="AB7803" s="2">
        <f t="shared" si="800"/>
        <v>3</v>
      </c>
      <c r="AC7803" s="2">
        <f t="shared" si="801"/>
        <v>2026</v>
      </c>
      <c r="AD7803" s="2" t="str">
        <f>IFERROR(VLOOKUP(A7803,'Aux Área'!$A$4:$B$123,2,0),"-")</f>
        <v>SÃO PEDRO</v>
      </c>
    </row>
    <row r="7804" spans="1:30" x14ac:dyDescent="0.3">
      <c r="A7804" t="s">
        <v>56</v>
      </c>
      <c r="B7804" t="s">
        <v>266</v>
      </c>
      <c r="C7804" t="s">
        <v>12098</v>
      </c>
      <c r="D7804" t="s">
        <v>120</v>
      </c>
      <c r="E7804" t="s">
        <v>121</v>
      </c>
      <c r="F7804" t="s">
        <v>57</v>
      </c>
      <c r="G7804" t="s">
        <v>35</v>
      </c>
      <c r="H7804" t="s">
        <v>36</v>
      </c>
      <c r="I7804" t="s">
        <v>37</v>
      </c>
      <c r="J7804" t="s">
        <v>248</v>
      </c>
      <c r="K7804" t="s">
        <v>249</v>
      </c>
      <c r="L7804" t="s">
        <v>207</v>
      </c>
      <c r="M7804" t="s">
        <v>38</v>
      </c>
      <c r="N7804" t="s">
        <v>39</v>
      </c>
      <c r="O7804" s="23">
        <v>201</v>
      </c>
      <c r="P7804" s="9">
        <v>6.27</v>
      </c>
      <c r="Q7804" t="s">
        <v>40</v>
      </c>
      <c r="R7804">
        <v>53717</v>
      </c>
      <c r="S7804" s="9">
        <v>32.07</v>
      </c>
      <c r="T7804" s="26">
        <v>5.49</v>
      </c>
      <c r="U7804" s="8">
        <v>176.06</v>
      </c>
      <c r="V7804" t="s">
        <v>112</v>
      </c>
      <c r="W7804" t="s">
        <v>2007</v>
      </c>
      <c r="X7804" t="s">
        <v>42</v>
      </c>
      <c r="Y7804" t="s">
        <v>1740</v>
      </c>
      <c r="AA7804" s="1">
        <f t="shared" si="799"/>
        <v>46098</v>
      </c>
      <c r="AB7804" s="2">
        <f t="shared" si="800"/>
        <v>3</v>
      </c>
      <c r="AC7804" s="2">
        <f t="shared" si="801"/>
        <v>2026</v>
      </c>
      <c r="AD7804" s="2" t="str">
        <f>IFERROR(VLOOKUP(A7804,'Aux Área'!$A$4:$B$123,2,0),"-")</f>
        <v>CONSERVA</v>
      </c>
    </row>
    <row r="7805" spans="1:30" x14ac:dyDescent="0.3">
      <c r="A7805" t="s">
        <v>58</v>
      </c>
      <c r="B7805" t="s">
        <v>250</v>
      </c>
      <c r="C7805" t="s">
        <v>12099</v>
      </c>
      <c r="D7805" t="s">
        <v>87</v>
      </c>
      <c r="E7805" t="s">
        <v>88</v>
      </c>
      <c r="F7805" t="s">
        <v>59</v>
      </c>
      <c r="G7805" t="s">
        <v>35</v>
      </c>
      <c r="H7805" t="s">
        <v>36</v>
      </c>
      <c r="I7805" t="s">
        <v>37</v>
      </c>
      <c r="J7805" t="s">
        <v>356</v>
      </c>
      <c r="K7805" t="s">
        <v>357</v>
      </c>
      <c r="L7805" t="s">
        <v>124</v>
      </c>
      <c r="M7805" t="s">
        <v>38</v>
      </c>
      <c r="N7805" t="s">
        <v>39</v>
      </c>
      <c r="O7805" s="23">
        <v>372</v>
      </c>
      <c r="P7805" s="9">
        <v>9.1199999999999992</v>
      </c>
      <c r="Q7805" t="s">
        <v>40</v>
      </c>
      <c r="R7805">
        <v>87225</v>
      </c>
      <c r="S7805" s="9">
        <v>40.78</v>
      </c>
      <c r="T7805" s="26">
        <v>4.79</v>
      </c>
      <c r="U7805" s="8">
        <v>195.34</v>
      </c>
      <c r="V7805" t="s">
        <v>12100</v>
      </c>
      <c r="W7805" t="s">
        <v>2007</v>
      </c>
      <c r="X7805" t="s">
        <v>42</v>
      </c>
      <c r="Y7805" t="s">
        <v>1740</v>
      </c>
      <c r="AA7805" s="1">
        <f t="shared" si="799"/>
        <v>46098</v>
      </c>
      <c r="AB7805" s="2">
        <f t="shared" si="800"/>
        <v>3</v>
      </c>
      <c r="AC7805" s="2">
        <f t="shared" si="801"/>
        <v>2026</v>
      </c>
      <c r="AD7805" s="2" t="str">
        <f>IFERROR(VLOOKUP(A7805,'Aux Área'!$A$4:$B$123,2,0),"-")</f>
        <v>CONSERVA</v>
      </c>
    </row>
    <row r="7806" spans="1:30" x14ac:dyDescent="0.3">
      <c r="A7806" t="s">
        <v>2278</v>
      </c>
      <c r="B7806" t="s">
        <v>4664</v>
      </c>
      <c r="C7806" t="s">
        <v>12101</v>
      </c>
      <c r="D7806" t="s">
        <v>6708</v>
      </c>
      <c r="E7806" t="s">
        <v>6709</v>
      </c>
      <c r="F7806" t="s">
        <v>2281</v>
      </c>
      <c r="G7806" t="s">
        <v>1135</v>
      </c>
      <c r="H7806" t="s">
        <v>2275</v>
      </c>
      <c r="I7806" t="s">
        <v>1497</v>
      </c>
      <c r="J7806" t="s">
        <v>11506</v>
      </c>
      <c r="K7806" t="s">
        <v>11507</v>
      </c>
      <c r="L7806" t="s">
        <v>84</v>
      </c>
      <c r="M7806" t="s">
        <v>38</v>
      </c>
      <c r="N7806" t="s">
        <v>39</v>
      </c>
      <c r="O7806" s="23">
        <v>476</v>
      </c>
      <c r="P7806" s="9">
        <v>11.3</v>
      </c>
      <c r="Q7806" t="s">
        <v>40</v>
      </c>
      <c r="R7806">
        <v>136440</v>
      </c>
      <c r="S7806" s="9">
        <v>42.11</v>
      </c>
      <c r="T7806" s="26">
        <v>4.99</v>
      </c>
      <c r="U7806" s="8">
        <v>210.13</v>
      </c>
      <c r="V7806" t="s">
        <v>41</v>
      </c>
      <c r="W7806" t="s">
        <v>2276</v>
      </c>
      <c r="X7806" t="s">
        <v>42</v>
      </c>
      <c r="Y7806" t="s">
        <v>2277</v>
      </c>
      <c r="AA7806" s="1">
        <f t="shared" si="799"/>
        <v>46098</v>
      </c>
      <c r="AB7806" s="2">
        <f t="shared" si="800"/>
        <v>3</v>
      </c>
      <c r="AC7806" s="2">
        <f t="shared" si="801"/>
        <v>2026</v>
      </c>
      <c r="AD7806" s="2" t="str">
        <f>IFERROR(VLOOKUP(A7806,'Aux Área'!$A$4:$B$123,2,0),"-")</f>
        <v>INSPEÇÃO</v>
      </c>
    </row>
    <row r="7807" spans="1:30" x14ac:dyDescent="0.3">
      <c r="A7807" t="s">
        <v>2016</v>
      </c>
      <c r="B7807" t="s">
        <v>2017</v>
      </c>
      <c r="C7807" t="s">
        <v>12102</v>
      </c>
      <c r="D7807" t="s">
        <v>3609</v>
      </c>
      <c r="E7807" t="s">
        <v>3610</v>
      </c>
      <c r="F7807" t="s">
        <v>2019</v>
      </c>
      <c r="G7807" t="s">
        <v>1495</v>
      </c>
      <c r="H7807" t="s">
        <v>2020</v>
      </c>
      <c r="I7807" t="s">
        <v>2021</v>
      </c>
      <c r="J7807" t="s">
        <v>275</v>
      </c>
      <c r="K7807" t="s">
        <v>276</v>
      </c>
      <c r="L7807" t="s">
        <v>124</v>
      </c>
      <c r="M7807" t="s">
        <v>38</v>
      </c>
      <c r="N7807" t="s">
        <v>668</v>
      </c>
      <c r="O7807" s="23">
        <v>1256</v>
      </c>
      <c r="P7807" s="9">
        <v>2.35</v>
      </c>
      <c r="Q7807" t="s">
        <v>40</v>
      </c>
      <c r="R7807">
        <v>17402</v>
      </c>
      <c r="S7807" s="9">
        <v>535</v>
      </c>
      <c r="T7807" s="26">
        <v>8.2899999999999991</v>
      </c>
      <c r="U7807" s="8">
        <v>4435.1499999999996</v>
      </c>
      <c r="V7807" t="s">
        <v>12103</v>
      </c>
      <c r="W7807" t="s">
        <v>1985</v>
      </c>
      <c r="X7807" t="s">
        <v>42</v>
      </c>
      <c r="Y7807" t="s">
        <v>1986</v>
      </c>
      <c r="AA7807" s="1">
        <f t="shared" si="799"/>
        <v>46098</v>
      </c>
      <c r="AB7807" s="2">
        <f t="shared" si="800"/>
        <v>3</v>
      </c>
      <c r="AC7807" s="2">
        <f t="shared" si="801"/>
        <v>2026</v>
      </c>
      <c r="AD7807" s="2" t="str">
        <f>IFERROR(VLOOKUP(A7807,'Aux Área'!$A$4:$B$123,2,0),"-")</f>
        <v>PESADOS</v>
      </c>
    </row>
    <row r="7808" spans="1:30" x14ac:dyDescent="0.3">
      <c r="A7808" t="s">
        <v>2016</v>
      </c>
      <c r="C7808" t="s">
        <v>15808</v>
      </c>
      <c r="F7808" t="s">
        <v>2019</v>
      </c>
      <c r="K7808" t="s">
        <v>276</v>
      </c>
      <c r="N7808" t="s">
        <v>15690</v>
      </c>
      <c r="O7808" t="s">
        <v>15244</v>
      </c>
      <c r="P7808" s="9" t="s">
        <v>15244</v>
      </c>
      <c r="Q7808" t="s">
        <v>40</v>
      </c>
      <c r="R7808" t="s">
        <v>15244</v>
      </c>
      <c r="S7808">
        <v>58.67</v>
      </c>
      <c r="U7808" s="8">
        <v>222.37</v>
      </c>
      <c r="AA7808" s="1">
        <f t="shared" si="799"/>
        <v>46098</v>
      </c>
      <c r="AB7808" s="2">
        <f t="shared" si="800"/>
        <v>3</v>
      </c>
      <c r="AC7808" s="2">
        <f t="shared" si="801"/>
        <v>2026</v>
      </c>
      <c r="AD7808" s="2" t="str">
        <f>IFERROR(VLOOKUP(A7808,'Aux Área'!$A$4:$B$123,2,0),"-")</f>
        <v>PESADOS</v>
      </c>
    </row>
    <row r="7809" spans="1:30" x14ac:dyDescent="0.3">
      <c r="A7809" t="s">
        <v>2650</v>
      </c>
      <c r="B7809" t="s">
        <v>10989</v>
      </c>
      <c r="C7809" t="s">
        <v>12104</v>
      </c>
      <c r="D7809" t="s">
        <v>2944</v>
      </c>
      <c r="E7809" t="s">
        <v>2945</v>
      </c>
      <c r="F7809" t="s">
        <v>3615</v>
      </c>
      <c r="G7809" t="s">
        <v>1300</v>
      </c>
      <c r="H7809" t="s">
        <v>2635</v>
      </c>
      <c r="I7809" t="s">
        <v>37</v>
      </c>
      <c r="J7809" t="s">
        <v>1072</v>
      </c>
      <c r="K7809" t="s">
        <v>1073</v>
      </c>
      <c r="L7809" t="s">
        <v>84</v>
      </c>
      <c r="M7809" t="s">
        <v>38</v>
      </c>
      <c r="N7809" t="s">
        <v>39</v>
      </c>
      <c r="O7809" s="23">
        <v>273</v>
      </c>
      <c r="P7809" s="9">
        <v>5.64</v>
      </c>
      <c r="Q7809" t="s">
        <v>40</v>
      </c>
      <c r="R7809">
        <v>22042</v>
      </c>
      <c r="S7809" s="9">
        <v>48.43</v>
      </c>
      <c r="T7809" s="26">
        <v>4.9909999999999997</v>
      </c>
      <c r="U7809" s="8">
        <v>241.7</v>
      </c>
      <c r="V7809" t="s">
        <v>41</v>
      </c>
      <c r="W7809" t="s">
        <v>2276</v>
      </c>
      <c r="X7809" t="s">
        <v>42</v>
      </c>
      <c r="Y7809" t="s">
        <v>1740</v>
      </c>
      <c r="AA7809" s="1">
        <f t="shared" si="799"/>
        <v>46098</v>
      </c>
      <c r="AB7809" s="2">
        <f t="shared" si="800"/>
        <v>3</v>
      </c>
      <c r="AC7809" s="2">
        <f t="shared" si="801"/>
        <v>2026</v>
      </c>
      <c r="AD7809" s="2" t="str">
        <f>IFERROR(VLOOKUP(A7809,'Aux Área'!$A$4:$B$123,2,0),"-")</f>
        <v>TI</v>
      </c>
    </row>
    <row r="7810" spans="1:30" x14ac:dyDescent="0.3">
      <c r="A7810" t="s">
        <v>2691</v>
      </c>
      <c r="B7810" t="s">
        <v>2692</v>
      </c>
      <c r="C7810" t="s">
        <v>12105</v>
      </c>
      <c r="D7810" t="s">
        <v>2142</v>
      </c>
      <c r="E7810" t="s">
        <v>2143</v>
      </c>
      <c r="F7810" t="s">
        <v>5979</v>
      </c>
      <c r="G7810" t="s">
        <v>1635</v>
      </c>
      <c r="H7810" t="s">
        <v>2635</v>
      </c>
      <c r="I7810" t="s">
        <v>37</v>
      </c>
      <c r="J7810" t="s">
        <v>165</v>
      </c>
      <c r="K7810" t="s">
        <v>166</v>
      </c>
      <c r="L7810" t="s">
        <v>167</v>
      </c>
      <c r="M7810" t="s">
        <v>38</v>
      </c>
      <c r="N7810" t="s">
        <v>39</v>
      </c>
      <c r="O7810" s="23">
        <v>380</v>
      </c>
      <c r="P7810" s="9">
        <v>8.9499999999999993</v>
      </c>
      <c r="Q7810" t="s">
        <v>40</v>
      </c>
      <c r="R7810">
        <v>21233</v>
      </c>
      <c r="S7810" s="9">
        <v>42.48</v>
      </c>
      <c r="T7810" s="26">
        <v>4.99</v>
      </c>
      <c r="U7810" s="8">
        <v>211.99</v>
      </c>
      <c r="V7810" t="s">
        <v>112</v>
      </c>
      <c r="W7810" t="s">
        <v>2007</v>
      </c>
      <c r="X7810" t="s">
        <v>42</v>
      </c>
      <c r="Y7810" t="s">
        <v>1740</v>
      </c>
      <c r="AA7810" s="1">
        <f t="shared" si="799"/>
        <v>46098</v>
      </c>
      <c r="AB7810" s="2">
        <f t="shared" si="800"/>
        <v>3</v>
      </c>
      <c r="AC7810" s="2">
        <f t="shared" si="801"/>
        <v>2026</v>
      </c>
      <c r="AD7810" s="2" t="str">
        <f>IFERROR(VLOOKUP(A7810,'Aux Área'!$A$4:$B$123,2,0),"-")</f>
        <v>TI</v>
      </c>
    </row>
    <row r="7811" spans="1:30" x14ac:dyDescent="0.3">
      <c r="A7811" t="s">
        <v>2638</v>
      </c>
      <c r="B7811" t="s">
        <v>4593</v>
      </c>
      <c r="C7811" t="s">
        <v>12106</v>
      </c>
      <c r="D7811" t="s">
        <v>10306</v>
      </c>
      <c r="E7811" t="s">
        <v>9673</v>
      </c>
      <c r="F7811" t="s">
        <v>2641</v>
      </c>
      <c r="G7811" t="s">
        <v>1135</v>
      </c>
      <c r="H7811" t="s">
        <v>2275</v>
      </c>
      <c r="I7811" t="s">
        <v>1497</v>
      </c>
      <c r="J7811" t="s">
        <v>275</v>
      </c>
      <c r="K7811" t="s">
        <v>276</v>
      </c>
      <c r="L7811" t="s">
        <v>124</v>
      </c>
      <c r="M7811" t="s">
        <v>38</v>
      </c>
      <c r="N7811" t="s">
        <v>39</v>
      </c>
      <c r="O7811" s="23">
        <v>476</v>
      </c>
      <c r="P7811" s="9">
        <v>10.6</v>
      </c>
      <c r="Q7811" t="s">
        <v>40</v>
      </c>
      <c r="R7811">
        <v>123120</v>
      </c>
      <c r="S7811" s="9">
        <v>44.92</v>
      </c>
      <c r="T7811" s="26">
        <v>4.79</v>
      </c>
      <c r="U7811" s="8">
        <v>215.17</v>
      </c>
      <c r="V7811" t="s">
        <v>12107</v>
      </c>
      <c r="W7811" t="s">
        <v>2276</v>
      </c>
      <c r="X7811" t="s">
        <v>42</v>
      </c>
      <c r="Y7811" t="s">
        <v>2277</v>
      </c>
      <c r="AA7811" s="1">
        <f t="shared" si="799"/>
        <v>46098</v>
      </c>
      <c r="AB7811" s="2">
        <f t="shared" si="800"/>
        <v>3</v>
      </c>
      <c r="AC7811" s="2">
        <f t="shared" si="801"/>
        <v>2026</v>
      </c>
      <c r="AD7811" s="2" t="str">
        <f>IFERROR(VLOOKUP(A7811,'Aux Área'!$A$4:$B$123,2,0),"-")</f>
        <v>INSPEÇÃO</v>
      </c>
    </row>
    <row r="7812" spans="1:30" x14ac:dyDescent="0.3">
      <c r="A7812" t="s">
        <v>11823</v>
      </c>
      <c r="B7812" t="s">
        <v>2182</v>
      </c>
      <c r="C7812" t="s">
        <v>12108</v>
      </c>
      <c r="D7812" t="s">
        <v>127</v>
      </c>
      <c r="E7812" t="s">
        <v>128</v>
      </c>
      <c r="F7812" t="s">
        <v>15239</v>
      </c>
      <c r="G7812" t="s">
        <v>35</v>
      </c>
      <c r="H7812" t="s">
        <v>11825</v>
      </c>
      <c r="I7812" t="s">
        <v>11826</v>
      </c>
      <c r="J7812" t="s">
        <v>9173</v>
      </c>
      <c r="K7812" t="s">
        <v>9174</v>
      </c>
      <c r="L7812" t="s">
        <v>181</v>
      </c>
      <c r="M7812" t="s">
        <v>38</v>
      </c>
      <c r="N7812" t="s">
        <v>39</v>
      </c>
      <c r="O7812" s="23">
        <v>350</v>
      </c>
      <c r="P7812" s="9">
        <v>9.83</v>
      </c>
      <c r="Q7812" t="s">
        <v>40</v>
      </c>
      <c r="R7812">
        <v>60127</v>
      </c>
      <c r="S7812" s="9">
        <v>35.61</v>
      </c>
      <c r="T7812" s="26">
        <v>4.8899999999999997</v>
      </c>
      <c r="U7812" s="8">
        <v>174.13</v>
      </c>
      <c r="V7812" t="s">
        <v>112</v>
      </c>
      <c r="W7812" t="s">
        <v>2007</v>
      </c>
      <c r="X7812" t="s">
        <v>42</v>
      </c>
      <c r="Y7812" t="s">
        <v>1740</v>
      </c>
      <c r="AA7812" s="1">
        <f t="shared" si="799"/>
        <v>46098</v>
      </c>
      <c r="AB7812" s="2">
        <f t="shared" si="800"/>
        <v>3</v>
      </c>
      <c r="AC7812" s="2">
        <f t="shared" si="801"/>
        <v>2026</v>
      </c>
      <c r="AD7812" s="2" t="str">
        <f>IFERROR(VLOOKUP(A7812,'Aux Área'!$A$4:$B$123,2,0),"-")</f>
        <v>ENGENHARIA</v>
      </c>
    </row>
    <row r="7813" spans="1:30" x14ac:dyDescent="0.3">
      <c r="A7813" t="s">
        <v>10689</v>
      </c>
      <c r="B7813" t="s">
        <v>1946</v>
      </c>
      <c r="C7813" t="s">
        <v>12109</v>
      </c>
      <c r="D7813" t="s">
        <v>1948</v>
      </c>
      <c r="E7813" t="s">
        <v>1949</v>
      </c>
      <c r="F7813" t="s">
        <v>653</v>
      </c>
      <c r="G7813" t="s">
        <v>635</v>
      </c>
      <c r="H7813" t="s">
        <v>1571</v>
      </c>
      <c r="I7813" t="s">
        <v>839</v>
      </c>
      <c r="J7813" t="s">
        <v>409</v>
      </c>
      <c r="K7813" t="s">
        <v>410</v>
      </c>
      <c r="L7813" t="s">
        <v>141</v>
      </c>
      <c r="M7813" t="s">
        <v>38</v>
      </c>
      <c r="N7813" t="s">
        <v>668</v>
      </c>
      <c r="O7813" s="23">
        <v>0</v>
      </c>
      <c r="P7813" s="9">
        <v>0</v>
      </c>
      <c r="Q7813" t="s">
        <v>40</v>
      </c>
      <c r="R7813">
        <v>0</v>
      </c>
      <c r="S7813" s="9">
        <v>86.61</v>
      </c>
      <c r="T7813" s="26">
        <v>7.49</v>
      </c>
      <c r="U7813" s="8">
        <v>648.71</v>
      </c>
      <c r="V7813" t="s">
        <v>12110</v>
      </c>
      <c r="W7813" t="s">
        <v>652</v>
      </c>
      <c r="X7813" t="s">
        <v>42</v>
      </c>
      <c r="Y7813" t="s">
        <v>653</v>
      </c>
      <c r="AA7813" s="1">
        <f t="shared" si="799"/>
        <v>46098</v>
      </c>
      <c r="AB7813" s="2">
        <f t="shared" si="800"/>
        <v>3</v>
      </c>
      <c r="AC7813" s="2">
        <f t="shared" si="801"/>
        <v>2026</v>
      </c>
      <c r="AD7813" s="2" t="str">
        <f>IFERROR(VLOOKUP(A7813,'Aux Área'!$A$4:$B$123,2,0),"-")</f>
        <v>SÃO PEDRO</v>
      </c>
    </row>
    <row r="7814" spans="1:30" x14ac:dyDescent="0.3">
      <c r="A7814" t="s">
        <v>2041</v>
      </c>
      <c r="B7814" t="s">
        <v>2042</v>
      </c>
      <c r="C7814" t="s">
        <v>12111</v>
      </c>
      <c r="D7814" t="s">
        <v>3967</v>
      </c>
      <c r="E7814" t="s">
        <v>3968</v>
      </c>
      <c r="F7814" t="s">
        <v>2044</v>
      </c>
      <c r="G7814" t="s">
        <v>659</v>
      </c>
      <c r="H7814" t="s">
        <v>1996</v>
      </c>
      <c r="I7814" t="s">
        <v>1997</v>
      </c>
      <c r="J7814" t="s">
        <v>231</v>
      </c>
      <c r="K7814" t="s">
        <v>232</v>
      </c>
      <c r="L7814" t="s">
        <v>217</v>
      </c>
      <c r="M7814" t="s">
        <v>38</v>
      </c>
      <c r="N7814" t="s">
        <v>668</v>
      </c>
      <c r="O7814" s="23">
        <v>364</v>
      </c>
      <c r="P7814" s="9">
        <v>5.96</v>
      </c>
      <c r="Q7814" t="s">
        <v>40</v>
      </c>
      <c r="R7814">
        <v>37963</v>
      </c>
      <c r="S7814" s="9">
        <v>61.05</v>
      </c>
      <c r="T7814" s="26">
        <v>8.19</v>
      </c>
      <c r="U7814" s="8">
        <v>500.02</v>
      </c>
      <c r="V7814" t="s">
        <v>12112</v>
      </c>
      <c r="W7814" t="s">
        <v>1985</v>
      </c>
      <c r="X7814" t="s">
        <v>42</v>
      </c>
      <c r="Y7814" t="s">
        <v>1986</v>
      </c>
      <c r="AA7814" s="1">
        <f t="shared" si="799"/>
        <v>46098</v>
      </c>
      <c r="AB7814" s="2">
        <f t="shared" si="800"/>
        <v>3</v>
      </c>
      <c r="AC7814" s="2">
        <f t="shared" si="801"/>
        <v>2026</v>
      </c>
      <c r="AD7814" s="2" t="str">
        <f>IFERROR(VLOOKUP(A7814,'Aux Área'!$A$4:$B$123,2,0),"-")</f>
        <v>PESADOS</v>
      </c>
    </row>
    <row r="7815" spans="1:30" x14ac:dyDescent="0.3">
      <c r="A7815" t="s">
        <v>2306</v>
      </c>
      <c r="B7815" t="s">
        <v>4613</v>
      </c>
      <c r="C7815" t="s">
        <v>12113</v>
      </c>
      <c r="D7815" t="s">
        <v>3428</v>
      </c>
      <c r="E7815" t="s">
        <v>3429</v>
      </c>
      <c r="F7815" t="s">
        <v>2309</v>
      </c>
      <c r="G7815" t="s">
        <v>1135</v>
      </c>
      <c r="H7815" t="s">
        <v>2275</v>
      </c>
      <c r="I7815" t="s">
        <v>1497</v>
      </c>
      <c r="J7815" t="s">
        <v>1665</v>
      </c>
      <c r="K7815" t="s">
        <v>1666</v>
      </c>
      <c r="L7815" t="s">
        <v>301</v>
      </c>
      <c r="M7815" t="s">
        <v>38</v>
      </c>
      <c r="N7815" t="s">
        <v>39</v>
      </c>
      <c r="O7815" s="23">
        <v>470</v>
      </c>
      <c r="P7815" s="9">
        <v>9.6999999999999993</v>
      </c>
      <c r="Q7815" t="s">
        <v>40</v>
      </c>
      <c r="R7815">
        <v>133268</v>
      </c>
      <c r="S7815" s="9">
        <v>48.45</v>
      </c>
      <c r="T7815" s="26">
        <v>4.6900000000000004</v>
      </c>
      <c r="U7815" s="8">
        <v>227.23</v>
      </c>
      <c r="V7815" t="s">
        <v>12114</v>
      </c>
      <c r="W7815" t="s">
        <v>2276</v>
      </c>
      <c r="X7815" t="s">
        <v>42</v>
      </c>
      <c r="Y7815" t="s">
        <v>2277</v>
      </c>
      <c r="AA7815" s="1">
        <f t="shared" si="799"/>
        <v>46098</v>
      </c>
      <c r="AB7815" s="2">
        <f t="shared" si="800"/>
        <v>3</v>
      </c>
      <c r="AC7815" s="2">
        <f t="shared" si="801"/>
        <v>2026</v>
      </c>
      <c r="AD7815" s="2" t="str">
        <f>IFERROR(VLOOKUP(A7815,'Aux Área'!$A$4:$B$123,2,0),"-")</f>
        <v>INSPEÇÃO</v>
      </c>
    </row>
    <row r="7816" spans="1:30" x14ac:dyDescent="0.3">
      <c r="A7816" t="s">
        <v>2212</v>
      </c>
      <c r="B7816" t="s">
        <v>2466</v>
      </c>
      <c r="C7816" t="s">
        <v>12115</v>
      </c>
      <c r="D7816" t="s">
        <v>3949</v>
      </c>
      <c r="E7816" t="s">
        <v>3950</v>
      </c>
      <c r="F7816" t="s">
        <v>2214</v>
      </c>
      <c r="G7816" t="s">
        <v>35</v>
      </c>
      <c r="H7816" t="s">
        <v>2215</v>
      </c>
      <c r="I7816" t="s">
        <v>839</v>
      </c>
      <c r="J7816" t="s">
        <v>3078</v>
      </c>
      <c r="K7816" t="s">
        <v>90</v>
      </c>
      <c r="L7816" t="s">
        <v>91</v>
      </c>
      <c r="M7816" t="s">
        <v>38</v>
      </c>
      <c r="N7816" t="s">
        <v>668</v>
      </c>
      <c r="O7816" s="23">
        <v>190</v>
      </c>
      <c r="P7816" s="9">
        <v>5.03</v>
      </c>
      <c r="Q7816" t="s">
        <v>40</v>
      </c>
      <c r="R7816">
        <v>15070</v>
      </c>
      <c r="S7816" s="9">
        <v>37.770000000000003</v>
      </c>
      <c r="T7816" s="26">
        <v>8.2899999999999991</v>
      </c>
      <c r="U7816" s="8">
        <v>313.11</v>
      </c>
      <c r="V7816" t="s">
        <v>112</v>
      </c>
      <c r="W7816" t="s">
        <v>2007</v>
      </c>
      <c r="X7816" t="s">
        <v>42</v>
      </c>
      <c r="Y7816" t="s">
        <v>2217</v>
      </c>
      <c r="AA7816" s="1">
        <f t="shared" si="799"/>
        <v>46098</v>
      </c>
      <c r="AB7816" s="2">
        <f t="shared" si="800"/>
        <v>3</v>
      </c>
      <c r="AC7816" s="2">
        <f t="shared" si="801"/>
        <v>2026</v>
      </c>
      <c r="AD7816" s="2" t="str">
        <f>IFERROR(VLOOKUP(A7816,'Aux Área'!$A$4:$B$123,2,0),"-")</f>
        <v>APH</v>
      </c>
    </row>
    <row r="7817" spans="1:30" x14ac:dyDescent="0.3">
      <c r="A7817" t="s">
        <v>68</v>
      </c>
      <c r="B7817" t="s">
        <v>296</v>
      </c>
      <c r="C7817" t="s">
        <v>12116</v>
      </c>
      <c r="D7817" t="s">
        <v>1562</v>
      </c>
      <c r="E7817" t="s">
        <v>1563</v>
      </c>
      <c r="F7817" t="s">
        <v>69</v>
      </c>
      <c r="G7817" t="s">
        <v>35</v>
      </c>
      <c r="H7817" t="s">
        <v>36</v>
      </c>
      <c r="I7817" t="s">
        <v>37</v>
      </c>
      <c r="J7817" t="s">
        <v>285</v>
      </c>
      <c r="K7817" t="s">
        <v>286</v>
      </c>
      <c r="L7817" t="s">
        <v>91</v>
      </c>
      <c r="M7817" t="s">
        <v>38</v>
      </c>
      <c r="N7817" t="s">
        <v>39</v>
      </c>
      <c r="O7817" s="23">
        <v>139</v>
      </c>
      <c r="P7817" s="9">
        <v>7.48</v>
      </c>
      <c r="Q7817" t="s">
        <v>40</v>
      </c>
      <c r="R7817">
        <v>50592</v>
      </c>
      <c r="S7817" s="9">
        <v>18.59</v>
      </c>
      <c r="T7817" s="26">
        <v>5.3819999999999997</v>
      </c>
      <c r="U7817" s="8">
        <v>100.05</v>
      </c>
      <c r="V7817" t="s">
        <v>12117</v>
      </c>
      <c r="W7817" t="s">
        <v>2007</v>
      </c>
      <c r="X7817" t="s">
        <v>42</v>
      </c>
      <c r="Y7817" t="s">
        <v>1740</v>
      </c>
      <c r="AA7817" s="1">
        <f t="shared" si="799"/>
        <v>46098</v>
      </c>
      <c r="AB7817" s="2">
        <f t="shared" si="800"/>
        <v>3</v>
      </c>
      <c r="AC7817" s="2">
        <f t="shared" si="801"/>
        <v>2026</v>
      </c>
      <c r="AD7817" s="2" t="str">
        <f>IFERROR(VLOOKUP(A7817,'Aux Área'!$A$4:$B$123,2,0),"-")</f>
        <v>OPERAÇÃO</v>
      </c>
    </row>
    <row r="7818" spans="1:30" x14ac:dyDescent="0.3">
      <c r="A7818" t="s">
        <v>2574</v>
      </c>
      <c r="B7818" t="s">
        <v>2575</v>
      </c>
      <c r="C7818" t="s">
        <v>12118</v>
      </c>
      <c r="D7818" t="s">
        <v>3768</v>
      </c>
      <c r="E7818" t="s">
        <v>3769</v>
      </c>
      <c r="F7818" t="s">
        <v>2577</v>
      </c>
      <c r="G7818" t="s">
        <v>659</v>
      </c>
      <c r="H7818" t="s">
        <v>2215</v>
      </c>
      <c r="I7818" t="s">
        <v>667</v>
      </c>
      <c r="J7818" t="s">
        <v>370</v>
      </c>
      <c r="K7818" t="s">
        <v>371</v>
      </c>
      <c r="L7818" t="s">
        <v>124</v>
      </c>
      <c r="M7818" t="s">
        <v>38</v>
      </c>
      <c r="N7818" t="s">
        <v>668</v>
      </c>
      <c r="O7818" s="23">
        <v>268</v>
      </c>
      <c r="P7818" s="9">
        <v>5.46</v>
      </c>
      <c r="Q7818" t="s">
        <v>40</v>
      </c>
      <c r="R7818">
        <v>9920</v>
      </c>
      <c r="S7818" s="9">
        <v>49.12</v>
      </c>
      <c r="T7818" s="26">
        <v>7.69</v>
      </c>
      <c r="U7818" s="8">
        <v>377.75</v>
      </c>
      <c r="V7818" t="s">
        <v>12119</v>
      </c>
      <c r="W7818" t="s">
        <v>2007</v>
      </c>
      <c r="X7818" t="s">
        <v>42</v>
      </c>
      <c r="Y7818" t="s">
        <v>1740</v>
      </c>
      <c r="AA7818" s="1">
        <f t="shared" si="799"/>
        <v>46098</v>
      </c>
      <c r="AB7818" s="2">
        <f t="shared" si="800"/>
        <v>3</v>
      </c>
      <c r="AC7818" s="2">
        <f t="shared" si="801"/>
        <v>2026</v>
      </c>
      <c r="AD7818" s="2" t="str">
        <f>IFERROR(VLOOKUP(A7818,'Aux Área'!$A$4:$B$123,2,0),"-")</f>
        <v>APH</v>
      </c>
    </row>
    <row r="7819" spans="1:30" x14ac:dyDescent="0.3">
      <c r="A7819" t="s">
        <v>30</v>
      </c>
      <c r="B7819" t="s">
        <v>453</v>
      </c>
      <c r="C7819" t="s">
        <v>12120</v>
      </c>
      <c r="D7819" t="s">
        <v>958</v>
      </c>
      <c r="E7819" t="s">
        <v>959</v>
      </c>
      <c r="F7819" t="s">
        <v>34</v>
      </c>
      <c r="G7819" t="s">
        <v>35</v>
      </c>
      <c r="H7819" t="s">
        <v>36</v>
      </c>
      <c r="I7819" t="s">
        <v>37</v>
      </c>
      <c r="J7819" t="s">
        <v>241</v>
      </c>
      <c r="K7819" t="s">
        <v>242</v>
      </c>
      <c r="L7819" t="s">
        <v>110</v>
      </c>
      <c r="M7819" t="s">
        <v>38</v>
      </c>
      <c r="N7819" t="s">
        <v>39</v>
      </c>
      <c r="O7819" s="23">
        <v>306</v>
      </c>
      <c r="P7819" s="9">
        <v>9.01</v>
      </c>
      <c r="Q7819" t="s">
        <v>40</v>
      </c>
      <c r="R7819">
        <v>20574</v>
      </c>
      <c r="S7819" s="9">
        <v>33.950000000000003</v>
      </c>
      <c r="T7819" s="26">
        <v>4.1890000000000001</v>
      </c>
      <c r="U7819" s="8">
        <v>142.22999999999999</v>
      </c>
      <c r="V7819" t="s">
        <v>41</v>
      </c>
      <c r="W7819" t="s">
        <v>2007</v>
      </c>
      <c r="X7819" t="s">
        <v>42</v>
      </c>
      <c r="Y7819" t="s">
        <v>1740</v>
      </c>
      <c r="AA7819" s="1">
        <f t="shared" si="799"/>
        <v>46098</v>
      </c>
      <c r="AB7819" s="2">
        <f t="shared" si="800"/>
        <v>3</v>
      </c>
      <c r="AC7819" s="2">
        <f t="shared" si="801"/>
        <v>2026</v>
      </c>
      <c r="AD7819" s="2" t="str">
        <f>IFERROR(VLOOKUP(A7819,'Aux Área'!$A$4:$B$123,2,0),"-")</f>
        <v>OPERAÇÃO</v>
      </c>
    </row>
    <row r="7820" spans="1:30" x14ac:dyDescent="0.3">
      <c r="A7820" t="s">
        <v>662</v>
      </c>
      <c r="B7820" t="s">
        <v>183</v>
      </c>
      <c r="C7820" t="s">
        <v>12121</v>
      </c>
      <c r="D7820" t="s">
        <v>1568</v>
      </c>
      <c r="E7820" t="s">
        <v>1569</v>
      </c>
      <c r="F7820" t="s">
        <v>653</v>
      </c>
      <c r="G7820" t="s">
        <v>1495</v>
      </c>
      <c r="H7820" t="s">
        <v>1571</v>
      </c>
      <c r="I7820" t="s">
        <v>1497</v>
      </c>
      <c r="J7820" t="s">
        <v>231</v>
      </c>
      <c r="K7820" t="s">
        <v>232</v>
      </c>
      <c r="L7820" t="s">
        <v>217</v>
      </c>
      <c r="M7820" t="s">
        <v>38</v>
      </c>
      <c r="N7820" t="s">
        <v>668</v>
      </c>
      <c r="O7820" s="23">
        <v>0</v>
      </c>
      <c r="P7820" s="9">
        <v>0</v>
      </c>
      <c r="Q7820" t="s">
        <v>40</v>
      </c>
      <c r="R7820">
        <v>0</v>
      </c>
      <c r="S7820" s="9">
        <v>112.82</v>
      </c>
      <c r="T7820" s="26">
        <v>8.19</v>
      </c>
      <c r="U7820" s="8">
        <v>924.04</v>
      </c>
      <c r="V7820" t="s">
        <v>12122</v>
      </c>
      <c r="W7820" t="s">
        <v>652</v>
      </c>
      <c r="X7820" t="s">
        <v>42</v>
      </c>
      <c r="Y7820" t="s">
        <v>653</v>
      </c>
      <c r="AA7820" s="1">
        <f t="shared" si="799"/>
        <v>46098</v>
      </c>
      <c r="AB7820" s="2">
        <f t="shared" si="800"/>
        <v>3</v>
      </c>
      <c r="AC7820" s="2">
        <f t="shared" si="801"/>
        <v>2026</v>
      </c>
      <c r="AD7820" s="2" t="str">
        <f>IFERROR(VLOOKUP(A7820,'Aux Área'!$A$4:$B$123,2,0),"-")</f>
        <v>SÃO PEDRO</v>
      </c>
    </row>
    <row r="7821" spans="1:30" x14ac:dyDescent="0.3">
      <c r="A7821" t="s">
        <v>781</v>
      </c>
      <c r="B7821" t="s">
        <v>130</v>
      </c>
      <c r="C7821" t="s">
        <v>12123</v>
      </c>
      <c r="D7821" t="s">
        <v>1568</v>
      </c>
      <c r="E7821" t="s">
        <v>1569</v>
      </c>
      <c r="F7821" t="s">
        <v>653</v>
      </c>
      <c r="G7821" t="s">
        <v>659</v>
      </c>
      <c r="H7821" t="s">
        <v>706</v>
      </c>
      <c r="I7821" t="s">
        <v>667</v>
      </c>
      <c r="J7821" t="s">
        <v>231</v>
      </c>
      <c r="K7821" t="s">
        <v>232</v>
      </c>
      <c r="L7821" t="s">
        <v>217</v>
      </c>
      <c r="M7821" t="s">
        <v>38</v>
      </c>
      <c r="N7821" t="s">
        <v>707</v>
      </c>
      <c r="O7821" s="23">
        <v>0</v>
      </c>
      <c r="P7821" s="9">
        <v>0</v>
      </c>
      <c r="Q7821" t="s">
        <v>40</v>
      </c>
      <c r="R7821">
        <v>0</v>
      </c>
      <c r="S7821" s="9">
        <v>20</v>
      </c>
      <c r="T7821" s="26">
        <v>6.5910000000000002</v>
      </c>
      <c r="U7821" s="8">
        <v>131.81</v>
      </c>
      <c r="V7821" t="s">
        <v>12124</v>
      </c>
      <c r="W7821" t="s">
        <v>652</v>
      </c>
      <c r="X7821" t="s">
        <v>42</v>
      </c>
      <c r="Y7821" t="s">
        <v>653</v>
      </c>
      <c r="AA7821" s="1">
        <f t="shared" si="799"/>
        <v>46098</v>
      </c>
      <c r="AB7821" s="2">
        <f t="shared" si="800"/>
        <v>3</v>
      </c>
      <c r="AC7821" s="2">
        <f t="shared" si="801"/>
        <v>2026</v>
      </c>
      <c r="AD7821" s="2" t="str">
        <f>IFERROR(VLOOKUP(A7821,'Aux Área'!$A$4:$B$123,2,0),"-")</f>
        <v>SÃO PEDRO</v>
      </c>
    </row>
    <row r="7822" spans="1:30" x14ac:dyDescent="0.3">
      <c r="A7822" t="s">
        <v>58</v>
      </c>
      <c r="B7822" t="s">
        <v>250</v>
      </c>
      <c r="C7822" t="s">
        <v>12125</v>
      </c>
      <c r="D7822" t="s">
        <v>87</v>
      </c>
      <c r="E7822" t="s">
        <v>88</v>
      </c>
      <c r="F7822" t="s">
        <v>59</v>
      </c>
      <c r="G7822" t="s">
        <v>35</v>
      </c>
      <c r="H7822" t="s">
        <v>36</v>
      </c>
      <c r="I7822" t="s">
        <v>37</v>
      </c>
      <c r="J7822" t="s">
        <v>241</v>
      </c>
      <c r="K7822" t="s">
        <v>242</v>
      </c>
      <c r="L7822" t="s">
        <v>110</v>
      </c>
      <c r="M7822" t="s">
        <v>38</v>
      </c>
      <c r="N7822" t="s">
        <v>39</v>
      </c>
      <c r="O7822" s="23">
        <v>298</v>
      </c>
      <c r="P7822" s="9">
        <v>8.33</v>
      </c>
      <c r="Q7822" t="s">
        <v>40</v>
      </c>
      <c r="R7822">
        <v>87523</v>
      </c>
      <c r="S7822" s="9">
        <v>35.78</v>
      </c>
      <c r="T7822" s="26">
        <v>4.1900000000000004</v>
      </c>
      <c r="U7822" s="8">
        <v>149.93</v>
      </c>
      <c r="V7822" t="s">
        <v>41</v>
      </c>
      <c r="W7822" t="s">
        <v>2007</v>
      </c>
      <c r="X7822" t="s">
        <v>42</v>
      </c>
      <c r="Y7822" t="s">
        <v>1740</v>
      </c>
      <c r="AA7822" s="1">
        <f t="shared" si="799"/>
        <v>46098</v>
      </c>
      <c r="AB7822" s="2">
        <f t="shared" si="800"/>
        <v>3</v>
      </c>
      <c r="AC7822" s="2">
        <f t="shared" si="801"/>
        <v>2026</v>
      </c>
      <c r="AD7822" s="2" t="str">
        <f>IFERROR(VLOOKUP(A7822,'Aux Área'!$A$4:$B$123,2,0),"-")</f>
        <v>CONSERVA</v>
      </c>
    </row>
    <row r="7823" spans="1:30" x14ac:dyDescent="0.3">
      <c r="A7823" t="s">
        <v>60</v>
      </c>
      <c r="B7823" t="s">
        <v>614</v>
      </c>
      <c r="C7823" t="s">
        <v>12126</v>
      </c>
      <c r="D7823" t="s">
        <v>1206</v>
      </c>
      <c r="E7823" t="s">
        <v>1207</v>
      </c>
      <c r="F7823" t="s">
        <v>61</v>
      </c>
      <c r="G7823" t="s">
        <v>35</v>
      </c>
      <c r="H7823" t="s">
        <v>36</v>
      </c>
      <c r="I7823" t="s">
        <v>37</v>
      </c>
      <c r="J7823" t="s">
        <v>1665</v>
      </c>
      <c r="K7823" t="s">
        <v>1666</v>
      </c>
      <c r="L7823" t="s">
        <v>301</v>
      </c>
      <c r="M7823" t="s">
        <v>38</v>
      </c>
      <c r="N7823" t="s">
        <v>39</v>
      </c>
      <c r="O7823" s="10">
        <v>203</v>
      </c>
      <c r="P7823" s="24">
        <v>6.35</v>
      </c>
      <c r="Q7823" t="s">
        <v>40</v>
      </c>
      <c r="R7823">
        <v>39960</v>
      </c>
      <c r="S7823" s="9">
        <v>31.97</v>
      </c>
      <c r="T7823" s="26">
        <v>4.6900000000000004</v>
      </c>
      <c r="U7823" s="8">
        <v>149.94</v>
      </c>
      <c r="V7823" t="s">
        <v>12127</v>
      </c>
      <c r="W7823" t="s">
        <v>2007</v>
      </c>
      <c r="X7823" t="s">
        <v>42</v>
      </c>
      <c r="Y7823" t="s">
        <v>1740</v>
      </c>
      <c r="AA7823" s="1">
        <f t="shared" si="799"/>
        <v>46098</v>
      </c>
      <c r="AB7823" s="2">
        <f t="shared" si="800"/>
        <v>3</v>
      </c>
      <c r="AC7823" s="2">
        <f t="shared" si="801"/>
        <v>2026</v>
      </c>
      <c r="AD7823" s="2" t="str">
        <f>IFERROR(VLOOKUP(A7823,'Aux Área'!$A$4:$B$123,2,0),"-")</f>
        <v>QSMS</v>
      </c>
    </row>
    <row r="7824" spans="1:30" x14ac:dyDescent="0.3">
      <c r="A7824" t="s">
        <v>76</v>
      </c>
      <c r="B7824" t="s">
        <v>380</v>
      </c>
      <c r="C7824" t="s">
        <v>12128</v>
      </c>
      <c r="D7824" t="s">
        <v>382</v>
      </c>
      <c r="E7824" t="s">
        <v>383</v>
      </c>
      <c r="F7824" t="s">
        <v>77</v>
      </c>
      <c r="G7824" t="s">
        <v>35</v>
      </c>
      <c r="H7824" t="s">
        <v>36</v>
      </c>
      <c r="I7824" t="s">
        <v>37</v>
      </c>
      <c r="J7824" t="s">
        <v>1665</v>
      </c>
      <c r="K7824" t="s">
        <v>1666</v>
      </c>
      <c r="L7824" t="s">
        <v>301</v>
      </c>
      <c r="M7824" t="s">
        <v>38</v>
      </c>
      <c r="N7824" t="s">
        <v>39</v>
      </c>
      <c r="O7824" s="23">
        <v>379</v>
      </c>
      <c r="P7824" s="9">
        <v>9.02</v>
      </c>
      <c r="Q7824" t="s">
        <v>40</v>
      </c>
      <c r="R7824">
        <v>62271</v>
      </c>
      <c r="S7824" s="9">
        <v>42</v>
      </c>
      <c r="T7824" s="26">
        <v>4.6900000000000004</v>
      </c>
      <c r="U7824" s="8">
        <v>196.98</v>
      </c>
      <c r="V7824" t="s">
        <v>12129</v>
      </c>
      <c r="W7824" t="s">
        <v>2007</v>
      </c>
      <c r="X7824" t="s">
        <v>42</v>
      </c>
      <c r="Y7824" t="s">
        <v>1740</v>
      </c>
      <c r="AA7824" s="1">
        <f t="shared" si="799"/>
        <v>46098</v>
      </c>
      <c r="AB7824" s="2">
        <f t="shared" si="800"/>
        <v>3</v>
      </c>
      <c r="AC7824" s="2">
        <f t="shared" si="801"/>
        <v>2026</v>
      </c>
      <c r="AD7824" s="2" t="str">
        <f>IFERROR(VLOOKUP(A7824,'Aux Área'!$A$4:$B$123,2,0),"-")</f>
        <v>QSMS</v>
      </c>
    </row>
    <row r="7825" spans="1:30" x14ac:dyDescent="0.3">
      <c r="A7825" t="s">
        <v>2655</v>
      </c>
      <c r="B7825" t="s">
        <v>10768</v>
      </c>
      <c r="C7825" t="s">
        <v>12130</v>
      </c>
      <c r="D7825" t="s">
        <v>1619</v>
      </c>
      <c r="E7825" t="s">
        <v>1620</v>
      </c>
      <c r="F7825" t="s">
        <v>3605</v>
      </c>
      <c r="G7825" t="s">
        <v>1635</v>
      </c>
      <c r="H7825" t="s">
        <v>2635</v>
      </c>
      <c r="I7825" t="s">
        <v>37</v>
      </c>
      <c r="J7825" t="s">
        <v>275</v>
      </c>
      <c r="K7825" t="s">
        <v>276</v>
      </c>
      <c r="L7825" t="s">
        <v>124</v>
      </c>
      <c r="M7825" t="s">
        <v>38</v>
      </c>
      <c r="N7825" t="s">
        <v>39</v>
      </c>
      <c r="O7825" s="23">
        <v>371</v>
      </c>
      <c r="P7825" s="9">
        <v>8.7200000000000006</v>
      </c>
      <c r="Q7825" t="s">
        <v>40</v>
      </c>
      <c r="R7825">
        <v>23327</v>
      </c>
      <c r="S7825" s="9">
        <v>42.56</v>
      </c>
      <c r="T7825" s="26">
        <v>4.79</v>
      </c>
      <c r="U7825" s="8">
        <v>203.86</v>
      </c>
      <c r="V7825" t="s">
        <v>12131</v>
      </c>
      <c r="W7825" t="s">
        <v>2007</v>
      </c>
      <c r="X7825" t="s">
        <v>42</v>
      </c>
      <c r="Y7825" t="s">
        <v>6209</v>
      </c>
      <c r="AA7825" s="1">
        <f t="shared" si="799"/>
        <v>46098</v>
      </c>
      <c r="AB7825" s="2">
        <f t="shared" si="800"/>
        <v>3</v>
      </c>
      <c r="AC7825" s="2">
        <f t="shared" si="801"/>
        <v>2026</v>
      </c>
      <c r="AD7825" s="2" t="str">
        <f>IFERROR(VLOOKUP(A7825,'Aux Área'!$A$4:$B$123,2,0),"-")</f>
        <v>TI</v>
      </c>
    </row>
    <row r="7826" spans="1:30" x14ac:dyDescent="0.3">
      <c r="A7826" t="s">
        <v>2700</v>
      </c>
      <c r="B7826" t="s">
        <v>2000</v>
      </c>
      <c r="C7826" t="s">
        <v>12132</v>
      </c>
      <c r="D7826" t="s">
        <v>3403</v>
      </c>
      <c r="E7826" t="s">
        <v>3404</v>
      </c>
      <c r="F7826" t="s">
        <v>2703</v>
      </c>
      <c r="G7826" t="s">
        <v>659</v>
      </c>
      <c r="H7826" t="s">
        <v>1996</v>
      </c>
      <c r="I7826" t="s">
        <v>1997</v>
      </c>
      <c r="J7826" t="s">
        <v>370</v>
      </c>
      <c r="K7826" t="s">
        <v>371</v>
      </c>
      <c r="L7826" t="s">
        <v>124</v>
      </c>
      <c r="M7826" t="s">
        <v>38</v>
      </c>
      <c r="N7826" t="s">
        <v>668</v>
      </c>
      <c r="O7826" s="23">
        <v>344</v>
      </c>
      <c r="P7826" s="9">
        <v>5.09</v>
      </c>
      <c r="Q7826" t="s">
        <v>40</v>
      </c>
      <c r="R7826">
        <v>26191</v>
      </c>
      <c r="S7826" s="9">
        <v>67.61</v>
      </c>
      <c r="T7826" s="26">
        <v>7.69</v>
      </c>
      <c r="U7826" s="8">
        <v>519.91999999999996</v>
      </c>
      <c r="V7826" t="s">
        <v>12133</v>
      </c>
      <c r="W7826" t="s">
        <v>1985</v>
      </c>
      <c r="X7826" t="s">
        <v>42</v>
      </c>
      <c r="Y7826" t="s">
        <v>1986</v>
      </c>
      <c r="AA7826" s="1">
        <f t="shared" si="799"/>
        <v>46098</v>
      </c>
      <c r="AB7826" s="2">
        <f t="shared" si="800"/>
        <v>3</v>
      </c>
      <c r="AC7826" s="2">
        <f t="shared" si="801"/>
        <v>2026</v>
      </c>
      <c r="AD7826" s="2" t="str">
        <f>IFERROR(VLOOKUP(A7826,'Aux Área'!$A$4:$B$123,2,0),"-")</f>
        <v>PESADOS</v>
      </c>
    </row>
    <row r="7827" spans="1:30" x14ac:dyDescent="0.3">
      <c r="A7827" t="s">
        <v>2700</v>
      </c>
      <c r="C7827" t="s">
        <v>15749</v>
      </c>
      <c r="F7827" t="s">
        <v>2703</v>
      </c>
      <c r="K7827" t="s">
        <v>371</v>
      </c>
      <c r="N7827" t="s">
        <v>15690</v>
      </c>
      <c r="O7827" t="s">
        <v>15244</v>
      </c>
      <c r="P7827" s="9" t="s">
        <v>15244</v>
      </c>
      <c r="Q7827" t="s">
        <v>40</v>
      </c>
      <c r="R7827" t="s">
        <v>15244</v>
      </c>
      <c r="S7827">
        <v>4.08</v>
      </c>
      <c r="U7827" s="8">
        <v>16.3</v>
      </c>
      <c r="AA7827" s="1">
        <f t="shared" si="799"/>
        <v>46098</v>
      </c>
      <c r="AB7827" s="2">
        <f t="shared" si="800"/>
        <v>3</v>
      </c>
      <c r="AC7827" s="2">
        <f t="shared" si="801"/>
        <v>2026</v>
      </c>
      <c r="AD7827" s="2" t="str">
        <f>IFERROR(VLOOKUP(A7827,'Aux Área'!$A$4:$B$123,2,0),"-")</f>
        <v>PESADOS</v>
      </c>
    </row>
    <row r="7828" spans="1:30" x14ac:dyDescent="0.3">
      <c r="A7828" t="s">
        <v>5543</v>
      </c>
      <c r="B7828" t="s">
        <v>11845</v>
      </c>
      <c r="C7828" t="s">
        <v>12134</v>
      </c>
      <c r="D7828" t="s">
        <v>3410</v>
      </c>
      <c r="E7828" t="s">
        <v>3411</v>
      </c>
      <c r="F7828" t="s">
        <v>6207</v>
      </c>
      <c r="G7828" t="s">
        <v>1135</v>
      </c>
      <c r="H7828" t="s">
        <v>5545</v>
      </c>
      <c r="I7828" t="s">
        <v>839</v>
      </c>
      <c r="J7828" t="s">
        <v>231</v>
      </c>
      <c r="K7828" t="s">
        <v>232</v>
      </c>
      <c r="L7828" t="s">
        <v>217</v>
      </c>
      <c r="M7828" t="s">
        <v>38</v>
      </c>
      <c r="N7828" t="s">
        <v>39</v>
      </c>
      <c r="O7828" s="23">
        <v>406</v>
      </c>
      <c r="P7828" s="9">
        <v>8.34</v>
      </c>
      <c r="Q7828" t="s">
        <v>40</v>
      </c>
      <c r="R7828">
        <v>20756</v>
      </c>
      <c r="S7828" s="9">
        <v>48.67</v>
      </c>
      <c r="T7828" s="26">
        <v>4.8600000000000003</v>
      </c>
      <c r="U7828" s="8">
        <v>236.55</v>
      </c>
      <c r="V7828" t="s">
        <v>12135</v>
      </c>
      <c r="W7828" t="s">
        <v>2276</v>
      </c>
      <c r="X7828" t="s">
        <v>42</v>
      </c>
      <c r="Y7828" t="s">
        <v>2277</v>
      </c>
      <c r="AA7828" s="1">
        <f t="shared" si="799"/>
        <v>46098</v>
      </c>
      <c r="AB7828" s="2">
        <f t="shared" si="800"/>
        <v>3</v>
      </c>
      <c r="AC7828" s="2">
        <f t="shared" si="801"/>
        <v>2026</v>
      </c>
      <c r="AD7828" s="2" t="str">
        <f>IFERROR(VLOOKUP(A7828,'Aux Área'!$A$4:$B$123,2,0),"-")</f>
        <v>INSPEÇÃO</v>
      </c>
    </row>
    <row r="7829" spans="1:30" x14ac:dyDescent="0.3">
      <c r="A7829" t="s">
        <v>11642</v>
      </c>
      <c r="B7829" t="s">
        <v>2656</v>
      </c>
      <c r="C7829" t="s">
        <v>12136</v>
      </c>
      <c r="D7829" t="s">
        <v>11644</v>
      </c>
      <c r="E7829" t="s">
        <v>11645</v>
      </c>
      <c r="F7829" t="s">
        <v>653</v>
      </c>
      <c r="G7829" t="s">
        <v>635</v>
      </c>
      <c r="H7829" t="s">
        <v>11646</v>
      </c>
      <c r="I7829" t="s">
        <v>11647</v>
      </c>
      <c r="J7829" t="s">
        <v>231</v>
      </c>
      <c r="K7829" t="s">
        <v>232</v>
      </c>
      <c r="L7829" t="s">
        <v>217</v>
      </c>
      <c r="M7829" t="s">
        <v>38</v>
      </c>
      <c r="N7829" t="s">
        <v>668</v>
      </c>
      <c r="O7829" s="23">
        <v>0</v>
      </c>
      <c r="P7829" s="9">
        <v>0</v>
      </c>
      <c r="Q7829" t="s">
        <v>40</v>
      </c>
      <c r="R7829">
        <v>0</v>
      </c>
      <c r="S7829" s="9">
        <v>193.31</v>
      </c>
      <c r="T7829" s="26">
        <v>8.19</v>
      </c>
      <c r="U7829" s="8">
        <v>1583.21</v>
      </c>
      <c r="V7829" t="s">
        <v>12137</v>
      </c>
      <c r="W7829" t="s">
        <v>652</v>
      </c>
      <c r="X7829" t="s">
        <v>42</v>
      </c>
      <c r="Y7829" t="s">
        <v>653</v>
      </c>
      <c r="AA7829" s="1">
        <f t="shared" si="799"/>
        <v>46098</v>
      </c>
      <c r="AB7829" s="2">
        <f t="shared" si="800"/>
        <v>3</v>
      </c>
      <c r="AC7829" s="2">
        <f t="shared" si="801"/>
        <v>2026</v>
      </c>
      <c r="AD7829" s="2" t="str">
        <f>IFERROR(VLOOKUP(A7829,'Aux Área'!$A$4:$B$123,2,0),"-")</f>
        <v>SÃO PEDRO</v>
      </c>
    </row>
    <row r="7830" spans="1:30" x14ac:dyDescent="0.3">
      <c r="A7830" t="s">
        <v>2347</v>
      </c>
      <c r="B7830" t="s">
        <v>2348</v>
      </c>
      <c r="C7830" t="s">
        <v>12138</v>
      </c>
      <c r="D7830" t="s">
        <v>4262</v>
      </c>
      <c r="E7830" t="s">
        <v>4263</v>
      </c>
      <c r="F7830" t="s">
        <v>2350</v>
      </c>
      <c r="G7830" t="s">
        <v>659</v>
      </c>
      <c r="H7830" t="s">
        <v>1996</v>
      </c>
      <c r="I7830" t="s">
        <v>1997</v>
      </c>
      <c r="J7830" t="s">
        <v>241</v>
      </c>
      <c r="K7830" t="s">
        <v>242</v>
      </c>
      <c r="L7830" t="s">
        <v>110</v>
      </c>
      <c r="M7830" t="s">
        <v>38</v>
      </c>
      <c r="N7830" t="s">
        <v>668</v>
      </c>
      <c r="O7830" s="23">
        <v>375</v>
      </c>
      <c r="P7830" s="9">
        <v>6.36</v>
      </c>
      <c r="Q7830" t="s">
        <v>40</v>
      </c>
      <c r="R7830">
        <v>36895</v>
      </c>
      <c r="S7830" s="9">
        <v>58.93</v>
      </c>
      <c r="T7830" s="26">
        <v>7.79</v>
      </c>
      <c r="U7830" s="8">
        <v>459.08</v>
      </c>
      <c r="V7830" t="s">
        <v>41</v>
      </c>
      <c r="W7830" t="s">
        <v>1985</v>
      </c>
      <c r="X7830" t="s">
        <v>42</v>
      </c>
      <c r="Y7830" t="s">
        <v>1986</v>
      </c>
      <c r="AA7830" s="1">
        <f t="shared" si="799"/>
        <v>46098</v>
      </c>
      <c r="AB7830" s="2">
        <f t="shared" si="800"/>
        <v>3</v>
      </c>
      <c r="AC7830" s="2">
        <f t="shared" si="801"/>
        <v>2026</v>
      </c>
      <c r="AD7830" s="2" t="str">
        <f>IFERROR(VLOOKUP(A7830,'Aux Área'!$A$4:$B$123,2,0),"-")</f>
        <v>PESADOS</v>
      </c>
    </row>
    <row r="7831" spans="1:30" x14ac:dyDescent="0.3">
      <c r="A7831" t="s">
        <v>2189</v>
      </c>
      <c r="B7831" t="s">
        <v>10781</v>
      </c>
      <c r="C7831" t="s">
        <v>12139</v>
      </c>
      <c r="D7831" t="s">
        <v>9696</v>
      </c>
      <c r="E7831" t="s">
        <v>9665</v>
      </c>
      <c r="F7831" t="s">
        <v>2192</v>
      </c>
      <c r="G7831" t="s">
        <v>1135</v>
      </c>
      <c r="H7831" t="s">
        <v>2185</v>
      </c>
      <c r="I7831" t="s">
        <v>2186</v>
      </c>
      <c r="J7831" t="s">
        <v>169</v>
      </c>
      <c r="K7831" t="s">
        <v>170</v>
      </c>
      <c r="L7831" t="s">
        <v>124</v>
      </c>
      <c r="M7831" t="s">
        <v>38</v>
      </c>
      <c r="N7831" t="s">
        <v>668</v>
      </c>
      <c r="O7831" s="23">
        <v>875</v>
      </c>
      <c r="P7831" s="9">
        <v>13.89</v>
      </c>
      <c r="Q7831" t="s">
        <v>40</v>
      </c>
      <c r="R7831">
        <v>46945</v>
      </c>
      <c r="S7831" s="9">
        <v>63</v>
      </c>
      <c r="T7831" s="26">
        <v>8.24</v>
      </c>
      <c r="U7831" s="8">
        <v>519.12</v>
      </c>
      <c r="V7831" t="s">
        <v>41</v>
      </c>
      <c r="W7831" t="s">
        <v>2007</v>
      </c>
      <c r="X7831" t="s">
        <v>42</v>
      </c>
      <c r="Y7831" t="s">
        <v>2188</v>
      </c>
      <c r="AA7831" s="1">
        <f t="shared" si="799"/>
        <v>46098</v>
      </c>
      <c r="AB7831" s="2">
        <f t="shared" si="800"/>
        <v>3</v>
      </c>
      <c r="AC7831" s="2">
        <f t="shared" si="801"/>
        <v>2026</v>
      </c>
      <c r="AD7831" s="2" t="str">
        <f>IFERROR(VLOOKUP(A7831,'Aux Área'!$A$4:$B$123,2,0),"-")</f>
        <v>INSPEÇÃO</v>
      </c>
    </row>
    <row r="7832" spans="1:30" x14ac:dyDescent="0.3">
      <c r="A7832" t="s">
        <v>3092</v>
      </c>
      <c r="B7832" t="s">
        <v>4774</v>
      </c>
      <c r="C7832" t="s">
        <v>12140</v>
      </c>
      <c r="D7832" t="s">
        <v>3135</v>
      </c>
      <c r="E7832" t="s">
        <v>3136</v>
      </c>
      <c r="F7832" t="s">
        <v>3594</v>
      </c>
      <c r="G7832" t="s">
        <v>1135</v>
      </c>
      <c r="H7832" t="s">
        <v>2275</v>
      </c>
      <c r="I7832" t="s">
        <v>1497</v>
      </c>
      <c r="J7832" t="s">
        <v>188</v>
      </c>
      <c r="K7832" t="s">
        <v>189</v>
      </c>
      <c r="L7832" t="s">
        <v>190</v>
      </c>
      <c r="M7832" t="s">
        <v>38</v>
      </c>
      <c r="N7832" t="s">
        <v>39</v>
      </c>
      <c r="O7832" s="23">
        <v>405</v>
      </c>
      <c r="P7832" s="9">
        <v>8.84</v>
      </c>
      <c r="Q7832" t="s">
        <v>40</v>
      </c>
      <c r="R7832">
        <v>115352</v>
      </c>
      <c r="S7832" s="9">
        <v>45.8</v>
      </c>
      <c r="T7832" s="26">
        <v>4.99</v>
      </c>
      <c r="U7832" s="8">
        <v>228.54</v>
      </c>
      <c r="V7832" t="s">
        <v>41</v>
      </c>
      <c r="W7832" t="s">
        <v>2276</v>
      </c>
      <c r="X7832" t="s">
        <v>42</v>
      </c>
      <c r="Y7832" t="s">
        <v>2277</v>
      </c>
      <c r="AA7832" s="1">
        <f t="shared" si="799"/>
        <v>46098</v>
      </c>
      <c r="AB7832" s="2">
        <f t="shared" si="800"/>
        <v>3</v>
      </c>
      <c r="AC7832" s="2">
        <f t="shared" si="801"/>
        <v>2026</v>
      </c>
      <c r="AD7832" s="2" t="str">
        <f>IFERROR(VLOOKUP(A7832,'Aux Área'!$A$4:$B$123,2,0),"-")</f>
        <v>INSPEÇÃO</v>
      </c>
    </row>
    <row r="7833" spans="1:30" x14ac:dyDescent="0.3">
      <c r="A7833" t="s">
        <v>2306</v>
      </c>
      <c r="B7833" t="s">
        <v>4613</v>
      </c>
      <c r="C7833" t="s">
        <v>12141</v>
      </c>
      <c r="D7833" t="s">
        <v>3428</v>
      </c>
      <c r="E7833" t="s">
        <v>3429</v>
      </c>
      <c r="F7833" t="s">
        <v>2309</v>
      </c>
      <c r="G7833" t="s">
        <v>1135</v>
      </c>
      <c r="H7833" t="s">
        <v>2275</v>
      </c>
      <c r="I7833" t="s">
        <v>1497</v>
      </c>
      <c r="J7833" t="s">
        <v>1665</v>
      </c>
      <c r="K7833" t="s">
        <v>1666</v>
      </c>
      <c r="L7833" t="s">
        <v>301</v>
      </c>
      <c r="M7833" t="s">
        <v>38</v>
      </c>
      <c r="N7833" t="s">
        <v>39</v>
      </c>
      <c r="O7833" s="23">
        <v>349</v>
      </c>
      <c r="P7833" s="9">
        <v>8.15</v>
      </c>
      <c r="Q7833" t="s">
        <v>40</v>
      </c>
      <c r="R7833">
        <v>133617</v>
      </c>
      <c r="S7833" s="9">
        <v>42.82</v>
      </c>
      <c r="T7833" s="26">
        <v>4.6900000000000004</v>
      </c>
      <c r="U7833" s="8">
        <v>200.83</v>
      </c>
      <c r="V7833" t="s">
        <v>12142</v>
      </c>
      <c r="W7833" t="s">
        <v>2276</v>
      </c>
      <c r="X7833" t="s">
        <v>42</v>
      </c>
      <c r="Y7833" t="s">
        <v>2277</v>
      </c>
      <c r="AA7833" s="1">
        <f t="shared" si="799"/>
        <v>46098</v>
      </c>
      <c r="AB7833" s="2">
        <f t="shared" si="800"/>
        <v>3</v>
      </c>
      <c r="AC7833" s="2">
        <f t="shared" si="801"/>
        <v>2026</v>
      </c>
      <c r="AD7833" s="2" t="str">
        <f>IFERROR(VLOOKUP(A7833,'Aux Área'!$A$4:$B$123,2,0),"-")</f>
        <v>INSPEÇÃO</v>
      </c>
    </row>
    <row r="7834" spans="1:30" x14ac:dyDescent="0.3">
      <c r="A7834" t="s">
        <v>2260</v>
      </c>
      <c r="B7834" t="s">
        <v>113</v>
      </c>
      <c r="C7834" t="s">
        <v>12143</v>
      </c>
      <c r="D7834" t="s">
        <v>4423</v>
      </c>
      <c r="E7834" t="s">
        <v>4424</v>
      </c>
      <c r="F7834" t="s">
        <v>2262</v>
      </c>
      <c r="G7834" t="s">
        <v>35</v>
      </c>
      <c r="H7834" t="s">
        <v>2263</v>
      </c>
      <c r="I7834" t="s">
        <v>2186</v>
      </c>
      <c r="J7834" t="s">
        <v>409</v>
      </c>
      <c r="K7834" t="s">
        <v>410</v>
      </c>
      <c r="L7834" t="s">
        <v>141</v>
      </c>
      <c r="M7834" t="s">
        <v>38</v>
      </c>
      <c r="N7834" t="s">
        <v>668</v>
      </c>
      <c r="O7834" s="23">
        <v>869</v>
      </c>
      <c r="P7834" s="9">
        <v>15</v>
      </c>
      <c r="Q7834" t="s">
        <v>40</v>
      </c>
      <c r="R7834">
        <v>115959</v>
      </c>
      <c r="S7834" s="9">
        <v>57.95</v>
      </c>
      <c r="T7834" s="26">
        <v>7.49</v>
      </c>
      <c r="U7834" s="8">
        <v>434.05</v>
      </c>
      <c r="V7834" t="s">
        <v>12144</v>
      </c>
      <c r="W7834" t="s">
        <v>2007</v>
      </c>
      <c r="X7834" t="s">
        <v>42</v>
      </c>
      <c r="Y7834" t="s">
        <v>1740</v>
      </c>
      <c r="AA7834" s="1">
        <f t="shared" si="799"/>
        <v>46098</v>
      </c>
      <c r="AB7834" s="2">
        <f t="shared" si="800"/>
        <v>3</v>
      </c>
      <c r="AC7834" s="2">
        <f t="shared" si="801"/>
        <v>2026</v>
      </c>
      <c r="AD7834" s="2" t="str">
        <f>IFERROR(VLOOKUP(A7834,'Aux Área'!$A$4:$B$123,2,0),"-")</f>
        <v>INSPEÇÃO</v>
      </c>
    </row>
    <row r="7835" spans="1:30" x14ac:dyDescent="0.3">
      <c r="A7835" t="s">
        <v>56</v>
      </c>
      <c r="B7835" t="s">
        <v>266</v>
      </c>
      <c r="C7835" t="s">
        <v>12145</v>
      </c>
      <c r="D7835" t="s">
        <v>120</v>
      </c>
      <c r="E7835" t="s">
        <v>121</v>
      </c>
      <c r="F7835" t="s">
        <v>57</v>
      </c>
      <c r="G7835" t="s">
        <v>35</v>
      </c>
      <c r="H7835" t="s">
        <v>36</v>
      </c>
      <c r="I7835" t="s">
        <v>37</v>
      </c>
      <c r="J7835" t="s">
        <v>370</v>
      </c>
      <c r="K7835" t="s">
        <v>371</v>
      </c>
      <c r="L7835" t="s">
        <v>124</v>
      </c>
      <c r="M7835" t="s">
        <v>38</v>
      </c>
      <c r="N7835" t="s">
        <v>39</v>
      </c>
      <c r="O7835" s="23">
        <v>372</v>
      </c>
      <c r="P7835" s="9">
        <v>8.94</v>
      </c>
      <c r="Q7835" t="s">
        <v>40</v>
      </c>
      <c r="R7835">
        <v>54089</v>
      </c>
      <c r="S7835" s="9">
        <v>41.61</v>
      </c>
      <c r="T7835" s="26">
        <v>4.9909999999999997</v>
      </c>
      <c r="U7835" s="8">
        <v>207.68</v>
      </c>
      <c r="V7835" t="s">
        <v>12146</v>
      </c>
      <c r="W7835" t="s">
        <v>2007</v>
      </c>
      <c r="X7835" t="s">
        <v>42</v>
      </c>
      <c r="Y7835" t="s">
        <v>1740</v>
      </c>
      <c r="AA7835" s="1">
        <f t="shared" si="799"/>
        <v>46098</v>
      </c>
      <c r="AB7835" s="2">
        <f t="shared" si="800"/>
        <v>3</v>
      </c>
      <c r="AC7835" s="2">
        <f t="shared" si="801"/>
        <v>2026</v>
      </c>
      <c r="AD7835" s="2" t="str">
        <f>IFERROR(VLOOKUP(A7835,'Aux Área'!$A$4:$B$123,2,0),"-")</f>
        <v>CONSERVA</v>
      </c>
    </row>
    <row r="7836" spans="1:30" x14ac:dyDescent="0.3">
      <c r="A7836" t="s">
        <v>2632</v>
      </c>
      <c r="B7836" t="s">
        <v>11859</v>
      </c>
      <c r="C7836" t="s">
        <v>12147</v>
      </c>
      <c r="D7836" t="s">
        <v>8713</v>
      </c>
      <c r="E7836" t="s">
        <v>8714</v>
      </c>
      <c r="F7836" t="s">
        <v>3712</v>
      </c>
      <c r="G7836" t="s">
        <v>1300</v>
      </c>
      <c r="H7836" t="s">
        <v>2635</v>
      </c>
      <c r="I7836" t="s">
        <v>37</v>
      </c>
      <c r="J7836" t="s">
        <v>3078</v>
      </c>
      <c r="K7836" t="s">
        <v>90</v>
      </c>
      <c r="L7836" t="s">
        <v>91</v>
      </c>
      <c r="M7836" t="s">
        <v>38</v>
      </c>
      <c r="N7836" t="s">
        <v>39</v>
      </c>
      <c r="O7836" s="23">
        <v>296</v>
      </c>
      <c r="P7836" s="9">
        <v>6.59</v>
      </c>
      <c r="Q7836" t="s">
        <v>40</v>
      </c>
      <c r="R7836">
        <v>14436</v>
      </c>
      <c r="S7836" s="9">
        <v>44.89</v>
      </c>
      <c r="T7836" s="26">
        <v>4.8899999999999997</v>
      </c>
      <c r="U7836" s="8">
        <v>219.51</v>
      </c>
      <c r="V7836" t="s">
        <v>112</v>
      </c>
      <c r="W7836" t="s">
        <v>2007</v>
      </c>
      <c r="X7836" t="s">
        <v>42</v>
      </c>
      <c r="Y7836" t="s">
        <v>1740</v>
      </c>
      <c r="AA7836" s="1">
        <f t="shared" si="799"/>
        <v>46098</v>
      </c>
      <c r="AB7836" s="2">
        <f t="shared" si="800"/>
        <v>3</v>
      </c>
      <c r="AC7836" s="2">
        <f t="shared" si="801"/>
        <v>2026</v>
      </c>
      <c r="AD7836" s="2" t="str">
        <f>IFERROR(VLOOKUP(A7836,'Aux Área'!$A$4:$B$123,2,0),"-")</f>
        <v>TI</v>
      </c>
    </row>
    <row r="7837" spans="1:30" x14ac:dyDescent="0.3">
      <c r="A7837" t="s">
        <v>2643</v>
      </c>
      <c r="B7837" t="s">
        <v>2307</v>
      </c>
      <c r="C7837" t="s">
        <v>12148</v>
      </c>
      <c r="D7837" t="s">
        <v>4988</v>
      </c>
      <c r="E7837" t="s">
        <v>4989</v>
      </c>
      <c r="F7837" t="s">
        <v>2646</v>
      </c>
      <c r="G7837" t="s">
        <v>1300</v>
      </c>
      <c r="H7837" t="s">
        <v>1301</v>
      </c>
      <c r="I7837" t="s">
        <v>37</v>
      </c>
      <c r="J7837" t="s">
        <v>370</v>
      </c>
      <c r="K7837" t="s">
        <v>371</v>
      </c>
      <c r="L7837" t="s">
        <v>124</v>
      </c>
      <c r="M7837" t="s">
        <v>38</v>
      </c>
      <c r="N7837" t="s">
        <v>39</v>
      </c>
      <c r="O7837" s="23">
        <v>441</v>
      </c>
      <c r="P7837" s="9">
        <v>9.35</v>
      </c>
      <c r="Q7837" t="s">
        <v>40</v>
      </c>
      <c r="R7837">
        <v>128782</v>
      </c>
      <c r="S7837" s="9">
        <v>47.18</v>
      </c>
      <c r="T7837" s="26">
        <v>4.9909999999999997</v>
      </c>
      <c r="U7837" s="8">
        <v>235.46</v>
      </c>
      <c r="V7837" t="s">
        <v>12149</v>
      </c>
      <c r="W7837" t="s">
        <v>2276</v>
      </c>
      <c r="X7837" t="s">
        <v>42</v>
      </c>
      <c r="Y7837" t="s">
        <v>2277</v>
      </c>
      <c r="AA7837" s="1">
        <f t="shared" si="799"/>
        <v>46098</v>
      </c>
      <c r="AB7837" s="2">
        <f t="shared" si="800"/>
        <v>3</v>
      </c>
      <c r="AC7837" s="2">
        <f t="shared" si="801"/>
        <v>2026</v>
      </c>
      <c r="AD7837" s="2" t="str">
        <f>IFERROR(VLOOKUP(A7837,'Aux Área'!$A$4:$B$123,2,0),"-")</f>
        <v>INSPEÇÃO</v>
      </c>
    </row>
    <row r="7838" spans="1:30" x14ac:dyDescent="0.3">
      <c r="A7838" t="s">
        <v>2282</v>
      </c>
      <c r="B7838" t="s">
        <v>4679</v>
      </c>
      <c r="C7838" t="s">
        <v>12150</v>
      </c>
      <c r="D7838" t="s">
        <v>11924</v>
      </c>
      <c r="E7838" t="s">
        <v>11925</v>
      </c>
      <c r="F7838" t="s">
        <v>2285</v>
      </c>
      <c r="G7838" t="s">
        <v>1135</v>
      </c>
      <c r="H7838" t="s">
        <v>2275</v>
      </c>
      <c r="I7838" t="s">
        <v>1497</v>
      </c>
      <c r="J7838" t="s">
        <v>165</v>
      </c>
      <c r="K7838" t="s">
        <v>166</v>
      </c>
      <c r="L7838" t="s">
        <v>167</v>
      </c>
      <c r="M7838" t="s">
        <v>38</v>
      </c>
      <c r="N7838" t="s">
        <v>39</v>
      </c>
      <c r="O7838" s="10">
        <v>428</v>
      </c>
      <c r="P7838" s="24">
        <v>9.77</v>
      </c>
      <c r="Q7838" t="s">
        <v>40</v>
      </c>
      <c r="R7838">
        <v>115027</v>
      </c>
      <c r="S7838" s="9">
        <v>43.82</v>
      </c>
      <c r="T7838" s="26">
        <v>4.99</v>
      </c>
      <c r="U7838" s="8">
        <v>218.66</v>
      </c>
      <c r="V7838" t="s">
        <v>112</v>
      </c>
      <c r="W7838" t="s">
        <v>2276</v>
      </c>
      <c r="X7838" t="s">
        <v>42</v>
      </c>
      <c r="Y7838" t="s">
        <v>2277</v>
      </c>
      <c r="AA7838" s="1">
        <f t="shared" si="799"/>
        <v>46098</v>
      </c>
      <c r="AB7838" s="2">
        <f t="shared" si="800"/>
        <v>3</v>
      </c>
      <c r="AC7838" s="2">
        <f t="shared" si="801"/>
        <v>2026</v>
      </c>
      <c r="AD7838" s="2" t="str">
        <f>IFERROR(VLOOKUP(A7838,'Aux Área'!$A$4:$B$123,2,0),"-")</f>
        <v>INSPEÇÃO</v>
      </c>
    </row>
    <row r="7839" spans="1:30" x14ac:dyDescent="0.3">
      <c r="A7839" t="s">
        <v>2278</v>
      </c>
      <c r="B7839" t="s">
        <v>4664</v>
      </c>
      <c r="C7839" t="s">
        <v>12151</v>
      </c>
      <c r="D7839" t="s">
        <v>6708</v>
      </c>
      <c r="E7839" t="s">
        <v>6709</v>
      </c>
      <c r="F7839" t="s">
        <v>2281</v>
      </c>
      <c r="G7839" t="s">
        <v>1135</v>
      </c>
      <c r="H7839" t="s">
        <v>2275</v>
      </c>
      <c r="I7839" t="s">
        <v>1497</v>
      </c>
      <c r="J7839" t="s">
        <v>11506</v>
      </c>
      <c r="K7839" t="s">
        <v>11507</v>
      </c>
      <c r="L7839" t="s">
        <v>84</v>
      </c>
      <c r="M7839" t="s">
        <v>38</v>
      </c>
      <c r="N7839" t="s">
        <v>39</v>
      </c>
      <c r="O7839" s="23">
        <v>366</v>
      </c>
      <c r="P7839" s="9">
        <v>9.11</v>
      </c>
      <c r="Q7839" t="s">
        <v>40</v>
      </c>
      <c r="R7839">
        <v>136806</v>
      </c>
      <c r="S7839" s="9">
        <v>40.19</v>
      </c>
      <c r="T7839" s="26">
        <v>4.99</v>
      </c>
      <c r="U7839" s="8">
        <v>200.55</v>
      </c>
      <c r="V7839" t="s">
        <v>112</v>
      </c>
      <c r="W7839" t="s">
        <v>2276</v>
      </c>
      <c r="X7839" t="s">
        <v>42</v>
      </c>
      <c r="Y7839" t="s">
        <v>2277</v>
      </c>
      <c r="AA7839" s="1">
        <f t="shared" si="799"/>
        <v>46098</v>
      </c>
      <c r="AB7839" s="2">
        <f t="shared" si="800"/>
        <v>3</v>
      </c>
      <c r="AC7839" s="2">
        <f t="shared" si="801"/>
        <v>2026</v>
      </c>
      <c r="AD7839" s="2" t="str">
        <f>IFERROR(VLOOKUP(A7839,'Aux Área'!$A$4:$B$123,2,0),"-")</f>
        <v>INSPEÇÃO</v>
      </c>
    </row>
    <row r="7840" spans="1:30" x14ac:dyDescent="0.3">
      <c r="A7840" t="s">
        <v>11823</v>
      </c>
      <c r="B7840" t="s">
        <v>2182</v>
      </c>
      <c r="C7840" t="s">
        <v>12152</v>
      </c>
      <c r="D7840" t="s">
        <v>127</v>
      </c>
      <c r="E7840" t="s">
        <v>128</v>
      </c>
      <c r="F7840" t="s">
        <v>15239</v>
      </c>
      <c r="G7840" t="s">
        <v>35</v>
      </c>
      <c r="H7840" t="s">
        <v>11825</v>
      </c>
      <c r="I7840" t="s">
        <v>11826</v>
      </c>
      <c r="J7840" t="s">
        <v>165</v>
      </c>
      <c r="K7840" t="s">
        <v>166</v>
      </c>
      <c r="L7840" t="s">
        <v>167</v>
      </c>
      <c r="M7840" t="s">
        <v>38</v>
      </c>
      <c r="N7840" t="s">
        <v>39</v>
      </c>
      <c r="O7840" s="23">
        <v>304</v>
      </c>
      <c r="P7840" s="9">
        <v>8.2899999999999991</v>
      </c>
      <c r="Q7840" t="s">
        <v>40</v>
      </c>
      <c r="R7840">
        <v>60431</v>
      </c>
      <c r="S7840" s="9">
        <v>36.67</v>
      </c>
      <c r="T7840" s="26">
        <v>4.9909999999999997</v>
      </c>
      <c r="U7840" s="8">
        <v>183.02</v>
      </c>
      <c r="V7840" t="s">
        <v>112</v>
      </c>
      <c r="W7840" t="s">
        <v>2007</v>
      </c>
      <c r="X7840" t="s">
        <v>42</v>
      </c>
      <c r="Y7840" t="s">
        <v>1740</v>
      </c>
      <c r="AA7840" s="1">
        <f t="shared" si="799"/>
        <v>46098</v>
      </c>
      <c r="AB7840" s="2">
        <f t="shared" si="800"/>
        <v>3</v>
      </c>
      <c r="AC7840" s="2">
        <f t="shared" si="801"/>
        <v>2026</v>
      </c>
      <c r="AD7840" s="2" t="str">
        <f>IFERROR(VLOOKUP(A7840,'Aux Área'!$A$4:$B$123,2,0),"-")</f>
        <v>ENGENHARIA</v>
      </c>
    </row>
    <row r="7841" spans="1:30" x14ac:dyDescent="0.3">
      <c r="A7841" t="s">
        <v>9674</v>
      </c>
      <c r="B7841" t="s">
        <v>10327</v>
      </c>
      <c r="C7841" t="s">
        <v>12153</v>
      </c>
      <c r="D7841" t="s">
        <v>10329</v>
      </c>
      <c r="E7841" t="s">
        <v>9675</v>
      </c>
      <c r="F7841" t="s">
        <v>15506</v>
      </c>
      <c r="G7841" t="s">
        <v>1300</v>
      </c>
      <c r="H7841" t="s">
        <v>9676</v>
      </c>
      <c r="I7841" t="s">
        <v>37</v>
      </c>
      <c r="J7841" t="s">
        <v>175</v>
      </c>
      <c r="K7841" t="s">
        <v>176</v>
      </c>
      <c r="L7841" t="s">
        <v>177</v>
      </c>
      <c r="M7841" t="s">
        <v>38</v>
      </c>
      <c r="N7841" t="s">
        <v>39</v>
      </c>
      <c r="O7841" s="23">
        <v>386</v>
      </c>
      <c r="P7841" s="9">
        <v>9.15</v>
      </c>
      <c r="Q7841" t="s">
        <v>40</v>
      </c>
      <c r="R7841">
        <v>51698</v>
      </c>
      <c r="S7841" s="9">
        <v>42.19</v>
      </c>
      <c r="T7841" s="26">
        <v>4.99</v>
      </c>
      <c r="U7841" s="8">
        <v>210.53</v>
      </c>
      <c r="V7841" t="s">
        <v>12154</v>
      </c>
      <c r="W7841" t="s">
        <v>2007</v>
      </c>
      <c r="X7841" t="s">
        <v>42</v>
      </c>
      <c r="Y7841" t="s">
        <v>6209</v>
      </c>
      <c r="AA7841" s="1">
        <f t="shared" si="799"/>
        <v>46098</v>
      </c>
      <c r="AB7841" s="2">
        <f t="shared" si="800"/>
        <v>3</v>
      </c>
      <c r="AC7841" s="2">
        <f t="shared" si="801"/>
        <v>2026</v>
      </c>
      <c r="AD7841" s="2" t="str">
        <f>IFERROR(VLOOKUP(A7841,'Aux Área'!$A$4:$B$123,2,0),"-")</f>
        <v>TI</v>
      </c>
    </row>
    <row r="7842" spans="1:30" x14ac:dyDescent="0.3">
      <c r="A7842" t="s">
        <v>2638</v>
      </c>
      <c r="B7842" t="s">
        <v>4593</v>
      </c>
      <c r="C7842" t="s">
        <v>12155</v>
      </c>
      <c r="D7842" t="s">
        <v>10306</v>
      </c>
      <c r="E7842" t="s">
        <v>9673</v>
      </c>
      <c r="F7842" t="s">
        <v>2641</v>
      </c>
      <c r="G7842" t="s">
        <v>1135</v>
      </c>
      <c r="H7842" t="s">
        <v>2275</v>
      </c>
      <c r="I7842" t="s">
        <v>1497</v>
      </c>
      <c r="J7842" t="s">
        <v>275</v>
      </c>
      <c r="K7842" t="s">
        <v>276</v>
      </c>
      <c r="L7842" t="s">
        <v>124</v>
      </c>
      <c r="M7842" t="s">
        <v>38</v>
      </c>
      <c r="N7842" t="s">
        <v>39</v>
      </c>
      <c r="O7842" s="23">
        <v>353</v>
      </c>
      <c r="P7842" s="9">
        <v>8.44</v>
      </c>
      <c r="Q7842" t="s">
        <v>40</v>
      </c>
      <c r="R7842">
        <v>123473</v>
      </c>
      <c r="S7842" s="9">
        <v>41.84</v>
      </c>
      <c r="T7842" s="26">
        <v>4.79</v>
      </c>
      <c r="U7842" s="8">
        <v>200.41</v>
      </c>
      <c r="V7842" t="s">
        <v>12156</v>
      </c>
      <c r="W7842" t="s">
        <v>2276</v>
      </c>
      <c r="X7842" t="s">
        <v>42</v>
      </c>
      <c r="Y7842" t="s">
        <v>2277</v>
      </c>
      <c r="AA7842" s="1">
        <f t="shared" si="799"/>
        <v>46098</v>
      </c>
      <c r="AB7842" s="2">
        <f t="shared" si="800"/>
        <v>3</v>
      </c>
      <c r="AC7842" s="2">
        <f t="shared" si="801"/>
        <v>2026</v>
      </c>
      <c r="AD7842" s="2" t="str">
        <f>IFERROR(VLOOKUP(A7842,'Aux Área'!$A$4:$B$123,2,0),"-")</f>
        <v>INSPEÇÃO</v>
      </c>
    </row>
    <row r="7843" spans="1:30" x14ac:dyDescent="0.3">
      <c r="A7843" t="s">
        <v>52</v>
      </c>
      <c r="B7843" t="s">
        <v>1449</v>
      </c>
      <c r="C7843" t="s">
        <v>12157</v>
      </c>
      <c r="D7843" t="s">
        <v>3197</v>
      </c>
      <c r="E7843" t="s">
        <v>3198</v>
      </c>
      <c r="F7843" t="s">
        <v>53</v>
      </c>
      <c r="G7843" t="s">
        <v>35</v>
      </c>
      <c r="H7843" t="s">
        <v>36</v>
      </c>
      <c r="I7843" t="s">
        <v>37</v>
      </c>
      <c r="J7843" t="s">
        <v>356</v>
      </c>
      <c r="K7843" t="s">
        <v>357</v>
      </c>
      <c r="L7843" t="s">
        <v>124</v>
      </c>
      <c r="M7843" t="s">
        <v>38</v>
      </c>
      <c r="N7843" t="s">
        <v>39</v>
      </c>
      <c r="O7843" s="23">
        <v>330</v>
      </c>
      <c r="P7843" s="9">
        <v>8.43</v>
      </c>
      <c r="Q7843" t="s">
        <v>40</v>
      </c>
      <c r="R7843">
        <v>78336</v>
      </c>
      <c r="S7843" s="9">
        <v>39.159999999999997</v>
      </c>
      <c r="T7843" s="26">
        <v>4.79</v>
      </c>
      <c r="U7843" s="8">
        <v>187.58</v>
      </c>
      <c r="V7843" t="s">
        <v>12158</v>
      </c>
      <c r="W7843" t="s">
        <v>2007</v>
      </c>
      <c r="X7843" t="s">
        <v>42</v>
      </c>
      <c r="Y7843" t="s">
        <v>1740</v>
      </c>
      <c r="AA7843" s="1">
        <f t="shared" si="799"/>
        <v>46098</v>
      </c>
      <c r="AB7843" s="2">
        <f t="shared" si="800"/>
        <v>3</v>
      </c>
      <c r="AC7843" s="2">
        <f t="shared" si="801"/>
        <v>2026</v>
      </c>
      <c r="AD7843" s="2" t="str">
        <f>IFERROR(VLOOKUP(A7843,'Aux Área'!$A$4:$B$123,2,0),"-")</f>
        <v>OPERAÇÃO</v>
      </c>
    </row>
    <row r="7844" spans="1:30" x14ac:dyDescent="0.3">
      <c r="A7844" t="s">
        <v>50</v>
      </c>
      <c r="B7844" t="s">
        <v>324</v>
      </c>
      <c r="C7844" t="s">
        <v>12159</v>
      </c>
      <c r="D7844" t="s">
        <v>326</v>
      </c>
      <c r="E7844" t="s">
        <v>327</v>
      </c>
      <c r="F7844" t="s">
        <v>51</v>
      </c>
      <c r="G7844" t="s">
        <v>35</v>
      </c>
      <c r="H7844" t="s">
        <v>36</v>
      </c>
      <c r="I7844" t="s">
        <v>37</v>
      </c>
      <c r="J7844" t="s">
        <v>241</v>
      </c>
      <c r="K7844" t="s">
        <v>242</v>
      </c>
      <c r="L7844" t="s">
        <v>110</v>
      </c>
      <c r="M7844" t="s">
        <v>38</v>
      </c>
      <c r="N7844" t="s">
        <v>39</v>
      </c>
      <c r="O7844" s="23">
        <v>248</v>
      </c>
      <c r="P7844" s="9">
        <v>6.35</v>
      </c>
      <c r="Q7844" t="s">
        <v>40</v>
      </c>
      <c r="R7844">
        <v>23861</v>
      </c>
      <c r="S7844" s="9">
        <v>39.049999999999997</v>
      </c>
      <c r="T7844" s="26">
        <v>4.1900000000000004</v>
      </c>
      <c r="U7844" s="8">
        <v>163.61000000000001</v>
      </c>
      <c r="V7844" t="s">
        <v>41</v>
      </c>
      <c r="W7844" t="s">
        <v>2007</v>
      </c>
      <c r="X7844" t="s">
        <v>42</v>
      </c>
      <c r="Y7844" t="s">
        <v>1740</v>
      </c>
      <c r="AA7844" s="1">
        <f t="shared" si="799"/>
        <v>46098</v>
      </c>
      <c r="AB7844" s="2">
        <f t="shared" si="800"/>
        <v>3</v>
      </c>
      <c r="AC7844" s="2">
        <f t="shared" si="801"/>
        <v>2026</v>
      </c>
      <c r="AD7844" s="2" t="str">
        <f>IFERROR(VLOOKUP(A7844,'Aux Área'!$A$4:$B$123,2,0),"-")</f>
        <v>TI</v>
      </c>
    </row>
    <row r="7845" spans="1:30" x14ac:dyDescent="0.3">
      <c r="A7845" t="s">
        <v>2278</v>
      </c>
      <c r="B7845" t="s">
        <v>4664</v>
      </c>
      <c r="C7845" t="s">
        <v>12160</v>
      </c>
      <c r="D7845" t="s">
        <v>3208</v>
      </c>
      <c r="E7845" t="s">
        <v>3209</v>
      </c>
      <c r="F7845" t="s">
        <v>2281</v>
      </c>
      <c r="G7845" t="s">
        <v>1135</v>
      </c>
      <c r="H7845" t="s">
        <v>2275</v>
      </c>
      <c r="I7845" t="s">
        <v>1497</v>
      </c>
      <c r="J7845" t="s">
        <v>11506</v>
      </c>
      <c r="K7845" t="s">
        <v>11507</v>
      </c>
      <c r="L7845" t="s">
        <v>84</v>
      </c>
      <c r="M7845" t="s">
        <v>38</v>
      </c>
      <c r="N7845" t="s">
        <v>39</v>
      </c>
      <c r="O7845" s="23">
        <v>165</v>
      </c>
      <c r="P7845" s="9">
        <v>10.42</v>
      </c>
      <c r="Q7845" t="s">
        <v>40</v>
      </c>
      <c r="R7845">
        <v>136971</v>
      </c>
      <c r="S7845" s="9">
        <v>15.84</v>
      </c>
      <c r="T7845" s="26">
        <v>4.99</v>
      </c>
      <c r="U7845" s="8">
        <v>79.040000000000006</v>
      </c>
      <c r="V7845" t="s">
        <v>112</v>
      </c>
      <c r="W7845" t="s">
        <v>2276</v>
      </c>
      <c r="X7845" t="s">
        <v>42</v>
      </c>
      <c r="Y7845" t="s">
        <v>2277</v>
      </c>
      <c r="AA7845" s="1">
        <f t="shared" si="799"/>
        <v>46098</v>
      </c>
      <c r="AB7845" s="2">
        <f t="shared" si="800"/>
        <v>3</v>
      </c>
      <c r="AC7845" s="2">
        <f t="shared" si="801"/>
        <v>2026</v>
      </c>
      <c r="AD7845" s="2" t="str">
        <f>IFERROR(VLOOKUP(A7845,'Aux Área'!$A$4:$B$123,2,0),"-")</f>
        <v>INSPEÇÃO</v>
      </c>
    </row>
    <row r="7846" spans="1:30" x14ac:dyDescent="0.3">
      <c r="A7846" t="s">
        <v>2181</v>
      </c>
      <c r="B7846" t="s">
        <v>4595</v>
      </c>
      <c r="C7846" t="s">
        <v>12161</v>
      </c>
      <c r="D7846" t="s">
        <v>3303</v>
      </c>
      <c r="E7846" t="s">
        <v>3304</v>
      </c>
      <c r="F7846" t="s">
        <v>2184</v>
      </c>
      <c r="G7846" t="s">
        <v>1135</v>
      </c>
      <c r="H7846" t="s">
        <v>2185</v>
      </c>
      <c r="I7846" t="s">
        <v>2186</v>
      </c>
      <c r="J7846" t="s">
        <v>241</v>
      </c>
      <c r="K7846" t="s">
        <v>242</v>
      </c>
      <c r="L7846" t="s">
        <v>110</v>
      </c>
      <c r="M7846" t="s">
        <v>38</v>
      </c>
      <c r="N7846" t="s">
        <v>668</v>
      </c>
      <c r="O7846" s="23">
        <v>860</v>
      </c>
      <c r="P7846" s="9">
        <v>14.89</v>
      </c>
      <c r="Q7846" t="s">
        <v>40</v>
      </c>
      <c r="R7846">
        <v>145619</v>
      </c>
      <c r="S7846" s="9">
        <v>57.77</v>
      </c>
      <c r="T7846" s="26">
        <v>7.79</v>
      </c>
      <c r="U7846" s="8">
        <v>450.01</v>
      </c>
      <c r="V7846" t="s">
        <v>41</v>
      </c>
      <c r="W7846" t="s">
        <v>2007</v>
      </c>
      <c r="X7846" t="s">
        <v>42</v>
      </c>
      <c r="Y7846" t="s">
        <v>2188</v>
      </c>
      <c r="AA7846" s="1">
        <f t="shared" si="799"/>
        <v>46098</v>
      </c>
      <c r="AB7846" s="2">
        <f t="shared" si="800"/>
        <v>3</v>
      </c>
      <c r="AC7846" s="2">
        <f t="shared" si="801"/>
        <v>2026</v>
      </c>
      <c r="AD7846" s="2" t="str">
        <f>IFERROR(VLOOKUP(A7846,'Aux Área'!$A$4:$B$123,2,0),"-")</f>
        <v>INSPEÇÃO</v>
      </c>
    </row>
    <row r="7847" spans="1:30" x14ac:dyDescent="0.3">
      <c r="A7847" t="s">
        <v>2643</v>
      </c>
      <c r="B7847" t="s">
        <v>2307</v>
      </c>
      <c r="C7847" t="s">
        <v>12162</v>
      </c>
      <c r="D7847" t="s">
        <v>7196</v>
      </c>
      <c r="E7847" t="s">
        <v>7197</v>
      </c>
      <c r="F7847" t="s">
        <v>2646</v>
      </c>
      <c r="G7847" t="s">
        <v>1300</v>
      </c>
      <c r="H7847" t="s">
        <v>1301</v>
      </c>
      <c r="I7847" t="s">
        <v>37</v>
      </c>
      <c r="J7847" t="s">
        <v>122</v>
      </c>
      <c r="K7847" t="s">
        <v>123</v>
      </c>
      <c r="L7847" t="s">
        <v>124</v>
      </c>
      <c r="M7847" t="s">
        <v>38</v>
      </c>
      <c r="N7847" t="s">
        <v>39</v>
      </c>
      <c r="O7847" s="23">
        <v>408</v>
      </c>
      <c r="P7847" s="9">
        <v>9.1300000000000008</v>
      </c>
      <c r="Q7847" t="s">
        <v>40</v>
      </c>
      <c r="R7847">
        <v>129190</v>
      </c>
      <c r="S7847" s="9">
        <v>44.71</v>
      </c>
      <c r="T7847" s="26">
        <v>4.79</v>
      </c>
      <c r="U7847" s="8">
        <v>214.16</v>
      </c>
      <c r="V7847" t="s">
        <v>112</v>
      </c>
      <c r="W7847" t="s">
        <v>2276</v>
      </c>
      <c r="X7847" t="s">
        <v>42</v>
      </c>
      <c r="Y7847" t="s">
        <v>2277</v>
      </c>
      <c r="AA7847" s="1">
        <f t="shared" si="799"/>
        <v>46099</v>
      </c>
      <c r="AB7847" s="2">
        <f t="shared" si="800"/>
        <v>3</v>
      </c>
      <c r="AC7847" s="2">
        <f t="shared" si="801"/>
        <v>2026</v>
      </c>
      <c r="AD7847" s="2" t="str">
        <f>IFERROR(VLOOKUP(A7847,'Aux Área'!$A$4:$B$123,2,0),"-")</f>
        <v>INSPEÇÃO</v>
      </c>
    </row>
    <row r="7848" spans="1:30" x14ac:dyDescent="0.3">
      <c r="A7848" t="s">
        <v>2306</v>
      </c>
      <c r="B7848" t="s">
        <v>4613</v>
      </c>
      <c r="C7848" t="s">
        <v>12163</v>
      </c>
      <c r="D7848" t="s">
        <v>3212</v>
      </c>
      <c r="E7848" t="s">
        <v>3213</v>
      </c>
      <c r="F7848" t="s">
        <v>2309</v>
      </c>
      <c r="G7848" t="s">
        <v>1135</v>
      </c>
      <c r="H7848" t="s">
        <v>2275</v>
      </c>
      <c r="I7848" t="s">
        <v>1497</v>
      </c>
      <c r="J7848" t="s">
        <v>1665</v>
      </c>
      <c r="K7848" t="s">
        <v>1666</v>
      </c>
      <c r="L7848" t="s">
        <v>301</v>
      </c>
      <c r="M7848" t="s">
        <v>38</v>
      </c>
      <c r="N7848" t="s">
        <v>39</v>
      </c>
      <c r="O7848" s="23">
        <v>429</v>
      </c>
      <c r="P7848" s="9">
        <v>11.22</v>
      </c>
      <c r="Q7848" t="s">
        <v>40</v>
      </c>
      <c r="R7848">
        <v>134046</v>
      </c>
      <c r="S7848" s="9">
        <v>38.22</v>
      </c>
      <c r="T7848" s="26">
        <v>4.6900000000000004</v>
      </c>
      <c r="U7848" s="8">
        <v>179.25</v>
      </c>
      <c r="V7848" t="s">
        <v>12164</v>
      </c>
      <c r="W7848" t="s">
        <v>2276</v>
      </c>
      <c r="X7848" t="s">
        <v>42</v>
      </c>
      <c r="Y7848" t="s">
        <v>2277</v>
      </c>
      <c r="AA7848" s="1">
        <f t="shared" si="799"/>
        <v>46099</v>
      </c>
      <c r="AB7848" s="2">
        <f t="shared" si="800"/>
        <v>3</v>
      </c>
      <c r="AC7848" s="2">
        <f t="shared" si="801"/>
        <v>2026</v>
      </c>
      <c r="AD7848" s="2" t="str">
        <f>IFERROR(VLOOKUP(A7848,'Aux Área'!$A$4:$B$123,2,0),"-")</f>
        <v>INSPEÇÃO</v>
      </c>
    </row>
    <row r="7849" spans="1:30" x14ac:dyDescent="0.3">
      <c r="A7849" t="s">
        <v>3092</v>
      </c>
      <c r="B7849" t="s">
        <v>4774</v>
      </c>
      <c r="C7849" t="s">
        <v>12165</v>
      </c>
      <c r="D7849" t="s">
        <v>9771</v>
      </c>
      <c r="E7849" t="s">
        <v>9666</v>
      </c>
      <c r="F7849" t="s">
        <v>3594</v>
      </c>
      <c r="G7849" t="s">
        <v>1135</v>
      </c>
      <c r="H7849" t="s">
        <v>2275</v>
      </c>
      <c r="I7849" t="s">
        <v>1497</v>
      </c>
      <c r="J7849" t="s">
        <v>275</v>
      </c>
      <c r="K7849" t="s">
        <v>276</v>
      </c>
      <c r="L7849" t="s">
        <v>124</v>
      </c>
      <c r="M7849" t="s">
        <v>38</v>
      </c>
      <c r="N7849" t="s">
        <v>39</v>
      </c>
      <c r="O7849" s="23">
        <v>425</v>
      </c>
      <c r="P7849" s="9">
        <v>11.13</v>
      </c>
      <c r="Q7849" t="s">
        <v>40</v>
      </c>
      <c r="R7849">
        <v>115777</v>
      </c>
      <c r="S7849" s="9">
        <v>38.200000000000003</v>
      </c>
      <c r="T7849" s="26">
        <v>4.79</v>
      </c>
      <c r="U7849" s="8">
        <v>182.98</v>
      </c>
      <c r="V7849" t="s">
        <v>12166</v>
      </c>
      <c r="W7849" t="s">
        <v>2276</v>
      </c>
      <c r="X7849" t="s">
        <v>42</v>
      </c>
      <c r="Y7849" t="s">
        <v>2277</v>
      </c>
      <c r="AA7849" s="1">
        <f t="shared" si="799"/>
        <v>46099</v>
      </c>
      <c r="AB7849" s="2">
        <f t="shared" si="800"/>
        <v>3</v>
      </c>
      <c r="AC7849" s="2">
        <f t="shared" si="801"/>
        <v>2026</v>
      </c>
      <c r="AD7849" s="2" t="str">
        <f>IFERROR(VLOOKUP(A7849,'Aux Área'!$A$4:$B$123,2,0),"-")</f>
        <v>INSPEÇÃO</v>
      </c>
    </row>
    <row r="7850" spans="1:30" x14ac:dyDescent="0.3">
      <c r="A7850" t="s">
        <v>5543</v>
      </c>
      <c r="B7850" t="s">
        <v>11845</v>
      </c>
      <c r="C7850" t="s">
        <v>12167</v>
      </c>
      <c r="D7850" t="s">
        <v>5095</v>
      </c>
      <c r="E7850" t="s">
        <v>5096</v>
      </c>
      <c r="F7850" t="s">
        <v>6207</v>
      </c>
      <c r="G7850" t="s">
        <v>1135</v>
      </c>
      <c r="H7850" t="s">
        <v>5545</v>
      </c>
      <c r="I7850" t="s">
        <v>839</v>
      </c>
      <c r="J7850" t="s">
        <v>3078</v>
      </c>
      <c r="K7850" t="s">
        <v>90</v>
      </c>
      <c r="L7850" t="s">
        <v>91</v>
      </c>
      <c r="M7850" t="s">
        <v>38</v>
      </c>
      <c r="N7850" t="s">
        <v>39</v>
      </c>
      <c r="O7850" s="23">
        <v>529</v>
      </c>
      <c r="P7850" s="9">
        <v>10.47</v>
      </c>
      <c r="Q7850" t="s">
        <v>40</v>
      </c>
      <c r="R7850">
        <v>21285</v>
      </c>
      <c r="S7850" s="9">
        <v>50.51</v>
      </c>
      <c r="T7850" s="26">
        <v>4.8899999999999997</v>
      </c>
      <c r="U7850" s="8">
        <v>246.99</v>
      </c>
      <c r="V7850" t="s">
        <v>112</v>
      </c>
      <c r="W7850" t="s">
        <v>2276</v>
      </c>
      <c r="X7850" t="s">
        <v>42</v>
      </c>
      <c r="Y7850" t="s">
        <v>2277</v>
      </c>
      <c r="AA7850" s="1">
        <f t="shared" si="799"/>
        <v>46099</v>
      </c>
      <c r="AB7850" s="2">
        <f t="shared" si="800"/>
        <v>3</v>
      </c>
      <c r="AC7850" s="2">
        <f t="shared" si="801"/>
        <v>2026</v>
      </c>
      <c r="AD7850" s="2" t="str">
        <f>IFERROR(VLOOKUP(A7850,'Aux Área'!$A$4:$B$123,2,0),"-")</f>
        <v>INSPEÇÃO</v>
      </c>
    </row>
    <row r="7851" spans="1:30" x14ac:dyDescent="0.3">
      <c r="A7851" t="s">
        <v>2638</v>
      </c>
      <c r="B7851" t="s">
        <v>4593</v>
      </c>
      <c r="C7851" t="s">
        <v>12168</v>
      </c>
      <c r="D7851" t="s">
        <v>4358</v>
      </c>
      <c r="E7851" t="s">
        <v>4359</v>
      </c>
      <c r="F7851" t="s">
        <v>2641</v>
      </c>
      <c r="G7851" t="s">
        <v>1135</v>
      </c>
      <c r="H7851" t="s">
        <v>2275</v>
      </c>
      <c r="I7851" t="s">
        <v>1497</v>
      </c>
      <c r="J7851" t="s">
        <v>275</v>
      </c>
      <c r="K7851" t="s">
        <v>276</v>
      </c>
      <c r="L7851" t="s">
        <v>124</v>
      </c>
      <c r="M7851" t="s">
        <v>38</v>
      </c>
      <c r="N7851" t="s">
        <v>39</v>
      </c>
      <c r="O7851" s="23">
        <v>476</v>
      </c>
      <c r="P7851" s="9">
        <v>10.09</v>
      </c>
      <c r="Q7851" t="s">
        <v>40</v>
      </c>
      <c r="R7851">
        <v>123949</v>
      </c>
      <c r="S7851" s="9">
        <v>47.19</v>
      </c>
      <c r="T7851" s="26">
        <v>4.79</v>
      </c>
      <c r="U7851" s="8">
        <v>226.04</v>
      </c>
      <c r="V7851" t="s">
        <v>12169</v>
      </c>
      <c r="W7851" t="s">
        <v>2276</v>
      </c>
      <c r="X7851" t="s">
        <v>42</v>
      </c>
      <c r="Y7851" t="s">
        <v>2277</v>
      </c>
      <c r="AA7851" s="1">
        <f t="shared" si="799"/>
        <v>46099</v>
      </c>
      <c r="AB7851" s="2">
        <f t="shared" si="800"/>
        <v>3</v>
      </c>
      <c r="AC7851" s="2">
        <f t="shared" si="801"/>
        <v>2026</v>
      </c>
      <c r="AD7851" s="2" t="str">
        <f>IFERROR(VLOOKUP(A7851,'Aux Área'!$A$4:$B$123,2,0),"-")</f>
        <v>INSPEÇÃO</v>
      </c>
    </row>
    <row r="7852" spans="1:30" x14ac:dyDescent="0.3">
      <c r="A7852" t="s">
        <v>52</v>
      </c>
      <c r="B7852" t="s">
        <v>1449</v>
      </c>
      <c r="C7852" t="s">
        <v>12170</v>
      </c>
      <c r="D7852" t="s">
        <v>3197</v>
      </c>
      <c r="E7852" t="s">
        <v>3198</v>
      </c>
      <c r="F7852" t="s">
        <v>53</v>
      </c>
      <c r="G7852" t="s">
        <v>35</v>
      </c>
      <c r="H7852" t="s">
        <v>36</v>
      </c>
      <c r="I7852" t="s">
        <v>37</v>
      </c>
      <c r="J7852" t="s">
        <v>356</v>
      </c>
      <c r="K7852" t="s">
        <v>357</v>
      </c>
      <c r="L7852" t="s">
        <v>124</v>
      </c>
      <c r="M7852" t="s">
        <v>38</v>
      </c>
      <c r="N7852" t="s">
        <v>39</v>
      </c>
      <c r="O7852" s="23">
        <v>329</v>
      </c>
      <c r="P7852" s="9">
        <v>11.75</v>
      </c>
      <c r="Q7852" t="s">
        <v>40</v>
      </c>
      <c r="R7852">
        <v>78665</v>
      </c>
      <c r="S7852" s="9">
        <v>27.99</v>
      </c>
      <c r="T7852" s="26">
        <v>4.79</v>
      </c>
      <c r="U7852" s="8">
        <v>134.07</v>
      </c>
      <c r="V7852" t="s">
        <v>12171</v>
      </c>
      <c r="W7852" t="s">
        <v>2007</v>
      </c>
      <c r="X7852" t="s">
        <v>42</v>
      </c>
      <c r="Y7852" t="s">
        <v>1740</v>
      </c>
      <c r="AA7852" s="1">
        <f t="shared" si="799"/>
        <v>46099</v>
      </c>
      <c r="AB7852" s="2">
        <f t="shared" si="800"/>
        <v>3</v>
      </c>
      <c r="AC7852" s="2">
        <f t="shared" si="801"/>
        <v>2026</v>
      </c>
      <c r="AD7852" s="2" t="str">
        <f>IFERROR(VLOOKUP(A7852,'Aux Área'!$A$4:$B$123,2,0),"-")</f>
        <v>OPERAÇÃO</v>
      </c>
    </row>
    <row r="7853" spans="1:30" x14ac:dyDescent="0.3">
      <c r="A7853" t="s">
        <v>2189</v>
      </c>
      <c r="B7853" t="s">
        <v>10781</v>
      </c>
      <c r="C7853" t="s">
        <v>12172</v>
      </c>
      <c r="D7853" t="s">
        <v>5015</v>
      </c>
      <c r="E7853" t="s">
        <v>5016</v>
      </c>
      <c r="F7853" t="s">
        <v>2192</v>
      </c>
      <c r="G7853" t="s">
        <v>1135</v>
      </c>
      <c r="H7853" t="s">
        <v>2185</v>
      </c>
      <c r="I7853" t="s">
        <v>2186</v>
      </c>
      <c r="J7853" t="s">
        <v>169</v>
      </c>
      <c r="K7853" t="s">
        <v>170</v>
      </c>
      <c r="L7853" t="s">
        <v>124</v>
      </c>
      <c r="M7853" t="s">
        <v>38</v>
      </c>
      <c r="N7853" t="s">
        <v>668</v>
      </c>
      <c r="O7853" s="23">
        <v>654</v>
      </c>
      <c r="P7853" s="9">
        <v>13.59</v>
      </c>
      <c r="Q7853" t="s">
        <v>40</v>
      </c>
      <c r="R7853">
        <v>47599</v>
      </c>
      <c r="S7853" s="9">
        <v>48.12</v>
      </c>
      <c r="T7853" s="26">
        <v>8.24</v>
      </c>
      <c r="U7853" s="8">
        <v>396.51</v>
      </c>
      <c r="V7853" t="s">
        <v>41</v>
      </c>
      <c r="W7853" t="s">
        <v>2007</v>
      </c>
      <c r="X7853" t="s">
        <v>42</v>
      </c>
      <c r="Y7853" t="s">
        <v>2188</v>
      </c>
      <c r="AA7853" s="1">
        <f t="shared" si="799"/>
        <v>46099</v>
      </c>
      <c r="AB7853" s="2">
        <f t="shared" si="800"/>
        <v>3</v>
      </c>
      <c r="AC7853" s="2">
        <f t="shared" si="801"/>
        <v>2026</v>
      </c>
      <c r="AD7853" s="2" t="str">
        <f>IFERROR(VLOOKUP(A7853,'Aux Área'!$A$4:$B$123,2,0),"-")</f>
        <v>INSPEÇÃO</v>
      </c>
    </row>
    <row r="7854" spans="1:30" x14ac:dyDescent="0.3">
      <c r="A7854" t="s">
        <v>2282</v>
      </c>
      <c r="B7854" t="s">
        <v>4679</v>
      </c>
      <c r="C7854" t="s">
        <v>12173</v>
      </c>
      <c r="D7854" t="s">
        <v>12092</v>
      </c>
      <c r="E7854" t="s">
        <v>12093</v>
      </c>
      <c r="F7854" t="s">
        <v>2285</v>
      </c>
      <c r="G7854" t="s">
        <v>1135</v>
      </c>
      <c r="H7854" t="s">
        <v>2275</v>
      </c>
      <c r="I7854" t="s">
        <v>1497</v>
      </c>
      <c r="J7854" t="s">
        <v>165</v>
      </c>
      <c r="K7854" t="s">
        <v>166</v>
      </c>
      <c r="L7854" t="s">
        <v>167</v>
      </c>
      <c r="M7854" t="s">
        <v>38</v>
      </c>
      <c r="N7854" t="s">
        <v>39</v>
      </c>
      <c r="O7854" s="23">
        <v>464</v>
      </c>
      <c r="P7854" s="9">
        <v>10.31</v>
      </c>
      <c r="Q7854" t="s">
        <v>40</v>
      </c>
      <c r="R7854">
        <v>115491</v>
      </c>
      <c r="S7854" s="9">
        <v>45</v>
      </c>
      <c r="T7854" s="26">
        <v>4.99</v>
      </c>
      <c r="U7854" s="8">
        <v>224.55</v>
      </c>
      <c r="V7854" t="s">
        <v>112</v>
      </c>
      <c r="W7854" t="s">
        <v>2276</v>
      </c>
      <c r="X7854" t="s">
        <v>42</v>
      </c>
      <c r="Y7854" t="s">
        <v>2277</v>
      </c>
      <c r="AA7854" s="1">
        <f t="shared" si="799"/>
        <v>46099</v>
      </c>
      <c r="AB7854" s="2">
        <f t="shared" si="800"/>
        <v>3</v>
      </c>
      <c r="AC7854" s="2">
        <f t="shared" si="801"/>
        <v>2026</v>
      </c>
      <c r="AD7854" s="2" t="str">
        <f>IFERROR(VLOOKUP(A7854,'Aux Área'!$A$4:$B$123,2,0),"-")</f>
        <v>INSPEÇÃO</v>
      </c>
    </row>
    <row r="7855" spans="1:30" x14ac:dyDescent="0.3">
      <c r="A7855" t="s">
        <v>2650</v>
      </c>
      <c r="B7855" t="s">
        <v>10989</v>
      </c>
      <c r="C7855" t="s">
        <v>12174</v>
      </c>
      <c r="D7855" t="s">
        <v>2944</v>
      </c>
      <c r="E7855" t="s">
        <v>2945</v>
      </c>
      <c r="F7855" t="s">
        <v>3615</v>
      </c>
      <c r="G7855" t="s">
        <v>1300</v>
      </c>
      <c r="H7855" t="s">
        <v>2635</v>
      </c>
      <c r="I7855" t="s">
        <v>37</v>
      </c>
      <c r="J7855" t="s">
        <v>2817</v>
      </c>
      <c r="K7855" t="s">
        <v>2818</v>
      </c>
      <c r="L7855" t="s">
        <v>84</v>
      </c>
      <c r="M7855" t="s">
        <v>38</v>
      </c>
      <c r="N7855" t="s">
        <v>39</v>
      </c>
      <c r="O7855" s="23">
        <v>169</v>
      </c>
      <c r="P7855" s="9">
        <v>3.74</v>
      </c>
      <c r="Q7855" t="s">
        <v>40</v>
      </c>
      <c r="R7855">
        <v>22211</v>
      </c>
      <c r="S7855" s="9">
        <v>45.21</v>
      </c>
      <c r="T7855" s="26">
        <v>4.99</v>
      </c>
      <c r="U7855" s="8">
        <v>225.61</v>
      </c>
      <c r="V7855" t="s">
        <v>12175</v>
      </c>
      <c r="W7855" t="s">
        <v>2276</v>
      </c>
      <c r="X7855" t="s">
        <v>42</v>
      </c>
      <c r="Y7855" t="s">
        <v>1740</v>
      </c>
      <c r="AA7855" s="1">
        <f t="shared" si="799"/>
        <v>46099</v>
      </c>
      <c r="AB7855" s="2">
        <f t="shared" si="800"/>
        <v>3</v>
      </c>
      <c r="AC7855" s="2">
        <f t="shared" si="801"/>
        <v>2026</v>
      </c>
      <c r="AD7855" s="2" t="str">
        <f>IFERROR(VLOOKUP(A7855,'Aux Área'!$A$4:$B$123,2,0),"-")</f>
        <v>TI</v>
      </c>
    </row>
    <row r="7856" spans="1:30" x14ac:dyDescent="0.3">
      <c r="A7856" t="s">
        <v>76</v>
      </c>
      <c r="B7856" t="s">
        <v>380</v>
      </c>
      <c r="C7856" t="s">
        <v>12176</v>
      </c>
      <c r="D7856" t="s">
        <v>382</v>
      </c>
      <c r="E7856" t="s">
        <v>383</v>
      </c>
      <c r="F7856" t="s">
        <v>77</v>
      </c>
      <c r="G7856" t="s">
        <v>35</v>
      </c>
      <c r="H7856" t="s">
        <v>36</v>
      </c>
      <c r="I7856" t="s">
        <v>37</v>
      </c>
      <c r="J7856" t="s">
        <v>456</v>
      </c>
      <c r="K7856" t="s">
        <v>457</v>
      </c>
      <c r="L7856" t="s">
        <v>84</v>
      </c>
      <c r="M7856" t="s">
        <v>38</v>
      </c>
      <c r="N7856" t="s">
        <v>39</v>
      </c>
      <c r="O7856" s="23">
        <v>347</v>
      </c>
      <c r="P7856" s="9">
        <v>9.9</v>
      </c>
      <c r="Q7856" t="s">
        <v>40</v>
      </c>
      <c r="R7856">
        <v>62618</v>
      </c>
      <c r="S7856" s="9">
        <v>35.049999999999997</v>
      </c>
      <c r="T7856" s="26">
        <v>4.99</v>
      </c>
      <c r="U7856" s="8">
        <v>174.89</v>
      </c>
      <c r="V7856" t="s">
        <v>41</v>
      </c>
      <c r="W7856" t="s">
        <v>2007</v>
      </c>
      <c r="X7856" t="s">
        <v>42</v>
      </c>
      <c r="Y7856" t="s">
        <v>1740</v>
      </c>
      <c r="AA7856" s="1">
        <f t="shared" ref="AA7856:AA7919" si="802">IFERROR(DATEVALUE(C7856),"-")</f>
        <v>46099</v>
      </c>
      <c r="AB7856" s="2">
        <f t="shared" ref="AB7856:AB7919" si="803">IFERROR(MONTH(AA7856),"-")</f>
        <v>3</v>
      </c>
      <c r="AC7856" s="2">
        <f t="shared" ref="AC7856:AC7919" si="804">IFERROR(YEAR(AA7856),"-")</f>
        <v>2026</v>
      </c>
      <c r="AD7856" s="2" t="str">
        <f>IFERROR(VLOOKUP(A7856,'Aux Área'!$A$4:$B$123,2,0),"-")</f>
        <v>QSMS</v>
      </c>
    </row>
    <row r="7857" spans="1:30" x14ac:dyDescent="0.3">
      <c r="A7857" t="s">
        <v>2691</v>
      </c>
      <c r="B7857" t="s">
        <v>2692</v>
      </c>
      <c r="C7857" t="s">
        <v>12177</v>
      </c>
      <c r="D7857" t="s">
        <v>2142</v>
      </c>
      <c r="E7857" t="s">
        <v>2143</v>
      </c>
      <c r="F7857" t="s">
        <v>5979</v>
      </c>
      <c r="G7857" t="s">
        <v>1635</v>
      </c>
      <c r="H7857" t="s">
        <v>2635</v>
      </c>
      <c r="I7857" t="s">
        <v>37</v>
      </c>
      <c r="J7857" t="s">
        <v>165</v>
      </c>
      <c r="K7857" t="s">
        <v>166</v>
      </c>
      <c r="L7857" t="s">
        <v>167</v>
      </c>
      <c r="M7857" t="s">
        <v>38</v>
      </c>
      <c r="N7857" t="s">
        <v>39</v>
      </c>
      <c r="O7857" s="23">
        <v>236</v>
      </c>
      <c r="P7857" s="9">
        <v>7.65</v>
      </c>
      <c r="Q7857" t="s">
        <v>40</v>
      </c>
      <c r="R7857">
        <v>21469</v>
      </c>
      <c r="S7857" s="9">
        <v>30.83</v>
      </c>
      <c r="T7857" s="26">
        <v>4.99</v>
      </c>
      <c r="U7857" s="8">
        <v>153.84</v>
      </c>
      <c r="V7857" t="s">
        <v>112</v>
      </c>
      <c r="W7857" t="s">
        <v>2007</v>
      </c>
      <c r="X7857" t="s">
        <v>42</v>
      </c>
      <c r="Y7857" t="s">
        <v>1740</v>
      </c>
      <c r="AA7857" s="1">
        <f t="shared" si="802"/>
        <v>46099</v>
      </c>
      <c r="AB7857" s="2">
        <f t="shared" si="803"/>
        <v>3</v>
      </c>
      <c r="AC7857" s="2">
        <f t="shared" si="804"/>
        <v>2026</v>
      </c>
      <c r="AD7857" s="2" t="str">
        <f>IFERROR(VLOOKUP(A7857,'Aux Área'!$A$4:$B$123,2,0),"-")</f>
        <v>TI</v>
      </c>
    </row>
    <row r="7858" spans="1:30" x14ac:dyDescent="0.3">
      <c r="A7858" t="s">
        <v>11823</v>
      </c>
      <c r="B7858" t="s">
        <v>2182</v>
      </c>
      <c r="C7858" t="s">
        <v>12178</v>
      </c>
      <c r="D7858" t="s">
        <v>127</v>
      </c>
      <c r="E7858" t="s">
        <v>128</v>
      </c>
      <c r="F7858" t="s">
        <v>15239</v>
      </c>
      <c r="G7858" t="s">
        <v>35</v>
      </c>
      <c r="H7858" t="s">
        <v>11825</v>
      </c>
      <c r="I7858" t="s">
        <v>11826</v>
      </c>
      <c r="J7858" t="s">
        <v>165</v>
      </c>
      <c r="K7858" t="s">
        <v>166</v>
      </c>
      <c r="L7858" t="s">
        <v>167</v>
      </c>
      <c r="M7858" t="s">
        <v>38</v>
      </c>
      <c r="N7858" t="s">
        <v>39</v>
      </c>
      <c r="O7858" s="23">
        <v>408</v>
      </c>
      <c r="P7858" s="9">
        <v>10.23</v>
      </c>
      <c r="Q7858" t="s">
        <v>40</v>
      </c>
      <c r="R7858">
        <v>60839</v>
      </c>
      <c r="S7858" s="9">
        <v>39.880000000000003</v>
      </c>
      <c r="T7858" s="26">
        <v>4.9909999999999997</v>
      </c>
      <c r="U7858" s="8">
        <v>199.03</v>
      </c>
      <c r="V7858" t="s">
        <v>112</v>
      </c>
      <c r="W7858" t="s">
        <v>2007</v>
      </c>
      <c r="X7858" t="s">
        <v>42</v>
      </c>
      <c r="Y7858" t="s">
        <v>1740</v>
      </c>
      <c r="AA7858" s="1">
        <f t="shared" si="802"/>
        <v>46099</v>
      </c>
      <c r="AB7858" s="2">
        <f t="shared" si="803"/>
        <v>3</v>
      </c>
      <c r="AC7858" s="2">
        <f t="shared" si="804"/>
        <v>2026</v>
      </c>
      <c r="AD7858" s="2" t="str">
        <f>IFERROR(VLOOKUP(A7858,'Aux Área'!$A$4:$B$123,2,0),"-")</f>
        <v>ENGENHARIA</v>
      </c>
    </row>
    <row r="7859" spans="1:30" x14ac:dyDescent="0.3">
      <c r="A7859" t="s">
        <v>2278</v>
      </c>
      <c r="B7859" t="s">
        <v>4664</v>
      </c>
      <c r="C7859" t="s">
        <v>12179</v>
      </c>
      <c r="D7859" t="s">
        <v>3243</v>
      </c>
      <c r="E7859" t="s">
        <v>3244</v>
      </c>
      <c r="F7859" t="s">
        <v>2281</v>
      </c>
      <c r="G7859" t="s">
        <v>1135</v>
      </c>
      <c r="H7859" t="s">
        <v>2275</v>
      </c>
      <c r="I7859" t="s">
        <v>1497</v>
      </c>
      <c r="J7859" t="s">
        <v>11506</v>
      </c>
      <c r="K7859" t="s">
        <v>11507</v>
      </c>
      <c r="L7859" t="s">
        <v>84</v>
      </c>
      <c r="M7859" t="s">
        <v>38</v>
      </c>
      <c r="N7859" t="s">
        <v>39</v>
      </c>
      <c r="O7859" s="23">
        <v>482</v>
      </c>
      <c r="P7859" s="9">
        <v>10.37</v>
      </c>
      <c r="Q7859" t="s">
        <v>40</v>
      </c>
      <c r="R7859">
        <v>137453</v>
      </c>
      <c r="S7859" s="9">
        <v>46.5</v>
      </c>
      <c r="T7859" s="26">
        <v>4.99</v>
      </c>
      <c r="U7859" s="8">
        <v>232.04</v>
      </c>
      <c r="V7859" t="s">
        <v>41</v>
      </c>
      <c r="W7859" t="s">
        <v>2276</v>
      </c>
      <c r="X7859" t="s">
        <v>42</v>
      </c>
      <c r="Y7859" t="s">
        <v>2277</v>
      </c>
      <c r="AA7859" s="1">
        <f t="shared" si="802"/>
        <v>46099</v>
      </c>
      <c r="AB7859" s="2">
        <f t="shared" si="803"/>
        <v>3</v>
      </c>
      <c r="AC7859" s="2">
        <f t="shared" si="804"/>
        <v>2026</v>
      </c>
      <c r="AD7859" s="2" t="str">
        <f>IFERROR(VLOOKUP(A7859,'Aux Área'!$A$4:$B$123,2,0),"-")</f>
        <v>INSPEÇÃO</v>
      </c>
    </row>
    <row r="7860" spans="1:30" x14ac:dyDescent="0.3">
      <c r="A7860" t="s">
        <v>58</v>
      </c>
      <c r="B7860" t="s">
        <v>250</v>
      </c>
      <c r="C7860" t="s">
        <v>12180</v>
      </c>
      <c r="D7860" t="s">
        <v>87</v>
      </c>
      <c r="E7860" t="s">
        <v>88</v>
      </c>
      <c r="F7860" t="s">
        <v>59</v>
      </c>
      <c r="G7860" t="s">
        <v>35</v>
      </c>
      <c r="H7860" t="s">
        <v>36</v>
      </c>
      <c r="I7860" t="s">
        <v>37</v>
      </c>
      <c r="J7860" t="s">
        <v>285</v>
      </c>
      <c r="K7860" t="s">
        <v>286</v>
      </c>
      <c r="L7860" t="s">
        <v>91</v>
      </c>
      <c r="M7860" t="s">
        <v>38</v>
      </c>
      <c r="N7860" t="s">
        <v>39</v>
      </c>
      <c r="O7860" s="23">
        <v>362</v>
      </c>
      <c r="P7860" s="9">
        <v>8.67</v>
      </c>
      <c r="Q7860" t="s">
        <v>40</v>
      </c>
      <c r="R7860">
        <v>87885</v>
      </c>
      <c r="S7860" s="9">
        <v>41.74</v>
      </c>
      <c r="T7860" s="26">
        <v>5.3810000000000002</v>
      </c>
      <c r="U7860" s="8">
        <v>224.59</v>
      </c>
      <c r="V7860" t="s">
        <v>12181</v>
      </c>
      <c r="W7860" t="s">
        <v>2007</v>
      </c>
      <c r="X7860" t="s">
        <v>42</v>
      </c>
      <c r="Y7860" t="s">
        <v>1740</v>
      </c>
      <c r="AA7860" s="1">
        <f t="shared" si="802"/>
        <v>46099</v>
      </c>
      <c r="AB7860" s="2">
        <f t="shared" si="803"/>
        <v>3</v>
      </c>
      <c r="AC7860" s="2">
        <f t="shared" si="804"/>
        <v>2026</v>
      </c>
      <c r="AD7860" s="2" t="str">
        <f>IFERROR(VLOOKUP(A7860,'Aux Área'!$A$4:$B$123,2,0),"-")</f>
        <v>CONSERVA</v>
      </c>
    </row>
    <row r="7861" spans="1:30" x14ac:dyDescent="0.3">
      <c r="A7861" t="s">
        <v>1999</v>
      </c>
      <c r="B7861" t="s">
        <v>3016</v>
      </c>
      <c r="C7861" t="s">
        <v>12182</v>
      </c>
      <c r="D7861" t="s">
        <v>1297</v>
      </c>
      <c r="E7861" t="s">
        <v>2221</v>
      </c>
      <c r="F7861" t="s">
        <v>2002</v>
      </c>
      <c r="G7861" t="s">
        <v>659</v>
      </c>
      <c r="H7861" t="s">
        <v>2003</v>
      </c>
      <c r="I7861" t="s">
        <v>667</v>
      </c>
      <c r="J7861" t="s">
        <v>231</v>
      </c>
      <c r="K7861" t="s">
        <v>232</v>
      </c>
      <c r="L7861" t="s">
        <v>217</v>
      </c>
      <c r="M7861" t="s">
        <v>38</v>
      </c>
      <c r="N7861" t="s">
        <v>668</v>
      </c>
      <c r="O7861" s="23">
        <v>389</v>
      </c>
      <c r="P7861" s="9">
        <v>3.64</v>
      </c>
      <c r="Q7861" t="s">
        <v>40</v>
      </c>
      <c r="R7861">
        <v>23183</v>
      </c>
      <c r="S7861" s="9">
        <v>106.87</v>
      </c>
      <c r="T7861" s="26">
        <v>8.19</v>
      </c>
      <c r="U7861" s="8">
        <v>875.27</v>
      </c>
      <c r="V7861" t="s">
        <v>12183</v>
      </c>
      <c r="W7861" t="s">
        <v>1985</v>
      </c>
      <c r="X7861" t="s">
        <v>42</v>
      </c>
      <c r="Y7861" t="s">
        <v>1986</v>
      </c>
      <c r="AA7861" s="1">
        <f t="shared" si="802"/>
        <v>46099</v>
      </c>
      <c r="AB7861" s="2">
        <f t="shared" si="803"/>
        <v>3</v>
      </c>
      <c r="AC7861" s="2">
        <f t="shared" si="804"/>
        <v>2026</v>
      </c>
      <c r="AD7861" s="2" t="str">
        <f>IFERROR(VLOOKUP(A7861,'Aux Área'!$A$4:$B$123,2,0),"-")</f>
        <v>PESADOS</v>
      </c>
    </row>
    <row r="7862" spans="1:30" x14ac:dyDescent="0.3">
      <c r="A7862" t="s">
        <v>1819</v>
      </c>
      <c r="B7862" t="s">
        <v>156</v>
      </c>
      <c r="C7862" t="s">
        <v>12184</v>
      </c>
      <c r="D7862" t="s">
        <v>5474</v>
      </c>
      <c r="E7862" t="s">
        <v>5475</v>
      </c>
      <c r="F7862" t="s">
        <v>653</v>
      </c>
      <c r="G7862" t="s">
        <v>659</v>
      </c>
      <c r="H7862" t="s">
        <v>1821</v>
      </c>
      <c r="I7862" t="s">
        <v>673</v>
      </c>
      <c r="J7862" t="s">
        <v>3078</v>
      </c>
      <c r="K7862" t="s">
        <v>90</v>
      </c>
      <c r="L7862" t="s">
        <v>91</v>
      </c>
      <c r="M7862" t="s">
        <v>38</v>
      </c>
      <c r="N7862" t="s">
        <v>638</v>
      </c>
      <c r="O7862" s="23">
        <v>0</v>
      </c>
      <c r="P7862" s="9">
        <v>0</v>
      </c>
      <c r="Q7862" t="s">
        <v>40</v>
      </c>
      <c r="R7862">
        <v>0</v>
      </c>
      <c r="S7862" s="9">
        <v>160.33000000000001</v>
      </c>
      <c r="T7862" s="26">
        <v>8.19</v>
      </c>
      <c r="U7862" s="8">
        <v>1313.1</v>
      </c>
      <c r="V7862" t="s">
        <v>112</v>
      </c>
      <c r="W7862" t="s">
        <v>652</v>
      </c>
      <c r="X7862" t="s">
        <v>42</v>
      </c>
      <c r="Y7862" t="s">
        <v>653</v>
      </c>
      <c r="AA7862" s="1">
        <f t="shared" si="802"/>
        <v>46099</v>
      </c>
      <c r="AB7862" s="2">
        <f t="shared" si="803"/>
        <v>3</v>
      </c>
      <c r="AC7862" s="2">
        <f t="shared" si="804"/>
        <v>2026</v>
      </c>
      <c r="AD7862" s="2" t="str">
        <f>IFERROR(VLOOKUP(A7862,'Aux Área'!$A$4:$B$123,2,0),"-")</f>
        <v>SÃO PEDRO</v>
      </c>
    </row>
    <row r="7863" spans="1:30" x14ac:dyDescent="0.3">
      <c r="A7863" t="s">
        <v>2146</v>
      </c>
      <c r="B7863" t="s">
        <v>1800</v>
      </c>
      <c r="C7863" t="s">
        <v>12185</v>
      </c>
      <c r="D7863" t="s">
        <v>1841</v>
      </c>
      <c r="E7863" t="s">
        <v>1842</v>
      </c>
      <c r="F7863" t="s">
        <v>653</v>
      </c>
      <c r="G7863" t="s">
        <v>635</v>
      </c>
      <c r="H7863" t="s">
        <v>666</v>
      </c>
      <c r="I7863" t="s">
        <v>667</v>
      </c>
      <c r="J7863" t="s">
        <v>122</v>
      </c>
      <c r="K7863" t="s">
        <v>123</v>
      </c>
      <c r="L7863" t="s">
        <v>124</v>
      </c>
      <c r="M7863" t="s">
        <v>38</v>
      </c>
      <c r="N7863" t="s">
        <v>668</v>
      </c>
      <c r="O7863" s="23">
        <v>0</v>
      </c>
      <c r="P7863" s="9">
        <v>0</v>
      </c>
      <c r="Q7863" t="s">
        <v>40</v>
      </c>
      <c r="R7863">
        <v>0</v>
      </c>
      <c r="S7863" s="9">
        <v>122.01</v>
      </c>
      <c r="T7863" s="26">
        <v>8.19</v>
      </c>
      <c r="U7863" s="8">
        <v>999.3</v>
      </c>
      <c r="V7863" t="s">
        <v>3111</v>
      </c>
      <c r="W7863" t="s">
        <v>652</v>
      </c>
      <c r="X7863" t="s">
        <v>42</v>
      </c>
      <c r="Y7863" t="s">
        <v>653</v>
      </c>
      <c r="AA7863" s="1">
        <f t="shared" si="802"/>
        <v>46099</v>
      </c>
      <c r="AB7863" s="2">
        <f t="shared" si="803"/>
        <v>3</v>
      </c>
      <c r="AC7863" s="2">
        <f t="shared" si="804"/>
        <v>2026</v>
      </c>
      <c r="AD7863" s="2" t="str">
        <f>IFERROR(VLOOKUP(A7863,'Aux Área'!$A$4:$B$123,2,0),"-")</f>
        <v>SÃO PEDRO</v>
      </c>
    </row>
    <row r="7864" spans="1:30" x14ac:dyDescent="0.3">
      <c r="A7864" t="s">
        <v>66</v>
      </c>
      <c r="B7864" t="s">
        <v>464</v>
      </c>
      <c r="C7864" t="s">
        <v>12186</v>
      </c>
      <c r="D7864" t="s">
        <v>11653</v>
      </c>
      <c r="E7864" t="s">
        <v>11654</v>
      </c>
      <c r="F7864" t="s">
        <v>67</v>
      </c>
      <c r="G7864" t="s">
        <v>35</v>
      </c>
      <c r="H7864" t="s">
        <v>36</v>
      </c>
      <c r="I7864" t="s">
        <v>37</v>
      </c>
      <c r="J7864" t="s">
        <v>196</v>
      </c>
      <c r="K7864" t="s">
        <v>197</v>
      </c>
      <c r="L7864" t="s">
        <v>84</v>
      </c>
      <c r="M7864" t="s">
        <v>38</v>
      </c>
      <c r="N7864" t="s">
        <v>39</v>
      </c>
      <c r="O7864" s="23">
        <v>169</v>
      </c>
      <c r="P7864" s="9">
        <v>6.5</v>
      </c>
      <c r="Q7864" t="s">
        <v>40</v>
      </c>
      <c r="R7864">
        <v>22059</v>
      </c>
      <c r="S7864" s="9">
        <v>26.01</v>
      </c>
      <c r="T7864" s="26">
        <v>4.74</v>
      </c>
      <c r="U7864" s="8">
        <v>123.29</v>
      </c>
      <c r="V7864" t="s">
        <v>41</v>
      </c>
      <c r="W7864" t="s">
        <v>2007</v>
      </c>
      <c r="X7864" t="s">
        <v>42</v>
      </c>
      <c r="Y7864" t="s">
        <v>1740</v>
      </c>
      <c r="AA7864" s="1">
        <f t="shared" si="802"/>
        <v>46099</v>
      </c>
      <c r="AB7864" s="2">
        <f t="shared" si="803"/>
        <v>3</v>
      </c>
      <c r="AC7864" s="2">
        <f t="shared" si="804"/>
        <v>2026</v>
      </c>
      <c r="AD7864" s="2" t="str">
        <f>IFERROR(VLOOKUP(A7864,'Aux Área'!$A$4:$B$123,2,0),"-")</f>
        <v>OPERAÇÃO</v>
      </c>
    </row>
    <row r="7865" spans="1:30" x14ac:dyDescent="0.3">
      <c r="A7865" t="s">
        <v>60</v>
      </c>
      <c r="B7865" t="s">
        <v>614</v>
      </c>
      <c r="C7865" t="s">
        <v>12187</v>
      </c>
      <c r="D7865" t="s">
        <v>1206</v>
      </c>
      <c r="E7865" t="s">
        <v>1207</v>
      </c>
      <c r="F7865" t="s">
        <v>61</v>
      </c>
      <c r="G7865" t="s">
        <v>35</v>
      </c>
      <c r="H7865" t="s">
        <v>36</v>
      </c>
      <c r="I7865" t="s">
        <v>37</v>
      </c>
      <c r="J7865" t="s">
        <v>1665</v>
      </c>
      <c r="K7865" t="s">
        <v>1666</v>
      </c>
      <c r="L7865" t="s">
        <v>301</v>
      </c>
      <c r="M7865" t="s">
        <v>38</v>
      </c>
      <c r="N7865" t="s">
        <v>39</v>
      </c>
      <c r="O7865" s="23">
        <v>245</v>
      </c>
      <c r="P7865" s="9">
        <v>10.23</v>
      </c>
      <c r="Q7865" t="s">
        <v>40</v>
      </c>
      <c r="R7865">
        <v>40205</v>
      </c>
      <c r="S7865" s="9">
        <v>23.94</v>
      </c>
      <c r="T7865" s="26">
        <v>4.6900000000000004</v>
      </c>
      <c r="U7865" s="8">
        <v>112.28</v>
      </c>
      <c r="V7865" t="s">
        <v>12188</v>
      </c>
      <c r="W7865" t="s">
        <v>2007</v>
      </c>
      <c r="X7865" t="s">
        <v>42</v>
      </c>
      <c r="Y7865" t="s">
        <v>1740</v>
      </c>
      <c r="AA7865" s="1">
        <f t="shared" si="802"/>
        <v>46099</v>
      </c>
      <c r="AB7865" s="2">
        <f t="shared" si="803"/>
        <v>3</v>
      </c>
      <c r="AC7865" s="2">
        <f t="shared" si="804"/>
        <v>2026</v>
      </c>
      <c r="AD7865" s="2" t="str">
        <f>IFERROR(VLOOKUP(A7865,'Aux Área'!$A$4:$B$123,2,0),"-")</f>
        <v>QSMS</v>
      </c>
    </row>
    <row r="7866" spans="1:30" x14ac:dyDescent="0.3">
      <c r="A7866" t="s">
        <v>2306</v>
      </c>
      <c r="B7866" t="s">
        <v>4613</v>
      </c>
      <c r="C7866" t="s">
        <v>12189</v>
      </c>
      <c r="D7866" t="s">
        <v>4386</v>
      </c>
      <c r="E7866" t="s">
        <v>4387</v>
      </c>
      <c r="F7866" t="s">
        <v>2309</v>
      </c>
      <c r="G7866" t="s">
        <v>1135</v>
      </c>
      <c r="H7866" t="s">
        <v>2275</v>
      </c>
      <c r="I7866" t="s">
        <v>1497</v>
      </c>
      <c r="J7866" t="s">
        <v>1665</v>
      </c>
      <c r="K7866" t="s">
        <v>1666</v>
      </c>
      <c r="L7866" t="s">
        <v>301</v>
      </c>
      <c r="M7866" t="s">
        <v>38</v>
      </c>
      <c r="N7866" t="s">
        <v>39</v>
      </c>
      <c r="O7866" s="23">
        <v>376</v>
      </c>
      <c r="P7866" s="9">
        <v>8.4</v>
      </c>
      <c r="Q7866" t="s">
        <v>40</v>
      </c>
      <c r="R7866">
        <v>134422</v>
      </c>
      <c r="S7866" s="9">
        <v>44.75</v>
      </c>
      <c r="T7866" s="26">
        <v>4.6900000000000004</v>
      </c>
      <c r="U7866" s="8">
        <v>209.88</v>
      </c>
      <c r="V7866" t="s">
        <v>12190</v>
      </c>
      <c r="W7866" t="s">
        <v>2276</v>
      </c>
      <c r="X7866" t="s">
        <v>42</v>
      </c>
      <c r="Y7866" t="s">
        <v>2277</v>
      </c>
      <c r="AA7866" s="1">
        <f t="shared" si="802"/>
        <v>46099</v>
      </c>
      <c r="AB7866" s="2">
        <f t="shared" si="803"/>
        <v>3</v>
      </c>
      <c r="AC7866" s="2">
        <f t="shared" si="804"/>
        <v>2026</v>
      </c>
      <c r="AD7866" s="2" t="str">
        <f>IFERROR(VLOOKUP(A7866,'Aux Área'!$A$4:$B$123,2,0),"-")</f>
        <v>INSPEÇÃO</v>
      </c>
    </row>
    <row r="7867" spans="1:30" x14ac:dyDescent="0.3">
      <c r="A7867" t="s">
        <v>12191</v>
      </c>
      <c r="B7867" t="s">
        <v>655</v>
      </c>
      <c r="C7867" t="s">
        <v>12192</v>
      </c>
      <c r="D7867" t="s">
        <v>1802</v>
      </c>
      <c r="E7867" t="s">
        <v>1803</v>
      </c>
      <c r="F7867" t="s">
        <v>653</v>
      </c>
      <c r="G7867" t="s">
        <v>1300</v>
      </c>
      <c r="H7867" t="s">
        <v>12193</v>
      </c>
      <c r="I7867" t="s">
        <v>37</v>
      </c>
      <c r="J7867" t="s">
        <v>231</v>
      </c>
      <c r="K7867" t="s">
        <v>232</v>
      </c>
      <c r="L7867" t="s">
        <v>217</v>
      </c>
      <c r="M7867" t="s">
        <v>38</v>
      </c>
      <c r="N7867" t="s">
        <v>707</v>
      </c>
      <c r="O7867" s="23">
        <v>0</v>
      </c>
      <c r="P7867" s="9">
        <v>0</v>
      </c>
      <c r="Q7867" t="s">
        <v>40</v>
      </c>
      <c r="R7867">
        <v>0</v>
      </c>
      <c r="S7867" s="9">
        <v>29</v>
      </c>
      <c r="T7867" s="26">
        <v>6.5919999999999996</v>
      </c>
      <c r="U7867" s="8">
        <v>191.16</v>
      </c>
      <c r="V7867" t="s">
        <v>12194</v>
      </c>
      <c r="W7867" t="s">
        <v>652</v>
      </c>
      <c r="X7867" t="s">
        <v>42</v>
      </c>
      <c r="Y7867" t="s">
        <v>653</v>
      </c>
      <c r="AA7867" s="1">
        <f t="shared" si="802"/>
        <v>46099</v>
      </c>
      <c r="AB7867" s="2">
        <f t="shared" si="803"/>
        <v>3</v>
      </c>
      <c r="AC7867" s="2">
        <f t="shared" si="804"/>
        <v>2026</v>
      </c>
      <c r="AD7867" s="2" t="str">
        <f>IFERROR(VLOOKUP(A7867,'Aux Área'!$A$4:$B$123,2,0),"-")</f>
        <v>SÃO PEDRO</v>
      </c>
    </row>
    <row r="7868" spans="1:30" x14ac:dyDescent="0.3">
      <c r="A7868" t="s">
        <v>62</v>
      </c>
      <c r="B7868" t="s">
        <v>1455</v>
      </c>
      <c r="C7868" t="s">
        <v>12195</v>
      </c>
      <c r="D7868" t="s">
        <v>158</v>
      </c>
      <c r="E7868" t="s">
        <v>159</v>
      </c>
      <c r="F7868" t="s">
        <v>63</v>
      </c>
      <c r="G7868" t="s">
        <v>35</v>
      </c>
      <c r="H7868" t="s">
        <v>36</v>
      </c>
      <c r="I7868" t="s">
        <v>37</v>
      </c>
      <c r="J7868" t="s">
        <v>10485</v>
      </c>
      <c r="K7868" t="s">
        <v>527</v>
      </c>
      <c r="L7868" t="s">
        <v>124</v>
      </c>
      <c r="M7868" t="s">
        <v>38</v>
      </c>
      <c r="N7868" t="s">
        <v>39</v>
      </c>
      <c r="O7868" s="23">
        <v>327</v>
      </c>
      <c r="P7868" s="9">
        <v>8.59</v>
      </c>
      <c r="Q7868" t="s">
        <v>40</v>
      </c>
      <c r="R7868">
        <v>69365</v>
      </c>
      <c r="S7868" s="9">
        <v>38.049999999999997</v>
      </c>
      <c r="T7868" s="26">
        <v>4.99</v>
      </c>
      <c r="U7868" s="8">
        <v>189.88</v>
      </c>
      <c r="V7868" t="s">
        <v>12196</v>
      </c>
      <c r="W7868" t="s">
        <v>2007</v>
      </c>
      <c r="X7868" t="s">
        <v>42</v>
      </c>
      <c r="Y7868" t="s">
        <v>1740</v>
      </c>
      <c r="AA7868" s="1">
        <f t="shared" si="802"/>
        <v>46099</v>
      </c>
      <c r="AB7868" s="2">
        <f t="shared" si="803"/>
        <v>3</v>
      </c>
      <c r="AC7868" s="2">
        <f t="shared" si="804"/>
        <v>2026</v>
      </c>
      <c r="AD7868" s="2" t="str">
        <f>IFERROR(VLOOKUP(A7868,'Aux Área'!$A$4:$B$123,2,0),"-")</f>
        <v>CONSERVA</v>
      </c>
    </row>
    <row r="7869" spans="1:30" x14ac:dyDescent="0.3">
      <c r="A7869" t="s">
        <v>5543</v>
      </c>
      <c r="B7869" t="s">
        <v>11845</v>
      </c>
      <c r="C7869" t="s">
        <v>12197</v>
      </c>
      <c r="D7869" t="s">
        <v>9879</v>
      </c>
      <c r="E7869" t="s">
        <v>9667</v>
      </c>
      <c r="F7869" t="s">
        <v>6207</v>
      </c>
      <c r="G7869" t="s">
        <v>1135</v>
      </c>
      <c r="H7869" t="s">
        <v>5545</v>
      </c>
      <c r="I7869" t="s">
        <v>839</v>
      </c>
      <c r="J7869" t="s">
        <v>231</v>
      </c>
      <c r="K7869" t="s">
        <v>232</v>
      </c>
      <c r="L7869" t="s">
        <v>217</v>
      </c>
      <c r="M7869" t="s">
        <v>38</v>
      </c>
      <c r="N7869" t="s">
        <v>39</v>
      </c>
      <c r="O7869" s="23">
        <v>382</v>
      </c>
      <c r="P7869" s="9">
        <v>8.58</v>
      </c>
      <c r="Q7869" t="s">
        <v>40</v>
      </c>
      <c r="R7869">
        <v>21667</v>
      </c>
      <c r="S7869" s="9">
        <v>44.52</v>
      </c>
      <c r="T7869" s="26">
        <v>4.8600000000000003</v>
      </c>
      <c r="U7869" s="8">
        <v>216.38</v>
      </c>
      <c r="V7869" t="s">
        <v>12198</v>
      </c>
      <c r="W7869" t="s">
        <v>2276</v>
      </c>
      <c r="X7869" t="s">
        <v>42</v>
      </c>
      <c r="Y7869" t="s">
        <v>2277</v>
      </c>
      <c r="AA7869" s="1">
        <f t="shared" si="802"/>
        <v>46099</v>
      </c>
      <c r="AB7869" s="2">
        <f t="shared" si="803"/>
        <v>3</v>
      </c>
      <c r="AC7869" s="2">
        <f t="shared" si="804"/>
        <v>2026</v>
      </c>
      <c r="AD7869" s="2" t="str">
        <f>IFERROR(VLOOKUP(A7869,'Aux Área'!$A$4:$B$123,2,0),"-")</f>
        <v>INSPEÇÃO</v>
      </c>
    </row>
    <row r="7870" spans="1:30" x14ac:dyDescent="0.3">
      <c r="A7870" t="s">
        <v>5620</v>
      </c>
      <c r="B7870" t="s">
        <v>9277</v>
      </c>
      <c r="C7870" t="s">
        <v>12199</v>
      </c>
      <c r="D7870" t="s">
        <v>2160</v>
      </c>
      <c r="E7870" t="s">
        <v>2161</v>
      </c>
      <c r="F7870" t="s">
        <v>6208</v>
      </c>
      <c r="G7870" t="s">
        <v>1135</v>
      </c>
      <c r="H7870" t="s">
        <v>5545</v>
      </c>
      <c r="I7870" t="s">
        <v>839</v>
      </c>
      <c r="J7870" t="s">
        <v>370</v>
      </c>
      <c r="K7870" t="s">
        <v>371</v>
      </c>
      <c r="L7870" t="s">
        <v>124</v>
      </c>
      <c r="M7870" t="s">
        <v>38</v>
      </c>
      <c r="N7870" t="s">
        <v>39</v>
      </c>
      <c r="O7870" s="23">
        <v>305</v>
      </c>
      <c r="P7870" s="9">
        <v>7.59</v>
      </c>
      <c r="Q7870" t="s">
        <v>40</v>
      </c>
      <c r="R7870">
        <v>33784</v>
      </c>
      <c r="S7870" s="9">
        <v>40.19</v>
      </c>
      <c r="T7870" s="26">
        <v>4.9909999999999997</v>
      </c>
      <c r="U7870" s="8">
        <v>200.58</v>
      </c>
      <c r="V7870" t="s">
        <v>12200</v>
      </c>
      <c r="W7870" t="s">
        <v>2276</v>
      </c>
      <c r="X7870" t="s">
        <v>42</v>
      </c>
      <c r="Y7870" t="s">
        <v>2277</v>
      </c>
      <c r="AA7870" s="1">
        <f t="shared" si="802"/>
        <v>46099</v>
      </c>
      <c r="AB7870" s="2">
        <f t="shared" si="803"/>
        <v>3</v>
      </c>
      <c r="AC7870" s="2">
        <f t="shared" si="804"/>
        <v>2026</v>
      </c>
      <c r="AD7870" s="2" t="str">
        <f>IFERROR(VLOOKUP(A7870,'Aux Área'!$A$4:$B$123,2,0),"-")</f>
        <v>INSPEÇÃO</v>
      </c>
    </row>
    <row r="7871" spans="1:30" x14ac:dyDescent="0.3">
      <c r="A7871" t="s">
        <v>2700</v>
      </c>
      <c r="B7871" t="s">
        <v>2000</v>
      </c>
      <c r="C7871" t="s">
        <v>12201</v>
      </c>
      <c r="D7871" t="s">
        <v>3547</v>
      </c>
      <c r="E7871" t="s">
        <v>3548</v>
      </c>
      <c r="F7871" t="s">
        <v>2703</v>
      </c>
      <c r="G7871" t="s">
        <v>659</v>
      </c>
      <c r="H7871" t="s">
        <v>1996</v>
      </c>
      <c r="I7871" t="s">
        <v>1997</v>
      </c>
      <c r="J7871" t="s">
        <v>275</v>
      </c>
      <c r="K7871" t="s">
        <v>276</v>
      </c>
      <c r="L7871" t="s">
        <v>124</v>
      </c>
      <c r="M7871" t="s">
        <v>38</v>
      </c>
      <c r="N7871" t="s">
        <v>668</v>
      </c>
      <c r="O7871" s="23">
        <v>279</v>
      </c>
      <c r="P7871" s="9">
        <v>6.49</v>
      </c>
      <c r="Q7871" t="s">
        <v>40</v>
      </c>
      <c r="R7871">
        <v>26470</v>
      </c>
      <c r="S7871" s="9">
        <v>43</v>
      </c>
      <c r="T7871" s="26">
        <v>8.2899999999999991</v>
      </c>
      <c r="U7871" s="8">
        <v>356.47</v>
      </c>
      <c r="V7871" t="s">
        <v>12202</v>
      </c>
      <c r="W7871" t="s">
        <v>1985</v>
      </c>
      <c r="X7871" t="s">
        <v>42</v>
      </c>
      <c r="Y7871" t="s">
        <v>1986</v>
      </c>
      <c r="AA7871" s="1">
        <f t="shared" si="802"/>
        <v>46099</v>
      </c>
      <c r="AB7871" s="2">
        <f t="shared" si="803"/>
        <v>3</v>
      </c>
      <c r="AC7871" s="2">
        <f t="shared" si="804"/>
        <v>2026</v>
      </c>
      <c r="AD7871" s="2" t="str">
        <f>IFERROR(VLOOKUP(A7871,'Aux Área'!$A$4:$B$123,2,0),"-")</f>
        <v>PESADOS</v>
      </c>
    </row>
    <row r="7872" spans="1:30" x14ac:dyDescent="0.3">
      <c r="A7872" t="s">
        <v>3092</v>
      </c>
      <c r="B7872" t="s">
        <v>4774</v>
      </c>
      <c r="C7872" t="s">
        <v>12203</v>
      </c>
      <c r="D7872" t="s">
        <v>3285</v>
      </c>
      <c r="E7872" t="s">
        <v>3286</v>
      </c>
      <c r="F7872" t="s">
        <v>3594</v>
      </c>
      <c r="G7872" t="s">
        <v>1135</v>
      </c>
      <c r="H7872" t="s">
        <v>2275</v>
      </c>
      <c r="I7872" t="s">
        <v>1497</v>
      </c>
      <c r="J7872" t="s">
        <v>188</v>
      </c>
      <c r="K7872" t="s">
        <v>189</v>
      </c>
      <c r="L7872" t="s">
        <v>190</v>
      </c>
      <c r="M7872" t="s">
        <v>38</v>
      </c>
      <c r="N7872" t="s">
        <v>39</v>
      </c>
      <c r="O7872" s="23">
        <v>434</v>
      </c>
      <c r="P7872" s="9">
        <v>9.85</v>
      </c>
      <c r="Q7872" t="s">
        <v>40</v>
      </c>
      <c r="R7872">
        <v>116211</v>
      </c>
      <c r="S7872" s="9">
        <v>44.06</v>
      </c>
      <c r="T7872" s="26">
        <v>4.99</v>
      </c>
      <c r="U7872" s="8">
        <v>219.86</v>
      </c>
      <c r="V7872" t="s">
        <v>112</v>
      </c>
      <c r="W7872" t="s">
        <v>2276</v>
      </c>
      <c r="X7872" t="s">
        <v>42</v>
      </c>
      <c r="Y7872" t="s">
        <v>2277</v>
      </c>
      <c r="AA7872" s="1">
        <f t="shared" si="802"/>
        <v>46099</v>
      </c>
      <c r="AB7872" s="2">
        <f t="shared" si="803"/>
        <v>3</v>
      </c>
      <c r="AC7872" s="2">
        <f t="shared" si="804"/>
        <v>2026</v>
      </c>
      <c r="AD7872" s="2" t="str">
        <f>IFERROR(VLOOKUP(A7872,'Aux Área'!$A$4:$B$123,2,0),"-")</f>
        <v>INSPEÇÃO</v>
      </c>
    </row>
    <row r="7873" spans="1:30" x14ac:dyDescent="0.3">
      <c r="A7873" t="s">
        <v>1992</v>
      </c>
      <c r="B7873" t="s">
        <v>1993</v>
      </c>
      <c r="C7873" t="s">
        <v>12204</v>
      </c>
      <c r="D7873" t="s">
        <v>3597</v>
      </c>
      <c r="E7873" t="s">
        <v>3598</v>
      </c>
      <c r="F7873" t="s">
        <v>1995</v>
      </c>
      <c r="G7873" t="s">
        <v>659</v>
      </c>
      <c r="H7873" t="s">
        <v>1996</v>
      </c>
      <c r="I7873" t="s">
        <v>1997</v>
      </c>
      <c r="J7873" t="s">
        <v>165</v>
      </c>
      <c r="K7873" t="s">
        <v>166</v>
      </c>
      <c r="L7873" t="s">
        <v>167</v>
      </c>
      <c r="M7873" t="s">
        <v>38</v>
      </c>
      <c r="N7873" t="s">
        <v>668</v>
      </c>
      <c r="O7873" s="23">
        <v>282</v>
      </c>
      <c r="P7873" s="9">
        <v>4.7300000000000004</v>
      </c>
      <c r="Q7873" t="s">
        <v>40</v>
      </c>
      <c r="R7873">
        <v>28416</v>
      </c>
      <c r="S7873" s="9">
        <v>59.61</v>
      </c>
      <c r="T7873" s="26">
        <v>8.2200000000000006</v>
      </c>
      <c r="U7873" s="8">
        <v>490.01</v>
      </c>
      <c r="V7873" t="s">
        <v>112</v>
      </c>
      <c r="W7873" t="s">
        <v>1985</v>
      </c>
      <c r="X7873" t="s">
        <v>42</v>
      </c>
      <c r="Y7873" t="s">
        <v>1986</v>
      </c>
      <c r="AA7873" s="1">
        <f t="shared" si="802"/>
        <v>46099</v>
      </c>
      <c r="AB7873" s="2">
        <f t="shared" si="803"/>
        <v>3</v>
      </c>
      <c r="AC7873" s="2">
        <f t="shared" si="804"/>
        <v>2026</v>
      </c>
      <c r="AD7873" s="2" t="str">
        <f>IFERROR(VLOOKUP(A7873,'Aux Área'!$A$4:$B$123,2,0),"-")</f>
        <v>PESADOS</v>
      </c>
    </row>
    <row r="7874" spans="1:30" x14ac:dyDescent="0.3">
      <c r="A7874" t="s">
        <v>1992</v>
      </c>
      <c r="C7874" t="s">
        <v>12204</v>
      </c>
      <c r="F7874" t="s">
        <v>1995</v>
      </c>
      <c r="K7874" t="s">
        <v>166</v>
      </c>
      <c r="N7874" t="s">
        <v>15690</v>
      </c>
      <c r="O7874" t="s">
        <v>15244</v>
      </c>
      <c r="P7874" s="9" t="s">
        <v>15244</v>
      </c>
      <c r="Q7874" t="s">
        <v>40</v>
      </c>
      <c r="R7874" t="s">
        <v>15244</v>
      </c>
      <c r="S7874">
        <v>20</v>
      </c>
      <c r="U7874" s="8">
        <v>126</v>
      </c>
      <c r="AA7874" s="1">
        <f t="shared" si="802"/>
        <v>46099</v>
      </c>
      <c r="AB7874" s="2">
        <f t="shared" si="803"/>
        <v>3</v>
      </c>
      <c r="AC7874" s="2">
        <f t="shared" si="804"/>
        <v>2026</v>
      </c>
      <c r="AD7874" s="2" t="str">
        <f>IFERROR(VLOOKUP(A7874,'Aux Área'!$A$4:$B$123,2,0),"-")</f>
        <v>PESADOS</v>
      </c>
    </row>
    <row r="7875" spans="1:30" x14ac:dyDescent="0.3">
      <c r="A7875" t="s">
        <v>2347</v>
      </c>
      <c r="B7875" t="s">
        <v>2348</v>
      </c>
      <c r="C7875" t="s">
        <v>12205</v>
      </c>
      <c r="D7875" t="s">
        <v>3633</v>
      </c>
      <c r="E7875" t="s">
        <v>3634</v>
      </c>
      <c r="F7875" t="s">
        <v>2350</v>
      </c>
      <c r="G7875" t="s">
        <v>659</v>
      </c>
      <c r="H7875" t="s">
        <v>1996</v>
      </c>
      <c r="I7875" t="s">
        <v>1997</v>
      </c>
      <c r="J7875" t="s">
        <v>492</v>
      </c>
      <c r="K7875" t="s">
        <v>493</v>
      </c>
      <c r="L7875" t="s">
        <v>110</v>
      </c>
      <c r="M7875" t="s">
        <v>38</v>
      </c>
      <c r="N7875" t="s">
        <v>668</v>
      </c>
      <c r="O7875" s="23">
        <v>314</v>
      </c>
      <c r="P7875" s="9">
        <v>6.2</v>
      </c>
      <c r="Q7875" t="s">
        <v>40</v>
      </c>
      <c r="R7875">
        <v>37209</v>
      </c>
      <c r="S7875" s="9">
        <v>50.66</v>
      </c>
      <c r="T7875" s="26">
        <v>8.19</v>
      </c>
      <c r="U7875" s="8">
        <v>414.9</v>
      </c>
      <c r="V7875" t="s">
        <v>41</v>
      </c>
      <c r="W7875" t="s">
        <v>1985</v>
      </c>
      <c r="X7875" t="s">
        <v>42</v>
      </c>
      <c r="Y7875" t="s">
        <v>1986</v>
      </c>
      <c r="AA7875" s="1">
        <f t="shared" si="802"/>
        <v>46099</v>
      </c>
      <c r="AB7875" s="2">
        <f t="shared" si="803"/>
        <v>3</v>
      </c>
      <c r="AC7875" s="2">
        <f t="shared" si="804"/>
        <v>2026</v>
      </c>
      <c r="AD7875" s="2" t="str">
        <f>IFERROR(VLOOKUP(A7875,'Aux Área'!$A$4:$B$123,2,0),"-")</f>
        <v>PESADOS</v>
      </c>
    </row>
    <row r="7876" spans="1:30" x14ac:dyDescent="0.3">
      <c r="A7876" t="s">
        <v>2347</v>
      </c>
      <c r="C7876" t="s">
        <v>12205</v>
      </c>
      <c r="F7876" t="s">
        <v>2350</v>
      </c>
      <c r="K7876" t="s">
        <v>493</v>
      </c>
      <c r="N7876" t="s">
        <v>15690</v>
      </c>
      <c r="O7876" t="s">
        <v>15244</v>
      </c>
      <c r="P7876" s="9" t="s">
        <v>15244</v>
      </c>
      <c r="Q7876" t="s">
        <v>40</v>
      </c>
      <c r="R7876" t="s">
        <v>15244</v>
      </c>
      <c r="S7876">
        <v>5.9</v>
      </c>
      <c r="U7876" s="8">
        <v>28.28</v>
      </c>
      <c r="AA7876" s="1">
        <f t="shared" si="802"/>
        <v>46099</v>
      </c>
      <c r="AB7876" s="2">
        <f t="shared" si="803"/>
        <v>3</v>
      </c>
      <c r="AC7876" s="2">
        <f t="shared" si="804"/>
        <v>2026</v>
      </c>
      <c r="AD7876" s="2" t="str">
        <f>IFERROR(VLOOKUP(A7876,'Aux Área'!$A$4:$B$123,2,0),"-")</f>
        <v>PESADOS</v>
      </c>
    </row>
    <row r="7877" spans="1:30" x14ac:dyDescent="0.3">
      <c r="A7877" t="s">
        <v>30</v>
      </c>
      <c r="B7877" t="s">
        <v>453</v>
      </c>
      <c r="C7877" t="s">
        <v>12206</v>
      </c>
      <c r="D7877" t="s">
        <v>958</v>
      </c>
      <c r="E7877" t="s">
        <v>959</v>
      </c>
      <c r="F7877" t="s">
        <v>34</v>
      </c>
      <c r="G7877" t="s">
        <v>35</v>
      </c>
      <c r="H7877" t="s">
        <v>36</v>
      </c>
      <c r="I7877" t="s">
        <v>37</v>
      </c>
      <c r="J7877" t="s">
        <v>275</v>
      </c>
      <c r="K7877" t="s">
        <v>276</v>
      </c>
      <c r="L7877" t="s">
        <v>124</v>
      </c>
      <c r="M7877" t="s">
        <v>38</v>
      </c>
      <c r="N7877" t="s">
        <v>39</v>
      </c>
      <c r="O7877" s="23">
        <v>308</v>
      </c>
      <c r="P7877" s="9">
        <v>9.9700000000000006</v>
      </c>
      <c r="Q7877" t="s">
        <v>40</v>
      </c>
      <c r="R7877">
        <v>20882</v>
      </c>
      <c r="S7877" s="9">
        <v>30.9</v>
      </c>
      <c r="T7877" s="26">
        <v>4.79</v>
      </c>
      <c r="U7877" s="8">
        <v>148.01</v>
      </c>
      <c r="V7877" t="s">
        <v>12207</v>
      </c>
      <c r="W7877" t="s">
        <v>2007</v>
      </c>
      <c r="X7877" t="s">
        <v>42</v>
      </c>
      <c r="Y7877" t="s">
        <v>1740</v>
      </c>
      <c r="AA7877" s="1">
        <f t="shared" si="802"/>
        <v>46099</v>
      </c>
      <c r="AB7877" s="2">
        <f t="shared" si="803"/>
        <v>3</v>
      </c>
      <c r="AC7877" s="2">
        <f t="shared" si="804"/>
        <v>2026</v>
      </c>
      <c r="AD7877" s="2" t="str">
        <f>IFERROR(VLOOKUP(A7877,'Aux Área'!$A$4:$B$123,2,0),"-")</f>
        <v>OPERAÇÃO</v>
      </c>
    </row>
    <row r="7878" spans="1:30" x14ac:dyDescent="0.3">
      <c r="A7878" t="s">
        <v>68</v>
      </c>
      <c r="B7878" t="s">
        <v>296</v>
      </c>
      <c r="C7878" t="s">
        <v>12208</v>
      </c>
      <c r="D7878" t="s">
        <v>1562</v>
      </c>
      <c r="E7878" t="s">
        <v>1563</v>
      </c>
      <c r="F7878" t="s">
        <v>69</v>
      </c>
      <c r="G7878" t="s">
        <v>35</v>
      </c>
      <c r="H7878" t="s">
        <v>36</v>
      </c>
      <c r="I7878" t="s">
        <v>37</v>
      </c>
      <c r="J7878" t="s">
        <v>172</v>
      </c>
      <c r="K7878" t="s">
        <v>173</v>
      </c>
      <c r="L7878" t="s">
        <v>124</v>
      </c>
      <c r="M7878" t="s">
        <v>38</v>
      </c>
      <c r="N7878" t="s">
        <v>39</v>
      </c>
      <c r="O7878" s="23">
        <v>250</v>
      </c>
      <c r="P7878" s="9">
        <v>9.8699999999999992</v>
      </c>
      <c r="Q7878" t="s">
        <v>40</v>
      </c>
      <c r="R7878">
        <v>50842</v>
      </c>
      <c r="S7878" s="9">
        <v>25.34</v>
      </c>
      <c r="T7878" s="26">
        <v>4.59</v>
      </c>
      <c r="U7878" s="8">
        <v>116.31</v>
      </c>
      <c r="V7878" t="s">
        <v>12209</v>
      </c>
      <c r="W7878" t="s">
        <v>2007</v>
      </c>
      <c r="X7878" t="s">
        <v>42</v>
      </c>
      <c r="Y7878" t="s">
        <v>1740</v>
      </c>
      <c r="AA7878" s="1">
        <f t="shared" si="802"/>
        <v>46099</v>
      </c>
      <c r="AB7878" s="2">
        <f t="shared" si="803"/>
        <v>3</v>
      </c>
      <c r="AC7878" s="2">
        <f t="shared" si="804"/>
        <v>2026</v>
      </c>
      <c r="AD7878" s="2" t="str">
        <f>IFERROR(VLOOKUP(A7878,'Aux Área'!$A$4:$B$123,2,0),"-")</f>
        <v>OPERAÇÃO</v>
      </c>
    </row>
    <row r="7879" spans="1:30" x14ac:dyDescent="0.3">
      <c r="A7879" t="s">
        <v>2643</v>
      </c>
      <c r="B7879" t="s">
        <v>2307</v>
      </c>
      <c r="C7879" t="s">
        <v>12210</v>
      </c>
      <c r="D7879" t="s">
        <v>7207</v>
      </c>
      <c r="E7879" t="s">
        <v>7208</v>
      </c>
      <c r="F7879" t="s">
        <v>2646</v>
      </c>
      <c r="G7879" t="s">
        <v>1300</v>
      </c>
      <c r="H7879" t="s">
        <v>1301</v>
      </c>
      <c r="I7879" t="s">
        <v>37</v>
      </c>
      <c r="J7879" t="s">
        <v>122</v>
      </c>
      <c r="K7879" t="s">
        <v>123</v>
      </c>
      <c r="L7879" t="s">
        <v>124</v>
      </c>
      <c r="M7879" t="s">
        <v>38</v>
      </c>
      <c r="N7879" t="s">
        <v>39</v>
      </c>
      <c r="O7879" s="23">
        <v>411</v>
      </c>
      <c r="P7879" s="9">
        <v>9.1199999999999992</v>
      </c>
      <c r="Q7879" t="s">
        <v>40</v>
      </c>
      <c r="R7879">
        <v>129601</v>
      </c>
      <c r="S7879" s="9">
        <v>45.05</v>
      </c>
      <c r="T7879" s="26">
        <v>4.79</v>
      </c>
      <c r="U7879" s="8">
        <v>215.78</v>
      </c>
      <c r="V7879" t="s">
        <v>41</v>
      </c>
      <c r="W7879" t="s">
        <v>2276</v>
      </c>
      <c r="X7879" t="s">
        <v>42</v>
      </c>
      <c r="Y7879" t="s">
        <v>2277</v>
      </c>
      <c r="AA7879" s="1">
        <f t="shared" si="802"/>
        <v>46099</v>
      </c>
      <c r="AB7879" s="2">
        <f t="shared" si="803"/>
        <v>3</v>
      </c>
      <c r="AC7879" s="2">
        <f t="shared" si="804"/>
        <v>2026</v>
      </c>
      <c r="AD7879" s="2" t="str">
        <f>IFERROR(VLOOKUP(A7879,'Aux Área'!$A$4:$B$123,2,0),"-")</f>
        <v>INSPEÇÃO</v>
      </c>
    </row>
    <row r="7880" spans="1:30" x14ac:dyDescent="0.3">
      <c r="A7880" t="s">
        <v>2638</v>
      </c>
      <c r="B7880" t="s">
        <v>4593</v>
      </c>
      <c r="C7880" t="s">
        <v>12211</v>
      </c>
      <c r="D7880" t="s">
        <v>7192</v>
      </c>
      <c r="E7880" t="s">
        <v>7193</v>
      </c>
      <c r="F7880" t="s">
        <v>2641</v>
      </c>
      <c r="G7880" t="s">
        <v>1135</v>
      </c>
      <c r="H7880" t="s">
        <v>2275</v>
      </c>
      <c r="I7880" t="s">
        <v>1497</v>
      </c>
      <c r="J7880" t="s">
        <v>252</v>
      </c>
      <c r="K7880" t="s">
        <v>253</v>
      </c>
      <c r="L7880" t="s">
        <v>124</v>
      </c>
      <c r="M7880" t="s">
        <v>38</v>
      </c>
      <c r="N7880" t="s">
        <v>39</v>
      </c>
      <c r="O7880" s="23">
        <v>478</v>
      </c>
      <c r="P7880" s="9">
        <v>9.91</v>
      </c>
      <c r="Q7880" t="s">
        <v>40</v>
      </c>
      <c r="R7880">
        <v>124427</v>
      </c>
      <c r="S7880" s="9">
        <v>48.25</v>
      </c>
      <c r="T7880" s="26">
        <v>4.79</v>
      </c>
      <c r="U7880" s="8">
        <v>231.14</v>
      </c>
      <c r="V7880" t="s">
        <v>12212</v>
      </c>
      <c r="W7880" t="s">
        <v>2276</v>
      </c>
      <c r="X7880" t="s">
        <v>42</v>
      </c>
      <c r="Y7880" t="s">
        <v>2277</v>
      </c>
      <c r="AA7880" s="1">
        <f t="shared" si="802"/>
        <v>46099</v>
      </c>
      <c r="AB7880" s="2">
        <f t="shared" si="803"/>
        <v>3</v>
      </c>
      <c r="AC7880" s="2">
        <f t="shared" si="804"/>
        <v>2026</v>
      </c>
      <c r="AD7880" s="2" t="str">
        <f>IFERROR(VLOOKUP(A7880,'Aux Área'!$A$4:$B$123,2,0),"-")</f>
        <v>INSPEÇÃO</v>
      </c>
    </row>
    <row r="7881" spans="1:30" x14ac:dyDescent="0.3">
      <c r="A7881" t="s">
        <v>54</v>
      </c>
      <c r="B7881" t="s">
        <v>319</v>
      </c>
      <c r="C7881" t="s">
        <v>12213</v>
      </c>
      <c r="D7881" t="s">
        <v>1480</v>
      </c>
      <c r="E7881" t="s">
        <v>1481</v>
      </c>
      <c r="F7881" t="s">
        <v>55</v>
      </c>
      <c r="G7881" t="s">
        <v>35</v>
      </c>
      <c r="H7881" t="s">
        <v>36</v>
      </c>
      <c r="I7881" t="s">
        <v>37</v>
      </c>
      <c r="J7881" t="s">
        <v>172</v>
      </c>
      <c r="K7881" t="s">
        <v>173</v>
      </c>
      <c r="L7881" t="s">
        <v>124</v>
      </c>
      <c r="M7881" t="s">
        <v>38</v>
      </c>
      <c r="N7881" t="s">
        <v>39</v>
      </c>
      <c r="O7881" s="23">
        <v>344</v>
      </c>
      <c r="P7881" s="9">
        <v>9.14</v>
      </c>
      <c r="Q7881" t="s">
        <v>40</v>
      </c>
      <c r="R7881">
        <v>44723</v>
      </c>
      <c r="S7881" s="9">
        <v>37.64</v>
      </c>
      <c r="T7881" s="26">
        <v>4.5910000000000002</v>
      </c>
      <c r="U7881" s="8">
        <v>172.81</v>
      </c>
      <c r="V7881" t="s">
        <v>2459</v>
      </c>
      <c r="W7881" t="s">
        <v>2007</v>
      </c>
      <c r="X7881" t="s">
        <v>42</v>
      </c>
      <c r="Y7881" t="s">
        <v>1740</v>
      </c>
      <c r="AA7881" s="1">
        <f t="shared" si="802"/>
        <v>46099</v>
      </c>
      <c r="AB7881" s="2">
        <f t="shared" si="803"/>
        <v>3</v>
      </c>
      <c r="AC7881" s="2">
        <f t="shared" si="804"/>
        <v>2026</v>
      </c>
      <c r="AD7881" s="2" t="str">
        <f>IFERROR(VLOOKUP(A7881,'Aux Área'!$A$4:$B$123,2,0),"-")</f>
        <v>ENGENHARIA</v>
      </c>
    </row>
    <row r="7882" spans="1:30" x14ac:dyDescent="0.3">
      <c r="A7882" t="s">
        <v>2181</v>
      </c>
      <c r="B7882" t="s">
        <v>4595</v>
      </c>
      <c r="C7882" t="s">
        <v>12214</v>
      </c>
      <c r="D7882" t="s">
        <v>9027</v>
      </c>
      <c r="E7882" t="s">
        <v>9028</v>
      </c>
      <c r="F7882" t="s">
        <v>2184</v>
      </c>
      <c r="G7882" t="s">
        <v>1135</v>
      </c>
      <c r="H7882" t="s">
        <v>2185</v>
      </c>
      <c r="I7882" t="s">
        <v>2186</v>
      </c>
      <c r="J7882" t="s">
        <v>108</v>
      </c>
      <c r="K7882" t="s">
        <v>109</v>
      </c>
      <c r="L7882" t="s">
        <v>110</v>
      </c>
      <c r="M7882" t="s">
        <v>38</v>
      </c>
      <c r="N7882" t="s">
        <v>668</v>
      </c>
      <c r="O7882" s="23">
        <v>769</v>
      </c>
      <c r="P7882" s="9">
        <v>13.73</v>
      </c>
      <c r="Q7882" t="s">
        <v>40</v>
      </c>
      <c r="R7882">
        <v>146388</v>
      </c>
      <c r="S7882" s="9">
        <v>55.99</v>
      </c>
      <c r="T7882" s="26">
        <v>7.99</v>
      </c>
      <c r="U7882" s="8">
        <v>447.36</v>
      </c>
      <c r="V7882" t="s">
        <v>12215</v>
      </c>
      <c r="W7882" t="s">
        <v>2007</v>
      </c>
      <c r="X7882" t="s">
        <v>42</v>
      </c>
      <c r="Y7882" t="s">
        <v>2188</v>
      </c>
      <c r="AA7882" s="1">
        <f t="shared" si="802"/>
        <v>46099</v>
      </c>
      <c r="AB7882" s="2">
        <f t="shared" si="803"/>
        <v>3</v>
      </c>
      <c r="AC7882" s="2">
        <f t="shared" si="804"/>
        <v>2026</v>
      </c>
      <c r="AD7882" s="2" t="str">
        <f>IFERROR(VLOOKUP(A7882,'Aux Área'!$A$4:$B$123,2,0),"-")</f>
        <v>INSPEÇÃO</v>
      </c>
    </row>
    <row r="7883" spans="1:30" x14ac:dyDescent="0.3">
      <c r="A7883" t="s">
        <v>2286</v>
      </c>
      <c r="B7883" t="s">
        <v>2287</v>
      </c>
      <c r="C7883" t="s">
        <v>12216</v>
      </c>
      <c r="D7883" t="s">
        <v>11552</v>
      </c>
      <c r="E7883" t="s">
        <v>11553</v>
      </c>
      <c r="F7883" t="s">
        <v>2289</v>
      </c>
      <c r="G7883" t="s">
        <v>1495</v>
      </c>
      <c r="H7883" t="s">
        <v>2020</v>
      </c>
      <c r="I7883" t="s">
        <v>2021</v>
      </c>
      <c r="J7883" t="s">
        <v>1665</v>
      </c>
      <c r="K7883" t="s">
        <v>1666</v>
      </c>
      <c r="L7883" t="s">
        <v>301</v>
      </c>
      <c r="M7883" t="s">
        <v>38</v>
      </c>
      <c r="N7883" t="s">
        <v>668</v>
      </c>
      <c r="O7883" s="23">
        <v>1261</v>
      </c>
      <c r="P7883" s="9">
        <v>2.81</v>
      </c>
      <c r="Q7883" t="s">
        <v>40</v>
      </c>
      <c r="R7883">
        <v>27371</v>
      </c>
      <c r="S7883" s="9">
        <v>448.01</v>
      </c>
      <c r="T7883" s="26">
        <v>8.2899999999999991</v>
      </c>
      <c r="U7883" s="8">
        <v>3714</v>
      </c>
      <c r="V7883" t="s">
        <v>12217</v>
      </c>
      <c r="W7883" t="s">
        <v>1985</v>
      </c>
      <c r="X7883" t="s">
        <v>42</v>
      </c>
      <c r="Y7883" t="s">
        <v>1986</v>
      </c>
      <c r="AA7883" s="1">
        <f t="shared" si="802"/>
        <v>46099</v>
      </c>
      <c r="AB7883" s="2">
        <f t="shared" si="803"/>
        <v>3</v>
      </c>
      <c r="AC7883" s="2">
        <f t="shared" si="804"/>
        <v>2026</v>
      </c>
      <c r="AD7883" s="2" t="str">
        <f>IFERROR(VLOOKUP(A7883,'Aux Área'!$A$4:$B$123,2,0),"-")</f>
        <v>PESADOS</v>
      </c>
    </row>
    <row r="7884" spans="1:30" x14ac:dyDescent="0.3">
      <c r="A7884" t="s">
        <v>2212</v>
      </c>
      <c r="B7884" t="s">
        <v>2466</v>
      </c>
      <c r="C7884" t="s">
        <v>12218</v>
      </c>
      <c r="D7884" t="s">
        <v>3121</v>
      </c>
      <c r="E7884" t="s">
        <v>3122</v>
      </c>
      <c r="F7884" t="s">
        <v>2214</v>
      </c>
      <c r="G7884" t="s">
        <v>35</v>
      </c>
      <c r="H7884" t="s">
        <v>2215</v>
      </c>
      <c r="I7884" t="s">
        <v>839</v>
      </c>
      <c r="J7884" t="s">
        <v>1665</v>
      </c>
      <c r="K7884" t="s">
        <v>1666</v>
      </c>
      <c r="L7884" t="s">
        <v>301</v>
      </c>
      <c r="M7884" t="s">
        <v>38</v>
      </c>
      <c r="N7884" t="s">
        <v>668</v>
      </c>
      <c r="O7884" s="23">
        <v>153</v>
      </c>
      <c r="P7884" s="9">
        <v>5.84</v>
      </c>
      <c r="Q7884" t="s">
        <v>40</v>
      </c>
      <c r="R7884">
        <v>15223</v>
      </c>
      <c r="S7884" s="9">
        <v>26.21</v>
      </c>
      <c r="T7884" s="26">
        <v>9.85</v>
      </c>
      <c r="U7884" s="8">
        <v>258.17</v>
      </c>
      <c r="V7884" t="s">
        <v>12219</v>
      </c>
      <c r="W7884" t="s">
        <v>2007</v>
      </c>
      <c r="X7884" t="s">
        <v>42</v>
      </c>
      <c r="Y7884" t="s">
        <v>2217</v>
      </c>
      <c r="AA7884" s="1">
        <f t="shared" si="802"/>
        <v>46099</v>
      </c>
      <c r="AB7884" s="2">
        <f t="shared" si="803"/>
        <v>3</v>
      </c>
      <c r="AC7884" s="2">
        <f t="shared" si="804"/>
        <v>2026</v>
      </c>
      <c r="AD7884" s="2" t="str">
        <f>IFERROR(VLOOKUP(A7884,'Aux Área'!$A$4:$B$123,2,0),"-")</f>
        <v>APH</v>
      </c>
    </row>
    <row r="7885" spans="1:30" x14ac:dyDescent="0.3">
      <c r="A7885" t="s">
        <v>2488</v>
      </c>
      <c r="B7885" t="s">
        <v>2489</v>
      </c>
      <c r="C7885" t="s">
        <v>12220</v>
      </c>
      <c r="D7885" t="s">
        <v>2468</v>
      </c>
      <c r="E7885" t="s">
        <v>2469</v>
      </c>
      <c r="F7885" t="s">
        <v>2491</v>
      </c>
      <c r="G7885" t="s">
        <v>659</v>
      </c>
      <c r="H7885" t="s">
        <v>2215</v>
      </c>
      <c r="I7885" t="s">
        <v>667</v>
      </c>
      <c r="J7885" t="s">
        <v>165</v>
      </c>
      <c r="K7885" t="s">
        <v>166</v>
      </c>
      <c r="L7885" t="s">
        <v>167</v>
      </c>
      <c r="M7885" t="s">
        <v>38</v>
      </c>
      <c r="N7885" t="s">
        <v>668</v>
      </c>
      <c r="O7885" s="23">
        <v>313</v>
      </c>
      <c r="P7885" s="9">
        <v>5.64</v>
      </c>
      <c r="Q7885" t="s">
        <v>40</v>
      </c>
      <c r="R7885">
        <v>7499</v>
      </c>
      <c r="S7885" s="9">
        <v>55.54</v>
      </c>
      <c r="T7885" s="26">
        <v>8.2200000000000006</v>
      </c>
      <c r="U7885" s="8">
        <v>456.54</v>
      </c>
      <c r="V7885" t="s">
        <v>112</v>
      </c>
      <c r="W7885" t="s">
        <v>2007</v>
      </c>
      <c r="X7885" t="s">
        <v>42</v>
      </c>
      <c r="Y7885" t="s">
        <v>1740</v>
      </c>
      <c r="AA7885" s="1">
        <f t="shared" si="802"/>
        <v>46099</v>
      </c>
      <c r="AB7885" s="2">
        <f t="shared" si="803"/>
        <v>3</v>
      </c>
      <c r="AC7885" s="2">
        <f t="shared" si="804"/>
        <v>2026</v>
      </c>
      <c r="AD7885" s="2" t="str">
        <f>IFERROR(VLOOKUP(A7885,'Aux Área'!$A$4:$B$123,2,0),"-")</f>
        <v>APH</v>
      </c>
    </row>
    <row r="7886" spans="1:30" x14ac:dyDescent="0.3">
      <c r="A7886" t="s">
        <v>50</v>
      </c>
      <c r="B7886" t="s">
        <v>324</v>
      </c>
      <c r="C7886" t="s">
        <v>12221</v>
      </c>
      <c r="D7886" t="s">
        <v>326</v>
      </c>
      <c r="E7886" t="s">
        <v>327</v>
      </c>
      <c r="F7886" t="s">
        <v>51</v>
      </c>
      <c r="G7886" t="s">
        <v>35</v>
      </c>
      <c r="H7886" t="s">
        <v>36</v>
      </c>
      <c r="I7886" t="s">
        <v>37</v>
      </c>
      <c r="J7886" t="s">
        <v>108</v>
      </c>
      <c r="K7886" t="s">
        <v>109</v>
      </c>
      <c r="L7886" t="s">
        <v>110</v>
      </c>
      <c r="M7886" t="s">
        <v>38</v>
      </c>
      <c r="N7886" t="s">
        <v>39</v>
      </c>
      <c r="O7886" s="23">
        <v>251</v>
      </c>
      <c r="P7886" s="9">
        <v>8.16</v>
      </c>
      <c r="Q7886" t="s">
        <v>40</v>
      </c>
      <c r="R7886">
        <v>24112</v>
      </c>
      <c r="S7886" s="9">
        <v>30.76</v>
      </c>
      <c r="T7886" s="26">
        <v>4.99</v>
      </c>
      <c r="U7886" s="8">
        <v>153.49</v>
      </c>
      <c r="V7886" t="s">
        <v>12222</v>
      </c>
      <c r="W7886" t="s">
        <v>2007</v>
      </c>
      <c r="X7886" t="s">
        <v>42</v>
      </c>
      <c r="Y7886" t="s">
        <v>1740</v>
      </c>
      <c r="AA7886" s="1">
        <f t="shared" si="802"/>
        <v>46099</v>
      </c>
      <c r="AB7886" s="2">
        <f t="shared" si="803"/>
        <v>3</v>
      </c>
      <c r="AC7886" s="2">
        <f t="shared" si="804"/>
        <v>2026</v>
      </c>
      <c r="AD7886" s="2" t="str">
        <f>IFERROR(VLOOKUP(A7886,'Aux Área'!$A$4:$B$123,2,0),"-")</f>
        <v>TI</v>
      </c>
    </row>
    <row r="7887" spans="1:30" x14ac:dyDescent="0.3">
      <c r="A7887" t="s">
        <v>1702</v>
      </c>
      <c r="B7887" t="s">
        <v>209</v>
      </c>
      <c r="C7887" t="s">
        <v>12223</v>
      </c>
      <c r="D7887" t="s">
        <v>1225</v>
      </c>
      <c r="E7887" t="s">
        <v>1226</v>
      </c>
      <c r="F7887" t="s">
        <v>653</v>
      </c>
      <c r="G7887" t="s">
        <v>1495</v>
      </c>
      <c r="H7887" t="s">
        <v>1704</v>
      </c>
      <c r="I7887" t="s">
        <v>1497</v>
      </c>
      <c r="J7887" t="s">
        <v>237</v>
      </c>
      <c r="K7887" t="s">
        <v>238</v>
      </c>
      <c r="L7887" t="s">
        <v>110</v>
      </c>
      <c r="M7887" t="s">
        <v>38</v>
      </c>
      <c r="N7887" t="s">
        <v>668</v>
      </c>
      <c r="O7887" s="23">
        <v>0</v>
      </c>
      <c r="P7887" s="9">
        <v>0</v>
      </c>
      <c r="Q7887" t="s">
        <v>40</v>
      </c>
      <c r="R7887">
        <v>0</v>
      </c>
      <c r="S7887" s="9">
        <v>229.02</v>
      </c>
      <c r="T7887" s="26">
        <v>7.88</v>
      </c>
      <c r="U7887" s="8">
        <v>1804.68</v>
      </c>
      <c r="V7887" t="s">
        <v>41</v>
      </c>
      <c r="W7887" t="s">
        <v>652</v>
      </c>
      <c r="X7887" t="s">
        <v>42</v>
      </c>
      <c r="Y7887" t="s">
        <v>653</v>
      </c>
      <c r="AA7887" s="1">
        <f t="shared" si="802"/>
        <v>46099</v>
      </c>
      <c r="AB7887" s="2">
        <f t="shared" si="803"/>
        <v>3</v>
      </c>
      <c r="AC7887" s="2">
        <f t="shared" si="804"/>
        <v>2026</v>
      </c>
      <c r="AD7887" s="2" t="str">
        <f>IFERROR(VLOOKUP(A7887,'Aux Área'!$A$4:$B$123,2,0),"-")</f>
        <v>SÃO PEDRO</v>
      </c>
    </row>
    <row r="7888" spans="1:30" x14ac:dyDescent="0.3">
      <c r="A7888" t="s">
        <v>58</v>
      </c>
      <c r="B7888" t="s">
        <v>250</v>
      </c>
      <c r="C7888" t="s">
        <v>12224</v>
      </c>
      <c r="D7888" t="s">
        <v>87</v>
      </c>
      <c r="E7888" t="s">
        <v>88</v>
      </c>
      <c r="F7888" t="s">
        <v>59</v>
      </c>
      <c r="G7888" t="s">
        <v>35</v>
      </c>
      <c r="H7888" t="s">
        <v>36</v>
      </c>
      <c r="I7888" t="s">
        <v>37</v>
      </c>
      <c r="J7888" t="s">
        <v>231</v>
      </c>
      <c r="K7888" t="s">
        <v>232</v>
      </c>
      <c r="L7888" t="s">
        <v>217</v>
      </c>
      <c r="M7888" t="s">
        <v>38</v>
      </c>
      <c r="N7888" t="s">
        <v>39</v>
      </c>
      <c r="O7888" s="23">
        <v>281</v>
      </c>
      <c r="P7888" s="9">
        <v>7</v>
      </c>
      <c r="Q7888" t="s">
        <v>40</v>
      </c>
      <c r="R7888">
        <v>88166</v>
      </c>
      <c r="S7888" s="9">
        <v>40.159999999999997</v>
      </c>
      <c r="T7888" s="26">
        <v>4.8609999999999998</v>
      </c>
      <c r="U7888" s="8">
        <v>195.21</v>
      </c>
      <c r="V7888" t="s">
        <v>12225</v>
      </c>
      <c r="W7888" t="s">
        <v>2007</v>
      </c>
      <c r="X7888" t="s">
        <v>42</v>
      </c>
      <c r="Y7888" t="s">
        <v>1740</v>
      </c>
      <c r="AA7888" s="1">
        <f t="shared" si="802"/>
        <v>46099</v>
      </c>
      <c r="AB7888" s="2">
        <f t="shared" si="803"/>
        <v>3</v>
      </c>
      <c r="AC7888" s="2">
        <f t="shared" si="804"/>
        <v>2026</v>
      </c>
      <c r="AD7888" s="2" t="str">
        <f>IFERROR(VLOOKUP(A7888,'Aux Área'!$A$4:$B$123,2,0),"-")</f>
        <v>CONSERVA</v>
      </c>
    </row>
    <row r="7889" spans="1:30" x14ac:dyDescent="0.3">
      <c r="A7889" t="s">
        <v>2282</v>
      </c>
      <c r="B7889" t="s">
        <v>4679</v>
      </c>
      <c r="C7889" t="s">
        <v>12226</v>
      </c>
      <c r="D7889" t="s">
        <v>10122</v>
      </c>
      <c r="E7889" t="s">
        <v>9671</v>
      </c>
      <c r="F7889" t="s">
        <v>2285</v>
      </c>
      <c r="G7889" t="s">
        <v>1135</v>
      </c>
      <c r="H7889" t="s">
        <v>2275</v>
      </c>
      <c r="I7889" t="s">
        <v>1497</v>
      </c>
      <c r="J7889" t="s">
        <v>165</v>
      </c>
      <c r="K7889" t="s">
        <v>166</v>
      </c>
      <c r="L7889" t="s">
        <v>167</v>
      </c>
      <c r="M7889" t="s">
        <v>38</v>
      </c>
      <c r="N7889" t="s">
        <v>39</v>
      </c>
      <c r="O7889" s="23">
        <v>419</v>
      </c>
      <c r="P7889" s="9">
        <v>9.59</v>
      </c>
      <c r="Q7889" t="s">
        <v>40</v>
      </c>
      <c r="R7889">
        <v>115910</v>
      </c>
      <c r="S7889" s="9">
        <v>43.69</v>
      </c>
      <c r="T7889" s="26">
        <v>4.9909999999999997</v>
      </c>
      <c r="U7889" s="8">
        <v>218.05</v>
      </c>
      <c r="V7889" t="s">
        <v>112</v>
      </c>
      <c r="W7889" t="s">
        <v>2276</v>
      </c>
      <c r="X7889" t="s">
        <v>42</v>
      </c>
      <c r="Y7889" t="s">
        <v>2277</v>
      </c>
      <c r="AA7889" s="1">
        <f t="shared" si="802"/>
        <v>46099</v>
      </c>
      <c r="AB7889" s="2">
        <f t="shared" si="803"/>
        <v>3</v>
      </c>
      <c r="AC7889" s="2">
        <f t="shared" si="804"/>
        <v>2026</v>
      </c>
      <c r="AD7889" s="2" t="str">
        <f>IFERROR(VLOOKUP(A7889,'Aux Área'!$A$4:$B$123,2,0),"-")</f>
        <v>INSPEÇÃO</v>
      </c>
    </row>
    <row r="7890" spans="1:30" x14ac:dyDescent="0.3">
      <c r="A7890" t="s">
        <v>1069</v>
      </c>
      <c r="B7890" t="s">
        <v>11027</v>
      </c>
      <c r="C7890" t="s">
        <v>12227</v>
      </c>
      <c r="D7890" t="s">
        <v>2169</v>
      </c>
      <c r="E7890" t="s">
        <v>2170</v>
      </c>
      <c r="F7890" t="s">
        <v>1071</v>
      </c>
      <c r="G7890" t="s">
        <v>35</v>
      </c>
      <c r="H7890" t="s">
        <v>36</v>
      </c>
      <c r="I7890" t="s">
        <v>37</v>
      </c>
      <c r="J7890" t="s">
        <v>196</v>
      </c>
      <c r="K7890" t="s">
        <v>197</v>
      </c>
      <c r="L7890" t="s">
        <v>84</v>
      </c>
      <c r="M7890" t="s">
        <v>38</v>
      </c>
      <c r="N7890" t="s">
        <v>39</v>
      </c>
      <c r="O7890" s="23">
        <v>288</v>
      </c>
      <c r="P7890" s="9">
        <v>7.07</v>
      </c>
      <c r="Q7890" t="s">
        <v>40</v>
      </c>
      <c r="R7890">
        <v>19268</v>
      </c>
      <c r="S7890" s="9">
        <v>40.71</v>
      </c>
      <c r="T7890" s="26">
        <v>4.7329999999999997</v>
      </c>
      <c r="U7890" s="8">
        <v>192.67</v>
      </c>
      <c r="V7890" t="s">
        <v>41</v>
      </c>
      <c r="W7890" t="s">
        <v>2007</v>
      </c>
      <c r="X7890" t="s">
        <v>42</v>
      </c>
      <c r="Y7890" t="s">
        <v>1740</v>
      </c>
      <c r="AA7890" s="1">
        <f t="shared" si="802"/>
        <v>46099</v>
      </c>
      <c r="AB7890" s="2">
        <f t="shared" si="803"/>
        <v>3</v>
      </c>
      <c r="AC7890" s="2">
        <f t="shared" si="804"/>
        <v>2026</v>
      </c>
      <c r="AD7890" s="2" t="str">
        <f>IFERROR(VLOOKUP(A7890,'Aux Área'!$A$4:$B$123,2,0),"-")</f>
        <v>FACILITIES</v>
      </c>
    </row>
    <row r="7891" spans="1:30" x14ac:dyDescent="0.3">
      <c r="A7891" t="s">
        <v>2041</v>
      </c>
      <c r="B7891" t="s">
        <v>2042</v>
      </c>
      <c r="C7891" t="s">
        <v>12228</v>
      </c>
      <c r="D7891" t="s">
        <v>1297</v>
      </c>
      <c r="E7891" t="s">
        <v>2221</v>
      </c>
      <c r="F7891" t="s">
        <v>2044</v>
      </c>
      <c r="G7891" t="s">
        <v>659</v>
      </c>
      <c r="H7891" t="s">
        <v>1996</v>
      </c>
      <c r="I7891" t="s">
        <v>1997</v>
      </c>
      <c r="J7891" t="s">
        <v>231</v>
      </c>
      <c r="K7891" t="s">
        <v>232</v>
      </c>
      <c r="L7891" t="s">
        <v>217</v>
      </c>
      <c r="M7891" t="s">
        <v>38</v>
      </c>
      <c r="N7891" t="s">
        <v>668</v>
      </c>
      <c r="O7891" s="23">
        <v>225</v>
      </c>
      <c r="P7891" s="9">
        <v>6</v>
      </c>
      <c r="Q7891" t="s">
        <v>40</v>
      </c>
      <c r="R7891">
        <v>38188</v>
      </c>
      <c r="S7891" s="9">
        <v>37.49</v>
      </c>
      <c r="T7891" s="26">
        <v>8.19</v>
      </c>
      <c r="U7891" s="8">
        <v>307.04000000000002</v>
      </c>
      <c r="V7891" t="s">
        <v>12229</v>
      </c>
      <c r="W7891" t="s">
        <v>1985</v>
      </c>
      <c r="X7891" t="s">
        <v>42</v>
      </c>
      <c r="Y7891" t="s">
        <v>1986</v>
      </c>
      <c r="AA7891" s="1">
        <f t="shared" si="802"/>
        <v>46099</v>
      </c>
      <c r="AB7891" s="2">
        <f t="shared" si="803"/>
        <v>3</v>
      </c>
      <c r="AC7891" s="2">
        <f t="shared" si="804"/>
        <v>2026</v>
      </c>
      <c r="AD7891" s="2" t="str">
        <f>IFERROR(VLOOKUP(A7891,'Aux Área'!$A$4:$B$123,2,0),"-")</f>
        <v>PESADOS</v>
      </c>
    </row>
    <row r="7892" spans="1:30" x14ac:dyDescent="0.3">
      <c r="A7892" t="s">
        <v>10689</v>
      </c>
      <c r="B7892" t="s">
        <v>1946</v>
      </c>
      <c r="C7892" t="s">
        <v>12230</v>
      </c>
      <c r="D7892" t="s">
        <v>1948</v>
      </c>
      <c r="E7892" t="s">
        <v>1949</v>
      </c>
      <c r="F7892" t="s">
        <v>653</v>
      </c>
      <c r="G7892" t="s">
        <v>635</v>
      </c>
      <c r="H7892" t="s">
        <v>1571</v>
      </c>
      <c r="I7892" t="s">
        <v>839</v>
      </c>
      <c r="J7892" t="s">
        <v>409</v>
      </c>
      <c r="K7892" t="s">
        <v>410</v>
      </c>
      <c r="L7892" t="s">
        <v>141</v>
      </c>
      <c r="M7892" t="s">
        <v>38</v>
      </c>
      <c r="N7892" t="s">
        <v>668</v>
      </c>
      <c r="O7892" s="23">
        <v>0</v>
      </c>
      <c r="P7892" s="9">
        <v>0</v>
      </c>
      <c r="Q7892" t="s">
        <v>40</v>
      </c>
      <c r="R7892">
        <v>0</v>
      </c>
      <c r="S7892" s="9">
        <v>99.8</v>
      </c>
      <c r="T7892" s="26">
        <v>7.79</v>
      </c>
      <c r="U7892" s="8">
        <v>777.44</v>
      </c>
      <c r="V7892" t="s">
        <v>12231</v>
      </c>
      <c r="W7892" t="s">
        <v>652</v>
      </c>
      <c r="X7892" t="s">
        <v>42</v>
      </c>
      <c r="Y7892" t="s">
        <v>653</v>
      </c>
      <c r="AA7892" s="1">
        <f t="shared" si="802"/>
        <v>46099</v>
      </c>
      <c r="AB7892" s="2">
        <f t="shared" si="803"/>
        <v>3</v>
      </c>
      <c r="AC7892" s="2">
        <f t="shared" si="804"/>
        <v>2026</v>
      </c>
      <c r="AD7892" s="2" t="str">
        <f>IFERROR(VLOOKUP(A7892,'Aux Área'!$A$4:$B$123,2,0),"-")</f>
        <v>SÃO PEDRO</v>
      </c>
    </row>
    <row r="7893" spans="1:30" x14ac:dyDescent="0.3">
      <c r="A7893" t="s">
        <v>10689</v>
      </c>
      <c r="C7893" t="s">
        <v>15711</v>
      </c>
      <c r="F7893" t="s">
        <v>15689</v>
      </c>
      <c r="K7893" t="s">
        <v>410</v>
      </c>
      <c r="N7893" t="s">
        <v>15690</v>
      </c>
      <c r="O7893" s="23">
        <v>0</v>
      </c>
      <c r="P7893" s="23">
        <v>0</v>
      </c>
      <c r="Q7893" t="s">
        <v>40</v>
      </c>
      <c r="R7893">
        <v>0</v>
      </c>
      <c r="S7893">
        <v>18.78</v>
      </c>
      <c r="U7893" s="8">
        <v>65.55</v>
      </c>
      <c r="AA7893" s="1">
        <f t="shared" si="802"/>
        <v>46099</v>
      </c>
      <c r="AB7893" s="2">
        <f t="shared" si="803"/>
        <v>3</v>
      </c>
      <c r="AC7893" s="2">
        <f t="shared" si="804"/>
        <v>2026</v>
      </c>
      <c r="AD7893" s="2" t="str">
        <f>IFERROR(VLOOKUP(A7893,'Aux Área'!$A$4:$B$123,2,0),"-")</f>
        <v>SÃO PEDRO</v>
      </c>
    </row>
    <row r="7894" spans="1:30" x14ac:dyDescent="0.3">
      <c r="A7894" t="s">
        <v>2347</v>
      </c>
      <c r="B7894" t="s">
        <v>2348</v>
      </c>
      <c r="C7894" t="s">
        <v>12232</v>
      </c>
      <c r="D7894" t="s">
        <v>3633</v>
      </c>
      <c r="E7894" t="s">
        <v>3634</v>
      </c>
      <c r="F7894" t="s">
        <v>2350</v>
      </c>
      <c r="G7894" t="s">
        <v>659</v>
      </c>
      <c r="H7894" t="s">
        <v>1996</v>
      </c>
      <c r="I7894" t="s">
        <v>1997</v>
      </c>
      <c r="J7894" t="s">
        <v>492</v>
      </c>
      <c r="K7894" t="s">
        <v>493</v>
      </c>
      <c r="L7894" t="s">
        <v>110</v>
      </c>
      <c r="M7894" t="s">
        <v>38</v>
      </c>
      <c r="N7894" t="s">
        <v>668</v>
      </c>
      <c r="O7894" s="23">
        <v>119</v>
      </c>
      <c r="P7894" s="9">
        <v>5.41</v>
      </c>
      <c r="Q7894" t="s">
        <v>40</v>
      </c>
      <c r="R7894">
        <v>37328</v>
      </c>
      <c r="S7894" s="9">
        <v>22</v>
      </c>
      <c r="T7894" s="26">
        <v>7.59</v>
      </c>
      <c r="U7894" s="8">
        <v>166.98</v>
      </c>
      <c r="V7894" t="s">
        <v>41</v>
      </c>
      <c r="W7894" t="s">
        <v>1985</v>
      </c>
      <c r="X7894" t="s">
        <v>42</v>
      </c>
      <c r="Y7894" t="s">
        <v>1986</v>
      </c>
      <c r="AA7894" s="1">
        <f t="shared" si="802"/>
        <v>46099</v>
      </c>
      <c r="AB7894" s="2">
        <f t="shared" si="803"/>
        <v>3</v>
      </c>
      <c r="AC7894" s="2">
        <f t="shared" si="804"/>
        <v>2026</v>
      </c>
      <c r="AD7894" s="2" t="str">
        <f>IFERROR(VLOOKUP(A7894,'Aux Área'!$A$4:$B$123,2,0),"-")</f>
        <v>PESADOS</v>
      </c>
    </row>
    <row r="7895" spans="1:30" x14ac:dyDescent="0.3">
      <c r="A7895" t="s">
        <v>9674</v>
      </c>
      <c r="B7895" t="s">
        <v>10327</v>
      </c>
      <c r="C7895" t="s">
        <v>12233</v>
      </c>
      <c r="D7895" t="s">
        <v>10329</v>
      </c>
      <c r="E7895" t="s">
        <v>9675</v>
      </c>
      <c r="F7895" t="s">
        <v>15506</v>
      </c>
      <c r="G7895" t="s">
        <v>1300</v>
      </c>
      <c r="H7895" t="s">
        <v>9676</v>
      </c>
      <c r="I7895" t="s">
        <v>37</v>
      </c>
      <c r="J7895" t="s">
        <v>5537</v>
      </c>
      <c r="K7895" t="s">
        <v>5538</v>
      </c>
      <c r="L7895" t="s">
        <v>217</v>
      </c>
      <c r="M7895" t="s">
        <v>38</v>
      </c>
      <c r="N7895" t="s">
        <v>39</v>
      </c>
      <c r="O7895" s="23">
        <v>480</v>
      </c>
      <c r="P7895" s="9">
        <v>9.93</v>
      </c>
      <c r="Q7895" t="s">
        <v>40</v>
      </c>
      <c r="R7895">
        <v>52178</v>
      </c>
      <c r="S7895" s="9">
        <v>48.36</v>
      </c>
      <c r="T7895" s="26">
        <v>4.8600000000000003</v>
      </c>
      <c r="U7895" s="8">
        <v>235.03</v>
      </c>
      <c r="V7895" t="s">
        <v>41</v>
      </c>
      <c r="W7895" t="s">
        <v>2007</v>
      </c>
      <c r="X7895" t="s">
        <v>42</v>
      </c>
      <c r="Y7895" t="s">
        <v>6209</v>
      </c>
      <c r="AA7895" s="1">
        <f t="shared" si="802"/>
        <v>46099</v>
      </c>
      <c r="AB7895" s="2">
        <f t="shared" si="803"/>
        <v>3</v>
      </c>
      <c r="AC7895" s="2">
        <f t="shared" si="804"/>
        <v>2026</v>
      </c>
      <c r="AD7895" s="2" t="str">
        <f>IFERROR(VLOOKUP(A7895,'Aux Área'!$A$4:$B$123,2,0),"-")</f>
        <v>TI</v>
      </c>
    </row>
    <row r="7896" spans="1:30" x14ac:dyDescent="0.3">
      <c r="A7896" t="s">
        <v>2494</v>
      </c>
      <c r="B7896" t="s">
        <v>2495</v>
      </c>
      <c r="C7896" t="s">
        <v>12234</v>
      </c>
      <c r="D7896" t="s">
        <v>6326</v>
      </c>
      <c r="E7896" t="s">
        <v>6327</v>
      </c>
      <c r="F7896" t="s">
        <v>2497</v>
      </c>
      <c r="G7896" t="s">
        <v>659</v>
      </c>
      <c r="H7896" t="s">
        <v>2215</v>
      </c>
      <c r="I7896" t="s">
        <v>667</v>
      </c>
      <c r="J7896" t="s">
        <v>237</v>
      </c>
      <c r="K7896" t="s">
        <v>238</v>
      </c>
      <c r="L7896" t="s">
        <v>110</v>
      </c>
      <c r="M7896" t="s">
        <v>38</v>
      </c>
      <c r="N7896" t="s">
        <v>668</v>
      </c>
      <c r="O7896" s="23">
        <v>123</v>
      </c>
      <c r="P7896" s="9">
        <v>4.54</v>
      </c>
      <c r="Q7896" t="s">
        <v>40</v>
      </c>
      <c r="R7896">
        <v>16186</v>
      </c>
      <c r="S7896" s="9">
        <v>27.09</v>
      </c>
      <c r="T7896" s="26">
        <v>7.99</v>
      </c>
      <c r="U7896" s="8">
        <v>216.45</v>
      </c>
      <c r="V7896" t="s">
        <v>41</v>
      </c>
      <c r="W7896" t="s">
        <v>2007</v>
      </c>
      <c r="X7896" t="s">
        <v>42</v>
      </c>
      <c r="Y7896" t="s">
        <v>1740</v>
      </c>
      <c r="AA7896" s="1">
        <f t="shared" si="802"/>
        <v>46099</v>
      </c>
      <c r="AB7896" s="2">
        <f t="shared" si="803"/>
        <v>3</v>
      </c>
      <c r="AC7896" s="2">
        <f t="shared" si="804"/>
        <v>2026</v>
      </c>
      <c r="AD7896" s="2" t="str">
        <f>IFERROR(VLOOKUP(A7896,'Aux Área'!$A$4:$B$123,2,0),"-")</f>
        <v>APH</v>
      </c>
    </row>
    <row r="7897" spans="1:30" x14ac:dyDescent="0.3">
      <c r="A7897" t="s">
        <v>44</v>
      </c>
      <c r="B7897" t="s">
        <v>478</v>
      </c>
      <c r="C7897" t="s">
        <v>12235</v>
      </c>
      <c r="D7897" t="s">
        <v>2169</v>
      </c>
      <c r="E7897" t="s">
        <v>2170</v>
      </c>
      <c r="F7897" t="s">
        <v>45</v>
      </c>
      <c r="G7897" t="s">
        <v>35</v>
      </c>
      <c r="H7897" t="s">
        <v>36</v>
      </c>
      <c r="I7897" t="s">
        <v>37</v>
      </c>
      <c r="J7897" t="s">
        <v>196</v>
      </c>
      <c r="K7897" t="s">
        <v>197</v>
      </c>
      <c r="L7897" t="s">
        <v>84</v>
      </c>
      <c r="M7897" t="s">
        <v>38</v>
      </c>
      <c r="N7897" t="s">
        <v>39</v>
      </c>
      <c r="O7897" s="23">
        <v>286</v>
      </c>
      <c r="P7897" s="9">
        <v>7.38</v>
      </c>
      <c r="Q7897" t="s">
        <v>40</v>
      </c>
      <c r="R7897">
        <v>24758</v>
      </c>
      <c r="S7897" s="9">
        <v>38.770000000000003</v>
      </c>
      <c r="T7897" s="26">
        <v>4.7409999999999997</v>
      </c>
      <c r="U7897" s="8">
        <v>183.8</v>
      </c>
      <c r="V7897" t="s">
        <v>41</v>
      </c>
      <c r="W7897" t="s">
        <v>2007</v>
      </c>
      <c r="X7897" t="s">
        <v>42</v>
      </c>
      <c r="Y7897" t="s">
        <v>1740</v>
      </c>
      <c r="AA7897" s="1">
        <f t="shared" si="802"/>
        <v>46099</v>
      </c>
      <c r="AB7897" s="2">
        <f t="shared" si="803"/>
        <v>3</v>
      </c>
      <c r="AC7897" s="2">
        <f t="shared" si="804"/>
        <v>2026</v>
      </c>
      <c r="AD7897" s="2" t="str">
        <f>IFERROR(VLOOKUP(A7897,'Aux Área'!$A$4:$B$123,2,0),"-")</f>
        <v>OPERAÇÃO</v>
      </c>
    </row>
    <row r="7898" spans="1:30" x14ac:dyDescent="0.3">
      <c r="A7898" t="s">
        <v>2664</v>
      </c>
      <c r="B7898" t="s">
        <v>2665</v>
      </c>
      <c r="C7898" t="s">
        <v>12236</v>
      </c>
      <c r="D7898" t="s">
        <v>10631</v>
      </c>
      <c r="E7898" t="s">
        <v>10632</v>
      </c>
      <c r="F7898" t="s">
        <v>2667</v>
      </c>
      <c r="G7898" t="s">
        <v>659</v>
      </c>
      <c r="H7898" t="s">
        <v>2215</v>
      </c>
      <c r="I7898" t="s">
        <v>667</v>
      </c>
      <c r="J7898" t="s">
        <v>165</v>
      </c>
      <c r="K7898" t="s">
        <v>166</v>
      </c>
      <c r="L7898" t="s">
        <v>167</v>
      </c>
      <c r="M7898" t="s">
        <v>38</v>
      </c>
      <c r="N7898" t="s">
        <v>668</v>
      </c>
      <c r="O7898" s="23">
        <v>255</v>
      </c>
      <c r="P7898" s="9">
        <v>6.12</v>
      </c>
      <c r="Q7898" t="s">
        <v>40</v>
      </c>
      <c r="R7898">
        <v>12236</v>
      </c>
      <c r="S7898" s="9">
        <v>41.7</v>
      </c>
      <c r="T7898" s="26">
        <v>8.2210000000000001</v>
      </c>
      <c r="U7898" s="8">
        <v>342.82</v>
      </c>
      <c r="V7898" t="s">
        <v>41</v>
      </c>
      <c r="W7898" t="s">
        <v>2007</v>
      </c>
      <c r="X7898" t="s">
        <v>42</v>
      </c>
      <c r="Y7898" t="s">
        <v>1740</v>
      </c>
      <c r="AA7898" s="1">
        <f t="shared" si="802"/>
        <v>46099</v>
      </c>
      <c r="AB7898" s="2">
        <f t="shared" si="803"/>
        <v>3</v>
      </c>
      <c r="AC7898" s="2">
        <f t="shared" si="804"/>
        <v>2026</v>
      </c>
      <c r="AD7898" s="2" t="str">
        <f>IFERROR(VLOOKUP(A7898,'Aux Área'!$A$4:$B$123,2,0),"-")</f>
        <v>APH</v>
      </c>
    </row>
    <row r="7899" spans="1:30" x14ac:dyDescent="0.3">
      <c r="A7899" t="s">
        <v>1979</v>
      </c>
      <c r="B7899" t="s">
        <v>1980</v>
      </c>
      <c r="C7899" t="s">
        <v>12237</v>
      </c>
      <c r="D7899" t="s">
        <v>11810</v>
      </c>
      <c r="E7899" t="s">
        <v>11811</v>
      </c>
      <c r="F7899" t="s">
        <v>1982</v>
      </c>
      <c r="G7899" t="s">
        <v>1495</v>
      </c>
      <c r="H7899" t="s">
        <v>2020</v>
      </c>
      <c r="I7899" t="s">
        <v>2021</v>
      </c>
      <c r="J7899" t="s">
        <v>165</v>
      </c>
      <c r="K7899" t="s">
        <v>166</v>
      </c>
      <c r="L7899" t="s">
        <v>167</v>
      </c>
      <c r="M7899" t="s">
        <v>38</v>
      </c>
      <c r="N7899" t="s">
        <v>668</v>
      </c>
      <c r="O7899" s="23">
        <v>1048</v>
      </c>
      <c r="P7899" s="9">
        <v>3.55</v>
      </c>
      <c r="Q7899" t="s">
        <v>40</v>
      </c>
      <c r="R7899">
        <v>27691</v>
      </c>
      <c r="S7899" s="9">
        <v>295</v>
      </c>
      <c r="T7899" s="26">
        <v>8.2200000000000006</v>
      </c>
      <c r="U7899" s="8">
        <v>2424.94</v>
      </c>
      <c r="V7899" t="s">
        <v>112</v>
      </c>
      <c r="W7899" t="s">
        <v>1985</v>
      </c>
      <c r="X7899" t="s">
        <v>42</v>
      </c>
      <c r="Y7899" t="s">
        <v>1986</v>
      </c>
      <c r="AA7899" s="1">
        <f t="shared" si="802"/>
        <v>46099</v>
      </c>
      <c r="AB7899" s="2">
        <f t="shared" si="803"/>
        <v>3</v>
      </c>
      <c r="AC7899" s="2">
        <f t="shared" si="804"/>
        <v>2026</v>
      </c>
      <c r="AD7899" s="2" t="str">
        <f>IFERROR(VLOOKUP(A7899,'Aux Área'!$A$4:$B$123,2,0),"-")</f>
        <v>PESADOS</v>
      </c>
    </row>
    <row r="7900" spans="1:30" x14ac:dyDescent="0.3">
      <c r="A7900" t="s">
        <v>1979</v>
      </c>
      <c r="C7900" t="s">
        <v>12237</v>
      </c>
      <c r="F7900" t="s">
        <v>1982</v>
      </c>
      <c r="K7900" t="s">
        <v>166</v>
      </c>
      <c r="N7900" t="s">
        <v>15690</v>
      </c>
      <c r="O7900" t="s">
        <v>15244</v>
      </c>
      <c r="P7900" s="9" t="s">
        <v>15244</v>
      </c>
      <c r="Q7900" t="s">
        <v>40</v>
      </c>
      <c r="R7900" t="s">
        <v>15244</v>
      </c>
      <c r="S7900">
        <v>40</v>
      </c>
      <c r="U7900" s="8">
        <v>230</v>
      </c>
      <c r="AA7900" s="1">
        <f t="shared" si="802"/>
        <v>46099</v>
      </c>
      <c r="AB7900" s="2">
        <f t="shared" si="803"/>
        <v>3</v>
      </c>
      <c r="AC7900" s="2">
        <f t="shared" si="804"/>
        <v>2026</v>
      </c>
      <c r="AD7900" s="2" t="str">
        <f>IFERROR(VLOOKUP(A7900,'Aux Área'!$A$4:$B$123,2,0),"-")</f>
        <v>PESADOS</v>
      </c>
    </row>
    <row r="7901" spans="1:30" x14ac:dyDescent="0.3">
      <c r="A7901" t="s">
        <v>52</v>
      </c>
      <c r="B7901" t="s">
        <v>1449</v>
      </c>
      <c r="C7901" t="s">
        <v>12238</v>
      </c>
      <c r="D7901" t="s">
        <v>3149</v>
      </c>
      <c r="E7901" t="s">
        <v>3150</v>
      </c>
      <c r="F7901" t="s">
        <v>53</v>
      </c>
      <c r="G7901" t="s">
        <v>35</v>
      </c>
      <c r="H7901" t="s">
        <v>36</v>
      </c>
      <c r="I7901" t="s">
        <v>37</v>
      </c>
      <c r="J7901" t="s">
        <v>122</v>
      </c>
      <c r="K7901" t="s">
        <v>123</v>
      </c>
      <c r="L7901" t="s">
        <v>124</v>
      </c>
      <c r="M7901" t="s">
        <v>38</v>
      </c>
      <c r="N7901" t="s">
        <v>39</v>
      </c>
      <c r="O7901" s="23">
        <v>428</v>
      </c>
      <c r="P7901" s="9">
        <v>11.01</v>
      </c>
      <c r="Q7901" t="s">
        <v>40</v>
      </c>
      <c r="R7901">
        <v>79093</v>
      </c>
      <c r="S7901" s="9">
        <v>38.86</v>
      </c>
      <c r="T7901" s="26">
        <v>4.79</v>
      </c>
      <c r="U7901" s="8">
        <v>186.14</v>
      </c>
      <c r="V7901" t="s">
        <v>41</v>
      </c>
      <c r="W7901" t="s">
        <v>2007</v>
      </c>
      <c r="X7901" t="s">
        <v>42</v>
      </c>
      <c r="Y7901" t="s">
        <v>1740</v>
      </c>
      <c r="AA7901" s="1">
        <f t="shared" si="802"/>
        <v>46099</v>
      </c>
      <c r="AB7901" s="2">
        <f t="shared" si="803"/>
        <v>3</v>
      </c>
      <c r="AC7901" s="2">
        <f t="shared" si="804"/>
        <v>2026</v>
      </c>
      <c r="AD7901" s="2" t="str">
        <f>IFERROR(VLOOKUP(A7901,'Aux Área'!$A$4:$B$123,2,0),"-")</f>
        <v>OPERAÇÃO</v>
      </c>
    </row>
    <row r="7902" spans="1:30" x14ac:dyDescent="0.3">
      <c r="A7902" t="s">
        <v>2208</v>
      </c>
      <c r="B7902" t="s">
        <v>2544</v>
      </c>
      <c r="C7902" t="s">
        <v>12239</v>
      </c>
      <c r="D7902" t="s">
        <v>8321</v>
      </c>
      <c r="E7902" t="s">
        <v>8322</v>
      </c>
      <c r="F7902" t="s">
        <v>2210</v>
      </c>
      <c r="G7902" t="s">
        <v>1135</v>
      </c>
      <c r="H7902" t="s">
        <v>2211</v>
      </c>
      <c r="I7902" t="s">
        <v>37</v>
      </c>
      <c r="J7902" t="s">
        <v>172</v>
      </c>
      <c r="K7902" t="s">
        <v>173</v>
      </c>
      <c r="L7902" t="s">
        <v>124</v>
      </c>
      <c r="M7902" t="s">
        <v>38</v>
      </c>
      <c r="N7902" t="s">
        <v>668</v>
      </c>
      <c r="O7902" s="23">
        <v>323</v>
      </c>
      <c r="P7902" s="9">
        <v>7.05</v>
      </c>
      <c r="Q7902" t="s">
        <v>40</v>
      </c>
      <c r="R7902">
        <v>14420</v>
      </c>
      <c r="S7902" s="9">
        <v>45.82</v>
      </c>
      <c r="T7902" s="26">
        <v>7.99</v>
      </c>
      <c r="U7902" s="8">
        <v>366.1</v>
      </c>
      <c r="V7902" t="s">
        <v>12240</v>
      </c>
      <c r="W7902" t="s">
        <v>2007</v>
      </c>
      <c r="X7902" t="s">
        <v>42</v>
      </c>
      <c r="Y7902" t="s">
        <v>1740</v>
      </c>
      <c r="AA7902" s="1">
        <f t="shared" si="802"/>
        <v>46099</v>
      </c>
      <c r="AB7902" s="2">
        <f t="shared" si="803"/>
        <v>3</v>
      </c>
      <c r="AC7902" s="2">
        <f t="shared" si="804"/>
        <v>2026</v>
      </c>
      <c r="AD7902" s="2" t="str">
        <f>IFERROR(VLOOKUP(A7902,'Aux Área'!$A$4:$B$123,2,0),"-")</f>
        <v>APH</v>
      </c>
    </row>
    <row r="7903" spans="1:30" x14ac:dyDescent="0.3">
      <c r="A7903" t="s">
        <v>2638</v>
      </c>
      <c r="B7903" t="s">
        <v>4593</v>
      </c>
      <c r="C7903" t="s">
        <v>12241</v>
      </c>
      <c r="D7903" t="s">
        <v>7192</v>
      </c>
      <c r="E7903" t="s">
        <v>7193</v>
      </c>
      <c r="F7903" t="s">
        <v>2641</v>
      </c>
      <c r="G7903" t="s">
        <v>1135</v>
      </c>
      <c r="H7903" t="s">
        <v>2275</v>
      </c>
      <c r="I7903" t="s">
        <v>1497</v>
      </c>
      <c r="J7903" t="s">
        <v>275</v>
      </c>
      <c r="K7903" t="s">
        <v>276</v>
      </c>
      <c r="L7903" t="s">
        <v>124</v>
      </c>
      <c r="M7903" t="s">
        <v>38</v>
      </c>
      <c r="N7903" t="s">
        <v>39</v>
      </c>
      <c r="O7903" s="23">
        <v>247</v>
      </c>
      <c r="P7903" s="9">
        <v>10.56</v>
      </c>
      <c r="Q7903" t="s">
        <v>40</v>
      </c>
      <c r="R7903">
        <v>124674</v>
      </c>
      <c r="S7903" s="9">
        <v>23.39</v>
      </c>
      <c r="T7903" s="26">
        <v>4.79</v>
      </c>
      <c r="U7903" s="8">
        <v>112.04</v>
      </c>
      <c r="V7903" t="s">
        <v>12242</v>
      </c>
      <c r="W7903" t="s">
        <v>2276</v>
      </c>
      <c r="X7903" t="s">
        <v>42</v>
      </c>
      <c r="Y7903" t="s">
        <v>2277</v>
      </c>
      <c r="AA7903" s="1">
        <f t="shared" si="802"/>
        <v>46099</v>
      </c>
      <c r="AB7903" s="2">
        <f t="shared" si="803"/>
        <v>3</v>
      </c>
      <c r="AC7903" s="2">
        <f t="shared" si="804"/>
        <v>2026</v>
      </c>
      <c r="AD7903" s="2" t="str">
        <f>IFERROR(VLOOKUP(A7903,'Aux Área'!$A$4:$B$123,2,0),"-")</f>
        <v>INSPEÇÃO</v>
      </c>
    </row>
    <row r="7904" spans="1:30" x14ac:dyDescent="0.3">
      <c r="A7904" t="s">
        <v>5543</v>
      </c>
      <c r="B7904" t="s">
        <v>11845</v>
      </c>
      <c r="C7904" t="s">
        <v>12243</v>
      </c>
      <c r="D7904" t="s">
        <v>5291</v>
      </c>
      <c r="E7904" t="s">
        <v>5292</v>
      </c>
      <c r="F7904" t="s">
        <v>6207</v>
      </c>
      <c r="G7904" t="s">
        <v>1135</v>
      </c>
      <c r="H7904" t="s">
        <v>5545</v>
      </c>
      <c r="I7904" t="s">
        <v>839</v>
      </c>
      <c r="J7904" t="s">
        <v>231</v>
      </c>
      <c r="K7904" t="s">
        <v>232</v>
      </c>
      <c r="L7904" t="s">
        <v>217</v>
      </c>
      <c r="M7904" t="s">
        <v>38</v>
      </c>
      <c r="N7904" t="s">
        <v>39</v>
      </c>
      <c r="O7904" s="23">
        <v>390</v>
      </c>
      <c r="P7904" s="9">
        <v>10.19</v>
      </c>
      <c r="Q7904" t="s">
        <v>40</v>
      </c>
      <c r="R7904">
        <v>22057</v>
      </c>
      <c r="S7904" s="9">
        <v>38.270000000000003</v>
      </c>
      <c r="T7904" s="26">
        <v>4.8609999999999998</v>
      </c>
      <c r="U7904" s="8">
        <v>186.02</v>
      </c>
      <c r="V7904" t="s">
        <v>12244</v>
      </c>
      <c r="W7904" t="s">
        <v>2276</v>
      </c>
      <c r="X7904" t="s">
        <v>42</v>
      </c>
      <c r="Y7904" t="s">
        <v>2277</v>
      </c>
      <c r="AA7904" s="1">
        <f t="shared" si="802"/>
        <v>46099</v>
      </c>
      <c r="AB7904" s="2">
        <f t="shared" si="803"/>
        <v>3</v>
      </c>
      <c r="AC7904" s="2">
        <f t="shared" si="804"/>
        <v>2026</v>
      </c>
      <c r="AD7904" s="2" t="str">
        <f>IFERROR(VLOOKUP(A7904,'Aux Área'!$A$4:$B$123,2,0),"-")</f>
        <v>INSPEÇÃO</v>
      </c>
    </row>
    <row r="7905" spans="1:30" x14ac:dyDescent="0.3">
      <c r="A7905" t="s">
        <v>2278</v>
      </c>
      <c r="B7905" t="s">
        <v>4664</v>
      </c>
      <c r="C7905" t="s">
        <v>12245</v>
      </c>
      <c r="D7905" t="s">
        <v>3310</v>
      </c>
      <c r="E7905" t="s">
        <v>3311</v>
      </c>
      <c r="F7905" t="s">
        <v>2281</v>
      </c>
      <c r="G7905" t="s">
        <v>1135</v>
      </c>
      <c r="H7905" t="s">
        <v>2275</v>
      </c>
      <c r="I7905" t="s">
        <v>1497</v>
      </c>
      <c r="J7905" t="s">
        <v>11506</v>
      </c>
      <c r="K7905" t="s">
        <v>11507</v>
      </c>
      <c r="L7905" t="s">
        <v>84</v>
      </c>
      <c r="M7905" t="s">
        <v>38</v>
      </c>
      <c r="N7905" t="s">
        <v>39</v>
      </c>
      <c r="O7905" s="23">
        <v>328</v>
      </c>
      <c r="P7905" s="9">
        <v>8.52</v>
      </c>
      <c r="Q7905" t="s">
        <v>40</v>
      </c>
      <c r="R7905">
        <v>137781</v>
      </c>
      <c r="S7905" s="9">
        <v>38.479999999999997</v>
      </c>
      <c r="T7905" s="26">
        <v>4.99</v>
      </c>
      <c r="U7905" s="8">
        <v>192.02</v>
      </c>
      <c r="V7905" t="s">
        <v>112</v>
      </c>
      <c r="W7905" t="s">
        <v>2276</v>
      </c>
      <c r="X7905" t="s">
        <v>42</v>
      </c>
      <c r="Y7905" t="s">
        <v>2277</v>
      </c>
      <c r="AA7905" s="1">
        <f t="shared" si="802"/>
        <v>46099</v>
      </c>
      <c r="AB7905" s="2">
        <f t="shared" si="803"/>
        <v>3</v>
      </c>
      <c r="AC7905" s="2">
        <f t="shared" si="804"/>
        <v>2026</v>
      </c>
      <c r="AD7905" s="2" t="str">
        <f>IFERROR(VLOOKUP(A7905,'Aux Área'!$A$4:$B$123,2,0),"-")</f>
        <v>INSPEÇÃO</v>
      </c>
    </row>
    <row r="7906" spans="1:30" x14ac:dyDescent="0.3">
      <c r="A7906" t="s">
        <v>2643</v>
      </c>
      <c r="B7906" t="s">
        <v>2307</v>
      </c>
      <c r="C7906" t="s">
        <v>12246</v>
      </c>
      <c r="D7906" t="s">
        <v>7196</v>
      </c>
      <c r="E7906" t="s">
        <v>7197</v>
      </c>
      <c r="F7906" t="s">
        <v>2646</v>
      </c>
      <c r="G7906" t="s">
        <v>1300</v>
      </c>
      <c r="H7906" t="s">
        <v>1301</v>
      </c>
      <c r="I7906" t="s">
        <v>37</v>
      </c>
      <c r="J7906" t="s">
        <v>122</v>
      </c>
      <c r="K7906" t="s">
        <v>123</v>
      </c>
      <c r="L7906" t="s">
        <v>124</v>
      </c>
      <c r="M7906" t="s">
        <v>38</v>
      </c>
      <c r="N7906" t="s">
        <v>39</v>
      </c>
      <c r="O7906" s="23">
        <v>176</v>
      </c>
      <c r="P7906" s="9">
        <v>9.8800000000000008</v>
      </c>
      <c r="Q7906" t="s">
        <v>40</v>
      </c>
      <c r="R7906">
        <v>129777</v>
      </c>
      <c r="S7906" s="9">
        <v>17.809999999999999</v>
      </c>
      <c r="T7906" s="26">
        <v>4.7889999999999997</v>
      </c>
      <c r="U7906" s="8">
        <v>85.3</v>
      </c>
      <c r="V7906" t="s">
        <v>246</v>
      </c>
      <c r="W7906" t="s">
        <v>2276</v>
      </c>
      <c r="X7906" t="s">
        <v>42</v>
      </c>
      <c r="Y7906" t="s">
        <v>2277</v>
      </c>
      <c r="AA7906" s="1">
        <f t="shared" si="802"/>
        <v>46099</v>
      </c>
      <c r="AB7906" s="2">
        <f t="shared" si="803"/>
        <v>3</v>
      </c>
      <c r="AC7906" s="2">
        <f t="shared" si="804"/>
        <v>2026</v>
      </c>
      <c r="AD7906" s="2" t="str">
        <f>IFERROR(VLOOKUP(A7906,'Aux Área'!$A$4:$B$123,2,0),"-")</f>
        <v>INSPEÇÃO</v>
      </c>
    </row>
    <row r="7907" spans="1:30" x14ac:dyDescent="0.3">
      <c r="A7907" t="s">
        <v>2306</v>
      </c>
      <c r="B7907" t="s">
        <v>4613</v>
      </c>
      <c r="C7907" t="s">
        <v>12247</v>
      </c>
      <c r="D7907" t="s">
        <v>7488</v>
      </c>
      <c r="E7907" t="s">
        <v>7489</v>
      </c>
      <c r="F7907" t="s">
        <v>2309</v>
      </c>
      <c r="G7907" t="s">
        <v>1135</v>
      </c>
      <c r="H7907" t="s">
        <v>2275</v>
      </c>
      <c r="I7907" t="s">
        <v>1497</v>
      </c>
      <c r="J7907" t="s">
        <v>3078</v>
      </c>
      <c r="K7907" t="s">
        <v>90</v>
      </c>
      <c r="L7907" t="s">
        <v>91</v>
      </c>
      <c r="M7907" t="s">
        <v>38</v>
      </c>
      <c r="N7907" t="s">
        <v>39</v>
      </c>
      <c r="O7907" s="23">
        <v>415</v>
      </c>
      <c r="P7907" s="9">
        <v>12.45</v>
      </c>
      <c r="Q7907" t="s">
        <v>40</v>
      </c>
      <c r="R7907">
        <v>134837</v>
      </c>
      <c r="S7907" s="9">
        <v>33.33</v>
      </c>
      <c r="T7907" s="26">
        <v>4.891</v>
      </c>
      <c r="U7907" s="8">
        <v>163.03</v>
      </c>
      <c r="V7907" t="s">
        <v>112</v>
      </c>
      <c r="W7907" t="s">
        <v>2276</v>
      </c>
      <c r="X7907" t="s">
        <v>42</v>
      </c>
      <c r="Y7907" t="s">
        <v>2277</v>
      </c>
      <c r="AA7907" s="1">
        <f t="shared" si="802"/>
        <v>46099</v>
      </c>
      <c r="AB7907" s="2">
        <f t="shared" si="803"/>
        <v>3</v>
      </c>
      <c r="AC7907" s="2">
        <f t="shared" si="804"/>
        <v>2026</v>
      </c>
      <c r="AD7907" s="2" t="str">
        <f>IFERROR(VLOOKUP(A7907,'Aux Área'!$A$4:$B$123,2,0),"-")</f>
        <v>INSPEÇÃO</v>
      </c>
    </row>
    <row r="7908" spans="1:30" x14ac:dyDescent="0.3">
      <c r="A7908" t="s">
        <v>2691</v>
      </c>
      <c r="B7908" t="s">
        <v>2692</v>
      </c>
      <c r="C7908" t="s">
        <v>12248</v>
      </c>
      <c r="D7908" t="s">
        <v>2142</v>
      </c>
      <c r="E7908" t="s">
        <v>2143</v>
      </c>
      <c r="F7908" t="s">
        <v>5979</v>
      </c>
      <c r="G7908" t="s">
        <v>1635</v>
      </c>
      <c r="H7908" t="s">
        <v>2635</v>
      </c>
      <c r="I7908" t="s">
        <v>37</v>
      </c>
      <c r="J7908" t="s">
        <v>165</v>
      </c>
      <c r="K7908" t="s">
        <v>166</v>
      </c>
      <c r="L7908" t="s">
        <v>167</v>
      </c>
      <c r="M7908" t="s">
        <v>38</v>
      </c>
      <c r="N7908" t="s">
        <v>39</v>
      </c>
      <c r="O7908" s="23">
        <v>206</v>
      </c>
      <c r="P7908" s="9">
        <v>7.06</v>
      </c>
      <c r="Q7908" t="s">
        <v>40</v>
      </c>
      <c r="R7908">
        <v>21675</v>
      </c>
      <c r="S7908" s="9">
        <v>29.18</v>
      </c>
      <c r="T7908" s="26">
        <v>4.9909999999999997</v>
      </c>
      <c r="U7908" s="8">
        <v>145.63</v>
      </c>
      <c r="V7908" t="s">
        <v>112</v>
      </c>
      <c r="W7908" t="s">
        <v>2007</v>
      </c>
      <c r="X7908" t="s">
        <v>42</v>
      </c>
      <c r="Y7908" t="s">
        <v>1740</v>
      </c>
      <c r="AA7908" s="1">
        <f t="shared" si="802"/>
        <v>46099</v>
      </c>
      <c r="AB7908" s="2">
        <f t="shared" si="803"/>
        <v>3</v>
      </c>
      <c r="AC7908" s="2">
        <f t="shared" si="804"/>
        <v>2026</v>
      </c>
      <c r="AD7908" s="2" t="str">
        <f>IFERROR(VLOOKUP(A7908,'Aux Área'!$A$4:$B$123,2,0),"-")</f>
        <v>TI</v>
      </c>
    </row>
    <row r="7909" spans="1:30" x14ac:dyDescent="0.3">
      <c r="A7909" t="s">
        <v>11823</v>
      </c>
      <c r="B7909" t="s">
        <v>2182</v>
      </c>
      <c r="C7909" t="s">
        <v>12249</v>
      </c>
      <c r="D7909" t="s">
        <v>127</v>
      </c>
      <c r="E7909" t="s">
        <v>128</v>
      </c>
      <c r="F7909" t="s">
        <v>15239</v>
      </c>
      <c r="G7909" t="s">
        <v>35</v>
      </c>
      <c r="H7909" t="s">
        <v>11825</v>
      </c>
      <c r="I7909" t="s">
        <v>11826</v>
      </c>
      <c r="J7909" t="s">
        <v>1152</v>
      </c>
      <c r="K7909" t="s">
        <v>1153</v>
      </c>
      <c r="L7909" t="s">
        <v>217</v>
      </c>
      <c r="M7909" t="s">
        <v>38</v>
      </c>
      <c r="N7909" t="s">
        <v>39</v>
      </c>
      <c r="O7909" s="23">
        <v>319</v>
      </c>
      <c r="P7909" s="9">
        <v>9.35</v>
      </c>
      <c r="Q7909" t="s">
        <v>40</v>
      </c>
      <c r="R7909">
        <v>61158</v>
      </c>
      <c r="S7909" s="9">
        <v>34.11</v>
      </c>
      <c r="T7909" s="26">
        <v>4.8609999999999998</v>
      </c>
      <c r="U7909" s="8">
        <v>165.8</v>
      </c>
      <c r="V7909" t="s">
        <v>12250</v>
      </c>
      <c r="W7909" t="s">
        <v>2007</v>
      </c>
      <c r="X7909" t="s">
        <v>42</v>
      </c>
      <c r="Y7909" t="s">
        <v>1740</v>
      </c>
      <c r="AA7909" s="1">
        <f t="shared" si="802"/>
        <v>46099</v>
      </c>
      <c r="AB7909" s="2">
        <f t="shared" si="803"/>
        <v>3</v>
      </c>
      <c r="AC7909" s="2">
        <f t="shared" si="804"/>
        <v>2026</v>
      </c>
      <c r="AD7909" s="2" t="str">
        <f>IFERROR(VLOOKUP(A7909,'Aux Área'!$A$4:$B$123,2,0),"-")</f>
        <v>ENGENHARIA</v>
      </c>
    </row>
    <row r="7910" spans="1:30" x14ac:dyDescent="0.3">
      <c r="A7910" t="s">
        <v>72</v>
      </c>
      <c r="B7910" t="s">
        <v>243</v>
      </c>
      <c r="C7910" t="s">
        <v>12251</v>
      </c>
      <c r="D7910" t="s">
        <v>95</v>
      </c>
      <c r="E7910" t="s">
        <v>96</v>
      </c>
      <c r="F7910" t="s">
        <v>73</v>
      </c>
      <c r="G7910" t="s">
        <v>35</v>
      </c>
      <c r="H7910" t="s">
        <v>36</v>
      </c>
      <c r="I7910" t="s">
        <v>37</v>
      </c>
      <c r="J7910" t="s">
        <v>292</v>
      </c>
      <c r="K7910" t="s">
        <v>293</v>
      </c>
      <c r="L7910" t="s">
        <v>84</v>
      </c>
      <c r="M7910" t="s">
        <v>38</v>
      </c>
      <c r="N7910" t="s">
        <v>39</v>
      </c>
      <c r="O7910" s="23">
        <v>299</v>
      </c>
      <c r="P7910" s="9">
        <v>8.73</v>
      </c>
      <c r="Q7910" t="s">
        <v>40</v>
      </c>
      <c r="R7910">
        <v>26310</v>
      </c>
      <c r="S7910" s="9">
        <v>34.24</v>
      </c>
      <c r="T7910" s="26">
        <v>4.79</v>
      </c>
      <c r="U7910" s="8">
        <v>164.01</v>
      </c>
      <c r="V7910" t="s">
        <v>12252</v>
      </c>
      <c r="W7910" t="s">
        <v>2007</v>
      </c>
      <c r="X7910" t="s">
        <v>42</v>
      </c>
      <c r="Y7910" t="s">
        <v>1740</v>
      </c>
      <c r="AA7910" s="1">
        <f t="shared" si="802"/>
        <v>46099</v>
      </c>
      <c r="AB7910" s="2">
        <f t="shared" si="803"/>
        <v>3</v>
      </c>
      <c r="AC7910" s="2">
        <f t="shared" si="804"/>
        <v>2026</v>
      </c>
      <c r="AD7910" s="2" t="str">
        <f>IFERROR(VLOOKUP(A7910,'Aux Área'!$A$4:$B$123,2,0),"-")</f>
        <v>CONSERVA</v>
      </c>
    </row>
    <row r="7911" spans="1:30" x14ac:dyDescent="0.3">
      <c r="A7911" t="s">
        <v>2655</v>
      </c>
      <c r="B7911" t="s">
        <v>10768</v>
      </c>
      <c r="C7911" t="s">
        <v>12253</v>
      </c>
      <c r="D7911" t="s">
        <v>1619</v>
      </c>
      <c r="E7911" t="s">
        <v>1620</v>
      </c>
      <c r="F7911" t="s">
        <v>3605</v>
      </c>
      <c r="G7911" t="s">
        <v>1635</v>
      </c>
      <c r="H7911" t="s">
        <v>2635</v>
      </c>
      <c r="I7911" t="s">
        <v>37</v>
      </c>
      <c r="J7911" t="s">
        <v>188</v>
      </c>
      <c r="K7911" t="s">
        <v>189</v>
      </c>
      <c r="L7911" t="s">
        <v>190</v>
      </c>
      <c r="M7911" t="s">
        <v>38</v>
      </c>
      <c r="N7911" t="s">
        <v>39</v>
      </c>
      <c r="O7911" s="23">
        <v>353</v>
      </c>
      <c r="P7911" s="9">
        <v>9.24</v>
      </c>
      <c r="Q7911" t="s">
        <v>40</v>
      </c>
      <c r="R7911">
        <v>23680</v>
      </c>
      <c r="S7911" s="9">
        <v>38.21</v>
      </c>
      <c r="T7911" s="26">
        <v>4.99</v>
      </c>
      <c r="U7911" s="8">
        <v>190.67</v>
      </c>
      <c r="V7911" t="s">
        <v>41</v>
      </c>
      <c r="W7911" t="s">
        <v>2007</v>
      </c>
      <c r="X7911" t="s">
        <v>42</v>
      </c>
      <c r="Y7911" t="s">
        <v>6209</v>
      </c>
      <c r="AA7911" s="1">
        <f t="shared" si="802"/>
        <v>46099</v>
      </c>
      <c r="AB7911" s="2">
        <f t="shared" si="803"/>
        <v>3</v>
      </c>
      <c r="AC7911" s="2">
        <f t="shared" si="804"/>
        <v>2026</v>
      </c>
      <c r="AD7911" s="2" t="str">
        <f>IFERROR(VLOOKUP(A7911,'Aux Área'!$A$4:$B$123,2,0),"-")</f>
        <v>TI</v>
      </c>
    </row>
    <row r="7912" spans="1:30" x14ac:dyDescent="0.3">
      <c r="A7912" t="s">
        <v>2260</v>
      </c>
      <c r="B7912" t="s">
        <v>113</v>
      </c>
      <c r="C7912" t="s">
        <v>12254</v>
      </c>
      <c r="D7912" t="s">
        <v>4423</v>
      </c>
      <c r="E7912" t="s">
        <v>4424</v>
      </c>
      <c r="F7912" t="s">
        <v>2262</v>
      </c>
      <c r="G7912" t="s">
        <v>35</v>
      </c>
      <c r="H7912" t="s">
        <v>2263</v>
      </c>
      <c r="I7912" t="s">
        <v>2186</v>
      </c>
      <c r="J7912" t="s">
        <v>139</v>
      </c>
      <c r="K7912" t="s">
        <v>140</v>
      </c>
      <c r="L7912" t="s">
        <v>141</v>
      </c>
      <c r="M7912" t="s">
        <v>38</v>
      </c>
      <c r="N7912" t="s">
        <v>668</v>
      </c>
      <c r="O7912" s="23">
        <v>726</v>
      </c>
      <c r="P7912" s="9">
        <v>13.07</v>
      </c>
      <c r="Q7912" t="s">
        <v>40</v>
      </c>
      <c r="R7912">
        <v>116685</v>
      </c>
      <c r="S7912" s="9">
        <v>55.56</v>
      </c>
      <c r="T7912" s="26">
        <v>7.49</v>
      </c>
      <c r="U7912" s="8">
        <v>416.14</v>
      </c>
      <c r="V7912" t="s">
        <v>12255</v>
      </c>
      <c r="W7912" t="s">
        <v>2007</v>
      </c>
      <c r="X7912" t="s">
        <v>42</v>
      </c>
      <c r="Y7912" t="s">
        <v>1740</v>
      </c>
      <c r="AA7912" s="1">
        <f t="shared" si="802"/>
        <v>46099</v>
      </c>
      <c r="AB7912" s="2">
        <f t="shared" si="803"/>
        <v>3</v>
      </c>
      <c r="AC7912" s="2">
        <f t="shared" si="804"/>
        <v>2026</v>
      </c>
      <c r="AD7912" s="2" t="str">
        <f>IFERROR(VLOOKUP(A7912,'Aux Área'!$A$4:$B$123,2,0),"-")</f>
        <v>INSPEÇÃO</v>
      </c>
    </row>
    <row r="7913" spans="1:30" x14ac:dyDescent="0.3">
      <c r="A7913" t="s">
        <v>2189</v>
      </c>
      <c r="B7913" t="s">
        <v>10781</v>
      </c>
      <c r="C7913" t="s">
        <v>12256</v>
      </c>
      <c r="D7913" t="s">
        <v>10214</v>
      </c>
      <c r="E7913" t="s">
        <v>9672</v>
      </c>
      <c r="F7913" t="s">
        <v>2192</v>
      </c>
      <c r="G7913" t="s">
        <v>1135</v>
      </c>
      <c r="H7913" t="s">
        <v>2185</v>
      </c>
      <c r="I7913" t="s">
        <v>2186</v>
      </c>
      <c r="J7913" t="s">
        <v>169</v>
      </c>
      <c r="K7913" t="s">
        <v>170</v>
      </c>
      <c r="L7913" t="s">
        <v>124</v>
      </c>
      <c r="M7913" t="s">
        <v>38</v>
      </c>
      <c r="N7913" t="s">
        <v>668</v>
      </c>
      <c r="O7913" s="23">
        <v>643</v>
      </c>
      <c r="P7913" s="9">
        <v>13.67</v>
      </c>
      <c r="Q7913" t="s">
        <v>40</v>
      </c>
      <c r="R7913">
        <v>48242</v>
      </c>
      <c r="S7913" s="9">
        <v>47.05</v>
      </c>
      <c r="T7913" s="26">
        <v>8.24</v>
      </c>
      <c r="U7913" s="8">
        <v>387.69</v>
      </c>
      <c r="V7913" t="s">
        <v>41</v>
      </c>
      <c r="W7913" t="s">
        <v>2007</v>
      </c>
      <c r="X7913" t="s">
        <v>42</v>
      </c>
      <c r="Y7913" t="s">
        <v>2188</v>
      </c>
      <c r="AA7913" s="1">
        <f t="shared" si="802"/>
        <v>46099</v>
      </c>
      <c r="AB7913" s="2">
        <f t="shared" si="803"/>
        <v>3</v>
      </c>
      <c r="AC7913" s="2">
        <f t="shared" si="804"/>
        <v>2026</v>
      </c>
      <c r="AD7913" s="2" t="str">
        <f>IFERROR(VLOOKUP(A7913,'Aux Área'!$A$4:$B$123,2,0),"-")</f>
        <v>INSPEÇÃO</v>
      </c>
    </row>
    <row r="7914" spans="1:30" x14ac:dyDescent="0.3">
      <c r="A7914" t="s">
        <v>3092</v>
      </c>
      <c r="B7914" t="s">
        <v>4774</v>
      </c>
      <c r="C7914" t="s">
        <v>12257</v>
      </c>
      <c r="D7914" t="s">
        <v>5160</v>
      </c>
      <c r="E7914" t="s">
        <v>5161</v>
      </c>
      <c r="F7914" t="s">
        <v>3594</v>
      </c>
      <c r="G7914" t="s">
        <v>1135</v>
      </c>
      <c r="H7914" t="s">
        <v>2275</v>
      </c>
      <c r="I7914" t="s">
        <v>1497</v>
      </c>
      <c r="J7914" t="s">
        <v>188</v>
      </c>
      <c r="K7914" t="s">
        <v>189</v>
      </c>
      <c r="L7914" t="s">
        <v>190</v>
      </c>
      <c r="M7914" t="s">
        <v>38</v>
      </c>
      <c r="N7914" t="s">
        <v>39</v>
      </c>
      <c r="O7914" s="23">
        <v>319</v>
      </c>
      <c r="P7914" s="9">
        <v>8.9</v>
      </c>
      <c r="Q7914" t="s">
        <v>40</v>
      </c>
      <c r="R7914">
        <v>116530</v>
      </c>
      <c r="S7914" s="9">
        <v>35.86</v>
      </c>
      <c r="T7914" s="26">
        <v>4.99</v>
      </c>
      <c r="U7914" s="8">
        <v>178.94</v>
      </c>
      <c r="V7914" t="s">
        <v>41</v>
      </c>
      <c r="W7914" t="s">
        <v>2276</v>
      </c>
      <c r="X7914" t="s">
        <v>42</v>
      </c>
      <c r="Y7914" t="s">
        <v>2277</v>
      </c>
      <c r="AA7914" s="1">
        <f t="shared" si="802"/>
        <v>46099</v>
      </c>
      <c r="AB7914" s="2">
        <f t="shared" si="803"/>
        <v>3</v>
      </c>
      <c r="AC7914" s="2">
        <f t="shared" si="804"/>
        <v>2026</v>
      </c>
      <c r="AD7914" s="2" t="str">
        <f>IFERROR(VLOOKUP(A7914,'Aux Área'!$A$4:$B$123,2,0),"-")</f>
        <v>INSPEÇÃO</v>
      </c>
    </row>
    <row r="7915" spans="1:30" x14ac:dyDescent="0.3">
      <c r="A7915" t="s">
        <v>2282</v>
      </c>
      <c r="B7915" t="s">
        <v>4679</v>
      </c>
      <c r="C7915" t="s">
        <v>12258</v>
      </c>
      <c r="D7915" t="s">
        <v>10704</v>
      </c>
      <c r="E7915" t="s">
        <v>10705</v>
      </c>
      <c r="F7915" t="s">
        <v>2285</v>
      </c>
      <c r="G7915" t="s">
        <v>1135</v>
      </c>
      <c r="H7915" t="s">
        <v>2275</v>
      </c>
      <c r="I7915" t="s">
        <v>1497</v>
      </c>
      <c r="J7915" t="s">
        <v>409</v>
      </c>
      <c r="K7915" t="s">
        <v>410</v>
      </c>
      <c r="L7915" t="s">
        <v>141</v>
      </c>
      <c r="M7915" t="s">
        <v>38</v>
      </c>
      <c r="N7915" t="s">
        <v>39</v>
      </c>
      <c r="O7915" s="23">
        <v>113</v>
      </c>
      <c r="P7915" s="9">
        <v>8.8800000000000008</v>
      </c>
      <c r="Q7915" t="s">
        <v>40</v>
      </c>
      <c r="R7915">
        <v>116023</v>
      </c>
      <c r="S7915" s="9">
        <v>12.72</v>
      </c>
      <c r="T7915" s="26">
        <v>4.6900000000000004</v>
      </c>
      <c r="U7915" s="8">
        <v>59.66</v>
      </c>
      <c r="V7915" t="s">
        <v>12259</v>
      </c>
      <c r="W7915" t="s">
        <v>2276</v>
      </c>
      <c r="X7915" t="s">
        <v>42</v>
      </c>
      <c r="Y7915" t="s">
        <v>2277</v>
      </c>
      <c r="AA7915" s="1">
        <f t="shared" si="802"/>
        <v>46099</v>
      </c>
      <c r="AB7915" s="2">
        <f t="shared" si="803"/>
        <v>3</v>
      </c>
      <c r="AC7915" s="2">
        <f t="shared" si="804"/>
        <v>2026</v>
      </c>
      <c r="AD7915" s="2" t="str">
        <f>IFERROR(VLOOKUP(A7915,'Aux Área'!$A$4:$B$123,2,0),"-")</f>
        <v>INSPEÇÃO</v>
      </c>
    </row>
    <row r="7916" spans="1:30" x14ac:dyDescent="0.3">
      <c r="A7916" t="s">
        <v>68</v>
      </c>
      <c r="B7916" t="s">
        <v>296</v>
      </c>
      <c r="C7916" t="s">
        <v>12260</v>
      </c>
      <c r="D7916" t="s">
        <v>1562</v>
      </c>
      <c r="E7916" t="s">
        <v>1563</v>
      </c>
      <c r="F7916" t="s">
        <v>69</v>
      </c>
      <c r="G7916" t="s">
        <v>35</v>
      </c>
      <c r="H7916" t="s">
        <v>36</v>
      </c>
      <c r="I7916" t="s">
        <v>37</v>
      </c>
      <c r="J7916" t="s">
        <v>237</v>
      </c>
      <c r="K7916" t="s">
        <v>238</v>
      </c>
      <c r="L7916" t="s">
        <v>110</v>
      </c>
      <c r="M7916" t="s">
        <v>38</v>
      </c>
      <c r="N7916" t="s">
        <v>39</v>
      </c>
      <c r="O7916" s="10">
        <v>259</v>
      </c>
      <c r="P7916" s="24">
        <v>10.23</v>
      </c>
      <c r="Q7916" t="s">
        <v>40</v>
      </c>
      <c r="R7916" s="2">
        <v>51101</v>
      </c>
      <c r="S7916" s="9">
        <v>25.32</v>
      </c>
      <c r="T7916" s="26">
        <v>4.1900000000000004</v>
      </c>
      <c r="U7916" s="8">
        <v>106.09</v>
      </c>
      <c r="V7916" t="s">
        <v>41</v>
      </c>
      <c r="W7916" t="s">
        <v>2007</v>
      </c>
      <c r="X7916" t="s">
        <v>42</v>
      </c>
      <c r="Y7916" t="s">
        <v>1740</v>
      </c>
      <c r="AA7916" s="1">
        <f t="shared" si="802"/>
        <v>46099</v>
      </c>
      <c r="AB7916" s="2">
        <f t="shared" si="803"/>
        <v>3</v>
      </c>
      <c r="AC7916" s="2">
        <f t="shared" si="804"/>
        <v>2026</v>
      </c>
      <c r="AD7916" s="2" t="str">
        <f>IFERROR(VLOOKUP(A7916,'Aux Área'!$A$4:$B$123,2,0),"-")</f>
        <v>OPERAÇÃO</v>
      </c>
    </row>
    <row r="7917" spans="1:30" x14ac:dyDescent="0.3">
      <c r="A7917" t="s">
        <v>2347</v>
      </c>
      <c r="B7917" t="s">
        <v>2348</v>
      </c>
      <c r="C7917" t="s">
        <v>12262</v>
      </c>
      <c r="D7917" t="s">
        <v>4085</v>
      </c>
      <c r="E7917" t="s">
        <v>4086</v>
      </c>
      <c r="F7917" t="s">
        <v>2350</v>
      </c>
      <c r="G7917" t="s">
        <v>659</v>
      </c>
      <c r="H7917" t="s">
        <v>1996</v>
      </c>
      <c r="I7917" t="s">
        <v>1997</v>
      </c>
      <c r="J7917" t="s">
        <v>1122</v>
      </c>
      <c r="K7917" t="s">
        <v>1123</v>
      </c>
      <c r="L7917" t="s">
        <v>110</v>
      </c>
      <c r="M7917" t="s">
        <v>38</v>
      </c>
      <c r="N7917" t="s">
        <v>668</v>
      </c>
      <c r="O7917" s="23">
        <v>259</v>
      </c>
      <c r="P7917" s="9">
        <v>6.02</v>
      </c>
      <c r="Q7917" t="s">
        <v>40</v>
      </c>
      <c r="R7917">
        <v>37587</v>
      </c>
      <c r="S7917" s="9">
        <v>43</v>
      </c>
      <c r="T7917" s="26">
        <v>7.99</v>
      </c>
      <c r="U7917" s="8">
        <v>343.57</v>
      </c>
      <c r="V7917" t="s">
        <v>41</v>
      </c>
      <c r="W7917" t="s">
        <v>1985</v>
      </c>
      <c r="X7917" t="s">
        <v>42</v>
      </c>
      <c r="Y7917" t="s">
        <v>1986</v>
      </c>
      <c r="AA7917" s="1">
        <f t="shared" si="802"/>
        <v>46100</v>
      </c>
      <c r="AB7917" s="2">
        <f t="shared" si="803"/>
        <v>3</v>
      </c>
      <c r="AC7917" s="2">
        <f t="shared" si="804"/>
        <v>2026</v>
      </c>
      <c r="AD7917" s="2" t="str">
        <f>IFERROR(VLOOKUP(A7917,'Aux Área'!$A$4:$B$123,2,0),"-")</f>
        <v>PESADOS</v>
      </c>
    </row>
    <row r="7918" spans="1:30" x14ac:dyDescent="0.3">
      <c r="A7918" t="s">
        <v>2278</v>
      </c>
      <c r="B7918" t="s">
        <v>4664</v>
      </c>
      <c r="C7918" t="s">
        <v>12263</v>
      </c>
      <c r="D7918" t="s">
        <v>3310</v>
      </c>
      <c r="E7918" t="s">
        <v>3311</v>
      </c>
      <c r="F7918" t="s">
        <v>2281</v>
      </c>
      <c r="G7918" t="s">
        <v>1135</v>
      </c>
      <c r="H7918" t="s">
        <v>2275</v>
      </c>
      <c r="I7918" t="s">
        <v>1497</v>
      </c>
      <c r="J7918" t="s">
        <v>169</v>
      </c>
      <c r="K7918" t="s">
        <v>170</v>
      </c>
      <c r="L7918" t="s">
        <v>124</v>
      </c>
      <c r="M7918" t="s">
        <v>38</v>
      </c>
      <c r="N7918" t="s">
        <v>39</v>
      </c>
      <c r="O7918" s="23">
        <v>380</v>
      </c>
      <c r="P7918" s="9">
        <v>10</v>
      </c>
      <c r="Q7918" t="s">
        <v>40</v>
      </c>
      <c r="R7918">
        <v>138161</v>
      </c>
      <c r="S7918" s="9">
        <v>38</v>
      </c>
      <c r="T7918" s="26">
        <v>4.8899999999999997</v>
      </c>
      <c r="U7918" s="8">
        <v>185.82</v>
      </c>
      <c r="V7918" t="s">
        <v>112</v>
      </c>
      <c r="W7918" t="s">
        <v>2276</v>
      </c>
      <c r="X7918" t="s">
        <v>42</v>
      </c>
      <c r="Y7918" t="s">
        <v>2277</v>
      </c>
      <c r="AA7918" s="1">
        <f t="shared" si="802"/>
        <v>46100</v>
      </c>
      <c r="AB7918" s="2">
        <f t="shared" si="803"/>
        <v>3</v>
      </c>
      <c r="AC7918" s="2">
        <f t="shared" si="804"/>
        <v>2026</v>
      </c>
      <c r="AD7918" s="2" t="str">
        <f>IFERROR(VLOOKUP(A7918,'Aux Área'!$A$4:$B$123,2,0),"-")</f>
        <v>INSPEÇÃO</v>
      </c>
    </row>
    <row r="7919" spans="1:30" x14ac:dyDescent="0.3">
      <c r="A7919" t="s">
        <v>2643</v>
      </c>
      <c r="B7919" t="s">
        <v>2307</v>
      </c>
      <c r="C7919" t="s">
        <v>12264</v>
      </c>
      <c r="D7919" t="s">
        <v>7196</v>
      </c>
      <c r="E7919" t="s">
        <v>7197</v>
      </c>
      <c r="F7919" t="s">
        <v>2646</v>
      </c>
      <c r="G7919" t="s">
        <v>1300</v>
      </c>
      <c r="H7919" t="s">
        <v>1301</v>
      </c>
      <c r="I7919" t="s">
        <v>37</v>
      </c>
      <c r="J7919" t="s">
        <v>122</v>
      </c>
      <c r="K7919" t="s">
        <v>123</v>
      </c>
      <c r="L7919" t="s">
        <v>124</v>
      </c>
      <c r="M7919" t="s">
        <v>38</v>
      </c>
      <c r="N7919" t="s">
        <v>39</v>
      </c>
      <c r="O7919" s="23">
        <v>438</v>
      </c>
      <c r="P7919" s="9">
        <v>9.82</v>
      </c>
      <c r="Q7919" t="s">
        <v>40</v>
      </c>
      <c r="R7919">
        <v>130215</v>
      </c>
      <c r="S7919" s="9">
        <v>44.61</v>
      </c>
      <c r="T7919" s="26">
        <v>4.79</v>
      </c>
      <c r="U7919" s="8">
        <v>213.68</v>
      </c>
      <c r="V7919" t="s">
        <v>112</v>
      </c>
      <c r="W7919" t="s">
        <v>2276</v>
      </c>
      <c r="X7919" t="s">
        <v>42</v>
      </c>
      <c r="Y7919" t="s">
        <v>2277</v>
      </c>
      <c r="AA7919" s="1">
        <f t="shared" si="802"/>
        <v>46100</v>
      </c>
      <c r="AB7919" s="2">
        <f t="shared" si="803"/>
        <v>3</v>
      </c>
      <c r="AC7919" s="2">
        <f t="shared" si="804"/>
        <v>2026</v>
      </c>
      <c r="AD7919" s="2" t="str">
        <f>IFERROR(VLOOKUP(A7919,'Aux Área'!$A$4:$B$123,2,0),"-")</f>
        <v>INSPEÇÃO</v>
      </c>
    </row>
    <row r="7920" spans="1:30" x14ac:dyDescent="0.3">
      <c r="A7920" t="s">
        <v>2306</v>
      </c>
      <c r="B7920" t="s">
        <v>4613</v>
      </c>
      <c r="C7920" t="s">
        <v>12265</v>
      </c>
      <c r="D7920" t="s">
        <v>7488</v>
      </c>
      <c r="E7920" t="s">
        <v>7489</v>
      </c>
      <c r="F7920" t="s">
        <v>2309</v>
      </c>
      <c r="G7920" t="s">
        <v>1135</v>
      </c>
      <c r="H7920" t="s">
        <v>2275</v>
      </c>
      <c r="I7920" t="s">
        <v>1497</v>
      </c>
      <c r="J7920" t="s">
        <v>3078</v>
      </c>
      <c r="K7920" t="s">
        <v>90</v>
      </c>
      <c r="L7920" t="s">
        <v>91</v>
      </c>
      <c r="M7920" t="s">
        <v>38</v>
      </c>
      <c r="N7920" t="s">
        <v>39</v>
      </c>
      <c r="O7920" s="23">
        <v>457</v>
      </c>
      <c r="P7920" s="9">
        <v>11.8</v>
      </c>
      <c r="Q7920" t="s">
        <v>40</v>
      </c>
      <c r="R7920">
        <v>135294</v>
      </c>
      <c r="S7920" s="9">
        <v>38.72</v>
      </c>
      <c r="T7920" s="26">
        <v>4.8899999999999997</v>
      </c>
      <c r="U7920" s="8">
        <v>189.34</v>
      </c>
      <c r="V7920" t="s">
        <v>41</v>
      </c>
      <c r="W7920" t="s">
        <v>2276</v>
      </c>
      <c r="X7920" t="s">
        <v>42</v>
      </c>
      <c r="Y7920" t="s">
        <v>2277</v>
      </c>
      <c r="AA7920" s="1">
        <f t="shared" ref="AA7920:AA7983" si="805">IFERROR(DATEVALUE(C7920),"-")</f>
        <v>46100</v>
      </c>
      <c r="AB7920" s="2">
        <f t="shared" ref="AB7920:AB7983" si="806">IFERROR(MONTH(AA7920),"-")</f>
        <v>3</v>
      </c>
      <c r="AC7920" s="2">
        <f t="shared" ref="AC7920:AC7983" si="807">IFERROR(YEAR(AA7920),"-")</f>
        <v>2026</v>
      </c>
      <c r="AD7920" s="2" t="str">
        <f>IFERROR(VLOOKUP(A7920,'Aux Área'!$A$4:$B$123,2,0),"-")</f>
        <v>INSPEÇÃO</v>
      </c>
    </row>
    <row r="7921" spans="1:30" x14ac:dyDescent="0.3">
      <c r="A7921" t="s">
        <v>1945</v>
      </c>
      <c r="B7921" t="s">
        <v>2124</v>
      </c>
      <c r="C7921" t="s">
        <v>12266</v>
      </c>
      <c r="D7921" t="s">
        <v>1802</v>
      </c>
      <c r="E7921" t="s">
        <v>1803</v>
      </c>
      <c r="F7921" t="s">
        <v>653</v>
      </c>
      <c r="G7921" t="s">
        <v>1495</v>
      </c>
      <c r="H7921" t="s">
        <v>1804</v>
      </c>
      <c r="I7921" t="s">
        <v>1497</v>
      </c>
      <c r="J7921" t="s">
        <v>231</v>
      </c>
      <c r="K7921" t="s">
        <v>232</v>
      </c>
      <c r="L7921" t="s">
        <v>217</v>
      </c>
      <c r="M7921" t="s">
        <v>38</v>
      </c>
      <c r="N7921" t="s">
        <v>668</v>
      </c>
      <c r="O7921" s="23">
        <v>0</v>
      </c>
      <c r="P7921" s="9">
        <v>0</v>
      </c>
      <c r="Q7921" t="s">
        <v>40</v>
      </c>
      <c r="R7921">
        <v>0</v>
      </c>
      <c r="S7921" s="9">
        <v>107.59</v>
      </c>
      <c r="T7921" s="26">
        <v>8.19</v>
      </c>
      <c r="U7921" s="8">
        <v>881.16</v>
      </c>
      <c r="V7921" t="s">
        <v>12267</v>
      </c>
      <c r="W7921" t="s">
        <v>652</v>
      </c>
      <c r="X7921" t="s">
        <v>42</v>
      </c>
      <c r="Y7921" t="s">
        <v>653</v>
      </c>
      <c r="AA7921" s="1">
        <f t="shared" si="805"/>
        <v>46100</v>
      </c>
      <c r="AB7921" s="2">
        <f t="shared" si="806"/>
        <v>3</v>
      </c>
      <c r="AC7921" s="2">
        <f t="shared" si="807"/>
        <v>2026</v>
      </c>
      <c r="AD7921" s="2" t="str">
        <f>IFERROR(VLOOKUP(A7921,'Aux Área'!$A$4:$B$123,2,0),"-")</f>
        <v>SÃO PEDRO</v>
      </c>
    </row>
    <row r="7922" spans="1:30" x14ac:dyDescent="0.3">
      <c r="A7922" t="s">
        <v>54</v>
      </c>
      <c r="B7922" t="s">
        <v>319</v>
      </c>
      <c r="C7922" t="s">
        <v>12268</v>
      </c>
      <c r="D7922" t="s">
        <v>1480</v>
      </c>
      <c r="E7922" t="s">
        <v>1481</v>
      </c>
      <c r="F7922" t="s">
        <v>55</v>
      </c>
      <c r="G7922" t="s">
        <v>35</v>
      </c>
      <c r="H7922" t="s">
        <v>36</v>
      </c>
      <c r="I7922" t="s">
        <v>37</v>
      </c>
      <c r="J7922" t="s">
        <v>1511</v>
      </c>
      <c r="K7922" t="s">
        <v>1512</v>
      </c>
      <c r="L7922" t="s">
        <v>1513</v>
      </c>
      <c r="M7922" t="s">
        <v>1514</v>
      </c>
      <c r="N7922" t="s">
        <v>39</v>
      </c>
      <c r="O7922" s="23">
        <v>185</v>
      </c>
      <c r="P7922" s="9">
        <v>10.54</v>
      </c>
      <c r="Q7922" t="s">
        <v>40</v>
      </c>
      <c r="R7922">
        <v>44908</v>
      </c>
      <c r="S7922" s="9">
        <v>17.55</v>
      </c>
      <c r="T7922" s="26">
        <v>4.6900000000000004</v>
      </c>
      <c r="U7922" s="8">
        <v>82.31</v>
      </c>
      <c r="V7922" t="s">
        <v>12269</v>
      </c>
      <c r="W7922" t="s">
        <v>2007</v>
      </c>
      <c r="X7922" t="s">
        <v>42</v>
      </c>
      <c r="Y7922" t="s">
        <v>1740</v>
      </c>
      <c r="AA7922" s="1">
        <f t="shared" si="805"/>
        <v>46100</v>
      </c>
      <c r="AB7922" s="2">
        <f t="shared" si="806"/>
        <v>3</v>
      </c>
      <c r="AC7922" s="2">
        <f t="shared" si="807"/>
        <v>2026</v>
      </c>
      <c r="AD7922" s="2" t="str">
        <f>IFERROR(VLOOKUP(A7922,'Aux Área'!$A$4:$B$123,2,0),"-")</f>
        <v>ENGENHARIA</v>
      </c>
    </row>
    <row r="7923" spans="1:30" x14ac:dyDescent="0.3">
      <c r="A7923" t="s">
        <v>2282</v>
      </c>
      <c r="B7923" t="s">
        <v>4679</v>
      </c>
      <c r="C7923" t="s">
        <v>12270</v>
      </c>
      <c r="D7923" t="s">
        <v>10122</v>
      </c>
      <c r="E7923" t="s">
        <v>9671</v>
      </c>
      <c r="F7923" t="s">
        <v>2285</v>
      </c>
      <c r="G7923" t="s">
        <v>1135</v>
      </c>
      <c r="H7923" t="s">
        <v>2275</v>
      </c>
      <c r="I7923" t="s">
        <v>1497</v>
      </c>
      <c r="J7923" t="s">
        <v>165</v>
      </c>
      <c r="K7923" t="s">
        <v>166</v>
      </c>
      <c r="L7923" t="s">
        <v>167</v>
      </c>
      <c r="M7923" t="s">
        <v>38</v>
      </c>
      <c r="N7923" t="s">
        <v>39</v>
      </c>
      <c r="O7923" s="23">
        <v>310</v>
      </c>
      <c r="P7923" s="9">
        <v>11.02</v>
      </c>
      <c r="Q7923" t="s">
        <v>40</v>
      </c>
      <c r="R7923">
        <v>116333</v>
      </c>
      <c r="S7923" s="9">
        <v>28.14</v>
      </c>
      <c r="T7923" s="26">
        <v>4.99</v>
      </c>
      <c r="U7923" s="8">
        <v>140.41999999999999</v>
      </c>
      <c r="V7923" t="s">
        <v>112</v>
      </c>
      <c r="W7923" t="s">
        <v>2276</v>
      </c>
      <c r="X7923" t="s">
        <v>42</v>
      </c>
      <c r="Y7923" t="s">
        <v>2277</v>
      </c>
      <c r="AA7923" s="1">
        <f t="shared" si="805"/>
        <v>46100</v>
      </c>
      <c r="AB7923" s="2">
        <f t="shared" si="806"/>
        <v>3</v>
      </c>
      <c r="AC7923" s="2">
        <f t="shared" si="807"/>
        <v>2026</v>
      </c>
      <c r="AD7923" s="2" t="str">
        <f>IFERROR(VLOOKUP(A7923,'Aux Área'!$A$4:$B$123,2,0),"-")</f>
        <v>INSPEÇÃO</v>
      </c>
    </row>
    <row r="7924" spans="1:30" x14ac:dyDescent="0.3">
      <c r="A7924" t="s">
        <v>1785</v>
      </c>
      <c r="B7924" t="s">
        <v>1786</v>
      </c>
      <c r="C7924" t="s">
        <v>12271</v>
      </c>
      <c r="D7924" t="s">
        <v>11150</v>
      </c>
      <c r="E7924" t="s">
        <v>11151</v>
      </c>
      <c r="F7924" t="s">
        <v>653</v>
      </c>
      <c r="G7924" t="s">
        <v>1495</v>
      </c>
      <c r="H7924" t="s">
        <v>1788</v>
      </c>
      <c r="I7924" t="s">
        <v>839</v>
      </c>
      <c r="J7924" t="s">
        <v>122</v>
      </c>
      <c r="K7924" t="s">
        <v>123</v>
      </c>
      <c r="L7924" t="s">
        <v>124</v>
      </c>
      <c r="M7924" t="s">
        <v>38</v>
      </c>
      <c r="N7924" t="s">
        <v>638</v>
      </c>
      <c r="O7924" s="23">
        <v>0</v>
      </c>
      <c r="P7924" s="9">
        <v>0</v>
      </c>
      <c r="Q7924" t="s">
        <v>40</v>
      </c>
      <c r="R7924">
        <v>0</v>
      </c>
      <c r="S7924" s="9">
        <v>135.93</v>
      </c>
      <c r="T7924" s="26">
        <v>8.19</v>
      </c>
      <c r="U7924" s="8">
        <v>1113.31</v>
      </c>
      <c r="V7924" t="s">
        <v>112</v>
      </c>
      <c r="W7924" t="s">
        <v>652</v>
      </c>
      <c r="X7924" t="s">
        <v>42</v>
      </c>
      <c r="Y7924" t="s">
        <v>653</v>
      </c>
      <c r="AA7924" s="1">
        <f t="shared" si="805"/>
        <v>46100</v>
      </c>
      <c r="AB7924" s="2">
        <f t="shared" si="806"/>
        <v>3</v>
      </c>
      <c r="AC7924" s="2">
        <f t="shared" si="807"/>
        <v>2026</v>
      </c>
      <c r="AD7924" s="2" t="str">
        <f>IFERROR(VLOOKUP(A7924,'Aux Área'!$A$4:$B$123,2,0),"-")</f>
        <v>SÃO PEDRO</v>
      </c>
    </row>
    <row r="7925" spans="1:30" x14ac:dyDescent="0.3">
      <c r="A7925" t="s">
        <v>60</v>
      </c>
      <c r="B7925" t="s">
        <v>614</v>
      </c>
      <c r="C7925" t="s">
        <v>12272</v>
      </c>
      <c r="D7925" t="s">
        <v>1206</v>
      </c>
      <c r="E7925" t="s">
        <v>1207</v>
      </c>
      <c r="F7925" t="s">
        <v>61</v>
      </c>
      <c r="G7925" t="s">
        <v>35</v>
      </c>
      <c r="H7925" t="s">
        <v>36</v>
      </c>
      <c r="I7925" t="s">
        <v>37</v>
      </c>
      <c r="J7925" t="s">
        <v>623</v>
      </c>
      <c r="K7925" t="s">
        <v>624</v>
      </c>
      <c r="L7925" t="s">
        <v>181</v>
      </c>
      <c r="M7925" t="s">
        <v>38</v>
      </c>
      <c r="N7925" t="s">
        <v>39</v>
      </c>
      <c r="O7925" s="23">
        <v>119</v>
      </c>
      <c r="P7925" s="9">
        <v>8.36</v>
      </c>
      <c r="Q7925" t="s">
        <v>40</v>
      </c>
      <c r="R7925">
        <v>40324</v>
      </c>
      <c r="S7925" s="9">
        <v>14.24</v>
      </c>
      <c r="T7925" s="26">
        <v>4.5789999999999997</v>
      </c>
      <c r="U7925" s="8">
        <v>65.209999999999994</v>
      </c>
      <c r="V7925" t="s">
        <v>41</v>
      </c>
      <c r="W7925" t="s">
        <v>2007</v>
      </c>
      <c r="X7925" t="s">
        <v>42</v>
      </c>
      <c r="Y7925" t="s">
        <v>1740</v>
      </c>
      <c r="AA7925" s="1">
        <f t="shared" si="805"/>
        <v>46100</v>
      </c>
      <c r="AB7925" s="2">
        <f t="shared" si="806"/>
        <v>3</v>
      </c>
      <c r="AC7925" s="2">
        <f t="shared" si="807"/>
        <v>2026</v>
      </c>
      <c r="AD7925" s="2" t="str">
        <f>IFERROR(VLOOKUP(A7925,'Aux Área'!$A$4:$B$123,2,0),"-")</f>
        <v>QSMS</v>
      </c>
    </row>
    <row r="7926" spans="1:30" x14ac:dyDescent="0.3">
      <c r="A7926" t="s">
        <v>12273</v>
      </c>
      <c r="B7926" t="s">
        <v>222</v>
      </c>
      <c r="C7926" t="s">
        <v>12274</v>
      </c>
      <c r="D7926" t="s">
        <v>11150</v>
      </c>
      <c r="E7926" t="s">
        <v>11151</v>
      </c>
      <c r="F7926" t="s">
        <v>653</v>
      </c>
      <c r="G7926" t="s">
        <v>35</v>
      </c>
      <c r="H7926" t="s">
        <v>12275</v>
      </c>
      <c r="I7926" t="s">
        <v>667</v>
      </c>
      <c r="J7926" t="s">
        <v>122</v>
      </c>
      <c r="K7926" t="s">
        <v>123</v>
      </c>
      <c r="L7926" t="s">
        <v>124</v>
      </c>
      <c r="M7926" t="s">
        <v>38</v>
      </c>
      <c r="N7926" t="s">
        <v>638</v>
      </c>
      <c r="O7926" s="23">
        <v>0</v>
      </c>
      <c r="P7926" s="9">
        <v>0</v>
      </c>
      <c r="Q7926" t="s">
        <v>40</v>
      </c>
      <c r="R7926">
        <v>0</v>
      </c>
      <c r="S7926" s="9">
        <v>16.600000000000001</v>
      </c>
      <c r="T7926" s="26">
        <v>8.19</v>
      </c>
      <c r="U7926" s="8">
        <v>135.94999999999999</v>
      </c>
      <c r="V7926" t="s">
        <v>112</v>
      </c>
      <c r="W7926" t="s">
        <v>652</v>
      </c>
      <c r="X7926" t="s">
        <v>42</v>
      </c>
      <c r="Y7926" t="s">
        <v>653</v>
      </c>
      <c r="AA7926" s="1">
        <f t="shared" si="805"/>
        <v>46100</v>
      </c>
      <c r="AB7926" s="2">
        <f t="shared" si="806"/>
        <v>3</v>
      </c>
      <c r="AC7926" s="2">
        <f t="shared" si="807"/>
        <v>2026</v>
      </c>
      <c r="AD7926" s="2" t="str">
        <f>IFERROR(VLOOKUP(A7926,'Aux Área'!$A$4:$B$123,2,0),"-")</f>
        <v>SÃO PEDRO</v>
      </c>
    </row>
    <row r="7927" spans="1:30" x14ac:dyDescent="0.3">
      <c r="A7927" t="s">
        <v>48</v>
      </c>
      <c r="B7927" t="s">
        <v>288</v>
      </c>
      <c r="C7927" t="s">
        <v>12276</v>
      </c>
      <c r="D7927" t="s">
        <v>132</v>
      </c>
      <c r="E7927" t="s">
        <v>133</v>
      </c>
      <c r="F7927" t="s">
        <v>49</v>
      </c>
      <c r="G7927" t="s">
        <v>35</v>
      </c>
      <c r="H7927" t="s">
        <v>36</v>
      </c>
      <c r="I7927" t="s">
        <v>37</v>
      </c>
      <c r="J7927" t="s">
        <v>147</v>
      </c>
      <c r="K7927" t="s">
        <v>148</v>
      </c>
      <c r="L7927" t="s">
        <v>84</v>
      </c>
      <c r="M7927" t="s">
        <v>38</v>
      </c>
      <c r="N7927" t="s">
        <v>39</v>
      </c>
      <c r="O7927" s="10">
        <v>267</v>
      </c>
      <c r="P7927" s="24">
        <v>10.54</v>
      </c>
      <c r="Q7927" t="s">
        <v>40</v>
      </c>
      <c r="R7927" s="2">
        <v>24231</v>
      </c>
      <c r="S7927" s="9">
        <v>25.34</v>
      </c>
      <c r="T7927" s="26">
        <v>4.2910000000000004</v>
      </c>
      <c r="U7927" s="8">
        <v>108.73</v>
      </c>
      <c r="V7927" t="s">
        <v>112</v>
      </c>
      <c r="W7927" t="s">
        <v>2007</v>
      </c>
      <c r="X7927" t="s">
        <v>42</v>
      </c>
      <c r="Y7927" t="s">
        <v>1740</v>
      </c>
      <c r="AA7927" s="1">
        <f t="shared" si="805"/>
        <v>46100</v>
      </c>
      <c r="AB7927" s="2">
        <f t="shared" si="806"/>
        <v>3</v>
      </c>
      <c r="AC7927" s="2">
        <f t="shared" si="807"/>
        <v>2026</v>
      </c>
      <c r="AD7927" s="2" t="str">
        <f>IFERROR(VLOOKUP(A7927,'Aux Área'!$A$4:$B$123,2,0),"-")</f>
        <v>ENGENHARIA</v>
      </c>
    </row>
    <row r="7928" spans="1:30" x14ac:dyDescent="0.3">
      <c r="A7928" t="s">
        <v>9677</v>
      </c>
      <c r="B7928" t="s">
        <v>10434</v>
      </c>
      <c r="C7928" t="s">
        <v>12277</v>
      </c>
      <c r="D7928" t="s">
        <v>10436</v>
      </c>
      <c r="E7928" t="s">
        <v>9678</v>
      </c>
      <c r="F7928" t="s">
        <v>15507</v>
      </c>
      <c r="G7928" t="s">
        <v>1635</v>
      </c>
      <c r="H7928" t="s">
        <v>9676</v>
      </c>
      <c r="I7928" t="s">
        <v>37</v>
      </c>
      <c r="J7928" t="s">
        <v>219</v>
      </c>
      <c r="K7928" t="s">
        <v>177</v>
      </c>
      <c r="L7928" t="s">
        <v>177</v>
      </c>
      <c r="M7928" t="s">
        <v>38</v>
      </c>
      <c r="N7928" t="s">
        <v>39</v>
      </c>
      <c r="O7928" s="23">
        <v>463</v>
      </c>
      <c r="P7928" s="9">
        <v>10.95</v>
      </c>
      <c r="Q7928" t="s">
        <v>40</v>
      </c>
      <c r="R7928">
        <v>45898</v>
      </c>
      <c r="S7928" s="9">
        <v>42.27</v>
      </c>
      <c r="T7928" s="26">
        <v>4.99</v>
      </c>
      <c r="U7928" s="8">
        <v>210.93</v>
      </c>
      <c r="V7928" t="s">
        <v>12278</v>
      </c>
      <c r="W7928" t="s">
        <v>2007</v>
      </c>
      <c r="X7928" t="s">
        <v>42</v>
      </c>
      <c r="Y7928" t="s">
        <v>6209</v>
      </c>
      <c r="AA7928" s="1">
        <f t="shared" si="805"/>
        <v>46100</v>
      </c>
      <c r="AB7928" s="2">
        <f t="shared" si="806"/>
        <v>3</v>
      </c>
      <c r="AC7928" s="2">
        <f t="shared" si="807"/>
        <v>2026</v>
      </c>
      <c r="AD7928" s="2" t="str">
        <f>IFERROR(VLOOKUP(A7928,'Aux Área'!$A$4:$B$123,2,0),"-")</f>
        <v>TI</v>
      </c>
    </row>
    <row r="7929" spans="1:30" x14ac:dyDescent="0.3">
      <c r="A7929" t="s">
        <v>11447</v>
      </c>
      <c r="B7929" t="s">
        <v>2272</v>
      </c>
      <c r="C7929" t="s">
        <v>12279</v>
      </c>
      <c r="D7929" t="s">
        <v>11449</v>
      </c>
      <c r="E7929" t="s">
        <v>11450</v>
      </c>
      <c r="F7929" t="s">
        <v>653</v>
      </c>
      <c r="G7929" t="s">
        <v>635</v>
      </c>
      <c r="H7929" t="s">
        <v>11451</v>
      </c>
      <c r="I7929" t="s">
        <v>1853</v>
      </c>
      <c r="J7929" t="s">
        <v>122</v>
      </c>
      <c r="K7929" t="s">
        <v>123</v>
      </c>
      <c r="L7929" t="s">
        <v>124</v>
      </c>
      <c r="M7929" t="s">
        <v>38</v>
      </c>
      <c r="N7929" t="s">
        <v>668</v>
      </c>
      <c r="O7929" s="23">
        <v>0</v>
      </c>
      <c r="P7929" s="9">
        <v>0</v>
      </c>
      <c r="Q7929" t="s">
        <v>40</v>
      </c>
      <c r="R7929">
        <v>0</v>
      </c>
      <c r="S7929" s="9">
        <v>177.84</v>
      </c>
      <c r="T7929" s="26">
        <v>8.19</v>
      </c>
      <c r="U7929" s="8">
        <v>1456.54</v>
      </c>
      <c r="V7929" t="s">
        <v>112</v>
      </c>
      <c r="W7929" t="s">
        <v>652</v>
      </c>
      <c r="X7929" t="s">
        <v>42</v>
      </c>
      <c r="Y7929" t="s">
        <v>653</v>
      </c>
      <c r="AA7929" s="1">
        <f t="shared" si="805"/>
        <v>46100</v>
      </c>
      <c r="AB7929" s="2">
        <f t="shared" si="806"/>
        <v>3</v>
      </c>
      <c r="AC7929" s="2">
        <f t="shared" si="807"/>
        <v>2026</v>
      </c>
      <c r="AD7929" s="2" t="str">
        <f>IFERROR(VLOOKUP(A7929,'Aux Área'!$A$4:$B$123,2,0),"-")</f>
        <v>SÃO PEDRO</v>
      </c>
    </row>
    <row r="7930" spans="1:30" x14ac:dyDescent="0.3">
      <c r="A7930" t="s">
        <v>2181</v>
      </c>
      <c r="B7930" t="s">
        <v>4595</v>
      </c>
      <c r="C7930" t="s">
        <v>12280</v>
      </c>
      <c r="D7930" t="s">
        <v>9027</v>
      </c>
      <c r="E7930" t="s">
        <v>9028</v>
      </c>
      <c r="F7930" t="s">
        <v>2184</v>
      </c>
      <c r="G7930" t="s">
        <v>1135</v>
      </c>
      <c r="H7930" t="s">
        <v>2185</v>
      </c>
      <c r="I7930" t="s">
        <v>2186</v>
      </c>
      <c r="J7930" t="s">
        <v>241</v>
      </c>
      <c r="K7930" t="s">
        <v>242</v>
      </c>
      <c r="L7930" t="s">
        <v>110</v>
      </c>
      <c r="M7930" t="s">
        <v>38</v>
      </c>
      <c r="N7930" t="s">
        <v>668</v>
      </c>
      <c r="O7930" s="23">
        <v>739</v>
      </c>
      <c r="P7930" s="9">
        <v>14.71</v>
      </c>
      <c r="Q7930" t="s">
        <v>40</v>
      </c>
      <c r="R7930">
        <v>147127</v>
      </c>
      <c r="S7930" s="9">
        <v>50.23</v>
      </c>
      <c r="T7930" s="26">
        <v>7.7729999999999997</v>
      </c>
      <c r="U7930" s="8">
        <v>390.46</v>
      </c>
      <c r="V7930" t="s">
        <v>41</v>
      </c>
      <c r="W7930" t="s">
        <v>2007</v>
      </c>
      <c r="X7930" t="s">
        <v>42</v>
      </c>
      <c r="Y7930" t="s">
        <v>12261</v>
      </c>
      <c r="AA7930" s="1">
        <f t="shared" si="805"/>
        <v>46100</v>
      </c>
      <c r="AB7930" s="2">
        <f t="shared" si="806"/>
        <v>3</v>
      </c>
      <c r="AC7930" s="2">
        <f t="shared" si="807"/>
        <v>2026</v>
      </c>
      <c r="AD7930" s="2" t="str">
        <f>IFERROR(VLOOKUP(A7930,'Aux Área'!$A$4:$B$123,2,0),"-")</f>
        <v>INSPEÇÃO</v>
      </c>
    </row>
    <row r="7931" spans="1:30" x14ac:dyDescent="0.3">
      <c r="A7931" t="s">
        <v>5543</v>
      </c>
      <c r="B7931" t="s">
        <v>11845</v>
      </c>
      <c r="C7931" t="s">
        <v>12281</v>
      </c>
      <c r="D7931" t="s">
        <v>9879</v>
      </c>
      <c r="E7931" t="s">
        <v>9667</v>
      </c>
      <c r="F7931" t="s">
        <v>6207</v>
      </c>
      <c r="G7931" t="s">
        <v>1135</v>
      </c>
      <c r="H7931" t="s">
        <v>5545</v>
      </c>
      <c r="I7931" t="s">
        <v>839</v>
      </c>
      <c r="J7931" t="s">
        <v>231</v>
      </c>
      <c r="K7931" t="s">
        <v>232</v>
      </c>
      <c r="L7931" t="s">
        <v>217</v>
      </c>
      <c r="M7931" t="s">
        <v>38</v>
      </c>
      <c r="N7931" t="s">
        <v>39</v>
      </c>
      <c r="O7931" s="23">
        <v>476</v>
      </c>
      <c r="P7931" s="9">
        <v>10.039999999999999</v>
      </c>
      <c r="Q7931" t="s">
        <v>40</v>
      </c>
      <c r="R7931">
        <v>22533</v>
      </c>
      <c r="S7931" s="9">
        <v>47.43</v>
      </c>
      <c r="T7931" s="26">
        <v>4.8600000000000003</v>
      </c>
      <c r="U7931" s="8">
        <v>230.51</v>
      </c>
      <c r="V7931" t="s">
        <v>12282</v>
      </c>
      <c r="W7931" t="s">
        <v>2276</v>
      </c>
      <c r="X7931" t="s">
        <v>42</v>
      </c>
      <c r="Y7931" t="s">
        <v>2277</v>
      </c>
      <c r="AA7931" s="1">
        <f t="shared" si="805"/>
        <v>46100</v>
      </c>
      <c r="AB7931" s="2">
        <f t="shared" si="806"/>
        <v>3</v>
      </c>
      <c r="AC7931" s="2">
        <f t="shared" si="807"/>
        <v>2026</v>
      </c>
      <c r="AD7931" s="2" t="str">
        <f>IFERROR(VLOOKUP(A7931,'Aux Área'!$A$4:$B$123,2,0),"-")</f>
        <v>INSPEÇÃO</v>
      </c>
    </row>
    <row r="7932" spans="1:30" x14ac:dyDescent="0.3">
      <c r="A7932" t="s">
        <v>3092</v>
      </c>
      <c r="B7932" t="s">
        <v>4774</v>
      </c>
      <c r="C7932" t="s">
        <v>12283</v>
      </c>
      <c r="D7932" t="s">
        <v>3285</v>
      </c>
      <c r="E7932" t="s">
        <v>3286</v>
      </c>
      <c r="F7932" t="s">
        <v>3594</v>
      </c>
      <c r="G7932" t="s">
        <v>1135</v>
      </c>
      <c r="H7932" t="s">
        <v>2275</v>
      </c>
      <c r="I7932" t="s">
        <v>1497</v>
      </c>
      <c r="J7932" t="s">
        <v>231</v>
      </c>
      <c r="K7932" t="s">
        <v>232</v>
      </c>
      <c r="L7932" t="s">
        <v>217</v>
      </c>
      <c r="M7932" t="s">
        <v>38</v>
      </c>
      <c r="N7932" t="s">
        <v>39</v>
      </c>
      <c r="O7932" s="23">
        <v>430</v>
      </c>
      <c r="P7932" s="9">
        <v>11.19</v>
      </c>
      <c r="Q7932" t="s">
        <v>40</v>
      </c>
      <c r="R7932">
        <v>116960</v>
      </c>
      <c r="S7932" s="9">
        <v>38.44</v>
      </c>
      <c r="T7932" s="26">
        <v>4.8609999999999998</v>
      </c>
      <c r="U7932" s="8">
        <v>186.84</v>
      </c>
      <c r="V7932" t="s">
        <v>12284</v>
      </c>
      <c r="W7932" t="s">
        <v>2276</v>
      </c>
      <c r="X7932" t="s">
        <v>42</v>
      </c>
      <c r="Y7932" t="s">
        <v>2277</v>
      </c>
      <c r="AA7932" s="1">
        <f t="shared" si="805"/>
        <v>46100</v>
      </c>
      <c r="AB7932" s="2">
        <f t="shared" si="806"/>
        <v>3</v>
      </c>
      <c r="AC7932" s="2">
        <f t="shared" si="807"/>
        <v>2026</v>
      </c>
      <c r="AD7932" s="2" t="str">
        <f>IFERROR(VLOOKUP(A7932,'Aux Área'!$A$4:$B$123,2,0),"-")</f>
        <v>INSPEÇÃO</v>
      </c>
    </row>
    <row r="7933" spans="1:30" x14ac:dyDescent="0.3">
      <c r="A7933" t="s">
        <v>52</v>
      </c>
      <c r="B7933" t="s">
        <v>1449</v>
      </c>
      <c r="C7933" t="s">
        <v>12285</v>
      </c>
      <c r="D7933" t="s">
        <v>3149</v>
      </c>
      <c r="E7933" t="s">
        <v>3150</v>
      </c>
      <c r="F7933" t="s">
        <v>53</v>
      </c>
      <c r="G7933" t="s">
        <v>35</v>
      </c>
      <c r="H7933" t="s">
        <v>36</v>
      </c>
      <c r="I7933" t="s">
        <v>37</v>
      </c>
      <c r="J7933" t="s">
        <v>231</v>
      </c>
      <c r="K7933" t="s">
        <v>232</v>
      </c>
      <c r="L7933" t="s">
        <v>217</v>
      </c>
      <c r="M7933" t="s">
        <v>38</v>
      </c>
      <c r="N7933" t="s">
        <v>39</v>
      </c>
      <c r="O7933" s="23">
        <v>317</v>
      </c>
      <c r="P7933" s="9">
        <v>9.41</v>
      </c>
      <c r="Q7933" t="s">
        <v>40</v>
      </c>
      <c r="R7933">
        <v>79410</v>
      </c>
      <c r="S7933" s="9">
        <v>33.69</v>
      </c>
      <c r="T7933" s="26">
        <v>4.8609999999999998</v>
      </c>
      <c r="U7933" s="8">
        <v>163.76</v>
      </c>
      <c r="V7933" t="s">
        <v>12286</v>
      </c>
      <c r="W7933" t="s">
        <v>2007</v>
      </c>
      <c r="X7933" t="s">
        <v>42</v>
      </c>
      <c r="Y7933" t="s">
        <v>1740</v>
      </c>
      <c r="AA7933" s="1">
        <f t="shared" si="805"/>
        <v>46100</v>
      </c>
      <c r="AB7933" s="2">
        <f t="shared" si="806"/>
        <v>3</v>
      </c>
      <c r="AC7933" s="2">
        <f t="shared" si="807"/>
        <v>2026</v>
      </c>
      <c r="AD7933" s="2" t="str">
        <f>IFERROR(VLOOKUP(A7933,'Aux Área'!$A$4:$B$123,2,0),"-")</f>
        <v>OPERAÇÃO</v>
      </c>
    </row>
    <row r="7934" spans="1:30" x14ac:dyDescent="0.3">
      <c r="A7934" t="s">
        <v>11823</v>
      </c>
      <c r="B7934" t="s">
        <v>2182</v>
      </c>
      <c r="C7934" t="s">
        <v>12287</v>
      </c>
      <c r="D7934" t="s">
        <v>127</v>
      </c>
      <c r="E7934" t="s">
        <v>128</v>
      </c>
      <c r="F7934" t="s">
        <v>15239</v>
      </c>
      <c r="G7934" t="s">
        <v>35</v>
      </c>
      <c r="H7934" t="s">
        <v>11825</v>
      </c>
      <c r="I7934" t="s">
        <v>11826</v>
      </c>
      <c r="J7934" t="s">
        <v>1152</v>
      </c>
      <c r="K7934" t="s">
        <v>1153</v>
      </c>
      <c r="L7934" t="s">
        <v>217</v>
      </c>
      <c r="M7934" t="s">
        <v>38</v>
      </c>
      <c r="N7934" t="s">
        <v>39</v>
      </c>
      <c r="O7934" s="23">
        <v>325</v>
      </c>
      <c r="P7934" s="9">
        <v>11.63</v>
      </c>
      <c r="Q7934" t="s">
        <v>40</v>
      </c>
      <c r="R7934">
        <v>61483</v>
      </c>
      <c r="S7934" s="9">
        <v>27.95</v>
      </c>
      <c r="T7934" s="26">
        <v>4.8600000000000003</v>
      </c>
      <c r="U7934" s="8">
        <v>135.84</v>
      </c>
      <c r="V7934" t="s">
        <v>12288</v>
      </c>
      <c r="W7934" t="s">
        <v>2007</v>
      </c>
      <c r="X7934" t="s">
        <v>42</v>
      </c>
      <c r="Y7934" t="s">
        <v>1740</v>
      </c>
      <c r="AA7934" s="1">
        <f t="shared" si="805"/>
        <v>46100</v>
      </c>
      <c r="AB7934" s="2">
        <f t="shared" si="806"/>
        <v>3</v>
      </c>
      <c r="AC7934" s="2">
        <f t="shared" si="807"/>
        <v>2026</v>
      </c>
      <c r="AD7934" s="2" t="str">
        <f>IFERROR(VLOOKUP(A7934,'Aux Área'!$A$4:$B$123,2,0),"-")</f>
        <v>ENGENHARIA</v>
      </c>
    </row>
    <row r="7935" spans="1:30" x14ac:dyDescent="0.3">
      <c r="A7935" t="s">
        <v>76</v>
      </c>
      <c r="B7935" t="s">
        <v>380</v>
      </c>
      <c r="C7935" t="s">
        <v>12289</v>
      </c>
      <c r="D7935" t="s">
        <v>382</v>
      </c>
      <c r="E7935" t="s">
        <v>383</v>
      </c>
      <c r="F7935" t="s">
        <v>77</v>
      </c>
      <c r="G7935" t="s">
        <v>35</v>
      </c>
      <c r="H7935" t="s">
        <v>36</v>
      </c>
      <c r="I7935" t="s">
        <v>37</v>
      </c>
      <c r="J7935" t="s">
        <v>237</v>
      </c>
      <c r="K7935" t="s">
        <v>238</v>
      </c>
      <c r="L7935" t="s">
        <v>110</v>
      </c>
      <c r="M7935" t="s">
        <v>38</v>
      </c>
      <c r="N7935" t="s">
        <v>39</v>
      </c>
      <c r="O7935" s="23">
        <v>229</v>
      </c>
      <c r="P7935" s="9">
        <v>8.48</v>
      </c>
      <c r="Q7935" t="s">
        <v>40</v>
      </c>
      <c r="R7935">
        <v>62847</v>
      </c>
      <c r="S7935" s="9">
        <v>27</v>
      </c>
      <c r="T7935" s="26">
        <v>4.1900000000000004</v>
      </c>
      <c r="U7935" s="8">
        <v>113.13</v>
      </c>
      <c r="V7935" t="s">
        <v>41</v>
      </c>
      <c r="W7935" t="s">
        <v>2007</v>
      </c>
      <c r="X7935" t="s">
        <v>42</v>
      </c>
      <c r="Y7935" t="s">
        <v>1740</v>
      </c>
      <c r="AA7935" s="1">
        <f t="shared" si="805"/>
        <v>46100</v>
      </c>
      <c r="AB7935" s="2">
        <f t="shared" si="806"/>
        <v>3</v>
      </c>
      <c r="AC7935" s="2">
        <f t="shared" si="807"/>
        <v>2026</v>
      </c>
      <c r="AD7935" s="2" t="str">
        <f>IFERROR(VLOOKUP(A7935,'Aux Área'!$A$4:$B$123,2,0),"-")</f>
        <v>QSMS</v>
      </c>
    </row>
    <row r="7936" spans="1:30" x14ac:dyDescent="0.3">
      <c r="A7936" t="s">
        <v>54</v>
      </c>
      <c r="B7936" t="s">
        <v>319</v>
      </c>
      <c r="C7936" t="s">
        <v>12290</v>
      </c>
      <c r="D7936" t="s">
        <v>1480</v>
      </c>
      <c r="E7936" t="s">
        <v>1481</v>
      </c>
      <c r="F7936" t="s">
        <v>55</v>
      </c>
      <c r="G7936" t="s">
        <v>35</v>
      </c>
      <c r="H7936" t="s">
        <v>36</v>
      </c>
      <c r="I7936" t="s">
        <v>37</v>
      </c>
      <c r="J7936" t="s">
        <v>5537</v>
      </c>
      <c r="K7936" t="s">
        <v>5538</v>
      </c>
      <c r="L7936" t="s">
        <v>217</v>
      </c>
      <c r="M7936" t="s">
        <v>38</v>
      </c>
      <c r="N7936" t="s">
        <v>39</v>
      </c>
      <c r="O7936" s="23">
        <v>342</v>
      </c>
      <c r="P7936" s="9">
        <v>10.39</v>
      </c>
      <c r="Q7936" t="s">
        <v>40</v>
      </c>
      <c r="R7936">
        <v>45250</v>
      </c>
      <c r="S7936" s="9">
        <v>32.93</v>
      </c>
      <c r="T7936" s="26">
        <v>4.8609999999999998</v>
      </c>
      <c r="U7936" s="8">
        <v>160.07</v>
      </c>
      <c r="V7936" t="s">
        <v>41</v>
      </c>
      <c r="W7936" t="s">
        <v>2007</v>
      </c>
      <c r="X7936" t="s">
        <v>42</v>
      </c>
      <c r="Y7936" t="s">
        <v>1740</v>
      </c>
      <c r="AA7936" s="1">
        <f t="shared" si="805"/>
        <v>46100</v>
      </c>
      <c r="AB7936" s="2">
        <f t="shared" si="806"/>
        <v>3</v>
      </c>
      <c r="AC7936" s="2">
        <f t="shared" si="807"/>
        <v>2026</v>
      </c>
      <c r="AD7936" s="2" t="str">
        <f>IFERROR(VLOOKUP(A7936,'Aux Área'!$A$4:$B$123,2,0),"-")</f>
        <v>ENGENHARIA</v>
      </c>
    </row>
    <row r="7937" spans="1:30" x14ac:dyDescent="0.3">
      <c r="A7937" t="s">
        <v>50</v>
      </c>
      <c r="B7937" t="s">
        <v>324</v>
      </c>
      <c r="C7937" t="s">
        <v>12291</v>
      </c>
      <c r="D7937" t="s">
        <v>326</v>
      </c>
      <c r="E7937" t="s">
        <v>327</v>
      </c>
      <c r="F7937" t="s">
        <v>51</v>
      </c>
      <c r="G7937" t="s">
        <v>35</v>
      </c>
      <c r="H7937" t="s">
        <v>36</v>
      </c>
      <c r="I7937" t="s">
        <v>37</v>
      </c>
      <c r="J7937" t="s">
        <v>108</v>
      </c>
      <c r="K7937" t="s">
        <v>109</v>
      </c>
      <c r="L7937" t="s">
        <v>110</v>
      </c>
      <c r="M7937" t="s">
        <v>38</v>
      </c>
      <c r="N7937" t="s">
        <v>39</v>
      </c>
      <c r="O7937" s="23">
        <v>287</v>
      </c>
      <c r="P7937" s="9">
        <v>8.65</v>
      </c>
      <c r="Q7937" t="s">
        <v>40</v>
      </c>
      <c r="R7937">
        <v>24399</v>
      </c>
      <c r="S7937" s="9">
        <v>33.17</v>
      </c>
      <c r="T7937" s="26">
        <v>4.99</v>
      </c>
      <c r="U7937" s="8">
        <v>165.52</v>
      </c>
      <c r="V7937" t="s">
        <v>12292</v>
      </c>
      <c r="W7937" t="s">
        <v>2007</v>
      </c>
      <c r="X7937" t="s">
        <v>42</v>
      </c>
      <c r="Y7937" t="s">
        <v>1740</v>
      </c>
      <c r="AA7937" s="1">
        <f t="shared" si="805"/>
        <v>46100</v>
      </c>
      <c r="AB7937" s="2">
        <f t="shared" si="806"/>
        <v>3</v>
      </c>
      <c r="AC7937" s="2">
        <f t="shared" si="807"/>
        <v>2026</v>
      </c>
      <c r="AD7937" s="2" t="str">
        <f>IFERROR(VLOOKUP(A7937,'Aux Área'!$A$4:$B$123,2,0),"-")</f>
        <v>TI</v>
      </c>
    </row>
    <row r="7938" spans="1:30" x14ac:dyDescent="0.3">
      <c r="A7938" t="s">
        <v>5620</v>
      </c>
      <c r="B7938" t="s">
        <v>9277</v>
      </c>
      <c r="C7938" t="s">
        <v>12293</v>
      </c>
      <c r="D7938" t="s">
        <v>2160</v>
      </c>
      <c r="E7938" t="s">
        <v>2161</v>
      </c>
      <c r="F7938" t="s">
        <v>6208</v>
      </c>
      <c r="G7938" t="s">
        <v>1135</v>
      </c>
      <c r="H7938" t="s">
        <v>5545</v>
      </c>
      <c r="I7938" t="s">
        <v>839</v>
      </c>
      <c r="J7938" t="s">
        <v>169</v>
      </c>
      <c r="K7938" t="s">
        <v>170</v>
      </c>
      <c r="L7938" t="s">
        <v>124</v>
      </c>
      <c r="M7938" t="s">
        <v>38</v>
      </c>
      <c r="N7938" t="s">
        <v>39</v>
      </c>
      <c r="O7938" s="23">
        <v>227</v>
      </c>
      <c r="P7938" s="9">
        <v>8.3000000000000007</v>
      </c>
      <c r="Q7938" t="s">
        <v>40</v>
      </c>
      <c r="R7938">
        <v>34011</v>
      </c>
      <c r="S7938" s="9">
        <v>27.35</v>
      </c>
      <c r="T7938" s="26">
        <v>4.8899999999999997</v>
      </c>
      <c r="U7938" s="8">
        <v>133.75</v>
      </c>
      <c r="V7938" t="s">
        <v>112</v>
      </c>
      <c r="W7938" t="s">
        <v>2276</v>
      </c>
      <c r="X7938" t="s">
        <v>42</v>
      </c>
      <c r="Y7938" t="s">
        <v>2277</v>
      </c>
      <c r="AA7938" s="1">
        <f t="shared" si="805"/>
        <v>46100</v>
      </c>
      <c r="AB7938" s="2">
        <f t="shared" si="806"/>
        <v>3</v>
      </c>
      <c r="AC7938" s="2">
        <f t="shared" si="807"/>
        <v>2026</v>
      </c>
      <c r="AD7938" s="2" t="str">
        <f>IFERROR(VLOOKUP(A7938,'Aux Área'!$A$4:$B$123,2,0),"-")</f>
        <v>INSPEÇÃO</v>
      </c>
    </row>
    <row r="7939" spans="1:30" x14ac:dyDescent="0.3">
      <c r="A7939" t="s">
        <v>58</v>
      </c>
      <c r="B7939" t="s">
        <v>250</v>
      </c>
      <c r="C7939" t="s">
        <v>12294</v>
      </c>
      <c r="D7939" t="s">
        <v>87</v>
      </c>
      <c r="E7939" t="s">
        <v>88</v>
      </c>
      <c r="F7939" t="s">
        <v>59</v>
      </c>
      <c r="G7939" t="s">
        <v>35</v>
      </c>
      <c r="H7939" t="s">
        <v>36</v>
      </c>
      <c r="I7939" t="s">
        <v>37</v>
      </c>
      <c r="J7939" t="s">
        <v>285</v>
      </c>
      <c r="K7939" t="s">
        <v>286</v>
      </c>
      <c r="L7939" t="s">
        <v>91</v>
      </c>
      <c r="M7939" t="s">
        <v>38</v>
      </c>
      <c r="N7939" t="s">
        <v>39</v>
      </c>
      <c r="O7939" s="23">
        <v>222</v>
      </c>
      <c r="P7939" s="9">
        <v>8.34</v>
      </c>
      <c r="Q7939" t="s">
        <v>40</v>
      </c>
      <c r="R7939">
        <v>88388</v>
      </c>
      <c r="S7939" s="9">
        <v>26.63</v>
      </c>
      <c r="T7939" s="26">
        <v>5.38</v>
      </c>
      <c r="U7939" s="8">
        <v>143.28</v>
      </c>
      <c r="V7939" t="s">
        <v>12295</v>
      </c>
      <c r="W7939" t="s">
        <v>2007</v>
      </c>
      <c r="X7939" t="s">
        <v>42</v>
      </c>
      <c r="Y7939" t="s">
        <v>1740</v>
      </c>
      <c r="AA7939" s="1">
        <f t="shared" si="805"/>
        <v>46100</v>
      </c>
      <c r="AB7939" s="2">
        <f t="shared" si="806"/>
        <v>3</v>
      </c>
      <c r="AC7939" s="2">
        <f t="shared" si="807"/>
        <v>2026</v>
      </c>
      <c r="AD7939" s="2" t="str">
        <f>IFERROR(VLOOKUP(A7939,'Aux Área'!$A$4:$B$123,2,0),"-")</f>
        <v>CONSERVA</v>
      </c>
    </row>
    <row r="7940" spans="1:30" x14ac:dyDescent="0.3">
      <c r="A7940" t="s">
        <v>2632</v>
      </c>
      <c r="B7940" t="s">
        <v>11859</v>
      </c>
      <c r="C7940" t="s">
        <v>12296</v>
      </c>
      <c r="D7940" t="s">
        <v>326</v>
      </c>
      <c r="E7940" t="s">
        <v>327</v>
      </c>
      <c r="F7940" t="s">
        <v>3712</v>
      </c>
      <c r="G7940" t="s">
        <v>1300</v>
      </c>
      <c r="H7940" t="s">
        <v>2635</v>
      </c>
      <c r="I7940" t="s">
        <v>37</v>
      </c>
      <c r="J7940" t="s">
        <v>285</v>
      </c>
      <c r="K7940" t="s">
        <v>286</v>
      </c>
      <c r="L7940" t="s">
        <v>91</v>
      </c>
      <c r="M7940" t="s">
        <v>38</v>
      </c>
      <c r="N7940" t="s">
        <v>39</v>
      </c>
      <c r="O7940" s="23">
        <v>178</v>
      </c>
      <c r="P7940" s="9">
        <v>5.81</v>
      </c>
      <c r="Q7940" t="s">
        <v>40</v>
      </c>
      <c r="R7940">
        <v>14614</v>
      </c>
      <c r="S7940" s="9">
        <v>30.64</v>
      </c>
      <c r="T7940" s="26">
        <v>5.3810000000000002</v>
      </c>
      <c r="U7940" s="8">
        <v>164.88</v>
      </c>
      <c r="V7940" t="s">
        <v>12297</v>
      </c>
      <c r="W7940" t="s">
        <v>2007</v>
      </c>
      <c r="X7940" t="s">
        <v>42</v>
      </c>
      <c r="Y7940" t="s">
        <v>1740</v>
      </c>
      <c r="AA7940" s="1">
        <f t="shared" si="805"/>
        <v>46100</v>
      </c>
      <c r="AB7940" s="2">
        <f t="shared" si="806"/>
        <v>3</v>
      </c>
      <c r="AC7940" s="2">
        <f t="shared" si="807"/>
        <v>2026</v>
      </c>
      <c r="AD7940" s="2" t="str">
        <f>IFERROR(VLOOKUP(A7940,'Aux Área'!$A$4:$B$123,2,0),"-")</f>
        <v>TI</v>
      </c>
    </row>
    <row r="7941" spans="1:30" x14ac:dyDescent="0.3">
      <c r="A7941" t="s">
        <v>74</v>
      </c>
      <c r="B7941" t="s">
        <v>255</v>
      </c>
      <c r="C7941" t="s">
        <v>12298</v>
      </c>
      <c r="D7941" t="s">
        <v>115</v>
      </c>
      <c r="E7941" t="s">
        <v>116</v>
      </c>
      <c r="F7941" t="s">
        <v>75</v>
      </c>
      <c r="G7941" t="s">
        <v>35</v>
      </c>
      <c r="H7941" t="s">
        <v>36</v>
      </c>
      <c r="I7941" t="s">
        <v>37</v>
      </c>
      <c r="J7941" t="s">
        <v>231</v>
      </c>
      <c r="K7941" t="s">
        <v>232</v>
      </c>
      <c r="L7941" t="s">
        <v>217</v>
      </c>
      <c r="M7941" t="s">
        <v>38</v>
      </c>
      <c r="N7941" t="s">
        <v>39</v>
      </c>
      <c r="O7941" s="23">
        <v>280</v>
      </c>
      <c r="P7941" s="9">
        <v>8.3000000000000007</v>
      </c>
      <c r="Q7941" t="s">
        <v>40</v>
      </c>
      <c r="R7941">
        <v>18546</v>
      </c>
      <c r="S7941" s="9">
        <v>33.75</v>
      </c>
      <c r="T7941" s="26">
        <v>4.8600000000000003</v>
      </c>
      <c r="U7941" s="8">
        <v>164.03</v>
      </c>
      <c r="V7941" t="s">
        <v>12299</v>
      </c>
      <c r="W7941" t="s">
        <v>2007</v>
      </c>
      <c r="X7941" t="s">
        <v>42</v>
      </c>
      <c r="Y7941" t="s">
        <v>1740</v>
      </c>
      <c r="AA7941" s="1">
        <f t="shared" si="805"/>
        <v>46100</v>
      </c>
      <c r="AB7941" s="2">
        <f t="shared" si="806"/>
        <v>3</v>
      </c>
      <c r="AC7941" s="2">
        <f t="shared" si="807"/>
        <v>2026</v>
      </c>
      <c r="AD7941" s="2" t="str">
        <f>IFERROR(VLOOKUP(A7941,'Aux Área'!$A$4:$B$123,2,0),"-")</f>
        <v>TI</v>
      </c>
    </row>
    <row r="7942" spans="1:30" x14ac:dyDescent="0.3">
      <c r="A7942" t="s">
        <v>2282</v>
      </c>
      <c r="B7942" t="s">
        <v>4679</v>
      </c>
      <c r="C7942" t="s">
        <v>12300</v>
      </c>
      <c r="D7942" t="s">
        <v>10122</v>
      </c>
      <c r="E7942" t="s">
        <v>9671</v>
      </c>
      <c r="F7942" t="s">
        <v>2285</v>
      </c>
      <c r="G7942" t="s">
        <v>1135</v>
      </c>
      <c r="H7942" t="s">
        <v>2275</v>
      </c>
      <c r="I7942" t="s">
        <v>1497</v>
      </c>
      <c r="J7942" t="s">
        <v>165</v>
      </c>
      <c r="K7942" t="s">
        <v>166</v>
      </c>
      <c r="L7942" t="s">
        <v>167</v>
      </c>
      <c r="M7942" t="s">
        <v>38</v>
      </c>
      <c r="N7942" t="s">
        <v>39</v>
      </c>
      <c r="O7942" s="23">
        <v>235</v>
      </c>
      <c r="P7942" s="9">
        <v>8.76</v>
      </c>
      <c r="Q7942" t="s">
        <v>40</v>
      </c>
      <c r="R7942">
        <v>116568</v>
      </c>
      <c r="S7942" s="9">
        <v>26.84</v>
      </c>
      <c r="T7942" s="26">
        <v>4.99</v>
      </c>
      <c r="U7942" s="8">
        <v>133.94</v>
      </c>
      <c r="V7942" t="s">
        <v>112</v>
      </c>
      <c r="W7942" t="s">
        <v>2276</v>
      </c>
      <c r="X7942" t="s">
        <v>42</v>
      </c>
      <c r="Y7942" t="s">
        <v>2277</v>
      </c>
      <c r="AA7942" s="1">
        <f t="shared" si="805"/>
        <v>46100</v>
      </c>
      <c r="AB7942" s="2">
        <f t="shared" si="806"/>
        <v>3</v>
      </c>
      <c r="AC7942" s="2">
        <f t="shared" si="807"/>
        <v>2026</v>
      </c>
      <c r="AD7942" s="2" t="str">
        <f>IFERROR(VLOOKUP(A7942,'Aux Área'!$A$4:$B$123,2,0),"-")</f>
        <v>INSPEÇÃO</v>
      </c>
    </row>
    <row r="7943" spans="1:30" x14ac:dyDescent="0.3">
      <c r="A7943" t="s">
        <v>2189</v>
      </c>
      <c r="B7943" t="s">
        <v>10781</v>
      </c>
      <c r="C7943" t="s">
        <v>12301</v>
      </c>
      <c r="D7943" t="s">
        <v>3030</v>
      </c>
      <c r="E7943" t="s">
        <v>3031</v>
      </c>
      <c r="F7943" t="s">
        <v>2192</v>
      </c>
      <c r="G7943" t="s">
        <v>1135</v>
      </c>
      <c r="H7943" t="s">
        <v>2185</v>
      </c>
      <c r="I7943" t="s">
        <v>2186</v>
      </c>
      <c r="J7943" t="s">
        <v>169</v>
      </c>
      <c r="K7943" t="s">
        <v>170</v>
      </c>
      <c r="L7943" t="s">
        <v>124</v>
      </c>
      <c r="M7943" t="s">
        <v>38</v>
      </c>
      <c r="N7943" t="s">
        <v>668</v>
      </c>
      <c r="O7943" s="23">
        <v>809</v>
      </c>
      <c r="P7943" s="9">
        <v>15.08</v>
      </c>
      <c r="Q7943" t="s">
        <v>40</v>
      </c>
      <c r="R7943">
        <v>49051</v>
      </c>
      <c r="S7943" s="9">
        <v>53.64</v>
      </c>
      <c r="T7943" s="26">
        <v>8.24</v>
      </c>
      <c r="U7943" s="8">
        <v>441.99</v>
      </c>
      <c r="V7943" t="s">
        <v>41</v>
      </c>
      <c r="W7943" t="s">
        <v>2007</v>
      </c>
      <c r="X7943" t="s">
        <v>42</v>
      </c>
      <c r="Y7943" t="s">
        <v>12261</v>
      </c>
      <c r="AA7943" s="1">
        <f t="shared" si="805"/>
        <v>46100</v>
      </c>
      <c r="AB7943" s="2">
        <f t="shared" si="806"/>
        <v>3</v>
      </c>
      <c r="AC7943" s="2">
        <f t="shared" si="807"/>
        <v>2026</v>
      </c>
      <c r="AD7943" s="2" t="str">
        <f>IFERROR(VLOOKUP(A7943,'Aux Área'!$A$4:$B$123,2,0),"-")</f>
        <v>INSPEÇÃO</v>
      </c>
    </row>
    <row r="7944" spans="1:30" x14ac:dyDescent="0.3">
      <c r="A7944" t="s">
        <v>5543</v>
      </c>
      <c r="B7944" t="s">
        <v>11845</v>
      </c>
      <c r="C7944" t="s">
        <v>12302</v>
      </c>
      <c r="D7944" t="s">
        <v>9879</v>
      </c>
      <c r="E7944" t="s">
        <v>9667</v>
      </c>
      <c r="F7944" t="s">
        <v>6207</v>
      </c>
      <c r="G7944" t="s">
        <v>1135</v>
      </c>
      <c r="H7944" t="s">
        <v>5545</v>
      </c>
      <c r="I7944" t="s">
        <v>839</v>
      </c>
      <c r="J7944" t="s">
        <v>231</v>
      </c>
      <c r="K7944" t="s">
        <v>232</v>
      </c>
      <c r="L7944" t="s">
        <v>217</v>
      </c>
      <c r="M7944" t="s">
        <v>38</v>
      </c>
      <c r="N7944" t="s">
        <v>39</v>
      </c>
      <c r="O7944" s="23">
        <v>502</v>
      </c>
      <c r="P7944" s="9">
        <v>9.92</v>
      </c>
      <c r="Q7944" t="s">
        <v>40</v>
      </c>
      <c r="R7944">
        <v>23035</v>
      </c>
      <c r="S7944" s="9">
        <v>50.6</v>
      </c>
      <c r="T7944" s="26">
        <v>4.8600000000000003</v>
      </c>
      <c r="U7944" s="8">
        <v>245.93</v>
      </c>
      <c r="V7944" t="s">
        <v>12303</v>
      </c>
      <c r="W7944" t="s">
        <v>2276</v>
      </c>
      <c r="X7944" t="s">
        <v>42</v>
      </c>
      <c r="Y7944" t="s">
        <v>2277</v>
      </c>
      <c r="AA7944" s="1">
        <f t="shared" si="805"/>
        <v>46100</v>
      </c>
      <c r="AB7944" s="2">
        <f t="shared" si="806"/>
        <v>3</v>
      </c>
      <c r="AC7944" s="2">
        <f t="shared" si="807"/>
        <v>2026</v>
      </c>
      <c r="AD7944" s="2" t="str">
        <f>IFERROR(VLOOKUP(A7944,'Aux Área'!$A$4:$B$123,2,0),"-")</f>
        <v>INSPEÇÃO</v>
      </c>
    </row>
    <row r="7945" spans="1:30" x14ac:dyDescent="0.3">
      <c r="A7945" t="s">
        <v>2700</v>
      </c>
      <c r="B7945" t="s">
        <v>2000</v>
      </c>
      <c r="C7945" t="s">
        <v>12304</v>
      </c>
      <c r="D7945" t="s">
        <v>3547</v>
      </c>
      <c r="E7945" t="s">
        <v>3548</v>
      </c>
      <c r="F7945" t="s">
        <v>2703</v>
      </c>
      <c r="G7945" t="s">
        <v>659</v>
      </c>
      <c r="H7945" t="s">
        <v>1996</v>
      </c>
      <c r="I7945" t="s">
        <v>1997</v>
      </c>
      <c r="J7945" t="s">
        <v>275</v>
      </c>
      <c r="K7945" t="s">
        <v>276</v>
      </c>
      <c r="L7945" t="s">
        <v>124</v>
      </c>
      <c r="M7945" t="s">
        <v>38</v>
      </c>
      <c r="N7945" t="s">
        <v>668</v>
      </c>
      <c r="O7945" s="23">
        <v>396</v>
      </c>
      <c r="P7945" s="9">
        <v>5.82</v>
      </c>
      <c r="Q7945" t="s">
        <v>40</v>
      </c>
      <c r="R7945">
        <v>26866</v>
      </c>
      <c r="S7945" s="9">
        <v>68</v>
      </c>
      <c r="T7945" s="26">
        <v>8.59</v>
      </c>
      <c r="U7945" s="8">
        <v>584.12</v>
      </c>
      <c r="V7945" t="s">
        <v>12305</v>
      </c>
      <c r="W7945" t="s">
        <v>1985</v>
      </c>
      <c r="X7945" t="s">
        <v>42</v>
      </c>
      <c r="Y7945" t="s">
        <v>1986</v>
      </c>
      <c r="AA7945" s="1">
        <f t="shared" si="805"/>
        <v>46100</v>
      </c>
      <c r="AB7945" s="2">
        <f t="shared" si="806"/>
        <v>3</v>
      </c>
      <c r="AC7945" s="2">
        <f t="shared" si="807"/>
        <v>2026</v>
      </c>
      <c r="AD7945" s="2" t="str">
        <f>IFERROR(VLOOKUP(A7945,'Aux Área'!$A$4:$B$123,2,0),"-")</f>
        <v>PESADOS</v>
      </c>
    </row>
    <row r="7946" spans="1:30" x14ac:dyDescent="0.3">
      <c r="A7946" t="s">
        <v>2700</v>
      </c>
      <c r="C7946" t="s">
        <v>15750</v>
      </c>
      <c r="F7946" t="s">
        <v>2703</v>
      </c>
      <c r="K7946" t="s">
        <v>276</v>
      </c>
      <c r="N7946" t="s">
        <v>15690</v>
      </c>
      <c r="O7946" t="s">
        <v>15244</v>
      </c>
      <c r="P7946" s="9" t="s">
        <v>15244</v>
      </c>
      <c r="Q7946" t="s">
        <v>40</v>
      </c>
      <c r="R7946" t="s">
        <v>15244</v>
      </c>
      <c r="S7946">
        <v>5.45</v>
      </c>
      <c r="U7946" s="8">
        <v>20.69</v>
      </c>
      <c r="AA7946" s="1">
        <f t="shared" si="805"/>
        <v>46100</v>
      </c>
      <c r="AB7946" s="2">
        <f t="shared" si="806"/>
        <v>3</v>
      </c>
      <c r="AC7946" s="2">
        <f t="shared" si="807"/>
        <v>2026</v>
      </c>
      <c r="AD7946" s="2" t="str">
        <f>IFERROR(VLOOKUP(A7946,'Aux Área'!$A$4:$B$123,2,0),"-")</f>
        <v>PESADOS</v>
      </c>
    </row>
    <row r="7947" spans="1:30" x14ac:dyDescent="0.3">
      <c r="A7947" t="s">
        <v>11642</v>
      </c>
      <c r="B7947" t="s">
        <v>2656</v>
      </c>
      <c r="C7947" t="s">
        <v>12306</v>
      </c>
      <c r="D7947" t="s">
        <v>11644</v>
      </c>
      <c r="E7947" t="s">
        <v>11645</v>
      </c>
      <c r="F7947" t="s">
        <v>653</v>
      </c>
      <c r="G7947" t="s">
        <v>635</v>
      </c>
      <c r="H7947" t="s">
        <v>11646</v>
      </c>
      <c r="I7947" t="s">
        <v>11647</v>
      </c>
      <c r="J7947" t="s">
        <v>231</v>
      </c>
      <c r="K7947" t="s">
        <v>232</v>
      </c>
      <c r="L7947" t="s">
        <v>217</v>
      </c>
      <c r="M7947" t="s">
        <v>38</v>
      </c>
      <c r="N7947" t="s">
        <v>668</v>
      </c>
      <c r="O7947" s="23">
        <v>0</v>
      </c>
      <c r="P7947" s="9">
        <v>0</v>
      </c>
      <c r="Q7947" t="s">
        <v>40</v>
      </c>
      <c r="R7947">
        <v>0</v>
      </c>
      <c r="S7947" s="9">
        <v>125.72</v>
      </c>
      <c r="T7947" s="26">
        <v>8.19</v>
      </c>
      <c r="U7947" s="8">
        <v>1029.6600000000001</v>
      </c>
      <c r="V7947" t="s">
        <v>12307</v>
      </c>
      <c r="W7947" t="s">
        <v>652</v>
      </c>
      <c r="X7947" t="s">
        <v>42</v>
      </c>
      <c r="Y7947" t="s">
        <v>653</v>
      </c>
      <c r="AA7947" s="1">
        <f t="shared" si="805"/>
        <v>46100</v>
      </c>
      <c r="AB7947" s="2">
        <f t="shared" si="806"/>
        <v>3</v>
      </c>
      <c r="AC7947" s="2">
        <f t="shared" si="807"/>
        <v>2026</v>
      </c>
      <c r="AD7947" s="2" t="str">
        <f>IFERROR(VLOOKUP(A7947,'Aux Área'!$A$4:$B$123,2,0),"-")</f>
        <v>SÃO PEDRO</v>
      </c>
    </row>
    <row r="7948" spans="1:30" x14ac:dyDescent="0.3">
      <c r="A7948" t="s">
        <v>662</v>
      </c>
      <c r="B7948" t="s">
        <v>183</v>
      </c>
      <c r="C7948" t="s">
        <v>12308</v>
      </c>
      <c r="D7948" t="s">
        <v>1568</v>
      </c>
      <c r="E7948" t="s">
        <v>1569</v>
      </c>
      <c r="F7948" t="s">
        <v>653</v>
      </c>
      <c r="G7948" t="s">
        <v>1495</v>
      </c>
      <c r="H7948" t="s">
        <v>1571</v>
      </c>
      <c r="I7948" t="s">
        <v>1497</v>
      </c>
      <c r="J7948" t="s">
        <v>231</v>
      </c>
      <c r="K7948" t="s">
        <v>232</v>
      </c>
      <c r="L7948" t="s">
        <v>217</v>
      </c>
      <c r="M7948" t="s">
        <v>38</v>
      </c>
      <c r="N7948" t="s">
        <v>668</v>
      </c>
      <c r="O7948" s="23">
        <v>0</v>
      </c>
      <c r="P7948" s="9">
        <v>0</v>
      </c>
      <c r="Q7948" t="s">
        <v>40</v>
      </c>
      <c r="R7948">
        <v>0</v>
      </c>
      <c r="S7948" s="9">
        <v>103.65</v>
      </c>
      <c r="T7948" s="26">
        <v>8.19</v>
      </c>
      <c r="U7948" s="8">
        <v>848.91</v>
      </c>
      <c r="V7948" t="s">
        <v>12309</v>
      </c>
      <c r="W7948" t="s">
        <v>652</v>
      </c>
      <c r="X7948" t="s">
        <v>42</v>
      </c>
      <c r="Y7948" t="s">
        <v>653</v>
      </c>
      <c r="AA7948" s="1">
        <f t="shared" si="805"/>
        <v>46100</v>
      </c>
      <c r="AB7948" s="2">
        <f t="shared" si="806"/>
        <v>3</v>
      </c>
      <c r="AC7948" s="2">
        <f t="shared" si="807"/>
        <v>2026</v>
      </c>
      <c r="AD7948" s="2" t="str">
        <f>IFERROR(VLOOKUP(A7948,'Aux Área'!$A$4:$B$123,2,0),"-")</f>
        <v>SÃO PEDRO</v>
      </c>
    </row>
    <row r="7949" spans="1:30" x14ac:dyDescent="0.3">
      <c r="A7949" t="s">
        <v>662</v>
      </c>
      <c r="C7949" t="s">
        <v>12308</v>
      </c>
      <c r="F7949" t="s">
        <v>15689</v>
      </c>
      <c r="K7949" t="s">
        <v>232</v>
      </c>
      <c r="N7949" t="s">
        <v>15690</v>
      </c>
      <c r="O7949" s="23">
        <v>0</v>
      </c>
      <c r="P7949" s="23">
        <v>0</v>
      </c>
      <c r="Q7949" t="s">
        <v>40</v>
      </c>
      <c r="R7949">
        <v>0</v>
      </c>
      <c r="S7949">
        <v>19.059999999999999</v>
      </c>
      <c r="U7949" s="8">
        <v>62.92</v>
      </c>
      <c r="AA7949" s="1">
        <f t="shared" si="805"/>
        <v>46100</v>
      </c>
      <c r="AB7949" s="2">
        <f t="shared" si="806"/>
        <v>3</v>
      </c>
      <c r="AC7949" s="2">
        <f t="shared" si="807"/>
        <v>2026</v>
      </c>
      <c r="AD7949" s="2" t="str">
        <f>IFERROR(VLOOKUP(A7949,'Aux Área'!$A$4:$B$123,2,0),"-")</f>
        <v>SÃO PEDRO</v>
      </c>
    </row>
    <row r="7950" spans="1:30" x14ac:dyDescent="0.3">
      <c r="A7950" t="s">
        <v>5543</v>
      </c>
      <c r="B7950" t="s">
        <v>11845</v>
      </c>
      <c r="C7950" t="s">
        <v>12310</v>
      </c>
      <c r="D7950" t="s">
        <v>3149</v>
      </c>
      <c r="E7950" t="s">
        <v>3150</v>
      </c>
      <c r="F7950" t="s">
        <v>6207</v>
      </c>
      <c r="G7950" t="s">
        <v>1135</v>
      </c>
      <c r="H7950" t="s">
        <v>5545</v>
      </c>
      <c r="I7950" t="s">
        <v>839</v>
      </c>
      <c r="J7950" t="s">
        <v>3078</v>
      </c>
      <c r="K7950" t="s">
        <v>90</v>
      </c>
      <c r="L7950" t="s">
        <v>91</v>
      </c>
      <c r="M7950" t="s">
        <v>38</v>
      </c>
      <c r="N7950" t="s">
        <v>39</v>
      </c>
      <c r="O7950" s="23">
        <v>100</v>
      </c>
      <c r="P7950" s="9">
        <v>2.8</v>
      </c>
      <c r="Q7950" t="s">
        <v>40</v>
      </c>
      <c r="R7950">
        <v>23135</v>
      </c>
      <c r="S7950" s="9">
        <v>35.659999999999997</v>
      </c>
      <c r="T7950" s="26">
        <v>4.8899999999999997</v>
      </c>
      <c r="U7950" s="8">
        <v>174.38</v>
      </c>
      <c r="V7950" t="s">
        <v>112</v>
      </c>
      <c r="W7950" t="s">
        <v>2276</v>
      </c>
      <c r="X7950" t="s">
        <v>42</v>
      </c>
      <c r="Y7950" t="s">
        <v>2277</v>
      </c>
      <c r="AA7950" s="1">
        <f t="shared" si="805"/>
        <v>46100</v>
      </c>
      <c r="AB7950" s="2">
        <f t="shared" si="806"/>
        <v>3</v>
      </c>
      <c r="AC7950" s="2">
        <f t="shared" si="807"/>
        <v>2026</v>
      </c>
      <c r="AD7950" s="2" t="str">
        <f>IFERROR(VLOOKUP(A7950,'Aux Área'!$A$4:$B$123,2,0),"-")</f>
        <v>INSPEÇÃO</v>
      </c>
    </row>
    <row r="7951" spans="1:30" x14ac:dyDescent="0.3">
      <c r="A7951" t="s">
        <v>2347</v>
      </c>
      <c r="B7951" t="s">
        <v>2348</v>
      </c>
      <c r="C7951" t="s">
        <v>12311</v>
      </c>
      <c r="D7951" t="s">
        <v>3633</v>
      </c>
      <c r="E7951" t="s">
        <v>3634</v>
      </c>
      <c r="F7951" t="s">
        <v>2350</v>
      </c>
      <c r="G7951" t="s">
        <v>659</v>
      </c>
      <c r="H7951" t="s">
        <v>1996</v>
      </c>
      <c r="I7951" t="s">
        <v>1997</v>
      </c>
      <c r="J7951" t="s">
        <v>241</v>
      </c>
      <c r="K7951" t="s">
        <v>242</v>
      </c>
      <c r="L7951" t="s">
        <v>110</v>
      </c>
      <c r="M7951" t="s">
        <v>38</v>
      </c>
      <c r="N7951" t="s">
        <v>668</v>
      </c>
      <c r="O7951" s="23">
        <v>283</v>
      </c>
      <c r="P7951" s="9">
        <v>6.19</v>
      </c>
      <c r="Q7951" t="s">
        <v>40</v>
      </c>
      <c r="R7951">
        <v>37870</v>
      </c>
      <c r="S7951" s="9">
        <v>45.74</v>
      </c>
      <c r="T7951" s="26">
        <v>7.7889999999999997</v>
      </c>
      <c r="U7951" s="8">
        <v>356.28</v>
      </c>
      <c r="V7951" t="s">
        <v>41</v>
      </c>
      <c r="W7951" t="s">
        <v>1985</v>
      </c>
      <c r="X7951" t="s">
        <v>42</v>
      </c>
      <c r="Y7951" t="s">
        <v>1986</v>
      </c>
      <c r="AA7951" s="1">
        <f t="shared" si="805"/>
        <v>46100</v>
      </c>
      <c r="AB7951" s="2">
        <f t="shared" si="806"/>
        <v>3</v>
      </c>
      <c r="AC7951" s="2">
        <f t="shared" si="807"/>
        <v>2026</v>
      </c>
      <c r="AD7951" s="2" t="str">
        <f>IFERROR(VLOOKUP(A7951,'Aux Área'!$A$4:$B$123,2,0),"-")</f>
        <v>PESADOS</v>
      </c>
    </row>
    <row r="7952" spans="1:30" x14ac:dyDescent="0.3">
      <c r="A7952" t="s">
        <v>58</v>
      </c>
      <c r="B7952" t="s">
        <v>250</v>
      </c>
      <c r="C7952" t="s">
        <v>12312</v>
      </c>
      <c r="D7952" t="s">
        <v>87</v>
      </c>
      <c r="E7952" t="s">
        <v>88</v>
      </c>
      <c r="F7952" t="s">
        <v>59</v>
      </c>
      <c r="G7952" t="s">
        <v>35</v>
      </c>
      <c r="H7952" t="s">
        <v>36</v>
      </c>
      <c r="I7952" t="s">
        <v>37</v>
      </c>
      <c r="J7952" t="s">
        <v>356</v>
      </c>
      <c r="K7952" t="s">
        <v>357</v>
      </c>
      <c r="L7952" t="s">
        <v>124</v>
      </c>
      <c r="M7952" t="s">
        <v>38</v>
      </c>
      <c r="N7952" t="s">
        <v>39</v>
      </c>
      <c r="O7952" s="23">
        <v>295</v>
      </c>
      <c r="P7952" s="9">
        <v>7.48</v>
      </c>
      <c r="Q7952" t="s">
        <v>40</v>
      </c>
      <c r="R7952">
        <v>88683</v>
      </c>
      <c r="S7952" s="9">
        <v>39.42</v>
      </c>
      <c r="T7952" s="26">
        <v>4.79</v>
      </c>
      <c r="U7952" s="8">
        <v>188.82</v>
      </c>
      <c r="V7952" t="s">
        <v>12313</v>
      </c>
      <c r="W7952" t="s">
        <v>2007</v>
      </c>
      <c r="X7952" t="s">
        <v>42</v>
      </c>
      <c r="Y7952" t="s">
        <v>1740</v>
      </c>
      <c r="AA7952" s="1">
        <f t="shared" si="805"/>
        <v>46100</v>
      </c>
      <c r="AB7952" s="2">
        <f t="shared" si="806"/>
        <v>3</v>
      </c>
      <c r="AC7952" s="2">
        <f t="shared" si="807"/>
        <v>2026</v>
      </c>
      <c r="AD7952" s="2" t="str">
        <f>IFERROR(VLOOKUP(A7952,'Aux Área'!$A$4:$B$123,2,0),"-")</f>
        <v>CONSERVA</v>
      </c>
    </row>
    <row r="7953" spans="1:30" x14ac:dyDescent="0.3">
      <c r="A7953" t="s">
        <v>2306</v>
      </c>
      <c r="B7953" t="s">
        <v>4613</v>
      </c>
      <c r="C7953" t="s">
        <v>12314</v>
      </c>
      <c r="D7953" t="s">
        <v>4386</v>
      </c>
      <c r="E7953" t="s">
        <v>4387</v>
      </c>
      <c r="F7953" t="s">
        <v>2309</v>
      </c>
      <c r="G7953" t="s">
        <v>1135</v>
      </c>
      <c r="H7953" t="s">
        <v>2275</v>
      </c>
      <c r="I7953" t="s">
        <v>1497</v>
      </c>
      <c r="J7953" t="s">
        <v>1665</v>
      </c>
      <c r="K7953" t="s">
        <v>1666</v>
      </c>
      <c r="L7953" t="s">
        <v>301</v>
      </c>
      <c r="M7953" t="s">
        <v>38</v>
      </c>
      <c r="N7953" t="s">
        <v>39</v>
      </c>
      <c r="O7953" s="23">
        <v>425</v>
      </c>
      <c r="P7953" s="9">
        <v>10.14</v>
      </c>
      <c r="Q7953" t="s">
        <v>40</v>
      </c>
      <c r="R7953">
        <v>135719</v>
      </c>
      <c r="S7953" s="9">
        <v>41.92</v>
      </c>
      <c r="T7953" s="26">
        <v>4.6900000000000004</v>
      </c>
      <c r="U7953" s="8">
        <v>196.6</v>
      </c>
      <c r="V7953" t="s">
        <v>12315</v>
      </c>
      <c r="W7953" t="s">
        <v>2276</v>
      </c>
      <c r="X7953" t="s">
        <v>42</v>
      </c>
      <c r="Y7953" t="s">
        <v>2277</v>
      </c>
      <c r="AA7953" s="1">
        <f t="shared" si="805"/>
        <v>46100</v>
      </c>
      <c r="AB7953" s="2">
        <f t="shared" si="806"/>
        <v>3</v>
      </c>
      <c r="AC7953" s="2">
        <f t="shared" si="807"/>
        <v>2026</v>
      </c>
      <c r="AD7953" s="2" t="str">
        <f>IFERROR(VLOOKUP(A7953,'Aux Área'!$A$4:$B$123,2,0),"-")</f>
        <v>INSPEÇÃO</v>
      </c>
    </row>
    <row r="7954" spans="1:30" x14ac:dyDescent="0.3">
      <c r="A7954" t="s">
        <v>68</v>
      </c>
      <c r="B7954" t="s">
        <v>296</v>
      </c>
      <c r="C7954" t="s">
        <v>12316</v>
      </c>
      <c r="D7954" t="s">
        <v>1562</v>
      </c>
      <c r="E7954" t="s">
        <v>1563</v>
      </c>
      <c r="F7954" t="s">
        <v>69</v>
      </c>
      <c r="G7954" t="s">
        <v>35</v>
      </c>
      <c r="H7954" t="s">
        <v>36</v>
      </c>
      <c r="I7954" t="s">
        <v>37</v>
      </c>
      <c r="J7954" t="s">
        <v>188</v>
      </c>
      <c r="K7954" t="s">
        <v>189</v>
      </c>
      <c r="L7954" t="s">
        <v>190</v>
      </c>
      <c r="M7954" t="s">
        <v>38</v>
      </c>
      <c r="N7954" t="s">
        <v>39</v>
      </c>
      <c r="O7954" s="10">
        <v>284</v>
      </c>
      <c r="P7954" s="24">
        <v>11.31</v>
      </c>
      <c r="Q7954" t="s">
        <v>40</v>
      </c>
      <c r="R7954">
        <v>51385</v>
      </c>
      <c r="S7954" s="9">
        <v>25.12</v>
      </c>
      <c r="T7954" s="26">
        <v>4.99</v>
      </c>
      <c r="U7954" s="8">
        <v>125.35</v>
      </c>
      <c r="V7954" t="s">
        <v>41</v>
      </c>
      <c r="W7954" t="s">
        <v>2007</v>
      </c>
      <c r="X7954" t="s">
        <v>42</v>
      </c>
      <c r="Y7954" t="s">
        <v>1740</v>
      </c>
      <c r="AA7954" s="1">
        <f t="shared" si="805"/>
        <v>46100</v>
      </c>
      <c r="AB7954" s="2">
        <f t="shared" si="806"/>
        <v>3</v>
      </c>
      <c r="AC7954" s="2">
        <f t="shared" si="807"/>
        <v>2026</v>
      </c>
      <c r="AD7954" s="2" t="str">
        <f>IFERROR(VLOOKUP(A7954,'Aux Área'!$A$4:$B$123,2,0),"-")</f>
        <v>OPERAÇÃO</v>
      </c>
    </row>
    <row r="7955" spans="1:30" x14ac:dyDescent="0.3">
      <c r="A7955" t="s">
        <v>2278</v>
      </c>
      <c r="B7955" t="s">
        <v>4664</v>
      </c>
      <c r="C7955" t="s">
        <v>12317</v>
      </c>
      <c r="D7955" t="s">
        <v>3243</v>
      </c>
      <c r="E7955" t="s">
        <v>3244</v>
      </c>
      <c r="F7955" t="s">
        <v>2281</v>
      </c>
      <c r="G7955" t="s">
        <v>1135</v>
      </c>
      <c r="H7955" t="s">
        <v>2275</v>
      </c>
      <c r="I7955" t="s">
        <v>1497</v>
      </c>
      <c r="J7955" t="s">
        <v>11506</v>
      </c>
      <c r="K7955" t="s">
        <v>11507</v>
      </c>
      <c r="L7955" t="s">
        <v>84</v>
      </c>
      <c r="M7955" t="s">
        <v>38</v>
      </c>
      <c r="N7955" t="s">
        <v>39</v>
      </c>
      <c r="O7955" s="23">
        <v>278</v>
      </c>
      <c r="P7955" s="9">
        <v>7.27</v>
      </c>
      <c r="Q7955" t="s">
        <v>40</v>
      </c>
      <c r="R7955">
        <v>138439</v>
      </c>
      <c r="S7955" s="9">
        <v>38.22</v>
      </c>
      <c r="T7955" s="26">
        <v>4.99</v>
      </c>
      <c r="U7955" s="8">
        <v>190.72</v>
      </c>
      <c r="V7955" t="s">
        <v>41</v>
      </c>
      <c r="W7955" t="s">
        <v>2276</v>
      </c>
      <c r="X7955" t="s">
        <v>42</v>
      </c>
      <c r="Y7955" t="s">
        <v>2277</v>
      </c>
      <c r="AA7955" s="1">
        <f t="shared" si="805"/>
        <v>46100</v>
      </c>
      <c r="AB7955" s="2">
        <f t="shared" si="806"/>
        <v>3</v>
      </c>
      <c r="AC7955" s="2">
        <f t="shared" si="807"/>
        <v>2026</v>
      </c>
      <c r="AD7955" s="2" t="str">
        <f>IFERROR(VLOOKUP(A7955,'Aux Área'!$A$4:$B$123,2,0),"-")</f>
        <v>INSPEÇÃO</v>
      </c>
    </row>
    <row r="7956" spans="1:30" x14ac:dyDescent="0.3">
      <c r="A7956" t="s">
        <v>1069</v>
      </c>
      <c r="B7956" t="s">
        <v>11027</v>
      </c>
      <c r="C7956" t="s">
        <v>12318</v>
      </c>
      <c r="D7956" t="s">
        <v>2169</v>
      </c>
      <c r="E7956" t="s">
        <v>2170</v>
      </c>
      <c r="F7956" t="s">
        <v>1071</v>
      </c>
      <c r="G7956" t="s">
        <v>35</v>
      </c>
      <c r="H7956" t="s">
        <v>36</v>
      </c>
      <c r="I7956" t="s">
        <v>37</v>
      </c>
      <c r="J7956" t="s">
        <v>188</v>
      </c>
      <c r="K7956" t="s">
        <v>189</v>
      </c>
      <c r="L7956" t="s">
        <v>190</v>
      </c>
      <c r="M7956" t="s">
        <v>38</v>
      </c>
      <c r="N7956" t="s">
        <v>39</v>
      </c>
      <c r="O7956" s="23">
        <v>259</v>
      </c>
      <c r="P7956" s="9">
        <v>8.06</v>
      </c>
      <c r="Q7956" t="s">
        <v>40</v>
      </c>
      <c r="R7956">
        <v>19527</v>
      </c>
      <c r="S7956" s="9">
        <v>32.119999999999997</v>
      </c>
      <c r="T7956" s="26">
        <v>4.99</v>
      </c>
      <c r="U7956" s="8">
        <v>160.28</v>
      </c>
      <c r="V7956" t="s">
        <v>41</v>
      </c>
      <c r="W7956" t="s">
        <v>2007</v>
      </c>
      <c r="X7956" t="s">
        <v>42</v>
      </c>
      <c r="Y7956" t="s">
        <v>1740</v>
      </c>
      <c r="AA7956" s="1">
        <f t="shared" si="805"/>
        <v>46100</v>
      </c>
      <c r="AB7956" s="2">
        <f t="shared" si="806"/>
        <v>3</v>
      </c>
      <c r="AC7956" s="2">
        <f t="shared" si="807"/>
        <v>2026</v>
      </c>
      <c r="AD7956" s="2" t="str">
        <f>IFERROR(VLOOKUP(A7956,'Aux Área'!$A$4:$B$123,2,0),"-")</f>
        <v>FACILITIES</v>
      </c>
    </row>
    <row r="7957" spans="1:30" x14ac:dyDescent="0.3">
      <c r="A7957" t="s">
        <v>52</v>
      </c>
      <c r="B7957" t="s">
        <v>1449</v>
      </c>
      <c r="C7957" t="s">
        <v>12319</v>
      </c>
      <c r="D7957" t="s">
        <v>3149</v>
      </c>
      <c r="E7957" t="s">
        <v>3150</v>
      </c>
      <c r="F7957" t="s">
        <v>53</v>
      </c>
      <c r="G7957" t="s">
        <v>35</v>
      </c>
      <c r="H7957" t="s">
        <v>36</v>
      </c>
      <c r="I7957" t="s">
        <v>37</v>
      </c>
      <c r="J7957" t="s">
        <v>188</v>
      </c>
      <c r="K7957" t="s">
        <v>189</v>
      </c>
      <c r="L7957" t="s">
        <v>190</v>
      </c>
      <c r="M7957" t="s">
        <v>38</v>
      </c>
      <c r="N7957" t="s">
        <v>39</v>
      </c>
      <c r="O7957" s="23">
        <v>251</v>
      </c>
      <c r="P7957" s="9">
        <v>7.6</v>
      </c>
      <c r="Q7957" t="s">
        <v>40</v>
      </c>
      <c r="R7957">
        <v>79661</v>
      </c>
      <c r="S7957" s="9">
        <v>33.020000000000003</v>
      </c>
      <c r="T7957" s="26">
        <v>4.99</v>
      </c>
      <c r="U7957" s="8">
        <v>164.77</v>
      </c>
      <c r="V7957" t="s">
        <v>41</v>
      </c>
      <c r="W7957" t="s">
        <v>2007</v>
      </c>
      <c r="X7957" t="s">
        <v>42</v>
      </c>
      <c r="Y7957" t="s">
        <v>1740</v>
      </c>
      <c r="AA7957" s="1">
        <f t="shared" si="805"/>
        <v>46100</v>
      </c>
      <c r="AB7957" s="2">
        <f t="shared" si="806"/>
        <v>3</v>
      </c>
      <c r="AC7957" s="2">
        <f t="shared" si="807"/>
        <v>2026</v>
      </c>
      <c r="AD7957" s="2" t="str">
        <f>IFERROR(VLOOKUP(A7957,'Aux Área'!$A$4:$B$123,2,0),"-")</f>
        <v>OPERAÇÃO</v>
      </c>
    </row>
    <row r="7958" spans="1:30" x14ac:dyDescent="0.3">
      <c r="A7958" t="s">
        <v>2638</v>
      </c>
      <c r="B7958" t="s">
        <v>4593</v>
      </c>
      <c r="C7958" t="s">
        <v>12320</v>
      </c>
      <c r="D7958" t="s">
        <v>7192</v>
      </c>
      <c r="E7958" t="s">
        <v>7193</v>
      </c>
      <c r="F7958" t="s">
        <v>2641</v>
      </c>
      <c r="G7958" t="s">
        <v>1135</v>
      </c>
      <c r="H7958" t="s">
        <v>2275</v>
      </c>
      <c r="I7958" t="s">
        <v>1497</v>
      </c>
      <c r="J7958" t="s">
        <v>275</v>
      </c>
      <c r="K7958" t="s">
        <v>276</v>
      </c>
      <c r="L7958" t="s">
        <v>124</v>
      </c>
      <c r="M7958" t="s">
        <v>38</v>
      </c>
      <c r="N7958" t="s">
        <v>39</v>
      </c>
      <c r="O7958" s="23">
        <v>849</v>
      </c>
      <c r="P7958" s="9">
        <v>18.2</v>
      </c>
      <c r="Q7958" t="s">
        <v>40</v>
      </c>
      <c r="R7958">
        <v>125523</v>
      </c>
      <c r="S7958" s="9">
        <v>46.64</v>
      </c>
      <c r="T7958" s="26">
        <v>4.79</v>
      </c>
      <c r="U7958" s="8">
        <v>223.41</v>
      </c>
      <c r="V7958" t="s">
        <v>12321</v>
      </c>
      <c r="W7958" t="s">
        <v>2276</v>
      </c>
      <c r="X7958" t="s">
        <v>42</v>
      </c>
      <c r="Y7958" t="s">
        <v>2277</v>
      </c>
      <c r="AA7958" s="1">
        <f t="shared" si="805"/>
        <v>46100</v>
      </c>
      <c r="AB7958" s="2">
        <f t="shared" si="806"/>
        <v>3</v>
      </c>
      <c r="AC7958" s="2">
        <f t="shared" si="807"/>
        <v>2026</v>
      </c>
      <c r="AD7958" s="2" t="str">
        <f>IFERROR(VLOOKUP(A7958,'Aux Área'!$A$4:$B$123,2,0),"-")</f>
        <v>INSPEÇÃO</v>
      </c>
    </row>
    <row r="7959" spans="1:30" x14ac:dyDescent="0.3">
      <c r="A7959" t="s">
        <v>30</v>
      </c>
      <c r="B7959" t="s">
        <v>453</v>
      </c>
      <c r="C7959" t="s">
        <v>12322</v>
      </c>
      <c r="D7959" t="s">
        <v>958</v>
      </c>
      <c r="E7959" t="s">
        <v>959</v>
      </c>
      <c r="F7959" t="s">
        <v>34</v>
      </c>
      <c r="G7959" t="s">
        <v>35</v>
      </c>
      <c r="H7959" t="s">
        <v>36</v>
      </c>
      <c r="I7959" t="s">
        <v>37</v>
      </c>
      <c r="J7959" t="s">
        <v>7470</v>
      </c>
      <c r="K7959" t="s">
        <v>7471</v>
      </c>
      <c r="L7959" t="s">
        <v>7472</v>
      </c>
      <c r="M7959" t="s">
        <v>38</v>
      </c>
      <c r="N7959" t="s">
        <v>39</v>
      </c>
      <c r="O7959" s="23">
        <v>400</v>
      </c>
      <c r="P7959" s="9">
        <v>9.73</v>
      </c>
      <c r="Q7959" t="s">
        <v>40</v>
      </c>
      <c r="R7959">
        <v>21282</v>
      </c>
      <c r="S7959" s="9">
        <v>41.09</v>
      </c>
      <c r="T7959" s="26">
        <v>4.79</v>
      </c>
      <c r="U7959" s="8">
        <v>196.82</v>
      </c>
      <c r="V7959" t="s">
        <v>12323</v>
      </c>
      <c r="W7959" t="s">
        <v>2007</v>
      </c>
      <c r="X7959" t="s">
        <v>42</v>
      </c>
      <c r="Y7959" t="s">
        <v>1740</v>
      </c>
      <c r="AA7959" s="1">
        <f t="shared" si="805"/>
        <v>46100</v>
      </c>
      <c r="AB7959" s="2">
        <f t="shared" si="806"/>
        <v>3</v>
      </c>
      <c r="AC7959" s="2">
        <f t="shared" si="807"/>
        <v>2026</v>
      </c>
      <c r="AD7959" s="2" t="str">
        <f>IFERROR(VLOOKUP(A7959,'Aux Área'!$A$4:$B$123,2,0),"-")</f>
        <v>OPERAÇÃO</v>
      </c>
    </row>
    <row r="7960" spans="1:30" x14ac:dyDescent="0.3">
      <c r="A7960" t="s">
        <v>66</v>
      </c>
      <c r="B7960" t="s">
        <v>464</v>
      </c>
      <c r="C7960" t="s">
        <v>12324</v>
      </c>
      <c r="D7960" t="s">
        <v>11653</v>
      </c>
      <c r="E7960" t="s">
        <v>11654</v>
      </c>
      <c r="F7960" t="s">
        <v>67</v>
      </c>
      <c r="G7960" t="s">
        <v>35</v>
      </c>
      <c r="H7960" t="s">
        <v>36</v>
      </c>
      <c r="I7960" t="s">
        <v>37</v>
      </c>
      <c r="J7960" t="s">
        <v>409</v>
      </c>
      <c r="K7960" t="s">
        <v>410</v>
      </c>
      <c r="L7960" t="s">
        <v>141</v>
      </c>
      <c r="M7960" t="s">
        <v>38</v>
      </c>
      <c r="N7960" t="s">
        <v>39</v>
      </c>
      <c r="O7960" s="23">
        <v>306</v>
      </c>
      <c r="P7960" s="9">
        <v>9.6300000000000008</v>
      </c>
      <c r="Q7960" t="s">
        <v>40</v>
      </c>
      <c r="R7960">
        <v>22365</v>
      </c>
      <c r="S7960" s="9">
        <v>31.77</v>
      </c>
      <c r="T7960" s="26">
        <v>4.6900000000000004</v>
      </c>
      <c r="U7960" s="8">
        <v>149</v>
      </c>
      <c r="V7960" t="s">
        <v>12325</v>
      </c>
      <c r="W7960" t="s">
        <v>2007</v>
      </c>
      <c r="X7960" t="s">
        <v>42</v>
      </c>
      <c r="Y7960" t="s">
        <v>1740</v>
      </c>
      <c r="AA7960" s="1">
        <f t="shared" si="805"/>
        <v>46100</v>
      </c>
      <c r="AB7960" s="2">
        <f t="shared" si="806"/>
        <v>3</v>
      </c>
      <c r="AC7960" s="2">
        <f t="shared" si="807"/>
        <v>2026</v>
      </c>
      <c r="AD7960" s="2" t="str">
        <f>IFERROR(VLOOKUP(A7960,'Aux Área'!$A$4:$B$123,2,0),"-")</f>
        <v>OPERAÇÃO</v>
      </c>
    </row>
    <row r="7961" spans="1:30" x14ac:dyDescent="0.3">
      <c r="A7961" t="s">
        <v>2643</v>
      </c>
      <c r="B7961" t="s">
        <v>2307</v>
      </c>
      <c r="C7961" t="s">
        <v>12326</v>
      </c>
      <c r="D7961" t="s">
        <v>7207</v>
      </c>
      <c r="E7961" t="s">
        <v>7208</v>
      </c>
      <c r="F7961" t="s">
        <v>2646</v>
      </c>
      <c r="G7961" t="s">
        <v>1300</v>
      </c>
      <c r="H7961" t="s">
        <v>1301</v>
      </c>
      <c r="I7961" t="s">
        <v>37</v>
      </c>
      <c r="J7961" t="s">
        <v>122</v>
      </c>
      <c r="K7961" t="s">
        <v>123</v>
      </c>
      <c r="L7961" t="s">
        <v>124</v>
      </c>
      <c r="M7961" t="s">
        <v>38</v>
      </c>
      <c r="N7961" t="s">
        <v>39</v>
      </c>
      <c r="O7961" s="23">
        <v>414</v>
      </c>
      <c r="P7961" s="9">
        <v>9.57</v>
      </c>
      <c r="Q7961" t="s">
        <v>40</v>
      </c>
      <c r="R7961">
        <v>130629</v>
      </c>
      <c r="S7961" s="9">
        <v>43.24</v>
      </c>
      <c r="T7961" s="26">
        <v>4.79</v>
      </c>
      <c r="U7961" s="8">
        <v>207.12</v>
      </c>
      <c r="V7961" t="s">
        <v>246</v>
      </c>
      <c r="W7961" t="s">
        <v>2276</v>
      </c>
      <c r="X7961" t="s">
        <v>42</v>
      </c>
      <c r="Y7961" t="s">
        <v>2277</v>
      </c>
      <c r="AA7961" s="1">
        <f t="shared" si="805"/>
        <v>46100</v>
      </c>
      <c r="AB7961" s="2">
        <f t="shared" si="806"/>
        <v>3</v>
      </c>
      <c r="AC7961" s="2">
        <f t="shared" si="807"/>
        <v>2026</v>
      </c>
      <c r="AD7961" s="2" t="str">
        <f>IFERROR(VLOOKUP(A7961,'Aux Área'!$A$4:$B$123,2,0),"-")</f>
        <v>INSPEÇÃO</v>
      </c>
    </row>
    <row r="7962" spans="1:30" x14ac:dyDescent="0.3">
      <c r="A7962" t="s">
        <v>3092</v>
      </c>
      <c r="B7962" t="s">
        <v>4774</v>
      </c>
      <c r="C7962" t="s">
        <v>12327</v>
      </c>
      <c r="D7962" t="s">
        <v>3285</v>
      </c>
      <c r="E7962" t="s">
        <v>3286</v>
      </c>
      <c r="F7962" t="s">
        <v>3594</v>
      </c>
      <c r="G7962" t="s">
        <v>1135</v>
      </c>
      <c r="H7962" t="s">
        <v>2275</v>
      </c>
      <c r="I7962" t="s">
        <v>1497</v>
      </c>
      <c r="J7962" t="s">
        <v>188</v>
      </c>
      <c r="K7962" t="s">
        <v>189</v>
      </c>
      <c r="L7962" t="s">
        <v>190</v>
      </c>
      <c r="M7962" t="s">
        <v>38</v>
      </c>
      <c r="N7962" t="s">
        <v>39</v>
      </c>
      <c r="O7962" s="23">
        <v>430</v>
      </c>
      <c r="P7962" s="9">
        <v>9.74</v>
      </c>
      <c r="Q7962" t="s">
        <v>40</v>
      </c>
      <c r="R7962">
        <v>117390</v>
      </c>
      <c r="S7962" s="9">
        <v>44.13</v>
      </c>
      <c r="T7962" s="26">
        <v>4.99</v>
      </c>
      <c r="U7962" s="8">
        <v>220.21</v>
      </c>
      <c r="V7962" t="s">
        <v>41</v>
      </c>
      <c r="W7962" t="s">
        <v>2276</v>
      </c>
      <c r="X7962" t="s">
        <v>42</v>
      </c>
      <c r="Y7962" t="s">
        <v>2277</v>
      </c>
      <c r="AA7962" s="1">
        <f t="shared" si="805"/>
        <v>46100</v>
      </c>
      <c r="AB7962" s="2">
        <f t="shared" si="806"/>
        <v>3</v>
      </c>
      <c r="AC7962" s="2">
        <f t="shared" si="807"/>
        <v>2026</v>
      </c>
      <c r="AD7962" s="2" t="str">
        <f>IFERROR(VLOOKUP(A7962,'Aux Área'!$A$4:$B$123,2,0),"-")</f>
        <v>INSPEÇÃO</v>
      </c>
    </row>
    <row r="7963" spans="1:30" x14ac:dyDescent="0.3">
      <c r="A7963" t="s">
        <v>72</v>
      </c>
      <c r="B7963" t="s">
        <v>243</v>
      </c>
      <c r="C7963" t="s">
        <v>12328</v>
      </c>
      <c r="D7963" t="s">
        <v>95</v>
      </c>
      <c r="E7963" t="s">
        <v>96</v>
      </c>
      <c r="F7963" t="s">
        <v>73</v>
      </c>
      <c r="G7963" t="s">
        <v>35</v>
      </c>
      <c r="H7963" t="s">
        <v>36</v>
      </c>
      <c r="I7963" t="s">
        <v>37</v>
      </c>
      <c r="J7963" t="s">
        <v>228</v>
      </c>
      <c r="K7963" t="s">
        <v>229</v>
      </c>
      <c r="L7963" t="s">
        <v>207</v>
      </c>
      <c r="M7963" t="s">
        <v>38</v>
      </c>
      <c r="N7963" t="s">
        <v>39</v>
      </c>
      <c r="O7963" s="23">
        <v>501</v>
      </c>
      <c r="P7963" s="9">
        <v>12.2</v>
      </c>
      <c r="Q7963" t="s">
        <v>40</v>
      </c>
      <c r="R7963">
        <v>26811</v>
      </c>
      <c r="S7963" s="9">
        <v>41.07</v>
      </c>
      <c r="T7963" s="26">
        <v>5.09</v>
      </c>
      <c r="U7963" s="8">
        <v>209.05</v>
      </c>
      <c r="V7963" t="s">
        <v>41</v>
      </c>
      <c r="W7963" t="s">
        <v>2007</v>
      </c>
      <c r="X7963" t="s">
        <v>42</v>
      </c>
      <c r="Y7963" t="s">
        <v>1740</v>
      </c>
      <c r="AA7963" s="1">
        <f t="shared" si="805"/>
        <v>46100</v>
      </c>
      <c r="AB7963" s="2">
        <f t="shared" si="806"/>
        <v>3</v>
      </c>
      <c r="AC7963" s="2">
        <f t="shared" si="807"/>
        <v>2026</v>
      </c>
      <c r="AD7963" s="2" t="str">
        <f>IFERROR(VLOOKUP(A7963,'Aux Área'!$A$4:$B$123,2,0),"-")</f>
        <v>CONSERVA</v>
      </c>
    </row>
    <row r="7964" spans="1:30" x14ac:dyDescent="0.3">
      <c r="A7964" t="s">
        <v>2181</v>
      </c>
      <c r="B7964" t="s">
        <v>4595</v>
      </c>
      <c r="C7964" t="s">
        <v>12329</v>
      </c>
      <c r="D7964" t="s">
        <v>9027</v>
      </c>
      <c r="E7964" t="s">
        <v>9028</v>
      </c>
      <c r="F7964" t="s">
        <v>2184</v>
      </c>
      <c r="G7964" t="s">
        <v>1135</v>
      </c>
      <c r="H7964" t="s">
        <v>2185</v>
      </c>
      <c r="I7964" t="s">
        <v>2186</v>
      </c>
      <c r="J7964" t="s">
        <v>237</v>
      </c>
      <c r="K7964" t="s">
        <v>238</v>
      </c>
      <c r="L7964" t="s">
        <v>110</v>
      </c>
      <c r="M7964" t="s">
        <v>38</v>
      </c>
      <c r="N7964" t="s">
        <v>668</v>
      </c>
      <c r="O7964" s="23">
        <v>445</v>
      </c>
      <c r="P7964" s="9">
        <v>12.02</v>
      </c>
      <c r="Q7964" t="s">
        <v>40</v>
      </c>
      <c r="R7964">
        <v>147572</v>
      </c>
      <c r="S7964" s="9">
        <v>37.01</v>
      </c>
      <c r="T7964" s="26">
        <v>7.59</v>
      </c>
      <c r="U7964" s="8">
        <v>280.91000000000003</v>
      </c>
      <c r="V7964" t="s">
        <v>41</v>
      </c>
      <c r="W7964" t="s">
        <v>2007</v>
      </c>
      <c r="X7964" t="s">
        <v>42</v>
      </c>
      <c r="Y7964" t="s">
        <v>12261</v>
      </c>
      <c r="AA7964" s="1">
        <f t="shared" si="805"/>
        <v>46100</v>
      </c>
      <c r="AB7964" s="2">
        <f t="shared" si="806"/>
        <v>3</v>
      </c>
      <c r="AC7964" s="2">
        <f t="shared" si="807"/>
        <v>2026</v>
      </c>
      <c r="AD7964" s="2" t="str">
        <f>IFERROR(VLOOKUP(A7964,'Aux Área'!$A$4:$B$123,2,0),"-")</f>
        <v>INSPEÇÃO</v>
      </c>
    </row>
    <row r="7965" spans="1:30" x14ac:dyDescent="0.3">
      <c r="A7965" t="s">
        <v>11823</v>
      </c>
      <c r="B7965" t="s">
        <v>2182</v>
      </c>
      <c r="C7965" t="s">
        <v>12330</v>
      </c>
      <c r="D7965" t="s">
        <v>127</v>
      </c>
      <c r="E7965" t="s">
        <v>128</v>
      </c>
      <c r="F7965" t="s">
        <v>15239</v>
      </c>
      <c r="G7965" t="s">
        <v>35</v>
      </c>
      <c r="H7965" t="s">
        <v>11825</v>
      </c>
      <c r="I7965" t="s">
        <v>11826</v>
      </c>
      <c r="J7965" t="s">
        <v>165</v>
      </c>
      <c r="K7965" t="s">
        <v>166</v>
      </c>
      <c r="L7965" t="s">
        <v>167</v>
      </c>
      <c r="M7965" t="s">
        <v>38</v>
      </c>
      <c r="N7965" t="s">
        <v>39</v>
      </c>
      <c r="O7965" s="23">
        <v>314</v>
      </c>
      <c r="P7965" s="9">
        <v>7.9</v>
      </c>
      <c r="Q7965" t="s">
        <v>40</v>
      </c>
      <c r="R7965">
        <v>61797</v>
      </c>
      <c r="S7965" s="9">
        <v>39.74</v>
      </c>
      <c r="T7965" s="26">
        <v>4.9909999999999997</v>
      </c>
      <c r="U7965" s="8">
        <v>198.33</v>
      </c>
      <c r="V7965" t="s">
        <v>112</v>
      </c>
      <c r="W7965" t="s">
        <v>2007</v>
      </c>
      <c r="X7965" t="s">
        <v>42</v>
      </c>
      <c r="Y7965" t="s">
        <v>1740</v>
      </c>
      <c r="AA7965" s="1">
        <f t="shared" si="805"/>
        <v>46100</v>
      </c>
      <c r="AB7965" s="2">
        <f t="shared" si="806"/>
        <v>3</v>
      </c>
      <c r="AC7965" s="2">
        <f t="shared" si="807"/>
        <v>2026</v>
      </c>
      <c r="AD7965" s="2" t="str">
        <f>IFERROR(VLOOKUP(A7965,'Aux Área'!$A$4:$B$123,2,0),"-")</f>
        <v>ENGENHARIA</v>
      </c>
    </row>
    <row r="7966" spans="1:30" x14ac:dyDescent="0.3">
      <c r="A7966" t="s">
        <v>2278</v>
      </c>
      <c r="B7966" t="s">
        <v>4664</v>
      </c>
      <c r="C7966" t="s">
        <v>12331</v>
      </c>
      <c r="D7966" t="s">
        <v>3310</v>
      </c>
      <c r="E7966" t="s">
        <v>3311</v>
      </c>
      <c r="F7966" t="s">
        <v>2281</v>
      </c>
      <c r="G7966" t="s">
        <v>1135</v>
      </c>
      <c r="H7966" t="s">
        <v>2275</v>
      </c>
      <c r="I7966" t="s">
        <v>1497</v>
      </c>
      <c r="J7966" t="s">
        <v>11506</v>
      </c>
      <c r="K7966" t="s">
        <v>11507</v>
      </c>
      <c r="L7966" t="s">
        <v>84</v>
      </c>
      <c r="M7966" t="s">
        <v>38</v>
      </c>
      <c r="N7966" t="s">
        <v>39</v>
      </c>
      <c r="O7966" s="23">
        <v>86</v>
      </c>
      <c r="P7966" s="9">
        <v>10.06</v>
      </c>
      <c r="Q7966" t="s">
        <v>40</v>
      </c>
      <c r="R7966">
        <v>138525</v>
      </c>
      <c r="S7966" s="9">
        <v>8.5500000000000007</v>
      </c>
      <c r="T7966" s="26">
        <v>4.9889999999999999</v>
      </c>
      <c r="U7966" s="8">
        <v>42.66</v>
      </c>
      <c r="V7966" t="s">
        <v>41</v>
      </c>
      <c r="W7966" t="s">
        <v>2276</v>
      </c>
      <c r="X7966" t="s">
        <v>42</v>
      </c>
      <c r="Y7966" t="s">
        <v>2277</v>
      </c>
      <c r="AA7966" s="1">
        <f t="shared" si="805"/>
        <v>46100</v>
      </c>
      <c r="AB7966" s="2">
        <f t="shared" si="806"/>
        <v>3</v>
      </c>
      <c r="AC7966" s="2">
        <f t="shared" si="807"/>
        <v>2026</v>
      </c>
      <c r="AD7966" s="2" t="str">
        <f>IFERROR(VLOOKUP(A7966,'Aux Área'!$A$4:$B$123,2,0),"-")</f>
        <v>INSPEÇÃO</v>
      </c>
    </row>
    <row r="7967" spans="1:30" x14ac:dyDescent="0.3">
      <c r="A7967" t="s">
        <v>2260</v>
      </c>
      <c r="B7967" t="s">
        <v>113</v>
      </c>
      <c r="C7967" t="s">
        <v>12332</v>
      </c>
      <c r="D7967" t="s">
        <v>4423</v>
      </c>
      <c r="E7967" t="s">
        <v>4424</v>
      </c>
      <c r="F7967" t="s">
        <v>2262</v>
      </c>
      <c r="G7967" t="s">
        <v>35</v>
      </c>
      <c r="H7967" t="s">
        <v>2263</v>
      </c>
      <c r="I7967" t="s">
        <v>2186</v>
      </c>
      <c r="J7967" t="s">
        <v>139</v>
      </c>
      <c r="K7967" t="s">
        <v>140</v>
      </c>
      <c r="L7967" t="s">
        <v>141</v>
      </c>
      <c r="M7967" t="s">
        <v>38</v>
      </c>
      <c r="N7967" t="s">
        <v>668</v>
      </c>
      <c r="O7967" s="23">
        <v>648</v>
      </c>
      <c r="P7967" s="9">
        <v>14.03</v>
      </c>
      <c r="Q7967" t="s">
        <v>40</v>
      </c>
      <c r="R7967">
        <v>117333</v>
      </c>
      <c r="S7967" s="9">
        <v>46.18</v>
      </c>
      <c r="T7967" s="26">
        <v>7.49</v>
      </c>
      <c r="U7967" s="8">
        <v>345.89</v>
      </c>
      <c r="V7967" t="s">
        <v>12333</v>
      </c>
      <c r="W7967" t="s">
        <v>2007</v>
      </c>
      <c r="X7967" t="s">
        <v>42</v>
      </c>
      <c r="Y7967" t="s">
        <v>1740</v>
      </c>
      <c r="AA7967" s="1">
        <f t="shared" si="805"/>
        <v>46100</v>
      </c>
      <c r="AB7967" s="2">
        <f t="shared" si="806"/>
        <v>3</v>
      </c>
      <c r="AC7967" s="2">
        <f t="shared" si="807"/>
        <v>2026</v>
      </c>
      <c r="AD7967" s="2" t="str">
        <f>IFERROR(VLOOKUP(A7967,'Aux Área'!$A$4:$B$123,2,0),"-")</f>
        <v>INSPEÇÃO</v>
      </c>
    </row>
    <row r="7968" spans="1:30" x14ac:dyDescent="0.3">
      <c r="A7968" t="s">
        <v>2282</v>
      </c>
      <c r="B7968" t="s">
        <v>4679</v>
      </c>
      <c r="C7968" t="s">
        <v>12334</v>
      </c>
      <c r="D7968" t="s">
        <v>10704</v>
      </c>
      <c r="E7968" t="s">
        <v>10705</v>
      </c>
      <c r="F7968" t="s">
        <v>2285</v>
      </c>
      <c r="G7968" t="s">
        <v>1135</v>
      </c>
      <c r="H7968" t="s">
        <v>2275</v>
      </c>
      <c r="I7968" t="s">
        <v>1497</v>
      </c>
      <c r="J7968" t="s">
        <v>409</v>
      </c>
      <c r="K7968" t="s">
        <v>410</v>
      </c>
      <c r="L7968" t="s">
        <v>141</v>
      </c>
      <c r="M7968" t="s">
        <v>38</v>
      </c>
      <c r="N7968" t="s">
        <v>39</v>
      </c>
      <c r="O7968" s="23">
        <v>204</v>
      </c>
      <c r="P7968" s="9">
        <v>8.51</v>
      </c>
      <c r="Q7968" t="s">
        <v>40</v>
      </c>
      <c r="R7968">
        <v>116772</v>
      </c>
      <c r="S7968" s="9">
        <v>23.96</v>
      </c>
      <c r="T7968" s="26">
        <v>4.6900000000000004</v>
      </c>
      <c r="U7968" s="8">
        <v>112.37</v>
      </c>
      <c r="V7968" t="s">
        <v>12335</v>
      </c>
      <c r="W7968" t="s">
        <v>2276</v>
      </c>
      <c r="X7968" t="s">
        <v>42</v>
      </c>
      <c r="Y7968" t="s">
        <v>2277</v>
      </c>
      <c r="AA7968" s="1">
        <f t="shared" si="805"/>
        <v>46100</v>
      </c>
      <c r="AB7968" s="2">
        <f t="shared" si="806"/>
        <v>3</v>
      </c>
      <c r="AC7968" s="2">
        <f t="shared" si="807"/>
        <v>2026</v>
      </c>
      <c r="AD7968" s="2" t="str">
        <f>IFERROR(VLOOKUP(A7968,'Aux Área'!$A$4:$B$123,2,0),"-")</f>
        <v>INSPEÇÃO</v>
      </c>
    </row>
    <row r="7969" spans="1:30" x14ac:dyDescent="0.3">
      <c r="A7969" t="s">
        <v>9677</v>
      </c>
      <c r="B7969" t="s">
        <v>10434</v>
      </c>
      <c r="C7969" t="s">
        <v>12336</v>
      </c>
      <c r="D7969" t="s">
        <v>1619</v>
      </c>
      <c r="E7969" t="s">
        <v>1620</v>
      </c>
      <c r="F7969" t="s">
        <v>15507</v>
      </c>
      <c r="G7969" t="s">
        <v>1635</v>
      </c>
      <c r="H7969" t="s">
        <v>9676</v>
      </c>
      <c r="I7969" t="s">
        <v>37</v>
      </c>
      <c r="J7969" t="s">
        <v>1665</v>
      </c>
      <c r="K7969" t="s">
        <v>1666</v>
      </c>
      <c r="L7969" t="s">
        <v>301</v>
      </c>
      <c r="M7969" t="s">
        <v>38</v>
      </c>
      <c r="N7969" t="s">
        <v>39</v>
      </c>
      <c r="O7969" s="23">
        <v>389</v>
      </c>
      <c r="P7969" s="9">
        <v>10.01</v>
      </c>
      <c r="Q7969" t="s">
        <v>40</v>
      </c>
      <c r="R7969">
        <v>46287</v>
      </c>
      <c r="S7969" s="9">
        <v>38.86</v>
      </c>
      <c r="T7969" s="26">
        <v>4.6900000000000004</v>
      </c>
      <c r="U7969" s="8">
        <v>182.25</v>
      </c>
      <c r="V7969" t="s">
        <v>12337</v>
      </c>
      <c r="W7969" t="s">
        <v>2007</v>
      </c>
      <c r="X7969" t="s">
        <v>42</v>
      </c>
      <c r="Y7969" t="s">
        <v>6209</v>
      </c>
      <c r="AA7969" s="1">
        <f t="shared" si="805"/>
        <v>46100</v>
      </c>
      <c r="AB7969" s="2">
        <f t="shared" si="806"/>
        <v>3</v>
      </c>
      <c r="AC7969" s="2">
        <f t="shared" si="807"/>
        <v>2026</v>
      </c>
      <c r="AD7969" s="2" t="str">
        <f>IFERROR(VLOOKUP(A7969,'Aux Área'!$A$4:$B$123,2,0),"-")</f>
        <v>TI</v>
      </c>
    </row>
    <row r="7970" spans="1:30" x14ac:dyDescent="0.3">
      <c r="A7970" t="s">
        <v>2041</v>
      </c>
      <c r="B7970" t="s">
        <v>2042</v>
      </c>
      <c r="C7970" t="s">
        <v>12338</v>
      </c>
      <c r="D7970" t="s">
        <v>1297</v>
      </c>
      <c r="E7970" t="s">
        <v>2221</v>
      </c>
      <c r="F7970" t="s">
        <v>2044</v>
      </c>
      <c r="G7970" t="s">
        <v>659</v>
      </c>
      <c r="H7970" t="s">
        <v>1996</v>
      </c>
      <c r="I7970" t="s">
        <v>1997</v>
      </c>
      <c r="J7970" t="s">
        <v>231</v>
      </c>
      <c r="K7970" t="s">
        <v>232</v>
      </c>
      <c r="L7970" t="s">
        <v>217</v>
      </c>
      <c r="M7970" t="s">
        <v>38</v>
      </c>
      <c r="N7970" t="s">
        <v>668</v>
      </c>
      <c r="O7970" s="23">
        <v>354</v>
      </c>
      <c r="P7970" s="9">
        <v>6.51</v>
      </c>
      <c r="Q7970" t="s">
        <v>40</v>
      </c>
      <c r="R7970">
        <v>38542</v>
      </c>
      <c r="S7970" s="9">
        <v>54.36</v>
      </c>
      <c r="T7970" s="26">
        <v>8.1910000000000007</v>
      </c>
      <c r="U7970" s="8">
        <v>445.27</v>
      </c>
      <c r="V7970" t="s">
        <v>12339</v>
      </c>
      <c r="W7970" t="s">
        <v>1985</v>
      </c>
      <c r="X7970" t="s">
        <v>42</v>
      </c>
      <c r="Y7970" t="s">
        <v>1986</v>
      </c>
      <c r="AA7970" s="1">
        <f t="shared" si="805"/>
        <v>46100</v>
      </c>
      <c r="AB7970" s="2">
        <f t="shared" si="806"/>
        <v>3</v>
      </c>
      <c r="AC7970" s="2">
        <f t="shared" si="807"/>
        <v>2026</v>
      </c>
      <c r="AD7970" s="2" t="str">
        <f>IFERROR(VLOOKUP(A7970,'Aux Área'!$A$4:$B$123,2,0),"-")</f>
        <v>PESADOS</v>
      </c>
    </row>
    <row r="7971" spans="1:30" x14ac:dyDescent="0.3">
      <c r="A7971" t="s">
        <v>2041</v>
      </c>
      <c r="C7971" t="s">
        <v>12338</v>
      </c>
      <c r="F7971" t="s">
        <v>2044</v>
      </c>
      <c r="K7971" t="s">
        <v>232</v>
      </c>
      <c r="N7971" t="s">
        <v>15690</v>
      </c>
      <c r="O7971" t="s">
        <v>15244</v>
      </c>
      <c r="P7971" s="9" t="s">
        <v>15244</v>
      </c>
      <c r="Q7971" t="s">
        <v>40</v>
      </c>
      <c r="R7971" t="s">
        <v>15244</v>
      </c>
      <c r="S7971">
        <v>10.71</v>
      </c>
      <c r="U7971" s="8">
        <v>35.36</v>
      </c>
      <c r="AA7971" s="1">
        <f t="shared" si="805"/>
        <v>46100</v>
      </c>
      <c r="AB7971" s="2">
        <f t="shared" si="806"/>
        <v>3</v>
      </c>
      <c r="AC7971" s="2">
        <f t="shared" si="807"/>
        <v>2026</v>
      </c>
      <c r="AD7971" s="2" t="str">
        <f>IFERROR(VLOOKUP(A7971,'Aux Área'!$A$4:$B$123,2,0),"-")</f>
        <v>PESADOS</v>
      </c>
    </row>
    <row r="7972" spans="1:30" x14ac:dyDescent="0.3">
      <c r="A7972" t="s">
        <v>5543</v>
      </c>
      <c r="B7972" t="s">
        <v>11845</v>
      </c>
      <c r="C7972" t="s">
        <v>12340</v>
      </c>
      <c r="D7972" t="s">
        <v>5291</v>
      </c>
      <c r="E7972" t="s">
        <v>5292</v>
      </c>
      <c r="F7972" t="s">
        <v>6207</v>
      </c>
      <c r="G7972" t="s">
        <v>1135</v>
      </c>
      <c r="H7972" t="s">
        <v>5545</v>
      </c>
      <c r="I7972" t="s">
        <v>839</v>
      </c>
      <c r="J7972" t="s">
        <v>89</v>
      </c>
      <c r="K7972" t="s">
        <v>90</v>
      </c>
      <c r="L7972" t="s">
        <v>91</v>
      </c>
      <c r="M7972" t="s">
        <v>38</v>
      </c>
      <c r="N7972" t="s">
        <v>39</v>
      </c>
      <c r="O7972" s="23">
        <v>196</v>
      </c>
      <c r="P7972" s="9">
        <v>5.91</v>
      </c>
      <c r="Q7972" t="s">
        <v>40</v>
      </c>
      <c r="R7972">
        <v>23331</v>
      </c>
      <c r="S7972" s="9">
        <v>33.19</v>
      </c>
      <c r="T7972" s="26">
        <v>4.8899999999999997</v>
      </c>
      <c r="U7972" s="8">
        <v>162.30000000000001</v>
      </c>
      <c r="V7972" t="s">
        <v>12341</v>
      </c>
      <c r="W7972" t="s">
        <v>2276</v>
      </c>
      <c r="X7972" t="s">
        <v>42</v>
      </c>
      <c r="Y7972" t="s">
        <v>2277</v>
      </c>
      <c r="AA7972" s="1">
        <f t="shared" si="805"/>
        <v>46100</v>
      </c>
      <c r="AB7972" s="2">
        <f t="shared" si="806"/>
        <v>3</v>
      </c>
      <c r="AC7972" s="2">
        <f t="shared" si="807"/>
        <v>2026</v>
      </c>
      <c r="AD7972" s="2" t="str">
        <f>IFERROR(VLOOKUP(A7972,'Aux Área'!$A$4:$B$123,2,0),"-")</f>
        <v>INSPEÇÃO</v>
      </c>
    </row>
    <row r="7973" spans="1:30" x14ac:dyDescent="0.3">
      <c r="A7973" t="s">
        <v>52</v>
      </c>
      <c r="B7973" t="s">
        <v>1449</v>
      </c>
      <c r="C7973" t="s">
        <v>12342</v>
      </c>
      <c r="D7973" t="s">
        <v>3197</v>
      </c>
      <c r="E7973" t="s">
        <v>3198</v>
      </c>
      <c r="F7973" t="s">
        <v>53</v>
      </c>
      <c r="G7973" t="s">
        <v>35</v>
      </c>
      <c r="H7973" t="s">
        <v>36</v>
      </c>
      <c r="I7973" t="s">
        <v>37</v>
      </c>
      <c r="J7973" t="s">
        <v>356</v>
      </c>
      <c r="K7973" t="s">
        <v>357</v>
      </c>
      <c r="L7973" t="s">
        <v>124</v>
      </c>
      <c r="M7973" t="s">
        <v>38</v>
      </c>
      <c r="N7973" t="s">
        <v>39</v>
      </c>
      <c r="O7973" s="23">
        <v>436</v>
      </c>
      <c r="P7973" s="9">
        <v>11</v>
      </c>
      <c r="Q7973" t="s">
        <v>40</v>
      </c>
      <c r="R7973">
        <v>80097</v>
      </c>
      <c r="S7973" s="9">
        <v>39.619999999999997</v>
      </c>
      <c r="T7973" s="26">
        <v>4.79</v>
      </c>
      <c r="U7973" s="8">
        <v>189.78</v>
      </c>
      <c r="V7973" t="s">
        <v>12343</v>
      </c>
      <c r="W7973" t="s">
        <v>2007</v>
      </c>
      <c r="X7973" t="s">
        <v>42</v>
      </c>
      <c r="Y7973" t="s">
        <v>1740</v>
      </c>
      <c r="AA7973" s="1">
        <f t="shared" si="805"/>
        <v>46101</v>
      </c>
      <c r="AB7973" s="2">
        <f t="shared" si="806"/>
        <v>3</v>
      </c>
      <c r="AC7973" s="2">
        <f t="shared" si="807"/>
        <v>2026</v>
      </c>
      <c r="AD7973" s="2" t="str">
        <f>IFERROR(VLOOKUP(A7973,'Aux Área'!$A$4:$B$123,2,0),"-")</f>
        <v>OPERAÇÃO</v>
      </c>
    </row>
    <row r="7974" spans="1:30" x14ac:dyDescent="0.3">
      <c r="A7974" t="s">
        <v>2189</v>
      </c>
      <c r="B7974" t="s">
        <v>10781</v>
      </c>
      <c r="C7974" t="s">
        <v>12344</v>
      </c>
      <c r="D7974" t="s">
        <v>10214</v>
      </c>
      <c r="E7974" t="s">
        <v>9672</v>
      </c>
      <c r="F7974" t="s">
        <v>2192</v>
      </c>
      <c r="G7974" t="s">
        <v>1135</v>
      </c>
      <c r="H7974" t="s">
        <v>2185</v>
      </c>
      <c r="I7974" t="s">
        <v>2186</v>
      </c>
      <c r="J7974" t="s">
        <v>169</v>
      </c>
      <c r="K7974" t="s">
        <v>170</v>
      </c>
      <c r="L7974" t="s">
        <v>124</v>
      </c>
      <c r="M7974" t="s">
        <v>38</v>
      </c>
      <c r="N7974" t="s">
        <v>668</v>
      </c>
      <c r="O7974" s="23">
        <v>464</v>
      </c>
      <c r="P7974" s="9">
        <v>13.14</v>
      </c>
      <c r="Q7974" t="s">
        <v>40</v>
      </c>
      <c r="R7974">
        <v>49515</v>
      </c>
      <c r="S7974" s="9">
        <v>35.32</v>
      </c>
      <c r="T7974" s="26">
        <v>8.24</v>
      </c>
      <c r="U7974" s="8">
        <v>291.04000000000002</v>
      </c>
      <c r="V7974" t="s">
        <v>41</v>
      </c>
      <c r="W7974" t="s">
        <v>2007</v>
      </c>
      <c r="X7974" t="s">
        <v>42</v>
      </c>
      <c r="Y7974" t="s">
        <v>12261</v>
      </c>
      <c r="AA7974" s="1">
        <f t="shared" si="805"/>
        <v>46101</v>
      </c>
      <c r="AB7974" s="2">
        <f t="shared" si="806"/>
        <v>3</v>
      </c>
      <c r="AC7974" s="2">
        <f t="shared" si="807"/>
        <v>2026</v>
      </c>
      <c r="AD7974" s="2" t="str">
        <f>IFERROR(VLOOKUP(A7974,'Aux Área'!$A$4:$B$123,2,0),"-")</f>
        <v>INSPEÇÃO</v>
      </c>
    </row>
    <row r="7975" spans="1:30" x14ac:dyDescent="0.3">
      <c r="A7975" t="s">
        <v>2016</v>
      </c>
      <c r="B7975" t="s">
        <v>2017</v>
      </c>
      <c r="C7975" t="s">
        <v>12345</v>
      </c>
      <c r="D7975" t="s">
        <v>3609</v>
      </c>
      <c r="E7975" t="s">
        <v>3610</v>
      </c>
      <c r="F7975" t="s">
        <v>2019</v>
      </c>
      <c r="G7975" t="s">
        <v>1495</v>
      </c>
      <c r="H7975" t="s">
        <v>2020</v>
      </c>
      <c r="I7975" t="s">
        <v>2021</v>
      </c>
      <c r="J7975" t="s">
        <v>275</v>
      </c>
      <c r="K7975" t="s">
        <v>276</v>
      </c>
      <c r="L7975" t="s">
        <v>124</v>
      </c>
      <c r="M7975" t="s">
        <v>38</v>
      </c>
      <c r="N7975" t="s">
        <v>668</v>
      </c>
      <c r="O7975" s="23">
        <v>628</v>
      </c>
      <c r="P7975" s="9">
        <v>2.2999999999999998</v>
      </c>
      <c r="Q7975" t="s">
        <v>40</v>
      </c>
      <c r="R7975">
        <v>18030</v>
      </c>
      <c r="S7975" s="9">
        <v>273</v>
      </c>
      <c r="T7975" s="26">
        <v>8.59</v>
      </c>
      <c r="U7975" s="8">
        <v>2345.0700000000002</v>
      </c>
      <c r="V7975" t="s">
        <v>12346</v>
      </c>
      <c r="W7975" t="s">
        <v>1985</v>
      </c>
      <c r="X7975" t="s">
        <v>42</v>
      </c>
      <c r="Y7975" t="s">
        <v>1986</v>
      </c>
      <c r="AA7975" s="1">
        <f t="shared" si="805"/>
        <v>46101</v>
      </c>
      <c r="AB7975" s="2">
        <f t="shared" si="806"/>
        <v>3</v>
      </c>
      <c r="AC7975" s="2">
        <f t="shared" si="807"/>
        <v>2026</v>
      </c>
      <c r="AD7975" s="2" t="str">
        <f>IFERROR(VLOOKUP(A7975,'Aux Área'!$A$4:$B$123,2,0),"-")</f>
        <v>PESADOS</v>
      </c>
    </row>
    <row r="7976" spans="1:30" x14ac:dyDescent="0.3">
      <c r="A7976" t="s">
        <v>2306</v>
      </c>
      <c r="B7976" t="s">
        <v>4613</v>
      </c>
      <c r="C7976" t="s">
        <v>12347</v>
      </c>
      <c r="D7976" t="s">
        <v>7488</v>
      </c>
      <c r="E7976" t="s">
        <v>7489</v>
      </c>
      <c r="F7976" t="s">
        <v>2309</v>
      </c>
      <c r="G7976" t="s">
        <v>1135</v>
      </c>
      <c r="H7976" t="s">
        <v>2275</v>
      </c>
      <c r="I7976" t="s">
        <v>1497</v>
      </c>
      <c r="J7976" t="s">
        <v>89</v>
      </c>
      <c r="K7976" t="s">
        <v>90</v>
      </c>
      <c r="L7976" t="s">
        <v>91</v>
      </c>
      <c r="M7976" t="s">
        <v>38</v>
      </c>
      <c r="N7976" t="s">
        <v>39</v>
      </c>
      <c r="O7976" s="23">
        <v>442</v>
      </c>
      <c r="P7976" s="9">
        <v>10.82</v>
      </c>
      <c r="Q7976" t="s">
        <v>40</v>
      </c>
      <c r="R7976">
        <v>136161</v>
      </c>
      <c r="S7976" s="9">
        <v>40.85</v>
      </c>
      <c r="T7976" s="26">
        <v>4.8899999999999997</v>
      </c>
      <c r="U7976" s="8">
        <v>199.76</v>
      </c>
      <c r="V7976" t="s">
        <v>12348</v>
      </c>
      <c r="W7976" t="s">
        <v>2276</v>
      </c>
      <c r="X7976" t="s">
        <v>42</v>
      </c>
      <c r="Y7976" t="s">
        <v>2277</v>
      </c>
      <c r="AA7976" s="1">
        <f t="shared" si="805"/>
        <v>46101</v>
      </c>
      <c r="AB7976" s="2">
        <f t="shared" si="806"/>
        <v>3</v>
      </c>
      <c r="AC7976" s="2">
        <f t="shared" si="807"/>
        <v>2026</v>
      </c>
      <c r="AD7976" s="2" t="str">
        <f>IFERROR(VLOOKUP(A7976,'Aux Área'!$A$4:$B$123,2,0),"-")</f>
        <v>INSPEÇÃO</v>
      </c>
    </row>
    <row r="7977" spans="1:30" x14ac:dyDescent="0.3">
      <c r="A7977" t="s">
        <v>2016</v>
      </c>
      <c r="C7977" t="s">
        <v>15809</v>
      </c>
      <c r="F7977" t="s">
        <v>2019</v>
      </c>
      <c r="K7977" t="s">
        <v>276</v>
      </c>
      <c r="N7977" t="s">
        <v>15690</v>
      </c>
      <c r="O7977" t="s">
        <v>15244</v>
      </c>
      <c r="P7977" s="9" t="s">
        <v>15244</v>
      </c>
      <c r="Q7977" t="s">
        <v>40</v>
      </c>
      <c r="R7977" t="s">
        <v>15244</v>
      </c>
      <c r="S7977">
        <v>16.28</v>
      </c>
      <c r="U7977" s="8">
        <v>61.72</v>
      </c>
      <c r="AA7977" s="1">
        <f t="shared" si="805"/>
        <v>46101</v>
      </c>
      <c r="AB7977" s="2">
        <f t="shared" si="806"/>
        <v>3</v>
      </c>
      <c r="AC7977" s="2">
        <f t="shared" si="807"/>
        <v>2026</v>
      </c>
      <c r="AD7977" s="2" t="str">
        <f>IFERROR(VLOOKUP(A7977,'Aux Área'!$A$4:$B$123,2,0),"-")</f>
        <v>PESADOS</v>
      </c>
    </row>
    <row r="7978" spans="1:30" x14ac:dyDescent="0.3">
      <c r="A7978" t="s">
        <v>2643</v>
      </c>
      <c r="B7978" t="s">
        <v>2307</v>
      </c>
      <c r="C7978" t="s">
        <v>12349</v>
      </c>
      <c r="D7978" t="s">
        <v>5015</v>
      </c>
      <c r="E7978" t="s">
        <v>5016</v>
      </c>
      <c r="F7978" t="s">
        <v>2646</v>
      </c>
      <c r="G7978" t="s">
        <v>1300</v>
      </c>
      <c r="H7978" t="s">
        <v>1301</v>
      </c>
      <c r="I7978" t="s">
        <v>37</v>
      </c>
      <c r="J7978" t="s">
        <v>122</v>
      </c>
      <c r="K7978" t="s">
        <v>123</v>
      </c>
      <c r="L7978" t="s">
        <v>124</v>
      </c>
      <c r="M7978" t="s">
        <v>38</v>
      </c>
      <c r="N7978" t="s">
        <v>39</v>
      </c>
      <c r="O7978" s="23">
        <v>346</v>
      </c>
      <c r="P7978" s="9">
        <v>10.32</v>
      </c>
      <c r="Q7978" t="s">
        <v>40</v>
      </c>
      <c r="R7978">
        <v>130975</v>
      </c>
      <c r="S7978" s="9">
        <v>33.54</v>
      </c>
      <c r="T7978" s="26">
        <v>4.79</v>
      </c>
      <c r="U7978" s="8">
        <v>160.66</v>
      </c>
      <c r="V7978" t="s">
        <v>246</v>
      </c>
      <c r="W7978" t="s">
        <v>2276</v>
      </c>
      <c r="X7978" t="s">
        <v>42</v>
      </c>
      <c r="Y7978" t="s">
        <v>2277</v>
      </c>
      <c r="AA7978" s="1">
        <f t="shared" si="805"/>
        <v>46101</v>
      </c>
      <c r="AB7978" s="2">
        <f t="shared" si="806"/>
        <v>3</v>
      </c>
      <c r="AC7978" s="2">
        <f t="shared" si="807"/>
        <v>2026</v>
      </c>
      <c r="AD7978" s="2" t="str">
        <f>IFERROR(VLOOKUP(A7978,'Aux Área'!$A$4:$B$123,2,0),"-")</f>
        <v>INSPEÇÃO</v>
      </c>
    </row>
    <row r="7979" spans="1:30" x14ac:dyDescent="0.3">
      <c r="A7979" t="s">
        <v>2278</v>
      </c>
      <c r="B7979" t="s">
        <v>4664</v>
      </c>
      <c r="C7979" t="s">
        <v>12350</v>
      </c>
      <c r="D7979" t="s">
        <v>6708</v>
      </c>
      <c r="E7979" t="s">
        <v>6709</v>
      </c>
      <c r="F7979" t="s">
        <v>2281</v>
      </c>
      <c r="G7979" t="s">
        <v>1135</v>
      </c>
      <c r="H7979" t="s">
        <v>2275</v>
      </c>
      <c r="I7979" t="s">
        <v>1497</v>
      </c>
      <c r="J7979" t="s">
        <v>11506</v>
      </c>
      <c r="K7979" t="s">
        <v>11507</v>
      </c>
      <c r="L7979" t="s">
        <v>84</v>
      </c>
      <c r="M7979" t="s">
        <v>38</v>
      </c>
      <c r="N7979" t="s">
        <v>39</v>
      </c>
      <c r="O7979" s="23">
        <v>403</v>
      </c>
      <c r="P7979" s="9">
        <v>9.68</v>
      </c>
      <c r="Q7979" t="s">
        <v>40</v>
      </c>
      <c r="R7979">
        <v>138928</v>
      </c>
      <c r="S7979" s="9">
        <v>41.64</v>
      </c>
      <c r="T7979" s="26">
        <v>4.99</v>
      </c>
      <c r="U7979" s="8">
        <v>207.78</v>
      </c>
      <c r="V7979" t="s">
        <v>112</v>
      </c>
      <c r="W7979" t="s">
        <v>2276</v>
      </c>
      <c r="X7979" t="s">
        <v>42</v>
      </c>
      <c r="Y7979" t="s">
        <v>2277</v>
      </c>
      <c r="AA7979" s="1">
        <f t="shared" si="805"/>
        <v>46101</v>
      </c>
      <c r="AB7979" s="2">
        <f t="shared" si="806"/>
        <v>3</v>
      </c>
      <c r="AC7979" s="2">
        <f t="shared" si="807"/>
        <v>2026</v>
      </c>
      <c r="AD7979" s="2" t="str">
        <f>IFERROR(VLOOKUP(A7979,'Aux Área'!$A$4:$B$123,2,0),"-")</f>
        <v>INSPEÇÃO</v>
      </c>
    </row>
    <row r="7980" spans="1:30" x14ac:dyDescent="0.3">
      <c r="A7980" t="s">
        <v>2638</v>
      </c>
      <c r="B7980" t="s">
        <v>4593</v>
      </c>
      <c r="C7980" t="s">
        <v>12351</v>
      </c>
      <c r="D7980" t="s">
        <v>3193</v>
      </c>
      <c r="E7980" t="s">
        <v>3194</v>
      </c>
      <c r="F7980" t="s">
        <v>2641</v>
      </c>
      <c r="G7980" t="s">
        <v>1135</v>
      </c>
      <c r="H7980" t="s">
        <v>2275</v>
      </c>
      <c r="I7980" t="s">
        <v>1497</v>
      </c>
      <c r="J7980" t="s">
        <v>252</v>
      </c>
      <c r="K7980" t="s">
        <v>253</v>
      </c>
      <c r="L7980" t="s">
        <v>124</v>
      </c>
      <c r="M7980" t="s">
        <v>38</v>
      </c>
      <c r="N7980" t="s">
        <v>39</v>
      </c>
      <c r="O7980" s="23">
        <v>460</v>
      </c>
      <c r="P7980" s="9">
        <v>10.82</v>
      </c>
      <c r="Q7980" t="s">
        <v>40</v>
      </c>
      <c r="R7980">
        <v>125983</v>
      </c>
      <c r="S7980" s="9">
        <v>42.53</v>
      </c>
      <c r="T7980" s="26">
        <v>4.79</v>
      </c>
      <c r="U7980" s="8">
        <v>203.72</v>
      </c>
      <c r="V7980" t="s">
        <v>12352</v>
      </c>
      <c r="W7980" t="s">
        <v>2276</v>
      </c>
      <c r="X7980" t="s">
        <v>42</v>
      </c>
      <c r="Y7980" t="s">
        <v>2277</v>
      </c>
      <c r="AA7980" s="1">
        <f t="shared" si="805"/>
        <v>46101</v>
      </c>
      <c r="AB7980" s="2">
        <f t="shared" si="806"/>
        <v>3</v>
      </c>
      <c r="AC7980" s="2">
        <f t="shared" si="807"/>
        <v>2026</v>
      </c>
      <c r="AD7980" s="2" t="str">
        <f>IFERROR(VLOOKUP(A7980,'Aux Área'!$A$4:$B$123,2,0),"-")</f>
        <v>INSPEÇÃO</v>
      </c>
    </row>
    <row r="7981" spans="1:30" x14ac:dyDescent="0.3">
      <c r="A7981" t="s">
        <v>56</v>
      </c>
      <c r="B7981" t="s">
        <v>266</v>
      </c>
      <c r="C7981" t="s">
        <v>12353</v>
      </c>
      <c r="D7981" t="s">
        <v>120</v>
      </c>
      <c r="E7981" t="s">
        <v>121</v>
      </c>
      <c r="F7981" t="s">
        <v>57</v>
      </c>
      <c r="G7981" t="s">
        <v>35</v>
      </c>
      <c r="H7981" t="s">
        <v>36</v>
      </c>
      <c r="I7981" t="s">
        <v>37</v>
      </c>
      <c r="J7981" t="s">
        <v>10485</v>
      </c>
      <c r="K7981" t="s">
        <v>527</v>
      </c>
      <c r="L7981" t="s">
        <v>124</v>
      </c>
      <c r="M7981" t="s">
        <v>38</v>
      </c>
      <c r="N7981" t="s">
        <v>39</v>
      </c>
      <c r="O7981" s="23">
        <v>349</v>
      </c>
      <c r="P7981" s="9">
        <v>9</v>
      </c>
      <c r="Q7981" t="s">
        <v>40</v>
      </c>
      <c r="R7981">
        <v>54438</v>
      </c>
      <c r="S7981" s="9">
        <v>38.770000000000003</v>
      </c>
      <c r="T7981" s="26">
        <v>4.9909999999999997</v>
      </c>
      <c r="U7981" s="8">
        <v>193.49</v>
      </c>
      <c r="V7981" t="s">
        <v>12354</v>
      </c>
      <c r="W7981" t="s">
        <v>2007</v>
      </c>
      <c r="X7981" t="s">
        <v>42</v>
      </c>
      <c r="Y7981" t="s">
        <v>1740</v>
      </c>
      <c r="AA7981" s="1">
        <f t="shared" si="805"/>
        <v>46101</v>
      </c>
      <c r="AB7981" s="2">
        <f t="shared" si="806"/>
        <v>3</v>
      </c>
      <c r="AC7981" s="2">
        <f t="shared" si="807"/>
        <v>2026</v>
      </c>
      <c r="AD7981" s="2" t="str">
        <f>IFERROR(VLOOKUP(A7981,'Aux Área'!$A$4:$B$123,2,0),"-")</f>
        <v>CONSERVA</v>
      </c>
    </row>
    <row r="7982" spans="1:30" x14ac:dyDescent="0.3">
      <c r="A7982" t="s">
        <v>10615</v>
      </c>
      <c r="B7982" t="s">
        <v>1848</v>
      </c>
      <c r="C7982" t="s">
        <v>12355</v>
      </c>
      <c r="D7982" t="s">
        <v>10617</v>
      </c>
      <c r="E7982" t="s">
        <v>10618</v>
      </c>
      <c r="F7982" t="s">
        <v>653</v>
      </c>
      <c r="G7982" t="s">
        <v>635</v>
      </c>
      <c r="H7982" t="s">
        <v>10619</v>
      </c>
      <c r="I7982" t="s">
        <v>699</v>
      </c>
      <c r="J7982" t="s">
        <v>172</v>
      </c>
      <c r="K7982" t="s">
        <v>173</v>
      </c>
      <c r="L7982" t="s">
        <v>124</v>
      </c>
      <c r="M7982" t="s">
        <v>38</v>
      </c>
      <c r="N7982" t="s">
        <v>638</v>
      </c>
      <c r="O7982" s="23">
        <v>0</v>
      </c>
      <c r="P7982" s="9">
        <v>0</v>
      </c>
      <c r="Q7982" t="s">
        <v>40</v>
      </c>
      <c r="R7982">
        <v>0</v>
      </c>
      <c r="S7982" s="9">
        <v>193.02</v>
      </c>
      <c r="T7982" s="26">
        <v>7.95</v>
      </c>
      <c r="U7982" s="8">
        <v>1534.51</v>
      </c>
      <c r="V7982" t="s">
        <v>10621</v>
      </c>
      <c r="W7982" t="s">
        <v>652</v>
      </c>
      <c r="X7982" t="s">
        <v>42</v>
      </c>
      <c r="Y7982" t="s">
        <v>653</v>
      </c>
      <c r="AA7982" s="1">
        <f t="shared" si="805"/>
        <v>46101</v>
      </c>
      <c r="AB7982" s="2">
        <f t="shared" si="806"/>
        <v>3</v>
      </c>
      <c r="AC7982" s="2">
        <f t="shared" si="807"/>
        <v>2026</v>
      </c>
      <c r="AD7982" s="2" t="str">
        <f>IFERROR(VLOOKUP(A7982,'Aux Área'!$A$4:$B$123,2,0),"-")</f>
        <v>SÃO PEDRO</v>
      </c>
    </row>
    <row r="7983" spans="1:30" x14ac:dyDescent="0.3">
      <c r="A7983" t="s">
        <v>3092</v>
      </c>
      <c r="B7983" t="s">
        <v>4774</v>
      </c>
      <c r="C7983" t="s">
        <v>12356</v>
      </c>
      <c r="D7983" t="s">
        <v>5160</v>
      </c>
      <c r="E7983" t="s">
        <v>5161</v>
      </c>
      <c r="F7983" t="s">
        <v>3594</v>
      </c>
      <c r="G7983" t="s">
        <v>1135</v>
      </c>
      <c r="H7983" t="s">
        <v>2275</v>
      </c>
      <c r="I7983" t="s">
        <v>1497</v>
      </c>
      <c r="J7983" t="s">
        <v>188</v>
      </c>
      <c r="K7983" t="s">
        <v>189</v>
      </c>
      <c r="L7983" t="s">
        <v>190</v>
      </c>
      <c r="M7983" t="s">
        <v>38</v>
      </c>
      <c r="N7983" t="s">
        <v>39</v>
      </c>
      <c r="O7983" s="23">
        <v>490</v>
      </c>
      <c r="P7983" s="9">
        <v>11.98</v>
      </c>
      <c r="Q7983" t="s">
        <v>40</v>
      </c>
      <c r="R7983">
        <v>117880</v>
      </c>
      <c r="S7983" s="9">
        <v>40.909999999999997</v>
      </c>
      <c r="T7983" s="26">
        <v>4.99</v>
      </c>
      <c r="U7983" s="8">
        <v>204.14</v>
      </c>
      <c r="V7983" t="s">
        <v>112</v>
      </c>
      <c r="W7983" t="s">
        <v>2276</v>
      </c>
      <c r="X7983" t="s">
        <v>42</v>
      </c>
      <c r="Y7983" t="s">
        <v>2277</v>
      </c>
      <c r="AA7983" s="1">
        <f t="shared" si="805"/>
        <v>46101</v>
      </c>
      <c r="AB7983" s="2">
        <f t="shared" si="806"/>
        <v>3</v>
      </c>
      <c r="AC7983" s="2">
        <f t="shared" si="807"/>
        <v>2026</v>
      </c>
      <c r="AD7983" s="2" t="str">
        <f>IFERROR(VLOOKUP(A7983,'Aux Área'!$A$4:$B$123,2,0),"-")</f>
        <v>INSPEÇÃO</v>
      </c>
    </row>
    <row r="7984" spans="1:30" x14ac:dyDescent="0.3">
      <c r="A7984" t="s">
        <v>2650</v>
      </c>
      <c r="B7984" t="s">
        <v>10989</v>
      </c>
      <c r="C7984" t="s">
        <v>12357</v>
      </c>
      <c r="D7984" t="s">
        <v>2944</v>
      </c>
      <c r="E7984" t="s">
        <v>2945</v>
      </c>
      <c r="F7984" t="s">
        <v>3615</v>
      </c>
      <c r="G7984" t="s">
        <v>1300</v>
      </c>
      <c r="H7984" t="s">
        <v>2635</v>
      </c>
      <c r="I7984" t="s">
        <v>37</v>
      </c>
      <c r="J7984" t="s">
        <v>2817</v>
      </c>
      <c r="K7984" t="s">
        <v>2818</v>
      </c>
      <c r="L7984" t="s">
        <v>84</v>
      </c>
      <c r="M7984" t="s">
        <v>38</v>
      </c>
      <c r="N7984" t="s">
        <v>39</v>
      </c>
      <c r="O7984" s="23">
        <v>261</v>
      </c>
      <c r="P7984" s="9">
        <v>5.03</v>
      </c>
      <c r="Q7984" t="s">
        <v>40</v>
      </c>
      <c r="R7984" s="2">
        <v>22472</v>
      </c>
      <c r="S7984" s="9">
        <v>51.93</v>
      </c>
      <c r="T7984" s="26">
        <v>4.49</v>
      </c>
      <c r="U7984" s="8">
        <v>233.17</v>
      </c>
      <c r="V7984" t="s">
        <v>12358</v>
      </c>
      <c r="W7984" t="s">
        <v>2276</v>
      </c>
      <c r="X7984" t="s">
        <v>42</v>
      </c>
      <c r="Y7984" t="s">
        <v>1740</v>
      </c>
      <c r="AA7984" s="1">
        <f t="shared" ref="AA7984:AA8047" si="808">IFERROR(DATEVALUE(C7984),"-")</f>
        <v>46101</v>
      </c>
      <c r="AB7984" s="2">
        <f t="shared" ref="AB7984:AB8047" si="809">IFERROR(MONTH(AA7984),"-")</f>
        <v>3</v>
      </c>
      <c r="AC7984" s="2">
        <f t="shared" ref="AC7984:AC8047" si="810">IFERROR(YEAR(AA7984),"-")</f>
        <v>2026</v>
      </c>
      <c r="AD7984" s="2" t="str">
        <f>IFERROR(VLOOKUP(A7984,'Aux Área'!$A$4:$B$123,2,0),"-")</f>
        <v>TI</v>
      </c>
    </row>
    <row r="7985" spans="1:30" x14ac:dyDescent="0.3">
      <c r="A7985" t="s">
        <v>2472</v>
      </c>
      <c r="B7985" t="s">
        <v>2473</v>
      </c>
      <c r="C7985" t="s">
        <v>12359</v>
      </c>
      <c r="D7985" t="s">
        <v>3068</v>
      </c>
      <c r="E7985" t="s">
        <v>3069</v>
      </c>
      <c r="F7985" t="s">
        <v>2475</v>
      </c>
      <c r="G7985" t="s">
        <v>659</v>
      </c>
      <c r="H7985" t="s">
        <v>2215</v>
      </c>
      <c r="I7985" t="s">
        <v>667</v>
      </c>
      <c r="J7985" t="s">
        <v>231</v>
      </c>
      <c r="K7985" t="s">
        <v>232</v>
      </c>
      <c r="L7985" t="s">
        <v>217</v>
      </c>
      <c r="M7985" t="s">
        <v>38</v>
      </c>
      <c r="N7985" t="s">
        <v>668</v>
      </c>
      <c r="O7985" s="23">
        <v>170</v>
      </c>
      <c r="P7985" s="9">
        <v>6.37</v>
      </c>
      <c r="Q7985" t="s">
        <v>40</v>
      </c>
      <c r="R7985">
        <v>8816</v>
      </c>
      <c r="S7985" s="9">
        <v>26.7</v>
      </c>
      <c r="T7985" s="26">
        <v>8.1910000000000007</v>
      </c>
      <c r="U7985" s="8">
        <v>218.71</v>
      </c>
      <c r="V7985" t="s">
        <v>12360</v>
      </c>
      <c r="W7985" t="s">
        <v>2007</v>
      </c>
      <c r="X7985" t="s">
        <v>42</v>
      </c>
      <c r="Y7985" t="s">
        <v>1740</v>
      </c>
      <c r="AA7985" s="1">
        <f t="shared" si="808"/>
        <v>46101</v>
      </c>
      <c r="AB7985" s="2">
        <f t="shared" si="809"/>
        <v>3</v>
      </c>
      <c r="AC7985" s="2">
        <f t="shared" si="810"/>
        <v>2026</v>
      </c>
      <c r="AD7985" s="2" t="str">
        <f>IFERROR(VLOOKUP(A7985,'Aux Área'!$A$4:$B$123,2,0),"-")</f>
        <v>APH</v>
      </c>
    </row>
    <row r="7986" spans="1:30" x14ac:dyDescent="0.3">
      <c r="A7986" t="s">
        <v>1069</v>
      </c>
      <c r="B7986" t="s">
        <v>11027</v>
      </c>
      <c r="C7986" t="s">
        <v>12361</v>
      </c>
      <c r="D7986" t="s">
        <v>2169</v>
      </c>
      <c r="E7986" t="s">
        <v>2170</v>
      </c>
      <c r="F7986" t="s">
        <v>1071</v>
      </c>
      <c r="G7986" t="s">
        <v>35</v>
      </c>
      <c r="H7986" t="s">
        <v>36</v>
      </c>
      <c r="I7986" t="s">
        <v>37</v>
      </c>
      <c r="J7986" t="s">
        <v>1354</v>
      </c>
      <c r="K7986" t="s">
        <v>1355</v>
      </c>
      <c r="L7986" t="s">
        <v>84</v>
      </c>
      <c r="M7986" t="s">
        <v>38</v>
      </c>
      <c r="N7986" t="s">
        <v>39</v>
      </c>
      <c r="O7986" s="23">
        <v>222</v>
      </c>
      <c r="P7986" s="9">
        <v>11.78</v>
      </c>
      <c r="Q7986" t="s">
        <v>40</v>
      </c>
      <c r="R7986">
        <v>19749</v>
      </c>
      <c r="S7986" s="9">
        <v>18.850000000000001</v>
      </c>
      <c r="T7986" s="26">
        <v>4.49</v>
      </c>
      <c r="U7986" s="8">
        <v>84.64</v>
      </c>
      <c r="V7986" t="s">
        <v>41</v>
      </c>
      <c r="W7986" t="s">
        <v>2007</v>
      </c>
      <c r="X7986" t="s">
        <v>42</v>
      </c>
      <c r="Y7986" t="s">
        <v>1740</v>
      </c>
      <c r="AA7986" s="1">
        <f t="shared" si="808"/>
        <v>46101</v>
      </c>
      <c r="AB7986" s="2">
        <f t="shared" si="809"/>
        <v>3</v>
      </c>
      <c r="AC7986" s="2">
        <f t="shared" si="810"/>
        <v>2026</v>
      </c>
      <c r="AD7986" s="2" t="str">
        <f>IFERROR(VLOOKUP(A7986,'Aux Área'!$A$4:$B$123,2,0),"-")</f>
        <v>FACILITIES</v>
      </c>
    </row>
    <row r="7987" spans="1:30" x14ac:dyDescent="0.3">
      <c r="A7987" t="s">
        <v>60</v>
      </c>
      <c r="B7987" t="s">
        <v>614</v>
      </c>
      <c r="C7987" t="s">
        <v>12362</v>
      </c>
      <c r="D7987" t="s">
        <v>1206</v>
      </c>
      <c r="E7987" t="s">
        <v>1207</v>
      </c>
      <c r="F7987" t="s">
        <v>61</v>
      </c>
      <c r="G7987" t="s">
        <v>35</v>
      </c>
      <c r="H7987" t="s">
        <v>36</v>
      </c>
      <c r="I7987" t="s">
        <v>37</v>
      </c>
      <c r="J7987" t="s">
        <v>202</v>
      </c>
      <c r="K7987" t="s">
        <v>203</v>
      </c>
      <c r="L7987" t="s">
        <v>124</v>
      </c>
      <c r="M7987" t="s">
        <v>38</v>
      </c>
      <c r="N7987" t="s">
        <v>39</v>
      </c>
      <c r="O7987" s="23">
        <v>269</v>
      </c>
      <c r="P7987" s="9">
        <v>10.28</v>
      </c>
      <c r="Q7987" t="s">
        <v>40</v>
      </c>
      <c r="R7987">
        <v>40593</v>
      </c>
      <c r="S7987" s="9">
        <v>26.18</v>
      </c>
      <c r="T7987" s="26">
        <v>4.5910000000000002</v>
      </c>
      <c r="U7987" s="8">
        <v>120.19</v>
      </c>
      <c r="V7987" t="s">
        <v>112</v>
      </c>
      <c r="W7987" t="s">
        <v>2007</v>
      </c>
      <c r="X7987" t="s">
        <v>42</v>
      </c>
      <c r="Y7987" t="s">
        <v>1740</v>
      </c>
      <c r="AA7987" s="1">
        <f t="shared" si="808"/>
        <v>46101</v>
      </c>
      <c r="AB7987" s="2">
        <f t="shared" si="809"/>
        <v>3</v>
      </c>
      <c r="AC7987" s="2">
        <f t="shared" si="810"/>
        <v>2026</v>
      </c>
      <c r="AD7987" s="2" t="str">
        <f>IFERROR(VLOOKUP(A7987,'Aux Área'!$A$4:$B$123,2,0),"-")</f>
        <v>QSMS</v>
      </c>
    </row>
    <row r="7988" spans="1:30" x14ac:dyDescent="0.3">
      <c r="A7988" t="s">
        <v>11823</v>
      </c>
      <c r="B7988" t="s">
        <v>2182</v>
      </c>
      <c r="C7988" t="s">
        <v>12363</v>
      </c>
      <c r="D7988" t="s">
        <v>127</v>
      </c>
      <c r="E7988" t="s">
        <v>128</v>
      </c>
      <c r="F7988" t="s">
        <v>15239</v>
      </c>
      <c r="G7988" t="s">
        <v>35</v>
      </c>
      <c r="H7988" t="s">
        <v>11825</v>
      </c>
      <c r="I7988" t="s">
        <v>11826</v>
      </c>
      <c r="J7988" t="s">
        <v>1152</v>
      </c>
      <c r="K7988" t="s">
        <v>1153</v>
      </c>
      <c r="L7988" t="s">
        <v>217</v>
      </c>
      <c r="M7988" t="s">
        <v>38</v>
      </c>
      <c r="N7988" t="s">
        <v>39</v>
      </c>
      <c r="O7988" s="23">
        <v>358</v>
      </c>
      <c r="P7988" s="9">
        <v>10.58</v>
      </c>
      <c r="Q7988" t="s">
        <v>40</v>
      </c>
      <c r="R7988">
        <v>62155</v>
      </c>
      <c r="S7988" s="9">
        <v>33.840000000000003</v>
      </c>
      <c r="T7988" s="26">
        <v>4.8600000000000003</v>
      </c>
      <c r="U7988" s="8">
        <v>164.46</v>
      </c>
      <c r="V7988" t="s">
        <v>12364</v>
      </c>
      <c r="W7988" t="s">
        <v>2007</v>
      </c>
      <c r="X7988" t="s">
        <v>42</v>
      </c>
      <c r="Y7988" t="s">
        <v>1740</v>
      </c>
      <c r="AA7988" s="1">
        <f t="shared" si="808"/>
        <v>46101</v>
      </c>
      <c r="AB7988" s="2">
        <f t="shared" si="809"/>
        <v>3</v>
      </c>
      <c r="AC7988" s="2">
        <f t="shared" si="810"/>
        <v>2026</v>
      </c>
      <c r="AD7988" s="2" t="str">
        <f>IFERROR(VLOOKUP(A7988,'Aux Área'!$A$4:$B$123,2,0),"-")</f>
        <v>ENGENHARIA</v>
      </c>
    </row>
    <row r="7989" spans="1:30" x14ac:dyDescent="0.3">
      <c r="A7989" t="s">
        <v>5543</v>
      </c>
      <c r="B7989" t="s">
        <v>11845</v>
      </c>
      <c r="C7989" t="s">
        <v>12365</v>
      </c>
      <c r="D7989" t="s">
        <v>3410</v>
      </c>
      <c r="E7989" t="s">
        <v>3411</v>
      </c>
      <c r="F7989" t="s">
        <v>6207</v>
      </c>
      <c r="G7989" t="s">
        <v>1135</v>
      </c>
      <c r="H7989" t="s">
        <v>5545</v>
      </c>
      <c r="I7989" t="s">
        <v>839</v>
      </c>
      <c r="J7989" t="s">
        <v>231</v>
      </c>
      <c r="K7989" t="s">
        <v>232</v>
      </c>
      <c r="L7989" t="s">
        <v>217</v>
      </c>
      <c r="M7989" t="s">
        <v>38</v>
      </c>
      <c r="N7989" t="s">
        <v>39</v>
      </c>
      <c r="O7989" s="23">
        <v>495</v>
      </c>
      <c r="P7989" s="9">
        <v>10.1</v>
      </c>
      <c r="Q7989" t="s">
        <v>40</v>
      </c>
      <c r="R7989">
        <v>23826</v>
      </c>
      <c r="S7989" s="9">
        <v>49.03</v>
      </c>
      <c r="T7989" s="26">
        <v>4.8609999999999998</v>
      </c>
      <c r="U7989" s="8">
        <v>238.32</v>
      </c>
      <c r="V7989" t="s">
        <v>12366</v>
      </c>
      <c r="W7989" t="s">
        <v>2276</v>
      </c>
      <c r="X7989" t="s">
        <v>42</v>
      </c>
      <c r="Y7989" t="s">
        <v>2277</v>
      </c>
      <c r="AA7989" s="1">
        <f t="shared" si="808"/>
        <v>46101</v>
      </c>
      <c r="AB7989" s="2">
        <f t="shared" si="809"/>
        <v>3</v>
      </c>
      <c r="AC7989" s="2">
        <f t="shared" si="810"/>
        <v>2026</v>
      </c>
      <c r="AD7989" s="2" t="str">
        <f>IFERROR(VLOOKUP(A7989,'Aux Área'!$A$4:$B$123,2,0),"-")</f>
        <v>INSPEÇÃO</v>
      </c>
    </row>
    <row r="7990" spans="1:30" x14ac:dyDescent="0.3">
      <c r="A7990" t="s">
        <v>5620</v>
      </c>
      <c r="B7990" t="s">
        <v>9277</v>
      </c>
      <c r="C7990" t="s">
        <v>12367</v>
      </c>
      <c r="D7990" t="s">
        <v>2160</v>
      </c>
      <c r="E7990" t="s">
        <v>2161</v>
      </c>
      <c r="F7990" t="s">
        <v>6208</v>
      </c>
      <c r="G7990" t="s">
        <v>1135</v>
      </c>
      <c r="H7990" t="s">
        <v>5545</v>
      </c>
      <c r="I7990" t="s">
        <v>839</v>
      </c>
      <c r="J7990" t="s">
        <v>370</v>
      </c>
      <c r="K7990" t="s">
        <v>371</v>
      </c>
      <c r="L7990" t="s">
        <v>124</v>
      </c>
      <c r="M7990" t="s">
        <v>38</v>
      </c>
      <c r="N7990" t="s">
        <v>39</v>
      </c>
      <c r="O7990" s="23">
        <v>338</v>
      </c>
      <c r="P7990" s="9">
        <v>8.31</v>
      </c>
      <c r="Q7990" t="s">
        <v>40</v>
      </c>
      <c r="R7990">
        <v>34349</v>
      </c>
      <c r="S7990" s="9">
        <v>40.68</v>
      </c>
      <c r="T7990" s="26">
        <v>4.9909999999999997</v>
      </c>
      <c r="U7990" s="8">
        <v>203.02</v>
      </c>
      <c r="V7990" t="s">
        <v>12368</v>
      </c>
      <c r="W7990" t="s">
        <v>2276</v>
      </c>
      <c r="X7990" t="s">
        <v>42</v>
      </c>
      <c r="Y7990" t="s">
        <v>2277</v>
      </c>
      <c r="AA7990" s="1">
        <f t="shared" si="808"/>
        <v>46101</v>
      </c>
      <c r="AB7990" s="2">
        <f t="shared" si="809"/>
        <v>3</v>
      </c>
      <c r="AC7990" s="2">
        <f t="shared" si="810"/>
        <v>2026</v>
      </c>
      <c r="AD7990" s="2" t="str">
        <f>IFERROR(VLOOKUP(A7990,'Aux Área'!$A$4:$B$123,2,0),"-")</f>
        <v>INSPEÇÃO</v>
      </c>
    </row>
    <row r="7991" spans="1:30" x14ac:dyDescent="0.3">
      <c r="A7991" t="s">
        <v>62</v>
      </c>
      <c r="B7991" t="s">
        <v>1455</v>
      </c>
      <c r="C7991" t="s">
        <v>12369</v>
      </c>
      <c r="D7991" t="s">
        <v>158</v>
      </c>
      <c r="E7991" t="s">
        <v>159</v>
      </c>
      <c r="F7991" t="s">
        <v>63</v>
      </c>
      <c r="G7991" t="s">
        <v>35</v>
      </c>
      <c r="H7991" t="s">
        <v>36</v>
      </c>
      <c r="I7991" t="s">
        <v>37</v>
      </c>
      <c r="J7991" t="s">
        <v>370</v>
      </c>
      <c r="K7991" t="s">
        <v>371</v>
      </c>
      <c r="L7991" t="s">
        <v>124</v>
      </c>
      <c r="M7991" t="s">
        <v>38</v>
      </c>
      <c r="N7991" t="s">
        <v>39</v>
      </c>
      <c r="O7991" s="23">
        <v>365</v>
      </c>
      <c r="P7991" s="9">
        <v>8.7799999999999994</v>
      </c>
      <c r="Q7991" t="s">
        <v>40</v>
      </c>
      <c r="R7991">
        <v>69730</v>
      </c>
      <c r="S7991" s="9">
        <v>41.57</v>
      </c>
      <c r="T7991" s="26">
        <v>4.9909999999999997</v>
      </c>
      <c r="U7991" s="8">
        <v>207.48</v>
      </c>
      <c r="V7991" t="s">
        <v>12370</v>
      </c>
      <c r="W7991" t="s">
        <v>2007</v>
      </c>
      <c r="X7991" t="s">
        <v>42</v>
      </c>
      <c r="Y7991" t="s">
        <v>1740</v>
      </c>
      <c r="AA7991" s="1">
        <f t="shared" si="808"/>
        <v>46101</v>
      </c>
      <c r="AB7991" s="2">
        <f t="shared" si="809"/>
        <v>3</v>
      </c>
      <c r="AC7991" s="2">
        <f t="shared" si="810"/>
        <v>2026</v>
      </c>
      <c r="AD7991" s="2" t="str">
        <f>IFERROR(VLOOKUP(A7991,'Aux Área'!$A$4:$B$123,2,0),"-")</f>
        <v>CONSERVA</v>
      </c>
    </row>
    <row r="7992" spans="1:30" x14ac:dyDescent="0.3">
      <c r="A7992" t="s">
        <v>11227</v>
      </c>
      <c r="B7992" t="s">
        <v>11228</v>
      </c>
      <c r="C7992" t="s">
        <v>12371</v>
      </c>
      <c r="D7992" t="s">
        <v>11230</v>
      </c>
      <c r="E7992" t="s">
        <v>11231</v>
      </c>
      <c r="F7992" t="s">
        <v>11227</v>
      </c>
      <c r="G7992" t="s">
        <v>35</v>
      </c>
      <c r="H7992" t="s">
        <v>11232</v>
      </c>
      <c r="I7992" t="s">
        <v>839</v>
      </c>
      <c r="J7992" t="s">
        <v>1880</v>
      </c>
      <c r="K7992" t="s">
        <v>1881</v>
      </c>
      <c r="L7992" t="s">
        <v>746</v>
      </c>
      <c r="M7992" t="s">
        <v>747</v>
      </c>
      <c r="N7992" t="s">
        <v>707</v>
      </c>
      <c r="O7992" s="23">
        <v>323</v>
      </c>
      <c r="P7992" s="9">
        <v>8.75</v>
      </c>
      <c r="Q7992" t="s">
        <v>40</v>
      </c>
      <c r="R7992">
        <v>12128</v>
      </c>
      <c r="S7992" s="9">
        <v>36.93</v>
      </c>
      <c r="T7992" s="26">
        <v>6.9610000000000003</v>
      </c>
      <c r="U7992" s="8">
        <v>257.06</v>
      </c>
      <c r="V7992" t="s">
        <v>12372</v>
      </c>
      <c r="W7992" t="s">
        <v>2007</v>
      </c>
      <c r="X7992" t="s">
        <v>42</v>
      </c>
      <c r="Y7992" t="s">
        <v>1740</v>
      </c>
      <c r="AA7992" s="1">
        <f t="shared" si="808"/>
        <v>46101</v>
      </c>
      <c r="AB7992" s="2">
        <f t="shared" si="809"/>
        <v>3</v>
      </c>
      <c r="AC7992" s="2">
        <f t="shared" si="810"/>
        <v>2026</v>
      </c>
      <c r="AD7992" s="2" t="str">
        <f>IFERROR(VLOOKUP(A7992,'Aux Área'!$A$4:$B$123,2,0),"-")</f>
        <v>DIRETORIA</v>
      </c>
    </row>
    <row r="7993" spans="1:30" x14ac:dyDescent="0.3">
      <c r="A7993" t="s">
        <v>2282</v>
      </c>
      <c r="B7993" t="s">
        <v>4679</v>
      </c>
      <c r="C7993" t="s">
        <v>12373</v>
      </c>
      <c r="D7993" t="s">
        <v>11924</v>
      </c>
      <c r="E7993" t="s">
        <v>11925</v>
      </c>
      <c r="F7993" t="s">
        <v>2285</v>
      </c>
      <c r="G7993" t="s">
        <v>1135</v>
      </c>
      <c r="H7993" t="s">
        <v>2275</v>
      </c>
      <c r="I7993" t="s">
        <v>1497</v>
      </c>
      <c r="J7993" t="s">
        <v>165</v>
      </c>
      <c r="K7993" t="s">
        <v>166</v>
      </c>
      <c r="L7993" t="s">
        <v>167</v>
      </c>
      <c r="M7993" t="s">
        <v>38</v>
      </c>
      <c r="N7993" t="s">
        <v>39</v>
      </c>
      <c r="O7993" s="23">
        <v>455</v>
      </c>
      <c r="P7993" s="9">
        <v>10.01</v>
      </c>
      <c r="Q7993" t="s">
        <v>40</v>
      </c>
      <c r="R7993">
        <v>117227</v>
      </c>
      <c r="S7993" s="9">
        <v>45.45</v>
      </c>
      <c r="T7993" s="26">
        <v>4.99</v>
      </c>
      <c r="U7993" s="8">
        <v>226.8</v>
      </c>
      <c r="V7993" t="s">
        <v>112</v>
      </c>
      <c r="W7993" t="s">
        <v>2276</v>
      </c>
      <c r="X7993" t="s">
        <v>42</v>
      </c>
      <c r="Y7993" t="s">
        <v>2277</v>
      </c>
      <c r="AA7993" s="1">
        <f t="shared" si="808"/>
        <v>46101</v>
      </c>
      <c r="AB7993" s="2">
        <f t="shared" si="809"/>
        <v>3</v>
      </c>
      <c r="AC7993" s="2">
        <f t="shared" si="810"/>
        <v>2026</v>
      </c>
      <c r="AD7993" s="2" t="str">
        <f>IFERROR(VLOOKUP(A7993,'Aux Área'!$A$4:$B$123,2,0),"-")</f>
        <v>INSPEÇÃO</v>
      </c>
    </row>
    <row r="7994" spans="1:30" x14ac:dyDescent="0.3">
      <c r="A7994" t="s">
        <v>68</v>
      </c>
      <c r="B7994" t="s">
        <v>296</v>
      </c>
      <c r="C7994" t="s">
        <v>12374</v>
      </c>
      <c r="D7994" t="s">
        <v>1562</v>
      </c>
      <c r="E7994" t="s">
        <v>1563</v>
      </c>
      <c r="F7994" t="s">
        <v>69</v>
      </c>
      <c r="G7994" t="s">
        <v>35</v>
      </c>
      <c r="H7994" t="s">
        <v>36</v>
      </c>
      <c r="I7994" t="s">
        <v>37</v>
      </c>
      <c r="J7994" t="s">
        <v>237</v>
      </c>
      <c r="K7994" t="s">
        <v>238</v>
      </c>
      <c r="L7994" t="s">
        <v>110</v>
      </c>
      <c r="M7994" t="s">
        <v>38</v>
      </c>
      <c r="N7994" t="s">
        <v>39</v>
      </c>
      <c r="O7994" s="23">
        <v>263</v>
      </c>
      <c r="P7994" s="9">
        <v>9.5500000000000007</v>
      </c>
      <c r="Q7994" t="s">
        <v>40</v>
      </c>
      <c r="R7994">
        <v>51648</v>
      </c>
      <c r="S7994" s="9">
        <v>27.55</v>
      </c>
      <c r="T7994" s="26">
        <v>4.2910000000000004</v>
      </c>
      <c r="U7994" s="8">
        <v>118.23</v>
      </c>
      <c r="V7994" t="s">
        <v>41</v>
      </c>
      <c r="W7994" t="s">
        <v>2007</v>
      </c>
      <c r="X7994" t="s">
        <v>42</v>
      </c>
      <c r="Y7994" t="s">
        <v>1740</v>
      </c>
      <c r="AA7994" s="1">
        <f t="shared" si="808"/>
        <v>46101</v>
      </c>
      <c r="AB7994" s="2">
        <f t="shared" si="809"/>
        <v>3</v>
      </c>
      <c r="AC7994" s="2">
        <f t="shared" si="810"/>
        <v>2026</v>
      </c>
      <c r="AD7994" s="2" t="str">
        <f>IFERROR(VLOOKUP(A7994,'Aux Área'!$A$4:$B$123,2,0),"-")</f>
        <v>OPERAÇÃO</v>
      </c>
    </row>
    <row r="7995" spans="1:30" x14ac:dyDescent="0.3">
      <c r="A7995" t="s">
        <v>2552</v>
      </c>
      <c r="B7995" t="s">
        <v>2553</v>
      </c>
      <c r="C7995" t="s">
        <v>12375</v>
      </c>
      <c r="D7995" t="s">
        <v>2468</v>
      </c>
      <c r="E7995" t="s">
        <v>2469</v>
      </c>
      <c r="F7995" t="s">
        <v>2555</v>
      </c>
      <c r="G7995" t="s">
        <v>659</v>
      </c>
      <c r="H7995" t="s">
        <v>2215</v>
      </c>
      <c r="I7995" t="s">
        <v>667</v>
      </c>
      <c r="J7995" t="s">
        <v>12376</v>
      </c>
      <c r="K7995" t="s">
        <v>12377</v>
      </c>
      <c r="L7995" t="s">
        <v>141</v>
      </c>
      <c r="M7995" t="s">
        <v>38</v>
      </c>
      <c r="N7995" t="s">
        <v>668</v>
      </c>
      <c r="O7995" s="23">
        <v>151</v>
      </c>
      <c r="P7995" s="9">
        <v>4.18</v>
      </c>
      <c r="Q7995" t="s">
        <v>40</v>
      </c>
      <c r="R7995">
        <v>10839</v>
      </c>
      <c r="S7995" s="9">
        <v>36.159999999999997</v>
      </c>
      <c r="T7995" s="26">
        <v>7.89</v>
      </c>
      <c r="U7995" s="8">
        <v>285.3</v>
      </c>
      <c r="V7995" t="s">
        <v>12378</v>
      </c>
      <c r="W7995" t="s">
        <v>2007</v>
      </c>
      <c r="X7995" t="s">
        <v>42</v>
      </c>
      <c r="Y7995" t="s">
        <v>1740</v>
      </c>
      <c r="AA7995" s="1">
        <f t="shared" si="808"/>
        <v>46101</v>
      </c>
      <c r="AB7995" s="2">
        <f t="shared" si="809"/>
        <v>3</v>
      </c>
      <c r="AC7995" s="2">
        <f t="shared" si="810"/>
        <v>2026</v>
      </c>
      <c r="AD7995" s="2" t="str">
        <f>IFERROR(VLOOKUP(A7995,'Aux Área'!$A$4:$B$123,2,0),"-")</f>
        <v>APH</v>
      </c>
    </row>
    <row r="7996" spans="1:30" x14ac:dyDescent="0.3">
      <c r="A7996" t="s">
        <v>76</v>
      </c>
      <c r="B7996" t="s">
        <v>380</v>
      </c>
      <c r="C7996" t="s">
        <v>12379</v>
      </c>
      <c r="D7996" t="s">
        <v>382</v>
      </c>
      <c r="E7996" t="s">
        <v>383</v>
      </c>
      <c r="F7996" t="s">
        <v>77</v>
      </c>
      <c r="G7996" t="s">
        <v>35</v>
      </c>
      <c r="H7996" t="s">
        <v>36</v>
      </c>
      <c r="I7996" t="s">
        <v>37</v>
      </c>
      <c r="J7996" t="s">
        <v>1665</v>
      </c>
      <c r="K7996" t="s">
        <v>1666</v>
      </c>
      <c r="L7996" t="s">
        <v>301</v>
      </c>
      <c r="M7996" t="s">
        <v>38</v>
      </c>
      <c r="N7996" t="s">
        <v>39</v>
      </c>
      <c r="O7996" s="23">
        <v>317</v>
      </c>
      <c r="P7996" s="9">
        <v>9.98</v>
      </c>
      <c r="Q7996" t="s">
        <v>40</v>
      </c>
      <c r="R7996">
        <v>63164</v>
      </c>
      <c r="S7996" s="9">
        <v>31.77</v>
      </c>
      <c r="T7996" s="26">
        <v>4.6900000000000004</v>
      </c>
      <c r="U7996" s="8">
        <v>149</v>
      </c>
      <c r="V7996" t="s">
        <v>12380</v>
      </c>
      <c r="W7996" t="s">
        <v>2007</v>
      </c>
      <c r="X7996" t="s">
        <v>42</v>
      </c>
      <c r="Y7996" t="s">
        <v>1740</v>
      </c>
      <c r="AA7996" s="1">
        <f t="shared" si="808"/>
        <v>46101</v>
      </c>
      <c r="AB7996" s="2">
        <f t="shared" si="809"/>
        <v>3</v>
      </c>
      <c r="AC7996" s="2">
        <f t="shared" si="810"/>
        <v>2026</v>
      </c>
      <c r="AD7996" s="2" t="str">
        <f>IFERROR(VLOOKUP(A7996,'Aux Área'!$A$4:$B$123,2,0),"-")</f>
        <v>QSMS</v>
      </c>
    </row>
    <row r="7997" spans="1:30" x14ac:dyDescent="0.3">
      <c r="A7997" t="s">
        <v>2691</v>
      </c>
      <c r="B7997" t="s">
        <v>2692</v>
      </c>
      <c r="C7997" t="s">
        <v>12381</v>
      </c>
      <c r="D7997" t="s">
        <v>2142</v>
      </c>
      <c r="E7997" t="s">
        <v>2143</v>
      </c>
      <c r="F7997" t="s">
        <v>5979</v>
      </c>
      <c r="G7997" t="s">
        <v>1635</v>
      </c>
      <c r="H7997" t="s">
        <v>2635</v>
      </c>
      <c r="I7997" t="s">
        <v>37</v>
      </c>
      <c r="J7997" t="s">
        <v>165</v>
      </c>
      <c r="K7997" t="s">
        <v>166</v>
      </c>
      <c r="L7997" t="s">
        <v>167</v>
      </c>
      <c r="M7997" t="s">
        <v>38</v>
      </c>
      <c r="N7997" t="s">
        <v>39</v>
      </c>
      <c r="O7997" s="23">
        <v>316</v>
      </c>
      <c r="P7997" s="9">
        <v>8.3000000000000007</v>
      </c>
      <c r="Q7997" t="s">
        <v>40</v>
      </c>
      <c r="R7997">
        <v>21991</v>
      </c>
      <c r="S7997" s="9">
        <v>38.07</v>
      </c>
      <c r="T7997" s="26">
        <v>4.9909999999999997</v>
      </c>
      <c r="U7997" s="8">
        <v>190</v>
      </c>
      <c r="V7997" t="s">
        <v>112</v>
      </c>
      <c r="W7997" t="s">
        <v>2007</v>
      </c>
      <c r="X7997" t="s">
        <v>42</v>
      </c>
      <c r="Y7997" t="s">
        <v>1740</v>
      </c>
      <c r="AA7997" s="1">
        <f t="shared" si="808"/>
        <v>46101</v>
      </c>
      <c r="AB7997" s="2">
        <f t="shared" si="809"/>
        <v>3</v>
      </c>
      <c r="AC7997" s="2">
        <f t="shared" si="810"/>
        <v>2026</v>
      </c>
      <c r="AD7997" s="2" t="str">
        <f>IFERROR(VLOOKUP(A7997,'Aux Área'!$A$4:$B$123,2,0),"-")</f>
        <v>TI</v>
      </c>
    </row>
    <row r="7998" spans="1:30" x14ac:dyDescent="0.3">
      <c r="A7998" t="s">
        <v>2655</v>
      </c>
      <c r="B7998" t="s">
        <v>10768</v>
      </c>
      <c r="C7998" t="s">
        <v>12382</v>
      </c>
      <c r="D7998" t="s">
        <v>1619</v>
      </c>
      <c r="E7998" t="s">
        <v>1620</v>
      </c>
      <c r="F7998" t="s">
        <v>3605</v>
      </c>
      <c r="G7998" t="s">
        <v>1635</v>
      </c>
      <c r="H7998" t="s">
        <v>2635</v>
      </c>
      <c r="I7998" t="s">
        <v>37</v>
      </c>
      <c r="J7998" t="s">
        <v>188</v>
      </c>
      <c r="K7998" t="s">
        <v>189</v>
      </c>
      <c r="L7998" t="s">
        <v>190</v>
      </c>
      <c r="M7998" t="s">
        <v>38</v>
      </c>
      <c r="N7998" t="s">
        <v>39</v>
      </c>
      <c r="O7998" s="23">
        <v>287</v>
      </c>
      <c r="P7998" s="9">
        <v>8.75</v>
      </c>
      <c r="Q7998" t="s">
        <v>40</v>
      </c>
      <c r="R7998">
        <v>23967</v>
      </c>
      <c r="S7998" s="9">
        <v>32.81</v>
      </c>
      <c r="T7998" s="26">
        <v>4.99</v>
      </c>
      <c r="U7998" s="8">
        <v>163.72</v>
      </c>
      <c r="V7998" t="s">
        <v>41</v>
      </c>
      <c r="W7998" t="s">
        <v>2007</v>
      </c>
      <c r="X7998" t="s">
        <v>42</v>
      </c>
      <c r="Y7998" t="s">
        <v>6209</v>
      </c>
      <c r="AA7998" s="1">
        <f t="shared" si="808"/>
        <v>46101</v>
      </c>
      <c r="AB7998" s="2">
        <f t="shared" si="809"/>
        <v>3</v>
      </c>
      <c r="AC7998" s="2">
        <f t="shared" si="810"/>
        <v>2026</v>
      </c>
      <c r="AD7998" s="2" t="str">
        <f>IFERROR(VLOOKUP(A7998,'Aux Área'!$A$4:$B$123,2,0),"-")</f>
        <v>TI</v>
      </c>
    </row>
    <row r="7999" spans="1:30" x14ac:dyDescent="0.3">
      <c r="A7999" t="s">
        <v>1069</v>
      </c>
      <c r="B7999" t="s">
        <v>11027</v>
      </c>
      <c r="C7999" t="s">
        <v>12383</v>
      </c>
      <c r="D7999" t="s">
        <v>2169</v>
      </c>
      <c r="E7999" t="s">
        <v>2170</v>
      </c>
      <c r="F7999" t="s">
        <v>1071</v>
      </c>
      <c r="G7999" t="s">
        <v>35</v>
      </c>
      <c r="H7999" t="s">
        <v>36</v>
      </c>
      <c r="I7999" t="s">
        <v>37</v>
      </c>
      <c r="J7999" t="s">
        <v>165</v>
      </c>
      <c r="K7999" t="s">
        <v>166</v>
      </c>
      <c r="L7999" t="s">
        <v>167</v>
      </c>
      <c r="M7999" t="s">
        <v>38</v>
      </c>
      <c r="N7999" t="s">
        <v>39</v>
      </c>
      <c r="O7999" s="23">
        <v>293</v>
      </c>
      <c r="P7999" s="9">
        <v>9.58</v>
      </c>
      <c r="Q7999" t="s">
        <v>40</v>
      </c>
      <c r="R7999">
        <v>20042</v>
      </c>
      <c r="S7999" s="9">
        <v>30.58</v>
      </c>
      <c r="T7999" s="26">
        <v>4.99</v>
      </c>
      <c r="U7999" s="8">
        <v>152.59</v>
      </c>
      <c r="V7999" t="s">
        <v>112</v>
      </c>
      <c r="W7999" t="s">
        <v>2007</v>
      </c>
      <c r="X7999" t="s">
        <v>42</v>
      </c>
      <c r="Y7999" t="s">
        <v>1740</v>
      </c>
      <c r="AA7999" s="1">
        <f t="shared" si="808"/>
        <v>46101</v>
      </c>
      <c r="AB7999" s="2">
        <f t="shared" si="809"/>
        <v>3</v>
      </c>
      <c r="AC7999" s="2">
        <f t="shared" si="810"/>
        <v>2026</v>
      </c>
      <c r="AD7999" s="2" t="str">
        <f>IFERROR(VLOOKUP(A7999,'Aux Área'!$A$4:$B$123,2,0),"-")</f>
        <v>FACILITIES</v>
      </c>
    </row>
    <row r="8000" spans="1:30" x14ac:dyDescent="0.3">
      <c r="A8000" t="s">
        <v>2212</v>
      </c>
      <c r="B8000" t="s">
        <v>2466</v>
      </c>
      <c r="C8000" t="s">
        <v>12384</v>
      </c>
      <c r="D8000" t="s">
        <v>3949</v>
      </c>
      <c r="E8000" t="s">
        <v>3950</v>
      </c>
      <c r="F8000" t="s">
        <v>2214</v>
      </c>
      <c r="G8000" t="s">
        <v>35</v>
      </c>
      <c r="H8000" t="s">
        <v>2215</v>
      </c>
      <c r="I8000" t="s">
        <v>839</v>
      </c>
      <c r="J8000" t="s">
        <v>89</v>
      </c>
      <c r="K8000" t="s">
        <v>90</v>
      </c>
      <c r="L8000" t="s">
        <v>91</v>
      </c>
      <c r="M8000" t="s">
        <v>38</v>
      </c>
      <c r="N8000" t="s">
        <v>668</v>
      </c>
      <c r="O8000" s="23">
        <v>325</v>
      </c>
      <c r="P8000" s="9">
        <v>5.2</v>
      </c>
      <c r="Q8000" t="s">
        <v>40</v>
      </c>
      <c r="R8000">
        <v>15548</v>
      </c>
      <c r="S8000" s="9">
        <v>62.47</v>
      </c>
      <c r="T8000" s="26">
        <v>8.19</v>
      </c>
      <c r="U8000" s="8">
        <v>511.64</v>
      </c>
      <c r="V8000" t="s">
        <v>12385</v>
      </c>
      <c r="W8000" t="s">
        <v>2007</v>
      </c>
      <c r="X8000" t="s">
        <v>42</v>
      </c>
      <c r="Y8000" t="s">
        <v>2217</v>
      </c>
      <c r="AA8000" s="1">
        <f t="shared" si="808"/>
        <v>46101</v>
      </c>
      <c r="AB8000" s="2">
        <f t="shared" si="809"/>
        <v>3</v>
      </c>
      <c r="AC8000" s="2">
        <f t="shared" si="810"/>
        <v>2026</v>
      </c>
      <c r="AD8000" s="2" t="str">
        <f>IFERROR(VLOOKUP(A8000,'Aux Área'!$A$4:$B$123,2,0),"-")</f>
        <v>APH</v>
      </c>
    </row>
    <row r="8001" spans="1:30" x14ac:dyDescent="0.3">
      <c r="A8001" t="s">
        <v>1819</v>
      </c>
      <c r="B8001" t="s">
        <v>156</v>
      </c>
      <c r="C8001" t="s">
        <v>12386</v>
      </c>
      <c r="D8001" t="s">
        <v>5474</v>
      </c>
      <c r="E8001" t="s">
        <v>5475</v>
      </c>
      <c r="F8001" t="s">
        <v>653</v>
      </c>
      <c r="G8001" t="s">
        <v>659</v>
      </c>
      <c r="H8001" t="s">
        <v>1821</v>
      </c>
      <c r="I8001" t="s">
        <v>673</v>
      </c>
      <c r="J8001" t="s">
        <v>231</v>
      </c>
      <c r="K8001" t="s">
        <v>232</v>
      </c>
      <c r="L8001" t="s">
        <v>217</v>
      </c>
      <c r="M8001" t="s">
        <v>38</v>
      </c>
      <c r="N8001" t="s">
        <v>638</v>
      </c>
      <c r="O8001" s="23">
        <v>0</v>
      </c>
      <c r="P8001" s="9">
        <v>0</v>
      </c>
      <c r="Q8001" t="s">
        <v>40</v>
      </c>
      <c r="R8001">
        <v>0</v>
      </c>
      <c r="S8001" s="9">
        <v>200.02</v>
      </c>
      <c r="T8001" s="26">
        <v>8.19</v>
      </c>
      <c r="U8001" s="8">
        <v>1638.2</v>
      </c>
      <c r="V8001" t="s">
        <v>12387</v>
      </c>
      <c r="W8001" t="s">
        <v>652</v>
      </c>
      <c r="X8001" t="s">
        <v>42</v>
      </c>
      <c r="Y8001" t="s">
        <v>653</v>
      </c>
      <c r="AA8001" s="1">
        <f t="shared" si="808"/>
        <v>46101</v>
      </c>
      <c r="AB8001" s="2">
        <f t="shared" si="809"/>
        <v>3</v>
      </c>
      <c r="AC8001" s="2">
        <f t="shared" si="810"/>
        <v>2026</v>
      </c>
      <c r="AD8001" s="2" t="str">
        <f>IFERROR(VLOOKUP(A8001,'Aux Área'!$A$4:$B$123,2,0),"-")</f>
        <v>SÃO PEDRO</v>
      </c>
    </row>
    <row r="8002" spans="1:30" x14ac:dyDescent="0.3">
      <c r="A8002" t="s">
        <v>9674</v>
      </c>
      <c r="B8002" t="s">
        <v>10327</v>
      </c>
      <c r="C8002" t="s">
        <v>12388</v>
      </c>
      <c r="D8002" t="s">
        <v>12389</v>
      </c>
      <c r="E8002" t="s">
        <v>12390</v>
      </c>
      <c r="F8002" t="s">
        <v>15506</v>
      </c>
      <c r="G8002" t="s">
        <v>1300</v>
      </c>
      <c r="H8002" t="s">
        <v>9676</v>
      </c>
      <c r="I8002" t="s">
        <v>37</v>
      </c>
      <c r="J8002" t="s">
        <v>231</v>
      </c>
      <c r="K8002" t="s">
        <v>232</v>
      </c>
      <c r="L8002" t="s">
        <v>217</v>
      </c>
      <c r="M8002" t="s">
        <v>38</v>
      </c>
      <c r="N8002" t="s">
        <v>39</v>
      </c>
      <c r="O8002" s="23">
        <v>406</v>
      </c>
      <c r="P8002" s="9">
        <v>7.47</v>
      </c>
      <c r="Q8002" t="s">
        <v>40</v>
      </c>
      <c r="R8002">
        <v>52584</v>
      </c>
      <c r="S8002" s="9">
        <v>54.32</v>
      </c>
      <c r="T8002" s="26">
        <v>4.8600000000000003</v>
      </c>
      <c r="U8002" s="8">
        <v>264.02</v>
      </c>
      <c r="V8002" t="s">
        <v>12391</v>
      </c>
      <c r="W8002" t="s">
        <v>2007</v>
      </c>
      <c r="X8002" t="s">
        <v>42</v>
      </c>
      <c r="Y8002" t="s">
        <v>6209</v>
      </c>
      <c r="AA8002" s="1">
        <f t="shared" si="808"/>
        <v>46101</v>
      </c>
      <c r="AB8002" s="2">
        <f t="shared" si="809"/>
        <v>3</v>
      </c>
      <c r="AC8002" s="2">
        <f t="shared" si="810"/>
        <v>2026</v>
      </c>
      <c r="AD8002" s="2" t="str">
        <f>IFERROR(VLOOKUP(A8002,'Aux Área'!$A$4:$B$123,2,0),"-")</f>
        <v>TI</v>
      </c>
    </row>
    <row r="8003" spans="1:30" x14ac:dyDescent="0.3">
      <c r="A8003" t="s">
        <v>1819</v>
      </c>
      <c r="B8003" t="s">
        <v>156</v>
      </c>
      <c r="C8003" t="s">
        <v>12392</v>
      </c>
      <c r="D8003" t="s">
        <v>5474</v>
      </c>
      <c r="E8003" t="s">
        <v>5475</v>
      </c>
      <c r="F8003" t="s">
        <v>653</v>
      </c>
      <c r="G8003" t="s">
        <v>659</v>
      </c>
      <c r="H8003" t="s">
        <v>1821</v>
      </c>
      <c r="I8003" t="s">
        <v>673</v>
      </c>
      <c r="J8003" t="s">
        <v>231</v>
      </c>
      <c r="K8003" t="s">
        <v>232</v>
      </c>
      <c r="L8003" t="s">
        <v>217</v>
      </c>
      <c r="M8003" t="s">
        <v>38</v>
      </c>
      <c r="N8003" t="s">
        <v>638</v>
      </c>
      <c r="O8003" s="23">
        <v>0</v>
      </c>
      <c r="P8003" s="9">
        <v>0</v>
      </c>
      <c r="Q8003" t="s">
        <v>40</v>
      </c>
      <c r="R8003">
        <v>0</v>
      </c>
      <c r="S8003" s="9">
        <v>85.62</v>
      </c>
      <c r="T8003" s="26">
        <v>8.19</v>
      </c>
      <c r="U8003" s="8">
        <v>701.24</v>
      </c>
      <c r="V8003" t="s">
        <v>12393</v>
      </c>
      <c r="W8003" t="s">
        <v>652</v>
      </c>
      <c r="X8003" t="s">
        <v>42</v>
      </c>
      <c r="Y8003" t="s">
        <v>653</v>
      </c>
      <c r="AA8003" s="1">
        <f t="shared" si="808"/>
        <v>46101</v>
      </c>
      <c r="AB8003" s="2">
        <f t="shared" si="809"/>
        <v>3</v>
      </c>
      <c r="AC8003" s="2">
        <f t="shared" si="810"/>
        <v>2026</v>
      </c>
      <c r="AD8003" s="2" t="str">
        <f>IFERROR(VLOOKUP(A8003,'Aux Área'!$A$4:$B$123,2,0),"-")</f>
        <v>SÃO PEDRO</v>
      </c>
    </row>
    <row r="8004" spans="1:30" x14ac:dyDescent="0.3">
      <c r="A8004" t="s">
        <v>2260</v>
      </c>
      <c r="B8004" t="s">
        <v>113</v>
      </c>
      <c r="C8004" t="s">
        <v>12394</v>
      </c>
      <c r="D8004" t="s">
        <v>10122</v>
      </c>
      <c r="E8004" t="s">
        <v>9671</v>
      </c>
      <c r="F8004" t="s">
        <v>2262</v>
      </c>
      <c r="G8004" t="s">
        <v>35</v>
      </c>
      <c r="H8004" t="s">
        <v>2263</v>
      </c>
      <c r="I8004" t="s">
        <v>2186</v>
      </c>
      <c r="J8004" t="s">
        <v>409</v>
      </c>
      <c r="K8004" t="s">
        <v>410</v>
      </c>
      <c r="L8004" t="s">
        <v>141</v>
      </c>
      <c r="M8004" t="s">
        <v>38</v>
      </c>
      <c r="N8004" t="s">
        <v>668</v>
      </c>
      <c r="O8004" s="23">
        <v>717</v>
      </c>
      <c r="P8004" s="9">
        <v>14.5</v>
      </c>
      <c r="Q8004" t="s">
        <v>40</v>
      </c>
      <c r="R8004">
        <v>118050</v>
      </c>
      <c r="S8004" s="9">
        <v>49.45</v>
      </c>
      <c r="T8004" s="26">
        <v>7.79</v>
      </c>
      <c r="U8004" s="8">
        <v>385.22</v>
      </c>
      <c r="V8004" t="s">
        <v>12395</v>
      </c>
      <c r="W8004" t="s">
        <v>2007</v>
      </c>
      <c r="X8004" t="s">
        <v>42</v>
      </c>
      <c r="Y8004" t="s">
        <v>1740</v>
      </c>
      <c r="AA8004" s="1">
        <f t="shared" si="808"/>
        <v>46101</v>
      </c>
      <c r="AB8004" s="2">
        <f t="shared" si="809"/>
        <v>3</v>
      </c>
      <c r="AC8004" s="2">
        <f t="shared" si="810"/>
        <v>2026</v>
      </c>
      <c r="AD8004" s="2" t="str">
        <f>IFERROR(VLOOKUP(A8004,'Aux Área'!$A$4:$B$123,2,0),"-")</f>
        <v>INSPEÇÃO</v>
      </c>
    </row>
    <row r="8005" spans="1:30" x14ac:dyDescent="0.3">
      <c r="A8005" t="s">
        <v>11642</v>
      </c>
      <c r="B8005" t="s">
        <v>2656</v>
      </c>
      <c r="C8005" t="s">
        <v>12396</v>
      </c>
      <c r="D8005" t="s">
        <v>11644</v>
      </c>
      <c r="E8005" t="s">
        <v>11645</v>
      </c>
      <c r="F8005" t="s">
        <v>653</v>
      </c>
      <c r="G8005" t="s">
        <v>635</v>
      </c>
      <c r="H8005" t="s">
        <v>11646</v>
      </c>
      <c r="I8005" t="s">
        <v>11647</v>
      </c>
      <c r="J8005" t="s">
        <v>237</v>
      </c>
      <c r="K8005" t="s">
        <v>238</v>
      </c>
      <c r="L8005" t="s">
        <v>110</v>
      </c>
      <c r="M8005" t="s">
        <v>38</v>
      </c>
      <c r="N8005" t="s">
        <v>668</v>
      </c>
      <c r="O8005" s="23">
        <v>0</v>
      </c>
      <c r="P8005" s="9">
        <v>0</v>
      </c>
      <c r="Q8005" t="s">
        <v>40</v>
      </c>
      <c r="R8005">
        <v>0</v>
      </c>
      <c r="S8005" s="9">
        <v>110.3</v>
      </c>
      <c r="T8005" s="26">
        <v>7.79</v>
      </c>
      <c r="U8005" s="8">
        <v>859.24</v>
      </c>
      <c r="V8005" t="s">
        <v>41</v>
      </c>
      <c r="W8005" t="s">
        <v>652</v>
      </c>
      <c r="X8005" t="s">
        <v>42</v>
      </c>
      <c r="Y8005" t="s">
        <v>653</v>
      </c>
      <c r="AA8005" s="1">
        <f t="shared" si="808"/>
        <v>46101</v>
      </c>
      <c r="AB8005" s="2">
        <f t="shared" si="809"/>
        <v>3</v>
      </c>
      <c r="AC8005" s="2">
        <f t="shared" si="810"/>
        <v>2026</v>
      </c>
      <c r="AD8005" s="2" t="str">
        <f>IFERROR(VLOOKUP(A8005,'Aux Área'!$A$4:$B$123,2,0),"-")</f>
        <v>SÃO PEDRO</v>
      </c>
    </row>
    <row r="8006" spans="1:30" x14ac:dyDescent="0.3">
      <c r="A8006" t="s">
        <v>46</v>
      </c>
      <c r="B8006" t="s">
        <v>458</v>
      </c>
      <c r="C8006" t="s">
        <v>12397</v>
      </c>
      <c r="D8006" t="s">
        <v>729</v>
      </c>
      <c r="E8006" t="s">
        <v>730</v>
      </c>
      <c r="F8006" t="s">
        <v>5185</v>
      </c>
      <c r="G8006" t="s">
        <v>35</v>
      </c>
      <c r="H8006" t="s">
        <v>36</v>
      </c>
      <c r="I8006" t="s">
        <v>37</v>
      </c>
      <c r="J8006" t="s">
        <v>1268</v>
      </c>
      <c r="K8006" t="s">
        <v>1269</v>
      </c>
      <c r="L8006" t="s">
        <v>84</v>
      </c>
      <c r="M8006" t="s">
        <v>38</v>
      </c>
      <c r="N8006" t="s">
        <v>39</v>
      </c>
      <c r="O8006" s="23">
        <v>117</v>
      </c>
      <c r="P8006" s="9">
        <v>5.82</v>
      </c>
      <c r="Q8006" t="s">
        <v>40</v>
      </c>
      <c r="R8006">
        <v>32955</v>
      </c>
      <c r="S8006" s="9">
        <v>20.12</v>
      </c>
      <c r="T8006" s="26">
        <v>3.97</v>
      </c>
      <c r="U8006" s="8">
        <v>79.87</v>
      </c>
      <c r="V8006" t="s">
        <v>41</v>
      </c>
      <c r="W8006" t="s">
        <v>2007</v>
      </c>
      <c r="X8006" t="s">
        <v>42</v>
      </c>
      <c r="Y8006" t="s">
        <v>1740</v>
      </c>
      <c r="AA8006" s="1">
        <f t="shared" si="808"/>
        <v>46101</v>
      </c>
      <c r="AB8006" s="2">
        <f t="shared" si="809"/>
        <v>3</v>
      </c>
      <c r="AC8006" s="2">
        <f t="shared" si="810"/>
        <v>2026</v>
      </c>
      <c r="AD8006" s="2" t="str">
        <f>IFERROR(VLOOKUP(A8006,'Aux Área'!$A$4:$B$123,2,0),"-")</f>
        <v>FACILITIES</v>
      </c>
    </row>
    <row r="8007" spans="1:30" x14ac:dyDescent="0.3">
      <c r="A8007" t="s">
        <v>60</v>
      </c>
      <c r="B8007" t="s">
        <v>614</v>
      </c>
      <c r="C8007" t="s">
        <v>12398</v>
      </c>
      <c r="D8007" t="s">
        <v>1206</v>
      </c>
      <c r="E8007" t="s">
        <v>1207</v>
      </c>
      <c r="F8007" t="s">
        <v>61</v>
      </c>
      <c r="G8007" t="s">
        <v>35</v>
      </c>
      <c r="H8007" t="s">
        <v>36</v>
      </c>
      <c r="I8007" t="s">
        <v>37</v>
      </c>
      <c r="J8007" t="s">
        <v>1665</v>
      </c>
      <c r="K8007" t="s">
        <v>1666</v>
      </c>
      <c r="L8007" t="s">
        <v>301</v>
      </c>
      <c r="M8007" t="s">
        <v>38</v>
      </c>
      <c r="N8007" t="s">
        <v>39</v>
      </c>
      <c r="O8007" s="23">
        <v>337</v>
      </c>
      <c r="P8007" s="9">
        <v>10.88</v>
      </c>
      <c r="Q8007" t="s">
        <v>40</v>
      </c>
      <c r="R8007">
        <v>40930</v>
      </c>
      <c r="S8007" s="9">
        <v>30.98</v>
      </c>
      <c r="T8007" s="26">
        <v>4.6900000000000004</v>
      </c>
      <c r="U8007" s="8">
        <v>145.30000000000001</v>
      </c>
      <c r="V8007" t="s">
        <v>12399</v>
      </c>
      <c r="W8007" t="s">
        <v>2007</v>
      </c>
      <c r="X8007" t="s">
        <v>42</v>
      </c>
      <c r="Y8007" t="s">
        <v>1740</v>
      </c>
      <c r="AA8007" s="1">
        <f t="shared" si="808"/>
        <v>46101</v>
      </c>
      <c r="AB8007" s="2">
        <f t="shared" si="809"/>
        <v>3</v>
      </c>
      <c r="AC8007" s="2">
        <f t="shared" si="810"/>
        <v>2026</v>
      </c>
      <c r="AD8007" s="2" t="str">
        <f>IFERROR(VLOOKUP(A8007,'Aux Área'!$A$4:$B$123,2,0),"-")</f>
        <v>QSMS</v>
      </c>
    </row>
    <row r="8008" spans="1:30" x14ac:dyDescent="0.3">
      <c r="A8008" t="s">
        <v>3092</v>
      </c>
      <c r="B8008" t="s">
        <v>4774</v>
      </c>
      <c r="C8008" t="s">
        <v>12400</v>
      </c>
      <c r="D8008" t="s">
        <v>3135</v>
      </c>
      <c r="E8008" t="s">
        <v>3136</v>
      </c>
      <c r="F8008" t="s">
        <v>3594</v>
      </c>
      <c r="G8008" t="s">
        <v>1135</v>
      </c>
      <c r="H8008" t="s">
        <v>2275</v>
      </c>
      <c r="I8008" t="s">
        <v>1497</v>
      </c>
      <c r="J8008" t="s">
        <v>188</v>
      </c>
      <c r="K8008" t="s">
        <v>189</v>
      </c>
      <c r="L8008" t="s">
        <v>190</v>
      </c>
      <c r="M8008" t="s">
        <v>38</v>
      </c>
      <c r="N8008" t="s">
        <v>39</v>
      </c>
      <c r="O8008" s="23">
        <v>390</v>
      </c>
      <c r="P8008" s="9">
        <v>9.14</v>
      </c>
      <c r="Q8008" t="s">
        <v>40</v>
      </c>
      <c r="R8008">
        <v>118270</v>
      </c>
      <c r="S8008" s="9">
        <v>42.65</v>
      </c>
      <c r="T8008" s="26">
        <v>4.99</v>
      </c>
      <c r="U8008" s="8">
        <v>212.82</v>
      </c>
      <c r="V8008" t="s">
        <v>41</v>
      </c>
      <c r="W8008" t="s">
        <v>2276</v>
      </c>
      <c r="X8008" t="s">
        <v>42</v>
      </c>
      <c r="Y8008" t="s">
        <v>2277</v>
      </c>
      <c r="AA8008" s="1">
        <f t="shared" si="808"/>
        <v>46101</v>
      </c>
      <c r="AB8008" s="2">
        <f t="shared" si="809"/>
        <v>3</v>
      </c>
      <c r="AC8008" s="2">
        <f t="shared" si="810"/>
        <v>2026</v>
      </c>
      <c r="AD8008" s="2" t="str">
        <f>IFERROR(VLOOKUP(A8008,'Aux Área'!$A$4:$B$123,2,0),"-")</f>
        <v>INSPEÇÃO</v>
      </c>
    </row>
    <row r="8009" spans="1:30" x14ac:dyDescent="0.3">
      <c r="A8009" t="s">
        <v>2574</v>
      </c>
      <c r="B8009" t="s">
        <v>2575</v>
      </c>
      <c r="C8009" t="s">
        <v>12401</v>
      </c>
      <c r="D8009" t="s">
        <v>3768</v>
      </c>
      <c r="E8009" t="s">
        <v>3769</v>
      </c>
      <c r="F8009" t="s">
        <v>2577</v>
      </c>
      <c r="G8009" t="s">
        <v>659</v>
      </c>
      <c r="H8009" t="s">
        <v>2215</v>
      </c>
      <c r="I8009" t="s">
        <v>667</v>
      </c>
      <c r="J8009" t="s">
        <v>370</v>
      </c>
      <c r="K8009" t="s">
        <v>371</v>
      </c>
      <c r="L8009" t="s">
        <v>124</v>
      </c>
      <c r="M8009" t="s">
        <v>38</v>
      </c>
      <c r="N8009" t="s">
        <v>668</v>
      </c>
      <c r="O8009" s="23">
        <v>172</v>
      </c>
      <c r="P8009" s="9">
        <v>5.5</v>
      </c>
      <c r="Q8009" t="s">
        <v>40</v>
      </c>
      <c r="R8009">
        <v>10092</v>
      </c>
      <c r="S8009" s="9">
        <v>31.29</v>
      </c>
      <c r="T8009" s="26">
        <v>8.2910000000000004</v>
      </c>
      <c r="U8009" s="8">
        <v>259.41000000000003</v>
      </c>
      <c r="V8009" t="s">
        <v>12402</v>
      </c>
      <c r="W8009" t="s">
        <v>2007</v>
      </c>
      <c r="X8009" t="s">
        <v>42</v>
      </c>
      <c r="Y8009" t="s">
        <v>1740</v>
      </c>
      <c r="AA8009" s="1">
        <f t="shared" si="808"/>
        <v>46101</v>
      </c>
      <c r="AB8009" s="2">
        <f t="shared" si="809"/>
        <v>3</v>
      </c>
      <c r="AC8009" s="2">
        <f t="shared" si="810"/>
        <v>2026</v>
      </c>
      <c r="AD8009" s="2" t="str">
        <f>IFERROR(VLOOKUP(A8009,'Aux Área'!$A$4:$B$123,2,0),"-")</f>
        <v>APH</v>
      </c>
    </row>
    <row r="8010" spans="1:30" x14ac:dyDescent="0.3">
      <c r="A8010" t="s">
        <v>1702</v>
      </c>
      <c r="B8010" t="s">
        <v>209</v>
      </c>
      <c r="C8010" t="s">
        <v>12403</v>
      </c>
      <c r="D8010" t="s">
        <v>1225</v>
      </c>
      <c r="E8010" t="s">
        <v>1226</v>
      </c>
      <c r="F8010" t="s">
        <v>653</v>
      </c>
      <c r="G8010" t="s">
        <v>1495</v>
      </c>
      <c r="H8010" t="s">
        <v>1704</v>
      </c>
      <c r="I8010" t="s">
        <v>1497</v>
      </c>
      <c r="J8010" t="s">
        <v>360</v>
      </c>
      <c r="K8010" t="s">
        <v>361</v>
      </c>
      <c r="L8010" t="s">
        <v>181</v>
      </c>
      <c r="M8010" t="s">
        <v>38</v>
      </c>
      <c r="N8010" t="s">
        <v>638</v>
      </c>
      <c r="O8010" s="23">
        <v>0</v>
      </c>
      <c r="P8010" s="9">
        <v>0</v>
      </c>
      <c r="Q8010" t="s">
        <v>40</v>
      </c>
      <c r="R8010">
        <v>0</v>
      </c>
      <c r="S8010" s="9">
        <v>254.13</v>
      </c>
      <c r="T8010" s="26">
        <v>7.49</v>
      </c>
      <c r="U8010" s="8">
        <v>1903.43</v>
      </c>
      <c r="V8010" t="s">
        <v>112</v>
      </c>
      <c r="W8010" t="s">
        <v>652</v>
      </c>
      <c r="X8010" t="s">
        <v>42</v>
      </c>
      <c r="Y8010" t="s">
        <v>653</v>
      </c>
      <c r="AA8010" s="1">
        <f t="shared" si="808"/>
        <v>46101</v>
      </c>
      <c r="AB8010" s="2">
        <f t="shared" si="809"/>
        <v>3</v>
      </c>
      <c r="AC8010" s="2">
        <f t="shared" si="810"/>
        <v>2026</v>
      </c>
      <c r="AD8010" s="2" t="str">
        <f>IFERROR(VLOOKUP(A8010,'Aux Área'!$A$4:$B$123,2,0),"-")</f>
        <v>SÃO PEDRO</v>
      </c>
    </row>
    <row r="8011" spans="1:30" x14ac:dyDescent="0.3">
      <c r="A8011" t="s">
        <v>11823</v>
      </c>
      <c r="B8011" t="s">
        <v>2182</v>
      </c>
      <c r="C8011" t="s">
        <v>12404</v>
      </c>
      <c r="D8011" t="s">
        <v>127</v>
      </c>
      <c r="E8011" t="s">
        <v>128</v>
      </c>
      <c r="F8011" t="s">
        <v>15239</v>
      </c>
      <c r="G8011" t="s">
        <v>35</v>
      </c>
      <c r="H8011" t="s">
        <v>11825</v>
      </c>
      <c r="I8011" t="s">
        <v>11826</v>
      </c>
      <c r="J8011" t="s">
        <v>1152</v>
      </c>
      <c r="K8011" t="s">
        <v>1153</v>
      </c>
      <c r="L8011" t="s">
        <v>217</v>
      </c>
      <c r="M8011" t="s">
        <v>38</v>
      </c>
      <c r="N8011" t="s">
        <v>39</v>
      </c>
      <c r="O8011" s="23">
        <v>337</v>
      </c>
      <c r="P8011" s="9">
        <v>9.57</v>
      </c>
      <c r="Q8011" t="s">
        <v>40</v>
      </c>
      <c r="R8011">
        <v>62492</v>
      </c>
      <c r="S8011" s="9">
        <v>35.200000000000003</v>
      </c>
      <c r="T8011" s="26">
        <v>4.8600000000000003</v>
      </c>
      <c r="U8011" s="8">
        <v>171.07</v>
      </c>
      <c r="V8011" t="s">
        <v>12405</v>
      </c>
      <c r="W8011" t="s">
        <v>2007</v>
      </c>
      <c r="X8011" t="s">
        <v>42</v>
      </c>
      <c r="Y8011" t="s">
        <v>1740</v>
      </c>
      <c r="AA8011" s="1">
        <f t="shared" si="808"/>
        <v>46101</v>
      </c>
      <c r="AB8011" s="2">
        <f t="shared" si="809"/>
        <v>3</v>
      </c>
      <c r="AC8011" s="2">
        <f t="shared" si="810"/>
        <v>2026</v>
      </c>
      <c r="AD8011" s="2" t="str">
        <f>IFERROR(VLOOKUP(A8011,'Aux Área'!$A$4:$B$123,2,0),"-")</f>
        <v>ENGENHARIA</v>
      </c>
    </row>
    <row r="8012" spans="1:30" x14ac:dyDescent="0.3">
      <c r="A8012" t="s">
        <v>58</v>
      </c>
      <c r="B8012" t="s">
        <v>250</v>
      </c>
      <c r="C8012" t="s">
        <v>12406</v>
      </c>
      <c r="D8012" t="s">
        <v>87</v>
      </c>
      <c r="E8012" t="s">
        <v>88</v>
      </c>
      <c r="F8012" t="s">
        <v>59</v>
      </c>
      <c r="G8012" t="s">
        <v>35</v>
      </c>
      <c r="H8012" t="s">
        <v>36</v>
      </c>
      <c r="I8012" t="s">
        <v>37</v>
      </c>
      <c r="J8012" t="s">
        <v>356</v>
      </c>
      <c r="K8012" t="s">
        <v>357</v>
      </c>
      <c r="L8012" t="s">
        <v>124</v>
      </c>
      <c r="M8012" t="s">
        <v>38</v>
      </c>
      <c r="N8012" t="s">
        <v>39</v>
      </c>
      <c r="O8012" s="23">
        <v>208</v>
      </c>
      <c r="P8012" s="9">
        <v>7.37</v>
      </c>
      <c r="Q8012" t="s">
        <v>40</v>
      </c>
      <c r="R8012">
        <v>88891</v>
      </c>
      <c r="S8012" s="9">
        <v>28.24</v>
      </c>
      <c r="T8012" s="26">
        <v>4.79</v>
      </c>
      <c r="U8012" s="8">
        <v>135.27000000000001</v>
      </c>
      <c r="V8012" t="s">
        <v>12407</v>
      </c>
      <c r="W8012" t="s">
        <v>2007</v>
      </c>
      <c r="X8012" t="s">
        <v>42</v>
      </c>
      <c r="Y8012" t="s">
        <v>1740</v>
      </c>
      <c r="AA8012" s="1">
        <f t="shared" si="808"/>
        <v>46101</v>
      </c>
      <c r="AB8012" s="2">
        <f t="shared" si="809"/>
        <v>3</v>
      </c>
      <c r="AC8012" s="2">
        <f t="shared" si="810"/>
        <v>2026</v>
      </c>
      <c r="AD8012" s="2" t="str">
        <f>IFERROR(VLOOKUP(A8012,'Aux Área'!$A$4:$B$123,2,0),"-")</f>
        <v>CONSERVA</v>
      </c>
    </row>
    <row r="8013" spans="1:30" x14ac:dyDescent="0.3">
      <c r="A8013" t="s">
        <v>2632</v>
      </c>
      <c r="B8013" t="s">
        <v>11859</v>
      </c>
      <c r="C8013" t="s">
        <v>12408</v>
      </c>
      <c r="D8013" t="s">
        <v>10329</v>
      </c>
      <c r="E8013" t="s">
        <v>9675</v>
      </c>
      <c r="F8013" t="s">
        <v>3712</v>
      </c>
      <c r="G8013" t="s">
        <v>1300</v>
      </c>
      <c r="H8013" t="s">
        <v>2635</v>
      </c>
      <c r="I8013" t="s">
        <v>37</v>
      </c>
      <c r="J8013" t="s">
        <v>5537</v>
      </c>
      <c r="K8013" t="s">
        <v>5538</v>
      </c>
      <c r="L8013" t="s">
        <v>217</v>
      </c>
      <c r="M8013" t="s">
        <v>38</v>
      </c>
      <c r="N8013" t="s">
        <v>39</v>
      </c>
      <c r="O8013" s="23">
        <v>462</v>
      </c>
      <c r="P8013" s="9">
        <v>9.1300000000000008</v>
      </c>
      <c r="Q8013" t="s">
        <v>40</v>
      </c>
      <c r="R8013">
        <v>15076</v>
      </c>
      <c r="S8013" s="9">
        <v>50.63</v>
      </c>
      <c r="T8013" s="26">
        <v>4.8600000000000003</v>
      </c>
      <c r="U8013" s="8">
        <v>246.08</v>
      </c>
      <c r="V8013" t="s">
        <v>41</v>
      </c>
      <c r="W8013" t="s">
        <v>2007</v>
      </c>
      <c r="X8013" t="s">
        <v>42</v>
      </c>
      <c r="Y8013" t="s">
        <v>1740</v>
      </c>
      <c r="AA8013" s="1">
        <f t="shared" si="808"/>
        <v>46101</v>
      </c>
      <c r="AB8013" s="2">
        <f t="shared" si="809"/>
        <v>3</v>
      </c>
      <c r="AC8013" s="2">
        <f t="shared" si="810"/>
        <v>2026</v>
      </c>
      <c r="AD8013" s="2" t="str">
        <f>IFERROR(VLOOKUP(A8013,'Aux Área'!$A$4:$B$123,2,0),"-")</f>
        <v>TI</v>
      </c>
    </row>
    <row r="8014" spans="1:30" x14ac:dyDescent="0.3">
      <c r="A8014" t="s">
        <v>2494</v>
      </c>
      <c r="B8014" t="s">
        <v>2495</v>
      </c>
      <c r="C8014" t="s">
        <v>12409</v>
      </c>
      <c r="D8014" t="s">
        <v>3702</v>
      </c>
      <c r="E8014" t="s">
        <v>3703</v>
      </c>
      <c r="F8014" t="s">
        <v>2497</v>
      </c>
      <c r="G8014" t="s">
        <v>659</v>
      </c>
      <c r="H8014" t="s">
        <v>2215</v>
      </c>
      <c r="I8014" t="s">
        <v>667</v>
      </c>
      <c r="J8014" t="s">
        <v>241</v>
      </c>
      <c r="K8014" t="s">
        <v>242</v>
      </c>
      <c r="L8014" t="s">
        <v>110</v>
      </c>
      <c r="M8014" t="s">
        <v>38</v>
      </c>
      <c r="N8014" t="s">
        <v>668</v>
      </c>
      <c r="O8014" s="23">
        <v>125</v>
      </c>
      <c r="P8014" s="9">
        <v>4.45</v>
      </c>
      <c r="Q8014" t="s">
        <v>40</v>
      </c>
      <c r="R8014">
        <v>16311</v>
      </c>
      <c r="S8014" s="9">
        <v>28.08</v>
      </c>
      <c r="T8014" s="26">
        <v>7.7910000000000004</v>
      </c>
      <c r="U8014" s="8">
        <v>218.77</v>
      </c>
      <c r="V8014" t="s">
        <v>41</v>
      </c>
      <c r="W8014" t="s">
        <v>2007</v>
      </c>
      <c r="X8014" t="s">
        <v>42</v>
      </c>
      <c r="Y8014" t="s">
        <v>1740</v>
      </c>
      <c r="AA8014" s="1">
        <f t="shared" si="808"/>
        <v>46101</v>
      </c>
      <c r="AB8014" s="2">
        <f t="shared" si="809"/>
        <v>3</v>
      </c>
      <c r="AC8014" s="2">
        <f t="shared" si="810"/>
        <v>2026</v>
      </c>
      <c r="AD8014" s="2" t="str">
        <f>IFERROR(VLOOKUP(A8014,'Aux Área'!$A$4:$B$123,2,0),"-")</f>
        <v>APH</v>
      </c>
    </row>
    <row r="8015" spans="1:30" x14ac:dyDescent="0.3">
      <c r="A8015" t="s">
        <v>2494</v>
      </c>
      <c r="C8015" t="s">
        <v>12409</v>
      </c>
      <c r="F8015" t="s">
        <v>2497</v>
      </c>
      <c r="K8015" t="s">
        <v>242</v>
      </c>
      <c r="N8015" t="s">
        <v>15690</v>
      </c>
      <c r="O8015" t="s">
        <v>15244</v>
      </c>
      <c r="P8015" s="9" t="s">
        <v>15244</v>
      </c>
      <c r="Q8015" t="s">
        <v>40</v>
      </c>
      <c r="R8015" t="s">
        <v>15244</v>
      </c>
      <c r="S8015">
        <v>2.6</v>
      </c>
      <c r="U8015" s="8">
        <v>12.69</v>
      </c>
      <c r="AA8015" s="1">
        <f t="shared" si="808"/>
        <v>46101</v>
      </c>
      <c r="AB8015" s="2">
        <f t="shared" si="809"/>
        <v>3</v>
      </c>
      <c r="AC8015" s="2">
        <f t="shared" si="810"/>
        <v>2026</v>
      </c>
      <c r="AD8015" s="2" t="str">
        <f>IFERROR(VLOOKUP(A8015,'Aux Área'!$A$4:$B$123,2,0),"-")</f>
        <v>APH</v>
      </c>
    </row>
    <row r="8016" spans="1:30" x14ac:dyDescent="0.3">
      <c r="A8016" t="s">
        <v>56</v>
      </c>
      <c r="B8016" t="s">
        <v>266</v>
      </c>
      <c r="C8016" t="s">
        <v>12410</v>
      </c>
      <c r="D8016" t="s">
        <v>120</v>
      </c>
      <c r="E8016" t="s">
        <v>121</v>
      </c>
      <c r="F8016" t="s">
        <v>57</v>
      </c>
      <c r="G8016" t="s">
        <v>35</v>
      </c>
      <c r="H8016" t="s">
        <v>36</v>
      </c>
      <c r="I8016" t="s">
        <v>37</v>
      </c>
      <c r="J8016" t="s">
        <v>248</v>
      </c>
      <c r="K8016" t="s">
        <v>249</v>
      </c>
      <c r="L8016" t="s">
        <v>207</v>
      </c>
      <c r="M8016" t="s">
        <v>38</v>
      </c>
      <c r="N8016" t="s">
        <v>39</v>
      </c>
      <c r="O8016" s="23">
        <v>379</v>
      </c>
      <c r="P8016" s="9">
        <v>9.52</v>
      </c>
      <c r="Q8016" t="s">
        <v>40</v>
      </c>
      <c r="R8016">
        <v>54817</v>
      </c>
      <c r="S8016" s="9">
        <v>39.82</v>
      </c>
      <c r="T8016" s="26">
        <v>5.29</v>
      </c>
      <c r="U8016" s="8">
        <v>210.65</v>
      </c>
      <c r="V8016" t="s">
        <v>112</v>
      </c>
      <c r="W8016" t="s">
        <v>2007</v>
      </c>
      <c r="X8016" t="s">
        <v>42</v>
      </c>
      <c r="Y8016" t="s">
        <v>1740</v>
      </c>
      <c r="AA8016" s="1">
        <f t="shared" si="808"/>
        <v>46101</v>
      </c>
      <c r="AB8016" s="2">
        <f t="shared" si="809"/>
        <v>3</v>
      </c>
      <c r="AC8016" s="2">
        <f t="shared" si="810"/>
        <v>2026</v>
      </c>
      <c r="AD8016" s="2" t="str">
        <f>IFERROR(VLOOKUP(A8016,'Aux Área'!$A$4:$B$123,2,0),"-")</f>
        <v>CONSERVA</v>
      </c>
    </row>
    <row r="8017" spans="1:30" x14ac:dyDescent="0.3">
      <c r="A8017" t="s">
        <v>5543</v>
      </c>
      <c r="B8017" t="s">
        <v>11845</v>
      </c>
      <c r="C8017" t="s">
        <v>12411</v>
      </c>
      <c r="D8017" t="s">
        <v>3410</v>
      </c>
      <c r="E8017" t="s">
        <v>3411</v>
      </c>
      <c r="F8017" t="s">
        <v>6207</v>
      </c>
      <c r="G8017" t="s">
        <v>1135</v>
      </c>
      <c r="H8017" t="s">
        <v>5545</v>
      </c>
      <c r="I8017" t="s">
        <v>839</v>
      </c>
      <c r="J8017" t="s">
        <v>231</v>
      </c>
      <c r="K8017" t="s">
        <v>232</v>
      </c>
      <c r="L8017" t="s">
        <v>217</v>
      </c>
      <c r="M8017" t="s">
        <v>38</v>
      </c>
      <c r="N8017" t="s">
        <v>39</v>
      </c>
      <c r="O8017" s="23">
        <v>386</v>
      </c>
      <c r="P8017" s="9">
        <v>8.33</v>
      </c>
      <c r="Q8017" t="s">
        <v>40</v>
      </c>
      <c r="R8017">
        <v>24212</v>
      </c>
      <c r="S8017" s="9">
        <v>46.35</v>
      </c>
      <c r="T8017" s="26">
        <v>4.8600000000000003</v>
      </c>
      <c r="U8017" s="8">
        <v>225.26</v>
      </c>
      <c r="V8017" t="s">
        <v>12412</v>
      </c>
      <c r="W8017" t="s">
        <v>2276</v>
      </c>
      <c r="X8017" t="s">
        <v>42</v>
      </c>
      <c r="Y8017" t="s">
        <v>2277</v>
      </c>
      <c r="AA8017" s="1">
        <f t="shared" si="808"/>
        <v>46101</v>
      </c>
      <c r="AB8017" s="2">
        <f t="shared" si="809"/>
        <v>3</v>
      </c>
      <c r="AC8017" s="2">
        <f t="shared" si="810"/>
        <v>2026</v>
      </c>
      <c r="AD8017" s="2" t="str">
        <f>IFERROR(VLOOKUP(A8017,'Aux Área'!$A$4:$B$123,2,0),"-")</f>
        <v>INSPEÇÃO</v>
      </c>
    </row>
    <row r="8018" spans="1:30" x14ac:dyDescent="0.3">
      <c r="A8018" t="s">
        <v>5182</v>
      </c>
      <c r="B8018" t="s">
        <v>5183</v>
      </c>
      <c r="C8018" t="s">
        <v>12413</v>
      </c>
      <c r="D8018" t="s">
        <v>102</v>
      </c>
      <c r="E8018" t="s">
        <v>816</v>
      </c>
      <c r="F8018" t="s">
        <v>15238</v>
      </c>
      <c r="G8018" t="s">
        <v>1300</v>
      </c>
      <c r="H8018" t="s">
        <v>1301</v>
      </c>
      <c r="I8018" t="s">
        <v>37</v>
      </c>
      <c r="J8018" t="s">
        <v>292</v>
      </c>
      <c r="K8018" t="s">
        <v>293</v>
      </c>
      <c r="L8018" t="s">
        <v>84</v>
      </c>
      <c r="M8018" t="s">
        <v>38</v>
      </c>
      <c r="N8018" t="s">
        <v>39</v>
      </c>
      <c r="O8018" s="23">
        <v>345</v>
      </c>
      <c r="P8018" s="9">
        <v>7.48</v>
      </c>
      <c r="Q8018" t="s">
        <v>40</v>
      </c>
      <c r="R8018">
        <v>43467</v>
      </c>
      <c r="S8018" s="9">
        <v>46.13</v>
      </c>
      <c r="T8018" s="26">
        <v>4.49</v>
      </c>
      <c r="U8018" s="8">
        <v>207.12</v>
      </c>
      <c r="V8018" t="s">
        <v>12414</v>
      </c>
      <c r="W8018" t="s">
        <v>2276</v>
      </c>
      <c r="X8018" t="s">
        <v>42</v>
      </c>
      <c r="Y8018" t="s">
        <v>2277</v>
      </c>
      <c r="AA8018" s="1">
        <f t="shared" si="808"/>
        <v>46101</v>
      </c>
      <c r="AB8018" s="2">
        <f t="shared" si="809"/>
        <v>3</v>
      </c>
      <c r="AC8018" s="2">
        <f t="shared" si="810"/>
        <v>2026</v>
      </c>
      <c r="AD8018" s="2" t="str">
        <f>IFERROR(VLOOKUP(A8018,'Aux Área'!$A$4:$B$123,2,0),"-")</f>
        <v>ENGENHARIA</v>
      </c>
    </row>
    <row r="8019" spans="1:30" x14ac:dyDescent="0.3">
      <c r="A8019" t="s">
        <v>2278</v>
      </c>
      <c r="B8019" t="s">
        <v>4664</v>
      </c>
      <c r="C8019" t="s">
        <v>12415</v>
      </c>
      <c r="D8019" t="s">
        <v>6708</v>
      </c>
      <c r="E8019" t="s">
        <v>6709</v>
      </c>
      <c r="F8019" t="s">
        <v>2281</v>
      </c>
      <c r="G8019" t="s">
        <v>1135</v>
      </c>
      <c r="H8019" t="s">
        <v>2275</v>
      </c>
      <c r="I8019" t="s">
        <v>1497</v>
      </c>
      <c r="J8019" t="s">
        <v>11506</v>
      </c>
      <c r="K8019" t="s">
        <v>11507</v>
      </c>
      <c r="L8019" t="s">
        <v>84</v>
      </c>
      <c r="M8019" t="s">
        <v>38</v>
      </c>
      <c r="N8019" t="s">
        <v>39</v>
      </c>
      <c r="O8019" s="23">
        <v>362</v>
      </c>
      <c r="P8019" s="9">
        <v>8.4</v>
      </c>
      <c r="Q8019" t="s">
        <v>40</v>
      </c>
      <c r="R8019">
        <v>139290</v>
      </c>
      <c r="S8019" s="9">
        <v>43.09</v>
      </c>
      <c r="T8019" s="26">
        <v>4.99</v>
      </c>
      <c r="U8019" s="8">
        <v>215.02</v>
      </c>
      <c r="V8019" t="s">
        <v>41</v>
      </c>
      <c r="W8019" t="s">
        <v>2276</v>
      </c>
      <c r="X8019" t="s">
        <v>42</v>
      </c>
      <c r="Y8019" t="s">
        <v>2277</v>
      </c>
      <c r="AA8019" s="1">
        <f t="shared" si="808"/>
        <v>46101</v>
      </c>
      <c r="AB8019" s="2">
        <f t="shared" si="809"/>
        <v>3</v>
      </c>
      <c r="AC8019" s="2">
        <f t="shared" si="810"/>
        <v>2026</v>
      </c>
      <c r="AD8019" s="2" t="str">
        <f>IFERROR(VLOOKUP(A8019,'Aux Área'!$A$4:$B$123,2,0),"-")</f>
        <v>INSPEÇÃO</v>
      </c>
    </row>
    <row r="8020" spans="1:30" x14ac:dyDescent="0.3">
      <c r="A8020" t="s">
        <v>2643</v>
      </c>
      <c r="B8020" t="s">
        <v>2307</v>
      </c>
      <c r="C8020" t="s">
        <v>12416</v>
      </c>
      <c r="D8020" t="s">
        <v>4988</v>
      </c>
      <c r="E8020" t="s">
        <v>4989</v>
      </c>
      <c r="F8020" t="s">
        <v>2646</v>
      </c>
      <c r="G8020" t="s">
        <v>1300</v>
      </c>
      <c r="H8020" t="s">
        <v>1301</v>
      </c>
      <c r="I8020" t="s">
        <v>37</v>
      </c>
      <c r="J8020" t="s">
        <v>370</v>
      </c>
      <c r="K8020" t="s">
        <v>371</v>
      </c>
      <c r="L8020" t="s">
        <v>124</v>
      </c>
      <c r="M8020" t="s">
        <v>38</v>
      </c>
      <c r="N8020" t="s">
        <v>39</v>
      </c>
      <c r="O8020" s="23">
        <v>378</v>
      </c>
      <c r="P8020" s="9">
        <v>8.92</v>
      </c>
      <c r="Q8020" t="s">
        <v>40</v>
      </c>
      <c r="R8020">
        <v>131353</v>
      </c>
      <c r="S8020" s="9">
        <v>42.36</v>
      </c>
      <c r="T8020" s="26">
        <v>4.99</v>
      </c>
      <c r="U8020" s="8">
        <v>211.39</v>
      </c>
      <c r="V8020" t="s">
        <v>12417</v>
      </c>
      <c r="W8020" t="s">
        <v>2276</v>
      </c>
      <c r="X8020" t="s">
        <v>42</v>
      </c>
      <c r="Y8020" t="s">
        <v>2277</v>
      </c>
      <c r="AA8020" s="1">
        <f t="shared" si="808"/>
        <v>46101</v>
      </c>
      <c r="AB8020" s="2">
        <f t="shared" si="809"/>
        <v>3</v>
      </c>
      <c r="AC8020" s="2">
        <f t="shared" si="810"/>
        <v>2026</v>
      </c>
      <c r="AD8020" s="2" t="str">
        <f>IFERROR(VLOOKUP(A8020,'Aux Área'!$A$4:$B$123,2,0),"-")</f>
        <v>INSPEÇÃO</v>
      </c>
    </row>
    <row r="8021" spans="1:30" x14ac:dyDescent="0.3">
      <c r="A8021" t="s">
        <v>2041</v>
      </c>
      <c r="B8021" t="s">
        <v>2042</v>
      </c>
      <c r="C8021" t="s">
        <v>12418</v>
      </c>
      <c r="D8021" t="s">
        <v>11085</v>
      </c>
      <c r="E8021" t="s">
        <v>11086</v>
      </c>
      <c r="F8021" t="s">
        <v>2044</v>
      </c>
      <c r="G8021" t="s">
        <v>659</v>
      </c>
      <c r="H8021" t="s">
        <v>1996</v>
      </c>
      <c r="I8021" t="s">
        <v>1997</v>
      </c>
      <c r="J8021" t="s">
        <v>231</v>
      </c>
      <c r="K8021" t="s">
        <v>232</v>
      </c>
      <c r="L8021" t="s">
        <v>217</v>
      </c>
      <c r="M8021" t="s">
        <v>38</v>
      </c>
      <c r="N8021" t="s">
        <v>668</v>
      </c>
      <c r="O8021" s="23">
        <v>346</v>
      </c>
      <c r="P8021" s="9">
        <v>5.81</v>
      </c>
      <c r="Q8021" t="s">
        <v>40</v>
      </c>
      <c r="R8021">
        <v>38888</v>
      </c>
      <c r="S8021" s="9">
        <v>59.58</v>
      </c>
      <c r="T8021" s="26">
        <v>8.1910000000000007</v>
      </c>
      <c r="U8021" s="8">
        <v>488</v>
      </c>
      <c r="V8021" t="s">
        <v>12419</v>
      </c>
      <c r="W8021" t="s">
        <v>1985</v>
      </c>
      <c r="X8021" t="s">
        <v>42</v>
      </c>
      <c r="Y8021" t="s">
        <v>1986</v>
      </c>
      <c r="AA8021" s="1">
        <f t="shared" si="808"/>
        <v>46101</v>
      </c>
      <c r="AB8021" s="2">
        <f t="shared" si="809"/>
        <v>3</v>
      </c>
      <c r="AC8021" s="2">
        <f t="shared" si="810"/>
        <v>2026</v>
      </c>
      <c r="AD8021" s="2" t="str">
        <f>IFERROR(VLOOKUP(A8021,'Aux Área'!$A$4:$B$123,2,0),"-")</f>
        <v>PESADOS</v>
      </c>
    </row>
    <row r="8022" spans="1:30" x14ac:dyDescent="0.3">
      <c r="A8022" t="s">
        <v>662</v>
      </c>
      <c r="B8022" t="s">
        <v>183</v>
      </c>
      <c r="C8022" t="s">
        <v>12420</v>
      </c>
      <c r="D8022" t="s">
        <v>1568</v>
      </c>
      <c r="E8022" t="s">
        <v>1569</v>
      </c>
      <c r="F8022" t="s">
        <v>653</v>
      </c>
      <c r="G8022" t="s">
        <v>1495</v>
      </c>
      <c r="H8022" t="s">
        <v>1571</v>
      </c>
      <c r="I8022" t="s">
        <v>1497</v>
      </c>
      <c r="J8022" t="s">
        <v>1100</v>
      </c>
      <c r="K8022" t="s">
        <v>1101</v>
      </c>
      <c r="L8022" t="s">
        <v>181</v>
      </c>
      <c r="M8022" t="s">
        <v>38</v>
      </c>
      <c r="N8022" t="s">
        <v>668</v>
      </c>
      <c r="O8022" s="23">
        <v>0</v>
      </c>
      <c r="P8022" s="9">
        <v>0</v>
      </c>
      <c r="Q8022" t="s">
        <v>40</v>
      </c>
      <c r="R8022">
        <v>0</v>
      </c>
      <c r="S8022" s="9">
        <v>98</v>
      </c>
      <c r="T8022" s="26">
        <v>7.29</v>
      </c>
      <c r="U8022" s="8">
        <v>714.46</v>
      </c>
      <c r="V8022" t="s">
        <v>12421</v>
      </c>
      <c r="W8022" t="s">
        <v>652</v>
      </c>
      <c r="X8022" t="s">
        <v>42</v>
      </c>
      <c r="Y8022" t="s">
        <v>653</v>
      </c>
      <c r="AA8022" s="1">
        <f t="shared" si="808"/>
        <v>46101</v>
      </c>
      <c r="AB8022" s="2">
        <f t="shared" si="809"/>
        <v>3</v>
      </c>
      <c r="AC8022" s="2">
        <f t="shared" si="810"/>
        <v>2026</v>
      </c>
      <c r="AD8022" s="2" t="str">
        <f>IFERROR(VLOOKUP(A8022,'Aux Área'!$A$4:$B$123,2,0),"-")</f>
        <v>SÃO PEDRO</v>
      </c>
    </row>
    <row r="8023" spans="1:30" x14ac:dyDescent="0.3">
      <c r="A8023" t="s">
        <v>1992</v>
      </c>
      <c r="B8023" t="s">
        <v>1993</v>
      </c>
      <c r="C8023" t="s">
        <v>12422</v>
      </c>
      <c r="D8023" t="s">
        <v>1297</v>
      </c>
      <c r="E8023" t="s">
        <v>2221</v>
      </c>
      <c r="F8023" t="s">
        <v>1995</v>
      </c>
      <c r="G8023" t="s">
        <v>659</v>
      </c>
      <c r="H8023" t="s">
        <v>1996</v>
      </c>
      <c r="I8023" t="s">
        <v>1997</v>
      </c>
      <c r="J8023" t="s">
        <v>165</v>
      </c>
      <c r="K8023" t="s">
        <v>166</v>
      </c>
      <c r="L8023" t="s">
        <v>167</v>
      </c>
      <c r="M8023" t="s">
        <v>38</v>
      </c>
      <c r="N8023" t="s">
        <v>668</v>
      </c>
      <c r="O8023" s="23">
        <v>360</v>
      </c>
      <c r="P8023" s="9">
        <v>4.5</v>
      </c>
      <c r="Q8023" t="s">
        <v>40</v>
      </c>
      <c r="R8023">
        <v>28776</v>
      </c>
      <c r="S8023" s="9">
        <v>80.040000000000006</v>
      </c>
      <c r="T8023" s="26">
        <v>8.2200000000000006</v>
      </c>
      <c r="U8023" s="8">
        <v>657.93</v>
      </c>
      <c r="V8023" t="s">
        <v>112</v>
      </c>
      <c r="W8023" t="s">
        <v>1985</v>
      </c>
      <c r="X8023" t="s">
        <v>42</v>
      </c>
      <c r="Y8023" t="s">
        <v>1986</v>
      </c>
      <c r="AA8023" s="1">
        <f t="shared" si="808"/>
        <v>46101</v>
      </c>
      <c r="AB8023" s="2">
        <f t="shared" si="809"/>
        <v>3</v>
      </c>
      <c r="AC8023" s="2">
        <f t="shared" si="810"/>
        <v>2026</v>
      </c>
      <c r="AD8023" s="2" t="str">
        <f>IFERROR(VLOOKUP(A8023,'Aux Área'!$A$4:$B$123,2,0),"-")</f>
        <v>PESADOS</v>
      </c>
    </row>
    <row r="8024" spans="1:30" x14ac:dyDescent="0.3">
      <c r="A8024" t="s">
        <v>2347</v>
      </c>
      <c r="B8024" t="s">
        <v>2348</v>
      </c>
      <c r="C8024" t="s">
        <v>12423</v>
      </c>
      <c r="D8024" t="s">
        <v>4012</v>
      </c>
      <c r="E8024" t="s">
        <v>4013</v>
      </c>
      <c r="F8024" t="s">
        <v>2350</v>
      </c>
      <c r="G8024" t="s">
        <v>659</v>
      </c>
      <c r="H8024" t="s">
        <v>1996</v>
      </c>
      <c r="I8024" t="s">
        <v>1997</v>
      </c>
      <c r="J8024" t="s">
        <v>237</v>
      </c>
      <c r="K8024" t="s">
        <v>238</v>
      </c>
      <c r="L8024" t="s">
        <v>110</v>
      </c>
      <c r="M8024" t="s">
        <v>38</v>
      </c>
      <c r="N8024" t="s">
        <v>668</v>
      </c>
      <c r="O8024" s="23">
        <v>363</v>
      </c>
      <c r="P8024" s="9">
        <v>5.58</v>
      </c>
      <c r="Q8024" t="s">
        <v>40</v>
      </c>
      <c r="R8024">
        <v>38233</v>
      </c>
      <c r="S8024" s="9">
        <v>65</v>
      </c>
      <c r="T8024" s="26">
        <v>7.59</v>
      </c>
      <c r="U8024" s="8">
        <v>493.35</v>
      </c>
      <c r="V8024" t="s">
        <v>41</v>
      </c>
      <c r="W8024" t="s">
        <v>1985</v>
      </c>
      <c r="X8024" t="s">
        <v>42</v>
      </c>
      <c r="Y8024" t="s">
        <v>1986</v>
      </c>
      <c r="AA8024" s="1">
        <f t="shared" si="808"/>
        <v>46101</v>
      </c>
      <c r="AB8024" s="2">
        <f t="shared" si="809"/>
        <v>3</v>
      </c>
      <c r="AC8024" s="2">
        <f t="shared" si="810"/>
        <v>2026</v>
      </c>
      <c r="AD8024" s="2" t="str">
        <f>IFERROR(VLOOKUP(A8024,'Aux Área'!$A$4:$B$123,2,0),"-")</f>
        <v>PESADOS</v>
      </c>
    </row>
    <row r="8025" spans="1:30" x14ac:dyDescent="0.3">
      <c r="A8025" t="s">
        <v>2347</v>
      </c>
      <c r="C8025" t="s">
        <v>12423</v>
      </c>
      <c r="F8025" t="s">
        <v>2350</v>
      </c>
      <c r="K8025" t="s">
        <v>238</v>
      </c>
      <c r="N8025" t="s">
        <v>15690</v>
      </c>
      <c r="O8025" t="s">
        <v>15244</v>
      </c>
      <c r="P8025" s="9" t="s">
        <v>15244</v>
      </c>
      <c r="Q8025" t="s">
        <v>40</v>
      </c>
      <c r="R8025" t="s">
        <v>15244</v>
      </c>
      <c r="S8025">
        <v>5.86</v>
      </c>
      <c r="U8025" s="8">
        <v>23.38</v>
      </c>
      <c r="AA8025" s="1">
        <f t="shared" si="808"/>
        <v>46101</v>
      </c>
      <c r="AB8025" s="2">
        <f t="shared" si="809"/>
        <v>3</v>
      </c>
      <c r="AC8025" s="2">
        <f t="shared" si="810"/>
        <v>2026</v>
      </c>
      <c r="AD8025" s="2" t="str">
        <f>IFERROR(VLOOKUP(A8025,'Aux Área'!$A$4:$B$123,2,0),"-")</f>
        <v>PESADOS</v>
      </c>
    </row>
    <row r="8026" spans="1:30" x14ac:dyDescent="0.3">
      <c r="A8026" t="s">
        <v>1069</v>
      </c>
      <c r="B8026" t="s">
        <v>11027</v>
      </c>
      <c r="C8026" t="s">
        <v>12424</v>
      </c>
      <c r="D8026" t="s">
        <v>2169</v>
      </c>
      <c r="E8026" t="s">
        <v>2170</v>
      </c>
      <c r="F8026" t="s">
        <v>1071</v>
      </c>
      <c r="G8026" t="s">
        <v>35</v>
      </c>
      <c r="H8026" t="s">
        <v>36</v>
      </c>
      <c r="I8026" t="s">
        <v>37</v>
      </c>
      <c r="J8026" t="s">
        <v>237</v>
      </c>
      <c r="K8026" t="s">
        <v>238</v>
      </c>
      <c r="L8026" t="s">
        <v>110</v>
      </c>
      <c r="M8026" t="s">
        <v>38</v>
      </c>
      <c r="N8026" t="s">
        <v>39</v>
      </c>
      <c r="O8026" s="23">
        <v>329</v>
      </c>
      <c r="P8026" s="9">
        <v>8.65</v>
      </c>
      <c r="Q8026" t="s">
        <v>40</v>
      </c>
      <c r="R8026">
        <v>20371</v>
      </c>
      <c r="S8026" s="9">
        <v>38.03</v>
      </c>
      <c r="T8026" s="26">
        <v>4.29</v>
      </c>
      <c r="U8026" s="8">
        <v>163.15</v>
      </c>
      <c r="V8026" t="s">
        <v>41</v>
      </c>
      <c r="W8026" t="s">
        <v>2007</v>
      </c>
      <c r="X8026" t="s">
        <v>42</v>
      </c>
      <c r="Y8026" t="s">
        <v>1740</v>
      </c>
      <c r="AA8026" s="1">
        <f t="shared" si="808"/>
        <v>46101</v>
      </c>
      <c r="AB8026" s="2">
        <f t="shared" si="809"/>
        <v>3</v>
      </c>
      <c r="AC8026" s="2">
        <f t="shared" si="810"/>
        <v>2026</v>
      </c>
      <c r="AD8026" s="2" t="str">
        <f>IFERROR(VLOOKUP(A8026,'Aux Área'!$A$4:$B$123,2,0),"-")</f>
        <v>FACILITIES</v>
      </c>
    </row>
    <row r="8027" spans="1:30" x14ac:dyDescent="0.3">
      <c r="A8027" t="s">
        <v>52</v>
      </c>
      <c r="B8027" t="s">
        <v>1449</v>
      </c>
      <c r="C8027" t="s">
        <v>12425</v>
      </c>
      <c r="D8027" t="s">
        <v>3197</v>
      </c>
      <c r="E8027" t="s">
        <v>3198</v>
      </c>
      <c r="F8027" t="s">
        <v>53</v>
      </c>
      <c r="G8027" t="s">
        <v>35</v>
      </c>
      <c r="H8027" t="s">
        <v>36</v>
      </c>
      <c r="I8027" t="s">
        <v>37</v>
      </c>
      <c r="J8027" t="s">
        <v>356</v>
      </c>
      <c r="K8027" t="s">
        <v>357</v>
      </c>
      <c r="L8027" t="s">
        <v>124</v>
      </c>
      <c r="M8027" t="s">
        <v>38</v>
      </c>
      <c r="N8027" t="s">
        <v>39</v>
      </c>
      <c r="O8027" s="23">
        <v>319</v>
      </c>
      <c r="P8027" s="9">
        <v>9.0399999999999991</v>
      </c>
      <c r="Q8027" t="s">
        <v>40</v>
      </c>
      <c r="R8027">
        <v>80416</v>
      </c>
      <c r="S8027" s="9">
        <v>35.29</v>
      </c>
      <c r="T8027" s="26">
        <v>4.7910000000000004</v>
      </c>
      <c r="U8027" s="8">
        <v>169.08</v>
      </c>
      <c r="V8027" t="s">
        <v>12426</v>
      </c>
      <c r="W8027" t="s">
        <v>2007</v>
      </c>
      <c r="X8027" t="s">
        <v>42</v>
      </c>
      <c r="Y8027" t="s">
        <v>1740</v>
      </c>
      <c r="AA8027" s="1">
        <f t="shared" si="808"/>
        <v>46101</v>
      </c>
      <c r="AB8027" s="2">
        <f t="shared" si="809"/>
        <v>3</v>
      </c>
      <c r="AC8027" s="2">
        <f t="shared" si="810"/>
        <v>2026</v>
      </c>
      <c r="AD8027" s="2" t="str">
        <f>IFERROR(VLOOKUP(A8027,'Aux Área'!$A$4:$B$123,2,0),"-")</f>
        <v>OPERAÇÃO</v>
      </c>
    </row>
    <row r="8028" spans="1:30" x14ac:dyDescent="0.3">
      <c r="A8028" t="s">
        <v>2306</v>
      </c>
      <c r="B8028" t="s">
        <v>4613</v>
      </c>
      <c r="C8028" t="s">
        <v>12427</v>
      </c>
      <c r="D8028" t="s">
        <v>3212</v>
      </c>
      <c r="E8028" t="s">
        <v>3213</v>
      </c>
      <c r="F8028" t="s">
        <v>2309</v>
      </c>
      <c r="G8028" t="s">
        <v>1135</v>
      </c>
      <c r="H8028" t="s">
        <v>2275</v>
      </c>
      <c r="I8028" t="s">
        <v>1497</v>
      </c>
      <c r="J8028" t="s">
        <v>1665</v>
      </c>
      <c r="K8028" t="s">
        <v>1666</v>
      </c>
      <c r="L8028" t="s">
        <v>301</v>
      </c>
      <c r="M8028" t="s">
        <v>38</v>
      </c>
      <c r="N8028" t="s">
        <v>39</v>
      </c>
      <c r="O8028" s="23">
        <v>414</v>
      </c>
      <c r="P8028" s="9">
        <v>8.85</v>
      </c>
      <c r="Q8028" t="s">
        <v>40</v>
      </c>
      <c r="R8028">
        <v>136575</v>
      </c>
      <c r="S8028" s="9">
        <v>46.78</v>
      </c>
      <c r="T8028" s="26">
        <v>4.6900000000000004</v>
      </c>
      <c r="U8028" s="8">
        <v>219.4</v>
      </c>
      <c r="V8028" t="s">
        <v>12428</v>
      </c>
      <c r="W8028" t="s">
        <v>2276</v>
      </c>
      <c r="X8028" t="s">
        <v>42</v>
      </c>
      <c r="Y8028" t="s">
        <v>2277</v>
      </c>
      <c r="AA8028" s="1">
        <f t="shared" si="808"/>
        <v>46101</v>
      </c>
      <c r="AB8028" s="2">
        <f t="shared" si="809"/>
        <v>3</v>
      </c>
      <c r="AC8028" s="2">
        <f t="shared" si="810"/>
        <v>2026</v>
      </c>
      <c r="AD8028" s="2" t="str">
        <f>IFERROR(VLOOKUP(A8028,'Aux Área'!$A$4:$B$123,2,0),"-")</f>
        <v>INSPEÇÃO</v>
      </c>
    </row>
    <row r="8029" spans="1:30" x14ac:dyDescent="0.3">
      <c r="A8029" t="s">
        <v>2189</v>
      </c>
      <c r="B8029" t="s">
        <v>10781</v>
      </c>
      <c r="C8029" t="s">
        <v>12429</v>
      </c>
      <c r="D8029" t="s">
        <v>5015</v>
      </c>
      <c r="E8029" t="s">
        <v>5016</v>
      </c>
      <c r="F8029" t="s">
        <v>2192</v>
      </c>
      <c r="G8029" t="s">
        <v>1135</v>
      </c>
      <c r="H8029" t="s">
        <v>2185</v>
      </c>
      <c r="I8029" t="s">
        <v>2186</v>
      </c>
      <c r="J8029" t="s">
        <v>11506</v>
      </c>
      <c r="K8029" t="s">
        <v>11507</v>
      </c>
      <c r="L8029" t="s">
        <v>84</v>
      </c>
      <c r="M8029" t="s">
        <v>38</v>
      </c>
      <c r="N8029" t="s">
        <v>668</v>
      </c>
      <c r="O8029" s="23">
        <v>544</v>
      </c>
      <c r="P8029" s="9">
        <v>13.91</v>
      </c>
      <c r="Q8029" t="s">
        <v>40</v>
      </c>
      <c r="R8029">
        <v>50059</v>
      </c>
      <c r="S8029" s="9">
        <v>39.11</v>
      </c>
      <c r="T8029" s="26">
        <v>8.49</v>
      </c>
      <c r="U8029" s="8">
        <v>332.04</v>
      </c>
      <c r="V8029" t="s">
        <v>41</v>
      </c>
      <c r="W8029" t="s">
        <v>2007</v>
      </c>
      <c r="X8029" t="s">
        <v>42</v>
      </c>
      <c r="Y8029" t="s">
        <v>12261</v>
      </c>
      <c r="AA8029" s="1">
        <f t="shared" si="808"/>
        <v>46101</v>
      </c>
      <c r="AB8029" s="2">
        <f t="shared" si="809"/>
        <v>3</v>
      </c>
      <c r="AC8029" s="2">
        <f t="shared" si="810"/>
        <v>2026</v>
      </c>
      <c r="AD8029" s="2" t="str">
        <f>IFERROR(VLOOKUP(A8029,'Aux Área'!$A$4:$B$123,2,0),"-")</f>
        <v>INSPEÇÃO</v>
      </c>
    </row>
    <row r="8030" spans="1:30" x14ac:dyDescent="0.3">
      <c r="A8030" t="s">
        <v>50</v>
      </c>
      <c r="B8030" t="s">
        <v>324</v>
      </c>
      <c r="C8030" t="s">
        <v>12430</v>
      </c>
      <c r="D8030" t="s">
        <v>326</v>
      </c>
      <c r="E8030" t="s">
        <v>327</v>
      </c>
      <c r="F8030" t="s">
        <v>51</v>
      </c>
      <c r="G8030" t="s">
        <v>35</v>
      </c>
      <c r="H8030" t="s">
        <v>36</v>
      </c>
      <c r="I8030" t="s">
        <v>37</v>
      </c>
      <c r="J8030" t="s">
        <v>5537</v>
      </c>
      <c r="K8030" t="s">
        <v>5538</v>
      </c>
      <c r="L8030" t="s">
        <v>217</v>
      </c>
      <c r="M8030" t="s">
        <v>38</v>
      </c>
      <c r="N8030" t="s">
        <v>39</v>
      </c>
      <c r="O8030" s="23">
        <v>262</v>
      </c>
      <c r="P8030" s="9">
        <v>8.32</v>
      </c>
      <c r="Q8030" t="s">
        <v>40</v>
      </c>
      <c r="R8030">
        <v>24661</v>
      </c>
      <c r="S8030" s="9">
        <v>31.48</v>
      </c>
      <c r="T8030" s="26">
        <v>4.8609999999999998</v>
      </c>
      <c r="U8030" s="8">
        <v>153.03</v>
      </c>
      <c r="V8030" t="s">
        <v>41</v>
      </c>
      <c r="W8030" t="s">
        <v>2007</v>
      </c>
      <c r="X8030" t="s">
        <v>42</v>
      </c>
      <c r="Y8030" t="s">
        <v>1740</v>
      </c>
      <c r="AA8030" s="1">
        <f t="shared" si="808"/>
        <v>46101</v>
      </c>
      <c r="AB8030" s="2">
        <f t="shared" si="809"/>
        <v>3</v>
      </c>
      <c r="AC8030" s="2">
        <f t="shared" si="810"/>
        <v>2026</v>
      </c>
      <c r="AD8030" s="2" t="str">
        <f>IFERROR(VLOOKUP(A8030,'Aux Área'!$A$4:$B$123,2,0),"-")</f>
        <v>TI</v>
      </c>
    </row>
    <row r="8031" spans="1:30" x14ac:dyDescent="0.3">
      <c r="A8031" t="s">
        <v>2181</v>
      </c>
      <c r="B8031" t="s">
        <v>4595</v>
      </c>
      <c r="C8031" t="s">
        <v>12431</v>
      </c>
      <c r="D8031" t="s">
        <v>9279</v>
      </c>
      <c r="E8031" t="s">
        <v>9280</v>
      </c>
      <c r="F8031" t="s">
        <v>2184</v>
      </c>
      <c r="G8031" t="s">
        <v>1135</v>
      </c>
      <c r="H8031" t="s">
        <v>2185</v>
      </c>
      <c r="I8031" t="s">
        <v>2186</v>
      </c>
      <c r="J8031" t="s">
        <v>241</v>
      </c>
      <c r="K8031" t="s">
        <v>242</v>
      </c>
      <c r="L8031" t="s">
        <v>110</v>
      </c>
      <c r="M8031" t="s">
        <v>38</v>
      </c>
      <c r="N8031" t="s">
        <v>668</v>
      </c>
      <c r="O8031" s="23">
        <v>1001</v>
      </c>
      <c r="P8031" s="9">
        <v>13.67</v>
      </c>
      <c r="Q8031" t="s">
        <v>40</v>
      </c>
      <c r="R8031">
        <v>148573</v>
      </c>
      <c r="S8031" s="9">
        <v>73.2</v>
      </c>
      <c r="T8031" s="26">
        <v>6.99</v>
      </c>
      <c r="U8031" s="8">
        <v>511.66</v>
      </c>
      <c r="V8031" t="s">
        <v>41</v>
      </c>
      <c r="W8031" t="s">
        <v>2007</v>
      </c>
      <c r="X8031" t="s">
        <v>42</v>
      </c>
      <c r="Y8031" t="s">
        <v>12261</v>
      </c>
      <c r="AA8031" s="1">
        <f t="shared" si="808"/>
        <v>46101</v>
      </c>
      <c r="AB8031" s="2">
        <f t="shared" si="809"/>
        <v>3</v>
      </c>
      <c r="AC8031" s="2">
        <f t="shared" si="810"/>
        <v>2026</v>
      </c>
      <c r="AD8031" s="2" t="str">
        <f>IFERROR(VLOOKUP(A8031,'Aux Área'!$A$4:$B$123,2,0),"-")</f>
        <v>INSPEÇÃO</v>
      </c>
    </row>
    <row r="8032" spans="1:30" x14ac:dyDescent="0.3">
      <c r="A8032" t="s">
        <v>2278</v>
      </c>
      <c r="B8032" t="s">
        <v>4664</v>
      </c>
      <c r="C8032" t="s">
        <v>12432</v>
      </c>
      <c r="D8032" t="s">
        <v>3208</v>
      </c>
      <c r="E8032" t="s">
        <v>3209</v>
      </c>
      <c r="F8032" t="s">
        <v>2281</v>
      </c>
      <c r="G8032" t="s">
        <v>1135</v>
      </c>
      <c r="H8032" t="s">
        <v>2275</v>
      </c>
      <c r="I8032" t="s">
        <v>1497</v>
      </c>
      <c r="J8032" t="s">
        <v>11506</v>
      </c>
      <c r="K8032" t="s">
        <v>11507</v>
      </c>
      <c r="L8032" t="s">
        <v>84</v>
      </c>
      <c r="M8032" t="s">
        <v>38</v>
      </c>
      <c r="N8032" t="s">
        <v>39</v>
      </c>
      <c r="O8032" s="23">
        <v>165</v>
      </c>
      <c r="P8032" s="9">
        <v>9.34</v>
      </c>
      <c r="Q8032" t="s">
        <v>40</v>
      </c>
      <c r="R8032">
        <v>139455</v>
      </c>
      <c r="S8032" s="9">
        <v>17.670000000000002</v>
      </c>
      <c r="T8032" s="26">
        <v>4.99</v>
      </c>
      <c r="U8032" s="8">
        <v>88.17</v>
      </c>
      <c r="V8032" t="s">
        <v>41</v>
      </c>
      <c r="W8032" t="s">
        <v>2276</v>
      </c>
      <c r="X8032" t="s">
        <v>42</v>
      </c>
      <c r="Y8032" t="s">
        <v>2277</v>
      </c>
      <c r="AA8032" s="1">
        <f t="shared" si="808"/>
        <v>46101</v>
      </c>
      <c r="AB8032" s="2">
        <f t="shared" si="809"/>
        <v>3</v>
      </c>
      <c r="AC8032" s="2">
        <f t="shared" si="810"/>
        <v>2026</v>
      </c>
      <c r="AD8032" s="2" t="str">
        <f>IFERROR(VLOOKUP(A8032,'Aux Área'!$A$4:$B$123,2,0),"-")</f>
        <v>INSPEÇÃO</v>
      </c>
    </row>
    <row r="8033" spans="1:30" x14ac:dyDescent="0.3">
      <c r="A8033" t="s">
        <v>2282</v>
      </c>
      <c r="B8033" t="s">
        <v>4679</v>
      </c>
      <c r="C8033" t="s">
        <v>12433</v>
      </c>
      <c r="D8033" t="s">
        <v>12092</v>
      </c>
      <c r="E8033" t="s">
        <v>12093</v>
      </c>
      <c r="F8033" t="s">
        <v>2285</v>
      </c>
      <c r="G8033" t="s">
        <v>1135</v>
      </c>
      <c r="H8033" t="s">
        <v>2275</v>
      </c>
      <c r="I8033" t="s">
        <v>1497</v>
      </c>
      <c r="J8033" t="s">
        <v>409</v>
      </c>
      <c r="K8033" t="s">
        <v>410</v>
      </c>
      <c r="L8033" t="s">
        <v>141</v>
      </c>
      <c r="M8033" t="s">
        <v>38</v>
      </c>
      <c r="N8033" t="s">
        <v>39</v>
      </c>
      <c r="O8033" s="23">
        <v>380</v>
      </c>
      <c r="P8033" s="9">
        <v>8.43</v>
      </c>
      <c r="Q8033" t="s">
        <v>40</v>
      </c>
      <c r="R8033">
        <v>117607</v>
      </c>
      <c r="S8033" s="9">
        <v>45.09</v>
      </c>
      <c r="T8033" s="26">
        <v>4.6900000000000004</v>
      </c>
      <c r="U8033" s="8">
        <v>211.47</v>
      </c>
      <c r="V8033" t="s">
        <v>12434</v>
      </c>
      <c r="W8033" t="s">
        <v>2276</v>
      </c>
      <c r="X8033" t="s">
        <v>42</v>
      </c>
      <c r="Y8033" t="s">
        <v>2277</v>
      </c>
      <c r="AA8033" s="1">
        <f t="shared" si="808"/>
        <v>46101</v>
      </c>
      <c r="AB8033" s="2">
        <f t="shared" si="809"/>
        <v>3</v>
      </c>
      <c r="AC8033" s="2">
        <f t="shared" si="810"/>
        <v>2026</v>
      </c>
      <c r="AD8033" s="2" t="str">
        <f>IFERROR(VLOOKUP(A8033,'Aux Área'!$A$4:$B$123,2,0),"-")</f>
        <v>INSPEÇÃO</v>
      </c>
    </row>
    <row r="8034" spans="1:30" x14ac:dyDescent="0.3">
      <c r="A8034" t="s">
        <v>2638</v>
      </c>
      <c r="B8034" t="s">
        <v>4593</v>
      </c>
      <c r="C8034" t="s">
        <v>12435</v>
      </c>
      <c r="D8034" t="s">
        <v>4358</v>
      </c>
      <c r="E8034" t="s">
        <v>4359</v>
      </c>
      <c r="F8034" t="s">
        <v>2641</v>
      </c>
      <c r="G8034" t="s">
        <v>1135</v>
      </c>
      <c r="H8034" t="s">
        <v>2275</v>
      </c>
      <c r="I8034" t="s">
        <v>1497</v>
      </c>
      <c r="J8034" t="s">
        <v>275</v>
      </c>
      <c r="K8034" t="s">
        <v>276</v>
      </c>
      <c r="L8034" t="s">
        <v>124</v>
      </c>
      <c r="M8034" t="s">
        <v>38</v>
      </c>
      <c r="N8034" t="s">
        <v>39</v>
      </c>
      <c r="O8034" s="23">
        <v>380</v>
      </c>
      <c r="P8034" s="9">
        <v>8.0299999999999994</v>
      </c>
      <c r="Q8034" t="s">
        <v>40</v>
      </c>
      <c r="R8034">
        <v>126363</v>
      </c>
      <c r="S8034" s="9">
        <v>47.34</v>
      </c>
      <c r="T8034" s="26">
        <v>4.79</v>
      </c>
      <c r="U8034" s="8">
        <v>226.76</v>
      </c>
      <c r="V8034" t="s">
        <v>12436</v>
      </c>
      <c r="W8034" t="s">
        <v>2276</v>
      </c>
      <c r="X8034" t="s">
        <v>42</v>
      </c>
      <c r="Y8034" t="s">
        <v>2277</v>
      </c>
      <c r="AA8034" s="1">
        <f t="shared" si="808"/>
        <v>46101</v>
      </c>
      <c r="AB8034" s="2">
        <f t="shared" si="809"/>
        <v>3</v>
      </c>
      <c r="AC8034" s="2">
        <f t="shared" si="810"/>
        <v>2026</v>
      </c>
      <c r="AD8034" s="2" t="str">
        <f>IFERROR(VLOOKUP(A8034,'Aux Área'!$A$4:$B$123,2,0),"-")</f>
        <v>INSPEÇÃO</v>
      </c>
    </row>
    <row r="8035" spans="1:30" x14ac:dyDescent="0.3">
      <c r="A8035" t="s">
        <v>2306</v>
      </c>
      <c r="B8035" t="s">
        <v>4613</v>
      </c>
      <c r="C8035" t="s">
        <v>12437</v>
      </c>
      <c r="D8035" t="s">
        <v>3212</v>
      </c>
      <c r="E8035" t="s">
        <v>3213</v>
      </c>
      <c r="F8035" t="s">
        <v>2309</v>
      </c>
      <c r="G8035" t="s">
        <v>1135</v>
      </c>
      <c r="H8035" t="s">
        <v>2275</v>
      </c>
      <c r="I8035" t="s">
        <v>1497</v>
      </c>
      <c r="J8035" t="s">
        <v>1665</v>
      </c>
      <c r="K8035" t="s">
        <v>1666</v>
      </c>
      <c r="L8035" t="s">
        <v>301</v>
      </c>
      <c r="M8035" t="s">
        <v>38</v>
      </c>
      <c r="N8035" t="s">
        <v>39</v>
      </c>
      <c r="O8035" s="23">
        <v>454</v>
      </c>
      <c r="P8035" s="9">
        <v>11.14</v>
      </c>
      <c r="Q8035" t="s">
        <v>40</v>
      </c>
      <c r="R8035">
        <v>137029</v>
      </c>
      <c r="S8035" s="9">
        <v>40.74</v>
      </c>
      <c r="T8035" s="26">
        <v>4.6900000000000004</v>
      </c>
      <c r="U8035" s="8">
        <v>191.07</v>
      </c>
      <c r="V8035" t="s">
        <v>12438</v>
      </c>
      <c r="W8035" t="s">
        <v>2276</v>
      </c>
      <c r="X8035" t="s">
        <v>42</v>
      </c>
      <c r="Y8035" t="s">
        <v>2277</v>
      </c>
      <c r="AA8035" s="1">
        <f t="shared" si="808"/>
        <v>46102</v>
      </c>
      <c r="AB8035" s="2">
        <f t="shared" si="809"/>
        <v>3</v>
      </c>
      <c r="AC8035" s="2">
        <f t="shared" si="810"/>
        <v>2026</v>
      </c>
      <c r="AD8035" s="2" t="str">
        <f>IFERROR(VLOOKUP(A8035,'Aux Área'!$A$4:$B$123,2,0),"-")</f>
        <v>INSPEÇÃO</v>
      </c>
    </row>
    <row r="8036" spans="1:30" x14ac:dyDescent="0.3">
      <c r="A8036" t="s">
        <v>5543</v>
      </c>
      <c r="B8036" t="s">
        <v>11845</v>
      </c>
      <c r="C8036" t="s">
        <v>12439</v>
      </c>
      <c r="D8036" t="s">
        <v>3303</v>
      </c>
      <c r="E8036" t="s">
        <v>3304</v>
      </c>
      <c r="F8036" t="s">
        <v>6207</v>
      </c>
      <c r="G8036" t="s">
        <v>1135</v>
      </c>
      <c r="H8036" t="s">
        <v>5545</v>
      </c>
      <c r="I8036" t="s">
        <v>839</v>
      </c>
      <c r="J8036" t="s">
        <v>89</v>
      </c>
      <c r="K8036" t="s">
        <v>90</v>
      </c>
      <c r="L8036" t="s">
        <v>91</v>
      </c>
      <c r="M8036" t="s">
        <v>38</v>
      </c>
      <c r="N8036" t="s">
        <v>39</v>
      </c>
      <c r="O8036" s="23">
        <v>472</v>
      </c>
      <c r="P8036" s="9">
        <v>11.45</v>
      </c>
      <c r="Q8036" t="s">
        <v>40</v>
      </c>
      <c r="R8036">
        <v>24684</v>
      </c>
      <c r="S8036" s="9">
        <v>41.24</v>
      </c>
      <c r="T8036" s="26">
        <v>4.8899999999999997</v>
      </c>
      <c r="U8036" s="8">
        <v>201.66</v>
      </c>
      <c r="V8036" t="s">
        <v>12440</v>
      </c>
      <c r="W8036" t="s">
        <v>2276</v>
      </c>
      <c r="X8036" t="s">
        <v>42</v>
      </c>
      <c r="Y8036" t="s">
        <v>2277</v>
      </c>
      <c r="AA8036" s="1">
        <f t="shared" si="808"/>
        <v>46102</v>
      </c>
      <c r="AB8036" s="2">
        <f t="shared" si="809"/>
        <v>3</v>
      </c>
      <c r="AC8036" s="2">
        <f t="shared" si="810"/>
        <v>2026</v>
      </c>
      <c r="AD8036" s="2" t="str">
        <f>IFERROR(VLOOKUP(A8036,'Aux Área'!$A$4:$B$123,2,0),"-")</f>
        <v>INSPEÇÃO</v>
      </c>
    </row>
    <row r="8037" spans="1:30" x14ac:dyDescent="0.3">
      <c r="A8037" t="s">
        <v>3092</v>
      </c>
      <c r="B8037" t="s">
        <v>4774</v>
      </c>
      <c r="C8037" t="s">
        <v>12441</v>
      </c>
      <c r="D8037" t="s">
        <v>9771</v>
      </c>
      <c r="E8037" t="s">
        <v>9666</v>
      </c>
      <c r="F8037" t="s">
        <v>3594</v>
      </c>
      <c r="G8037" t="s">
        <v>1135</v>
      </c>
      <c r="H8037" t="s">
        <v>2275</v>
      </c>
      <c r="I8037" t="s">
        <v>1497</v>
      </c>
      <c r="J8037" t="s">
        <v>188</v>
      </c>
      <c r="K8037" t="s">
        <v>189</v>
      </c>
      <c r="L8037" t="s">
        <v>190</v>
      </c>
      <c r="M8037" t="s">
        <v>38</v>
      </c>
      <c r="N8037" t="s">
        <v>39</v>
      </c>
      <c r="O8037" s="23">
        <v>491</v>
      </c>
      <c r="P8037" s="9">
        <v>11.3</v>
      </c>
      <c r="Q8037" t="s">
        <v>40</v>
      </c>
      <c r="R8037">
        <v>118761</v>
      </c>
      <c r="S8037" s="9">
        <v>43.44</v>
      </c>
      <c r="T8037" s="26">
        <v>4.99</v>
      </c>
      <c r="U8037" s="8">
        <v>216.77</v>
      </c>
      <c r="V8037" t="s">
        <v>112</v>
      </c>
      <c r="W8037" t="s">
        <v>2276</v>
      </c>
      <c r="X8037" t="s">
        <v>42</v>
      </c>
      <c r="Y8037" t="s">
        <v>2277</v>
      </c>
      <c r="AA8037" s="1">
        <f t="shared" si="808"/>
        <v>46102</v>
      </c>
      <c r="AB8037" s="2">
        <f t="shared" si="809"/>
        <v>3</v>
      </c>
      <c r="AC8037" s="2">
        <f t="shared" si="810"/>
        <v>2026</v>
      </c>
      <c r="AD8037" s="2" t="str">
        <f>IFERROR(VLOOKUP(A8037,'Aux Área'!$A$4:$B$123,2,0),"-")</f>
        <v>INSPEÇÃO</v>
      </c>
    </row>
    <row r="8038" spans="1:30" x14ac:dyDescent="0.3">
      <c r="A8038" t="s">
        <v>52</v>
      </c>
      <c r="B8038" t="s">
        <v>1449</v>
      </c>
      <c r="C8038" t="s">
        <v>12442</v>
      </c>
      <c r="D8038" t="s">
        <v>3197</v>
      </c>
      <c r="E8038" t="s">
        <v>3198</v>
      </c>
      <c r="F8038" t="s">
        <v>53</v>
      </c>
      <c r="G8038" t="s">
        <v>35</v>
      </c>
      <c r="H8038" t="s">
        <v>36</v>
      </c>
      <c r="I8038" t="s">
        <v>37</v>
      </c>
      <c r="J8038" t="s">
        <v>356</v>
      </c>
      <c r="K8038" t="s">
        <v>357</v>
      </c>
      <c r="L8038" t="s">
        <v>124</v>
      </c>
      <c r="M8038" t="s">
        <v>38</v>
      </c>
      <c r="N8038" t="s">
        <v>39</v>
      </c>
      <c r="O8038" s="23">
        <v>0</v>
      </c>
      <c r="P8038" s="9">
        <v>0</v>
      </c>
      <c r="Q8038" t="s">
        <v>40</v>
      </c>
      <c r="R8038">
        <v>80416</v>
      </c>
      <c r="S8038" s="9">
        <v>34.299999999999997</v>
      </c>
      <c r="T8038" s="26">
        <v>4.79</v>
      </c>
      <c r="U8038" s="8">
        <v>164.3</v>
      </c>
      <c r="V8038" t="s">
        <v>12443</v>
      </c>
      <c r="W8038" t="s">
        <v>2007</v>
      </c>
      <c r="X8038" t="s">
        <v>42</v>
      </c>
      <c r="Y8038" t="s">
        <v>1740</v>
      </c>
      <c r="AA8038" s="1">
        <f t="shared" si="808"/>
        <v>46102</v>
      </c>
      <c r="AB8038" s="2">
        <f t="shared" si="809"/>
        <v>3</v>
      </c>
      <c r="AC8038" s="2">
        <f t="shared" si="810"/>
        <v>2026</v>
      </c>
      <c r="AD8038" s="2" t="str">
        <f>IFERROR(VLOOKUP(A8038,'Aux Área'!$A$4:$B$123,2,0),"-")</f>
        <v>OPERAÇÃO</v>
      </c>
    </row>
    <row r="8039" spans="1:30" x14ac:dyDescent="0.3">
      <c r="A8039" t="s">
        <v>2643</v>
      </c>
      <c r="B8039" t="s">
        <v>2307</v>
      </c>
      <c r="C8039" t="s">
        <v>12444</v>
      </c>
      <c r="D8039" t="s">
        <v>7207</v>
      </c>
      <c r="E8039" t="s">
        <v>7208</v>
      </c>
      <c r="F8039" t="s">
        <v>2646</v>
      </c>
      <c r="G8039" t="s">
        <v>1300</v>
      </c>
      <c r="H8039" t="s">
        <v>1301</v>
      </c>
      <c r="I8039" t="s">
        <v>37</v>
      </c>
      <c r="J8039" t="s">
        <v>122</v>
      </c>
      <c r="K8039" t="s">
        <v>123</v>
      </c>
      <c r="L8039" t="s">
        <v>124</v>
      </c>
      <c r="M8039" t="s">
        <v>38</v>
      </c>
      <c r="N8039" t="s">
        <v>39</v>
      </c>
      <c r="O8039" s="23">
        <v>482</v>
      </c>
      <c r="P8039" s="9">
        <v>10.44</v>
      </c>
      <c r="Q8039" t="s">
        <v>40</v>
      </c>
      <c r="R8039">
        <v>131835</v>
      </c>
      <c r="S8039" s="9">
        <v>46.16</v>
      </c>
      <c r="T8039" s="26">
        <v>4.79</v>
      </c>
      <c r="U8039" s="8">
        <v>221.11</v>
      </c>
      <c r="V8039" t="s">
        <v>246</v>
      </c>
      <c r="W8039" t="s">
        <v>2276</v>
      </c>
      <c r="X8039" t="s">
        <v>42</v>
      </c>
      <c r="Y8039" t="s">
        <v>2277</v>
      </c>
      <c r="AA8039" s="1">
        <f t="shared" si="808"/>
        <v>46102</v>
      </c>
      <c r="AB8039" s="2">
        <f t="shared" si="809"/>
        <v>3</v>
      </c>
      <c r="AC8039" s="2">
        <f t="shared" si="810"/>
        <v>2026</v>
      </c>
      <c r="AD8039" s="2" t="str">
        <f>IFERROR(VLOOKUP(A8039,'Aux Área'!$A$4:$B$123,2,0),"-")</f>
        <v>INSPEÇÃO</v>
      </c>
    </row>
    <row r="8040" spans="1:30" x14ac:dyDescent="0.3">
      <c r="A8040" t="s">
        <v>2278</v>
      </c>
      <c r="B8040" t="s">
        <v>4664</v>
      </c>
      <c r="C8040" t="s">
        <v>12445</v>
      </c>
      <c r="D8040" t="s">
        <v>6708</v>
      </c>
      <c r="E8040" t="s">
        <v>6709</v>
      </c>
      <c r="F8040" t="s">
        <v>2281</v>
      </c>
      <c r="G8040" t="s">
        <v>1135</v>
      </c>
      <c r="H8040" t="s">
        <v>2275</v>
      </c>
      <c r="I8040" t="s">
        <v>1497</v>
      </c>
      <c r="J8040" t="s">
        <v>11506</v>
      </c>
      <c r="K8040" t="s">
        <v>11507</v>
      </c>
      <c r="L8040" t="s">
        <v>84</v>
      </c>
      <c r="M8040" t="s">
        <v>38</v>
      </c>
      <c r="N8040" t="s">
        <v>39</v>
      </c>
      <c r="O8040" s="23">
        <v>400</v>
      </c>
      <c r="P8040" s="9">
        <v>10.5</v>
      </c>
      <c r="Q8040" t="s">
        <v>40</v>
      </c>
      <c r="R8040">
        <v>139855</v>
      </c>
      <c r="S8040" s="9">
        <v>38.08</v>
      </c>
      <c r="T8040" s="26">
        <v>4.99</v>
      </c>
      <c r="U8040" s="8">
        <v>190.02</v>
      </c>
      <c r="V8040" t="s">
        <v>41</v>
      </c>
      <c r="W8040" t="s">
        <v>2276</v>
      </c>
      <c r="X8040" t="s">
        <v>42</v>
      </c>
      <c r="Y8040" t="s">
        <v>2277</v>
      </c>
      <c r="AA8040" s="1">
        <f t="shared" si="808"/>
        <v>46102</v>
      </c>
      <c r="AB8040" s="2">
        <f t="shared" si="809"/>
        <v>3</v>
      </c>
      <c r="AC8040" s="2">
        <f t="shared" si="810"/>
        <v>2026</v>
      </c>
      <c r="AD8040" s="2" t="str">
        <f>IFERROR(VLOOKUP(A8040,'Aux Área'!$A$4:$B$123,2,0),"-")</f>
        <v>INSPEÇÃO</v>
      </c>
    </row>
    <row r="8041" spans="1:30" x14ac:dyDescent="0.3">
      <c r="A8041" t="s">
        <v>2146</v>
      </c>
      <c r="B8041" t="s">
        <v>1800</v>
      </c>
      <c r="C8041" t="s">
        <v>12446</v>
      </c>
      <c r="D8041" t="s">
        <v>1841</v>
      </c>
      <c r="E8041" t="s">
        <v>1842</v>
      </c>
      <c r="F8041" t="s">
        <v>653</v>
      </c>
      <c r="G8041" t="s">
        <v>635</v>
      </c>
      <c r="H8041" t="s">
        <v>666</v>
      </c>
      <c r="I8041" t="s">
        <v>667</v>
      </c>
      <c r="J8041" t="s">
        <v>172</v>
      </c>
      <c r="K8041" t="s">
        <v>173</v>
      </c>
      <c r="L8041" t="s">
        <v>124</v>
      </c>
      <c r="M8041" t="s">
        <v>38</v>
      </c>
      <c r="N8041" t="s">
        <v>668</v>
      </c>
      <c r="O8041" s="23">
        <v>0</v>
      </c>
      <c r="P8041" s="9">
        <v>0</v>
      </c>
      <c r="Q8041" t="s">
        <v>40</v>
      </c>
      <c r="R8041">
        <v>0</v>
      </c>
      <c r="S8041" s="9">
        <v>106</v>
      </c>
      <c r="T8041" s="26">
        <v>7.99</v>
      </c>
      <c r="U8041" s="8">
        <v>846.94</v>
      </c>
      <c r="V8041" t="s">
        <v>2840</v>
      </c>
      <c r="W8041" t="s">
        <v>652</v>
      </c>
      <c r="X8041" t="s">
        <v>42</v>
      </c>
      <c r="Y8041" t="s">
        <v>653</v>
      </c>
      <c r="AA8041" s="1">
        <f t="shared" si="808"/>
        <v>46102</v>
      </c>
      <c r="AB8041" s="2">
        <f t="shared" si="809"/>
        <v>3</v>
      </c>
      <c r="AC8041" s="2">
        <f t="shared" si="810"/>
        <v>2026</v>
      </c>
      <c r="AD8041" s="2" t="str">
        <f>IFERROR(VLOOKUP(A8041,'Aux Área'!$A$4:$B$123,2,0),"-")</f>
        <v>SÃO PEDRO</v>
      </c>
    </row>
    <row r="8042" spans="1:30" x14ac:dyDescent="0.3">
      <c r="A8042" t="s">
        <v>2146</v>
      </c>
      <c r="C8042" t="s">
        <v>15697</v>
      </c>
      <c r="F8042" t="s">
        <v>15689</v>
      </c>
      <c r="K8042" t="s">
        <v>173</v>
      </c>
      <c r="N8042" t="s">
        <v>15690</v>
      </c>
      <c r="O8042" s="23">
        <v>0</v>
      </c>
      <c r="P8042" s="23">
        <v>0</v>
      </c>
      <c r="Q8042" t="s">
        <v>40</v>
      </c>
      <c r="R8042">
        <v>0</v>
      </c>
      <c r="S8042">
        <v>19.239999999999998</v>
      </c>
      <c r="U8042" s="8">
        <v>76.77</v>
      </c>
      <c r="AA8042" s="1">
        <f t="shared" si="808"/>
        <v>46102</v>
      </c>
      <c r="AB8042" s="2">
        <f t="shared" si="809"/>
        <v>3</v>
      </c>
      <c r="AC8042" s="2">
        <f t="shared" si="810"/>
        <v>2026</v>
      </c>
      <c r="AD8042" s="2" t="str">
        <f>IFERROR(VLOOKUP(A8042,'Aux Área'!$A$4:$B$123,2,0),"-")</f>
        <v>SÃO PEDRO</v>
      </c>
    </row>
    <row r="8043" spans="1:30" x14ac:dyDescent="0.3">
      <c r="A8043" t="s">
        <v>2282</v>
      </c>
      <c r="B8043" t="s">
        <v>4679</v>
      </c>
      <c r="C8043" t="s">
        <v>12447</v>
      </c>
      <c r="D8043" t="s">
        <v>11924</v>
      </c>
      <c r="E8043" t="s">
        <v>11925</v>
      </c>
      <c r="F8043" t="s">
        <v>2285</v>
      </c>
      <c r="G8043" t="s">
        <v>1135</v>
      </c>
      <c r="H8043" t="s">
        <v>2275</v>
      </c>
      <c r="I8043" t="s">
        <v>1497</v>
      </c>
      <c r="J8043" t="s">
        <v>165</v>
      </c>
      <c r="K8043" t="s">
        <v>166</v>
      </c>
      <c r="L8043" t="s">
        <v>167</v>
      </c>
      <c r="M8043" t="s">
        <v>38</v>
      </c>
      <c r="N8043" t="s">
        <v>39</v>
      </c>
      <c r="O8043" s="23">
        <v>453</v>
      </c>
      <c r="P8043" s="9">
        <v>10.76</v>
      </c>
      <c r="Q8043" t="s">
        <v>40</v>
      </c>
      <c r="R8043">
        <v>118060</v>
      </c>
      <c r="S8043" s="9">
        <v>42.09</v>
      </c>
      <c r="T8043" s="26">
        <v>4.99</v>
      </c>
      <c r="U8043" s="8">
        <v>210.03</v>
      </c>
      <c r="V8043" t="s">
        <v>112</v>
      </c>
      <c r="W8043" t="s">
        <v>2276</v>
      </c>
      <c r="X8043" t="s">
        <v>42</v>
      </c>
      <c r="Y8043" t="s">
        <v>2277</v>
      </c>
      <c r="AA8043" s="1">
        <f t="shared" si="808"/>
        <v>46102</v>
      </c>
      <c r="AB8043" s="2">
        <f t="shared" si="809"/>
        <v>3</v>
      </c>
      <c r="AC8043" s="2">
        <f t="shared" si="810"/>
        <v>2026</v>
      </c>
      <c r="AD8043" s="2" t="str">
        <f>IFERROR(VLOOKUP(A8043,'Aux Área'!$A$4:$B$123,2,0),"-")</f>
        <v>INSPEÇÃO</v>
      </c>
    </row>
    <row r="8044" spans="1:30" x14ac:dyDescent="0.3">
      <c r="A8044" t="s">
        <v>10689</v>
      </c>
      <c r="B8044" t="s">
        <v>1946</v>
      </c>
      <c r="C8044" t="s">
        <v>12448</v>
      </c>
      <c r="D8044" t="s">
        <v>1948</v>
      </c>
      <c r="E8044" t="s">
        <v>1949</v>
      </c>
      <c r="F8044" t="s">
        <v>653</v>
      </c>
      <c r="G8044" t="s">
        <v>635</v>
      </c>
      <c r="H8044" t="s">
        <v>1571</v>
      </c>
      <c r="I8044" t="s">
        <v>839</v>
      </c>
      <c r="J8044" t="s">
        <v>409</v>
      </c>
      <c r="K8044" t="s">
        <v>410</v>
      </c>
      <c r="L8044" t="s">
        <v>141</v>
      </c>
      <c r="M8044" t="s">
        <v>38</v>
      </c>
      <c r="N8044" t="s">
        <v>668</v>
      </c>
      <c r="O8044" s="23">
        <v>0</v>
      </c>
      <c r="P8044" s="9">
        <v>0</v>
      </c>
      <c r="Q8044" t="s">
        <v>40</v>
      </c>
      <c r="R8044">
        <v>0</v>
      </c>
      <c r="S8044" s="9">
        <v>66.8</v>
      </c>
      <c r="T8044" s="26">
        <v>7.79</v>
      </c>
      <c r="U8044" s="8">
        <v>520.37</v>
      </c>
      <c r="V8044" t="s">
        <v>12449</v>
      </c>
      <c r="W8044" t="s">
        <v>652</v>
      </c>
      <c r="X8044" t="s">
        <v>42</v>
      </c>
      <c r="Y8044" t="s">
        <v>653</v>
      </c>
      <c r="AA8044" s="1">
        <f t="shared" si="808"/>
        <v>46102</v>
      </c>
      <c r="AB8044" s="2">
        <f t="shared" si="809"/>
        <v>3</v>
      </c>
      <c r="AC8044" s="2">
        <f t="shared" si="810"/>
        <v>2026</v>
      </c>
      <c r="AD8044" s="2" t="str">
        <f>IFERROR(VLOOKUP(A8044,'Aux Área'!$A$4:$B$123,2,0),"-")</f>
        <v>SÃO PEDRO</v>
      </c>
    </row>
    <row r="8045" spans="1:30" x14ac:dyDescent="0.3">
      <c r="A8045" t="s">
        <v>2650</v>
      </c>
      <c r="B8045" t="s">
        <v>10989</v>
      </c>
      <c r="C8045" t="s">
        <v>12450</v>
      </c>
      <c r="D8045" t="s">
        <v>2944</v>
      </c>
      <c r="E8045" t="s">
        <v>2945</v>
      </c>
      <c r="F8045" t="s">
        <v>3615</v>
      </c>
      <c r="G8045" t="s">
        <v>1300</v>
      </c>
      <c r="H8045" t="s">
        <v>2635</v>
      </c>
      <c r="I8045" t="s">
        <v>37</v>
      </c>
      <c r="J8045" t="s">
        <v>1072</v>
      </c>
      <c r="K8045" t="s">
        <v>1073</v>
      </c>
      <c r="L8045" t="s">
        <v>84</v>
      </c>
      <c r="M8045" t="s">
        <v>38</v>
      </c>
      <c r="N8045" t="s">
        <v>39</v>
      </c>
      <c r="O8045" s="23">
        <v>375</v>
      </c>
      <c r="P8045" s="9">
        <v>6.43</v>
      </c>
      <c r="Q8045" t="s">
        <v>40</v>
      </c>
      <c r="R8045" s="2">
        <v>22847</v>
      </c>
      <c r="S8045" s="9">
        <v>58.34</v>
      </c>
      <c r="T8045" s="26">
        <v>4.49</v>
      </c>
      <c r="U8045" s="8">
        <v>261.97000000000003</v>
      </c>
      <c r="V8045" t="s">
        <v>41</v>
      </c>
      <c r="W8045" t="s">
        <v>2276</v>
      </c>
      <c r="X8045" t="s">
        <v>42</v>
      </c>
      <c r="Y8045" t="s">
        <v>1740</v>
      </c>
      <c r="AA8045" s="1">
        <f t="shared" si="808"/>
        <v>46102</v>
      </c>
      <c r="AB8045" s="2">
        <f t="shared" si="809"/>
        <v>3</v>
      </c>
      <c r="AC8045" s="2">
        <f t="shared" si="810"/>
        <v>2026</v>
      </c>
      <c r="AD8045" s="2" t="str">
        <f>IFERROR(VLOOKUP(A8045,'Aux Área'!$A$4:$B$123,2,0),"-")</f>
        <v>TI</v>
      </c>
    </row>
    <row r="8046" spans="1:30" x14ac:dyDescent="0.3">
      <c r="A8046" t="s">
        <v>2700</v>
      </c>
      <c r="B8046" t="s">
        <v>2000</v>
      </c>
      <c r="C8046" t="s">
        <v>12451</v>
      </c>
      <c r="D8046" t="s">
        <v>3403</v>
      </c>
      <c r="E8046" t="s">
        <v>3404</v>
      </c>
      <c r="F8046" t="s">
        <v>2703</v>
      </c>
      <c r="G8046" t="s">
        <v>659</v>
      </c>
      <c r="H8046" t="s">
        <v>1996</v>
      </c>
      <c r="I8046" t="s">
        <v>1997</v>
      </c>
      <c r="J8046" t="s">
        <v>275</v>
      </c>
      <c r="K8046" t="s">
        <v>276</v>
      </c>
      <c r="L8046" t="s">
        <v>124</v>
      </c>
      <c r="M8046" t="s">
        <v>38</v>
      </c>
      <c r="N8046" t="s">
        <v>668</v>
      </c>
      <c r="O8046" s="23">
        <v>362</v>
      </c>
      <c r="P8046" s="9">
        <v>5.57</v>
      </c>
      <c r="Q8046" t="s">
        <v>40</v>
      </c>
      <c r="R8046">
        <v>27228</v>
      </c>
      <c r="S8046" s="9">
        <v>65</v>
      </c>
      <c r="T8046" s="26">
        <v>8.59</v>
      </c>
      <c r="U8046" s="8">
        <v>558.35</v>
      </c>
      <c r="V8046" t="s">
        <v>12452</v>
      </c>
      <c r="W8046" t="s">
        <v>1985</v>
      </c>
      <c r="X8046" t="s">
        <v>42</v>
      </c>
      <c r="Y8046" t="s">
        <v>1986</v>
      </c>
      <c r="AA8046" s="1">
        <f t="shared" si="808"/>
        <v>46102</v>
      </c>
      <c r="AB8046" s="2">
        <f t="shared" si="809"/>
        <v>3</v>
      </c>
      <c r="AC8046" s="2">
        <f t="shared" si="810"/>
        <v>2026</v>
      </c>
      <c r="AD8046" s="2" t="str">
        <f>IFERROR(VLOOKUP(A8046,'Aux Área'!$A$4:$B$123,2,0),"-")</f>
        <v>PESADOS</v>
      </c>
    </row>
    <row r="8047" spans="1:30" x14ac:dyDescent="0.3">
      <c r="A8047" t="s">
        <v>2700</v>
      </c>
      <c r="C8047" t="s">
        <v>15751</v>
      </c>
      <c r="F8047" t="s">
        <v>2703</v>
      </c>
      <c r="K8047" t="s">
        <v>276</v>
      </c>
      <c r="N8047" t="s">
        <v>15690</v>
      </c>
      <c r="O8047" t="s">
        <v>15244</v>
      </c>
      <c r="P8047" s="9" t="s">
        <v>15244</v>
      </c>
      <c r="Q8047" t="s">
        <v>40</v>
      </c>
      <c r="R8047" t="s">
        <v>15244</v>
      </c>
      <c r="S8047">
        <v>1.91</v>
      </c>
      <c r="U8047" s="8">
        <v>7.26</v>
      </c>
      <c r="AA8047" s="1">
        <f t="shared" si="808"/>
        <v>46102</v>
      </c>
      <c r="AB8047" s="2">
        <f t="shared" si="809"/>
        <v>3</v>
      </c>
      <c r="AC8047" s="2">
        <f t="shared" si="810"/>
        <v>2026</v>
      </c>
      <c r="AD8047" s="2" t="str">
        <f>IFERROR(VLOOKUP(A8047,'Aux Área'!$A$4:$B$123,2,0),"-")</f>
        <v>PESADOS</v>
      </c>
    </row>
    <row r="8048" spans="1:30" x14ac:dyDescent="0.3">
      <c r="A8048" t="s">
        <v>2638</v>
      </c>
      <c r="B8048" t="s">
        <v>4593</v>
      </c>
      <c r="C8048" t="s">
        <v>12453</v>
      </c>
      <c r="D8048" t="s">
        <v>10306</v>
      </c>
      <c r="E8048" t="s">
        <v>9673</v>
      </c>
      <c r="F8048" t="s">
        <v>2641</v>
      </c>
      <c r="G8048" t="s">
        <v>1135</v>
      </c>
      <c r="H8048" t="s">
        <v>2275</v>
      </c>
      <c r="I8048" t="s">
        <v>1497</v>
      </c>
      <c r="J8048" t="s">
        <v>275</v>
      </c>
      <c r="K8048" t="s">
        <v>276</v>
      </c>
      <c r="L8048" t="s">
        <v>124</v>
      </c>
      <c r="M8048" t="s">
        <v>38</v>
      </c>
      <c r="N8048" t="s">
        <v>39</v>
      </c>
      <c r="O8048" s="23">
        <v>409</v>
      </c>
      <c r="P8048" s="9">
        <v>9.7799999999999994</v>
      </c>
      <c r="Q8048" t="s">
        <v>40</v>
      </c>
      <c r="R8048">
        <v>126772</v>
      </c>
      <c r="S8048" s="9">
        <v>41.82</v>
      </c>
      <c r="T8048" s="26">
        <v>4.79</v>
      </c>
      <c r="U8048" s="8">
        <v>200.32</v>
      </c>
      <c r="V8048" t="s">
        <v>12454</v>
      </c>
      <c r="W8048" t="s">
        <v>2276</v>
      </c>
      <c r="X8048" t="s">
        <v>42</v>
      </c>
      <c r="Y8048" t="s">
        <v>2277</v>
      </c>
      <c r="AA8048" s="1">
        <f t="shared" ref="AA8048:AA8111" si="811">IFERROR(DATEVALUE(C8048),"-")</f>
        <v>46102</v>
      </c>
      <c r="AB8048" s="2">
        <f t="shared" ref="AB8048:AB8111" si="812">IFERROR(MONTH(AA8048),"-")</f>
        <v>3</v>
      </c>
      <c r="AC8048" s="2">
        <f t="shared" ref="AC8048:AC8111" si="813">IFERROR(YEAR(AA8048),"-")</f>
        <v>2026</v>
      </c>
      <c r="AD8048" s="2" t="str">
        <f>IFERROR(VLOOKUP(A8048,'Aux Área'!$A$4:$B$123,2,0),"-")</f>
        <v>INSPEÇÃO</v>
      </c>
    </row>
    <row r="8049" spans="1:30" x14ac:dyDescent="0.3">
      <c r="A8049" t="s">
        <v>1999</v>
      </c>
      <c r="B8049" t="s">
        <v>3016</v>
      </c>
      <c r="C8049" t="s">
        <v>12455</v>
      </c>
      <c r="D8049" t="s">
        <v>6928</v>
      </c>
      <c r="E8049" t="s">
        <v>6929</v>
      </c>
      <c r="F8049" t="s">
        <v>2002</v>
      </c>
      <c r="G8049" t="s">
        <v>659</v>
      </c>
      <c r="H8049" t="s">
        <v>2003</v>
      </c>
      <c r="I8049" t="s">
        <v>667</v>
      </c>
      <c r="J8049" t="s">
        <v>231</v>
      </c>
      <c r="K8049" t="s">
        <v>232</v>
      </c>
      <c r="L8049" t="s">
        <v>217</v>
      </c>
      <c r="M8049" t="s">
        <v>38</v>
      </c>
      <c r="N8049" t="s">
        <v>668</v>
      </c>
      <c r="O8049" s="23">
        <v>537</v>
      </c>
      <c r="P8049" s="9">
        <v>4.45</v>
      </c>
      <c r="Q8049" t="s">
        <v>40</v>
      </c>
      <c r="R8049">
        <v>23720</v>
      </c>
      <c r="S8049" s="9">
        <v>120.68</v>
      </c>
      <c r="T8049" s="26">
        <v>8.19</v>
      </c>
      <c r="U8049" s="8">
        <v>988.37</v>
      </c>
      <c r="V8049" t="s">
        <v>12456</v>
      </c>
      <c r="W8049" t="s">
        <v>1985</v>
      </c>
      <c r="X8049" t="s">
        <v>42</v>
      </c>
      <c r="Y8049" t="s">
        <v>1986</v>
      </c>
      <c r="AA8049" s="1">
        <f t="shared" si="811"/>
        <v>46102</v>
      </c>
      <c r="AB8049" s="2">
        <f t="shared" si="812"/>
        <v>3</v>
      </c>
      <c r="AC8049" s="2">
        <f t="shared" si="813"/>
        <v>2026</v>
      </c>
      <c r="AD8049" s="2" t="str">
        <f>IFERROR(VLOOKUP(A8049,'Aux Área'!$A$4:$B$123,2,0),"-")</f>
        <v>PESADOS</v>
      </c>
    </row>
    <row r="8050" spans="1:30" x14ac:dyDescent="0.3">
      <c r="A8050" t="s">
        <v>52</v>
      </c>
      <c r="B8050" t="s">
        <v>1449</v>
      </c>
      <c r="C8050" t="s">
        <v>12457</v>
      </c>
      <c r="D8050" t="s">
        <v>3246</v>
      </c>
      <c r="E8050" t="s">
        <v>3247</v>
      </c>
      <c r="F8050" t="s">
        <v>53</v>
      </c>
      <c r="G8050" t="s">
        <v>35</v>
      </c>
      <c r="H8050" t="s">
        <v>36</v>
      </c>
      <c r="I8050" t="s">
        <v>37</v>
      </c>
      <c r="J8050" t="s">
        <v>1665</v>
      </c>
      <c r="K8050" t="s">
        <v>1666</v>
      </c>
      <c r="L8050" t="s">
        <v>301</v>
      </c>
      <c r="M8050" t="s">
        <v>38</v>
      </c>
      <c r="N8050" t="s">
        <v>39</v>
      </c>
      <c r="O8050" s="23">
        <v>800</v>
      </c>
      <c r="P8050" s="9">
        <v>20.399999999999999</v>
      </c>
      <c r="Q8050" t="s">
        <v>40</v>
      </c>
      <c r="R8050">
        <v>81216</v>
      </c>
      <c r="S8050" s="9">
        <v>39.22</v>
      </c>
      <c r="T8050" s="26">
        <v>4.6900000000000004</v>
      </c>
      <c r="U8050" s="8">
        <v>183.94</v>
      </c>
      <c r="V8050" t="s">
        <v>12458</v>
      </c>
      <c r="W8050" t="s">
        <v>2007</v>
      </c>
      <c r="X8050" t="s">
        <v>42</v>
      </c>
      <c r="Y8050" t="s">
        <v>1740</v>
      </c>
      <c r="AA8050" s="1">
        <f t="shared" si="811"/>
        <v>46102</v>
      </c>
      <c r="AB8050" s="2">
        <f t="shared" si="812"/>
        <v>3</v>
      </c>
      <c r="AC8050" s="2">
        <f t="shared" si="813"/>
        <v>2026</v>
      </c>
      <c r="AD8050" s="2" t="str">
        <f>IFERROR(VLOOKUP(A8050,'Aux Área'!$A$4:$B$123,2,0),"-")</f>
        <v>OPERAÇÃO</v>
      </c>
    </row>
    <row r="8051" spans="1:30" x14ac:dyDescent="0.3">
      <c r="A8051" t="s">
        <v>2189</v>
      </c>
      <c r="B8051" t="s">
        <v>10781</v>
      </c>
      <c r="C8051" t="s">
        <v>12459</v>
      </c>
      <c r="D8051" t="s">
        <v>9696</v>
      </c>
      <c r="E8051" t="s">
        <v>9665</v>
      </c>
      <c r="F8051" t="s">
        <v>2192</v>
      </c>
      <c r="G8051" t="s">
        <v>1135</v>
      </c>
      <c r="H8051" t="s">
        <v>2185</v>
      </c>
      <c r="I8051" t="s">
        <v>2186</v>
      </c>
      <c r="J8051" t="s">
        <v>169</v>
      </c>
      <c r="K8051" t="s">
        <v>170</v>
      </c>
      <c r="L8051" t="s">
        <v>124</v>
      </c>
      <c r="M8051" t="s">
        <v>38</v>
      </c>
      <c r="N8051" t="s">
        <v>668</v>
      </c>
      <c r="O8051" s="23">
        <v>836</v>
      </c>
      <c r="P8051" s="9">
        <v>14.67</v>
      </c>
      <c r="Q8051" t="s">
        <v>40</v>
      </c>
      <c r="R8051">
        <v>50895</v>
      </c>
      <c r="S8051" s="9">
        <v>57</v>
      </c>
      <c r="T8051" s="26">
        <v>8.24</v>
      </c>
      <c r="U8051" s="8">
        <v>469.68</v>
      </c>
      <c r="V8051" t="s">
        <v>112</v>
      </c>
      <c r="W8051" t="s">
        <v>2007</v>
      </c>
      <c r="X8051" t="s">
        <v>42</v>
      </c>
      <c r="Y8051" t="s">
        <v>12261</v>
      </c>
      <c r="AA8051" s="1">
        <f t="shared" si="811"/>
        <v>46102</v>
      </c>
      <c r="AB8051" s="2">
        <f t="shared" si="812"/>
        <v>3</v>
      </c>
      <c r="AC8051" s="2">
        <f t="shared" si="813"/>
        <v>2026</v>
      </c>
      <c r="AD8051" s="2" t="str">
        <f>IFERROR(VLOOKUP(A8051,'Aux Área'!$A$4:$B$123,2,0),"-")</f>
        <v>INSPEÇÃO</v>
      </c>
    </row>
    <row r="8052" spans="1:30" x14ac:dyDescent="0.3">
      <c r="A8052" t="s">
        <v>2041</v>
      </c>
      <c r="B8052" t="s">
        <v>2042</v>
      </c>
      <c r="C8052" t="s">
        <v>12460</v>
      </c>
      <c r="D8052" t="s">
        <v>3967</v>
      </c>
      <c r="E8052" t="s">
        <v>3968</v>
      </c>
      <c r="F8052" t="s">
        <v>2044</v>
      </c>
      <c r="G8052" t="s">
        <v>659</v>
      </c>
      <c r="H8052" t="s">
        <v>1996</v>
      </c>
      <c r="I8052" t="s">
        <v>1997</v>
      </c>
      <c r="J8052" t="s">
        <v>231</v>
      </c>
      <c r="K8052" t="s">
        <v>232</v>
      </c>
      <c r="L8052" t="s">
        <v>217</v>
      </c>
      <c r="M8052" t="s">
        <v>38</v>
      </c>
      <c r="N8052" t="s">
        <v>668</v>
      </c>
      <c r="O8052" s="23">
        <v>424</v>
      </c>
      <c r="P8052" s="9">
        <v>6.67</v>
      </c>
      <c r="Q8052" t="s">
        <v>40</v>
      </c>
      <c r="R8052">
        <v>39312</v>
      </c>
      <c r="S8052" s="9">
        <v>63.53</v>
      </c>
      <c r="T8052" s="26">
        <v>8.1910000000000007</v>
      </c>
      <c r="U8052" s="8">
        <v>520.37</v>
      </c>
      <c r="V8052" t="s">
        <v>12461</v>
      </c>
      <c r="W8052" t="s">
        <v>1985</v>
      </c>
      <c r="X8052" t="s">
        <v>42</v>
      </c>
      <c r="Y8052" t="s">
        <v>1986</v>
      </c>
      <c r="AA8052" s="1">
        <f t="shared" si="811"/>
        <v>46102</v>
      </c>
      <c r="AB8052" s="2">
        <f t="shared" si="812"/>
        <v>3</v>
      </c>
      <c r="AC8052" s="2">
        <f t="shared" si="813"/>
        <v>2026</v>
      </c>
      <c r="AD8052" s="2" t="str">
        <f>IFERROR(VLOOKUP(A8052,'Aux Área'!$A$4:$B$123,2,0),"-")</f>
        <v>PESADOS</v>
      </c>
    </row>
    <row r="8053" spans="1:30" x14ac:dyDescent="0.3">
      <c r="A8053" t="s">
        <v>2041</v>
      </c>
      <c r="C8053" t="s">
        <v>12460</v>
      </c>
      <c r="F8053" t="s">
        <v>2044</v>
      </c>
      <c r="K8053" t="s">
        <v>232</v>
      </c>
      <c r="N8053" t="s">
        <v>15690</v>
      </c>
      <c r="O8053" t="s">
        <v>15244</v>
      </c>
      <c r="P8053" s="9" t="s">
        <v>15244</v>
      </c>
      <c r="Q8053" t="s">
        <v>40</v>
      </c>
      <c r="R8053" t="s">
        <v>15244</v>
      </c>
      <c r="S8053">
        <v>6.03</v>
      </c>
      <c r="U8053" s="8">
        <v>19.93</v>
      </c>
      <c r="AA8053" s="1">
        <f t="shared" si="811"/>
        <v>46102</v>
      </c>
      <c r="AB8053" s="2">
        <f t="shared" si="812"/>
        <v>3</v>
      </c>
      <c r="AC8053" s="2">
        <f t="shared" si="813"/>
        <v>2026</v>
      </c>
      <c r="AD8053" s="2" t="str">
        <f>IFERROR(VLOOKUP(A8053,'Aux Área'!$A$4:$B$123,2,0),"-")</f>
        <v>PESADOS</v>
      </c>
    </row>
    <row r="8054" spans="1:30" x14ac:dyDescent="0.3">
      <c r="A8054" t="s">
        <v>2306</v>
      </c>
      <c r="B8054" t="s">
        <v>4613</v>
      </c>
      <c r="C8054" t="s">
        <v>12462</v>
      </c>
      <c r="D8054" t="s">
        <v>5095</v>
      </c>
      <c r="E8054" t="s">
        <v>5096</v>
      </c>
      <c r="F8054" t="s">
        <v>2309</v>
      </c>
      <c r="G8054" t="s">
        <v>1135</v>
      </c>
      <c r="H8054" t="s">
        <v>2275</v>
      </c>
      <c r="I8054" t="s">
        <v>1497</v>
      </c>
      <c r="J8054" t="s">
        <v>3078</v>
      </c>
      <c r="K8054" t="s">
        <v>90</v>
      </c>
      <c r="L8054" t="s">
        <v>91</v>
      </c>
      <c r="M8054" t="s">
        <v>38</v>
      </c>
      <c r="N8054" t="s">
        <v>39</v>
      </c>
      <c r="O8054" s="23">
        <v>445</v>
      </c>
      <c r="P8054" s="9">
        <v>9.4700000000000006</v>
      </c>
      <c r="Q8054" t="s">
        <v>40</v>
      </c>
      <c r="R8054">
        <v>137474</v>
      </c>
      <c r="S8054" s="9">
        <v>46.98</v>
      </c>
      <c r="T8054" s="26">
        <v>5.09</v>
      </c>
      <c r="U8054" s="8">
        <v>239.13</v>
      </c>
      <c r="V8054" t="s">
        <v>41</v>
      </c>
      <c r="W8054" t="s">
        <v>2276</v>
      </c>
      <c r="X8054" t="s">
        <v>42</v>
      </c>
      <c r="Y8054" t="s">
        <v>2277</v>
      </c>
      <c r="AA8054" s="1">
        <f t="shared" si="811"/>
        <v>46102</v>
      </c>
      <c r="AB8054" s="2">
        <f t="shared" si="812"/>
        <v>3</v>
      </c>
      <c r="AC8054" s="2">
        <f t="shared" si="813"/>
        <v>2026</v>
      </c>
      <c r="AD8054" s="2" t="str">
        <f>IFERROR(VLOOKUP(A8054,'Aux Área'!$A$4:$B$123,2,0),"-")</f>
        <v>INSPEÇÃO</v>
      </c>
    </row>
    <row r="8055" spans="1:30" x14ac:dyDescent="0.3">
      <c r="A8055" t="s">
        <v>5543</v>
      </c>
      <c r="B8055" t="s">
        <v>11845</v>
      </c>
      <c r="C8055" t="s">
        <v>12463</v>
      </c>
      <c r="D8055" t="s">
        <v>3410</v>
      </c>
      <c r="E8055" t="s">
        <v>3411</v>
      </c>
      <c r="F8055" t="s">
        <v>6207</v>
      </c>
      <c r="G8055" t="s">
        <v>1135</v>
      </c>
      <c r="H8055" t="s">
        <v>5545</v>
      </c>
      <c r="I8055" t="s">
        <v>839</v>
      </c>
      <c r="J8055" t="s">
        <v>231</v>
      </c>
      <c r="K8055" t="s">
        <v>232</v>
      </c>
      <c r="L8055" t="s">
        <v>217</v>
      </c>
      <c r="M8055" t="s">
        <v>38</v>
      </c>
      <c r="N8055" t="s">
        <v>39</v>
      </c>
      <c r="O8055" s="23">
        <v>445</v>
      </c>
      <c r="P8055" s="9">
        <v>8.93</v>
      </c>
      <c r="Q8055" t="s">
        <v>40</v>
      </c>
      <c r="R8055">
        <v>25129</v>
      </c>
      <c r="S8055" s="9">
        <v>49.85</v>
      </c>
      <c r="T8055" s="26">
        <v>4.8609999999999998</v>
      </c>
      <c r="U8055" s="8">
        <v>242.3</v>
      </c>
      <c r="V8055" t="s">
        <v>12464</v>
      </c>
      <c r="W8055" t="s">
        <v>2276</v>
      </c>
      <c r="X8055" t="s">
        <v>42</v>
      </c>
      <c r="Y8055" t="s">
        <v>2277</v>
      </c>
      <c r="AA8055" s="1">
        <f t="shared" si="811"/>
        <v>46102</v>
      </c>
      <c r="AB8055" s="2">
        <f t="shared" si="812"/>
        <v>3</v>
      </c>
      <c r="AC8055" s="2">
        <f t="shared" si="813"/>
        <v>2026</v>
      </c>
      <c r="AD8055" s="2" t="str">
        <f>IFERROR(VLOOKUP(A8055,'Aux Área'!$A$4:$B$123,2,0),"-")</f>
        <v>INSPEÇÃO</v>
      </c>
    </row>
    <row r="8056" spans="1:30" x14ac:dyDescent="0.3">
      <c r="A8056" t="s">
        <v>11823</v>
      </c>
      <c r="B8056" t="s">
        <v>2182</v>
      </c>
      <c r="C8056" t="s">
        <v>12465</v>
      </c>
      <c r="D8056" t="s">
        <v>127</v>
      </c>
      <c r="E8056" t="s">
        <v>128</v>
      </c>
      <c r="F8056" t="s">
        <v>15239</v>
      </c>
      <c r="G8056" t="s">
        <v>35</v>
      </c>
      <c r="H8056" t="s">
        <v>11825</v>
      </c>
      <c r="I8056" t="s">
        <v>11826</v>
      </c>
      <c r="J8056" t="s">
        <v>165</v>
      </c>
      <c r="K8056" t="s">
        <v>166</v>
      </c>
      <c r="L8056" t="s">
        <v>167</v>
      </c>
      <c r="M8056" t="s">
        <v>38</v>
      </c>
      <c r="N8056" t="s">
        <v>39</v>
      </c>
      <c r="O8056" s="23">
        <v>444</v>
      </c>
      <c r="P8056" s="9">
        <v>16.690000000000001</v>
      </c>
      <c r="Q8056" t="s">
        <v>40</v>
      </c>
      <c r="R8056">
        <v>62936</v>
      </c>
      <c r="S8056" s="9">
        <v>26.61</v>
      </c>
      <c r="T8056" s="26">
        <v>4.99</v>
      </c>
      <c r="U8056" s="8">
        <v>132.78</v>
      </c>
      <c r="V8056" t="s">
        <v>112</v>
      </c>
      <c r="W8056" t="s">
        <v>2007</v>
      </c>
      <c r="X8056" t="s">
        <v>42</v>
      </c>
      <c r="Y8056" t="s">
        <v>1740</v>
      </c>
      <c r="AA8056" s="1">
        <f t="shared" si="811"/>
        <v>46102</v>
      </c>
      <c r="AB8056" s="2">
        <f t="shared" si="812"/>
        <v>3</v>
      </c>
      <c r="AC8056" s="2">
        <f t="shared" si="813"/>
        <v>2026</v>
      </c>
      <c r="AD8056" s="2" t="str">
        <f>IFERROR(VLOOKUP(A8056,'Aux Área'!$A$4:$B$123,2,0),"-")</f>
        <v>ENGENHARIA</v>
      </c>
    </row>
    <row r="8057" spans="1:30" x14ac:dyDescent="0.3">
      <c r="A8057" t="s">
        <v>2181</v>
      </c>
      <c r="B8057" t="s">
        <v>4595</v>
      </c>
      <c r="C8057" t="s">
        <v>12466</v>
      </c>
      <c r="D8057" t="s">
        <v>3107</v>
      </c>
      <c r="E8057" t="s">
        <v>3108</v>
      </c>
      <c r="F8057" t="s">
        <v>2184</v>
      </c>
      <c r="G8057" t="s">
        <v>1135</v>
      </c>
      <c r="H8057" t="s">
        <v>2185</v>
      </c>
      <c r="I8057" t="s">
        <v>2186</v>
      </c>
      <c r="J8057" t="s">
        <v>237</v>
      </c>
      <c r="K8057" t="s">
        <v>238</v>
      </c>
      <c r="L8057" t="s">
        <v>110</v>
      </c>
      <c r="M8057" t="s">
        <v>38</v>
      </c>
      <c r="N8057" t="s">
        <v>668</v>
      </c>
      <c r="O8057" s="23">
        <v>845</v>
      </c>
      <c r="P8057" s="9">
        <v>12.6</v>
      </c>
      <c r="Q8057" t="s">
        <v>40</v>
      </c>
      <c r="R8057">
        <v>149418</v>
      </c>
      <c r="S8057" s="9">
        <v>67.040000000000006</v>
      </c>
      <c r="T8057" s="26">
        <v>7.59</v>
      </c>
      <c r="U8057" s="8">
        <v>508.83</v>
      </c>
      <c r="V8057" t="s">
        <v>41</v>
      </c>
      <c r="W8057" t="s">
        <v>2007</v>
      </c>
      <c r="X8057" t="s">
        <v>42</v>
      </c>
      <c r="Y8057" t="s">
        <v>12261</v>
      </c>
      <c r="AA8057" s="1">
        <f t="shared" si="811"/>
        <v>46102</v>
      </c>
      <c r="AB8057" s="2">
        <f t="shared" si="812"/>
        <v>3</v>
      </c>
      <c r="AC8057" s="2">
        <f t="shared" si="813"/>
        <v>2026</v>
      </c>
      <c r="AD8057" s="2" t="str">
        <f>IFERROR(VLOOKUP(A8057,'Aux Área'!$A$4:$B$123,2,0),"-")</f>
        <v>INSPEÇÃO</v>
      </c>
    </row>
    <row r="8058" spans="1:30" x14ac:dyDescent="0.3">
      <c r="A8058" t="s">
        <v>2260</v>
      </c>
      <c r="B8058" t="s">
        <v>113</v>
      </c>
      <c r="C8058" t="s">
        <v>12467</v>
      </c>
      <c r="D8058" t="s">
        <v>4423</v>
      </c>
      <c r="E8058" t="s">
        <v>4424</v>
      </c>
      <c r="F8058" t="s">
        <v>2262</v>
      </c>
      <c r="G8058" t="s">
        <v>35</v>
      </c>
      <c r="H8058" t="s">
        <v>2263</v>
      </c>
      <c r="I8058" t="s">
        <v>2186</v>
      </c>
      <c r="J8058" t="s">
        <v>409</v>
      </c>
      <c r="K8058" t="s">
        <v>410</v>
      </c>
      <c r="L8058" t="s">
        <v>141</v>
      </c>
      <c r="M8058" t="s">
        <v>38</v>
      </c>
      <c r="N8058" t="s">
        <v>2304</v>
      </c>
      <c r="O8058" s="23">
        <v>787</v>
      </c>
      <c r="P8058" s="9">
        <v>13.82</v>
      </c>
      <c r="Q8058" t="s">
        <v>40</v>
      </c>
      <c r="R8058">
        <v>118837</v>
      </c>
      <c r="S8058" s="9">
        <v>56.93</v>
      </c>
      <c r="T8058" s="26">
        <v>7.79</v>
      </c>
      <c r="U8058" s="8">
        <v>443.48</v>
      </c>
      <c r="V8058" t="s">
        <v>12468</v>
      </c>
      <c r="W8058" t="s">
        <v>2007</v>
      </c>
      <c r="X8058" t="s">
        <v>42</v>
      </c>
      <c r="Y8058" t="s">
        <v>1740</v>
      </c>
      <c r="AA8058" s="1">
        <f t="shared" si="811"/>
        <v>46102</v>
      </c>
      <c r="AB8058" s="2">
        <f t="shared" si="812"/>
        <v>3</v>
      </c>
      <c r="AC8058" s="2">
        <f t="shared" si="813"/>
        <v>2026</v>
      </c>
      <c r="AD8058" s="2" t="str">
        <f>IFERROR(VLOOKUP(A8058,'Aux Área'!$A$4:$B$123,2,0),"-")</f>
        <v>INSPEÇÃO</v>
      </c>
    </row>
    <row r="8059" spans="1:30" x14ac:dyDescent="0.3">
      <c r="A8059" t="s">
        <v>2655</v>
      </c>
      <c r="B8059" t="s">
        <v>10768</v>
      </c>
      <c r="C8059" t="s">
        <v>12469</v>
      </c>
      <c r="D8059" t="s">
        <v>1619</v>
      </c>
      <c r="E8059" t="s">
        <v>1620</v>
      </c>
      <c r="F8059" t="s">
        <v>3605</v>
      </c>
      <c r="G8059" t="s">
        <v>1635</v>
      </c>
      <c r="H8059" t="s">
        <v>2635</v>
      </c>
      <c r="I8059" t="s">
        <v>37</v>
      </c>
      <c r="J8059" t="s">
        <v>188</v>
      </c>
      <c r="K8059" t="s">
        <v>189</v>
      </c>
      <c r="L8059" t="s">
        <v>190</v>
      </c>
      <c r="M8059" t="s">
        <v>38</v>
      </c>
      <c r="N8059" t="s">
        <v>39</v>
      </c>
      <c r="O8059" s="23">
        <v>268</v>
      </c>
      <c r="P8059" s="9">
        <v>8.15</v>
      </c>
      <c r="Q8059" t="s">
        <v>40</v>
      </c>
      <c r="R8059">
        <v>24235</v>
      </c>
      <c r="S8059" s="9">
        <v>32.880000000000003</v>
      </c>
      <c r="T8059" s="26">
        <v>4.99</v>
      </c>
      <c r="U8059" s="8">
        <v>164.07</v>
      </c>
      <c r="V8059" t="s">
        <v>41</v>
      </c>
      <c r="W8059" t="s">
        <v>2007</v>
      </c>
      <c r="X8059" t="s">
        <v>42</v>
      </c>
      <c r="Y8059" t="s">
        <v>6209</v>
      </c>
      <c r="AA8059" s="1">
        <f t="shared" si="811"/>
        <v>46102</v>
      </c>
      <c r="AB8059" s="2">
        <f t="shared" si="812"/>
        <v>3</v>
      </c>
      <c r="AC8059" s="2">
        <f t="shared" si="813"/>
        <v>2026</v>
      </c>
      <c r="AD8059" s="2" t="str">
        <f>IFERROR(VLOOKUP(A8059,'Aux Área'!$A$4:$B$123,2,0),"-")</f>
        <v>TI</v>
      </c>
    </row>
    <row r="8060" spans="1:30" x14ac:dyDescent="0.3">
      <c r="A8060" t="s">
        <v>2282</v>
      </c>
      <c r="B8060" t="s">
        <v>4679</v>
      </c>
      <c r="C8060" t="s">
        <v>12470</v>
      </c>
      <c r="D8060" t="s">
        <v>11924</v>
      </c>
      <c r="E8060" t="s">
        <v>11925</v>
      </c>
      <c r="F8060" t="s">
        <v>2285</v>
      </c>
      <c r="G8060" t="s">
        <v>1135</v>
      </c>
      <c r="H8060" t="s">
        <v>2275</v>
      </c>
      <c r="I8060" t="s">
        <v>1497</v>
      </c>
      <c r="J8060" t="s">
        <v>165</v>
      </c>
      <c r="K8060" t="s">
        <v>166</v>
      </c>
      <c r="L8060" t="s">
        <v>167</v>
      </c>
      <c r="M8060" t="s">
        <v>38</v>
      </c>
      <c r="N8060" t="s">
        <v>39</v>
      </c>
      <c r="O8060" s="23">
        <v>318</v>
      </c>
      <c r="P8060" s="9">
        <v>8.15</v>
      </c>
      <c r="Q8060" t="s">
        <v>40</v>
      </c>
      <c r="R8060">
        <v>118378</v>
      </c>
      <c r="S8060" s="9">
        <v>39</v>
      </c>
      <c r="T8060" s="26">
        <v>4.99</v>
      </c>
      <c r="U8060" s="8">
        <v>194.62</v>
      </c>
      <c r="V8060" t="s">
        <v>112</v>
      </c>
      <c r="W8060" t="s">
        <v>2276</v>
      </c>
      <c r="X8060" t="s">
        <v>42</v>
      </c>
      <c r="Y8060" t="s">
        <v>2277</v>
      </c>
      <c r="AA8060" s="1">
        <f t="shared" si="811"/>
        <v>46102</v>
      </c>
      <c r="AB8060" s="2">
        <f t="shared" si="812"/>
        <v>3</v>
      </c>
      <c r="AC8060" s="2">
        <f t="shared" si="813"/>
        <v>2026</v>
      </c>
      <c r="AD8060" s="2" t="str">
        <f>IFERROR(VLOOKUP(A8060,'Aux Área'!$A$4:$B$123,2,0),"-")</f>
        <v>INSPEÇÃO</v>
      </c>
    </row>
    <row r="8061" spans="1:30" x14ac:dyDescent="0.3">
      <c r="A8061" t="s">
        <v>2278</v>
      </c>
      <c r="B8061" t="s">
        <v>4664</v>
      </c>
      <c r="C8061" t="s">
        <v>12471</v>
      </c>
      <c r="D8061" t="s">
        <v>6708</v>
      </c>
      <c r="E8061" t="s">
        <v>6709</v>
      </c>
      <c r="F8061" t="s">
        <v>2281</v>
      </c>
      <c r="G8061" t="s">
        <v>1135</v>
      </c>
      <c r="H8061" t="s">
        <v>2275</v>
      </c>
      <c r="I8061" t="s">
        <v>1497</v>
      </c>
      <c r="J8061" t="s">
        <v>11506</v>
      </c>
      <c r="K8061" t="s">
        <v>11507</v>
      </c>
      <c r="L8061" t="s">
        <v>84</v>
      </c>
      <c r="M8061" t="s">
        <v>38</v>
      </c>
      <c r="N8061" t="s">
        <v>39</v>
      </c>
      <c r="O8061" s="23">
        <v>320</v>
      </c>
      <c r="P8061" s="9">
        <v>8.5299999999999994</v>
      </c>
      <c r="Q8061" t="s">
        <v>40</v>
      </c>
      <c r="R8061">
        <v>140175</v>
      </c>
      <c r="S8061" s="9">
        <v>37.520000000000003</v>
      </c>
      <c r="T8061" s="26">
        <v>4.99</v>
      </c>
      <c r="U8061" s="8">
        <v>187.22</v>
      </c>
      <c r="V8061" t="s">
        <v>41</v>
      </c>
      <c r="W8061" t="s">
        <v>2276</v>
      </c>
      <c r="X8061" t="s">
        <v>42</v>
      </c>
      <c r="Y8061" t="s">
        <v>2277</v>
      </c>
      <c r="AA8061" s="1">
        <f t="shared" si="811"/>
        <v>46102</v>
      </c>
      <c r="AB8061" s="2">
        <f t="shared" si="812"/>
        <v>3</v>
      </c>
      <c r="AC8061" s="2">
        <f t="shared" si="813"/>
        <v>2026</v>
      </c>
      <c r="AD8061" s="2" t="str">
        <f>IFERROR(VLOOKUP(A8061,'Aux Área'!$A$4:$B$123,2,0),"-")</f>
        <v>INSPEÇÃO</v>
      </c>
    </row>
    <row r="8062" spans="1:30" x14ac:dyDescent="0.3">
      <c r="A8062" t="s">
        <v>3092</v>
      </c>
      <c r="B8062" t="s">
        <v>4774</v>
      </c>
      <c r="C8062" t="s">
        <v>12472</v>
      </c>
      <c r="D8062" t="s">
        <v>3135</v>
      </c>
      <c r="E8062" t="s">
        <v>3136</v>
      </c>
      <c r="F8062" t="s">
        <v>3594</v>
      </c>
      <c r="G8062" t="s">
        <v>1135</v>
      </c>
      <c r="H8062" t="s">
        <v>2275</v>
      </c>
      <c r="I8062" t="s">
        <v>1497</v>
      </c>
      <c r="J8062" t="s">
        <v>188</v>
      </c>
      <c r="K8062" t="s">
        <v>189</v>
      </c>
      <c r="L8062" t="s">
        <v>190</v>
      </c>
      <c r="M8062" t="s">
        <v>38</v>
      </c>
      <c r="N8062" t="s">
        <v>39</v>
      </c>
      <c r="O8062" s="23">
        <v>393</v>
      </c>
      <c r="P8062" s="9">
        <v>8.83</v>
      </c>
      <c r="Q8062" t="s">
        <v>40</v>
      </c>
      <c r="R8062">
        <v>119154</v>
      </c>
      <c r="S8062" s="9">
        <v>44.5</v>
      </c>
      <c r="T8062" s="26">
        <v>4.99</v>
      </c>
      <c r="U8062" s="8">
        <v>222.06</v>
      </c>
      <c r="V8062" t="s">
        <v>41</v>
      </c>
      <c r="W8062" t="s">
        <v>2276</v>
      </c>
      <c r="X8062" t="s">
        <v>42</v>
      </c>
      <c r="Y8062" t="s">
        <v>2277</v>
      </c>
      <c r="AA8062" s="1">
        <f t="shared" si="811"/>
        <v>46102</v>
      </c>
      <c r="AB8062" s="2">
        <f t="shared" si="812"/>
        <v>3</v>
      </c>
      <c r="AC8062" s="2">
        <f t="shared" si="813"/>
        <v>2026</v>
      </c>
      <c r="AD8062" s="2" t="str">
        <f>IFERROR(VLOOKUP(A8062,'Aux Área'!$A$4:$B$123,2,0),"-")</f>
        <v>INSPEÇÃO</v>
      </c>
    </row>
    <row r="8063" spans="1:30" x14ac:dyDescent="0.3">
      <c r="A8063" t="s">
        <v>2632</v>
      </c>
      <c r="B8063" t="s">
        <v>11859</v>
      </c>
      <c r="C8063" t="s">
        <v>12473</v>
      </c>
      <c r="D8063" t="s">
        <v>10329</v>
      </c>
      <c r="E8063" t="s">
        <v>9675</v>
      </c>
      <c r="F8063" t="s">
        <v>3712</v>
      </c>
      <c r="G8063" t="s">
        <v>1300</v>
      </c>
      <c r="H8063" t="s">
        <v>2635</v>
      </c>
      <c r="I8063" t="s">
        <v>37</v>
      </c>
      <c r="J8063" t="s">
        <v>5537</v>
      </c>
      <c r="K8063" t="s">
        <v>5538</v>
      </c>
      <c r="L8063" t="s">
        <v>217</v>
      </c>
      <c r="M8063" t="s">
        <v>38</v>
      </c>
      <c r="N8063" t="s">
        <v>39</v>
      </c>
      <c r="O8063" s="23">
        <v>444</v>
      </c>
      <c r="P8063" s="9">
        <v>8.5299999999999994</v>
      </c>
      <c r="Q8063" t="s">
        <v>40</v>
      </c>
      <c r="R8063">
        <v>15520</v>
      </c>
      <c r="S8063" s="9">
        <v>52.05</v>
      </c>
      <c r="T8063" s="26">
        <v>4.8600000000000003</v>
      </c>
      <c r="U8063" s="8">
        <v>252.98</v>
      </c>
      <c r="V8063" t="s">
        <v>41</v>
      </c>
      <c r="W8063" t="s">
        <v>2007</v>
      </c>
      <c r="X8063" t="s">
        <v>42</v>
      </c>
      <c r="Y8063" t="s">
        <v>1740</v>
      </c>
      <c r="AA8063" s="1">
        <f t="shared" si="811"/>
        <v>46102</v>
      </c>
      <c r="AB8063" s="2">
        <f t="shared" si="812"/>
        <v>3</v>
      </c>
      <c r="AC8063" s="2">
        <f t="shared" si="813"/>
        <v>2026</v>
      </c>
      <c r="AD8063" s="2" t="str">
        <f>IFERROR(VLOOKUP(A8063,'Aux Área'!$A$4:$B$123,2,0),"-")</f>
        <v>TI</v>
      </c>
    </row>
    <row r="8064" spans="1:30" x14ac:dyDescent="0.3">
      <c r="A8064" t="s">
        <v>2643</v>
      </c>
      <c r="B8064" t="s">
        <v>2307</v>
      </c>
      <c r="C8064" t="s">
        <v>12474</v>
      </c>
      <c r="D8064" t="s">
        <v>4988</v>
      </c>
      <c r="E8064" t="s">
        <v>4989</v>
      </c>
      <c r="F8064" t="s">
        <v>2646</v>
      </c>
      <c r="G8064" t="s">
        <v>1300</v>
      </c>
      <c r="H8064" t="s">
        <v>1301</v>
      </c>
      <c r="I8064" t="s">
        <v>37</v>
      </c>
      <c r="J8064" t="s">
        <v>370</v>
      </c>
      <c r="K8064" t="s">
        <v>371</v>
      </c>
      <c r="L8064" t="s">
        <v>124</v>
      </c>
      <c r="M8064" t="s">
        <v>38</v>
      </c>
      <c r="N8064" t="s">
        <v>39</v>
      </c>
      <c r="O8064" s="23">
        <v>348</v>
      </c>
      <c r="P8064" s="9">
        <v>8.4499999999999993</v>
      </c>
      <c r="Q8064" t="s">
        <v>40</v>
      </c>
      <c r="R8064">
        <v>132183</v>
      </c>
      <c r="S8064" s="9">
        <v>41.17</v>
      </c>
      <c r="T8064" s="26">
        <v>4.9909999999999997</v>
      </c>
      <c r="U8064" s="8">
        <v>205.46</v>
      </c>
      <c r="V8064" t="s">
        <v>12475</v>
      </c>
      <c r="W8064" t="s">
        <v>2276</v>
      </c>
      <c r="X8064" t="s">
        <v>42</v>
      </c>
      <c r="Y8064" t="s">
        <v>2277</v>
      </c>
      <c r="AA8064" s="1">
        <f t="shared" si="811"/>
        <v>46102</v>
      </c>
      <c r="AB8064" s="2">
        <f t="shared" si="812"/>
        <v>3</v>
      </c>
      <c r="AC8064" s="2">
        <f t="shared" si="813"/>
        <v>2026</v>
      </c>
      <c r="AD8064" s="2" t="str">
        <f>IFERROR(VLOOKUP(A8064,'Aux Área'!$A$4:$B$123,2,0),"-")</f>
        <v>INSPEÇÃO</v>
      </c>
    </row>
    <row r="8065" spans="1:30" x14ac:dyDescent="0.3">
      <c r="A8065" t="s">
        <v>2691</v>
      </c>
      <c r="B8065" t="s">
        <v>2692</v>
      </c>
      <c r="C8065" t="s">
        <v>12476</v>
      </c>
      <c r="D8065" t="s">
        <v>2142</v>
      </c>
      <c r="E8065" t="s">
        <v>2143</v>
      </c>
      <c r="F8065" t="s">
        <v>5979</v>
      </c>
      <c r="G8065" t="s">
        <v>1635</v>
      </c>
      <c r="H8065" t="s">
        <v>2635</v>
      </c>
      <c r="I8065" t="s">
        <v>37</v>
      </c>
      <c r="J8065" t="s">
        <v>165</v>
      </c>
      <c r="K8065" t="s">
        <v>166</v>
      </c>
      <c r="L8065" t="s">
        <v>167</v>
      </c>
      <c r="M8065" t="s">
        <v>38</v>
      </c>
      <c r="N8065" t="s">
        <v>39</v>
      </c>
      <c r="O8065" s="23">
        <v>304</v>
      </c>
      <c r="P8065" s="9">
        <v>8.11</v>
      </c>
      <c r="Q8065" t="s">
        <v>40</v>
      </c>
      <c r="R8065">
        <v>22295</v>
      </c>
      <c r="S8065" s="9">
        <v>37.47</v>
      </c>
      <c r="T8065" s="26">
        <v>4.9909999999999997</v>
      </c>
      <c r="U8065" s="8">
        <v>187.01</v>
      </c>
      <c r="V8065" t="s">
        <v>112</v>
      </c>
      <c r="W8065" t="s">
        <v>2007</v>
      </c>
      <c r="X8065" t="s">
        <v>42</v>
      </c>
      <c r="Y8065" t="s">
        <v>1740</v>
      </c>
      <c r="AA8065" s="1">
        <f t="shared" si="811"/>
        <v>46102</v>
      </c>
      <c r="AB8065" s="2">
        <f t="shared" si="812"/>
        <v>3</v>
      </c>
      <c r="AC8065" s="2">
        <f t="shared" si="813"/>
        <v>2026</v>
      </c>
      <c r="AD8065" s="2" t="str">
        <f>IFERROR(VLOOKUP(A8065,'Aux Área'!$A$4:$B$123,2,0),"-")</f>
        <v>TI</v>
      </c>
    </row>
    <row r="8066" spans="1:30" x14ac:dyDescent="0.3">
      <c r="A8066" t="s">
        <v>2664</v>
      </c>
      <c r="B8066" t="s">
        <v>2665</v>
      </c>
      <c r="C8066" t="s">
        <v>12477</v>
      </c>
      <c r="D8066" t="s">
        <v>10631</v>
      </c>
      <c r="E8066" t="s">
        <v>10632</v>
      </c>
      <c r="F8066" t="s">
        <v>2667</v>
      </c>
      <c r="G8066" t="s">
        <v>659</v>
      </c>
      <c r="H8066" t="s">
        <v>2215</v>
      </c>
      <c r="I8066" t="s">
        <v>667</v>
      </c>
      <c r="J8066" t="s">
        <v>165</v>
      </c>
      <c r="K8066" t="s">
        <v>166</v>
      </c>
      <c r="L8066" t="s">
        <v>167</v>
      </c>
      <c r="M8066" t="s">
        <v>38</v>
      </c>
      <c r="N8066" t="s">
        <v>668</v>
      </c>
      <c r="O8066" s="23">
        <v>265</v>
      </c>
      <c r="P8066" s="9">
        <v>6.53</v>
      </c>
      <c r="Q8066" t="s">
        <v>40</v>
      </c>
      <c r="R8066">
        <v>12501</v>
      </c>
      <c r="S8066" s="9">
        <v>40.61</v>
      </c>
      <c r="T8066" s="26">
        <v>8.2200000000000006</v>
      </c>
      <c r="U8066" s="8">
        <v>333.81</v>
      </c>
      <c r="V8066" t="s">
        <v>112</v>
      </c>
      <c r="W8066" t="s">
        <v>2007</v>
      </c>
      <c r="X8066" t="s">
        <v>42</v>
      </c>
      <c r="Y8066" t="s">
        <v>1740</v>
      </c>
      <c r="AA8066" s="1">
        <f t="shared" si="811"/>
        <v>46102</v>
      </c>
      <c r="AB8066" s="2">
        <f t="shared" si="812"/>
        <v>3</v>
      </c>
      <c r="AC8066" s="2">
        <f t="shared" si="813"/>
        <v>2026</v>
      </c>
      <c r="AD8066" s="2" t="str">
        <f>IFERROR(VLOOKUP(A8066,'Aux Área'!$A$4:$B$123,2,0),"-")</f>
        <v>APH</v>
      </c>
    </row>
    <row r="8067" spans="1:30" x14ac:dyDescent="0.3">
      <c r="A8067" t="s">
        <v>5620</v>
      </c>
      <c r="B8067" t="s">
        <v>9277</v>
      </c>
      <c r="C8067" t="s">
        <v>12478</v>
      </c>
      <c r="D8067" t="s">
        <v>2160</v>
      </c>
      <c r="E8067" t="s">
        <v>2161</v>
      </c>
      <c r="F8067" t="s">
        <v>6208</v>
      </c>
      <c r="G8067" t="s">
        <v>1135</v>
      </c>
      <c r="H8067" t="s">
        <v>5545</v>
      </c>
      <c r="I8067" t="s">
        <v>839</v>
      </c>
      <c r="J8067" t="s">
        <v>219</v>
      </c>
      <c r="K8067" t="s">
        <v>177</v>
      </c>
      <c r="L8067" t="s">
        <v>177</v>
      </c>
      <c r="M8067" t="s">
        <v>38</v>
      </c>
      <c r="N8067" t="s">
        <v>39</v>
      </c>
      <c r="O8067" s="23">
        <v>306</v>
      </c>
      <c r="P8067" s="9">
        <v>6.93</v>
      </c>
      <c r="Q8067" t="s">
        <v>40</v>
      </c>
      <c r="R8067">
        <v>34655</v>
      </c>
      <c r="S8067" s="9">
        <v>44.15</v>
      </c>
      <c r="T8067" s="26">
        <v>4.99</v>
      </c>
      <c r="U8067" s="8">
        <v>220.31</v>
      </c>
      <c r="V8067" t="s">
        <v>12479</v>
      </c>
      <c r="W8067" t="s">
        <v>2276</v>
      </c>
      <c r="X8067" t="s">
        <v>42</v>
      </c>
      <c r="Y8067" t="s">
        <v>2277</v>
      </c>
      <c r="AA8067" s="1">
        <f t="shared" si="811"/>
        <v>46102</v>
      </c>
      <c r="AB8067" s="2">
        <f t="shared" si="812"/>
        <v>3</v>
      </c>
      <c r="AC8067" s="2">
        <f t="shared" si="813"/>
        <v>2026</v>
      </c>
      <c r="AD8067" s="2" t="str">
        <f>IFERROR(VLOOKUP(A8067,'Aux Área'!$A$4:$B$123,2,0),"-")</f>
        <v>INSPEÇÃO</v>
      </c>
    </row>
    <row r="8068" spans="1:30" x14ac:dyDescent="0.3">
      <c r="A8068" t="s">
        <v>2278</v>
      </c>
      <c r="B8068" t="s">
        <v>4664</v>
      </c>
      <c r="C8068" t="s">
        <v>12480</v>
      </c>
      <c r="D8068" t="s">
        <v>3208</v>
      </c>
      <c r="E8068" t="s">
        <v>3209</v>
      </c>
      <c r="F8068" t="s">
        <v>2281</v>
      </c>
      <c r="G8068" t="s">
        <v>1135</v>
      </c>
      <c r="H8068" t="s">
        <v>2275</v>
      </c>
      <c r="I8068" t="s">
        <v>1497</v>
      </c>
      <c r="J8068" t="s">
        <v>11506</v>
      </c>
      <c r="K8068" t="s">
        <v>11507</v>
      </c>
      <c r="L8068" t="s">
        <v>84</v>
      </c>
      <c r="M8068" t="s">
        <v>38</v>
      </c>
      <c r="N8068" t="s">
        <v>39</v>
      </c>
      <c r="O8068" s="23">
        <v>163</v>
      </c>
      <c r="P8068" s="9">
        <v>9.6999999999999993</v>
      </c>
      <c r="Q8068" t="s">
        <v>40</v>
      </c>
      <c r="R8068">
        <v>140338</v>
      </c>
      <c r="S8068" s="9">
        <v>16.8</v>
      </c>
      <c r="T8068" s="26">
        <v>4.99</v>
      </c>
      <c r="U8068" s="8">
        <v>83.83</v>
      </c>
      <c r="V8068" t="s">
        <v>41</v>
      </c>
      <c r="W8068" t="s">
        <v>2276</v>
      </c>
      <c r="X8068" t="s">
        <v>42</v>
      </c>
      <c r="Y8068" t="s">
        <v>2277</v>
      </c>
      <c r="AA8068" s="1">
        <f t="shared" si="811"/>
        <v>46102</v>
      </c>
      <c r="AB8068" s="2">
        <f t="shared" si="812"/>
        <v>3</v>
      </c>
      <c r="AC8068" s="2">
        <f t="shared" si="813"/>
        <v>2026</v>
      </c>
      <c r="AD8068" s="2" t="str">
        <f>IFERROR(VLOOKUP(A8068,'Aux Área'!$A$4:$B$123,2,0),"-")</f>
        <v>INSPEÇÃO</v>
      </c>
    </row>
    <row r="8069" spans="1:30" x14ac:dyDescent="0.3">
      <c r="A8069" t="s">
        <v>52</v>
      </c>
      <c r="B8069" t="s">
        <v>1449</v>
      </c>
      <c r="C8069" t="s">
        <v>12481</v>
      </c>
      <c r="D8069" t="s">
        <v>3197</v>
      </c>
      <c r="E8069" t="s">
        <v>3198</v>
      </c>
      <c r="F8069" t="s">
        <v>53</v>
      </c>
      <c r="G8069" t="s">
        <v>35</v>
      </c>
      <c r="H8069" t="s">
        <v>36</v>
      </c>
      <c r="I8069" t="s">
        <v>37</v>
      </c>
      <c r="J8069" t="s">
        <v>370</v>
      </c>
      <c r="K8069" t="s">
        <v>371</v>
      </c>
      <c r="L8069" t="s">
        <v>124</v>
      </c>
      <c r="M8069" t="s">
        <v>38</v>
      </c>
      <c r="N8069" t="s">
        <v>39</v>
      </c>
      <c r="O8069" s="23">
        <v>211</v>
      </c>
      <c r="P8069" s="9">
        <v>7.71</v>
      </c>
      <c r="Q8069" t="s">
        <v>40</v>
      </c>
      <c r="R8069">
        <v>81427</v>
      </c>
      <c r="S8069" s="9">
        <v>27.36</v>
      </c>
      <c r="T8069" s="26">
        <v>4.99</v>
      </c>
      <c r="U8069" s="8">
        <v>136.53</v>
      </c>
      <c r="V8069" t="s">
        <v>12482</v>
      </c>
      <c r="W8069" t="s">
        <v>2007</v>
      </c>
      <c r="X8069" t="s">
        <v>42</v>
      </c>
      <c r="Y8069" t="s">
        <v>1740</v>
      </c>
      <c r="AA8069" s="1">
        <f t="shared" si="811"/>
        <v>46102</v>
      </c>
      <c r="AB8069" s="2">
        <f t="shared" si="812"/>
        <v>3</v>
      </c>
      <c r="AC8069" s="2">
        <f t="shared" si="813"/>
        <v>2026</v>
      </c>
      <c r="AD8069" s="2" t="str">
        <f>IFERROR(VLOOKUP(A8069,'Aux Área'!$A$4:$B$123,2,0),"-")</f>
        <v>OPERAÇÃO</v>
      </c>
    </row>
    <row r="8070" spans="1:30" x14ac:dyDescent="0.3">
      <c r="A8070" t="s">
        <v>2679</v>
      </c>
      <c r="B8070" t="s">
        <v>2680</v>
      </c>
      <c r="C8070" t="s">
        <v>12483</v>
      </c>
      <c r="D8070" t="s">
        <v>4012</v>
      </c>
      <c r="E8070" t="s">
        <v>4013</v>
      </c>
      <c r="F8070" t="s">
        <v>2682</v>
      </c>
      <c r="G8070" t="s">
        <v>659</v>
      </c>
      <c r="H8070" t="s">
        <v>1996</v>
      </c>
      <c r="I8070" t="s">
        <v>1997</v>
      </c>
      <c r="J8070" t="s">
        <v>237</v>
      </c>
      <c r="K8070" t="s">
        <v>238</v>
      </c>
      <c r="L8070" t="s">
        <v>110</v>
      </c>
      <c r="M8070" t="s">
        <v>38</v>
      </c>
      <c r="N8070" t="s">
        <v>668</v>
      </c>
      <c r="O8070" s="23">
        <v>659</v>
      </c>
      <c r="P8070" s="9">
        <v>6.92</v>
      </c>
      <c r="Q8070" t="s">
        <v>40</v>
      </c>
      <c r="R8070">
        <v>22203</v>
      </c>
      <c r="S8070" s="9">
        <v>95.23</v>
      </c>
      <c r="T8070" s="26">
        <v>7.59</v>
      </c>
      <c r="U8070" s="8">
        <v>722.8</v>
      </c>
      <c r="V8070" t="s">
        <v>41</v>
      </c>
      <c r="W8070" t="s">
        <v>1985</v>
      </c>
      <c r="X8070" t="s">
        <v>42</v>
      </c>
      <c r="Y8070" t="s">
        <v>1986</v>
      </c>
      <c r="AA8070" s="1">
        <f t="shared" si="811"/>
        <v>46102</v>
      </c>
      <c r="AB8070" s="2">
        <f t="shared" si="812"/>
        <v>3</v>
      </c>
      <c r="AC8070" s="2">
        <f t="shared" si="813"/>
        <v>2026</v>
      </c>
      <c r="AD8070" s="2" t="str">
        <f>IFERROR(VLOOKUP(A8070,'Aux Área'!$A$4:$B$123,2,0),"-")</f>
        <v>PESADOS</v>
      </c>
    </row>
    <row r="8071" spans="1:30" x14ac:dyDescent="0.3">
      <c r="A8071" t="s">
        <v>2679</v>
      </c>
      <c r="C8071" t="s">
        <v>12483</v>
      </c>
      <c r="F8071" t="s">
        <v>2682</v>
      </c>
      <c r="K8071" t="s">
        <v>238</v>
      </c>
      <c r="N8071" t="s">
        <v>15690</v>
      </c>
      <c r="O8071" t="s">
        <v>15244</v>
      </c>
      <c r="P8071" s="9" t="s">
        <v>15244</v>
      </c>
      <c r="Q8071" t="s">
        <v>40</v>
      </c>
      <c r="R8071" t="s">
        <v>15244</v>
      </c>
      <c r="S8071">
        <v>5.0199999999999996</v>
      </c>
      <c r="U8071" s="8">
        <v>20.03</v>
      </c>
      <c r="AA8071" s="1">
        <f t="shared" si="811"/>
        <v>46102</v>
      </c>
      <c r="AB8071" s="2">
        <f t="shared" si="812"/>
        <v>3</v>
      </c>
      <c r="AC8071" s="2">
        <f t="shared" si="813"/>
        <v>2026</v>
      </c>
      <c r="AD8071" s="2" t="str">
        <f>IFERROR(VLOOKUP(A8071,'Aux Área'!$A$4:$B$123,2,0),"-")</f>
        <v>PESADOS</v>
      </c>
    </row>
    <row r="8072" spans="1:30" x14ac:dyDescent="0.3">
      <c r="A8072" t="s">
        <v>2189</v>
      </c>
      <c r="B8072" t="s">
        <v>10781</v>
      </c>
      <c r="C8072" t="s">
        <v>12484</v>
      </c>
      <c r="D8072" t="s">
        <v>5015</v>
      </c>
      <c r="E8072" t="s">
        <v>5016</v>
      </c>
      <c r="F8072" t="s">
        <v>2192</v>
      </c>
      <c r="G8072" t="s">
        <v>1135</v>
      </c>
      <c r="H8072" t="s">
        <v>2185</v>
      </c>
      <c r="I8072" t="s">
        <v>2186</v>
      </c>
      <c r="J8072" t="s">
        <v>11506</v>
      </c>
      <c r="K8072" t="s">
        <v>11507</v>
      </c>
      <c r="L8072" t="s">
        <v>84</v>
      </c>
      <c r="M8072" t="s">
        <v>38</v>
      </c>
      <c r="N8072" t="s">
        <v>668</v>
      </c>
      <c r="O8072" s="23">
        <v>284</v>
      </c>
      <c r="P8072" s="9">
        <v>12.16</v>
      </c>
      <c r="Q8072" t="s">
        <v>40</v>
      </c>
      <c r="R8072">
        <v>51179</v>
      </c>
      <c r="S8072" s="9">
        <v>23.36</v>
      </c>
      <c r="T8072" s="26">
        <v>8.49</v>
      </c>
      <c r="U8072" s="8">
        <v>198.33</v>
      </c>
      <c r="V8072" t="s">
        <v>41</v>
      </c>
      <c r="W8072" t="s">
        <v>2007</v>
      </c>
      <c r="X8072" t="s">
        <v>42</v>
      </c>
      <c r="Y8072" t="s">
        <v>12261</v>
      </c>
      <c r="AA8072" s="1">
        <f t="shared" si="811"/>
        <v>46102</v>
      </c>
      <c r="AB8072" s="2">
        <f t="shared" si="812"/>
        <v>3</v>
      </c>
      <c r="AC8072" s="2">
        <f t="shared" si="813"/>
        <v>2026</v>
      </c>
      <c r="AD8072" s="2" t="str">
        <f>IFERROR(VLOOKUP(A8072,'Aux Área'!$A$4:$B$123,2,0),"-")</f>
        <v>INSPEÇÃO</v>
      </c>
    </row>
    <row r="8073" spans="1:30" x14ac:dyDescent="0.3">
      <c r="A8073" t="s">
        <v>2638</v>
      </c>
      <c r="B8073" t="s">
        <v>4593</v>
      </c>
      <c r="C8073" t="s">
        <v>12485</v>
      </c>
      <c r="D8073" t="s">
        <v>4358</v>
      </c>
      <c r="E8073" t="s">
        <v>4359</v>
      </c>
      <c r="F8073" t="s">
        <v>2641</v>
      </c>
      <c r="G8073" t="s">
        <v>1135</v>
      </c>
      <c r="H8073" t="s">
        <v>2275</v>
      </c>
      <c r="I8073" t="s">
        <v>1497</v>
      </c>
      <c r="J8073" t="s">
        <v>275</v>
      </c>
      <c r="K8073" t="s">
        <v>276</v>
      </c>
      <c r="L8073" t="s">
        <v>124</v>
      </c>
      <c r="M8073" t="s">
        <v>38</v>
      </c>
      <c r="N8073" t="s">
        <v>39</v>
      </c>
      <c r="O8073" s="23">
        <v>450</v>
      </c>
      <c r="P8073" s="9">
        <v>9.75</v>
      </c>
      <c r="Q8073" t="s">
        <v>40</v>
      </c>
      <c r="R8073">
        <v>127222</v>
      </c>
      <c r="S8073" s="9">
        <v>46.17</v>
      </c>
      <c r="T8073" s="26">
        <v>4.79</v>
      </c>
      <c r="U8073" s="8">
        <v>221.15</v>
      </c>
      <c r="V8073" t="s">
        <v>12486</v>
      </c>
      <c r="W8073" t="s">
        <v>2276</v>
      </c>
      <c r="X8073" t="s">
        <v>42</v>
      </c>
      <c r="Y8073" t="s">
        <v>2277</v>
      </c>
      <c r="AA8073" s="1">
        <f t="shared" si="811"/>
        <v>46102</v>
      </c>
      <c r="AB8073" s="2">
        <f t="shared" si="812"/>
        <v>3</v>
      </c>
      <c r="AC8073" s="2">
        <f t="shared" si="813"/>
        <v>2026</v>
      </c>
      <c r="AD8073" s="2" t="str">
        <f>IFERROR(VLOOKUP(A8073,'Aux Área'!$A$4:$B$123,2,0),"-")</f>
        <v>INSPEÇÃO</v>
      </c>
    </row>
    <row r="8074" spans="1:30" x14ac:dyDescent="0.3">
      <c r="A8074" t="s">
        <v>2282</v>
      </c>
      <c r="B8074" t="s">
        <v>4679</v>
      </c>
      <c r="C8074" t="s">
        <v>12487</v>
      </c>
      <c r="D8074" t="s">
        <v>12092</v>
      </c>
      <c r="E8074" t="s">
        <v>12093</v>
      </c>
      <c r="F8074" t="s">
        <v>2285</v>
      </c>
      <c r="G8074" t="s">
        <v>1135</v>
      </c>
      <c r="H8074" t="s">
        <v>2275</v>
      </c>
      <c r="I8074" t="s">
        <v>1497</v>
      </c>
      <c r="J8074" t="s">
        <v>1681</v>
      </c>
      <c r="K8074" t="s">
        <v>1682</v>
      </c>
      <c r="L8074" t="s">
        <v>141</v>
      </c>
      <c r="M8074" t="s">
        <v>38</v>
      </c>
      <c r="N8074" t="s">
        <v>39</v>
      </c>
      <c r="O8074" s="23">
        <v>200</v>
      </c>
      <c r="P8074" s="9">
        <v>8.6</v>
      </c>
      <c r="Q8074" t="s">
        <v>40</v>
      </c>
      <c r="R8074">
        <v>118578</v>
      </c>
      <c r="S8074" s="9">
        <v>23.26</v>
      </c>
      <c r="T8074" s="26">
        <v>4.99</v>
      </c>
      <c r="U8074" s="8">
        <v>116.07</v>
      </c>
      <c r="V8074" t="s">
        <v>41</v>
      </c>
      <c r="W8074" t="s">
        <v>2276</v>
      </c>
      <c r="X8074" t="s">
        <v>42</v>
      </c>
      <c r="Y8074" t="s">
        <v>2277</v>
      </c>
      <c r="AA8074" s="1">
        <f t="shared" si="811"/>
        <v>46102</v>
      </c>
      <c r="AB8074" s="2">
        <f t="shared" si="812"/>
        <v>3</v>
      </c>
      <c r="AC8074" s="2">
        <f t="shared" si="813"/>
        <v>2026</v>
      </c>
      <c r="AD8074" s="2" t="str">
        <f>IFERROR(VLOOKUP(A8074,'Aux Área'!$A$4:$B$123,2,0),"-")</f>
        <v>INSPEÇÃO</v>
      </c>
    </row>
    <row r="8075" spans="1:30" x14ac:dyDescent="0.3">
      <c r="A8075" t="s">
        <v>2306</v>
      </c>
      <c r="B8075" t="s">
        <v>4613</v>
      </c>
      <c r="C8075" t="s">
        <v>12488</v>
      </c>
      <c r="D8075" t="s">
        <v>3212</v>
      </c>
      <c r="E8075" t="s">
        <v>3213</v>
      </c>
      <c r="F8075" t="s">
        <v>2309</v>
      </c>
      <c r="G8075" t="s">
        <v>1135</v>
      </c>
      <c r="H8075" t="s">
        <v>2275</v>
      </c>
      <c r="I8075" t="s">
        <v>1497</v>
      </c>
      <c r="J8075" t="s">
        <v>1665</v>
      </c>
      <c r="K8075" t="s">
        <v>1666</v>
      </c>
      <c r="L8075" t="s">
        <v>301</v>
      </c>
      <c r="M8075" t="s">
        <v>38</v>
      </c>
      <c r="N8075" t="s">
        <v>39</v>
      </c>
      <c r="O8075" s="23">
        <v>371</v>
      </c>
      <c r="P8075" s="9">
        <v>10.48</v>
      </c>
      <c r="Q8075" t="s">
        <v>40</v>
      </c>
      <c r="R8075">
        <v>137845</v>
      </c>
      <c r="S8075" s="9">
        <v>35.409999999999997</v>
      </c>
      <c r="T8075" s="26">
        <v>4.6900000000000004</v>
      </c>
      <c r="U8075" s="8">
        <v>166.07</v>
      </c>
      <c r="V8075" t="s">
        <v>12489</v>
      </c>
      <c r="W8075" t="s">
        <v>2276</v>
      </c>
      <c r="X8075" t="s">
        <v>42</v>
      </c>
      <c r="Y8075" t="s">
        <v>2277</v>
      </c>
      <c r="AA8075" s="1">
        <f t="shared" si="811"/>
        <v>46102</v>
      </c>
      <c r="AB8075" s="2">
        <f t="shared" si="812"/>
        <v>3</v>
      </c>
      <c r="AC8075" s="2">
        <f t="shared" si="813"/>
        <v>2026</v>
      </c>
      <c r="AD8075" s="2" t="str">
        <f>IFERROR(VLOOKUP(A8075,'Aux Área'!$A$4:$B$123,2,0),"-")</f>
        <v>INSPEÇÃO</v>
      </c>
    </row>
    <row r="8076" spans="1:30" x14ac:dyDescent="0.3">
      <c r="A8076" t="s">
        <v>3092</v>
      </c>
      <c r="B8076" t="s">
        <v>4774</v>
      </c>
      <c r="C8076" t="s">
        <v>12490</v>
      </c>
      <c r="D8076" t="s">
        <v>9771</v>
      </c>
      <c r="E8076" t="s">
        <v>9666</v>
      </c>
      <c r="F8076" t="s">
        <v>3594</v>
      </c>
      <c r="G8076" t="s">
        <v>1135</v>
      </c>
      <c r="H8076" t="s">
        <v>2275</v>
      </c>
      <c r="I8076" t="s">
        <v>1497</v>
      </c>
      <c r="J8076" t="s">
        <v>275</v>
      </c>
      <c r="K8076" t="s">
        <v>276</v>
      </c>
      <c r="L8076" t="s">
        <v>124</v>
      </c>
      <c r="M8076" t="s">
        <v>38</v>
      </c>
      <c r="N8076" t="s">
        <v>39</v>
      </c>
      <c r="O8076" s="23">
        <v>549</v>
      </c>
      <c r="P8076" s="9">
        <v>11.6</v>
      </c>
      <c r="Q8076" t="s">
        <v>40</v>
      </c>
      <c r="R8076">
        <v>119703</v>
      </c>
      <c r="S8076" s="9">
        <v>47.33</v>
      </c>
      <c r="T8076" s="26">
        <v>4.79</v>
      </c>
      <c r="U8076" s="8">
        <v>226.71</v>
      </c>
      <c r="V8076" t="s">
        <v>12491</v>
      </c>
      <c r="W8076" t="s">
        <v>2276</v>
      </c>
      <c r="X8076" t="s">
        <v>42</v>
      </c>
      <c r="Y8076" t="s">
        <v>2277</v>
      </c>
      <c r="AA8076" s="1">
        <f t="shared" si="811"/>
        <v>46103</v>
      </c>
      <c r="AB8076" s="2">
        <f t="shared" si="812"/>
        <v>3</v>
      </c>
      <c r="AC8076" s="2">
        <f t="shared" si="813"/>
        <v>2026</v>
      </c>
      <c r="AD8076" s="2" t="str">
        <f>IFERROR(VLOOKUP(A8076,'Aux Área'!$A$4:$B$123,2,0),"-")</f>
        <v>INSPEÇÃO</v>
      </c>
    </row>
    <row r="8077" spans="1:30" x14ac:dyDescent="0.3">
      <c r="A8077" t="s">
        <v>2181</v>
      </c>
      <c r="B8077" t="s">
        <v>4595</v>
      </c>
      <c r="C8077" t="s">
        <v>12492</v>
      </c>
      <c r="D8077" t="s">
        <v>3303</v>
      </c>
      <c r="E8077" t="s">
        <v>3304</v>
      </c>
      <c r="F8077" t="s">
        <v>2184</v>
      </c>
      <c r="G8077" t="s">
        <v>1135</v>
      </c>
      <c r="H8077" t="s">
        <v>2185</v>
      </c>
      <c r="I8077" t="s">
        <v>2186</v>
      </c>
      <c r="J8077" t="s">
        <v>241</v>
      </c>
      <c r="K8077" t="s">
        <v>242</v>
      </c>
      <c r="L8077" t="s">
        <v>110</v>
      </c>
      <c r="M8077" t="s">
        <v>38</v>
      </c>
      <c r="N8077" t="s">
        <v>668</v>
      </c>
      <c r="O8077" s="23">
        <v>706</v>
      </c>
      <c r="P8077" s="9">
        <v>15.98</v>
      </c>
      <c r="Q8077" t="s">
        <v>40</v>
      </c>
      <c r="R8077">
        <v>150124</v>
      </c>
      <c r="S8077" s="9">
        <v>44.18</v>
      </c>
      <c r="T8077" s="26">
        <v>7.7910000000000004</v>
      </c>
      <c r="U8077" s="8">
        <v>344.19</v>
      </c>
      <c r="V8077" t="s">
        <v>41</v>
      </c>
      <c r="W8077" t="s">
        <v>2007</v>
      </c>
      <c r="X8077" t="s">
        <v>42</v>
      </c>
      <c r="Y8077" t="s">
        <v>12261</v>
      </c>
      <c r="AA8077" s="1">
        <f t="shared" si="811"/>
        <v>46103</v>
      </c>
      <c r="AB8077" s="2">
        <f t="shared" si="812"/>
        <v>3</v>
      </c>
      <c r="AC8077" s="2">
        <f t="shared" si="813"/>
        <v>2026</v>
      </c>
      <c r="AD8077" s="2" t="str">
        <f>IFERROR(VLOOKUP(A8077,'Aux Área'!$A$4:$B$123,2,0),"-")</f>
        <v>INSPEÇÃO</v>
      </c>
    </row>
    <row r="8078" spans="1:30" x14ac:dyDescent="0.3">
      <c r="A8078" t="s">
        <v>2278</v>
      </c>
      <c r="B8078" t="s">
        <v>4664</v>
      </c>
      <c r="C8078" t="s">
        <v>12493</v>
      </c>
      <c r="D8078" t="s">
        <v>3208</v>
      </c>
      <c r="E8078" t="s">
        <v>3209</v>
      </c>
      <c r="F8078" t="s">
        <v>2281</v>
      </c>
      <c r="G8078" t="s">
        <v>1135</v>
      </c>
      <c r="H8078" t="s">
        <v>2275</v>
      </c>
      <c r="I8078" t="s">
        <v>1497</v>
      </c>
      <c r="J8078" t="s">
        <v>11506</v>
      </c>
      <c r="K8078" t="s">
        <v>11507</v>
      </c>
      <c r="L8078" t="s">
        <v>84</v>
      </c>
      <c r="M8078" t="s">
        <v>38</v>
      </c>
      <c r="N8078" t="s">
        <v>39</v>
      </c>
      <c r="O8078" s="23">
        <v>465</v>
      </c>
      <c r="P8078" s="9">
        <v>10.55</v>
      </c>
      <c r="Q8078" t="s">
        <v>40</v>
      </c>
      <c r="R8078">
        <v>140803</v>
      </c>
      <c r="S8078" s="9">
        <v>44.09</v>
      </c>
      <c r="T8078" s="26">
        <v>4.99</v>
      </c>
      <c r="U8078" s="8">
        <v>220.01</v>
      </c>
      <c r="V8078" t="s">
        <v>41</v>
      </c>
      <c r="W8078" t="s">
        <v>2276</v>
      </c>
      <c r="X8078" t="s">
        <v>42</v>
      </c>
      <c r="Y8078" t="s">
        <v>2277</v>
      </c>
      <c r="AA8078" s="1">
        <f t="shared" si="811"/>
        <v>46103</v>
      </c>
      <c r="AB8078" s="2">
        <f t="shared" si="812"/>
        <v>3</v>
      </c>
      <c r="AC8078" s="2">
        <f t="shared" si="813"/>
        <v>2026</v>
      </c>
      <c r="AD8078" s="2" t="str">
        <f>IFERROR(VLOOKUP(A8078,'Aux Área'!$A$4:$B$123,2,0),"-")</f>
        <v>INSPEÇÃO</v>
      </c>
    </row>
    <row r="8079" spans="1:30" x14ac:dyDescent="0.3">
      <c r="A8079" t="s">
        <v>2282</v>
      </c>
      <c r="B8079" t="s">
        <v>4679</v>
      </c>
      <c r="C8079" t="s">
        <v>12494</v>
      </c>
      <c r="D8079" t="s">
        <v>10122</v>
      </c>
      <c r="E8079" t="s">
        <v>9671</v>
      </c>
      <c r="F8079" t="s">
        <v>2285</v>
      </c>
      <c r="G8079" t="s">
        <v>1135</v>
      </c>
      <c r="H8079" t="s">
        <v>2275</v>
      </c>
      <c r="I8079" t="s">
        <v>1497</v>
      </c>
      <c r="J8079" t="s">
        <v>409</v>
      </c>
      <c r="K8079" t="s">
        <v>410</v>
      </c>
      <c r="L8079" t="s">
        <v>141</v>
      </c>
      <c r="M8079" t="s">
        <v>38</v>
      </c>
      <c r="N8079" t="s">
        <v>39</v>
      </c>
      <c r="O8079" s="23">
        <v>348</v>
      </c>
      <c r="P8079" s="9">
        <v>10.69</v>
      </c>
      <c r="Q8079" t="s">
        <v>40</v>
      </c>
      <c r="R8079">
        <v>118926</v>
      </c>
      <c r="S8079" s="9">
        <v>32.54</v>
      </c>
      <c r="T8079" s="26">
        <v>4.6900000000000004</v>
      </c>
      <c r="U8079" s="8">
        <v>152.61000000000001</v>
      </c>
      <c r="V8079" t="s">
        <v>12495</v>
      </c>
      <c r="W8079" t="s">
        <v>2276</v>
      </c>
      <c r="X8079" t="s">
        <v>42</v>
      </c>
      <c r="Y8079" t="s">
        <v>2277</v>
      </c>
      <c r="AA8079" s="1">
        <f t="shared" si="811"/>
        <v>46103</v>
      </c>
      <c r="AB8079" s="2">
        <f t="shared" si="812"/>
        <v>3</v>
      </c>
      <c r="AC8079" s="2">
        <f t="shared" si="813"/>
        <v>2026</v>
      </c>
      <c r="AD8079" s="2" t="str">
        <f>IFERROR(VLOOKUP(A8079,'Aux Área'!$A$4:$B$123,2,0),"-")</f>
        <v>INSPEÇÃO</v>
      </c>
    </row>
    <row r="8080" spans="1:30" x14ac:dyDescent="0.3">
      <c r="A8080" t="s">
        <v>2643</v>
      </c>
      <c r="B8080" t="s">
        <v>2307</v>
      </c>
      <c r="C8080" t="s">
        <v>12496</v>
      </c>
      <c r="D8080" t="s">
        <v>7207</v>
      </c>
      <c r="E8080" t="s">
        <v>7208</v>
      </c>
      <c r="F8080" t="s">
        <v>2646</v>
      </c>
      <c r="G8080" t="s">
        <v>1300</v>
      </c>
      <c r="H8080" t="s">
        <v>1301</v>
      </c>
      <c r="I8080" t="s">
        <v>37</v>
      </c>
      <c r="J8080" t="s">
        <v>172</v>
      </c>
      <c r="K8080" t="s">
        <v>173</v>
      </c>
      <c r="L8080" t="s">
        <v>124</v>
      </c>
      <c r="M8080" t="s">
        <v>38</v>
      </c>
      <c r="N8080" t="s">
        <v>39</v>
      </c>
      <c r="O8080" s="23">
        <v>332</v>
      </c>
      <c r="P8080" s="9">
        <v>8.3800000000000008</v>
      </c>
      <c r="Q8080" t="s">
        <v>40</v>
      </c>
      <c r="R8080">
        <v>132515</v>
      </c>
      <c r="S8080" s="9">
        <v>39.64</v>
      </c>
      <c r="T8080" s="26">
        <v>4.59</v>
      </c>
      <c r="U8080" s="8">
        <v>181.95</v>
      </c>
      <c r="V8080" t="s">
        <v>112</v>
      </c>
      <c r="W8080" t="s">
        <v>2276</v>
      </c>
      <c r="X8080" t="s">
        <v>42</v>
      </c>
      <c r="Y8080" t="s">
        <v>2277</v>
      </c>
      <c r="AA8080" s="1">
        <f t="shared" si="811"/>
        <v>46103</v>
      </c>
      <c r="AB8080" s="2">
        <f t="shared" si="812"/>
        <v>3</v>
      </c>
      <c r="AC8080" s="2">
        <f t="shared" si="813"/>
        <v>2026</v>
      </c>
      <c r="AD8080" s="2" t="str">
        <f>IFERROR(VLOOKUP(A8080,'Aux Área'!$A$4:$B$123,2,0),"-")</f>
        <v>INSPEÇÃO</v>
      </c>
    </row>
    <row r="8081" spans="1:30" x14ac:dyDescent="0.3">
      <c r="A8081" t="s">
        <v>52</v>
      </c>
      <c r="B8081" t="s">
        <v>1449</v>
      </c>
      <c r="C8081" t="s">
        <v>12497</v>
      </c>
      <c r="D8081" t="s">
        <v>3149</v>
      </c>
      <c r="E8081" t="s">
        <v>3150</v>
      </c>
      <c r="F8081" t="s">
        <v>53</v>
      </c>
      <c r="G8081" t="s">
        <v>35</v>
      </c>
      <c r="H8081" t="s">
        <v>36</v>
      </c>
      <c r="I8081" t="s">
        <v>37</v>
      </c>
      <c r="J8081" t="s">
        <v>169</v>
      </c>
      <c r="K8081" t="s">
        <v>170</v>
      </c>
      <c r="L8081" t="s">
        <v>124</v>
      </c>
      <c r="M8081" t="s">
        <v>38</v>
      </c>
      <c r="N8081" t="s">
        <v>39</v>
      </c>
      <c r="O8081" s="23">
        <v>205</v>
      </c>
      <c r="P8081" s="9">
        <v>8.7200000000000006</v>
      </c>
      <c r="Q8081" t="s">
        <v>40</v>
      </c>
      <c r="R8081">
        <v>81632</v>
      </c>
      <c r="S8081" s="9">
        <v>23.52</v>
      </c>
      <c r="T8081" s="26">
        <v>4.8899999999999997</v>
      </c>
      <c r="U8081" s="8">
        <v>115.01</v>
      </c>
      <c r="V8081" t="s">
        <v>41</v>
      </c>
      <c r="W8081" t="s">
        <v>2007</v>
      </c>
      <c r="X8081" t="s">
        <v>42</v>
      </c>
      <c r="Y8081" t="s">
        <v>1740</v>
      </c>
      <c r="AA8081" s="1">
        <f t="shared" si="811"/>
        <v>46103</v>
      </c>
      <c r="AB8081" s="2">
        <f t="shared" si="812"/>
        <v>3</v>
      </c>
      <c r="AC8081" s="2">
        <f t="shared" si="813"/>
        <v>2026</v>
      </c>
      <c r="AD8081" s="2" t="str">
        <f>IFERROR(VLOOKUP(A8081,'Aux Área'!$A$4:$B$123,2,0),"-")</f>
        <v>OPERAÇÃO</v>
      </c>
    </row>
    <row r="8082" spans="1:30" x14ac:dyDescent="0.3">
      <c r="A8082" t="s">
        <v>2306</v>
      </c>
      <c r="B8082" t="s">
        <v>4613</v>
      </c>
      <c r="C8082" t="s">
        <v>12498</v>
      </c>
      <c r="D8082" t="s">
        <v>4386</v>
      </c>
      <c r="E8082" t="s">
        <v>4387</v>
      </c>
      <c r="F8082" t="s">
        <v>2309</v>
      </c>
      <c r="G8082" t="s">
        <v>1135</v>
      </c>
      <c r="H8082" t="s">
        <v>2275</v>
      </c>
      <c r="I8082" t="s">
        <v>1497</v>
      </c>
      <c r="J8082" t="s">
        <v>1665</v>
      </c>
      <c r="K8082" t="s">
        <v>1666</v>
      </c>
      <c r="L8082" t="s">
        <v>301</v>
      </c>
      <c r="M8082" t="s">
        <v>38</v>
      </c>
      <c r="N8082" t="s">
        <v>39</v>
      </c>
      <c r="O8082" s="23">
        <v>476</v>
      </c>
      <c r="P8082" s="9">
        <v>11</v>
      </c>
      <c r="Q8082" t="s">
        <v>40</v>
      </c>
      <c r="R8082">
        <v>138321</v>
      </c>
      <c r="S8082" s="9">
        <v>43.27</v>
      </c>
      <c r="T8082" s="26">
        <v>4.6900000000000004</v>
      </c>
      <c r="U8082" s="8">
        <v>202.94</v>
      </c>
      <c r="V8082" t="s">
        <v>12499</v>
      </c>
      <c r="W8082" t="s">
        <v>2276</v>
      </c>
      <c r="X8082" t="s">
        <v>42</v>
      </c>
      <c r="Y8082" t="s">
        <v>2277</v>
      </c>
      <c r="AA8082" s="1">
        <f t="shared" si="811"/>
        <v>46103</v>
      </c>
      <c r="AB8082" s="2">
        <f t="shared" si="812"/>
        <v>3</v>
      </c>
      <c r="AC8082" s="2">
        <f t="shared" si="813"/>
        <v>2026</v>
      </c>
      <c r="AD8082" s="2" t="str">
        <f>IFERROR(VLOOKUP(A8082,'Aux Área'!$A$4:$B$123,2,0),"-")</f>
        <v>INSPEÇÃO</v>
      </c>
    </row>
    <row r="8083" spans="1:30" x14ac:dyDescent="0.3">
      <c r="A8083" t="s">
        <v>5543</v>
      </c>
      <c r="B8083" t="s">
        <v>11845</v>
      </c>
      <c r="C8083" t="s">
        <v>12500</v>
      </c>
      <c r="D8083" t="s">
        <v>9879</v>
      </c>
      <c r="E8083" t="s">
        <v>9667</v>
      </c>
      <c r="F8083" t="s">
        <v>6207</v>
      </c>
      <c r="G8083" t="s">
        <v>1135</v>
      </c>
      <c r="H8083" t="s">
        <v>5545</v>
      </c>
      <c r="I8083" t="s">
        <v>839</v>
      </c>
      <c r="J8083" t="s">
        <v>231</v>
      </c>
      <c r="K8083" t="s">
        <v>232</v>
      </c>
      <c r="L8083" t="s">
        <v>217</v>
      </c>
      <c r="M8083" t="s">
        <v>38</v>
      </c>
      <c r="N8083" t="s">
        <v>39</v>
      </c>
      <c r="O8083" s="23">
        <v>416</v>
      </c>
      <c r="P8083" s="9">
        <v>8.81</v>
      </c>
      <c r="Q8083" t="s">
        <v>40</v>
      </c>
      <c r="R8083">
        <v>25545</v>
      </c>
      <c r="S8083" s="9">
        <v>47.22</v>
      </c>
      <c r="T8083" s="26">
        <v>4.8600000000000003</v>
      </c>
      <c r="U8083" s="8">
        <v>229.5</v>
      </c>
      <c r="V8083" t="s">
        <v>12501</v>
      </c>
      <c r="W8083" t="s">
        <v>2276</v>
      </c>
      <c r="X8083" t="s">
        <v>42</v>
      </c>
      <c r="Y8083" t="s">
        <v>2277</v>
      </c>
      <c r="AA8083" s="1">
        <f t="shared" si="811"/>
        <v>46103</v>
      </c>
      <c r="AB8083" s="2">
        <f t="shared" si="812"/>
        <v>3</v>
      </c>
      <c r="AC8083" s="2">
        <f t="shared" si="813"/>
        <v>2026</v>
      </c>
      <c r="AD8083" s="2" t="str">
        <f>IFERROR(VLOOKUP(A8083,'Aux Área'!$A$4:$B$123,2,0),"-")</f>
        <v>INSPEÇÃO</v>
      </c>
    </row>
    <row r="8084" spans="1:30" x14ac:dyDescent="0.3">
      <c r="A8084" t="s">
        <v>2208</v>
      </c>
      <c r="B8084" t="s">
        <v>2544</v>
      </c>
      <c r="C8084" t="s">
        <v>12502</v>
      </c>
      <c r="D8084" t="s">
        <v>8321</v>
      </c>
      <c r="E8084" t="s">
        <v>8322</v>
      </c>
      <c r="F8084" t="s">
        <v>2210</v>
      </c>
      <c r="G8084" t="s">
        <v>1135</v>
      </c>
      <c r="H8084" t="s">
        <v>2211</v>
      </c>
      <c r="I8084" t="s">
        <v>37</v>
      </c>
      <c r="J8084" t="s">
        <v>219</v>
      </c>
      <c r="K8084" t="s">
        <v>177</v>
      </c>
      <c r="L8084" t="s">
        <v>177</v>
      </c>
      <c r="M8084" t="s">
        <v>38</v>
      </c>
      <c r="N8084" t="s">
        <v>668</v>
      </c>
      <c r="O8084" s="23">
        <v>362</v>
      </c>
      <c r="P8084" s="9">
        <v>5.85</v>
      </c>
      <c r="Q8084" t="s">
        <v>40</v>
      </c>
      <c r="R8084">
        <v>14782</v>
      </c>
      <c r="S8084" s="9">
        <v>61.92</v>
      </c>
      <c r="T8084" s="26">
        <v>8.5009999999999994</v>
      </c>
      <c r="U8084" s="8">
        <v>526.4</v>
      </c>
      <c r="V8084" t="s">
        <v>12503</v>
      </c>
      <c r="W8084" t="s">
        <v>2007</v>
      </c>
      <c r="X8084" t="s">
        <v>42</v>
      </c>
      <c r="Y8084" t="s">
        <v>1740</v>
      </c>
      <c r="AA8084" s="1">
        <f t="shared" si="811"/>
        <v>46103</v>
      </c>
      <c r="AB8084" s="2">
        <f t="shared" si="812"/>
        <v>3</v>
      </c>
      <c r="AC8084" s="2">
        <f t="shared" si="813"/>
        <v>2026</v>
      </c>
      <c r="AD8084" s="2" t="str">
        <f>IFERROR(VLOOKUP(A8084,'Aux Área'!$A$4:$B$123,2,0),"-")</f>
        <v>APH</v>
      </c>
    </row>
    <row r="8085" spans="1:30" x14ac:dyDescent="0.3">
      <c r="A8085" t="s">
        <v>2638</v>
      </c>
      <c r="B8085" t="s">
        <v>4593</v>
      </c>
      <c r="C8085" t="s">
        <v>12504</v>
      </c>
      <c r="D8085" t="s">
        <v>7192</v>
      </c>
      <c r="E8085" t="s">
        <v>7193</v>
      </c>
      <c r="F8085" t="s">
        <v>2641</v>
      </c>
      <c r="G8085" t="s">
        <v>1135</v>
      </c>
      <c r="H8085" t="s">
        <v>2275</v>
      </c>
      <c r="I8085" t="s">
        <v>1497</v>
      </c>
      <c r="J8085" t="s">
        <v>252</v>
      </c>
      <c r="K8085" t="s">
        <v>253</v>
      </c>
      <c r="L8085" t="s">
        <v>124</v>
      </c>
      <c r="M8085" t="s">
        <v>38</v>
      </c>
      <c r="N8085" t="s">
        <v>39</v>
      </c>
      <c r="O8085" s="23">
        <v>470</v>
      </c>
      <c r="P8085" s="9">
        <v>8.83</v>
      </c>
      <c r="Q8085" t="s">
        <v>40</v>
      </c>
      <c r="R8085">
        <v>127692</v>
      </c>
      <c r="S8085" s="9">
        <v>53.23</v>
      </c>
      <c r="T8085" s="26">
        <v>4.7910000000000004</v>
      </c>
      <c r="U8085" s="8">
        <v>255.01</v>
      </c>
      <c r="V8085" t="s">
        <v>12505</v>
      </c>
      <c r="W8085" t="s">
        <v>2276</v>
      </c>
      <c r="X8085" t="s">
        <v>42</v>
      </c>
      <c r="Y8085" t="s">
        <v>2277</v>
      </c>
      <c r="AA8085" s="1">
        <f t="shared" si="811"/>
        <v>46103</v>
      </c>
      <c r="AB8085" s="2">
        <f t="shared" si="812"/>
        <v>3</v>
      </c>
      <c r="AC8085" s="2">
        <f t="shared" si="813"/>
        <v>2026</v>
      </c>
      <c r="AD8085" s="2" t="str">
        <f>IFERROR(VLOOKUP(A8085,'Aux Área'!$A$4:$B$123,2,0),"-")</f>
        <v>INSPEÇÃO</v>
      </c>
    </row>
    <row r="8086" spans="1:30" x14ac:dyDescent="0.3">
      <c r="A8086" t="s">
        <v>9677</v>
      </c>
      <c r="B8086" t="s">
        <v>10434</v>
      </c>
      <c r="C8086" t="s">
        <v>12506</v>
      </c>
      <c r="D8086" t="s">
        <v>10436</v>
      </c>
      <c r="E8086" t="s">
        <v>9678</v>
      </c>
      <c r="F8086" t="s">
        <v>15507</v>
      </c>
      <c r="G8086" t="s">
        <v>1635</v>
      </c>
      <c r="H8086" t="s">
        <v>9676</v>
      </c>
      <c r="I8086" t="s">
        <v>37</v>
      </c>
      <c r="J8086" t="s">
        <v>219</v>
      </c>
      <c r="K8086" t="s">
        <v>177</v>
      </c>
      <c r="L8086" t="s">
        <v>177</v>
      </c>
      <c r="M8086" t="s">
        <v>38</v>
      </c>
      <c r="N8086" t="s">
        <v>39</v>
      </c>
      <c r="O8086" s="23">
        <v>553</v>
      </c>
      <c r="P8086" s="9">
        <v>11.1</v>
      </c>
      <c r="Q8086" t="s">
        <v>40</v>
      </c>
      <c r="R8086">
        <v>46840</v>
      </c>
      <c r="S8086" s="9">
        <v>49.83</v>
      </c>
      <c r="T8086" s="26">
        <v>4.99</v>
      </c>
      <c r="U8086" s="8">
        <v>248.65</v>
      </c>
      <c r="V8086" t="s">
        <v>12507</v>
      </c>
      <c r="W8086" t="s">
        <v>2007</v>
      </c>
      <c r="X8086" t="s">
        <v>42</v>
      </c>
      <c r="Y8086" t="s">
        <v>6209</v>
      </c>
      <c r="AA8086" s="1">
        <f t="shared" si="811"/>
        <v>46103</v>
      </c>
      <c r="AB8086" s="2">
        <f t="shared" si="812"/>
        <v>3</v>
      </c>
      <c r="AC8086" s="2">
        <f t="shared" si="813"/>
        <v>2026</v>
      </c>
      <c r="AD8086" s="2" t="str">
        <f>IFERROR(VLOOKUP(A8086,'Aux Área'!$A$4:$B$123,2,0),"-")</f>
        <v>TI</v>
      </c>
    </row>
    <row r="8087" spans="1:30" x14ac:dyDescent="0.3">
      <c r="A8087" t="s">
        <v>2632</v>
      </c>
      <c r="B8087" t="s">
        <v>11859</v>
      </c>
      <c r="C8087" t="s">
        <v>12508</v>
      </c>
      <c r="D8087" t="s">
        <v>10329</v>
      </c>
      <c r="E8087" t="s">
        <v>9675</v>
      </c>
      <c r="F8087" t="s">
        <v>3712</v>
      </c>
      <c r="G8087" t="s">
        <v>1300</v>
      </c>
      <c r="H8087" t="s">
        <v>2635</v>
      </c>
      <c r="I8087" t="s">
        <v>37</v>
      </c>
      <c r="J8087" t="s">
        <v>89</v>
      </c>
      <c r="K8087" t="s">
        <v>90</v>
      </c>
      <c r="L8087" t="s">
        <v>91</v>
      </c>
      <c r="M8087" t="s">
        <v>38</v>
      </c>
      <c r="N8087" t="s">
        <v>39</v>
      </c>
      <c r="O8087" s="23">
        <v>336</v>
      </c>
      <c r="P8087" s="9">
        <v>8.65</v>
      </c>
      <c r="Q8087" t="s">
        <v>40</v>
      </c>
      <c r="R8087">
        <v>15856</v>
      </c>
      <c r="S8087" s="9">
        <v>38.85</v>
      </c>
      <c r="T8087" s="26">
        <v>4.8899999999999997</v>
      </c>
      <c r="U8087" s="8">
        <v>189.98</v>
      </c>
      <c r="V8087" t="s">
        <v>12509</v>
      </c>
      <c r="W8087" t="s">
        <v>2007</v>
      </c>
      <c r="X8087" t="s">
        <v>42</v>
      </c>
      <c r="Y8087" t="s">
        <v>1740</v>
      </c>
      <c r="AA8087" s="1">
        <f t="shared" si="811"/>
        <v>46103</v>
      </c>
      <c r="AB8087" s="2">
        <f t="shared" si="812"/>
        <v>3</v>
      </c>
      <c r="AC8087" s="2">
        <f t="shared" si="813"/>
        <v>2026</v>
      </c>
      <c r="AD8087" s="2" t="str">
        <f>IFERROR(VLOOKUP(A8087,'Aux Área'!$A$4:$B$123,2,0),"-")</f>
        <v>TI</v>
      </c>
    </row>
    <row r="8088" spans="1:30" x14ac:dyDescent="0.3">
      <c r="A8088" t="s">
        <v>2282</v>
      </c>
      <c r="B8088" t="s">
        <v>4679</v>
      </c>
      <c r="C8088" t="s">
        <v>12510</v>
      </c>
      <c r="D8088" t="s">
        <v>10122</v>
      </c>
      <c r="E8088" t="s">
        <v>9671</v>
      </c>
      <c r="F8088" t="s">
        <v>2285</v>
      </c>
      <c r="G8088" t="s">
        <v>1135</v>
      </c>
      <c r="H8088" t="s">
        <v>2275</v>
      </c>
      <c r="I8088" t="s">
        <v>1497</v>
      </c>
      <c r="J8088" t="s">
        <v>165</v>
      </c>
      <c r="K8088" t="s">
        <v>166</v>
      </c>
      <c r="L8088" t="s">
        <v>167</v>
      </c>
      <c r="M8088" t="s">
        <v>38</v>
      </c>
      <c r="N8088" t="s">
        <v>39</v>
      </c>
      <c r="O8088" s="23">
        <v>417</v>
      </c>
      <c r="P8088" s="9">
        <v>10.43</v>
      </c>
      <c r="Q8088" t="s">
        <v>40</v>
      </c>
      <c r="R8088">
        <v>119343</v>
      </c>
      <c r="S8088" s="9">
        <v>40</v>
      </c>
      <c r="T8088" s="26">
        <v>4.99</v>
      </c>
      <c r="U8088" s="8">
        <v>199.61</v>
      </c>
      <c r="V8088" t="s">
        <v>41</v>
      </c>
      <c r="W8088" t="s">
        <v>2276</v>
      </c>
      <c r="X8088" t="s">
        <v>42</v>
      </c>
      <c r="Y8088" t="s">
        <v>2277</v>
      </c>
      <c r="AA8088" s="1">
        <f t="shared" si="811"/>
        <v>46103</v>
      </c>
      <c r="AB8088" s="2">
        <f t="shared" si="812"/>
        <v>3</v>
      </c>
      <c r="AC8088" s="2">
        <f t="shared" si="813"/>
        <v>2026</v>
      </c>
      <c r="AD8088" s="2" t="str">
        <f>IFERROR(VLOOKUP(A8088,'Aux Área'!$A$4:$B$123,2,0),"-")</f>
        <v>INSPEÇÃO</v>
      </c>
    </row>
    <row r="8089" spans="1:30" x14ac:dyDescent="0.3">
      <c r="A8089" t="s">
        <v>2041</v>
      </c>
      <c r="B8089" t="s">
        <v>2042</v>
      </c>
      <c r="C8089" t="s">
        <v>12511</v>
      </c>
      <c r="D8089" t="s">
        <v>1297</v>
      </c>
      <c r="E8089" t="s">
        <v>2221</v>
      </c>
      <c r="F8089" t="s">
        <v>2044</v>
      </c>
      <c r="G8089" t="s">
        <v>659</v>
      </c>
      <c r="H8089" t="s">
        <v>1996</v>
      </c>
      <c r="I8089" t="s">
        <v>1997</v>
      </c>
      <c r="J8089" t="s">
        <v>231</v>
      </c>
      <c r="K8089" t="s">
        <v>232</v>
      </c>
      <c r="L8089" t="s">
        <v>217</v>
      </c>
      <c r="M8089" t="s">
        <v>38</v>
      </c>
      <c r="N8089" t="s">
        <v>668</v>
      </c>
      <c r="O8089" s="10">
        <v>394</v>
      </c>
      <c r="P8089" s="24">
        <v>6.49</v>
      </c>
      <c r="Q8089" t="s">
        <v>40</v>
      </c>
      <c r="R8089" s="2">
        <v>29706</v>
      </c>
      <c r="S8089" s="9">
        <v>60.72</v>
      </c>
      <c r="T8089" s="26">
        <v>8.1910000000000007</v>
      </c>
      <c r="U8089" s="8">
        <v>497.34</v>
      </c>
      <c r="V8089" t="s">
        <v>12512</v>
      </c>
      <c r="W8089" t="s">
        <v>1985</v>
      </c>
      <c r="X8089" t="s">
        <v>42</v>
      </c>
      <c r="Y8089" t="s">
        <v>1986</v>
      </c>
      <c r="AA8089" s="1">
        <f t="shared" si="811"/>
        <v>46103</v>
      </c>
      <c r="AB8089" s="2">
        <f t="shared" si="812"/>
        <v>3</v>
      </c>
      <c r="AC8089" s="2">
        <f t="shared" si="813"/>
        <v>2026</v>
      </c>
      <c r="AD8089" s="2" t="str">
        <f>IFERROR(VLOOKUP(A8089,'Aux Área'!$A$4:$B$123,2,0),"-")</f>
        <v>PESADOS</v>
      </c>
    </row>
    <row r="8090" spans="1:30" x14ac:dyDescent="0.3">
      <c r="A8090" t="s">
        <v>2472</v>
      </c>
      <c r="B8090" t="s">
        <v>2473</v>
      </c>
      <c r="C8090" t="s">
        <v>12513</v>
      </c>
      <c r="D8090" t="s">
        <v>4541</v>
      </c>
      <c r="E8090" t="s">
        <v>4542</v>
      </c>
      <c r="F8090" t="s">
        <v>2475</v>
      </c>
      <c r="G8090" t="s">
        <v>659</v>
      </c>
      <c r="H8090" t="s">
        <v>2215</v>
      </c>
      <c r="I8090" t="s">
        <v>667</v>
      </c>
      <c r="J8090" t="s">
        <v>231</v>
      </c>
      <c r="K8090" t="s">
        <v>232</v>
      </c>
      <c r="L8090" t="s">
        <v>217</v>
      </c>
      <c r="M8090" t="s">
        <v>38</v>
      </c>
      <c r="N8090" t="s">
        <v>668</v>
      </c>
      <c r="O8090" s="23">
        <v>125</v>
      </c>
      <c r="P8090" s="9">
        <v>4.3099999999999996</v>
      </c>
      <c r="Q8090" t="s">
        <v>40</v>
      </c>
      <c r="R8090">
        <v>8941</v>
      </c>
      <c r="S8090" s="9">
        <v>29.03</v>
      </c>
      <c r="T8090" s="26">
        <v>8.19</v>
      </c>
      <c r="U8090" s="8">
        <v>237.77</v>
      </c>
      <c r="V8090" t="s">
        <v>12514</v>
      </c>
      <c r="W8090" t="s">
        <v>2007</v>
      </c>
      <c r="X8090" t="s">
        <v>42</v>
      </c>
      <c r="Y8090" t="s">
        <v>1740</v>
      </c>
      <c r="AA8090" s="1">
        <f t="shared" si="811"/>
        <v>46103</v>
      </c>
      <c r="AB8090" s="2">
        <f t="shared" si="812"/>
        <v>3</v>
      </c>
      <c r="AC8090" s="2">
        <f t="shared" si="813"/>
        <v>2026</v>
      </c>
      <c r="AD8090" s="2" t="str">
        <f>IFERROR(VLOOKUP(A8090,'Aux Área'!$A$4:$B$123,2,0),"-")</f>
        <v>APH</v>
      </c>
    </row>
    <row r="8091" spans="1:30" x14ac:dyDescent="0.3">
      <c r="A8091" t="s">
        <v>2278</v>
      </c>
      <c r="B8091" t="s">
        <v>4664</v>
      </c>
      <c r="C8091" t="s">
        <v>12515</v>
      </c>
      <c r="D8091" t="s">
        <v>6708</v>
      </c>
      <c r="E8091" t="s">
        <v>6709</v>
      </c>
      <c r="F8091" t="s">
        <v>2281</v>
      </c>
      <c r="G8091" t="s">
        <v>1135</v>
      </c>
      <c r="H8091" t="s">
        <v>2275</v>
      </c>
      <c r="I8091" t="s">
        <v>1497</v>
      </c>
      <c r="J8091" t="s">
        <v>11506</v>
      </c>
      <c r="K8091" t="s">
        <v>11507</v>
      </c>
      <c r="L8091" t="s">
        <v>84</v>
      </c>
      <c r="M8091" t="s">
        <v>38</v>
      </c>
      <c r="N8091" t="s">
        <v>39</v>
      </c>
      <c r="O8091" s="23">
        <v>353</v>
      </c>
      <c r="P8091" s="9">
        <v>8.01</v>
      </c>
      <c r="Q8091" t="s">
        <v>40</v>
      </c>
      <c r="R8091">
        <v>141156</v>
      </c>
      <c r="S8091" s="9">
        <v>44.09</v>
      </c>
      <c r="T8091" s="26">
        <v>4.99</v>
      </c>
      <c r="U8091" s="8">
        <v>220.01</v>
      </c>
      <c r="V8091" t="s">
        <v>41</v>
      </c>
      <c r="W8091" t="s">
        <v>2276</v>
      </c>
      <c r="X8091" t="s">
        <v>42</v>
      </c>
      <c r="Y8091" t="s">
        <v>2277</v>
      </c>
      <c r="AA8091" s="1">
        <f t="shared" si="811"/>
        <v>46103</v>
      </c>
      <c r="AB8091" s="2">
        <f t="shared" si="812"/>
        <v>3</v>
      </c>
      <c r="AC8091" s="2">
        <f t="shared" si="813"/>
        <v>2026</v>
      </c>
      <c r="AD8091" s="2" t="str">
        <f>IFERROR(VLOOKUP(A8091,'Aux Área'!$A$4:$B$123,2,0),"-")</f>
        <v>INSPEÇÃO</v>
      </c>
    </row>
    <row r="8092" spans="1:30" x14ac:dyDescent="0.3">
      <c r="A8092" t="s">
        <v>2643</v>
      </c>
      <c r="B8092" t="s">
        <v>2307</v>
      </c>
      <c r="C8092" t="s">
        <v>12516</v>
      </c>
      <c r="D8092" t="s">
        <v>7207</v>
      </c>
      <c r="E8092" t="s">
        <v>7208</v>
      </c>
      <c r="F8092" t="s">
        <v>2646</v>
      </c>
      <c r="G8092" t="s">
        <v>1300</v>
      </c>
      <c r="H8092" t="s">
        <v>1301</v>
      </c>
      <c r="I8092" t="s">
        <v>37</v>
      </c>
      <c r="J8092" t="s">
        <v>122</v>
      </c>
      <c r="K8092" t="s">
        <v>123</v>
      </c>
      <c r="L8092" t="s">
        <v>124</v>
      </c>
      <c r="M8092" t="s">
        <v>38</v>
      </c>
      <c r="N8092" t="s">
        <v>39</v>
      </c>
      <c r="O8092" s="23">
        <v>261</v>
      </c>
      <c r="P8092" s="9">
        <v>7.86</v>
      </c>
      <c r="Q8092" t="s">
        <v>40</v>
      </c>
      <c r="R8092">
        <v>132776</v>
      </c>
      <c r="S8092" s="9">
        <v>33.19</v>
      </c>
      <c r="T8092" s="26">
        <v>4.79</v>
      </c>
      <c r="U8092" s="8">
        <v>158.97999999999999</v>
      </c>
      <c r="V8092" t="s">
        <v>41</v>
      </c>
      <c r="W8092" t="s">
        <v>2276</v>
      </c>
      <c r="X8092" t="s">
        <v>42</v>
      </c>
      <c r="Y8092" t="s">
        <v>2277</v>
      </c>
      <c r="AA8092" s="1">
        <f t="shared" si="811"/>
        <v>46103</v>
      </c>
      <c r="AB8092" s="2">
        <f t="shared" si="812"/>
        <v>3</v>
      </c>
      <c r="AC8092" s="2">
        <f t="shared" si="813"/>
        <v>2026</v>
      </c>
      <c r="AD8092" s="2" t="str">
        <f>IFERROR(VLOOKUP(A8092,'Aux Área'!$A$4:$B$123,2,0),"-")</f>
        <v>INSPEÇÃO</v>
      </c>
    </row>
    <row r="8093" spans="1:30" x14ac:dyDescent="0.3">
      <c r="A8093" t="s">
        <v>2286</v>
      </c>
      <c r="B8093" t="s">
        <v>2287</v>
      </c>
      <c r="C8093" t="s">
        <v>12517</v>
      </c>
      <c r="D8093" t="s">
        <v>11552</v>
      </c>
      <c r="E8093" t="s">
        <v>11553</v>
      </c>
      <c r="F8093" t="s">
        <v>2289</v>
      </c>
      <c r="G8093" t="s">
        <v>1495</v>
      </c>
      <c r="H8093" t="s">
        <v>2020</v>
      </c>
      <c r="I8093" t="s">
        <v>2021</v>
      </c>
      <c r="J8093" t="s">
        <v>1665</v>
      </c>
      <c r="K8093" t="s">
        <v>1666</v>
      </c>
      <c r="L8093" t="s">
        <v>301</v>
      </c>
      <c r="M8093" t="s">
        <v>38</v>
      </c>
      <c r="N8093" t="s">
        <v>668</v>
      </c>
      <c r="O8093" s="23">
        <v>1236</v>
      </c>
      <c r="P8093" s="9">
        <v>2.77</v>
      </c>
      <c r="Q8093" t="s">
        <v>40</v>
      </c>
      <c r="R8093">
        <v>28607</v>
      </c>
      <c r="S8093" s="9">
        <v>445.86</v>
      </c>
      <c r="T8093" s="26">
        <v>8.59</v>
      </c>
      <c r="U8093" s="8">
        <v>3829.94</v>
      </c>
      <c r="V8093" t="s">
        <v>12518</v>
      </c>
      <c r="W8093" t="s">
        <v>1985</v>
      </c>
      <c r="X8093" t="s">
        <v>42</v>
      </c>
      <c r="Y8093" t="s">
        <v>1986</v>
      </c>
      <c r="AA8093" s="1">
        <f t="shared" si="811"/>
        <v>46103</v>
      </c>
      <c r="AB8093" s="2">
        <f t="shared" si="812"/>
        <v>3</v>
      </c>
      <c r="AC8093" s="2">
        <f t="shared" si="813"/>
        <v>2026</v>
      </c>
      <c r="AD8093" s="2" t="str">
        <f>IFERROR(VLOOKUP(A8093,'Aux Área'!$A$4:$B$123,2,0),"-")</f>
        <v>PESADOS</v>
      </c>
    </row>
    <row r="8094" spans="1:30" x14ac:dyDescent="0.3">
      <c r="A8094" t="s">
        <v>2286</v>
      </c>
      <c r="C8094" t="s">
        <v>15785</v>
      </c>
      <c r="F8094" t="s">
        <v>2289</v>
      </c>
      <c r="K8094" t="s">
        <v>1666</v>
      </c>
      <c r="N8094" t="s">
        <v>15690</v>
      </c>
      <c r="O8094" t="s">
        <v>15244</v>
      </c>
      <c r="P8094" s="9" t="s">
        <v>15244</v>
      </c>
      <c r="Q8094" t="s">
        <v>40</v>
      </c>
      <c r="R8094" t="s">
        <v>15244</v>
      </c>
      <c r="S8094">
        <v>58.98</v>
      </c>
      <c r="U8094" s="8">
        <v>223.53</v>
      </c>
      <c r="AA8094" s="1">
        <f t="shared" si="811"/>
        <v>46103</v>
      </c>
      <c r="AB8094" s="2">
        <f t="shared" si="812"/>
        <v>3</v>
      </c>
      <c r="AC8094" s="2">
        <f t="shared" si="813"/>
        <v>2026</v>
      </c>
      <c r="AD8094" s="2" t="str">
        <f>IFERROR(VLOOKUP(A8094,'Aux Área'!$A$4:$B$123,2,0),"-")</f>
        <v>PESADOS</v>
      </c>
    </row>
    <row r="8095" spans="1:30" x14ac:dyDescent="0.3">
      <c r="A8095" t="s">
        <v>3092</v>
      </c>
      <c r="B8095" t="s">
        <v>4774</v>
      </c>
      <c r="C8095" t="s">
        <v>12519</v>
      </c>
      <c r="D8095" t="s">
        <v>3285</v>
      </c>
      <c r="E8095" t="s">
        <v>3286</v>
      </c>
      <c r="F8095" t="s">
        <v>3594</v>
      </c>
      <c r="G8095" t="s">
        <v>1135</v>
      </c>
      <c r="H8095" t="s">
        <v>2275</v>
      </c>
      <c r="I8095" t="s">
        <v>1497</v>
      </c>
      <c r="J8095" t="s">
        <v>188</v>
      </c>
      <c r="K8095" t="s">
        <v>189</v>
      </c>
      <c r="L8095" t="s">
        <v>190</v>
      </c>
      <c r="M8095" t="s">
        <v>38</v>
      </c>
      <c r="N8095" t="s">
        <v>39</v>
      </c>
      <c r="O8095" s="23">
        <v>418</v>
      </c>
      <c r="P8095" s="9">
        <v>9.51</v>
      </c>
      <c r="Q8095" t="s">
        <v>40</v>
      </c>
      <c r="R8095">
        <v>120121</v>
      </c>
      <c r="S8095" s="9">
        <v>43.94</v>
      </c>
      <c r="T8095" s="26">
        <v>4.99</v>
      </c>
      <c r="U8095" s="8">
        <v>219.26</v>
      </c>
      <c r="V8095" t="s">
        <v>41</v>
      </c>
      <c r="W8095" t="s">
        <v>2276</v>
      </c>
      <c r="X8095" t="s">
        <v>42</v>
      </c>
      <c r="Y8095" t="s">
        <v>2277</v>
      </c>
      <c r="AA8095" s="1">
        <f t="shared" si="811"/>
        <v>46103</v>
      </c>
      <c r="AB8095" s="2">
        <f t="shared" si="812"/>
        <v>3</v>
      </c>
      <c r="AC8095" s="2">
        <f t="shared" si="813"/>
        <v>2026</v>
      </c>
      <c r="AD8095" s="2" t="str">
        <f>IFERROR(VLOOKUP(A8095,'Aux Área'!$A$4:$B$123,2,0),"-")</f>
        <v>INSPEÇÃO</v>
      </c>
    </row>
    <row r="8096" spans="1:30" x14ac:dyDescent="0.3">
      <c r="A8096" t="s">
        <v>2189</v>
      </c>
      <c r="B8096" t="s">
        <v>10781</v>
      </c>
      <c r="C8096" t="s">
        <v>12520</v>
      </c>
      <c r="D8096" t="s">
        <v>3030</v>
      </c>
      <c r="E8096" t="s">
        <v>3031</v>
      </c>
      <c r="F8096" t="s">
        <v>2192</v>
      </c>
      <c r="G8096" t="s">
        <v>1135</v>
      </c>
      <c r="H8096" t="s">
        <v>2185</v>
      </c>
      <c r="I8096" t="s">
        <v>2186</v>
      </c>
      <c r="J8096" t="s">
        <v>169</v>
      </c>
      <c r="K8096" t="s">
        <v>170</v>
      </c>
      <c r="L8096" t="s">
        <v>124</v>
      </c>
      <c r="M8096" t="s">
        <v>38</v>
      </c>
      <c r="N8096" t="s">
        <v>668</v>
      </c>
      <c r="O8096" s="23">
        <v>863</v>
      </c>
      <c r="P8096" s="9">
        <v>14.77</v>
      </c>
      <c r="Q8096" t="s">
        <v>40</v>
      </c>
      <c r="R8096">
        <v>52042</v>
      </c>
      <c r="S8096" s="9">
        <v>58.43</v>
      </c>
      <c r="T8096" s="26">
        <v>8.2390000000000008</v>
      </c>
      <c r="U8096" s="8">
        <v>481.38</v>
      </c>
      <c r="V8096" t="s">
        <v>41</v>
      </c>
      <c r="W8096" t="s">
        <v>2007</v>
      </c>
      <c r="X8096" t="s">
        <v>42</v>
      </c>
      <c r="Y8096" t="s">
        <v>12261</v>
      </c>
      <c r="AA8096" s="1">
        <f t="shared" si="811"/>
        <v>46103</v>
      </c>
      <c r="AB8096" s="2">
        <f t="shared" si="812"/>
        <v>3</v>
      </c>
      <c r="AC8096" s="2">
        <f t="shared" si="813"/>
        <v>2026</v>
      </c>
      <c r="AD8096" s="2" t="str">
        <f>IFERROR(VLOOKUP(A8096,'Aux Área'!$A$4:$B$123,2,0),"-")</f>
        <v>INSPEÇÃO</v>
      </c>
    </row>
    <row r="8097" spans="1:30" x14ac:dyDescent="0.3">
      <c r="A8097" t="s">
        <v>2306</v>
      </c>
      <c r="B8097" t="s">
        <v>4613</v>
      </c>
      <c r="C8097" t="s">
        <v>12521</v>
      </c>
      <c r="D8097" t="s">
        <v>4386</v>
      </c>
      <c r="E8097" t="s">
        <v>4387</v>
      </c>
      <c r="F8097" t="s">
        <v>2309</v>
      </c>
      <c r="G8097" t="s">
        <v>1135</v>
      </c>
      <c r="H8097" t="s">
        <v>2275</v>
      </c>
      <c r="I8097" t="s">
        <v>1497</v>
      </c>
      <c r="J8097" t="s">
        <v>1665</v>
      </c>
      <c r="K8097" t="s">
        <v>1666</v>
      </c>
      <c r="L8097" t="s">
        <v>301</v>
      </c>
      <c r="M8097" t="s">
        <v>38</v>
      </c>
      <c r="N8097" t="s">
        <v>39</v>
      </c>
      <c r="O8097" s="23">
        <v>372</v>
      </c>
      <c r="P8097" s="9">
        <v>9.73</v>
      </c>
      <c r="Q8097" t="s">
        <v>40</v>
      </c>
      <c r="R8097">
        <v>138693</v>
      </c>
      <c r="S8097" s="9">
        <v>38.229999999999997</v>
      </c>
      <c r="T8097" s="26">
        <v>4.6900000000000004</v>
      </c>
      <c r="U8097" s="8">
        <v>179.3</v>
      </c>
      <c r="V8097" t="s">
        <v>12522</v>
      </c>
      <c r="W8097" t="s">
        <v>2276</v>
      </c>
      <c r="X8097" t="s">
        <v>42</v>
      </c>
      <c r="Y8097" t="s">
        <v>2277</v>
      </c>
      <c r="AA8097" s="1">
        <f t="shared" si="811"/>
        <v>46103</v>
      </c>
      <c r="AB8097" s="2">
        <f t="shared" si="812"/>
        <v>3</v>
      </c>
      <c r="AC8097" s="2">
        <f t="shared" si="813"/>
        <v>2026</v>
      </c>
      <c r="AD8097" s="2" t="str">
        <f>IFERROR(VLOOKUP(A8097,'Aux Área'!$A$4:$B$123,2,0),"-")</f>
        <v>INSPEÇÃO</v>
      </c>
    </row>
    <row r="8098" spans="1:30" x14ac:dyDescent="0.3">
      <c r="A8098" t="s">
        <v>2260</v>
      </c>
      <c r="B8098" t="s">
        <v>113</v>
      </c>
      <c r="C8098" t="s">
        <v>12523</v>
      </c>
      <c r="D8098" t="s">
        <v>3162</v>
      </c>
      <c r="E8098" t="s">
        <v>3163</v>
      </c>
      <c r="F8098" t="s">
        <v>2262</v>
      </c>
      <c r="G8098" t="s">
        <v>35</v>
      </c>
      <c r="H8098" t="s">
        <v>2263</v>
      </c>
      <c r="I8098" t="s">
        <v>2186</v>
      </c>
      <c r="J8098" t="s">
        <v>139</v>
      </c>
      <c r="K8098" t="s">
        <v>140</v>
      </c>
      <c r="L8098" t="s">
        <v>141</v>
      </c>
      <c r="M8098" t="s">
        <v>38</v>
      </c>
      <c r="N8098" t="s">
        <v>668</v>
      </c>
      <c r="O8098" s="23">
        <v>963</v>
      </c>
      <c r="P8098" s="9">
        <v>14.7</v>
      </c>
      <c r="Q8098" t="s">
        <v>40</v>
      </c>
      <c r="R8098">
        <v>119800</v>
      </c>
      <c r="S8098" s="9">
        <v>65.489999999999995</v>
      </c>
      <c r="T8098" s="26">
        <v>7.59</v>
      </c>
      <c r="U8098" s="8">
        <v>497.07</v>
      </c>
      <c r="V8098" t="s">
        <v>12524</v>
      </c>
      <c r="W8098" t="s">
        <v>2007</v>
      </c>
      <c r="X8098" t="s">
        <v>42</v>
      </c>
      <c r="Y8098" t="s">
        <v>1740</v>
      </c>
      <c r="AA8098" s="1">
        <f t="shared" si="811"/>
        <v>46103</v>
      </c>
      <c r="AB8098" s="2">
        <f t="shared" si="812"/>
        <v>3</v>
      </c>
      <c r="AC8098" s="2">
        <f t="shared" si="813"/>
        <v>2026</v>
      </c>
      <c r="AD8098" s="2" t="str">
        <f>IFERROR(VLOOKUP(A8098,'Aux Área'!$A$4:$B$123,2,0),"-")</f>
        <v>INSPEÇÃO</v>
      </c>
    </row>
    <row r="8099" spans="1:30" x14ac:dyDescent="0.3">
      <c r="A8099" t="s">
        <v>5543</v>
      </c>
      <c r="B8099" t="s">
        <v>11845</v>
      </c>
      <c r="C8099" t="s">
        <v>12525</v>
      </c>
      <c r="D8099" t="s">
        <v>9879</v>
      </c>
      <c r="E8099" t="s">
        <v>9667</v>
      </c>
      <c r="F8099" t="s">
        <v>6207</v>
      </c>
      <c r="G8099" t="s">
        <v>1135</v>
      </c>
      <c r="H8099" t="s">
        <v>5545</v>
      </c>
      <c r="I8099" t="s">
        <v>839</v>
      </c>
      <c r="J8099" t="s">
        <v>89</v>
      </c>
      <c r="K8099" t="s">
        <v>90</v>
      </c>
      <c r="L8099" t="s">
        <v>91</v>
      </c>
      <c r="M8099" t="s">
        <v>38</v>
      </c>
      <c r="N8099" t="s">
        <v>39</v>
      </c>
      <c r="O8099" s="23">
        <v>349</v>
      </c>
      <c r="P8099" s="9">
        <v>7.57</v>
      </c>
      <c r="Q8099" t="s">
        <v>40</v>
      </c>
      <c r="R8099">
        <v>25894</v>
      </c>
      <c r="S8099" s="9">
        <v>46.11</v>
      </c>
      <c r="T8099" s="26">
        <v>4.8899999999999997</v>
      </c>
      <c r="U8099" s="8">
        <v>225.48</v>
      </c>
      <c r="V8099" t="s">
        <v>12526</v>
      </c>
      <c r="W8099" t="s">
        <v>2276</v>
      </c>
      <c r="X8099" t="s">
        <v>42</v>
      </c>
      <c r="Y8099" t="s">
        <v>2277</v>
      </c>
      <c r="AA8099" s="1">
        <f t="shared" si="811"/>
        <v>46103</v>
      </c>
      <c r="AB8099" s="2">
        <f t="shared" si="812"/>
        <v>3</v>
      </c>
      <c r="AC8099" s="2">
        <f t="shared" si="813"/>
        <v>2026</v>
      </c>
      <c r="AD8099" s="2" t="str">
        <f>IFERROR(VLOOKUP(A8099,'Aux Área'!$A$4:$B$123,2,0),"-")</f>
        <v>INSPEÇÃO</v>
      </c>
    </row>
    <row r="8100" spans="1:30" x14ac:dyDescent="0.3">
      <c r="A8100" t="s">
        <v>2638</v>
      </c>
      <c r="B8100" t="s">
        <v>4593</v>
      </c>
      <c r="C8100" t="s">
        <v>12527</v>
      </c>
      <c r="D8100" t="s">
        <v>7192</v>
      </c>
      <c r="E8100" t="s">
        <v>7193</v>
      </c>
      <c r="F8100" t="s">
        <v>2641</v>
      </c>
      <c r="G8100" t="s">
        <v>1135</v>
      </c>
      <c r="H8100" t="s">
        <v>2275</v>
      </c>
      <c r="I8100" t="s">
        <v>1497</v>
      </c>
      <c r="J8100" t="s">
        <v>275</v>
      </c>
      <c r="K8100" t="s">
        <v>276</v>
      </c>
      <c r="L8100" t="s">
        <v>124</v>
      </c>
      <c r="M8100" t="s">
        <v>38</v>
      </c>
      <c r="N8100" t="s">
        <v>39</v>
      </c>
      <c r="O8100" s="23">
        <v>283</v>
      </c>
      <c r="P8100" s="9">
        <v>10</v>
      </c>
      <c r="Q8100" t="s">
        <v>40</v>
      </c>
      <c r="R8100">
        <v>127975</v>
      </c>
      <c r="S8100" s="9">
        <v>28.3</v>
      </c>
      <c r="T8100" s="26">
        <v>4.79</v>
      </c>
      <c r="U8100" s="8">
        <v>135.56</v>
      </c>
      <c r="V8100" t="s">
        <v>12528</v>
      </c>
      <c r="W8100" t="s">
        <v>2276</v>
      </c>
      <c r="X8100" t="s">
        <v>42</v>
      </c>
      <c r="Y8100" t="s">
        <v>2277</v>
      </c>
      <c r="AA8100" s="1">
        <f t="shared" si="811"/>
        <v>46103</v>
      </c>
      <c r="AB8100" s="2">
        <f t="shared" si="812"/>
        <v>3</v>
      </c>
      <c r="AC8100" s="2">
        <f t="shared" si="813"/>
        <v>2026</v>
      </c>
      <c r="AD8100" s="2" t="str">
        <f>IFERROR(VLOOKUP(A8100,'Aux Área'!$A$4:$B$123,2,0),"-")</f>
        <v>INSPEÇÃO</v>
      </c>
    </row>
    <row r="8101" spans="1:30" x14ac:dyDescent="0.3">
      <c r="A8101" t="s">
        <v>2181</v>
      </c>
      <c r="B8101" t="s">
        <v>4595</v>
      </c>
      <c r="C8101" t="s">
        <v>12529</v>
      </c>
      <c r="D8101" t="s">
        <v>9027</v>
      </c>
      <c r="E8101" t="s">
        <v>9028</v>
      </c>
      <c r="F8101" t="s">
        <v>2184</v>
      </c>
      <c r="G8101" t="s">
        <v>1135</v>
      </c>
      <c r="H8101" t="s">
        <v>2185</v>
      </c>
      <c r="I8101" t="s">
        <v>2186</v>
      </c>
      <c r="J8101" t="s">
        <v>241</v>
      </c>
      <c r="K8101" t="s">
        <v>242</v>
      </c>
      <c r="L8101" t="s">
        <v>110</v>
      </c>
      <c r="M8101" t="s">
        <v>38</v>
      </c>
      <c r="N8101" t="s">
        <v>668</v>
      </c>
      <c r="O8101" s="23">
        <v>441</v>
      </c>
      <c r="P8101" s="9">
        <v>11.45</v>
      </c>
      <c r="Q8101" t="s">
        <v>40</v>
      </c>
      <c r="R8101">
        <v>150565</v>
      </c>
      <c r="S8101" s="9">
        <v>38.51</v>
      </c>
      <c r="T8101" s="26">
        <v>7.79</v>
      </c>
      <c r="U8101" s="8">
        <v>300</v>
      </c>
      <c r="V8101" t="s">
        <v>41</v>
      </c>
      <c r="W8101" t="s">
        <v>2007</v>
      </c>
      <c r="X8101" t="s">
        <v>42</v>
      </c>
      <c r="Y8101" t="s">
        <v>12261</v>
      </c>
      <c r="AA8101" s="1">
        <f t="shared" si="811"/>
        <v>46103</v>
      </c>
      <c r="AB8101" s="2">
        <f t="shared" si="812"/>
        <v>3</v>
      </c>
      <c r="AC8101" s="2">
        <f t="shared" si="813"/>
        <v>2026</v>
      </c>
      <c r="AD8101" s="2" t="str">
        <f>IFERROR(VLOOKUP(A8101,'Aux Área'!$A$4:$B$123,2,0),"-")</f>
        <v>INSPEÇÃO</v>
      </c>
    </row>
    <row r="8102" spans="1:30" x14ac:dyDescent="0.3">
      <c r="A8102" t="s">
        <v>52</v>
      </c>
      <c r="B8102" t="s">
        <v>1449</v>
      </c>
      <c r="C8102" t="s">
        <v>12530</v>
      </c>
      <c r="D8102" t="s">
        <v>3246</v>
      </c>
      <c r="E8102" t="s">
        <v>3247</v>
      </c>
      <c r="F8102" t="s">
        <v>53</v>
      </c>
      <c r="G8102" t="s">
        <v>35</v>
      </c>
      <c r="H8102" t="s">
        <v>36</v>
      </c>
      <c r="I8102" t="s">
        <v>37</v>
      </c>
      <c r="J8102" t="s">
        <v>275</v>
      </c>
      <c r="K8102" t="s">
        <v>276</v>
      </c>
      <c r="L8102" t="s">
        <v>124</v>
      </c>
      <c r="M8102" t="s">
        <v>38</v>
      </c>
      <c r="N8102" t="s">
        <v>39</v>
      </c>
      <c r="O8102" s="23">
        <v>321</v>
      </c>
      <c r="P8102" s="9">
        <v>10.23</v>
      </c>
      <c r="Q8102" t="s">
        <v>40</v>
      </c>
      <c r="R8102">
        <v>81953</v>
      </c>
      <c r="S8102" s="9">
        <v>31.39</v>
      </c>
      <c r="T8102" s="26">
        <v>4.79</v>
      </c>
      <c r="U8102" s="8">
        <v>150.36000000000001</v>
      </c>
      <c r="V8102" t="s">
        <v>12531</v>
      </c>
      <c r="W8102" t="s">
        <v>2007</v>
      </c>
      <c r="X8102" t="s">
        <v>42</v>
      </c>
      <c r="Y8102" t="s">
        <v>1740</v>
      </c>
      <c r="AA8102" s="1">
        <f t="shared" si="811"/>
        <v>46103</v>
      </c>
      <c r="AB8102" s="2">
        <f t="shared" si="812"/>
        <v>3</v>
      </c>
      <c r="AC8102" s="2">
        <f t="shared" si="813"/>
        <v>2026</v>
      </c>
      <c r="AD8102" s="2" t="str">
        <f>IFERROR(VLOOKUP(A8102,'Aux Área'!$A$4:$B$123,2,0),"-")</f>
        <v>OPERAÇÃO</v>
      </c>
    </row>
    <row r="8103" spans="1:30" x14ac:dyDescent="0.3">
      <c r="A8103" t="s">
        <v>2477</v>
      </c>
      <c r="B8103" t="s">
        <v>2478</v>
      </c>
      <c r="C8103" t="s">
        <v>12532</v>
      </c>
      <c r="D8103" t="s">
        <v>2885</v>
      </c>
      <c r="E8103" t="s">
        <v>2886</v>
      </c>
      <c r="F8103" t="s">
        <v>2480</v>
      </c>
      <c r="G8103" t="s">
        <v>659</v>
      </c>
      <c r="H8103" t="s">
        <v>2215</v>
      </c>
      <c r="I8103" t="s">
        <v>667</v>
      </c>
      <c r="J8103" t="s">
        <v>275</v>
      </c>
      <c r="K8103" t="s">
        <v>276</v>
      </c>
      <c r="L8103" t="s">
        <v>124</v>
      </c>
      <c r="M8103" t="s">
        <v>38</v>
      </c>
      <c r="N8103" t="s">
        <v>668</v>
      </c>
      <c r="O8103" s="23">
        <v>338</v>
      </c>
      <c r="P8103" s="9">
        <v>6.02</v>
      </c>
      <c r="Q8103" t="s">
        <v>40</v>
      </c>
      <c r="R8103">
        <v>11546</v>
      </c>
      <c r="S8103" s="9">
        <v>56.19</v>
      </c>
      <c r="T8103" s="26">
        <v>8.59</v>
      </c>
      <c r="U8103" s="8">
        <v>482.67</v>
      </c>
      <c r="V8103" t="s">
        <v>12533</v>
      </c>
      <c r="W8103" t="s">
        <v>2007</v>
      </c>
      <c r="X8103" t="s">
        <v>42</v>
      </c>
      <c r="Y8103" t="s">
        <v>1740</v>
      </c>
      <c r="AA8103" s="1">
        <f t="shared" si="811"/>
        <v>46103</v>
      </c>
      <c r="AB8103" s="2">
        <f t="shared" si="812"/>
        <v>3</v>
      </c>
      <c r="AC8103" s="2">
        <f t="shared" si="813"/>
        <v>2026</v>
      </c>
      <c r="AD8103" s="2" t="str">
        <f>IFERROR(VLOOKUP(A8103,'Aux Área'!$A$4:$B$123,2,0),"-")</f>
        <v>APH</v>
      </c>
    </row>
    <row r="8104" spans="1:30" x14ac:dyDescent="0.3">
      <c r="A8104" t="s">
        <v>1999</v>
      </c>
      <c r="B8104" t="s">
        <v>3016</v>
      </c>
      <c r="C8104" t="s">
        <v>12534</v>
      </c>
      <c r="D8104" t="s">
        <v>1297</v>
      </c>
      <c r="E8104" t="s">
        <v>2221</v>
      </c>
      <c r="F8104" t="s">
        <v>2002</v>
      </c>
      <c r="G8104" t="s">
        <v>659</v>
      </c>
      <c r="H8104" t="s">
        <v>2003</v>
      </c>
      <c r="I8104" t="s">
        <v>667</v>
      </c>
      <c r="J8104" t="s">
        <v>231</v>
      </c>
      <c r="K8104" t="s">
        <v>232</v>
      </c>
      <c r="L8104" t="s">
        <v>217</v>
      </c>
      <c r="M8104" t="s">
        <v>38</v>
      </c>
      <c r="N8104" t="s">
        <v>668</v>
      </c>
      <c r="O8104" s="23">
        <v>297</v>
      </c>
      <c r="P8104" s="9">
        <v>3.9</v>
      </c>
      <c r="Q8104" t="s">
        <v>40</v>
      </c>
      <c r="R8104">
        <v>24017</v>
      </c>
      <c r="S8104" s="9">
        <v>76.150000000000006</v>
      </c>
      <c r="T8104" s="26">
        <v>8.1910000000000007</v>
      </c>
      <c r="U8104" s="8">
        <v>623.73</v>
      </c>
      <c r="V8104" t="s">
        <v>12535</v>
      </c>
      <c r="W8104" t="s">
        <v>1985</v>
      </c>
      <c r="X8104" t="s">
        <v>42</v>
      </c>
      <c r="Y8104" t="s">
        <v>1986</v>
      </c>
      <c r="AA8104" s="1">
        <f t="shared" si="811"/>
        <v>46103</v>
      </c>
      <c r="AB8104" s="2">
        <f t="shared" si="812"/>
        <v>3</v>
      </c>
      <c r="AC8104" s="2">
        <f t="shared" si="813"/>
        <v>2026</v>
      </c>
      <c r="AD8104" s="2" t="str">
        <f>IFERROR(VLOOKUP(A8104,'Aux Área'!$A$4:$B$123,2,0),"-")</f>
        <v>PESADOS</v>
      </c>
    </row>
    <row r="8105" spans="1:30" x14ac:dyDescent="0.3">
      <c r="A8105" t="s">
        <v>1999</v>
      </c>
      <c r="C8105" t="s">
        <v>12534</v>
      </c>
      <c r="F8105" t="s">
        <v>2002</v>
      </c>
      <c r="K8105" t="s">
        <v>232</v>
      </c>
      <c r="N8105" t="s">
        <v>15690</v>
      </c>
      <c r="O8105" t="s">
        <v>15244</v>
      </c>
      <c r="P8105" s="9" t="s">
        <v>15244</v>
      </c>
      <c r="Q8105" t="s">
        <v>40</v>
      </c>
      <c r="R8105" t="s">
        <v>15244</v>
      </c>
      <c r="S8105">
        <v>16.04</v>
      </c>
      <c r="U8105" s="8">
        <v>52.96</v>
      </c>
      <c r="AA8105" s="1">
        <f t="shared" si="811"/>
        <v>46103</v>
      </c>
      <c r="AB8105" s="2">
        <f t="shared" si="812"/>
        <v>3</v>
      </c>
      <c r="AC8105" s="2">
        <f t="shared" si="813"/>
        <v>2026</v>
      </c>
      <c r="AD8105" s="2" t="str">
        <f>IFERROR(VLOOKUP(A8105,'Aux Área'!$A$4:$B$123,2,0),"-")</f>
        <v>PESADOS</v>
      </c>
    </row>
    <row r="8106" spans="1:30" x14ac:dyDescent="0.3">
      <c r="A8106" t="s">
        <v>2643</v>
      </c>
      <c r="B8106" t="s">
        <v>2307</v>
      </c>
      <c r="C8106" t="s">
        <v>12536</v>
      </c>
      <c r="D8106" t="s">
        <v>7196</v>
      </c>
      <c r="E8106" t="s">
        <v>7197</v>
      </c>
      <c r="F8106" t="s">
        <v>2646</v>
      </c>
      <c r="G8106" t="s">
        <v>1300</v>
      </c>
      <c r="H8106" t="s">
        <v>1301</v>
      </c>
      <c r="I8106" t="s">
        <v>37</v>
      </c>
      <c r="J8106" t="s">
        <v>122</v>
      </c>
      <c r="K8106" t="s">
        <v>123</v>
      </c>
      <c r="L8106" t="s">
        <v>124</v>
      </c>
      <c r="M8106" t="s">
        <v>38</v>
      </c>
      <c r="N8106" t="s">
        <v>39</v>
      </c>
      <c r="O8106" s="23">
        <v>210</v>
      </c>
      <c r="P8106" s="9">
        <v>10.130000000000001</v>
      </c>
      <c r="Q8106" t="s">
        <v>40</v>
      </c>
      <c r="R8106">
        <v>132986</v>
      </c>
      <c r="S8106" s="9">
        <v>20.73</v>
      </c>
      <c r="T8106" s="26">
        <v>4.79</v>
      </c>
      <c r="U8106" s="8">
        <v>99.29</v>
      </c>
      <c r="V8106" t="s">
        <v>41</v>
      </c>
      <c r="W8106" t="s">
        <v>2276</v>
      </c>
      <c r="X8106" t="s">
        <v>42</v>
      </c>
      <c r="Y8106" t="s">
        <v>2277</v>
      </c>
      <c r="AA8106" s="1">
        <f t="shared" si="811"/>
        <v>46103</v>
      </c>
      <c r="AB8106" s="2">
        <f t="shared" si="812"/>
        <v>3</v>
      </c>
      <c r="AC8106" s="2">
        <f t="shared" si="813"/>
        <v>2026</v>
      </c>
      <c r="AD8106" s="2" t="str">
        <f>IFERROR(VLOOKUP(A8106,'Aux Área'!$A$4:$B$123,2,0),"-")</f>
        <v>INSPEÇÃO</v>
      </c>
    </row>
    <row r="8107" spans="1:30" x14ac:dyDescent="0.3">
      <c r="A8107" t="s">
        <v>2679</v>
      </c>
      <c r="B8107" t="s">
        <v>2680</v>
      </c>
      <c r="C8107" t="s">
        <v>12537</v>
      </c>
      <c r="D8107" t="s">
        <v>4085</v>
      </c>
      <c r="E8107" t="s">
        <v>4086</v>
      </c>
      <c r="F8107" t="s">
        <v>2682</v>
      </c>
      <c r="G8107" t="s">
        <v>659</v>
      </c>
      <c r="H8107" t="s">
        <v>1996</v>
      </c>
      <c r="I8107" t="s">
        <v>1997</v>
      </c>
      <c r="J8107" t="s">
        <v>241</v>
      </c>
      <c r="K8107" t="s">
        <v>242</v>
      </c>
      <c r="L8107" t="s">
        <v>110</v>
      </c>
      <c r="M8107" t="s">
        <v>38</v>
      </c>
      <c r="N8107" t="s">
        <v>668</v>
      </c>
      <c r="O8107" s="23">
        <v>221</v>
      </c>
      <c r="P8107" s="9">
        <v>4.7</v>
      </c>
      <c r="Q8107" t="s">
        <v>40</v>
      </c>
      <c r="R8107">
        <v>22424</v>
      </c>
      <c r="S8107" s="9">
        <v>47.01</v>
      </c>
      <c r="T8107" s="26">
        <v>7.79</v>
      </c>
      <c r="U8107" s="8">
        <v>366.2</v>
      </c>
      <c r="V8107" t="s">
        <v>41</v>
      </c>
      <c r="W8107" t="s">
        <v>1985</v>
      </c>
      <c r="X8107" t="s">
        <v>42</v>
      </c>
      <c r="Y8107" t="s">
        <v>1986</v>
      </c>
      <c r="AA8107" s="1">
        <f t="shared" si="811"/>
        <v>46103</v>
      </c>
      <c r="AB8107" s="2">
        <f t="shared" si="812"/>
        <v>3</v>
      </c>
      <c r="AC8107" s="2">
        <f t="shared" si="813"/>
        <v>2026</v>
      </c>
      <c r="AD8107" s="2" t="str">
        <f>IFERROR(VLOOKUP(A8107,'Aux Área'!$A$4:$B$123,2,0),"-")</f>
        <v>PESADOS</v>
      </c>
    </row>
    <row r="8108" spans="1:30" x14ac:dyDescent="0.3">
      <c r="A8108" t="s">
        <v>2278</v>
      </c>
      <c r="B8108" t="s">
        <v>4664</v>
      </c>
      <c r="C8108" t="s">
        <v>12538</v>
      </c>
      <c r="D8108" t="s">
        <v>3310</v>
      </c>
      <c r="E8108" t="s">
        <v>3311</v>
      </c>
      <c r="F8108" t="s">
        <v>2281</v>
      </c>
      <c r="G8108" t="s">
        <v>1135</v>
      </c>
      <c r="H8108" t="s">
        <v>2275</v>
      </c>
      <c r="I8108" t="s">
        <v>1497</v>
      </c>
      <c r="J8108" t="s">
        <v>169</v>
      </c>
      <c r="K8108" t="s">
        <v>170</v>
      </c>
      <c r="L8108" t="s">
        <v>124</v>
      </c>
      <c r="M8108" t="s">
        <v>38</v>
      </c>
      <c r="N8108" t="s">
        <v>39</v>
      </c>
      <c r="O8108" s="23">
        <v>237</v>
      </c>
      <c r="P8108" s="9">
        <v>8.81</v>
      </c>
      <c r="Q8108" t="s">
        <v>40</v>
      </c>
      <c r="R8108">
        <v>141393</v>
      </c>
      <c r="S8108" s="9">
        <v>26.89</v>
      </c>
      <c r="T8108" s="26">
        <v>4.8899999999999997</v>
      </c>
      <c r="U8108" s="8">
        <v>131.5</v>
      </c>
      <c r="V8108" t="s">
        <v>41</v>
      </c>
      <c r="W8108" t="s">
        <v>2276</v>
      </c>
      <c r="X8108" t="s">
        <v>42</v>
      </c>
      <c r="Y8108" t="s">
        <v>2277</v>
      </c>
      <c r="AA8108" s="1">
        <f t="shared" si="811"/>
        <v>46103</v>
      </c>
      <c r="AB8108" s="2">
        <f t="shared" si="812"/>
        <v>3</v>
      </c>
      <c r="AC8108" s="2">
        <f t="shared" si="813"/>
        <v>2026</v>
      </c>
      <c r="AD8108" s="2" t="str">
        <f>IFERROR(VLOOKUP(A8108,'Aux Área'!$A$4:$B$123,2,0),"-")</f>
        <v>INSPEÇÃO</v>
      </c>
    </row>
    <row r="8109" spans="1:30" x14ac:dyDescent="0.3">
      <c r="A8109" t="s">
        <v>2574</v>
      </c>
      <c r="B8109" t="s">
        <v>2575</v>
      </c>
      <c r="C8109" t="s">
        <v>12539</v>
      </c>
      <c r="D8109" t="s">
        <v>2865</v>
      </c>
      <c r="E8109" t="s">
        <v>2866</v>
      </c>
      <c r="F8109" t="s">
        <v>2577</v>
      </c>
      <c r="G8109" t="s">
        <v>659</v>
      </c>
      <c r="H8109" t="s">
        <v>2215</v>
      </c>
      <c r="I8109" t="s">
        <v>667</v>
      </c>
      <c r="J8109" t="s">
        <v>370</v>
      </c>
      <c r="K8109" t="s">
        <v>371</v>
      </c>
      <c r="L8109" t="s">
        <v>124</v>
      </c>
      <c r="M8109" t="s">
        <v>38</v>
      </c>
      <c r="N8109" t="s">
        <v>668</v>
      </c>
      <c r="O8109" s="23">
        <v>272</v>
      </c>
      <c r="P8109" s="9">
        <v>5.19</v>
      </c>
      <c r="Q8109" t="s">
        <v>40</v>
      </c>
      <c r="R8109">
        <v>10364</v>
      </c>
      <c r="S8109" s="9">
        <v>52.42</v>
      </c>
      <c r="T8109" s="26">
        <v>8.2899999999999991</v>
      </c>
      <c r="U8109" s="8">
        <v>434.58</v>
      </c>
      <c r="V8109" t="s">
        <v>12540</v>
      </c>
      <c r="W8109" t="s">
        <v>2007</v>
      </c>
      <c r="X8109" t="s">
        <v>42</v>
      </c>
      <c r="Y8109" t="s">
        <v>1740</v>
      </c>
      <c r="AA8109" s="1">
        <f t="shared" si="811"/>
        <v>46104</v>
      </c>
      <c r="AB8109" s="2">
        <f t="shared" si="812"/>
        <v>3</v>
      </c>
      <c r="AC8109" s="2">
        <f t="shared" si="813"/>
        <v>2026</v>
      </c>
      <c r="AD8109" s="2" t="str">
        <f>IFERROR(VLOOKUP(A8109,'Aux Área'!$A$4:$B$123,2,0),"-")</f>
        <v>APH</v>
      </c>
    </row>
    <row r="8110" spans="1:30" x14ac:dyDescent="0.3">
      <c r="A8110" t="s">
        <v>2282</v>
      </c>
      <c r="B8110" t="s">
        <v>4679</v>
      </c>
      <c r="C8110" t="s">
        <v>12541</v>
      </c>
      <c r="D8110" t="s">
        <v>10704</v>
      </c>
      <c r="E8110" t="s">
        <v>10705</v>
      </c>
      <c r="F8110" t="s">
        <v>2285</v>
      </c>
      <c r="G8110" t="s">
        <v>1135</v>
      </c>
      <c r="H8110" t="s">
        <v>2275</v>
      </c>
      <c r="I8110" t="s">
        <v>1497</v>
      </c>
      <c r="J8110" t="s">
        <v>1681</v>
      </c>
      <c r="K8110" t="s">
        <v>1682</v>
      </c>
      <c r="L8110" t="s">
        <v>141</v>
      </c>
      <c r="M8110" t="s">
        <v>38</v>
      </c>
      <c r="N8110" t="s">
        <v>39</v>
      </c>
      <c r="O8110" s="23">
        <v>283</v>
      </c>
      <c r="P8110" s="9">
        <v>8</v>
      </c>
      <c r="Q8110" t="s">
        <v>40</v>
      </c>
      <c r="R8110">
        <v>119626</v>
      </c>
      <c r="S8110" s="9">
        <v>35.380000000000003</v>
      </c>
      <c r="T8110" s="26">
        <v>4.99</v>
      </c>
      <c r="U8110" s="8">
        <v>176.53</v>
      </c>
      <c r="V8110" t="s">
        <v>41</v>
      </c>
      <c r="W8110" t="s">
        <v>2276</v>
      </c>
      <c r="X8110" t="s">
        <v>42</v>
      </c>
      <c r="Y8110" t="s">
        <v>2277</v>
      </c>
      <c r="AA8110" s="1">
        <f t="shared" si="811"/>
        <v>46104</v>
      </c>
      <c r="AB8110" s="2">
        <f t="shared" si="812"/>
        <v>3</v>
      </c>
      <c r="AC8110" s="2">
        <f t="shared" si="813"/>
        <v>2026</v>
      </c>
      <c r="AD8110" s="2" t="str">
        <f>IFERROR(VLOOKUP(A8110,'Aux Área'!$A$4:$B$123,2,0),"-")</f>
        <v>INSPEÇÃO</v>
      </c>
    </row>
    <row r="8111" spans="1:30" x14ac:dyDescent="0.3">
      <c r="A8111" t="s">
        <v>3092</v>
      </c>
      <c r="B8111" t="s">
        <v>4774</v>
      </c>
      <c r="C8111" t="s">
        <v>12542</v>
      </c>
      <c r="D8111" t="s">
        <v>5160</v>
      </c>
      <c r="E8111" t="s">
        <v>5161</v>
      </c>
      <c r="F8111" t="s">
        <v>3594</v>
      </c>
      <c r="G8111" t="s">
        <v>1135</v>
      </c>
      <c r="H8111" t="s">
        <v>2275</v>
      </c>
      <c r="I8111" t="s">
        <v>1497</v>
      </c>
      <c r="J8111" t="s">
        <v>275</v>
      </c>
      <c r="K8111" t="s">
        <v>276</v>
      </c>
      <c r="L8111" t="s">
        <v>124</v>
      </c>
      <c r="M8111" t="s">
        <v>38</v>
      </c>
      <c r="N8111" t="s">
        <v>39</v>
      </c>
      <c r="O8111" s="23">
        <v>468</v>
      </c>
      <c r="P8111" s="9">
        <v>10.43</v>
      </c>
      <c r="Q8111" t="s">
        <v>40</v>
      </c>
      <c r="R8111">
        <v>120589</v>
      </c>
      <c r="S8111" s="9">
        <v>44.89</v>
      </c>
      <c r="T8111" s="26">
        <v>4.79</v>
      </c>
      <c r="U8111" s="8">
        <v>215.02</v>
      </c>
      <c r="V8111" t="s">
        <v>12543</v>
      </c>
      <c r="W8111" t="s">
        <v>2276</v>
      </c>
      <c r="X8111" t="s">
        <v>42</v>
      </c>
      <c r="Y8111" t="s">
        <v>2277</v>
      </c>
      <c r="AA8111" s="1">
        <f t="shared" si="811"/>
        <v>46104</v>
      </c>
      <c r="AB8111" s="2">
        <f t="shared" si="812"/>
        <v>3</v>
      </c>
      <c r="AC8111" s="2">
        <f t="shared" si="813"/>
        <v>2026</v>
      </c>
      <c r="AD8111" s="2" t="str">
        <f>IFERROR(VLOOKUP(A8111,'Aux Área'!$A$4:$B$123,2,0),"-")</f>
        <v>INSPEÇÃO</v>
      </c>
    </row>
    <row r="8112" spans="1:30" x14ac:dyDescent="0.3">
      <c r="A8112" t="s">
        <v>5543</v>
      </c>
      <c r="B8112" t="s">
        <v>11845</v>
      </c>
      <c r="C8112" t="s">
        <v>12544</v>
      </c>
      <c r="D8112" t="s">
        <v>5291</v>
      </c>
      <c r="E8112" t="s">
        <v>5292</v>
      </c>
      <c r="F8112" t="s">
        <v>6207</v>
      </c>
      <c r="G8112" t="s">
        <v>1135</v>
      </c>
      <c r="H8112" t="s">
        <v>5545</v>
      </c>
      <c r="I8112" t="s">
        <v>839</v>
      </c>
      <c r="J8112" t="s">
        <v>89</v>
      </c>
      <c r="K8112" t="s">
        <v>90</v>
      </c>
      <c r="L8112" t="s">
        <v>91</v>
      </c>
      <c r="M8112" t="s">
        <v>38</v>
      </c>
      <c r="N8112" t="s">
        <v>39</v>
      </c>
      <c r="O8112" s="23">
        <v>420</v>
      </c>
      <c r="P8112" s="9">
        <v>9.64</v>
      </c>
      <c r="Q8112" t="s">
        <v>40</v>
      </c>
      <c r="R8112">
        <v>26314</v>
      </c>
      <c r="S8112" s="9">
        <v>43.57</v>
      </c>
      <c r="T8112" s="26">
        <v>4.8899999999999997</v>
      </c>
      <c r="U8112" s="8">
        <v>213.06</v>
      </c>
      <c r="V8112" t="s">
        <v>12545</v>
      </c>
      <c r="W8112" t="s">
        <v>2276</v>
      </c>
      <c r="X8112" t="s">
        <v>42</v>
      </c>
      <c r="Y8112" t="s">
        <v>2277</v>
      </c>
      <c r="AA8112" s="1">
        <f t="shared" ref="AA8112:AA8175" si="814">IFERROR(DATEVALUE(C8112),"-")</f>
        <v>46104</v>
      </c>
      <c r="AB8112" s="2">
        <f t="shared" ref="AB8112:AB8175" si="815">IFERROR(MONTH(AA8112),"-")</f>
        <v>3</v>
      </c>
      <c r="AC8112" s="2">
        <f t="shared" ref="AC8112:AC8175" si="816">IFERROR(YEAR(AA8112),"-")</f>
        <v>2026</v>
      </c>
      <c r="AD8112" s="2" t="str">
        <f>IFERROR(VLOOKUP(A8112,'Aux Área'!$A$4:$B$123,2,0),"-")</f>
        <v>INSPEÇÃO</v>
      </c>
    </row>
    <row r="8113" spans="1:30" x14ac:dyDescent="0.3">
      <c r="A8113" t="s">
        <v>2643</v>
      </c>
      <c r="B8113" t="s">
        <v>2307</v>
      </c>
      <c r="C8113" t="s">
        <v>12546</v>
      </c>
      <c r="D8113" t="s">
        <v>7196</v>
      </c>
      <c r="E8113" t="s">
        <v>7197</v>
      </c>
      <c r="F8113" t="s">
        <v>2646</v>
      </c>
      <c r="G8113" t="s">
        <v>1300</v>
      </c>
      <c r="H8113" t="s">
        <v>1301</v>
      </c>
      <c r="I8113" t="s">
        <v>37</v>
      </c>
      <c r="J8113" t="s">
        <v>122</v>
      </c>
      <c r="K8113" t="s">
        <v>123</v>
      </c>
      <c r="L8113" t="s">
        <v>124</v>
      </c>
      <c r="M8113" t="s">
        <v>38</v>
      </c>
      <c r="N8113" t="s">
        <v>39</v>
      </c>
      <c r="O8113" s="23">
        <v>256</v>
      </c>
      <c r="P8113" s="9">
        <v>9.91</v>
      </c>
      <c r="Q8113" t="s">
        <v>40</v>
      </c>
      <c r="R8113">
        <v>133242</v>
      </c>
      <c r="S8113" s="9">
        <v>25.84</v>
      </c>
      <c r="T8113" s="26">
        <v>4.79</v>
      </c>
      <c r="U8113" s="8">
        <v>123.77</v>
      </c>
      <c r="V8113" t="s">
        <v>246</v>
      </c>
      <c r="W8113" t="s">
        <v>2276</v>
      </c>
      <c r="X8113" t="s">
        <v>42</v>
      </c>
      <c r="Y8113" t="s">
        <v>2277</v>
      </c>
      <c r="AA8113" s="1">
        <f t="shared" si="814"/>
        <v>46104</v>
      </c>
      <c r="AB8113" s="2">
        <f t="shared" si="815"/>
        <v>3</v>
      </c>
      <c r="AC8113" s="2">
        <f t="shared" si="816"/>
        <v>2026</v>
      </c>
      <c r="AD8113" s="2" t="str">
        <f>IFERROR(VLOOKUP(A8113,'Aux Área'!$A$4:$B$123,2,0),"-")</f>
        <v>INSPEÇÃO</v>
      </c>
    </row>
    <row r="8114" spans="1:30" x14ac:dyDescent="0.3">
      <c r="A8114" t="s">
        <v>2189</v>
      </c>
      <c r="B8114" t="s">
        <v>10781</v>
      </c>
      <c r="C8114" t="s">
        <v>12547</v>
      </c>
      <c r="D8114" t="s">
        <v>10214</v>
      </c>
      <c r="E8114" t="s">
        <v>9672</v>
      </c>
      <c r="F8114" t="s">
        <v>2192</v>
      </c>
      <c r="G8114" t="s">
        <v>1135</v>
      </c>
      <c r="H8114" t="s">
        <v>2185</v>
      </c>
      <c r="I8114" t="s">
        <v>2186</v>
      </c>
      <c r="J8114" t="s">
        <v>169</v>
      </c>
      <c r="K8114" t="s">
        <v>170</v>
      </c>
      <c r="L8114" t="s">
        <v>124</v>
      </c>
      <c r="M8114" t="s">
        <v>38</v>
      </c>
      <c r="N8114" t="s">
        <v>668</v>
      </c>
      <c r="O8114" s="23">
        <v>466</v>
      </c>
      <c r="P8114" s="9">
        <v>13.04</v>
      </c>
      <c r="Q8114" t="s">
        <v>40</v>
      </c>
      <c r="R8114">
        <v>52508</v>
      </c>
      <c r="S8114" s="9">
        <v>35.729999999999997</v>
      </c>
      <c r="T8114" s="26">
        <v>8.24</v>
      </c>
      <c r="U8114" s="8">
        <v>294.42</v>
      </c>
      <c r="V8114" t="s">
        <v>112</v>
      </c>
      <c r="W8114" t="s">
        <v>2007</v>
      </c>
      <c r="X8114" t="s">
        <v>42</v>
      </c>
      <c r="Y8114" t="s">
        <v>12261</v>
      </c>
      <c r="AA8114" s="1">
        <f t="shared" si="814"/>
        <v>46104</v>
      </c>
      <c r="AB8114" s="2">
        <f t="shared" si="815"/>
        <v>3</v>
      </c>
      <c r="AC8114" s="2">
        <f t="shared" si="816"/>
        <v>2026</v>
      </c>
      <c r="AD8114" s="2" t="str">
        <f>IFERROR(VLOOKUP(A8114,'Aux Área'!$A$4:$B$123,2,0),"-")</f>
        <v>INSPEÇÃO</v>
      </c>
    </row>
    <row r="8115" spans="1:30" x14ac:dyDescent="0.3">
      <c r="A8115" t="s">
        <v>2181</v>
      </c>
      <c r="B8115" t="s">
        <v>4595</v>
      </c>
      <c r="C8115" t="s">
        <v>12548</v>
      </c>
      <c r="D8115" t="s">
        <v>5095</v>
      </c>
      <c r="E8115" t="s">
        <v>5096</v>
      </c>
      <c r="F8115" t="s">
        <v>2184</v>
      </c>
      <c r="G8115" t="s">
        <v>1135</v>
      </c>
      <c r="H8115" t="s">
        <v>2185</v>
      </c>
      <c r="I8115" t="s">
        <v>2186</v>
      </c>
      <c r="J8115" t="s">
        <v>237</v>
      </c>
      <c r="K8115" t="s">
        <v>238</v>
      </c>
      <c r="L8115" t="s">
        <v>110</v>
      </c>
      <c r="M8115" t="s">
        <v>38</v>
      </c>
      <c r="N8115" t="s">
        <v>668</v>
      </c>
      <c r="O8115" s="23">
        <v>463</v>
      </c>
      <c r="P8115" s="9">
        <v>7.27</v>
      </c>
      <c r="Q8115" t="s">
        <v>40</v>
      </c>
      <c r="R8115">
        <v>151028</v>
      </c>
      <c r="S8115" s="9">
        <v>63.7</v>
      </c>
      <c r="T8115" s="26">
        <v>7.7910000000000004</v>
      </c>
      <c r="U8115" s="8">
        <v>496.29</v>
      </c>
      <c r="V8115" t="s">
        <v>41</v>
      </c>
      <c r="W8115" t="s">
        <v>2007</v>
      </c>
      <c r="X8115" t="s">
        <v>42</v>
      </c>
      <c r="Y8115" t="s">
        <v>12261</v>
      </c>
      <c r="AA8115" s="1">
        <f t="shared" si="814"/>
        <v>46104</v>
      </c>
      <c r="AB8115" s="2">
        <f t="shared" si="815"/>
        <v>3</v>
      </c>
      <c r="AC8115" s="2">
        <f t="shared" si="816"/>
        <v>2026</v>
      </c>
      <c r="AD8115" s="2" t="str">
        <f>IFERROR(VLOOKUP(A8115,'Aux Área'!$A$4:$B$123,2,0),"-")</f>
        <v>INSPEÇÃO</v>
      </c>
    </row>
    <row r="8116" spans="1:30" x14ac:dyDescent="0.3">
      <c r="A8116" t="s">
        <v>52</v>
      </c>
      <c r="B8116" t="s">
        <v>1449</v>
      </c>
      <c r="C8116" t="s">
        <v>12549</v>
      </c>
      <c r="D8116" t="s">
        <v>3246</v>
      </c>
      <c r="E8116" t="s">
        <v>3247</v>
      </c>
      <c r="F8116" t="s">
        <v>53</v>
      </c>
      <c r="G8116" t="s">
        <v>35</v>
      </c>
      <c r="H8116" t="s">
        <v>36</v>
      </c>
      <c r="I8116" t="s">
        <v>37</v>
      </c>
      <c r="J8116" t="s">
        <v>1552</v>
      </c>
      <c r="K8116" t="s">
        <v>1553</v>
      </c>
      <c r="L8116" t="s">
        <v>124</v>
      </c>
      <c r="M8116" t="s">
        <v>38</v>
      </c>
      <c r="N8116" t="s">
        <v>39</v>
      </c>
      <c r="O8116" s="23">
        <v>326</v>
      </c>
      <c r="P8116" s="9">
        <v>8.5399999999999991</v>
      </c>
      <c r="Q8116" t="s">
        <v>40</v>
      </c>
      <c r="R8116">
        <v>82279</v>
      </c>
      <c r="S8116" s="9">
        <v>38.18</v>
      </c>
      <c r="T8116" s="26">
        <v>4.59</v>
      </c>
      <c r="U8116" s="8">
        <v>175.25</v>
      </c>
      <c r="V8116" t="s">
        <v>12550</v>
      </c>
      <c r="W8116" t="s">
        <v>2007</v>
      </c>
      <c r="X8116" t="s">
        <v>42</v>
      </c>
      <c r="Y8116" t="s">
        <v>1740</v>
      </c>
      <c r="AA8116" s="1">
        <f t="shared" si="814"/>
        <v>46104</v>
      </c>
      <c r="AB8116" s="2">
        <f t="shared" si="815"/>
        <v>3</v>
      </c>
      <c r="AC8116" s="2">
        <f t="shared" si="816"/>
        <v>2026</v>
      </c>
      <c r="AD8116" s="2" t="str">
        <f>IFERROR(VLOOKUP(A8116,'Aux Área'!$A$4:$B$123,2,0),"-")</f>
        <v>OPERAÇÃO</v>
      </c>
    </row>
    <row r="8117" spans="1:30" x14ac:dyDescent="0.3">
      <c r="A8117" t="s">
        <v>2306</v>
      </c>
      <c r="B8117" t="s">
        <v>4613</v>
      </c>
      <c r="C8117" t="s">
        <v>12551</v>
      </c>
      <c r="D8117" t="s">
        <v>7488</v>
      </c>
      <c r="E8117" t="s">
        <v>7489</v>
      </c>
      <c r="F8117" t="s">
        <v>2309</v>
      </c>
      <c r="G8117" t="s">
        <v>1135</v>
      </c>
      <c r="H8117" t="s">
        <v>2275</v>
      </c>
      <c r="I8117" t="s">
        <v>1497</v>
      </c>
      <c r="J8117" t="s">
        <v>89</v>
      </c>
      <c r="K8117" t="s">
        <v>90</v>
      </c>
      <c r="L8117" t="s">
        <v>91</v>
      </c>
      <c r="M8117" t="s">
        <v>38</v>
      </c>
      <c r="N8117" t="s">
        <v>39</v>
      </c>
      <c r="O8117" s="23">
        <v>469</v>
      </c>
      <c r="P8117" s="9">
        <v>11.68</v>
      </c>
      <c r="Q8117" t="s">
        <v>40</v>
      </c>
      <c r="R8117">
        <v>139162</v>
      </c>
      <c r="S8117" s="9">
        <v>40.159999999999997</v>
      </c>
      <c r="T8117" s="26">
        <v>4.8899999999999997</v>
      </c>
      <c r="U8117" s="8">
        <v>196.38</v>
      </c>
      <c r="V8117" t="s">
        <v>12552</v>
      </c>
      <c r="W8117" t="s">
        <v>2276</v>
      </c>
      <c r="X8117" t="s">
        <v>42</v>
      </c>
      <c r="Y8117" t="s">
        <v>2277</v>
      </c>
      <c r="AA8117" s="1">
        <f t="shared" si="814"/>
        <v>46104</v>
      </c>
      <c r="AB8117" s="2">
        <f t="shared" si="815"/>
        <v>3</v>
      </c>
      <c r="AC8117" s="2">
        <f t="shared" si="816"/>
        <v>2026</v>
      </c>
      <c r="AD8117" s="2" t="str">
        <f>IFERROR(VLOOKUP(A8117,'Aux Área'!$A$4:$B$123,2,0),"-")</f>
        <v>INSPEÇÃO</v>
      </c>
    </row>
    <row r="8118" spans="1:30" x14ac:dyDescent="0.3">
      <c r="A8118" t="s">
        <v>76</v>
      </c>
      <c r="B8118" t="s">
        <v>380</v>
      </c>
      <c r="C8118" t="s">
        <v>12553</v>
      </c>
      <c r="D8118" t="s">
        <v>382</v>
      </c>
      <c r="E8118" t="s">
        <v>383</v>
      </c>
      <c r="F8118" t="s">
        <v>77</v>
      </c>
      <c r="G8118" t="s">
        <v>35</v>
      </c>
      <c r="H8118" t="s">
        <v>36</v>
      </c>
      <c r="I8118" t="s">
        <v>37</v>
      </c>
      <c r="J8118" t="s">
        <v>153</v>
      </c>
      <c r="K8118" t="s">
        <v>154</v>
      </c>
      <c r="L8118" t="s">
        <v>155</v>
      </c>
      <c r="M8118" t="s">
        <v>38</v>
      </c>
      <c r="N8118" t="s">
        <v>39</v>
      </c>
      <c r="O8118" s="23">
        <v>366</v>
      </c>
      <c r="P8118" s="9">
        <v>11.24</v>
      </c>
      <c r="Q8118" t="s">
        <v>40</v>
      </c>
      <c r="R8118">
        <v>63530</v>
      </c>
      <c r="S8118" s="9">
        <v>32.549999999999997</v>
      </c>
      <c r="T8118" s="26">
        <v>4.79</v>
      </c>
      <c r="U8118" s="8">
        <v>155.91</v>
      </c>
      <c r="V8118" t="s">
        <v>112</v>
      </c>
      <c r="W8118" t="s">
        <v>2007</v>
      </c>
      <c r="X8118" t="s">
        <v>42</v>
      </c>
      <c r="Y8118" t="s">
        <v>1740</v>
      </c>
      <c r="AA8118" s="1">
        <f t="shared" si="814"/>
        <v>46104</v>
      </c>
      <c r="AB8118" s="2">
        <f t="shared" si="815"/>
        <v>3</v>
      </c>
      <c r="AC8118" s="2">
        <f t="shared" si="816"/>
        <v>2026</v>
      </c>
      <c r="AD8118" s="2" t="str">
        <f>IFERROR(VLOOKUP(A8118,'Aux Área'!$A$4:$B$123,2,0),"-")</f>
        <v>QSMS</v>
      </c>
    </row>
    <row r="8119" spans="1:30" x14ac:dyDescent="0.3">
      <c r="A8119" t="s">
        <v>2638</v>
      </c>
      <c r="B8119" t="s">
        <v>4593</v>
      </c>
      <c r="C8119" t="s">
        <v>12554</v>
      </c>
      <c r="D8119" t="s">
        <v>3193</v>
      </c>
      <c r="E8119" t="s">
        <v>3194</v>
      </c>
      <c r="F8119" t="s">
        <v>2641</v>
      </c>
      <c r="G8119" t="s">
        <v>1135</v>
      </c>
      <c r="H8119" t="s">
        <v>2275</v>
      </c>
      <c r="I8119" t="s">
        <v>1497</v>
      </c>
      <c r="J8119" t="s">
        <v>252</v>
      </c>
      <c r="K8119" t="s">
        <v>253</v>
      </c>
      <c r="L8119" t="s">
        <v>124</v>
      </c>
      <c r="M8119" t="s">
        <v>38</v>
      </c>
      <c r="N8119" t="s">
        <v>39</v>
      </c>
      <c r="O8119" s="23">
        <v>422</v>
      </c>
      <c r="P8119" s="9">
        <v>11.68</v>
      </c>
      <c r="Q8119" t="s">
        <v>40</v>
      </c>
      <c r="R8119">
        <v>128397</v>
      </c>
      <c r="S8119" s="9">
        <v>36.130000000000003</v>
      </c>
      <c r="T8119" s="26">
        <v>4.7910000000000004</v>
      </c>
      <c r="U8119" s="8">
        <v>173.09</v>
      </c>
      <c r="V8119" t="s">
        <v>12555</v>
      </c>
      <c r="W8119" t="s">
        <v>2276</v>
      </c>
      <c r="X8119" t="s">
        <v>42</v>
      </c>
      <c r="Y8119" t="s">
        <v>2277</v>
      </c>
      <c r="AA8119" s="1">
        <f t="shared" si="814"/>
        <v>46104</v>
      </c>
      <c r="AB8119" s="2">
        <f t="shared" si="815"/>
        <v>3</v>
      </c>
      <c r="AC8119" s="2">
        <f t="shared" si="816"/>
        <v>2026</v>
      </c>
      <c r="AD8119" s="2" t="str">
        <f>IFERROR(VLOOKUP(A8119,'Aux Área'!$A$4:$B$123,2,0),"-")</f>
        <v>INSPEÇÃO</v>
      </c>
    </row>
    <row r="8120" spans="1:30" x14ac:dyDescent="0.3">
      <c r="A8120" t="s">
        <v>2278</v>
      </c>
      <c r="B8120" t="s">
        <v>4664</v>
      </c>
      <c r="C8120" t="s">
        <v>12556</v>
      </c>
      <c r="D8120" t="s">
        <v>3243</v>
      </c>
      <c r="E8120" t="s">
        <v>3244</v>
      </c>
      <c r="F8120" t="s">
        <v>2281</v>
      </c>
      <c r="G8120" t="s">
        <v>1135</v>
      </c>
      <c r="H8120" t="s">
        <v>2275</v>
      </c>
      <c r="I8120" t="s">
        <v>1497</v>
      </c>
      <c r="J8120" t="s">
        <v>11506</v>
      </c>
      <c r="K8120" t="s">
        <v>11507</v>
      </c>
      <c r="L8120" t="s">
        <v>84</v>
      </c>
      <c r="M8120" t="s">
        <v>38</v>
      </c>
      <c r="N8120" t="s">
        <v>39</v>
      </c>
      <c r="O8120" s="23">
        <v>261</v>
      </c>
      <c r="P8120" s="9">
        <v>8.5299999999999994</v>
      </c>
      <c r="Q8120" t="s">
        <v>40</v>
      </c>
      <c r="R8120">
        <v>141654</v>
      </c>
      <c r="S8120" s="9">
        <v>30.6</v>
      </c>
      <c r="T8120" s="26">
        <v>4.99</v>
      </c>
      <c r="U8120" s="8">
        <v>152.69</v>
      </c>
      <c r="V8120" t="s">
        <v>112</v>
      </c>
      <c r="W8120" t="s">
        <v>2276</v>
      </c>
      <c r="X8120" t="s">
        <v>42</v>
      </c>
      <c r="Y8120" t="s">
        <v>2277</v>
      </c>
      <c r="AA8120" s="1">
        <f t="shared" si="814"/>
        <v>46104</v>
      </c>
      <c r="AB8120" s="2">
        <f t="shared" si="815"/>
        <v>3</v>
      </c>
      <c r="AC8120" s="2">
        <f t="shared" si="816"/>
        <v>2026</v>
      </c>
      <c r="AD8120" s="2" t="str">
        <f>IFERROR(VLOOKUP(A8120,'Aux Área'!$A$4:$B$123,2,0),"-")</f>
        <v>INSPEÇÃO</v>
      </c>
    </row>
    <row r="8121" spans="1:30" x14ac:dyDescent="0.3">
      <c r="A8121" t="s">
        <v>2650</v>
      </c>
      <c r="B8121" t="s">
        <v>10989</v>
      </c>
      <c r="C8121" t="s">
        <v>12557</v>
      </c>
      <c r="D8121" t="s">
        <v>2944</v>
      </c>
      <c r="E8121" t="s">
        <v>2945</v>
      </c>
      <c r="F8121" t="s">
        <v>3615</v>
      </c>
      <c r="G8121" t="s">
        <v>1300</v>
      </c>
      <c r="H8121" t="s">
        <v>2635</v>
      </c>
      <c r="I8121" t="s">
        <v>37</v>
      </c>
      <c r="J8121" t="s">
        <v>2817</v>
      </c>
      <c r="K8121" t="s">
        <v>2818</v>
      </c>
      <c r="L8121" t="s">
        <v>84</v>
      </c>
      <c r="M8121" t="s">
        <v>38</v>
      </c>
      <c r="N8121" t="s">
        <v>39</v>
      </c>
      <c r="O8121" s="10">
        <v>433</v>
      </c>
      <c r="P8121" s="24">
        <v>9.33</v>
      </c>
      <c r="Q8121" t="s">
        <v>40</v>
      </c>
      <c r="R8121" s="2">
        <v>23280</v>
      </c>
      <c r="S8121" s="9">
        <v>46.41</v>
      </c>
      <c r="T8121" s="26">
        <v>4.49</v>
      </c>
      <c r="U8121" s="8">
        <v>208.4</v>
      </c>
      <c r="V8121" t="s">
        <v>12558</v>
      </c>
      <c r="W8121" t="s">
        <v>2276</v>
      </c>
      <c r="X8121" t="s">
        <v>42</v>
      </c>
      <c r="Y8121" t="s">
        <v>1740</v>
      </c>
      <c r="AA8121" s="1">
        <f t="shared" si="814"/>
        <v>46104</v>
      </c>
      <c r="AB8121" s="2">
        <f t="shared" si="815"/>
        <v>3</v>
      </c>
      <c r="AC8121" s="2">
        <f t="shared" si="816"/>
        <v>2026</v>
      </c>
      <c r="AD8121" s="2" t="str">
        <f>IFERROR(VLOOKUP(A8121,'Aux Área'!$A$4:$B$123,2,0),"-")</f>
        <v>TI</v>
      </c>
    </row>
    <row r="8122" spans="1:30" x14ac:dyDescent="0.3">
      <c r="A8122" t="s">
        <v>1992</v>
      </c>
      <c r="B8122" t="s">
        <v>1993</v>
      </c>
      <c r="C8122" t="s">
        <v>12559</v>
      </c>
      <c r="D8122" t="s">
        <v>3597</v>
      </c>
      <c r="E8122" t="s">
        <v>3598</v>
      </c>
      <c r="F8122" t="s">
        <v>1995</v>
      </c>
      <c r="G8122" t="s">
        <v>659</v>
      </c>
      <c r="H8122" t="s">
        <v>1996</v>
      </c>
      <c r="I8122" t="s">
        <v>1997</v>
      </c>
      <c r="J8122" t="s">
        <v>165</v>
      </c>
      <c r="K8122" t="s">
        <v>166</v>
      </c>
      <c r="L8122" t="s">
        <v>167</v>
      </c>
      <c r="M8122" t="s">
        <v>38</v>
      </c>
      <c r="N8122" t="s">
        <v>668</v>
      </c>
      <c r="O8122" s="23">
        <v>478</v>
      </c>
      <c r="P8122" s="9">
        <v>5.27</v>
      </c>
      <c r="Q8122" t="s">
        <v>40</v>
      </c>
      <c r="R8122">
        <v>29254</v>
      </c>
      <c r="S8122" s="9">
        <v>90.75</v>
      </c>
      <c r="T8122" s="26">
        <v>8.2210000000000001</v>
      </c>
      <c r="U8122" s="8">
        <v>746.02</v>
      </c>
      <c r="V8122" t="s">
        <v>112</v>
      </c>
      <c r="W8122" t="s">
        <v>1985</v>
      </c>
      <c r="X8122" t="s">
        <v>42</v>
      </c>
      <c r="Y8122" t="s">
        <v>1986</v>
      </c>
      <c r="AA8122" s="1">
        <f t="shared" si="814"/>
        <v>46104</v>
      </c>
      <c r="AB8122" s="2">
        <f t="shared" si="815"/>
        <v>3</v>
      </c>
      <c r="AC8122" s="2">
        <f t="shared" si="816"/>
        <v>2026</v>
      </c>
      <c r="AD8122" s="2" t="str">
        <f>IFERROR(VLOOKUP(A8122,'Aux Área'!$A$4:$B$123,2,0),"-")</f>
        <v>PESADOS</v>
      </c>
    </row>
    <row r="8123" spans="1:30" x14ac:dyDescent="0.3">
      <c r="A8123" t="s">
        <v>2691</v>
      </c>
      <c r="B8123" t="s">
        <v>2692</v>
      </c>
      <c r="C8123" t="s">
        <v>12560</v>
      </c>
      <c r="D8123" t="s">
        <v>2142</v>
      </c>
      <c r="E8123" t="s">
        <v>2143</v>
      </c>
      <c r="F8123" t="s">
        <v>5979</v>
      </c>
      <c r="G8123" t="s">
        <v>1635</v>
      </c>
      <c r="H8123" t="s">
        <v>2635</v>
      </c>
      <c r="I8123" t="s">
        <v>37</v>
      </c>
      <c r="J8123" t="s">
        <v>165</v>
      </c>
      <c r="K8123" t="s">
        <v>166</v>
      </c>
      <c r="L8123" t="s">
        <v>167</v>
      </c>
      <c r="M8123" t="s">
        <v>38</v>
      </c>
      <c r="N8123" t="s">
        <v>39</v>
      </c>
      <c r="O8123" s="23">
        <v>250</v>
      </c>
      <c r="P8123" s="9">
        <v>9.14</v>
      </c>
      <c r="Q8123" t="s">
        <v>40</v>
      </c>
      <c r="R8123">
        <v>22545</v>
      </c>
      <c r="S8123" s="9">
        <v>27.34</v>
      </c>
      <c r="T8123" s="26">
        <v>4.9909999999999997</v>
      </c>
      <c r="U8123" s="8">
        <v>136.44999999999999</v>
      </c>
      <c r="V8123" t="s">
        <v>112</v>
      </c>
      <c r="W8123" t="s">
        <v>2007</v>
      </c>
      <c r="X8123" t="s">
        <v>42</v>
      </c>
      <c r="Y8123" t="s">
        <v>1740</v>
      </c>
      <c r="AA8123" s="1">
        <f t="shared" si="814"/>
        <v>46104</v>
      </c>
      <c r="AB8123" s="2">
        <f t="shared" si="815"/>
        <v>3</v>
      </c>
      <c r="AC8123" s="2">
        <f t="shared" si="816"/>
        <v>2026</v>
      </c>
      <c r="AD8123" s="2" t="str">
        <f>IFERROR(VLOOKUP(A8123,'Aux Área'!$A$4:$B$123,2,0),"-")</f>
        <v>TI</v>
      </c>
    </row>
    <row r="8124" spans="1:30" x14ac:dyDescent="0.3">
      <c r="A8124" t="s">
        <v>1130</v>
      </c>
      <c r="B8124" t="s">
        <v>1131</v>
      </c>
      <c r="C8124" t="s">
        <v>12561</v>
      </c>
      <c r="D8124" t="s">
        <v>1133</v>
      </c>
      <c r="E8124" t="s">
        <v>1134</v>
      </c>
      <c r="F8124" t="s">
        <v>1130</v>
      </c>
      <c r="G8124" t="s">
        <v>1635</v>
      </c>
      <c r="H8124" t="s">
        <v>1136</v>
      </c>
      <c r="I8124" t="s">
        <v>1137</v>
      </c>
      <c r="J8124" t="s">
        <v>4449</v>
      </c>
      <c r="K8124" t="s">
        <v>4450</v>
      </c>
      <c r="L8124" t="s">
        <v>84</v>
      </c>
      <c r="M8124" t="s">
        <v>38</v>
      </c>
      <c r="N8124" t="s">
        <v>707</v>
      </c>
      <c r="O8124" s="23">
        <v>402</v>
      </c>
      <c r="P8124" s="9">
        <v>7.31</v>
      </c>
      <c r="Q8124" t="s">
        <v>40</v>
      </c>
      <c r="R8124">
        <v>31689</v>
      </c>
      <c r="S8124" s="9">
        <v>55.03</v>
      </c>
      <c r="T8124" s="26">
        <v>6.57</v>
      </c>
      <c r="U8124" s="8">
        <v>361.55</v>
      </c>
      <c r="V8124" t="s">
        <v>41</v>
      </c>
      <c r="W8124" t="s">
        <v>2007</v>
      </c>
      <c r="X8124" t="s">
        <v>42</v>
      </c>
      <c r="Y8124" t="s">
        <v>1740</v>
      </c>
      <c r="AA8124" s="1">
        <f t="shared" si="814"/>
        <v>46104</v>
      </c>
      <c r="AB8124" s="2">
        <f t="shared" si="815"/>
        <v>3</v>
      </c>
      <c r="AC8124" s="2">
        <f t="shared" si="816"/>
        <v>2026</v>
      </c>
      <c r="AD8124" s="2" t="str">
        <f>IFERROR(VLOOKUP(A8124,'Aux Área'!$A$4:$B$123,2,0),"-")</f>
        <v>DIRETORIA</v>
      </c>
    </row>
    <row r="8125" spans="1:30" x14ac:dyDescent="0.3">
      <c r="A8125" t="s">
        <v>74</v>
      </c>
      <c r="B8125" t="s">
        <v>255</v>
      </c>
      <c r="C8125" t="s">
        <v>12562</v>
      </c>
      <c r="D8125" t="s">
        <v>115</v>
      </c>
      <c r="E8125" t="s">
        <v>116</v>
      </c>
      <c r="F8125" t="s">
        <v>75</v>
      </c>
      <c r="G8125" t="s">
        <v>35</v>
      </c>
      <c r="H8125" t="s">
        <v>36</v>
      </c>
      <c r="I8125" t="s">
        <v>37</v>
      </c>
      <c r="J8125" t="s">
        <v>196</v>
      </c>
      <c r="K8125" t="s">
        <v>197</v>
      </c>
      <c r="L8125" t="s">
        <v>84</v>
      </c>
      <c r="M8125" t="s">
        <v>38</v>
      </c>
      <c r="N8125" t="s">
        <v>39</v>
      </c>
      <c r="O8125" s="23">
        <v>347</v>
      </c>
      <c r="P8125" s="9">
        <v>8.8000000000000007</v>
      </c>
      <c r="Q8125" t="s">
        <v>40</v>
      </c>
      <c r="R8125">
        <v>18893</v>
      </c>
      <c r="S8125" s="9">
        <v>39.43</v>
      </c>
      <c r="T8125" s="26">
        <v>4.74</v>
      </c>
      <c r="U8125" s="8">
        <v>186.9</v>
      </c>
      <c r="V8125" t="s">
        <v>41</v>
      </c>
      <c r="W8125" t="s">
        <v>2007</v>
      </c>
      <c r="X8125" t="s">
        <v>42</v>
      </c>
      <c r="Y8125" t="s">
        <v>1740</v>
      </c>
      <c r="AA8125" s="1">
        <f t="shared" si="814"/>
        <v>46104</v>
      </c>
      <c r="AB8125" s="2">
        <f t="shared" si="815"/>
        <v>3</v>
      </c>
      <c r="AC8125" s="2">
        <f t="shared" si="816"/>
        <v>2026</v>
      </c>
      <c r="AD8125" s="2" t="str">
        <f>IFERROR(VLOOKUP(A8125,'Aux Área'!$A$4:$B$123,2,0),"-")</f>
        <v>TI</v>
      </c>
    </row>
    <row r="8126" spans="1:30" x14ac:dyDescent="0.3">
      <c r="A8126" t="s">
        <v>1979</v>
      </c>
      <c r="B8126" t="s">
        <v>1980</v>
      </c>
      <c r="C8126" t="s">
        <v>12563</v>
      </c>
      <c r="D8126" t="s">
        <v>4102</v>
      </c>
      <c r="E8126" t="s">
        <v>4103</v>
      </c>
      <c r="F8126" t="s">
        <v>1982</v>
      </c>
      <c r="G8126" t="s">
        <v>1495</v>
      </c>
      <c r="H8126" t="s">
        <v>2020</v>
      </c>
      <c r="I8126" t="s">
        <v>2021</v>
      </c>
      <c r="J8126" t="s">
        <v>165</v>
      </c>
      <c r="K8126" t="s">
        <v>166</v>
      </c>
      <c r="L8126" t="s">
        <v>167</v>
      </c>
      <c r="M8126" t="s">
        <v>38</v>
      </c>
      <c r="N8126" t="s">
        <v>668</v>
      </c>
      <c r="O8126" s="23">
        <v>1285</v>
      </c>
      <c r="P8126" s="9">
        <v>2.21</v>
      </c>
      <c r="Q8126" t="s">
        <v>40</v>
      </c>
      <c r="R8126">
        <v>28976</v>
      </c>
      <c r="S8126" s="9">
        <v>581.44000000000005</v>
      </c>
      <c r="T8126" s="26">
        <v>8.2200000000000006</v>
      </c>
      <c r="U8126" s="8">
        <v>4779.49</v>
      </c>
      <c r="V8126" t="s">
        <v>112</v>
      </c>
      <c r="W8126" t="s">
        <v>1985</v>
      </c>
      <c r="X8126" t="s">
        <v>42</v>
      </c>
      <c r="Y8126" t="s">
        <v>1986</v>
      </c>
      <c r="AA8126" s="1">
        <f t="shared" si="814"/>
        <v>46104</v>
      </c>
      <c r="AB8126" s="2">
        <f t="shared" si="815"/>
        <v>3</v>
      </c>
      <c r="AC8126" s="2">
        <f t="shared" si="816"/>
        <v>2026</v>
      </c>
      <c r="AD8126" s="2" t="str">
        <f>IFERROR(VLOOKUP(A8126,'Aux Área'!$A$4:$B$123,2,0),"-")</f>
        <v>PESADOS</v>
      </c>
    </row>
    <row r="8127" spans="1:30" x14ac:dyDescent="0.3">
      <c r="A8127" t="s">
        <v>1979</v>
      </c>
      <c r="C8127" t="s">
        <v>12563</v>
      </c>
      <c r="F8127" t="s">
        <v>1982</v>
      </c>
      <c r="K8127" t="s">
        <v>166</v>
      </c>
      <c r="N8127" t="s">
        <v>15690</v>
      </c>
      <c r="O8127" t="s">
        <v>15244</v>
      </c>
      <c r="P8127" s="9" t="s">
        <v>15244</v>
      </c>
      <c r="Q8127" t="s">
        <v>40</v>
      </c>
      <c r="R8127" t="s">
        <v>15244</v>
      </c>
      <c r="S8127">
        <v>20</v>
      </c>
      <c r="U8127" s="8">
        <v>126</v>
      </c>
      <c r="AA8127" s="1">
        <f t="shared" si="814"/>
        <v>46104</v>
      </c>
      <c r="AB8127" s="2">
        <f t="shared" si="815"/>
        <v>3</v>
      </c>
      <c r="AC8127" s="2">
        <f t="shared" si="816"/>
        <v>2026</v>
      </c>
      <c r="AD8127" s="2" t="str">
        <f>IFERROR(VLOOKUP(A8127,'Aux Área'!$A$4:$B$123,2,0),"-")</f>
        <v>PESADOS</v>
      </c>
    </row>
    <row r="8128" spans="1:30" x14ac:dyDescent="0.3">
      <c r="A8128" t="s">
        <v>68</v>
      </c>
      <c r="B8128" t="s">
        <v>296</v>
      </c>
      <c r="C8128" t="s">
        <v>12564</v>
      </c>
      <c r="D8128" t="s">
        <v>1562</v>
      </c>
      <c r="E8128" t="s">
        <v>1563</v>
      </c>
      <c r="F8128" t="s">
        <v>69</v>
      </c>
      <c r="G8128" t="s">
        <v>35</v>
      </c>
      <c r="H8128" t="s">
        <v>36</v>
      </c>
      <c r="I8128" t="s">
        <v>37</v>
      </c>
      <c r="J8128" t="s">
        <v>241</v>
      </c>
      <c r="K8128" t="s">
        <v>242</v>
      </c>
      <c r="L8128" t="s">
        <v>110</v>
      </c>
      <c r="M8128" t="s">
        <v>38</v>
      </c>
      <c r="N8128" t="s">
        <v>39</v>
      </c>
      <c r="O8128" s="23">
        <v>301</v>
      </c>
      <c r="P8128" s="9">
        <v>8.02</v>
      </c>
      <c r="Q8128" t="s">
        <v>40</v>
      </c>
      <c r="R8128">
        <v>51949</v>
      </c>
      <c r="S8128" s="9">
        <v>37.51</v>
      </c>
      <c r="T8128" s="26">
        <v>4.1900000000000004</v>
      </c>
      <c r="U8128" s="8">
        <v>157.15</v>
      </c>
      <c r="V8128" t="s">
        <v>41</v>
      </c>
      <c r="W8128" t="s">
        <v>2007</v>
      </c>
      <c r="X8128" t="s">
        <v>42</v>
      </c>
      <c r="Y8128" t="s">
        <v>1740</v>
      </c>
      <c r="AA8128" s="1">
        <f t="shared" si="814"/>
        <v>46104</v>
      </c>
      <c r="AB8128" s="2">
        <f t="shared" si="815"/>
        <v>3</v>
      </c>
      <c r="AC8128" s="2">
        <f t="shared" si="816"/>
        <v>2026</v>
      </c>
      <c r="AD8128" s="2" t="str">
        <f>IFERROR(VLOOKUP(A8128,'Aux Área'!$A$4:$B$123,2,0),"-")</f>
        <v>OPERAÇÃO</v>
      </c>
    </row>
    <row r="8129" spans="1:30" x14ac:dyDescent="0.3">
      <c r="A8129" t="s">
        <v>60</v>
      </c>
      <c r="B8129" t="s">
        <v>614</v>
      </c>
      <c r="C8129" t="s">
        <v>12565</v>
      </c>
      <c r="D8129" t="s">
        <v>1206</v>
      </c>
      <c r="E8129" t="s">
        <v>1207</v>
      </c>
      <c r="F8129" t="s">
        <v>61</v>
      </c>
      <c r="G8129" t="s">
        <v>35</v>
      </c>
      <c r="H8129" t="s">
        <v>36</v>
      </c>
      <c r="I8129" t="s">
        <v>37</v>
      </c>
      <c r="J8129" t="s">
        <v>1665</v>
      </c>
      <c r="K8129" t="s">
        <v>1666</v>
      </c>
      <c r="L8129" t="s">
        <v>301</v>
      </c>
      <c r="M8129" t="s">
        <v>38</v>
      </c>
      <c r="N8129" t="s">
        <v>39</v>
      </c>
      <c r="O8129" s="23">
        <v>242</v>
      </c>
      <c r="P8129" s="9">
        <v>10.02</v>
      </c>
      <c r="Q8129" t="s">
        <v>40</v>
      </c>
      <c r="R8129">
        <v>41172</v>
      </c>
      <c r="S8129" s="9">
        <v>24.14</v>
      </c>
      <c r="T8129" s="26">
        <v>4.6900000000000004</v>
      </c>
      <c r="U8129" s="8">
        <v>113.22</v>
      </c>
      <c r="V8129" t="s">
        <v>12566</v>
      </c>
      <c r="W8129" t="s">
        <v>2007</v>
      </c>
      <c r="X8129" t="s">
        <v>42</v>
      </c>
      <c r="Y8129" t="s">
        <v>1740</v>
      </c>
      <c r="AA8129" s="1">
        <f t="shared" si="814"/>
        <v>46104</v>
      </c>
      <c r="AB8129" s="2">
        <f t="shared" si="815"/>
        <v>3</v>
      </c>
      <c r="AC8129" s="2">
        <f t="shared" si="816"/>
        <v>2026</v>
      </c>
      <c r="AD8129" s="2" t="str">
        <f>IFERROR(VLOOKUP(A8129,'Aux Área'!$A$4:$B$123,2,0),"-")</f>
        <v>QSMS</v>
      </c>
    </row>
    <row r="8130" spans="1:30" x14ac:dyDescent="0.3">
      <c r="A8130" t="s">
        <v>2655</v>
      </c>
      <c r="B8130" t="s">
        <v>10768</v>
      </c>
      <c r="C8130" t="s">
        <v>12567</v>
      </c>
      <c r="D8130" t="s">
        <v>1619</v>
      </c>
      <c r="E8130" t="s">
        <v>1620</v>
      </c>
      <c r="F8130" t="s">
        <v>3605</v>
      </c>
      <c r="G8130" t="s">
        <v>1635</v>
      </c>
      <c r="H8130" t="s">
        <v>2635</v>
      </c>
      <c r="I8130" t="s">
        <v>37</v>
      </c>
      <c r="J8130" t="s">
        <v>219</v>
      </c>
      <c r="K8130" t="s">
        <v>177</v>
      </c>
      <c r="L8130" t="s">
        <v>177</v>
      </c>
      <c r="M8130" t="s">
        <v>38</v>
      </c>
      <c r="N8130" t="s">
        <v>39</v>
      </c>
      <c r="O8130" s="23">
        <v>336</v>
      </c>
      <c r="P8130" s="9">
        <v>7.89</v>
      </c>
      <c r="Q8130" t="s">
        <v>40</v>
      </c>
      <c r="R8130">
        <v>24571</v>
      </c>
      <c r="S8130" s="9">
        <v>42.6</v>
      </c>
      <c r="T8130" s="26">
        <v>4.9909999999999997</v>
      </c>
      <c r="U8130" s="8">
        <v>212.62</v>
      </c>
      <c r="V8130" t="s">
        <v>12568</v>
      </c>
      <c r="W8130" t="s">
        <v>2007</v>
      </c>
      <c r="X8130" t="s">
        <v>42</v>
      </c>
      <c r="Y8130" t="s">
        <v>6209</v>
      </c>
      <c r="AA8130" s="1">
        <f t="shared" si="814"/>
        <v>46104</v>
      </c>
      <c r="AB8130" s="2">
        <f t="shared" si="815"/>
        <v>3</v>
      </c>
      <c r="AC8130" s="2">
        <f t="shared" si="816"/>
        <v>2026</v>
      </c>
      <c r="AD8130" s="2" t="str">
        <f>IFERROR(VLOOKUP(A8130,'Aux Área'!$A$4:$B$123,2,0),"-")</f>
        <v>TI</v>
      </c>
    </row>
    <row r="8131" spans="1:30" x14ac:dyDescent="0.3">
      <c r="A8131" t="s">
        <v>5620</v>
      </c>
      <c r="B8131" t="s">
        <v>9277</v>
      </c>
      <c r="C8131" t="s">
        <v>12569</v>
      </c>
      <c r="D8131" t="s">
        <v>2160</v>
      </c>
      <c r="E8131" t="s">
        <v>2161</v>
      </c>
      <c r="F8131" t="s">
        <v>6208</v>
      </c>
      <c r="G8131" t="s">
        <v>1135</v>
      </c>
      <c r="H8131" t="s">
        <v>5545</v>
      </c>
      <c r="I8131" t="s">
        <v>839</v>
      </c>
      <c r="J8131" t="s">
        <v>169</v>
      </c>
      <c r="K8131" t="s">
        <v>170</v>
      </c>
      <c r="L8131" t="s">
        <v>124</v>
      </c>
      <c r="M8131" t="s">
        <v>38</v>
      </c>
      <c r="N8131" t="s">
        <v>39</v>
      </c>
      <c r="O8131" s="23">
        <v>324</v>
      </c>
      <c r="P8131" s="9">
        <v>7.63</v>
      </c>
      <c r="Q8131" t="s">
        <v>40</v>
      </c>
      <c r="R8131">
        <v>34979</v>
      </c>
      <c r="S8131" s="9">
        <v>42.45</v>
      </c>
      <c r="T8131" s="26">
        <v>4.8899999999999997</v>
      </c>
      <c r="U8131" s="8">
        <v>207.59</v>
      </c>
      <c r="V8131" t="s">
        <v>41</v>
      </c>
      <c r="W8131" t="s">
        <v>2276</v>
      </c>
      <c r="X8131" t="s">
        <v>42</v>
      </c>
      <c r="Y8131" t="s">
        <v>2277</v>
      </c>
      <c r="AA8131" s="1">
        <f t="shared" si="814"/>
        <v>46104</v>
      </c>
      <c r="AB8131" s="2">
        <f t="shared" si="815"/>
        <v>3</v>
      </c>
      <c r="AC8131" s="2">
        <f t="shared" si="816"/>
        <v>2026</v>
      </c>
      <c r="AD8131" s="2" t="str">
        <f>IFERROR(VLOOKUP(A8131,'Aux Área'!$A$4:$B$123,2,0),"-")</f>
        <v>INSPEÇÃO</v>
      </c>
    </row>
    <row r="8132" spans="1:30" x14ac:dyDescent="0.3">
      <c r="A8132" t="s">
        <v>66</v>
      </c>
      <c r="B8132" t="s">
        <v>464</v>
      </c>
      <c r="C8132" t="s">
        <v>12570</v>
      </c>
      <c r="D8132" t="s">
        <v>11653</v>
      </c>
      <c r="E8132" t="s">
        <v>11654</v>
      </c>
      <c r="F8132" t="s">
        <v>67</v>
      </c>
      <c r="G8132" t="s">
        <v>35</v>
      </c>
      <c r="H8132" t="s">
        <v>36</v>
      </c>
      <c r="I8132" t="s">
        <v>37</v>
      </c>
      <c r="J8132" t="s">
        <v>196</v>
      </c>
      <c r="K8132" t="s">
        <v>197</v>
      </c>
      <c r="L8132" t="s">
        <v>84</v>
      </c>
      <c r="M8132" t="s">
        <v>38</v>
      </c>
      <c r="N8132" t="s">
        <v>39</v>
      </c>
      <c r="O8132" s="23">
        <v>249</v>
      </c>
      <c r="P8132" s="9">
        <v>9.56</v>
      </c>
      <c r="Q8132" t="s">
        <v>40</v>
      </c>
      <c r="R8132">
        <v>22614</v>
      </c>
      <c r="S8132" s="9">
        <v>26.04</v>
      </c>
      <c r="T8132" s="26">
        <v>4.74</v>
      </c>
      <c r="U8132" s="8">
        <v>123.43</v>
      </c>
      <c r="V8132" t="s">
        <v>41</v>
      </c>
      <c r="W8132" t="s">
        <v>2007</v>
      </c>
      <c r="X8132" t="s">
        <v>42</v>
      </c>
      <c r="Y8132" t="s">
        <v>1740</v>
      </c>
      <c r="AA8132" s="1">
        <f t="shared" si="814"/>
        <v>46104</v>
      </c>
      <c r="AB8132" s="2">
        <f t="shared" si="815"/>
        <v>3</v>
      </c>
      <c r="AC8132" s="2">
        <f t="shared" si="816"/>
        <v>2026</v>
      </c>
      <c r="AD8132" s="2" t="str">
        <f>IFERROR(VLOOKUP(A8132,'Aux Área'!$A$4:$B$123,2,0),"-")</f>
        <v>OPERAÇÃO</v>
      </c>
    </row>
    <row r="8133" spans="1:30" x14ac:dyDescent="0.3">
      <c r="A8133" t="s">
        <v>62</v>
      </c>
      <c r="B8133" t="s">
        <v>1455</v>
      </c>
      <c r="C8133" t="s">
        <v>12571</v>
      </c>
      <c r="D8133" t="s">
        <v>158</v>
      </c>
      <c r="E8133" t="s">
        <v>159</v>
      </c>
      <c r="F8133" t="s">
        <v>63</v>
      </c>
      <c r="G8133" t="s">
        <v>35</v>
      </c>
      <c r="H8133" t="s">
        <v>36</v>
      </c>
      <c r="I8133" t="s">
        <v>37</v>
      </c>
      <c r="J8133" t="s">
        <v>139</v>
      </c>
      <c r="K8133" t="s">
        <v>140</v>
      </c>
      <c r="L8133" t="s">
        <v>141</v>
      </c>
      <c r="M8133" t="s">
        <v>38</v>
      </c>
      <c r="N8133" t="s">
        <v>39</v>
      </c>
      <c r="O8133" s="23">
        <v>287</v>
      </c>
      <c r="P8133" s="9">
        <v>8.2899999999999991</v>
      </c>
      <c r="Q8133" t="s">
        <v>40</v>
      </c>
      <c r="R8133">
        <v>70017</v>
      </c>
      <c r="S8133" s="9">
        <v>34.61</v>
      </c>
      <c r="T8133" s="26">
        <v>4.28</v>
      </c>
      <c r="U8133" s="8">
        <v>148.13</v>
      </c>
      <c r="V8133" t="s">
        <v>12572</v>
      </c>
      <c r="W8133" t="s">
        <v>2007</v>
      </c>
      <c r="X8133" t="s">
        <v>42</v>
      </c>
      <c r="Y8133" t="s">
        <v>1740</v>
      </c>
      <c r="AA8133" s="1">
        <f t="shared" si="814"/>
        <v>46104</v>
      </c>
      <c r="AB8133" s="2">
        <f t="shared" si="815"/>
        <v>3</v>
      </c>
      <c r="AC8133" s="2">
        <f t="shared" si="816"/>
        <v>2026</v>
      </c>
      <c r="AD8133" s="2" t="str">
        <f>IFERROR(VLOOKUP(A8133,'Aux Área'!$A$4:$B$123,2,0),"-")</f>
        <v>CONSERVA</v>
      </c>
    </row>
    <row r="8134" spans="1:30" x14ac:dyDescent="0.3">
      <c r="A8134" t="s">
        <v>56</v>
      </c>
      <c r="B8134" t="s">
        <v>266</v>
      </c>
      <c r="C8134" t="s">
        <v>12573</v>
      </c>
      <c r="D8134" t="s">
        <v>120</v>
      </c>
      <c r="E8134" t="s">
        <v>121</v>
      </c>
      <c r="F8134" t="s">
        <v>57</v>
      </c>
      <c r="G8134" t="s">
        <v>35</v>
      </c>
      <c r="H8134" t="s">
        <v>36</v>
      </c>
      <c r="I8134" t="s">
        <v>37</v>
      </c>
      <c r="J8134" t="s">
        <v>241</v>
      </c>
      <c r="K8134" t="s">
        <v>242</v>
      </c>
      <c r="L8134" t="s">
        <v>110</v>
      </c>
      <c r="M8134" t="s">
        <v>38</v>
      </c>
      <c r="N8134" t="s">
        <v>39</v>
      </c>
      <c r="O8134" s="23">
        <v>310</v>
      </c>
      <c r="P8134" s="9">
        <v>8.8699999999999992</v>
      </c>
      <c r="Q8134" t="s">
        <v>40</v>
      </c>
      <c r="R8134">
        <v>55127</v>
      </c>
      <c r="S8134" s="9">
        <v>34.96</v>
      </c>
      <c r="T8134" s="26">
        <v>4.1900000000000004</v>
      </c>
      <c r="U8134" s="8">
        <v>146.49</v>
      </c>
      <c r="V8134" t="s">
        <v>41</v>
      </c>
      <c r="W8134" t="s">
        <v>2007</v>
      </c>
      <c r="X8134" t="s">
        <v>42</v>
      </c>
      <c r="Y8134" t="s">
        <v>1740</v>
      </c>
      <c r="AA8134" s="1">
        <f t="shared" si="814"/>
        <v>46104</v>
      </c>
      <c r="AB8134" s="2">
        <f t="shared" si="815"/>
        <v>3</v>
      </c>
      <c r="AC8134" s="2">
        <f t="shared" si="816"/>
        <v>2026</v>
      </c>
      <c r="AD8134" s="2" t="str">
        <f>IFERROR(VLOOKUP(A8134,'Aux Área'!$A$4:$B$123,2,0),"-")</f>
        <v>CONSERVA</v>
      </c>
    </row>
    <row r="8135" spans="1:30" x14ac:dyDescent="0.3">
      <c r="A8135" t="s">
        <v>50</v>
      </c>
      <c r="B8135" t="s">
        <v>324</v>
      </c>
      <c r="C8135" t="s">
        <v>12574</v>
      </c>
      <c r="D8135" t="s">
        <v>326</v>
      </c>
      <c r="E8135" t="s">
        <v>327</v>
      </c>
      <c r="F8135" t="s">
        <v>51</v>
      </c>
      <c r="G8135" t="s">
        <v>35</v>
      </c>
      <c r="H8135" t="s">
        <v>36</v>
      </c>
      <c r="I8135" t="s">
        <v>37</v>
      </c>
      <c r="J8135" t="s">
        <v>1665</v>
      </c>
      <c r="K8135" t="s">
        <v>1666</v>
      </c>
      <c r="L8135" t="s">
        <v>301</v>
      </c>
      <c r="M8135" t="s">
        <v>38</v>
      </c>
      <c r="N8135" t="s">
        <v>39</v>
      </c>
      <c r="O8135" s="23">
        <v>241</v>
      </c>
      <c r="P8135" s="9">
        <v>9.07</v>
      </c>
      <c r="Q8135" t="s">
        <v>40</v>
      </c>
      <c r="R8135">
        <v>24902</v>
      </c>
      <c r="S8135" s="9">
        <v>26.58</v>
      </c>
      <c r="T8135" s="26">
        <v>4.6900000000000004</v>
      </c>
      <c r="U8135" s="8">
        <v>124.66</v>
      </c>
      <c r="V8135" t="s">
        <v>12575</v>
      </c>
      <c r="W8135" t="s">
        <v>2007</v>
      </c>
      <c r="X8135" t="s">
        <v>42</v>
      </c>
      <c r="Y8135" t="s">
        <v>1740</v>
      </c>
      <c r="AA8135" s="1">
        <f t="shared" si="814"/>
        <v>46104</v>
      </c>
      <c r="AB8135" s="2">
        <f t="shared" si="815"/>
        <v>3</v>
      </c>
      <c r="AC8135" s="2">
        <f t="shared" si="816"/>
        <v>2026</v>
      </c>
      <c r="AD8135" s="2" t="str">
        <f>IFERROR(VLOOKUP(A8135,'Aux Área'!$A$4:$B$123,2,0),"-")</f>
        <v>TI</v>
      </c>
    </row>
    <row r="8136" spans="1:30" x14ac:dyDescent="0.3">
      <c r="A8136" t="s">
        <v>5543</v>
      </c>
      <c r="B8136" t="s">
        <v>11845</v>
      </c>
      <c r="C8136" t="s">
        <v>12576</v>
      </c>
      <c r="D8136" t="s">
        <v>9879</v>
      </c>
      <c r="E8136" t="s">
        <v>9667</v>
      </c>
      <c r="F8136" t="s">
        <v>6207</v>
      </c>
      <c r="G8136" t="s">
        <v>1135</v>
      </c>
      <c r="H8136" t="s">
        <v>5545</v>
      </c>
      <c r="I8136" t="s">
        <v>839</v>
      </c>
      <c r="J8136" t="s">
        <v>231</v>
      </c>
      <c r="K8136" t="s">
        <v>232</v>
      </c>
      <c r="L8136" t="s">
        <v>217</v>
      </c>
      <c r="M8136" t="s">
        <v>38</v>
      </c>
      <c r="N8136" t="s">
        <v>39</v>
      </c>
      <c r="O8136" s="23">
        <v>359</v>
      </c>
      <c r="P8136" s="9">
        <v>7.58</v>
      </c>
      <c r="Q8136" t="s">
        <v>40</v>
      </c>
      <c r="R8136">
        <v>26673</v>
      </c>
      <c r="S8136" s="9">
        <v>47.37</v>
      </c>
      <c r="T8136" s="26">
        <v>4.8600000000000003</v>
      </c>
      <c r="U8136" s="8">
        <v>230.22</v>
      </c>
      <c r="V8136" t="s">
        <v>12577</v>
      </c>
      <c r="W8136" t="s">
        <v>2276</v>
      </c>
      <c r="X8136" t="s">
        <v>42</v>
      </c>
      <c r="Y8136" t="s">
        <v>2277</v>
      </c>
      <c r="AA8136" s="1">
        <f t="shared" si="814"/>
        <v>46104</v>
      </c>
      <c r="AB8136" s="2">
        <f t="shared" si="815"/>
        <v>3</v>
      </c>
      <c r="AC8136" s="2">
        <f t="shared" si="816"/>
        <v>2026</v>
      </c>
      <c r="AD8136" s="2" t="str">
        <f>IFERROR(VLOOKUP(A8136,'Aux Área'!$A$4:$B$123,2,0),"-")</f>
        <v>INSPEÇÃO</v>
      </c>
    </row>
    <row r="8137" spans="1:30" x14ac:dyDescent="0.3">
      <c r="A8137" t="s">
        <v>2181</v>
      </c>
      <c r="B8137" t="s">
        <v>4595</v>
      </c>
      <c r="C8137" t="s">
        <v>12578</v>
      </c>
      <c r="D8137" t="s">
        <v>9027</v>
      </c>
      <c r="E8137" t="s">
        <v>9028</v>
      </c>
      <c r="F8137" t="s">
        <v>2184</v>
      </c>
      <c r="G8137" t="s">
        <v>1135</v>
      </c>
      <c r="H8137" t="s">
        <v>2185</v>
      </c>
      <c r="I8137" t="s">
        <v>2186</v>
      </c>
      <c r="J8137" t="s">
        <v>237</v>
      </c>
      <c r="K8137" t="s">
        <v>238</v>
      </c>
      <c r="L8137" t="s">
        <v>110</v>
      </c>
      <c r="M8137" t="s">
        <v>38</v>
      </c>
      <c r="N8137" t="s">
        <v>668</v>
      </c>
      <c r="O8137" s="23">
        <v>414</v>
      </c>
      <c r="P8137" s="9">
        <v>7.37</v>
      </c>
      <c r="Q8137" t="s">
        <v>40</v>
      </c>
      <c r="R8137">
        <v>151442</v>
      </c>
      <c r="S8137" s="9">
        <v>56.14</v>
      </c>
      <c r="T8137" s="26">
        <v>7.59</v>
      </c>
      <c r="U8137" s="8">
        <v>426.1</v>
      </c>
      <c r="V8137" t="s">
        <v>41</v>
      </c>
      <c r="W8137" t="s">
        <v>2007</v>
      </c>
      <c r="X8137" t="s">
        <v>42</v>
      </c>
      <c r="Y8137" t="s">
        <v>12261</v>
      </c>
      <c r="AA8137" s="1">
        <f t="shared" si="814"/>
        <v>46104</v>
      </c>
      <c r="AB8137" s="2">
        <f t="shared" si="815"/>
        <v>3</v>
      </c>
      <c r="AC8137" s="2">
        <f t="shared" si="816"/>
        <v>2026</v>
      </c>
      <c r="AD8137" s="2" t="str">
        <f>IFERROR(VLOOKUP(A8137,'Aux Área'!$A$4:$B$123,2,0),"-")</f>
        <v>INSPEÇÃO</v>
      </c>
    </row>
    <row r="8138" spans="1:30" x14ac:dyDescent="0.3">
      <c r="A8138" t="s">
        <v>52</v>
      </c>
      <c r="B8138" t="s">
        <v>1449</v>
      </c>
      <c r="C8138" t="s">
        <v>12579</v>
      </c>
      <c r="D8138" t="s">
        <v>3149</v>
      </c>
      <c r="E8138" t="s">
        <v>3150</v>
      </c>
      <c r="F8138" t="s">
        <v>53</v>
      </c>
      <c r="G8138" t="s">
        <v>35</v>
      </c>
      <c r="H8138" t="s">
        <v>36</v>
      </c>
      <c r="I8138" t="s">
        <v>37</v>
      </c>
      <c r="J8138" t="s">
        <v>188</v>
      </c>
      <c r="K8138" t="s">
        <v>189</v>
      </c>
      <c r="L8138" t="s">
        <v>190</v>
      </c>
      <c r="M8138" t="s">
        <v>38</v>
      </c>
      <c r="N8138" t="s">
        <v>39</v>
      </c>
      <c r="O8138" s="23">
        <v>394</v>
      </c>
      <c r="P8138" s="9">
        <v>10.94</v>
      </c>
      <c r="Q8138" t="s">
        <v>40</v>
      </c>
      <c r="R8138">
        <v>82673</v>
      </c>
      <c r="S8138" s="9">
        <v>36.03</v>
      </c>
      <c r="T8138" s="26">
        <v>4.99</v>
      </c>
      <c r="U8138" s="8">
        <v>179.79</v>
      </c>
      <c r="V8138" t="s">
        <v>41</v>
      </c>
      <c r="W8138" t="s">
        <v>2007</v>
      </c>
      <c r="X8138" t="s">
        <v>42</v>
      </c>
      <c r="Y8138" t="s">
        <v>1740</v>
      </c>
      <c r="AA8138" s="1">
        <f t="shared" si="814"/>
        <v>46104</v>
      </c>
      <c r="AB8138" s="2">
        <f t="shared" si="815"/>
        <v>3</v>
      </c>
      <c r="AC8138" s="2">
        <f t="shared" si="816"/>
        <v>2026</v>
      </c>
      <c r="AD8138" s="2" t="str">
        <f>IFERROR(VLOOKUP(A8138,'Aux Área'!$A$4:$B$123,2,0),"-")</f>
        <v>OPERAÇÃO</v>
      </c>
    </row>
    <row r="8139" spans="1:30" x14ac:dyDescent="0.3">
      <c r="A8139" t="s">
        <v>3092</v>
      </c>
      <c r="B8139" t="s">
        <v>4774</v>
      </c>
      <c r="C8139" t="s">
        <v>12580</v>
      </c>
      <c r="D8139" t="s">
        <v>3285</v>
      </c>
      <c r="E8139" t="s">
        <v>3286</v>
      </c>
      <c r="F8139" t="s">
        <v>3594</v>
      </c>
      <c r="G8139" t="s">
        <v>1135</v>
      </c>
      <c r="H8139" t="s">
        <v>2275</v>
      </c>
      <c r="I8139" t="s">
        <v>1497</v>
      </c>
      <c r="J8139" t="s">
        <v>231</v>
      </c>
      <c r="K8139" t="s">
        <v>232</v>
      </c>
      <c r="L8139" t="s">
        <v>217</v>
      </c>
      <c r="M8139" t="s">
        <v>38</v>
      </c>
      <c r="N8139" t="s">
        <v>39</v>
      </c>
      <c r="O8139" s="23">
        <v>372</v>
      </c>
      <c r="P8139" s="9">
        <v>8.4</v>
      </c>
      <c r="Q8139" t="s">
        <v>40</v>
      </c>
      <c r="R8139">
        <v>120961</v>
      </c>
      <c r="S8139" s="9">
        <v>44.31</v>
      </c>
      <c r="T8139" s="26">
        <v>4.8600000000000003</v>
      </c>
      <c r="U8139" s="8">
        <v>215.36</v>
      </c>
      <c r="V8139" t="s">
        <v>12581</v>
      </c>
      <c r="W8139" t="s">
        <v>2276</v>
      </c>
      <c r="X8139" t="s">
        <v>42</v>
      </c>
      <c r="Y8139" t="s">
        <v>2277</v>
      </c>
      <c r="AA8139" s="1">
        <f t="shared" si="814"/>
        <v>46104</v>
      </c>
      <c r="AB8139" s="2">
        <f t="shared" si="815"/>
        <v>3</v>
      </c>
      <c r="AC8139" s="2">
        <f t="shared" si="816"/>
        <v>2026</v>
      </c>
      <c r="AD8139" s="2" t="str">
        <f>IFERROR(VLOOKUP(A8139,'Aux Área'!$A$4:$B$123,2,0),"-")</f>
        <v>INSPEÇÃO</v>
      </c>
    </row>
    <row r="8140" spans="1:30" x14ac:dyDescent="0.3">
      <c r="A8140" t="s">
        <v>2488</v>
      </c>
      <c r="B8140" t="s">
        <v>2489</v>
      </c>
      <c r="C8140" t="s">
        <v>12582</v>
      </c>
      <c r="D8140" t="s">
        <v>8628</v>
      </c>
      <c r="E8140" t="s">
        <v>8629</v>
      </c>
      <c r="F8140" t="s">
        <v>2491</v>
      </c>
      <c r="G8140" t="s">
        <v>659</v>
      </c>
      <c r="H8140" t="s">
        <v>2215</v>
      </c>
      <c r="I8140" t="s">
        <v>667</v>
      </c>
      <c r="J8140" t="s">
        <v>165</v>
      </c>
      <c r="K8140" t="s">
        <v>166</v>
      </c>
      <c r="L8140" t="s">
        <v>167</v>
      </c>
      <c r="M8140" t="s">
        <v>38</v>
      </c>
      <c r="N8140" t="s">
        <v>668</v>
      </c>
      <c r="O8140" s="23">
        <v>203</v>
      </c>
      <c r="P8140" s="9">
        <v>5.13</v>
      </c>
      <c r="Q8140" t="s">
        <v>40</v>
      </c>
      <c r="R8140">
        <v>7702</v>
      </c>
      <c r="S8140" s="9">
        <v>39.590000000000003</v>
      </c>
      <c r="T8140" s="26">
        <v>8.2210000000000001</v>
      </c>
      <c r="U8140" s="8">
        <v>325.47000000000003</v>
      </c>
      <c r="V8140" t="s">
        <v>112</v>
      </c>
      <c r="W8140" t="s">
        <v>2007</v>
      </c>
      <c r="X8140" t="s">
        <v>42</v>
      </c>
      <c r="Y8140" t="s">
        <v>1740</v>
      </c>
      <c r="AA8140" s="1">
        <f t="shared" si="814"/>
        <v>46104</v>
      </c>
      <c r="AB8140" s="2">
        <f t="shared" si="815"/>
        <v>3</v>
      </c>
      <c r="AC8140" s="2">
        <f t="shared" si="816"/>
        <v>2026</v>
      </c>
      <c r="AD8140" s="2" t="str">
        <f>IFERROR(VLOOKUP(A8140,'Aux Área'!$A$4:$B$123,2,0),"-")</f>
        <v>APH</v>
      </c>
    </row>
    <row r="8141" spans="1:30" x14ac:dyDescent="0.3">
      <c r="A8141" t="s">
        <v>76</v>
      </c>
      <c r="B8141" t="s">
        <v>380</v>
      </c>
      <c r="C8141" t="s">
        <v>12583</v>
      </c>
      <c r="D8141" t="s">
        <v>382</v>
      </c>
      <c r="E8141" t="s">
        <v>383</v>
      </c>
      <c r="F8141" t="s">
        <v>77</v>
      </c>
      <c r="G8141" t="s">
        <v>35</v>
      </c>
      <c r="H8141" t="s">
        <v>36</v>
      </c>
      <c r="I8141" t="s">
        <v>37</v>
      </c>
      <c r="J8141" t="s">
        <v>275</v>
      </c>
      <c r="K8141" t="s">
        <v>276</v>
      </c>
      <c r="L8141" t="s">
        <v>124</v>
      </c>
      <c r="M8141" t="s">
        <v>38</v>
      </c>
      <c r="N8141" t="s">
        <v>39</v>
      </c>
      <c r="O8141" s="23">
        <v>293</v>
      </c>
      <c r="P8141" s="9">
        <v>8.2899999999999991</v>
      </c>
      <c r="Q8141" t="s">
        <v>40</v>
      </c>
      <c r="R8141">
        <v>63823</v>
      </c>
      <c r="S8141" s="9">
        <v>35.35</v>
      </c>
      <c r="T8141" s="26">
        <v>4.79</v>
      </c>
      <c r="U8141" s="8">
        <v>169.33</v>
      </c>
      <c r="V8141" t="s">
        <v>12584</v>
      </c>
      <c r="W8141" t="s">
        <v>2007</v>
      </c>
      <c r="X8141" t="s">
        <v>42</v>
      </c>
      <c r="Y8141" t="s">
        <v>1740</v>
      </c>
      <c r="AA8141" s="1">
        <f t="shared" si="814"/>
        <v>46104</v>
      </c>
      <c r="AB8141" s="2">
        <f t="shared" si="815"/>
        <v>3</v>
      </c>
      <c r="AC8141" s="2">
        <f t="shared" si="816"/>
        <v>2026</v>
      </c>
      <c r="AD8141" s="2" t="str">
        <f>IFERROR(VLOOKUP(A8141,'Aux Área'!$A$4:$B$123,2,0),"-")</f>
        <v>QSMS</v>
      </c>
    </row>
    <row r="8142" spans="1:30" x14ac:dyDescent="0.3">
      <c r="A8142" t="s">
        <v>2638</v>
      </c>
      <c r="B8142" t="s">
        <v>4593</v>
      </c>
      <c r="C8142" t="s">
        <v>12585</v>
      </c>
      <c r="D8142" t="s">
        <v>7192</v>
      </c>
      <c r="E8142" t="s">
        <v>7193</v>
      </c>
      <c r="F8142" t="s">
        <v>2641</v>
      </c>
      <c r="G8142" t="s">
        <v>1135</v>
      </c>
      <c r="H8142" t="s">
        <v>2275</v>
      </c>
      <c r="I8142" t="s">
        <v>1497</v>
      </c>
      <c r="J8142" t="s">
        <v>275</v>
      </c>
      <c r="K8142" t="s">
        <v>276</v>
      </c>
      <c r="L8142" t="s">
        <v>124</v>
      </c>
      <c r="M8142" t="s">
        <v>38</v>
      </c>
      <c r="N8142" t="s">
        <v>39</v>
      </c>
      <c r="O8142" s="23">
        <v>483</v>
      </c>
      <c r="P8142" s="9">
        <v>10.15</v>
      </c>
      <c r="Q8142" t="s">
        <v>40</v>
      </c>
      <c r="R8142">
        <v>128880</v>
      </c>
      <c r="S8142" s="9">
        <v>47.6</v>
      </c>
      <c r="T8142" s="26">
        <v>4.79</v>
      </c>
      <c r="U8142" s="8">
        <v>228</v>
      </c>
      <c r="V8142" t="s">
        <v>12586</v>
      </c>
      <c r="W8142" t="s">
        <v>2276</v>
      </c>
      <c r="X8142" t="s">
        <v>42</v>
      </c>
      <c r="Y8142" t="s">
        <v>2277</v>
      </c>
      <c r="AA8142" s="1">
        <f t="shared" si="814"/>
        <v>46104</v>
      </c>
      <c r="AB8142" s="2">
        <f t="shared" si="815"/>
        <v>3</v>
      </c>
      <c r="AC8142" s="2">
        <f t="shared" si="816"/>
        <v>2026</v>
      </c>
      <c r="AD8142" s="2" t="str">
        <f>IFERROR(VLOOKUP(A8142,'Aux Área'!$A$4:$B$123,2,0),"-")</f>
        <v>INSPEÇÃO</v>
      </c>
    </row>
    <row r="8143" spans="1:30" x14ac:dyDescent="0.3">
      <c r="A8143" t="s">
        <v>66</v>
      </c>
      <c r="B8143" t="s">
        <v>464</v>
      </c>
      <c r="C8143" t="s">
        <v>12587</v>
      </c>
      <c r="D8143" t="s">
        <v>11653</v>
      </c>
      <c r="E8143" t="s">
        <v>11654</v>
      </c>
      <c r="F8143" t="s">
        <v>67</v>
      </c>
      <c r="G8143" t="s">
        <v>35</v>
      </c>
      <c r="H8143" t="s">
        <v>36</v>
      </c>
      <c r="I8143" t="s">
        <v>37</v>
      </c>
      <c r="J8143" t="s">
        <v>275</v>
      </c>
      <c r="K8143" t="s">
        <v>276</v>
      </c>
      <c r="L8143" t="s">
        <v>124</v>
      </c>
      <c r="M8143" t="s">
        <v>38</v>
      </c>
      <c r="N8143" t="s">
        <v>39</v>
      </c>
      <c r="O8143" s="23">
        <v>245</v>
      </c>
      <c r="P8143" s="9">
        <v>8.9700000000000006</v>
      </c>
      <c r="Q8143" t="s">
        <v>40</v>
      </c>
      <c r="R8143">
        <v>22859</v>
      </c>
      <c r="S8143" s="9">
        <v>27.32</v>
      </c>
      <c r="T8143" s="26">
        <v>4.79</v>
      </c>
      <c r="U8143" s="8">
        <v>130.86000000000001</v>
      </c>
      <c r="V8143" t="s">
        <v>12588</v>
      </c>
      <c r="W8143" t="s">
        <v>2007</v>
      </c>
      <c r="X8143" t="s">
        <v>42</v>
      </c>
      <c r="Y8143" t="s">
        <v>1740</v>
      </c>
      <c r="AA8143" s="1">
        <f t="shared" si="814"/>
        <v>46104</v>
      </c>
      <c r="AB8143" s="2">
        <f t="shared" si="815"/>
        <v>3</v>
      </c>
      <c r="AC8143" s="2">
        <f t="shared" si="816"/>
        <v>2026</v>
      </c>
      <c r="AD8143" s="2" t="str">
        <f>IFERROR(VLOOKUP(A8143,'Aux Área'!$A$4:$B$123,2,0),"-")</f>
        <v>OPERAÇÃO</v>
      </c>
    </row>
    <row r="8144" spans="1:30" x14ac:dyDescent="0.3">
      <c r="A8144" t="s">
        <v>2306</v>
      </c>
      <c r="B8144" t="s">
        <v>4613</v>
      </c>
      <c r="C8144" t="s">
        <v>12589</v>
      </c>
      <c r="D8144" t="s">
        <v>4386</v>
      </c>
      <c r="E8144" t="s">
        <v>4387</v>
      </c>
      <c r="F8144" t="s">
        <v>2309</v>
      </c>
      <c r="G8144" t="s">
        <v>1135</v>
      </c>
      <c r="H8144" t="s">
        <v>2275</v>
      </c>
      <c r="I8144" t="s">
        <v>1497</v>
      </c>
      <c r="J8144" t="s">
        <v>1665</v>
      </c>
      <c r="K8144" t="s">
        <v>1666</v>
      </c>
      <c r="L8144" t="s">
        <v>301</v>
      </c>
      <c r="M8144" t="s">
        <v>38</v>
      </c>
      <c r="N8144" t="s">
        <v>39</v>
      </c>
      <c r="O8144" s="23">
        <v>440</v>
      </c>
      <c r="P8144" s="9">
        <v>9.27</v>
      </c>
      <c r="Q8144" t="s">
        <v>40</v>
      </c>
      <c r="R8144">
        <v>139602</v>
      </c>
      <c r="S8144" s="9">
        <v>47.46</v>
      </c>
      <c r="T8144" s="26">
        <v>4.6900000000000004</v>
      </c>
      <c r="U8144" s="8">
        <v>222.59</v>
      </c>
      <c r="V8144" t="s">
        <v>12590</v>
      </c>
      <c r="W8144" t="s">
        <v>2276</v>
      </c>
      <c r="X8144" t="s">
        <v>42</v>
      </c>
      <c r="Y8144" t="s">
        <v>2277</v>
      </c>
      <c r="AA8144" s="1">
        <f t="shared" si="814"/>
        <v>46104</v>
      </c>
      <c r="AB8144" s="2">
        <f t="shared" si="815"/>
        <v>3</v>
      </c>
      <c r="AC8144" s="2">
        <f t="shared" si="816"/>
        <v>2026</v>
      </c>
      <c r="AD8144" s="2" t="str">
        <f>IFERROR(VLOOKUP(A8144,'Aux Área'!$A$4:$B$123,2,0),"-")</f>
        <v>INSPEÇÃO</v>
      </c>
    </row>
    <row r="8145" spans="1:30" x14ac:dyDescent="0.3">
      <c r="A8145" t="s">
        <v>2643</v>
      </c>
      <c r="B8145" t="s">
        <v>2307</v>
      </c>
      <c r="C8145" t="s">
        <v>12591</v>
      </c>
      <c r="D8145" t="s">
        <v>7207</v>
      </c>
      <c r="E8145" t="s">
        <v>7208</v>
      </c>
      <c r="F8145" t="s">
        <v>2646</v>
      </c>
      <c r="G8145" t="s">
        <v>1300</v>
      </c>
      <c r="H8145" t="s">
        <v>1301</v>
      </c>
      <c r="I8145" t="s">
        <v>37</v>
      </c>
      <c r="J8145" t="s">
        <v>172</v>
      </c>
      <c r="K8145" t="s">
        <v>173</v>
      </c>
      <c r="L8145" t="s">
        <v>124</v>
      </c>
      <c r="M8145" t="s">
        <v>38</v>
      </c>
      <c r="N8145" t="s">
        <v>39</v>
      </c>
      <c r="O8145" s="23">
        <v>295</v>
      </c>
      <c r="P8145" s="9">
        <v>8.4700000000000006</v>
      </c>
      <c r="Q8145" t="s">
        <v>40</v>
      </c>
      <c r="R8145">
        <v>133537</v>
      </c>
      <c r="S8145" s="9">
        <v>34.83</v>
      </c>
      <c r="T8145" s="26">
        <v>4.59</v>
      </c>
      <c r="U8145" s="8">
        <v>159.87</v>
      </c>
      <c r="V8145" t="s">
        <v>7258</v>
      </c>
      <c r="W8145" t="s">
        <v>2276</v>
      </c>
      <c r="X8145" t="s">
        <v>42</v>
      </c>
      <c r="Y8145" t="s">
        <v>2277</v>
      </c>
      <c r="AA8145" s="1">
        <f t="shared" si="814"/>
        <v>46104</v>
      </c>
      <c r="AB8145" s="2">
        <f t="shared" si="815"/>
        <v>3</v>
      </c>
      <c r="AC8145" s="2">
        <f t="shared" si="816"/>
        <v>2026</v>
      </c>
      <c r="AD8145" s="2" t="str">
        <f>IFERROR(VLOOKUP(A8145,'Aux Área'!$A$4:$B$123,2,0),"-")</f>
        <v>INSPEÇÃO</v>
      </c>
    </row>
    <row r="8146" spans="1:30" x14ac:dyDescent="0.3">
      <c r="A8146" t="s">
        <v>2632</v>
      </c>
      <c r="B8146" t="s">
        <v>11859</v>
      </c>
      <c r="C8146" t="s">
        <v>12592</v>
      </c>
      <c r="D8146" t="s">
        <v>10329</v>
      </c>
      <c r="E8146" t="s">
        <v>9675</v>
      </c>
      <c r="F8146" t="s">
        <v>3712</v>
      </c>
      <c r="G8146" t="s">
        <v>1300</v>
      </c>
      <c r="H8146" t="s">
        <v>2635</v>
      </c>
      <c r="I8146" t="s">
        <v>37</v>
      </c>
      <c r="J8146" t="s">
        <v>89</v>
      </c>
      <c r="K8146" t="s">
        <v>90</v>
      </c>
      <c r="L8146" t="s">
        <v>91</v>
      </c>
      <c r="M8146" t="s">
        <v>38</v>
      </c>
      <c r="N8146" t="s">
        <v>39</v>
      </c>
      <c r="O8146" s="23">
        <v>480</v>
      </c>
      <c r="P8146" s="9">
        <v>9.01</v>
      </c>
      <c r="Q8146" t="s">
        <v>40</v>
      </c>
      <c r="R8146">
        <v>16336</v>
      </c>
      <c r="S8146" s="9">
        <v>53.29</v>
      </c>
      <c r="T8146" s="26">
        <v>4.8899999999999997</v>
      </c>
      <c r="U8146" s="8">
        <v>260.58999999999997</v>
      </c>
      <c r="V8146" t="s">
        <v>12593</v>
      </c>
      <c r="W8146" t="s">
        <v>2007</v>
      </c>
      <c r="X8146" t="s">
        <v>42</v>
      </c>
      <c r="Y8146" t="s">
        <v>1740</v>
      </c>
      <c r="AA8146" s="1">
        <f t="shared" si="814"/>
        <v>46104</v>
      </c>
      <c r="AB8146" s="2">
        <f t="shared" si="815"/>
        <v>3</v>
      </c>
      <c r="AC8146" s="2">
        <f t="shared" si="816"/>
        <v>2026</v>
      </c>
      <c r="AD8146" s="2" t="str">
        <f>IFERROR(VLOOKUP(A8146,'Aux Área'!$A$4:$B$123,2,0),"-")</f>
        <v>TI</v>
      </c>
    </row>
    <row r="8147" spans="1:30" x14ac:dyDescent="0.3">
      <c r="A8147" t="s">
        <v>68</v>
      </c>
      <c r="B8147" t="s">
        <v>296</v>
      </c>
      <c r="C8147" t="s">
        <v>12594</v>
      </c>
      <c r="D8147" t="s">
        <v>1562</v>
      </c>
      <c r="E8147" t="s">
        <v>1563</v>
      </c>
      <c r="F8147" t="s">
        <v>69</v>
      </c>
      <c r="G8147" t="s">
        <v>35</v>
      </c>
      <c r="H8147" t="s">
        <v>36</v>
      </c>
      <c r="I8147" t="s">
        <v>37</v>
      </c>
      <c r="J8147" t="s">
        <v>275</v>
      </c>
      <c r="K8147" t="s">
        <v>276</v>
      </c>
      <c r="L8147" t="s">
        <v>124</v>
      </c>
      <c r="M8147" t="s">
        <v>38</v>
      </c>
      <c r="N8147" t="s">
        <v>39</v>
      </c>
      <c r="O8147" s="23">
        <v>220</v>
      </c>
      <c r="P8147" s="9">
        <v>9.06</v>
      </c>
      <c r="Q8147" t="s">
        <v>40</v>
      </c>
      <c r="R8147">
        <v>52169</v>
      </c>
      <c r="S8147" s="9">
        <v>24.29</v>
      </c>
      <c r="T8147" s="26">
        <v>4.79</v>
      </c>
      <c r="U8147" s="8">
        <v>116.35</v>
      </c>
      <c r="V8147" t="s">
        <v>12595</v>
      </c>
      <c r="W8147" t="s">
        <v>2007</v>
      </c>
      <c r="X8147" t="s">
        <v>42</v>
      </c>
      <c r="Y8147" t="s">
        <v>1740</v>
      </c>
      <c r="AA8147" s="1">
        <f t="shared" si="814"/>
        <v>46104</v>
      </c>
      <c r="AB8147" s="2">
        <f t="shared" si="815"/>
        <v>3</v>
      </c>
      <c r="AC8147" s="2">
        <f t="shared" si="816"/>
        <v>2026</v>
      </c>
      <c r="AD8147" s="2" t="str">
        <f>IFERROR(VLOOKUP(A8147,'Aux Área'!$A$4:$B$123,2,0),"-")</f>
        <v>OPERAÇÃO</v>
      </c>
    </row>
    <row r="8148" spans="1:30" x14ac:dyDescent="0.3">
      <c r="A8148" t="s">
        <v>2282</v>
      </c>
      <c r="B8148" t="s">
        <v>4679</v>
      </c>
      <c r="C8148" t="s">
        <v>12596</v>
      </c>
      <c r="D8148" t="s">
        <v>10122</v>
      </c>
      <c r="E8148" t="s">
        <v>9671</v>
      </c>
      <c r="F8148" t="s">
        <v>2285</v>
      </c>
      <c r="G8148" t="s">
        <v>1135</v>
      </c>
      <c r="H8148" t="s">
        <v>2275</v>
      </c>
      <c r="I8148" t="s">
        <v>1497</v>
      </c>
      <c r="J8148" t="s">
        <v>165</v>
      </c>
      <c r="K8148" t="s">
        <v>166</v>
      </c>
      <c r="L8148" t="s">
        <v>167</v>
      </c>
      <c r="M8148" t="s">
        <v>38</v>
      </c>
      <c r="N8148" t="s">
        <v>39</v>
      </c>
      <c r="O8148" s="23">
        <v>361</v>
      </c>
      <c r="P8148" s="9">
        <v>7.66</v>
      </c>
      <c r="Q8148" t="s">
        <v>40</v>
      </c>
      <c r="R8148">
        <v>119987</v>
      </c>
      <c r="S8148" s="9">
        <v>47.11</v>
      </c>
      <c r="T8148" s="26">
        <v>4.99</v>
      </c>
      <c r="U8148" s="8">
        <v>235.09</v>
      </c>
      <c r="V8148" t="s">
        <v>112</v>
      </c>
      <c r="W8148" t="s">
        <v>2276</v>
      </c>
      <c r="X8148" t="s">
        <v>42</v>
      </c>
      <c r="Y8148" t="s">
        <v>2277</v>
      </c>
      <c r="AA8148" s="1">
        <f t="shared" si="814"/>
        <v>46104</v>
      </c>
      <c r="AB8148" s="2">
        <f t="shared" si="815"/>
        <v>3</v>
      </c>
      <c r="AC8148" s="2">
        <f t="shared" si="816"/>
        <v>2026</v>
      </c>
      <c r="AD8148" s="2" t="str">
        <f>IFERROR(VLOOKUP(A8148,'Aux Área'!$A$4:$B$123,2,0),"-")</f>
        <v>INSPEÇÃO</v>
      </c>
    </row>
    <row r="8149" spans="1:30" x14ac:dyDescent="0.3">
      <c r="A8149" t="s">
        <v>2278</v>
      </c>
      <c r="B8149" t="s">
        <v>4664</v>
      </c>
      <c r="C8149" t="s">
        <v>12597</v>
      </c>
      <c r="D8149" t="s">
        <v>3243</v>
      </c>
      <c r="E8149" t="s">
        <v>3244</v>
      </c>
      <c r="F8149" t="s">
        <v>2281</v>
      </c>
      <c r="G8149" t="s">
        <v>1135</v>
      </c>
      <c r="H8149" t="s">
        <v>2275</v>
      </c>
      <c r="I8149" t="s">
        <v>1497</v>
      </c>
      <c r="J8149" t="s">
        <v>11506</v>
      </c>
      <c r="K8149" t="s">
        <v>11507</v>
      </c>
      <c r="L8149" t="s">
        <v>84</v>
      </c>
      <c r="M8149" t="s">
        <v>38</v>
      </c>
      <c r="N8149" t="s">
        <v>39</v>
      </c>
      <c r="O8149" s="23">
        <v>158</v>
      </c>
      <c r="P8149" s="9">
        <v>3.87</v>
      </c>
      <c r="Q8149" t="s">
        <v>40</v>
      </c>
      <c r="R8149" s="2">
        <v>141812</v>
      </c>
      <c r="S8149" s="9">
        <v>40.78</v>
      </c>
      <c r="T8149" s="26">
        <v>4.99</v>
      </c>
      <c r="U8149" s="8">
        <v>203.49</v>
      </c>
      <c r="V8149" t="s">
        <v>41</v>
      </c>
      <c r="W8149" t="s">
        <v>2276</v>
      </c>
      <c r="X8149" t="s">
        <v>42</v>
      </c>
      <c r="Y8149" t="s">
        <v>2277</v>
      </c>
      <c r="AA8149" s="1">
        <f t="shared" si="814"/>
        <v>46104</v>
      </c>
      <c r="AB8149" s="2">
        <f t="shared" si="815"/>
        <v>3</v>
      </c>
      <c r="AC8149" s="2">
        <f t="shared" si="816"/>
        <v>2026</v>
      </c>
      <c r="AD8149" s="2" t="str">
        <f>IFERROR(VLOOKUP(A8149,'Aux Área'!$A$4:$B$123,2,0),"-")</f>
        <v>INSPEÇÃO</v>
      </c>
    </row>
    <row r="8150" spans="1:30" x14ac:dyDescent="0.3">
      <c r="A8150" t="s">
        <v>2041</v>
      </c>
      <c r="B8150" t="s">
        <v>2042</v>
      </c>
      <c r="C8150" t="s">
        <v>12598</v>
      </c>
      <c r="D8150" t="s">
        <v>1297</v>
      </c>
      <c r="E8150" t="s">
        <v>2221</v>
      </c>
      <c r="F8150" t="s">
        <v>2044</v>
      </c>
      <c r="G8150" t="s">
        <v>659</v>
      </c>
      <c r="H8150" t="s">
        <v>1996</v>
      </c>
      <c r="I8150" t="s">
        <v>1997</v>
      </c>
      <c r="J8150" t="s">
        <v>231</v>
      </c>
      <c r="K8150" t="s">
        <v>232</v>
      </c>
      <c r="L8150" t="s">
        <v>217</v>
      </c>
      <c r="M8150" t="s">
        <v>38</v>
      </c>
      <c r="N8150" t="s">
        <v>668</v>
      </c>
      <c r="O8150" s="10">
        <v>314</v>
      </c>
      <c r="P8150" s="24">
        <v>6.96</v>
      </c>
      <c r="Q8150" t="s">
        <v>40</v>
      </c>
      <c r="R8150">
        <v>40020</v>
      </c>
      <c r="S8150" s="9">
        <v>45.09</v>
      </c>
      <c r="T8150" s="26">
        <v>8.1910000000000007</v>
      </c>
      <c r="U8150" s="8">
        <v>369.34</v>
      </c>
      <c r="V8150" t="s">
        <v>12599</v>
      </c>
      <c r="W8150" t="s">
        <v>1985</v>
      </c>
      <c r="X8150" t="s">
        <v>42</v>
      </c>
      <c r="Y8150" t="s">
        <v>1986</v>
      </c>
      <c r="AA8150" s="1">
        <f t="shared" si="814"/>
        <v>46104</v>
      </c>
      <c r="AB8150" s="2">
        <f t="shared" si="815"/>
        <v>3</v>
      </c>
      <c r="AC8150" s="2">
        <f t="shared" si="816"/>
        <v>2026</v>
      </c>
      <c r="AD8150" s="2" t="str">
        <f>IFERROR(VLOOKUP(A8150,'Aux Área'!$A$4:$B$123,2,0),"-")</f>
        <v>PESADOS</v>
      </c>
    </row>
    <row r="8151" spans="1:30" x14ac:dyDescent="0.3">
      <c r="A8151" t="s">
        <v>2041</v>
      </c>
      <c r="C8151" t="s">
        <v>12598</v>
      </c>
      <c r="F8151" t="s">
        <v>2044</v>
      </c>
      <c r="K8151" t="s">
        <v>232</v>
      </c>
      <c r="N8151" t="s">
        <v>15690</v>
      </c>
      <c r="O8151" t="s">
        <v>15244</v>
      </c>
      <c r="P8151" s="9" t="s">
        <v>15244</v>
      </c>
      <c r="Q8151" t="s">
        <v>40</v>
      </c>
      <c r="R8151" t="s">
        <v>15244</v>
      </c>
      <c r="S8151">
        <v>5.04</v>
      </c>
      <c r="U8151" s="8">
        <v>16.66</v>
      </c>
      <c r="AA8151" s="1">
        <f t="shared" si="814"/>
        <v>46104</v>
      </c>
      <c r="AB8151" s="2">
        <f t="shared" si="815"/>
        <v>3</v>
      </c>
      <c r="AC8151" s="2">
        <f t="shared" si="816"/>
        <v>2026</v>
      </c>
      <c r="AD8151" s="2" t="str">
        <f>IFERROR(VLOOKUP(A8151,'Aux Área'!$A$4:$B$123,2,0),"-")</f>
        <v>PESADOS</v>
      </c>
    </row>
    <row r="8152" spans="1:30" x14ac:dyDescent="0.3">
      <c r="A8152" t="s">
        <v>2189</v>
      </c>
      <c r="B8152" t="s">
        <v>10781</v>
      </c>
      <c r="C8152" t="s">
        <v>12600</v>
      </c>
      <c r="D8152" t="s">
        <v>10214</v>
      </c>
      <c r="E8152" t="s">
        <v>9672</v>
      </c>
      <c r="F8152" t="s">
        <v>2192</v>
      </c>
      <c r="G8152" t="s">
        <v>1135</v>
      </c>
      <c r="H8152" t="s">
        <v>2185</v>
      </c>
      <c r="I8152" t="s">
        <v>2186</v>
      </c>
      <c r="J8152" t="s">
        <v>169</v>
      </c>
      <c r="K8152" t="s">
        <v>170</v>
      </c>
      <c r="L8152" t="s">
        <v>124</v>
      </c>
      <c r="M8152" t="s">
        <v>38</v>
      </c>
      <c r="N8152" t="s">
        <v>668</v>
      </c>
      <c r="O8152" s="23">
        <v>429</v>
      </c>
      <c r="P8152" s="9">
        <v>13.07</v>
      </c>
      <c r="Q8152" t="s">
        <v>40</v>
      </c>
      <c r="R8152">
        <v>52937</v>
      </c>
      <c r="S8152" s="9">
        <v>32.83</v>
      </c>
      <c r="T8152" s="26">
        <v>8.17</v>
      </c>
      <c r="U8152" s="8">
        <v>268.22000000000003</v>
      </c>
      <c r="V8152" t="s">
        <v>41</v>
      </c>
      <c r="W8152" t="s">
        <v>2007</v>
      </c>
      <c r="X8152" t="s">
        <v>42</v>
      </c>
      <c r="Y8152" t="s">
        <v>12261</v>
      </c>
      <c r="AA8152" s="1">
        <f t="shared" si="814"/>
        <v>46104</v>
      </c>
      <c r="AB8152" s="2">
        <f t="shared" si="815"/>
        <v>3</v>
      </c>
      <c r="AC8152" s="2">
        <f t="shared" si="816"/>
        <v>2026</v>
      </c>
      <c r="AD8152" s="2" t="str">
        <f>IFERROR(VLOOKUP(A8152,'Aux Área'!$A$4:$B$123,2,0),"-")</f>
        <v>INSPEÇÃO</v>
      </c>
    </row>
    <row r="8153" spans="1:30" x14ac:dyDescent="0.3">
      <c r="A8153" t="s">
        <v>5543</v>
      </c>
      <c r="B8153" t="s">
        <v>11845</v>
      </c>
      <c r="C8153" t="s">
        <v>12601</v>
      </c>
      <c r="D8153" t="s">
        <v>5291</v>
      </c>
      <c r="E8153" t="s">
        <v>5292</v>
      </c>
      <c r="F8153" t="s">
        <v>6207</v>
      </c>
      <c r="G8153" t="s">
        <v>1135</v>
      </c>
      <c r="H8153" t="s">
        <v>5545</v>
      </c>
      <c r="I8153" t="s">
        <v>839</v>
      </c>
      <c r="J8153" t="s">
        <v>89</v>
      </c>
      <c r="K8153" t="s">
        <v>90</v>
      </c>
      <c r="L8153" t="s">
        <v>91</v>
      </c>
      <c r="M8153" t="s">
        <v>38</v>
      </c>
      <c r="N8153" t="s">
        <v>39</v>
      </c>
      <c r="O8153" s="23">
        <v>337</v>
      </c>
      <c r="P8153" s="9">
        <v>8.86</v>
      </c>
      <c r="Q8153" t="s">
        <v>40</v>
      </c>
      <c r="R8153">
        <v>27010</v>
      </c>
      <c r="S8153" s="9">
        <v>38.049999999999997</v>
      </c>
      <c r="T8153" s="26">
        <v>4.8899999999999997</v>
      </c>
      <c r="U8153" s="8">
        <v>186.06</v>
      </c>
      <c r="V8153" t="s">
        <v>12602</v>
      </c>
      <c r="W8153" t="s">
        <v>2276</v>
      </c>
      <c r="X8153" t="s">
        <v>42</v>
      </c>
      <c r="Y8153" t="s">
        <v>2277</v>
      </c>
      <c r="AA8153" s="1">
        <f t="shared" si="814"/>
        <v>46104</v>
      </c>
      <c r="AB8153" s="2">
        <f t="shared" si="815"/>
        <v>3</v>
      </c>
      <c r="AC8153" s="2">
        <f t="shared" si="816"/>
        <v>2026</v>
      </c>
      <c r="AD8153" s="2" t="str">
        <f>IFERROR(VLOOKUP(A8153,'Aux Área'!$A$4:$B$123,2,0),"-")</f>
        <v>INSPEÇÃO</v>
      </c>
    </row>
    <row r="8154" spans="1:30" x14ac:dyDescent="0.3">
      <c r="A8154" t="s">
        <v>52</v>
      </c>
      <c r="B8154" t="s">
        <v>1449</v>
      </c>
      <c r="C8154" t="s">
        <v>12603</v>
      </c>
      <c r="D8154" t="s">
        <v>3197</v>
      </c>
      <c r="E8154" t="s">
        <v>3198</v>
      </c>
      <c r="F8154" t="s">
        <v>53</v>
      </c>
      <c r="G8154" t="s">
        <v>35</v>
      </c>
      <c r="H8154" t="s">
        <v>36</v>
      </c>
      <c r="I8154" t="s">
        <v>37</v>
      </c>
      <c r="J8154" t="s">
        <v>89</v>
      </c>
      <c r="K8154" t="s">
        <v>90</v>
      </c>
      <c r="L8154" t="s">
        <v>91</v>
      </c>
      <c r="M8154" t="s">
        <v>38</v>
      </c>
      <c r="N8154" t="s">
        <v>39</v>
      </c>
      <c r="O8154" s="23">
        <v>336</v>
      </c>
      <c r="P8154" s="9">
        <v>10.01</v>
      </c>
      <c r="Q8154" t="s">
        <v>40</v>
      </c>
      <c r="R8154">
        <v>83009</v>
      </c>
      <c r="S8154" s="9">
        <v>33.549999999999997</v>
      </c>
      <c r="T8154" s="26">
        <v>4.8899999999999997</v>
      </c>
      <c r="U8154" s="8">
        <v>164.06</v>
      </c>
      <c r="V8154" t="s">
        <v>12604</v>
      </c>
      <c r="W8154" t="s">
        <v>2007</v>
      </c>
      <c r="X8154" t="s">
        <v>42</v>
      </c>
      <c r="Y8154" t="s">
        <v>1740</v>
      </c>
      <c r="AA8154" s="1">
        <f t="shared" si="814"/>
        <v>46105</v>
      </c>
      <c r="AB8154" s="2">
        <f t="shared" si="815"/>
        <v>3</v>
      </c>
      <c r="AC8154" s="2">
        <f t="shared" si="816"/>
        <v>2026</v>
      </c>
      <c r="AD8154" s="2" t="str">
        <f>IFERROR(VLOOKUP(A8154,'Aux Área'!$A$4:$B$123,2,0),"-")</f>
        <v>OPERAÇÃO</v>
      </c>
    </row>
    <row r="8155" spans="1:30" x14ac:dyDescent="0.3">
      <c r="A8155" t="s">
        <v>2643</v>
      </c>
      <c r="B8155" t="s">
        <v>2307</v>
      </c>
      <c r="C8155" t="s">
        <v>12605</v>
      </c>
      <c r="D8155" t="s">
        <v>7196</v>
      </c>
      <c r="E8155" t="s">
        <v>7197</v>
      </c>
      <c r="F8155" t="s">
        <v>2646</v>
      </c>
      <c r="G8155" t="s">
        <v>1300</v>
      </c>
      <c r="H8155" t="s">
        <v>1301</v>
      </c>
      <c r="I8155" t="s">
        <v>37</v>
      </c>
      <c r="J8155" t="s">
        <v>122</v>
      </c>
      <c r="K8155" t="s">
        <v>123</v>
      </c>
      <c r="L8155" t="s">
        <v>124</v>
      </c>
      <c r="M8155" t="s">
        <v>38</v>
      </c>
      <c r="N8155" t="s">
        <v>39</v>
      </c>
      <c r="O8155" s="23">
        <v>349</v>
      </c>
      <c r="P8155" s="9">
        <v>9.35</v>
      </c>
      <c r="Q8155" t="s">
        <v>40</v>
      </c>
      <c r="R8155">
        <v>133886</v>
      </c>
      <c r="S8155" s="9">
        <v>37.33</v>
      </c>
      <c r="T8155" s="26">
        <v>4.79</v>
      </c>
      <c r="U8155" s="8">
        <v>178.82</v>
      </c>
      <c r="V8155" t="s">
        <v>41</v>
      </c>
      <c r="W8155" t="s">
        <v>2276</v>
      </c>
      <c r="X8155" t="s">
        <v>42</v>
      </c>
      <c r="Y8155" t="s">
        <v>2277</v>
      </c>
      <c r="AA8155" s="1">
        <f t="shared" si="814"/>
        <v>46105</v>
      </c>
      <c r="AB8155" s="2">
        <f t="shared" si="815"/>
        <v>3</v>
      </c>
      <c r="AC8155" s="2">
        <f t="shared" si="816"/>
        <v>2026</v>
      </c>
      <c r="AD8155" s="2" t="str">
        <f>IFERROR(VLOOKUP(A8155,'Aux Área'!$A$4:$B$123,2,0),"-")</f>
        <v>INSPEÇÃO</v>
      </c>
    </row>
    <row r="8156" spans="1:30" x14ac:dyDescent="0.3">
      <c r="A8156" t="s">
        <v>2306</v>
      </c>
      <c r="B8156" t="s">
        <v>4613</v>
      </c>
      <c r="C8156" t="s">
        <v>12606</v>
      </c>
      <c r="D8156" t="s">
        <v>7488</v>
      </c>
      <c r="E8156" t="s">
        <v>7489</v>
      </c>
      <c r="F8156" t="s">
        <v>2309</v>
      </c>
      <c r="G8156" t="s">
        <v>1135</v>
      </c>
      <c r="H8156" t="s">
        <v>2275</v>
      </c>
      <c r="I8156" t="s">
        <v>1497</v>
      </c>
      <c r="J8156" t="s">
        <v>1665</v>
      </c>
      <c r="K8156" t="s">
        <v>1666</v>
      </c>
      <c r="L8156" t="s">
        <v>301</v>
      </c>
      <c r="M8156" t="s">
        <v>38</v>
      </c>
      <c r="N8156" t="s">
        <v>39</v>
      </c>
      <c r="O8156" s="23">
        <v>457</v>
      </c>
      <c r="P8156" s="9">
        <v>11.37</v>
      </c>
      <c r="Q8156" t="s">
        <v>40</v>
      </c>
      <c r="R8156">
        <v>140059</v>
      </c>
      <c r="S8156" s="9">
        <v>40.19</v>
      </c>
      <c r="T8156" s="26">
        <v>4.6900000000000004</v>
      </c>
      <c r="U8156" s="8">
        <v>188.49</v>
      </c>
      <c r="V8156" t="s">
        <v>12607</v>
      </c>
      <c r="W8156" t="s">
        <v>2276</v>
      </c>
      <c r="X8156" t="s">
        <v>42</v>
      </c>
      <c r="Y8156" t="s">
        <v>2277</v>
      </c>
      <c r="AA8156" s="1">
        <f t="shared" si="814"/>
        <v>46105</v>
      </c>
      <c r="AB8156" s="2">
        <f t="shared" si="815"/>
        <v>3</v>
      </c>
      <c r="AC8156" s="2">
        <f t="shared" si="816"/>
        <v>2026</v>
      </c>
      <c r="AD8156" s="2" t="str">
        <f>IFERROR(VLOOKUP(A8156,'Aux Área'!$A$4:$B$123,2,0),"-")</f>
        <v>INSPEÇÃO</v>
      </c>
    </row>
    <row r="8157" spans="1:30" x14ac:dyDescent="0.3">
      <c r="A8157" t="s">
        <v>3092</v>
      </c>
      <c r="B8157" t="s">
        <v>4774</v>
      </c>
      <c r="C8157" t="s">
        <v>12608</v>
      </c>
      <c r="D8157" t="s">
        <v>5160</v>
      </c>
      <c r="E8157" t="s">
        <v>5161</v>
      </c>
      <c r="F8157" t="s">
        <v>3594</v>
      </c>
      <c r="G8157" t="s">
        <v>1135</v>
      </c>
      <c r="H8157" t="s">
        <v>2275</v>
      </c>
      <c r="I8157" t="s">
        <v>1497</v>
      </c>
      <c r="J8157" t="s">
        <v>275</v>
      </c>
      <c r="K8157" t="s">
        <v>276</v>
      </c>
      <c r="L8157" t="s">
        <v>124</v>
      </c>
      <c r="M8157" t="s">
        <v>38</v>
      </c>
      <c r="N8157" t="s">
        <v>39</v>
      </c>
      <c r="O8157" s="23">
        <v>473</v>
      </c>
      <c r="P8157" s="9">
        <v>10.65</v>
      </c>
      <c r="Q8157" t="s">
        <v>40</v>
      </c>
      <c r="R8157">
        <v>121434</v>
      </c>
      <c r="S8157" s="9">
        <v>44.41</v>
      </c>
      <c r="T8157" s="26">
        <v>4.79</v>
      </c>
      <c r="U8157" s="8">
        <v>212.72</v>
      </c>
      <c r="V8157" t="s">
        <v>12609</v>
      </c>
      <c r="W8157" t="s">
        <v>2276</v>
      </c>
      <c r="X8157" t="s">
        <v>42</v>
      </c>
      <c r="Y8157" t="s">
        <v>2277</v>
      </c>
      <c r="AA8157" s="1">
        <f t="shared" si="814"/>
        <v>46105</v>
      </c>
      <c r="AB8157" s="2">
        <f t="shared" si="815"/>
        <v>3</v>
      </c>
      <c r="AC8157" s="2">
        <f t="shared" si="816"/>
        <v>2026</v>
      </c>
      <c r="AD8157" s="2" t="str">
        <f>IFERROR(VLOOKUP(A8157,'Aux Área'!$A$4:$B$123,2,0),"-")</f>
        <v>INSPEÇÃO</v>
      </c>
    </row>
    <row r="8158" spans="1:30" x14ac:dyDescent="0.3">
      <c r="A8158" t="s">
        <v>2282</v>
      </c>
      <c r="B8158" t="s">
        <v>4679</v>
      </c>
      <c r="C8158" t="s">
        <v>12610</v>
      </c>
      <c r="D8158" t="s">
        <v>10704</v>
      </c>
      <c r="E8158" t="s">
        <v>10705</v>
      </c>
      <c r="F8158" t="s">
        <v>2285</v>
      </c>
      <c r="G8158" t="s">
        <v>1135</v>
      </c>
      <c r="H8158" t="s">
        <v>2275</v>
      </c>
      <c r="I8158" t="s">
        <v>1497</v>
      </c>
      <c r="J8158" t="s">
        <v>1681</v>
      </c>
      <c r="K8158" t="s">
        <v>1682</v>
      </c>
      <c r="L8158" t="s">
        <v>141</v>
      </c>
      <c r="M8158" t="s">
        <v>38</v>
      </c>
      <c r="N8158" t="s">
        <v>39</v>
      </c>
      <c r="O8158" s="23">
        <v>442</v>
      </c>
      <c r="P8158" s="9">
        <v>10.61</v>
      </c>
      <c r="Q8158" t="s">
        <v>40</v>
      </c>
      <c r="R8158">
        <v>120429</v>
      </c>
      <c r="S8158" s="9">
        <v>41.64</v>
      </c>
      <c r="T8158" s="26">
        <v>4.99</v>
      </c>
      <c r="U8158" s="8">
        <v>207.78</v>
      </c>
      <c r="V8158" t="s">
        <v>41</v>
      </c>
      <c r="W8158" t="s">
        <v>2276</v>
      </c>
      <c r="X8158" t="s">
        <v>42</v>
      </c>
      <c r="Y8158" t="s">
        <v>2277</v>
      </c>
      <c r="AA8158" s="1">
        <f t="shared" si="814"/>
        <v>46105</v>
      </c>
      <c r="AB8158" s="2">
        <f t="shared" si="815"/>
        <v>3</v>
      </c>
      <c r="AC8158" s="2">
        <f t="shared" si="816"/>
        <v>2026</v>
      </c>
      <c r="AD8158" s="2" t="str">
        <f>IFERROR(VLOOKUP(A8158,'Aux Área'!$A$4:$B$123,2,0),"-")</f>
        <v>INSPEÇÃO</v>
      </c>
    </row>
    <row r="8159" spans="1:30" x14ac:dyDescent="0.3">
      <c r="A8159" t="s">
        <v>2638</v>
      </c>
      <c r="B8159" t="s">
        <v>4593</v>
      </c>
      <c r="C8159" t="s">
        <v>12611</v>
      </c>
      <c r="D8159" t="s">
        <v>3193</v>
      </c>
      <c r="E8159" t="s">
        <v>3194</v>
      </c>
      <c r="F8159" t="s">
        <v>2641</v>
      </c>
      <c r="G8159" t="s">
        <v>1135</v>
      </c>
      <c r="H8159" t="s">
        <v>2275</v>
      </c>
      <c r="I8159" t="s">
        <v>1497</v>
      </c>
      <c r="J8159" t="s">
        <v>275</v>
      </c>
      <c r="K8159" t="s">
        <v>276</v>
      </c>
      <c r="L8159" t="s">
        <v>124</v>
      </c>
      <c r="M8159" t="s">
        <v>38</v>
      </c>
      <c r="N8159" t="s">
        <v>39</v>
      </c>
      <c r="O8159" s="23">
        <v>436</v>
      </c>
      <c r="P8159" s="9">
        <v>11.33</v>
      </c>
      <c r="Q8159" t="s">
        <v>40</v>
      </c>
      <c r="R8159">
        <v>129316</v>
      </c>
      <c r="S8159" s="9">
        <v>38.479999999999997</v>
      </c>
      <c r="T8159" s="26">
        <v>4.79</v>
      </c>
      <c r="U8159" s="8">
        <v>184.32</v>
      </c>
      <c r="V8159" t="s">
        <v>12612</v>
      </c>
      <c r="W8159" t="s">
        <v>2276</v>
      </c>
      <c r="X8159" t="s">
        <v>42</v>
      </c>
      <c r="Y8159" t="s">
        <v>2277</v>
      </c>
      <c r="AA8159" s="1">
        <f t="shared" si="814"/>
        <v>46105</v>
      </c>
      <c r="AB8159" s="2">
        <f t="shared" si="815"/>
        <v>3</v>
      </c>
      <c r="AC8159" s="2">
        <f t="shared" si="816"/>
        <v>2026</v>
      </c>
      <c r="AD8159" s="2" t="str">
        <f>IFERROR(VLOOKUP(A8159,'Aux Área'!$A$4:$B$123,2,0),"-")</f>
        <v>INSPEÇÃO</v>
      </c>
    </row>
    <row r="8160" spans="1:30" x14ac:dyDescent="0.3">
      <c r="A8160" t="s">
        <v>2181</v>
      </c>
      <c r="B8160" t="s">
        <v>4595</v>
      </c>
      <c r="C8160" t="s">
        <v>12613</v>
      </c>
      <c r="D8160" t="s">
        <v>5095</v>
      </c>
      <c r="E8160" t="s">
        <v>5096</v>
      </c>
      <c r="F8160" t="s">
        <v>2184</v>
      </c>
      <c r="G8160" t="s">
        <v>1135</v>
      </c>
      <c r="H8160" t="s">
        <v>2185</v>
      </c>
      <c r="I8160" t="s">
        <v>2186</v>
      </c>
      <c r="J8160" t="s">
        <v>241</v>
      </c>
      <c r="K8160" t="s">
        <v>242</v>
      </c>
      <c r="L8160" t="s">
        <v>110</v>
      </c>
      <c r="M8160" t="s">
        <v>38</v>
      </c>
      <c r="N8160" t="s">
        <v>668</v>
      </c>
      <c r="O8160" s="23">
        <v>652</v>
      </c>
      <c r="P8160" s="9">
        <v>14.13</v>
      </c>
      <c r="Q8160" t="s">
        <v>40</v>
      </c>
      <c r="R8160">
        <v>152094</v>
      </c>
      <c r="S8160" s="9">
        <v>46.15</v>
      </c>
      <c r="T8160" s="26">
        <v>8.19</v>
      </c>
      <c r="U8160" s="8">
        <v>377.98</v>
      </c>
      <c r="V8160" t="s">
        <v>41</v>
      </c>
      <c r="W8160" t="s">
        <v>2007</v>
      </c>
      <c r="X8160" t="s">
        <v>42</v>
      </c>
      <c r="Y8160" t="s">
        <v>12261</v>
      </c>
      <c r="AA8160" s="1">
        <f t="shared" si="814"/>
        <v>46105</v>
      </c>
      <c r="AB8160" s="2">
        <f t="shared" si="815"/>
        <v>3</v>
      </c>
      <c r="AC8160" s="2">
        <f t="shared" si="816"/>
        <v>2026</v>
      </c>
      <c r="AD8160" s="2" t="str">
        <f>IFERROR(VLOOKUP(A8160,'Aux Área'!$A$4:$B$123,2,0),"-")</f>
        <v>INSPEÇÃO</v>
      </c>
    </row>
    <row r="8161" spans="1:30" x14ac:dyDescent="0.3">
      <c r="A8161" t="s">
        <v>2260</v>
      </c>
      <c r="B8161" t="s">
        <v>113</v>
      </c>
      <c r="C8161" t="s">
        <v>12614</v>
      </c>
      <c r="D8161" t="s">
        <v>4423</v>
      </c>
      <c r="E8161" t="s">
        <v>4424</v>
      </c>
      <c r="F8161" t="s">
        <v>2262</v>
      </c>
      <c r="G8161" t="s">
        <v>35</v>
      </c>
      <c r="H8161" t="s">
        <v>2263</v>
      </c>
      <c r="I8161" t="s">
        <v>2186</v>
      </c>
      <c r="J8161" t="s">
        <v>1681</v>
      </c>
      <c r="K8161" t="s">
        <v>1682</v>
      </c>
      <c r="L8161" t="s">
        <v>141</v>
      </c>
      <c r="M8161" t="s">
        <v>38</v>
      </c>
      <c r="N8161" t="s">
        <v>668</v>
      </c>
      <c r="O8161" s="23">
        <v>1015</v>
      </c>
      <c r="P8161" s="9">
        <v>14.27</v>
      </c>
      <c r="Q8161" t="s">
        <v>40</v>
      </c>
      <c r="R8161">
        <v>120815</v>
      </c>
      <c r="S8161" s="9">
        <v>71.11</v>
      </c>
      <c r="T8161" s="26">
        <v>7.74</v>
      </c>
      <c r="U8161" s="8">
        <v>550.41</v>
      </c>
      <c r="V8161" t="s">
        <v>41</v>
      </c>
      <c r="W8161" t="s">
        <v>2007</v>
      </c>
      <c r="X8161" t="s">
        <v>42</v>
      </c>
      <c r="Y8161" t="s">
        <v>1740</v>
      </c>
      <c r="AA8161" s="1">
        <f t="shared" si="814"/>
        <v>46105</v>
      </c>
      <c r="AB8161" s="2">
        <f t="shared" si="815"/>
        <v>3</v>
      </c>
      <c r="AC8161" s="2">
        <f t="shared" si="816"/>
        <v>2026</v>
      </c>
      <c r="AD8161" s="2" t="str">
        <f>IFERROR(VLOOKUP(A8161,'Aux Área'!$A$4:$B$123,2,0),"-")</f>
        <v>INSPEÇÃO</v>
      </c>
    </row>
    <row r="8162" spans="1:30" x14ac:dyDescent="0.3">
      <c r="A8162" t="s">
        <v>5543</v>
      </c>
      <c r="B8162" t="s">
        <v>11845</v>
      </c>
      <c r="C8162" t="s">
        <v>12615</v>
      </c>
      <c r="D8162" t="s">
        <v>5291</v>
      </c>
      <c r="E8162" t="s">
        <v>5292</v>
      </c>
      <c r="F8162" t="s">
        <v>6207</v>
      </c>
      <c r="G8162" t="s">
        <v>1135</v>
      </c>
      <c r="H8162" t="s">
        <v>5545</v>
      </c>
      <c r="I8162" t="s">
        <v>839</v>
      </c>
      <c r="J8162" t="s">
        <v>89</v>
      </c>
      <c r="K8162" t="s">
        <v>90</v>
      </c>
      <c r="L8162" t="s">
        <v>91</v>
      </c>
      <c r="M8162" t="s">
        <v>38</v>
      </c>
      <c r="N8162" t="s">
        <v>39</v>
      </c>
      <c r="O8162" s="23">
        <v>387</v>
      </c>
      <c r="P8162" s="9">
        <v>9.0500000000000007</v>
      </c>
      <c r="Q8162" t="s">
        <v>40</v>
      </c>
      <c r="R8162">
        <v>27397</v>
      </c>
      <c r="S8162" s="9">
        <v>42.75</v>
      </c>
      <c r="T8162" s="26">
        <v>4.8899999999999997</v>
      </c>
      <c r="U8162" s="8">
        <v>209.05</v>
      </c>
      <c r="V8162" t="s">
        <v>12616</v>
      </c>
      <c r="W8162" t="s">
        <v>2276</v>
      </c>
      <c r="X8162" t="s">
        <v>42</v>
      </c>
      <c r="Y8162" t="s">
        <v>2277</v>
      </c>
      <c r="AA8162" s="1">
        <f t="shared" si="814"/>
        <v>46105</v>
      </c>
      <c r="AB8162" s="2">
        <f t="shared" si="815"/>
        <v>3</v>
      </c>
      <c r="AC8162" s="2">
        <f t="shared" si="816"/>
        <v>2026</v>
      </c>
      <c r="AD8162" s="2" t="str">
        <f>IFERROR(VLOOKUP(A8162,'Aux Área'!$A$4:$B$123,2,0),"-")</f>
        <v>INSPEÇÃO</v>
      </c>
    </row>
    <row r="8163" spans="1:30" x14ac:dyDescent="0.3">
      <c r="A8163" t="s">
        <v>2189</v>
      </c>
      <c r="B8163" t="s">
        <v>10781</v>
      </c>
      <c r="C8163" t="s">
        <v>12617</v>
      </c>
      <c r="D8163" t="s">
        <v>10214</v>
      </c>
      <c r="E8163" t="s">
        <v>9672</v>
      </c>
      <c r="F8163" t="s">
        <v>2192</v>
      </c>
      <c r="G8163" t="s">
        <v>1135</v>
      </c>
      <c r="H8163" t="s">
        <v>2185</v>
      </c>
      <c r="I8163" t="s">
        <v>2186</v>
      </c>
      <c r="J8163" t="s">
        <v>169</v>
      </c>
      <c r="K8163" t="s">
        <v>170</v>
      </c>
      <c r="L8163" t="s">
        <v>124</v>
      </c>
      <c r="M8163" t="s">
        <v>38</v>
      </c>
      <c r="N8163" t="s">
        <v>668</v>
      </c>
      <c r="O8163" s="23">
        <v>466</v>
      </c>
      <c r="P8163" s="9">
        <v>14.54</v>
      </c>
      <c r="Q8163" t="s">
        <v>40</v>
      </c>
      <c r="R8163">
        <v>53403</v>
      </c>
      <c r="S8163" s="9">
        <v>32.04</v>
      </c>
      <c r="T8163" s="26">
        <v>8.17</v>
      </c>
      <c r="U8163" s="8">
        <v>261.77</v>
      </c>
      <c r="V8163" t="s">
        <v>41</v>
      </c>
      <c r="W8163" t="s">
        <v>2007</v>
      </c>
      <c r="X8163" t="s">
        <v>42</v>
      </c>
      <c r="Y8163" t="s">
        <v>12261</v>
      </c>
      <c r="AA8163" s="1">
        <f t="shared" si="814"/>
        <v>46105</v>
      </c>
      <c r="AB8163" s="2">
        <f t="shared" si="815"/>
        <v>3</v>
      </c>
      <c r="AC8163" s="2">
        <f t="shared" si="816"/>
        <v>2026</v>
      </c>
      <c r="AD8163" s="2" t="str">
        <f>IFERROR(VLOOKUP(A8163,'Aux Área'!$A$4:$B$123,2,0),"-")</f>
        <v>INSPEÇÃO</v>
      </c>
    </row>
    <row r="8164" spans="1:30" x14ac:dyDescent="0.3">
      <c r="A8164" t="s">
        <v>2278</v>
      </c>
      <c r="B8164" t="s">
        <v>4664</v>
      </c>
      <c r="C8164" t="s">
        <v>12618</v>
      </c>
      <c r="D8164" t="s">
        <v>6708</v>
      </c>
      <c r="E8164" t="s">
        <v>6709</v>
      </c>
      <c r="F8164" t="s">
        <v>2281</v>
      </c>
      <c r="G8164" t="s">
        <v>1135</v>
      </c>
      <c r="H8164" t="s">
        <v>2275</v>
      </c>
      <c r="I8164" t="s">
        <v>1497</v>
      </c>
      <c r="J8164" t="s">
        <v>11506</v>
      </c>
      <c r="K8164" t="s">
        <v>11507</v>
      </c>
      <c r="L8164" t="s">
        <v>84</v>
      </c>
      <c r="M8164" t="s">
        <v>38</v>
      </c>
      <c r="N8164" t="s">
        <v>39</v>
      </c>
      <c r="O8164" s="10">
        <v>662</v>
      </c>
      <c r="P8164" s="24">
        <v>13.33</v>
      </c>
      <c r="Q8164" t="s">
        <v>40</v>
      </c>
      <c r="R8164" s="2">
        <v>142474</v>
      </c>
      <c r="S8164" s="9">
        <v>49.66</v>
      </c>
      <c r="T8164" s="26">
        <v>4.99</v>
      </c>
      <c r="U8164" s="8">
        <v>247.8</v>
      </c>
      <c r="V8164" t="s">
        <v>41</v>
      </c>
      <c r="W8164" t="s">
        <v>2276</v>
      </c>
      <c r="X8164" t="s">
        <v>42</v>
      </c>
      <c r="Y8164" t="s">
        <v>2277</v>
      </c>
      <c r="AA8164" s="1">
        <f t="shared" si="814"/>
        <v>46105</v>
      </c>
      <c r="AB8164" s="2">
        <f t="shared" si="815"/>
        <v>3</v>
      </c>
      <c r="AC8164" s="2">
        <f t="shared" si="816"/>
        <v>2026</v>
      </c>
      <c r="AD8164" s="2" t="str">
        <f>IFERROR(VLOOKUP(A8164,'Aux Área'!$A$4:$B$123,2,0),"-")</f>
        <v>INSPEÇÃO</v>
      </c>
    </row>
    <row r="8165" spans="1:30" x14ac:dyDescent="0.3">
      <c r="A8165" t="s">
        <v>72</v>
      </c>
      <c r="B8165" t="s">
        <v>243</v>
      </c>
      <c r="C8165" t="s">
        <v>12619</v>
      </c>
      <c r="D8165" t="s">
        <v>95</v>
      </c>
      <c r="E8165" t="s">
        <v>96</v>
      </c>
      <c r="F8165" t="s">
        <v>73</v>
      </c>
      <c r="G8165" t="s">
        <v>35</v>
      </c>
      <c r="H8165" t="s">
        <v>36</v>
      </c>
      <c r="I8165" t="s">
        <v>37</v>
      </c>
      <c r="J8165" t="s">
        <v>147</v>
      </c>
      <c r="K8165" t="s">
        <v>148</v>
      </c>
      <c r="L8165" t="s">
        <v>84</v>
      </c>
      <c r="M8165" t="s">
        <v>38</v>
      </c>
      <c r="N8165" t="s">
        <v>39</v>
      </c>
      <c r="O8165" s="23">
        <v>307</v>
      </c>
      <c r="P8165" s="9">
        <v>7.32</v>
      </c>
      <c r="Q8165" t="s">
        <v>40</v>
      </c>
      <c r="R8165">
        <v>27118</v>
      </c>
      <c r="S8165" s="9">
        <v>41.95</v>
      </c>
      <c r="T8165" s="26">
        <v>4.29</v>
      </c>
      <c r="U8165" s="8">
        <v>179.97</v>
      </c>
      <c r="V8165" t="s">
        <v>112</v>
      </c>
      <c r="W8165" t="s">
        <v>2007</v>
      </c>
      <c r="X8165" t="s">
        <v>42</v>
      </c>
      <c r="Y8165" t="s">
        <v>1740</v>
      </c>
      <c r="AA8165" s="1">
        <f t="shared" si="814"/>
        <v>46105</v>
      </c>
      <c r="AB8165" s="2">
        <f t="shared" si="815"/>
        <v>3</v>
      </c>
      <c r="AC8165" s="2">
        <f t="shared" si="816"/>
        <v>2026</v>
      </c>
      <c r="AD8165" s="2" t="str">
        <f>IFERROR(VLOOKUP(A8165,'Aux Área'!$A$4:$B$123,2,0),"-")</f>
        <v>CONSERVA</v>
      </c>
    </row>
    <row r="8166" spans="1:30" x14ac:dyDescent="0.3">
      <c r="A8166" t="s">
        <v>9674</v>
      </c>
      <c r="B8166" t="s">
        <v>10327</v>
      </c>
      <c r="C8166" t="s">
        <v>12620</v>
      </c>
      <c r="D8166" t="s">
        <v>12389</v>
      </c>
      <c r="E8166" t="s">
        <v>12390</v>
      </c>
      <c r="F8166" t="s">
        <v>15506</v>
      </c>
      <c r="G8166" t="s">
        <v>1300</v>
      </c>
      <c r="H8166" t="s">
        <v>9676</v>
      </c>
      <c r="I8166" t="s">
        <v>37</v>
      </c>
      <c r="J8166" t="s">
        <v>231</v>
      </c>
      <c r="K8166" t="s">
        <v>232</v>
      </c>
      <c r="L8166" t="s">
        <v>217</v>
      </c>
      <c r="M8166" t="s">
        <v>38</v>
      </c>
      <c r="N8166" t="s">
        <v>39</v>
      </c>
      <c r="O8166" s="23">
        <v>413</v>
      </c>
      <c r="P8166" s="9">
        <v>9.1199999999999992</v>
      </c>
      <c r="Q8166" t="s">
        <v>40</v>
      </c>
      <c r="R8166">
        <v>52997</v>
      </c>
      <c r="S8166" s="9">
        <v>45.27</v>
      </c>
      <c r="T8166" s="26">
        <v>4.8600000000000003</v>
      </c>
      <c r="U8166" s="8">
        <v>220.01</v>
      </c>
      <c r="V8166" t="s">
        <v>12621</v>
      </c>
      <c r="W8166" t="s">
        <v>2007</v>
      </c>
      <c r="X8166" t="s">
        <v>42</v>
      </c>
      <c r="Y8166" t="s">
        <v>6209</v>
      </c>
      <c r="AA8166" s="1">
        <f t="shared" si="814"/>
        <v>46105</v>
      </c>
      <c r="AB8166" s="2">
        <f t="shared" si="815"/>
        <v>3</v>
      </c>
      <c r="AC8166" s="2">
        <f t="shared" si="816"/>
        <v>2026</v>
      </c>
      <c r="AD8166" s="2" t="str">
        <f>IFERROR(VLOOKUP(A8166,'Aux Área'!$A$4:$B$123,2,0),"-")</f>
        <v>TI</v>
      </c>
    </row>
    <row r="8167" spans="1:30" x14ac:dyDescent="0.3">
      <c r="A8167" t="s">
        <v>2691</v>
      </c>
      <c r="B8167" t="s">
        <v>2692</v>
      </c>
      <c r="C8167" t="s">
        <v>12622</v>
      </c>
      <c r="D8167" t="s">
        <v>2142</v>
      </c>
      <c r="E8167" t="s">
        <v>2143</v>
      </c>
      <c r="F8167" t="s">
        <v>5979</v>
      </c>
      <c r="G8167" t="s">
        <v>1635</v>
      </c>
      <c r="H8167" t="s">
        <v>2635</v>
      </c>
      <c r="I8167" t="s">
        <v>37</v>
      </c>
      <c r="J8167" t="s">
        <v>165</v>
      </c>
      <c r="K8167" t="s">
        <v>166</v>
      </c>
      <c r="L8167" t="s">
        <v>167</v>
      </c>
      <c r="M8167" t="s">
        <v>38</v>
      </c>
      <c r="N8167" t="s">
        <v>39</v>
      </c>
      <c r="O8167" s="23">
        <v>232</v>
      </c>
      <c r="P8167" s="9">
        <v>8.6300000000000008</v>
      </c>
      <c r="Q8167" t="s">
        <v>40</v>
      </c>
      <c r="R8167">
        <v>22777</v>
      </c>
      <c r="S8167" s="9">
        <v>26.88</v>
      </c>
      <c r="T8167" s="26">
        <v>4.99</v>
      </c>
      <c r="U8167" s="8">
        <v>134.13999999999999</v>
      </c>
      <c r="V8167" t="s">
        <v>112</v>
      </c>
      <c r="W8167" t="s">
        <v>2007</v>
      </c>
      <c r="X8167" t="s">
        <v>42</v>
      </c>
      <c r="Y8167" t="s">
        <v>1740</v>
      </c>
      <c r="AA8167" s="1">
        <f t="shared" si="814"/>
        <v>46105</v>
      </c>
      <c r="AB8167" s="2">
        <f t="shared" si="815"/>
        <v>3</v>
      </c>
      <c r="AC8167" s="2">
        <f t="shared" si="816"/>
        <v>2026</v>
      </c>
      <c r="AD8167" s="2" t="str">
        <f>IFERROR(VLOOKUP(A8167,'Aux Área'!$A$4:$B$123,2,0),"-")</f>
        <v>TI</v>
      </c>
    </row>
    <row r="8168" spans="1:30" x14ac:dyDescent="0.3">
      <c r="A8168" t="s">
        <v>76</v>
      </c>
      <c r="B8168" t="s">
        <v>380</v>
      </c>
      <c r="C8168" t="s">
        <v>12623</v>
      </c>
      <c r="D8168" t="s">
        <v>382</v>
      </c>
      <c r="E8168" t="s">
        <v>383</v>
      </c>
      <c r="F8168" t="s">
        <v>77</v>
      </c>
      <c r="G8168" t="s">
        <v>35</v>
      </c>
      <c r="H8168" t="s">
        <v>36</v>
      </c>
      <c r="I8168" t="s">
        <v>37</v>
      </c>
      <c r="J8168" t="s">
        <v>456</v>
      </c>
      <c r="K8168" t="s">
        <v>457</v>
      </c>
      <c r="L8168" t="s">
        <v>84</v>
      </c>
      <c r="M8168" t="s">
        <v>38</v>
      </c>
      <c r="N8168" t="s">
        <v>39</v>
      </c>
      <c r="O8168" s="23">
        <v>378</v>
      </c>
      <c r="P8168" s="9">
        <v>9.5399999999999991</v>
      </c>
      <c r="Q8168" t="s">
        <v>40</v>
      </c>
      <c r="R8168">
        <v>64201</v>
      </c>
      <c r="S8168" s="9">
        <v>39.619999999999997</v>
      </c>
      <c r="T8168" s="26">
        <v>4.99</v>
      </c>
      <c r="U8168" s="8">
        <v>197.72</v>
      </c>
      <c r="V8168" t="s">
        <v>112</v>
      </c>
      <c r="W8168" t="s">
        <v>2007</v>
      </c>
      <c r="X8168" t="s">
        <v>42</v>
      </c>
      <c r="Y8168" t="s">
        <v>1740</v>
      </c>
      <c r="AA8168" s="1">
        <f t="shared" si="814"/>
        <v>46105</v>
      </c>
      <c r="AB8168" s="2">
        <f t="shared" si="815"/>
        <v>3</v>
      </c>
      <c r="AC8168" s="2">
        <f t="shared" si="816"/>
        <v>2026</v>
      </c>
      <c r="AD8168" s="2" t="str">
        <f>IFERROR(VLOOKUP(A8168,'Aux Área'!$A$4:$B$123,2,0),"-")</f>
        <v>QSMS</v>
      </c>
    </row>
    <row r="8169" spans="1:30" x14ac:dyDescent="0.3">
      <c r="A8169" t="s">
        <v>2650</v>
      </c>
      <c r="B8169" t="s">
        <v>10989</v>
      </c>
      <c r="C8169" t="s">
        <v>12624</v>
      </c>
      <c r="D8169" t="s">
        <v>2944</v>
      </c>
      <c r="E8169" t="s">
        <v>2945</v>
      </c>
      <c r="F8169" t="s">
        <v>3615</v>
      </c>
      <c r="G8169" t="s">
        <v>1300</v>
      </c>
      <c r="H8169" t="s">
        <v>2635</v>
      </c>
      <c r="I8169" t="s">
        <v>37</v>
      </c>
      <c r="J8169" t="s">
        <v>2817</v>
      </c>
      <c r="K8169" t="s">
        <v>2818</v>
      </c>
      <c r="L8169" t="s">
        <v>84</v>
      </c>
      <c r="M8169" t="s">
        <v>38</v>
      </c>
      <c r="N8169" t="s">
        <v>39</v>
      </c>
      <c r="O8169" s="10">
        <v>309</v>
      </c>
      <c r="P8169" s="24">
        <v>5.92</v>
      </c>
      <c r="Q8169" t="s">
        <v>40</v>
      </c>
      <c r="R8169" s="2">
        <v>23589</v>
      </c>
      <c r="S8169" s="9">
        <v>52.2</v>
      </c>
      <c r="T8169" s="26">
        <v>4.49</v>
      </c>
      <c r="U8169" s="8">
        <v>234.38</v>
      </c>
      <c r="V8169" t="s">
        <v>12625</v>
      </c>
      <c r="W8169" t="s">
        <v>2276</v>
      </c>
      <c r="X8169" t="s">
        <v>42</v>
      </c>
      <c r="Y8169" t="s">
        <v>1740</v>
      </c>
      <c r="AA8169" s="1">
        <f t="shared" si="814"/>
        <v>46105</v>
      </c>
      <c r="AB8169" s="2">
        <f t="shared" si="815"/>
        <v>3</v>
      </c>
      <c r="AC8169" s="2">
        <f t="shared" si="816"/>
        <v>2026</v>
      </c>
      <c r="AD8169" s="2" t="str">
        <f>IFERROR(VLOOKUP(A8169,'Aux Área'!$A$4:$B$123,2,0),"-")</f>
        <v>TI</v>
      </c>
    </row>
    <row r="8170" spans="1:30" x14ac:dyDescent="0.3">
      <c r="A8170" t="s">
        <v>62</v>
      </c>
      <c r="B8170" t="s">
        <v>1455</v>
      </c>
      <c r="C8170" t="s">
        <v>12626</v>
      </c>
      <c r="D8170" t="s">
        <v>158</v>
      </c>
      <c r="E8170" t="s">
        <v>159</v>
      </c>
      <c r="F8170" t="s">
        <v>63</v>
      </c>
      <c r="G8170" t="s">
        <v>35</v>
      </c>
      <c r="H8170" t="s">
        <v>36</v>
      </c>
      <c r="I8170" t="s">
        <v>37</v>
      </c>
      <c r="J8170" t="s">
        <v>370</v>
      </c>
      <c r="K8170" t="s">
        <v>371</v>
      </c>
      <c r="L8170" t="s">
        <v>124</v>
      </c>
      <c r="M8170" t="s">
        <v>38</v>
      </c>
      <c r="N8170" t="s">
        <v>39</v>
      </c>
      <c r="O8170" s="23">
        <v>252</v>
      </c>
      <c r="P8170" s="9">
        <v>8.76</v>
      </c>
      <c r="Q8170" t="s">
        <v>40</v>
      </c>
      <c r="R8170">
        <v>70269</v>
      </c>
      <c r="S8170" s="9">
        <v>28.78</v>
      </c>
      <c r="T8170" s="26">
        <v>4.99</v>
      </c>
      <c r="U8170" s="8">
        <v>143.61000000000001</v>
      </c>
      <c r="V8170" t="s">
        <v>12627</v>
      </c>
      <c r="W8170" t="s">
        <v>2007</v>
      </c>
      <c r="X8170" t="s">
        <v>42</v>
      </c>
      <c r="Y8170" t="s">
        <v>1740</v>
      </c>
      <c r="AA8170" s="1">
        <f t="shared" si="814"/>
        <v>46105</v>
      </c>
      <c r="AB8170" s="2">
        <f t="shared" si="815"/>
        <v>3</v>
      </c>
      <c r="AC8170" s="2">
        <f t="shared" si="816"/>
        <v>2026</v>
      </c>
      <c r="AD8170" s="2" t="str">
        <f>IFERROR(VLOOKUP(A8170,'Aux Área'!$A$4:$B$123,2,0),"-")</f>
        <v>CONSERVA</v>
      </c>
    </row>
    <row r="8171" spans="1:30" x14ac:dyDescent="0.3">
      <c r="A8171" t="s">
        <v>60</v>
      </c>
      <c r="B8171" t="s">
        <v>614</v>
      </c>
      <c r="C8171" t="s">
        <v>12628</v>
      </c>
      <c r="D8171" t="s">
        <v>1206</v>
      </c>
      <c r="E8171" t="s">
        <v>1207</v>
      </c>
      <c r="F8171" t="s">
        <v>61</v>
      </c>
      <c r="G8171" t="s">
        <v>35</v>
      </c>
      <c r="H8171" t="s">
        <v>36</v>
      </c>
      <c r="I8171" t="s">
        <v>37</v>
      </c>
      <c r="J8171" t="s">
        <v>1665</v>
      </c>
      <c r="K8171" t="s">
        <v>1666</v>
      </c>
      <c r="L8171" t="s">
        <v>301</v>
      </c>
      <c r="M8171" t="s">
        <v>38</v>
      </c>
      <c r="N8171" t="s">
        <v>39</v>
      </c>
      <c r="O8171" s="23">
        <v>380</v>
      </c>
      <c r="P8171" s="9">
        <v>10.16</v>
      </c>
      <c r="Q8171" t="s">
        <v>40</v>
      </c>
      <c r="R8171">
        <v>41552</v>
      </c>
      <c r="S8171" s="9">
        <v>37.409999999999997</v>
      </c>
      <c r="T8171" s="26">
        <v>4.6900000000000004</v>
      </c>
      <c r="U8171" s="8">
        <v>175.45</v>
      </c>
      <c r="V8171" t="s">
        <v>12629</v>
      </c>
      <c r="W8171" t="s">
        <v>2007</v>
      </c>
      <c r="X8171" t="s">
        <v>42</v>
      </c>
      <c r="Y8171" t="s">
        <v>1740</v>
      </c>
      <c r="AA8171" s="1">
        <f t="shared" si="814"/>
        <v>46105</v>
      </c>
      <c r="AB8171" s="2">
        <f t="shared" si="815"/>
        <v>3</v>
      </c>
      <c r="AC8171" s="2">
        <f t="shared" si="816"/>
        <v>2026</v>
      </c>
      <c r="AD8171" s="2" t="str">
        <f>IFERROR(VLOOKUP(A8171,'Aux Área'!$A$4:$B$123,2,0),"-")</f>
        <v>QSMS</v>
      </c>
    </row>
    <row r="8172" spans="1:30" x14ac:dyDescent="0.3">
      <c r="A8172" t="s">
        <v>2472</v>
      </c>
      <c r="B8172" t="s">
        <v>2473</v>
      </c>
      <c r="C8172" t="s">
        <v>12630</v>
      </c>
      <c r="D8172" t="s">
        <v>3068</v>
      </c>
      <c r="E8172" t="s">
        <v>3069</v>
      </c>
      <c r="F8172" t="s">
        <v>2475</v>
      </c>
      <c r="G8172" t="s">
        <v>659</v>
      </c>
      <c r="H8172" t="s">
        <v>2215</v>
      </c>
      <c r="I8172" t="s">
        <v>667</v>
      </c>
      <c r="J8172" t="s">
        <v>231</v>
      </c>
      <c r="K8172" t="s">
        <v>232</v>
      </c>
      <c r="L8172" t="s">
        <v>217</v>
      </c>
      <c r="M8172" t="s">
        <v>38</v>
      </c>
      <c r="N8172" t="s">
        <v>668</v>
      </c>
      <c r="O8172" s="23">
        <v>157</v>
      </c>
      <c r="P8172" s="9">
        <v>4.84</v>
      </c>
      <c r="Q8172" t="s">
        <v>40</v>
      </c>
      <c r="R8172">
        <v>9098</v>
      </c>
      <c r="S8172" s="9">
        <v>32.43</v>
      </c>
      <c r="T8172" s="26">
        <v>8.1910000000000007</v>
      </c>
      <c r="U8172" s="8">
        <v>265.62</v>
      </c>
      <c r="V8172" t="s">
        <v>12631</v>
      </c>
      <c r="W8172" t="s">
        <v>2007</v>
      </c>
      <c r="X8172" t="s">
        <v>42</v>
      </c>
      <c r="Y8172" t="s">
        <v>1740</v>
      </c>
      <c r="AA8172" s="1">
        <f t="shared" si="814"/>
        <v>46105</v>
      </c>
      <c r="AB8172" s="2">
        <f t="shared" si="815"/>
        <v>3</v>
      </c>
      <c r="AC8172" s="2">
        <f t="shared" si="816"/>
        <v>2026</v>
      </c>
      <c r="AD8172" s="2" t="str">
        <f>IFERROR(VLOOKUP(A8172,'Aux Área'!$A$4:$B$123,2,0),"-")</f>
        <v>APH</v>
      </c>
    </row>
    <row r="8173" spans="1:30" x14ac:dyDescent="0.3">
      <c r="A8173" t="s">
        <v>72</v>
      </c>
      <c r="B8173" t="s">
        <v>243</v>
      </c>
      <c r="C8173" t="s">
        <v>12632</v>
      </c>
      <c r="D8173" t="s">
        <v>95</v>
      </c>
      <c r="E8173" t="s">
        <v>96</v>
      </c>
      <c r="F8173" t="s">
        <v>73</v>
      </c>
      <c r="G8173" t="s">
        <v>35</v>
      </c>
      <c r="H8173" t="s">
        <v>36</v>
      </c>
      <c r="I8173" t="s">
        <v>37</v>
      </c>
      <c r="J8173" t="s">
        <v>228</v>
      </c>
      <c r="K8173" t="s">
        <v>229</v>
      </c>
      <c r="L8173" t="s">
        <v>207</v>
      </c>
      <c r="M8173" t="s">
        <v>38</v>
      </c>
      <c r="N8173" t="s">
        <v>39</v>
      </c>
      <c r="O8173" s="23">
        <v>172</v>
      </c>
      <c r="P8173" s="9">
        <v>10.32</v>
      </c>
      <c r="Q8173" t="s">
        <v>40</v>
      </c>
      <c r="R8173">
        <v>27290</v>
      </c>
      <c r="S8173" s="9">
        <v>16.670000000000002</v>
      </c>
      <c r="T8173" s="26">
        <v>5.09</v>
      </c>
      <c r="U8173" s="8">
        <v>84.85</v>
      </c>
      <c r="V8173" t="s">
        <v>41</v>
      </c>
      <c r="W8173" t="s">
        <v>2007</v>
      </c>
      <c r="X8173" t="s">
        <v>42</v>
      </c>
      <c r="Y8173" t="s">
        <v>1740</v>
      </c>
      <c r="AA8173" s="1">
        <f t="shared" si="814"/>
        <v>46105</v>
      </c>
      <c r="AB8173" s="2">
        <f t="shared" si="815"/>
        <v>3</v>
      </c>
      <c r="AC8173" s="2">
        <f t="shared" si="816"/>
        <v>2026</v>
      </c>
      <c r="AD8173" s="2" t="str">
        <f>IFERROR(VLOOKUP(A8173,'Aux Área'!$A$4:$B$123,2,0),"-")</f>
        <v>CONSERVA</v>
      </c>
    </row>
    <row r="8174" spans="1:30" x14ac:dyDescent="0.3">
      <c r="A8174" t="s">
        <v>2700</v>
      </c>
      <c r="B8174" t="s">
        <v>2000</v>
      </c>
      <c r="C8174" t="s">
        <v>12633</v>
      </c>
      <c r="D8174" t="s">
        <v>3403</v>
      </c>
      <c r="E8174" t="s">
        <v>3404</v>
      </c>
      <c r="F8174" t="s">
        <v>2703</v>
      </c>
      <c r="G8174" t="s">
        <v>659</v>
      </c>
      <c r="H8174" t="s">
        <v>1996</v>
      </c>
      <c r="I8174" t="s">
        <v>1997</v>
      </c>
      <c r="J8174" t="s">
        <v>275</v>
      </c>
      <c r="K8174" t="s">
        <v>276</v>
      </c>
      <c r="L8174" t="s">
        <v>124</v>
      </c>
      <c r="M8174" t="s">
        <v>38</v>
      </c>
      <c r="N8174" t="s">
        <v>668</v>
      </c>
      <c r="O8174" s="23">
        <v>528</v>
      </c>
      <c r="P8174" s="9">
        <v>5.12</v>
      </c>
      <c r="Q8174" t="s">
        <v>40</v>
      </c>
      <c r="R8174">
        <v>27756</v>
      </c>
      <c r="S8174" s="9">
        <v>103.13</v>
      </c>
      <c r="T8174" s="26">
        <v>8.59</v>
      </c>
      <c r="U8174" s="8">
        <v>885.89</v>
      </c>
      <c r="V8174" t="s">
        <v>12634</v>
      </c>
      <c r="W8174" t="s">
        <v>1985</v>
      </c>
      <c r="X8174" t="s">
        <v>42</v>
      </c>
      <c r="Y8174" t="s">
        <v>1986</v>
      </c>
      <c r="AA8174" s="1">
        <f t="shared" si="814"/>
        <v>46105</v>
      </c>
      <c r="AB8174" s="2">
        <f t="shared" si="815"/>
        <v>3</v>
      </c>
      <c r="AC8174" s="2">
        <f t="shared" si="816"/>
        <v>2026</v>
      </c>
      <c r="AD8174" s="2" t="str">
        <f>IFERROR(VLOOKUP(A8174,'Aux Área'!$A$4:$B$123,2,0),"-")</f>
        <v>PESADOS</v>
      </c>
    </row>
    <row r="8175" spans="1:30" x14ac:dyDescent="0.3">
      <c r="A8175" t="s">
        <v>2700</v>
      </c>
      <c r="C8175" t="s">
        <v>15752</v>
      </c>
      <c r="F8175" t="s">
        <v>2703</v>
      </c>
      <c r="K8175" t="s">
        <v>276</v>
      </c>
      <c r="N8175" t="s">
        <v>15690</v>
      </c>
      <c r="O8175" t="s">
        <v>15244</v>
      </c>
      <c r="P8175" s="9" t="s">
        <v>15244</v>
      </c>
      <c r="Q8175" t="s">
        <v>40</v>
      </c>
      <c r="R8175" t="s">
        <v>15244</v>
      </c>
      <c r="S8175">
        <v>4.7</v>
      </c>
      <c r="U8175" s="8">
        <v>17.829999999999998</v>
      </c>
      <c r="AA8175" s="1">
        <f t="shared" si="814"/>
        <v>46105</v>
      </c>
      <c r="AB8175" s="2">
        <f t="shared" si="815"/>
        <v>3</v>
      </c>
      <c r="AC8175" s="2">
        <f t="shared" si="816"/>
        <v>2026</v>
      </c>
      <c r="AD8175" s="2" t="str">
        <f>IFERROR(VLOOKUP(A8175,'Aux Área'!$A$4:$B$123,2,0),"-")</f>
        <v>PESADOS</v>
      </c>
    </row>
    <row r="8176" spans="1:30" x14ac:dyDescent="0.3">
      <c r="A8176" t="s">
        <v>54</v>
      </c>
      <c r="B8176" t="s">
        <v>319</v>
      </c>
      <c r="C8176" t="s">
        <v>12635</v>
      </c>
      <c r="D8176" t="s">
        <v>1480</v>
      </c>
      <c r="E8176" t="s">
        <v>1481</v>
      </c>
      <c r="F8176" t="s">
        <v>55</v>
      </c>
      <c r="G8176" t="s">
        <v>35</v>
      </c>
      <c r="H8176" t="s">
        <v>36</v>
      </c>
      <c r="I8176" t="s">
        <v>37</v>
      </c>
      <c r="J8176" t="s">
        <v>1511</v>
      </c>
      <c r="K8176" t="s">
        <v>1512</v>
      </c>
      <c r="L8176" t="s">
        <v>1513</v>
      </c>
      <c r="M8176" t="s">
        <v>1514</v>
      </c>
      <c r="N8176" t="s">
        <v>39</v>
      </c>
      <c r="O8176" s="23">
        <v>346</v>
      </c>
      <c r="P8176" s="9">
        <v>11.07</v>
      </c>
      <c r="Q8176" t="s">
        <v>40</v>
      </c>
      <c r="R8176">
        <v>45596</v>
      </c>
      <c r="S8176" s="9">
        <v>31.26</v>
      </c>
      <c r="T8176" s="26">
        <v>4.6900000000000004</v>
      </c>
      <c r="U8176" s="8">
        <v>146.61000000000001</v>
      </c>
      <c r="V8176" t="s">
        <v>12636</v>
      </c>
      <c r="W8176" t="s">
        <v>2007</v>
      </c>
      <c r="X8176" t="s">
        <v>42</v>
      </c>
      <c r="Y8176" t="s">
        <v>1740</v>
      </c>
      <c r="AA8176" s="1">
        <f t="shared" ref="AA8176:AA8239" si="817">IFERROR(DATEVALUE(C8176),"-")</f>
        <v>46105</v>
      </c>
      <c r="AB8176" s="2">
        <f t="shared" ref="AB8176:AB8239" si="818">IFERROR(MONTH(AA8176),"-")</f>
        <v>3</v>
      </c>
      <c r="AC8176" s="2">
        <f t="shared" ref="AC8176:AC8239" si="819">IFERROR(YEAR(AA8176),"-")</f>
        <v>2026</v>
      </c>
      <c r="AD8176" s="2" t="str">
        <f>IFERROR(VLOOKUP(A8176,'Aux Área'!$A$4:$B$123,2,0),"-")</f>
        <v>ENGENHARIA</v>
      </c>
    </row>
    <row r="8177" spans="1:30" x14ac:dyDescent="0.3">
      <c r="A8177" t="s">
        <v>1702</v>
      </c>
      <c r="B8177" t="s">
        <v>209</v>
      </c>
      <c r="C8177" t="s">
        <v>12637</v>
      </c>
      <c r="D8177" t="s">
        <v>1225</v>
      </c>
      <c r="E8177" t="s">
        <v>1226</v>
      </c>
      <c r="F8177" t="s">
        <v>653</v>
      </c>
      <c r="G8177" t="s">
        <v>1495</v>
      </c>
      <c r="H8177" t="s">
        <v>1704</v>
      </c>
      <c r="I8177" t="s">
        <v>1497</v>
      </c>
      <c r="J8177" t="s">
        <v>237</v>
      </c>
      <c r="K8177" t="s">
        <v>238</v>
      </c>
      <c r="L8177" t="s">
        <v>110</v>
      </c>
      <c r="M8177" t="s">
        <v>38</v>
      </c>
      <c r="N8177" t="s">
        <v>638</v>
      </c>
      <c r="O8177" s="23">
        <v>0</v>
      </c>
      <c r="P8177" s="9">
        <v>0</v>
      </c>
      <c r="Q8177" t="s">
        <v>40</v>
      </c>
      <c r="R8177">
        <v>0</v>
      </c>
      <c r="S8177" s="9">
        <v>205.14</v>
      </c>
      <c r="T8177" s="26">
        <v>7.7919999999999998</v>
      </c>
      <c r="U8177" s="8">
        <v>1598.43</v>
      </c>
      <c r="V8177" t="s">
        <v>41</v>
      </c>
      <c r="W8177" t="s">
        <v>652</v>
      </c>
      <c r="X8177" t="s">
        <v>42</v>
      </c>
      <c r="Y8177" t="s">
        <v>653</v>
      </c>
      <c r="AA8177" s="1">
        <f t="shared" si="817"/>
        <v>46105</v>
      </c>
      <c r="AB8177" s="2">
        <f t="shared" si="818"/>
        <v>3</v>
      </c>
      <c r="AC8177" s="2">
        <f t="shared" si="819"/>
        <v>2026</v>
      </c>
      <c r="AD8177" s="2" t="str">
        <f>IFERROR(VLOOKUP(A8177,'Aux Área'!$A$4:$B$123,2,0),"-")</f>
        <v>SÃO PEDRO</v>
      </c>
    </row>
    <row r="8178" spans="1:30" x14ac:dyDescent="0.3">
      <c r="A8178" t="s">
        <v>11447</v>
      </c>
      <c r="B8178" t="s">
        <v>2272</v>
      </c>
      <c r="C8178" t="s">
        <v>12638</v>
      </c>
      <c r="D8178" t="s">
        <v>11449</v>
      </c>
      <c r="E8178" t="s">
        <v>11450</v>
      </c>
      <c r="F8178" t="s">
        <v>653</v>
      </c>
      <c r="G8178" t="s">
        <v>635</v>
      </c>
      <c r="H8178" t="s">
        <v>11451</v>
      </c>
      <c r="I8178" t="s">
        <v>1853</v>
      </c>
      <c r="J8178" t="s">
        <v>122</v>
      </c>
      <c r="K8178" t="s">
        <v>123</v>
      </c>
      <c r="L8178" t="s">
        <v>124</v>
      </c>
      <c r="M8178" t="s">
        <v>38</v>
      </c>
      <c r="N8178" t="s">
        <v>668</v>
      </c>
      <c r="O8178" s="23">
        <v>0</v>
      </c>
      <c r="P8178" s="9">
        <v>0</v>
      </c>
      <c r="Q8178" t="s">
        <v>40</v>
      </c>
      <c r="R8178">
        <v>0</v>
      </c>
      <c r="S8178" s="9">
        <v>197.46</v>
      </c>
      <c r="T8178" s="26">
        <v>8.07</v>
      </c>
      <c r="U8178" s="8">
        <v>1593.57</v>
      </c>
      <c r="V8178" t="s">
        <v>112</v>
      </c>
      <c r="W8178" t="s">
        <v>652</v>
      </c>
      <c r="X8178" t="s">
        <v>42</v>
      </c>
      <c r="Y8178" t="s">
        <v>653</v>
      </c>
      <c r="AA8178" s="1">
        <f t="shared" si="817"/>
        <v>46105</v>
      </c>
      <c r="AB8178" s="2">
        <f t="shared" si="818"/>
        <v>3</v>
      </c>
      <c r="AC8178" s="2">
        <f t="shared" si="819"/>
        <v>2026</v>
      </c>
      <c r="AD8178" s="2" t="str">
        <f>IFERROR(VLOOKUP(A8178,'Aux Área'!$A$4:$B$123,2,0),"-")</f>
        <v>SÃO PEDRO</v>
      </c>
    </row>
    <row r="8179" spans="1:30" x14ac:dyDescent="0.3">
      <c r="A8179" t="s">
        <v>5369</v>
      </c>
      <c r="B8179" t="s">
        <v>93</v>
      </c>
      <c r="C8179" t="s">
        <v>12639</v>
      </c>
      <c r="D8179" t="s">
        <v>11449</v>
      </c>
      <c r="E8179" t="s">
        <v>11450</v>
      </c>
      <c r="F8179" t="s">
        <v>653</v>
      </c>
      <c r="G8179" t="s">
        <v>659</v>
      </c>
      <c r="H8179" t="s">
        <v>706</v>
      </c>
      <c r="I8179" t="s">
        <v>667</v>
      </c>
      <c r="J8179" t="s">
        <v>122</v>
      </c>
      <c r="K8179" t="s">
        <v>123</v>
      </c>
      <c r="L8179" t="s">
        <v>124</v>
      </c>
      <c r="M8179" t="s">
        <v>38</v>
      </c>
      <c r="N8179" t="s">
        <v>707</v>
      </c>
      <c r="O8179" s="23">
        <v>0</v>
      </c>
      <c r="P8179" s="9">
        <v>0</v>
      </c>
      <c r="Q8179" t="s">
        <v>40</v>
      </c>
      <c r="R8179">
        <v>0</v>
      </c>
      <c r="S8179" s="9">
        <v>22.55</v>
      </c>
      <c r="T8179" s="26">
        <v>6.59</v>
      </c>
      <c r="U8179" s="8">
        <v>148.61000000000001</v>
      </c>
      <c r="V8179" t="s">
        <v>112</v>
      </c>
      <c r="W8179" t="s">
        <v>652</v>
      </c>
      <c r="X8179" t="s">
        <v>42</v>
      </c>
      <c r="Y8179" t="s">
        <v>653</v>
      </c>
      <c r="AA8179" s="1">
        <f t="shared" si="817"/>
        <v>46105</v>
      </c>
      <c r="AB8179" s="2">
        <f t="shared" si="818"/>
        <v>3</v>
      </c>
      <c r="AC8179" s="2">
        <f t="shared" si="819"/>
        <v>2026</v>
      </c>
      <c r="AD8179" s="2" t="str">
        <f>IFERROR(VLOOKUP(A8179,'Aux Área'!$A$4:$B$123,2,0),"-")</f>
        <v>SÃO PEDRO</v>
      </c>
    </row>
    <row r="8180" spans="1:30" x14ac:dyDescent="0.3">
      <c r="A8180" t="s">
        <v>2638</v>
      </c>
      <c r="B8180" t="s">
        <v>4593</v>
      </c>
      <c r="C8180" t="s">
        <v>12640</v>
      </c>
      <c r="D8180" t="s">
        <v>10306</v>
      </c>
      <c r="E8180" t="s">
        <v>9673</v>
      </c>
      <c r="F8180" t="s">
        <v>2641</v>
      </c>
      <c r="G8180" t="s">
        <v>1135</v>
      </c>
      <c r="H8180" t="s">
        <v>2275</v>
      </c>
      <c r="I8180" t="s">
        <v>1497</v>
      </c>
      <c r="J8180" t="s">
        <v>12641</v>
      </c>
      <c r="K8180" t="s">
        <v>12642</v>
      </c>
      <c r="L8180" t="s">
        <v>124</v>
      </c>
      <c r="M8180" t="s">
        <v>38</v>
      </c>
      <c r="N8180" t="s">
        <v>39</v>
      </c>
      <c r="O8180" s="10">
        <v>193</v>
      </c>
      <c r="P8180" s="24">
        <v>5.39</v>
      </c>
      <c r="Q8180" t="s">
        <v>40</v>
      </c>
      <c r="R8180" s="2">
        <v>129509</v>
      </c>
      <c r="S8180" s="9">
        <v>35.83</v>
      </c>
      <c r="T8180" s="26">
        <v>4.5910000000000002</v>
      </c>
      <c r="U8180" s="8">
        <v>164.5</v>
      </c>
      <c r="V8180" t="s">
        <v>12643</v>
      </c>
      <c r="W8180" t="s">
        <v>2276</v>
      </c>
      <c r="X8180" t="s">
        <v>42</v>
      </c>
      <c r="Y8180" t="s">
        <v>2277</v>
      </c>
      <c r="AA8180" s="1">
        <f t="shared" si="817"/>
        <v>46105</v>
      </c>
      <c r="AB8180" s="2">
        <f t="shared" si="818"/>
        <v>3</v>
      </c>
      <c r="AC8180" s="2">
        <f t="shared" si="819"/>
        <v>2026</v>
      </c>
      <c r="AD8180" s="2" t="str">
        <f>IFERROR(VLOOKUP(A8180,'Aux Área'!$A$4:$B$123,2,0),"-")</f>
        <v>INSPEÇÃO</v>
      </c>
    </row>
    <row r="8181" spans="1:30" x14ac:dyDescent="0.3">
      <c r="A8181" t="s">
        <v>58</v>
      </c>
      <c r="B8181" t="s">
        <v>250</v>
      </c>
      <c r="C8181" t="s">
        <v>12644</v>
      </c>
      <c r="D8181" t="s">
        <v>87</v>
      </c>
      <c r="E8181" t="s">
        <v>88</v>
      </c>
      <c r="F8181" t="s">
        <v>59</v>
      </c>
      <c r="G8181" t="s">
        <v>35</v>
      </c>
      <c r="H8181" t="s">
        <v>36</v>
      </c>
      <c r="I8181" t="s">
        <v>37</v>
      </c>
      <c r="J8181" t="s">
        <v>285</v>
      </c>
      <c r="K8181" t="s">
        <v>286</v>
      </c>
      <c r="L8181" t="s">
        <v>91</v>
      </c>
      <c r="M8181" t="s">
        <v>38</v>
      </c>
      <c r="N8181" t="s">
        <v>39</v>
      </c>
      <c r="O8181" s="23">
        <v>281</v>
      </c>
      <c r="P8181" s="9">
        <v>7.7</v>
      </c>
      <c r="Q8181" t="s">
        <v>40</v>
      </c>
      <c r="R8181">
        <v>89172</v>
      </c>
      <c r="S8181" s="9">
        <v>36.479999999999997</v>
      </c>
      <c r="T8181" s="26">
        <v>5.38</v>
      </c>
      <c r="U8181" s="8">
        <v>196.27</v>
      </c>
      <c r="V8181" t="s">
        <v>12645</v>
      </c>
      <c r="W8181" t="s">
        <v>2007</v>
      </c>
      <c r="X8181" t="s">
        <v>42</v>
      </c>
      <c r="Y8181" t="s">
        <v>1740</v>
      </c>
      <c r="AA8181" s="1">
        <f t="shared" si="817"/>
        <v>46105</v>
      </c>
      <c r="AB8181" s="2">
        <f t="shared" si="818"/>
        <v>3</v>
      </c>
      <c r="AC8181" s="2">
        <f t="shared" si="819"/>
        <v>2026</v>
      </c>
      <c r="AD8181" s="2" t="str">
        <f>IFERROR(VLOOKUP(A8181,'Aux Área'!$A$4:$B$123,2,0),"-")</f>
        <v>CONSERVA</v>
      </c>
    </row>
    <row r="8182" spans="1:30" x14ac:dyDescent="0.3">
      <c r="A8182" t="s">
        <v>2146</v>
      </c>
      <c r="B8182" t="s">
        <v>1800</v>
      </c>
      <c r="C8182" t="s">
        <v>12646</v>
      </c>
      <c r="D8182" t="s">
        <v>1841</v>
      </c>
      <c r="E8182" t="s">
        <v>1842</v>
      </c>
      <c r="F8182" t="s">
        <v>653</v>
      </c>
      <c r="G8182" t="s">
        <v>635</v>
      </c>
      <c r="H8182" t="s">
        <v>666</v>
      </c>
      <c r="I8182" t="s">
        <v>667</v>
      </c>
      <c r="J8182" t="s">
        <v>1665</v>
      </c>
      <c r="K8182" t="s">
        <v>1666</v>
      </c>
      <c r="L8182" t="s">
        <v>301</v>
      </c>
      <c r="M8182" t="s">
        <v>38</v>
      </c>
      <c r="N8182" t="s">
        <v>668</v>
      </c>
      <c r="O8182" s="23">
        <v>0</v>
      </c>
      <c r="P8182" s="9">
        <v>0</v>
      </c>
      <c r="Q8182" t="s">
        <v>40</v>
      </c>
      <c r="R8182">
        <v>0</v>
      </c>
      <c r="S8182" s="9">
        <v>119.32</v>
      </c>
      <c r="T8182" s="26">
        <v>9.84</v>
      </c>
      <c r="U8182" s="8">
        <v>1174.1099999999999</v>
      </c>
      <c r="V8182" t="s">
        <v>12647</v>
      </c>
      <c r="W8182" t="s">
        <v>652</v>
      </c>
      <c r="X8182" t="s">
        <v>42</v>
      </c>
      <c r="Y8182" t="s">
        <v>653</v>
      </c>
      <c r="AA8182" s="1">
        <f t="shared" si="817"/>
        <v>46105</v>
      </c>
      <c r="AB8182" s="2">
        <f t="shared" si="818"/>
        <v>3</v>
      </c>
      <c r="AC8182" s="2">
        <f t="shared" si="819"/>
        <v>2026</v>
      </c>
      <c r="AD8182" s="2" t="str">
        <f>IFERROR(VLOOKUP(A8182,'Aux Área'!$A$4:$B$123,2,0),"-")</f>
        <v>SÃO PEDRO</v>
      </c>
    </row>
    <row r="8183" spans="1:30" x14ac:dyDescent="0.3">
      <c r="A8183" t="s">
        <v>2306</v>
      </c>
      <c r="B8183" t="s">
        <v>4613</v>
      </c>
      <c r="C8183" t="s">
        <v>12648</v>
      </c>
      <c r="D8183" t="s">
        <v>3428</v>
      </c>
      <c r="E8183" t="s">
        <v>3429</v>
      </c>
      <c r="F8183" t="s">
        <v>2309</v>
      </c>
      <c r="G8183" t="s">
        <v>1135</v>
      </c>
      <c r="H8183" t="s">
        <v>2275</v>
      </c>
      <c r="I8183" t="s">
        <v>1497</v>
      </c>
      <c r="J8183" t="s">
        <v>1665</v>
      </c>
      <c r="K8183" t="s">
        <v>1666</v>
      </c>
      <c r="L8183" t="s">
        <v>301</v>
      </c>
      <c r="M8183" t="s">
        <v>38</v>
      </c>
      <c r="N8183" t="s">
        <v>39</v>
      </c>
      <c r="O8183" s="23">
        <v>466</v>
      </c>
      <c r="P8183" s="9">
        <v>10.14</v>
      </c>
      <c r="Q8183" t="s">
        <v>40</v>
      </c>
      <c r="R8183">
        <v>140525</v>
      </c>
      <c r="S8183" s="9">
        <v>45.94</v>
      </c>
      <c r="T8183" s="26">
        <v>4.6900000000000004</v>
      </c>
      <c r="U8183" s="8">
        <v>215.46</v>
      </c>
      <c r="V8183" t="s">
        <v>12649</v>
      </c>
      <c r="W8183" t="s">
        <v>2276</v>
      </c>
      <c r="X8183" t="s">
        <v>42</v>
      </c>
      <c r="Y8183" t="s">
        <v>2277</v>
      </c>
      <c r="AA8183" s="1">
        <f t="shared" si="817"/>
        <v>46105</v>
      </c>
      <c r="AB8183" s="2">
        <f t="shared" si="818"/>
        <v>3</v>
      </c>
      <c r="AC8183" s="2">
        <f t="shared" si="819"/>
        <v>2026</v>
      </c>
      <c r="AD8183" s="2" t="str">
        <f>IFERROR(VLOOKUP(A8183,'Aux Área'!$A$4:$B$123,2,0),"-")</f>
        <v>INSPEÇÃO</v>
      </c>
    </row>
    <row r="8184" spans="1:30" x14ac:dyDescent="0.3">
      <c r="A8184" t="s">
        <v>30</v>
      </c>
      <c r="B8184" t="s">
        <v>453</v>
      </c>
      <c r="C8184" t="s">
        <v>12650</v>
      </c>
      <c r="D8184" t="s">
        <v>958</v>
      </c>
      <c r="E8184" t="s">
        <v>959</v>
      </c>
      <c r="F8184" t="s">
        <v>34</v>
      </c>
      <c r="G8184" t="s">
        <v>35</v>
      </c>
      <c r="H8184" t="s">
        <v>36</v>
      </c>
      <c r="I8184" t="s">
        <v>37</v>
      </c>
      <c r="J8184" t="s">
        <v>237</v>
      </c>
      <c r="K8184" t="s">
        <v>238</v>
      </c>
      <c r="L8184" t="s">
        <v>110</v>
      </c>
      <c r="M8184" t="s">
        <v>38</v>
      </c>
      <c r="N8184" t="s">
        <v>39</v>
      </c>
      <c r="O8184" s="23">
        <v>347</v>
      </c>
      <c r="P8184" s="9">
        <v>9.23</v>
      </c>
      <c r="Q8184" t="s">
        <v>40</v>
      </c>
      <c r="R8184">
        <v>21629</v>
      </c>
      <c r="S8184" s="9">
        <v>37.58</v>
      </c>
      <c r="T8184" s="26">
        <v>4.1900000000000004</v>
      </c>
      <c r="U8184" s="8">
        <v>157.46</v>
      </c>
      <c r="V8184" t="s">
        <v>41</v>
      </c>
      <c r="W8184" t="s">
        <v>2007</v>
      </c>
      <c r="X8184" t="s">
        <v>42</v>
      </c>
      <c r="Y8184" t="s">
        <v>1740</v>
      </c>
      <c r="AA8184" s="1">
        <f t="shared" si="817"/>
        <v>46105</v>
      </c>
      <c r="AB8184" s="2">
        <f t="shared" si="818"/>
        <v>3</v>
      </c>
      <c r="AC8184" s="2">
        <f t="shared" si="819"/>
        <v>2026</v>
      </c>
      <c r="AD8184" s="2" t="str">
        <f>IFERROR(VLOOKUP(A8184,'Aux Área'!$A$4:$B$123,2,0),"-")</f>
        <v>OPERAÇÃO</v>
      </c>
    </row>
    <row r="8185" spans="1:30" x14ac:dyDescent="0.3">
      <c r="A8185" t="s">
        <v>68</v>
      </c>
      <c r="B8185" t="s">
        <v>296</v>
      </c>
      <c r="C8185" t="s">
        <v>12651</v>
      </c>
      <c r="D8185" t="s">
        <v>1562</v>
      </c>
      <c r="E8185" t="s">
        <v>1563</v>
      </c>
      <c r="F8185" t="s">
        <v>69</v>
      </c>
      <c r="G8185" t="s">
        <v>35</v>
      </c>
      <c r="H8185" t="s">
        <v>36</v>
      </c>
      <c r="I8185" t="s">
        <v>37</v>
      </c>
      <c r="J8185" t="s">
        <v>237</v>
      </c>
      <c r="K8185" t="s">
        <v>238</v>
      </c>
      <c r="L8185" t="s">
        <v>110</v>
      </c>
      <c r="M8185" t="s">
        <v>38</v>
      </c>
      <c r="N8185" t="s">
        <v>39</v>
      </c>
      <c r="O8185" s="23">
        <v>278</v>
      </c>
      <c r="P8185" s="9">
        <v>10.24</v>
      </c>
      <c r="Q8185" t="s">
        <v>40</v>
      </c>
      <c r="R8185">
        <v>52447</v>
      </c>
      <c r="S8185" s="9">
        <v>27.15</v>
      </c>
      <c r="T8185" s="26">
        <v>4.1900000000000004</v>
      </c>
      <c r="U8185" s="8">
        <v>113.76</v>
      </c>
      <c r="V8185" t="s">
        <v>41</v>
      </c>
      <c r="W8185" t="s">
        <v>2007</v>
      </c>
      <c r="X8185" t="s">
        <v>42</v>
      </c>
      <c r="Y8185" t="s">
        <v>1740</v>
      </c>
      <c r="AA8185" s="1">
        <f t="shared" si="817"/>
        <v>46105</v>
      </c>
      <c r="AB8185" s="2">
        <f t="shared" si="818"/>
        <v>3</v>
      </c>
      <c r="AC8185" s="2">
        <f t="shared" si="819"/>
        <v>2026</v>
      </c>
      <c r="AD8185" s="2" t="str">
        <f>IFERROR(VLOOKUP(A8185,'Aux Área'!$A$4:$B$123,2,0),"-")</f>
        <v>OPERAÇÃO</v>
      </c>
    </row>
    <row r="8186" spans="1:30" x14ac:dyDescent="0.3">
      <c r="A8186" t="s">
        <v>52</v>
      </c>
      <c r="B8186" t="s">
        <v>1449</v>
      </c>
      <c r="C8186" t="s">
        <v>12652</v>
      </c>
      <c r="D8186" t="s">
        <v>3246</v>
      </c>
      <c r="E8186" t="s">
        <v>3247</v>
      </c>
      <c r="F8186" t="s">
        <v>53</v>
      </c>
      <c r="G8186" t="s">
        <v>35</v>
      </c>
      <c r="H8186" t="s">
        <v>36</v>
      </c>
      <c r="I8186" t="s">
        <v>37</v>
      </c>
      <c r="J8186" t="s">
        <v>1552</v>
      </c>
      <c r="K8186" t="s">
        <v>1553</v>
      </c>
      <c r="L8186" t="s">
        <v>124</v>
      </c>
      <c r="M8186" t="s">
        <v>38</v>
      </c>
      <c r="N8186" t="s">
        <v>39</v>
      </c>
      <c r="O8186" s="23">
        <v>397</v>
      </c>
      <c r="P8186" s="9">
        <v>9.9</v>
      </c>
      <c r="Q8186" t="s">
        <v>40</v>
      </c>
      <c r="R8186">
        <v>83406</v>
      </c>
      <c r="S8186" s="9">
        <v>40.1</v>
      </c>
      <c r="T8186" s="26">
        <v>4.59</v>
      </c>
      <c r="U8186" s="8">
        <v>184.06</v>
      </c>
      <c r="V8186" t="s">
        <v>12653</v>
      </c>
      <c r="W8186" t="s">
        <v>2007</v>
      </c>
      <c r="X8186" t="s">
        <v>42</v>
      </c>
      <c r="Y8186" t="s">
        <v>1740</v>
      </c>
      <c r="AA8186" s="1">
        <f t="shared" si="817"/>
        <v>46105</v>
      </c>
      <c r="AB8186" s="2">
        <f t="shared" si="818"/>
        <v>3</v>
      </c>
      <c r="AC8186" s="2">
        <f t="shared" si="819"/>
        <v>2026</v>
      </c>
      <c r="AD8186" s="2" t="str">
        <f>IFERROR(VLOOKUP(A8186,'Aux Área'!$A$4:$B$123,2,0),"-")</f>
        <v>OPERAÇÃO</v>
      </c>
    </row>
    <row r="8187" spans="1:30" x14ac:dyDescent="0.3">
      <c r="A8187" t="s">
        <v>3092</v>
      </c>
      <c r="B8187" t="s">
        <v>4774</v>
      </c>
      <c r="C8187" t="s">
        <v>12654</v>
      </c>
      <c r="D8187" t="s">
        <v>3135</v>
      </c>
      <c r="E8187" t="s">
        <v>3136</v>
      </c>
      <c r="F8187" t="s">
        <v>3594</v>
      </c>
      <c r="G8187" t="s">
        <v>1135</v>
      </c>
      <c r="H8187" t="s">
        <v>2275</v>
      </c>
      <c r="I8187" t="s">
        <v>1497</v>
      </c>
      <c r="J8187" t="s">
        <v>188</v>
      </c>
      <c r="K8187" t="s">
        <v>189</v>
      </c>
      <c r="L8187" t="s">
        <v>190</v>
      </c>
      <c r="M8187" t="s">
        <v>38</v>
      </c>
      <c r="N8187" t="s">
        <v>39</v>
      </c>
      <c r="O8187" s="23">
        <v>402</v>
      </c>
      <c r="P8187" s="9">
        <v>9.8699999999999992</v>
      </c>
      <c r="Q8187" t="s">
        <v>40</v>
      </c>
      <c r="R8187">
        <v>121836</v>
      </c>
      <c r="S8187" s="9">
        <v>40.729999999999997</v>
      </c>
      <c r="T8187" s="26">
        <v>4.99</v>
      </c>
      <c r="U8187" s="8">
        <v>203.24</v>
      </c>
      <c r="V8187" t="s">
        <v>112</v>
      </c>
      <c r="W8187" t="s">
        <v>2276</v>
      </c>
      <c r="X8187" t="s">
        <v>42</v>
      </c>
      <c r="Y8187" t="s">
        <v>2277</v>
      </c>
      <c r="AA8187" s="1">
        <f t="shared" si="817"/>
        <v>46105</v>
      </c>
      <c r="AB8187" s="2">
        <f t="shared" si="818"/>
        <v>3</v>
      </c>
      <c r="AC8187" s="2">
        <f t="shared" si="819"/>
        <v>2026</v>
      </c>
      <c r="AD8187" s="2" t="str">
        <f>IFERROR(VLOOKUP(A8187,'Aux Área'!$A$4:$B$123,2,0),"-")</f>
        <v>INSPEÇÃO</v>
      </c>
    </row>
    <row r="8188" spans="1:30" x14ac:dyDescent="0.3">
      <c r="A8188" t="s">
        <v>2643</v>
      </c>
      <c r="B8188" t="s">
        <v>2307</v>
      </c>
      <c r="C8188" t="s">
        <v>12655</v>
      </c>
      <c r="D8188" t="s">
        <v>4988</v>
      </c>
      <c r="E8188" t="s">
        <v>4989</v>
      </c>
      <c r="F8188" t="s">
        <v>2646</v>
      </c>
      <c r="G8188" t="s">
        <v>1300</v>
      </c>
      <c r="H8188" t="s">
        <v>1301</v>
      </c>
      <c r="I8188" t="s">
        <v>37</v>
      </c>
      <c r="J8188" t="s">
        <v>370</v>
      </c>
      <c r="K8188" t="s">
        <v>371</v>
      </c>
      <c r="L8188" t="s">
        <v>124</v>
      </c>
      <c r="M8188" t="s">
        <v>38</v>
      </c>
      <c r="N8188" t="s">
        <v>39</v>
      </c>
      <c r="O8188" s="23">
        <v>416</v>
      </c>
      <c r="P8188" s="9">
        <v>9.17</v>
      </c>
      <c r="Q8188" t="s">
        <v>40</v>
      </c>
      <c r="R8188">
        <v>134302</v>
      </c>
      <c r="S8188" s="9">
        <v>45.35</v>
      </c>
      <c r="T8188" s="26">
        <v>4.9909999999999997</v>
      </c>
      <c r="U8188" s="8">
        <v>226.32</v>
      </c>
      <c r="V8188" t="s">
        <v>12656</v>
      </c>
      <c r="W8188" t="s">
        <v>2276</v>
      </c>
      <c r="X8188" t="s">
        <v>42</v>
      </c>
      <c r="Y8188" t="s">
        <v>2277</v>
      </c>
      <c r="AA8188" s="1">
        <f t="shared" si="817"/>
        <v>46105</v>
      </c>
      <c r="AB8188" s="2">
        <f t="shared" si="818"/>
        <v>3</v>
      </c>
      <c r="AC8188" s="2">
        <f t="shared" si="819"/>
        <v>2026</v>
      </c>
      <c r="AD8188" s="2" t="str">
        <f>IFERROR(VLOOKUP(A8188,'Aux Área'!$A$4:$B$123,2,0),"-")</f>
        <v>INSPEÇÃO</v>
      </c>
    </row>
    <row r="8189" spans="1:30" x14ac:dyDescent="0.3">
      <c r="A8189" t="s">
        <v>2208</v>
      </c>
      <c r="B8189" t="s">
        <v>2544</v>
      </c>
      <c r="C8189" t="s">
        <v>12657</v>
      </c>
      <c r="D8189" t="s">
        <v>2468</v>
      </c>
      <c r="E8189" t="s">
        <v>2469</v>
      </c>
      <c r="F8189" t="s">
        <v>2210</v>
      </c>
      <c r="G8189" t="s">
        <v>1135</v>
      </c>
      <c r="H8189" t="s">
        <v>2211</v>
      </c>
      <c r="I8189" t="s">
        <v>37</v>
      </c>
      <c r="J8189" t="s">
        <v>219</v>
      </c>
      <c r="K8189" t="s">
        <v>177</v>
      </c>
      <c r="L8189" t="s">
        <v>177</v>
      </c>
      <c r="M8189" t="s">
        <v>38</v>
      </c>
      <c r="N8189" t="s">
        <v>668</v>
      </c>
      <c r="O8189" s="23">
        <v>355</v>
      </c>
      <c r="P8189" s="9">
        <v>6.32</v>
      </c>
      <c r="Q8189" t="s">
        <v>40</v>
      </c>
      <c r="R8189">
        <v>15137</v>
      </c>
      <c r="S8189" s="9">
        <v>56.14</v>
      </c>
      <c r="T8189" s="26">
        <v>8.1910000000000007</v>
      </c>
      <c r="U8189" s="8">
        <v>459.83</v>
      </c>
      <c r="V8189" t="s">
        <v>12658</v>
      </c>
      <c r="W8189" t="s">
        <v>2007</v>
      </c>
      <c r="X8189" t="s">
        <v>42</v>
      </c>
      <c r="Y8189" t="s">
        <v>1740</v>
      </c>
      <c r="AA8189" s="1">
        <f t="shared" si="817"/>
        <v>46105</v>
      </c>
      <c r="AB8189" s="2">
        <f t="shared" si="818"/>
        <v>3</v>
      </c>
      <c r="AC8189" s="2">
        <f t="shared" si="819"/>
        <v>2026</v>
      </c>
      <c r="AD8189" s="2" t="str">
        <f>IFERROR(VLOOKUP(A8189,'Aux Área'!$A$4:$B$123,2,0),"-")</f>
        <v>APH</v>
      </c>
    </row>
    <row r="8190" spans="1:30" x14ac:dyDescent="0.3">
      <c r="A8190" t="s">
        <v>662</v>
      </c>
      <c r="B8190" t="s">
        <v>183</v>
      </c>
      <c r="C8190" t="s">
        <v>12659</v>
      </c>
      <c r="D8190" t="s">
        <v>1568</v>
      </c>
      <c r="E8190" t="s">
        <v>1569</v>
      </c>
      <c r="F8190" t="s">
        <v>653</v>
      </c>
      <c r="G8190" t="s">
        <v>1495</v>
      </c>
      <c r="H8190" t="s">
        <v>1571</v>
      </c>
      <c r="I8190" t="s">
        <v>1497</v>
      </c>
      <c r="J8190" t="s">
        <v>237</v>
      </c>
      <c r="K8190" t="s">
        <v>238</v>
      </c>
      <c r="L8190" t="s">
        <v>110</v>
      </c>
      <c r="M8190" t="s">
        <v>38</v>
      </c>
      <c r="N8190" t="s">
        <v>668</v>
      </c>
      <c r="O8190" s="23">
        <v>0</v>
      </c>
      <c r="P8190" s="9">
        <v>0</v>
      </c>
      <c r="Q8190" t="s">
        <v>40</v>
      </c>
      <c r="R8190">
        <v>0</v>
      </c>
      <c r="S8190" s="9">
        <v>90.44</v>
      </c>
      <c r="T8190" s="26">
        <v>7.59</v>
      </c>
      <c r="U8190" s="8">
        <v>686.44</v>
      </c>
      <c r="V8190" t="s">
        <v>41</v>
      </c>
      <c r="W8190" t="s">
        <v>652</v>
      </c>
      <c r="X8190" t="s">
        <v>42</v>
      </c>
      <c r="Y8190" t="s">
        <v>653</v>
      </c>
      <c r="AA8190" s="1">
        <f t="shared" si="817"/>
        <v>46105</v>
      </c>
      <c r="AB8190" s="2">
        <f t="shared" si="818"/>
        <v>3</v>
      </c>
      <c r="AC8190" s="2">
        <f t="shared" si="819"/>
        <v>2026</v>
      </c>
      <c r="AD8190" s="2" t="str">
        <f>IFERROR(VLOOKUP(A8190,'Aux Área'!$A$4:$B$123,2,0),"-")</f>
        <v>SÃO PEDRO</v>
      </c>
    </row>
    <row r="8191" spans="1:30" x14ac:dyDescent="0.3">
      <c r="A8191" t="s">
        <v>662</v>
      </c>
      <c r="C8191" t="s">
        <v>15707</v>
      </c>
      <c r="F8191" t="s">
        <v>15689</v>
      </c>
      <c r="K8191" t="s">
        <v>238</v>
      </c>
      <c r="N8191" t="s">
        <v>15690</v>
      </c>
      <c r="O8191" s="23">
        <v>0</v>
      </c>
      <c r="P8191" s="23">
        <v>0</v>
      </c>
      <c r="Q8191" t="s">
        <v>40</v>
      </c>
      <c r="R8191">
        <v>0</v>
      </c>
      <c r="S8191">
        <v>10.51</v>
      </c>
      <c r="U8191" s="8">
        <v>41.97</v>
      </c>
      <c r="AA8191" s="1">
        <f t="shared" si="817"/>
        <v>46105</v>
      </c>
      <c r="AB8191" s="2">
        <f t="shared" si="818"/>
        <v>3</v>
      </c>
      <c r="AC8191" s="2">
        <f t="shared" si="819"/>
        <v>2026</v>
      </c>
      <c r="AD8191" s="2" t="str">
        <f>IFERROR(VLOOKUP(A8191,'Aux Área'!$A$4:$B$123,2,0),"-")</f>
        <v>SÃO PEDRO</v>
      </c>
    </row>
    <row r="8192" spans="1:30" x14ac:dyDescent="0.3">
      <c r="A8192" t="s">
        <v>60</v>
      </c>
      <c r="B8192" t="s">
        <v>614</v>
      </c>
      <c r="C8192" t="s">
        <v>12660</v>
      </c>
      <c r="D8192" t="s">
        <v>1206</v>
      </c>
      <c r="E8192" t="s">
        <v>1207</v>
      </c>
      <c r="F8192" t="s">
        <v>61</v>
      </c>
      <c r="G8192" t="s">
        <v>35</v>
      </c>
      <c r="H8192" t="s">
        <v>36</v>
      </c>
      <c r="I8192" t="s">
        <v>37</v>
      </c>
      <c r="J8192" t="s">
        <v>165</v>
      </c>
      <c r="K8192" t="s">
        <v>166</v>
      </c>
      <c r="L8192" t="s">
        <v>167</v>
      </c>
      <c r="M8192" t="s">
        <v>38</v>
      </c>
      <c r="N8192" t="s">
        <v>39</v>
      </c>
      <c r="O8192" s="23">
        <v>236</v>
      </c>
      <c r="P8192" s="9">
        <v>10.26</v>
      </c>
      <c r="Q8192" t="s">
        <v>40</v>
      </c>
      <c r="R8192">
        <v>41788</v>
      </c>
      <c r="S8192" s="9">
        <v>23</v>
      </c>
      <c r="T8192" s="26">
        <v>4.99</v>
      </c>
      <c r="U8192" s="8">
        <v>114.77</v>
      </c>
      <c r="V8192" t="s">
        <v>112</v>
      </c>
      <c r="W8192" t="s">
        <v>2007</v>
      </c>
      <c r="X8192" t="s">
        <v>42</v>
      </c>
      <c r="Y8192" t="s">
        <v>1740</v>
      </c>
      <c r="AA8192" s="1">
        <f t="shared" si="817"/>
        <v>46105</v>
      </c>
      <c r="AB8192" s="2">
        <f t="shared" si="818"/>
        <v>3</v>
      </c>
      <c r="AC8192" s="2">
        <f t="shared" si="819"/>
        <v>2026</v>
      </c>
      <c r="AD8192" s="2" t="str">
        <f>IFERROR(VLOOKUP(A8192,'Aux Área'!$A$4:$B$123,2,0),"-")</f>
        <v>QSMS</v>
      </c>
    </row>
    <row r="8193" spans="1:30" x14ac:dyDescent="0.3">
      <c r="A8193" t="s">
        <v>5543</v>
      </c>
      <c r="B8193" t="s">
        <v>11845</v>
      </c>
      <c r="C8193" t="s">
        <v>12661</v>
      </c>
      <c r="D8193" t="s">
        <v>3410</v>
      </c>
      <c r="E8193" t="s">
        <v>3411</v>
      </c>
      <c r="F8193" t="s">
        <v>6207</v>
      </c>
      <c r="G8193" t="s">
        <v>1135</v>
      </c>
      <c r="H8193" t="s">
        <v>5545</v>
      </c>
      <c r="I8193" t="s">
        <v>839</v>
      </c>
      <c r="J8193" t="s">
        <v>231</v>
      </c>
      <c r="K8193" t="s">
        <v>232</v>
      </c>
      <c r="L8193" t="s">
        <v>217</v>
      </c>
      <c r="M8193" t="s">
        <v>38</v>
      </c>
      <c r="N8193" t="s">
        <v>39</v>
      </c>
      <c r="O8193" s="23">
        <v>444</v>
      </c>
      <c r="P8193" s="9">
        <v>8.94</v>
      </c>
      <c r="Q8193" t="s">
        <v>40</v>
      </c>
      <c r="R8193">
        <v>27841</v>
      </c>
      <c r="S8193" s="9">
        <v>49.65</v>
      </c>
      <c r="T8193" s="26">
        <v>4.8600000000000003</v>
      </c>
      <c r="U8193" s="8">
        <v>241.3</v>
      </c>
      <c r="V8193" t="s">
        <v>12662</v>
      </c>
      <c r="W8193" t="s">
        <v>2276</v>
      </c>
      <c r="X8193" t="s">
        <v>42</v>
      </c>
      <c r="Y8193" t="s">
        <v>2277</v>
      </c>
      <c r="AA8193" s="1">
        <f t="shared" si="817"/>
        <v>46105</v>
      </c>
      <c r="AB8193" s="2">
        <f t="shared" si="818"/>
        <v>3</v>
      </c>
      <c r="AC8193" s="2">
        <f t="shared" si="819"/>
        <v>2026</v>
      </c>
      <c r="AD8193" s="2" t="str">
        <f>IFERROR(VLOOKUP(A8193,'Aux Área'!$A$4:$B$123,2,0),"-")</f>
        <v>INSPEÇÃO</v>
      </c>
    </row>
    <row r="8194" spans="1:30" x14ac:dyDescent="0.3">
      <c r="A8194" t="s">
        <v>62</v>
      </c>
      <c r="B8194" t="s">
        <v>1455</v>
      </c>
      <c r="C8194" t="s">
        <v>12663</v>
      </c>
      <c r="D8194" t="s">
        <v>158</v>
      </c>
      <c r="E8194" t="s">
        <v>159</v>
      </c>
      <c r="F8194" t="s">
        <v>63</v>
      </c>
      <c r="G8194" t="s">
        <v>35</v>
      </c>
      <c r="H8194" t="s">
        <v>36</v>
      </c>
      <c r="I8194" t="s">
        <v>37</v>
      </c>
      <c r="J8194" t="s">
        <v>409</v>
      </c>
      <c r="K8194" t="s">
        <v>410</v>
      </c>
      <c r="L8194" t="s">
        <v>141</v>
      </c>
      <c r="M8194" t="s">
        <v>38</v>
      </c>
      <c r="N8194" t="s">
        <v>39</v>
      </c>
      <c r="O8194" s="23">
        <v>208</v>
      </c>
      <c r="P8194" s="9">
        <v>9.0399999999999991</v>
      </c>
      <c r="Q8194" t="s">
        <v>40</v>
      </c>
      <c r="R8194">
        <v>70477</v>
      </c>
      <c r="S8194" s="9">
        <v>23.01</v>
      </c>
      <c r="T8194" s="26">
        <v>4.6900000000000004</v>
      </c>
      <c r="U8194" s="8">
        <v>107.92</v>
      </c>
      <c r="V8194" t="s">
        <v>12664</v>
      </c>
      <c r="W8194" t="s">
        <v>2007</v>
      </c>
      <c r="X8194" t="s">
        <v>42</v>
      </c>
      <c r="Y8194" t="s">
        <v>1740</v>
      </c>
      <c r="AA8194" s="1">
        <f t="shared" si="817"/>
        <v>46105</v>
      </c>
      <c r="AB8194" s="2">
        <f t="shared" si="818"/>
        <v>3</v>
      </c>
      <c r="AC8194" s="2">
        <f t="shared" si="819"/>
        <v>2026</v>
      </c>
      <c r="AD8194" s="2" t="str">
        <f>IFERROR(VLOOKUP(A8194,'Aux Área'!$A$4:$B$123,2,0),"-")</f>
        <v>CONSERVA</v>
      </c>
    </row>
    <row r="8195" spans="1:30" x14ac:dyDescent="0.3">
      <c r="A8195" t="s">
        <v>2282</v>
      </c>
      <c r="B8195" t="s">
        <v>4679</v>
      </c>
      <c r="C8195" t="s">
        <v>12665</v>
      </c>
      <c r="D8195" t="s">
        <v>11924</v>
      </c>
      <c r="E8195" t="s">
        <v>11925</v>
      </c>
      <c r="F8195" t="s">
        <v>2285</v>
      </c>
      <c r="G8195" t="s">
        <v>1135</v>
      </c>
      <c r="H8195" t="s">
        <v>2275</v>
      </c>
      <c r="I8195" t="s">
        <v>1497</v>
      </c>
      <c r="J8195" t="s">
        <v>165</v>
      </c>
      <c r="K8195" t="s">
        <v>166</v>
      </c>
      <c r="L8195" t="s">
        <v>167</v>
      </c>
      <c r="M8195" t="s">
        <v>38</v>
      </c>
      <c r="N8195" t="s">
        <v>39</v>
      </c>
      <c r="O8195" s="23">
        <v>318</v>
      </c>
      <c r="P8195" s="9">
        <v>7.93</v>
      </c>
      <c r="Q8195" t="s">
        <v>40</v>
      </c>
      <c r="R8195">
        <v>120747</v>
      </c>
      <c r="S8195" s="9">
        <v>40.090000000000003</v>
      </c>
      <c r="T8195" s="26">
        <v>4.99</v>
      </c>
      <c r="U8195" s="8">
        <v>200.06</v>
      </c>
      <c r="V8195" t="s">
        <v>41</v>
      </c>
      <c r="W8195" t="s">
        <v>2276</v>
      </c>
      <c r="X8195" t="s">
        <v>42</v>
      </c>
      <c r="Y8195" t="s">
        <v>2277</v>
      </c>
      <c r="AA8195" s="1">
        <f t="shared" si="817"/>
        <v>46105</v>
      </c>
      <c r="AB8195" s="2">
        <f t="shared" si="818"/>
        <v>3</v>
      </c>
      <c r="AC8195" s="2">
        <f t="shared" si="819"/>
        <v>2026</v>
      </c>
      <c r="AD8195" s="2" t="str">
        <f>IFERROR(VLOOKUP(A8195,'Aux Área'!$A$4:$B$123,2,0),"-")</f>
        <v>INSPEÇÃO</v>
      </c>
    </row>
    <row r="8196" spans="1:30" x14ac:dyDescent="0.3">
      <c r="A8196" t="s">
        <v>2494</v>
      </c>
      <c r="B8196" t="s">
        <v>2495</v>
      </c>
      <c r="C8196" t="s">
        <v>12666</v>
      </c>
      <c r="D8196" t="s">
        <v>3702</v>
      </c>
      <c r="E8196" t="s">
        <v>3703</v>
      </c>
      <c r="F8196" t="s">
        <v>2497</v>
      </c>
      <c r="G8196" t="s">
        <v>659</v>
      </c>
      <c r="H8196" t="s">
        <v>2215</v>
      </c>
      <c r="I8196" t="s">
        <v>667</v>
      </c>
      <c r="J8196" t="s">
        <v>1766</v>
      </c>
      <c r="K8196" t="s">
        <v>242</v>
      </c>
      <c r="L8196" t="s">
        <v>110</v>
      </c>
      <c r="M8196" t="s">
        <v>38</v>
      </c>
      <c r="N8196" t="s">
        <v>668</v>
      </c>
      <c r="O8196" s="23">
        <v>139</v>
      </c>
      <c r="P8196" s="9">
        <v>4.8</v>
      </c>
      <c r="Q8196" t="s">
        <v>40</v>
      </c>
      <c r="R8196">
        <v>16450</v>
      </c>
      <c r="S8196" s="9">
        <v>28.95</v>
      </c>
      <c r="T8196" s="26">
        <v>8.1910000000000007</v>
      </c>
      <c r="U8196" s="8">
        <v>237.13</v>
      </c>
      <c r="V8196" t="s">
        <v>112</v>
      </c>
      <c r="W8196" t="s">
        <v>2007</v>
      </c>
      <c r="X8196" t="s">
        <v>42</v>
      </c>
      <c r="Y8196" t="s">
        <v>1740</v>
      </c>
      <c r="AA8196" s="1">
        <f t="shared" si="817"/>
        <v>46105</v>
      </c>
      <c r="AB8196" s="2">
        <f t="shared" si="818"/>
        <v>3</v>
      </c>
      <c r="AC8196" s="2">
        <f t="shared" si="819"/>
        <v>2026</v>
      </c>
      <c r="AD8196" s="2" t="str">
        <f>IFERROR(VLOOKUP(A8196,'Aux Área'!$A$4:$B$123,2,0),"-")</f>
        <v>APH</v>
      </c>
    </row>
    <row r="8197" spans="1:30" x14ac:dyDescent="0.3">
      <c r="A8197" t="s">
        <v>54</v>
      </c>
      <c r="B8197" t="s">
        <v>319</v>
      </c>
      <c r="C8197" t="s">
        <v>12667</v>
      </c>
      <c r="D8197" t="s">
        <v>1480</v>
      </c>
      <c r="E8197" t="s">
        <v>1481</v>
      </c>
      <c r="F8197" t="s">
        <v>55</v>
      </c>
      <c r="G8197" t="s">
        <v>35</v>
      </c>
      <c r="H8197" t="s">
        <v>36</v>
      </c>
      <c r="I8197" t="s">
        <v>37</v>
      </c>
      <c r="J8197" t="s">
        <v>285</v>
      </c>
      <c r="K8197" t="s">
        <v>286</v>
      </c>
      <c r="L8197" t="s">
        <v>91</v>
      </c>
      <c r="M8197" t="s">
        <v>38</v>
      </c>
      <c r="N8197" t="s">
        <v>39</v>
      </c>
      <c r="O8197" s="23">
        <v>349</v>
      </c>
      <c r="P8197" s="9">
        <v>10.220000000000001</v>
      </c>
      <c r="Q8197" t="s">
        <v>40</v>
      </c>
      <c r="R8197">
        <v>45945</v>
      </c>
      <c r="S8197" s="9">
        <v>34.14</v>
      </c>
      <c r="T8197" s="26">
        <v>5.38</v>
      </c>
      <c r="U8197" s="8">
        <v>183.68</v>
      </c>
      <c r="V8197" t="s">
        <v>12668</v>
      </c>
      <c r="W8197" t="s">
        <v>2007</v>
      </c>
      <c r="X8197" t="s">
        <v>42</v>
      </c>
      <c r="Y8197" t="s">
        <v>1740</v>
      </c>
      <c r="AA8197" s="1">
        <f t="shared" si="817"/>
        <v>46105</v>
      </c>
      <c r="AB8197" s="2">
        <f t="shared" si="818"/>
        <v>3</v>
      </c>
      <c r="AC8197" s="2">
        <f t="shared" si="819"/>
        <v>2026</v>
      </c>
      <c r="AD8197" s="2" t="str">
        <f>IFERROR(VLOOKUP(A8197,'Aux Área'!$A$4:$B$123,2,0),"-")</f>
        <v>ENGENHARIA</v>
      </c>
    </row>
    <row r="8198" spans="1:30" x14ac:dyDescent="0.3">
      <c r="A8198" t="s">
        <v>2679</v>
      </c>
      <c r="B8198" t="s">
        <v>2680</v>
      </c>
      <c r="C8198" t="s">
        <v>12669</v>
      </c>
      <c r="D8198" t="s">
        <v>3633</v>
      </c>
      <c r="E8198" t="s">
        <v>3634</v>
      </c>
      <c r="F8198" t="s">
        <v>2682</v>
      </c>
      <c r="G8198" t="s">
        <v>659</v>
      </c>
      <c r="H8198" t="s">
        <v>1996</v>
      </c>
      <c r="I8198" t="s">
        <v>1997</v>
      </c>
      <c r="J8198" t="s">
        <v>237</v>
      </c>
      <c r="K8198" t="s">
        <v>238</v>
      </c>
      <c r="L8198" t="s">
        <v>110</v>
      </c>
      <c r="M8198" t="s">
        <v>38</v>
      </c>
      <c r="N8198" t="s">
        <v>668</v>
      </c>
      <c r="O8198" s="23">
        <v>282</v>
      </c>
      <c r="P8198" s="9">
        <v>5.33</v>
      </c>
      <c r="Q8198" t="s">
        <v>40</v>
      </c>
      <c r="R8198">
        <v>22706</v>
      </c>
      <c r="S8198" s="9">
        <v>52.86</v>
      </c>
      <c r="T8198" s="26">
        <v>7.59</v>
      </c>
      <c r="U8198" s="8">
        <v>401.21</v>
      </c>
      <c r="V8198" t="s">
        <v>41</v>
      </c>
      <c r="W8198" t="s">
        <v>1985</v>
      </c>
      <c r="X8198" t="s">
        <v>42</v>
      </c>
      <c r="Y8198" t="s">
        <v>1986</v>
      </c>
      <c r="AA8198" s="1">
        <f t="shared" si="817"/>
        <v>46105</v>
      </c>
      <c r="AB8198" s="2">
        <f t="shared" si="818"/>
        <v>3</v>
      </c>
      <c r="AC8198" s="2">
        <f t="shared" si="819"/>
        <v>2026</v>
      </c>
      <c r="AD8198" s="2" t="str">
        <f>IFERROR(VLOOKUP(A8198,'Aux Área'!$A$4:$B$123,2,0),"-")</f>
        <v>PESADOS</v>
      </c>
    </row>
    <row r="8199" spans="1:30" x14ac:dyDescent="0.3">
      <c r="A8199" t="s">
        <v>2679</v>
      </c>
      <c r="C8199" t="s">
        <v>12669</v>
      </c>
      <c r="F8199" t="s">
        <v>2682</v>
      </c>
      <c r="K8199" t="s">
        <v>238</v>
      </c>
      <c r="N8199" t="s">
        <v>15690</v>
      </c>
      <c r="O8199" t="s">
        <v>15244</v>
      </c>
      <c r="P8199" s="9" t="s">
        <v>15244</v>
      </c>
      <c r="Q8199" t="s">
        <v>40</v>
      </c>
      <c r="R8199" t="s">
        <v>15244</v>
      </c>
      <c r="S8199">
        <v>4.6500000000000004</v>
      </c>
      <c r="U8199" s="8">
        <v>18.59</v>
      </c>
      <c r="AA8199" s="1">
        <f t="shared" si="817"/>
        <v>46105</v>
      </c>
      <c r="AB8199" s="2">
        <f t="shared" si="818"/>
        <v>3</v>
      </c>
      <c r="AC8199" s="2">
        <f t="shared" si="819"/>
        <v>2026</v>
      </c>
      <c r="AD8199" s="2" t="str">
        <f>IFERROR(VLOOKUP(A8199,'Aux Área'!$A$4:$B$123,2,0),"-")</f>
        <v>PESADOS</v>
      </c>
    </row>
    <row r="8200" spans="1:30" x14ac:dyDescent="0.3">
      <c r="A8200" t="s">
        <v>76</v>
      </c>
      <c r="B8200" t="s">
        <v>380</v>
      </c>
      <c r="C8200" t="s">
        <v>12670</v>
      </c>
      <c r="D8200" t="s">
        <v>382</v>
      </c>
      <c r="E8200" t="s">
        <v>383</v>
      </c>
      <c r="F8200" t="s">
        <v>77</v>
      </c>
      <c r="G8200" t="s">
        <v>35</v>
      </c>
      <c r="H8200" t="s">
        <v>36</v>
      </c>
      <c r="I8200" t="s">
        <v>37</v>
      </c>
      <c r="J8200" t="s">
        <v>1665</v>
      </c>
      <c r="K8200" t="s">
        <v>1666</v>
      </c>
      <c r="L8200" t="s">
        <v>301</v>
      </c>
      <c r="M8200" t="s">
        <v>38</v>
      </c>
      <c r="N8200" t="s">
        <v>39</v>
      </c>
      <c r="O8200" s="23">
        <v>332</v>
      </c>
      <c r="P8200" s="9">
        <v>9.3699999999999992</v>
      </c>
      <c r="Q8200" t="s">
        <v>40</v>
      </c>
      <c r="R8200">
        <v>64533</v>
      </c>
      <c r="S8200" s="9">
        <v>35.44</v>
      </c>
      <c r="T8200" s="26">
        <v>4.6900000000000004</v>
      </c>
      <c r="U8200" s="8">
        <v>166.21</v>
      </c>
      <c r="V8200" t="s">
        <v>12671</v>
      </c>
      <c r="W8200" t="s">
        <v>2007</v>
      </c>
      <c r="X8200" t="s">
        <v>42</v>
      </c>
      <c r="Y8200" t="s">
        <v>1740</v>
      </c>
      <c r="AA8200" s="1">
        <f t="shared" si="817"/>
        <v>46105</v>
      </c>
      <c r="AB8200" s="2">
        <f t="shared" si="818"/>
        <v>3</v>
      </c>
      <c r="AC8200" s="2">
        <f t="shared" si="819"/>
        <v>2026</v>
      </c>
      <c r="AD8200" s="2" t="str">
        <f>IFERROR(VLOOKUP(A8200,'Aux Área'!$A$4:$B$123,2,0),"-")</f>
        <v>QSMS</v>
      </c>
    </row>
    <row r="8201" spans="1:30" x14ac:dyDescent="0.3">
      <c r="A8201" t="s">
        <v>10689</v>
      </c>
      <c r="B8201" t="s">
        <v>1946</v>
      </c>
      <c r="C8201" t="s">
        <v>12672</v>
      </c>
      <c r="D8201" t="s">
        <v>1948</v>
      </c>
      <c r="E8201" t="s">
        <v>1949</v>
      </c>
      <c r="F8201" t="s">
        <v>653</v>
      </c>
      <c r="G8201" t="s">
        <v>635</v>
      </c>
      <c r="H8201" t="s">
        <v>1571</v>
      </c>
      <c r="I8201" t="s">
        <v>839</v>
      </c>
      <c r="J8201" t="s">
        <v>409</v>
      </c>
      <c r="K8201" t="s">
        <v>410</v>
      </c>
      <c r="L8201" t="s">
        <v>141</v>
      </c>
      <c r="M8201" t="s">
        <v>38</v>
      </c>
      <c r="N8201" t="s">
        <v>668</v>
      </c>
      <c r="O8201" s="23">
        <v>0</v>
      </c>
      <c r="P8201" s="9">
        <v>0</v>
      </c>
      <c r="Q8201" t="s">
        <v>40</v>
      </c>
      <c r="R8201">
        <v>0</v>
      </c>
      <c r="S8201" s="9">
        <v>96.25</v>
      </c>
      <c r="T8201" s="26">
        <v>7.79</v>
      </c>
      <c r="U8201" s="8">
        <v>749.79</v>
      </c>
      <c r="V8201" t="s">
        <v>12673</v>
      </c>
      <c r="W8201" t="s">
        <v>652</v>
      </c>
      <c r="X8201" t="s">
        <v>42</v>
      </c>
      <c r="Y8201" t="s">
        <v>653</v>
      </c>
      <c r="AA8201" s="1">
        <f t="shared" si="817"/>
        <v>46105</v>
      </c>
      <c r="AB8201" s="2">
        <f t="shared" si="818"/>
        <v>3</v>
      </c>
      <c r="AC8201" s="2">
        <f t="shared" si="819"/>
        <v>2026</v>
      </c>
      <c r="AD8201" s="2" t="str">
        <f>IFERROR(VLOOKUP(A8201,'Aux Área'!$A$4:$B$123,2,0),"-")</f>
        <v>SÃO PEDRO</v>
      </c>
    </row>
    <row r="8202" spans="1:30" x14ac:dyDescent="0.3">
      <c r="A8202" t="s">
        <v>68</v>
      </c>
      <c r="B8202" t="s">
        <v>296</v>
      </c>
      <c r="C8202" t="s">
        <v>12674</v>
      </c>
      <c r="D8202" t="s">
        <v>1562</v>
      </c>
      <c r="E8202" t="s">
        <v>1563</v>
      </c>
      <c r="F8202" t="s">
        <v>69</v>
      </c>
      <c r="G8202" t="s">
        <v>35</v>
      </c>
      <c r="H8202" t="s">
        <v>36</v>
      </c>
      <c r="I8202" t="s">
        <v>37</v>
      </c>
      <c r="J8202" t="s">
        <v>237</v>
      </c>
      <c r="K8202" t="s">
        <v>238</v>
      </c>
      <c r="L8202" t="s">
        <v>110</v>
      </c>
      <c r="M8202" t="s">
        <v>38</v>
      </c>
      <c r="N8202" t="s">
        <v>39</v>
      </c>
      <c r="O8202" s="23">
        <v>235</v>
      </c>
      <c r="P8202" s="9">
        <v>8.15</v>
      </c>
      <c r="Q8202" t="s">
        <v>40</v>
      </c>
      <c r="R8202">
        <v>52682</v>
      </c>
      <c r="S8202" s="9">
        <v>28.82</v>
      </c>
      <c r="T8202" s="26">
        <v>4.1900000000000004</v>
      </c>
      <c r="U8202" s="8">
        <v>120.76</v>
      </c>
      <c r="V8202" t="s">
        <v>41</v>
      </c>
      <c r="W8202" t="s">
        <v>2007</v>
      </c>
      <c r="X8202" t="s">
        <v>42</v>
      </c>
      <c r="Y8202" t="s">
        <v>1740</v>
      </c>
      <c r="AA8202" s="1">
        <f t="shared" si="817"/>
        <v>46105</v>
      </c>
      <c r="AB8202" s="2">
        <f t="shared" si="818"/>
        <v>3</v>
      </c>
      <c r="AC8202" s="2">
        <f t="shared" si="819"/>
        <v>2026</v>
      </c>
      <c r="AD8202" s="2" t="str">
        <f>IFERROR(VLOOKUP(A8202,'Aux Área'!$A$4:$B$123,2,0),"-")</f>
        <v>OPERAÇÃO</v>
      </c>
    </row>
    <row r="8203" spans="1:30" x14ac:dyDescent="0.3">
      <c r="A8203" t="s">
        <v>2632</v>
      </c>
      <c r="B8203" t="s">
        <v>11859</v>
      </c>
      <c r="C8203" t="s">
        <v>12675</v>
      </c>
      <c r="D8203" t="s">
        <v>10329</v>
      </c>
      <c r="E8203" t="s">
        <v>9675</v>
      </c>
      <c r="F8203" t="s">
        <v>3712</v>
      </c>
      <c r="G8203" t="s">
        <v>1300</v>
      </c>
      <c r="H8203" t="s">
        <v>2635</v>
      </c>
      <c r="I8203" t="s">
        <v>37</v>
      </c>
      <c r="J8203" t="s">
        <v>89</v>
      </c>
      <c r="K8203" t="s">
        <v>90</v>
      </c>
      <c r="L8203" t="s">
        <v>91</v>
      </c>
      <c r="M8203" t="s">
        <v>38</v>
      </c>
      <c r="N8203" t="s">
        <v>39</v>
      </c>
      <c r="O8203" s="23">
        <v>308</v>
      </c>
      <c r="P8203" s="9">
        <v>6.85</v>
      </c>
      <c r="Q8203" t="s">
        <v>40</v>
      </c>
      <c r="R8203">
        <v>16644</v>
      </c>
      <c r="S8203" s="9">
        <v>44.99</v>
      </c>
      <c r="T8203" s="26">
        <v>4.8899999999999997</v>
      </c>
      <c r="U8203" s="8">
        <v>220</v>
      </c>
      <c r="V8203" t="s">
        <v>12676</v>
      </c>
      <c r="W8203" t="s">
        <v>2007</v>
      </c>
      <c r="X8203" t="s">
        <v>42</v>
      </c>
      <c r="Y8203" t="s">
        <v>1740</v>
      </c>
      <c r="AA8203" s="1">
        <f t="shared" si="817"/>
        <v>46105</v>
      </c>
      <c r="AB8203" s="2">
        <f t="shared" si="818"/>
        <v>3</v>
      </c>
      <c r="AC8203" s="2">
        <f t="shared" si="819"/>
        <v>2026</v>
      </c>
      <c r="AD8203" s="2" t="str">
        <f>IFERROR(VLOOKUP(A8203,'Aux Área'!$A$4:$B$123,2,0),"-")</f>
        <v>TI</v>
      </c>
    </row>
    <row r="8204" spans="1:30" x14ac:dyDescent="0.3">
      <c r="A8204" t="s">
        <v>2278</v>
      </c>
      <c r="B8204" t="s">
        <v>4664</v>
      </c>
      <c r="C8204" t="s">
        <v>12677</v>
      </c>
      <c r="D8204" t="s">
        <v>6708</v>
      </c>
      <c r="E8204" t="s">
        <v>6709</v>
      </c>
      <c r="F8204" t="s">
        <v>2281</v>
      </c>
      <c r="G8204" t="s">
        <v>1135</v>
      </c>
      <c r="H8204" t="s">
        <v>2275</v>
      </c>
      <c r="I8204" t="s">
        <v>1497</v>
      </c>
      <c r="J8204" t="s">
        <v>11506</v>
      </c>
      <c r="K8204" t="s">
        <v>11507</v>
      </c>
      <c r="L8204" t="s">
        <v>84</v>
      </c>
      <c r="M8204" t="s">
        <v>38</v>
      </c>
      <c r="N8204" t="s">
        <v>39</v>
      </c>
      <c r="O8204" s="23">
        <v>415</v>
      </c>
      <c r="P8204" s="9">
        <v>9.1999999999999993</v>
      </c>
      <c r="Q8204" t="s">
        <v>40</v>
      </c>
      <c r="R8204">
        <v>142889</v>
      </c>
      <c r="S8204" s="9">
        <v>45.09</v>
      </c>
      <c r="T8204" s="26">
        <v>4.99</v>
      </c>
      <c r="U8204" s="8">
        <v>225</v>
      </c>
      <c r="V8204" t="s">
        <v>41</v>
      </c>
      <c r="W8204" t="s">
        <v>2276</v>
      </c>
      <c r="X8204" t="s">
        <v>42</v>
      </c>
      <c r="Y8204" t="s">
        <v>2277</v>
      </c>
      <c r="AA8204" s="1">
        <f t="shared" si="817"/>
        <v>46105</v>
      </c>
      <c r="AB8204" s="2">
        <f t="shared" si="818"/>
        <v>3</v>
      </c>
      <c r="AC8204" s="2">
        <f t="shared" si="819"/>
        <v>2026</v>
      </c>
      <c r="AD8204" s="2" t="str">
        <f>IFERROR(VLOOKUP(A8204,'Aux Área'!$A$4:$B$123,2,0),"-")</f>
        <v>INSPEÇÃO</v>
      </c>
    </row>
    <row r="8205" spans="1:30" x14ac:dyDescent="0.3">
      <c r="A8205" t="s">
        <v>2181</v>
      </c>
      <c r="B8205" t="s">
        <v>4595</v>
      </c>
      <c r="C8205" t="s">
        <v>12678</v>
      </c>
      <c r="D8205" t="s">
        <v>3107</v>
      </c>
      <c r="E8205" t="s">
        <v>3108</v>
      </c>
      <c r="F8205" t="s">
        <v>2184</v>
      </c>
      <c r="G8205" t="s">
        <v>1135</v>
      </c>
      <c r="H8205" t="s">
        <v>2185</v>
      </c>
      <c r="I8205" t="s">
        <v>2186</v>
      </c>
      <c r="J8205" t="s">
        <v>237</v>
      </c>
      <c r="K8205" t="s">
        <v>238</v>
      </c>
      <c r="L8205" t="s">
        <v>110</v>
      </c>
      <c r="M8205" t="s">
        <v>38</v>
      </c>
      <c r="N8205" t="s">
        <v>668</v>
      </c>
      <c r="O8205" s="23">
        <v>734</v>
      </c>
      <c r="P8205" s="9">
        <v>13.11</v>
      </c>
      <c r="Q8205" t="s">
        <v>40</v>
      </c>
      <c r="R8205">
        <v>152828</v>
      </c>
      <c r="S8205" s="9">
        <v>56</v>
      </c>
      <c r="T8205" s="26">
        <v>7.59</v>
      </c>
      <c r="U8205" s="8">
        <v>425.04</v>
      </c>
      <c r="V8205" t="s">
        <v>41</v>
      </c>
      <c r="W8205" t="s">
        <v>2007</v>
      </c>
      <c r="X8205" t="s">
        <v>42</v>
      </c>
      <c r="Y8205" t="s">
        <v>12261</v>
      </c>
      <c r="AA8205" s="1">
        <f t="shared" si="817"/>
        <v>46105</v>
      </c>
      <c r="AB8205" s="2">
        <f t="shared" si="818"/>
        <v>3</v>
      </c>
      <c r="AC8205" s="2">
        <f t="shared" si="819"/>
        <v>2026</v>
      </c>
      <c r="AD8205" s="2" t="str">
        <f>IFERROR(VLOOKUP(A8205,'Aux Área'!$A$4:$B$123,2,0),"-")</f>
        <v>INSPEÇÃO</v>
      </c>
    </row>
    <row r="8206" spans="1:30" x14ac:dyDescent="0.3">
      <c r="A8206" t="s">
        <v>1295</v>
      </c>
      <c r="B8206" t="s">
        <v>1753</v>
      </c>
      <c r="C8206" t="s">
        <v>12679</v>
      </c>
      <c r="D8206" t="s">
        <v>1297</v>
      </c>
      <c r="E8206" t="s">
        <v>2221</v>
      </c>
      <c r="F8206" t="s">
        <v>1299</v>
      </c>
      <c r="G8206" t="s">
        <v>1135</v>
      </c>
      <c r="H8206" t="s">
        <v>1301</v>
      </c>
      <c r="I8206" t="s">
        <v>839</v>
      </c>
      <c r="J8206" t="s">
        <v>275</v>
      </c>
      <c r="K8206" t="s">
        <v>276</v>
      </c>
      <c r="L8206" t="s">
        <v>124</v>
      </c>
      <c r="M8206" t="s">
        <v>38</v>
      </c>
      <c r="N8206" t="s">
        <v>39</v>
      </c>
      <c r="O8206" s="23">
        <v>0</v>
      </c>
      <c r="P8206" s="23">
        <v>0</v>
      </c>
      <c r="Q8206" t="s">
        <v>40</v>
      </c>
      <c r="R8206" t="s">
        <v>15244</v>
      </c>
      <c r="S8206" s="9">
        <v>52.4</v>
      </c>
      <c r="T8206" s="26">
        <v>4.79</v>
      </c>
      <c r="U8206" s="8">
        <v>251</v>
      </c>
      <c r="V8206" t="s">
        <v>12680</v>
      </c>
      <c r="W8206" t="s">
        <v>2007</v>
      </c>
      <c r="X8206" t="s">
        <v>42</v>
      </c>
      <c r="Y8206" t="s">
        <v>1740</v>
      </c>
      <c r="AA8206" s="1">
        <f t="shared" si="817"/>
        <v>46105</v>
      </c>
      <c r="AB8206" s="2">
        <f t="shared" si="818"/>
        <v>3</v>
      </c>
      <c r="AC8206" s="2">
        <f t="shared" si="819"/>
        <v>2026</v>
      </c>
      <c r="AD8206" s="2" t="str">
        <f>IFERROR(VLOOKUP(A8206,'Aux Área'!$A$4:$B$123,2,0),"-")</f>
        <v>LUCCA JR - OP</v>
      </c>
    </row>
    <row r="8207" spans="1:30" x14ac:dyDescent="0.3">
      <c r="A8207" t="s">
        <v>72</v>
      </c>
      <c r="B8207" t="s">
        <v>243</v>
      </c>
      <c r="C8207" t="s">
        <v>12681</v>
      </c>
      <c r="D8207" t="s">
        <v>95</v>
      </c>
      <c r="E8207" t="s">
        <v>96</v>
      </c>
      <c r="F8207" t="s">
        <v>73</v>
      </c>
      <c r="G8207" t="s">
        <v>35</v>
      </c>
      <c r="H8207" t="s">
        <v>36</v>
      </c>
      <c r="I8207" t="s">
        <v>37</v>
      </c>
      <c r="J8207" t="s">
        <v>1665</v>
      </c>
      <c r="K8207" t="s">
        <v>1666</v>
      </c>
      <c r="L8207" t="s">
        <v>301</v>
      </c>
      <c r="M8207" t="s">
        <v>38</v>
      </c>
      <c r="N8207" t="s">
        <v>39</v>
      </c>
      <c r="O8207" s="23">
        <v>377</v>
      </c>
      <c r="P8207" s="9">
        <v>10.029999999999999</v>
      </c>
      <c r="Q8207" t="s">
        <v>40</v>
      </c>
      <c r="R8207">
        <v>27667</v>
      </c>
      <c r="S8207" s="9">
        <v>37.57</v>
      </c>
      <c r="T8207" s="26">
        <v>4.6900000000000004</v>
      </c>
      <c r="U8207" s="8">
        <v>176.2</v>
      </c>
      <c r="V8207" t="s">
        <v>12682</v>
      </c>
      <c r="W8207" t="s">
        <v>2007</v>
      </c>
      <c r="X8207" t="s">
        <v>42</v>
      </c>
      <c r="Y8207" t="s">
        <v>1740</v>
      </c>
      <c r="AA8207" s="1">
        <f t="shared" si="817"/>
        <v>46105</v>
      </c>
      <c r="AB8207" s="2">
        <f t="shared" si="818"/>
        <v>3</v>
      </c>
      <c r="AC8207" s="2">
        <f t="shared" si="819"/>
        <v>2026</v>
      </c>
      <c r="AD8207" s="2" t="str">
        <f>IFERROR(VLOOKUP(A8207,'Aux Área'!$A$4:$B$123,2,0),"-")</f>
        <v>CONSERVA</v>
      </c>
    </row>
    <row r="8208" spans="1:30" x14ac:dyDescent="0.3">
      <c r="A8208" t="s">
        <v>2664</v>
      </c>
      <c r="B8208" t="s">
        <v>2665</v>
      </c>
      <c r="C8208" t="s">
        <v>12683</v>
      </c>
      <c r="D8208" t="s">
        <v>10631</v>
      </c>
      <c r="E8208" t="s">
        <v>10632</v>
      </c>
      <c r="F8208" t="s">
        <v>2667</v>
      </c>
      <c r="G8208" t="s">
        <v>659</v>
      </c>
      <c r="H8208" t="s">
        <v>2215</v>
      </c>
      <c r="I8208" t="s">
        <v>667</v>
      </c>
      <c r="J8208" t="s">
        <v>165</v>
      </c>
      <c r="K8208" t="s">
        <v>166</v>
      </c>
      <c r="L8208" t="s">
        <v>167</v>
      </c>
      <c r="M8208" t="s">
        <v>38</v>
      </c>
      <c r="N8208" t="s">
        <v>668</v>
      </c>
      <c r="O8208" s="23">
        <v>327</v>
      </c>
      <c r="P8208" s="9">
        <v>5.68</v>
      </c>
      <c r="Q8208" t="s">
        <v>40</v>
      </c>
      <c r="R8208">
        <v>12828</v>
      </c>
      <c r="S8208" s="9">
        <v>57.53</v>
      </c>
      <c r="T8208" s="26">
        <v>7.79</v>
      </c>
      <c r="U8208" s="8">
        <v>448.16</v>
      </c>
      <c r="V8208" t="s">
        <v>112</v>
      </c>
      <c r="W8208" t="s">
        <v>2007</v>
      </c>
      <c r="X8208" t="s">
        <v>42</v>
      </c>
      <c r="Y8208" t="s">
        <v>1740</v>
      </c>
      <c r="AA8208" s="1">
        <f t="shared" si="817"/>
        <v>46105</v>
      </c>
      <c r="AB8208" s="2">
        <f t="shared" si="818"/>
        <v>3</v>
      </c>
      <c r="AC8208" s="2">
        <f t="shared" si="819"/>
        <v>2026</v>
      </c>
      <c r="AD8208" s="2" t="str">
        <f>IFERROR(VLOOKUP(A8208,'Aux Área'!$A$4:$B$123,2,0),"-")</f>
        <v>APH</v>
      </c>
    </row>
    <row r="8209" spans="1:30" x14ac:dyDescent="0.3">
      <c r="A8209" t="s">
        <v>2638</v>
      </c>
      <c r="B8209" t="s">
        <v>4593</v>
      </c>
      <c r="C8209" t="s">
        <v>12684</v>
      </c>
      <c r="D8209" t="s">
        <v>4358</v>
      </c>
      <c r="E8209" t="s">
        <v>4359</v>
      </c>
      <c r="F8209" t="s">
        <v>2641</v>
      </c>
      <c r="G8209" t="s">
        <v>1135</v>
      </c>
      <c r="H8209" t="s">
        <v>2275</v>
      </c>
      <c r="I8209" t="s">
        <v>1497</v>
      </c>
      <c r="J8209" t="s">
        <v>275</v>
      </c>
      <c r="K8209" t="s">
        <v>276</v>
      </c>
      <c r="L8209" t="s">
        <v>124</v>
      </c>
      <c r="M8209" t="s">
        <v>38</v>
      </c>
      <c r="N8209" t="s">
        <v>39</v>
      </c>
      <c r="O8209" s="10">
        <v>153</v>
      </c>
      <c r="P8209" s="24">
        <v>3.57</v>
      </c>
      <c r="Q8209" t="s">
        <v>40</v>
      </c>
      <c r="R8209">
        <v>129662</v>
      </c>
      <c r="S8209" s="9">
        <v>42.8</v>
      </c>
      <c r="T8209" s="26">
        <v>4.79</v>
      </c>
      <c r="U8209" s="8">
        <v>205.01</v>
      </c>
      <c r="V8209" t="s">
        <v>12685</v>
      </c>
      <c r="W8209" t="s">
        <v>2276</v>
      </c>
      <c r="X8209" t="s">
        <v>42</v>
      </c>
      <c r="Y8209" t="s">
        <v>2277</v>
      </c>
      <c r="AA8209" s="1">
        <f t="shared" si="817"/>
        <v>46105</v>
      </c>
      <c r="AB8209" s="2">
        <f t="shared" si="818"/>
        <v>3</v>
      </c>
      <c r="AC8209" s="2">
        <f t="shared" si="819"/>
        <v>2026</v>
      </c>
      <c r="AD8209" s="2" t="str">
        <f>IFERROR(VLOOKUP(A8209,'Aux Área'!$A$4:$B$123,2,0),"-")</f>
        <v>INSPEÇÃO</v>
      </c>
    </row>
    <row r="8210" spans="1:30" x14ac:dyDescent="0.3">
      <c r="A8210" t="s">
        <v>50</v>
      </c>
      <c r="B8210" t="s">
        <v>324</v>
      </c>
      <c r="C8210" t="s">
        <v>12686</v>
      </c>
      <c r="D8210" t="s">
        <v>326</v>
      </c>
      <c r="E8210" t="s">
        <v>327</v>
      </c>
      <c r="F8210" t="s">
        <v>51</v>
      </c>
      <c r="G8210" t="s">
        <v>35</v>
      </c>
      <c r="H8210" t="s">
        <v>36</v>
      </c>
      <c r="I8210" t="s">
        <v>37</v>
      </c>
      <c r="J8210" t="s">
        <v>285</v>
      </c>
      <c r="K8210" t="s">
        <v>286</v>
      </c>
      <c r="L8210" t="s">
        <v>91</v>
      </c>
      <c r="M8210" t="s">
        <v>38</v>
      </c>
      <c r="N8210" t="s">
        <v>39</v>
      </c>
      <c r="O8210" s="23">
        <v>155</v>
      </c>
      <c r="P8210" s="9">
        <v>5.56</v>
      </c>
      <c r="Q8210" t="s">
        <v>40</v>
      </c>
      <c r="R8210">
        <v>25057</v>
      </c>
      <c r="S8210" s="9">
        <v>27.9</v>
      </c>
      <c r="T8210" s="26">
        <v>5.38</v>
      </c>
      <c r="U8210" s="8">
        <v>150.11000000000001</v>
      </c>
      <c r="V8210" t="s">
        <v>12687</v>
      </c>
      <c r="W8210" t="s">
        <v>2007</v>
      </c>
      <c r="X8210" t="s">
        <v>42</v>
      </c>
      <c r="Y8210" t="s">
        <v>1740</v>
      </c>
      <c r="AA8210" s="1">
        <f t="shared" si="817"/>
        <v>46105</v>
      </c>
      <c r="AB8210" s="2">
        <f t="shared" si="818"/>
        <v>3</v>
      </c>
      <c r="AC8210" s="2">
        <f t="shared" si="819"/>
        <v>2026</v>
      </c>
      <c r="AD8210" s="2" t="str">
        <f>IFERROR(VLOOKUP(A8210,'Aux Área'!$A$4:$B$123,2,0),"-")</f>
        <v>TI</v>
      </c>
    </row>
    <row r="8211" spans="1:30" x14ac:dyDescent="0.3">
      <c r="A8211" t="s">
        <v>52</v>
      </c>
      <c r="B8211" t="s">
        <v>1449</v>
      </c>
      <c r="C8211" t="s">
        <v>12688</v>
      </c>
      <c r="D8211" t="s">
        <v>3197</v>
      </c>
      <c r="E8211" t="s">
        <v>3198</v>
      </c>
      <c r="F8211" t="s">
        <v>53</v>
      </c>
      <c r="G8211" t="s">
        <v>35</v>
      </c>
      <c r="H8211" t="s">
        <v>36</v>
      </c>
      <c r="I8211" t="s">
        <v>37</v>
      </c>
      <c r="J8211" t="s">
        <v>356</v>
      </c>
      <c r="K8211" t="s">
        <v>357</v>
      </c>
      <c r="L8211" t="s">
        <v>124</v>
      </c>
      <c r="M8211" t="s">
        <v>38</v>
      </c>
      <c r="N8211" t="s">
        <v>39</v>
      </c>
      <c r="O8211" s="23">
        <v>223</v>
      </c>
      <c r="P8211" s="9">
        <v>9.92</v>
      </c>
      <c r="Q8211" t="s">
        <v>40</v>
      </c>
      <c r="R8211">
        <v>83629</v>
      </c>
      <c r="S8211" s="9">
        <v>22.49</v>
      </c>
      <c r="T8211" s="26">
        <v>4.79</v>
      </c>
      <c r="U8211" s="8">
        <v>107.73</v>
      </c>
      <c r="V8211" t="s">
        <v>12689</v>
      </c>
      <c r="W8211" t="s">
        <v>2007</v>
      </c>
      <c r="X8211" t="s">
        <v>42</v>
      </c>
      <c r="Y8211" t="s">
        <v>1740</v>
      </c>
      <c r="AA8211" s="1">
        <f t="shared" si="817"/>
        <v>46105</v>
      </c>
      <c r="AB8211" s="2">
        <f t="shared" si="818"/>
        <v>3</v>
      </c>
      <c r="AC8211" s="2">
        <f t="shared" si="819"/>
        <v>2026</v>
      </c>
      <c r="AD8211" s="2" t="str">
        <f>IFERROR(VLOOKUP(A8211,'Aux Área'!$A$4:$B$123,2,0),"-")</f>
        <v>OPERAÇÃO</v>
      </c>
    </row>
    <row r="8212" spans="1:30" x14ac:dyDescent="0.3">
      <c r="A8212" t="s">
        <v>5543</v>
      </c>
      <c r="B8212" t="s">
        <v>11845</v>
      </c>
      <c r="C8212" t="s">
        <v>12690</v>
      </c>
      <c r="D8212" t="s">
        <v>3303</v>
      </c>
      <c r="E8212" t="s">
        <v>3304</v>
      </c>
      <c r="F8212" t="s">
        <v>6207</v>
      </c>
      <c r="G8212" t="s">
        <v>1135</v>
      </c>
      <c r="H8212" t="s">
        <v>5545</v>
      </c>
      <c r="I8212" t="s">
        <v>839</v>
      </c>
      <c r="J8212" t="s">
        <v>89</v>
      </c>
      <c r="K8212" t="s">
        <v>90</v>
      </c>
      <c r="L8212" t="s">
        <v>91</v>
      </c>
      <c r="M8212" t="s">
        <v>38</v>
      </c>
      <c r="N8212" t="s">
        <v>39</v>
      </c>
      <c r="O8212" s="23">
        <v>338</v>
      </c>
      <c r="P8212" s="9">
        <v>9.7799999999999994</v>
      </c>
      <c r="Q8212" t="s">
        <v>40</v>
      </c>
      <c r="R8212">
        <v>28179</v>
      </c>
      <c r="S8212" s="9">
        <v>34.56</v>
      </c>
      <c r="T8212" s="26">
        <v>4.8899999999999997</v>
      </c>
      <c r="U8212" s="8">
        <v>169</v>
      </c>
      <c r="V8212" t="s">
        <v>12691</v>
      </c>
      <c r="W8212" t="s">
        <v>2276</v>
      </c>
      <c r="X8212" t="s">
        <v>42</v>
      </c>
      <c r="Y8212" t="s">
        <v>2277</v>
      </c>
      <c r="AA8212" s="1">
        <f t="shared" si="817"/>
        <v>46105</v>
      </c>
      <c r="AB8212" s="2">
        <f t="shared" si="818"/>
        <v>3</v>
      </c>
      <c r="AC8212" s="2">
        <f t="shared" si="819"/>
        <v>2026</v>
      </c>
      <c r="AD8212" s="2" t="str">
        <f>IFERROR(VLOOKUP(A8212,'Aux Área'!$A$4:$B$123,2,0),"-")</f>
        <v>INSPEÇÃO</v>
      </c>
    </row>
    <row r="8213" spans="1:30" x14ac:dyDescent="0.3">
      <c r="A8213" t="s">
        <v>5620</v>
      </c>
      <c r="B8213" t="s">
        <v>9277</v>
      </c>
      <c r="C8213" t="s">
        <v>12692</v>
      </c>
      <c r="D8213" t="s">
        <v>5015</v>
      </c>
      <c r="E8213" t="s">
        <v>5016</v>
      </c>
      <c r="F8213" t="s">
        <v>6208</v>
      </c>
      <c r="G8213" t="s">
        <v>1135</v>
      </c>
      <c r="H8213" t="s">
        <v>5545</v>
      </c>
      <c r="I8213" t="s">
        <v>839</v>
      </c>
      <c r="J8213" t="s">
        <v>11506</v>
      </c>
      <c r="K8213" t="s">
        <v>11507</v>
      </c>
      <c r="L8213" t="s">
        <v>84</v>
      </c>
      <c r="M8213" t="s">
        <v>38</v>
      </c>
      <c r="N8213" t="s">
        <v>39</v>
      </c>
      <c r="O8213" s="23">
        <v>157</v>
      </c>
      <c r="P8213" s="9">
        <v>7.93</v>
      </c>
      <c r="Q8213" t="s">
        <v>40</v>
      </c>
      <c r="R8213">
        <v>35136</v>
      </c>
      <c r="S8213" s="9">
        <v>19.809999999999999</v>
      </c>
      <c r="T8213" s="26">
        <v>4.99</v>
      </c>
      <c r="U8213" s="8">
        <v>98.85</v>
      </c>
      <c r="V8213" t="s">
        <v>41</v>
      </c>
      <c r="W8213" t="s">
        <v>2276</v>
      </c>
      <c r="X8213" t="s">
        <v>42</v>
      </c>
      <c r="Y8213" t="s">
        <v>2277</v>
      </c>
      <c r="AA8213" s="1">
        <f t="shared" si="817"/>
        <v>46105</v>
      </c>
      <c r="AB8213" s="2">
        <f t="shared" si="818"/>
        <v>3</v>
      </c>
      <c r="AC8213" s="2">
        <f t="shared" si="819"/>
        <v>2026</v>
      </c>
      <c r="AD8213" s="2" t="str">
        <f>IFERROR(VLOOKUP(A8213,'Aux Área'!$A$4:$B$123,2,0),"-")</f>
        <v>INSPEÇÃO</v>
      </c>
    </row>
    <row r="8214" spans="1:30" x14ac:dyDescent="0.3">
      <c r="A8214" t="s">
        <v>2306</v>
      </c>
      <c r="B8214" t="s">
        <v>4613</v>
      </c>
      <c r="C8214" t="s">
        <v>12693</v>
      </c>
      <c r="D8214" t="s">
        <v>3212</v>
      </c>
      <c r="E8214" t="s">
        <v>3213</v>
      </c>
      <c r="F8214" t="s">
        <v>2309</v>
      </c>
      <c r="G8214" t="s">
        <v>1135</v>
      </c>
      <c r="H8214" t="s">
        <v>2275</v>
      </c>
      <c r="I8214" t="s">
        <v>1497</v>
      </c>
      <c r="J8214" t="s">
        <v>1665</v>
      </c>
      <c r="K8214" t="s">
        <v>1666</v>
      </c>
      <c r="L8214" t="s">
        <v>301</v>
      </c>
      <c r="M8214" t="s">
        <v>38</v>
      </c>
      <c r="N8214" t="s">
        <v>39</v>
      </c>
      <c r="O8214" s="23">
        <v>371</v>
      </c>
      <c r="P8214" s="9">
        <v>9.33</v>
      </c>
      <c r="Q8214" t="s">
        <v>40</v>
      </c>
      <c r="R8214">
        <v>140896</v>
      </c>
      <c r="S8214" s="9">
        <v>39.75</v>
      </c>
      <c r="T8214" s="26">
        <v>4.6900000000000004</v>
      </c>
      <c r="U8214" s="8">
        <v>186.43</v>
      </c>
      <c r="V8214" t="s">
        <v>12694</v>
      </c>
      <c r="W8214" t="s">
        <v>2276</v>
      </c>
      <c r="X8214" t="s">
        <v>42</v>
      </c>
      <c r="Y8214" t="s">
        <v>2277</v>
      </c>
      <c r="AA8214" s="1">
        <f t="shared" si="817"/>
        <v>46105</v>
      </c>
      <c r="AB8214" s="2">
        <f t="shared" si="818"/>
        <v>3</v>
      </c>
      <c r="AC8214" s="2">
        <f t="shared" si="819"/>
        <v>2026</v>
      </c>
      <c r="AD8214" s="2" t="str">
        <f>IFERROR(VLOOKUP(A8214,'Aux Área'!$A$4:$B$123,2,0),"-")</f>
        <v>INSPEÇÃO</v>
      </c>
    </row>
    <row r="8215" spans="1:30" x14ac:dyDescent="0.3">
      <c r="A8215" t="s">
        <v>2643</v>
      </c>
      <c r="B8215" t="s">
        <v>2307</v>
      </c>
      <c r="C8215" t="s">
        <v>12695</v>
      </c>
      <c r="D8215" t="s">
        <v>7207</v>
      </c>
      <c r="E8215" t="s">
        <v>7208</v>
      </c>
      <c r="F8215" t="s">
        <v>2646</v>
      </c>
      <c r="G8215" t="s">
        <v>1300</v>
      </c>
      <c r="H8215" t="s">
        <v>1301</v>
      </c>
      <c r="I8215" t="s">
        <v>37</v>
      </c>
      <c r="J8215" t="s">
        <v>122</v>
      </c>
      <c r="K8215" t="s">
        <v>123</v>
      </c>
      <c r="L8215" t="s">
        <v>124</v>
      </c>
      <c r="M8215" t="s">
        <v>38</v>
      </c>
      <c r="N8215" t="s">
        <v>39</v>
      </c>
      <c r="O8215" s="23">
        <v>415</v>
      </c>
      <c r="P8215" s="9">
        <v>10.17</v>
      </c>
      <c r="Q8215" t="s">
        <v>40</v>
      </c>
      <c r="R8215">
        <v>134717</v>
      </c>
      <c r="S8215" s="9">
        <v>40.799999999999997</v>
      </c>
      <c r="T8215" s="26">
        <v>4.79</v>
      </c>
      <c r="U8215" s="8">
        <v>195.43</v>
      </c>
      <c r="V8215" t="s">
        <v>41</v>
      </c>
      <c r="W8215" t="s">
        <v>2276</v>
      </c>
      <c r="X8215" t="s">
        <v>42</v>
      </c>
      <c r="Y8215" t="s">
        <v>2277</v>
      </c>
      <c r="AA8215" s="1">
        <f t="shared" si="817"/>
        <v>46105</v>
      </c>
      <c r="AB8215" s="2">
        <f t="shared" si="818"/>
        <v>3</v>
      </c>
      <c r="AC8215" s="2">
        <f t="shared" si="819"/>
        <v>2026</v>
      </c>
      <c r="AD8215" s="2" t="str">
        <f>IFERROR(VLOOKUP(A8215,'Aux Área'!$A$4:$B$123,2,0),"-")</f>
        <v>INSPEÇÃO</v>
      </c>
    </row>
    <row r="8216" spans="1:30" x14ac:dyDescent="0.3">
      <c r="A8216" t="s">
        <v>2282</v>
      </c>
      <c r="B8216" t="s">
        <v>4679</v>
      </c>
      <c r="C8216" t="s">
        <v>12696</v>
      </c>
      <c r="D8216" t="s">
        <v>12092</v>
      </c>
      <c r="E8216" t="s">
        <v>12093</v>
      </c>
      <c r="F8216" t="s">
        <v>2285</v>
      </c>
      <c r="G8216" t="s">
        <v>1135</v>
      </c>
      <c r="H8216" t="s">
        <v>2275</v>
      </c>
      <c r="I8216" t="s">
        <v>1497</v>
      </c>
      <c r="J8216" t="s">
        <v>1681</v>
      </c>
      <c r="K8216" t="s">
        <v>1682</v>
      </c>
      <c r="L8216" t="s">
        <v>141</v>
      </c>
      <c r="M8216" t="s">
        <v>38</v>
      </c>
      <c r="N8216" t="s">
        <v>39</v>
      </c>
      <c r="O8216" s="23">
        <v>280</v>
      </c>
      <c r="P8216" s="9">
        <v>9.33</v>
      </c>
      <c r="Q8216" t="s">
        <v>40</v>
      </c>
      <c r="R8216">
        <v>121027</v>
      </c>
      <c r="S8216" s="9">
        <v>30</v>
      </c>
      <c r="T8216" s="26">
        <v>4.99</v>
      </c>
      <c r="U8216" s="8">
        <v>149.69999999999999</v>
      </c>
      <c r="V8216" t="s">
        <v>41</v>
      </c>
      <c r="W8216" t="s">
        <v>2276</v>
      </c>
      <c r="X8216" t="s">
        <v>42</v>
      </c>
      <c r="Y8216" t="s">
        <v>2277</v>
      </c>
      <c r="AA8216" s="1">
        <f t="shared" si="817"/>
        <v>46105</v>
      </c>
      <c r="AB8216" s="2">
        <f t="shared" si="818"/>
        <v>3</v>
      </c>
      <c r="AC8216" s="2">
        <f t="shared" si="819"/>
        <v>2026</v>
      </c>
      <c r="AD8216" s="2" t="str">
        <f>IFERROR(VLOOKUP(A8216,'Aux Área'!$A$4:$B$123,2,0),"-")</f>
        <v>INSPEÇÃO</v>
      </c>
    </row>
    <row r="8217" spans="1:30" x14ac:dyDescent="0.3">
      <c r="A8217" t="s">
        <v>3092</v>
      </c>
      <c r="B8217" t="s">
        <v>4774</v>
      </c>
      <c r="C8217" t="s">
        <v>12697</v>
      </c>
      <c r="D8217" t="s">
        <v>9771</v>
      </c>
      <c r="E8217" t="s">
        <v>9666</v>
      </c>
      <c r="F8217" t="s">
        <v>3594</v>
      </c>
      <c r="G8217" t="s">
        <v>1135</v>
      </c>
      <c r="H8217" t="s">
        <v>2275</v>
      </c>
      <c r="I8217" t="s">
        <v>1497</v>
      </c>
      <c r="J8217" t="s">
        <v>275</v>
      </c>
      <c r="K8217" t="s">
        <v>276</v>
      </c>
      <c r="L8217" t="s">
        <v>124</v>
      </c>
      <c r="M8217" t="s">
        <v>38</v>
      </c>
      <c r="N8217" t="s">
        <v>39</v>
      </c>
      <c r="O8217" s="23">
        <v>450</v>
      </c>
      <c r="P8217" s="9">
        <v>10.15</v>
      </c>
      <c r="Q8217" t="s">
        <v>40</v>
      </c>
      <c r="R8217">
        <v>122286</v>
      </c>
      <c r="S8217" s="9">
        <v>44.34</v>
      </c>
      <c r="T8217" s="26">
        <v>4.79</v>
      </c>
      <c r="U8217" s="8">
        <v>212.39</v>
      </c>
      <c r="V8217" t="s">
        <v>12698</v>
      </c>
      <c r="W8217" t="s">
        <v>2276</v>
      </c>
      <c r="X8217" t="s">
        <v>42</v>
      </c>
      <c r="Y8217" t="s">
        <v>2277</v>
      </c>
      <c r="AA8217" s="1">
        <f t="shared" si="817"/>
        <v>46105</v>
      </c>
      <c r="AB8217" s="2">
        <f t="shared" si="818"/>
        <v>3</v>
      </c>
      <c r="AC8217" s="2">
        <f t="shared" si="819"/>
        <v>2026</v>
      </c>
      <c r="AD8217" s="2" t="str">
        <f>IFERROR(VLOOKUP(A8217,'Aux Área'!$A$4:$B$123,2,0),"-")</f>
        <v>INSPEÇÃO</v>
      </c>
    </row>
    <row r="8218" spans="1:30" x14ac:dyDescent="0.3">
      <c r="A8218" t="s">
        <v>52</v>
      </c>
      <c r="B8218" t="s">
        <v>1449</v>
      </c>
      <c r="C8218" t="s">
        <v>12699</v>
      </c>
      <c r="D8218" t="s">
        <v>3197</v>
      </c>
      <c r="E8218" t="s">
        <v>3198</v>
      </c>
      <c r="F8218" t="s">
        <v>53</v>
      </c>
      <c r="G8218" t="s">
        <v>35</v>
      </c>
      <c r="H8218" t="s">
        <v>36</v>
      </c>
      <c r="I8218" t="s">
        <v>37</v>
      </c>
      <c r="J8218" t="s">
        <v>356</v>
      </c>
      <c r="K8218" t="s">
        <v>357</v>
      </c>
      <c r="L8218" t="s">
        <v>124</v>
      </c>
      <c r="M8218" t="s">
        <v>38</v>
      </c>
      <c r="N8218" t="s">
        <v>39</v>
      </c>
      <c r="O8218" s="23">
        <v>449</v>
      </c>
      <c r="P8218" s="9">
        <v>12.35</v>
      </c>
      <c r="Q8218" t="s">
        <v>40</v>
      </c>
      <c r="R8218">
        <v>84078</v>
      </c>
      <c r="S8218" s="9">
        <v>36.369999999999997</v>
      </c>
      <c r="T8218" s="26">
        <v>4.79</v>
      </c>
      <c r="U8218" s="8">
        <v>174.21</v>
      </c>
      <c r="V8218" t="s">
        <v>12700</v>
      </c>
      <c r="W8218" t="s">
        <v>2007</v>
      </c>
      <c r="X8218" t="s">
        <v>42</v>
      </c>
      <c r="Y8218" t="s">
        <v>1740</v>
      </c>
      <c r="AA8218" s="1">
        <f t="shared" si="817"/>
        <v>46106</v>
      </c>
      <c r="AB8218" s="2">
        <f t="shared" si="818"/>
        <v>3</v>
      </c>
      <c r="AC8218" s="2">
        <f t="shared" si="819"/>
        <v>2026</v>
      </c>
      <c r="AD8218" s="2" t="str">
        <f>IFERROR(VLOOKUP(A8218,'Aux Área'!$A$4:$B$123,2,0),"-")</f>
        <v>OPERAÇÃO</v>
      </c>
    </row>
    <row r="8219" spans="1:30" x14ac:dyDescent="0.3">
      <c r="A8219" t="s">
        <v>5543</v>
      </c>
      <c r="B8219" t="s">
        <v>11845</v>
      </c>
      <c r="C8219" t="s">
        <v>12701</v>
      </c>
      <c r="D8219" t="s">
        <v>3303</v>
      </c>
      <c r="E8219" t="s">
        <v>3304</v>
      </c>
      <c r="F8219" t="s">
        <v>6207</v>
      </c>
      <c r="G8219" t="s">
        <v>1135</v>
      </c>
      <c r="H8219" t="s">
        <v>5545</v>
      </c>
      <c r="I8219" t="s">
        <v>839</v>
      </c>
      <c r="J8219" t="s">
        <v>89</v>
      </c>
      <c r="K8219" t="s">
        <v>90</v>
      </c>
      <c r="L8219" t="s">
        <v>91</v>
      </c>
      <c r="M8219" t="s">
        <v>38</v>
      </c>
      <c r="N8219" t="s">
        <v>39</v>
      </c>
      <c r="O8219" s="23">
        <v>395</v>
      </c>
      <c r="P8219" s="9">
        <v>11.8</v>
      </c>
      <c r="Q8219" t="s">
        <v>40</v>
      </c>
      <c r="R8219">
        <v>28574</v>
      </c>
      <c r="S8219" s="9">
        <v>33.47</v>
      </c>
      <c r="T8219" s="26">
        <v>4.8899999999999997</v>
      </c>
      <c r="U8219" s="8">
        <v>163.66999999999999</v>
      </c>
      <c r="V8219" t="s">
        <v>12702</v>
      </c>
      <c r="W8219" t="s">
        <v>2276</v>
      </c>
      <c r="X8219" t="s">
        <v>42</v>
      </c>
      <c r="Y8219" t="s">
        <v>2277</v>
      </c>
      <c r="AA8219" s="1">
        <f t="shared" si="817"/>
        <v>46106</v>
      </c>
      <c r="AB8219" s="2">
        <f t="shared" si="818"/>
        <v>3</v>
      </c>
      <c r="AC8219" s="2">
        <f t="shared" si="819"/>
        <v>2026</v>
      </c>
      <c r="AD8219" s="2" t="str">
        <f>IFERROR(VLOOKUP(A8219,'Aux Área'!$A$4:$B$123,2,0),"-")</f>
        <v>INSPEÇÃO</v>
      </c>
    </row>
    <row r="8220" spans="1:30" x14ac:dyDescent="0.3">
      <c r="A8220" t="s">
        <v>2278</v>
      </c>
      <c r="B8220" t="s">
        <v>4664</v>
      </c>
      <c r="C8220" t="s">
        <v>12703</v>
      </c>
      <c r="D8220" t="s">
        <v>3208</v>
      </c>
      <c r="E8220" t="s">
        <v>3209</v>
      </c>
      <c r="F8220" t="s">
        <v>2281</v>
      </c>
      <c r="G8220" t="s">
        <v>1135</v>
      </c>
      <c r="H8220" t="s">
        <v>2275</v>
      </c>
      <c r="I8220" t="s">
        <v>1497</v>
      </c>
      <c r="J8220" t="s">
        <v>11506</v>
      </c>
      <c r="K8220" t="s">
        <v>11507</v>
      </c>
      <c r="L8220" t="s">
        <v>84</v>
      </c>
      <c r="M8220" t="s">
        <v>38</v>
      </c>
      <c r="N8220" t="s">
        <v>39</v>
      </c>
      <c r="O8220" s="23">
        <v>479</v>
      </c>
      <c r="P8220" s="9">
        <v>10.4</v>
      </c>
      <c r="Q8220" t="s">
        <v>40</v>
      </c>
      <c r="R8220">
        <v>143368</v>
      </c>
      <c r="S8220" s="9">
        <v>46.05</v>
      </c>
      <c r="T8220" s="26">
        <v>4.99</v>
      </c>
      <c r="U8220" s="8">
        <v>229.79</v>
      </c>
      <c r="V8220" t="s">
        <v>41</v>
      </c>
      <c r="W8220" t="s">
        <v>2276</v>
      </c>
      <c r="X8220" t="s">
        <v>42</v>
      </c>
      <c r="Y8220" t="s">
        <v>2277</v>
      </c>
      <c r="AA8220" s="1">
        <f t="shared" si="817"/>
        <v>46106</v>
      </c>
      <c r="AB8220" s="2">
        <f t="shared" si="818"/>
        <v>3</v>
      </c>
      <c r="AC8220" s="2">
        <f t="shared" si="819"/>
        <v>2026</v>
      </c>
      <c r="AD8220" s="2" t="str">
        <f>IFERROR(VLOOKUP(A8220,'Aux Área'!$A$4:$B$123,2,0),"-")</f>
        <v>INSPEÇÃO</v>
      </c>
    </row>
    <row r="8221" spans="1:30" x14ac:dyDescent="0.3">
      <c r="A8221" t="s">
        <v>2260</v>
      </c>
      <c r="B8221" t="s">
        <v>113</v>
      </c>
      <c r="C8221" t="s">
        <v>12704</v>
      </c>
      <c r="D8221" t="s">
        <v>3005</v>
      </c>
      <c r="E8221" t="s">
        <v>3006</v>
      </c>
      <c r="F8221" t="s">
        <v>2262</v>
      </c>
      <c r="G8221" t="s">
        <v>35</v>
      </c>
      <c r="H8221" t="s">
        <v>2263</v>
      </c>
      <c r="I8221" t="s">
        <v>2186</v>
      </c>
      <c r="J8221" t="s">
        <v>1681</v>
      </c>
      <c r="K8221" t="s">
        <v>1682</v>
      </c>
      <c r="L8221" t="s">
        <v>141</v>
      </c>
      <c r="M8221" t="s">
        <v>38</v>
      </c>
      <c r="N8221" t="s">
        <v>668</v>
      </c>
      <c r="O8221" s="23">
        <v>769</v>
      </c>
      <c r="P8221" s="9">
        <v>14.72</v>
      </c>
      <c r="Q8221" t="s">
        <v>40</v>
      </c>
      <c r="R8221">
        <v>121584</v>
      </c>
      <c r="S8221" s="9">
        <v>52.25</v>
      </c>
      <c r="T8221" s="26">
        <v>7.74</v>
      </c>
      <c r="U8221" s="8">
        <v>404.39</v>
      </c>
      <c r="V8221" t="s">
        <v>41</v>
      </c>
      <c r="W8221" t="s">
        <v>2007</v>
      </c>
      <c r="X8221" t="s">
        <v>42</v>
      </c>
      <c r="Y8221" t="s">
        <v>1740</v>
      </c>
      <c r="AA8221" s="1">
        <f t="shared" si="817"/>
        <v>46106</v>
      </c>
      <c r="AB8221" s="2">
        <f t="shared" si="818"/>
        <v>3</v>
      </c>
      <c r="AC8221" s="2">
        <f t="shared" si="819"/>
        <v>2026</v>
      </c>
      <c r="AD8221" s="2" t="str">
        <f>IFERROR(VLOOKUP(A8221,'Aux Área'!$A$4:$B$123,2,0),"-")</f>
        <v>INSPEÇÃO</v>
      </c>
    </row>
    <row r="8222" spans="1:30" x14ac:dyDescent="0.3">
      <c r="A8222" t="s">
        <v>1945</v>
      </c>
      <c r="B8222" t="s">
        <v>2124</v>
      </c>
      <c r="C8222" t="s">
        <v>12705</v>
      </c>
      <c r="D8222" t="s">
        <v>1802</v>
      </c>
      <c r="E8222" t="s">
        <v>1803</v>
      </c>
      <c r="F8222" t="s">
        <v>653</v>
      </c>
      <c r="G8222" t="s">
        <v>1495</v>
      </c>
      <c r="H8222" t="s">
        <v>1804</v>
      </c>
      <c r="I8222" t="s">
        <v>1497</v>
      </c>
      <c r="J8222" t="s">
        <v>231</v>
      </c>
      <c r="K8222" t="s">
        <v>232</v>
      </c>
      <c r="L8222" t="s">
        <v>217</v>
      </c>
      <c r="M8222" t="s">
        <v>38</v>
      </c>
      <c r="N8222" t="s">
        <v>668</v>
      </c>
      <c r="O8222" s="23">
        <v>0</v>
      </c>
      <c r="P8222" s="9">
        <v>0</v>
      </c>
      <c r="Q8222" t="s">
        <v>40</v>
      </c>
      <c r="R8222">
        <v>0</v>
      </c>
      <c r="S8222" s="9">
        <v>103.73</v>
      </c>
      <c r="T8222" s="26">
        <v>8.19</v>
      </c>
      <c r="U8222" s="8">
        <v>849.55</v>
      </c>
      <c r="V8222" t="s">
        <v>12706</v>
      </c>
      <c r="W8222" t="s">
        <v>652</v>
      </c>
      <c r="X8222" t="s">
        <v>42</v>
      </c>
      <c r="Y8222" t="s">
        <v>653</v>
      </c>
      <c r="AA8222" s="1">
        <f t="shared" si="817"/>
        <v>46106</v>
      </c>
      <c r="AB8222" s="2">
        <f t="shared" si="818"/>
        <v>3</v>
      </c>
      <c r="AC8222" s="2">
        <f t="shared" si="819"/>
        <v>2026</v>
      </c>
      <c r="AD8222" s="2" t="str">
        <f>IFERROR(VLOOKUP(A8222,'Aux Área'!$A$4:$B$123,2,0),"-")</f>
        <v>SÃO PEDRO</v>
      </c>
    </row>
    <row r="8223" spans="1:30" x14ac:dyDescent="0.3">
      <c r="A8223" t="s">
        <v>1945</v>
      </c>
      <c r="C8223" t="s">
        <v>15692</v>
      </c>
      <c r="F8223" t="s">
        <v>15691</v>
      </c>
      <c r="K8223" t="s">
        <v>232</v>
      </c>
      <c r="N8223" t="s">
        <v>15690</v>
      </c>
      <c r="O8223" s="23">
        <v>0</v>
      </c>
      <c r="P8223" s="23">
        <v>0</v>
      </c>
      <c r="Q8223" t="s">
        <v>40</v>
      </c>
      <c r="R8223">
        <v>0</v>
      </c>
      <c r="S8223">
        <v>18</v>
      </c>
      <c r="U8223" s="8">
        <v>59.4</v>
      </c>
      <c r="AA8223" s="1">
        <f t="shared" si="817"/>
        <v>46106</v>
      </c>
      <c r="AB8223" s="2">
        <f t="shared" si="818"/>
        <v>3</v>
      </c>
      <c r="AC8223" s="2">
        <f t="shared" si="819"/>
        <v>2026</v>
      </c>
      <c r="AD8223" s="2" t="str">
        <f>IFERROR(VLOOKUP(A8223,'Aux Área'!$A$4:$B$123,2,0),"-")</f>
        <v>SÃO PEDRO</v>
      </c>
    </row>
    <row r="8224" spans="1:30" x14ac:dyDescent="0.3">
      <c r="A8224" t="s">
        <v>12191</v>
      </c>
      <c r="B8224" t="s">
        <v>655</v>
      </c>
      <c r="C8224" t="s">
        <v>12707</v>
      </c>
      <c r="D8224" t="s">
        <v>1802</v>
      </c>
      <c r="E8224" t="s">
        <v>1803</v>
      </c>
      <c r="F8224" t="s">
        <v>653</v>
      </c>
      <c r="G8224" t="s">
        <v>1300</v>
      </c>
      <c r="H8224" t="s">
        <v>12193</v>
      </c>
      <c r="I8224" t="s">
        <v>37</v>
      </c>
      <c r="J8224" t="s">
        <v>231</v>
      </c>
      <c r="K8224" t="s">
        <v>232</v>
      </c>
      <c r="L8224" t="s">
        <v>217</v>
      </c>
      <c r="M8224" t="s">
        <v>38</v>
      </c>
      <c r="N8224" t="s">
        <v>707</v>
      </c>
      <c r="O8224" s="23">
        <v>0</v>
      </c>
      <c r="P8224" s="9">
        <v>0</v>
      </c>
      <c r="Q8224" t="s">
        <v>40</v>
      </c>
      <c r="R8224">
        <v>0</v>
      </c>
      <c r="S8224" s="9">
        <v>27.32</v>
      </c>
      <c r="T8224" s="26">
        <v>6.59</v>
      </c>
      <c r="U8224" s="8">
        <v>180.04</v>
      </c>
      <c r="V8224" t="s">
        <v>12708</v>
      </c>
      <c r="W8224" t="s">
        <v>652</v>
      </c>
      <c r="X8224" t="s">
        <v>42</v>
      </c>
      <c r="Y8224" t="s">
        <v>653</v>
      </c>
      <c r="AA8224" s="1">
        <f t="shared" si="817"/>
        <v>46106</v>
      </c>
      <c r="AB8224" s="2">
        <f t="shared" si="818"/>
        <v>3</v>
      </c>
      <c r="AC8224" s="2">
        <f t="shared" si="819"/>
        <v>2026</v>
      </c>
      <c r="AD8224" s="2" t="str">
        <f>IFERROR(VLOOKUP(A8224,'Aux Área'!$A$4:$B$123,2,0),"-")</f>
        <v>SÃO PEDRO</v>
      </c>
    </row>
    <row r="8225" spans="1:30" x14ac:dyDescent="0.3">
      <c r="A8225" t="s">
        <v>2638</v>
      </c>
      <c r="B8225" t="s">
        <v>4593</v>
      </c>
      <c r="C8225" t="s">
        <v>12709</v>
      </c>
      <c r="D8225" t="s">
        <v>4358</v>
      </c>
      <c r="E8225" t="s">
        <v>4359</v>
      </c>
      <c r="F8225" t="s">
        <v>2641</v>
      </c>
      <c r="G8225" t="s">
        <v>1135</v>
      </c>
      <c r="H8225" t="s">
        <v>2275</v>
      </c>
      <c r="I8225" t="s">
        <v>1497</v>
      </c>
      <c r="J8225" t="s">
        <v>275</v>
      </c>
      <c r="K8225" t="s">
        <v>276</v>
      </c>
      <c r="L8225" t="s">
        <v>124</v>
      </c>
      <c r="M8225" t="s">
        <v>38</v>
      </c>
      <c r="N8225" t="s">
        <v>39</v>
      </c>
      <c r="O8225" s="23">
        <v>468</v>
      </c>
      <c r="P8225" s="9">
        <v>10.32</v>
      </c>
      <c r="Q8225" t="s">
        <v>40</v>
      </c>
      <c r="R8225">
        <v>130130</v>
      </c>
      <c r="S8225" s="9">
        <v>45.36</v>
      </c>
      <c r="T8225" s="26">
        <v>4.79</v>
      </c>
      <c r="U8225" s="8">
        <v>217.27</v>
      </c>
      <c r="V8225" t="s">
        <v>12710</v>
      </c>
      <c r="W8225" t="s">
        <v>2276</v>
      </c>
      <c r="X8225" t="s">
        <v>42</v>
      </c>
      <c r="Y8225" t="s">
        <v>2277</v>
      </c>
      <c r="AA8225" s="1">
        <f t="shared" si="817"/>
        <v>46106</v>
      </c>
      <c r="AB8225" s="2">
        <f t="shared" si="818"/>
        <v>3</v>
      </c>
      <c r="AC8225" s="2">
        <f t="shared" si="819"/>
        <v>2026</v>
      </c>
      <c r="AD8225" s="2" t="str">
        <f>IFERROR(VLOOKUP(A8225,'Aux Área'!$A$4:$B$123,2,0),"-")</f>
        <v>INSPEÇÃO</v>
      </c>
    </row>
    <row r="8226" spans="1:30" x14ac:dyDescent="0.3">
      <c r="A8226" t="s">
        <v>58</v>
      </c>
      <c r="B8226" t="s">
        <v>250</v>
      </c>
      <c r="C8226" t="s">
        <v>12711</v>
      </c>
      <c r="D8226" t="s">
        <v>87</v>
      </c>
      <c r="E8226" t="s">
        <v>88</v>
      </c>
      <c r="F8226" t="s">
        <v>59</v>
      </c>
      <c r="G8226" t="s">
        <v>35</v>
      </c>
      <c r="H8226" t="s">
        <v>36</v>
      </c>
      <c r="I8226" t="s">
        <v>37</v>
      </c>
      <c r="J8226" t="s">
        <v>356</v>
      </c>
      <c r="K8226" t="s">
        <v>357</v>
      </c>
      <c r="L8226" t="s">
        <v>124</v>
      </c>
      <c r="M8226" t="s">
        <v>38</v>
      </c>
      <c r="N8226" t="s">
        <v>39</v>
      </c>
      <c r="O8226" s="23">
        <v>398</v>
      </c>
      <c r="P8226" s="9">
        <v>8.82</v>
      </c>
      <c r="Q8226" t="s">
        <v>40</v>
      </c>
      <c r="R8226">
        <v>89570</v>
      </c>
      <c r="S8226" s="9">
        <v>45.11</v>
      </c>
      <c r="T8226" s="26">
        <v>4.7910000000000004</v>
      </c>
      <c r="U8226" s="8">
        <v>216.12</v>
      </c>
      <c r="V8226" t="s">
        <v>12712</v>
      </c>
      <c r="W8226" t="s">
        <v>2007</v>
      </c>
      <c r="X8226" t="s">
        <v>42</v>
      </c>
      <c r="Y8226" t="s">
        <v>1740</v>
      </c>
      <c r="AA8226" s="1">
        <f t="shared" si="817"/>
        <v>46106</v>
      </c>
      <c r="AB8226" s="2">
        <f t="shared" si="818"/>
        <v>3</v>
      </c>
      <c r="AC8226" s="2">
        <f t="shared" si="819"/>
        <v>2026</v>
      </c>
      <c r="AD8226" s="2" t="str">
        <f>IFERROR(VLOOKUP(A8226,'Aux Área'!$A$4:$B$123,2,0),"-")</f>
        <v>CONSERVA</v>
      </c>
    </row>
    <row r="8227" spans="1:30" x14ac:dyDescent="0.3">
      <c r="A8227" t="s">
        <v>2691</v>
      </c>
      <c r="B8227" t="s">
        <v>2692</v>
      </c>
      <c r="C8227" t="s">
        <v>12713</v>
      </c>
      <c r="D8227" t="s">
        <v>2142</v>
      </c>
      <c r="E8227" t="s">
        <v>2143</v>
      </c>
      <c r="F8227" t="s">
        <v>5979</v>
      </c>
      <c r="G8227" t="s">
        <v>1635</v>
      </c>
      <c r="H8227" t="s">
        <v>2635</v>
      </c>
      <c r="I8227" t="s">
        <v>37</v>
      </c>
      <c r="J8227" t="s">
        <v>165</v>
      </c>
      <c r="K8227" t="s">
        <v>166</v>
      </c>
      <c r="L8227" t="s">
        <v>167</v>
      </c>
      <c r="M8227" t="s">
        <v>38</v>
      </c>
      <c r="N8227" t="s">
        <v>39</v>
      </c>
      <c r="O8227" s="23">
        <v>261</v>
      </c>
      <c r="P8227" s="9">
        <v>6.67</v>
      </c>
      <c r="Q8227" t="s">
        <v>40</v>
      </c>
      <c r="R8227">
        <v>23038</v>
      </c>
      <c r="S8227" s="9">
        <v>39.119999999999997</v>
      </c>
      <c r="T8227" s="26">
        <v>4.99</v>
      </c>
      <c r="U8227" s="8">
        <v>195.21</v>
      </c>
      <c r="V8227" t="s">
        <v>112</v>
      </c>
      <c r="W8227" t="s">
        <v>2007</v>
      </c>
      <c r="X8227" t="s">
        <v>42</v>
      </c>
      <c r="Y8227" t="s">
        <v>1740</v>
      </c>
      <c r="AA8227" s="1">
        <f t="shared" si="817"/>
        <v>46106</v>
      </c>
      <c r="AB8227" s="2">
        <f t="shared" si="818"/>
        <v>3</v>
      </c>
      <c r="AC8227" s="2">
        <f t="shared" si="819"/>
        <v>2026</v>
      </c>
      <c r="AD8227" s="2" t="str">
        <f>IFERROR(VLOOKUP(A8227,'Aux Área'!$A$4:$B$123,2,0),"-")</f>
        <v>TI</v>
      </c>
    </row>
    <row r="8228" spans="1:30" x14ac:dyDescent="0.3">
      <c r="A8228" t="s">
        <v>3092</v>
      </c>
      <c r="B8228" t="s">
        <v>4774</v>
      </c>
      <c r="C8228" t="s">
        <v>12714</v>
      </c>
      <c r="D8228" t="s">
        <v>9771</v>
      </c>
      <c r="E8228" t="s">
        <v>9666</v>
      </c>
      <c r="F8228" t="s">
        <v>3594</v>
      </c>
      <c r="G8228" t="s">
        <v>1135</v>
      </c>
      <c r="H8228" t="s">
        <v>2275</v>
      </c>
      <c r="I8228" t="s">
        <v>1497</v>
      </c>
      <c r="J8228" t="s">
        <v>188</v>
      </c>
      <c r="K8228" t="s">
        <v>189</v>
      </c>
      <c r="L8228" t="s">
        <v>190</v>
      </c>
      <c r="M8228" t="s">
        <v>38</v>
      </c>
      <c r="N8228" t="s">
        <v>39</v>
      </c>
      <c r="O8228" s="23">
        <v>309</v>
      </c>
      <c r="P8228" s="9">
        <v>8.73</v>
      </c>
      <c r="Q8228" t="s">
        <v>40</v>
      </c>
      <c r="R8228">
        <v>122595</v>
      </c>
      <c r="S8228" s="9">
        <v>35.4</v>
      </c>
      <c r="T8228" s="26">
        <v>4.99</v>
      </c>
      <c r="U8228" s="8">
        <v>176.64</v>
      </c>
      <c r="V8228" t="s">
        <v>41</v>
      </c>
      <c r="W8228" t="s">
        <v>2276</v>
      </c>
      <c r="X8228" t="s">
        <v>42</v>
      </c>
      <c r="Y8228" t="s">
        <v>2277</v>
      </c>
      <c r="AA8228" s="1">
        <f t="shared" si="817"/>
        <v>46106</v>
      </c>
      <c r="AB8228" s="2">
        <f t="shared" si="818"/>
        <v>3</v>
      </c>
      <c r="AC8228" s="2">
        <f t="shared" si="819"/>
        <v>2026</v>
      </c>
      <c r="AD8228" s="2" t="str">
        <f>IFERROR(VLOOKUP(A8228,'Aux Área'!$A$4:$B$123,2,0),"-")</f>
        <v>INSPEÇÃO</v>
      </c>
    </row>
    <row r="8229" spans="1:30" x14ac:dyDescent="0.3">
      <c r="A8229" t="s">
        <v>2655</v>
      </c>
      <c r="B8229" t="s">
        <v>10768</v>
      </c>
      <c r="C8229" t="s">
        <v>12715</v>
      </c>
      <c r="D8229" t="s">
        <v>1619</v>
      </c>
      <c r="E8229" t="s">
        <v>1620</v>
      </c>
      <c r="F8229" t="s">
        <v>3605</v>
      </c>
      <c r="G8229" t="s">
        <v>1635</v>
      </c>
      <c r="H8229" t="s">
        <v>2635</v>
      </c>
      <c r="I8229" t="s">
        <v>37</v>
      </c>
      <c r="J8229" t="s">
        <v>370</v>
      </c>
      <c r="K8229" t="s">
        <v>371</v>
      </c>
      <c r="L8229" t="s">
        <v>124</v>
      </c>
      <c r="M8229" t="s">
        <v>38</v>
      </c>
      <c r="N8229" t="s">
        <v>39</v>
      </c>
      <c r="O8229" s="23">
        <v>275</v>
      </c>
      <c r="P8229" s="9">
        <v>7.99</v>
      </c>
      <c r="Q8229" t="s">
        <v>40</v>
      </c>
      <c r="R8229">
        <v>24846</v>
      </c>
      <c r="S8229" s="9">
        <v>34.409999999999997</v>
      </c>
      <c r="T8229" s="26">
        <v>4.9909999999999997</v>
      </c>
      <c r="U8229" s="8">
        <v>171.74</v>
      </c>
      <c r="V8229" t="s">
        <v>12716</v>
      </c>
      <c r="W8229" t="s">
        <v>2007</v>
      </c>
      <c r="X8229" t="s">
        <v>42</v>
      </c>
      <c r="Y8229" t="s">
        <v>6209</v>
      </c>
      <c r="AA8229" s="1">
        <f t="shared" si="817"/>
        <v>46106</v>
      </c>
      <c r="AB8229" s="2">
        <f t="shared" si="818"/>
        <v>3</v>
      </c>
      <c r="AC8229" s="2">
        <f t="shared" si="819"/>
        <v>2026</v>
      </c>
      <c r="AD8229" s="2" t="str">
        <f>IFERROR(VLOOKUP(A8229,'Aux Área'!$A$4:$B$123,2,0),"-")</f>
        <v>TI</v>
      </c>
    </row>
    <row r="8230" spans="1:30" x14ac:dyDescent="0.3">
      <c r="A8230" t="s">
        <v>2306</v>
      </c>
      <c r="B8230" t="s">
        <v>4613</v>
      </c>
      <c r="C8230" t="s">
        <v>12717</v>
      </c>
      <c r="D8230" t="s">
        <v>3428</v>
      </c>
      <c r="E8230" t="s">
        <v>3429</v>
      </c>
      <c r="F8230" t="s">
        <v>2309</v>
      </c>
      <c r="G8230" t="s">
        <v>1135</v>
      </c>
      <c r="H8230" t="s">
        <v>2275</v>
      </c>
      <c r="I8230" t="s">
        <v>1497</v>
      </c>
      <c r="J8230" t="s">
        <v>1665</v>
      </c>
      <c r="K8230" t="s">
        <v>1666</v>
      </c>
      <c r="L8230" t="s">
        <v>301</v>
      </c>
      <c r="M8230" t="s">
        <v>38</v>
      </c>
      <c r="N8230" t="s">
        <v>39</v>
      </c>
      <c r="O8230" s="23">
        <v>381</v>
      </c>
      <c r="P8230" s="9">
        <v>8.59</v>
      </c>
      <c r="Q8230" t="s">
        <v>40</v>
      </c>
      <c r="R8230">
        <v>141277</v>
      </c>
      <c r="S8230" s="9">
        <v>44.36</v>
      </c>
      <c r="T8230" s="26">
        <v>4.6900000000000004</v>
      </c>
      <c r="U8230" s="8">
        <v>208.05</v>
      </c>
      <c r="V8230" t="s">
        <v>12718</v>
      </c>
      <c r="W8230" t="s">
        <v>2276</v>
      </c>
      <c r="X8230" t="s">
        <v>42</v>
      </c>
      <c r="Y8230" t="s">
        <v>2277</v>
      </c>
      <c r="AA8230" s="1">
        <f t="shared" si="817"/>
        <v>46106</v>
      </c>
      <c r="AB8230" s="2">
        <f t="shared" si="818"/>
        <v>3</v>
      </c>
      <c r="AC8230" s="2">
        <f t="shared" si="819"/>
        <v>2026</v>
      </c>
      <c r="AD8230" s="2" t="str">
        <f>IFERROR(VLOOKUP(A8230,'Aux Área'!$A$4:$B$123,2,0),"-")</f>
        <v>INSPEÇÃO</v>
      </c>
    </row>
    <row r="8231" spans="1:30" x14ac:dyDescent="0.3">
      <c r="A8231" t="s">
        <v>56</v>
      </c>
      <c r="B8231" t="s">
        <v>266</v>
      </c>
      <c r="C8231" t="s">
        <v>12719</v>
      </c>
      <c r="D8231" t="s">
        <v>120</v>
      </c>
      <c r="E8231" t="s">
        <v>121</v>
      </c>
      <c r="F8231" t="s">
        <v>57</v>
      </c>
      <c r="G8231" t="s">
        <v>35</v>
      </c>
      <c r="H8231" t="s">
        <v>36</v>
      </c>
      <c r="I8231" t="s">
        <v>37</v>
      </c>
      <c r="J8231" t="s">
        <v>370</v>
      </c>
      <c r="K8231" t="s">
        <v>371</v>
      </c>
      <c r="L8231" t="s">
        <v>124</v>
      </c>
      <c r="M8231" t="s">
        <v>38</v>
      </c>
      <c r="N8231" t="s">
        <v>39</v>
      </c>
      <c r="O8231" s="23">
        <v>351</v>
      </c>
      <c r="P8231" s="9">
        <v>9.61</v>
      </c>
      <c r="Q8231" t="s">
        <v>40</v>
      </c>
      <c r="R8231">
        <v>55478</v>
      </c>
      <c r="S8231" s="9">
        <v>36.520000000000003</v>
      </c>
      <c r="T8231" s="26">
        <v>4.9909999999999997</v>
      </c>
      <c r="U8231" s="8">
        <v>182.26</v>
      </c>
      <c r="V8231" t="s">
        <v>12720</v>
      </c>
      <c r="W8231" t="s">
        <v>2007</v>
      </c>
      <c r="X8231" t="s">
        <v>42</v>
      </c>
      <c r="Y8231" t="s">
        <v>1740</v>
      </c>
      <c r="AA8231" s="1">
        <f t="shared" si="817"/>
        <v>46106</v>
      </c>
      <c r="AB8231" s="2">
        <f t="shared" si="818"/>
        <v>3</v>
      </c>
      <c r="AC8231" s="2">
        <f t="shared" si="819"/>
        <v>2026</v>
      </c>
      <c r="AD8231" s="2" t="str">
        <f>IFERROR(VLOOKUP(A8231,'Aux Área'!$A$4:$B$123,2,0),"-")</f>
        <v>CONSERVA</v>
      </c>
    </row>
    <row r="8232" spans="1:30" x14ac:dyDescent="0.3">
      <c r="A8232" t="s">
        <v>2016</v>
      </c>
      <c r="B8232" t="s">
        <v>2017</v>
      </c>
      <c r="C8232" t="s">
        <v>12721</v>
      </c>
      <c r="D8232" t="s">
        <v>3609</v>
      </c>
      <c r="E8232" t="s">
        <v>3610</v>
      </c>
      <c r="F8232" t="s">
        <v>2019</v>
      </c>
      <c r="G8232" t="s">
        <v>1495</v>
      </c>
      <c r="H8232" t="s">
        <v>2020</v>
      </c>
      <c r="I8232" t="s">
        <v>2021</v>
      </c>
      <c r="J8232" t="s">
        <v>275</v>
      </c>
      <c r="K8232" t="s">
        <v>276</v>
      </c>
      <c r="L8232" t="s">
        <v>124</v>
      </c>
      <c r="M8232" t="s">
        <v>38</v>
      </c>
      <c r="N8232" t="s">
        <v>668</v>
      </c>
      <c r="O8232" s="23">
        <v>784</v>
      </c>
      <c r="P8232" s="9">
        <v>1.98</v>
      </c>
      <c r="Q8232" t="s">
        <v>40</v>
      </c>
      <c r="R8232">
        <v>18814</v>
      </c>
      <c r="S8232" s="9">
        <v>396.59</v>
      </c>
      <c r="T8232" s="26">
        <v>8.59</v>
      </c>
      <c r="U8232" s="8">
        <v>3406.71</v>
      </c>
      <c r="V8232" t="s">
        <v>12722</v>
      </c>
      <c r="W8232" t="s">
        <v>1985</v>
      </c>
      <c r="X8232" t="s">
        <v>42</v>
      </c>
      <c r="Y8232" t="s">
        <v>1986</v>
      </c>
      <c r="AA8232" s="1">
        <f t="shared" si="817"/>
        <v>46106</v>
      </c>
      <c r="AB8232" s="2">
        <f t="shared" si="818"/>
        <v>3</v>
      </c>
      <c r="AC8232" s="2">
        <f t="shared" si="819"/>
        <v>2026</v>
      </c>
      <c r="AD8232" s="2" t="str">
        <f>IFERROR(VLOOKUP(A8232,'Aux Área'!$A$4:$B$123,2,0),"-")</f>
        <v>PESADOS</v>
      </c>
    </row>
    <row r="8233" spans="1:30" x14ac:dyDescent="0.3">
      <c r="A8233" t="s">
        <v>2016</v>
      </c>
      <c r="C8233" t="s">
        <v>15810</v>
      </c>
      <c r="F8233" t="s">
        <v>2019</v>
      </c>
      <c r="K8233" t="s">
        <v>276</v>
      </c>
      <c r="N8233" t="s">
        <v>15690</v>
      </c>
      <c r="O8233" t="s">
        <v>15244</v>
      </c>
      <c r="P8233" s="9" t="s">
        <v>15244</v>
      </c>
      <c r="Q8233" t="s">
        <v>40</v>
      </c>
      <c r="R8233" t="s">
        <v>15244</v>
      </c>
      <c r="S8233">
        <v>22.14</v>
      </c>
      <c r="U8233" s="8">
        <v>83.94</v>
      </c>
      <c r="AA8233" s="1">
        <f t="shared" si="817"/>
        <v>46106</v>
      </c>
      <c r="AB8233" s="2">
        <f t="shared" si="818"/>
        <v>3</v>
      </c>
      <c r="AC8233" s="2">
        <f t="shared" si="819"/>
        <v>2026</v>
      </c>
      <c r="AD8233" s="2" t="str">
        <f>IFERROR(VLOOKUP(A8233,'Aux Área'!$A$4:$B$123,2,0),"-")</f>
        <v>PESADOS</v>
      </c>
    </row>
    <row r="8234" spans="1:30" x14ac:dyDescent="0.3">
      <c r="A8234" t="s">
        <v>2041</v>
      </c>
      <c r="B8234" t="s">
        <v>2042</v>
      </c>
      <c r="C8234" t="s">
        <v>12723</v>
      </c>
      <c r="D8234" t="s">
        <v>1297</v>
      </c>
      <c r="E8234" t="s">
        <v>2221</v>
      </c>
      <c r="F8234" t="s">
        <v>2044</v>
      </c>
      <c r="G8234" t="s">
        <v>659</v>
      </c>
      <c r="H8234" t="s">
        <v>1996</v>
      </c>
      <c r="I8234" t="s">
        <v>1997</v>
      </c>
      <c r="J8234" t="s">
        <v>231</v>
      </c>
      <c r="K8234" t="s">
        <v>232</v>
      </c>
      <c r="L8234" t="s">
        <v>217</v>
      </c>
      <c r="M8234" t="s">
        <v>38</v>
      </c>
      <c r="N8234" t="s">
        <v>668</v>
      </c>
      <c r="O8234" s="23">
        <v>365</v>
      </c>
      <c r="P8234" s="9">
        <v>6.24</v>
      </c>
      <c r="Q8234" t="s">
        <v>40</v>
      </c>
      <c r="R8234">
        <v>40385</v>
      </c>
      <c r="S8234" s="9">
        <v>58.47</v>
      </c>
      <c r="T8234" s="26">
        <v>7.99</v>
      </c>
      <c r="U8234" s="8">
        <v>467.18</v>
      </c>
      <c r="V8234" t="s">
        <v>12724</v>
      </c>
      <c r="W8234" t="s">
        <v>1985</v>
      </c>
      <c r="X8234" t="s">
        <v>42</v>
      </c>
      <c r="Y8234" t="s">
        <v>1986</v>
      </c>
      <c r="AA8234" s="1">
        <f t="shared" si="817"/>
        <v>46106</v>
      </c>
      <c r="AB8234" s="2">
        <f t="shared" si="818"/>
        <v>3</v>
      </c>
      <c r="AC8234" s="2">
        <f t="shared" si="819"/>
        <v>2026</v>
      </c>
      <c r="AD8234" s="2" t="str">
        <f>IFERROR(VLOOKUP(A8234,'Aux Área'!$A$4:$B$123,2,0),"-")</f>
        <v>PESADOS</v>
      </c>
    </row>
    <row r="8235" spans="1:30" x14ac:dyDescent="0.3">
      <c r="A8235" t="s">
        <v>2041</v>
      </c>
      <c r="C8235" t="s">
        <v>12723</v>
      </c>
      <c r="F8235" t="s">
        <v>2044</v>
      </c>
      <c r="K8235" t="s">
        <v>232</v>
      </c>
      <c r="N8235" t="s">
        <v>15690</v>
      </c>
      <c r="O8235" t="s">
        <v>15244</v>
      </c>
      <c r="P8235" s="9" t="s">
        <v>15244</v>
      </c>
      <c r="Q8235" t="s">
        <v>40</v>
      </c>
      <c r="R8235" t="s">
        <v>15244</v>
      </c>
      <c r="S8235">
        <v>4</v>
      </c>
      <c r="U8235" s="8">
        <v>13.2</v>
      </c>
      <c r="AA8235" s="1">
        <f t="shared" si="817"/>
        <v>46106</v>
      </c>
      <c r="AB8235" s="2">
        <f t="shared" si="818"/>
        <v>3</v>
      </c>
      <c r="AC8235" s="2">
        <f t="shared" si="819"/>
        <v>2026</v>
      </c>
      <c r="AD8235" s="2" t="str">
        <f>IFERROR(VLOOKUP(A8235,'Aux Área'!$A$4:$B$123,2,0),"-")</f>
        <v>PESADOS</v>
      </c>
    </row>
    <row r="8236" spans="1:30" x14ac:dyDescent="0.3">
      <c r="A8236" t="s">
        <v>2282</v>
      </c>
      <c r="B8236" t="s">
        <v>4679</v>
      </c>
      <c r="C8236" t="s">
        <v>12725</v>
      </c>
      <c r="D8236" t="s">
        <v>11924</v>
      </c>
      <c r="E8236" t="s">
        <v>11925</v>
      </c>
      <c r="F8236" t="s">
        <v>2285</v>
      </c>
      <c r="G8236" t="s">
        <v>1135</v>
      </c>
      <c r="H8236" t="s">
        <v>2275</v>
      </c>
      <c r="I8236" t="s">
        <v>1497</v>
      </c>
      <c r="J8236" t="s">
        <v>165</v>
      </c>
      <c r="K8236" t="s">
        <v>166</v>
      </c>
      <c r="L8236" t="s">
        <v>167</v>
      </c>
      <c r="M8236" t="s">
        <v>38</v>
      </c>
      <c r="N8236" t="s">
        <v>39</v>
      </c>
      <c r="O8236" s="23">
        <v>433</v>
      </c>
      <c r="P8236" s="9">
        <v>9.23</v>
      </c>
      <c r="Q8236" t="s">
        <v>40</v>
      </c>
      <c r="R8236">
        <v>121460</v>
      </c>
      <c r="S8236" s="9">
        <v>46.89</v>
      </c>
      <c r="T8236" s="26">
        <v>4.9909999999999997</v>
      </c>
      <c r="U8236" s="8">
        <v>234.01</v>
      </c>
      <c r="V8236" t="s">
        <v>112</v>
      </c>
      <c r="W8236" t="s">
        <v>2276</v>
      </c>
      <c r="X8236" t="s">
        <v>42</v>
      </c>
      <c r="Y8236" t="s">
        <v>2277</v>
      </c>
      <c r="AA8236" s="1">
        <f t="shared" si="817"/>
        <v>46106</v>
      </c>
      <c r="AB8236" s="2">
        <f t="shared" si="818"/>
        <v>3</v>
      </c>
      <c r="AC8236" s="2">
        <f t="shared" si="819"/>
        <v>2026</v>
      </c>
      <c r="AD8236" s="2" t="str">
        <f>IFERROR(VLOOKUP(A8236,'Aux Área'!$A$4:$B$123,2,0),"-")</f>
        <v>INSPEÇÃO</v>
      </c>
    </row>
    <row r="8237" spans="1:30" x14ac:dyDescent="0.3">
      <c r="A8237" t="s">
        <v>2643</v>
      </c>
      <c r="B8237" t="s">
        <v>2307</v>
      </c>
      <c r="C8237" t="s">
        <v>12726</v>
      </c>
      <c r="D8237" t="s">
        <v>4988</v>
      </c>
      <c r="E8237" t="s">
        <v>4989</v>
      </c>
      <c r="F8237" t="s">
        <v>2646</v>
      </c>
      <c r="G8237" t="s">
        <v>1300</v>
      </c>
      <c r="H8237" t="s">
        <v>1301</v>
      </c>
      <c r="I8237" t="s">
        <v>37</v>
      </c>
      <c r="J8237" t="s">
        <v>370</v>
      </c>
      <c r="K8237" t="s">
        <v>371</v>
      </c>
      <c r="L8237" t="s">
        <v>124</v>
      </c>
      <c r="M8237" t="s">
        <v>38</v>
      </c>
      <c r="N8237" t="s">
        <v>39</v>
      </c>
      <c r="O8237" s="23">
        <v>493</v>
      </c>
      <c r="P8237" s="9">
        <v>11.15</v>
      </c>
      <c r="Q8237" t="s">
        <v>40</v>
      </c>
      <c r="R8237">
        <v>135210</v>
      </c>
      <c r="S8237" s="9">
        <v>44.22</v>
      </c>
      <c r="T8237" s="26">
        <v>4.99</v>
      </c>
      <c r="U8237" s="8">
        <v>220.66</v>
      </c>
      <c r="V8237" t="s">
        <v>12727</v>
      </c>
      <c r="W8237" t="s">
        <v>2276</v>
      </c>
      <c r="X8237" t="s">
        <v>42</v>
      </c>
      <c r="Y8237" t="s">
        <v>2277</v>
      </c>
      <c r="AA8237" s="1">
        <f t="shared" si="817"/>
        <v>46106</v>
      </c>
      <c r="AB8237" s="2">
        <f t="shared" si="818"/>
        <v>3</v>
      </c>
      <c r="AC8237" s="2">
        <f t="shared" si="819"/>
        <v>2026</v>
      </c>
      <c r="AD8237" s="2" t="str">
        <f>IFERROR(VLOOKUP(A8237,'Aux Área'!$A$4:$B$123,2,0),"-")</f>
        <v>INSPEÇÃO</v>
      </c>
    </row>
    <row r="8238" spans="1:30" x14ac:dyDescent="0.3">
      <c r="A8238" t="s">
        <v>1992</v>
      </c>
      <c r="B8238" t="s">
        <v>1993</v>
      </c>
      <c r="C8238" t="s">
        <v>12728</v>
      </c>
      <c r="D8238" t="s">
        <v>1297</v>
      </c>
      <c r="E8238" t="s">
        <v>2221</v>
      </c>
      <c r="F8238" t="s">
        <v>1995</v>
      </c>
      <c r="G8238" t="s">
        <v>659</v>
      </c>
      <c r="H8238" t="s">
        <v>1996</v>
      </c>
      <c r="I8238" t="s">
        <v>1997</v>
      </c>
      <c r="J8238" t="s">
        <v>165</v>
      </c>
      <c r="K8238" t="s">
        <v>166</v>
      </c>
      <c r="L8238" t="s">
        <v>167</v>
      </c>
      <c r="M8238" t="s">
        <v>38</v>
      </c>
      <c r="N8238" t="s">
        <v>668</v>
      </c>
      <c r="O8238" s="23">
        <v>320</v>
      </c>
      <c r="P8238" s="9">
        <v>4.6100000000000003</v>
      </c>
      <c r="Q8238" t="s">
        <v>40</v>
      </c>
      <c r="R8238">
        <v>29574</v>
      </c>
      <c r="S8238" s="9">
        <v>69.459999999999994</v>
      </c>
      <c r="T8238" s="26">
        <v>7.99</v>
      </c>
      <c r="U8238" s="8">
        <v>555</v>
      </c>
      <c r="V8238" t="s">
        <v>112</v>
      </c>
      <c r="W8238" t="s">
        <v>1985</v>
      </c>
      <c r="X8238" t="s">
        <v>42</v>
      </c>
      <c r="Y8238" t="s">
        <v>1986</v>
      </c>
      <c r="AA8238" s="1">
        <f t="shared" si="817"/>
        <v>46106</v>
      </c>
      <c r="AB8238" s="2">
        <f t="shared" si="818"/>
        <v>3</v>
      </c>
      <c r="AC8238" s="2">
        <f t="shared" si="819"/>
        <v>2026</v>
      </c>
      <c r="AD8238" s="2" t="str">
        <f>IFERROR(VLOOKUP(A8238,'Aux Área'!$A$4:$B$123,2,0),"-")</f>
        <v>PESADOS</v>
      </c>
    </row>
    <row r="8239" spans="1:30" x14ac:dyDescent="0.3">
      <c r="A8239" t="s">
        <v>62</v>
      </c>
      <c r="B8239" t="s">
        <v>1455</v>
      </c>
      <c r="C8239" t="s">
        <v>12729</v>
      </c>
      <c r="D8239" t="s">
        <v>158</v>
      </c>
      <c r="E8239" t="s">
        <v>159</v>
      </c>
      <c r="F8239" t="s">
        <v>63</v>
      </c>
      <c r="G8239" t="s">
        <v>35</v>
      </c>
      <c r="H8239" t="s">
        <v>36</v>
      </c>
      <c r="I8239" t="s">
        <v>37</v>
      </c>
      <c r="J8239" t="s">
        <v>165</v>
      </c>
      <c r="K8239" t="s">
        <v>166</v>
      </c>
      <c r="L8239" t="s">
        <v>167</v>
      </c>
      <c r="M8239" t="s">
        <v>38</v>
      </c>
      <c r="N8239" t="s">
        <v>39</v>
      </c>
      <c r="O8239" s="23">
        <v>378</v>
      </c>
      <c r="P8239" s="9">
        <v>9.07</v>
      </c>
      <c r="Q8239" t="s">
        <v>40</v>
      </c>
      <c r="R8239">
        <v>70855</v>
      </c>
      <c r="S8239" s="9">
        <v>41.68</v>
      </c>
      <c r="T8239" s="26">
        <v>4.9909999999999997</v>
      </c>
      <c r="U8239" s="8">
        <v>208.01</v>
      </c>
      <c r="V8239" t="s">
        <v>112</v>
      </c>
      <c r="W8239" t="s">
        <v>2007</v>
      </c>
      <c r="X8239" t="s">
        <v>42</v>
      </c>
      <c r="Y8239" t="s">
        <v>1740</v>
      </c>
      <c r="AA8239" s="1">
        <f t="shared" si="817"/>
        <v>46106</v>
      </c>
      <c r="AB8239" s="2">
        <f t="shared" si="818"/>
        <v>3</v>
      </c>
      <c r="AC8239" s="2">
        <f t="shared" si="819"/>
        <v>2026</v>
      </c>
      <c r="AD8239" s="2" t="str">
        <f>IFERROR(VLOOKUP(A8239,'Aux Área'!$A$4:$B$123,2,0),"-")</f>
        <v>CONSERVA</v>
      </c>
    </row>
    <row r="8240" spans="1:30" x14ac:dyDescent="0.3">
      <c r="A8240" t="s">
        <v>68</v>
      </c>
      <c r="B8240" t="s">
        <v>296</v>
      </c>
      <c r="C8240" t="s">
        <v>12730</v>
      </c>
      <c r="D8240" t="s">
        <v>1562</v>
      </c>
      <c r="E8240" t="s">
        <v>1563</v>
      </c>
      <c r="F8240" t="s">
        <v>69</v>
      </c>
      <c r="G8240" t="s">
        <v>35</v>
      </c>
      <c r="H8240" t="s">
        <v>36</v>
      </c>
      <c r="I8240" t="s">
        <v>37</v>
      </c>
      <c r="J8240" t="s">
        <v>165</v>
      </c>
      <c r="K8240" t="s">
        <v>166</v>
      </c>
      <c r="L8240" t="s">
        <v>167</v>
      </c>
      <c r="M8240" t="s">
        <v>38</v>
      </c>
      <c r="N8240" t="s">
        <v>39</v>
      </c>
      <c r="O8240" s="23">
        <v>432</v>
      </c>
      <c r="P8240" s="9">
        <v>10.029999999999999</v>
      </c>
      <c r="Q8240" t="s">
        <v>40</v>
      </c>
      <c r="R8240">
        <v>53114</v>
      </c>
      <c r="S8240" s="9">
        <v>43.08</v>
      </c>
      <c r="T8240" s="26">
        <v>4.9909999999999997</v>
      </c>
      <c r="U8240" s="8">
        <v>215</v>
      </c>
      <c r="V8240" t="s">
        <v>112</v>
      </c>
      <c r="W8240" t="s">
        <v>2007</v>
      </c>
      <c r="X8240" t="s">
        <v>42</v>
      </c>
      <c r="Y8240" t="s">
        <v>1740</v>
      </c>
      <c r="AA8240" s="1">
        <f t="shared" ref="AA8240:AA8303" si="820">IFERROR(DATEVALUE(C8240),"-")</f>
        <v>46106</v>
      </c>
      <c r="AB8240" s="2">
        <f t="shared" ref="AB8240:AB8303" si="821">IFERROR(MONTH(AA8240),"-")</f>
        <v>3</v>
      </c>
      <c r="AC8240" s="2">
        <f t="shared" ref="AC8240:AC8303" si="822">IFERROR(YEAR(AA8240),"-")</f>
        <v>2026</v>
      </c>
      <c r="AD8240" s="2" t="str">
        <f>IFERROR(VLOOKUP(A8240,'Aux Área'!$A$4:$B$123,2,0),"-")</f>
        <v>OPERAÇÃO</v>
      </c>
    </row>
    <row r="8241" spans="1:30" x14ac:dyDescent="0.3">
      <c r="A8241" t="s">
        <v>5620</v>
      </c>
      <c r="B8241" t="s">
        <v>9277</v>
      </c>
      <c r="C8241" t="s">
        <v>12731</v>
      </c>
      <c r="D8241" t="s">
        <v>9696</v>
      </c>
      <c r="E8241" t="s">
        <v>9665</v>
      </c>
      <c r="F8241" t="s">
        <v>6208</v>
      </c>
      <c r="G8241" t="s">
        <v>1135</v>
      </c>
      <c r="H8241" t="s">
        <v>5545</v>
      </c>
      <c r="I8241" t="s">
        <v>839</v>
      </c>
      <c r="J8241" t="s">
        <v>169</v>
      </c>
      <c r="K8241" t="s">
        <v>170</v>
      </c>
      <c r="L8241" t="s">
        <v>124</v>
      </c>
      <c r="M8241" t="s">
        <v>38</v>
      </c>
      <c r="N8241" t="s">
        <v>39</v>
      </c>
      <c r="O8241" s="23">
        <v>371</v>
      </c>
      <c r="P8241" s="9">
        <v>9.4499999999999993</v>
      </c>
      <c r="Q8241" t="s">
        <v>40</v>
      </c>
      <c r="R8241">
        <v>35507</v>
      </c>
      <c r="S8241" s="9">
        <v>39.25</v>
      </c>
      <c r="T8241" s="26">
        <v>4.8899999999999997</v>
      </c>
      <c r="U8241" s="8">
        <v>191.93</v>
      </c>
      <c r="V8241" t="s">
        <v>41</v>
      </c>
      <c r="W8241" t="s">
        <v>2276</v>
      </c>
      <c r="X8241" t="s">
        <v>42</v>
      </c>
      <c r="Y8241" t="s">
        <v>2277</v>
      </c>
      <c r="AA8241" s="1">
        <f t="shared" si="820"/>
        <v>46106</v>
      </c>
      <c r="AB8241" s="2">
        <f t="shared" si="821"/>
        <v>3</v>
      </c>
      <c r="AC8241" s="2">
        <f t="shared" si="822"/>
        <v>2026</v>
      </c>
      <c r="AD8241" s="2" t="str">
        <f>IFERROR(VLOOKUP(A8241,'Aux Área'!$A$4:$B$123,2,0),"-")</f>
        <v>INSPEÇÃO</v>
      </c>
    </row>
    <row r="8242" spans="1:30" x14ac:dyDescent="0.3">
      <c r="A8242" t="s">
        <v>9677</v>
      </c>
      <c r="B8242" t="s">
        <v>10434</v>
      </c>
      <c r="C8242" t="s">
        <v>12732</v>
      </c>
      <c r="D8242" t="s">
        <v>10436</v>
      </c>
      <c r="E8242" t="s">
        <v>9678</v>
      </c>
      <c r="F8242" t="s">
        <v>15507</v>
      </c>
      <c r="G8242" t="s">
        <v>1635</v>
      </c>
      <c r="H8242" t="s">
        <v>9676</v>
      </c>
      <c r="I8242" t="s">
        <v>37</v>
      </c>
      <c r="J8242" t="s">
        <v>219</v>
      </c>
      <c r="K8242" t="s">
        <v>177</v>
      </c>
      <c r="L8242" t="s">
        <v>177</v>
      </c>
      <c r="M8242" t="s">
        <v>38</v>
      </c>
      <c r="N8242" t="s">
        <v>39</v>
      </c>
      <c r="O8242" s="23">
        <v>357</v>
      </c>
      <c r="P8242" s="9">
        <v>9.76</v>
      </c>
      <c r="Q8242" t="s">
        <v>40</v>
      </c>
      <c r="R8242">
        <v>47197</v>
      </c>
      <c r="S8242" s="9">
        <v>36.56</v>
      </c>
      <c r="T8242" s="26">
        <v>4.9909999999999997</v>
      </c>
      <c r="U8242" s="8">
        <v>182.48</v>
      </c>
      <c r="V8242" t="s">
        <v>12733</v>
      </c>
      <c r="W8242" t="s">
        <v>2007</v>
      </c>
      <c r="X8242" t="s">
        <v>42</v>
      </c>
      <c r="Y8242" t="s">
        <v>6209</v>
      </c>
      <c r="AA8242" s="1">
        <f t="shared" si="820"/>
        <v>46106</v>
      </c>
      <c r="AB8242" s="2">
        <f t="shared" si="821"/>
        <v>3</v>
      </c>
      <c r="AC8242" s="2">
        <f t="shared" si="822"/>
        <v>2026</v>
      </c>
      <c r="AD8242" s="2" t="str">
        <f>IFERROR(VLOOKUP(A8242,'Aux Área'!$A$4:$B$123,2,0),"-")</f>
        <v>TI</v>
      </c>
    </row>
    <row r="8243" spans="1:30" x14ac:dyDescent="0.3">
      <c r="A8243" t="s">
        <v>2181</v>
      </c>
      <c r="B8243" t="s">
        <v>4595</v>
      </c>
      <c r="C8243" t="s">
        <v>12734</v>
      </c>
      <c r="D8243" t="s">
        <v>3107</v>
      </c>
      <c r="E8243" t="s">
        <v>3108</v>
      </c>
      <c r="F8243" t="s">
        <v>2184</v>
      </c>
      <c r="G8243" t="s">
        <v>1135</v>
      </c>
      <c r="H8243" t="s">
        <v>2185</v>
      </c>
      <c r="I8243" t="s">
        <v>2186</v>
      </c>
      <c r="J8243" t="s">
        <v>237</v>
      </c>
      <c r="K8243" t="s">
        <v>238</v>
      </c>
      <c r="L8243" t="s">
        <v>110</v>
      </c>
      <c r="M8243" t="s">
        <v>38</v>
      </c>
      <c r="N8243" t="s">
        <v>668</v>
      </c>
      <c r="O8243" s="23">
        <v>860</v>
      </c>
      <c r="P8243" s="9">
        <v>12.19</v>
      </c>
      <c r="Q8243" t="s">
        <v>40</v>
      </c>
      <c r="R8243">
        <v>153688</v>
      </c>
      <c r="S8243" s="9">
        <v>70.569999999999993</v>
      </c>
      <c r="T8243" s="26">
        <v>7.5910000000000002</v>
      </c>
      <c r="U8243" s="8">
        <v>535.69000000000005</v>
      </c>
      <c r="V8243" t="s">
        <v>41</v>
      </c>
      <c r="W8243" t="s">
        <v>2007</v>
      </c>
      <c r="X8243" t="s">
        <v>42</v>
      </c>
      <c r="Y8243" t="s">
        <v>12261</v>
      </c>
      <c r="AA8243" s="1">
        <f t="shared" si="820"/>
        <v>46106</v>
      </c>
      <c r="AB8243" s="2">
        <f t="shared" si="821"/>
        <v>3</v>
      </c>
      <c r="AC8243" s="2">
        <f t="shared" si="822"/>
        <v>2026</v>
      </c>
      <c r="AD8243" s="2" t="str">
        <f>IFERROR(VLOOKUP(A8243,'Aux Área'!$A$4:$B$123,2,0),"-")</f>
        <v>INSPEÇÃO</v>
      </c>
    </row>
    <row r="8244" spans="1:30" x14ac:dyDescent="0.3">
      <c r="A8244" t="s">
        <v>5620</v>
      </c>
      <c r="B8244" t="s">
        <v>9277</v>
      </c>
      <c r="C8244" t="s">
        <v>12735</v>
      </c>
      <c r="D8244" t="s">
        <v>9696</v>
      </c>
      <c r="E8244" t="s">
        <v>9665</v>
      </c>
      <c r="F8244" t="s">
        <v>6208</v>
      </c>
      <c r="G8244" t="s">
        <v>1135</v>
      </c>
      <c r="H8244" t="s">
        <v>5545</v>
      </c>
      <c r="I8244" t="s">
        <v>839</v>
      </c>
      <c r="J8244" t="s">
        <v>169</v>
      </c>
      <c r="K8244" t="s">
        <v>170</v>
      </c>
      <c r="L8244" t="s">
        <v>124</v>
      </c>
      <c r="M8244" t="s">
        <v>38</v>
      </c>
      <c r="N8244" t="s">
        <v>39</v>
      </c>
      <c r="O8244" s="23">
        <v>361</v>
      </c>
      <c r="P8244" s="9">
        <v>8.99</v>
      </c>
      <c r="Q8244" t="s">
        <v>40</v>
      </c>
      <c r="R8244">
        <v>35868</v>
      </c>
      <c r="S8244" s="9">
        <v>40.15</v>
      </c>
      <c r="T8244" s="26">
        <v>4.8899999999999997</v>
      </c>
      <c r="U8244" s="8">
        <v>196.33</v>
      </c>
      <c r="V8244" t="s">
        <v>41</v>
      </c>
      <c r="W8244" t="s">
        <v>2276</v>
      </c>
      <c r="X8244" t="s">
        <v>42</v>
      </c>
      <c r="Y8244" t="s">
        <v>2277</v>
      </c>
      <c r="AA8244" s="1">
        <f t="shared" si="820"/>
        <v>46106</v>
      </c>
      <c r="AB8244" s="2">
        <f t="shared" si="821"/>
        <v>3</v>
      </c>
      <c r="AC8244" s="2">
        <f t="shared" si="822"/>
        <v>2026</v>
      </c>
      <c r="AD8244" s="2" t="str">
        <f>IFERROR(VLOOKUP(A8244,'Aux Área'!$A$4:$B$123,2,0),"-")</f>
        <v>INSPEÇÃO</v>
      </c>
    </row>
    <row r="8245" spans="1:30" x14ac:dyDescent="0.3">
      <c r="A8245" t="s">
        <v>5543</v>
      </c>
      <c r="B8245" t="s">
        <v>11845</v>
      </c>
      <c r="C8245" t="s">
        <v>12736</v>
      </c>
      <c r="D8245" t="s">
        <v>3410</v>
      </c>
      <c r="E8245" t="s">
        <v>3411</v>
      </c>
      <c r="F8245" t="s">
        <v>6207</v>
      </c>
      <c r="G8245" t="s">
        <v>1135</v>
      </c>
      <c r="H8245" t="s">
        <v>5545</v>
      </c>
      <c r="I8245" t="s">
        <v>839</v>
      </c>
      <c r="J8245" t="s">
        <v>231</v>
      </c>
      <c r="K8245" t="s">
        <v>232</v>
      </c>
      <c r="L8245" t="s">
        <v>217</v>
      </c>
      <c r="M8245" t="s">
        <v>38</v>
      </c>
      <c r="N8245" t="s">
        <v>39</v>
      </c>
      <c r="O8245" s="23">
        <v>347</v>
      </c>
      <c r="P8245" s="9">
        <v>8.33</v>
      </c>
      <c r="Q8245" t="s">
        <v>40</v>
      </c>
      <c r="R8245">
        <v>28921</v>
      </c>
      <c r="S8245" s="9">
        <v>41.68</v>
      </c>
      <c r="T8245" s="26">
        <v>4.8609999999999998</v>
      </c>
      <c r="U8245" s="8">
        <v>202.6</v>
      </c>
      <c r="V8245" t="s">
        <v>12737</v>
      </c>
      <c r="W8245" t="s">
        <v>2276</v>
      </c>
      <c r="X8245" t="s">
        <v>42</v>
      </c>
      <c r="Y8245" t="s">
        <v>2277</v>
      </c>
      <c r="AA8245" s="1">
        <f t="shared" si="820"/>
        <v>46106</v>
      </c>
      <c r="AB8245" s="2">
        <f t="shared" si="821"/>
        <v>3</v>
      </c>
      <c r="AC8245" s="2">
        <f t="shared" si="822"/>
        <v>2026</v>
      </c>
      <c r="AD8245" s="2" t="str">
        <f>IFERROR(VLOOKUP(A8245,'Aux Área'!$A$4:$B$123,2,0),"-")</f>
        <v>INSPEÇÃO</v>
      </c>
    </row>
    <row r="8246" spans="1:30" x14ac:dyDescent="0.3">
      <c r="A8246" t="s">
        <v>12273</v>
      </c>
      <c r="B8246" t="s">
        <v>222</v>
      </c>
      <c r="C8246" t="s">
        <v>12738</v>
      </c>
      <c r="D8246" t="s">
        <v>11150</v>
      </c>
      <c r="E8246" t="s">
        <v>11151</v>
      </c>
      <c r="F8246" t="s">
        <v>653</v>
      </c>
      <c r="G8246" t="s">
        <v>35</v>
      </c>
      <c r="H8246" t="s">
        <v>12275</v>
      </c>
      <c r="I8246" t="s">
        <v>667</v>
      </c>
      <c r="J8246" t="s">
        <v>122</v>
      </c>
      <c r="K8246" t="s">
        <v>123</v>
      </c>
      <c r="L8246" t="s">
        <v>124</v>
      </c>
      <c r="M8246" t="s">
        <v>38</v>
      </c>
      <c r="N8246" t="s">
        <v>638</v>
      </c>
      <c r="O8246" s="23">
        <v>0</v>
      </c>
      <c r="P8246" s="9">
        <v>0</v>
      </c>
      <c r="Q8246" t="s">
        <v>40</v>
      </c>
      <c r="R8246">
        <v>0</v>
      </c>
      <c r="S8246" s="9">
        <v>22</v>
      </c>
      <c r="T8246" s="26">
        <v>8.09</v>
      </c>
      <c r="U8246" s="8">
        <v>177.99</v>
      </c>
      <c r="V8246" t="s">
        <v>162</v>
      </c>
      <c r="W8246" t="s">
        <v>652</v>
      </c>
      <c r="X8246" t="s">
        <v>42</v>
      </c>
      <c r="Y8246" t="s">
        <v>653</v>
      </c>
      <c r="AA8246" s="1">
        <f t="shared" si="820"/>
        <v>46106</v>
      </c>
      <c r="AB8246" s="2">
        <f t="shared" si="821"/>
        <v>3</v>
      </c>
      <c r="AC8246" s="2">
        <f t="shared" si="822"/>
        <v>2026</v>
      </c>
      <c r="AD8246" s="2" t="str">
        <f>IFERROR(VLOOKUP(A8246,'Aux Área'!$A$4:$B$123,2,0),"-")</f>
        <v>SÃO PEDRO</v>
      </c>
    </row>
    <row r="8247" spans="1:30" x14ac:dyDescent="0.3">
      <c r="A8247" t="s">
        <v>58</v>
      </c>
      <c r="B8247" t="s">
        <v>250</v>
      </c>
      <c r="C8247" t="s">
        <v>12739</v>
      </c>
      <c r="D8247" t="s">
        <v>87</v>
      </c>
      <c r="E8247" t="s">
        <v>88</v>
      </c>
      <c r="F8247" t="s">
        <v>59</v>
      </c>
      <c r="G8247" t="s">
        <v>35</v>
      </c>
      <c r="H8247" t="s">
        <v>36</v>
      </c>
      <c r="I8247" t="s">
        <v>37</v>
      </c>
      <c r="J8247" t="s">
        <v>1665</v>
      </c>
      <c r="K8247" t="s">
        <v>1666</v>
      </c>
      <c r="L8247" t="s">
        <v>301</v>
      </c>
      <c r="M8247" t="s">
        <v>38</v>
      </c>
      <c r="N8247" t="s">
        <v>39</v>
      </c>
      <c r="O8247" s="23">
        <v>318</v>
      </c>
      <c r="P8247" s="9">
        <v>7.58</v>
      </c>
      <c r="Q8247" t="s">
        <v>40</v>
      </c>
      <c r="R8247">
        <v>89888</v>
      </c>
      <c r="S8247" s="9">
        <v>41.96</v>
      </c>
      <c r="T8247" s="26">
        <v>4.6900000000000004</v>
      </c>
      <c r="U8247" s="8">
        <v>196.79</v>
      </c>
      <c r="V8247" t="s">
        <v>12740</v>
      </c>
      <c r="W8247" t="s">
        <v>2007</v>
      </c>
      <c r="X8247" t="s">
        <v>42</v>
      </c>
      <c r="Y8247" t="s">
        <v>1740</v>
      </c>
      <c r="AA8247" s="1">
        <f t="shared" si="820"/>
        <v>46106</v>
      </c>
      <c r="AB8247" s="2">
        <f t="shared" si="821"/>
        <v>3</v>
      </c>
      <c r="AC8247" s="2">
        <f t="shared" si="822"/>
        <v>2026</v>
      </c>
      <c r="AD8247" s="2" t="str">
        <f>IFERROR(VLOOKUP(A8247,'Aux Área'!$A$4:$B$123,2,0),"-")</f>
        <v>CONSERVA</v>
      </c>
    </row>
    <row r="8248" spans="1:30" x14ac:dyDescent="0.3">
      <c r="A8248" t="s">
        <v>44</v>
      </c>
      <c r="B8248" t="s">
        <v>478</v>
      </c>
      <c r="C8248" t="s">
        <v>12741</v>
      </c>
      <c r="D8248" t="s">
        <v>2169</v>
      </c>
      <c r="E8248" t="s">
        <v>2170</v>
      </c>
      <c r="F8248" t="s">
        <v>45</v>
      </c>
      <c r="G8248" t="s">
        <v>35</v>
      </c>
      <c r="H8248" t="s">
        <v>36</v>
      </c>
      <c r="I8248" t="s">
        <v>37</v>
      </c>
      <c r="J8248" t="s">
        <v>196</v>
      </c>
      <c r="K8248" t="s">
        <v>197</v>
      </c>
      <c r="L8248" t="s">
        <v>84</v>
      </c>
      <c r="M8248" t="s">
        <v>38</v>
      </c>
      <c r="N8248" t="s">
        <v>39</v>
      </c>
      <c r="O8248" s="23">
        <v>141</v>
      </c>
      <c r="P8248" s="9">
        <v>4.6100000000000003</v>
      </c>
      <c r="Q8248" t="s">
        <v>40</v>
      </c>
      <c r="R8248">
        <v>24899</v>
      </c>
      <c r="S8248" s="9">
        <v>30.56</v>
      </c>
      <c r="T8248" s="26">
        <v>4.67</v>
      </c>
      <c r="U8248" s="8">
        <v>142.72</v>
      </c>
      <c r="V8248" t="s">
        <v>41</v>
      </c>
      <c r="W8248" t="s">
        <v>2007</v>
      </c>
      <c r="X8248" t="s">
        <v>42</v>
      </c>
      <c r="Y8248" t="s">
        <v>1740</v>
      </c>
      <c r="AA8248" s="1">
        <f t="shared" si="820"/>
        <v>46106</v>
      </c>
      <c r="AB8248" s="2">
        <f t="shared" si="821"/>
        <v>3</v>
      </c>
      <c r="AC8248" s="2">
        <f t="shared" si="822"/>
        <v>2026</v>
      </c>
      <c r="AD8248" s="2" t="str">
        <f>IFERROR(VLOOKUP(A8248,'Aux Área'!$A$4:$B$123,2,0),"-")</f>
        <v>OPERAÇÃO</v>
      </c>
    </row>
    <row r="8249" spans="1:30" x14ac:dyDescent="0.3">
      <c r="A8249" t="s">
        <v>3092</v>
      </c>
      <c r="B8249" t="s">
        <v>4774</v>
      </c>
      <c r="C8249" t="s">
        <v>12742</v>
      </c>
      <c r="D8249" t="s">
        <v>3135</v>
      </c>
      <c r="E8249" t="s">
        <v>3136</v>
      </c>
      <c r="F8249" t="s">
        <v>3594</v>
      </c>
      <c r="G8249" t="s">
        <v>1135</v>
      </c>
      <c r="H8249" t="s">
        <v>2275</v>
      </c>
      <c r="I8249" t="s">
        <v>1497</v>
      </c>
      <c r="J8249" t="s">
        <v>188</v>
      </c>
      <c r="K8249" t="s">
        <v>189</v>
      </c>
      <c r="L8249" t="s">
        <v>190</v>
      </c>
      <c r="M8249" t="s">
        <v>38</v>
      </c>
      <c r="N8249" t="s">
        <v>39</v>
      </c>
      <c r="O8249" s="23">
        <v>390</v>
      </c>
      <c r="P8249" s="9">
        <v>10.210000000000001</v>
      </c>
      <c r="Q8249" t="s">
        <v>40</v>
      </c>
      <c r="R8249">
        <v>122985</v>
      </c>
      <c r="S8249" s="9">
        <v>38.200000000000003</v>
      </c>
      <c r="T8249" s="26">
        <v>4.99</v>
      </c>
      <c r="U8249" s="8">
        <v>190.62</v>
      </c>
      <c r="V8249" t="s">
        <v>41</v>
      </c>
      <c r="W8249" t="s">
        <v>2276</v>
      </c>
      <c r="X8249" t="s">
        <v>42</v>
      </c>
      <c r="Y8249" t="s">
        <v>2277</v>
      </c>
      <c r="AA8249" s="1">
        <f t="shared" si="820"/>
        <v>46106</v>
      </c>
      <c r="AB8249" s="2">
        <f t="shared" si="821"/>
        <v>3</v>
      </c>
      <c r="AC8249" s="2">
        <f t="shared" si="822"/>
        <v>2026</v>
      </c>
      <c r="AD8249" s="2" t="str">
        <f>IFERROR(VLOOKUP(A8249,'Aux Área'!$A$4:$B$123,2,0),"-")</f>
        <v>INSPEÇÃO</v>
      </c>
    </row>
    <row r="8250" spans="1:30" x14ac:dyDescent="0.3">
      <c r="A8250" t="s">
        <v>2638</v>
      </c>
      <c r="B8250" t="s">
        <v>4593</v>
      </c>
      <c r="C8250" t="s">
        <v>12743</v>
      </c>
      <c r="D8250" t="s">
        <v>10306</v>
      </c>
      <c r="E8250" t="s">
        <v>9673</v>
      </c>
      <c r="F8250" t="s">
        <v>2641</v>
      </c>
      <c r="G8250" t="s">
        <v>1135</v>
      </c>
      <c r="H8250" t="s">
        <v>2275</v>
      </c>
      <c r="I8250" t="s">
        <v>1497</v>
      </c>
      <c r="J8250" t="s">
        <v>12641</v>
      </c>
      <c r="K8250" t="s">
        <v>12642</v>
      </c>
      <c r="L8250" t="s">
        <v>124</v>
      </c>
      <c r="M8250" t="s">
        <v>38</v>
      </c>
      <c r="N8250" t="s">
        <v>39</v>
      </c>
      <c r="O8250" s="23">
        <v>264</v>
      </c>
      <c r="P8250" s="9">
        <v>7.46</v>
      </c>
      <c r="Q8250" t="s">
        <v>40</v>
      </c>
      <c r="R8250">
        <v>130394</v>
      </c>
      <c r="S8250" s="9">
        <v>35.409999999999997</v>
      </c>
      <c r="T8250" s="26">
        <v>4.59</v>
      </c>
      <c r="U8250" s="8">
        <v>162.53</v>
      </c>
      <c r="V8250" t="s">
        <v>12744</v>
      </c>
      <c r="W8250" t="s">
        <v>2276</v>
      </c>
      <c r="X8250" t="s">
        <v>42</v>
      </c>
      <c r="Y8250" t="s">
        <v>2277</v>
      </c>
      <c r="AA8250" s="1">
        <f t="shared" si="820"/>
        <v>46106</v>
      </c>
      <c r="AB8250" s="2">
        <f t="shared" si="821"/>
        <v>3</v>
      </c>
      <c r="AC8250" s="2">
        <f t="shared" si="822"/>
        <v>2026</v>
      </c>
      <c r="AD8250" s="2" t="str">
        <f>IFERROR(VLOOKUP(A8250,'Aux Área'!$A$4:$B$123,2,0),"-")</f>
        <v>INSPEÇÃO</v>
      </c>
    </row>
    <row r="8251" spans="1:30" x14ac:dyDescent="0.3">
      <c r="A8251" t="s">
        <v>2679</v>
      </c>
      <c r="B8251" t="s">
        <v>2680</v>
      </c>
      <c r="C8251" t="s">
        <v>12745</v>
      </c>
      <c r="D8251" t="s">
        <v>4262</v>
      </c>
      <c r="E8251" t="s">
        <v>4263</v>
      </c>
      <c r="F8251" t="s">
        <v>2682</v>
      </c>
      <c r="G8251" t="s">
        <v>659</v>
      </c>
      <c r="H8251" t="s">
        <v>1996</v>
      </c>
      <c r="I8251" t="s">
        <v>1997</v>
      </c>
      <c r="J8251" t="s">
        <v>241</v>
      </c>
      <c r="K8251" t="s">
        <v>242</v>
      </c>
      <c r="L8251" t="s">
        <v>110</v>
      </c>
      <c r="M8251" t="s">
        <v>38</v>
      </c>
      <c r="N8251" t="s">
        <v>668</v>
      </c>
      <c r="O8251" s="23">
        <v>370</v>
      </c>
      <c r="P8251" s="9">
        <v>6.32</v>
      </c>
      <c r="Q8251" t="s">
        <v>40</v>
      </c>
      <c r="R8251">
        <v>23076</v>
      </c>
      <c r="S8251" s="9">
        <v>58.58</v>
      </c>
      <c r="T8251" s="26">
        <v>8.19</v>
      </c>
      <c r="U8251" s="8">
        <v>479.78</v>
      </c>
      <c r="V8251" t="s">
        <v>41</v>
      </c>
      <c r="W8251" t="s">
        <v>1985</v>
      </c>
      <c r="X8251" t="s">
        <v>42</v>
      </c>
      <c r="Y8251" t="s">
        <v>1986</v>
      </c>
      <c r="AA8251" s="1">
        <f t="shared" si="820"/>
        <v>46106</v>
      </c>
      <c r="AB8251" s="2">
        <f t="shared" si="821"/>
        <v>3</v>
      </c>
      <c r="AC8251" s="2">
        <f t="shared" si="822"/>
        <v>2026</v>
      </c>
      <c r="AD8251" s="2" t="str">
        <f>IFERROR(VLOOKUP(A8251,'Aux Área'!$A$4:$B$123,2,0),"-")</f>
        <v>PESADOS</v>
      </c>
    </row>
    <row r="8252" spans="1:30" x14ac:dyDescent="0.3">
      <c r="A8252" t="s">
        <v>2679</v>
      </c>
      <c r="C8252" t="s">
        <v>12745</v>
      </c>
      <c r="F8252" t="s">
        <v>2682</v>
      </c>
      <c r="K8252" t="s">
        <v>242</v>
      </c>
      <c r="N8252" t="s">
        <v>15690</v>
      </c>
      <c r="O8252" t="s">
        <v>15244</v>
      </c>
      <c r="P8252" s="9" t="s">
        <v>15244</v>
      </c>
      <c r="Q8252" t="s">
        <v>40</v>
      </c>
      <c r="R8252" t="s">
        <v>15244</v>
      </c>
      <c r="S8252">
        <v>3.84</v>
      </c>
      <c r="U8252" s="8">
        <v>18.77</v>
      </c>
      <c r="AA8252" s="1">
        <f t="shared" si="820"/>
        <v>46106</v>
      </c>
      <c r="AB8252" s="2">
        <f t="shared" si="821"/>
        <v>3</v>
      </c>
      <c r="AC8252" s="2">
        <f t="shared" si="822"/>
        <v>2026</v>
      </c>
      <c r="AD8252" s="2" t="str">
        <f>IFERROR(VLOOKUP(A8252,'Aux Área'!$A$4:$B$123,2,0),"-")</f>
        <v>PESADOS</v>
      </c>
    </row>
    <row r="8253" spans="1:30" x14ac:dyDescent="0.3">
      <c r="A8253" t="s">
        <v>2632</v>
      </c>
      <c r="B8253" t="s">
        <v>11859</v>
      </c>
      <c r="C8253" t="s">
        <v>12746</v>
      </c>
      <c r="D8253" t="s">
        <v>10329</v>
      </c>
      <c r="E8253" t="s">
        <v>9675</v>
      </c>
      <c r="F8253" t="s">
        <v>3712</v>
      </c>
      <c r="G8253" t="s">
        <v>1300</v>
      </c>
      <c r="H8253" t="s">
        <v>2635</v>
      </c>
      <c r="I8253" t="s">
        <v>37</v>
      </c>
      <c r="J8253" t="s">
        <v>89</v>
      </c>
      <c r="K8253" t="s">
        <v>90</v>
      </c>
      <c r="L8253" t="s">
        <v>91</v>
      </c>
      <c r="M8253" t="s">
        <v>38</v>
      </c>
      <c r="N8253" t="s">
        <v>39</v>
      </c>
      <c r="O8253" s="23">
        <v>424</v>
      </c>
      <c r="P8253" s="9">
        <v>8.1999999999999993</v>
      </c>
      <c r="Q8253" t="s">
        <v>40</v>
      </c>
      <c r="R8253">
        <v>17068</v>
      </c>
      <c r="S8253" s="9">
        <v>51.69</v>
      </c>
      <c r="T8253" s="26">
        <v>4.8899999999999997</v>
      </c>
      <c r="U8253" s="8">
        <v>252.76</v>
      </c>
      <c r="V8253" t="s">
        <v>12747</v>
      </c>
      <c r="W8253" t="s">
        <v>2007</v>
      </c>
      <c r="X8253" t="s">
        <v>42</v>
      </c>
      <c r="Y8253" t="s">
        <v>1740</v>
      </c>
      <c r="AA8253" s="1">
        <f t="shared" si="820"/>
        <v>46106</v>
      </c>
      <c r="AB8253" s="2">
        <f t="shared" si="821"/>
        <v>3</v>
      </c>
      <c r="AC8253" s="2">
        <f t="shared" si="822"/>
        <v>2026</v>
      </c>
      <c r="AD8253" s="2" t="str">
        <f>IFERROR(VLOOKUP(A8253,'Aux Área'!$A$4:$B$123,2,0),"-")</f>
        <v>TI</v>
      </c>
    </row>
    <row r="8254" spans="1:30" x14ac:dyDescent="0.3">
      <c r="A8254" t="s">
        <v>76</v>
      </c>
      <c r="B8254" t="s">
        <v>380</v>
      </c>
      <c r="C8254" t="s">
        <v>12748</v>
      </c>
      <c r="D8254" t="s">
        <v>382</v>
      </c>
      <c r="E8254" t="s">
        <v>383</v>
      </c>
      <c r="F8254" t="s">
        <v>77</v>
      </c>
      <c r="G8254" t="s">
        <v>35</v>
      </c>
      <c r="H8254" t="s">
        <v>36</v>
      </c>
      <c r="I8254" t="s">
        <v>37</v>
      </c>
      <c r="J8254" t="s">
        <v>627</v>
      </c>
      <c r="K8254" t="s">
        <v>628</v>
      </c>
      <c r="L8254" t="s">
        <v>84</v>
      </c>
      <c r="M8254" t="s">
        <v>38</v>
      </c>
      <c r="N8254" t="s">
        <v>39</v>
      </c>
      <c r="O8254" s="23">
        <v>223</v>
      </c>
      <c r="P8254" s="9">
        <v>8.19</v>
      </c>
      <c r="Q8254" t="s">
        <v>40</v>
      </c>
      <c r="R8254">
        <v>64756</v>
      </c>
      <c r="S8254" s="9">
        <v>27.23</v>
      </c>
      <c r="T8254" s="26">
        <v>4.99</v>
      </c>
      <c r="U8254" s="8">
        <v>135.88</v>
      </c>
      <c r="V8254" t="s">
        <v>12749</v>
      </c>
      <c r="W8254" t="s">
        <v>2007</v>
      </c>
      <c r="X8254" t="s">
        <v>42</v>
      </c>
      <c r="Y8254" t="s">
        <v>1740</v>
      </c>
      <c r="AA8254" s="1">
        <f t="shared" si="820"/>
        <v>46106</v>
      </c>
      <c r="AB8254" s="2">
        <f t="shared" si="821"/>
        <v>3</v>
      </c>
      <c r="AC8254" s="2">
        <f t="shared" si="822"/>
        <v>2026</v>
      </c>
      <c r="AD8254" s="2" t="str">
        <f>IFERROR(VLOOKUP(A8254,'Aux Área'!$A$4:$B$123,2,0),"-")</f>
        <v>QSMS</v>
      </c>
    </row>
    <row r="8255" spans="1:30" x14ac:dyDescent="0.3">
      <c r="A8255" t="s">
        <v>52</v>
      </c>
      <c r="B8255" t="s">
        <v>1449</v>
      </c>
      <c r="C8255" t="s">
        <v>12750</v>
      </c>
      <c r="D8255" t="s">
        <v>3197</v>
      </c>
      <c r="E8255" t="s">
        <v>3198</v>
      </c>
      <c r="F8255" t="s">
        <v>53</v>
      </c>
      <c r="G8255" t="s">
        <v>35</v>
      </c>
      <c r="H8255" t="s">
        <v>36</v>
      </c>
      <c r="I8255" t="s">
        <v>37</v>
      </c>
      <c r="J8255" t="s">
        <v>356</v>
      </c>
      <c r="K8255" t="s">
        <v>357</v>
      </c>
      <c r="L8255" t="s">
        <v>124</v>
      </c>
      <c r="M8255" t="s">
        <v>38</v>
      </c>
      <c r="N8255" t="s">
        <v>39</v>
      </c>
      <c r="O8255" s="23">
        <v>369</v>
      </c>
      <c r="P8255" s="9">
        <v>9.8800000000000008</v>
      </c>
      <c r="Q8255" t="s">
        <v>40</v>
      </c>
      <c r="R8255">
        <v>84447</v>
      </c>
      <c r="S8255" s="9">
        <v>37.340000000000003</v>
      </c>
      <c r="T8255" s="26">
        <v>4.7910000000000004</v>
      </c>
      <c r="U8255" s="8">
        <v>178.89</v>
      </c>
      <c r="V8255" t="s">
        <v>12751</v>
      </c>
      <c r="W8255" t="s">
        <v>2007</v>
      </c>
      <c r="X8255" t="s">
        <v>42</v>
      </c>
      <c r="Y8255" t="s">
        <v>1740</v>
      </c>
      <c r="AA8255" s="1">
        <f t="shared" si="820"/>
        <v>46106</v>
      </c>
      <c r="AB8255" s="2">
        <f t="shared" si="821"/>
        <v>3</v>
      </c>
      <c r="AC8255" s="2">
        <f t="shared" si="822"/>
        <v>2026</v>
      </c>
      <c r="AD8255" s="2" t="str">
        <f>IFERROR(VLOOKUP(A8255,'Aux Área'!$A$4:$B$123,2,0),"-")</f>
        <v>OPERAÇÃO</v>
      </c>
    </row>
    <row r="8256" spans="1:30" x14ac:dyDescent="0.3">
      <c r="A8256" t="s">
        <v>2691</v>
      </c>
      <c r="B8256" t="s">
        <v>2692</v>
      </c>
      <c r="C8256" t="s">
        <v>12752</v>
      </c>
      <c r="D8256" t="s">
        <v>2142</v>
      </c>
      <c r="E8256" t="s">
        <v>2143</v>
      </c>
      <c r="F8256" t="s">
        <v>5979</v>
      </c>
      <c r="G8256" t="s">
        <v>1635</v>
      </c>
      <c r="H8256" t="s">
        <v>2635</v>
      </c>
      <c r="I8256" t="s">
        <v>37</v>
      </c>
      <c r="J8256" t="s">
        <v>165</v>
      </c>
      <c r="K8256" t="s">
        <v>166</v>
      </c>
      <c r="L8256" t="s">
        <v>167</v>
      </c>
      <c r="M8256" t="s">
        <v>38</v>
      </c>
      <c r="N8256" t="s">
        <v>39</v>
      </c>
      <c r="O8256" s="23">
        <v>275</v>
      </c>
      <c r="P8256" s="9">
        <v>8.58</v>
      </c>
      <c r="Q8256" t="s">
        <v>40</v>
      </c>
      <c r="R8256">
        <v>23313</v>
      </c>
      <c r="S8256" s="9">
        <v>32.06</v>
      </c>
      <c r="T8256" s="26">
        <v>4.9909999999999997</v>
      </c>
      <c r="U8256" s="8">
        <v>160</v>
      </c>
      <c r="V8256" t="s">
        <v>112</v>
      </c>
      <c r="W8256" t="s">
        <v>2007</v>
      </c>
      <c r="X8256" t="s">
        <v>42</v>
      </c>
      <c r="Y8256" t="s">
        <v>1740</v>
      </c>
      <c r="AA8256" s="1">
        <f t="shared" si="820"/>
        <v>46106</v>
      </c>
      <c r="AB8256" s="2">
        <f t="shared" si="821"/>
        <v>3</v>
      </c>
      <c r="AC8256" s="2">
        <f t="shared" si="822"/>
        <v>2026</v>
      </c>
      <c r="AD8256" s="2" t="str">
        <f>IFERROR(VLOOKUP(A8256,'Aux Área'!$A$4:$B$123,2,0),"-")</f>
        <v>TI</v>
      </c>
    </row>
    <row r="8257" spans="1:30" x14ac:dyDescent="0.3">
      <c r="A8257" t="s">
        <v>2306</v>
      </c>
      <c r="B8257" t="s">
        <v>4613</v>
      </c>
      <c r="C8257" t="s">
        <v>12753</v>
      </c>
      <c r="D8257" t="s">
        <v>3212</v>
      </c>
      <c r="E8257" t="s">
        <v>3213</v>
      </c>
      <c r="F8257" t="s">
        <v>2309</v>
      </c>
      <c r="G8257" t="s">
        <v>1135</v>
      </c>
      <c r="H8257" t="s">
        <v>2275</v>
      </c>
      <c r="I8257" t="s">
        <v>1497</v>
      </c>
      <c r="J8257" t="s">
        <v>1665</v>
      </c>
      <c r="K8257" t="s">
        <v>1666</v>
      </c>
      <c r="L8257" t="s">
        <v>301</v>
      </c>
      <c r="M8257" t="s">
        <v>38</v>
      </c>
      <c r="N8257" t="s">
        <v>39</v>
      </c>
      <c r="O8257" s="23">
        <v>341</v>
      </c>
      <c r="P8257" s="9">
        <v>7.73</v>
      </c>
      <c r="Q8257" t="s">
        <v>40</v>
      </c>
      <c r="R8257">
        <v>141618</v>
      </c>
      <c r="S8257" s="9">
        <v>44.1</v>
      </c>
      <c r="T8257" s="26">
        <v>4.6900000000000004</v>
      </c>
      <c r="U8257" s="8">
        <v>206.83</v>
      </c>
      <c r="V8257" t="s">
        <v>12754</v>
      </c>
      <c r="W8257" t="s">
        <v>2276</v>
      </c>
      <c r="X8257" t="s">
        <v>42</v>
      </c>
      <c r="Y8257" t="s">
        <v>2277</v>
      </c>
      <c r="AA8257" s="1">
        <f t="shared" si="820"/>
        <v>46106</v>
      </c>
      <c r="AB8257" s="2">
        <f t="shared" si="821"/>
        <v>3</v>
      </c>
      <c r="AC8257" s="2">
        <f t="shared" si="822"/>
        <v>2026</v>
      </c>
      <c r="AD8257" s="2" t="str">
        <f>IFERROR(VLOOKUP(A8257,'Aux Área'!$A$4:$B$123,2,0),"-")</f>
        <v>INSPEÇÃO</v>
      </c>
    </row>
    <row r="8258" spans="1:30" x14ac:dyDescent="0.3">
      <c r="A8258" t="s">
        <v>44</v>
      </c>
      <c r="B8258" t="s">
        <v>478</v>
      </c>
      <c r="C8258" t="s">
        <v>12755</v>
      </c>
      <c r="D8258" t="s">
        <v>2169</v>
      </c>
      <c r="E8258" t="s">
        <v>2170</v>
      </c>
      <c r="F8258" t="s">
        <v>45</v>
      </c>
      <c r="G8258" t="s">
        <v>35</v>
      </c>
      <c r="H8258" t="s">
        <v>36</v>
      </c>
      <c r="I8258" t="s">
        <v>37</v>
      </c>
      <c r="J8258" t="s">
        <v>275</v>
      </c>
      <c r="K8258" t="s">
        <v>276</v>
      </c>
      <c r="L8258" t="s">
        <v>124</v>
      </c>
      <c r="M8258" t="s">
        <v>38</v>
      </c>
      <c r="N8258" t="s">
        <v>39</v>
      </c>
      <c r="O8258" s="23">
        <v>293</v>
      </c>
      <c r="P8258" s="9">
        <v>9.61</v>
      </c>
      <c r="Q8258" t="s">
        <v>40</v>
      </c>
      <c r="R8258">
        <v>25192</v>
      </c>
      <c r="S8258" s="9">
        <v>30.48</v>
      </c>
      <c r="T8258" s="26">
        <v>4.79</v>
      </c>
      <c r="U8258" s="8">
        <v>146</v>
      </c>
      <c r="V8258" t="s">
        <v>12756</v>
      </c>
      <c r="W8258" t="s">
        <v>2007</v>
      </c>
      <c r="X8258" t="s">
        <v>42</v>
      </c>
      <c r="Y8258" t="s">
        <v>1740</v>
      </c>
      <c r="AA8258" s="1">
        <f t="shared" si="820"/>
        <v>46106</v>
      </c>
      <c r="AB8258" s="2">
        <f t="shared" si="821"/>
        <v>3</v>
      </c>
      <c r="AC8258" s="2">
        <f t="shared" si="822"/>
        <v>2026</v>
      </c>
      <c r="AD8258" s="2" t="str">
        <f>IFERROR(VLOOKUP(A8258,'Aux Área'!$A$4:$B$123,2,0),"-")</f>
        <v>OPERAÇÃO</v>
      </c>
    </row>
    <row r="8259" spans="1:30" x14ac:dyDescent="0.3">
      <c r="A8259" t="s">
        <v>5543</v>
      </c>
      <c r="B8259" t="s">
        <v>11845</v>
      </c>
      <c r="C8259" t="s">
        <v>12757</v>
      </c>
      <c r="D8259" t="s">
        <v>3303</v>
      </c>
      <c r="E8259" t="s">
        <v>3304</v>
      </c>
      <c r="F8259" t="s">
        <v>6207</v>
      </c>
      <c r="G8259" t="s">
        <v>1135</v>
      </c>
      <c r="H8259" t="s">
        <v>5545</v>
      </c>
      <c r="I8259" t="s">
        <v>839</v>
      </c>
      <c r="J8259" t="s">
        <v>89</v>
      </c>
      <c r="K8259" t="s">
        <v>90</v>
      </c>
      <c r="L8259" t="s">
        <v>91</v>
      </c>
      <c r="M8259" t="s">
        <v>38</v>
      </c>
      <c r="N8259" t="s">
        <v>39</v>
      </c>
      <c r="O8259" s="23">
        <v>348</v>
      </c>
      <c r="P8259" s="9">
        <v>9.89</v>
      </c>
      <c r="Q8259" t="s">
        <v>40</v>
      </c>
      <c r="R8259">
        <v>29269</v>
      </c>
      <c r="S8259" s="9">
        <v>35.19</v>
      </c>
      <c r="T8259" s="26">
        <v>4.8899999999999997</v>
      </c>
      <c r="U8259" s="8">
        <v>172.08</v>
      </c>
      <c r="V8259" t="s">
        <v>12758</v>
      </c>
      <c r="W8259" t="s">
        <v>2276</v>
      </c>
      <c r="X8259" t="s">
        <v>42</v>
      </c>
      <c r="Y8259" t="s">
        <v>2277</v>
      </c>
      <c r="AA8259" s="1">
        <f t="shared" si="820"/>
        <v>46106</v>
      </c>
      <c r="AB8259" s="2">
        <f t="shared" si="821"/>
        <v>3</v>
      </c>
      <c r="AC8259" s="2">
        <f t="shared" si="822"/>
        <v>2026</v>
      </c>
      <c r="AD8259" s="2" t="str">
        <f>IFERROR(VLOOKUP(A8259,'Aux Área'!$A$4:$B$123,2,0),"-")</f>
        <v>INSPEÇÃO</v>
      </c>
    </row>
    <row r="8260" spans="1:30" x14ac:dyDescent="0.3">
      <c r="A8260" t="s">
        <v>3092</v>
      </c>
      <c r="B8260" t="s">
        <v>4774</v>
      </c>
      <c r="C8260" t="s">
        <v>12759</v>
      </c>
      <c r="D8260" t="s">
        <v>9771</v>
      </c>
      <c r="E8260" t="s">
        <v>9666</v>
      </c>
      <c r="F8260" t="s">
        <v>3594</v>
      </c>
      <c r="G8260" t="s">
        <v>1135</v>
      </c>
      <c r="H8260" t="s">
        <v>2275</v>
      </c>
      <c r="I8260" t="s">
        <v>1497</v>
      </c>
      <c r="J8260" t="s">
        <v>231</v>
      </c>
      <c r="K8260" t="s">
        <v>232</v>
      </c>
      <c r="L8260" t="s">
        <v>217</v>
      </c>
      <c r="M8260" t="s">
        <v>38</v>
      </c>
      <c r="N8260" t="s">
        <v>39</v>
      </c>
      <c r="O8260" s="23">
        <v>161</v>
      </c>
      <c r="P8260" s="9">
        <v>8.89</v>
      </c>
      <c r="Q8260" t="s">
        <v>40</v>
      </c>
      <c r="R8260">
        <v>123146</v>
      </c>
      <c r="S8260" s="9">
        <v>18.11</v>
      </c>
      <c r="T8260" s="26">
        <v>4.8630000000000004</v>
      </c>
      <c r="U8260" s="8">
        <v>88.06</v>
      </c>
      <c r="V8260" t="s">
        <v>12760</v>
      </c>
      <c r="W8260" t="s">
        <v>2276</v>
      </c>
      <c r="X8260" t="s">
        <v>42</v>
      </c>
      <c r="Y8260" t="s">
        <v>2277</v>
      </c>
      <c r="AA8260" s="1">
        <f t="shared" si="820"/>
        <v>46106</v>
      </c>
      <c r="AB8260" s="2">
        <f t="shared" si="821"/>
        <v>3</v>
      </c>
      <c r="AC8260" s="2">
        <f t="shared" si="822"/>
        <v>2026</v>
      </c>
      <c r="AD8260" s="2" t="str">
        <f>IFERROR(VLOOKUP(A8260,'Aux Área'!$A$4:$B$123,2,0),"-")</f>
        <v>INSPEÇÃO</v>
      </c>
    </row>
    <row r="8261" spans="1:30" x14ac:dyDescent="0.3">
      <c r="A8261" t="s">
        <v>2278</v>
      </c>
      <c r="B8261" t="s">
        <v>4664</v>
      </c>
      <c r="C8261" t="s">
        <v>12761</v>
      </c>
      <c r="D8261" t="s">
        <v>3208</v>
      </c>
      <c r="E8261" t="s">
        <v>3209</v>
      </c>
      <c r="F8261" t="s">
        <v>2281</v>
      </c>
      <c r="G8261" t="s">
        <v>1135</v>
      </c>
      <c r="H8261" t="s">
        <v>2275</v>
      </c>
      <c r="I8261" t="s">
        <v>1497</v>
      </c>
      <c r="J8261" t="s">
        <v>11506</v>
      </c>
      <c r="K8261" t="s">
        <v>11507</v>
      </c>
      <c r="L8261" t="s">
        <v>84</v>
      </c>
      <c r="M8261" t="s">
        <v>38</v>
      </c>
      <c r="N8261" t="s">
        <v>39</v>
      </c>
      <c r="O8261" s="23">
        <v>384</v>
      </c>
      <c r="P8261" s="9">
        <v>9.7799999999999994</v>
      </c>
      <c r="Q8261" t="s">
        <v>40</v>
      </c>
      <c r="R8261">
        <v>143752</v>
      </c>
      <c r="S8261" s="9">
        <v>39.28</v>
      </c>
      <c r="T8261" s="26">
        <v>4.99</v>
      </c>
      <c r="U8261" s="8">
        <v>196.01</v>
      </c>
      <c r="V8261" t="s">
        <v>41</v>
      </c>
      <c r="W8261" t="s">
        <v>2276</v>
      </c>
      <c r="X8261" t="s">
        <v>42</v>
      </c>
      <c r="Y8261" t="s">
        <v>2277</v>
      </c>
      <c r="AA8261" s="1">
        <f t="shared" si="820"/>
        <v>46106</v>
      </c>
      <c r="AB8261" s="2">
        <f t="shared" si="821"/>
        <v>3</v>
      </c>
      <c r="AC8261" s="2">
        <f t="shared" si="822"/>
        <v>2026</v>
      </c>
      <c r="AD8261" s="2" t="str">
        <f>IFERROR(VLOOKUP(A8261,'Aux Área'!$A$4:$B$123,2,0),"-")</f>
        <v>INSPEÇÃO</v>
      </c>
    </row>
    <row r="8262" spans="1:30" x14ac:dyDescent="0.3">
      <c r="A8262" t="s">
        <v>2643</v>
      </c>
      <c r="B8262" t="s">
        <v>2307</v>
      </c>
      <c r="C8262" t="s">
        <v>12762</v>
      </c>
      <c r="D8262" t="s">
        <v>7064</v>
      </c>
      <c r="E8262" t="s">
        <v>7065</v>
      </c>
      <c r="F8262" t="s">
        <v>2646</v>
      </c>
      <c r="G8262" t="s">
        <v>1300</v>
      </c>
      <c r="H8262" t="s">
        <v>1301</v>
      </c>
      <c r="I8262" t="s">
        <v>37</v>
      </c>
      <c r="J8262" t="s">
        <v>172</v>
      </c>
      <c r="K8262" t="s">
        <v>173</v>
      </c>
      <c r="L8262" t="s">
        <v>124</v>
      </c>
      <c r="M8262" t="s">
        <v>38</v>
      </c>
      <c r="N8262" t="s">
        <v>39</v>
      </c>
      <c r="O8262" s="23">
        <v>356</v>
      </c>
      <c r="P8262" s="9">
        <v>9.99</v>
      </c>
      <c r="Q8262" t="s">
        <v>40</v>
      </c>
      <c r="R8262">
        <v>135566</v>
      </c>
      <c r="S8262" s="9">
        <v>35.630000000000003</v>
      </c>
      <c r="T8262" s="26">
        <v>4.79</v>
      </c>
      <c r="U8262" s="8">
        <v>170.67</v>
      </c>
      <c r="V8262" t="s">
        <v>8183</v>
      </c>
      <c r="W8262" t="s">
        <v>2276</v>
      </c>
      <c r="X8262" t="s">
        <v>42</v>
      </c>
      <c r="Y8262" t="s">
        <v>2277</v>
      </c>
      <c r="AA8262" s="1">
        <f t="shared" si="820"/>
        <v>46106</v>
      </c>
      <c r="AB8262" s="2">
        <f t="shared" si="821"/>
        <v>3</v>
      </c>
      <c r="AC8262" s="2">
        <f t="shared" si="822"/>
        <v>2026</v>
      </c>
      <c r="AD8262" s="2" t="str">
        <f>IFERROR(VLOOKUP(A8262,'Aux Área'!$A$4:$B$123,2,0),"-")</f>
        <v>INSPEÇÃO</v>
      </c>
    </row>
    <row r="8263" spans="1:30" x14ac:dyDescent="0.3">
      <c r="A8263" t="s">
        <v>5620</v>
      </c>
      <c r="B8263" t="s">
        <v>9277</v>
      </c>
      <c r="C8263" t="s">
        <v>12763</v>
      </c>
      <c r="D8263" t="s">
        <v>5015</v>
      </c>
      <c r="E8263" t="s">
        <v>5016</v>
      </c>
      <c r="F8263" t="s">
        <v>6208</v>
      </c>
      <c r="G8263" t="s">
        <v>1135</v>
      </c>
      <c r="H8263" t="s">
        <v>5545</v>
      </c>
      <c r="I8263" t="s">
        <v>839</v>
      </c>
      <c r="J8263" t="s">
        <v>11506</v>
      </c>
      <c r="K8263" t="s">
        <v>11507</v>
      </c>
      <c r="L8263" t="s">
        <v>84</v>
      </c>
      <c r="M8263" t="s">
        <v>38</v>
      </c>
      <c r="N8263" t="s">
        <v>39</v>
      </c>
      <c r="O8263" s="23">
        <v>320</v>
      </c>
      <c r="P8263" s="9">
        <v>10.220000000000001</v>
      </c>
      <c r="Q8263" t="s">
        <v>40</v>
      </c>
      <c r="R8263">
        <v>36188</v>
      </c>
      <c r="S8263" s="9">
        <v>31.32</v>
      </c>
      <c r="T8263" s="26">
        <v>4.99</v>
      </c>
      <c r="U8263" s="8">
        <v>156.29</v>
      </c>
      <c r="V8263" t="s">
        <v>41</v>
      </c>
      <c r="W8263" t="s">
        <v>2276</v>
      </c>
      <c r="X8263" t="s">
        <v>42</v>
      </c>
      <c r="Y8263" t="s">
        <v>2277</v>
      </c>
      <c r="AA8263" s="1">
        <f t="shared" si="820"/>
        <v>46106</v>
      </c>
      <c r="AB8263" s="2">
        <f t="shared" si="821"/>
        <v>3</v>
      </c>
      <c r="AC8263" s="2">
        <f t="shared" si="822"/>
        <v>2026</v>
      </c>
      <c r="AD8263" s="2" t="str">
        <f>IFERROR(VLOOKUP(A8263,'Aux Área'!$A$4:$B$123,2,0),"-")</f>
        <v>INSPEÇÃO</v>
      </c>
    </row>
    <row r="8264" spans="1:30" x14ac:dyDescent="0.3">
      <c r="A8264" t="s">
        <v>2282</v>
      </c>
      <c r="B8264" t="s">
        <v>4679</v>
      </c>
      <c r="C8264" t="s">
        <v>12764</v>
      </c>
      <c r="D8264" t="s">
        <v>12092</v>
      </c>
      <c r="E8264" t="s">
        <v>12093</v>
      </c>
      <c r="F8264" t="s">
        <v>2285</v>
      </c>
      <c r="G8264" t="s">
        <v>1135</v>
      </c>
      <c r="H8264" t="s">
        <v>2275</v>
      </c>
      <c r="I8264" t="s">
        <v>1497</v>
      </c>
      <c r="J8264" t="s">
        <v>409</v>
      </c>
      <c r="K8264" t="s">
        <v>410</v>
      </c>
      <c r="L8264" t="s">
        <v>141</v>
      </c>
      <c r="M8264" t="s">
        <v>38</v>
      </c>
      <c r="N8264" t="s">
        <v>39</v>
      </c>
      <c r="O8264" s="23">
        <v>458</v>
      </c>
      <c r="P8264" s="9">
        <v>9.2200000000000006</v>
      </c>
      <c r="Q8264" t="s">
        <v>40</v>
      </c>
      <c r="R8264">
        <v>121918</v>
      </c>
      <c r="S8264" s="9">
        <v>49.68</v>
      </c>
      <c r="T8264" s="26">
        <v>4.6900000000000004</v>
      </c>
      <c r="U8264" s="8">
        <v>233</v>
      </c>
      <c r="V8264" t="s">
        <v>12765</v>
      </c>
      <c r="W8264" t="s">
        <v>2276</v>
      </c>
      <c r="X8264" t="s">
        <v>42</v>
      </c>
      <c r="Y8264" t="s">
        <v>2277</v>
      </c>
      <c r="AA8264" s="1">
        <f t="shared" si="820"/>
        <v>46106</v>
      </c>
      <c r="AB8264" s="2">
        <f t="shared" si="821"/>
        <v>3</v>
      </c>
      <c r="AC8264" s="2">
        <f t="shared" si="822"/>
        <v>2026</v>
      </c>
      <c r="AD8264" s="2" t="str">
        <f>IFERROR(VLOOKUP(A8264,'Aux Área'!$A$4:$B$123,2,0),"-")</f>
        <v>INSPEÇÃO</v>
      </c>
    </row>
    <row r="8265" spans="1:30" x14ac:dyDescent="0.3">
      <c r="A8265" t="s">
        <v>5543</v>
      </c>
      <c r="B8265" t="s">
        <v>11845</v>
      </c>
      <c r="C8265" t="s">
        <v>12766</v>
      </c>
      <c r="D8265" t="s">
        <v>3303</v>
      </c>
      <c r="E8265" t="s">
        <v>3304</v>
      </c>
      <c r="F8265" t="s">
        <v>6207</v>
      </c>
      <c r="G8265" t="s">
        <v>1135</v>
      </c>
      <c r="H8265" t="s">
        <v>5545</v>
      </c>
      <c r="I8265" t="s">
        <v>839</v>
      </c>
      <c r="J8265" t="s">
        <v>3078</v>
      </c>
      <c r="K8265" t="s">
        <v>90</v>
      </c>
      <c r="L8265" t="s">
        <v>91</v>
      </c>
      <c r="M8265" t="s">
        <v>38</v>
      </c>
      <c r="N8265" t="s">
        <v>39</v>
      </c>
      <c r="O8265" s="23">
        <v>387</v>
      </c>
      <c r="P8265" s="9">
        <v>11.06</v>
      </c>
      <c r="Q8265" t="s">
        <v>40</v>
      </c>
      <c r="R8265">
        <v>29656</v>
      </c>
      <c r="S8265" s="9">
        <v>35</v>
      </c>
      <c r="T8265" s="26">
        <v>4.8899999999999997</v>
      </c>
      <c r="U8265" s="8">
        <v>171.15</v>
      </c>
      <c r="V8265" t="s">
        <v>112</v>
      </c>
      <c r="W8265" t="s">
        <v>2276</v>
      </c>
      <c r="X8265" t="s">
        <v>42</v>
      </c>
      <c r="Y8265" t="s">
        <v>2277</v>
      </c>
      <c r="AA8265" s="1">
        <f t="shared" si="820"/>
        <v>46107</v>
      </c>
      <c r="AB8265" s="2">
        <f t="shared" si="821"/>
        <v>3</v>
      </c>
      <c r="AC8265" s="2">
        <f t="shared" si="822"/>
        <v>2026</v>
      </c>
      <c r="AD8265" s="2" t="str">
        <f>IFERROR(VLOOKUP(A8265,'Aux Área'!$A$4:$B$123,2,0),"-")</f>
        <v>INSPEÇÃO</v>
      </c>
    </row>
    <row r="8266" spans="1:30" x14ac:dyDescent="0.3">
      <c r="A8266" t="s">
        <v>2638</v>
      </c>
      <c r="B8266" t="s">
        <v>4593</v>
      </c>
      <c r="C8266" t="s">
        <v>12767</v>
      </c>
      <c r="D8266" t="s">
        <v>4358</v>
      </c>
      <c r="E8266" t="s">
        <v>4359</v>
      </c>
      <c r="F8266" t="s">
        <v>2641</v>
      </c>
      <c r="G8266" t="s">
        <v>1135</v>
      </c>
      <c r="H8266" t="s">
        <v>2275</v>
      </c>
      <c r="I8266" t="s">
        <v>1497</v>
      </c>
      <c r="J8266" t="s">
        <v>275</v>
      </c>
      <c r="K8266" t="s">
        <v>276</v>
      </c>
      <c r="L8266" t="s">
        <v>124</v>
      </c>
      <c r="M8266" t="s">
        <v>38</v>
      </c>
      <c r="N8266" t="s">
        <v>39</v>
      </c>
      <c r="O8266" s="23">
        <v>437</v>
      </c>
      <c r="P8266" s="9">
        <v>9.6300000000000008</v>
      </c>
      <c r="Q8266" t="s">
        <v>40</v>
      </c>
      <c r="R8266">
        <v>130831</v>
      </c>
      <c r="S8266" s="9">
        <v>45.37</v>
      </c>
      <c r="T8266" s="26">
        <v>4.79</v>
      </c>
      <c r="U8266" s="8">
        <v>217.32</v>
      </c>
      <c r="V8266" t="s">
        <v>12768</v>
      </c>
      <c r="W8266" t="s">
        <v>2276</v>
      </c>
      <c r="X8266" t="s">
        <v>42</v>
      </c>
      <c r="Y8266" t="s">
        <v>2277</v>
      </c>
      <c r="AA8266" s="1">
        <f t="shared" si="820"/>
        <v>46107</v>
      </c>
      <c r="AB8266" s="2">
        <f t="shared" si="821"/>
        <v>3</v>
      </c>
      <c r="AC8266" s="2">
        <f t="shared" si="822"/>
        <v>2026</v>
      </c>
      <c r="AD8266" s="2" t="str">
        <f>IFERROR(VLOOKUP(A8266,'Aux Área'!$A$4:$B$123,2,0),"-")</f>
        <v>INSPEÇÃO</v>
      </c>
    </row>
    <row r="8267" spans="1:30" x14ac:dyDescent="0.3">
      <c r="A8267" t="s">
        <v>2306</v>
      </c>
      <c r="B8267" t="s">
        <v>4613</v>
      </c>
      <c r="C8267" t="s">
        <v>12769</v>
      </c>
      <c r="D8267" t="s">
        <v>3212</v>
      </c>
      <c r="E8267" t="s">
        <v>3213</v>
      </c>
      <c r="F8267" t="s">
        <v>2309</v>
      </c>
      <c r="G8267" t="s">
        <v>1135</v>
      </c>
      <c r="H8267" t="s">
        <v>2275</v>
      </c>
      <c r="I8267" t="s">
        <v>1497</v>
      </c>
      <c r="J8267" t="s">
        <v>1665</v>
      </c>
      <c r="K8267" t="s">
        <v>1666</v>
      </c>
      <c r="L8267" t="s">
        <v>301</v>
      </c>
      <c r="M8267" t="s">
        <v>38</v>
      </c>
      <c r="N8267" t="s">
        <v>39</v>
      </c>
      <c r="O8267" s="23">
        <v>406</v>
      </c>
      <c r="P8267" s="9">
        <v>11.27</v>
      </c>
      <c r="Q8267" t="s">
        <v>40</v>
      </c>
      <c r="R8267" s="2">
        <v>142024</v>
      </c>
      <c r="S8267" s="9">
        <v>36.020000000000003</v>
      </c>
      <c r="T8267" s="26">
        <v>4.6900000000000004</v>
      </c>
      <c r="U8267" s="8">
        <v>168.93</v>
      </c>
      <c r="V8267" t="s">
        <v>12770</v>
      </c>
      <c r="W8267" t="s">
        <v>2276</v>
      </c>
      <c r="X8267" t="s">
        <v>42</v>
      </c>
      <c r="Y8267" t="s">
        <v>2277</v>
      </c>
      <c r="AA8267" s="1">
        <f t="shared" si="820"/>
        <v>46107</v>
      </c>
      <c r="AB8267" s="2">
        <f t="shared" si="821"/>
        <v>3</v>
      </c>
      <c r="AC8267" s="2">
        <f t="shared" si="822"/>
        <v>2026</v>
      </c>
      <c r="AD8267" s="2" t="str">
        <f>IFERROR(VLOOKUP(A8267,'Aux Área'!$A$4:$B$123,2,0),"-")</f>
        <v>INSPEÇÃO</v>
      </c>
    </row>
    <row r="8268" spans="1:30" x14ac:dyDescent="0.3">
      <c r="A8268" t="s">
        <v>52</v>
      </c>
      <c r="B8268" t="s">
        <v>1449</v>
      </c>
      <c r="C8268" t="s">
        <v>12771</v>
      </c>
      <c r="D8268" t="s">
        <v>3197</v>
      </c>
      <c r="E8268" t="s">
        <v>3198</v>
      </c>
      <c r="F8268" t="s">
        <v>53</v>
      </c>
      <c r="G8268" t="s">
        <v>35</v>
      </c>
      <c r="H8268" t="s">
        <v>36</v>
      </c>
      <c r="I8268" t="s">
        <v>37</v>
      </c>
      <c r="J8268" t="s">
        <v>356</v>
      </c>
      <c r="K8268" t="s">
        <v>357</v>
      </c>
      <c r="L8268" t="s">
        <v>124</v>
      </c>
      <c r="M8268" t="s">
        <v>38</v>
      </c>
      <c r="N8268" t="s">
        <v>39</v>
      </c>
      <c r="O8268" s="23">
        <v>393</v>
      </c>
      <c r="P8268" s="9">
        <v>12.9</v>
      </c>
      <c r="Q8268" t="s">
        <v>40</v>
      </c>
      <c r="R8268">
        <v>84840</v>
      </c>
      <c r="S8268" s="9">
        <v>30.47</v>
      </c>
      <c r="T8268" s="26">
        <v>4.7910000000000004</v>
      </c>
      <c r="U8268" s="8">
        <v>145.97999999999999</v>
      </c>
      <c r="V8268" t="s">
        <v>12772</v>
      </c>
      <c r="W8268" t="s">
        <v>2007</v>
      </c>
      <c r="X8268" t="s">
        <v>42</v>
      </c>
      <c r="Y8268" t="s">
        <v>1740</v>
      </c>
      <c r="AA8268" s="1">
        <f t="shared" si="820"/>
        <v>46107</v>
      </c>
      <c r="AB8268" s="2">
        <f t="shared" si="821"/>
        <v>3</v>
      </c>
      <c r="AC8268" s="2">
        <f t="shared" si="822"/>
        <v>2026</v>
      </c>
      <c r="AD8268" s="2" t="str">
        <f>IFERROR(VLOOKUP(A8268,'Aux Área'!$A$4:$B$123,2,0),"-")</f>
        <v>OPERAÇÃO</v>
      </c>
    </row>
    <row r="8269" spans="1:30" x14ac:dyDescent="0.3">
      <c r="A8269" t="s">
        <v>2181</v>
      </c>
      <c r="B8269" t="s">
        <v>4595</v>
      </c>
      <c r="C8269" t="s">
        <v>12773</v>
      </c>
      <c r="D8269" t="s">
        <v>9279</v>
      </c>
      <c r="E8269" t="s">
        <v>9280</v>
      </c>
      <c r="F8269" t="s">
        <v>2184</v>
      </c>
      <c r="G8269" t="s">
        <v>1135</v>
      </c>
      <c r="H8269" t="s">
        <v>2185</v>
      </c>
      <c r="I8269" t="s">
        <v>2186</v>
      </c>
      <c r="J8269" t="s">
        <v>1122</v>
      </c>
      <c r="K8269" t="s">
        <v>1123</v>
      </c>
      <c r="L8269" t="s">
        <v>110</v>
      </c>
      <c r="M8269" t="s">
        <v>38</v>
      </c>
      <c r="N8269" t="s">
        <v>668</v>
      </c>
      <c r="O8269" s="23">
        <v>721</v>
      </c>
      <c r="P8269" s="9">
        <v>12.64</v>
      </c>
      <c r="Q8269" t="s">
        <v>40</v>
      </c>
      <c r="R8269">
        <v>154409</v>
      </c>
      <c r="S8269" s="9">
        <v>57.03</v>
      </c>
      <c r="T8269" s="26">
        <v>7.69</v>
      </c>
      <c r="U8269" s="8">
        <v>438.56</v>
      </c>
      <c r="V8269" t="s">
        <v>41</v>
      </c>
      <c r="W8269" t="s">
        <v>2007</v>
      </c>
      <c r="X8269" t="s">
        <v>42</v>
      </c>
      <c r="Y8269" t="s">
        <v>12261</v>
      </c>
      <c r="AA8269" s="1">
        <f t="shared" si="820"/>
        <v>46107</v>
      </c>
      <c r="AB8269" s="2">
        <f t="shared" si="821"/>
        <v>3</v>
      </c>
      <c r="AC8269" s="2">
        <f t="shared" si="822"/>
        <v>2026</v>
      </c>
      <c r="AD8269" s="2" t="str">
        <f>IFERROR(VLOOKUP(A8269,'Aux Área'!$A$4:$B$123,2,0),"-")</f>
        <v>INSPEÇÃO</v>
      </c>
    </row>
    <row r="8270" spans="1:30" x14ac:dyDescent="0.3">
      <c r="A8270" t="s">
        <v>2643</v>
      </c>
      <c r="B8270" t="s">
        <v>2307</v>
      </c>
      <c r="C8270" t="s">
        <v>12774</v>
      </c>
      <c r="D8270" t="s">
        <v>7064</v>
      </c>
      <c r="E8270" t="s">
        <v>7065</v>
      </c>
      <c r="F8270" t="s">
        <v>2646</v>
      </c>
      <c r="G8270" t="s">
        <v>1300</v>
      </c>
      <c r="H8270" t="s">
        <v>1301</v>
      </c>
      <c r="I8270" t="s">
        <v>37</v>
      </c>
      <c r="J8270" t="s">
        <v>172</v>
      </c>
      <c r="K8270" t="s">
        <v>173</v>
      </c>
      <c r="L8270" t="s">
        <v>124</v>
      </c>
      <c r="M8270" t="s">
        <v>38</v>
      </c>
      <c r="N8270" t="s">
        <v>39</v>
      </c>
      <c r="O8270" s="23">
        <v>442</v>
      </c>
      <c r="P8270" s="9">
        <v>12.11</v>
      </c>
      <c r="Q8270" t="s">
        <v>40</v>
      </c>
      <c r="R8270">
        <v>136008</v>
      </c>
      <c r="S8270" s="9">
        <v>36.49</v>
      </c>
      <c r="T8270" s="26">
        <v>4.79</v>
      </c>
      <c r="U8270" s="8">
        <v>174.79</v>
      </c>
      <c r="V8270" t="s">
        <v>8183</v>
      </c>
      <c r="W8270" t="s">
        <v>2276</v>
      </c>
      <c r="X8270" t="s">
        <v>42</v>
      </c>
      <c r="Y8270" t="s">
        <v>2277</v>
      </c>
      <c r="AA8270" s="1">
        <f t="shared" si="820"/>
        <v>46107</v>
      </c>
      <c r="AB8270" s="2">
        <f t="shared" si="821"/>
        <v>3</v>
      </c>
      <c r="AC8270" s="2">
        <f t="shared" si="822"/>
        <v>2026</v>
      </c>
      <c r="AD8270" s="2" t="str">
        <f>IFERROR(VLOOKUP(A8270,'Aux Área'!$A$4:$B$123,2,0),"-")</f>
        <v>INSPEÇÃO</v>
      </c>
    </row>
    <row r="8271" spans="1:30" x14ac:dyDescent="0.3">
      <c r="A8271" t="s">
        <v>5620</v>
      </c>
      <c r="B8271" t="s">
        <v>9277</v>
      </c>
      <c r="C8271" t="s">
        <v>12775</v>
      </c>
      <c r="D8271" t="s">
        <v>5015</v>
      </c>
      <c r="E8271" t="s">
        <v>5016</v>
      </c>
      <c r="F8271" t="s">
        <v>6208</v>
      </c>
      <c r="G8271" t="s">
        <v>1135</v>
      </c>
      <c r="H8271" t="s">
        <v>5545</v>
      </c>
      <c r="I8271" t="s">
        <v>839</v>
      </c>
      <c r="J8271" t="s">
        <v>169</v>
      </c>
      <c r="K8271" t="s">
        <v>170</v>
      </c>
      <c r="L8271" t="s">
        <v>124</v>
      </c>
      <c r="M8271" t="s">
        <v>38</v>
      </c>
      <c r="N8271" t="s">
        <v>39</v>
      </c>
      <c r="O8271" s="23">
        <v>351</v>
      </c>
      <c r="P8271" s="9">
        <v>9.5500000000000007</v>
      </c>
      <c r="Q8271" t="s">
        <v>40</v>
      </c>
      <c r="R8271">
        <v>36539</v>
      </c>
      <c r="S8271" s="9">
        <v>36.75</v>
      </c>
      <c r="T8271" s="26">
        <v>4.8899999999999997</v>
      </c>
      <c r="U8271" s="8">
        <v>179.71</v>
      </c>
      <c r="V8271" t="s">
        <v>41</v>
      </c>
      <c r="W8271" t="s">
        <v>2276</v>
      </c>
      <c r="X8271" t="s">
        <v>42</v>
      </c>
      <c r="Y8271" t="s">
        <v>2277</v>
      </c>
      <c r="AA8271" s="1">
        <f t="shared" si="820"/>
        <v>46107</v>
      </c>
      <c r="AB8271" s="2">
        <f t="shared" si="821"/>
        <v>3</v>
      </c>
      <c r="AC8271" s="2">
        <f t="shared" si="822"/>
        <v>2026</v>
      </c>
      <c r="AD8271" s="2" t="str">
        <f>IFERROR(VLOOKUP(A8271,'Aux Área'!$A$4:$B$123,2,0),"-")</f>
        <v>INSPEÇÃO</v>
      </c>
    </row>
    <row r="8272" spans="1:30" x14ac:dyDescent="0.3">
      <c r="A8272" t="s">
        <v>2260</v>
      </c>
      <c r="B8272" t="s">
        <v>113</v>
      </c>
      <c r="C8272" t="s">
        <v>12776</v>
      </c>
      <c r="D8272" t="s">
        <v>3005</v>
      </c>
      <c r="E8272" t="s">
        <v>3006</v>
      </c>
      <c r="F8272" t="s">
        <v>2262</v>
      </c>
      <c r="G8272" t="s">
        <v>35</v>
      </c>
      <c r="H8272" t="s">
        <v>2263</v>
      </c>
      <c r="I8272" t="s">
        <v>2186</v>
      </c>
      <c r="J8272" t="s">
        <v>1681</v>
      </c>
      <c r="K8272" t="s">
        <v>1682</v>
      </c>
      <c r="L8272" t="s">
        <v>141</v>
      </c>
      <c r="M8272" t="s">
        <v>38</v>
      </c>
      <c r="N8272" t="s">
        <v>668</v>
      </c>
      <c r="O8272" s="23">
        <v>829</v>
      </c>
      <c r="P8272" s="9">
        <v>13.29</v>
      </c>
      <c r="Q8272" t="s">
        <v>40</v>
      </c>
      <c r="R8272">
        <v>122413</v>
      </c>
      <c r="S8272" s="9">
        <v>62.37</v>
      </c>
      <c r="T8272" s="26">
        <v>7.74</v>
      </c>
      <c r="U8272" s="8">
        <v>482.77</v>
      </c>
      <c r="V8272" t="s">
        <v>41</v>
      </c>
      <c r="W8272" t="s">
        <v>2007</v>
      </c>
      <c r="X8272" t="s">
        <v>42</v>
      </c>
      <c r="Y8272" t="s">
        <v>1740</v>
      </c>
      <c r="AA8272" s="1">
        <f t="shared" si="820"/>
        <v>46107</v>
      </c>
      <c r="AB8272" s="2">
        <f t="shared" si="821"/>
        <v>3</v>
      </c>
      <c r="AC8272" s="2">
        <f t="shared" si="822"/>
        <v>2026</v>
      </c>
      <c r="AD8272" s="2" t="str">
        <f>IFERROR(VLOOKUP(A8272,'Aux Área'!$A$4:$B$123,2,0),"-")</f>
        <v>INSPEÇÃO</v>
      </c>
    </row>
    <row r="8273" spans="1:30" x14ac:dyDescent="0.3">
      <c r="A8273" t="s">
        <v>3092</v>
      </c>
      <c r="B8273" t="s">
        <v>4774</v>
      </c>
      <c r="C8273" t="s">
        <v>12777</v>
      </c>
      <c r="D8273" t="s">
        <v>9771</v>
      </c>
      <c r="E8273" t="s">
        <v>9666</v>
      </c>
      <c r="F8273" t="s">
        <v>3594</v>
      </c>
      <c r="G8273" t="s">
        <v>1135</v>
      </c>
      <c r="H8273" t="s">
        <v>2275</v>
      </c>
      <c r="I8273" t="s">
        <v>1497</v>
      </c>
      <c r="J8273" t="s">
        <v>188</v>
      </c>
      <c r="K8273" t="s">
        <v>189</v>
      </c>
      <c r="L8273" t="s">
        <v>190</v>
      </c>
      <c r="M8273" t="s">
        <v>38</v>
      </c>
      <c r="N8273" t="s">
        <v>39</v>
      </c>
      <c r="O8273" s="23">
        <v>428</v>
      </c>
      <c r="P8273" s="9">
        <v>11.38</v>
      </c>
      <c r="Q8273" t="s">
        <v>40</v>
      </c>
      <c r="R8273">
        <v>123574</v>
      </c>
      <c r="S8273" s="9">
        <v>37.6</v>
      </c>
      <c r="T8273" s="26">
        <v>4.99</v>
      </c>
      <c r="U8273" s="8">
        <v>187.62</v>
      </c>
      <c r="V8273" t="s">
        <v>41</v>
      </c>
      <c r="W8273" t="s">
        <v>2276</v>
      </c>
      <c r="X8273" t="s">
        <v>42</v>
      </c>
      <c r="Y8273" t="s">
        <v>2277</v>
      </c>
      <c r="AA8273" s="1">
        <f t="shared" si="820"/>
        <v>46107</v>
      </c>
      <c r="AB8273" s="2">
        <f t="shared" si="821"/>
        <v>3</v>
      </c>
      <c r="AC8273" s="2">
        <f t="shared" si="822"/>
        <v>2026</v>
      </c>
      <c r="AD8273" s="2" t="str">
        <f>IFERROR(VLOOKUP(A8273,'Aux Área'!$A$4:$B$123,2,0),"-")</f>
        <v>INSPEÇÃO</v>
      </c>
    </row>
    <row r="8274" spans="1:30" x14ac:dyDescent="0.3">
      <c r="A8274" t="s">
        <v>9677</v>
      </c>
      <c r="B8274" t="s">
        <v>10434</v>
      </c>
      <c r="C8274" t="s">
        <v>12778</v>
      </c>
      <c r="D8274" t="s">
        <v>10436</v>
      </c>
      <c r="E8274" t="s">
        <v>9678</v>
      </c>
      <c r="F8274" t="s">
        <v>15507</v>
      </c>
      <c r="G8274" t="s">
        <v>1635</v>
      </c>
      <c r="H8274" t="s">
        <v>9676</v>
      </c>
      <c r="I8274" t="s">
        <v>37</v>
      </c>
      <c r="J8274" t="s">
        <v>219</v>
      </c>
      <c r="K8274" t="s">
        <v>177</v>
      </c>
      <c r="L8274" t="s">
        <v>177</v>
      </c>
      <c r="M8274" t="s">
        <v>38</v>
      </c>
      <c r="N8274" t="s">
        <v>39</v>
      </c>
      <c r="O8274" s="23">
        <v>328</v>
      </c>
      <c r="P8274" s="9">
        <v>11.44</v>
      </c>
      <c r="Q8274" t="s">
        <v>40</v>
      </c>
      <c r="R8274">
        <v>47525</v>
      </c>
      <c r="S8274" s="9">
        <v>28.68</v>
      </c>
      <c r="T8274" s="26">
        <v>4.992</v>
      </c>
      <c r="U8274" s="8">
        <v>143.16</v>
      </c>
      <c r="V8274" t="s">
        <v>12779</v>
      </c>
      <c r="W8274" t="s">
        <v>2007</v>
      </c>
      <c r="X8274" t="s">
        <v>42</v>
      </c>
      <c r="Y8274" t="s">
        <v>6209</v>
      </c>
      <c r="AA8274" s="1">
        <f t="shared" si="820"/>
        <v>46107</v>
      </c>
      <c r="AB8274" s="2">
        <f t="shared" si="821"/>
        <v>3</v>
      </c>
      <c r="AC8274" s="2">
        <f t="shared" si="822"/>
        <v>2026</v>
      </c>
      <c r="AD8274" s="2" t="str">
        <f>IFERROR(VLOOKUP(A8274,'Aux Área'!$A$4:$B$123,2,0),"-")</f>
        <v>TI</v>
      </c>
    </row>
    <row r="8275" spans="1:30" x14ac:dyDescent="0.3">
      <c r="A8275" t="s">
        <v>2278</v>
      </c>
      <c r="B8275" t="s">
        <v>4664</v>
      </c>
      <c r="C8275" t="s">
        <v>12780</v>
      </c>
      <c r="D8275" t="s">
        <v>3243</v>
      </c>
      <c r="E8275" t="s">
        <v>3244</v>
      </c>
      <c r="F8275" t="s">
        <v>2281</v>
      </c>
      <c r="G8275" t="s">
        <v>1135</v>
      </c>
      <c r="H8275" t="s">
        <v>2275</v>
      </c>
      <c r="I8275" t="s">
        <v>1497</v>
      </c>
      <c r="J8275" t="s">
        <v>11506</v>
      </c>
      <c r="K8275" t="s">
        <v>11507</v>
      </c>
      <c r="L8275" t="s">
        <v>84</v>
      </c>
      <c r="M8275" t="s">
        <v>38</v>
      </c>
      <c r="N8275" t="s">
        <v>39</v>
      </c>
      <c r="O8275" s="23">
        <v>409</v>
      </c>
      <c r="P8275" s="9">
        <v>9.4600000000000009</v>
      </c>
      <c r="Q8275" t="s">
        <v>40</v>
      </c>
      <c r="R8275">
        <v>144161</v>
      </c>
      <c r="S8275" s="9">
        <v>43.24</v>
      </c>
      <c r="T8275" s="26">
        <v>4.99</v>
      </c>
      <c r="U8275" s="8">
        <v>215.77</v>
      </c>
      <c r="V8275" t="s">
        <v>112</v>
      </c>
      <c r="W8275" t="s">
        <v>2276</v>
      </c>
      <c r="X8275" t="s">
        <v>42</v>
      </c>
      <c r="Y8275" t="s">
        <v>2277</v>
      </c>
      <c r="AA8275" s="1">
        <f t="shared" si="820"/>
        <v>46107</v>
      </c>
      <c r="AB8275" s="2">
        <f t="shared" si="821"/>
        <v>3</v>
      </c>
      <c r="AC8275" s="2">
        <f t="shared" si="822"/>
        <v>2026</v>
      </c>
      <c r="AD8275" s="2" t="str">
        <f>IFERROR(VLOOKUP(A8275,'Aux Área'!$A$4:$B$123,2,0),"-")</f>
        <v>INSPEÇÃO</v>
      </c>
    </row>
    <row r="8276" spans="1:30" x14ac:dyDescent="0.3">
      <c r="A8276" t="s">
        <v>30</v>
      </c>
      <c r="B8276" t="s">
        <v>453</v>
      </c>
      <c r="C8276" t="s">
        <v>12781</v>
      </c>
      <c r="D8276" t="s">
        <v>958</v>
      </c>
      <c r="E8276" t="s">
        <v>959</v>
      </c>
      <c r="F8276" t="s">
        <v>34</v>
      </c>
      <c r="G8276" t="s">
        <v>35</v>
      </c>
      <c r="H8276" t="s">
        <v>36</v>
      </c>
      <c r="I8276" t="s">
        <v>37</v>
      </c>
      <c r="J8276" t="s">
        <v>1210</v>
      </c>
      <c r="K8276" t="s">
        <v>1211</v>
      </c>
      <c r="L8276" t="s">
        <v>155</v>
      </c>
      <c r="M8276" t="s">
        <v>38</v>
      </c>
      <c r="N8276" t="s">
        <v>39</v>
      </c>
      <c r="O8276" s="23">
        <v>347</v>
      </c>
      <c r="P8276" s="9">
        <v>9.08</v>
      </c>
      <c r="Q8276" t="s">
        <v>40</v>
      </c>
      <c r="R8276">
        <v>21976</v>
      </c>
      <c r="S8276" s="9">
        <v>38.21</v>
      </c>
      <c r="T8276" s="26">
        <v>4.8899999999999997</v>
      </c>
      <c r="U8276" s="8">
        <v>186.85</v>
      </c>
      <c r="V8276" t="s">
        <v>12782</v>
      </c>
      <c r="W8276" t="s">
        <v>2007</v>
      </c>
      <c r="X8276" t="s">
        <v>42</v>
      </c>
      <c r="Y8276" t="s">
        <v>1740</v>
      </c>
      <c r="AA8276" s="1">
        <f t="shared" si="820"/>
        <v>46107</v>
      </c>
      <c r="AB8276" s="2">
        <f t="shared" si="821"/>
        <v>3</v>
      </c>
      <c r="AC8276" s="2">
        <f t="shared" si="822"/>
        <v>2026</v>
      </c>
      <c r="AD8276" s="2" t="str">
        <f>IFERROR(VLOOKUP(A8276,'Aux Área'!$A$4:$B$123,2,0),"-")</f>
        <v>OPERAÇÃO</v>
      </c>
    </row>
    <row r="8277" spans="1:30" x14ac:dyDescent="0.3">
      <c r="A8277" t="s">
        <v>5182</v>
      </c>
      <c r="B8277" t="s">
        <v>5183</v>
      </c>
      <c r="C8277" t="s">
        <v>12783</v>
      </c>
      <c r="D8277" t="s">
        <v>102</v>
      </c>
      <c r="E8277" t="s">
        <v>816</v>
      </c>
      <c r="F8277" t="s">
        <v>15238</v>
      </c>
      <c r="G8277" t="s">
        <v>1300</v>
      </c>
      <c r="H8277" t="s">
        <v>1301</v>
      </c>
      <c r="I8277" t="s">
        <v>37</v>
      </c>
      <c r="J8277" t="s">
        <v>147</v>
      </c>
      <c r="K8277" t="s">
        <v>148</v>
      </c>
      <c r="L8277" t="s">
        <v>84</v>
      </c>
      <c r="M8277" t="s">
        <v>38</v>
      </c>
      <c r="N8277" t="s">
        <v>39</v>
      </c>
      <c r="O8277" s="23">
        <v>208</v>
      </c>
      <c r="P8277" s="9">
        <v>4.72</v>
      </c>
      <c r="Q8277" t="s">
        <v>40</v>
      </c>
      <c r="R8277">
        <v>43675</v>
      </c>
      <c r="S8277" s="9">
        <v>44.05</v>
      </c>
      <c r="T8277" s="26">
        <v>4.2910000000000004</v>
      </c>
      <c r="U8277" s="8">
        <v>189.01</v>
      </c>
      <c r="V8277" t="s">
        <v>112</v>
      </c>
      <c r="W8277" t="s">
        <v>2276</v>
      </c>
      <c r="X8277" t="s">
        <v>42</v>
      </c>
      <c r="Y8277" t="s">
        <v>2277</v>
      </c>
      <c r="AA8277" s="1">
        <f t="shared" si="820"/>
        <v>46107</v>
      </c>
      <c r="AB8277" s="2">
        <f t="shared" si="821"/>
        <v>3</v>
      </c>
      <c r="AC8277" s="2">
        <f t="shared" si="822"/>
        <v>2026</v>
      </c>
      <c r="AD8277" s="2" t="str">
        <f>IFERROR(VLOOKUP(A8277,'Aux Área'!$A$4:$B$123,2,0),"-")</f>
        <v>ENGENHARIA</v>
      </c>
    </row>
    <row r="8278" spans="1:30" x14ac:dyDescent="0.3">
      <c r="A8278" t="s">
        <v>2282</v>
      </c>
      <c r="B8278" t="s">
        <v>4679</v>
      </c>
      <c r="C8278" t="s">
        <v>12784</v>
      </c>
      <c r="D8278" t="s">
        <v>10122</v>
      </c>
      <c r="E8278" t="s">
        <v>9671</v>
      </c>
      <c r="F8278" t="s">
        <v>2285</v>
      </c>
      <c r="G8278" t="s">
        <v>1135</v>
      </c>
      <c r="H8278" t="s">
        <v>2275</v>
      </c>
      <c r="I8278" t="s">
        <v>1497</v>
      </c>
      <c r="J8278" t="s">
        <v>165</v>
      </c>
      <c r="K8278" t="s">
        <v>166</v>
      </c>
      <c r="L8278" t="s">
        <v>167</v>
      </c>
      <c r="M8278" t="s">
        <v>38</v>
      </c>
      <c r="N8278" t="s">
        <v>39</v>
      </c>
      <c r="O8278" s="23">
        <v>343</v>
      </c>
      <c r="P8278" s="9">
        <v>10.58</v>
      </c>
      <c r="Q8278" t="s">
        <v>40</v>
      </c>
      <c r="R8278">
        <v>122261</v>
      </c>
      <c r="S8278" s="9">
        <v>32.409999999999997</v>
      </c>
      <c r="T8278" s="26">
        <v>4.99</v>
      </c>
      <c r="U8278" s="8">
        <v>161.72999999999999</v>
      </c>
      <c r="V8278" t="s">
        <v>41</v>
      </c>
      <c r="W8278" t="s">
        <v>2276</v>
      </c>
      <c r="X8278" t="s">
        <v>42</v>
      </c>
      <c r="Y8278" t="s">
        <v>2277</v>
      </c>
      <c r="AA8278" s="1">
        <f t="shared" si="820"/>
        <v>46107</v>
      </c>
      <c r="AB8278" s="2">
        <f t="shared" si="821"/>
        <v>3</v>
      </c>
      <c r="AC8278" s="2">
        <f t="shared" si="822"/>
        <v>2026</v>
      </c>
      <c r="AD8278" s="2" t="str">
        <f>IFERROR(VLOOKUP(A8278,'Aux Área'!$A$4:$B$123,2,0),"-")</f>
        <v>INSPEÇÃO</v>
      </c>
    </row>
    <row r="8279" spans="1:30" x14ac:dyDescent="0.3">
      <c r="A8279" t="s">
        <v>2650</v>
      </c>
      <c r="B8279" t="s">
        <v>10989</v>
      </c>
      <c r="C8279" t="s">
        <v>12785</v>
      </c>
      <c r="D8279" t="s">
        <v>2944</v>
      </c>
      <c r="E8279" t="s">
        <v>2945</v>
      </c>
      <c r="F8279" t="s">
        <v>3615</v>
      </c>
      <c r="G8279" t="s">
        <v>1300</v>
      </c>
      <c r="H8279" t="s">
        <v>2635</v>
      </c>
      <c r="I8279" t="s">
        <v>37</v>
      </c>
      <c r="J8279" t="s">
        <v>1268</v>
      </c>
      <c r="K8279" t="s">
        <v>1269</v>
      </c>
      <c r="L8279" t="s">
        <v>84</v>
      </c>
      <c r="M8279" t="s">
        <v>38</v>
      </c>
      <c r="N8279" t="s">
        <v>39</v>
      </c>
      <c r="O8279" s="10">
        <v>329</v>
      </c>
      <c r="P8279" s="24">
        <v>6.42</v>
      </c>
      <c r="Q8279" t="s">
        <v>40</v>
      </c>
      <c r="R8279">
        <v>23918</v>
      </c>
      <c r="S8279" s="9">
        <v>51.21</v>
      </c>
      <c r="T8279" s="26">
        <v>3.97</v>
      </c>
      <c r="U8279" s="8">
        <v>203.29</v>
      </c>
      <c r="V8279" t="s">
        <v>41</v>
      </c>
      <c r="W8279" t="s">
        <v>2276</v>
      </c>
      <c r="X8279" t="s">
        <v>42</v>
      </c>
      <c r="Y8279" t="s">
        <v>1740</v>
      </c>
      <c r="AA8279" s="1">
        <f t="shared" si="820"/>
        <v>46107</v>
      </c>
      <c r="AB8279" s="2">
        <f t="shared" si="821"/>
        <v>3</v>
      </c>
      <c r="AC8279" s="2">
        <f t="shared" si="822"/>
        <v>2026</v>
      </c>
      <c r="AD8279" s="2" t="str">
        <f>IFERROR(VLOOKUP(A8279,'Aux Área'!$A$4:$B$123,2,0),"-")</f>
        <v>TI</v>
      </c>
    </row>
    <row r="8280" spans="1:30" x14ac:dyDescent="0.3">
      <c r="A8280" t="s">
        <v>9674</v>
      </c>
      <c r="B8280" t="s">
        <v>10327</v>
      </c>
      <c r="C8280" t="s">
        <v>12786</v>
      </c>
      <c r="D8280" t="s">
        <v>12389</v>
      </c>
      <c r="E8280" t="s">
        <v>12390</v>
      </c>
      <c r="F8280" t="s">
        <v>15506</v>
      </c>
      <c r="G8280" t="s">
        <v>1300</v>
      </c>
      <c r="H8280" t="s">
        <v>9676</v>
      </c>
      <c r="I8280" t="s">
        <v>37</v>
      </c>
      <c r="J8280" t="s">
        <v>231</v>
      </c>
      <c r="K8280" t="s">
        <v>232</v>
      </c>
      <c r="L8280" t="s">
        <v>217</v>
      </c>
      <c r="M8280" t="s">
        <v>38</v>
      </c>
      <c r="N8280" t="s">
        <v>39</v>
      </c>
      <c r="O8280" s="23">
        <v>362</v>
      </c>
      <c r="P8280" s="9">
        <v>8.18</v>
      </c>
      <c r="Q8280" t="s">
        <v>40</v>
      </c>
      <c r="R8280">
        <v>53359</v>
      </c>
      <c r="S8280" s="9">
        <v>44.24</v>
      </c>
      <c r="T8280" s="26">
        <v>4.8600000000000003</v>
      </c>
      <c r="U8280" s="8">
        <v>215.01</v>
      </c>
      <c r="V8280" t="s">
        <v>12787</v>
      </c>
      <c r="W8280" t="s">
        <v>2007</v>
      </c>
      <c r="X8280" t="s">
        <v>42</v>
      </c>
      <c r="Y8280" t="s">
        <v>6209</v>
      </c>
      <c r="AA8280" s="1">
        <f t="shared" si="820"/>
        <v>46107</v>
      </c>
      <c r="AB8280" s="2">
        <f t="shared" si="821"/>
        <v>3</v>
      </c>
      <c r="AC8280" s="2">
        <f t="shared" si="822"/>
        <v>2026</v>
      </c>
      <c r="AD8280" s="2" t="str">
        <f>IFERROR(VLOOKUP(A8280,'Aux Área'!$A$4:$B$123,2,0),"-")</f>
        <v>TI</v>
      </c>
    </row>
    <row r="8281" spans="1:30" x14ac:dyDescent="0.3">
      <c r="A8281" t="s">
        <v>2212</v>
      </c>
      <c r="B8281" t="s">
        <v>2466</v>
      </c>
      <c r="C8281" t="s">
        <v>12788</v>
      </c>
      <c r="D8281" t="s">
        <v>3121</v>
      </c>
      <c r="E8281" t="s">
        <v>3122</v>
      </c>
      <c r="F8281" t="s">
        <v>2214</v>
      </c>
      <c r="G8281" t="s">
        <v>35</v>
      </c>
      <c r="H8281" t="s">
        <v>2215</v>
      </c>
      <c r="I8281" t="s">
        <v>839</v>
      </c>
      <c r="J8281" t="s">
        <v>3078</v>
      </c>
      <c r="K8281" t="s">
        <v>90</v>
      </c>
      <c r="L8281" t="s">
        <v>91</v>
      </c>
      <c r="M8281" t="s">
        <v>38</v>
      </c>
      <c r="N8281" t="s">
        <v>668</v>
      </c>
      <c r="O8281" s="10">
        <v>350</v>
      </c>
      <c r="P8281" s="24">
        <v>6.74</v>
      </c>
      <c r="Q8281" t="s">
        <v>40</v>
      </c>
      <c r="R8281" s="2">
        <v>16098</v>
      </c>
      <c r="S8281" s="9">
        <v>51.93</v>
      </c>
      <c r="T8281" s="26">
        <v>7.99</v>
      </c>
      <c r="U8281" s="8">
        <v>414.92</v>
      </c>
      <c r="V8281" t="s">
        <v>246</v>
      </c>
      <c r="W8281" t="s">
        <v>2007</v>
      </c>
      <c r="X8281" t="s">
        <v>42</v>
      </c>
      <c r="Y8281" t="s">
        <v>2217</v>
      </c>
      <c r="AA8281" s="1">
        <f t="shared" si="820"/>
        <v>46107</v>
      </c>
      <c r="AB8281" s="2">
        <f t="shared" si="821"/>
        <v>3</v>
      </c>
      <c r="AC8281" s="2">
        <f t="shared" si="822"/>
        <v>2026</v>
      </c>
      <c r="AD8281" s="2" t="str">
        <f>IFERROR(VLOOKUP(A8281,'Aux Área'!$A$4:$B$123,2,0),"-")</f>
        <v>APH</v>
      </c>
    </row>
    <row r="8282" spans="1:30" x14ac:dyDescent="0.3">
      <c r="A8282" t="s">
        <v>2574</v>
      </c>
      <c r="B8282" t="s">
        <v>2575</v>
      </c>
      <c r="C8282" t="s">
        <v>12789</v>
      </c>
      <c r="D8282" t="s">
        <v>2865</v>
      </c>
      <c r="E8282" t="s">
        <v>2866</v>
      </c>
      <c r="F8282" t="s">
        <v>2577</v>
      </c>
      <c r="G8282" t="s">
        <v>659</v>
      </c>
      <c r="H8282" t="s">
        <v>2215</v>
      </c>
      <c r="I8282" t="s">
        <v>667</v>
      </c>
      <c r="J8282" t="s">
        <v>275</v>
      </c>
      <c r="K8282" t="s">
        <v>276</v>
      </c>
      <c r="L8282" t="s">
        <v>124</v>
      </c>
      <c r="M8282" t="s">
        <v>38</v>
      </c>
      <c r="N8282" t="s">
        <v>668</v>
      </c>
      <c r="O8282" s="23">
        <v>206</v>
      </c>
      <c r="P8282" s="9">
        <v>4.58</v>
      </c>
      <c r="Q8282" t="s">
        <v>40</v>
      </c>
      <c r="R8282">
        <v>10570</v>
      </c>
      <c r="S8282" s="9">
        <v>45.01</v>
      </c>
      <c r="T8282" s="26">
        <v>8.59</v>
      </c>
      <c r="U8282" s="8">
        <v>386.64</v>
      </c>
      <c r="V8282" t="s">
        <v>12790</v>
      </c>
      <c r="W8282" t="s">
        <v>2007</v>
      </c>
      <c r="X8282" t="s">
        <v>42</v>
      </c>
      <c r="Y8282" t="s">
        <v>1740</v>
      </c>
      <c r="AA8282" s="1">
        <f t="shared" si="820"/>
        <v>46107</v>
      </c>
      <c r="AB8282" s="2">
        <f t="shared" si="821"/>
        <v>3</v>
      </c>
      <c r="AC8282" s="2">
        <f t="shared" si="822"/>
        <v>2026</v>
      </c>
      <c r="AD8282" s="2" t="str">
        <f>IFERROR(VLOOKUP(A8282,'Aux Área'!$A$4:$B$123,2,0),"-")</f>
        <v>APH</v>
      </c>
    </row>
    <row r="8283" spans="1:30" x14ac:dyDescent="0.3">
      <c r="A8283" t="s">
        <v>76</v>
      </c>
      <c r="B8283" t="s">
        <v>380</v>
      </c>
      <c r="C8283" t="s">
        <v>12791</v>
      </c>
      <c r="D8283" t="s">
        <v>382</v>
      </c>
      <c r="E8283" t="s">
        <v>383</v>
      </c>
      <c r="F8283" t="s">
        <v>77</v>
      </c>
      <c r="G8283" t="s">
        <v>35</v>
      </c>
      <c r="H8283" t="s">
        <v>36</v>
      </c>
      <c r="I8283" t="s">
        <v>37</v>
      </c>
      <c r="J8283" t="s">
        <v>1665</v>
      </c>
      <c r="K8283" t="s">
        <v>1666</v>
      </c>
      <c r="L8283" t="s">
        <v>301</v>
      </c>
      <c r="M8283" t="s">
        <v>38</v>
      </c>
      <c r="N8283" t="s">
        <v>39</v>
      </c>
      <c r="O8283" s="23">
        <v>217</v>
      </c>
      <c r="P8283" s="9">
        <v>10.09</v>
      </c>
      <c r="Q8283" t="s">
        <v>40</v>
      </c>
      <c r="R8283">
        <v>64973</v>
      </c>
      <c r="S8283" s="9">
        <v>21.5</v>
      </c>
      <c r="T8283" s="26">
        <v>4.6900000000000004</v>
      </c>
      <c r="U8283" s="8">
        <v>100.84</v>
      </c>
      <c r="V8283" t="s">
        <v>12792</v>
      </c>
      <c r="W8283" t="s">
        <v>2007</v>
      </c>
      <c r="X8283" t="s">
        <v>42</v>
      </c>
      <c r="Y8283" t="s">
        <v>1740</v>
      </c>
      <c r="AA8283" s="1">
        <f t="shared" si="820"/>
        <v>46107</v>
      </c>
      <c r="AB8283" s="2">
        <f t="shared" si="821"/>
        <v>3</v>
      </c>
      <c r="AC8283" s="2">
        <f t="shared" si="822"/>
        <v>2026</v>
      </c>
      <c r="AD8283" s="2" t="str">
        <f>IFERROR(VLOOKUP(A8283,'Aux Área'!$A$4:$B$123,2,0),"-")</f>
        <v>QSMS</v>
      </c>
    </row>
    <row r="8284" spans="1:30" x14ac:dyDescent="0.3">
      <c r="A8284" t="s">
        <v>11642</v>
      </c>
      <c r="B8284" t="s">
        <v>2656</v>
      </c>
      <c r="C8284" t="s">
        <v>12793</v>
      </c>
      <c r="D8284" t="s">
        <v>11644</v>
      </c>
      <c r="E8284" t="s">
        <v>11645</v>
      </c>
      <c r="F8284" t="s">
        <v>653</v>
      </c>
      <c r="G8284" t="s">
        <v>635</v>
      </c>
      <c r="H8284" t="s">
        <v>11646</v>
      </c>
      <c r="I8284" t="s">
        <v>11647</v>
      </c>
      <c r="J8284" t="s">
        <v>165</v>
      </c>
      <c r="K8284" t="s">
        <v>166</v>
      </c>
      <c r="L8284" t="s">
        <v>167</v>
      </c>
      <c r="M8284" t="s">
        <v>38</v>
      </c>
      <c r="N8284" t="s">
        <v>668</v>
      </c>
      <c r="O8284" s="23">
        <v>0</v>
      </c>
      <c r="P8284" s="9">
        <v>0</v>
      </c>
      <c r="Q8284" t="s">
        <v>40</v>
      </c>
      <c r="R8284">
        <v>0</v>
      </c>
      <c r="S8284" s="9">
        <v>192.01</v>
      </c>
      <c r="T8284" s="26">
        <v>7.99</v>
      </c>
      <c r="U8284" s="8">
        <v>1534.16</v>
      </c>
      <c r="V8284" t="s">
        <v>112</v>
      </c>
      <c r="W8284" t="s">
        <v>652</v>
      </c>
      <c r="X8284" t="s">
        <v>42</v>
      </c>
      <c r="Y8284" t="s">
        <v>653</v>
      </c>
      <c r="AA8284" s="1">
        <f t="shared" si="820"/>
        <v>46107</v>
      </c>
      <c r="AB8284" s="2">
        <f t="shared" si="821"/>
        <v>3</v>
      </c>
      <c r="AC8284" s="2">
        <f t="shared" si="822"/>
        <v>2026</v>
      </c>
      <c r="AD8284" s="2" t="str">
        <f>IFERROR(VLOOKUP(A8284,'Aux Área'!$A$4:$B$123,2,0),"-")</f>
        <v>SÃO PEDRO</v>
      </c>
    </row>
    <row r="8285" spans="1:30" x14ac:dyDescent="0.3">
      <c r="A8285" t="s">
        <v>2146</v>
      </c>
      <c r="B8285" t="s">
        <v>1800</v>
      </c>
      <c r="C8285" t="s">
        <v>12794</v>
      </c>
      <c r="D8285" t="s">
        <v>1841</v>
      </c>
      <c r="E8285" t="s">
        <v>1842</v>
      </c>
      <c r="F8285" t="s">
        <v>653</v>
      </c>
      <c r="G8285" t="s">
        <v>635</v>
      </c>
      <c r="H8285" t="s">
        <v>666</v>
      </c>
      <c r="I8285" t="s">
        <v>667</v>
      </c>
      <c r="J8285" t="s">
        <v>1665</v>
      </c>
      <c r="K8285" t="s">
        <v>1666</v>
      </c>
      <c r="L8285" t="s">
        <v>301</v>
      </c>
      <c r="M8285" t="s">
        <v>38</v>
      </c>
      <c r="N8285" t="s">
        <v>668</v>
      </c>
      <c r="O8285" s="23">
        <v>0</v>
      </c>
      <c r="P8285" s="9">
        <v>0</v>
      </c>
      <c r="Q8285" t="s">
        <v>40</v>
      </c>
      <c r="R8285">
        <v>0</v>
      </c>
      <c r="S8285" s="9">
        <v>125.7</v>
      </c>
      <c r="T8285" s="26">
        <v>9.84</v>
      </c>
      <c r="U8285" s="8">
        <v>1236.8900000000001</v>
      </c>
      <c r="V8285" t="s">
        <v>12795</v>
      </c>
      <c r="W8285" t="s">
        <v>652</v>
      </c>
      <c r="X8285" t="s">
        <v>42</v>
      </c>
      <c r="Y8285" t="s">
        <v>653</v>
      </c>
      <c r="AA8285" s="1">
        <f t="shared" si="820"/>
        <v>46107</v>
      </c>
      <c r="AB8285" s="2">
        <f t="shared" si="821"/>
        <v>3</v>
      </c>
      <c r="AC8285" s="2">
        <f t="shared" si="822"/>
        <v>2026</v>
      </c>
      <c r="AD8285" s="2" t="str">
        <f>IFERROR(VLOOKUP(A8285,'Aux Área'!$A$4:$B$123,2,0),"-")</f>
        <v>SÃO PEDRO</v>
      </c>
    </row>
    <row r="8286" spans="1:30" x14ac:dyDescent="0.3">
      <c r="A8286" t="s">
        <v>2146</v>
      </c>
      <c r="C8286" t="s">
        <v>12794</v>
      </c>
      <c r="F8286" t="s">
        <v>15689</v>
      </c>
      <c r="K8286" t="s">
        <v>1666</v>
      </c>
      <c r="N8286" t="s">
        <v>15690</v>
      </c>
      <c r="O8286" s="23">
        <v>0</v>
      </c>
      <c r="P8286" s="23">
        <v>0</v>
      </c>
      <c r="Q8286" t="s">
        <v>40</v>
      </c>
      <c r="R8286">
        <v>0</v>
      </c>
      <c r="S8286">
        <v>13.76</v>
      </c>
      <c r="U8286" s="8">
        <v>52.15</v>
      </c>
      <c r="AA8286" s="1">
        <f t="shared" si="820"/>
        <v>46107</v>
      </c>
      <c r="AB8286" s="2">
        <f t="shared" si="821"/>
        <v>3</v>
      </c>
      <c r="AC8286" s="2">
        <f t="shared" si="822"/>
        <v>2026</v>
      </c>
      <c r="AD8286" s="2" t="str">
        <f>IFERROR(VLOOKUP(A8286,'Aux Área'!$A$4:$B$123,2,0),"-")</f>
        <v>SÃO PEDRO</v>
      </c>
    </row>
    <row r="8287" spans="1:30" x14ac:dyDescent="0.3">
      <c r="A8287" t="s">
        <v>1999</v>
      </c>
      <c r="B8287" t="s">
        <v>3016</v>
      </c>
      <c r="C8287" t="s">
        <v>12796</v>
      </c>
      <c r="D8287" t="s">
        <v>1297</v>
      </c>
      <c r="E8287" t="s">
        <v>2221</v>
      </c>
      <c r="F8287" t="s">
        <v>2002</v>
      </c>
      <c r="G8287" t="s">
        <v>659</v>
      </c>
      <c r="H8287" t="s">
        <v>2003</v>
      </c>
      <c r="I8287" t="s">
        <v>667</v>
      </c>
      <c r="J8287" t="s">
        <v>231</v>
      </c>
      <c r="K8287" t="s">
        <v>232</v>
      </c>
      <c r="L8287" t="s">
        <v>217</v>
      </c>
      <c r="M8287" t="s">
        <v>38</v>
      </c>
      <c r="N8287" t="s">
        <v>668</v>
      </c>
      <c r="O8287" s="23">
        <v>330</v>
      </c>
      <c r="P8287" s="9">
        <v>3.57</v>
      </c>
      <c r="Q8287" t="s">
        <v>40</v>
      </c>
      <c r="R8287">
        <v>24347</v>
      </c>
      <c r="S8287" s="9">
        <v>92.37</v>
      </c>
      <c r="T8287" s="26">
        <v>7.99</v>
      </c>
      <c r="U8287" s="8">
        <v>738.08</v>
      </c>
      <c r="V8287" t="s">
        <v>12797</v>
      </c>
      <c r="W8287" t="s">
        <v>1985</v>
      </c>
      <c r="X8287" t="s">
        <v>42</v>
      </c>
      <c r="Y8287" t="s">
        <v>1986</v>
      </c>
      <c r="AA8287" s="1">
        <f t="shared" si="820"/>
        <v>46107</v>
      </c>
      <c r="AB8287" s="2">
        <f t="shared" si="821"/>
        <v>3</v>
      </c>
      <c r="AC8287" s="2">
        <f t="shared" si="822"/>
        <v>2026</v>
      </c>
      <c r="AD8287" s="2" t="str">
        <f>IFERROR(VLOOKUP(A8287,'Aux Área'!$A$4:$B$123,2,0),"-")</f>
        <v>PESADOS</v>
      </c>
    </row>
    <row r="8288" spans="1:30" x14ac:dyDescent="0.3">
      <c r="A8288" t="s">
        <v>1999</v>
      </c>
      <c r="C8288" t="s">
        <v>12796</v>
      </c>
      <c r="F8288" t="s">
        <v>2002</v>
      </c>
      <c r="K8288" t="s">
        <v>232</v>
      </c>
      <c r="N8288" t="s">
        <v>15690</v>
      </c>
      <c r="O8288" t="s">
        <v>15244</v>
      </c>
      <c r="P8288" s="9" t="s">
        <v>15244</v>
      </c>
      <c r="Q8288" t="s">
        <v>40</v>
      </c>
      <c r="R8288" t="s">
        <v>15244</v>
      </c>
      <c r="S8288">
        <v>20</v>
      </c>
      <c r="U8288" s="8">
        <v>66.010000000000005</v>
      </c>
      <c r="AA8288" s="1">
        <f t="shared" si="820"/>
        <v>46107</v>
      </c>
      <c r="AB8288" s="2">
        <f t="shared" si="821"/>
        <v>3</v>
      </c>
      <c r="AC8288" s="2">
        <f t="shared" si="822"/>
        <v>2026</v>
      </c>
      <c r="AD8288" s="2" t="str">
        <f>IFERROR(VLOOKUP(A8288,'Aux Área'!$A$4:$B$123,2,0),"-")</f>
        <v>PESADOS</v>
      </c>
    </row>
    <row r="8289" spans="1:30" x14ac:dyDescent="0.3">
      <c r="A8289" t="s">
        <v>12273</v>
      </c>
      <c r="B8289" t="s">
        <v>222</v>
      </c>
      <c r="C8289" t="s">
        <v>12798</v>
      </c>
      <c r="D8289" t="s">
        <v>11150</v>
      </c>
      <c r="E8289" t="s">
        <v>11151</v>
      </c>
      <c r="F8289" t="s">
        <v>653</v>
      </c>
      <c r="G8289" t="s">
        <v>35</v>
      </c>
      <c r="H8289" t="s">
        <v>12275</v>
      </c>
      <c r="I8289" t="s">
        <v>667</v>
      </c>
      <c r="J8289" t="s">
        <v>122</v>
      </c>
      <c r="K8289" t="s">
        <v>123</v>
      </c>
      <c r="L8289" t="s">
        <v>124</v>
      </c>
      <c r="M8289" t="s">
        <v>38</v>
      </c>
      <c r="N8289" t="s">
        <v>638</v>
      </c>
      <c r="O8289" s="23">
        <v>0</v>
      </c>
      <c r="P8289" s="9">
        <v>0</v>
      </c>
      <c r="Q8289" t="s">
        <v>40</v>
      </c>
      <c r="R8289">
        <v>0</v>
      </c>
      <c r="S8289" s="9">
        <v>20.34</v>
      </c>
      <c r="T8289" s="26">
        <v>8.0909999999999993</v>
      </c>
      <c r="U8289" s="8">
        <v>164.58</v>
      </c>
      <c r="V8289" t="s">
        <v>112</v>
      </c>
      <c r="W8289" t="s">
        <v>652</v>
      </c>
      <c r="X8289" t="s">
        <v>42</v>
      </c>
      <c r="Y8289" t="s">
        <v>653</v>
      </c>
      <c r="AA8289" s="1">
        <f t="shared" si="820"/>
        <v>46107</v>
      </c>
      <c r="AB8289" s="2">
        <f t="shared" si="821"/>
        <v>3</v>
      </c>
      <c r="AC8289" s="2">
        <f t="shared" si="822"/>
        <v>2026</v>
      </c>
      <c r="AD8289" s="2" t="str">
        <f>IFERROR(VLOOKUP(A8289,'Aux Área'!$A$4:$B$123,2,0),"-")</f>
        <v>SÃO PEDRO</v>
      </c>
    </row>
    <row r="8290" spans="1:30" x14ac:dyDescent="0.3">
      <c r="A8290" t="s">
        <v>62</v>
      </c>
      <c r="B8290" t="s">
        <v>1455</v>
      </c>
      <c r="C8290" t="s">
        <v>12799</v>
      </c>
      <c r="D8290" t="s">
        <v>158</v>
      </c>
      <c r="E8290" t="s">
        <v>159</v>
      </c>
      <c r="F8290" t="s">
        <v>63</v>
      </c>
      <c r="G8290" t="s">
        <v>35</v>
      </c>
      <c r="H8290" t="s">
        <v>36</v>
      </c>
      <c r="I8290" t="s">
        <v>37</v>
      </c>
      <c r="J8290" t="s">
        <v>356</v>
      </c>
      <c r="K8290" t="s">
        <v>357</v>
      </c>
      <c r="L8290" t="s">
        <v>124</v>
      </c>
      <c r="M8290" t="s">
        <v>38</v>
      </c>
      <c r="N8290" t="s">
        <v>39</v>
      </c>
      <c r="O8290" s="23">
        <v>295</v>
      </c>
      <c r="P8290" s="9">
        <v>8.9499999999999993</v>
      </c>
      <c r="Q8290" t="s">
        <v>40</v>
      </c>
      <c r="R8290">
        <v>71150</v>
      </c>
      <c r="S8290" s="9">
        <v>32.97</v>
      </c>
      <c r="T8290" s="26">
        <v>4.7910000000000004</v>
      </c>
      <c r="U8290" s="8">
        <v>157.97</v>
      </c>
      <c r="V8290" t="s">
        <v>12800</v>
      </c>
      <c r="W8290" t="s">
        <v>2007</v>
      </c>
      <c r="X8290" t="s">
        <v>42</v>
      </c>
      <c r="Y8290" t="s">
        <v>1740</v>
      </c>
      <c r="AA8290" s="1">
        <f t="shared" si="820"/>
        <v>46107</v>
      </c>
      <c r="AB8290" s="2">
        <f t="shared" si="821"/>
        <v>3</v>
      </c>
      <c r="AC8290" s="2">
        <f t="shared" si="822"/>
        <v>2026</v>
      </c>
      <c r="AD8290" s="2" t="str">
        <f>IFERROR(VLOOKUP(A8290,'Aux Área'!$A$4:$B$123,2,0),"-")</f>
        <v>CONSERVA</v>
      </c>
    </row>
    <row r="8291" spans="1:30" x14ac:dyDescent="0.3">
      <c r="A8291" t="s">
        <v>11823</v>
      </c>
      <c r="B8291" t="s">
        <v>2182</v>
      </c>
      <c r="C8291" t="s">
        <v>12801</v>
      </c>
      <c r="D8291" t="s">
        <v>127</v>
      </c>
      <c r="E8291" t="s">
        <v>128</v>
      </c>
      <c r="F8291" t="s">
        <v>15239</v>
      </c>
      <c r="G8291" t="s">
        <v>35</v>
      </c>
      <c r="H8291" t="s">
        <v>11825</v>
      </c>
      <c r="I8291" t="s">
        <v>11826</v>
      </c>
      <c r="J8291" t="s">
        <v>9173</v>
      </c>
      <c r="K8291" t="s">
        <v>9174</v>
      </c>
      <c r="L8291" t="s">
        <v>181</v>
      </c>
      <c r="M8291" t="s">
        <v>38</v>
      </c>
      <c r="N8291" t="s">
        <v>39</v>
      </c>
      <c r="O8291" s="23">
        <v>441</v>
      </c>
      <c r="P8291" s="9">
        <v>12.08</v>
      </c>
      <c r="Q8291" t="s">
        <v>40</v>
      </c>
      <c r="R8291">
        <v>63377</v>
      </c>
      <c r="S8291" s="9">
        <v>36.51</v>
      </c>
      <c r="T8291" s="26">
        <v>4.7409999999999997</v>
      </c>
      <c r="U8291" s="8">
        <v>173.09</v>
      </c>
      <c r="V8291" t="s">
        <v>246</v>
      </c>
      <c r="W8291" t="s">
        <v>2007</v>
      </c>
      <c r="X8291" t="s">
        <v>42</v>
      </c>
      <c r="Y8291" t="s">
        <v>1740</v>
      </c>
      <c r="AA8291" s="1">
        <f t="shared" si="820"/>
        <v>46107</v>
      </c>
      <c r="AB8291" s="2">
        <f t="shared" si="821"/>
        <v>3</v>
      </c>
      <c r="AC8291" s="2">
        <f t="shared" si="822"/>
        <v>2026</v>
      </c>
      <c r="AD8291" s="2" t="str">
        <f>IFERROR(VLOOKUP(A8291,'Aux Área'!$A$4:$B$123,2,0),"-")</f>
        <v>ENGENHARIA</v>
      </c>
    </row>
    <row r="8292" spans="1:30" x14ac:dyDescent="0.3">
      <c r="A8292" t="s">
        <v>5543</v>
      </c>
      <c r="B8292" t="s">
        <v>11845</v>
      </c>
      <c r="C8292" t="s">
        <v>12802</v>
      </c>
      <c r="D8292" t="s">
        <v>9879</v>
      </c>
      <c r="E8292" t="s">
        <v>9667</v>
      </c>
      <c r="F8292" t="s">
        <v>6207</v>
      </c>
      <c r="G8292" t="s">
        <v>1135</v>
      </c>
      <c r="H8292" t="s">
        <v>5545</v>
      </c>
      <c r="I8292" t="s">
        <v>839</v>
      </c>
      <c r="J8292" t="s">
        <v>89</v>
      </c>
      <c r="K8292" t="s">
        <v>90</v>
      </c>
      <c r="L8292" t="s">
        <v>91</v>
      </c>
      <c r="M8292" t="s">
        <v>38</v>
      </c>
      <c r="N8292" t="s">
        <v>39</v>
      </c>
      <c r="O8292" s="23">
        <v>481</v>
      </c>
      <c r="P8292" s="9">
        <v>9.9600000000000009</v>
      </c>
      <c r="Q8292" t="s">
        <v>40</v>
      </c>
      <c r="R8292">
        <v>30137</v>
      </c>
      <c r="S8292" s="9">
        <v>48.31</v>
      </c>
      <c r="T8292" s="26">
        <v>4.8899999999999997</v>
      </c>
      <c r="U8292" s="8">
        <v>236.24</v>
      </c>
      <c r="V8292" t="s">
        <v>12803</v>
      </c>
      <c r="W8292" t="s">
        <v>2276</v>
      </c>
      <c r="X8292" t="s">
        <v>42</v>
      </c>
      <c r="Y8292" t="s">
        <v>2277</v>
      </c>
      <c r="AA8292" s="1">
        <f t="shared" si="820"/>
        <v>46107</v>
      </c>
      <c r="AB8292" s="2">
        <f t="shared" si="821"/>
        <v>3</v>
      </c>
      <c r="AC8292" s="2">
        <f t="shared" si="822"/>
        <v>2026</v>
      </c>
      <c r="AD8292" s="2" t="str">
        <f>IFERROR(VLOOKUP(A8292,'Aux Área'!$A$4:$B$123,2,0),"-")</f>
        <v>INSPEÇÃO</v>
      </c>
    </row>
    <row r="8293" spans="1:30" x14ac:dyDescent="0.3">
      <c r="A8293" t="s">
        <v>60</v>
      </c>
      <c r="B8293" t="s">
        <v>614</v>
      </c>
      <c r="C8293" t="s">
        <v>12804</v>
      </c>
      <c r="D8293" t="s">
        <v>1206</v>
      </c>
      <c r="E8293" t="s">
        <v>1207</v>
      </c>
      <c r="F8293" t="s">
        <v>61</v>
      </c>
      <c r="G8293" t="s">
        <v>35</v>
      </c>
      <c r="H8293" t="s">
        <v>36</v>
      </c>
      <c r="I8293" t="s">
        <v>37</v>
      </c>
      <c r="J8293" t="s">
        <v>1665</v>
      </c>
      <c r="K8293" t="s">
        <v>1666</v>
      </c>
      <c r="L8293" t="s">
        <v>301</v>
      </c>
      <c r="M8293" t="s">
        <v>38</v>
      </c>
      <c r="N8293" t="s">
        <v>39</v>
      </c>
      <c r="O8293" s="23">
        <v>400</v>
      </c>
      <c r="P8293" s="9">
        <v>9.7899999999999991</v>
      </c>
      <c r="Q8293" t="s">
        <v>40</v>
      </c>
      <c r="R8293">
        <v>42188</v>
      </c>
      <c r="S8293" s="9">
        <v>40.840000000000003</v>
      </c>
      <c r="T8293" s="26">
        <v>4.6900000000000004</v>
      </c>
      <c r="U8293" s="8">
        <v>191.54</v>
      </c>
      <c r="V8293" t="s">
        <v>12805</v>
      </c>
      <c r="W8293" t="s">
        <v>2007</v>
      </c>
      <c r="X8293" t="s">
        <v>42</v>
      </c>
      <c r="Y8293" t="s">
        <v>1740</v>
      </c>
      <c r="AA8293" s="1">
        <f t="shared" si="820"/>
        <v>46107</v>
      </c>
      <c r="AB8293" s="2">
        <f t="shared" si="821"/>
        <v>3</v>
      </c>
      <c r="AC8293" s="2">
        <f t="shared" si="822"/>
        <v>2026</v>
      </c>
      <c r="AD8293" s="2" t="str">
        <f>IFERROR(VLOOKUP(A8293,'Aux Área'!$A$4:$B$123,2,0),"-")</f>
        <v>QSMS</v>
      </c>
    </row>
    <row r="8294" spans="1:30" x14ac:dyDescent="0.3">
      <c r="A8294" t="s">
        <v>54</v>
      </c>
      <c r="B8294" t="s">
        <v>319</v>
      </c>
      <c r="C8294" t="s">
        <v>12806</v>
      </c>
      <c r="D8294" t="s">
        <v>1480</v>
      </c>
      <c r="E8294" t="s">
        <v>1481</v>
      </c>
      <c r="F8294" t="s">
        <v>55</v>
      </c>
      <c r="G8294" t="s">
        <v>35</v>
      </c>
      <c r="H8294" t="s">
        <v>36</v>
      </c>
      <c r="I8294" t="s">
        <v>37</v>
      </c>
      <c r="J8294" t="s">
        <v>172</v>
      </c>
      <c r="K8294" t="s">
        <v>173</v>
      </c>
      <c r="L8294" t="s">
        <v>124</v>
      </c>
      <c r="M8294" t="s">
        <v>38</v>
      </c>
      <c r="N8294" t="s">
        <v>39</v>
      </c>
      <c r="O8294" s="23">
        <v>395</v>
      </c>
      <c r="P8294" s="9">
        <v>10.24</v>
      </c>
      <c r="Q8294" t="s">
        <v>40</v>
      </c>
      <c r="R8294">
        <v>46340</v>
      </c>
      <c r="S8294" s="9">
        <v>38.57</v>
      </c>
      <c r="T8294" s="26">
        <v>4.79</v>
      </c>
      <c r="U8294" s="8">
        <v>184.75</v>
      </c>
      <c r="V8294" t="s">
        <v>2459</v>
      </c>
      <c r="W8294" t="s">
        <v>2007</v>
      </c>
      <c r="X8294" t="s">
        <v>42</v>
      </c>
      <c r="Y8294" t="s">
        <v>1740</v>
      </c>
      <c r="AA8294" s="1">
        <f t="shared" si="820"/>
        <v>46107</v>
      </c>
      <c r="AB8294" s="2">
        <f t="shared" si="821"/>
        <v>3</v>
      </c>
      <c r="AC8294" s="2">
        <f t="shared" si="822"/>
        <v>2026</v>
      </c>
      <c r="AD8294" s="2" t="str">
        <f>IFERROR(VLOOKUP(A8294,'Aux Área'!$A$4:$B$123,2,0),"-")</f>
        <v>ENGENHARIA</v>
      </c>
    </row>
    <row r="8295" spans="1:30" x14ac:dyDescent="0.3">
      <c r="A8295" t="s">
        <v>56</v>
      </c>
      <c r="B8295" t="s">
        <v>266</v>
      </c>
      <c r="C8295" t="s">
        <v>12807</v>
      </c>
      <c r="D8295" t="s">
        <v>120</v>
      </c>
      <c r="E8295" t="s">
        <v>121</v>
      </c>
      <c r="F8295" t="s">
        <v>57</v>
      </c>
      <c r="G8295" t="s">
        <v>35</v>
      </c>
      <c r="H8295" t="s">
        <v>36</v>
      </c>
      <c r="I8295" t="s">
        <v>37</v>
      </c>
      <c r="J8295" t="s">
        <v>285</v>
      </c>
      <c r="K8295" t="s">
        <v>286</v>
      </c>
      <c r="L8295" t="s">
        <v>91</v>
      </c>
      <c r="M8295" t="s">
        <v>38</v>
      </c>
      <c r="N8295" t="s">
        <v>39</v>
      </c>
      <c r="O8295" s="23">
        <v>332</v>
      </c>
      <c r="P8295" s="9">
        <v>10.14</v>
      </c>
      <c r="Q8295" t="s">
        <v>40</v>
      </c>
      <c r="R8295">
        <v>55810</v>
      </c>
      <c r="S8295" s="9">
        <v>32.75</v>
      </c>
      <c r="T8295" s="26">
        <v>5.38</v>
      </c>
      <c r="U8295" s="8">
        <v>176.2</v>
      </c>
      <c r="V8295" t="s">
        <v>12808</v>
      </c>
      <c r="W8295" t="s">
        <v>2007</v>
      </c>
      <c r="X8295" t="s">
        <v>42</v>
      </c>
      <c r="Y8295" t="s">
        <v>1740</v>
      </c>
      <c r="AA8295" s="1">
        <f t="shared" si="820"/>
        <v>46107</v>
      </c>
      <c r="AB8295" s="2">
        <f t="shared" si="821"/>
        <v>3</v>
      </c>
      <c r="AC8295" s="2">
        <f t="shared" si="822"/>
        <v>2026</v>
      </c>
      <c r="AD8295" s="2" t="str">
        <f>IFERROR(VLOOKUP(A8295,'Aux Área'!$A$4:$B$123,2,0),"-")</f>
        <v>CONSERVA</v>
      </c>
    </row>
    <row r="8296" spans="1:30" x14ac:dyDescent="0.3">
      <c r="A8296" t="s">
        <v>58</v>
      </c>
      <c r="B8296" t="s">
        <v>250</v>
      </c>
      <c r="C8296" t="s">
        <v>12809</v>
      </c>
      <c r="D8296" t="s">
        <v>87</v>
      </c>
      <c r="E8296" t="s">
        <v>88</v>
      </c>
      <c r="F8296" t="s">
        <v>59</v>
      </c>
      <c r="G8296" t="s">
        <v>35</v>
      </c>
      <c r="H8296" t="s">
        <v>36</v>
      </c>
      <c r="I8296" t="s">
        <v>37</v>
      </c>
      <c r="J8296" t="s">
        <v>356</v>
      </c>
      <c r="K8296" t="s">
        <v>357</v>
      </c>
      <c r="L8296" t="s">
        <v>124</v>
      </c>
      <c r="M8296" t="s">
        <v>38</v>
      </c>
      <c r="N8296" t="s">
        <v>39</v>
      </c>
      <c r="O8296" s="23">
        <v>195</v>
      </c>
      <c r="P8296" s="9">
        <v>6.08</v>
      </c>
      <c r="Q8296" t="s">
        <v>40</v>
      </c>
      <c r="R8296">
        <v>90083</v>
      </c>
      <c r="S8296" s="9">
        <v>32.049999999999997</v>
      </c>
      <c r="T8296" s="26">
        <v>4.79</v>
      </c>
      <c r="U8296" s="8">
        <v>153.52000000000001</v>
      </c>
      <c r="V8296" t="s">
        <v>12810</v>
      </c>
      <c r="W8296" t="s">
        <v>2007</v>
      </c>
      <c r="X8296" t="s">
        <v>42</v>
      </c>
      <c r="Y8296" t="s">
        <v>1740</v>
      </c>
      <c r="AA8296" s="1">
        <f t="shared" si="820"/>
        <v>46107</v>
      </c>
      <c r="AB8296" s="2">
        <f t="shared" si="821"/>
        <v>3</v>
      </c>
      <c r="AC8296" s="2">
        <f t="shared" si="822"/>
        <v>2026</v>
      </c>
      <c r="AD8296" s="2" t="str">
        <f>IFERROR(VLOOKUP(A8296,'Aux Área'!$A$4:$B$123,2,0),"-")</f>
        <v>CONSERVA</v>
      </c>
    </row>
    <row r="8297" spans="1:30" x14ac:dyDescent="0.3">
      <c r="A8297" t="s">
        <v>2306</v>
      </c>
      <c r="B8297" t="s">
        <v>4613</v>
      </c>
      <c r="C8297" t="s">
        <v>12811</v>
      </c>
      <c r="D8297" t="s">
        <v>4386</v>
      </c>
      <c r="E8297" t="s">
        <v>4387</v>
      </c>
      <c r="F8297" t="s">
        <v>2309</v>
      </c>
      <c r="G8297" t="s">
        <v>1135</v>
      </c>
      <c r="H8297" t="s">
        <v>2275</v>
      </c>
      <c r="I8297" t="s">
        <v>1497</v>
      </c>
      <c r="J8297" t="s">
        <v>1665</v>
      </c>
      <c r="K8297" t="s">
        <v>1666</v>
      </c>
      <c r="L8297" t="s">
        <v>301</v>
      </c>
      <c r="M8297" t="s">
        <v>38</v>
      </c>
      <c r="N8297" t="s">
        <v>39</v>
      </c>
      <c r="O8297" s="23">
        <v>418</v>
      </c>
      <c r="P8297" s="9">
        <v>10.220000000000001</v>
      </c>
      <c r="Q8297" t="s">
        <v>40</v>
      </c>
      <c r="R8297">
        <v>142442</v>
      </c>
      <c r="S8297" s="9">
        <v>40.92</v>
      </c>
      <c r="T8297" s="26">
        <v>4.6900000000000004</v>
      </c>
      <c r="U8297" s="8">
        <v>191.91</v>
      </c>
      <c r="V8297" t="s">
        <v>12812</v>
      </c>
      <c r="W8297" t="s">
        <v>2276</v>
      </c>
      <c r="X8297" t="s">
        <v>42</v>
      </c>
      <c r="Y8297" t="s">
        <v>2277</v>
      </c>
      <c r="AA8297" s="1">
        <f t="shared" si="820"/>
        <v>46107</v>
      </c>
      <c r="AB8297" s="2">
        <f t="shared" si="821"/>
        <v>3</v>
      </c>
      <c r="AC8297" s="2">
        <f t="shared" si="822"/>
        <v>2026</v>
      </c>
      <c r="AD8297" s="2" t="str">
        <f>IFERROR(VLOOKUP(A8297,'Aux Área'!$A$4:$B$123,2,0),"-")</f>
        <v>INSPEÇÃO</v>
      </c>
    </row>
    <row r="8298" spans="1:30" x14ac:dyDescent="0.3">
      <c r="A8298" t="s">
        <v>2655</v>
      </c>
      <c r="B8298" t="s">
        <v>10768</v>
      </c>
      <c r="C8298" t="s">
        <v>12813</v>
      </c>
      <c r="D8298" t="s">
        <v>1619</v>
      </c>
      <c r="E8298" t="s">
        <v>1620</v>
      </c>
      <c r="F8298" t="s">
        <v>3605</v>
      </c>
      <c r="G8298" t="s">
        <v>1635</v>
      </c>
      <c r="H8298" t="s">
        <v>2635</v>
      </c>
      <c r="I8298" t="s">
        <v>37</v>
      </c>
      <c r="J8298" t="s">
        <v>188</v>
      </c>
      <c r="K8298" t="s">
        <v>189</v>
      </c>
      <c r="L8298" t="s">
        <v>190</v>
      </c>
      <c r="M8298" t="s">
        <v>38</v>
      </c>
      <c r="N8298" t="s">
        <v>39</v>
      </c>
      <c r="O8298" s="23">
        <v>410</v>
      </c>
      <c r="P8298" s="9">
        <v>9.5500000000000007</v>
      </c>
      <c r="Q8298" t="s">
        <v>40</v>
      </c>
      <c r="R8298">
        <v>25256</v>
      </c>
      <c r="S8298" s="9">
        <v>42.94</v>
      </c>
      <c r="T8298" s="26">
        <v>4.99</v>
      </c>
      <c r="U8298" s="8">
        <v>214.27</v>
      </c>
      <c r="V8298" t="s">
        <v>41</v>
      </c>
      <c r="W8298" t="s">
        <v>2007</v>
      </c>
      <c r="X8298" t="s">
        <v>42</v>
      </c>
      <c r="Y8298" t="s">
        <v>6209</v>
      </c>
      <c r="AA8298" s="1">
        <f t="shared" si="820"/>
        <v>46107</v>
      </c>
      <c r="AB8298" s="2">
        <f t="shared" si="821"/>
        <v>3</v>
      </c>
      <c r="AC8298" s="2">
        <f t="shared" si="822"/>
        <v>2026</v>
      </c>
      <c r="AD8298" s="2" t="str">
        <f>IFERROR(VLOOKUP(A8298,'Aux Área'!$A$4:$B$123,2,0),"-")</f>
        <v>TI</v>
      </c>
    </row>
    <row r="8299" spans="1:30" x14ac:dyDescent="0.3">
      <c r="A8299" t="s">
        <v>2632</v>
      </c>
      <c r="B8299" t="s">
        <v>11859</v>
      </c>
      <c r="C8299" t="s">
        <v>12814</v>
      </c>
      <c r="D8299" t="s">
        <v>10329</v>
      </c>
      <c r="E8299" t="s">
        <v>9675</v>
      </c>
      <c r="F8299" t="s">
        <v>3712</v>
      </c>
      <c r="G8299" t="s">
        <v>1300</v>
      </c>
      <c r="H8299" t="s">
        <v>2635</v>
      </c>
      <c r="I8299" t="s">
        <v>37</v>
      </c>
      <c r="J8299" t="s">
        <v>89</v>
      </c>
      <c r="K8299" t="s">
        <v>90</v>
      </c>
      <c r="L8299" t="s">
        <v>91</v>
      </c>
      <c r="M8299" t="s">
        <v>38</v>
      </c>
      <c r="N8299" t="s">
        <v>39</v>
      </c>
      <c r="O8299" s="23">
        <v>491</v>
      </c>
      <c r="P8299" s="9">
        <v>8.9600000000000009</v>
      </c>
      <c r="Q8299" t="s">
        <v>40</v>
      </c>
      <c r="R8299">
        <v>17559</v>
      </c>
      <c r="S8299" s="9">
        <v>54.81</v>
      </c>
      <c r="T8299" s="26">
        <v>4.8899999999999997</v>
      </c>
      <c r="U8299" s="8">
        <v>268.02</v>
      </c>
      <c r="V8299" t="s">
        <v>12815</v>
      </c>
      <c r="W8299" t="s">
        <v>2007</v>
      </c>
      <c r="X8299" t="s">
        <v>42</v>
      </c>
      <c r="Y8299" t="s">
        <v>1740</v>
      </c>
      <c r="AA8299" s="1">
        <f t="shared" si="820"/>
        <v>46107</v>
      </c>
      <c r="AB8299" s="2">
        <f t="shared" si="821"/>
        <v>3</v>
      </c>
      <c r="AC8299" s="2">
        <f t="shared" si="822"/>
        <v>2026</v>
      </c>
      <c r="AD8299" s="2" t="str">
        <f>IFERROR(VLOOKUP(A8299,'Aux Área'!$A$4:$B$123,2,0),"-")</f>
        <v>TI</v>
      </c>
    </row>
    <row r="8300" spans="1:30" x14ac:dyDescent="0.3">
      <c r="A8300" t="s">
        <v>662</v>
      </c>
      <c r="B8300" t="s">
        <v>183</v>
      </c>
      <c r="C8300" t="s">
        <v>12816</v>
      </c>
      <c r="D8300" t="s">
        <v>1568</v>
      </c>
      <c r="E8300" t="s">
        <v>1569</v>
      </c>
      <c r="F8300" t="s">
        <v>653</v>
      </c>
      <c r="G8300" t="s">
        <v>1495</v>
      </c>
      <c r="H8300" t="s">
        <v>1571</v>
      </c>
      <c r="I8300" t="s">
        <v>1497</v>
      </c>
      <c r="J8300" t="s">
        <v>237</v>
      </c>
      <c r="K8300" t="s">
        <v>238</v>
      </c>
      <c r="L8300" t="s">
        <v>110</v>
      </c>
      <c r="M8300" t="s">
        <v>38</v>
      </c>
      <c r="N8300" t="s">
        <v>668</v>
      </c>
      <c r="O8300" s="23">
        <v>0</v>
      </c>
      <c r="P8300" s="9">
        <v>0</v>
      </c>
      <c r="Q8300" t="s">
        <v>40</v>
      </c>
      <c r="R8300">
        <v>0</v>
      </c>
      <c r="S8300" s="9">
        <v>107.51</v>
      </c>
      <c r="T8300" s="26">
        <v>7.59</v>
      </c>
      <c r="U8300" s="8">
        <v>816</v>
      </c>
      <c r="V8300" t="s">
        <v>41</v>
      </c>
      <c r="W8300" t="s">
        <v>652</v>
      </c>
      <c r="X8300" t="s">
        <v>42</v>
      </c>
      <c r="Y8300" t="s">
        <v>653</v>
      </c>
      <c r="AA8300" s="1">
        <f t="shared" si="820"/>
        <v>46107</v>
      </c>
      <c r="AB8300" s="2">
        <f t="shared" si="821"/>
        <v>3</v>
      </c>
      <c r="AC8300" s="2">
        <f t="shared" si="822"/>
        <v>2026</v>
      </c>
      <c r="AD8300" s="2" t="str">
        <f>IFERROR(VLOOKUP(A8300,'Aux Área'!$A$4:$B$123,2,0),"-")</f>
        <v>SÃO PEDRO</v>
      </c>
    </row>
    <row r="8301" spans="1:30" x14ac:dyDescent="0.3">
      <c r="A8301" t="s">
        <v>662</v>
      </c>
      <c r="C8301" t="s">
        <v>12816</v>
      </c>
      <c r="F8301" t="s">
        <v>15689</v>
      </c>
      <c r="K8301" t="s">
        <v>238</v>
      </c>
      <c r="N8301" t="s">
        <v>15690</v>
      </c>
      <c r="O8301" s="23">
        <v>0</v>
      </c>
      <c r="P8301" s="23">
        <v>0</v>
      </c>
      <c r="Q8301" t="s">
        <v>40</v>
      </c>
      <c r="R8301">
        <v>0</v>
      </c>
      <c r="S8301">
        <v>5.62</v>
      </c>
      <c r="U8301" s="8">
        <v>22.46</v>
      </c>
      <c r="AA8301" s="1">
        <f t="shared" si="820"/>
        <v>46107</v>
      </c>
      <c r="AB8301" s="2">
        <f t="shared" si="821"/>
        <v>3</v>
      </c>
      <c r="AC8301" s="2">
        <f t="shared" si="822"/>
        <v>2026</v>
      </c>
      <c r="AD8301" s="2" t="str">
        <f>IFERROR(VLOOKUP(A8301,'Aux Área'!$A$4:$B$123,2,0),"-")</f>
        <v>SÃO PEDRO</v>
      </c>
    </row>
    <row r="8302" spans="1:30" x14ac:dyDescent="0.3">
      <c r="A8302" t="s">
        <v>2286</v>
      </c>
      <c r="B8302" t="s">
        <v>2287</v>
      </c>
      <c r="C8302" t="s">
        <v>12817</v>
      </c>
      <c r="D8302" t="s">
        <v>11552</v>
      </c>
      <c r="E8302" t="s">
        <v>11553</v>
      </c>
      <c r="F8302" t="s">
        <v>2289</v>
      </c>
      <c r="G8302" t="s">
        <v>1495</v>
      </c>
      <c r="H8302" t="s">
        <v>2020</v>
      </c>
      <c r="I8302" t="s">
        <v>2021</v>
      </c>
      <c r="J8302" t="s">
        <v>1665</v>
      </c>
      <c r="K8302" t="s">
        <v>1666</v>
      </c>
      <c r="L8302" t="s">
        <v>301</v>
      </c>
      <c r="M8302" t="s">
        <v>38</v>
      </c>
      <c r="N8302" t="s">
        <v>668</v>
      </c>
      <c r="O8302" s="23">
        <v>1210</v>
      </c>
      <c r="P8302" s="9">
        <v>2.75</v>
      </c>
      <c r="Q8302" t="s">
        <v>40</v>
      </c>
      <c r="R8302">
        <v>29817</v>
      </c>
      <c r="S8302" s="9">
        <v>440.57</v>
      </c>
      <c r="T8302" s="26">
        <v>8.59</v>
      </c>
      <c r="U8302" s="8">
        <v>3784.5</v>
      </c>
      <c r="V8302" t="s">
        <v>12818</v>
      </c>
      <c r="W8302" t="s">
        <v>1985</v>
      </c>
      <c r="X8302" t="s">
        <v>42</v>
      </c>
      <c r="Y8302" t="s">
        <v>1986</v>
      </c>
      <c r="AA8302" s="1">
        <f t="shared" si="820"/>
        <v>46107</v>
      </c>
      <c r="AB8302" s="2">
        <f t="shared" si="821"/>
        <v>3</v>
      </c>
      <c r="AC8302" s="2">
        <f t="shared" si="822"/>
        <v>2026</v>
      </c>
      <c r="AD8302" s="2" t="str">
        <f>IFERROR(VLOOKUP(A8302,'Aux Área'!$A$4:$B$123,2,0),"-")</f>
        <v>PESADOS</v>
      </c>
    </row>
    <row r="8303" spans="1:30" x14ac:dyDescent="0.3">
      <c r="A8303" t="s">
        <v>1819</v>
      </c>
      <c r="B8303" t="s">
        <v>156</v>
      </c>
      <c r="C8303" t="s">
        <v>12819</v>
      </c>
      <c r="D8303" t="s">
        <v>5474</v>
      </c>
      <c r="E8303" t="s">
        <v>5475</v>
      </c>
      <c r="F8303" t="s">
        <v>653</v>
      </c>
      <c r="G8303" t="s">
        <v>659</v>
      </c>
      <c r="H8303" t="s">
        <v>1821</v>
      </c>
      <c r="I8303" t="s">
        <v>673</v>
      </c>
      <c r="J8303" t="s">
        <v>1100</v>
      </c>
      <c r="K8303" t="s">
        <v>1101</v>
      </c>
      <c r="L8303" t="s">
        <v>181</v>
      </c>
      <c r="M8303" t="s">
        <v>38</v>
      </c>
      <c r="N8303" t="s">
        <v>638</v>
      </c>
      <c r="O8303" s="23">
        <v>0</v>
      </c>
      <c r="P8303" s="9">
        <v>0</v>
      </c>
      <c r="Q8303" t="s">
        <v>40</v>
      </c>
      <c r="R8303">
        <v>0</v>
      </c>
      <c r="S8303" s="9">
        <v>213.1</v>
      </c>
      <c r="T8303" s="26">
        <v>7.25</v>
      </c>
      <c r="U8303" s="8">
        <v>1545.01</v>
      </c>
      <c r="V8303" t="s">
        <v>12820</v>
      </c>
      <c r="W8303" t="s">
        <v>652</v>
      </c>
      <c r="X8303" t="s">
        <v>42</v>
      </c>
      <c r="Y8303" t="s">
        <v>653</v>
      </c>
      <c r="AA8303" s="1">
        <f t="shared" si="820"/>
        <v>46107</v>
      </c>
      <c r="AB8303" s="2">
        <f t="shared" si="821"/>
        <v>3</v>
      </c>
      <c r="AC8303" s="2">
        <f t="shared" si="822"/>
        <v>2026</v>
      </c>
      <c r="AD8303" s="2" t="str">
        <f>IFERROR(VLOOKUP(A8303,'Aux Área'!$A$4:$B$123,2,0),"-")</f>
        <v>SÃO PEDRO</v>
      </c>
    </row>
    <row r="8304" spans="1:30" x14ac:dyDescent="0.3">
      <c r="A8304" t="s">
        <v>2679</v>
      </c>
      <c r="B8304" t="s">
        <v>2680</v>
      </c>
      <c r="C8304" t="s">
        <v>12821</v>
      </c>
      <c r="D8304" t="s">
        <v>3633</v>
      </c>
      <c r="E8304" t="s">
        <v>3634</v>
      </c>
      <c r="F8304" t="s">
        <v>2682</v>
      </c>
      <c r="G8304" t="s">
        <v>659</v>
      </c>
      <c r="H8304" t="s">
        <v>1996</v>
      </c>
      <c r="I8304" t="s">
        <v>1997</v>
      </c>
      <c r="J8304" t="s">
        <v>237</v>
      </c>
      <c r="K8304" t="s">
        <v>238</v>
      </c>
      <c r="L8304" t="s">
        <v>110</v>
      </c>
      <c r="M8304" t="s">
        <v>38</v>
      </c>
      <c r="N8304" t="s">
        <v>668</v>
      </c>
      <c r="O8304" s="10">
        <v>231</v>
      </c>
      <c r="P8304" s="24">
        <v>5.0199999999999996</v>
      </c>
      <c r="Q8304" t="s">
        <v>40</v>
      </c>
      <c r="R8304" s="2">
        <v>23307</v>
      </c>
      <c r="S8304" s="9">
        <v>46</v>
      </c>
      <c r="T8304" s="26">
        <v>7.59</v>
      </c>
      <c r="U8304" s="8">
        <v>349.14</v>
      </c>
      <c r="V8304" t="s">
        <v>41</v>
      </c>
      <c r="W8304" t="s">
        <v>1985</v>
      </c>
      <c r="X8304" t="s">
        <v>42</v>
      </c>
      <c r="Y8304" t="s">
        <v>1986</v>
      </c>
      <c r="AA8304" s="1">
        <f t="shared" ref="AA8304:AA8367" si="823">IFERROR(DATEVALUE(C8304),"-")</f>
        <v>46107</v>
      </c>
      <c r="AB8304" s="2">
        <f t="shared" ref="AB8304:AB8367" si="824">IFERROR(MONTH(AA8304),"-")</f>
        <v>3</v>
      </c>
      <c r="AC8304" s="2">
        <f t="shared" ref="AC8304:AC8367" si="825">IFERROR(YEAR(AA8304),"-")</f>
        <v>2026</v>
      </c>
      <c r="AD8304" s="2" t="str">
        <f>IFERROR(VLOOKUP(A8304,'Aux Área'!$A$4:$B$123,2,0),"-")</f>
        <v>PESADOS</v>
      </c>
    </row>
    <row r="8305" spans="1:30" x14ac:dyDescent="0.3">
      <c r="A8305" t="s">
        <v>1069</v>
      </c>
      <c r="B8305" t="s">
        <v>11027</v>
      </c>
      <c r="C8305" t="s">
        <v>12822</v>
      </c>
      <c r="D8305" t="s">
        <v>2169</v>
      </c>
      <c r="E8305" t="s">
        <v>2170</v>
      </c>
      <c r="F8305" t="s">
        <v>1071</v>
      </c>
      <c r="G8305" t="s">
        <v>35</v>
      </c>
      <c r="H8305" t="s">
        <v>36</v>
      </c>
      <c r="I8305" t="s">
        <v>37</v>
      </c>
      <c r="J8305" t="s">
        <v>147</v>
      </c>
      <c r="K8305" t="s">
        <v>148</v>
      </c>
      <c r="L8305" t="s">
        <v>84</v>
      </c>
      <c r="M8305" t="s">
        <v>38</v>
      </c>
      <c r="N8305" t="s">
        <v>39</v>
      </c>
      <c r="O8305" s="23">
        <v>282</v>
      </c>
      <c r="P8305" s="9">
        <v>6.12</v>
      </c>
      <c r="Q8305" t="s">
        <v>40</v>
      </c>
      <c r="R8305">
        <v>20653</v>
      </c>
      <c r="S8305" s="9">
        <v>46.05</v>
      </c>
      <c r="T8305" s="26">
        <v>4.4909999999999997</v>
      </c>
      <c r="U8305" s="8">
        <v>206.79</v>
      </c>
      <c r="V8305" t="s">
        <v>112</v>
      </c>
      <c r="W8305" t="s">
        <v>2007</v>
      </c>
      <c r="X8305" t="s">
        <v>42</v>
      </c>
      <c r="Y8305" t="s">
        <v>1740</v>
      </c>
      <c r="AA8305" s="1">
        <f t="shared" si="823"/>
        <v>46107</v>
      </c>
      <c r="AB8305" s="2">
        <f t="shared" si="824"/>
        <v>3</v>
      </c>
      <c r="AC8305" s="2">
        <f t="shared" si="825"/>
        <v>2026</v>
      </c>
      <c r="AD8305" s="2" t="str">
        <f>IFERROR(VLOOKUP(A8305,'Aux Área'!$A$4:$B$123,2,0),"-")</f>
        <v>FACILITIES</v>
      </c>
    </row>
    <row r="8306" spans="1:30" x14ac:dyDescent="0.3">
      <c r="A8306" t="s">
        <v>5620</v>
      </c>
      <c r="B8306" t="s">
        <v>9277</v>
      </c>
      <c r="C8306" t="s">
        <v>12823</v>
      </c>
      <c r="D8306" t="s">
        <v>3030</v>
      </c>
      <c r="E8306" t="s">
        <v>3031</v>
      </c>
      <c r="F8306" t="s">
        <v>6208</v>
      </c>
      <c r="G8306" t="s">
        <v>1135</v>
      </c>
      <c r="H8306" t="s">
        <v>5545</v>
      </c>
      <c r="I8306" t="s">
        <v>839</v>
      </c>
      <c r="J8306" t="s">
        <v>169</v>
      </c>
      <c r="K8306" t="s">
        <v>170</v>
      </c>
      <c r="L8306" t="s">
        <v>124</v>
      </c>
      <c r="M8306" t="s">
        <v>38</v>
      </c>
      <c r="N8306" t="s">
        <v>39</v>
      </c>
      <c r="O8306" s="23">
        <v>340</v>
      </c>
      <c r="P8306" s="9">
        <v>8.6999999999999993</v>
      </c>
      <c r="Q8306" t="s">
        <v>40</v>
      </c>
      <c r="R8306">
        <v>36879</v>
      </c>
      <c r="S8306" s="9">
        <v>39.07</v>
      </c>
      <c r="T8306" s="26">
        <v>4.8890000000000002</v>
      </c>
      <c r="U8306" s="8">
        <v>191</v>
      </c>
      <c r="V8306" t="s">
        <v>41</v>
      </c>
      <c r="W8306" t="s">
        <v>2276</v>
      </c>
      <c r="X8306" t="s">
        <v>42</v>
      </c>
      <c r="Y8306" t="s">
        <v>2277</v>
      </c>
      <c r="AA8306" s="1">
        <f t="shared" si="823"/>
        <v>46107</v>
      </c>
      <c r="AB8306" s="2">
        <f t="shared" si="824"/>
        <v>3</v>
      </c>
      <c r="AC8306" s="2">
        <f t="shared" si="825"/>
        <v>2026</v>
      </c>
      <c r="AD8306" s="2" t="str">
        <f>IFERROR(VLOOKUP(A8306,'Aux Área'!$A$4:$B$123,2,0),"-")</f>
        <v>INSPEÇÃO</v>
      </c>
    </row>
    <row r="8307" spans="1:30" x14ac:dyDescent="0.3">
      <c r="A8307" t="s">
        <v>44</v>
      </c>
      <c r="B8307" t="s">
        <v>478</v>
      </c>
      <c r="C8307" t="s">
        <v>12824</v>
      </c>
      <c r="D8307" t="s">
        <v>2169</v>
      </c>
      <c r="E8307" t="s">
        <v>2170</v>
      </c>
      <c r="F8307" t="s">
        <v>45</v>
      </c>
      <c r="G8307" t="s">
        <v>35</v>
      </c>
      <c r="H8307" t="s">
        <v>36</v>
      </c>
      <c r="I8307" t="s">
        <v>37</v>
      </c>
      <c r="J8307" t="s">
        <v>147</v>
      </c>
      <c r="K8307" t="s">
        <v>148</v>
      </c>
      <c r="L8307" t="s">
        <v>84</v>
      </c>
      <c r="M8307" t="s">
        <v>38</v>
      </c>
      <c r="N8307" t="s">
        <v>39</v>
      </c>
      <c r="O8307" s="23">
        <v>213</v>
      </c>
      <c r="P8307" s="9">
        <v>4.8099999999999996</v>
      </c>
      <c r="Q8307" t="s">
        <v>40</v>
      </c>
      <c r="R8307">
        <v>25405</v>
      </c>
      <c r="S8307" s="9">
        <v>44.28</v>
      </c>
      <c r="T8307" s="26">
        <v>4.2910000000000004</v>
      </c>
      <c r="U8307" s="8">
        <v>190</v>
      </c>
      <c r="V8307" t="s">
        <v>112</v>
      </c>
      <c r="W8307" t="s">
        <v>2007</v>
      </c>
      <c r="X8307" t="s">
        <v>42</v>
      </c>
      <c r="Y8307" t="s">
        <v>1740</v>
      </c>
      <c r="AA8307" s="1">
        <f t="shared" si="823"/>
        <v>46107</v>
      </c>
      <c r="AB8307" s="2">
        <f t="shared" si="824"/>
        <v>3</v>
      </c>
      <c r="AC8307" s="2">
        <f t="shared" si="825"/>
        <v>2026</v>
      </c>
      <c r="AD8307" s="2" t="str">
        <f>IFERROR(VLOOKUP(A8307,'Aux Área'!$A$4:$B$123,2,0),"-")</f>
        <v>OPERAÇÃO</v>
      </c>
    </row>
    <row r="8308" spans="1:30" x14ac:dyDescent="0.3">
      <c r="A8308" t="s">
        <v>2638</v>
      </c>
      <c r="B8308" t="s">
        <v>4593</v>
      </c>
      <c r="C8308" t="s">
        <v>12825</v>
      </c>
      <c r="D8308" t="s">
        <v>7192</v>
      </c>
      <c r="E8308" t="s">
        <v>7193</v>
      </c>
      <c r="F8308" t="s">
        <v>2641</v>
      </c>
      <c r="G8308" t="s">
        <v>1135</v>
      </c>
      <c r="H8308" t="s">
        <v>2275</v>
      </c>
      <c r="I8308" t="s">
        <v>1497</v>
      </c>
      <c r="J8308" t="s">
        <v>252</v>
      </c>
      <c r="K8308" t="s">
        <v>253</v>
      </c>
      <c r="L8308" t="s">
        <v>124</v>
      </c>
      <c r="M8308" t="s">
        <v>38</v>
      </c>
      <c r="N8308" t="s">
        <v>39</v>
      </c>
      <c r="O8308" s="23">
        <v>322</v>
      </c>
      <c r="P8308" s="9">
        <v>7.59</v>
      </c>
      <c r="Q8308" t="s">
        <v>40</v>
      </c>
      <c r="R8308">
        <v>131153</v>
      </c>
      <c r="S8308" s="9">
        <v>42.45</v>
      </c>
      <c r="T8308" s="26">
        <v>4.79</v>
      </c>
      <c r="U8308" s="8">
        <v>203.34</v>
      </c>
      <c r="V8308" t="s">
        <v>12826</v>
      </c>
      <c r="W8308" t="s">
        <v>2276</v>
      </c>
      <c r="X8308" t="s">
        <v>42</v>
      </c>
      <c r="Y8308" t="s">
        <v>2277</v>
      </c>
      <c r="AA8308" s="1">
        <f t="shared" si="823"/>
        <v>46107</v>
      </c>
      <c r="AB8308" s="2">
        <f t="shared" si="824"/>
        <v>3</v>
      </c>
      <c r="AC8308" s="2">
        <f t="shared" si="825"/>
        <v>2026</v>
      </c>
      <c r="AD8308" s="2" t="str">
        <f>IFERROR(VLOOKUP(A8308,'Aux Área'!$A$4:$B$123,2,0),"-")</f>
        <v>INSPEÇÃO</v>
      </c>
    </row>
    <row r="8309" spans="1:30" x14ac:dyDescent="0.3">
      <c r="A8309" t="s">
        <v>11823</v>
      </c>
      <c r="B8309" t="s">
        <v>2182</v>
      </c>
      <c r="C8309" t="s">
        <v>12827</v>
      </c>
      <c r="D8309" t="s">
        <v>127</v>
      </c>
      <c r="E8309" t="s">
        <v>128</v>
      </c>
      <c r="F8309" t="s">
        <v>15239</v>
      </c>
      <c r="G8309" t="s">
        <v>35</v>
      </c>
      <c r="H8309" t="s">
        <v>11825</v>
      </c>
      <c r="I8309" t="s">
        <v>11826</v>
      </c>
      <c r="J8309" t="s">
        <v>1536</v>
      </c>
      <c r="K8309" t="s">
        <v>1537</v>
      </c>
      <c r="L8309" t="s">
        <v>1538</v>
      </c>
      <c r="M8309" t="s">
        <v>38</v>
      </c>
      <c r="N8309" t="s">
        <v>39</v>
      </c>
      <c r="O8309" s="23">
        <v>305</v>
      </c>
      <c r="P8309" s="9">
        <v>10.26</v>
      </c>
      <c r="Q8309" t="s">
        <v>40</v>
      </c>
      <c r="R8309">
        <v>63682</v>
      </c>
      <c r="S8309" s="9">
        <v>29.72</v>
      </c>
      <c r="T8309" s="26">
        <v>5.1909999999999998</v>
      </c>
      <c r="U8309" s="8">
        <v>154.28</v>
      </c>
      <c r="V8309" t="s">
        <v>12828</v>
      </c>
      <c r="W8309" t="s">
        <v>2007</v>
      </c>
      <c r="X8309" t="s">
        <v>42</v>
      </c>
      <c r="Y8309" t="s">
        <v>1740</v>
      </c>
      <c r="AA8309" s="1">
        <f t="shared" si="823"/>
        <v>46107</v>
      </c>
      <c r="AB8309" s="2">
        <f t="shared" si="824"/>
        <v>3</v>
      </c>
      <c r="AC8309" s="2">
        <f t="shared" si="825"/>
        <v>2026</v>
      </c>
      <c r="AD8309" s="2" t="str">
        <f>IFERROR(VLOOKUP(A8309,'Aux Área'!$A$4:$B$123,2,0),"-")</f>
        <v>ENGENHARIA</v>
      </c>
    </row>
    <row r="8310" spans="1:30" x14ac:dyDescent="0.3">
      <c r="A8310" t="s">
        <v>52</v>
      </c>
      <c r="B8310" t="s">
        <v>1449</v>
      </c>
      <c r="C8310" t="s">
        <v>12829</v>
      </c>
      <c r="D8310" t="s">
        <v>3149</v>
      </c>
      <c r="E8310" t="s">
        <v>3150</v>
      </c>
      <c r="F8310" t="s">
        <v>53</v>
      </c>
      <c r="G8310" t="s">
        <v>35</v>
      </c>
      <c r="H8310" t="s">
        <v>36</v>
      </c>
      <c r="I8310" t="s">
        <v>37</v>
      </c>
      <c r="J8310" t="s">
        <v>370</v>
      </c>
      <c r="K8310" t="s">
        <v>371</v>
      </c>
      <c r="L8310" t="s">
        <v>124</v>
      </c>
      <c r="M8310" t="s">
        <v>38</v>
      </c>
      <c r="N8310" t="s">
        <v>39</v>
      </c>
      <c r="O8310" s="10">
        <v>416</v>
      </c>
      <c r="P8310" s="24">
        <v>11.28</v>
      </c>
      <c r="Q8310" t="s">
        <v>40</v>
      </c>
      <c r="R8310" s="2">
        <v>85256</v>
      </c>
      <c r="S8310" s="9">
        <v>36.880000000000003</v>
      </c>
      <c r="T8310" s="26">
        <v>4.9909999999999997</v>
      </c>
      <c r="U8310" s="8">
        <v>184.06</v>
      </c>
      <c r="V8310" t="s">
        <v>12830</v>
      </c>
      <c r="W8310" t="s">
        <v>2007</v>
      </c>
      <c r="X8310" t="s">
        <v>42</v>
      </c>
      <c r="Y8310" t="s">
        <v>1740</v>
      </c>
      <c r="AA8310" s="1">
        <f t="shared" si="823"/>
        <v>46107</v>
      </c>
      <c r="AB8310" s="2">
        <f t="shared" si="824"/>
        <v>3</v>
      </c>
      <c r="AC8310" s="2">
        <f t="shared" si="825"/>
        <v>2026</v>
      </c>
      <c r="AD8310" s="2" t="str">
        <f>IFERROR(VLOOKUP(A8310,'Aux Área'!$A$4:$B$123,2,0),"-")</f>
        <v>OPERAÇÃO</v>
      </c>
    </row>
    <row r="8311" spans="1:30" x14ac:dyDescent="0.3">
      <c r="A8311" t="s">
        <v>2282</v>
      </c>
      <c r="B8311" t="s">
        <v>4679</v>
      </c>
      <c r="C8311" t="s">
        <v>12831</v>
      </c>
      <c r="D8311" t="s">
        <v>10122</v>
      </c>
      <c r="E8311" t="s">
        <v>9671</v>
      </c>
      <c r="F8311" t="s">
        <v>2285</v>
      </c>
      <c r="G8311" t="s">
        <v>1135</v>
      </c>
      <c r="H8311" t="s">
        <v>2275</v>
      </c>
      <c r="I8311" t="s">
        <v>1497</v>
      </c>
      <c r="J8311" t="s">
        <v>165</v>
      </c>
      <c r="K8311" t="s">
        <v>166</v>
      </c>
      <c r="L8311" t="s">
        <v>167</v>
      </c>
      <c r="M8311" t="s">
        <v>38</v>
      </c>
      <c r="N8311" t="s">
        <v>39</v>
      </c>
      <c r="O8311" s="23">
        <v>415</v>
      </c>
      <c r="P8311" s="9">
        <v>9.58</v>
      </c>
      <c r="Q8311" t="s">
        <v>40</v>
      </c>
      <c r="R8311">
        <v>122676</v>
      </c>
      <c r="S8311" s="9">
        <v>43.34</v>
      </c>
      <c r="T8311" s="26">
        <v>4.99</v>
      </c>
      <c r="U8311" s="8">
        <v>216.28</v>
      </c>
      <c r="V8311" t="s">
        <v>112</v>
      </c>
      <c r="W8311" t="s">
        <v>2276</v>
      </c>
      <c r="X8311" t="s">
        <v>42</v>
      </c>
      <c r="Y8311" t="s">
        <v>2277</v>
      </c>
      <c r="AA8311" s="1">
        <f t="shared" si="823"/>
        <v>46107</v>
      </c>
      <c r="AB8311" s="2">
        <f t="shared" si="824"/>
        <v>3</v>
      </c>
      <c r="AC8311" s="2">
        <f t="shared" si="825"/>
        <v>2026</v>
      </c>
      <c r="AD8311" s="2" t="str">
        <f>IFERROR(VLOOKUP(A8311,'Aux Área'!$A$4:$B$123,2,0),"-")</f>
        <v>INSPEÇÃO</v>
      </c>
    </row>
    <row r="8312" spans="1:30" x14ac:dyDescent="0.3">
      <c r="A8312" t="s">
        <v>76</v>
      </c>
      <c r="B8312" t="s">
        <v>380</v>
      </c>
      <c r="C8312" t="s">
        <v>12832</v>
      </c>
      <c r="D8312" t="s">
        <v>382</v>
      </c>
      <c r="E8312" t="s">
        <v>383</v>
      </c>
      <c r="F8312" t="s">
        <v>77</v>
      </c>
      <c r="G8312" t="s">
        <v>35</v>
      </c>
      <c r="H8312" t="s">
        <v>36</v>
      </c>
      <c r="I8312" t="s">
        <v>37</v>
      </c>
      <c r="J8312" t="s">
        <v>627</v>
      </c>
      <c r="K8312" t="s">
        <v>628</v>
      </c>
      <c r="L8312" t="s">
        <v>84</v>
      </c>
      <c r="M8312" t="s">
        <v>38</v>
      </c>
      <c r="N8312" t="s">
        <v>39</v>
      </c>
      <c r="O8312" s="23">
        <v>310</v>
      </c>
      <c r="P8312" s="9">
        <v>10.59</v>
      </c>
      <c r="Q8312" t="s">
        <v>40</v>
      </c>
      <c r="R8312">
        <v>65283</v>
      </c>
      <c r="S8312" s="9">
        <v>29.28</v>
      </c>
      <c r="T8312" s="26">
        <v>4.99</v>
      </c>
      <c r="U8312" s="8">
        <v>146.11000000000001</v>
      </c>
      <c r="V8312" t="s">
        <v>12833</v>
      </c>
      <c r="W8312" t="s">
        <v>2007</v>
      </c>
      <c r="X8312" t="s">
        <v>42</v>
      </c>
      <c r="Y8312" t="s">
        <v>1740</v>
      </c>
      <c r="AA8312" s="1">
        <f t="shared" si="823"/>
        <v>46107</v>
      </c>
      <c r="AB8312" s="2">
        <f t="shared" si="824"/>
        <v>3</v>
      </c>
      <c r="AC8312" s="2">
        <f t="shared" si="825"/>
        <v>2026</v>
      </c>
      <c r="AD8312" s="2" t="str">
        <f>IFERROR(VLOOKUP(A8312,'Aux Área'!$A$4:$B$123,2,0),"-")</f>
        <v>QSMS</v>
      </c>
    </row>
    <row r="8313" spans="1:30" x14ac:dyDescent="0.3">
      <c r="A8313" t="s">
        <v>2643</v>
      </c>
      <c r="B8313" t="s">
        <v>2307</v>
      </c>
      <c r="C8313" t="s">
        <v>12834</v>
      </c>
      <c r="D8313" t="s">
        <v>7207</v>
      </c>
      <c r="E8313" t="s">
        <v>7208</v>
      </c>
      <c r="F8313" t="s">
        <v>2646</v>
      </c>
      <c r="G8313" t="s">
        <v>1300</v>
      </c>
      <c r="H8313" t="s">
        <v>1301</v>
      </c>
      <c r="I8313" t="s">
        <v>37</v>
      </c>
      <c r="J8313" t="s">
        <v>122</v>
      </c>
      <c r="K8313" t="s">
        <v>123</v>
      </c>
      <c r="L8313" t="s">
        <v>124</v>
      </c>
      <c r="M8313" t="s">
        <v>38</v>
      </c>
      <c r="N8313" t="s">
        <v>39</v>
      </c>
      <c r="O8313" s="23">
        <v>490</v>
      </c>
      <c r="P8313" s="9">
        <v>10.220000000000001</v>
      </c>
      <c r="Q8313" t="s">
        <v>40</v>
      </c>
      <c r="R8313">
        <v>136498</v>
      </c>
      <c r="S8313" s="9">
        <v>47.93</v>
      </c>
      <c r="T8313" s="26">
        <v>4.79</v>
      </c>
      <c r="U8313" s="8">
        <v>229.58</v>
      </c>
      <c r="V8313" t="s">
        <v>246</v>
      </c>
      <c r="W8313" t="s">
        <v>2276</v>
      </c>
      <c r="X8313" t="s">
        <v>42</v>
      </c>
      <c r="Y8313" t="s">
        <v>2277</v>
      </c>
      <c r="AA8313" s="1">
        <f t="shared" si="823"/>
        <v>46107</v>
      </c>
      <c r="AB8313" s="2">
        <f t="shared" si="824"/>
        <v>3</v>
      </c>
      <c r="AC8313" s="2">
        <f t="shared" si="825"/>
        <v>2026</v>
      </c>
      <c r="AD8313" s="2" t="str">
        <f>IFERROR(VLOOKUP(A8313,'Aux Área'!$A$4:$B$123,2,0),"-")</f>
        <v>INSPEÇÃO</v>
      </c>
    </row>
    <row r="8314" spans="1:30" x14ac:dyDescent="0.3">
      <c r="A8314" t="s">
        <v>2477</v>
      </c>
      <c r="B8314" t="s">
        <v>2478</v>
      </c>
      <c r="C8314" t="s">
        <v>12835</v>
      </c>
      <c r="D8314" t="s">
        <v>2885</v>
      </c>
      <c r="E8314" t="s">
        <v>2886</v>
      </c>
      <c r="F8314" t="s">
        <v>2480</v>
      </c>
      <c r="G8314" t="s">
        <v>659</v>
      </c>
      <c r="H8314" t="s">
        <v>2215</v>
      </c>
      <c r="I8314" t="s">
        <v>667</v>
      </c>
      <c r="J8314" t="s">
        <v>275</v>
      </c>
      <c r="K8314" t="s">
        <v>276</v>
      </c>
      <c r="L8314" t="s">
        <v>124</v>
      </c>
      <c r="M8314" t="s">
        <v>38</v>
      </c>
      <c r="N8314" t="s">
        <v>668</v>
      </c>
      <c r="O8314" s="23">
        <v>229</v>
      </c>
      <c r="P8314" s="9">
        <v>6.63</v>
      </c>
      <c r="Q8314" t="s">
        <v>40</v>
      </c>
      <c r="R8314">
        <v>11775</v>
      </c>
      <c r="S8314" s="9">
        <v>34.54</v>
      </c>
      <c r="T8314" s="26">
        <v>9.75</v>
      </c>
      <c r="U8314" s="8">
        <v>336.77</v>
      </c>
      <c r="V8314" t="s">
        <v>12836</v>
      </c>
      <c r="W8314" t="s">
        <v>2007</v>
      </c>
      <c r="X8314" t="s">
        <v>42</v>
      </c>
      <c r="Y8314" t="s">
        <v>1740</v>
      </c>
      <c r="AA8314" s="1">
        <f t="shared" si="823"/>
        <v>46107</v>
      </c>
      <c r="AB8314" s="2">
        <f t="shared" si="824"/>
        <v>3</v>
      </c>
      <c r="AC8314" s="2">
        <f t="shared" si="825"/>
        <v>2026</v>
      </c>
      <c r="AD8314" s="2" t="str">
        <f>IFERROR(VLOOKUP(A8314,'Aux Área'!$A$4:$B$123,2,0),"-")</f>
        <v>APH</v>
      </c>
    </row>
    <row r="8315" spans="1:30" x14ac:dyDescent="0.3">
      <c r="A8315" t="s">
        <v>5543</v>
      </c>
      <c r="B8315" t="s">
        <v>11845</v>
      </c>
      <c r="C8315" t="s">
        <v>12837</v>
      </c>
      <c r="D8315" t="s">
        <v>5291</v>
      </c>
      <c r="E8315" t="s">
        <v>5292</v>
      </c>
      <c r="F8315" t="s">
        <v>6207</v>
      </c>
      <c r="G8315" t="s">
        <v>1135</v>
      </c>
      <c r="H8315" t="s">
        <v>5545</v>
      </c>
      <c r="I8315" t="s">
        <v>839</v>
      </c>
      <c r="J8315" t="s">
        <v>231</v>
      </c>
      <c r="K8315" t="s">
        <v>232</v>
      </c>
      <c r="L8315" t="s">
        <v>217</v>
      </c>
      <c r="M8315" t="s">
        <v>38</v>
      </c>
      <c r="N8315" t="s">
        <v>39</v>
      </c>
      <c r="O8315" s="23">
        <v>434</v>
      </c>
      <c r="P8315" s="9">
        <v>9.2100000000000009</v>
      </c>
      <c r="Q8315" t="s">
        <v>40</v>
      </c>
      <c r="R8315">
        <v>30571</v>
      </c>
      <c r="S8315" s="9">
        <v>47.12</v>
      </c>
      <c r="T8315" s="26">
        <v>4.8609999999999998</v>
      </c>
      <c r="U8315" s="8">
        <v>229.03</v>
      </c>
      <c r="V8315" t="s">
        <v>12838</v>
      </c>
      <c r="W8315" t="s">
        <v>2276</v>
      </c>
      <c r="X8315" t="s">
        <v>42</v>
      </c>
      <c r="Y8315" t="s">
        <v>2277</v>
      </c>
      <c r="AA8315" s="1">
        <f t="shared" si="823"/>
        <v>46107</v>
      </c>
      <c r="AB8315" s="2">
        <f t="shared" si="824"/>
        <v>3</v>
      </c>
      <c r="AC8315" s="2">
        <f t="shared" si="825"/>
        <v>2026</v>
      </c>
      <c r="AD8315" s="2" t="str">
        <f>IFERROR(VLOOKUP(A8315,'Aux Área'!$A$4:$B$123,2,0),"-")</f>
        <v>INSPEÇÃO</v>
      </c>
    </row>
    <row r="8316" spans="1:30" x14ac:dyDescent="0.3">
      <c r="A8316" t="s">
        <v>3092</v>
      </c>
      <c r="B8316" t="s">
        <v>4774</v>
      </c>
      <c r="C8316" t="s">
        <v>12839</v>
      </c>
      <c r="D8316" t="s">
        <v>3285</v>
      </c>
      <c r="E8316" t="s">
        <v>3286</v>
      </c>
      <c r="F8316" t="s">
        <v>3594</v>
      </c>
      <c r="G8316" t="s">
        <v>1135</v>
      </c>
      <c r="H8316" t="s">
        <v>2275</v>
      </c>
      <c r="I8316" t="s">
        <v>1497</v>
      </c>
      <c r="J8316" t="s">
        <v>188</v>
      </c>
      <c r="K8316" t="s">
        <v>189</v>
      </c>
      <c r="L8316" t="s">
        <v>190</v>
      </c>
      <c r="M8316" t="s">
        <v>38</v>
      </c>
      <c r="N8316" t="s">
        <v>39</v>
      </c>
      <c r="O8316" s="23">
        <v>489</v>
      </c>
      <c r="P8316" s="9">
        <v>10.16</v>
      </c>
      <c r="Q8316" t="s">
        <v>40</v>
      </c>
      <c r="R8316">
        <v>124063</v>
      </c>
      <c r="S8316" s="9">
        <v>48.11</v>
      </c>
      <c r="T8316" s="26">
        <v>4.99</v>
      </c>
      <c r="U8316" s="8">
        <v>240.07</v>
      </c>
      <c r="V8316" t="s">
        <v>41</v>
      </c>
      <c r="W8316" t="s">
        <v>2276</v>
      </c>
      <c r="X8316" t="s">
        <v>42</v>
      </c>
      <c r="Y8316" t="s">
        <v>2277</v>
      </c>
      <c r="AA8316" s="1">
        <f t="shared" si="823"/>
        <v>46107</v>
      </c>
      <c r="AB8316" s="2">
        <f t="shared" si="824"/>
        <v>3</v>
      </c>
      <c r="AC8316" s="2">
        <f t="shared" si="825"/>
        <v>2026</v>
      </c>
      <c r="AD8316" s="2" t="str">
        <f>IFERROR(VLOOKUP(A8316,'Aux Área'!$A$4:$B$123,2,0),"-")</f>
        <v>INSPEÇÃO</v>
      </c>
    </row>
    <row r="8317" spans="1:30" x14ac:dyDescent="0.3">
      <c r="A8317" t="s">
        <v>2041</v>
      </c>
      <c r="B8317" t="s">
        <v>2042</v>
      </c>
      <c r="C8317" t="s">
        <v>12840</v>
      </c>
      <c r="D8317" t="s">
        <v>1297</v>
      </c>
      <c r="E8317" t="s">
        <v>2221</v>
      </c>
      <c r="F8317" t="s">
        <v>2044</v>
      </c>
      <c r="G8317" t="s">
        <v>659</v>
      </c>
      <c r="H8317" t="s">
        <v>1996</v>
      </c>
      <c r="I8317" t="s">
        <v>1997</v>
      </c>
      <c r="J8317" t="s">
        <v>231</v>
      </c>
      <c r="K8317" t="s">
        <v>232</v>
      </c>
      <c r="L8317" t="s">
        <v>217</v>
      </c>
      <c r="M8317" t="s">
        <v>38</v>
      </c>
      <c r="N8317" t="s">
        <v>668</v>
      </c>
      <c r="O8317" s="10">
        <v>109</v>
      </c>
      <c r="P8317" s="24">
        <v>5.44</v>
      </c>
      <c r="Q8317" t="s">
        <v>40</v>
      </c>
      <c r="R8317" s="2">
        <v>40494</v>
      </c>
      <c r="S8317" s="9">
        <v>20.03</v>
      </c>
      <c r="T8317" s="26">
        <v>7.99</v>
      </c>
      <c r="U8317" s="8">
        <v>160.04</v>
      </c>
      <c r="V8317" t="s">
        <v>12841</v>
      </c>
      <c r="W8317" t="s">
        <v>1985</v>
      </c>
      <c r="X8317" t="s">
        <v>42</v>
      </c>
      <c r="Y8317" t="s">
        <v>1986</v>
      </c>
      <c r="AA8317" s="1">
        <f t="shared" si="823"/>
        <v>46107</v>
      </c>
      <c r="AB8317" s="2">
        <f t="shared" si="824"/>
        <v>3</v>
      </c>
      <c r="AC8317" s="2">
        <f t="shared" si="825"/>
        <v>2026</v>
      </c>
      <c r="AD8317" s="2" t="str">
        <f>IFERROR(VLOOKUP(A8317,'Aux Área'!$A$4:$B$123,2,0),"-")</f>
        <v>PESADOS</v>
      </c>
    </row>
    <row r="8318" spans="1:30" x14ac:dyDescent="0.3">
      <c r="A8318" t="s">
        <v>68</v>
      </c>
      <c r="B8318" t="s">
        <v>296</v>
      </c>
      <c r="C8318" t="s">
        <v>12842</v>
      </c>
      <c r="D8318" t="s">
        <v>1562</v>
      </c>
      <c r="E8318" t="s">
        <v>1563</v>
      </c>
      <c r="F8318" t="s">
        <v>69</v>
      </c>
      <c r="G8318" t="s">
        <v>35</v>
      </c>
      <c r="H8318" t="s">
        <v>36</v>
      </c>
      <c r="I8318" t="s">
        <v>37</v>
      </c>
      <c r="J8318" t="s">
        <v>231</v>
      </c>
      <c r="K8318" t="s">
        <v>232</v>
      </c>
      <c r="L8318" t="s">
        <v>217</v>
      </c>
      <c r="M8318" t="s">
        <v>38</v>
      </c>
      <c r="N8318" t="s">
        <v>39</v>
      </c>
      <c r="O8318" s="23">
        <v>396</v>
      </c>
      <c r="P8318" s="9">
        <v>11.21</v>
      </c>
      <c r="Q8318" t="s">
        <v>40</v>
      </c>
      <c r="R8318">
        <v>53510</v>
      </c>
      <c r="S8318" s="9">
        <v>35.33</v>
      </c>
      <c r="T8318" s="26">
        <v>4.8609999999999998</v>
      </c>
      <c r="U8318" s="8">
        <v>171.74</v>
      </c>
      <c r="V8318" t="s">
        <v>12843</v>
      </c>
      <c r="W8318" t="s">
        <v>2007</v>
      </c>
      <c r="X8318" t="s">
        <v>42</v>
      </c>
      <c r="Y8318" t="s">
        <v>1740</v>
      </c>
      <c r="AA8318" s="1">
        <f t="shared" si="823"/>
        <v>46107</v>
      </c>
      <c r="AB8318" s="2">
        <f t="shared" si="824"/>
        <v>3</v>
      </c>
      <c r="AC8318" s="2">
        <f t="shared" si="825"/>
        <v>2026</v>
      </c>
      <c r="AD8318" s="2" t="str">
        <f>IFERROR(VLOOKUP(A8318,'Aux Área'!$A$4:$B$123,2,0),"-")</f>
        <v>OPERAÇÃO</v>
      </c>
    </row>
    <row r="8319" spans="1:30" x14ac:dyDescent="0.3">
      <c r="A8319" t="s">
        <v>1295</v>
      </c>
      <c r="B8319" t="s">
        <v>1753</v>
      </c>
      <c r="C8319" t="s">
        <v>12844</v>
      </c>
      <c r="D8319" t="s">
        <v>1297</v>
      </c>
      <c r="E8319" t="s">
        <v>2221</v>
      </c>
      <c r="F8319" t="s">
        <v>1299</v>
      </c>
      <c r="G8319" t="s">
        <v>1135</v>
      </c>
      <c r="H8319" t="s">
        <v>1301</v>
      </c>
      <c r="I8319" t="s">
        <v>839</v>
      </c>
      <c r="J8319" t="s">
        <v>172</v>
      </c>
      <c r="K8319" t="s">
        <v>173</v>
      </c>
      <c r="L8319" t="s">
        <v>124</v>
      </c>
      <c r="M8319" t="s">
        <v>38</v>
      </c>
      <c r="N8319" t="s">
        <v>39</v>
      </c>
      <c r="O8319" s="23">
        <v>0</v>
      </c>
      <c r="P8319" s="23">
        <v>0</v>
      </c>
      <c r="Q8319" t="s">
        <v>40</v>
      </c>
      <c r="R8319" t="s">
        <v>15244</v>
      </c>
      <c r="S8319" s="9">
        <v>39.9</v>
      </c>
      <c r="T8319" s="26">
        <v>4.79</v>
      </c>
      <c r="U8319" s="8">
        <v>191.12</v>
      </c>
      <c r="V8319" t="s">
        <v>2824</v>
      </c>
      <c r="W8319" t="s">
        <v>2007</v>
      </c>
      <c r="X8319" t="s">
        <v>42</v>
      </c>
      <c r="Y8319" t="s">
        <v>1740</v>
      </c>
      <c r="AA8319" s="1">
        <f t="shared" si="823"/>
        <v>46107</v>
      </c>
      <c r="AB8319" s="2">
        <f t="shared" si="824"/>
        <v>3</v>
      </c>
      <c r="AC8319" s="2">
        <f t="shared" si="825"/>
        <v>2026</v>
      </c>
      <c r="AD8319" s="2" t="str">
        <f>IFERROR(VLOOKUP(A8319,'Aux Área'!$A$4:$B$123,2,0),"-")</f>
        <v>LUCCA JR - OP</v>
      </c>
    </row>
    <row r="8320" spans="1:30" x14ac:dyDescent="0.3">
      <c r="A8320" t="s">
        <v>2278</v>
      </c>
      <c r="B8320" t="s">
        <v>4664</v>
      </c>
      <c r="C8320" t="s">
        <v>12845</v>
      </c>
      <c r="D8320" t="s">
        <v>3310</v>
      </c>
      <c r="E8320" t="s">
        <v>3311</v>
      </c>
      <c r="F8320" t="s">
        <v>2281</v>
      </c>
      <c r="G8320" t="s">
        <v>1135</v>
      </c>
      <c r="H8320" t="s">
        <v>2275</v>
      </c>
      <c r="I8320" t="s">
        <v>1497</v>
      </c>
      <c r="J8320" t="s">
        <v>11506</v>
      </c>
      <c r="K8320" t="s">
        <v>11507</v>
      </c>
      <c r="L8320" t="s">
        <v>84</v>
      </c>
      <c r="M8320" t="s">
        <v>38</v>
      </c>
      <c r="N8320" t="s">
        <v>39</v>
      </c>
      <c r="O8320" s="23">
        <v>415</v>
      </c>
      <c r="P8320" s="9">
        <v>8.6199999999999992</v>
      </c>
      <c r="Q8320" t="s">
        <v>40</v>
      </c>
      <c r="R8320">
        <v>144576</v>
      </c>
      <c r="S8320" s="9">
        <v>48.13</v>
      </c>
      <c r="T8320" s="26">
        <v>4.99</v>
      </c>
      <c r="U8320" s="8">
        <v>240.17</v>
      </c>
      <c r="V8320" t="s">
        <v>41</v>
      </c>
      <c r="W8320" t="s">
        <v>2276</v>
      </c>
      <c r="X8320" t="s">
        <v>42</v>
      </c>
      <c r="Y8320" t="s">
        <v>2277</v>
      </c>
      <c r="AA8320" s="1">
        <f t="shared" si="823"/>
        <v>46107</v>
      </c>
      <c r="AB8320" s="2">
        <f t="shared" si="824"/>
        <v>3</v>
      </c>
      <c r="AC8320" s="2">
        <f t="shared" si="825"/>
        <v>2026</v>
      </c>
      <c r="AD8320" s="2" t="str">
        <f>IFERROR(VLOOKUP(A8320,'Aux Área'!$A$4:$B$123,2,0),"-")</f>
        <v>INSPEÇÃO</v>
      </c>
    </row>
    <row r="8321" spans="1:30" x14ac:dyDescent="0.3">
      <c r="A8321" t="s">
        <v>2306</v>
      </c>
      <c r="B8321" t="s">
        <v>4613</v>
      </c>
      <c r="C8321" t="s">
        <v>12846</v>
      </c>
      <c r="D8321" t="s">
        <v>7488</v>
      </c>
      <c r="E8321" t="s">
        <v>7489</v>
      </c>
      <c r="F8321" t="s">
        <v>2309</v>
      </c>
      <c r="G8321" t="s">
        <v>1135</v>
      </c>
      <c r="H8321" t="s">
        <v>2275</v>
      </c>
      <c r="I8321" t="s">
        <v>1497</v>
      </c>
      <c r="J8321" t="s">
        <v>1665</v>
      </c>
      <c r="K8321" t="s">
        <v>1666</v>
      </c>
      <c r="L8321" t="s">
        <v>301</v>
      </c>
      <c r="M8321" t="s">
        <v>38</v>
      </c>
      <c r="N8321" t="s">
        <v>39</v>
      </c>
      <c r="O8321" s="23">
        <v>405</v>
      </c>
      <c r="P8321" s="9">
        <v>9.77</v>
      </c>
      <c r="Q8321" t="s">
        <v>40</v>
      </c>
      <c r="R8321">
        <v>142847</v>
      </c>
      <c r="S8321" s="9">
        <v>41.45</v>
      </c>
      <c r="T8321" s="26">
        <v>4.6900000000000004</v>
      </c>
      <c r="U8321" s="8">
        <v>194.4</v>
      </c>
      <c r="V8321" t="s">
        <v>12847</v>
      </c>
      <c r="W8321" t="s">
        <v>2276</v>
      </c>
      <c r="X8321" t="s">
        <v>42</v>
      </c>
      <c r="Y8321" t="s">
        <v>2277</v>
      </c>
      <c r="AA8321" s="1">
        <f t="shared" si="823"/>
        <v>46107</v>
      </c>
      <c r="AB8321" s="2">
        <f t="shared" si="824"/>
        <v>3</v>
      </c>
      <c r="AC8321" s="2">
        <f t="shared" si="825"/>
        <v>2026</v>
      </c>
      <c r="AD8321" s="2" t="str">
        <f>IFERROR(VLOOKUP(A8321,'Aux Área'!$A$4:$B$123,2,0),"-")</f>
        <v>INSPEÇÃO</v>
      </c>
    </row>
    <row r="8322" spans="1:30" x14ac:dyDescent="0.3">
      <c r="A8322" t="s">
        <v>2679</v>
      </c>
      <c r="B8322" t="s">
        <v>2680</v>
      </c>
      <c r="C8322" t="s">
        <v>12848</v>
      </c>
      <c r="D8322" t="s">
        <v>4085</v>
      </c>
      <c r="E8322" t="s">
        <v>4086</v>
      </c>
      <c r="F8322" t="s">
        <v>2682</v>
      </c>
      <c r="G8322" t="s">
        <v>659</v>
      </c>
      <c r="H8322" t="s">
        <v>1996</v>
      </c>
      <c r="I8322" t="s">
        <v>1997</v>
      </c>
      <c r="J8322" t="s">
        <v>108</v>
      </c>
      <c r="K8322" t="s">
        <v>109</v>
      </c>
      <c r="L8322" t="s">
        <v>110</v>
      </c>
      <c r="M8322" t="s">
        <v>38</v>
      </c>
      <c r="N8322" t="s">
        <v>668</v>
      </c>
      <c r="O8322" s="10">
        <v>244</v>
      </c>
      <c r="P8322" s="24">
        <v>6.95</v>
      </c>
      <c r="Q8322" t="s">
        <v>40</v>
      </c>
      <c r="R8322">
        <v>23551</v>
      </c>
      <c r="S8322" s="9">
        <v>35.11</v>
      </c>
      <c r="T8322" s="26">
        <v>7.99</v>
      </c>
      <c r="U8322" s="8">
        <v>280.52999999999997</v>
      </c>
      <c r="V8322" t="s">
        <v>12849</v>
      </c>
      <c r="W8322" t="s">
        <v>1985</v>
      </c>
      <c r="X8322" t="s">
        <v>42</v>
      </c>
      <c r="Y8322" t="s">
        <v>1986</v>
      </c>
      <c r="AA8322" s="1">
        <f t="shared" si="823"/>
        <v>46108</v>
      </c>
      <c r="AB8322" s="2">
        <f t="shared" si="824"/>
        <v>3</v>
      </c>
      <c r="AC8322" s="2">
        <f t="shared" si="825"/>
        <v>2026</v>
      </c>
      <c r="AD8322" s="2" t="str">
        <f>IFERROR(VLOOKUP(A8322,'Aux Área'!$A$4:$B$123,2,0),"-")</f>
        <v>PESADOS</v>
      </c>
    </row>
    <row r="8323" spans="1:30" x14ac:dyDescent="0.3">
      <c r="A8323" t="s">
        <v>5620</v>
      </c>
      <c r="B8323" t="s">
        <v>9277</v>
      </c>
      <c r="C8323" t="s">
        <v>12850</v>
      </c>
      <c r="D8323" t="s">
        <v>10214</v>
      </c>
      <c r="E8323" t="s">
        <v>9672</v>
      </c>
      <c r="F8323" t="s">
        <v>6208</v>
      </c>
      <c r="G8323" t="s">
        <v>1135</v>
      </c>
      <c r="H8323" t="s">
        <v>5545</v>
      </c>
      <c r="I8323" t="s">
        <v>839</v>
      </c>
      <c r="J8323" t="s">
        <v>219</v>
      </c>
      <c r="K8323" t="s">
        <v>177</v>
      </c>
      <c r="L8323" t="s">
        <v>177</v>
      </c>
      <c r="M8323" t="s">
        <v>38</v>
      </c>
      <c r="N8323" t="s">
        <v>39</v>
      </c>
      <c r="O8323" s="23">
        <v>404</v>
      </c>
      <c r="P8323" s="9">
        <v>11.09</v>
      </c>
      <c r="Q8323" t="s">
        <v>40</v>
      </c>
      <c r="R8323">
        <v>37283</v>
      </c>
      <c r="S8323" s="9">
        <v>36.44</v>
      </c>
      <c r="T8323" s="26">
        <v>4.99</v>
      </c>
      <c r="U8323" s="8">
        <v>181.84</v>
      </c>
      <c r="V8323" t="s">
        <v>12851</v>
      </c>
      <c r="W8323" t="s">
        <v>2276</v>
      </c>
      <c r="X8323" t="s">
        <v>42</v>
      </c>
      <c r="Y8323" t="s">
        <v>2277</v>
      </c>
      <c r="AA8323" s="1">
        <f t="shared" si="823"/>
        <v>46108</v>
      </c>
      <c r="AB8323" s="2">
        <f t="shared" si="824"/>
        <v>3</v>
      </c>
      <c r="AC8323" s="2">
        <f t="shared" si="825"/>
        <v>2026</v>
      </c>
      <c r="AD8323" s="2" t="str">
        <f>IFERROR(VLOOKUP(A8323,'Aux Área'!$A$4:$B$123,2,0),"-")</f>
        <v>INSPEÇÃO</v>
      </c>
    </row>
    <row r="8324" spans="1:30" x14ac:dyDescent="0.3">
      <c r="A8324" t="s">
        <v>2181</v>
      </c>
      <c r="B8324" t="s">
        <v>4595</v>
      </c>
      <c r="C8324" t="s">
        <v>12852</v>
      </c>
      <c r="D8324" t="s">
        <v>5095</v>
      </c>
      <c r="E8324" t="s">
        <v>5096</v>
      </c>
      <c r="F8324" t="s">
        <v>2184</v>
      </c>
      <c r="G8324" t="s">
        <v>1135</v>
      </c>
      <c r="H8324" t="s">
        <v>2185</v>
      </c>
      <c r="I8324" t="s">
        <v>2186</v>
      </c>
      <c r="J8324" t="s">
        <v>241</v>
      </c>
      <c r="K8324" t="s">
        <v>242</v>
      </c>
      <c r="L8324" t="s">
        <v>110</v>
      </c>
      <c r="M8324" t="s">
        <v>38</v>
      </c>
      <c r="N8324" t="s">
        <v>668</v>
      </c>
      <c r="O8324" s="23">
        <v>843</v>
      </c>
      <c r="P8324" s="9">
        <v>13.33</v>
      </c>
      <c r="Q8324" t="s">
        <v>40</v>
      </c>
      <c r="R8324">
        <v>155252</v>
      </c>
      <c r="S8324" s="9">
        <v>63.25</v>
      </c>
      <c r="T8324" s="26">
        <v>8.19</v>
      </c>
      <c r="U8324" s="8">
        <v>518.02</v>
      </c>
      <c r="V8324" t="s">
        <v>41</v>
      </c>
      <c r="W8324" t="s">
        <v>2007</v>
      </c>
      <c r="X8324" t="s">
        <v>42</v>
      </c>
      <c r="Y8324" t="s">
        <v>12261</v>
      </c>
      <c r="AA8324" s="1">
        <f t="shared" si="823"/>
        <v>46108</v>
      </c>
      <c r="AB8324" s="2">
        <f t="shared" si="824"/>
        <v>3</v>
      </c>
      <c r="AC8324" s="2">
        <f t="shared" si="825"/>
        <v>2026</v>
      </c>
      <c r="AD8324" s="2" t="str">
        <f>IFERROR(VLOOKUP(A8324,'Aux Área'!$A$4:$B$123,2,0),"-")</f>
        <v>INSPEÇÃO</v>
      </c>
    </row>
    <row r="8325" spans="1:30" x14ac:dyDescent="0.3">
      <c r="A8325" t="s">
        <v>2643</v>
      </c>
      <c r="B8325" t="s">
        <v>2307</v>
      </c>
      <c r="C8325" t="s">
        <v>12853</v>
      </c>
      <c r="D8325" t="s">
        <v>7196</v>
      </c>
      <c r="E8325" t="s">
        <v>7197</v>
      </c>
      <c r="F8325" t="s">
        <v>2646</v>
      </c>
      <c r="G8325" t="s">
        <v>1300</v>
      </c>
      <c r="H8325" t="s">
        <v>1301</v>
      </c>
      <c r="I8325" t="s">
        <v>37</v>
      </c>
      <c r="J8325" t="s">
        <v>122</v>
      </c>
      <c r="K8325" t="s">
        <v>123</v>
      </c>
      <c r="L8325" t="s">
        <v>124</v>
      </c>
      <c r="M8325" t="s">
        <v>38</v>
      </c>
      <c r="N8325" t="s">
        <v>39</v>
      </c>
      <c r="O8325" s="23">
        <v>408</v>
      </c>
      <c r="P8325" s="9">
        <v>11.03</v>
      </c>
      <c r="Q8325" t="s">
        <v>40</v>
      </c>
      <c r="R8325">
        <v>136906</v>
      </c>
      <c r="S8325" s="9">
        <v>36.979999999999997</v>
      </c>
      <c r="T8325" s="26">
        <v>4.79</v>
      </c>
      <c r="U8325" s="8">
        <v>177.13</v>
      </c>
      <c r="V8325" t="s">
        <v>112</v>
      </c>
      <c r="W8325" t="s">
        <v>2276</v>
      </c>
      <c r="X8325" t="s">
        <v>42</v>
      </c>
      <c r="Y8325" t="s">
        <v>2277</v>
      </c>
      <c r="AA8325" s="1">
        <f t="shared" si="823"/>
        <v>46108</v>
      </c>
      <c r="AB8325" s="2">
        <f t="shared" si="824"/>
        <v>3</v>
      </c>
      <c r="AC8325" s="2">
        <f t="shared" si="825"/>
        <v>2026</v>
      </c>
      <c r="AD8325" s="2" t="str">
        <f>IFERROR(VLOOKUP(A8325,'Aux Área'!$A$4:$B$123,2,0),"-")</f>
        <v>INSPEÇÃO</v>
      </c>
    </row>
    <row r="8326" spans="1:30" x14ac:dyDescent="0.3">
      <c r="A8326" t="s">
        <v>5543</v>
      </c>
      <c r="B8326" t="s">
        <v>11845</v>
      </c>
      <c r="C8326" t="s">
        <v>12854</v>
      </c>
      <c r="D8326" t="s">
        <v>5291</v>
      </c>
      <c r="E8326" t="s">
        <v>5292</v>
      </c>
      <c r="F8326" t="s">
        <v>6207</v>
      </c>
      <c r="G8326" t="s">
        <v>1135</v>
      </c>
      <c r="H8326" t="s">
        <v>5545</v>
      </c>
      <c r="I8326" t="s">
        <v>839</v>
      </c>
      <c r="J8326" t="s">
        <v>89</v>
      </c>
      <c r="K8326" t="s">
        <v>90</v>
      </c>
      <c r="L8326" t="s">
        <v>91</v>
      </c>
      <c r="M8326" t="s">
        <v>38</v>
      </c>
      <c r="N8326" t="s">
        <v>39</v>
      </c>
      <c r="O8326" s="23">
        <v>363</v>
      </c>
      <c r="P8326" s="9">
        <v>9.5500000000000007</v>
      </c>
      <c r="Q8326" t="s">
        <v>40</v>
      </c>
      <c r="R8326">
        <v>30934</v>
      </c>
      <c r="S8326" s="9">
        <v>38</v>
      </c>
      <c r="T8326" s="26">
        <v>4.8899999999999997</v>
      </c>
      <c r="U8326" s="8">
        <v>185.82</v>
      </c>
      <c r="V8326" t="s">
        <v>12855</v>
      </c>
      <c r="W8326" t="s">
        <v>2276</v>
      </c>
      <c r="X8326" t="s">
        <v>42</v>
      </c>
      <c r="Y8326" t="s">
        <v>2277</v>
      </c>
      <c r="AA8326" s="1">
        <f t="shared" si="823"/>
        <v>46108</v>
      </c>
      <c r="AB8326" s="2">
        <f t="shared" si="824"/>
        <v>3</v>
      </c>
      <c r="AC8326" s="2">
        <f t="shared" si="825"/>
        <v>2026</v>
      </c>
      <c r="AD8326" s="2" t="str">
        <f>IFERROR(VLOOKUP(A8326,'Aux Área'!$A$4:$B$123,2,0),"-")</f>
        <v>INSPEÇÃO</v>
      </c>
    </row>
    <row r="8327" spans="1:30" x14ac:dyDescent="0.3">
      <c r="A8327" t="s">
        <v>2282</v>
      </c>
      <c r="B8327" t="s">
        <v>4679</v>
      </c>
      <c r="C8327" t="s">
        <v>12856</v>
      </c>
      <c r="D8327" t="s">
        <v>10704</v>
      </c>
      <c r="E8327" t="s">
        <v>10705</v>
      </c>
      <c r="F8327" t="s">
        <v>2285</v>
      </c>
      <c r="G8327" t="s">
        <v>1135</v>
      </c>
      <c r="H8327" t="s">
        <v>2275</v>
      </c>
      <c r="I8327" t="s">
        <v>1497</v>
      </c>
      <c r="J8327" t="s">
        <v>1681</v>
      </c>
      <c r="K8327" t="s">
        <v>1682</v>
      </c>
      <c r="L8327" t="s">
        <v>141</v>
      </c>
      <c r="M8327" t="s">
        <v>38</v>
      </c>
      <c r="N8327" t="s">
        <v>39</v>
      </c>
      <c r="O8327" s="23">
        <v>442</v>
      </c>
      <c r="P8327" s="9">
        <v>10.32</v>
      </c>
      <c r="Q8327" t="s">
        <v>40</v>
      </c>
      <c r="R8327">
        <v>123118</v>
      </c>
      <c r="S8327" s="9">
        <v>42.81</v>
      </c>
      <c r="T8327" s="26">
        <v>4.9889999999999999</v>
      </c>
      <c r="U8327" s="8">
        <v>213.6</v>
      </c>
      <c r="V8327" t="s">
        <v>41</v>
      </c>
      <c r="W8327" t="s">
        <v>2276</v>
      </c>
      <c r="X8327" t="s">
        <v>42</v>
      </c>
      <c r="Y8327" t="s">
        <v>2277</v>
      </c>
      <c r="AA8327" s="1">
        <f t="shared" si="823"/>
        <v>46108</v>
      </c>
      <c r="AB8327" s="2">
        <f t="shared" si="824"/>
        <v>3</v>
      </c>
      <c r="AC8327" s="2">
        <f t="shared" si="825"/>
        <v>2026</v>
      </c>
      <c r="AD8327" s="2" t="str">
        <f>IFERROR(VLOOKUP(A8327,'Aux Área'!$A$4:$B$123,2,0),"-")</f>
        <v>INSPEÇÃO</v>
      </c>
    </row>
    <row r="8328" spans="1:30" x14ac:dyDescent="0.3">
      <c r="A8328" t="s">
        <v>2260</v>
      </c>
      <c r="B8328" t="s">
        <v>113</v>
      </c>
      <c r="C8328" t="s">
        <v>12857</v>
      </c>
      <c r="D8328" t="s">
        <v>4423</v>
      </c>
      <c r="E8328" t="s">
        <v>4424</v>
      </c>
      <c r="F8328" t="s">
        <v>2262</v>
      </c>
      <c r="G8328" t="s">
        <v>35</v>
      </c>
      <c r="H8328" t="s">
        <v>2263</v>
      </c>
      <c r="I8328" t="s">
        <v>2186</v>
      </c>
      <c r="J8328" t="s">
        <v>1681</v>
      </c>
      <c r="K8328" t="s">
        <v>1682</v>
      </c>
      <c r="L8328" t="s">
        <v>141</v>
      </c>
      <c r="M8328" t="s">
        <v>38</v>
      </c>
      <c r="N8328" t="s">
        <v>668</v>
      </c>
      <c r="O8328" s="23">
        <v>891</v>
      </c>
      <c r="P8328" s="9">
        <v>14.22</v>
      </c>
      <c r="Q8328" t="s">
        <v>40</v>
      </c>
      <c r="R8328">
        <v>123304</v>
      </c>
      <c r="S8328" s="9">
        <v>62.67</v>
      </c>
      <c r="T8328" s="26">
        <v>7.74</v>
      </c>
      <c r="U8328" s="8">
        <v>485.04</v>
      </c>
      <c r="V8328" t="s">
        <v>41</v>
      </c>
      <c r="W8328" t="s">
        <v>2007</v>
      </c>
      <c r="X8328" t="s">
        <v>42</v>
      </c>
      <c r="Y8328" t="s">
        <v>1740</v>
      </c>
      <c r="AA8328" s="1">
        <f t="shared" si="823"/>
        <v>46108</v>
      </c>
      <c r="AB8328" s="2">
        <f t="shared" si="824"/>
        <v>3</v>
      </c>
      <c r="AC8328" s="2">
        <f t="shared" si="825"/>
        <v>2026</v>
      </c>
      <c r="AD8328" s="2" t="str">
        <f>IFERROR(VLOOKUP(A8328,'Aux Área'!$A$4:$B$123,2,0),"-")</f>
        <v>INSPEÇÃO</v>
      </c>
    </row>
    <row r="8329" spans="1:30" x14ac:dyDescent="0.3">
      <c r="A8329" t="s">
        <v>56</v>
      </c>
      <c r="B8329" t="s">
        <v>266</v>
      </c>
      <c r="C8329" t="s">
        <v>12858</v>
      </c>
      <c r="D8329" t="s">
        <v>120</v>
      </c>
      <c r="E8329" t="s">
        <v>121</v>
      </c>
      <c r="F8329" t="s">
        <v>57</v>
      </c>
      <c r="G8329" t="s">
        <v>35</v>
      </c>
      <c r="H8329" t="s">
        <v>36</v>
      </c>
      <c r="I8329" t="s">
        <v>37</v>
      </c>
      <c r="J8329" t="s">
        <v>248</v>
      </c>
      <c r="K8329" t="s">
        <v>249</v>
      </c>
      <c r="L8329" t="s">
        <v>207</v>
      </c>
      <c r="M8329" t="s">
        <v>38</v>
      </c>
      <c r="N8329" t="s">
        <v>39</v>
      </c>
      <c r="O8329" s="23">
        <v>290</v>
      </c>
      <c r="P8329" s="9">
        <v>10.02</v>
      </c>
      <c r="Q8329" t="s">
        <v>40</v>
      </c>
      <c r="R8329">
        <v>56100</v>
      </c>
      <c r="S8329" s="9">
        <v>28.93</v>
      </c>
      <c r="T8329" s="26">
        <v>5.29</v>
      </c>
      <c r="U8329" s="8">
        <v>153.04</v>
      </c>
      <c r="V8329" t="s">
        <v>112</v>
      </c>
      <c r="W8329" t="s">
        <v>2007</v>
      </c>
      <c r="X8329" t="s">
        <v>42</v>
      </c>
      <c r="Y8329" t="s">
        <v>1740</v>
      </c>
      <c r="AA8329" s="1">
        <f t="shared" si="823"/>
        <v>46108</v>
      </c>
      <c r="AB8329" s="2">
        <f t="shared" si="824"/>
        <v>3</v>
      </c>
      <c r="AC8329" s="2">
        <f t="shared" si="825"/>
        <v>2026</v>
      </c>
      <c r="AD8329" s="2" t="str">
        <f>IFERROR(VLOOKUP(A8329,'Aux Área'!$A$4:$B$123,2,0),"-")</f>
        <v>CONSERVA</v>
      </c>
    </row>
    <row r="8330" spans="1:30" x14ac:dyDescent="0.3">
      <c r="A8330" t="s">
        <v>3092</v>
      </c>
      <c r="B8330" t="s">
        <v>4774</v>
      </c>
      <c r="C8330" t="s">
        <v>12859</v>
      </c>
      <c r="D8330" t="s">
        <v>5160</v>
      </c>
      <c r="E8330" t="s">
        <v>5161</v>
      </c>
      <c r="F8330" t="s">
        <v>3594</v>
      </c>
      <c r="G8330" t="s">
        <v>1135</v>
      </c>
      <c r="H8330" t="s">
        <v>2275</v>
      </c>
      <c r="I8330" t="s">
        <v>1497</v>
      </c>
      <c r="J8330" t="s">
        <v>188</v>
      </c>
      <c r="K8330" t="s">
        <v>189</v>
      </c>
      <c r="L8330" t="s">
        <v>190</v>
      </c>
      <c r="M8330" t="s">
        <v>38</v>
      </c>
      <c r="N8330" t="s">
        <v>39</v>
      </c>
      <c r="O8330" s="23">
        <v>408</v>
      </c>
      <c r="P8330" s="9">
        <v>10.84</v>
      </c>
      <c r="Q8330" t="s">
        <v>40</v>
      </c>
      <c r="R8330">
        <v>124471</v>
      </c>
      <c r="S8330" s="9">
        <v>37.64</v>
      </c>
      <c r="T8330" s="26">
        <v>4.99</v>
      </c>
      <c r="U8330" s="8">
        <v>187.82</v>
      </c>
      <c r="V8330" t="s">
        <v>112</v>
      </c>
      <c r="W8330" t="s">
        <v>2276</v>
      </c>
      <c r="X8330" t="s">
        <v>42</v>
      </c>
      <c r="Y8330" t="s">
        <v>2277</v>
      </c>
      <c r="AA8330" s="1">
        <f t="shared" si="823"/>
        <v>46108</v>
      </c>
      <c r="AB8330" s="2">
        <f t="shared" si="824"/>
        <v>3</v>
      </c>
      <c r="AC8330" s="2">
        <f t="shared" si="825"/>
        <v>2026</v>
      </c>
      <c r="AD8330" s="2" t="str">
        <f>IFERROR(VLOOKUP(A8330,'Aux Área'!$A$4:$B$123,2,0),"-")</f>
        <v>INSPEÇÃO</v>
      </c>
    </row>
    <row r="8331" spans="1:30" x14ac:dyDescent="0.3">
      <c r="A8331" t="s">
        <v>2638</v>
      </c>
      <c r="B8331" t="s">
        <v>4593</v>
      </c>
      <c r="C8331" t="s">
        <v>12860</v>
      </c>
      <c r="D8331" t="s">
        <v>3193</v>
      </c>
      <c r="E8331" t="s">
        <v>3194</v>
      </c>
      <c r="F8331" t="s">
        <v>2641</v>
      </c>
      <c r="G8331" t="s">
        <v>1135</v>
      </c>
      <c r="H8331" t="s">
        <v>2275</v>
      </c>
      <c r="I8331" t="s">
        <v>1497</v>
      </c>
      <c r="J8331" t="s">
        <v>275</v>
      </c>
      <c r="K8331" t="s">
        <v>276</v>
      </c>
      <c r="L8331" t="s">
        <v>124</v>
      </c>
      <c r="M8331" t="s">
        <v>38</v>
      </c>
      <c r="N8331" t="s">
        <v>39</v>
      </c>
      <c r="O8331" s="23">
        <v>438</v>
      </c>
      <c r="P8331" s="9">
        <v>10.130000000000001</v>
      </c>
      <c r="Q8331" t="s">
        <v>40</v>
      </c>
      <c r="R8331">
        <v>131591</v>
      </c>
      <c r="S8331" s="9">
        <v>43.22</v>
      </c>
      <c r="T8331" s="26">
        <v>4.79</v>
      </c>
      <c r="U8331" s="8">
        <v>207.02</v>
      </c>
      <c r="V8331" t="s">
        <v>12861</v>
      </c>
      <c r="W8331" t="s">
        <v>2276</v>
      </c>
      <c r="X8331" t="s">
        <v>42</v>
      </c>
      <c r="Y8331" t="s">
        <v>2277</v>
      </c>
      <c r="AA8331" s="1">
        <f t="shared" si="823"/>
        <v>46108</v>
      </c>
      <c r="AB8331" s="2">
        <f t="shared" si="824"/>
        <v>3</v>
      </c>
      <c r="AC8331" s="2">
        <f t="shared" si="825"/>
        <v>2026</v>
      </c>
      <c r="AD8331" s="2" t="str">
        <f>IFERROR(VLOOKUP(A8331,'Aux Área'!$A$4:$B$123,2,0),"-")</f>
        <v>INSPEÇÃO</v>
      </c>
    </row>
    <row r="8332" spans="1:30" x14ac:dyDescent="0.3">
      <c r="A8332" t="s">
        <v>2278</v>
      </c>
      <c r="B8332" t="s">
        <v>4664</v>
      </c>
      <c r="C8332" t="s">
        <v>12862</v>
      </c>
      <c r="D8332" t="s">
        <v>3243</v>
      </c>
      <c r="E8332" t="s">
        <v>3244</v>
      </c>
      <c r="F8332" t="s">
        <v>2281</v>
      </c>
      <c r="G8332" t="s">
        <v>1135</v>
      </c>
      <c r="H8332" t="s">
        <v>2275</v>
      </c>
      <c r="I8332" t="s">
        <v>1497</v>
      </c>
      <c r="J8332" t="s">
        <v>11506</v>
      </c>
      <c r="K8332" t="s">
        <v>11507</v>
      </c>
      <c r="L8332" t="s">
        <v>84</v>
      </c>
      <c r="M8332" t="s">
        <v>38</v>
      </c>
      <c r="N8332" t="s">
        <v>39</v>
      </c>
      <c r="O8332" s="23">
        <v>425</v>
      </c>
      <c r="P8332" s="9">
        <v>9.2200000000000006</v>
      </c>
      <c r="Q8332" t="s">
        <v>40</v>
      </c>
      <c r="R8332">
        <v>145001</v>
      </c>
      <c r="S8332" s="9">
        <v>46.1</v>
      </c>
      <c r="T8332" s="26">
        <v>4.99</v>
      </c>
      <c r="U8332" s="8">
        <v>230.04</v>
      </c>
      <c r="V8332" t="s">
        <v>112</v>
      </c>
      <c r="W8332" t="s">
        <v>2276</v>
      </c>
      <c r="X8332" t="s">
        <v>42</v>
      </c>
      <c r="Y8332" t="s">
        <v>2277</v>
      </c>
      <c r="AA8332" s="1">
        <f t="shared" si="823"/>
        <v>46108</v>
      </c>
      <c r="AB8332" s="2">
        <f t="shared" si="824"/>
        <v>3</v>
      </c>
      <c r="AC8332" s="2">
        <f t="shared" si="825"/>
        <v>2026</v>
      </c>
      <c r="AD8332" s="2" t="str">
        <f>IFERROR(VLOOKUP(A8332,'Aux Área'!$A$4:$B$123,2,0),"-")</f>
        <v>INSPEÇÃO</v>
      </c>
    </row>
    <row r="8333" spans="1:30" x14ac:dyDescent="0.3">
      <c r="A8333" t="s">
        <v>9677</v>
      </c>
      <c r="B8333" t="s">
        <v>10434</v>
      </c>
      <c r="C8333" t="s">
        <v>12863</v>
      </c>
      <c r="D8333" t="s">
        <v>10436</v>
      </c>
      <c r="E8333" t="s">
        <v>9678</v>
      </c>
      <c r="F8333" t="s">
        <v>15507</v>
      </c>
      <c r="G8333" t="s">
        <v>1635</v>
      </c>
      <c r="H8333" t="s">
        <v>9676</v>
      </c>
      <c r="I8333" t="s">
        <v>37</v>
      </c>
      <c r="J8333" t="s">
        <v>219</v>
      </c>
      <c r="K8333" t="s">
        <v>177</v>
      </c>
      <c r="L8333" t="s">
        <v>177</v>
      </c>
      <c r="M8333" t="s">
        <v>38</v>
      </c>
      <c r="N8333" t="s">
        <v>39</v>
      </c>
      <c r="O8333" s="23">
        <v>499</v>
      </c>
      <c r="P8333" s="9">
        <v>10.69</v>
      </c>
      <c r="Q8333" t="s">
        <v>40</v>
      </c>
      <c r="R8333">
        <v>48024</v>
      </c>
      <c r="S8333" s="9">
        <v>46.69</v>
      </c>
      <c r="T8333" s="26">
        <v>4.9909999999999997</v>
      </c>
      <c r="U8333" s="8">
        <v>233.03</v>
      </c>
      <c r="V8333" t="s">
        <v>12864</v>
      </c>
      <c r="W8333" t="s">
        <v>2007</v>
      </c>
      <c r="X8333" t="s">
        <v>42</v>
      </c>
      <c r="Y8333" t="s">
        <v>6209</v>
      </c>
      <c r="AA8333" s="1">
        <f t="shared" si="823"/>
        <v>46108</v>
      </c>
      <c r="AB8333" s="2">
        <f t="shared" si="824"/>
        <v>3</v>
      </c>
      <c r="AC8333" s="2">
        <f t="shared" si="825"/>
        <v>2026</v>
      </c>
      <c r="AD8333" s="2" t="str">
        <f>IFERROR(VLOOKUP(A8333,'Aux Área'!$A$4:$B$123,2,0),"-")</f>
        <v>TI</v>
      </c>
    </row>
    <row r="8334" spans="1:30" x14ac:dyDescent="0.3">
      <c r="A8334" t="s">
        <v>1838</v>
      </c>
      <c r="B8334" t="s">
        <v>1839</v>
      </c>
      <c r="C8334" t="s">
        <v>12865</v>
      </c>
      <c r="D8334" t="s">
        <v>11150</v>
      </c>
      <c r="E8334" t="s">
        <v>11151</v>
      </c>
      <c r="F8334" t="s">
        <v>653</v>
      </c>
      <c r="G8334" t="s">
        <v>659</v>
      </c>
      <c r="H8334" t="s">
        <v>1821</v>
      </c>
      <c r="I8334" t="s">
        <v>1843</v>
      </c>
      <c r="J8334" t="s">
        <v>122</v>
      </c>
      <c r="K8334" t="s">
        <v>123</v>
      </c>
      <c r="L8334" t="s">
        <v>124</v>
      </c>
      <c r="M8334" t="s">
        <v>38</v>
      </c>
      <c r="N8334" t="s">
        <v>638</v>
      </c>
      <c r="O8334" s="23">
        <v>0</v>
      </c>
      <c r="P8334" s="9">
        <v>0</v>
      </c>
      <c r="Q8334" t="s">
        <v>40</v>
      </c>
      <c r="R8334">
        <v>0</v>
      </c>
      <c r="S8334" s="9">
        <v>122.64</v>
      </c>
      <c r="T8334" s="26">
        <v>8.09</v>
      </c>
      <c r="U8334" s="8">
        <v>992.21</v>
      </c>
      <c r="V8334" t="s">
        <v>112</v>
      </c>
      <c r="W8334" t="s">
        <v>652</v>
      </c>
      <c r="X8334" t="s">
        <v>42</v>
      </c>
      <c r="Y8334" t="s">
        <v>653</v>
      </c>
      <c r="AA8334" s="1">
        <f t="shared" si="823"/>
        <v>46108</v>
      </c>
      <c r="AB8334" s="2">
        <f t="shared" si="824"/>
        <v>3</v>
      </c>
      <c r="AC8334" s="2">
        <f t="shared" si="825"/>
        <v>2026</v>
      </c>
      <c r="AD8334" s="2" t="str">
        <f>IFERROR(VLOOKUP(A8334,'Aux Área'!$A$4:$B$123,2,0),"-")</f>
        <v>SÃO PEDRO</v>
      </c>
    </row>
    <row r="8335" spans="1:30" x14ac:dyDescent="0.3">
      <c r="A8335" t="s">
        <v>2691</v>
      </c>
      <c r="B8335" t="s">
        <v>2692</v>
      </c>
      <c r="C8335" t="s">
        <v>12866</v>
      </c>
      <c r="D8335" t="s">
        <v>2142</v>
      </c>
      <c r="E8335" t="s">
        <v>2143</v>
      </c>
      <c r="F8335" t="s">
        <v>5979</v>
      </c>
      <c r="G8335" t="s">
        <v>1635</v>
      </c>
      <c r="H8335" t="s">
        <v>2635</v>
      </c>
      <c r="I8335" t="s">
        <v>37</v>
      </c>
      <c r="J8335" t="s">
        <v>165</v>
      </c>
      <c r="K8335" t="s">
        <v>166</v>
      </c>
      <c r="L8335" t="s">
        <v>167</v>
      </c>
      <c r="M8335" t="s">
        <v>38</v>
      </c>
      <c r="N8335" t="s">
        <v>39</v>
      </c>
      <c r="O8335" s="23">
        <v>181</v>
      </c>
      <c r="P8335" s="9">
        <v>7.79</v>
      </c>
      <c r="Q8335" t="s">
        <v>40</v>
      </c>
      <c r="R8335">
        <v>23494</v>
      </c>
      <c r="S8335" s="9">
        <v>23.24</v>
      </c>
      <c r="T8335" s="26">
        <v>4.9909999999999997</v>
      </c>
      <c r="U8335" s="8">
        <v>116</v>
      </c>
      <c r="V8335" t="s">
        <v>112</v>
      </c>
      <c r="W8335" t="s">
        <v>2007</v>
      </c>
      <c r="X8335" t="s">
        <v>42</v>
      </c>
      <c r="Y8335" t="s">
        <v>1740</v>
      </c>
      <c r="AA8335" s="1">
        <f t="shared" si="823"/>
        <v>46108</v>
      </c>
      <c r="AB8335" s="2">
        <f t="shared" si="824"/>
        <v>3</v>
      </c>
      <c r="AC8335" s="2">
        <f t="shared" si="825"/>
        <v>2026</v>
      </c>
      <c r="AD8335" s="2" t="str">
        <f>IFERROR(VLOOKUP(A8335,'Aux Área'!$A$4:$B$123,2,0),"-")</f>
        <v>TI</v>
      </c>
    </row>
    <row r="8336" spans="1:30" x14ac:dyDescent="0.3">
      <c r="A8336" t="s">
        <v>30</v>
      </c>
      <c r="B8336" t="s">
        <v>453</v>
      </c>
      <c r="C8336" t="s">
        <v>12867</v>
      </c>
      <c r="D8336" t="s">
        <v>102</v>
      </c>
      <c r="E8336" t="s">
        <v>816</v>
      </c>
      <c r="F8336" t="s">
        <v>34</v>
      </c>
      <c r="G8336" t="s">
        <v>35</v>
      </c>
      <c r="H8336" t="s">
        <v>36</v>
      </c>
      <c r="I8336" t="s">
        <v>37</v>
      </c>
      <c r="J8336" t="s">
        <v>202</v>
      </c>
      <c r="K8336" t="s">
        <v>203</v>
      </c>
      <c r="L8336" t="s">
        <v>124</v>
      </c>
      <c r="M8336" t="s">
        <v>38</v>
      </c>
      <c r="N8336" t="s">
        <v>39</v>
      </c>
      <c r="O8336" s="23">
        <v>353</v>
      </c>
      <c r="P8336" s="9">
        <v>10.9</v>
      </c>
      <c r="Q8336" t="s">
        <v>40</v>
      </c>
      <c r="R8336">
        <v>22329</v>
      </c>
      <c r="S8336" s="9">
        <v>32.380000000000003</v>
      </c>
      <c r="T8336" s="26">
        <v>4.6500000000000004</v>
      </c>
      <c r="U8336" s="8">
        <v>150.58000000000001</v>
      </c>
      <c r="V8336" t="s">
        <v>112</v>
      </c>
      <c r="W8336" t="s">
        <v>2007</v>
      </c>
      <c r="X8336" t="s">
        <v>42</v>
      </c>
      <c r="Y8336" t="s">
        <v>1740</v>
      </c>
      <c r="AA8336" s="1">
        <f t="shared" si="823"/>
        <v>46108</v>
      </c>
      <c r="AB8336" s="2">
        <f t="shared" si="824"/>
        <v>3</v>
      </c>
      <c r="AC8336" s="2">
        <f t="shared" si="825"/>
        <v>2026</v>
      </c>
      <c r="AD8336" s="2" t="str">
        <f>IFERROR(VLOOKUP(A8336,'Aux Área'!$A$4:$B$123,2,0),"-")</f>
        <v>OPERAÇÃO</v>
      </c>
    </row>
    <row r="8337" spans="1:30" x14ac:dyDescent="0.3">
      <c r="A8337" t="s">
        <v>1992</v>
      </c>
      <c r="B8337" t="s">
        <v>1993</v>
      </c>
      <c r="C8337" t="s">
        <v>12868</v>
      </c>
      <c r="D8337" t="s">
        <v>3597</v>
      </c>
      <c r="E8337" t="s">
        <v>3598</v>
      </c>
      <c r="F8337" t="s">
        <v>1995</v>
      </c>
      <c r="G8337" t="s">
        <v>659</v>
      </c>
      <c r="H8337" t="s">
        <v>1996</v>
      </c>
      <c r="I8337" t="s">
        <v>1997</v>
      </c>
      <c r="J8337" t="s">
        <v>165</v>
      </c>
      <c r="K8337" t="s">
        <v>166</v>
      </c>
      <c r="L8337" t="s">
        <v>167</v>
      </c>
      <c r="M8337" t="s">
        <v>38</v>
      </c>
      <c r="N8337" t="s">
        <v>668</v>
      </c>
      <c r="O8337" s="23">
        <v>363</v>
      </c>
      <c r="P8337" s="9">
        <v>5.39</v>
      </c>
      <c r="Q8337" t="s">
        <v>40</v>
      </c>
      <c r="R8337">
        <v>29937</v>
      </c>
      <c r="S8337" s="9">
        <v>67.34</v>
      </c>
      <c r="T8337" s="26">
        <v>7.99</v>
      </c>
      <c r="U8337" s="8">
        <v>538.05999999999995</v>
      </c>
      <c r="V8337" t="s">
        <v>112</v>
      </c>
      <c r="W8337" t="s">
        <v>1985</v>
      </c>
      <c r="X8337" t="s">
        <v>42</v>
      </c>
      <c r="Y8337" t="s">
        <v>1986</v>
      </c>
      <c r="AA8337" s="1">
        <f t="shared" si="823"/>
        <v>46108</v>
      </c>
      <c r="AB8337" s="2">
        <f t="shared" si="824"/>
        <v>3</v>
      </c>
      <c r="AC8337" s="2">
        <f t="shared" si="825"/>
        <v>2026</v>
      </c>
      <c r="AD8337" s="2" t="str">
        <f>IFERROR(VLOOKUP(A8337,'Aux Área'!$A$4:$B$123,2,0),"-")</f>
        <v>PESADOS</v>
      </c>
    </row>
    <row r="8338" spans="1:30" x14ac:dyDescent="0.3">
      <c r="A8338" t="s">
        <v>1992</v>
      </c>
      <c r="C8338" t="s">
        <v>12868</v>
      </c>
      <c r="F8338" t="s">
        <v>1995</v>
      </c>
      <c r="K8338" t="s">
        <v>166</v>
      </c>
      <c r="N8338" t="s">
        <v>15690</v>
      </c>
      <c r="O8338" t="s">
        <v>15244</v>
      </c>
      <c r="P8338" s="9" t="s">
        <v>15244</v>
      </c>
      <c r="Q8338" t="s">
        <v>40</v>
      </c>
      <c r="R8338" t="s">
        <v>15244</v>
      </c>
      <c r="S8338">
        <v>20</v>
      </c>
      <c r="U8338" s="8">
        <v>126</v>
      </c>
      <c r="AA8338" s="1">
        <f t="shared" si="823"/>
        <v>46108</v>
      </c>
      <c r="AB8338" s="2">
        <f t="shared" si="824"/>
        <v>3</v>
      </c>
      <c r="AC8338" s="2">
        <f t="shared" si="825"/>
        <v>2026</v>
      </c>
      <c r="AD8338" s="2" t="str">
        <f>IFERROR(VLOOKUP(A8338,'Aux Área'!$A$4:$B$123,2,0),"-")</f>
        <v>PESADOS</v>
      </c>
    </row>
    <row r="8339" spans="1:30" x14ac:dyDescent="0.3">
      <c r="A8339" t="s">
        <v>1702</v>
      </c>
      <c r="B8339" t="s">
        <v>209</v>
      </c>
      <c r="C8339" t="s">
        <v>12869</v>
      </c>
      <c r="D8339" t="s">
        <v>1225</v>
      </c>
      <c r="E8339" t="s">
        <v>1226</v>
      </c>
      <c r="F8339" t="s">
        <v>653</v>
      </c>
      <c r="G8339" t="s">
        <v>1495</v>
      </c>
      <c r="H8339" t="s">
        <v>1704</v>
      </c>
      <c r="I8339" t="s">
        <v>1497</v>
      </c>
      <c r="J8339" t="s">
        <v>231</v>
      </c>
      <c r="K8339" t="s">
        <v>232</v>
      </c>
      <c r="L8339" t="s">
        <v>217</v>
      </c>
      <c r="M8339" t="s">
        <v>38</v>
      </c>
      <c r="N8339" t="s">
        <v>638</v>
      </c>
      <c r="O8339" s="23">
        <v>0</v>
      </c>
      <c r="P8339" s="9">
        <v>0</v>
      </c>
      <c r="Q8339" t="s">
        <v>40</v>
      </c>
      <c r="R8339">
        <v>0</v>
      </c>
      <c r="S8339" s="9">
        <v>212.85</v>
      </c>
      <c r="T8339" s="26">
        <v>7.99</v>
      </c>
      <c r="U8339" s="8">
        <v>1700.69</v>
      </c>
      <c r="V8339" t="s">
        <v>12870</v>
      </c>
      <c r="W8339" t="s">
        <v>652</v>
      </c>
      <c r="X8339" t="s">
        <v>42</v>
      </c>
      <c r="Y8339" t="s">
        <v>653</v>
      </c>
      <c r="AA8339" s="1">
        <f t="shared" si="823"/>
        <v>46108</v>
      </c>
      <c r="AB8339" s="2">
        <f t="shared" si="824"/>
        <v>3</v>
      </c>
      <c r="AC8339" s="2">
        <f t="shared" si="825"/>
        <v>2026</v>
      </c>
      <c r="AD8339" s="2" t="str">
        <f>IFERROR(VLOOKUP(A8339,'Aux Área'!$A$4:$B$123,2,0),"-")</f>
        <v>SÃO PEDRO</v>
      </c>
    </row>
    <row r="8340" spans="1:30" x14ac:dyDescent="0.3">
      <c r="A8340" t="s">
        <v>2700</v>
      </c>
      <c r="B8340" t="s">
        <v>2000</v>
      </c>
      <c r="C8340" t="s">
        <v>12871</v>
      </c>
      <c r="D8340" t="s">
        <v>3547</v>
      </c>
      <c r="E8340" t="s">
        <v>3548</v>
      </c>
      <c r="F8340" t="s">
        <v>2703</v>
      </c>
      <c r="G8340" t="s">
        <v>659</v>
      </c>
      <c r="H8340" t="s">
        <v>1996</v>
      </c>
      <c r="I8340" t="s">
        <v>1997</v>
      </c>
      <c r="J8340" t="s">
        <v>275</v>
      </c>
      <c r="K8340" t="s">
        <v>276</v>
      </c>
      <c r="L8340" t="s">
        <v>124</v>
      </c>
      <c r="M8340" t="s">
        <v>38</v>
      </c>
      <c r="N8340" t="s">
        <v>668</v>
      </c>
      <c r="O8340" s="23">
        <v>265</v>
      </c>
      <c r="P8340" s="9">
        <v>4.08</v>
      </c>
      <c r="Q8340" t="s">
        <v>40</v>
      </c>
      <c r="R8340">
        <v>28021</v>
      </c>
      <c r="S8340" s="9">
        <v>65</v>
      </c>
      <c r="T8340" s="26">
        <v>8.59</v>
      </c>
      <c r="U8340" s="8">
        <v>558.35</v>
      </c>
      <c r="V8340" t="s">
        <v>12872</v>
      </c>
      <c r="W8340" t="s">
        <v>1985</v>
      </c>
      <c r="X8340" t="s">
        <v>42</v>
      </c>
      <c r="Y8340" t="s">
        <v>1986</v>
      </c>
      <c r="AA8340" s="1">
        <f t="shared" si="823"/>
        <v>46108</v>
      </c>
      <c r="AB8340" s="2">
        <f t="shared" si="824"/>
        <v>3</v>
      </c>
      <c r="AC8340" s="2">
        <f t="shared" si="825"/>
        <v>2026</v>
      </c>
      <c r="AD8340" s="2" t="str">
        <f>IFERROR(VLOOKUP(A8340,'Aux Área'!$A$4:$B$123,2,0),"-")</f>
        <v>PESADOS</v>
      </c>
    </row>
    <row r="8341" spans="1:30" x14ac:dyDescent="0.3">
      <c r="A8341" t="s">
        <v>2700</v>
      </c>
      <c r="C8341" t="s">
        <v>15753</v>
      </c>
      <c r="F8341" t="s">
        <v>2703</v>
      </c>
      <c r="K8341" t="s">
        <v>276</v>
      </c>
      <c r="N8341" t="s">
        <v>15690</v>
      </c>
      <c r="O8341" t="s">
        <v>15244</v>
      </c>
      <c r="P8341" s="9" t="s">
        <v>15244</v>
      </c>
      <c r="Q8341" t="s">
        <v>40</v>
      </c>
      <c r="R8341" t="s">
        <v>15244</v>
      </c>
      <c r="S8341">
        <v>1.64</v>
      </c>
      <c r="U8341" s="8">
        <v>6.23</v>
      </c>
      <c r="AA8341" s="1">
        <f t="shared" si="823"/>
        <v>46108</v>
      </c>
      <c r="AB8341" s="2">
        <f t="shared" si="824"/>
        <v>3</v>
      </c>
      <c r="AC8341" s="2">
        <f t="shared" si="825"/>
        <v>2026</v>
      </c>
      <c r="AD8341" s="2" t="str">
        <f>IFERROR(VLOOKUP(A8341,'Aux Área'!$A$4:$B$123,2,0),"-")</f>
        <v>PESADOS</v>
      </c>
    </row>
    <row r="8342" spans="1:30" x14ac:dyDescent="0.3">
      <c r="A8342" t="s">
        <v>2041</v>
      </c>
      <c r="B8342" t="s">
        <v>2042</v>
      </c>
      <c r="C8342" t="s">
        <v>12873</v>
      </c>
      <c r="D8342" t="s">
        <v>1297</v>
      </c>
      <c r="E8342" t="s">
        <v>2221</v>
      </c>
      <c r="F8342" t="s">
        <v>2044</v>
      </c>
      <c r="G8342" t="s">
        <v>659</v>
      </c>
      <c r="H8342" t="s">
        <v>1996</v>
      </c>
      <c r="I8342" t="s">
        <v>1997</v>
      </c>
      <c r="J8342" t="s">
        <v>231</v>
      </c>
      <c r="K8342" t="s">
        <v>232</v>
      </c>
      <c r="L8342" t="s">
        <v>217</v>
      </c>
      <c r="M8342" t="s">
        <v>38</v>
      </c>
      <c r="N8342" t="s">
        <v>668</v>
      </c>
      <c r="O8342" s="10">
        <v>176</v>
      </c>
      <c r="P8342" s="24">
        <v>5.52</v>
      </c>
      <c r="Q8342" t="s">
        <v>40</v>
      </c>
      <c r="R8342">
        <v>40670</v>
      </c>
      <c r="S8342" s="9">
        <v>31.86</v>
      </c>
      <c r="T8342" s="26">
        <v>7.9909999999999997</v>
      </c>
      <c r="U8342" s="8">
        <v>254.6</v>
      </c>
      <c r="V8342" t="s">
        <v>12874</v>
      </c>
      <c r="W8342" t="s">
        <v>1985</v>
      </c>
      <c r="X8342" t="s">
        <v>42</v>
      </c>
      <c r="Y8342" t="s">
        <v>1986</v>
      </c>
      <c r="AA8342" s="1">
        <f t="shared" si="823"/>
        <v>46108</v>
      </c>
      <c r="AB8342" s="2">
        <f t="shared" si="824"/>
        <v>3</v>
      </c>
      <c r="AC8342" s="2">
        <f t="shared" si="825"/>
        <v>2026</v>
      </c>
      <c r="AD8342" s="2" t="str">
        <f>IFERROR(VLOOKUP(A8342,'Aux Área'!$A$4:$B$123,2,0),"-")</f>
        <v>PESADOS</v>
      </c>
    </row>
    <row r="8343" spans="1:30" x14ac:dyDescent="0.3">
      <c r="A8343" t="s">
        <v>60</v>
      </c>
      <c r="B8343" t="s">
        <v>614</v>
      </c>
      <c r="C8343" t="s">
        <v>12875</v>
      </c>
      <c r="D8343" t="s">
        <v>1206</v>
      </c>
      <c r="E8343" t="s">
        <v>1207</v>
      </c>
      <c r="F8343" t="s">
        <v>61</v>
      </c>
      <c r="G8343" t="s">
        <v>35</v>
      </c>
      <c r="H8343" t="s">
        <v>36</v>
      </c>
      <c r="I8343" t="s">
        <v>37</v>
      </c>
      <c r="J8343" t="s">
        <v>1665</v>
      </c>
      <c r="K8343" t="s">
        <v>1666</v>
      </c>
      <c r="L8343" t="s">
        <v>301</v>
      </c>
      <c r="M8343" t="s">
        <v>38</v>
      </c>
      <c r="N8343" t="s">
        <v>39</v>
      </c>
      <c r="O8343" s="23">
        <v>268</v>
      </c>
      <c r="P8343" s="9">
        <v>10.93</v>
      </c>
      <c r="Q8343" t="s">
        <v>40</v>
      </c>
      <c r="R8343">
        <v>42456</v>
      </c>
      <c r="S8343" s="9">
        <v>24.53</v>
      </c>
      <c r="T8343" s="26">
        <v>4.6900000000000004</v>
      </c>
      <c r="U8343" s="8">
        <v>115.05</v>
      </c>
      <c r="V8343" t="s">
        <v>12876</v>
      </c>
      <c r="W8343" t="s">
        <v>2007</v>
      </c>
      <c r="X8343" t="s">
        <v>42</v>
      </c>
      <c r="Y8343" t="s">
        <v>1740</v>
      </c>
      <c r="AA8343" s="1">
        <f t="shared" si="823"/>
        <v>46108</v>
      </c>
      <c r="AB8343" s="2">
        <f t="shared" si="824"/>
        <v>3</v>
      </c>
      <c r="AC8343" s="2">
        <f t="shared" si="825"/>
        <v>2026</v>
      </c>
      <c r="AD8343" s="2" t="str">
        <f>IFERROR(VLOOKUP(A8343,'Aux Área'!$A$4:$B$123,2,0),"-")</f>
        <v>QSMS</v>
      </c>
    </row>
    <row r="8344" spans="1:30" x14ac:dyDescent="0.3">
      <c r="A8344" t="s">
        <v>2306</v>
      </c>
      <c r="B8344" t="s">
        <v>4613</v>
      </c>
      <c r="C8344" t="s">
        <v>12877</v>
      </c>
      <c r="D8344" t="s">
        <v>4386</v>
      </c>
      <c r="E8344" t="s">
        <v>4387</v>
      </c>
      <c r="F8344" t="s">
        <v>2309</v>
      </c>
      <c r="G8344" t="s">
        <v>1135</v>
      </c>
      <c r="H8344" t="s">
        <v>2275</v>
      </c>
      <c r="I8344" t="s">
        <v>1497</v>
      </c>
      <c r="J8344" t="s">
        <v>1665</v>
      </c>
      <c r="K8344" t="s">
        <v>1666</v>
      </c>
      <c r="L8344" t="s">
        <v>301</v>
      </c>
      <c r="M8344" t="s">
        <v>38</v>
      </c>
      <c r="N8344" t="s">
        <v>39</v>
      </c>
      <c r="O8344" s="23">
        <v>510</v>
      </c>
      <c r="P8344" s="9">
        <v>11.49</v>
      </c>
      <c r="Q8344" t="s">
        <v>40</v>
      </c>
      <c r="R8344">
        <v>143357</v>
      </c>
      <c r="S8344" s="9">
        <v>44.39</v>
      </c>
      <c r="T8344" s="26">
        <v>4.6900000000000004</v>
      </c>
      <c r="U8344" s="8">
        <v>208.19</v>
      </c>
      <c r="V8344" t="s">
        <v>12878</v>
      </c>
      <c r="W8344" t="s">
        <v>2276</v>
      </c>
      <c r="X8344" t="s">
        <v>42</v>
      </c>
      <c r="Y8344" t="s">
        <v>2277</v>
      </c>
      <c r="AA8344" s="1">
        <f t="shared" si="823"/>
        <v>46108</v>
      </c>
      <c r="AB8344" s="2">
        <f t="shared" si="824"/>
        <v>3</v>
      </c>
      <c r="AC8344" s="2">
        <f t="shared" si="825"/>
        <v>2026</v>
      </c>
      <c r="AD8344" s="2" t="str">
        <f>IFERROR(VLOOKUP(A8344,'Aux Área'!$A$4:$B$123,2,0),"-")</f>
        <v>INSPEÇÃO</v>
      </c>
    </row>
    <row r="8345" spans="1:30" x14ac:dyDescent="0.3">
      <c r="A8345" t="s">
        <v>2472</v>
      </c>
      <c r="B8345" t="s">
        <v>2473</v>
      </c>
      <c r="C8345" t="s">
        <v>12879</v>
      </c>
      <c r="D8345" t="s">
        <v>2468</v>
      </c>
      <c r="E8345" t="s">
        <v>2469</v>
      </c>
      <c r="F8345" t="s">
        <v>2475</v>
      </c>
      <c r="G8345" t="s">
        <v>659</v>
      </c>
      <c r="H8345" t="s">
        <v>2215</v>
      </c>
      <c r="I8345" t="s">
        <v>667</v>
      </c>
      <c r="J8345" t="s">
        <v>231</v>
      </c>
      <c r="K8345" t="s">
        <v>232</v>
      </c>
      <c r="L8345" t="s">
        <v>217</v>
      </c>
      <c r="M8345" t="s">
        <v>38</v>
      </c>
      <c r="N8345" t="s">
        <v>668</v>
      </c>
      <c r="O8345" s="23">
        <v>164</v>
      </c>
      <c r="P8345" s="9">
        <v>4.63</v>
      </c>
      <c r="Q8345" t="s">
        <v>40</v>
      </c>
      <c r="R8345">
        <v>9262</v>
      </c>
      <c r="S8345" s="9">
        <v>35.39</v>
      </c>
      <c r="T8345" s="26">
        <v>7.992</v>
      </c>
      <c r="U8345" s="8">
        <v>282.82</v>
      </c>
      <c r="V8345" t="s">
        <v>12880</v>
      </c>
      <c r="W8345" t="s">
        <v>2007</v>
      </c>
      <c r="X8345" t="s">
        <v>42</v>
      </c>
      <c r="Y8345" t="s">
        <v>1740</v>
      </c>
      <c r="AA8345" s="1">
        <f t="shared" si="823"/>
        <v>46108</v>
      </c>
      <c r="AB8345" s="2">
        <f t="shared" si="824"/>
        <v>3</v>
      </c>
      <c r="AC8345" s="2">
        <f t="shared" si="825"/>
        <v>2026</v>
      </c>
      <c r="AD8345" s="2" t="str">
        <f>IFERROR(VLOOKUP(A8345,'Aux Área'!$A$4:$B$123,2,0),"-")</f>
        <v>APH</v>
      </c>
    </row>
    <row r="8346" spans="1:30" x14ac:dyDescent="0.3">
      <c r="A8346" t="s">
        <v>5543</v>
      </c>
      <c r="B8346" t="s">
        <v>11845</v>
      </c>
      <c r="C8346" t="s">
        <v>12881</v>
      </c>
      <c r="D8346" t="s">
        <v>9879</v>
      </c>
      <c r="E8346" t="s">
        <v>9667</v>
      </c>
      <c r="F8346" t="s">
        <v>6207</v>
      </c>
      <c r="G8346" t="s">
        <v>1135</v>
      </c>
      <c r="H8346" t="s">
        <v>5545</v>
      </c>
      <c r="I8346" t="s">
        <v>839</v>
      </c>
      <c r="J8346" t="s">
        <v>89</v>
      </c>
      <c r="K8346" t="s">
        <v>90</v>
      </c>
      <c r="L8346" t="s">
        <v>91</v>
      </c>
      <c r="M8346" t="s">
        <v>38</v>
      </c>
      <c r="N8346" t="s">
        <v>39</v>
      </c>
      <c r="O8346" s="23">
        <v>481</v>
      </c>
      <c r="P8346" s="9">
        <v>9.56</v>
      </c>
      <c r="Q8346" t="s">
        <v>40</v>
      </c>
      <c r="R8346">
        <v>31415</v>
      </c>
      <c r="S8346" s="9">
        <v>50.31</v>
      </c>
      <c r="T8346" s="26">
        <v>4.8899999999999997</v>
      </c>
      <c r="U8346" s="8">
        <v>246.02</v>
      </c>
      <c r="V8346" t="s">
        <v>12882</v>
      </c>
      <c r="W8346" t="s">
        <v>2276</v>
      </c>
      <c r="X8346" t="s">
        <v>42</v>
      </c>
      <c r="Y8346" t="s">
        <v>2277</v>
      </c>
      <c r="AA8346" s="1">
        <f t="shared" si="823"/>
        <v>46108</v>
      </c>
      <c r="AB8346" s="2">
        <f t="shared" si="824"/>
        <v>3</v>
      </c>
      <c r="AC8346" s="2">
        <f t="shared" si="825"/>
        <v>2026</v>
      </c>
      <c r="AD8346" s="2" t="str">
        <f>IFERROR(VLOOKUP(A8346,'Aux Área'!$A$4:$B$123,2,0),"-")</f>
        <v>INSPEÇÃO</v>
      </c>
    </row>
    <row r="8347" spans="1:30" x14ac:dyDescent="0.3">
      <c r="A8347" t="s">
        <v>58</v>
      </c>
      <c r="B8347" t="s">
        <v>250</v>
      </c>
      <c r="C8347" t="s">
        <v>12883</v>
      </c>
      <c r="D8347" t="s">
        <v>87</v>
      </c>
      <c r="E8347" t="s">
        <v>88</v>
      </c>
      <c r="F8347" t="s">
        <v>59</v>
      </c>
      <c r="G8347" t="s">
        <v>35</v>
      </c>
      <c r="H8347" t="s">
        <v>36</v>
      </c>
      <c r="I8347" t="s">
        <v>37</v>
      </c>
      <c r="J8347" t="s">
        <v>356</v>
      </c>
      <c r="K8347" t="s">
        <v>357</v>
      </c>
      <c r="L8347" t="s">
        <v>124</v>
      </c>
      <c r="M8347" t="s">
        <v>38</v>
      </c>
      <c r="N8347" t="s">
        <v>39</v>
      </c>
      <c r="O8347" s="23">
        <v>206</v>
      </c>
      <c r="P8347" s="9">
        <v>7.25</v>
      </c>
      <c r="Q8347" t="s">
        <v>40</v>
      </c>
      <c r="R8347">
        <v>90289</v>
      </c>
      <c r="S8347" s="9">
        <v>28.43</v>
      </c>
      <c r="T8347" s="26">
        <v>4.79</v>
      </c>
      <c r="U8347" s="8">
        <v>136.18</v>
      </c>
      <c r="V8347" t="s">
        <v>12884</v>
      </c>
      <c r="W8347" t="s">
        <v>2007</v>
      </c>
      <c r="X8347" t="s">
        <v>42</v>
      </c>
      <c r="Y8347" t="s">
        <v>1740</v>
      </c>
      <c r="AA8347" s="1">
        <f t="shared" si="823"/>
        <v>46108</v>
      </c>
      <c r="AB8347" s="2">
        <f t="shared" si="824"/>
        <v>3</v>
      </c>
      <c r="AC8347" s="2">
        <f t="shared" si="825"/>
        <v>2026</v>
      </c>
      <c r="AD8347" s="2" t="str">
        <f>IFERROR(VLOOKUP(A8347,'Aux Área'!$A$4:$B$123,2,0),"-")</f>
        <v>CONSERVA</v>
      </c>
    </row>
    <row r="8348" spans="1:30" x14ac:dyDescent="0.3">
      <c r="A8348" t="s">
        <v>2643</v>
      </c>
      <c r="B8348" t="s">
        <v>2307</v>
      </c>
      <c r="C8348" t="s">
        <v>12885</v>
      </c>
      <c r="D8348" t="s">
        <v>7207</v>
      </c>
      <c r="E8348" t="s">
        <v>7208</v>
      </c>
      <c r="F8348" t="s">
        <v>2646</v>
      </c>
      <c r="G8348" t="s">
        <v>1300</v>
      </c>
      <c r="H8348" t="s">
        <v>1301</v>
      </c>
      <c r="I8348" t="s">
        <v>37</v>
      </c>
      <c r="J8348" t="s">
        <v>122</v>
      </c>
      <c r="K8348" t="s">
        <v>123</v>
      </c>
      <c r="L8348" t="s">
        <v>124</v>
      </c>
      <c r="M8348" t="s">
        <v>38</v>
      </c>
      <c r="N8348" t="s">
        <v>39</v>
      </c>
      <c r="O8348" s="23">
        <v>362</v>
      </c>
      <c r="P8348" s="9">
        <v>9.64</v>
      </c>
      <c r="Q8348" t="s">
        <v>40</v>
      </c>
      <c r="R8348">
        <v>137268</v>
      </c>
      <c r="S8348" s="9">
        <v>37.549999999999997</v>
      </c>
      <c r="T8348" s="26">
        <v>4.79</v>
      </c>
      <c r="U8348" s="8">
        <v>179.86</v>
      </c>
      <c r="V8348" t="s">
        <v>246</v>
      </c>
      <c r="W8348" t="s">
        <v>2276</v>
      </c>
      <c r="X8348" t="s">
        <v>42</v>
      </c>
      <c r="Y8348" t="s">
        <v>2277</v>
      </c>
      <c r="AA8348" s="1">
        <f t="shared" si="823"/>
        <v>46108</v>
      </c>
      <c r="AB8348" s="2">
        <f t="shared" si="824"/>
        <v>3</v>
      </c>
      <c r="AC8348" s="2">
        <f t="shared" si="825"/>
        <v>2026</v>
      </c>
      <c r="AD8348" s="2" t="str">
        <f>IFERROR(VLOOKUP(A8348,'Aux Área'!$A$4:$B$123,2,0),"-")</f>
        <v>INSPEÇÃO</v>
      </c>
    </row>
    <row r="8349" spans="1:30" x14ac:dyDescent="0.3">
      <c r="A8349" t="s">
        <v>5620</v>
      </c>
      <c r="B8349" t="s">
        <v>9277</v>
      </c>
      <c r="C8349" t="s">
        <v>12886</v>
      </c>
      <c r="D8349" t="s">
        <v>3030</v>
      </c>
      <c r="E8349" t="s">
        <v>3031</v>
      </c>
      <c r="F8349" t="s">
        <v>6208</v>
      </c>
      <c r="G8349" t="s">
        <v>1135</v>
      </c>
      <c r="H8349" t="s">
        <v>5545</v>
      </c>
      <c r="I8349" t="s">
        <v>839</v>
      </c>
      <c r="J8349" t="s">
        <v>169</v>
      </c>
      <c r="K8349" t="s">
        <v>170</v>
      </c>
      <c r="L8349" t="s">
        <v>124</v>
      </c>
      <c r="M8349" t="s">
        <v>38</v>
      </c>
      <c r="N8349" t="s">
        <v>39</v>
      </c>
      <c r="O8349" s="23">
        <v>505</v>
      </c>
      <c r="P8349" s="9">
        <v>10.33</v>
      </c>
      <c r="Q8349" t="s">
        <v>40</v>
      </c>
      <c r="R8349">
        <v>37788</v>
      </c>
      <c r="S8349" s="9">
        <v>48.87</v>
      </c>
      <c r="T8349" s="26">
        <v>4.8899999999999997</v>
      </c>
      <c r="U8349" s="8">
        <v>238.97</v>
      </c>
      <c r="V8349" t="s">
        <v>41</v>
      </c>
      <c r="W8349" t="s">
        <v>2276</v>
      </c>
      <c r="X8349" t="s">
        <v>42</v>
      </c>
      <c r="Y8349" t="s">
        <v>2277</v>
      </c>
      <c r="AA8349" s="1">
        <f t="shared" si="823"/>
        <v>46108</v>
      </c>
      <c r="AB8349" s="2">
        <f t="shared" si="824"/>
        <v>3</v>
      </c>
      <c r="AC8349" s="2">
        <f t="shared" si="825"/>
        <v>2026</v>
      </c>
      <c r="AD8349" s="2" t="str">
        <f>IFERROR(VLOOKUP(A8349,'Aux Área'!$A$4:$B$123,2,0),"-")</f>
        <v>INSPEÇÃO</v>
      </c>
    </row>
    <row r="8350" spans="1:30" x14ac:dyDescent="0.3">
      <c r="A8350" t="s">
        <v>1069</v>
      </c>
      <c r="B8350" t="s">
        <v>11027</v>
      </c>
      <c r="C8350" t="s">
        <v>12887</v>
      </c>
      <c r="D8350" t="s">
        <v>2169</v>
      </c>
      <c r="E8350" t="s">
        <v>2170</v>
      </c>
      <c r="F8350" t="s">
        <v>1071</v>
      </c>
      <c r="G8350" t="s">
        <v>35</v>
      </c>
      <c r="H8350" t="s">
        <v>36</v>
      </c>
      <c r="I8350" t="s">
        <v>37</v>
      </c>
      <c r="J8350" t="s">
        <v>169</v>
      </c>
      <c r="K8350" t="s">
        <v>170</v>
      </c>
      <c r="L8350" t="s">
        <v>124</v>
      </c>
      <c r="M8350" t="s">
        <v>38</v>
      </c>
      <c r="N8350" t="s">
        <v>39</v>
      </c>
      <c r="O8350" s="23">
        <v>312</v>
      </c>
      <c r="P8350" s="9">
        <v>8.42</v>
      </c>
      <c r="Q8350" t="s">
        <v>40</v>
      </c>
      <c r="R8350">
        <v>20965</v>
      </c>
      <c r="S8350" s="9">
        <v>37.04</v>
      </c>
      <c r="T8350" s="26">
        <v>4.8899999999999997</v>
      </c>
      <c r="U8350" s="8">
        <v>181.13</v>
      </c>
      <c r="V8350" t="s">
        <v>41</v>
      </c>
      <c r="W8350" t="s">
        <v>2007</v>
      </c>
      <c r="X8350" t="s">
        <v>42</v>
      </c>
      <c r="Y8350" t="s">
        <v>1740</v>
      </c>
      <c r="AA8350" s="1">
        <f t="shared" si="823"/>
        <v>46108</v>
      </c>
      <c r="AB8350" s="2">
        <f t="shared" si="824"/>
        <v>3</v>
      </c>
      <c r="AC8350" s="2">
        <f t="shared" si="825"/>
        <v>2026</v>
      </c>
      <c r="AD8350" s="2" t="str">
        <f>IFERROR(VLOOKUP(A8350,'Aux Área'!$A$4:$B$123,2,0),"-")</f>
        <v>FACILITIES</v>
      </c>
    </row>
    <row r="8351" spans="1:30" x14ac:dyDescent="0.3">
      <c r="A8351" t="s">
        <v>2282</v>
      </c>
      <c r="B8351" t="s">
        <v>4679</v>
      </c>
      <c r="C8351" t="s">
        <v>12888</v>
      </c>
      <c r="D8351" t="s">
        <v>10122</v>
      </c>
      <c r="E8351" t="s">
        <v>9671</v>
      </c>
      <c r="F8351" t="s">
        <v>2285</v>
      </c>
      <c r="G8351" t="s">
        <v>1135</v>
      </c>
      <c r="H8351" t="s">
        <v>2275</v>
      </c>
      <c r="I8351" t="s">
        <v>1497</v>
      </c>
      <c r="J8351" t="s">
        <v>165</v>
      </c>
      <c r="K8351" t="s">
        <v>166</v>
      </c>
      <c r="L8351" t="s">
        <v>167</v>
      </c>
      <c r="M8351" t="s">
        <v>38</v>
      </c>
      <c r="N8351" t="s">
        <v>39</v>
      </c>
      <c r="O8351" s="23">
        <v>357</v>
      </c>
      <c r="P8351" s="9">
        <v>9.5500000000000007</v>
      </c>
      <c r="Q8351" t="s">
        <v>40</v>
      </c>
      <c r="R8351">
        <v>123475</v>
      </c>
      <c r="S8351" s="9">
        <v>37.4</v>
      </c>
      <c r="T8351" s="26">
        <v>4.99</v>
      </c>
      <c r="U8351" s="8">
        <v>186.63</v>
      </c>
      <c r="V8351" t="s">
        <v>41</v>
      </c>
      <c r="W8351" t="s">
        <v>2276</v>
      </c>
      <c r="X8351" t="s">
        <v>42</v>
      </c>
      <c r="Y8351" t="s">
        <v>2277</v>
      </c>
      <c r="AA8351" s="1">
        <f t="shared" si="823"/>
        <v>46108</v>
      </c>
      <c r="AB8351" s="2">
        <f t="shared" si="824"/>
        <v>3</v>
      </c>
      <c r="AC8351" s="2">
        <f t="shared" si="825"/>
        <v>2026</v>
      </c>
      <c r="AD8351" s="2" t="str">
        <f>IFERROR(VLOOKUP(A8351,'Aux Área'!$A$4:$B$123,2,0),"-")</f>
        <v>INSPEÇÃO</v>
      </c>
    </row>
    <row r="8352" spans="1:30" x14ac:dyDescent="0.3">
      <c r="A8352" t="s">
        <v>2632</v>
      </c>
      <c r="B8352" t="s">
        <v>11859</v>
      </c>
      <c r="C8352" t="s">
        <v>12889</v>
      </c>
      <c r="D8352" t="s">
        <v>10329</v>
      </c>
      <c r="E8352" t="s">
        <v>9675</v>
      </c>
      <c r="F8352" t="s">
        <v>3712</v>
      </c>
      <c r="G8352" t="s">
        <v>1300</v>
      </c>
      <c r="H8352" t="s">
        <v>2635</v>
      </c>
      <c r="I8352" t="s">
        <v>37</v>
      </c>
      <c r="J8352" t="s">
        <v>237</v>
      </c>
      <c r="K8352" t="s">
        <v>238</v>
      </c>
      <c r="L8352" t="s">
        <v>110</v>
      </c>
      <c r="M8352" t="s">
        <v>38</v>
      </c>
      <c r="N8352" t="s">
        <v>39</v>
      </c>
      <c r="O8352" s="23">
        <v>423</v>
      </c>
      <c r="P8352" s="9">
        <v>8.3699999999999992</v>
      </c>
      <c r="Q8352" t="s">
        <v>40</v>
      </c>
      <c r="R8352">
        <v>17982</v>
      </c>
      <c r="S8352" s="9">
        <v>50.52</v>
      </c>
      <c r="T8352" s="26">
        <v>4.1900000000000004</v>
      </c>
      <c r="U8352" s="8">
        <v>211.68</v>
      </c>
      <c r="V8352" t="s">
        <v>41</v>
      </c>
      <c r="W8352" t="s">
        <v>2007</v>
      </c>
      <c r="X8352" t="s">
        <v>42</v>
      </c>
      <c r="Y8352" t="s">
        <v>1740</v>
      </c>
      <c r="AA8352" s="1">
        <f t="shared" si="823"/>
        <v>46108</v>
      </c>
      <c r="AB8352" s="2">
        <f t="shared" si="824"/>
        <v>3</v>
      </c>
      <c r="AC8352" s="2">
        <f t="shared" si="825"/>
        <v>2026</v>
      </c>
      <c r="AD8352" s="2" t="str">
        <f>IFERROR(VLOOKUP(A8352,'Aux Área'!$A$4:$B$123,2,0),"-")</f>
        <v>TI</v>
      </c>
    </row>
    <row r="8353" spans="1:30" x14ac:dyDescent="0.3">
      <c r="A8353" t="s">
        <v>76</v>
      </c>
      <c r="B8353" t="s">
        <v>380</v>
      </c>
      <c r="C8353" t="s">
        <v>12890</v>
      </c>
      <c r="D8353" t="s">
        <v>382</v>
      </c>
      <c r="E8353" t="s">
        <v>383</v>
      </c>
      <c r="F8353" t="s">
        <v>77</v>
      </c>
      <c r="G8353" t="s">
        <v>35</v>
      </c>
      <c r="H8353" t="s">
        <v>36</v>
      </c>
      <c r="I8353" t="s">
        <v>37</v>
      </c>
      <c r="J8353" t="s">
        <v>1268</v>
      </c>
      <c r="K8353" t="s">
        <v>1269</v>
      </c>
      <c r="L8353" t="s">
        <v>84</v>
      </c>
      <c r="M8353" t="s">
        <v>38</v>
      </c>
      <c r="N8353" t="s">
        <v>39</v>
      </c>
      <c r="O8353" s="23">
        <v>196</v>
      </c>
      <c r="P8353" s="9">
        <v>10.16</v>
      </c>
      <c r="Q8353" t="s">
        <v>40</v>
      </c>
      <c r="R8353">
        <v>65479</v>
      </c>
      <c r="S8353" s="9">
        <v>19.3</v>
      </c>
      <c r="T8353" s="26">
        <v>4.57</v>
      </c>
      <c r="U8353" s="8">
        <v>88.21</v>
      </c>
      <c r="V8353" t="s">
        <v>41</v>
      </c>
      <c r="W8353" t="s">
        <v>2007</v>
      </c>
      <c r="X8353" t="s">
        <v>42</v>
      </c>
      <c r="Y8353" t="s">
        <v>1740</v>
      </c>
      <c r="AA8353" s="1">
        <f t="shared" si="823"/>
        <v>46108</v>
      </c>
      <c r="AB8353" s="2">
        <f t="shared" si="824"/>
        <v>3</v>
      </c>
      <c r="AC8353" s="2">
        <f t="shared" si="825"/>
        <v>2026</v>
      </c>
      <c r="AD8353" s="2" t="str">
        <f>IFERROR(VLOOKUP(A8353,'Aux Área'!$A$4:$B$123,2,0),"-")</f>
        <v>QSMS</v>
      </c>
    </row>
    <row r="8354" spans="1:30" x14ac:dyDescent="0.3">
      <c r="A8354" t="s">
        <v>2488</v>
      </c>
      <c r="B8354" t="s">
        <v>2489</v>
      </c>
      <c r="C8354" t="s">
        <v>12891</v>
      </c>
      <c r="D8354" t="s">
        <v>8628</v>
      </c>
      <c r="E8354" t="s">
        <v>8629</v>
      </c>
      <c r="F8354" t="s">
        <v>2491</v>
      </c>
      <c r="G8354" t="s">
        <v>659</v>
      </c>
      <c r="H8354" t="s">
        <v>2215</v>
      </c>
      <c r="I8354" t="s">
        <v>667</v>
      </c>
      <c r="J8354" t="s">
        <v>165</v>
      </c>
      <c r="K8354" t="s">
        <v>166</v>
      </c>
      <c r="L8354" t="s">
        <v>167</v>
      </c>
      <c r="M8354" t="s">
        <v>38</v>
      </c>
      <c r="N8354" t="s">
        <v>668</v>
      </c>
      <c r="O8354" s="23">
        <v>123</v>
      </c>
      <c r="P8354" s="9">
        <v>5.33</v>
      </c>
      <c r="Q8354" t="s">
        <v>40</v>
      </c>
      <c r="R8354">
        <v>7825</v>
      </c>
      <c r="S8354" s="9">
        <v>23.06</v>
      </c>
      <c r="T8354" s="26">
        <v>7.9909999999999997</v>
      </c>
      <c r="U8354" s="8">
        <v>184.27</v>
      </c>
      <c r="V8354" t="s">
        <v>112</v>
      </c>
      <c r="W8354" t="s">
        <v>2007</v>
      </c>
      <c r="X8354" t="s">
        <v>42</v>
      </c>
      <c r="Y8354" t="s">
        <v>1740</v>
      </c>
      <c r="AA8354" s="1">
        <f t="shared" si="823"/>
        <v>46108</v>
      </c>
      <c r="AB8354" s="2">
        <f t="shared" si="824"/>
        <v>3</v>
      </c>
      <c r="AC8354" s="2">
        <f t="shared" si="825"/>
        <v>2026</v>
      </c>
      <c r="AD8354" s="2" t="str">
        <f>IFERROR(VLOOKUP(A8354,'Aux Área'!$A$4:$B$123,2,0),"-")</f>
        <v>APH</v>
      </c>
    </row>
    <row r="8355" spans="1:30" x14ac:dyDescent="0.3">
      <c r="A8355" t="s">
        <v>56</v>
      </c>
      <c r="B8355" t="s">
        <v>266</v>
      </c>
      <c r="C8355" t="s">
        <v>12892</v>
      </c>
      <c r="D8355" t="s">
        <v>120</v>
      </c>
      <c r="E8355" t="s">
        <v>121</v>
      </c>
      <c r="F8355" t="s">
        <v>57</v>
      </c>
      <c r="G8355" t="s">
        <v>35</v>
      </c>
      <c r="H8355" t="s">
        <v>36</v>
      </c>
      <c r="I8355" t="s">
        <v>37</v>
      </c>
      <c r="J8355" t="s">
        <v>175</v>
      </c>
      <c r="K8355" t="s">
        <v>176</v>
      </c>
      <c r="L8355" t="s">
        <v>177</v>
      </c>
      <c r="M8355" t="s">
        <v>38</v>
      </c>
      <c r="N8355" t="s">
        <v>39</v>
      </c>
      <c r="O8355" s="23">
        <v>322</v>
      </c>
      <c r="P8355" s="9">
        <v>10.53</v>
      </c>
      <c r="Q8355" t="s">
        <v>40</v>
      </c>
      <c r="R8355">
        <v>56422</v>
      </c>
      <c r="S8355" s="9">
        <v>30.59</v>
      </c>
      <c r="T8355" s="26">
        <v>4.992</v>
      </c>
      <c r="U8355" s="8">
        <v>152.69</v>
      </c>
      <c r="V8355" t="s">
        <v>12893</v>
      </c>
      <c r="W8355" t="s">
        <v>2007</v>
      </c>
      <c r="X8355" t="s">
        <v>42</v>
      </c>
      <c r="Y8355" t="s">
        <v>1740</v>
      </c>
      <c r="AA8355" s="1">
        <f t="shared" si="823"/>
        <v>46108</v>
      </c>
      <c r="AB8355" s="2">
        <f t="shared" si="824"/>
        <v>3</v>
      </c>
      <c r="AC8355" s="2">
        <f t="shared" si="825"/>
        <v>2026</v>
      </c>
      <c r="AD8355" s="2" t="str">
        <f>IFERROR(VLOOKUP(A8355,'Aux Área'!$A$4:$B$123,2,0),"-")</f>
        <v>CONSERVA</v>
      </c>
    </row>
    <row r="8356" spans="1:30" x14ac:dyDescent="0.3">
      <c r="A8356" t="s">
        <v>52</v>
      </c>
      <c r="B8356" t="s">
        <v>1449</v>
      </c>
      <c r="C8356" t="s">
        <v>12894</v>
      </c>
      <c r="D8356" t="s">
        <v>3149</v>
      </c>
      <c r="E8356" t="s">
        <v>3150</v>
      </c>
      <c r="F8356" t="s">
        <v>53</v>
      </c>
      <c r="G8356" t="s">
        <v>35</v>
      </c>
      <c r="H8356" t="s">
        <v>36</v>
      </c>
      <c r="I8356" t="s">
        <v>37</v>
      </c>
      <c r="J8356" t="s">
        <v>237</v>
      </c>
      <c r="K8356" t="s">
        <v>238</v>
      </c>
      <c r="L8356" t="s">
        <v>110</v>
      </c>
      <c r="M8356" t="s">
        <v>38</v>
      </c>
      <c r="N8356" t="s">
        <v>39</v>
      </c>
      <c r="O8356" s="10">
        <v>373</v>
      </c>
      <c r="P8356" s="24">
        <v>9.84</v>
      </c>
      <c r="Q8356" t="s">
        <v>40</v>
      </c>
      <c r="R8356">
        <v>85629</v>
      </c>
      <c r="S8356" s="9">
        <v>37.9</v>
      </c>
      <c r="T8356" s="26">
        <v>4.1900000000000004</v>
      </c>
      <c r="U8356" s="8">
        <v>158.80000000000001</v>
      </c>
      <c r="V8356" t="s">
        <v>41</v>
      </c>
      <c r="W8356" t="s">
        <v>2007</v>
      </c>
      <c r="X8356" t="s">
        <v>42</v>
      </c>
      <c r="Y8356" t="s">
        <v>1740</v>
      </c>
      <c r="AA8356" s="1">
        <f t="shared" si="823"/>
        <v>46108</v>
      </c>
      <c r="AB8356" s="2">
        <f t="shared" si="824"/>
        <v>3</v>
      </c>
      <c r="AC8356" s="2">
        <f t="shared" si="825"/>
        <v>2026</v>
      </c>
      <c r="AD8356" s="2" t="str">
        <f>IFERROR(VLOOKUP(A8356,'Aux Área'!$A$4:$B$123,2,0),"-")</f>
        <v>OPERAÇÃO</v>
      </c>
    </row>
    <row r="8357" spans="1:30" x14ac:dyDescent="0.3">
      <c r="A8357" t="s">
        <v>662</v>
      </c>
      <c r="B8357" t="s">
        <v>183</v>
      </c>
      <c r="C8357" t="s">
        <v>12895</v>
      </c>
      <c r="D8357" t="s">
        <v>1568</v>
      </c>
      <c r="E8357" t="s">
        <v>1569</v>
      </c>
      <c r="F8357" t="s">
        <v>653</v>
      </c>
      <c r="G8357" t="s">
        <v>1495</v>
      </c>
      <c r="H8357" t="s">
        <v>1571</v>
      </c>
      <c r="I8357" t="s">
        <v>1497</v>
      </c>
      <c r="J8357" t="s">
        <v>228</v>
      </c>
      <c r="K8357" t="s">
        <v>229</v>
      </c>
      <c r="L8357" t="s">
        <v>207</v>
      </c>
      <c r="M8357" t="s">
        <v>38</v>
      </c>
      <c r="N8357" t="s">
        <v>668</v>
      </c>
      <c r="O8357" s="23">
        <v>0</v>
      </c>
      <c r="P8357" s="9">
        <v>0</v>
      </c>
      <c r="Q8357" t="s">
        <v>40</v>
      </c>
      <c r="R8357">
        <v>0</v>
      </c>
      <c r="S8357" s="9">
        <v>93.02</v>
      </c>
      <c r="T8357" s="26">
        <v>7.88</v>
      </c>
      <c r="U8357" s="8">
        <v>732.99</v>
      </c>
      <c r="V8357" t="s">
        <v>41</v>
      </c>
      <c r="W8357" t="s">
        <v>652</v>
      </c>
      <c r="X8357" t="s">
        <v>42</v>
      </c>
      <c r="Y8357" t="s">
        <v>653</v>
      </c>
      <c r="AA8357" s="1">
        <f t="shared" si="823"/>
        <v>46108</v>
      </c>
      <c r="AB8357" s="2">
        <f t="shared" si="824"/>
        <v>3</v>
      </c>
      <c r="AC8357" s="2">
        <f t="shared" si="825"/>
        <v>2026</v>
      </c>
      <c r="AD8357" s="2" t="str">
        <f>IFERROR(VLOOKUP(A8357,'Aux Área'!$A$4:$B$123,2,0),"-")</f>
        <v>SÃO PEDRO</v>
      </c>
    </row>
    <row r="8358" spans="1:30" x14ac:dyDescent="0.3">
      <c r="A8358" t="s">
        <v>662</v>
      </c>
      <c r="C8358" t="s">
        <v>15708</v>
      </c>
      <c r="F8358" t="s">
        <v>15689</v>
      </c>
      <c r="K8358" t="s">
        <v>229</v>
      </c>
      <c r="N8358" t="s">
        <v>15690</v>
      </c>
      <c r="O8358" s="23">
        <v>0</v>
      </c>
      <c r="P8358" s="23">
        <v>0</v>
      </c>
      <c r="Q8358" t="s">
        <v>40</v>
      </c>
      <c r="R8358">
        <v>0</v>
      </c>
      <c r="S8358">
        <v>6</v>
      </c>
      <c r="U8358" s="8">
        <v>22.16</v>
      </c>
      <c r="AA8358" s="1">
        <f t="shared" si="823"/>
        <v>46108</v>
      </c>
      <c r="AB8358" s="2">
        <f t="shared" si="824"/>
        <v>3</v>
      </c>
      <c r="AC8358" s="2">
        <f t="shared" si="825"/>
        <v>2026</v>
      </c>
      <c r="AD8358" s="2" t="str">
        <f>IFERROR(VLOOKUP(A8358,'Aux Área'!$A$4:$B$123,2,0),"-")</f>
        <v>SÃO PEDRO</v>
      </c>
    </row>
    <row r="8359" spans="1:30" x14ac:dyDescent="0.3">
      <c r="A8359" t="s">
        <v>66</v>
      </c>
      <c r="B8359" t="s">
        <v>464</v>
      </c>
      <c r="C8359" t="s">
        <v>12896</v>
      </c>
      <c r="D8359" t="s">
        <v>11653</v>
      </c>
      <c r="E8359" t="s">
        <v>11654</v>
      </c>
      <c r="F8359" t="s">
        <v>67</v>
      </c>
      <c r="G8359" t="s">
        <v>35</v>
      </c>
      <c r="H8359" t="s">
        <v>36</v>
      </c>
      <c r="I8359" t="s">
        <v>37</v>
      </c>
      <c r="J8359" t="s">
        <v>196</v>
      </c>
      <c r="K8359" t="s">
        <v>197</v>
      </c>
      <c r="L8359" t="s">
        <v>84</v>
      </c>
      <c r="M8359" t="s">
        <v>38</v>
      </c>
      <c r="N8359" t="s">
        <v>39</v>
      </c>
      <c r="O8359" s="23">
        <v>273</v>
      </c>
      <c r="P8359" s="9">
        <v>10</v>
      </c>
      <c r="Q8359" t="s">
        <v>40</v>
      </c>
      <c r="R8359">
        <v>23132</v>
      </c>
      <c r="S8359" s="9">
        <v>27.29</v>
      </c>
      <c r="T8359" s="26">
        <v>4.67</v>
      </c>
      <c r="U8359" s="8">
        <v>127.44</v>
      </c>
      <c r="V8359" t="s">
        <v>41</v>
      </c>
      <c r="W8359" t="s">
        <v>2007</v>
      </c>
      <c r="X8359" t="s">
        <v>42</v>
      </c>
      <c r="Y8359" t="s">
        <v>1740</v>
      </c>
      <c r="AA8359" s="1">
        <f t="shared" si="823"/>
        <v>46108</v>
      </c>
      <c r="AB8359" s="2">
        <f t="shared" si="824"/>
        <v>3</v>
      </c>
      <c r="AC8359" s="2">
        <f t="shared" si="825"/>
        <v>2026</v>
      </c>
      <c r="AD8359" s="2" t="str">
        <f>IFERROR(VLOOKUP(A8359,'Aux Área'!$A$4:$B$123,2,0),"-")</f>
        <v>OPERAÇÃO</v>
      </c>
    </row>
    <row r="8360" spans="1:30" x14ac:dyDescent="0.3">
      <c r="A8360" t="s">
        <v>2181</v>
      </c>
      <c r="B8360" t="s">
        <v>4595</v>
      </c>
      <c r="C8360" t="s">
        <v>12897</v>
      </c>
      <c r="D8360" t="s">
        <v>9027</v>
      </c>
      <c r="E8360" t="s">
        <v>9028</v>
      </c>
      <c r="F8360" t="s">
        <v>2184</v>
      </c>
      <c r="G8360" t="s">
        <v>1135</v>
      </c>
      <c r="H8360" t="s">
        <v>2185</v>
      </c>
      <c r="I8360" t="s">
        <v>2186</v>
      </c>
      <c r="J8360" t="s">
        <v>241</v>
      </c>
      <c r="K8360" t="s">
        <v>242</v>
      </c>
      <c r="L8360" t="s">
        <v>110</v>
      </c>
      <c r="M8360" t="s">
        <v>38</v>
      </c>
      <c r="N8360" t="s">
        <v>668</v>
      </c>
      <c r="O8360" s="23">
        <v>659</v>
      </c>
      <c r="P8360" s="9">
        <v>14.92</v>
      </c>
      <c r="Q8360" t="s">
        <v>40</v>
      </c>
      <c r="R8360">
        <v>155911</v>
      </c>
      <c r="S8360" s="9">
        <v>44.18</v>
      </c>
      <c r="T8360" s="26">
        <v>8.1890000000000001</v>
      </c>
      <c r="U8360" s="8">
        <v>361.8</v>
      </c>
      <c r="V8360" t="s">
        <v>41</v>
      </c>
      <c r="W8360" t="s">
        <v>2007</v>
      </c>
      <c r="X8360" t="s">
        <v>42</v>
      </c>
      <c r="Y8360" t="s">
        <v>12261</v>
      </c>
      <c r="AA8360" s="1">
        <f t="shared" si="823"/>
        <v>46108</v>
      </c>
      <c r="AB8360" s="2">
        <f t="shared" si="824"/>
        <v>3</v>
      </c>
      <c r="AC8360" s="2">
        <f t="shared" si="825"/>
        <v>2026</v>
      </c>
      <c r="AD8360" s="2" t="str">
        <f>IFERROR(VLOOKUP(A8360,'Aux Área'!$A$4:$B$123,2,0),"-")</f>
        <v>INSPEÇÃO</v>
      </c>
    </row>
    <row r="8361" spans="1:30" x14ac:dyDescent="0.3">
      <c r="A8361" t="s">
        <v>2638</v>
      </c>
      <c r="B8361" t="s">
        <v>4593</v>
      </c>
      <c r="C8361" t="s">
        <v>12898</v>
      </c>
      <c r="D8361" t="s">
        <v>7192</v>
      </c>
      <c r="E8361" t="s">
        <v>7193</v>
      </c>
      <c r="F8361" t="s">
        <v>2641</v>
      </c>
      <c r="G8361" t="s">
        <v>1135</v>
      </c>
      <c r="H8361" t="s">
        <v>2275</v>
      </c>
      <c r="I8361" t="s">
        <v>1497</v>
      </c>
      <c r="J8361" t="s">
        <v>275</v>
      </c>
      <c r="K8361" t="s">
        <v>276</v>
      </c>
      <c r="L8361" t="s">
        <v>124</v>
      </c>
      <c r="M8361" t="s">
        <v>38</v>
      </c>
      <c r="N8361" t="s">
        <v>39</v>
      </c>
      <c r="O8361" s="23">
        <v>383</v>
      </c>
      <c r="P8361" s="9">
        <v>8.93</v>
      </c>
      <c r="Q8361" t="s">
        <v>40</v>
      </c>
      <c r="R8361">
        <v>131974</v>
      </c>
      <c r="S8361" s="9">
        <v>42.89</v>
      </c>
      <c r="T8361" s="26">
        <v>4.79</v>
      </c>
      <c r="U8361" s="8">
        <v>205.44</v>
      </c>
      <c r="V8361" t="s">
        <v>12899</v>
      </c>
      <c r="W8361" t="s">
        <v>2276</v>
      </c>
      <c r="X8361" t="s">
        <v>42</v>
      </c>
      <c r="Y8361" t="s">
        <v>2277</v>
      </c>
      <c r="AA8361" s="1">
        <f t="shared" si="823"/>
        <v>46108</v>
      </c>
      <c r="AB8361" s="2">
        <f t="shared" si="824"/>
        <v>3</v>
      </c>
      <c r="AC8361" s="2">
        <f t="shared" si="825"/>
        <v>2026</v>
      </c>
      <c r="AD8361" s="2" t="str">
        <f>IFERROR(VLOOKUP(A8361,'Aux Área'!$A$4:$B$123,2,0),"-")</f>
        <v>INSPEÇÃO</v>
      </c>
    </row>
    <row r="8362" spans="1:30" x14ac:dyDescent="0.3">
      <c r="A8362" t="s">
        <v>2679</v>
      </c>
      <c r="B8362" t="s">
        <v>2680</v>
      </c>
      <c r="C8362" t="s">
        <v>12900</v>
      </c>
      <c r="D8362" t="s">
        <v>3633</v>
      </c>
      <c r="E8362" t="s">
        <v>3634</v>
      </c>
      <c r="F8362" t="s">
        <v>2682</v>
      </c>
      <c r="G8362" t="s">
        <v>659</v>
      </c>
      <c r="H8362" t="s">
        <v>1996</v>
      </c>
      <c r="I8362" t="s">
        <v>1997</v>
      </c>
      <c r="J8362" t="s">
        <v>492</v>
      </c>
      <c r="K8362" t="s">
        <v>493</v>
      </c>
      <c r="L8362" t="s">
        <v>110</v>
      </c>
      <c r="M8362" t="s">
        <v>38</v>
      </c>
      <c r="N8362" t="s">
        <v>668</v>
      </c>
      <c r="O8362" s="23">
        <v>291</v>
      </c>
      <c r="P8362" s="9">
        <v>6.11</v>
      </c>
      <c r="Q8362" t="s">
        <v>40</v>
      </c>
      <c r="R8362">
        <v>23842</v>
      </c>
      <c r="S8362" s="9">
        <v>47.6</v>
      </c>
      <c r="T8362" s="26">
        <v>7.99</v>
      </c>
      <c r="U8362" s="8">
        <v>380.32</v>
      </c>
      <c r="V8362" t="s">
        <v>41</v>
      </c>
      <c r="W8362" t="s">
        <v>1985</v>
      </c>
      <c r="X8362" t="s">
        <v>42</v>
      </c>
      <c r="Y8362" t="s">
        <v>1986</v>
      </c>
      <c r="AA8362" s="1">
        <f t="shared" si="823"/>
        <v>46108</v>
      </c>
      <c r="AB8362" s="2">
        <f t="shared" si="824"/>
        <v>3</v>
      </c>
      <c r="AC8362" s="2">
        <f t="shared" si="825"/>
        <v>2026</v>
      </c>
      <c r="AD8362" s="2" t="str">
        <f>IFERROR(VLOOKUP(A8362,'Aux Área'!$A$4:$B$123,2,0),"-")</f>
        <v>PESADOS</v>
      </c>
    </row>
    <row r="8363" spans="1:30" x14ac:dyDescent="0.3">
      <c r="A8363" t="s">
        <v>2679</v>
      </c>
      <c r="C8363" t="s">
        <v>12900</v>
      </c>
      <c r="F8363" t="s">
        <v>2682</v>
      </c>
      <c r="K8363" t="s">
        <v>493</v>
      </c>
      <c r="N8363" t="s">
        <v>15690</v>
      </c>
      <c r="O8363" t="s">
        <v>15244</v>
      </c>
      <c r="P8363" s="9" t="s">
        <v>15244</v>
      </c>
      <c r="Q8363" t="s">
        <v>40</v>
      </c>
      <c r="R8363" t="s">
        <v>15244</v>
      </c>
      <c r="S8363">
        <v>7</v>
      </c>
      <c r="U8363" s="8">
        <v>33.520000000000003</v>
      </c>
      <c r="AA8363" s="1">
        <f t="shared" si="823"/>
        <v>46108</v>
      </c>
      <c r="AB8363" s="2">
        <f t="shared" si="824"/>
        <v>3</v>
      </c>
      <c r="AC8363" s="2">
        <f t="shared" si="825"/>
        <v>2026</v>
      </c>
      <c r="AD8363" s="2" t="str">
        <f>IFERROR(VLOOKUP(A8363,'Aux Área'!$A$4:$B$123,2,0),"-")</f>
        <v>PESADOS</v>
      </c>
    </row>
    <row r="8364" spans="1:30" x14ac:dyDescent="0.3">
      <c r="A8364" t="s">
        <v>10689</v>
      </c>
      <c r="B8364" t="s">
        <v>1946</v>
      </c>
      <c r="C8364" t="s">
        <v>12901</v>
      </c>
      <c r="D8364" t="s">
        <v>1948</v>
      </c>
      <c r="E8364" t="s">
        <v>1949</v>
      </c>
      <c r="F8364" t="s">
        <v>653</v>
      </c>
      <c r="G8364" t="s">
        <v>635</v>
      </c>
      <c r="H8364" t="s">
        <v>1571</v>
      </c>
      <c r="I8364" t="s">
        <v>839</v>
      </c>
      <c r="J8364" t="s">
        <v>409</v>
      </c>
      <c r="K8364" t="s">
        <v>410</v>
      </c>
      <c r="L8364" t="s">
        <v>141</v>
      </c>
      <c r="M8364" t="s">
        <v>38</v>
      </c>
      <c r="N8364" t="s">
        <v>668</v>
      </c>
      <c r="O8364" s="23">
        <v>0</v>
      </c>
      <c r="P8364" s="9">
        <v>0</v>
      </c>
      <c r="Q8364" t="s">
        <v>40</v>
      </c>
      <c r="R8364">
        <v>0</v>
      </c>
      <c r="S8364" s="9">
        <v>84.11</v>
      </c>
      <c r="T8364" s="26">
        <v>7.79</v>
      </c>
      <c r="U8364" s="8">
        <v>655.22</v>
      </c>
      <c r="V8364" t="s">
        <v>12902</v>
      </c>
      <c r="W8364" t="s">
        <v>652</v>
      </c>
      <c r="X8364" t="s">
        <v>42</v>
      </c>
      <c r="Y8364" t="s">
        <v>653</v>
      </c>
      <c r="AA8364" s="1">
        <f t="shared" si="823"/>
        <v>46108</v>
      </c>
      <c r="AB8364" s="2">
        <f t="shared" si="824"/>
        <v>3</v>
      </c>
      <c r="AC8364" s="2">
        <f t="shared" si="825"/>
        <v>2026</v>
      </c>
      <c r="AD8364" s="2" t="str">
        <f>IFERROR(VLOOKUP(A8364,'Aux Área'!$A$4:$B$123,2,0),"-")</f>
        <v>SÃO PEDRO</v>
      </c>
    </row>
    <row r="8365" spans="1:30" x14ac:dyDescent="0.3">
      <c r="A8365" t="s">
        <v>48</v>
      </c>
      <c r="B8365" t="s">
        <v>288</v>
      </c>
      <c r="C8365" t="s">
        <v>12903</v>
      </c>
      <c r="D8365" t="s">
        <v>132</v>
      </c>
      <c r="E8365" t="s">
        <v>133</v>
      </c>
      <c r="F8365" t="s">
        <v>49</v>
      </c>
      <c r="G8365" t="s">
        <v>35</v>
      </c>
      <c r="H8365" t="s">
        <v>36</v>
      </c>
      <c r="I8365" t="s">
        <v>37</v>
      </c>
      <c r="J8365" t="s">
        <v>134</v>
      </c>
      <c r="K8365" t="s">
        <v>135</v>
      </c>
      <c r="L8365" t="s">
        <v>136</v>
      </c>
      <c r="M8365" t="s">
        <v>38</v>
      </c>
      <c r="N8365" t="s">
        <v>39</v>
      </c>
      <c r="O8365" s="10">
        <v>239</v>
      </c>
      <c r="P8365" s="24">
        <v>5.73</v>
      </c>
      <c r="Q8365" t="s">
        <v>40</v>
      </c>
      <c r="R8365">
        <v>24470</v>
      </c>
      <c r="S8365" s="9">
        <v>41.72</v>
      </c>
      <c r="T8365" s="26">
        <v>4.8899999999999997</v>
      </c>
      <c r="U8365" s="8">
        <v>204.02</v>
      </c>
      <c r="V8365" t="s">
        <v>12904</v>
      </c>
      <c r="W8365" t="s">
        <v>2007</v>
      </c>
      <c r="X8365" t="s">
        <v>42</v>
      </c>
      <c r="Y8365" t="s">
        <v>1740</v>
      </c>
      <c r="AA8365" s="1">
        <f t="shared" si="823"/>
        <v>46108</v>
      </c>
      <c r="AB8365" s="2">
        <f t="shared" si="824"/>
        <v>3</v>
      </c>
      <c r="AC8365" s="2">
        <f t="shared" si="825"/>
        <v>2026</v>
      </c>
      <c r="AD8365" s="2" t="str">
        <f>IFERROR(VLOOKUP(A8365,'Aux Área'!$A$4:$B$123,2,0),"-")</f>
        <v>ENGENHARIA</v>
      </c>
    </row>
    <row r="8366" spans="1:30" x14ac:dyDescent="0.3">
      <c r="A8366" t="s">
        <v>10689</v>
      </c>
      <c r="C8366" t="s">
        <v>15712</v>
      </c>
      <c r="F8366" t="s">
        <v>15689</v>
      </c>
      <c r="K8366" t="s">
        <v>410</v>
      </c>
      <c r="N8366" t="s">
        <v>15690</v>
      </c>
      <c r="O8366" s="23">
        <v>0</v>
      </c>
      <c r="P8366" s="23">
        <v>0</v>
      </c>
      <c r="Q8366" t="s">
        <v>40</v>
      </c>
      <c r="R8366">
        <v>0</v>
      </c>
      <c r="S8366">
        <v>5.25</v>
      </c>
      <c r="U8366" s="8">
        <v>18.329999999999998</v>
      </c>
      <c r="AA8366" s="1">
        <f t="shared" si="823"/>
        <v>46108</v>
      </c>
      <c r="AB8366" s="2">
        <f t="shared" si="824"/>
        <v>3</v>
      </c>
      <c r="AC8366" s="2">
        <f t="shared" si="825"/>
        <v>2026</v>
      </c>
      <c r="AD8366" s="2" t="str">
        <f>IFERROR(VLOOKUP(A8366,'Aux Área'!$A$4:$B$123,2,0),"-")</f>
        <v>SÃO PEDRO</v>
      </c>
    </row>
    <row r="8367" spans="1:30" x14ac:dyDescent="0.3">
      <c r="A8367" t="s">
        <v>2306</v>
      </c>
      <c r="B8367" t="s">
        <v>4613</v>
      </c>
      <c r="C8367" t="s">
        <v>12905</v>
      </c>
      <c r="D8367" t="s">
        <v>4386</v>
      </c>
      <c r="E8367" t="s">
        <v>4387</v>
      </c>
      <c r="F8367" t="s">
        <v>2309</v>
      </c>
      <c r="G8367" t="s">
        <v>1135</v>
      </c>
      <c r="H8367" t="s">
        <v>2275</v>
      </c>
      <c r="I8367" t="s">
        <v>1497</v>
      </c>
      <c r="J8367" t="s">
        <v>1665</v>
      </c>
      <c r="K8367" t="s">
        <v>1666</v>
      </c>
      <c r="L8367" t="s">
        <v>301</v>
      </c>
      <c r="M8367" t="s">
        <v>38</v>
      </c>
      <c r="N8367" t="s">
        <v>39</v>
      </c>
      <c r="O8367" s="23">
        <v>418</v>
      </c>
      <c r="P8367" s="9">
        <v>9.9</v>
      </c>
      <c r="Q8367" t="s">
        <v>40</v>
      </c>
      <c r="R8367">
        <v>143775</v>
      </c>
      <c r="S8367" s="9">
        <v>42.24</v>
      </c>
      <c r="T8367" s="26">
        <v>4.6900000000000004</v>
      </c>
      <c r="U8367" s="8">
        <v>198.11</v>
      </c>
      <c r="V8367" t="s">
        <v>12906</v>
      </c>
      <c r="W8367" t="s">
        <v>2276</v>
      </c>
      <c r="X8367" t="s">
        <v>42</v>
      </c>
      <c r="Y8367" t="s">
        <v>2277</v>
      </c>
      <c r="AA8367" s="1">
        <f t="shared" si="823"/>
        <v>46108</v>
      </c>
      <c r="AB8367" s="2">
        <f t="shared" si="824"/>
        <v>3</v>
      </c>
      <c r="AC8367" s="2">
        <f t="shared" si="825"/>
        <v>2026</v>
      </c>
      <c r="AD8367" s="2" t="str">
        <f>IFERROR(VLOOKUP(A8367,'Aux Área'!$A$4:$B$123,2,0),"-")</f>
        <v>INSPEÇÃO</v>
      </c>
    </row>
    <row r="8368" spans="1:30" x14ac:dyDescent="0.3">
      <c r="A8368" t="s">
        <v>50</v>
      </c>
      <c r="B8368" t="s">
        <v>324</v>
      </c>
      <c r="C8368" t="s">
        <v>12907</v>
      </c>
      <c r="D8368" t="s">
        <v>326</v>
      </c>
      <c r="E8368" t="s">
        <v>327</v>
      </c>
      <c r="F8368" t="s">
        <v>51</v>
      </c>
      <c r="G8368" t="s">
        <v>35</v>
      </c>
      <c r="H8368" t="s">
        <v>36</v>
      </c>
      <c r="I8368" t="s">
        <v>37</v>
      </c>
      <c r="J8368" t="s">
        <v>241</v>
      </c>
      <c r="K8368" t="s">
        <v>242</v>
      </c>
      <c r="L8368" t="s">
        <v>110</v>
      </c>
      <c r="M8368" t="s">
        <v>38</v>
      </c>
      <c r="N8368" t="s">
        <v>39</v>
      </c>
      <c r="O8368" s="23">
        <v>261</v>
      </c>
      <c r="P8368" s="9">
        <v>7.77</v>
      </c>
      <c r="Q8368" t="s">
        <v>40</v>
      </c>
      <c r="R8368">
        <v>25318</v>
      </c>
      <c r="S8368" s="9">
        <v>33.61</v>
      </c>
      <c r="T8368" s="26">
        <v>4.1900000000000004</v>
      </c>
      <c r="U8368" s="8">
        <v>140.83000000000001</v>
      </c>
      <c r="V8368" t="s">
        <v>41</v>
      </c>
      <c r="W8368" t="s">
        <v>2007</v>
      </c>
      <c r="X8368" t="s">
        <v>42</v>
      </c>
      <c r="Y8368" t="s">
        <v>1740</v>
      </c>
      <c r="AA8368" s="1">
        <f t="shared" ref="AA8368:AA8431" si="826">IFERROR(DATEVALUE(C8368),"-")</f>
        <v>46108</v>
      </c>
      <c r="AB8368" s="2">
        <f t="shared" ref="AB8368:AB8431" si="827">IFERROR(MONTH(AA8368),"-")</f>
        <v>3</v>
      </c>
      <c r="AC8368" s="2">
        <f t="shared" ref="AC8368:AC8431" si="828">IFERROR(YEAR(AA8368),"-")</f>
        <v>2026</v>
      </c>
      <c r="AD8368" s="2" t="str">
        <f>IFERROR(VLOOKUP(A8368,'Aux Área'!$A$4:$B$123,2,0),"-")</f>
        <v>TI</v>
      </c>
    </row>
    <row r="8369" spans="1:30" x14ac:dyDescent="0.3">
      <c r="A8369" t="s">
        <v>2278</v>
      </c>
      <c r="B8369" t="s">
        <v>4664</v>
      </c>
      <c r="C8369" t="s">
        <v>12908</v>
      </c>
      <c r="D8369" t="s">
        <v>3243</v>
      </c>
      <c r="E8369" t="s">
        <v>3244</v>
      </c>
      <c r="F8369" t="s">
        <v>2281</v>
      </c>
      <c r="G8369" t="s">
        <v>1135</v>
      </c>
      <c r="H8369" t="s">
        <v>2275</v>
      </c>
      <c r="I8369" t="s">
        <v>1497</v>
      </c>
      <c r="J8369" t="s">
        <v>11506</v>
      </c>
      <c r="K8369" t="s">
        <v>11507</v>
      </c>
      <c r="L8369" t="s">
        <v>84</v>
      </c>
      <c r="M8369" t="s">
        <v>38</v>
      </c>
      <c r="N8369" t="s">
        <v>39</v>
      </c>
      <c r="O8369" s="23">
        <v>474</v>
      </c>
      <c r="P8369" s="9">
        <v>9.93</v>
      </c>
      <c r="Q8369" t="s">
        <v>40</v>
      </c>
      <c r="R8369">
        <v>145475</v>
      </c>
      <c r="S8369" s="9">
        <v>47.75</v>
      </c>
      <c r="T8369" s="26">
        <v>4.99</v>
      </c>
      <c r="U8369" s="8">
        <v>238.27</v>
      </c>
      <c r="V8369" t="s">
        <v>41</v>
      </c>
      <c r="W8369" t="s">
        <v>2276</v>
      </c>
      <c r="X8369" t="s">
        <v>42</v>
      </c>
      <c r="Y8369" t="s">
        <v>2277</v>
      </c>
      <c r="AA8369" s="1">
        <f t="shared" si="826"/>
        <v>46108</v>
      </c>
      <c r="AB8369" s="2">
        <f t="shared" si="827"/>
        <v>3</v>
      </c>
      <c r="AC8369" s="2">
        <f t="shared" si="828"/>
        <v>2026</v>
      </c>
      <c r="AD8369" s="2" t="str">
        <f>IFERROR(VLOOKUP(A8369,'Aux Área'!$A$4:$B$123,2,0),"-")</f>
        <v>INSPEÇÃO</v>
      </c>
    </row>
    <row r="8370" spans="1:30" x14ac:dyDescent="0.3">
      <c r="A8370" t="s">
        <v>2691</v>
      </c>
      <c r="B8370" t="s">
        <v>2692</v>
      </c>
      <c r="C8370" t="s">
        <v>12909</v>
      </c>
      <c r="D8370" t="s">
        <v>2142</v>
      </c>
      <c r="E8370" t="s">
        <v>2143</v>
      </c>
      <c r="F8370" t="s">
        <v>5979</v>
      </c>
      <c r="G8370" t="s">
        <v>1635</v>
      </c>
      <c r="H8370" t="s">
        <v>2635</v>
      </c>
      <c r="I8370" t="s">
        <v>37</v>
      </c>
      <c r="J8370" t="s">
        <v>169</v>
      </c>
      <c r="K8370" t="s">
        <v>170</v>
      </c>
      <c r="L8370" t="s">
        <v>124</v>
      </c>
      <c r="M8370" t="s">
        <v>38</v>
      </c>
      <c r="N8370" t="s">
        <v>39</v>
      </c>
      <c r="O8370" s="23">
        <v>272</v>
      </c>
      <c r="P8370" s="9">
        <v>9.18</v>
      </c>
      <c r="Q8370" t="s">
        <v>40</v>
      </c>
      <c r="R8370">
        <v>23766</v>
      </c>
      <c r="S8370" s="9">
        <v>29.64</v>
      </c>
      <c r="T8370" s="26">
        <v>4.8899999999999997</v>
      </c>
      <c r="U8370" s="8">
        <v>144.94</v>
      </c>
      <c r="V8370" t="s">
        <v>41</v>
      </c>
      <c r="W8370" t="s">
        <v>2007</v>
      </c>
      <c r="X8370" t="s">
        <v>42</v>
      </c>
      <c r="Y8370" t="s">
        <v>1740</v>
      </c>
      <c r="AA8370" s="1">
        <f t="shared" si="826"/>
        <v>46108</v>
      </c>
      <c r="AB8370" s="2">
        <f t="shared" si="827"/>
        <v>3</v>
      </c>
      <c r="AC8370" s="2">
        <f t="shared" si="828"/>
        <v>2026</v>
      </c>
      <c r="AD8370" s="2" t="str">
        <f>IFERROR(VLOOKUP(A8370,'Aux Área'!$A$4:$B$123,2,0),"-")</f>
        <v>TI</v>
      </c>
    </row>
    <row r="8371" spans="1:30" x14ac:dyDescent="0.3">
      <c r="A8371" t="s">
        <v>5543</v>
      </c>
      <c r="B8371" t="s">
        <v>11845</v>
      </c>
      <c r="C8371" t="s">
        <v>12910</v>
      </c>
      <c r="D8371" t="s">
        <v>5291</v>
      </c>
      <c r="E8371" t="s">
        <v>5292</v>
      </c>
      <c r="F8371" t="s">
        <v>6207</v>
      </c>
      <c r="G8371" t="s">
        <v>1135</v>
      </c>
      <c r="H8371" t="s">
        <v>5545</v>
      </c>
      <c r="I8371" t="s">
        <v>839</v>
      </c>
      <c r="J8371" t="s">
        <v>231</v>
      </c>
      <c r="K8371" t="s">
        <v>232</v>
      </c>
      <c r="L8371" t="s">
        <v>217</v>
      </c>
      <c r="M8371" t="s">
        <v>38</v>
      </c>
      <c r="N8371" t="s">
        <v>39</v>
      </c>
      <c r="O8371" s="23">
        <v>391</v>
      </c>
      <c r="P8371" s="9">
        <v>8.59</v>
      </c>
      <c r="Q8371" t="s">
        <v>40</v>
      </c>
      <c r="R8371">
        <v>31806</v>
      </c>
      <c r="S8371" s="9">
        <v>45.54</v>
      </c>
      <c r="T8371" s="26">
        <v>4.8609999999999998</v>
      </c>
      <c r="U8371" s="8">
        <v>221.35</v>
      </c>
      <c r="V8371" t="s">
        <v>12911</v>
      </c>
      <c r="W8371" t="s">
        <v>2276</v>
      </c>
      <c r="X8371" t="s">
        <v>42</v>
      </c>
      <c r="Y8371" t="s">
        <v>2277</v>
      </c>
      <c r="AA8371" s="1">
        <f t="shared" si="826"/>
        <v>46108</v>
      </c>
      <c r="AB8371" s="2">
        <f t="shared" si="827"/>
        <v>3</v>
      </c>
      <c r="AC8371" s="2">
        <f t="shared" si="828"/>
        <v>2026</v>
      </c>
      <c r="AD8371" s="2" t="str">
        <f>IFERROR(VLOOKUP(A8371,'Aux Área'!$A$4:$B$123,2,0),"-")</f>
        <v>INSPEÇÃO</v>
      </c>
    </row>
    <row r="8372" spans="1:30" x14ac:dyDescent="0.3">
      <c r="A8372" t="s">
        <v>5620</v>
      </c>
      <c r="B8372" t="s">
        <v>9277</v>
      </c>
      <c r="C8372" t="s">
        <v>12912</v>
      </c>
      <c r="D8372" t="s">
        <v>10214</v>
      </c>
      <c r="E8372" t="s">
        <v>9672</v>
      </c>
      <c r="F8372" t="s">
        <v>6208</v>
      </c>
      <c r="G8372" t="s">
        <v>1135</v>
      </c>
      <c r="H8372" t="s">
        <v>5545</v>
      </c>
      <c r="I8372" t="s">
        <v>839</v>
      </c>
      <c r="J8372" t="s">
        <v>169</v>
      </c>
      <c r="K8372" t="s">
        <v>170</v>
      </c>
      <c r="L8372" t="s">
        <v>124</v>
      </c>
      <c r="M8372" t="s">
        <v>38</v>
      </c>
      <c r="N8372" t="s">
        <v>39</v>
      </c>
      <c r="O8372" s="23">
        <v>238</v>
      </c>
      <c r="P8372" s="9">
        <v>10.35</v>
      </c>
      <c r="Q8372" t="s">
        <v>40</v>
      </c>
      <c r="R8372">
        <v>38026</v>
      </c>
      <c r="S8372" s="9">
        <v>22.99</v>
      </c>
      <c r="T8372" s="26">
        <v>4.8899999999999997</v>
      </c>
      <c r="U8372" s="8">
        <v>112.42</v>
      </c>
      <c r="V8372" t="s">
        <v>41</v>
      </c>
      <c r="W8372" t="s">
        <v>2276</v>
      </c>
      <c r="X8372" t="s">
        <v>42</v>
      </c>
      <c r="Y8372" t="s">
        <v>2277</v>
      </c>
      <c r="AA8372" s="1">
        <f t="shared" si="826"/>
        <v>46108</v>
      </c>
      <c r="AB8372" s="2">
        <f t="shared" si="827"/>
        <v>3</v>
      </c>
      <c r="AC8372" s="2">
        <f t="shared" si="828"/>
        <v>2026</v>
      </c>
      <c r="AD8372" s="2" t="str">
        <f>IFERROR(VLOOKUP(A8372,'Aux Área'!$A$4:$B$123,2,0),"-")</f>
        <v>INSPEÇÃO</v>
      </c>
    </row>
    <row r="8373" spans="1:30" x14ac:dyDescent="0.3">
      <c r="A8373" t="s">
        <v>3092</v>
      </c>
      <c r="B8373" t="s">
        <v>4774</v>
      </c>
      <c r="C8373" t="s">
        <v>12913</v>
      </c>
      <c r="D8373" t="s">
        <v>3285</v>
      </c>
      <c r="E8373" t="s">
        <v>3286</v>
      </c>
      <c r="F8373" t="s">
        <v>3594</v>
      </c>
      <c r="G8373" t="s">
        <v>1135</v>
      </c>
      <c r="H8373" t="s">
        <v>2275</v>
      </c>
      <c r="I8373" t="s">
        <v>1497</v>
      </c>
      <c r="J8373" t="s">
        <v>188</v>
      </c>
      <c r="K8373" t="s">
        <v>189</v>
      </c>
      <c r="L8373" t="s">
        <v>190</v>
      </c>
      <c r="M8373" t="s">
        <v>38</v>
      </c>
      <c r="N8373" t="s">
        <v>39</v>
      </c>
      <c r="O8373" s="23">
        <v>422</v>
      </c>
      <c r="P8373" s="9">
        <v>8.89</v>
      </c>
      <c r="Q8373" t="s">
        <v>40</v>
      </c>
      <c r="R8373">
        <v>124893</v>
      </c>
      <c r="S8373" s="9">
        <v>47.47</v>
      </c>
      <c r="T8373" s="26">
        <v>4.99</v>
      </c>
      <c r="U8373" s="8">
        <v>236.88</v>
      </c>
      <c r="V8373" t="s">
        <v>41</v>
      </c>
      <c r="W8373" t="s">
        <v>2276</v>
      </c>
      <c r="X8373" t="s">
        <v>42</v>
      </c>
      <c r="Y8373" t="s">
        <v>2277</v>
      </c>
      <c r="AA8373" s="1">
        <f t="shared" si="826"/>
        <v>46108</v>
      </c>
      <c r="AB8373" s="2">
        <f t="shared" si="827"/>
        <v>3</v>
      </c>
      <c r="AC8373" s="2">
        <f t="shared" si="828"/>
        <v>2026</v>
      </c>
      <c r="AD8373" s="2" t="str">
        <f>IFERROR(VLOOKUP(A8373,'Aux Área'!$A$4:$B$123,2,0),"-")</f>
        <v>INSPEÇÃO</v>
      </c>
    </row>
    <row r="8374" spans="1:30" x14ac:dyDescent="0.3">
      <c r="A8374" t="s">
        <v>52</v>
      </c>
      <c r="B8374" t="s">
        <v>1449</v>
      </c>
      <c r="C8374" t="s">
        <v>12914</v>
      </c>
      <c r="D8374" t="s">
        <v>3197</v>
      </c>
      <c r="E8374" t="s">
        <v>3198</v>
      </c>
      <c r="F8374" t="s">
        <v>53</v>
      </c>
      <c r="G8374" t="s">
        <v>35</v>
      </c>
      <c r="H8374" t="s">
        <v>36</v>
      </c>
      <c r="I8374" t="s">
        <v>37</v>
      </c>
      <c r="J8374" t="s">
        <v>356</v>
      </c>
      <c r="K8374" t="s">
        <v>357</v>
      </c>
      <c r="L8374" t="s">
        <v>124</v>
      </c>
      <c r="M8374" t="s">
        <v>38</v>
      </c>
      <c r="N8374" t="s">
        <v>39</v>
      </c>
      <c r="O8374" s="23">
        <v>217</v>
      </c>
      <c r="P8374" s="9">
        <v>9.2899999999999991</v>
      </c>
      <c r="Q8374" t="s">
        <v>40</v>
      </c>
      <c r="R8374">
        <v>85846</v>
      </c>
      <c r="S8374" s="9">
        <v>23.35</v>
      </c>
      <c r="T8374" s="26">
        <v>4.7919999999999998</v>
      </c>
      <c r="U8374" s="8">
        <v>111.89</v>
      </c>
      <c r="V8374" t="s">
        <v>12915</v>
      </c>
      <c r="W8374" t="s">
        <v>2007</v>
      </c>
      <c r="X8374" t="s">
        <v>42</v>
      </c>
      <c r="Y8374" t="s">
        <v>1740</v>
      </c>
      <c r="AA8374" s="1">
        <f t="shared" si="826"/>
        <v>46108</v>
      </c>
      <c r="AB8374" s="2">
        <f t="shared" si="827"/>
        <v>3</v>
      </c>
      <c r="AC8374" s="2">
        <f t="shared" si="828"/>
        <v>2026</v>
      </c>
      <c r="AD8374" s="2" t="str">
        <f>IFERROR(VLOOKUP(A8374,'Aux Área'!$A$4:$B$123,2,0),"-")</f>
        <v>OPERAÇÃO</v>
      </c>
    </row>
    <row r="8375" spans="1:30" x14ac:dyDescent="0.3">
      <c r="A8375" t="s">
        <v>70</v>
      </c>
      <c r="B8375" t="s">
        <v>272</v>
      </c>
      <c r="C8375" t="s">
        <v>12916</v>
      </c>
      <c r="D8375" t="s">
        <v>2169</v>
      </c>
      <c r="E8375" t="s">
        <v>2170</v>
      </c>
      <c r="F8375" t="s">
        <v>71</v>
      </c>
      <c r="G8375" t="s">
        <v>35</v>
      </c>
      <c r="H8375" t="s">
        <v>36</v>
      </c>
      <c r="I8375" t="s">
        <v>37</v>
      </c>
      <c r="J8375" t="s">
        <v>471</v>
      </c>
      <c r="K8375" t="s">
        <v>472</v>
      </c>
      <c r="L8375" t="s">
        <v>84</v>
      </c>
      <c r="M8375" t="s">
        <v>38</v>
      </c>
      <c r="N8375" t="s">
        <v>39</v>
      </c>
      <c r="O8375" s="23">
        <v>267</v>
      </c>
      <c r="P8375" s="9">
        <v>6.94</v>
      </c>
      <c r="Q8375" t="s">
        <v>40</v>
      </c>
      <c r="R8375">
        <v>14166</v>
      </c>
      <c r="S8375" s="9">
        <v>38.47</v>
      </c>
      <c r="T8375" s="26">
        <v>4.09</v>
      </c>
      <c r="U8375" s="8">
        <v>157.35</v>
      </c>
      <c r="V8375" t="s">
        <v>12917</v>
      </c>
      <c r="W8375" t="s">
        <v>2007</v>
      </c>
      <c r="X8375" t="s">
        <v>42</v>
      </c>
      <c r="Y8375" t="s">
        <v>1740</v>
      </c>
      <c r="AA8375" s="1">
        <f t="shared" si="826"/>
        <v>46108</v>
      </c>
      <c r="AB8375" s="2">
        <f t="shared" si="827"/>
        <v>3</v>
      </c>
      <c r="AC8375" s="2">
        <f t="shared" si="828"/>
        <v>2026</v>
      </c>
      <c r="AD8375" s="2" t="str">
        <f>IFERROR(VLOOKUP(A8375,'Aux Área'!$A$4:$B$123,2,0),"-")</f>
        <v>QSMS</v>
      </c>
    </row>
    <row r="8376" spans="1:30" x14ac:dyDescent="0.3">
      <c r="A8376" t="s">
        <v>2494</v>
      </c>
      <c r="B8376" t="s">
        <v>2495</v>
      </c>
      <c r="C8376" t="s">
        <v>12918</v>
      </c>
      <c r="D8376" t="s">
        <v>2468</v>
      </c>
      <c r="E8376" t="s">
        <v>2469</v>
      </c>
      <c r="F8376" t="s">
        <v>2497</v>
      </c>
      <c r="G8376" t="s">
        <v>659</v>
      </c>
      <c r="H8376" t="s">
        <v>2215</v>
      </c>
      <c r="I8376" t="s">
        <v>667</v>
      </c>
      <c r="J8376" t="s">
        <v>241</v>
      </c>
      <c r="K8376" t="s">
        <v>242</v>
      </c>
      <c r="L8376" t="s">
        <v>110</v>
      </c>
      <c r="M8376" t="s">
        <v>38</v>
      </c>
      <c r="N8376" t="s">
        <v>668</v>
      </c>
      <c r="O8376" s="23">
        <v>292</v>
      </c>
      <c r="P8376" s="9">
        <v>5.99</v>
      </c>
      <c r="Q8376" t="s">
        <v>40</v>
      </c>
      <c r="R8376">
        <v>16742</v>
      </c>
      <c r="S8376" s="9">
        <v>48.72</v>
      </c>
      <c r="T8376" s="26">
        <v>8.19</v>
      </c>
      <c r="U8376" s="8">
        <v>399</v>
      </c>
      <c r="V8376" t="s">
        <v>41</v>
      </c>
      <c r="W8376" t="s">
        <v>2007</v>
      </c>
      <c r="X8376" t="s">
        <v>42</v>
      </c>
      <c r="Y8376" t="s">
        <v>1740</v>
      </c>
      <c r="AA8376" s="1">
        <f t="shared" si="826"/>
        <v>46108</v>
      </c>
      <c r="AB8376" s="2">
        <f t="shared" si="827"/>
        <v>3</v>
      </c>
      <c r="AC8376" s="2">
        <f t="shared" si="828"/>
        <v>2026</v>
      </c>
      <c r="AD8376" s="2" t="str">
        <f>IFERROR(VLOOKUP(A8376,'Aux Área'!$A$4:$B$123,2,0),"-")</f>
        <v>APH</v>
      </c>
    </row>
    <row r="8377" spans="1:30" x14ac:dyDescent="0.3">
      <c r="A8377" t="s">
        <v>1069</v>
      </c>
      <c r="B8377" t="s">
        <v>11027</v>
      </c>
      <c r="C8377" t="s">
        <v>12919</v>
      </c>
      <c r="D8377" t="s">
        <v>2160</v>
      </c>
      <c r="E8377" t="s">
        <v>2161</v>
      </c>
      <c r="F8377" t="s">
        <v>1071</v>
      </c>
      <c r="G8377" t="s">
        <v>35</v>
      </c>
      <c r="H8377" t="s">
        <v>36</v>
      </c>
      <c r="I8377" t="s">
        <v>37</v>
      </c>
      <c r="J8377" t="s">
        <v>237</v>
      </c>
      <c r="K8377" t="s">
        <v>238</v>
      </c>
      <c r="L8377" t="s">
        <v>110</v>
      </c>
      <c r="M8377" t="s">
        <v>38</v>
      </c>
      <c r="N8377" t="s">
        <v>39</v>
      </c>
      <c r="O8377" s="23">
        <v>265</v>
      </c>
      <c r="P8377" s="9">
        <v>8.32</v>
      </c>
      <c r="Q8377" t="s">
        <v>40</v>
      </c>
      <c r="R8377">
        <v>21230</v>
      </c>
      <c r="S8377" s="9">
        <v>31.85</v>
      </c>
      <c r="T8377" s="26">
        <v>4.1909999999999998</v>
      </c>
      <c r="U8377" s="8">
        <v>133.49</v>
      </c>
      <c r="V8377" t="s">
        <v>41</v>
      </c>
      <c r="W8377" t="s">
        <v>2007</v>
      </c>
      <c r="X8377" t="s">
        <v>42</v>
      </c>
      <c r="Y8377" t="s">
        <v>1740</v>
      </c>
      <c r="AA8377" s="1">
        <f t="shared" si="826"/>
        <v>46108</v>
      </c>
      <c r="AB8377" s="2">
        <f t="shared" si="827"/>
        <v>3</v>
      </c>
      <c r="AC8377" s="2">
        <f t="shared" si="828"/>
        <v>2026</v>
      </c>
      <c r="AD8377" s="2" t="str">
        <f>IFERROR(VLOOKUP(A8377,'Aux Área'!$A$4:$B$123,2,0),"-")</f>
        <v>FACILITIES</v>
      </c>
    </row>
    <row r="8378" spans="1:30" x14ac:dyDescent="0.3">
      <c r="A8378" t="s">
        <v>2574</v>
      </c>
      <c r="B8378" t="s">
        <v>2575</v>
      </c>
      <c r="C8378" t="s">
        <v>12920</v>
      </c>
      <c r="D8378" t="s">
        <v>2926</v>
      </c>
      <c r="E8378" t="s">
        <v>2927</v>
      </c>
      <c r="F8378" t="s">
        <v>2577</v>
      </c>
      <c r="G8378" t="s">
        <v>659</v>
      </c>
      <c r="H8378" t="s">
        <v>2215</v>
      </c>
      <c r="I8378" t="s">
        <v>667</v>
      </c>
      <c r="J8378" t="s">
        <v>356</v>
      </c>
      <c r="K8378" t="s">
        <v>357</v>
      </c>
      <c r="L8378" t="s">
        <v>124</v>
      </c>
      <c r="M8378" t="s">
        <v>38</v>
      </c>
      <c r="N8378" t="s">
        <v>668</v>
      </c>
      <c r="O8378" s="23">
        <v>69</v>
      </c>
      <c r="P8378" s="9">
        <v>3.64</v>
      </c>
      <c r="Q8378" t="s">
        <v>40</v>
      </c>
      <c r="R8378">
        <v>10639</v>
      </c>
      <c r="S8378" s="9">
        <v>18.95</v>
      </c>
      <c r="T8378" s="26">
        <v>7.9939999999999998</v>
      </c>
      <c r="U8378" s="8">
        <v>151.47999999999999</v>
      </c>
      <c r="V8378" t="s">
        <v>12921</v>
      </c>
      <c r="W8378" t="s">
        <v>2007</v>
      </c>
      <c r="X8378" t="s">
        <v>42</v>
      </c>
      <c r="Y8378" t="s">
        <v>1740</v>
      </c>
      <c r="AA8378" s="1">
        <f t="shared" si="826"/>
        <v>46108</v>
      </c>
      <c r="AB8378" s="2">
        <f t="shared" si="827"/>
        <v>3</v>
      </c>
      <c r="AC8378" s="2">
        <f t="shared" si="828"/>
        <v>2026</v>
      </c>
      <c r="AD8378" s="2" t="str">
        <f>IFERROR(VLOOKUP(A8378,'Aux Área'!$A$4:$B$123,2,0),"-")</f>
        <v>APH</v>
      </c>
    </row>
    <row r="8379" spans="1:30" x14ac:dyDescent="0.3">
      <c r="A8379" t="s">
        <v>2282</v>
      </c>
      <c r="B8379" t="s">
        <v>4679</v>
      </c>
      <c r="C8379" t="s">
        <v>12922</v>
      </c>
      <c r="D8379" t="s">
        <v>10704</v>
      </c>
      <c r="E8379" t="s">
        <v>10705</v>
      </c>
      <c r="F8379" t="s">
        <v>2285</v>
      </c>
      <c r="G8379" t="s">
        <v>1135</v>
      </c>
      <c r="H8379" t="s">
        <v>2275</v>
      </c>
      <c r="I8379" t="s">
        <v>1497</v>
      </c>
      <c r="J8379" t="s">
        <v>1681</v>
      </c>
      <c r="K8379" t="s">
        <v>1682</v>
      </c>
      <c r="L8379" t="s">
        <v>141</v>
      </c>
      <c r="M8379" t="s">
        <v>38</v>
      </c>
      <c r="N8379" t="s">
        <v>39</v>
      </c>
      <c r="O8379" s="23">
        <v>391</v>
      </c>
      <c r="P8379" s="9">
        <v>9.8699999999999992</v>
      </c>
      <c r="Q8379" t="s">
        <v>40</v>
      </c>
      <c r="R8379">
        <v>123866</v>
      </c>
      <c r="S8379" s="9">
        <v>39.61</v>
      </c>
      <c r="T8379" s="26">
        <v>4.99</v>
      </c>
      <c r="U8379" s="8">
        <v>197.65</v>
      </c>
      <c r="V8379" t="s">
        <v>41</v>
      </c>
      <c r="W8379" t="s">
        <v>2276</v>
      </c>
      <c r="X8379" t="s">
        <v>42</v>
      </c>
      <c r="Y8379" t="s">
        <v>2277</v>
      </c>
      <c r="AA8379" s="1">
        <f t="shared" si="826"/>
        <v>46108</v>
      </c>
      <c r="AB8379" s="2">
        <f t="shared" si="827"/>
        <v>3</v>
      </c>
      <c r="AC8379" s="2">
        <f t="shared" si="828"/>
        <v>2026</v>
      </c>
      <c r="AD8379" s="2" t="str">
        <f>IFERROR(VLOOKUP(A8379,'Aux Área'!$A$4:$B$123,2,0),"-")</f>
        <v>INSPEÇÃO</v>
      </c>
    </row>
    <row r="8380" spans="1:30" x14ac:dyDescent="0.3">
      <c r="A8380" t="s">
        <v>2643</v>
      </c>
      <c r="B8380" t="s">
        <v>2307</v>
      </c>
      <c r="C8380" t="s">
        <v>12923</v>
      </c>
      <c r="D8380" t="s">
        <v>7196</v>
      </c>
      <c r="E8380" t="s">
        <v>7197</v>
      </c>
      <c r="F8380" t="s">
        <v>2646</v>
      </c>
      <c r="G8380" t="s">
        <v>1300</v>
      </c>
      <c r="H8380" t="s">
        <v>1301</v>
      </c>
      <c r="I8380" t="s">
        <v>37</v>
      </c>
      <c r="J8380" t="s">
        <v>122</v>
      </c>
      <c r="K8380" t="s">
        <v>123</v>
      </c>
      <c r="L8380" t="s">
        <v>124</v>
      </c>
      <c r="M8380" t="s">
        <v>38</v>
      </c>
      <c r="N8380" t="s">
        <v>39</v>
      </c>
      <c r="O8380" s="23">
        <v>447</v>
      </c>
      <c r="P8380" s="9">
        <v>10.32</v>
      </c>
      <c r="Q8380" t="s">
        <v>40</v>
      </c>
      <c r="R8380">
        <v>137715</v>
      </c>
      <c r="S8380" s="9">
        <v>43.32</v>
      </c>
      <c r="T8380" s="26">
        <v>4.7889999999999997</v>
      </c>
      <c r="U8380" s="8">
        <v>207.46</v>
      </c>
      <c r="V8380" t="s">
        <v>41</v>
      </c>
      <c r="W8380" t="s">
        <v>2276</v>
      </c>
      <c r="X8380" t="s">
        <v>42</v>
      </c>
      <c r="Y8380" t="s">
        <v>2277</v>
      </c>
      <c r="AA8380" s="1">
        <f t="shared" si="826"/>
        <v>46108</v>
      </c>
      <c r="AB8380" s="2">
        <f t="shared" si="827"/>
        <v>3</v>
      </c>
      <c r="AC8380" s="2">
        <f t="shared" si="828"/>
        <v>2026</v>
      </c>
      <c r="AD8380" s="2" t="str">
        <f>IFERROR(VLOOKUP(A8380,'Aux Área'!$A$4:$B$123,2,0),"-")</f>
        <v>INSPEÇÃO</v>
      </c>
    </row>
    <row r="8381" spans="1:30" x14ac:dyDescent="0.3">
      <c r="A8381" t="s">
        <v>2278</v>
      </c>
      <c r="B8381" t="s">
        <v>4664</v>
      </c>
      <c r="C8381" t="s">
        <v>12924</v>
      </c>
      <c r="D8381" t="s">
        <v>3310</v>
      </c>
      <c r="E8381" t="s">
        <v>3311</v>
      </c>
      <c r="F8381" t="s">
        <v>2281</v>
      </c>
      <c r="G8381" t="s">
        <v>1135</v>
      </c>
      <c r="H8381" t="s">
        <v>2275</v>
      </c>
      <c r="I8381" t="s">
        <v>1497</v>
      </c>
      <c r="J8381" t="s">
        <v>169</v>
      </c>
      <c r="K8381" t="s">
        <v>170</v>
      </c>
      <c r="L8381" t="s">
        <v>124</v>
      </c>
      <c r="M8381" t="s">
        <v>38</v>
      </c>
      <c r="N8381" t="s">
        <v>39</v>
      </c>
      <c r="O8381" s="23">
        <v>270</v>
      </c>
      <c r="P8381" s="9">
        <v>11.11</v>
      </c>
      <c r="Q8381" t="s">
        <v>40</v>
      </c>
      <c r="R8381">
        <v>145745</v>
      </c>
      <c r="S8381" s="9">
        <v>24.31</v>
      </c>
      <c r="T8381" s="26">
        <v>4.8899999999999997</v>
      </c>
      <c r="U8381" s="8">
        <v>118.88</v>
      </c>
      <c r="V8381" t="s">
        <v>41</v>
      </c>
      <c r="W8381" t="s">
        <v>2276</v>
      </c>
      <c r="X8381" t="s">
        <v>42</v>
      </c>
      <c r="Y8381" t="s">
        <v>2277</v>
      </c>
      <c r="AA8381" s="1">
        <f t="shared" si="826"/>
        <v>46108</v>
      </c>
      <c r="AB8381" s="2">
        <f t="shared" si="827"/>
        <v>3</v>
      </c>
      <c r="AC8381" s="2">
        <f t="shared" si="828"/>
        <v>2026</v>
      </c>
      <c r="AD8381" s="2" t="str">
        <f>IFERROR(VLOOKUP(A8381,'Aux Área'!$A$4:$B$123,2,0),"-")</f>
        <v>INSPEÇÃO</v>
      </c>
    </row>
    <row r="8382" spans="1:30" x14ac:dyDescent="0.3">
      <c r="A8382" t="s">
        <v>2347</v>
      </c>
      <c r="B8382" t="s">
        <v>2348</v>
      </c>
      <c r="C8382" t="s">
        <v>12925</v>
      </c>
      <c r="D8382" t="s">
        <v>4085</v>
      </c>
      <c r="E8382" t="s">
        <v>4086</v>
      </c>
      <c r="F8382" t="s">
        <v>2350</v>
      </c>
      <c r="G8382" t="s">
        <v>659</v>
      </c>
      <c r="H8382" t="s">
        <v>1996</v>
      </c>
      <c r="I8382" t="s">
        <v>1997</v>
      </c>
      <c r="J8382" t="s">
        <v>492</v>
      </c>
      <c r="K8382" t="s">
        <v>493</v>
      </c>
      <c r="L8382" t="s">
        <v>110</v>
      </c>
      <c r="M8382" t="s">
        <v>38</v>
      </c>
      <c r="N8382" t="s">
        <v>668</v>
      </c>
      <c r="O8382" s="23">
        <v>521</v>
      </c>
      <c r="P8382" s="9">
        <v>6.56</v>
      </c>
      <c r="Q8382" t="s">
        <v>40</v>
      </c>
      <c r="R8382">
        <v>38754</v>
      </c>
      <c r="S8382" s="9">
        <v>79.400000000000006</v>
      </c>
      <c r="T8382" s="26">
        <v>7.99</v>
      </c>
      <c r="U8382" s="8">
        <v>634.4</v>
      </c>
      <c r="V8382" t="s">
        <v>41</v>
      </c>
      <c r="W8382" t="s">
        <v>1985</v>
      </c>
      <c r="X8382" t="s">
        <v>42</v>
      </c>
      <c r="Y8382" t="s">
        <v>1986</v>
      </c>
      <c r="AA8382" s="1">
        <f t="shared" si="826"/>
        <v>46109</v>
      </c>
      <c r="AB8382" s="2">
        <f t="shared" si="827"/>
        <v>3</v>
      </c>
      <c r="AC8382" s="2">
        <f t="shared" si="828"/>
        <v>2026</v>
      </c>
      <c r="AD8382" s="2" t="str">
        <f>IFERROR(VLOOKUP(A8382,'Aux Área'!$A$4:$B$123,2,0),"-")</f>
        <v>PESADOS</v>
      </c>
    </row>
    <row r="8383" spans="1:30" x14ac:dyDescent="0.3">
      <c r="A8383" t="s">
        <v>5543</v>
      </c>
      <c r="B8383" t="s">
        <v>11845</v>
      </c>
      <c r="C8383" t="s">
        <v>12926</v>
      </c>
      <c r="D8383" t="s">
        <v>5291</v>
      </c>
      <c r="E8383" t="s">
        <v>5292</v>
      </c>
      <c r="F8383" t="s">
        <v>6207</v>
      </c>
      <c r="G8383" t="s">
        <v>1135</v>
      </c>
      <c r="H8383" t="s">
        <v>5545</v>
      </c>
      <c r="I8383" t="s">
        <v>839</v>
      </c>
      <c r="J8383" t="s">
        <v>89</v>
      </c>
      <c r="K8383" t="s">
        <v>90</v>
      </c>
      <c r="L8383" t="s">
        <v>91</v>
      </c>
      <c r="M8383" t="s">
        <v>38</v>
      </c>
      <c r="N8383" t="s">
        <v>39</v>
      </c>
      <c r="O8383" s="23">
        <v>337</v>
      </c>
      <c r="P8383" s="9">
        <v>9.26</v>
      </c>
      <c r="Q8383" t="s">
        <v>40</v>
      </c>
      <c r="R8383">
        <v>32143</v>
      </c>
      <c r="S8383" s="9">
        <v>36.39</v>
      </c>
      <c r="T8383" s="26">
        <v>4.8899999999999997</v>
      </c>
      <c r="U8383" s="8">
        <v>177.95</v>
      </c>
      <c r="V8383" t="s">
        <v>12927</v>
      </c>
      <c r="W8383" t="s">
        <v>2276</v>
      </c>
      <c r="X8383" t="s">
        <v>42</v>
      </c>
      <c r="Y8383" t="s">
        <v>2277</v>
      </c>
      <c r="AA8383" s="1">
        <f t="shared" si="826"/>
        <v>46109</v>
      </c>
      <c r="AB8383" s="2">
        <f t="shared" si="827"/>
        <v>3</v>
      </c>
      <c r="AC8383" s="2">
        <f t="shared" si="828"/>
        <v>2026</v>
      </c>
      <c r="AD8383" s="2" t="str">
        <f>IFERROR(VLOOKUP(A8383,'Aux Área'!$A$4:$B$123,2,0),"-")</f>
        <v>INSPEÇÃO</v>
      </c>
    </row>
    <row r="8384" spans="1:30" x14ac:dyDescent="0.3">
      <c r="A8384" t="s">
        <v>2212</v>
      </c>
      <c r="B8384" t="s">
        <v>2466</v>
      </c>
      <c r="C8384" t="s">
        <v>12928</v>
      </c>
      <c r="D8384" t="s">
        <v>11004</v>
      </c>
      <c r="E8384" t="s">
        <v>11005</v>
      </c>
      <c r="F8384" t="s">
        <v>2214</v>
      </c>
      <c r="G8384" t="s">
        <v>35</v>
      </c>
      <c r="H8384" t="s">
        <v>2215</v>
      </c>
      <c r="I8384" t="s">
        <v>839</v>
      </c>
      <c r="J8384" t="s">
        <v>1665</v>
      </c>
      <c r="K8384" t="s">
        <v>1666</v>
      </c>
      <c r="L8384" t="s">
        <v>301</v>
      </c>
      <c r="M8384" t="s">
        <v>38</v>
      </c>
      <c r="N8384" t="s">
        <v>668</v>
      </c>
      <c r="O8384" s="10">
        <v>198</v>
      </c>
      <c r="P8384" s="24">
        <v>4.3099999999999996</v>
      </c>
      <c r="Q8384" t="s">
        <v>40</v>
      </c>
      <c r="R8384" s="27">
        <v>16096</v>
      </c>
      <c r="S8384" s="9">
        <v>45.94</v>
      </c>
      <c r="T8384" s="26">
        <v>8.59</v>
      </c>
      <c r="U8384" s="8">
        <v>394.62</v>
      </c>
      <c r="V8384" t="s">
        <v>12929</v>
      </c>
      <c r="W8384" t="s">
        <v>2007</v>
      </c>
      <c r="X8384" t="s">
        <v>42</v>
      </c>
      <c r="Y8384" t="s">
        <v>2217</v>
      </c>
      <c r="AA8384" s="1">
        <f t="shared" si="826"/>
        <v>46109</v>
      </c>
      <c r="AB8384" s="2">
        <f t="shared" si="827"/>
        <v>3</v>
      </c>
      <c r="AC8384" s="2">
        <f t="shared" si="828"/>
        <v>2026</v>
      </c>
      <c r="AD8384" s="2" t="str">
        <f>IFERROR(VLOOKUP(A8384,'Aux Área'!$A$4:$B$123,2,0),"-")</f>
        <v>APH</v>
      </c>
    </row>
    <row r="8385" spans="1:30" x14ac:dyDescent="0.3">
      <c r="A8385" t="s">
        <v>2306</v>
      </c>
      <c r="B8385" t="s">
        <v>4613</v>
      </c>
      <c r="C8385" t="s">
        <v>12930</v>
      </c>
      <c r="D8385" t="s">
        <v>7488</v>
      </c>
      <c r="E8385" t="s">
        <v>7489</v>
      </c>
      <c r="F8385" t="s">
        <v>2309</v>
      </c>
      <c r="G8385" t="s">
        <v>1135</v>
      </c>
      <c r="H8385" t="s">
        <v>2275</v>
      </c>
      <c r="I8385" t="s">
        <v>1497</v>
      </c>
      <c r="J8385" t="s">
        <v>89</v>
      </c>
      <c r="K8385" t="s">
        <v>90</v>
      </c>
      <c r="L8385" t="s">
        <v>91</v>
      </c>
      <c r="M8385" t="s">
        <v>38</v>
      </c>
      <c r="N8385" t="s">
        <v>39</v>
      </c>
      <c r="O8385" s="23">
        <v>470</v>
      </c>
      <c r="P8385" s="9">
        <v>12.06</v>
      </c>
      <c r="Q8385" t="s">
        <v>40</v>
      </c>
      <c r="R8385">
        <v>144245</v>
      </c>
      <c r="S8385" s="9">
        <v>38.97</v>
      </c>
      <c r="T8385" s="26">
        <v>4.8899999999999997</v>
      </c>
      <c r="U8385" s="8">
        <v>190.56</v>
      </c>
      <c r="V8385" t="s">
        <v>12931</v>
      </c>
      <c r="W8385" t="s">
        <v>2276</v>
      </c>
      <c r="X8385" t="s">
        <v>42</v>
      </c>
      <c r="Y8385" t="s">
        <v>2277</v>
      </c>
      <c r="AA8385" s="1">
        <f t="shared" si="826"/>
        <v>46109</v>
      </c>
      <c r="AB8385" s="2">
        <f t="shared" si="827"/>
        <v>3</v>
      </c>
      <c r="AC8385" s="2">
        <f t="shared" si="828"/>
        <v>2026</v>
      </c>
      <c r="AD8385" s="2" t="str">
        <f>IFERROR(VLOOKUP(A8385,'Aux Área'!$A$4:$B$123,2,0),"-")</f>
        <v>INSPEÇÃO</v>
      </c>
    </row>
    <row r="8386" spans="1:30" x14ac:dyDescent="0.3">
      <c r="A8386" t="s">
        <v>5620</v>
      </c>
      <c r="B8386" t="s">
        <v>9277</v>
      </c>
      <c r="C8386" t="s">
        <v>12932</v>
      </c>
      <c r="D8386" t="s">
        <v>10214</v>
      </c>
      <c r="E8386" t="s">
        <v>9672</v>
      </c>
      <c r="F8386" t="s">
        <v>6208</v>
      </c>
      <c r="G8386" t="s">
        <v>1135</v>
      </c>
      <c r="H8386" t="s">
        <v>5545</v>
      </c>
      <c r="I8386" t="s">
        <v>839</v>
      </c>
      <c r="J8386" t="s">
        <v>169</v>
      </c>
      <c r="K8386" t="s">
        <v>170</v>
      </c>
      <c r="L8386" t="s">
        <v>124</v>
      </c>
      <c r="M8386" t="s">
        <v>38</v>
      </c>
      <c r="N8386" t="s">
        <v>39</v>
      </c>
      <c r="O8386" s="23">
        <v>536</v>
      </c>
      <c r="P8386" s="9">
        <v>11.44</v>
      </c>
      <c r="Q8386" t="s">
        <v>40</v>
      </c>
      <c r="R8386">
        <v>38562</v>
      </c>
      <c r="S8386" s="9">
        <v>46.84</v>
      </c>
      <c r="T8386" s="26">
        <v>4.8890000000000002</v>
      </c>
      <c r="U8386" s="8">
        <v>229</v>
      </c>
      <c r="V8386" t="s">
        <v>41</v>
      </c>
      <c r="W8386" t="s">
        <v>2276</v>
      </c>
      <c r="X8386" t="s">
        <v>42</v>
      </c>
      <c r="Y8386" t="s">
        <v>2277</v>
      </c>
      <c r="AA8386" s="1">
        <f t="shared" si="826"/>
        <v>46109</v>
      </c>
      <c r="AB8386" s="2">
        <f t="shared" si="827"/>
        <v>3</v>
      </c>
      <c r="AC8386" s="2">
        <f t="shared" si="828"/>
        <v>2026</v>
      </c>
      <c r="AD8386" s="2" t="str">
        <f>IFERROR(VLOOKUP(A8386,'Aux Área'!$A$4:$B$123,2,0),"-")</f>
        <v>INSPEÇÃO</v>
      </c>
    </row>
    <row r="8387" spans="1:30" x14ac:dyDescent="0.3">
      <c r="A8387" t="s">
        <v>2638</v>
      </c>
      <c r="B8387" t="s">
        <v>4593</v>
      </c>
      <c r="C8387" t="s">
        <v>12933</v>
      </c>
      <c r="D8387" t="s">
        <v>3193</v>
      </c>
      <c r="E8387" t="s">
        <v>3194</v>
      </c>
      <c r="F8387" t="s">
        <v>2641</v>
      </c>
      <c r="G8387" t="s">
        <v>1135</v>
      </c>
      <c r="H8387" t="s">
        <v>2275</v>
      </c>
      <c r="I8387" t="s">
        <v>1497</v>
      </c>
      <c r="J8387" t="s">
        <v>275</v>
      </c>
      <c r="K8387" t="s">
        <v>276</v>
      </c>
      <c r="L8387" t="s">
        <v>124</v>
      </c>
      <c r="M8387" t="s">
        <v>38</v>
      </c>
      <c r="N8387" t="s">
        <v>39</v>
      </c>
      <c r="O8387" s="23">
        <v>432</v>
      </c>
      <c r="P8387" s="9">
        <v>10.67</v>
      </c>
      <c r="Q8387" t="s">
        <v>40</v>
      </c>
      <c r="R8387">
        <v>132406</v>
      </c>
      <c r="S8387" s="9">
        <v>40.479999999999997</v>
      </c>
      <c r="T8387" s="26">
        <v>4.79</v>
      </c>
      <c r="U8387" s="8">
        <v>193.9</v>
      </c>
      <c r="V8387" t="s">
        <v>12934</v>
      </c>
      <c r="W8387" t="s">
        <v>2276</v>
      </c>
      <c r="X8387" t="s">
        <v>42</v>
      </c>
      <c r="Y8387" t="s">
        <v>2277</v>
      </c>
      <c r="AA8387" s="1">
        <f t="shared" si="826"/>
        <v>46109</v>
      </c>
      <c r="AB8387" s="2">
        <f t="shared" si="827"/>
        <v>3</v>
      </c>
      <c r="AC8387" s="2">
        <f t="shared" si="828"/>
        <v>2026</v>
      </c>
      <c r="AD8387" s="2" t="str">
        <f>IFERROR(VLOOKUP(A8387,'Aux Área'!$A$4:$B$123,2,0),"-")</f>
        <v>INSPEÇÃO</v>
      </c>
    </row>
    <row r="8388" spans="1:30" x14ac:dyDescent="0.3">
      <c r="A8388" t="s">
        <v>2643</v>
      </c>
      <c r="B8388" t="s">
        <v>2307</v>
      </c>
      <c r="C8388" t="s">
        <v>12935</v>
      </c>
      <c r="D8388" t="s">
        <v>7196</v>
      </c>
      <c r="E8388" t="s">
        <v>7197</v>
      </c>
      <c r="F8388" t="s">
        <v>2646</v>
      </c>
      <c r="G8388" t="s">
        <v>1300</v>
      </c>
      <c r="H8388" t="s">
        <v>1301</v>
      </c>
      <c r="I8388" t="s">
        <v>37</v>
      </c>
      <c r="J8388" t="s">
        <v>122</v>
      </c>
      <c r="K8388" t="s">
        <v>123</v>
      </c>
      <c r="L8388" t="s">
        <v>124</v>
      </c>
      <c r="M8388" t="s">
        <v>38</v>
      </c>
      <c r="N8388" t="s">
        <v>39</v>
      </c>
      <c r="O8388" s="23">
        <v>320</v>
      </c>
      <c r="P8388" s="9">
        <v>8.9499999999999993</v>
      </c>
      <c r="Q8388" t="s">
        <v>40</v>
      </c>
      <c r="R8388">
        <v>138035</v>
      </c>
      <c r="S8388" s="9">
        <v>35.770000000000003</v>
      </c>
      <c r="T8388" s="26">
        <v>4.79</v>
      </c>
      <c r="U8388" s="8">
        <v>171.33</v>
      </c>
      <c r="V8388" t="s">
        <v>246</v>
      </c>
      <c r="W8388" t="s">
        <v>2276</v>
      </c>
      <c r="X8388" t="s">
        <v>42</v>
      </c>
      <c r="Y8388" t="s">
        <v>2277</v>
      </c>
      <c r="AA8388" s="1">
        <f t="shared" si="826"/>
        <v>46109</v>
      </c>
      <c r="AB8388" s="2">
        <f t="shared" si="827"/>
        <v>3</v>
      </c>
      <c r="AC8388" s="2">
        <f t="shared" si="828"/>
        <v>2026</v>
      </c>
      <c r="AD8388" s="2" t="str">
        <f>IFERROR(VLOOKUP(A8388,'Aux Área'!$A$4:$B$123,2,0),"-")</f>
        <v>INSPEÇÃO</v>
      </c>
    </row>
    <row r="8389" spans="1:30" x14ac:dyDescent="0.3">
      <c r="A8389" t="s">
        <v>52</v>
      </c>
      <c r="B8389" t="s">
        <v>1449</v>
      </c>
      <c r="C8389" t="s">
        <v>12936</v>
      </c>
      <c r="D8389" t="s">
        <v>3197</v>
      </c>
      <c r="E8389" t="s">
        <v>3198</v>
      </c>
      <c r="F8389" t="s">
        <v>53</v>
      </c>
      <c r="G8389" t="s">
        <v>35</v>
      </c>
      <c r="H8389" t="s">
        <v>36</v>
      </c>
      <c r="I8389" t="s">
        <v>37</v>
      </c>
      <c r="J8389" t="s">
        <v>356</v>
      </c>
      <c r="K8389" t="s">
        <v>357</v>
      </c>
      <c r="L8389" t="s">
        <v>124</v>
      </c>
      <c r="M8389" t="s">
        <v>38</v>
      </c>
      <c r="N8389" t="s">
        <v>39</v>
      </c>
      <c r="O8389" s="23">
        <v>394</v>
      </c>
      <c r="P8389" s="9">
        <v>12.38</v>
      </c>
      <c r="Q8389" t="s">
        <v>40</v>
      </c>
      <c r="R8389">
        <v>86240</v>
      </c>
      <c r="S8389" s="9">
        <v>31.83</v>
      </c>
      <c r="T8389" s="26">
        <v>4.7910000000000004</v>
      </c>
      <c r="U8389" s="8">
        <v>152.51</v>
      </c>
      <c r="V8389" t="s">
        <v>12937</v>
      </c>
      <c r="W8389" t="s">
        <v>2007</v>
      </c>
      <c r="X8389" t="s">
        <v>42</v>
      </c>
      <c r="Y8389" t="s">
        <v>1740</v>
      </c>
      <c r="AA8389" s="1">
        <f t="shared" si="826"/>
        <v>46109</v>
      </c>
      <c r="AB8389" s="2">
        <f t="shared" si="827"/>
        <v>3</v>
      </c>
      <c r="AC8389" s="2">
        <f t="shared" si="828"/>
        <v>2026</v>
      </c>
      <c r="AD8389" s="2" t="str">
        <f>IFERROR(VLOOKUP(A8389,'Aux Área'!$A$4:$B$123,2,0),"-")</f>
        <v>OPERAÇÃO</v>
      </c>
    </row>
    <row r="8390" spans="1:30" x14ac:dyDescent="0.3">
      <c r="A8390" t="s">
        <v>2260</v>
      </c>
      <c r="B8390" t="s">
        <v>113</v>
      </c>
      <c r="C8390" t="s">
        <v>12938</v>
      </c>
      <c r="D8390" t="s">
        <v>4423</v>
      </c>
      <c r="E8390" t="s">
        <v>4424</v>
      </c>
      <c r="F8390" t="s">
        <v>2262</v>
      </c>
      <c r="G8390" t="s">
        <v>35</v>
      </c>
      <c r="H8390" t="s">
        <v>2263</v>
      </c>
      <c r="I8390" t="s">
        <v>2186</v>
      </c>
      <c r="J8390" t="s">
        <v>1681</v>
      </c>
      <c r="K8390" t="s">
        <v>1682</v>
      </c>
      <c r="L8390" t="s">
        <v>141</v>
      </c>
      <c r="M8390" t="s">
        <v>38</v>
      </c>
      <c r="N8390" t="s">
        <v>668</v>
      </c>
      <c r="O8390" s="23">
        <v>936</v>
      </c>
      <c r="P8390" s="9">
        <v>13.52</v>
      </c>
      <c r="Q8390" t="s">
        <v>40</v>
      </c>
      <c r="R8390">
        <v>124240</v>
      </c>
      <c r="S8390" s="9">
        <v>69.209999999999994</v>
      </c>
      <c r="T8390" s="26">
        <v>7.74</v>
      </c>
      <c r="U8390" s="8">
        <v>535.67999999999995</v>
      </c>
      <c r="V8390" t="s">
        <v>41</v>
      </c>
      <c r="W8390" t="s">
        <v>2007</v>
      </c>
      <c r="X8390" t="s">
        <v>42</v>
      </c>
      <c r="Y8390" t="s">
        <v>1740</v>
      </c>
      <c r="AA8390" s="1">
        <f t="shared" si="826"/>
        <v>46109</v>
      </c>
      <c r="AB8390" s="2">
        <f t="shared" si="827"/>
        <v>3</v>
      </c>
      <c r="AC8390" s="2">
        <f t="shared" si="828"/>
        <v>2026</v>
      </c>
      <c r="AD8390" s="2" t="str">
        <f>IFERROR(VLOOKUP(A8390,'Aux Área'!$A$4:$B$123,2,0),"-")</f>
        <v>INSPEÇÃO</v>
      </c>
    </row>
    <row r="8391" spans="1:30" x14ac:dyDescent="0.3">
      <c r="A8391" t="s">
        <v>3092</v>
      </c>
      <c r="B8391" t="s">
        <v>4774</v>
      </c>
      <c r="C8391" t="s">
        <v>12939</v>
      </c>
      <c r="D8391" t="s">
        <v>5160</v>
      </c>
      <c r="E8391" t="s">
        <v>5161</v>
      </c>
      <c r="F8391" t="s">
        <v>3594</v>
      </c>
      <c r="G8391" t="s">
        <v>1135</v>
      </c>
      <c r="H8391" t="s">
        <v>2275</v>
      </c>
      <c r="I8391" t="s">
        <v>1497</v>
      </c>
      <c r="J8391" t="s">
        <v>188</v>
      </c>
      <c r="K8391" t="s">
        <v>189</v>
      </c>
      <c r="L8391" t="s">
        <v>190</v>
      </c>
      <c r="M8391" t="s">
        <v>38</v>
      </c>
      <c r="N8391" t="s">
        <v>39</v>
      </c>
      <c r="O8391" s="23">
        <v>492</v>
      </c>
      <c r="P8391" s="9">
        <v>11.66</v>
      </c>
      <c r="Q8391" t="s">
        <v>40</v>
      </c>
      <c r="R8391">
        <v>125385</v>
      </c>
      <c r="S8391" s="9">
        <v>42.21</v>
      </c>
      <c r="T8391" s="26">
        <v>4.99</v>
      </c>
      <c r="U8391" s="8">
        <v>210.63</v>
      </c>
      <c r="V8391" t="s">
        <v>112</v>
      </c>
      <c r="W8391" t="s">
        <v>2276</v>
      </c>
      <c r="X8391" t="s">
        <v>42</v>
      </c>
      <c r="Y8391" t="s">
        <v>2277</v>
      </c>
      <c r="AA8391" s="1">
        <f t="shared" si="826"/>
        <v>46109</v>
      </c>
      <c r="AB8391" s="2">
        <f t="shared" si="827"/>
        <v>3</v>
      </c>
      <c r="AC8391" s="2">
        <f t="shared" si="828"/>
        <v>2026</v>
      </c>
      <c r="AD8391" s="2" t="str">
        <f>IFERROR(VLOOKUP(A8391,'Aux Área'!$A$4:$B$123,2,0),"-")</f>
        <v>INSPEÇÃO</v>
      </c>
    </row>
    <row r="8392" spans="1:30" x14ac:dyDescent="0.3">
      <c r="A8392" t="s">
        <v>1945</v>
      </c>
      <c r="B8392" t="s">
        <v>2124</v>
      </c>
      <c r="C8392" t="s">
        <v>12940</v>
      </c>
      <c r="D8392" t="s">
        <v>1802</v>
      </c>
      <c r="E8392" t="s">
        <v>1803</v>
      </c>
      <c r="F8392" t="s">
        <v>653</v>
      </c>
      <c r="G8392" t="s">
        <v>1495</v>
      </c>
      <c r="H8392" t="s">
        <v>1804</v>
      </c>
      <c r="I8392" t="s">
        <v>1497</v>
      </c>
      <c r="J8392" t="s">
        <v>231</v>
      </c>
      <c r="K8392" t="s">
        <v>232</v>
      </c>
      <c r="L8392" t="s">
        <v>217</v>
      </c>
      <c r="M8392" t="s">
        <v>38</v>
      </c>
      <c r="N8392" t="s">
        <v>668</v>
      </c>
      <c r="O8392" s="23">
        <v>0</v>
      </c>
      <c r="P8392" s="9">
        <v>0</v>
      </c>
      <c r="Q8392" t="s">
        <v>40</v>
      </c>
      <c r="R8392">
        <v>0</v>
      </c>
      <c r="S8392" s="9">
        <v>103.83</v>
      </c>
      <c r="T8392" s="26">
        <v>7.9909999999999997</v>
      </c>
      <c r="U8392" s="8">
        <v>829.66</v>
      </c>
      <c r="V8392" t="s">
        <v>12941</v>
      </c>
      <c r="W8392" t="s">
        <v>652</v>
      </c>
      <c r="X8392" t="s">
        <v>42</v>
      </c>
      <c r="Y8392" t="s">
        <v>653</v>
      </c>
      <c r="AA8392" s="1">
        <f t="shared" si="826"/>
        <v>46109</v>
      </c>
      <c r="AB8392" s="2">
        <f t="shared" si="827"/>
        <v>3</v>
      </c>
      <c r="AC8392" s="2">
        <f t="shared" si="828"/>
        <v>2026</v>
      </c>
      <c r="AD8392" s="2" t="str">
        <f>IFERROR(VLOOKUP(A8392,'Aux Área'!$A$4:$B$123,2,0),"-")</f>
        <v>SÃO PEDRO</v>
      </c>
    </row>
    <row r="8393" spans="1:30" x14ac:dyDescent="0.3">
      <c r="A8393" t="s">
        <v>46</v>
      </c>
      <c r="B8393" t="s">
        <v>458</v>
      </c>
      <c r="C8393" t="s">
        <v>12942</v>
      </c>
      <c r="D8393" t="s">
        <v>729</v>
      </c>
      <c r="E8393" t="s">
        <v>730</v>
      </c>
      <c r="F8393" t="s">
        <v>5185</v>
      </c>
      <c r="G8393" t="s">
        <v>35</v>
      </c>
      <c r="H8393" t="s">
        <v>36</v>
      </c>
      <c r="I8393" t="s">
        <v>37</v>
      </c>
      <c r="J8393" t="s">
        <v>1268</v>
      </c>
      <c r="K8393" t="s">
        <v>1269</v>
      </c>
      <c r="L8393" t="s">
        <v>84</v>
      </c>
      <c r="M8393" t="s">
        <v>38</v>
      </c>
      <c r="N8393" t="s">
        <v>39</v>
      </c>
      <c r="O8393" s="23">
        <v>174</v>
      </c>
      <c r="P8393" s="9">
        <v>6.25</v>
      </c>
      <c r="Q8393" t="s">
        <v>40</v>
      </c>
      <c r="R8393">
        <v>33129</v>
      </c>
      <c r="S8393" s="9">
        <v>27.82</v>
      </c>
      <c r="T8393" s="26">
        <v>4.57</v>
      </c>
      <c r="U8393" s="8">
        <v>127.13</v>
      </c>
      <c r="V8393" t="s">
        <v>41</v>
      </c>
      <c r="W8393" t="s">
        <v>2007</v>
      </c>
      <c r="X8393" t="s">
        <v>42</v>
      </c>
      <c r="Y8393" t="s">
        <v>1740</v>
      </c>
      <c r="AA8393" s="1">
        <f t="shared" si="826"/>
        <v>46109</v>
      </c>
      <c r="AB8393" s="2">
        <f t="shared" si="827"/>
        <v>3</v>
      </c>
      <c r="AC8393" s="2">
        <f t="shared" si="828"/>
        <v>2026</v>
      </c>
      <c r="AD8393" s="2" t="str">
        <f>IFERROR(VLOOKUP(A8393,'Aux Área'!$A$4:$B$123,2,0),"-")</f>
        <v>FACILITIES</v>
      </c>
    </row>
    <row r="8394" spans="1:30" x14ac:dyDescent="0.3">
      <c r="A8394" t="s">
        <v>12191</v>
      </c>
      <c r="B8394" t="s">
        <v>655</v>
      </c>
      <c r="C8394" t="s">
        <v>12943</v>
      </c>
      <c r="D8394" t="s">
        <v>1802</v>
      </c>
      <c r="E8394" t="s">
        <v>1803</v>
      </c>
      <c r="F8394" t="s">
        <v>653</v>
      </c>
      <c r="G8394" t="s">
        <v>1300</v>
      </c>
      <c r="H8394" t="s">
        <v>12193</v>
      </c>
      <c r="I8394" t="s">
        <v>37</v>
      </c>
      <c r="J8394" t="s">
        <v>231</v>
      </c>
      <c r="K8394" t="s">
        <v>232</v>
      </c>
      <c r="L8394" t="s">
        <v>217</v>
      </c>
      <c r="M8394" t="s">
        <v>38</v>
      </c>
      <c r="N8394" t="s">
        <v>707</v>
      </c>
      <c r="O8394" s="23">
        <v>0</v>
      </c>
      <c r="P8394" s="9">
        <v>0</v>
      </c>
      <c r="Q8394" t="s">
        <v>40</v>
      </c>
      <c r="R8394">
        <v>0</v>
      </c>
      <c r="S8394" s="9">
        <v>21.7</v>
      </c>
      <c r="T8394" s="26">
        <v>6.5910000000000002</v>
      </c>
      <c r="U8394" s="8">
        <v>143.02000000000001</v>
      </c>
      <c r="V8394" t="s">
        <v>12944</v>
      </c>
      <c r="W8394" t="s">
        <v>652</v>
      </c>
      <c r="X8394" t="s">
        <v>42</v>
      </c>
      <c r="Y8394" t="s">
        <v>653</v>
      </c>
      <c r="AA8394" s="1">
        <f t="shared" si="826"/>
        <v>46109</v>
      </c>
      <c r="AB8394" s="2">
        <f t="shared" si="827"/>
        <v>3</v>
      </c>
      <c r="AC8394" s="2">
        <f t="shared" si="828"/>
        <v>2026</v>
      </c>
      <c r="AD8394" s="2" t="str">
        <f>IFERROR(VLOOKUP(A8394,'Aux Área'!$A$4:$B$123,2,0),"-")</f>
        <v>SÃO PEDRO</v>
      </c>
    </row>
    <row r="8395" spans="1:30" x14ac:dyDescent="0.3">
      <c r="A8395" t="s">
        <v>2278</v>
      </c>
      <c r="B8395" t="s">
        <v>4664</v>
      </c>
      <c r="C8395" t="s">
        <v>12945</v>
      </c>
      <c r="D8395" t="s">
        <v>6708</v>
      </c>
      <c r="E8395" t="s">
        <v>6709</v>
      </c>
      <c r="F8395" t="s">
        <v>2281</v>
      </c>
      <c r="G8395" t="s">
        <v>1135</v>
      </c>
      <c r="H8395" t="s">
        <v>2275</v>
      </c>
      <c r="I8395" t="s">
        <v>1497</v>
      </c>
      <c r="J8395" t="s">
        <v>11506</v>
      </c>
      <c r="K8395" t="s">
        <v>11507</v>
      </c>
      <c r="L8395" t="s">
        <v>84</v>
      </c>
      <c r="M8395" t="s">
        <v>38</v>
      </c>
      <c r="N8395" t="s">
        <v>39</v>
      </c>
      <c r="O8395" s="10">
        <v>337</v>
      </c>
      <c r="P8395" s="24">
        <v>10.82</v>
      </c>
      <c r="Q8395" t="s">
        <v>40</v>
      </c>
      <c r="R8395" s="2">
        <v>146082</v>
      </c>
      <c r="S8395" s="9">
        <v>31.15</v>
      </c>
      <c r="T8395" s="26">
        <v>4.99</v>
      </c>
      <c r="U8395" s="8">
        <v>155.44</v>
      </c>
      <c r="V8395" t="s">
        <v>41</v>
      </c>
      <c r="W8395" t="s">
        <v>2276</v>
      </c>
      <c r="X8395" t="s">
        <v>42</v>
      </c>
      <c r="Y8395" t="s">
        <v>2277</v>
      </c>
      <c r="AA8395" s="1">
        <f t="shared" si="826"/>
        <v>46109</v>
      </c>
      <c r="AB8395" s="2">
        <f t="shared" si="827"/>
        <v>3</v>
      </c>
      <c r="AC8395" s="2">
        <f t="shared" si="828"/>
        <v>2026</v>
      </c>
      <c r="AD8395" s="2" t="str">
        <f>IFERROR(VLOOKUP(A8395,'Aux Área'!$A$4:$B$123,2,0),"-")</f>
        <v>INSPEÇÃO</v>
      </c>
    </row>
    <row r="8396" spans="1:30" x14ac:dyDescent="0.3">
      <c r="A8396" t="s">
        <v>2282</v>
      </c>
      <c r="B8396" t="s">
        <v>4679</v>
      </c>
      <c r="C8396" t="s">
        <v>12946</v>
      </c>
      <c r="D8396" t="s">
        <v>11924</v>
      </c>
      <c r="E8396" t="s">
        <v>11925</v>
      </c>
      <c r="F8396" t="s">
        <v>2285</v>
      </c>
      <c r="G8396" t="s">
        <v>1135</v>
      </c>
      <c r="H8396" t="s">
        <v>2275</v>
      </c>
      <c r="I8396" t="s">
        <v>1497</v>
      </c>
      <c r="J8396" t="s">
        <v>165</v>
      </c>
      <c r="K8396" t="s">
        <v>166</v>
      </c>
      <c r="L8396" t="s">
        <v>167</v>
      </c>
      <c r="M8396" t="s">
        <v>38</v>
      </c>
      <c r="N8396" t="s">
        <v>39</v>
      </c>
      <c r="O8396" s="23">
        <v>402</v>
      </c>
      <c r="P8396" s="9">
        <v>11.45</v>
      </c>
      <c r="Q8396" t="s">
        <v>40</v>
      </c>
      <c r="R8396">
        <v>124268</v>
      </c>
      <c r="S8396" s="9">
        <v>35.11</v>
      </c>
      <c r="T8396" s="26">
        <v>4.99</v>
      </c>
      <c r="U8396" s="8">
        <v>175.2</v>
      </c>
      <c r="V8396" t="s">
        <v>112</v>
      </c>
      <c r="W8396" t="s">
        <v>2276</v>
      </c>
      <c r="X8396" t="s">
        <v>42</v>
      </c>
      <c r="Y8396" t="s">
        <v>2277</v>
      </c>
      <c r="AA8396" s="1">
        <f t="shared" si="826"/>
        <v>46109</v>
      </c>
      <c r="AB8396" s="2">
        <f t="shared" si="827"/>
        <v>3</v>
      </c>
      <c r="AC8396" s="2">
        <f t="shared" si="828"/>
        <v>2026</v>
      </c>
      <c r="AD8396" s="2" t="str">
        <f>IFERROR(VLOOKUP(A8396,'Aux Área'!$A$4:$B$123,2,0),"-")</f>
        <v>INSPEÇÃO</v>
      </c>
    </row>
    <row r="8397" spans="1:30" x14ac:dyDescent="0.3">
      <c r="A8397" t="s">
        <v>2632</v>
      </c>
      <c r="B8397" t="s">
        <v>11859</v>
      </c>
      <c r="C8397" t="s">
        <v>12947</v>
      </c>
      <c r="D8397" t="s">
        <v>10329</v>
      </c>
      <c r="E8397" t="s">
        <v>9675</v>
      </c>
      <c r="F8397" t="s">
        <v>3712</v>
      </c>
      <c r="G8397" t="s">
        <v>1300</v>
      </c>
      <c r="H8397" t="s">
        <v>2635</v>
      </c>
      <c r="I8397" t="s">
        <v>37</v>
      </c>
      <c r="J8397" t="s">
        <v>89</v>
      </c>
      <c r="K8397" t="s">
        <v>90</v>
      </c>
      <c r="L8397" t="s">
        <v>91</v>
      </c>
      <c r="M8397" t="s">
        <v>38</v>
      </c>
      <c r="N8397" t="s">
        <v>39</v>
      </c>
      <c r="O8397" s="23">
        <v>361</v>
      </c>
      <c r="P8397" s="9">
        <v>8.5</v>
      </c>
      <c r="Q8397" t="s">
        <v>40</v>
      </c>
      <c r="R8397">
        <v>18343</v>
      </c>
      <c r="S8397" s="9">
        <v>42.47</v>
      </c>
      <c r="T8397" s="26">
        <v>4.8899999999999997</v>
      </c>
      <c r="U8397" s="8">
        <v>207.68</v>
      </c>
      <c r="V8397" t="s">
        <v>12948</v>
      </c>
      <c r="W8397" t="s">
        <v>2007</v>
      </c>
      <c r="X8397" t="s">
        <v>42</v>
      </c>
      <c r="Y8397" t="s">
        <v>1740</v>
      </c>
      <c r="AA8397" s="1">
        <f t="shared" si="826"/>
        <v>46109</v>
      </c>
      <c r="AB8397" s="2">
        <f t="shared" si="827"/>
        <v>3</v>
      </c>
      <c r="AC8397" s="2">
        <f t="shared" si="828"/>
        <v>2026</v>
      </c>
      <c r="AD8397" s="2" t="str">
        <f>IFERROR(VLOOKUP(A8397,'Aux Área'!$A$4:$B$123,2,0),"-")</f>
        <v>TI</v>
      </c>
    </row>
    <row r="8398" spans="1:30" x14ac:dyDescent="0.3">
      <c r="A8398" t="s">
        <v>2650</v>
      </c>
      <c r="B8398" t="s">
        <v>10989</v>
      </c>
      <c r="C8398" t="s">
        <v>12949</v>
      </c>
      <c r="D8398" t="s">
        <v>2944</v>
      </c>
      <c r="E8398" t="s">
        <v>2945</v>
      </c>
      <c r="F8398" t="s">
        <v>3615</v>
      </c>
      <c r="G8398" t="s">
        <v>1300</v>
      </c>
      <c r="H8398" t="s">
        <v>2635</v>
      </c>
      <c r="I8398" t="s">
        <v>37</v>
      </c>
      <c r="J8398" t="s">
        <v>1072</v>
      </c>
      <c r="K8398" t="s">
        <v>1073</v>
      </c>
      <c r="L8398" t="s">
        <v>84</v>
      </c>
      <c r="M8398" t="s">
        <v>38</v>
      </c>
      <c r="N8398" t="s">
        <v>39</v>
      </c>
      <c r="O8398" s="23">
        <v>357</v>
      </c>
      <c r="P8398" s="9">
        <v>6.76</v>
      </c>
      <c r="Q8398" t="s">
        <v>40</v>
      </c>
      <c r="R8398">
        <v>24275</v>
      </c>
      <c r="S8398" s="9">
        <v>52.84</v>
      </c>
      <c r="T8398" s="26">
        <v>4.49</v>
      </c>
      <c r="U8398" s="8">
        <v>237.26</v>
      </c>
      <c r="V8398" t="s">
        <v>41</v>
      </c>
      <c r="W8398" t="s">
        <v>2276</v>
      </c>
      <c r="X8398" t="s">
        <v>42</v>
      </c>
      <c r="Y8398" t="s">
        <v>1740</v>
      </c>
      <c r="AA8398" s="1">
        <f t="shared" si="826"/>
        <v>46109</v>
      </c>
      <c r="AB8398" s="2">
        <f t="shared" si="827"/>
        <v>3</v>
      </c>
      <c r="AC8398" s="2">
        <f t="shared" si="828"/>
        <v>2026</v>
      </c>
      <c r="AD8398" s="2" t="str">
        <f>IFERROR(VLOOKUP(A8398,'Aux Área'!$A$4:$B$123,2,0),"-")</f>
        <v>TI</v>
      </c>
    </row>
    <row r="8399" spans="1:30" x14ac:dyDescent="0.3">
      <c r="A8399" t="s">
        <v>56</v>
      </c>
      <c r="B8399" t="s">
        <v>266</v>
      </c>
      <c r="C8399" t="s">
        <v>12950</v>
      </c>
      <c r="D8399" t="s">
        <v>120</v>
      </c>
      <c r="E8399" t="s">
        <v>121</v>
      </c>
      <c r="F8399" t="s">
        <v>57</v>
      </c>
      <c r="G8399" t="s">
        <v>35</v>
      </c>
      <c r="H8399" t="s">
        <v>36</v>
      </c>
      <c r="I8399" t="s">
        <v>37</v>
      </c>
      <c r="J8399" t="s">
        <v>122</v>
      </c>
      <c r="K8399" t="s">
        <v>123</v>
      </c>
      <c r="L8399" t="s">
        <v>124</v>
      </c>
      <c r="M8399" t="s">
        <v>38</v>
      </c>
      <c r="N8399" t="s">
        <v>39</v>
      </c>
      <c r="O8399" s="23">
        <v>343</v>
      </c>
      <c r="P8399" s="9">
        <v>8.91</v>
      </c>
      <c r="Q8399" t="s">
        <v>40</v>
      </c>
      <c r="R8399">
        <v>56765</v>
      </c>
      <c r="S8399" s="9">
        <v>38.5</v>
      </c>
      <c r="T8399" s="26">
        <v>4.79</v>
      </c>
      <c r="U8399" s="8">
        <v>184.41</v>
      </c>
      <c r="V8399" t="s">
        <v>246</v>
      </c>
      <c r="W8399" t="s">
        <v>2007</v>
      </c>
      <c r="X8399" t="s">
        <v>42</v>
      </c>
      <c r="Y8399" t="s">
        <v>1740</v>
      </c>
      <c r="AA8399" s="1">
        <f t="shared" si="826"/>
        <v>46109</v>
      </c>
      <c r="AB8399" s="2">
        <f t="shared" si="827"/>
        <v>3</v>
      </c>
      <c r="AC8399" s="2">
        <f t="shared" si="828"/>
        <v>2026</v>
      </c>
      <c r="AD8399" s="2" t="str">
        <f>IFERROR(VLOOKUP(A8399,'Aux Área'!$A$4:$B$123,2,0),"-")</f>
        <v>CONSERVA</v>
      </c>
    </row>
    <row r="8400" spans="1:30" x14ac:dyDescent="0.3">
      <c r="A8400" t="s">
        <v>9674</v>
      </c>
      <c r="B8400" t="s">
        <v>10327</v>
      </c>
      <c r="C8400" t="s">
        <v>12951</v>
      </c>
      <c r="D8400" t="s">
        <v>12389</v>
      </c>
      <c r="E8400" t="s">
        <v>12390</v>
      </c>
      <c r="F8400" t="s">
        <v>15506</v>
      </c>
      <c r="G8400" t="s">
        <v>1300</v>
      </c>
      <c r="H8400" t="s">
        <v>9676</v>
      </c>
      <c r="I8400" t="s">
        <v>37</v>
      </c>
      <c r="J8400" t="s">
        <v>231</v>
      </c>
      <c r="K8400" t="s">
        <v>232</v>
      </c>
      <c r="L8400" t="s">
        <v>217</v>
      </c>
      <c r="M8400" t="s">
        <v>38</v>
      </c>
      <c r="N8400" t="s">
        <v>39</v>
      </c>
      <c r="O8400" s="23">
        <v>396</v>
      </c>
      <c r="P8400" s="9">
        <v>8.15</v>
      </c>
      <c r="Q8400" t="s">
        <v>40</v>
      </c>
      <c r="R8400">
        <v>53755</v>
      </c>
      <c r="S8400" s="9">
        <v>48.56</v>
      </c>
      <c r="T8400" s="26">
        <v>4.8609999999999998</v>
      </c>
      <c r="U8400" s="8">
        <v>236.03</v>
      </c>
      <c r="V8400" t="s">
        <v>12952</v>
      </c>
      <c r="W8400" t="s">
        <v>2007</v>
      </c>
      <c r="X8400" t="s">
        <v>42</v>
      </c>
      <c r="Y8400" t="s">
        <v>6209</v>
      </c>
      <c r="AA8400" s="1">
        <f t="shared" si="826"/>
        <v>46109</v>
      </c>
      <c r="AB8400" s="2">
        <f t="shared" si="827"/>
        <v>3</v>
      </c>
      <c r="AC8400" s="2">
        <f t="shared" si="828"/>
        <v>2026</v>
      </c>
      <c r="AD8400" s="2" t="str">
        <f>IFERROR(VLOOKUP(A8400,'Aux Área'!$A$4:$B$123,2,0),"-")</f>
        <v>TI</v>
      </c>
    </row>
    <row r="8401" spans="1:30" x14ac:dyDescent="0.3">
      <c r="A8401" t="s">
        <v>2700</v>
      </c>
      <c r="B8401" t="s">
        <v>2000</v>
      </c>
      <c r="C8401" t="s">
        <v>12953</v>
      </c>
      <c r="D8401" t="s">
        <v>3403</v>
      </c>
      <c r="E8401" t="s">
        <v>3404</v>
      </c>
      <c r="F8401" t="s">
        <v>2703</v>
      </c>
      <c r="G8401" t="s">
        <v>659</v>
      </c>
      <c r="H8401" t="s">
        <v>1996</v>
      </c>
      <c r="I8401" t="s">
        <v>1997</v>
      </c>
      <c r="J8401" t="s">
        <v>275</v>
      </c>
      <c r="K8401" t="s">
        <v>276</v>
      </c>
      <c r="L8401" t="s">
        <v>124</v>
      </c>
      <c r="M8401" t="s">
        <v>38</v>
      </c>
      <c r="N8401" t="s">
        <v>668</v>
      </c>
      <c r="O8401" s="23">
        <v>369</v>
      </c>
      <c r="P8401" s="9">
        <v>5.89</v>
      </c>
      <c r="Q8401" t="s">
        <v>40</v>
      </c>
      <c r="R8401">
        <v>28390</v>
      </c>
      <c r="S8401" s="9">
        <v>62.69</v>
      </c>
      <c r="T8401" s="26">
        <v>8.59</v>
      </c>
      <c r="U8401" s="8">
        <v>538.51</v>
      </c>
      <c r="V8401" t="s">
        <v>12954</v>
      </c>
      <c r="W8401" t="s">
        <v>1985</v>
      </c>
      <c r="X8401" t="s">
        <v>42</v>
      </c>
      <c r="Y8401" t="s">
        <v>1986</v>
      </c>
      <c r="AA8401" s="1">
        <f t="shared" si="826"/>
        <v>46109</v>
      </c>
      <c r="AB8401" s="2">
        <f t="shared" si="827"/>
        <v>3</v>
      </c>
      <c r="AC8401" s="2">
        <f t="shared" si="828"/>
        <v>2026</v>
      </c>
      <c r="AD8401" s="2" t="str">
        <f>IFERROR(VLOOKUP(A8401,'Aux Área'!$A$4:$B$123,2,0),"-")</f>
        <v>PESADOS</v>
      </c>
    </row>
    <row r="8402" spans="1:30" x14ac:dyDescent="0.3">
      <c r="A8402" t="s">
        <v>2700</v>
      </c>
      <c r="C8402" t="s">
        <v>15754</v>
      </c>
      <c r="F8402" t="s">
        <v>2703</v>
      </c>
      <c r="K8402" t="s">
        <v>276</v>
      </c>
      <c r="N8402" t="s">
        <v>15690</v>
      </c>
      <c r="O8402" t="s">
        <v>15244</v>
      </c>
      <c r="P8402" s="9" t="s">
        <v>15244</v>
      </c>
      <c r="Q8402" t="s">
        <v>40</v>
      </c>
      <c r="R8402" t="s">
        <v>15244</v>
      </c>
      <c r="S8402">
        <v>3.58</v>
      </c>
      <c r="U8402" s="8">
        <v>13.59</v>
      </c>
      <c r="AA8402" s="1">
        <f t="shared" si="826"/>
        <v>46109</v>
      </c>
      <c r="AB8402" s="2">
        <f t="shared" si="827"/>
        <v>3</v>
      </c>
      <c r="AC8402" s="2">
        <f t="shared" si="828"/>
        <v>2026</v>
      </c>
      <c r="AD8402" s="2" t="str">
        <f>IFERROR(VLOOKUP(A8402,'Aux Área'!$A$4:$B$123,2,0),"-")</f>
        <v>PESADOS</v>
      </c>
    </row>
    <row r="8403" spans="1:30" x14ac:dyDescent="0.3">
      <c r="A8403" t="s">
        <v>2655</v>
      </c>
      <c r="B8403" t="s">
        <v>10768</v>
      </c>
      <c r="C8403" t="s">
        <v>12955</v>
      </c>
      <c r="D8403" t="s">
        <v>1619</v>
      </c>
      <c r="E8403" t="s">
        <v>1620</v>
      </c>
      <c r="F8403" t="s">
        <v>3605</v>
      </c>
      <c r="G8403" t="s">
        <v>1635</v>
      </c>
      <c r="H8403" t="s">
        <v>2635</v>
      </c>
      <c r="I8403" t="s">
        <v>37</v>
      </c>
      <c r="J8403" t="s">
        <v>175</v>
      </c>
      <c r="K8403" t="s">
        <v>176</v>
      </c>
      <c r="L8403" t="s">
        <v>177</v>
      </c>
      <c r="M8403" t="s">
        <v>38</v>
      </c>
      <c r="N8403" t="s">
        <v>39</v>
      </c>
      <c r="O8403" s="23">
        <v>260</v>
      </c>
      <c r="P8403" s="9">
        <v>6.46</v>
      </c>
      <c r="Q8403" t="s">
        <v>40</v>
      </c>
      <c r="R8403">
        <v>25516</v>
      </c>
      <c r="S8403" s="9">
        <v>40.270000000000003</v>
      </c>
      <c r="T8403" s="26">
        <v>4.99</v>
      </c>
      <c r="U8403" s="8">
        <v>200.95</v>
      </c>
      <c r="V8403" t="s">
        <v>12956</v>
      </c>
      <c r="W8403" t="s">
        <v>2007</v>
      </c>
      <c r="X8403" t="s">
        <v>42</v>
      </c>
      <c r="Y8403" t="s">
        <v>6209</v>
      </c>
      <c r="AA8403" s="1">
        <f t="shared" si="826"/>
        <v>46109</v>
      </c>
      <c r="AB8403" s="2">
        <f t="shared" si="827"/>
        <v>3</v>
      </c>
      <c r="AC8403" s="2">
        <f t="shared" si="828"/>
        <v>2026</v>
      </c>
      <c r="AD8403" s="2" t="str">
        <f>IFERROR(VLOOKUP(A8403,'Aux Área'!$A$4:$B$123,2,0),"-")</f>
        <v>TI</v>
      </c>
    </row>
    <row r="8404" spans="1:30" x14ac:dyDescent="0.3">
      <c r="A8404" t="s">
        <v>68</v>
      </c>
      <c r="B8404" t="s">
        <v>296</v>
      </c>
      <c r="C8404" t="s">
        <v>12957</v>
      </c>
      <c r="D8404" t="s">
        <v>1562</v>
      </c>
      <c r="E8404" t="s">
        <v>1563</v>
      </c>
      <c r="F8404" t="s">
        <v>69</v>
      </c>
      <c r="G8404" t="s">
        <v>35</v>
      </c>
      <c r="H8404" t="s">
        <v>36</v>
      </c>
      <c r="I8404" t="s">
        <v>37</v>
      </c>
      <c r="J8404" t="s">
        <v>1766</v>
      </c>
      <c r="K8404" t="s">
        <v>242</v>
      </c>
      <c r="L8404" t="s">
        <v>110</v>
      </c>
      <c r="M8404" t="s">
        <v>38</v>
      </c>
      <c r="N8404" t="s">
        <v>39</v>
      </c>
      <c r="O8404" s="23">
        <v>232</v>
      </c>
      <c r="P8404" s="9">
        <v>9.48</v>
      </c>
      <c r="Q8404" t="s">
        <v>40</v>
      </c>
      <c r="R8404">
        <v>53742</v>
      </c>
      <c r="S8404" s="9">
        <v>24.48</v>
      </c>
      <c r="T8404" s="26">
        <v>4.1900000000000004</v>
      </c>
      <c r="U8404" s="8">
        <v>102.57</v>
      </c>
      <c r="V8404" t="s">
        <v>112</v>
      </c>
      <c r="W8404" t="s">
        <v>2007</v>
      </c>
      <c r="X8404" t="s">
        <v>42</v>
      </c>
      <c r="Y8404" t="s">
        <v>1740</v>
      </c>
      <c r="AA8404" s="1">
        <f t="shared" si="826"/>
        <v>46109</v>
      </c>
      <c r="AB8404" s="2">
        <f t="shared" si="827"/>
        <v>3</v>
      </c>
      <c r="AC8404" s="2">
        <f t="shared" si="828"/>
        <v>2026</v>
      </c>
      <c r="AD8404" s="2" t="str">
        <f>IFERROR(VLOOKUP(A8404,'Aux Área'!$A$4:$B$123,2,0),"-")</f>
        <v>OPERAÇÃO</v>
      </c>
    </row>
    <row r="8405" spans="1:30" x14ac:dyDescent="0.3">
      <c r="A8405" t="s">
        <v>12958</v>
      </c>
      <c r="B8405" t="s">
        <v>2315</v>
      </c>
      <c r="C8405" t="s">
        <v>12959</v>
      </c>
      <c r="D8405" t="s">
        <v>2169</v>
      </c>
      <c r="E8405" t="s">
        <v>2170</v>
      </c>
      <c r="F8405" t="s">
        <v>12960</v>
      </c>
      <c r="G8405" t="s">
        <v>1135</v>
      </c>
      <c r="H8405" t="s">
        <v>1301</v>
      </c>
      <c r="I8405" t="s">
        <v>839</v>
      </c>
      <c r="J8405" t="s">
        <v>237</v>
      </c>
      <c r="K8405" t="s">
        <v>238</v>
      </c>
      <c r="L8405" t="s">
        <v>110</v>
      </c>
      <c r="M8405" t="s">
        <v>38</v>
      </c>
      <c r="N8405" t="s">
        <v>39</v>
      </c>
      <c r="O8405" s="23">
        <v>0</v>
      </c>
      <c r="P8405" s="9">
        <v>0</v>
      </c>
      <c r="Q8405" t="s">
        <v>40</v>
      </c>
      <c r="R8405">
        <v>169733</v>
      </c>
      <c r="S8405" s="9">
        <v>36.78</v>
      </c>
      <c r="T8405" s="26">
        <v>4.1900000000000004</v>
      </c>
      <c r="U8405" s="8">
        <v>154.11000000000001</v>
      </c>
      <c r="V8405" t="s">
        <v>41</v>
      </c>
      <c r="W8405" t="s">
        <v>2276</v>
      </c>
      <c r="X8405" t="s">
        <v>42</v>
      </c>
      <c r="Y8405" t="s">
        <v>12261</v>
      </c>
      <c r="AA8405" s="1">
        <f t="shared" si="826"/>
        <v>46109</v>
      </c>
      <c r="AB8405" s="2">
        <f t="shared" si="827"/>
        <v>3</v>
      </c>
      <c r="AC8405" s="2">
        <f t="shared" si="828"/>
        <v>2026</v>
      </c>
      <c r="AD8405" s="2" t="str">
        <f>IFERROR(VLOOKUP(A8405,'Aux Área'!$A$4:$B$123,2,0),"-")</f>
        <v>INSPEÇÃO</v>
      </c>
    </row>
    <row r="8406" spans="1:30" x14ac:dyDescent="0.3">
      <c r="A8406" t="s">
        <v>2208</v>
      </c>
      <c r="B8406" t="s">
        <v>2544</v>
      </c>
      <c r="C8406" t="s">
        <v>12961</v>
      </c>
      <c r="D8406" t="s">
        <v>2468</v>
      </c>
      <c r="E8406" t="s">
        <v>2469</v>
      </c>
      <c r="F8406" t="s">
        <v>2210</v>
      </c>
      <c r="G8406" t="s">
        <v>1135</v>
      </c>
      <c r="H8406" t="s">
        <v>2211</v>
      </c>
      <c r="I8406" t="s">
        <v>37</v>
      </c>
      <c r="J8406" t="s">
        <v>219</v>
      </c>
      <c r="K8406" t="s">
        <v>177</v>
      </c>
      <c r="L8406" t="s">
        <v>177</v>
      </c>
      <c r="M8406" t="s">
        <v>38</v>
      </c>
      <c r="N8406" t="s">
        <v>668</v>
      </c>
      <c r="O8406" s="23">
        <v>330</v>
      </c>
      <c r="P8406" s="9">
        <v>6.67</v>
      </c>
      <c r="Q8406" t="s">
        <v>40</v>
      </c>
      <c r="R8406">
        <v>15467</v>
      </c>
      <c r="S8406" s="9">
        <v>49.44</v>
      </c>
      <c r="T8406" s="26">
        <v>8.1910000000000007</v>
      </c>
      <c r="U8406" s="8">
        <v>404.97</v>
      </c>
      <c r="V8406" t="s">
        <v>12962</v>
      </c>
      <c r="W8406" t="s">
        <v>2007</v>
      </c>
      <c r="X8406" t="s">
        <v>42</v>
      </c>
      <c r="Y8406" t="s">
        <v>1740</v>
      </c>
      <c r="AA8406" s="1">
        <f t="shared" si="826"/>
        <v>46109</v>
      </c>
      <c r="AB8406" s="2">
        <f t="shared" si="827"/>
        <v>3</v>
      </c>
      <c r="AC8406" s="2">
        <f t="shared" si="828"/>
        <v>2026</v>
      </c>
      <c r="AD8406" s="2" t="str">
        <f>IFERROR(VLOOKUP(A8406,'Aux Área'!$A$4:$B$123,2,0),"-")</f>
        <v>APH</v>
      </c>
    </row>
    <row r="8407" spans="1:30" x14ac:dyDescent="0.3">
      <c r="A8407" t="s">
        <v>5543</v>
      </c>
      <c r="B8407" t="s">
        <v>11845</v>
      </c>
      <c r="C8407" t="s">
        <v>12963</v>
      </c>
      <c r="D8407" t="s">
        <v>3410</v>
      </c>
      <c r="E8407" t="s">
        <v>3411</v>
      </c>
      <c r="F8407" t="s">
        <v>6207</v>
      </c>
      <c r="G8407" t="s">
        <v>1135</v>
      </c>
      <c r="H8407" t="s">
        <v>5545</v>
      </c>
      <c r="I8407" t="s">
        <v>839</v>
      </c>
      <c r="J8407" t="s">
        <v>231</v>
      </c>
      <c r="K8407" t="s">
        <v>232</v>
      </c>
      <c r="L8407" t="s">
        <v>217</v>
      </c>
      <c r="M8407" t="s">
        <v>38</v>
      </c>
      <c r="N8407" t="s">
        <v>39</v>
      </c>
      <c r="O8407" s="23">
        <v>473</v>
      </c>
      <c r="P8407" s="9">
        <v>10.23</v>
      </c>
      <c r="Q8407" t="s">
        <v>40</v>
      </c>
      <c r="R8407">
        <v>32616</v>
      </c>
      <c r="S8407" s="9">
        <v>46.24</v>
      </c>
      <c r="T8407" s="26">
        <v>4.8600000000000003</v>
      </c>
      <c r="U8407" s="8">
        <v>224.74</v>
      </c>
      <c r="V8407" t="s">
        <v>12964</v>
      </c>
      <c r="W8407" t="s">
        <v>2276</v>
      </c>
      <c r="X8407" t="s">
        <v>42</v>
      </c>
      <c r="Y8407" t="s">
        <v>2277</v>
      </c>
      <c r="AA8407" s="1">
        <f t="shared" si="826"/>
        <v>46109</v>
      </c>
      <c r="AB8407" s="2">
        <f t="shared" si="827"/>
        <v>3</v>
      </c>
      <c r="AC8407" s="2">
        <f t="shared" si="828"/>
        <v>2026</v>
      </c>
      <c r="AD8407" s="2" t="str">
        <f>IFERROR(VLOOKUP(A8407,'Aux Área'!$A$4:$B$123,2,0),"-")</f>
        <v>INSPEÇÃO</v>
      </c>
    </row>
    <row r="8408" spans="1:30" x14ac:dyDescent="0.3">
      <c r="A8408" t="s">
        <v>2552</v>
      </c>
      <c r="B8408" t="s">
        <v>2553</v>
      </c>
      <c r="C8408" t="s">
        <v>12965</v>
      </c>
      <c r="D8408" t="s">
        <v>2468</v>
      </c>
      <c r="E8408" t="s">
        <v>2469</v>
      </c>
      <c r="F8408" t="s">
        <v>2555</v>
      </c>
      <c r="G8408" t="s">
        <v>659</v>
      </c>
      <c r="H8408" t="s">
        <v>2215</v>
      </c>
      <c r="I8408" t="s">
        <v>667</v>
      </c>
      <c r="J8408" t="s">
        <v>10743</v>
      </c>
      <c r="K8408" t="s">
        <v>10744</v>
      </c>
      <c r="L8408" t="s">
        <v>141</v>
      </c>
      <c r="M8408" t="s">
        <v>38</v>
      </c>
      <c r="N8408" t="s">
        <v>668</v>
      </c>
      <c r="O8408" s="23">
        <v>283</v>
      </c>
      <c r="P8408" s="9">
        <v>6.73</v>
      </c>
      <c r="Q8408" t="s">
        <v>40</v>
      </c>
      <c r="R8408">
        <v>11122</v>
      </c>
      <c r="S8408" s="9">
        <v>42.06</v>
      </c>
      <c r="T8408" s="26">
        <v>7.49</v>
      </c>
      <c r="U8408" s="8">
        <v>315.02999999999997</v>
      </c>
      <c r="V8408" t="s">
        <v>112</v>
      </c>
      <c r="W8408" t="s">
        <v>2007</v>
      </c>
      <c r="X8408" t="s">
        <v>42</v>
      </c>
      <c r="Y8408" t="s">
        <v>1740</v>
      </c>
      <c r="AA8408" s="1">
        <f t="shared" si="826"/>
        <v>46109</v>
      </c>
      <c r="AB8408" s="2">
        <f t="shared" si="827"/>
        <v>3</v>
      </c>
      <c r="AC8408" s="2">
        <f t="shared" si="828"/>
        <v>2026</v>
      </c>
      <c r="AD8408" s="2" t="str">
        <f>IFERROR(VLOOKUP(A8408,'Aux Área'!$A$4:$B$123,2,0),"-")</f>
        <v>APH</v>
      </c>
    </row>
    <row r="8409" spans="1:30" x14ac:dyDescent="0.3">
      <c r="A8409" t="s">
        <v>12273</v>
      </c>
      <c r="B8409" t="s">
        <v>222</v>
      </c>
      <c r="C8409" t="s">
        <v>12966</v>
      </c>
      <c r="D8409" t="s">
        <v>11150</v>
      </c>
      <c r="E8409" t="s">
        <v>11151</v>
      </c>
      <c r="F8409" t="s">
        <v>653</v>
      </c>
      <c r="G8409" t="s">
        <v>35</v>
      </c>
      <c r="H8409" t="s">
        <v>12275</v>
      </c>
      <c r="I8409" t="s">
        <v>667</v>
      </c>
      <c r="J8409" t="s">
        <v>122</v>
      </c>
      <c r="K8409" t="s">
        <v>123</v>
      </c>
      <c r="L8409" t="s">
        <v>124</v>
      </c>
      <c r="M8409" t="s">
        <v>38</v>
      </c>
      <c r="N8409" t="s">
        <v>638</v>
      </c>
      <c r="O8409" s="23">
        <v>0</v>
      </c>
      <c r="P8409" s="9">
        <v>0</v>
      </c>
      <c r="Q8409" t="s">
        <v>40</v>
      </c>
      <c r="R8409">
        <v>0</v>
      </c>
      <c r="S8409" s="9">
        <v>41.67</v>
      </c>
      <c r="T8409" s="26">
        <v>7.992</v>
      </c>
      <c r="U8409" s="8">
        <v>333.01</v>
      </c>
      <c r="V8409" t="s">
        <v>162</v>
      </c>
      <c r="W8409" t="s">
        <v>652</v>
      </c>
      <c r="X8409" t="s">
        <v>42</v>
      </c>
      <c r="Y8409" t="s">
        <v>653</v>
      </c>
      <c r="AA8409" s="1">
        <f t="shared" si="826"/>
        <v>46109</v>
      </c>
      <c r="AB8409" s="2">
        <f t="shared" si="827"/>
        <v>3</v>
      </c>
      <c r="AC8409" s="2">
        <f t="shared" si="828"/>
        <v>2026</v>
      </c>
      <c r="AD8409" s="2" t="str">
        <f>IFERROR(VLOOKUP(A8409,'Aux Área'!$A$4:$B$123,2,0),"-")</f>
        <v>SÃO PEDRO</v>
      </c>
    </row>
    <row r="8410" spans="1:30" x14ac:dyDescent="0.3">
      <c r="A8410" t="s">
        <v>11447</v>
      </c>
      <c r="B8410" t="s">
        <v>2272</v>
      </c>
      <c r="C8410" t="s">
        <v>12967</v>
      </c>
      <c r="D8410" t="s">
        <v>11449</v>
      </c>
      <c r="E8410" t="s">
        <v>11450</v>
      </c>
      <c r="F8410" t="s">
        <v>653</v>
      </c>
      <c r="G8410" t="s">
        <v>635</v>
      </c>
      <c r="H8410" t="s">
        <v>11451</v>
      </c>
      <c r="I8410" t="s">
        <v>1853</v>
      </c>
      <c r="J8410" t="s">
        <v>122</v>
      </c>
      <c r="K8410" t="s">
        <v>123</v>
      </c>
      <c r="L8410" t="s">
        <v>124</v>
      </c>
      <c r="M8410" t="s">
        <v>38</v>
      </c>
      <c r="N8410" t="s">
        <v>668</v>
      </c>
      <c r="O8410" s="23">
        <v>0</v>
      </c>
      <c r="P8410" s="9">
        <v>0</v>
      </c>
      <c r="Q8410" t="s">
        <v>40</v>
      </c>
      <c r="R8410">
        <v>0</v>
      </c>
      <c r="S8410" s="9">
        <v>159.4</v>
      </c>
      <c r="T8410" s="26">
        <v>7.99</v>
      </c>
      <c r="U8410" s="8">
        <v>1273.6500000000001</v>
      </c>
      <c r="V8410" t="s">
        <v>3111</v>
      </c>
      <c r="W8410" t="s">
        <v>652</v>
      </c>
      <c r="X8410" t="s">
        <v>42</v>
      </c>
      <c r="Y8410" t="s">
        <v>653</v>
      </c>
      <c r="AA8410" s="1">
        <f t="shared" si="826"/>
        <v>46109</v>
      </c>
      <c r="AB8410" s="2">
        <f t="shared" si="827"/>
        <v>3</v>
      </c>
      <c r="AC8410" s="2">
        <f t="shared" si="828"/>
        <v>2026</v>
      </c>
      <c r="AD8410" s="2" t="str">
        <f>IFERROR(VLOOKUP(A8410,'Aux Área'!$A$4:$B$123,2,0),"-")</f>
        <v>SÃO PEDRO</v>
      </c>
    </row>
    <row r="8411" spans="1:30" x14ac:dyDescent="0.3">
      <c r="A8411" t="s">
        <v>1069</v>
      </c>
      <c r="B8411" t="s">
        <v>11027</v>
      </c>
      <c r="C8411" t="s">
        <v>12968</v>
      </c>
      <c r="D8411" t="s">
        <v>2169</v>
      </c>
      <c r="E8411" t="s">
        <v>2170</v>
      </c>
      <c r="F8411" t="s">
        <v>1071</v>
      </c>
      <c r="G8411" t="s">
        <v>35</v>
      </c>
      <c r="H8411" t="s">
        <v>36</v>
      </c>
      <c r="I8411" t="s">
        <v>37</v>
      </c>
      <c r="J8411" t="s">
        <v>275</v>
      </c>
      <c r="K8411" t="s">
        <v>276</v>
      </c>
      <c r="L8411" t="s">
        <v>124</v>
      </c>
      <c r="M8411" t="s">
        <v>38</v>
      </c>
      <c r="N8411" t="s">
        <v>39</v>
      </c>
      <c r="O8411" s="23">
        <v>339</v>
      </c>
      <c r="P8411" s="9">
        <v>10.96</v>
      </c>
      <c r="Q8411" t="s">
        <v>40</v>
      </c>
      <c r="R8411">
        <v>21569</v>
      </c>
      <c r="S8411" s="9">
        <v>30.93</v>
      </c>
      <c r="T8411" s="26">
        <v>4.79</v>
      </c>
      <c r="U8411" s="8">
        <v>148.15</v>
      </c>
      <c r="V8411" t="s">
        <v>12969</v>
      </c>
      <c r="W8411" t="s">
        <v>2007</v>
      </c>
      <c r="X8411" t="s">
        <v>42</v>
      </c>
      <c r="Y8411" t="s">
        <v>1740</v>
      </c>
      <c r="AA8411" s="1">
        <f t="shared" si="826"/>
        <v>46109</v>
      </c>
      <c r="AB8411" s="2">
        <f t="shared" si="827"/>
        <v>3</v>
      </c>
      <c r="AC8411" s="2">
        <f t="shared" si="828"/>
        <v>2026</v>
      </c>
      <c r="AD8411" s="2" t="str">
        <f>IFERROR(VLOOKUP(A8411,'Aux Área'!$A$4:$B$123,2,0),"-")</f>
        <v>FACILITIES</v>
      </c>
    </row>
    <row r="8412" spans="1:30" x14ac:dyDescent="0.3">
      <c r="A8412" t="s">
        <v>662</v>
      </c>
      <c r="B8412" t="s">
        <v>183</v>
      </c>
      <c r="C8412" t="s">
        <v>12970</v>
      </c>
      <c r="D8412" t="s">
        <v>1568</v>
      </c>
      <c r="E8412" t="s">
        <v>1569</v>
      </c>
      <c r="F8412" t="s">
        <v>653</v>
      </c>
      <c r="G8412" t="s">
        <v>1495</v>
      </c>
      <c r="H8412" t="s">
        <v>1571</v>
      </c>
      <c r="I8412" t="s">
        <v>1497</v>
      </c>
      <c r="J8412" t="s">
        <v>172</v>
      </c>
      <c r="K8412" t="s">
        <v>173</v>
      </c>
      <c r="L8412" t="s">
        <v>124</v>
      </c>
      <c r="M8412" t="s">
        <v>38</v>
      </c>
      <c r="N8412" t="s">
        <v>668</v>
      </c>
      <c r="O8412" s="23">
        <v>0</v>
      </c>
      <c r="P8412" s="9">
        <v>0</v>
      </c>
      <c r="Q8412" t="s">
        <v>40</v>
      </c>
      <c r="R8412">
        <v>0</v>
      </c>
      <c r="S8412" s="9">
        <v>96.79</v>
      </c>
      <c r="T8412" s="26">
        <v>7.84</v>
      </c>
      <c r="U8412" s="8">
        <v>758.83</v>
      </c>
      <c r="V8412" t="s">
        <v>12971</v>
      </c>
      <c r="W8412" t="s">
        <v>652</v>
      </c>
      <c r="X8412" t="s">
        <v>42</v>
      </c>
      <c r="Y8412" t="s">
        <v>653</v>
      </c>
      <c r="AA8412" s="1">
        <f t="shared" si="826"/>
        <v>46109</v>
      </c>
      <c r="AB8412" s="2">
        <f t="shared" si="827"/>
        <v>3</v>
      </c>
      <c r="AC8412" s="2">
        <f t="shared" si="828"/>
        <v>2026</v>
      </c>
      <c r="AD8412" s="2" t="str">
        <f>IFERROR(VLOOKUP(A8412,'Aux Área'!$A$4:$B$123,2,0),"-")</f>
        <v>SÃO PEDRO</v>
      </c>
    </row>
    <row r="8413" spans="1:30" x14ac:dyDescent="0.3">
      <c r="A8413" t="s">
        <v>662</v>
      </c>
      <c r="C8413" t="s">
        <v>12970</v>
      </c>
      <c r="F8413" t="s">
        <v>15689</v>
      </c>
      <c r="K8413" t="s">
        <v>173</v>
      </c>
      <c r="N8413" t="s">
        <v>15690</v>
      </c>
      <c r="O8413" s="23">
        <v>0</v>
      </c>
      <c r="P8413" s="23">
        <v>0</v>
      </c>
      <c r="Q8413" t="s">
        <v>40</v>
      </c>
      <c r="R8413">
        <v>0</v>
      </c>
      <c r="S8413">
        <v>10.199999999999999</v>
      </c>
      <c r="U8413" s="8">
        <v>40.700000000000003</v>
      </c>
      <c r="AA8413" s="1">
        <f t="shared" si="826"/>
        <v>46109</v>
      </c>
      <c r="AB8413" s="2">
        <f t="shared" si="827"/>
        <v>3</v>
      </c>
      <c r="AC8413" s="2">
        <f t="shared" si="828"/>
        <v>2026</v>
      </c>
      <c r="AD8413" s="2" t="str">
        <f>IFERROR(VLOOKUP(A8413,'Aux Área'!$A$4:$B$123,2,0),"-")</f>
        <v>SÃO PEDRO</v>
      </c>
    </row>
    <row r="8414" spans="1:30" x14ac:dyDescent="0.3">
      <c r="A8414" t="s">
        <v>46</v>
      </c>
      <c r="B8414" t="s">
        <v>458</v>
      </c>
      <c r="C8414" t="s">
        <v>12972</v>
      </c>
      <c r="D8414" t="s">
        <v>729</v>
      </c>
      <c r="E8414" t="s">
        <v>730</v>
      </c>
      <c r="F8414" t="s">
        <v>5185</v>
      </c>
      <c r="G8414" t="s">
        <v>35</v>
      </c>
      <c r="H8414" t="s">
        <v>36</v>
      </c>
      <c r="I8414" t="s">
        <v>37</v>
      </c>
      <c r="J8414" t="s">
        <v>172</v>
      </c>
      <c r="K8414" t="s">
        <v>173</v>
      </c>
      <c r="L8414" t="s">
        <v>124</v>
      </c>
      <c r="M8414" t="s">
        <v>38</v>
      </c>
      <c r="N8414" t="s">
        <v>39</v>
      </c>
      <c r="O8414" s="23">
        <v>263</v>
      </c>
      <c r="P8414" s="9">
        <v>9.49</v>
      </c>
      <c r="Q8414" t="s">
        <v>40</v>
      </c>
      <c r="R8414">
        <v>33392</v>
      </c>
      <c r="S8414" s="9">
        <v>27.72</v>
      </c>
      <c r="T8414" s="26">
        <v>4.79</v>
      </c>
      <c r="U8414" s="8">
        <v>132.78</v>
      </c>
      <c r="V8414" t="s">
        <v>12973</v>
      </c>
      <c r="W8414" t="s">
        <v>2007</v>
      </c>
      <c r="X8414" t="s">
        <v>42</v>
      </c>
      <c r="Y8414" t="s">
        <v>1740</v>
      </c>
      <c r="AA8414" s="1">
        <f t="shared" si="826"/>
        <v>46109</v>
      </c>
      <c r="AB8414" s="2">
        <f t="shared" si="827"/>
        <v>3</v>
      </c>
      <c r="AC8414" s="2">
        <f t="shared" si="828"/>
        <v>2026</v>
      </c>
      <c r="AD8414" s="2" t="str">
        <f>IFERROR(VLOOKUP(A8414,'Aux Área'!$A$4:$B$123,2,0),"-")</f>
        <v>FACILITIES</v>
      </c>
    </row>
    <row r="8415" spans="1:30" x14ac:dyDescent="0.3">
      <c r="A8415" t="s">
        <v>2638</v>
      </c>
      <c r="B8415" t="s">
        <v>4593</v>
      </c>
      <c r="C8415" t="s">
        <v>12974</v>
      </c>
      <c r="D8415" t="s">
        <v>10306</v>
      </c>
      <c r="E8415" t="s">
        <v>9673</v>
      </c>
      <c r="F8415" t="s">
        <v>2641</v>
      </c>
      <c r="G8415" t="s">
        <v>1135</v>
      </c>
      <c r="H8415" t="s">
        <v>2275</v>
      </c>
      <c r="I8415" t="s">
        <v>1497</v>
      </c>
      <c r="J8415" t="s">
        <v>275</v>
      </c>
      <c r="K8415" t="s">
        <v>276</v>
      </c>
      <c r="L8415" t="s">
        <v>124</v>
      </c>
      <c r="M8415" t="s">
        <v>38</v>
      </c>
      <c r="N8415" t="s">
        <v>39</v>
      </c>
      <c r="O8415" s="23">
        <v>275</v>
      </c>
      <c r="P8415" s="9">
        <v>8.44</v>
      </c>
      <c r="Q8415" t="s">
        <v>40</v>
      </c>
      <c r="R8415">
        <v>132681</v>
      </c>
      <c r="S8415" s="9">
        <v>32.57</v>
      </c>
      <c r="T8415" s="26">
        <v>4.79</v>
      </c>
      <c r="U8415" s="8">
        <v>156.01</v>
      </c>
      <c r="V8415" t="s">
        <v>12975</v>
      </c>
      <c r="W8415" t="s">
        <v>2276</v>
      </c>
      <c r="X8415" t="s">
        <v>42</v>
      </c>
      <c r="Y8415" t="s">
        <v>2277</v>
      </c>
      <c r="AA8415" s="1">
        <f t="shared" si="826"/>
        <v>46109</v>
      </c>
      <c r="AB8415" s="2">
        <f t="shared" si="827"/>
        <v>3</v>
      </c>
      <c r="AC8415" s="2">
        <f t="shared" si="828"/>
        <v>2026</v>
      </c>
      <c r="AD8415" s="2" t="str">
        <f>IFERROR(VLOOKUP(A8415,'Aux Área'!$A$4:$B$123,2,0),"-")</f>
        <v>INSPEÇÃO</v>
      </c>
    </row>
    <row r="8416" spans="1:30" x14ac:dyDescent="0.3">
      <c r="A8416" t="s">
        <v>2306</v>
      </c>
      <c r="B8416" t="s">
        <v>4613</v>
      </c>
      <c r="C8416" t="s">
        <v>12976</v>
      </c>
      <c r="D8416" t="s">
        <v>3428</v>
      </c>
      <c r="E8416" t="s">
        <v>3429</v>
      </c>
      <c r="F8416" t="s">
        <v>2309</v>
      </c>
      <c r="G8416" t="s">
        <v>1135</v>
      </c>
      <c r="H8416" t="s">
        <v>2275</v>
      </c>
      <c r="I8416" t="s">
        <v>1497</v>
      </c>
      <c r="J8416" t="s">
        <v>1665</v>
      </c>
      <c r="K8416" t="s">
        <v>1666</v>
      </c>
      <c r="L8416" t="s">
        <v>301</v>
      </c>
      <c r="M8416" t="s">
        <v>38</v>
      </c>
      <c r="N8416" t="s">
        <v>39</v>
      </c>
      <c r="O8416" s="23">
        <v>336</v>
      </c>
      <c r="P8416" s="9">
        <v>7.21</v>
      </c>
      <c r="Q8416" t="s">
        <v>40</v>
      </c>
      <c r="R8416">
        <v>144581</v>
      </c>
      <c r="S8416" s="9">
        <v>46.6</v>
      </c>
      <c r="T8416" s="26">
        <v>4.6900000000000004</v>
      </c>
      <c r="U8416" s="8">
        <v>218.55</v>
      </c>
      <c r="V8416" t="s">
        <v>12977</v>
      </c>
      <c r="W8416" t="s">
        <v>2276</v>
      </c>
      <c r="X8416" t="s">
        <v>42</v>
      </c>
      <c r="Y8416" t="s">
        <v>2277</v>
      </c>
      <c r="AA8416" s="1">
        <f t="shared" si="826"/>
        <v>46109</v>
      </c>
      <c r="AB8416" s="2">
        <f t="shared" si="827"/>
        <v>3</v>
      </c>
      <c r="AC8416" s="2">
        <f t="shared" si="828"/>
        <v>2026</v>
      </c>
      <c r="AD8416" s="2" t="str">
        <f>IFERROR(VLOOKUP(A8416,'Aux Área'!$A$4:$B$123,2,0),"-")</f>
        <v>INSPEÇÃO</v>
      </c>
    </row>
    <row r="8417" spans="1:30" x14ac:dyDescent="0.3">
      <c r="A8417" t="s">
        <v>1702</v>
      </c>
      <c r="B8417" t="s">
        <v>209</v>
      </c>
      <c r="C8417" t="s">
        <v>12978</v>
      </c>
      <c r="D8417" t="s">
        <v>1225</v>
      </c>
      <c r="E8417" t="s">
        <v>1226</v>
      </c>
      <c r="F8417" t="s">
        <v>653</v>
      </c>
      <c r="G8417" t="s">
        <v>1495</v>
      </c>
      <c r="H8417" t="s">
        <v>1704</v>
      </c>
      <c r="I8417" t="s">
        <v>1497</v>
      </c>
      <c r="J8417" t="s">
        <v>237</v>
      </c>
      <c r="K8417" t="s">
        <v>238</v>
      </c>
      <c r="L8417" t="s">
        <v>110</v>
      </c>
      <c r="M8417" t="s">
        <v>38</v>
      </c>
      <c r="N8417" t="s">
        <v>668</v>
      </c>
      <c r="O8417" s="23">
        <v>0</v>
      </c>
      <c r="P8417" s="9">
        <v>0</v>
      </c>
      <c r="Q8417" t="s">
        <v>40</v>
      </c>
      <c r="R8417">
        <v>0</v>
      </c>
      <c r="S8417" s="9">
        <v>183.54</v>
      </c>
      <c r="T8417" s="26">
        <v>7.59</v>
      </c>
      <c r="U8417" s="8">
        <v>1393.07</v>
      </c>
      <c r="V8417" t="s">
        <v>41</v>
      </c>
      <c r="W8417" t="s">
        <v>652</v>
      </c>
      <c r="X8417" t="s">
        <v>42</v>
      </c>
      <c r="Y8417" t="s">
        <v>653</v>
      </c>
      <c r="AA8417" s="1">
        <f t="shared" si="826"/>
        <v>46109</v>
      </c>
      <c r="AB8417" s="2">
        <f t="shared" si="827"/>
        <v>3</v>
      </c>
      <c r="AC8417" s="2">
        <f t="shared" si="828"/>
        <v>2026</v>
      </c>
      <c r="AD8417" s="2" t="str">
        <f>IFERROR(VLOOKUP(A8417,'Aux Área'!$A$4:$B$123,2,0),"-")</f>
        <v>SÃO PEDRO</v>
      </c>
    </row>
    <row r="8418" spans="1:30" x14ac:dyDescent="0.3">
      <c r="A8418" t="s">
        <v>2282</v>
      </c>
      <c r="B8418" t="s">
        <v>4679</v>
      </c>
      <c r="C8418" t="s">
        <v>12979</v>
      </c>
      <c r="D8418" t="s">
        <v>11924</v>
      </c>
      <c r="E8418" t="s">
        <v>11925</v>
      </c>
      <c r="F8418" t="s">
        <v>2285</v>
      </c>
      <c r="G8418" t="s">
        <v>1135</v>
      </c>
      <c r="H8418" t="s">
        <v>2275</v>
      </c>
      <c r="I8418" t="s">
        <v>1497</v>
      </c>
      <c r="J8418" t="s">
        <v>165</v>
      </c>
      <c r="K8418" t="s">
        <v>166</v>
      </c>
      <c r="L8418" t="s">
        <v>167</v>
      </c>
      <c r="M8418" t="s">
        <v>38</v>
      </c>
      <c r="N8418" t="s">
        <v>39</v>
      </c>
      <c r="O8418" s="23">
        <v>318</v>
      </c>
      <c r="P8418" s="9">
        <v>7.74</v>
      </c>
      <c r="Q8418" t="s">
        <v>40</v>
      </c>
      <c r="R8418">
        <v>124586</v>
      </c>
      <c r="S8418" s="9">
        <v>41.08</v>
      </c>
      <c r="T8418" s="26">
        <v>4.9909999999999997</v>
      </c>
      <c r="U8418" s="8">
        <v>205.01</v>
      </c>
      <c r="V8418" t="s">
        <v>112</v>
      </c>
      <c r="W8418" t="s">
        <v>2276</v>
      </c>
      <c r="X8418" t="s">
        <v>42</v>
      </c>
      <c r="Y8418" t="s">
        <v>2277</v>
      </c>
      <c r="AA8418" s="1">
        <f t="shared" si="826"/>
        <v>46109</v>
      </c>
      <c r="AB8418" s="2">
        <f t="shared" si="827"/>
        <v>3</v>
      </c>
      <c r="AC8418" s="2">
        <f t="shared" si="828"/>
        <v>2026</v>
      </c>
      <c r="AD8418" s="2" t="str">
        <f>IFERROR(VLOOKUP(A8418,'Aux Área'!$A$4:$B$123,2,0),"-")</f>
        <v>INSPEÇÃO</v>
      </c>
    </row>
    <row r="8419" spans="1:30" x14ac:dyDescent="0.3">
      <c r="A8419" t="s">
        <v>11642</v>
      </c>
      <c r="B8419" t="s">
        <v>2656</v>
      </c>
      <c r="C8419" t="s">
        <v>12980</v>
      </c>
      <c r="D8419" t="s">
        <v>11644</v>
      </c>
      <c r="E8419" t="s">
        <v>11645</v>
      </c>
      <c r="F8419" t="s">
        <v>653</v>
      </c>
      <c r="G8419" t="s">
        <v>635</v>
      </c>
      <c r="H8419" t="s">
        <v>11646</v>
      </c>
      <c r="I8419" t="s">
        <v>11647</v>
      </c>
      <c r="J8419" t="s">
        <v>237</v>
      </c>
      <c r="K8419" t="s">
        <v>238</v>
      </c>
      <c r="L8419" t="s">
        <v>110</v>
      </c>
      <c r="M8419" t="s">
        <v>38</v>
      </c>
      <c r="N8419" t="s">
        <v>668</v>
      </c>
      <c r="O8419" s="23">
        <v>0</v>
      </c>
      <c r="P8419" s="9">
        <v>0</v>
      </c>
      <c r="Q8419" t="s">
        <v>40</v>
      </c>
      <c r="R8419">
        <v>0</v>
      </c>
      <c r="S8419" s="9">
        <v>140</v>
      </c>
      <c r="T8419" s="26">
        <v>8.33</v>
      </c>
      <c r="U8419" s="8">
        <v>1166.2</v>
      </c>
      <c r="V8419" t="s">
        <v>41</v>
      </c>
      <c r="W8419" t="s">
        <v>652</v>
      </c>
      <c r="X8419" t="s">
        <v>42</v>
      </c>
      <c r="Y8419" t="s">
        <v>653</v>
      </c>
      <c r="AA8419" s="1">
        <f t="shared" si="826"/>
        <v>46109</v>
      </c>
      <c r="AB8419" s="2">
        <f t="shared" si="827"/>
        <v>3</v>
      </c>
      <c r="AC8419" s="2">
        <f t="shared" si="828"/>
        <v>2026</v>
      </c>
      <c r="AD8419" s="2" t="str">
        <f>IFERROR(VLOOKUP(A8419,'Aux Área'!$A$4:$B$123,2,0),"-")</f>
        <v>SÃO PEDRO</v>
      </c>
    </row>
    <row r="8420" spans="1:30" x14ac:dyDescent="0.3">
      <c r="A8420" t="s">
        <v>3092</v>
      </c>
      <c r="B8420" t="s">
        <v>4774</v>
      </c>
      <c r="C8420" t="s">
        <v>12981</v>
      </c>
      <c r="D8420" t="s">
        <v>3135</v>
      </c>
      <c r="E8420" t="s">
        <v>3136</v>
      </c>
      <c r="F8420" t="s">
        <v>3594</v>
      </c>
      <c r="G8420" t="s">
        <v>1135</v>
      </c>
      <c r="H8420" t="s">
        <v>2275</v>
      </c>
      <c r="I8420" t="s">
        <v>1497</v>
      </c>
      <c r="J8420" t="s">
        <v>188</v>
      </c>
      <c r="K8420" t="s">
        <v>189</v>
      </c>
      <c r="L8420" t="s">
        <v>190</v>
      </c>
      <c r="M8420" t="s">
        <v>38</v>
      </c>
      <c r="N8420" t="s">
        <v>39</v>
      </c>
      <c r="O8420" s="23">
        <v>486</v>
      </c>
      <c r="P8420" s="9">
        <v>11.1</v>
      </c>
      <c r="Q8420" t="s">
        <v>40</v>
      </c>
      <c r="R8420">
        <v>125871</v>
      </c>
      <c r="S8420" s="9">
        <v>43.78</v>
      </c>
      <c r="T8420" s="26">
        <v>4.99</v>
      </c>
      <c r="U8420" s="8">
        <v>218.46</v>
      </c>
      <c r="V8420" t="s">
        <v>41</v>
      </c>
      <c r="W8420" t="s">
        <v>2276</v>
      </c>
      <c r="X8420" t="s">
        <v>42</v>
      </c>
      <c r="Y8420" t="s">
        <v>2277</v>
      </c>
      <c r="AA8420" s="1">
        <f t="shared" si="826"/>
        <v>46109</v>
      </c>
      <c r="AB8420" s="2">
        <f t="shared" si="827"/>
        <v>3</v>
      </c>
      <c r="AC8420" s="2">
        <f t="shared" si="828"/>
        <v>2026</v>
      </c>
      <c r="AD8420" s="2" t="str">
        <f>IFERROR(VLOOKUP(A8420,'Aux Área'!$A$4:$B$123,2,0),"-")</f>
        <v>INSPEÇÃO</v>
      </c>
    </row>
    <row r="8421" spans="1:30" x14ac:dyDescent="0.3">
      <c r="A8421" t="s">
        <v>2181</v>
      </c>
      <c r="B8421" t="s">
        <v>4595</v>
      </c>
      <c r="C8421" t="s">
        <v>12982</v>
      </c>
      <c r="D8421" t="s">
        <v>3107</v>
      </c>
      <c r="E8421" t="s">
        <v>3108</v>
      </c>
      <c r="F8421" t="s">
        <v>2184</v>
      </c>
      <c r="G8421" t="s">
        <v>1135</v>
      </c>
      <c r="H8421" t="s">
        <v>2185</v>
      </c>
      <c r="I8421" t="s">
        <v>2186</v>
      </c>
      <c r="J8421" t="s">
        <v>237</v>
      </c>
      <c r="K8421" t="s">
        <v>238</v>
      </c>
      <c r="L8421" t="s">
        <v>110</v>
      </c>
      <c r="M8421" t="s">
        <v>38</v>
      </c>
      <c r="N8421" t="s">
        <v>668</v>
      </c>
      <c r="O8421" s="23">
        <v>807</v>
      </c>
      <c r="P8421" s="9">
        <v>11.37</v>
      </c>
      <c r="Q8421" t="s">
        <v>40</v>
      </c>
      <c r="R8421">
        <v>156718</v>
      </c>
      <c r="S8421" s="9">
        <v>71</v>
      </c>
      <c r="T8421" s="26">
        <v>7.59</v>
      </c>
      <c r="U8421" s="8">
        <v>538.89</v>
      </c>
      <c r="V8421" t="s">
        <v>41</v>
      </c>
      <c r="W8421" t="s">
        <v>2007</v>
      </c>
      <c r="X8421" t="s">
        <v>42</v>
      </c>
      <c r="Y8421" t="s">
        <v>12261</v>
      </c>
      <c r="AA8421" s="1">
        <f t="shared" si="826"/>
        <v>46109</v>
      </c>
      <c r="AB8421" s="2">
        <f t="shared" si="827"/>
        <v>3</v>
      </c>
      <c r="AC8421" s="2">
        <f t="shared" si="828"/>
        <v>2026</v>
      </c>
      <c r="AD8421" s="2" t="str">
        <f>IFERROR(VLOOKUP(A8421,'Aux Área'!$A$4:$B$123,2,0),"-")</f>
        <v>INSPEÇÃO</v>
      </c>
    </row>
    <row r="8422" spans="1:30" x14ac:dyDescent="0.3">
      <c r="A8422" t="s">
        <v>68</v>
      </c>
      <c r="B8422" t="s">
        <v>296</v>
      </c>
      <c r="C8422" t="s">
        <v>12983</v>
      </c>
      <c r="D8422" t="s">
        <v>1562</v>
      </c>
      <c r="E8422" t="s">
        <v>1563</v>
      </c>
      <c r="F8422" t="s">
        <v>69</v>
      </c>
      <c r="G8422" t="s">
        <v>35</v>
      </c>
      <c r="H8422" t="s">
        <v>36</v>
      </c>
      <c r="I8422" t="s">
        <v>37</v>
      </c>
      <c r="J8422" t="s">
        <v>237</v>
      </c>
      <c r="K8422" t="s">
        <v>238</v>
      </c>
      <c r="L8422" t="s">
        <v>110</v>
      </c>
      <c r="M8422" t="s">
        <v>38</v>
      </c>
      <c r="N8422" t="s">
        <v>39</v>
      </c>
      <c r="O8422" s="23">
        <v>195</v>
      </c>
      <c r="P8422" s="9">
        <v>7.9</v>
      </c>
      <c r="Q8422" t="s">
        <v>40</v>
      </c>
      <c r="R8422">
        <v>53937</v>
      </c>
      <c r="S8422" s="9">
        <v>24.68</v>
      </c>
      <c r="T8422" s="26">
        <v>4.1900000000000004</v>
      </c>
      <c r="U8422" s="8">
        <v>103.41</v>
      </c>
      <c r="V8422" t="s">
        <v>41</v>
      </c>
      <c r="W8422" t="s">
        <v>2007</v>
      </c>
      <c r="X8422" t="s">
        <v>42</v>
      </c>
      <c r="Y8422" t="s">
        <v>1740</v>
      </c>
      <c r="AA8422" s="1">
        <f t="shared" si="826"/>
        <v>46109</v>
      </c>
      <c r="AB8422" s="2">
        <f t="shared" si="827"/>
        <v>3</v>
      </c>
      <c r="AC8422" s="2">
        <f t="shared" si="828"/>
        <v>2026</v>
      </c>
      <c r="AD8422" s="2" t="str">
        <f>IFERROR(VLOOKUP(A8422,'Aux Área'!$A$4:$B$123,2,0),"-")</f>
        <v>OPERAÇÃO</v>
      </c>
    </row>
    <row r="8423" spans="1:30" x14ac:dyDescent="0.3">
      <c r="A8423" t="s">
        <v>56</v>
      </c>
      <c r="B8423" t="s">
        <v>266</v>
      </c>
      <c r="C8423" t="s">
        <v>12984</v>
      </c>
      <c r="D8423" t="s">
        <v>120</v>
      </c>
      <c r="E8423" t="s">
        <v>121</v>
      </c>
      <c r="F8423" t="s">
        <v>57</v>
      </c>
      <c r="G8423" t="s">
        <v>35</v>
      </c>
      <c r="H8423" t="s">
        <v>36</v>
      </c>
      <c r="I8423" t="s">
        <v>37</v>
      </c>
      <c r="J8423" t="s">
        <v>248</v>
      </c>
      <c r="K8423" t="s">
        <v>249</v>
      </c>
      <c r="L8423" t="s">
        <v>207</v>
      </c>
      <c r="M8423" t="s">
        <v>38</v>
      </c>
      <c r="N8423" t="s">
        <v>39</v>
      </c>
      <c r="O8423" s="23">
        <v>347</v>
      </c>
      <c r="P8423" s="9">
        <v>9.7200000000000006</v>
      </c>
      <c r="Q8423" t="s">
        <v>40</v>
      </c>
      <c r="R8423">
        <v>57112</v>
      </c>
      <c r="S8423" s="9">
        <v>35.71</v>
      </c>
      <c r="T8423" s="26">
        <v>5.29</v>
      </c>
      <c r="U8423" s="8">
        <v>188.91</v>
      </c>
      <c r="V8423" t="s">
        <v>112</v>
      </c>
      <c r="W8423" t="s">
        <v>2007</v>
      </c>
      <c r="X8423" t="s">
        <v>42</v>
      </c>
      <c r="Y8423" t="s">
        <v>1740</v>
      </c>
      <c r="AA8423" s="1">
        <f t="shared" si="826"/>
        <v>46109</v>
      </c>
      <c r="AB8423" s="2">
        <f t="shared" si="827"/>
        <v>3</v>
      </c>
      <c r="AC8423" s="2">
        <f t="shared" si="828"/>
        <v>2026</v>
      </c>
      <c r="AD8423" s="2" t="str">
        <f>IFERROR(VLOOKUP(A8423,'Aux Área'!$A$4:$B$123,2,0),"-")</f>
        <v>CONSERVA</v>
      </c>
    </row>
    <row r="8424" spans="1:30" x14ac:dyDescent="0.3">
      <c r="A8424" t="s">
        <v>2643</v>
      </c>
      <c r="B8424" t="s">
        <v>2307</v>
      </c>
      <c r="C8424" t="s">
        <v>12985</v>
      </c>
      <c r="D8424" t="s">
        <v>4988</v>
      </c>
      <c r="E8424" t="s">
        <v>4989</v>
      </c>
      <c r="F8424" t="s">
        <v>2646</v>
      </c>
      <c r="G8424" t="s">
        <v>1300</v>
      </c>
      <c r="H8424" t="s">
        <v>1301</v>
      </c>
      <c r="I8424" t="s">
        <v>37</v>
      </c>
      <c r="J8424" t="s">
        <v>370</v>
      </c>
      <c r="K8424" t="s">
        <v>371</v>
      </c>
      <c r="L8424" t="s">
        <v>124</v>
      </c>
      <c r="M8424" t="s">
        <v>38</v>
      </c>
      <c r="N8424" t="s">
        <v>39</v>
      </c>
      <c r="O8424" s="23">
        <v>441</v>
      </c>
      <c r="P8424" s="9">
        <v>9.64</v>
      </c>
      <c r="Q8424" t="s">
        <v>40</v>
      </c>
      <c r="R8424">
        <v>138476</v>
      </c>
      <c r="S8424" s="9">
        <v>45.73</v>
      </c>
      <c r="T8424" s="26">
        <v>4.9909999999999997</v>
      </c>
      <c r="U8424" s="8">
        <v>228.22</v>
      </c>
      <c r="V8424" t="s">
        <v>12986</v>
      </c>
      <c r="W8424" t="s">
        <v>2276</v>
      </c>
      <c r="X8424" t="s">
        <v>42</v>
      </c>
      <c r="Y8424" t="s">
        <v>2277</v>
      </c>
      <c r="AA8424" s="1">
        <f t="shared" si="826"/>
        <v>46109</v>
      </c>
      <c r="AB8424" s="2">
        <f t="shared" si="827"/>
        <v>3</v>
      </c>
      <c r="AC8424" s="2">
        <f t="shared" si="828"/>
        <v>2026</v>
      </c>
      <c r="AD8424" s="2" t="str">
        <f>IFERROR(VLOOKUP(A8424,'Aux Área'!$A$4:$B$123,2,0),"-")</f>
        <v>INSPEÇÃO</v>
      </c>
    </row>
    <row r="8425" spans="1:30" x14ac:dyDescent="0.3">
      <c r="A8425" t="s">
        <v>2347</v>
      </c>
      <c r="B8425" t="s">
        <v>2348</v>
      </c>
      <c r="C8425" t="s">
        <v>12987</v>
      </c>
      <c r="D8425" t="s">
        <v>4262</v>
      </c>
      <c r="E8425" t="s">
        <v>4263</v>
      </c>
      <c r="F8425" t="s">
        <v>2350</v>
      </c>
      <c r="G8425" t="s">
        <v>659</v>
      </c>
      <c r="H8425" t="s">
        <v>1996</v>
      </c>
      <c r="I8425" t="s">
        <v>1997</v>
      </c>
      <c r="J8425" t="s">
        <v>237</v>
      </c>
      <c r="K8425" t="s">
        <v>238</v>
      </c>
      <c r="L8425" t="s">
        <v>110</v>
      </c>
      <c r="M8425" t="s">
        <v>38</v>
      </c>
      <c r="N8425" t="s">
        <v>668</v>
      </c>
      <c r="O8425" s="23">
        <v>152</v>
      </c>
      <c r="P8425" s="9">
        <v>4.5999999999999996</v>
      </c>
      <c r="Q8425" t="s">
        <v>40</v>
      </c>
      <c r="R8425">
        <v>38906</v>
      </c>
      <c r="S8425" s="9">
        <v>33.01</v>
      </c>
      <c r="T8425" s="26">
        <v>7.59</v>
      </c>
      <c r="U8425" s="8">
        <v>250.55</v>
      </c>
      <c r="V8425" t="s">
        <v>41</v>
      </c>
      <c r="W8425" t="s">
        <v>1985</v>
      </c>
      <c r="X8425" t="s">
        <v>42</v>
      </c>
      <c r="Y8425" t="s">
        <v>1986</v>
      </c>
      <c r="AA8425" s="1">
        <f t="shared" si="826"/>
        <v>46109</v>
      </c>
      <c r="AB8425" s="2">
        <f t="shared" si="827"/>
        <v>3</v>
      </c>
      <c r="AC8425" s="2">
        <f t="shared" si="828"/>
        <v>2026</v>
      </c>
      <c r="AD8425" s="2" t="str">
        <f>IFERROR(VLOOKUP(A8425,'Aux Área'!$A$4:$B$123,2,0),"-")</f>
        <v>PESADOS</v>
      </c>
    </row>
    <row r="8426" spans="1:30" x14ac:dyDescent="0.3">
      <c r="A8426" t="s">
        <v>52</v>
      </c>
      <c r="B8426" t="s">
        <v>1449</v>
      </c>
      <c r="C8426" t="s">
        <v>12988</v>
      </c>
      <c r="D8426" t="s">
        <v>3246</v>
      </c>
      <c r="E8426" t="s">
        <v>3247</v>
      </c>
      <c r="F8426" t="s">
        <v>53</v>
      </c>
      <c r="G8426" t="s">
        <v>35</v>
      </c>
      <c r="H8426" t="s">
        <v>36</v>
      </c>
      <c r="I8426" t="s">
        <v>37</v>
      </c>
      <c r="J8426" t="s">
        <v>188</v>
      </c>
      <c r="K8426" t="s">
        <v>189</v>
      </c>
      <c r="L8426" t="s">
        <v>190</v>
      </c>
      <c r="M8426" t="s">
        <v>38</v>
      </c>
      <c r="N8426" t="s">
        <v>39</v>
      </c>
      <c r="O8426" s="23">
        <v>398</v>
      </c>
      <c r="P8426" s="9">
        <v>9.82</v>
      </c>
      <c r="Q8426" t="s">
        <v>40</v>
      </c>
      <c r="R8426">
        <v>86638</v>
      </c>
      <c r="S8426" s="9">
        <v>40.51</v>
      </c>
      <c r="T8426" s="26">
        <v>4.99</v>
      </c>
      <c r="U8426" s="8">
        <v>202.14</v>
      </c>
      <c r="V8426" t="s">
        <v>41</v>
      </c>
      <c r="W8426" t="s">
        <v>2007</v>
      </c>
      <c r="X8426" t="s">
        <v>42</v>
      </c>
      <c r="Y8426" t="s">
        <v>1740</v>
      </c>
      <c r="AA8426" s="1">
        <f t="shared" si="826"/>
        <v>46109</v>
      </c>
      <c r="AB8426" s="2">
        <f t="shared" si="827"/>
        <v>3</v>
      </c>
      <c r="AC8426" s="2">
        <f t="shared" si="828"/>
        <v>2026</v>
      </c>
      <c r="AD8426" s="2" t="str">
        <f>IFERROR(VLOOKUP(A8426,'Aux Área'!$A$4:$B$123,2,0),"-")</f>
        <v>OPERAÇÃO</v>
      </c>
    </row>
    <row r="8427" spans="1:30" x14ac:dyDescent="0.3">
      <c r="A8427" t="s">
        <v>58</v>
      </c>
      <c r="B8427" t="s">
        <v>250</v>
      </c>
      <c r="C8427" t="s">
        <v>12989</v>
      </c>
      <c r="D8427" t="s">
        <v>87</v>
      </c>
      <c r="E8427" t="s">
        <v>88</v>
      </c>
      <c r="F8427" t="s">
        <v>59</v>
      </c>
      <c r="G8427" t="s">
        <v>35</v>
      </c>
      <c r="H8427" t="s">
        <v>36</v>
      </c>
      <c r="I8427" t="s">
        <v>37</v>
      </c>
      <c r="J8427" t="s">
        <v>10485</v>
      </c>
      <c r="K8427" t="s">
        <v>527</v>
      </c>
      <c r="L8427" t="s">
        <v>124</v>
      </c>
      <c r="M8427" t="s">
        <v>38</v>
      </c>
      <c r="N8427" t="s">
        <v>39</v>
      </c>
      <c r="O8427" s="23">
        <v>128</v>
      </c>
      <c r="P8427" s="9">
        <v>7.98</v>
      </c>
      <c r="Q8427" t="s">
        <v>40</v>
      </c>
      <c r="R8427">
        <v>90417</v>
      </c>
      <c r="S8427" s="9">
        <v>16.05</v>
      </c>
      <c r="T8427" s="26">
        <v>4.9909999999999997</v>
      </c>
      <c r="U8427" s="8">
        <v>80.11</v>
      </c>
      <c r="V8427" t="s">
        <v>12990</v>
      </c>
      <c r="W8427" t="s">
        <v>2007</v>
      </c>
      <c r="X8427" t="s">
        <v>42</v>
      </c>
      <c r="Y8427" t="s">
        <v>1740</v>
      </c>
      <c r="AA8427" s="1">
        <f t="shared" si="826"/>
        <v>46109</v>
      </c>
      <c r="AB8427" s="2">
        <f t="shared" si="827"/>
        <v>3</v>
      </c>
      <c r="AC8427" s="2">
        <f t="shared" si="828"/>
        <v>2026</v>
      </c>
      <c r="AD8427" s="2" t="str">
        <f>IFERROR(VLOOKUP(A8427,'Aux Área'!$A$4:$B$123,2,0),"-")</f>
        <v>CONSERVA</v>
      </c>
    </row>
    <row r="8428" spans="1:30" x14ac:dyDescent="0.3">
      <c r="A8428" t="s">
        <v>2278</v>
      </c>
      <c r="B8428" t="s">
        <v>4664</v>
      </c>
      <c r="C8428" t="s">
        <v>12991</v>
      </c>
      <c r="D8428" t="s">
        <v>6708</v>
      </c>
      <c r="E8428" t="s">
        <v>6709</v>
      </c>
      <c r="F8428" t="s">
        <v>2281</v>
      </c>
      <c r="G8428" t="s">
        <v>1135</v>
      </c>
      <c r="H8428" t="s">
        <v>2275</v>
      </c>
      <c r="I8428" t="s">
        <v>1497</v>
      </c>
      <c r="J8428" t="s">
        <v>11506</v>
      </c>
      <c r="K8428" t="s">
        <v>11507</v>
      </c>
      <c r="L8428" t="s">
        <v>84</v>
      </c>
      <c r="M8428" t="s">
        <v>38</v>
      </c>
      <c r="N8428" t="s">
        <v>39</v>
      </c>
      <c r="O8428" s="10">
        <v>320</v>
      </c>
      <c r="P8428" s="24">
        <v>7.46</v>
      </c>
      <c r="Q8428" t="s">
        <v>40</v>
      </c>
      <c r="R8428">
        <v>146402</v>
      </c>
      <c r="S8428" s="9">
        <v>42.9</v>
      </c>
      <c r="T8428" s="26">
        <v>4.99</v>
      </c>
      <c r="U8428" s="8">
        <v>214.07</v>
      </c>
      <c r="V8428" t="s">
        <v>112</v>
      </c>
      <c r="W8428" t="s">
        <v>2276</v>
      </c>
      <c r="X8428" t="s">
        <v>42</v>
      </c>
      <c r="Y8428" t="s">
        <v>2277</v>
      </c>
      <c r="AA8428" s="1">
        <f t="shared" si="826"/>
        <v>46109</v>
      </c>
      <c r="AB8428" s="2">
        <f t="shared" si="827"/>
        <v>3</v>
      </c>
      <c r="AC8428" s="2">
        <f t="shared" si="828"/>
        <v>2026</v>
      </c>
      <c r="AD8428" s="2" t="str">
        <f>IFERROR(VLOOKUP(A8428,'Aux Área'!$A$4:$B$123,2,0),"-")</f>
        <v>INSPEÇÃO</v>
      </c>
    </row>
    <row r="8429" spans="1:30" x14ac:dyDescent="0.3">
      <c r="A8429" t="s">
        <v>2691</v>
      </c>
      <c r="B8429" t="s">
        <v>2692</v>
      </c>
      <c r="C8429" t="s">
        <v>12992</v>
      </c>
      <c r="D8429" t="s">
        <v>2142</v>
      </c>
      <c r="E8429" t="s">
        <v>2143</v>
      </c>
      <c r="F8429" t="s">
        <v>5979</v>
      </c>
      <c r="G8429" t="s">
        <v>1635</v>
      </c>
      <c r="H8429" t="s">
        <v>2635</v>
      </c>
      <c r="I8429" t="s">
        <v>37</v>
      </c>
      <c r="J8429" t="s">
        <v>165</v>
      </c>
      <c r="K8429" t="s">
        <v>166</v>
      </c>
      <c r="L8429" t="s">
        <v>167</v>
      </c>
      <c r="M8429" t="s">
        <v>38</v>
      </c>
      <c r="N8429" t="s">
        <v>39</v>
      </c>
      <c r="O8429" s="23">
        <v>232</v>
      </c>
      <c r="P8429" s="9">
        <v>8.02</v>
      </c>
      <c r="Q8429" t="s">
        <v>40</v>
      </c>
      <c r="R8429">
        <v>23998</v>
      </c>
      <c r="S8429" s="9">
        <v>28.94</v>
      </c>
      <c r="T8429" s="26">
        <v>4.9909999999999997</v>
      </c>
      <c r="U8429" s="8">
        <v>144.44999999999999</v>
      </c>
      <c r="V8429" t="s">
        <v>112</v>
      </c>
      <c r="W8429" t="s">
        <v>2007</v>
      </c>
      <c r="X8429" t="s">
        <v>42</v>
      </c>
      <c r="Y8429" t="s">
        <v>1740</v>
      </c>
      <c r="AA8429" s="1">
        <f t="shared" si="826"/>
        <v>46109</v>
      </c>
      <c r="AB8429" s="2">
        <f t="shared" si="827"/>
        <v>3</v>
      </c>
      <c r="AC8429" s="2">
        <f t="shared" si="828"/>
        <v>2026</v>
      </c>
      <c r="AD8429" s="2" t="str">
        <f>IFERROR(VLOOKUP(A8429,'Aux Área'!$A$4:$B$123,2,0),"-")</f>
        <v>TI</v>
      </c>
    </row>
    <row r="8430" spans="1:30" x14ac:dyDescent="0.3">
      <c r="A8430" t="s">
        <v>5543</v>
      </c>
      <c r="B8430" t="s">
        <v>11845</v>
      </c>
      <c r="C8430" t="s">
        <v>12993</v>
      </c>
      <c r="D8430" t="s">
        <v>9879</v>
      </c>
      <c r="E8430" t="s">
        <v>9667</v>
      </c>
      <c r="F8430" t="s">
        <v>6207</v>
      </c>
      <c r="G8430" t="s">
        <v>1135</v>
      </c>
      <c r="H8430" t="s">
        <v>5545</v>
      </c>
      <c r="I8430" t="s">
        <v>839</v>
      </c>
      <c r="J8430" t="s">
        <v>231</v>
      </c>
      <c r="K8430" t="s">
        <v>232</v>
      </c>
      <c r="L8430" t="s">
        <v>217</v>
      </c>
      <c r="M8430" t="s">
        <v>38</v>
      </c>
      <c r="N8430" t="s">
        <v>39</v>
      </c>
      <c r="O8430" s="23">
        <v>397</v>
      </c>
      <c r="P8430" s="9">
        <v>9.0500000000000007</v>
      </c>
      <c r="Q8430" t="s">
        <v>40</v>
      </c>
      <c r="R8430">
        <v>33013</v>
      </c>
      <c r="S8430" s="9">
        <v>43.86</v>
      </c>
      <c r="T8430" s="26">
        <v>4.8600000000000003</v>
      </c>
      <c r="U8430" s="8">
        <v>213.17</v>
      </c>
      <c r="V8430" t="s">
        <v>12994</v>
      </c>
      <c r="W8430" t="s">
        <v>2276</v>
      </c>
      <c r="X8430" t="s">
        <v>42</v>
      </c>
      <c r="Y8430" t="s">
        <v>2277</v>
      </c>
      <c r="AA8430" s="1">
        <f t="shared" si="826"/>
        <v>46109</v>
      </c>
      <c r="AB8430" s="2">
        <f t="shared" si="827"/>
        <v>3</v>
      </c>
      <c r="AC8430" s="2">
        <f t="shared" si="828"/>
        <v>2026</v>
      </c>
      <c r="AD8430" s="2" t="str">
        <f>IFERROR(VLOOKUP(A8430,'Aux Área'!$A$4:$B$123,2,0),"-")</f>
        <v>INSPEÇÃO</v>
      </c>
    </row>
    <row r="8431" spans="1:30" x14ac:dyDescent="0.3">
      <c r="A8431" t="s">
        <v>46</v>
      </c>
      <c r="B8431" t="s">
        <v>458</v>
      </c>
      <c r="C8431" t="s">
        <v>12995</v>
      </c>
      <c r="D8431" t="s">
        <v>729</v>
      </c>
      <c r="E8431" t="s">
        <v>730</v>
      </c>
      <c r="F8431" t="s">
        <v>5185</v>
      </c>
      <c r="G8431" t="s">
        <v>35</v>
      </c>
      <c r="H8431" t="s">
        <v>36</v>
      </c>
      <c r="I8431" t="s">
        <v>37</v>
      </c>
      <c r="J8431" t="s">
        <v>360</v>
      </c>
      <c r="K8431" t="s">
        <v>361</v>
      </c>
      <c r="L8431" t="s">
        <v>181</v>
      </c>
      <c r="M8431" t="s">
        <v>38</v>
      </c>
      <c r="N8431" t="s">
        <v>39</v>
      </c>
      <c r="O8431" s="23">
        <v>355</v>
      </c>
      <c r="P8431" s="9">
        <v>10.39</v>
      </c>
      <c r="Q8431" t="s">
        <v>40</v>
      </c>
      <c r="R8431">
        <v>33747</v>
      </c>
      <c r="S8431" s="9">
        <v>34.159999999999997</v>
      </c>
      <c r="T8431" s="26">
        <v>4.1900000000000004</v>
      </c>
      <c r="U8431" s="8">
        <v>143.13</v>
      </c>
      <c r="V8431" t="s">
        <v>41</v>
      </c>
      <c r="W8431" t="s">
        <v>2007</v>
      </c>
      <c r="X8431" t="s">
        <v>42</v>
      </c>
      <c r="Y8431" t="s">
        <v>1740</v>
      </c>
      <c r="AA8431" s="1">
        <f t="shared" si="826"/>
        <v>46109</v>
      </c>
      <c r="AB8431" s="2">
        <f t="shared" si="827"/>
        <v>3</v>
      </c>
      <c r="AC8431" s="2">
        <f t="shared" si="828"/>
        <v>2026</v>
      </c>
      <c r="AD8431" s="2" t="str">
        <f>IFERROR(VLOOKUP(A8431,'Aux Área'!$A$4:$B$123,2,0),"-")</f>
        <v>FACILITIES</v>
      </c>
    </row>
    <row r="8432" spans="1:30" x14ac:dyDescent="0.3">
      <c r="A8432" t="s">
        <v>2189</v>
      </c>
      <c r="B8432" t="s">
        <v>10781</v>
      </c>
      <c r="C8432" t="s">
        <v>12996</v>
      </c>
      <c r="D8432" t="s">
        <v>5015</v>
      </c>
      <c r="E8432" t="s">
        <v>5016</v>
      </c>
      <c r="F8432" t="s">
        <v>2192</v>
      </c>
      <c r="G8432" t="s">
        <v>1135</v>
      </c>
      <c r="H8432" t="s">
        <v>2185</v>
      </c>
      <c r="I8432" t="s">
        <v>2186</v>
      </c>
      <c r="J8432" t="s">
        <v>11506</v>
      </c>
      <c r="K8432" t="s">
        <v>11507</v>
      </c>
      <c r="L8432" t="s">
        <v>84</v>
      </c>
      <c r="M8432" t="s">
        <v>38</v>
      </c>
      <c r="N8432" t="s">
        <v>668</v>
      </c>
      <c r="O8432" s="23">
        <v>676</v>
      </c>
      <c r="P8432" s="9">
        <v>14.35</v>
      </c>
      <c r="Q8432" t="s">
        <v>40</v>
      </c>
      <c r="R8432">
        <v>54079</v>
      </c>
      <c r="S8432" s="9">
        <v>47.12</v>
      </c>
      <c r="T8432" s="26">
        <v>8.49</v>
      </c>
      <c r="U8432" s="8">
        <v>400.05</v>
      </c>
      <c r="V8432" t="s">
        <v>41</v>
      </c>
      <c r="W8432" t="s">
        <v>2007</v>
      </c>
      <c r="X8432" t="s">
        <v>42</v>
      </c>
      <c r="Y8432" t="s">
        <v>12261</v>
      </c>
      <c r="AA8432" s="1">
        <f t="shared" ref="AA8432:AA8495" si="829">IFERROR(DATEVALUE(C8432),"-")</f>
        <v>46109</v>
      </c>
      <c r="AB8432" s="2">
        <f t="shared" ref="AB8432:AB8495" si="830">IFERROR(MONTH(AA8432),"-")</f>
        <v>3</v>
      </c>
      <c r="AC8432" s="2">
        <f t="shared" ref="AC8432:AC8495" si="831">IFERROR(YEAR(AA8432),"-")</f>
        <v>2026</v>
      </c>
      <c r="AD8432" s="2" t="str">
        <f>IFERROR(VLOOKUP(A8432,'Aux Área'!$A$4:$B$123,2,0),"-")</f>
        <v>INSPEÇÃO</v>
      </c>
    </row>
    <row r="8433" spans="1:30" x14ac:dyDescent="0.3">
      <c r="A8433" t="s">
        <v>2494</v>
      </c>
      <c r="B8433" t="s">
        <v>2495</v>
      </c>
      <c r="C8433" t="s">
        <v>12997</v>
      </c>
      <c r="D8433" t="s">
        <v>2468</v>
      </c>
      <c r="E8433" t="s">
        <v>2469</v>
      </c>
      <c r="F8433" t="s">
        <v>2497</v>
      </c>
      <c r="G8433" t="s">
        <v>659</v>
      </c>
      <c r="H8433" t="s">
        <v>2215</v>
      </c>
      <c r="I8433" t="s">
        <v>667</v>
      </c>
      <c r="J8433" t="s">
        <v>241</v>
      </c>
      <c r="K8433" t="s">
        <v>242</v>
      </c>
      <c r="L8433" t="s">
        <v>110</v>
      </c>
      <c r="M8433" t="s">
        <v>38</v>
      </c>
      <c r="N8433" t="s">
        <v>668</v>
      </c>
      <c r="O8433" s="23">
        <v>285</v>
      </c>
      <c r="P8433" s="9">
        <v>5.08</v>
      </c>
      <c r="Q8433" t="s">
        <v>40</v>
      </c>
      <c r="R8433">
        <v>17027</v>
      </c>
      <c r="S8433" s="9">
        <v>56.11</v>
      </c>
      <c r="T8433" s="26">
        <v>8.1910000000000007</v>
      </c>
      <c r="U8433" s="8">
        <v>459.57</v>
      </c>
      <c r="V8433" t="s">
        <v>41</v>
      </c>
      <c r="W8433" t="s">
        <v>2007</v>
      </c>
      <c r="X8433" t="s">
        <v>42</v>
      </c>
      <c r="Y8433" t="s">
        <v>1740</v>
      </c>
      <c r="AA8433" s="1">
        <f t="shared" si="829"/>
        <v>46109</v>
      </c>
      <c r="AB8433" s="2">
        <f t="shared" si="830"/>
        <v>3</v>
      </c>
      <c r="AC8433" s="2">
        <f t="shared" si="831"/>
        <v>2026</v>
      </c>
      <c r="AD8433" s="2" t="str">
        <f>IFERROR(VLOOKUP(A8433,'Aux Área'!$A$4:$B$123,2,0),"-")</f>
        <v>APH</v>
      </c>
    </row>
    <row r="8434" spans="1:30" x14ac:dyDescent="0.3">
      <c r="A8434" t="s">
        <v>2278</v>
      </c>
      <c r="B8434" t="s">
        <v>4664</v>
      </c>
      <c r="C8434" t="s">
        <v>12998</v>
      </c>
      <c r="D8434" t="s">
        <v>3208</v>
      </c>
      <c r="E8434" t="s">
        <v>3209</v>
      </c>
      <c r="F8434" t="s">
        <v>2281</v>
      </c>
      <c r="G8434" t="s">
        <v>1135</v>
      </c>
      <c r="H8434" t="s">
        <v>2275</v>
      </c>
      <c r="I8434" t="s">
        <v>1497</v>
      </c>
      <c r="J8434" t="s">
        <v>11506</v>
      </c>
      <c r="K8434" t="s">
        <v>11507</v>
      </c>
      <c r="L8434" t="s">
        <v>84</v>
      </c>
      <c r="M8434" t="s">
        <v>38</v>
      </c>
      <c r="N8434" t="s">
        <v>39</v>
      </c>
      <c r="O8434" s="23">
        <v>164</v>
      </c>
      <c r="P8434" s="9">
        <v>10.91</v>
      </c>
      <c r="Q8434" t="s">
        <v>40</v>
      </c>
      <c r="R8434">
        <v>146566</v>
      </c>
      <c r="S8434" s="9">
        <v>15.03</v>
      </c>
      <c r="T8434" s="26">
        <v>4.99</v>
      </c>
      <c r="U8434" s="8">
        <v>75</v>
      </c>
      <c r="V8434" t="s">
        <v>41</v>
      </c>
      <c r="W8434" t="s">
        <v>2276</v>
      </c>
      <c r="X8434" t="s">
        <v>42</v>
      </c>
      <c r="Y8434" t="s">
        <v>2277</v>
      </c>
      <c r="AA8434" s="1">
        <f t="shared" si="829"/>
        <v>46109</v>
      </c>
      <c r="AB8434" s="2">
        <f t="shared" si="830"/>
        <v>3</v>
      </c>
      <c r="AC8434" s="2">
        <f t="shared" si="831"/>
        <v>2026</v>
      </c>
      <c r="AD8434" s="2" t="str">
        <f>IFERROR(VLOOKUP(A8434,'Aux Área'!$A$4:$B$123,2,0),"-")</f>
        <v>INSPEÇÃO</v>
      </c>
    </row>
    <row r="8435" spans="1:30" x14ac:dyDescent="0.3">
      <c r="A8435" t="s">
        <v>2282</v>
      </c>
      <c r="B8435" t="s">
        <v>4679</v>
      </c>
      <c r="C8435" t="s">
        <v>12999</v>
      </c>
      <c r="D8435" t="s">
        <v>12092</v>
      </c>
      <c r="E8435" t="s">
        <v>12093</v>
      </c>
      <c r="F8435" t="s">
        <v>2285</v>
      </c>
      <c r="G8435" t="s">
        <v>1135</v>
      </c>
      <c r="H8435" t="s">
        <v>2275</v>
      </c>
      <c r="I8435" t="s">
        <v>1497</v>
      </c>
      <c r="J8435" t="s">
        <v>409</v>
      </c>
      <c r="K8435" t="s">
        <v>410</v>
      </c>
      <c r="L8435" t="s">
        <v>141</v>
      </c>
      <c r="M8435" t="s">
        <v>38</v>
      </c>
      <c r="N8435" t="s">
        <v>39</v>
      </c>
      <c r="O8435" s="23">
        <v>191</v>
      </c>
      <c r="P8435" s="9">
        <v>8.09</v>
      </c>
      <c r="Q8435" t="s">
        <v>40</v>
      </c>
      <c r="R8435">
        <v>124777</v>
      </c>
      <c r="S8435" s="9">
        <v>23.62</v>
      </c>
      <c r="T8435" s="26">
        <v>4.6900000000000004</v>
      </c>
      <c r="U8435" s="8">
        <v>110.78</v>
      </c>
      <c r="V8435" t="s">
        <v>13000</v>
      </c>
      <c r="W8435" t="s">
        <v>2276</v>
      </c>
      <c r="X8435" t="s">
        <v>42</v>
      </c>
      <c r="Y8435" t="s">
        <v>2277</v>
      </c>
      <c r="AA8435" s="1">
        <f t="shared" si="829"/>
        <v>46109</v>
      </c>
      <c r="AB8435" s="2">
        <f t="shared" si="830"/>
        <v>3</v>
      </c>
      <c r="AC8435" s="2">
        <f t="shared" si="831"/>
        <v>2026</v>
      </c>
      <c r="AD8435" s="2" t="str">
        <f>IFERROR(VLOOKUP(A8435,'Aux Área'!$A$4:$B$123,2,0),"-")</f>
        <v>INSPEÇÃO</v>
      </c>
    </row>
    <row r="8436" spans="1:30" x14ac:dyDescent="0.3">
      <c r="A8436" t="s">
        <v>2643</v>
      </c>
      <c r="B8436" t="s">
        <v>2307</v>
      </c>
      <c r="C8436" t="s">
        <v>13001</v>
      </c>
      <c r="D8436" t="s">
        <v>7064</v>
      </c>
      <c r="E8436" t="s">
        <v>7065</v>
      </c>
      <c r="F8436" t="s">
        <v>2646</v>
      </c>
      <c r="G8436" t="s">
        <v>1300</v>
      </c>
      <c r="H8436" t="s">
        <v>1301</v>
      </c>
      <c r="I8436" t="s">
        <v>37</v>
      </c>
      <c r="J8436" t="s">
        <v>172</v>
      </c>
      <c r="K8436" t="s">
        <v>173</v>
      </c>
      <c r="L8436" t="s">
        <v>124</v>
      </c>
      <c r="M8436" t="s">
        <v>38</v>
      </c>
      <c r="N8436" t="s">
        <v>39</v>
      </c>
      <c r="O8436" s="23">
        <v>428</v>
      </c>
      <c r="P8436" s="9">
        <v>10.32</v>
      </c>
      <c r="Q8436" t="s">
        <v>40</v>
      </c>
      <c r="R8436">
        <v>138904</v>
      </c>
      <c r="S8436" s="9">
        <v>41.46</v>
      </c>
      <c r="T8436" s="26">
        <v>4.79</v>
      </c>
      <c r="U8436" s="8">
        <v>198.59</v>
      </c>
      <c r="V8436" t="s">
        <v>8183</v>
      </c>
      <c r="W8436" t="s">
        <v>2276</v>
      </c>
      <c r="X8436" t="s">
        <v>42</v>
      </c>
      <c r="Y8436" t="s">
        <v>2277</v>
      </c>
      <c r="AA8436" s="1">
        <f t="shared" si="829"/>
        <v>46109</v>
      </c>
      <c r="AB8436" s="2">
        <f t="shared" si="830"/>
        <v>3</v>
      </c>
      <c r="AC8436" s="2">
        <f t="shared" si="831"/>
        <v>2026</v>
      </c>
      <c r="AD8436" s="2" t="str">
        <f>IFERROR(VLOOKUP(A8436,'Aux Área'!$A$4:$B$123,2,0),"-")</f>
        <v>INSPEÇÃO</v>
      </c>
    </row>
    <row r="8437" spans="1:30" x14ac:dyDescent="0.3">
      <c r="A8437" t="s">
        <v>2306</v>
      </c>
      <c r="B8437" t="s">
        <v>4613</v>
      </c>
      <c r="C8437" t="s">
        <v>13002</v>
      </c>
      <c r="D8437" t="s">
        <v>5095</v>
      </c>
      <c r="E8437" t="s">
        <v>5096</v>
      </c>
      <c r="F8437" t="s">
        <v>2309</v>
      </c>
      <c r="G8437" t="s">
        <v>1135</v>
      </c>
      <c r="H8437" t="s">
        <v>2275</v>
      </c>
      <c r="I8437" t="s">
        <v>1497</v>
      </c>
      <c r="J8437" t="s">
        <v>89</v>
      </c>
      <c r="K8437" t="s">
        <v>90</v>
      </c>
      <c r="L8437" t="s">
        <v>91</v>
      </c>
      <c r="M8437" t="s">
        <v>38</v>
      </c>
      <c r="N8437" t="s">
        <v>39</v>
      </c>
      <c r="O8437" s="23">
        <v>383</v>
      </c>
      <c r="P8437" s="9">
        <v>9.64</v>
      </c>
      <c r="Q8437" t="s">
        <v>40</v>
      </c>
      <c r="R8437">
        <v>144964</v>
      </c>
      <c r="S8437" s="9">
        <v>39.71</v>
      </c>
      <c r="T8437" s="26">
        <v>4.8899999999999997</v>
      </c>
      <c r="U8437" s="8">
        <v>194.18</v>
      </c>
      <c r="V8437" t="s">
        <v>13003</v>
      </c>
      <c r="W8437" t="s">
        <v>2276</v>
      </c>
      <c r="X8437" t="s">
        <v>42</v>
      </c>
      <c r="Y8437" t="s">
        <v>2277</v>
      </c>
      <c r="AA8437" s="1">
        <f t="shared" si="829"/>
        <v>46109</v>
      </c>
      <c r="AB8437" s="2">
        <f t="shared" si="830"/>
        <v>3</v>
      </c>
      <c r="AC8437" s="2">
        <f t="shared" si="831"/>
        <v>2026</v>
      </c>
      <c r="AD8437" s="2" t="str">
        <f>IFERROR(VLOOKUP(A8437,'Aux Área'!$A$4:$B$123,2,0),"-")</f>
        <v>INSPEÇÃO</v>
      </c>
    </row>
    <row r="8438" spans="1:30" x14ac:dyDescent="0.3">
      <c r="A8438" t="s">
        <v>2638</v>
      </c>
      <c r="B8438" t="s">
        <v>4593</v>
      </c>
      <c r="C8438" t="s">
        <v>13004</v>
      </c>
      <c r="D8438" t="s">
        <v>4358</v>
      </c>
      <c r="E8438" t="s">
        <v>4359</v>
      </c>
      <c r="F8438" t="s">
        <v>2641</v>
      </c>
      <c r="G8438" t="s">
        <v>1135</v>
      </c>
      <c r="H8438" t="s">
        <v>2275</v>
      </c>
      <c r="I8438" t="s">
        <v>1497</v>
      </c>
      <c r="J8438" t="s">
        <v>275</v>
      </c>
      <c r="K8438" t="s">
        <v>276</v>
      </c>
      <c r="L8438" t="s">
        <v>124</v>
      </c>
      <c r="M8438" t="s">
        <v>38</v>
      </c>
      <c r="N8438" t="s">
        <v>39</v>
      </c>
      <c r="O8438" s="23">
        <v>429</v>
      </c>
      <c r="P8438" s="9">
        <v>9.5399999999999991</v>
      </c>
      <c r="Q8438" t="s">
        <v>40</v>
      </c>
      <c r="R8438">
        <v>133110</v>
      </c>
      <c r="S8438" s="9">
        <v>44.99</v>
      </c>
      <c r="T8438" s="26">
        <v>4.79</v>
      </c>
      <c r="U8438" s="8">
        <v>215.5</v>
      </c>
      <c r="V8438" t="s">
        <v>13005</v>
      </c>
      <c r="W8438" t="s">
        <v>2276</v>
      </c>
      <c r="X8438" t="s">
        <v>42</v>
      </c>
      <c r="Y8438" t="s">
        <v>2277</v>
      </c>
      <c r="AA8438" s="1">
        <f t="shared" si="829"/>
        <v>46110</v>
      </c>
      <c r="AB8438" s="2">
        <f t="shared" si="830"/>
        <v>3</v>
      </c>
      <c r="AC8438" s="2">
        <f t="shared" si="831"/>
        <v>2026</v>
      </c>
      <c r="AD8438" s="2" t="str">
        <f>IFERROR(VLOOKUP(A8438,'Aux Área'!$A$4:$B$123,2,0),"-")</f>
        <v>INSPEÇÃO</v>
      </c>
    </row>
    <row r="8439" spans="1:30" x14ac:dyDescent="0.3">
      <c r="A8439" t="s">
        <v>5543</v>
      </c>
      <c r="B8439" t="s">
        <v>11845</v>
      </c>
      <c r="C8439" t="s">
        <v>13006</v>
      </c>
      <c r="D8439" t="s">
        <v>3303</v>
      </c>
      <c r="E8439" t="s">
        <v>3304</v>
      </c>
      <c r="F8439" t="s">
        <v>6207</v>
      </c>
      <c r="G8439" t="s">
        <v>1135</v>
      </c>
      <c r="H8439" t="s">
        <v>5545</v>
      </c>
      <c r="I8439" t="s">
        <v>839</v>
      </c>
      <c r="J8439" t="s">
        <v>89</v>
      </c>
      <c r="K8439" t="s">
        <v>90</v>
      </c>
      <c r="L8439" t="s">
        <v>91</v>
      </c>
      <c r="M8439" t="s">
        <v>38</v>
      </c>
      <c r="N8439" t="s">
        <v>39</v>
      </c>
      <c r="O8439" s="23">
        <v>454</v>
      </c>
      <c r="P8439" s="9">
        <v>11.1</v>
      </c>
      <c r="Q8439" t="s">
        <v>40</v>
      </c>
      <c r="R8439">
        <v>33467</v>
      </c>
      <c r="S8439" s="9">
        <v>40.9</v>
      </c>
      <c r="T8439" s="26">
        <v>4.8899999999999997</v>
      </c>
      <c r="U8439" s="8">
        <v>200</v>
      </c>
      <c r="V8439" t="s">
        <v>13007</v>
      </c>
      <c r="W8439" t="s">
        <v>2276</v>
      </c>
      <c r="X8439" t="s">
        <v>42</v>
      </c>
      <c r="Y8439" t="s">
        <v>2277</v>
      </c>
      <c r="AA8439" s="1">
        <f t="shared" si="829"/>
        <v>46110</v>
      </c>
      <c r="AB8439" s="2">
        <f t="shared" si="830"/>
        <v>3</v>
      </c>
      <c r="AC8439" s="2">
        <f t="shared" si="831"/>
        <v>2026</v>
      </c>
      <c r="AD8439" s="2" t="str">
        <f>IFERROR(VLOOKUP(A8439,'Aux Área'!$A$4:$B$123,2,0),"-")</f>
        <v>INSPEÇÃO</v>
      </c>
    </row>
    <row r="8440" spans="1:30" x14ac:dyDescent="0.3">
      <c r="A8440" t="s">
        <v>3092</v>
      </c>
      <c r="B8440" t="s">
        <v>4774</v>
      </c>
      <c r="C8440" t="s">
        <v>13008</v>
      </c>
      <c r="D8440" t="s">
        <v>9771</v>
      </c>
      <c r="E8440" t="s">
        <v>9666</v>
      </c>
      <c r="F8440" t="s">
        <v>3594</v>
      </c>
      <c r="G8440" t="s">
        <v>1135</v>
      </c>
      <c r="H8440" t="s">
        <v>2275</v>
      </c>
      <c r="I8440" t="s">
        <v>1497</v>
      </c>
      <c r="J8440" t="s">
        <v>231</v>
      </c>
      <c r="K8440" t="s">
        <v>232</v>
      </c>
      <c r="L8440" t="s">
        <v>217</v>
      </c>
      <c r="M8440" t="s">
        <v>38</v>
      </c>
      <c r="N8440" t="s">
        <v>39</v>
      </c>
      <c r="O8440" s="23">
        <v>547</v>
      </c>
      <c r="P8440" s="9">
        <v>11.91</v>
      </c>
      <c r="Q8440" t="s">
        <v>40</v>
      </c>
      <c r="R8440">
        <v>126418</v>
      </c>
      <c r="S8440" s="9">
        <v>45.92</v>
      </c>
      <c r="T8440" s="26">
        <v>4.8600000000000003</v>
      </c>
      <c r="U8440" s="8">
        <v>223.18</v>
      </c>
      <c r="V8440" t="s">
        <v>13009</v>
      </c>
      <c r="W8440" t="s">
        <v>2276</v>
      </c>
      <c r="X8440" t="s">
        <v>42</v>
      </c>
      <c r="Y8440" t="s">
        <v>2277</v>
      </c>
      <c r="AA8440" s="1">
        <f t="shared" si="829"/>
        <v>46110</v>
      </c>
      <c r="AB8440" s="2">
        <f t="shared" si="830"/>
        <v>3</v>
      </c>
      <c r="AC8440" s="2">
        <f t="shared" si="831"/>
        <v>2026</v>
      </c>
      <c r="AD8440" s="2" t="str">
        <f>IFERROR(VLOOKUP(A8440,'Aux Área'!$A$4:$B$123,2,0),"-")</f>
        <v>INSPEÇÃO</v>
      </c>
    </row>
    <row r="8441" spans="1:30" x14ac:dyDescent="0.3">
      <c r="A8441" t="s">
        <v>2212</v>
      </c>
      <c r="B8441" t="s">
        <v>2466</v>
      </c>
      <c r="C8441" t="s">
        <v>13010</v>
      </c>
      <c r="D8441" t="s">
        <v>2888</v>
      </c>
      <c r="E8441" t="s">
        <v>2889</v>
      </c>
      <c r="F8441" t="s">
        <v>2214</v>
      </c>
      <c r="G8441" t="s">
        <v>35</v>
      </c>
      <c r="H8441" t="s">
        <v>2215</v>
      </c>
      <c r="I8441" t="s">
        <v>839</v>
      </c>
      <c r="J8441" t="s">
        <v>89</v>
      </c>
      <c r="K8441" t="s">
        <v>90</v>
      </c>
      <c r="L8441" t="s">
        <v>91</v>
      </c>
      <c r="M8441" t="s">
        <v>38</v>
      </c>
      <c r="N8441" t="s">
        <v>668</v>
      </c>
      <c r="O8441" s="23">
        <v>367</v>
      </c>
      <c r="P8441" s="9">
        <v>6.17</v>
      </c>
      <c r="Q8441" t="s">
        <v>40</v>
      </c>
      <c r="R8441">
        <v>16463</v>
      </c>
      <c r="S8441" s="9">
        <v>59.46</v>
      </c>
      <c r="T8441" s="26">
        <v>7.99</v>
      </c>
      <c r="U8441" s="8">
        <v>475.09</v>
      </c>
      <c r="V8441" t="s">
        <v>13011</v>
      </c>
      <c r="W8441" t="s">
        <v>2007</v>
      </c>
      <c r="X8441" t="s">
        <v>42</v>
      </c>
      <c r="Y8441" t="s">
        <v>2217</v>
      </c>
      <c r="AA8441" s="1">
        <f t="shared" si="829"/>
        <v>46110</v>
      </c>
      <c r="AB8441" s="2">
        <f t="shared" si="830"/>
        <v>3</v>
      </c>
      <c r="AC8441" s="2">
        <f t="shared" si="831"/>
        <v>2026</v>
      </c>
      <c r="AD8441" s="2" t="str">
        <f>IFERROR(VLOOKUP(A8441,'Aux Área'!$A$4:$B$123,2,0),"-")</f>
        <v>APH</v>
      </c>
    </row>
    <row r="8442" spans="1:30" x14ac:dyDescent="0.3">
      <c r="A8442" t="s">
        <v>52</v>
      </c>
      <c r="B8442" t="s">
        <v>1449</v>
      </c>
      <c r="C8442" t="s">
        <v>13012</v>
      </c>
      <c r="D8442" t="s">
        <v>3197</v>
      </c>
      <c r="E8442" t="s">
        <v>3198</v>
      </c>
      <c r="F8442" t="s">
        <v>53</v>
      </c>
      <c r="G8442" t="s">
        <v>35</v>
      </c>
      <c r="H8442" t="s">
        <v>36</v>
      </c>
      <c r="I8442" t="s">
        <v>37</v>
      </c>
      <c r="J8442" t="s">
        <v>356</v>
      </c>
      <c r="K8442" t="s">
        <v>357</v>
      </c>
      <c r="L8442" t="s">
        <v>124</v>
      </c>
      <c r="M8442" t="s">
        <v>38</v>
      </c>
      <c r="N8442" t="s">
        <v>39</v>
      </c>
      <c r="O8442" s="23">
        <v>449</v>
      </c>
      <c r="P8442" s="9">
        <v>12.19</v>
      </c>
      <c r="Q8442" t="s">
        <v>40</v>
      </c>
      <c r="R8442">
        <v>87087</v>
      </c>
      <c r="S8442" s="9">
        <v>36.83</v>
      </c>
      <c r="T8442" s="26">
        <v>4.7910000000000004</v>
      </c>
      <c r="U8442" s="8">
        <v>176.46</v>
      </c>
      <c r="V8442" t="s">
        <v>13013</v>
      </c>
      <c r="W8442" t="s">
        <v>2007</v>
      </c>
      <c r="X8442" t="s">
        <v>42</v>
      </c>
      <c r="Y8442" t="s">
        <v>1740</v>
      </c>
      <c r="AA8442" s="1">
        <f t="shared" si="829"/>
        <v>46110</v>
      </c>
      <c r="AB8442" s="2">
        <f t="shared" si="830"/>
        <v>3</v>
      </c>
      <c r="AC8442" s="2">
        <f t="shared" si="831"/>
        <v>2026</v>
      </c>
      <c r="AD8442" s="2" t="str">
        <f>IFERROR(VLOOKUP(A8442,'Aux Área'!$A$4:$B$123,2,0),"-")</f>
        <v>OPERAÇÃO</v>
      </c>
    </row>
    <row r="8443" spans="1:30" x14ac:dyDescent="0.3">
      <c r="A8443" t="s">
        <v>2643</v>
      </c>
      <c r="B8443" t="s">
        <v>2307</v>
      </c>
      <c r="C8443" t="s">
        <v>13014</v>
      </c>
      <c r="D8443" t="s">
        <v>7064</v>
      </c>
      <c r="E8443" t="s">
        <v>7065</v>
      </c>
      <c r="F8443" t="s">
        <v>2646</v>
      </c>
      <c r="G8443" t="s">
        <v>1300</v>
      </c>
      <c r="H8443" t="s">
        <v>1301</v>
      </c>
      <c r="I8443" t="s">
        <v>37</v>
      </c>
      <c r="J8443" t="s">
        <v>172</v>
      </c>
      <c r="K8443" t="s">
        <v>173</v>
      </c>
      <c r="L8443" t="s">
        <v>124</v>
      </c>
      <c r="M8443" t="s">
        <v>38</v>
      </c>
      <c r="N8443" t="s">
        <v>39</v>
      </c>
      <c r="O8443" s="23">
        <v>363</v>
      </c>
      <c r="P8443" s="9">
        <v>12.1</v>
      </c>
      <c r="Q8443" t="s">
        <v>40</v>
      </c>
      <c r="R8443">
        <v>139267</v>
      </c>
      <c r="S8443" s="9">
        <v>30</v>
      </c>
      <c r="T8443" s="26">
        <v>4.79</v>
      </c>
      <c r="U8443" s="8">
        <v>143.69999999999999</v>
      </c>
      <c r="V8443" t="s">
        <v>8183</v>
      </c>
      <c r="W8443" t="s">
        <v>2276</v>
      </c>
      <c r="X8443" t="s">
        <v>42</v>
      </c>
      <c r="Y8443" t="s">
        <v>2277</v>
      </c>
      <c r="AA8443" s="1">
        <f t="shared" si="829"/>
        <v>46110</v>
      </c>
      <c r="AB8443" s="2">
        <f t="shared" si="830"/>
        <v>3</v>
      </c>
      <c r="AC8443" s="2">
        <f t="shared" si="831"/>
        <v>2026</v>
      </c>
      <c r="AD8443" s="2" t="str">
        <f>IFERROR(VLOOKUP(A8443,'Aux Área'!$A$4:$B$123,2,0),"-")</f>
        <v>INSPEÇÃO</v>
      </c>
    </row>
    <row r="8444" spans="1:30" x14ac:dyDescent="0.3">
      <c r="A8444" t="s">
        <v>2278</v>
      </c>
      <c r="B8444" t="s">
        <v>4664</v>
      </c>
      <c r="C8444" t="s">
        <v>13015</v>
      </c>
      <c r="D8444" t="s">
        <v>3208</v>
      </c>
      <c r="E8444" t="s">
        <v>3209</v>
      </c>
      <c r="F8444" t="s">
        <v>2281</v>
      </c>
      <c r="G8444" t="s">
        <v>1135</v>
      </c>
      <c r="H8444" t="s">
        <v>2275</v>
      </c>
      <c r="I8444" t="s">
        <v>1497</v>
      </c>
      <c r="J8444" t="s">
        <v>11506</v>
      </c>
      <c r="K8444" t="s">
        <v>11507</v>
      </c>
      <c r="L8444" t="s">
        <v>84</v>
      </c>
      <c r="M8444" t="s">
        <v>38</v>
      </c>
      <c r="N8444" t="s">
        <v>39</v>
      </c>
      <c r="O8444" s="23">
        <v>399</v>
      </c>
      <c r="P8444" s="9">
        <v>10.93</v>
      </c>
      <c r="Q8444" t="s">
        <v>40</v>
      </c>
      <c r="R8444">
        <v>146965</v>
      </c>
      <c r="S8444" s="9">
        <v>36.520000000000003</v>
      </c>
      <c r="T8444" s="26">
        <v>4.99</v>
      </c>
      <c r="U8444" s="8">
        <v>182.23</v>
      </c>
      <c r="V8444" t="s">
        <v>112</v>
      </c>
      <c r="W8444" t="s">
        <v>2276</v>
      </c>
      <c r="X8444" t="s">
        <v>42</v>
      </c>
      <c r="Y8444" t="s">
        <v>2277</v>
      </c>
      <c r="AA8444" s="1">
        <f t="shared" si="829"/>
        <v>46110</v>
      </c>
      <c r="AB8444" s="2">
        <f t="shared" si="830"/>
        <v>3</v>
      </c>
      <c r="AC8444" s="2">
        <f t="shared" si="831"/>
        <v>2026</v>
      </c>
      <c r="AD8444" s="2" t="str">
        <f>IFERROR(VLOOKUP(A8444,'Aux Área'!$A$4:$B$123,2,0),"-")</f>
        <v>INSPEÇÃO</v>
      </c>
    </row>
    <row r="8445" spans="1:30" x14ac:dyDescent="0.3">
      <c r="A8445" t="s">
        <v>2260</v>
      </c>
      <c r="B8445" t="s">
        <v>113</v>
      </c>
      <c r="C8445" t="s">
        <v>13016</v>
      </c>
      <c r="D8445" t="s">
        <v>3005</v>
      </c>
      <c r="E8445" t="s">
        <v>3006</v>
      </c>
      <c r="F8445" t="s">
        <v>2262</v>
      </c>
      <c r="G8445" t="s">
        <v>35</v>
      </c>
      <c r="H8445" t="s">
        <v>2263</v>
      </c>
      <c r="I8445" t="s">
        <v>2186</v>
      </c>
      <c r="J8445" t="s">
        <v>1681</v>
      </c>
      <c r="K8445" t="s">
        <v>1682</v>
      </c>
      <c r="L8445" t="s">
        <v>141</v>
      </c>
      <c r="M8445" t="s">
        <v>38</v>
      </c>
      <c r="N8445" t="s">
        <v>668</v>
      </c>
      <c r="O8445" s="23">
        <v>1089</v>
      </c>
      <c r="P8445" s="9">
        <v>16.010000000000002</v>
      </c>
      <c r="Q8445" t="s">
        <v>40</v>
      </c>
      <c r="R8445">
        <v>125329</v>
      </c>
      <c r="S8445" s="9">
        <v>68.02</v>
      </c>
      <c r="T8445" s="26">
        <v>7.74</v>
      </c>
      <c r="U8445" s="8">
        <v>526.45000000000005</v>
      </c>
      <c r="V8445" t="s">
        <v>41</v>
      </c>
      <c r="W8445" t="s">
        <v>2007</v>
      </c>
      <c r="X8445" t="s">
        <v>42</v>
      </c>
      <c r="Y8445" t="s">
        <v>1740</v>
      </c>
      <c r="AA8445" s="1">
        <f t="shared" si="829"/>
        <v>46110</v>
      </c>
      <c r="AB8445" s="2">
        <f t="shared" si="830"/>
        <v>3</v>
      </c>
      <c r="AC8445" s="2">
        <f t="shared" si="831"/>
        <v>2026</v>
      </c>
      <c r="AD8445" s="2" t="str">
        <f>IFERROR(VLOOKUP(A8445,'Aux Área'!$A$4:$B$123,2,0),"-")</f>
        <v>INSPEÇÃO</v>
      </c>
    </row>
    <row r="8446" spans="1:30" x14ac:dyDescent="0.3">
      <c r="A8446" t="s">
        <v>2632</v>
      </c>
      <c r="B8446" t="s">
        <v>11859</v>
      </c>
      <c r="C8446" t="s">
        <v>13017</v>
      </c>
      <c r="D8446" t="s">
        <v>10329</v>
      </c>
      <c r="E8446" t="s">
        <v>9675</v>
      </c>
      <c r="F8446" t="s">
        <v>3712</v>
      </c>
      <c r="G8446" t="s">
        <v>1300</v>
      </c>
      <c r="H8446" t="s">
        <v>2635</v>
      </c>
      <c r="I8446" t="s">
        <v>37</v>
      </c>
      <c r="J8446" t="s">
        <v>5537</v>
      </c>
      <c r="K8446" t="s">
        <v>5538</v>
      </c>
      <c r="L8446" t="s">
        <v>217</v>
      </c>
      <c r="M8446" t="s">
        <v>38</v>
      </c>
      <c r="N8446" t="s">
        <v>39</v>
      </c>
      <c r="O8446" s="23">
        <v>363</v>
      </c>
      <c r="P8446" s="9">
        <v>8.0299999999999994</v>
      </c>
      <c r="Q8446" t="s">
        <v>40</v>
      </c>
      <c r="R8446">
        <v>18706</v>
      </c>
      <c r="S8446" s="9">
        <v>45.19</v>
      </c>
      <c r="T8446" s="26">
        <v>4.8609999999999998</v>
      </c>
      <c r="U8446" s="8">
        <v>219.65</v>
      </c>
      <c r="V8446" t="s">
        <v>41</v>
      </c>
      <c r="W8446" t="s">
        <v>2007</v>
      </c>
      <c r="X8446" t="s">
        <v>42</v>
      </c>
      <c r="Y8446" t="s">
        <v>1740</v>
      </c>
      <c r="AA8446" s="1">
        <f t="shared" si="829"/>
        <v>46110</v>
      </c>
      <c r="AB8446" s="2">
        <f t="shared" si="830"/>
        <v>3</v>
      </c>
      <c r="AC8446" s="2">
        <f t="shared" si="831"/>
        <v>2026</v>
      </c>
      <c r="AD8446" s="2" t="str">
        <f>IFERROR(VLOOKUP(A8446,'Aux Área'!$A$4:$B$123,2,0),"-")</f>
        <v>TI</v>
      </c>
    </row>
    <row r="8447" spans="1:30" x14ac:dyDescent="0.3">
      <c r="A8447" t="s">
        <v>2282</v>
      </c>
      <c r="B8447" t="s">
        <v>4679</v>
      </c>
      <c r="C8447" t="s">
        <v>13018</v>
      </c>
      <c r="D8447" t="s">
        <v>11924</v>
      </c>
      <c r="E8447" t="s">
        <v>11925</v>
      </c>
      <c r="F8447" t="s">
        <v>2285</v>
      </c>
      <c r="G8447" t="s">
        <v>1135</v>
      </c>
      <c r="H8447" t="s">
        <v>2275</v>
      </c>
      <c r="I8447" t="s">
        <v>1497</v>
      </c>
      <c r="J8447" t="s">
        <v>409</v>
      </c>
      <c r="K8447" t="s">
        <v>410</v>
      </c>
      <c r="L8447" t="s">
        <v>141</v>
      </c>
      <c r="M8447" t="s">
        <v>38</v>
      </c>
      <c r="N8447" t="s">
        <v>39</v>
      </c>
      <c r="O8447" s="23">
        <v>418</v>
      </c>
      <c r="P8447" s="9">
        <v>10.74</v>
      </c>
      <c r="Q8447" t="s">
        <v>40</v>
      </c>
      <c r="R8447">
        <v>125195</v>
      </c>
      <c r="S8447" s="9">
        <v>38.93</v>
      </c>
      <c r="T8447" s="26">
        <v>4.6900000000000004</v>
      </c>
      <c r="U8447" s="8">
        <v>182.58</v>
      </c>
      <c r="V8447" t="s">
        <v>13019</v>
      </c>
      <c r="W8447" t="s">
        <v>2276</v>
      </c>
      <c r="X8447" t="s">
        <v>42</v>
      </c>
      <c r="Y8447" t="s">
        <v>2277</v>
      </c>
      <c r="AA8447" s="1">
        <f t="shared" si="829"/>
        <v>46110</v>
      </c>
      <c r="AB8447" s="2">
        <f t="shared" si="830"/>
        <v>3</v>
      </c>
      <c r="AC8447" s="2">
        <f t="shared" si="831"/>
        <v>2026</v>
      </c>
      <c r="AD8447" s="2" t="str">
        <f>IFERROR(VLOOKUP(A8447,'Aux Área'!$A$4:$B$123,2,0),"-")</f>
        <v>INSPEÇÃO</v>
      </c>
    </row>
    <row r="8448" spans="1:30" x14ac:dyDescent="0.3">
      <c r="A8448" t="s">
        <v>2189</v>
      </c>
      <c r="B8448" t="s">
        <v>10781</v>
      </c>
      <c r="C8448" t="s">
        <v>13020</v>
      </c>
      <c r="D8448" t="s">
        <v>3310</v>
      </c>
      <c r="E8448" t="s">
        <v>3311</v>
      </c>
      <c r="F8448" t="s">
        <v>2192</v>
      </c>
      <c r="G8448" t="s">
        <v>1135</v>
      </c>
      <c r="H8448" t="s">
        <v>2185</v>
      </c>
      <c r="I8448" t="s">
        <v>2186</v>
      </c>
      <c r="J8448" t="s">
        <v>11506</v>
      </c>
      <c r="K8448" t="s">
        <v>11507</v>
      </c>
      <c r="L8448" t="s">
        <v>84</v>
      </c>
      <c r="M8448" t="s">
        <v>38</v>
      </c>
      <c r="N8448" t="s">
        <v>668</v>
      </c>
      <c r="O8448" s="23">
        <v>701</v>
      </c>
      <c r="P8448" s="9">
        <v>12.66</v>
      </c>
      <c r="Q8448" t="s">
        <v>40</v>
      </c>
      <c r="R8448">
        <v>54780</v>
      </c>
      <c r="S8448" s="9">
        <v>55.36</v>
      </c>
      <c r="T8448" s="26">
        <v>8.49</v>
      </c>
      <c r="U8448" s="8">
        <v>470.01</v>
      </c>
      <c r="V8448" t="s">
        <v>41</v>
      </c>
      <c r="W8448" t="s">
        <v>2007</v>
      </c>
      <c r="X8448" t="s">
        <v>42</v>
      </c>
      <c r="Y8448" t="s">
        <v>12261</v>
      </c>
      <c r="AA8448" s="1">
        <f t="shared" si="829"/>
        <v>46110</v>
      </c>
      <c r="AB8448" s="2">
        <f t="shared" si="830"/>
        <v>3</v>
      </c>
      <c r="AC8448" s="2">
        <f t="shared" si="831"/>
        <v>2026</v>
      </c>
      <c r="AD8448" s="2" t="str">
        <f>IFERROR(VLOOKUP(A8448,'Aux Área'!$A$4:$B$123,2,0),"-")</f>
        <v>INSPEÇÃO</v>
      </c>
    </row>
    <row r="8449" spans="1:30" x14ac:dyDescent="0.3">
      <c r="A8449" t="s">
        <v>2638</v>
      </c>
      <c r="B8449" t="s">
        <v>4593</v>
      </c>
      <c r="C8449" t="s">
        <v>13021</v>
      </c>
      <c r="D8449" t="s">
        <v>10306</v>
      </c>
      <c r="E8449" t="s">
        <v>9673</v>
      </c>
      <c r="F8449" t="s">
        <v>2641</v>
      </c>
      <c r="G8449" t="s">
        <v>1135</v>
      </c>
      <c r="H8449" t="s">
        <v>2275</v>
      </c>
      <c r="I8449" t="s">
        <v>1497</v>
      </c>
      <c r="J8449" t="s">
        <v>275</v>
      </c>
      <c r="K8449" t="s">
        <v>276</v>
      </c>
      <c r="L8449" t="s">
        <v>124</v>
      </c>
      <c r="M8449" t="s">
        <v>38</v>
      </c>
      <c r="N8449" t="s">
        <v>39</v>
      </c>
      <c r="O8449" s="23">
        <v>330</v>
      </c>
      <c r="P8449" s="9">
        <v>9.43</v>
      </c>
      <c r="Q8449" t="s">
        <v>40</v>
      </c>
      <c r="R8449">
        <v>133440</v>
      </c>
      <c r="S8449" s="9">
        <v>35.01</v>
      </c>
      <c r="T8449" s="26">
        <v>4.79</v>
      </c>
      <c r="U8449" s="8">
        <v>167.7</v>
      </c>
      <c r="V8449" t="s">
        <v>13022</v>
      </c>
      <c r="W8449" t="s">
        <v>2276</v>
      </c>
      <c r="X8449" t="s">
        <v>42</v>
      </c>
      <c r="Y8449" t="s">
        <v>2277</v>
      </c>
      <c r="AA8449" s="1">
        <f t="shared" si="829"/>
        <v>46110</v>
      </c>
      <c r="AB8449" s="2">
        <f t="shared" si="830"/>
        <v>3</v>
      </c>
      <c r="AC8449" s="2">
        <f t="shared" si="831"/>
        <v>2026</v>
      </c>
      <c r="AD8449" s="2" t="str">
        <f>IFERROR(VLOOKUP(A8449,'Aux Área'!$A$4:$B$123,2,0),"-")</f>
        <v>INSPEÇÃO</v>
      </c>
    </row>
    <row r="8450" spans="1:30" x14ac:dyDescent="0.3">
      <c r="A8450" t="s">
        <v>5543</v>
      </c>
      <c r="B8450" t="s">
        <v>11845</v>
      </c>
      <c r="C8450" t="s">
        <v>13023</v>
      </c>
      <c r="D8450" t="s">
        <v>3410</v>
      </c>
      <c r="E8450" t="s">
        <v>3411</v>
      </c>
      <c r="F8450" t="s">
        <v>6207</v>
      </c>
      <c r="G8450" t="s">
        <v>1135</v>
      </c>
      <c r="H8450" t="s">
        <v>5545</v>
      </c>
      <c r="I8450" t="s">
        <v>839</v>
      </c>
      <c r="J8450" t="s">
        <v>231</v>
      </c>
      <c r="K8450" t="s">
        <v>232</v>
      </c>
      <c r="L8450" t="s">
        <v>217</v>
      </c>
      <c r="M8450" t="s">
        <v>38</v>
      </c>
      <c r="N8450" t="s">
        <v>39</v>
      </c>
      <c r="O8450" s="23">
        <v>444</v>
      </c>
      <c r="P8450" s="9">
        <v>9.69</v>
      </c>
      <c r="Q8450" t="s">
        <v>40</v>
      </c>
      <c r="R8450">
        <v>33911</v>
      </c>
      <c r="S8450" s="9">
        <v>45.8</v>
      </c>
      <c r="T8450" s="26">
        <v>4.8600000000000003</v>
      </c>
      <c r="U8450" s="8">
        <v>222.6</v>
      </c>
      <c r="V8450" t="s">
        <v>13024</v>
      </c>
      <c r="W8450" t="s">
        <v>2276</v>
      </c>
      <c r="X8450" t="s">
        <v>42</v>
      </c>
      <c r="Y8450" t="s">
        <v>2277</v>
      </c>
      <c r="AA8450" s="1">
        <f t="shared" si="829"/>
        <v>46110</v>
      </c>
      <c r="AB8450" s="2">
        <f t="shared" si="830"/>
        <v>3</v>
      </c>
      <c r="AC8450" s="2">
        <f t="shared" si="831"/>
        <v>2026</v>
      </c>
      <c r="AD8450" s="2" t="str">
        <f>IFERROR(VLOOKUP(A8450,'Aux Área'!$A$4:$B$123,2,0),"-")</f>
        <v>INSPEÇÃO</v>
      </c>
    </row>
    <row r="8451" spans="1:30" x14ac:dyDescent="0.3">
      <c r="A8451" t="s">
        <v>1992</v>
      </c>
      <c r="B8451" t="s">
        <v>1993</v>
      </c>
      <c r="C8451" t="s">
        <v>13025</v>
      </c>
      <c r="D8451" t="s">
        <v>1297</v>
      </c>
      <c r="E8451" t="s">
        <v>2221</v>
      </c>
      <c r="F8451" t="s">
        <v>1995</v>
      </c>
      <c r="G8451" t="s">
        <v>659</v>
      </c>
      <c r="H8451" t="s">
        <v>1996</v>
      </c>
      <c r="I8451" t="s">
        <v>1997</v>
      </c>
      <c r="J8451" t="s">
        <v>409</v>
      </c>
      <c r="K8451" t="s">
        <v>410</v>
      </c>
      <c r="L8451" t="s">
        <v>141</v>
      </c>
      <c r="M8451" t="s">
        <v>38</v>
      </c>
      <c r="N8451" t="s">
        <v>668</v>
      </c>
      <c r="O8451" s="23">
        <v>341</v>
      </c>
      <c r="P8451" s="9">
        <v>5.45</v>
      </c>
      <c r="Q8451" t="s">
        <v>40</v>
      </c>
      <c r="R8451">
        <v>30278</v>
      </c>
      <c r="S8451" s="9">
        <v>62.55</v>
      </c>
      <c r="T8451" s="26">
        <v>7.79</v>
      </c>
      <c r="U8451" s="8">
        <v>487.26</v>
      </c>
      <c r="V8451" t="s">
        <v>13026</v>
      </c>
      <c r="W8451" t="s">
        <v>1985</v>
      </c>
      <c r="X8451" t="s">
        <v>42</v>
      </c>
      <c r="Y8451" t="s">
        <v>1986</v>
      </c>
      <c r="AA8451" s="1">
        <f t="shared" si="829"/>
        <v>46110</v>
      </c>
      <c r="AB8451" s="2">
        <f t="shared" si="830"/>
        <v>3</v>
      </c>
      <c r="AC8451" s="2">
        <f t="shared" si="831"/>
        <v>2026</v>
      </c>
      <c r="AD8451" s="2" t="str">
        <f>IFERROR(VLOOKUP(A8451,'Aux Área'!$A$4:$B$123,2,0),"-")</f>
        <v>PESADOS</v>
      </c>
    </row>
    <row r="8452" spans="1:30" x14ac:dyDescent="0.3">
      <c r="A8452" t="s">
        <v>2181</v>
      </c>
      <c r="B8452" t="s">
        <v>4595</v>
      </c>
      <c r="C8452" t="s">
        <v>13027</v>
      </c>
      <c r="D8452" t="s">
        <v>3246</v>
      </c>
      <c r="E8452" t="s">
        <v>3247</v>
      </c>
      <c r="F8452" t="s">
        <v>2184</v>
      </c>
      <c r="G8452" t="s">
        <v>1135</v>
      </c>
      <c r="H8452" t="s">
        <v>2185</v>
      </c>
      <c r="I8452" t="s">
        <v>2186</v>
      </c>
      <c r="J8452" t="s">
        <v>237</v>
      </c>
      <c r="K8452" t="s">
        <v>238</v>
      </c>
      <c r="L8452" t="s">
        <v>110</v>
      </c>
      <c r="M8452" t="s">
        <v>38</v>
      </c>
      <c r="N8452" t="s">
        <v>668</v>
      </c>
      <c r="O8452" s="23">
        <v>917</v>
      </c>
      <c r="P8452" s="9">
        <v>11.57</v>
      </c>
      <c r="Q8452" t="s">
        <v>40</v>
      </c>
      <c r="R8452">
        <v>157635</v>
      </c>
      <c r="S8452" s="9">
        <v>79.239999999999995</v>
      </c>
      <c r="T8452" s="26">
        <v>7.59</v>
      </c>
      <c r="U8452" s="8">
        <v>601.42999999999995</v>
      </c>
      <c r="V8452" t="s">
        <v>41</v>
      </c>
      <c r="W8452" t="s">
        <v>2007</v>
      </c>
      <c r="X8452" t="s">
        <v>42</v>
      </c>
      <c r="Y8452" t="s">
        <v>12261</v>
      </c>
      <c r="AA8452" s="1">
        <f t="shared" si="829"/>
        <v>46110</v>
      </c>
      <c r="AB8452" s="2">
        <f t="shared" si="830"/>
        <v>3</v>
      </c>
      <c r="AC8452" s="2">
        <f t="shared" si="831"/>
        <v>2026</v>
      </c>
      <c r="AD8452" s="2" t="str">
        <f>IFERROR(VLOOKUP(A8452,'Aux Área'!$A$4:$B$123,2,0),"-")</f>
        <v>INSPEÇÃO</v>
      </c>
    </row>
    <row r="8453" spans="1:30" x14ac:dyDescent="0.3">
      <c r="A8453" t="s">
        <v>2650</v>
      </c>
      <c r="B8453" t="s">
        <v>10989</v>
      </c>
      <c r="C8453" t="s">
        <v>13028</v>
      </c>
      <c r="D8453" t="s">
        <v>2944</v>
      </c>
      <c r="E8453" t="s">
        <v>2945</v>
      </c>
      <c r="F8453" t="s">
        <v>3615</v>
      </c>
      <c r="G8453" t="s">
        <v>1300</v>
      </c>
      <c r="H8453" t="s">
        <v>2635</v>
      </c>
      <c r="I8453" t="s">
        <v>37</v>
      </c>
      <c r="J8453" t="s">
        <v>237</v>
      </c>
      <c r="K8453" t="s">
        <v>238</v>
      </c>
      <c r="L8453" t="s">
        <v>110</v>
      </c>
      <c r="M8453" t="s">
        <v>38</v>
      </c>
      <c r="N8453" t="s">
        <v>39</v>
      </c>
      <c r="O8453" s="23">
        <v>196</v>
      </c>
      <c r="P8453" s="9">
        <v>4.4800000000000004</v>
      </c>
      <c r="Q8453" t="s">
        <v>40</v>
      </c>
      <c r="R8453">
        <v>24471</v>
      </c>
      <c r="S8453" s="9">
        <v>43.72</v>
      </c>
      <c r="T8453" s="26">
        <v>4.1900000000000004</v>
      </c>
      <c r="U8453" s="8">
        <v>183.19</v>
      </c>
      <c r="V8453" t="s">
        <v>41</v>
      </c>
      <c r="W8453" t="s">
        <v>2276</v>
      </c>
      <c r="X8453" t="s">
        <v>42</v>
      </c>
      <c r="Y8453" t="s">
        <v>1740</v>
      </c>
      <c r="AA8453" s="1">
        <f t="shared" si="829"/>
        <v>46110</v>
      </c>
      <c r="AB8453" s="2">
        <f t="shared" si="830"/>
        <v>3</v>
      </c>
      <c r="AC8453" s="2">
        <f t="shared" si="831"/>
        <v>2026</v>
      </c>
      <c r="AD8453" s="2" t="str">
        <f>IFERROR(VLOOKUP(A8453,'Aux Área'!$A$4:$B$123,2,0),"-")</f>
        <v>TI</v>
      </c>
    </row>
    <row r="8454" spans="1:30" x14ac:dyDescent="0.3">
      <c r="A8454" t="s">
        <v>5620</v>
      </c>
      <c r="B8454" t="s">
        <v>9277</v>
      </c>
      <c r="C8454" t="s">
        <v>13029</v>
      </c>
      <c r="D8454" t="s">
        <v>2160</v>
      </c>
      <c r="E8454" t="s">
        <v>2161</v>
      </c>
      <c r="F8454" t="s">
        <v>6208</v>
      </c>
      <c r="G8454" t="s">
        <v>1135</v>
      </c>
      <c r="H8454" t="s">
        <v>5545</v>
      </c>
      <c r="I8454" t="s">
        <v>839</v>
      </c>
      <c r="J8454" t="s">
        <v>169</v>
      </c>
      <c r="K8454" t="s">
        <v>170</v>
      </c>
      <c r="L8454" t="s">
        <v>124</v>
      </c>
      <c r="M8454" t="s">
        <v>38</v>
      </c>
      <c r="N8454" t="s">
        <v>39</v>
      </c>
      <c r="O8454" s="23">
        <v>445</v>
      </c>
      <c r="P8454" s="9">
        <v>10.06</v>
      </c>
      <c r="Q8454" t="s">
        <v>40</v>
      </c>
      <c r="R8454">
        <v>39007</v>
      </c>
      <c r="S8454" s="9">
        <v>44.23</v>
      </c>
      <c r="T8454" s="26">
        <v>4.8899999999999997</v>
      </c>
      <c r="U8454" s="8">
        <v>216.29</v>
      </c>
      <c r="V8454" t="s">
        <v>41</v>
      </c>
      <c r="W8454" t="s">
        <v>2276</v>
      </c>
      <c r="X8454" t="s">
        <v>42</v>
      </c>
      <c r="Y8454" t="s">
        <v>2277</v>
      </c>
      <c r="AA8454" s="1">
        <f t="shared" si="829"/>
        <v>46110</v>
      </c>
      <c r="AB8454" s="2">
        <f t="shared" si="830"/>
        <v>3</v>
      </c>
      <c r="AC8454" s="2">
        <f t="shared" si="831"/>
        <v>2026</v>
      </c>
      <c r="AD8454" s="2" t="str">
        <f>IFERROR(VLOOKUP(A8454,'Aux Área'!$A$4:$B$123,2,0),"-")</f>
        <v>INSPEÇÃO</v>
      </c>
    </row>
    <row r="8455" spans="1:30" x14ac:dyDescent="0.3">
      <c r="A8455" t="s">
        <v>2306</v>
      </c>
      <c r="B8455" t="s">
        <v>4613</v>
      </c>
      <c r="C8455" t="s">
        <v>13030</v>
      </c>
      <c r="D8455" t="s">
        <v>3428</v>
      </c>
      <c r="E8455" t="s">
        <v>3429</v>
      </c>
      <c r="F8455" t="s">
        <v>2309</v>
      </c>
      <c r="G8455" t="s">
        <v>1135</v>
      </c>
      <c r="H8455" t="s">
        <v>2275</v>
      </c>
      <c r="I8455" t="s">
        <v>1497</v>
      </c>
      <c r="J8455" t="s">
        <v>1665</v>
      </c>
      <c r="K8455" t="s">
        <v>1666</v>
      </c>
      <c r="L8455" t="s">
        <v>301</v>
      </c>
      <c r="M8455" t="s">
        <v>38</v>
      </c>
      <c r="N8455" t="s">
        <v>39</v>
      </c>
      <c r="O8455" s="23">
        <v>419</v>
      </c>
      <c r="P8455" s="9">
        <v>8.68</v>
      </c>
      <c r="Q8455" t="s">
        <v>40</v>
      </c>
      <c r="R8455">
        <v>145383</v>
      </c>
      <c r="S8455" s="9">
        <v>48.27</v>
      </c>
      <c r="T8455" s="26">
        <v>4.6900000000000004</v>
      </c>
      <c r="U8455" s="8">
        <v>226.39</v>
      </c>
      <c r="V8455" t="s">
        <v>13031</v>
      </c>
      <c r="W8455" t="s">
        <v>2276</v>
      </c>
      <c r="X8455" t="s">
        <v>42</v>
      </c>
      <c r="Y8455" t="s">
        <v>2277</v>
      </c>
      <c r="AA8455" s="1">
        <f t="shared" si="829"/>
        <v>46110</v>
      </c>
      <c r="AB8455" s="2">
        <f t="shared" si="830"/>
        <v>3</v>
      </c>
      <c r="AC8455" s="2">
        <f t="shared" si="831"/>
        <v>2026</v>
      </c>
      <c r="AD8455" s="2" t="str">
        <f>IFERROR(VLOOKUP(A8455,'Aux Área'!$A$4:$B$123,2,0),"-")</f>
        <v>INSPEÇÃO</v>
      </c>
    </row>
    <row r="8456" spans="1:30" x14ac:dyDescent="0.3">
      <c r="A8456" t="s">
        <v>2146</v>
      </c>
      <c r="B8456" t="s">
        <v>1800</v>
      </c>
      <c r="C8456" t="s">
        <v>13032</v>
      </c>
      <c r="D8456" t="s">
        <v>1841</v>
      </c>
      <c r="E8456" t="s">
        <v>1842</v>
      </c>
      <c r="F8456" t="s">
        <v>653</v>
      </c>
      <c r="G8456" t="s">
        <v>635</v>
      </c>
      <c r="H8456" t="s">
        <v>666</v>
      </c>
      <c r="I8456" t="s">
        <v>667</v>
      </c>
      <c r="J8456" t="s">
        <v>1665</v>
      </c>
      <c r="K8456" t="s">
        <v>1666</v>
      </c>
      <c r="L8456" t="s">
        <v>301</v>
      </c>
      <c r="M8456" t="s">
        <v>38</v>
      </c>
      <c r="N8456" t="s">
        <v>668</v>
      </c>
      <c r="O8456" s="23">
        <v>0</v>
      </c>
      <c r="P8456" s="9">
        <v>0</v>
      </c>
      <c r="Q8456" t="s">
        <v>40</v>
      </c>
      <c r="R8456">
        <v>0</v>
      </c>
      <c r="S8456" s="9">
        <v>112.68</v>
      </c>
      <c r="T8456" s="26">
        <v>8.59</v>
      </c>
      <c r="U8456" s="8">
        <v>967.92</v>
      </c>
      <c r="V8456" t="s">
        <v>13033</v>
      </c>
      <c r="W8456" t="s">
        <v>652</v>
      </c>
      <c r="X8456" t="s">
        <v>42</v>
      </c>
      <c r="Y8456" t="s">
        <v>653</v>
      </c>
      <c r="AA8456" s="1">
        <f t="shared" si="829"/>
        <v>46110</v>
      </c>
      <c r="AB8456" s="2">
        <f t="shared" si="830"/>
        <v>3</v>
      </c>
      <c r="AC8456" s="2">
        <f t="shared" si="831"/>
        <v>2026</v>
      </c>
      <c r="AD8456" s="2" t="str">
        <f>IFERROR(VLOOKUP(A8456,'Aux Área'!$A$4:$B$123,2,0),"-")</f>
        <v>SÃO PEDRO</v>
      </c>
    </row>
    <row r="8457" spans="1:30" x14ac:dyDescent="0.3">
      <c r="A8457" t="s">
        <v>3092</v>
      </c>
      <c r="B8457" t="s">
        <v>4774</v>
      </c>
      <c r="C8457" t="s">
        <v>13034</v>
      </c>
      <c r="D8457" t="s">
        <v>3135</v>
      </c>
      <c r="E8457" t="s">
        <v>3136</v>
      </c>
      <c r="F8457" t="s">
        <v>3594</v>
      </c>
      <c r="G8457" t="s">
        <v>1135</v>
      </c>
      <c r="H8457" t="s">
        <v>2275</v>
      </c>
      <c r="I8457" t="s">
        <v>1497</v>
      </c>
      <c r="J8457" t="s">
        <v>188</v>
      </c>
      <c r="K8457" t="s">
        <v>189</v>
      </c>
      <c r="L8457" t="s">
        <v>190</v>
      </c>
      <c r="M8457" t="s">
        <v>38</v>
      </c>
      <c r="N8457" t="s">
        <v>39</v>
      </c>
      <c r="O8457" s="23">
        <v>449</v>
      </c>
      <c r="P8457" s="9">
        <v>9.93</v>
      </c>
      <c r="Q8457" t="s">
        <v>40</v>
      </c>
      <c r="R8457">
        <v>126867</v>
      </c>
      <c r="S8457" s="9">
        <v>45.22</v>
      </c>
      <c r="T8457" s="26">
        <v>4.99</v>
      </c>
      <c r="U8457" s="8">
        <v>225.65</v>
      </c>
      <c r="V8457" t="s">
        <v>41</v>
      </c>
      <c r="W8457" t="s">
        <v>2276</v>
      </c>
      <c r="X8457" t="s">
        <v>42</v>
      </c>
      <c r="Y8457" t="s">
        <v>2277</v>
      </c>
      <c r="AA8457" s="1">
        <f t="shared" si="829"/>
        <v>46110</v>
      </c>
      <c r="AB8457" s="2">
        <f t="shared" si="830"/>
        <v>3</v>
      </c>
      <c r="AC8457" s="2">
        <f t="shared" si="831"/>
        <v>2026</v>
      </c>
      <c r="AD8457" s="2" t="str">
        <f>IFERROR(VLOOKUP(A8457,'Aux Área'!$A$4:$B$123,2,0),"-")</f>
        <v>INSPEÇÃO</v>
      </c>
    </row>
    <row r="8458" spans="1:30" x14ac:dyDescent="0.3">
      <c r="A8458" t="s">
        <v>1819</v>
      </c>
      <c r="B8458" t="s">
        <v>156</v>
      </c>
      <c r="C8458" t="s">
        <v>13035</v>
      </c>
      <c r="D8458" t="s">
        <v>5474</v>
      </c>
      <c r="E8458" t="s">
        <v>5475</v>
      </c>
      <c r="F8458" t="s">
        <v>653</v>
      </c>
      <c r="G8458" t="s">
        <v>659</v>
      </c>
      <c r="H8458" t="s">
        <v>1821</v>
      </c>
      <c r="I8458" t="s">
        <v>673</v>
      </c>
      <c r="J8458" t="s">
        <v>1100</v>
      </c>
      <c r="K8458" t="s">
        <v>1101</v>
      </c>
      <c r="L8458" t="s">
        <v>181</v>
      </c>
      <c r="M8458" t="s">
        <v>38</v>
      </c>
      <c r="N8458" t="s">
        <v>638</v>
      </c>
      <c r="O8458" s="23">
        <v>0</v>
      </c>
      <c r="P8458" s="9">
        <v>0</v>
      </c>
      <c r="Q8458" t="s">
        <v>40</v>
      </c>
      <c r="R8458">
        <v>0</v>
      </c>
      <c r="S8458" s="9">
        <v>198.36</v>
      </c>
      <c r="T8458" s="26">
        <v>7.25</v>
      </c>
      <c r="U8458" s="8">
        <v>1438.16</v>
      </c>
      <c r="V8458" t="s">
        <v>13036</v>
      </c>
      <c r="W8458" t="s">
        <v>652</v>
      </c>
      <c r="X8458" t="s">
        <v>42</v>
      </c>
      <c r="Y8458" t="s">
        <v>653</v>
      </c>
      <c r="AA8458" s="1">
        <f t="shared" si="829"/>
        <v>46110</v>
      </c>
      <c r="AB8458" s="2">
        <f t="shared" si="830"/>
        <v>3</v>
      </c>
      <c r="AC8458" s="2">
        <f t="shared" si="831"/>
        <v>2026</v>
      </c>
      <c r="AD8458" s="2" t="str">
        <f>IFERROR(VLOOKUP(A8458,'Aux Área'!$A$4:$B$123,2,0),"-")</f>
        <v>SÃO PEDRO</v>
      </c>
    </row>
    <row r="8459" spans="1:30" x14ac:dyDescent="0.3">
      <c r="A8459" t="s">
        <v>1819</v>
      </c>
      <c r="B8459" t="s">
        <v>156</v>
      </c>
      <c r="C8459" t="s">
        <v>13037</v>
      </c>
      <c r="D8459" t="s">
        <v>5474</v>
      </c>
      <c r="E8459" t="s">
        <v>5475</v>
      </c>
      <c r="F8459" t="s">
        <v>653</v>
      </c>
      <c r="G8459" t="s">
        <v>659</v>
      </c>
      <c r="H8459" t="s">
        <v>1821</v>
      </c>
      <c r="I8459" t="s">
        <v>673</v>
      </c>
      <c r="J8459" t="s">
        <v>1100</v>
      </c>
      <c r="K8459" t="s">
        <v>1101</v>
      </c>
      <c r="L8459" t="s">
        <v>181</v>
      </c>
      <c r="M8459" t="s">
        <v>38</v>
      </c>
      <c r="N8459" t="s">
        <v>638</v>
      </c>
      <c r="O8459" s="23">
        <v>0</v>
      </c>
      <c r="P8459" s="9">
        <v>0</v>
      </c>
      <c r="Q8459" t="s">
        <v>40</v>
      </c>
      <c r="R8459">
        <v>0</v>
      </c>
      <c r="S8459" s="9">
        <v>70.75</v>
      </c>
      <c r="T8459" s="26">
        <v>7.25</v>
      </c>
      <c r="U8459" s="8">
        <v>512.95000000000005</v>
      </c>
      <c r="V8459" t="s">
        <v>13038</v>
      </c>
      <c r="W8459" t="s">
        <v>652</v>
      </c>
      <c r="X8459" t="s">
        <v>42</v>
      </c>
      <c r="Y8459" t="s">
        <v>653</v>
      </c>
      <c r="AA8459" s="1">
        <f t="shared" si="829"/>
        <v>46110</v>
      </c>
      <c r="AB8459" s="2">
        <f t="shared" si="830"/>
        <v>3</v>
      </c>
      <c r="AC8459" s="2">
        <f t="shared" si="831"/>
        <v>2026</v>
      </c>
      <c r="AD8459" s="2" t="str">
        <f>IFERROR(VLOOKUP(A8459,'Aux Área'!$A$4:$B$123,2,0),"-")</f>
        <v>SÃO PEDRO</v>
      </c>
    </row>
    <row r="8460" spans="1:30" x14ac:dyDescent="0.3">
      <c r="A8460" t="s">
        <v>2643</v>
      </c>
      <c r="B8460" t="s">
        <v>2307</v>
      </c>
      <c r="C8460" t="s">
        <v>13039</v>
      </c>
      <c r="D8460" t="s">
        <v>4988</v>
      </c>
      <c r="E8460" t="s">
        <v>4989</v>
      </c>
      <c r="F8460" t="s">
        <v>2646</v>
      </c>
      <c r="G8460" t="s">
        <v>1300</v>
      </c>
      <c r="H8460" t="s">
        <v>1301</v>
      </c>
      <c r="I8460" t="s">
        <v>37</v>
      </c>
      <c r="J8460" t="s">
        <v>370</v>
      </c>
      <c r="K8460" t="s">
        <v>371</v>
      </c>
      <c r="L8460" t="s">
        <v>124</v>
      </c>
      <c r="M8460" t="s">
        <v>38</v>
      </c>
      <c r="N8460" t="s">
        <v>39</v>
      </c>
      <c r="O8460" s="23">
        <v>501</v>
      </c>
      <c r="P8460" s="9">
        <v>10.57</v>
      </c>
      <c r="Q8460" t="s">
        <v>40</v>
      </c>
      <c r="R8460">
        <v>139768</v>
      </c>
      <c r="S8460" s="9">
        <v>47.41</v>
      </c>
      <c r="T8460" s="26">
        <v>4.9909999999999997</v>
      </c>
      <c r="U8460" s="8">
        <v>236.61</v>
      </c>
      <c r="V8460" t="s">
        <v>13040</v>
      </c>
      <c r="W8460" t="s">
        <v>2276</v>
      </c>
      <c r="X8460" t="s">
        <v>42</v>
      </c>
      <c r="Y8460" t="s">
        <v>2277</v>
      </c>
      <c r="AA8460" s="1">
        <f t="shared" si="829"/>
        <v>46110</v>
      </c>
      <c r="AB8460" s="2">
        <f t="shared" si="830"/>
        <v>3</v>
      </c>
      <c r="AC8460" s="2">
        <f t="shared" si="831"/>
        <v>2026</v>
      </c>
      <c r="AD8460" s="2" t="str">
        <f>IFERROR(VLOOKUP(A8460,'Aux Área'!$A$4:$B$123,2,0),"-")</f>
        <v>INSPEÇÃO</v>
      </c>
    </row>
    <row r="8461" spans="1:30" x14ac:dyDescent="0.3">
      <c r="A8461" t="s">
        <v>52</v>
      </c>
      <c r="B8461" t="s">
        <v>1449</v>
      </c>
      <c r="C8461" t="s">
        <v>13041</v>
      </c>
      <c r="D8461" t="s">
        <v>3246</v>
      </c>
      <c r="E8461" t="s">
        <v>3247</v>
      </c>
      <c r="F8461" t="s">
        <v>53</v>
      </c>
      <c r="G8461" t="s">
        <v>35</v>
      </c>
      <c r="H8461" t="s">
        <v>36</v>
      </c>
      <c r="I8461" t="s">
        <v>37</v>
      </c>
      <c r="J8461" t="s">
        <v>275</v>
      </c>
      <c r="K8461" t="s">
        <v>276</v>
      </c>
      <c r="L8461" t="s">
        <v>124</v>
      </c>
      <c r="M8461" t="s">
        <v>38</v>
      </c>
      <c r="N8461" t="s">
        <v>39</v>
      </c>
      <c r="O8461" s="23">
        <v>418</v>
      </c>
      <c r="P8461" s="9">
        <v>10.59</v>
      </c>
      <c r="Q8461" t="s">
        <v>40</v>
      </c>
      <c r="R8461">
        <v>87505</v>
      </c>
      <c r="S8461" s="9">
        <v>39.47</v>
      </c>
      <c r="T8461" s="26">
        <v>4.79</v>
      </c>
      <c r="U8461" s="8">
        <v>189.06</v>
      </c>
      <c r="V8461" t="s">
        <v>13042</v>
      </c>
      <c r="W8461" t="s">
        <v>2007</v>
      </c>
      <c r="X8461" t="s">
        <v>42</v>
      </c>
      <c r="Y8461" t="s">
        <v>1740</v>
      </c>
      <c r="AA8461" s="1">
        <f t="shared" si="829"/>
        <v>46110</v>
      </c>
      <c r="AB8461" s="2">
        <f t="shared" si="830"/>
        <v>3</v>
      </c>
      <c r="AC8461" s="2">
        <f t="shared" si="831"/>
        <v>2026</v>
      </c>
      <c r="AD8461" s="2" t="str">
        <f>IFERROR(VLOOKUP(A8461,'Aux Área'!$A$4:$B$123,2,0),"-")</f>
        <v>OPERAÇÃO</v>
      </c>
    </row>
    <row r="8462" spans="1:30" x14ac:dyDescent="0.3">
      <c r="A8462" t="s">
        <v>2278</v>
      </c>
      <c r="B8462" t="s">
        <v>4664</v>
      </c>
      <c r="C8462" t="s">
        <v>13043</v>
      </c>
      <c r="D8462" t="s">
        <v>6708</v>
      </c>
      <c r="E8462" t="s">
        <v>6709</v>
      </c>
      <c r="F8462" t="s">
        <v>2281</v>
      </c>
      <c r="G8462" t="s">
        <v>1135</v>
      </c>
      <c r="H8462" t="s">
        <v>2275</v>
      </c>
      <c r="I8462" t="s">
        <v>1497</v>
      </c>
      <c r="J8462" t="s">
        <v>11506</v>
      </c>
      <c r="K8462" t="s">
        <v>11507</v>
      </c>
      <c r="L8462" t="s">
        <v>84</v>
      </c>
      <c r="M8462" t="s">
        <v>38</v>
      </c>
      <c r="N8462" t="s">
        <v>39</v>
      </c>
      <c r="O8462" s="23">
        <v>399</v>
      </c>
      <c r="P8462" s="9">
        <v>8.85</v>
      </c>
      <c r="Q8462" t="s">
        <v>40</v>
      </c>
      <c r="R8462">
        <v>147364</v>
      </c>
      <c r="S8462" s="9">
        <v>45.09</v>
      </c>
      <c r="T8462" s="26">
        <v>4.99</v>
      </c>
      <c r="U8462" s="8">
        <v>225</v>
      </c>
      <c r="V8462" t="s">
        <v>41</v>
      </c>
      <c r="W8462" t="s">
        <v>2276</v>
      </c>
      <c r="X8462" t="s">
        <v>42</v>
      </c>
      <c r="Y8462" t="s">
        <v>2277</v>
      </c>
      <c r="AA8462" s="1">
        <f t="shared" si="829"/>
        <v>46110</v>
      </c>
      <c r="AB8462" s="2">
        <f t="shared" si="830"/>
        <v>3</v>
      </c>
      <c r="AC8462" s="2">
        <f t="shared" si="831"/>
        <v>2026</v>
      </c>
      <c r="AD8462" s="2" t="str">
        <f>IFERROR(VLOOKUP(A8462,'Aux Área'!$A$4:$B$123,2,0),"-")</f>
        <v>INSPEÇÃO</v>
      </c>
    </row>
    <row r="8463" spans="1:30" x14ac:dyDescent="0.3">
      <c r="A8463" t="s">
        <v>2655</v>
      </c>
      <c r="B8463" t="s">
        <v>10768</v>
      </c>
      <c r="C8463" t="s">
        <v>13044</v>
      </c>
      <c r="D8463" t="s">
        <v>1619</v>
      </c>
      <c r="E8463" t="s">
        <v>1620</v>
      </c>
      <c r="F8463" t="s">
        <v>3605</v>
      </c>
      <c r="G8463" t="s">
        <v>1635</v>
      </c>
      <c r="H8463" t="s">
        <v>2635</v>
      </c>
      <c r="I8463" t="s">
        <v>37</v>
      </c>
      <c r="J8463" t="s">
        <v>188</v>
      </c>
      <c r="K8463" t="s">
        <v>189</v>
      </c>
      <c r="L8463" t="s">
        <v>190</v>
      </c>
      <c r="M8463" t="s">
        <v>38</v>
      </c>
      <c r="N8463" t="s">
        <v>39</v>
      </c>
      <c r="O8463" s="23">
        <v>351</v>
      </c>
      <c r="P8463" s="9">
        <v>9.19</v>
      </c>
      <c r="Q8463" t="s">
        <v>40</v>
      </c>
      <c r="R8463">
        <v>25867</v>
      </c>
      <c r="S8463" s="9">
        <v>38.18</v>
      </c>
      <c r="T8463" s="26">
        <v>4.99</v>
      </c>
      <c r="U8463" s="8">
        <v>190.52</v>
      </c>
      <c r="V8463" t="s">
        <v>41</v>
      </c>
      <c r="W8463" t="s">
        <v>2007</v>
      </c>
      <c r="X8463" t="s">
        <v>42</v>
      </c>
      <c r="Y8463" t="s">
        <v>6209</v>
      </c>
      <c r="AA8463" s="1">
        <f t="shared" si="829"/>
        <v>46110</v>
      </c>
      <c r="AB8463" s="2">
        <f t="shared" si="830"/>
        <v>3</v>
      </c>
      <c r="AC8463" s="2">
        <f t="shared" si="831"/>
        <v>2026</v>
      </c>
      <c r="AD8463" s="2" t="str">
        <f>IFERROR(VLOOKUP(A8463,'Aux Área'!$A$4:$B$123,2,0),"-")</f>
        <v>TI</v>
      </c>
    </row>
    <row r="8464" spans="1:30" x14ac:dyDescent="0.3">
      <c r="A8464" t="s">
        <v>2041</v>
      </c>
      <c r="B8464" t="s">
        <v>2042</v>
      </c>
      <c r="C8464" t="s">
        <v>13045</v>
      </c>
      <c r="D8464" t="s">
        <v>3967</v>
      </c>
      <c r="E8464" t="s">
        <v>3968</v>
      </c>
      <c r="F8464" t="s">
        <v>2044</v>
      </c>
      <c r="G8464" t="s">
        <v>659</v>
      </c>
      <c r="H8464" t="s">
        <v>1996</v>
      </c>
      <c r="I8464" t="s">
        <v>1997</v>
      </c>
      <c r="J8464" t="s">
        <v>231</v>
      </c>
      <c r="K8464" t="s">
        <v>232</v>
      </c>
      <c r="L8464" t="s">
        <v>217</v>
      </c>
      <c r="M8464" t="s">
        <v>38</v>
      </c>
      <c r="N8464" t="s">
        <v>668</v>
      </c>
      <c r="O8464" s="23">
        <v>545</v>
      </c>
      <c r="P8464" s="9">
        <v>6.22</v>
      </c>
      <c r="Q8464" t="s">
        <v>40</v>
      </c>
      <c r="R8464">
        <v>41215</v>
      </c>
      <c r="S8464" s="9">
        <v>87.61</v>
      </c>
      <c r="T8464" s="26">
        <v>7.99</v>
      </c>
      <c r="U8464" s="8">
        <v>700</v>
      </c>
      <c r="V8464" t="s">
        <v>13046</v>
      </c>
      <c r="W8464" t="s">
        <v>1985</v>
      </c>
      <c r="X8464" t="s">
        <v>42</v>
      </c>
      <c r="Y8464" t="s">
        <v>1986</v>
      </c>
      <c r="AA8464" s="1">
        <f t="shared" si="829"/>
        <v>46110</v>
      </c>
      <c r="AB8464" s="2">
        <f t="shared" si="830"/>
        <v>3</v>
      </c>
      <c r="AC8464" s="2">
        <f t="shared" si="831"/>
        <v>2026</v>
      </c>
      <c r="AD8464" s="2" t="str">
        <f>IFERROR(VLOOKUP(A8464,'Aux Área'!$A$4:$B$123,2,0),"-")</f>
        <v>PESADOS</v>
      </c>
    </row>
    <row r="8465" spans="1:30" x14ac:dyDescent="0.3">
      <c r="A8465" t="s">
        <v>2041</v>
      </c>
      <c r="C8465" t="s">
        <v>13045</v>
      </c>
      <c r="F8465" t="s">
        <v>2044</v>
      </c>
      <c r="K8465" t="s">
        <v>232</v>
      </c>
      <c r="N8465" t="s">
        <v>15690</v>
      </c>
      <c r="O8465" t="s">
        <v>15244</v>
      </c>
      <c r="P8465" s="9" t="s">
        <v>15244</v>
      </c>
      <c r="Q8465" t="s">
        <v>40</v>
      </c>
      <c r="R8465" t="s">
        <v>15244</v>
      </c>
      <c r="S8465">
        <v>5.68</v>
      </c>
      <c r="U8465" s="8">
        <v>18.77</v>
      </c>
      <c r="AA8465" s="1">
        <f t="shared" si="829"/>
        <v>46110</v>
      </c>
      <c r="AB8465" s="2">
        <f t="shared" si="830"/>
        <v>3</v>
      </c>
      <c r="AC8465" s="2">
        <f t="shared" si="831"/>
        <v>2026</v>
      </c>
      <c r="AD8465" s="2" t="str">
        <f>IFERROR(VLOOKUP(A8465,'Aux Área'!$A$4:$B$123,2,0),"-")</f>
        <v>PESADOS</v>
      </c>
    </row>
    <row r="8466" spans="1:30" x14ac:dyDescent="0.3">
      <c r="A8466" t="s">
        <v>2347</v>
      </c>
      <c r="B8466" t="s">
        <v>2348</v>
      </c>
      <c r="C8466" t="s">
        <v>13047</v>
      </c>
      <c r="D8466" t="s">
        <v>4262</v>
      </c>
      <c r="E8466" t="s">
        <v>4263</v>
      </c>
      <c r="F8466" t="s">
        <v>2350</v>
      </c>
      <c r="G8466" t="s">
        <v>659</v>
      </c>
      <c r="H8466" t="s">
        <v>1996</v>
      </c>
      <c r="I8466" t="s">
        <v>1997</v>
      </c>
      <c r="J8466" t="s">
        <v>237</v>
      </c>
      <c r="K8466" t="s">
        <v>238</v>
      </c>
      <c r="L8466" t="s">
        <v>110</v>
      </c>
      <c r="M8466" t="s">
        <v>38</v>
      </c>
      <c r="N8466" t="s">
        <v>638</v>
      </c>
      <c r="O8466" s="23">
        <v>403</v>
      </c>
      <c r="P8466" s="9">
        <v>6.59</v>
      </c>
      <c r="Q8466" t="s">
        <v>40</v>
      </c>
      <c r="R8466">
        <v>39309</v>
      </c>
      <c r="S8466" s="9">
        <v>61.17</v>
      </c>
      <c r="T8466" s="26">
        <v>7.59</v>
      </c>
      <c r="U8466" s="8">
        <v>464.28</v>
      </c>
      <c r="V8466" t="s">
        <v>41</v>
      </c>
      <c r="W8466" t="s">
        <v>1985</v>
      </c>
      <c r="X8466" t="s">
        <v>42</v>
      </c>
      <c r="Y8466" t="s">
        <v>1986</v>
      </c>
      <c r="AA8466" s="1">
        <f t="shared" si="829"/>
        <v>46110</v>
      </c>
      <c r="AB8466" s="2">
        <f t="shared" si="830"/>
        <v>3</v>
      </c>
      <c r="AC8466" s="2">
        <f t="shared" si="831"/>
        <v>2026</v>
      </c>
      <c r="AD8466" s="2" t="str">
        <f>IFERROR(VLOOKUP(A8466,'Aux Área'!$A$4:$B$123,2,0),"-")</f>
        <v>PESADOS</v>
      </c>
    </row>
    <row r="8467" spans="1:30" x14ac:dyDescent="0.3">
      <c r="A8467" t="s">
        <v>2347</v>
      </c>
      <c r="C8467" t="s">
        <v>13047</v>
      </c>
      <c r="F8467" t="s">
        <v>2350</v>
      </c>
      <c r="K8467" t="s">
        <v>238</v>
      </c>
      <c r="N8467" t="s">
        <v>15690</v>
      </c>
      <c r="O8467" t="s">
        <v>15244</v>
      </c>
      <c r="P8467" s="9" t="s">
        <v>15244</v>
      </c>
      <c r="Q8467" t="s">
        <v>40</v>
      </c>
      <c r="R8467" t="s">
        <v>15244</v>
      </c>
      <c r="S8467">
        <v>4.9400000000000004</v>
      </c>
      <c r="U8467" s="8">
        <v>19.71</v>
      </c>
      <c r="AA8467" s="1">
        <f t="shared" si="829"/>
        <v>46110</v>
      </c>
      <c r="AB8467" s="2">
        <f t="shared" si="830"/>
        <v>3</v>
      </c>
      <c r="AC8467" s="2">
        <f t="shared" si="831"/>
        <v>2026</v>
      </c>
      <c r="AD8467" s="2" t="str">
        <f>IFERROR(VLOOKUP(A8467,'Aux Área'!$A$4:$B$123,2,0),"-")</f>
        <v>PESADOS</v>
      </c>
    </row>
    <row r="8468" spans="1:30" x14ac:dyDescent="0.3">
      <c r="A8468" t="s">
        <v>2282</v>
      </c>
      <c r="B8468" t="s">
        <v>4679</v>
      </c>
      <c r="C8468" t="s">
        <v>13048</v>
      </c>
      <c r="D8468" t="s">
        <v>12092</v>
      </c>
      <c r="E8468" t="s">
        <v>12093</v>
      </c>
      <c r="F8468" t="s">
        <v>2285</v>
      </c>
      <c r="G8468" t="s">
        <v>1135</v>
      </c>
      <c r="H8468" t="s">
        <v>2275</v>
      </c>
      <c r="I8468" t="s">
        <v>1497</v>
      </c>
      <c r="J8468" t="s">
        <v>165</v>
      </c>
      <c r="K8468" t="s">
        <v>166</v>
      </c>
      <c r="L8468" t="s">
        <v>167</v>
      </c>
      <c r="M8468" t="s">
        <v>38</v>
      </c>
      <c r="N8468" t="s">
        <v>39</v>
      </c>
      <c r="O8468" s="23">
        <v>387</v>
      </c>
      <c r="P8468" s="9">
        <v>8.25</v>
      </c>
      <c r="Q8468" t="s">
        <v>40</v>
      </c>
      <c r="R8468">
        <v>125582</v>
      </c>
      <c r="S8468" s="9">
        <v>46.9</v>
      </c>
      <c r="T8468" s="26">
        <v>4.9909999999999997</v>
      </c>
      <c r="U8468" s="8">
        <v>234.07</v>
      </c>
      <c r="V8468" t="s">
        <v>41</v>
      </c>
      <c r="W8468" t="s">
        <v>2276</v>
      </c>
      <c r="X8468" t="s">
        <v>42</v>
      </c>
      <c r="Y8468" t="s">
        <v>2277</v>
      </c>
      <c r="AA8468" s="1">
        <f t="shared" si="829"/>
        <v>46110</v>
      </c>
      <c r="AB8468" s="2">
        <f t="shared" si="830"/>
        <v>3</v>
      </c>
      <c r="AC8468" s="2">
        <f t="shared" si="831"/>
        <v>2026</v>
      </c>
      <c r="AD8468" s="2" t="str">
        <f>IFERROR(VLOOKUP(A8468,'Aux Área'!$A$4:$B$123,2,0),"-")</f>
        <v>INSPEÇÃO</v>
      </c>
    </row>
    <row r="8469" spans="1:30" x14ac:dyDescent="0.3">
      <c r="A8469" t="s">
        <v>2664</v>
      </c>
      <c r="B8469" t="s">
        <v>2665</v>
      </c>
      <c r="C8469" t="s">
        <v>13049</v>
      </c>
      <c r="D8469" t="s">
        <v>10631</v>
      </c>
      <c r="E8469" t="s">
        <v>10632</v>
      </c>
      <c r="F8469" t="s">
        <v>2667</v>
      </c>
      <c r="G8469" t="s">
        <v>659</v>
      </c>
      <c r="H8469" t="s">
        <v>2215</v>
      </c>
      <c r="I8469" t="s">
        <v>667</v>
      </c>
      <c r="J8469" t="s">
        <v>165</v>
      </c>
      <c r="K8469" t="s">
        <v>166</v>
      </c>
      <c r="L8469" t="s">
        <v>167</v>
      </c>
      <c r="M8469" t="s">
        <v>38</v>
      </c>
      <c r="N8469" t="s">
        <v>668</v>
      </c>
      <c r="O8469" s="23">
        <v>288</v>
      </c>
      <c r="P8469" s="9">
        <v>5.95</v>
      </c>
      <c r="Q8469" t="s">
        <v>40</v>
      </c>
      <c r="R8469">
        <v>13116</v>
      </c>
      <c r="S8469" s="9">
        <v>48.39</v>
      </c>
      <c r="T8469" s="26">
        <v>7.99</v>
      </c>
      <c r="U8469" s="8">
        <v>386.65</v>
      </c>
      <c r="V8469" t="s">
        <v>41</v>
      </c>
      <c r="W8469" t="s">
        <v>2007</v>
      </c>
      <c r="X8469" t="s">
        <v>42</v>
      </c>
      <c r="Y8469" t="s">
        <v>1740</v>
      </c>
      <c r="AA8469" s="1">
        <f t="shared" si="829"/>
        <v>46110</v>
      </c>
      <c r="AB8469" s="2">
        <f t="shared" si="830"/>
        <v>3</v>
      </c>
      <c r="AC8469" s="2">
        <f t="shared" si="831"/>
        <v>2026</v>
      </c>
      <c r="AD8469" s="2" t="str">
        <f>IFERROR(VLOOKUP(A8469,'Aux Área'!$A$4:$B$123,2,0),"-")</f>
        <v>APH</v>
      </c>
    </row>
    <row r="8470" spans="1:30" x14ac:dyDescent="0.3">
      <c r="A8470" t="s">
        <v>5543</v>
      </c>
      <c r="B8470" t="s">
        <v>11845</v>
      </c>
      <c r="C8470" t="s">
        <v>13050</v>
      </c>
      <c r="D8470" t="s">
        <v>3303</v>
      </c>
      <c r="E8470" t="s">
        <v>3304</v>
      </c>
      <c r="F8470" t="s">
        <v>6207</v>
      </c>
      <c r="G8470" t="s">
        <v>1135</v>
      </c>
      <c r="H8470" t="s">
        <v>5545</v>
      </c>
      <c r="I8470" t="s">
        <v>839</v>
      </c>
      <c r="J8470" t="s">
        <v>231</v>
      </c>
      <c r="K8470" t="s">
        <v>232</v>
      </c>
      <c r="L8470" t="s">
        <v>217</v>
      </c>
      <c r="M8470" t="s">
        <v>38</v>
      </c>
      <c r="N8470" t="s">
        <v>39</v>
      </c>
      <c r="O8470" s="23">
        <v>402</v>
      </c>
      <c r="P8470" s="9">
        <v>8.31</v>
      </c>
      <c r="Q8470" t="s">
        <v>40</v>
      </c>
      <c r="R8470">
        <v>34313</v>
      </c>
      <c r="S8470" s="9">
        <v>48.37</v>
      </c>
      <c r="T8470" s="26">
        <v>4.8600000000000003</v>
      </c>
      <c r="U8470" s="8">
        <v>235.08</v>
      </c>
      <c r="V8470" t="s">
        <v>13051</v>
      </c>
      <c r="W8470" t="s">
        <v>2276</v>
      </c>
      <c r="X8470" t="s">
        <v>42</v>
      </c>
      <c r="Y8470" t="s">
        <v>2277</v>
      </c>
      <c r="AA8470" s="1">
        <f t="shared" si="829"/>
        <v>46110</v>
      </c>
      <c r="AB8470" s="2">
        <f t="shared" si="830"/>
        <v>3</v>
      </c>
      <c r="AC8470" s="2">
        <f t="shared" si="831"/>
        <v>2026</v>
      </c>
      <c r="AD8470" s="2" t="str">
        <f>IFERROR(VLOOKUP(A8470,'Aux Área'!$A$4:$B$123,2,0),"-")</f>
        <v>INSPEÇÃO</v>
      </c>
    </row>
    <row r="8471" spans="1:30" x14ac:dyDescent="0.3">
      <c r="A8471" t="s">
        <v>2306</v>
      </c>
      <c r="B8471" t="s">
        <v>4613</v>
      </c>
      <c r="C8471" t="s">
        <v>13052</v>
      </c>
      <c r="D8471" t="s">
        <v>3212</v>
      </c>
      <c r="E8471" t="s">
        <v>3213</v>
      </c>
      <c r="F8471" t="s">
        <v>2309</v>
      </c>
      <c r="G8471" t="s">
        <v>1135</v>
      </c>
      <c r="H8471" t="s">
        <v>2275</v>
      </c>
      <c r="I8471" t="s">
        <v>1497</v>
      </c>
      <c r="J8471" t="s">
        <v>1665</v>
      </c>
      <c r="K8471" t="s">
        <v>1666</v>
      </c>
      <c r="L8471" t="s">
        <v>301</v>
      </c>
      <c r="M8471" t="s">
        <v>38</v>
      </c>
      <c r="N8471" t="s">
        <v>39</v>
      </c>
      <c r="O8471" s="23">
        <v>326</v>
      </c>
      <c r="P8471" s="9">
        <v>8.15</v>
      </c>
      <c r="Q8471" t="s">
        <v>40</v>
      </c>
      <c r="R8471">
        <v>145709</v>
      </c>
      <c r="S8471" s="9">
        <v>40</v>
      </c>
      <c r="T8471" s="26">
        <v>4.6900000000000004</v>
      </c>
      <c r="U8471" s="8">
        <v>187.6</v>
      </c>
      <c r="V8471" t="s">
        <v>13053</v>
      </c>
      <c r="W8471" t="s">
        <v>2276</v>
      </c>
      <c r="X8471" t="s">
        <v>42</v>
      </c>
      <c r="Y8471" t="s">
        <v>2277</v>
      </c>
      <c r="AA8471" s="1">
        <f t="shared" si="829"/>
        <v>46110</v>
      </c>
      <c r="AB8471" s="2">
        <f t="shared" si="830"/>
        <v>3</v>
      </c>
      <c r="AC8471" s="2">
        <f t="shared" si="831"/>
        <v>2026</v>
      </c>
      <c r="AD8471" s="2" t="str">
        <f>IFERROR(VLOOKUP(A8471,'Aux Área'!$A$4:$B$123,2,0),"-")</f>
        <v>INSPEÇÃO</v>
      </c>
    </row>
    <row r="8472" spans="1:30" x14ac:dyDescent="0.3">
      <c r="A8472" t="s">
        <v>2189</v>
      </c>
      <c r="B8472" t="s">
        <v>10781</v>
      </c>
      <c r="C8472" t="s">
        <v>13054</v>
      </c>
      <c r="D8472" t="s">
        <v>5015</v>
      </c>
      <c r="E8472" t="s">
        <v>5016</v>
      </c>
      <c r="F8472" t="s">
        <v>2192</v>
      </c>
      <c r="G8472" t="s">
        <v>1135</v>
      </c>
      <c r="H8472" t="s">
        <v>2185</v>
      </c>
      <c r="I8472" t="s">
        <v>2186</v>
      </c>
      <c r="J8472" t="s">
        <v>11506</v>
      </c>
      <c r="K8472" t="s">
        <v>11507</v>
      </c>
      <c r="L8472" t="s">
        <v>84</v>
      </c>
      <c r="M8472" t="s">
        <v>38</v>
      </c>
      <c r="N8472" t="s">
        <v>668</v>
      </c>
      <c r="O8472" s="23">
        <v>524</v>
      </c>
      <c r="P8472" s="9">
        <v>12.53</v>
      </c>
      <c r="Q8472" t="s">
        <v>40</v>
      </c>
      <c r="R8472">
        <v>55304</v>
      </c>
      <c r="S8472" s="9">
        <v>41.82</v>
      </c>
      <c r="T8472" s="26">
        <v>8.49</v>
      </c>
      <c r="U8472" s="8">
        <v>355.05</v>
      </c>
      <c r="V8472" t="s">
        <v>41</v>
      </c>
      <c r="W8472" t="s">
        <v>2007</v>
      </c>
      <c r="X8472" t="s">
        <v>42</v>
      </c>
      <c r="Y8472" t="s">
        <v>12261</v>
      </c>
      <c r="AA8472" s="1">
        <f t="shared" si="829"/>
        <v>46110</v>
      </c>
      <c r="AB8472" s="2">
        <f t="shared" si="830"/>
        <v>3</v>
      </c>
      <c r="AC8472" s="2">
        <f t="shared" si="831"/>
        <v>2026</v>
      </c>
      <c r="AD8472" s="2" t="str">
        <f>IFERROR(VLOOKUP(A8472,'Aux Área'!$A$4:$B$123,2,0),"-")</f>
        <v>INSPEÇÃO</v>
      </c>
    </row>
    <row r="8473" spans="1:30" x14ac:dyDescent="0.3">
      <c r="A8473" t="s">
        <v>2278</v>
      </c>
      <c r="B8473" t="s">
        <v>4664</v>
      </c>
      <c r="C8473" t="s">
        <v>13055</v>
      </c>
      <c r="D8473" t="s">
        <v>3208</v>
      </c>
      <c r="E8473" t="s">
        <v>3209</v>
      </c>
      <c r="F8473" t="s">
        <v>2281</v>
      </c>
      <c r="G8473" t="s">
        <v>1135</v>
      </c>
      <c r="H8473" t="s">
        <v>2275</v>
      </c>
      <c r="I8473" t="s">
        <v>1497</v>
      </c>
      <c r="J8473" t="s">
        <v>11506</v>
      </c>
      <c r="K8473" t="s">
        <v>11507</v>
      </c>
      <c r="L8473" t="s">
        <v>84</v>
      </c>
      <c r="M8473" t="s">
        <v>38</v>
      </c>
      <c r="N8473" t="s">
        <v>39</v>
      </c>
      <c r="O8473" s="23">
        <v>190</v>
      </c>
      <c r="P8473" s="9">
        <v>10.53</v>
      </c>
      <c r="Q8473" t="s">
        <v>40</v>
      </c>
      <c r="R8473">
        <v>147554</v>
      </c>
      <c r="S8473" s="9">
        <v>18.04</v>
      </c>
      <c r="T8473" s="26">
        <v>4.99</v>
      </c>
      <c r="U8473" s="8">
        <v>90.02</v>
      </c>
      <c r="V8473" t="s">
        <v>41</v>
      </c>
      <c r="W8473" t="s">
        <v>2276</v>
      </c>
      <c r="X8473" t="s">
        <v>42</v>
      </c>
      <c r="Y8473" t="s">
        <v>2277</v>
      </c>
      <c r="AA8473" s="1">
        <f t="shared" si="829"/>
        <v>46110</v>
      </c>
      <c r="AB8473" s="2">
        <f t="shared" si="830"/>
        <v>3</v>
      </c>
      <c r="AC8473" s="2">
        <f t="shared" si="831"/>
        <v>2026</v>
      </c>
      <c r="AD8473" s="2" t="str">
        <f>IFERROR(VLOOKUP(A8473,'Aux Área'!$A$4:$B$123,2,0),"-")</f>
        <v>INSPEÇÃO</v>
      </c>
    </row>
    <row r="8474" spans="1:30" x14ac:dyDescent="0.3">
      <c r="A8474" t="s">
        <v>3092</v>
      </c>
      <c r="B8474" t="s">
        <v>4774</v>
      </c>
      <c r="C8474" t="s">
        <v>13056</v>
      </c>
      <c r="D8474" t="s">
        <v>9771</v>
      </c>
      <c r="E8474" t="s">
        <v>9666</v>
      </c>
      <c r="F8474" t="s">
        <v>3594</v>
      </c>
      <c r="G8474" t="s">
        <v>1135</v>
      </c>
      <c r="H8474" t="s">
        <v>2275</v>
      </c>
      <c r="I8474" t="s">
        <v>1497</v>
      </c>
      <c r="J8474" t="s">
        <v>231</v>
      </c>
      <c r="K8474" t="s">
        <v>232</v>
      </c>
      <c r="L8474" t="s">
        <v>217</v>
      </c>
      <c r="M8474" t="s">
        <v>38</v>
      </c>
      <c r="N8474" t="s">
        <v>39</v>
      </c>
      <c r="O8474" s="23">
        <v>234</v>
      </c>
      <c r="P8474" s="9">
        <v>10.039999999999999</v>
      </c>
      <c r="Q8474" t="s">
        <v>40</v>
      </c>
      <c r="R8474">
        <v>127101</v>
      </c>
      <c r="S8474" s="9">
        <v>23.3</v>
      </c>
      <c r="T8474" s="26">
        <v>4.8609999999999998</v>
      </c>
      <c r="U8474" s="8">
        <v>113.26</v>
      </c>
      <c r="V8474" t="s">
        <v>13057</v>
      </c>
      <c r="W8474" t="s">
        <v>2276</v>
      </c>
      <c r="X8474" t="s">
        <v>42</v>
      </c>
      <c r="Y8474" t="s">
        <v>2277</v>
      </c>
      <c r="AA8474" s="1">
        <f t="shared" si="829"/>
        <v>46110</v>
      </c>
      <c r="AB8474" s="2">
        <f t="shared" si="830"/>
        <v>3</v>
      </c>
      <c r="AC8474" s="2">
        <f t="shared" si="831"/>
        <v>2026</v>
      </c>
      <c r="AD8474" s="2" t="str">
        <f>IFERROR(VLOOKUP(A8474,'Aux Área'!$A$4:$B$123,2,0),"-")</f>
        <v>INSPEÇÃO</v>
      </c>
    </row>
    <row r="8475" spans="1:30" x14ac:dyDescent="0.3">
      <c r="A8475" t="s">
        <v>2638</v>
      </c>
      <c r="B8475" t="s">
        <v>4593</v>
      </c>
      <c r="C8475" t="s">
        <v>13058</v>
      </c>
      <c r="D8475" t="s">
        <v>4358</v>
      </c>
      <c r="E8475" t="s">
        <v>4359</v>
      </c>
      <c r="F8475" t="s">
        <v>2641</v>
      </c>
      <c r="G8475" t="s">
        <v>1135</v>
      </c>
      <c r="H8475" t="s">
        <v>2275</v>
      </c>
      <c r="I8475" t="s">
        <v>1497</v>
      </c>
      <c r="J8475" t="s">
        <v>275</v>
      </c>
      <c r="K8475" t="s">
        <v>276</v>
      </c>
      <c r="L8475" t="s">
        <v>124</v>
      </c>
      <c r="M8475" t="s">
        <v>38</v>
      </c>
      <c r="N8475" t="s">
        <v>39</v>
      </c>
      <c r="O8475" s="23">
        <v>424</v>
      </c>
      <c r="P8475" s="9">
        <v>8.81</v>
      </c>
      <c r="Q8475" t="s">
        <v>40</v>
      </c>
      <c r="R8475">
        <v>133864</v>
      </c>
      <c r="S8475" s="9">
        <v>48.15</v>
      </c>
      <c r="T8475" s="26">
        <v>4.79</v>
      </c>
      <c r="U8475" s="8">
        <v>230.64</v>
      </c>
      <c r="V8475" t="s">
        <v>13059</v>
      </c>
      <c r="W8475" t="s">
        <v>2276</v>
      </c>
      <c r="X8475" t="s">
        <v>42</v>
      </c>
      <c r="Y8475" t="s">
        <v>2277</v>
      </c>
      <c r="AA8475" s="1">
        <f t="shared" si="829"/>
        <v>46110</v>
      </c>
      <c r="AB8475" s="2">
        <f t="shared" si="830"/>
        <v>3</v>
      </c>
      <c r="AC8475" s="2">
        <f t="shared" si="831"/>
        <v>2026</v>
      </c>
      <c r="AD8475" s="2" t="str">
        <f>IFERROR(VLOOKUP(A8475,'Aux Área'!$A$4:$B$123,2,0),"-")</f>
        <v>INSPEÇÃO</v>
      </c>
    </row>
    <row r="8476" spans="1:30" x14ac:dyDescent="0.3">
      <c r="A8476" t="s">
        <v>2643</v>
      </c>
      <c r="B8476" t="s">
        <v>2307</v>
      </c>
      <c r="C8476" t="s">
        <v>13060</v>
      </c>
      <c r="D8476" t="s">
        <v>7064</v>
      </c>
      <c r="E8476" t="s">
        <v>7065</v>
      </c>
      <c r="F8476" t="s">
        <v>2646</v>
      </c>
      <c r="G8476" t="s">
        <v>1300</v>
      </c>
      <c r="H8476" t="s">
        <v>1301</v>
      </c>
      <c r="I8476" t="s">
        <v>37</v>
      </c>
      <c r="J8476" t="s">
        <v>172</v>
      </c>
      <c r="K8476" t="s">
        <v>173</v>
      </c>
      <c r="L8476" t="s">
        <v>124</v>
      </c>
      <c r="M8476" t="s">
        <v>38</v>
      </c>
      <c r="N8476" t="s">
        <v>39</v>
      </c>
      <c r="O8476" s="23">
        <v>399</v>
      </c>
      <c r="P8476" s="9">
        <v>11.54</v>
      </c>
      <c r="Q8476" t="s">
        <v>40</v>
      </c>
      <c r="R8476">
        <v>140167</v>
      </c>
      <c r="S8476" s="9">
        <v>34.590000000000003</v>
      </c>
      <c r="T8476" s="26">
        <v>4.79</v>
      </c>
      <c r="U8476" s="8">
        <v>165.69</v>
      </c>
      <c r="V8476" t="s">
        <v>8183</v>
      </c>
      <c r="W8476" t="s">
        <v>2276</v>
      </c>
      <c r="X8476" t="s">
        <v>42</v>
      </c>
      <c r="Y8476" t="s">
        <v>2277</v>
      </c>
      <c r="AA8476" s="1">
        <f t="shared" si="829"/>
        <v>46111</v>
      </c>
      <c r="AB8476" s="2">
        <f t="shared" si="830"/>
        <v>3</v>
      </c>
      <c r="AC8476" s="2">
        <f t="shared" si="831"/>
        <v>2026</v>
      </c>
      <c r="AD8476" s="2" t="str">
        <f>IFERROR(VLOOKUP(A8476,'Aux Área'!$A$4:$B$123,2,0),"-")</f>
        <v>INSPEÇÃO</v>
      </c>
    </row>
    <row r="8477" spans="1:30" x14ac:dyDescent="0.3">
      <c r="A8477" t="s">
        <v>5543</v>
      </c>
      <c r="B8477" t="s">
        <v>11845</v>
      </c>
      <c r="C8477" t="s">
        <v>13061</v>
      </c>
      <c r="D8477" t="s">
        <v>3303</v>
      </c>
      <c r="E8477" t="s">
        <v>3304</v>
      </c>
      <c r="F8477" t="s">
        <v>6207</v>
      </c>
      <c r="G8477" t="s">
        <v>1135</v>
      </c>
      <c r="H8477" t="s">
        <v>5545</v>
      </c>
      <c r="I8477" t="s">
        <v>839</v>
      </c>
      <c r="J8477" t="s">
        <v>89</v>
      </c>
      <c r="K8477" t="s">
        <v>90</v>
      </c>
      <c r="L8477" t="s">
        <v>91</v>
      </c>
      <c r="M8477" t="s">
        <v>38</v>
      </c>
      <c r="N8477" t="s">
        <v>39</v>
      </c>
      <c r="O8477" s="23">
        <v>431</v>
      </c>
      <c r="P8477" s="9">
        <v>11.56</v>
      </c>
      <c r="Q8477" t="s">
        <v>40</v>
      </c>
      <c r="R8477">
        <v>34744</v>
      </c>
      <c r="S8477" s="9">
        <v>37.29</v>
      </c>
      <c r="T8477" s="26">
        <v>4.8899999999999997</v>
      </c>
      <c r="U8477" s="8">
        <v>182.35</v>
      </c>
      <c r="V8477" t="s">
        <v>13062</v>
      </c>
      <c r="W8477" t="s">
        <v>2276</v>
      </c>
      <c r="X8477" t="s">
        <v>42</v>
      </c>
      <c r="Y8477" t="s">
        <v>2277</v>
      </c>
      <c r="AA8477" s="1">
        <f t="shared" si="829"/>
        <v>46111</v>
      </c>
      <c r="AB8477" s="2">
        <f t="shared" si="830"/>
        <v>3</v>
      </c>
      <c r="AC8477" s="2">
        <f t="shared" si="831"/>
        <v>2026</v>
      </c>
      <c r="AD8477" s="2" t="str">
        <f>IFERROR(VLOOKUP(A8477,'Aux Área'!$A$4:$B$123,2,0),"-")</f>
        <v>INSPEÇÃO</v>
      </c>
    </row>
    <row r="8478" spans="1:30" x14ac:dyDescent="0.3">
      <c r="A8478" t="s">
        <v>2306</v>
      </c>
      <c r="B8478" t="s">
        <v>4613</v>
      </c>
      <c r="C8478" t="s">
        <v>13063</v>
      </c>
      <c r="D8478" t="s">
        <v>3212</v>
      </c>
      <c r="E8478" t="s">
        <v>3213</v>
      </c>
      <c r="F8478" t="s">
        <v>2309</v>
      </c>
      <c r="G8478" t="s">
        <v>1135</v>
      </c>
      <c r="H8478" t="s">
        <v>2275</v>
      </c>
      <c r="I8478" t="s">
        <v>1497</v>
      </c>
      <c r="J8478" t="s">
        <v>1665</v>
      </c>
      <c r="K8478" t="s">
        <v>1666</v>
      </c>
      <c r="L8478" t="s">
        <v>301</v>
      </c>
      <c r="M8478" t="s">
        <v>38</v>
      </c>
      <c r="N8478" t="s">
        <v>39</v>
      </c>
      <c r="O8478" s="23">
        <v>361</v>
      </c>
      <c r="P8478" s="9">
        <v>11.61</v>
      </c>
      <c r="Q8478" t="s">
        <v>40</v>
      </c>
      <c r="R8478">
        <v>146070</v>
      </c>
      <c r="S8478" s="9">
        <v>31.09</v>
      </c>
      <c r="T8478" s="26">
        <v>4.6900000000000004</v>
      </c>
      <c r="U8478" s="8">
        <v>145.81</v>
      </c>
      <c r="V8478" t="s">
        <v>13064</v>
      </c>
      <c r="W8478" t="s">
        <v>2276</v>
      </c>
      <c r="X8478" t="s">
        <v>42</v>
      </c>
      <c r="Y8478" t="s">
        <v>2277</v>
      </c>
      <c r="AA8478" s="1">
        <f t="shared" si="829"/>
        <v>46111</v>
      </c>
      <c r="AB8478" s="2">
        <f t="shared" si="830"/>
        <v>3</v>
      </c>
      <c r="AC8478" s="2">
        <f t="shared" si="831"/>
        <v>2026</v>
      </c>
      <c r="AD8478" s="2" t="str">
        <f>IFERROR(VLOOKUP(A8478,'Aux Área'!$A$4:$B$123,2,0),"-")</f>
        <v>INSPEÇÃO</v>
      </c>
    </row>
    <row r="8479" spans="1:30" x14ac:dyDescent="0.3">
      <c r="A8479" t="s">
        <v>2189</v>
      </c>
      <c r="B8479" t="s">
        <v>10781</v>
      </c>
      <c r="C8479" t="s">
        <v>13065</v>
      </c>
      <c r="D8479" t="s">
        <v>5015</v>
      </c>
      <c r="E8479" t="s">
        <v>5016</v>
      </c>
      <c r="F8479" t="s">
        <v>2192</v>
      </c>
      <c r="G8479" t="s">
        <v>1135</v>
      </c>
      <c r="H8479" t="s">
        <v>2185</v>
      </c>
      <c r="I8479" t="s">
        <v>2186</v>
      </c>
      <c r="J8479" t="s">
        <v>169</v>
      </c>
      <c r="K8479" t="s">
        <v>170</v>
      </c>
      <c r="L8479" t="s">
        <v>124</v>
      </c>
      <c r="M8479" t="s">
        <v>38</v>
      </c>
      <c r="N8479" t="s">
        <v>668</v>
      </c>
      <c r="O8479" s="23">
        <v>466</v>
      </c>
      <c r="P8479" s="9">
        <v>11.52</v>
      </c>
      <c r="Q8479" t="s">
        <v>40</v>
      </c>
      <c r="R8479">
        <v>55770</v>
      </c>
      <c r="S8479" s="9">
        <v>40.44</v>
      </c>
      <c r="T8479" s="26">
        <v>8.1679999999999993</v>
      </c>
      <c r="U8479" s="8">
        <v>330.31</v>
      </c>
      <c r="V8479" t="s">
        <v>41</v>
      </c>
      <c r="W8479" t="s">
        <v>2007</v>
      </c>
      <c r="X8479" t="s">
        <v>42</v>
      </c>
      <c r="Y8479" t="s">
        <v>12261</v>
      </c>
      <c r="AA8479" s="1">
        <f t="shared" si="829"/>
        <v>46111</v>
      </c>
      <c r="AB8479" s="2">
        <f t="shared" si="830"/>
        <v>3</v>
      </c>
      <c r="AC8479" s="2">
        <f t="shared" si="831"/>
        <v>2026</v>
      </c>
      <c r="AD8479" s="2" t="str">
        <f>IFERROR(VLOOKUP(A8479,'Aux Área'!$A$4:$B$123,2,0),"-")</f>
        <v>INSPEÇÃO</v>
      </c>
    </row>
    <row r="8480" spans="1:30" x14ac:dyDescent="0.3">
      <c r="A8480" t="s">
        <v>52</v>
      </c>
      <c r="B8480" t="s">
        <v>1449</v>
      </c>
      <c r="C8480" t="s">
        <v>13066</v>
      </c>
      <c r="D8480" t="s">
        <v>3197</v>
      </c>
      <c r="E8480" t="s">
        <v>3198</v>
      </c>
      <c r="F8480" t="s">
        <v>53</v>
      </c>
      <c r="G8480" t="s">
        <v>35</v>
      </c>
      <c r="H8480" t="s">
        <v>36</v>
      </c>
      <c r="I8480" t="s">
        <v>37</v>
      </c>
      <c r="J8480" t="s">
        <v>356</v>
      </c>
      <c r="K8480" t="s">
        <v>357</v>
      </c>
      <c r="L8480" t="s">
        <v>124</v>
      </c>
      <c r="M8480" t="s">
        <v>38</v>
      </c>
      <c r="N8480" t="s">
        <v>39</v>
      </c>
      <c r="O8480" s="23">
        <v>401</v>
      </c>
      <c r="P8480" s="9">
        <v>11.36</v>
      </c>
      <c r="Q8480" t="s">
        <v>40</v>
      </c>
      <c r="R8480">
        <v>87906</v>
      </c>
      <c r="S8480" s="9">
        <v>35.29</v>
      </c>
      <c r="T8480" s="26">
        <v>4.79</v>
      </c>
      <c r="U8480" s="8">
        <v>169.04</v>
      </c>
      <c r="V8480" t="s">
        <v>13067</v>
      </c>
      <c r="W8480" t="s">
        <v>2007</v>
      </c>
      <c r="X8480" t="s">
        <v>42</v>
      </c>
      <c r="Y8480" t="s">
        <v>1740</v>
      </c>
      <c r="AA8480" s="1">
        <f t="shared" si="829"/>
        <v>46111</v>
      </c>
      <c r="AB8480" s="2">
        <f t="shared" si="830"/>
        <v>3</v>
      </c>
      <c r="AC8480" s="2">
        <f t="shared" si="831"/>
        <v>2026</v>
      </c>
      <c r="AD8480" s="2" t="str">
        <f>IFERROR(VLOOKUP(A8480,'Aux Área'!$A$4:$B$123,2,0),"-")</f>
        <v>OPERAÇÃO</v>
      </c>
    </row>
    <row r="8481" spans="1:30" x14ac:dyDescent="0.3">
      <c r="A8481" t="s">
        <v>2260</v>
      </c>
      <c r="B8481" t="s">
        <v>113</v>
      </c>
      <c r="C8481" t="s">
        <v>13068</v>
      </c>
      <c r="D8481" t="s">
        <v>3005</v>
      </c>
      <c r="E8481" t="s">
        <v>3006</v>
      </c>
      <c r="F8481" t="s">
        <v>2262</v>
      </c>
      <c r="G8481" t="s">
        <v>35</v>
      </c>
      <c r="H8481" t="s">
        <v>2263</v>
      </c>
      <c r="I8481" t="s">
        <v>2186</v>
      </c>
      <c r="J8481" t="s">
        <v>409</v>
      </c>
      <c r="K8481" t="s">
        <v>410</v>
      </c>
      <c r="L8481" t="s">
        <v>141</v>
      </c>
      <c r="M8481" t="s">
        <v>38</v>
      </c>
      <c r="N8481" t="s">
        <v>668</v>
      </c>
      <c r="O8481" s="23">
        <v>880</v>
      </c>
      <c r="P8481" s="9">
        <v>14.19</v>
      </c>
      <c r="Q8481" t="s">
        <v>40</v>
      </c>
      <c r="R8481">
        <v>126209</v>
      </c>
      <c r="S8481" s="9">
        <v>62</v>
      </c>
      <c r="T8481" s="26">
        <v>7.79</v>
      </c>
      <c r="U8481" s="8">
        <v>482.98</v>
      </c>
      <c r="V8481" t="s">
        <v>13069</v>
      </c>
      <c r="W8481" t="s">
        <v>2007</v>
      </c>
      <c r="X8481" t="s">
        <v>42</v>
      </c>
      <c r="Y8481" t="s">
        <v>1740</v>
      </c>
      <c r="AA8481" s="1">
        <f t="shared" si="829"/>
        <v>46111</v>
      </c>
      <c r="AB8481" s="2">
        <f t="shared" si="830"/>
        <v>3</v>
      </c>
      <c r="AC8481" s="2">
        <f t="shared" si="831"/>
        <v>2026</v>
      </c>
      <c r="AD8481" s="2" t="str">
        <f>IFERROR(VLOOKUP(A8481,'Aux Área'!$A$4:$B$123,2,0),"-")</f>
        <v>INSPEÇÃO</v>
      </c>
    </row>
    <row r="8482" spans="1:30" x14ac:dyDescent="0.3">
      <c r="A8482" t="s">
        <v>2278</v>
      </c>
      <c r="B8482" t="s">
        <v>4664</v>
      </c>
      <c r="C8482" t="s">
        <v>13070</v>
      </c>
      <c r="D8482" t="s">
        <v>3208</v>
      </c>
      <c r="E8482" t="s">
        <v>3209</v>
      </c>
      <c r="F8482" t="s">
        <v>2281</v>
      </c>
      <c r="G8482" t="s">
        <v>1135</v>
      </c>
      <c r="H8482" t="s">
        <v>2275</v>
      </c>
      <c r="I8482" t="s">
        <v>1497</v>
      </c>
      <c r="J8482" t="s">
        <v>11506</v>
      </c>
      <c r="K8482" t="s">
        <v>11507</v>
      </c>
      <c r="L8482" t="s">
        <v>84</v>
      </c>
      <c r="M8482" t="s">
        <v>38</v>
      </c>
      <c r="N8482" t="s">
        <v>39</v>
      </c>
      <c r="O8482" s="23">
        <v>402</v>
      </c>
      <c r="P8482" s="9">
        <v>10.56</v>
      </c>
      <c r="Q8482" t="s">
        <v>40</v>
      </c>
      <c r="R8482">
        <v>147956</v>
      </c>
      <c r="S8482" s="9">
        <v>38.08</v>
      </c>
      <c r="T8482" s="26">
        <v>4.99</v>
      </c>
      <c r="U8482" s="8">
        <v>190.02</v>
      </c>
      <c r="V8482" t="s">
        <v>112</v>
      </c>
      <c r="W8482" t="s">
        <v>2276</v>
      </c>
      <c r="X8482" t="s">
        <v>42</v>
      </c>
      <c r="Y8482" t="s">
        <v>2277</v>
      </c>
      <c r="AA8482" s="1">
        <f t="shared" si="829"/>
        <v>46111</v>
      </c>
      <c r="AB8482" s="2">
        <f t="shared" si="830"/>
        <v>3</v>
      </c>
      <c r="AC8482" s="2">
        <f t="shared" si="831"/>
        <v>2026</v>
      </c>
      <c r="AD8482" s="2" t="str">
        <f>IFERROR(VLOOKUP(A8482,'Aux Área'!$A$4:$B$123,2,0),"-")</f>
        <v>INSPEÇÃO</v>
      </c>
    </row>
    <row r="8483" spans="1:30" x14ac:dyDescent="0.3">
      <c r="A8483" t="s">
        <v>9677</v>
      </c>
      <c r="B8483" t="s">
        <v>10434</v>
      </c>
      <c r="C8483" t="s">
        <v>13071</v>
      </c>
      <c r="D8483" t="s">
        <v>10436</v>
      </c>
      <c r="E8483" t="s">
        <v>9678</v>
      </c>
      <c r="F8483" t="s">
        <v>15507</v>
      </c>
      <c r="G8483" t="s">
        <v>1635</v>
      </c>
      <c r="H8483" t="s">
        <v>9676</v>
      </c>
      <c r="I8483" t="s">
        <v>37</v>
      </c>
      <c r="J8483" t="s">
        <v>219</v>
      </c>
      <c r="K8483" t="s">
        <v>177</v>
      </c>
      <c r="L8483" t="s">
        <v>177</v>
      </c>
      <c r="M8483" t="s">
        <v>38</v>
      </c>
      <c r="N8483" t="s">
        <v>39</v>
      </c>
      <c r="O8483" s="23">
        <v>433</v>
      </c>
      <c r="P8483" s="9">
        <v>8.86</v>
      </c>
      <c r="Q8483" t="s">
        <v>40</v>
      </c>
      <c r="R8483">
        <v>48457</v>
      </c>
      <c r="S8483" s="9">
        <v>48.85</v>
      </c>
      <c r="T8483" s="26">
        <v>4.99</v>
      </c>
      <c r="U8483" s="8">
        <v>243.76</v>
      </c>
      <c r="V8483" t="s">
        <v>13072</v>
      </c>
      <c r="W8483" t="s">
        <v>2007</v>
      </c>
      <c r="X8483" t="s">
        <v>42</v>
      </c>
      <c r="Y8483" t="s">
        <v>6209</v>
      </c>
      <c r="AA8483" s="1">
        <f t="shared" si="829"/>
        <v>46111</v>
      </c>
      <c r="AB8483" s="2">
        <f t="shared" si="830"/>
        <v>3</v>
      </c>
      <c r="AC8483" s="2">
        <f t="shared" si="831"/>
        <v>2026</v>
      </c>
      <c r="AD8483" s="2" t="str">
        <f>IFERROR(VLOOKUP(A8483,'Aux Área'!$A$4:$B$123,2,0),"-")</f>
        <v>TI</v>
      </c>
    </row>
    <row r="8484" spans="1:30" x14ac:dyDescent="0.3">
      <c r="A8484" t="s">
        <v>10615</v>
      </c>
      <c r="B8484" t="s">
        <v>1848</v>
      </c>
      <c r="C8484" t="s">
        <v>13073</v>
      </c>
      <c r="D8484" t="s">
        <v>10617</v>
      </c>
      <c r="E8484" t="s">
        <v>10618</v>
      </c>
      <c r="F8484" t="s">
        <v>653</v>
      </c>
      <c r="G8484" t="s">
        <v>635</v>
      </c>
      <c r="H8484" t="s">
        <v>10619</v>
      </c>
      <c r="I8484" t="s">
        <v>699</v>
      </c>
      <c r="J8484" t="s">
        <v>122</v>
      </c>
      <c r="K8484" t="s">
        <v>123</v>
      </c>
      <c r="L8484" t="s">
        <v>124</v>
      </c>
      <c r="M8484" t="s">
        <v>38</v>
      </c>
      <c r="N8484" t="s">
        <v>638</v>
      </c>
      <c r="O8484" s="23">
        <v>0</v>
      </c>
      <c r="P8484" s="9">
        <v>0</v>
      </c>
      <c r="Q8484" t="s">
        <v>40</v>
      </c>
      <c r="R8484">
        <v>0</v>
      </c>
      <c r="S8484" s="9">
        <v>244.42</v>
      </c>
      <c r="T8484" s="26">
        <v>7.99</v>
      </c>
      <c r="U8484" s="8">
        <v>1952.93</v>
      </c>
      <c r="V8484" t="s">
        <v>162</v>
      </c>
      <c r="W8484" t="s">
        <v>652</v>
      </c>
      <c r="X8484" t="s">
        <v>42</v>
      </c>
      <c r="Y8484" t="s">
        <v>653</v>
      </c>
      <c r="AA8484" s="1">
        <f t="shared" si="829"/>
        <v>46111</v>
      </c>
      <c r="AB8484" s="2">
        <f t="shared" si="830"/>
        <v>3</v>
      </c>
      <c r="AC8484" s="2">
        <f t="shared" si="831"/>
        <v>2026</v>
      </c>
      <c r="AD8484" s="2" t="str">
        <f>IFERROR(VLOOKUP(A8484,'Aux Área'!$A$4:$B$123,2,0),"-")</f>
        <v>SÃO PEDRO</v>
      </c>
    </row>
    <row r="8485" spans="1:30" x14ac:dyDescent="0.3">
      <c r="A8485" t="s">
        <v>2181</v>
      </c>
      <c r="B8485" t="s">
        <v>4595</v>
      </c>
      <c r="C8485" t="s">
        <v>13074</v>
      </c>
      <c r="D8485" t="s">
        <v>3107</v>
      </c>
      <c r="E8485" t="s">
        <v>3108</v>
      </c>
      <c r="F8485" t="s">
        <v>2184</v>
      </c>
      <c r="G8485" t="s">
        <v>1135</v>
      </c>
      <c r="H8485" t="s">
        <v>2185</v>
      </c>
      <c r="I8485" t="s">
        <v>2186</v>
      </c>
      <c r="J8485" t="s">
        <v>237</v>
      </c>
      <c r="K8485" t="s">
        <v>238</v>
      </c>
      <c r="L8485" t="s">
        <v>110</v>
      </c>
      <c r="M8485" t="s">
        <v>38</v>
      </c>
      <c r="N8485" t="s">
        <v>668</v>
      </c>
      <c r="O8485" s="23">
        <v>770</v>
      </c>
      <c r="P8485" s="9">
        <v>12.03</v>
      </c>
      <c r="Q8485" t="s">
        <v>40</v>
      </c>
      <c r="R8485">
        <v>158405</v>
      </c>
      <c r="S8485" s="9">
        <v>64</v>
      </c>
      <c r="T8485" s="26">
        <v>7.59</v>
      </c>
      <c r="U8485" s="8">
        <v>485.76</v>
      </c>
      <c r="V8485" t="s">
        <v>41</v>
      </c>
      <c r="W8485" t="s">
        <v>2007</v>
      </c>
      <c r="X8485" t="s">
        <v>42</v>
      </c>
      <c r="Y8485" t="s">
        <v>12261</v>
      </c>
      <c r="AA8485" s="1">
        <f t="shared" si="829"/>
        <v>46111</v>
      </c>
      <c r="AB8485" s="2">
        <f t="shared" si="830"/>
        <v>3</v>
      </c>
      <c r="AC8485" s="2">
        <f t="shared" si="831"/>
        <v>2026</v>
      </c>
      <c r="AD8485" s="2" t="str">
        <f>IFERROR(VLOOKUP(A8485,'Aux Área'!$A$4:$B$123,2,0),"-")</f>
        <v>INSPEÇÃO</v>
      </c>
    </row>
    <row r="8486" spans="1:30" x14ac:dyDescent="0.3">
      <c r="A8486" t="s">
        <v>3092</v>
      </c>
      <c r="B8486" t="s">
        <v>4774</v>
      </c>
      <c r="C8486" t="s">
        <v>13075</v>
      </c>
      <c r="D8486" t="s">
        <v>9771</v>
      </c>
      <c r="E8486" t="s">
        <v>9666</v>
      </c>
      <c r="F8486" t="s">
        <v>3594</v>
      </c>
      <c r="G8486" t="s">
        <v>1135</v>
      </c>
      <c r="H8486" t="s">
        <v>2275</v>
      </c>
      <c r="I8486" t="s">
        <v>1497</v>
      </c>
      <c r="J8486" t="s">
        <v>188</v>
      </c>
      <c r="K8486" t="s">
        <v>189</v>
      </c>
      <c r="L8486" t="s">
        <v>190</v>
      </c>
      <c r="M8486" t="s">
        <v>38</v>
      </c>
      <c r="N8486" t="s">
        <v>39</v>
      </c>
      <c r="O8486" s="23">
        <v>349</v>
      </c>
      <c r="P8486" s="9">
        <v>9.74</v>
      </c>
      <c r="Q8486" t="s">
        <v>40</v>
      </c>
      <c r="R8486">
        <v>127450</v>
      </c>
      <c r="S8486" s="9">
        <v>35.83</v>
      </c>
      <c r="T8486" s="26">
        <v>4.99</v>
      </c>
      <c r="U8486" s="8">
        <v>178.79</v>
      </c>
      <c r="V8486" t="s">
        <v>112</v>
      </c>
      <c r="W8486" t="s">
        <v>2276</v>
      </c>
      <c r="X8486" t="s">
        <v>42</v>
      </c>
      <c r="Y8486" t="s">
        <v>2277</v>
      </c>
      <c r="AA8486" s="1">
        <f t="shared" si="829"/>
        <v>46111</v>
      </c>
      <c r="AB8486" s="2">
        <f t="shared" si="830"/>
        <v>3</v>
      </c>
      <c r="AC8486" s="2">
        <f t="shared" si="831"/>
        <v>2026</v>
      </c>
      <c r="AD8486" s="2" t="str">
        <f>IFERROR(VLOOKUP(A8486,'Aux Área'!$A$4:$B$123,2,0),"-")</f>
        <v>INSPEÇÃO</v>
      </c>
    </row>
    <row r="8487" spans="1:30" x14ac:dyDescent="0.3">
      <c r="A8487" t="s">
        <v>2691</v>
      </c>
      <c r="B8487" t="s">
        <v>2692</v>
      </c>
      <c r="C8487" t="s">
        <v>13076</v>
      </c>
      <c r="D8487" t="s">
        <v>2142</v>
      </c>
      <c r="E8487" t="s">
        <v>2143</v>
      </c>
      <c r="F8487" t="s">
        <v>5979</v>
      </c>
      <c r="G8487" t="s">
        <v>1635</v>
      </c>
      <c r="H8487" t="s">
        <v>2635</v>
      </c>
      <c r="I8487" t="s">
        <v>37</v>
      </c>
      <c r="J8487" t="s">
        <v>165</v>
      </c>
      <c r="K8487" t="s">
        <v>166</v>
      </c>
      <c r="L8487" t="s">
        <v>167</v>
      </c>
      <c r="M8487" t="s">
        <v>38</v>
      </c>
      <c r="N8487" t="s">
        <v>39</v>
      </c>
      <c r="O8487" s="23">
        <v>299</v>
      </c>
      <c r="P8487" s="9">
        <v>8.07</v>
      </c>
      <c r="Q8487" t="s">
        <v>40</v>
      </c>
      <c r="R8487">
        <v>24297</v>
      </c>
      <c r="S8487" s="9">
        <v>37.03</v>
      </c>
      <c r="T8487" s="26">
        <v>4.99</v>
      </c>
      <c r="U8487" s="8">
        <v>184.79</v>
      </c>
      <c r="V8487" t="s">
        <v>112</v>
      </c>
      <c r="W8487" t="s">
        <v>2007</v>
      </c>
      <c r="X8487" t="s">
        <v>42</v>
      </c>
      <c r="Y8487" t="s">
        <v>1740</v>
      </c>
      <c r="AA8487" s="1">
        <f t="shared" si="829"/>
        <v>46111</v>
      </c>
      <c r="AB8487" s="2">
        <f t="shared" si="830"/>
        <v>3</v>
      </c>
      <c r="AC8487" s="2">
        <f t="shared" si="831"/>
        <v>2026</v>
      </c>
      <c r="AD8487" s="2" t="str">
        <f>IFERROR(VLOOKUP(A8487,'Aux Área'!$A$4:$B$123,2,0),"-")</f>
        <v>TI</v>
      </c>
    </row>
    <row r="8488" spans="1:30" x14ac:dyDescent="0.3">
      <c r="A8488" t="s">
        <v>2650</v>
      </c>
      <c r="B8488" t="s">
        <v>10989</v>
      </c>
      <c r="C8488" t="s">
        <v>13077</v>
      </c>
      <c r="D8488" t="s">
        <v>2944</v>
      </c>
      <c r="E8488" t="s">
        <v>2945</v>
      </c>
      <c r="F8488" t="s">
        <v>3615</v>
      </c>
      <c r="G8488" t="s">
        <v>1300</v>
      </c>
      <c r="H8488" t="s">
        <v>2635</v>
      </c>
      <c r="I8488" t="s">
        <v>37</v>
      </c>
      <c r="J8488" t="s">
        <v>1072</v>
      </c>
      <c r="K8488" t="s">
        <v>1073</v>
      </c>
      <c r="L8488" t="s">
        <v>84</v>
      </c>
      <c r="M8488" t="s">
        <v>38</v>
      </c>
      <c r="N8488" t="s">
        <v>39</v>
      </c>
      <c r="O8488" s="23">
        <v>329</v>
      </c>
      <c r="P8488" s="9">
        <v>6.77</v>
      </c>
      <c r="Q8488" t="s">
        <v>40</v>
      </c>
      <c r="R8488">
        <v>24800</v>
      </c>
      <c r="S8488" s="9">
        <v>48.58</v>
      </c>
      <c r="T8488" s="26">
        <v>4.4909999999999997</v>
      </c>
      <c r="U8488" s="8">
        <v>218.15</v>
      </c>
      <c r="V8488" t="s">
        <v>41</v>
      </c>
      <c r="W8488" t="s">
        <v>2276</v>
      </c>
      <c r="X8488" t="s">
        <v>42</v>
      </c>
      <c r="Y8488" t="s">
        <v>1740</v>
      </c>
      <c r="AA8488" s="1">
        <f t="shared" si="829"/>
        <v>46111</v>
      </c>
      <c r="AB8488" s="2">
        <f t="shared" si="830"/>
        <v>3</v>
      </c>
      <c r="AC8488" s="2">
        <f t="shared" si="831"/>
        <v>2026</v>
      </c>
      <c r="AD8488" s="2" t="str">
        <f>IFERROR(VLOOKUP(A8488,'Aux Área'!$A$4:$B$123,2,0),"-")</f>
        <v>TI</v>
      </c>
    </row>
    <row r="8489" spans="1:30" x14ac:dyDescent="0.3">
      <c r="A8489" t="s">
        <v>1130</v>
      </c>
      <c r="B8489" t="s">
        <v>1131</v>
      </c>
      <c r="C8489" t="s">
        <v>13078</v>
      </c>
      <c r="D8489" t="s">
        <v>1133</v>
      </c>
      <c r="E8489" t="s">
        <v>1134</v>
      </c>
      <c r="F8489" t="s">
        <v>1130</v>
      </c>
      <c r="G8489" t="s">
        <v>1635</v>
      </c>
      <c r="H8489" t="s">
        <v>1136</v>
      </c>
      <c r="I8489" t="s">
        <v>1137</v>
      </c>
      <c r="J8489" t="s">
        <v>4449</v>
      </c>
      <c r="K8489" t="s">
        <v>4450</v>
      </c>
      <c r="L8489" t="s">
        <v>84</v>
      </c>
      <c r="M8489" t="s">
        <v>38</v>
      </c>
      <c r="N8489" t="s">
        <v>707</v>
      </c>
      <c r="O8489" s="23">
        <v>354</v>
      </c>
      <c r="P8489" s="9">
        <v>6.59</v>
      </c>
      <c r="Q8489" t="s">
        <v>40</v>
      </c>
      <c r="R8489">
        <v>32043</v>
      </c>
      <c r="S8489" s="9">
        <v>53.74</v>
      </c>
      <c r="T8489" s="26">
        <v>6.57</v>
      </c>
      <c r="U8489" s="8">
        <v>353.07</v>
      </c>
      <c r="V8489" t="s">
        <v>112</v>
      </c>
      <c r="W8489" t="s">
        <v>2007</v>
      </c>
      <c r="X8489" t="s">
        <v>42</v>
      </c>
      <c r="Y8489" t="s">
        <v>1740</v>
      </c>
      <c r="AA8489" s="1">
        <f t="shared" si="829"/>
        <v>46111</v>
      </c>
      <c r="AB8489" s="2">
        <f t="shared" si="830"/>
        <v>3</v>
      </c>
      <c r="AC8489" s="2">
        <f t="shared" si="831"/>
        <v>2026</v>
      </c>
      <c r="AD8489" s="2" t="str">
        <f>IFERROR(VLOOKUP(A8489,'Aux Área'!$A$4:$B$123,2,0),"-")</f>
        <v>DIRETORIA</v>
      </c>
    </row>
    <row r="8490" spans="1:30" x14ac:dyDescent="0.3">
      <c r="A8490" t="s">
        <v>2477</v>
      </c>
      <c r="B8490" t="s">
        <v>2478</v>
      </c>
      <c r="C8490" t="s">
        <v>13079</v>
      </c>
      <c r="D8490" t="s">
        <v>2885</v>
      </c>
      <c r="E8490" t="s">
        <v>2886</v>
      </c>
      <c r="F8490" t="s">
        <v>2480</v>
      </c>
      <c r="G8490" t="s">
        <v>659</v>
      </c>
      <c r="H8490" t="s">
        <v>2215</v>
      </c>
      <c r="I8490" t="s">
        <v>667</v>
      </c>
      <c r="J8490" t="s">
        <v>275</v>
      </c>
      <c r="K8490" t="s">
        <v>276</v>
      </c>
      <c r="L8490" t="s">
        <v>124</v>
      </c>
      <c r="M8490" t="s">
        <v>38</v>
      </c>
      <c r="N8490" t="s">
        <v>668</v>
      </c>
      <c r="O8490" s="23">
        <v>357</v>
      </c>
      <c r="P8490" s="9">
        <v>5.79</v>
      </c>
      <c r="Q8490" t="s">
        <v>40</v>
      </c>
      <c r="R8490">
        <v>12132</v>
      </c>
      <c r="S8490" s="9">
        <v>61.67</v>
      </c>
      <c r="T8490" s="26">
        <v>8.59</v>
      </c>
      <c r="U8490" s="8">
        <v>529.75</v>
      </c>
      <c r="V8490" t="s">
        <v>13080</v>
      </c>
      <c r="W8490" t="s">
        <v>2007</v>
      </c>
      <c r="X8490" t="s">
        <v>42</v>
      </c>
      <c r="Y8490" t="s">
        <v>1740</v>
      </c>
      <c r="AA8490" s="1">
        <f t="shared" si="829"/>
        <v>46111</v>
      </c>
      <c r="AB8490" s="2">
        <f t="shared" si="830"/>
        <v>3</v>
      </c>
      <c r="AC8490" s="2">
        <f t="shared" si="831"/>
        <v>2026</v>
      </c>
      <c r="AD8490" s="2" t="str">
        <f>IFERROR(VLOOKUP(A8490,'Aux Área'!$A$4:$B$123,2,0),"-")</f>
        <v>APH</v>
      </c>
    </row>
    <row r="8491" spans="1:30" x14ac:dyDescent="0.3">
      <c r="A8491" t="s">
        <v>1999</v>
      </c>
      <c r="B8491" t="s">
        <v>3016</v>
      </c>
      <c r="C8491" t="s">
        <v>13081</v>
      </c>
      <c r="D8491" t="s">
        <v>1297</v>
      </c>
      <c r="E8491" t="s">
        <v>2221</v>
      </c>
      <c r="F8491" t="s">
        <v>2002</v>
      </c>
      <c r="G8491" t="s">
        <v>659</v>
      </c>
      <c r="H8491" t="s">
        <v>2003</v>
      </c>
      <c r="I8491" t="s">
        <v>667</v>
      </c>
      <c r="J8491" t="s">
        <v>231</v>
      </c>
      <c r="K8491" t="s">
        <v>232</v>
      </c>
      <c r="L8491" t="s">
        <v>217</v>
      </c>
      <c r="M8491" t="s">
        <v>38</v>
      </c>
      <c r="N8491" t="s">
        <v>668</v>
      </c>
      <c r="O8491" s="23">
        <v>432</v>
      </c>
      <c r="P8491" s="9">
        <v>3.98</v>
      </c>
      <c r="Q8491" t="s">
        <v>40</v>
      </c>
      <c r="R8491">
        <v>24779</v>
      </c>
      <c r="S8491" s="9">
        <v>108.64</v>
      </c>
      <c r="T8491" s="26">
        <v>7.99</v>
      </c>
      <c r="U8491" s="8">
        <v>868.05</v>
      </c>
      <c r="V8491" t="s">
        <v>13082</v>
      </c>
      <c r="W8491" t="s">
        <v>1985</v>
      </c>
      <c r="X8491" t="s">
        <v>42</v>
      </c>
      <c r="Y8491" t="s">
        <v>1986</v>
      </c>
      <c r="AA8491" s="1">
        <f t="shared" si="829"/>
        <v>46111</v>
      </c>
      <c r="AB8491" s="2">
        <f t="shared" si="830"/>
        <v>3</v>
      </c>
      <c r="AC8491" s="2">
        <f t="shared" si="831"/>
        <v>2026</v>
      </c>
      <c r="AD8491" s="2" t="str">
        <f>IFERROR(VLOOKUP(A8491,'Aux Área'!$A$4:$B$123,2,0),"-")</f>
        <v>PESADOS</v>
      </c>
    </row>
    <row r="8492" spans="1:30" x14ac:dyDescent="0.3">
      <c r="A8492" t="s">
        <v>1999</v>
      </c>
      <c r="C8492" t="s">
        <v>13081</v>
      </c>
      <c r="F8492" t="s">
        <v>2002</v>
      </c>
      <c r="K8492" t="s">
        <v>232</v>
      </c>
      <c r="N8492" t="s">
        <v>15690</v>
      </c>
      <c r="O8492" t="s">
        <v>15244</v>
      </c>
      <c r="P8492" s="9" t="s">
        <v>15244</v>
      </c>
      <c r="Q8492" t="s">
        <v>40</v>
      </c>
      <c r="R8492" t="s">
        <v>15244</v>
      </c>
      <c r="S8492">
        <v>2</v>
      </c>
      <c r="U8492" s="8">
        <v>6.62</v>
      </c>
      <c r="AA8492" s="1">
        <f t="shared" si="829"/>
        <v>46111</v>
      </c>
      <c r="AB8492" s="2">
        <f t="shared" si="830"/>
        <v>3</v>
      </c>
      <c r="AC8492" s="2">
        <f t="shared" si="831"/>
        <v>2026</v>
      </c>
      <c r="AD8492" s="2" t="str">
        <f>IFERROR(VLOOKUP(A8492,'Aux Área'!$A$4:$B$123,2,0),"-")</f>
        <v>PESADOS</v>
      </c>
    </row>
    <row r="8493" spans="1:30" x14ac:dyDescent="0.3">
      <c r="A8493" t="s">
        <v>2041</v>
      </c>
      <c r="B8493" t="s">
        <v>2042</v>
      </c>
      <c r="C8493" t="s">
        <v>13083</v>
      </c>
      <c r="D8493" t="s">
        <v>1297</v>
      </c>
      <c r="E8493" t="s">
        <v>2221</v>
      </c>
      <c r="F8493" t="s">
        <v>2044</v>
      </c>
      <c r="G8493" t="s">
        <v>659</v>
      </c>
      <c r="H8493" t="s">
        <v>1996</v>
      </c>
      <c r="I8493" t="s">
        <v>1997</v>
      </c>
      <c r="J8493" t="s">
        <v>231</v>
      </c>
      <c r="K8493" t="s">
        <v>232</v>
      </c>
      <c r="L8493" t="s">
        <v>217</v>
      </c>
      <c r="M8493" t="s">
        <v>38</v>
      </c>
      <c r="N8493" t="s">
        <v>668</v>
      </c>
      <c r="O8493" s="23">
        <v>204</v>
      </c>
      <c r="P8493" s="9">
        <v>6.94</v>
      </c>
      <c r="Q8493" t="s">
        <v>40</v>
      </c>
      <c r="R8493">
        <v>41419</v>
      </c>
      <c r="S8493" s="9">
        <v>29.38</v>
      </c>
      <c r="T8493" s="26">
        <v>7.992</v>
      </c>
      <c r="U8493" s="8">
        <v>234.8</v>
      </c>
      <c r="V8493" t="s">
        <v>13084</v>
      </c>
      <c r="W8493" t="s">
        <v>1985</v>
      </c>
      <c r="X8493" t="s">
        <v>42</v>
      </c>
      <c r="Y8493" t="s">
        <v>1986</v>
      </c>
      <c r="AA8493" s="1">
        <f t="shared" si="829"/>
        <v>46111</v>
      </c>
      <c r="AB8493" s="2">
        <f t="shared" si="830"/>
        <v>3</v>
      </c>
      <c r="AC8493" s="2">
        <f t="shared" si="831"/>
        <v>2026</v>
      </c>
      <c r="AD8493" s="2" t="str">
        <f>IFERROR(VLOOKUP(A8493,'Aux Área'!$A$4:$B$123,2,0),"-")</f>
        <v>PESADOS</v>
      </c>
    </row>
    <row r="8494" spans="1:30" x14ac:dyDescent="0.3">
      <c r="A8494" t="s">
        <v>2632</v>
      </c>
      <c r="B8494" t="s">
        <v>11859</v>
      </c>
      <c r="C8494" t="s">
        <v>13085</v>
      </c>
      <c r="D8494" t="s">
        <v>10329</v>
      </c>
      <c r="E8494" t="s">
        <v>9675</v>
      </c>
      <c r="F8494" t="s">
        <v>3712</v>
      </c>
      <c r="G8494" t="s">
        <v>1300</v>
      </c>
      <c r="H8494" t="s">
        <v>2635</v>
      </c>
      <c r="I8494" t="s">
        <v>37</v>
      </c>
      <c r="J8494" t="s">
        <v>5537</v>
      </c>
      <c r="K8494" t="s">
        <v>5538</v>
      </c>
      <c r="L8494" t="s">
        <v>217</v>
      </c>
      <c r="M8494" t="s">
        <v>38</v>
      </c>
      <c r="N8494" t="s">
        <v>39</v>
      </c>
      <c r="O8494" s="23">
        <v>404</v>
      </c>
      <c r="P8494" s="9">
        <v>8.4700000000000006</v>
      </c>
      <c r="Q8494" t="s">
        <v>40</v>
      </c>
      <c r="R8494">
        <v>19110</v>
      </c>
      <c r="S8494" s="9">
        <v>47.68</v>
      </c>
      <c r="T8494" s="26">
        <v>4.8609999999999998</v>
      </c>
      <c r="U8494" s="8">
        <v>231.75</v>
      </c>
      <c r="V8494" t="s">
        <v>41</v>
      </c>
      <c r="W8494" t="s">
        <v>2007</v>
      </c>
      <c r="X8494" t="s">
        <v>42</v>
      </c>
      <c r="Y8494" t="s">
        <v>1740</v>
      </c>
      <c r="AA8494" s="1">
        <f t="shared" si="829"/>
        <v>46111</v>
      </c>
      <c r="AB8494" s="2">
        <f t="shared" si="830"/>
        <v>3</v>
      </c>
      <c r="AC8494" s="2">
        <f t="shared" si="831"/>
        <v>2026</v>
      </c>
      <c r="AD8494" s="2" t="str">
        <f>IFERROR(VLOOKUP(A8494,'Aux Área'!$A$4:$B$123,2,0),"-")</f>
        <v>TI</v>
      </c>
    </row>
    <row r="8495" spans="1:30" x14ac:dyDescent="0.3">
      <c r="A8495" t="s">
        <v>62</v>
      </c>
      <c r="B8495" t="s">
        <v>1455</v>
      </c>
      <c r="C8495" t="s">
        <v>13086</v>
      </c>
      <c r="D8495" t="s">
        <v>158</v>
      </c>
      <c r="E8495" t="s">
        <v>159</v>
      </c>
      <c r="F8495" t="s">
        <v>63</v>
      </c>
      <c r="G8495" t="s">
        <v>35</v>
      </c>
      <c r="H8495" t="s">
        <v>36</v>
      </c>
      <c r="I8495" t="s">
        <v>37</v>
      </c>
      <c r="J8495" t="s">
        <v>231</v>
      </c>
      <c r="K8495" t="s">
        <v>232</v>
      </c>
      <c r="L8495" t="s">
        <v>217</v>
      </c>
      <c r="M8495" t="s">
        <v>38</v>
      </c>
      <c r="N8495" t="s">
        <v>39</v>
      </c>
      <c r="O8495" s="23">
        <v>308</v>
      </c>
      <c r="P8495" s="9">
        <v>8.1300000000000008</v>
      </c>
      <c r="Q8495" t="s">
        <v>40</v>
      </c>
      <c r="R8495">
        <v>71458</v>
      </c>
      <c r="S8495" s="9">
        <v>37.89</v>
      </c>
      <c r="T8495" s="26">
        <v>4.8600000000000003</v>
      </c>
      <c r="U8495" s="8">
        <v>184.15</v>
      </c>
      <c r="V8495" t="s">
        <v>13087</v>
      </c>
      <c r="W8495" t="s">
        <v>2007</v>
      </c>
      <c r="X8495" t="s">
        <v>42</v>
      </c>
      <c r="Y8495" t="s">
        <v>1740</v>
      </c>
      <c r="AA8495" s="1">
        <f t="shared" si="829"/>
        <v>46111</v>
      </c>
      <c r="AB8495" s="2">
        <f t="shared" si="830"/>
        <v>3</v>
      </c>
      <c r="AC8495" s="2">
        <f t="shared" si="831"/>
        <v>2026</v>
      </c>
      <c r="AD8495" s="2" t="str">
        <f>IFERROR(VLOOKUP(A8495,'Aux Área'!$A$4:$B$123,2,0),"-")</f>
        <v>CONSERVA</v>
      </c>
    </row>
    <row r="8496" spans="1:30" x14ac:dyDescent="0.3">
      <c r="A8496" t="s">
        <v>2282</v>
      </c>
      <c r="B8496" t="s">
        <v>4679</v>
      </c>
      <c r="C8496" t="s">
        <v>13088</v>
      </c>
      <c r="D8496" t="s">
        <v>10122</v>
      </c>
      <c r="E8496" t="s">
        <v>9671</v>
      </c>
      <c r="F8496" t="s">
        <v>2285</v>
      </c>
      <c r="G8496" t="s">
        <v>1135</v>
      </c>
      <c r="H8496" t="s">
        <v>2275</v>
      </c>
      <c r="I8496" t="s">
        <v>1497</v>
      </c>
      <c r="J8496" t="s">
        <v>165</v>
      </c>
      <c r="K8496" t="s">
        <v>166</v>
      </c>
      <c r="L8496" t="s">
        <v>167</v>
      </c>
      <c r="M8496" t="s">
        <v>38</v>
      </c>
      <c r="N8496" t="s">
        <v>39</v>
      </c>
      <c r="O8496" s="23">
        <v>431</v>
      </c>
      <c r="P8496" s="9">
        <v>9.69</v>
      </c>
      <c r="Q8496" t="s">
        <v>40</v>
      </c>
      <c r="R8496">
        <v>126013</v>
      </c>
      <c r="S8496" s="9">
        <v>44.5</v>
      </c>
      <c r="T8496" s="26">
        <v>4.9889999999999999</v>
      </c>
      <c r="U8496" s="8">
        <v>222</v>
      </c>
      <c r="V8496" t="s">
        <v>41</v>
      </c>
      <c r="W8496" t="s">
        <v>2276</v>
      </c>
      <c r="X8496" t="s">
        <v>42</v>
      </c>
      <c r="Y8496" t="s">
        <v>2277</v>
      </c>
      <c r="AA8496" s="1">
        <f t="shared" ref="AA8496:AA8559" si="832">IFERROR(DATEVALUE(C8496),"-")</f>
        <v>46111</v>
      </c>
      <c r="AB8496" s="2">
        <f t="shared" ref="AB8496:AB8559" si="833">IFERROR(MONTH(AA8496),"-")</f>
        <v>3</v>
      </c>
      <c r="AC8496" s="2">
        <f t="shared" ref="AC8496:AC8559" si="834">IFERROR(YEAR(AA8496),"-")</f>
        <v>2026</v>
      </c>
      <c r="AD8496" s="2" t="str">
        <f>IFERROR(VLOOKUP(A8496,'Aux Área'!$A$4:$B$123,2,0),"-")</f>
        <v>INSPEÇÃO</v>
      </c>
    </row>
    <row r="8497" spans="1:30" x14ac:dyDescent="0.3">
      <c r="A8497" t="s">
        <v>54</v>
      </c>
      <c r="B8497" t="s">
        <v>319</v>
      </c>
      <c r="C8497" t="s">
        <v>13089</v>
      </c>
      <c r="D8497" t="s">
        <v>1480</v>
      </c>
      <c r="E8497" t="s">
        <v>1481</v>
      </c>
      <c r="F8497" t="s">
        <v>55</v>
      </c>
      <c r="G8497" t="s">
        <v>35</v>
      </c>
      <c r="H8497" t="s">
        <v>36</v>
      </c>
      <c r="I8497" t="s">
        <v>37</v>
      </c>
      <c r="J8497" t="s">
        <v>1511</v>
      </c>
      <c r="K8497" t="s">
        <v>1512</v>
      </c>
      <c r="L8497" t="s">
        <v>1513</v>
      </c>
      <c r="M8497" t="s">
        <v>1514</v>
      </c>
      <c r="N8497" t="s">
        <v>39</v>
      </c>
      <c r="O8497" s="23">
        <v>194</v>
      </c>
      <c r="P8497" s="9">
        <v>10.88</v>
      </c>
      <c r="Q8497" t="s">
        <v>40</v>
      </c>
      <c r="R8497">
        <v>46534</v>
      </c>
      <c r="S8497" s="9">
        <v>17.829999999999998</v>
      </c>
      <c r="T8497" s="26">
        <v>4.6900000000000004</v>
      </c>
      <c r="U8497" s="8">
        <v>83.62</v>
      </c>
      <c r="V8497" t="s">
        <v>13090</v>
      </c>
      <c r="W8497" t="s">
        <v>2007</v>
      </c>
      <c r="X8497" t="s">
        <v>42</v>
      </c>
      <c r="Y8497" t="s">
        <v>1740</v>
      </c>
      <c r="AA8497" s="1">
        <f t="shared" si="832"/>
        <v>46111</v>
      </c>
      <c r="AB8497" s="2">
        <f t="shared" si="833"/>
        <v>3</v>
      </c>
      <c r="AC8497" s="2">
        <f t="shared" si="834"/>
        <v>2026</v>
      </c>
      <c r="AD8497" s="2" t="str">
        <f>IFERROR(VLOOKUP(A8497,'Aux Área'!$A$4:$B$123,2,0),"-")</f>
        <v>ENGENHARIA</v>
      </c>
    </row>
    <row r="8498" spans="1:30" x14ac:dyDescent="0.3">
      <c r="A8498" t="s">
        <v>60</v>
      </c>
      <c r="B8498" t="s">
        <v>614</v>
      </c>
      <c r="C8498" t="s">
        <v>13091</v>
      </c>
      <c r="D8498" t="s">
        <v>1206</v>
      </c>
      <c r="E8498" t="s">
        <v>1207</v>
      </c>
      <c r="F8498" t="s">
        <v>61</v>
      </c>
      <c r="G8498" t="s">
        <v>35</v>
      </c>
      <c r="H8498" t="s">
        <v>36</v>
      </c>
      <c r="I8498" t="s">
        <v>37</v>
      </c>
      <c r="J8498" t="s">
        <v>1665</v>
      </c>
      <c r="K8498" t="s">
        <v>1666</v>
      </c>
      <c r="L8498" t="s">
        <v>301</v>
      </c>
      <c r="M8498" t="s">
        <v>38</v>
      </c>
      <c r="N8498" t="s">
        <v>39</v>
      </c>
      <c r="O8498" s="23">
        <v>238</v>
      </c>
      <c r="P8498" s="9">
        <v>10.14</v>
      </c>
      <c r="Q8498" t="s">
        <v>40</v>
      </c>
      <c r="R8498">
        <v>42694</v>
      </c>
      <c r="S8498" s="9">
        <v>23.47</v>
      </c>
      <c r="T8498" s="26">
        <v>4.6900000000000004</v>
      </c>
      <c r="U8498" s="8">
        <v>110.07</v>
      </c>
      <c r="V8498" t="s">
        <v>13092</v>
      </c>
      <c r="W8498" t="s">
        <v>2007</v>
      </c>
      <c r="X8498" t="s">
        <v>42</v>
      </c>
      <c r="Y8498" t="s">
        <v>1740</v>
      </c>
      <c r="AA8498" s="1">
        <f t="shared" si="832"/>
        <v>46111</v>
      </c>
      <c r="AB8498" s="2">
        <f t="shared" si="833"/>
        <v>3</v>
      </c>
      <c r="AC8498" s="2">
        <f t="shared" si="834"/>
        <v>2026</v>
      </c>
      <c r="AD8498" s="2" t="str">
        <f>IFERROR(VLOOKUP(A8498,'Aux Área'!$A$4:$B$123,2,0),"-")</f>
        <v>QSMS</v>
      </c>
    </row>
    <row r="8499" spans="1:30" x14ac:dyDescent="0.3">
      <c r="A8499" t="s">
        <v>1979</v>
      </c>
      <c r="B8499" t="s">
        <v>1980</v>
      </c>
      <c r="C8499" t="s">
        <v>13093</v>
      </c>
      <c r="D8499" t="s">
        <v>4102</v>
      </c>
      <c r="E8499" t="s">
        <v>4103</v>
      </c>
      <c r="F8499" t="s">
        <v>1982</v>
      </c>
      <c r="G8499" t="s">
        <v>1495</v>
      </c>
      <c r="H8499" t="s">
        <v>2020</v>
      </c>
      <c r="I8499" t="s">
        <v>2021</v>
      </c>
      <c r="J8499" t="s">
        <v>165</v>
      </c>
      <c r="K8499" t="s">
        <v>166</v>
      </c>
      <c r="L8499" t="s">
        <v>167</v>
      </c>
      <c r="M8499" t="s">
        <v>38</v>
      </c>
      <c r="N8499" t="s">
        <v>668</v>
      </c>
      <c r="O8499" s="23">
        <v>1319</v>
      </c>
      <c r="P8499" s="9">
        <v>2.2999999999999998</v>
      </c>
      <c r="Q8499" t="s">
        <v>40</v>
      </c>
      <c r="R8499">
        <v>30295</v>
      </c>
      <c r="S8499" s="9">
        <v>574.53</v>
      </c>
      <c r="T8499" s="26">
        <v>7.99</v>
      </c>
      <c r="U8499" s="8">
        <v>4590.49</v>
      </c>
      <c r="V8499" t="s">
        <v>41</v>
      </c>
      <c r="W8499" t="s">
        <v>1985</v>
      </c>
      <c r="X8499" t="s">
        <v>42</v>
      </c>
      <c r="Y8499" t="s">
        <v>1986</v>
      </c>
      <c r="AA8499" s="1">
        <f t="shared" si="832"/>
        <v>46111</v>
      </c>
      <c r="AB8499" s="2">
        <f t="shared" si="833"/>
        <v>3</v>
      </c>
      <c r="AC8499" s="2">
        <f t="shared" si="834"/>
        <v>2026</v>
      </c>
      <c r="AD8499" s="2" t="str">
        <f>IFERROR(VLOOKUP(A8499,'Aux Área'!$A$4:$B$123,2,0),"-")</f>
        <v>PESADOS</v>
      </c>
    </row>
    <row r="8500" spans="1:30" x14ac:dyDescent="0.3">
      <c r="A8500" t="s">
        <v>1979</v>
      </c>
      <c r="C8500" t="s">
        <v>13093</v>
      </c>
      <c r="F8500" t="s">
        <v>1982</v>
      </c>
      <c r="K8500" t="s">
        <v>166</v>
      </c>
      <c r="N8500" t="s">
        <v>15690</v>
      </c>
      <c r="O8500" t="s">
        <v>15244</v>
      </c>
      <c r="P8500" s="9" t="s">
        <v>15244</v>
      </c>
      <c r="Q8500" t="s">
        <v>40</v>
      </c>
      <c r="R8500" t="s">
        <v>15244</v>
      </c>
      <c r="S8500">
        <v>40</v>
      </c>
      <c r="U8500" s="8">
        <v>252</v>
      </c>
      <c r="AA8500" s="1">
        <f t="shared" si="832"/>
        <v>46111</v>
      </c>
      <c r="AB8500" s="2">
        <f t="shared" si="833"/>
        <v>3</v>
      </c>
      <c r="AC8500" s="2">
        <f t="shared" si="834"/>
        <v>2026</v>
      </c>
      <c r="AD8500" s="2" t="str">
        <f>IFERROR(VLOOKUP(A8500,'Aux Área'!$A$4:$B$123,2,0),"-")</f>
        <v>PESADOS</v>
      </c>
    </row>
    <row r="8501" spans="1:30" x14ac:dyDescent="0.3">
      <c r="A8501" t="s">
        <v>50</v>
      </c>
      <c r="B8501" t="s">
        <v>324</v>
      </c>
      <c r="C8501" t="s">
        <v>13094</v>
      </c>
      <c r="D8501" t="s">
        <v>326</v>
      </c>
      <c r="E8501" t="s">
        <v>327</v>
      </c>
      <c r="F8501" t="s">
        <v>51</v>
      </c>
      <c r="G8501" t="s">
        <v>35</v>
      </c>
      <c r="H8501" t="s">
        <v>36</v>
      </c>
      <c r="I8501" t="s">
        <v>37</v>
      </c>
      <c r="J8501" t="s">
        <v>241</v>
      </c>
      <c r="K8501" t="s">
        <v>242</v>
      </c>
      <c r="L8501" t="s">
        <v>110</v>
      </c>
      <c r="M8501" t="s">
        <v>38</v>
      </c>
      <c r="N8501" t="s">
        <v>111</v>
      </c>
      <c r="O8501" s="23">
        <v>316</v>
      </c>
      <c r="P8501" s="9">
        <v>7.98</v>
      </c>
      <c r="Q8501" t="s">
        <v>40</v>
      </c>
      <c r="R8501">
        <v>25634</v>
      </c>
      <c r="S8501" s="9">
        <v>39.619999999999997</v>
      </c>
      <c r="T8501" s="26">
        <v>4.8899999999999997</v>
      </c>
      <c r="U8501" s="8">
        <v>193.75</v>
      </c>
      <c r="V8501" t="s">
        <v>41</v>
      </c>
      <c r="W8501" t="s">
        <v>2007</v>
      </c>
      <c r="X8501" t="s">
        <v>42</v>
      </c>
      <c r="Y8501" t="s">
        <v>1740</v>
      </c>
      <c r="AA8501" s="1">
        <f t="shared" si="832"/>
        <v>46111</v>
      </c>
      <c r="AB8501" s="2">
        <f t="shared" si="833"/>
        <v>3</v>
      </c>
      <c r="AC8501" s="2">
        <f t="shared" si="834"/>
        <v>2026</v>
      </c>
      <c r="AD8501" s="2" t="str">
        <f>IFERROR(VLOOKUP(A8501,'Aux Área'!$A$4:$B$123,2,0),"-")</f>
        <v>TI</v>
      </c>
    </row>
    <row r="8502" spans="1:30" x14ac:dyDescent="0.3">
      <c r="A8502" t="s">
        <v>2638</v>
      </c>
      <c r="B8502" t="s">
        <v>4593</v>
      </c>
      <c r="C8502" t="s">
        <v>13095</v>
      </c>
      <c r="D8502" t="s">
        <v>7192</v>
      </c>
      <c r="E8502" t="s">
        <v>7193</v>
      </c>
      <c r="F8502" t="s">
        <v>2641</v>
      </c>
      <c r="G8502" t="s">
        <v>1135</v>
      </c>
      <c r="H8502" t="s">
        <v>2275</v>
      </c>
      <c r="I8502" t="s">
        <v>1497</v>
      </c>
      <c r="J8502" t="s">
        <v>12641</v>
      </c>
      <c r="K8502" t="s">
        <v>12642</v>
      </c>
      <c r="L8502" t="s">
        <v>124</v>
      </c>
      <c r="M8502" t="s">
        <v>38</v>
      </c>
      <c r="N8502" t="s">
        <v>39</v>
      </c>
      <c r="O8502" s="23">
        <v>462</v>
      </c>
      <c r="P8502" s="9">
        <v>9.7200000000000006</v>
      </c>
      <c r="Q8502" t="s">
        <v>40</v>
      </c>
      <c r="R8502">
        <v>134326</v>
      </c>
      <c r="S8502" s="9">
        <v>47.54</v>
      </c>
      <c r="T8502" s="26">
        <v>4.7910000000000004</v>
      </c>
      <c r="U8502" s="8">
        <v>227.76</v>
      </c>
      <c r="V8502" t="s">
        <v>13096</v>
      </c>
      <c r="W8502" t="s">
        <v>2276</v>
      </c>
      <c r="X8502" t="s">
        <v>42</v>
      </c>
      <c r="Y8502" t="s">
        <v>2277</v>
      </c>
      <c r="AA8502" s="1">
        <f t="shared" si="832"/>
        <v>46111</v>
      </c>
      <c r="AB8502" s="2">
        <f t="shared" si="833"/>
        <v>3</v>
      </c>
      <c r="AC8502" s="2">
        <f t="shared" si="834"/>
        <v>2026</v>
      </c>
      <c r="AD8502" s="2" t="str">
        <f>IFERROR(VLOOKUP(A8502,'Aux Área'!$A$4:$B$123,2,0),"-")</f>
        <v>INSPEÇÃO</v>
      </c>
    </row>
    <row r="8503" spans="1:30" x14ac:dyDescent="0.3">
      <c r="A8503" t="s">
        <v>48</v>
      </c>
      <c r="B8503" t="s">
        <v>288</v>
      </c>
      <c r="C8503" t="s">
        <v>13097</v>
      </c>
      <c r="D8503" t="s">
        <v>132</v>
      </c>
      <c r="E8503" t="s">
        <v>133</v>
      </c>
      <c r="F8503" t="s">
        <v>49</v>
      </c>
      <c r="G8503" t="s">
        <v>35</v>
      </c>
      <c r="H8503" t="s">
        <v>36</v>
      </c>
      <c r="I8503" t="s">
        <v>37</v>
      </c>
      <c r="J8503" t="s">
        <v>370</v>
      </c>
      <c r="K8503" t="s">
        <v>371</v>
      </c>
      <c r="L8503" t="s">
        <v>124</v>
      </c>
      <c r="M8503" t="s">
        <v>38</v>
      </c>
      <c r="N8503" t="s">
        <v>39</v>
      </c>
      <c r="O8503" s="23">
        <v>273</v>
      </c>
      <c r="P8503" s="9">
        <v>10.1</v>
      </c>
      <c r="Q8503" t="s">
        <v>40</v>
      </c>
      <c r="R8503">
        <v>24743</v>
      </c>
      <c r="S8503" s="9">
        <v>27.04</v>
      </c>
      <c r="T8503" s="26">
        <v>4.99</v>
      </c>
      <c r="U8503" s="8">
        <v>134.94</v>
      </c>
      <c r="V8503" t="s">
        <v>13098</v>
      </c>
      <c r="W8503" t="s">
        <v>2007</v>
      </c>
      <c r="X8503" t="s">
        <v>42</v>
      </c>
      <c r="Y8503" t="s">
        <v>1740</v>
      </c>
      <c r="AA8503" s="1">
        <f t="shared" si="832"/>
        <v>46111</v>
      </c>
      <c r="AB8503" s="2">
        <f t="shared" si="833"/>
        <v>3</v>
      </c>
      <c r="AC8503" s="2">
        <f t="shared" si="834"/>
        <v>2026</v>
      </c>
      <c r="AD8503" s="2" t="str">
        <f>IFERROR(VLOOKUP(A8503,'Aux Área'!$A$4:$B$123,2,0),"-")</f>
        <v>ENGENHARIA</v>
      </c>
    </row>
    <row r="8504" spans="1:30" x14ac:dyDescent="0.3">
      <c r="A8504" t="s">
        <v>58</v>
      </c>
      <c r="B8504" t="s">
        <v>250</v>
      </c>
      <c r="C8504" t="s">
        <v>13099</v>
      </c>
      <c r="D8504" t="s">
        <v>87</v>
      </c>
      <c r="E8504" t="s">
        <v>88</v>
      </c>
      <c r="F8504" t="s">
        <v>59</v>
      </c>
      <c r="G8504" t="s">
        <v>35</v>
      </c>
      <c r="H8504" t="s">
        <v>36</v>
      </c>
      <c r="I8504" t="s">
        <v>37</v>
      </c>
      <c r="J8504" t="s">
        <v>356</v>
      </c>
      <c r="K8504" t="s">
        <v>357</v>
      </c>
      <c r="L8504" t="s">
        <v>124</v>
      </c>
      <c r="M8504" t="s">
        <v>38</v>
      </c>
      <c r="N8504" t="s">
        <v>39</v>
      </c>
      <c r="O8504" s="23">
        <v>353</v>
      </c>
      <c r="P8504" s="9">
        <v>8.94</v>
      </c>
      <c r="Q8504" t="s">
        <v>40</v>
      </c>
      <c r="R8504">
        <v>90770</v>
      </c>
      <c r="S8504" s="9">
        <v>39.47</v>
      </c>
      <c r="T8504" s="26">
        <v>4.79</v>
      </c>
      <c r="U8504" s="8">
        <v>189.06</v>
      </c>
      <c r="V8504" t="s">
        <v>13100</v>
      </c>
      <c r="W8504" t="s">
        <v>2007</v>
      </c>
      <c r="X8504" t="s">
        <v>42</v>
      </c>
      <c r="Y8504" t="s">
        <v>1740</v>
      </c>
      <c r="AA8504" s="1">
        <f t="shared" si="832"/>
        <v>46111</v>
      </c>
      <c r="AB8504" s="2">
        <f t="shared" si="833"/>
        <v>3</v>
      </c>
      <c r="AC8504" s="2">
        <f t="shared" si="834"/>
        <v>2026</v>
      </c>
      <c r="AD8504" s="2" t="str">
        <f>IFERROR(VLOOKUP(A8504,'Aux Área'!$A$4:$B$123,2,0),"-")</f>
        <v>CONSERVA</v>
      </c>
    </row>
    <row r="8505" spans="1:30" x14ac:dyDescent="0.3">
      <c r="A8505" t="s">
        <v>1992</v>
      </c>
      <c r="B8505" t="s">
        <v>1993</v>
      </c>
      <c r="C8505" t="s">
        <v>13101</v>
      </c>
      <c r="D8505" t="s">
        <v>3597</v>
      </c>
      <c r="E8505" t="s">
        <v>3598</v>
      </c>
      <c r="F8505" t="s">
        <v>1995</v>
      </c>
      <c r="G8505" t="s">
        <v>659</v>
      </c>
      <c r="H8505" t="s">
        <v>1996</v>
      </c>
      <c r="I8505" t="s">
        <v>1997</v>
      </c>
      <c r="J8505" t="s">
        <v>165</v>
      </c>
      <c r="K8505" t="s">
        <v>166</v>
      </c>
      <c r="L8505" t="s">
        <v>167</v>
      </c>
      <c r="M8505" t="s">
        <v>38</v>
      </c>
      <c r="N8505" t="s">
        <v>668</v>
      </c>
      <c r="O8505" s="23">
        <v>251</v>
      </c>
      <c r="P8505" s="9">
        <v>5.26</v>
      </c>
      <c r="Q8505" t="s">
        <v>40</v>
      </c>
      <c r="R8505">
        <v>30529</v>
      </c>
      <c r="S8505" s="9">
        <v>47.73</v>
      </c>
      <c r="T8505" s="26">
        <v>7.99</v>
      </c>
      <c r="U8505" s="8">
        <v>381.38</v>
      </c>
      <c r="V8505" t="s">
        <v>41</v>
      </c>
      <c r="W8505" t="s">
        <v>1985</v>
      </c>
      <c r="X8505" t="s">
        <v>42</v>
      </c>
      <c r="Y8505" t="s">
        <v>1986</v>
      </c>
      <c r="AA8505" s="1">
        <f t="shared" si="832"/>
        <v>46111</v>
      </c>
      <c r="AB8505" s="2">
        <f t="shared" si="833"/>
        <v>3</v>
      </c>
      <c r="AC8505" s="2">
        <f t="shared" si="834"/>
        <v>2026</v>
      </c>
      <c r="AD8505" s="2" t="str">
        <f>IFERROR(VLOOKUP(A8505,'Aux Área'!$A$4:$B$123,2,0),"-")</f>
        <v>PESADOS</v>
      </c>
    </row>
    <row r="8506" spans="1:30" x14ac:dyDescent="0.3">
      <c r="A8506" t="s">
        <v>5543</v>
      </c>
      <c r="B8506" t="s">
        <v>11845</v>
      </c>
      <c r="C8506" t="s">
        <v>13102</v>
      </c>
      <c r="D8506" t="s">
        <v>9879</v>
      </c>
      <c r="E8506" t="s">
        <v>9667</v>
      </c>
      <c r="F8506" t="s">
        <v>6207</v>
      </c>
      <c r="G8506" t="s">
        <v>1135</v>
      </c>
      <c r="H8506" t="s">
        <v>5545</v>
      </c>
      <c r="I8506" t="s">
        <v>839</v>
      </c>
      <c r="J8506" t="s">
        <v>89</v>
      </c>
      <c r="K8506" t="s">
        <v>90</v>
      </c>
      <c r="L8506" t="s">
        <v>91</v>
      </c>
      <c r="M8506" t="s">
        <v>38</v>
      </c>
      <c r="N8506" t="s">
        <v>39</v>
      </c>
      <c r="O8506" s="23">
        <v>500</v>
      </c>
      <c r="P8506" s="9">
        <v>10.27</v>
      </c>
      <c r="Q8506" t="s">
        <v>40</v>
      </c>
      <c r="R8506">
        <v>35244</v>
      </c>
      <c r="S8506" s="9">
        <v>48.69</v>
      </c>
      <c r="T8506" s="26">
        <v>4.8899999999999997</v>
      </c>
      <c r="U8506" s="8">
        <v>238.09</v>
      </c>
      <c r="V8506" t="s">
        <v>13103</v>
      </c>
      <c r="W8506" t="s">
        <v>2276</v>
      </c>
      <c r="X8506" t="s">
        <v>42</v>
      </c>
      <c r="Y8506" t="s">
        <v>2277</v>
      </c>
      <c r="AA8506" s="1">
        <f t="shared" si="832"/>
        <v>46111</v>
      </c>
      <c r="AB8506" s="2">
        <f t="shared" si="833"/>
        <v>3</v>
      </c>
      <c r="AC8506" s="2">
        <f t="shared" si="834"/>
        <v>2026</v>
      </c>
      <c r="AD8506" s="2" t="str">
        <f>IFERROR(VLOOKUP(A8506,'Aux Área'!$A$4:$B$123,2,0),"-")</f>
        <v>INSPEÇÃO</v>
      </c>
    </row>
    <row r="8507" spans="1:30" x14ac:dyDescent="0.3">
      <c r="A8507" t="s">
        <v>2643</v>
      </c>
      <c r="B8507" t="s">
        <v>2307</v>
      </c>
      <c r="C8507" t="s">
        <v>13104</v>
      </c>
      <c r="D8507" t="s">
        <v>7207</v>
      </c>
      <c r="E8507" t="s">
        <v>7208</v>
      </c>
      <c r="F8507" t="s">
        <v>2646</v>
      </c>
      <c r="G8507" t="s">
        <v>1300</v>
      </c>
      <c r="H8507" t="s">
        <v>1301</v>
      </c>
      <c r="I8507" t="s">
        <v>37</v>
      </c>
      <c r="J8507" t="s">
        <v>122</v>
      </c>
      <c r="K8507" t="s">
        <v>123</v>
      </c>
      <c r="L8507" t="s">
        <v>124</v>
      </c>
      <c r="M8507" t="s">
        <v>38</v>
      </c>
      <c r="N8507" t="s">
        <v>39</v>
      </c>
      <c r="O8507" s="23">
        <v>514</v>
      </c>
      <c r="P8507" s="9">
        <v>11.65</v>
      </c>
      <c r="Q8507" t="s">
        <v>40</v>
      </c>
      <c r="R8507">
        <v>140681</v>
      </c>
      <c r="S8507" s="9">
        <v>44.12</v>
      </c>
      <c r="T8507" s="26">
        <v>4.6900000000000004</v>
      </c>
      <c r="U8507" s="8">
        <v>206.92</v>
      </c>
      <c r="V8507" t="s">
        <v>246</v>
      </c>
      <c r="W8507" t="s">
        <v>2276</v>
      </c>
      <c r="X8507" t="s">
        <v>42</v>
      </c>
      <c r="Y8507" t="s">
        <v>2277</v>
      </c>
      <c r="AA8507" s="1">
        <f t="shared" si="832"/>
        <v>46111</v>
      </c>
      <c r="AB8507" s="2">
        <f t="shared" si="833"/>
        <v>3</v>
      </c>
      <c r="AC8507" s="2">
        <f t="shared" si="834"/>
        <v>2026</v>
      </c>
      <c r="AD8507" s="2" t="str">
        <f>IFERROR(VLOOKUP(A8507,'Aux Área'!$A$4:$B$123,2,0),"-")</f>
        <v>INSPEÇÃO</v>
      </c>
    </row>
    <row r="8508" spans="1:30" x14ac:dyDescent="0.3">
      <c r="A8508" t="s">
        <v>11227</v>
      </c>
      <c r="B8508" t="s">
        <v>11228</v>
      </c>
      <c r="C8508" t="s">
        <v>13105</v>
      </c>
      <c r="D8508" t="s">
        <v>11230</v>
      </c>
      <c r="E8508" t="s">
        <v>11231</v>
      </c>
      <c r="F8508" t="s">
        <v>11227</v>
      </c>
      <c r="G8508" t="s">
        <v>35</v>
      </c>
      <c r="H8508" t="s">
        <v>11232</v>
      </c>
      <c r="I8508" t="s">
        <v>839</v>
      </c>
      <c r="J8508" t="s">
        <v>104</v>
      </c>
      <c r="K8508" t="s">
        <v>105</v>
      </c>
      <c r="L8508" t="s">
        <v>84</v>
      </c>
      <c r="M8508" t="s">
        <v>38</v>
      </c>
      <c r="N8508" t="s">
        <v>707</v>
      </c>
      <c r="O8508" s="23">
        <v>407</v>
      </c>
      <c r="P8508" s="9">
        <v>10.23</v>
      </c>
      <c r="Q8508" t="s">
        <v>40</v>
      </c>
      <c r="R8508">
        <v>12535</v>
      </c>
      <c r="S8508" s="9">
        <v>39.799999999999997</v>
      </c>
      <c r="T8508" s="26">
        <v>6.89</v>
      </c>
      <c r="U8508" s="8">
        <v>274.22000000000003</v>
      </c>
      <c r="V8508" t="s">
        <v>13106</v>
      </c>
      <c r="W8508" t="s">
        <v>2007</v>
      </c>
      <c r="X8508" t="s">
        <v>42</v>
      </c>
      <c r="Y8508" t="s">
        <v>1740</v>
      </c>
      <c r="AA8508" s="1">
        <f t="shared" si="832"/>
        <v>46111</v>
      </c>
      <c r="AB8508" s="2">
        <f t="shared" si="833"/>
        <v>3</v>
      </c>
      <c r="AC8508" s="2">
        <f t="shared" si="834"/>
        <v>2026</v>
      </c>
      <c r="AD8508" s="2" t="str">
        <f>IFERROR(VLOOKUP(A8508,'Aux Área'!$A$4:$B$123,2,0),"-")</f>
        <v>DIRETORIA</v>
      </c>
    </row>
    <row r="8509" spans="1:30" x14ac:dyDescent="0.3">
      <c r="A8509" t="s">
        <v>62</v>
      </c>
      <c r="B8509" t="s">
        <v>1455</v>
      </c>
      <c r="C8509" t="s">
        <v>13107</v>
      </c>
      <c r="D8509" t="s">
        <v>158</v>
      </c>
      <c r="E8509" t="s">
        <v>159</v>
      </c>
      <c r="F8509" t="s">
        <v>63</v>
      </c>
      <c r="G8509" t="s">
        <v>35</v>
      </c>
      <c r="H8509" t="s">
        <v>36</v>
      </c>
      <c r="I8509" t="s">
        <v>37</v>
      </c>
      <c r="J8509" t="s">
        <v>122</v>
      </c>
      <c r="K8509" t="s">
        <v>123</v>
      </c>
      <c r="L8509" t="s">
        <v>124</v>
      </c>
      <c r="M8509" t="s">
        <v>38</v>
      </c>
      <c r="N8509" t="s">
        <v>39</v>
      </c>
      <c r="O8509" s="23">
        <v>290</v>
      </c>
      <c r="P8509" s="9">
        <v>7.61</v>
      </c>
      <c r="Q8509" t="s">
        <v>40</v>
      </c>
      <c r="R8509">
        <v>71748</v>
      </c>
      <c r="S8509" s="9">
        <v>38.119999999999997</v>
      </c>
      <c r="T8509" s="26">
        <v>4.6900000000000004</v>
      </c>
      <c r="U8509" s="8">
        <v>178.78</v>
      </c>
      <c r="V8509" t="s">
        <v>41</v>
      </c>
      <c r="W8509" t="s">
        <v>2007</v>
      </c>
      <c r="X8509" t="s">
        <v>42</v>
      </c>
      <c r="Y8509" t="s">
        <v>1740</v>
      </c>
      <c r="AA8509" s="1">
        <f t="shared" si="832"/>
        <v>46111</v>
      </c>
      <c r="AB8509" s="2">
        <f t="shared" si="833"/>
        <v>3</v>
      </c>
      <c r="AC8509" s="2">
        <f t="shared" si="834"/>
        <v>2026</v>
      </c>
      <c r="AD8509" s="2" t="str">
        <f>IFERROR(VLOOKUP(A8509,'Aux Área'!$A$4:$B$123,2,0),"-")</f>
        <v>CONSERVA</v>
      </c>
    </row>
    <row r="8510" spans="1:30" x14ac:dyDescent="0.3">
      <c r="A8510" t="s">
        <v>662</v>
      </c>
      <c r="B8510" t="s">
        <v>183</v>
      </c>
      <c r="C8510" t="s">
        <v>13108</v>
      </c>
      <c r="D8510" t="s">
        <v>1568</v>
      </c>
      <c r="E8510" t="s">
        <v>1569</v>
      </c>
      <c r="F8510" t="s">
        <v>653</v>
      </c>
      <c r="G8510" t="s">
        <v>1495</v>
      </c>
      <c r="H8510" t="s">
        <v>1571</v>
      </c>
      <c r="I8510" t="s">
        <v>1497</v>
      </c>
      <c r="J8510" t="s">
        <v>237</v>
      </c>
      <c r="K8510" t="s">
        <v>238</v>
      </c>
      <c r="L8510" t="s">
        <v>110</v>
      </c>
      <c r="M8510" t="s">
        <v>38</v>
      </c>
      <c r="N8510" t="s">
        <v>668</v>
      </c>
      <c r="O8510" s="23">
        <v>0</v>
      </c>
      <c r="P8510" s="9">
        <v>0</v>
      </c>
      <c r="Q8510" t="s">
        <v>40</v>
      </c>
      <c r="R8510">
        <v>0</v>
      </c>
      <c r="S8510" s="9">
        <v>95.17</v>
      </c>
      <c r="T8510" s="26">
        <v>7.59</v>
      </c>
      <c r="U8510" s="8">
        <v>722.34</v>
      </c>
      <c r="V8510" t="s">
        <v>41</v>
      </c>
      <c r="W8510" t="s">
        <v>652</v>
      </c>
      <c r="X8510" t="s">
        <v>42</v>
      </c>
      <c r="Y8510" t="s">
        <v>653</v>
      </c>
      <c r="AA8510" s="1">
        <f t="shared" si="832"/>
        <v>46111</v>
      </c>
      <c r="AB8510" s="2">
        <f t="shared" si="833"/>
        <v>3</v>
      </c>
      <c r="AC8510" s="2">
        <f t="shared" si="834"/>
        <v>2026</v>
      </c>
      <c r="AD8510" s="2" t="str">
        <f>IFERROR(VLOOKUP(A8510,'Aux Área'!$A$4:$B$123,2,0),"-")</f>
        <v>SÃO PEDRO</v>
      </c>
    </row>
    <row r="8511" spans="1:30" x14ac:dyDescent="0.3">
      <c r="A8511" t="s">
        <v>662</v>
      </c>
      <c r="C8511" t="s">
        <v>13108</v>
      </c>
      <c r="F8511" t="s">
        <v>15689</v>
      </c>
      <c r="K8511" t="s">
        <v>238</v>
      </c>
      <c r="N8511" t="s">
        <v>15690</v>
      </c>
      <c r="O8511" s="23">
        <v>0</v>
      </c>
      <c r="P8511" s="23">
        <v>0</v>
      </c>
      <c r="Q8511" t="s">
        <v>40</v>
      </c>
      <c r="R8511">
        <v>0</v>
      </c>
      <c r="S8511">
        <v>3.46</v>
      </c>
      <c r="U8511" s="8">
        <v>13.81</v>
      </c>
      <c r="AA8511" s="1">
        <f t="shared" si="832"/>
        <v>46111</v>
      </c>
      <c r="AB8511" s="2">
        <f t="shared" si="833"/>
        <v>3</v>
      </c>
      <c r="AC8511" s="2">
        <f t="shared" si="834"/>
        <v>2026</v>
      </c>
      <c r="AD8511" s="2" t="str">
        <f>IFERROR(VLOOKUP(A8511,'Aux Área'!$A$4:$B$123,2,0),"-")</f>
        <v>SÃO PEDRO</v>
      </c>
    </row>
    <row r="8512" spans="1:30" x14ac:dyDescent="0.3">
      <c r="A8512" t="s">
        <v>2306</v>
      </c>
      <c r="B8512" t="s">
        <v>4613</v>
      </c>
      <c r="C8512" t="s">
        <v>13109</v>
      </c>
      <c r="D8512" t="s">
        <v>4386</v>
      </c>
      <c r="E8512" t="s">
        <v>4387</v>
      </c>
      <c r="F8512" t="s">
        <v>2309</v>
      </c>
      <c r="G8512" t="s">
        <v>1135</v>
      </c>
      <c r="H8512" t="s">
        <v>2275</v>
      </c>
      <c r="I8512" t="s">
        <v>1497</v>
      </c>
      <c r="J8512" t="s">
        <v>1665</v>
      </c>
      <c r="K8512" t="s">
        <v>1666</v>
      </c>
      <c r="L8512" t="s">
        <v>301</v>
      </c>
      <c r="M8512" t="s">
        <v>38</v>
      </c>
      <c r="N8512" t="s">
        <v>39</v>
      </c>
      <c r="O8512" s="23">
        <v>444</v>
      </c>
      <c r="P8512" s="9">
        <v>9.76</v>
      </c>
      <c r="Q8512" t="s">
        <v>40</v>
      </c>
      <c r="R8512">
        <v>146514</v>
      </c>
      <c r="S8512" s="9">
        <v>45.49</v>
      </c>
      <c r="T8512" s="26">
        <v>4.6900000000000004</v>
      </c>
      <c r="U8512" s="8">
        <v>213.35</v>
      </c>
      <c r="V8512" t="s">
        <v>13110</v>
      </c>
      <c r="W8512" t="s">
        <v>2276</v>
      </c>
      <c r="X8512" t="s">
        <v>42</v>
      </c>
      <c r="Y8512" t="s">
        <v>2277</v>
      </c>
      <c r="AA8512" s="1">
        <f t="shared" si="832"/>
        <v>46111</v>
      </c>
      <c r="AB8512" s="2">
        <f t="shared" si="833"/>
        <v>3</v>
      </c>
      <c r="AC8512" s="2">
        <f t="shared" si="834"/>
        <v>2026</v>
      </c>
      <c r="AD8512" s="2" t="str">
        <f>IFERROR(VLOOKUP(A8512,'Aux Área'!$A$4:$B$123,2,0),"-")</f>
        <v>INSPEÇÃO</v>
      </c>
    </row>
    <row r="8513" spans="1:30" x14ac:dyDescent="0.3">
      <c r="A8513" t="s">
        <v>52</v>
      </c>
      <c r="B8513" t="s">
        <v>1449</v>
      </c>
      <c r="C8513" t="s">
        <v>13111</v>
      </c>
      <c r="D8513" t="s">
        <v>3149</v>
      </c>
      <c r="E8513" t="s">
        <v>3150</v>
      </c>
      <c r="F8513" t="s">
        <v>53</v>
      </c>
      <c r="G8513" t="s">
        <v>35</v>
      </c>
      <c r="H8513" t="s">
        <v>36</v>
      </c>
      <c r="I8513" t="s">
        <v>37</v>
      </c>
      <c r="J8513" t="s">
        <v>356</v>
      </c>
      <c r="K8513" t="s">
        <v>357</v>
      </c>
      <c r="L8513" t="s">
        <v>124</v>
      </c>
      <c r="M8513" t="s">
        <v>38</v>
      </c>
      <c r="N8513" t="s">
        <v>39</v>
      </c>
      <c r="O8513" s="23">
        <v>397</v>
      </c>
      <c r="P8513" s="9">
        <v>12.15</v>
      </c>
      <c r="Q8513" t="s">
        <v>40</v>
      </c>
      <c r="R8513">
        <v>88303</v>
      </c>
      <c r="S8513" s="9">
        <v>32.67</v>
      </c>
      <c r="T8513" s="26">
        <v>4.79</v>
      </c>
      <c r="U8513" s="8">
        <v>156.49</v>
      </c>
      <c r="V8513" t="s">
        <v>13112</v>
      </c>
      <c r="W8513" t="s">
        <v>2007</v>
      </c>
      <c r="X8513" t="s">
        <v>42</v>
      </c>
      <c r="Y8513" t="s">
        <v>1740</v>
      </c>
      <c r="AA8513" s="1">
        <f t="shared" si="832"/>
        <v>46111</v>
      </c>
      <c r="AB8513" s="2">
        <f t="shared" si="833"/>
        <v>3</v>
      </c>
      <c r="AC8513" s="2">
        <f t="shared" si="834"/>
        <v>2026</v>
      </c>
      <c r="AD8513" s="2" t="str">
        <f>IFERROR(VLOOKUP(A8513,'Aux Área'!$A$4:$B$123,2,0),"-")</f>
        <v>OPERAÇÃO</v>
      </c>
    </row>
    <row r="8514" spans="1:30" x14ac:dyDescent="0.3">
      <c r="A8514" t="s">
        <v>2655</v>
      </c>
      <c r="B8514" t="s">
        <v>10768</v>
      </c>
      <c r="C8514" t="s">
        <v>13113</v>
      </c>
      <c r="D8514" t="s">
        <v>1619</v>
      </c>
      <c r="E8514" t="s">
        <v>1620</v>
      </c>
      <c r="F8514" t="s">
        <v>3605</v>
      </c>
      <c r="G8514" t="s">
        <v>1635</v>
      </c>
      <c r="H8514" t="s">
        <v>2635</v>
      </c>
      <c r="I8514" t="s">
        <v>37</v>
      </c>
      <c r="J8514" t="s">
        <v>188</v>
      </c>
      <c r="K8514" t="s">
        <v>189</v>
      </c>
      <c r="L8514" t="s">
        <v>190</v>
      </c>
      <c r="M8514" t="s">
        <v>38</v>
      </c>
      <c r="N8514" t="s">
        <v>39</v>
      </c>
      <c r="O8514" s="23">
        <v>214</v>
      </c>
      <c r="P8514" s="9">
        <v>9.0399999999999991</v>
      </c>
      <c r="Q8514" t="s">
        <v>40</v>
      </c>
      <c r="R8514">
        <v>26081</v>
      </c>
      <c r="S8514" s="9">
        <v>23.67</v>
      </c>
      <c r="T8514" s="26">
        <v>4.99</v>
      </c>
      <c r="U8514" s="8">
        <v>118.11</v>
      </c>
      <c r="V8514" t="s">
        <v>41</v>
      </c>
      <c r="W8514" t="s">
        <v>2007</v>
      </c>
      <c r="X8514" t="s">
        <v>42</v>
      </c>
      <c r="Y8514" t="s">
        <v>6209</v>
      </c>
      <c r="AA8514" s="1">
        <f t="shared" si="832"/>
        <v>46111</v>
      </c>
      <c r="AB8514" s="2">
        <f t="shared" si="833"/>
        <v>3</v>
      </c>
      <c r="AC8514" s="2">
        <f t="shared" si="834"/>
        <v>2026</v>
      </c>
      <c r="AD8514" s="2" t="str">
        <f>IFERROR(VLOOKUP(A8514,'Aux Área'!$A$4:$B$123,2,0),"-")</f>
        <v>TI</v>
      </c>
    </row>
    <row r="8515" spans="1:30" x14ac:dyDescent="0.3">
      <c r="A8515" t="s">
        <v>2282</v>
      </c>
      <c r="B8515" t="s">
        <v>4679</v>
      </c>
      <c r="C8515" t="s">
        <v>13114</v>
      </c>
      <c r="D8515" t="s">
        <v>10122</v>
      </c>
      <c r="E8515" t="s">
        <v>9671</v>
      </c>
      <c r="F8515" t="s">
        <v>2285</v>
      </c>
      <c r="G8515" t="s">
        <v>1135</v>
      </c>
      <c r="H8515" t="s">
        <v>2275</v>
      </c>
      <c r="I8515" t="s">
        <v>1497</v>
      </c>
      <c r="J8515" t="s">
        <v>165</v>
      </c>
      <c r="K8515" t="s">
        <v>166</v>
      </c>
      <c r="L8515" t="s">
        <v>167</v>
      </c>
      <c r="M8515" t="s">
        <v>38</v>
      </c>
      <c r="N8515" t="s">
        <v>39</v>
      </c>
      <c r="O8515" s="23">
        <v>307</v>
      </c>
      <c r="P8515" s="9">
        <v>19.149999999999999</v>
      </c>
      <c r="Q8515" t="s">
        <v>40</v>
      </c>
      <c r="R8515">
        <v>126320</v>
      </c>
      <c r="S8515" s="9">
        <v>16.03</v>
      </c>
      <c r="T8515" s="26">
        <v>4.9909999999999997</v>
      </c>
      <c r="U8515" s="8">
        <v>80</v>
      </c>
      <c r="V8515" t="s">
        <v>41</v>
      </c>
      <c r="W8515" t="s">
        <v>2276</v>
      </c>
      <c r="X8515" t="s">
        <v>42</v>
      </c>
      <c r="Y8515" t="s">
        <v>2277</v>
      </c>
      <c r="AA8515" s="1">
        <f t="shared" si="832"/>
        <v>46111</v>
      </c>
      <c r="AB8515" s="2">
        <f t="shared" si="833"/>
        <v>3</v>
      </c>
      <c r="AC8515" s="2">
        <f t="shared" si="834"/>
        <v>2026</v>
      </c>
      <c r="AD8515" s="2" t="str">
        <f>IFERROR(VLOOKUP(A8515,'Aux Área'!$A$4:$B$123,2,0),"-")</f>
        <v>INSPEÇÃO</v>
      </c>
    </row>
    <row r="8516" spans="1:30" x14ac:dyDescent="0.3">
      <c r="A8516" t="s">
        <v>2691</v>
      </c>
      <c r="B8516" t="s">
        <v>2692</v>
      </c>
      <c r="C8516" t="s">
        <v>13115</v>
      </c>
      <c r="D8516" t="s">
        <v>2142</v>
      </c>
      <c r="E8516" t="s">
        <v>2143</v>
      </c>
      <c r="F8516" t="s">
        <v>5979</v>
      </c>
      <c r="G8516" t="s">
        <v>1635</v>
      </c>
      <c r="H8516" t="s">
        <v>2635</v>
      </c>
      <c r="I8516" t="s">
        <v>37</v>
      </c>
      <c r="J8516" t="s">
        <v>165</v>
      </c>
      <c r="K8516" t="s">
        <v>166</v>
      </c>
      <c r="L8516" t="s">
        <v>167</v>
      </c>
      <c r="M8516" t="s">
        <v>38</v>
      </c>
      <c r="N8516" t="s">
        <v>39</v>
      </c>
      <c r="O8516" s="23">
        <v>233</v>
      </c>
      <c r="P8516" s="9">
        <v>11.63</v>
      </c>
      <c r="Q8516" t="s">
        <v>40</v>
      </c>
      <c r="R8516">
        <v>24530</v>
      </c>
      <c r="S8516" s="9">
        <v>20.04</v>
      </c>
      <c r="T8516" s="26">
        <v>4.99</v>
      </c>
      <c r="U8516" s="8">
        <v>100</v>
      </c>
      <c r="V8516" t="s">
        <v>112</v>
      </c>
      <c r="W8516" t="s">
        <v>2007</v>
      </c>
      <c r="X8516" t="s">
        <v>42</v>
      </c>
      <c r="Y8516" t="s">
        <v>1740</v>
      </c>
      <c r="AA8516" s="1">
        <f t="shared" si="832"/>
        <v>46111</v>
      </c>
      <c r="AB8516" s="2">
        <f t="shared" si="833"/>
        <v>3</v>
      </c>
      <c r="AC8516" s="2">
        <f t="shared" si="834"/>
        <v>2026</v>
      </c>
      <c r="AD8516" s="2" t="str">
        <f>IFERROR(VLOOKUP(A8516,'Aux Área'!$A$4:$B$123,2,0),"-")</f>
        <v>TI</v>
      </c>
    </row>
    <row r="8517" spans="1:30" x14ac:dyDescent="0.3">
      <c r="A8517" t="s">
        <v>1295</v>
      </c>
      <c r="B8517" t="s">
        <v>1753</v>
      </c>
      <c r="C8517" t="s">
        <v>13116</v>
      </c>
      <c r="D8517" t="s">
        <v>1297</v>
      </c>
      <c r="E8517" t="s">
        <v>2221</v>
      </c>
      <c r="F8517" t="s">
        <v>1299</v>
      </c>
      <c r="G8517" t="s">
        <v>1135</v>
      </c>
      <c r="H8517" t="s">
        <v>1301</v>
      </c>
      <c r="I8517" t="s">
        <v>839</v>
      </c>
      <c r="J8517" t="s">
        <v>1401</v>
      </c>
      <c r="K8517" t="s">
        <v>1402</v>
      </c>
      <c r="L8517" t="s">
        <v>124</v>
      </c>
      <c r="M8517" t="s">
        <v>38</v>
      </c>
      <c r="N8517" t="s">
        <v>39</v>
      </c>
      <c r="O8517" s="23">
        <v>0</v>
      </c>
      <c r="P8517" s="23">
        <v>0</v>
      </c>
      <c r="Q8517" t="s">
        <v>40</v>
      </c>
      <c r="R8517" t="s">
        <v>15244</v>
      </c>
      <c r="S8517" s="9">
        <v>53.01</v>
      </c>
      <c r="T8517" s="26">
        <v>4.9409999999999998</v>
      </c>
      <c r="U8517" s="8">
        <v>261.91000000000003</v>
      </c>
      <c r="V8517" t="s">
        <v>13117</v>
      </c>
      <c r="W8517" t="s">
        <v>2007</v>
      </c>
      <c r="X8517" t="s">
        <v>42</v>
      </c>
      <c r="Y8517" t="s">
        <v>1740</v>
      </c>
      <c r="AA8517" s="1">
        <f t="shared" si="832"/>
        <v>46111</v>
      </c>
      <c r="AB8517" s="2">
        <f t="shared" si="833"/>
        <v>3</v>
      </c>
      <c r="AC8517" s="2">
        <f t="shared" si="834"/>
        <v>2026</v>
      </c>
      <c r="AD8517" s="2" t="str">
        <f>IFERROR(VLOOKUP(A8517,'Aux Área'!$A$4:$B$123,2,0),"-")</f>
        <v>LUCCA JR - OP</v>
      </c>
    </row>
    <row r="8518" spans="1:30" x14ac:dyDescent="0.3">
      <c r="A8518" t="s">
        <v>2278</v>
      </c>
      <c r="B8518" t="s">
        <v>4664</v>
      </c>
      <c r="C8518" t="s">
        <v>13118</v>
      </c>
      <c r="D8518" t="s">
        <v>3310</v>
      </c>
      <c r="E8518" t="s">
        <v>3311</v>
      </c>
      <c r="F8518" t="s">
        <v>2281</v>
      </c>
      <c r="G8518" t="s">
        <v>1135</v>
      </c>
      <c r="H8518" t="s">
        <v>2275</v>
      </c>
      <c r="I8518" t="s">
        <v>1497</v>
      </c>
      <c r="J8518" t="s">
        <v>11506</v>
      </c>
      <c r="K8518" t="s">
        <v>11507</v>
      </c>
      <c r="L8518" t="s">
        <v>84</v>
      </c>
      <c r="M8518" t="s">
        <v>38</v>
      </c>
      <c r="N8518" t="s">
        <v>39</v>
      </c>
      <c r="O8518" s="23">
        <v>418</v>
      </c>
      <c r="P8518" s="9">
        <v>9.41</v>
      </c>
      <c r="Q8518" t="s">
        <v>40</v>
      </c>
      <c r="R8518">
        <v>148374</v>
      </c>
      <c r="S8518" s="9">
        <v>44.43</v>
      </c>
      <c r="T8518" s="26">
        <v>4.99</v>
      </c>
      <c r="U8518" s="8">
        <v>221.71</v>
      </c>
      <c r="V8518" t="s">
        <v>41</v>
      </c>
      <c r="W8518" t="s">
        <v>2276</v>
      </c>
      <c r="X8518" t="s">
        <v>42</v>
      </c>
      <c r="Y8518" t="s">
        <v>2277</v>
      </c>
      <c r="AA8518" s="1">
        <f t="shared" si="832"/>
        <v>46111</v>
      </c>
      <c r="AB8518" s="2">
        <f t="shared" si="833"/>
        <v>3</v>
      </c>
      <c r="AC8518" s="2">
        <f t="shared" si="834"/>
        <v>2026</v>
      </c>
      <c r="AD8518" s="2" t="str">
        <f>IFERROR(VLOOKUP(A8518,'Aux Área'!$A$4:$B$123,2,0),"-")</f>
        <v>INSPEÇÃO</v>
      </c>
    </row>
    <row r="8519" spans="1:30" x14ac:dyDescent="0.3">
      <c r="A8519" t="s">
        <v>5543</v>
      </c>
      <c r="B8519" t="s">
        <v>11845</v>
      </c>
      <c r="C8519" t="s">
        <v>13119</v>
      </c>
      <c r="D8519" t="s">
        <v>5291</v>
      </c>
      <c r="E8519" t="s">
        <v>5292</v>
      </c>
      <c r="F8519" t="s">
        <v>6207</v>
      </c>
      <c r="G8519" t="s">
        <v>1135</v>
      </c>
      <c r="H8519" t="s">
        <v>5545</v>
      </c>
      <c r="I8519" t="s">
        <v>839</v>
      </c>
      <c r="J8519" t="s">
        <v>231</v>
      </c>
      <c r="K8519" t="s">
        <v>232</v>
      </c>
      <c r="L8519" t="s">
        <v>217</v>
      </c>
      <c r="M8519" t="s">
        <v>38</v>
      </c>
      <c r="N8519" t="s">
        <v>39</v>
      </c>
      <c r="O8519" s="23">
        <v>436</v>
      </c>
      <c r="P8519" s="9">
        <v>9.41</v>
      </c>
      <c r="Q8519" t="s">
        <v>40</v>
      </c>
      <c r="R8519">
        <v>35680</v>
      </c>
      <c r="S8519" s="9">
        <v>46.33</v>
      </c>
      <c r="T8519" s="26">
        <v>4.8609999999999998</v>
      </c>
      <c r="U8519" s="8">
        <v>225.2</v>
      </c>
      <c r="V8519" t="s">
        <v>13120</v>
      </c>
      <c r="W8519" t="s">
        <v>2276</v>
      </c>
      <c r="X8519" t="s">
        <v>42</v>
      </c>
      <c r="Y8519" t="s">
        <v>2277</v>
      </c>
      <c r="AA8519" s="1">
        <f t="shared" si="832"/>
        <v>46111</v>
      </c>
      <c r="AB8519" s="2">
        <f t="shared" si="833"/>
        <v>3</v>
      </c>
      <c r="AC8519" s="2">
        <f t="shared" si="834"/>
        <v>2026</v>
      </c>
      <c r="AD8519" s="2" t="str">
        <f>IFERROR(VLOOKUP(A8519,'Aux Área'!$A$4:$B$123,2,0),"-")</f>
        <v>INSPEÇÃO</v>
      </c>
    </row>
    <row r="8520" spans="1:30" x14ac:dyDescent="0.3">
      <c r="A8520" t="s">
        <v>3092</v>
      </c>
      <c r="B8520" t="s">
        <v>4774</v>
      </c>
      <c r="C8520" t="s">
        <v>13121</v>
      </c>
      <c r="D8520" t="s">
        <v>5160</v>
      </c>
      <c r="E8520" t="s">
        <v>5161</v>
      </c>
      <c r="F8520" t="s">
        <v>3594</v>
      </c>
      <c r="G8520" t="s">
        <v>1135</v>
      </c>
      <c r="H8520" t="s">
        <v>2275</v>
      </c>
      <c r="I8520" t="s">
        <v>1497</v>
      </c>
      <c r="J8520" t="s">
        <v>188</v>
      </c>
      <c r="K8520" t="s">
        <v>189</v>
      </c>
      <c r="L8520" t="s">
        <v>190</v>
      </c>
      <c r="M8520" t="s">
        <v>38</v>
      </c>
      <c r="N8520" t="s">
        <v>39</v>
      </c>
      <c r="O8520" s="23">
        <v>517</v>
      </c>
      <c r="P8520" s="9">
        <v>10.36</v>
      </c>
      <c r="Q8520" t="s">
        <v>40</v>
      </c>
      <c r="R8520">
        <v>127967</v>
      </c>
      <c r="S8520" s="9">
        <v>49.9</v>
      </c>
      <c r="T8520" s="26">
        <v>4.99</v>
      </c>
      <c r="U8520" s="8">
        <v>249</v>
      </c>
      <c r="V8520" t="s">
        <v>41</v>
      </c>
      <c r="W8520" t="s">
        <v>2276</v>
      </c>
      <c r="X8520" t="s">
        <v>42</v>
      </c>
      <c r="Y8520" t="s">
        <v>2277</v>
      </c>
      <c r="AA8520" s="1">
        <f t="shared" si="832"/>
        <v>46111</v>
      </c>
      <c r="AB8520" s="2">
        <f t="shared" si="833"/>
        <v>3</v>
      </c>
      <c r="AC8520" s="2">
        <f t="shared" si="834"/>
        <v>2026</v>
      </c>
      <c r="AD8520" s="2" t="str">
        <f>IFERROR(VLOOKUP(A8520,'Aux Área'!$A$4:$B$123,2,0),"-")</f>
        <v>INSPEÇÃO</v>
      </c>
    </row>
    <row r="8521" spans="1:30" x14ac:dyDescent="0.3">
      <c r="A8521" t="s">
        <v>30</v>
      </c>
      <c r="B8521" t="s">
        <v>453</v>
      </c>
      <c r="C8521" t="s">
        <v>13122</v>
      </c>
      <c r="D8521" t="s">
        <v>2169</v>
      </c>
      <c r="E8521" t="s">
        <v>2170</v>
      </c>
      <c r="F8521" t="s">
        <v>34</v>
      </c>
      <c r="G8521" t="s">
        <v>35</v>
      </c>
      <c r="H8521" t="s">
        <v>36</v>
      </c>
      <c r="I8521" t="s">
        <v>37</v>
      </c>
      <c r="J8521" t="s">
        <v>147</v>
      </c>
      <c r="K8521" t="s">
        <v>148</v>
      </c>
      <c r="L8521" t="s">
        <v>84</v>
      </c>
      <c r="M8521" t="s">
        <v>38</v>
      </c>
      <c r="N8521" t="s">
        <v>111</v>
      </c>
      <c r="O8521" s="23">
        <v>460</v>
      </c>
      <c r="P8521" s="9">
        <v>11.28</v>
      </c>
      <c r="Q8521" t="s">
        <v>40</v>
      </c>
      <c r="R8521">
        <v>22789</v>
      </c>
      <c r="S8521" s="9">
        <v>40.78</v>
      </c>
      <c r="T8521" s="26">
        <v>4.99</v>
      </c>
      <c r="U8521" s="8">
        <v>203.49</v>
      </c>
      <c r="V8521" t="s">
        <v>112</v>
      </c>
      <c r="W8521" t="s">
        <v>2007</v>
      </c>
      <c r="X8521" t="s">
        <v>42</v>
      </c>
      <c r="Y8521" t="s">
        <v>1740</v>
      </c>
      <c r="AA8521" s="1">
        <f t="shared" si="832"/>
        <v>46111</v>
      </c>
      <c r="AB8521" s="2">
        <f t="shared" si="833"/>
        <v>3</v>
      </c>
      <c r="AC8521" s="2">
        <f t="shared" si="834"/>
        <v>2026</v>
      </c>
      <c r="AD8521" s="2" t="str">
        <f>IFERROR(VLOOKUP(A8521,'Aux Área'!$A$4:$B$123,2,0),"-")</f>
        <v>OPERAÇÃO</v>
      </c>
    </row>
    <row r="8522" spans="1:30" x14ac:dyDescent="0.3">
      <c r="A8522" t="s">
        <v>9674</v>
      </c>
      <c r="B8522" t="s">
        <v>10327</v>
      </c>
      <c r="C8522" t="s">
        <v>13123</v>
      </c>
      <c r="D8522" t="s">
        <v>12389</v>
      </c>
      <c r="E8522" t="s">
        <v>12390</v>
      </c>
      <c r="F8522" t="s">
        <v>15506</v>
      </c>
      <c r="G8522" t="s">
        <v>1300</v>
      </c>
      <c r="H8522" t="s">
        <v>9676</v>
      </c>
      <c r="I8522" t="s">
        <v>37</v>
      </c>
      <c r="J8522" t="s">
        <v>231</v>
      </c>
      <c r="K8522" t="s">
        <v>232</v>
      </c>
      <c r="L8522" t="s">
        <v>217</v>
      </c>
      <c r="M8522" t="s">
        <v>38</v>
      </c>
      <c r="N8522" t="s">
        <v>39</v>
      </c>
      <c r="O8522" s="23">
        <v>345</v>
      </c>
      <c r="P8522" s="9">
        <v>6.75</v>
      </c>
      <c r="Q8522" t="s">
        <v>40</v>
      </c>
      <c r="R8522">
        <v>54100</v>
      </c>
      <c r="S8522" s="9">
        <v>51.13</v>
      </c>
      <c r="T8522" s="26">
        <v>4.8600000000000003</v>
      </c>
      <c r="U8522" s="8">
        <v>248.49</v>
      </c>
      <c r="V8522" t="s">
        <v>13124</v>
      </c>
      <c r="W8522" t="s">
        <v>2007</v>
      </c>
      <c r="X8522" t="s">
        <v>42</v>
      </c>
      <c r="Y8522" t="s">
        <v>6209</v>
      </c>
      <c r="AA8522" s="1">
        <f t="shared" si="832"/>
        <v>46111</v>
      </c>
      <c r="AB8522" s="2">
        <f t="shared" si="833"/>
        <v>3</v>
      </c>
      <c r="AC8522" s="2">
        <f t="shared" si="834"/>
        <v>2026</v>
      </c>
      <c r="AD8522" s="2" t="str">
        <f>IFERROR(VLOOKUP(A8522,'Aux Área'!$A$4:$B$123,2,0),"-")</f>
        <v>TI</v>
      </c>
    </row>
    <row r="8523" spans="1:30" x14ac:dyDescent="0.3">
      <c r="A8523" t="s">
        <v>2286</v>
      </c>
      <c r="B8523" t="s">
        <v>2287</v>
      </c>
      <c r="C8523" t="s">
        <v>13125</v>
      </c>
      <c r="D8523" t="s">
        <v>11552</v>
      </c>
      <c r="E8523" t="s">
        <v>11553</v>
      </c>
      <c r="F8523" t="s">
        <v>2289</v>
      </c>
      <c r="G8523" t="s">
        <v>1495</v>
      </c>
      <c r="H8523" t="s">
        <v>2020</v>
      </c>
      <c r="I8523" t="s">
        <v>2021</v>
      </c>
      <c r="J8523" t="s">
        <v>1665</v>
      </c>
      <c r="K8523" t="s">
        <v>1666</v>
      </c>
      <c r="L8523" t="s">
        <v>301</v>
      </c>
      <c r="M8523" t="s">
        <v>38</v>
      </c>
      <c r="N8523" t="s">
        <v>668</v>
      </c>
      <c r="O8523" s="23">
        <v>960</v>
      </c>
      <c r="P8523" s="9">
        <v>2.57</v>
      </c>
      <c r="Q8523" t="s">
        <v>40</v>
      </c>
      <c r="R8523">
        <v>30777</v>
      </c>
      <c r="S8523" s="9">
        <v>372.84</v>
      </c>
      <c r="T8523" s="26">
        <v>8.59</v>
      </c>
      <c r="U8523" s="8">
        <v>3202.69</v>
      </c>
      <c r="V8523" t="s">
        <v>13126</v>
      </c>
      <c r="W8523" t="s">
        <v>1985</v>
      </c>
      <c r="X8523" t="s">
        <v>42</v>
      </c>
      <c r="Y8523" t="s">
        <v>1986</v>
      </c>
      <c r="AA8523" s="1">
        <f t="shared" si="832"/>
        <v>46111</v>
      </c>
      <c r="AB8523" s="2">
        <f t="shared" si="833"/>
        <v>3</v>
      </c>
      <c r="AC8523" s="2">
        <f t="shared" si="834"/>
        <v>2026</v>
      </c>
      <c r="AD8523" s="2" t="str">
        <f>IFERROR(VLOOKUP(A8523,'Aux Área'!$A$4:$B$123,2,0),"-")</f>
        <v>PESADOS</v>
      </c>
    </row>
    <row r="8524" spans="1:30" x14ac:dyDescent="0.3">
      <c r="A8524" t="s">
        <v>2286</v>
      </c>
      <c r="C8524" t="s">
        <v>15786</v>
      </c>
      <c r="F8524" t="s">
        <v>2289</v>
      </c>
      <c r="K8524" t="s">
        <v>1666</v>
      </c>
      <c r="N8524" t="s">
        <v>15690</v>
      </c>
      <c r="O8524" t="s">
        <v>15244</v>
      </c>
      <c r="P8524" s="9" t="s">
        <v>15244</v>
      </c>
      <c r="Q8524" t="s">
        <v>40</v>
      </c>
      <c r="R8524" t="s">
        <v>15244</v>
      </c>
      <c r="S8524">
        <v>55.31</v>
      </c>
      <c r="U8524" s="8">
        <v>209.62</v>
      </c>
      <c r="AA8524" s="1">
        <f t="shared" si="832"/>
        <v>46111</v>
      </c>
      <c r="AB8524" s="2">
        <f t="shared" si="833"/>
        <v>3</v>
      </c>
      <c r="AC8524" s="2">
        <f t="shared" si="834"/>
        <v>2026</v>
      </c>
      <c r="AD8524" s="2" t="str">
        <f>IFERROR(VLOOKUP(A8524,'Aux Área'!$A$4:$B$123,2,0),"-")</f>
        <v>PESADOS</v>
      </c>
    </row>
    <row r="8525" spans="1:30" x14ac:dyDescent="0.3">
      <c r="A8525" t="s">
        <v>2638</v>
      </c>
      <c r="B8525" t="s">
        <v>4593</v>
      </c>
      <c r="C8525" t="s">
        <v>13127</v>
      </c>
      <c r="D8525" t="s">
        <v>3193</v>
      </c>
      <c r="E8525" t="s">
        <v>3194</v>
      </c>
      <c r="F8525" t="s">
        <v>2641</v>
      </c>
      <c r="G8525" t="s">
        <v>1135</v>
      </c>
      <c r="H8525" t="s">
        <v>2275</v>
      </c>
      <c r="I8525" t="s">
        <v>1497</v>
      </c>
      <c r="J8525" t="s">
        <v>275</v>
      </c>
      <c r="K8525" t="s">
        <v>276</v>
      </c>
      <c r="L8525" t="s">
        <v>124</v>
      </c>
      <c r="M8525" t="s">
        <v>38</v>
      </c>
      <c r="N8525" t="s">
        <v>39</v>
      </c>
      <c r="O8525" s="23">
        <v>416</v>
      </c>
      <c r="P8525" s="9">
        <v>9.57</v>
      </c>
      <c r="Q8525" t="s">
        <v>40</v>
      </c>
      <c r="R8525">
        <v>134742</v>
      </c>
      <c r="S8525" s="9">
        <v>43.49</v>
      </c>
      <c r="T8525" s="26">
        <v>4.7910000000000004</v>
      </c>
      <c r="U8525" s="8">
        <v>208.36</v>
      </c>
      <c r="V8525" t="s">
        <v>13128</v>
      </c>
      <c r="W8525" t="s">
        <v>2276</v>
      </c>
      <c r="X8525" t="s">
        <v>42</v>
      </c>
      <c r="Y8525" t="s">
        <v>2277</v>
      </c>
      <c r="AA8525" s="1">
        <f t="shared" si="832"/>
        <v>46112</v>
      </c>
      <c r="AB8525" s="2">
        <f t="shared" si="833"/>
        <v>3</v>
      </c>
      <c r="AC8525" s="2">
        <f t="shared" si="834"/>
        <v>2026</v>
      </c>
      <c r="AD8525" s="2" t="str">
        <f>IFERROR(VLOOKUP(A8525,'Aux Área'!$A$4:$B$123,2,0),"-")</f>
        <v>INSPEÇÃO</v>
      </c>
    </row>
    <row r="8526" spans="1:30" x14ac:dyDescent="0.3">
      <c r="A8526" t="s">
        <v>2282</v>
      </c>
      <c r="B8526" t="s">
        <v>4679</v>
      </c>
      <c r="C8526" t="s">
        <v>13129</v>
      </c>
      <c r="D8526" t="s">
        <v>10704</v>
      </c>
      <c r="E8526" t="s">
        <v>10705</v>
      </c>
      <c r="F8526" t="s">
        <v>2285</v>
      </c>
      <c r="G8526" t="s">
        <v>1135</v>
      </c>
      <c r="H8526" t="s">
        <v>2275</v>
      </c>
      <c r="I8526" t="s">
        <v>1497</v>
      </c>
      <c r="J8526" t="s">
        <v>1681</v>
      </c>
      <c r="K8526" t="s">
        <v>1682</v>
      </c>
      <c r="L8526" t="s">
        <v>141</v>
      </c>
      <c r="M8526" t="s">
        <v>38</v>
      </c>
      <c r="N8526" t="s">
        <v>39</v>
      </c>
      <c r="O8526" s="23">
        <v>253</v>
      </c>
      <c r="P8526" s="9">
        <v>5.66</v>
      </c>
      <c r="Q8526" t="s">
        <v>40</v>
      </c>
      <c r="R8526">
        <v>126573</v>
      </c>
      <c r="S8526" s="9">
        <v>44.73</v>
      </c>
      <c r="T8526" s="26">
        <v>4.99</v>
      </c>
      <c r="U8526" s="8">
        <v>223.21</v>
      </c>
      <c r="V8526" t="s">
        <v>41</v>
      </c>
      <c r="W8526" t="s">
        <v>2276</v>
      </c>
      <c r="X8526" t="s">
        <v>42</v>
      </c>
      <c r="Y8526" t="s">
        <v>2277</v>
      </c>
      <c r="AA8526" s="1">
        <f t="shared" si="832"/>
        <v>46112</v>
      </c>
      <c r="AB8526" s="2">
        <f t="shared" si="833"/>
        <v>3</v>
      </c>
      <c r="AC8526" s="2">
        <f t="shared" si="834"/>
        <v>2026</v>
      </c>
      <c r="AD8526" s="2" t="str">
        <f>IFERROR(VLOOKUP(A8526,'Aux Área'!$A$4:$B$123,2,0),"-")</f>
        <v>INSPEÇÃO</v>
      </c>
    </row>
    <row r="8527" spans="1:30" x14ac:dyDescent="0.3">
      <c r="A8527" t="s">
        <v>2306</v>
      </c>
      <c r="B8527" t="s">
        <v>4613</v>
      </c>
      <c r="C8527" t="s">
        <v>13130</v>
      </c>
      <c r="D8527" t="s">
        <v>7488</v>
      </c>
      <c r="E8527" t="s">
        <v>7489</v>
      </c>
      <c r="F8527" t="s">
        <v>2309</v>
      </c>
      <c r="G8527" t="s">
        <v>1135</v>
      </c>
      <c r="H8527" t="s">
        <v>2275</v>
      </c>
      <c r="I8527" t="s">
        <v>1497</v>
      </c>
      <c r="J8527" t="s">
        <v>89</v>
      </c>
      <c r="K8527" t="s">
        <v>90</v>
      </c>
      <c r="L8527" t="s">
        <v>91</v>
      </c>
      <c r="M8527" t="s">
        <v>38</v>
      </c>
      <c r="N8527" t="s">
        <v>39</v>
      </c>
      <c r="O8527" s="23">
        <v>423</v>
      </c>
      <c r="P8527" s="9">
        <v>10.3</v>
      </c>
      <c r="Q8527" t="s">
        <v>40</v>
      </c>
      <c r="R8527">
        <v>146937</v>
      </c>
      <c r="S8527" s="9">
        <v>41.08</v>
      </c>
      <c r="T8527" s="26">
        <v>4.8899999999999997</v>
      </c>
      <c r="U8527" s="8">
        <v>200.88</v>
      </c>
      <c r="V8527" t="s">
        <v>13131</v>
      </c>
      <c r="W8527" t="s">
        <v>2276</v>
      </c>
      <c r="X8527" t="s">
        <v>42</v>
      </c>
      <c r="Y8527" t="s">
        <v>2277</v>
      </c>
      <c r="AA8527" s="1">
        <f t="shared" si="832"/>
        <v>46112</v>
      </c>
      <c r="AB8527" s="2">
        <f t="shared" si="833"/>
        <v>3</v>
      </c>
      <c r="AC8527" s="2">
        <f t="shared" si="834"/>
        <v>2026</v>
      </c>
      <c r="AD8527" s="2" t="str">
        <f>IFERROR(VLOOKUP(A8527,'Aux Área'!$A$4:$B$123,2,0),"-")</f>
        <v>INSPEÇÃO</v>
      </c>
    </row>
    <row r="8528" spans="1:30" x14ac:dyDescent="0.3">
      <c r="A8528" t="s">
        <v>2181</v>
      </c>
      <c r="B8528" t="s">
        <v>4595</v>
      </c>
      <c r="C8528" t="s">
        <v>13132</v>
      </c>
      <c r="D8528" t="s">
        <v>5095</v>
      </c>
      <c r="E8528" t="s">
        <v>5096</v>
      </c>
      <c r="F8528" t="s">
        <v>2184</v>
      </c>
      <c r="G8528" t="s">
        <v>1135</v>
      </c>
      <c r="H8528" t="s">
        <v>2185</v>
      </c>
      <c r="I8528" t="s">
        <v>2186</v>
      </c>
      <c r="J8528" t="s">
        <v>241</v>
      </c>
      <c r="K8528" t="s">
        <v>242</v>
      </c>
      <c r="L8528" t="s">
        <v>110</v>
      </c>
      <c r="M8528" t="s">
        <v>38</v>
      </c>
      <c r="N8528" t="s">
        <v>668</v>
      </c>
      <c r="O8528" s="23">
        <v>864</v>
      </c>
      <c r="P8528" s="9">
        <v>13.54</v>
      </c>
      <c r="Q8528" t="s">
        <v>40</v>
      </c>
      <c r="R8528">
        <v>159269</v>
      </c>
      <c r="S8528" s="9">
        <v>63.82</v>
      </c>
      <c r="T8528" s="26">
        <v>7.7889999999999997</v>
      </c>
      <c r="U8528" s="8">
        <v>497.12</v>
      </c>
      <c r="V8528" t="s">
        <v>41</v>
      </c>
      <c r="W8528" t="s">
        <v>2007</v>
      </c>
      <c r="X8528" t="s">
        <v>42</v>
      </c>
      <c r="Y8528" t="s">
        <v>12261</v>
      </c>
      <c r="AA8528" s="1">
        <f t="shared" si="832"/>
        <v>46112</v>
      </c>
      <c r="AB8528" s="2">
        <f t="shared" si="833"/>
        <v>3</v>
      </c>
      <c r="AC8528" s="2">
        <f t="shared" si="834"/>
        <v>2026</v>
      </c>
      <c r="AD8528" s="2" t="str">
        <f>IFERROR(VLOOKUP(A8528,'Aux Área'!$A$4:$B$123,2,0),"-")</f>
        <v>INSPEÇÃO</v>
      </c>
    </row>
    <row r="8529" spans="1:30" x14ac:dyDescent="0.3">
      <c r="A8529" t="s">
        <v>2643</v>
      </c>
      <c r="B8529" t="s">
        <v>2307</v>
      </c>
      <c r="C8529" t="s">
        <v>13133</v>
      </c>
      <c r="D8529" t="s">
        <v>7196</v>
      </c>
      <c r="E8529" t="s">
        <v>7197</v>
      </c>
      <c r="F8529" t="s">
        <v>2646</v>
      </c>
      <c r="G8529" t="s">
        <v>1300</v>
      </c>
      <c r="H8529" t="s">
        <v>1301</v>
      </c>
      <c r="I8529" t="s">
        <v>37</v>
      </c>
      <c r="J8529" t="s">
        <v>122</v>
      </c>
      <c r="K8529" t="s">
        <v>123</v>
      </c>
      <c r="L8529" t="s">
        <v>124</v>
      </c>
      <c r="M8529" t="s">
        <v>38</v>
      </c>
      <c r="N8529" t="s">
        <v>39</v>
      </c>
      <c r="O8529" s="23">
        <v>432</v>
      </c>
      <c r="P8529" s="9">
        <v>9.99</v>
      </c>
      <c r="Q8529" t="s">
        <v>40</v>
      </c>
      <c r="R8529">
        <v>141113</v>
      </c>
      <c r="S8529" s="9">
        <v>43.26</v>
      </c>
      <c r="T8529" s="26">
        <v>4.6900000000000004</v>
      </c>
      <c r="U8529" s="8">
        <v>202.89</v>
      </c>
      <c r="V8529" t="s">
        <v>112</v>
      </c>
      <c r="W8529" t="s">
        <v>2276</v>
      </c>
      <c r="X8529" t="s">
        <v>42</v>
      </c>
      <c r="Y8529" t="s">
        <v>2277</v>
      </c>
      <c r="AA8529" s="1">
        <f t="shared" si="832"/>
        <v>46112</v>
      </c>
      <c r="AB8529" s="2">
        <f t="shared" si="833"/>
        <v>3</v>
      </c>
      <c r="AC8529" s="2">
        <f t="shared" si="834"/>
        <v>2026</v>
      </c>
      <c r="AD8529" s="2" t="str">
        <f>IFERROR(VLOOKUP(A8529,'Aux Área'!$A$4:$B$123,2,0),"-")</f>
        <v>INSPEÇÃO</v>
      </c>
    </row>
    <row r="8530" spans="1:30" x14ac:dyDescent="0.3">
      <c r="A8530" t="s">
        <v>2189</v>
      </c>
      <c r="B8530" t="s">
        <v>10781</v>
      </c>
      <c r="C8530" t="s">
        <v>13134</v>
      </c>
      <c r="D8530" t="s">
        <v>10214</v>
      </c>
      <c r="E8530" t="s">
        <v>9672</v>
      </c>
      <c r="F8530" t="s">
        <v>2192</v>
      </c>
      <c r="G8530" t="s">
        <v>1135</v>
      </c>
      <c r="H8530" t="s">
        <v>2185</v>
      </c>
      <c r="I8530" t="s">
        <v>2186</v>
      </c>
      <c r="J8530" t="s">
        <v>219</v>
      </c>
      <c r="K8530" t="s">
        <v>177</v>
      </c>
      <c r="L8530" t="s">
        <v>177</v>
      </c>
      <c r="M8530" t="s">
        <v>38</v>
      </c>
      <c r="N8530" t="s">
        <v>668</v>
      </c>
      <c r="O8530" s="23">
        <v>895</v>
      </c>
      <c r="P8530" s="9">
        <v>14.93</v>
      </c>
      <c r="Q8530" t="s">
        <v>40</v>
      </c>
      <c r="R8530">
        <v>56665</v>
      </c>
      <c r="S8530" s="9">
        <v>59.95</v>
      </c>
      <c r="T8530" s="26">
        <v>8.19</v>
      </c>
      <c r="U8530" s="8">
        <v>490.99</v>
      </c>
      <c r="V8530" t="s">
        <v>13135</v>
      </c>
      <c r="W8530" t="s">
        <v>2007</v>
      </c>
      <c r="X8530" t="s">
        <v>42</v>
      </c>
      <c r="Y8530" t="s">
        <v>12261</v>
      </c>
      <c r="AA8530" s="1">
        <f t="shared" si="832"/>
        <v>46112</v>
      </c>
      <c r="AB8530" s="2">
        <f t="shared" si="833"/>
        <v>3</v>
      </c>
      <c r="AC8530" s="2">
        <f t="shared" si="834"/>
        <v>2026</v>
      </c>
      <c r="AD8530" s="2" t="str">
        <f>IFERROR(VLOOKUP(A8530,'Aux Área'!$A$4:$B$123,2,0),"-")</f>
        <v>INSPEÇÃO</v>
      </c>
    </row>
    <row r="8531" spans="1:30" x14ac:dyDescent="0.3">
      <c r="A8531" t="s">
        <v>5543</v>
      </c>
      <c r="B8531" t="s">
        <v>11845</v>
      </c>
      <c r="C8531" t="s">
        <v>13136</v>
      </c>
      <c r="D8531" t="s">
        <v>5291</v>
      </c>
      <c r="E8531" t="s">
        <v>5292</v>
      </c>
      <c r="F8531" t="s">
        <v>6207</v>
      </c>
      <c r="G8531" t="s">
        <v>1135</v>
      </c>
      <c r="H8531" t="s">
        <v>5545</v>
      </c>
      <c r="I8531" t="s">
        <v>839</v>
      </c>
      <c r="J8531" t="s">
        <v>89</v>
      </c>
      <c r="K8531" t="s">
        <v>90</v>
      </c>
      <c r="L8531" t="s">
        <v>91</v>
      </c>
      <c r="M8531" t="s">
        <v>38</v>
      </c>
      <c r="N8531" t="s">
        <v>39</v>
      </c>
      <c r="O8531" s="23">
        <v>353</v>
      </c>
      <c r="P8531" s="9">
        <v>9.7200000000000006</v>
      </c>
      <c r="Q8531" t="s">
        <v>40</v>
      </c>
      <c r="R8531">
        <v>36033</v>
      </c>
      <c r="S8531" s="9">
        <v>36.31</v>
      </c>
      <c r="T8531" s="26">
        <v>4.8899999999999997</v>
      </c>
      <c r="U8531" s="8">
        <v>177.56</v>
      </c>
      <c r="V8531" t="s">
        <v>13137</v>
      </c>
      <c r="W8531" t="s">
        <v>2276</v>
      </c>
      <c r="X8531" t="s">
        <v>42</v>
      </c>
      <c r="Y8531" t="s">
        <v>2277</v>
      </c>
      <c r="AA8531" s="1">
        <f t="shared" si="832"/>
        <v>46112</v>
      </c>
      <c r="AB8531" s="2">
        <f t="shared" si="833"/>
        <v>3</v>
      </c>
      <c r="AC8531" s="2">
        <f t="shared" si="834"/>
        <v>2026</v>
      </c>
      <c r="AD8531" s="2" t="str">
        <f>IFERROR(VLOOKUP(A8531,'Aux Área'!$A$4:$B$123,2,0),"-")</f>
        <v>INSPEÇÃO</v>
      </c>
    </row>
    <row r="8532" spans="1:30" x14ac:dyDescent="0.3">
      <c r="A8532" t="s">
        <v>52</v>
      </c>
      <c r="B8532" t="s">
        <v>1449</v>
      </c>
      <c r="C8532" t="s">
        <v>13138</v>
      </c>
      <c r="D8532" t="s">
        <v>3246</v>
      </c>
      <c r="E8532" t="s">
        <v>3247</v>
      </c>
      <c r="F8532" t="s">
        <v>53</v>
      </c>
      <c r="G8532" t="s">
        <v>35</v>
      </c>
      <c r="H8532" t="s">
        <v>36</v>
      </c>
      <c r="I8532" t="s">
        <v>37</v>
      </c>
      <c r="J8532" t="s">
        <v>275</v>
      </c>
      <c r="K8532" t="s">
        <v>276</v>
      </c>
      <c r="L8532" t="s">
        <v>124</v>
      </c>
      <c r="M8532" t="s">
        <v>38</v>
      </c>
      <c r="N8532" t="s">
        <v>39</v>
      </c>
      <c r="O8532" s="23">
        <v>483</v>
      </c>
      <c r="P8532" s="9">
        <v>10.56</v>
      </c>
      <c r="Q8532" t="s">
        <v>40</v>
      </c>
      <c r="R8532">
        <v>88786</v>
      </c>
      <c r="S8532" s="9">
        <v>45.72</v>
      </c>
      <c r="T8532" s="26">
        <v>4.79</v>
      </c>
      <c r="U8532" s="8">
        <v>219</v>
      </c>
      <c r="V8532" t="s">
        <v>13139</v>
      </c>
      <c r="W8532" t="s">
        <v>2007</v>
      </c>
      <c r="X8532" t="s">
        <v>42</v>
      </c>
      <c r="Y8532" t="s">
        <v>1740</v>
      </c>
      <c r="AA8532" s="1">
        <f t="shared" si="832"/>
        <v>46112</v>
      </c>
      <c r="AB8532" s="2">
        <f t="shared" si="833"/>
        <v>3</v>
      </c>
      <c r="AC8532" s="2">
        <f t="shared" si="834"/>
        <v>2026</v>
      </c>
      <c r="AD8532" s="2" t="str">
        <f>IFERROR(VLOOKUP(A8532,'Aux Área'!$A$4:$B$123,2,0),"-")</f>
        <v>OPERAÇÃO</v>
      </c>
    </row>
    <row r="8533" spans="1:30" x14ac:dyDescent="0.3">
      <c r="A8533" t="s">
        <v>2643</v>
      </c>
      <c r="B8533" t="s">
        <v>2307</v>
      </c>
      <c r="C8533" t="s">
        <v>13140</v>
      </c>
      <c r="D8533" t="s">
        <v>7196</v>
      </c>
      <c r="E8533" t="s">
        <v>7197</v>
      </c>
      <c r="F8533" t="s">
        <v>2646</v>
      </c>
      <c r="G8533" t="s">
        <v>1300</v>
      </c>
      <c r="H8533" t="s">
        <v>1301</v>
      </c>
      <c r="I8533" t="s">
        <v>37</v>
      </c>
      <c r="J8533" t="s">
        <v>122</v>
      </c>
      <c r="K8533" t="s">
        <v>123</v>
      </c>
      <c r="L8533" t="s">
        <v>124</v>
      </c>
      <c r="M8533" t="s">
        <v>38</v>
      </c>
      <c r="N8533" t="s">
        <v>39</v>
      </c>
      <c r="O8533" s="23">
        <v>322</v>
      </c>
      <c r="P8533" s="9">
        <v>9.99</v>
      </c>
      <c r="Q8533" t="s">
        <v>40</v>
      </c>
      <c r="R8533">
        <v>141435</v>
      </c>
      <c r="S8533" s="9">
        <v>32.229999999999997</v>
      </c>
      <c r="T8533" s="26">
        <v>4.6900000000000004</v>
      </c>
      <c r="U8533" s="8">
        <v>151.15</v>
      </c>
      <c r="V8533" t="s">
        <v>112</v>
      </c>
      <c r="W8533" t="s">
        <v>2276</v>
      </c>
      <c r="X8533" t="s">
        <v>42</v>
      </c>
      <c r="Y8533" t="s">
        <v>2277</v>
      </c>
      <c r="AA8533" s="1">
        <f t="shared" si="832"/>
        <v>46112</v>
      </c>
      <c r="AB8533" s="2">
        <f t="shared" si="833"/>
        <v>3</v>
      </c>
      <c r="AC8533" s="2">
        <f t="shared" si="834"/>
        <v>2026</v>
      </c>
      <c r="AD8533" s="2" t="str">
        <f>IFERROR(VLOOKUP(A8533,'Aux Área'!$A$4:$B$123,2,0),"-")</f>
        <v>INSPEÇÃO</v>
      </c>
    </row>
    <row r="8534" spans="1:30" x14ac:dyDescent="0.3">
      <c r="A8534" t="s">
        <v>3092</v>
      </c>
      <c r="B8534" t="s">
        <v>4774</v>
      </c>
      <c r="C8534" t="s">
        <v>13141</v>
      </c>
      <c r="D8534" t="s">
        <v>5160</v>
      </c>
      <c r="E8534" t="s">
        <v>5161</v>
      </c>
      <c r="F8534" t="s">
        <v>3594</v>
      </c>
      <c r="G8534" t="s">
        <v>1135</v>
      </c>
      <c r="H8534" t="s">
        <v>2275</v>
      </c>
      <c r="I8534" t="s">
        <v>1497</v>
      </c>
      <c r="J8534" t="s">
        <v>188</v>
      </c>
      <c r="K8534" t="s">
        <v>189</v>
      </c>
      <c r="L8534" t="s">
        <v>190</v>
      </c>
      <c r="M8534" t="s">
        <v>38</v>
      </c>
      <c r="N8534" t="s">
        <v>39</v>
      </c>
      <c r="O8534" s="23">
        <v>409</v>
      </c>
      <c r="P8534" s="9">
        <v>11.25</v>
      </c>
      <c r="Q8534" t="s">
        <v>40</v>
      </c>
      <c r="R8534">
        <v>128376</v>
      </c>
      <c r="S8534" s="9">
        <v>36.36</v>
      </c>
      <c r="T8534" s="26">
        <v>4.99</v>
      </c>
      <c r="U8534" s="8">
        <v>181.44</v>
      </c>
      <c r="V8534" t="s">
        <v>41</v>
      </c>
      <c r="W8534" t="s">
        <v>2276</v>
      </c>
      <c r="X8534" t="s">
        <v>42</v>
      </c>
      <c r="Y8534" t="s">
        <v>2277</v>
      </c>
      <c r="AA8534" s="1">
        <f t="shared" si="832"/>
        <v>46112</v>
      </c>
      <c r="AB8534" s="2">
        <f t="shared" si="833"/>
        <v>3</v>
      </c>
      <c r="AC8534" s="2">
        <f t="shared" si="834"/>
        <v>2026</v>
      </c>
      <c r="AD8534" s="2" t="str">
        <f>IFERROR(VLOOKUP(A8534,'Aux Área'!$A$4:$B$123,2,0),"-")</f>
        <v>INSPEÇÃO</v>
      </c>
    </row>
    <row r="8535" spans="1:30" x14ac:dyDescent="0.3">
      <c r="A8535" t="s">
        <v>2700</v>
      </c>
      <c r="B8535" t="s">
        <v>2000</v>
      </c>
      <c r="C8535" t="s">
        <v>13142</v>
      </c>
      <c r="D8535" t="s">
        <v>3547</v>
      </c>
      <c r="E8535" t="s">
        <v>3548</v>
      </c>
      <c r="F8535" t="s">
        <v>2703</v>
      </c>
      <c r="G8535" t="s">
        <v>659</v>
      </c>
      <c r="H8535" t="s">
        <v>1996</v>
      </c>
      <c r="I8535" t="s">
        <v>1997</v>
      </c>
      <c r="J8535" t="s">
        <v>275</v>
      </c>
      <c r="K8535" t="s">
        <v>276</v>
      </c>
      <c r="L8535" t="s">
        <v>124</v>
      </c>
      <c r="M8535" t="s">
        <v>38</v>
      </c>
      <c r="N8535" t="s">
        <v>668</v>
      </c>
      <c r="O8535" s="23">
        <v>491</v>
      </c>
      <c r="P8535" s="9">
        <v>5.36</v>
      </c>
      <c r="Q8535" t="s">
        <v>40</v>
      </c>
      <c r="R8535">
        <v>28881</v>
      </c>
      <c r="S8535" s="9">
        <v>91.55</v>
      </c>
      <c r="T8535" s="26">
        <v>8.59</v>
      </c>
      <c r="U8535" s="8">
        <v>786.41</v>
      </c>
      <c r="V8535" t="s">
        <v>13143</v>
      </c>
      <c r="W8535" t="s">
        <v>1985</v>
      </c>
      <c r="X8535" t="s">
        <v>42</v>
      </c>
      <c r="Y8535" t="s">
        <v>1986</v>
      </c>
      <c r="AA8535" s="1">
        <f t="shared" si="832"/>
        <v>46112</v>
      </c>
      <c r="AB8535" s="2">
        <f t="shared" si="833"/>
        <v>3</v>
      </c>
      <c r="AC8535" s="2">
        <f t="shared" si="834"/>
        <v>2026</v>
      </c>
      <c r="AD8535" s="2" t="str">
        <f>IFERROR(VLOOKUP(A8535,'Aux Área'!$A$4:$B$123,2,0),"-")</f>
        <v>PESADOS</v>
      </c>
    </row>
    <row r="8536" spans="1:30" x14ac:dyDescent="0.3">
      <c r="A8536" t="s">
        <v>2700</v>
      </c>
      <c r="C8536" t="s">
        <v>15755</v>
      </c>
      <c r="F8536" t="s">
        <v>2703</v>
      </c>
      <c r="K8536" t="s">
        <v>276</v>
      </c>
      <c r="N8536" t="s">
        <v>15690</v>
      </c>
      <c r="O8536" t="s">
        <v>15244</v>
      </c>
      <c r="P8536" s="9" t="s">
        <v>15244</v>
      </c>
      <c r="Q8536" t="s">
        <v>40</v>
      </c>
      <c r="R8536" t="s">
        <v>15244</v>
      </c>
      <c r="S8536">
        <v>5.0999999999999996</v>
      </c>
      <c r="U8536" s="8">
        <v>19.350000000000001</v>
      </c>
      <c r="AA8536" s="1">
        <f t="shared" si="832"/>
        <v>46112</v>
      </c>
      <c r="AB8536" s="2">
        <f t="shared" si="833"/>
        <v>3</v>
      </c>
      <c r="AC8536" s="2">
        <f t="shared" si="834"/>
        <v>2026</v>
      </c>
      <c r="AD8536" s="2" t="str">
        <f>IFERROR(VLOOKUP(A8536,'Aux Área'!$A$4:$B$123,2,0),"-")</f>
        <v>PESADOS</v>
      </c>
    </row>
    <row r="8537" spans="1:30" x14ac:dyDescent="0.3">
      <c r="A8537" t="s">
        <v>2260</v>
      </c>
      <c r="B8537" t="s">
        <v>113</v>
      </c>
      <c r="C8537" t="s">
        <v>13144</v>
      </c>
      <c r="D8537" t="s">
        <v>13145</v>
      </c>
      <c r="E8537" t="s">
        <v>13146</v>
      </c>
      <c r="F8537" t="s">
        <v>2262</v>
      </c>
      <c r="G8537" t="s">
        <v>35</v>
      </c>
      <c r="H8537" t="s">
        <v>2263</v>
      </c>
      <c r="I8537" t="s">
        <v>2186</v>
      </c>
      <c r="J8537" t="s">
        <v>1681</v>
      </c>
      <c r="K8537" t="s">
        <v>1682</v>
      </c>
      <c r="L8537" t="s">
        <v>141</v>
      </c>
      <c r="M8537" t="s">
        <v>38</v>
      </c>
      <c r="N8537" t="s">
        <v>668</v>
      </c>
      <c r="O8537" s="23">
        <v>953</v>
      </c>
      <c r="P8537" s="9">
        <v>14.18</v>
      </c>
      <c r="Q8537" t="s">
        <v>40</v>
      </c>
      <c r="R8537">
        <v>127162</v>
      </c>
      <c r="S8537" s="9">
        <v>67.19</v>
      </c>
      <c r="T8537" s="26">
        <v>7.7389999999999999</v>
      </c>
      <c r="U8537" s="8">
        <v>520.01</v>
      </c>
      <c r="V8537" t="s">
        <v>41</v>
      </c>
      <c r="W8537" t="s">
        <v>2007</v>
      </c>
      <c r="X8537" t="s">
        <v>42</v>
      </c>
      <c r="Y8537" t="s">
        <v>1740</v>
      </c>
      <c r="AA8537" s="1">
        <f t="shared" si="832"/>
        <v>46112</v>
      </c>
      <c r="AB8537" s="2">
        <f t="shared" si="833"/>
        <v>3</v>
      </c>
      <c r="AC8537" s="2">
        <f t="shared" si="834"/>
        <v>2026</v>
      </c>
      <c r="AD8537" s="2" t="str">
        <f>IFERROR(VLOOKUP(A8537,'Aux Área'!$A$4:$B$123,2,0),"-")</f>
        <v>INSPEÇÃO</v>
      </c>
    </row>
    <row r="8538" spans="1:30" x14ac:dyDescent="0.3">
      <c r="A8538" t="s">
        <v>2278</v>
      </c>
      <c r="B8538" t="s">
        <v>4664</v>
      </c>
      <c r="C8538" t="s">
        <v>13147</v>
      </c>
      <c r="D8538" t="s">
        <v>3243</v>
      </c>
      <c r="E8538" t="s">
        <v>3244</v>
      </c>
      <c r="F8538" t="s">
        <v>2281</v>
      </c>
      <c r="G8538" t="s">
        <v>1135</v>
      </c>
      <c r="H8538" t="s">
        <v>2275</v>
      </c>
      <c r="I8538" t="s">
        <v>1497</v>
      </c>
      <c r="J8538" t="s">
        <v>11506</v>
      </c>
      <c r="K8538" t="s">
        <v>11507</v>
      </c>
      <c r="L8538" t="s">
        <v>84</v>
      </c>
      <c r="M8538" t="s">
        <v>38</v>
      </c>
      <c r="N8538" t="s">
        <v>39</v>
      </c>
      <c r="O8538" s="23">
        <v>405</v>
      </c>
      <c r="P8538" s="9">
        <v>9.07</v>
      </c>
      <c r="Q8538" t="s">
        <v>40</v>
      </c>
      <c r="R8538">
        <v>148779</v>
      </c>
      <c r="S8538" s="9">
        <v>44.63</v>
      </c>
      <c r="T8538" s="26">
        <v>4.99</v>
      </c>
      <c r="U8538" s="8">
        <v>222.7</v>
      </c>
      <c r="V8538" t="s">
        <v>41</v>
      </c>
      <c r="W8538" t="s">
        <v>2276</v>
      </c>
      <c r="X8538" t="s">
        <v>42</v>
      </c>
      <c r="Y8538" t="s">
        <v>2277</v>
      </c>
      <c r="AA8538" s="1">
        <f t="shared" si="832"/>
        <v>46112</v>
      </c>
      <c r="AB8538" s="2">
        <f t="shared" si="833"/>
        <v>3</v>
      </c>
      <c r="AC8538" s="2">
        <f t="shared" si="834"/>
        <v>2026</v>
      </c>
      <c r="AD8538" s="2" t="str">
        <f>IFERROR(VLOOKUP(A8538,'Aux Área'!$A$4:$B$123,2,0),"-")</f>
        <v>INSPEÇÃO</v>
      </c>
    </row>
    <row r="8539" spans="1:30" x14ac:dyDescent="0.3">
      <c r="A8539" t="s">
        <v>1992</v>
      </c>
      <c r="B8539" t="s">
        <v>1993</v>
      </c>
      <c r="C8539" t="s">
        <v>13148</v>
      </c>
      <c r="D8539" t="s">
        <v>3597</v>
      </c>
      <c r="E8539" t="s">
        <v>3598</v>
      </c>
      <c r="F8539" t="s">
        <v>1995</v>
      </c>
      <c r="G8539" t="s">
        <v>659</v>
      </c>
      <c r="H8539" t="s">
        <v>1996</v>
      </c>
      <c r="I8539" t="s">
        <v>1997</v>
      </c>
      <c r="J8539" t="s">
        <v>409</v>
      </c>
      <c r="K8539" t="s">
        <v>410</v>
      </c>
      <c r="L8539" t="s">
        <v>141</v>
      </c>
      <c r="M8539" t="s">
        <v>38</v>
      </c>
      <c r="N8539" t="s">
        <v>668</v>
      </c>
      <c r="O8539" s="23">
        <v>200</v>
      </c>
      <c r="P8539" s="9">
        <v>5.71</v>
      </c>
      <c r="Q8539" t="s">
        <v>40</v>
      </c>
      <c r="R8539">
        <v>30729</v>
      </c>
      <c r="S8539" s="9">
        <v>35</v>
      </c>
      <c r="T8539" s="26">
        <v>8.4009999999999998</v>
      </c>
      <c r="U8539" s="8">
        <v>294.04000000000002</v>
      </c>
      <c r="V8539" t="s">
        <v>13149</v>
      </c>
      <c r="W8539" t="s">
        <v>1985</v>
      </c>
      <c r="X8539" t="s">
        <v>42</v>
      </c>
      <c r="Y8539" t="s">
        <v>1986</v>
      </c>
      <c r="AA8539" s="1">
        <f t="shared" si="832"/>
        <v>46112</v>
      </c>
      <c r="AB8539" s="2">
        <f t="shared" si="833"/>
        <v>3</v>
      </c>
      <c r="AC8539" s="2">
        <f t="shared" si="834"/>
        <v>2026</v>
      </c>
      <c r="AD8539" s="2" t="str">
        <f>IFERROR(VLOOKUP(A8539,'Aux Área'!$A$4:$B$123,2,0),"-")</f>
        <v>PESADOS</v>
      </c>
    </row>
    <row r="8540" spans="1:30" x14ac:dyDescent="0.3">
      <c r="A8540" t="s">
        <v>56</v>
      </c>
      <c r="B8540" t="s">
        <v>266</v>
      </c>
      <c r="C8540" t="s">
        <v>13150</v>
      </c>
      <c r="D8540" t="s">
        <v>120</v>
      </c>
      <c r="E8540" t="s">
        <v>121</v>
      </c>
      <c r="F8540" t="s">
        <v>57</v>
      </c>
      <c r="G8540" t="s">
        <v>35</v>
      </c>
      <c r="H8540" t="s">
        <v>36</v>
      </c>
      <c r="I8540" t="s">
        <v>37</v>
      </c>
      <c r="J8540" t="s">
        <v>10485</v>
      </c>
      <c r="K8540" t="s">
        <v>527</v>
      </c>
      <c r="L8540" t="s">
        <v>124</v>
      </c>
      <c r="M8540" t="s">
        <v>38</v>
      </c>
      <c r="N8540" t="s">
        <v>39</v>
      </c>
      <c r="O8540" s="23">
        <v>319</v>
      </c>
      <c r="P8540" s="9">
        <v>9.25</v>
      </c>
      <c r="Q8540" t="s">
        <v>40</v>
      </c>
      <c r="R8540">
        <v>57431</v>
      </c>
      <c r="S8540" s="9">
        <v>34.47</v>
      </c>
      <c r="T8540" s="26">
        <v>4.99</v>
      </c>
      <c r="U8540" s="8">
        <v>172.02</v>
      </c>
      <c r="V8540" t="s">
        <v>13151</v>
      </c>
      <c r="W8540" t="s">
        <v>2007</v>
      </c>
      <c r="X8540" t="s">
        <v>42</v>
      </c>
      <c r="Y8540" t="s">
        <v>1740</v>
      </c>
      <c r="AA8540" s="1">
        <f t="shared" si="832"/>
        <v>46112</v>
      </c>
      <c r="AB8540" s="2">
        <f t="shared" si="833"/>
        <v>3</v>
      </c>
      <c r="AC8540" s="2">
        <f t="shared" si="834"/>
        <v>2026</v>
      </c>
      <c r="AD8540" s="2" t="str">
        <f>IFERROR(VLOOKUP(A8540,'Aux Área'!$A$4:$B$123,2,0),"-")</f>
        <v>CONSERVA</v>
      </c>
    </row>
    <row r="8541" spans="1:30" x14ac:dyDescent="0.3">
      <c r="A8541" t="s">
        <v>76</v>
      </c>
      <c r="B8541" t="s">
        <v>380</v>
      </c>
      <c r="C8541" t="s">
        <v>13152</v>
      </c>
      <c r="D8541" t="s">
        <v>382</v>
      </c>
      <c r="E8541" t="s">
        <v>383</v>
      </c>
      <c r="F8541" t="s">
        <v>77</v>
      </c>
      <c r="G8541" t="s">
        <v>35</v>
      </c>
      <c r="H8541" t="s">
        <v>36</v>
      </c>
      <c r="I8541" t="s">
        <v>37</v>
      </c>
      <c r="J8541" t="s">
        <v>828</v>
      </c>
      <c r="K8541" t="s">
        <v>628</v>
      </c>
      <c r="L8541" t="s">
        <v>84</v>
      </c>
      <c r="M8541" t="s">
        <v>38</v>
      </c>
      <c r="N8541" t="s">
        <v>39</v>
      </c>
      <c r="O8541" s="23">
        <v>264</v>
      </c>
      <c r="P8541" s="9">
        <v>9.2200000000000006</v>
      </c>
      <c r="Q8541" t="s">
        <v>40</v>
      </c>
      <c r="R8541">
        <v>65743</v>
      </c>
      <c r="S8541" s="9">
        <v>28.64</v>
      </c>
      <c r="T8541" s="26">
        <v>4.99</v>
      </c>
      <c r="U8541" s="8">
        <v>142.91</v>
      </c>
      <c r="V8541" t="s">
        <v>13153</v>
      </c>
      <c r="W8541" t="s">
        <v>2007</v>
      </c>
      <c r="X8541" t="s">
        <v>42</v>
      </c>
      <c r="Y8541" t="s">
        <v>1740</v>
      </c>
      <c r="AA8541" s="1">
        <f t="shared" si="832"/>
        <v>46112</v>
      </c>
      <c r="AB8541" s="2">
        <f t="shared" si="833"/>
        <v>3</v>
      </c>
      <c r="AC8541" s="2">
        <f t="shared" si="834"/>
        <v>2026</v>
      </c>
      <c r="AD8541" s="2" t="str">
        <f>IFERROR(VLOOKUP(A8541,'Aux Área'!$A$4:$B$123,2,0),"-")</f>
        <v>QSMS</v>
      </c>
    </row>
    <row r="8542" spans="1:30" x14ac:dyDescent="0.3">
      <c r="A8542" t="s">
        <v>2494</v>
      </c>
      <c r="B8542" t="s">
        <v>2495</v>
      </c>
      <c r="C8542" t="s">
        <v>13154</v>
      </c>
      <c r="D8542" t="s">
        <v>2468</v>
      </c>
      <c r="E8542" t="s">
        <v>2469</v>
      </c>
      <c r="F8542" t="s">
        <v>2497</v>
      </c>
      <c r="G8542" t="s">
        <v>659</v>
      </c>
      <c r="H8542" t="s">
        <v>2215</v>
      </c>
      <c r="I8542" t="s">
        <v>667</v>
      </c>
      <c r="J8542" t="s">
        <v>241</v>
      </c>
      <c r="K8542" t="s">
        <v>242</v>
      </c>
      <c r="L8542" t="s">
        <v>110</v>
      </c>
      <c r="M8542" t="s">
        <v>38</v>
      </c>
      <c r="N8542" t="s">
        <v>668</v>
      </c>
      <c r="O8542" s="23">
        <v>260</v>
      </c>
      <c r="P8542" s="9">
        <v>5.46</v>
      </c>
      <c r="Q8542" t="s">
        <v>40</v>
      </c>
      <c r="R8542">
        <v>17287</v>
      </c>
      <c r="S8542" s="9">
        <v>47.62</v>
      </c>
      <c r="T8542" s="26">
        <v>7.7889999999999997</v>
      </c>
      <c r="U8542" s="8">
        <v>370.93</v>
      </c>
      <c r="V8542" t="s">
        <v>41</v>
      </c>
      <c r="W8542" t="s">
        <v>2007</v>
      </c>
      <c r="X8542" t="s">
        <v>42</v>
      </c>
      <c r="Y8542" t="s">
        <v>1740</v>
      </c>
      <c r="AA8542" s="1">
        <f t="shared" si="832"/>
        <v>46112</v>
      </c>
      <c r="AB8542" s="2">
        <f t="shared" si="833"/>
        <v>3</v>
      </c>
      <c r="AC8542" s="2">
        <f t="shared" si="834"/>
        <v>2026</v>
      </c>
      <c r="AD8542" s="2" t="str">
        <f>IFERROR(VLOOKUP(A8542,'Aux Área'!$A$4:$B$123,2,0),"-")</f>
        <v>APH</v>
      </c>
    </row>
    <row r="8543" spans="1:30" x14ac:dyDescent="0.3">
      <c r="A8543" t="s">
        <v>68</v>
      </c>
      <c r="B8543" t="s">
        <v>296</v>
      </c>
      <c r="C8543" t="s">
        <v>13155</v>
      </c>
      <c r="D8543" t="s">
        <v>1562</v>
      </c>
      <c r="E8543" t="s">
        <v>1563</v>
      </c>
      <c r="F8543" t="s">
        <v>69</v>
      </c>
      <c r="G8543" t="s">
        <v>35</v>
      </c>
      <c r="H8543" t="s">
        <v>36</v>
      </c>
      <c r="I8543" t="s">
        <v>37</v>
      </c>
      <c r="J8543" t="s">
        <v>241</v>
      </c>
      <c r="K8543" t="s">
        <v>242</v>
      </c>
      <c r="L8543" t="s">
        <v>110</v>
      </c>
      <c r="M8543" t="s">
        <v>38</v>
      </c>
      <c r="N8543" t="s">
        <v>39</v>
      </c>
      <c r="O8543" s="23">
        <v>139</v>
      </c>
      <c r="P8543" s="9">
        <v>7.48</v>
      </c>
      <c r="Q8543" t="s">
        <v>40</v>
      </c>
      <c r="R8543">
        <v>54076</v>
      </c>
      <c r="S8543" s="9">
        <v>18.59</v>
      </c>
      <c r="T8543" s="26">
        <v>4.1909999999999998</v>
      </c>
      <c r="U8543" s="8">
        <v>77.91</v>
      </c>
      <c r="V8543" t="s">
        <v>41</v>
      </c>
      <c r="W8543" t="s">
        <v>2007</v>
      </c>
      <c r="X8543" t="s">
        <v>42</v>
      </c>
      <c r="Y8543" t="s">
        <v>1740</v>
      </c>
      <c r="AA8543" s="1">
        <f t="shared" si="832"/>
        <v>46112</v>
      </c>
      <c r="AB8543" s="2">
        <f t="shared" si="833"/>
        <v>3</v>
      </c>
      <c r="AC8543" s="2">
        <f t="shared" si="834"/>
        <v>2026</v>
      </c>
      <c r="AD8543" s="2" t="str">
        <f>IFERROR(VLOOKUP(A8543,'Aux Área'!$A$4:$B$123,2,0),"-")</f>
        <v>OPERAÇÃO</v>
      </c>
    </row>
    <row r="8544" spans="1:30" x14ac:dyDescent="0.3">
      <c r="A8544" t="s">
        <v>60</v>
      </c>
      <c r="B8544" t="s">
        <v>614</v>
      </c>
      <c r="C8544" t="s">
        <v>13156</v>
      </c>
      <c r="D8544" t="s">
        <v>1206</v>
      </c>
      <c r="E8544" t="s">
        <v>1207</v>
      </c>
      <c r="F8544" t="s">
        <v>61</v>
      </c>
      <c r="G8544" t="s">
        <v>35</v>
      </c>
      <c r="H8544" t="s">
        <v>36</v>
      </c>
      <c r="I8544" t="s">
        <v>37</v>
      </c>
      <c r="J8544" t="s">
        <v>623</v>
      </c>
      <c r="K8544" t="s">
        <v>624</v>
      </c>
      <c r="L8544" t="s">
        <v>181</v>
      </c>
      <c r="M8544" t="s">
        <v>38</v>
      </c>
      <c r="N8544" t="s">
        <v>39</v>
      </c>
      <c r="O8544" s="23">
        <v>262</v>
      </c>
      <c r="P8544" s="9">
        <v>10.039999999999999</v>
      </c>
      <c r="Q8544" t="s">
        <v>40</v>
      </c>
      <c r="R8544">
        <v>42956</v>
      </c>
      <c r="S8544" s="9">
        <v>26.1</v>
      </c>
      <c r="T8544" s="26">
        <v>4.55</v>
      </c>
      <c r="U8544" s="8">
        <v>118.76</v>
      </c>
      <c r="V8544" t="s">
        <v>41</v>
      </c>
      <c r="W8544" t="s">
        <v>2007</v>
      </c>
      <c r="X8544" t="s">
        <v>42</v>
      </c>
      <c r="Y8544" t="s">
        <v>1740</v>
      </c>
      <c r="AA8544" s="1">
        <f t="shared" si="832"/>
        <v>46112</v>
      </c>
      <c r="AB8544" s="2">
        <f t="shared" si="833"/>
        <v>3</v>
      </c>
      <c r="AC8544" s="2">
        <f t="shared" si="834"/>
        <v>2026</v>
      </c>
      <c r="AD8544" s="2" t="str">
        <f>IFERROR(VLOOKUP(A8544,'Aux Área'!$A$4:$B$123,2,0),"-")</f>
        <v>QSMS</v>
      </c>
    </row>
    <row r="8545" spans="1:30" x14ac:dyDescent="0.3">
      <c r="A8545" t="s">
        <v>1999</v>
      </c>
      <c r="B8545" t="s">
        <v>3016</v>
      </c>
      <c r="C8545" t="s">
        <v>13157</v>
      </c>
      <c r="D8545" t="s">
        <v>1297</v>
      </c>
      <c r="E8545" t="s">
        <v>2221</v>
      </c>
      <c r="F8545" t="s">
        <v>2002</v>
      </c>
      <c r="G8545" t="s">
        <v>659</v>
      </c>
      <c r="H8545" t="s">
        <v>2003</v>
      </c>
      <c r="I8545" t="s">
        <v>667</v>
      </c>
      <c r="J8545" t="s">
        <v>231</v>
      </c>
      <c r="K8545" t="s">
        <v>232</v>
      </c>
      <c r="L8545" t="s">
        <v>217</v>
      </c>
      <c r="M8545" t="s">
        <v>38</v>
      </c>
      <c r="N8545" t="s">
        <v>668</v>
      </c>
      <c r="O8545" s="23">
        <v>333</v>
      </c>
      <c r="P8545" s="9">
        <v>4.16</v>
      </c>
      <c r="Q8545" t="s">
        <v>40</v>
      </c>
      <c r="R8545">
        <v>25112</v>
      </c>
      <c r="S8545" s="9">
        <v>80</v>
      </c>
      <c r="T8545" s="26">
        <v>7.9909999999999997</v>
      </c>
      <c r="U8545" s="8">
        <v>639.26</v>
      </c>
      <c r="V8545" t="s">
        <v>13158</v>
      </c>
      <c r="W8545" t="s">
        <v>1985</v>
      </c>
      <c r="X8545" t="s">
        <v>42</v>
      </c>
      <c r="Y8545" t="s">
        <v>1986</v>
      </c>
      <c r="AA8545" s="1">
        <f t="shared" si="832"/>
        <v>46112</v>
      </c>
      <c r="AB8545" s="2">
        <f t="shared" si="833"/>
        <v>3</v>
      </c>
      <c r="AC8545" s="2">
        <f t="shared" si="834"/>
        <v>2026</v>
      </c>
      <c r="AD8545" s="2" t="str">
        <f>IFERROR(VLOOKUP(A8545,'Aux Área'!$A$4:$B$123,2,0),"-")</f>
        <v>PESADOS</v>
      </c>
    </row>
    <row r="8546" spans="1:30" x14ac:dyDescent="0.3">
      <c r="A8546" t="s">
        <v>44</v>
      </c>
      <c r="B8546" t="s">
        <v>478</v>
      </c>
      <c r="C8546" t="s">
        <v>13159</v>
      </c>
      <c r="D8546" t="s">
        <v>958</v>
      </c>
      <c r="E8546" t="s">
        <v>959</v>
      </c>
      <c r="F8546" t="s">
        <v>45</v>
      </c>
      <c r="G8546" t="s">
        <v>35</v>
      </c>
      <c r="H8546" t="s">
        <v>36</v>
      </c>
      <c r="I8546" t="s">
        <v>37</v>
      </c>
      <c r="J8546" t="s">
        <v>1210</v>
      </c>
      <c r="K8546" t="s">
        <v>1211</v>
      </c>
      <c r="L8546" t="s">
        <v>155</v>
      </c>
      <c r="M8546" t="s">
        <v>38</v>
      </c>
      <c r="N8546" t="s">
        <v>39</v>
      </c>
      <c r="O8546" s="23">
        <v>305</v>
      </c>
      <c r="P8546" s="9">
        <v>8.8699999999999992</v>
      </c>
      <c r="Q8546" t="s">
        <v>40</v>
      </c>
      <c r="R8546">
        <v>25710</v>
      </c>
      <c r="S8546" s="9">
        <v>34.380000000000003</v>
      </c>
      <c r="T8546" s="26">
        <v>4.8899999999999997</v>
      </c>
      <c r="U8546" s="8">
        <v>168.12</v>
      </c>
      <c r="V8546" t="s">
        <v>13160</v>
      </c>
      <c r="W8546" t="s">
        <v>2007</v>
      </c>
      <c r="X8546" t="s">
        <v>42</v>
      </c>
      <c r="Y8546" t="s">
        <v>1740</v>
      </c>
      <c r="AA8546" s="1">
        <f t="shared" si="832"/>
        <v>46112</v>
      </c>
      <c r="AB8546" s="2">
        <f t="shared" si="833"/>
        <v>3</v>
      </c>
      <c r="AC8546" s="2">
        <f t="shared" si="834"/>
        <v>2026</v>
      </c>
      <c r="AD8546" s="2" t="str">
        <f>IFERROR(VLOOKUP(A8546,'Aux Área'!$A$4:$B$123,2,0),"-")</f>
        <v>OPERAÇÃO</v>
      </c>
    </row>
    <row r="8547" spans="1:30" x14ac:dyDescent="0.3">
      <c r="A8547" t="s">
        <v>1819</v>
      </c>
      <c r="B8547" t="s">
        <v>156</v>
      </c>
      <c r="C8547" t="s">
        <v>13161</v>
      </c>
      <c r="D8547" t="s">
        <v>5474</v>
      </c>
      <c r="E8547" t="s">
        <v>5475</v>
      </c>
      <c r="F8547" t="s">
        <v>653</v>
      </c>
      <c r="G8547" t="s">
        <v>659</v>
      </c>
      <c r="H8547" t="s">
        <v>1821</v>
      </c>
      <c r="I8547" t="s">
        <v>673</v>
      </c>
      <c r="J8547" t="s">
        <v>89</v>
      </c>
      <c r="K8547" t="s">
        <v>90</v>
      </c>
      <c r="L8547" t="s">
        <v>91</v>
      </c>
      <c r="M8547" t="s">
        <v>38</v>
      </c>
      <c r="N8547" t="s">
        <v>638</v>
      </c>
      <c r="O8547" s="23">
        <v>0</v>
      </c>
      <c r="P8547" s="9">
        <v>0</v>
      </c>
      <c r="Q8547" t="s">
        <v>40</v>
      </c>
      <c r="R8547">
        <v>0</v>
      </c>
      <c r="S8547" s="9">
        <v>111.69</v>
      </c>
      <c r="T8547" s="26">
        <v>7.99</v>
      </c>
      <c r="U8547" s="8">
        <v>892.41</v>
      </c>
      <c r="V8547" t="s">
        <v>13162</v>
      </c>
      <c r="W8547" t="s">
        <v>652</v>
      </c>
      <c r="X8547" t="s">
        <v>42</v>
      </c>
      <c r="Y8547" t="s">
        <v>653</v>
      </c>
      <c r="AA8547" s="1">
        <f t="shared" si="832"/>
        <v>46112</v>
      </c>
      <c r="AB8547" s="2">
        <f t="shared" si="833"/>
        <v>3</v>
      </c>
      <c r="AC8547" s="2">
        <f t="shared" si="834"/>
        <v>2026</v>
      </c>
      <c r="AD8547" s="2" t="str">
        <f>IFERROR(VLOOKUP(A8547,'Aux Área'!$A$4:$B$123,2,0),"-")</f>
        <v>SÃO PEDRO</v>
      </c>
    </row>
    <row r="8548" spans="1:30" x14ac:dyDescent="0.3">
      <c r="A8548" t="s">
        <v>66</v>
      </c>
      <c r="B8548" t="s">
        <v>464</v>
      </c>
      <c r="C8548" t="s">
        <v>13163</v>
      </c>
      <c r="D8548" t="s">
        <v>11653</v>
      </c>
      <c r="E8548" t="s">
        <v>11654</v>
      </c>
      <c r="F8548" t="s">
        <v>67</v>
      </c>
      <c r="G8548" t="s">
        <v>35</v>
      </c>
      <c r="H8548" t="s">
        <v>36</v>
      </c>
      <c r="I8548" t="s">
        <v>37</v>
      </c>
      <c r="J8548" t="s">
        <v>1665</v>
      </c>
      <c r="K8548" t="s">
        <v>1666</v>
      </c>
      <c r="L8548" t="s">
        <v>301</v>
      </c>
      <c r="M8548" t="s">
        <v>38</v>
      </c>
      <c r="N8548" t="s">
        <v>39</v>
      </c>
      <c r="O8548" s="23">
        <v>162</v>
      </c>
      <c r="P8548" s="9">
        <v>7.37</v>
      </c>
      <c r="Q8548" t="s">
        <v>40</v>
      </c>
      <c r="R8548">
        <v>23294</v>
      </c>
      <c r="S8548" s="9">
        <v>21.98</v>
      </c>
      <c r="T8548" s="26">
        <v>4.6900000000000004</v>
      </c>
      <c r="U8548" s="8">
        <v>103.09</v>
      </c>
      <c r="V8548" t="s">
        <v>13164</v>
      </c>
      <c r="W8548" t="s">
        <v>2007</v>
      </c>
      <c r="X8548" t="s">
        <v>42</v>
      </c>
      <c r="Y8548" t="s">
        <v>1740</v>
      </c>
      <c r="AA8548" s="1">
        <f t="shared" si="832"/>
        <v>46112</v>
      </c>
      <c r="AB8548" s="2">
        <f t="shared" si="833"/>
        <v>3</v>
      </c>
      <c r="AC8548" s="2">
        <f t="shared" si="834"/>
        <v>2026</v>
      </c>
      <c r="AD8548" s="2" t="str">
        <f>IFERROR(VLOOKUP(A8548,'Aux Área'!$A$4:$B$123,2,0),"-")</f>
        <v>OPERAÇÃO</v>
      </c>
    </row>
    <row r="8549" spans="1:30" x14ac:dyDescent="0.3">
      <c r="A8549" t="s">
        <v>2632</v>
      </c>
      <c r="B8549" t="s">
        <v>11859</v>
      </c>
      <c r="C8549" t="s">
        <v>13165</v>
      </c>
      <c r="D8549" t="s">
        <v>10329</v>
      </c>
      <c r="E8549" t="s">
        <v>9675</v>
      </c>
      <c r="F8549" t="s">
        <v>3712</v>
      </c>
      <c r="G8549" t="s">
        <v>1300</v>
      </c>
      <c r="H8549" t="s">
        <v>2635</v>
      </c>
      <c r="I8549" t="s">
        <v>37</v>
      </c>
      <c r="J8549" t="s">
        <v>175</v>
      </c>
      <c r="K8549" t="s">
        <v>176</v>
      </c>
      <c r="L8549" t="s">
        <v>177</v>
      </c>
      <c r="M8549" t="s">
        <v>38</v>
      </c>
      <c r="N8549" t="s">
        <v>39</v>
      </c>
      <c r="O8549" s="23">
        <v>541</v>
      </c>
      <c r="P8549" s="9">
        <v>10.76</v>
      </c>
      <c r="Q8549" t="s">
        <v>40</v>
      </c>
      <c r="R8549">
        <v>19651</v>
      </c>
      <c r="S8549" s="9">
        <v>50.29</v>
      </c>
      <c r="T8549" s="26">
        <v>4.99</v>
      </c>
      <c r="U8549" s="8">
        <v>250.95</v>
      </c>
      <c r="V8549" t="s">
        <v>13166</v>
      </c>
      <c r="W8549" t="s">
        <v>2007</v>
      </c>
      <c r="X8549" t="s">
        <v>42</v>
      </c>
      <c r="Y8549" t="s">
        <v>1740</v>
      </c>
      <c r="AA8549" s="1">
        <f t="shared" si="832"/>
        <v>46112</v>
      </c>
      <c r="AB8549" s="2">
        <f t="shared" si="833"/>
        <v>3</v>
      </c>
      <c r="AC8549" s="2">
        <f t="shared" si="834"/>
        <v>2026</v>
      </c>
      <c r="AD8549" s="2" t="str">
        <f>IFERROR(VLOOKUP(A8549,'Aux Área'!$A$4:$B$123,2,0),"-")</f>
        <v>TI</v>
      </c>
    </row>
    <row r="8550" spans="1:30" x14ac:dyDescent="0.3">
      <c r="A8550" t="s">
        <v>2650</v>
      </c>
      <c r="B8550" t="s">
        <v>10989</v>
      </c>
      <c r="C8550" t="s">
        <v>13167</v>
      </c>
      <c r="D8550" t="s">
        <v>2944</v>
      </c>
      <c r="E8550" t="s">
        <v>2945</v>
      </c>
      <c r="F8550" t="s">
        <v>3615</v>
      </c>
      <c r="G8550" t="s">
        <v>1300</v>
      </c>
      <c r="H8550" t="s">
        <v>2635</v>
      </c>
      <c r="I8550" t="s">
        <v>37</v>
      </c>
      <c r="J8550" t="s">
        <v>304</v>
      </c>
      <c r="K8550" t="s">
        <v>305</v>
      </c>
      <c r="L8550" t="s">
        <v>301</v>
      </c>
      <c r="M8550" t="s">
        <v>38</v>
      </c>
      <c r="N8550" t="s">
        <v>39</v>
      </c>
      <c r="O8550" s="23">
        <v>210</v>
      </c>
      <c r="P8550" s="9">
        <v>6.43</v>
      </c>
      <c r="Q8550" t="s">
        <v>40</v>
      </c>
      <c r="R8550">
        <v>25010</v>
      </c>
      <c r="S8550" s="9">
        <v>32.67</v>
      </c>
      <c r="T8550" s="26">
        <v>4.3899999999999997</v>
      </c>
      <c r="U8550" s="8">
        <v>143.41999999999999</v>
      </c>
      <c r="V8550" t="s">
        <v>13168</v>
      </c>
      <c r="W8550" t="s">
        <v>2276</v>
      </c>
      <c r="X8550" t="s">
        <v>42</v>
      </c>
      <c r="Y8550" t="s">
        <v>1740</v>
      </c>
      <c r="AA8550" s="1">
        <f t="shared" si="832"/>
        <v>46112</v>
      </c>
      <c r="AB8550" s="2">
        <f t="shared" si="833"/>
        <v>3</v>
      </c>
      <c r="AC8550" s="2">
        <f t="shared" si="834"/>
        <v>2026</v>
      </c>
      <c r="AD8550" s="2" t="str">
        <f>IFERROR(VLOOKUP(A8550,'Aux Área'!$A$4:$B$123,2,0),"-")</f>
        <v>TI</v>
      </c>
    </row>
    <row r="8551" spans="1:30" x14ac:dyDescent="0.3">
      <c r="A8551" t="s">
        <v>58</v>
      </c>
      <c r="B8551" t="s">
        <v>250</v>
      </c>
      <c r="C8551" t="s">
        <v>13169</v>
      </c>
      <c r="D8551" t="s">
        <v>87</v>
      </c>
      <c r="E8551" t="s">
        <v>88</v>
      </c>
      <c r="F8551" t="s">
        <v>59</v>
      </c>
      <c r="G8551" t="s">
        <v>35</v>
      </c>
      <c r="H8551" t="s">
        <v>36</v>
      </c>
      <c r="I8551" t="s">
        <v>37</v>
      </c>
      <c r="J8551" t="s">
        <v>285</v>
      </c>
      <c r="K8551" t="s">
        <v>286</v>
      </c>
      <c r="L8551" t="s">
        <v>91</v>
      </c>
      <c r="M8551" t="s">
        <v>38</v>
      </c>
      <c r="N8551" t="s">
        <v>39</v>
      </c>
      <c r="O8551" s="23">
        <v>258</v>
      </c>
      <c r="P8551" s="9">
        <v>7.78</v>
      </c>
      <c r="Q8551" t="s">
        <v>40</v>
      </c>
      <c r="R8551">
        <v>91028</v>
      </c>
      <c r="S8551" s="9">
        <v>33.159999999999997</v>
      </c>
      <c r="T8551" s="26">
        <v>5.38</v>
      </c>
      <c r="U8551" s="8">
        <v>178.41</v>
      </c>
      <c r="V8551" t="s">
        <v>13170</v>
      </c>
      <c r="W8551" t="s">
        <v>2007</v>
      </c>
      <c r="X8551" t="s">
        <v>42</v>
      </c>
      <c r="Y8551" t="s">
        <v>1740</v>
      </c>
      <c r="AA8551" s="1">
        <f t="shared" si="832"/>
        <v>46112</v>
      </c>
      <c r="AB8551" s="2">
        <f t="shared" si="833"/>
        <v>3</v>
      </c>
      <c r="AC8551" s="2">
        <f t="shared" si="834"/>
        <v>2026</v>
      </c>
      <c r="AD8551" s="2" t="str">
        <f>IFERROR(VLOOKUP(A8551,'Aux Área'!$A$4:$B$123,2,0),"-")</f>
        <v>CONSERVA</v>
      </c>
    </row>
    <row r="8552" spans="1:30" x14ac:dyDescent="0.3">
      <c r="A8552" t="s">
        <v>2306</v>
      </c>
      <c r="B8552" t="s">
        <v>4613</v>
      </c>
      <c r="C8552" t="s">
        <v>13171</v>
      </c>
      <c r="D8552" t="s">
        <v>4386</v>
      </c>
      <c r="E8552" t="s">
        <v>4387</v>
      </c>
      <c r="F8552" t="s">
        <v>2309</v>
      </c>
      <c r="G8552" t="s">
        <v>1135</v>
      </c>
      <c r="H8552" t="s">
        <v>2275</v>
      </c>
      <c r="I8552" t="s">
        <v>1497</v>
      </c>
      <c r="J8552" t="s">
        <v>1665</v>
      </c>
      <c r="K8552" t="s">
        <v>1666</v>
      </c>
      <c r="L8552" t="s">
        <v>301</v>
      </c>
      <c r="M8552" t="s">
        <v>38</v>
      </c>
      <c r="N8552" t="s">
        <v>39</v>
      </c>
      <c r="O8552" s="23">
        <v>526</v>
      </c>
      <c r="P8552" s="9">
        <v>11.15</v>
      </c>
      <c r="Q8552" t="s">
        <v>40</v>
      </c>
      <c r="R8552">
        <v>147463</v>
      </c>
      <c r="S8552" s="9">
        <v>47.18</v>
      </c>
      <c r="T8552" s="26">
        <v>4.6900000000000004</v>
      </c>
      <c r="U8552" s="8">
        <v>221.27</v>
      </c>
      <c r="V8552" t="s">
        <v>13172</v>
      </c>
      <c r="W8552" t="s">
        <v>2276</v>
      </c>
      <c r="X8552" t="s">
        <v>42</v>
      </c>
      <c r="Y8552" t="s">
        <v>2277</v>
      </c>
      <c r="AA8552" s="1">
        <f t="shared" si="832"/>
        <v>46112</v>
      </c>
      <c r="AB8552" s="2">
        <f t="shared" si="833"/>
        <v>3</v>
      </c>
      <c r="AC8552" s="2">
        <f t="shared" si="834"/>
        <v>2026</v>
      </c>
      <c r="AD8552" s="2" t="str">
        <f>IFERROR(VLOOKUP(A8552,'Aux Área'!$A$4:$B$123,2,0),"-")</f>
        <v>INSPEÇÃO</v>
      </c>
    </row>
    <row r="8553" spans="1:30" x14ac:dyDescent="0.3">
      <c r="A8553" t="s">
        <v>12273</v>
      </c>
      <c r="B8553" t="s">
        <v>222</v>
      </c>
      <c r="C8553" t="s">
        <v>13173</v>
      </c>
      <c r="D8553" t="s">
        <v>11150</v>
      </c>
      <c r="E8553" t="s">
        <v>11151</v>
      </c>
      <c r="F8553" t="s">
        <v>653</v>
      </c>
      <c r="G8553" t="s">
        <v>35</v>
      </c>
      <c r="H8553" t="s">
        <v>12275</v>
      </c>
      <c r="I8553" t="s">
        <v>667</v>
      </c>
      <c r="J8553" t="s">
        <v>122</v>
      </c>
      <c r="K8553" t="s">
        <v>123</v>
      </c>
      <c r="L8553" t="s">
        <v>124</v>
      </c>
      <c r="M8553" t="s">
        <v>38</v>
      </c>
      <c r="N8553" t="s">
        <v>638</v>
      </c>
      <c r="O8553" s="23">
        <v>0</v>
      </c>
      <c r="P8553" s="9">
        <v>0</v>
      </c>
      <c r="Q8553" t="s">
        <v>40</v>
      </c>
      <c r="R8553">
        <v>0</v>
      </c>
      <c r="S8553" s="9">
        <v>43.97</v>
      </c>
      <c r="T8553" s="26">
        <v>7.891</v>
      </c>
      <c r="U8553" s="8">
        <v>346.95</v>
      </c>
      <c r="V8553" t="s">
        <v>112</v>
      </c>
      <c r="W8553" t="s">
        <v>652</v>
      </c>
      <c r="X8553" t="s">
        <v>42</v>
      </c>
      <c r="Y8553" t="s">
        <v>653</v>
      </c>
      <c r="AA8553" s="1">
        <f t="shared" si="832"/>
        <v>46112</v>
      </c>
      <c r="AB8553" s="2">
        <f t="shared" si="833"/>
        <v>3</v>
      </c>
      <c r="AC8553" s="2">
        <f t="shared" si="834"/>
        <v>2026</v>
      </c>
      <c r="AD8553" s="2" t="str">
        <f>IFERROR(VLOOKUP(A8553,'Aux Área'!$A$4:$B$123,2,0),"-")</f>
        <v>SÃO PEDRO</v>
      </c>
    </row>
    <row r="8554" spans="1:30" x14ac:dyDescent="0.3">
      <c r="A8554" t="s">
        <v>62</v>
      </c>
      <c r="B8554" t="s">
        <v>1455</v>
      </c>
      <c r="C8554" t="s">
        <v>13174</v>
      </c>
      <c r="D8554" t="s">
        <v>158</v>
      </c>
      <c r="E8554" t="s">
        <v>159</v>
      </c>
      <c r="F8554" t="s">
        <v>63</v>
      </c>
      <c r="G8554" t="s">
        <v>35</v>
      </c>
      <c r="H8554" t="s">
        <v>36</v>
      </c>
      <c r="I8554" t="s">
        <v>37</v>
      </c>
      <c r="J8554" t="s">
        <v>409</v>
      </c>
      <c r="K8554" t="s">
        <v>410</v>
      </c>
      <c r="L8554" t="s">
        <v>141</v>
      </c>
      <c r="M8554" t="s">
        <v>38</v>
      </c>
      <c r="N8554" t="s">
        <v>39</v>
      </c>
      <c r="O8554" s="23">
        <v>289</v>
      </c>
      <c r="P8554" s="9">
        <v>9.6300000000000008</v>
      </c>
      <c r="Q8554" t="s">
        <v>40</v>
      </c>
      <c r="R8554">
        <v>72037</v>
      </c>
      <c r="S8554" s="9">
        <v>30</v>
      </c>
      <c r="T8554" s="26">
        <v>4.6900000000000004</v>
      </c>
      <c r="U8554" s="8">
        <v>140.69999999999999</v>
      </c>
      <c r="V8554" t="s">
        <v>13175</v>
      </c>
      <c r="W8554" t="s">
        <v>2007</v>
      </c>
      <c r="X8554" t="s">
        <v>42</v>
      </c>
      <c r="Y8554" t="s">
        <v>1740</v>
      </c>
      <c r="AA8554" s="1">
        <f t="shared" si="832"/>
        <v>46112</v>
      </c>
      <c r="AB8554" s="2">
        <f t="shared" si="833"/>
        <v>3</v>
      </c>
      <c r="AC8554" s="2">
        <f t="shared" si="834"/>
        <v>2026</v>
      </c>
      <c r="AD8554" s="2" t="str">
        <f>IFERROR(VLOOKUP(A8554,'Aux Área'!$A$4:$B$123,2,0),"-")</f>
        <v>CONSERVA</v>
      </c>
    </row>
    <row r="8555" spans="1:30" x14ac:dyDescent="0.3">
      <c r="A8555" t="s">
        <v>2347</v>
      </c>
      <c r="B8555" t="s">
        <v>2348</v>
      </c>
      <c r="C8555" t="s">
        <v>13176</v>
      </c>
      <c r="D8555" t="s">
        <v>3633</v>
      </c>
      <c r="E8555" t="s">
        <v>3634</v>
      </c>
      <c r="F8555" t="s">
        <v>2350</v>
      </c>
      <c r="G8555" t="s">
        <v>659</v>
      </c>
      <c r="H8555" t="s">
        <v>1996</v>
      </c>
      <c r="I8555" t="s">
        <v>1997</v>
      </c>
      <c r="J8555" t="s">
        <v>241</v>
      </c>
      <c r="K8555" t="s">
        <v>242</v>
      </c>
      <c r="L8555" t="s">
        <v>110</v>
      </c>
      <c r="M8555" t="s">
        <v>38</v>
      </c>
      <c r="N8555" t="s">
        <v>668</v>
      </c>
      <c r="O8555" s="23">
        <v>254</v>
      </c>
      <c r="P8555" s="9">
        <v>5.48</v>
      </c>
      <c r="Q8555" t="s">
        <v>40</v>
      </c>
      <c r="R8555">
        <v>39563</v>
      </c>
      <c r="S8555" s="9">
        <v>46.34</v>
      </c>
      <c r="T8555" s="26">
        <v>7.79</v>
      </c>
      <c r="U8555" s="8">
        <v>361.01</v>
      </c>
      <c r="V8555" t="s">
        <v>41</v>
      </c>
      <c r="W8555" t="s">
        <v>1985</v>
      </c>
      <c r="X8555" t="s">
        <v>42</v>
      </c>
      <c r="Y8555" t="s">
        <v>1986</v>
      </c>
      <c r="AA8555" s="1">
        <f t="shared" si="832"/>
        <v>46112</v>
      </c>
      <c r="AB8555" s="2">
        <f t="shared" si="833"/>
        <v>3</v>
      </c>
      <c r="AC8555" s="2">
        <f t="shared" si="834"/>
        <v>2026</v>
      </c>
      <c r="AD8555" s="2" t="str">
        <f>IFERROR(VLOOKUP(A8555,'Aux Área'!$A$4:$B$123,2,0),"-")</f>
        <v>PESADOS</v>
      </c>
    </row>
    <row r="8556" spans="1:30" x14ac:dyDescent="0.3">
      <c r="A8556" t="s">
        <v>2347</v>
      </c>
      <c r="C8556" t="s">
        <v>13176</v>
      </c>
      <c r="F8556" t="s">
        <v>2350</v>
      </c>
      <c r="K8556" t="s">
        <v>242</v>
      </c>
      <c r="N8556" t="s">
        <v>15690</v>
      </c>
      <c r="O8556" t="s">
        <v>15244</v>
      </c>
      <c r="P8556" s="9" t="s">
        <v>15244</v>
      </c>
      <c r="Q8556" t="s">
        <v>40</v>
      </c>
      <c r="R8556" t="s">
        <v>15244</v>
      </c>
      <c r="S8556">
        <v>2.92</v>
      </c>
      <c r="U8556" s="8">
        <v>14.27</v>
      </c>
      <c r="AA8556" s="1">
        <f t="shared" si="832"/>
        <v>46112</v>
      </c>
      <c r="AB8556" s="2">
        <f t="shared" si="833"/>
        <v>3</v>
      </c>
      <c r="AC8556" s="2">
        <f t="shared" si="834"/>
        <v>2026</v>
      </c>
      <c r="AD8556" s="2" t="str">
        <f>IFERROR(VLOOKUP(A8556,'Aux Área'!$A$4:$B$123,2,0),"-")</f>
        <v>PESADOS</v>
      </c>
    </row>
    <row r="8557" spans="1:30" x14ac:dyDescent="0.3">
      <c r="A8557" t="s">
        <v>5543</v>
      </c>
      <c r="B8557" t="s">
        <v>11845</v>
      </c>
      <c r="C8557" t="s">
        <v>13177</v>
      </c>
      <c r="D8557" t="s">
        <v>9879</v>
      </c>
      <c r="E8557" t="s">
        <v>9667</v>
      </c>
      <c r="F8557" t="s">
        <v>6207</v>
      </c>
      <c r="G8557" t="s">
        <v>1135</v>
      </c>
      <c r="H8557" t="s">
        <v>5545</v>
      </c>
      <c r="I8557" t="s">
        <v>839</v>
      </c>
      <c r="J8557" t="s">
        <v>231</v>
      </c>
      <c r="K8557" t="s">
        <v>232</v>
      </c>
      <c r="L8557" t="s">
        <v>217</v>
      </c>
      <c r="M8557" t="s">
        <v>38</v>
      </c>
      <c r="N8557" t="s">
        <v>39</v>
      </c>
      <c r="O8557" s="23">
        <v>534</v>
      </c>
      <c r="P8557" s="9">
        <v>10.54</v>
      </c>
      <c r="Q8557" t="s">
        <v>40</v>
      </c>
      <c r="R8557">
        <v>36567</v>
      </c>
      <c r="S8557" s="9">
        <v>50.65</v>
      </c>
      <c r="T8557" s="26">
        <v>4.8600000000000003</v>
      </c>
      <c r="U8557" s="8">
        <v>246.17</v>
      </c>
      <c r="V8557" t="s">
        <v>13178</v>
      </c>
      <c r="W8557" t="s">
        <v>2276</v>
      </c>
      <c r="X8557" t="s">
        <v>42</v>
      </c>
      <c r="Y8557" t="s">
        <v>2277</v>
      </c>
      <c r="AA8557" s="1">
        <f t="shared" si="832"/>
        <v>46112</v>
      </c>
      <c r="AB8557" s="2">
        <f t="shared" si="833"/>
        <v>3</v>
      </c>
      <c r="AC8557" s="2">
        <f t="shared" si="834"/>
        <v>2026</v>
      </c>
      <c r="AD8557" s="2" t="str">
        <f>IFERROR(VLOOKUP(A8557,'Aux Área'!$A$4:$B$123,2,0),"-")</f>
        <v>INSPEÇÃO</v>
      </c>
    </row>
    <row r="8558" spans="1:30" x14ac:dyDescent="0.3">
      <c r="A8558" t="s">
        <v>2282</v>
      </c>
      <c r="B8558" t="s">
        <v>4679</v>
      </c>
      <c r="C8558" t="s">
        <v>13179</v>
      </c>
      <c r="D8558" t="s">
        <v>10122</v>
      </c>
      <c r="E8558" t="s">
        <v>9671</v>
      </c>
      <c r="F8558" t="s">
        <v>2285</v>
      </c>
      <c r="G8558" t="s">
        <v>1135</v>
      </c>
      <c r="H8558" t="s">
        <v>2275</v>
      </c>
      <c r="I8558" t="s">
        <v>1497</v>
      </c>
      <c r="J8558" t="s">
        <v>165</v>
      </c>
      <c r="K8558" t="s">
        <v>166</v>
      </c>
      <c r="L8558" t="s">
        <v>167</v>
      </c>
      <c r="M8558" t="s">
        <v>38</v>
      </c>
      <c r="N8558" t="s">
        <v>39</v>
      </c>
      <c r="O8558" s="23">
        <v>438</v>
      </c>
      <c r="P8558" s="9">
        <v>10.1</v>
      </c>
      <c r="Q8558" t="s">
        <v>40</v>
      </c>
      <c r="R8558">
        <v>127011</v>
      </c>
      <c r="S8558" s="9">
        <v>43.37</v>
      </c>
      <c r="T8558" s="26">
        <v>4.99</v>
      </c>
      <c r="U8558" s="8">
        <v>216.42</v>
      </c>
      <c r="V8558" t="s">
        <v>112</v>
      </c>
      <c r="W8558" t="s">
        <v>2276</v>
      </c>
      <c r="X8558" t="s">
        <v>42</v>
      </c>
      <c r="Y8558" t="s">
        <v>2277</v>
      </c>
      <c r="AA8558" s="1">
        <f t="shared" si="832"/>
        <v>46112</v>
      </c>
      <c r="AB8558" s="2">
        <f t="shared" si="833"/>
        <v>3</v>
      </c>
      <c r="AC8558" s="2">
        <f t="shared" si="834"/>
        <v>2026</v>
      </c>
      <c r="AD8558" s="2" t="str">
        <f>IFERROR(VLOOKUP(A8558,'Aux Área'!$A$4:$B$123,2,0),"-")</f>
        <v>INSPEÇÃO</v>
      </c>
    </row>
    <row r="8559" spans="1:30" x14ac:dyDescent="0.3">
      <c r="A8559" t="s">
        <v>60</v>
      </c>
      <c r="B8559" t="s">
        <v>614</v>
      </c>
      <c r="C8559" t="s">
        <v>13180</v>
      </c>
      <c r="D8559" t="s">
        <v>1206</v>
      </c>
      <c r="E8559" t="s">
        <v>1207</v>
      </c>
      <c r="F8559" t="s">
        <v>61</v>
      </c>
      <c r="G8559" t="s">
        <v>35</v>
      </c>
      <c r="H8559" t="s">
        <v>36</v>
      </c>
      <c r="I8559" t="s">
        <v>37</v>
      </c>
      <c r="J8559" t="s">
        <v>165</v>
      </c>
      <c r="K8559" t="s">
        <v>166</v>
      </c>
      <c r="L8559" t="s">
        <v>167</v>
      </c>
      <c r="M8559" t="s">
        <v>38</v>
      </c>
      <c r="N8559" t="s">
        <v>39</v>
      </c>
      <c r="O8559" s="23">
        <v>257</v>
      </c>
      <c r="P8559" s="9">
        <v>11.26</v>
      </c>
      <c r="Q8559" t="s">
        <v>40</v>
      </c>
      <c r="R8559">
        <v>43213</v>
      </c>
      <c r="S8559" s="9">
        <v>22.83</v>
      </c>
      <c r="T8559" s="26">
        <v>4.99</v>
      </c>
      <c r="U8559" s="8">
        <v>113.93</v>
      </c>
      <c r="V8559" t="s">
        <v>112</v>
      </c>
      <c r="W8559" t="s">
        <v>2007</v>
      </c>
      <c r="X8559" t="s">
        <v>42</v>
      </c>
      <c r="Y8559" t="s">
        <v>1740</v>
      </c>
      <c r="AA8559" s="1">
        <f t="shared" si="832"/>
        <v>46112</v>
      </c>
      <c r="AB8559" s="2">
        <f t="shared" si="833"/>
        <v>3</v>
      </c>
      <c r="AC8559" s="2">
        <f t="shared" si="834"/>
        <v>2026</v>
      </c>
      <c r="AD8559" s="2" t="str">
        <f>IFERROR(VLOOKUP(A8559,'Aux Área'!$A$4:$B$123,2,0),"-")</f>
        <v>QSMS</v>
      </c>
    </row>
    <row r="8560" spans="1:30" x14ac:dyDescent="0.3">
      <c r="A8560" t="s">
        <v>2638</v>
      </c>
      <c r="B8560" t="s">
        <v>4593</v>
      </c>
      <c r="C8560" t="s">
        <v>13181</v>
      </c>
      <c r="D8560" t="s">
        <v>7192</v>
      </c>
      <c r="E8560" t="s">
        <v>7193</v>
      </c>
      <c r="F8560" t="s">
        <v>2641</v>
      </c>
      <c r="G8560" t="s">
        <v>1135</v>
      </c>
      <c r="H8560" t="s">
        <v>2275</v>
      </c>
      <c r="I8560" t="s">
        <v>1497</v>
      </c>
      <c r="J8560" t="s">
        <v>12641</v>
      </c>
      <c r="K8560" t="s">
        <v>12642</v>
      </c>
      <c r="L8560" t="s">
        <v>124</v>
      </c>
      <c r="M8560" t="s">
        <v>38</v>
      </c>
      <c r="N8560" t="s">
        <v>39</v>
      </c>
      <c r="O8560" s="23">
        <v>515</v>
      </c>
      <c r="P8560" s="9">
        <v>10.3</v>
      </c>
      <c r="Q8560" t="s">
        <v>40</v>
      </c>
      <c r="R8560">
        <v>135257</v>
      </c>
      <c r="S8560" s="9">
        <v>50</v>
      </c>
      <c r="T8560" s="26">
        <v>4.79</v>
      </c>
      <c r="U8560" s="8">
        <v>239.5</v>
      </c>
      <c r="V8560" t="s">
        <v>13182</v>
      </c>
      <c r="W8560" t="s">
        <v>2276</v>
      </c>
      <c r="X8560" t="s">
        <v>42</v>
      </c>
      <c r="Y8560" t="s">
        <v>2277</v>
      </c>
      <c r="AA8560" s="1">
        <f t="shared" ref="AA8560:AA8623" si="835">IFERROR(DATEVALUE(C8560),"-")</f>
        <v>46112</v>
      </c>
      <c r="AB8560" s="2">
        <f t="shared" ref="AB8560:AB8623" si="836">IFERROR(MONTH(AA8560),"-")</f>
        <v>3</v>
      </c>
      <c r="AC8560" s="2">
        <f t="shared" ref="AC8560:AC8623" si="837">IFERROR(YEAR(AA8560),"-")</f>
        <v>2026</v>
      </c>
      <c r="AD8560" s="2" t="str">
        <f>IFERROR(VLOOKUP(A8560,'Aux Área'!$A$4:$B$123,2,0),"-")</f>
        <v>INSPEÇÃO</v>
      </c>
    </row>
    <row r="8561" spans="1:30" x14ac:dyDescent="0.3">
      <c r="A8561" t="s">
        <v>12958</v>
      </c>
      <c r="B8561" t="s">
        <v>2315</v>
      </c>
      <c r="C8561" t="s">
        <v>13183</v>
      </c>
      <c r="D8561" t="s">
        <v>11653</v>
      </c>
      <c r="E8561" t="s">
        <v>11654</v>
      </c>
      <c r="F8561" t="s">
        <v>12960</v>
      </c>
      <c r="G8561" t="s">
        <v>1135</v>
      </c>
      <c r="H8561" t="s">
        <v>1301</v>
      </c>
      <c r="I8561" t="s">
        <v>839</v>
      </c>
      <c r="J8561" t="s">
        <v>11506</v>
      </c>
      <c r="K8561" t="s">
        <v>11507</v>
      </c>
      <c r="L8561" t="s">
        <v>84</v>
      </c>
      <c r="M8561" t="s">
        <v>38</v>
      </c>
      <c r="N8561" t="s">
        <v>39</v>
      </c>
      <c r="O8561" s="23">
        <v>327</v>
      </c>
      <c r="P8561" s="9">
        <v>7.3</v>
      </c>
      <c r="Q8561" t="s">
        <v>40</v>
      </c>
      <c r="R8561">
        <v>170060</v>
      </c>
      <c r="S8561" s="9">
        <v>44.8</v>
      </c>
      <c r="T8561" s="26">
        <v>4.99</v>
      </c>
      <c r="U8561" s="8">
        <v>223.55</v>
      </c>
      <c r="V8561" t="s">
        <v>41</v>
      </c>
      <c r="W8561" t="s">
        <v>2276</v>
      </c>
      <c r="X8561" t="s">
        <v>42</v>
      </c>
      <c r="Y8561" t="s">
        <v>12261</v>
      </c>
      <c r="AA8561" s="1">
        <f t="shared" si="835"/>
        <v>46112</v>
      </c>
      <c r="AB8561" s="2">
        <f t="shared" si="836"/>
        <v>3</v>
      </c>
      <c r="AC8561" s="2">
        <f t="shared" si="837"/>
        <v>2026</v>
      </c>
      <c r="AD8561" s="2" t="str">
        <f>IFERROR(VLOOKUP(A8561,'Aux Área'!$A$4:$B$123,2,0),"-")</f>
        <v>INSPEÇÃO</v>
      </c>
    </row>
    <row r="8562" spans="1:30" x14ac:dyDescent="0.3">
      <c r="A8562" t="s">
        <v>5620</v>
      </c>
      <c r="B8562" t="s">
        <v>9277</v>
      </c>
      <c r="C8562" t="s">
        <v>13184</v>
      </c>
      <c r="D8562" t="s">
        <v>2160</v>
      </c>
      <c r="E8562" t="s">
        <v>2161</v>
      </c>
      <c r="F8562" t="s">
        <v>6208</v>
      </c>
      <c r="G8562" t="s">
        <v>1135</v>
      </c>
      <c r="H8562" t="s">
        <v>5545</v>
      </c>
      <c r="I8562" t="s">
        <v>839</v>
      </c>
      <c r="J8562" t="s">
        <v>122</v>
      </c>
      <c r="K8562" t="s">
        <v>123</v>
      </c>
      <c r="L8562" t="s">
        <v>124</v>
      </c>
      <c r="M8562" t="s">
        <v>38</v>
      </c>
      <c r="N8562" t="s">
        <v>39</v>
      </c>
      <c r="O8562" s="23">
        <v>325</v>
      </c>
      <c r="P8562" s="9">
        <v>7.75</v>
      </c>
      <c r="Q8562" t="s">
        <v>40</v>
      </c>
      <c r="R8562">
        <v>39332</v>
      </c>
      <c r="S8562" s="9">
        <v>41.91</v>
      </c>
      <c r="T8562" s="26">
        <v>4.6900000000000004</v>
      </c>
      <c r="U8562" s="8">
        <v>196.55</v>
      </c>
      <c r="V8562" t="s">
        <v>41</v>
      </c>
      <c r="W8562" t="s">
        <v>2276</v>
      </c>
      <c r="X8562" t="s">
        <v>42</v>
      </c>
      <c r="Y8562" t="s">
        <v>2277</v>
      </c>
      <c r="AA8562" s="1">
        <f t="shared" si="835"/>
        <v>46112</v>
      </c>
      <c r="AB8562" s="2">
        <f t="shared" si="836"/>
        <v>3</v>
      </c>
      <c r="AC8562" s="2">
        <f t="shared" si="837"/>
        <v>2026</v>
      </c>
      <c r="AD8562" s="2" t="str">
        <f>IFERROR(VLOOKUP(A8562,'Aux Área'!$A$4:$B$123,2,0),"-")</f>
        <v>INSPEÇÃO</v>
      </c>
    </row>
    <row r="8563" spans="1:30" x14ac:dyDescent="0.3">
      <c r="A8563" t="s">
        <v>76</v>
      </c>
      <c r="B8563" t="s">
        <v>380</v>
      </c>
      <c r="C8563" t="s">
        <v>13185</v>
      </c>
      <c r="D8563" t="s">
        <v>382</v>
      </c>
      <c r="E8563" t="s">
        <v>383</v>
      </c>
      <c r="F8563" t="s">
        <v>77</v>
      </c>
      <c r="G8563" t="s">
        <v>35</v>
      </c>
      <c r="H8563" t="s">
        <v>36</v>
      </c>
      <c r="I8563" t="s">
        <v>37</v>
      </c>
      <c r="J8563" t="s">
        <v>1665</v>
      </c>
      <c r="K8563" t="s">
        <v>1666</v>
      </c>
      <c r="L8563" t="s">
        <v>301</v>
      </c>
      <c r="M8563" t="s">
        <v>38</v>
      </c>
      <c r="N8563" t="s">
        <v>39</v>
      </c>
      <c r="O8563" s="23">
        <v>282</v>
      </c>
      <c r="P8563" s="9">
        <v>8.83</v>
      </c>
      <c r="Q8563" t="s">
        <v>40</v>
      </c>
      <c r="R8563">
        <v>66025</v>
      </c>
      <c r="S8563" s="9">
        <v>31.93</v>
      </c>
      <c r="T8563" s="26">
        <v>4.6900000000000004</v>
      </c>
      <c r="U8563" s="8">
        <v>149.75</v>
      </c>
      <c r="V8563" t="s">
        <v>13186</v>
      </c>
      <c r="W8563" t="s">
        <v>2007</v>
      </c>
      <c r="X8563" t="s">
        <v>42</v>
      </c>
      <c r="Y8563" t="s">
        <v>1740</v>
      </c>
      <c r="AA8563" s="1">
        <f t="shared" si="835"/>
        <v>46112</v>
      </c>
      <c r="AB8563" s="2">
        <f t="shared" si="836"/>
        <v>3</v>
      </c>
      <c r="AC8563" s="2">
        <f t="shared" si="837"/>
        <v>2026</v>
      </c>
      <c r="AD8563" s="2" t="str">
        <f>IFERROR(VLOOKUP(A8563,'Aux Área'!$A$4:$B$123,2,0),"-")</f>
        <v>QSMS</v>
      </c>
    </row>
    <row r="8564" spans="1:30" x14ac:dyDescent="0.3">
      <c r="A8564" t="s">
        <v>13187</v>
      </c>
      <c r="B8564" t="s">
        <v>118</v>
      </c>
      <c r="C8564" t="s">
        <v>13188</v>
      </c>
      <c r="D8564" t="s">
        <v>11150</v>
      </c>
      <c r="E8564" t="s">
        <v>11151</v>
      </c>
      <c r="F8564" t="s">
        <v>653</v>
      </c>
      <c r="G8564" t="s">
        <v>1300</v>
      </c>
      <c r="H8564" t="s">
        <v>12193</v>
      </c>
      <c r="I8564" t="s">
        <v>37</v>
      </c>
      <c r="J8564" t="s">
        <v>409</v>
      </c>
      <c r="K8564" t="s">
        <v>410</v>
      </c>
      <c r="L8564" t="s">
        <v>141</v>
      </c>
      <c r="M8564" t="s">
        <v>38</v>
      </c>
      <c r="N8564" t="s">
        <v>707</v>
      </c>
      <c r="O8564" s="23">
        <v>0</v>
      </c>
      <c r="P8564" s="9">
        <v>0</v>
      </c>
      <c r="Q8564" t="s">
        <v>40</v>
      </c>
      <c r="R8564">
        <v>0</v>
      </c>
      <c r="S8564" s="9">
        <v>20</v>
      </c>
      <c r="T8564" s="26">
        <v>6.49</v>
      </c>
      <c r="U8564" s="8">
        <v>129.80000000000001</v>
      </c>
      <c r="V8564" t="s">
        <v>13189</v>
      </c>
      <c r="W8564" t="s">
        <v>652</v>
      </c>
      <c r="X8564" t="s">
        <v>42</v>
      </c>
      <c r="Y8564" t="s">
        <v>653</v>
      </c>
      <c r="AA8564" s="1">
        <f t="shared" si="835"/>
        <v>46112</v>
      </c>
      <c r="AB8564" s="2">
        <f t="shared" si="836"/>
        <v>3</v>
      </c>
      <c r="AC8564" s="2">
        <f t="shared" si="837"/>
        <v>2026</v>
      </c>
      <c r="AD8564" s="2" t="str">
        <f>IFERROR(VLOOKUP(A8564,'Aux Área'!$A$4:$B$123,2,0),"-")</f>
        <v>SÃO PEDRO</v>
      </c>
    </row>
    <row r="8565" spans="1:30" x14ac:dyDescent="0.3">
      <c r="A8565" t="s">
        <v>3092</v>
      </c>
      <c r="B8565" t="s">
        <v>4774</v>
      </c>
      <c r="C8565" t="s">
        <v>13190</v>
      </c>
      <c r="D8565" t="s">
        <v>3135</v>
      </c>
      <c r="E8565" t="s">
        <v>3136</v>
      </c>
      <c r="F8565" t="s">
        <v>3594</v>
      </c>
      <c r="G8565" t="s">
        <v>1135</v>
      </c>
      <c r="H8565" t="s">
        <v>2275</v>
      </c>
      <c r="I8565" t="s">
        <v>1497</v>
      </c>
      <c r="J8565" t="s">
        <v>188</v>
      </c>
      <c r="K8565" t="s">
        <v>189</v>
      </c>
      <c r="L8565" t="s">
        <v>190</v>
      </c>
      <c r="M8565" t="s">
        <v>38</v>
      </c>
      <c r="N8565" t="s">
        <v>39</v>
      </c>
      <c r="O8565" s="23">
        <v>489</v>
      </c>
      <c r="P8565" s="9">
        <v>10.7</v>
      </c>
      <c r="Q8565" t="s">
        <v>40</v>
      </c>
      <c r="R8565">
        <v>128865</v>
      </c>
      <c r="S8565" s="9">
        <v>45.7</v>
      </c>
      <c r="T8565" s="26">
        <v>4.99</v>
      </c>
      <c r="U8565" s="8">
        <v>228.04</v>
      </c>
      <c r="V8565" t="s">
        <v>41</v>
      </c>
      <c r="W8565" t="s">
        <v>2276</v>
      </c>
      <c r="X8565" t="s">
        <v>42</v>
      </c>
      <c r="Y8565" t="s">
        <v>2277</v>
      </c>
      <c r="AA8565" s="1">
        <f t="shared" si="835"/>
        <v>46112</v>
      </c>
      <c r="AB8565" s="2">
        <f t="shared" si="836"/>
        <v>3</v>
      </c>
      <c r="AC8565" s="2">
        <f t="shared" si="837"/>
        <v>2026</v>
      </c>
      <c r="AD8565" s="2" t="str">
        <f>IFERROR(VLOOKUP(A8565,'Aux Área'!$A$4:$B$123,2,0),"-")</f>
        <v>INSPEÇÃO</v>
      </c>
    </row>
    <row r="8566" spans="1:30" x14ac:dyDescent="0.3">
      <c r="A8566" t="s">
        <v>2181</v>
      </c>
      <c r="B8566" t="s">
        <v>4595</v>
      </c>
      <c r="C8566" t="s">
        <v>13191</v>
      </c>
      <c r="D8566" t="s">
        <v>9027</v>
      </c>
      <c r="E8566" t="s">
        <v>9028</v>
      </c>
      <c r="F8566" t="s">
        <v>2184</v>
      </c>
      <c r="G8566" t="s">
        <v>1135</v>
      </c>
      <c r="H8566" t="s">
        <v>2185</v>
      </c>
      <c r="I8566" t="s">
        <v>2186</v>
      </c>
      <c r="J8566" t="s">
        <v>241</v>
      </c>
      <c r="K8566" t="s">
        <v>242</v>
      </c>
      <c r="L8566" t="s">
        <v>110</v>
      </c>
      <c r="M8566" t="s">
        <v>38</v>
      </c>
      <c r="N8566" t="s">
        <v>668</v>
      </c>
      <c r="O8566" s="23">
        <v>682</v>
      </c>
      <c r="P8566" s="9">
        <v>15.18</v>
      </c>
      <c r="Q8566" t="s">
        <v>40</v>
      </c>
      <c r="R8566">
        <v>159951</v>
      </c>
      <c r="S8566" s="9">
        <v>44.92</v>
      </c>
      <c r="T8566" s="26">
        <v>7.7889999999999997</v>
      </c>
      <c r="U8566" s="8">
        <v>349.89</v>
      </c>
      <c r="V8566" t="s">
        <v>41</v>
      </c>
      <c r="W8566" t="s">
        <v>2007</v>
      </c>
      <c r="X8566" t="s">
        <v>42</v>
      </c>
      <c r="Y8566" t="s">
        <v>12261</v>
      </c>
      <c r="AA8566" s="1">
        <f t="shared" si="835"/>
        <v>46112</v>
      </c>
      <c r="AB8566" s="2">
        <f t="shared" si="836"/>
        <v>3</v>
      </c>
      <c r="AC8566" s="2">
        <f t="shared" si="837"/>
        <v>2026</v>
      </c>
      <c r="AD8566" s="2" t="str">
        <f>IFERROR(VLOOKUP(A8566,'Aux Área'!$A$4:$B$123,2,0),"-")</f>
        <v>INSPEÇÃO</v>
      </c>
    </row>
    <row r="8567" spans="1:30" x14ac:dyDescent="0.3">
      <c r="A8567" t="s">
        <v>2643</v>
      </c>
      <c r="B8567" t="s">
        <v>2307</v>
      </c>
      <c r="C8567" t="s">
        <v>13192</v>
      </c>
      <c r="D8567" t="s">
        <v>7207</v>
      </c>
      <c r="E8567" t="s">
        <v>7208</v>
      </c>
      <c r="F8567" t="s">
        <v>2646</v>
      </c>
      <c r="G8567" t="s">
        <v>1300</v>
      </c>
      <c r="H8567" t="s">
        <v>1301</v>
      </c>
      <c r="I8567" t="s">
        <v>37</v>
      </c>
      <c r="J8567" t="s">
        <v>122</v>
      </c>
      <c r="K8567" t="s">
        <v>123</v>
      </c>
      <c r="L8567" t="s">
        <v>124</v>
      </c>
      <c r="M8567" t="s">
        <v>38</v>
      </c>
      <c r="N8567" t="s">
        <v>39</v>
      </c>
      <c r="O8567" s="23">
        <v>332</v>
      </c>
      <c r="P8567" s="9">
        <v>9.69</v>
      </c>
      <c r="Q8567" t="s">
        <v>40</v>
      </c>
      <c r="R8567">
        <v>141767</v>
      </c>
      <c r="S8567" s="9">
        <v>34.270000000000003</v>
      </c>
      <c r="T8567" s="26">
        <v>4.6900000000000004</v>
      </c>
      <c r="U8567" s="8">
        <v>160.72</v>
      </c>
      <c r="V8567" t="s">
        <v>246</v>
      </c>
      <c r="W8567" t="s">
        <v>2276</v>
      </c>
      <c r="X8567" t="s">
        <v>42</v>
      </c>
      <c r="Y8567" t="s">
        <v>2277</v>
      </c>
      <c r="AA8567" s="1">
        <f t="shared" si="835"/>
        <v>46112</v>
      </c>
      <c r="AB8567" s="2">
        <f t="shared" si="836"/>
        <v>3</v>
      </c>
      <c r="AC8567" s="2">
        <f t="shared" si="837"/>
        <v>2026</v>
      </c>
      <c r="AD8567" s="2" t="str">
        <f>IFERROR(VLOOKUP(A8567,'Aux Área'!$A$4:$B$123,2,0),"-")</f>
        <v>INSPEÇÃO</v>
      </c>
    </row>
    <row r="8568" spans="1:30" x14ac:dyDescent="0.3">
      <c r="A8568" t="s">
        <v>2189</v>
      </c>
      <c r="B8568" t="s">
        <v>10781</v>
      </c>
      <c r="C8568" t="s">
        <v>13193</v>
      </c>
      <c r="D8568" t="s">
        <v>3030</v>
      </c>
      <c r="E8568" t="s">
        <v>3031</v>
      </c>
      <c r="F8568" t="s">
        <v>2192</v>
      </c>
      <c r="G8568" t="s">
        <v>1135</v>
      </c>
      <c r="H8568" t="s">
        <v>2185</v>
      </c>
      <c r="I8568" t="s">
        <v>2186</v>
      </c>
      <c r="J8568" t="s">
        <v>169</v>
      </c>
      <c r="K8568" t="s">
        <v>170</v>
      </c>
      <c r="L8568" t="s">
        <v>124</v>
      </c>
      <c r="M8568" t="s">
        <v>38</v>
      </c>
      <c r="N8568" t="s">
        <v>668</v>
      </c>
      <c r="O8568" s="23">
        <v>683</v>
      </c>
      <c r="P8568" s="9">
        <v>13.89</v>
      </c>
      <c r="Q8568" t="s">
        <v>40</v>
      </c>
      <c r="R8568">
        <v>57348</v>
      </c>
      <c r="S8568" s="9">
        <v>49.16</v>
      </c>
      <c r="T8568" s="26">
        <v>7.89</v>
      </c>
      <c r="U8568" s="8">
        <v>387.87</v>
      </c>
      <c r="V8568" t="s">
        <v>41</v>
      </c>
      <c r="W8568" t="s">
        <v>2007</v>
      </c>
      <c r="X8568" t="s">
        <v>42</v>
      </c>
      <c r="Y8568" t="s">
        <v>12261</v>
      </c>
      <c r="AA8568" s="1">
        <f t="shared" si="835"/>
        <v>46112</v>
      </c>
      <c r="AB8568" s="2">
        <f t="shared" si="836"/>
        <v>3</v>
      </c>
      <c r="AC8568" s="2">
        <f t="shared" si="837"/>
        <v>2026</v>
      </c>
      <c r="AD8568" s="2" t="str">
        <f>IFERROR(VLOOKUP(A8568,'Aux Área'!$A$4:$B$123,2,0),"-")</f>
        <v>INSPEÇÃO</v>
      </c>
    </row>
    <row r="8569" spans="1:30" x14ac:dyDescent="0.3">
      <c r="A8569" t="s">
        <v>70</v>
      </c>
      <c r="B8569" t="s">
        <v>272</v>
      </c>
      <c r="C8569" t="s">
        <v>13194</v>
      </c>
      <c r="D8569" t="s">
        <v>2169</v>
      </c>
      <c r="E8569" t="s">
        <v>2170</v>
      </c>
      <c r="F8569" t="s">
        <v>71</v>
      </c>
      <c r="G8569" t="s">
        <v>35</v>
      </c>
      <c r="H8569" t="s">
        <v>36</v>
      </c>
      <c r="I8569" t="s">
        <v>37</v>
      </c>
      <c r="J8569" t="s">
        <v>165</v>
      </c>
      <c r="K8569" t="s">
        <v>166</v>
      </c>
      <c r="L8569" t="s">
        <v>167</v>
      </c>
      <c r="M8569" t="s">
        <v>38</v>
      </c>
      <c r="N8569" t="s">
        <v>39</v>
      </c>
      <c r="O8569" s="23">
        <v>325</v>
      </c>
      <c r="P8569" s="9">
        <v>8.3000000000000007</v>
      </c>
      <c r="Q8569" t="s">
        <v>40</v>
      </c>
      <c r="R8569">
        <v>14491</v>
      </c>
      <c r="S8569" s="9">
        <v>39.17</v>
      </c>
      <c r="T8569" s="26">
        <v>4.9909999999999997</v>
      </c>
      <c r="U8569" s="8">
        <v>195.49</v>
      </c>
      <c r="V8569" t="s">
        <v>112</v>
      </c>
      <c r="W8569" t="s">
        <v>2007</v>
      </c>
      <c r="X8569" t="s">
        <v>42</v>
      </c>
      <c r="Y8569" t="s">
        <v>1740</v>
      </c>
      <c r="AA8569" s="1">
        <f t="shared" si="835"/>
        <v>46112</v>
      </c>
      <c r="AB8569" s="2">
        <f t="shared" si="836"/>
        <v>3</v>
      </c>
      <c r="AC8569" s="2">
        <f t="shared" si="837"/>
        <v>2026</v>
      </c>
      <c r="AD8569" s="2" t="str">
        <f>IFERROR(VLOOKUP(A8569,'Aux Área'!$A$4:$B$123,2,0),"-")</f>
        <v>QSMS</v>
      </c>
    </row>
    <row r="8570" spans="1:30" x14ac:dyDescent="0.3">
      <c r="A8570" t="s">
        <v>58</v>
      </c>
      <c r="B8570" t="s">
        <v>250</v>
      </c>
      <c r="C8570" t="s">
        <v>13195</v>
      </c>
      <c r="D8570" t="s">
        <v>87</v>
      </c>
      <c r="E8570" t="s">
        <v>88</v>
      </c>
      <c r="F8570" t="s">
        <v>59</v>
      </c>
      <c r="G8570" t="s">
        <v>35</v>
      </c>
      <c r="H8570" t="s">
        <v>36</v>
      </c>
      <c r="I8570" t="s">
        <v>37</v>
      </c>
      <c r="J8570" t="s">
        <v>356</v>
      </c>
      <c r="K8570" t="s">
        <v>357</v>
      </c>
      <c r="L8570" t="s">
        <v>124</v>
      </c>
      <c r="M8570" t="s">
        <v>38</v>
      </c>
      <c r="N8570" t="s">
        <v>39</v>
      </c>
      <c r="O8570" s="23">
        <v>172</v>
      </c>
      <c r="P8570" s="9">
        <v>7.35</v>
      </c>
      <c r="Q8570" t="s">
        <v>40</v>
      </c>
      <c r="R8570">
        <v>91200</v>
      </c>
      <c r="S8570" s="9">
        <v>23.4</v>
      </c>
      <c r="T8570" s="26">
        <v>4.7919999999999998</v>
      </c>
      <c r="U8570" s="8">
        <v>112.13</v>
      </c>
      <c r="V8570" t="s">
        <v>13196</v>
      </c>
      <c r="W8570" t="s">
        <v>2007</v>
      </c>
      <c r="X8570" t="s">
        <v>42</v>
      </c>
      <c r="Y8570" t="s">
        <v>1740</v>
      </c>
      <c r="AA8570" s="1">
        <f t="shared" si="835"/>
        <v>46112</v>
      </c>
      <c r="AB8570" s="2">
        <f t="shared" si="836"/>
        <v>3</v>
      </c>
      <c r="AC8570" s="2">
        <f t="shared" si="837"/>
        <v>2026</v>
      </c>
      <c r="AD8570" s="2" t="str">
        <f>IFERROR(VLOOKUP(A8570,'Aux Área'!$A$4:$B$123,2,0),"-")</f>
        <v>CONSERVA</v>
      </c>
    </row>
    <row r="8571" spans="1:30" x14ac:dyDescent="0.3">
      <c r="A8571" t="s">
        <v>60</v>
      </c>
      <c r="B8571" t="s">
        <v>614</v>
      </c>
      <c r="C8571" t="s">
        <v>13197</v>
      </c>
      <c r="D8571" t="s">
        <v>1206</v>
      </c>
      <c r="E8571" t="s">
        <v>1207</v>
      </c>
      <c r="F8571" t="s">
        <v>61</v>
      </c>
      <c r="G8571" t="s">
        <v>35</v>
      </c>
      <c r="H8571" t="s">
        <v>36</v>
      </c>
      <c r="I8571" t="s">
        <v>37</v>
      </c>
      <c r="J8571" t="s">
        <v>1665</v>
      </c>
      <c r="K8571" t="s">
        <v>1666</v>
      </c>
      <c r="L8571" t="s">
        <v>301</v>
      </c>
      <c r="M8571" t="s">
        <v>38</v>
      </c>
      <c r="N8571" t="s">
        <v>39</v>
      </c>
      <c r="O8571" s="23">
        <v>236</v>
      </c>
      <c r="P8571" s="9">
        <v>10.85</v>
      </c>
      <c r="Q8571" t="s">
        <v>40</v>
      </c>
      <c r="R8571">
        <v>43449</v>
      </c>
      <c r="S8571" s="9">
        <v>21.75</v>
      </c>
      <c r="T8571" s="26">
        <v>4.6900000000000004</v>
      </c>
      <c r="U8571" s="8">
        <v>102.01</v>
      </c>
      <c r="V8571" t="s">
        <v>13198</v>
      </c>
      <c r="W8571" t="s">
        <v>2007</v>
      </c>
      <c r="X8571" t="s">
        <v>42</v>
      </c>
      <c r="Y8571" t="s">
        <v>1740</v>
      </c>
      <c r="AA8571" s="1">
        <f t="shared" si="835"/>
        <v>46112</v>
      </c>
      <c r="AB8571" s="2">
        <f t="shared" si="836"/>
        <v>3</v>
      </c>
      <c r="AC8571" s="2">
        <f t="shared" si="837"/>
        <v>2026</v>
      </c>
      <c r="AD8571" s="2" t="str">
        <f>IFERROR(VLOOKUP(A8571,'Aux Área'!$A$4:$B$123,2,0),"-")</f>
        <v>QSMS</v>
      </c>
    </row>
    <row r="8572" spans="1:30" x14ac:dyDescent="0.3">
      <c r="A8572" t="s">
        <v>68</v>
      </c>
      <c r="B8572" t="s">
        <v>296</v>
      </c>
      <c r="C8572" t="s">
        <v>13199</v>
      </c>
      <c r="D8572" t="s">
        <v>1562</v>
      </c>
      <c r="E8572" t="s">
        <v>1563</v>
      </c>
      <c r="F8572" t="s">
        <v>69</v>
      </c>
      <c r="G8572" t="s">
        <v>35</v>
      </c>
      <c r="H8572" t="s">
        <v>36</v>
      </c>
      <c r="I8572" t="s">
        <v>37</v>
      </c>
      <c r="J8572" t="s">
        <v>231</v>
      </c>
      <c r="K8572" t="s">
        <v>232</v>
      </c>
      <c r="L8572" t="s">
        <v>217</v>
      </c>
      <c r="M8572" t="s">
        <v>38</v>
      </c>
      <c r="N8572" t="s">
        <v>39</v>
      </c>
      <c r="O8572" s="23">
        <v>288</v>
      </c>
      <c r="P8572" s="9">
        <v>8.99</v>
      </c>
      <c r="Q8572" t="s">
        <v>40</v>
      </c>
      <c r="R8572">
        <v>54364</v>
      </c>
      <c r="S8572" s="9">
        <v>32.03</v>
      </c>
      <c r="T8572" s="26">
        <v>4.8600000000000003</v>
      </c>
      <c r="U8572" s="8">
        <v>155.66999999999999</v>
      </c>
      <c r="V8572" t="s">
        <v>13200</v>
      </c>
      <c r="W8572" t="s">
        <v>2007</v>
      </c>
      <c r="X8572" t="s">
        <v>42</v>
      </c>
      <c r="Y8572" t="s">
        <v>1740</v>
      </c>
      <c r="AA8572" s="1">
        <f t="shared" si="835"/>
        <v>46112</v>
      </c>
      <c r="AB8572" s="2">
        <f t="shared" si="836"/>
        <v>3</v>
      </c>
      <c r="AC8572" s="2">
        <f t="shared" si="837"/>
        <v>2026</v>
      </c>
      <c r="AD8572" s="2" t="str">
        <f>IFERROR(VLOOKUP(A8572,'Aux Área'!$A$4:$B$123,2,0),"-")</f>
        <v>OPERAÇÃO</v>
      </c>
    </row>
    <row r="8573" spans="1:30" x14ac:dyDescent="0.3">
      <c r="A8573" t="s">
        <v>2278</v>
      </c>
      <c r="B8573" t="s">
        <v>4664</v>
      </c>
      <c r="C8573" t="s">
        <v>13201</v>
      </c>
      <c r="D8573" t="s">
        <v>3243</v>
      </c>
      <c r="E8573" t="s">
        <v>3244</v>
      </c>
      <c r="F8573" t="s">
        <v>2281</v>
      </c>
      <c r="G8573" t="s">
        <v>1135</v>
      </c>
      <c r="H8573" t="s">
        <v>2275</v>
      </c>
      <c r="I8573" t="s">
        <v>1497</v>
      </c>
      <c r="J8573" t="s">
        <v>11506</v>
      </c>
      <c r="K8573" t="s">
        <v>11507</v>
      </c>
      <c r="L8573" t="s">
        <v>84</v>
      </c>
      <c r="M8573" t="s">
        <v>38</v>
      </c>
      <c r="N8573" t="s">
        <v>39</v>
      </c>
      <c r="O8573" s="23">
        <v>334</v>
      </c>
      <c r="P8573" s="9">
        <v>8.27</v>
      </c>
      <c r="Q8573" t="s">
        <v>40</v>
      </c>
      <c r="R8573">
        <v>149113</v>
      </c>
      <c r="S8573" s="9">
        <v>40.380000000000003</v>
      </c>
      <c r="T8573" s="26">
        <v>4.99</v>
      </c>
      <c r="U8573" s="8">
        <v>201.5</v>
      </c>
      <c r="V8573" t="s">
        <v>41</v>
      </c>
      <c r="W8573" t="s">
        <v>2276</v>
      </c>
      <c r="X8573" t="s">
        <v>42</v>
      </c>
      <c r="Y8573" t="s">
        <v>2277</v>
      </c>
      <c r="AA8573" s="1">
        <f t="shared" si="835"/>
        <v>46112</v>
      </c>
      <c r="AB8573" s="2">
        <f t="shared" si="836"/>
        <v>3</v>
      </c>
      <c r="AC8573" s="2">
        <f t="shared" si="837"/>
        <v>2026</v>
      </c>
      <c r="AD8573" s="2" t="str">
        <f>IFERROR(VLOOKUP(A8573,'Aux Área'!$A$4:$B$123,2,0),"-")</f>
        <v>INSPEÇÃO</v>
      </c>
    </row>
    <row r="8574" spans="1:30" x14ac:dyDescent="0.3">
      <c r="A8574" t="s">
        <v>2691</v>
      </c>
      <c r="B8574" t="s">
        <v>2692</v>
      </c>
      <c r="C8574" t="s">
        <v>13202</v>
      </c>
      <c r="D8574" t="s">
        <v>2142</v>
      </c>
      <c r="E8574" t="s">
        <v>2143</v>
      </c>
      <c r="F8574" t="s">
        <v>5979</v>
      </c>
      <c r="G8574" t="s">
        <v>1635</v>
      </c>
      <c r="H8574" t="s">
        <v>2635</v>
      </c>
      <c r="I8574" t="s">
        <v>37</v>
      </c>
      <c r="J8574" t="s">
        <v>169</v>
      </c>
      <c r="K8574" t="s">
        <v>170</v>
      </c>
      <c r="L8574" t="s">
        <v>124</v>
      </c>
      <c r="M8574" t="s">
        <v>38</v>
      </c>
      <c r="N8574" t="s">
        <v>39</v>
      </c>
      <c r="O8574" s="23">
        <v>232</v>
      </c>
      <c r="P8574" s="9">
        <v>6.45</v>
      </c>
      <c r="Q8574" t="s">
        <v>40</v>
      </c>
      <c r="R8574">
        <v>24762</v>
      </c>
      <c r="S8574" s="9">
        <v>35.99</v>
      </c>
      <c r="T8574" s="26">
        <v>4.8899999999999997</v>
      </c>
      <c r="U8574" s="8">
        <v>175.99</v>
      </c>
      <c r="V8574" t="s">
        <v>41</v>
      </c>
      <c r="W8574" t="s">
        <v>2007</v>
      </c>
      <c r="X8574" t="s">
        <v>42</v>
      </c>
      <c r="Y8574" t="s">
        <v>1740</v>
      </c>
      <c r="AA8574" s="1">
        <f t="shared" si="835"/>
        <v>46112</v>
      </c>
      <c r="AB8574" s="2">
        <f t="shared" si="836"/>
        <v>3</v>
      </c>
      <c r="AC8574" s="2">
        <f t="shared" si="837"/>
        <v>2026</v>
      </c>
      <c r="AD8574" s="2" t="str">
        <f>IFERROR(VLOOKUP(A8574,'Aux Área'!$A$4:$B$123,2,0),"-")</f>
        <v>TI</v>
      </c>
    </row>
    <row r="8575" spans="1:30" x14ac:dyDescent="0.3">
      <c r="A8575" t="s">
        <v>66</v>
      </c>
      <c r="B8575" t="s">
        <v>464</v>
      </c>
      <c r="C8575" t="s">
        <v>13203</v>
      </c>
      <c r="D8575" t="s">
        <v>11653</v>
      </c>
      <c r="E8575" t="s">
        <v>11654</v>
      </c>
      <c r="F8575" t="s">
        <v>67</v>
      </c>
      <c r="G8575" t="s">
        <v>35</v>
      </c>
      <c r="H8575" t="s">
        <v>36</v>
      </c>
      <c r="I8575" t="s">
        <v>37</v>
      </c>
      <c r="J8575" t="s">
        <v>1665</v>
      </c>
      <c r="K8575" t="s">
        <v>1666</v>
      </c>
      <c r="L8575" t="s">
        <v>301</v>
      </c>
      <c r="M8575" t="s">
        <v>38</v>
      </c>
      <c r="N8575" t="s">
        <v>39</v>
      </c>
      <c r="O8575" s="23">
        <v>316</v>
      </c>
      <c r="P8575" s="9">
        <v>10.18</v>
      </c>
      <c r="Q8575" t="s">
        <v>40</v>
      </c>
      <c r="R8575">
        <v>23610</v>
      </c>
      <c r="S8575" s="9">
        <v>31.03</v>
      </c>
      <c r="T8575" s="26">
        <v>4.6900000000000004</v>
      </c>
      <c r="U8575" s="8">
        <v>145.53</v>
      </c>
      <c r="V8575" t="s">
        <v>13204</v>
      </c>
      <c r="W8575" t="s">
        <v>2007</v>
      </c>
      <c r="X8575" t="s">
        <v>42</v>
      </c>
      <c r="Y8575" t="s">
        <v>1740</v>
      </c>
      <c r="AA8575" s="1">
        <f t="shared" si="835"/>
        <v>46112</v>
      </c>
      <c r="AB8575" s="2">
        <f t="shared" si="836"/>
        <v>3</v>
      </c>
      <c r="AC8575" s="2">
        <f t="shared" si="837"/>
        <v>2026</v>
      </c>
      <c r="AD8575" s="2" t="str">
        <f>IFERROR(VLOOKUP(A8575,'Aux Área'!$A$4:$B$123,2,0),"-")</f>
        <v>OPERAÇÃO</v>
      </c>
    </row>
    <row r="8576" spans="1:30" x14ac:dyDescent="0.3">
      <c r="A8576" t="s">
        <v>2655</v>
      </c>
      <c r="B8576" t="s">
        <v>10768</v>
      </c>
      <c r="C8576" t="s">
        <v>13205</v>
      </c>
      <c r="D8576" t="s">
        <v>1619</v>
      </c>
      <c r="E8576" t="s">
        <v>1620</v>
      </c>
      <c r="F8576" t="s">
        <v>3605</v>
      </c>
      <c r="G8576" t="s">
        <v>1635</v>
      </c>
      <c r="H8576" t="s">
        <v>2635</v>
      </c>
      <c r="I8576" t="s">
        <v>37</v>
      </c>
      <c r="J8576" t="s">
        <v>188</v>
      </c>
      <c r="K8576" t="s">
        <v>189</v>
      </c>
      <c r="L8576" t="s">
        <v>190</v>
      </c>
      <c r="M8576" t="s">
        <v>38</v>
      </c>
      <c r="N8576" t="s">
        <v>39</v>
      </c>
      <c r="O8576" s="23">
        <v>297</v>
      </c>
      <c r="P8576" s="9">
        <v>8.44</v>
      </c>
      <c r="Q8576" t="s">
        <v>40</v>
      </c>
      <c r="R8576">
        <v>26378</v>
      </c>
      <c r="S8576" s="9">
        <v>35.18</v>
      </c>
      <c r="T8576" s="26">
        <v>4.99</v>
      </c>
      <c r="U8576" s="8">
        <v>175.55</v>
      </c>
      <c r="V8576" t="s">
        <v>41</v>
      </c>
      <c r="W8576" t="s">
        <v>2007</v>
      </c>
      <c r="X8576" t="s">
        <v>42</v>
      </c>
      <c r="Y8576" t="s">
        <v>6209</v>
      </c>
      <c r="AA8576" s="1">
        <f t="shared" si="835"/>
        <v>46112</v>
      </c>
      <c r="AB8576" s="2">
        <f t="shared" si="836"/>
        <v>3</v>
      </c>
      <c r="AC8576" s="2">
        <f t="shared" si="837"/>
        <v>2026</v>
      </c>
      <c r="AD8576" s="2" t="str">
        <f>IFERROR(VLOOKUP(A8576,'Aux Área'!$A$4:$B$123,2,0),"-")</f>
        <v>TI</v>
      </c>
    </row>
    <row r="8577" spans="1:30" x14ac:dyDescent="0.3">
      <c r="A8577" t="s">
        <v>2041</v>
      </c>
      <c r="B8577" t="s">
        <v>2042</v>
      </c>
      <c r="C8577" t="s">
        <v>13206</v>
      </c>
      <c r="D8577" t="s">
        <v>1297</v>
      </c>
      <c r="E8577" t="s">
        <v>2221</v>
      </c>
      <c r="F8577" t="s">
        <v>2044</v>
      </c>
      <c r="G8577" t="s">
        <v>659</v>
      </c>
      <c r="H8577" t="s">
        <v>1996</v>
      </c>
      <c r="I8577" t="s">
        <v>1997</v>
      </c>
      <c r="J8577" t="s">
        <v>231</v>
      </c>
      <c r="K8577" t="s">
        <v>232</v>
      </c>
      <c r="L8577" t="s">
        <v>217</v>
      </c>
      <c r="M8577" t="s">
        <v>38</v>
      </c>
      <c r="N8577" t="s">
        <v>668</v>
      </c>
      <c r="O8577" s="23">
        <v>375</v>
      </c>
      <c r="P8577" s="9">
        <v>6.11</v>
      </c>
      <c r="Q8577" t="s">
        <v>40</v>
      </c>
      <c r="R8577">
        <v>41794</v>
      </c>
      <c r="S8577" s="9">
        <v>61.41</v>
      </c>
      <c r="T8577" s="26">
        <v>7.8</v>
      </c>
      <c r="U8577" s="8">
        <v>479.01</v>
      </c>
      <c r="V8577" t="s">
        <v>13207</v>
      </c>
      <c r="W8577" t="s">
        <v>1985</v>
      </c>
      <c r="X8577" t="s">
        <v>42</v>
      </c>
      <c r="Y8577" t="s">
        <v>1986</v>
      </c>
      <c r="AA8577" s="1">
        <f t="shared" si="835"/>
        <v>46112</v>
      </c>
      <c r="AB8577" s="2">
        <f t="shared" si="836"/>
        <v>3</v>
      </c>
      <c r="AC8577" s="2">
        <f t="shared" si="837"/>
        <v>2026</v>
      </c>
      <c r="AD8577" s="2" t="str">
        <f>IFERROR(VLOOKUP(A8577,'Aux Área'!$A$4:$B$123,2,0),"-")</f>
        <v>PESADOS</v>
      </c>
    </row>
    <row r="8578" spans="1:30" x14ac:dyDescent="0.3">
      <c r="A8578" t="s">
        <v>2041</v>
      </c>
      <c r="C8578" t="s">
        <v>13206</v>
      </c>
      <c r="F8578" t="s">
        <v>2044</v>
      </c>
      <c r="K8578" t="s">
        <v>232</v>
      </c>
      <c r="N8578" t="s">
        <v>15690</v>
      </c>
      <c r="O8578" t="s">
        <v>15244</v>
      </c>
      <c r="P8578" s="9" t="s">
        <v>15244</v>
      </c>
      <c r="Q8578" t="s">
        <v>40</v>
      </c>
      <c r="R8578" t="s">
        <v>15244</v>
      </c>
      <c r="S8578">
        <v>5.01</v>
      </c>
      <c r="U8578" s="8">
        <v>16.55</v>
      </c>
      <c r="AA8578" s="1">
        <f t="shared" si="835"/>
        <v>46112</v>
      </c>
      <c r="AB8578" s="2">
        <f t="shared" si="836"/>
        <v>3</v>
      </c>
      <c r="AC8578" s="2">
        <f t="shared" si="837"/>
        <v>2026</v>
      </c>
      <c r="AD8578" s="2" t="str">
        <f>IFERROR(VLOOKUP(A8578,'Aux Área'!$A$4:$B$123,2,0),"-")</f>
        <v>PESADOS</v>
      </c>
    </row>
    <row r="8579" spans="1:30" x14ac:dyDescent="0.3">
      <c r="A8579" t="s">
        <v>52</v>
      </c>
      <c r="B8579" t="s">
        <v>1449</v>
      </c>
      <c r="C8579" t="s">
        <v>13208</v>
      </c>
      <c r="D8579" t="s">
        <v>3197</v>
      </c>
      <c r="E8579" t="s">
        <v>3198</v>
      </c>
      <c r="F8579" t="s">
        <v>53</v>
      </c>
      <c r="G8579" t="s">
        <v>35</v>
      </c>
      <c r="H8579" t="s">
        <v>36</v>
      </c>
      <c r="I8579" t="s">
        <v>37</v>
      </c>
      <c r="J8579" t="s">
        <v>356</v>
      </c>
      <c r="K8579" t="s">
        <v>357</v>
      </c>
      <c r="L8579" t="s">
        <v>124</v>
      </c>
      <c r="M8579" t="s">
        <v>38</v>
      </c>
      <c r="N8579" t="s">
        <v>39</v>
      </c>
      <c r="O8579" s="23">
        <v>283</v>
      </c>
      <c r="P8579" s="9">
        <v>9.0299999999999994</v>
      </c>
      <c r="Q8579" t="s">
        <v>40</v>
      </c>
      <c r="R8579">
        <v>89069</v>
      </c>
      <c r="S8579" s="9">
        <v>31.33</v>
      </c>
      <c r="T8579" s="26">
        <v>4.79</v>
      </c>
      <c r="U8579" s="8">
        <v>150.07</v>
      </c>
      <c r="V8579" t="s">
        <v>13209</v>
      </c>
      <c r="W8579" t="s">
        <v>2007</v>
      </c>
      <c r="X8579" t="s">
        <v>42</v>
      </c>
      <c r="Y8579" t="s">
        <v>1740</v>
      </c>
      <c r="AA8579" s="1">
        <f t="shared" si="835"/>
        <v>46112</v>
      </c>
      <c r="AB8579" s="2">
        <f t="shared" si="836"/>
        <v>3</v>
      </c>
      <c r="AC8579" s="2">
        <f t="shared" si="837"/>
        <v>2026</v>
      </c>
      <c r="AD8579" s="2" t="str">
        <f>IFERROR(VLOOKUP(A8579,'Aux Área'!$A$4:$B$123,2,0),"-")</f>
        <v>OPERAÇÃO</v>
      </c>
    </row>
    <row r="8580" spans="1:30" x14ac:dyDescent="0.3">
      <c r="A8580" t="s">
        <v>2306</v>
      </c>
      <c r="B8580" t="s">
        <v>4613</v>
      </c>
      <c r="C8580" t="s">
        <v>13210</v>
      </c>
      <c r="D8580" t="s">
        <v>7488</v>
      </c>
      <c r="E8580" t="s">
        <v>7489</v>
      </c>
      <c r="F8580" t="s">
        <v>2309</v>
      </c>
      <c r="G8580" t="s">
        <v>1135</v>
      </c>
      <c r="H8580" t="s">
        <v>2275</v>
      </c>
      <c r="I8580" t="s">
        <v>1497</v>
      </c>
      <c r="J8580" t="s">
        <v>1665</v>
      </c>
      <c r="K8580" t="s">
        <v>1666</v>
      </c>
      <c r="L8580" t="s">
        <v>301</v>
      </c>
      <c r="M8580" t="s">
        <v>38</v>
      </c>
      <c r="N8580" t="s">
        <v>39</v>
      </c>
      <c r="O8580" s="23">
        <v>376</v>
      </c>
      <c r="P8580" s="9">
        <v>9.42</v>
      </c>
      <c r="Q8580" t="s">
        <v>40</v>
      </c>
      <c r="R8580">
        <v>147839</v>
      </c>
      <c r="S8580" s="9">
        <v>39.93</v>
      </c>
      <c r="T8580" s="26">
        <v>4.6900000000000004</v>
      </c>
      <c r="U8580" s="8">
        <v>187.27</v>
      </c>
      <c r="V8580" t="s">
        <v>13211</v>
      </c>
      <c r="W8580" t="s">
        <v>2276</v>
      </c>
      <c r="X8580" t="s">
        <v>42</v>
      </c>
      <c r="Y8580" t="s">
        <v>2277</v>
      </c>
      <c r="AA8580" s="1">
        <f t="shared" si="835"/>
        <v>46112</v>
      </c>
      <c r="AB8580" s="2">
        <f t="shared" si="836"/>
        <v>3</v>
      </c>
      <c r="AC8580" s="2">
        <f t="shared" si="837"/>
        <v>2026</v>
      </c>
      <c r="AD8580" s="2" t="str">
        <f>IFERROR(VLOOKUP(A8580,'Aux Área'!$A$4:$B$123,2,0),"-")</f>
        <v>INSPEÇÃO</v>
      </c>
    </row>
    <row r="8581" spans="1:30" x14ac:dyDescent="0.3">
      <c r="A8581" t="s">
        <v>5543</v>
      </c>
      <c r="B8581" t="s">
        <v>11845</v>
      </c>
      <c r="C8581" t="s">
        <v>13212</v>
      </c>
      <c r="D8581" t="s">
        <v>5291</v>
      </c>
      <c r="E8581" t="s">
        <v>5292</v>
      </c>
      <c r="F8581" t="s">
        <v>6207</v>
      </c>
      <c r="G8581" t="s">
        <v>1135</v>
      </c>
      <c r="H8581" t="s">
        <v>5545</v>
      </c>
      <c r="I8581" t="s">
        <v>839</v>
      </c>
      <c r="J8581" t="s">
        <v>89</v>
      </c>
      <c r="K8581" t="s">
        <v>90</v>
      </c>
      <c r="L8581" t="s">
        <v>91</v>
      </c>
      <c r="M8581" t="s">
        <v>38</v>
      </c>
      <c r="N8581" t="s">
        <v>39</v>
      </c>
      <c r="O8581" s="23">
        <v>353</v>
      </c>
      <c r="P8581" s="9">
        <v>10.52</v>
      </c>
      <c r="Q8581" t="s">
        <v>40</v>
      </c>
      <c r="R8581">
        <v>36920</v>
      </c>
      <c r="S8581" s="9">
        <v>33.54</v>
      </c>
      <c r="T8581" s="26">
        <v>4.8899999999999997</v>
      </c>
      <c r="U8581" s="8">
        <v>164.01</v>
      </c>
      <c r="V8581" t="s">
        <v>13213</v>
      </c>
      <c r="W8581" t="s">
        <v>2276</v>
      </c>
      <c r="X8581" t="s">
        <v>42</v>
      </c>
      <c r="Y8581" t="s">
        <v>2277</v>
      </c>
      <c r="AA8581" s="1">
        <f t="shared" si="835"/>
        <v>46112</v>
      </c>
      <c r="AB8581" s="2">
        <f t="shared" si="836"/>
        <v>3</v>
      </c>
      <c r="AC8581" s="2">
        <f t="shared" si="837"/>
        <v>2026</v>
      </c>
      <c r="AD8581" s="2" t="str">
        <f>IFERROR(VLOOKUP(A8581,'Aux Área'!$A$4:$B$123,2,0),"-")</f>
        <v>INSPEÇÃO</v>
      </c>
    </row>
    <row r="8582" spans="1:30" x14ac:dyDescent="0.3">
      <c r="A8582" t="s">
        <v>2278</v>
      </c>
      <c r="B8582" t="s">
        <v>4664</v>
      </c>
      <c r="C8582" t="s">
        <v>13214</v>
      </c>
      <c r="D8582" t="s">
        <v>3310</v>
      </c>
      <c r="E8582" t="s">
        <v>3311</v>
      </c>
      <c r="F8582" t="s">
        <v>2281</v>
      </c>
      <c r="G8582" t="s">
        <v>1135</v>
      </c>
      <c r="H8582" t="s">
        <v>2275</v>
      </c>
      <c r="I8582" t="s">
        <v>1497</v>
      </c>
      <c r="J8582" t="s">
        <v>169</v>
      </c>
      <c r="K8582" t="s">
        <v>170</v>
      </c>
      <c r="L8582" t="s">
        <v>124</v>
      </c>
      <c r="M8582" t="s">
        <v>38</v>
      </c>
      <c r="N8582" t="s">
        <v>39</v>
      </c>
      <c r="O8582" s="23">
        <v>258</v>
      </c>
      <c r="P8582" s="9">
        <v>10.63</v>
      </c>
      <c r="Q8582" t="s">
        <v>40</v>
      </c>
      <c r="R8582">
        <v>149371</v>
      </c>
      <c r="S8582" s="9">
        <v>24.28</v>
      </c>
      <c r="T8582" s="26">
        <v>4.8899999999999997</v>
      </c>
      <c r="U8582" s="8">
        <v>118.73</v>
      </c>
      <c r="V8582" t="s">
        <v>41</v>
      </c>
      <c r="W8582" t="s">
        <v>2276</v>
      </c>
      <c r="X8582" t="s">
        <v>42</v>
      </c>
      <c r="Y8582" t="s">
        <v>2277</v>
      </c>
      <c r="AA8582" s="1">
        <f t="shared" si="835"/>
        <v>46112</v>
      </c>
      <c r="AB8582" s="2">
        <f t="shared" si="836"/>
        <v>3</v>
      </c>
      <c r="AC8582" s="2">
        <f t="shared" si="837"/>
        <v>2026</v>
      </c>
      <c r="AD8582" s="2" t="str">
        <f>IFERROR(VLOOKUP(A8582,'Aux Área'!$A$4:$B$123,2,0),"-")</f>
        <v>INSPEÇÃO</v>
      </c>
    </row>
    <row r="8583" spans="1:30" x14ac:dyDescent="0.3">
      <c r="A8583" t="s">
        <v>2282</v>
      </c>
      <c r="B8583" t="s">
        <v>4679</v>
      </c>
      <c r="C8583" t="s">
        <v>13215</v>
      </c>
      <c r="D8583" t="s">
        <v>10704</v>
      </c>
      <c r="E8583" t="s">
        <v>10705</v>
      </c>
      <c r="F8583" t="s">
        <v>2285</v>
      </c>
      <c r="G8583" t="s">
        <v>1135</v>
      </c>
      <c r="H8583" t="s">
        <v>2275</v>
      </c>
      <c r="I8583" t="s">
        <v>1497</v>
      </c>
      <c r="J8583" t="s">
        <v>1681</v>
      </c>
      <c r="K8583" t="s">
        <v>1682</v>
      </c>
      <c r="L8583" t="s">
        <v>141</v>
      </c>
      <c r="M8583" t="s">
        <v>38</v>
      </c>
      <c r="N8583" t="s">
        <v>39</v>
      </c>
      <c r="O8583" s="23">
        <v>433</v>
      </c>
      <c r="P8583" s="9">
        <v>9.7200000000000006</v>
      </c>
      <c r="Q8583" t="s">
        <v>40</v>
      </c>
      <c r="R8583">
        <v>127444</v>
      </c>
      <c r="S8583" s="9">
        <v>44.57</v>
      </c>
      <c r="T8583" s="26">
        <v>4.99</v>
      </c>
      <c r="U8583" s="8">
        <v>222.4</v>
      </c>
      <c r="V8583" t="s">
        <v>41</v>
      </c>
      <c r="W8583" t="s">
        <v>2276</v>
      </c>
      <c r="X8583" t="s">
        <v>42</v>
      </c>
      <c r="Y8583" t="s">
        <v>2277</v>
      </c>
      <c r="AA8583" s="1">
        <f t="shared" si="835"/>
        <v>46113</v>
      </c>
      <c r="AB8583" s="2">
        <f t="shared" si="836"/>
        <v>4</v>
      </c>
      <c r="AC8583" s="2">
        <f t="shared" si="837"/>
        <v>2026</v>
      </c>
      <c r="AD8583" s="2" t="str">
        <f>IFERROR(VLOOKUP(A8583,'Aux Área'!$A$4:$B$123,2,0),"-")</f>
        <v>INSPEÇÃO</v>
      </c>
    </row>
    <row r="8584" spans="1:30" x14ac:dyDescent="0.3">
      <c r="A8584" t="s">
        <v>2643</v>
      </c>
      <c r="B8584" t="s">
        <v>2307</v>
      </c>
      <c r="C8584" t="s">
        <v>13216</v>
      </c>
      <c r="D8584" t="s">
        <v>7196</v>
      </c>
      <c r="E8584" t="s">
        <v>7197</v>
      </c>
      <c r="F8584" t="s">
        <v>2646</v>
      </c>
      <c r="G8584" t="s">
        <v>1300</v>
      </c>
      <c r="H8584" t="s">
        <v>1301</v>
      </c>
      <c r="I8584" t="s">
        <v>37</v>
      </c>
      <c r="J8584" t="s">
        <v>122</v>
      </c>
      <c r="K8584" t="s">
        <v>123</v>
      </c>
      <c r="L8584" t="s">
        <v>124</v>
      </c>
      <c r="M8584" t="s">
        <v>38</v>
      </c>
      <c r="N8584" t="s">
        <v>39</v>
      </c>
      <c r="O8584" s="23">
        <v>424</v>
      </c>
      <c r="P8584" s="9">
        <v>10.56</v>
      </c>
      <c r="Q8584" t="s">
        <v>40</v>
      </c>
      <c r="R8584">
        <v>142191</v>
      </c>
      <c r="S8584" s="9">
        <v>40.17</v>
      </c>
      <c r="T8584" s="26">
        <v>4.6900000000000004</v>
      </c>
      <c r="U8584" s="8">
        <v>188.39</v>
      </c>
      <c r="V8584" t="s">
        <v>112</v>
      </c>
      <c r="W8584" t="s">
        <v>2276</v>
      </c>
      <c r="X8584" t="s">
        <v>42</v>
      </c>
      <c r="Y8584" t="s">
        <v>2277</v>
      </c>
      <c r="AA8584" s="1">
        <f t="shared" si="835"/>
        <v>46113</v>
      </c>
      <c r="AB8584" s="2">
        <f t="shared" si="836"/>
        <v>4</v>
      </c>
      <c r="AC8584" s="2">
        <f t="shared" si="837"/>
        <v>2026</v>
      </c>
      <c r="AD8584" s="2" t="str">
        <f>IFERROR(VLOOKUP(A8584,'Aux Área'!$A$4:$B$123,2,0),"-")</f>
        <v>INSPEÇÃO</v>
      </c>
    </row>
    <row r="8585" spans="1:30" x14ac:dyDescent="0.3">
      <c r="A8585" t="s">
        <v>2638</v>
      </c>
      <c r="B8585" t="s">
        <v>4593</v>
      </c>
      <c r="C8585" t="s">
        <v>13217</v>
      </c>
      <c r="D8585" t="s">
        <v>3193</v>
      </c>
      <c r="E8585" t="s">
        <v>3194</v>
      </c>
      <c r="F8585" t="s">
        <v>2641</v>
      </c>
      <c r="G8585" t="s">
        <v>1135</v>
      </c>
      <c r="H8585" t="s">
        <v>2275</v>
      </c>
      <c r="I8585" t="s">
        <v>1497</v>
      </c>
      <c r="J8585" t="s">
        <v>275</v>
      </c>
      <c r="K8585" t="s">
        <v>276</v>
      </c>
      <c r="L8585" t="s">
        <v>124</v>
      </c>
      <c r="M8585" t="s">
        <v>38</v>
      </c>
      <c r="N8585" t="s">
        <v>39</v>
      </c>
      <c r="O8585" s="23">
        <v>406</v>
      </c>
      <c r="P8585" s="9">
        <v>10.86</v>
      </c>
      <c r="Q8585" t="s">
        <v>40</v>
      </c>
      <c r="R8585">
        <v>135663</v>
      </c>
      <c r="S8585" s="9">
        <v>37.4</v>
      </c>
      <c r="T8585" s="26">
        <v>4.79</v>
      </c>
      <c r="U8585" s="8">
        <v>179.15</v>
      </c>
      <c r="V8585" t="s">
        <v>13218</v>
      </c>
      <c r="W8585" t="s">
        <v>2276</v>
      </c>
      <c r="X8585" t="s">
        <v>42</v>
      </c>
      <c r="Y8585" t="s">
        <v>2277</v>
      </c>
      <c r="AA8585" s="1">
        <f t="shared" si="835"/>
        <v>46113</v>
      </c>
      <c r="AB8585" s="2">
        <f t="shared" si="836"/>
        <v>4</v>
      </c>
      <c r="AC8585" s="2">
        <f t="shared" si="837"/>
        <v>2026</v>
      </c>
      <c r="AD8585" s="2" t="str">
        <f>IFERROR(VLOOKUP(A8585,'Aux Área'!$A$4:$B$123,2,0),"-")</f>
        <v>INSPEÇÃO</v>
      </c>
    </row>
    <row r="8586" spans="1:30" x14ac:dyDescent="0.3">
      <c r="A8586" t="s">
        <v>3092</v>
      </c>
      <c r="B8586" t="s">
        <v>4774</v>
      </c>
      <c r="C8586" t="s">
        <v>13219</v>
      </c>
      <c r="D8586" t="s">
        <v>5160</v>
      </c>
      <c r="E8586" t="s">
        <v>5161</v>
      </c>
      <c r="F8586" t="s">
        <v>3594</v>
      </c>
      <c r="G8586" t="s">
        <v>1135</v>
      </c>
      <c r="H8586" t="s">
        <v>2275</v>
      </c>
      <c r="I8586" t="s">
        <v>1497</v>
      </c>
      <c r="J8586" t="s">
        <v>275</v>
      </c>
      <c r="K8586" t="s">
        <v>276</v>
      </c>
      <c r="L8586" t="s">
        <v>124</v>
      </c>
      <c r="M8586" t="s">
        <v>38</v>
      </c>
      <c r="N8586" t="s">
        <v>39</v>
      </c>
      <c r="O8586" s="23">
        <v>457</v>
      </c>
      <c r="P8586" s="9">
        <v>10.53</v>
      </c>
      <c r="Q8586" t="s">
        <v>40</v>
      </c>
      <c r="R8586">
        <v>129322</v>
      </c>
      <c r="S8586" s="9">
        <v>43.4</v>
      </c>
      <c r="T8586" s="26">
        <v>4.79</v>
      </c>
      <c r="U8586" s="8">
        <v>207.89</v>
      </c>
      <c r="V8586" t="s">
        <v>13220</v>
      </c>
      <c r="W8586" t="s">
        <v>2276</v>
      </c>
      <c r="X8586" t="s">
        <v>42</v>
      </c>
      <c r="Y8586" t="s">
        <v>2277</v>
      </c>
      <c r="AA8586" s="1">
        <f t="shared" si="835"/>
        <v>46113</v>
      </c>
      <c r="AB8586" s="2">
        <f t="shared" si="836"/>
        <v>4</v>
      </c>
      <c r="AC8586" s="2">
        <f t="shared" si="837"/>
        <v>2026</v>
      </c>
      <c r="AD8586" s="2" t="str">
        <f>IFERROR(VLOOKUP(A8586,'Aux Área'!$A$4:$B$123,2,0),"-")</f>
        <v>INSPEÇÃO</v>
      </c>
    </row>
    <row r="8587" spans="1:30" x14ac:dyDescent="0.3">
      <c r="A8587" t="s">
        <v>52</v>
      </c>
      <c r="B8587" t="s">
        <v>1449</v>
      </c>
      <c r="C8587" t="s">
        <v>13221</v>
      </c>
      <c r="D8587" t="s">
        <v>3197</v>
      </c>
      <c r="E8587" t="s">
        <v>3198</v>
      </c>
      <c r="F8587" t="s">
        <v>53</v>
      </c>
      <c r="G8587" t="s">
        <v>35</v>
      </c>
      <c r="H8587" t="s">
        <v>36</v>
      </c>
      <c r="I8587" t="s">
        <v>37</v>
      </c>
      <c r="J8587" t="s">
        <v>370</v>
      </c>
      <c r="K8587" t="s">
        <v>371</v>
      </c>
      <c r="L8587" t="s">
        <v>124</v>
      </c>
      <c r="M8587" t="s">
        <v>38</v>
      </c>
      <c r="N8587" t="s">
        <v>39</v>
      </c>
      <c r="O8587" s="23">
        <v>340</v>
      </c>
      <c r="P8587" s="9">
        <v>12.76</v>
      </c>
      <c r="Q8587" t="s">
        <v>40</v>
      </c>
      <c r="R8587">
        <v>89409</v>
      </c>
      <c r="S8587" s="9">
        <v>26.65</v>
      </c>
      <c r="T8587" s="26">
        <v>4.9909999999999997</v>
      </c>
      <c r="U8587" s="8">
        <v>133.01</v>
      </c>
      <c r="V8587" t="s">
        <v>13222</v>
      </c>
      <c r="W8587" t="s">
        <v>2007</v>
      </c>
      <c r="X8587" t="s">
        <v>42</v>
      </c>
      <c r="Y8587" t="s">
        <v>1740</v>
      </c>
      <c r="AA8587" s="1">
        <f t="shared" si="835"/>
        <v>46113</v>
      </c>
      <c r="AB8587" s="2">
        <f t="shared" si="836"/>
        <v>4</v>
      </c>
      <c r="AC8587" s="2">
        <f t="shared" si="837"/>
        <v>2026</v>
      </c>
      <c r="AD8587" s="2" t="str">
        <f>IFERROR(VLOOKUP(A8587,'Aux Área'!$A$4:$B$123,2,0),"-")</f>
        <v>OPERAÇÃO</v>
      </c>
    </row>
    <row r="8588" spans="1:30" x14ac:dyDescent="0.3">
      <c r="A8588" t="s">
        <v>2016</v>
      </c>
      <c r="B8588" t="s">
        <v>2017</v>
      </c>
      <c r="C8588" t="s">
        <v>13223</v>
      </c>
      <c r="D8588" t="s">
        <v>3609</v>
      </c>
      <c r="E8588" t="s">
        <v>3610</v>
      </c>
      <c r="F8588" t="s">
        <v>2019</v>
      </c>
      <c r="G8588" t="s">
        <v>1495</v>
      </c>
      <c r="H8588" t="s">
        <v>2020</v>
      </c>
      <c r="I8588" t="s">
        <v>2021</v>
      </c>
      <c r="J8588" t="s">
        <v>275</v>
      </c>
      <c r="K8588" t="s">
        <v>276</v>
      </c>
      <c r="L8588" t="s">
        <v>124</v>
      </c>
      <c r="M8588" t="s">
        <v>38</v>
      </c>
      <c r="N8588" t="s">
        <v>668</v>
      </c>
      <c r="O8588" s="23">
        <v>597</v>
      </c>
      <c r="P8588" s="9">
        <v>1.63</v>
      </c>
      <c r="Q8588" t="s">
        <v>40</v>
      </c>
      <c r="R8588">
        <v>19411</v>
      </c>
      <c r="S8588" s="9">
        <v>366.01</v>
      </c>
      <c r="T8588" s="26">
        <v>8.59</v>
      </c>
      <c r="U8588" s="8">
        <v>3144.03</v>
      </c>
      <c r="V8588" t="s">
        <v>13224</v>
      </c>
      <c r="W8588" t="s">
        <v>1985</v>
      </c>
      <c r="X8588" t="s">
        <v>42</v>
      </c>
      <c r="Y8588" t="s">
        <v>1986</v>
      </c>
      <c r="AA8588" s="1">
        <f t="shared" si="835"/>
        <v>46113</v>
      </c>
      <c r="AB8588" s="2">
        <f t="shared" si="836"/>
        <v>4</v>
      </c>
      <c r="AC8588" s="2">
        <f t="shared" si="837"/>
        <v>2026</v>
      </c>
      <c r="AD8588" s="2" t="str">
        <f>IFERROR(VLOOKUP(A8588,'Aux Área'!$A$4:$B$123,2,0),"-")</f>
        <v>PESADOS</v>
      </c>
    </row>
    <row r="8589" spans="1:30" x14ac:dyDescent="0.3">
      <c r="A8589" t="s">
        <v>2016</v>
      </c>
      <c r="C8589" t="s">
        <v>15811</v>
      </c>
      <c r="F8589" t="s">
        <v>2019</v>
      </c>
      <c r="K8589" t="s">
        <v>276</v>
      </c>
      <c r="N8589" t="s">
        <v>15690</v>
      </c>
      <c r="O8589" t="s">
        <v>15244</v>
      </c>
      <c r="P8589" s="9" t="s">
        <v>15244</v>
      </c>
      <c r="Q8589" t="s">
        <v>40</v>
      </c>
      <c r="R8589" t="s">
        <v>15244</v>
      </c>
      <c r="S8589">
        <v>19.61</v>
      </c>
      <c r="U8589" s="8">
        <v>74.33</v>
      </c>
      <c r="AA8589" s="1">
        <f t="shared" si="835"/>
        <v>46113</v>
      </c>
      <c r="AB8589" s="2">
        <f t="shared" si="836"/>
        <v>4</v>
      </c>
      <c r="AC8589" s="2">
        <f t="shared" si="837"/>
        <v>2026</v>
      </c>
      <c r="AD8589" s="2" t="str">
        <f>IFERROR(VLOOKUP(A8589,'Aux Área'!$A$4:$B$123,2,0),"-")</f>
        <v>PESADOS</v>
      </c>
    </row>
    <row r="8590" spans="1:30" x14ac:dyDescent="0.3">
      <c r="A8590" t="s">
        <v>2189</v>
      </c>
      <c r="B8590" t="s">
        <v>10781</v>
      </c>
      <c r="C8590" t="s">
        <v>13225</v>
      </c>
      <c r="D8590" t="s">
        <v>5015</v>
      </c>
      <c r="E8590" t="s">
        <v>5016</v>
      </c>
      <c r="F8590" t="s">
        <v>2192</v>
      </c>
      <c r="G8590" t="s">
        <v>1135</v>
      </c>
      <c r="H8590" t="s">
        <v>2185</v>
      </c>
      <c r="I8590" t="s">
        <v>2186</v>
      </c>
      <c r="J8590" t="s">
        <v>175</v>
      </c>
      <c r="K8590" t="s">
        <v>176</v>
      </c>
      <c r="L8590" t="s">
        <v>177</v>
      </c>
      <c r="M8590" t="s">
        <v>38</v>
      </c>
      <c r="N8590" t="s">
        <v>668</v>
      </c>
      <c r="O8590" s="23">
        <v>565</v>
      </c>
      <c r="P8590" s="9">
        <v>13.84</v>
      </c>
      <c r="Q8590" t="s">
        <v>40</v>
      </c>
      <c r="R8590">
        <v>57913</v>
      </c>
      <c r="S8590" s="9">
        <v>40.81</v>
      </c>
      <c r="T8590" s="26">
        <v>8.19</v>
      </c>
      <c r="U8590" s="8">
        <v>334.23</v>
      </c>
      <c r="V8590" t="s">
        <v>13226</v>
      </c>
      <c r="W8590" t="s">
        <v>2007</v>
      </c>
      <c r="X8590" t="s">
        <v>42</v>
      </c>
      <c r="Y8590" t="s">
        <v>12261</v>
      </c>
      <c r="AA8590" s="1">
        <f t="shared" si="835"/>
        <v>46113</v>
      </c>
      <c r="AB8590" s="2">
        <f t="shared" si="836"/>
        <v>4</v>
      </c>
      <c r="AC8590" s="2">
        <f t="shared" si="837"/>
        <v>2026</v>
      </c>
      <c r="AD8590" s="2" t="str">
        <f>IFERROR(VLOOKUP(A8590,'Aux Área'!$A$4:$B$123,2,0),"-")</f>
        <v>INSPEÇÃO</v>
      </c>
    </row>
    <row r="8591" spans="1:30" x14ac:dyDescent="0.3">
      <c r="A8591" t="s">
        <v>2278</v>
      </c>
      <c r="B8591" t="s">
        <v>4664</v>
      </c>
      <c r="C8591" t="s">
        <v>13227</v>
      </c>
      <c r="D8591" t="s">
        <v>3310</v>
      </c>
      <c r="E8591" t="s">
        <v>3311</v>
      </c>
      <c r="F8591" t="s">
        <v>2281</v>
      </c>
      <c r="G8591" t="s">
        <v>1135</v>
      </c>
      <c r="H8591" t="s">
        <v>2275</v>
      </c>
      <c r="I8591" t="s">
        <v>1497</v>
      </c>
      <c r="J8591" t="s">
        <v>169</v>
      </c>
      <c r="K8591" t="s">
        <v>170</v>
      </c>
      <c r="L8591" t="s">
        <v>124</v>
      </c>
      <c r="M8591" t="s">
        <v>38</v>
      </c>
      <c r="N8591" t="s">
        <v>39</v>
      </c>
      <c r="O8591" s="23">
        <v>359</v>
      </c>
      <c r="P8591" s="9">
        <v>9.86</v>
      </c>
      <c r="Q8591" t="s">
        <v>40</v>
      </c>
      <c r="R8591">
        <v>149730</v>
      </c>
      <c r="S8591" s="9">
        <v>36.42</v>
      </c>
      <c r="T8591" s="26">
        <v>4.8899999999999997</v>
      </c>
      <c r="U8591" s="8">
        <v>178.09</v>
      </c>
      <c r="V8591" t="s">
        <v>41</v>
      </c>
      <c r="W8591" t="s">
        <v>2276</v>
      </c>
      <c r="X8591" t="s">
        <v>42</v>
      </c>
      <c r="Y8591" t="s">
        <v>2277</v>
      </c>
      <c r="AA8591" s="1">
        <f t="shared" si="835"/>
        <v>46113</v>
      </c>
      <c r="AB8591" s="2">
        <f t="shared" si="836"/>
        <v>4</v>
      </c>
      <c r="AC8591" s="2">
        <f t="shared" si="837"/>
        <v>2026</v>
      </c>
      <c r="AD8591" s="2" t="str">
        <f>IFERROR(VLOOKUP(A8591,'Aux Área'!$A$4:$B$123,2,0),"-")</f>
        <v>INSPEÇÃO</v>
      </c>
    </row>
    <row r="8592" spans="1:30" x14ac:dyDescent="0.3">
      <c r="A8592" t="s">
        <v>5543</v>
      </c>
      <c r="B8592" t="s">
        <v>11845</v>
      </c>
      <c r="C8592" t="s">
        <v>13228</v>
      </c>
      <c r="D8592" t="s">
        <v>5291</v>
      </c>
      <c r="E8592" t="s">
        <v>5292</v>
      </c>
      <c r="F8592" t="s">
        <v>6207</v>
      </c>
      <c r="G8592" t="s">
        <v>1135</v>
      </c>
      <c r="H8592" t="s">
        <v>5545</v>
      </c>
      <c r="I8592" t="s">
        <v>839</v>
      </c>
      <c r="J8592" t="s">
        <v>231</v>
      </c>
      <c r="K8592" t="s">
        <v>232</v>
      </c>
      <c r="L8592" t="s">
        <v>217</v>
      </c>
      <c r="M8592" t="s">
        <v>38</v>
      </c>
      <c r="N8592" t="s">
        <v>39</v>
      </c>
      <c r="O8592" s="23">
        <v>371</v>
      </c>
      <c r="P8592" s="9">
        <v>9.76</v>
      </c>
      <c r="Q8592" t="s">
        <v>40</v>
      </c>
      <c r="R8592">
        <v>37291</v>
      </c>
      <c r="S8592" s="9">
        <v>38</v>
      </c>
      <c r="T8592" s="26">
        <v>4.8600000000000003</v>
      </c>
      <c r="U8592" s="8">
        <v>184.68</v>
      </c>
      <c r="V8592" t="s">
        <v>13229</v>
      </c>
      <c r="W8592" t="s">
        <v>2276</v>
      </c>
      <c r="X8592" t="s">
        <v>42</v>
      </c>
      <c r="Y8592" t="s">
        <v>2277</v>
      </c>
      <c r="AA8592" s="1">
        <f t="shared" si="835"/>
        <v>46113</v>
      </c>
      <c r="AB8592" s="2">
        <f t="shared" si="836"/>
        <v>4</v>
      </c>
      <c r="AC8592" s="2">
        <f t="shared" si="837"/>
        <v>2026</v>
      </c>
      <c r="AD8592" s="2" t="str">
        <f>IFERROR(VLOOKUP(A8592,'Aux Área'!$A$4:$B$123,2,0),"-")</f>
        <v>INSPEÇÃO</v>
      </c>
    </row>
    <row r="8593" spans="1:30" x14ac:dyDescent="0.3">
      <c r="A8593" t="s">
        <v>2306</v>
      </c>
      <c r="B8593" t="s">
        <v>4613</v>
      </c>
      <c r="C8593" t="s">
        <v>13230</v>
      </c>
      <c r="D8593" t="s">
        <v>7488</v>
      </c>
      <c r="E8593" t="s">
        <v>7489</v>
      </c>
      <c r="F8593" t="s">
        <v>2309</v>
      </c>
      <c r="G8593" t="s">
        <v>1135</v>
      </c>
      <c r="H8593" t="s">
        <v>2275</v>
      </c>
      <c r="I8593" t="s">
        <v>1497</v>
      </c>
      <c r="J8593" t="s">
        <v>89</v>
      </c>
      <c r="K8593" t="s">
        <v>90</v>
      </c>
      <c r="L8593" t="s">
        <v>91</v>
      </c>
      <c r="M8593" t="s">
        <v>38</v>
      </c>
      <c r="N8593" t="s">
        <v>39</v>
      </c>
      <c r="O8593" s="23">
        <v>447</v>
      </c>
      <c r="P8593" s="9">
        <v>11.62</v>
      </c>
      <c r="Q8593" t="s">
        <v>40</v>
      </c>
      <c r="R8593">
        <v>148286</v>
      </c>
      <c r="S8593" s="9">
        <v>38.479999999999997</v>
      </c>
      <c r="T8593" s="26">
        <v>4.8899999999999997</v>
      </c>
      <c r="U8593" s="8">
        <v>188.17</v>
      </c>
      <c r="V8593" t="s">
        <v>13231</v>
      </c>
      <c r="W8593" t="s">
        <v>2276</v>
      </c>
      <c r="X8593" t="s">
        <v>42</v>
      </c>
      <c r="Y8593" t="s">
        <v>2277</v>
      </c>
      <c r="AA8593" s="1">
        <f t="shared" si="835"/>
        <v>46113</v>
      </c>
      <c r="AB8593" s="2">
        <f t="shared" si="836"/>
        <v>4</v>
      </c>
      <c r="AC8593" s="2">
        <f t="shared" si="837"/>
        <v>2026</v>
      </c>
      <c r="AD8593" s="2" t="str">
        <f>IFERROR(VLOOKUP(A8593,'Aux Área'!$A$4:$B$123,2,0),"-")</f>
        <v>INSPEÇÃO</v>
      </c>
    </row>
    <row r="8594" spans="1:30" x14ac:dyDescent="0.3">
      <c r="A8594" t="s">
        <v>1945</v>
      </c>
      <c r="B8594" t="s">
        <v>2124</v>
      </c>
      <c r="C8594" t="s">
        <v>13232</v>
      </c>
      <c r="D8594" t="s">
        <v>1802</v>
      </c>
      <c r="E8594" t="s">
        <v>1803</v>
      </c>
      <c r="F8594" t="s">
        <v>653</v>
      </c>
      <c r="G8594" t="s">
        <v>1495</v>
      </c>
      <c r="H8594" t="s">
        <v>1804</v>
      </c>
      <c r="I8594" t="s">
        <v>1497</v>
      </c>
      <c r="J8594" t="s">
        <v>231</v>
      </c>
      <c r="K8594" t="s">
        <v>232</v>
      </c>
      <c r="L8594" t="s">
        <v>217</v>
      </c>
      <c r="M8594" t="s">
        <v>38</v>
      </c>
      <c r="N8594" t="s">
        <v>668</v>
      </c>
      <c r="O8594" s="23">
        <v>0</v>
      </c>
      <c r="P8594" s="9">
        <v>0</v>
      </c>
      <c r="Q8594" t="s">
        <v>40</v>
      </c>
      <c r="R8594">
        <v>0</v>
      </c>
      <c r="S8594" s="9">
        <v>121.4</v>
      </c>
      <c r="T8594" s="26">
        <v>7.8</v>
      </c>
      <c r="U8594" s="8">
        <v>946.96</v>
      </c>
      <c r="V8594" t="s">
        <v>13233</v>
      </c>
      <c r="W8594" t="s">
        <v>652</v>
      </c>
      <c r="X8594" t="s">
        <v>42</v>
      </c>
      <c r="Y8594" t="s">
        <v>653</v>
      </c>
      <c r="AA8594" s="1">
        <f t="shared" si="835"/>
        <v>46113</v>
      </c>
      <c r="AB8594" s="2">
        <f t="shared" si="836"/>
        <v>4</v>
      </c>
      <c r="AC8594" s="2">
        <f t="shared" si="837"/>
        <v>2026</v>
      </c>
      <c r="AD8594" s="2" t="str">
        <f>IFERROR(VLOOKUP(A8594,'Aux Área'!$A$4:$B$123,2,0),"-")</f>
        <v>SÃO PEDRO</v>
      </c>
    </row>
    <row r="8595" spans="1:30" x14ac:dyDescent="0.3">
      <c r="A8595" t="s">
        <v>12191</v>
      </c>
      <c r="B8595" t="s">
        <v>655</v>
      </c>
      <c r="C8595" t="s">
        <v>13234</v>
      </c>
      <c r="D8595" t="s">
        <v>1802</v>
      </c>
      <c r="E8595" t="s">
        <v>1803</v>
      </c>
      <c r="F8595" t="s">
        <v>653</v>
      </c>
      <c r="G8595" t="s">
        <v>1300</v>
      </c>
      <c r="H8595" t="s">
        <v>12193</v>
      </c>
      <c r="I8595" t="s">
        <v>37</v>
      </c>
      <c r="J8595" t="s">
        <v>231</v>
      </c>
      <c r="K8595" t="s">
        <v>232</v>
      </c>
      <c r="L8595" t="s">
        <v>217</v>
      </c>
      <c r="M8595" t="s">
        <v>38</v>
      </c>
      <c r="N8595" t="s">
        <v>707</v>
      </c>
      <c r="O8595" s="23">
        <v>0</v>
      </c>
      <c r="P8595" s="9">
        <v>0</v>
      </c>
      <c r="Q8595" t="s">
        <v>40</v>
      </c>
      <c r="R8595">
        <v>0</v>
      </c>
      <c r="S8595" s="9">
        <v>21</v>
      </c>
      <c r="T8595" s="26">
        <v>6.5919999999999996</v>
      </c>
      <c r="U8595" s="8">
        <v>138.44</v>
      </c>
      <c r="V8595" t="s">
        <v>13235</v>
      </c>
      <c r="W8595" t="s">
        <v>652</v>
      </c>
      <c r="X8595" t="s">
        <v>42</v>
      </c>
      <c r="Y8595" t="s">
        <v>653</v>
      </c>
      <c r="AA8595" s="1">
        <f t="shared" si="835"/>
        <v>46113</v>
      </c>
      <c r="AB8595" s="2">
        <f t="shared" si="836"/>
        <v>4</v>
      </c>
      <c r="AC8595" s="2">
        <f t="shared" si="837"/>
        <v>2026</v>
      </c>
      <c r="AD8595" s="2" t="str">
        <f>IFERROR(VLOOKUP(A8595,'Aux Área'!$A$4:$B$123,2,0),"-")</f>
        <v>SÃO PEDRO</v>
      </c>
    </row>
    <row r="8596" spans="1:30" x14ac:dyDescent="0.3">
      <c r="A8596" t="s">
        <v>2260</v>
      </c>
      <c r="B8596" t="s">
        <v>113</v>
      </c>
      <c r="C8596" t="s">
        <v>13236</v>
      </c>
      <c r="D8596" t="s">
        <v>13145</v>
      </c>
      <c r="E8596" t="s">
        <v>13146</v>
      </c>
      <c r="F8596" t="s">
        <v>2262</v>
      </c>
      <c r="G8596" t="s">
        <v>35</v>
      </c>
      <c r="H8596" t="s">
        <v>2263</v>
      </c>
      <c r="I8596" t="s">
        <v>2186</v>
      </c>
      <c r="J8596" t="s">
        <v>1681</v>
      </c>
      <c r="K8596" t="s">
        <v>1682</v>
      </c>
      <c r="L8596" t="s">
        <v>141</v>
      </c>
      <c r="M8596" t="s">
        <v>38</v>
      </c>
      <c r="N8596" t="s">
        <v>668</v>
      </c>
      <c r="O8596" s="23">
        <v>982</v>
      </c>
      <c r="P8596" s="9">
        <v>13.47</v>
      </c>
      <c r="Q8596" t="s">
        <v>40</v>
      </c>
      <c r="R8596">
        <v>128144</v>
      </c>
      <c r="S8596" s="9">
        <v>72.900000000000006</v>
      </c>
      <c r="T8596" s="26">
        <v>7.74</v>
      </c>
      <c r="U8596" s="8">
        <v>564.24</v>
      </c>
      <c r="V8596" t="s">
        <v>41</v>
      </c>
      <c r="W8596" t="s">
        <v>2007</v>
      </c>
      <c r="X8596" t="s">
        <v>42</v>
      </c>
      <c r="Y8596" t="s">
        <v>1740</v>
      </c>
      <c r="AA8596" s="1">
        <f t="shared" si="835"/>
        <v>46113</v>
      </c>
      <c r="AB8596" s="2">
        <f t="shared" si="836"/>
        <v>4</v>
      </c>
      <c r="AC8596" s="2">
        <f t="shared" si="837"/>
        <v>2026</v>
      </c>
      <c r="AD8596" s="2" t="str">
        <f>IFERROR(VLOOKUP(A8596,'Aux Área'!$A$4:$B$123,2,0),"-")</f>
        <v>INSPEÇÃO</v>
      </c>
    </row>
    <row r="8597" spans="1:30" x14ac:dyDescent="0.3">
      <c r="A8597" t="s">
        <v>62</v>
      </c>
      <c r="B8597" t="s">
        <v>1455</v>
      </c>
      <c r="C8597" t="s">
        <v>13237</v>
      </c>
      <c r="D8597" t="s">
        <v>158</v>
      </c>
      <c r="E8597" t="s">
        <v>159</v>
      </c>
      <c r="F8597" t="s">
        <v>63</v>
      </c>
      <c r="G8597" t="s">
        <v>35</v>
      </c>
      <c r="H8597" t="s">
        <v>36</v>
      </c>
      <c r="I8597" t="s">
        <v>37</v>
      </c>
      <c r="J8597" t="s">
        <v>10485</v>
      </c>
      <c r="K8597" t="s">
        <v>527</v>
      </c>
      <c r="L8597" t="s">
        <v>124</v>
      </c>
      <c r="M8597" t="s">
        <v>38</v>
      </c>
      <c r="N8597" t="s">
        <v>39</v>
      </c>
      <c r="O8597" s="23">
        <v>273</v>
      </c>
      <c r="P8597" s="9">
        <v>9.67</v>
      </c>
      <c r="Q8597" t="s">
        <v>40</v>
      </c>
      <c r="R8597">
        <v>72310</v>
      </c>
      <c r="S8597" s="9">
        <v>28.23</v>
      </c>
      <c r="T8597" s="26">
        <v>4.99</v>
      </c>
      <c r="U8597" s="8">
        <v>140.87</v>
      </c>
      <c r="V8597" t="s">
        <v>13238</v>
      </c>
      <c r="W8597" t="s">
        <v>2007</v>
      </c>
      <c r="X8597" t="s">
        <v>42</v>
      </c>
      <c r="Y8597" t="s">
        <v>1740</v>
      </c>
      <c r="AA8597" s="1">
        <f t="shared" si="835"/>
        <v>46113</v>
      </c>
      <c r="AB8597" s="2">
        <f t="shared" si="836"/>
        <v>4</v>
      </c>
      <c r="AC8597" s="2">
        <f t="shared" si="837"/>
        <v>2026</v>
      </c>
      <c r="AD8597" s="2" t="str">
        <f>IFERROR(VLOOKUP(A8597,'Aux Área'!$A$4:$B$123,2,0),"-")</f>
        <v>CONSERVA</v>
      </c>
    </row>
    <row r="8598" spans="1:30" x14ac:dyDescent="0.3">
      <c r="A8598" t="s">
        <v>56</v>
      </c>
      <c r="B8598" t="s">
        <v>266</v>
      </c>
      <c r="C8598" t="s">
        <v>13239</v>
      </c>
      <c r="D8598" t="s">
        <v>120</v>
      </c>
      <c r="E8598" t="s">
        <v>121</v>
      </c>
      <c r="F8598" t="s">
        <v>57</v>
      </c>
      <c r="G8598" t="s">
        <v>35</v>
      </c>
      <c r="H8598" t="s">
        <v>36</v>
      </c>
      <c r="I8598" t="s">
        <v>37</v>
      </c>
      <c r="J8598" t="s">
        <v>139</v>
      </c>
      <c r="K8598" t="s">
        <v>140</v>
      </c>
      <c r="L8598" t="s">
        <v>141</v>
      </c>
      <c r="M8598" t="s">
        <v>38</v>
      </c>
      <c r="N8598" t="s">
        <v>39</v>
      </c>
      <c r="O8598" s="23">
        <v>313</v>
      </c>
      <c r="P8598" s="9">
        <v>8.1199999999999992</v>
      </c>
      <c r="Q8598" t="s">
        <v>40</v>
      </c>
      <c r="R8598">
        <v>57744</v>
      </c>
      <c r="S8598" s="9">
        <v>38.57</v>
      </c>
      <c r="T8598" s="26">
        <v>4.28</v>
      </c>
      <c r="U8598" s="8">
        <v>165.08</v>
      </c>
      <c r="V8598" t="s">
        <v>13240</v>
      </c>
      <c r="W8598" t="s">
        <v>2007</v>
      </c>
      <c r="X8598" t="s">
        <v>42</v>
      </c>
      <c r="Y8598" t="s">
        <v>1740</v>
      </c>
      <c r="AA8598" s="1">
        <f t="shared" si="835"/>
        <v>46113</v>
      </c>
      <c r="AB8598" s="2">
        <f t="shared" si="836"/>
        <v>4</v>
      </c>
      <c r="AC8598" s="2">
        <f t="shared" si="837"/>
        <v>2026</v>
      </c>
      <c r="AD8598" s="2" t="str">
        <f>IFERROR(VLOOKUP(A8598,'Aux Área'!$A$4:$B$123,2,0),"-")</f>
        <v>CONSERVA</v>
      </c>
    </row>
    <row r="8599" spans="1:30" x14ac:dyDescent="0.3">
      <c r="A8599" t="s">
        <v>781</v>
      </c>
      <c r="B8599" t="s">
        <v>130</v>
      </c>
      <c r="C8599" t="s">
        <v>13241</v>
      </c>
      <c r="D8599" t="s">
        <v>1568</v>
      </c>
      <c r="E8599" t="s">
        <v>1569</v>
      </c>
      <c r="F8599" t="s">
        <v>653</v>
      </c>
      <c r="G8599" t="s">
        <v>659</v>
      </c>
      <c r="H8599" t="s">
        <v>706</v>
      </c>
      <c r="I8599" t="s">
        <v>667</v>
      </c>
      <c r="J8599" t="s">
        <v>2037</v>
      </c>
      <c r="K8599" t="s">
        <v>2038</v>
      </c>
      <c r="L8599" t="s">
        <v>181</v>
      </c>
      <c r="M8599" t="s">
        <v>38</v>
      </c>
      <c r="N8599" t="s">
        <v>707</v>
      </c>
      <c r="O8599" s="23">
        <v>0</v>
      </c>
      <c r="P8599" s="9">
        <v>0</v>
      </c>
      <c r="Q8599" t="s">
        <v>40</v>
      </c>
      <c r="R8599">
        <v>0</v>
      </c>
      <c r="S8599" s="9">
        <v>20</v>
      </c>
      <c r="T8599" s="26">
        <v>6.39</v>
      </c>
      <c r="U8599" s="8">
        <v>127.8</v>
      </c>
      <c r="V8599" t="s">
        <v>112</v>
      </c>
      <c r="W8599" t="s">
        <v>652</v>
      </c>
      <c r="X8599" t="s">
        <v>42</v>
      </c>
      <c r="Y8599" t="s">
        <v>653</v>
      </c>
      <c r="AA8599" s="1">
        <f t="shared" si="835"/>
        <v>46113</v>
      </c>
      <c r="AB8599" s="2">
        <f t="shared" si="836"/>
        <v>4</v>
      </c>
      <c r="AC8599" s="2">
        <f t="shared" si="837"/>
        <v>2026</v>
      </c>
      <c r="AD8599" s="2" t="str">
        <f>IFERROR(VLOOKUP(A8599,'Aux Área'!$A$4:$B$123,2,0),"-")</f>
        <v>SÃO PEDRO</v>
      </c>
    </row>
    <row r="8600" spans="1:30" x14ac:dyDescent="0.3">
      <c r="A8600" t="s">
        <v>11823</v>
      </c>
      <c r="B8600" t="s">
        <v>2182</v>
      </c>
      <c r="C8600" t="s">
        <v>13242</v>
      </c>
      <c r="D8600" t="s">
        <v>127</v>
      </c>
      <c r="E8600" t="s">
        <v>128</v>
      </c>
      <c r="F8600" t="s">
        <v>15239</v>
      </c>
      <c r="G8600" t="s">
        <v>35</v>
      </c>
      <c r="H8600" t="s">
        <v>11825</v>
      </c>
      <c r="I8600" t="s">
        <v>11826</v>
      </c>
      <c r="J8600" t="s">
        <v>9173</v>
      </c>
      <c r="K8600" t="s">
        <v>9174</v>
      </c>
      <c r="L8600" t="s">
        <v>181</v>
      </c>
      <c r="M8600" t="s">
        <v>38</v>
      </c>
      <c r="N8600" t="s">
        <v>39</v>
      </c>
      <c r="O8600" s="23">
        <v>267</v>
      </c>
      <c r="P8600" s="9">
        <v>7.92</v>
      </c>
      <c r="Q8600" t="s">
        <v>40</v>
      </c>
      <c r="R8600">
        <v>63949</v>
      </c>
      <c r="S8600" s="9">
        <v>33.729999999999997</v>
      </c>
      <c r="T8600" s="26">
        <v>4.391</v>
      </c>
      <c r="U8600" s="8">
        <v>148.11000000000001</v>
      </c>
      <c r="V8600" t="s">
        <v>13243</v>
      </c>
      <c r="W8600" t="s">
        <v>2007</v>
      </c>
      <c r="X8600" t="s">
        <v>42</v>
      </c>
      <c r="Y8600" t="s">
        <v>1740</v>
      </c>
      <c r="AA8600" s="1">
        <f t="shared" si="835"/>
        <v>46113</v>
      </c>
      <c r="AB8600" s="2">
        <f t="shared" si="836"/>
        <v>4</v>
      </c>
      <c r="AC8600" s="2">
        <f t="shared" si="837"/>
        <v>2026</v>
      </c>
      <c r="AD8600" s="2" t="str">
        <f>IFERROR(VLOOKUP(A8600,'Aux Área'!$A$4:$B$123,2,0),"-")</f>
        <v>ENGENHARIA</v>
      </c>
    </row>
    <row r="8601" spans="1:30" x14ac:dyDescent="0.3">
      <c r="A8601" t="s">
        <v>54</v>
      </c>
      <c r="B8601" t="s">
        <v>319</v>
      </c>
      <c r="C8601" t="s">
        <v>13244</v>
      </c>
      <c r="D8601" t="s">
        <v>1480</v>
      </c>
      <c r="E8601" t="s">
        <v>1481</v>
      </c>
      <c r="F8601" t="s">
        <v>55</v>
      </c>
      <c r="G8601" t="s">
        <v>35</v>
      </c>
      <c r="H8601" t="s">
        <v>36</v>
      </c>
      <c r="I8601" t="s">
        <v>37</v>
      </c>
      <c r="J8601" t="s">
        <v>1511</v>
      </c>
      <c r="K8601" t="s">
        <v>1512</v>
      </c>
      <c r="L8601" t="s">
        <v>1513</v>
      </c>
      <c r="M8601" t="s">
        <v>1514</v>
      </c>
      <c r="N8601" t="s">
        <v>39</v>
      </c>
      <c r="O8601" s="23">
        <v>422</v>
      </c>
      <c r="P8601" s="9">
        <v>10.119999999999999</v>
      </c>
      <c r="Q8601" t="s">
        <v>40</v>
      </c>
      <c r="R8601">
        <v>46956</v>
      </c>
      <c r="S8601" s="9">
        <v>41.71</v>
      </c>
      <c r="T8601" s="26">
        <v>4.6900000000000004</v>
      </c>
      <c r="U8601" s="8">
        <v>195.62</v>
      </c>
      <c r="V8601" t="s">
        <v>13245</v>
      </c>
      <c r="W8601" t="s">
        <v>2007</v>
      </c>
      <c r="X8601" t="s">
        <v>42</v>
      </c>
      <c r="Y8601" t="s">
        <v>1740</v>
      </c>
      <c r="AA8601" s="1">
        <f t="shared" si="835"/>
        <v>46113</v>
      </c>
      <c r="AB8601" s="2">
        <f t="shared" si="836"/>
        <v>4</v>
      </c>
      <c r="AC8601" s="2">
        <f t="shared" si="837"/>
        <v>2026</v>
      </c>
      <c r="AD8601" s="2" t="str">
        <f>IFERROR(VLOOKUP(A8601,'Aux Área'!$A$4:$B$123,2,0),"-")</f>
        <v>ENGENHARIA</v>
      </c>
    </row>
    <row r="8602" spans="1:30" x14ac:dyDescent="0.3">
      <c r="A8602" t="s">
        <v>2208</v>
      </c>
      <c r="B8602" t="s">
        <v>2544</v>
      </c>
      <c r="C8602" t="s">
        <v>13246</v>
      </c>
      <c r="D8602" t="s">
        <v>2468</v>
      </c>
      <c r="E8602" t="s">
        <v>2469</v>
      </c>
      <c r="F8602" t="s">
        <v>2210</v>
      </c>
      <c r="G8602" t="s">
        <v>1135</v>
      </c>
      <c r="H8602" t="s">
        <v>2211</v>
      </c>
      <c r="I8602" t="s">
        <v>37</v>
      </c>
      <c r="J8602" t="s">
        <v>219</v>
      </c>
      <c r="K8602" t="s">
        <v>177</v>
      </c>
      <c r="L8602" t="s">
        <v>177</v>
      </c>
      <c r="M8602" t="s">
        <v>38</v>
      </c>
      <c r="N8602" t="s">
        <v>668</v>
      </c>
      <c r="O8602" s="23">
        <v>327</v>
      </c>
      <c r="P8602" s="9">
        <v>8.11</v>
      </c>
      <c r="Q8602" t="s">
        <v>40</v>
      </c>
      <c r="R8602">
        <v>15794</v>
      </c>
      <c r="S8602" s="9">
        <v>40.32</v>
      </c>
      <c r="T8602" s="26">
        <v>8.1910000000000007</v>
      </c>
      <c r="U8602" s="8">
        <v>330.26</v>
      </c>
      <c r="V8602" t="s">
        <v>13247</v>
      </c>
      <c r="W8602" t="s">
        <v>2007</v>
      </c>
      <c r="X8602" t="s">
        <v>42</v>
      </c>
      <c r="Y8602" t="s">
        <v>1740</v>
      </c>
      <c r="AA8602" s="1">
        <f t="shared" si="835"/>
        <v>46113</v>
      </c>
      <c r="AB8602" s="2">
        <f t="shared" si="836"/>
        <v>4</v>
      </c>
      <c r="AC8602" s="2">
        <f t="shared" si="837"/>
        <v>2026</v>
      </c>
      <c r="AD8602" s="2" t="str">
        <f>IFERROR(VLOOKUP(A8602,'Aux Área'!$A$4:$B$123,2,0),"-")</f>
        <v>APH</v>
      </c>
    </row>
    <row r="8603" spans="1:30" x14ac:dyDescent="0.3">
      <c r="A8603" t="s">
        <v>9674</v>
      </c>
      <c r="B8603" t="s">
        <v>10327</v>
      </c>
      <c r="C8603" t="s">
        <v>13248</v>
      </c>
      <c r="D8603" t="s">
        <v>12389</v>
      </c>
      <c r="E8603" t="s">
        <v>12390</v>
      </c>
      <c r="F8603" t="s">
        <v>15506</v>
      </c>
      <c r="G8603" t="s">
        <v>1300</v>
      </c>
      <c r="H8603" t="s">
        <v>9676</v>
      </c>
      <c r="I8603" t="s">
        <v>37</v>
      </c>
      <c r="J8603" t="s">
        <v>285</v>
      </c>
      <c r="K8603" t="s">
        <v>286</v>
      </c>
      <c r="L8603" t="s">
        <v>91</v>
      </c>
      <c r="M8603" t="s">
        <v>38</v>
      </c>
      <c r="N8603" t="s">
        <v>39</v>
      </c>
      <c r="O8603" s="23">
        <v>328</v>
      </c>
      <c r="P8603" s="9">
        <v>7.72</v>
      </c>
      <c r="Q8603" t="s">
        <v>40</v>
      </c>
      <c r="R8603">
        <v>54428</v>
      </c>
      <c r="S8603" s="9">
        <v>42.51</v>
      </c>
      <c r="T8603" s="26">
        <v>5.3810000000000002</v>
      </c>
      <c r="U8603" s="8">
        <v>228.74</v>
      </c>
      <c r="V8603" t="s">
        <v>13249</v>
      </c>
      <c r="W8603" t="s">
        <v>2007</v>
      </c>
      <c r="X8603" t="s">
        <v>42</v>
      </c>
      <c r="Y8603" t="s">
        <v>6209</v>
      </c>
      <c r="AA8603" s="1">
        <f t="shared" si="835"/>
        <v>46113</v>
      </c>
      <c r="AB8603" s="2">
        <f t="shared" si="836"/>
        <v>4</v>
      </c>
      <c r="AC8603" s="2">
        <f t="shared" si="837"/>
        <v>2026</v>
      </c>
      <c r="AD8603" s="2" t="str">
        <f>IFERROR(VLOOKUP(A8603,'Aux Área'!$A$4:$B$123,2,0),"-")</f>
        <v>TI</v>
      </c>
    </row>
    <row r="8604" spans="1:30" x14ac:dyDescent="0.3">
      <c r="A8604" t="s">
        <v>2181</v>
      </c>
      <c r="B8604" t="s">
        <v>4595</v>
      </c>
      <c r="C8604" t="s">
        <v>13250</v>
      </c>
      <c r="D8604" t="s">
        <v>9279</v>
      </c>
      <c r="E8604" t="s">
        <v>9280</v>
      </c>
      <c r="F8604" t="s">
        <v>2184</v>
      </c>
      <c r="G8604" t="s">
        <v>1135</v>
      </c>
      <c r="H8604" t="s">
        <v>2185</v>
      </c>
      <c r="I8604" t="s">
        <v>2186</v>
      </c>
      <c r="J8604" t="s">
        <v>241</v>
      </c>
      <c r="K8604" t="s">
        <v>242</v>
      </c>
      <c r="L8604" t="s">
        <v>110</v>
      </c>
      <c r="M8604" t="s">
        <v>38</v>
      </c>
      <c r="N8604" t="s">
        <v>668</v>
      </c>
      <c r="O8604" s="23">
        <v>761</v>
      </c>
      <c r="P8604" s="9">
        <v>13.97</v>
      </c>
      <c r="Q8604" t="s">
        <v>40</v>
      </c>
      <c r="R8604">
        <v>160712</v>
      </c>
      <c r="S8604" s="9">
        <v>54.49</v>
      </c>
      <c r="T8604" s="26">
        <v>7.79</v>
      </c>
      <c r="U8604" s="8">
        <v>424.5</v>
      </c>
      <c r="V8604" t="s">
        <v>41</v>
      </c>
      <c r="W8604" t="s">
        <v>2007</v>
      </c>
      <c r="X8604" t="s">
        <v>42</v>
      </c>
      <c r="Y8604" t="s">
        <v>12261</v>
      </c>
      <c r="AA8604" s="1">
        <f t="shared" si="835"/>
        <v>46113</v>
      </c>
      <c r="AB8604" s="2">
        <f t="shared" si="836"/>
        <v>4</v>
      </c>
      <c r="AC8604" s="2">
        <f t="shared" si="837"/>
        <v>2026</v>
      </c>
      <c r="AD8604" s="2" t="str">
        <f>IFERROR(VLOOKUP(A8604,'Aux Área'!$A$4:$B$123,2,0),"-")</f>
        <v>INSPEÇÃO</v>
      </c>
    </row>
    <row r="8605" spans="1:30" x14ac:dyDescent="0.3">
      <c r="A8605" t="s">
        <v>68</v>
      </c>
      <c r="B8605" t="s">
        <v>296</v>
      </c>
      <c r="C8605" t="s">
        <v>13251</v>
      </c>
      <c r="D8605" t="s">
        <v>1562</v>
      </c>
      <c r="E8605" t="s">
        <v>1563</v>
      </c>
      <c r="F8605" t="s">
        <v>69</v>
      </c>
      <c r="G8605" t="s">
        <v>35</v>
      </c>
      <c r="H8605" t="s">
        <v>36</v>
      </c>
      <c r="I8605" t="s">
        <v>37</v>
      </c>
      <c r="J8605" t="s">
        <v>241</v>
      </c>
      <c r="K8605" t="s">
        <v>242</v>
      </c>
      <c r="L8605" t="s">
        <v>110</v>
      </c>
      <c r="M8605" t="s">
        <v>38</v>
      </c>
      <c r="N8605" t="s">
        <v>39</v>
      </c>
      <c r="O8605" s="23">
        <v>213</v>
      </c>
      <c r="P8605" s="9">
        <v>7.79</v>
      </c>
      <c r="Q8605" t="s">
        <v>40</v>
      </c>
      <c r="R8605">
        <v>54577</v>
      </c>
      <c r="S8605" s="9">
        <v>27.33</v>
      </c>
      <c r="T8605" s="26">
        <v>4.1900000000000004</v>
      </c>
      <c r="U8605" s="8">
        <v>114.5</v>
      </c>
      <c r="V8605" t="s">
        <v>41</v>
      </c>
      <c r="W8605" t="s">
        <v>2007</v>
      </c>
      <c r="X8605" t="s">
        <v>42</v>
      </c>
      <c r="Y8605" t="s">
        <v>1740</v>
      </c>
      <c r="AA8605" s="1">
        <f t="shared" si="835"/>
        <v>46113</v>
      </c>
      <c r="AB8605" s="2">
        <f t="shared" si="836"/>
        <v>4</v>
      </c>
      <c r="AC8605" s="2">
        <f t="shared" si="837"/>
        <v>2026</v>
      </c>
      <c r="AD8605" s="2" t="str">
        <f>IFERROR(VLOOKUP(A8605,'Aux Área'!$A$4:$B$123,2,0),"-")</f>
        <v>OPERAÇÃO</v>
      </c>
    </row>
    <row r="8606" spans="1:30" x14ac:dyDescent="0.3">
      <c r="A8606" t="s">
        <v>2472</v>
      </c>
      <c r="B8606" t="s">
        <v>2473</v>
      </c>
      <c r="C8606" t="s">
        <v>13252</v>
      </c>
      <c r="D8606" t="s">
        <v>3068</v>
      </c>
      <c r="E8606" t="s">
        <v>3069</v>
      </c>
      <c r="F8606" t="s">
        <v>2475</v>
      </c>
      <c r="G8606" t="s">
        <v>659</v>
      </c>
      <c r="H8606" t="s">
        <v>2215</v>
      </c>
      <c r="I8606" t="s">
        <v>667</v>
      </c>
      <c r="J8606" t="s">
        <v>231</v>
      </c>
      <c r="K8606" t="s">
        <v>232</v>
      </c>
      <c r="L8606" t="s">
        <v>217</v>
      </c>
      <c r="M8606" t="s">
        <v>38</v>
      </c>
      <c r="N8606" t="s">
        <v>668</v>
      </c>
      <c r="O8606" s="23">
        <v>152</v>
      </c>
      <c r="P8606" s="9">
        <v>5.08</v>
      </c>
      <c r="Q8606" t="s">
        <v>40</v>
      </c>
      <c r="R8606">
        <v>9414</v>
      </c>
      <c r="S8606" s="9">
        <v>29.95</v>
      </c>
      <c r="T8606" s="26">
        <v>7.8010000000000002</v>
      </c>
      <c r="U8606" s="8">
        <v>233.63</v>
      </c>
      <c r="V8606" t="s">
        <v>13253</v>
      </c>
      <c r="W8606" t="s">
        <v>2007</v>
      </c>
      <c r="X8606" t="s">
        <v>42</v>
      </c>
      <c r="Y8606" t="s">
        <v>1740</v>
      </c>
      <c r="AA8606" s="1">
        <f t="shared" si="835"/>
        <v>46113</v>
      </c>
      <c r="AB8606" s="2">
        <f t="shared" si="836"/>
        <v>4</v>
      </c>
      <c r="AC8606" s="2">
        <f t="shared" si="837"/>
        <v>2026</v>
      </c>
      <c r="AD8606" s="2" t="str">
        <f>IFERROR(VLOOKUP(A8606,'Aux Área'!$A$4:$B$123,2,0),"-")</f>
        <v>APH</v>
      </c>
    </row>
    <row r="8607" spans="1:30" x14ac:dyDescent="0.3">
      <c r="A8607" t="s">
        <v>2146</v>
      </c>
      <c r="B8607" t="s">
        <v>1800</v>
      </c>
      <c r="C8607" t="s">
        <v>13254</v>
      </c>
      <c r="D8607" t="s">
        <v>1948</v>
      </c>
      <c r="E8607" t="s">
        <v>1949</v>
      </c>
      <c r="F8607" t="s">
        <v>653</v>
      </c>
      <c r="G8607" t="s">
        <v>635</v>
      </c>
      <c r="H8607" t="s">
        <v>666</v>
      </c>
      <c r="I8607" t="s">
        <v>667</v>
      </c>
      <c r="J8607" t="s">
        <v>409</v>
      </c>
      <c r="K8607" t="s">
        <v>410</v>
      </c>
      <c r="L8607" t="s">
        <v>141</v>
      </c>
      <c r="M8607" t="s">
        <v>38</v>
      </c>
      <c r="N8607" t="s">
        <v>668</v>
      </c>
      <c r="O8607" s="23">
        <v>0</v>
      </c>
      <c r="P8607" s="9">
        <v>0</v>
      </c>
      <c r="Q8607" t="s">
        <v>40</v>
      </c>
      <c r="R8607">
        <v>0</v>
      </c>
      <c r="S8607" s="9">
        <v>117.61</v>
      </c>
      <c r="T8607" s="26">
        <v>7.79</v>
      </c>
      <c r="U8607" s="8">
        <v>916.18</v>
      </c>
      <c r="V8607" t="s">
        <v>13255</v>
      </c>
      <c r="W8607" t="s">
        <v>652</v>
      </c>
      <c r="X8607" t="s">
        <v>42</v>
      </c>
      <c r="Y8607" t="s">
        <v>653</v>
      </c>
      <c r="AA8607" s="1">
        <f t="shared" si="835"/>
        <v>46113</v>
      </c>
      <c r="AB8607" s="2">
        <f t="shared" si="836"/>
        <v>4</v>
      </c>
      <c r="AC8607" s="2">
        <f t="shared" si="837"/>
        <v>2026</v>
      </c>
      <c r="AD8607" s="2" t="str">
        <f>IFERROR(VLOOKUP(A8607,'Aux Área'!$A$4:$B$123,2,0),"-")</f>
        <v>SÃO PEDRO</v>
      </c>
    </row>
    <row r="8608" spans="1:30" x14ac:dyDescent="0.3">
      <c r="A8608" t="s">
        <v>2700</v>
      </c>
      <c r="B8608" t="s">
        <v>2000</v>
      </c>
      <c r="C8608" t="s">
        <v>13256</v>
      </c>
      <c r="D8608" t="s">
        <v>3403</v>
      </c>
      <c r="E8608" t="s">
        <v>3404</v>
      </c>
      <c r="F8608" t="s">
        <v>2703</v>
      </c>
      <c r="G8608" t="s">
        <v>659</v>
      </c>
      <c r="H8608" t="s">
        <v>1996</v>
      </c>
      <c r="I8608" t="s">
        <v>1997</v>
      </c>
      <c r="J8608" t="s">
        <v>122</v>
      </c>
      <c r="K8608" t="s">
        <v>123</v>
      </c>
      <c r="L8608" t="s">
        <v>124</v>
      </c>
      <c r="M8608" t="s">
        <v>38</v>
      </c>
      <c r="N8608" t="s">
        <v>668</v>
      </c>
      <c r="O8608" s="23">
        <v>396</v>
      </c>
      <c r="P8608" s="9">
        <v>5.42</v>
      </c>
      <c r="Q8608" t="s">
        <v>40</v>
      </c>
      <c r="R8608">
        <v>29277</v>
      </c>
      <c r="S8608" s="9">
        <v>73.06</v>
      </c>
      <c r="T8608" s="26">
        <v>7.7060000000000004</v>
      </c>
      <c r="U8608" s="8">
        <v>562.98</v>
      </c>
      <c r="V8608" t="s">
        <v>112</v>
      </c>
      <c r="W8608" t="s">
        <v>1985</v>
      </c>
      <c r="X8608" t="s">
        <v>42</v>
      </c>
      <c r="Y8608" t="s">
        <v>1986</v>
      </c>
      <c r="AA8608" s="1">
        <f t="shared" si="835"/>
        <v>46113</v>
      </c>
      <c r="AB8608" s="2">
        <f t="shared" si="836"/>
        <v>4</v>
      </c>
      <c r="AC8608" s="2">
        <f t="shared" si="837"/>
        <v>2026</v>
      </c>
      <c r="AD8608" s="2" t="str">
        <f>IFERROR(VLOOKUP(A8608,'Aux Área'!$A$4:$B$123,2,0),"-")</f>
        <v>PESADOS</v>
      </c>
    </row>
    <row r="8609" spans="1:30" x14ac:dyDescent="0.3">
      <c r="A8609" t="s">
        <v>60</v>
      </c>
      <c r="B8609" t="s">
        <v>614</v>
      </c>
      <c r="C8609" t="s">
        <v>13257</v>
      </c>
      <c r="D8609" t="s">
        <v>1206</v>
      </c>
      <c r="E8609" t="s">
        <v>1207</v>
      </c>
      <c r="F8609" t="s">
        <v>61</v>
      </c>
      <c r="G8609" t="s">
        <v>35</v>
      </c>
      <c r="H8609" t="s">
        <v>36</v>
      </c>
      <c r="I8609" t="s">
        <v>37</v>
      </c>
      <c r="J8609" t="s">
        <v>1665</v>
      </c>
      <c r="K8609" t="s">
        <v>1666</v>
      </c>
      <c r="L8609" t="s">
        <v>301</v>
      </c>
      <c r="M8609" t="s">
        <v>38</v>
      </c>
      <c r="N8609" t="s">
        <v>39</v>
      </c>
      <c r="O8609" s="23">
        <v>195</v>
      </c>
      <c r="P8609" s="9">
        <v>10.36</v>
      </c>
      <c r="Q8609" t="s">
        <v>40</v>
      </c>
      <c r="R8609">
        <v>43644</v>
      </c>
      <c r="S8609" s="9">
        <v>18.829999999999998</v>
      </c>
      <c r="T8609" s="26">
        <v>4.6900000000000004</v>
      </c>
      <c r="U8609" s="8">
        <v>88.31</v>
      </c>
      <c r="V8609" t="s">
        <v>13258</v>
      </c>
      <c r="W8609" t="s">
        <v>2007</v>
      </c>
      <c r="X8609" t="s">
        <v>42</v>
      </c>
      <c r="Y8609" t="s">
        <v>1740</v>
      </c>
      <c r="AA8609" s="1">
        <f t="shared" si="835"/>
        <v>46113</v>
      </c>
      <c r="AB8609" s="2">
        <f t="shared" si="836"/>
        <v>4</v>
      </c>
      <c r="AC8609" s="2">
        <f t="shared" si="837"/>
        <v>2026</v>
      </c>
      <c r="AD8609" s="2" t="str">
        <f>IFERROR(VLOOKUP(A8609,'Aux Área'!$A$4:$B$123,2,0),"-")</f>
        <v>QSMS</v>
      </c>
    </row>
    <row r="8610" spans="1:30" x14ac:dyDescent="0.3">
      <c r="A8610" t="s">
        <v>2282</v>
      </c>
      <c r="B8610" t="s">
        <v>4679</v>
      </c>
      <c r="C8610" t="s">
        <v>13259</v>
      </c>
      <c r="D8610" t="s">
        <v>11924</v>
      </c>
      <c r="E8610" t="s">
        <v>11925</v>
      </c>
      <c r="F8610" t="s">
        <v>2285</v>
      </c>
      <c r="G8610" t="s">
        <v>1135</v>
      </c>
      <c r="H8610" t="s">
        <v>2275</v>
      </c>
      <c r="I8610" t="s">
        <v>1497</v>
      </c>
      <c r="J8610" t="s">
        <v>165</v>
      </c>
      <c r="K8610" t="s">
        <v>166</v>
      </c>
      <c r="L8610" t="s">
        <v>167</v>
      </c>
      <c r="M8610" t="s">
        <v>38</v>
      </c>
      <c r="N8610" t="s">
        <v>39</v>
      </c>
      <c r="O8610" s="23">
        <v>416</v>
      </c>
      <c r="P8610" s="9">
        <v>9.1</v>
      </c>
      <c r="Q8610" t="s">
        <v>40</v>
      </c>
      <c r="R8610">
        <v>127860</v>
      </c>
      <c r="S8610" s="9">
        <v>45.72</v>
      </c>
      <c r="T8610" s="26">
        <v>4.99</v>
      </c>
      <c r="U8610" s="8">
        <v>228.15</v>
      </c>
      <c r="V8610" t="s">
        <v>112</v>
      </c>
      <c r="W8610" t="s">
        <v>2276</v>
      </c>
      <c r="X8610" t="s">
        <v>42</v>
      </c>
      <c r="Y8610" t="s">
        <v>2277</v>
      </c>
      <c r="AA8610" s="1">
        <f t="shared" si="835"/>
        <v>46113</v>
      </c>
      <c r="AB8610" s="2">
        <f t="shared" si="836"/>
        <v>4</v>
      </c>
      <c r="AC8610" s="2">
        <f t="shared" si="837"/>
        <v>2026</v>
      </c>
      <c r="AD8610" s="2" t="str">
        <f>IFERROR(VLOOKUP(A8610,'Aux Área'!$A$4:$B$123,2,0),"-")</f>
        <v>INSPEÇÃO</v>
      </c>
    </row>
    <row r="8611" spans="1:30" x14ac:dyDescent="0.3">
      <c r="A8611" t="s">
        <v>2632</v>
      </c>
      <c r="B8611" t="s">
        <v>11859</v>
      </c>
      <c r="C8611" t="s">
        <v>13260</v>
      </c>
      <c r="D8611" t="s">
        <v>10329</v>
      </c>
      <c r="E8611" t="s">
        <v>9675</v>
      </c>
      <c r="F8611" t="s">
        <v>3712</v>
      </c>
      <c r="G8611" t="s">
        <v>1300</v>
      </c>
      <c r="H8611" t="s">
        <v>2635</v>
      </c>
      <c r="I8611" t="s">
        <v>37</v>
      </c>
      <c r="J8611" t="s">
        <v>188</v>
      </c>
      <c r="K8611" t="s">
        <v>189</v>
      </c>
      <c r="L8611" t="s">
        <v>190</v>
      </c>
      <c r="M8611" t="s">
        <v>38</v>
      </c>
      <c r="N8611" t="s">
        <v>39</v>
      </c>
      <c r="O8611" s="23">
        <v>416</v>
      </c>
      <c r="P8611" s="9">
        <v>8.4</v>
      </c>
      <c r="Q8611" t="s">
        <v>40</v>
      </c>
      <c r="R8611">
        <v>20067</v>
      </c>
      <c r="S8611" s="9">
        <v>49.51</v>
      </c>
      <c r="T8611" s="26">
        <v>4.99</v>
      </c>
      <c r="U8611" s="8">
        <v>247.05</v>
      </c>
      <c r="V8611" t="s">
        <v>112</v>
      </c>
      <c r="W8611" t="s">
        <v>2007</v>
      </c>
      <c r="X8611" t="s">
        <v>42</v>
      </c>
      <c r="Y8611" t="s">
        <v>1740</v>
      </c>
      <c r="AA8611" s="1">
        <f t="shared" si="835"/>
        <v>46113</v>
      </c>
      <c r="AB8611" s="2">
        <f t="shared" si="836"/>
        <v>4</v>
      </c>
      <c r="AC8611" s="2">
        <f t="shared" si="837"/>
        <v>2026</v>
      </c>
      <c r="AD8611" s="2" t="str">
        <f>IFERROR(VLOOKUP(A8611,'Aux Área'!$A$4:$B$123,2,0),"-")</f>
        <v>TI</v>
      </c>
    </row>
    <row r="8612" spans="1:30" x14ac:dyDescent="0.3">
      <c r="A8612" t="s">
        <v>2643</v>
      </c>
      <c r="B8612" t="s">
        <v>2307</v>
      </c>
      <c r="C8612" t="s">
        <v>13261</v>
      </c>
      <c r="D8612" t="s">
        <v>4988</v>
      </c>
      <c r="E8612" t="s">
        <v>4989</v>
      </c>
      <c r="F8612" t="s">
        <v>2646</v>
      </c>
      <c r="G8612" t="s">
        <v>1300</v>
      </c>
      <c r="H8612" t="s">
        <v>1301</v>
      </c>
      <c r="I8612" t="s">
        <v>37</v>
      </c>
      <c r="J8612" t="s">
        <v>370</v>
      </c>
      <c r="K8612" t="s">
        <v>371</v>
      </c>
      <c r="L8612" t="s">
        <v>124</v>
      </c>
      <c r="M8612" t="s">
        <v>38</v>
      </c>
      <c r="N8612" t="s">
        <v>39</v>
      </c>
      <c r="O8612" s="23">
        <v>452</v>
      </c>
      <c r="P8612" s="9">
        <v>9.67</v>
      </c>
      <c r="Q8612" t="s">
        <v>40</v>
      </c>
      <c r="R8612">
        <v>142643</v>
      </c>
      <c r="S8612" s="9">
        <v>46.74</v>
      </c>
      <c r="T8612" s="26">
        <v>4.9909999999999997</v>
      </c>
      <c r="U8612" s="8">
        <v>233.27</v>
      </c>
      <c r="V8612" t="s">
        <v>13262</v>
      </c>
      <c r="W8612" t="s">
        <v>2276</v>
      </c>
      <c r="X8612" t="s">
        <v>42</v>
      </c>
      <c r="Y8612" t="s">
        <v>2277</v>
      </c>
      <c r="AA8612" s="1">
        <f t="shared" si="835"/>
        <v>46113</v>
      </c>
      <c r="AB8612" s="2">
        <f t="shared" si="836"/>
        <v>4</v>
      </c>
      <c r="AC8612" s="2">
        <f t="shared" si="837"/>
        <v>2026</v>
      </c>
      <c r="AD8612" s="2" t="str">
        <f>IFERROR(VLOOKUP(A8612,'Aux Área'!$A$4:$B$123,2,0),"-")</f>
        <v>INSPEÇÃO</v>
      </c>
    </row>
    <row r="8613" spans="1:30" x14ac:dyDescent="0.3">
      <c r="A8613" t="s">
        <v>50</v>
      </c>
      <c r="B8613" t="s">
        <v>324</v>
      </c>
      <c r="C8613" t="s">
        <v>13263</v>
      </c>
      <c r="D8613" t="s">
        <v>326</v>
      </c>
      <c r="E8613" t="s">
        <v>327</v>
      </c>
      <c r="F8613" t="s">
        <v>51</v>
      </c>
      <c r="G8613" t="s">
        <v>35</v>
      </c>
      <c r="H8613" t="s">
        <v>36</v>
      </c>
      <c r="I8613" t="s">
        <v>37</v>
      </c>
      <c r="J8613" t="s">
        <v>241</v>
      </c>
      <c r="K8613" t="s">
        <v>242</v>
      </c>
      <c r="L8613" t="s">
        <v>110</v>
      </c>
      <c r="M8613" t="s">
        <v>38</v>
      </c>
      <c r="N8613" t="s">
        <v>39</v>
      </c>
      <c r="O8613" s="23">
        <v>240</v>
      </c>
      <c r="P8613" s="9">
        <v>7.4</v>
      </c>
      <c r="Q8613" t="s">
        <v>40</v>
      </c>
      <c r="R8613">
        <v>25874</v>
      </c>
      <c r="S8613" s="9">
        <v>32.42</v>
      </c>
      <c r="T8613" s="26">
        <v>4.1909999999999998</v>
      </c>
      <c r="U8613" s="8">
        <v>135.86000000000001</v>
      </c>
      <c r="V8613" t="s">
        <v>41</v>
      </c>
      <c r="W8613" t="s">
        <v>2007</v>
      </c>
      <c r="X8613" t="s">
        <v>42</v>
      </c>
      <c r="Y8613" t="s">
        <v>1740</v>
      </c>
      <c r="AA8613" s="1">
        <f t="shared" si="835"/>
        <v>46113</v>
      </c>
      <c r="AB8613" s="2">
        <f t="shared" si="836"/>
        <v>4</v>
      </c>
      <c r="AC8613" s="2">
        <f t="shared" si="837"/>
        <v>2026</v>
      </c>
      <c r="AD8613" s="2" t="str">
        <f>IFERROR(VLOOKUP(A8613,'Aux Área'!$A$4:$B$123,2,0),"-")</f>
        <v>TI</v>
      </c>
    </row>
    <row r="8614" spans="1:30" x14ac:dyDescent="0.3">
      <c r="A8614" t="s">
        <v>9677</v>
      </c>
      <c r="B8614" t="s">
        <v>10434</v>
      </c>
      <c r="C8614" t="s">
        <v>13264</v>
      </c>
      <c r="D8614" t="s">
        <v>10436</v>
      </c>
      <c r="E8614" t="s">
        <v>9678</v>
      </c>
      <c r="F8614" t="s">
        <v>15507</v>
      </c>
      <c r="G8614" t="s">
        <v>1635</v>
      </c>
      <c r="H8614" t="s">
        <v>9676</v>
      </c>
      <c r="I8614" t="s">
        <v>37</v>
      </c>
      <c r="J8614" t="s">
        <v>219</v>
      </c>
      <c r="K8614" t="s">
        <v>177</v>
      </c>
      <c r="L8614" t="s">
        <v>177</v>
      </c>
      <c r="M8614" t="s">
        <v>38</v>
      </c>
      <c r="N8614" t="s">
        <v>39</v>
      </c>
      <c r="O8614" s="23">
        <v>508</v>
      </c>
      <c r="P8614" s="9">
        <v>10.99</v>
      </c>
      <c r="Q8614" t="s">
        <v>40</v>
      </c>
      <c r="R8614">
        <v>48965</v>
      </c>
      <c r="S8614" s="9">
        <v>46.21</v>
      </c>
      <c r="T8614" s="26">
        <v>4.99</v>
      </c>
      <c r="U8614" s="8">
        <v>230.59</v>
      </c>
      <c r="V8614" t="s">
        <v>13265</v>
      </c>
      <c r="W8614" t="s">
        <v>2007</v>
      </c>
      <c r="X8614" t="s">
        <v>42</v>
      </c>
      <c r="Y8614" t="s">
        <v>6209</v>
      </c>
      <c r="AA8614" s="1">
        <f t="shared" si="835"/>
        <v>46113</v>
      </c>
      <c r="AB8614" s="2">
        <f t="shared" si="836"/>
        <v>4</v>
      </c>
      <c r="AC8614" s="2">
        <f t="shared" si="837"/>
        <v>2026</v>
      </c>
      <c r="AD8614" s="2" t="str">
        <f>IFERROR(VLOOKUP(A8614,'Aux Área'!$A$4:$B$123,2,0),"-")</f>
        <v>TI</v>
      </c>
    </row>
    <row r="8615" spans="1:30" x14ac:dyDescent="0.3">
      <c r="A8615" t="s">
        <v>2306</v>
      </c>
      <c r="B8615" t="s">
        <v>4613</v>
      </c>
      <c r="C8615" t="s">
        <v>13266</v>
      </c>
      <c r="D8615" t="s">
        <v>3428</v>
      </c>
      <c r="E8615" t="s">
        <v>3429</v>
      </c>
      <c r="F8615" t="s">
        <v>2309</v>
      </c>
      <c r="G8615" t="s">
        <v>1135</v>
      </c>
      <c r="H8615" t="s">
        <v>2275</v>
      </c>
      <c r="I8615" t="s">
        <v>1497</v>
      </c>
      <c r="J8615" t="s">
        <v>1665</v>
      </c>
      <c r="K8615" t="s">
        <v>1666</v>
      </c>
      <c r="L8615" t="s">
        <v>301</v>
      </c>
      <c r="M8615" t="s">
        <v>38</v>
      </c>
      <c r="N8615" t="s">
        <v>39</v>
      </c>
      <c r="O8615" s="23">
        <v>364</v>
      </c>
      <c r="P8615" s="9">
        <v>7.46</v>
      </c>
      <c r="Q8615" t="s">
        <v>40</v>
      </c>
      <c r="R8615">
        <v>148650</v>
      </c>
      <c r="S8615" s="9">
        <v>48.82</v>
      </c>
      <c r="T8615" s="26">
        <v>4.6900000000000004</v>
      </c>
      <c r="U8615" s="8">
        <v>228.97</v>
      </c>
      <c r="V8615" t="s">
        <v>13267</v>
      </c>
      <c r="W8615" t="s">
        <v>2276</v>
      </c>
      <c r="X8615" t="s">
        <v>42</v>
      </c>
      <c r="Y8615" t="s">
        <v>2277</v>
      </c>
      <c r="AA8615" s="1">
        <f t="shared" si="835"/>
        <v>46113</v>
      </c>
      <c r="AB8615" s="2">
        <f t="shared" si="836"/>
        <v>4</v>
      </c>
      <c r="AC8615" s="2">
        <f t="shared" si="837"/>
        <v>2026</v>
      </c>
      <c r="AD8615" s="2" t="str">
        <f>IFERROR(VLOOKUP(A8615,'Aux Área'!$A$4:$B$123,2,0),"-")</f>
        <v>INSPEÇÃO</v>
      </c>
    </row>
    <row r="8616" spans="1:30" x14ac:dyDescent="0.3">
      <c r="A8616" t="s">
        <v>2638</v>
      </c>
      <c r="B8616" t="s">
        <v>4593</v>
      </c>
      <c r="C8616" t="s">
        <v>13268</v>
      </c>
      <c r="D8616" t="s">
        <v>10306</v>
      </c>
      <c r="E8616" t="s">
        <v>9673</v>
      </c>
      <c r="F8616" t="s">
        <v>2641</v>
      </c>
      <c r="G8616" t="s">
        <v>1135</v>
      </c>
      <c r="H8616" t="s">
        <v>2275</v>
      </c>
      <c r="I8616" t="s">
        <v>1497</v>
      </c>
      <c r="J8616" t="s">
        <v>275</v>
      </c>
      <c r="K8616" t="s">
        <v>276</v>
      </c>
      <c r="L8616" t="s">
        <v>124</v>
      </c>
      <c r="M8616" t="s">
        <v>38</v>
      </c>
      <c r="N8616" t="s">
        <v>39</v>
      </c>
      <c r="O8616" s="23">
        <v>334</v>
      </c>
      <c r="P8616" s="9">
        <v>9.19</v>
      </c>
      <c r="Q8616" t="s">
        <v>40</v>
      </c>
      <c r="R8616">
        <v>135997</v>
      </c>
      <c r="S8616" s="9">
        <v>36.340000000000003</v>
      </c>
      <c r="T8616" s="26">
        <v>4.79</v>
      </c>
      <c r="U8616" s="8">
        <v>174.07</v>
      </c>
      <c r="V8616" t="s">
        <v>13269</v>
      </c>
      <c r="W8616" t="s">
        <v>2276</v>
      </c>
      <c r="X8616" t="s">
        <v>42</v>
      </c>
      <c r="Y8616" t="s">
        <v>2277</v>
      </c>
      <c r="AA8616" s="1">
        <f t="shared" si="835"/>
        <v>46113</v>
      </c>
      <c r="AB8616" s="2">
        <f t="shared" si="836"/>
        <v>4</v>
      </c>
      <c r="AC8616" s="2">
        <f t="shared" si="837"/>
        <v>2026</v>
      </c>
      <c r="AD8616" s="2" t="str">
        <f>IFERROR(VLOOKUP(A8616,'Aux Área'!$A$4:$B$123,2,0),"-")</f>
        <v>INSPEÇÃO</v>
      </c>
    </row>
    <row r="8617" spans="1:30" x14ac:dyDescent="0.3">
      <c r="A8617" t="s">
        <v>5543</v>
      </c>
      <c r="B8617" t="s">
        <v>11845</v>
      </c>
      <c r="C8617" t="s">
        <v>13270</v>
      </c>
      <c r="D8617" t="s">
        <v>3410</v>
      </c>
      <c r="E8617" t="s">
        <v>3411</v>
      </c>
      <c r="F8617" t="s">
        <v>6207</v>
      </c>
      <c r="G8617" t="s">
        <v>1135</v>
      </c>
      <c r="H8617" t="s">
        <v>5545</v>
      </c>
      <c r="I8617" t="s">
        <v>839</v>
      </c>
      <c r="J8617" t="s">
        <v>231</v>
      </c>
      <c r="K8617" t="s">
        <v>232</v>
      </c>
      <c r="L8617" t="s">
        <v>217</v>
      </c>
      <c r="M8617" t="s">
        <v>38</v>
      </c>
      <c r="N8617" t="s">
        <v>39</v>
      </c>
      <c r="O8617" s="23">
        <v>392</v>
      </c>
      <c r="P8617" s="9">
        <v>9.16</v>
      </c>
      <c r="Q8617" t="s">
        <v>40</v>
      </c>
      <c r="R8617">
        <v>37683</v>
      </c>
      <c r="S8617" s="9">
        <v>42.81</v>
      </c>
      <c r="T8617" s="26">
        <v>4.8609999999999998</v>
      </c>
      <c r="U8617" s="8">
        <v>208.09</v>
      </c>
      <c r="V8617" t="s">
        <v>13271</v>
      </c>
      <c r="W8617" t="s">
        <v>2276</v>
      </c>
      <c r="X8617" t="s">
        <v>42</v>
      </c>
      <c r="Y8617" t="s">
        <v>2277</v>
      </c>
      <c r="AA8617" s="1">
        <f t="shared" si="835"/>
        <v>46113</v>
      </c>
      <c r="AB8617" s="2">
        <f t="shared" si="836"/>
        <v>4</v>
      </c>
      <c r="AC8617" s="2">
        <f t="shared" si="837"/>
        <v>2026</v>
      </c>
      <c r="AD8617" s="2" t="str">
        <f>IFERROR(VLOOKUP(A8617,'Aux Área'!$A$4:$B$123,2,0),"-")</f>
        <v>INSPEÇÃO</v>
      </c>
    </row>
    <row r="8618" spans="1:30" x14ac:dyDescent="0.3">
      <c r="A8618" t="s">
        <v>3092</v>
      </c>
      <c r="B8618" t="s">
        <v>4774</v>
      </c>
      <c r="C8618" t="s">
        <v>13272</v>
      </c>
      <c r="D8618" t="s">
        <v>3285</v>
      </c>
      <c r="E8618" t="s">
        <v>3286</v>
      </c>
      <c r="F8618" t="s">
        <v>3594</v>
      </c>
      <c r="G8618" t="s">
        <v>1135</v>
      </c>
      <c r="H8618" t="s">
        <v>2275</v>
      </c>
      <c r="I8618" t="s">
        <v>1497</v>
      </c>
      <c r="J8618" t="s">
        <v>231</v>
      </c>
      <c r="K8618" t="s">
        <v>232</v>
      </c>
      <c r="L8618" t="s">
        <v>217</v>
      </c>
      <c r="M8618" t="s">
        <v>38</v>
      </c>
      <c r="N8618" t="s">
        <v>39</v>
      </c>
      <c r="O8618" s="23">
        <v>425</v>
      </c>
      <c r="P8618" s="9">
        <v>9.61</v>
      </c>
      <c r="Q8618" t="s">
        <v>40</v>
      </c>
      <c r="R8618">
        <v>129747</v>
      </c>
      <c r="S8618" s="9">
        <v>44.24</v>
      </c>
      <c r="T8618" s="26">
        <v>4.8600000000000003</v>
      </c>
      <c r="U8618" s="8">
        <v>215.02</v>
      </c>
      <c r="V8618" t="s">
        <v>13273</v>
      </c>
      <c r="W8618" t="s">
        <v>2276</v>
      </c>
      <c r="X8618" t="s">
        <v>42</v>
      </c>
      <c r="Y8618" t="s">
        <v>2277</v>
      </c>
      <c r="AA8618" s="1">
        <f t="shared" si="835"/>
        <v>46113</v>
      </c>
      <c r="AB8618" s="2">
        <f t="shared" si="836"/>
        <v>4</v>
      </c>
      <c r="AC8618" s="2">
        <f t="shared" si="837"/>
        <v>2026</v>
      </c>
      <c r="AD8618" s="2" t="str">
        <f>IFERROR(VLOOKUP(A8618,'Aux Área'!$A$4:$B$123,2,0),"-")</f>
        <v>INSPEÇÃO</v>
      </c>
    </row>
    <row r="8619" spans="1:30" x14ac:dyDescent="0.3">
      <c r="A8619" t="s">
        <v>5182</v>
      </c>
      <c r="B8619" t="s">
        <v>5183</v>
      </c>
      <c r="C8619" t="s">
        <v>13274</v>
      </c>
      <c r="D8619" t="s">
        <v>102</v>
      </c>
      <c r="E8619" t="s">
        <v>816</v>
      </c>
      <c r="F8619" t="s">
        <v>15238</v>
      </c>
      <c r="G8619" t="s">
        <v>1300</v>
      </c>
      <c r="H8619" t="s">
        <v>1301</v>
      </c>
      <c r="I8619" t="s">
        <v>37</v>
      </c>
      <c r="J8619" t="s">
        <v>599</v>
      </c>
      <c r="K8619" t="s">
        <v>600</v>
      </c>
      <c r="L8619" t="s">
        <v>84</v>
      </c>
      <c r="M8619" t="s">
        <v>38</v>
      </c>
      <c r="N8619" t="s">
        <v>39</v>
      </c>
      <c r="O8619" s="23">
        <v>289</v>
      </c>
      <c r="P8619" s="9">
        <v>6.49</v>
      </c>
      <c r="Q8619" t="s">
        <v>40</v>
      </c>
      <c r="R8619">
        <v>43964</v>
      </c>
      <c r="S8619" s="9">
        <v>44.56</v>
      </c>
      <c r="T8619" s="26">
        <v>3.99</v>
      </c>
      <c r="U8619" s="8">
        <v>177.81</v>
      </c>
      <c r="V8619" t="s">
        <v>41</v>
      </c>
      <c r="W8619" t="s">
        <v>2276</v>
      </c>
      <c r="X8619" t="s">
        <v>42</v>
      </c>
      <c r="Y8619" t="s">
        <v>2277</v>
      </c>
      <c r="AA8619" s="1">
        <f t="shared" si="835"/>
        <v>46113</v>
      </c>
      <c r="AB8619" s="2">
        <f t="shared" si="836"/>
        <v>4</v>
      </c>
      <c r="AC8619" s="2">
        <f t="shared" si="837"/>
        <v>2026</v>
      </c>
      <c r="AD8619" s="2" t="str">
        <f>IFERROR(VLOOKUP(A8619,'Aux Área'!$A$4:$B$123,2,0),"-")</f>
        <v>ENGENHARIA</v>
      </c>
    </row>
    <row r="8620" spans="1:30" x14ac:dyDescent="0.3">
      <c r="A8620" t="s">
        <v>5620</v>
      </c>
      <c r="B8620" t="s">
        <v>9277</v>
      </c>
      <c r="C8620" t="s">
        <v>13275</v>
      </c>
      <c r="D8620" t="s">
        <v>2160</v>
      </c>
      <c r="E8620" t="s">
        <v>2161</v>
      </c>
      <c r="F8620" t="s">
        <v>6208</v>
      </c>
      <c r="G8620" t="s">
        <v>1135</v>
      </c>
      <c r="H8620" t="s">
        <v>5545</v>
      </c>
      <c r="I8620" t="s">
        <v>839</v>
      </c>
      <c r="J8620" t="s">
        <v>409</v>
      </c>
      <c r="K8620" t="s">
        <v>410</v>
      </c>
      <c r="L8620" t="s">
        <v>141</v>
      </c>
      <c r="M8620" t="s">
        <v>38</v>
      </c>
      <c r="N8620" t="s">
        <v>39</v>
      </c>
      <c r="O8620" s="23">
        <v>347</v>
      </c>
      <c r="P8620" s="9">
        <v>7.79</v>
      </c>
      <c r="Q8620" t="s">
        <v>40</v>
      </c>
      <c r="R8620">
        <v>39679</v>
      </c>
      <c r="S8620" s="9">
        <v>44.55</v>
      </c>
      <c r="T8620" s="26">
        <v>4.6900000000000004</v>
      </c>
      <c r="U8620" s="8">
        <v>208.94</v>
      </c>
      <c r="V8620" t="s">
        <v>13276</v>
      </c>
      <c r="W8620" t="s">
        <v>2276</v>
      </c>
      <c r="X8620" t="s">
        <v>42</v>
      </c>
      <c r="Y8620" t="s">
        <v>2277</v>
      </c>
      <c r="AA8620" s="1">
        <f t="shared" si="835"/>
        <v>46113</v>
      </c>
      <c r="AB8620" s="2">
        <f t="shared" si="836"/>
        <v>4</v>
      </c>
      <c r="AC8620" s="2">
        <f t="shared" si="837"/>
        <v>2026</v>
      </c>
      <c r="AD8620" s="2" t="str">
        <f>IFERROR(VLOOKUP(A8620,'Aux Área'!$A$4:$B$123,2,0),"-")</f>
        <v>INSPEÇÃO</v>
      </c>
    </row>
    <row r="8621" spans="1:30" x14ac:dyDescent="0.3">
      <c r="A8621" t="s">
        <v>2278</v>
      </c>
      <c r="B8621" t="s">
        <v>4664</v>
      </c>
      <c r="C8621" t="s">
        <v>13277</v>
      </c>
      <c r="D8621" t="s">
        <v>6708</v>
      </c>
      <c r="E8621" t="s">
        <v>6709</v>
      </c>
      <c r="F8621" t="s">
        <v>2281</v>
      </c>
      <c r="G8621" t="s">
        <v>1135</v>
      </c>
      <c r="H8621" t="s">
        <v>2275</v>
      </c>
      <c r="I8621" t="s">
        <v>1497</v>
      </c>
      <c r="J8621" t="s">
        <v>11506</v>
      </c>
      <c r="K8621" t="s">
        <v>11507</v>
      </c>
      <c r="L8621" t="s">
        <v>84</v>
      </c>
      <c r="M8621" t="s">
        <v>38</v>
      </c>
      <c r="N8621" t="s">
        <v>39</v>
      </c>
      <c r="O8621" s="23">
        <v>345</v>
      </c>
      <c r="P8621" s="9">
        <v>8.77</v>
      </c>
      <c r="Q8621" t="s">
        <v>40</v>
      </c>
      <c r="R8621">
        <v>150075</v>
      </c>
      <c r="S8621" s="9">
        <v>39.36</v>
      </c>
      <c r="T8621" s="26">
        <v>4.99</v>
      </c>
      <c r="U8621" s="8">
        <v>196.41</v>
      </c>
      <c r="V8621" t="s">
        <v>41</v>
      </c>
      <c r="W8621" t="s">
        <v>2276</v>
      </c>
      <c r="X8621" t="s">
        <v>42</v>
      </c>
      <c r="Y8621" t="s">
        <v>2277</v>
      </c>
      <c r="AA8621" s="1">
        <f t="shared" si="835"/>
        <v>46113</v>
      </c>
      <c r="AB8621" s="2">
        <f t="shared" si="836"/>
        <v>4</v>
      </c>
      <c r="AC8621" s="2">
        <f t="shared" si="837"/>
        <v>2026</v>
      </c>
      <c r="AD8621" s="2" t="str">
        <f>IFERROR(VLOOKUP(A8621,'Aux Área'!$A$4:$B$123,2,0),"-")</f>
        <v>INSPEÇÃO</v>
      </c>
    </row>
    <row r="8622" spans="1:30" x14ac:dyDescent="0.3">
      <c r="A8622" t="s">
        <v>2574</v>
      </c>
      <c r="B8622" t="s">
        <v>2575</v>
      </c>
      <c r="C8622" t="s">
        <v>13278</v>
      </c>
      <c r="D8622" t="s">
        <v>3768</v>
      </c>
      <c r="E8622" t="s">
        <v>3769</v>
      </c>
      <c r="F8622" t="s">
        <v>2577</v>
      </c>
      <c r="G8622" t="s">
        <v>659</v>
      </c>
      <c r="H8622" t="s">
        <v>2215</v>
      </c>
      <c r="I8622" t="s">
        <v>667</v>
      </c>
      <c r="J8622" t="s">
        <v>370</v>
      </c>
      <c r="K8622" t="s">
        <v>371</v>
      </c>
      <c r="L8622" t="s">
        <v>124</v>
      </c>
      <c r="M8622" t="s">
        <v>38</v>
      </c>
      <c r="N8622" t="s">
        <v>668</v>
      </c>
      <c r="O8622" s="23">
        <v>222</v>
      </c>
      <c r="P8622" s="9">
        <v>4.9800000000000004</v>
      </c>
      <c r="Q8622" t="s">
        <v>40</v>
      </c>
      <c r="R8622">
        <v>10861</v>
      </c>
      <c r="S8622" s="9">
        <v>44.59</v>
      </c>
      <c r="T8622" s="26">
        <v>7.891</v>
      </c>
      <c r="U8622" s="8">
        <v>351.85</v>
      </c>
      <c r="V8622" t="s">
        <v>13279</v>
      </c>
      <c r="W8622" t="s">
        <v>2007</v>
      </c>
      <c r="X8622" t="s">
        <v>42</v>
      </c>
      <c r="Y8622" t="s">
        <v>1740</v>
      </c>
      <c r="AA8622" s="1">
        <f t="shared" si="835"/>
        <v>46113</v>
      </c>
      <c r="AB8622" s="2">
        <f t="shared" si="836"/>
        <v>4</v>
      </c>
      <c r="AC8622" s="2">
        <f t="shared" si="837"/>
        <v>2026</v>
      </c>
      <c r="AD8622" s="2" t="str">
        <f>IFERROR(VLOOKUP(A8622,'Aux Área'!$A$4:$B$123,2,0),"-")</f>
        <v>APH</v>
      </c>
    </row>
    <row r="8623" spans="1:30" x14ac:dyDescent="0.3">
      <c r="A8623" t="s">
        <v>11823</v>
      </c>
      <c r="B8623" t="s">
        <v>2182</v>
      </c>
      <c r="C8623" t="s">
        <v>13280</v>
      </c>
      <c r="D8623" t="s">
        <v>127</v>
      </c>
      <c r="E8623" t="s">
        <v>128</v>
      </c>
      <c r="F8623" t="s">
        <v>15239</v>
      </c>
      <c r="G8623" t="s">
        <v>35</v>
      </c>
      <c r="H8623" t="s">
        <v>11825</v>
      </c>
      <c r="I8623" t="s">
        <v>11826</v>
      </c>
      <c r="J8623" t="s">
        <v>165</v>
      </c>
      <c r="K8623" t="s">
        <v>166</v>
      </c>
      <c r="L8623" t="s">
        <v>167</v>
      </c>
      <c r="M8623" t="s">
        <v>38</v>
      </c>
      <c r="N8623" t="s">
        <v>39</v>
      </c>
      <c r="O8623" s="23">
        <v>208</v>
      </c>
      <c r="P8623" s="9">
        <v>9.5299999999999994</v>
      </c>
      <c r="Q8623" t="s">
        <v>40</v>
      </c>
      <c r="R8623">
        <v>64157</v>
      </c>
      <c r="S8623" s="9">
        <v>21.83</v>
      </c>
      <c r="T8623" s="26">
        <v>4.99</v>
      </c>
      <c r="U8623" s="8">
        <v>108.93</v>
      </c>
      <c r="V8623" t="s">
        <v>112</v>
      </c>
      <c r="W8623" t="s">
        <v>2007</v>
      </c>
      <c r="X8623" t="s">
        <v>42</v>
      </c>
      <c r="Y8623" t="s">
        <v>1740</v>
      </c>
      <c r="AA8623" s="1">
        <f t="shared" si="835"/>
        <v>46113</v>
      </c>
      <c r="AB8623" s="2">
        <f t="shared" si="836"/>
        <v>4</v>
      </c>
      <c r="AC8623" s="2">
        <f t="shared" si="837"/>
        <v>2026</v>
      </c>
      <c r="AD8623" s="2" t="str">
        <f>IFERROR(VLOOKUP(A8623,'Aux Área'!$A$4:$B$123,2,0),"-")</f>
        <v>ENGENHARIA</v>
      </c>
    </row>
    <row r="8624" spans="1:30" x14ac:dyDescent="0.3">
      <c r="A8624" t="s">
        <v>58</v>
      </c>
      <c r="B8624" t="s">
        <v>250</v>
      </c>
      <c r="C8624" t="s">
        <v>13281</v>
      </c>
      <c r="D8624" t="s">
        <v>87</v>
      </c>
      <c r="E8624" t="s">
        <v>88</v>
      </c>
      <c r="F8624" t="s">
        <v>59</v>
      </c>
      <c r="G8624" t="s">
        <v>35</v>
      </c>
      <c r="H8624" t="s">
        <v>36</v>
      </c>
      <c r="I8624" t="s">
        <v>37</v>
      </c>
      <c r="J8624" t="s">
        <v>241</v>
      </c>
      <c r="K8624" t="s">
        <v>242</v>
      </c>
      <c r="L8624" t="s">
        <v>110</v>
      </c>
      <c r="M8624" t="s">
        <v>38</v>
      </c>
      <c r="N8624" t="s">
        <v>39</v>
      </c>
      <c r="O8624" s="23">
        <v>300</v>
      </c>
      <c r="P8624" s="9">
        <v>8.66</v>
      </c>
      <c r="Q8624" t="s">
        <v>40</v>
      </c>
      <c r="R8624">
        <v>91500</v>
      </c>
      <c r="S8624" s="9">
        <v>34.64</v>
      </c>
      <c r="T8624" s="26">
        <v>4.8899999999999997</v>
      </c>
      <c r="U8624" s="8">
        <v>169.38</v>
      </c>
      <c r="V8624" t="s">
        <v>41</v>
      </c>
      <c r="W8624" t="s">
        <v>2007</v>
      </c>
      <c r="X8624" t="s">
        <v>42</v>
      </c>
      <c r="Y8624" t="s">
        <v>1740</v>
      </c>
      <c r="AA8624" s="1">
        <f t="shared" ref="AA8624:AA8687" si="838">IFERROR(DATEVALUE(C8624),"-")</f>
        <v>46113</v>
      </c>
      <c r="AB8624" s="2">
        <f t="shared" ref="AB8624:AB8687" si="839">IFERROR(MONTH(AA8624),"-")</f>
        <v>4</v>
      </c>
      <c r="AC8624" s="2">
        <f t="shared" ref="AC8624:AC8687" si="840">IFERROR(YEAR(AA8624),"-")</f>
        <v>2026</v>
      </c>
      <c r="AD8624" s="2" t="str">
        <f>IFERROR(VLOOKUP(A8624,'Aux Área'!$A$4:$B$123,2,0),"-")</f>
        <v>CONSERVA</v>
      </c>
    </row>
    <row r="8625" spans="1:30" x14ac:dyDescent="0.3">
      <c r="A8625" t="s">
        <v>1819</v>
      </c>
      <c r="B8625" t="s">
        <v>156</v>
      </c>
      <c r="C8625" t="s">
        <v>13282</v>
      </c>
      <c r="D8625" t="s">
        <v>5474</v>
      </c>
      <c r="E8625" t="s">
        <v>5475</v>
      </c>
      <c r="F8625" t="s">
        <v>653</v>
      </c>
      <c r="G8625" t="s">
        <v>659</v>
      </c>
      <c r="H8625" t="s">
        <v>1821</v>
      </c>
      <c r="I8625" t="s">
        <v>673</v>
      </c>
      <c r="J8625" t="s">
        <v>1100</v>
      </c>
      <c r="K8625" t="s">
        <v>1101</v>
      </c>
      <c r="L8625" t="s">
        <v>181</v>
      </c>
      <c r="M8625" t="s">
        <v>38</v>
      </c>
      <c r="N8625" t="s">
        <v>638</v>
      </c>
      <c r="O8625" s="23">
        <v>0</v>
      </c>
      <c r="P8625" s="9">
        <v>0</v>
      </c>
      <c r="Q8625" t="s">
        <v>40</v>
      </c>
      <c r="R8625">
        <v>0</v>
      </c>
      <c r="S8625" s="9">
        <v>202.2</v>
      </c>
      <c r="T8625" s="26">
        <v>7.25</v>
      </c>
      <c r="U8625" s="8">
        <v>1465.95</v>
      </c>
      <c r="V8625" t="s">
        <v>13283</v>
      </c>
      <c r="W8625" t="s">
        <v>652</v>
      </c>
      <c r="X8625" t="s">
        <v>42</v>
      </c>
      <c r="Y8625" t="s">
        <v>653</v>
      </c>
      <c r="AA8625" s="1">
        <f t="shared" si="838"/>
        <v>46113</v>
      </c>
      <c r="AB8625" s="2">
        <f t="shared" si="839"/>
        <v>4</v>
      </c>
      <c r="AC8625" s="2">
        <f t="shared" si="840"/>
        <v>2026</v>
      </c>
      <c r="AD8625" s="2" t="str">
        <f>IFERROR(VLOOKUP(A8625,'Aux Área'!$A$4:$B$123,2,0),"-")</f>
        <v>SÃO PEDRO</v>
      </c>
    </row>
    <row r="8626" spans="1:30" x14ac:dyDescent="0.3">
      <c r="A8626" t="s">
        <v>9674</v>
      </c>
      <c r="B8626" t="s">
        <v>10327</v>
      </c>
      <c r="C8626" t="s">
        <v>13284</v>
      </c>
      <c r="D8626" t="s">
        <v>12389</v>
      </c>
      <c r="E8626" t="s">
        <v>12390</v>
      </c>
      <c r="F8626" t="s">
        <v>15506</v>
      </c>
      <c r="G8626" t="s">
        <v>1300</v>
      </c>
      <c r="H8626" t="s">
        <v>9676</v>
      </c>
      <c r="I8626" t="s">
        <v>37</v>
      </c>
      <c r="J8626" t="s">
        <v>285</v>
      </c>
      <c r="K8626" t="s">
        <v>286</v>
      </c>
      <c r="L8626" t="s">
        <v>91</v>
      </c>
      <c r="M8626" t="s">
        <v>38</v>
      </c>
      <c r="N8626" t="s">
        <v>39</v>
      </c>
      <c r="O8626" s="23">
        <v>250</v>
      </c>
      <c r="P8626" s="9">
        <v>7.57</v>
      </c>
      <c r="Q8626" t="s">
        <v>40</v>
      </c>
      <c r="R8626">
        <v>54678</v>
      </c>
      <c r="S8626" s="9">
        <v>33.03</v>
      </c>
      <c r="T8626" s="26">
        <v>5.3810000000000002</v>
      </c>
      <c r="U8626" s="8">
        <v>177.73</v>
      </c>
      <c r="V8626" t="s">
        <v>13285</v>
      </c>
      <c r="W8626" t="s">
        <v>2007</v>
      </c>
      <c r="X8626" t="s">
        <v>42</v>
      </c>
      <c r="Y8626" t="s">
        <v>6209</v>
      </c>
      <c r="AA8626" s="1">
        <f t="shared" si="838"/>
        <v>46113</v>
      </c>
      <c r="AB8626" s="2">
        <f t="shared" si="839"/>
        <v>4</v>
      </c>
      <c r="AC8626" s="2">
        <f t="shared" si="840"/>
        <v>2026</v>
      </c>
      <c r="AD8626" s="2" t="str">
        <f>IFERROR(VLOOKUP(A8626,'Aux Área'!$A$4:$B$123,2,0),"-")</f>
        <v>TI</v>
      </c>
    </row>
    <row r="8627" spans="1:30" x14ac:dyDescent="0.3">
      <c r="A8627" t="s">
        <v>52</v>
      </c>
      <c r="B8627" t="s">
        <v>1449</v>
      </c>
      <c r="C8627" t="s">
        <v>13286</v>
      </c>
      <c r="D8627" t="s">
        <v>3246</v>
      </c>
      <c r="E8627" t="s">
        <v>3247</v>
      </c>
      <c r="F8627" t="s">
        <v>53</v>
      </c>
      <c r="G8627" t="s">
        <v>35</v>
      </c>
      <c r="H8627" t="s">
        <v>36</v>
      </c>
      <c r="I8627" t="s">
        <v>37</v>
      </c>
      <c r="J8627" t="s">
        <v>285</v>
      </c>
      <c r="K8627" t="s">
        <v>286</v>
      </c>
      <c r="L8627" t="s">
        <v>91</v>
      </c>
      <c r="M8627" t="s">
        <v>38</v>
      </c>
      <c r="N8627" t="s">
        <v>39</v>
      </c>
      <c r="O8627" s="23">
        <v>201</v>
      </c>
      <c r="P8627" s="9">
        <v>9.7100000000000009</v>
      </c>
      <c r="Q8627" t="s">
        <v>40</v>
      </c>
      <c r="R8627">
        <v>89610</v>
      </c>
      <c r="S8627" s="9">
        <v>20.71</v>
      </c>
      <c r="T8627" s="26">
        <v>5.3819999999999997</v>
      </c>
      <c r="U8627" s="8">
        <v>111.46</v>
      </c>
      <c r="V8627" t="s">
        <v>13287</v>
      </c>
      <c r="W8627" t="s">
        <v>2007</v>
      </c>
      <c r="X8627" t="s">
        <v>42</v>
      </c>
      <c r="Y8627" t="s">
        <v>1740</v>
      </c>
      <c r="AA8627" s="1">
        <f t="shared" si="838"/>
        <v>46113</v>
      </c>
      <c r="AB8627" s="2">
        <f t="shared" si="839"/>
        <v>4</v>
      </c>
      <c r="AC8627" s="2">
        <f t="shared" si="840"/>
        <v>2026</v>
      </c>
      <c r="AD8627" s="2" t="str">
        <f>IFERROR(VLOOKUP(A8627,'Aux Área'!$A$4:$B$123,2,0),"-")</f>
        <v>OPERAÇÃO</v>
      </c>
    </row>
    <row r="8628" spans="1:30" x14ac:dyDescent="0.3">
      <c r="A8628" t="s">
        <v>2494</v>
      </c>
      <c r="B8628" t="s">
        <v>2495</v>
      </c>
      <c r="C8628" t="s">
        <v>13288</v>
      </c>
      <c r="D8628" t="s">
        <v>3702</v>
      </c>
      <c r="E8628" t="s">
        <v>3703</v>
      </c>
      <c r="F8628" t="s">
        <v>2497</v>
      </c>
      <c r="G8628" t="s">
        <v>659</v>
      </c>
      <c r="H8628" t="s">
        <v>2215</v>
      </c>
      <c r="I8628" t="s">
        <v>667</v>
      </c>
      <c r="J8628" t="s">
        <v>241</v>
      </c>
      <c r="K8628" t="s">
        <v>242</v>
      </c>
      <c r="L8628" t="s">
        <v>110</v>
      </c>
      <c r="M8628" t="s">
        <v>38</v>
      </c>
      <c r="N8628" t="s">
        <v>668</v>
      </c>
      <c r="O8628" s="23">
        <v>129</v>
      </c>
      <c r="P8628" s="9">
        <v>5.22</v>
      </c>
      <c r="Q8628" t="s">
        <v>40</v>
      </c>
      <c r="R8628">
        <v>17416</v>
      </c>
      <c r="S8628" s="9">
        <v>24.71</v>
      </c>
      <c r="T8628" s="26">
        <v>7.7910000000000004</v>
      </c>
      <c r="U8628" s="8">
        <v>192.52</v>
      </c>
      <c r="V8628" t="s">
        <v>41</v>
      </c>
      <c r="W8628" t="s">
        <v>2007</v>
      </c>
      <c r="X8628" t="s">
        <v>42</v>
      </c>
      <c r="Y8628" t="s">
        <v>1740</v>
      </c>
      <c r="AA8628" s="1">
        <f t="shared" si="838"/>
        <v>46113</v>
      </c>
      <c r="AB8628" s="2">
        <f t="shared" si="839"/>
        <v>4</v>
      </c>
      <c r="AC8628" s="2">
        <f t="shared" si="840"/>
        <v>2026</v>
      </c>
      <c r="AD8628" s="2" t="str">
        <f>IFERROR(VLOOKUP(A8628,'Aux Área'!$A$4:$B$123,2,0),"-")</f>
        <v>APH</v>
      </c>
    </row>
    <row r="8629" spans="1:30" x14ac:dyDescent="0.3">
      <c r="A8629" t="s">
        <v>662</v>
      </c>
      <c r="B8629" t="s">
        <v>183</v>
      </c>
      <c r="C8629" t="s">
        <v>13289</v>
      </c>
      <c r="D8629" t="s">
        <v>1568</v>
      </c>
      <c r="E8629" t="s">
        <v>1569</v>
      </c>
      <c r="F8629" t="s">
        <v>653</v>
      </c>
      <c r="G8629" t="s">
        <v>1495</v>
      </c>
      <c r="H8629" t="s">
        <v>1571</v>
      </c>
      <c r="I8629" t="s">
        <v>1497</v>
      </c>
      <c r="J8629" t="s">
        <v>1100</v>
      </c>
      <c r="K8629" t="s">
        <v>1101</v>
      </c>
      <c r="L8629" t="s">
        <v>181</v>
      </c>
      <c r="M8629" t="s">
        <v>38</v>
      </c>
      <c r="N8629" t="s">
        <v>668</v>
      </c>
      <c r="O8629" s="23">
        <v>0</v>
      </c>
      <c r="P8629" s="9">
        <v>0</v>
      </c>
      <c r="Q8629" t="s">
        <v>40</v>
      </c>
      <c r="R8629">
        <v>0</v>
      </c>
      <c r="S8629" s="9">
        <v>96.45</v>
      </c>
      <c r="T8629" s="26">
        <v>7.29</v>
      </c>
      <c r="U8629" s="8">
        <v>703.14</v>
      </c>
      <c r="V8629" t="s">
        <v>13290</v>
      </c>
      <c r="W8629" t="s">
        <v>652</v>
      </c>
      <c r="X8629" t="s">
        <v>42</v>
      </c>
      <c r="Y8629" t="s">
        <v>653</v>
      </c>
      <c r="AA8629" s="1">
        <f t="shared" si="838"/>
        <v>46113</v>
      </c>
      <c r="AB8629" s="2">
        <f t="shared" si="839"/>
        <v>4</v>
      </c>
      <c r="AC8629" s="2">
        <f t="shared" si="840"/>
        <v>2026</v>
      </c>
      <c r="AD8629" s="2" t="str">
        <f>IFERROR(VLOOKUP(A8629,'Aux Área'!$A$4:$B$123,2,0),"-")</f>
        <v>SÃO PEDRO</v>
      </c>
    </row>
    <row r="8630" spans="1:30" x14ac:dyDescent="0.3">
      <c r="A8630" t="s">
        <v>76</v>
      </c>
      <c r="B8630" t="s">
        <v>380</v>
      </c>
      <c r="C8630" t="s">
        <v>13291</v>
      </c>
      <c r="D8630" t="s">
        <v>382</v>
      </c>
      <c r="E8630" t="s">
        <v>383</v>
      </c>
      <c r="F8630" t="s">
        <v>77</v>
      </c>
      <c r="G8630" t="s">
        <v>35</v>
      </c>
      <c r="H8630" t="s">
        <v>36</v>
      </c>
      <c r="I8630" t="s">
        <v>37</v>
      </c>
      <c r="J8630" t="s">
        <v>627</v>
      </c>
      <c r="K8630" t="s">
        <v>628</v>
      </c>
      <c r="L8630" t="s">
        <v>84</v>
      </c>
      <c r="M8630" t="s">
        <v>38</v>
      </c>
      <c r="N8630" t="s">
        <v>39</v>
      </c>
      <c r="O8630" s="23">
        <v>262</v>
      </c>
      <c r="P8630" s="9">
        <v>8.52</v>
      </c>
      <c r="Q8630" t="s">
        <v>40</v>
      </c>
      <c r="R8630">
        <v>66287</v>
      </c>
      <c r="S8630" s="9">
        <v>30.76</v>
      </c>
      <c r="T8630" s="26">
        <v>4.99</v>
      </c>
      <c r="U8630" s="8">
        <v>153.49</v>
      </c>
      <c r="V8630" t="s">
        <v>13292</v>
      </c>
      <c r="W8630" t="s">
        <v>2007</v>
      </c>
      <c r="X8630" t="s">
        <v>42</v>
      </c>
      <c r="Y8630" t="s">
        <v>1740</v>
      </c>
      <c r="AA8630" s="1">
        <f t="shared" si="838"/>
        <v>46113</v>
      </c>
      <c r="AB8630" s="2">
        <f t="shared" si="839"/>
        <v>4</v>
      </c>
      <c r="AC8630" s="2">
        <f t="shared" si="840"/>
        <v>2026</v>
      </c>
      <c r="AD8630" s="2" t="str">
        <f>IFERROR(VLOOKUP(A8630,'Aux Área'!$A$4:$B$123,2,0),"-")</f>
        <v>QSMS</v>
      </c>
    </row>
    <row r="8631" spans="1:30" x14ac:dyDescent="0.3">
      <c r="A8631" t="s">
        <v>68</v>
      </c>
      <c r="B8631" t="s">
        <v>296</v>
      </c>
      <c r="C8631" t="s">
        <v>13293</v>
      </c>
      <c r="D8631" t="s">
        <v>1562</v>
      </c>
      <c r="E8631" t="s">
        <v>1563</v>
      </c>
      <c r="F8631" t="s">
        <v>69</v>
      </c>
      <c r="G8631" t="s">
        <v>35</v>
      </c>
      <c r="H8631" t="s">
        <v>36</v>
      </c>
      <c r="I8631" t="s">
        <v>37</v>
      </c>
      <c r="J8631" t="s">
        <v>231</v>
      </c>
      <c r="K8631" t="s">
        <v>232</v>
      </c>
      <c r="L8631" t="s">
        <v>217</v>
      </c>
      <c r="M8631" t="s">
        <v>38</v>
      </c>
      <c r="N8631" t="s">
        <v>39</v>
      </c>
      <c r="O8631" s="23">
        <v>205</v>
      </c>
      <c r="P8631" s="9">
        <v>9.49</v>
      </c>
      <c r="Q8631" t="s">
        <v>40</v>
      </c>
      <c r="R8631">
        <v>54782</v>
      </c>
      <c r="S8631" s="9">
        <v>21.61</v>
      </c>
      <c r="T8631" s="26">
        <v>4.8600000000000003</v>
      </c>
      <c r="U8631" s="8">
        <v>105.03</v>
      </c>
      <c r="V8631" t="s">
        <v>13294</v>
      </c>
      <c r="W8631" t="s">
        <v>2007</v>
      </c>
      <c r="X8631" t="s">
        <v>42</v>
      </c>
      <c r="Y8631" t="s">
        <v>1740</v>
      </c>
      <c r="AA8631" s="1">
        <f t="shared" si="838"/>
        <v>46113</v>
      </c>
      <c r="AB8631" s="2">
        <f t="shared" si="839"/>
        <v>4</v>
      </c>
      <c r="AC8631" s="2">
        <f t="shared" si="840"/>
        <v>2026</v>
      </c>
      <c r="AD8631" s="2" t="str">
        <f>IFERROR(VLOOKUP(A8631,'Aux Área'!$A$4:$B$123,2,0),"-")</f>
        <v>OPERAÇÃO</v>
      </c>
    </row>
    <row r="8632" spans="1:30" x14ac:dyDescent="0.3">
      <c r="A8632" t="s">
        <v>48</v>
      </c>
      <c r="B8632" t="s">
        <v>288</v>
      </c>
      <c r="C8632" t="s">
        <v>13295</v>
      </c>
      <c r="D8632" t="s">
        <v>132</v>
      </c>
      <c r="E8632" t="s">
        <v>133</v>
      </c>
      <c r="F8632" t="s">
        <v>49</v>
      </c>
      <c r="G8632" t="s">
        <v>35</v>
      </c>
      <c r="H8632" t="s">
        <v>36</v>
      </c>
      <c r="I8632" t="s">
        <v>37</v>
      </c>
      <c r="J8632" t="s">
        <v>495</v>
      </c>
      <c r="K8632" t="s">
        <v>496</v>
      </c>
      <c r="L8632" t="s">
        <v>84</v>
      </c>
      <c r="M8632" t="s">
        <v>38</v>
      </c>
      <c r="N8632" t="s">
        <v>39</v>
      </c>
      <c r="O8632" s="23">
        <v>515</v>
      </c>
      <c r="P8632" s="9">
        <v>11.18</v>
      </c>
      <c r="Q8632" t="s">
        <v>40</v>
      </c>
      <c r="R8632">
        <v>25258</v>
      </c>
      <c r="S8632" s="9">
        <v>46.08</v>
      </c>
      <c r="T8632" s="26">
        <v>3.9910000000000001</v>
      </c>
      <c r="U8632" s="8">
        <v>183.89</v>
      </c>
      <c r="V8632" t="s">
        <v>41</v>
      </c>
      <c r="W8632" t="s">
        <v>2007</v>
      </c>
      <c r="X8632" t="s">
        <v>42</v>
      </c>
      <c r="Y8632" t="s">
        <v>1740</v>
      </c>
      <c r="AA8632" s="1">
        <f t="shared" si="838"/>
        <v>46113</v>
      </c>
      <c r="AB8632" s="2">
        <f t="shared" si="839"/>
        <v>4</v>
      </c>
      <c r="AC8632" s="2">
        <f t="shared" si="840"/>
        <v>2026</v>
      </c>
      <c r="AD8632" s="2" t="str">
        <f>IFERROR(VLOOKUP(A8632,'Aux Área'!$A$4:$B$123,2,0),"-")</f>
        <v>ENGENHARIA</v>
      </c>
    </row>
    <row r="8633" spans="1:30" x14ac:dyDescent="0.3">
      <c r="A8633" t="s">
        <v>2691</v>
      </c>
      <c r="B8633" t="s">
        <v>2692</v>
      </c>
      <c r="C8633" t="s">
        <v>13296</v>
      </c>
      <c r="D8633" t="s">
        <v>2142</v>
      </c>
      <c r="E8633" t="s">
        <v>2143</v>
      </c>
      <c r="F8633" t="s">
        <v>5979</v>
      </c>
      <c r="G8633" t="s">
        <v>1635</v>
      </c>
      <c r="H8633" t="s">
        <v>2635</v>
      </c>
      <c r="I8633" t="s">
        <v>37</v>
      </c>
      <c r="J8633" t="s">
        <v>165</v>
      </c>
      <c r="K8633" t="s">
        <v>166</v>
      </c>
      <c r="L8633" t="s">
        <v>167</v>
      </c>
      <c r="M8633" t="s">
        <v>38</v>
      </c>
      <c r="N8633" t="s">
        <v>39</v>
      </c>
      <c r="O8633" s="23">
        <v>310</v>
      </c>
      <c r="P8633" s="9">
        <v>8.4700000000000006</v>
      </c>
      <c r="Q8633" t="s">
        <v>40</v>
      </c>
      <c r="R8633">
        <v>25072</v>
      </c>
      <c r="S8633" s="9">
        <v>36.590000000000003</v>
      </c>
      <c r="T8633" s="26">
        <v>4.99</v>
      </c>
      <c r="U8633" s="8">
        <v>182.58</v>
      </c>
      <c r="V8633" t="s">
        <v>112</v>
      </c>
      <c r="W8633" t="s">
        <v>2007</v>
      </c>
      <c r="X8633" t="s">
        <v>42</v>
      </c>
      <c r="Y8633" t="s">
        <v>1740</v>
      </c>
      <c r="AA8633" s="1">
        <f t="shared" si="838"/>
        <v>46113</v>
      </c>
      <c r="AB8633" s="2">
        <f t="shared" si="839"/>
        <v>4</v>
      </c>
      <c r="AC8633" s="2">
        <f t="shared" si="840"/>
        <v>2026</v>
      </c>
      <c r="AD8633" s="2" t="str">
        <f>IFERROR(VLOOKUP(A8633,'Aux Área'!$A$4:$B$123,2,0),"-")</f>
        <v>TI</v>
      </c>
    </row>
    <row r="8634" spans="1:30" x14ac:dyDescent="0.3">
      <c r="A8634" t="s">
        <v>3092</v>
      </c>
      <c r="B8634" t="s">
        <v>4774</v>
      </c>
      <c r="C8634" t="s">
        <v>13297</v>
      </c>
      <c r="D8634" t="s">
        <v>9771</v>
      </c>
      <c r="E8634" t="s">
        <v>9666</v>
      </c>
      <c r="F8634" t="s">
        <v>3594</v>
      </c>
      <c r="G8634" t="s">
        <v>1135</v>
      </c>
      <c r="H8634" t="s">
        <v>2275</v>
      </c>
      <c r="I8634" t="s">
        <v>1497</v>
      </c>
      <c r="J8634" t="s">
        <v>231</v>
      </c>
      <c r="K8634" t="s">
        <v>232</v>
      </c>
      <c r="L8634" t="s">
        <v>217</v>
      </c>
      <c r="M8634" t="s">
        <v>38</v>
      </c>
      <c r="N8634" t="s">
        <v>39</v>
      </c>
      <c r="O8634" s="23">
        <v>291</v>
      </c>
      <c r="P8634" s="9">
        <v>9.43</v>
      </c>
      <c r="Q8634" t="s">
        <v>40</v>
      </c>
      <c r="R8634">
        <v>130038</v>
      </c>
      <c r="S8634" s="9">
        <v>30.86</v>
      </c>
      <c r="T8634" s="26">
        <v>4.8609999999999998</v>
      </c>
      <c r="U8634" s="8">
        <v>150</v>
      </c>
      <c r="V8634" t="s">
        <v>13298</v>
      </c>
      <c r="W8634" t="s">
        <v>2276</v>
      </c>
      <c r="X8634" t="s">
        <v>42</v>
      </c>
      <c r="Y8634" t="s">
        <v>2277</v>
      </c>
      <c r="AA8634" s="1">
        <f t="shared" si="838"/>
        <v>46113</v>
      </c>
      <c r="AB8634" s="2">
        <f t="shared" si="839"/>
        <v>4</v>
      </c>
      <c r="AC8634" s="2">
        <f t="shared" si="840"/>
        <v>2026</v>
      </c>
      <c r="AD8634" s="2" t="str">
        <f>IFERROR(VLOOKUP(A8634,'Aux Área'!$A$4:$B$123,2,0),"-")</f>
        <v>INSPEÇÃO</v>
      </c>
    </row>
    <row r="8635" spans="1:30" x14ac:dyDescent="0.3">
      <c r="A8635" t="s">
        <v>2650</v>
      </c>
      <c r="B8635" t="s">
        <v>10989</v>
      </c>
      <c r="C8635" t="s">
        <v>13299</v>
      </c>
      <c r="D8635" t="s">
        <v>2944</v>
      </c>
      <c r="E8635" t="s">
        <v>2945</v>
      </c>
      <c r="F8635" t="s">
        <v>3615</v>
      </c>
      <c r="G8635" t="s">
        <v>1300</v>
      </c>
      <c r="H8635" t="s">
        <v>2635</v>
      </c>
      <c r="I8635" t="s">
        <v>37</v>
      </c>
      <c r="J8635" t="s">
        <v>1268</v>
      </c>
      <c r="K8635" t="s">
        <v>1269</v>
      </c>
      <c r="L8635" t="s">
        <v>84</v>
      </c>
      <c r="M8635" t="s">
        <v>38</v>
      </c>
      <c r="N8635" t="s">
        <v>39</v>
      </c>
      <c r="O8635" s="23">
        <v>304</v>
      </c>
      <c r="P8635" s="9">
        <v>6.05</v>
      </c>
      <c r="Q8635" t="s">
        <v>40</v>
      </c>
      <c r="R8635">
        <v>25314</v>
      </c>
      <c r="S8635" s="9">
        <v>50.28</v>
      </c>
      <c r="T8635" s="26">
        <v>3.97</v>
      </c>
      <c r="U8635" s="8">
        <v>199.59</v>
      </c>
      <c r="V8635" t="s">
        <v>41</v>
      </c>
      <c r="W8635" t="s">
        <v>2276</v>
      </c>
      <c r="X8635" t="s">
        <v>42</v>
      </c>
      <c r="Y8635" t="s">
        <v>1740</v>
      </c>
      <c r="AA8635" s="1">
        <f t="shared" si="838"/>
        <v>46113</v>
      </c>
      <c r="AB8635" s="2">
        <f t="shared" si="839"/>
        <v>4</v>
      </c>
      <c r="AC8635" s="2">
        <f t="shared" si="840"/>
        <v>2026</v>
      </c>
      <c r="AD8635" s="2" t="str">
        <f>IFERROR(VLOOKUP(A8635,'Aux Área'!$A$4:$B$123,2,0),"-")</f>
        <v>TI</v>
      </c>
    </row>
    <row r="8636" spans="1:30" x14ac:dyDescent="0.3">
      <c r="A8636" t="s">
        <v>2278</v>
      </c>
      <c r="B8636" t="s">
        <v>4664</v>
      </c>
      <c r="C8636" t="s">
        <v>13300</v>
      </c>
      <c r="D8636" t="s">
        <v>3208</v>
      </c>
      <c r="E8636" t="s">
        <v>3209</v>
      </c>
      <c r="F8636" t="s">
        <v>2281</v>
      </c>
      <c r="G8636" t="s">
        <v>1135</v>
      </c>
      <c r="H8636" t="s">
        <v>2275</v>
      </c>
      <c r="I8636" t="s">
        <v>1497</v>
      </c>
      <c r="J8636" t="s">
        <v>11506</v>
      </c>
      <c r="K8636" t="s">
        <v>11507</v>
      </c>
      <c r="L8636" t="s">
        <v>84</v>
      </c>
      <c r="M8636" t="s">
        <v>38</v>
      </c>
      <c r="N8636" t="s">
        <v>39</v>
      </c>
      <c r="O8636" s="23">
        <v>239</v>
      </c>
      <c r="P8636" s="9">
        <v>10.84</v>
      </c>
      <c r="Q8636" t="s">
        <v>40</v>
      </c>
      <c r="R8636">
        <v>150314</v>
      </c>
      <c r="S8636" s="9">
        <v>22.05</v>
      </c>
      <c r="T8636" s="26">
        <v>4.99</v>
      </c>
      <c r="U8636" s="8">
        <v>110.03</v>
      </c>
      <c r="V8636" t="s">
        <v>41</v>
      </c>
      <c r="W8636" t="s">
        <v>2276</v>
      </c>
      <c r="X8636" t="s">
        <v>42</v>
      </c>
      <c r="Y8636" t="s">
        <v>2277</v>
      </c>
      <c r="AA8636" s="1">
        <f t="shared" si="838"/>
        <v>46113</v>
      </c>
      <c r="AB8636" s="2">
        <f t="shared" si="839"/>
        <v>4</v>
      </c>
      <c r="AC8636" s="2">
        <f t="shared" si="840"/>
        <v>2026</v>
      </c>
      <c r="AD8636" s="2" t="str">
        <f>IFERROR(VLOOKUP(A8636,'Aux Área'!$A$4:$B$123,2,0),"-")</f>
        <v>INSPEÇÃO</v>
      </c>
    </row>
    <row r="8637" spans="1:30" x14ac:dyDescent="0.3">
      <c r="A8637" t="s">
        <v>2189</v>
      </c>
      <c r="B8637" t="s">
        <v>10781</v>
      </c>
      <c r="C8637" t="s">
        <v>13301</v>
      </c>
      <c r="D8637" t="s">
        <v>5015</v>
      </c>
      <c r="E8637" t="s">
        <v>5016</v>
      </c>
      <c r="F8637" t="s">
        <v>2192</v>
      </c>
      <c r="G8637" t="s">
        <v>1135</v>
      </c>
      <c r="H8637" t="s">
        <v>2185</v>
      </c>
      <c r="I8637" t="s">
        <v>2186</v>
      </c>
      <c r="J8637" t="s">
        <v>11506</v>
      </c>
      <c r="K8637" t="s">
        <v>11507</v>
      </c>
      <c r="L8637" t="s">
        <v>84</v>
      </c>
      <c r="M8637" t="s">
        <v>38</v>
      </c>
      <c r="N8637" t="s">
        <v>668</v>
      </c>
      <c r="O8637" s="23">
        <v>569</v>
      </c>
      <c r="P8637" s="9">
        <v>13.09</v>
      </c>
      <c r="Q8637" t="s">
        <v>40</v>
      </c>
      <c r="R8637">
        <v>58482</v>
      </c>
      <c r="S8637" s="9">
        <v>43.48</v>
      </c>
      <c r="T8637" s="26">
        <v>8.49</v>
      </c>
      <c r="U8637" s="8">
        <v>369.15</v>
      </c>
      <c r="V8637" t="s">
        <v>41</v>
      </c>
      <c r="W8637" t="s">
        <v>2007</v>
      </c>
      <c r="X8637" t="s">
        <v>42</v>
      </c>
      <c r="Y8637" t="s">
        <v>12261</v>
      </c>
      <c r="AA8637" s="1">
        <f t="shared" si="838"/>
        <v>46113</v>
      </c>
      <c r="AB8637" s="2">
        <f t="shared" si="839"/>
        <v>4</v>
      </c>
      <c r="AC8637" s="2">
        <f t="shared" si="840"/>
        <v>2026</v>
      </c>
      <c r="AD8637" s="2" t="str">
        <f>IFERROR(VLOOKUP(A8637,'Aux Área'!$A$4:$B$123,2,0),"-")</f>
        <v>INSPEÇÃO</v>
      </c>
    </row>
    <row r="8638" spans="1:30" x14ac:dyDescent="0.3">
      <c r="A8638" t="s">
        <v>52</v>
      </c>
      <c r="B8638" t="s">
        <v>1449</v>
      </c>
      <c r="C8638" t="s">
        <v>13302</v>
      </c>
      <c r="D8638" t="s">
        <v>3197</v>
      </c>
      <c r="E8638" t="s">
        <v>3198</v>
      </c>
      <c r="F8638" t="s">
        <v>53</v>
      </c>
      <c r="G8638" t="s">
        <v>35</v>
      </c>
      <c r="H8638" t="s">
        <v>36</v>
      </c>
      <c r="I8638" t="s">
        <v>37</v>
      </c>
      <c r="J8638" t="s">
        <v>356</v>
      </c>
      <c r="K8638" t="s">
        <v>357</v>
      </c>
      <c r="L8638" t="s">
        <v>124</v>
      </c>
      <c r="M8638" t="s">
        <v>38</v>
      </c>
      <c r="N8638" t="s">
        <v>39</v>
      </c>
      <c r="O8638" s="23">
        <v>153</v>
      </c>
      <c r="P8638" s="9">
        <v>7.65</v>
      </c>
      <c r="Q8638" t="s">
        <v>40</v>
      </c>
      <c r="R8638">
        <v>89763</v>
      </c>
      <c r="S8638" s="9">
        <v>20</v>
      </c>
      <c r="T8638" s="26">
        <v>4.79</v>
      </c>
      <c r="U8638" s="8">
        <v>95.8</v>
      </c>
      <c r="V8638" t="s">
        <v>13303</v>
      </c>
      <c r="W8638" t="s">
        <v>2007</v>
      </c>
      <c r="X8638" t="s">
        <v>42</v>
      </c>
      <c r="Y8638" t="s">
        <v>1740</v>
      </c>
      <c r="AA8638" s="1">
        <f t="shared" si="838"/>
        <v>46113</v>
      </c>
      <c r="AB8638" s="2">
        <f t="shared" si="839"/>
        <v>4</v>
      </c>
      <c r="AC8638" s="2">
        <f t="shared" si="840"/>
        <v>2026</v>
      </c>
      <c r="AD8638" s="2" t="str">
        <f>IFERROR(VLOOKUP(A8638,'Aux Área'!$A$4:$B$123,2,0),"-")</f>
        <v>OPERAÇÃO</v>
      </c>
    </row>
    <row r="8639" spans="1:30" x14ac:dyDescent="0.3">
      <c r="A8639" t="s">
        <v>9674</v>
      </c>
      <c r="B8639" t="s">
        <v>10327</v>
      </c>
      <c r="C8639" t="s">
        <v>13304</v>
      </c>
      <c r="D8639" t="s">
        <v>12389</v>
      </c>
      <c r="E8639" t="s">
        <v>12390</v>
      </c>
      <c r="F8639" t="s">
        <v>15506</v>
      </c>
      <c r="G8639" t="s">
        <v>1300</v>
      </c>
      <c r="H8639" t="s">
        <v>9676</v>
      </c>
      <c r="I8639" t="s">
        <v>37</v>
      </c>
      <c r="J8639" t="s">
        <v>231</v>
      </c>
      <c r="K8639" t="s">
        <v>232</v>
      </c>
      <c r="L8639" t="s">
        <v>217</v>
      </c>
      <c r="M8639" t="s">
        <v>38</v>
      </c>
      <c r="N8639" t="s">
        <v>39</v>
      </c>
      <c r="O8639" s="23">
        <v>169</v>
      </c>
      <c r="P8639" s="9">
        <v>7.99</v>
      </c>
      <c r="Q8639" t="s">
        <v>40</v>
      </c>
      <c r="R8639">
        <v>54847</v>
      </c>
      <c r="S8639" s="9">
        <v>21.14</v>
      </c>
      <c r="T8639" s="26">
        <v>4.8609999999999998</v>
      </c>
      <c r="U8639" s="8">
        <v>102.76</v>
      </c>
      <c r="V8639" t="s">
        <v>13305</v>
      </c>
      <c r="W8639" t="s">
        <v>2007</v>
      </c>
      <c r="X8639" t="s">
        <v>42</v>
      </c>
      <c r="Y8639" t="s">
        <v>6209</v>
      </c>
      <c r="AA8639" s="1">
        <f t="shared" si="838"/>
        <v>46113</v>
      </c>
      <c r="AB8639" s="2">
        <f t="shared" si="839"/>
        <v>4</v>
      </c>
      <c r="AC8639" s="2">
        <f t="shared" si="840"/>
        <v>2026</v>
      </c>
      <c r="AD8639" s="2" t="str">
        <f>IFERROR(VLOOKUP(A8639,'Aux Área'!$A$4:$B$123,2,0),"-")</f>
        <v>TI</v>
      </c>
    </row>
    <row r="8640" spans="1:30" x14ac:dyDescent="0.3">
      <c r="A8640" t="s">
        <v>2282</v>
      </c>
      <c r="B8640" t="s">
        <v>4679</v>
      </c>
      <c r="C8640" t="s">
        <v>13306</v>
      </c>
      <c r="D8640" t="s">
        <v>12092</v>
      </c>
      <c r="E8640" t="s">
        <v>12093</v>
      </c>
      <c r="F8640" t="s">
        <v>2285</v>
      </c>
      <c r="G8640" t="s">
        <v>1135</v>
      </c>
      <c r="H8640" t="s">
        <v>2275</v>
      </c>
      <c r="I8640" t="s">
        <v>1497</v>
      </c>
      <c r="J8640" t="s">
        <v>409</v>
      </c>
      <c r="K8640" t="s">
        <v>410</v>
      </c>
      <c r="L8640" t="s">
        <v>141</v>
      </c>
      <c r="M8640" t="s">
        <v>38</v>
      </c>
      <c r="N8640" t="s">
        <v>39</v>
      </c>
      <c r="O8640" s="23">
        <v>311</v>
      </c>
      <c r="P8640" s="9">
        <v>8.32</v>
      </c>
      <c r="Q8640" t="s">
        <v>40</v>
      </c>
      <c r="R8640">
        <v>128171</v>
      </c>
      <c r="S8640" s="9">
        <v>37.39</v>
      </c>
      <c r="T8640" s="26">
        <v>4.6900000000000004</v>
      </c>
      <c r="U8640" s="8">
        <v>175.36</v>
      </c>
      <c r="V8640" t="s">
        <v>13307</v>
      </c>
      <c r="W8640" t="s">
        <v>2276</v>
      </c>
      <c r="X8640" t="s">
        <v>42</v>
      </c>
      <c r="Y8640" t="s">
        <v>2277</v>
      </c>
      <c r="AA8640" s="1">
        <f t="shared" si="838"/>
        <v>46113</v>
      </c>
      <c r="AB8640" s="2">
        <f t="shared" si="839"/>
        <v>4</v>
      </c>
      <c r="AC8640" s="2">
        <f t="shared" si="840"/>
        <v>2026</v>
      </c>
      <c r="AD8640" s="2" t="str">
        <f>IFERROR(VLOOKUP(A8640,'Aux Área'!$A$4:$B$123,2,0),"-")</f>
        <v>INSPEÇÃO</v>
      </c>
    </row>
    <row r="8641" spans="1:30" x14ac:dyDescent="0.3">
      <c r="A8641" t="s">
        <v>5543</v>
      </c>
      <c r="B8641" t="s">
        <v>11845</v>
      </c>
      <c r="C8641" t="s">
        <v>13308</v>
      </c>
      <c r="D8641" t="s">
        <v>3197</v>
      </c>
      <c r="E8641" t="s">
        <v>3198</v>
      </c>
      <c r="F8641" t="s">
        <v>6207</v>
      </c>
      <c r="G8641" t="s">
        <v>1135</v>
      </c>
      <c r="H8641" t="s">
        <v>5545</v>
      </c>
      <c r="I8641" t="s">
        <v>839</v>
      </c>
      <c r="J8641" t="s">
        <v>231</v>
      </c>
      <c r="K8641" t="s">
        <v>232</v>
      </c>
      <c r="L8641" t="s">
        <v>217</v>
      </c>
      <c r="M8641" t="s">
        <v>38</v>
      </c>
      <c r="N8641" t="s">
        <v>39</v>
      </c>
      <c r="O8641" s="23">
        <v>193</v>
      </c>
      <c r="P8641" s="9">
        <v>8.16</v>
      </c>
      <c r="Q8641" t="s">
        <v>40</v>
      </c>
      <c r="R8641">
        <v>37876</v>
      </c>
      <c r="S8641" s="9">
        <v>23.66</v>
      </c>
      <c r="T8641" s="26">
        <v>4.8609999999999998</v>
      </c>
      <c r="U8641" s="8">
        <v>115.01</v>
      </c>
      <c r="V8641" t="s">
        <v>13309</v>
      </c>
      <c r="W8641" t="s">
        <v>2276</v>
      </c>
      <c r="X8641" t="s">
        <v>42</v>
      </c>
      <c r="Y8641" t="s">
        <v>2277</v>
      </c>
      <c r="AA8641" s="1">
        <f t="shared" si="838"/>
        <v>46113</v>
      </c>
      <c r="AB8641" s="2">
        <f t="shared" si="839"/>
        <v>4</v>
      </c>
      <c r="AC8641" s="2">
        <f t="shared" si="840"/>
        <v>2026</v>
      </c>
      <c r="AD8641" s="2" t="str">
        <f>IFERROR(VLOOKUP(A8641,'Aux Área'!$A$4:$B$123,2,0),"-")</f>
        <v>INSPEÇÃO</v>
      </c>
    </row>
    <row r="8642" spans="1:30" x14ac:dyDescent="0.3">
      <c r="A8642" t="s">
        <v>1295</v>
      </c>
      <c r="B8642" t="s">
        <v>1753</v>
      </c>
      <c r="C8642" t="s">
        <v>13310</v>
      </c>
      <c r="D8642" t="s">
        <v>1297</v>
      </c>
      <c r="E8642" t="s">
        <v>2221</v>
      </c>
      <c r="F8642" t="s">
        <v>1299</v>
      </c>
      <c r="G8642" t="s">
        <v>1135</v>
      </c>
      <c r="H8642" t="s">
        <v>1301</v>
      </c>
      <c r="I8642" t="s">
        <v>839</v>
      </c>
      <c r="J8642" t="s">
        <v>122</v>
      </c>
      <c r="K8642" t="s">
        <v>123</v>
      </c>
      <c r="L8642" t="s">
        <v>124</v>
      </c>
      <c r="M8642" t="s">
        <v>38</v>
      </c>
      <c r="N8642" t="s">
        <v>39</v>
      </c>
      <c r="O8642" s="23">
        <v>0</v>
      </c>
      <c r="P8642" s="23">
        <v>0</v>
      </c>
      <c r="Q8642" t="s">
        <v>40</v>
      </c>
      <c r="R8642" t="s">
        <v>15244</v>
      </c>
      <c r="S8642" s="9">
        <v>51.87</v>
      </c>
      <c r="T8642" s="26">
        <v>4.59</v>
      </c>
      <c r="U8642" s="8">
        <v>238.08</v>
      </c>
      <c r="V8642" t="s">
        <v>112</v>
      </c>
      <c r="W8642" t="s">
        <v>2007</v>
      </c>
      <c r="X8642" t="s">
        <v>42</v>
      </c>
      <c r="Y8642" t="s">
        <v>1740</v>
      </c>
      <c r="AA8642" s="1">
        <f t="shared" si="838"/>
        <v>46113</v>
      </c>
      <c r="AB8642" s="2">
        <f t="shared" si="839"/>
        <v>4</v>
      </c>
      <c r="AC8642" s="2">
        <f t="shared" si="840"/>
        <v>2026</v>
      </c>
      <c r="AD8642" s="2" t="str">
        <f>IFERROR(VLOOKUP(A8642,'Aux Área'!$A$4:$B$123,2,0),"-")</f>
        <v>LUCCA JR - OP</v>
      </c>
    </row>
    <row r="8643" spans="1:30" x14ac:dyDescent="0.3">
      <c r="A8643" t="s">
        <v>2306</v>
      </c>
      <c r="B8643" t="s">
        <v>4613</v>
      </c>
      <c r="C8643" t="s">
        <v>13311</v>
      </c>
      <c r="D8643" t="s">
        <v>3212</v>
      </c>
      <c r="E8643" t="s">
        <v>3213</v>
      </c>
      <c r="F8643" t="s">
        <v>2309</v>
      </c>
      <c r="G8643" t="s">
        <v>1135</v>
      </c>
      <c r="H8643" t="s">
        <v>2275</v>
      </c>
      <c r="I8643" t="s">
        <v>1497</v>
      </c>
      <c r="J8643" t="s">
        <v>1665</v>
      </c>
      <c r="K8643" t="s">
        <v>1666</v>
      </c>
      <c r="L8643" t="s">
        <v>301</v>
      </c>
      <c r="M8643" t="s">
        <v>38</v>
      </c>
      <c r="N8643" t="s">
        <v>39</v>
      </c>
      <c r="O8643" s="23">
        <v>359</v>
      </c>
      <c r="P8643" s="9">
        <v>9.18</v>
      </c>
      <c r="Q8643" t="s">
        <v>40</v>
      </c>
      <c r="R8643">
        <v>149009</v>
      </c>
      <c r="S8643" s="9">
        <v>39.090000000000003</v>
      </c>
      <c r="T8643" s="26">
        <v>4.6900000000000004</v>
      </c>
      <c r="U8643" s="8">
        <v>183.33</v>
      </c>
      <c r="V8643" t="s">
        <v>13312</v>
      </c>
      <c r="W8643" t="s">
        <v>2276</v>
      </c>
      <c r="X8643" t="s">
        <v>42</v>
      </c>
      <c r="Y8643" t="s">
        <v>2277</v>
      </c>
      <c r="AA8643" s="1">
        <f t="shared" si="838"/>
        <v>46113</v>
      </c>
      <c r="AB8643" s="2">
        <f t="shared" si="839"/>
        <v>4</v>
      </c>
      <c r="AC8643" s="2">
        <f t="shared" si="840"/>
        <v>2026</v>
      </c>
      <c r="AD8643" s="2" t="str">
        <f>IFERROR(VLOOKUP(A8643,'Aux Área'!$A$4:$B$123,2,0),"-")</f>
        <v>INSPEÇÃO</v>
      </c>
    </row>
    <row r="8644" spans="1:30" x14ac:dyDescent="0.3">
      <c r="A8644" t="s">
        <v>2643</v>
      </c>
      <c r="B8644" t="s">
        <v>2307</v>
      </c>
      <c r="C8644" t="s">
        <v>13313</v>
      </c>
      <c r="D8644" t="s">
        <v>7064</v>
      </c>
      <c r="E8644" t="s">
        <v>7065</v>
      </c>
      <c r="F8644" t="s">
        <v>2646</v>
      </c>
      <c r="G8644" t="s">
        <v>1300</v>
      </c>
      <c r="H8644" t="s">
        <v>1301</v>
      </c>
      <c r="I8644" t="s">
        <v>37</v>
      </c>
      <c r="J8644" t="s">
        <v>172</v>
      </c>
      <c r="K8644" t="s">
        <v>173</v>
      </c>
      <c r="L8644" t="s">
        <v>124</v>
      </c>
      <c r="M8644" t="s">
        <v>38</v>
      </c>
      <c r="N8644" t="s">
        <v>39</v>
      </c>
      <c r="O8644" s="23">
        <v>371</v>
      </c>
      <c r="P8644" s="9">
        <v>9.36</v>
      </c>
      <c r="Q8644" t="s">
        <v>40</v>
      </c>
      <c r="R8644">
        <v>143014</v>
      </c>
      <c r="S8644" s="9">
        <v>39.64</v>
      </c>
      <c r="T8644" s="26">
        <v>4.79</v>
      </c>
      <c r="U8644" s="8">
        <v>189.88</v>
      </c>
      <c r="V8644" t="s">
        <v>8183</v>
      </c>
      <c r="W8644" t="s">
        <v>2276</v>
      </c>
      <c r="X8644" t="s">
        <v>42</v>
      </c>
      <c r="Y8644" t="s">
        <v>2277</v>
      </c>
      <c r="AA8644" s="1">
        <f t="shared" si="838"/>
        <v>46113</v>
      </c>
      <c r="AB8644" s="2">
        <f t="shared" si="839"/>
        <v>4</v>
      </c>
      <c r="AC8644" s="2">
        <f t="shared" si="840"/>
        <v>2026</v>
      </c>
      <c r="AD8644" s="2" t="str">
        <f>IFERROR(VLOOKUP(A8644,'Aux Área'!$A$4:$B$123,2,0),"-")</f>
        <v>INSPEÇÃO</v>
      </c>
    </row>
    <row r="8645" spans="1:30" x14ac:dyDescent="0.3">
      <c r="A8645" t="s">
        <v>2181</v>
      </c>
      <c r="B8645" t="s">
        <v>4595</v>
      </c>
      <c r="C8645" t="s">
        <v>13314</v>
      </c>
      <c r="D8645" t="s">
        <v>3303</v>
      </c>
      <c r="E8645" t="s">
        <v>3304</v>
      </c>
      <c r="F8645" t="s">
        <v>2184</v>
      </c>
      <c r="G8645" t="s">
        <v>1135</v>
      </c>
      <c r="H8645" t="s">
        <v>2185</v>
      </c>
      <c r="I8645" t="s">
        <v>2186</v>
      </c>
      <c r="J8645" t="s">
        <v>492</v>
      </c>
      <c r="K8645" t="s">
        <v>493</v>
      </c>
      <c r="L8645" t="s">
        <v>110</v>
      </c>
      <c r="M8645" t="s">
        <v>38</v>
      </c>
      <c r="N8645" t="s">
        <v>668</v>
      </c>
      <c r="O8645" s="23">
        <v>641</v>
      </c>
      <c r="P8645" s="9">
        <v>12.57</v>
      </c>
      <c r="Q8645" t="s">
        <v>40</v>
      </c>
      <c r="R8645">
        <v>161353</v>
      </c>
      <c r="S8645" s="9">
        <v>51</v>
      </c>
      <c r="T8645" s="26">
        <v>7.59</v>
      </c>
      <c r="U8645" s="8">
        <v>387.09</v>
      </c>
      <c r="V8645" t="s">
        <v>41</v>
      </c>
      <c r="W8645" t="s">
        <v>2007</v>
      </c>
      <c r="X8645" t="s">
        <v>42</v>
      </c>
      <c r="Y8645" t="s">
        <v>12261</v>
      </c>
      <c r="AA8645" s="1">
        <f t="shared" si="838"/>
        <v>46114</v>
      </c>
      <c r="AB8645" s="2">
        <f t="shared" si="839"/>
        <v>4</v>
      </c>
      <c r="AC8645" s="2">
        <f t="shared" si="840"/>
        <v>2026</v>
      </c>
      <c r="AD8645" s="2" t="str">
        <f>IFERROR(VLOOKUP(A8645,'Aux Área'!$A$4:$B$123,2,0),"-")</f>
        <v>INSPEÇÃO</v>
      </c>
    </row>
    <row r="8646" spans="1:30" x14ac:dyDescent="0.3">
      <c r="A8646" t="s">
        <v>2638</v>
      </c>
      <c r="B8646" t="s">
        <v>4593</v>
      </c>
      <c r="C8646" t="s">
        <v>13315</v>
      </c>
      <c r="D8646" t="s">
        <v>4358</v>
      </c>
      <c r="E8646" t="s">
        <v>4359</v>
      </c>
      <c r="F8646" t="s">
        <v>2641</v>
      </c>
      <c r="G8646" t="s">
        <v>1135</v>
      </c>
      <c r="H8646" t="s">
        <v>2275</v>
      </c>
      <c r="I8646" t="s">
        <v>1497</v>
      </c>
      <c r="J8646" t="s">
        <v>275</v>
      </c>
      <c r="K8646" t="s">
        <v>276</v>
      </c>
      <c r="L8646" t="s">
        <v>124</v>
      </c>
      <c r="M8646" t="s">
        <v>38</v>
      </c>
      <c r="N8646" t="s">
        <v>39</v>
      </c>
      <c r="O8646" s="23">
        <v>473</v>
      </c>
      <c r="P8646" s="9">
        <v>10.25</v>
      </c>
      <c r="Q8646" t="s">
        <v>40</v>
      </c>
      <c r="R8646">
        <v>136470</v>
      </c>
      <c r="S8646" s="9">
        <v>46.14</v>
      </c>
      <c r="T8646" s="26">
        <v>4.79</v>
      </c>
      <c r="U8646" s="8">
        <v>221.01</v>
      </c>
      <c r="V8646" t="s">
        <v>13316</v>
      </c>
      <c r="W8646" t="s">
        <v>2276</v>
      </c>
      <c r="X8646" t="s">
        <v>42</v>
      </c>
      <c r="Y8646" t="s">
        <v>2277</v>
      </c>
      <c r="AA8646" s="1">
        <f t="shared" si="838"/>
        <v>46114</v>
      </c>
      <c r="AB8646" s="2">
        <f t="shared" si="839"/>
        <v>4</v>
      </c>
      <c r="AC8646" s="2">
        <f t="shared" si="840"/>
        <v>2026</v>
      </c>
      <c r="AD8646" s="2" t="str">
        <f>IFERROR(VLOOKUP(A8646,'Aux Área'!$A$4:$B$123,2,0),"-")</f>
        <v>INSPEÇÃO</v>
      </c>
    </row>
    <row r="8647" spans="1:30" x14ac:dyDescent="0.3">
      <c r="A8647" t="s">
        <v>5543</v>
      </c>
      <c r="B8647" t="s">
        <v>11845</v>
      </c>
      <c r="C8647" t="s">
        <v>13317</v>
      </c>
      <c r="D8647" t="s">
        <v>3197</v>
      </c>
      <c r="E8647" t="s">
        <v>3198</v>
      </c>
      <c r="F8647" t="s">
        <v>6207</v>
      </c>
      <c r="G8647" t="s">
        <v>1135</v>
      </c>
      <c r="H8647" t="s">
        <v>5545</v>
      </c>
      <c r="I8647" t="s">
        <v>839</v>
      </c>
      <c r="J8647" t="s">
        <v>89</v>
      </c>
      <c r="K8647" t="s">
        <v>90</v>
      </c>
      <c r="L8647" t="s">
        <v>91</v>
      </c>
      <c r="M8647" t="s">
        <v>38</v>
      </c>
      <c r="N8647" t="s">
        <v>39</v>
      </c>
      <c r="O8647" s="23">
        <v>375</v>
      </c>
      <c r="P8647" s="9">
        <v>11.63</v>
      </c>
      <c r="Q8647" t="s">
        <v>40</v>
      </c>
      <c r="R8647">
        <v>38251</v>
      </c>
      <c r="S8647" s="9">
        <v>32.25</v>
      </c>
      <c r="T8647" s="26">
        <v>4.8899999999999997</v>
      </c>
      <c r="U8647" s="8">
        <v>157.69999999999999</v>
      </c>
      <c r="V8647" t="s">
        <v>13318</v>
      </c>
      <c r="W8647" t="s">
        <v>2276</v>
      </c>
      <c r="X8647" t="s">
        <v>42</v>
      </c>
      <c r="Y8647" t="s">
        <v>2277</v>
      </c>
      <c r="AA8647" s="1">
        <f t="shared" si="838"/>
        <v>46114</v>
      </c>
      <c r="AB8647" s="2">
        <f t="shared" si="839"/>
        <v>4</v>
      </c>
      <c r="AC8647" s="2">
        <f t="shared" si="840"/>
        <v>2026</v>
      </c>
      <c r="AD8647" s="2" t="str">
        <f>IFERROR(VLOOKUP(A8647,'Aux Área'!$A$4:$B$123,2,0),"-")</f>
        <v>INSPEÇÃO</v>
      </c>
    </row>
    <row r="8648" spans="1:30" x14ac:dyDescent="0.3">
      <c r="A8648" t="s">
        <v>2306</v>
      </c>
      <c r="B8648" t="s">
        <v>4613</v>
      </c>
      <c r="C8648" t="s">
        <v>13319</v>
      </c>
      <c r="D8648" t="s">
        <v>3212</v>
      </c>
      <c r="E8648" t="s">
        <v>3213</v>
      </c>
      <c r="F8648" t="s">
        <v>2309</v>
      </c>
      <c r="G8648" t="s">
        <v>1135</v>
      </c>
      <c r="H8648" t="s">
        <v>2275</v>
      </c>
      <c r="I8648" t="s">
        <v>1497</v>
      </c>
      <c r="J8648" t="s">
        <v>1665</v>
      </c>
      <c r="K8648" t="s">
        <v>1666</v>
      </c>
      <c r="L8648" t="s">
        <v>301</v>
      </c>
      <c r="M8648" t="s">
        <v>38</v>
      </c>
      <c r="N8648" t="s">
        <v>39</v>
      </c>
      <c r="O8648" s="23">
        <v>233</v>
      </c>
      <c r="P8648" s="9">
        <v>8.93</v>
      </c>
      <c r="Q8648" t="s">
        <v>40</v>
      </c>
      <c r="R8648">
        <v>149242</v>
      </c>
      <c r="S8648" s="9">
        <v>26.09</v>
      </c>
      <c r="T8648" s="26">
        <v>4.6900000000000004</v>
      </c>
      <c r="U8648" s="8">
        <v>122.36</v>
      </c>
      <c r="V8648" t="s">
        <v>13320</v>
      </c>
      <c r="W8648" t="s">
        <v>2276</v>
      </c>
      <c r="X8648" t="s">
        <v>42</v>
      </c>
      <c r="Y8648" t="s">
        <v>2277</v>
      </c>
      <c r="AA8648" s="1">
        <f t="shared" si="838"/>
        <v>46114</v>
      </c>
      <c r="AB8648" s="2">
        <f t="shared" si="839"/>
        <v>4</v>
      </c>
      <c r="AC8648" s="2">
        <f t="shared" si="840"/>
        <v>2026</v>
      </c>
      <c r="AD8648" s="2" t="str">
        <f>IFERROR(VLOOKUP(A8648,'Aux Área'!$A$4:$B$123,2,0),"-")</f>
        <v>INSPEÇÃO</v>
      </c>
    </row>
    <row r="8649" spans="1:30" x14ac:dyDescent="0.3">
      <c r="A8649" t="s">
        <v>2643</v>
      </c>
      <c r="B8649" t="s">
        <v>2307</v>
      </c>
      <c r="C8649" t="s">
        <v>13321</v>
      </c>
      <c r="D8649" t="s">
        <v>7064</v>
      </c>
      <c r="E8649" t="s">
        <v>7065</v>
      </c>
      <c r="F8649" t="s">
        <v>2646</v>
      </c>
      <c r="G8649" t="s">
        <v>1300</v>
      </c>
      <c r="H8649" t="s">
        <v>1301</v>
      </c>
      <c r="I8649" t="s">
        <v>37</v>
      </c>
      <c r="J8649" t="s">
        <v>172</v>
      </c>
      <c r="K8649" t="s">
        <v>173</v>
      </c>
      <c r="L8649" t="s">
        <v>124</v>
      </c>
      <c r="M8649" t="s">
        <v>38</v>
      </c>
      <c r="N8649" t="s">
        <v>39</v>
      </c>
      <c r="O8649" s="23">
        <v>321</v>
      </c>
      <c r="P8649" s="9">
        <v>13.18</v>
      </c>
      <c r="Q8649" t="s">
        <v>40</v>
      </c>
      <c r="R8649">
        <v>143335</v>
      </c>
      <c r="S8649" s="9">
        <v>24.35</v>
      </c>
      <c r="T8649" s="26">
        <v>4.7919999999999998</v>
      </c>
      <c r="U8649" s="8">
        <v>116.68</v>
      </c>
      <c r="V8649" t="s">
        <v>112</v>
      </c>
      <c r="W8649" t="s">
        <v>2276</v>
      </c>
      <c r="X8649" t="s">
        <v>42</v>
      </c>
      <c r="Y8649" t="s">
        <v>2277</v>
      </c>
      <c r="AA8649" s="1">
        <f t="shared" si="838"/>
        <v>46114</v>
      </c>
      <c r="AB8649" s="2">
        <f t="shared" si="839"/>
        <v>4</v>
      </c>
      <c r="AC8649" s="2">
        <f t="shared" si="840"/>
        <v>2026</v>
      </c>
      <c r="AD8649" s="2" t="str">
        <f>IFERROR(VLOOKUP(A8649,'Aux Área'!$A$4:$B$123,2,0),"-")</f>
        <v>INSPEÇÃO</v>
      </c>
    </row>
    <row r="8650" spans="1:30" x14ac:dyDescent="0.3">
      <c r="A8650" t="s">
        <v>2260</v>
      </c>
      <c r="B8650" t="s">
        <v>113</v>
      </c>
      <c r="C8650" t="s">
        <v>13322</v>
      </c>
      <c r="D8650" t="s">
        <v>3005</v>
      </c>
      <c r="E8650" t="s">
        <v>3006</v>
      </c>
      <c r="F8650" t="s">
        <v>2262</v>
      </c>
      <c r="G8650" t="s">
        <v>35</v>
      </c>
      <c r="H8650" t="s">
        <v>2263</v>
      </c>
      <c r="I8650" t="s">
        <v>2186</v>
      </c>
      <c r="J8650" t="s">
        <v>1681</v>
      </c>
      <c r="K8650" t="s">
        <v>1682</v>
      </c>
      <c r="L8650" t="s">
        <v>141</v>
      </c>
      <c r="M8650" t="s">
        <v>38</v>
      </c>
      <c r="N8650" t="s">
        <v>668</v>
      </c>
      <c r="O8650" s="23">
        <v>658</v>
      </c>
      <c r="P8650" s="9">
        <v>14.23</v>
      </c>
      <c r="Q8650" t="s">
        <v>40</v>
      </c>
      <c r="R8650">
        <v>128802</v>
      </c>
      <c r="S8650" s="9">
        <v>46.25</v>
      </c>
      <c r="T8650" s="26">
        <v>7.7389999999999999</v>
      </c>
      <c r="U8650" s="8">
        <v>357.95</v>
      </c>
      <c r="V8650" t="s">
        <v>41</v>
      </c>
      <c r="W8650" t="s">
        <v>2007</v>
      </c>
      <c r="X8650" t="s">
        <v>42</v>
      </c>
      <c r="Y8650" t="s">
        <v>1740</v>
      </c>
      <c r="AA8650" s="1">
        <f t="shared" si="838"/>
        <v>46114</v>
      </c>
      <c r="AB8650" s="2">
        <f t="shared" si="839"/>
        <v>4</v>
      </c>
      <c r="AC8650" s="2">
        <f t="shared" si="840"/>
        <v>2026</v>
      </c>
      <c r="AD8650" s="2" t="str">
        <f>IFERROR(VLOOKUP(A8650,'Aux Área'!$A$4:$B$123,2,0),"-")</f>
        <v>INSPEÇÃO</v>
      </c>
    </row>
    <row r="8651" spans="1:30" x14ac:dyDescent="0.3">
      <c r="A8651" t="s">
        <v>3092</v>
      </c>
      <c r="B8651" t="s">
        <v>4774</v>
      </c>
      <c r="C8651" t="s">
        <v>13323</v>
      </c>
      <c r="D8651" t="s">
        <v>9771</v>
      </c>
      <c r="E8651" t="s">
        <v>9666</v>
      </c>
      <c r="F8651" t="s">
        <v>3594</v>
      </c>
      <c r="G8651" t="s">
        <v>1135</v>
      </c>
      <c r="H8651" t="s">
        <v>2275</v>
      </c>
      <c r="I8651" t="s">
        <v>1497</v>
      </c>
      <c r="J8651" t="s">
        <v>188</v>
      </c>
      <c r="K8651" t="s">
        <v>189</v>
      </c>
      <c r="L8651" t="s">
        <v>190</v>
      </c>
      <c r="M8651" t="s">
        <v>38</v>
      </c>
      <c r="N8651" t="s">
        <v>39</v>
      </c>
      <c r="O8651" s="23">
        <v>442</v>
      </c>
      <c r="P8651" s="9">
        <v>12.61</v>
      </c>
      <c r="Q8651" t="s">
        <v>40</v>
      </c>
      <c r="R8651">
        <v>130480</v>
      </c>
      <c r="S8651" s="9">
        <v>35.04</v>
      </c>
      <c r="T8651" s="26">
        <v>4.99</v>
      </c>
      <c r="U8651" s="8">
        <v>174.85</v>
      </c>
      <c r="V8651" t="s">
        <v>112</v>
      </c>
      <c r="W8651" t="s">
        <v>2276</v>
      </c>
      <c r="X8651" t="s">
        <v>42</v>
      </c>
      <c r="Y8651" t="s">
        <v>2277</v>
      </c>
      <c r="AA8651" s="1">
        <f t="shared" si="838"/>
        <v>46114</v>
      </c>
      <c r="AB8651" s="2">
        <f t="shared" si="839"/>
        <v>4</v>
      </c>
      <c r="AC8651" s="2">
        <f t="shared" si="840"/>
        <v>2026</v>
      </c>
      <c r="AD8651" s="2" t="str">
        <f>IFERROR(VLOOKUP(A8651,'Aux Área'!$A$4:$B$123,2,0),"-")</f>
        <v>INSPEÇÃO</v>
      </c>
    </row>
    <row r="8652" spans="1:30" x14ac:dyDescent="0.3">
      <c r="A8652" t="s">
        <v>2278</v>
      </c>
      <c r="B8652" t="s">
        <v>4664</v>
      </c>
      <c r="C8652" t="s">
        <v>13324</v>
      </c>
      <c r="D8652" t="s">
        <v>3208</v>
      </c>
      <c r="E8652" t="s">
        <v>3209</v>
      </c>
      <c r="F8652" t="s">
        <v>2281</v>
      </c>
      <c r="G8652" t="s">
        <v>1135</v>
      </c>
      <c r="H8652" t="s">
        <v>2275</v>
      </c>
      <c r="I8652" t="s">
        <v>1497</v>
      </c>
      <c r="J8652" t="s">
        <v>11506</v>
      </c>
      <c r="K8652" t="s">
        <v>11507</v>
      </c>
      <c r="L8652" t="s">
        <v>84</v>
      </c>
      <c r="M8652" t="s">
        <v>38</v>
      </c>
      <c r="N8652" t="s">
        <v>39</v>
      </c>
      <c r="O8652" s="23">
        <v>394</v>
      </c>
      <c r="P8652" s="9">
        <v>9.83</v>
      </c>
      <c r="Q8652" t="s">
        <v>40</v>
      </c>
      <c r="R8652">
        <v>150708</v>
      </c>
      <c r="S8652" s="9">
        <v>40.08</v>
      </c>
      <c r="T8652" s="26">
        <v>4.99</v>
      </c>
      <c r="U8652" s="8">
        <v>200</v>
      </c>
      <c r="V8652" t="s">
        <v>112</v>
      </c>
      <c r="W8652" t="s">
        <v>2276</v>
      </c>
      <c r="X8652" t="s">
        <v>42</v>
      </c>
      <c r="Y8652" t="s">
        <v>2277</v>
      </c>
      <c r="AA8652" s="1">
        <f t="shared" si="838"/>
        <v>46114</v>
      </c>
      <c r="AB8652" s="2">
        <f t="shared" si="839"/>
        <v>4</v>
      </c>
      <c r="AC8652" s="2">
        <f t="shared" si="840"/>
        <v>2026</v>
      </c>
      <c r="AD8652" s="2" t="str">
        <f>IFERROR(VLOOKUP(A8652,'Aux Área'!$A$4:$B$123,2,0),"-")</f>
        <v>INSPEÇÃO</v>
      </c>
    </row>
    <row r="8653" spans="1:30" x14ac:dyDescent="0.3">
      <c r="A8653" t="s">
        <v>1999</v>
      </c>
      <c r="B8653" t="s">
        <v>3016</v>
      </c>
      <c r="C8653" t="s">
        <v>13325</v>
      </c>
      <c r="D8653" t="s">
        <v>6928</v>
      </c>
      <c r="E8653" t="s">
        <v>6929</v>
      </c>
      <c r="F8653" t="s">
        <v>2002</v>
      </c>
      <c r="G8653" t="s">
        <v>659</v>
      </c>
      <c r="H8653" t="s">
        <v>2003</v>
      </c>
      <c r="I8653" t="s">
        <v>667</v>
      </c>
      <c r="J8653" t="s">
        <v>231</v>
      </c>
      <c r="K8653" t="s">
        <v>232</v>
      </c>
      <c r="L8653" t="s">
        <v>217</v>
      </c>
      <c r="M8653" t="s">
        <v>38</v>
      </c>
      <c r="N8653" t="s">
        <v>668</v>
      </c>
      <c r="O8653" s="23">
        <v>277</v>
      </c>
      <c r="P8653" s="9">
        <v>4.84</v>
      </c>
      <c r="Q8653" t="s">
        <v>40</v>
      </c>
      <c r="R8653">
        <v>25389</v>
      </c>
      <c r="S8653" s="9">
        <v>57.21</v>
      </c>
      <c r="T8653" s="26">
        <v>7.8</v>
      </c>
      <c r="U8653" s="8">
        <v>446.24</v>
      </c>
      <c r="V8653" t="s">
        <v>13326</v>
      </c>
      <c r="W8653" t="s">
        <v>1985</v>
      </c>
      <c r="X8653" t="s">
        <v>42</v>
      </c>
      <c r="Y8653" t="s">
        <v>1986</v>
      </c>
      <c r="AA8653" s="1">
        <f t="shared" si="838"/>
        <v>46114</v>
      </c>
      <c r="AB8653" s="2">
        <f t="shared" si="839"/>
        <v>4</v>
      </c>
      <c r="AC8653" s="2">
        <f t="shared" si="840"/>
        <v>2026</v>
      </c>
      <c r="AD8653" s="2" t="str">
        <f>IFERROR(VLOOKUP(A8653,'Aux Área'!$A$4:$B$123,2,0),"-")</f>
        <v>PESADOS</v>
      </c>
    </row>
    <row r="8654" spans="1:30" x14ac:dyDescent="0.3">
      <c r="A8654" t="s">
        <v>1999</v>
      </c>
      <c r="C8654" t="s">
        <v>13325</v>
      </c>
      <c r="F8654" t="s">
        <v>2002</v>
      </c>
      <c r="K8654" t="s">
        <v>232</v>
      </c>
      <c r="N8654" t="s">
        <v>15690</v>
      </c>
      <c r="O8654" t="s">
        <v>15244</v>
      </c>
      <c r="P8654" s="9" t="s">
        <v>15244</v>
      </c>
      <c r="Q8654" t="s">
        <v>40</v>
      </c>
      <c r="R8654" t="s">
        <v>15244</v>
      </c>
      <c r="S8654">
        <v>10</v>
      </c>
      <c r="U8654" s="8">
        <v>33.020000000000003</v>
      </c>
      <c r="AA8654" s="1">
        <f t="shared" si="838"/>
        <v>46114</v>
      </c>
      <c r="AB8654" s="2">
        <f t="shared" si="839"/>
        <v>4</v>
      </c>
      <c r="AC8654" s="2">
        <f t="shared" si="840"/>
        <v>2026</v>
      </c>
      <c r="AD8654" s="2" t="str">
        <f>IFERROR(VLOOKUP(A8654,'Aux Área'!$A$4:$B$123,2,0),"-")</f>
        <v>PESADOS</v>
      </c>
    </row>
    <row r="8655" spans="1:30" x14ac:dyDescent="0.3">
      <c r="A8655" t="s">
        <v>52</v>
      </c>
      <c r="B8655" t="s">
        <v>1449</v>
      </c>
      <c r="C8655" t="s">
        <v>13327</v>
      </c>
      <c r="D8655" t="s">
        <v>3197</v>
      </c>
      <c r="E8655" t="s">
        <v>3198</v>
      </c>
      <c r="F8655" t="s">
        <v>53</v>
      </c>
      <c r="G8655" t="s">
        <v>35</v>
      </c>
      <c r="H8655" t="s">
        <v>36</v>
      </c>
      <c r="I8655" t="s">
        <v>37</v>
      </c>
      <c r="J8655" t="s">
        <v>356</v>
      </c>
      <c r="K8655" t="s">
        <v>357</v>
      </c>
      <c r="L8655" t="s">
        <v>124</v>
      </c>
      <c r="M8655" t="s">
        <v>38</v>
      </c>
      <c r="N8655" t="s">
        <v>39</v>
      </c>
      <c r="O8655" s="23">
        <v>398</v>
      </c>
      <c r="P8655" s="9">
        <v>12.14</v>
      </c>
      <c r="Q8655" t="s">
        <v>40</v>
      </c>
      <c r="R8655">
        <v>90161</v>
      </c>
      <c r="S8655" s="9">
        <v>32.78</v>
      </c>
      <c r="T8655" s="26">
        <v>4.79</v>
      </c>
      <c r="U8655" s="8">
        <v>157.02000000000001</v>
      </c>
      <c r="V8655" t="s">
        <v>13328</v>
      </c>
      <c r="W8655" t="s">
        <v>2007</v>
      </c>
      <c r="X8655" t="s">
        <v>42</v>
      </c>
      <c r="Y8655" t="s">
        <v>1740</v>
      </c>
      <c r="AA8655" s="1">
        <f t="shared" si="838"/>
        <v>46114</v>
      </c>
      <c r="AB8655" s="2">
        <f t="shared" si="839"/>
        <v>4</v>
      </c>
      <c r="AC8655" s="2">
        <f t="shared" si="840"/>
        <v>2026</v>
      </c>
      <c r="AD8655" s="2" t="str">
        <f>IFERROR(VLOOKUP(A8655,'Aux Área'!$A$4:$B$123,2,0),"-")</f>
        <v>OPERAÇÃO</v>
      </c>
    </row>
    <row r="8656" spans="1:30" x14ac:dyDescent="0.3">
      <c r="A8656" t="s">
        <v>10615</v>
      </c>
      <c r="B8656" t="s">
        <v>1848</v>
      </c>
      <c r="C8656" t="s">
        <v>13329</v>
      </c>
      <c r="D8656" t="s">
        <v>10617</v>
      </c>
      <c r="E8656" t="s">
        <v>10618</v>
      </c>
      <c r="F8656" t="s">
        <v>653</v>
      </c>
      <c r="G8656" t="s">
        <v>635</v>
      </c>
      <c r="H8656" t="s">
        <v>10619</v>
      </c>
      <c r="I8656" t="s">
        <v>699</v>
      </c>
      <c r="J8656" t="s">
        <v>122</v>
      </c>
      <c r="K8656" t="s">
        <v>123</v>
      </c>
      <c r="L8656" t="s">
        <v>124</v>
      </c>
      <c r="M8656" t="s">
        <v>38</v>
      </c>
      <c r="N8656" t="s">
        <v>638</v>
      </c>
      <c r="O8656" s="23">
        <v>0</v>
      </c>
      <c r="P8656" s="9">
        <v>0</v>
      </c>
      <c r="Q8656" t="s">
        <v>40</v>
      </c>
      <c r="R8656">
        <v>0</v>
      </c>
      <c r="S8656" s="9">
        <v>71.33</v>
      </c>
      <c r="T8656" s="26">
        <v>7.79</v>
      </c>
      <c r="U8656" s="8">
        <v>555.66999999999996</v>
      </c>
      <c r="V8656" t="s">
        <v>162</v>
      </c>
      <c r="W8656" t="s">
        <v>652</v>
      </c>
      <c r="X8656" t="s">
        <v>42</v>
      </c>
      <c r="Y8656" t="s">
        <v>653</v>
      </c>
      <c r="AA8656" s="1">
        <f t="shared" si="838"/>
        <v>46114</v>
      </c>
      <c r="AB8656" s="2">
        <f t="shared" si="839"/>
        <v>4</v>
      </c>
      <c r="AC8656" s="2">
        <f t="shared" si="840"/>
        <v>2026</v>
      </c>
      <c r="AD8656" s="2" t="str">
        <f>IFERROR(VLOOKUP(A8656,'Aux Área'!$A$4:$B$123,2,0),"-")</f>
        <v>SÃO PEDRO</v>
      </c>
    </row>
    <row r="8657" spans="1:30" x14ac:dyDescent="0.3">
      <c r="A8657" t="s">
        <v>9674</v>
      </c>
      <c r="B8657" t="s">
        <v>10327</v>
      </c>
      <c r="C8657" t="s">
        <v>13330</v>
      </c>
      <c r="D8657" t="s">
        <v>12389</v>
      </c>
      <c r="E8657" t="s">
        <v>12390</v>
      </c>
      <c r="F8657" t="s">
        <v>15506</v>
      </c>
      <c r="G8657" t="s">
        <v>1300</v>
      </c>
      <c r="H8657" t="s">
        <v>9676</v>
      </c>
      <c r="I8657" t="s">
        <v>37</v>
      </c>
      <c r="J8657" t="s">
        <v>285</v>
      </c>
      <c r="K8657" t="s">
        <v>286</v>
      </c>
      <c r="L8657" t="s">
        <v>91</v>
      </c>
      <c r="M8657" t="s">
        <v>38</v>
      </c>
      <c r="N8657" t="s">
        <v>39</v>
      </c>
      <c r="O8657" s="23">
        <v>248</v>
      </c>
      <c r="P8657" s="9">
        <v>7.63</v>
      </c>
      <c r="Q8657" t="s">
        <v>40</v>
      </c>
      <c r="R8657">
        <v>55095</v>
      </c>
      <c r="S8657" s="9">
        <v>32.5</v>
      </c>
      <c r="T8657" s="26">
        <v>5.3810000000000002</v>
      </c>
      <c r="U8657" s="8">
        <v>174.89</v>
      </c>
      <c r="V8657" t="s">
        <v>13331</v>
      </c>
      <c r="W8657" t="s">
        <v>2007</v>
      </c>
      <c r="X8657" t="s">
        <v>42</v>
      </c>
      <c r="Y8657" t="s">
        <v>6209</v>
      </c>
      <c r="AA8657" s="1">
        <f t="shared" si="838"/>
        <v>46114</v>
      </c>
      <c r="AB8657" s="2">
        <f t="shared" si="839"/>
        <v>4</v>
      </c>
      <c r="AC8657" s="2">
        <f t="shared" si="840"/>
        <v>2026</v>
      </c>
      <c r="AD8657" s="2" t="str">
        <f>IFERROR(VLOOKUP(A8657,'Aux Área'!$A$4:$B$123,2,0),"-")</f>
        <v>TI</v>
      </c>
    </row>
    <row r="8658" spans="1:30" x14ac:dyDescent="0.3">
      <c r="A8658" t="s">
        <v>10689</v>
      </c>
      <c r="B8658" t="s">
        <v>1946</v>
      </c>
      <c r="C8658" t="s">
        <v>13332</v>
      </c>
      <c r="D8658" t="s">
        <v>1841</v>
      </c>
      <c r="E8658" t="s">
        <v>1842</v>
      </c>
      <c r="F8658" t="s">
        <v>653</v>
      </c>
      <c r="G8658" t="s">
        <v>635</v>
      </c>
      <c r="H8658" t="s">
        <v>1571</v>
      </c>
      <c r="I8658" t="s">
        <v>839</v>
      </c>
      <c r="J8658" t="s">
        <v>172</v>
      </c>
      <c r="K8658" t="s">
        <v>173</v>
      </c>
      <c r="L8658" t="s">
        <v>124</v>
      </c>
      <c r="M8658" t="s">
        <v>38</v>
      </c>
      <c r="N8658" t="s">
        <v>668</v>
      </c>
      <c r="O8658" s="23">
        <v>0</v>
      </c>
      <c r="P8658" s="9">
        <v>0</v>
      </c>
      <c r="Q8658" t="s">
        <v>40</v>
      </c>
      <c r="R8658">
        <v>0</v>
      </c>
      <c r="S8658" s="9">
        <v>127.51</v>
      </c>
      <c r="T8658" s="26">
        <v>7.7409999999999997</v>
      </c>
      <c r="U8658" s="8">
        <v>987</v>
      </c>
      <c r="V8658" t="s">
        <v>2840</v>
      </c>
      <c r="W8658" t="s">
        <v>652</v>
      </c>
      <c r="X8658" t="s">
        <v>42</v>
      </c>
      <c r="Y8658" t="s">
        <v>653</v>
      </c>
      <c r="AA8658" s="1">
        <f t="shared" si="838"/>
        <v>46114</v>
      </c>
      <c r="AB8658" s="2">
        <f t="shared" si="839"/>
        <v>4</v>
      </c>
      <c r="AC8658" s="2">
        <f t="shared" si="840"/>
        <v>2026</v>
      </c>
      <c r="AD8658" s="2" t="str">
        <f>IFERROR(VLOOKUP(A8658,'Aux Área'!$A$4:$B$123,2,0),"-")</f>
        <v>SÃO PEDRO</v>
      </c>
    </row>
    <row r="8659" spans="1:30" x14ac:dyDescent="0.3">
      <c r="A8659" t="s">
        <v>10689</v>
      </c>
      <c r="C8659" t="s">
        <v>13332</v>
      </c>
      <c r="F8659" t="s">
        <v>653</v>
      </c>
      <c r="K8659" t="s">
        <v>173</v>
      </c>
      <c r="N8659" t="s">
        <v>15690</v>
      </c>
      <c r="O8659" s="23">
        <v>0</v>
      </c>
      <c r="P8659" s="9">
        <v>0</v>
      </c>
      <c r="Q8659" t="s">
        <v>40</v>
      </c>
      <c r="R8659">
        <v>0</v>
      </c>
      <c r="S8659">
        <v>18.13</v>
      </c>
      <c r="U8659" s="8">
        <v>72.34</v>
      </c>
      <c r="AA8659" s="1">
        <f t="shared" si="838"/>
        <v>46114</v>
      </c>
      <c r="AB8659" s="2">
        <f t="shared" si="839"/>
        <v>4</v>
      </c>
      <c r="AC8659" s="2">
        <f t="shared" si="840"/>
        <v>2026</v>
      </c>
      <c r="AD8659" s="2" t="str">
        <f>IFERROR(VLOOKUP(A8659,'Aux Área'!$A$4:$B$123,2,0),"-")</f>
        <v>SÃO PEDRO</v>
      </c>
    </row>
    <row r="8660" spans="1:30" x14ac:dyDescent="0.3">
      <c r="A8660" t="s">
        <v>2282</v>
      </c>
      <c r="B8660" t="s">
        <v>4679</v>
      </c>
      <c r="C8660" t="s">
        <v>13333</v>
      </c>
      <c r="D8660" t="s">
        <v>11924</v>
      </c>
      <c r="E8660" t="s">
        <v>11925</v>
      </c>
      <c r="F8660" t="s">
        <v>2285</v>
      </c>
      <c r="G8660" t="s">
        <v>1135</v>
      </c>
      <c r="H8660" t="s">
        <v>2275</v>
      </c>
      <c r="I8660" t="s">
        <v>1497</v>
      </c>
      <c r="J8660" t="s">
        <v>165</v>
      </c>
      <c r="K8660" t="s">
        <v>166</v>
      </c>
      <c r="L8660" t="s">
        <v>167</v>
      </c>
      <c r="M8660" t="s">
        <v>38</v>
      </c>
      <c r="N8660" t="s">
        <v>39</v>
      </c>
      <c r="O8660" s="23">
        <v>496</v>
      </c>
      <c r="P8660" s="9">
        <v>10.83</v>
      </c>
      <c r="Q8660" t="s">
        <v>40</v>
      </c>
      <c r="R8660">
        <v>128667</v>
      </c>
      <c r="S8660" s="9">
        <v>45.81</v>
      </c>
      <c r="T8660" s="26">
        <v>4.9909999999999997</v>
      </c>
      <c r="U8660" s="8">
        <v>228.62</v>
      </c>
      <c r="V8660" t="s">
        <v>112</v>
      </c>
      <c r="W8660" t="s">
        <v>2276</v>
      </c>
      <c r="X8660" t="s">
        <v>42</v>
      </c>
      <c r="Y8660" t="s">
        <v>2277</v>
      </c>
      <c r="AA8660" s="1">
        <f t="shared" si="838"/>
        <v>46114</v>
      </c>
      <c r="AB8660" s="2">
        <f t="shared" si="839"/>
        <v>4</v>
      </c>
      <c r="AC8660" s="2">
        <f t="shared" si="840"/>
        <v>2026</v>
      </c>
      <c r="AD8660" s="2" t="str">
        <f>IFERROR(VLOOKUP(A8660,'Aux Área'!$A$4:$B$123,2,0),"-")</f>
        <v>INSPEÇÃO</v>
      </c>
    </row>
    <row r="8661" spans="1:30" x14ac:dyDescent="0.3">
      <c r="A8661" t="s">
        <v>50</v>
      </c>
      <c r="B8661" t="s">
        <v>324</v>
      </c>
      <c r="C8661" t="s">
        <v>13334</v>
      </c>
      <c r="D8661" t="s">
        <v>326</v>
      </c>
      <c r="E8661" t="s">
        <v>327</v>
      </c>
      <c r="F8661" t="s">
        <v>51</v>
      </c>
      <c r="G8661" t="s">
        <v>35</v>
      </c>
      <c r="H8661" t="s">
        <v>36</v>
      </c>
      <c r="I8661" t="s">
        <v>37</v>
      </c>
      <c r="J8661" t="s">
        <v>241</v>
      </c>
      <c r="K8661" t="s">
        <v>242</v>
      </c>
      <c r="L8661" t="s">
        <v>110</v>
      </c>
      <c r="M8661" t="s">
        <v>38</v>
      </c>
      <c r="N8661" t="s">
        <v>39</v>
      </c>
      <c r="O8661" s="23">
        <v>318</v>
      </c>
      <c r="P8661" s="9">
        <v>7.71</v>
      </c>
      <c r="Q8661" t="s">
        <v>40</v>
      </c>
      <c r="R8661">
        <v>26192</v>
      </c>
      <c r="S8661" s="9">
        <v>41.25</v>
      </c>
      <c r="T8661" s="26">
        <v>4.1900000000000004</v>
      </c>
      <c r="U8661" s="8">
        <v>172.84</v>
      </c>
      <c r="V8661" t="s">
        <v>41</v>
      </c>
      <c r="W8661" t="s">
        <v>2007</v>
      </c>
      <c r="X8661" t="s">
        <v>42</v>
      </c>
      <c r="Y8661" t="s">
        <v>1740</v>
      </c>
      <c r="AA8661" s="1">
        <f t="shared" si="838"/>
        <v>46114</v>
      </c>
      <c r="AB8661" s="2">
        <f t="shared" si="839"/>
        <v>4</v>
      </c>
      <c r="AC8661" s="2">
        <f t="shared" si="840"/>
        <v>2026</v>
      </c>
      <c r="AD8661" s="2" t="str">
        <f>IFERROR(VLOOKUP(A8661,'Aux Área'!$A$4:$B$123,2,0),"-")</f>
        <v>TI</v>
      </c>
    </row>
    <row r="8662" spans="1:30" x14ac:dyDescent="0.3">
      <c r="A8662" t="s">
        <v>12273</v>
      </c>
      <c r="B8662" t="s">
        <v>222</v>
      </c>
      <c r="C8662" t="s">
        <v>13335</v>
      </c>
      <c r="D8662" t="s">
        <v>11150</v>
      </c>
      <c r="E8662" t="s">
        <v>11151</v>
      </c>
      <c r="F8662" t="s">
        <v>653</v>
      </c>
      <c r="G8662" t="s">
        <v>35</v>
      </c>
      <c r="H8662" t="s">
        <v>12275</v>
      </c>
      <c r="I8662" t="s">
        <v>667</v>
      </c>
      <c r="J8662" t="s">
        <v>122</v>
      </c>
      <c r="K8662" t="s">
        <v>123</v>
      </c>
      <c r="L8662" t="s">
        <v>124</v>
      </c>
      <c r="M8662" t="s">
        <v>38</v>
      </c>
      <c r="N8662" t="s">
        <v>638</v>
      </c>
      <c r="O8662" s="23">
        <v>0</v>
      </c>
      <c r="P8662" s="9">
        <v>0</v>
      </c>
      <c r="Q8662" t="s">
        <v>40</v>
      </c>
      <c r="R8662">
        <v>0</v>
      </c>
      <c r="S8662" s="9">
        <v>43.11</v>
      </c>
      <c r="T8662" s="26">
        <v>7.79</v>
      </c>
      <c r="U8662" s="8">
        <v>335.82</v>
      </c>
      <c r="V8662" t="s">
        <v>112</v>
      </c>
      <c r="W8662" t="s">
        <v>652</v>
      </c>
      <c r="X8662" t="s">
        <v>42</v>
      </c>
      <c r="Y8662" t="s">
        <v>653</v>
      </c>
      <c r="AA8662" s="1">
        <f t="shared" si="838"/>
        <v>46114</v>
      </c>
      <c r="AB8662" s="2">
        <f t="shared" si="839"/>
        <v>4</v>
      </c>
      <c r="AC8662" s="2">
        <f t="shared" si="840"/>
        <v>2026</v>
      </c>
      <c r="AD8662" s="2" t="str">
        <f>IFERROR(VLOOKUP(A8662,'Aux Área'!$A$4:$B$123,2,0),"-")</f>
        <v>SÃO PEDRO</v>
      </c>
    </row>
    <row r="8663" spans="1:30" x14ac:dyDescent="0.3">
      <c r="A8663" t="s">
        <v>58</v>
      </c>
      <c r="B8663" t="s">
        <v>250</v>
      </c>
      <c r="C8663" t="s">
        <v>13336</v>
      </c>
      <c r="D8663" t="s">
        <v>87</v>
      </c>
      <c r="E8663" t="s">
        <v>88</v>
      </c>
      <c r="F8663" t="s">
        <v>59</v>
      </c>
      <c r="G8663" t="s">
        <v>35</v>
      </c>
      <c r="H8663" t="s">
        <v>36</v>
      </c>
      <c r="I8663" t="s">
        <v>37</v>
      </c>
      <c r="J8663" t="s">
        <v>285</v>
      </c>
      <c r="K8663" t="s">
        <v>286</v>
      </c>
      <c r="L8663" t="s">
        <v>91</v>
      </c>
      <c r="M8663" t="s">
        <v>38</v>
      </c>
      <c r="N8663" t="s">
        <v>39</v>
      </c>
      <c r="O8663" s="23">
        <v>332</v>
      </c>
      <c r="P8663" s="9">
        <v>7.95</v>
      </c>
      <c r="Q8663" t="s">
        <v>40</v>
      </c>
      <c r="R8663">
        <v>91832</v>
      </c>
      <c r="S8663" s="9">
        <v>41.78</v>
      </c>
      <c r="T8663" s="26">
        <v>5.3810000000000002</v>
      </c>
      <c r="U8663" s="8">
        <v>224.81</v>
      </c>
      <c r="V8663" t="s">
        <v>13337</v>
      </c>
      <c r="W8663" t="s">
        <v>2007</v>
      </c>
      <c r="X8663" t="s">
        <v>42</v>
      </c>
      <c r="Y8663" t="s">
        <v>1740</v>
      </c>
      <c r="AA8663" s="1">
        <f t="shared" si="838"/>
        <v>46114</v>
      </c>
      <c r="AB8663" s="2">
        <f t="shared" si="839"/>
        <v>4</v>
      </c>
      <c r="AC8663" s="2">
        <f t="shared" si="840"/>
        <v>2026</v>
      </c>
      <c r="AD8663" s="2" t="str">
        <f>IFERROR(VLOOKUP(A8663,'Aux Área'!$A$4:$B$123,2,0),"-")</f>
        <v>CONSERVA</v>
      </c>
    </row>
    <row r="8664" spans="1:30" x14ac:dyDescent="0.3">
      <c r="A8664" t="s">
        <v>1992</v>
      </c>
      <c r="B8664" t="s">
        <v>1993</v>
      </c>
      <c r="C8664" t="s">
        <v>13338</v>
      </c>
      <c r="D8664" t="s">
        <v>1297</v>
      </c>
      <c r="E8664" t="s">
        <v>2221</v>
      </c>
      <c r="F8664" t="s">
        <v>1995</v>
      </c>
      <c r="G8664" t="s">
        <v>659</v>
      </c>
      <c r="H8664" t="s">
        <v>1996</v>
      </c>
      <c r="I8664" t="s">
        <v>1997</v>
      </c>
      <c r="J8664" t="s">
        <v>165</v>
      </c>
      <c r="K8664" t="s">
        <v>166</v>
      </c>
      <c r="L8664" t="s">
        <v>167</v>
      </c>
      <c r="M8664" t="s">
        <v>38</v>
      </c>
      <c r="N8664" t="s">
        <v>668</v>
      </c>
      <c r="O8664" s="23">
        <v>511</v>
      </c>
      <c r="P8664" s="9">
        <v>5.53</v>
      </c>
      <c r="Q8664" t="s">
        <v>40</v>
      </c>
      <c r="R8664">
        <v>31240</v>
      </c>
      <c r="S8664" s="9">
        <v>92.33</v>
      </c>
      <c r="T8664" s="26">
        <v>7.9909999999999997</v>
      </c>
      <c r="U8664" s="8">
        <v>737.77</v>
      </c>
      <c r="V8664" t="s">
        <v>112</v>
      </c>
      <c r="W8664" t="s">
        <v>1985</v>
      </c>
      <c r="X8664" t="s">
        <v>42</v>
      </c>
      <c r="Y8664" t="s">
        <v>1986</v>
      </c>
      <c r="AA8664" s="1">
        <f t="shared" si="838"/>
        <v>46114</v>
      </c>
      <c r="AB8664" s="2">
        <f t="shared" si="839"/>
        <v>4</v>
      </c>
      <c r="AC8664" s="2">
        <f t="shared" si="840"/>
        <v>2026</v>
      </c>
      <c r="AD8664" s="2" t="str">
        <f>IFERROR(VLOOKUP(A8664,'Aux Área'!$A$4:$B$123,2,0),"-")</f>
        <v>PESADOS</v>
      </c>
    </row>
    <row r="8665" spans="1:30" x14ac:dyDescent="0.3">
      <c r="A8665" t="s">
        <v>44</v>
      </c>
      <c r="B8665" t="s">
        <v>478</v>
      </c>
      <c r="C8665" t="s">
        <v>13339</v>
      </c>
      <c r="D8665" t="s">
        <v>2070</v>
      </c>
      <c r="E8665" t="s">
        <v>2071</v>
      </c>
      <c r="F8665" t="s">
        <v>45</v>
      </c>
      <c r="G8665" t="s">
        <v>35</v>
      </c>
      <c r="H8665" t="s">
        <v>36</v>
      </c>
      <c r="I8665" t="s">
        <v>37</v>
      </c>
      <c r="J8665" t="s">
        <v>1665</v>
      </c>
      <c r="K8665" t="s">
        <v>1666</v>
      </c>
      <c r="L8665" t="s">
        <v>301</v>
      </c>
      <c r="M8665" t="s">
        <v>38</v>
      </c>
      <c r="N8665" t="s">
        <v>39</v>
      </c>
      <c r="O8665" s="23">
        <v>290</v>
      </c>
      <c r="P8665" s="9">
        <v>9.3800000000000008</v>
      </c>
      <c r="Q8665" t="s">
        <v>40</v>
      </c>
      <c r="R8665">
        <v>26000</v>
      </c>
      <c r="S8665" s="9">
        <v>30.91</v>
      </c>
      <c r="T8665" s="26">
        <v>4.6900000000000004</v>
      </c>
      <c r="U8665" s="8">
        <v>144.97</v>
      </c>
      <c r="V8665" t="s">
        <v>13340</v>
      </c>
      <c r="W8665" t="s">
        <v>2007</v>
      </c>
      <c r="X8665" t="s">
        <v>42</v>
      </c>
      <c r="Y8665" t="s">
        <v>1740</v>
      </c>
      <c r="AA8665" s="1">
        <f t="shared" si="838"/>
        <v>46114</v>
      </c>
      <c r="AB8665" s="2">
        <f t="shared" si="839"/>
        <v>4</v>
      </c>
      <c r="AC8665" s="2">
        <f t="shared" si="840"/>
        <v>2026</v>
      </c>
      <c r="AD8665" s="2" t="str">
        <f>IFERROR(VLOOKUP(A8665,'Aux Área'!$A$4:$B$123,2,0),"-")</f>
        <v>OPERAÇÃO</v>
      </c>
    </row>
    <row r="8666" spans="1:30" x14ac:dyDescent="0.3">
      <c r="A8666" t="s">
        <v>56</v>
      </c>
      <c r="B8666" t="s">
        <v>266</v>
      </c>
      <c r="C8666" t="s">
        <v>13341</v>
      </c>
      <c r="D8666" t="s">
        <v>120</v>
      </c>
      <c r="E8666" t="s">
        <v>121</v>
      </c>
      <c r="F8666" t="s">
        <v>57</v>
      </c>
      <c r="G8666" t="s">
        <v>35</v>
      </c>
      <c r="H8666" t="s">
        <v>36</v>
      </c>
      <c r="I8666" t="s">
        <v>37</v>
      </c>
      <c r="J8666" t="s">
        <v>370</v>
      </c>
      <c r="K8666" t="s">
        <v>371</v>
      </c>
      <c r="L8666" t="s">
        <v>124</v>
      </c>
      <c r="M8666" t="s">
        <v>38</v>
      </c>
      <c r="N8666" t="s">
        <v>39</v>
      </c>
      <c r="O8666" s="23">
        <v>354</v>
      </c>
      <c r="P8666" s="9">
        <v>10.29</v>
      </c>
      <c r="Q8666" t="s">
        <v>40</v>
      </c>
      <c r="R8666">
        <v>58098</v>
      </c>
      <c r="S8666" s="9">
        <v>34.409999999999997</v>
      </c>
      <c r="T8666" s="26">
        <v>4.9909999999999997</v>
      </c>
      <c r="U8666" s="8">
        <v>171.73</v>
      </c>
      <c r="V8666" t="s">
        <v>13342</v>
      </c>
      <c r="W8666" t="s">
        <v>2007</v>
      </c>
      <c r="X8666" t="s">
        <v>42</v>
      </c>
      <c r="Y8666" t="s">
        <v>1740</v>
      </c>
      <c r="AA8666" s="1">
        <f t="shared" si="838"/>
        <v>46114</v>
      </c>
      <c r="AB8666" s="2">
        <f t="shared" si="839"/>
        <v>4</v>
      </c>
      <c r="AC8666" s="2">
        <f t="shared" si="840"/>
        <v>2026</v>
      </c>
      <c r="AD8666" s="2" t="str">
        <f>IFERROR(VLOOKUP(A8666,'Aux Área'!$A$4:$B$123,2,0),"-")</f>
        <v>CONSERVA</v>
      </c>
    </row>
    <row r="8667" spans="1:30" x14ac:dyDescent="0.3">
      <c r="A8667" t="s">
        <v>60</v>
      </c>
      <c r="B8667" t="s">
        <v>614</v>
      </c>
      <c r="C8667" t="s">
        <v>13343</v>
      </c>
      <c r="D8667" t="s">
        <v>1206</v>
      </c>
      <c r="E8667" t="s">
        <v>1207</v>
      </c>
      <c r="F8667" t="s">
        <v>61</v>
      </c>
      <c r="G8667" t="s">
        <v>35</v>
      </c>
      <c r="H8667" t="s">
        <v>36</v>
      </c>
      <c r="I8667" t="s">
        <v>37</v>
      </c>
      <c r="J8667" t="s">
        <v>1665</v>
      </c>
      <c r="K8667" t="s">
        <v>1666</v>
      </c>
      <c r="L8667" t="s">
        <v>301</v>
      </c>
      <c r="M8667" t="s">
        <v>38</v>
      </c>
      <c r="N8667" t="s">
        <v>39</v>
      </c>
      <c r="O8667" s="23">
        <v>196</v>
      </c>
      <c r="P8667" s="9">
        <v>10.49</v>
      </c>
      <c r="Q8667" t="s">
        <v>40</v>
      </c>
      <c r="R8667">
        <v>43840</v>
      </c>
      <c r="S8667" s="9">
        <v>18.690000000000001</v>
      </c>
      <c r="T8667" s="26">
        <v>4.6900000000000004</v>
      </c>
      <c r="U8667" s="8">
        <v>87.66</v>
      </c>
      <c r="V8667" t="s">
        <v>13344</v>
      </c>
      <c r="W8667" t="s">
        <v>2007</v>
      </c>
      <c r="X8667" t="s">
        <v>42</v>
      </c>
      <c r="Y8667" t="s">
        <v>1740</v>
      </c>
      <c r="AA8667" s="1">
        <f t="shared" si="838"/>
        <v>46114</v>
      </c>
      <c r="AB8667" s="2">
        <f t="shared" si="839"/>
        <v>4</v>
      </c>
      <c r="AC8667" s="2">
        <f t="shared" si="840"/>
        <v>2026</v>
      </c>
      <c r="AD8667" s="2" t="str">
        <f>IFERROR(VLOOKUP(A8667,'Aux Área'!$A$4:$B$123,2,0),"-")</f>
        <v>QSMS</v>
      </c>
    </row>
    <row r="8668" spans="1:30" x14ac:dyDescent="0.3">
      <c r="A8668" t="s">
        <v>9674</v>
      </c>
      <c r="B8668" t="s">
        <v>10327</v>
      </c>
      <c r="C8668" t="s">
        <v>13345</v>
      </c>
      <c r="D8668" t="s">
        <v>12389</v>
      </c>
      <c r="E8668" t="s">
        <v>12390</v>
      </c>
      <c r="F8668" t="s">
        <v>15506</v>
      </c>
      <c r="G8668" t="s">
        <v>1300</v>
      </c>
      <c r="H8668" t="s">
        <v>9676</v>
      </c>
      <c r="I8668" t="s">
        <v>37</v>
      </c>
      <c r="J8668" t="s">
        <v>285</v>
      </c>
      <c r="K8668" t="s">
        <v>286</v>
      </c>
      <c r="L8668" t="s">
        <v>91</v>
      </c>
      <c r="M8668" t="s">
        <v>38</v>
      </c>
      <c r="N8668" t="s">
        <v>39</v>
      </c>
      <c r="O8668" s="23">
        <v>218</v>
      </c>
      <c r="P8668" s="9">
        <v>7.99</v>
      </c>
      <c r="Q8668" t="s">
        <v>40</v>
      </c>
      <c r="R8668">
        <v>55313</v>
      </c>
      <c r="S8668" s="9">
        <v>27.28</v>
      </c>
      <c r="T8668" s="26">
        <v>5.38</v>
      </c>
      <c r="U8668" s="8">
        <v>146.78</v>
      </c>
      <c r="V8668" t="s">
        <v>13346</v>
      </c>
      <c r="W8668" t="s">
        <v>2007</v>
      </c>
      <c r="X8668" t="s">
        <v>42</v>
      </c>
      <c r="Y8668" t="s">
        <v>6209</v>
      </c>
      <c r="AA8668" s="1">
        <f t="shared" si="838"/>
        <v>46114</v>
      </c>
      <c r="AB8668" s="2">
        <f t="shared" si="839"/>
        <v>4</v>
      </c>
      <c r="AC8668" s="2">
        <f t="shared" si="840"/>
        <v>2026</v>
      </c>
      <c r="AD8668" s="2" t="str">
        <f>IFERROR(VLOOKUP(A8668,'Aux Área'!$A$4:$B$123,2,0),"-")</f>
        <v>TI</v>
      </c>
    </row>
    <row r="8669" spans="1:30" x14ac:dyDescent="0.3">
      <c r="A8669" t="s">
        <v>11823</v>
      </c>
      <c r="B8669" t="s">
        <v>2182</v>
      </c>
      <c r="C8669" t="s">
        <v>13347</v>
      </c>
      <c r="D8669" t="s">
        <v>127</v>
      </c>
      <c r="E8669" t="s">
        <v>128</v>
      </c>
      <c r="F8669" t="s">
        <v>15239</v>
      </c>
      <c r="G8669" t="s">
        <v>35</v>
      </c>
      <c r="H8669" t="s">
        <v>11825</v>
      </c>
      <c r="I8669" t="s">
        <v>11826</v>
      </c>
      <c r="J8669" t="s">
        <v>6725</v>
      </c>
      <c r="K8669" t="s">
        <v>6726</v>
      </c>
      <c r="L8669" t="s">
        <v>84</v>
      </c>
      <c r="M8669" t="s">
        <v>38</v>
      </c>
      <c r="N8669" t="s">
        <v>39</v>
      </c>
      <c r="O8669" s="23">
        <v>348</v>
      </c>
      <c r="P8669" s="9">
        <v>10.33</v>
      </c>
      <c r="Q8669" t="s">
        <v>40</v>
      </c>
      <c r="R8669">
        <v>64505</v>
      </c>
      <c r="S8669" s="9">
        <v>33.700000000000003</v>
      </c>
      <c r="T8669" s="26">
        <v>4.47</v>
      </c>
      <c r="U8669" s="8">
        <v>150.63999999999999</v>
      </c>
      <c r="V8669" t="s">
        <v>13348</v>
      </c>
      <c r="W8669" t="s">
        <v>2007</v>
      </c>
      <c r="X8669" t="s">
        <v>42</v>
      </c>
      <c r="Y8669" t="s">
        <v>1740</v>
      </c>
      <c r="AA8669" s="1">
        <f t="shared" si="838"/>
        <v>46114</v>
      </c>
      <c r="AB8669" s="2">
        <f t="shared" si="839"/>
        <v>4</v>
      </c>
      <c r="AC8669" s="2">
        <f t="shared" si="840"/>
        <v>2026</v>
      </c>
      <c r="AD8669" s="2" t="str">
        <f>IFERROR(VLOOKUP(A8669,'Aux Área'!$A$4:$B$123,2,0),"-")</f>
        <v>ENGENHARIA</v>
      </c>
    </row>
    <row r="8670" spans="1:30" x14ac:dyDescent="0.3">
      <c r="A8670" t="s">
        <v>30</v>
      </c>
      <c r="B8670" t="s">
        <v>453</v>
      </c>
      <c r="C8670" t="s">
        <v>13349</v>
      </c>
      <c r="D8670" t="s">
        <v>13350</v>
      </c>
      <c r="E8670" t="s">
        <v>13351</v>
      </c>
      <c r="F8670" t="s">
        <v>34</v>
      </c>
      <c r="G8670" t="s">
        <v>35</v>
      </c>
      <c r="H8670" t="s">
        <v>36</v>
      </c>
      <c r="I8670" t="s">
        <v>37</v>
      </c>
      <c r="J8670" t="s">
        <v>196</v>
      </c>
      <c r="K8670" t="s">
        <v>197</v>
      </c>
      <c r="L8670" t="s">
        <v>84</v>
      </c>
      <c r="M8670" t="s">
        <v>38</v>
      </c>
      <c r="N8670" t="s">
        <v>39</v>
      </c>
      <c r="O8670" s="23">
        <v>259</v>
      </c>
      <c r="P8670" s="9">
        <v>9.17</v>
      </c>
      <c r="Q8670" t="s">
        <v>40</v>
      </c>
      <c r="R8670">
        <v>23048</v>
      </c>
      <c r="S8670" s="9">
        <v>28.24</v>
      </c>
      <c r="T8670" s="26">
        <v>4.67</v>
      </c>
      <c r="U8670" s="8">
        <v>131.88</v>
      </c>
      <c r="V8670" t="s">
        <v>41</v>
      </c>
      <c r="W8670" t="s">
        <v>2007</v>
      </c>
      <c r="X8670" t="s">
        <v>42</v>
      </c>
      <c r="Y8670" t="s">
        <v>1740</v>
      </c>
      <c r="AA8670" s="1">
        <f t="shared" si="838"/>
        <v>46114</v>
      </c>
      <c r="AB8670" s="2">
        <f t="shared" si="839"/>
        <v>4</v>
      </c>
      <c r="AC8670" s="2">
        <f t="shared" si="840"/>
        <v>2026</v>
      </c>
      <c r="AD8670" s="2" t="str">
        <f>IFERROR(VLOOKUP(A8670,'Aux Área'!$A$4:$B$123,2,0),"-")</f>
        <v>OPERAÇÃO</v>
      </c>
    </row>
    <row r="8671" spans="1:30" x14ac:dyDescent="0.3">
      <c r="A8671" t="s">
        <v>2189</v>
      </c>
      <c r="B8671" t="s">
        <v>10781</v>
      </c>
      <c r="C8671" t="s">
        <v>13352</v>
      </c>
      <c r="D8671" t="s">
        <v>9696</v>
      </c>
      <c r="E8671" t="s">
        <v>9665</v>
      </c>
      <c r="F8671" t="s">
        <v>2192</v>
      </c>
      <c r="G8671" t="s">
        <v>1135</v>
      </c>
      <c r="H8671" t="s">
        <v>2185</v>
      </c>
      <c r="I8671" t="s">
        <v>2186</v>
      </c>
      <c r="J8671" t="s">
        <v>169</v>
      </c>
      <c r="K8671" t="s">
        <v>170</v>
      </c>
      <c r="L8671" t="s">
        <v>124</v>
      </c>
      <c r="M8671" t="s">
        <v>38</v>
      </c>
      <c r="N8671" t="s">
        <v>668</v>
      </c>
      <c r="O8671" s="23">
        <v>806</v>
      </c>
      <c r="P8671" s="9">
        <v>14.27</v>
      </c>
      <c r="Q8671" t="s">
        <v>40</v>
      </c>
      <c r="R8671">
        <v>59288</v>
      </c>
      <c r="S8671" s="9">
        <v>56.47</v>
      </c>
      <c r="T8671" s="26">
        <v>7.83</v>
      </c>
      <c r="U8671" s="8">
        <v>442.16</v>
      </c>
      <c r="V8671" t="s">
        <v>41</v>
      </c>
      <c r="W8671" t="s">
        <v>2007</v>
      </c>
      <c r="X8671" t="s">
        <v>42</v>
      </c>
      <c r="Y8671" t="s">
        <v>12261</v>
      </c>
      <c r="AA8671" s="1">
        <f t="shared" si="838"/>
        <v>46114</v>
      </c>
      <c r="AB8671" s="2">
        <f t="shared" si="839"/>
        <v>4</v>
      </c>
      <c r="AC8671" s="2">
        <f t="shared" si="840"/>
        <v>2026</v>
      </c>
      <c r="AD8671" s="2" t="str">
        <f>IFERROR(VLOOKUP(A8671,'Aux Área'!$A$4:$B$123,2,0),"-")</f>
        <v>INSPEÇÃO</v>
      </c>
    </row>
    <row r="8672" spans="1:30" x14ac:dyDescent="0.3">
      <c r="A8672" t="s">
        <v>5620</v>
      </c>
      <c r="B8672" t="s">
        <v>9277</v>
      </c>
      <c r="C8672" t="s">
        <v>13353</v>
      </c>
      <c r="D8672" t="s">
        <v>2160</v>
      </c>
      <c r="E8672" t="s">
        <v>2161</v>
      </c>
      <c r="F8672" t="s">
        <v>6208</v>
      </c>
      <c r="G8672" t="s">
        <v>1135</v>
      </c>
      <c r="H8672" t="s">
        <v>5545</v>
      </c>
      <c r="I8672" t="s">
        <v>839</v>
      </c>
      <c r="J8672" t="s">
        <v>409</v>
      </c>
      <c r="K8672" t="s">
        <v>410</v>
      </c>
      <c r="L8672" t="s">
        <v>141</v>
      </c>
      <c r="M8672" t="s">
        <v>38</v>
      </c>
      <c r="N8672" t="s">
        <v>39</v>
      </c>
      <c r="O8672" s="23">
        <v>351</v>
      </c>
      <c r="P8672" s="9">
        <v>7.98</v>
      </c>
      <c r="Q8672" t="s">
        <v>40</v>
      </c>
      <c r="R8672">
        <v>40030</v>
      </c>
      <c r="S8672" s="9">
        <v>44</v>
      </c>
      <c r="T8672" s="26">
        <v>4.6900000000000004</v>
      </c>
      <c r="U8672" s="8">
        <v>206.36</v>
      </c>
      <c r="V8672" t="s">
        <v>13354</v>
      </c>
      <c r="W8672" t="s">
        <v>2276</v>
      </c>
      <c r="X8672" t="s">
        <v>42</v>
      </c>
      <c r="Y8672" t="s">
        <v>2277</v>
      </c>
      <c r="AA8672" s="1">
        <f t="shared" si="838"/>
        <v>46114</v>
      </c>
      <c r="AB8672" s="2">
        <f t="shared" si="839"/>
        <v>4</v>
      </c>
      <c r="AC8672" s="2">
        <f t="shared" si="840"/>
        <v>2026</v>
      </c>
      <c r="AD8672" s="2" t="str">
        <f>IFERROR(VLOOKUP(A8672,'Aux Área'!$A$4:$B$123,2,0),"-")</f>
        <v>INSPEÇÃO</v>
      </c>
    </row>
    <row r="8673" spans="1:30" x14ac:dyDescent="0.3">
      <c r="A8673" t="s">
        <v>62</v>
      </c>
      <c r="B8673" t="s">
        <v>1455</v>
      </c>
      <c r="C8673" t="s">
        <v>13355</v>
      </c>
      <c r="D8673" t="s">
        <v>158</v>
      </c>
      <c r="E8673" t="s">
        <v>159</v>
      </c>
      <c r="F8673" t="s">
        <v>63</v>
      </c>
      <c r="G8673" t="s">
        <v>35</v>
      </c>
      <c r="H8673" t="s">
        <v>36</v>
      </c>
      <c r="I8673" t="s">
        <v>37</v>
      </c>
      <c r="J8673" t="s">
        <v>356</v>
      </c>
      <c r="K8673" t="s">
        <v>357</v>
      </c>
      <c r="L8673" t="s">
        <v>124</v>
      </c>
      <c r="M8673" t="s">
        <v>38</v>
      </c>
      <c r="N8673" t="s">
        <v>39</v>
      </c>
      <c r="O8673" s="23">
        <v>299</v>
      </c>
      <c r="P8673" s="9">
        <v>8.18</v>
      </c>
      <c r="Q8673" t="s">
        <v>40</v>
      </c>
      <c r="R8673">
        <v>72609</v>
      </c>
      <c r="S8673" s="9">
        <v>36.56</v>
      </c>
      <c r="T8673" s="26">
        <v>4.79</v>
      </c>
      <c r="U8673" s="8">
        <v>175.14</v>
      </c>
      <c r="V8673" t="s">
        <v>13356</v>
      </c>
      <c r="W8673" t="s">
        <v>2007</v>
      </c>
      <c r="X8673" t="s">
        <v>42</v>
      </c>
      <c r="Y8673" t="s">
        <v>1740</v>
      </c>
      <c r="AA8673" s="1">
        <f t="shared" si="838"/>
        <v>46114</v>
      </c>
      <c r="AB8673" s="2">
        <f t="shared" si="839"/>
        <v>4</v>
      </c>
      <c r="AC8673" s="2">
        <f t="shared" si="840"/>
        <v>2026</v>
      </c>
      <c r="AD8673" s="2" t="str">
        <f>IFERROR(VLOOKUP(A8673,'Aux Área'!$A$4:$B$123,2,0),"-")</f>
        <v>CONSERVA</v>
      </c>
    </row>
    <row r="8674" spans="1:30" x14ac:dyDescent="0.3">
      <c r="A8674" t="s">
        <v>5543</v>
      </c>
      <c r="B8674" t="s">
        <v>11845</v>
      </c>
      <c r="C8674" t="s">
        <v>13357</v>
      </c>
      <c r="D8674" t="s">
        <v>3410</v>
      </c>
      <c r="E8674" t="s">
        <v>3411</v>
      </c>
      <c r="F8674" t="s">
        <v>6207</v>
      </c>
      <c r="G8674" t="s">
        <v>1135</v>
      </c>
      <c r="H8674" t="s">
        <v>5545</v>
      </c>
      <c r="I8674" t="s">
        <v>839</v>
      </c>
      <c r="J8674" t="s">
        <v>231</v>
      </c>
      <c r="K8674" t="s">
        <v>232</v>
      </c>
      <c r="L8674" t="s">
        <v>217</v>
      </c>
      <c r="M8674" t="s">
        <v>38</v>
      </c>
      <c r="N8674" t="s">
        <v>39</v>
      </c>
      <c r="O8674" s="23">
        <v>425</v>
      </c>
      <c r="P8674" s="9">
        <v>8.49</v>
      </c>
      <c r="Q8674" t="s">
        <v>40</v>
      </c>
      <c r="R8674">
        <v>38676</v>
      </c>
      <c r="S8674" s="9">
        <v>50.08</v>
      </c>
      <c r="T8674" s="26">
        <v>4.8600000000000003</v>
      </c>
      <c r="U8674" s="8">
        <v>243.41</v>
      </c>
      <c r="V8674" t="s">
        <v>13358</v>
      </c>
      <c r="W8674" t="s">
        <v>2276</v>
      </c>
      <c r="X8674" t="s">
        <v>42</v>
      </c>
      <c r="Y8674" t="s">
        <v>2277</v>
      </c>
      <c r="AA8674" s="1">
        <f t="shared" si="838"/>
        <v>46114</v>
      </c>
      <c r="AB8674" s="2">
        <f t="shared" si="839"/>
        <v>4</v>
      </c>
      <c r="AC8674" s="2">
        <f t="shared" si="840"/>
        <v>2026</v>
      </c>
      <c r="AD8674" s="2" t="str">
        <f>IFERROR(VLOOKUP(A8674,'Aux Área'!$A$4:$B$123,2,0),"-")</f>
        <v>INSPEÇÃO</v>
      </c>
    </row>
    <row r="8675" spans="1:30" x14ac:dyDescent="0.3">
      <c r="A8675" t="s">
        <v>2347</v>
      </c>
      <c r="B8675" t="s">
        <v>2348</v>
      </c>
      <c r="C8675" t="s">
        <v>13359</v>
      </c>
      <c r="D8675" t="s">
        <v>4262</v>
      </c>
      <c r="E8675" t="s">
        <v>4263</v>
      </c>
      <c r="F8675" t="s">
        <v>2350</v>
      </c>
      <c r="G8675" t="s">
        <v>659</v>
      </c>
      <c r="H8675" t="s">
        <v>1996</v>
      </c>
      <c r="I8675" t="s">
        <v>1997</v>
      </c>
      <c r="J8675" t="s">
        <v>237</v>
      </c>
      <c r="K8675" t="s">
        <v>238</v>
      </c>
      <c r="L8675" t="s">
        <v>110</v>
      </c>
      <c r="M8675" t="s">
        <v>38</v>
      </c>
      <c r="N8675" t="s">
        <v>668</v>
      </c>
      <c r="O8675" s="23">
        <v>596</v>
      </c>
      <c r="P8675" s="9">
        <v>6.17</v>
      </c>
      <c r="Q8675" t="s">
        <v>40</v>
      </c>
      <c r="R8675">
        <v>40159</v>
      </c>
      <c r="S8675" s="9">
        <v>96.66</v>
      </c>
      <c r="T8675" s="26">
        <v>7.59</v>
      </c>
      <c r="U8675" s="8">
        <v>733.65</v>
      </c>
      <c r="V8675" t="s">
        <v>41</v>
      </c>
      <c r="W8675" t="s">
        <v>1985</v>
      </c>
      <c r="X8675" t="s">
        <v>42</v>
      </c>
      <c r="Y8675" t="s">
        <v>1986</v>
      </c>
      <c r="AA8675" s="1">
        <f t="shared" si="838"/>
        <v>46114</v>
      </c>
      <c r="AB8675" s="2">
        <f t="shared" si="839"/>
        <v>4</v>
      </c>
      <c r="AC8675" s="2">
        <f t="shared" si="840"/>
        <v>2026</v>
      </c>
      <c r="AD8675" s="2" t="str">
        <f>IFERROR(VLOOKUP(A8675,'Aux Área'!$A$4:$B$123,2,0),"-")</f>
        <v>PESADOS</v>
      </c>
    </row>
    <row r="8676" spans="1:30" x14ac:dyDescent="0.3">
      <c r="A8676" t="s">
        <v>2347</v>
      </c>
      <c r="C8676" t="s">
        <v>13359</v>
      </c>
      <c r="F8676" t="s">
        <v>2350</v>
      </c>
      <c r="K8676" t="s">
        <v>238</v>
      </c>
      <c r="N8676" t="s">
        <v>15690</v>
      </c>
      <c r="O8676" t="s">
        <v>15244</v>
      </c>
      <c r="P8676" s="9" t="s">
        <v>15244</v>
      </c>
      <c r="Q8676" t="s">
        <v>40</v>
      </c>
      <c r="R8676" t="s">
        <v>15244</v>
      </c>
      <c r="S8676">
        <v>4.3</v>
      </c>
      <c r="U8676" s="8">
        <v>17.16</v>
      </c>
      <c r="AA8676" s="1">
        <f t="shared" si="838"/>
        <v>46114</v>
      </c>
      <c r="AB8676" s="2">
        <f t="shared" si="839"/>
        <v>4</v>
      </c>
      <c r="AC8676" s="2">
        <f t="shared" si="840"/>
        <v>2026</v>
      </c>
      <c r="AD8676" s="2" t="str">
        <f>IFERROR(VLOOKUP(A8676,'Aux Área'!$A$4:$B$123,2,0),"-")</f>
        <v>PESADOS</v>
      </c>
    </row>
    <row r="8677" spans="1:30" x14ac:dyDescent="0.3">
      <c r="A8677" t="s">
        <v>58</v>
      </c>
      <c r="B8677" t="s">
        <v>250</v>
      </c>
      <c r="C8677" t="s">
        <v>13360</v>
      </c>
      <c r="D8677" t="s">
        <v>87</v>
      </c>
      <c r="E8677" t="s">
        <v>88</v>
      </c>
      <c r="F8677" t="s">
        <v>59</v>
      </c>
      <c r="G8677" t="s">
        <v>35</v>
      </c>
      <c r="H8677" t="s">
        <v>36</v>
      </c>
      <c r="I8677" t="s">
        <v>37</v>
      </c>
      <c r="J8677" t="s">
        <v>356</v>
      </c>
      <c r="K8677" t="s">
        <v>357</v>
      </c>
      <c r="L8677" t="s">
        <v>124</v>
      </c>
      <c r="M8677" t="s">
        <v>38</v>
      </c>
      <c r="N8677" t="s">
        <v>39</v>
      </c>
      <c r="O8677" s="23">
        <v>269</v>
      </c>
      <c r="P8677" s="9">
        <v>7.68</v>
      </c>
      <c r="Q8677" t="s">
        <v>40</v>
      </c>
      <c r="R8677">
        <v>92101</v>
      </c>
      <c r="S8677" s="9">
        <v>35.04</v>
      </c>
      <c r="T8677" s="26">
        <v>4.79</v>
      </c>
      <c r="U8677" s="8">
        <v>167.84</v>
      </c>
      <c r="V8677" t="s">
        <v>13361</v>
      </c>
      <c r="W8677" t="s">
        <v>2007</v>
      </c>
      <c r="X8677" t="s">
        <v>42</v>
      </c>
      <c r="Y8677" t="s">
        <v>1740</v>
      </c>
      <c r="AA8677" s="1">
        <f t="shared" si="838"/>
        <v>46114</v>
      </c>
      <c r="AB8677" s="2">
        <f t="shared" si="839"/>
        <v>4</v>
      </c>
      <c r="AC8677" s="2">
        <f t="shared" si="840"/>
        <v>2026</v>
      </c>
      <c r="AD8677" s="2" t="str">
        <f>IFERROR(VLOOKUP(A8677,'Aux Área'!$A$4:$B$123,2,0),"-")</f>
        <v>CONSERVA</v>
      </c>
    </row>
    <row r="8678" spans="1:30" x14ac:dyDescent="0.3">
      <c r="A8678" t="s">
        <v>11642</v>
      </c>
      <c r="B8678" t="s">
        <v>2656</v>
      </c>
      <c r="C8678" t="s">
        <v>13362</v>
      </c>
      <c r="D8678" t="s">
        <v>11644</v>
      </c>
      <c r="E8678" t="s">
        <v>11645</v>
      </c>
      <c r="F8678" t="s">
        <v>653</v>
      </c>
      <c r="G8678" t="s">
        <v>635</v>
      </c>
      <c r="H8678" t="s">
        <v>11646</v>
      </c>
      <c r="I8678" t="s">
        <v>11647</v>
      </c>
      <c r="J8678" t="s">
        <v>1100</v>
      </c>
      <c r="K8678" t="s">
        <v>1101</v>
      </c>
      <c r="L8678" t="s">
        <v>181</v>
      </c>
      <c r="M8678" t="s">
        <v>38</v>
      </c>
      <c r="N8678" t="s">
        <v>668</v>
      </c>
      <c r="O8678" s="23">
        <v>0</v>
      </c>
      <c r="P8678" s="9">
        <v>0</v>
      </c>
      <c r="Q8678" t="s">
        <v>40</v>
      </c>
      <c r="R8678">
        <v>0</v>
      </c>
      <c r="S8678" s="9">
        <v>177</v>
      </c>
      <c r="T8678" s="26">
        <v>7.29</v>
      </c>
      <c r="U8678" s="8">
        <v>1290.33</v>
      </c>
      <c r="V8678" t="s">
        <v>13363</v>
      </c>
      <c r="W8678" t="s">
        <v>652</v>
      </c>
      <c r="X8678" t="s">
        <v>42</v>
      </c>
      <c r="Y8678" t="s">
        <v>653</v>
      </c>
      <c r="AA8678" s="1">
        <f t="shared" si="838"/>
        <v>46114</v>
      </c>
      <c r="AB8678" s="2">
        <f t="shared" si="839"/>
        <v>4</v>
      </c>
      <c r="AC8678" s="2">
        <f t="shared" si="840"/>
        <v>2026</v>
      </c>
      <c r="AD8678" s="2" t="str">
        <f>IFERROR(VLOOKUP(A8678,'Aux Área'!$A$4:$B$123,2,0),"-")</f>
        <v>SÃO PEDRO</v>
      </c>
    </row>
    <row r="8679" spans="1:30" x14ac:dyDescent="0.3">
      <c r="A8679" t="s">
        <v>60</v>
      </c>
      <c r="B8679" t="s">
        <v>614</v>
      </c>
      <c r="C8679" t="s">
        <v>13364</v>
      </c>
      <c r="D8679" t="s">
        <v>1206</v>
      </c>
      <c r="E8679" t="s">
        <v>1207</v>
      </c>
      <c r="F8679" t="s">
        <v>61</v>
      </c>
      <c r="G8679" t="s">
        <v>35</v>
      </c>
      <c r="H8679" t="s">
        <v>36</v>
      </c>
      <c r="I8679" t="s">
        <v>37</v>
      </c>
      <c r="J8679" t="s">
        <v>1665</v>
      </c>
      <c r="K8679" t="s">
        <v>1666</v>
      </c>
      <c r="L8679" t="s">
        <v>301</v>
      </c>
      <c r="M8679" t="s">
        <v>38</v>
      </c>
      <c r="N8679" t="s">
        <v>39</v>
      </c>
      <c r="O8679" s="23">
        <v>284</v>
      </c>
      <c r="P8679" s="9">
        <v>8.81</v>
      </c>
      <c r="Q8679" t="s">
        <v>40</v>
      </c>
      <c r="R8679">
        <v>44124</v>
      </c>
      <c r="S8679" s="9">
        <v>32.24</v>
      </c>
      <c r="T8679" s="26">
        <v>4.6900000000000004</v>
      </c>
      <c r="U8679" s="8">
        <v>151.21</v>
      </c>
      <c r="V8679" t="s">
        <v>13365</v>
      </c>
      <c r="W8679" t="s">
        <v>2007</v>
      </c>
      <c r="X8679" t="s">
        <v>42</v>
      </c>
      <c r="Y8679" t="s">
        <v>1740</v>
      </c>
      <c r="AA8679" s="1">
        <f t="shared" si="838"/>
        <v>46114</v>
      </c>
      <c r="AB8679" s="2">
        <f t="shared" si="839"/>
        <v>4</v>
      </c>
      <c r="AC8679" s="2">
        <f t="shared" si="840"/>
        <v>2026</v>
      </c>
      <c r="AD8679" s="2" t="str">
        <f>IFERROR(VLOOKUP(A8679,'Aux Área'!$A$4:$B$123,2,0),"-")</f>
        <v>QSMS</v>
      </c>
    </row>
    <row r="8680" spans="1:30" x14ac:dyDescent="0.3">
      <c r="A8680" t="s">
        <v>2278</v>
      </c>
      <c r="B8680" t="s">
        <v>4664</v>
      </c>
      <c r="C8680" t="s">
        <v>13366</v>
      </c>
      <c r="D8680" t="s">
        <v>6708</v>
      </c>
      <c r="E8680" t="s">
        <v>6709</v>
      </c>
      <c r="F8680" t="s">
        <v>2281</v>
      </c>
      <c r="G8680" t="s">
        <v>1135</v>
      </c>
      <c r="H8680" t="s">
        <v>2275</v>
      </c>
      <c r="I8680" t="s">
        <v>1497</v>
      </c>
      <c r="J8680" t="s">
        <v>11506</v>
      </c>
      <c r="K8680" t="s">
        <v>11507</v>
      </c>
      <c r="L8680" t="s">
        <v>84</v>
      </c>
      <c r="M8680" t="s">
        <v>38</v>
      </c>
      <c r="N8680" t="s">
        <v>39</v>
      </c>
      <c r="O8680" s="23">
        <v>332</v>
      </c>
      <c r="P8680" s="9">
        <v>8.0399999999999991</v>
      </c>
      <c r="Q8680" t="s">
        <v>40</v>
      </c>
      <c r="R8680">
        <v>151040</v>
      </c>
      <c r="S8680" s="9">
        <v>41.28</v>
      </c>
      <c r="T8680" s="26">
        <v>4.99</v>
      </c>
      <c r="U8680" s="8">
        <v>205.99</v>
      </c>
      <c r="V8680" t="s">
        <v>41</v>
      </c>
      <c r="W8680" t="s">
        <v>2276</v>
      </c>
      <c r="X8680" t="s">
        <v>42</v>
      </c>
      <c r="Y8680" t="s">
        <v>2277</v>
      </c>
      <c r="AA8680" s="1">
        <f t="shared" si="838"/>
        <v>46114</v>
      </c>
      <c r="AB8680" s="2">
        <f t="shared" si="839"/>
        <v>4</v>
      </c>
      <c r="AC8680" s="2">
        <f t="shared" si="840"/>
        <v>2026</v>
      </c>
      <c r="AD8680" s="2" t="str">
        <f>IFERROR(VLOOKUP(A8680,'Aux Área'!$A$4:$B$123,2,0),"-")</f>
        <v>INSPEÇÃO</v>
      </c>
    </row>
    <row r="8681" spans="1:30" x14ac:dyDescent="0.3">
      <c r="A8681" t="s">
        <v>2306</v>
      </c>
      <c r="B8681" t="s">
        <v>4613</v>
      </c>
      <c r="C8681" t="s">
        <v>13367</v>
      </c>
      <c r="D8681" t="s">
        <v>3428</v>
      </c>
      <c r="E8681" t="s">
        <v>3429</v>
      </c>
      <c r="F8681" t="s">
        <v>2309</v>
      </c>
      <c r="G8681" t="s">
        <v>1135</v>
      </c>
      <c r="H8681" t="s">
        <v>2275</v>
      </c>
      <c r="I8681" t="s">
        <v>1497</v>
      </c>
      <c r="J8681" t="s">
        <v>1665</v>
      </c>
      <c r="K8681" t="s">
        <v>1666</v>
      </c>
      <c r="L8681" t="s">
        <v>301</v>
      </c>
      <c r="M8681" t="s">
        <v>38</v>
      </c>
      <c r="N8681" t="s">
        <v>39</v>
      </c>
      <c r="O8681" s="23">
        <v>379</v>
      </c>
      <c r="P8681" s="9">
        <v>7.87</v>
      </c>
      <c r="Q8681" t="s">
        <v>40</v>
      </c>
      <c r="R8681">
        <v>149621</v>
      </c>
      <c r="S8681" s="9">
        <v>48.13</v>
      </c>
      <c r="T8681" s="26">
        <v>4.6900000000000004</v>
      </c>
      <c r="U8681" s="8">
        <v>225.73</v>
      </c>
      <c r="V8681" t="s">
        <v>13368</v>
      </c>
      <c r="W8681" t="s">
        <v>2276</v>
      </c>
      <c r="X8681" t="s">
        <v>42</v>
      </c>
      <c r="Y8681" t="s">
        <v>2277</v>
      </c>
      <c r="AA8681" s="1">
        <f t="shared" si="838"/>
        <v>46114</v>
      </c>
      <c r="AB8681" s="2">
        <f t="shared" si="839"/>
        <v>4</v>
      </c>
      <c r="AC8681" s="2">
        <f t="shared" si="840"/>
        <v>2026</v>
      </c>
      <c r="AD8681" s="2" t="str">
        <f>IFERROR(VLOOKUP(A8681,'Aux Área'!$A$4:$B$123,2,0),"-")</f>
        <v>INSPEÇÃO</v>
      </c>
    </row>
    <row r="8682" spans="1:30" x14ac:dyDescent="0.3">
      <c r="A8682" t="s">
        <v>52</v>
      </c>
      <c r="B8682" t="s">
        <v>1449</v>
      </c>
      <c r="C8682" t="s">
        <v>13369</v>
      </c>
      <c r="D8682" t="s">
        <v>3246</v>
      </c>
      <c r="E8682" t="s">
        <v>3247</v>
      </c>
      <c r="F8682" t="s">
        <v>53</v>
      </c>
      <c r="G8682" t="s">
        <v>35</v>
      </c>
      <c r="H8682" t="s">
        <v>36</v>
      </c>
      <c r="I8682" t="s">
        <v>37</v>
      </c>
      <c r="J8682" t="s">
        <v>237</v>
      </c>
      <c r="K8682" t="s">
        <v>238</v>
      </c>
      <c r="L8682" t="s">
        <v>110</v>
      </c>
      <c r="M8682" t="s">
        <v>38</v>
      </c>
      <c r="N8682" t="s">
        <v>39</v>
      </c>
      <c r="O8682" s="23">
        <v>270</v>
      </c>
      <c r="P8682" s="9">
        <v>7.77</v>
      </c>
      <c r="Q8682" t="s">
        <v>40</v>
      </c>
      <c r="R8682">
        <v>90431</v>
      </c>
      <c r="S8682" s="9">
        <v>34.75</v>
      </c>
      <c r="T8682" s="26">
        <v>4.1909999999999998</v>
      </c>
      <c r="U8682" s="8">
        <v>145.63999999999999</v>
      </c>
      <c r="V8682" t="s">
        <v>41</v>
      </c>
      <c r="W8682" t="s">
        <v>2007</v>
      </c>
      <c r="X8682" t="s">
        <v>42</v>
      </c>
      <c r="Y8682" t="s">
        <v>1740</v>
      </c>
      <c r="AA8682" s="1">
        <f t="shared" si="838"/>
        <v>46114</v>
      </c>
      <c r="AB8682" s="2">
        <f t="shared" si="839"/>
        <v>4</v>
      </c>
      <c r="AC8682" s="2">
        <f t="shared" si="840"/>
        <v>2026</v>
      </c>
      <c r="AD8682" s="2" t="str">
        <f>IFERROR(VLOOKUP(A8682,'Aux Área'!$A$4:$B$123,2,0),"-")</f>
        <v>OPERAÇÃO</v>
      </c>
    </row>
    <row r="8683" spans="1:30" x14ac:dyDescent="0.3">
      <c r="A8683" t="s">
        <v>68</v>
      </c>
      <c r="B8683" t="s">
        <v>296</v>
      </c>
      <c r="C8683" t="s">
        <v>13370</v>
      </c>
      <c r="D8683" t="s">
        <v>1562</v>
      </c>
      <c r="E8683" t="s">
        <v>1563</v>
      </c>
      <c r="F8683" t="s">
        <v>69</v>
      </c>
      <c r="G8683" t="s">
        <v>35</v>
      </c>
      <c r="H8683" t="s">
        <v>36</v>
      </c>
      <c r="I8683" t="s">
        <v>37</v>
      </c>
      <c r="J8683" t="s">
        <v>237</v>
      </c>
      <c r="K8683" t="s">
        <v>238</v>
      </c>
      <c r="L8683" t="s">
        <v>110</v>
      </c>
      <c r="M8683" t="s">
        <v>38</v>
      </c>
      <c r="N8683" t="s">
        <v>39</v>
      </c>
      <c r="O8683" s="23">
        <v>262</v>
      </c>
      <c r="P8683" s="9">
        <v>9.01</v>
      </c>
      <c r="Q8683" t="s">
        <v>40</v>
      </c>
      <c r="R8683">
        <v>55044</v>
      </c>
      <c r="S8683" s="9">
        <v>29.09</v>
      </c>
      <c r="T8683" s="26">
        <v>4.1900000000000004</v>
      </c>
      <c r="U8683" s="8">
        <v>121.89</v>
      </c>
      <c r="V8683" t="s">
        <v>41</v>
      </c>
      <c r="W8683" t="s">
        <v>2007</v>
      </c>
      <c r="X8683" t="s">
        <v>42</v>
      </c>
      <c r="Y8683" t="s">
        <v>1740</v>
      </c>
      <c r="AA8683" s="1">
        <f t="shared" si="838"/>
        <v>46114</v>
      </c>
      <c r="AB8683" s="2">
        <f t="shared" si="839"/>
        <v>4</v>
      </c>
      <c r="AC8683" s="2">
        <f t="shared" si="840"/>
        <v>2026</v>
      </c>
      <c r="AD8683" s="2" t="str">
        <f>IFERROR(VLOOKUP(A8683,'Aux Área'!$A$4:$B$123,2,0),"-")</f>
        <v>OPERAÇÃO</v>
      </c>
    </row>
    <row r="8684" spans="1:30" x14ac:dyDescent="0.3">
      <c r="A8684" t="s">
        <v>1069</v>
      </c>
      <c r="B8684" t="s">
        <v>11027</v>
      </c>
      <c r="C8684" t="s">
        <v>13371</v>
      </c>
      <c r="D8684" t="s">
        <v>2169</v>
      </c>
      <c r="E8684" t="s">
        <v>2170</v>
      </c>
      <c r="F8684" t="s">
        <v>1071</v>
      </c>
      <c r="G8684" t="s">
        <v>35</v>
      </c>
      <c r="H8684" t="s">
        <v>36</v>
      </c>
      <c r="I8684" t="s">
        <v>37</v>
      </c>
      <c r="J8684" t="s">
        <v>196</v>
      </c>
      <c r="K8684" t="s">
        <v>197</v>
      </c>
      <c r="L8684" t="s">
        <v>84</v>
      </c>
      <c r="M8684" t="s">
        <v>38</v>
      </c>
      <c r="N8684" t="s">
        <v>39</v>
      </c>
      <c r="O8684" s="23">
        <v>289</v>
      </c>
      <c r="P8684" s="9">
        <v>7.1</v>
      </c>
      <c r="Q8684" t="s">
        <v>40</v>
      </c>
      <c r="R8684">
        <v>21858</v>
      </c>
      <c r="S8684" s="9">
        <v>40.72</v>
      </c>
      <c r="T8684" s="26">
        <v>4.67</v>
      </c>
      <c r="U8684" s="8">
        <v>190.16</v>
      </c>
      <c r="V8684" t="s">
        <v>41</v>
      </c>
      <c r="W8684" t="s">
        <v>2007</v>
      </c>
      <c r="X8684" t="s">
        <v>42</v>
      </c>
      <c r="Y8684" t="s">
        <v>1740</v>
      </c>
      <c r="AA8684" s="1">
        <f t="shared" si="838"/>
        <v>46114</v>
      </c>
      <c r="AB8684" s="2">
        <f t="shared" si="839"/>
        <v>4</v>
      </c>
      <c r="AC8684" s="2">
        <f t="shared" si="840"/>
        <v>2026</v>
      </c>
      <c r="AD8684" s="2" t="str">
        <f>IFERROR(VLOOKUP(A8684,'Aux Área'!$A$4:$B$123,2,0),"-")</f>
        <v>FACILITIES</v>
      </c>
    </row>
    <row r="8685" spans="1:30" x14ac:dyDescent="0.3">
      <c r="A8685" t="s">
        <v>2632</v>
      </c>
      <c r="B8685" t="s">
        <v>11859</v>
      </c>
      <c r="C8685" t="s">
        <v>13372</v>
      </c>
      <c r="D8685" t="s">
        <v>10329</v>
      </c>
      <c r="E8685" t="s">
        <v>9675</v>
      </c>
      <c r="F8685" t="s">
        <v>3712</v>
      </c>
      <c r="G8685" t="s">
        <v>1300</v>
      </c>
      <c r="H8685" t="s">
        <v>2635</v>
      </c>
      <c r="I8685" t="s">
        <v>37</v>
      </c>
      <c r="J8685" t="s">
        <v>188</v>
      </c>
      <c r="K8685" t="s">
        <v>189</v>
      </c>
      <c r="L8685" t="s">
        <v>190</v>
      </c>
      <c r="M8685" t="s">
        <v>38</v>
      </c>
      <c r="N8685" t="s">
        <v>39</v>
      </c>
      <c r="O8685" s="23">
        <v>239</v>
      </c>
      <c r="P8685" s="9">
        <v>7.72</v>
      </c>
      <c r="Q8685" t="s">
        <v>40</v>
      </c>
      <c r="R8685">
        <v>20306</v>
      </c>
      <c r="S8685" s="9">
        <v>30.94</v>
      </c>
      <c r="T8685" s="26">
        <v>4.99</v>
      </c>
      <c r="U8685" s="8">
        <v>154.38999999999999</v>
      </c>
      <c r="V8685" t="s">
        <v>41</v>
      </c>
      <c r="W8685" t="s">
        <v>2007</v>
      </c>
      <c r="X8685" t="s">
        <v>42</v>
      </c>
      <c r="Y8685" t="s">
        <v>1740</v>
      </c>
      <c r="AA8685" s="1">
        <f t="shared" si="838"/>
        <v>46114</v>
      </c>
      <c r="AB8685" s="2">
        <f t="shared" si="839"/>
        <v>4</v>
      </c>
      <c r="AC8685" s="2">
        <f t="shared" si="840"/>
        <v>2026</v>
      </c>
      <c r="AD8685" s="2" t="str">
        <f>IFERROR(VLOOKUP(A8685,'Aux Área'!$A$4:$B$123,2,0),"-")</f>
        <v>TI</v>
      </c>
    </row>
    <row r="8686" spans="1:30" x14ac:dyDescent="0.3">
      <c r="A8686" t="s">
        <v>2212</v>
      </c>
      <c r="B8686" t="s">
        <v>2466</v>
      </c>
      <c r="C8686" t="s">
        <v>13373</v>
      </c>
      <c r="D8686" t="s">
        <v>3949</v>
      </c>
      <c r="E8686" t="s">
        <v>3950</v>
      </c>
      <c r="F8686" t="s">
        <v>2214</v>
      </c>
      <c r="G8686" t="s">
        <v>35</v>
      </c>
      <c r="H8686" t="s">
        <v>2215</v>
      </c>
      <c r="I8686" t="s">
        <v>839</v>
      </c>
      <c r="J8686" t="s">
        <v>89</v>
      </c>
      <c r="K8686" t="s">
        <v>90</v>
      </c>
      <c r="L8686" t="s">
        <v>91</v>
      </c>
      <c r="M8686" t="s">
        <v>38</v>
      </c>
      <c r="N8686" t="s">
        <v>668</v>
      </c>
      <c r="O8686" s="23">
        <v>120</v>
      </c>
      <c r="P8686" s="9">
        <v>4.41</v>
      </c>
      <c r="Q8686" t="s">
        <v>40</v>
      </c>
      <c r="R8686">
        <v>16583</v>
      </c>
      <c r="S8686" s="9">
        <v>27.2</v>
      </c>
      <c r="T8686" s="26">
        <v>7.79</v>
      </c>
      <c r="U8686" s="8">
        <v>211.89</v>
      </c>
      <c r="V8686" t="s">
        <v>13374</v>
      </c>
      <c r="W8686" t="s">
        <v>2007</v>
      </c>
      <c r="X8686" t="s">
        <v>42</v>
      </c>
      <c r="Y8686" t="s">
        <v>2217</v>
      </c>
      <c r="AA8686" s="1">
        <f t="shared" si="838"/>
        <v>46114</v>
      </c>
      <c r="AB8686" s="2">
        <f t="shared" si="839"/>
        <v>4</v>
      </c>
      <c r="AC8686" s="2">
        <f t="shared" si="840"/>
        <v>2026</v>
      </c>
      <c r="AD8686" s="2" t="str">
        <f>IFERROR(VLOOKUP(A8686,'Aux Área'!$A$4:$B$123,2,0),"-")</f>
        <v>APH</v>
      </c>
    </row>
    <row r="8687" spans="1:30" x14ac:dyDescent="0.3">
      <c r="A8687" t="s">
        <v>76</v>
      </c>
      <c r="B8687" t="s">
        <v>380</v>
      </c>
      <c r="C8687" t="s">
        <v>13375</v>
      </c>
      <c r="D8687" t="s">
        <v>382</v>
      </c>
      <c r="E8687" t="s">
        <v>383</v>
      </c>
      <c r="F8687" t="s">
        <v>77</v>
      </c>
      <c r="G8687" t="s">
        <v>35</v>
      </c>
      <c r="H8687" t="s">
        <v>36</v>
      </c>
      <c r="I8687" t="s">
        <v>37</v>
      </c>
      <c r="J8687" t="s">
        <v>237</v>
      </c>
      <c r="K8687" t="s">
        <v>238</v>
      </c>
      <c r="L8687" t="s">
        <v>110</v>
      </c>
      <c r="M8687" t="s">
        <v>38</v>
      </c>
      <c r="N8687" t="s">
        <v>39</v>
      </c>
      <c r="O8687" s="23">
        <v>197</v>
      </c>
      <c r="P8687" s="9">
        <v>8.64</v>
      </c>
      <c r="Q8687" t="s">
        <v>40</v>
      </c>
      <c r="R8687">
        <v>66484</v>
      </c>
      <c r="S8687" s="9">
        <v>22.79</v>
      </c>
      <c r="T8687" s="26">
        <v>4.1900000000000004</v>
      </c>
      <c r="U8687" s="8">
        <v>95.49</v>
      </c>
      <c r="V8687" t="s">
        <v>41</v>
      </c>
      <c r="W8687" t="s">
        <v>2007</v>
      </c>
      <c r="X8687" t="s">
        <v>42</v>
      </c>
      <c r="Y8687" t="s">
        <v>1740</v>
      </c>
      <c r="AA8687" s="1">
        <f t="shared" si="838"/>
        <v>46114</v>
      </c>
      <c r="AB8687" s="2">
        <f t="shared" si="839"/>
        <v>4</v>
      </c>
      <c r="AC8687" s="2">
        <f t="shared" si="840"/>
        <v>2026</v>
      </c>
      <c r="AD8687" s="2" t="str">
        <f>IFERROR(VLOOKUP(A8687,'Aux Área'!$A$4:$B$123,2,0),"-")</f>
        <v>QSMS</v>
      </c>
    </row>
    <row r="8688" spans="1:30" x14ac:dyDescent="0.3">
      <c r="A8688" t="s">
        <v>3092</v>
      </c>
      <c r="B8688" t="s">
        <v>4774</v>
      </c>
      <c r="C8688" t="s">
        <v>13376</v>
      </c>
      <c r="D8688" t="s">
        <v>3135</v>
      </c>
      <c r="E8688" t="s">
        <v>3136</v>
      </c>
      <c r="F8688" t="s">
        <v>3594</v>
      </c>
      <c r="G8688" t="s">
        <v>1135</v>
      </c>
      <c r="H8688" t="s">
        <v>2275</v>
      </c>
      <c r="I8688" t="s">
        <v>1497</v>
      </c>
      <c r="J8688" t="s">
        <v>188</v>
      </c>
      <c r="K8688" t="s">
        <v>189</v>
      </c>
      <c r="L8688" t="s">
        <v>190</v>
      </c>
      <c r="M8688" t="s">
        <v>38</v>
      </c>
      <c r="N8688" t="s">
        <v>39</v>
      </c>
      <c r="O8688" s="23">
        <v>393</v>
      </c>
      <c r="P8688" s="9">
        <v>9.1199999999999992</v>
      </c>
      <c r="Q8688" t="s">
        <v>40</v>
      </c>
      <c r="R8688">
        <v>130873</v>
      </c>
      <c r="S8688" s="9">
        <v>43.07</v>
      </c>
      <c r="T8688" s="26">
        <v>4.99</v>
      </c>
      <c r="U8688" s="8">
        <v>214.92</v>
      </c>
      <c r="V8688" t="s">
        <v>41</v>
      </c>
      <c r="W8688" t="s">
        <v>2276</v>
      </c>
      <c r="X8688" t="s">
        <v>42</v>
      </c>
      <c r="Y8688" t="s">
        <v>2277</v>
      </c>
      <c r="AA8688" s="1">
        <f t="shared" ref="AA8688:AA8751" si="841">IFERROR(DATEVALUE(C8688),"-")</f>
        <v>46114</v>
      </c>
      <c r="AB8688" s="2">
        <f t="shared" ref="AB8688:AB8751" si="842">IFERROR(MONTH(AA8688),"-")</f>
        <v>4</v>
      </c>
      <c r="AC8688" s="2">
        <f t="shared" ref="AC8688:AC8751" si="843">IFERROR(YEAR(AA8688),"-")</f>
        <v>2026</v>
      </c>
      <c r="AD8688" s="2" t="str">
        <f>IFERROR(VLOOKUP(A8688,'Aux Área'!$A$4:$B$123,2,0),"-")</f>
        <v>INSPEÇÃO</v>
      </c>
    </row>
    <row r="8689" spans="1:30" x14ac:dyDescent="0.3">
      <c r="A8689" t="s">
        <v>2638</v>
      </c>
      <c r="B8689" t="s">
        <v>4593</v>
      </c>
      <c r="C8689" t="s">
        <v>13377</v>
      </c>
      <c r="D8689" t="s">
        <v>10306</v>
      </c>
      <c r="E8689" t="s">
        <v>9673</v>
      </c>
      <c r="F8689" t="s">
        <v>2641</v>
      </c>
      <c r="G8689" t="s">
        <v>1135</v>
      </c>
      <c r="H8689" t="s">
        <v>2275</v>
      </c>
      <c r="I8689" t="s">
        <v>1497</v>
      </c>
      <c r="J8689" t="s">
        <v>275</v>
      </c>
      <c r="K8689" t="s">
        <v>276</v>
      </c>
      <c r="L8689" t="s">
        <v>124</v>
      </c>
      <c r="M8689" t="s">
        <v>38</v>
      </c>
      <c r="N8689" t="s">
        <v>39</v>
      </c>
      <c r="O8689" s="23">
        <v>384</v>
      </c>
      <c r="P8689" s="9">
        <v>9.08</v>
      </c>
      <c r="Q8689" t="s">
        <v>40</v>
      </c>
      <c r="R8689">
        <v>136854</v>
      </c>
      <c r="S8689" s="9">
        <v>42.29</v>
      </c>
      <c r="T8689" s="26">
        <v>4.79</v>
      </c>
      <c r="U8689" s="8">
        <v>202.57</v>
      </c>
      <c r="V8689" t="s">
        <v>13378</v>
      </c>
      <c r="W8689" t="s">
        <v>2276</v>
      </c>
      <c r="X8689" t="s">
        <v>42</v>
      </c>
      <c r="Y8689" t="s">
        <v>2277</v>
      </c>
      <c r="AA8689" s="1">
        <f t="shared" si="841"/>
        <v>46114</v>
      </c>
      <c r="AB8689" s="2">
        <f t="shared" si="842"/>
        <v>4</v>
      </c>
      <c r="AC8689" s="2">
        <f t="shared" si="843"/>
        <v>2026</v>
      </c>
      <c r="AD8689" s="2" t="str">
        <f>IFERROR(VLOOKUP(A8689,'Aux Área'!$A$4:$B$123,2,0),"-")</f>
        <v>INSPEÇÃO</v>
      </c>
    </row>
    <row r="8690" spans="1:30" x14ac:dyDescent="0.3">
      <c r="A8690" t="s">
        <v>44</v>
      </c>
      <c r="B8690" t="s">
        <v>478</v>
      </c>
      <c r="C8690" t="s">
        <v>13379</v>
      </c>
      <c r="D8690" t="s">
        <v>2070</v>
      </c>
      <c r="E8690" t="s">
        <v>2071</v>
      </c>
      <c r="F8690" t="s">
        <v>45</v>
      </c>
      <c r="G8690" t="s">
        <v>35</v>
      </c>
      <c r="H8690" t="s">
        <v>36</v>
      </c>
      <c r="I8690" t="s">
        <v>37</v>
      </c>
      <c r="J8690" t="s">
        <v>228</v>
      </c>
      <c r="K8690" t="s">
        <v>229</v>
      </c>
      <c r="L8690" t="s">
        <v>207</v>
      </c>
      <c r="M8690" t="s">
        <v>38</v>
      </c>
      <c r="N8690" t="s">
        <v>39</v>
      </c>
      <c r="O8690" s="23">
        <v>393</v>
      </c>
      <c r="P8690" s="9">
        <v>9.9700000000000006</v>
      </c>
      <c r="Q8690" t="s">
        <v>40</v>
      </c>
      <c r="R8690">
        <v>26393</v>
      </c>
      <c r="S8690" s="9">
        <v>39.42</v>
      </c>
      <c r="T8690" s="26">
        <v>4.99</v>
      </c>
      <c r="U8690" s="8">
        <v>196.71</v>
      </c>
      <c r="V8690" t="s">
        <v>41</v>
      </c>
      <c r="W8690" t="s">
        <v>2007</v>
      </c>
      <c r="X8690" t="s">
        <v>42</v>
      </c>
      <c r="Y8690" t="s">
        <v>1740</v>
      </c>
      <c r="AA8690" s="1">
        <f t="shared" si="841"/>
        <v>46114</v>
      </c>
      <c r="AB8690" s="2">
        <f t="shared" si="842"/>
        <v>4</v>
      </c>
      <c r="AC8690" s="2">
        <f t="shared" si="843"/>
        <v>2026</v>
      </c>
      <c r="AD8690" s="2" t="str">
        <f>IFERROR(VLOOKUP(A8690,'Aux Área'!$A$4:$B$123,2,0),"-")</f>
        <v>OPERAÇÃO</v>
      </c>
    </row>
    <row r="8691" spans="1:30" x14ac:dyDescent="0.3">
      <c r="A8691" t="s">
        <v>72</v>
      </c>
      <c r="B8691" t="s">
        <v>243</v>
      </c>
      <c r="C8691" t="s">
        <v>13380</v>
      </c>
      <c r="D8691" t="s">
        <v>95</v>
      </c>
      <c r="E8691" t="s">
        <v>96</v>
      </c>
      <c r="F8691" t="s">
        <v>73</v>
      </c>
      <c r="G8691" t="s">
        <v>35</v>
      </c>
      <c r="H8691" t="s">
        <v>36</v>
      </c>
      <c r="I8691" t="s">
        <v>37</v>
      </c>
      <c r="J8691" t="s">
        <v>292</v>
      </c>
      <c r="K8691" t="s">
        <v>293</v>
      </c>
      <c r="L8691" t="s">
        <v>84</v>
      </c>
      <c r="M8691" t="s">
        <v>38</v>
      </c>
      <c r="N8691" t="s">
        <v>39</v>
      </c>
      <c r="O8691" s="23">
        <v>293</v>
      </c>
      <c r="P8691" s="9">
        <v>7.47</v>
      </c>
      <c r="Q8691" t="s">
        <v>40</v>
      </c>
      <c r="R8691">
        <v>27960</v>
      </c>
      <c r="S8691" s="9">
        <v>39.22</v>
      </c>
      <c r="T8691" s="26">
        <v>4.29</v>
      </c>
      <c r="U8691" s="8">
        <v>168.25</v>
      </c>
      <c r="V8691" t="s">
        <v>13381</v>
      </c>
      <c r="W8691" t="s">
        <v>2007</v>
      </c>
      <c r="X8691" t="s">
        <v>42</v>
      </c>
      <c r="Y8691" t="s">
        <v>1740</v>
      </c>
      <c r="AA8691" s="1">
        <f t="shared" si="841"/>
        <v>46114</v>
      </c>
      <c r="AB8691" s="2">
        <f t="shared" si="842"/>
        <v>4</v>
      </c>
      <c r="AC8691" s="2">
        <f t="shared" si="843"/>
        <v>2026</v>
      </c>
      <c r="AD8691" s="2" t="str">
        <f>IFERROR(VLOOKUP(A8691,'Aux Área'!$A$4:$B$123,2,0),"-")</f>
        <v>CONSERVA</v>
      </c>
    </row>
    <row r="8692" spans="1:30" x14ac:dyDescent="0.3">
      <c r="A8692" t="s">
        <v>2643</v>
      </c>
      <c r="B8692" t="s">
        <v>2307</v>
      </c>
      <c r="C8692" t="s">
        <v>13382</v>
      </c>
      <c r="D8692" t="s">
        <v>4988</v>
      </c>
      <c r="E8692" t="s">
        <v>4989</v>
      </c>
      <c r="F8692" t="s">
        <v>2646</v>
      </c>
      <c r="G8692" t="s">
        <v>1300</v>
      </c>
      <c r="H8692" t="s">
        <v>1301</v>
      </c>
      <c r="I8692" t="s">
        <v>37</v>
      </c>
      <c r="J8692" t="s">
        <v>122</v>
      </c>
      <c r="K8692" t="s">
        <v>123</v>
      </c>
      <c r="L8692" t="s">
        <v>124</v>
      </c>
      <c r="M8692" t="s">
        <v>38</v>
      </c>
      <c r="N8692" t="s">
        <v>39</v>
      </c>
      <c r="O8692" s="23">
        <v>436</v>
      </c>
      <c r="P8692" s="9">
        <v>9.2899999999999991</v>
      </c>
      <c r="Q8692" t="s">
        <v>40</v>
      </c>
      <c r="R8692">
        <v>143771</v>
      </c>
      <c r="S8692" s="9">
        <v>46.95</v>
      </c>
      <c r="T8692" s="26">
        <v>4.59</v>
      </c>
      <c r="U8692" s="8">
        <v>215.5</v>
      </c>
      <c r="V8692" t="s">
        <v>41</v>
      </c>
      <c r="W8692" t="s">
        <v>2276</v>
      </c>
      <c r="X8692" t="s">
        <v>42</v>
      </c>
      <c r="Y8692" t="s">
        <v>2277</v>
      </c>
      <c r="AA8692" s="1">
        <f t="shared" si="841"/>
        <v>46114</v>
      </c>
      <c r="AB8692" s="2">
        <f t="shared" si="842"/>
        <v>4</v>
      </c>
      <c r="AC8692" s="2">
        <f t="shared" si="843"/>
        <v>2026</v>
      </c>
      <c r="AD8692" s="2" t="str">
        <f>IFERROR(VLOOKUP(A8692,'Aux Área'!$A$4:$B$123,2,0),"-")</f>
        <v>INSPEÇÃO</v>
      </c>
    </row>
    <row r="8693" spans="1:30" x14ac:dyDescent="0.3">
      <c r="A8693" t="s">
        <v>2041</v>
      </c>
      <c r="B8693" t="s">
        <v>2042</v>
      </c>
      <c r="C8693" t="s">
        <v>13383</v>
      </c>
      <c r="D8693" t="s">
        <v>11085</v>
      </c>
      <c r="E8693" t="s">
        <v>11086</v>
      </c>
      <c r="F8693" t="s">
        <v>2044</v>
      </c>
      <c r="G8693" t="s">
        <v>659</v>
      </c>
      <c r="H8693" t="s">
        <v>1996</v>
      </c>
      <c r="I8693" t="s">
        <v>1997</v>
      </c>
      <c r="J8693" t="s">
        <v>231</v>
      </c>
      <c r="K8693" t="s">
        <v>232</v>
      </c>
      <c r="L8693" t="s">
        <v>217</v>
      </c>
      <c r="M8693" t="s">
        <v>38</v>
      </c>
      <c r="N8693" t="s">
        <v>668</v>
      </c>
      <c r="O8693" s="23">
        <v>586</v>
      </c>
      <c r="P8693" s="9">
        <v>6.03</v>
      </c>
      <c r="Q8693" t="s">
        <v>40</v>
      </c>
      <c r="R8693">
        <v>42380</v>
      </c>
      <c r="S8693" s="9">
        <v>97.23</v>
      </c>
      <c r="T8693" s="26">
        <v>7.8010000000000002</v>
      </c>
      <c r="U8693" s="8">
        <v>758.45</v>
      </c>
      <c r="V8693" t="s">
        <v>13384</v>
      </c>
      <c r="W8693" t="s">
        <v>1985</v>
      </c>
      <c r="X8693" t="s">
        <v>42</v>
      </c>
      <c r="Y8693" t="s">
        <v>1986</v>
      </c>
      <c r="AA8693" s="1">
        <f t="shared" si="841"/>
        <v>46114</v>
      </c>
      <c r="AB8693" s="2">
        <f t="shared" si="842"/>
        <v>4</v>
      </c>
      <c r="AC8693" s="2">
        <f t="shared" si="843"/>
        <v>2026</v>
      </c>
      <c r="AD8693" s="2" t="str">
        <f>IFERROR(VLOOKUP(A8693,'Aux Área'!$A$4:$B$123,2,0),"-")</f>
        <v>PESADOS</v>
      </c>
    </row>
    <row r="8694" spans="1:30" x14ac:dyDescent="0.3">
      <c r="A8694" t="s">
        <v>2282</v>
      </c>
      <c r="B8694" t="s">
        <v>4679</v>
      </c>
      <c r="C8694" t="s">
        <v>13385</v>
      </c>
      <c r="D8694" t="s">
        <v>12092</v>
      </c>
      <c r="E8694" t="s">
        <v>12093</v>
      </c>
      <c r="F8694" t="s">
        <v>2285</v>
      </c>
      <c r="G8694" t="s">
        <v>1135</v>
      </c>
      <c r="H8694" t="s">
        <v>2275</v>
      </c>
      <c r="I8694" t="s">
        <v>1497</v>
      </c>
      <c r="J8694" t="s">
        <v>165</v>
      </c>
      <c r="K8694" t="s">
        <v>166</v>
      </c>
      <c r="L8694" t="s">
        <v>167</v>
      </c>
      <c r="M8694" t="s">
        <v>38</v>
      </c>
      <c r="N8694" t="s">
        <v>39</v>
      </c>
      <c r="O8694" s="23">
        <v>322</v>
      </c>
      <c r="P8694" s="9">
        <v>7.15</v>
      </c>
      <c r="Q8694" t="s">
        <v>40</v>
      </c>
      <c r="R8694">
        <v>128989</v>
      </c>
      <c r="S8694" s="9">
        <v>45.01</v>
      </c>
      <c r="T8694" s="26">
        <v>4.99</v>
      </c>
      <c r="U8694" s="8">
        <v>224.6</v>
      </c>
      <c r="V8694" t="s">
        <v>112</v>
      </c>
      <c r="W8694" t="s">
        <v>2276</v>
      </c>
      <c r="X8694" t="s">
        <v>42</v>
      </c>
      <c r="Y8694" t="s">
        <v>2277</v>
      </c>
      <c r="AA8694" s="1">
        <f t="shared" si="841"/>
        <v>46114</v>
      </c>
      <c r="AB8694" s="2">
        <f t="shared" si="842"/>
        <v>4</v>
      </c>
      <c r="AC8694" s="2">
        <f t="shared" si="843"/>
        <v>2026</v>
      </c>
      <c r="AD8694" s="2" t="str">
        <f>IFERROR(VLOOKUP(A8694,'Aux Área'!$A$4:$B$123,2,0),"-")</f>
        <v>INSPEÇÃO</v>
      </c>
    </row>
    <row r="8695" spans="1:30" x14ac:dyDescent="0.3">
      <c r="A8695" t="s">
        <v>1295</v>
      </c>
      <c r="B8695" t="s">
        <v>1753</v>
      </c>
      <c r="C8695" t="s">
        <v>13386</v>
      </c>
      <c r="D8695" t="s">
        <v>1297</v>
      </c>
      <c r="E8695" t="s">
        <v>2221</v>
      </c>
      <c r="F8695" t="s">
        <v>1299</v>
      </c>
      <c r="G8695" t="s">
        <v>1135</v>
      </c>
      <c r="H8695" t="s">
        <v>1301</v>
      </c>
      <c r="I8695" t="s">
        <v>839</v>
      </c>
      <c r="J8695" t="s">
        <v>275</v>
      </c>
      <c r="K8695" t="s">
        <v>276</v>
      </c>
      <c r="L8695" t="s">
        <v>124</v>
      </c>
      <c r="M8695" t="s">
        <v>38</v>
      </c>
      <c r="N8695" t="s">
        <v>39</v>
      </c>
      <c r="O8695" s="23">
        <v>0</v>
      </c>
      <c r="P8695" s="23">
        <v>0</v>
      </c>
      <c r="Q8695" t="s">
        <v>40</v>
      </c>
      <c r="R8695" t="s">
        <v>15244</v>
      </c>
      <c r="S8695" s="9">
        <v>51.41</v>
      </c>
      <c r="T8695" s="26">
        <v>4.79</v>
      </c>
      <c r="U8695" s="8">
        <v>246.25</v>
      </c>
      <c r="V8695" t="s">
        <v>13387</v>
      </c>
      <c r="W8695" t="s">
        <v>2007</v>
      </c>
      <c r="X8695" t="s">
        <v>42</v>
      </c>
      <c r="Y8695" t="s">
        <v>1740</v>
      </c>
      <c r="AA8695" s="1">
        <f t="shared" si="841"/>
        <v>46114</v>
      </c>
      <c r="AB8695" s="2">
        <f t="shared" si="842"/>
        <v>4</v>
      </c>
      <c r="AC8695" s="2">
        <f t="shared" si="843"/>
        <v>2026</v>
      </c>
      <c r="AD8695" s="2" t="str">
        <f>IFERROR(VLOOKUP(A8695,'Aux Área'!$A$4:$B$123,2,0),"-")</f>
        <v>LUCCA JR - OP</v>
      </c>
    </row>
    <row r="8696" spans="1:30" x14ac:dyDescent="0.3">
      <c r="A8696" t="s">
        <v>2181</v>
      </c>
      <c r="B8696" t="s">
        <v>4595</v>
      </c>
      <c r="C8696" t="s">
        <v>13388</v>
      </c>
      <c r="D8696" t="s">
        <v>3303</v>
      </c>
      <c r="E8696" t="s">
        <v>3304</v>
      </c>
      <c r="F8696" t="s">
        <v>2184</v>
      </c>
      <c r="G8696" t="s">
        <v>1135</v>
      </c>
      <c r="H8696" t="s">
        <v>2185</v>
      </c>
      <c r="I8696" t="s">
        <v>2186</v>
      </c>
      <c r="J8696" t="s">
        <v>1122</v>
      </c>
      <c r="K8696" t="s">
        <v>1123</v>
      </c>
      <c r="L8696" t="s">
        <v>110</v>
      </c>
      <c r="M8696" t="s">
        <v>38</v>
      </c>
      <c r="N8696" t="s">
        <v>668</v>
      </c>
      <c r="O8696" s="23">
        <v>825</v>
      </c>
      <c r="P8696" s="9">
        <v>13.94</v>
      </c>
      <c r="Q8696" t="s">
        <v>40</v>
      </c>
      <c r="R8696">
        <v>162178</v>
      </c>
      <c r="S8696" s="9">
        <v>59.2</v>
      </c>
      <c r="T8696" s="26">
        <v>7.69</v>
      </c>
      <c r="U8696" s="8">
        <v>455.24</v>
      </c>
      <c r="V8696" t="s">
        <v>41</v>
      </c>
      <c r="W8696" t="s">
        <v>2007</v>
      </c>
      <c r="X8696" t="s">
        <v>42</v>
      </c>
      <c r="Y8696" t="s">
        <v>12261</v>
      </c>
      <c r="AA8696" s="1">
        <f t="shared" si="841"/>
        <v>46114</v>
      </c>
      <c r="AB8696" s="2">
        <f t="shared" si="842"/>
        <v>4</v>
      </c>
      <c r="AC8696" s="2">
        <f t="shared" si="843"/>
        <v>2026</v>
      </c>
      <c r="AD8696" s="2" t="str">
        <f>IFERROR(VLOOKUP(A8696,'Aux Área'!$A$4:$B$123,2,0),"-")</f>
        <v>INSPEÇÃO</v>
      </c>
    </row>
    <row r="8697" spans="1:30" x14ac:dyDescent="0.3">
      <c r="A8697" t="s">
        <v>2664</v>
      </c>
      <c r="B8697" t="s">
        <v>2665</v>
      </c>
      <c r="C8697" t="s">
        <v>13389</v>
      </c>
      <c r="D8697" t="s">
        <v>10631</v>
      </c>
      <c r="E8697" t="s">
        <v>10632</v>
      </c>
      <c r="F8697" t="s">
        <v>2667</v>
      </c>
      <c r="G8697" t="s">
        <v>659</v>
      </c>
      <c r="H8697" t="s">
        <v>2215</v>
      </c>
      <c r="I8697" t="s">
        <v>667</v>
      </c>
      <c r="J8697" t="s">
        <v>165</v>
      </c>
      <c r="K8697" t="s">
        <v>166</v>
      </c>
      <c r="L8697" t="s">
        <v>167</v>
      </c>
      <c r="M8697" t="s">
        <v>38</v>
      </c>
      <c r="N8697" t="s">
        <v>668</v>
      </c>
      <c r="O8697" s="23">
        <v>243</v>
      </c>
      <c r="P8697" s="9">
        <v>6.06</v>
      </c>
      <c r="Q8697" t="s">
        <v>40</v>
      </c>
      <c r="R8697">
        <v>13359</v>
      </c>
      <c r="S8697" s="9">
        <v>40.090000000000003</v>
      </c>
      <c r="T8697" s="26">
        <v>7.992</v>
      </c>
      <c r="U8697" s="8">
        <v>320.38</v>
      </c>
      <c r="V8697" t="s">
        <v>41</v>
      </c>
      <c r="W8697" t="s">
        <v>2007</v>
      </c>
      <c r="X8697" t="s">
        <v>42</v>
      </c>
      <c r="Y8697" t="s">
        <v>1740</v>
      </c>
      <c r="AA8697" s="1">
        <f t="shared" si="841"/>
        <v>46114</v>
      </c>
      <c r="AB8697" s="2">
        <f t="shared" si="842"/>
        <v>4</v>
      </c>
      <c r="AC8697" s="2">
        <f t="shared" si="843"/>
        <v>2026</v>
      </c>
      <c r="AD8697" s="2" t="str">
        <f>IFERROR(VLOOKUP(A8697,'Aux Área'!$A$4:$B$123,2,0),"-")</f>
        <v>APH</v>
      </c>
    </row>
    <row r="8698" spans="1:30" x14ac:dyDescent="0.3">
      <c r="A8698" t="s">
        <v>5543</v>
      </c>
      <c r="B8698" t="s">
        <v>11845</v>
      </c>
      <c r="C8698" t="s">
        <v>13390</v>
      </c>
      <c r="D8698" t="s">
        <v>3197</v>
      </c>
      <c r="E8698" t="s">
        <v>3198</v>
      </c>
      <c r="F8698" t="s">
        <v>6207</v>
      </c>
      <c r="G8698" t="s">
        <v>1135</v>
      </c>
      <c r="H8698" t="s">
        <v>5545</v>
      </c>
      <c r="I8698" t="s">
        <v>839</v>
      </c>
      <c r="J8698" t="s">
        <v>89</v>
      </c>
      <c r="K8698" t="s">
        <v>90</v>
      </c>
      <c r="L8698" t="s">
        <v>91</v>
      </c>
      <c r="M8698" t="s">
        <v>38</v>
      </c>
      <c r="N8698" t="s">
        <v>39</v>
      </c>
      <c r="O8698" s="23">
        <v>342</v>
      </c>
      <c r="P8698" s="9">
        <v>9.7100000000000009</v>
      </c>
      <c r="Q8698" t="s">
        <v>40</v>
      </c>
      <c r="R8698">
        <v>39018</v>
      </c>
      <c r="S8698" s="9">
        <v>35.229999999999997</v>
      </c>
      <c r="T8698" s="26">
        <v>4.8899999999999997</v>
      </c>
      <c r="U8698" s="8">
        <v>172.27</v>
      </c>
      <c r="V8698" t="s">
        <v>13391</v>
      </c>
      <c r="W8698" t="s">
        <v>2276</v>
      </c>
      <c r="X8698" t="s">
        <v>42</v>
      </c>
      <c r="Y8698" t="s">
        <v>2277</v>
      </c>
      <c r="AA8698" s="1">
        <f t="shared" si="841"/>
        <v>46114</v>
      </c>
      <c r="AB8698" s="2">
        <f t="shared" si="842"/>
        <v>4</v>
      </c>
      <c r="AC8698" s="2">
        <f t="shared" si="843"/>
        <v>2026</v>
      </c>
      <c r="AD8698" s="2" t="str">
        <f>IFERROR(VLOOKUP(A8698,'Aux Área'!$A$4:$B$123,2,0),"-")</f>
        <v>INSPEÇÃO</v>
      </c>
    </row>
    <row r="8699" spans="1:30" x14ac:dyDescent="0.3">
      <c r="A8699" t="s">
        <v>52</v>
      </c>
      <c r="B8699" t="s">
        <v>1449</v>
      </c>
      <c r="C8699" t="s">
        <v>13392</v>
      </c>
      <c r="D8699" t="s">
        <v>3197</v>
      </c>
      <c r="E8699" t="s">
        <v>3198</v>
      </c>
      <c r="F8699" t="s">
        <v>53</v>
      </c>
      <c r="G8699" t="s">
        <v>35</v>
      </c>
      <c r="H8699" t="s">
        <v>36</v>
      </c>
      <c r="I8699" t="s">
        <v>37</v>
      </c>
      <c r="J8699" t="s">
        <v>356</v>
      </c>
      <c r="K8699" t="s">
        <v>357</v>
      </c>
      <c r="L8699" t="s">
        <v>124</v>
      </c>
      <c r="M8699" t="s">
        <v>38</v>
      </c>
      <c r="N8699" t="s">
        <v>39</v>
      </c>
      <c r="O8699" s="23">
        <v>218</v>
      </c>
      <c r="P8699" s="9">
        <v>10.71</v>
      </c>
      <c r="Q8699" t="s">
        <v>40</v>
      </c>
      <c r="R8699">
        <v>90649</v>
      </c>
      <c r="S8699" s="9">
        <v>20.350000000000001</v>
      </c>
      <c r="T8699" s="26">
        <v>4.7919999999999998</v>
      </c>
      <c r="U8699" s="8">
        <v>97.52</v>
      </c>
      <c r="V8699" t="s">
        <v>13393</v>
      </c>
      <c r="W8699" t="s">
        <v>2007</v>
      </c>
      <c r="X8699" t="s">
        <v>42</v>
      </c>
      <c r="Y8699" t="s">
        <v>1740</v>
      </c>
      <c r="AA8699" s="1">
        <f t="shared" si="841"/>
        <v>46114</v>
      </c>
      <c r="AB8699" s="2">
        <f t="shared" si="842"/>
        <v>4</v>
      </c>
      <c r="AC8699" s="2">
        <f t="shared" si="843"/>
        <v>2026</v>
      </c>
      <c r="AD8699" s="2" t="str">
        <f>IFERROR(VLOOKUP(A8699,'Aux Área'!$A$4:$B$123,2,0),"-")</f>
        <v>OPERAÇÃO</v>
      </c>
    </row>
    <row r="8700" spans="1:30" x14ac:dyDescent="0.3">
      <c r="A8700" t="s">
        <v>46</v>
      </c>
      <c r="B8700" t="s">
        <v>458</v>
      </c>
      <c r="C8700" t="s">
        <v>13394</v>
      </c>
      <c r="D8700" t="s">
        <v>729</v>
      </c>
      <c r="E8700" t="s">
        <v>730</v>
      </c>
      <c r="F8700" t="s">
        <v>5185</v>
      </c>
      <c r="G8700" t="s">
        <v>35</v>
      </c>
      <c r="H8700" t="s">
        <v>36</v>
      </c>
      <c r="I8700" t="s">
        <v>37</v>
      </c>
      <c r="J8700" t="s">
        <v>1268</v>
      </c>
      <c r="K8700" t="s">
        <v>1269</v>
      </c>
      <c r="L8700" t="s">
        <v>84</v>
      </c>
      <c r="M8700" t="s">
        <v>38</v>
      </c>
      <c r="N8700" t="s">
        <v>39</v>
      </c>
      <c r="O8700" s="23">
        <v>367</v>
      </c>
      <c r="P8700" s="9">
        <v>9.1</v>
      </c>
      <c r="Q8700" t="s">
        <v>40</v>
      </c>
      <c r="R8700">
        <v>34114</v>
      </c>
      <c r="S8700" s="9">
        <v>40.340000000000003</v>
      </c>
      <c r="T8700" s="26">
        <v>3.97</v>
      </c>
      <c r="U8700" s="8">
        <v>160.13999999999999</v>
      </c>
      <c r="V8700" t="s">
        <v>41</v>
      </c>
      <c r="W8700" t="s">
        <v>2007</v>
      </c>
      <c r="X8700" t="s">
        <v>42</v>
      </c>
      <c r="Y8700" t="s">
        <v>1740</v>
      </c>
      <c r="AA8700" s="1">
        <f t="shared" si="841"/>
        <v>46114</v>
      </c>
      <c r="AB8700" s="2">
        <f t="shared" si="842"/>
        <v>4</v>
      </c>
      <c r="AC8700" s="2">
        <f t="shared" si="843"/>
        <v>2026</v>
      </c>
      <c r="AD8700" s="2" t="str">
        <f>IFERROR(VLOOKUP(A8700,'Aux Área'!$A$4:$B$123,2,0),"-")</f>
        <v>FACILITIES</v>
      </c>
    </row>
    <row r="8701" spans="1:30" x14ac:dyDescent="0.3">
      <c r="A8701" t="s">
        <v>2278</v>
      </c>
      <c r="B8701" t="s">
        <v>4664</v>
      </c>
      <c r="C8701" t="s">
        <v>13395</v>
      </c>
      <c r="D8701" t="s">
        <v>3208</v>
      </c>
      <c r="E8701" t="s">
        <v>3209</v>
      </c>
      <c r="F8701" t="s">
        <v>2281</v>
      </c>
      <c r="G8701" t="s">
        <v>1135</v>
      </c>
      <c r="H8701" t="s">
        <v>2275</v>
      </c>
      <c r="I8701" t="s">
        <v>1497</v>
      </c>
      <c r="J8701" t="s">
        <v>11506</v>
      </c>
      <c r="K8701" t="s">
        <v>11507</v>
      </c>
      <c r="L8701" t="s">
        <v>84</v>
      </c>
      <c r="M8701" t="s">
        <v>38</v>
      </c>
      <c r="N8701" t="s">
        <v>39</v>
      </c>
      <c r="O8701" s="23">
        <v>166</v>
      </c>
      <c r="P8701" s="9">
        <v>7.58</v>
      </c>
      <c r="Q8701" t="s">
        <v>40</v>
      </c>
      <c r="R8701">
        <v>151206</v>
      </c>
      <c r="S8701" s="9">
        <v>21.89</v>
      </c>
      <c r="T8701" s="26">
        <v>4.99</v>
      </c>
      <c r="U8701" s="8">
        <v>109.23</v>
      </c>
      <c r="V8701" t="s">
        <v>41</v>
      </c>
      <c r="W8701" t="s">
        <v>2276</v>
      </c>
      <c r="X8701" t="s">
        <v>42</v>
      </c>
      <c r="Y8701" t="s">
        <v>2277</v>
      </c>
      <c r="AA8701" s="1">
        <f t="shared" si="841"/>
        <v>46114</v>
      </c>
      <c r="AB8701" s="2">
        <f t="shared" si="842"/>
        <v>4</v>
      </c>
      <c r="AC8701" s="2">
        <f t="shared" si="843"/>
        <v>2026</v>
      </c>
      <c r="AD8701" s="2" t="str">
        <f>IFERROR(VLOOKUP(A8701,'Aux Área'!$A$4:$B$123,2,0),"-")</f>
        <v>INSPEÇÃO</v>
      </c>
    </row>
    <row r="8702" spans="1:30" x14ac:dyDescent="0.3">
      <c r="A8702" t="s">
        <v>3092</v>
      </c>
      <c r="B8702" t="s">
        <v>4774</v>
      </c>
      <c r="C8702" t="s">
        <v>13396</v>
      </c>
      <c r="D8702" t="s">
        <v>9771</v>
      </c>
      <c r="E8702" t="s">
        <v>9666</v>
      </c>
      <c r="F8702" t="s">
        <v>3594</v>
      </c>
      <c r="G8702" t="s">
        <v>1135</v>
      </c>
      <c r="H8702" t="s">
        <v>2275</v>
      </c>
      <c r="I8702" t="s">
        <v>1497</v>
      </c>
      <c r="J8702" t="s">
        <v>231</v>
      </c>
      <c r="K8702" t="s">
        <v>232</v>
      </c>
      <c r="L8702" t="s">
        <v>217</v>
      </c>
      <c r="M8702" t="s">
        <v>38</v>
      </c>
      <c r="N8702" t="s">
        <v>39</v>
      </c>
      <c r="O8702" s="23">
        <v>252</v>
      </c>
      <c r="P8702" s="9">
        <v>10.56</v>
      </c>
      <c r="Q8702" t="s">
        <v>40</v>
      </c>
      <c r="R8702">
        <v>131125</v>
      </c>
      <c r="S8702" s="9">
        <v>23.87</v>
      </c>
      <c r="T8702" s="26">
        <v>4.8600000000000003</v>
      </c>
      <c r="U8702" s="8">
        <v>116.02</v>
      </c>
      <c r="V8702" t="s">
        <v>13397</v>
      </c>
      <c r="W8702" t="s">
        <v>2276</v>
      </c>
      <c r="X8702" t="s">
        <v>42</v>
      </c>
      <c r="Y8702" t="s">
        <v>2277</v>
      </c>
      <c r="AA8702" s="1">
        <f t="shared" si="841"/>
        <v>46114</v>
      </c>
      <c r="AB8702" s="2">
        <f t="shared" si="842"/>
        <v>4</v>
      </c>
      <c r="AC8702" s="2">
        <f t="shared" si="843"/>
        <v>2026</v>
      </c>
      <c r="AD8702" s="2" t="str">
        <f>IFERROR(VLOOKUP(A8702,'Aux Área'!$A$4:$B$123,2,0),"-")</f>
        <v>INSPEÇÃO</v>
      </c>
    </row>
    <row r="8703" spans="1:30" x14ac:dyDescent="0.3">
      <c r="A8703" t="s">
        <v>2286</v>
      </c>
      <c r="B8703" t="s">
        <v>2287</v>
      </c>
      <c r="C8703" t="s">
        <v>13398</v>
      </c>
      <c r="D8703" t="s">
        <v>3795</v>
      </c>
      <c r="E8703" t="s">
        <v>3796</v>
      </c>
      <c r="F8703" t="s">
        <v>2289</v>
      </c>
      <c r="G8703" t="s">
        <v>1495</v>
      </c>
      <c r="H8703" t="s">
        <v>2020</v>
      </c>
      <c r="I8703" t="s">
        <v>2021</v>
      </c>
      <c r="J8703" t="s">
        <v>1665</v>
      </c>
      <c r="K8703" t="s">
        <v>1666</v>
      </c>
      <c r="L8703" t="s">
        <v>301</v>
      </c>
      <c r="M8703" t="s">
        <v>38</v>
      </c>
      <c r="N8703" t="s">
        <v>668</v>
      </c>
      <c r="O8703" s="23">
        <v>951</v>
      </c>
      <c r="P8703" s="9">
        <v>2.82</v>
      </c>
      <c r="Q8703" t="s">
        <v>40</v>
      </c>
      <c r="R8703">
        <v>31728</v>
      </c>
      <c r="S8703" s="9">
        <v>337.35</v>
      </c>
      <c r="T8703" s="26">
        <v>8.59</v>
      </c>
      <c r="U8703" s="8">
        <v>2897.84</v>
      </c>
      <c r="V8703" t="s">
        <v>13399</v>
      </c>
      <c r="W8703" t="s">
        <v>1985</v>
      </c>
      <c r="X8703" t="s">
        <v>42</v>
      </c>
      <c r="Y8703" t="s">
        <v>1986</v>
      </c>
      <c r="AA8703" s="1">
        <f t="shared" si="841"/>
        <v>46115</v>
      </c>
      <c r="AB8703" s="2">
        <f t="shared" si="842"/>
        <v>4</v>
      </c>
      <c r="AC8703" s="2">
        <f t="shared" si="843"/>
        <v>2026</v>
      </c>
      <c r="AD8703" s="2" t="str">
        <f>IFERROR(VLOOKUP(A8703,'Aux Área'!$A$4:$B$123,2,0),"-")</f>
        <v>PESADOS</v>
      </c>
    </row>
    <row r="8704" spans="1:30" x14ac:dyDescent="0.3">
      <c r="A8704" t="s">
        <v>2306</v>
      </c>
      <c r="B8704" t="s">
        <v>4613</v>
      </c>
      <c r="C8704" t="s">
        <v>13400</v>
      </c>
      <c r="D8704" t="s">
        <v>3212</v>
      </c>
      <c r="E8704" t="s">
        <v>3213</v>
      </c>
      <c r="F8704" t="s">
        <v>2309</v>
      </c>
      <c r="G8704" t="s">
        <v>1135</v>
      </c>
      <c r="H8704" t="s">
        <v>2275</v>
      </c>
      <c r="I8704" t="s">
        <v>1497</v>
      </c>
      <c r="J8704" t="s">
        <v>1665</v>
      </c>
      <c r="K8704" t="s">
        <v>1666</v>
      </c>
      <c r="L8704" t="s">
        <v>301</v>
      </c>
      <c r="M8704" t="s">
        <v>38</v>
      </c>
      <c r="N8704" t="s">
        <v>39</v>
      </c>
      <c r="O8704" s="23">
        <v>344</v>
      </c>
      <c r="P8704" s="9">
        <v>8.19</v>
      </c>
      <c r="Q8704" t="s">
        <v>40</v>
      </c>
      <c r="R8704">
        <v>149965</v>
      </c>
      <c r="S8704" s="9">
        <v>42.01</v>
      </c>
      <c r="T8704" s="26">
        <v>4.6900000000000004</v>
      </c>
      <c r="U8704" s="8">
        <v>197.03</v>
      </c>
      <c r="V8704" t="s">
        <v>13401</v>
      </c>
      <c r="W8704" t="s">
        <v>2276</v>
      </c>
      <c r="X8704" t="s">
        <v>42</v>
      </c>
      <c r="Y8704" t="s">
        <v>2277</v>
      </c>
      <c r="AA8704" s="1">
        <f t="shared" si="841"/>
        <v>46115</v>
      </c>
      <c r="AB8704" s="2">
        <f t="shared" si="842"/>
        <v>4</v>
      </c>
      <c r="AC8704" s="2">
        <f t="shared" si="843"/>
        <v>2026</v>
      </c>
      <c r="AD8704" s="2" t="str">
        <f>IFERROR(VLOOKUP(A8704,'Aux Área'!$A$4:$B$123,2,0),"-")</f>
        <v>INSPEÇÃO</v>
      </c>
    </row>
    <row r="8705" spans="1:30" x14ac:dyDescent="0.3">
      <c r="A8705" t="s">
        <v>2643</v>
      </c>
      <c r="B8705" t="s">
        <v>2307</v>
      </c>
      <c r="C8705" t="s">
        <v>13402</v>
      </c>
      <c r="D8705" t="s">
        <v>7064</v>
      </c>
      <c r="E8705" t="s">
        <v>7065</v>
      </c>
      <c r="F8705" t="s">
        <v>2646</v>
      </c>
      <c r="G8705" t="s">
        <v>1300</v>
      </c>
      <c r="H8705" t="s">
        <v>1301</v>
      </c>
      <c r="I8705" t="s">
        <v>37</v>
      </c>
      <c r="J8705" t="s">
        <v>172</v>
      </c>
      <c r="K8705" t="s">
        <v>173</v>
      </c>
      <c r="L8705" t="s">
        <v>124</v>
      </c>
      <c r="M8705" t="s">
        <v>38</v>
      </c>
      <c r="N8705" t="s">
        <v>39</v>
      </c>
      <c r="O8705" s="23">
        <v>457</v>
      </c>
      <c r="P8705" s="9">
        <v>11.04</v>
      </c>
      <c r="Q8705" t="s">
        <v>40</v>
      </c>
      <c r="R8705">
        <v>144228</v>
      </c>
      <c r="S8705" s="9">
        <v>41.41</v>
      </c>
      <c r="T8705" s="26">
        <v>4.79</v>
      </c>
      <c r="U8705" s="8">
        <v>198.35</v>
      </c>
      <c r="V8705" t="s">
        <v>8183</v>
      </c>
      <c r="W8705" t="s">
        <v>2276</v>
      </c>
      <c r="X8705" t="s">
        <v>42</v>
      </c>
      <c r="Y8705" t="s">
        <v>2277</v>
      </c>
      <c r="AA8705" s="1">
        <f t="shared" si="841"/>
        <v>46115</v>
      </c>
      <c r="AB8705" s="2">
        <f t="shared" si="842"/>
        <v>4</v>
      </c>
      <c r="AC8705" s="2">
        <f t="shared" si="843"/>
        <v>2026</v>
      </c>
      <c r="AD8705" s="2" t="str">
        <f>IFERROR(VLOOKUP(A8705,'Aux Área'!$A$4:$B$123,2,0),"-")</f>
        <v>INSPEÇÃO</v>
      </c>
    </row>
    <row r="8706" spans="1:30" x14ac:dyDescent="0.3">
      <c r="A8706" t="s">
        <v>5620</v>
      </c>
      <c r="B8706" t="s">
        <v>9277</v>
      </c>
      <c r="C8706" t="s">
        <v>13403</v>
      </c>
      <c r="D8706" t="s">
        <v>2160</v>
      </c>
      <c r="E8706" t="s">
        <v>2161</v>
      </c>
      <c r="F8706" t="s">
        <v>6208</v>
      </c>
      <c r="G8706" t="s">
        <v>1135</v>
      </c>
      <c r="H8706" t="s">
        <v>5545</v>
      </c>
      <c r="I8706" t="s">
        <v>839</v>
      </c>
      <c r="J8706" t="s">
        <v>172</v>
      </c>
      <c r="K8706" t="s">
        <v>173</v>
      </c>
      <c r="L8706" t="s">
        <v>124</v>
      </c>
      <c r="M8706" t="s">
        <v>38</v>
      </c>
      <c r="N8706" t="s">
        <v>39</v>
      </c>
      <c r="O8706" s="23">
        <v>374</v>
      </c>
      <c r="P8706" s="9">
        <v>7.78</v>
      </c>
      <c r="Q8706" t="s">
        <v>40</v>
      </c>
      <c r="R8706">
        <v>40404</v>
      </c>
      <c r="S8706" s="9">
        <v>48.05</v>
      </c>
      <c r="T8706" s="26">
        <v>4.79</v>
      </c>
      <c r="U8706" s="8">
        <v>230.16</v>
      </c>
      <c r="V8706" t="s">
        <v>6111</v>
      </c>
      <c r="W8706" t="s">
        <v>2276</v>
      </c>
      <c r="X8706" t="s">
        <v>42</v>
      </c>
      <c r="Y8706" t="s">
        <v>2277</v>
      </c>
      <c r="AA8706" s="1">
        <f t="shared" si="841"/>
        <v>46115</v>
      </c>
      <c r="AB8706" s="2">
        <f t="shared" si="842"/>
        <v>4</v>
      </c>
      <c r="AC8706" s="2">
        <f t="shared" si="843"/>
        <v>2026</v>
      </c>
      <c r="AD8706" s="2" t="str">
        <f>IFERROR(VLOOKUP(A8706,'Aux Área'!$A$4:$B$123,2,0),"-")</f>
        <v>INSPEÇÃO</v>
      </c>
    </row>
    <row r="8707" spans="1:30" x14ac:dyDescent="0.3">
      <c r="A8707" t="s">
        <v>2638</v>
      </c>
      <c r="B8707" t="s">
        <v>4593</v>
      </c>
      <c r="C8707" t="s">
        <v>13404</v>
      </c>
      <c r="D8707" t="s">
        <v>4358</v>
      </c>
      <c r="E8707" t="s">
        <v>4359</v>
      </c>
      <c r="F8707" t="s">
        <v>2641</v>
      </c>
      <c r="G8707" t="s">
        <v>1135</v>
      </c>
      <c r="H8707" t="s">
        <v>2275</v>
      </c>
      <c r="I8707" t="s">
        <v>1497</v>
      </c>
      <c r="J8707" t="s">
        <v>275</v>
      </c>
      <c r="K8707" t="s">
        <v>276</v>
      </c>
      <c r="L8707" t="s">
        <v>124</v>
      </c>
      <c r="M8707" t="s">
        <v>38</v>
      </c>
      <c r="N8707" t="s">
        <v>39</v>
      </c>
      <c r="O8707" s="23">
        <v>507</v>
      </c>
      <c r="P8707" s="9">
        <v>10.36</v>
      </c>
      <c r="Q8707" t="s">
        <v>40</v>
      </c>
      <c r="R8707">
        <v>137361</v>
      </c>
      <c r="S8707" s="9">
        <v>48.95</v>
      </c>
      <c r="T8707" s="26">
        <v>4.79</v>
      </c>
      <c r="U8707" s="8">
        <v>234.47</v>
      </c>
      <c r="V8707" t="s">
        <v>13405</v>
      </c>
      <c r="W8707" t="s">
        <v>2276</v>
      </c>
      <c r="X8707" t="s">
        <v>42</v>
      </c>
      <c r="Y8707" t="s">
        <v>2277</v>
      </c>
      <c r="AA8707" s="1">
        <f t="shared" si="841"/>
        <v>46115</v>
      </c>
      <c r="AB8707" s="2">
        <f t="shared" si="842"/>
        <v>4</v>
      </c>
      <c r="AC8707" s="2">
        <f t="shared" si="843"/>
        <v>2026</v>
      </c>
      <c r="AD8707" s="2" t="str">
        <f>IFERROR(VLOOKUP(A8707,'Aux Área'!$A$4:$B$123,2,0),"-")</f>
        <v>INSPEÇÃO</v>
      </c>
    </row>
    <row r="8708" spans="1:30" x14ac:dyDescent="0.3">
      <c r="A8708" t="s">
        <v>5543</v>
      </c>
      <c r="B8708" t="s">
        <v>11845</v>
      </c>
      <c r="C8708" t="s">
        <v>13406</v>
      </c>
      <c r="D8708" t="s">
        <v>3197</v>
      </c>
      <c r="E8708" t="s">
        <v>3198</v>
      </c>
      <c r="F8708" t="s">
        <v>6207</v>
      </c>
      <c r="G8708" t="s">
        <v>1135</v>
      </c>
      <c r="H8708" t="s">
        <v>5545</v>
      </c>
      <c r="I8708" t="s">
        <v>839</v>
      </c>
      <c r="J8708" t="s">
        <v>89</v>
      </c>
      <c r="K8708" t="s">
        <v>90</v>
      </c>
      <c r="L8708" t="s">
        <v>91</v>
      </c>
      <c r="M8708" t="s">
        <v>38</v>
      </c>
      <c r="N8708" t="s">
        <v>39</v>
      </c>
      <c r="O8708" s="23">
        <v>429</v>
      </c>
      <c r="P8708" s="9">
        <v>11.72</v>
      </c>
      <c r="Q8708" t="s">
        <v>40</v>
      </c>
      <c r="R8708">
        <v>39447</v>
      </c>
      <c r="S8708" s="9">
        <v>36.61</v>
      </c>
      <c r="T8708" s="26">
        <v>5.09</v>
      </c>
      <c r="U8708" s="8">
        <v>186.34</v>
      </c>
      <c r="V8708" t="s">
        <v>13407</v>
      </c>
      <c r="W8708" t="s">
        <v>2276</v>
      </c>
      <c r="X8708" t="s">
        <v>42</v>
      </c>
      <c r="Y8708" t="s">
        <v>2277</v>
      </c>
      <c r="AA8708" s="1">
        <f t="shared" si="841"/>
        <v>46115</v>
      </c>
      <c r="AB8708" s="2">
        <f t="shared" si="842"/>
        <v>4</v>
      </c>
      <c r="AC8708" s="2">
        <f t="shared" si="843"/>
        <v>2026</v>
      </c>
      <c r="AD8708" s="2" t="str">
        <f>IFERROR(VLOOKUP(A8708,'Aux Área'!$A$4:$B$123,2,0),"-")</f>
        <v>INSPEÇÃO</v>
      </c>
    </row>
    <row r="8709" spans="1:30" x14ac:dyDescent="0.3">
      <c r="A8709" t="s">
        <v>3092</v>
      </c>
      <c r="B8709" t="s">
        <v>4774</v>
      </c>
      <c r="C8709" t="s">
        <v>13408</v>
      </c>
      <c r="D8709" t="s">
        <v>9771</v>
      </c>
      <c r="E8709" t="s">
        <v>9666</v>
      </c>
      <c r="F8709" t="s">
        <v>3594</v>
      </c>
      <c r="G8709" t="s">
        <v>1135</v>
      </c>
      <c r="H8709" t="s">
        <v>2275</v>
      </c>
      <c r="I8709" t="s">
        <v>1497</v>
      </c>
      <c r="J8709" t="s">
        <v>188</v>
      </c>
      <c r="K8709" t="s">
        <v>189</v>
      </c>
      <c r="L8709" t="s">
        <v>190</v>
      </c>
      <c r="M8709" t="s">
        <v>38</v>
      </c>
      <c r="N8709" t="s">
        <v>39</v>
      </c>
      <c r="O8709" s="23">
        <v>251</v>
      </c>
      <c r="P8709" s="9">
        <v>9.8699999999999992</v>
      </c>
      <c r="Q8709" t="s">
        <v>40</v>
      </c>
      <c r="R8709">
        <v>131376</v>
      </c>
      <c r="S8709" s="9">
        <v>25.42</v>
      </c>
      <c r="T8709" s="26">
        <v>4.99</v>
      </c>
      <c r="U8709" s="8">
        <v>126.85</v>
      </c>
      <c r="V8709" t="s">
        <v>112</v>
      </c>
      <c r="W8709" t="s">
        <v>2276</v>
      </c>
      <c r="X8709" t="s">
        <v>42</v>
      </c>
      <c r="Y8709" t="s">
        <v>2277</v>
      </c>
      <c r="AA8709" s="1">
        <f t="shared" si="841"/>
        <v>46115</v>
      </c>
      <c r="AB8709" s="2">
        <f t="shared" si="842"/>
        <v>4</v>
      </c>
      <c r="AC8709" s="2">
        <f t="shared" si="843"/>
        <v>2026</v>
      </c>
      <c r="AD8709" s="2" t="str">
        <f>IFERROR(VLOOKUP(A8709,'Aux Área'!$A$4:$B$123,2,0),"-")</f>
        <v>INSPEÇÃO</v>
      </c>
    </row>
    <row r="8710" spans="1:30" x14ac:dyDescent="0.3">
      <c r="A8710" t="s">
        <v>2278</v>
      </c>
      <c r="B8710" t="s">
        <v>4664</v>
      </c>
      <c r="C8710" t="s">
        <v>13409</v>
      </c>
      <c r="D8710" t="s">
        <v>3208</v>
      </c>
      <c r="E8710" t="s">
        <v>3209</v>
      </c>
      <c r="F8710" t="s">
        <v>2281</v>
      </c>
      <c r="G8710" t="s">
        <v>1135</v>
      </c>
      <c r="H8710" t="s">
        <v>2275</v>
      </c>
      <c r="I8710" t="s">
        <v>1497</v>
      </c>
      <c r="J8710" t="s">
        <v>11506</v>
      </c>
      <c r="K8710" t="s">
        <v>11507</v>
      </c>
      <c r="L8710" t="s">
        <v>84</v>
      </c>
      <c r="M8710" t="s">
        <v>38</v>
      </c>
      <c r="N8710" t="s">
        <v>39</v>
      </c>
      <c r="O8710" s="23">
        <v>319</v>
      </c>
      <c r="P8710" s="9">
        <v>9.57</v>
      </c>
      <c r="Q8710" t="s">
        <v>40</v>
      </c>
      <c r="R8710">
        <v>151525</v>
      </c>
      <c r="S8710" s="9">
        <v>33.35</v>
      </c>
      <c r="T8710" s="26">
        <v>4.99</v>
      </c>
      <c r="U8710" s="8">
        <v>166.42</v>
      </c>
      <c r="V8710" t="s">
        <v>41</v>
      </c>
      <c r="W8710" t="s">
        <v>2276</v>
      </c>
      <c r="X8710" t="s">
        <v>42</v>
      </c>
      <c r="Y8710" t="s">
        <v>2277</v>
      </c>
      <c r="AA8710" s="1">
        <f t="shared" si="841"/>
        <v>46115</v>
      </c>
      <c r="AB8710" s="2">
        <f t="shared" si="842"/>
        <v>4</v>
      </c>
      <c r="AC8710" s="2">
        <f t="shared" si="843"/>
        <v>2026</v>
      </c>
      <c r="AD8710" s="2" t="str">
        <f>IFERROR(VLOOKUP(A8710,'Aux Área'!$A$4:$B$123,2,0),"-")</f>
        <v>INSPEÇÃO</v>
      </c>
    </row>
    <row r="8711" spans="1:30" x14ac:dyDescent="0.3">
      <c r="A8711" t="s">
        <v>2700</v>
      </c>
      <c r="B8711" t="s">
        <v>2000</v>
      </c>
      <c r="C8711" t="s">
        <v>13410</v>
      </c>
      <c r="D8711" t="s">
        <v>3547</v>
      </c>
      <c r="E8711" t="s">
        <v>3548</v>
      </c>
      <c r="F8711" t="s">
        <v>2703</v>
      </c>
      <c r="G8711" t="s">
        <v>659</v>
      </c>
      <c r="H8711" t="s">
        <v>1996</v>
      </c>
      <c r="I8711" t="s">
        <v>1997</v>
      </c>
      <c r="J8711" t="s">
        <v>275</v>
      </c>
      <c r="K8711" t="s">
        <v>276</v>
      </c>
      <c r="L8711" t="s">
        <v>124</v>
      </c>
      <c r="M8711" t="s">
        <v>38</v>
      </c>
      <c r="N8711" t="s">
        <v>668</v>
      </c>
      <c r="O8711" s="23">
        <v>330</v>
      </c>
      <c r="P8711" s="9">
        <v>5.44</v>
      </c>
      <c r="Q8711" t="s">
        <v>40</v>
      </c>
      <c r="R8711">
        <v>29607</v>
      </c>
      <c r="S8711" s="9">
        <v>60.66</v>
      </c>
      <c r="T8711" s="26">
        <v>8.59</v>
      </c>
      <c r="U8711" s="8">
        <v>521.07000000000005</v>
      </c>
      <c r="V8711" t="s">
        <v>13411</v>
      </c>
      <c r="W8711" t="s">
        <v>1985</v>
      </c>
      <c r="X8711" t="s">
        <v>42</v>
      </c>
      <c r="Y8711" t="s">
        <v>1986</v>
      </c>
      <c r="AA8711" s="1">
        <f t="shared" si="841"/>
        <v>46115</v>
      </c>
      <c r="AB8711" s="2">
        <f t="shared" si="842"/>
        <v>4</v>
      </c>
      <c r="AC8711" s="2">
        <f t="shared" si="843"/>
        <v>2026</v>
      </c>
      <c r="AD8711" s="2" t="str">
        <f>IFERROR(VLOOKUP(A8711,'Aux Área'!$A$4:$B$123,2,0),"-")</f>
        <v>PESADOS</v>
      </c>
    </row>
    <row r="8712" spans="1:30" x14ac:dyDescent="0.3">
      <c r="A8712" t="s">
        <v>2041</v>
      </c>
      <c r="B8712" t="s">
        <v>2042</v>
      </c>
      <c r="C8712" t="s">
        <v>13412</v>
      </c>
      <c r="D8712" t="s">
        <v>1297</v>
      </c>
      <c r="E8712" t="s">
        <v>2221</v>
      </c>
      <c r="F8712" t="s">
        <v>2044</v>
      </c>
      <c r="G8712" t="s">
        <v>659</v>
      </c>
      <c r="H8712" t="s">
        <v>1996</v>
      </c>
      <c r="I8712" t="s">
        <v>1997</v>
      </c>
      <c r="J8712" t="s">
        <v>231</v>
      </c>
      <c r="K8712" t="s">
        <v>232</v>
      </c>
      <c r="L8712" t="s">
        <v>217</v>
      </c>
      <c r="M8712" t="s">
        <v>38</v>
      </c>
      <c r="N8712" t="s">
        <v>668</v>
      </c>
      <c r="O8712" s="23">
        <v>281</v>
      </c>
      <c r="P8712" s="9">
        <v>7.09</v>
      </c>
      <c r="Q8712" t="s">
        <v>40</v>
      </c>
      <c r="R8712">
        <v>42661</v>
      </c>
      <c r="S8712" s="9">
        <v>39.61</v>
      </c>
      <c r="T8712" s="26">
        <v>7.8010000000000002</v>
      </c>
      <c r="U8712" s="8">
        <v>309</v>
      </c>
      <c r="V8712" t="s">
        <v>13413</v>
      </c>
      <c r="W8712" t="s">
        <v>1985</v>
      </c>
      <c r="X8712" t="s">
        <v>42</v>
      </c>
      <c r="Y8712" t="s">
        <v>1986</v>
      </c>
      <c r="AA8712" s="1">
        <f t="shared" si="841"/>
        <v>46115</v>
      </c>
      <c r="AB8712" s="2">
        <f t="shared" si="842"/>
        <v>4</v>
      </c>
      <c r="AC8712" s="2">
        <f t="shared" si="843"/>
        <v>2026</v>
      </c>
      <c r="AD8712" s="2" t="str">
        <f>IFERROR(VLOOKUP(A8712,'Aux Área'!$A$4:$B$123,2,0),"-")</f>
        <v>PESADOS</v>
      </c>
    </row>
    <row r="8713" spans="1:30" x14ac:dyDescent="0.3">
      <c r="A8713" t="s">
        <v>2041</v>
      </c>
      <c r="C8713" t="s">
        <v>13412</v>
      </c>
      <c r="F8713" t="s">
        <v>2044</v>
      </c>
      <c r="K8713" t="s">
        <v>232</v>
      </c>
      <c r="N8713" t="s">
        <v>15690</v>
      </c>
      <c r="O8713" t="s">
        <v>15244</v>
      </c>
      <c r="P8713" s="9" t="s">
        <v>15244</v>
      </c>
      <c r="Q8713" t="s">
        <v>40</v>
      </c>
      <c r="R8713" t="s">
        <v>15244</v>
      </c>
      <c r="S8713">
        <v>5.91</v>
      </c>
      <c r="U8713" s="8">
        <v>19.52</v>
      </c>
      <c r="AA8713" s="1">
        <f t="shared" si="841"/>
        <v>46115</v>
      </c>
      <c r="AB8713" s="2">
        <f t="shared" si="842"/>
        <v>4</v>
      </c>
      <c r="AC8713" s="2">
        <f t="shared" si="843"/>
        <v>2026</v>
      </c>
      <c r="AD8713" s="2" t="str">
        <f>IFERROR(VLOOKUP(A8713,'Aux Área'!$A$4:$B$123,2,0),"-")</f>
        <v>PESADOS</v>
      </c>
    </row>
    <row r="8714" spans="1:30" x14ac:dyDescent="0.3">
      <c r="A8714" t="s">
        <v>1999</v>
      </c>
      <c r="B8714" t="s">
        <v>3016</v>
      </c>
      <c r="C8714" t="s">
        <v>13414</v>
      </c>
      <c r="D8714" t="s">
        <v>1297</v>
      </c>
      <c r="E8714" t="s">
        <v>2221</v>
      </c>
      <c r="F8714" t="s">
        <v>2002</v>
      </c>
      <c r="G8714" t="s">
        <v>659</v>
      </c>
      <c r="H8714" t="s">
        <v>2003</v>
      </c>
      <c r="I8714" t="s">
        <v>667</v>
      </c>
      <c r="J8714" t="s">
        <v>231</v>
      </c>
      <c r="K8714" t="s">
        <v>232</v>
      </c>
      <c r="L8714" t="s">
        <v>217</v>
      </c>
      <c r="M8714" t="s">
        <v>38</v>
      </c>
      <c r="N8714" t="s">
        <v>668</v>
      </c>
      <c r="O8714" s="23">
        <v>389</v>
      </c>
      <c r="P8714" s="9">
        <v>3.74</v>
      </c>
      <c r="Q8714" t="s">
        <v>40</v>
      </c>
      <c r="R8714">
        <v>25778</v>
      </c>
      <c r="S8714" s="9">
        <v>104</v>
      </c>
      <c r="T8714" s="26">
        <v>7.8</v>
      </c>
      <c r="U8714" s="8">
        <v>811.22</v>
      </c>
      <c r="V8714" t="s">
        <v>13415</v>
      </c>
      <c r="W8714" t="s">
        <v>1985</v>
      </c>
      <c r="X8714" t="s">
        <v>42</v>
      </c>
      <c r="Y8714" t="s">
        <v>1986</v>
      </c>
      <c r="AA8714" s="1">
        <f t="shared" si="841"/>
        <v>46115</v>
      </c>
      <c r="AB8714" s="2">
        <f t="shared" si="842"/>
        <v>4</v>
      </c>
      <c r="AC8714" s="2">
        <f t="shared" si="843"/>
        <v>2026</v>
      </c>
      <c r="AD8714" s="2" t="str">
        <f>IFERROR(VLOOKUP(A8714,'Aux Área'!$A$4:$B$123,2,0),"-")</f>
        <v>PESADOS</v>
      </c>
    </row>
    <row r="8715" spans="1:30" x14ac:dyDescent="0.3">
      <c r="A8715" t="s">
        <v>1999</v>
      </c>
      <c r="C8715" t="s">
        <v>13414</v>
      </c>
      <c r="F8715" t="s">
        <v>2002</v>
      </c>
      <c r="K8715" t="s">
        <v>232</v>
      </c>
      <c r="N8715" t="s">
        <v>15690</v>
      </c>
      <c r="O8715" t="s">
        <v>15244</v>
      </c>
      <c r="P8715" s="9" t="s">
        <v>15244</v>
      </c>
      <c r="Q8715" t="s">
        <v>40</v>
      </c>
      <c r="R8715" t="s">
        <v>15244</v>
      </c>
      <c r="S8715">
        <v>8.7100000000000009</v>
      </c>
      <c r="U8715" s="8">
        <v>28.77</v>
      </c>
      <c r="AA8715" s="1">
        <f t="shared" si="841"/>
        <v>46115</v>
      </c>
      <c r="AB8715" s="2">
        <f t="shared" si="842"/>
        <v>4</v>
      </c>
      <c r="AC8715" s="2">
        <f t="shared" si="843"/>
        <v>2026</v>
      </c>
      <c r="AD8715" s="2" t="str">
        <f>IFERROR(VLOOKUP(A8715,'Aux Área'!$A$4:$B$123,2,0),"-")</f>
        <v>PESADOS</v>
      </c>
    </row>
    <row r="8716" spans="1:30" x14ac:dyDescent="0.3">
      <c r="A8716" t="s">
        <v>2260</v>
      </c>
      <c r="B8716" t="s">
        <v>113</v>
      </c>
      <c r="C8716" t="s">
        <v>13416</v>
      </c>
      <c r="D8716" t="s">
        <v>3162</v>
      </c>
      <c r="E8716" t="s">
        <v>3163</v>
      </c>
      <c r="F8716" t="s">
        <v>2262</v>
      </c>
      <c r="G8716" t="s">
        <v>35</v>
      </c>
      <c r="H8716" t="s">
        <v>2263</v>
      </c>
      <c r="I8716" t="s">
        <v>2186</v>
      </c>
      <c r="J8716" t="s">
        <v>409</v>
      </c>
      <c r="K8716" t="s">
        <v>410</v>
      </c>
      <c r="L8716" t="s">
        <v>141</v>
      </c>
      <c r="M8716" t="s">
        <v>38</v>
      </c>
      <c r="N8716" t="s">
        <v>668</v>
      </c>
      <c r="O8716" s="23">
        <v>860</v>
      </c>
      <c r="P8716" s="9">
        <v>14.1</v>
      </c>
      <c r="Q8716" t="s">
        <v>40</v>
      </c>
      <c r="R8716">
        <v>129662</v>
      </c>
      <c r="S8716" s="9">
        <v>61</v>
      </c>
      <c r="T8716" s="26">
        <v>7.79</v>
      </c>
      <c r="U8716" s="8">
        <v>475.21</v>
      </c>
      <c r="V8716" t="s">
        <v>13417</v>
      </c>
      <c r="W8716" t="s">
        <v>2007</v>
      </c>
      <c r="X8716" t="s">
        <v>42</v>
      </c>
      <c r="Y8716" t="s">
        <v>1740</v>
      </c>
      <c r="AA8716" s="1">
        <f t="shared" si="841"/>
        <v>46115</v>
      </c>
      <c r="AB8716" s="2">
        <f t="shared" si="842"/>
        <v>4</v>
      </c>
      <c r="AC8716" s="2">
        <f t="shared" si="843"/>
        <v>2026</v>
      </c>
      <c r="AD8716" s="2" t="str">
        <f>IFERROR(VLOOKUP(A8716,'Aux Área'!$A$4:$B$123,2,0),"-")</f>
        <v>INSPEÇÃO</v>
      </c>
    </row>
    <row r="8717" spans="1:30" x14ac:dyDescent="0.3">
      <c r="A8717" t="s">
        <v>52</v>
      </c>
      <c r="B8717" t="s">
        <v>1449</v>
      </c>
      <c r="C8717" t="s">
        <v>13418</v>
      </c>
      <c r="D8717" t="s">
        <v>3149</v>
      </c>
      <c r="E8717" t="s">
        <v>3150</v>
      </c>
      <c r="F8717" t="s">
        <v>53</v>
      </c>
      <c r="G8717" t="s">
        <v>35</v>
      </c>
      <c r="H8717" t="s">
        <v>36</v>
      </c>
      <c r="I8717" t="s">
        <v>37</v>
      </c>
      <c r="J8717" t="s">
        <v>11506</v>
      </c>
      <c r="K8717" t="s">
        <v>11507</v>
      </c>
      <c r="L8717" t="s">
        <v>84</v>
      </c>
      <c r="M8717" t="s">
        <v>38</v>
      </c>
      <c r="N8717" t="s">
        <v>39</v>
      </c>
      <c r="O8717" s="23">
        <v>316</v>
      </c>
      <c r="P8717" s="9">
        <v>10.51</v>
      </c>
      <c r="Q8717" t="s">
        <v>40</v>
      </c>
      <c r="R8717">
        <v>90965</v>
      </c>
      <c r="S8717" s="9">
        <v>30.06</v>
      </c>
      <c r="T8717" s="26">
        <v>4.99</v>
      </c>
      <c r="U8717" s="8">
        <v>150</v>
      </c>
      <c r="V8717" t="s">
        <v>112</v>
      </c>
      <c r="W8717" t="s">
        <v>2007</v>
      </c>
      <c r="X8717" t="s">
        <v>42</v>
      </c>
      <c r="Y8717" t="s">
        <v>1740</v>
      </c>
      <c r="AA8717" s="1">
        <f t="shared" si="841"/>
        <v>46115</v>
      </c>
      <c r="AB8717" s="2">
        <f t="shared" si="842"/>
        <v>4</v>
      </c>
      <c r="AC8717" s="2">
        <f t="shared" si="843"/>
        <v>2026</v>
      </c>
      <c r="AD8717" s="2" t="str">
        <f>IFERROR(VLOOKUP(A8717,'Aux Área'!$A$4:$B$123,2,0),"-")</f>
        <v>OPERAÇÃO</v>
      </c>
    </row>
    <row r="8718" spans="1:30" x14ac:dyDescent="0.3">
      <c r="A8718" t="s">
        <v>2282</v>
      </c>
      <c r="B8718" t="s">
        <v>4679</v>
      </c>
      <c r="C8718" t="s">
        <v>13419</v>
      </c>
      <c r="D8718" t="s">
        <v>10122</v>
      </c>
      <c r="E8718" t="s">
        <v>9671</v>
      </c>
      <c r="F8718" t="s">
        <v>2285</v>
      </c>
      <c r="G8718" t="s">
        <v>1135</v>
      </c>
      <c r="H8718" t="s">
        <v>2275</v>
      </c>
      <c r="I8718" t="s">
        <v>1497</v>
      </c>
      <c r="J8718" t="s">
        <v>409</v>
      </c>
      <c r="K8718" t="s">
        <v>410</v>
      </c>
      <c r="L8718" t="s">
        <v>141</v>
      </c>
      <c r="M8718" t="s">
        <v>38</v>
      </c>
      <c r="N8718" t="s">
        <v>39</v>
      </c>
      <c r="O8718" s="23">
        <v>425</v>
      </c>
      <c r="P8718" s="9">
        <v>10.11</v>
      </c>
      <c r="Q8718" t="s">
        <v>40</v>
      </c>
      <c r="R8718">
        <v>129414</v>
      </c>
      <c r="S8718" s="9">
        <v>42.05</v>
      </c>
      <c r="T8718" s="26">
        <v>4.6900000000000004</v>
      </c>
      <c r="U8718" s="8">
        <v>197.21</v>
      </c>
      <c r="V8718" t="s">
        <v>13420</v>
      </c>
      <c r="W8718" t="s">
        <v>2276</v>
      </c>
      <c r="X8718" t="s">
        <v>42</v>
      </c>
      <c r="Y8718" t="s">
        <v>2277</v>
      </c>
      <c r="AA8718" s="1">
        <f t="shared" si="841"/>
        <v>46115</v>
      </c>
      <c r="AB8718" s="2">
        <f t="shared" si="842"/>
        <v>4</v>
      </c>
      <c r="AC8718" s="2">
        <f t="shared" si="843"/>
        <v>2026</v>
      </c>
      <c r="AD8718" s="2" t="str">
        <f>IFERROR(VLOOKUP(A8718,'Aux Área'!$A$4:$B$123,2,0),"-")</f>
        <v>INSPEÇÃO</v>
      </c>
    </row>
    <row r="8719" spans="1:30" x14ac:dyDescent="0.3">
      <c r="A8719" t="s">
        <v>2691</v>
      </c>
      <c r="B8719" t="s">
        <v>2692</v>
      </c>
      <c r="C8719" t="s">
        <v>13421</v>
      </c>
      <c r="D8719" t="s">
        <v>2142</v>
      </c>
      <c r="E8719" t="s">
        <v>2143</v>
      </c>
      <c r="F8719" t="s">
        <v>5979</v>
      </c>
      <c r="G8719" t="s">
        <v>1635</v>
      </c>
      <c r="H8719" t="s">
        <v>2635</v>
      </c>
      <c r="I8719" t="s">
        <v>37</v>
      </c>
      <c r="J8719" t="s">
        <v>409</v>
      </c>
      <c r="K8719" t="s">
        <v>410</v>
      </c>
      <c r="L8719" t="s">
        <v>141</v>
      </c>
      <c r="M8719" t="s">
        <v>38</v>
      </c>
      <c r="N8719" t="s">
        <v>39</v>
      </c>
      <c r="O8719" s="23">
        <v>304</v>
      </c>
      <c r="P8719" s="9">
        <v>7.97</v>
      </c>
      <c r="Q8719" t="s">
        <v>40</v>
      </c>
      <c r="R8719">
        <v>25376</v>
      </c>
      <c r="S8719" s="9">
        <v>38.119999999999997</v>
      </c>
      <c r="T8719" s="26">
        <v>4.6900000000000004</v>
      </c>
      <c r="U8719" s="8">
        <v>178.78</v>
      </c>
      <c r="V8719" t="s">
        <v>13422</v>
      </c>
      <c r="W8719" t="s">
        <v>2007</v>
      </c>
      <c r="X8719" t="s">
        <v>42</v>
      </c>
      <c r="Y8719" t="s">
        <v>1740</v>
      </c>
      <c r="AA8719" s="1">
        <f t="shared" si="841"/>
        <v>46115</v>
      </c>
      <c r="AB8719" s="2">
        <f t="shared" si="842"/>
        <v>4</v>
      </c>
      <c r="AC8719" s="2">
        <f t="shared" si="843"/>
        <v>2026</v>
      </c>
      <c r="AD8719" s="2" t="str">
        <f>IFERROR(VLOOKUP(A8719,'Aux Área'!$A$4:$B$123,2,0),"-")</f>
        <v>TI</v>
      </c>
    </row>
    <row r="8720" spans="1:30" x14ac:dyDescent="0.3">
      <c r="A8720" t="s">
        <v>2650</v>
      </c>
      <c r="B8720" t="s">
        <v>10989</v>
      </c>
      <c r="C8720" t="s">
        <v>13423</v>
      </c>
      <c r="D8720" t="s">
        <v>2944</v>
      </c>
      <c r="E8720" t="s">
        <v>2945</v>
      </c>
      <c r="F8720" t="s">
        <v>3615</v>
      </c>
      <c r="G8720" t="s">
        <v>1300</v>
      </c>
      <c r="H8720" t="s">
        <v>2635</v>
      </c>
      <c r="I8720" t="s">
        <v>37</v>
      </c>
      <c r="J8720" t="s">
        <v>1072</v>
      </c>
      <c r="K8720" t="s">
        <v>1073</v>
      </c>
      <c r="L8720" t="s">
        <v>84</v>
      </c>
      <c r="M8720" t="s">
        <v>38</v>
      </c>
      <c r="N8720" t="s">
        <v>39</v>
      </c>
      <c r="O8720" s="23">
        <v>191</v>
      </c>
      <c r="P8720" s="9">
        <v>3.98</v>
      </c>
      <c r="Q8720" t="s">
        <v>40</v>
      </c>
      <c r="R8720">
        <v>25505</v>
      </c>
      <c r="S8720" s="9">
        <v>48.01</v>
      </c>
      <c r="T8720" s="26">
        <v>4.1909999999999998</v>
      </c>
      <c r="U8720" s="8">
        <v>201.19</v>
      </c>
      <c r="V8720" t="s">
        <v>41</v>
      </c>
      <c r="W8720" t="s">
        <v>2276</v>
      </c>
      <c r="X8720" t="s">
        <v>42</v>
      </c>
      <c r="Y8720" t="s">
        <v>1740</v>
      </c>
      <c r="AA8720" s="1">
        <f t="shared" si="841"/>
        <v>46115</v>
      </c>
      <c r="AB8720" s="2">
        <f t="shared" si="842"/>
        <v>4</v>
      </c>
      <c r="AC8720" s="2">
        <f t="shared" si="843"/>
        <v>2026</v>
      </c>
      <c r="AD8720" s="2" t="str">
        <f>IFERROR(VLOOKUP(A8720,'Aux Área'!$A$4:$B$123,2,0),"-")</f>
        <v>TI</v>
      </c>
    </row>
    <row r="8721" spans="1:30" x14ac:dyDescent="0.3">
      <c r="A8721" t="s">
        <v>2655</v>
      </c>
      <c r="B8721" t="s">
        <v>10768</v>
      </c>
      <c r="C8721" t="s">
        <v>13424</v>
      </c>
      <c r="D8721" t="s">
        <v>1619</v>
      </c>
      <c r="E8721" t="s">
        <v>1620</v>
      </c>
      <c r="F8721" t="s">
        <v>3605</v>
      </c>
      <c r="G8721" t="s">
        <v>1635</v>
      </c>
      <c r="H8721" t="s">
        <v>2635</v>
      </c>
      <c r="I8721" t="s">
        <v>37</v>
      </c>
      <c r="J8721" t="s">
        <v>219</v>
      </c>
      <c r="K8721" t="s">
        <v>177</v>
      </c>
      <c r="L8721" t="s">
        <v>177</v>
      </c>
      <c r="M8721" t="s">
        <v>38</v>
      </c>
      <c r="N8721" t="s">
        <v>39</v>
      </c>
      <c r="O8721" s="23">
        <v>337</v>
      </c>
      <c r="P8721" s="9">
        <v>7.22</v>
      </c>
      <c r="Q8721" t="s">
        <v>40</v>
      </c>
      <c r="R8721">
        <v>26715</v>
      </c>
      <c r="S8721" s="9">
        <v>46.68</v>
      </c>
      <c r="T8721" s="26">
        <v>4.9909999999999997</v>
      </c>
      <c r="U8721" s="8">
        <v>232.98</v>
      </c>
      <c r="V8721" t="s">
        <v>13425</v>
      </c>
      <c r="W8721" t="s">
        <v>2007</v>
      </c>
      <c r="X8721" t="s">
        <v>42</v>
      </c>
      <c r="Y8721" t="s">
        <v>6209</v>
      </c>
      <c r="AA8721" s="1">
        <f t="shared" si="841"/>
        <v>46115</v>
      </c>
      <c r="AB8721" s="2">
        <f t="shared" si="842"/>
        <v>4</v>
      </c>
      <c r="AC8721" s="2">
        <f t="shared" si="843"/>
        <v>2026</v>
      </c>
      <c r="AD8721" s="2" t="str">
        <f>IFERROR(VLOOKUP(A8721,'Aux Área'!$A$4:$B$123,2,0),"-")</f>
        <v>TI</v>
      </c>
    </row>
    <row r="8722" spans="1:30" x14ac:dyDescent="0.3">
      <c r="A8722" t="s">
        <v>9674</v>
      </c>
      <c r="B8722" t="s">
        <v>10327</v>
      </c>
      <c r="C8722" t="s">
        <v>13426</v>
      </c>
      <c r="D8722" t="s">
        <v>12389</v>
      </c>
      <c r="E8722" t="s">
        <v>12390</v>
      </c>
      <c r="F8722" t="s">
        <v>15506</v>
      </c>
      <c r="G8722" t="s">
        <v>1300</v>
      </c>
      <c r="H8722" t="s">
        <v>9676</v>
      </c>
      <c r="I8722" t="s">
        <v>37</v>
      </c>
      <c r="J8722" t="s">
        <v>188</v>
      </c>
      <c r="K8722" t="s">
        <v>189</v>
      </c>
      <c r="L8722" t="s">
        <v>190</v>
      </c>
      <c r="M8722" t="s">
        <v>38</v>
      </c>
      <c r="N8722" t="s">
        <v>39</v>
      </c>
      <c r="O8722" s="23">
        <v>325</v>
      </c>
      <c r="P8722" s="9">
        <v>8.09</v>
      </c>
      <c r="Q8722" t="s">
        <v>40</v>
      </c>
      <c r="R8722">
        <v>55638</v>
      </c>
      <c r="S8722" s="9">
        <v>40.15</v>
      </c>
      <c r="T8722" s="26">
        <v>4.99</v>
      </c>
      <c r="U8722" s="8">
        <v>200.35</v>
      </c>
      <c r="V8722" t="s">
        <v>112</v>
      </c>
      <c r="W8722" t="s">
        <v>2007</v>
      </c>
      <c r="X8722" t="s">
        <v>42</v>
      </c>
      <c r="Y8722" t="s">
        <v>6209</v>
      </c>
      <c r="AA8722" s="1">
        <f t="shared" si="841"/>
        <v>46115</v>
      </c>
      <c r="AB8722" s="2">
        <f t="shared" si="842"/>
        <v>4</v>
      </c>
      <c r="AC8722" s="2">
        <f t="shared" si="843"/>
        <v>2026</v>
      </c>
      <c r="AD8722" s="2" t="str">
        <f>IFERROR(VLOOKUP(A8722,'Aux Área'!$A$4:$B$123,2,0),"-")</f>
        <v>TI</v>
      </c>
    </row>
    <row r="8723" spans="1:30" x14ac:dyDescent="0.3">
      <c r="A8723" t="s">
        <v>2347</v>
      </c>
      <c r="B8723" t="s">
        <v>2348</v>
      </c>
      <c r="C8723" t="s">
        <v>13427</v>
      </c>
      <c r="D8723" t="s">
        <v>3633</v>
      </c>
      <c r="E8723" t="s">
        <v>3634</v>
      </c>
      <c r="F8723" t="s">
        <v>2350</v>
      </c>
      <c r="G8723" t="s">
        <v>659</v>
      </c>
      <c r="H8723" t="s">
        <v>1996</v>
      </c>
      <c r="I8723" t="s">
        <v>1997</v>
      </c>
      <c r="J8723" t="s">
        <v>237</v>
      </c>
      <c r="K8723" t="s">
        <v>238</v>
      </c>
      <c r="L8723" t="s">
        <v>110</v>
      </c>
      <c r="M8723" t="s">
        <v>38</v>
      </c>
      <c r="N8723" t="s">
        <v>668</v>
      </c>
      <c r="O8723" s="23">
        <v>308</v>
      </c>
      <c r="P8723" s="9">
        <v>5.4</v>
      </c>
      <c r="Q8723" t="s">
        <v>40</v>
      </c>
      <c r="R8723">
        <v>40467</v>
      </c>
      <c r="S8723" s="9">
        <v>57</v>
      </c>
      <c r="T8723" s="26">
        <v>7.59</v>
      </c>
      <c r="U8723" s="8">
        <v>432.63</v>
      </c>
      <c r="V8723" t="s">
        <v>41</v>
      </c>
      <c r="W8723" t="s">
        <v>1985</v>
      </c>
      <c r="X8723" t="s">
        <v>42</v>
      </c>
      <c r="Y8723" t="s">
        <v>1986</v>
      </c>
      <c r="AA8723" s="1">
        <f t="shared" si="841"/>
        <v>46115</v>
      </c>
      <c r="AB8723" s="2">
        <f t="shared" si="842"/>
        <v>4</v>
      </c>
      <c r="AC8723" s="2">
        <f t="shared" si="843"/>
        <v>2026</v>
      </c>
      <c r="AD8723" s="2" t="str">
        <f>IFERROR(VLOOKUP(A8723,'Aux Área'!$A$4:$B$123,2,0),"-")</f>
        <v>PESADOS</v>
      </c>
    </row>
    <row r="8724" spans="1:30" x14ac:dyDescent="0.3">
      <c r="A8724" t="s">
        <v>5543</v>
      </c>
      <c r="B8724" t="s">
        <v>11845</v>
      </c>
      <c r="C8724" t="s">
        <v>13428</v>
      </c>
      <c r="D8724" t="s">
        <v>9879</v>
      </c>
      <c r="E8724" t="s">
        <v>9667</v>
      </c>
      <c r="F8724" t="s">
        <v>6207</v>
      </c>
      <c r="G8724" t="s">
        <v>1135</v>
      </c>
      <c r="H8724" t="s">
        <v>5545</v>
      </c>
      <c r="I8724" t="s">
        <v>839</v>
      </c>
      <c r="J8724" t="s">
        <v>231</v>
      </c>
      <c r="K8724" t="s">
        <v>232</v>
      </c>
      <c r="L8724" t="s">
        <v>217</v>
      </c>
      <c r="M8724" t="s">
        <v>38</v>
      </c>
      <c r="N8724" t="s">
        <v>39</v>
      </c>
      <c r="O8724" s="23">
        <v>432</v>
      </c>
      <c r="P8724" s="9">
        <v>9.49</v>
      </c>
      <c r="Q8724" t="s">
        <v>40</v>
      </c>
      <c r="R8724">
        <v>39879</v>
      </c>
      <c r="S8724" s="9">
        <v>45.5</v>
      </c>
      <c r="T8724" s="26">
        <v>4.8600000000000003</v>
      </c>
      <c r="U8724" s="8">
        <v>221.13</v>
      </c>
      <c r="V8724" t="s">
        <v>13429</v>
      </c>
      <c r="W8724" t="s">
        <v>2276</v>
      </c>
      <c r="X8724" t="s">
        <v>42</v>
      </c>
      <c r="Y8724" t="s">
        <v>2277</v>
      </c>
      <c r="AA8724" s="1">
        <f t="shared" si="841"/>
        <v>46115</v>
      </c>
      <c r="AB8724" s="2">
        <f t="shared" si="842"/>
        <v>4</v>
      </c>
      <c r="AC8724" s="2">
        <f t="shared" si="843"/>
        <v>2026</v>
      </c>
      <c r="AD8724" s="2" t="str">
        <f>IFERROR(VLOOKUP(A8724,'Aux Área'!$A$4:$B$123,2,0),"-")</f>
        <v>INSPEÇÃO</v>
      </c>
    </row>
    <row r="8725" spans="1:30" x14ac:dyDescent="0.3">
      <c r="A8725" t="s">
        <v>2643</v>
      </c>
      <c r="B8725" t="s">
        <v>2307</v>
      </c>
      <c r="C8725" t="s">
        <v>13430</v>
      </c>
      <c r="D8725" t="s">
        <v>7207</v>
      </c>
      <c r="E8725" t="s">
        <v>7208</v>
      </c>
      <c r="F8725" t="s">
        <v>2646</v>
      </c>
      <c r="G8725" t="s">
        <v>1300</v>
      </c>
      <c r="H8725" t="s">
        <v>1301</v>
      </c>
      <c r="I8725" t="s">
        <v>37</v>
      </c>
      <c r="J8725" t="s">
        <v>122</v>
      </c>
      <c r="K8725" t="s">
        <v>123</v>
      </c>
      <c r="L8725" t="s">
        <v>124</v>
      </c>
      <c r="M8725" t="s">
        <v>38</v>
      </c>
      <c r="N8725" t="s">
        <v>39</v>
      </c>
      <c r="O8725" s="23">
        <v>435</v>
      </c>
      <c r="P8725" s="9">
        <v>10.84</v>
      </c>
      <c r="Q8725" t="s">
        <v>40</v>
      </c>
      <c r="R8725">
        <v>144663</v>
      </c>
      <c r="S8725" s="9">
        <v>40.119999999999997</v>
      </c>
      <c r="T8725" s="26">
        <v>4.59</v>
      </c>
      <c r="U8725" s="8">
        <v>184.15</v>
      </c>
      <c r="V8725" t="s">
        <v>112</v>
      </c>
      <c r="W8725" t="s">
        <v>2276</v>
      </c>
      <c r="X8725" t="s">
        <v>42</v>
      </c>
      <c r="Y8725" t="s">
        <v>2277</v>
      </c>
      <c r="AA8725" s="1">
        <f t="shared" si="841"/>
        <v>46115</v>
      </c>
      <c r="AB8725" s="2">
        <f t="shared" si="842"/>
        <v>4</v>
      </c>
      <c r="AC8725" s="2">
        <f t="shared" si="843"/>
        <v>2026</v>
      </c>
      <c r="AD8725" s="2" t="str">
        <f>IFERROR(VLOOKUP(A8725,'Aux Área'!$A$4:$B$123,2,0),"-")</f>
        <v>INSPEÇÃO</v>
      </c>
    </row>
    <row r="8726" spans="1:30" x14ac:dyDescent="0.3">
      <c r="A8726" t="s">
        <v>2212</v>
      </c>
      <c r="B8726" t="s">
        <v>2466</v>
      </c>
      <c r="C8726" t="s">
        <v>13431</v>
      </c>
      <c r="D8726" t="s">
        <v>3121</v>
      </c>
      <c r="E8726" t="s">
        <v>3122</v>
      </c>
      <c r="F8726" t="s">
        <v>2214</v>
      </c>
      <c r="G8726" t="s">
        <v>35</v>
      </c>
      <c r="H8726" t="s">
        <v>2215</v>
      </c>
      <c r="I8726" t="s">
        <v>839</v>
      </c>
      <c r="J8726" t="s">
        <v>89</v>
      </c>
      <c r="K8726" t="s">
        <v>90</v>
      </c>
      <c r="L8726" t="s">
        <v>91</v>
      </c>
      <c r="M8726" t="s">
        <v>38</v>
      </c>
      <c r="N8726" t="s">
        <v>668</v>
      </c>
      <c r="O8726" s="23">
        <v>267</v>
      </c>
      <c r="P8726" s="9">
        <v>5.57</v>
      </c>
      <c r="Q8726" t="s">
        <v>40</v>
      </c>
      <c r="R8726">
        <v>16850</v>
      </c>
      <c r="S8726" s="9">
        <v>47.97</v>
      </c>
      <c r="T8726" s="26">
        <v>7.79</v>
      </c>
      <c r="U8726" s="8">
        <v>373.69</v>
      </c>
      <c r="V8726" t="s">
        <v>13432</v>
      </c>
      <c r="W8726" t="s">
        <v>2007</v>
      </c>
      <c r="X8726" t="s">
        <v>42</v>
      </c>
      <c r="Y8726" t="s">
        <v>2217</v>
      </c>
      <c r="AA8726" s="1">
        <f t="shared" si="841"/>
        <v>46115</v>
      </c>
      <c r="AB8726" s="2">
        <f t="shared" si="842"/>
        <v>4</v>
      </c>
      <c r="AC8726" s="2">
        <f t="shared" si="843"/>
        <v>2026</v>
      </c>
      <c r="AD8726" s="2" t="str">
        <f>IFERROR(VLOOKUP(A8726,'Aux Área'!$A$4:$B$123,2,0),"-")</f>
        <v>APH</v>
      </c>
    </row>
    <row r="8727" spans="1:30" x14ac:dyDescent="0.3">
      <c r="A8727" t="s">
        <v>2306</v>
      </c>
      <c r="B8727" t="s">
        <v>4613</v>
      </c>
      <c r="C8727" t="s">
        <v>13433</v>
      </c>
      <c r="D8727" t="s">
        <v>4386</v>
      </c>
      <c r="E8727" t="s">
        <v>4387</v>
      </c>
      <c r="F8727" t="s">
        <v>2309</v>
      </c>
      <c r="G8727" t="s">
        <v>1135</v>
      </c>
      <c r="H8727" t="s">
        <v>2275</v>
      </c>
      <c r="I8727" t="s">
        <v>1497</v>
      </c>
      <c r="J8727" t="s">
        <v>1665</v>
      </c>
      <c r="K8727" t="s">
        <v>1666</v>
      </c>
      <c r="L8727" t="s">
        <v>301</v>
      </c>
      <c r="M8727" t="s">
        <v>38</v>
      </c>
      <c r="N8727" t="s">
        <v>39</v>
      </c>
      <c r="O8727" s="23">
        <v>451</v>
      </c>
      <c r="P8727" s="9">
        <v>10.4</v>
      </c>
      <c r="Q8727" t="s">
        <v>40</v>
      </c>
      <c r="R8727">
        <v>150416</v>
      </c>
      <c r="S8727" s="9">
        <v>43.37</v>
      </c>
      <c r="T8727" s="26">
        <v>4.6900000000000004</v>
      </c>
      <c r="U8727" s="8">
        <v>203.41</v>
      </c>
      <c r="V8727" t="s">
        <v>13434</v>
      </c>
      <c r="W8727" t="s">
        <v>2276</v>
      </c>
      <c r="X8727" t="s">
        <v>42</v>
      </c>
      <c r="Y8727" t="s">
        <v>2277</v>
      </c>
      <c r="AA8727" s="1">
        <f t="shared" si="841"/>
        <v>46115</v>
      </c>
      <c r="AB8727" s="2">
        <f t="shared" si="842"/>
        <v>4</v>
      </c>
      <c r="AC8727" s="2">
        <f t="shared" si="843"/>
        <v>2026</v>
      </c>
      <c r="AD8727" s="2" t="str">
        <f>IFERROR(VLOOKUP(A8727,'Aux Área'!$A$4:$B$123,2,0),"-")</f>
        <v>INSPEÇÃO</v>
      </c>
    </row>
    <row r="8728" spans="1:30" x14ac:dyDescent="0.3">
      <c r="A8728" t="s">
        <v>2638</v>
      </c>
      <c r="B8728" t="s">
        <v>4593</v>
      </c>
      <c r="C8728" t="s">
        <v>13435</v>
      </c>
      <c r="D8728" t="s">
        <v>7192</v>
      </c>
      <c r="E8728" t="s">
        <v>7193</v>
      </c>
      <c r="F8728" t="s">
        <v>2641</v>
      </c>
      <c r="G8728" t="s">
        <v>1135</v>
      </c>
      <c r="H8728" t="s">
        <v>2275</v>
      </c>
      <c r="I8728" t="s">
        <v>1497</v>
      </c>
      <c r="J8728" t="s">
        <v>275</v>
      </c>
      <c r="K8728" t="s">
        <v>276</v>
      </c>
      <c r="L8728" t="s">
        <v>124</v>
      </c>
      <c r="M8728" t="s">
        <v>38</v>
      </c>
      <c r="N8728" t="s">
        <v>39</v>
      </c>
      <c r="O8728" s="23">
        <v>426</v>
      </c>
      <c r="P8728" s="9">
        <v>9.39</v>
      </c>
      <c r="Q8728" t="s">
        <v>40</v>
      </c>
      <c r="R8728">
        <v>137787</v>
      </c>
      <c r="S8728" s="9">
        <v>45.37</v>
      </c>
      <c r="T8728" s="26">
        <v>4.79</v>
      </c>
      <c r="U8728" s="8">
        <v>217.32</v>
      </c>
      <c r="V8728" t="s">
        <v>13436</v>
      </c>
      <c r="W8728" t="s">
        <v>2276</v>
      </c>
      <c r="X8728" t="s">
        <v>42</v>
      </c>
      <c r="Y8728" t="s">
        <v>2277</v>
      </c>
      <c r="AA8728" s="1">
        <f t="shared" si="841"/>
        <v>46115</v>
      </c>
      <c r="AB8728" s="2">
        <f t="shared" si="842"/>
        <v>4</v>
      </c>
      <c r="AC8728" s="2">
        <f t="shared" si="843"/>
        <v>2026</v>
      </c>
      <c r="AD8728" s="2" t="str">
        <f>IFERROR(VLOOKUP(A8728,'Aux Área'!$A$4:$B$123,2,0),"-")</f>
        <v>INSPEÇÃO</v>
      </c>
    </row>
    <row r="8729" spans="1:30" x14ac:dyDescent="0.3">
      <c r="A8729" t="s">
        <v>2181</v>
      </c>
      <c r="B8729" t="s">
        <v>4595</v>
      </c>
      <c r="C8729" t="s">
        <v>13437</v>
      </c>
      <c r="D8729" t="s">
        <v>9027</v>
      </c>
      <c r="E8729" t="s">
        <v>9028</v>
      </c>
      <c r="F8729" t="s">
        <v>2184</v>
      </c>
      <c r="G8729" t="s">
        <v>1135</v>
      </c>
      <c r="H8729" t="s">
        <v>2185</v>
      </c>
      <c r="I8729" t="s">
        <v>2186</v>
      </c>
      <c r="J8729" t="s">
        <v>241</v>
      </c>
      <c r="K8729" t="s">
        <v>242</v>
      </c>
      <c r="L8729" t="s">
        <v>110</v>
      </c>
      <c r="M8729" t="s">
        <v>38</v>
      </c>
      <c r="N8729" t="s">
        <v>668</v>
      </c>
      <c r="O8729" s="23">
        <v>821</v>
      </c>
      <c r="P8729" s="9">
        <v>14.48</v>
      </c>
      <c r="Q8729" t="s">
        <v>40</v>
      </c>
      <c r="R8729">
        <v>162999</v>
      </c>
      <c r="S8729" s="9">
        <v>56.7</v>
      </c>
      <c r="T8729" s="26">
        <v>7.79</v>
      </c>
      <c r="U8729" s="8">
        <v>441.72</v>
      </c>
      <c r="V8729" t="s">
        <v>41</v>
      </c>
      <c r="W8729" t="s">
        <v>2007</v>
      </c>
      <c r="X8729" t="s">
        <v>42</v>
      </c>
      <c r="Y8729" t="s">
        <v>12261</v>
      </c>
      <c r="AA8729" s="1">
        <f t="shared" si="841"/>
        <v>46115</v>
      </c>
      <c r="AB8729" s="2">
        <f t="shared" si="842"/>
        <v>4</v>
      </c>
      <c r="AC8729" s="2">
        <f t="shared" si="843"/>
        <v>2026</v>
      </c>
      <c r="AD8729" s="2" t="str">
        <f>IFERROR(VLOOKUP(A8729,'Aux Área'!$A$4:$B$123,2,0),"-")</f>
        <v>INSPEÇÃO</v>
      </c>
    </row>
    <row r="8730" spans="1:30" x14ac:dyDescent="0.3">
      <c r="A8730" t="s">
        <v>2208</v>
      </c>
      <c r="B8730" t="s">
        <v>2544</v>
      </c>
      <c r="C8730" t="s">
        <v>13438</v>
      </c>
      <c r="D8730" t="s">
        <v>2468</v>
      </c>
      <c r="E8730" t="s">
        <v>2469</v>
      </c>
      <c r="F8730" t="s">
        <v>2210</v>
      </c>
      <c r="G8730" t="s">
        <v>1135</v>
      </c>
      <c r="H8730" t="s">
        <v>2211</v>
      </c>
      <c r="I8730" t="s">
        <v>37</v>
      </c>
      <c r="J8730" t="s">
        <v>219</v>
      </c>
      <c r="K8730" t="s">
        <v>177</v>
      </c>
      <c r="L8730" t="s">
        <v>177</v>
      </c>
      <c r="M8730" t="s">
        <v>38</v>
      </c>
      <c r="N8730" t="s">
        <v>668</v>
      </c>
      <c r="O8730" s="23">
        <v>266</v>
      </c>
      <c r="P8730" s="9">
        <v>5.08</v>
      </c>
      <c r="Q8730" t="s">
        <v>40</v>
      </c>
      <c r="R8730">
        <v>16060</v>
      </c>
      <c r="S8730" s="9">
        <v>52.36</v>
      </c>
      <c r="T8730" s="26">
        <v>8.19</v>
      </c>
      <c r="U8730" s="8">
        <v>428.83</v>
      </c>
      <c r="V8730" t="s">
        <v>13439</v>
      </c>
      <c r="W8730" t="s">
        <v>2007</v>
      </c>
      <c r="X8730" t="s">
        <v>42</v>
      </c>
      <c r="Y8730" t="s">
        <v>1740</v>
      </c>
      <c r="AA8730" s="1">
        <f t="shared" si="841"/>
        <v>46115</v>
      </c>
      <c r="AB8730" s="2">
        <f t="shared" si="842"/>
        <v>4</v>
      </c>
      <c r="AC8730" s="2">
        <f t="shared" si="843"/>
        <v>2026</v>
      </c>
      <c r="AD8730" s="2" t="str">
        <f>IFERROR(VLOOKUP(A8730,'Aux Área'!$A$4:$B$123,2,0),"-")</f>
        <v>APH</v>
      </c>
    </row>
    <row r="8731" spans="1:30" x14ac:dyDescent="0.3">
      <c r="A8731" t="s">
        <v>2650</v>
      </c>
      <c r="B8731" t="s">
        <v>10989</v>
      </c>
      <c r="C8731" t="s">
        <v>13440</v>
      </c>
      <c r="D8731" t="s">
        <v>2944</v>
      </c>
      <c r="E8731" t="s">
        <v>2945</v>
      </c>
      <c r="F8731" t="s">
        <v>3615</v>
      </c>
      <c r="G8731" t="s">
        <v>1300</v>
      </c>
      <c r="H8731" t="s">
        <v>2635</v>
      </c>
      <c r="I8731" t="s">
        <v>37</v>
      </c>
      <c r="J8731" t="s">
        <v>1268</v>
      </c>
      <c r="K8731" t="s">
        <v>1269</v>
      </c>
      <c r="L8731" t="s">
        <v>84</v>
      </c>
      <c r="M8731" t="s">
        <v>38</v>
      </c>
      <c r="N8731" t="s">
        <v>39</v>
      </c>
      <c r="O8731" s="23">
        <v>371</v>
      </c>
      <c r="P8731" s="9">
        <v>7.12</v>
      </c>
      <c r="Q8731" t="s">
        <v>40</v>
      </c>
      <c r="R8731">
        <v>25876</v>
      </c>
      <c r="S8731" s="9">
        <v>52.09</v>
      </c>
      <c r="T8731" s="26">
        <v>3.97</v>
      </c>
      <c r="U8731" s="8">
        <v>206.8</v>
      </c>
      <c r="V8731" t="s">
        <v>41</v>
      </c>
      <c r="W8731" t="s">
        <v>2276</v>
      </c>
      <c r="X8731" t="s">
        <v>42</v>
      </c>
      <c r="Y8731" t="s">
        <v>1740</v>
      </c>
      <c r="AA8731" s="1">
        <f t="shared" si="841"/>
        <v>46115</v>
      </c>
      <c r="AB8731" s="2">
        <f t="shared" si="842"/>
        <v>4</v>
      </c>
      <c r="AC8731" s="2">
        <f t="shared" si="843"/>
        <v>2026</v>
      </c>
      <c r="AD8731" s="2" t="str">
        <f>IFERROR(VLOOKUP(A8731,'Aux Área'!$A$4:$B$123,2,0),"-")</f>
        <v>TI</v>
      </c>
    </row>
    <row r="8732" spans="1:30" x14ac:dyDescent="0.3">
      <c r="A8732" t="s">
        <v>2189</v>
      </c>
      <c r="B8732" t="s">
        <v>10781</v>
      </c>
      <c r="C8732" t="s">
        <v>13441</v>
      </c>
      <c r="D8732" t="s">
        <v>3030</v>
      </c>
      <c r="E8732" t="s">
        <v>3031</v>
      </c>
      <c r="F8732" t="s">
        <v>2192</v>
      </c>
      <c r="G8732" t="s">
        <v>1135</v>
      </c>
      <c r="H8732" t="s">
        <v>2185</v>
      </c>
      <c r="I8732" t="s">
        <v>2186</v>
      </c>
      <c r="J8732" t="s">
        <v>169</v>
      </c>
      <c r="K8732" t="s">
        <v>170</v>
      </c>
      <c r="L8732" t="s">
        <v>124</v>
      </c>
      <c r="M8732" t="s">
        <v>38</v>
      </c>
      <c r="N8732" t="s">
        <v>668</v>
      </c>
      <c r="O8732" s="23">
        <v>800</v>
      </c>
      <c r="P8732" s="9">
        <v>11.04</v>
      </c>
      <c r="Q8732" t="s">
        <v>40</v>
      </c>
      <c r="R8732">
        <v>60088</v>
      </c>
      <c r="S8732" s="9">
        <v>72.459999999999994</v>
      </c>
      <c r="T8732" s="26">
        <v>7.83</v>
      </c>
      <c r="U8732" s="8">
        <v>567.36</v>
      </c>
      <c r="V8732" t="s">
        <v>41</v>
      </c>
      <c r="W8732" t="s">
        <v>2007</v>
      </c>
      <c r="X8732" t="s">
        <v>42</v>
      </c>
      <c r="Y8732" t="s">
        <v>12261</v>
      </c>
      <c r="AA8732" s="1">
        <f t="shared" si="841"/>
        <v>46115</v>
      </c>
      <c r="AB8732" s="2">
        <f t="shared" si="842"/>
        <v>4</v>
      </c>
      <c r="AC8732" s="2">
        <f t="shared" si="843"/>
        <v>2026</v>
      </c>
      <c r="AD8732" s="2" t="str">
        <f>IFERROR(VLOOKUP(A8732,'Aux Área'!$A$4:$B$123,2,0),"-")</f>
        <v>INSPEÇÃO</v>
      </c>
    </row>
    <row r="8733" spans="1:30" x14ac:dyDescent="0.3">
      <c r="A8733" t="s">
        <v>3092</v>
      </c>
      <c r="B8733" t="s">
        <v>4774</v>
      </c>
      <c r="C8733" t="s">
        <v>13442</v>
      </c>
      <c r="D8733" t="s">
        <v>3285</v>
      </c>
      <c r="E8733" t="s">
        <v>3286</v>
      </c>
      <c r="F8733" t="s">
        <v>3594</v>
      </c>
      <c r="G8733" t="s">
        <v>1135</v>
      </c>
      <c r="H8733" t="s">
        <v>2275</v>
      </c>
      <c r="I8733" t="s">
        <v>1497</v>
      </c>
      <c r="J8733" t="s">
        <v>231</v>
      </c>
      <c r="K8733" t="s">
        <v>232</v>
      </c>
      <c r="L8733" t="s">
        <v>217</v>
      </c>
      <c r="M8733" t="s">
        <v>38</v>
      </c>
      <c r="N8733" t="s">
        <v>39</v>
      </c>
      <c r="O8733" s="23">
        <v>350</v>
      </c>
      <c r="P8733" s="9">
        <v>8.41</v>
      </c>
      <c r="Q8733" t="s">
        <v>40</v>
      </c>
      <c r="R8733">
        <v>131726</v>
      </c>
      <c r="S8733" s="9">
        <v>41.6</v>
      </c>
      <c r="T8733" s="26">
        <v>4.8600000000000003</v>
      </c>
      <c r="U8733" s="8">
        <v>202.19</v>
      </c>
      <c r="V8733" t="s">
        <v>13443</v>
      </c>
      <c r="W8733" t="s">
        <v>2276</v>
      </c>
      <c r="X8733" t="s">
        <v>42</v>
      </c>
      <c r="Y8733" t="s">
        <v>2277</v>
      </c>
      <c r="AA8733" s="1">
        <f t="shared" si="841"/>
        <v>46115</v>
      </c>
      <c r="AB8733" s="2">
        <f t="shared" si="842"/>
        <v>4</v>
      </c>
      <c r="AC8733" s="2">
        <f t="shared" si="843"/>
        <v>2026</v>
      </c>
      <c r="AD8733" s="2" t="str">
        <f>IFERROR(VLOOKUP(A8733,'Aux Área'!$A$4:$B$123,2,0),"-")</f>
        <v>INSPEÇÃO</v>
      </c>
    </row>
    <row r="8734" spans="1:30" x14ac:dyDescent="0.3">
      <c r="A8734" t="s">
        <v>2278</v>
      </c>
      <c r="B8734" t="s">
        <v>4664</v>
      </c>
      <c r="C8734" t="s">
        <v>13444</v>
      </c>
      <c r="D8734" t="s">
        <v>3243</v>
      </c>
      <c r="E8734" t="s">
        <v>3244</v>
      </c>
      <c r="F8734" t="s">
        <v>2281</v>
      </c>
      <c r="G8734" t="s">
        <v>1135</v>
      </c>
      <c r="H8734" t="s">
        <v>2275</v>
      </c>
      <c r="I8734" t="s">
        <v>1497</v>
      </c>
      <c r="J8734" t="s">
        <v>11506</v>
      </c>
      <c r="K8734" t="s">
        <v>11507</v>
      </c>
      <c r="L8734" t="s">
        <v>84</v>
      </c>
      <c r="M8734" t="s">
        <v>38</v>
      </c>
      <c r="N8734" t="s">
        <v>39</v>
      </c>
      <c r="O8734" s="23">
        <v>434</v>
      </c>
      <c r="P8734" s="9">
        <v>9.4700000000000006</v>
      </c>
      <c r="Q8734" t="s">
        <v>40</v>
      </c>
      <c r="R8734">
        <v>151959</v>
      </c>
      <c r="S8734" s="9">
        <v>45.83</v>
      </c>
      <c r="T8734" s="26">
        <v>4.99</v>
      </c>
      <c r="U8734" s="8">
        <v>228.69</v>
      </c>
      <c r="V8734" t="s">
        <v>41</v>
      </c>
      <c r="W8734" t="s">
        <v>2276</v>
      </c>
      <c r="X8734" t="s">
        <v>42</v>
      </c>
      <c r="Y8734" t="s">
        <v>2277</v>
      </c>
      <c r="AA8734" s="1">
        <f t="shared" si="841"/>
        <v>46115</v>
      </c>
      <c r="AB8734" s="2">
        <f t="shared" si="842"/>
        <v>4</v>
      </c>
      <c r="AC8734" s="2">
        <f t="shared" si="843"/>
        <v>2026</v>
      </c>
      <c r="AD8734" s="2" t="str">
        <f>IFERROR(VLOOKUP(A8734,'Aux Área'!$A$4:$B$123,2,0),"-")</f>
        <v>INSPEÇÃO</v>
      </c>
    </row>
    <row r="8735" spans="1:30" x14ac:dyDescent="0.3">
      <c r="A8735" t="s">
        <v>2282</v>
      </c>
      <c r="B8735" t="s">
        <v>4679</v>
      </c>
      <c r="C8735" t="s">
        <v>13445</v>
      </c>
      <c r="D8735" t="s">
        <v>10122</v>
      </c>
      <c r="E8735" t="s">
        <v>9671</v>
      </c>
      <c r="F8735" t="s">
        <v>2285</v>
      </c>
      <c r="G8735" t="s">
        <v>1135</v>
      </c>
      <c r="H8735" t="s">
        <v>2275</v>
      </c>
      <c r="I8735" t="s">
        <v>1497</v>
      </c>
      <c r="J8735" t="s">
        <v>165</v>
      </c>
      <c r="K8735" t="s">
        <v>166</v>
      </c>
      <c r="L8735" t="s">
        <v>167</v>
      </c>
      <c r="M8735" t="s">
        <v>38</v>
      </c>
      <c r="N8735" t="s">
        <v>39</v>
      </c>
      <c r="O8735" s="23">
        <v>442</v>
      </c>
      <c r="P8735" s="9">
        <v>9.8000000000000007</v>
      </c>
      <c r="Q8735" t="s">
        <v>40</v>
      </c>
      <c r="R8735">
        <v>129856</v>
      </c>
      <c r="S8735" s="9">
        <v>45.12</v>
      </c>
      <c r="T8735" s="26">
        <v>4.9909999999999997</v>
      </c>
      <c r="U8735" s="8">
        <v>225.18</v>
      </c>
      <c r="V8735" t="s">
        <v>41</v>
      </c>
      <c r="W8735" t="s">
        <v>2276</v>
      </c>
      <c r="X8735" t="s">
        <v>42</v>
      </c>
      <c r="Y8735" t="s">
        <v>2277</v>
      </c>
      <c r="AA8735" s="1">
        <f t="shared" si="841"/>
        <v>46115</v>
      </c>
      <c r="AB8735" s="2">
        <f t="shared" si="842"/>
        <v>4</v>
      </c>
      <c r="AC8735" s="2">
        <f t="shared" si="843"/>
        <v>2026</v>
      </c>
      <c r="AD8735" s="2" t="str">
        <f>IFERROR(VLOOKUP(A8735,'Aux Área'!$A$4:$B$123,2,0),"-")</f>
        <v>INSPEÇÃO</v>
      </c>
    </row>
    <row r="8736" spans="1:30" x14ac:dyDescent="0.3">
      <c r="A8736" t="s">
        <v>52</v>
      </c>
      <c r="B8736" t="s">
        <v>1449</v>
      </c>
      <c r="C8736" t="s">
        <v>13446</v>
      </c>
      <c r="D8736" t="s">
        <v>3149</v>
      </c>
      <c r="E8736" t="s">
        <v>3150</v>
      </c>
      <c r="F8736" t="s">
        <v>53</v>
      </c>
      <c r="G8736" t="s">
        <v>35</v>
      </c>
      <c r="H8736" t="s">
        <v>36</v>
      </c>
      <c r="I8736" t="s">
        <v>37</v>
      </c>
      <c r="J8736" t="s">
        <v>356</v>
      </c>
      <c r="K8736" t="s">
        <v>357</v>
      </c>
      <c r="L8736" t="s">
        <v>124</v>
      </c>
      <c r="M8736" t="s">
        <v>38</v>
      </c>
      <c r="N8736" t="s">
        <v>39</v>
      </c>
      <c r="O8736" s="23">
        <v>340</v>
      </c>
      <c r="P8736" s="9">
        <v>9.92</v>
      </c>
      <c r="Q8736" t="s">
        <v>40</v>
      </c>
      <c r="R8736">
        <v>91305</v>
      </c>
      <c r="S8736" s="9">
        <v>34.28</v>
      </c>
      <c r="T8736" s="26">
        <v>4.79</v>
      </c>
      <c r="U8736" s="8">
        <v>164.2</v>
      </c>
      <c r="V8736" t="s">
        <v>13447</v>
      </c>
      <c r="W8736" t="s">
        <v>2007</v>
      </c>
      <c r="X8736" t="s">
        <v>42</v>
      </c>
      <c r="Y8736" t="s">
        <v>1740</v>
      </c>
      <c r="AA8736" s="1">
        <f t="shared" si="841"/>
        <v>46115</v>
      </c>
      <c r="AB8736" s="2">
        <f t="shared" si="842"/>
        <v>4</v>
      </c>
      <c r="AC8736" s="2">
        <f t="shared" si="843"/>
        <v>2026</v>
      </c>
      <c r="AD8736" s="2" t="str">
        <f>IFERROR(VLOOKUP(A8736,'Aux Área'!$A$4:$B$123,2,0),"-")</f>
        <v>OPERAÇÃO</v>
      </c>
    </row>
    <row r="8737" spans="1:30" x14ac:dyDescent="0.3">
      <c r="A8737" t="s">
        <v>2041</v>
      </c>
      <c r="B8737" t="s">
        <v>2042</v>
      </c>
      <c r="C8737" t="s">
        <v>13448</v>
      </c>
      <c r="D8737" t="s">
        <v>1297</v>
      </c>
      <c r="E8737" t="s">
        <v>2221</v>
      </c>
      <c r="F8737" t="s">
        <v>2044</v>
      </c>
      <c r="G8737" t="s">
        <v>659</v>
      </c>
      <c r="H8737" t="s">
        <v>1996</v>
      </c>
      <c r="I8737" t="s">
        <v>1997</v>
      </c>
      <c r="J8737" t="s">
        <v>231</v>
      </c>
      <c r="K8737" t="s">
        <v>232</v>
      </c>
      <c r="L8737" t="s">
        <v>217</v>
      </c>
      <c r="M8737" t="s">
        <v>38</v>
      </c>
      <c r="N8737" t="s">
        <v>668</v>
      </c>
      <c r="O8737" s="23">
        <v>148</v>
      </c>
      <c r="P8737" s="9">
        <v>5.52</v>
      </c>
      <c r="Q8737" t="s">
        <v>40</v>
      </c>
      <c r="R8737">
        <v>42809</v>
      </c>
      <c r="S8737" s="9">
        <v>26.82</v>
      </c>
      <c r="T8737" s="26">
        <v>7.8019999999999996</v>
      </c>
      <c r="U8737" s="8">
        <v>209.24</v>
      </c>
      <c r="V8737" t="s">
        <v>13449</v>
      </c>
      <c r="W8737" t="s">
        <v>1985</v>
      </c>
      <c r="X8737" t="s">
        <v>42</v>
      </c>
      <c r="Y8737" t="s">
        <v>1986</v>
      </c>
      <c r="AA8737" s="1">
        <f t="shared" si="841"/>
        <v>46115</v>
      </c>
      <c r="AB8737" s="2">
        <f t="shared" si="842"/>
        <v>4</v>
      </c>
      <c r="AC8737" s="2">
        <f t="shared" si="843"/>
        <v>2026</v>
      </c>
      <c r="AD8737" s="2" t="str">
        <f>IFERROR(VLOOKUP(A8737,'Aux Área'!$A$4:$B$123,2,0),"-")</f>
        <v>PESADOS</v>
      </c>
    </row>
    <row r="8738" spans="1:30" x14ac:dyDescent="0.3">
      <c r="A8738" t="s">
        <v>5543</v>
      </c>
      <c r="B8738" t="s">
        <v>11845</v>
      </c>
      <c r="C8738" t="s">
        <v>13450</v>
      </c>
      <c r="D8738" t="s">
        <v>5291</v>
      </c>
      <c r="E8738" t="s">
        <v>5292</v>
      </c>
      <c r="F8738" t="s">
        <v>6207</v>
      </c>
      <c r="G8738" t="s">
        <v>1135</v>
      </c>
      <c r="H8738" t="s">
        <v>5545</v>
      </c>
      <c r="I8738" t="s">
        <v>839</v>
      </c>
      <c r="J8738" t="s">
        <v>89</v>
      </c>
      <c r="K8738" t="s">
        <v>90</v>
      </c>
      <c r="L8738" t="s">
        <v>91</v>
      </c>
      <c r="M8738" t="s">
        <v>38</v>
      </c>
      <c r="N8738" t="s">
        <v>39</v>
      </c>
      <c r="O8738" s="23">
        <v>431</v>
      </c>
      <c r="P8738" s="9">
        <v>10.38</v>
      </c>
      <c r="Q8738" t="s">
        <v>40</v>
      </c>
      <c r="R8738">
        <v>40310</v>
      </c>
      <c r="S8738" s="9">
        <v>41.52</v>
      </c>
      <c r="T8738" s="26">
        <v>4.8899999999999997</v>
      </c>
      <c r="U8738" s="8">
        <v>203.03</v>
      </c>
      <c r="V8738" t="s">
        <v>13451</v>
      </c>
      <c r="W8738" t="s">
        <v>2276</v>
      </c>
      <c r="X8738" t="s">
        <v>42</v>
      </c>
      <c r="Y8738" t="s">
        <v>2277</v>
      </c>
      <c r="AA8738" s="1">
        <f t="shared" si="841"/>
        <v>46115</v>
      </c>
      <c r="AB8738" s="2">
        <f t="shared" si="842"/>
        <v>4</v>
      </c>
      <c r="AC8738" s="2">
        <f t="shared" si="843"/>
        <v>2026</v>
      </c>
      <c r="AD8738" s="2" t="str">
        <f>IFERROR(VLOOKUP(A8738,'Aux Área'!$A$4:$B$123,2,0),"-")</f>
        <v>INSPEÇÃO</v>
      </c>
    </row>
    <row r="8739" spans="1:30" x14ac:dyDescent="0.3">
      <c r="A8739" t="s">
        <v>2306</v>
      </c>
      <c r="B8739" t="s">
        <v>4613</v>
      </c>
      <c r="C8739" t="s">
        <v>13452</v>
      </c>
      <c r="D8739" t="s">
        <v>7488</v>
      </c>
      <c r="E8739" t="s">
        <v>7489</v>
      </c>
      <c r="F8739" t="s">
        <v>2309</v>
      </c>
      <c r="G8739" t="s">
        <v>1135</v>
      </c>
      <c r="H8739" t="s">
        <v>2275</v>
      </c>
      <c r="I8739" t="s">
        <v>1497</v>
      </c>
      <c r="J8739" t="s">
        <v>89</v>
      </c>
      <c r="K8739" t="s">
        <v>90</v>
      </c>
      <c r="L8739" t="s">
        <v>91</v>
      </c>
      <c r="M8739" t="s">
        <v>38</v>
      </c>
      <c r="N8739" t="s">
        <v>39</v>
      </c>
      <c r="O8739" s="23">
        <v>379</v>
      </c>
      <c r="P8739" s="9">
        <v>10.199999999999999</v>
      </c>
      <c r="Q8739" t="s">
        <v>40</v>
      </c>
      <c r="R8739">
        <v>150795</v>
      </c>
      <c r="S8739" s="9">
        <v>37.14</v>
      </c>
      <c r="T8739" s="26">
        <v>4.8899999999999997</v>
      </c>
      <c r="U8739" s="8">
        <v>181.61</v>
      </c>
      <c r="V8739" t="s">
        <v>13453</v>
      </c>
      <c r="W8739" t="s">
        <v>2276</v>
      </c>
      <c r="X8739" t="s">
        <v>42</v>
      </c>
      <c r="Y8739" t="s">
        <v>2277</v>
      </c>
      <c r="AA8739" s="1">
        <f t="shared" si="841"/>
        <v>46115</v>
      </c>
      <c r="AB8739" s="2">
        <f t="shared" si="842"/>
        <v>4</v>
      </c>
      <c r="AC8739" s="2">
        <f t="shared" si="843"/>
        <v>2026</v>
      </c>
      <c r="AD8739" s="2" t="str">
        <f>IFERROR(VLOOKUP(A8739,'Aux Área'!$A$4:$B$123,2,0),"-")</f>
        <v>INSPEÇÃO</v>
      </c>
    </row>
    <row r="8740" spans="1:30" x14ac:dyDescent="0.3">
      <c r="A8740" t="s">
        <v>2643</v>
      </c>
      <c r="B8740" t="s">
        <v>2307</v>
      </c>
      <c r="C8740" t="s">
        <v>13454</v>
      </c>
      <c r="D8740" t="s">
        <v>5015</v>
      </c>
      <c r="E8740" t="s">
        <v>5016</v>
      </c>
      <c r="F8740" t="s">
        <v>2646</v>
      </c>
      <c r="G8740" t="s">
        <v>1300</v>
      </c>
      <c r="H8740" t="s">
        <v>1301</v>
      </c>
      <c r="I8740" t="s">
        <v>37</v>
      </c>
      <c r="J8740" t="s">
        <v>122</v>
      </c>
      <c r="K8740" t="s">
        <v>123</v>
      </c>
      <c r="L8740" t="s">
        <v>124</v>
      </c>
      <c r="M8740" t="s">
        <v>38</v>
      </c>
      <c r="N8740" t="s">
        <v>39</v>
      </c>
      <c r="O8740" s="23">
        <v>412</v>
      </c>
      <c r="P8740" s="9">
        <v>10.37</v>
      </c>
      <c r="Q8740" t="s">
        <v>40</v>
      </c>
      <c r="R8740">
        <v>145075</v>
      </c>
      <c r="S8740" s="9">
        <v>39.72</v>
      </c>
      <c r="T8740" s="26">
        <v>4.59</v>
      </c>
      <c r="U8740" s="8">
        <v>182.31</v>
      </c>
      <c r="V8740" t="s">
        <v>112</v>
      </c>
      <c r="W8740" t="s">
        <v>2276</v>
      </c>
      <c r="X8740" t="s">
        <v>42</v>
      </c>
      <c r="Y8740" t="s">
        <v>2277</v>
      </c>
      <c r="AA8740" s="1">
        <f t="shared" si="841"/>
        <v>46115</v>
      </c>
      <c r="AB8740" s="2">
        <f t="shared" si="842"/>
        <v>4</v>
      </c>
      <c r="AC8740" s="2">
        <f t="shared" si="843"/>
        <v>2026</v>
      </c>
      <c r="AD8740" s="2" t="str">
        <f>IFERROR(VLOOKUP(A8740,'Aux Área'!$A$4:$B$123,2,0),"-")</f>
        <v>INSPEÇÃO</v>
      </c>
    </row>
    <row r="8741" spans="1:30" x14ac:dyDescent="0.3">
      <c r="A8741" t="s">
        <v>2638</v>
      </c>
      <c r="B8741" t="s">
        <v>4593</v>
      </c>
      <c r="C8741" t="s">
        <v>13455</v>
      </c>
      <c r="D8741" t="s">
        <v>3193</v>
      </c>
      <c r="E8741" t="s">
        <v>3194</v>
      </c>
      <c r="F8741" t="s">
        <v>2641</v>
      </c>
      <c r="G8741" t="s">
        <v>1135</v>
      </c>
      <c r="H8741" t="s">
        <v>2275</v>
      </c>
      <c r="I8741" t="s">
        <v>1497</v>
      </c>
      <c r="J8741" t="s">
        <v>275</v>
      </c>
      <c r="K8741" t="s">
        <v>276</v>
      </c>
      <c r="L8741" t="s">
        <v>124</v>
      </c>
      <c r="M8741" t="s">
        <v>38</v>
      </c>
      <c r="N8741" t="s">
        <v>39</v>
      </c>
      <c r="O8741" s="23">
        <v>442</v>
      </c>
      <c r="P8741" s="9">
        <v>10.69</v>
      </c>
      <c r="Q8741" t="s">
        <v>40</v>
      </c>
      <c r="R8741">
        <v>138229</v>
      </c>
      <c r="S8741" s="9">
        <v>41.34</v>
      </c>
      <c r="T8741" s="26">
        <v>4.79</v>
      </c>
      <c r="U8741" s="8">
        <v>198.02</v>
      </c>
      <c r="V8741" t="s">
        <v>13456</v>
      </c>
      <c r="W8741" t="s">
        <v>2276</v>
      </c>
      <c r="X8741" t="s">
        <v>42</v>
      </c>
      <c r="Y8741" t="s">
        <v>2277</v>
      </c>
      <c r="AA8741" s="1">
        <f t="shared" si="841"/>
        <v>46116</v>
      </c>
      <c r="AB8741" s="2">
        <f t="shared" si="842"/>
        <v>4</v>
      </c>
      <c r="AC8741" s="2">
        <f t="shared" si="843"/>
        <v>2026</v>
      </c>
      <c r="AD8741" s="2" t="str">
        <f>IFERROR(VLOOKUP(A8741,'Aux Área'!$A$4:$B$123,2,0),"-")</f>
        <v>INSPEÇÃO</v>
      </c>
    </row>
    <row r="8742" spans="1:30" x14ac:dyDescent="0.3">
      <c r="A8742" t="s">
        <v>2282</v>
      </c>
      <c r="B8742" t="s">
        <v>4679</v>
      </c>
      <c r="C8742" t="s">
        <v>13457</v>
      </c>
      <c r="D8742" t="s">
        <v>10704</v>
      </c>
      <c r="E8742" t="s">
        <v>10705</v>
      </c>
      <c r="F8742" t="s">
        <v>2285</v>
      </c>
      <c r="G8742" t="s">
        <v>1135</v>
      </c>
      <c r="H8742" t="s">
        <v>2275</v>
      </c>
      <c r="I8742" t="s">
        <v>1497</v>
      </c>
      <c r="J8742" t="s">
        <v>1681</v>
      </c>
      <c r="K8742" t="s">
        <v>1682</v>
      </c>
      <c r="L8742" t="s">
        <v>141</v>
      </c>
      <c r="M8742" t="s">
        <v>38</v>
      </c>
      <c r="N8742" t="s">
        <v>39</v>
      </c>
      <c r="O8742" s="23">
        <v>444</v>
      </c>
      <c r="P8742" s="9">
        <v>10.34</v>
      </c>
      <c r="Q8742" t="s">
        <v>40</v>
      </c>
      <c r="R8742">
        <v>130300</v>
      </c>
      <c r="S8742" s="9">
        <v>42.96</v>
      </c>
      <c r="T8742" s="26">
        <v>4.99</v>
      </c>
      <c r="U8742" s="8">
        <v>214.35</v>
      </c>
      <c r="V8742" t="s">
        <v>41</v>
      </c>
      <c r="W8742" t="s">
        <v>2276</v>
      </c>
      <c r="X8742" t="s">
        <v>42</v>
      </c>
      <c r="Y8742" t="s">
        <v>2277</v>
      </c>
      <c r="AA8742" s="1">
        <f t="shared" si="841"/>
        <v>46116</v>
      </c>
      <c r="AB8742" s="2">
        <f t="shared" si="842"/>
        <v>4</v>
      </c>
      <c r="AC8742" s="2">
        <f t="shared" si="843"/>
        <v>2026</v>
      </c>
      <c r="AD8742" s="2" t="str">
        <f>IFERROR(VLOOKUP(A8742,'Aux Área'!$A$4:$B$123,2,0),"-")</f>
        <v>INSPEÇÃO</v>
      </c>
    </row>
    <row r="8743" spans="1:30" x14ac:dyDescent="0.3">
      <c r="A8743" t="s">
        <v>2643</v>
      </c>
      <c r="B8743" t="s">
        <v>2307</v>
      </c>
      <c r="C8743" t="s">
        <v>13458</v>
      </c>
      <c r="D8743" t="s">
        <v>5015</v>
      </c>
      <c r="E8743" t="s">
        <v>5016</v>
      </c>
      <c r="F8743" t="s">
        <v>2646</v>
      </c>
      <c r="G8743" t="s">
        <v>1300</v>
      </c>
      <c r="H8743" t="s">
        <v>1301</v>
      </c>
      <c r="I8743" t="s">
        <v>37</v>
      </c>
      <c r="J8743" t="s">
        <v>122</v>
      </c>
      <c r="K8743" t="s">
        <v>123</v>
      </c>
      <c r="L8743" t="s">
        <v>124</v>
      </c>
      <c r="M8743" t="s">
        <v>38</v>
      </c>
      <c r="N8743" t="s">
        <v>39</v>
      </c>
      <c r="O8743" s="23">
        <v>332</v>
      </c>
      <c r="P8743" s="9">
        <v>8.77</v>
      </c>
      <c r="Q8743" t="s">
        <v>40</v>
      </c>
      <c r="R8743">
        <v>145407</v>
      </c>
      <c r="S8743" s="9">
        <v>37.840000000000003</v>
      </c>
      <c r="T8743" s="26">
        <v>4.59</v>
      </c>
      <c r="U8743" s="8">
        <v>173.69</v>
      </c>
      <c r="V8743" t="s">
        <v>112</v>
      </c>
      <c r="W8743" t="s">
        <v>2276</v>
      </c>
      <c r="X8743" t="s">
        <v>42</v>
      </c>
      <c r="Y8743" t="s">
        <v>2277</v>
      </c>
      <c r="AA8743" s="1">
        <f t="shared" si="841"/>
        <v>46116</v>
      </c>
      <c r="AB8743" s="2">
        <f t="shared" si="842"/>
        <v>4</v>
      </c>
      <c r="AC8743" s="2">
        <f t="shared" si="843"/>
        <v>2026</v>
      </c>
      <c r="AD8743" s="2" t="str">
        <f>IFERROR(VLOOKUP(A8743,'Aux Área'!$A$4:$B$123,2,0),"-")</f>
        <v>INSPEÇÃO</v>
      </c>
    </row>
    <row r="8744" spans="1:30" x14ac:dyDescent="0.3">
      <c r="A8744" t="s">
        <v>5543</v>
      </c>
      <c r="B8744" t="s">
        <v>11845</v>
      </c>
      <c r="C8744" t="s">
        <v>13459</v>
      </c>
      <c r="D8744" t="s">
        <v>5291</v>
      </c>
      <c r="E8744" t="s">
        <v>5292</v>
      </c>
      <c r="F8744" t="s">
        <v>6207</v>
      </c>
      <c r="G8744" t="s">
        <v>1135</v>
      </c>
      <c r="H8744" t="s">
        <v>5545</v>
      </c>
      <c r="I8744" t="s">
        <v>839</v>
      </c>
      <c r="J8744" t="s">
        <v>89</v>
      </c>
      <c r="K8744" t="s">
        <v>90</v>
      </c>
      <c r="L8744" t="s">
        <v>91</v>
      </c>
      <c r="M8744" t="s">
        <v>38</v>
      </c>
      <c r="N8744" t="s">
        <v>39</v>
      </c>
      <c r="O8744" s="23">
        <v>408</v>
      </c>
      <c r="P8744" s="9">
        <v>9.84</v>
      </c>
      <c r="Q8744" t="s">
        <v>40</v>
      </c>
      <c r="R8744">
        <v>40718</v>
      </c>
      <c r="S8744" s="9">
        <v>41.46</v>
      </c>
      <c r="T8744" s="26">
        <v>5.09</v>
      </c>
      <c r="U8744" s="8">
        <v>211.03</v>
      </c>
      <c r="V8744" t="s">
        <v>13460</v>
      </c>
      <c r="W8744" t="s">
        <v>2276</v>
      </c>
      <c r="X8744" t="s">
        <v>42</v>
      </c>
      <c r="Y8744" t="s">
        <v>2277</v>
      </c>
      <c r="AA8744" s="1">
        <f t="shared" si="841"/>
        <v>46116</v>
      </c>
      <c r="AB8744" s="2">
        <f t="shared" si="842"/>
        <v>4</v>
      </c>
      <c r="AC8744" s="2">
        <f t="shared" si="843"/>
        <v>2026</v>
      </c>
      <c r="AD8744" s="2" t="str">
        <f>IFERROR(VLOOKUP(A8744,'Aux Área'!$A$4:$B$123,2,0),"-")</f>
        <v>INSPEÇÃO</v>
      </c>
    </row>
    <row r="8745" spans="1:30" x14ac:dyDescent="0.3">
      <c r="A8745" t="s">
        <v>2278</v>
      </c>
      <c r="B8745" t="s">
        <v>4664</v>
      </c>
      <c r="C8745" t="s">
        <v>13461</v>
      </c>
      <c r="D8745" t="s">
        <v>3310</v>
      </c>
      <c r="E8745" t="s">
        <v>3311</v>
      </c>
      <c r="F8745" t="s">
        <v>2281</v>
      </c>
      <c r="G8745" t="s">
        <v>1135</v>
      </c>
      <c r="H8745" t="s">
        <v>2275</v>
      </c>
      <c r="I8745" t="s">
        <v>1497</v>
      </c>
      <c r="J8745" t="s">
        <v>175</v>
      </c>
      <c r="K8745" t="s">
        <v>176</v>
      </c>
      <c r="L8745" t="s">
        <v>177</v>
      </c>
      <c r="M8745" t="s">
        <v>38</v>
      </c>
      <c r="N8745" t="s">
        <v>39</v>
      </c>
      <c r="O8745" s="23">
        <v>466</v>
      </c>
      <c r="P8745" s="9">
        <v>9.3000000000000007</v>
      </c>
      <c r="Q8745" t="s">
        <v>40</v>
      </c>
      <c r="R8745">
        <v>152425</v>
      </c>
      <c r="S8745" s="9">
        <v>50.13</v>
      </c>
      <c r="T8745" s="26">
        <v>4.99</v>
      </c>
      <c r="U8745" s="8">
        <v>250.15</v>
      </c>
      <c r="V8745" t="s">
        <v>13462</v>
      </c>
      <c r="W8745" t="s">
        <v>2276</v>
      </c>
      <c r="X8745" t="s">
        <v>42</v>
      </c>
      <c r="Y8745" t="s">
        <v>2277</v>
      </c>
      <c r="AA8745" s="1">
        <f t="shared" si="841"/>
        <v>46116</v>
      </c>
      <c r="AB8745" s="2">
        <f t="shared" si="842"/>
        <v>4</v>
      </c>
      <c r="AC8745" s="2">
        <f t="shared" si="843"/>
        <v>2026</v>
      </c>
      <c r="AD8745" s="2" t="str">
        <f>IFERROR(VLOOKUP(A8745,'Aux Área'!$A$4:$B$123,2,0),"-")</f>
        <v>INSPEÇÃO</v>
      </c>
    </row>
    <row r="8746" spans="1:30" x14ac:dyDescent="0.3">
      <c r="A8746" t="s">
        <v>2189</v>
      </c>
      <c r="B8746" t="s">
        <v>10781</v>
      </c>
      <c r="C8746" t="s">
        <v>13463</v>
      </c>
      <c r="D8746" t="s">
        <v>10214</v>
      </c>
      <c r="E8746" t="s">
        <v>9672</v>
      </c>
      <c r="F8746" t="s">
        <v>2192</v>
      </c>
      <c r="G8746" t="s">
        <v>1135</v>
      </c>
      <c r="H8746" t="s">
        <v>2185</v>
      </c>
      <c r="I8746" t="s">
        <v>2186</v>
      </c>
      <c r="J8746" t="s">
        <v>175</v>
      </c>
      <c r="K8746" t="s">
        <v>176</v>
      </c>
      <c r="L8746" t="s">
        <v>177</v>
      </c>
      <c r="M8746" t="s">
        <v>38</v>
      </c>
      <c r="N8746" t="s">
        <v>668</v>
      </c>
      <c r="O8746" s="23">
        <v>727</v>
      </c>
      <c r="P8746" s="9">
        <v>14.37</v>
      </c>
      <c r="Q8746" t="s">
        <v>40</v>
      </c>
      <c r="R8746">
        <v>60815</v>
      </c>
      <c r="S8746" s="9">
        <v>50.59</v>
      </c>
      <c r="T8746" s="26">
        <v>8.19</v>
      </c>
      <c r="U8746" s="8">
        <v>414.35</v>
      </c>
      <c r="V8746" t="s">
        <v>13464</v>
      </c>
      <c r="W8746" t="s">
        <v>2007</v>
      </c>
      <c r="X8746" t="s">
        <v>42</v>
      </c>
      <c r="Y8746" t="s">
        <v>12261</v>
      </c>
      <c r="AA8746" s="1">
        <f t="shared" si="841"/>
        <v>46116</v>
      </c>
      <c r="AB8746" s="2">
        <f t="shared" si="842"/>
        <v>4</v>
      </c>
      <c r="AC8746" s="2">
        <f t="shared" si="843"/>
        <v>2026</v>
      </c>
      <c r="AD8746" s="2" t="str">
        <f>IFERROR(VLOOKUP(A8746,'Aux Área'!$A$4:$B$123,2,0),"-")</f>
        <v>INSPEÇÃO</v>
      </c>
    </row>
    <row r="8747" spans="1:30" x14ac:dyDescent="0.3">
      <c r="A8747" t="s">
        <v>2260</v>
      </c>
      <c r="B8747" t="s">
        <v>113</v>
      </c>
      <c r="C8747" t="s">
        <v>13465</v>
      </c>
      <c r="D8747" t="s">
        <v>13145</v>
      </c>
      <c r="E8747" t="s">
        <v>13146</v>
      </c>
      <c r="F8747" t="s">
        <v>2262</v>
      </c>
      <c r="G8747" t="s">
        <v>35</v>
      </c>
      <c r="H8747" t="s">
        <v>2263</v>
      </c>
      <c r="I8747" t="s">
        <v>2186</v>
      </c>
      <c r="J8747" t="s">
        <v>1681</v>
      </c>
      <c r="K8747" t="s">
        <v>1682</v>
      </c>
      <c r="L8747" t="s">
        <v>141</v>
      </c>
      <c r="M8747" t="s">
        <v>38</v>
      </c>
      <c r="N8747" t="s">
        <v>668</v>
      </c>
      <c r="O8747" s="23">
        <v>945</v>
      </c>
      <c r="P8747" s="9">
        <v>14.36</v>
      </c>
      <c r="Q8747" t="s">
        <v>40</v>
      </c>
      <c r="R8747">
        <v>130607</v>
      </c>
      <c r="S8747" s="9">
        <v>65.790000000000006</v>
      </c>
      <c r="T8747" s="26">
        <v>7.74</v>
      </c>
      <c r="U8747" s="8">
        <v>509.22</v>
      </c>
      <c r="V8747" t="s">
        <v>41</v>
      </c>
      <c r="W8747" t="s">
        <v>2007</v>
      </c>
      <c r="X8747" t="s">
        <v>42</v>
      </c>
      <c r="Y8747" t="s">
        <v>1740</v>
      </c>
      <c r="AA8747" s="1">
        <f t="shared" si="841"/>
        <v>46116</v>
      </c>
      <c r="AB8747" s="2">
        <f t="shared" si="842"/>
        <v>4</v>
      </c>
      <c r="AC8747" s="2">
        <f t="shared" si="843"/>
        <v>2026</v>
      </c>
      <c r="AD8747" s="2" t="str">
        <f>IFERROR(VLOOKUP(A8747,'Aux Área'!$A$4:$B$123,2,0),"-")</f>
        <v>INSPEÇÃO</v>
      </c>
    </row>
    <row r="8748" spans="1:30" x14ac:dyDescent="0.3">
      <c r="A8748" t="s">
        <v>3092</v>
      </c>
      <c r="B8748" t="s">
        <v>4774</v>
      </c>
      <c r="C8748" t="s">
        <v>13466</v>
      </c>
      <c r="D8748" t="s">
        <v>5160</v>
      </c>
      <c r="E8748" t="s">
        <v>5161</v>
      </c>
      <c r="F8748" t="s">
        <v>3594</v>
      </c>
      <c r="G8748" t="s">
        <v>1135</v>
      </c>
      <c r="H8748" t="s">
        <v>2275</v>
      </c>
      <c r="I8748" t="s">
        <v>1497</v>
      </c>
      <c r="J8748" t="s">
        <v>188</v>
      </c>
      <c r="K8748" t="s">
        <v>189</v>
      </c>
      <c r="L8748" t="s">
        <v>190</v>
      </c>
      <c r="M8748" t="s">
        <v>38</v>
      </c>
      <c r="N8748" t="s">
        <v>39</v>
      </c>
      <c r="O8748" s="23">
        <v>433</v>
      </c>
      <c r="P8748" s="9">
        <v>9.52</v>
      </c>
      <c r="Q8748" t="s">
        <v>40</v>
      </c>
      <c r="R8748">
        <v>132159</v>
      </c>
      <c r="S8748" s="9">
        <v>45.47</v>
      </c>
      <c r="T8748" s="26">
        <v>4.99</v>
      </c>
      <c r="U8748" s="8">
        <v>226.9</v>
      </c>
      <c r="V8748" t="s">
        <v>41</v>
      </c>
      <c r="W8748" t="s">
        <v>2276</v>
      </c>
      <c r="X8748" t="s">
        <v>42</v>
      </c>
      <c r="Y8748" t="s">
        <v>2277</v>
      </c>
      <c r="AA8748" s="1">
        <f t="shared" si="841"/>
        <v>46116</v>
      </c>
      <c r="AB8748" s="2">
        <f t="shared" si="842"/>
        <v>4</v>
      </c>
      <c r="AC8748" s="2">
        <f t="shared" si="843"/>
        <v>2026</v>
      </c>
      <c r="AD8748" s="2" t="str">
        <f>IFERROR(VLOOKUP(A8748,'Aux Área'!$A$4:$B$123,2,0),"-")</f>
        <v>INSPEÇÃO</v>
      </c>
    </row>
    <row r="8749" spans="1:30" x14ac:dyDescent="0.3">
      <c r="A8749" t="s">
        <v>2306</v>
      </c>
      <c r="B8749" t="s">
        <v>4613</v>
      </c>
      <c r="C8749" t="s">
        <v>13467</v>
      </c>
      <c r="D8749" t="s">
        <v>7488</v>
      </c>
      <c r="E8749" t="s">
        <v>7489</v>
      </c>
      <c r="F8749" t="s">
        <v>2309</v>
      </c>
      <c r="G8749" t="s">
        <v>1135</v>
      </c>
      <c r="H8749" t="s">
        <v>2275</v>
      </c>
      <c r="I8749" t="s">
        <v>1497</v>
      </c>
      <c r="J8749" t="s">
        <v>1665</v>
      </c>
      <c r="K8749" t="s">
        <v>1666</v>
      </c>
      <c r="L8749" t="s">
        <v>301</v>
      </c>
      <c r="M8749" t="s">
        <v>38</v>
      </c>
      <c r="N8749" t="s">
        <v>39</v>
      </c>
      <c r="O8749" s="23">
        <v>460</v>
      </c>
      <c r="P8749" s="9">
        <v>11.23</v>
      </c>
      <c r="Q8749" t="s">
        <v>40</v>
      </c>
      <c r="R8749">
        <v>151255</v>
      </c>
      <c r="S8749" s="9">
        <v>40.950000000000003</v>
      </c>
      <c r="T8749" s="26">
        <v>4.6900000000000004</v>
      </c>
      <c r="U8749" s="8">
        <v>192.06</v>
      </c>
      <c r="V8749" t="s">
        <v>13468</v>
      </c>
      <c r="W8749" t="s">
        <v>2276</v>
      </c>
      <c r="X8749" t="s">
        <v>42</v>
      </c>
      <c r="Y8749" t="s">
        <v>2277</v>
      </c>
      <c r="AA8749" s="1">
        <f t="shared" si="841"/>
        <v>46116</v>
      </c>
      <c r="AB8749" s="2">
        <f t="shared" si="842"/>
        <v>4</v>
      </c>
      <c r="AC8749" s="2">
        <f t="shared" si="843"/>
        <v>2026</v>
      </c>
      <c r="AD8749" s="2" t="str">
        <f>IFERROR(VLOOKUP(A8749,'Aux Área'!$A$4:$B$123,2,0),"-")</f>
        <v>INSPEÇÃO</v>
      </c>
    </row>
    <row r="8750" spans="1:30" x14ac:dyDescent="0.3">
      <c r="A8750" t="s">
        <v>2181</v>
      </c>
      <c r="B8750" t="s">
        <v>4595</v>
      </c>
      <c r="C8750" t="s">
        <v>13469</v>
      </c>
      <c r="D8750" t="s">
        <v>5095</v>
      </c>
      <c r="E8750" t="s">
        <v>5096</v>
      </c>
      <c r="F8750" t="s">
        <v>2184</v>
      </c>
      <c r="G8750" t="s">
        <v>1135</v>
      </c>
      <c r="H8750" t="s">
        <v>2185</v>
      </c>
      <c r="I8750" t="s">
        <v>2186</v>
      </c>
      <c r="J8750" t="s">
        <v>241</v>
      </c>
      <c r="K8750" t="s">
        <v>242</v>
      </c>
      <c r="L8750" t="s">
        <v>110</v>
      </c>
      <c r="M8750" t="s">
        <v>38</v>
      </c>
      <c r="N8750" t="s">
        <v>668</v>
      </c>
      <c r="O8750" s="23">
        <v>702</v>
      </c>
      <c r="P8750" s="9">
        <v>14.23</v>
      </c>
      <c r="Q8750" t="s">
        <v>40</v>
      </c>
      <c r="R8750">
        <v>163701</v>
      </c>
      <c r="S8750" s="9">
        <v>49.34</v>
      </c>
      <c r="T8750" s="26">
        <v>7.79</v>
      </c>
      <c r="U8750" s="8">
        <v>384.37</v>
      </c>
      <c r="V8750" t="s">
        <v>41</v>
      </c>
      <c r="W8750" t="s">
        <v>2007</v>
      </c>
      <c r="X8750" t="s">
        <v>42</v>
      </c>
      <c r="Y8750" t="s">
        <v>12261</v>
      </c>
      <c r="AA8750" s="1">
        <f t="shared" si="841"/>
        <v>46116</v>
      </c>
      <c r="AB8750" s="2">
        <f t="shared" si="842"/>
        <v>4</v>
      </c>
      <c r="AC8750" s="2">
        <f t="shared" si="843"/>
        <v>2026</v>
      </c>
      <c r="AD8750" s="2" t="str">
        <f>IFERROR(VLOOKUP(A8750,'Aux Área'!$A$4:$B$123,2,0),"-")</f>
        <v>INSPEÇÃO</v>
      </c>
    </row>
    <row r="8751" spans="1:30" x14ac:dyDescent="0.3">
      <c r="A8751" t="s">
        <v>2691</v>
      </c>
      <c r="B8751" t="s">
        <v>2692</v>
      </c>
      <c r="C8751" t="s">
        <v>13470</v>
      </c>
      <c r="D8751" t="s">
        <v>2142</v>
      </c>
      <c r="E8751" t="s">
        <v>2143</v>
      </c>
      <c r="F8751" t="s">
        <v>5979</v>
      </c>
      <c r="G8751" t="s">
        <v>1635</v>
      </c>
      <c r="H8751" t="s">
        <v>2635</v>
      </c>
      <c r="I8751" t="s">
        <v>37</v>
      </c>
      <c r="J8751" t="s">
        <v>165</v>
      </c>
      <c r="K8751" t="s">
        <v>166</v>
      </c>
      <c r="L8751" t="s">
        <v>167</v>
      </c>
      <c r="M8751" t="s">
        <v>38</v>
      </c>
      <c r="N8751" t="s">
        <v>39</v>
      </c>
      <c r="O8751" s="23">
        <v>229</v>
      </c>
      <c r="P8751" s="9">
        <v>8.56</v>
      </c>
      <c r="Q8751" t="s">
        <v>40</v>
      </c>
      <c r="R8751">
        <v>25605</v>
      </c>
      <c r="S8751" s="9">
        <v>26.76</v>
      </c>
      <c r="T8751" s="26">
        <v>4.99</v>
      </c>
      <c r="U8751" s="8">
        <v>133.54</v>
      </c>
      <c r="V8751" t="s">
        <v>112</v>
      </c>
      <c r="W8751" t="s">
        <v>2007</v>
      </c>
      <c r="X8751" t="s">
        <v>42</v>
      </c>
      <c r="Y8751" t="s">
        <v>1740</v>
      </c>
      <c r="AA8751" s="1">
        <f t="shared" si="841"/>
        <v>46116</v>
      </c>
      <c r="AB8751" s="2">
        <f t="shared" si="842"/>
        <v>4</v>
      </c>
      <c r="AC8751" s="2">
        <f t="shared" si="843"/>
        <v>2026</v>
      </c>
      <c r="AD8751" s="2" t="str">
        <f>IFERROR(VLOOKUP(A8751,'Aux Área'!$A$4:$B$123,2,0),"-")</f>
        <v>TI</v>
      </c>
    </row>
    <row r="8752" spans="1:30" x14ac:dyDescent="0.3">
      <c r="A8752" t="s">
        <v>66</v>
      </c>
      <c r="B8752" t="s">
        <v>464</v>
      </c>
      <c r="C8752" t="s">
        <v>13471</v>
      </c>
      <c r="D8752" t="s">
        <v>11653</v>
      </c>
      <c r="E8752" t="s">
        <v>11654</v>
      </c>
      <c r="F8752" t="s">
        <v>67</v>
      </c>
      <c r="G8752" t="s">
        <v>35</v>
      </c>
      <c r="H8752" t="s">
        <v>36</v>
      </c>
      <c r="I8752" t="s">
        <v>37</v>
      </c>
      <c r="J8752" t="s">
        <v>13472</v>
      </c>
      <c r="K8752" t="s">
        <v>13473</v>
      </c>
      <c r="L8752" t="s">
        <v>84</v>
      </c>
      <c r="M8752" t="s">
        <v>38</v>
      </c>
      <c r="N8752" t="s">
        <v>39</v>
      </c>
      <c r="O8752" s="23">
        <v>234</v>
      </c>
      <c r="P8752" s="9">
        <v>8.99</v>
      </c>
      <c r="Q8752" t="s">
        <v>40</v>
      </c>
      <c r="R8752">
        <v>23844</v>
      </c>
      <c r="S8752" s="9">
        <v>26.02</v>
      </c>
      <c r="T8752" s="26">
        <v>3.97</v>
      </c>
      <c r="U8752" s="8">
        <v>103.3</v>
      </c>
      <c r="V8752" t="s">
        <v>112</v>
      </c>
      <c r="W8752" t="s">
        <v>2007</v>
      </c>
      <c r="X8752" t="s">
        <v>42</v>
      </c>
      <c r="Y8752" t="s">
        <v>1740</v>
      </c>
      <c r="AA8752" s="1">
        <f t="shared" ref="AA8752:AA8815" si="844">IFERROR(DATEVALUE(C8752),"-")</f>
        <v>46116</v>
      </c>
      <c r="AB8752" s="2">
        <f t="shared" ref="AB8752:AB8815" si="845">IFERROR(MONTH(AA8752),"-")</f>
        <v>4</v>
      </c>
      <c r="AC8752" s="2">
        <f t="shared" ref="AC8752:AC8815" si="846">IFERROR(YEAR(AA8752),"-")</f>
        <v>2026</v>
      </c>
      <c r="AD8752" s="2" t="str">
        <f>IFERROR(VLOOKUP(A8752,'Aux Área'!$A$4:$B$123,2,0),"-")</f>
        <v>OPERAÇÃO</v>
      </c>
    </row>
    <row r="8753" spans="1:30" x14ac:dyDescent="0.3">
      <c r="A8753" t="s">
        <v>1992</v>
      </c>
      <c r="B8753" t="s">
        <v>1993</v>
      </c>
      <c r="C8753" t="s">
        <v>13474</v>
      </c>
      <c r="D8753" t="s">
        <v>3597</v>
      </c>
      <c r="E8753" t="s">
        <v>3598</v>
      </c>
      <c r="F8753" t="s">
        <v>1995</v>
      </c>
      <c r="G8753" t="s">
        <v>659</v>
      </c>
      <c r="H8753" t="s">
        <v>1996</v>
      </c>
      <c r="I8753" t="s">
        <v>1997</v>
      </c>
      <c r="J8753" t="s">
        <v>165</v>
      </c>
      <c r="K8753" t="s">
        <v>166</v>
      </c>
      <c r="L8753" t="s">
        <v>167</v>
      </c>
      <c r="M8753" t="s">
        <v>38</v>
      </c>
      <c r="N8753" t="s">
        <v>668</v>
      </c>
      <c r="O8753" s="23">
        <v>469</v>
      </c>
      <c r="P8753" s="9">
        <v>5.54</v>
      </c>
      <c r="Q8753" t="s">
        <v>40</v>
      </c>
      <c r="R8753">
        <v>31709</v>
      </c>
      <c r="S8753" s="9">
        <v>84.6</v>
      </c>
      <c r="T8753" s="26">
        <v>7.99</v>
      </c>
      <c r="U8753" s="8">
        <v>675.95</v>
      </c>
      <c r="V8753" t="s">
        <v>112</v>
      </c>
      <c r="W8753" t="s">
        <v>1985</v>
      </c>
      <c r="X8753" t="s">
        <v>42</v>
      </c>
      <c r="Y8753" t="s">
        <v>1986</v>
      </c>
      <c r="AA8753" s="1">
        <f t="shared" si="844"/>
        <v>46116</v>
      </c>
      <c r="AB8753" s="2">
        <f t="shared" si="845"/>
        <v>4</v>
      </c>
      <c r="AC8753" s="2">
        <f t="shared" si="846"/>
        <v>2026</v>
      </c>
      <c r="AD8753" s="2" t="str">
        <f>IFERROR(VLOOKUP(A8753,'Aux Área'!$A$4:$B$123,2,0),"-")</f>
        <v>PESADOS</v>
      </c>
    </row>
    <row r="8754" spans="1:30" x14ac:dyDescent="0.3">
      <c r="A8754" t="s">
        <v>2494</v>
      </c>
      <c r="B8754" t="s">
        <v>2495</v>
      </c>
      <c r="C8754" t="s">
        <v>13475</v>
      </c>
      <c r="D8754" t="s">
        <v>13476</v>
      </c>
      <c r="E8754" t="s">
        <v>13477</v>
      </c>
      <c r="F8754" t="s">
        <v>2497</v>
      </c>
      <c r="G8754" t="s">
        <v>659</v>
      </c>
      <c r="H8754" t="s">
        <v>2215</v>
      </c>
      <c r="I8754" t="s">
        <v>667</v>
      </c>
      <c r="J8754" t="s">
        <v>241</v>
      </c>
      <c r="K8754" t="s">
        <v>242</v>
      </c>
      <c r="L8754" t="s">
        <v>110</v>
      </c>
      <c r="M8754" t="s">
        <v>38</v>
      </c>
      <c r="N8754" t="s">
        <v>668</v>
      </c>
      <c r="O8754" s="23">
        <v>209</v>
      </c>
      <c r="P8754" s="9">
        <v>4.8099999999999996</v>
      </c>
      <c r="Q8754" t="s">
        <v>40</v>
      </c>
      <c r="R8754">
        <v>17625</v>
      </c>
      <c r="S8754" s="9">
        <v>43.47</v>
      </c>
      <c r="T8754" s="26">
        <v>7.7910000000000004</v>
      </c>
      <c r="U8754" s="8">
        <v>338.66</v>
      </c>
      <c r="V8754" t="s">
        <v>41</v>
      </c>
      <c r="W8754" t="s">
        <v>2007</v>
      </c>
      <c r="X8754" t="s">
        <v>42</v>
      </c>
      <c r="Y8754" t="s">
        <v>1740</v>
      </c>
      <c r="AA8754" s="1">
        <f t="shared" si="844"/>
        <v>46116</v>
      </c>
      <c r="AB8754" s="2">
        <f t="shared" si="845"/>
        <v>4</v>
      </c>
      <c r="AC8754" s="2">
        <f t="shared" si="846"/>
        <v>2026</v>
      </c>
      <c r="AD8754" s="2" t="str">
        <f>IFERROR(VLOOKUP(A8754,'Aux Área'!$A$4:$B$123,2,0),"-")</f>
        <v>APH</v>
      </c>
    </row>
    <row r="8755" spans="1:30" x14ac:dyDescent="0.3">
      <c r="A8755" t="s">
        <v>2664</v>
      </c>
      <c r="B8755" t="s">
        <v>2665</v>
      </c>
      <c r="C8755" t="s">
        <v>13478</v>
      </c>
      <c r="D8755" t="s">
        <v>2468</v>
      </c>
      <c r="E8755" t="s">
        <v>2469</v>
      </c>
      <c r="F8755" t="s">
        <v>2667</v>
      </c>
      <c r="G8755" t="s">
        <v>659</v>
      </c>
      <c r="H8755" t="s">
        <v>2215</v>
      </c>
      <c r="I8755" t="s">
        <v>667</v>
      </c>
      <c r="J8755" t="s">
        <v>11506</v>
      </c>
      <c r="K8755" t="s">
        <v>11507</v>
      </c>
      <c r="L8755" t="s">
        <v>84</v>
      </c>
      <c r="M8755" t="s">
        <v>38</v>
      </c>
      <c r="N8755" t="s">
        <v>668</v>
      </c>
      <c r="O8755" s="23">
        <v>257</v>
      </c>
      <c r="P8755" s="9">
        <v>5.13</v>
      </c>
      <c r="Q8755" t="s">
        <v>40</v>
      </c>
      <c r="R8755">
        <v>13616</v>
      </c>
      <c r="S8755" s="9">
        <v>50.05</v>
      </c>
      <c r="T8755" s="26">
        <v>8.49</v>
      </c>
      <c r="U8755" s="8">
        <v>424.92</v>
      </c>
      <c r="V8755" t="s">
        <v>112</v>
      </c>
      <c r="W8755" t="s">
        <v>2007</v>
      </c>
      <c r="X8755" t="s">
        <v>42</v>
      </c>
      <c r="Y8755" t="s">
        <v>1740</v>
      </c>
      <c r="AA8755" s="1">
        <f t="shared" si="844"/>
        <v>46116</v>
      </c>
      <c r="AB8755" s="2">
        <f t="shared" si="845"/>
        <v>4</v>
      </c>
      <c r="AC8755" s="2">
        <f t="shared" si="846"/>
        <v>2026</v>
      </c>
      <c r="AD8755" s="2" t="str">
        <f>IFERROR(VLOOKUP(A8755,'Aux Área'!$A$4:$B$123,2,0),"-")</f>
        <v>APH</v>
      </c>
    </row>
    <row r="8756" spans="1:30" x14ac:dyDescent="0.3">
      <c r="A8756" t="s">
        <v>9677</v>
      </c>
      <c r="B8756" t="s">
        <v>10434</v>
      </c>
      <c r="C8756" t="s">
        <v>13479</v>
      </c>
      <c r="D8756" t="s">
        <v>10436</v>
      </c>
      <c r="E8756" t="s">
        <v>9678</v>
      </c>
      <c r="F8756" t="s">
        <v>15507</v>
      </c>
      <c r="G8756" t="s">
        <v>1635</v>
      </c>
      <c r="H8756" t="s">
        <v>9676</v>
      </c>
      <c r="I8756" t="s">
        <v>37</v>
      </c>
      <c r="J8756" t="s">
        <v>219</v>
      </c>
      <c r="K8756" t="s">
        <v>177</v>
      </c>
      <c r="L8756" t="s">
        <v>177</v>
      </c>
      <c r="M8756" t="s">
        <v>38</v>
      </c>
      <c r="N8756" t="s">
        <v>39</v>
      </c>
      <c r="O8756" s="23">
        <v>528</v>
      </c>
      <c r="P8756" s="9">
        <v>10.19</v>
      </c>
      <c r="Q8756" t="s">
        <v>40</v>
      </c>
      <c r="R8756">
        <v>49493</v>
      </c>
      <c r="S8756" s="9">
        <v>51.83</v>
      </c>
      <c r="T8756" s="26">
        <v>4.99</v>
      </c>
      <c r="U8756" s="8">
        <v>258.63</v>
      </c>
      <c r="V8756" t="s">
        <v>13480</v>
      </c>
      <c r="W8756" t="s">
        <v>2007</v>
      </c>
      <c r="X8756" t="s">
        <v>42</v>
      </c>
      <c r="Y8756" t="s">
        <v>6209</v>
      </c>
      <c r="AA8756" s="1">
        <f t="shared" si="844"/>
        <v>46116</v>
      </c>
      <c r="AB8756" s="2">
        <f t="shared" si="845"/>
        <v>4</v>
      </c>
      <c r="AC8756" s="2">
        <f t="shared" si="846"/>
        <v>2026</v>
      </c>
      <c r="AD8756" s="2" t="str">
        <f>IFERROR(VLOOKUP(A8756,'Aux Área'!$A$4:$B$123,2,0),"-")</f>
        <v>TI</v>
      </c>
    </row>
    <row r="8757" spans="1:30" x14ac:dyDescent="0.3">
      <c r="A8757" t="s">
        <v>5543</v>
      </c>
      <c r="B8757" t="s">
        <v>11845</v>
      </c>
      <c r="C8757" t="s">
        <v>13481</v>
      </c>
      <c r="D8757" t="s">
        <v>9879</v>
      </c>
      <c r="E8757" t="s">
        <v>9667</v>
      </c>
      <c r="F8757" t="s">
        <v>6207</v>
      </c>
      <c r="G8757" t="s">
        <v>1135</v>
      </c>
      <c r="H8757" t="s">
        <v>5545</v>
      </c>
      <c r="I8757" t="s">
        <v>839</v>
      </c>
      <c r="J8757" t="s">
        <v>231</v>
      </c>
      <c r="K8757" t="s">
        <v>232</v>
      </c>
      <c r="L8757" t="s">
        <v>217</v>
      </c>
      <c r="M8757" t="s">
        <v>38</v>
      </c>
      <c r="N8757" t="s">
        <v>39</v>
      </c>
      <c r="O8757" s="23">
        <v>432</v>
      </c>
      <c r="P8757" s="9">
        <v>10.65</v>
      </c>
      <c r="Q8757" t="s">
        <v>40</v>
      </c>
      <c r="R8757">
        <v>41150</v>
      </c>
      <c r="S8757" s="9">
        <v>40.56</v>
      </c>
      <c r="T8757" s="26">
        <v>4.8609999999999998</v>
      </c>
      <c r="U8757" s="8">
        <v>197.15</v>
      </c>
      <c r="V8757" t="s">
        <v>13482</v>
      </c>
      <c r="W8757" t="s">
        <v>2276</v>
      </c>
      <c r="X8757" t="s">
        <v>42</v>
      </c>
      <c r="Y8757" t="s">
        <v>2277</v>
      </c>
      <c r="AA8757" s="1">
        <f t="shared" si="844"/>
        <v>46116</v>
      </c>
      <c r="AB8757" s="2">
        <f t="shared" si="845"/>
        <v>4</v>
      </c>
      <c r="AC8757" s="2">
        <f t="shared" si="846"/>
        <v>2026</v>
      </c>
      <c r="AD8757" s="2" t="str">
        <f>IFERROR(VLOOKUP(A8757,'Aux Área'!$A$4:$B$123,2,0),"-")</f>
        <v>INSPEÇÃO</v>
      </c>
    </row>
    <row r="8758" spans="1:30" x14ac:dyDescent="0.3">
      <c r="A8758" t="s">
        <v>2282</v>
      </c>
      <c r="B8758" t="s">
        <v>4679</v>
      </c>
      <c r="C8758" t="s">
        <v>13483</v>
      </c>
      <c r="D8758" t="s">
        <v>10122</v>
      </c>
      <c r="E8758" t="s">
        <v>9671</v>
      </c>
      <c r="F8758" t="s">
        <v>2285</v>
      </c>
      <c r="G8758" t="s">
        <v>1135</v>
      </c>
      <c r="H8758" t="s">
        <v>2275</v>
      </c>
      <c r="I8758" t="s">
        <v>1497</v>
      </c>
      <c r="J8758" t="s">
        <v>165</v>
      </c>
      <c r="K8758" t="s">
        <v>166</v>
      </c>
      <c r="L8758" t="s">
        <v>167</v>
      </c>
      <c r="M8758" t="s">
        <v>38</v>
      </c>
      <c r="N8758" t="s">
        <v>39</v>
      </c>
      <c r="O8758" s="23">
        <v>356</v>
      </c>
      <c r="P8758" s="9">
        <v>9.73</v>
      </c>
      <c r="Q8758" t="s">
        <v>40</v>
      </c>
      <c r="R8758">
        <v>130656</v>
      </c>
      <c r="S8758" s="9">
        <v>36.590000000000003</v>
      </c>
      <c r="T8758" s="26">
        <v>4.9909999999999997</v>
      </c>
      <c r="U8758" s="8">
        <v>182.62</v>
      </c>
      <c r="V8758" t="s">
        <v>112</v>
      </c>
      <c r="W8758" t="s">
        <v>2276</v>
      </c>
      <c r="X8758" t="s">
        <v>42</v>
      </c>
      <c r="Y8758" t="s">
        <v>2277</v>
      </c>
      <c r="AA8758" s="1">
        <f t="shared" si="844"/>
        <v>46116</v>
      </c>
      <c r="AB8758" s="2">
        <f t="shared" si="845"/>
        <v>4</v>
      </c>
      <c r="AC8758" s="2">
        <f t="shared" si="846"/>
        <v>2026</v>
      </c>
      <c r="AD8758" s="2" t="str">
        <f>IFERROR(VLOOKUP(A8758,'Aux Área'!$A$4:$B$123,2,0),"-")</f>
        <v>INSPEÇÃO</v>
      </c>
    </row>
    <row r="8759" spans="1:30" x14ac:dyDescent="0.3">
      <c r="A8759" t="s">
        <v>2638</v>
      </c>
      <c r="B8759" t="s">
        <v>4593</v>
      </c>
      <c r="C8759" t="s">
        <v>13484</v>
      </c>
      <c r="D8759" t="s">
        <v>7192</v>
      </c>
      <c r="E8759" t="s">
        <v>7193</v>
      </c>
      <c r="F8759" t="s">
        <v>2641</v>
      </c>
      <c r="G8759" t="s">
        <v>1135</v>
      </c>
      <c r="H8759" t="s">
        <v>2275</v>
      </c>
      <c r="I8759" t="s">
        <v>1497</v>
      </c>
      <c r="J8759" t="s">
        <v>275</v>
      </c>
      <c r="K8759" t="s">
        <v>276</v>
      </c>
      <c r="L8759" t="s">
        <v>124</v>
      </c>
      <c r="M8759" t="s">
        <v>38</v>
      </c>
      <c r="N8759" t="s">
        <v>39</v>
      </c>
      <c r="O8759" s="23">
        <v>518</v>
      </c>
      <c r="P8759" s="9">
        <v>10.41</v>
      </c>
      <c r="Q8759" t="s">
        <v>40</v>
      </c>
      <c r="R8759">
        <v>138747</v>
      </c>
      <c r="S8759" s="9">
        <v>49.74</v>
      </c>
      <c r="T8759" s="26">
        <v>4.79</v>
      </c>
      <c r="U8759" s="8">
        <v>238.25</v>
      </c>
      <c r="V8759" t="s">
        <v>13485</v>
      </c>
      <c r="W8759" t="s">
        <v>2276</v>
      </c>
      <c r="X8759" t="s">
        <v>42</v>
      </c>
      <c r="Y8759" t="s">
        <v>2277</v>
      </c>
      <c r="AA8759" s="1">
        <f t="shared" si="844"/>
        <v>46116</v>
      </c>
      <c r="AB8759" s="2">
        <f t="shared" si="845"/>
        <v>4</v>
      </c>
      <c r="AC8759" s="2">
        <f t="shared" si="846"/>
        <v>2026</v>
      </c>
      <c r="AD8759" s="2" t="str">
        <f>IFERROR(VLOOKUP(A8759,'Aux Área'!$A$4:$B$123,2,0),"-")</f>
        <v>INSPEÇÃO</v>
      </c>
    </row>
    <row r="8760" spans="1:30" x14ac:dyDescent="0.3">
      <c r="A8760" t="s">
        <v>2306</v>
      </c>
      <c r="B8760" t="s">
        <v>4613</v>
      </c>
      <c r="C8760" t="s">
        <v>13486</v>
      </c>
      <c r="D8760" t="s">
        <v>9279</v>
      </c>
      <c r="E8760" t="s">
        <v>9280</v>
      </c>
      <c r="F8760" t="s">
        <v>2309</v>
      </c>
      <c r="G8760" t="s">
        <v>1135</v>
      </c>
      <c r="H8760" t="s">
        <v>2275</v>
      </c>
      <c r="I8760" t="s">
        <v>1497</v>
      </c>
      <c r="J8760" t="s">
        <v>1665</v>
      </c>
      <c r="K8760" t="s">
        <v>1666</v>
      </c>
      <c r="L8760" t="s">
        <v>301</v>
      </c>
      <c r="M8760" t="s">
        <v>38</v>
      </c>
      <c r="N8760" t="s">
        <v>39</v>
      </c>
      <c r="O8760" s="23">
        <v>360</v>
      </c>
      <c r="P8760" s="9">
        <v>8.4</v>
      </c>
      <c r="Q8760" t="s">
        <v>40</v>
      </c>
      <c r="R8760">
        <v>151615</v>
      </c>
      <c r="S8760" s="9">
        <v>42.84</v>
      </c>
      <c r="T8760" s="26">
        <v>4.6900000000000004</v>
      </c>
      <c r="U8760" s="8">
        <v>200.92</v>
      </c>
      <c r="V8760" t="s">
        <v>13487</v>
      </c>
      <c r="W8760" t="s">
        <v>2276</v>
      </c>
      <c r="X8760" t="s">
        <v>42</v>
      </c>
      <c r="Y8760" t="s">
        <v>2277</v>
      </c>
      <c r="AA8760" s="1">
        <f t="shared" si="844"/>
        <v>46116</v>
      </c>
      <c r="AB8760" s="2">
        <f t="shared" si="845"/>
        <v>4</v>
      </c>
      <c r="AC8760" s="2">
        <f t="shared" si="846"/>
        <v>2026</v>
      </c>
      <c r="AD8760" s="2" t="str">
        <f>IFERROR(VLOOKUP(A8760,'Aux Área'!$A$4:$B$123,2,0),"-")</f>
        <v>INSPEÇÃO</v>
      </c>
    </row>
    <row r="8761" spans="1:30" x14ac:dyDescent="0.3">
      <c r="A8761" t="s">
        <v>2146</v>
      </c>
      <c r="B8761" t="s">
        <v>1800</v>
      </c>
      <c r="C8761" t="s">
        <v>13488</v>
      </c>
      <c r="D8761" t="s">
        <v>1948</v>
      </c>
      <c r="E8761" t="s">
        <v>1949</v>
      </c>
      <c r="F8761" t="s">
        <v>653</v>
      </c>
      <c r="G8761" t="s">
        <v>635</v>
      </c>
      <c r="H8761" t="s">
        <v>666</v>
      </c>
      <c r="I8761" t="s">
        <v>667</v>
      </c>
      <c r="J8761" t="s">
        <v>409</v>
      </c>
      <c r="K8761" t="s">
        <v>410</v>
      </c>
      <c r="L8761" t="s">
        <v>141</v>
      </c>
      <c r="M8761" t="s">
        <v>38</v>
      </c>
      <c r="N8761" t="s">
        <v>668</v>
      </c>
      <c r="O8761" s="23">
        <v>0</v>
      </c>
      <c r="P8761" s="9">
        <v>0</v>
      </c>
      <c r="Q8761" t="s">
        <v>40</v>
      </c>
      <c r="R8761">
        <v>0</v>
      </c>
      <c r="S8761" s="9">
        <v>73.5</v>
      </c>
      <c r="T8761" s="26">
        <v>7.79</v>
      </c>
      <c r="U8761" s="8">
        <v>572.57000000000005</v>
      </c>
      <c r="V8761" t="s">
        <v>13489</v>
      </c>
      <c r="W8761" t="s">
        <v>652</v>
      </c>
      <c r="X8761" t="s">
        <v>42</v>
      </c>
      <c r="Y8761" t="s">
        <v>653</v>
      </c>
      <c r="AA8761" s="1">
        <f t="shared" si="844"/>
        <v>46116</v>
      </c>
      <c r="AB8761" s="2">
        <f t="shared" si="845"/>
        <v>4</v>
      </c>
      <c r="AC8761" s="2">
        <f t="shared" si="846"/>
        <v>2026</v>
      </c>
      <c r="AD8761" s="2" t="str">
        <f>IFERROR(VLOOKUP(A8761,'Aux Área'!$A$4:$B$123,2,0),"-")</f>
        <v>SÃO PEDRO</v>
      </c>
    </row>
    <row r="8762" spans="1:30" x14ac:dyDescent="0.3">
      <c r="A8762" t="s">
        <v>2146</v>
      </c>
      <c r="C8762" t="s">
        <v>15824</v>
      </c>
      <c r="F8762" t="s">
        <v>653</v>
      </c>
      <c r="K8762" t="s">
        <v>410</v>
      </c>
      <c r="N8762" t="s">
        <v>15690</v>
      </c>
      <c r="O8762" s="23">
        <v>0</v>
      </c>
      <c r="P8762" s="9">
        <v>0</v>
      </c>
      <c r="Q8762" t="s">
        <v>40</v>
      </c>
      <c r="R8762">
        <v>0</v>
      </c>
      <c r="S8762">
        <v>18.16</v>
      </c>
      <c r="U8762" s="8">
        <v>63.38</v>
      </c>
      <c r="AA8762" s="1">
        <f t="shared" si="844"/>
        <v>46116</v>
      </c>
      <c r="AB8762" s="2">
        <f t="shared" si="845"/>
        <v>4</v>
      </c>
      <c r="AC8762" s="2">
        <f t="shared" si="846"/>
        <v>2026</v>
      </c>
      <c r="AD8762" s="2" t="str">
        <f>IFERROR(VLOOKUP(A8762,'Aux Área'!$A$4:$B$123,2,0),"-")</f>
        <v>SÃO PEDRO</v>
      </c>
    </row>
    <row r="8763" spans="1:30" x14ac:dyDescent="0.3">
      <c r="A8763" t="s">
        <v>52</v>
      </c>
      <c r="B8763" t="s">
        <v>1449</v>
      </c>
      <c r="C8763" t="s">
        <v>13490</v>
      </c>
      <c r="D8763" t="s">
        <v>3149</v>
      </c>
      <c r="E8763" t="s">
        <v>3150</v>
      </c>
      <c r="F8763" t="s">
        <v>53</v>
      </c>
      <c r="G8763" t="s">
        <v>35</v>
      </c>
      <c r="H8763" t="s">
        <v>36</v>
      </c>
      <c r="I8763" t="s">
        <v>37</v>
      </c>
      <c r="J8763" t="s">
        <v>237</v>
      </c>
      <c r="K8763" t="s">
        <v>238</v>
      </c>
      <c r="L8763" t="s">
        <v>110</v>
      </c>
      <c r="M8763" t="s">
        <v>38</v>
      </c>
      <c r="N8763" t="s">
        <v>39</v>
      </c>
      <c r="O8763" s="23">
        <v>353</v>
      </c>
      <c r="P8763" s="9">
        <v>9.4700000000000006</v>
      </c>
      <c r="Q8763" t="s">
        <v>40</v>
      </c>
      <c r="R8763">
        <v>91658</v>
      </c>
      <c r="S8763" s="9">
        <v>37.29</v>
      </c>
      <c r="T8763" s="26">
        <v>4.1900000000000004</v>
      </c>
      <c r="U8763" s="8">
        <v>156.25</v>
      </c>
      <c r="V8763" t="s">
        <v>41</v>
      </c>
      <c r="W8763" t="s">
        <v>2007</v>
      </c>
      <c r="X8763" t="s">
        <v>42</v>
      </c>
      <c r="Y8763" t="s">
        <v>1740</v>
      </c>
      <c r="AA8763" s="1">
        <f t="shared" si="844"/>
        <v>46116</v>
      </c>
      <c r="AB8763" s="2">
        <f t="shared" si="845"/>
        <v>4</v>
      </c>
      <c r="AC8763" s="2">
        <f t="shared" si="846"/>
        <v>2026</v>
      </c>
      <c r="AD8763" s="2" t="str">
        <f>IFERROR(VLOOKUP(A8763,'Aux Área'!$A$4:$B$123,2,0),"-")</f>
        <v>OPERAÇÃO</v>
      </c>
    </row>
    <row r="8764" spans="1:30" x14ac:dyDescent="0.3">
      <c r="A8764" t="s">
        <v>2643</v>
      </c>
      <c r="B8764" t="s">
        <v>2307</v>
      </c>
      <c r="C8764" t="s">
        <v>13491</v>
      </c>
      <c r="D8764" t="s">
        <v>7207</v>
      </c>
      <c r="E8764" t="s">
        <v>7208</v>
      </c>
      <c r="F8764" t="s">
        <v>2646</v>
      </c>
      <c r="G8764" t="s">
        <v>1300</v>
      </c>
      <c r="H8764" t="s">
        <v>1301</v>
      </c>
      <c r="I8764" t="s">
        <v>37</v>
      </c>
      <c r="J8764" t="s">
        <v>122</v>
      </c>
      <c r="K8764" t="s">
        <v>123</v>
      </c>
      <c r="L8764" t="s">
        <v>124</v>
      </c>
      <c r="M8764" t="s">
        <v>38</v>
      </c>
      <c r="N8764" t="s">
        <v>39</v>
      </c>
      <c r="O8764" s="23">
        <v>497</v>
      </c>
      <c r="P8764" s="9">
        <v>10.7</v>
      </c>
      <c r="Q8764" t="s">
        <v>40</v>
      </c>
      <c r="R8764">
        <v>145904</v>
      </c>
      <c r="S8764" s="9">
        <v>46.47</v>
      </c>
      <c r="T8764" s="26">
        <v>4.59</v>
      </c>
      <c r="U8764" s="8">
        <v>213.29</v>
      </c>
      <c r="V8764" t="s">
        <v>246</v>
      </c>
      <c r="W8764" t="s">
        <v>2276</v>
      </c>
      <c r="X8764" t="s">
        <v>42</v>
      </c>
      <c r="Y8764" t="s">
        <v>2277</v>
      </c>
      <c r="AA8764" s="1">
        <f t="shared" si="844"/>
        <v>46116</v>
      </c>
      <c r="AB8764" s="2">
        <f t="shared" si="845"/>
        <v>4</v>
      </c>
      <c r="AC8764" s="2">
        <f t="shared" si="846"/>
        <v>2026</v>
      </c>
      <c r="AD8764" s="2" t="str">
        <f>IFERROR(VLOOKUP(A8764,'Aux Área'!$A$4:$B$123,2,0),"-")</f>
        <v>INSPEÇÃO</v>
      </c>
    </row>
    <row r="8765" spans="1:30" x14ac:dyDescent="0.3">
      <c r="A8765" t="s">
        <v>3092</v>
      </c>
      <c r="B8765" t="s">
        <v>4774</v>
      </c>
      <c r="C8765" t="s">
        <v>13492</v>
      </c>
      <c r="D8765" t="s">
        <v>3285</v>
      </c>
      <c r="E8765" t="s">
        <v>3286</v>
      </c>
      <c r="F8765" t="s">
        <v>3594</v>
      </c>
      <c r="G8765" t="s">
        <v>1135</v>
      </c>
      <c r="H8765" t="s">
        <v>2275</v>
      </c>
      <c r="I8765" t="s">
        <v>1497</v>
      </c>
      <c r="J8765" t="s">
        <v>231</v>
      </c>
      <c r="K8765" t="s">
        <v>232</v>
      </c>
      <c r="L8765" t="s">
        <v>217</v>
      </c>
      <c r="M8765" t="s">
        <v>38</v>
      </c>
      <c r="N8765" t="s">
        <v>39</v>
      </c>
      <c r="O8765" s="23">
        <v>464</v>
      </c>
      <c r="P8765" s="9">
        <v>10.81</v>
      </c>
      <c r="Q8765" t="s">
        <v>40</v>
      </c>
      <c r="R8765">
        <v>132623</v>
      </c>
      <c r="S8765" s="9">
        <v>42.93</v>
      </c>
      <c r="T8765" s="26">
        <v>4.8600000000000003</v>
      </c>
      <c r="U8765" s="8">
        <v>208.65</v>
      </c>
      <c r="V8765" t="s">
        <v>13493</v>
      </c>
      <c r="W8765" t="s">
        <v>2276</v>
      </c>
      <c r="X8765" t="s">
        <v>42</v>
      </c>
      <c r="Y8765" t="s">
        <v>2277</v>
      </c>
      <c r="AA8765" s="1">
        <f t="shared" si="844"/>
        <v>46116</v>
      </c>
      <c r="AB8765" s="2">
        <f t="shared" si="845"/>
        <v>4</v>
      </c>
      <c r="AC8765" s="2">
        <f t="shared" si="846"/>
        <v>2026</v>
      </c>
      <c r="AD8765" s="2" t="str">
        <f>IFERROR(VLOOKUP(A8765,'Aux Área'!$A$4:$B$123,2,0),"-")</f>
        <v>INSPEÇÃO</v>
      </c>
    </row>
    <row r="8766" spans="1:30" x14ac:dyDescent="0.3">
      <c r="A8766" t="s">
        <v>58</v>
      </c>
      <c r="B8766" t="s">
        <v>250</v>
      </c>
      <c r="C8766" t="s">
        <v>13494</v>
      </c>
      <c r="D8766" t="s">
        <v>87</v>
      </c>
      <c r="E8766" t="s">
        <v>88</v>
      </c>
      <c r="F8766" t="s">
        <v>59</v>
      </c>
      <c r="G8766" t="s">
        <v>35</v>
      </c>
      <c r="H8766" t="s">
        <v>36</v>
      </c>
      <c r="I8766" t="s">
        <v>37</v>
      </c>
      <c r="J8766" t="s">
        <v>356</v>
      </c>
      <c r="K8766" t="s">
        <v>357</v>
      </c>
      <c r="L8766" t="s">
        <v>124</v>
      </c>
      <c r="M8766" t="s">
        <v>38</v>
      </c>
      <c r="N8766" t="s">
        <v>39</v>
      </c>
      <c r="O8766" s="23">
        <v>366</v>
      </c>
      <c r="P8766" s="9">
        <v>10.050000000000001</v>
      </c>
      <c r="Q8766" t="s">
        <v>40</v>
      </c>
      <c r="R8766">
        <v>92467</v>
      </c>
      <c r="S8766" s="9">
        <v>36.4</v>
      </c>
      <c r="T8766" s="26">
        <v>4.79</v>
      </c>
      <c r="U8766" s="8">
        <v>174.36</v>
      </c>
      <c r="V8766" t="s">
        <v>13495</v>
      </c>
      <c r="W8766" t="s">
        <v>2007</v>
      </c>
      <c r="X8766" t="s">
        <v>42</v>
      </c>
      <c r="Y8766" t="s">
        <v>1740</v>
      </c>
      <c r="AA8766" s="1">
        <f t="shared" si="844"/>
        <v>46116</v>
      </c>
      <c r="AB8766" s="2">
        <f t="shared" si="845"/>
        <v>4</v>
      </c>
      <c r="AC8766" s="2">
        <f t="shared" si="846"/>
        <v>2026</v>
      </c>
      <c r="AD8766" s="2" t="str">
        <f>IFERROR(VLOOKUP(A8766,'Aux Área'!$A$4:$B$123,2,0),"-")</f>
        <v>CONSERVA</v>
      </c>
    </row>
    <row r="8767" spans="1:30" x14ac:dyDescent="0.3">
      <c r="A8767" t="s">
        <v>2700</v>
      </c>
      <c r="B8767" t="s">
        <v>2000</v>
      </c>
      <c r="C8767" t="s">
        <v>13496</v>
      </c>
      <c r="D8767" t="s">
        <v>3547</v>
      </c>
      <c r="E8767" t="s">
        <v>3548</v>
      </c>
      <c r="F8767" t="s">
        <v>2703</v>
      </c>
      <c r="G8767" t="s">
        <v>659</v>
      </c>
      <c r="H8767" t="s">
        <v>1996</v>
      </c>
      <c r="I8767" t="s">
        <v>1997</v>
      </c>
      <c r="J8767" t="s">
        <v>275</v>
      </c>
      <c r="K8767" t="s">
        <v>276</v>
      </c>
      <c r="L8767" t="s">
        <v>124</v>
      </c>
      <c r="M8767" t="s">
        <v>38</v>
      </c>
      <c r="N8767" t="s">
        <v>668</v>
      </c>
      <c r="O8767" s="23">
        <v>391</v>
      </c>
      <c r="P8767" s="9">
        <v>5.94</v>
      </c>
      <c r="Q8767" t="s">
        <v>40</v>
      </c>
      <c r="R8767">
        <v>29998</v>
      </c>
      <c r="S8767" s="9">
        <v>65.819999999999993</v>
      </c>
      <c r="T8767" s="26">
        <v>8.59</v>
      </c>
      <c r="U8767" s="8">
        <v>565.39</v>
      </c>
      <c r="V8767" t="s">
        <v>13497</v>
      </c>
      <c r="W8767" t="s">
        <v>1985</v>
      </c>
      <c r="X8767" t="s">
        <v>42</v>
      </c>
      <c r="Y8767" t="s">
        <v>1986</v>
      </c>
      <c r="AA8767" s="1">
        <f t="shared" si="844"/>
        <v>46116</v>
      </c>
      <c r="AB8767" s="2">
        <f t="shared" si="845"/>
        <v>4</v>
      </c>
      <c r="AC8767" s="2">
        <f t="shared" si="846"/>
        <v>2026</v>
      </c>
      <c r="AD8767" s="2" t="str">
        <f>IFERROR(VLOOKUP(A8767,'Aux Área'!$A$4:$B$123,2,0),"-")</f>
        <v>PESADOS</v>
      </c>
    </row>
    <row r="8768" spans="1:30" x14ac:dyDescent="0.3">
      <c r="A8768" t="s">
        <v>2700</v>
      </c>
      <c r="C8768" t="s">
        <v>15838</v>
      </c>
      <c r="F8768" t="s">
        <v>2703</v>
      </c>
      <c r="K8768" t="s">
        <v>276</v>
      </c>
      <c r="N8768" t="s">
        <v>15690</v>
      </c>
      <c r="O8768" t="s">
        <v>15244</v>
      </c>
      <c r="P8768" s="9" t="s">
        <v>15244</v>
      </c>
      <c r="Q8768" t="s">
        <v>40</v>
      </c>
      <c r="R8768" t="s">
        <v>15244</v>
      </c>
      <c r="S8768">
        <v>5.84</v>
      </c>
      <c r="U8768" s="8">
        <v>22.15</v>
      </c>
      <c r="AA8768" s="1">
        <f t="shared" si="844"/>
        <v>46116</v>
      </c>
      <c r="AB8768" s="2">
        <f t="shared" si="845"/>
        <v>4</v>
      </c>
      <c r="AC8768" s="2">
        <f t="shared" si="846"/>
        <v>2026</v>
      </c>
      <c r="AD8768" s="2" t="str">
        <f>IFERROR(VLOOKUP(A8768,'Aux Área'!$A$4:$B$123,2,0),"-")</f>
        <v>PESADOS</v>
      </c>
    </row>
    <row r="8769" spans="1:30" x14ac:dyDescent="0.3">
      <c r="A8769" t="s">
        <v>2278</v>
      </c>
      <c r="B8769" t="s">
        <v>4664</v>
      </c>
      <c r="C8769" t="s">
        <v>13498</v>
      </c>
      <c r="D8769" t="s">
        <v>3243</v>
      </c>
      <c r="E8769" t="s">
        <v>3244</v>
      </c>
      <c r="F8769" t="s">
        <v>2281</v>
      </c>
      <c r="G8769" t="s">
        <v>1135</v>
      </c>
      <c r="H8769" t="s">
        <v>2275</v>
      </c>
      <c r="I8769" t="s">
        <v>1497</v>
      </c>
      <c r="J8769" t="s">
        <v>11506</v>
      </c>
      <c r="K8769" t="s">
        <v>11507</v>
      </c>
      <c r="L8769" t="s">
        <v>84</v>
      </c>
      <c r="M8769" t="s">
        <v>38</v>
      </c>
      <c r="N8769" t="s">
        <v>39</v>
      </c>
      <c r="O8769" s="23">
        <v>382</v>
      </c>
      <c r="P8769" s="9">
        <v>8.5500000000000007</v>
      </c>
      <c r="Q8769" t="s">
        <v>40</v>
      </c>
      <c r="R8769">
        <v>152807</v>
      </c>
      <c r="S8769" s="9">
        <v>44.69</v>
      </c>
      <c r="T8769" s="26">
        <v>4.99</v>
      </c>
      <c r="U8769" s="8">
        <v>223</v>
      </c>
      <c r="V8769" t="s">
        <v>112</v>
      </c>
      <c r="W8769" t="s">
        <v>2276</v>
      </c>
      <c r="X8769" t="s">
        <v>42</v>
      </c>
      <c r="Y8769" t="s">
        <v>2277</v>
      </c>
      <c r="AA8769" s="1">
        <f t="shared" si="844"/>
        <v>46116</v>
      </c>
      <c r="AB8769" s="2">
        <f t="shared" si="845"/>
        <v>4</v>
      </c>
      <c r="AC8769" s="2">
        <f t="shared" si="846"/>
        <v>2026</v>
      </c>
      <c r="AD8769" s="2" t="str">
        <f>IFERROR(VLOOKUP(A8769,'Aux Área'!$A$4:$B$123,2,0),"-")</f>
        <v>INSPEÇÃO</v>
      </c>
    </row>
    <row r="8770" spans="1:30" x14ac:dyDescent="0.3">
      <c r="A8770" t="s">
        <v>2552</v>
      </c>
      <c r="B8770" t="s">
        <v>2553</v>
      </c>
      <c r="C8770" t="s">
        <v>13499</v>
      </c>
      <c r="D8770" t="s">
        <v>2468</v>
      </c>
      <c r="E8770" t="s">
        <v>2469</v>
      </c>
      <c r="F8770" t="s">
        <v>2555</v>
      </c>
      <c r="G8770" t="s">
        <v>659</v>
      </c>
      <c r="H8770" t="s">
        <v>2215</v>
      </c>
      <c r="I8770" t="s">
        <v>667</v>
      </c>
      <c r="J8770" t="s">
        <v>1681</v>
      </c>
      <c r="K8770" t="s">
        <v>1682</v>
      </c>
      <c r="L8770" t="s">
        <v>141</v>
      </c>
      <c r="M8770" t="s">
        <v>38</v>
      </c>
      <c r="N8770" t="s">
        <v>668</v>
      </c>
      <c r="O8770" s="23">
        <v>319</v>
      </c>
      <c r="P8770" s="9">
        <v>5.23</v>
      </c>
      <c r="Q8770" t="s">
        <v>40</v>
      </c>
      <c r="R8770">
        <v>11441</v>
      </c>
      <c r="S8770" s="9">
        <v>60.99</v>
      </c>
      <c r="T8770" s="26">
        <v>7.74</v>
      </c>
      <c r="U8770" s="8">
        <v>472.08</v>
      </c>
      <c r="V8770" t="s">
        <v>41</v>
      </c>
      <c r="W8770" t="s">
        <v>2007</v>
      </c>
      <c r="X8770" t="s">
        <v>42</v>
      </c>
      <c r="Y8770" t="s">
        <v>1740</v>
      </c>
      <c r="AA8770" s="1">
        <f t="shared" si="844"/>
        <v>46116</v>
      </c>
      <c r="AB8770" s="2">
        <f t="shared" si="845"/>
        <v>4</v>
      </c>
      <c r="AC8770" s="2">
        <f t="shared" si="846"/>
        <v>2026</v>
      </c>
      <c r="AD8770" s="2" t="str">
        <f>IFERROR(VLOOKUP(A8770,'Aux Área'!$A$4:$B$123,2,0),"-")</f>
        <v>APH</v>
      </c>
    </row>
    <row r="8771" spans="1:30" x14ac:dyDescent="0.3">
      <c r="A8771" t="s">
        <v>2552</v>
      </c>
      <c r="C8771" t="s">
        <v>13499</v>
      </c>
      <c r="F8771" t="s">
        <v>2555</v>
      </c>
      <c r="K8771" t="s">
        <v>1682</v>
      </c>
      <c r="N8771" t="s">
        <v>15690</v>
      </c>
      <c r="O8771" t="s">
        <v>15244</v>
      </c>
      <c r="P8771" s="9" t="s">
        <v>15244</v>
      </c>
      <c r="Q8771" t="s">
        <v>40</v>
      </c>
      <c r="R8771" t="s">
        <v>15244</v>
      </c>
      <c r="S8771">
        <v>2.2999999999999998</v>
      </c>
      <c r="U8771" s="8">
        <v>11.24</v>
      </c>
      <c r="AA8771" s="1">
        <f t="shared" si="844"/>
        <v>46116</v>
      </c>
      <c r="AB8771" s="2">
        <f t="shared" si="845"/>
        <v>4</v>
      </c>
      <c r="AC8771" s="2">
        <f t="shared" si="846"/>
        <v>2026</v>
      </c>
      <c r="AD8771" s="2" t="str">
        <f>IFERROR(VLOOKUP(A8771,'Aux Área'!$A$4:$B$123,2,0),"-")</f>
        <v>APH</v>
      </c>
    </row>
    <row r="8772" spans="1:30" x14ac:dyDescent="0.3">
      <c r="A8772" t="s">
        <v>2347</v>
      </c>
      <c r="B8772" t="s">
        <v>2348</v>
      </c>
      <c r="C8772" t="s">
        <v>13500</v>
      </c>
      <c r="D8772" t="s">
        <v>3633</v>
      </c>
      <c r="E8772" t="s">
        <v>3634</v>
      </c>
      <c r="F8772" t="s">
        <v>2350</v>
      </c>
      <c r="G8772" t="s">
        <v>659</v>
      </c>
      <c r="H8772" t="s">
        <v>1996</v>
      </c>
      <c r="I8772" t="s">
        <v>1997</v>
      </c>
      <c r="J8772" t="s">
        <v>1665</v>
      </c>
      <c r="K8772" t="s">
        <v>1666</v>
      </c>
      <c r="L8772" t="s">
        <v>301</v>
      </c>
      <c r="M8772" t="s">
        <v>38</v>
      </c>
      <c r="N8772" t="s">
        <v>668</v>
      </c>
      <c r="O8772" s="23">
        <v>401</v>
      </c>
      <c r="P8772" s="9">
        <v>6.04</v>
      </c>
      <c r="Q8772" t="s">
        <v>40</v>
      </c>
      <c r="R8772">
        <v>40868</v>
      </c>
      <c r="S8772" s="9">
        <v>66.400000000000006</v>
      </c>
      <c r="T8772" s="26">
        <v>8.59</v>
      </c>
      <c r="U8772" s="8">
        <v>570.38</v>
      </c>
      <c r="V8772" t="s">
        <v>13501</v>
      </c>
      <c r="W8772" t="s">
        <v>1985</v>
      </c>
      <c r="X8772" t="s">
        <v>42</v>
      </c>
      <c r="Y8772" t="s">
        <v>1986</v>
      </c>
      <c r="AA8772" s="1">
        <f t="shared" si="844"/>
        <v>46116</v>
      </c>
      <c r="AB8772" s="2">
        <f t="shared" si="845"/>
        <v>4</v>
      </c>
      <c r="AC8772" s="2">
        <f t="shared" si="846"/>
        <v>2026</v>
      </c>
      <c r="AD8772" s="2" t="str">
        <f>IFERROR(VLOOKUP(A8772,'Aux Área'!$A$4:$B$123,2,0),"-")</f>
        <v>PESADOS</v>
      </c>
    </row>
    <row r="8773" spans="1:30" x14ac:dyDescent="0.3">
      <c r="A8773" t="s">
        <v>2347</v>
      </c>
      <c r="C8773" t="s">
        <v>13500</v>
      </c>
      <c r="F8773" t="s">
        <v>2350</v>
      </c>
      <c r="K8773" t="s">
        <v>1666</v>
      </c>
      <c r="N8773" t="s">
        <v>15690</v>
      </c>
      <c r="O8773" t="s">
        <v>15244</v>
      </c>
      <c r="P8773" s="9" t="s">
        <v>15244</v>
      </c>
      <c r="Q8773" t="s">
        <v>40</v>
      </c>
      <c r="R8773" t="s">
        <v>15244</v>
      </c>
      <c r="S8773">
        <v>6.31</v>
      </c>
      <c r="U8773" s="8">
        <v>23.91</v>
      </c>
      <c r="AA8773" s="1">
        <f t="shared" si="844"/>
        <v>46116</v>
      </c>
      <c r="AB8773" s="2">
        <f t="shared" si="845"/>
        <v>4</v>
      </c>
      <c r="AC8773" s="2">
        <f t="shared" si="846"/>
        <v>2026</v>
      </c>
      <c r="AD8773" s="2" t="str">
        <f>IFERROR(VLOOKUP(A8773,'Aux Área'!$A$4:$B$123,2,0),"-")</f>
        <v>PESADOS</v>
      </c>
    </row>
    <row r="8774" spans="1:30" x14ac:dyDescent="0.3">
      <c r="A8774" t="s">
        <v>2016</v>
      </c>
      <c r="B8774" t="s">
        <v>2017</v>
      </c>
      <c r="C8774" t="s">
        <v>13502</v>
      </c>
      <c r="D8774" t="s">
        <v>3609</v>
      </c>
      <c r="E8774" t="s">
        <v>3610</v>
      </c>
      <c r="F8774" t="s">
        <v>2019</v>
      </c>
      <c r="G8774" t="s">
        <v>1495</v>
      </c>
      <c r="H8774" t="s">
        <v>2020</v>
      </c>
      <c r="I8774" t="s">
        <v>2021</v>
      </c>
      <c r="J8774" t="s">
        <v>275</v>
      </c>
      <c r="K8774" t="s">
        <v>276</v>
      </c>
      <c r="L8774" t="s">
        <v>124</v>
      </c>
      <c r="M8774" t="s">
        <v>38</v>
      </c>
      <c r="N8774" t="s">
        <v>668</v>
      </c>
      <c r="O8774" s="23">
        <v>606</v>
      </c>
      <c r="P8774" s="9">
        <v>2.88</v>
      </c>
      <c r="Q8774" t="s">
        <v>40</v>
      </c>
      <c r="R8774">
        <v>20017</v>
      </c>
      <c r="S8774" s="9">
        <v>210.52</v>
      </c>
      <c r="T8774" s="26">
        <v>8.59</v>
      </c>
      <c r="U8774" s="8">
        <v>1808.37</v>
      </c>
      <c r="V8774" t="s">
        <v>13503</v>
      </c>
      <c r="W8774" t="s">
        <v>1985</v>
      </c>
      <c r="X8774" t="s">
        <v>42</v>
      </c>
      <c r="Y8774" t="s">
        <v>1986</v>
      </c>
      <c r="AA8774" s="1">
        <f t="shared" si="844"/>
        <v>46116</v>
      </c>
      <c r="AB8774" s="2">
        <f t="shared" si="845"/>
        <v>4</v>
      </c>
      <c r="AC8774" s="2">
        <f t="shared" si="846"/>
        <v>2026</v>
      </c>
      <c r="AD8774" s="2" t="str">
        <f>IFERROR(VLOOKUP(A8774,'Aux Área'!$A$4:$B$123,2,0),"-")</f>
        <v>PESADOS</v>
      </c>
    </row>
    <row r="8775" spans="1:30" x14ac:dyDescent="0.3">
      <c r="A8775" t="s">
        <v>2488</v>
      </c>
      <c r="B8775" t="s">
        <v>2489</v>
      </c>
      <c r="C8775" t="s">
        <v>13504</v>
      </c>
      <c r="D8775" t="s">
        <v>8628</v>
      </c>
      <c r="E8775" t="s">
        <v>8629</v>
      </c>
      <c r="F8775" t="s">
        <v>2491</v>
      </c>
      <c r="G8775" t="s">
        <v>659</v>
      </c>
      <c r="H8775" t="s">
        <v>2215</v>
      </c>
      <c r="I8775" t="s">
        <v>667</v>
      </c>
      <c r="J8775" t="s">
        <v>165</v>
      </c>
      <c r="K8775" t="s">
        <v>166</v>
      </c>
      <c r="L8775" t="s">
        <v>167</v>
      </c>
      <c r="M8775" t="s">
        <v>38</v>
      </c>
      <c r="N8775" t="s">
        <v>668</v>
      </c>
      <c r="O8775" s="23">
        <v>125</v>
      </c>
      <c r="P8775" s="9">
        <v>4.74</v>
      </c>
      <c r="Q8775" t="s">
        <v>40</v>
      </c>
      <c r="R8775">
        <v>7950</v>
      </c>
      <c r="S8775" s="9">
        <v>26.39</v>
      </c>
      <c r="T8775" s="26">
        <v>7.992</v>
      </c>
      <c r="U8775" s="8">
        <v>210.9</v>
      </c>
      <c r="V8775" t="s">
        <v>112</v>
      </c>
      <c r="W8775" t="s">
        <v>2007</v>
      </c>
      <c r="X8775" t="s">
        <v>42</v>
      </c>
      <c r="Y8775" t="s">
        <v>1740</v>
      </c>
      <c r="AA8775" s="1">
        <f t="shared" si="844"/>
        <v>46116</v>
      </c>
      <c r="AB8775" s="2">
        <f t="shared" si="845"/>
        <v>4</v>
      </c>
      <c r="AC8775" s="2">
        <f t="shared" si="846"/>
        <v>2026</v>
      </c>
      <c r="AD8775" s="2" t="str">
        <f>IFERROR(VLOOKUP(A8775,'Aux Área'!$A$4:$B$123,2,0),"-")</f>
        <v>APH</v>
      </c>
    </row>
    <row r="8776" spans="1:30" x14ac:dyDescent="0.3">
      <c r="A8776" t="s">
        <v>2282</v>
      </c>
      <c r="B8776" t="s">
        <v>4679</v>
      </c>
      <c r="C8776" t="s">
        <v>13505</v>
      </c>
      <c r="D8776" t="s">
        <v>10704</v>
      </c>
      <c r="E8776" t="s">
        <v>10705</v>
      </c>
      <c r="F8776" t="s">
        <v>2285</v>
      </c>
      <c r="G8776" t="s">
        <v>1135</v>
      </c>
      <c r="H8776" t="s">
        <v>2275</v>
      </c>
      <c r="I8776" t="s">
        <v>1497</v>
      </c>
      <c r="J8776" t="s">
        <v>165</v>
      </c>
      <c r="K8776" t="s">
        <v>166</v>
      </c>
      <c r="L8776" t="s">
        <v>167</v>
      </c>
      <c r="M8776" t="s">
        <v>38</v>
      </c>
      <c r="N8776" t="s">
        <v>39</v>
      </c>
      <c r="O8776" s="23">
        <v>195</v>
      </c>
      <c r="P8776" s="9">
        <v>8.3699999999999992</v>
      </c>
      <c r="Q8776" t="s">
        <v>40</v>
      </c>
      <c r="R8776">
        <v>130851</v>
      </c>
      <c r="S8776" s="9">
        <v>23.31</v>
      </c>
      <c r="T8776" s="26">
        <v>4.9909999999999997</v>
      </c>
      <c r="U8776" s="8">
        <v>116.33</v>
      </c>
      <c r="V8776" t="s">
        <v>112</v>
      </c>
      <c r="W8776" t="s">
        <v>2276</v>
      </c>
      <c r="X8776" t="s">
        <v>42</v>
      </c>
      <c r="Y8776" t="s">
        <v>2277</v>
      </c>
      <c r="AA8776" s="1">
        <f t="shared" si="844"/>
        <v>46116</v>
      </c>
      <c r="AB8776" s="2">
        <f t="shared" si="845"/>
        <v>4</v>
      </c>
      <c r="AC8776" s="2">
        <f t="shared" si="846"/>
        <v>2026</v>
      </c>
      <c r="AD8776" s="2" t="str">
        <f>IFERROR(VLOOKUP(A8776,'Aux Área'!$A$4:$B$123,2,0),"-")</f>
        <v>INSPEÇÃO</v>
      </c>
    </row>
    <row r="8777" spans="1:30" x14ac:dyDescent="0.3">
      <c r="A8777" t="s">
        <v>5543</v>
      </c>
      <c r="B8777" t="s">
        <v>11845</v>
      </c>
      <c r="C8777" t="s">
        <v>13506</v>
      </c>
      <c r="D8777" t="s">
        <v>5291</v>
      </c>
      <c r="E8777" t="s">
        <v>5292</v>
      </c>
      <c r="F8777" t="s">
        <v>6207</v>
      </c>
      <c r="G8777" t="s">
        <v>1135</v>
      </c>
      <c r="H8777" t="s">
        <v>5545</v>
      </c>
      <c r="I8777" t="s">
        <v>839</v>
      </c>
      <c r="J8777" t="s">
        <v>89</v>
      </c>
      <c r="K8777" t="s">
        <v>90</v>
      </c>
      <c r="L8777" t="s">
        <v>91</v>
      </c>
      <c r="M8777" t="s">
        <v>38</v>
      </c>
      <c r="N8777" t="s">
        <v>39</v>
      </c>
      <c r="O8777" s="23">
        <v>439</v>
      </c>
      <c r="P8777" s="9">
        <v>10.220000000000001</v>
      </c>
      <c r="Q8777" t="s">
        <v>40</v>
      </c>
      <c r="R8777">
        <v>41589</v>
      </c>
      <c r="S8777" s="9">
        <v>42.95</v>
      </c>
      <c r="T8777" s="26">
        <v>4.8899999999999997</v>
      </c>
      <c r="U8777" s="8">
        <v>210.03</v>
      </c>
      <c r="V8777" t="s">
        <v>13507</v>
      </c>
      <c r="W8777" t="s">
        <v>2276</v>
      </c>
      <c r="X8777" t="s">
        <v>42</v>
      </c>
      <c r="Y8777" t="s">
        <v>2277</v>
      </c>
      <c r="AA8777" s="1">
        <f t="shared" si="844"/>
        <v>46116</v>
      </c>
      <c r="AB8777" s="2">
        <f t="shared" si="845"/>
        <v>4</v>
      </c>
      <c r="AC8777" s="2">
        <f t="shared" si="846"/>
        <v>2026</v>
      </c>
      <c r="AD8777" s="2" t="str">
        <f>IFERROR(VLOOKUP(A8777,'Aux Área'!$A$4:$B$123,2,0),"-")</f>
        <v>INSPEÇÃO</v>
      </c>
    </row>
    <row r="8778" spans="1:30" x14ac:dyDescent="0.3">
      <c r="A8778" t="s">
        <v>2638</v>
      </c>
      <c r="B8778" t="s">
        <v>4593</v>
      </c>
      <c r="C8778" t="s">
        <v>13508</v>
      </c>
      <c r="D8778" t="s">
        <v>3193</v>
      </c>
      <c r="E8778" t="s">
        <v>3194</v>
      </c>
      <c r="F8778" t="s">
        <v>2641</v>
      </c>
      <c r="G8778" t="s">
        <v>1135</v>
      </c>
      <c r="H8778" t="s">
        <v>2275</v>
      </c>
      <c r="I8778" t="s">
        <v>1497</v>
      </c>
      <c r="J8778" t="s">
        <v>275</v>
      </c>
      <c r="K8778" t="s">
        <v>276</v>
      </c>
      <c r="L8778" t="s">
        <v>124</v>
      </c>
      <c r="M8778" t="s">
        <v>38</v>
      </c>
      <c r="N8778" t="s">
        <v>39</v>
      </c>
      <c r="O8778" s="23">
        <v>445</v>
      </c>
      <c r="P8778" s="9">
        <v>10.67</v>
      </c>
      <c r="Q8778" t="s">
        <v>40</v>
      </c>
      <c r="R8778">
        <v>139192</v>
      </c>
      <c r="S8778" s="9">
        <v>41.72</v>
      </c>
      <c r="T8778" s="26">
        <v>4.79</v>
      </c>
      <c r="U8778" s="8">
        <v>199.84</v>
      </c>
      <c r="V8778" t="s">
        <v>13509</v>
      </c>
      <c r="W8778" t="s">
        <v>2276</v>
      </c>
      <c r="X8778" t="s">
        <v>42</v>
      </c>
      <c r="Y8778" t="s">
        <v>2277</v>
      </c>
      <c r="AA8778" s="1">
        <f t="shared" si="844"/>
        <v>46117</v>
      </c>
      <c r="AB8778" s="2">
        <f t="shared" si="845"/>
        <v>4</v>
      </c>
      <c r="AC8778" s="2">
        <f t="shared" si="846"/>
        <v>2026</v>
      </c>
      <c r="AD8778" s="2" t="str">
        <f>IFERROR(VLOOKUP(A8778,'Aux Área'!$A$4:$B$123,2,0),"-")</f>
        <v>INSPEÇÃO</v>
      </c>
    </row>
    <row r="8779" spans="1:30" x14ac:dyDescent="0.3">
      <c r="A8779" t="s">
        <v>1979</v>
      </c>
      <c r="B8779" t="s">
        <v>1980</v>
      </c>
      <c r="C8779" t="s">
        <v>13510</v>
      </c>
      <c r="D8779" t="s">
        <v>5364</v>
      </c>
      <c r="E8779" t="s">
        <v>5365</v>
      </c>
      <c r="F8779" t="s">
        <v>1982</v>
      </c>
      <c r="G8779" t="s">
        <v>1495</v>
      </c>
      <c r="H8779" t="s">
        <v>2020</v>
      </c>
      <c r="I8779" t="s">
        <v>2021</v>
      </c>
      <c r="J8779" t="s">
        <v>1681</v>
      </c>
      <c r="K8779" t="s">
        <v>1682</v>
      </c>
      <c r="L8779" t="s">
        <v>141</v>
      </c>
      <c r="M8779" t="s">
        <v>38</v>
      </c>
      <c r="N8779" t="s">
        <v>668</v>
      </c>
      <c r="O8779" s="23">
        <v>243</v>
      </c>
      <c r="P8779" s="9">
        <v>0.43</v>
      </c>
      <c r="Q8779" t="s">
        <v>40</v>
      </c>
      <c r="R8779">
        <v>30538</v>
      </c>
      <c r="S8779" s="9">
        <v>562.77</v>
      </c>
      <c r="T8779" s="26">
        <v>7.74</v>
      </c>
      <c r="U8779" s="8">
        <v>4355.83</v>
      </c>
      <c r="V8779" t="s">
        <v>41</v>
      </c>
      <c r="W8779" t="s">
        <v>1985</v>
      </c>
      <c r="X8779" t="s">
        <v>42</v>
      </c>
      <c r="Y8779" t="s">
        <v>1986</v>
      </c>
      <c r="AA8779" s="1">
        <f t="shared" si="844"/>
        <v>46117</v>
      </c>
      <c r="AB8779" s="2">
        <f t="shared" si="845"/>
        <v>4</v>
      </c>
      <c r="AC8779" s="2">
        <f t="shared" si="846"/>
        <v>2026</v>
      </c>
      <c r="AD8779" s="2" t="str">
        <f>IFERROR(VLOOKUP(A8779,'Aux Área'!$A$4:$B$123,2,0),"-")</f>
        <v>PESADOS</v>
      </c>
    </row>
    <row r="8780" spans="1:30" x14ac:dyDescent="0.3">
      <c r="A8780" t="s">
        <v>1979</v>
      </c>
      <c r="C8780" t="s">
        <v>15869</v>
      </c>
      <c r="F8780" t="s">
        <v>1982</v>
      </c>
      <c r="K8780" t="s">
        <v>1682</v>
      </c>
      <c r="N8780" t="s">
        <v>15690</v>
      </c>
      <c r="O8780" t="s">
        <v>15244</v>
      </c>
      <c r="P8780" s="9" t="s">
        <v>15244</v>
      </c>
      <c r="Q8780" t="s">
        <v>40</v>
      </c>
      <c r="R8780" t="s">
        <v>15244</v>
      </c>
      <c r="S8780">
        <v>35.619999999999997</v>
      </c>
      <c r="U8780" s="8">
        <v>174.17</v>
      </c>
      <c r="AA8780" s="1">
        <f t="shared" si="844"/>
        <v>46117</v>
      </c>
      <c r="AB8780" s="2">
        <f t="shared" si="845"/>
        <v>4</v>
      </c>
      <c r="AC8780" s="2">
        <f t="shared" si="846"/>
        <v>2026</v>
      </c>
      <c r="AD8780" s="2" t="str">
        <f>IFERROR(VLOOKUP(A8780,'Aux Área'!$A$4:$B$123,2,0),"-")</f>
        <v>PESADOS</v>
      </c>
    </row>
    <row r="8781" spans="1:30" x14ac:dyDescent="0.3">
      <c r="A8781" t="s">
        <v>2189</v>
      </c>
      <c r="B8781" t="s">
        <v>10781</v>
      </c>
      <c r="C8781" t="s">
        <v>13511</v>
      </c>
      <c r="D8781" t="s">
        <v>10214</v>
      </c>
      <c r="E8781" t="s">
        <v>9672</v>
      </c>
      <c r="F8781" t="s">
        <v>2192</v>
      </c>
      <c r="G8781" t="s">
        <v>1135</v>
      </c>
      <c r="H8781" t="s">
        <v>2185</v>
      </c>
      <c r="I8781" t="s">
        <v>2186</v>
      </c>
      <c r="J8781" t="s">
        <v>219</v>
      </c>
      <c r="K8781" t="s">
        <v>177</v>
      </c>
      <c r="L8781" t="s">
        <v>177</v>
      </c>
      <c r="M8781" t="s">
        <v>38</v>
      </c>
      <c r="N8781" t="s">
        <v>668</v>
      </c>
      <c r="O8781" s="23">
        <v>958</v>
      </c>
      <c r="P8781" s="9">
        <v>16.100000000000001</v>
      </c>
      <c r="Q8781" t="s">
        <v>40</v>
      </c>
      <c r="R8781">
        <v>61733</v>
      </c>
      <c r="S8781" s="9">
        <v>59.52</v>
      </c>
      <c r="T8781" s="26">
        <v>7.9909999999999997</v>
      </c>
      <c r="U8781" s="8">
        <v>475.64</v>
      </c>
      <c r="V8781" t="s">
        <v>13512</v>
      </c>
      <c r="W8781" t="s">
        <v>2007</v>
      </c>
      <c r="X8781" t="s">
        <v>42</v>
      </c>
      <c r="Y8781" t="s">
        <v>12261</v>
      </c>
      <c r="AA8781" s="1">
        <f t="shared" si="844"/>
        <v>46117</v>
      </c>
      <c r="AB8781" s="2">
        <f t="shared" si="845"/>
        <v>4</v>
      </c>
      <c r="AC8781" s="2">
        <f t="shared" si="846"/>
        <v>2026</v>
      </c>
      <c r="AD8781" s="2" t="str">
        <f>IFERROR(VLOOKUP(A8781,'Aux Área'!$A$4:$B$123,2,0),"-")</f>
        <v>INSPEÇÃO</v>
      </c>
    </row>
    <row r="8782" spans="1:30" x14ac:dyDescent="0.3">
      <c r="A8782" t="s">
        <v>2306</v>
      </c>
      <c r="B8782" t="s">
        <v>4613</v>
      </c>
      <c r="C8782" t="s">
        <v>13513</v>
      </c>
      <c r="D8782" t="s">
        <v>7488</v>
      </c>
      <c r="E8782" t="s">
        <v>7489</v>
      </c>
      <c r="F8782" t="s">
        <v>2309</v>
      </c>
      <c r="G8782" t="s">
        <v>1135</v>
      </c>
      <c r="H8782" t="s">
        <v>2275</v>
      </c>
      <c r="I8782" t="s">
        <v>1497</v>
      </c>
      <c r="J8782" t="s">
        <v>89</v>
      </c>
      <c r="K8782" t="s">
        <v>90</v>
      </c>
      <c r="L8782" t="s">
        <v>91</v>
      </c>
      <c r="M8782" t="s">
        <v>38</v>
      </c>
      <c r="N8782" t="s">
        <v>39</v>
      </c>
      <c r="O8782" s="23">
        <v>291</v>
      </c>
      <c r="P8782" s="9">
        <v>7.35</v>
      </c>
      <c r="Q8782" t="s">
        <v>40</v>
      </c>
      <c r="R8782">
        <v>151906</v>
      </c>
      <c r="S8782" s="9">
        <v>39.57</v>
      </c>
      <c r="T8782" s="26">
        <v>4.8899999999999997</v>
      </c>
      <c r="U8782" s="8">
        <v>193.5</v>
      </c>
      <c r="V8782" t="s">
        <v>13514</v>
      </c>
      <c r="W8782" t="s">
        <v>2276</v>
      </c>
      <c r="X8782" t="s">
        <v>42</v>
      </c>
      <c r="Y8782" t="s">
        <v>2277</v>
      </c>
      <c r="AA8782" s="1">
        <f t="shared" si="844"/>
        <v>46117</v>
      </c>
      <c r="AB8782" s="2">
        <f t="shared" si="845"/>
        <v>4</v>
      </c>
      <c r="AC8782" s="2">
        <f t="shared" si="846"/>
        <v>2026</v>
      </c>
      <c r="AD8782" s="2" t="str">
        <f>IFERROR(VLOOKUP(A8782,'Aux Área'!$A$4:$B$123,2,0),"-")</f>
        <v>INSPEÇÃO</v>
      </c>
    </row>
    <row r="8783" spans="1:30" x14ac:dyDescent="0.3">
      <c r="A8783" t="s">
        <v>2643</v>
      </c>
      <c r="B8783" t="s">
        <v>2307</v>
      </c>
      <c r="C8783" t="s">
        <v>13515</v>
      </c>
      <c r="D8783" t="s">
        <v>7196</v>
      </c>
      <c r="E8783" t="s">
        <v>7197</v>
      </c>
      <c r="F8783" t="s">
        <v>2646</v>
      </c>
      <c r="G8783" t="s">
        <v>1300</v>
      </c>
      <c r="H8783" t="s">
        <v>1301</v>
      </c>
      <c r="I8783" t="s">
        <v>37</v>
      </c>
      <c r="J8783" t="s">
        <v>122</v>
      </c>
      <c r="K8783" t="s">
        <v>123</v>
      </c>
      <c r="L8783" t="s">
        <v>124</v>
      </c>
      <c r="M8783" t="s">
        <v>38</v>
      </c>
      <c r="N8783" t="s">
        <v>39</v>
      </c>
      <c r="O8783" s="10">
        <v>447</v>
      </c>
      <c r="P8783" s="24">
        <v>9.9600000000000009</v>
      </c>
      <c r="Q8783" t="s">
        <v>40</v>
      </c>
      <c r="R8783" s="2">
        <v>146351</v>
      </c>
      <c r="S8783" s="9">
        <v>44.87</v>
      </c>
      <c r="T8783" s="26">
        <v>4.59</v>
      </c>
      <c r="U8783" s="8">
        <v>205.95</v>
      </c>
      <c r="V8783" t="s">
        <v>112</v>
      </c>
      <c r="W8783" t="s">
        <v>2276</v>
      </c>
      <c r="X8783" t="s">
        <v>42</v>
      </c>
      <c r="Y8783" t="s">
        <v>2277</v>
      </c>
      <c r="AA8783" s="1">
        <f t="shared" si="844"/>
        <v>46117</v>
      </c>
      <c r="AB8783" s="2">
        <f t="shared" si="845"/>
        <v>4</v>
      </c>
      <c r="AC8783" s="2">
        <f t="shared" si="846"/>
        <v>2026</v>
      </c>
      <c r="AD8783" s="2" t="str">
        <f>IFERROR(VLOOKUP(A8783,'Aux Área'!$A$4:$B$123,2,0),"-")</f>
        <v>INSPEÇÃO</v>
      </c>
    </row>
    <row r="8784" spans="1:30" x14ac:dyDescent="0.3">
      <c r="A8784" t="s">
        <v>2278</v>
      </c>
      <c r="B8784" t="s">
        <v>4664</v>
      </c>
      <c r="C8784" t="s">
        <v>13516</v>
      </c>
      <c r="D8784" t="s">
        <v>12092</v>
      </c>
      <c r="E8784" t="s">
        <v>12093</v>
      </c>
      <c r="F8784" t="s">
        <v>2281</v>
      </c>
      <c r="G8784" t="s">
        <v>1135</v>
      </c>
      <c r="H8784" t="s">
        <v>2275</v>
      </c>
      <c r="I8784" t="s">
        <v>1497</v>
      </c>
      <c r="J8784" t="s">
        <v>219</v>
      </c>
      <c r="K8784" t="s">
        <v>177</v>
      </c>
      <c r="L8784" t="s">
        <v>177</v>
      </c>
      <c r="M8784" t="s">
        <v>38</v>
      </c>
      <c r="N8784" t="s">
        <v>39</v>
      </c>
      <c r="O8784" s="23">
        <v>369</v>
      </c>
      <c r="P8784" s="9">
        <v>10.64</v>
      </c>
      <c r="Q8784" t="s">
        <v>40</v>
      </c>
      <c r="R8784">
        <v>153176</v>
      </c>
      <c r="S8784" s="9">
        <v>34.69</v>
      </c>
      <c r="T8784" s="26">
        <v>4.7910000000000004</v>
      </c>
      <c r="U8784" s="8">
        <v>166.21</v>
      </c>
      <c r="V8784" t="s">
        <v>13517</v>
      </c>
      <c r="W8784" t="s">
        <v>2276</v>
      </c>
      <c r="X8784" t="s">
        <v>42</v>
      </c>
      <c r="Y8784" t="s">
        <v>2277</v>
      </c>
      <c r="AA8784" s="1">
        <f t="shared" si="844"/>
        <v>46117</v>
      </c>
      <c r="AB8784" s="2">
        <f t="shared" si="845"/>
        <v>4</v>
      </c>
      <c r="AC8784" s="2">
        <f t="shared" si="846"/>
        <v>2026</v>
      </c>
      <c r="AD8784" s="2" t="str">
        <f>IFERROR(VLOOKUP(A8784,'Aux Área'!$A$4:$B$123,2,0),"-")</f>
        <v>INSPEÇÃO</v>
      </c>
    </row>
    <row r="8785" spans="1:30" x14ac:dyDescent="0.3">
      <c r="A8785" t="s">
        <v>3092</v>
      </c>
      <c r="B8785" t="s">
        <v>4774</v>
      </c>
      <c r="C8785" t="s">
        <v>13518</v>
      </c>
      <c r="D8785" t="s">
        <v>5160</v>
      </c>
      <c r="E8785" t="s">
        <v>5161</v>
      </c>
      <c r="F8785" t="s">
        <v>3594</v>
      </c>
      <c r="G8785" t="s">
        <v>1135</v>
      </c>
      <c r="H8785" t="s">
        <v>2275</v>
      </c>
      <c r="I8785" t="s">
        <v>1497</v>
      </c>
      <c r="J8785" t="s">
        <v>275</v>
      </c>
      <c r="K8785" t="s">
        <v>276</v>
      </c>
      <c r="L8785" t="s">
        <v>124</v>
      </c>
      <c r="M8785" t="s">
        <v>38</v>
      </c>
      <c r="N8785" t="s">
        <v>39</v>
      </c>
      <c r="O8785" s="23">
        <v>376</v>
      </c>
      <c r="P8785" s="9">
        <v>9.92</v>
      </c>
      <c r="Q8785" t="s">
        <v>40</v>
      </c>
      <c r="R8785">
        <v>132999</v>
      </c>
      <c r="S8785" s="9">
        <v>37.9</v>
      </c>
      <c r="T8785" s="26">
        <v>4.79</v>
      </c>
      <c r="U8785" s="8">
        <v>181.54</v>
      </c>
      <c r="V8785" t="s">
        <v>13519</v>
      </c>
      <c r="W8785" t="s">
        <v>2276</v>
      </c>
      <c r="X8785" t="s">
        <v>42</v>
      </c>
      <c r="Y8785" t="s">
        <v>2277</v>
      </c>
      <c r="AA8785" s="1">
        <f t="shared" si="844"/>
        <v>46117</v>
      </c>
      <c r="AB8785" s="2">
        <f t="shared" si="845"/>
        <v>4</v>
      </c>
      <c r="AC8785" s="2">
        <f t="shared" si="846"/>
        <v>2026</v>
      </c>
      <c r="AD8785" s="2" t="str">
        <f>IFERROR(VLOOKUP(A8785,'Aux Área'!$A$4:$B$123,2,0),"-")</f>
        <v>INSPEÇÃO</v>
      </c>
    </row>
    <row r="8786" spans="1:30" x14ac:dyDescent="0.3">
      <c r="A8786" t="s">
        <v>2181</v>
      </c>
      <c r="B8786" t="s">
        <v>4595</v>
      </c>
      <c r="C8786" t="s">
        <v>13520</v>
      </c>
      <c r="D8786" t="s">
        <v>5095</v>
      </c>
      <c r="E8786" t="s">
        <v>5096</v>
      </c>
      <c r="F8786" t="s">
        <v>2184</v>
      </c>
      <c r="G8786" t="s">
        <v>1135</v>
      </c>
      <c r="H8786" t="s">
        <v>2185</v>
      </c>
      <c r="I8786" t="s">
        <v>2186</v>
      </c>
      <c r="J8786" t="s">
        <v>241</v>
      </c>
      <c r="K8786" t="s">
        <v>242</v>
      </c>
      <c r="L8786" t="s">
        <v>110</v>
      </c>
      <c r="M8786" t="s">
        <v>38</v>
      </c>
      <c r="N8786" t="s">
        <v>668</v>
      </c>
      <c r="O8786" s="23">
        <v>962</v>
      </c>
      <c r="P8786" s="9">
        <v>14.16</v>
      </c>
      <c r="Q8786" t="s">
        <v>40</v>
      </c>
      <c r="R8786">
        <v>164663</v>
      </c>
      <c r="S8786" s="9">
        <v>67.959999999999994</v>
      </c>
      <c r="T8786" s="26">
        <v>7.79</v>
      </c>
      <c r="U8786" s="8">
        <v>529.42999999999995</v>
      </c>
      <c r="V8786" t="s">
        <v>41</v>
      </c>
      <c r="W8786" t="s">
        <v>2007</v>
      </c>
      <c r="X8786" t="s">
        <v>42</v>
      </c>
      <c r="Y8786" t="s">
        <v>12261</v>
      </c>
      <c r="AA8786" s="1">
        <f t="shared" si="844"/>
        <v>46117</v>
      </c>
      <c r="AB8786" s="2">
        <f t="shared" si="845"/>
        <v>4</v>
      </c>
      <c r="AC8786" s="2">
        <f t="shared" si="846"/>
        <v>2026</v>
      </c>
      <c r="AD8786" s="2" t="str">
        <f>IFERROR(VLOOKUP(A8786,'Aux Área'!$A$4:$B$123,2,0),"-")</f>
        <v>INSPEÇÃO</v>
      </c>
    </row>
    <row r="8787" spans="1:30" x14ac:dyDescent="0.3">
      <c r="A8787" t="s">
        <v>2282</v>
      </c>
      <c r="B8787" t="s">
        <v>4679</v>
      </c>
      <c r="C8787" t="s">
        <v>13521</v>
      </c>
      <c r="D8787" t="s">
        <v>10704</v>
      </c>
      <c r="E8787" t="s">
        <v>10705</v>
      </c>
      <c r="F8787" t="s">
        <v>2285</v>
      </c>
      <c r="G8787" t="s">
        <v>1135</v>
      </c>
      <c r="H8787" t="s">
        <v>2275</v>
      </c>
      <c r="I8787" t="s">
        <v>1497</v>
      </c>
      <c r="J8787" t="s">
        <v>1681</v>
      </c>
      <c r="K8787" t="s">
        <v>1682</v>
      </c>
      <c r="L8787" t="s">
        <v>141</v>
      </c>
      <c r="M8787" t="s">
        <v>38</v>
      </c>
      <c r="N8787" t="s">
        <v>39</v>
      </c>
      <c r="O8787" s="23">
        <v>364</v>
      </c>
      <c r="P8787" s="9">
        <v>10</v>
      </c>
      <c r="Q8787" t="s">
        <v>40</v>
      </c>
      <c r="R8787">
        <v>131215</v>
      </c>
      <c r="S8787" s="9">
        <v>36.4</v>
      </c>
      <c r="T8787" s="26">
        <v>4.99</v>
      </c>
      <c r="U8787" s="8">
        <v>181.62</v>
      </c>
      <c r="V8787" t="s">
        <v>41</v>
      </c>
      <c r="W8787" t="s">
        <v>2276</v>
      </c>
      <c r="X8787" t="s">
        <v>42</v>
      </c>
      <c r="Y8787" t="s">
        <v>2277</v>
      </c>
      <c r="AA8787" s="1">
        <f t="shared" si="844"/>
        <v>46117</v>
      </c>
      <c r="AB8787" s="2">
        <f t="shared" si="845"/>
        <v>4</v>
      </c>
      <c r="AC8787" s="2">
        <f t="shared" si="846"/>
        <v>2026</v>
      </c>
      <c r="AD8787" s="2" t="str">
        <f>IFERROR(VLOOKUP(A8787,'Aux Área'!$A$4:$B$123,2,0),"-")</f>
        <v>INSPEÇÃO</v>
      </c>
    </row>
    <row r="8788" spans="1:30" x14ac:dyDescent="0.3">
      <c r="A8788" t="s">
        <v>2655</v>
      </c>
      <c r="B8788" t="s">
        <v>10768</v>
      </c>
      <c r="C8788" t="s">
        <v>13522</v>
      </c>
      <c r="D8788" t="s">
        <v>1619</v>
      </c>
      <c r="E8788" t="s">
        <v>1620</v>
      </c>
      <c r="F8788" t="s">
        <v>3605</v>
      </c>
      <c r="G8788" t="s">
        <v>1635</v>
      </c>
      <c r="H8788" t="s">
        <v>2635</v>
      </c>
      <c r="I8788" t="s">
        <v>37</v>
      </c>
      <c r="J8788" t="s">
        <v>231</v>
      </c>
      <c r="K8788" t="s">
        <v>232</v>
      </c>
      <c r="L8788" t="s">
        <v>217</v>
      </c>
      <c r="M8788" t="s">
        <v>38</v>
      </c>
      <c r="N8788" t="s">
        <v>39</v>
      </c>
      <c r="O8788" s="23">
        <v>249</v>
      </c>
      <c r="P8788" s="9">
        <v>8.17</v>
      </c>
      <c r="Q8788" t="s">
        <v>40</v>
      </c>
      <c r="R8788">
        <v>26964</v>
      </c>
      <c r="S8788" s="9">
        <v>30.46</v>
      </c>
      <c r="T8788" s="26">
        <v>4.8609999999999998</v>
      </c>
      <c r="U8788" s="8">
        <v>148.07</v>
      </c>
      <c r="V8788" t="s">
        <v>13523</v>
      </c>
      <c r="W8788" t="s">
        <v>2007</v>
      </c>
      <c r="X8788" t="s">
        <v>42</v>
      </c>
      <c r="Y8788" t="s">
        <v>6209</v>
      </c>
      <c r="AA8788" s="1">
        <f t="shared" si="844"/>
        <v>46117</v>
      </c>
      <c r="AB8788" s="2">
        <f t="shared" si="845"/>
        <v>4</v>
      </c>
      <c r="AC8788" s="2">
        <f t="shared" si="846"/>
        <v>2026</v>
      </c>
      <c r="AD8788" s="2" t="str">
        <f>IFERROR(VLOOKUP(A8788,'Aux Área'!$A$4:$B$123,2,0),"-")</f>
        <v>TI</v>
      </c>
    </row>
    <row r="8789" spans="1:30" x14ac:dyDescent="0.3">
      <c r="A8789" t="s">
        <v>2260</v>
      </c>
      <c r="B8789" t="s">
        <v>113</v>
      </c>
      <c r="C8789" t="s">
        <v>13524</v>
      </c>
      <c r="D8789" t="s">
        <v>13145</v>
      </c>
      <c r="E8789" t="s">
        <v>13146</v>
      </c>
      <c r="F8789" t="s">
        <v>2262</v>
      </c>
      <c r="G8789" t="s">
        <v>35</v>
      </c>
      <c r="H8789" t="s">
        <v>2263</v>
      </c>
      <c r="I8789" t="s">
        <v>2186</v>
      </c>
      <c r="J8789" t="s">
        <v>1681</v>
      </c>
      <c r="K8789" t="s">
        <v>1682</v>
      </c>
      <c r="L8789" t="s">
        <v>141</v>
      </c>
      <c r="M8789" t="s">
        <v>38</v>
      </c>
      <c r="N8789" t="s">
        <v>668</v>
      </c>
      <c r="O8789" s="23">
        <v>1007</v>
      </c>
      <c r="P8789" s="9">
        <v>13.25</v>
      </c>
      <c r="Q8789" t="s">
        <v>40</v>
      </c>
      <c r="R8789">
        <v>131614</v>
      </c>
      <c r="S8789" s="9">
        <v>76</v>
      </c>
      <c r="T8789" s="26">
        <v>7.74</v>
      </c>
      <c r="U8789" s="8">
        <v>588.24</v>
      </c>
      <c r="V8789" t="s">
        <v>41</v>
      </c>
      <c r="W8789" t="s">
        <v>2007</v>
      </c>
      <c r="X8789" t="s">
        <v>42</v>
      </c>
      <c r="Y8789" t="s">
        <v>1740</v>
      </c>
      <c r="AA8789" s="1">
        <f t="shared" si="844"/>
        <v>46117</v>
      </c>
      <c r="AB8789" s="2">
        <f t="shared" si="845"/>
        <v>4</v>
      </c>
      <c r="AC8789" s="2">
        <f t="shared" si="846"/>
        <v>2026</v>
      </c>
      <c r="AD8789" s="2" t="str">
        <f>IFERROR(VLOOKUP(A8789,'Aux Área'!$A$4:$B$123,2,0),"-")</f>
        <v>INSPEÇÃO</v>
      </c>
    </row>
    <row r="8790" spans="1:30" x14ac:dyDescent="0.3">
      <c r="A8790" t="s">
        <v>52</v>
      </c>
      <c r="B8790" t="s">
        <v>1449</v>
      </c>
      <c r="C8790" t="s">
        <v>13525</v>
      </c>
      <c r="D8790" t="s">
        <v>3197</v>
      </c>
      <c r="E8790" t="s">
        <v>3198</v>
      </c>
      <c r="F8790" t="s">
        <v>53</v>
      </c>
      <c r="G8790" t="s">
        <v>35</v>
      </c>
      <c r="H8790" t="s">
        <v>36</v>
      </c>
      <c r="I8790" t="s">
        <v>37</v>
      </c>
      <c r="J8790" t="s">
        <v>356</v>
      </c>
      <c r="K8790" t="s">
        <v>357</v>
      </c>
      <c r="L8790" t="s">
        <v>124</v>
      </c>
      <c r="M8790" t="s">
        <v>38</v>
      </c>
      <c r="N8790" t="s">
        <v>39</v>
      </c>
      <c r="O8790" s="23">
        <v>480</v>
      </c>
      <c r="P8790" s="9">
        <v>12</v>
      </c>
      <c r="Q8790" t="s">
        <v>40</v>
      </c>
      <c r="R8790">
        <v>92138</v>
      </c>
      <c r="S8790" s="9">
        <v>39.99</v>
      </c>
      <c r="T8790" s="26">
        <v>4.79</v>
      </c>
      <c r="U8790" s="8">
        <v>191.55</v>
      </c>
      <c r="V8790" t="s">
        <v>13526</v>
      </c>
      <c r="W8790" t="s">
        <v>2007</v>
      </c>
      <c r="X8790" t="s">
        <v>42</v>
      </c>
      <c r="Y8790" t="s">
        <v>1740</v>
      </c>
      <c r="AA8790" s="1">
        <f t="shared" si="844"/>
        <v>46117</v>
      </c>
      <c r="AB8790" s="2">
        <f t="shared" si="845"/>
        <v>4</v>
      </c>
      <c r="AC8790" s="2">
        <f t="shared" si="846"/>
        <v>2026</v>
      </c>
      <c r="AD8790" s="2" t="str">
        <f>IFERROR(VLOOKUP(A8790,'Aux Área'!$A$4:$B$123,2,0),"-")</f>
        <v>OPERAÇÃO</v>
      </c>
    </row>
    <row r="8791" spans="1:30" x14ac:dyDescent="0.3">
      <c r="A8791" t="s">
        <v>2278</v>
      </c>
      <c r="B8791" t="s">
        <v>4664</v>
      </c>
      <c r="C8791" t="s">
        <v>13527</v>
      </c>
      <c r="D8791" t="s">
        <v>12092</v>
      </c>
      <c r="E8791" t="s">
        <v>12093</v>
      </c>
      <c r="F8791" t="s">
        <v>2281</v>
      </c>
      <c r="G8791" t="s">
        <v>1135</v>
      </c>
      <c r="H8791" t="s">
        <v>2275</v>
      </c>
      <c r="I8791" t="s">
        <v>1497</v>
      </c>
      <c r="J8791" t="s">
        <v>11506</v>
      </c>
      <c r="K8791" t="s">
        <v>11507</v>
      </c>
      <c r="L8791" t="s">
        <v>84</v>
      </c>
      <c r="M8791" t="s">
        <v>38</v>
      </c>
      <c r="N8791" t="s">
        <v>39</v>
      </c>
      <c r="O8791" s="23">
        <v>305</v>
      </c>
      <c r="P8791" s="9">
        <v>10.38</v>
      </c>
      <c r="Q8791" t="s">
        <v>40</v>
      </c>
      <c r="R8791">
        <v>153481</v>
      </c>
      <c r="S8791" s="9">
        <v>29.38</v>
      </c>
      <c r="T8791" s="26">
        <v>4.99</v>
      </c>
      <c r="U8791" s="8">
        <v>146.61000000000001</v>
      </c>
      <c r="V8791" t="s">
        <v>112</v>
      </c>
      <c r="W8791" t="s">
        <v>2276</v>
      </c>
      <c r="X8791" t="s">
        <v>42</v>
      </c>
      <c r="Y8791" t="s">
        <v>2277</v>
      </c>
      <c r="AA8791" s="1">
        <f t="shared" si="844"/>
        <v>46117</v>
      </c>
      <c r="AB8791" s="2">
        <f t="shared" si="845"/>
        <v>4</v>
      </c>
      <c r="AC8791" s="2">
        <f t="shared" si="846"/>
        <v>2026</v>
      </c>
      <c r="AD8791" s="2" t="str">
        <f>IFERROR(VLOOKUP(A8791,'Aux Área'!$A$4:$B$123,2,0),"-")</f>
        <v>INSPEÇÃO</v>
      </c>
    </row>
    <row r="8792" spans="1:30" x14ac:dyDescent="0.3">
      <c r="A8792" t="s">
        <v>2638</v>
      </c>
      <c r="B8792" t="s">
        <v>4593</v>
      </c>
      <c r="C8792" t="s">
        <v>13528</v>
      </c>
      <c r="D8792" t="s">
        <v>10306</v>
      </c>
      <c r="E8792" t="s">
        <v>9673</v>
      </c>
      <c r="F8792" t="s">
        <v>2641</v>
      </c>
      <c r="G8792" t="s">
        <v>1135</v>
      </c>
      <c r="H8792" t="s">
        <v>2275</v>
      </c>
      <c r="I8792" t="s">
        <v>1497</v>
      </c>
      <c r="J8792" t="s">
        <v>275</v>
      </c>
      <c r="K8792" t="s">
        <v>276</v>
      </c>
      <c r="L8792" t="s">
        <v>124</v>
      </c>
      <c r="M8792" t="s">
        <v>38</v>
      </c>
      <c r="N8792" t="s">
        <v>39</v>
      </c>
      <c r="O8792" s="23">
        <v>436</v>
      </c>
      <c r="P8792" s="9">
        <v>12.49</v>
      </c>
      <c r="Q8792" t="s">
        <v>40</v>
      </c>
      <c r="R8792">
        <v>139628</v>
      </c>
      <c r="S8792" s="9">
        <v>34.909999999999997</v>
      </c>
      <c r="T8792" s="26">
        <v>4.79</v>
      </c>
      <c r="U8792" s="8">
        <v>167.22</v>
      </c>
      <c r="V8792" t="s">
        <v>13529</v>
      </c>
      <c r="W8792" t="s">
        <v>2276</v>
      </c>
      <c r="X8792" t="s">
        <v>42</v>
      </c>
      <c r="Y8792" t="s">
        <v>2277</v>
      </c>
      <c r="AA8792" s="1">
        <f t="shared" si="844"/>
        <v>46117</v>
      </c>
      <c r="AB8792" s="2">
        <f t="shared" si="845"/>
        <v>4</v>
      </c>
      <c r="AC8792" s="2">
        <f t="shared" si="846"/>
        <v>2026</v>
      </c>
      <c r="AD8792" s="2" t="str">
        <f>IFERROR(VLOOKUP(A8792,'Aux Área'!$A$4:$B$123,2,0),"-")</f>
        <v>INSPEÇÃO</v>
      </c>
    </row>
    <row r="8793" spans="1:30" x14ac:dyDescent="0.3">
      <c r="A8793" t="s">
        <v>2306</v>
      </c>
      <c r="B8793" t="s">
        <v>4613</v>
      </c>
      <c r="C8793" t="s">
        <v>13530</v>
      </c>
      <c r="D8793" t="s">
        <v>3428</v>
      </c>
      <c r="E8793" t="s">
        <v>3429</v>
      </c>
      <c r="F8793" t="s">
        <v>2309</v>
      </c>
      <c r="G8793" t="s">
        <v>1135</v>
      </c>
      <c r="H8793" t="s">
        <v>2275</v>
      </c>
      <c r="I8793" t="s">
        <v>1497</v>
      </c>
      <c r="J8793" t="s">
        <v>1665</v>
      </c>
      <c r="K8793" t="s">
        <v>1666</v>
      </c>
      <c r="L8793" t="s">
        <v>301</v>
      </c>
      <c r="M8793" t="s">
        <v>38</v>
      </c>
      <c r="N8793" t="s">
        <v>39</v>
      </c>
      <c r="O8793" s="23">
        <v>433</v>
      </c>
      <c r="P8793" s="9">
        <v>10.51</v>
      </c>
      <c r="Q8793" t="s">
        <v>40</v>
      </c>
      <c r="R8793">
        <v>152339</v>
      </c>
      <c r="S8793" s="9">
        <v>41.18</v>
      </c>
      <c r="T8793" s="26">
        <v>4.6900000000000004</v>
      </c>
      <c r="U8793" s="8">
        <v>193.13</v>
      </c>
      <c r="V8793" t="s">
        <v>13531</v>
      </c>
      <c r="W8793" t="s">
        <v>2276</v>
      </c>
      <c r="X8793" t="s">
        <v>42</v>
      </c>
      <c r="Y8793" t="s">
        <v>2277</v>
      </c>
      <c r="AA8793" s="1">
        <f t="shared" si="844"/>
        <v>46117</v>
      </c>
      <c r="AB8793" s="2">
        <f t="shared" si="845"/>
        <v>4</v>
      </c>
      <c r="AC8793" s="2">
        <f t="shared" si="846"/>
        <v>2026</v>
      </c>
      <c r="AD8793" s="2" t="str">
        <f>IFERROR(VLOOKUP(A8793,'Aux Área'!$A$4:$B$123,2,0),"-")</f>
        <v>INSPEÇÃO</v>
      </c>
    </row>
    <row r="8794" spans="1:30" x14ac:dyDescent="0.3">
      <c r="A8794" t="s">
        <v>5543</v>
      </c>
      <c r="B8794" t="s">
        <v>11845</v>
      </c>
      <c r="C8794" t="s">
        <v>13532</v>
      </c>
      <c r="D8794" t="s">
        <v>3410</v>
      </c>
      <c r="E8794" t="s">
        <v>3411</v>
      </c>
      <c r="F8794" t="s">
        <v>6207</v>
      </c>
      <c r="G8794" t="s">
        <v>1135</v>
      </c>
      <c r="H8794" t="s">
        <v>5545</v>
      </c>
      <c r="I8794" t="s">
        <v>839</v>
      </c>
      <c r="J8794" t="s">
        <v>231</v>
      </c>
      <c r="K8794" t="s">
        <v>232</v>
      </c>
      <c r="L8794" t="s">
        <v>217</v>
      </c>
      <c r="M8794" t="s">
        <v>38</v>
      </c>
      <c r="N8794" t="s">
        <v>39</v>
      </c>
      <c r="O8794" s="23">
        <v>484</v>
      </c>
      <c r="P8794" s="9">
        <v>9.2799999999999994</v>
      </c>
      <c r="Q8794" t="s">
        <v>40</v>
      </c>
      <c r="R8794">
        <v>42073</v>
      </c>
      <c r="S8794" s="9">
        <v>52.14</v>
      </c>
      <c r="T8794" s="26">
        <v>4.8609999999999998</v>
      </c>
      <c r="U8794" s="8">
        <v>253.43</v>
      </c>
      <c r="V8794" t="s">
        <v>13533</v>
      </c>
      <c r="W8794" t="s">
        <v>2276</v>
      </c>
      <c r="X8794" t="s">
        <v>42</v>
      </c>
      <c r="Y8794" t="s">
        <v>2277</v>
      </c>
      <c r="AA8794" s="1">
        <f t="shared" si="844"/>
        <v>46117</v>
      </c>
      <c r="AB8794" s="2">
        <f t="shared" si="845"/>
        <v>4</v>
      </c>
      <c r="AC8794" s="2">
        <f t="shared" si="846"/>
        <v>2026</v>
      </c>
      <c r="AD8794" s="2" t="str">
        <f>IFERROR(VLOOKUP(A8794,'Aux Área'!$A$4:$B$123,2,0),"-")</f>
        <v>INSPEÇÃO</v>
      </c>
    </row>
    <row r="8795" spans="1:30" x14ac:dyDescent="0.3">
      <c r="A8795" t="s">
        <v>2643</v>
      </c>
      <c r="B8795" t="s">
        <v>2307</v>
      </c>
      <c r="C8795" t="s">
        <v>13534</v>
      </c>
      <c r="D8795" t="s">
        <v>4988</v>
      </c>
      <c r="E8795" t="s">
        <v>4989</v>
      </c>
      <c r="F8795" t="s">
        <v>2646</v>
      </c>
      <c r="G8795" t="s">
        <v>1300</v>
      </c>
      <c r="H8795" t="s">
        <v>1301</v>
      </c>
      <c r="I8795" t="s">
        <v>37</v>
      </c>
      <c r="J8795" t="s">
        <v>122</v>
      </c>
      <c r="K8795" t="s">
        <v>123</v>
      </c>
      <c r="L8795" t="s">
        <v>124</v>
      </c>
      <c r="M8795" t="s">
        <v>38</v>
      </c>
      <c r="N8795" t="s">
        <v>39</v>
      </c>
      <c r="O8795" s="10">
        <v>495</v>
      </c>
      <c r="P8795" s="24">
        <v>11.44</v>
      </c>
      <c r="Q8795" t="s">
        <v>40</v>
      </c>
      <c r="R8795">
        <v>146846</v>
      </c>
      <c r="S8795" s="9">
        <v>43.26</v>
      </c>
      <c r="T8795" s="26">
        <v>4.59</v>
      </c>
      <c r="U8795" s="8">
        <v>198.56</v>
      </c>
      <c r="V8795" t="s">
        <v>246</v>
      </c>
      <c r="W8795" t="s">
        <v>2276</v>
      </c>
      <c r="X8795" t="s">
        <v>42</v>
      </c>
      <c r="Y8795" t="s">
        <v>2277</v>
      </c>
      <c r="AA8795" s="1">
        <f t="shared" si="844"/>
        <v>46117</v>
      </c>
      <c r="AB8795" s="2">
        <f t="shared" si="845"/>
        <v>4</v>
      </c>
      <c r="AC8795" s="2">
        <f t="shared" si="846"/>
        <v>2026</v>
      </c>
      <c r="AD8795" s="2" t="str">
        <f>IFERROR(VLOOKUP(A8795,'Aux Área'!$A$4:$B$123,2,0),"-")</f>
        <v>INSPEÇÃO</v>
      </c>
    </row>
    <row r="8796" spans="1:30" x14ac:dyDescent="0.3">
      <c r="A8796" t="s">
        <v>30</v>
      </c>
      <c r="B8796" t="s">
        <v>453</v>
      </c>
      <c r="C8796" t="s">
        <v>13535</v>
      </c>
      <c r="D8796" t="s">
        <v>958</v>
      </c>
      <c r="E8796" t="s">
        <v>959</v>
      </c>
      <c r="F8796" t="s">
        <v>34</v>
      </c>
      <c r="G8796" t="s">
        <v>35</v>
      </c>
      <c r="H8796" t="s">
        <v>36</v>
      </c>
      <c r="I8796" t="s">
        <v>37</v>
      </c>
      <c r="J8796" t="s">
        <v>1210</v>
      </c>
      <c r="K8796" t="s">
        <v>1211</v>
      </c>
      <c r="L8796" t="s">
        <v>155</v>
      </c>
      <c r="M8796" t="s">
        <v>38</v>
      </c>
      <c r="N8796" t="s">
        <v>39</v>
      </c>
      <c r="O8796" s="23">
        <v>289</v>
      </c>
      <c r="P8796" s="9">
        <v>9.41</v>
      </c>
      <c r="Q8796" t="s">
        <v>40</v>
      </c>
      <c r="R8796">
        <v>23337</v>
      </c>
      <c r="S8796" s="9">
        <v>30.7</v>
      </c>
      <c r="T8796" s="26">
        <v>4.8899999999999997</v>
      </c>
      <c r="U8796" s="8">
        <v>150.12</v>
      </c>
      <c r="V8796" t="s">
        <v>13536</v>
      </c>
      <c r="W8796" t="s">
        <v>2007</v>
      </c>
      <c r="X8796" t="s">
        <v>42</v>
      </c>
      <c r="Y8796" t="s">
        <v>1740</v>
      </c>
      <c r="AA8796" s="1">
        <f t="shared" si="844"/>
        <v>46117</v>
      </c>
      <c r="AB8796" s="2">
        <f t="shared" si="845"/>
        <v>4</v>
      </c>
      <c r="AC8796" s="2">
        <f t="shared" si="846"/>
        <v>2026</v>
      </c>
      <c r="AD8796" s="2" t="str">
        <f>IFERROR(VLOOKUP(A8796,'Aux Área'!$A$4:$B$123,2,0),"-")</f>
        <v>OPERAÇÃO</v>
      </c>
    </row>
    <row r="8797" spans="1:30" x14ac:dyDescent="0.3">
      <c r="A8797" t="s">
        <v>1992</v>
      </c>
      <c r="B8797" t="s">
        <v>1993</v>
      </c>
      <c r="C8797" t="s">
        <v>13537</v>
      </c>
      <c r="D8797" t="s">
        <v>1297</v>
      </c>
      <c r="E8797" t="s">
        <v>2221</v>
      </c>
      <c r="F8797" t="s">
        <v>1995</v>
      </c>
      <c r="G8797" t="s">
        <v>659</v>
      </c>
      <c r="H8797" t="s">
        <v>1996</v>
      </c>
      <c r="I8797" t="s">
        <v>1997</v>
      </c>
      <c r="J8797" t="s">
        <v>409</v>
      </c>
      <c r="K8797" t="s">
        <v>410</v>
      </c>
      <c r="L8797" t="s">
        <v>141</v>
      </c>
      <c r="M8797" t="s">
        <v>38</v>
      </c>
      <c r="N8797" t="s">
        <v>668</v>
      </c>
      <c r="O8797" s="23">
        <v>319</v>
      </c>
      <c r="P8797" s="9">
        <v>5.0599999999999996</v>
      </c>
      <c r="Q8797" t="s">
        <v>40</v>
      </c>
      <c r="R8797">
        <v>32028</v>
      </c>
      <c r="S8797" s="9">
        <v>63</v>
      </c>
      <c r="T8797" s="26">
        <v>7.79</v>
      </c>
      <c r="U8797" s="8">
        <v>490.77</v>
      </c>
      <c r="V8797" t="s">
        <v>13538</v>
      </c>
      <c r="W8797" t="s">
        <v>1985</v>
      </c>
      <c r="X8797" t="s">
        <v>42</v>
      </c>
      <c r="Y8797" t="s">
        <v>1986</v>
      </c>
      <c r="AA8797" s="1">
        <f t="shared" si="844"/>
        <v>46117</v>
      </c>
      <c r="AB8797" s="2">
        <f t="shared" si="845"/>
        <v>4</v>
      </c>
      <c r="AC8797" s="2">
        <f t="shared" si="846"/>
        <v>2026</v>
      </c>
      <c r="AD8797" s="2" t="str">
        <f>IFERROR(VLOOKUP(A8797,'Aux Área'!$A$4:$B$123,2,0),"-")</f>
        <v>PESADOS</v>
      </c>
    </row>
    <row r="8798" spans="1:30" x14ac:dyDescent="0.3">
      <c r="A8798" t="s">
        <v>2189</v>
      </c>
      <c r="B8798" t="s">
        <v>10781</v>
      </c>
      <c r="C8798" t="s">
        <v>13539</v>
      </c>
      <c r="D8798" t="s">
        <v>7064</v>
      </c>
      <c r="E8798" t="s">
        <v>7065</v>
      </c>
      <c r="F8798" t="s">
        <v>2192</v>
      </c>
      <c r="G8798" t="s">
        <v>1135</v>
      </c>
      <c r="H8798" t="s">
        <v>2185</v>
      </c>
      <c r="I8798" t="s">
        <v>2186</v>
      </c>
      <c r="J8798" t="s">
        <v>11506</v>
      </c>
      <c r="K8798" t="s">
        <v>11507</v>
      </c>
      <c r="L8798" t="s">
        <v>84</v>
      </c>
      <c r="M8798" t="s">
        <v>38</v>
      </c>
      <c r="N8798" t="s">
        <v>668</v>
      </c>
      <c r="O8798" s="23">
        <v>666</v>
      </c>
      <c r="P8798" s="9">
        <v>13.79</v>
      </c>
      <c r="Q8798" t="s">
        <v>40</v>
      </c>
      <c r="R8798">
        <v>62439</v>
      </c>
      <c r="S8798" s="9">
        <v>48.3</v>
      </c>
      <c r="T8798" s="26">
        <v>8.49</v>
      </c>
      <c r="U8798" s="8">
        <v>410.07</v>
      </c>
      <c r="V8798" t="s">
        <v>41</v>
      </c>
      <c r="W8798" t="s">
        <v>2007</v>
      </c>
      <c r="X8798" t="s">
        <v>42</v>
      </c>
      <c r="Y8798" t="s">
        <v>12261</v>
      </c>
      <c r="AA8798" s="1">
        <f t="shared" si="844"/>
        <v>46117</v>
      </c>
      <c r="AB8798" s="2">
        <f t="shared" si="845"/>
        <v>4</v>
      </c>
      <c r="AC8798" s="2">
        <f t="shared" si="846"/>
        <v>2026</v>
      </c>
      <c r="AD8798" s="2" t="str">
        <f>IFERROR(VLOOKUP(A8798,'Aux Área'!$A$4:$B$123,2,0),"-")</f>
        <v>INSPEÇÃO</v>
      </c>
    </row>
    <row r="8799" spans="1:30" x14ac:dyDescent="0.3">
      <c r="A8799" t="s">
        <v>3092</v>
      </c>
      <c r="B8799" t="s">
        <v>4774</v>
      </c>
      <c r="C8799" t="s">
        <v>13540</v>
      </c>
      <c r="D8799" t="s">
        <v>3135</v>
      </c>
      <c r="E8799" t="s">
        <v>3136</v>
      </c>
      <c r="F8799" t="s">
        <v>3594</v>
      </c>
      <c r="G8799" t="s">
        <v>1135</v>
      </c>
      <c r="H8799" t="s">
        <v>2275</v>
      </c>
      <c r="I8799" t="s">
        <v>1497</v>
      </c>
      <c r="J8799" t="s">
        <v>231</v>
      </c>
      <c r="K8799" t="s">
        <v>232</v>
      </c>
      <c r="L8799" t="s">
        <v>217</v>
      </c>
      <c r="M8799" t="s">
        <v>38</v>
      </c>
      <c r="N8799" t="s">
        <v>39</v>
      </c>
      <c r="O8799" s="23">
        <v>463</v>
      </c>
      <c r="P8799" s="9">
        <v>9.8699999999999992</v>
      </c>
      <c r="Q8799" t="s">
        <v>40</v>
      </c>
      <c r="R8799">
        <v>133462</v>
      </c>
      <c r="S8799" s="9">
        <v>46.92</v>
      </c>
      <c r="T8799" s="26">
        <v>4.8600000000000003</v>
      </c>
      <c r="U8799" s="8">
        <v>228.03</v>
      </c>
      <c r="V8799" t="s">
        <v>13541</v>
      </c>
      <c r="W8799" t="s">
        <v>2276</v>
      </c>
      <c r="X8799" t="s">
        <v>42</v>
      </c>
      <c r="Y8799" t="s">
        <v>2277</v>
      </c>
      <c r="AA8799" s="1">
        <f t="shared" si="844"/>
        <v>46117</v>
      </c>
      <c r="AB8799" s="2">
        <f t="shared" si="845"/>
        <v>4</v>
      </c>
      <c r="AC8799" s="2">
        <f t="shared" si="846"/>
        <v>2026</v>
      </c>
      <c r="AD8799" s="2" t="str">
        <f>IFERROR(VLOOKUP(A8799,'Aux Área'!$A$4:$B$123,2,0),"-")</f>
        <v>INSPEÇÃO</v>
      </c>
    </row>
    <row r="8800" spans="1:30" x14ac:dyDescent="0.3">
      <c r="A8800" t="s">
        <v>2282</v>
      </c>
      <c r="B8800" t="s">
        <v>4679</v>
      </c>
      <c r="C8800" t="s">
        <v>13542</v>
      </c>
      <c r="D8800" t="s">
        <v>11924</v>
      </c>
      <c r="E8800" t="s">
        <v>11925</v>
      </c>
      <c r="F8800" t="s">
        <v>2285</v>
      </c>
      <c r="G8800" t="s">
        <v>1135</v>
      </c>
      <c r="H8800" t="s">
        <v>2275</v>
      </c>
      <c r="I8800" t="s">
        <v>1497</v>
      </c>
      <c r="J8800" t="s">
        <v>165</v>
      </c>
      <c r="K8800" t="s">
        <v>166</v>
      </c>
      <c r="L8800" t="s">
        <v>167</v>
      </c>
      <c r="M8800" t="s">
        <v>38</v>
      </c>
      <c r="N8800" t="s">
        <v>39</v>
      </c>
      <c r="O8800" s="23">
        <v>365</v>
      </c>
      <c r="P8800" s="9">
        <v>8.2799999999999994</v>
      </c>
      <c r="Q8800" t="s">
        <v>40</v>
      </c>
      <c r="R8800">
        <v>131580</v>
      </c>
      <c r="S8800" s="9">
        <v>44.1</v>
      </c>
      <c r="T8800" s="26">
        <v>4.99</v>
      </c>
      <c r="U8800" s="8">
        <v>220.08</v>
      </c>
      <c r="V8800" t="s">
        <v>41</v>
      </c>
      <c r="W8800" t="s">
        <v>2276</v>
      </c>
      <c r="X8800" t="s">
        <v>42</v>
      </c>
      <c r="Y8800" t="s">
        <v>2277</v>
      </c>
      <c r="AA8800" s="1">
        <f t="shared" si="844"/>
        <v>46117</v>
      </c>
      <c r="AB8800" s="2">
        <f t="shared" si="845"/>
        <v>4</v>
      </c>
      <c r="AC8800" s="2">
        <f t="shared" si="846"/>
        <v>2026</v>
      </c>
      <c r="AD8800" s="2" t="str">
        <f>IFERROR(VLOOKUP(A8800,'Aux Área'!$A$4:$B$123,2,0),"-")</f>
        <v>INSPEÇÃO</v>
      </c>
    </row>
    <row r="8801" spans="1:30" x14ac:dyDescent="0.3">
      <c r="A8801" t="s">
        <v>5620</v>
      </c>
      <c r="B8801" t="s">
        <v>9277</v>
      </c>
      <c r="C8801" t="s">
        <v>13543</v>
      </c>
      <c r="D8801" t="s">
        <v>2160</v>
      </c>
      <c r="E8801" t="s">
        <v>2161</v>
      </c>
      <c r="F8801" t="s">
        <v>6208</v>
      </c>
      <c r="G8801" t="s">
        <v>1135</v>
      </c>
      <c r="H8801" t="s">
        <v>5545</v>
      </c>
      <c r="I8801" t="s">
        <v>839</v>
      </c>
      <c r="J8801" t="s">
        <v>370</v>
      </c>
      <c r="K8801" t="s">
        <v>371</v>
      </c>
      <c r="L8801" t="s">
        <v>124</v>
      </c>
      <c r="M8801" t="s">
        <v>38</v>
      </c>
      <c r="N8801" t="s">
        <v>39</v>
      </c>
      <c r="O8801" s="23">
        <v>243</v>
      </c>
      <c r="P8801" s="9">
        <v>6.66</v>
      </c>
      <c r="Q8801" t="s">
        <v>40</v>
      </c>
      <c r="R8801">
        <v>40647</v>
      </c>
      <c r="S8801" s="9">
        <v>36.49</v>
      </c>
      <c r="T8801" s="26">
        <v>4.99</v>
      </c>
      <c r="U8801" s="8">
        <v>182.1</v>
      </c>
      <c r="V8801" t="s">
        <v>13544</v>
      </c>
      <c r="W8801" t="s">
        <v>2276</v>
      </c>
      <c r="X8801" t="s">
        <v>42</v>
      </c>
      <c r="Y8801" t="s">
        <v>2277</v>
      </c>
      <c r="AA8801" s="1">
        <f t="shared" si="844"/>
        <v>46117</v>
      </c>
      <c r="AB8801" s="2">
        <f t="shared" si="845"/>
        <v>4</v>
      </c>
      <c r="AC8801" s="2">
        <f t="shared" si="846"/>
        <v>2026</v>
      </c>
      <c r="AD8801" s="2" t="str">
        <f>IFERROR(VLOOKUP(A8801,'Aux Área'!$A$4:$B$123,2,0),"-")</f>
        <v>INSPEÇÃO</v>
      </c>
    </row>
    <row r="8802" spans="1:30" x14ac:dyDescent="0.3">
      <c r="A8802" t="s">
        <v>2472</v>
      </c>
      <c r="B8802" t="s">
        <v>2473</v>
      </c>
      <c r="C8802" t="s">
        <v>13545</v>
      </c>
      <c r="D8802" t="s">
        <v>3068</v>
      </c>
      <c r="E8802" t="s">
        <v>3069</v>
      </c>
      <c r="F8802" t="s">
        <v>2475</v>
      </c>
      <c r="G8802" t="s">
        <v>659</v>
      </c>
      <c r="H8802" t="s">
        <v>2215</v>
      </c>
      <c r="I8802" t="s">
        <v>667</v>
      </c>
      <c r="J8802" t="s">
        <v>231</v>
      </c>
      <c r="K8802" t="s">
        <v>232</v>
      </c>
      <c r="L8802" t="s">
        <v>217</v>
      </c>
      <c r="M8802" t="s">
        <v>38</v>
      </c>
      <c r="N8802" t="s">
        <v>668</v>
      </c>
      <c r="O8802" s="23">
        <v>77</v>
      </c>
      <c r="P8802" s="9">
        <v>5.27</v>
      </c>
      <c r="Q8802" t="s">
        <v>40</v>
      </c>
      <c r="R8802">
        <v>9491</v>
      </c>
      <c r="S8802" s="9">
        <v>14.61</v>
      </c>
      <c r="T8802" s="26">
        <v>7.8010000000000002</v>
      </c>
      <c r="U8802" s="8">
        <v>113.97</v>
      </c>
      <c r="V8802" t="s">
        <v>13546</v>
      </c>
      <c r="W8802" t="s">
        <v>2007</v>
      </c>
      <c r="X8802" t="s">
        <v>42</v>
      </c>
      <c r="Y8802" t="s">
        <v>1740</v>
      </c>
      <c r="AA8802" s="1">
        <f t="shared" si="844"/>
        <v>46117</v>
      </c>
      <c r="AB8802" s="2">
        <f t="shared" si="845"/>
        <v>4</v>
      </c>
      <c r="AC8802" s="2">
        <f t="shared" si="846"/>
        <v>2026</v>
      </c>
      <c r="AD8802" s="2" t="str">
        <f>IFERROR(VLOOKUP(A8802,'Aux Área'!$A$4:$B$123,2,0),"-")</f>
        <v>APH</v>
      </c>
    </row>
    <row r="8803" spans="1:30" x14ac:dyDescent="0.3">
      <c r="A8803" t="s">
        <v>68</v>
      </c>
      <c r="B8803" t="s">
        <v>296</v>
      </c>
      <c r="C8803" t="s">
        <v>13547</v>
      </c>
      <c r="D8803" t="s">
        <v>1562</v>
      </c>
      <c r="E8803" t="s">
        <v>1563</v>
      </c>
      <c r="F8803" t="s">
        <v>69</v>
      </c>
      <c r="G8803" t="s">
        <v>35</v>
      </c>
      <c r="H8803" t="s">
        <v>36</v>
      </c>
      <c r="I8803" t="s">
        <v>37</v>
      </c>
      <c r="J8803" t="s">
        <v>237</v>
      </c>
      <c r="K8803" t="s">
        <v>238</v>
      </c>
      <c r="L8803" t="s">
        <v>110</v>
      </c>
      <c r="M8803" t="s">
        <v>38</v>
      </c>
      <c r="N8803" t="s">
        <v>39</v>
      </c>
      <c r="O8803" s="23">
        <v>240</v>
      </c>
      <c r="P8803" s="9">
        <v>8.42</v>
      </c>
      <c r="Q8803" t="s">
        <v>40</v>
      </c>
      <c r="R8803">
        <v>55284</v>
      </c>
      <c r="S8803" s="9">
        <v>28.52</v>
      </c>
      <c r="T8803" s="26">
        <v>4.1900000000000004</v>
      </c>
      <c r="U8803" s="8">
        <v>119.5</v>
      </c>
      <c r="V8803" t="s">
        <v>41</v>
      </c>
      <c r="W8803" t="s">
        <v>2007</v>
      </c>
      <c r="X8803" t="s">
        <v>42</v>
      </c>
      <c r="Y8803" t="s">
        <v>1740</v>
      </c>
      <c r="AA8803" s="1">
        <f t="shared" si="844"/>
        <v>46117</v>
      </c>
      <c r="AB8803" s="2">
        <f t="shared" si="845"/>
        <v>4</v>
      </c>
      <c r="AC8803" s="2">
        <f t="shared" si="846"/>
        <v>2026</v>
      </c>
      <c r="AD8803" s="2" t="str">
        <f>IFERROR(VLOOKUP(A8803,'Aux Área'!$A$4:$B$123,2,0),"-")</f>
        <v>OPERAÇÃO</v>
      </c>
    </row>
    <row r="8804" spans="1:30" x14ac:dyDescent="0.3">
      <c r="A8804" t="s">
        <v>2041</v>
      </c>
      <c r="B8804" t="s">
        <v>2042</v>
      </c>
      <c r="C8804" t="s">
        <v>13548</v>
      </c>
      <c r="D8804" t="s">
        <v>3967</v>
      </c>
      <c r="E8804" t="s">
        <v>3968</v>
      </c>
      <c r="F8804" t="s">
        <v>2044</v>
      </c>
      <c r="G8804" t="s">
        <v>659</v>
      </c>
      <c r="H8804" t="s">
        <v>1996</v>
      </c>
      <c r="I8804" t="s">
        <v>1997</v>
      </c>
      <c r="J8804" t="s">
        <v>231</v>
      </c>
      <c r="K8804" t="s">
        <v>232</v>
      </c>
      <c r="L8804" t="s">
        <v>217</v>
      </c>
      <c r="M8804" t="s">
        <v>38</v>
      </c>
      <c r="N8804" t="s">
        <v>668</v>
      </c>
      <c r="O8804" s="23">
        <v>417</v>
      </c>
      <c r="P8804" s="9">
        <v>6.62</v>
      </c>
      <c r="Q8804" t="s">
        <v>40</v>
      </c>
      <c r="R8804">
        <v>43226</v>
      </c>
      <c r="S8804" s="9">
        <v>63</v>
      </c>
      <c r="T8804" s="26">
        <v>7.8010000000000002</v>
      </c>
      <c r="U8804" s="8">
        <v>491.44</v>
      </c>
      <c r="V8804" t="s">
        <v>13549</v>
      </c>
      <c r="W8804" t="s">
        <v>1985</v>
      </c>
      <c r="X8804" t="s">
        <v>42</v>
      </c>
      <c r="Y8804" t="s">
        <v>1986</v>
      </c>
      <c r="AA8804" s="1">
        <f t="shared" si="844"/>
        <v>46117</v>
      </c>
      <c r="AB8804" s="2">
        <f t="shared" si="845"/>
        <v>4</v>
      </c>
      <c r="AC8804" s="2">
        <f t="shared" si="846"/>
        <v>2026</v>
      </c>
      <c r="AD8804" s="2" t="str">
        <f>IFERROR(VLOOKUP(A8804,'Aux Área'!$A$4:$B$123,2,0),"-")</f>
        <v>PESADOS</v>
      </c>
    </row>
    <row r="8805" spans="1:30" x14ac:dyDescent="0.3">
      <c r="A8805" t="s">
        <v>2181</v>
      </c>
      <c r="B8805" t="s">
        <v>4595</v>
      </c>
      <c r="C8805" t="s">
        <v>13550</v>
      </c>
      <c r="D8805" t="s">
        <v>3107</v>
      </c>
      <c r="E8805" t="s">
        <v>3108</v>
      </c>
      <c r="F8805" t="s">
        <v>2184</v>
      </c>
      <c r="G8805" t="s">
        <v>1135</v>
      </c>
      <c r="H8805" t="s">
        <v>2185</v>
      </c>
      <c r="I8805" t="s">
        <v>2186</v>
      </c>
      <c r="J8805" t="s">
        <v>237</v>
      </c>
      <c r="K8805" t="s">
        <v>238</v>
      </c>
      <c r="L8805" t="s">
        <v>110</v>
      </c>
      <c r="M8805" t="s">
        <v>38</v>
      </c>
      <c r="N8805" t="s">
        <v>668</v>
      </c>
      <c r="O8805" s="23">
        <v>755</v>
      </c>
      <c r="P8805" s="9">
        <v>15.43</v>
      </c>
      <c r="Q8805" t="s">
        <v>40</v>
      </c>
      <c r="R8805">
        <v>165418</v>
      </c>
      <c r="S8805" s="9">
        <v>48.94</v>
      </c>
      <c r="T8805" s="26">
        <v>7.59</v>
      </c>
      <c r="U8805" s="8">
        <v>371.45</v>
      </c>
      <c r="V8805" t="s">
        <v>41</v>
      </c>
      <c r="W8805" t="s">
        <v>2007</v>
      </c>
      <c r="X8805" t="s">
        <v>42</v>
      </c>
      <c r="Y8805" t="s">
        <v>12261</v>
      </c>
      <c r="AA8805" s="1">
        <f t="shared" si="844"/>
        <v>46117</v>
      </c>
      <c r="AB8805" s="2">
        <f t="shared" si="845"/>
        <v>4</v>
      </c>
      <c r="AC8805" s="2">
        <f t="shared" si="846"/>
        <v>2026</v>
      </c>
      <c r="AD8805" s="2" t="str">
        <f>IFERROR(VLOOKUP(A8805,'Aux Área'!$A$4:$B$123,2,0),"-")</f>
        <v>INSPEÇÃO</v>
      </c>
    </row>
    <row r="8806" spans="1:30" x14ac:dyDescent="0.3">
      <c r="A8806" t="s">
        <v>2494</v>
      </c>
      <c r="B8806" t="s">
        <v>2495</v>
      </c>
      <c r="C8806" t="s">
        <v>13551</v>
      </c>
      <c r="D8806" t="s">
        <v>3702</v>
      </c>
      <c r="E8806" t="s">
        <v>3703</v>
      </c>
      <c r="F8806" t="s">
        <v>2497</v>
      </c>
      <c r="G8806" t="s">
        <v>659</v>
      </c>
      <c r="H8806" t="s">
        <v>2215</v>
      </c>
      <c r="I8806" t="s">
        <v>667</v>
      </c>
      <c r="J8806" t="s">
        <v>241</v>
      </c>
      <c r="K8806" t="s">
        <v>242</v>
      </c>
      <c r="L8806" t="s">
        <v>110</v>
      </c>
      <c r="M8806" t="s">
        <v>38</v>
      </c>
      <c r="N8806" t="s">
        <v>668</v>
      </c>
      <c r="O8806" s="23">
        <v>96</v>
      </c>
      <c r="P8806" s="9">
        <v>5.68</v>
      </c>
      <c r="Q8806" t="s">
        <v>40</v>
      </c>
      <c r="R8806">
        <v>17721</v>
      </c>
      <c r="S8806" s="9">
        <v>16.899999999999999</v>
      </c>
      <c r="T8806" s="26">
        <v>7.7889999999999997</v>
      </c>
      <c r="U8806" s="8">
        <v>131.63999999999999</v>
      </c>
      <c r="V8806" t="s">
        <v>41</v>
      </c>
      <c r="W8806" t="s">
        <v>2007</v>
      </c>
      <c r="X8806" t="s">
        <v>42</v>
      </c>
      <c r="Y8806" t="s">
        <v>1740</v>
      </c>
      <c r="AA8806" s="1">
        <f t="shared" si="844"/>
        <v>46117</v>
      </c>
      <c r="AB8806" s="2">
        <f t="shared" si="845"/>
        <v>4</v>
      </c>
      <c r="AC8806" s="2">
        <f t="shared" si="846"/>
        <v>2026</v>
      </c>
      <c r="AD8806" s="2" t="str">
        <f>IFERROR(VLOOKUP(A8806,'Aux Área'!$A$4:$B$123,2,0),"-")</f>
        <v>APH</v>
      </c>
    </row>
    <row r="8807" spans="1:30" x14ac:dyDescent="0.3">
      <c r="A8807" t="s">
        <v>2494</v>
      </c>
      <c r="C8807" t="s">
        <v>13551</v>
      </c>
      <c r="F8807" t="s">
        <v>2497</v>
      </c>
      <c r="K8807" t="s">
        <v>242</v>
      </c>
      <c r="N8807" t="s">
        <v>15690</v>
      </c>
      <c r="O8807" t="s">
        <v>15244</v>
      </c>
      <c r="P8807" s="9" t="s">
        <v>15244</v>
      </c>
      <c r="Q8807" t="s">
        <v>40</v>
      </c>
      <c r="R8807" t="s">
        <v>15244</v>
      </c>
      <c r="S8807">
        <v>0.33</v>
      </c>
      <c r="U8807" s="8">
        <v>1.63</v>
      </c>
      <c r="AA8807" s="1">
        <f t="shared" si="844"/>
        <v>46117</v>
      </c>
      <c r="AB8807" s="2">
        <f t="shared" si="845"/>
        <v>4</v>
      </c>
      <c r="AC8807" s="2">
        <f t="shared" si="846"/>
        <v>2026</v>
      </c>
      <c r="AD8807" s="2" t="str">
        <f>IFERROR(VLOOKUP(A8807,'Aux Área'!$A$4:$B$123,2,0),"-")</f>
        <v>APH</v>
      </c>
    </row>
    <row r="8808" spans="1:30" x14ac:dyDescent="0.3">
      <c r="A8808" t="s">
        <v>11227</v>
      </c>
      <c r="B8808" t="s">
        <v>11228</v>
      </c>
      <c r="C8808" t="s">
        <v>13552</v>
      </c>
      <c r="D8808" t="s">
        <v>11230</v>
      </c>
      <c r="E8808" t="s">
        <v>11231</v>
      </c>
      <c r="F8808" t="s">
        <v>11227</v>
      </c>
      <c r="G8808" t="s">
        <v>35</v>
      </c>
      <c r="H8808" t="s">
        <v>11232</v>
      </c>
      <c r="I8808" t="s">
        <v>839</v>
      </c>
      <c r="J8808" t="s">
        <v>104</v>
      </c>
      <c r="K8808" t="s">
        <v>105</v>
      </c>
      <c r="L8808" t="s">
        <v>84</v>
      </c>
      <c r="M8808" t="s">
        <v>38</v>
      </c>
      <c r="N8808" t="s">
        <v>707</v>
      </c>
      <c r="O8808" s="23">
        <v>131</v>
      </c>
      <c r="P8808" s="9">
        <v>7.63</v>
      </c>
      <c r="Q8808" t="s">
        <v>40</v>
      </c>
      <c r="R8808">
        <v>12666</v>
      </c>
      <c r="S8808" s="9">
        <v>17.16</v>
      </c>
      <c r="T8808" s="26">
        <v>6.89</v>
      </c>
      <c r="U8808" s="8">
        <v>118.23</v>
      </c>
      <c r="V8808" t="s">
        <v>13553</v>
      </c>
      <c r="W8808" t="s">
        <v>2007</v>
      </c>
      <c r="X8808" t="s">
        <v>42</v>
      </c>
      <c r="Y8808" t="s">
        <v>1740</v>
      </c>
      <c r="AA8808" s="1">
        <f t="shared" si="844"/>
        <v>46117</v>
      </c>
      <c r="AB8808" s="2">
        <f t="shared" si="845"/>
        <v>4</v>
      </c>
      <c r="AC8808" s="2">
        <f t="shared" si="846"/>
        <v>2026</v>
      </c>
      <c r="AD8808" s="2" t="str">
        <f>IFERROR(VLOOKUP(A8808,'Aux Área'!$A$4:$B$123,2,0),"-")</f>
        <v>DIRETORIA</v>
      </c>
    </row>
    <row r="8809" spans="1:30" x14ac:dyDescent="0.3">
      <c r="A8809" t="s">
        <v>2347</v>
      </c>
      <c r="B8809" t="s">
        <v>2348</v>
      </c>
      <c r="C8809" t="s">
        <v>13554</v>
      </c>
      <c r="D8809" t="s">
        <v>4262</v>
      </c>
      <c r="E8809" t="s">
        <v>4263</v>
      </c>
      <c r="F8809" t="s">
        <v>2350</v>
      </c>
      <c r="G8809" t="s">
        <v>659</v>
      </c>
      <c r="H8809" t="s">
        <v>1996</v>
      </c>
      <c r="I8809" t="s">
        <v>1997</v>
      </c>
      <c r="J8809" t="s">
        <v>237</v>
      </c>
      <c r="K8809" t="s">
        <v>238</v>
      </c>
      <c r="L8809" t="s">
        <v>110</v>
      </c>
      <c r="M8809" t="s">
        <v>38</v>
      </c>
      <c r="N8809" t="s">
        <v>668</v>
      </c>
      <c r="O8809" s="23">
        <v>238</v>
      </c>
      <c r="P8809" s="9">
        <v>6.3</v>
      </c>
      <c r="Q8809" t="s">
        <v>40</v>
      </c>
      <c r="R8809">
        <v>41106</v>
      </c>
      <c r="S8809" s="9">
        <v>37.75</v>
      </c>
      <c r="T8809" s="26">
        <v>7.59</v>
      </c>
      <c r="U8809" s="8">
        <v>286.52</v>
      </c>
      <c r="V8809" t="s">
        <v>41</v>
      </c>
      <c r="W8809" t="s">
        <v>1985</v>
      </c>
      <c r="X8809" t="s">
        <v>42</v>
      </c>
      <c r="Y8809" t="s">
        <v>1986</v>
      </c>
      <c r="AA8809" s="1">
        <f t="shared" si="844"/>
        <v>46117</v>
      </c>
      <c r="AB8809" s="2">
        <f t="shared" si="845"/>
        <v>4</v>
      </c>
      <c r="AC8809" s="2">
        <f t="shared" si="846"/>
        <v>2026</v>
      </c>
      <c r="AD8809" s="2" t="str">
        <f>IFERROR(VLOOKUP(A8809,'Aux Área'!$A$4:$B$123,2,0),"-")</f>
        <v>PESADOS</v>
      </c>
    </row>
    <row r="8810" spans="1:30" x14ac:dyDescent="0.3">
      <c r="A8810" t="s">
        <v>2278</v>
      </c>
      <c r="B8810" t="s">
        <v>4664</v>
      </c>
      <c r="C8810" t="s">
        <v>13555</v>
      </c>
      <c r="D8810" t="s">
        <v>3243</v>
      </c>
      <c r="E8810" t="s">
        <v>3244</v>
      </c>
      <c r="F8810" t="s">
        <v>2281</v>
      </c>
      <c r="G8810" t="s">
        <v>1135</v>
      </c>
      <c r="H8810" t="s">
        <v>2275</v>
      </c>
      <c r="I8810" t="s">
        <v>1497</v>
      </c>
      <c r="J8810" t="s">
        <v>11506</v>
      </c>
      <c r="K8810" t="s">
        <v>11507</v>
      </c>
      <c r="L8810" t="s">
        <v>84</v>
      </c>
      <c r="M8810" t="s">
        <v>38</v>
      </c>
      <c r="N8810" t="s">
        <v>39</v>
      </c>
      <c r="O8810" s="23">
        <v>440</v>
      </c>
      <c r="P8810" s="9">
        <v>9.5399999999999991</v>
      </c>
      <c r="Q8810" t="s">
        <v>40</v>
      </c>
      <c r="R8810">
        <v>153921</v>
      </c>
      <c r="S8810" s="9">
        <v>46.1</v>
      </c>
      <c r="T8810" s="26">
        <v>4.99</v>
      </c>
      <c r="U8810" s="8">
        <v>230.04</v>
      </c>
      <c r="V8810" t="s">
        <v>112</v>
      </c>
      <c r="W8810" t="s">
        <v>2276</v>
      </c>
      <c r="X8810" t="s">
        <v>42</v>
      </c>
      <c r="Y8810" t="s">
        <v>2277</v>
      </c>
      <c r="AA8810" s="1">
        <f t="shared" si="844"/>
        <v>46117</v>
      </c>
      <c r="AB8810" s="2">
        <f t="shared" si="845"/>
        <v>4</v>
      </c>
      <c r="AC8810" s="2">
        <f t="shared" si="846"/>
        <v>2026</v>
      </c>
      <c r="AD8810" s="2" t="str">
        <f>IFERROR(VLOOKUP(A8810,'Aux Área'!$A$4:$B$123,2,0),"-")</f>
        <v>INSPEÇÃO</v>
      </c>
    </row>
    <row r="8811" spans="1:30" x14ac:dyDescent="0.3">
      <c r="A8811" t="s">
        <v>2306</v>
      </c>
      <c r="B8811" t="s">
        <v>4613</v>
      </c>
      <c r="C8811" t="s">
        <v>13556</v>
      </c>
      <c r="D8811" t="s">
        <v>3428</v>
      </c>
      <c r="E8811" t="s">
        <v>3429</v>
      </c>
      <c r="F8811" t="s">
        <v>2309</v>
      </c>
      <c r="G8811" t="s">
        <v>1135</v>
      </c>
      <c r="H8811" t="s">
        <v>2275</v>
      </c>
      <c r="I8811" t="s">
        <v>1497</v>
      </c>
      <c r="J8811" t="s">
        <v>1665</v>
      </c>
      <c r="K8811" t="s">
        <v>1666</v>
      </c>
      <c r="L8811" t="s">
        <v>301</v>
      </c>
      <c r="M8811" t="s">
        <v>38</v>
      </c>
      <c r="N8811" t="s">
        <v>39</v>
      </c>
      <c r="O8811" s="23">
        <v>371</v>
      </c>
      <c r="P8811" s="9">
        <v>7.61</v>
      </c>
      <c r="Q8811" t="s">
        <v>40</v>
      </c>
      <c r="R8811">
        <v>152710</v>
      </c>
      <c r="S8811" s="9">
        <v>48.75</v>
      </c>
      <c r="T8811" s="26">
        <v>4.6900000000000004</v>
      </c>
      <c r="U8811" s="8">
        <v>228.64</v>
      </c>
      <c r="V8811" t="s">
        <v>13557</v>
      </c>
      <c r="W8811" t="s">
        <v>2276</v>
      </c>
      <c r="X8811" t="s">
        <v>42</v>
      </c>
      <c r="Y8811" t="s">
        <v>2277</v>
      </c>
      <c r="AA8811" s="1">
        <f t="shared" si="844"/>
        <v>46117</v>
      </c>
      <c r="AB8811" s="2">
        <f t="shared" si="845"/>
        <v>4</v>
      </c>
      <c r="AC8811" s="2">
        <f t="shared" si="846"/>
        <v>2026</v>
      </c>
      <c r="AD8811" s="2" t="str">
        <f>IFERROR(VLOOKUP(A8811,'Aux Área'!$A$4:$B$123,2,0),"-")</f>
        <v>INSPEÇÃO</v>
      </c>
    </row>
    <row r="8812" spans="1:30" x14ac:dyDescent="0.3">
      <c r="A8812" t="s">
        <v>5543</v>
      </c>
      <c r="B8812" t="s">
        <v>11845</v>
      </c>
      <c r="C8812" t="s">
        <v>13558</v>
      </c>
      <c r="D8812" t="s">
        <v>3410</v>
      </c>
      <c r="E8812" t="s">
        <v>3411</v>
      </c>
      <c r="F8812" t="s">
        <v>6207</v>
      </c>
      <c r="G8812" t="s">
        <v>1135</v>
      </c>
      <c r="H8812" t="s">
        <v>5545</v>
      </c>
      <c r="I8812" t="s">
        <v>839</v>
      </c>
      <c r="J8812" t="s">
        <v>231</v>
      </c>
      <c r="K8812" t="s">
        <v>232</v>
      </c>
      <c r="L8812" t="s">
        <v>217</v>
      </c>
      <c r="M8812" t="s">
        <v>38</v>
      </c>
      <c r="N8812" t="s">
        <v>39</v>
      </c>
      <c r="O8812" s="23">
        <v>485</v>
      </c>
      <c r="P8812" s="9">
        <v>9.2799999999999994</v>
      </c>
      <c r="Q8812" t="s">
        <v>40</v>
      </c>
      <c r="R8812">
        <v>42558</v>
      </c>
      <c r="S8812" s="9">
        <v>52.27</v>
      </c>
      <c r="T8812" s="26">
        <v>4.8600000000000003</v>
      </c>
      <c r="U8812" s="8">
        <v>254.04</v>
      </c>
      <c r="V8812" t="s">
        <v>13559</v>
      </c>
      <c r="W8812" t="s">
        <v>2276</v>
      </c>
      <c r="X8812" t="s">
        <v>42</v>
      </c>
      <c r="Y8812" t="s">
        <v>2277</v>
      </c>
      <c r="AA8812" s="1">
        <f t="shared" si="844"/>
        <v>46117</v>
      </c>
      <c r="AB8812" s="2">
        <f t="shared" si="845"/>
        <v>4</v>
      </c>
      <c r="AC8812" s="2">
        <f t="shared" si="846"/>
        <v>2026</v>
      </c>
      <c r="AD8812" s="2" t="str">
        <f>IFERROR(VLOOKUP(A8812,'Aux Área'!$A$4:$B$123,2,0),"-")</f>
        <v>INSPEÇÃO</v>
      </c>
    </row>
    <row r="8813" spans="1:30" x14ac:dyDescent="0.3">
      <c r="A8813" t="s">
        <v>2638</v>
      </c>
      <c r="B8813" t="s">
        <v>4593</v>
      </c>
      <c r="C8813" t="s">
        <v>13560</v>
      </c>
      <c r="D8813" t="s">
        <v>10306</v>
      </c>
      <c r="E8813" t="s">
        <v>9673</v>
      </c>
      <c r="F8813" t="s">
        <v>2641</v>
      </c>
      <c r="G8813" t="s">
        <v>1135</v>
      </c>
      <c r="H8813" t="s">
        <v>2275</v>
      </c>
      <c r="I8813" t="s">
        <v>1497</v>
      </c>
      <c r="J8813" t="s">
        <v>275</v>
      </c>
      <c r="K8813" t="s">
        <v>276</v>
      </c>
      <c r="L8813" t="s">
        <v>124</v>
      </c>
      <c r="M8813" t="s">
        <v>38</v>
      </c>
      <c r="N8813" t="s">
        <v>39</v>
      </c>
      <c r="O8813" s="23">
        <v>406</v>
      </c>
      <c r="P8813" s="9">
        <v>8.4600000000000009</v>
      </c>
      <c r="Q8813" t="s">
        <v>40</v>
      </c>
      <c r="R8813">
        <v>140034</v>
      </c>
      <c r="S8813" s="9">
        <v>48</v>
      </c>
      <c r="T8813" s="26">
        <v>4.79</v>
      </c>
      <c r="U8813" s="8">
        <v>229.92</v>
      </c>
      <c r="V8813" t="s">
        <v>13561</v>
      </c>
      <c r="W8813" t="s">
        <v>2276</v>
      </c>
      <c r="X8813" t="s">
        <v>42</v>
      </c>
      <c r="Y8813" t="s">
        <v>2277</v>
      </c>
      <c r="AA8813" s="1">
        <f t="shared" si="844"/>
        <v>46117</v>
      </c>
      <c r="AB8813" s="2">
        <f t="shared" si="845"/>
        <v>4</v>
      </c>
      <c r="AC8813" s="2">
        <f t="shared" si="846"/>
        <v>2026</v>
      </c>
      <c r="AD8813" s="2" t="str">
        <f>IFERROR(VLOOKUP(A8813,'Aux Área'!$A$4:$B$123,2,0),"-")</f>
        <v>INSPEÇÃO</v>
      </c>
    </row>
    <row r="8814" spans="1:30" x14ac:dyDescent="0.3">
      <c r="A8814" t="s">
        <v>3092</v>
      </c>
      <c r="B8814" t="s">
        <v>4774</v>
      </c>
      <c r="C8814" t="s">
        <v>13562</v>
      </c>
      <c r="D8814" t="s">
        <v>9771</v>
      </c>
      <c r="E8814" t="s">
        <v>9666</v>
      </c>
      <c r="F8814" t="s">
        <v>3594</v>
      </c>
      <c r="G8814" t="s">
        <v>1135</v>
      </c>
      <c r="H8814" t="s">
        <v>2275</v>
      </c>
      <c r="I8814" t="s">
        <v>1497</v>
      </c>
      <c r="J8814" t="s">
        <v>231</v>
      </c>
      <c r="K8814" t="s">
        <v>232</v>
      </c>
      <c r="L8814" t="s">
        <v>217</v>
      </c>
      <c r="M8814" t="s">
        <v>38</v>
      </c>
      <c r="N8814" t="s">
        <v>39</v>
      </c>
      <c r="O8814" s="23">
        <v>194</v>
      </c>
      <c r="P8814" s="9">
        <v>9.24</v>
      </c>
      <c r="Q8814" t="s">
        <v>40</v>
      </c>
      <c r="R8814">
        <v>133656</v>
      </c>
      <c r="S8814" s="9">
        <v>20.99</v>
      </c>
      <c r="T8814" s="26">
        <v>4.8600000000000003</v>
      </c>
      <c r="U8814" s="8">
        <v>102.01</v>
      </c>
      <c r="V8814" t="s">
        <v>13563</v>
      </c>
      <c r="W8814" t="s">
        <v>2276</v>
      </c>
      <c r="X8814" t="s">
        <v>42</v>
      </c>
      <c r="Y8814" t="s">
        <v>2277</v>
      </c>
      <c r="AA8814" s="1">
        <f t="shared" si="844"/>
        <v>46117</v>
      </c>
      <c r="AB8814" s="2">
        <f t="shared" si="845"/>
        <v>4</v>
      </c>
      <c r="AC8814" s="2">
        <f t="shared" si="846"/>
        <v>2026</v>
      </c>
      <c r="AD8814" s="2" t="str">
        <f>IFERROR(VLOOKUP(A8814,'Aux Área'!$A$4:$B$123,2,0),"-")</f>
        <v>INSPEÇÃO</v>
      </c>
    </row>
    <row r="8815" spans="1:30" x14ac:dyDescent="0.3">
      <c r="A8815" t="s">
        <v>30</v>
      </c>
      <c r="B8815" t="s">
        <v>453</v>
      </c>
      <c r="C8815" t="s">
        <v>13564</v>
      </c>
      <c r="D8815" t="s">
        <v>958</v>
      </c>
      <c r="E8815" t="s">
        <v>959</v>
      </c>
      <c r="F8815" t="s">
        <v>34</v>
      </c>
      <c r="G8815" t="s">
        <v>35</v>
      </c>
      <c r="H8815" t="s">
        <v>36</v>
      </c>
      <c r="I8815" t="s">
        <v>37</v>
      </c>
      <c r="J8815" t="s">
        <v>370</v>
      </c>
      <c r="K8815" t="s">
        <v>371</v>
      </c>
      <c r="L8815" t="s">
        <v>124</v>
      </c>
      <c r="M8815" t="s">
        <v>38</v>
      </c>
      <c r="N8815" t="s">
        <v>39</v>
      </c>
      <c r="O8815" s="23">
        <v>366</v>
      </c>
      <c r="P8815" s="9">
        <v>9.44</v>
      </c>
      <c r="Q8815" t="s">
        <v>40</v>
      </c>
      <c r="R8815">
        <v>23703</v>
      </c>
      <c r="S8815" s="9">
        <v>38.79</v>
      </c>
      <c r="T8815" s="26">
        <v>4.99</v>
      </c>
      <c r="U8815" s="8">
        <v>193.56</v>
      </c>
      <c r="V8815" t="s">
        <v>13565</v>
      </c>
      <c r="W8815" t="s">
        <v>2007</v>
      </c>
      <c r="X8815" t="s">
        <v>42</v>
      </c>
      <c r="Y8815" t="s">
        <v>1740</v>
      </c>
      <c r="AA8815" s="1">
        <f t="shared" si="844"/>
        <v>46117</v>
      </c>
      <c r="AB8815" s="2">
        <f t="shared" si="845"/>
        <v>4</v>
      </c>
      <c r="AC8815" s="2">
        <f t="shared" si="846"/>
        <v>2026</v>
      </c>
      <c r="AD8815" s="2" t="str">
        <f>IFERROR(VLOOKUP(A8815,'Aux Área'!$A$4:$B$123,2,0),"-")</f>
        <v>OPERAÇÃO</v>
      </c>
    </row>
    <row r="8816" spans="1:30" x14ac:dyDescent="0.3">
      <c r="A8816" t="s">
        <v>68</v>
      </c>
      <c r="B8816" t="s">
        <v>296</v>
      </c>
      <c r="C8816" t="s">
        <v>13566</v>
      </c>
      <c r="D8816" t="s">
        <v>1562</v>
      </c>
      <c r="E8816" t="s">
        <v>1563</v>
      </c>
      <c r="F8816" t="s">
        <v>69</v>
      </c>
      <c r="G8816" t="s">
        <v>35</v>
      </c>
      <c r="H8816" t="s">
        <v>36</v>
      </c>
      <c r="I8816" t="s">
        <v>37</v>
      </c>
      <c r="J8816" t="s">
        <v>370</v>
      </c>
      <c r="K8816" t="s">
        <v>371</v>
      </c>
      <c r="L8816" t="s">
        <v>124</v>
      </c>
      <c r="M8816" t="s">
        <v>38</v>
      </c>
      <c r="N8816" t="s">
        <v>39</v>
      </c>
      <c r="O8816" s="23">
        <v>203</v>
      </c>
      <c r="P8816" s="9">
        <v>8.4700000000000006</v>
      </c>
      <c r="Q8816" t="s">
        <v>40</v>
      </c>
      <c r="R8816">
        <v>55487</v>
      </c>
      <c r="S8816" s="9">
        <v>23.97</v>
      </c>
      <c r="T8816" s="26">
        <v>4.9909999999999997</v>
      </c>
      <c r="U8816" s="8">
        <v>119.64</v>
      </c>
      <c r="V8816" t="s">
        <v>13567</v>
      </c>
      <c r="W8816" t="s">
        <v>2007</v>
      </c>
      <c r="X8816" t="s">
        <v>42</v>
      </c>
      <c r="Y8816" t="s">
        <v>1740</v>
      </c>
      <c r="AA8816" s="1">
        <f t="shared" ref="AA8816:AA8879" si="847">IFERROR(DATEVALUE(C8816),"-")</f>
        <v>46117</v>
      </c>
      <c r="AB8816" s="2">
        <f t="shared" ref="AB8816:AB8879" si="848">IFERROR(MONTH(AA8816),"-")</f>
        <v>4</v>
      </c>
      <c r="AC8816" s="2">
        <f t="shared" ref="AC8816:AC8879" si="849">IFERROR(YEAR(AA8816),"-")</f>
        <v>2026</v>
      </c>
      <c r="AD8816" s="2" t="str">
        <f>IFERROR(VLOOKUP(A8816,'Aux Área'!$A$4:$B$123,2,0),"-")</f>
        <v>OPERAÇÃO</v>
      </c>
    </row>
    <row r="8817" spans="1:30" x14ac:dyDescent="0.3">
      <c r="A8817" t="s">
        <v>2189</v>
      </c>
      <c r="B8817" t="s">
        <v>10781</v>
      </c>
      <c r="C8817" t="s">
        <v>13568</v>
      </c>
      <c r="D8817" t="s">
        <v>5015</v>
      </c>
      <c r="E8817" t="s">
        <v>5016</v>
      </c>
      <c r="F8817" t="s">
        <v>2192</v>
      </c>
      <c r="G8817" t="s">
        <v>1135</v>
      </c>
      <c r="H8817" t="s">
        <v>2185</v>
      </c>
      <c r="I8817" t="s">
        <v>2186</v>
      </c>
      <c r="J8817" t="s">
        <v>169</v>
      </c>
      <c r="K8817" t="s">
        <v>170</v>
      </c>
      <c r="L8817" t="s">
        <v>124</v>
      </c>
      <c r="M8817" t="s">
        <v>38</v>
      </c>
      <c r="N8817" t="s">
        <v>668</v>
      </c>
      <c r="O8817" s="23">
        <v>442</v>
      </c>
      <c r="P8817" s="9">
        <v>12.11</v>
      </c>
      <c r="Q8817" t="s">
        <v>40</v>
      </c>
      <c r="R8817">
        <v>62881</v>
      </c>
      <c r="S8817" s="9">
        <v>36.51</v>
      </c>
      <c r="T8817" s="26">
        <v>7.83</v>
      </c>
      <c r="U8817" s="8">
        <v>285.87</v>
      </c>
      <c r="V8817" t="s">
        <v>41</v>
      </c>
      <c r="W8817" t="s">
        <v>2007</v>
      </c>
      <c r="X8817" t="s">
        <v>42</v>
      </c>
      <c r="Y8817" t="s">
        <v>12261</v>
      </c>
      <c r="AA8817" s="1">
        <f t="shared" si="847"/>
        <v>46117</v>
      </c>
      <c r="AB8817" s="2">
        <f t="shared" si="848"/>
        <v>4</v>
      </c>
      <c r="AC8817" s="2">
        <f t="shared" si="849"/>
        <v>2026</v>
      </c>
      <c r="AD8817" s="2" t="str">
        <f>IFERROR(VLOOKUP(A8817,'Aux Área'!$A$4:$B$123,2,0),"-")</f>
        <v>INSPEÇÃO</v>
      </c>
    </row>
    <row r="8818" spans="1:30" x14ac:dyDescent="0.3">
      <c r="A8818" t="s">
        <v>2643</v>
      </c>
      <c r="B8818" t="s">
        <v>2307</v>
      </c>
      <c r="C8818" t="s">
        <v>13569</v>
      </c>
      <c r="D8818" t="s">
        <v>7207</v>
      </c>
      <c r="E8818" t="s">
        <v>7208</v>
      </c>
      <c r="F8818" t="s">
        <v>2646</v>
      </c>
      <c r="G8818" t="s">
        <v>1300</v>
      </c>
      <c r="H8818" t="s">
        <v>1301</v>
      </c>
      <c r="I8818" t="s">
        <v>37</v>
      </c>
      <c r="J8818" t="s">
        <v>122</v>
      </c>
      <c r="K8818" t="s">
        <v>123</v>
      </c>
      <c r="L8818" t="s">
        <v>124</v>
      </c>
      <c r="M8818" t="s">
        <v>38</v>
      </c>
      <c r="N8818" t="s">
        <v>39</v>
      </c>
      <c r="O8818" s="23">
        <v>394</v>
      </c>
      <c r="P8818" s="9">
        <v>9.42</v>
      </c>
      <c r="Q8818" t="s">
        <v>40</v>
      </c>
      <c r="R8818">
        <v>147240</v>
      </c>
      <c r="S8818" s="9">
        <v>41.82</v>
      </c>
      <c r="T8818" s="26">
        <v>4.59</v>
      </c>
      <c r="U8818" s="8">
        <v>191.95</v>
      </c>
      <c r="V8818" t="s">
        <v>112</v>
      </c>
      <c r="W8818" t="s">
        <v>2276</v>
      </c>
      <c r="X8818" t="s">
        <v>42</v>
      </c>
      <c r="Y8818" t="s">
        <v>2277</v>
      </c>
      <c r="AA8818" s="1">
        <f t="shared" si="847"/>
        <v>46117</v>
      </c>
      <c r="AB8818" s="2">
        <f t="shared" si="848"/>
        <v>4</v>
      </c>
      <c r="AC8818" s="2">
        <f t="shared" si="849"/>
        <v>2026</v>
      </c>
      <c r="AD8818" s="2" t="str">
        <f>IFERROR(VLOOKUP(A8818,'Aux Área'!$A$4:$B$123,2,0),"-")</f>
        <v>INSPEÇÃO</v>
      </c>
    </row>
    <row r="8819" spans="1:30" x14ac:dyDescent="0.3">
      <c r="A8819" t="s">
        <v>52</v>
      </c>
      <c r="B8819" t="s">
        <v>1449</v>
      </c>
      <c r="C8819" t="s">
        <v>13570</v>
      </c>
      <c r="D8819" t="s">
        <v>3197</v>
      </c>
      <c r="E8819" t="s">
        <v>3198</v>
      </c>
      <c r="F8819" t="s">
        <v>53</v>
      </c>
      <c r="G8819" t="s">
        <v>35</v>
      </c>
      <c r="H8819" t="s">
        <v>36</v>
      </c>
      <c r="I8819" t="s">
        <v>37</v>
      </c>
      <c r="J8819" t="s">
        <v>356</v>
      </c>
      <c r="K8819" t="s">
        <v>357</v>
      </c>
      <c r="L8819" t="s">
        <v>124</v>
      </c>
      <c r="M8819" t="s">
        <v>38</v>
      </c>
      <c r="N8819" t="s">
        <v>39</v>
      </c>
      <c r="O8819" s="23">
        <v>329</v>
      </c>
      <c r="P8819" s="9">
        <v>9.84</v>
      </c>
      <c r="Q8819" t="s">
        <v>40</v>
      </c>
      <c r="R8819">
        <v>92467</v>
      </c>
      <c r="S8819" s="9">
        <v>33.42</v>
      </c>
      <c r="T8819" s="26">
        <v>4.79</v>
      </c>
      <c r="U8819" s="8">
        <v>160.08000000000001</v>
      </c>
      <c r="V8819" t="s">
        <v>13571</v>
      </c>
      <c r="W8819" t="s">
        <v>2007</v>
      </c>
      <c r="X8819" t="s">
        <v>42</v>
      </c>
      <c r="Y8819" t="s">
        <v>1740</v>
      </c>
      <c r="AA8819" s="1">
        <f t="shared" si="847"/>
        <v>46117</v>
      </c>
      <c r="AB8819" s="2">
        <f t="shared" si="848"/>
        <v>4</v>
      </c>
      <c r="AC8819" s="2">
        <f t="shared" si="849"/>
        <v>2026</v>
      </c>
      <c r="AD8819" s="2" t="str">
        <f>IFERROR(VLOOKUP(A8819,'Aux Área'!$A$4:$B$123,2,0),"-")</f>
        <v>OPERAÇÃO</v>
      </c>
    </row>
    <row r="8820" spans="1:30" x14ac:dyDescent="0.3">
      <c r="A8820" t="s">
        <v>2278</v>
      </c>
      <c r="B8820" t="s">
        <v>4664</v>
      </c>
      <c r="C8820" t="s">
        <v>13572</v>
      </c>
      <c r="D8820" t="s">
        <v>3208</v>
      </c>
      <c r="E8820" t="s">
        <v>3209</v>
      </c>
      <c r="F8820" t="s">
        <v>2281</v>
      </c>
      <c r="G8820" t="s">
        <v>1135</v>
      </c>
      <c r="H8820" t="s">
        <v>2275</v>
      </c>
      <c r="I8820" t="s">
        <v>1497</v>
      </c>
      <c r="J8820" t="s">
        <v>169</v>
      </c>
      <c r="K8820" t="s">
        <v>170</v>
      </c>
      <c r="L8820" t="s">
        <v>124</v>
      </c>
      <c r="M8820" t="s">
        <v>38</v>
      </c>
      <c r="N8820" t="s">
        <v>39</v>
      </c>
      <c r="O8820" s="23">
        <v>265</v>
      </c>
      <c r="P8820" s="9">
        <v>10.49</v>
      </c>
      <c r="Q8820" t="s">
        <v>40</v>
      </c>
      <c r="R8820">
        <v>154186</v>
      </c>
      <c r="S8820" s="9">
        <v>25.26</v>
      </c>
      <c r="T8820" s="26">
        <v>4.59</v>
      </c>
      <c r="U8820" s="8">
        <v>115.95</v>
      </c>
      <c r="V8820" t="s">
        <v>41</v>
      </c>
      <c r="W8820" t="s">
        <v>2276</v>
      </c>
      <c r="X8820" t="s">
        <v>42</v>
      </c>
      <c r="Y8820" t="s">
        <v>2277</v>
      </c>
      <c r="AA8820" s="1">
        <f t="shared" si="847"/>
        <v>46117</v>
      </c>
      <c r="AB8820" s="2">
        <f t="shared" si="848"/>
        <v>4</v>
      </c>
      <c r="AC8820" s="2">
        <f t="shared" si="849"/>
        <v>2026</v>
      </c>
      <c r="AD8820" s="2" t="str">
        <f>IFERROR(VLOOKUP(A8820,'Aux Área'!$A$4:$B$123,2,0),"-")</f>
        <v>INSPEÇÃO</v>
      </c>
    </row>
    <row r="8821" spans="1:30" x14ac:dyDescent="0.3">
      <c r="A8821" t="s">
        <v>2282</v>
      </c>
      <c r="B8821" t="s">
        <v>4679</v>
      </c>
      <c r="C8821" t="s">
        <v>13573</v>
      </c>
      <c r="D8821" t="s">
        <v>12092</v>
      </c>
      <c r="E8821" t="s">
        <v>12093</v>
      </c>
      <c r="F8821" t="s">
        <v>2285</v>
      </c>
      <c r="G8821" t="s">
        <v>1135</v>
      </c>
      <c r="H8821" t="s">
        <v>2275</v>
      </c>
      <c r="I8821" t="s">
        <v>1497</v>
      </c>
      <c r="J8821" t="s">
        <v>1681</v>
      </c>
      <c r="K8821" t="s">
        <v>1682</v>
      </c>
      <c r="L8821" t="s">
        <v>141</v>
      </c>
      <c r="M8821" t="s">
        <v>38</v>
      </c>
      <c r="N8821" t="s">
        <v>39</v>
      </c>
      <c r="O8821" s="23">
        <v>468</v>
      </c>
      <c r="P8821" s="9">
        <v>9.64</v>
      </c>
      <c r="Q8821" t="s">
        <v>40</v>
      </c>
      <c r="R8821">
        <v>132048</v>
      </c>
      <c r="S8821" s="9">
        <v>48.55</v>
      </c>
      <c r="T8821" s="26">
        <v>4.99</v>
      </c>
      <c r="U8821" s="8">
        <v>242.28</v>
      </c>
      <c r="V8821" t="s">
        <v>41</v>
      </c>
      <c r="W8821" t="s">
        <v>2276</v>
      </c>
      <c r="X8821" t="s">
        <v>42</v>
      </c>
      <c r="Y8821" t="s">
        <v>2277</v>
      </c>
      <c r="AA8821" s="1">
        <f t="shared" si="847"/>
        <v>46118</v>
      </c>
      <c r="AB8821" s="2">
        <f t="shared" si="848"/>
        <v>4</v>
      </c>
      <c r="AC8821" s="2">
        <f t="shared" si="849"/>
        <v>2026</v>
      </c>
      <c r="AD8821" s="2" t="str">
        <f>IFERROR(VLOOKUP(A8821,'Aux Área'!$A$4:$B$123,2,0),"-")</f>
        <v>INSPEÇÃO</v>
      </c>
    </row>
    <row r="8822" spans="1:30" x14ac:dyDescent="0.3">
      <c r="A8822" t="s">
        <v>5543</v>
      </c>
      <c r="B8822" t="s">
        <v>11845</v>
      </c>
      <c r="C8822" t="s">
        <v>13574</v>
      </c>
      <c r="D8822" t="s">
        <v>3197</v>
      </c>
      <c r="E8822" t="s">
        <v>3198</v>
      </c>
      <c r="F8822" t="s">
        <v>6207</v>
      </c>
      <c r="G8822" t="s">
        <v>1135</v>
      </c>
      <c r="H8822" t="s">
        <v>5545</v>
      </c>
      <c r="I8822" t="s">
        <v>839</v>
      </c>
      <c r="J8822" t="s">
        <v>89</v>
      </c>
      <c r="K8822" t="s">
        <v>90</v>
      </c>
      <c r="L8822" t="s">
        <v>91</v>
      </c>
      <c r="M8822" t="s">
        <v>38</v>
      </c>
      <c r="N8822" t="s">
        <v>39</v>
      </c>
      <c r="O8822" s="23">
        <v>523</v>
      </c>
      <c r="P8822" s="9">
        <v>10.87</v>
      </c>
      <c r="Q8822" t="s">
        <v>40</v>
      </c>
      <c r="R8822">
        <v>43081</v>
      </c>
      <c r="S8822" s="9">
        <v>48.12</v>
      </c>
      <c r="T8822" s="26">
        <v>4.8899999999999997</v>
      </c>
      <c r="U8822" s="8">
        <v>235.31</v>
      </c>
      <c r="V8822" t="s">
        <v>13575</v>
      </c>
      <c r="W8822" t="s">
        <v>2276</v>
      </c>
      <c r="X8822" t="s">
        <v>42</v>
      </c>
      <c r="Y8822" t="s">
        <v>2277</v>
      </c>
      <c r="AA8822" s="1">
        <f t="shared" si="847"/>
        <v>46118</v>
      </c>
      <c r="AB8822" s="2">
        <f t="shared" si="848"/>
        <v>4</v>
      </c>
      <c r="AC8822" s="2">
        <f t="shared" si="849"/>
        <v>2026</v>
      </c>
      <c r="AD8822" s="2" t="str">
        <f>IFERROR(VLOOKUP(A8822,'Aux Área'!$A$4:$B$123,2,0),"-")</f>
        <v>INSPEÇÃO</v>
      </c>
    </row>
    <row r="8823" spans="1:30" x14ac:dyDescent="0.3">
      <c r="A8823" t="s">
        <v>2189</v>
      </c>
      <c r="B8823" t="s">
        <v>10781</v>
      </c>
      <c r="C8823" t="s">
        <v>13576</v>
      </c>
      <c r="D8823" t="s">
        <v>5015</v>
      </c>
      <c r="E8823" t="s">
        <v>5016</v>
      </c>
      <c r="F8823" t="s">
        <v>2192</v>
      </c>
      <c r="G8823" t="s">
        <v>1135</v>
      </c>
      <c r="H8823" t="s">
        <v>2185</v>
      </c>
      <c r="I8823" t="s">
        <v>2186</v>
      </c>
      <c r="J8823" t="s">
        <v>169</v>
      </c>
      <c r="K8823" t="s">
        <v>170</v>
      </c>
      <c r="L8823" t="s">
        <v>124</v>
      </c>
      <c r="M8823" t="s">
        <v>38</v>
      </c>
      <c r="N8823" t="s">
        <v>668</v>
      </c>
      <c r="O8823" s="23">
        <v>424</v>
      </c>
      <c r="P8823" s="9">
        <v>13.15</v>
      </c>
      <c r="Q8823" t="s">
        <v>40</v>
      </c>
      <c r="R8823">
        <v>63305</v>
      </c>
      <c r="S8823" s="9">
        <v>32.25</v>
      </c>
      <c r="T8823" s="26">
        <v>7.83</v>
      </c>
      <c r="U8823" s="8">
        <v>252.52</v>
      </c>
      <c r="V8823" t="s">
        <v>112</v>
      </c>
      <c r="W8823" t="s">
        <v>2007</v>
      </c>
      <c r="X8823" t="s">
        <v>42</v>
      </c>
      <c r="Y8823" t="s">
        <v>12261</v>
      </c>
      <c r="AA8823" s="1">
        <f t="shared" si="847"/>
        <v>46118</v>
      </c>
      <c r="AB8823" s="2">
        <f t="shared" si="848"/>
        <v>4</v>
      </c>
      <c r="AC8823" s="2">
        <f t="shared" si="849"/>
        <v>2026</v>
      </c>
      <c r="AD8823" s="2" t="str">
        <f>IFERROR(VLOOKUP(A8823,'Aux Área'!$A$4:$B$123,2,0),"-")</f>
        <v>INSPEÇÃO</v>
      </c>
    </row>
    <row r="8824" spans="1:30" x14ac:dyDescent="0.3">
      <c r="A8824" t="s">
        <v>2638</v>
      </c>
      <c r="B8824" t="s">
        <v>4593</v>
      </c>
      <c r="C8824" t="s">
        <v>13577</v>
      </c>
      <c r="D8824" t="s">
        <v>4358</v>
      </c>
      <c r="E8824" t="s">
        <v>4359</v>
      </c>
      <c r="F8824" t="s">
        <v>2641</v>
      </c>
      <c r="G8824" t="s">
        <v>1135</v>
      </c>
      <c r="H8824" t="s">
        <v>2275</v>
      </c>
      <c r="I8824" t="s">
        <v>1497</v>
      </c>
      <c r="J8824" t="s">
        <v>275</v>
      </c>
      <c r="K8824" t="s">
        <v>276</v>
      </c>
      <c r="L8824" t="s">
        <v>124</v>
      </c>
      <c r="M8824" t="s">
        <v>38</v>
      </c>
      <c r="N8824" t="s">
        <v>39</v>
      </c>
      <c r="O8824" s="23">
        <v>477</v>
      </c>
      <c r="P8824" s="9">
        <v>10.55</v>
      </c>
      <c r="Q8824" t="s">
        <v>40</v>
      </c>
      <c r="R8824">
        <v>140511</v>
      </c>
      <c r="S8824" s="9">
        <v>45.2</v>
      </c>
      <c r="T8824" s="26">
        <v>4.79</v>
      </c>
      <c r="U8824" s="8">
        <v>216.51</v>
      </c>
      <c r="V8824" t="s">
        <v>13578</v>
      </c>
      <c r="W8824" t="s">
        <v>2276</v>
      </c>
      <c r="X8824" t="s">
        <v>42</v>
      </c>
      <c r="Y8824" t="s">
        <v>2277</v>
      </c>
      <c r="AA8824" s="1">
        <f t="shared" si="847"/>
        <v>46118</v>
      </c>
      <c r="AB8824" s="2">
        <f t="shared" si="848"/>
        <v>4</v>
      </c>
      <c r="AC8824" s="2">
        <f t="shared" si="849"/>
        <v>2026</v>
      </c>
      <c r="AD8824" s="2" t="str">
        <f>IFERROR(VLOOKUP(A8824,'Aux Área'!$A$4:$B$123,2,0),"-")</f>
        <v>INSPEÇÃO</v>
      </c>
    </row>
    <row r="8825" spans="1:30" x14ac:dyDescent="0.3">
      <c r="A8825" t="s">
        <v>2260</v>
      </c>
      <c r="B8825" t="s">
        <v>113</v>
      </c>
      <c r="C8825" t="s">
        <v>13579</v>
      </c>
      <c r="D8825" t="s">
        <v>3005</v>
      </c>
      <c r="E8825" t="s">
        <v>3006</v>
      </c>
      <c r="F8825" t="s">
        <v>2262</v>
      </c>
      <c r="G8825" t="s">
        <v>35</v>
      </c>
      <c r="H8825" t="s">
        <v>2263</v>
      </c>
      <c r="I8825" t="s">
        <v>2186</v>
      </c>
      <c r="J8825" t="s">
        <v>1681</v>
      </c>
      <c r="K8825" t="s">
        <v>1682</v>
      </c>
      <c r="L8825" t="s">
        <v>141</v>
      </c>
      <c r="M8825" t="s">
        <v>38</v>
      </c>
      <c r="N8825" t="s">
        <v>668</v>
      </c>
      <c r="O8825" s="23">
        <v>929</v>
      </c>
      <c r="P8825" s="9">
        <v>15.7</v>
      </c>
      <c r="Q8825" t="s">
        <v>40</v>
      </c>
      <c r="R8825">
        <v>132543</v>
      </c>
      <c r="S8825" s="9">
        <v>59.17</v>
      </c>
      <c r="T8825" s="26">
        <v>7.74</v>
      </c>
      <c r="U8825" s="8">
        <v>458</v>
      </c>
      <c r="V8825" t="s">
        <v>41</v>
      </c>
      <c r="W8825" t="s">
        <v>2007</v>
      </c>
      <c r="X8825" t="s">
        <v>42</v>
      </c>
      <c r="Y8825" t="s">
        <v>1740</v>
      </c>
      <c r="AA8825" s="1">
        <f t="shared" si="847"/>
        <v>46118</v>
      </c>
      <c r="AB8825" s="2">
        <f t="shared" si="848"/>
        <v>4</v>
      </c>
      <c r="AC8825" s="2">
        <f t="shared" si="849"/>
        <v>2026</v>
      </c>
      <c r="AD8825" s="2" t="str">
        <f>IFERROR(VLOOKUP(A8825,'Aux Área'!$A$4:$B$123,2,0),"-")</f>
        <v>INSPEÇÃO</v>
      </c>
    </row>
    <row r="8826" spans="1:30" x14ac:dyDescent="0.3">
      <c r="A8826" t="s">
        <v>2181</v>
      </c>
      <c r="B8826" t="s">
        <v>4595</v>
      </c>
      <c r="C8826" t="s">
        <v>13580</v>
      </c>
      <c r="D8826" t="s">
        <v>9279</v>
      </c>
      <c r="E8826" t="s">
        <v>9280</v>
      </c>
      <c r="F8826" t="s">
        <v>2184</v>
      </c>
      <c r="G8826" t="s">
        <v>1135</v>
      </c>
      <c r="H8826" t="s">
        <v>2185</v>
      </c>
      <c r="I8826" t="s">
        <v>2186</v>
      </c>
      <c r="J8826" t="s">
        <v>241</v>
      </c>
      <c r="K8826" t="s">
        <v>242</v>
      </c>
      <c r="L8826" t="s">
        <v>110</v>
      </c>
      <c r="M8826" t="s">
        <v>38</v>
      </c>
      <c r="N8826" t="s">
        <v>668</v>
      </c>
      <c r="O8826" s="23">
        <v>553</v>
      </c>
      <c r="P8826" s="9">
        <v>13.28</v>
      </c>
      <c r="Q8826" t="s">
        <v>40</v>
      </c>
      <c r="R8826">
        <v>165971</v>
      </c>
      <c r="S8826" s="9">
        <v>41.65</v>
      </c>
      <c r="T8826" s="26">
        <v>7.7889999999999997</v>
      </c>
      <c r="U8826" s="8">
        <v>324.43</v>
      </c>
      <c r="V8826" t="s">
        <v>41</v>
      </c>
      <c r="W8826" t="s">
        <v>2007</v>
      </c>
      <c r="X8826" t="s">
        <v>42</v>
      </c>
      <c r="Y8826" t="s">
        <v>12261</v>
      </c>
      <c r="AA8826" s="1">
        <f t="shared" si="847"/>
        <v>46118</v>
      </c>
      <c r="AB8826" s="2">
        <f t="shared" si="848"/>
        <v>4</v>
      </c>
      <c r="AC8826" s="2">
        <f t="shared" si="849"/>
        <v>2026</v>
      </c>
      <c r="AD8826" s="2" t="str">
        <f>IFERROR(VLOOKUP(A8826,'Aux Área'!$A$4:$B$123,2,0),"-")</f>
        <v>INSPEÇÃO</v>
      </c>
    </row>
    <row r="8827" spans="1:30" x14ac:dyDescent="0.3">
      <c r="A8827" t="s">
        <v>74</v>
      </c>
      <c r="B8827" t="s">
        <v>255</v>
      </c>
      <c r="C8827" t="s">
        <v>13581</v>
      </c>
      <c r="D8827" t="s">
        <v>115</v>
      </c>
      <c r="E8827" t="s">
        <v>116</v>
      </c>
      <c r="F8827" t="s">
        <v>75</v>
      </c>
      <c r="G8827" t="s">
        <v>35</v>
      </c>
      <c r="H8827" t="s">
        <v>36</v>
      </c>
      <c r="I8827" t="s">
        <v>37</v>
      </c>
      <c r="J8827" t="s">
        <v>196</v>
      </c>
      <c r="K8827" t="s">
        <v>197</v>
      </c>
      <c r="L8827" t="s">
        <v>84</v>
      </c>
      <c r="M8827" t="s">
        <v>38</v>
      </c>
      <c r="N8827" t="s">
        <v>39</v>
      </c>
      <c r="O8827" s="23">
        <v>223</v>
      </c>
      <c r="P8827" s="9">
        <v>5.77</v>
      </c>
      <c r="Q8827" t="s">
        <v>40</v>
      </c>
      <c r="R8827">
        <v>19116</v>
      </c>
      <c r="S8827" s="9">
        <v>38.64</v>
      </c>
      <c r="T8827" s="26">
        <v>4.67</v>
      </c>
      <c r="U8827" s="8">
        <v>180.45</v>
      </c>
      <c r="V8827" t="s">
        <v>41</v>
      </c>
      <c r="W8827" t="s">
        <v>2007</v>
      </c>
      <c r="X8827" t="s">
        <v>42</v>
      </c>
      <c r="Y8827" t="s">
        <v>1740</v>
      </c>
      <c r="AA8827" s="1">
        <f t="shared" si="847"/>
        <v>46118</v>
      </c>
      <c r="AB8827" s="2">
        <f t="shared" si="848"/>
        <v>4</v>
      </c>
      <c r="AC8827" s="2">
        <f t="shared" si="849"/>
        <v>2026</v>
      </c>
      <c r="AD8827" s="2" t="str">
        <f>IFERROR(VLOOKUP(A8827,'Aux Área'!$A$4:$B$123,2,0),"-")</f>
        <v>TI</v>
      </c>
    </row>
    <row r="8828" spans="1:30" x14ac:dyDescent="0.3">
      <c r="A8828" t="s">
        <v>3092</v>
      </c>
      <c r="B8828" t="s">
        <v>4774</v>
      </c>
      <c r="C8828" t="s">
        <v>13582</v>
      </c>
      <c r="D8828" t="s">
        <v>9771</v>
      </c>
      <c r="E8828" t="s">
        <v>9666</v>
      </c>
      <c r="F8828" t="s">
        <v>3594</v>
      </c>
      <c r="G8828" t="s">
        <v>1135</v>
      </c>
      <c r="H8828" t="s">
        <v>2275</v>
      </c>
      <c r="I8828" t="s">
        <v>1497</v>
      </c>
      <c r="J8828" t="s">
        <v>188</v>
      </c>
      <c r="K8828" t="s">
        <v>189</v>
      </c>
      <c r="L8828" t="s">
        <v>190</v>
      </c>
      <c r="M8828" t="s">
        <v>38</v>
      </c>
      <c r="N8828" t="s">
        <v>39</v>
      </c>
      <c r="O8828" s="23">
        <v>488</v>
      </c>
      <c r="P8828" s="9">
        <v>11.52</v>
      </c>
      <c r="Q8828" t="s">
        <v>40</v>
      </c>
      <c r="R8828">
        <v>134144</v>
      </c>
      <c r="S8828" s="9">
        <v>42.36</v>
      </c>
      <c r="T8828" s="26">
        <v>4.99</v>
      </c>
      <c r="U8828" s="8">
        <v>211.38</v>
      </c>
      <c r="V8828" t="s">
        <v>112</v>
      </c>
      <c r="W8828" t="s">
        <v>2276</v>
      </c>
      <c r="X8828" t="s">
        <v>42</v>
      </c>
      <c r="Y8828" t="s">
        <v>2277</v>
      </c>
      <c r="AA8828" s="1">
        <f t="shared" si="847"/>
        <v>46118</v>
      </c>
      <c r="AB8828" s="2">
        <f t="shared" si="848"/>
        <v>4</v>
      </c>
      <c r="AC8828" s="2">
        <f t="shared" si="849"/>
        <v>2026</v>
      </c>
      <c r="AD8828" s="2" t="str">
        <f>IFERROR(VLOOKUP(A8828,'Aux Área'!$A$4:$B$123,2,0),"-")</f>
        <v>INSPEÇÃO</v>
      </c>
    </row>
    <row r="8829" spans="1:30" x14ac:dyDescent="0.3">
      <c r="A8829" t="s">
        <v>46</v>
      </c>
      <c r="B8829" t="s">
        <v>458</v>
      </c>
      <c r="C8829" t="s">
        <v>13583</v>
      </c>
      <c r="D8829" t="s">
        <v>729</v>
      </c>
      <c r="E8829" t="s">
        <v>730</v>
      </c>
      <c r="F8829" t="s">
        <v>5185</v>
      </c>
      <c r="G8829" t="s">
        <v>35</v>
      </c>
      <c r="H8829" t="s">
        <v>36</v>
      </c>
      <c r="I8829" t="s">
        <v>37</v>
      </c>
      <c r="J8829" t="s">
        <v>1268</v>
      </c>
      <c r="K8829" t="s">
        <v>1269</v>
      </c>
      <c r="L8829" t="s">
        <v>84</v>
      </c>
      <c r="M8829" t="s">
        <v>38</v>
      </c>
      <c r="N8829" t="s">
        <v>39</v>
      </c>
      <c r="O8829" s="23">
        <v>413</v>
      </c>
      <c r="P8829" s="9">
        <v>10.15</v>
      </c>
      <c r="Q8829" t="s">
        <v>40</v>
      </c>
      <c r="R8829">
        <v>34527</v>
      </c>
      <c r="S8829" s="9">
        <v>40.67</v>
      </c>
      <c r="T8829" s="26">
        <v>3.97</v>
      </c>
      <c r="U8829" s="8">
        <v>161.44999999999999</v>
      </c>
      <c r="V8829" t="s">
        <v>41</v>
      </c>
      <c r="W8829" t="s">
        <v>2007</v>
      </c>
      <c r="X8829" t="s">
        <v>42</v>
      </c>
      <c r="Y8829" t="s">
        <v>1740</v>
      </c>
      <c r="AA8829" s="1">
        <f t="shared" si="847"/>
        <v>46118</v>
      </c>
      <c r="AB8829" s="2">
        <f t="shared" si="848"/>
        <v>4</v>
      </c>
      <c r="AC8829" s="2">
        <f t="shared" si="849"/>
        <v>2026</v>
      </c>
      <c r="AD8829" s="2" t="str">
        <f>IFERROR(VLOOKUP(A8829,'Aux Área'!$A$4:$B$123,2,0),"-")</f>
        <v>FACILITIES</v>
      </c>
    </row>
    <row r="8830" spans="1:30" x14ac:dyDescent="0.3">
      <c r="A8830" t="s">
        <v>2650</v>
      </c>
      <c r="B8830" t="s">
        <v>10989</v>
      </c>
      <c r="C8830" t="s">
        <v>13584</v>
      </c>
      <c r="D8830" t="s">
        <v>2944</v>
      </c>
      <c r="E8830" t="s">
        <v>2945</v>
      </c>
      <c r="F8830" t="s">
        <v>3615</v>
      </c>
      <c r="G8830" t="s">
        <v>1300</v>
      </c>
      <c r="H8830" t="s">
        <v>2635</v>
      </c>
      <c r="I8830" t="s">
        <v>37</v>
      </c>
      <c r="J8830" t="s">
        <v>2817</v>
      </c>
      <c r="K8830" t="s">
        <v>2818</v>
      </c>
      <c r="L8830" t="s">
        <v>84</v>
      </c>
      <c r="M8830" t="s">
        <v>38</v>
      </c>
      <c r="N8830" t="s">
        <v>39</v>
      </c>
      <c r="O8830" s="23">
        <v>326</v>
      </c>
      <c r="P8830" s="9">
        <v>7.3</v>
      </c>
      <c r="Q8830" t="s">
        <v>40</v>
      </c>
      <c r="R8830">
        <v>26202</v>
      </c>
      <c r="S8830" s="9">
        <v>44.68</v>
      </c>
      <c r="T8830" s="26">
        <v>4.4909999999999997</v>
      </c>
      <c r="U8830" s="8">
        <v>200.65</v>
      </c>
      <c r="V8830" t="s">
        <v>13585</v>
      </c>
      <c r="W8830" t="s">
        <v>2276</v>
      </c>
      <c r="X8830" t="s">
        <v>42</v>
      </c>
      <c r="Y8830" t="s">
        <v>1740</v>
      </c>
      <c r="AA8830" s="1">
        <f t="shared" si="847"/>
        <v>46118</v>
      </c>
      <c r="AB8830" s="2">
        <f t="shared" si="848"/>
        <v>4</v>
      </c>
      <c r="AC8830" s="2">
        <f t="shared" si="849"/>
        <v>2026</v>
      </c>
      <c r="AD8830" s="2" t="str">
        <f>IFERROR(VLOOKUP(A8830,'Aux Área'!$A$4:$B$123,2,0),"-")</f>
        <v>TI</v>
      </c>
    </row>
    <row r="8831" spans="1:30" x14ac:dyDescent="0.3">
      <c r="A8831" t="s">
        <v>56</v>
      </c>
      <c r="B8831" t="s">
        <v>266</v>
      </c>
      <c r="C8831" t="s">
        <v>13586</v>
      </c>
      <c r="D8831" t="s">
        <v>120</v>
      </c>
      <c r="E8831" t="s">
        <v>121</v>
      </c>
      <c r="F8831" t="s">
        <v>57</v>
      </c>
      <c r="G8831" t="s">
        <v>35</v>
      </c>
      <c r="H8831" t="s">
        <v>36</v>
      </c>
      <c r="I8831" t="s">
        <v>37</v>
      </c>
      <c r="J8831" t="s">
        <v>139</v>
      </c>
      <c r="K8831" t="s">
        <v>140</v>
      </c>
      <c r="L8831" t="s">
        <v>141</v>
      </c>
      <c r="M8831" t="s">
        <v>38</v>
      </c>
      <c r="N8831" t="s">
        <v>39</v>
      </c>
      <c r="O8831" s="23">
        <v>355</v>
      </c>
      <c r="P8831" s="9">
        <v>9.15</v>
      </c>
      <c r="Q8831" t="s">
        <v>40</v>
      </c>
      <c r="R8831">
        <v>58453</v>
      </c>
      <c r="S8831" s="9">
        <v>38.799999999999997</v>
      </c>
      <c r="T8831" s="26">
        <v>4.28</v>
      </c>
      <c r="U8831" s="8">
        <v>166.06</v>
      </c>
      <c r="V8831" t="s">
        <v>13587</v>
      </c>
      <c r="W8831" t="s">
        <v>2007</v>
      </c>
      <c r="X8831" t="s">
        <v>42</v>
      </c>
      <c r="Y8831" t="s">
        <v>1740</v>
      </c>
      <c r="AA8831" s="1">
        <f t="shared" si="847"/>
        <v>46118</v>
      </c>
      <c r="AB8831" s="2">
        <f t="shared" si="848"/>
        <v>4</v>
      </c>
      <c r="AC8831" s="2">
        <f t="shared" si="849"/>
        <v>2026</v>
      </c>
      <c r="AD8831" s="2" t="str">
        <f>IFERROR(VLOOKUP(A8831,'Aux Área'!$A$4:$B$123,2,0),"-")</f>
        <v>CONSERVA</v>
      </c>
    </row>
    <row r="8832" spans="1:30" x14ac:dyDescent="0.3">
      <c r="A8832" t="s">
        <v>2691</v>
      </c>
      <c r="B8832" t="s">
        <v>2692</v>
      </c>
      <c r="C8832" t="s">
        <v>13588</v>
      </c>
      <c r="D8832" t="s">
        <v>2142</v>
      </c>
      <c r="E8832" t="s">
        <v>2143</v>
      </c>
      <c r="F8832" t="s">
        <v>5979</v>
      </c>
      <c r="G8832" t="s">
        <v>1635</v>
      </c>
      <c r="H8832" t="s">
        <v>2635</v>
      </c>
      <c r="I8832" t="s">
        <v>37</v>
      </c>
      <c r="J8832" t="s">
        <v>165</v>
      </c>
      <c r="K8832" t="s">
        <v>166</v>
      </c>
      <c r="L8832" t="s">
        <v>167</v>
      </c>
      <c r="M8832" t="s">
        <v>38</v>
      </c>
      <c r="N8832" t="s">
        <v>39</v>
      </c>
      <c r="O8832" s="23">
        <v>311</v>
      </c>
      <c r="P8832" s="9">
        <v>8.61</v>
      </c>
      <c r="Q8832" t="s">
        <v>40</v>
      </c>
      <c r="R8832">
        <v>25916</v>
      </c>
      <c r="S8832" s="9">
        <v>36.1</v>
      </c>
      <c r="T8832" s="26">
        <v>4.9909999999999997</v>
      </c>
      <c r="U8832" s="8">
        <v>180.17</v>
      </c>
      <c r="V8832" t="s">
        <v>41</v>
      </c>
      <c r="W8832" t="s">
        <v>2007</v>
      </c>
      <c r="X8832" t="s">
        <v>42</v>
      </c>
      <c r="Y8832" t="s">
        <v>1740</v>
      </c>
      <c r="AA8832" s="1">
        <f t="shared" si="847"/>
        <v>46118</v>
      </c>
      <c r="AB8832" s="2">
        <f t="shared" si="848"/>
        <v>4</v>
      </c>
      <c r="AC8832" s="2">
        <f t="shared" si="849"/>
        <v>2026</v>
      </c>
      <c r="AD8832" s="2" t="str">
        <f>IFERROR(VLOOKUP(A8832,'Aux Área'!$A$4:$B$123,2,0),"-")</f>
        <v>TI</v>
      </c>
    </row>
    <row r="8833" spans="1:30" x14ac:dyDescent="0.3">
      <c r="A8833" t="s">
        <v>12958</v>
      </c>
      <c r="B8833" t="s">
        <v>2315</v>
      </c>
      <c r="C8833" t="s">
        <v>13589</v>
      </c>
      <c r="D8833" t="s">
        <v>7192</v>
      </c>
      <c r="E8833" t="s">
        <v>7193</v>
      </c>
      <c r="F8833" t="s">
        <v>12960</v>
      </c>
      <c r="G8833" t="s">
        <v>1135</v>
      </c>
      <c r="H8833" t="s">
        <v>1301</v>
      </c>
      <c r="I8833" t="s">
        <v>839</v>
      </c>
      <c r="J8833" t="s">
        <v>12641</v>
      </c>
      <c r="K8833" t="s">
        <v>12642</v>
      </c>
      <c r="L8833" t="s">
        <v>124</v>
      </c>
      <c r="M8833" t="s">
        <v>38</v>
      </c>
      <c r="N8833" t="s">
        <v>39</v>
      </c>
      <c r="O8833" s="23">
        <v>236</v>
      </c>
      <c r="P8833" s="9">
        <v>5.66</v>
      </c>
      <c r="Q8833" t="s">
        <v>40</v>
      </c>
      <c r="R8833">
        <v>170296</v>
      </c>
      <c r="S8833" s="9">
        <v>41.71</v>
      </c>
      <c r="T8833" s="26">
        <v>4.79</v>
      </c>
      <c r="U8833" s="8">
        <v>199.79</v>
      </c>
      <c r="V8833" t="s">
        <v>13590</v>
      </c>
      <c r="W8833" t="s">
        <v>2276</v>
      </c>
      <c r="X8833" t="s">
        <v>42</v>
      </c>
      <c r="Y8833" t="s">
        <v>12261</v>
      </c>
      <c r="AA8833" s="1">
        <f t="shared" si="847"/>
        <v>46118</v>
      </c>
      <c r="AB8833" s="2">
        <f t="shared" si="848"/>
        <v>4</v>
      </c>
      <c r="AC8833" s="2">
        <f t="shared" si="849"/>
        <v>2026</v>
      </c>
      <c r="AD8833" s="2" t="str">
        <f>IFERROR(VLOOKUP(A8833,'Aux Área'!$A$4:$B$123,2,0),"-")</f>
        <v>INSPEÇÃO</v>
      </c>
    </row>
    <row r="8834" spans="1:30" x14ac:dyDescent="0.3">
      <c r="A8834" t="s">
        <v>9674</v>
      </c>
      <c r="B8834" t="s">
        <v>10327</v>
      </c>
      <c r="C8834" t="s">
        <v>13591</v>
      </c>
      <c r="D8834" t="s">
        <v>12389</v>
      </c>
      <c r="E8834" t="s">
        <v>12390</v>
      </c>
      <c r="F8834" t="s">
        <v>15506</v>
      </c>
      <c r="G8834" t="s">
        <v>1300</v>
      </c>
      <c r="H8834" t="s">
        <v>9676</v>
      </c>
      <c r="I8834" t="s">
        <v>37</v>
      </c>
      <c r="J8834" t="s">
        <v>5537</v>
      </c>
      <c r="K8834" t="s">
        <v>5538</v>
      </c>
      <c r="L8834" t="s">
        <v>217</v>
      </c>
      <c r="M8834" t="s">
        <v>38</v>
      </c>
      <c r="N8834" t="s">
        <v>39</v>
      </c>
      <c r="O8834" s="23">
        <v>251</v>
      </c>
      <c r="P8834" s="9">
        <v>7.49</v>
      </c>
      <c r="Q8834" t="s">
        <v>40</v>
      </c>
      <c r="R8834">
        <v>55889</v>
      </c>
      <c r="S8834" s="9">
        <v>33.51</v>
      </c>
      <c r="T8834" s="26">
        <v>4.8600000000000003</v>
      </c>
      <c r="U8834" s="8">
        <v>162.86000000000001</v>
      </c>
      <c r="V8834" t="s">
        <v>41</v>
      </c>
      <c r="W8834" t="s">
        <v>2007</v>
      </c>
      <c r="X8834" t="s">
        <v>42</v>
      </c>
      <c r="Y8834" t="s">
        <v>6209</v>
      </c>
      <c r="AA8834" s="1">
        <f t="shared" si="847"/>
        <v>46118</v>
      </c>
      <c r="AB8834" s="2">
        <f t="shared" si="848"/>
        <v>4</v>
      </c>
      <c r="AC8834" s="2">
        <f t="shared" si="849"/>
        <v>2026</v>
      </c>
      <c r="AD8834" s="2" t="str">
        <f>IFERROR(VLOOKUP(A8834,'Aux Área'!$A$4:$B$123,2,0),"-")</f>
        <v>TI</v>
      </c>
    </row>
    <row r="8835" spans="1:30" x14ac:dyDescent="0.3">
      <c r="A8835" t="s">
        <v>2655</v>
      </c>
      <c r="B8835" t="s">
        <v>10768</v>
      </c>
      <c r="C8835" t="s">
        <v>13592</v>
      </c>
      <c r="D8835" t="s">
        <v>1619</v>
      </c>
      <c r="E8835" t="s">
        <v>1620</v>
      </c>
      <c r="F8835" t="s">
        <v>3605</v>
      </c>
      <c r="G8835" t="s">
        <v>1635</v>
      </c>
      <c r="H8835" t="s">
        <v>2635</v>
      </c>
      <c r="I8835" t="s">
        <v>37</v>
      </c>
      <c r="J8835" t="s">
        <v>650</v>
      </c>
      <c r="K8835" t="s">
        <v>651</v>
      </c>
      <c r="L8835" t="s">
        <v>124</v>
      </c>
      <c r="M8835" t="s">
        <v>38</v>
      </c>
      <c r="N8835" t="s">
        <v>39</v>
      </c>
      <c r="O8835" s="23">
        <v>415</v>
      </c>
      <c r="P8835" s="9">
        <v>9.32</v>
      </c>
      <c r="Q8835" t="s">
        <v>40</v>
      </c>
      <c r="R8835">
        <v>27379</v>
      </c>
      <c r="S8835" s="9">
        <v>44.51</v>
      </c>
      <c r="T8835" s="26">
        <v>4.6509999999999998</v>
      </c>
      <c r="U8835" s="8">
        <v>207</v>
      </c>
      <c r="V8835" t="s">
        <v>13593</v>
      </c>
      <c r="W8835" t="s">
        <v>2007</v>
      </c>
      <c r="X8835" t="s">
        <v>42</v>
      </c>
      <c r="Y8835" t="s">
        <v>6209</v>
      </c>
      <c r="AA8835" s="1">
        <f t="shared" si="847"/>
        <v>46118</v>
      </c>
      <c r="AB8835" s="2">
        <f t="shared" si="848"/>
        <v>4</v>
      </c>
      <c r="AC8835" s="2">
        <f t="shared" si="849"/>
        <v>2026</v>
      </c>
      <c r="AD8835" s="2" t="str">
        <f>IFERROR(VLOOKUP(A8835,'Aux Área'!$A$4:$B$123,2,0),"-")</f>
        <v>TI</v>
      </c>
    </row>
    <row r="8836" spans="1:30" x14ac:dyDescent="0.3">
      <c r="A8836" t="s">
        <v>62</v>
      </c>
      <c r="B8836" t="s">
        <v>1455</v>
      </c>
      <c r="C8836" t="s">
        <v>13594</v>
      </c>
      <c r="D8836" t="s">
        <v>158</v>
      </c>
      <c r="E8836" t="s">
        <v>159</v>
      </c>
      <c r="F8836" t="s">
        <v>63</v>
      </c>
      <c r="G8836" t="s">
        <v>35</v>
      </c>
      <c r="H8836" t="s">
        <v>36</v>
      </c>
      <c r="I8836" t="s">
        <v>37</v>
      </c>
      <c r="J8836" t="s">
        <v>10485</v>
      </c>
      <c r="K8836" t="s">
        <v>527</v>
      </c>
      <c r="L8836" t="s">
        <v>124</v>
      </c>
      <c r="M8836" t="s">
        <v>38</v>
      </c>
      <c r="N8836" t="s">
        <v>39</v>
      </c>
      <c r="O8836" s="23">
        <v>171</v>
      </c>
      <c r="P8836" s="9">
        <v>6.67</v>
      </c>
      <c r="Q8836" t="s">
        <v>40</v>
      </c>
      <c r="R8836">
        <v>72780</v>
      </c>
      <c r="S8836" s="9">
        <v>25.65</v>
      </c>
      <c r="T8836" s="26">
        <v>4.992</v>
      </c>
      <c r="U8836" s="8">
        <v>128.04</v>
      </c>
      <c r="V8836" t="s">
        <v>13595</v>
      </c>
      <c r="W8836" t="s">
        <v>2007</v>
      </c>
      <c r="X8836" t="s">
        <v>42</v>
      </c>
      <c r="Y8836" t="s">
        <v>1740</v>
      </c>
      <c r="AA8836" s="1">
        <f t="shared" si="847"/>
        <v>46118</v>
      </c>
      <c r="AB8836" s="2">
        <f t="shared" si="848"/>
        <v>4</v>
      </c>
      <c r="AC8836" s="2">
        <f t="shared" si="849"/>
        <v>2026</v>
      </c>
      <c r="AD8836" s="2" t="str">
        <f>IFERROR(VLOOKUP(A8836,'Aux Área'!$A$4:$B$123,2,0),"-")</f>
        <v>CONSERVA</v>
      </c>
    </row>
    <row r="8837" spans="1:30" x14ac:dyDescent="0.3">
      <c r="A8837" t="s">
        <v>54</v>
      </c>
      <c r="B8837" t="s">
        <v>319</v>
      </c>
      <c r="C8837" t="s">
        <v>13596</v>
      </c>
      <c r="D8837" t="s">
        <v>1480</v>
      </c>
      <c r="E8837" t="s">
        <v>1481</v>
      </c>
      <c r="F8837" t="s">
        <v>55</v>
      </c>
      <c r="G8837" t="s">
        <v>35</v>
      </c>
      <c r="H8837" t="s">
        <v>36</v>
      </c>
      <c r="I8837" t="s">
        <v>37</v>
      </c>
      <c r="J8837" t="s">
        <v>1511</v>
      </c>
      <c r="K8837" t="s">
        <v>1512</v>
      </c>
      <c r="L8837" t="s">
        <v>1513</v>
      </c>
      <c r="M8837" t="s">
        <v>1514</v>
      </c>
      <c r="N8837" t="s">
        <v>39</v>
      </c>
      <c r="O8837" s="23">
        <v>475</v>
      </c>
      <c r="P8837" s="9">
        <v>11.03</v>
      </c>
      <c r="Q8837" t="s">
        <v>40</v>
      </c>
      <c r="R8837">
        <v>47431</v>
      </c>
      <c r="S8837" s="9">
        <v>43.07</v>
      </c>
      <c r="T8837" s="26">
        <v>4.6900000000000004</v>
      </c>
      <c r="U8837" s="8">
        <v>202</v>
      </c>
      <c r="V8837" t="s">
        <v>13597</v>
      </c>
      <c r="W8837" t="s">
        <v>2007</v>
      </c>
      <c r="X8837" t="s">
        <v>42</v>
      </c>
      <c r="Y8837" t="s">
        <v>1740</v>
      </c>
      <c r="AA8837" s="1">
        <f t="shared" si="847"/>
        <v>46118</v>
      </c>
      <c r="AB8837" s="2">
        <f t="shared" si="848"/>
        <v>4</v>
      </c>
      <c r="AC8837" s="2">
        <f t="shared" si="849"/>
        <v>2026</v>
      </c>
      <c r="AD8837" s="2" t="str">
        <f>IFERROR(VLOOKUP(A8837,'Aux Área'!$A$4:$B$123,2,0),"-")</f>
        <v>ENGENHARIA</v>
      </c>
    </row>
    <row r="8838" spans="1:30" x14ac:dyDescent="0.3">
      <c r="A8838" t="s">
        <v>2278</v>
      </c>
      <c r="B8838" t="s">
        <v>4664</v>
      </c>
      <c r="C8838" t="s">
        <v>13598</v>
      </c>
      <c r="D8838" t="s">
        <v>6708</v>
      </c>
      <c r="E8838" t="s">
        <v>6709</v>
      </c>
      <c r="F8838" t="s">
        <v>2281</v>
      </c>
      <c r="G8838" t="s">
        <v>1135</v>
      </c>
      <c r="H8838" t="s">
        <v>2275</v>
      </c>
      <c r="I8838" t="s">
        <v>1497</v>
      </c>
      <c r="J8838" t="s">
        <v>11506</v>
      </c>
      <c r="K8838" t="s">
        <v>11507</v>
      </c>
      <c r="L8838" t="s">
        <v>84</v>
      </c>
      <c r="M8838" t="s">
        <v>38</v>
      </c>
      <c r="N8838" t="s">
        <v>39</v>
      </c>
      <c r="O8838" s="23">
        <v>426</v>
      </c>
      <c r="P8838" s="9">
        <v>9.89</v>
      </c>
      <c r="Q8838" t="s">
        <v>40</v>
      </c>
      <c r="R8838">
        <v>154612</v>
      </c>
      <c r="S8838" s="9">
        <v>43.09</v>
      </c>
      <c r="T8838" s="26">
        <v>4.99</v>
      </c>
      <c r="U8838" s="8">
        <v>215.02</v>
      </c>
      <c r="V8838" t="s">
        <v>112</v>
      </c>
      <c r="W8838" t="s">
        <v>2276</v>
      </c>
      <c r="X8838" t="s">
        <v>42</v>
      </c>
      <c r="Y8838" t="s">
        <v>2277</v>
      </c>
      <c r="AA8838" s="1">
        <f t="shared" si="847"/>
        <v>46118</v>
      </c>
      <c r="AB8838" s="2">
        <f t="shared" si="848"/>
        <v>4</v>
      </c>
      <c r="AC8838" s="2">
        <f t="shared" si="849"/>
        <v>2026</v>
      </c>
      <c r="AD8838" s="2" t="str">
        <f>IFERROR(VLOOKUP(A8838,'Aux Área'!$A$4:$B$123,2,0),"-")</f>
        <v>INSPEÇÃO</v>
      </c>
    </row>
    <row r="8839" spans="1:30" x14ac:dyDescent="0.3">
      <c r="A8839" t="s">
        <v>1295</v>
      </c>
      <c r="B8839" t="s">
        <v>1753</v>
      </c>
      <c r="C8839" t="s">
        <v>13599</v>
      </c>
      <c r="D8839" t="s">
        <v>1297</v>
      </c>
      <c r="E8839" t="s">
        <v>2221</v>
      </c>
      <c r="F8839" t="s">
        <v>1299</v>
      </c>
      <c r="G8839" t="s">
        <v>1135</v>
      </c>
      <c r="H8839" t="s">
        <v>1301</v>
      </c>
      <c r="I8839" t="s">
        <v>839</v>
      </c>
      <c r="J8839" t="s">
        <v>275</v>
      </c>
      <c r="K8839" t="s">
        <v>276</v>
      </c>
      <c r="L8839" t="s">
        <v>124</v>
      </c>
      <c r="M8839" t="s">
        <v>38</v>
      </c>
      <c r="N8839" t="s">
        <v>39</v>
      </c>
      <c r="O8839" s="23">
        <v>0</v>
      </c>
      <c r="P8839" s="23">
        <v>0</v>
      </c>
      <c r="Q8839" t="s">
        <v>40</v>
      </c>
      <c r="R8839" t="s">
        <v>15244</v>
      </c>
      <c r="S8839" s="9">
        <v>47.07</v>
      </c>
      <c r="T8839" s="26">
        <v>4.79</v>
      </c>
      <c r="U8839" s="8">
        <v>225.47</v>
      </c>
      <c r="V8839" t="s">
        <v>13600</v>
      </c>
      <c r="W8839" t="s">
        <v>2007</v>
      </c>
      <c r="X8839" t="s">
        <v>42</v>
      </c>
      <c r="Y8839" t="s">
        <v>1740</v>
      </c>
      <c r="AA8839" s="1">
        <f t="shared" si="847"/>
        <v>46118</v>
      </c>
      <c r="AB8839" s="2">
        <f t="shared" si="848"/>
        <v>4</v>
      </c>
      <c r="AC8839" s="2">
        <f t="shared" si="849"/>
        <v>2026</v>
      </c>
      <c r="AD8839" s="2" t="str">
        <f>IFERROR(VLOOKUP(A8839,'Aux Área'!$A$4:$B$123,2,0),"-")</f>
        <v>LUCCA JR - OP</v>
      </c>
    </row>
    <row r="8840" spans="1:30" x14ac:dyDescent="0.3">
      <c r="A8840" t="s">
        <v>1130</v>
      </c>
      <c r="B8840" t="s">
        <v>1131</v>
      </c>
      <c r="C8840" t="s">
        <v>13601</v>
      </c>
      <c r="D8840" t="s">
        <v>1133</v>
      </c>
      <c r="E8840" t="s">
        <v>1134</v>
      </c>
      <c r="F8840" t="s">
        <v>1130</v>
      </c>
      <c r="G8840" t="s">
        <v>1635</v>
      </c>
      <c r="H8840" t="s">
        <v>1136</v>
      </c>
      <c r="I8840" t="s">
        <v>1137</v>
      </c>
      <c r="J8840" t="s">
        <v>97</v>
      </c>
      <c r="K8840" t="s">
        <v>98</v>
      </c>
      <c r="L8840" t="s">
        <v>84</v>
      </c>
      <c r="M8840" t="s">
        <v>38</v>
      </c>
      <c r="N8840" t="s">
        <v>707</v>
      </c>
      <c r="O8840" s="23">
        <v>297</v>
      </c>
      <c r="P8840" s="9">
        <v>7.04</v>
      </c>
      <c r="Q8840" t="s">
        <v>40</v>
      </c>
      <c r="R8840">
        <v>32340</v>
      </c>
      <c r="S8840" s="9">
        <v>42.17</v>
      </c>
      <c r="T8840" s="26">
        <v>6.54</v>
      </c>
      <c r="U8840" s="8">
        <v>275.79000000000002</v>
      </c>
      <c r="V8840" t="s">
        <v>13602</v>
      </c>
      <c r="W8840" t="s">
        <v>2007</v>
      </c>
      <c r="X8840" t="s">
        <v>42</v>
      </c>
      <c r="Y8840" t="s">
        <v>1740</v>
      </c>
      <c r="AA8840" s="1">
        <f t="shared" si="847"/>
        <v>46118</v>
      </c>
      <c r="AB8840" s="2">
        <f t="shared" si="848"/>
        <v>4</v>
      </c>
      <c r="AC8840" s="2">
        <f t="shared" si="849"/>
        <v>2026</v>
      </c>
      <c r="AD8840" s="2" t="str">
        <f>IFERROR(VLOOKUP(A8840,'Aux Área'!$A$4:$B$123,2,0),"-")</f>
        <v>DIRETORIA</v>
      </c>
    </row>
    <row r="8841" spans="1:30" x14ac:dyDescent="0.3">
      <c r="A8841" t="s">
        <v>2632</v>
      </c>
      <c r="B8841" t="s">
        <v>11859</v>
      </c>
      <c r="C8841" t="s">
        <v>13603</v>
      </c>
      <c r="D8841" t="s">
        <v>10329</v>
      </c>
      <c r="E8841" t="s">
        <v>9675</v>
      </c>
      <c r="F8841" t="s">
        <v>3712</v>
      </c>
      <c r="G8841" t="s">
        <v>1300</v>
      </c>
      <c r="H8841" t="s">
        <v>2635</v>
      </c>
      <c r="I8841" t="s">
        <v>37</v>
      </c>
      <c r="J8841" t="s">
        <v>188</v>
      </c>
      <c r="K8841" t="s">
        <v>189</v>
      </c>
      <c r="L8841" t="s">
        <v>190</v>
      </c>
      <c r="M8841" t="s">
        <v>38</v>
      </c>
      <c r="N8841" t="s">
        <v>39</v>
      </c>
      <c r="O8841" s="23">
        <v>388</v>
      </c>
      <c r="P8841" s="9">
        <v>9.2899999999999991</v>
      </c>
      <c r="Q8841" t="s">
        <v>40</v>
      </c>
      <c r="R8841">
        <v>20694</v>
      </c>
      <c r="S8841" s="9">
        <v>41.77</v>
      </c>
      <c r="T8841" s="26">
        <v>4.99</v>
      </c>
      <c r="U8841" s="8">
        <v>208.43</v>
      </c>
      <c r="V8841" t="s">
        <v>112</v>
      </c>
      <c r="W8841" t="s">
        <v>2007</v>
      </c>
      <c r="X8841" t="s">
        <v>42</v>
      </c>
      <c r="Y8841" t="s">
        <v>1740</v>
      </c>
      <c r="AA8841" s="1">
        <f t="shared" si="847"/>
        <v>46118</v>
      </c>
      <c r="AB8841" s="2">
        <f t="shared" si="848"/>
        <v>4</v>
      </c>
      <c r="AC8841" s="2">
        <f t="shared" si="849"/>
        <v>2026</v>
      </c>
      <c r="AD8841" s="2" t="str">
        <f>IFERROR(VLOOKUP(A8841,'Aux Área'!$A$4:$B$123,2,0),"-")</f>
        <v>TI</v>
      </c>
    </row>
    <row r="8842" spans="1:30" x14ac:dyDescent="0.3">
      <c r="A8842" t="s">
        <v>5543</v>
      </c>
      <c r="B8842" t="s">
        <v>11845</v>
      </c>
      <c r="C8842" t="s">
        <v>13604</v>
      </c>
      <c r="D8842" t="s">
        <v>3410</v>
      </c>
      <c r="E8842" t="s">
        <v>3411</v>
      </c>
      <c r="F8842" t="s">
        <v>6207</v>
      </c>
      <c r="G8842" t="s">
        <v>1135</v>
      </c>
      <c r="H8842" t="s">
        <v>5545</v>
      </c>
      <c r="I8842" t="s">
        <v>839</v>
      </c>
      <c r="J8842" t="s">
        <v>231</v>
      </c>
      <c r="K8842" t="s">
        <v>232</v>
      </c>
      <c r="L8842" t="s">
        <v>217</v>
      </c>
      <c r="M8842" t="s">
        <v>38</v>
      </c>
      <c r="N8842" t="s">
        <v>39</v>
      </c>
      <c r="O8842" s="23">
        <v>390</v>
      </c>
      <c r="P8842" s="9">
        <v>9.41</v>
      </c>
      <c r="Q8842" t="s">
        <v>40</v>
      </c>
      <c r="R8842">
        <v>43471</v>
      </c>
      <c r="S8842" s="9">
        <v>41.43</v>
      </c>
      <c r="T8842" s="26">
        <v>4.8600000000000003</v>
      </c>
      <c r="U8842" s="8">
        <v>201.35</v>
      </c>
      <c r="V8842" t="s">
        <v>13605</v>
      </c>
      <c r="W8842" t="s">
        <v>2276</v>
      </c>
      <c r="X8842" t="s">
        <v>42</v>
      </c>
      <c r="Y8842" t="s">
        <v>2277</v>
      </c>
      <c r="AA8842" s="1">
        <f t="shared" si="847"/>
        <v>46118</v>
      </c>
      <c r="AB8842" s="2">
        <f t="shared" si="848"/>
        <v>4</v>
      </c>
      <c r="AC8842" s="2">
        <f t="shared" si="849"/>
        <v>2026</v>
      </c>
      <c r="AD8842" s="2" t="str">
        <f>IFERROR(VLOOKUP(A8842,'Aux Área'!$A$4:$B$123,2,0),"-")</f>
        <v>INSPEÇÃO</v>
      </c>
    </row>
    <row r="8843" spans="1:30" x14ac:dyDescent="0.3">
      <c r="A8843" t="s">
        <v>2700</v>
      </c>
      <c r="B8843" t="s">
        <v>2000</v>
      </c>
      <c r="C8843" t="s">
        <v>13606</v>
      </c>
      <c r="D8843" t="s">
        <v>3403</v>
      </c>
      <c r="E8843" t="s">
        <v>3404</v>
      </c>
      <c r="F8843" t="s">
        <v>2703</v>
      </c>
      <c r="G8843" t="s">
        <v>659</v>
      </c>
      <c r="H8843" t="s">
        <v>1996</v>
      </c>
      <c r="I8843" t="s">
        <v>1997</v>
      </c>
      <c r="J8843" t="s">
        <v>275</v>
      </c>
      <c r="K8843" t="s">
        <v>276</v>
      </c>
      <c r="L8843" t="s">
        <v>124</v>
      </c>
      <c r="M8843" t="s">
        <v>38</v>
      </c>
      <c r="N8843" t="s">
        <v>668</v>
      </c>
      <c r="O8843" s="23">
        <v>556</v>
      </c>
      <c r="P8843" s="9">
        <v>6.04</v>
      </c>
      <c r="Q8843" t="s">
        <v>40</v>
      </c>
      <c r="R8843">
        <v>30554</v>
      </c>
      <c r="S8843" s="9">
        <v>92</v>
      </c>
      <c r="T8843" s="26">
        <v>8.59</v>
      </c>
      <c r="U8843" s="8">
        <v>790.28</v>
      </c>
      <c r="V8843" t="s">
        <v>13607</v>
      </c>
      <c r="W8843" t="s">
        <v>1985</v>
      </c>
      <c r="X8843" t="s">
        <v>42</v>
      </c>
      <c r="Y8843" t="s">
        <v>1986</v>
      </c>
      <c r="AA8843" s="1">
        <f t="shared" si="847"/>
        <v>46118</v>
      </c>
      <c r="AB8843" s="2">
        <f t="shared" si="848"/>
        <v>4</v>
      </c>
      <c r="AC8843" s="2">
        <f t="shared" si="849"/>
        <v>2026</v>
      </c>
      <c r="AD8843" s="2" t="str">
        <f>IFERROR(VLOOKUP(A8843,'Aux Área'!$A$4:$B$123,2,0),"-")</f>
        <v>PESADOS</v>
      </c>
    </row>
    <row r="8844" spans="1:30" x14ac:dyDescent="0.3">
      <c r="A8844" t="s">
        <v>2700</v>
      </c>
      <c r="C8844" t="s">
        <v>15839</v>
      </c>
      <c r="F8844" t="s">
        <v>2703</v>
      </c>
      <c r="K8844" t="s">
        <v>276</v>
      </c>
      <c r="N8844" t="s">
        <v>15690</v>
      </c>
      <c r="O8844" t="s">
        <v>15244</v>
      </c>
      <c r="P8844" s="9" t="s">
        <v>15244</v>
      </c>
      <c r="Q8844" t="s">
        <v>40</v>
      </c>
      <c r="R8844" t="s">
        <v>15244</v>
      </c>
      <c r="S8844">
        <v>5.0199999999999996</v>
      </c>
      <c r="U8844" s="8">
        <v>19.059999999999999</v>
      </c>
      <c r="AA8844" s="1">
        <f t="shared" si="847"/>
        <v>46118</v>
      </c>
      <c r="AB8844" s="2">
        <f t="shared" si="848"/>
        <v>4</v>
      </c>
      <c r="AC8844" s="2">
        <f t="shared" si="849"/>
        <v>2026</v>
      </c>
      <c r="AD8844" s="2" t="str">
        <f>IFERROR(VLOOKUP(A8844,'Aux Área'!$A$4:$B$123,2,0),"-")</f>
        <v>PESADOS</v>
      </c>
    </row>
    <row r="8845" spans="1:30" x14ac:dyDescent="0.3">
      <c r="A8845" t="s">
        <v>2547</v>
      </c>
      <c r="B8845" t="s">
        <v>2548</v>
      </c>
      <c r="C8845" t="s">
        <v>13608</v>
      </c>
      <c r="D8845" t="s">
        <v>2468</v>
      </c>
      <c r="E8845" t="s">
        <v>2469</v>
      </c>
      <c r="F8845" t="s">
        <v>2550</v>
      </c>
      <c r="G8845" t="s">
        <v>659</v>
      </c>
      <c r="H8845" t="s">
        <v>2215</v>
      </c>
      <c r="I8845" t="s">
        <v>667</v>
      </c>
      <c r="J8845" t="s">
        <v>122</v>
      </c>
      <c r="K8845" t="s">
        <v>123</v>
      </c>
      <c r="L8845" t="s">
        <v>124</v>
      </c>
      <c r="M8845" t="s">
        <v>38</v>
      </c>
      <c r="N8845" t="s">
        <v>668</v>
      </c>
      <c r="O8845" s="23">
        <v>302</v>
      </c>
      <c r="P8845" s="9">
        <v>6.61</v>
      </c>
      <c r="Q8845" t="s">
        <v>40</v>
      </c>
      <c r="R8845">
        <v>17442</v>
      </c>
      <c r="S8845" s="9">
        <v>45.69</v>
      </c>
      <c r="T8845" s="26">
        <v>7.7910000000000004</v>
      </c>
      <c r="U8845" s="8">
        <v>355.99</v>
      </c>
      <c r="V8845" t="s">
        <v>112</v>
      </c>
      <c r="W8845" t="s">
        <v>2007</v>
      </c>
      <c r="X8845" t="s">
        <v>42</v>
      </c>
      <c r="Y8845" t="s">
        <v>1740</v>
      </c>
      <c r="AA8845" s="1">
        <f t="shared" si="847"/>
        <v>46118</v>
      </c>
      <c r="AB8845" s="2">
        <f t="shared" si="848"/>
        <v>4</v>
      </c>
      <c r="AC8845" s="2">
        <f t="shared" si="849"/>
        <v>2026</v>
      </c>
      <c r="AD8845" s="2" t="str">
        <f>IFERROR(VLOOKUP(A8845,'Aux Área'!$A$4:$B$123,2,0),"-")</f>
        <v>APH</v>
      </c>
    </row>
    <row r="8846" spans="1:30" x14ac:dyDescent="0.3">
      <c r="A8846" t="s">
        <v>2306</v>
      </c>
      <c r="B8846" t="s">
        <v>4613</v>
      </c>
      <c r="C8846" t="s">
        <v>13609</v>
      </c>
      <c r="D8846" t="s">
        <v>3428</v>
      </c>
      <c r="E8846" t="s">
        <v>3429</v>
      </c>
      <c r="F8846" t="s">
        <v>2309</v>
      </c>
      <c r="G8846" t="s">
        <v>1135</v>
      </c>
      <c r="H8846" t="s">
        <v>2275</v>
      </c>
      <c r="I8846" t="s">
        <v>1497</v>
      </c>
      <c r="J8846" t="s">
        <v>1665</v>
      </c>
      <c r="K8846" t="s">
        <v>1666</v>
      </c>
      <c r="L8846" t="s">
        <v>301</v>
      </c>
      <c r="M8846" t="s">
        <v>38</v>
      </c>
      <c r="N8846" t="s">
        <v>39</v>
      </c>
      <c r="O8846" s="23">
        <v>319</v>
      </c>
      <c r="P8846" s="9">
        <v>7.05</v>
      </c>
      <c r="Q8846" t="s">
        <v>40</v>
      </c>
      <c r="R8846">
        <v>153029</v>
      </c>
      <c r="S8846" s="9">
        <v>45.22</v>
      </c>
      <c r="T8846" s="26">
        <v>4.6900000000000004</v>
      </c>
      <c r="U8846" s="8">
        <v>212.08</v>
      </c>
      <c r="V8846" t="s">
        <v>13610</v>
      </c>
      <c r="W8846" t="s">
        <v>2276</v>
      </c>
      <c r="X8846" t="s">
        <v>42</v>
      </c>
      <c r="Y8846" t="s">
        <v>2277</v>
      </c>
      <c r="AA8846" s="1">
        <f t="shared" si="847"/>
        <v>46118</v>
      </c>
      <c r="AB8846" s="2">
        <f t="shared" si="848"/>
        <v>4</v>
      </c>
      <c r="AC8846" s="2">
        <f t="shared" si="849"/>
        <v>2026</v>
      </c>
      <c r="AD8846" s="2" t="str">
        <f>IFERROR(VLOOKUP(A8846,'Aux Área'!$A$4:$B$123,2,0),"-")</f>
        <v>INSPEÇÃO</v>
      </c>
    </row>
    <row r="8847" spans="1:30" x14ac:dyDescent="0.3">
      <c r="A8847" t="s">
        <v>2477</v>
      </c>
      <c r="B8847" t="s">
        <v>2478</v>
      </c>
      <c r="C8847" t="s">
        <v>13611</v>
      </c>
      <c r="D8847" t="s">
        <v>2468</v>
      </c>
      <c r="E8847" t="s">
        <v>2469</v>
      </c>
      <c r="F8847" t="s">
        <v>2480</v>
      </c>
      <c r="G8847" t="s">
        <v>659</v>
      </c>
      <c r="H8847" t="s">
        <v>2215</v>
      </c>
      <c r="I8847" t="s">
        <v>667</v>
      </c>
      <c r="J8847" t="s">
        <v>188</v>
      </c>
      <c r="K8847" t="s">
        <v>189</v>
      </c>
      <c r="L8847" t="s">
        <v>190</v>
      </c>
      <c r="M8847" t="s">
        <v>38</v>
      </c>
      <c r="N8847" t="s">
        <v>668</v>
      </c>
      <c r="O8847" s="23">
        <v>292</v>
      </c>
      <c r="P8847" s="9">
        <v>6.44</v>
      </c>
      <c r="Q8847" t="s">
        <v>40</v>
      </c>
      <c r="R8847">
        <v>12424</v>
      </c>
      <c r="S8847" s="9">
        <v>45.32</v>
      </c>
      <c r="T8847" s="26">
        <v>8.1910000000000007</v>
      </c>
      <c r="U8847" s="8">
        <v>371.21</v>
      </c>
      <c r="V8847" t="s">
        <v>41</v>
      </c>
      <c r="W8847" t="s">
        <v>2007</v>
      </c>
      <c r="X8847" t="s">
        <v>42</v>
      </c>
      <c r="Y8847" t="s">
        <v>1740</v>
      </c>
      <c r="AA8847" s="1">
        <f t="shared" si="847"/>
        <v>46118</v>
      </c>
      <c r="AB8847" s="2">
        <f t="shared" si="848"/>
        <v>4</v>
      </c>
      <c r="AC8847" s="2">
        <f t="shared" si="849"/>
        <v>2026</v>
      </c>
      <c r="AD8847" s="2" t="str">
        <f>IFERROR(VLOOKUP(A8847,'Aux Área'!$A$4:$B$123,2,0),"-")</f>
        <v>APH</v>
      </c>
    </row>
    <row r="8848" spans="1:30" x14ac:dyDescent="0.3">
      <c r="A8848" t="s">
        <v>2643</v>
      </c>
      <c r="B8848" t="s">
        <v>2307</v>
      </c>
      <c r="C8848" t="s">
        <v>13612</v>
      </c>
      <c r="D8848" t="s">
        <v>4988</v>
      </c>
      <c r="E8848" t="s">
        <v>4989</v>
      </c>
      <c r="F8848" t="s">
        <v>2646</v>
      </c>
      <c r="G8848" t="s">
        <v>1300</v>
      </c>
      <c r="H8848" t="s">
        <v>1301</v>
      </c>
      <c r="I8848" t="s">
        <v>37</v>
      </c>
      <c r="J8848" t="s">
        <v>122</v>
      </c>
      <c r="K8848" t="s">
        <v>123</v>
      </c>
      <c r="L8848" t="s">
        <v>124</v>
      </c>
      <c r="M8848" t="s">
        <v>38</v>
      </c>
      <c r="N8848" t="s">
        <v>39</v>
      </c>
      <c r="O8848" s="23">
        <v>737</v>
      </c>
      <c r="P8848" s="9">
        <v>20.92</v>
      </c>
      <c r="Q8848" t="s">
        <v>40</v>
      </c>
      <c r="R8848">
        <v>147977</v>
      </c>
      <c r="S8848" s="9">
        <v>35.229999999999997</v>
      </c>
      <c r="T8848" s="26">
        <v>4.59</v>
      </c>
      <c r="U8848" s="8">
        <v>161.69999999999999</v>
      </c>
      <c r="V8848" t="s">
        <v>246</v>
      </c>
      <c r="W8848" t="s">
        <v>2276</v>
      </c>
      <c r="X8848" t="s">
        <v>42</v>
      </c>
      <c r="Y8848" t="s">
        <v>2277</v>
      </c>
      <c r="AA8848" s="1">
        <f t="shared" si="847"/>
        <v>46118</v>
      </c>
      <c r="AB8848" s="2">
        <f t="shared" si="848"/>
        <v>4</v>
      </c>
      <c r="AC8848" s="2">
        <f t="shared" si="849"/>
        <v>2026</v>
      </c>
      <c r="AD8848" s="2" t="str">
        <f>IFERROR(VLOOKUP(A8848,'Aux Área'!$A$4:$B$123,2,0),"-")</f>
        <v>INSPEÇÃO</v>
      </c>
    </row>
    <row r="8849" spans="1:30" x14ac:dyDescent="0.3">
      <c r="A8849" t="s">
        <v>11447</v>
      </c>
      <c r="B8849" t="s">
        <v>2272</v>
      </c>
      <c r="C8849" t="s">
        <v>13613</v>
      </c>
      <c r="D8849" t="s">
        <v>11449</v>
      </c>
      <c r="E8849" t="s">
        <v>11450</v>
      </c>
      <c r="F8849" t="s">
        <v>653</v>
      </c>
      <c r="G8849" t="s">
        <v>635</v>
      </c>
      <c r="H8849" t="s">
        <v>11451</v>
      </c>
      <c r="I8849" t="s">
        <v>1853</v>
      </c>
      <c r="J8849" t="s">
        <v>122</v>
      </c>
      <c r="K8849" t="s">
        <v>123</v>
      </c>
      <c r="L8849" t="s">
        <v>124</v>
      </c>
      <c r="M8849" t="s">
        <v>38</v>
      </c>
      <c r="N8849" t="s">
        <v>668</v>
      </c>
      <c r="O8849" s="23">
        <v>0</v>
      </c>
      <c r="P8849" s="9">
        <v>0</v>
      </c>
      <c r="Q8849" t="s">
        <v>40</v>
      </c>
      <c r="R8849">
        <v>0</v>
      </c>
      <c r="S8849" s="9">
        <v>201.18</v>
      </c>
      <c r="T8849" s="26">
        <v>7.79</v>
      </c>
      <c r="U8849" s="8">
        <v>1567.2</v>
      </c>
      <c r="V8849" t="s">
        <v>3111</v>
      </c>
      <c r="W8849" t="s">
        <v>652</v>
      </c>
      <c r="X8849" t="s">
        <v>42</v>
      </c>
      <c r="Y8849" t="s">
        <v>653</v>
      </c>
      <c r="AA8849" s="1">
        <f t="shared" si="847"/>
        <v>46118</v>
      </c>
      <c r="AB8849" s="2">
        <f t="shared" si="848"/>
        <v>4</v>
      </c>
      <c r="AC8849" s="2">
        <f t="shared" si="849"/>
        <v>2026</v>
      </c>
      <c r="AD8849" s="2" t="str">
        <f>IFERROR(VLOOKUP(A8849,'Aux Área'!$A$4:$B$123,2,0),"-")</f>
        <v>SÃO PEDRO</v>
      </c>
    </row>
    <row r="8850" spans="1:30" x14ac:dyDescent="0.3">
      <c r="A8850" t="s">
        <v>2638</v>
      </c>
      <c r="B8850" t="s">
        <v>4593</v>
      </c>
      <c r="C8850" t="s">
        <v>13614</v>
      </c>
      <c r="D8850" t="s">
        <v>10306</v>
      </c>
      <c r="E8850" t="s">
        <v>9673</v>
      </c>
      <c r="F8850" t="s">
        <v>2641</v>
      </c>
      <c r="G8850" t="s">
        <v>1135</v>
      </c>
      <c r="H8850" t="s">
        <v>2275</v>
      </c>
      <c r="I8850" t="s">
        <v>1497</v>
      </c>
      <c r="J8850" t="s">
        <v>275</v>
      </c>
      <c r="K8850" t="s">
        <v>276</v>
      </c>
      <c r="L8850" t="s">
        <v>124</v>
      </c>
      <c r="M8850" t="s">
        <v>38</v>
      </c>
      <c r="N8850" t="s">
        <v>39</v>
      </c>
      <c r="O8850" s="23">
        <v>328</v>
      </c>
      <c r="P8850" s="9">
        <v>8.7799999999999994</v>
      </c>
      <c r="Q8850" t="s">
        <v>40</v>
      </c>
      <c r="R8850">
        <v>140839</v>
      </c>
      <c r="S8850" s="9">
        <v>37.36</v>
      </c>
      <c r="T8850" s="26">
        <v>4.79</v>
      </c>
      <c r="U8850" s="8">
        <v>178.95</v>
      </c>
      <c r="V8850" t="s">
        <v>13615</v>
      </c>
      <c r="W8850" t="s">
        <v>2276</v>
      </c>
      <c r="X8850" t="s">
        <v>42</v>
      </c>
      <c r="Y8850" t="s">
        <v>2277</v>
      </c>
      <c r="AA8850" s="1">
        <f t="shared" si="847"/>
        <v>46118</v>
      </c>
      <c r="AB8850" s="2">
        <f t="shared" si="848"/>
        <v>4</v>
      </c>
      <c r="AC8850" s="2">
        <f t="shared" si="849"/>
        <v>2026</v>
      </c>
      <c r="AD8850" s="2" t="str">
        <f>IFERROR(VLOOKUP(A8850,'Aux Área'!$A$4:$B$123,2,0),"-")</f>
        <v>INSPEÇÃO</v>
      </c>
    </row>
    <row r="8851" spans="1:30" x14ac:dyDescent="0.3">
      <c r="A8851" t="s">
        <v>662</v>
      </c>
      <c r="B8851" t="s">
        <v>183</v>
      </c>
      <c r="C8851" t="s">
        <v>13616</v>
      </c>
      <c r="D8851" t="s">
        <v>1568</v>
      </c>
      <c r="E8851" t="s">
        <v>1569</v>
      </c>
      <c r="F8851" t="s">
        <v>653</v>
      </c>
      <c r="G8851" t="s">
        <v>1495</v>
      </c>
      <c r="H8851" t="s">
        <v>1571</v>
      </c>
      <c r="I8851" t="s">
        <v>1497</v>
      </c>
      <c r="J8851" t="s">
        <v>237</v>
      </c>
      <c r="K8851" t="s">
        <v>238</v>
      </c>
      <c r="L8851" t="s">
        <v>110</v>
      </c>
      <c r="M8851" t="s">
        <v>38</v>
      </c>
      <c r="N8851" t="s">
        <v>668</v>
      </c>
      <c r="O8851" s="23">
        <v>0</v>
      </c>
      <c r="P8851" s="9">
        <v>0</v>
      </c>
      <c r="Q8851" t="s">
        <v>40</v>
      </c>
      <c r="R8851">
        <v>0</v>
      </c>
      <c r="S8851" s="9">
        <v>90.42</v>
      </c>
      <c r="T8851" s="26">
        <v>7.59</v>
      </c>
      <c r="U8851" s="8">
        <v>686.29</v>
      </c>
      <c r="V8851" t="s">
        <v>41</v>
      </c>
      <c r="W8851" t="s">
        <v>652</v>
      </c>
      <c r="X8851" t="s">
        <v>42</v>
      </c>
      <c r="Y8851" t="s">
        <v>653</v>
      </c>
      <c r="AA8851" s="1">
        <f t="shared" si="847"/>
        <v>46118</v>
      </c>
      <c r="AB8851" s="2">
        <f t="shared" si="848"/>
        <v>4</v>
      </c>
      <c r="AC8851" s="2">
        <f t="shared" si="849"/>
        <v>2026</v>
      </c>
      <c r="AD8851" s="2" t="str">
        <f>IFERROR(VLOOKUP(A8851,'Aux Área'!$A$4:$B$123,2,0),"-")</f>
        <v>SÃO PEDRO</v>
      </c>
    </row>
    <row r="8852" spans="1:30" x14ac:dyDescent="0.3">
      <c r="A8852" t="s">
        <v>662</v>
      </c>
      <c r="C8852" t="s">
        <v>13616</v>
      </c>
      <c r="F8852" t="s">
        <v>15689</v>
      </c>
      <c r="K8852" t="s">
        <v>238</v>
      </c>
      <c r="N8852" t="s">
        <v>15690</v>
      </c>
      <c r="O8852" s="23">
        <v>0</v>
      </c>
      <c r="P8852" s="23">
        <v>0</v>
      </c>
      <c r="Q8852" t="s">
        <v>40</v>
      </c>
      <c r="R8852">
        <v>0</v>
      </c>
      <c r="S8852">
        <v>9.4499999999999993</v>
      </c>
      <c r="U8852" s="8">
        <v>37.71</v>
      </c>
      <c r="AA8852" s="1">
        <f t="shared" si="847"/>
        <v>46118</v>
      </c>
      <c r="AB8852" s="2">
        <f t="shared" si="848"/>
        <v>4</v>
      </c>
      <c r="AC8852" s="2">
        <f t="shared" si="849"/>
        <v>2026</v>
      </c>
      <c r="AD8852" s="2" t="str">
        <f>IFERROR(VLOOKUP(A8852,'Aux Área'!$A$4:$B$123,2,0),"-")</f>
        <v>SÃO PEDRO</v>
      </c>
    </row>
    <row r="8853" spans="1:30" x14ac:dyDescent="0.3">
      <c r="A8853" t="s">
        <v>66</v>
      </c>
      <c r="B8853" t="s">
        <v>464</v>
      </c>
      <c r="C8853" t="s">
        <v>13617</v>
      </c>
      <c r="D8853" t="s">
        <v>11653</v>
      </c>
      <c r="E8853" t="s">
        <v>11654</v>
      </c>
      <c r="F8853" t="s">
        <v>67</v>
      </c>
      <c r="G8853" t="s">
        <v>35</v>
      </c>
      <c r="H8853" t="s">
        <v>36</v>
      </c>
      <c r="I8853" t="s">
        <v>37</v>
      </c>
      <c r="J8853" t="s">
        <v>275</v>
      </c>
      <c r="K8853" t="s">
        <v>276</v>
      </c>
      <c r="L8853" t="s">
        <v>124</v>
      </c>
      <c r="M8853" t="s">
        <v>38</v>
      </c>
      <c r="N8853" t="s">
        <v>39</v>
      </c>
      <c r="O8853" s="23">
        <v>321</v>
      </c>
      <c r="P8853" s="9">
        <v>9.3000000000000007</v>
      </c>
      <c r="Q8853" t="s">
        <v>40</v>
      </c>
      <c r="R8853">
        <v>24165</v>
      </c>
      <c r="S8853" s="9">
        <v>34.5</v>
      </c>
      <c r="T8853" s="26">
        <v>4.79</v>
      </c>
      <c r="U8853" s="8">
        <v>165.26</v>
      </c>
      <c r="V8853" t="s">
        <v>13618</v>
      </c>
      <c r="W8853" t="s">
        <v>2007</v>
      </c>
      <c r="X8853" t="s">
        <v>42</v>
      </c>
      <c r="Y8853" t="s">
        <v>1740</v>
      </c>
      <c r="AA8853" s="1">
        <f t="shared" si="847"/>
        <v>46118</v>
      </c>
      <c r="AB8853" s="2">
        <f t="shared" si="848"/>
        <v>4</v>
      </c>
      <c r="AC8853" s="2">
        <f t="shared" si="849"/>
        <v>2026</v>
      </c>
      <c r="AD8853" s="2" t="str">
        <f>IFERROR(VLOOKUP(A8853,'Aux Área'!$A$4:$B$123,2,0),"-")</f>
        <v>OPERAÇÃO</v>
      </c>
    </row>
    <row r="8854" spans="1:30" x14ac:dyDescent="0.3">
      <c r="A8854" t="s">
        <v>3092</v>
      </c>
      <c r="B8854" t="s">
        <v>4774</v>
      </c>
      <c r="C8854" t="s">
        <v>13619</v>
      </c>
      <c r="D8854" t="s">
        <v>3135</v>
      </c>
      <c r="E8854" t="s">
        <v>3136</v>
      </c>
      <c r="F8854" t="s">
        <v>3594</v>
      </c>
      <c r="G8854" t="s">
        <v>1135</v>
      </c>
      <c r="H8854" t="s">
        <v>2275</v>
      </c>
      <c r="I8854" t="s">
        <v>1497</v>
      </c>
      <c r="J8854" t="s">
        <v>188</v>
      </c>
      <c r="K8854" t="s">
        <v>189</v>
      </c>
      <c r="L8854" t="s">
        <v>190</v>
      </c>
      <c r="M8854" t="s">
        <v>38</v>
      </c>
      <c r="N8854" t="s">
        <v>39</v>
      </c>
      <c r="O8854" s="23">
        <v>394</v>
      </c>
      <c r="P8854" s="9">
        <v>9.33</v>
      </c>
      <c r="Q8854" t="s">
        <v>40</v>
      </c>
      <c r="R8854">
        <v>134538</v>
      </c>
      <c r="S8854" s="9">
        <v>42.23</v>
      </c>
      <c r="T8854" s="26">
        <v>4.99</v>
      </c>
      <c r="U8854" s="8">
        <v>210.73</v>
      </c>
      <c r="V8854" t="s">
        <v>41</v>
      </c>
      <c r="W8854" t="s">
        <v>2276</v>
      </c>
      <c r="X8854" t="s">
        <v>42</v>
      </c>
      <c r="Y8854" t="s">
        <v>2277</v>
      </c>
      <c r="AA8854" s="1">
        <f t="shared" si="847"/>
        <v>46118</v>
      </c>
      <c r="AB8854" s="2">
        <f t="shared" si="848"/>
        <v>4</v>
      </c>
      <c r="AC8854" s="2">
        <f t="shared" si="849"/>
        <v>2026</v>
      </c>
      <c r="AD8854" s="2" t="str">
        <f>IFERROR(VLOOKUP(A8854,'Aux Área'!$A$4:$B$123,2,0),"-")</f>
        <v>INSPEÇÃO</v>
      </c>
    </row>
    <row r="8855" spans="1:30" x14ac:dyDescent="0.3">
      <c r="A8855" t="s">
        <v>50</v>
      </c>
      <c r="B8855" t="s">
        <v>324</v>
      </c>
      <c r="C8855" t="s">
        <v>13620</v>
      </c>
      <c r="D8855" t="s">
        <v>326</v>
      </c>
      <c r="E8855" t="s">
        <v>327</v>
      </c>
      <c r="F8855" t="s">
        <v>51</v>
      </c>
      <c r="G8855" t="s">
        <v>35</v>
      </c>
      <c r="H8855" t="s">
        <v>36</v>
      </c>
      <c r="I8855" t="s">
        <v>37</v>
      </c>
      <c r="J8855" t="s">
        <v>241</v>
      </c>
      <c r="K8855" t="s">
        <v>242</v>
      </c>
      <c r="L8855" t="s">
        <v>110</v>
      </c>
      <c r="M8855" t="s">
        <v>38</v>
      </c>
      <c r="N8855" t="s">
        <v>39</v>
      </c>
      <c r="O8855" s="23">
        <v>328</v>
      </c>
      <c r="P8855" s="9">
        <v>7.94</v>
      </c>
      <c r="Q8855" t="s">
        <v>40</v>
      </c>
      <c r="R8855">
        <v>26520</v>
      </c>
      <c r="S8855" s="9">
        <v>41.29</v>
      </c>
      <c r="T8855" s="26">
        <v>4.1900000000000004</v>
      </c>
      <c r="U8855" s="8">
        <v>172.99</v>
      </c>
      <c r="V8855" t="s">
        <v>41</v>
      </c>
      <c r="W8855" t="s">
        <v>2007</v>
      </c>
      <c r="X8855" t="s">
        <v>42</v>
      </c>
      <c r="Y8855" t="s">
        <v>1740</v>
      </c>
      <c r="AA8855" s="1">
        <f t="shared" si="847"/>
        <v>46118</v>
      </c>
      <c r="AB8855" s="2">
        <f t="shared" si="848"/>
        <v>4</v>
      </c>
      <c r="AC8855" s="2">
        <f t="shared" si="849"/>
        <v>2026</v>
      </c>
      <c r="AD8855" s="2" t="str">
        <f>IFERROR(VLOOKUP(A8855,'Aux Área'!$A$4:$B$123,2,0),"-")</f>
        <v>TI</v>
      </c>
    </row>
    <row r="8856" spans="1:30" x14ac:dyDescent="0.3">
      <c r="A8856" t="s">
        <v>5182</v>
      </c>
      <c r="B8856" t="s">
        <v>5183</v>
      </c>
      <c r="C8856" t="s">
        <v>13621</v>
      </c>
      <c r="D8856" t="s">
        <v>102</v>
      </c>
      <c r="E8856" t="s">
        <v>816</v>
      </c>
      <c r="F8856" t="s">
        <v>15238</v>
      </c>
      <c r="G8856" t="s">
        <v>1300</v>
      </c>
      <c r="H8856" t="s">
        <v>1301</v>
      </c>
      <c r="I8856" t="s">
        <v>37</v>
      </c>
      <c r="J8856" t="s">
        <v>147</v>
      </c>
      <c r="K8856" t="s">
        <v>148</v>
      </c>
      <c r="L8856" t="s">
        <v>84</v>
      </c>
      <c r="M8856" t="s">
        <v>38</v>
      </c>
      <c r="N8856" t="s">
        <v>39</v>
      </c>
      <c r="O8856" s="23">
        <v>308</v>
      </c>
      <c r="P8856" s="9">
        <v>5.27</v>
      </c>
      <c r="Q8856" t="s">
        <v>40</v>
      </c>
      <c r="R8856">
        <v>44272</v>
      </c>
      <c r="S8856" s="9">
        <v>58.42</v>
      </c>
      <c r="T8856" s="26">
        <v>3.9910000000000001</v>
      </c>
      <c r="U8856" s="8">
        <v>233.13</v>
      </c>
      <c r="V8856" t="s">
        <v>112</v>
      </c>
      <c r="W8856" t="s">
        <v>2276</v>
      </c>
      <c r="X8856" t="s">
        <v>42</v>
      </c>
      <c r="Y8856" t="s">
        <v>2277</v>
      </c>
      <c r="AA8856" s="1">
        <f t="shared" si="847"/>
        <v>46118</v>
      </c>
      <c r="AB8856" s="2">
        <f t="shared" si="848"/>
        <v>4</v>
      </c>
      <c r="AC8856" s="2">
        <f t="shared" si="849"/>
        <v>2026</v>
      </c>
      <c r="AD8856" s="2" t="str">
        <f>IFERROR(VLOOKUP(A8856,'Aux Área'!$A$4:$B$123,2,0),"-")</f>
        <v>ENGENHARIA</v>
      </c>
    </row>
    <row r="8857" spans="1:30" x14ac:dyDescent="0.3">
      <c r="A8857" t="s">
        <v>2574</v>
      </c>
      <c r="B8857" t="s">
        <v>2575</v>
      </c>
      <c r="C8857" t="s">
        <v>13622</v>
      </c>
      <c r="D8857" t="s">
        <v>3768</v>
      </c>
      <c r="E8857" t="s">
        <v>3769</v>
      </c>
      <c r="F8857" t="s">
        <v>2577</v>
      </c>
      <c r="G8857" t="s">
        <v>659</v>
      </c>
      <c r="H8857" t="s">
        <v>2215</v>
      </c>
      <c r="I8857" t="s">
        <v>667</v>
      </c>
      <c r="J8857" t="s">
        <v>370</v>
      </c>
      <c r="K8857" t="s">
        <v>371</v>
      </c>
      <c r="L8857" t="s">
        <v>124</v>
      </c>
      <c r="M8857" t="s">
        <v>38</v>
      </c>
      <c r="N8857" t="s">
        <v>668</v>
      </c>
      <c r="O8857" s="23">
        <v>148</v>
      </c>
      <c r="P8857" s="9">
        <v>3.8</v>
      </c>
      <c r="Q8857" t="s">
        <v>40</v>
      </c>
      <c r="R8857">
        <v>11009</v>
      </c>
      <c r="S8857" s="9">
        <v>38.9</v>
      </c>
      <c r="T8857" s="26">
        <v>7.89</v>
      </c>
      <c r="U8857" s="8">
        <v>306.92</v>
      </c>
      <c r="V8857" t="s">
        <v>13623</v>
      </c>
      <c r="W8857" t="s">
        <v>2007</v>
      </c>
      <c r="X8857" t="s">
        <v>42</v>
      </c>
      <c r="Y8857" t="s">
        <v>1740</v>
      </c>
      <c r="AA8857" s="1">
        <f t="shared" si="847"/>
        <v>46118</v>
      </c>
      <c r="AB8857" s="2">
        <f t="shared" si="848"/>
        <v>4</v>
      </c>
      <c r="AC8857" s="2">
        <f t="shared" si="849"/>
        <v>2026</v>
      </c>
      <c r="AD8857" s="2" t="str">
        <f>IFERROR(VLOOKUP(A8857,'Aux Área'!$A$4:$B$123,2,0),"-")</f>
        <v>APH</v>
      </c>
    </row>
    <row r="8858" spans="1:30" x14ac:dyDescent="0.3">
      <c r="A8858" t="s">
        <v>76</v>
      </c>
      <c r="B8858" t="s">
        <v>380</v>
      </c>
      <c r="C8858" t="s">
        <v>13624</v>
      </c>
      <c r="D8858" t="s">
        <v>382</v>
      </c>
      <c r="E8858" t="s">
        <v>383</v>
      </c>
      <c r="F8858" t="s">
        <v>77</v>
      </c>
      <c r="G8858" t="s">
        <v>35</v>
      </c>
      <c r="H8858" t="s">
        <v>36</v>
      </c>
      <c r="I8858" t="s">
        <v>37</v>
      </c>
      <c r="J8858" t="s">
        <v>237</v>
      </c>
      <c r="K8858" t="s">
        <v>238</v>
      </c>
      <c r="L8858" t="s">
        <v>110</v>
      </c>
      <c r="M8858" t="s">
        <v>38</v>
      </c>
      <c r="N8858" t="s">
        <v>39</v>
      </c>
      <c r="O8858" s="23">
        <v>355</v>
      </c>
      <c r="P8858" s="9">
        <v>10.37</v>
      </c>
      <c r="Q8858" t="s">
        <v>40</v>
      </c>
      <c r="R8858">
        <v>66839</v>
      </c>
      <c r="S8858" s="9">
        <v>34.22</v>
      </c>
      <c r="T8858" s="26">
        <v>4.1909999999999998</v>
      </c>
      <c r="U8858" s="8">
        <v>143.41999999999999</v>
      </c>
      <c r="V8858" t="s">
        <v>41</v>
      </c>
      <c r="W8858" t="s">
        <v>2007</v>
      </c>
      <c r="X8858" t="s">
        <v>42</v>
      </c>
      <c r="Y8858" t="s">
        <v>1740</v>
      </c>
      <c r="AA8858" s="1">
        <f t="shared" si="847"/>
        <v>46118</v>
      </c>
      <c r="AB8858" s="2">
        <f t="shared" si="848"/>
        <v>4</v>
      </c>
      <c r="AC8858" s="2">
        <f t="shared" si="849"/>
        <v>2026</v>
      </c>
      <c r="AD8858" s="2" t="str">
        <f>IFERROR(VLOOKUP(A8858,'Aux Área'!$A$4:$B$123,2,0),"-")</f>
        <v>QSMS</v>
      </c>
    </row>
    <row r="8859" spans="1:30" x14ac:dyDescent="0.3">
      <c r="A8859" t="s">
        <v>2650</v>
      </c>
      <c r="B8859" t="s">
        <v>10989</v>
      </c>
      <c r="C8859" t="s">
        <v>13625</v>
      </c>
      <c r="D8859" t="s">
        <v>2944</v>
      </c>
      <c r="E8859" t="s">
        <v>2945</v>
      </c>
      <c r="F8859" t="s">
        <v>3615</v>
      </c>
      <c r="G8859" t="s">
        <v>1300</v>
      </c>
      <c r="H8859" t="s">
        <v>2635</v>
      </c>
      <c r="I8859" t="s">
        <v>37</v>
      </c>
      <c r="J8859" t="s">
        <v>231</v>
      </c>
      <c r="K8859" t="s">
        <v>232</v>
      </c>
      <c r="L8859" t="s">
        <v>217</v>
      </c>
      <c r="M8859" t="s">
        <v>38</v>
      </c>
      <c r="N8859" t="s">
        <v>39</v>
      </c>
      <c r="O8859" s="23">
        <v>387</v>
      </c>
      <c r="P8859" s="9">
        <v>8.32</v>
      </c>
      <c r="Q8859" t="s">
        <v>40</v>
      </c>
      <c r="R8859">
        <v>26589</v>
      </c>
      <c r="S8859" s="9">
        <v>46.52</v>
      </c>
      <c r="T8859" s="26">
        <v>4.8600000000000003</v>
      </c>
      <c r="U8859" s="8">
        <v>226.09</v>
      </c>
      <c r="V8859" t="s">
        <v>13626</v>
      </c>
      <c r="W8859" t="s">
        <v>2276</v>
      </c>
      <c r="X8859" t="s">
        <v>42</v>
      </c>
      <c r="Y8859" t="s">
        <v>1740</v>
      </c>
      <c r="AA8859" s="1">
        <f t="shared" si="847"/>
        <v>46118</v>
      </c>
      <c r="AB8859" s="2">
        <f t="shared" si="848"/>
        <v>4</v>
      </c>
      <c r="AC8859" s="2">
        <f t="shared" si="849"/>
        <v>2026</v>
      </c>
      <c r="AD8859" s="2" t="str">
        <f>IFERROR(VLOOKUP(A8859,'Aux Área'!$A$4:$B$123,2,0),"-")</f>
        <v>TI</v>
      </c>
    </row>
    <row r="8860" spans="1:30" x14ac:dyDescent="0.3">
      <c r="A8860" t="s">
        <v>2643</v>
      </c>
      <c r="B8860" t="s">
        <v>2307</v>
      </c>
      <c r="C8860" t="s">
        <v>13627</v>
      </c>
      <c r="D8860" t="s">
        <v>4988</v>
      </c>
      <c r="E8860" t="s">
        <v>4989</v>
      </c>
      <c r="F8860" t="s">
        <v>2646</v>
      </c>
      <c r="G8860" t="s">
        <v>1300</v>
      </c>
      <c r="H8860" t="s">
        <v>1301</v>
      </c>
      <c r="I8860" t="s">
        <v>37</v>
      </c>
      <c r="J8860" t="s">
        <v>370</v>
      </c>
      <c r="K8860" t="s">
        <v>371</v>
      </c>
      <c r="L8860" t="s">
        <v>124</v>
      </c>
      <c r="M8860" t="s">
        <v>38</v>
      </c>
      <c r="N8860" t="s">
        <v>39</v>
      </c>
      <c r="O8860" s="23">
        <v>158</v>
      </c>
      <c r="P8860" s="9">
        <v>3.28</v>
      </c>
      <c r="Q8860" t="s">
        <v>40</v>
      </c>
      <c r="R8860">
        <v>148135</v>
      </c>
      <c r="S8860" s="9">
        <v>48.17</v>
      </c>
      <c r="T8860" s="26">
        <v>4.99</v>
      </c>
      <c r="U8860" s="8">
        <v>240.39</v>
      </c>
      <c r="V8860" t="s">
        <v>13628</v>
      </c>
      <c r="W8860" t="s">
        <v>2276</v>
      </c>
      <c r="X8860" t="s">
        <v>42</v>
      </c>
      <c r="Y8860" t="s">
        <v>2277</v>
      </c>
      <c r="AA8860" s="1">
        <f t="shared" si="847"/>
        <v>46118</v>
      </c>
      <c r="AB8860" s="2">
        <f t="shared" si="848"/>
        <v>4</v>
      </c>
      <c r="AC8860" s="2">
        <f t="shared" si="849"/>
        <v>2026</v>
      </c>
      <c r="AD8860" s="2" t="str">
        <f>IFERROR(VLOOKUP(A8860,'Aux Área'!$A$4:$B$123,2,0),"-")</f>
        <v>INSPEÇÃO</v>
      </c>
    </row>
    <row r="8861" spans="1:30" x14ac:dyDescent="0.3">
      <c r="A8861" t="s">
        <v>2282</v>
      </c>
      <c r="B8861" t="s">
        <v>4679</v>
      </c>
      <c r="C8861" t="s">
        <v>13629</v>
      </c>
      <c r="D8861" t="s">
        <v>11924</v>
      </c>
      <c r="E8861" t="s">
        <v>11925</v>
      </c>
      <c r="F8861" t="s">
        <v>2285</v>
      </c>
      <c r="G8861" t="s">
        <v>1135</v>
      </c>
      <c r="H8861" t="s">
        <v>2275</v>
      </c>
      <c r="I8861" t="s">
        <v>1497</v>
      </c>
      <c r="J8861" t="s">
        <v>165</v>
      </c>
      <c r="K8861" t="s">
        <v>166</v>
      </c>
      <c r="L8861" t="s">
        <v>167</v>
      </c>
      <c r="M8861" t="s">
        <v>38</v>
      </c>
      <c r="N8861" t="s">
        <v>39</v>
      </c>
      <c r="O8861" s="23">
        <v>312</v>
      </c>
      <c r="P8861" s="9">
        <v>8.11</v>
      </c>
      <c r="Q8861" t="s">
        <v>40</v>
      </c>
      <c r="R8861">
        <v>132360</v>
      </c>
      <c r="S8861" s="9">
        <v>38.49</v>
      </c>
      <c r="T8861" s="26">
        <v>4.9909999999999997</v>
      </c>
      <c r="U8861" s="8">
        <v>192.09</v>
      </c>
      <c r="V8861" t="s">
        <v>112</v>
      </c>
      <c r="W8861" t="s">
        <v>2276</v>
      </c>
      <c r="X8861" t="s">
        <v>42</v>
      </c>
      <c r="Y8861" t="s">
        <v>2277</v>
      </c>
      <c r="AA8861" s="1">
        <f t="shared" si="847"/>
        <v>46118</v>
      </c>
      <c r="AB8861" s="2">
        <f t="shared" si="848"/>
        <v>4</v>
      </c>
      <c r="AC8861" s="2">
        <f t="shared" si="849"/>
        <v>2026</v>
      </c>
      <c r="AD8861" s="2" t="str">
        <f>IFERROR(VLOOKUP(A8861,'Aux Área'!$A$4:$B$123,2,0),"-")</f>
        <v>INSPEÇÃO</v>
      </c>
    </row>
    <row r="8862" spans="1:30" x14ac:dyDescent="0.3">
      <c r="A8862" t="s">
        <v>2278</v>
      </c>
      <c r="B8862" t="s">
        <v>4664</v>
      </c>
      <c r="C8862" t="s">
        <v>13630</v>
      </c>
      <c r="D8862" t="s">
        <v>6708</v>
      </c>
      <c r="E8862" t="s">
        <v>6709</v>
      </c>
      <c r="F8862" t="s">
        <v>2281</v>
      </c>
      <c r="G8862" t="s">
        <v>1135</v>
      </c>
      <c r="H8862" t="s">
        <v>2275</v>
      </c>
      <c r="I8862" t="s">
        <v>1497</v>
      </c>
      <c r="J8862" t="s">
        <v>11506</v>
      </c>
      <c r="K8862" t="s">
        <v>11507</v>
      </c>
      <c r="L8862" t="s">
        <v>84</v>
      </c>
      <c r="M8862" t="s">
        <v>38</v>
      </c>
      <c r="N8862" t="s">
        <v>39</v>
      </c>
      <c r="O8862" s="23">
        <v>324</v>
      </c>
      <c r="P8862" s="9">
        <v>8.5</v>
      </c>
      <c r="Q8862" t="s">
        <v>40</v>
      </c>
      <c r="R8862">
        <v>154936</v>
      </c>
      <c r="S8862" s="9">
        <v>38.14</v>
      </c>
      <c r="T8862" s="26">
        <v>4.99</v>
      </c>
      <c r="U8862" s="8">
        <v>190.32</v>
      </c>
      <c r="V8862" t="s">
        <v>112</v>
      </c>
      <c r="W8862" t="s">
        <v>2276</v>
      </c>
      <c r="X8862" t="s">
        <v>42</v>
      </c>
      <c r="Y8862" t="s">
        <v>2277</v>
      </c>
      <c r="AA8862" s="1">
        <f t="shared" si="847"/>
        <v>46118</v>
      </c>
      <c r="AB8862" s="2">
        <f t="shared" si="848"/>
        <v>4</v>
      </c>
      <c r="AC8862" s="2">
        <f t="shared" si="849"/>
        <v>2026</v>
      </c>
      <c r="AD8862" s="2" t="str">
        <f>IFERROR(VLOOKUP(A8862,'Aux Área'!$A$4:$B$123,2,0),"-")</f>
        <v>INSPEÇÃO</v>
      </c>
    </row>
    <row r="8863" spans="1:30" x14ac:dyDescent="0.3">
      <c r="A8863" t="s">
        <v>74</v>
      </c>
      <c r="B8863" t="s">
        <v>255</v>
      </c>
      <c r="C8863" t="s">
        <v>13631</v>
      </c>
      <c r="D8863" t="s">
        <v>115</v>
      </c>
      <c r="E8863" t="s">
        <v>116</v>
      </c>
      <c r="F8863" t="s">
        <v>75</v>
      </c>
      <c r="G8863" t="s">
        <v>35</v>
      </c>
      <c r="H8863" t="s">
        <v>36</v>
      </c>
      <c r="I8863" t="s">
        <v>37</v>
      </c>
      <c r="J8863" t="s">
        <v>231</v>
      </c>
      <c r="K8863" t="s">
        <v>232</v>
      </c>
      <c r="L8863" t="s">
        <v>217</v>
      </c>
      <c r="M8863" t="s">
        <v>38</v>
      </c>
      <c r="N8863" t="s">
        <v>39</v>
      </c>
      <c r="O8863" s="23">
        <v>343</v>
      </c>
      <c r="P8863" s="9">
        <v>10.65</v>
      </c>
      <c r="Q8863" t="s">
        <v>40</v>
      </c>
      <c r="R8863">
        <v>19459</v>
      </c>
      <c r="S8863" s="9">
        <v>32.21</v>
      </c>
      <c r="T8863" s="26">
        <v>4.8600000000000003</v>
      </c>
      <c r="U8863" s="8">
        <v>156.55000000000001</v>
      </c>
      <c r="V8863" t="s">
        <v>13632</v>
      </c>
      <c r="W8863" t="s">
        <v>2007</v>
      </c>
      <c r="X8863" t="s">
        <v>42</v>
      </c>
      <c r="Y8863" t="s">
        <v>1740</v>
      </c>
      <c r="AA8863" s="1">
        <f t="shared" si="847"/>
        <v>46118</v>
      </c>
      <c r="AB8863" s="2">
        <f t="shared" si="848"/>
        <v>4</v>
      </c>
      <c r="AC8863" s="2">
        <f t="shared" si="849"/>
        <v>2026</v>
      </c>
      <c r="AD8863" s="2" t="str">
        <f>IFERROR(VLOOKUP(A8863,'Aux Área'!$A$4:$B$123,2,0),"-")</f>
        <v>TI</v>
      </c>
    </row>
    <row r="8864" spans="1:30" x14ac:dyDescent="0.3">
      <c r="A8864" t="s">
        <v>2041</v>
      </c>
      <c r="B8864" t="s">
        <v>2042</v>
      </c>
      <c r="C8864" t="s">
        <v>13633</v>
      </c>
      <c r="D8864" t="s">
        <v>11085</v>
      </c>
      <c r="E8864" t="s">
        <v>11086</v>
      </c>
      <c r="F8864" t="s">
        <v>2044</v>
      </c>
      <c r="G8864" t="s">
        <v>659</v>
      </c>
      <c r="H8864" t="s">
        <v>1996</v>
      </c>
      <c r="I8864" t="s">
        <v>1997</v>
      </c>
      <c r="J8864" t="s">
        <v>231</v>
      </c>
      <c r="K8864" t="s">
        <v>232</v>
      </c>
      <c r="L8864" t="s">
        <v>217</v>
      </c>
      <c r="M8864" t="s">
        <v>38</v>
      </c>
      <c r="N8864" t="s">
        <v>668</v>
      </c>
      <c r="O8864" s="23">
        <v>546</v>
      </c>
      <c r="P8864" s="9">
        <v>6.6</v>
      </c>
      <c r="Q8864" t="s">
        <v>40</v>
      </c>
      <c r="R8864">
        <v>43772</v>
      </c>
      <c r="S8864" s="9">
        <v>82.72</v>
      </c>
      <c r="T8864" s="26">
        <v>7.8010000000000002</v>
      </c>
      <c r="U8864" s="8">
        <v>645.27</v>
      </c>
      <c r="V8864" t="s">
        <v>13634</v>
      </c>
      <c r="W8864" t="s">
        <v>1985</v>
      </c>
      <c r="X8864" t="s">
        <v>42</v>
      </c>
      <c r="Y8864" t="s">
        <v>1986</v>
      </c>
      <c r="AA8864" s="1">
        <f t="shared" si="847"/>
        <v>46118</v>
      </c>
      <c r="AB8864" s="2">
        <f t="shared" si="848"/>
        <v>4</v>
      </c>
      <c r="AC8864" s="2">
        <f t="shared" si="849"/>
        <v>2026</v>
      </c>
      <c r="AD8864" s="2" t="str">
        <f>IFERROR(VLOOKUP(A8864,'Aux Área'!$A$4:$B$123,2,0),"-")</f>
        <v>PESADOS</v>
      </c>
    </row>
    <row r="8865" spans="1:30" x14ac:dyDescent="0.3">
      <c r="A8865" t="s">
        <v>2041</v>
      </c>
      <c r="C8865" t="s">
        <v>13633</v>
      </c>
      <c r="F8865" t="s">
        <v>2044</v>
      </c>
      <c r="K8865" t="s">
        <v>232</v>
      </c>
      <c r="N8865" t="s">
        <v>15690</v>
      </c>
      <c r="O8865" t="s">
        <v>15244</v>
      </c>
      <c r="P8865" s="9" t="s">
        <v>15244</v>
      </c>
      <c r="Q8865" t="s">
        <v>40</v>
      </c>
      <c r="R8865" t="s">
        <v>15244</v>
      </c>
      <c r="S8865">
        <v>8.01</v>
      </c>
      <c r="U8865" s="8">
        <v>26.44</v>
      </c>
      <c r="AA8865" s="1">
        <f t="shared" si="847"/>
        <v>46118</v>
      </c>
      <c r="AB8865" s="2">
        <f t="shared" si="848"/>
        <v>4</v>
      </c>
      <c r="AC8865" s="2">
        <f t="shared" si="849"/>
        <v>2026</v>
      </c>
      <c r="AD8865" s="2" t="str">
        <f>IFERROR(VLOOKUP(A8865,'Aux Área'!$A$4:$B$123,2,0),"-")</f>
        <v>PESADOS</v>
      </c>
    </row>
    <row r="8866" spans="1:30" x14ac:dyDescent="0.3">
      <c r="A8866" t="s">
        <v>1069</v>
      </c>
      <c r="B8866" t="s">
        <v>11027</v>
      </c>
      <c r="C8866" t="s">
        <v>13635</v>
      </c>
      <c r="D8866" t="s">
        <v>2169</v>
      </c>
      <c r="E8866" t="s">
        <v>2170</v>
      </c>
      <c r="F8866" t="s">
        <v>1071</v>
      </c>
      <c r="G8866" t="s">
        <v>35</v>
      </c>
      <c r="H8866" t="s">
        <v>36</v>
      </c>
      <c r="I8866" t="s">
        <v>37</v>
      </c>
      <c r="J8866" t="s">
        <v>275</v>
      </c>
      <c r="K8866" t="s">
        <v>276</v>
      </c>
      <c r="L8866" t="s">
        <v>124</v>
      </c>
      <c r="M8866" t="s">
        <v>38</v>
      </c>
      <c r="N8866" t="s">
        <v>39</v>
      </c>
      <c r="O8866" s="23">
        <v>365</v>
      </c>
      <c r="P8866" s="9">
        <v>8.81</v>
      </c>
      <c r="Q8866" t="s">
        <v>40</v>
      </c>
      <c r="R8866">
        <v>22223</v>
      </c>
      <c r="S8866" s="9">
        <v>41.41</v>
      </c>
      <c r="T8866" s="26">
        <v>4.79</v>
      </c>
      <c r="U8866" s="8">
        <v>198.35</v>
      </c>
      <c r="V8866" t="s">
        <v>13636</v>
      </c>
      <c r="W8866" t="s">
        <v>2007</v>
      </c>
      <c r="X8866" t="s">
        <v>42</v>
      </c>
      <c r="Y8866" t="s">
        <v>1740</v>
      </c>
      <c r="AA8866" s="1">
        <f t="shared" si="847"/>
        <v>46118</v>
      </c>
      <c r="AB8866" s="2">
        <f t="shared" si="848"/>
        <v>4</v>
      </c>
      <c r="AC8866" s="2">
        <f t="shared" si="849"/>
        <v>2026</v>
      </c>
      <c r="AD8866" s="2" t="str">
        <f>IFERROR(VLOOKUP(A8866,'Aux Área'!$A$4:$B$123,2,0),"-")</f>
        <v>FACILITIES</v>
      </c>
    </row>
    <row r="8867" spans="1:30" x14ac:dyDescent="0.3">
      <c r="A8867" t="s">
        <v>1819</v>
      </c>
      <c r="B8867" t="s">
        <v>156</v>
      </c>
      <c r="C8867" t="s">
        <v>13637</v>
      </c>
      <c r="D8867" t="s">
        <v>5474</v>
      </c>
      <c r="E8867" t="s">
        <v>5475</v>
      </c>
      <c r="F8867" t="s">
        <v>653</v>
      </c>
      <c r="G8867" t="s">
        <v>659</v>
      </c>
      <c r="H8867" t="s">
        <v>1821</v>
      </c>
      <c r="I8867" t="s">
        <v>673</v>
      </c>
      <c r="J8867" t="s">
        <v>237</v>
      </c>
      <c r="K8867" t="s">
        <v>238</v>
      </c>
      <c r="L8867" t="s">
        <v>110</v>
      </c>
      <c r="M8867" t="s">
        <v>38</v>
      </c>
      <c r="N8867" t="s">
        <v>668</v>
      </c>
      <c r="O8867" s="23">
        <v>0</v>
      </c>
      <c r="P8867" s="9">
        <v>0</v>
      </c>
      <c r="Q8867" t="s">
        <v>40</v>
      </c>
      <c r="R8867">
        <v>0</v>
      </c>
      <c r="S8867" s="9">
        <v>218.41</v>
      </c>
      <c r="T8867" s="26">
        <v>7.59</v>
      </c>
      <c r="U8867" s="8">
        <v>1657.73</v>
      </c>
      <c r="V8867" t="s">
        <v>41</v>
      </c>
      <c r="W8867" t="s">
        <v>652</v>
      </c>
      <c r="X8867" t="s">
        <v>42</v>
      </c>
      <c r="Y8867" t="s">
        <v>653</v>
      </c>
      <c r="AA8867" s="1">
        <f t="shared" si="847"/>
        <v>46118</v>
      </c>
      <c r="AB8867" s="2">
        <f t="shared" si="848"/>
        <v>4</v>
      </c>
      <c r="AC8867" s="2">
        <f t="shared" si="849"/>
        <v>2026</v>
      </c>
      <c r="AD8867" s="2" t="str">
        <f>IFERROR(VLOOKUP(A8867,'Aux Área'!$A$4:$B$123,2,0),"-")</f>
        <v>SÃO PEDRO</v>
      </c>
    </row>
    <row r="8868" spans="1:30" x14ac:dyDescent="0.3">
      <c r="A8868" t="s">
        <v>2347</v>
      </c>
      <c r="B8868" t="s">
        <v>2348</v>
      </c>
      <c r="C8868" t="s">
        <v>13638</v>
      </c>
      <c r="D8868" t="s">
        <v>4012</v>
      </c>
      <c r="E8868" t="s">
        <v>4013</v>
      </c>
      <c r="F8868" t="s">
        <v>2350</v>
      </c>
      <c r="G8868" t="s">
        <v>659</v>
      </c>
      <c r="H8868" t="s">
        <v>1996</v>
      </c>
      <c r="I8868" t="s">
        <v>1997</v>
      </c>
      <c r="J8868" t="s">
        <v>237</v>
      </c>
      <c r="K8868" t="s">
        <v>238</v>
      </c>
      <c r="L8868" t="s">
        <v>110</v>
      </c>
      <c r="M8868" t="s">
        <v>38</v>
      </c>
      <c r="N8868" t="s">
        <v>668</v>
      </c>
      <c r="O8868" s="23">
        <v>419</v>
      </c>
      <c r="P8868" s="9">
        <v>6.03</v>
      </c>
      <c r="Q8868" t="s">
        <v>40</v>
      </c>
      <c r="R8868">
        <v>41525</v>
      </c>
      <c r="S8868" s="9">
        <v>69.45</v>
      </c>
      <c r="T8868" s="26">
        <v>7.59</v>
      </c>
      <c r="U8868" s="8">
        <v>527.13</v>
      </c>
      <c r="V8868" t="s">
        <v>41</v>
      </c>
      <c r="W8868" t="s">
        <v>1985</v>
      </c>
      <c r="X8868" t="s">
        <v>42</v>
      </c>
      <c r="Y8868" t="s">
        <v>1986</v>
      </c>
      <c r="AA8868" s="1">
        <f t="shared" si="847"/>
        <v>46118</v>
      </c>
      <c r="AB8868" s="2">
        <f t="shared" si="848"/>
        <v>4</v>
      </c>
      <c r="AC8868" s="2">
        <f t="shared" si="849"/>
        <v>2026</v>
      </c>
      <c r="AD8868" s="2" t="str">
        <f>IFERROR(VLOOKUP(A8868,'Aux Área'!$A$4:$B$123,2,0),"-")</f>
        <v>PESADOS</v>
      </c>
    </row>
    <row r="8869" spans="1:30" x14ac:dyDescent="0.3">
      <c r="A8869" t="s">
        <v>2347</v>
      </c>
      <c r="C8869" t="s">
        <v>13638</v>
      </c>
      <c r="F8869" t="s">
        <v>2350</v>
      </c>
      <c r="K8869" t="s">
        <v>238</v>
      </c>
      <c r="N8869" t="s">
        <v>15690</v>
      </c>
      <c r="O8869" t="s">
        <v>15244</v>
      </c>
      <c r="P8869" s="9" t="s">
        <v>15244</v>
      </c>
      <c r="Q8869" t="s">
        <v>40</v>
      </c>
      <c r="R8869" t="s">
        <v>15244</v>
      </c>
      <c r="S8869">
        <v>4.1900000000000004</v>
      </c>
      <c r="U8869" s="8">
        <v>16.72</v>
      </c>
      <c r="AA8869" s="1">
        <f t="shared" si="847"/>
        <v>46118</v>
      </c>
      <c r="AB8869" s="2">
        <f t="shared" si="848"/>
        <v>4</v>
      </c>
      <c r="AC8869" s="2">
        <f t="shared" si="849"/>
        <v>2026</v>
      </c>
      <c r="AD8869" s="2" t="str">
        <f>IFERROR(VLOOKUP(A8869,'Aux Área'!$A$4:$B$123,2,0),"-")</f>
        <v>PESADOS</v>
      </c>
    </row>
    <row r="8870" spans="1:30" x14ac:dyDescent="0.3">
      <c r="A8870" t="s">
        <v>52</v>
      </c>
      <c r="B8870" t="s">
        <v>1449</v>
      </c>
      <c r="C8870" t="s">
        <v>13639</v>
      </c>
      <c r="D8870" t="s">
        <v>3197</v>
      </c>
      <c r="E8870" t="s">
        <v>3198</v>
      </c>
      <c r="F8870" t="s">
        <v>53</v>
      </c>
      <c r="G8870" t="s">
        <v>35</v>
      </c>
      <c r="H8870" t="s">
        <v>36</v>
      </c>
      <c r="I8870" t="s">
        <v>37</v>
      </c>
      <c r="J8870" t="s">
        <v>356</v>
      </c>
      <c r="K8870" t="s">
        <v>357</v>
      </c>
      <c r="L8870" t="s">
        <v>124</v>
      </c>
      <c r="M8870" t="s">
        <v>38</v>
      </c>
      <c r="N8870" t="s">
        <v>39</v>
      </c>
      <c r="O8870" s="23">
        <v>304</v>
      </c>
      <c r="P8870" s="9">
        <v>9.44</v>
      </c>
      <c r="Q8870" t="s">
        <v>40</v>
      </c>
      <c r="R8870">
        <v>92771</v>
      </c>
      <c r="S8870" s="9">
        <v>32.21</v>
      </c>
      <c r="T8870" s="26">
        <v>4.7910000000000004</v>
      </c>
      <c r="U8870" s="8">
        <v>154.33000000000001</v>
      </c>
      <c r="V8870" t="s">
        <v>13640</v>
      </c>
      <c r="W8870" t="s">
        <v>2007</v>
      </c>
      <c r="X8870" t="s">
        <v>42</v>
      </c>
      <c r="Y8870" t="s">
        <v>1740</v>
      </c>
      <c r="AA8870" s="1">
        <f t="shared" si="847"/>
        <v>46118</v>
      </c>
      <c r="AB8870" s="2">
        <f t="shared" si="848"/>
        <v>4</v>
      </c>
      <c r="AC8870" s="2">
        <f t="shared" si="849"/>
        <v>2026</v>
      </c>
      <c r="AD8870" s="2" t="str">
        <f>IFERROR(VLOOKUP(A8870,'Aux Área'!$A$4:$B$123,2,0),"-")</f>
        <v>OPERAÇÃO</v>
      </c>
    </row>
    <row r="8871" spans="1:30" x14ac:dyDescent="0.3">
      <c r="A8871" t="s">
        <v>5543</v>
      </c>
      <c r="B8871" t="s">
        <v>11845</v>
      </c>
      <c r="C8871" t="s">
        <v>13641</v>
      </c>
      <c r="D8871" t="s">
        <v>3197</v>
      </c>
      <c r="E8871" t="s">
        <v>3198</v>
      </c>
      <c r="F8871" t="s">
        <v>6207</v>
      </c>
      <c r="G8871" t="s">
        <v>1135</v>
      </c>
      <c r="H8871" t="s">
        <v>5545</v>
      </c>
      <c r="I8871" t="s">
        <v>839</v>
      </c>
      <c r="J8871" t="s">
        <v>89</v>
      </c>
      <c r="K8871" t="s">
        <v>90</v>
      </c>
      <c r="L8871" t="s">
        <v>91</v>
      </c>
      <c r="M8871" t="s">
        <v>38</v>
      </c>
      <c r="N8871" t="s">
        <v>39</v>
      </c>
      <c r="O8871" s="23">
        <v>436</v>
      </c>
      <c r="P8871" s="9">
        <v>9.5399999999999991</v>
      </c>
      <c r="Q8871" t="s">
        <v>40</v>
      </c>
      <c r="R8871">
        <v>43907</v>
      </c>
      <c r="S8871" s="9">
        <v>45.72</v>
      </c>
      <c r="T8871" s="26">
        <v>4.8899999999999997</v>
      </c>
      <c r="U8871" s="8">
        <v>223.57</v>
      </c>
      <c r="V8871" t="s">
        <v>13642</v>
      </c>
      <c r="W8871" t="s">
        <v>2276</v>
      </c>
      <c r="X8871" t="s">
        <v>42</v>
      </c>
      <c r="Y8871" t="s">
        <v>2277</v>
      </c>
      <c r="AA8871" s="1">
        <f t="shared" si="847"/>
        <v>46118</v>
      </c>
      <c r="AB8871" s="2">
        <f t="shared" si="848"/>
        <v>4</v>
      </c>
      <c r="AC8871" s="2">
        <f t="shared" si="849"/>
        <v>2026</v>
      </c>
      <c r="AD8871" s="2" t="str">
        <f>IFERROR(VLOOKUP(A8871,'Aux Área'!$A$4:$B$123,2,0),"-")</f>
        <v>INSPEÇÃO</v>
      </c>
    </row>
    <row r="8872" spans="1:30" x14ac:dyDescent="0.3">
      <c r="A8872" t="s">
        <v>2181</v>
      </c>
      <c r="B8872" t="s">
        <v>4595</v>
      </c>
      <c r="C8872" t="s">
        <v>13643</v>
      </c>
      <c r="D8872" t="s">
        <v>3303</v>
      </c>
      <c r="E8872" t="s">
        <v>3304</v>
      </c>
      <c r="F8872" t="s">
        <v>2184</v>
      </c>
      <c r="G8872" t="s">
        <v>1135</v>
      </c>
      <c r="H8872" t="s">
        <v>2185</v>
      </c>
      <c r="I8872" t="s">
        <v>2186</v>
      </c>
      <c r="J8872" t="s">
        <v>1122</v>
      </c>
      <c r="K8872" t="s">
        <v>1123</v>
      </c>
      <c r="L8872" t="s">
        <v>110</v>
      </c>
      <c r="M8872" t="s">
        <v>38</v>
      </c>
      <c r="N8872" t="s">
        <v>668</v>
      </c>
      <c r="O8872" s="23">
        <v>712</v>
      </c>
      <c r="P8872" s="9">
        <v>15.31</v>
      </c>
      <c r="Q8872" t="s">
        <v>40</v>
      </c>
      <c r="R8872">
        <v>166683</v>
      </c>
      <c r="S8872" s="9">
        <v>46.51</v>
      </c>
      <c r="T8872" s="26">
        <v>7.44</v>
      </c>
      <c r="U8872" s="8">
        <v>346.03</v>
      </c>
      <c r="V8872" t="s">
        <v>41</v>
      </c>
      <c r="W8872" t="s">
        <v>2007</v>
      </c>
      <c r="X8872" t="s">
        <v>42</v>
      </c>
      <c r="Y8872" t="s">
        <v>12261</v>
      </c>
      <c r="AA8872" s="1">
        <f t="shared" si="847"/>
        <v>46118</v>
      </c>
      <c r="AB8872" s="2">
        <f t="shared" si="848"/>
        <v>4</v>
      </c>
      <c r="AC8872" s="2">
        <f t="shared" si="849"/>
        <v>2026</v>
      </c>
      <c r="AD8872" s="2" t="str">
        <f>IFERROR(VLOOKUP(A8872,'Aux Área'!$A$4:$B$123,2,0),"-")</f>
        <v>INSPEÇÃO</v>
      </c>
    </row>
    <row r="8873" spans="1:30" x14ac:dyDescent="0.3">
      <c r="A8873" t="s">
        <v>2306</v>
      </c>
      <c r="B8873" t="s">
        <v>4613</v>
      </c>
      <c r="C8873" t="s">
        <v>13644</v>
      </c>
      <c r="D8873" t="s">
        <v>5095</v>
      </c>
      <c r="E8873" t="s">
        <v>5096</v>
      </c>
      <c r="F8873" t="s">
        <v>2309</v>
      </c>
      <c r="G8873" t="s">
        <v>1135</v>
      </c>
      <c r="H8873" t="s">
        <v>2275</v>
      </c>
      <c r="I8873" t="s">
        <v>1497</v>
      </c>
      <c r="J8873" t="s">
        <v>1665</v>
      </c>
      <c r="K8873" t="s">
        <v>1666</v>
      </c>
      <c r="L8873" t="s">
        <v>301</v>
      </c>
      <c r="M8873" t="s">
        <v>38</v>
      </c>
      <c r="N8873" t="s">
        <v>39</v>
      </c>
      <c r="O8873" s="23">
        <v>181</v>
      </c>
      <c r="P8873" s="9">
        <v>6.45</v>
      </c>
      <c r="Q8873" t="s">
        <v>40</v>
      </c>
      <c r="R8873">
        <v>153210</v>
      </c>
      <c r="S8873" s="9">
        <v>28.07</v>
      </c>
      <c r="T8873" s="26">
        <v>4.6900000000000004</v>
      </c>
      <c r="U8873" s="8">
        <v>131.65</v>
      </c>
      <c r="V8873" t="s">
        <v>13645</v>
      </c>
      <c r="W8873" t="s">
        <v>2276</v>
      </c>
      <c r="X8873" t="s">
        <v>42</v>
      </c>
      <c r="Y8873" t="s">
        <v>2277</v>
      </c>
      <c r="AA8873" s="1">
        <f t="shared" si="847"/>
        <v>46118</v>
      </c>
      <c r="AB8873" s="2">
        <f t="shared" si="848"/>
        <v>4</v>
      </c>
      <c r="AC8873" s="2">
        <f t="shared" si="849"/>
        <v>2026</v>
      </c>
      <c r="AD8873" s="2" t="str">
        <f>IFERROR(VLOOKUP(A8873,'Aux Área'!$A$4:$B$123,2,0),"-")</f>
        <v>INSPEÇÃO</v>
      </c>
    </row>
    <row r="8874" spans="1:30" x14ac:dyDescent="0.3">
      <c r="A8874" t="s">
        <v>44</v>
      </c>
      <c r="B8874" t="s">
        <v>478</v>
      </c>
      <c r="C8874" t="s">
        <v>13646</v>
      </c>
      <c r="D8874" t="s">
        <v>2169</v>
      </c>
      <c r="E8874" t="s">
        <v>2170</v>
      </c>
      <c r="F8874" t="s">
        <v>45</v>
      </c>
      <c r="G8874" t="s">
        <v>35</v>
      </c>
      <c r="H8874" t="s">
        <v>36</v>
      </c>
      <c r="I8874" t="s">
        <v>37</v>
      </c>
      <c r="J8874" t="s">
        <v>13647</v>
      </c>
      <c r="K8874" t="s">
        <v>1771</v>
      </c>
      <c r="L8874" t="s">
        <v>84</v>
      </c>
      <c r="M8874" t="s">
        <v>38</v>
      </c>
      <c r="N8874" t="s">
        <v>111</v>
      </c>
      <c r="O8874" s="23">
        <v>288</v>
      </c>
      <c r="P8874" s="9">
        <v>9.02</v>
      </c>
      <c r="Q8874" t="s">
        <v>40</v>
      </c>
      <c r="R8874">
        <v>26681</v>
      </c>
      <c r="S8874" s="9">
        <v>31.93</v>
      </c>
      <c r="T8874" s="26">
        <v>4.3899999999999997</v>
      </c>
      <c r="U8874" s="8">
        <v>140.16999999999999</v>
      </c>
      <c r="V8874" t="s">
        <v>112</v>
      </c>
      <c r="W8874" t="s">
        <v>2007</v>
      </c>
      <c r="X8874" t="s">
        <v>42</v>
      </c>
      <c r="Y8874" t="s">
        <v>1740</v>
      </c>
      <c r="AA8874" s="1">
        <f t="shared" si="847"/>
        <v>46118</v>
      </c>
      <c r="AB8874" s="2">
        <f t="shared" si="848"/>
        <v>4</v>
      </c>
      <c r="AC8874" s="2">
        <f t="shared" si="849"/>
        <v>2026</v>
      </c>
      <c r="AD8874" s="2" t="str">
        <f>IFERROR(VLOOKUP(A8874,'Aux Área'!$A$4:$B$123,2,0),"-")</f>
        <v>OPERAÇÃO</v>
      </c>
    </row>
    <row r="8875" spans="1:30" x14ac:dyDescent="0.3">
      <c r="A8875" t="s">
        <v>2472</v>
      </c>
      <c r="B8875" t="s">
        <v>2473</v>
      </c>
      <c r="C8875" t="s">
        <v>13648</v>
      </c>
      <c r="D8875" t="s">
        <v>13649</v>
      </c>
      <c r="E8875" t="s">
        <v>13650</v>
      </c>
      <c r="F8875" t="s">
        <v>2475</v>
      </c>
      <c r="G8875" t="s">
        <v>659</v>
      </c>
      <c r="H8875" t="s">
        <v>2215</v>
      </c>
      <c r="I8875" t="s">
        <v>667</v>
      </c>
      <c r="J8875" t="s">
        <v>231</v>
      </c>
      <c r="K8875" t="s">
        <v>232</v>
      </c>
      <c r="L8875" t="s">
        <v>217</v>
      </c>
      <c r="M8875" t="s">
        <v>38</v>
      </c>
      <c r="N8875" t="s">
        <v>668</v>
      </c>
      <c r="O8875" s="23">
        <v>230</v>
      </c>
      <c r="P8875" s="9">
        <v>5.03</v>
      </c>
      <c r="Q8875" t="s">
        <v>40</v>
      </c>
      <c r="R8875">
        <v>9721</v>
      </c>
      <c r="S8875" s="9">
        <v>45.7</v>
      </c>
      <c r="T8875" s="26">
        <v>7.8</v>
      </c>
      <c r="U8875" s="8">
        <v>356.46</v>
      </c>
      <c r="V8875" t="s">
        <v>13651</v>
      </c>
      <c r="W8875" t="s">
        <v>2007</v>
      </c>
      <c r="X8875" t="s">
        <v>42</v>
      </c>
      <c r="Y8875" t="s">
        <v>1740</v>
      </c>
      <c r="AA8875" s="1">
        <f t="shared" si="847"/>
        <v>46118</v>
      </c>
      <c r="AB8875" s="2">
        <f t="shared" si="848"/>
        <v>4</v>
      </c>
      <c r="AC8875" s="2">
        <f t="shared" si="849"/>
        <v>2026</v>
      </c>
      <c r="AD8875" s="2" t="str">
        <f>IFERROR(VLOOKUP(A8875,'Aux Área'!$A$4:$B$123,2,0),"-")</f>
        <v>APH</v>
      </c>
    </row>
    <row r="8876" spans="1:30" x14ac:dyDescent="0.3">
      <c r="A8876" t="s">
        <v>3092</v>
      </c>
      <c r="B8876" t="s">
        <v>4774</v>
      </c>
      <c r="C8876" t="s">
        <v>13652</v>
      </c>
      <c r="D8876" t="s">
        <v>9771</v>
      </c>
      <c r="E8876" t="s">
        <v>9666</v>
      </c>
      <c r="F8876" t="s">
        <v>3594</v>
      </c>
      <c r="G8876" t="s">
        <v>1135</v>
      </c>
      <c r="H8876" t="s">
        <v>2275</v>
      </c>
      <c r="I8876" t="s">
        <v>1497</v>
      </c>
      <c r="J8876" t="s">
        <v>231</v>
      </c>
      <c r="K8876" t="s">
        <v>232</v>
      </c>
      <c r="L8876" t="s">
        <v>217</v>
      </c>
      <c r="M8876" t="s">
        <v>38</v>
      </c>
      <c r="N8876" t="s">
        <v>39</v>
      </c>
      <c r="O8876" s="23">
        <v>168</v>
      </c>
      <c r="P8876" s="9">
        <v>8.3699999999999992</v>
      </c>
      <c r="Q8876" t="s">
        <v>40</v>
      </c>
      <c r="R8876">
        <v>134706</v>
      </c>
      <c r="S8876" s="9">
        <v>20.07</v>
      </c>
      <c r="T8876" s="26">
        <v>4.8609999999999998</v>
      </c>
      <c r="U8876" s="8">
        <v>97.57</v>
      </c>
      <c r="V8876" t="s">
        <v>13653</v>
      </c>
      <c r="W8876" t="s">
        <v>2276</v>
      </c>
      <c r="X8876" t="s">
        <v>42</v>
      </c>
      <c r="Y8876" t="s">
        <v>2277</v>
      </c>
      <c r="AA8876" s="1">
        <f t="shared" si="847"/>
        <v>46118</v>
      </c>
      <c r="AB8876" s="2">
        <f t="shared" si="848"/>
        <v>4</v>
      </c>
      <c r="AC8876" s="2">
        <f t="shared" si="849"/>
        <v>2026</v>
      </c>
      <c r="AD8876" s="2" t="str">
        <f>IFERROR(VLOOKUP(A8876,'Aux Área'!$A$4:$B$123,2,0),"-")</f>
        <v>INSPEÇÃO</v>
      </c>
    </row>
    <row r="8877" spans="1:30" x14ac:dyDescent="0.3">
      <c r="A8877" t="s">
        <v>2189</v>
      </c>
      <c r="B8877" t="s">
        <v>10781</v>
      </c>
      <c r="C8877" t="s">
        <v>13654</v>
      </c>
      <c r="D8877" t="s">
        <v>5015</v>
      </c>
      <c r="E8877" t="s">
        <v>5016</v>
      </c>
      <c r="F8877" t="s">
        <v>2192</v>
      </c>
      <c r="G8877" t="s">
        <v>1135</v>
      </c>
      <c r="H8877" t="s">
        <v>2185</v>
      </c>
      <c r="I8877" t="s">
        <v>2186</v>
      </c>
      <c r="J8877" t="s">
        <v>219</v>
      </c>
      <c r="K8877" t="s">
        <v>177</v>
      </c>
      <c r="L8877" t="s">
        <v>177</v>
      </c>
      <c r="M8877" t="s">
        <v>38</v>
      </c>
      <c r="N8877" t="s">
        <v>668</v>
      </c>
      <c r="O8877" s="23">
        <v>735</v>
      </c>
      <c r="P8877" s="9">
        <v>13.17</v>
      </c>
      <c r="Q8877" t="s">
        <v>40</v>
      </c>
      <c r="R8877">
        <v>64040</v>
      </c>
      <c r="S8877" s="9">
        <v>55.82</v>
      </c>
      <c r="T8877" s="26">
        <v>8.1910000000000007</v>
      </c>
      <c r="U8877" s="8">
        <v>457.21</v>
      </c>
      <c r="V8877" t="s">
        <v>13655</v>
      </c>
      <c r="W8877" t="s">
        <v>2007</v>
      </c>
      <c r="X8877" t="s">
        <v>42</v>
      </c>
      <c r="Y8877" t="s">
        <v>12261</v>
      </c>
      <c r="AA8877" s="1">
        <f t="shared" si="847"/>
        <v>46118</v>
      </c>
      <c r="AB8877" s="2">
        <f t="shared" si="848"/>
        <v>4</v>
      </c>
      <c r="AC8877" s="2">
        <f t="shared" si="849"/>
        <v>2026</v>
      </c>
      <c r="AD8877" s="2" t="str">
        <f>IFERROR(VLOOKUP(A8877,'Aux Área'!$A$4:$B$123,2,0),"-")</f>
        <v>INSPEÇÃO</v>
      </c>
    </row>
    <row r="8878" spans="1:30" x14ac:dyDescent="0.3">
      <c r="A8878" t="s">
        <v>2643</v>
      </c>
      <c r="B8878" t="s">
        <v>2307</v>
      </c>
      <c r="C8878" t="s">
        <v>13656</v>
      </c>
      <c r="D8878" t="s">
        <v>7196</v>
      </c>
      <c r="E8878" t="s">
        <v>7197</v>
      </c>
      <c r="F8878" t="s">
        <v>2646</v>
      </c>
      <c r="G8878" t="s">
        <v>1300</v>
      </c>
      <c r="H8878" t="s">
        <v>1301</v>
      </c>
      <c r="I8878" t="s">
        <v>37</v>
      </c>
      <c r="J8878" t="s">
        <v>122</v>
      </c>
      <c r="K8878" t="s">
        <v>123</v>
      </c>
      <c r="L8878" t="s">
        <v>124</v>
      </c>
      <c r="M8878" t="s">
        <v>38</v>
      </c>
      <c r="N8878" t="s">
        <v>39</v>
      </c>
      <c r="O8878" s="23">
        <v>396</v>
      </c>
      <c r="P8878" s="9">
        <v>9.06</v>
      </c>
      <c r="Q8878" t="s">
        <v>40</v>
      </c>
      <c r="R8878">
        <v>148531</v>
      </c>
      <c r="S8878" s="9">
        <v>43.72</v>
      </c>
      <c r="T8878" s="26">
        <v>4.59</v>
      </c>
      <c r="U8878" s="8">
        <v>200.67</v>
      </c>
      <c r="V8878" t="s">
        <v>41</v>
      </c>
      <c r="W8878" t="s">
        <v>2276</v>
      </c>
      <c r="X8878" t="s">
        <v>42</v>
      </c>
      <c r="Y8878" t="s">
        <v>2277</v>
      </c>
      <c r="AA8878" s="1">
        <f t="shared" si="847"/>
        <v>46119</v>
      </c>
      <c r="AB8878" s="2">
        <f t="shared" si="848"/>
        <v>4</v>
      </c>
      <c r="AC8878" s="2">
        <f t="shared" si="849"/>
        <v>2026</v>
      </c>
      <c r="AD8878" s="2" t="str">
        <f>IFERROR(VLOOKUP(A8878,'Aux Área'!$A$4:$B$123,2,0),"-")</f>
        <v>INSPEÇÃO</v>
      </c>
    </row>
    <row r="8879" spans="1:30" x14ac:dyDescent="0.3">
      <c r="A8879" t="s">
        <v>2278</v>
      </c>
      <c r="B8879" t="s">
        <v>4664</v>
      </c>
      <c r="C8879" t="s">
        <v>13657</v>
      </c>
      <c r="D8879" t="s">
        <v>3208</v>
      </c>
      <c r="E8879" t="s">
        <v>3209</v>
      </c>
      <c r="F8879" t="s">
        <v>2281</v>
      </c>
      <c r="G8879" t="s">
        <v>1135</v>
      </c>
      <c r="H8879" t="s">
        <v>2275</v>
      </c>
      <c r="I8879" t="s">
        <v>1497</v>
      </c>
      <c r="J8879" t="s">
        <v>219</v>
      </c>
      <c r="K8879" t="s">
        <v>177</v>
      </c>
      <c r="L8879" t="s">
        <v>177</v>
      </c>
      <c r="M8879" t="s">
        <v>38</v>
      </c>
      <c r="N8879" t="s">
        <v>39</v>
      </c>
      <c r="O8879" s="23">
        <v>290</v>
      </c>
      <c r="P8879" s="9">
        <v>9.75</v>
      </c>
      <c r="Q8879" t="s">
        <v>40</v>
      </c>
      <c r="R8879">
        <v>155226</v>
      </c>
      <c r="S8879" s="9">
        <v>29.73</v>
      </c>
      <c r="T8879" s="26">
        <v>4.79</v>
      </c>
      <c r="U8879" s="8">
        <v>142.41</v>
      </c>
      <c r="V8879" t="s">
        <v>13658</v>
      </c>
      <c r="W8879" t="s">
        <v>2276</v>
      </c>
      <c r="X8879" t="s">
        <v>42</v>
      </c>
      <c r="Y8879" t="s">
        <v>2277</v>
      </c>
      <c r="AA8879" s="1">
        <f t="shared" si="847"/>
        <v>46119</v>
      </c>
      <c r="AB8879" s="2">
        <f t="shared" si="848"/>
        <v>4</v>
      </c>
      <c r="AC8879" s="2">
        <f t="shared" si="849"/>
        <v>2026</v>
      </c>
      <c r="AD8879" s="2" t="str">
        <f>IFERROR(VLOOKUP(A8879,'Aux Área'!$A$4:$B$123,2,0),"-")</f>
        <v>INSPEÇÃO</v>
      </c>
    </row>
    <row r="8880" spans="1:30" x14ac:dyDescent="0.3">
      <c r="A8880" t="s">
        <v>2282</v>
      </c>
      <c r="B8880" t="s">
        <v>4679</v>
      </c>
      <c r="C8880" t="s">
        <v>13659</v>
      </c>
      <c r="D8880" t="s">
        <v>12092</v>
      </c>
      <c r="E8880" t="s">
        <v>12093</v>
      </c>
      <c r="F8880" t="s">
        <v>2285</v>
      </c>
      <c r="G8880" t="s">
        <v>1135</v>
      </c>
      <c r="H8880" t="s">
        <v>2275</v>
      </c>
      <c r="I8880" t="s">
        <v>1497</v>
      </c>
      <c r="J8880" t="s">
        <v>1681</v>
      </c>
      <c r="K8880" t="s">
        <v>1682</v>
      </c>
      <c r="L8880" t="s">
        <v>141</v>
      </c>
      <c r="M8880" t="s">
        <v>38</v>
      </c>
      <c r="N8880" t="s">
        <v>39</v>
      </c>
      <c r="O8880" s="23">
        <v>364</v>
      </c>
      <c r="P8880" s="9">
        <v>10.11</v>
      </c>
      <c r="Q8880" t="s">
        <v>40</v>
      </c>
      <c r="R8880">
        <v>132724</v>
      </c>
      <c r="S8880" s="9">
        <v>36.01</v>
      </c>
      <c r="T8880" s="26">
        <v>4.99</v>
      </c>
      <c r="U8880" s="8">
        <v>179.68</v>
      </c>
      <c r="V8880" t="s">
        <v>41</v>
      </c>
      <c r="W8880" t="s">
        <v>2276</v>
      </c>
      <c r="X8880" t="s">
        <v>42</v>
      </c>
      <c r="Y8880" t="s">
        <v>2277</v>
      </c>
      <c r="AA8880" s="1">
        <f t="shared" ref="AA8880:AA8943" si="850">IFERROR(DATEVALUE(C8880),"-")</f>
        <v>46119</v>
      </c>
      <c r="AB8880" s="2">
        <f t="shared" ref="AB8880:AB8943" si="851">IFERROR(MONTH(AA8880),"-")</f>
        <v>4</v>
      </c>
      <c r="AC8880" s="2">
        <f t="shared" ref="AC8880:AC8943" si="852">IFERROR(YEAR(AA8880),"-")</f>
        <v>2026</v>
      </c>
      <c r="AD8880" s="2" t="str">
        <f>IFERROR(VLOOKUP(A8880,'Aux Área'!$A$4:$B$123,2,0),"-")</f>
        <v>INSPEÇÃO</v>
      </c>
    </row>
    <row r="8881" spans="1:30" x14ac:dyDescent="0.3">
      <c r="A8881" t="s">
        <v>2638</v>
      </c>
      <c r="B8881" t="s">
        <v>4593</v>
      </c>
      <c r="C8881" t="s">
        <v>13660</v>
      </c>
      <c r="D8881" t="s">
        <v>4358</v>
      </c>
      <c r="E8881" t="s">
        <v>4359</v>
      </c>
      <c r="F8881" t="s">
        <v>2641</v>
      </c>
      <c r="G8881" t="s">
        <v>1135</v>
      </c>
      <c r="H8881" t="s">
        <v>2275</v>
      </c>
      <c r="I8881" t="s">
        <v>1497</v>
      </c>
      <c r="J8881" t="s">
        <v>275</v>
      </c>
      <c r="K8881" t="s">
        <v>276</v>
      </c>
      <c r="L8881" t="s">
        <v>124</v>
      </c>
      <c r="M8881" t="s">
        <v>38</v>
      </c>
      <c r="N8881" t="s">
        <v>39</v>
      </c>
      <c r="O8881" s="23">
        <v>501</v>
      </c>
      <c r="P8881" s="9">
        <v>10.220000000000001</v>
      </c>
      <c r="Q8881" t="s">
        <v>40</v>
      </c>
      <c r="R8881">
        <v>141340</v>
      </c>
      <c r="S8881" s="9">
        <v>49.02</v>
      </c>
      <c r="T8881" s="26">
        <v>4.79</v>
      </c>
      <c r="U8881" s="8">
        <v>234.81</v>
      </c>
      <c r="V8881" t="s">
        <v>13661</v>
      </c>
      <c r="W8881" t="s">
        <v>2276</v>
      </c>
      <c r="X8881" t="s">
        <v>42</v>
      </c>
      <c r="Y8881" t="s">
        <v>2277</v>
      </c>
      <c r="AA8881" s="1">
        <f t="shared" si="850"/>
        <v>46119</v>
      </c>
      <c r="AB8881" s="2">
        <f t="shared" si="851"/>
        <v>4</v>
      </c>
      <c r="AC8881" s="2">
        <f t="shared" si="852"/>
        <v>2026</v>
      </c>
      <c r="AD8881" s="2" t="str">
        <f>IFERROR(VLOOKUP(A8881,'Aux Área'!$A$4:$B$123,2,0),"-")</f>
        <v>INSPEÇÃO</v>
      </c>
    </row>
    <row r="8882" spans="1:30" x14ac:dyDescent="0.3">
      <c r="A8882" t="s">
        <v>5543</v>
      </c>
      <c r="B8882" t="s">
        <v>11845</v>
      </c>
      <c r="C8882" t="s">
        <v>13662</v>
      </c>
      <c r="D8882" t="s">
        <v>3197</v>
      </c>
      <c r="E8882" t="s">
        <v>3198</v>
      </c>
      <c r="F8882" t="s">
        <v>6207</v>
      </c>
      <c r="G8882" t="s">
        <v>1135</v>
      </c>
      <c r="H8882" t="s">
        <v>5545</v>
      </c>
      <c r="I8882" t="s">
        <v>839</v>
      </c>
      <c r="J8882" t="s">
        <v>89</v>
      </c>
      <c r="K8882" t="s">
        <v>90</v>
      </c>
      <c r="L8882" t="s">
        <v>91</v>
      </c>
      <c r="M8882" t="s">
        <v>38</v>
      </c>
      <c r="N8882" t="s">
        <v>39</v>
      </c>
      <c r="O8882" s="23">
        <v>318</v>
      </c>
      <c r="P8882" s="9">
        <v>11.11</v>
      </c>
      <c r="Q8882" t="s">
        <v>40</v>
      </c>
      <c r="R8882">
        <v>44225</v>
      </c>
      <c r="S8882" s="9">
        <v>28.61</v>
      </c>
      <c r="T8882" s="26">
        <v>4.8899999999999997</v>
      </c>
      <c r="U8882" s="8">
        <v>139.9</v>
      </c>
      <c r="V8882" t="s">
        <v>13663</v>
      </c>
      <c r="W8882" t="s">
        <v>2276</v>
      </c>
      <c r="X8882" t="s">
        <v>42</v>
      </c>
      <c r="Y8882" t="s">
        <v>2277</v>
      </c>
      <c r="AA8882" s="1">
        <f t="shared" si="850"/>
        <v>46119</v>
      </c>
      <c r="AB8882" s="2">
        <f t="shared" si="851"/>
        <v>4</v>
      </c>
      <c r="AC8882" s="2">
        <f t="shared" si="852"/>
        <v>2026</v>
      </c>
      <c r="AD8882" s="2" t="str">
        <f>IFERROR(VLOOKUP(A8882,'Aux Área'!$A$4:$B$123,2,0),"-")</f>
        <v>INSPEÇÃO</v>
      </c>
    </row>
    <row r="8883" spans="1:30" x14ac:dyDescent="0.3">
      <c r="A8883" t="s">
        <v>2306</v>
      </c>
      <c r="B8883" t="s">
        <v>4613</v>
      </c>
      <c r="C8883" t="s">
        <v>13664</v>
      </c>
      <c r="D8883" t="s">
        <v>5095</v>
      </c>
      <c r="E8883" t="s">
        <v>5096</v>
      </c>
      <c r="F8883" t="s">
        <v>2309</v>
      </c>
      <c r="G8883" t="s">
        <v>1135</v>
      </c>
      <c r="H8883" t="s">
        <v>2275</v>
      </c>
      <c r="I8883" t="s">
        <v>1497</v>
      </c>
      <c r="J8883" t="s">
        <v>1665</v>
      </c>
      <c r="K8883" t="s">
        <v>1666</v>
      </c>
      <c r="L8883" t="s">
        <v>301</v>
      </c>
      <c r="M8883" t="s">
        <v>38</v>
      </c>
      <c r="N8883" t="s">
        <v>39</v>
      </c>
      <c r="O8883" s="23">
        <v>373</v>
      </c>
      <c r="P8883" s="9">
        <v>11.54</v>
      </c>
      <c r="Q8883" t="s">
        <v>40</v>
      </c>
      <c r="R8883">
        <v>153583</v>
      </c>
      <c r="S8883" s="9">
        <v>32.31</v>
      </c>
      <c r="T8883" s="26">
        <v>4.6900000000000004</v>
      </c>
      <c r="U8883" s="8">
        <v>151.53</v>
      </c>
      <c r="V8883" t="s">
        <v>13665</v>
      </c>
      <c r="W8883" t="s">
        <v>2276</v>
      </c>
      <c r="X8883" t="s">
        <v>42</v>
      </c>
      <c r="Y8883" t="s">
        <v>2277</v>
      </c>
      <c r="AA8883" s="1">
        <f t="shared" si="850"/>
        <v>46119</v>
      </c>
      <c r="AB8883" s="2">
        <f t="shared" si="851"/>
        <v>4</v>
      </c>
      <c r="AC8883" s="2">
        <f t="shared" si="852"/>
        <v>2026</v>
      </c>
      <c r="AD8883" s="2" t="str">
        <f>IFERROR(VLOOKUP(A8883,'Aux Área'!$A$4:$B$123,2,0),"-")</f>
        <v>INSPEÇÃO</v>
      </c>
    </row>
    <row r="8884" spans="1:30" x14ac:dyDescent="0.3">
      <c r="A8884" t="s">
        <v>52</v>
      </c>
      <c r="B8884" t="s">
        <v>1449</v>
      </c>
      <c r="C8884" t="s">
        <v>13666</v>
      </c>
      <c r="D8884" t="s">
        <v>3197</v>
      </c>
      <c r="E8884" t="s">
        <v>3198</v>
      </c>
      <c r="F8884" t="s">
        <v>53</v>
      </c>
      <c r="G8884" t="s">
        <v>35</v>
      </c>
      <c r="H8884" t="s">
        <v>36</v>
      </c>
      <c r="I8884" t="s">
        <v>37</v>
      </c>
      <c r="J8884" t="s">
        <v>356</v>
      </c>
      <c r="K8884" t="s">
        <v>357</v>
      </c>
      <c r="L8884" t="s">
        <v>124</v>
      </c>
      <c r="M8884" t="s">
        <v>38</v>
      </c>
      <c r="N8884" t="s">
        <v>39</v>
      </c>
      <c r="O8884" s="23">
        <v>413</v>
      </c>
      <c r="P8884" s="9">
        <v>12.18</v>
      </c>
      <c r="Q8884" t="s">
        <v>40</v>
      </c>
      <c r="R8884">
        <v>93184</v>
      </c>
      <c r="S8884" s="9">
        <v>33.92</v>
      </c>
      <c r="T8884" s="26">
        <v>4.79</v>
      </c>
      <c r="U8884" s="8">
        <v>162.47999999999999</v>
      </c>
      <c r="V8884" t="s">
        <v>13667</v>
      </c>
      <c r="W8884" t="s">
        <v>2007</v>
      </c>
      <c r="X8884" t="s">
        <v>42</v>
      </c>
      <c r="Y8884" t="s">
        <v>1740</v>
      </c>
      <c r="AA8884" s="1">
        <f t="shared" si="850"/>
        <v>46119</v>
      </c>
      <c r="AB8884" s="2">
        <f t="shared" si="851"/>
        <v>4</v>
      </c>
      <c r="AC8884" s="2">
        <f t="shared" si="852"/>
        <v>2026</v>
      </c>
      <c r="AD8884" s="2" t="str">
        <f>IFERROR(VLOOKUP(A8884,'Aux Área'!$A$4:$B$123,2,0),"-")</f>
        <v>OPERAÇÃO</v>
      </c>
    </row>
    <row r="8885" spans="1:30" x14ac:dyDescent="0.3">
      <c r="A8885" t="s">
        <v>2643</v>
      </c>
      <c r="B8885" t="s">
        <v>2307</v>
      </c>
      <c r="C8885" t="s">
        <v>13668</v>
      </c>
      <c r="D8885" t="s">
        <v>7196</v>
      </c>
      <c r="E8885" t="s">
        <v>7197</v>
      </c>
      <c r="F8885" t="s">
        <v>2646</v>
      </c>
      <c r="G8885" t="s">
        <v>1300</v>
      </c>
      <c r="H8885" t="s">
        <v>1301</v>
      </c>
      <c r="I8885" t="s">
        <v>37</v>
      </c>
      <c r="J8885" t="s">
        <v>122</v>
      </c>
      <c r="K8885" t="s">
        <v>123</v>
      </c>
      <c r="L8885" t="s">
        <v>124</v>
      </c>
      <c r="M8885" t="s">
        <v>38</v>
      </c>
      <c r="N8885" t="s">
        <v>39</v>
      </c>
      <c r="O8885" s="23">
        <v>319</v>
      </c>
      <c r="P8885" s="9">
        <v>8.08</v>
      </c>
      <c r="Q8885" t="s">
        <v>40</v>
      </c>
      <c r="R8885">
        <v>148850</v>
      </c>
      <c r="S8885" s="9">
        <v>39.49</v>
      </c>
      <c r="T8885" s="26">
        <v>4.59</v>
      </c>
      <c r="U8885" s="8">
        <v>181.25</v>
      </c>
      <c r="V8885" t="s">
        <v>112</v>
      </c>
      <c r="W8885" t="s">
        <v>2276</v>
      </c>
      <c r="X8885" t="s">
        <v>42</v>
      </c>
      <c r="Y8885" t="s">
        <v>2277</v>
      </c>
      <c r="AA8885" s="1">
        <f t="shared" si="850"/>
        <v>46119</v>
      </c>
      <c r="AB8885" s="2">
        <f t="shared" si="851"/>
        <v>4</v>
      </c>
      <c r="AC8885" s="2">
        <f t="shared" si="852"/>
        <v>2026</v>
      </c>
      <c r="AD8885" s="2" t="str">
        <f>IFERROR(VLOOKUP(A8885,'Aux Área'!$A$4:$B$123,2,0),"-")</f>
        <v>INSPEÇÃO</v>
      </c>
    </row>
    <row r="8886" spans="1:30" x14ac:dyDescent="0.3">
      <c r="A8886" t="s">
        <v>2278</v>
      </c>
      <c r="B8886" t="s">
        <v>4664</v>
      </c>
      <c r="C8886" t="s">
        <v>13669</v>
      </c>
      <c r="D8886" t="s">
        <v>3208</v>
      </c>
      <c r="E8886" t="s">
        <v>3209</v>
      </c>
      <c r="F8886" t="s">
        <v>2281</v>
      </c>
      <c r="G8886" t="s">
        <v>1135</v>
      </c>
      <c r="H8886" t="s">
        <v>2275</v>
      </c>
      <c r="I8886" t="s">
        <v>1497</v>
      </c>
      <c r="J8886" t="s">
        <v>11506</v>
      </c>
      <c r="K8886" t="s">
        <v>11507</v>
      </c>
      <c r="L8886" t="s">
        <v>84</v>
      </c>
      <c r="M8886" t="s">
        <v>38</v>
      </c>
      <c r="N8886" t="s">
        <v>39</v>
      </c>
      <c r="O8886" s="23">
        <v>252</v>
      </c>
      <c r="P8886" s="9">
        <v>9.67</v>
      </c>
      <c r="Q8886" t="s">
        <v>40</v>
      </c>
      <c r="R8886">
        <v>155478</v>
      </c>
      <c r="S8886" s="9">
        <v>26.06</v>
      </c>
      <c r="T8886" s="26">
        <v>4.99</v>
      </c>
      <c r="U8886" s="8">
        <v>130.04</v>
      </c>
      <c r="V8886" t="s">
        <v>41</v>
      </c>
      <c r="W8886" t="s">
        <v>2276</v>
      </c>
      <c r="X8886" t="s">
        <v>42</v>
      </c>
      <c r="Y8886" t="s">
        <v>2277</v>
      </c>
      <c r="AA8886" s="1">
        <f t="shared" si="850"/>
        <v>46119</v>
      </c>
      <c r="AB8886" s="2">
        <f t="shared" si="851"/>
        <v>4</v>
      </c>
      <c r="AC8886" s="2">
        <f t="shared" si="852"/>
        <v>2026</v>
      </c>
      <c r="AD8886" s="2" t="str">
        <f>IFERROR(VLOOKUP(A8886,'Aux Área'!$A$4:$B$123,2,0),"-")</f>
        <v>INSPEÇÃO</v>
      </c>
    </row>
    <row r="8887" spans="1:30" x14ac:dyDescent="0.3">
      <c r="A8887" t="s">
        <v>3092</v>
      </c>
      <c r="B8887" t="s">
        <v>4774</v>
      </c>
      <c r="C8887" t="s">
        <v>13670</v>
      </c>
      <c r="D8887" t="s">
        <v>9771</v>
      </c>
      <c r="E8887" t="s">
        <v>9666</v>
      </c>
      <c r="F8887" t="s">
        <v>3594</v>
      </c>
      <c r="G8887" t="s">
        <v>1135</v>
      </c>
      <c r="H8887" t="s">
        <v>2275</v>
      </c>
      <c r="I8887" t="s">
        <v>1497</v>
      </c>
      <c r="J8887" t="s">
        <v>188</v>
      </c>
      <c r="K8887" t="s">
        <v>189</v>
      </c>
      <c r="L8887" t="s">
        <v>190</v>
      </c>
      <c r="M8887" t="s">
        <v>38</v>
      </c>
      <c r="N8887" t="s">
        <v>39</v>
      </c>
      <c r="O8887" s="23">
        <v>337</v>
      </c>
      <c r="P8887" s="9">
        <v>10.89</v>
      </c>
      <c r="Q8887" t="s">
        <v>40</v>
      </c>
      <c r="R8887">
        <v>135043</v>
      </c>
      <c r="S8887" s="9">
        <v>30.94</v>
      </c>
      <c r="T8887" s="26">
        <v>4.99</v>
      </c>
      <c r="U8887" s="8">
        <v>154.38999999999999</v>
      </c>
      <c r="V8887" t="s">
        <v>112</v>
      </c>
      <c r="W8887" t="s">
        <v>2276</v>
      </c>
      <c r="X8887" t="s">
        <v>42</v>
      </c>
      <c r="Y8887" t="s">
        <v>2277</v>
      </c>
      <c r="AA8887" s="1">
        <f t="shared" si="850"/>
        <v>46119</v>
      </c>
      <c r="AB8887" s="2">
        <f t="shared" si="851"/>
        <v>4</v>
      </c>
      <c r="AC8887" s="2">
        <f t="shared" si="852"/>
        <v>2026</v>
      </c>
      <c r="AD8887" s="2" t="str">
        <f>IFERROR(VLOOKUP(A8887,'Aux Área'!$A$4:$B$123,2,0),"-")</f>
        <v>INSPEÇÃO</v>
      </c>
    </row>
    <row r="8888" spans="1:30" x14ac:dyDescent="0.3">
      <c r="A8888" t="s">
        <v>1945</v>
      </c>
      <c r="B8888" t="s">
        <v>2124</v>
      </c>
      <c r="C8888" t="s">
        <v>13671</v>
      </c>
      <c r="D8888" t="s">
        <v>1802</v>
      </c>
      <c r="E8888" t="s">
        <v>1803</v>
      </c>
      <c r="F8888" t="s">
        <v>653</v>
      </c>
      <c r="G8888" t="s">
        <v>1495</v>
      </c>
      <c r="H8888" t="s">
        <v>1804</v>
      </c>
      <c r="I8888" t="s">
        <v>1497</v>
      </c>
      <c r="J8888" t="s">
        <v>231</v>
      </c>
      <c r="K8888" t="s">
        <v>232</v>
      </c>
      <c r="L8888" t="s">
        <v>217</v>
      </c>
      <c r="M8888" t="s">
        <v>38</v>
      </c>
      <c r="N8888" t="s">
        <v>668</v>
      </c>
      <c r="O8888" s="23">
        <v>0</v>
      </c>
      <c r="P8888" s="9">
        <v>0</v>
      </c>
      <c r="Q8888" t="s">
        <v>40</v>
      </c>
      <c r="R8888">
        <v>0</v>
      </c>
      <c r="S8888" s="9">
        <v>128.29</v>
      </c>
      <c r="T8888" s="26">
        <v>7.8</v>
      </c>
      <c r="U8888" s="8">
        <v>1000.72</v>
      </c>
      <c r="V8888" t="s">
        <v>13672</v>
      </c>
      <c r="W8888" t="s">
        <v>652</v>
      </c>
      <c r="X8888" t="s">
        <v>42</v>
      </c>
      <c r="Y8888" t="s">
        <v>653</v>
      </c>
      <c r="AA8888" s="1">
        <f t="shared" si="850"/>
        <v>46119</v>
      </c>
      <c r="AB8888" s="2">
        <f t="shared" si="851"/>
        <v>4</v>
      </c>
      <c r="AC8888" s="2">
        <f t="shared" si="852"/>
        <v>2026</v>
      </c>
      <c r="AD8888" s="2" t="str">
        <f>IFERROR(VLOOKUP(A8888,'Aux Área'!$A$4:$B$123,2,0),"-")</f>
        <v>SÃO PEDRO</v>
      </c>
    </row>
    <row r="8889" spans="1:30" x14ac:dyDescent="0.3">
      <c r="A8889" t="s">
        <v>1945</v>
      </c>
      <c r="C8889" t="s">
        <v>15819</v>
      </c>
      <c r="F8889" t="s">
        <v>15691</v>
      </c>
      <c r="K8889" t="s">
        <v>232</v>
      </c>
      <c r="N8889" t="s">
        <v>15690</v>
      </c>
      <c r="O8889" s="23">
        <v>0</v>
      </c>
      <c r="P8889" s="23">
        <v>0</v>
      </c>
      <c r="Q8889" t="s">
        <v>40</v>
      </c>
      <c r="R8889">
        <v>0</v>
      </c>
      <c r="S8889">
        <v>9</v>
      </c>
      <c r="U8889" s="8">
        <v>29.7</v>
      </c>
      <c r="AA8889" s="1">
        <f t="shared" si="850"/>
        <v>46119</v>
      </c>
      <c r="AB8889" s="2">
        <f t="shared" si="851"/>
        <v>4</v>
      </c>
      <c r="AC8889" s="2">
        <f t="shared" si="852"/>
        <v>2026</v>
      </c>
      <c r="AD8889" s="2" t="str">
        <f>IFERROR(VLOOKUP(A8889,'Aux Área'!$A$4:$B$123,2,0),"-")</f>
        <v>SÃO PEDRO</v>
      </c>
    </row>
    <row r="8890" spans="1:30" x14ac:dyDescent="0.3">
      <c r="A8890" t="s">
        <v>12191</v>
      </c>
      <c r="B8890" t="s">
        <v>655</v>
      </c>
      <c r="C8890" t="s">
        <v>13673</v>
      </c>
      <c r="D8890" t="s">
        <v>1802</v>
      </c>
      <c r="E8890" t="s">
        <v>1803</v>
      </c>
      <c r="F8890" t="s">
        <v>653</v>
      </c>
      <c r="G8890" t="s">
        <v>1300</v>
      </c>
      <c r="H8890" t="s">
        <v>12193</v>
      </c>
      <c r="I8890" t="s">
        <v>37</v>
      </c>
      <c r="J8890" t="s">
        <v>231</v>
      </c>
      <c r="K8890" t="s">
        <v>232</v>
      </c>
      <c r="L8890" t="s">
        <v>217</v>
      </c>
      <c r="M8890" t="s">
        <v>38</v>
      </c>
      <c r="N8890" t="s">
        <v>707</v>
      </c>
      <c r="O8890" s="23">
        <v>0</v>
      </c>
      <c r="P8890" s="9">
        <v>0</v>
      </c>
      <c r="Q8890" t="s">
        <v>40</v>
      </c>
      <c r="R8890">
        <v>0</v>
      </c>
      <c r="S8890" s="9">
        <v>22.78</v>
      </c>
      <c r="T8890" s="26">
        <v>6.5910000000000002</v>
      </c>
      <c r="U8890" s="8">
        <v>150.15</v>
      </c>
      <c r="V8890" t="s">
        <v>13674</v>
      </c>
      <c r="W8890" t="s">
        <v>652</v>
      </c>
      <c r="X8890" t="s">
        <v>42</v>
      </c>
      <c r="Y8890" t="s">
        <v>653</v>
      </c>
      <c r="AA8890" s="1">
        <f t="shared" si="850"/>
        <v>46119</v>
      </c>
      <c r="AB8890" s="2">
        <f t="shared" si="851"/>
        <v>4</v>
      </c>
      <c r="AC8890" s="2">
        <f t="shared" si="852"/>
        <v>2026</v>
      </c>
      <c r="AD8890" s="2" t="str">
        <f>IFERROR(VLOOKUP(A8890,'Aux Área'!$A$4:$B$123,2,0),"-")</f>
        <v>SÃO PEDRO</v>
      </c>
    </row>
    <row r="8891" spans="1:30" x14ac:dyDescent="0.3">
      <c r="A8891" t="s">
        <v>2260</v>
      </c>
      <c r="B8891" t="s">
        <v>113</v>
      </c>
      <c r="C8891" t="s">
        <v>13675</v>
      </c>
      <c r="D8891" t="s">
        <v>3005</v>
      </c>
      <c r="E8891" t="s">
        <v>3006</v>
      </c>
      <c r="F8891" t="s">
        <v>2262</v>
      </c>
      <c r="G8891" t="s">
        <v>35</v>
      </c>
      <c r="H8891" t="s">
        <v>2263</v>
      </c>
      <c r="I8891" t="s">
        <v>2186</v>
      </c>
      <c r="J8891" t="s">
        <v>1681</v>
      </c>
      <c r="K8891" t="s">
        <v>1682</v>
      </c>
      <c r="L8891" t="s">
        <v>141</v>
      </c>
      <c r="M8891" t="s">
        <v>38</v>
      </c>
      <c r="N8891" t="s">
        <v>668</v>
      </c>
      <c r="O8891" s="23">
        <v>1009</v>
      </c>
      <c r="P8891" s="9">
        <v>14.52</v>
      </c>
      <c r="Q8891" t="s">
        <v>40</v>
      </c>
      <c r="R8891">
        <v>133552</v>
      </c>
      <c r="S8891" s="9">
        <v>69.489999999999995</v>
      </c>
      <c r="T8891" s="26">
        <v>7.3390000000000004</v>
      </c>
      <c r="U8891" s="8">
        <v>510.02</v>
      </c>
      <c r="V8891" t="s">
        <v>41</v>
      </c>
      <c r="W8891" t="s">
        <v>2007</v>
      </c>
      <c r="X8891" t="s">
        <v>42</v>
      </c>
      <c r="Y8891" t="s">
        <v>1740</v>
      </c>
      <c r="AA8891" s="1">
        <f t="shared" si="850"/>
        <v>46119</v>
      </c>
      <c r="AB8891" s="2">
        <f t="shared" si="851"/>
        <v>4</v>
      </c>
      <c r="AC8891" s="2">
        <f t="shared" si="852"/>
        <v>2026</v>
      </c>
      <c r="AD8891" s="2" t="str">
        <f>IFERROR(VLOOKUP(A8891,'Aux Área'!$A$4:$B$123,2,0),"-")</f>
        <v>INSPEÇÃO</v>
      </c>
    </row>
    <row r="8892" spans="1:30" x14ac:dyDescent="0.3">
      <c r="A8892" t="s">
        <v>58</v>
      </c>
      <c r="B8892" t="s">
        <v>250</v>
      </c>
      <c r="C8892" t="s">
        <v>13676</v>
      </c>
      <c r="D8892" t="s">
        <v>87</v>
      </c>
      <c r="E8892" t="s">
        <v>88</v>
      </c>
      <c r="F8892" t="s">
        <v>59</v>
      </c>
      <c r="G8892" t="s">
        <v>35</v>
      </c>
      <c r="H8892" t="s">
        <v>36</v>
      </c>
      <c r="I8892" t="s">
        <v>37</v>
      </c>
      <c r="J8892" t="s">
        <v>356</v>
      </c>
      <c r="K8892" t="s">
        <v>357</v>
      </c>
      <c r="L8892" t="s">
        <v>124</v>
      </c>
      <c r="M8892" t="s">
        <v>38</v>
      </c>
      <c r="N8892" t="s">
        <v>39</v>
      </c>
      <c r="O8892" s="23">
        <v>208</v>
      </c>
      <c r="P8892" s="9">
        <v>7.32</v>
      </c>
      <c r="Q8892" t="s">
        <v>40</v>
      </c>
      <c r="R8892">
        <v>92675</v>
      </c>
      <c r="S8892" s="9">
        <v>28.4</v>
      </c>
      <c r="T8892" s="26">
        <v>4.79</v>
      </c>
      <c r="U8892" s="8">
        <v>136.04</v>
      </c>
      <c r="V8892" t="s">
        <v>13677</v>
      </c>
      <c r="W8892" t="s">
        <v>2007</v>
      </c>
      <c r="X8892" t="s">
        <v>42</v>
      </c>
      <c r="Y8892" t="s">
        <v>1740</v>
      </c>
      <c r="AA8892" s="1">
        <f t="shared" si="850"/>
        <v>46119</v>
      </c>
      <c r="AB8892" s="2">
        <f t="shared" si="851"/>
        <v>4</v>
      </c>
      <c r="AC8892" s="2">
        <f t="shared" si="852"/>
        <v>2026</v>
      </c>
      <c r="AD8892" s="2" t="str">
        <f>IFERROR(VLOOKUP(A8892,'Aux Área'!$A$4:$B$123,2,0),"-")</f>
        <v>CONSERVA</v>
      </c>
    </row>
    <row r="8893" spans="1:30" x14ac:dyDescent="0.3">
      <c r="A8893" t="s">
        <v>9677</v>
      </c>
      <c r="B8893" t="s">
        <v>10434</v>
      </c>
      <c r="C8893" t="s">
        <v>13678</v>
      </c>
      <c r="D8893" t="s">
        <v>10436</v>
      </c>
      <c r="E8893" t="s">
        <v>9678</v>
      </c>
      <c r="F8893" t="s">
        <v>15507</v>
      </c>
      <c r="G8893" t="s">
        <v>1635</v>
      </c>
      <c r="H8893" t="s">
        <v>9676</v>
      </c>
      <c r="I8893" t="s">
        <v>37</v>
      </c>
      <c r="J8893" t="s">
        <v>219</v>
      </c>
      <c r="K8893" t="s">
        <v>177</v>
      </c>
      <c r="L8893" t="s">
        <v>177</v>
      </c>
      <c r="M8893" t="s">
        <v>38</v>
      </c>
      <c r="N8893" t="s">
        <v>39</v>
      </c>
      <c r="O8893" s="23">
        <v>418</v>
      </c>
      <c r="P8893" s="9">
        <v>9.99</v>
      </c>
      <c r="Q8893" t="s">
        <v>40</v>
      </c>
      <c r="R8893">
        <v>49911</v>
      </c>
      <c r="S8893" s="9">
        <v>41.84</v>
      </c>
      <c r="T8893" s="26">
        <v>4.99</v>
      </c>
      <c r="U8893" s="8">
        <v>208.78</v>
      </c>
      <c r="V8893" t="s">
        <v>13679</v>
      </c>
      <c r="W8893" t="s">
        <v>2007</v>
      </c>
      <c r="X8893" t="s">
        <v>42</v>
      </c>
      <c r="Y8893" t="s">
        <v>6209</v>
      </c>
      <c r="AA8893" s="1">
        <f t="shared" si="850"/>
        <v>46119</v>
      </c>
      <c r="AB8893" s="2">
        <f t="shared" si="851"/>
        <v>4</v>
      </c>
      <c r="AC8893" s="2">
        <f t="shared" si="852"/>
        <v>2026</v>
      </c>
      <c r="AD8893" s="2" t="str">
        <f>IFERROR(VLOOKUP(A8893,'Aux Área'!$A$4:$B$123,2,0),"-")</f>
        <v>TI</v>
      </c>
    </row>
    <row r="8894" spans="1:30" x14ac:dyDescent="0.3">
      <c r="A8894" t="s">
        <v>64</v>
      </c>
      <c r="B8894" t="s">
        <v>2182</v>
      </c>
      <c r="C8894" t="s">
        <v>13680</v>
      </c>
      <c r="D8894" t="s">
        <v>127</v>
      </c>
      <c r="E8894" t="s">
        <v>128</v>
      </c>
      <c r="F8894" t="s">
        <v>65</v>
      </c>
      <c r="G8894" t="s">
        <v>35</v>
      </c>
      <c r="H8894" t="s">
        <v>36</v>
      </c>
      <c r="I8894" t="s">
        <v>37</v>
      </c>
      <c r="J8894" t="s">
        <v>9173</v>
      </c>
      <c r="K8894" t="s">
        <v>9174</v>
      </c>
      <c r="L8894" t="s">
        <v>181</v>
      </c>
      <c r="M8894" t="s">
        <v>38</v>
      </c>
      <c r="N8894" t="s">
        <v>39</v>
      </c>
      <c r="O8894" s="23">
        <v>418</v>
      </c>
      <c r="P8894" s="9">
        <v>16.89</v>
      </c>
      <c r="Q8894" t="s">
        <v>40</v>
      </c>
      <c r="R8894">
        <v>53455</v>
      </c>
      <c r="S8894" s="9">
        <v>24.75</v>
      </c>
      <c r="T8894" s="26">
        <v>4.391</v>
      </c>
      <c r="U8894" s="8">
        <v>108.68</v>
      </c>
      <c r="V8894" t="s">
        <v>13243</v>
      </c>
      <c r="W8894" t="s">
        <v>2007</v>
      </c>
      <c r="X8894" t="s">
        <v>42</v>
      </c>
      <c r="Y8894" t="s">
        <v>1740</v>
      </c>
      <c r="AA8894" s="1">
        <f t="shared" si="850"/>
        <v>46119</v>
      </c>
      <c r="AB8894" s="2">
        <f t="shared" si="851"/>
        <v>4</v>
      </c>
      <c r="AC8894" s="2">
        <f t="shared" si="852"/>
        <v>2026</v>
      </c>
      <c r="AD8894" s="2" t="str">
        <f>IFERROR(VLOOKUP(A8894,'Aux Área'!$A$4:$B$123,2,0),"-")</f>
        <v>ENGENHARIA</v>
      </c>
    </row>
    <row r="8895" spans="1:30" x14ac:dyDescent="0.3">
      <c r="A8895" t="s">
        <v>10689</v>
      </c>
      <c r="B8895" t="s">
        <v>1946</v>
      </c>
      <c r="C8895" t="s">
        <v>13681</v>
      </c>
      <c r="D8895" t="s">
        <v>1841</v>
      </c>
      <c r="E8895" t="s">
        <v>1842</v>
      </c>
      <c r="F8895" t="s">
        <v>653</v>
      </c>
      <c r="G8895" t="s">
        <v>635</v>
      </c>
      <c r="H8895" t="s">
        <v>1571</v>
      </c>
      <c r="I8895" t="s">
        <v>839</v>
      </c>
      <c r="J8895" t="s">
        <v>172</v>
      </c>
      <c r="K8895" t="s">
        <v>173</v>
      </c>
      <c r="L8895" t="s">
        <v>124</v>
      </c>
      <c r="M8895" t="s">
        <v>38</v>
      </c>
      <c r="N8895" t="s">
        <v>668</v>
      </c>
      <c r="O8895" s="23">
        <v>0</v>
      </c>
      <c r="P8895" s="9">
        <v>0</v>
      </c>
      <c r="Q8895" t="s">
        <v>40</v>
      </c>
      <c r="R8895">
        <v>0</v>
      </c>
      <c r="S8895" s="9">
        <v>120.11</v>
      </c>
      <c r="T8895" s="26">
        <v>7.74</v>
      </c>
      <c r="U8895" s="8">
        <v>929.65</v>
      </c>
      <c r="V8895" t="s">
        <v>2840</v>
      </c>
      <c r="W8895" t="s">
        <v>652</v>
      </c>
      <c r="X8895" t="s">
        <v>42</v>
      </c>
      <c r="Y8895" t="s">
        <v>653</v>
      </c>
      <c r="AA8895" s="1">
        <f t="shared" si="850"/>
        <v>46119</v>
      </c>
      <c r="AB8895" s="2">
        <f t="shared" si="851"/>
        <v>4</v>
      </c>
      <c r="AC8895" s="2">
        <f t="shared" si="852"/>
        <v>2026</v>
      </c>
      <c r="AD8895" s="2" t="str">
        <f>IFERROR(VLOOKUP(A8895,'Aux Área'!$A$4:$B$123,2,0),"-")</f>
        <v>SÃO PEDRO</v>
      </c>
    </row>
    <row r="8896" spans="1:30" x14ac:dyDescent="0.3">
      <c r="A8896" t="s">
        <v>54</v>
      </c>
      <c r="B8896" t="s">
        <v>319</v>
      </c>
      <c r="C8896" t="s">
        <v>13682</v>
      </c>
      <c r="D8896" t="s">
        <v>1480</v>
      </c>
      <c r="E8896" t="s">
        <v>1481</v>
      </c>
      <c r="F8896" t="s">
        <v>55</v>
      </c>
      <c r="G8896" t="s">
        <v>35</v>
      </c>
      <c r="H8896" t="s">
        <v>36</v>
      </c>
      <c r="I8896" t="s">
        <v>37</v>
      </c>
      <c r="J8896" t="s">
        <v>1665</v>
      </c>
      <c r="K8896" t="s">
        <v>1666</v>
      </c>
      <c r="L8896" t="s">
        <v>301</v>
      </c>
      <c r="M8896" t="s">
        <v>38</v>
      </c>
      <c r="N8896" t="s">
        <v>39</v>
      </c>
      <c r="O8896" s="23">
        <v>308</v>
      </c>
      <c r="P8896" s="9">
        <v>9.82</v>
      </c>
      <c r="Q8896" t="s">
        <v>40</v>
      </c>
      <c r="R8896">
        <v>47739</v>
      </c>
      <c r="S8896" s="9">
        <v>31.37</v>
      </c>
      <c r="T8896" s="26">
        <v>4.6900000000000004</v>
      </c>
      <c r="U8896" s="8">
        <v>147.13</v>
      </c>
      <c r="V8896" t="s">
        <v>13683</v>
      </c>
      <c r="W8896" t="s">
        <v>2007</v>
      </c>
      <c r="X8896" t="s">
        <v>42</v>
      </c>
      <c r="Y8896" t="s">
        <v>1740</v>
      </c>
      <c r="AA8896" s="1">
        <f t="shared" si="850"/>
        <v>46119</v>
      </c>
      <c r="AB8896" s="2">
        <f t="shared" si="851"/>
        <v>4</v>
      </c>
      <c r="AC8896" s="2">
        <f t="shared" si="852"/>
        <v>2026</v>
      </c>
      <c r="AD8896" s="2" t="str">
        <f>IFERROR(VLOOKUP(A8896,'Aux Área'!$A$4:$B$123,2,0),"-")</f>
        <v>ENGENHARIA</v>
      </c>
    </row>
    <row r="8897" spans="1:30" x14ac:dyDescent="0.3">
      <c r="A8897" t="s">
        <v>12273</v>
      </c>
      <c r="B8897" t="s">
        <v>222</v>
      </c>
      <c r="C8897" t="s">
        <v>13684</v>
      </c>
      <c r="D8897" t="s">
        <v>11150</v>
      </c>
      <c r="E8897" t="s">
        <v>11151</v>
      </c>
      <c r="F8897" t="s">
        <v>653</v>
      </c>
      <c r="G8897" t="s">
        <v>35</v>
      </c>
      <c r="H8897" t="s">
        <v>12275</v>
      </c>
      <c r="I8897" t="s">
        <v>667</v>
      </c>
      <c r="J8897" t="s">
        <v>122</v>
      </c>
      <c r="K8897" t="s">
        <v>123</v>
      </c>
      <c r="L8897" t="s">
        <v>124</v>
      </c>
      <c r="M8897" t="s">
        <v>38</v>
      </c>
      <c r="N8897" t="s">
        <v>638</v>
      </c>
      <c r="O8897" s="23">
        <v>0</v>
      </c>
      <c r="P8897" s="9">
        <v>0</v>
      </c>
      <c r="Q8897" t="s">
        <v>40</v>
      </c>
      <c r="R8897">
        <v>0</v>
      </c>
      <c r="S8897" s="9">
        <v>60</v>
      </c>
      <c r="T8897" s="26">
        <v>7.68</v>
      </c>
      <c r="U8897" s="8">
        <v>460.8</v>
      </c>
      <c r="V8897" t="s">
        <v>112</v>
      </c>
      <c r="W8897" t="s">
        <v>652</v>
      </c>
      <c r="X8897" t="s">
        <v>42</v>
      </c>
      <c r="Y8897" t="s">
        <v>653</v>
      </c>
      <c r="AA8897" s="1">
        <f t="shared" si="850"/>
        <v>46119</v>
      </c>
      <c r="AB8897" s="2">
        <f t="shared" si="851"/>
        <v>4</v>
      </c>
      <c r="AC8897" s="2">
        <f t="shared" si="852"/>
        <v>2026</v>
      </c>
      <c r="AD8897" s="2" t="str">
        <f>IFERROR(VLOOKUP(A8897,'Aux Área'!$A$4:$B$123,2,0),"-")</f>
        <v>SÃO PEDRO</v>
      </c>
    </row>
    <row r="8898" spans="1:30" x14ac:dyDescent="0.3">
      <c r="A8898" t="s">
        <v>2691</v>
      </c>
      <c r="B8898" t="s">
        <v>2692</v>
      </c>
      <c r="C8898" t="s">
        <v>13685</v>
      </c>
      <c r="D8898" t="s">
        <v>2142</v>
      </c>
      <c r="E8898" t="s">
        <v>2143</v>
      </c>
      <c r="F8898" t="s">
        <v>5979</v>
      </c>
      <c r="G8898" t="s">
        <v>1635</v>
      </c>
      <c r="H8898" t="s">
        <v>2635</v>
      </c>
      <c r="I8898" t="s">
        <v>37</v>
      </c>
      <c r="J8898" t="s">
        <v>165</v>
      </c>
      <c r="K8898" t="s">
        <v>166</v>
      </c>
      <c r="L8898" t="s">
        <v>167</v>
      </c>
      <c r="M8898" t="s">
        <v>38</v>
      </c>
      <c r="N8898" t="s">
        <v>39</v>
      </c>
      <c r="O8898" s="23">
        <v>267</v>
      </c>
      <c r="P8898" s="9">
        <v>7.86</v>
      </c>
      <c r="Q8898" t="s">
        <v>40</v>
      </c>
      <c r="R8898">
        <v>26183</v>
      </c>
      <c r="S8898" s="9">
        <v>33.96</v>
      </c>
      <c r="T8898" s="26">
        <v>4.99</v>
      </c>
      <c r="U8898" s="8">
        <v>169.46</v>
      </c>
      <c r="V8898" t="s">
        <v>112</v>
      </c>
      <c r="W8898" t="s">
        <v>2007</v>
      </c>
      <c r="X8898" t="s">
        <v>42</v>
      </c>
      <c r="Y8898" t="s">
        <v>1740</v>
      </c>
      <c r="AA8898" s="1">
        <f t="shared" si="850"/>
        <v>46119</v>
      </c>
      <c r="AB8898" s="2">
        <f t="shared" si="851"/>
        <v>4</v>
      </c>
      <c r="AC8898" s="2">
        <f t="shared" si="852"/>
        <v>2026</v>
      </c>
      <c r="AD8898" s="2" t="str">
        <f>IFERROR(VLOOKUP(A8898,'Aux Área'!$A$4:$B$123,2,0),"-")</f>
        <v>TI</v>
      </c>
    </row>
    <row r="8899" spans="1:30" x14ac:dyDescent="0.3">
      <c r="A8899" t="s">
        <v>2655</v>
      </c>
      <c r="B8899" t="s">
        <v>10768</v>
      </c>
      <c r="C8899" t="s">
        <v>13686</v>
      </c>
      <c r="D8899" t="s">
        <v>1619</v>
      </c>
      <c r="E8899" t="s">
        <v>1620</v>
      </c>
      <c r="F8899" t="s">
        <v>3605</v>
      </c>
      <c r="G8899" t="s">
        <v>1635</v>
      </c>
      <c r="H8899" t="s">
        <v>2635</v>
      </c>
      <c r="I8899" t="s">
        <v>37</v>
      </c>
      <c r="J8899" t="s">
        <v>370</v>
      </c>
      <c r="K8899" t="s">
        <v>371</v>
      </c>
      <c r="L8899" t="s">
        <v>124</v>
      </c>
      <c r="M8899" t="s">
        <v>38</v>
      </c>
      <c r="N8899" t="s">
        <v>39</v>
      </c>
      <c r="O8899" s="23">
        <v>301</v>
      </c>
      <c r="P8899" s="9">
        <v>8.06</v>
      </c>
      <c r="Q8899" t="s">
        <v>40</v>
      </c>
      <c r="R8899">
        <v>27680</v>
      </c>
      <c r="S8899" s="9">
        <v>37.35</v>
      </c>
      <c r="T8899" s="26">
        <v>4.9909999999999997</v>
      </c>
      <c r="U8899" s="8">
        <v>186.4</v>
      </c>
      <c r="V8899" t="s">
        <v>13687</v>
      </c>
      <c r="W8899" t="s">
        <v>2007</v>
      </c>
      <c r="X8899" t="s">
        <v>42</v>
      </c>
      <c r="Y8899" t="s">
        <v>6209</v>
      </c>
      <c r="AA8899" s="1">
        <f t="shared" si="850"/>
        <v>46119</v>
      </c>
      <c r="AB8899" s="2">
        <f t="shared" si="851"/>
        <v>4</v>
      </c>
      <c r="AC8899" s="2">
        <f t="shared" si="852"/>
        <v>2026</v>
      </c>
      <c r="AD8899" s="2" t="str">
        <f>IFERROR(VLOOKUP(A8899,'Aux Área'!$A$4:$B$123,2,0),"-")</f>
        <v>TI</v>
      </c>
    </row>
    <row r="8900" spans="1:30" x14ac:dyDescent="0.3">
      <c r="A8900" t="s">
        <v>66</v>
      </c>
      <c r="B8900" t="s">
        <v>464</v>
      </c>
      <c r="C8900" t="s">
        <v>13688</v>
      </c>
      <c r="D8900" t="s">
        <v>11653</v>
      </c>
      <c r="E8900" t="s">
        <v>11654</v>
      </c>
      <c r="F8900" t="s">
        <v>67</v>
      </c>
      <c r="G8900" t="s">
        <v>35</v>
      </c>
      <c r="H8900" t="s">
        <v>36</v>
      </c>
      <c r="I8900" t="s">
        <v>37</v>
      </c>
      <c r="J8900" t="s">
        <v>1665</v>
      </c>
      <c r="K8900" t="s">
        <v>1666</v>
      </c>
      <c r="L8900" t="s">
        <v>301</v>
      </c>
      <c r="M8900" t="s">
        <v>38</v>
      </c>
      <c r="N8900" t="s">
        <v>39</v>
      </c>
      <c r="O8900" s="23">
        <v>309</v>
      </c>
      <c r="P8900" s="9">
        <v>9.9</v>
      </c>
      <c r="Q8900" t="s">
        <v>40</v>
      </c>
      <c r="R8900">
        <v>24474</v>
      </c>
      <c r="S8900" s="9">
        <v>31.2</v>
      </c>
      <c r="T8900" s="26">
        <v>4.6900000000000004</v>
      </c>
      <c r="U8900" s="8">
        <v>146.33000000000001</v>
      </c>
      <c r="V8900" t="s">
        <v>13689</v>
      </c>
      <c r="W8900" t="s">
        <v>2007</v>
      </c>
      <c r="X8900" t="s">
        <v>42</v>
      </c>
      <c r="Y8900" t="s">
        <v>1740</v>
      </c>
      <c r="AA8900" s="1">
        <f t="shared" si="850"/>
        <v>46119</v>
      </c>
      <c r="AB8900" s="2">
        <f t="shared" si="851"/>
        <v>4</v>
      </c>
      <c r="AC8900" s="2">
        <f t="shared" si="852"/>
        <v>2026</v>
      </c>
      <c r="AD8900" s="2" t="str">
        <f>IFERROR(VLOOKUP(A8900,'Aux Área'!$A$4:$B$123,2,0),"-")</f>
        <v>OPERAÇÃO</v>
      </c>
    </row>
    <row r="8901" spans="1:30" x14ac:dyDescent="0.3">
      <c r="A8901" t="s">
        <v>2650</v>
      </c>
      <c r="B8901" t="s">
        <v>10989</v>
      </c>
      <c r="C8901" t="s">
        <v>13690</v>
      </c>
      <c r="D8901" t="s">
        <v>2944</v>
      </c>
      <c r="E8901" t="s">
        <v>2945</v>
      </c>
      <c r="F8901" t="s">
        <v>3615</v>
      </c>
      <c r="G8901" t="s">
        <v>1300</v>
      </c>
      <c r="H8901" t="s">
        <v>2635</v>
      </c>
      <c r="I8901" t="s">
        <v>37</v>
      </c>
      <c r="J8901" t="s">
        <v>2817</v>
      </c>
      <c r="K8901" t="s">
        <v>2818</v>
      </c>
      <c r="L8901" t="s">
        <v>84</v>
      </c>
      <c r="M8901" t="s">
        <v>38</v>
      </c>
      <c r="N8901" t="s">
        <v>39</v>
      </c>
      <c r="O8901" s="23">
        <v>349</v>
      </c>
      <c r="P8901" s="9">
        <v>6.8</v>
      </c>
      <c r="Q8901" t="s">
        <v>40</v>
      </c>
      <c r="R8901">
        <v>26938</v>
      </c>
      <c r="S8901" s="9">
        <v>51.3</v>
      </c>
      <c r="T8901" s="26">
        <v>4.49</v>
      </c>
      <c r="U8901" s="8">
        <v>230.36</v>
      </c>
      <c r="V8901" t="s">
        <v>13691</v>
      </c>
      <c r="W8901" t="s">
        <v>2276</v>
      </c>
      <c r="X8901" t="s">
        <v>42</v>
      </c>
      <c r="Y8901" t="s">
        <v>1740</v>
      </c>
      <c r="AA8901" s="1">
        <f t="shared" si="850"/>
        <v>46119</v>
      </c>
      <c r="AB8901" s="2">
        <f t="shared" si="851"/>
        <v>4</v>
      </c>
      <c r="AC8901" s="2">
        <f t="shared" si="852"/>
        <v>2026</v>
      </c>
      <c r="AD8901" s="2" t="str">
        <f>IFERROR(VLOOKUP(A8901,'Aux Área'!$A$4:$B$123,2,0),"-")</f>
        <v>TI</v>
      </c>
    </row>
    <row r="8902" spans="1:30" x14ac:dyDescent="0.3">
      <c r="A8902" t="s">
        <v>2494</v>
      </c>
      <c r="B8902" t="s">
        <v>2495</v>
      </c>
      <c r="C8902" t="s">
        <v>13692</v>
      </c>
      <c r="D8902" t="s">
        <v>3121</v>
      </c>
      <c r="E8902" t="s">
        <v>3122</v>
      </c>
      <c r="F8902" t="s">
        <v>2497</v>
      </c>
      <c r="G8902" t="s">
        <v>659</v>
      </c>
      <c r="H8902" t="s">
        <v>2215</v>
      </c>
      <c r="I8902" t="s">
        <v>667</v>
      </c>
      <c r="J8902" t="s">
        <v>241</v>
      </c>
      <c r="K8902" t="s">
        <v>242</v>
      </c>
      <c r="L8902" t="s">
        <v>110</v>
      </c>
      <c r="M8902" t="s">
        <v>38</v>
      </c>
      <c r="N8902" t="s">
        <v>668</v>
      </c>
      <c r="O8902" s="23">
        <v>199</v>
      </c>
      <c r="P8902" s="9">
        <v>5.73</v>
      </c>
      <c r="Q8902" t="s">
        <v>40</v>
      </c>
      <c r="R8902">
        <v>17920</v>
      </c>
      <c r="S8902" s="9">
        <v>34.72</v>
      </c>
      <c r="T8902" s="26">
        <v>7.44</v>
      </c>
      <c r="U8902" s="8">
        <v>258.3</v>
      </c>
      <c r="V8902" t="s">
        <v>41</v>
      </c>
      <c r="W8902" t="s">
        <v>2007</v>
      </c>
      <c r="X8902" t="s">
        <v>42</v>
      </c>
      <c r="Y8902" t="s">
        <v>1740</v>
      </c>
      <c r="AA8902" s="1">
        <f t="shared" si="850"/>
        <v>46119</v>
      </c>
      <c r="AB8902" s="2">
        <f t="shared" si="851"/>
        <v>4</v>
      </c>
      <c r="AC8902" s="2">
        <f t="shared" si="852"/>
        <v>2026</v>
      </c>
      <c r="AD8902" s="2" t="str">
        <f>IFERROR(VLOOKUP(A8902,'Aux Área'!$A$4:$B$123,2,0),"-")</f>
        <v>APH</v>
      </c>
    </row>
    <row r="8903" spans="1:30" x14ac:dyDescent="0.3">
      <c r="A8903" t="s">
        <v>56</v>
      </c>
      <c r="B8903" t="s">
        <v>266</v>
      </c>
      <c r="C8903" t="s">
        <v>13693</v>
      </c>
      <c r="D8903" t="s">
        <v>120</v>
      </c>
      <c r="E8903" t="s">
        <v>121</v>
      </c>
      <c r="F8903" t="s">
        <v>57</v>
      </c>
      <c r="G8903" t="s">
        <v>35</v>
      </c>
      <c r="H8903" t="s">
        <v>36</v>
      </c>
      <c r="I8903" t="s">
        <v>37</v>
      </c>
      <c r="J8903" t="s">
        <v>139</v>
      </c>
      <c r="K8903" t="s">
        <v>140</v>
      </c>
      <c r="L8903" t="s">
        <v>141</v>
      </c>
      <c r="M8903" t="s">
        <v>38</v>
      </c>
      <c r="N8903" t="s">
        <v>39</v>
      </c>
      <c r="O8903" s="23">
        <v>331</v>
      </c>
      <c r="P8903" s="9">
        <v>8.8800000000000008</v>
      </c>
      <c r="Q8903" t="s">
        <v>40</v>
      </c>
      <c r="R8903">
        <v>58784</v>
      </c>
      <c r="S8903" s="9">
        <v>37.26</v>
      </c>
      <c r="T8903" s="26">
        <v>4.28</v>
      </c>
      <c r="U8903" s="8">
        <v>159.47</v>
      </c>
      <c r="V8903" t="s">
        <v>13694</v>
      </c>
      <c r="W8903" t="s">
        <v>2007</v>
      </c>
      <c r="X8903" t="s">
        <v>42</v>
      </c>
      <c r="Y8903" t="s">
        <v>1740</v>
      </c>
      <c r="AA8903" s="1">
        <f t="shared" si="850"/>
        <v>46119</v>
      </c>
      <c r="AB8903" s="2">
        <f t="shared" si="851"/>
        <v>4</v>
      </c>
      <c r="AC8903" s="2">
        <f t="shared" si="852"/>
        <v>2026</v>
      </c>
      <c r="AD8903" s="2" t="str">
        <f>IFERROR(VLOOKUP(A8903,'Aux Área'!$A$4:$B$123,2,0),"-")</f>
        <v>CONSERVA</v>
      </c>
    </row>
    <row r="8904" spans="1:30" x14ac:dyDescent="0.3">
      <c r="A8904" t="s">
        <v>1130</v>
      </c>
      <c r="B8904" t="s">
        <v>1131</v>
      </c>
      <c r="C8904" t="s">
        <v>13695</v>
      </c>
      <c r="D8904" t="s">
        <v>1133</v>
      </c>
      <c r="E8904" t="s">
        <v>1134</v>
      </c>
      <c r="F8904" t="s">
        <v>1130</v>
      </c>
      <c r="G8904" t="s">
        <v>1635</v>
      </c>
      <c r="H8904" t="s">
        <v>1136</v>
      </c>
      <c r="I8904" t="s">
        <v>1137</v>
      </c>
      <c r="J8904" t="s">
        <v>370</v>
      </c>
      <c r="K8904" t="s">
        <v>371</v>
      </c>
      <c r="L8904" t="s">
        <v>124</v>
      </c>
      <c r="M8904" t="s">
        <v>38</v>
      </c>
      <c r="N8904" t="s">
        <v>707</v>
      </c>
      <c r="O8904" s="23">
        <v>297</v>
      </c>
      <c r="P8904" s="9">
        <v>7.85</v>
      </c>
      <c r="Q8904" t="s">
        <v>40</v>
      </c>
      <c r="R8904">
        <v>32637</v>
      </c>
      <c r="S8904" s="9">
        <v>37.83</v>
      </c>
      <c r="T8904" s="26">
        <v>6.79</v>
      </c>
      <c r="U8904" s="8">
        <v>256.87</v>
      </c>
      <c r="V8904" t="s">
        <v>13696</v>
      </c>
      <c r="W8904" t="s">
        <v>2007</v>
      </c>
      <c r="X8904" t="s">
        <v>42</v>
      </c>
      <c r="Y8904" t="s">
        <v>1740</v>
      </c>
      <c r="AA8904" s="1">
        <f t="shared" si="850"/>
        <v>46119</v>
      </c>
      <c r="AB8904" s="2">
        <f t="shared" si="851"/>
        <v>4</v>
      </c>
      <c r="AC8904" s="2">
        <f t="shared" si="852"/>
        <v>2026</v>
      </c>
      <c r="AD8904" s="2" t="str">
        <f>IFERROR(VLOOKUP(A8904,'Aux Área'!$A$4:$B$123,2,0),"-")</f>
        <v>DIRETORIA</v>
      </c>
    </row>
    <row r="8905" spans="1:30" x14ac:dyDescent="0.3">
      <c r="A8905" t="s">
        <v>62</v>
      </c>
      <c r="B8905" t="s">
        <v>1455</v>
      </c>
      <c r="C8905" t="s">
        <v>13697</v>
      </c>
      <c r="D8905" t="s">
        <v>158</v>
      </c>
      <c r="E8905" t="s">
        <v>159</v>
      </c>
      <c r="F8905" t="s">
        <v>63</v>
      </c>
      <c r="G8905" t="s">
        <v>35</v>
      </c>
      <c r="H8905" t="s">
        <v>36</v>
      </c>
      <c r="I8905" t="s">
        <v>37</v>
      </c>
      <c r="J8905" t="s">
        <v>169</v>
      </c>
      <c r="K8905" t="s">
        <v>170</v>
      </c>
      <c r="L8905" t="s">
        <v>124</v>
      </c>
      <c r="M8905" t="s">
        <v>38</v>
      </c>
      <c r="N8905" t="s">
        <v>39</v>
      </c>
      <c r="O8905" s="23">
        <v>356</v>
      </c>
      <c r="P8905" s="9">
        <v>10.130000000000001</v>
      </c>
      <c r="Q8905" t="s">
        <v>40</v>
      </c>
      <c r="R8905">
        <v>73136</v>
      </c>
      <c r="S8905" s="9">
        <v>35.15</v>
      </c>
      <c r="T8905" s="26">
        <v>4.5890000000000004</v>
      </c>
      <c r="U8905" s="8">
        <v>161.29</v>
      </c>
      <c r="V8905" t="s">
        <v>41</v>
      </c>
      <c r="W8905" t="s">
        <v>2007</v>
      </c>
      <c r="X8905" t="s">
        <v>42</v>
      </c>
      <c r="Y8905" t="s">
        <v>1740</v>
      </c>
      <c r="AA8905" s="1">
        <f t="shared" si="850"/>
        <v>46119</v>
      </c>
      <c r="AB8905" s="2">
        <f t="shared" si="851"/>
        <v>4</v>
      </c>
      <c r="AC8905" s="2">
        <f t="shared" si="852"/>
        <v>2026</v>
      </c>
      <c r="AD8905" s="2" t="str">
        <f>IFERROR(VLOOKUP(A8905,'Aux Área'!$A$4:$B$123,2,0),"-")</f>
        <v>CONSERVA</v>
      </c>
    </row>
    <row r="8906" spans="1:30" x14ac:dyDescent="0.3">
      <c r="A8906" t="s">
        <v>2638</v>
      </c>
      <c r="B8906" t="s">
        <v>4593</v>
      </c>
      <c r="C8906" t="s">
        <v>13698</v>
      </c>
      <c r="D8906" t="s">
        <v>10306</v>
      </c>
      <c r="E8906" t="s">
        <v>9673</v>
      </c>
      <c r="F8906" t="s">
        <v>2641</v>
      </c>
      <c r="G8906" t="s">
        <v>1135</v>
      </c>
      <c r="H8906" t="s">
        <v>2275</v>
      </c>
      <c r="I8906" t="s">
        <v>1497</v>
      </c>
      <c r="J8906" t="s">
        <v>275</v>
      </c>
      <c r="K8906" t="s">
        <v>276</v>
      </c>
      <c r="L8906" t="s">
        <v>124</v>
      </c>
      <c r="M8906" t="s">
        <v>38</v>
      </c>
      <c r="N8906" t="s">
        <v>39</v>
      </c>
      <c r="O8906" s="23">
        <v>378</v>
      </c>
      <c r="P8906" s="9">
        <v>9.77</v>
      </c>
      <c r="Q8906" t="s">
        <v>40</v>
      </c>
      <c r="R8906">
        <v>141718</v>
      </c>
      <c r="S8906" s="9">
        <v>38.69</v>
      </c>
      <c r="T8906" s="26">
        <v>4.79</v>
      </c>
      <c r="U8906" s="8">
        <v>185.33</v>
      </c>
      <c r="V8906" t="s">
        <v>13699</v>
      </c>
      <c r="W8906" t="s">
        <v>2276</v>
      </c>
      <c r="X8906" t="s">
        <v>42</v>
      </c>
      <c r="Y8906" t="s">
        <v>2277</v>
      </c>
      <c r="AA8906" s="1">
        <f t="shared" si="850"/>
        <v>46119</v>
      </c>
      <c r="AB8906" s="2">
        <f t="shared" si="851"/>
        <v>4</v>
      </c>
      <c r="AC8906" s="2">
        <f t="shared" si="852"/>
        <v>2026</v>
      </c>
      <c r="AD8906" s="2" t="str">
        <f>IFERROR(VLOOKUP(A8906,'Aux Área'!$A$4:$B$123,2,0),"-")</f>
        <v>INSPEÇÃO</v>
      </c>
    </row>
    <row r="8907" spans="1:30" x14ac:dyDescent="0.3">
      <c r="A8907" t="s">
        <v>5543</v>
      </c>
      <c r="B8907" t="s">
        <v>11845</v>
      </c>
      <c r="C8907" t="s">
        <v>13700</v>
      </c>
      <c r="D8907" t="s">
        <v>9879</v>
      </c>
      <c r="E8907" t="s">
        <v>9667</v>
      </c>
      <c r="F8907" t="s">
        <v>6207</v>
      </c>
      <c r="G8907" t="s">
        <v>1135</v>
      </c>
      <c r="H8907" t="s">
        <v>5545</v>
      </c>
      <c r="I8907" t="s">
        <v>839</v>
      </c>
      <c r="J8907" t="s">
        <v>231</v>
      </c>
      <c r="K8907" t="s">
        <v>232</v>
      </c>
      <c r="L8907" t="s">
        <v>217</v>
      </c>
      <c r="M8907" t="s">
        <v>38</v>
      </c>
      <c r="N8907" t="s">
        <v>39</v>
      </c>
      <c r="O8907" s="23">
        <v>469</v>
      </c>
      <c r="P8907" s="9">
        <v>9.4600000000000009</v>
      </c>
      <c r="Q8907" t="s">
        <v>40</v>
      </c>
      <c r="R8907">
        <v>44694</v>
      </c>
      <c r="S8907" s="9">
        <v>49.56</v>
      </c>
      <c r="T8907" s="26">
        <v>4.7910000000000004</v>
      </c>
      <c r="U8907" s="8">
        <v>237.43</v>
      </c>
      <c r="V8907" t="s">
        <v>13701</v>
      </c>
      <c r="W8907" t="s">
        <v>2276</v>
      </c>
      <c r="X8907" t="s">
        <v>42</v>
      </c>
      <c r="Y8907" t="s">
        <v>2277</v>
      </c>
      <c r="AA8907" s="1">
        <f t="shared" si="850"/>
        <v>46119</v>
      </c>
      <c r="AB8907" s="2">
        <f t="shared" si="851"/>
        <v>4</v>
      </c>
      <c r="AC8907" s="2">
        <f t="shared" si="852"/>
        <v>2026</v>
      </c>
      <c r="AD8907" s="2" t="str">
        <f>IFERROR(VLOOKUP(A8907,'Aux Área'!$A$4:$B$123,2,0),"-")</f>
        <v>INSPEÇÃO</v>
      </c>
    </row>
    <row r="8908" spans="1:30" x14ac:dyDescent="0.3">
      <c r="A8908" t="s">
        <v>60</v>
      </c>
      <c r="B8908" t="s">
        <v>614</v>
      </c>
      <c r="C8908" t="s">
        <v>13702</v>
      </c>
      <c r="D8908" t="s">
        <v>1206</v>
      </c>
      <c r="E8908" t="s">
        <v>1207</v>
      </c>
      <c r="F8908" t="s">
        <v>61</v>
      </c>
      <c r="G8908" t="s">
        <v>35</v>
      </c>
      <c r="H8908" t="s">
        <v>36</v>
      </c>
      <c r="I8908" t="s">
        <v>37</v>
      </c>
      <c r="J8908" t="s">
        <v>1665</v>
      </c>
      <c r="K8908" t="s">
        <v>1666</v>
      </c>
      <c r="L8908" t="s">
        <v>301</v>
      </c>
      <c r="M8908" t="s">
        <v>38</v>
      </c>
      <c r="N8908" t="s">
        <v>39</v>
      </c>
      <c r="O8908" s="23">
        <v>346</v>
      </c>
      <c r="P8908" s="9">
        <v>10.220000000000001</v>
      </c>
      <c r="Q8908" t="s">
        <v>40</v>
      </c>
      <c r="R8908">
        <v>44470</v>
      </c>
      <c r="S8908" s="9">
        <v>33.86</v>
      </c>
      <c r="T8908" s="26">
        <v>4.6900000000000004</v>
      </c>
      <c r="U8908" s="8">
        <v>158.80000000000001</v>
      </c>
      <c r="V8908" t="s">
        <v>13703</v>
      </c>
      <c r="W8908" t="s">
        <v>2007</v>
      </c>
      <c r="X8908" t="s">
        <v>42</v>
      </c>
      <c r="Y8908" t="s">
        <v>1740</v>
      </c>
      <c r="AA8908" s="1">
        <f t="shared" si="850"/>
        <v>46119</v>
      </c>
      <c r="AB8908" s="2">
        <f t="shared" si="851"/>
        <v>4</v>
      </c>
      <c r="AC8908" s="2">
        <f t="shared" si="852"/>
        <v>2026</v>
      </c>
      <c r="AD8908" s="2" t="str">
        <f>IFERROR(VLOOKUP(A8908,'Aux Área'!$A$4:$B$123,2,0),"-")</f>
        <v>QSMS</v>
      </c>
    </row>
    <row r="8909" spans="1:30" x14ac:dyDescent="0.3">
      <c r="A8909" t="s">
        <v>2664</v>
      </c>
      <c r="B8909" t="s">
        <v>2665</v>
      </c>
      <c r="C8909" t="s">
        <v>13704</v>
      </c>
      <c r="D8909" t="s">
        <v>10631</v>
      </c>
      <c r="E8909" t="s">
        <v>10632</v>
      </c>
      <c r="F8909" t="s">
        <v>2667</v>
      </c>
      <c r="G8909" t="s">
        <v>659</v>
      </c>
      <c r="H8909" t="s">
        <v>2215</v>
      </c>
      <c r="I8909" t="s">
        <v>667</v>
      </c>
      <c r="J8909" t="s">
        <v>165</v>
      </c>
      <c r="K8909" t="s">
        <v>166</v>
      </c>
      <c r="L8909" t="s">
        <v>167</v>
      </c>
      <c r="M8909" t="s">
        <v>38</v>
      </c>
      <c r="N8909" t="s">
        <v>668</v>
      </c>
      <c r="O8909" s="23">
        <v>189</v>
      </c>
      <c r="P8909" s="9">
        <v>6.61</v>
      </c>
      <c r="Q8909" t="s">
        <v>40</v>
      </c>
      <c r="R8909">
        <v>13805</v>
      </c>
      <c r="S8909" s="9">
        <v>28.59</v>
      </c>
      <c r="T8909" s="26">
        <v>7.9909999999999997</v>
      </c>
      <c r="U8909" s="8">
        <v>228.47</v>
      </c>
      <c r="V8909" t="s">
        <v>112</v>
      </c>
      <c r="W8909" t="s">
        <v>2007</v>
      </c>
      <c r="X8909" t="s">
        <v>42</v>
      </c>
      <c r="Y8909" t="s">
        <v>1740</v>
      </c>
      <c r="AA8909" s="1">
        <f t="shared" si="850"/>
        <v>46119</v>
      </c>
      <c r="AB8909" s="2">
        <f t="shared" si="851"/>
        <v>4</v>
      </c>
      <c r="AC8909" s="2">
        <f t="shared" si="852"/>
        <v>2026</v>
      </c>
      <c r="AD8909" s="2" t="str">
        <f>IFERROR(VLOOKUP(A8909,'Aux Área'!$A$4:$B$123,2,0),"-")</f>
        <v>APH</v>
      </c>
    </row>
    <row r="8910" spans="1:30" x14ac:dyDescent="0.3">
      <c r="A8910" t="s">
        <v>2181</v>
      </c>
      <c r="B8910" t="s">
        <v>4595</v>
      </c>
      <c r="C8910" t="s">
        <v>13705</v>
      </c>
      <c r="D8910" t="s">
        <v>9279</v>
      </c>
      <c r="E8910" t="s">
        <v>9280</v>
      </c>
      <c r="F8910" t="s">
        <v>2184</v>
      </c>
      <c r="G8910" t="s">
        <v>1135</v>
      </c>
      <c r="H8910" t="s">
        <v>2185</v>
      </c>
      <c r="I8910" t="s">
        <v>2186</v>
      </c>
      <c r="J8910" t="s">
        <v>241</v>
      </c>
      <c r="K8910" t="s">
        <v>242</v>
      </c>
      <c r="L8910" t="s">
        <v>110</v>
      </c>
      <c r="M8910" t="s">
        <v>38</v>
      </c>
      <c r="N8910" t="s">
        <v>668</v>
      </c>
      <c r="O8910" s="23">
        <v>809</v>
      </c>
      <c r="P8910" s="9">
        <v>14.52</v>
      </c>
      <c r="Q8910" t="s">
        <v>40</v>
      </c>
      <c r="R8910">
        <v>167492</v>
      </c>
      <c r="S8910" s="9">
        <v>55.7</v>
      </c>
      <c r="T8910" s="26">
        <v>7.44</v>
      </c>
      <c r="U8910" s="8">
        <v>414.41</v>
      </c>
      <c r="V8910" t="s">
        <v>41</v>
      </c>
      <c r="W8910" t="s">
        <v>2007</v>
      </c>
      <c r="X8910" t="s">
        <v>42</v>
      </c>
      <c r="Y8910" t="s">
        <v>12261</v>
      </c>
      <c r="AA8910" s="1">
        <f t="shared" si="850"/>
        <v>46119</v>
      </c>
      <c r="AB8910" s="2">
        <f t="shared" si="851"/>
        <v>4</v>
      </c>
      <c r="AC8910" s="2">
        <f t="shared" si="852"/>
        <v>2026</v>
      </c>
      <c r="AD8910" s="2" t="str">
        <f>IFERROR(VLOOKUP(A8910,'Aux Área'!$A$4:$B$123,2,0),"-")</f>
        <v>INSPEÇÃO</v>
      </c>
    </row>
    <row r="8911" spans="1:30" x14ac:dyDescent="0.3">
      <c r="A8911" t="s">
        <v>76</v>
      </c>
      <c r="B8911" t="s">
        <v>380</v>
      </c>
      <c r="C8911" t="s">
        <v>13706</v>
      </c>
      <c r="D8911" t="s">
        <v>382</v>
      </c>
      <c r="E8911" t="s">
        <v>383</v>
      </c>
      <c r="F8911" t="s">
        <v>77</v>
      </c>
      <c r="G8911" t="s">
        <v>35</v>
      </c>
      <c r="H8911" t="s">
        <v>36</v>
      </c>
      <c r="I8911" t="s">
        <v>37</v>
      </c>
      <c r="J8911" t="s">
        <v>13707</v>
      </c>
      <c r="K8911" t="s">
        <v>13708</v>
      </c>
      <c r="L8911" t="s">
        <v>155</v>
      </c>
      <c r="M8911" t="s">
        <v>38</v>
      </c>
      <c r="N8911" t="s">
        <v>39</v>
      </c>
      <c r="O8911" s="23">
        <v>376</v>
      </c>
      <c r="P8911" s="9">
        <v>9.09</v>
      </c>
      <c r="Q8911" t="s">
        <v>40</v>
      </c>
      <c r="R8911">
        <v>67215</v>
      </c>
      <c r="S8911" s="9">
        <v>41.38</v>
      </c>
      <c r="T8911" s="26">
        <v>5.22</v>
      </c>
      <c r="U8911" s="8">
        <v>216</v>
      </c>
      <c r="V8911" t="s">
        <v>112</v>
      </c>
      <c r="W8911" t="s">
        <v>2007</v>
      </c>
      <c r="X8911" t="s">
        <v>42</v>
      </c>
      <c r="Y8911" t="s">
        <v>1740</v>
      </c>
      <c r="AA8911" s="1">
        <f t="shared" si="850"/>
        <v>46119</v>
      </c>
      <c r="AB8911" s="2">
        <f t="shared" si="851"/>
        <v>4</v>
      </c>
      <c r="AC8911" s="2">
        <f t="shared" si="852"/>
        <v>2026</v>
      </c>
      <c r="AD8911" s="2" t="str">
        <f>IFERROR(VLOOKUP(A8911,'Aux Área'!$A$4:$B$123,2,0),"-")</f>
        <v>QSMS</v>
      </c>
    </row>
    <row r="8912" spans="1:30" x14ac:dyDescent="0.3">
      <c r="A8912" t="s">
        <v>11227</v>
      </c>
      <c r="B8912" t="s">
        <v>11228</v>
      </c>
      <c r="C8912" t="s">
        <v>13709</v>
      </c>
      <c r="D8912" t="s">
        <v>11230</v>
      </c>
      <c r="E8912" t="s">
        <v>11231</v>
      </c>
      <c r="F8912" t="s">
        <v>11227</v>
      </c>
      <c r="G8912" t="s">
        <v>35</v>
      </c>
      <c r="H8912" t="s">
        <v>11232</v>
      </c>
      <c r="I8912" t="s">
        <v>839</v>
      </c>
      <c r="J8912" t="s">
        <v>409</v>
      </c>
      <c r="K8912" t="s">
        <v>410</v>
      </c>
      <c r="L8912" t="s">
        <v>141</v>
      </c>
      <c r="M8912" t="s">
        <v>38</v>
      </c>
      <c r="N8912" t="s">
        <v>707</v>
      </c>
      <c r="O8912" s="23">
        <v>465</v>
      </c>
      <c r="P8912" s="9">
        <v>11.77</v>
      </c>
      <c r="Q8912" t="s">
        <v>40</v>
      </c>
      <c r="R8912">
        <v>13131</v>
      </c>
      <c r="S8912" s="9">
        <v>39.5</v>
      </c>
      <c r="T8912" s="26">
        <v>6.49</v>
      </c>
      <c r="U8912" s="8">
        <v>256.36</v>
      </c>
      <c r="V8912" t="s">
        <v>13710</v>
      </c>
      <c r="W8912" t="s">
        <v>2007</v>
      </c>
      <c r="X8912" t="s">
        <v>42</v>
      </c>
      <c r="Y8912" t="s">
        <v>1740</v>
      </c>
      <c r="AA8912" s="1">
        <f t="shared" si="850"/>
        <v>46119</v>
      </c>
      <c r="AB8912" s="2">
        <f t="shared" si="851"/>
        <v>4</v>
      </c>
      <c r="AC8912" s="2">
        <f t="shared" si="852"/>
        <v>2026</v>
      </c>
      <c r="AD8912" s="2" t="str">
        <f>IFERROR(VLOOKUP(A8912,'Aux Área'!$A$4:$B$123,2,0),"-")</f>
        <v>DIRETORIA</v>
      </c>
    </row>
    <row r="8913" spans="1:30" x14ac:dyDescent="0.3">
      <c r="A8913" t="s">
        <v>66</v>
      </c>
      <c r="B8913" t="s">
        <v>464</v>
      </c>
      <c r="C8913" t="s">
        <v>13711</v>
      </c>
      <c r="D8913" t="s">
        <v>11653</v>
      </c>
      <c r="E8913" t="s">
        <v>11654</v>
      </c>
      <c r="F8913" t="s">
        <v>67</v>
      </c>
      <c r="G8913" t="s">
        <v>35</v>
      </c>
      <c r="H8913" t="s">
        <v>36</v>
      </c>
      <c r="I8913" t="s">
        <v>37</v>
      </c>
      <c r="J8913" t="s">
        <v>409</v>
      </c>
      <c r="K8913" t="s">
        <v>410</v>
      </c>
      <c r="L8913" t="s">
        <v>141</v>
      </c>
      <c r="M8913" t="s">
        <v>38</v>
      </c>
      <c r="N8913" t="s">
        <v>39</v>
      </c>
      <c r="O8913" s="23">
        <v>316</v>
      </c>
      <c r="P8913" s="9">
        <v>10.53</v>
      </c>
      <c r="Q8913" t="s">
        <v>40</v>
      </c>
      <c r="R8913">
        <v>24790</v>
      </c>
      <c r="S8913" s="9">
        <v>30</v>
      </c>
      <c r="T8913" s="26">
        <v>4.6900000000000004</v>
      </c>
      <c r="U8913" s="8">
        <v>140.69999999999999</v>
      </c>
      <c r="V8913" t="s">
        <v>13712</v>
      </c>
      <c r="W8913" t="s">
        <v>2007</v>
      </c>
      <c r="X8913" t="s">
        <v>42</v>
      </c>
      <c r="Y8913" t="s">
        <v>1740</v>
      </c>
      <c r="AA8913" s="1">
        <f t="shared" si="850"/>
        <v>46119</v>
      </c>
      <c r="AB8913" s="2">
        <f t="shared" si="851"/>
        <v>4</v>
      </c>
      <c r="AC8913" s="2">
        <f t="shared" si="852"/>
        <v>2026</v>
      </c>
      <c r="AD8913" s="2" t="str">
        <f>IFERROR(VLOOKUP(A8913,'Aux Área'!$A$4:$B$123,2,0),"-")</f>
        <v>OPERAÇÃO</v>
      </c>
    </row>
    <row r="8914" spans="1:30" x14ac:dyDescent="0.3">
      <c r="A8914" t="s">
        <v>2347</v>
      </c>
      <c r="B8914" t="s">
        <v>2348</v>
      </c>
      <c r="C8914" t="s">
        <v>13713</v>
      </c>
      <c r="D8914" t="s">
        <v>3633</v>
      </c>
      <c r="E8914" t="s">
        <v>3634</v>
      </c>
      <c r="F8914" t="s">
        <v>2350</v>
      </c>
      <c r="G8914" t="s">
        <v>659</v>
      </c>
      <c r="H8914" t="s">
        <v>1996</v>
      </c>
      <c r="I8914" t="s">
        <v>1997</v>
      </c>
      <c r="J8914" t="s">
        <v>237</v>
      </c>
      <c r="K8914" t="s">
        <v>238</v>
      </c>
      <c r="L8914" t="s">
        <v>110</v>
      </c>
      <c r="M8914" t="s">
        <v>38</v>
      </c>
      <c r="N8914" t="s">
        <v>668</v>
      </c>
      <c r="O8914" s="23">
        <v>349</v>
      </c>
      <c r="P8914" s="9">
        <v>6.45</v>
      </c>
      <c r="Q8914" t="s">
        <v>40</v>
      </c>
      <c r="R8914">
        <v>41874</v>
      </c>
      <c r="S8914" s="9">
        <v>54.15</v>
      </c>
      <c r="T8914" s="26">
        <v>7.59</v>
      </c>
      <c r="U8914" s="8">
        <v>411</v>
      </c>
      <c r="V8914" t="s">
        <v>41</v>
      </c>
      <c r="W8914" t="s">
        <v>1985</v>
      </c>
      <c r="X8914" t="s">
        <v>42</v>
      </c>
      <c r="Y8914" t="s">
        <v>1986</v>
      </c>
      <c r="AA8914" s="1">
        <f t="shared" si="850"/>
        <v>46119</v>
      </c>
      <c r="AB8914" s="2">
        <f t="shared" si="851"/>
        <v>4</v>
      </c>
      <c r="AC8914" s="2">
        <f t="shared" si="852"/>
        <v>2026</v>
      </c>
      <c r="AD8914" s="2" t="str">
        <f>IFERROR(VLOOKUP(A8914,'Aux Área'!$A$4:$B$123,2,0),"-")</f>
        <v>PESADOS</v>
      </c>
    </row>
    <row r="8915" spans="1:30" x14ac:dyDescent="0.3">
      <c r="A8915" t="s">
        <v>12958</v>
      </c>
      <c r="B8915" t="s">
        <v>2315</v>
      </c>
      <c r="C8915" t="s">
        <v>13714</v>
      </c>
      <c r="D8915" t="s">
        <v>7192</v>
      </c>
      <c r="E8915" t="s">
        <v>7193</v>
      </c>
      <c r="F8915" t="s">
        <v>12960</v>
      </c>
      <c r="G8915" t="s">
        <v>1135</v>
      </c>
      <c r="H8915" t="s">
        <v>1301</v>
      </c>
      <c r="I8915" t="s">
        <v>839</v>
      </c>
      <c r="J8915" t="s">
        <v>12641</v>
      </c>
      <c r="K8915" t="s">
        <v>12642</v>
      </c>
      <c r="L8915" t="s">
        <v>124</v>
      </c>
      <c r="M8915" t="s">
        <v>38</v>
      </c>
      <c r="N8915" t="s">
        <v>39</v>
      </c>
      <c r="O8915" s="23">
        <v>264</v>
      </c>
      <c r="P8915" s="9">
        <v>6.42</v>
      </c>
      <c r="Q8915" t="s">
        <v>40</v>
      </c>
      <c r="R8915">
        <v>170560</v>
      </c>
      <c r="S8915" s="9">
        <v>41.11</v>
      </c>
      <c r="T8915" s="26">
        <v>4.79</v>
      </c>
      <c r="U8915" s="8">
        <v>196.92</v>
      </c>
      <c r="V8915" t="s">
        <v>13715</v>
      </c>
      <c r="W8915" t="s">
        <v>2276</v>
      </c>
      <c r="X8915" t="s">
        <v>42</v>
      </c>
      <c r="Y8915" t="s">
        <v>12261</v>
      </c>
      <c r="AA8915" s="1">
        <f t="shared" si="850"/>
        <v>46119</v>
      </c>
      <c r="AB8915" s="2">
        <f t="shared" si="851"/>
        <v>4</v>
      </c>
      <c r="AC8915" s="2">
        <f t="shared" si="852"/>
        <v>2026</v>
      </c>
      <c r="AD8915" s="2" t="str">
        <f>IFERROR(VLOOKUP(A8915,'Aux Área'!$A$4:$B$123,2,0),"-")</f>
        <v>INSPEÇÃO</v>
      </c>
    </row>
    <row r="8916" spans="1:30" x14ac:dyDescent="0.3">
      <c r="A8916" t="s">
        <v>9674</v>
      </c>
      <c r="B8916" t="s">
        <v>10327</v>
      </c>
      <c r="C8916" t="s">
        <v>13716</v>
      </c>
      <c r="D8916" t="s">
        <v>12389</v>
      </c>
      <c r="E8916" t="s">
        <v>12390</v>
      </c>
      <c r="F8916" t="s">
        <v>15506</v>
      </c>
      <c r="G8916" t="s">
        <v>1300</v>
      </c>
      <c r="H8916" t="s">
        <v>9676</v>
      </c>
      <c r="I8916" t="s">
        <v>37</v>
      </c>
      <c r="J8916" t="s">
        <v>231</v>
      </c>
      <c r="K8916" t="s">
        <v>232</v>
      </c>
      <c r="L8916" t="s">
        <v>217</v>
      </c>
      <c r="M8916" t="s">
        <v>38</v>
      </c>
      <c r="N8916" t="s">
        <v>39</v>
      </c>
      <c r="O8916" s="23">
        <v>351</v>
      </c>
      <c r="P8916" s="9">
        <v>8.8000000000000007</v>
      </c>
      <c r="Q8916" t="s">
        <v>40</v>
      </c>
      <c r="R8916">
        <v>56240</v>
      </c>
      <c r="S8916" s="9">
        <v>39.880000000000003</v>
      </c>
      <c r="T8916" s="26">
        <v>4.7910000000000004</v>
      </c>
      <c r="U8916" s="8">
        <v>191.06</v>
      </c>
      <c r="V8916" t="s">
        <v>13717</v>
      </c>
      <c r="W8916" t="s">
        <v>2007</v>
      </c>
      <c r="X8916" t="s">
        <v>42</v>
      </c>
      <c r="Y8916" t="s">
        <v>6209</v>
      </c>
      <c r="AA8916" s="1">
        <f t="shared" si="850"/>
        <v>46119</v>
      </c>
      <c r="AB8916" s="2">
        <f t="shared" si="851"/>
        <v>4</v>
      </c>
      <c r="AC8916" s="2">
        <f t="shared" si="852"/>
        <v>2026</v>
      </c>
      <c r="AD8916" s="2" t="str">
        <f>IFERROR(VLOOKUP(A8916,'Aux Área'!$A$4:$B$123,2,0),"-")</f>
        <v>TI</v>
      </c>
    </row>
    <row r="8917" spans="1:30" x14ac:dyDescent="0.3">
      <c r="A8917" t="s">
        <v>46</v>
      </c>
      <c r="B8917" t="s">
        <v>458</v>
      </c>
      <c r="C8917" t="s">
        <v>13718</v>
      </c>
      <c r="D8917" t="s">
        <v>13719</v>
      </c>
      <c r="E8917" t="s">
        <v>13720</v>
      </c>
      <c r="F8917" t="s">
        <v>5185</v>
      </c>
      <c r="G8917" t="s">
        <v>35</v>
      </c>
      <c r="H8917" t="s">
        <v>36</v>
      </c>
      <c r="I8917" t="s">
        <v>37</v>
      </c>
      <c r="J8917" t="s">
        <v>275</v>
      </c>
      <c r="K8917" t="s">
        <v>276</v>
      </c>
      <c r="L8917" t="s">
        <v>124</v>
      </c>
      <c r="M8917" t="s">
        <v>38</v>
      </c>
      <c r="N8917" t="s">
        <v>39</v>
      </c>
      <c r="O8917" s="23">
        <v>331</v>
      </c>
      <c r="P8917" s="9">
        <v>8.9600000000000009</v>
      </c>
      <c r="Q8917" t="s">
        <v>40</v>
      </c>
      <c r="R8917">
        <v>34858</v>
      </c>
      <c r="S8917" s="9">
        <v>36.96</v>
      </c>
      <c r="T8917" s="26">
        <v>4.79</v>
      </c>
      <c r="U8917" s="8">
        <v>177.04</v>
      </c>
      <c r="V8917" t="s">
        <v>13721</v>
      </c>
      <c r="W8917" t="s">
        <v>2007</v>
      </c>
      <c r="X8917" t="s">
        <v>42</v>
      </c>
      <c r="Y8917" t="s">
        <v>1740</v>
      </c>
      <c r="AA8917" s="1">
        <f t="shared" si="850"/>
        <v>46119</v>
      </c>
      <c r="AB8917" s="2">
        <f t="shared" si="851"/>
        <v>4</v>
      </c>
      <c r="AC8917" s="2">
        <f t="shared" si="852"/>
        <v>2026</v>
      </c>
      <c r="AD8917" s="2" t="str">
        <f>IFERROR(VLOOKUP(A8917,'Aux Área'!$A$4:$B$123,2,0),"-")</f>
        <v>FACILITIES</v>
      </c>
    </row>
    <row r="8918" spans="1:30" x14ac:dyDescent="0.3">
      <c r="A8918" t="s">
        <v>58</v>
      </c>
      <c r="B8918" t="s">
        <v>250</v>
      </c>
      <c r="C8918" t="s">
        <v>13722</v>
      </c>
      <c r="D8918" t="s">
        <v>87</v>
      </c>
      <c r="E8918" t="s">
        <v>88</v>
      </c>
      <c r="F8918" t="s">
        <v>59</v>
      </c>
      <c r="G8918" t="s">
        <v>35</v>
      </c>
      <c r="H8918" t="s">
        <v>36</v>
      </c>
      <c r="I8918" t="s">
        <v>37</v>
      </c>
      <c r="J8918" t="s">
        <v>1665</v>
      </c>
      <c r="K8918" t="s">
        <v>1666</v>
      </c>
      <c r="L8918" t="s">
        <v>301</v>
      </c>
      <c r="M8918" t="s">
        <v>38</v>
      </c>
      <c r="N8918" t="s">
        <v>39</v>
      </c>
      <c r="O8918" s="23">
        <v>315</v>
      </c>
      <c r="P8918" s="9">
        <v>8.61</v>
      </c>
      <c r="Q8918" t="s">
        <v>40</v>
      </c>
      <c r="R8918">
        <v>92990</v>
      </c>
      <c r="S8918" s="9">
        <v>36.57</v>
      </c>
      <c r="T8918" s="26">
        <v>4.6900000000000004</v>
      </c>
      <c r="U8918" s="8">
        <v>171.51</v>
      </c>
      <c r="V8918" t="s">
        <v>13723</v>
      </c>
      <c r="W8918" t="s">
        <v>2007</v>
      </c>
      <c r="X8918" t="s">
        <v>42</v>
      </c>
      <c r="Y8918" t="s">
        <v>1740</v>
      </c>
      <c r="AA8918" s="1">
        <f t="shared" si="850"/>
        <v>46119</v>
      </c>
      <c r="AB8918" s="2">
        <f t="shared" si="851"/>
        <v>4</v>
      </c>
      <c r="AC8918" s="2">
        <f t="shared" si="852"/>
        <v>2026</v>
      </c>
      <c r="AD8918" s="2" t="str">
        <f>IFERROR(VLOOKUP(A8918,'Aux Área'!$A$4:$B$123,2,0),"-")</f>
        <v>CONSERVA</v>
      </c>
    </row>
    <row r="8919" spans="1:30" x14ac:dyDescent="0.3">
      <c r="A8919" t="s">
        <v>2282</v>
      </c>
      <c r="B8919" t="s">
        <v>4679</v>
      </c>
      <c r="C8919" t="s">
        <v>13724</v>
      </c>
      <c r="D8919" t="s">
        <v>10122</v>
      </c>
      <c r="E8919" t="s">
        <v>9671</v>
      </c>
      <c r="F8919" t="s">
        <v>2285</v>
      </c>
      <c r="G8919" t="s">
        <v>1135</v>
      </c>
      <c r="H8919" t="s">
        <v>2275</v>
      </c>
      <c r="I8919" t="s">
        <v>1497</v>
      </c>
      <c r="J8919" t="s">
        <v>11506</v>
      </c>
      <c r="K8919" t="s">
        <v>11507</v>
      </c>
      <c r="L8919" t="s">
        <v>84</v>
      </c>
      <c r="M8919" t="s">
        <v>38</v>
      </c>
      <c r="N8919" t="s">
        <v>39</v>
      </c>
      <c r="O8919" s="23">
        <v>94</v>
      </c>
      <c r="P8919" s="9">
        <v>1.98</v>
      </c>
      <c r="Q8919" t="s">
        <v>40</v>
      </c>
      <c r="R8919">
        <v>132818</v>
      </c>
      <c r="S8919" s="9">
        <v>47.46</v>
      </c>
      <c r="T8919" s="26">
        <v>4.99</v>
      </c>
      <c r="U8919" s="8">
        <v>236.83</v>
      </c>
      <c r="V8919" t="s">
        <v>41</v>
      </c>
      <c r="W8919" t="s">
        <v>2276</v>
      </c>
      <c r="X8919" t="s">
        <v>42</v>
      </c>
      <c r="Y8919" t="s">
        <v>2277</v>
      </c>
      <c r="AA8919" s="1">
        <f t="shared" si="850"/>
        <v>46119</v>
      </c>
      <c r="AB8919" s="2">
        <f t="shared" si="851"/>
        <v>4</v>
      </c>
      <c r="AC8919" s="2">
        <f t="shared" si="852"/>
        <v>2026</v>
      </c>
      <c r="AD8919" s="2" t="str">
        <f>IFERROR(VLOOKUP(A8919,'Aux Área'!$A$4:$B$123,2,0),"-")</f>
        <v>INSPEÇÃO</v>
      </c>
    </row>
    <row r="8920" spans="1:30" x14ac:dyDescent="0.3">
      <c r="A8920" t="s">
        <v>2306</v>
      </c>
      <c r="B8920" t="s">
        <v>4613</v>
      </c>
      <c r="C8920" t="s">
        <v>13725</v>
      </c>
      <c r="D8920" t="s">
        <v>4386</v>
      </c>
      <c r="E8920" t="s">
        <v>4387</v>
      </c>
      <c r="F8920" t="s">
        <v>2309</v>
      </c>
      <c r="G8920" t="s">
        <v>1135</v>
      </c>
      <c r="H8920" t="s">
        <v>2275</v>
      </c>
      <c r="I8920" t="s">
        <v>1497</v>
      </c>
      <c r="J8920" t="s">
        <v>1665</v>
      </c>
      <c r="K8920" t="s">
        <v>1666</v>
      </c>
      <c r="L8920" t="s">
        <v>301</v>
      </c>
      <c r="M8920" t="s">
        <v>38</v>
      </c>
      <c r="N8920" t="s">
        <v>39</v>
      </c>
      <c r="O8920" s="23">
        <v>393</v>
      </c>
      <c r="P8920" s="9">
        <v>9.17</v>
      </c>
      <c r="Q8920" t="s">
        <v>40</v>
      </c>
      <c r="R8920">
        <v>153976</v>
      </c>
      <c r="S8920" s="9">
        <v>42.88</v>
      </c>
      <c r="T8920" s="26">
        <v>4.6900000000000004</v>
      </c>
      <c r="U8920" s="8">
        <v>201.11</v>
      </c>
      <c r="V8920" t="s">
        <v>13726</v>
      </c>
      <c r="W8920" t="s">
        <v>2276</v>
      </c>
      <c r="X8920" t="s">
        <v>42</v>
      </c>
      <c r="Y8920" t="s">
        <v>2277</v>
      </c>
      <c r="AA8920" s="1">
        <f t="shared" si="850"/>
        <v>46119</v>
      </c>
      <c r="AB8920" s="2">
        <f t="shared" si="851"/>
        <v>4</v>
      </c>
      <c r="AC8920" s="2">
        <f t="shared" si="852"/>
        <v>2026</v>
      </c>
      <c r="AD8920" s="2" t="str">
        <f>IFERROR(VLOOKUP(A8920,'Aux Área'!$A$4:$B$123,2,0),"-")</f>
        <v>INSPEÇÃO</v>
      </c>
    </row>
    <row r="8921" spans="1:30" x14ac:dyDescent="0.3">
      <c r="A8921" t="s">
        <v>64</v>
      </c>
      <c r="B8921" t="s">
        <v>2182</v>
      </c>
      <c r="C8921" t="s">
        <v>13727</v>
      </c>
      <c r="D8921" t="s">
        <v>127</v>
      </c>
      <c r="E8921" t="s">
        <v>128</v>
      </c>
      <c r="F8921" t="s">
        <v>65</v>
      </c>
      <c r="G8921" t="s">
        <v>35</v>
      </c>
      <c r="H8921" t="s">
        <v>36</v>
      </c>
      <c r="I8921" t="s">
        <v>37</v>
      </c>
      <c r="J8921" t="s">
        <v>165</v>
      </c>
      <c r="K8921" t="s">
        <v>166</v>
      </c>
      <c r="L8921" t="s">
        <v>167</v>
      </c>
      <c r="M8921" t="s">
        <v>38</v>
      </c>
      <c r="N8921" t="s">
        <v>39</v>
      </c>
      <c r="O8921" s="23">
        <v>280</v>
      </c>
      <c r="P8921" s="9">
        <v>9.7899999999999991</v>
      </c>
      <c r="Q8921" t="s">
        <v>40</v>
      </c>
      <c r="R8921">
        <v>53735</v>
      </c>
      <c r="S8921" s="9">
        <v>28.61</v>
      </c>
      <c r="T8921" s="26">
        <v>4.99</v>
      </c>
      <c r="U8921" s="8">
        <v>142.76</v>
      </c>
      <c r="V8921" t="s">
        <v>112</v>
      </c>
      <c r="W8921" t="s">
        <v>2007</v>
      </c>
      <c r="X8921" t="s">
        <v>42</v>
      </c>
      <c r="Y8921" t="s">
        <v>1740</v>
      </c>
      <c r="AA8921" s="1">
        <f t="shared" si="850"/>
        <v>46119</v>
      </c>
      <c r="AB8921" s="2">
        <f t="shared" si="851"/>
        <v>4</v>
      </c>
      <c r="AC8921" s="2">
        <f t="shared" si="852"/>
        <v>2026</v>
      </c>
      <c r="AD8921" s="2" t="str">
        <f>IFERROR(VLOOKUP(A8921,'Aux Área'!$A$4:$B$123,2,0),"-")</f>
        <v>ENGENHARIA</v>
      </c>
    </row>
    <row r="8922" spans="1:30" x14ac:dyDescent="0.3">
      <c r="A8922" t="s">
        <v>662</v>
      </c>
      <c r="B8922" t="s">
        <v>183</v>
      </c>
      <c r="C8922" t="s">
        <v>13728</v>
      </c>
      <c r="D8922" t="s">
        <v>1568</v>
      </c>
      <c r="E8922" t="s">
        <v>1569</v>
      </c>
      <c r="F8922" t="s">
        <v>653</v>
      </c>
      <c r="G8922" t="s">
        <v>1495</v>
      </c>
      <c r="H8922" t="s">
        <v>1571</v>
      </c>
      <c r="I8922" t="s">
        <v>1497</v>
      </c>
      <c r="J8922" t="s">
        <v>237</v>
      </c>
      <c r="K8922" t="s">
        <v>238</v>
      </c>
      <c r="L8922" t="s">
        <v>110</v>
      </c>
      <c r="M8922" t="s">
        <v>38</v>
      </c>
      <c r="N8922" t="s">
        <v>668</v>
      </c>
      <c r="O8922" s="23">
        <v>0</v>
      </c>
      <c r="P8922" s="9">
        <v>0</v>
      </c>
      <c r="Q8922" t="s">
        <v>40</v>
      </c>
      <c r="R8922">
        <v>0</v>
      </c>
      <c r="S8922" s="9">
        <v>113.01</v>
      </c>
      <c r="T8922" s="26">
        <v>7.59</v>
      </c>
      <c r="U8922" s="8">
        <v>857.75</v>
      </c>
      <c r="V8922" t="s">
        <v>41</v>
      </c>
      <c r="W8922" t="s">
        <v>652</v>
      </c>
      <c r="X8922" t="s">
        <v>42</v>
      </c>
      <c r="Y8922" t="s">
        <v>653</v>
      </c>
      <c r="AA8922" s="1">
        <f t="shared" si="850"/>
        <v>46119</v>
      </c>
      <c r="AB8922" s="2">
        <f t="shared" si="851"/>
        <v>4</v>
      </c>
      <c r="AC8922" s="2">
        <f t="shared" si="852"/>
        <v>2026</v>
      </c>
      <c r="AD8922" s="2" t="str">
        <f>IFERROR(VLOOKUP(A8922,'Aux Área'!$A$4:$B$123,2,0),"-")</f>
        <v>SÃO PEDRO</v>
      </c>
    </row>
    <row r="8923" spans="1:30" x14ac:dyDescent="0.3">
      <c r="A8923" t="s">
        <v>662</v>
      </c>
      <c r="C8923" t="s">
        <v>13728</v>
      </c>
      <c r="F8923" t="s">
        <v>15689</v>
      </c>
      <c r="K8923" t="s">
        <v>238</v>
      </c>
      <c r="N8923" t="s">
        <v>15690</v>
      </c>
      <c r="O8923" s="23">
        <v>0</v>
      </c>
      <c r="P8923" s="23">
        <v>0</v>
      </c>
      <c r="Q8923" t="s">
        <v>40</v>
      </c>
      <c r="R8923">
        <v>0</v>
      </c>
      <c r="S8923">
        <v>8.0299999999999994</v>
      </c>
      <c r="U8923" s="8">
        <v>32.04</v>
      </c>
      <c r="AA8923" s="1">
        <f t="shared" si="850"/>
        <v>46119</v>
      </c>
      <c r="AB8923" s="2">
        <f t="shared" si="851"/>
        <v>4</v>
      </c>
      <c r="AC8923" s="2">
        <f t="shared" si="852"/>
        <v>2026</v>
      </c>
      <c r="AD8923" s="2" t="str">
        <f>IFERROR(VLOOKUP(A8923,'Aux Área'!$A$4:$B$123,2,0),"-")</f>
        <v>SÃO PEDRO</v>
      </c>
    </row>
    <row r="8924" spans="1:30" x14ac:dyDescent="0.3">
      <c r="A8924" t="s">
        <v>2146</v>
      </c>
      <c r="B8924" t="s">
        <v>1800</v>
      </c>
      <c r="C8924" t="s">
        <v>13729</v>
      </c>
      <c r="D8924" t="s">
        <v>1948</v>
      </c>
      <c r="E8924" t="s">
        <v>1949</v>
      </c>
      <c r="F8924" t="s">
        <v>653</v>
      </c>
      <c r="G8924" t="s">
        <v>635</v>
      </c>
      <c r="H8924" t="s">
        <v>666</v>
      </c>
      <c r="I8924" t="s">
        <v>667</v>
      </c>
      <c r="J8924" t="s">
        <v>409</v>
      </c>
      <c r="K8924" t="s">
        <v>410</v>
      </c>
      <c r="L8924" t="s">
        <v>141</v>
      </c>
      <c r="M8924" t="s">
        <v>38</v>
      </c>
      <c r="N8924" t="s">
        <v>668</v>
      </c>
      <c r="O8924" s="23">
        <v>0</v>
      </c>
      <c r="P8924" s="9">
        <v>0</v>
      </c>
      <c r="Q8924" t="s">
        <v>40</v>
      </c>
      <c r="R8924">
        <v>0</v>
      </c>
      <c r="S8924" s="9">
        <v>119.06</v>
      </c>
      <c r="T8924" s="26">
        <v>7.79</v>
      </c>
      <c r="U8924" s="8">
        <v>927.48</v>
      </c>
      <c r="V8924" t="s">
        <v>13730</v>
      </c>
      <c r="W8924" t="s">
        <v>652</v>
      </c>
      <c r="X8924" t="s">
        <v>42</v>
      </c>
      <c r="Y8924" t="s">
        <v>653</v>
      </c>
      <c r="AA8924" s="1">
        <f t="shared" si="850"/>
        <v>46119</v>
      </c>
      <c r="AB8924" s="2">
        <f t="shared" si="851"/>
        <v>4</v>
      </c>
      <c r="AC8924" s="2">
        <f t="shared" si="852"/>
        <v>2026</v>
      </c>
      <c r="AD8924" s="2" t="str">
        <f>IFERROR(VLOOKUP(A8924,'Aux Área'!$A$4:$B$123,2,0),"-")</f>
        <v>SÃO PEDRO</v>
      </c>
    </row>
    <row r="8925" spans="1:30" x14ac:dyDescent="0.3">
      <c r="A8925" t="s">
        <v>2643</v>
      </c>
      <c r="B8925" t="s">
        <v>2307</v>
      </c>
      <c r="C8925" t="s">
        <v>13731</v>
      </c>
      <c r="D8925" t="s">
        <v>7207</v>
      </c>
      <c r="E8925" t="s">
        <v>7208</v>
      </c>
      <c r="F8925" t="s">
        <v>2646</v>
      </c>
      <c r="G8925" t="s">
        <v>1300</v>
      </c>
      <c r="H8925" t="s">
        <v>1301</v>
      </c>
      <c r="I8925" t="s">
        <v>37</v>
      </c>
      <c r="J8925" t="s">
        <v>12641</v>
      </c>
      <c r="K8925" t="s">
        <v>12642</v>
      </c>
      <c r="L8925" t="s">
        <v>124</v>
      </c>
      <c r="M8925" t="s">
        <v>38</v>
      </c>
      <c r="N8925" t="s">
        <v>39</v>
      </c>
      <c r="O8925" s="23">
        <v>336</v>
      </c>
      <c r="P8925" s="9">
        <v>9.49</v>
      </c>
      <c r="Q8925" t="s">
        <v>40</v>
      </c>
      <c r="R8925">
        <v>149186</v>
      </c>
      <c r="S8925" s="9">
        <v>35.4</v>
      </c>
      <c r="T8925" s="26">
        <v>4.79</v>
      </c>
      <c r="U8925" s="8">
        <v>169.57</v>
      </c>
      <c r="V8925" t="s">
        <v>13732</v>
      </c>
      <c r="W8925" t="s">
        <v>2276</v>
      </c>
      <c r="X8925" t="s">
        <v>42</v>
      </c>
      <c r="Y8925" t="s">
        <v>2277</v>
      </c>
      <c r="AA8925" s="1">
        <f t="shared" si="850"/>
        <v>46119</v>
      </c>
      <c r="AB8925" s="2">
        <f t="shared" si="851"/>
        <v>4</v>
      </c>
      <c r="AC8925" s="2">
        <f t="shared" si="852"/>
        <v>2026</v>
      </c>
      <c r="AD8925" s="2" t="str">
        <f>IFERROR(VLOOKUP(A8925,'Aux Área'!$A$4:$B$123,2,0),"-")</f>
        <v>INSPEÇÃO</v>
      </c>
    </row>
    <row r="8926" spans="1:30" x14ac:dyDescent="0.3">
      <c r="A8926" t="s">
        <v>11642</v>
      </c>
      <c r="B8926" t="s">
        <v>2656</v>
      </c>
      <c r="C8926" t="s">
        <v>13733</v>
      </c>
      <c r="D8926" t="s">
        <v>11644</v>
      </c>
      <c r="E8926" t="s">
        <v>11645</v>
      </c>
      <c r="F8926" t="s">
        <v>653</v>
      </c>
      <c r="G8926" t="s">
        <v>635</v>
      </c>
      <c r="H8926" t="s">
        <v>11646</v>
      </c>
      <c r="I8926" t="s">
        <v>11647</v>
      </c>
      <c r="J8926" t="s">
        <v>409</v>
      </c>
      <c r="K8926" t="s">
        <v>410</v>
      </c>
      <c r="L8926" t="s">
        <v>141</v>
      </c>
      <c r="M8926" t="s">
        <v>38</v>
      </c>
      <c r="N8926" t="s">
        <v>668</v>
      </c>
      <c r="O8926" s="23">
        <v>0</v>
      </c>
      <c r="P8926" s="9">
        <v>0</v>
      </c>
      <c r="Q8926" t="s">
        <v>40</v>
      </c>
      <c r="R8926">
        <v>0</v>
      </c>
      <c r="S8926" s="9">
        <v>210</v>
      </c>
      <c r="T8926" s="26">
        <v>7.79</v>
      </c>
      <c r="U8926" s="8">
        <v>1635.92</v>
      </c>
      <c r="V8926" t="s">
        <v>13734</v>
      </c>
      <c r="W8926" t="s">
        <v>652</v>
      </c>
      <c r="X8926" t="s">
        <v>42</v>
      </c>
      <c r="Y8926" t="s">
        <v>653</v>
      </c>
      <c r="AA8926" s="1">
        <f t="shared" si="850"/>
        <v>46119</v>
      </c>
      <c r="AB8926" s="2">
        <f t="shared" si="851"/>
        <v>4</v>
      </c>
      <c r="AC8926" s="2">
        <f t="shared" si="852"/>
        <v>2026</v>
      </c>
      <c r="AD8926" s="2" t="str">
        <f>IFERROR(VLOOKUP(A8926,'Aux Área'!$A$4:$B$123,2,0),"-")</f>
        <v>SÃO PEDRO</v>
      </c>
    </row>
    <row r="8927" spans="1:30" x14ac:dyDescent="0.3">
      <c r="A8927" t="s">
        <v>1999</v>
      </c>
      <c r="B8927" t="s">
        <v>3016</v>
      </c>
      <c r="C8927" t="s">
        <v>13735</v>
      </c>
      <c r="D8927" t="s">
        <v>1297</v>
      </c>
      <c r="E8927" t="s">
        <v>2221</v>
      </c>
      <c r="F8927" t="s">
        <v>2002</v>
      </c>
      <c r="G8927" t="s">
        <v>659</v>
      </c>
      <c r="H8927" t="s">
        <v>2003</v>
      </c>
      <c r="I8927" t="s">
        <v>667</v>
      </c>
      <c r="J8927" t="s">
        <v>231</v>
      </c>
      <c r="K8927" t="s">
        <v>232</v>
      </c>
      <c r="L8927" t="s">
        <v>217</v>
      </c>
      <c r="M8927" t="s">
        <v>38</v>
      </c>
      <c r="N8927" t="s">
        <v>668</v>
      </c>
      <c r="O8927" s="23">
        <v>363</v>
      </c>
      <c r="P8927" s="9">
        <v>4.33</v>
      </c>
      <c r="Q8927" t="s">
        <v>40</v>
      </c>
      <c r="R8927">
        <v>26141</v>
      </c>
      <c r="S8927" s="9">
        <v>83.82</v>
      </c>
      <c r="T8927" s="26">
        <v>7.8010000000000002</v>
      </c>
      <c r="U8927" s="8">
        <v>653.84</v>
      </c>
      <c r="V8927" t="s">
        <v>13736</v>
      </c>
      <c r="W8927" t="s">
        <v>1985</v>
      </c>
      <c r="X8927" t="s">
        <v>42</v>
      </c>
      <c r="Y8927" t="s">
        <v>1986</v>
      </c>
      <c r="AA8927" s="1">
        <f t="shared" si="850"/>
        <v>46119</v>
      </c>
      <c r="AB8927" s="2">
        <f t="shared" si="851"/>
        <v>4</v>
      </c>
      <c r="AC8927" s="2">
        <f t="shared" si="852"/>
        <v>2026</v>
      </c>
      <c r="AD8927" s="2" t="str">
        <f>IFERROR(VLOOKUP(A8927,'Aux Área'!$A$4:$B$123,2,0),"-")</f>
        <v>PESADOS</v>
      </c>
    </row>
    <row r="8928" spans="1:30" x14ac:dyDescent="0.3">
      <c r="A8928" t="s">
        <v>1999</v>
      </c>
      <c r="C8928" t="s">
        <v>13735</v>
      </c>
      <c r="F8928" t="s">
        <v>2002</v>
      </c>
      <c r="K8928" t="s">
        <v>232</v>
      </c>
      <c r="N8928" t="s">
        <v>15690</v>
      </c>
      <c r="O8928" t="s">
        <v>15244</v>
      </c>
      <c r="P8928" s="9" t="s">
        <v>15244</v>
      </c>
      <c r="Q8928" t="s">
        <v>40</v>
      </c>
      <c r="R8928" t="s">
        <v>15244</v>
      </c>
      <c r="S8928">
        <v>8.73</v>
      </c>
      <c r="U8928" s="8">
        <v>28.81</v>
      </c>
      <c r="AA8928" s="1">
        <f t="shared" si="850"/>
        <v>46119</v>
      </c>
      <c r="AB8928" s="2">
        <f t="shared" si="851"/>
        <v>4</v>
      </c>
      <c r="AC8928" s="2">
        <f t="shared" si="852"/>
        <v>2026</v>
      </c>
      <c r="AD8928" s="2" t="str">
        <f>IFERROR(VLOOKUP(A8928,'Aux Área'!$A$4:$B$123,2,0),"-")</f>
        <v>PESADOS</v>
      </c>
    </row>
    <row r="8929" spans="1:30" x14ac:dyDescent="0.3">
      <c r="A8929" t="s">
        <v>2212</v>
      </c>
      <c r="B8929" t="s">
        <v>2466</v>
      </c>
      <c r="C8929" t="s">
        <v>13737</v>
      </c>
      <c r="D8929" t="s">
        <v>2888</v>
      </c>
      <c r="E8929" t="s">
        <v>2889</v>
      </c>
      <c r="F8929" t="s">
        <v>2214</v>
      </c>
      <c r="G8929" t="s">
        <v>35</v>
      </c>
      <c r="H8929" t="s">
        <v>2215</v>
      </c>
      <c r="I8929" t="s">
        <v>839</v>
      </c>
      <c r="J8929" t="s">
        <v>89</v>
      </c>
      <c r="K8929" t="s">
        <v>90</v>
      </c>
      <c r="L8929" t="s">
        <v>91</v>
      </c>
      <c r="M8929" t="s">
        <v>38</v>
      </c>
      <c r="N8929" t="s">
        <v>668</v>
      </c>
      <c r="O8929" s="23">
        <v>318</v>
      </c>
      <c r="P8929" s="9">
        <v>5.56</v>
      </c>
      <c r="Q8929" t="s">
        <v>40</v>
      </c>
      <c r="R8929">
        <v>17168</v>
      </c>
      <c r="S8929" s="9">
        <v>57.22</v>
      </c>
      <c r="T8929" s="26">
        <v>7.69</v>
      </c>
      <c r="U8929" s="8">
        <v>440.02</v>
      </c>
      <c r="V8929" t="s">
        <v>13738</v>
      </c>
      <c r="W8929" t="s">
        <v>2007</v>
      </c>
      <c r="X8929" t="s">
        <v>42</v>
      </c>
      <c r="Y8929" t="s">
        <v>2217</v>
      </c>
      <c r="AA8929" s="1">
        <f t="shared" si="850"/>
        <v>46119</v>
      </c>
      <c r="AB8929" s="2">
        <f t="shared" si="851"/>
        <v>4</v>
      </c>
      <c r="AC8929" s="2">
        <f t="shared" si="852"/>
        <v>2026</v>
      </c>
      <c r="AD8929" s="2" t="str">
        <f>IFERROR(VLOOKUP(A8929,'Aux Área'!$A$4:$B$123,2,0),"-")</f>
        <v>APH</v>
      </c>
    </row>
    <row r="8930" spans="1:30" x14ac:dyDescent="0.3">
      <c r="A8930" t="s">
        <v>44</v>
      </c>
      <c r="B8930" t="s">
        <v>478</v>
      </c>
      <c r="C8930" t="s">
        <v>13739</v>
      </c>
      <c r="D8930" t="s">
        <v>13740</v>
      </c>
      <c r="E8930" t="s">
        <v>13741</v>
      </c>
      <c r="F8930" t="s">
        <v>45</v>
      </c>
      <c r="G8930" t="s">
        <v>35</v>
      </c>
      <c r="H8930" t="s">
        <v>36</v>
      </c>
      <c r="I8930" t="s">
        <v>37</v>
      </c>
      <c r="J8930" t="s">
        <v>5537</v>
      </c>
      <c r="K8930" t="s">
        <v>5538</v>
      </c>
      <c r="L8930" t="s">
        <v>217</v>
      </c>
      <c r="M8930" t="s">
        <v>38</v>
      </c>
      <c r="N8930" t="s">
        <v>39</v>
      </c>
      <c r="O8930" s="23">
        <v>386</v>
      </c>
      <c r="P8930" s="9">
        <v>9.85</v>
      </c>
      <c r="Q8930" t="s">
        <v>40</v>
      </c>
      <c r="R8930">
        <v>27067</v>
      </c>
      <c r="S8930" s="9">
        <v>39.18</v>
      </c>
      <c r="T8930" s="26">
        <v>4.78</v>
      </c>
      <c r="U8930" s="8">
        <v>187.29</v>
      </c>
      <c r="V8930" t="s">
        <v>41</v>
      </c>
      <c r="W8930" t="s">
        <v>2007</v>
      </c>
      <c r="X8930" t="s">
        <v>42</v>
      </c>
      <c r="Y8930" t="s">
        <v>1740</v>
      </c>
      <c r="AA8930" s="1">
        <f t="shared" si="850"/>
        <v>46119</v>
      </c>
      <c r="AB8930" s="2">
        <f t="shared" si="851"/>
        <v>4</v>
      </c>
      <c r="AC8930" s="2">
        <f t="shared" si="852"/>
        <v>2026</v>
      </c>
      <c r="AD8930" s="2" t="str">
        <f>IFERROR(VLOOKUP(A8930,'Aux Área'!$A$4:$B$123,2,0),"-")</f>
        <v>OPERAÇÃO</v>
      </c>
    </row>
    <row r="8931" spans="1:30" x14ac:dyDescent="0.3">
      <c r="A8931" t="s">
        <v>56</v>
      </c>
      <c r="B8931" t="s">
        <v>266</v>
      </c>
      <c r="C8931" t="s">
        <v>13742</v>
      </c>
      <c r="D8931" t="s">
        <v>120</v>
      </c>
      <c r="E8931" t="s">
        <v>121</v>
      </c>
      <c r="F8931" t="s">
        <v>57</v>
      </c>
      <c r="G8931" t="s">
        <v>35</v>
      </c>
      <c r="H8931" t="s">
        <v>36</v>
      </c>
      <c r="I8931" t="s">
        <v>37</v>
      </c>
      <c r="J8931" t="s">
        <v>175</v>
      </c>
      <c r="K8931" t="s">
        <v>176</v>
      </c>
      <c r="L8931" t="s">
        <v>177</v>
      </c>
      <c r="M8931" t="s">
        <v>38</v>
      </c>
      <c r="N8931" t="s">
        <v>39</v>
      </c>
      <c r="O8931" s="23">
        <v>279</v>
      </c>
      <c r="P8931" s="9">
        <v>9.76</v>
      </c>
      <c r="Q8931" t="s">
        <v>40</v>
      </c>
      <c r="R8931">
        <v>59063</v>
      </c>
      <c r="S8931" s="9">
        <v>28.58</v>
      </c>
      <c r="T8931" s="26">
        <v>4.992</v>
      </c>
      <c r="U8931" s="8">
        <v>142.66</v>
      </c>
      <c r="V8931" t="s">
        <v>13743</v>
      </c>
      <c r="W8931" t="s">
        <v>2007</v>
      </c>
      <c r="X8931" t="s">
        <v>42</v>
      </c>
      <c r="Y8931" t="s">
        <v>1740</v>
      </c>
      <c r="AA8931" s="1">
        <f t="shared" si="850"/>
        <v>46119</v>
      </c>
      <c r="AB8931" s="2">
        <f t="shared" si="851"/>
        <v>4</v>
      </c>
      <c r="AC8931" s="2">
        <f t="shared" si="852"/>
        <v>2026</v>
      </c>
      <c r="AD8931" s="2" t="str">
        <f>IFERROR(VLOOKUP(A8931,'Aux Área'!$A$4:$B$123,2,0),"-")</f>
        <v>CONSERVA</v>
      </c>
    </row>
    <row r="8932" spans="1:30" x14ac:dyDescent="0.3">
      <c r="A8932" t="s">
        <v>2189</v>
      </c>
      <c r="B8932" t="s">
        <v>10781</v>
      </c>
      <c r="C8932" t="s">
        <v>13744</v>
      </c>
      <c r="D8932" t="s">
        <v>3030</v>
      </c>
      <c r="E8932" t="s">
        <v>3031</v>
      </c>
      <c r="F8932" t="s">
        <v>2192</v>
      </c>
      <c r="G8932" t="s">
        <v>1135</v>
      </c>
      <c r="H8932" t="s">
        <v>2185</v>
      </c>
      <c r="I8932" t="s">
        <v>2186</v>
      </c>
      <c r="J8932" t="s">
        <v>169</v>
      </c>
      <c r="K8932" t="s">
        <v>170</v>
      </c>
      <c r="L8932" t="s">
        <v>124</v>
      </c>
      <c r="M8932" t="s">
        <v>38</v>
      </c>
      <c r="N8932" t="s">
        <v>668</v>
      </c>
      <c r="O8932" s="23">
        <v>803</v>
      </c>
      <c r="P8932" s="9">
        <v>11.1</v>
      </c>
      <c r="Q8932" t="s">
        <v>40</v>
      </c>
      <c r="R8932">
        <v>64843</v>
      </c>
      <c r="S8932" s="9">
        <v>72.31</v>
      </c>
      <c r="T8932" s="26">
        <v>7.69</v>
      </c>
      <c r="U8932" s="8">
        <v>556.05999999999995</v>
      </c>
      <c r="V8932" t="s">
        <v>41</v>
      </c>
      <c r="W8932" t="s">
        <v>2007</v>
      </c>
      <c r="X8932" t="s">
        <v>42</v>
      </c>
      <c r="Y8932" t="s">
        <v>12261</v>
      </c>
      <c r="AA8932" s="1">
        <f t="shared" si="850"/>
        <v>46119</v>
      </c>
      <c r="AB8932" s="2">
        <f t="shared" si="851"/>
        <v>4</v>
      </c>
      <c r="AC8932" s="2">
        <f t="shared" si="852"/>
        <v>2026</v>
      </c>
      <c r="AD8932" s="2" t="str">
        <f>IFERROR(VLOOKUP(A8932,'Aux Área'!$A$4:$B$123,2,0),"-")</f>
        <v>INSPEÇÃO</v>
      </c>
    </row>
    <row r="8933" spans="1:30" x14ac:dyDescent="0.3">
      <c r="A8933" t="s">
        <v>2691</v>
      </c>
      <c r="B8933" t="s">
        <v>2692</v>
      </c>
      <c r="C8933" t="s">
        <v>13745</v>
      </c>
      <c r="D8933" t="s">
        <v>2142</v>
      </c>
      <c r="E8933" t="s">
        <v>2143</v>
      </c>
      <c r="F8933" t="s">
        <v>5979</v>
      </c>
      <c r="G8933" t="s">
        <v>1635</v>
      </c>
      <c r="H8933" t="s">
        <v>2635</v>
      </c>
      <c r="I8933" t="s">
        <v>37</v>
      </c>
      <c r="J8933" t="s">
        <v>165</v>
      </c>
      <c r="K8933" t="s">
        <v>166</v>
      </c>
      <c r="L8933" t="s">
        <v>167</v>
      </c>
      <c r="M8933" t="s">
        <v>38</v>
      </c>
      <c r="N8933" t="s">
        <v>39</v>
      </c>
      <c r="O8933" s="23">
        <v>229</v>
      </c>
      <c r="P8933" s="9">
        <v>7.01</v>
      </c>
      <c r="Q8933" t="s">
        <v>40</v>
      </c>
      <c r="R8933">
        <v>26412</v>
      </c>
      <c r="S8933" s="9">
        <v>32.659999999999997</v>
      </c>
      <c r="T8933" s="26">
        <v>4.9909999999999997</v>
      </c>
      <c r="U8933" s="8">
        <v>163.01</v>
      </c>
      <c r="V8933" t="s">
        <v>112</v>
      </c>
      <c r="W8933" t="s">
        <v>2007</v>
      </c>
      <c r="X8933" t="s">
        <v>42</v>
      </c>
      <c r="Y8933" t="s">
        <v>1740</v>
      </c>
      <c r="AA8933" s="1">
        <f t="shared" si="850"/>
        <v>46119</v>
      </c>
      <c r="AB8933" s="2">
        <f t="shared" si="851"/>
        <v>4</v>
      </c>
      <c r="AC8933" s="2">
        <f t="shared" si="852"/>
        <v>2026</v>
      </c>
      <c r="AD8933" s="2" t="str">
        <f>IFERROR(VLOOKUP(A8933,'Aux Área'!$A$4:$B$123,2,0),"-")</f>
        <v>TI</v>
      </c>
    </row>
    <row r="8934" spans="1:30" x14ac:dyDescent="0.3">
      <c r="A8934" t="s">
        <v>2278</v>
      </c>
      <c r="B8934" t="s">
        <v>4664</v>
      </c>
      <c r="C8934" t="s">
        <v>13746</v>
      </c>
      <c r="D8934" t="s">
        <v>3243</v>
      </c>
      <c r="E8934" t="s">
        <v>3244</v>
      </c>
      <c r="F8934" t="s">
        <v>2281</v>
      </c>
      <c r="G8934" t="s">
        <v>1135</v>
      </c>
      <c r="H8934" t="s">
        <v>2275</v>
      </c>
      <c r="I8934" t="s">
        <v>1497</v>
      </c>
      <c r="J8934" t="s">
        <v>11506</v>
      </c>
      <c r="K8934" t="s">
        <v>11507</v>
      </c>
      <c r="L8934" t="s">
        <v>84</v>
      </c>
      <c r="M8934" t="s">
        <v>38</v>
      </c>
      <c r="N8934" t="s">
        <v>39</v>
      </c>
      <c r="O8934" s="23">
        <v>426</v>
      </c>
      <c r="P8934" s="9">
        <v>9.0399999999999991</v>
      </c>
      <c r="Q8934" t="s">
        <v>40</v>
      </c>
      <c r="R8934">
        <v>155904</v>
      </c>
      <c r="S8934" s="9">
        <v>47.11</v>
      </c>
      <c r="T8934" s="26">
        <v>4.99</v>
      </c>
      <c r="U8934" s="8">
        <v>235.08</v>
      </c>
      <c r="V8934" t="s">
        <v>41</v>
      </c>
      <c r="W8934" t="s">
        <v>2276</v>
      </c>
      <c r="X8934" t="s">
        <v>42</v>
      </c>
      <c r="Y8934" t="s">
        <v>2277</v>
      </c>
      <c r="AA8934" s="1">
        <f t="shared" si="850"/>
        <v>46119</v>
      </c>
      <c r="AB8934" s="2">
        <f t="shared" si="851"/>
        <v>4</v>
      </c>
      <c r="AC8934" s="2">
        <f t="shared" si="852"/>
        <v>2026</v>
      </c>
      <c r="AD8934" s="2" t="str">
        <f>IFERROR(VLOOKUP(A8934,'Aux Área'!$A$4:$B$123,2,0),"-")</f>
        <v>INSPEÇÃO</v>
      </c>
    </row>
    <row r="8935" spans="1:30" x14ac:dyDescent="0.3">
      <c r="A8935" t="s">
        <v>2632</v>
      </c>
      <c r="B8935" t="s">
        <v>11859</v>
      </c>
      <c r="C8935" t="s">
        <v>13747</v>
      </c>
      <c r="D8935" t="s">
        <v>10329</v>
      </c>
      <c r="E8935" t="s">
        <v>9675</v>
      </c>
      <c r="F8935" t="s">
        <v>3712</v>
      </c>
      <c r="G8935" t="s">
        <v>1300</v>
      </c>
      <c r="H8935" t="s">
        <v>2635</v>
      </c>
      <c r="I8935" t="s">
        <v>37</v>
      </c>
      <c r="J8935" t="s">
        <v>175</v>
      </c>
      <c r="K8935" t="s">
        <v>176</v>
      </c>
      <c r="L8935" t="s">
        <v>177</v>
      </c>
      <c r="M8935" t="s">
        <v>38</v>
      </c>
      <c r="N8935" t="s">
        <v>39</v>
      </c>
      <c r="O8935" s="23">
        <v>316</v>
      </c>
      <c r="P8935" s="9">
        <v>9.98</v>
      </c>
      <c r="Q8935" t="s">
        <v>40</v>
      </c>
      <c r="R8935">
        <v>21010</v>
      </c>
      <c r="S8935" s="9">
        <v>31.66</v>
      </c>
      <c r="T8935" s="26">
        <v>4.9909999999999997</v>
      </c>
      <c r="U8935" s="8">
        <v>158.03</v>
      </c>
      <c r="V8935" t="s">
        <v>13748</v>
      </c>
      <c r="W8935" t="s">
        <v>2007</v>
      </c>
      <c r="X8935" t="s">
        <v>42</v>
      </c>
      <c r="Y8935" t="s">
        <v>1740</v>
      </c>
      <c r="AA8935" s="1">
        <f t="shared" si="850"/>
        <v>46119</v>
      </c>
      <c r="AB8935" s="2">
        <f t="shared" si="851"/>
        <v>4</v>
      </c>
      <c r="AC8935" s="2">
        <f t="shared" si="852"/>
        <v>2026</v>
      </c>
      <c r="AD8935" s="2" t="str">
        <f>IFERROR(VLOOKUP(A8935,'Aux Área'!$A$4:$B$123,2,0),"-")</f>
        <v>TI</v>
      </c>
    </row>
    <row r="8936" spans="1:30" x14ac:dyDescent="0.3">
      <c r="A8936" t="s">
        <v>3092</v>
      </c>
      <c r="B8936" t="s">
        <v>4774</v>
      </c>
      <c r="C8936" t="s">
        <v>13749</v>
      </c>
      <c r="D8936" t="s">
        <v>3285</v>
      </c>
      <c r="E8936" t="s">
        <v>3286</v>
      </c>
      <c r="F8936" t="s">
        <v>3594</v>
      </c>
      <c r="G8936" t="s">
        <v>1135</v>
      </c>
      <c r="H8936" t="s">
        <v>2275</v>
      </c>
      <c r="I8936" t="s">
        <v>1497</v>
      </c>
      <c r="J8936" t="s">
        <v>188</v>
      </c>
      <c r="K8936" t="s">
        <v>189</v>
      </c>
      <c r="L8936" t="s">
        <v>190</v>
      </c>
      <c r="M8936" t="s">
        <v>38</v>
      </c>
      <c r="N8936" t="s">
        <v>39</v>
      </c>
      <c r="O8936" s="23">
        <v>278</v>
      </c>
      <c r="P8936" s="9">
        <v>6.47</v>
      </c>
      <c r="Q8936" t="s">
        <v>40</v>
      </c>
      <c r="R8936">
        <v>135321</v>
      </c>
      <c r="S8936" s="9">
        <v>42.96</v>
      </c>
      <c r="T8936" s="26">
        <v>4.99</v>
      </c>
      <c r="U8936" s="8">
        <v>214.37</v>
      </c>
      <c r="V8936" t="s">
        <v>41</v>
      </c>
      <c r="W8936" t="s">
        <v>2276</v>
      </c>
      <c r="X8936" t="s">
        <v>42</v>
      </c>
      <c r="Y8936" t="s">
        <v>2277</v>
      </c>
      <c r="AA8936" s="1">
        <f t="shared" si="850"/>
        <v>46119</v>
      </c>
      <c r="AB8936" s="2">
        <f t="shared" si="851"/>
        <v>4</v>
      </c>
      <c r="AC8936" s="2">
        <f t="shared" si="852"/>
        <v>2026</v>
      </c>
      <c r="AD8936" s="2" t="str">
        <f>IFERROR(VLOOKUP(A8936,'Aux Área'!$A$4:$B$123,2,0),"-")</f>
        <v>INSPEÇÃO</v>
      </c>
    </row>
    <row r="8937" spans="1:30" x14ac:dyDescent="0.3">
      <c r="A8937" t="s">
        <v>5543</v>
      </c>
      <c r="B8937" t="s">
        <v>11845</v>
      </c>
      <c r="C8937" t="s">
        <v>13750</v>
      </c>
      <c r="D8937" t="s">
        <v>5291</v>
      </c>
      <c r="E8937" t="s">
        <v>5292</v>
      </c>
      <c r="F8937" t="s">
        <v>6207</v>
      </c>
      <c r="G8937" t="s">
        <v>1135</v>
      </c>
      <c r="H8937" t="s">
        <v>5545</v>
      </c>
      <c r="I8937" t="s">
        <v>839</v>
      </c>
      <c r="J8937" t="s">
        <v>231</v>
      </c>
      <c r="K8937" t="s">
        <v>232</v>
      </c>
      <c r="L8937" t="s">
        <v>217</v>
      </c>
      <c r="M8937" t="s">
        <v>38</v>
      </c>
      <c r="N8937" t="s">
        <v>39</v>
      </c>
      <c r="O8937" s="23">
        <v>476</v>
      </c>
      <c r="P8937" s="9">
        <v>9.91</v>
      </c>
      <c r="Q8937" t="s">
        <v>40</v>
      </c>
      <c r="R8937">
        <v>45170</v>
      </c>
      <c r="S8937" s="9">
        <v>48.02</v>
      </c>
      <c r="T8937" s="26">
        <v>4.7910000000000004</v>
      </c>
      <c r="U8937" s="8">
        <v>230.04</v>
      </c>
      <c r="V8937" t="s">
        <v>13751</v>
      </c>
      <c r="W8937" t="s">
        <v>2276</v>
      </c>
      <c r="X8937" t="s">
        <v>42</v>
      </c>
      <c r="Y8937" t="s">
        <v>2277</v>
      </c>
      <c r="AA8937" s="1">
        <f t="shared" si="850"/>
        <v>46119</v>
      </c>
      <c r="AB8937" s="2">
        <f t="shared" si="851"/>
        <v>4</v>
      </c>
      <c r="AC8937" s="2">
        <f t="shared" si="852"/>
        <v>2026</v>
      </c>
      <c r="AD8937" s="2" t="str">
        <f>IFERROR(VLOOKUP(A8937,'Aux Área'!$A$4:$B$123,2,0),"-")</f>
        <v>INSPEÇÃO</v>
      </c>
    </row>
    <row r="8938" spans="1:30" x14ac:dyDescent="0.3">
      <c r="A8938" t="s">
        <v>2041</v>
      </c>
      <c r="B8938" t="s">
        <v>2042</v>
      </c>
      <c r="C8938" t="s">
        <v>13752</v>
      </c>
      <c r="D8938" t="s">
        <v>1297</v>
      </c>
      <c r="E8938" t="s">
        <v>2221</v>
      </c>
      <c r="F8938" t="s">
        <v>2044</v>
      </c>
      <c r="G8938" t="s">
        <v>659</v>
      </c>
      <c r="H8938" t="s">
        <v>1996</v>
      </c>
      <c r="I8938" t="s">
        <v>1997</v>
      </c>
      <c r="J8938" t="s">
        <v>231</v>
      </c>
      <c r="K8938" t="s">
        <v>232</v>
      </c>
      <c r="L8938" t="s">
        <v>217</v>
      </c>
      <c r="M8938" t="s">
        <v>38</v>
      </c>
      <c r="N8938" t="s">
        <v>668</v>
      </c>
      <c r="O8938" s="23">
        <v>467</v>
      </c>
      <c r="P8938" s="9">
        <v>6.15</v>
      </c>
      <c r="Q8938" t="s">
        <v>40</v>
      </c>
      <c r="R8938">
        <v>44239</v>
      </c>
      <c r="S8938" s="9">
        <v>75.97</v>
      </c>
      <c r="T8938" s="26">
        <v>7.8</v>
      </c>
      <c r="U8938" s="8">
        <v>592.57000000000005</v>
      </c>
      <c r="V8938" t="s">
        <v>13753</v>
      </c>
      <c r="W8938" t="s">
        <v>1985</v>
      </c>
      <c r="X8938" t="s">
        <v>42</v>
      </c>
      <c r="Y8938" t="s">
        <v>1986</v>
      </c>
      <c r="AA8938" s="1">
        <f t="shared" si="850"/>
        <v>46119</v>
      </c>
      <c r="AB8938" s="2">
        <f t="shared" si="851"/>
        <v>4</v>
      </c>
      <c r="AC8938" s="2">
        <f t="shared" si="852"/>
        <v>2026</v>
      </c>
      <c r="AD8938" s="2" t="str">
        <f>IFERROR(VLOOKUP(A8938,'Aux Área'!$A$4:$B$123,2,0),"-")</f>
        <v>PESADOS</v>
      </c>
    </row>
    <row r="8939" spans="1:30" x14ac:dyDescent="0.3">
      <c r="A8939" t="s">
        <v>2041</v>
      </c>
      <c r="C8939" t="s">
        <v>13752</v>
      </c>
      <c r="F8939" t="s">
        <v>2044</v>
      </c>
      <c r="K8939" t="s">
        <v>232</v>
      </c>
      <c r="N8939" t="s">
        <v>15690</v>
      </c>
      <c r="O8939" t="s">
        <v>15244</v>
      </c>
      <c r="P8939" s="9" t="s">
        <v>15244</v>
      </c>
      <c r="Q8939" t="s">
        <v>40</v>
      </c>
      <c r="R8939" t="s">
        <v>15244</v>
      </c>
      <c r="S8939">
        <v>4</v>
      </c>
      <c r="U8939" s="8">
        <v>13.2</v>
      </c>
      <c r="AA8939" s="1">
        <f t="shared" si="850"/>
        <v>46119</v>
      </c>
      <c r="AB8939" s="2">
        <f t="shared" si="851"/>
        <v>4</v>
      </c>
      <c r="AC8939" s="2">
        <f t="shared" si="852"/>
        <v>2026</v>
      </c>
      <c r="AD8939" s="2" t="str">
        <f>IFERROR(VLOOKUP(A8939,'Aux Área'!$A$4:$B$123,2,0),"-")</f>
        <v>PESADOS</v>
      </c>
    </row>
    <row r="8940" spans="1:30" x14ac:dyDescent="0.3">
      <c r="A8940" t="s">
        <v>50</v>
      </c>
      <c r="B8940" t="s">
        <v>324</v>
      </c>
      <c r="C8940" t="s">
        <v>13754</v>
      </c>
      <c r="D8940" t="s">
        <v>326</v>
      </c>
      <c r="E8940" t="s">
        <v>327</v>
      </c>
      <c r="F8940" t="s">
        <v>51</v>
      </c>
      <c r="G8940" t="s">
        <v>35</v>
      </c>
      <c r="H8940" t="s">
        <v>36</v>
      </c>
      <c r="I8940" t="s">
        <v>37</v>
      </c>
      <c r="J8940" t="s">
        <v>5537</v>
      </c>
      <c r="K8940" t="s">
        <v>5538</v>
      </c>
      <c r="L8940" t="s">
        <v>217</v>
      </c>
      <c r="M8940" t="s">
        <v>38</v>
      </c>
      <c r="N8940" t="s">
        <v>39</v>
      </c>
      <c r="O8940" s="23">
        <v>236</v>
      </c>
      <c r="P8940" s="9">
        <v>7.18</v>
      </c>
      <c r="Q8940" t="s">
        <v>40</v>
      </c>
      <c r="R8940">
        <v>26756</v>
      </c>
      <c r="S8940" s="9">
        <v>32.85</v>
      </c>
      <c r="T8940" s="26">
        <v>4.78</v>
      </c>
      <c r="U8940" s="8">
        <v>157.02000000000001</v>
      </c>
      <c r="V8940" t="s">
        <v>41</v>
      </c>
      <c r="W8940" t="s">
        <v>2007</v>
      </c>
      <c r="X8940" t="s">
        <v>42</v>
      </c>
      <c r="Y8940" t="s">
        <v>1740</v>
      </c>
      <c r="AA8940" s="1">
        <f t="shared" si="850"/>
        <v>46119</v>
      </c>
      <c r="AB8940" s="2">
        <f t="shared" si="851"/>
        <v>4</v>
      </c>
      <c r="AC8940" s="2">
        <f t="shared" si="852"/>
        <v>2026</v>
      </c>
      <c r="AD8940" s="2" t="str">
        <f>IFERROR(VLOOKUP(A8940,'Aux Área'!$A$4:$B$123,2,0),"-")</f>
        <v>TI</v>
      </c>
    </row>
    <row r="8941" spans="1:30" x14ac:dyDescent="0.3">
      <c r="A8941" t="s">
        <v>44</v>
      </c>
      <c r="B8941" t="s">
        <v>478</v>
      </c>
      <c r="C8941" t="s">
        <v>13755</v>
      </c>
      <c r="D8941" t="s">
        <v>2169</v>
      </c>
      <c r="E8941" t="s">
        <v>2170</v>
      </c>
      <c r="F8941" t="s">
        <v>45</v>
      </c>
      <c r="G8941" t="s">
        <v>35</v>
      </c>
      <c r="H8941" t="s">
        <v>36</v>
      </c>
      <c r="I8941" t="s">
        <v>37</v>
      </c>
      <c r="J8941" t="s">
        <v>471</v>
      </c>
      <c r="K8941" t="s">
        <v>472</v>
      </c>
      <c r="L8941" t="s">
        <v>84</v>
      </c>
      <c r="M8941" t="s">
        <v>38</v>
      </c>
      <c r="N8941" t="s">
        <v>39</v>
      </c>
      <c r="O8941" s="23">
        <v>192</v>
      </c>
      <c r="P8941" s="9">
        <v>9.89</v>
      </c>
      <c r="Q8941" t="s">
        <v>40</v>
      </c>
      <c r="R8941">
        <v>27259</v>
      </c>
      <c r="S8941" s="9">
        <v>19.41</v>
      </c>
      <c r="T8941" s="26">
        <v>4.0910000000000002</v>
      </c>
      <c r="U8941" s="8">
        <v>79.400000000000006</v>
      </c>
      <c r="V8941" t="s">
        <v>13756</v>
      </c>
      <c r="W8941" t="s">
        <v>2007</v>
      </c>
      <c r="X8941" t="s">
        <v>42</v>
      </c>
      <c r="Y8941" t="s">
        <v>1740</v>
      </c>
      <c r="AA8941" s="1">
        <f t="shared" si="850"/>
        <v>46119</v>
      </c>
      <c r="AB8941" s="2">
        <f t="shared" si="851"/>
        <v>4</v>
      </c>
      <c r="AC8941" s="2">
        <f t="shared" si="852"/>
        <v>2026</v>
      </c>
      <c r="AD8941" s="2" t="str">
        <f>IFERROR(VLOOKUP(A8941,'Aux Área'!$A$4:$B$123,2,0),"-")</f>
        <v>OPERAÇÃO</v>
      </c>
    </row>
    <row r="8942" spans="1:30" x14ac:dyDescent="0.3">
      <c r="A8942" t="s">
        <v>2638</v>
      </c>
      <c r="B8942" t="s">
        <v>4593</v>
      </c>
      <c r="C8942" t="s">
        <v>13757</v>
      </c>
      <c r="D8942" t="s">
        <v>3193</v>
      </c>
      <c r="E8942" t="s">
        <v>3194</v>
      </c>
      <c r="F8942" t="s">
        <v>2641</v>
      </c>
      <c r="G8942" t="s">
        <v>1135</v>
      </c>
      <c r="H8942" t="s">
        <v>2275</v>
      </c>
      <c r="I8942" t="s">
        <v>1497</v>
      </c>
      <c r="J8942" t="s">
        <v>275</v>
      </c>
      <c r="K8942" t="s">
        <v>276</v>
      </c>
      <c r="L8942" t="s">
        <v>124</v>
      </c>
      <c r="M8942" t="s">
        <v>38</v>
      </c>
      <c r="N8942" t="s">
        <v>39</v>
      </c>
      <c r="O8942" s="23">
        <v>328</v>
      </c>
      <c r="P8942" s="9">
        <v>8.8699999999999992</v>
      </c>
      <c r="Q8942" t="s">
        <v>40</v>
      </c>
      <c r="R8942">
        <v>142046</v>
      </c>
      <c r="S8942" s="9">
        <v>36.96</v>
      </c>
      <c r="T8942" s="26">
        <v>4.79</v>
      </c>
      <c r="U8942" s="8">
        <v>177.04</v>
      </c>
      <c r="V8942" t="s">
        <v>13758</v>
      </c>
      <c r="W8942" t="s">
        <v>2276</v>
      </c>
      <c r="X8942" t="s">
        <v>42</v>
      </c>
      <c r="Y8942" t="s">
        <v>2277</v>
      </c>
      <c r="AA8942" s="1">
        <f t="shared" si="850"/>
        <v>46119</v>
      </c>
      <c r="AB8942" s="2">
        <f t="shared" si="851"/>
        <v>4</v>
      </c>
      <c r="AC8942" s="2">
        <f t="shared" si="852"/>
        <v>2026</v>
      </c>
      <c r="AD8942" s="2" t="str">
        <f>IFERROR(VLOOKUP(A8942,'Aux Área'!$A$4:$B$123,2,0),"-")</f>
        <v>INSPEÇÃO</v>
      </c>
    </row>
    <row r="8943" spans="1:30" x14ac:dyDescent="0.3">
      <c r="A8943" t="s">
        <v>2347</v>
      </c>
      <c r="B8943" t="s">
        <v>2348</v>
      </c>
      <c r="C8943" t="s">
        <v>13759</v>
      </c>
      <c r="D8943" t="s">
        <v>4085</v>
      </c>
      <c r="E8943" t="s">
        <v>4086</v>
      </c>
      <c r="F8943" t="s">
        <v>2350</v>
      </c>
      <c r="G8943" t="s">
        <v>659</v>
      </c>
      <c r="H8943" t="s">
        <v>1996</v>
      </c>
      <c r="I8943" t="s">
        <v>1997</v>
      </c>
      <c r="J8943" t="s">
        <v>492</v>
      </c>
      <c r="K8943" t="s">
        <v>493</v>
      </c>
      <c r="L8943" t="s">
        <v>110</v>
      </c>
      <c r="M8943" t="s">
        <v>38</v>
      </c>
      <c r="N8943" t="s">
        <v>668</v>
      </c>
      <c r="O8943" s="23">
        <v>331</v>
      </c>
      <c r="P8943" s="9">
        <v>64.900000000000006</v>
      </c>
      <c r="Q8943" t="s">
        <v>40</v>
      </c>
      <c r="R8943">
        <v>42205</v>
      </c>
      <c r="S8943" s="9">
        <v>5.0999999999999996</v>
      </c>
      <c r="T8943" s="26">
        <v>4.79</v>
      </c>
      <c r="U8943" s="8">
        <v>24.43</v>
      </c>
      <c r="V8943" t="s">
        <v>41</v>
      </c>
      <c r="W8943" t="s">
        <v>1985</v>
      </c>
      <c r="X8943" t="s">
        <v>42</v>
      </c>
      <c r="Y8943" t="s">
        <v>1986</v>
      </c>
      <c r="AA8943" s="1">
        <f t="shared" si="850"/>
        <v>46119</v>
      </c>
      <c r="AB8943" s="2">
        <f t="shared" si="851"/>
        <v>4</v>
      </c>
      <c r="AC8943" s="2">
        <f t="shared" si="852"/>
        <v>2026</v>
      </c>
      <c r="AD8943" s="2" t="str">
        <f>IFERROR(VLOOKUP(A8943,'Aux Área'!$A$4:$B$123,2,0),"-")</f>
        <v>PESADOS</v>
      </c>
    </row>
    <row r="8944" spans="1:30" x14ac:dyDescent="0.3">
      <c r="A8944" t="s">
        <v>2347</v>
      </c>
      <c r="C8944" t="s">
        <v>13759</v>
      </c>
      <c r="F8944" t="s">
        <v>2350</v>
      </c>
      <c r="K8944" t="s">
        <v>493</v>
      </c>
      <c r="N8944" t="s">
        <v>15690</v>
      </c>
      <c r="O8944" t="s">
        <v>15244</v>
      </c>
      <c r="P8944" s="9" t="s">
        <v>15244</v>
      </c>
      <c r="Q8944" t="s">
        <v>40</v>
      </c>
      <c r="R8944" t="s">
        <v>15244</v>
      </c>
      <c r="S8944">
        <v>49.84</v>
      </c>
      <c r="U8944" s="8">
        <v>360.84</v>
      </c>
      <c r="AA8944" s="1">
        <f t="shared" ref="AA8944:AA9007" si="853">IFERROR(DATEVALUE(C8944),"-")</f>
        <v>46119</v>
      </c>
      <c r="AB8944" s="2">
        <f t="shared" ref="AB8944:AB9007" si="854">IFERROR(MONTH(AA8944),"-")</f>
        <v>4</v>
      </c>
      <c r="AC8944" s="2">
        <f t="shared" ref="AC8944:AC9007" si="855">IFERROR(YEAR(AA8944),"-")</f>
        <v>2026</v>
      </c>
      <c r="AD8944" s="2" t="str">
        <f>IFERROR(VLOOKUP(A8944,'Aux Área'!$A$4:$B$123,2,0),"-")</f>
        <v>PESADOS</v>
      </c>
    </row>
    <row r="8945" spans="1:30" x14ac:dyDescent="0.3">
      <c r="A8945" t="s">
        <v>2016</v>
      </c>
      <c r="B8945" t="s">
        <v>2017</v>
      </c>
      <c r="C8945" t="s">
        <v>13760</v>
      </c>
      <c r="D8945" t="s">
        <v>3609</v>
      </c>
      <c r="E8945" t="s">
        <v>3610</v>
      </c>
      <c r="F8945" t="s">
        <v>2019</v>
      </c>
      <c r="G8945" t="s">
        <v>1495</v>
      </c>
      <c r="H8945" t="s">
        <v>2020</v>
      </c>
      <c r="I8945" t="s">
        <v>2021</v>
      </c>
      <c r="J8945" t="s">
        <v>275</v>
      </c>
      <c r="K8945" t="s">
        <v>276</v>
      </c>
      <c r="L8945" t="s">
        <v>124</v>
      </c>
      <c r="M8945" t="s">
        <v>38</v>
      </c>
      <c r="N8945" t="s">
        <v>668</v>
      </c>
      <c r="O8945" s="23">
        <v>900</v>
      </c>
      <c r="P8945" s="9">
        <v>2.42</v>
      </c>
      <c r="Q8945" t="s">
        <v>40</v>
      </c>
      <c r="R8945">
        <v>20917</v>
      </c>
      <c r="S8945" s="9">
        <v>372</v>
      </c>
      <c r="T8945" s="26">
        <v>8.59</v>
      </c>
      <c r="U8945" s="8">
        <v>3195.48</v>
      </c>
      <c r="V8945" t="s">
        <v>13761</v>
      </c>
      <c r="W8945" t="s">
        <v>1985</v>
      </c>
      <c r="X8945" t="s">
        <v>42</v>
      </c>
      <c r="Y8945" t="s">
        <v>1986</v>
      </c>
      <c r="AA8945" s="1">
        <f t="shared" si="853"/>
        <v>46120</v>
      </c>
      <c r="AB8945" s="2">
        <f t="shared" si="854"/>
        <v>4</v>
      </c>
      <c r="AC8945" s="2">
        <f t="shared" si="855"/>
        <v>2026</v>
      </c>
      <c r="AD8945" s="2" t="str">
        <f>IFERROR(VLOOKUP(A8945,'Aux Área'!$A$4:$B$123,2,0),"-")</f>
        <v>PESADOS</v>
      </c>
    </row>
    <row r="8946" spans="1:30" x14ac:dyDescent="0.3">
      <c r="A8946" t="s">
        <v>2016</v>
      </c>
      <c r="C8946" t="s">
        <v>15868</v>
      </c>
      <c r="F8946" t="s">
        <v>2019</v>
      </c>
      <c r="K8946" t="s">
        <v>276</v>
      </c>
      <c r="N8946" t="s">
        <v>15690</v>
      </c>
      <c r="O8946" t="s">
        <v>15244</v>
      </c>
      <c r="P8946" s="9" t="s">
        <v>15244</v>
      </c>
      <c r="Q8946" t="s">
        <v>40</v>
      </c>
      <c r="R8946" t="s">
        <v>15244</v>
      </c>
      <c r="S8946">
        <v>27.02</v>
      </c>
      <c r="U8946" s="8">
        <v>102.41</v>
      </c>
      <c r="AA8946" s="1">
        <f t="shared" si="853"/>
        <v>46120</v>
      </c>
      <c r="AB8946" s="2">
        <f t="shared" si="854"/>
        <v>4</v>
      </c>
      <c r="AC8946" s="2">
        <f t="shared" si="855"/>
        <v>2026</v>
      </c>
      <c r="AD8946" s="2" t="str">
        <f>IFERROR(VLOOKUP(A8946,'Aux Área'!$A$4:$B$123,2,0),"-")</f>
        <v>PESADOS</v>
      </c>
    </row>
    <row r="8947" spans="1:30" x14ac:dyDescent="0.3">
      <c r="A8947" t="s">
        <v>2643</v>
      </c>
      <c r="B8947" t="s">
        <v>2307</v>
      </c>
      <c r="C8947" t="s">
        <v>13762</v>
      </c>
      <c r="D8947" t="s">
        <v>7196</v>
      </c>
      <c r="E8947" t="s">
        <v>7197</v>
      </c>
      <c r="F8947" t="s">
        <v>2646</v>
      </c>
      <c r="G8947" t="s">
        <v>1300</v>
      </c>
      <c r="H8947" t="s">
        <v>1301</v>
      </c>
      <c r="I8947" t="s">
        <v>37</v>
      </c>
      <c r="J8947" t="s">
        <v>122</v>
      </c>
      <c r="K8947" t="s">
        <v>123</v>
      </c>
      <c r="L8947" t="s">
        <v>124</v>
      </c>
      <c r="M8947" t="s">
        <v>38</v>
      </c>
      <c r="N8947" t="s">
        <v>39</v>
      </c>
      <c r="O8947" s="23">
        <v>372</v>
      </c>
      <c r="P8947" s="9">
        <v>9.73</v>
      </c>
      <c r="Q8947" t="s">
        <v>40</v>
      </c>
      <c r="R8947">
        <v>149558</v>
      </c>
      <c r="S8947" s="9">
        <v>38.22</v>
      </c>
      <c r="T8947" s="26">
        <v>4.59</v>
      </c>
      <c r="U8947" s="8">
        <v>175.43</v>
      </c>
      <c r="V8947" t="s">
        <v>112</v>
      </c>
      <c r="W8947" t="s">
        <v>2276</v>
      </c>
      <c r="X8947" t="s">
        <v>42</v>
      </c>
      <c r="Y8947" t="s">
        <v>2277</v>
      </c>
      <c r="AA8947" s="1">
        <f t="shared" si="853"/>
        <v>46120</v>
      </c>
      <c r="AB8947" s="2">
        <f t="shared" si="854"/>
        <v>4</v>
      </c>
      <c r="AC8947" s="2">
        <f t="shared" si="855"/>
        <v>2026</v>
      </c>
      <c r="AD8947" s="2" t="str">
        <f>IFERROR(VLOOKUP(A8947,'Aux Área'!$A$4:$B$123,2,0),"-")</f>
        <v>INSPEÇÃO</v>
      </c>
    </row>
    <row r="8948" spans="1:30" x14ac:dyDescent="0.3">
      <c r="A8948" t="s">
        <v>2282</v>
      </c>
      <c r="B8948" t="s">
        <v>4679</v>
      </c>
      <c r="C8948" t="s">
        <v>13763</v>
      </c>
      <c r="D8948" t="s">
        <v>10704</v>
      </c>
      <c r="E8948" t="s">
        <v>10705</v>
      </c>
      <c r="F8948" t="s">
        <v>2285</v>
      </c>
      <c r="G8948" t="s">
        <v>1135</v>
      </c>
      <c r="H8948" t="s">
        <v>2275</v>
      </c>
      <c r="I8948" t="s">
        <v>1497</v>
      </c>
      <c r="J8948" t="s">
        <v>1681</v>
      </c>
      <c r="K8948" t="s">
        <v>1682</v>
      </c>
      <c r="L8948" t="s">
        <v>141</v>
      </c>
      <c r="M8948" t="s">
        <v>38</v>
      </c>
      <c r="N8948" t="s">
        <v>39</v>
      </c>
      <c r="O8948" s="23">
        <v>340</v>
      </c>
      <c r="P8948" s="9">
        <v>8.91</v>
      </c>
      <c r="Q8948" t="s">
        <v>40</v>
      </c>
      <c r="R8948">
        <v>133158</v>
      </c>
      <c r="S8948" s="9">
        <v>38.14</v>
      </c>
      <c r="T8948" s="26">
        <v>4.2300000000000004</v>
      </c>
      <c r="U8948" s="8">
        <v>161.34</v>
      </c>
      <c r="V8948" t="s">
        <v>41</v>
      </c>
      <c r="W8948" t="s">
        <v>2276</v>
      </c>
      <c r="X8948" t="s">
        <v>42</v>
      </c>
      <c r="Y8948" t="s">
        <v>2277</v>
      </c>
      <c r="AA8948" s="1">
        <f t="shared" si="853"/>
        <v>46120</v>
      </c>
      <c r="AB8948" s="2">
        <f t="shared" si="854"/>
        <v>4</v>
      </c>
      <c r="AC8948" s="2">
        <f t="shared" si="855"/>
        <v>2026</v>
      </c>
      <c r="AD8948" s="2" t="str">
        <f>IFERROR(VLOOKUP(A8948,'Aux Área'!$A$4:$B$123,2,0),"-")</f>
        <v>INSPEÇÃO</v>
      </c>
    </row>
    <row r="8949" spans="1:30" x14ac:dyDescent="0.3">
      <c r="A8949" t="s">
        <v>2306</v>
      </c>
      <c r="B8949" t="s">
        <v>4613</v>
      </c>
      <c r="C8949" t="s">
        <v>13764</v>
      </c>
      <c r="D8949" t="s">
        <v>7488</v>
      </c>
      <c r="E8949" t="s">
        <v>7489</v>
      </c>
      <c r="F8949" t="s">
        <v>2309</v>
      </c>
      <c r="G8949" t="s">
        <v>1135</v>
      </c>
      <c r="H8949" t="s">
        <v>2275</v>
      </c>
      <c r="I8949" t="s">
        <v>1497</v>
      </c>
      <c r="J8949" t="s">
        <v>89</v>
      </c>
      <c r="K8949" t="s">
        <v>90</v>
      </c>
      <c r="L8949" t="s">
        <v>91</v>
      </c>
      <c r="M8949" t="s">
        <v>38</v>
      </c>
      <c r="N8949" t="s">
        <v>39</v>
      </c>
      <c r="O8949" s="23">
        <v>397</v>
      </c>
      <c r="P8949" s="9">
        <v>9.7200000000000006</v>
      </c>
      <c r="Q8949" t="s">
        <v>40</v>
      </c>
      <c r="R8949">
        <v>154373</v>
      </c>
      <c r="S8949" s="9">
        <v>40.840000000000003</v>
      </c>
      <c r="T8949" s="26">
        <v>4.6900000000000004</v>
      </c>
      <c r="U8949" s="8">
        <v>191.54</v>
      </c>
      <c r="V8949" t="s">
        <v>13765</v>
      </c>
      <c r="W8949" t="s">
        <v>2276</v>
      </c>
      <c r="X8949" t="s">
        <v>42</v>
      </c>
      <c r="Y8949" t="s">
        <v>2277</v>
      </c>
      <c r="AA8949" s="1">
        <f t="shared" si="853"/>
        <v>46120</v>
      </c>
      <c r="AB8949" s="2">
        <f t="shared" si="854"/>
        <v>4</v>
      </c>
      <c r="AC8949" s="2">
        <f t="shared" si="855"/>
        <v>2026</v>
      </c>
      <c r="AD8949" s="2" t="str">
        <f>IFERROR(VLOOKUP(A8949,'Aux Área'!$A$4:$B$123,2,0),"-")</f>
        <v>INSPEÇÃO</v>
      </c>
    </row>
    <row r="8950" spans="1:30" x14ac:dyDescent="0.3">
      <c r="A8950" t="s">
        <v>3092</v>
      </c>
      <c r="B8950" t="s">
        <v>4774</v>
      </c>
      <c r="C8950" t="s">
        <v>13766</v>
      </c>
      <c r="D8950" t="s">
        <v>5015</v>
      </c>
      <c r="E8950" t="s">
        <v>5016</v>
      </c>
      <c r="F8950" t="s">
        <v>3594</v>
      </c>
      <c r="G8950" t="s">
        <v>1135</v>
      </c>
      <c r="H8950" t="s">
        <v>2275</v>
      </c>
      <c r="I8950" t="s">
        <v>1497</v>
      </c>
      <c r="J8950" t="s">
        <v>275</v>
      </c>
      <c r="K8950" t="s">
        <v>276</v>
      </c>
      <c r="L8950" t="s">
        <v>124</v>
      </c>
      <c r="M8950" t="s">
        <v>38</v>
      </c>
      <c r="N8950" t="s">
        <v>39</v>
      </c>
      <c r="O8950" s="23">
        <v>333</v>
      </c>
      <c r="P8950" s="9">
        <v>8.67</v>
      </c>
      <c r="Q8950" t="s">
        <v>40</v>
      </c>
      <c r="R8950">
        <v>135654</v>
      </c>
      <c r="S8950" s="9">
        <v>38.42</v>
      </c>
      <c r="T8950" s="26">
        <v>4.79</v>
      </c>
      <c r="U8950" s="8">
        <v>184.03</v>
      </c>
      <c r="V8950" t="s">
        <v>13767</v>
      </c>
      <c r="W8950" t="s">
        <v>2276</v>
      </c>
      <c r="X8950" t="s">
        <v>42</v>
      </c>
      <c r="Y8950" t="s">
        <v>2277</v>
      </c>
      <c r="AA8950" s="1">
        <f t="shared" si="853"/>
        <v>46120</v>
      </c>
      <c r="AB8950" s="2">
        <f t="shared" si="854"/>
        <v>4</v>
      </c>
      <c r="AC8950" s="2">
        <f t="shared" si="855"/>
        <v>2026</v>
      </c>
      <c r="AD8950" s="2" t="str">
        <f>IFERROR(VLOOKUP(A8950,'Aux Área'!$A$4:$B$123,2,0),"-")</f>
        <v>INSPEÇÃO</v>
      </c>
    </row>
    <row r="8951" spans="1:30" x14ac:dyDescent="0.3">
      <c r="A8951" t="s">
        <v>2278</v>
      </c>
      <c r="B8951" t="s">
        <v>4664</v>
      </c>
      <c r="C8951" t="s">
        <v>13768</v>
      </c>
      <c r="D8951" t="s">
        <v>6708</v>
      </c>
      <c r="E8951" t="s">
        <v>6709</v>
      </c>
      <c r="F8951" t="s">
        <v>2281</v>
      </c>
      <c r="G8951" t="s">
        <v>1135</v>
      </c>
      <c r="H8951" t="s">
        <v>2275</v>
      </c>
      <c r="I8951" t="s">
        <v>1497</v>
      </c>
      <c r="J8951" t="s">
        <v>169</v>
      </c>
      <c r="K8951" t="s">
        <v>170</v>
      </c>
      <c r="L8951" t="s">
        <v>124</v>
      </c>
      <c r="M8951" t="s">
        <v>38</v>
      </c>
      <c r="N8951" t="s">
        <v>39</v>
      </c>
      <c r="O8951" s="23">
        <v>425</v>
      </c>
      <c r="P8951" s="9">
        <v>11.05</v>
      </c>
      <c r="Q8951" t="s">
        <v>40</v>
      </c>
      <c r="R8951">
        <v>156329</v>
      </c>
      <c r="S8951" s="9">
        <v>38.47</v>
      </c>
      <c r="T8951" s="26">
        <v>4.59</v>
      </c>
      <c r="U8951" s="8">
        <v>176.58</v>
      </c>
      <c r="V8951" t="s">
        <v>112</v>
      </c>
      <c r="W8951" t="s">
        <v>2276</v>
      </c>
      <c r="X8951" t="s">
        <v>42</v>
      </c>
      <c r="Y8951" t="s">
        <v>2277</v>
      </c>
      <c r="AA8951" s="1">
        <f t="shared" si="853"/>
        <v>46120</v>
      </c>
      <c r="AB8951" s="2">
        <f t="shared" si="854"/>
        <v>4</v>
      </c>
      <c r="AC8951" s="2">
        <f t="shared" si="855"/>
        <v>2026</v>
      </c>
      <c r="AD8951" s="2" t="str">
        <f>IFERROR(VLOOKUP(A8951,'Aux Área'!$A$4:$B$123,2,0),"-")</f>
        <v>INSPEÇÃO</v>
      </c>
    </row>
    <row r="8952" spans="1:30" x14ac:dyDescent="0.3">
      <c r="A8952" t="s">
        <v>5543</v>
      </c>
      <c r="B8952" t="s">
        <v>11845</v>
      </c>
      <c r="C8952" t="s">
        <v>13769</v>
      </c>
      <c r="D8952" t="s">
        <v>5291</v>
      </c>
      <c r="E8952" t="s">
        <v>5292</v>
      </c>
      <c r="F8952" t="s">
        <v>6207</v>
      </c>
      <c r="G8952" t="s">
        <v>1135</v>
      </c>
      <c r="H8952" t="s">
        <v>5545</v>
      </c>
      <c r="I8952" t="s">
        <v>839</v>
      </c>
      <c r="J8952" t="s">
        <v>89</v>
      </c>
      <c r="K8952" t="s">
        <v>90</v>
      </c>
      <c r="L8952" t="s">
        <v>91</v>
      </c>
      <c r="M8952" t="s">
        <v>38</v>
      </c>
      <c r="N8952" t="s">
        <v>39</v>
      </c>
      <c r="O8952" s="23">
        <v>370</v>
      </c>
      <c r="P8952" s="9">
        <v>10.08</v>
      </c>
      <c r="Q8952" t="s">
        <v>40</v>
      </c>
      <c r="R8952">
        <v>45540</v>
      </c>
      <c r="S8952" s="9">
        <v>36.71</v>
      </c>
      <c r="T8952" s="26">
        <v>4.6900000000000004</v>
      </c>
      <c r="U8952" s="8">
        <v>172.17</v>
      </c>
      <c r="V8952" t="s">
        <v>13770</v>
      </c>
      <c r="W8952" t="s">
        <v>2276</v>
      </c>
      <c r="X8952" t="s">
        <v>42</v>
      </c>
      <c r="Y8952" t="s">
        <v>2277</v>
      </c>
      <c r="AA8952" s="1">
        <f t="shared" si="853"/>
        <v>46120</v>
      </c>
      <c r="AB8952" s="2">
        <f t="shared" si="854"/>
        <v>4</v>
      </c>
      <c r="AC8952" s="2">
        <f t="shared" si="855"/>
        <v>2026</v>
      </c>
      <c r="AD8952" s="2" t="str">
        <f>IFERROR(VLOOKUP(A8952,'Aux Área'!$A$4:$B$123,2,0),"-")</f>
        <v>INSPEÇÃO</v>
      </c>
    </row>
    <row r="8953" spans="1:30" x14ac:dyDescent="0.3">
      <c r="A8953" t="s">
        <v>2181</v>
      </c>
      <c r="B8953" t="s">
        <v>4595</v>
      </c>
      <c r="C8953" t="s">
        <v>13771</v>
      </c>
      <c r="D8953" t="s">
        <v>5095</v>
      </c>
      <c r="E8953" t="s">
        <v>5096</v>
      </c>
      <c r="F8953" t="s">
        <v>2184</v>
      </c>
      <c r="G8953" t="s">
        <v>1135</v>
      </c>
      <c r="H8953" t="s">
        <v>2185</v>
      </c>
      <c r="I8953" t="s">
        <v>2186</v>
      </c>
      <c r="J8953" t="s">
        <v>241</v>
      </c>
      <c r="K8953" t="s">
        <v>242</v>
      </c>
      <c r="L8953" t="s">
        <v>110</v>
      </c>
      <c r="M8953" t="s">
        <v>38</v>
      </c>
      <c r="N8953" t="s">
        <v>668</v>
      </c>
      <c r="O8953" s="23">
        <v>775</v>
      </c>
      <c r="P8953" s="9">
        <v>12.88</v>
      </c>
      <c r="Q8953" t="s">
        <v>40</v>
      </c>
      <c r="R8953">
        <v>168267</v>
      </c>
      <c r="S8953" s="9">
        <v>60.16</v>
      </c>
      <c r="T8953" s="26">
        <v>7.44</v>
      </c>
      <c r="U8953" s="8">
        <v>447.62</v>
      </c>
      <c r="V8953" t="s">
        <v>41</v>
      </c>
      <c r="W8953" t="s">
        <v>2007</v>
      </c>
      <c r="X8953" t="s">
        <v>42</v>
      </c>
      <c r="Y8953" t="s">
        <v>12261</v>
      </c>
      <c r="AA8953" s="1">
        <f t="shared" si="853"/>
        <v>46120</v>
      </c>
      <c r="AB8953" s="2">
        <f t="shared" si="854"/>
        <v>4</v>
      </c>
      <c r="AC8953" s="2">
        <f t="shared" si="855"/>
        <v>2026</v>
      </c>
      <c r="AD8953" s="2" t="str">
        <f>IFERROR(VLOOKUP(A8953,'Aux Área'!$A$4:$B$123,2,0),"-")</f>
        <v>INSPEÇÃO</v>
      </c>
    </row>
    <row r="8954" spans="1:30" x14ac:dyDescent="0.3">
      <c r="A8954" t="s">
        <v>2189</v>
      </c>
      <c r="B8954" t="s">
        <v>10781</v>
      </c>
      <c r="C8954" t="s">
        <v>13772</v>
      </c>
      <c r="D8954" t="s">
        <v>10214</v>
      </c>
      <c r="E8954" t="s">
        <v>9672</v>
      </c>
      <c r="F8954" t="s">
        <v>2192</v>
      </c>
      <c r="G8954" t="s">
        <v>1135</v>
      </c>
      <c r="H8954" t="s">
        <v>2185</v>
      </c>
      <c r="I8954" t="s">
        <v>2186</v>
      </c>
      <c r="J8954" t="s">
        <v>169</v>
      </c>
      <c r="K8954" t="s">
        <v>170</v>
      </c>
      <c r="L8954" t="s">
        <v>124</v>
      </c>
      <c r="M8954" t="s">
        <v>38</v>
      </c>
      <c r="N8954" t="s">
        <v>668</v>
      </c>
      <c r="O8954" s="23">
        <v>721</v>
      </c>
      <c r="P8954" s="9">
        <v>13.96</v>
      </c>
      <c r="Q8954" t="s">
        <v>40</v>
      </c>
      <c r="R8954">
        <v>65564</v>
      </c>
      <c r="S8954" s="9">
        <v>51.66</v>
      </c>
      <c r="T8954" s="26">
        <v>7.69</v>
      </c>
      <c r="U8954" s="8">
        <v>397.27</v>
      </c>
      <c r="V8954" t="s">
        <v>41</v>
      </c>
      <c r="W8954" t="s">
        <v>2007</v>
      </c>
      <c r="X8954" t="s">
        <v>42</v>
      </c>
      <c r="Y8954" t="s">
        <v>12261</v>
      </c>
      <c r="AA8954" s="1">
        <f t="shared" si="853"/>
        <v>46120</v>
      </c>
      <c r="AB8954" s="2">
        <f t="shared" si="854"/>
        <v>4</v>
      </c>
      <c r="AC8954" s="2">
        <f t="shared" si="855"/>
        <v>2026</v>
      </c>
      <c r="AD8954" s="2" t="str">
        <f>IFERROR(VLOOKUP(A8954,'Aux Área'!$A$4:$B$123,2,0),"-")</f>
        <v>INSPEÇÃO</v>
      </c>
    </row>
    <row r="8955" spans="1:30" x14ac:dyDescent="0.3">
      <c r="A8955" t="s">
        <v>52</v>
      </c>
      <c r="B8955" t="s">
        <v>1449</v>
      </c>
      <c r="C8955" t="s">
        <v>13773</v>
      </c>
      <c r="D8955" t="s">
        <v>3246</v>
      </c>
      <c r="E8955" t="s">
        <v>3247</v>
      </c>
      <c r="F8955" t="s">
        <v>53</v>
      </c>
      <c r="G8955" t="s">
        <v>35</v>
      </c>
      <c r="H8955" t="s">
        <v>36</v>
      </c>
      <c r="I8955" t="s">
        <v>37</v>
      </c>
      <c r="J8955" t="s">
        <v>12641</v>
      </c>
      <c r="K8955" t="s">
        <v>12642</v>
      </c>
      <c r="L8955" t="s">
        <v>124</v>
      </c>
      <c r="M8955" t="s">
        <v>38</v>
      </c>
      <c r="N8955" t="s">
        <v>39</v>
      </c>
      <c r="O8955" s="23">
        <v>362</v>
      </c>
      <c r="P8955" s="9">
        <v>10.28</v>
      </c>
      <c r="Q8955" t="s">
        <v>40</v>
      </c>
      <c r="R8955">
        <v>93546</v>
      </c>
      <c r="S8955" s="9">
        <v>35.21</v>
      </c>
      <c r="T8955" s="26">
        <v>4.7910000000000004</v>
      </c>
      <c r="U8955" s="8">
        <v>168.7</v>
      </c>
      <c r="V8955" t="s">
        <v>13774</v>
      </c>
      <c r="W8955" t="s">
        <v>2007</v>
      </c>
      <c r="X8955" t="s">
        <v>42</v>
      </c>
      <c r="Y8955" t="s">
        <v>1740</v>
      </c>
      <c r="AA8955" s="1">
        <f t="shared" si="853"/>
        <v>46120</v>
      </c>
      <c r="AB8955" s="2">
        <f t="shared" si="854"/>
        <v>4</v>
      </c>
      <c r="AC8955" s="2">
        <f t="shared" si="855"/>
        <v>2026</v>
      </c>
      <c r="AD8955" s="2" t="str">
        <f>IFERROR(VLOOKUP(A8955,'Aux Área'!$A$4:$B$123,2,0),"-")</f>
        <v>OPERAÇÃO</v>
      </c>
    </row>
    <row r="8956" spans="1:30" x14ac:dyDescent="0.3">
      <c r="A8956" t="s">
        <v>2260</v>
      </c>
      <c r="B8956" t="s">
        <v>113</v>
      </c>
      <c r="C8956" t="s">
        <v>13775</v>
      </c>
      <c r="D8956" t="s">
        <v>13145</v>
      </c>
      <c r="E8956" t="s">
        <v>13146</v>
      </c>
      <c r="F8956" t="s">
        <v>2262</v>
      </c>
      <c r="G8956" t="s">
        <v>35</v>
      </c>
      <c r="H8956" t="s">
        <v>2263</v>
      </c>
      <c r="I8956" t="s">
        <v>2186</v>
      </c>
      <c r="J8956" t="s">
        <v>1681</v>
      </c>
      <c r="K8956" t="s">
        <v>1682</v>
      </c>
      <c r="L8956" t="s">
        <v>141</v>
      </c>
      <c r="M8956" t="s">
        <v>38</v>
      </c>
      <c r="N8956" t="s">
        <v>668</v>
      </c>
      <c r="O8956" s="23">
        <v>1031</v>
      </c>
      <c r="P8956" s="9">
        <v>15.37</v>
      </c>
      <c r="Q8956" t="s">
        <v>40</v>
      </c>
      <c r="R8956">
        <v>134583</v>
      </c>
      <c r="S8956" s="9">
        <v>67.08</v>
      </c>
      <c r="T8956" s="26">
        <v>7.34</v>
      </c>
      <c r="U8956" s="8">
        <v>492.35</v>
      </c>
      <c r="V8956" t="s">
        <v>41</v>
      </c>
      <c r="W8956" t="s">
        <v>2007</v>
      </c>
      <c r="X8956" t="s">
        <v>42</v>
      </c>
      <c r="Y8956" t="s">
        <v>1740</v>
      </c>
      <c r="AA8956" s="1">
        <f t="shared" si="853"/>
        <v>46120</v>
      </c>
      <c r="AB8956" s="2">
        <f t="shared" si="854"/>
        <v>4</v>
      </c>
      <c r="AC8956" s="2">
        <f t="shared" si="855"/>
        <v>2026</v>
      </c>
      <c r="AD8956" s="2" t="str">
        <f>IFERROR(VLOOKUP(A8956,'Aux Área'!$A$4:$B$123,2,0),"-")</f>
        <v>INSPEÇÃO</v>
      </c>
    </row>
    <row r="8957" spans="1:30" x14ac:dyDescent="0.3">
      <c r="A8957" t="s">
        <v>2679</v>
      </c>
      <c r="B8957" t="s">
        <v>2680</v>
      </c>
      <c r="C8957" t="s">
        <v>13776</v>
      </c>
      <c r="D8957" t="s">
        <v>3403</v>
      </c>
      <c r="E8957" t="s">
        <v>3404</v>
      </c>
      <c r="F8957" t="s">
        <v>2682</v>
      </c>
      <c r="G8957" t="s">
        <v>659</v>
      </c>
      <c r="H8957" t="s">
        <v>1996</v>
      </c>
      <c r="I8957" t="s">
        <v>1997</v>
      </c>
      <c r="J8957" t="s">
        <v>370</v>
      </c>
      <c r="K8957" t="s">
        <v>371</v>
      </c>
      <c r="L8957" t="s">
        <v>124</v>
      </c>
      <c r="M8957" t="s">
        <v>38</v>
      </c>
      <c r="N8957" t="s">
        <v>668</v>
      </c>
      <c r="O8957" s="23">
        <v>389</v>
      </c>
      <c r="P8957" s="9">
        <v>5.38</v>
      </c>
      <c r="Q8957" t="s">
        <v>40</v>
      </c>
      <c r="R8957">
        <v>24231</v>
      </c>
      <c r="S8957" s="9">
        <v>72.290000000000006</v>
      </c>
      <c r="T8957" s="26">
        <v>7.89</v>
      </c>
      <c r="U8957" s="8">
        <v>570.38</v>
      </c>
      <c r="V8957" t="s">
        <v>13777</v>
      </c>
      <c r="W8957" t="s">
        <v>1985</v>
      </c>
      <c r="X8957" t="s">
        <v>42</v>
      </c>
      <c r="Y8957" t="s">
        <v>1986</v>
      </c>
      <c r="AA8957" s="1">
        <f t="shared" si="853"/>
        <v>46120</v>
      </c>
      <c r="AB8957" s="2">
        <f t="shared" si="854"/>
        <v>4</v>
      </c>
      <c r="AC8957" s="2">
        <f t="shared" si="855"/>
        <v>2026</v>
      </c>
      <c r="AD8957" s="2" t="str">
        <f>IFERROR(VLOOKUP(A8957,'Aux Área'!$A$4:$B$123,2,0),"-")</f>
        <v>PESADOS</v>
      </c>
    </row>
    <row r="8958" spans="1:30" x14ac:dyDescent="0.3">
      <c r="A8958" t="s">
        <v>2638</v>
      </c>
      <c r="B8958" t="s">
        <v>4593</v>
      </c>
      <c r="C8958" t="s">
        <v>13778</v>
      </c>
      <c r="D8958" t="s">
        <v>4988</v>
      </c>
      <c r="E8958" t="s">
        <v>4989</v>
      </c>
      <c r="F8958" t="s">
        <v>2641</v>
      </c>
      <c r="G8958" t="s">
        <v>1135</v>
      </c>
      <c r="H8958" t="s">
        <v>2275</v>
      </c>
      <c r="I8958" t="s">
        <v>1497</v>
      </c>
      <c r="J8958" t="s">
        <v>275</v>
      </c>
      <c r="K8958" t="s">
        <v>276</v>
      </c>
      <c r="L8958" t="s">
        <v>124</v>
      </c>
      <c r="M8958" t="s">
        <v>38</v>
      </c>
      <c r="N8958" t="s">
        <v>39</v>
      </c>
      <c r="O8958" s="23">
        <v>502</v>
      </c>
      <c r="P8958" s="9">
        <v>11.81</v>
      </c>
      <c r="Q8958" t="s">
        <v>40</v>
      </c>
      <c r="R8958">
        <v>142548</v>
      </c>
      <c r="S8958" s="9">
        <v>42.52</v>
      </c>
      <c r="T8958" s="26">
        <v>4.79</v>
      </c>
      <c r="U8958" s="8">
        <v>203.67</v>
      </c>
      <c r="V8958" t="s">
        <v>13779</v>
      </c>
      <c r="W8958" t="s">
        <v>2276</v>
      </c>
      <c r="X8958" t="s">
        <v>42</v>
      </c>
      <c r="Y8958" t="s">
        <v>2277</v>
      </c>
      <c r="AA8958" s="1">
        <f t="shared" si="853"/>
        <v>46120</v>
      </c>
      <c r="AB8958" s="2">
        <f t="shared" si="854"/>
        <v>4</v>
      </c>
      <c r="AC8958" s="2">
        <f t="shared" si="855"/>
        <v>2026</v>
      </c>
      <c r="AD8958" s="2" t="str">
        <f>IFERROR(VLOOKUP(A8958,'Aux Área'!$A$4:$B$123,2,0),"-")</f>
        <v>INSPEÇÃO</v>
      </c>
    </row>
    <row r="8959" spans="1:30" x14ac:dyDescent="0.3">
      <c r="A8959" t="s">
        <v>2286</v>
      </c>
      <c r="B8959" t="s">
        <v>2287</v>
      </c>
      <c r="C8959" t="s">
        <v>13780</v>
      </c>
      <c r="D8959" t="s">
        <v>11552</v>
      </c>
      <c r="E8959" t="s">
        <v>11553</v>
      </c>
      <c r="F8959" t="s">
        <v>2289</v>
      </c>
      <c r="G8959" t="s">
        <v>1495</v>
      </c>
      <c r="H8959" t="s">
        <v>2020</v>
      </c>
      <c r="I8959" t="s">
        <v>2021</v>
      </c>
      <c r="J8959" t="s">
        <v>1665</v>
      </c>
      <c r="K8959" t="s">
        <v>1666</v>
      </c>
      <c r="L8959" t="s">
        <v>301</v>
      </c>
      <c r="M8959" t="s">
        <v>38</v>
      </c>
      <c r="N8959" t="s">
        <v>668</v>
      </c>
      <c r="O8959" s="23">
        <v>1155</v>
      </c>
      <c r="P8959" s="9">
        <v>2.44</v>
      </c>
      <c r="Q8959" t="s">
        <v>40</v>
      </c>
      <c r="R8959">
        <v>32883</v>
      </c>
      <c r="S8959" s="9">
        <v>473.01</v>
      </c>
      <c r="T8959" s="26">
        <v>8.59</v>
      </c>
      <c r="U8959" s="8">
        <v>4063.16</v>
      </c>
      <c r="V8959" t="s">
        <v>13781</v>
      </c>
      <c r="W8959" t="s">
        <v>1985</v>
      </c>
      <c r="X8959" t="s">
        <v>42</v>
      </c>
      <c r="Y8959" t="s">
        <v>1986</v>
      </c>
      <c r="AA8959" s="1">
        <f t="shared" si="853"/>
        <v>46120</v>
      </c>
      <c r="AB8959" s="2">
        <f t="shared" si="854"/>
        <v>4</v>
      </c>
      <c r="AC8959" s="2">
        <f t="shared" si="855"/>
        <v>2026</v>
      </c>
      <c r="AD8959" s="2" t="str">
        <f>IFERROR(VLOOKUP(A8959,'Aux Área'!$A$4:$B$123,2,0),"-")</f>
        <v>PESADOS</v>
      </c>
    </row>
    <row r="8960" spans="1:30" x14ac:dyDescent="0.3">
      <c r="A8960" t="s">
        <v>2286</v>
      </c>
      <c r="C8960" t="s">
        <v>15854</v>
      </c>
      <c r="F8960" t="s">
        <v>2289</v>
      </c>
      <c r="K8960" t="s">
        <v>1666</v>
      </c>
      <c r="N8960" t="s">
        <v>15690</v>
      </c>
      <c r="O8960" t="s">
        <v>15244</v>
      </c>
      <c r="P8960" s="9" t="s">
        <v>15244</v>
      </c>
      <c r="Q8960" t="s">
        <v>40</v>
      </c>
      <c r="R8960" t="s">
        <v>15244</v>
      </c>
      <c r="S8960">
        <v>52.73</v>
      </c>
      <c r="U8960" s="8">
        <v>199.85</v>
      </c>
      <c r="AA8960" s="1">
        <f t="shared" si="853"/>
        <v>46120</v>
      </c>
      <c r="AB8960" s="2">
        <f t="shared" si="854"/>
        <v>4</v>
      </c>
      <c r="AC8960" s="2">
        <f t="shared" si="855"/>
        <v>2026</v>
      </c>
      <c r="AD8960" s="2" t="str">
        <f>IFERROR(VLOOKUP(A8960,'Aux Área'!$A$4:$B$123,2,0),"-")</f>
        <v>PESADOS</v>
      </c>
    </row>
    <row r="8961" spans="1:30" x14ac:dyDescent="0.3">
      <c r="A8961" t="s">
        <v>62</v>
      </c>
      <c r="B8961" t="s">
        <v>1455</v>
      </c>
      <c r="C8961" t="s">
        <v>13782</v>
      </c>
      <c r="D8961" t="s">
        <v>158</v>
      </c>
      <c r="E8961" t="s">
        <v>159</v>
      </c>
      <c r="F8961" t="s">
        <v>63</v>
      </c>
      <c r="G8961" t="s">
        <v>35</v>
      </c>
      <c r="H8961" t="s">
        <v>36</v>
      </c>
      <c r="I8961" t="s">
        <v>37</v>
      </c>
      <c r="J8961" t="s">
        <v>356</v>
      </c>
      <c r="K8961" t="s">
        <v>357</v>
      </c>
      <c r="L8961" t="s">
        <v>124</v>
      </c>
      <c r="M8961" t="s">
        <v>38</v>
      </c>
      <c r="N8961" t="s">
        <v>39</v>
      </c>
      <c r="O8961" s="23">
        <v>358</v>
      </c>
      <c r="P8961" s="9">
        <v>9.1999999999999993</v>
      </c>
      <c r="Q8961" t="s">
        <v>40</v>
      </c>
      <c r="R8961">
        <v>73494</v>
      </c>
      <c r="S8961" s="9">
        <v>38.92</v>
      </c>
      <c r="T8961" s="26">
        <v>4.7910000000000004</v>
      </c>
      <c r="U8961" s="8">
        <v>186.46</v>
      </c>
      <c r="V8961" t="s">
        <v>13783</v>
      </c>
      <c r="W8961" t="s">
        <v>2007</v>
      </c>
      <c r="X8961" t="s">
        <v>42</v>
      </c>
      <c r="Y8961" t="s">
        <v>1740</v>
      </c>
      <c r="AA8961" s="1">
        <f t="shared" si="853"/>
        <v>46120</v>
      </c>
      <c r="AB8961" s="2">
        <f t="shared" si="854"/>
        <v>4</v>
      </c>
      <c r="AC8961" s="2">
        <f t="shared" si="855"/>
        <v>2026</v>
      </c>
      <c r="AD8961" s="2" t="str">
        <f>IFERROR(VLOOKUP(A8961,'Aux Área'!$A$4:$B$123,2,0),"-")</f>
        <v>CONSERVA</v>
      </c>
    </row>
    <row r="8962" spans="1:30" x14ac:dyDescent="0.3">
      <c r="A8962" t="s">
        <v>3092</v>
      </c>
      <c r="B8962" t="s">
        <v>4774</v>
      </c>
      <c r="C8962" t="s">
        <v>13784</v>
      </c>
      <c r="D8962" t="s">
        <v>3285</v>
      </c>
      <c r="E8962" t="s">
        <v>3286</v>
      </c>
      <c r="F8962" t="s">
        <v>3594</v>
      </c>
      <c r="G8962" t="s">
        <v>1135</v>
      </c>
      <c r="H8962" t="s">
        <v>2275</v>
      </c>
      <c r="I8962" t="s">
        <v>1497</v>
      </c>
      <c r="J8962" t="s">
        <v>231</v>
      </c>
      <c r="K8962" t="s">
        <v>232</v>
      </c>
      <c r="L8962" t="s">
        <v>217</v>
      </c>
      <c r="M8962" t="s">
        <v>38</v>
      </c>
      <c r="N8962" t="s">
        <v>39</v>
      </c>
      <c r="O8962" s="23">
        <v>375</v>
      </c>
      <c r="P8962" s="9">
        <v>9.16</v>
      </c>
      <c r="Q8962" t="s">
        <v>40</v>
      </c>
      <c r="R8962">
        <v>136029</v>
      </c>
      <c r="S8962" s="9">
        <v>40.950000000000003</v>
      </c>
      <c r="T8962" s="26">
        <v>4.79</v>
      </c>
      <c r="U8962" s="8">
        <v>196.15</v>
      </c>
      <c r="V8962" t="s">
        <v>13785</v>
      </c>
      <c r="W8962" t="s">
        <v>2276</v>
      </c>
      <c r="X8962" t="s">
        <v>42</v>
      </c>
      <c r="Y8962" t="s">
        <v>2277</v>
      </c>
      <c r="AA8962" s="1">
        <f t="shared" si="853"/>
        <v>46120</v>
      </c>
      <c r="AB8962" s="2">
        <f t="shared" si="854"/>
        <v>4</v>
      </c>
      <c r="AC8962" s="2">
        <f t="shared" si="855"/>
        <v>2026</v>
      </c>
      <c r="AD8962" s="2" t="str">
        <f>IFERROR(VLOOKUP(A8962,'Aux Área'!$A$4:$B$123,2,0),"-")</f>
        <v>INSPEÇÃO</v>
      </c>
    </row>
    <row r="8963" spans="1:30" x14ac:dyDescent="0.3">
      <c r="A8963" t="s">
        <v>64</v>
      </c>
      <c r="B8963" t="s">
        <v>2182</v>
      </c>
      <c r="C8963" t="s">
        <v>13786</v>
      </c>
      <c r="D8963" t="s">
        <v>127</v>
      </c>
      <c r="E8963" t="s">
        <v>128</v>
      </c>
      <c r="F8963" t="s">
        <v>65</v>
      </c>
      <c r="G8963" t="s">
        <v>35</v>
      </c>
      <c r="H8963" t="s">
        <v>36</v>
      </c>
      <c r="I8963" t="s">
        <v>37</v>
      </c>
      <c r="J8963" t="s">
        <v>89</v>
      </c>
      <c r="K8963" t="s">
        <v>90</v>
      </c>
      <c r="L8963" t="s">
        <v>91</v>
      </c>
      <c r="M8963" t="s">
        <v>38</v>
      </c>
      <c r="N8963" t="s">
        <v>39</v>
      </c>
      <c r="O8963" s="23">
        <v>411</v>
      </c>
      <c r="P8963" s="9">
        <v>11.35</v>
      </c>
      <c r="Q8963" t="s">
        <v>40</v>
      </c>
      <c r="R8963">
        <v>54146</v>
      </c>
      <c r="S8963" s="9">
        <v>36.200000000000003</v>
      </c>
      <c r="T8963" s="26">
        <v>4.6900000000000004</v>
      </c>
      <c r="U8963" s="8">
        <v>169.78</v>
      </c>
      <c r="V8963" t="s">
        <v>13787</v>
      </c>
      <c r="W8963" t="s">
        <v>2007</v>
      </c>
      <c r="X8963" t="s">
        <v>42</v>
      </c>
      <c r="Y8963" t="s">
        <v>1740</v>
      </c>
      <c r="AA8963" s="1">
        <f t="shared" si="853"/>
        <v>46120</v>
      </c>
      <c r="AB8963" s="2">
        <f t="shared" si="854"/>
        <v>4</v>
      </c>
      <c r="AC8963" s="2">
        <f t="shared" si="855"/>
        <v>2026</v>
      </c>
      <c r="AD8963" s="2" t="str">
        <f>IFERROR(VLOOKUP(A8963,'Aux Área'!$A$4:$B$123,2,0),"-")</f>
        <v>ENGENHARIA</v>
      </c>
    </row>
    <row r="8964" spans="1:30" x14ac:dyDescent="0.3">
      <c r="A8964" t="s">
        <v>60</v>
      </c>
      <c r="B8964" t="s">
        <v>614</v>
      </c>
      <c r="C8964" t="s">
        <v>13788</v>
      </c>
      <c r="D8964" t="s">
        <v>1206</v>
      </c>
      <c r="E8964" t="s">
        <v>1207</v>
      </c>
      <c r="F8964" t="s">
        <v>61</v>
      </c>
      <c r="G8964" t="s">
        <v>35</v>
      </c>
      <c r="H8964" t="s">
        <v>36</v>
      </c>
      <c r="I8964" t="s">
        <v>37</v>
      </c>
      <c r="J8964" t="s">
        <v>1665</v>
      </c>
      <c r="K8964" t="s">
        <v>1666</v>
      </c>
      <c r="L8964" t="s">
        <v>301</v>
      </c>
      <c r="M8964" t="s">
        <v>38</v>
      </c>
      <c r="N8964" t="s">
        <v>39</v>
      </c>
      <c r="O8964" s="23">
        <v>186</v>
      </c>
      <c r="P8964" s="9">
        <v>10.74</v>
      </c>
      <c r="Q8964" t="s">
        <v>40</v>
      </c>
      <c r="R8964">
        <v>44656</v>
      </c>
      <c r="S8964" s="9">
        <v>17.32</v>
      </c>
      <c r="T8964" s="26">
        <v>4.6900000000000004</v>
      </c>
      <c r="U8964" s="8">
        <v>81.23</v>
      </c>
      <c r="V8964" t="s">
        <v>13789</v>
      </c>
      <c r="W8964" t="s">
        <v>2007</v>
      </c>
      <c r="X8964" t="s">
        <v>42</v>
      </c>
      <c r="Y8964" t="s">
        <v>1740</v>
      </c>
      <c r="AA8964" s="1">
        <f t="shared" si="853"/>
        <v>46120</v>
      </c>
      <c r="AB8964" s="2">
        <f t="shared" si="854"/>
        <v>4</v>
      </c>
      <c r="AC8964" s="2">
        <f t="shared" si="855"/>
        <v>2026</v>
      </c>
      <c r="AD8964" s="2" t="str">
        <f>IFERROR(VLOOKUP(A8964,'Aux Área'!$A$4:$B$123,2,0),"-")</f>
        <v>QSMS</v>
      </c>
    </row>
    <row r="8965" spans="1:30" x14ac:dyDescent="0.3">
      <c r="A8965" t="s">
        <v>2494</v>
      </c>
      <c r="B8965" t="s">
        <v>2495</v>
      </c>
      <c r="C8965" t="s">
        <v>13790</v>
      </c>
      <c r="D8965" t="s">
        <v>13476</v>
      </c>
      <c r="E8965" t="s">
        <v>13477</v>
      </c>
      <c r="F8965" t="s">
        <v>2497</v>
      </c>
      <c r="G8965" t="s">
        <v>659</v>
      </c>
      <c r="H8965" t="s">
        <v>2215</v>
      </c>
      <c r="I8965" t="s">
        <v>667</v>
      </c>
      <c r="J8965" t="s">
        <v>241</v>
      </c>
      <c r="K8965" t="s">
        <v>242</v>
      </c>
      <c r="L8965" t="s">
        <v>110</v>
      </c>
      <c r="M8965" t="s">
        <v>38</v>
      </c>
      <c r="N8965" t="s">
        <v>668</v>
      </c>
      <c r="O8965" s="23">
        <v>137</v>
      </c>
      <c r="P8965" s="9">
        <v>5.89</v>
      </c>
      <c r="Q8965" t="s">
        <v>40</v>
      </c>
      <c r="R8965">
        <v>18057</v>
      </c>
      <c r="S8965" s="9">
        <v>23.26</v>
      </c>
      <c r="T8965" s="26">
        <v>7.4390000000000001</v>
      </c>
      <c r="U8965" s="8">
        <v>173.03</v>
      </c>
      <c r="V8965" t="s">
        <v>41</v>
      </c>
      <c r="W8965" t="s">
        <v>2007</v>
      </c>
      <c r="X8965" t="s">
        <v>42</v>
      </c>
      <c r="Y8965" t="s">
        <v>1740</v>
      </c>
      <c r="AA8965" s="1">
        <f t="shared" si="853"/>
        <v>46120</v>
      </c>
      <c r="AB8965" s="2">
        <f t="shared" si="854"/>
        <v>4</v>
      </c>
      <c r="AC8965" s="2">
        <f t="shared" si="855"/>
        <v>2026</v>
      </c>
      <c r="AD8965" s="2" t="str">
        <f>IFERROR(VLOOKUP(A8965,'Aux Área'!$A$4:$B$123,2,0),"-")</f>
        <v>APH</v>
      </c>
    </row>
    <row r="8966" spans="1:30" x14ac:dyDescent="0.3">
      <c r="A8966" t="s">
        <v>1295</v>
      </c>
      <c r="B8966" t="s">
        <v>1753</v>
      </c>
      <c r="C8966" t="s">
        <v>13791</v>
      </c>
      <c r="D8966" t="s">
        <v>1297</v>
      </c>
      <c r="E8966" t="s">
        <v>2221</v>
      </c>
      <c r="F8966" t="s">
        <v>1299</v>
      </c>
      <c r="G8966" t="s">
        <v>1135</v>
      </c>
      <c r="H8966" t="s">
        <v>1301</v>
      </c>
      <c r="I8966" t="s">
        <v>839</v>
      </c>
      <c r="J8966" t="s">
        <v>275</v>
      </c>
      <c r="K8966" t="s">
        <v>276</v>
      </c>
      <c r="L8966" t="s">
        <v>124</v>
      </c>
      <c r="M8966" t="s">
        <v>38</v>
      </c>
      <c r="N8966" t="s">
        <v>39</v>
      </c>
      <c r="O8966" s="23">
        <v>0</v>
      </c>
      <c r="P8966" s="23">
        <v>0</v>
      </c>
      <c r="Q8966" t="s">
        <v>40</v>
      </c>
      <c r="R8966" t="s">
        <v>15244</v>
      </c>
      <c r="S8966" s="9">
        <v>32.72</v>
      </c>
      <c r="T8966" s="26">
        <v>4.79</v>
      </c>
      <c r="U8966" s="8">
        <v>156.72999999999999</v>
      </c>
      <c r="V8966" t="s">
        <v>13792</v>
      </c>
      <c r="W8966" t="s">
        <v>2007</v>
      </c>
      <c r="X8966" t="s">
        <v>42</v>
      </c>
      <c r="Y8966" t="s">
        <v>1740</v>
      </c>
      <c r="AA8966" s="1">
        <f t="shared" si="853"/>
        <v>46120</v>
      </c>
      <c r="AB8966" s="2">
        <f t="shared" si="854"/>
        <v>4</v>
      </c>
      <c r="AC8966" s="2">
        <f t="shared" si="855"/>
        <v>2026</v>
      </c>
      <c r="AD8966" s="2" t="str">
        <f>IFERROR(VLOOKUP(A8966,'Aux Área'!$A$4:$B$123,2,0),"-")</f>
        <v>LUCCA JR - OP</v>
      </c>
    </row>
    <row r="8967" spans="1:30" x14ac:dyDescent="0.3">
      <c r="A8967" t="s">
        <v>2655</v>
      </c>
      <c r="B8967" t="s">
        <v>10768</v>
      </c>
      <c r="C8967" t="s">
        <v>13793</v>
      </c>
      <c r="D8967" t="s">
        <v>1619</v>
      </c>
      <c r="E8967" t="s">
        <v>1620</v>
      </c>
      <c r="F8967" t="s">
        <v>3605</v>
      </c>
      <c r="G8967" t="s">
        <v>1635</v>
      </c>
      <c r="H8967" t="s">
        <v>2635</v>
      </c>
      <c r="I8967" t="s">
        <v>37</v>
      </c>
      <c r="J8967" t="s">
        <v>370</v>
      </c>
      <c r="K8967" t="s">
        <v>371</v>
      </c>
      <c r="L8967" t="s">
        <v>124</v>
      </c>
      <c r="M8967" t="s">
        <v>38</v>
      </c>
      <c r="N8967" t="s">
        <v>39</v>
      </c>
      <c r="O8967" s="23">
        <v>296</v>
      </c>
      <c r="P8967" s="9">
        <v>8.31</v>
      </c>
      <c r="Q8967" t="s">
        <v>40</v>
      </c>
      <c r="R8967">
        <v>27976</v>
      </c>
      <c r="S8967" s="9">
        <v>35.619999999999997</v>
      </c>
      <c r="T8967" s="26">
        <v>4.9909999999999997</v>
      </c>
      <c r="U8967" s="8">
        <v>177.78</v>
      </c>
      <c r="V8967" t="s">
        <v>13794</v>
      </c>
      <c r="W8967" t="s">
        <v>2007</v>
      </c>
      <c r="X8967" t="s">
        <v>42</v>
      </c>
      <c r="Y8967" t="s">
        <v>6209</v>
      </c>
      <c r="AA8967" s="1">
        <f t="shared" si="853"/>
        <v>46120</v>
      </c>
      <c r="AB8967" s="2">
        <f t="shared" si="854"/>
        <v>4</v>
      </c>
      <c r="AC8967" s="2">
        <f t="shared" si="855"/>
        <v>2026</v>
      </c>
      <c r="AD8967" s="2" t="str">
        <f>IFERROR(VLOOKUP(A8967,'Aux Área'!$A$4:$B$123,2,0),"-")</f>
        <v>TI</v>
      </c>
    </row>
    <row r="8968" spans="1:30" x14ac:dyDescent="0.3">
      <c r="A8968" t="s">
        <v>2650</v>
      </c>
      <c r="B8968" t="s">
        <v>10989</v>
      </c>
      <c r="C8968" t="s">
        <v>13795</v>
      </c>
      <c r="D8968" t="s">
        <v>2944</v>
      </c>
      <c r="E8968" t="s">
        <v>2945</v>
      </c>
      <c r="F8968" t="s">
        <v>3615</v>
      </c>
      <c r="G8968" t="s">
        <v>1300</v>
      </c>
      <c r="H8968" t="s">
        <v>2635</v>
      </c>
      <c r="I8968" t="s">
        <v>37</v>
      </c>
      <c r="J8968" t="s">
        <v>241</v>
      </c>
      <c r="K8968" t="s">
        <v>242</v>
      </c>
      <c r="L8968" t="s">
        <v>110</v>
      </c>
      <c r="M8968" t="s">
        <v>38</v>
      </c>
      <c r="N8968" t="s">
        <v>39</v>
      </c>
      <c r="O8968" s="23">
        <v>333</v>
      </c>
      <c r="P8968" s="9">
        <v>8.39</v>
      </c>
      <c r="Q8968" t="s">
        <v>40</v>
      </c>
      <c r="R8968">
        <v>27271</v>
      </c>
      <c r="S8968" s="9">
        <v>39.69</v>
      </c>
      <c r="T8968" s="26">
        <v>4.1900000000000004</v>
      </c>
      <c r="U8968" s="8">
        <v>166.31</v>
      </c>
      <c r="V8968" t="s">
        <v>41</v>
      </c>
      <c r="W8968" t="s">
        <v>2276</v>
      </c>
      <c r="X8968" t="s">
        <v>42</v>
      </c>
      <c r="Y8968" t="s">
        <v>1740</v>
      </c>
      <c r="AA8968" s="1">
        <f t="shared" si="853"/>
        <v>46120</v>
      </c>
      <c r="AB8968" s="2">
        <f t="shared" si="854"/>
        <v>4</v>
      </c>
      <c r="AC8968" s="2">
        <f t="shared" si="855"/>
        <v>2026</v>
      </c>
      <c r="AD8968" s="2" t="str">
        <f>IFERROR(VLOOKUP(A8968,'Aux Área'!$A$4:$B$123,2,0),"-")</f>
        <v>TI</v>
      </c>
    </row>
    <row r="8969" spans="1:30" x14ac:dyDescent="0.3">
      <c r="A8969" t="s">
        <v>5620</v>
      </c>
      <c r="B8969" t="s">
        <v>9277</v>
      </c>
      <c r="C8969" t="s">
        <v>13796</v>
      </c>
      <c r="D8969" t="s">
        <v>2160</v>
      </c>
      <c r="E8969" t="s">
        <v>2161</v>
      </c>
      <c r="F8969" t="s">
        <v>6208</v>
      </c>
      <c r="G8969" t="s">
        <v>1135</v>
      </c>
      <c r="H8969" t="s">
        <v>5545</v>
      </c>
      <c r="I8969" t="s">
        <v>839</v>
      </c>
      <c r="J8969" t="s">
        <v>370</v>
      </c>
      <c r="K8969" t="s">
        <v>371</v>
      </c>
      <c r="L8969" t="s">
        <v>124</v>
      </c>
      <c r="M8969" t="s">
        <v>38</v>
      </c>
      <c r="N8969" t="s">
        <v>39</v>
      </c>
      <c r="O8969" s="23">
        <v>195</v>
      </c>
      <c r="P8969" s="9">
        <v>5.64</v>
      </c>
      <c r="Q8969" t="s">
        <v>40</v>
      </c>
      <c r="R8969">
        <v>40842</v>
      </c>
      <c r="S8969" s="9">
        <v>34.58</v>
      </c>
      <c r="T8969" s="26">
        <v>4.99</v>
      </c>
      <c r="U8969" s="8">
        <v>172.56</v>
      </c>
      <c r="V8969" t="s">
        <v>13797</v>
      </c>
      <c r="W8969" t="s">
        <v>2276</v>
      </c>
      <c r="X8969" t="s">
        <v>42</v>
      </c>
      <c r="Y8969" t="s">
        <v>2277</v>
      </c>
      <c r="AA8969" s="1">
        <f t="shared" si="853"/>
        <v>46120</v>
      </c>
      <c r="AB8969" s="2">
        <f t="shared" si="854"/>
        <v>4</v>
      </c>
      <c r="AC8969" s="2">
        <f t="shared" si="855"/>
        <v>2026</v>
      </c>
      <c r="AD8969" s="2" t="str">
        <f>IFERROR(VLOOKUP(A8969,'Aux Área'!$A$4:$B$123,2,0),"-")</f>
        <v>INSPEÇÃO</v>
      </c>
    </row>
    <row r="8970" spans="1:30" x14ac:dyDescent="0.3">
      <c r="A8970" t="s">
        <v>2643</v>
      </c>
      <c r="B8970" t="s">
        <v>2307</v>
      </c>
      <c r="C8970" t="s">
        <v>13798</v>
      </c>
      <c r="D8970" t="s">
        <v>7207</v>
      </c>
      <c r="E8970" t="s">
        <v>7208</v>
      </c>
      <c r="F8970" t="s">
        <v>2646</v>
      </c>
      <c r="G8970" t="s">
        <v>1300</v>
      </c>
      <c r="H8970" t="s">
        <v>1301</v>
      </c>
      <c r="I8970" t="s">
        <v>37</v>
      </c>
      <c r="J8970" t="s">
        <v>12641</v>
      </c>
      <c r="K8970" t="s">
        <v>12642</v>
      </c>
      <c r="L8970" t="s">
        <v>124</v>
      </c>
      <c r="M8970" t="s">
        <v>38</v>
      </c>
      <c r="N8970" t="s">
        <v>39</v>
      </c>
      <c r="O8970" s="23">
        <v>395</v>
      </c>
      <c r="P8970" s="9">
        <v>9.43</v>
      </c>
      <c r="Q8970" t="s">
        <v>40</v>
      </c>
      <c r="R8970">
        <v>149953</v>
      </c>
      <c r="S8970" s="9">
        <v>41.87</v>
      </c>
      <c r="T8970" s="26">
        <v>4.79</v>
      </c>
      <c r="U8970" s="8">
        <v>200.56</v>
      </c>
      <c r="V8970" t="s">
        <v>13799</v>
      </c>
      <c r="W8970" t="s">
        <v>2276</v>
      </c>
      <c r="X8970" t="s">
        <v>42</v>
      </c>
      <c r="Y8970" t="s">
        <v>2277</v>
      </c>
      <c r="AA8970" s="1">
        <f t="shared" si="853"/>
        <v>46120</v>
      </c>
      <c r="AB8970" s="2">
        <f t="shared" si="854"/>
        <v>4</v>
      </c>
      <c r="AC8970" s="2">
        <f t="shared" si="855"/>
        <v>2026</v>
      </c>
      <c r="AD8970" s="2" t="str">
        <f>IFERROR(VLOOKUP(A8970,'Aux Área'!$A$4:$B$123,2,0),"-")</f>
        <v>INSPEÇÃO</v>
      </c>
    </row>
    <row r="8971" spans="1:30" x14ac:dyDescent="0.3">
      <c r="A8971" t="s">
        <v>2282</v>
      </c>
      <c r="B8971" t="s">
        <v>4679</v>
      </c>
      <c r="C8971" t="s">
        <v>13800</v>
      </c>
      <c r="D8971" t="s">
        <v>10122</v>
      </c>
      <c r="E8971" t="s">
        <v>9671</v>
      </c>
      <c r="F8971" t="s">
        <v>2285</v>
      </c>
      <c r="G8971" t="s">
        <v>1135</v>
      </c>
      <c r="H8971" t="s">
        <v>2275</v>
      </c>
      <c r="I8971" t="s">
        <v>1497</v>
      </c>
      <c r="J8971" t="s">
        <v>165</v>
      </c>
      <c r="K8971" t="s">
        <v>166</v>
      </c>
      <c r="L8971" t="s">
        <v>167</v>
      </c>
      <c r="M8971" t="s">
        <v>38</v>
      </c>
      <c r="N8971" t="s">
        <v>39</v>
      </c>
      <c r="O8971" s="23">
        <v>401</v>
      </c>
      <c r="P8971" s="9">
        <v>10.42</v>
      </c>
      <c r="Q8971" t="s">
        <v>40</v>
      </c>
      <c r="R8971">
        <v>133559</v>
      </c>
      <c r="S8971" s="9">
        <v>38.479999999999997</v>
      </c>
      <c r="T8971" s="26">
        <v>4.9909999999999997</v>
      </c>
      <c r="U8971" s="8">
        <v>192.04</v>
      </c>
      <c r="V8971" t="s">
        <v>41</v>
      </c>
      <c r="W8971" t="s">
        <v>2276</v>
      </c>
      <c r="X8971" t="s">
        <v>42</v>
      </c>
      <c r="Y8971" t="s">
        <v>2277</v>
      </c>
      <c r="AA8971" s="1">
        <f t="shared" si="853"/>
        <v>46120</v>
      </c>
      <c r="AB8971" s="2">
        <f t="shared" si="854"/>
        <v>4</v>
      </c>
      <c r="AC8971" s="2">
        <f t="shared" si="855"/>
        <v>2026</v>
      </c>
      <c r="AD8971" s="2" t="str">
        <f>IFERROR(VLOOKUP(A8971,'Aux Área'!$A$4:$B$123,2,0),"-")</f>
        <v>INSPEÇÃO</v>
      </c>
    </row>
    <row r="8972" spans="1:30" x14ac:dyDescent="0.3">
      <c r="A8972" t="s">
        <v>12273</v>
      </c>
      <c r="B8972" t="s">
        <v>222</v>
      </c>
      <c r="C8972" t="s">
        <v>13801</v>
      </c>
      <c r="D8972" t="s">
        <v>11150</v>
      </c>
      <c r="E8972" t="s">
        <v>11151</v>
      </c>
      <c r="F8972" t="s">
        <v>653</v>
      </c>
      <c r="G8972" t="s">
        <v>35</v>
      </c>
      <c r="H8972" t="s">
        <v>12275</v>
      </c>
      <c r="I8972" t="s">
        <v>667</v>
      </c>
      <c r="J8972" t="s">
        <v>122</v>
      </c>
      <c r="K8972" t="s">
        <v>123</v>
      </c>
      <c r="L8972" t="s">
        <v>124</v>
      </c>
      <c r="M8972" t="s">
        <v>38</v>
      </c>
      <c r="N8972" t="s">
        <v>638</v>
      </c>
      <c r="O8972" s="23">
        <v>0</v>
      </c>
      <c r="P8972" s="9">
        <v>0</v>
      </c>
      <c r="Q8972" t="s">
        <v>40</v>
      </c>
      <c r="R8972">
        <v>0</v>
      </c>
      <c r="S8972" s="9">
        <v>43.66</v>
      </c>
      <c r="T8972" s="26">
        <v>7.6</v>
      </c>
      <c r="U8972" s="8">
        <v>331.8</v>
      </c>
      <c r="V8972" t="s">
        <v>112</v>
      </c>
      <c r="W8972" t="s">
        <v>652</v>
      </c>
      <c r="X8972" t="s">
        <v>42</v>
      </c>
      <c r="Y8972" t="s">
        <v>653</v>
      </c>
      <c r="AA8972" s="1">
        <f t="shared" si="853"/>
        <v>46120</v>
      </c>
      <c r="AB8972" s="2">
        <f t="shared" si="854"/>
        <v>4</v>
      </c>
      <c r="AC8972" s="2">
        <f t="shared" si="855"/>
        <v>2026</v>
      </c>
      <c r="AD8972" s="2" t="str">
        <f>IFERROR(VLOOKUP(A8972,'Aux Área'!$A$4:$B$123,2,0),"-")</f>
        <v>SÃO PEDRO</v>
      </c>
    </row>
    <row r="8973" spans="1:30" x14ac:dyDescent="0.3">
      <c r="A8973" t="s">
        <v>1069</v>
      </c>
      <c r="B8973" t="s">
        <v>11027</v>
      </c>
      <c r="C8973" t="s">
        <v>13802</v>
      </c>
      <c r="D8973" t="s">
        <v>2169</v>
      </c>
      <c r="E8973" t="s">
        <v>2170</v>
      </c>
      <c r="F8973" t="s">
        <v>1071</v>
      </c>
      <c r="G8973" t="s">
        <v>35</v>
      </c>
      <c r="H8973" t="s">
        <v>36</v>
      </c>
      <c r="I8973" t="s">
        <v>37</v>
      </c>
      <c r="J8973" t="s">
        <v>241</v>
      </c>
      <c r="K8973" t="s">
        <v>242</v>
      </c>
      <c r="L8973" t="s">
        <v>110</v>
      </c>
      <c r="M8973" t="s">
        <v>38</v>
      </c>
      <c r="N8973" t="s">
        <v>39</v>
      </c>
      <c r="O8973" s="23">
        <v>337</v>
      </c>
      <c r="P8973" s="9">
        <v>8.7100000000000009</v>
      </c>
      <c r="Q8973" t="s">
        <v>40</v>
      </c>
      <c r="R8973">
        <v>22560</v>
      </c>
      <c r="S8973" s="9">
        <v>38.68</v>
      </c>
      <c r="T8973" s="26">
        <v>4.1900000000000004</v>
      </c>
      <c r="U8973" s="8">
        <v>162.05000000000001</v>
      </c>
      <c r="V8973" t="s">
        <v>41</v>
      </c>
      <c r="W8973" t="s">
        <v>2007</v>
      </c>
      <c r="X8973" t="s">
        <v>42</v>
      </c>
      <c r="Y8973" t="s">
        <v>1740</v>
      </c>
      <c r="AA8973" s="1">
        <f t="shared" si="853"/>
        <v>46120</v>
      </c>
      <c r="AB8973" s="2">
        <f t="shared" si="854"/>
        <v>4</v>
      </c>
      <c r="AC8973" s="2">
        <f t="shared" si="855"/>
        <v>2026</v>
      </c>
      <c r="AD8973" s="2" t="str">
        <f>IFERROR(VLOOKUP(A8973,'Aux Área'!$A$4:$B$123,2,0),"-")</f>
        <v>FACILITIES</v>
      </c>
    </row>
    <row r="8974" spans="1:30" x14ac:dyDescent="0.3">
      <c r="A8974" t="s">
        <v>58</v>
      </c>
      <c r="B8974" t="s">
        <v>250</v>
      </c>
      <c r="C8974" t="s">
        <v>13803</v>
      </c>
      <c r="D8974" t="s">
        <v>87</v>
      </c>
      <c r="E8974" t="s">
        <v>88</v>
      </c>
      <c r="F8974" t="s">
        <v>59</v>
      </c>
      <c r="G8974" t="s">
        <v>35</v>
      </c>
      <c r="H8974" t="s">
        <v>36</v>
      </c>
      <c r="I8974" t="s">
        <v>37</v>
      </c>
      <c r="J8974" t="s">
        <v>231</v>
      </c>
      <c r="K8974" t="s">
        <v>232</v>
      </c>
      <c r="L8974" t="s">
        <v>217</v>
      </c>
      <c r="M8974" t="s">
        <v>38</v>
      </c>
      <c r="N8974" t="s">
        <v>39</v>
      </c>
      <c r="O8974" s="23">
        <v>290</v>
      </c>
      <c r="P8974" s="9">
        <v>7.39</v>
      </c>
      <c r="Q8974" t="s">
        <v>40</v>
      </c>
      <c r="R8974">
        <v>93280</v>
      </c>
      <c r="S8974" s="9">
        <v>39.229999999999997</v>
      </c>
      <c r="T8974" s="26">
        <v>4.79</v>
      </c>
      <c r="U8974" s="8">
        <v>187.91</v>
      </c>
      <c r="V8974" t="s">
        <v>13804</v>
      </c>
      <c r="W8974" t="s">
        <v>2007</v>
      </c>
      <c r="X8974" t="s">
        <v>42</v>
      </c>
      <c r="Y8974" t="s">
        <v>1740</v>
      </c>
      <c r="AA8974" s="1">
        <f t="shared" si="853"/>
        <v>46120</v>
      </c>
      <c r="AB8974" s="2">
        <f t="shared" si="854"/>
        <v>4</v>
      </c>
      <c r="AC8974" s="2">
        <f t="shared" si="855"/>
        <v>2026</v>
      </c>
      <c r="AD8974" s="2" t="str">
        <f>IFERROR(VLOOKUP(A8974,'Aux Área'!$A$4:$B$123,2,0),"-")</f>
        <v>CONSERVA</v>
      </c>
    </row>
    <row r="8975" spans="1:30" x14ac:dyDescent="0.3">
      <c r="A8975" t="s">
        <v>30</v>
      </c>
      <c r="B8975" t="s">
        <v>453</v>
      </c>
      <c r="C8975" t="s">
        <v>13805</v>
      </c>
      <c r="D8975" t="s">
        <v>958</v>
      </c>
      <c r="E8975" t="s">
        <v>959</v>
      </c>
      <c r="F8975" t="s">
        <v>34</v>
      </c>
      <c r="G8975" t="s">
        <v>35</v>
      </c>
      <c r="H8975" t="s">
        <v>36</v>
      </c>
      <c r="I8975" t="s">
        <v>37</v>
      </c>
      <c r="J8975" t="s">
        <v>275</v>
      </c>
      <c r="K8975" t="s">
        <v>276</v>
      </c>
      <c r="L8975" t="s">
        <v>124</v>
      </c>
      <c r="M8975" t="s">
        <v>38</v>
      </c>
      <c r="N8975" t="s">
        <v>39</v>
      </c>
      <c r="O8975" s="23">
        <v>321</v>
      </c>
      <c r="P8975" s="9">
        <v>8.2100000000000009</v>
      </c>
      <c r="Q8975" t="s">
        <v>40</v>
      </c>
      <c r="R8975">
        <v>24024</v>
      </c>
      <c r="S8975" s="9">
        <v>39.08</v>
      </c>
      <c r="T8975" s="26">
        <v>4.79</v>
      </c>
      <c r="U8975" s="8">
        <v>187.19</v>
      </c>
      <c r="V8975" t="s">
        <v>13806</v>
      </c>
      <c r="W8975" t="s">
        <v>2007</v>
      </c>
      <c r="X8975" t="s">
        <v>42</v>
      </c>
      <c r="Y8975" t="s">
        <v>1740</v>
      </c>
      <c r="AA8975" s="1">
        <f t="shared" si="853"/>
        <v>46120</v>
      </c>
      <c r="AB8975" s="2">
        <f t="shared" si="854"/>
        <v>4</v>
      </c>
      <c r="AC8975" s="2">
        <f t="shared" si="855"/>
        <v>2026</v>
      </c>
      <c r="AD8975" s="2" t="str">
        <f>IFERROR(VLOOKUP(A8975,'Aux Área'!$A$4:$B$123,2,0),"-")</f>
        <v>OPERAÇÃO</v>
      </c>
    </row>
    <row r="8976" spans="1:30" x14ac:dyDescent="0.3">
      <c r="A8976" t="s">
        <v>56</v>
      </c>
      <c r="B8976" t="s">
        <v>266</v>
      </c>
      <c r="C8976" t="s">
        <v>13807</v>
      </c>
      <c r="D8976" t="s">
        <v>120</v>
      </c>
      <c r="E8976" t="s">
        <v>121</v>
      </c>
      <c r="F8976" t="s">
        <v>57</v>
      </c>
      <c r="G8976" t="s">
        <v>35</v>
      </c>
      <c r="H8976" t="s">
        <v>36</v>
      </c>
      <c r="I8976" t="s">
        <v>37</v>
      </c>
      <c r="J8976" t="s">
        <v>370</v>
      </c>
      <c r="K8976" t="s">
        <v>371</v>
      </c>
      <c r="L8976" t="s">
        <v>124</v>
      </c>
      <c r="M8976" t="s">
        <v>38</v>
      </c>
      <c r="N8976" t="s">
        <v>39</v>
      </c>
      <c r="O8976" s="23">
        <v>383</v>
      </c>
      <c r="P8976" s="9">
        <v>9.27</v>
      </c>
      <c r="Q8976" t="s">
        <v>40</v>
      </c>
      <c r="R8976">
        <v>59446</v>
      </c>
      <c r="S8976" s="9">
        <v>41.32</v>
      </c>
      <c r="T8976" s="26">
        <v>4.9909999999999997</v>
      </c>
      <c r="U8976" s="8">
        <v>206.21</v>
      </c>
      <c r="V8976" t="s">
        <v>13808</v>
      </c>
      <c r="W8976" t="s">
        <v>2007</v>
      </c>
      <c r="X8976" t="s">
        <v>42</v>
      </c>
      <c r="Y8976" t="s">
        <v>1740</v>
      </c>
      <c r="AA8976" s="1">
        <f t="shared" si="853"/>
        <v>46120</v>
      </c>
      <c r="AB8976" s="2">
        <f t="shared" si="854"/>
        <v>4</v>
      </c>
      <c r="AC8976" s="2">
        <f t="shared" si="855"/>
        <v>2026</v>
      </c>
      <c r="AD8976" s="2" t="str">
        <f>IFERROR(VLOOKUP(A8976,'Aux Área'!$A$4:$B$123,2,0),"-")</f>
        <v>CONSERVA</v>
      </c>
    </row>
    <row r="8977" spans="1:30" x14ac:dyDescent="0.3">
      <c r="A8977" t="s">
        <v>2306</v>
      </c>
      <c r="B8977" t="s">
        <v>4613</v>
      </c>
      <c r="C8977" t="s">
        <v>13809</v>
      </c>
      <c r="D8977" t="s">
        <v>4386</v>
      </c>
      <c r="E8977" t="s">
        <v>4387</v>
      </c>
      <c r="F8977" t="s">
        <v>2309</v>
      </c>
      <c r="G8977" t="s">
        <v>1135</v>
      </c>
      <c r="H8977" t="s">
        <v>2275</v>
      </c>
      <c r="I8977" t="s">
        <v>1497</v>
      </c>
      <c r="J8977" t="s">
        <v>1665</v>
      </c>
      <c r="K8977" t="s">
        <v>1666</v>
      </c>
      <c r="L8977" t="s">
        <v>301</v>
      </c>
      <c r="M8977" t="s">
        <v>38</v>
      </c>
      <c r="N8977" t="s">
        <v>39</v>
      </c>
      <c r="O8977" s="23">
        <v>444</v>
      </c>
      <c r="P8977" s="9">
        <v>11.08</v>
      </c>
      <c r="Q8977" t="s">
        <v>40</v>
      </c>
      <c r="R8977">
        <v>154817</v>
      </c>
      <c r="S8977" s="9">
        <v>40.08</v>
      </c>
      <c r="T8977" s="26">
        <v>4.6900000000000004</v>
      </c>
      <c r="U8977" s="8">
        <v>187.98</v>
      </c>
      <c r="V8977" t="s">
        <v>13810</v>
      </c>
      <c r="W8977" t="s">
        <v>2276</v>
      </c>
      <c r="X8977" t="s">
        <v>42</v>
      </c>
      <c r="Y8977" t="s">
        <v>2277</v>
      </c>
      <c r="AA8977" s="1">
        <f t="shared" si="853"/>
        <v>46120</v>
      </c>
      <c r="AB8977" s="2">
        <f t="shared" si="854"/>
        <v>4</v>
      </c>
      <c r="AC8977" s="2">
        <f t="shared" si="855"/>
        <v>2026</v>
      </c>
      <c r="AD8977" s="2" t="str">
        <f>IFERROR(VLOOKUP(A8977,'Aux Área'!$A$4:$B$123,2,0),"-")</f>
        <v>INSPEÇÃO</v>
      </c>
    </row>
    <row r="8978" spans="1:30" x14ac:dyDescent="0.3">
      <c r="A8978" t="s">
        <v>5543</v>
      </c>
      <c r="B8978" t="s">
        <v>11845</v>
      </c>
      <c r="C8978" t="s">
        <v>13811</v>
      </c>
      <c r="D8978" t="s">
        <v>9879</v>
      </c>
      <c r="E8978" t="s">
        <v>9667</v>
      </c>
      <c r="F8978" t="s">
        <v>6207</v>
      </c>
      <c r="G8978" t="s">
        <v>1135</v>
      </c>
      <c r="H8978" t="s">
        <v>5545</v>
      </c>
      <c r="I8978" t="s">
        <v>839</v>
      </c>
      <c r="J8978" t="s">
        <v>89</v>
      </c>
      <c r="K8978" t="s">
        <v>90</v>
      </c>
      <c r="L8978" t="s">
        <v>91</v>
      </c>
      <c r="M8978" t="s">
        <v>38</v>
      </c>
      <c r="N8978" t="s">
        <v>39</v>
      </c>
      <c r="O8978" s="23">
        <v>484</v>
      </c>
      <c r="P8978" s="9">
        <v>10.34</v>
      </c>
      <c r="Q8978" t="s">
        <v>40</v>
      </c>
      <c r="R8978">
        <v>46024</v>
      </c>
      <c r="S8978" s="9">
        <v>46.82</v>
      </c>
      <c r="T8978" s="26">
        <v>4.6900000000000004</v>
      </c>
      <c r="U8978" s="8">
        <v>219.59</v>
      </c>
      <c r="V8978" t="s">
        <v>13812</v>
      </c>
      <c r="W8978" t="s">
        <v>2276</v>
      </c>
      <c r="X8978" t="s">
        <v>42</v>
      </c>
      <c r="Y8978" t="s">
        <v>2277</v>
      </c>
      <c r="AA8978" s="1">
        <f t="shared" si="853"/>
        <v>46120</v>
      </c>
      <c r="AB8978" s="2">
        <f t="shared" si="854"/>
        <v>4</v>
      </c>
      <c r="AC8978" s="2">
        <f t="shared" si="855"/>
        <v>2026</v>
      </c>
      <c r="AD8978" s="2" t="str">
        <f>IFERROR(VLOOKUP(A8978,'Aux Área'!$A$4:$B$123,2,0),"-")</f>
        <v>INSPEÇÃO</v>
      </c>
    </row>
    <row r="8979" spans="1:30" x14ac:dyDescent="0.3">
      <c r="A8979" t="s">
        <v>2278</v>
      </c>
      <c r="B8979" t="s">
        <v>4664</v>
      </c>
      <c r="C8979" t="s">
        <v>13813</v>
      </c>
      <c r="D8979" t="s">
        <v>3243</v>
      </c>
      <c r="E8979" t="s">
        <v>3244</v>
      </c>
      <c r="F8979" t="s">
        <v>2281</v>
      </c>
      <c r="G8979" t="s">
        <v>1135</v>
      </c>
      <c r="H8979" t="s">
        <v>2275</v>
      </c>
      <c r="I8979" t="s">
        <v>1497</v>
      </c>
      <c r="J8979" t="s">
        <v>11506</v>
      </c>
      <c r="K8979" t="s">
        <v>11507</v>
      </c>
      <c r="L8979" t="s">
        <v>84</v>
      </c>
      <c r="M8979" t="s">
        <v>38</v>
      </c>
      <c r="N8979" t="s">
        <v>39</v>
      </c>
      <c r="O8979" s="23">
        <v>474</v>
      </c>
      <c r="P8979" s="9">
        <v>10.039999999999999</v>
      </c>
      <c r="Q8979" t="s">
        <v>40</v>
      </c>
      <c r="R8979">
        <v>156803</v>
      </c>
      <c r="S8979" s="9">
        <v>47.22</v>
      </c>
      <c r="T8979" s="26">
        <v>4.99</v>
      </c>
      <c r="U8979" s="8">
        <v>235.63</v>
      </c>
      <c r="V8979" t="s">
        <v>41</v>
      </c>
      <c r="W8979" t="s">
        <v>2276</v>
      </c>
      <c r="X8979" t="s">
        <v>42</v>
      </c>
      <c r="Y8979" t="s">
        <v>2277</v>
      </c>
      <c r="AA8979" s="1">
        <f t="shared" si="853"/>
        <v>46120</v>
      </c>
      <c r="AB8979" s="2">
        <f t="shared" si="854"/>
        <v>4</v>
      </c>
      <c r="AC8979" s="2">
        <f t="shared" si="855"/>
        <v>2026</v>
      </c>
      <c r="AD8979" s="2" t="str">
        <f>IFERROR(VLOOKUP(A8979,'Aux Área'!$A$4:$B$123,2,0),"-")</f>
        <v>INSPEÇÃO</v>
      </c>
    </row>
    <row r="8980" spans="1:30" x14ac:dyDescent="0.3">
      <c r="A8980" t="s">
        <v>1295</v>
      </c>
      <c r="B8980" t="s">
        <v>1753</v>
      </c>
      <c r="C8980" t="s">
        <v>13814</v>
      </c>
      <c r="D8980" t="s">
        <v>1297</v>
      </c>
      <c r="E8980" t="s">
        <v>2221</v>
      </c>
      <c r="F8980" t="s">
        <v>1299</v>
      </c>
      <c r="G8980" t="s">
        <v>1135</v>
      </c>
      <c r="H8980" t="s">
        <v>1301</v>
      </c>
      <c r="I8980" t="s">
        <v>839</v>
      </c>
      <c r="J8980" t="s">
        <v>241</v>
      </c>
      <c r="K8980" t="s">
        <v>242</v>
      </c>
      <c r="L8980" t="s">
        <v>110</v>
      </c>
      <c r="M8980" t="s">
        <v>38</v>
      </c>
      <c r="N8980" t="s">
        <v>39</v>
      </c>
      <c r="O8980" s="23">
        <v>0</v>
      </c>
      <c r="P8980" s="23">
        <v>0</v>
      </c>
      <c r="Q8980" t="s">
        <v>40</v>
      </c>
      <c r="R8980" t="s">
        <v>15244</v>
      </c>
      <c r="S8980" s="9">
        <v>36.840000000000003</v>
      </c>
      <c r="T8980" s="26">
        <v>4.1900000000000004</v>
      </c>
      <c r="U8980" s="8">
        <v>154.37</v>
      </c>
      <c r="V8980" t="s">
        <v>41</v>
      </c>
      <c r="W8980" t="s">
        <v>2007</v>
      </c>
      <c r="X8980" t="s">
        <v>42</v>
      </c>
      <c r="Y8980" t="s">
        <v>1740</v>
      </c>
      <c r="AA8980" s="1">
        <f t="shared" si="853"/>
        <v>46120</v>
      </c>
      <c r="AB8980" s="2">
        <f t="shared" si="854"/>
        <v>4</v>
      </c>
      <c r="AC8980" s="2">
        <f t="shared" si="855"/>
        <v>2026</v>
      </c>
      <c r="AD8980" s="2" t="str">
        <f>IFERROR(VLOOKUP(A8980,'Aux Área'!$A$4:$B$123,2,0),"-")</f>
        <v>LUCCA JR - OP</v>
      </c>
    </row>
    <row r="8981" spans="1:30" x14ac:dyDescent="0.3">
      <c r="A8981" t="s">
        <v>2700</v>
      </c>
      <c r="B8981" t="s">
        <v>2000</v>
      </c>
      <c r="C8981" t="s">
        <v>13815</v>
      </c>
      <c r="D8981" t="s">
        <v>3547</v>
      </c>
      <c r="E8981" t="s">
        <v>3548</v>
      </c>
      <c r="F8981" t="s">
        <v>2703</v>
      </c>
      <c r="G8981" t="s">
        <v>659</v>
      </c>
      <c r="H8981" t="s">
        <v>1996</v>
      </c>
      <c r="I8981" t="s">
        <v>1997</v>
      </c>
      <c r="J8981" t="s">
        <v>275</v>
      </c>
      <c r="K8981" t="s">
        <v>276</v>
      </c>
      <c r="L8981" t="s">
        <v>124</v>
      </c>
      <c r="M8981" t="s">
        <v>38</v>
      </c>
      <c r="N8981" t="s">
        <v>668</v>
      </c>
      <c r="O8981" s="23">
        <v>393</v>
      </c>
      <c r="P8981" s="9">
        <v>5.61</v>
      </c>
      <c r="Q8981" t="s">
        <v>40</v>
      </c>
      <c r="R8981">
        <v>30947</v>
      </c>
      <c r="S8981" s="9">
        <v>70.010000000000005</v>
      </c>
      <c r="T8981" s="26">
        <v>9.75</v>
      </c>
      <c r="U8981" s="8">
        <v>682.6</v>
      </c>
      <c r="V8981" t="s">
        <v>13816</v>
      </c>
      <c r="W8981" t="s">
        <v>1985</v>
      </c>
      <c r="X8981" t="s">
        <v>42</v>
      </c>
      <c r="Y8981" t="s">
        <v>1986</v>
      </c>
      <c r="AA8981" s="1">
        <f t="shared" si="853"/>
        <v>46120</v>
      </c>
      <c r="AB8981" s="2">
        <f t="shared" si="854"/>
        <v>4</v>
      </c>
      <c r="AC8981" s="2">
        <f t="shared" si="855"/>
        <v>2026</v>
      </c>
      <c r="AD8981" s="2" t="str">
        <f>IFERROR(VLOOKUP(A8981,'Aux Área'!$A$4:$B$123,2,0),"-")</f>
        <v>PESADOS</v>
      </c>
    </row>
    <row r="8982" spans="1:30" x14ac:dyDescent="0.3">
      <c r="A8982" t="s">
        <v>2700</v>
      </c>
      <c r="C8982" t="s">
        <v>15840</v>
      </c>
      <c r="F8982" t="s">
        <v>2703</v>
      </c>
      <c r="K8982" t="s">
        <v>276</v>
      </c>
      <c r="N8982" t="s">
        <v>15690</v>
      </c>
      <c r="O8982" t="s">
        <v>15244</v>
      </c>
      <c r="P8982" s="9" t="s">
        <v>15244</v>
      </c>
      <c r="Q8982" t="s">
        <v>40</v>
      </c>
      <c r="R8982" t="s">
        <v>15244</v>
      </c>
      <c r="S8982">
        <v>3.29</v>
      </c>
      <c r="U8982" s="8">
        <v>12.49</v>
      </c>
      <c r="AA8982" s="1">
        <f t="shared" si="853"/>
        <v>46120</v>
      </c>
      <c r="AB8982" s="2">
        <f t="shared" si="854"/>
        <v>4</v>
      </c>
      <c r="AC8982" s="2">
        <f t="shared" si="855"/>
        <v>2026</v>
      </c>
      <c r="AD8982" s="2" t="str">
        <f>IFERROR(VLOOKUP(A8982,'Aux Área'!$A$4:$B$123,2,0),"-")</f>
        <v>PESADOS</v>
      </c>
    </row>
    <row r="8983" spans="1:30" x14ac:dyDescent="0.3">
      <c r="A8983" t="s">
        <v>10615</v>
      </c>
      <c r="B8983" t="s">
        <v>1848</v>
      </c>
      <c r="C8983" t="s">
        <v>13817</v>
      </c>
      <c r="D8983" t="s">
        <v>10617</v>
      </c>
      <c r="E8983" t="s">
        <v>10618</v>
      </c>
      <c r="F8983" t="s">
        <v>653</v>
      </c>
      <c r="G8983" t="s">
        <v>635</v>
      </c>
      <c r="H8983" t="s">
        <v>10619</v>
      </c>
      <c r="I8983" t="s">
        <v>699</v>
      </c>
      <c r="J8983" t="s">
        <v>122</v>
      </c>
      <c r="K8983" t="s">
        <v>123</v>
      </c>
      <c r="L8983" t="s">
        <v>124</v>
      </c>
      <c r="M8983" t="s">
        <v>38</v>
      </c>
      <c r="N8983" t="s">
        <v>638</v>
      </c>
      <c r="O8983" s="23">
        <v>0</v>
      </c>
      <c r="P8983" s="9">
        <v>0</v>
      </c>
      <c r="Q8983" t="s">
        <v>40</v>
      </c>
      <c r="R8983">
        <v>0</v>
      </c>
      <c r="S8983" s="9">
        <v>221.33</v>
      </c>
      <c r="T8983" s="26">
        <v>7.6</v>
      </c>
      <c r="U8983" s="8">
        <v>1682.1</v>
      </c>
      <c r="V8983" t="s">
        <v>162</v>
      </c>
      <c r="W8983" t="s">
        <v>652</v>
      </c>
      <c r="X8983" t="s">
        <v>42</v>
      </c>
      <c r="Y8983" t="s">
        <v>653</v>
      </c>
      <c r="AA8983" s="1">
        <f t="shared" si="853"/>
        <v>46120</v>
      </c>
      <c r="AB8983" s="2">
        <f t="shared" si="854"/>
        <v>4</v>
      </c>
      <c r="AC8983" s="2">
        <f t="shared" si="855"/>
        <v>2026</v>
      </c>
      <c r="AD8983" s="2" t="str">
        <f>IFERROR(VLOOKUP(A8983,'Aux Área'!$A$4:$B$123,2,0),"-")</f>
        <v>SÃO PEDRO</v>
      </c>
    </row>
    <row r="8984" spans="1:30" x14ac:dyDescent="0.3">
      <c r="A8984" t="s">
        <v>46</v>
      </c>
      <c r="B8984" t="s">
        <v>458</v>
      </c>
      <c r="C8984" t="s">
        <v>13818</v>
      </c>
      <c r="D8984" t="s">
        <v>729</v>
      </c>
      <c r="E8984" t="s">
        <v>730</v>
      </c>
      <c r="F8984" t="s">
        <v>5185</v>
      </c>
      <c r="G8984" t="s">
        <v>35</v>
      </c>
      <c r="H8984" t="s">
        <v>36</v>
      </c>
      <c r="I8984" t="s">
        <v>37</v>
      </c>
      <c r="J8984" t="s">
        <v>7470</v>
      </c>
      <c r="K8984" t="s">
        <v>7471</v>
      </c>
      <c r="L8984" t="s">
        <v>7472</v>
      </c>
      <c r="M8984" t="s">
        <v>38</v>
      </c>
      <c r="N8984" t="s">
        <v>39</v>
      </c>
      <c r="O8984" s="23">
        <v>307</v>
      </c>
      <c r="P8984" s="9">
        <v>8.11</v>
      </c>
      <c r="Q8984" t="s">
        <v>40</v>
      </c>
      <c r="R8984">
        <v>35165</v>
      </c>
      <c r="S8984" s="9">
        <v>37.840000000000003</v>
      </c>
      <c r="T8984" s="26">
        <v>4.79</v>
      </c>
      <c r="U8984" s="8">
        <v>181.25</v>
      </c>
      <c r="V8984" t="s">
        <v>13819</v>
      </c>
      <c r="W8984" t="s">
        <v>2007</v>
      </c>
      <c r="X8984" t="s">
        <v>42</v>
      </c>
      <c r="Y8984" t="s">
        <v>1740</v>
      </c>
      <c r="AA8984" s="1">
        <f t="shared" si="853"/>
        <v>46120</v>
      </c>
      <c r="AB8984" s="2">
        <f t="shared" si="854"/>
        <v>4</v>
      </c>
      <c r="AC8984" s="2">
        <f t="shared" si="855"/>
        <v>2026</v>
      </c>
      <c r="AD8984" s="2" t="str">
        <f>IFERROR(VLOOKUP(A8984,'Aux Área'!$A$4:$B$123,2,0),"-")</f>
        <v>FACILITIES</v>
      </c>
    </row>
    <row r="8985" spans="1:30" x14ac:dyDescent="0.3">
      <c r="A8985" t="s">
        <v>68</v>
      </c>
      <c r="B8985" t="s">
        <v>296</v>
      </c>
      <c r="C8985" t="s">
        <v>13820</v>
      </c>
      <c r="D8985" t="s">
        <v>1562</v>
      </c>
      <c r="E8985" t="s">
        <v>1563</v>
      </c>
      <c r="F8985" t="s">
        <v>69</v>
      </c>
      <c r="G8985" t="s">
        <v>35</v>
      </c>
      <c r="H8985" t="s">
        <v>36</v>
      </c>
      <c r="I8985" t="s">
        <v>37</v>
      </c>
      <c r="J8985" t="s">
        <v>275</v>
      </c>
      <c r="K8985" t="s">
        <v>276</v>
      </c>
      <c r="L8985" t="s">
        <v>124</v>
      </c>
      <c r="M8985" t="s">
        <v>38</v>
      </c>
      <c r="N8985" t="s">
        <v>39</v>
      </c>
      <c r="O8985" s="23">
        <v>294</v>
      </c>
      <c r="P8985" s="9">
        <v>7.41</v>
      </c>
      <c r="Q8985" t="s">
        <v>40</v>
      </c>
      <c r="R8985">
        <v>55781</v>
      </c>
      <c r="S8985" s="9">
        <v>39.69</v>
      </c>
      <c r="T8985" s="26">
        <v>4.79</v>
      </c>
      <c r="U8985" s="8">
        <v>190.12</v>
      </c>
      <c r="V8985" t="s">
        <v>13821</v>
      </c>
      <c r="W8985" t="s">
        <v>2007</v>
      </c>
      <c r="X8985" t="s">
        <v>42</v>
      </c>
      <c r="Y8985" t="s">
        <v>1740</v>
      </c>
      <c r="AA8985" s="1">
        <f t="shared" si="853"/>
        <v>46120</v>
      </c>
      <c r="AB8985" s="2">
        <f t="shared" si="854"/>
        <v>4</v>
      </c>
      <c r="AC8985" s="2">
        <f t="shared" si="855"/>
        <v>2026</v>
      </c>
      <c r="AD8985" s="2" t="str">
        <f>IFERROR(VLOOKUP(A8985,'Aux Área'!$A$4:$B$123,2,0),"-")</f>
        <v>OPERAÇÃO</v>
      </c>
    </row>
    <row r="8986" spans="1:30" x14ac:dyDescent="0.3">
      <c r="A8986" t="s">
        <v>62</v>
      </c>
      <c r="B8986" t="s">
        <v>1455</v>
      </c>
      <c r="C8986" t="s">
        <v>13822</v>
      </c>
      <c r="D8986" t="s">
        <v>158</v>
      </c>
      <c r="E8986" t="s">
        <v>159</v>
      </c>
      <c r="F8986" t="s">
        <v>63</v>
      </c>
      <c r="G8986" t="s">
        <v>35</v>
      </c>
      <c r="H8986" t="s">
        <v>36</v>
      </c>
      <c r="I8986" t="s">
        <v>37</v>
      </c>
      <c r="J8986" t="s">
        <v>10485</v>
      </c>
      <c r="K8986" t="s">
        <v>527</v>
      </c>
      <c r="L8986" t="s">
        <v>124</v>
      </c>
      <c r="M8986" t="s">
        <v>38</v>
      </c>
      <c r="N8986" t="s">
        <v>39</v>
      </c>
      <c r="O8986" s="23">
        <v>395</v>
      </c>
      <c r="P8986" s="9">
        <v>9.73</v>
      </c>
      <c r="Q8986" t="s">
        <v>40</v>
      </c>
      <c r="R8986">
        <v>73889</v>
      </c>
      <c r="S8986" s="9">
        <v>40.6</v>
      </c>
      <c r="T8986" s="26">
        <v>4.7910000000000004</v>
      </c>
      <c r="U8986" s="8">
        <v>194.5</v>
      </c>
      <c r="V8986" t="s">
        <v>13823</v>
      </c>
      <c r="W8986" t="s">
        <v>2007</v>
      </c>
      <c r="X8986" t="s">
        <v>42</v>
      </c>
      <c r="Y8986" t="s">
        <v>1740</v>
      </c>
      <c r="AA8986" s="1">
        <f t="shared" si="853"/>
        <v>46120</v>
      </c>
      <c r="AB8986" s="2">
        <f t="shared" si="854"/>
        <v>4</v>
      </c>
      <c r="AC8986" s="2">
        <f t="shared" si="855"/>
        <v>2026</v>
      </c>
      <c r="AD8986" s="2" t="str">
        <f>IFERROR(VLOOKUP(A8986,'Aux Área'!$A$4:$B$123,2,0),"-")</f>
        <v>CONSERVA</v>
      </c>
    </row>
    <row r="8987" spans="1:30" x14ac:dyDescent="0.3">
      <c r="A8987" t="s">
        <v>2638</v>
      </c>
      <c r="B8987" t="s">
        <v>4593</v>
      </c>
      <c r="C8987" t="s">
        <v>13824</v>
      </c>
      <c r="D8987" t="s">
        <v>4988</v>
      </c>
      <c r="E8987" t="s">
        <v>4989</v>
      </c>
      <c r="F8987" t="s">
        <v>2641</v>
      </c>
      <c r="G8987" t="s">
        <v>1135</v>
      </c>
      <c r="H8987" t="s">
        <v>2275</v>
      </c>
      <c r="I8987" t="s">
        <v>1497</v>
      </c>
      <c r="J8987" t="s">
        <v>370</v>
      </c>
      <c r="K8987" t="s">
        <v>371</v>
      </c>
      <c r="L8987" t="s">
        <v>124</v>
      </c>
      <c r="M8987" t="s">
        <v>38</v>
      </c>
      <c r="N8987" t="s">
        <v>39</v>
      </c>
      <c r="O8987" s="10">
        <v>411</v>
      </c>
      <c r="P8987" s="24">
        <v>9.9700000000000006</v>
      </c>
      <c r="Q8987" t="s">
        <v>40</v>
      </c>
      <c r="R8987" s="2">
        <v>142959</v>
      </c>
      <c r="S8987" s="9">
        <v>41.24</v>
      </c>
      <c r="T8987" s="26">
        <v>4.99</v>
      </c>
      <c r="U8987" s="8">
        <v>205.79</v>
      </c>
      <c r="V8987" t="s">
        <v>13825</v>
      </c>
      <c r="W8987" t="s">
        <v>2276</v>
      </c>
      <c r="X8987" t="s">
        <v>42</v>
      </c>
      <c r="Y8987" t="s">
        <v>2277</v>
      </c>
      <c r="AA8987" s="1">
        <f t="shared" si="853"/>
        <v>46120</v>
      </c>
      <c r="AB8987" s="2">
        <f t="shared" si="854"/>
        <v>4</v>
      </c>
      <c r="AC8987" s="2">
        <f t="shared" si="855"/>
        <v>2026</v>
      </c>
      <c r="AD8987" s="2" t="str">
        <f>IFERROR(VLOOKUP(A8987,'Aux Área'!$A$4:$B$123,2,0),"-")</f>
        <v>INSPEÇÃO</v>
      </c>
    </row>
    <row r="8988" spans="1:30" x14ac:dyDescent="0.3">
      <c r="A8988" t="s">
        <v>1069</v>
      </c>
      <c r="B8988" t="s">
        <v>11027</v>
      </c>
      <c r="C8988" t="s">
        <v>13826</v>
      </c>
      <c r="D8988" t="s">
        <v>2169</v>
      </c>
      <c r="E8988" t="s">
        <v>2170</v>
      </c>
      <c r="F8988" t="s">
        <v>1071</v>
      </c>
      <c r="G8988" t="s">
        <v>35</v>
      </c>
      <c r="H8988" t="s">
        <v>36</v>
      </c>
      <c r="I8988" t="s">
        <v>37</v>
      </c>
      <c r="J8988" t="s">
        <v>275</v>
      </c>
      <c r="K8988" t="s">
        <v>276</v>
      </c>
      <c r="L8988" t="s">
        <v>124</v>
      </c>
      <c r="M8988" t="s">
        <v>38</v>
      </c>
      <c r="N8988" t="s">
        <v>39</v>
      </c>
      <c r="O8988" s="23">
        <v>259</v>
      </c>
      <c r="P8988" s="9">
        <v>7.9</v>
      </c>
      <c r="Q8988" t="s">
        <v>40</v>
      </c>
      <c r="R8988">
        <v>22819</v>
      </c>
      <c r="S8988" s="9">
        <v>32.78</v>
      </c>
      <c r="T8988" s="26">
        <v>4.79</v>
      </c>
      <c r="U8988" s="8">
        <v>157.02000000000001</v>
      </c>
      <c r="V8988" t="s">
        <v>13827</v>
      </c>
      <c r="W8988" t="s">
        <v>2007</v>
      </c>
      <c r="X8988" t="s">
        <v>42</v>
      </c>
      <c r="Y8988" t="s">
        <v>1740</v>
      </c>
      <c r="AA8988" s="1">
        <f t="shared" si="853"/>
        <v>46120</v>
      </c>
      <c r="AB8988" s="2">
        <f t="shared" si="854"/>
        <v>4</v>
      </c>
      <c r="AC8988" s="2">
        <f t="shared" si="855"/>
        <v>2026</v>
      </c>
      <c r="AD8988" s="2" t="str">
        <f>IFERROR(VLOOKUP(A8988,'Aux Área'!$A$4:$B$123,2,0),"-")</f>
        <v>FACILITIES</v>
      </c>
    </row>
    <row r="8989" spans="1:30" x14ac:dyDescent="0.3">
      <c r="A8989" t="s">
        <v>76</v>
      </c>
      <c r="B8989" t="s">
        <v>380</v>
      </c>
      <c r="C8989" t="s">
        <v>13828</v>
      </c>
      <c r="D8989" t="s">
        <v>382</v>
      </c>
      <c r="E8989" t="s">
        <v>383</v>
      </c>
      <c r="F8989" t="s">
        <v>77</v>
      </c>
      <c r="G8989" t="s">
        <v>35</v>
      </c>
      <c r="H8989" t="s">
        <v>36</v>
      </c>
      <c r="I8989" t="s">
        <v>37</v>
      </c>
      <c r="J8989" t="s">
        <v>89</v>
      </c>
      <c r="K8989" t="s">
        <v>90</v>
      </c>
      <c r="L8989" t="s">
        <v>91</v>
      </c>
      <c r="M8989" t="s">
        <v>38</v>
      </c>
      <c r="N8989" t="s">
        <v>39</v>
      </c>
      <c r="O8989" s="23">
        <v>400</v>
      </c>
      <c r="P8989" s="9">
        <v>9.24</v>
      </c>
      <c r="Q8989" t="s">
        <v>40</v>
      </c>
      <c r="R8989">
        <v>67615</v>
      </c>
      <c r="S8989" s="9">
        <v>43.31</v>
      </c>
      <c r="T8989" s="26">
        <v>4.6900000000000004</v>
      </c>
      <c r="U8989" s="8">
        <v>203.12</v>
      </c>
      <c r="V8989" t="s">
        <v>13829</v>
      </c>
      <c r="W8989" t="s">
        <v>2007</v>
      </c>
      <c r="X8989" t="s">
        <v>42</v>
      </c>
      <c r="Y8989" t="s">
        <v>1740</v>
      </c>
      <c r="AA8989" s="1">
        <f t="shared" si="853"/>
        <v>46120</v>
      </c>
      <c r="AB8989" s="2">
        <f t="shared" si="854"/>
        <v>4</v>
      </c>
      <c r="AC8989" s="2">
        <f t="shared" si="855"/>
        <v>2026</v>
      </c>
      <c r="AD8989" s="2" t="str">
        <f>IFERROR(VLOOKUP(A8989,'Aux Área'!$A$4:$B$123,2,0),"-")</f>
        <v>QSMS</v>
      </c>
    </row>
    <row r="8990" spans="1:30" x14ac:dyDescent="0.3">
      <c r="A8990" t="s">
        <v>2632</v>
      </c>
      <c r="B8990" t="s">
        <v>11859</v>
      </c>
      <c r="C8990" t="s">
        <v>13830</v>
      </c>
      <c r="D8990" t="s">
        <v>10329</v>
      </c>
      <c r="E8990" t="s">
        <v>9675</v>
      </c>
      <c r="F8990" t="s">
        <v>3712</v>
      </c>
      <c r="G8990" t="s">
        <v>1300</v>
      </c>
      <c r="H8990" t="s">
        <v>2635</v>
      </c>
      <c r="I8990" t="s">
        <v>37</v>
      </c>
      <c r="J8990" t="s">
        <v>5537</v>
      </c>
      <c r="K8990" t="s">
        <v>5538</v>
      </c>
      <c r="L8990" t="s">
        <v>217</v>
      </c>
      <c r="M8990" t="s">
        <v>38</v>
      </c>
      <c r="N8990" t="s">
        <v>39</v>
      </c>
      <c r="O8990" s="23">
        <v>269</v>
      </c>
      <c r="P8990" s="9">
        <v>7.93</v>
      </c>
      <c r="Q8990" t="s">
        <v>40</v>
      </c>
      <c r="R8990">
        <v>21279</v>
      </c>
      <c r="S8990" s="9">
        <v>33.93</v>
      </c>
      <c r="T8990" s="26">
        <v>4.7809999999999997</v>
      </c>
      <c r="U8990" s="8">
        <v>162.22</v>
      </c>
      <c r="V8990" t="s">
        <v>41</v>
      </c>
      <c r="W8990" t="s">
        <v>2007</v>
      </c>
      <c r="X8990" t="s">
        <v>42</v>
      </c>
      <c r="Y8990" t="s">
        <v>1740</v>
      </c>
      <c r="AA8990" s="1">
        <f t="shared" si="853"/>
        <v>46120</v>
      </c>
      <c r="AB8990" s="2">
        <f t="shared" si="854"/>
        <v>4</v>
      </c>
      <c r="AC8990" s="2">
        <f t="shared" si="855"/>
        <v>2026</v>
      </c>
      <c r="AD8990" s="2" t="str">
        <f>IFERROR(VLOOKUP(A8990,'Aux Área'!$A$4:$B$123,2,0),"-")</f>
        <v>TI</v>
      </c>
    </row>
    <row r="8991" spans="1:30" x14ac:dyDescent="0.3">
      <c r="A8991" t="s">
        <v>2655</v>
      </c>
      <c r="B8991" t="s">
        <v>10768</v>
      </c>
      <c r="C8991" t="s">
        <v>13831</v>
      </c>
      <c r="D8991" t="s">
        <v>1619</v>
      </c>
      <c r="E8991" t="s">
        <v>1620</v>
      </c>
      <c r="F8991" t="s">
        <v>3605</v>
      </c>
      <c r="G8991" t="s">
        <v>1635</v>
      </c>
      <c r="H8991" t="s">
        <v>2635</v>
      </c>
      <c r="I8991" t="s">
        <v>37</v>
      </c>
      <c r="J8991" t="s">
        <v>188</v>
      </c>
      <c r="K8991" t="s">
        <v>189</v>
      </c>
      <c r="L8991" t="s">
        <v>190</v>
      </c>
      <c r="M8991" t="s">
        <v>38</v>
      </c>
      <c r="N8991" t="s">
        <v>39</v>
      </c>
      <c r="O8991" s="23">
        <v>293</v>
      </c>
      <c r="P8991" s="9">
        <v>10</v>
      </c>
      <c r="Q8991" t="s">
        <v>40</v>
      </c>
      <c r="R8991">
        <v>28269</v>
      </c>
      <c r="S8991" s="9">
        <v>29.29</v>
      </c>
      <c r="T8991" s="26">
        <v>4.99</v>
      </c>
      <c r="U8991" s="8">
        <v>146.16</v>
      </c>
      <c r="V8991" t="s">
        <v>41</v>
      </c>
      <c r="W8991" t="s">
        <v>2007</v>
      </c>
      <c r="X8991" t="s">
        <v>42</v>
      </c>
      <c r="Y8991" t="s">
        <v>6209</v>
      </c>
      <c r="AA8991" s="1">
        <f t="shared" si="853"/>
        <v>46120</v>
      </c>
      <c r="AB8991" s="2">
        <f t="shared" si="854"/>
        <v>4</v>
      </c>
      <c r="AC8991" s="2">
        <f t="shared" si="855"/>
        <v>2026</v>
      </c>
      <c r="AD8991" s="2" t="str">
        <f>IFERROR(VLOOKUP(A8991,'Aux Área'!$A$4:$B$123,2,0),"-")</f>
        <v>TI</v>
      </c>
    </row>
    <row r="8992" spans="1:30" x14ac:dyDescent="0.3">
      <c r="A8992" t="s">
        <v>2260</v>
      </c>
      <c r="B8992" t="s">
        <v>113</v>
      </c>
      <c r="C8992" t="s">
        <v>13832</v>
      </c>
      <c r="D8992" t="s">
        <v>4423</v>
      </c>
      <c r="E8992" t="s">
        <v>4424</v>
      </c>
      <c r="F8992" t="s">
        <v>2262</v>
      </c>
      <c r="G8992" t="s">
        <v>35</v>
      </c>
      <c r="H8992" t="s">
        <v>2263</v>
      </c>
      <c r="I8992" t="s">
        <v>2186</v>
      </c>
      <c r="J8992" t="s">
        <v>1681</v>
      </c>
      <c r="K8992" t="s">
        <v>1682</v>
      </c>
      <c r="L8992" t="s">
        <v>141</v>
      </c>
      <c r="M8992" t="s">
        <v>38</v>
      </c>
      <c r="N8992" t="s">
        <v>668</v>
      </c>
      <c r="O8992" s="23">
        <v>412</v>
      </c>
      <c r="P8992" s="9">
        <v>12.26</v>
      </c>
      <c r="Q8992" t="s">
        <v>40</v>
      </c>
      <c r="R8992">
        <v>134995</v>
      </c>
      <c r="S8992" s="9">
        <v>33.6</v>
      </c>
      <c r="T8992" s="26">
        <v>7.3390000000000004</v>
      </c>
      <c r="U8992" s="8">
        <v>246.59</v>
      </c>
      <c r="V8992" t="s">
        <v>41</v>
      </c>
      <c r="W8992" t="s">
        <v>2007</v>
      </c>
      <c r="X8992" t="s">
        <v>42</v>
      </c>
      <c r="Y8992" t="s">
        <v>1740</v>
      </c>
      <c r="AA8992" s="1">
        <f t="shared" si="853"/>
        <v>46120</v>
      </c>
      <c r="AB8992" s="2">
        <f t="shared" si="854"/>
        <v>4</v>
      </c>
      <c r="AC8992" s="2">
        <f t="shared" si="855"/>
        <v>2026</v>
      </c>
      <c r="AD8992" s="2" t="str">
        <f>IFERROR(VLOOKUP(A8992,'Aux Área'!$A$4:$B$123,2,0),"-")</f>
        <v>INSPEÇÃO</v>
      </c>
    </row>
    <row r="8993" spans="1:30" x14ac:dyDescent="0.3">
      <c r="A8993" t="s">
        <v>44</v>
      </c>
      <c r="B8993" t="s">
        <v>478</v>
      </c>
      <c r="C8993" t="s">
        <v>13833</v>
      </c>
      <c r="D8993" t="s">
        <v>13834</v>
      </c>
      <c r="E8993" t="s">
        <v>13835</v>
      </c>
      <c r="F8993" t="s">
        <v>45</v>
      </c>
      <c r="G8993" t="s">
        <v>35</v>
      </c>
      <c r="H8993" t="s">
        <v>36</v>
      </c>
      <c r="I8993" t="s">
        <v>37</v>
      </c>
      <c r="J8993" t="s">
        <v>1665</v>
      </c>
      <c r="K8993" t="s">
        <v>1666</v>
      </c>
      <c r="L8993" t="s">
        <v>301</v>
      </c>
      <c r="M8993" t="s">
        <v>38</v>
      </c>
      <c r="N8993" t="s">
        <v>39</v>
      </c>
      <c r="O8993" s="23">
        <v>442</v>
      </c>
      <c r="P8993" s="9">
        <v>11.54</v>
      </c>
      <c r="Q8993" t="s">
        <v>40</v>
      </c>
      <c r="R8993">
        <v>27701</v>
      </c>
      <c r="S8993" s="9">
        <v>38.31</v>
      </c>
      <c r="T8993" s="26">
        <v>4.6900000000000004</v>
      </c>
      <c r="U8993" s="8">
        <v>179.67</v>
      </c>
      <c r="V8993" t="s">
        <v>13836</v>
      </c>
      <c r="W8993" t="s">
        <v>2007</v>
      </c>
      <c r="X8993" t="s">
        <v>42</v>
      </c>
      <c r="Y8993" t="s">
        <v>1740</v>
      </c>
      <c r="AA8993" s="1">
        <f t="shared" si="853"/>
        <v>46120</v>
      </c>
      <c r="AB8993" s="2">
        <f t="shared" si="854"/>
        <v>4</v>
      </c>
      <c r="AC8993" s="2">
        <f t="shared" si="855"/>
        <v>2026</v>
      </c>
      <c r="AD8993" s="2" t="str">
        <f>IFERROR(VLOOKUP(A8993,'Aux Área'!$A$4:$B$123,2,0),"-")</f>
        <v>OPERAÇÃO</v>
      </c>
    </row>
    <row r="8994" spans="1:30" x14ac:dyDescent="0.3">
      <c r="A8994" t="s">
        <v>2347</v>
      </c>
      <c r="B8994" t="s">
        <v>2348</v>
      </c>
      <c r="C8994" t="s">
        <v>13837</v>
      </c>
      <c r="D8994" t="s">
        <v>4085</v>
      </c>
      <c r="E8994" t="s">
        <v>4086</v>
      </c>
      <c r="F8994" t="s">
        <v>2350</v>
      </c>
      <c r="G8994" t="s">
        <v>659</v>
      </c>
      <c r="H8994" t="s">
        <v>1996</v>
      </c>
      <c r="I8994" t="s">
        <v>1997</v>
      </c>
      <c r="J8994" t="s">
        <v>492</v>
      </c>
      <c r="K8994" t="s">
        <v>493</v>
      </c>
      <c r="L8994" t="s">
        <v>110</v>
      </c>
      <c r="M8994" t="s">
        <v>38</v>
      </c>
      <c r="N8994" t="s">
        <v>668</v>
      </c>
      <c r="O8994" s="23">
        <v>289</v>
      </c>
      <c r="P8994" s="9">
        <v>6.02</v>
      </c>
      <c r="Q8994" t="s">
        <v>40</v>
      </c>
      <c r="R8994">
        <v>42494</v>
      </c>
      <c r="S8994" s="9">
        <v>48</v>
      </c>
      <c r="T8994" s="26">
        <v>7.24</v>
      </c>
      <c r="U8994" s="8">
        <v>347.52</v>
      </c>
      <c r="V8994" t="s">
        <v>41</v>
      </c>
      <c r="W8994" t="s">
        <v>1985</v>
      </c>
      <c r="X8994" t="s">
        <v>42</v>
      </c>
      <c r="Y8994" t="s">
        <v>1986</v>
      </c>
      <c r="AA8994" s="1">
        <f t="shared" si="853"/>
        <v>46120</v>
      </c>
      <c r="AB8994" s="2">
        <f t="shared" si="854"/>
        <v>4</v>
      </c>
      <c r="AC8994" s="2">
        <f t="shared" si="855"/>
        <v>2026</v>
      </c>
      <c r="AD8994" s="2" t="str">
        <f>IFERROR(VLOOKUP(A8994,'Aux Área'!$A$4:$B$123,2,0),"-")</f>
        <v>PESADOS</v>
      </c>
    </row>
    <row r="8995" spans="1:30" x14ac:dyDescent="0.3">
      <c r="A8995" t="s">
        <v>3092</v>
      </c>
      <c r="B8995" t="s">
        <v>4774</v>
      </c>
      <c r="C8995" t="s">
        <v>13838</v>
      </c>
      <c r="D8995" t="s">
        <v>3285</v>
      </c>
      <c r="E8995" t="s">
        <v>3286</v>
      </c>
      <c r="F8995" t="s">
        <v>3594</v>
      </c>
      <c r="G8995" t="s">
        <v>1135</v>
      </c>
      <c r="H8995" t="s">
        <v>2275</v>
      </c>
      <c r="I8995" t="s">
        <v>1497</v>
      </c>
      <c r="J8995" t="s">
        <v>188</v>
      </c>
      <c r="K8995" t="s">
        <v>189</v>
      </c>
      <c r="L8995" t="s">
        <v>190</v>
      </c>
      <c r="M8995" t="s">
        <v>38</v>
      </c>
      <c r="N8995" t="s">
        <v>39</v>
      </c>
      <c r="O8995" s="23">
        <v>436</v>
      </c>
      <c r="P8995" s="9">
        <v>9.89</v>
      </c>
      <c r="Q8995" t="s">
        <v>40</v>
      </c>
      <c r="R8995">
        <v>136465</v>
      </c>
      <c r="S8995" s="9">
        <v>44.08</v>
      </c>
      <c r="T8995" s="26">
        <v>4.99</v>
      </c>
      <c r="U8995" s="8">
        <v>219.96</v>
      </c>
      <c r="V8995" t="s">
        <v>41</v>
      </c>
      <c r="W8995" t="s">
        <v>2276</v>
      </c>
      <c r="X8995" t="s">
        <v>42</v>
      </c>
      <c r="Y8995" t="s">
        <v>2277</v>
      </c>
      <c r="AA8995" s="1">
        <f t="shared" si="853"/>
        <v>46120</v>
      </c>
      <c r="AB8995" s="2">
        <f t="shared" si="854"/>
        <v>4</v>
      </c>
      <c r="AC8995" s="2">
        <f t="shared" si="855"/>
        <v>2026</v>
      </c>
      <c r="AD8995" s="2" t="str">
        <f>IFERROR(VLOOKUP(A8995,'Aux Área'!$A$4:$B$123,2,0),"-")</f>
        <v>INSPEÇÃO</v>
      </c>
    </row>
    <row r="8996" spans="1:30" x14ac:dyDescent="0.3">
      <c r="A8996" t="s">
        <v>2041</v>
      </c>
      <c r="B8996" t="s">
        <v>2042</v>
      </c>
      <c r="C8996" t="s">
        <v>13839</v>
      </c>
      <c r="D8996" t="s">
        <v>1297</v>
      </c>
      <c r="E8996" t="s">
        <v>2221</v>
      </c>
      <c r="F8996" t="s">
        <v>2044</v>
      </c>
      <c r="G8996" t="s">
        <v>659</v>
      </c>
      <c r="H8996" t="s">
        <v>1996</v>
      </c>
      <c r="I8996" t="s">
        <v>1997</v>
      </c>
      <c r="J8996" t="s">
        <v>231</v>
      </c>
      <c r="K8996" t="s">
        <v>232</v>
      </c>
      <c r="L8996" t="s">
        <v>217</v>
      </c>
      <c r="M8996" t="s">
        <v>38</v>
      </c>
      <c r="N8996" t="s">
        <v>668</v>
      </c>
      <c r="O8996" s="23">
        <v>276</v>
      </c>
      <c r="P8996" s="9">
        <v>6.33</v>
      </c>
      <c r="Q8996" t="s">
        <v>40</v>
      </c>
      <c r="R8996">
        <v>44515</v>
      </c>
      <c r="S8996" s="9">
        <v>43.59</v>
      </c>
      <c r="T8996" s="26">
        <v>7.8</v>
      </c>
      <c r="U8996" s="8">
        <v>340.02</v>
      </c>
      <c r="V8996" t="s">
        <v>13840</v>
      </c>
      <c r="W8996" t="s">
        <v>1985</v>
      </c>
      <c r="X8996" t="s">
        <v>42</v>
      </c>
      <c r="Y8996" t="s">
        <v>1986</v>
      </c>
      <c r="AA8996" s="1">
        <f t="shared" si="853"/>
        <v>46120</v>
      </c>
      <c r="AB8996" s="2">
        <f t="shared" si="854"/>
        <v>4</v>
      </c>
      <c r="AC8996" s="2">
        <f t="shared" si="855"/>
        <v>2026</v>
      </c>
      <c r="AD8996" s="2" t="str">
        <f>IFERROR(VLOOKUP(A8996,'Aux Área'!$A$4:$B$123,2,0),"-")</f>
        <v>PESADOS</v>
      </c>
    </row>
    <row r="8997" spans="1:30" x14ac:dyDescent="0.3">
      <c r="A8997" t="s">
        <v>2347</v>
      </c>
      <c r="C8997" t="s">
        <v>15861</v>
      </c>
      <c r="F8997" t="s">
        <v>2350</v>
      </c>
      <c r="K8997" t="s">
        <v>493</v>
      </c>
      <c r="N8997" t="s">
        <v>15690</v>
      </c>
      <c r="O8997" t="s">
        <v>15244</v>
      </c>
      <c r="P8997" s="9" t="s">
        <v>15244</v>
      </c>
      <c r="Q8997" t="s">
        <v>40</v>
      </c>
      <c r="R8997" t="s">
        <v>15244</v>
      </c>
      <c r="S8997">
        <v>2.15</v>
      </c>
      <c r="U8997" s="8">
        <v>10.28</v>
      </c>
      <c r="AA8997" s="1">
        <f t="shared" si="853"/>
        <v>46120</v>
      </c>
      <c r="AB8997" s="2">
        <f t="shared" si="854"/>
        <v>4</v>
      </c>
      <c r="AC8997" s="2">
        <f t="shared" si="855"/>
        <v>2026</v>
      </c>
      <c r="AD8997" s="2" t="str">
        <f>IFERROR(VLOOKUP(A8997,'Aux Área'!$A$4:$B$123,2,0),"-")</f>
        <v>PESADOS</v>
      </c>
    </row>
    <row r="8998" spans="1:30" x14ac:dyDescent="0.3">
      <c r="A8998" t="s">
        <v>1992</v>
      </c>
      <c r="B8998" t="s">
        <v>1993</v>
      </c>
      <c r="C8998" t="s">
        <v>13841</v>
      </c>
      <c r="D8998" t="s">
        <v>13842</v>
      </c>
      <c r="E8998" t="s">
        <v>13843</v>
      </c>
      <c r="F8998" t="s">
        <v>1995</v>
      </c>
      <c r="G8998" t="s">
        <v>659</v>
      </c>
      <c r="H8998" t="s">
        <v>1996</v>
      </c>
      <c r="I8998" t="s">
        <v>1997</v>
      </c>
      <c r="J8998" t="s">
        <v>165</v>
      </c>
      <c r="K8998" t="s">
        <v>166</v>
      </c>
      <c r="L8998" t="s">
        <v>167</v>
      </c>
      <c r="M8998" t="s">
        <v>38</v>
      </c>
      <c r="N8998" t="s">
        <v>668</v>
      </c>
      <c r="O8998" s="23">
        <v>432</v>
      </c>
      <c r="P8998" s="9">
        <v>5.57</v>
      </c>
      <c r="Q8998" t="s">
        <v>40</v>
      </c>
      <c r="R8998">
        <v>32460</v>
      </c>
      <c r="S8998" s="9">
        <v>77.56</v>
      </c>
      <c r="T8998" s="26">
        <v>7.99</v>
      </c>
      <c r="U8998" s="8">
        <v>619.74</v>
      </c>
      <c r="V8998" t="s">
        <v>112</v>
      </c>
      <c r="W8998" t="s">
        <v>1985</v>
      </c>
      <c r="X8998" t="s">
        <v>42</v>
      </c>
      <c r="Y8998" t="s">
        <v>1986</v>
      </c>
      <c r="AA8998" s="1">
        <f t="shared" si="853"/>
        <v>46120</v>
      </c>
      <c r="AB8998" s="2">
        <f t="shared" si="854"/>
        <v>4</v>
      </c>
      <c r="AC8998" s="2">
        <f t="shared" si="855"/>
        <v>2026</v>
      </c>
      <c r="AD8998" s="2" t="str">
        <f>IFERROR(VLOOKUP(A8998,'Aux Área'!$A$4:$B$123,2,0),"-")</f>
        <v>PESADOS</v>
      </c>
    </row>
    <row r="8999" spans="1:30" x14ac:dyDescent="0.3">
      <c r="A8999" t="s">
        <v>2282</v>
      </c>
      <c r="B8999" t="s">
        <v>4679</v>
      </c>
      <c r="C8999" t="s">
        <v>13844</v>
      </c>
      <c r="D8999" t="s">
        <v>10704</v>
      </c>
      <c r="E8999" t="s">
        <v>10705</v>
      </c>
      <c r="F8999" t="s">
        <v>2285</v>
      </c>
      <c r="G8999" t="s">
        <v>1135</v>
      </c>
      <c r="H8999" t="s">
        <v>2275</v>
      </c>
      <c r="I8999" t="s">
        <v>1497</v>
      </c>
      <c r="J8999" t="s">
        <v>165</v>
      </c>
      <c r="K8999" t="s">
        <v>166</v>
      </c>
      <c r="L8999" t="s">
        <v>167</v>
      </c>
      <c r="M8999" t="s">
        <v>38</v>
      </c>
      <c r="N8999" t="s">
        <v>39</v>
      </c>
      <c r="O8999" s="23">
        <v>315</v>
      </c>
      <c r="P8999" s="9">
        <v>9.0299999999999994</v>
      </c>
      <c r="Q8999" t="s">
        <v>40</v>
      </c>
      <c r="R8999">
        <v>133874</v>
      </c>
      <c r="S8999" s="9">
        <v>34.880000000000003</v>
      </c>
      <c r="T8999" s="26">
        <v>4.9909999999999997</v>
      </c>
      <c r="U8999" s="8">
        <v>174.09</v>
      </c>
      <c r="V8999" t="s">
        <v>112</v>
      </c>
      <c r="W8999" t="s">
        <v>2276</v>
      </c>
      <c r="X8999" t="s">
        <v>42</v>
      </c>
      <c r="Y8999" t="s">
        <v>2277</v>
      </c>
      <c r="AA8999" s="1">
        <f t="shared" si="853"/>
        <v>46120</v>
      </c>
      <c r="AB8999" s="2">
        <f t="shared" si="854"/>
        <v>4</v>
      </c>
      <c r="AC8999" s="2">
        <f t="shared" si="855"/>
        <v>2026</v>
      </c>
      <c r="AD8999" s="2" t="str">
        <f>IFERROR(VLOOKUP(A8999,'Aux Área'!$A$4:$B$123,2,0),"-")</f>
        <v>INSPEÇÃO</v>
      </c>
    </row>
    <row r="9000" spans="1:30" x14ac:dyDescent="0.3">
      <c r="A9000" t="s">
        <v>2472</v>
      </c>
      <c r="B9000" t="s">
        <v>2473</v>
      </c>
      <c r="C9000" t="s">
        <v>13845</v>
      </c>
      <c r="D9000" t="s">
        <v>2468</v>
      </c>
      <c r="E9000" t="s">
        <v>2469</v>
      </c>
      <c r="F9000" t="s">
        <v>2475</v>
      </c>
      <c r="G9000" t="s">
        <v>659</v>
      </c>
      <c r="H9000" t="s">
        <v>2215</v>
      </c>
      <c r="I9000" t="s">
        <v>667</v>
      </c>
      <c r="J9000" t="s">
        <v>231</v>
      </c>
      <c r="K9000" t="s">
        <v>232</v>
      </c>
      <c r="L9000" t="s">
        <v>217</v>
      </c>
      <c r="M9000" t="s">
        <v>38</v>
      </c>
      <c r="N9000" t="s">
        <v>668</v>
      </c>
      <c r="O9000" s="23">
        <v>241</v>
      </c>
      <c r="P9000" s="9">
        <v>5.29</v>
      </c>
      <c r="Q9000" t="s">
        <v>40</v>
      </c>
      <c r="R9000">
        <v>9962</v>
      </c>
      <c r="S9000" s="9">
        <v>45.57</v>
      </c>
      <c r="T9000" s="26">
        <v>7.8010000000000002</v>
      </c>
      <c r="U9000" s="8">
        <v>355.5</v>
      </c>
      <c r="V9000" t="s">
        <v>13846</v>
      </c>
      <c r="W9000" t="s">
        <v>2007</v>
      </c>
      <c r="X9000" t="s">
        <v>42</v>
      </c>
      <c r="Y9000" t="s">
        <v>1740</v>
      </c>
      <c r="AA9000" s="1">
        <f t="shared" si="853"/>
        <v>46120</v>
      </c>
      <c r="AB9000" s="2">
        <f t="shared" si="854"/>
        <v>4</v>
      </c>
      <c r="AC9000" s="2">
        <f t="shared" si="855"/>
        <v>2026</v>
      </c>
      <c r="AD9000" s="2" t="str">
        <f>IFERROR(VLOOKUP(A9000,'Aux Área'!$A$4:$B$123,2,0),"-")</f>
        <v>APH</v>
      </c>
    </row>
    <row r="9001" spans="1:30" x14ac:dyDescent="0.3">
      <c r="A9001" t="s">
        <v>72</v>
      </c>
      <c r="B9001" t="s">
        <v>243</v>
      </c>
      <c r="C9001" t="s">
        <v>13847</v>
      </c>
      <c r="D9001" t="s">
        <v>95</v>
      </c>
      <c r="E9001" t="s">
        <v>96</v>
      </c>
      <c r="F9001" t="s">
        <v>73</v>
      </c>
      <c r="G9001" t="s">
        <v>35</v>
      </c>
      <c r="H9001" t="s">
        <v>36</v>
      </c>
      <c r="I9001" t="s">
        <v>37</v>
      </c>
      <c r="J9001" t="s">
        <v>292</v>
      </c>
      <c r="K9001" t="s">
        <v>293</v>
      </c>
      <c r="L9001" t="s">
        <v>84</v>
      </c>
      <c r="M9001" t="s">
        <v>38</v>
      </c>
      <c r="N9001" t="s">
        <v>39</v>
      </c>
      <c r="O9001" s="23">
        <v>324</v>
      </c>
      <c r="P9001" s="9">
        <v>7.57</v>
      </c>
      <c r="Q9001" t="s">
        <v>40</v>
      </c>
      <c r="R9001">
        <v>28284</v>
      </c>
      <c r="S9001" s="9">
        <v>42.81</v>
      </c>
      <c r="T9001" s="26">
        <v>5.57</v>
      </c>
      <c r="U9001" s="8">
        <v>238.45</v>
      </c>
      <c r="V9001" t="s">
        <v>13848</v>
      </c>
      <c r="W9001" t="s">
        <v>2007</v>
      </c>
      <c r="X9001" t="s">
        <v>42</v>
      </c>
      <c r="Y9001" t="s">
        <v>1740</v>
      </c>
      <c r="AA9001" s="1">
        <f t="shared" si="853"/>
        <v>46120</v>
      </c>
      <c r="AB9001" s="2">
        <f t="shared" si="854"/>
        <v>4</v>
      </c>
      <c r="AC9001" s="2">
        <f t="shared" si="855"/>
        <v>2026</v>
      </c>
      <c r="AD9001" s="2" t="str">
        <f>IFERROR(VLOOKUP(A9001,'Aux Área'!$A$4:$B$123,2,0),"-")</f>
        <v>CONSERVA</v>
      </c>
    </row>
    <row r="9002" spans="1:30" x14ac:dyDescent="0.3">
      <c r="A9002" t="s">
        <v>2306</v>
      </c>
      <c r="B9002" t="s">
        <v>4613</v>
      </c>
      <c r="C9002" t="s">
        <v>13849</v>
      </c>
      <c r="D9002" t="s">
        <v>7488</v>
      </c>
      <c r="E9002" t="s">
        <v>7489</v>
      </c>
      <c r="F9002" t="s">
        <v>2309</v>
      </c>
      <c r="G9002" t="s">
        <v>1135</v>
      </c>
      <c r="H9002" t="s">
        <v>2275</v>
      </c>
      <c r="I9002" t="s">
        <v>1497</v>
      </c>
      <c r="J9002" t="s">
        <v>89</v>
      </c>
      <c r="K9002" t="s">
        <v>90</v>
      </c>
      <c r="L9002" t="s">
        <v>91</v>
      </c>
      <c r="M9002" t="s">
        <v>38</v>
      </c>
      <c r="N9002" t="s">
        <v>39</v>
      </c>
      <c r="O9002" s="23">
        <v>380</v>
      </c>
      <c r="P9002" s="9">
        <v>9.51</v>
      </c>
      <c r="Q9002" t="s">
        <v>40</v>
      </c>
      <c r="R9002">
        <v>155197</v>
      </c>
      <c r="S9002" s="9">
        <v>39.950000000000003</v>
      </c>
      <c r="T9002" s="26">
        <v>4.6900000000000004</v>
      </c>
      <c r="U9002" s="8">
        <v>187.37</v>
      </c>
      <c r="V9002" t="s">
        <v>13850</v>
      </c>
      <c r="W9002" t="s">
        <v>2276</v>
      </c>
      <c r="X9002" t="s">
        <v>42</v>
      </c>
      <c r="Y9002" t="s">
        <v>2277</v>
      </c>
      <c r="AA9002" s="1">
        <f t="shared" si="853"/>
        <v>46120</v>
      </c>
      <c r="AB9002" s="2">
        <f t="shared" si="854"/>
        <v>4</v>
      </c>
      <c r="AC9002" s="2">
        <f t="shared" si="855"/>
        <v>2026</v>
      </c>
      <c r="AD9002" s="2" t="str">
        <f>IFERROR(VLOOKUP(A9002,'Aux Área'!$A$4:$B$123,2,0),"-")</f>
        <v>INSPEÇÃO</v>
      </c>
    </row>
    <row r="9003" spans="1:30" x14ac:dyDescent="0.3">
      <c r="A9003" t="s">
        <v>2278</v>
      </c>
      <c r="B9003" t="s">
        <v>4664</v>
      </c>
      <c r="C9003" t="s">
        <v>13851</v>
      </c>
      <c r="D9003" t="s">
        <v>3208</v>
      </c>
      <c r="E9003" t="s">
        <v>3209</v>
      </c>
      <c r="F9003" t="s">
        <v>2281</v>
      </c>
      <c r="G9003" t="s">
        <v>1135</v>
      </c>
      <c r="H9003" t="s">
        <v>2275</v>
      </c>
      <c r="I9003" t="s">
        <v>1497</v>
      </c>
      <c r="J9003" t="s">
        <v>11506</v>
      </c>
      <c r="K9003" t="s">
        <v>11507</v>
      </c>
      <c r="L9003" t="s">
        <v>84</v>
      </c>
      <c r="M9003" t="s">
        <v>38</v>
      </c>
      <c r="N9003" t="s">
        <v>39</v>
      </c>
      <c r="O9003" s="23">
        <v>245</v>
      </c>
      <c r="P9003" s="9">
        <v>9.2200000000000006</v>
      </c>
      <c r="Q9003" t="s">
        <v>40</v>
      </c>
      <c r="R9003">
        <v>157048</v>
      </c>
      <c r="S9003" s="9">
        <v>26.56</v>
      </c>
      <c r="T9003" s="26">
        <v>4.99</v>
      </c>
      <c r="U9003" s="8">
        <v>132.53</v>
      </c>
      <c r="V9003" t="s">
        <v>41</v>
      </c>
      <c r="W9003" t="s">
        <v>2276</v>
      </c>
      <c r="X9003" t="s">
        <v>42</v>
      </c>
      <c r="Y9003" t="s">
        <v>2277</v>
      </c>
      <c r="AA9003" s="1">
        <f t="shared" si="853"/>
        <v>46120</v>
      </c>
      <c r="AB9003" s="2">
        <f t="shared" si="854"/>
        <v>4</v>
      </c>
      <c r="AC9003" s="2">
        <f t="shared" si="855"/>
        <v>2026</v>
      </c>
      <c r="AD9003" s="2" t="str">
        <f>IFERROR(VLOOKUP(A9003,'Aux Área'!$A$4:$B$123,2,0),"-")</f>
        <v>INSPEÇÃO</v>
      </c>
    </row>
    <row r="9004" spans="1:30" x14ac:dyDescent="0.3">
      <c r="A9004" t="s">
        <v>2643</v>
      </c>
      <c r="B9004" t="s">
        <v>2307</v>
      </c>
      <c r="C9004" t="s">
        <v>13852</v>
      </c>
      <c r="D9004" t="s">
        <v>7196</v>
      </c>
      <c r="E9004" t="s">
        <v>7197</v>
      </c>
      <c r="F9004" t="s">
        <v>2646</v>
      </c>
      <c r="G9004" t="s">
        <v>1300</v>
      </c>
      <c r="H9004" t="s">
        <v>1301</v>
      </c>
      <c r="I9004" t="s">
        <v>37</v>
      </c>
      <c r="J9004" t="s">
        <v>122</v>
      </c>
      <c r="K9004" t="s">
        <v>123</v>
      </c>
      <c r="L9004" t="s">
        <v>124</v>
      </c>
      <c r="M9004" t="s">
        <v>38</v>
      </c>
      <c r="N9004" t="s">
        <v>39</v>
      </c>
      <c r="O9004" s="23">
        <v>450</v>
      </c>
      <c r="P9004" s="9">
        <v>10.27</v>
      </c>
      <c r="Q9004" t="s">
        <v>40</v>
      </c>
      <c r="R9004">
        <v>150403</v>
      </c>
      <c r="S9004" s="9">
        <v>43.82</v>
      </c>
      <c r="T9004" s="26">
        <v>4.59</v>
      </c>
      <c r="U9004" s="8">
        <v>201.13</v>
      </c>
      <c r="V9004" t="s">
        <v>112</v>
      </c>
      <c r="W9004" t="s">
        <v>2276</v>
      </c>
      <c r="X9004" t="s">
        <v>42</v>
      </c>
      <c r="Y9004" t="s">
        <v>2277</v>
      </c>
      <c r="AA9004" s="1">
        <f t="shared" si="853"/>
        <v>46120</v>
      </c>
      <c r="AB9004" s="2">
        <f t="shared" si="854"/>
        <v>4</v>
      </c>
      <c r="AC9004" s="2">
        <f t="shared" si="855"/>
        <v>2026</v>
      </c>
      <c r="AD9004" s="2" t="str">
        <f>IFERROR(VLOOKUP(A9004,'Aux Área'!$A$4:$B$123,2,0),"-")</f>
        <v>INSPEÇÃO</v>
      </c>
    </row>
    <row r="9005" spans="1:30" x14ac:dyDescent="0.3">
      <c r="A9005" t="s">
        <v>52</v>
      </c>
      <c r="B9005" t="s">
        <v>1449</v>
      </c>
      <c r="C9005" t="s">
        <v>13853</v>
      </c>
      <c r="D9005" t="s">
        <v>3197</v>
      </c>
      <c r="E9005" t="s">
        <v>3198</v>
      </c>
      <c r="F9005" t="s">
        <v>53</v>
      </c>
      <c r="G9005" t="s">
        <v>35</v>
      </c>
      <c r="H9005" t="s">
        <v>36</v>
      </c>
      <c r="I9005" t="s">
        <v>37</v>
      </c>
      <c r="J9005" t="s">
        <v>11506</v>
      </c>
      <c r="K9005" t="s">
        <v>11507</v>
      </c>
      <c r="L9005" t="s">
        <v>84</v>
      </c>
      <c r="M9005" t="s">
        <v>38</v>
      </c>
      <c r="N9005" t="s">
        <v>39</v>
      </c>
      <c r="O9005" s="23">
        <v>195</v>
      </c>
      <c r="P9005" s="9">
        <v>7.9</v>
      </c>
      <c r="Q9005" t="s">
        <v>40</v>
      </c>
      <c r="R9005">
        <v>93741</v>
      </c>
      <c r="S9005" s="9">
        <v>24.67</v>
      </c>
      <c r="T9005" s="26">
        <v>4.99</v>
      </c>
      <c r="U9005" s="8">
        <v>123.1</v>
      </c>
      <c r="V9005" t="s">
        <v>41</v>
      </c>
      <c r="W9005" t="s">
        <v>2007</v>
      </c>
      <c r="X9005" t="s">
        <v>42</v>
      </c>
      <c r="Y9005" t="s">
        <v>1740</v>
      </c>
      <c r="AA9005" s="1">
        <f t="shared" si="853"/>
        <v>46120</v>
      </c>
      <c r="AB9005" s="2">
        <f t="shared" si="854"/>
        <v>4</v>
      </c>
      <c r="AC9005" s="2">
        <f t="shared" si="855"/>
        <v>2026</v>
      </c>
      <c r="AD9005" s="2" t="str">
        <f>IFERROR(VLOOKUP(A9005,'Aux Área'!$A$4:$B$123,2,0),"-")</f>
        <v>OPERAÇÃO</v>
      </c>
    </row>
    <row r="9006" spans="1:30" x14ac:dyDescent="0.3">
      <c r="A9006" t="s">
        <v>5543</v>
      </c>
      <c r="B9006" t="s">
        <v>11845</v>
      </c>
      <c r="C9006" t="s">
        <v>13854</v>
      </c>
      <c r="D9006" t="s">
        <v>5291</v>
      </c>
      <c r="E9006" t="s">
        <v>5292</v>
      </c>
      <c r="F9006" t="s">
        <v>6207</v>
      </c>
      <c r="G9006" t="s">
        <v>1135</v>
      </c>
      <c r="H9006" t="s">
        <v>5545</v>
      </c>
      <c r="I9006" t="s">
        <v>839</v>
      </c>
      <c r="J9006" t="s">
        <v>89</v>
      </c>
      <c r="K9006" t="s">
        <v>90</v>
      </c>
      <c r="L9006" t="s">
        <v>91</v>
      </c>
      <c r="M9006" t="s">
        <v>38</v>
      </c>
      <c r="N9006" t="s">
        <v>39</v>
      </c>
      <c r="O9006" s="23">
        <v>399</v>
      </c>
      <c r="P9006" s="9">
        <v>10.24</v>
      </c>
      <c r="Q9006" t="s">
        <v>40</v>
      </c>
      <c r="R9006">
        <v>46423</v>
      </c>
      <c r="S9006" s="9">
        <v>38.950000000000003</v>
      </c>
      <c r="T9006" s="26">
        <v>4.6900000000000004</v>
      </c>
      <c r="U9006" s="8">
        <v>182.68</v>
      </c>
      <c r="V9006" t="s">
        <v>13855</v>
      </c>
      <c r="W9006" t="s">
        <v>2276</v>
      </c>
      <c r="X9006" t="s">
        <v>42</v>
      </c>
      <c r="Y9006" t="s">
        <v>2277</v>
      </c>
      <c r="AA9006" s="1">
        <f t="shared" si="853"/>
        <v>46120</v>
      </c>
      <c r="AB9006" s="2">
        <f t="shared" si="854"/>
        <v>4</v>
      </c>
      <c r="AC9006" s="2">
        <f t="shared" si="855"/>
        <v>2026</v>
      </c>
      <c r="AD9006" s="2" t="str">
        <f>IFERROR(VLOOKUP(A9006,'Aux Área'!$A$4:$B$123,2,0),"-")</f>
        <v>INSPEÇÃO</v>
      </c>
    </row>
    <row r="9007" spans="1:30" x14ac:dyDescent="0.3">
      <c r="A9007" t="s">
        <v>3092</v>
      </c>
      <c r="B9007" t="s">
        <v>4774</v>
      </c>
      <c r="C9007" t="s">
        <v>13856</v>
      </c>
      <c r="D9007" t="s">
        <v>13857</v>
      </c>
      <c r="E9007" t="s">
        <v>13858</v>
      </c>
      <c r="F9007" t="s">
        <v>3594</v>
      </c>
      <c r="G9007" t="s">
        <v>1135</v>
      </c>
      <c r="H9007" t="s">
        <v>2275</v>
      </c>
      <c r="I9007" t="s">
        <v>1497</v>
      </c>
      <c r="J9007" t="s">
        <v>275</v>
      </c>
      <c r="K9007" t="s">
        <v>276</v>
      </c>
      <c r="L9007" t="s">
        <v>124</v>
      </c>
      <c r="M9007" t="s">
        <v>38</v>
      </c>
      <c r="N9007" t="s">
        <v>39</v>
      </c>
      <c r="O9007" s="10">
        <v>435</v>
      </c>
      <c r="P9007" s="24">
        <v>10.28</v>
      </c>
      <c r="Q9007" t="s">
        <v>40</v>
      </c>
      <c r="R9007" s="2">
        <v>136900</v>
      </c>
      <c r="S9007" s="9">
        <v>42.32</v>
      </c>
      <c r="T9007" s="26">
        <v>4.79</v>
      </c>
      <c r="U9007" s="8">
        <v>202.71</v>
      </c>
      <c r="V9007" t="s">
        <v>13859</v>
      </c>
      <c r="W9007" t="s">
        <v>2276</v>
      </c>
      <c r="X9007" t="s">
        <v>42</v>
      </c>
      <c r="Y9007" t="s">
        <v>2277</v>
      </c>
      <c r="AA9007" s="1">
        <f t="shared" si="853"/>
        <v>46121</v>
      </c>
      <c r="AB9007" s="2">
        <f t="shared" si="854"/>
        <v>4</v>
      </c>
      <c r="AC9007" s="2">
        <f t="shared" si="855"/>
        <v>2026</v>
      </c>
      <c r="AD9007" s="2" t="str">
        <f>IFERROR(VLOOKUP(A9007,'Aux Área'!$A$4:$B$123,2,0),"-")</f>
        <v>INSPEÇÃO</v>
      </c>
    </row>
    <row r="9008" spans="1:30" x14ac:dyDescent="0.3">
      <c r="A9008" t="s">
        <v>2638</v>
      </c>
      <c r="B9008" t="s">
        <v>4593</v>
      </c>
      <c r="C9008" t="s">
        <v>13860</v>
      </c>
      <c r="D9008" t="s">
        <v>3193</v>
      </c>
      <c r="E9008" t="s">
        <v>3194</v>
      </c>
      <c r="F9008" t="s">
        <v>2641</v>
      </c>
      <c r="G9008" t="s">
        <v>1135</v>
      </c>
      <c r="H9008" t="s">
        <v>2275</v>
      </c>
      <c r="I9008" t="s">
        <v>1497</v>
      </c>
      <c r="J9008" t="s">
        <v>275</v>
      </c>
      <c r="K9008" t="s">
        <v>276</v>
      </c>
      <c r="L9008" t="s">
        <v>124</v>
      </c>
      <c r="M9008" t="s">
        <v>38</v>
      </c>
      <c r="N9008" t="s">
        <v>39</v>
      </c>
      <c r="O9008" s="10">
        <v>467</v>
      </c>
      <c r="P9008" s="24">
        <v>11.92</v>
      </c>
      <c r="Q9008" t="s">
        <v>40</v>
      </c>
      <c r="R9008">
        <v>143426</v>
      </c>
      <c r="S9008" s="9">
        <v>39.18</v>
      </c>
      <c r="T9008" s="26">
        <v>4.79</v>
      </c>
      <c r="U9008" s="8">
        <v>187.67</v>
      </c>
      <c r="V9008" t="s">
        <v>13861</v>
      </c>
      <c r="W9008" t="s">
        <v>2276</v>
      </c>
      <c r="X9008" t="s">
        <v>42</v>
      </c>
      <c r="Y9008" t="s">
        <v>2277</v>
      </c>
      <c r="AA9008" s="1">
        <f t="shared" ref="AA9008:AA9071" si="856">IFERROR(DATEVALUE(C9008),"-")</f>
        <v>46121</v>
      </c>
      <c r="AB9008" s="2">
        <f t="shared" ref="AB9008:AB9071" si="857">IFERROR(MONTH(AA9008),"-")</f>
        <v>4</v>
      </c>
      <c r="AC9008" s="2">
        <f t="shared" ref="AC9008:AC9071" si="858">IFERROR(YEAR(AA9008),"-")</f>
        <v>2026</v>
      </c>
      <c r="AD9008" s="2" t="str">
        <f>IFERROR(VLOOKUP(A9008,'Aux Área'!$A$4:$B$123,2,0),"-")</f>
        <v>INSPEÇÃO</v>
      </c>
    </row>
    <row r="9009" spans="1:30" x14ac:dyDescent="0.3">
      <c r="A9009" t="s">
        <v>2643</v>
      </c>
      <c r="B9009" t="s">
        <v>2307</v>
      </c>
      <c r="C9009" t="s">
        <v>13862</v>
      </c>
      <c r="D9009" t="s">
        <v>7196</v>
      </c>
      <c r="E9009" t="s">
        <v>7197</v>
      </c>
      <c r="F9009" t="s">
        <v>2646</v>
      </c>
      <c r="G9009" t="s">
        <v>1300</v>
      </c>
      <c r="H9009" t="s">
        <v>1301</v>
      </c>
      <c r="I9009" t="s">
        <v>37</v>
      </c>
      <c r="J9009" t="s">
        <v>122</v>
      </c>
      <c r="K9009" t="s">
        <v>123</v>
      </c>
      <c r="L9009" t="s">
        <v>124</v>
      </c>
      <c r="M9009" t="s">
        <v>38</v>
      </c>
      <c r="N9009" t="s">
        <v>39</v>
      </c>
      <c r="O9009" s="23">
        <v>527</v>
      </c>
      <c r="P9009" s="9">
        <v>15.29</v>
      </c>
      <c r="Q9009" t="s">
        <v>40</v>
      </c>
      <c r="R9009">
        <v>150930</v>
      </c>
      <c r="S9009" s="9">
        <v>34.46</v>
      </c>
      <c r="T9009" s="26">
        <v>4.59</v>
      </c>
      <c r="U9009" s="8">
        <v>158.16999999999999</v>
      </c>
      <c r="V9009" t="s">
        <v>246</v>
      </c>
      <c r="W9009" t="s">
        <v>2276</v>
      </c>
      <c r="X9009" t="s">
        <v>42</v>
      </c>
      <c r="Y9009" t="s">
        <v>2277</v>
      </c>
      <c r="AA9009" s="1">
        <f t="shared" si="856"/>
        <v>46121</v>
      </c>
      <c r="AB9009" s="2">
        <f t="shared" si="857"/>
        <v>4</v>
      </c>
      <c r="AC9009" s="2">
        <f t="shared" si="858"/>
        <v>2026</v>
      </c>
      <c r="AD9009" s="2" t="str">
        <f>IFERROR(VLOOKUP(A9009,'Aux Área'!$A$4:$B$123,2,0),"-")</f>
        <v>INSPEÇÃO</v>
      </c>
    </row>
    <row r="9010" spans="1:30" x14ac:dyDescent="0.3">
      <c r="A9010" t="s">
        <v>2189</v>
      </c>
      <c r="B9010" t="s">
        <v>10781</v>
      </c>
      <c r="C9010" t="s">
        <v>13863</v>
      </c>
      <c r="D9010" t="s">
        <v>10214</v>
      </c>
      <c r="E9010" t="s">
        <v>9672</v>
      </c>
      <c r="F9010" t="s">
        <v>2192</v>
      </c>
      <c r="G9010" t="s">
        <v>1135</v>
      </c>
      <c r="H9010" t="s">
        <v>2185</v>
      </c>
      <c r="I9010" t="s">
        <v>2186</v>
      </c>
      <c r="J9010" t="s">
        <v>169</v>
      </c>
      <c r="K9010" t="s">
        <v>170</v>
      </c>
      <c r="L9010" t="s">
        <v>124</v>
      </c>
      <c r="M9010" t="s">
        <v>38</v>
      </c>
      <c r="N9010" t="s">
        <v>668</v>
      </c>
      <c r="O9010" s="23">
        <v>778</v>
      </c>
      <c r="P9010" s="9">
        <v>13.7</v>
      </c>
      <c r="Q9010" t="s">
        <v>40</v>
      </c>
      <c r="R9010">
        <v>66342</v>
      </c>
      <c r="S9010" s="9">
        <v>56.79</v>
      </c>
      <c r="T9010" s="26">
        <v>7.69</v>
      </c>
      <c r="U9010" s="8">
        <v>436.72</v>
      </c>
      <c r="V9010" t="s">
        <v>41</v>
      </c>
      <c r="W9010" t="s">
        <v>2007</v>
      </c>
      <c r="X9010" t="s">
        <v>42</v>
      </c>
      <c r="Y9010" t="s">
        <v>12261</v>
      </c>
      <c r="AA9010" s="1">
        <f t="shared" si="856"/>
        <v>46121</v>
      </c>
      <c r="AB9010" s="2">
        <f t="shared" si="857"/>
        <v>4</v>
      </c>
      <c r="AC9010" s="2">
        <f t="shared" si="858"/>
        <v>2026</v>
      </c>
      <c r="AD9010" s="2" t="str">
        <f>IFERROR(VLOOKUP(A9010,'Aux Área'!$A$4:$B$123,2,0),"-")</f>
        <v>INSPEÇÃO</v>
      </c>
    </row>
    <row r="9011" spans="1:30" x14ac:dyDescent="0.3">
      <c r="A9011" t="s">
        <v>2181</v>
      </c>
      <c r="B9011" t="s">
        <v>4595</v>
      </c>
      <c r="C9011" t="s">
        <v>13864</v>
      </c>
      <c r="D9011" t="s">
        <v>5095</v>
      </c>
      <c r="E9011" t="s">
        <v>5096</v>
      </c>
      <c r="F9011" t="s">
        <v>2184</v>
      </c>
      <c r="G9011" t="s">
        <v>1135</v>
      </c>
      <c r="H9011" t="s">
        <v>2185</v>
      </c>
      <c r="I9011" t="s">
        <v>2186</v>
      </c>
      <c r="J9011" t="s">
        <v>241</v>
      </c>
      <c r="K9011" t="s">
        <v>242</v>
      </c>
      <c r="L9011" t="s">
        <v>110</v>
      </c>
      <c r="M9011" t="s">
        <v>38</v>
      </c>
      <c r="N9011" t="s">
        <v>668</v>
      </c>
      <c r="O9011" s="23">
        <v>879</v>
      </c>
      <c r="P9011" s="9">
        <v>13.08</v>
      </c>
      <c r="Q9011" t="s">
        <v>40</v>
      </c>
      <c r="R9011">
        <v>169146</v>
      </c>
      <c r="S9011" s="9">
        <v>67.2</v>
      </c>
      <c r="T9011" s="26">
        <v>7.44</v>
      </c>
      <c r="U9011" s="8">
        <v>499.99</v>
      </c>
      <c r="V9011" t="s">
        <v>41</v>
      </c>
      <c r="W9011" t="s">
        <v>2007</v>
      </c>
      <c r="X9011" t="s">
        <v>42</v>
      </c>
      <c r="Y9011" t="s">
        <v>12261</v>
      </c>
      <c r="AA9011" s="1">
        <f t="shared" si="856"/>
        <v>46121</v>
      </c>
      <c r="AB9011" s="2">
        <f t="shared" si="857"/>
        <v>4</v>
      </c>
      <c r="AC9011" s="2">
        <f t="shared" si="858"/>
        <v>2026</v>
      </c>
      <c r="AD9011" s="2" t="str">
        <f>IFERROR(VLOOKUP(A9011,'Aux Área'!$A$4:$B$123,2,0),"-")</f>
        <v>INSPEÇÃO</v>
      </c>
    </row>
    <row r="9012" spans="1:30" x14ac:dyDescent="0.3">
      <c r="A9012" t="s">
        <v>5620</v>
      </c>
      <c r="B9012" t="s">
        <v>9277</v>
      </c>
      <c r="C9012" t="s">
        <v>13865</v>
      </c>
      <c r="D9012" t="s">
        <v>2160</v>
      </c>
      <c r="E9012" t="s">
        <v>2161</v>
      </c>
      <c r="F9012" t="s">
        <v>6208</v>
      </c>
      <c r="G9012" t="s">
        <v>1135</v>
      </c>
      <c r="H9012" t="s">
        <v>5545</v>
      </c>
      <c r="I9012" t="s">
        <v>839</v>
      </c>
      <c r="J9012" t="s">
        <v>169</v>
      </c>
      <c r="K9012" t="s">
        <v>170</v>
      </c>
      <c r="L9012" t="s">
        <v>124</v>
      </c>
      <c r="M9012" t="s">
        <v>38</v>
      </c>
      <c r="N9012" t="s">
        <v>39</v>
      </c>
      <c r="O9012" s="23">
        <v>341</v>
      </c>
      <c r="P9012" s="9">
        <v>7.55</v>
      </c>
      <c r="Q9012" t="s">
        <v>40</v>
      </c>
      <c r="R9012">
        <v>41183</v>
      </c>
      <c r="S9012" s="9">
        <v>45.15</v>
      </c>
      <c r="T9012" s="26">
        <v>4.59</v>
      </c>
      <c r="U9012" s="8">
        <v>207.24</v>
      </c>
      <c r="V9012" t="s">
        <v>41</v>
      </c>
      <c r="W9012" t="s">
        <v>2276</v>
      </c>
      <c r="X9012" t="s">
        <v>42</v>
      </c>
      <c r="Y9012" t="s">
        <v>2277</v>
      </c>
      <c r="AA9012" s="1">
        <f t="shared" si="856"/>
        <v>46121</v>
      </c>
      <c r="AB9012" s="2">
        <f t="shared" si="857"/>
        <v>4</v>
      </c>
      <c r="AC9012" s="2">
        <f t="shared" si="858"/>
        <v>2026</v>
      </c>
      <c r="AD9012" s="2" t="str">
        <f>IFERROR(VLOOKUP(A9012,'Aux Área'!$A$4:$B$123,2,0),"-")</f>
        <v>INSPEÇÃO</v>
      </c>
    </row>
    <row r="9013" spans="1:30" x14ac:dyDescent="0.3">
      <c r="A9013" t="s">
        <v>1945</v>
      </c>
      <c r="B9013" t="s">
        <v>2124</v>
      </c>
      <c r="C9013" t="s">
        <v>13866</v>
      </c>
      <c r="D9013" t="s">
        <v>1802</v>
      </c>
      <c r="E9013" t="s">
        <v>1803</v>
      </c>
      <c r="F9013" t="s">
        <v>653</v>
      </c>
      <c r="G9013" t="s">
        <v>1495</v>
      </c>
      <c r="H9013" t="s">
        <v>1804</v>
      </c>
      <c r="I9013" t="s">
        <v>1497</v>
      </c>
      <c r="J9013" t="s">
        <v>231</v>
      </c>
      <c r="K9013" t="s">
        <v>232</v>
      </c>
      <c r="L9013" t="s">
        <v>217</v>
      </c>
      <c r="M9013" t="s">
        <v>38</v>
      </c>
      <c r="N9013" t="s">
        <v>668</v>
      </c>
      <c r="O9013" s="23">
        <v>0</v>
      </c>
      <c r="P9013" s="9">
        <v>0</v>
      </c>
      <c r="Q9013" t="s">
        <v>40</v>
      </c>
      <c r="R9013">
        <v>0</v>
      </c>
      <c r="S9013" s="9">
        <v>112.25</v>
      </c>
      <c r="T9013" s="26">
        <v>7.8</v>
      </c>
      <c r="U9013" s="8">
        <v>875.57</v>
      </c>
      <c r="V9013" t="s">
        <v>13867</v>
      </c>
      <c r="W9013" t="s">
        <v>652</v>
      </c>
      <c r="X9013" t="s">
        <v>42</v>
      </c>
      <c r="Y9013" t="s">
        <v>653</v>
      </c>
      <c r="AA9013" s="1">
        <f t="shared" si="856"/>
        <v>46121</v>
      </c>
      <c r="AB9013" s="2">
        <f t="shared" si="857"/>
        <v>4</v>
      </c>
      <c r="AC9013" s="2">
        <f t="shared" si="858"/>
        <v>2026</v>
      </c>
      <c r="AD9013" s="2" t="str">
        <f>IFERROR(VLOOKUP(A9013,'Aux Área'!$A$4:$B$123,2,0),"-")</f>
        <v>SÃO PEDRO</v>
      </c>
    </row>
    <row r="9014" spans="1:30" x14ac:dyDescent="0.3">
      <c r="A9014" t="s">
        <v>56</v>
      </c>
      <c r="B9014" t="s">
        <v>266</v>
      </c>
      <c r="C9014" t="s">
        <v>13868</v>
      </c>
      <c r="D9014" t="s">
        <v>120</v>
      </c>
      <c r="E9014" t="s">
        <v>121</v>
      </c>
      <c r="F9014" t="s">
        <v>57</v>
      </c>
      <c r="G9014" t="s">
        <v>35</v>
      </c>
      <c r="H9014" t="s">
        <v>36</v>
      </c>
      <c r="I9014" t="s">
        <v>37</v>
      </c>
      <c r="J9014" t="s">
        <v>248</v>
      </c>
      <c r="K9014" t="s">
        <v>249</v>
      </c>
      <c r="L9014" t="s">
        <v>207</v>
      </c>
      <c r="M9014" t="s">
        <v>38</v>
      </c>
      <c r="N9014" t="s">
        <v>39</v>
      </c>
      <c r="O9014" s="23">
        <v>269</v>
      </c>
      <c r="P9014" s="9">
        <v>9.1300000000000008</v>
      </c>
      <c r="Q9014" t="s">
        <v>40</v>
      </c>
      <c r="R9014">
        <v>59715</v>
      </c>
      <c r="S9014" s="9">
        <v>29.47</v>
      </c>
      <c r="T9014" s="26">
        <v>5.29</v>
      </c>
      <c r="U9014" s="8">
        <v>155.9</v>
      </c>
      <c r="V9014" t="s">
        <v>112</v>
      </c>
      <c r="W9014" t="s">
        <v>2007</v>
      </c>
      <c r="X9014" t="s">
        <v>42</v>
      </c>
      <c r="Y9014" t="s">
        <v>1740</v>
      </c>
      <c r="AA9014" s="1">
        <f t="shared" si="856"/>
        <v>46121</v>
      </c>
      <c r="AB9014" s="2">
        <f t="shared" si="857"/>
        <v>4</v>
      </c>
      <c r="AC9014" s="2">
        <f t="shared" si="858"/>
        <v>2026</v>
      </c>
      <c r="AD9014" s="2" t="str">
        <f>IFERROR(VLOOKUP(A9014,'Aux Área'!$A$4:$B$123,2,0),"-")</f>
        <v>CONSERVA</v>
      </c>
    </row>
    <row r="9015" spans="1:30" x14ac:dyDescent="0.3">
      <c r="A9015" t="s">
        <v>1999</v>
      </c>
      <c r="B9015" t="s">
        <v>3016</v>
      </c>
      <c r="C9015" t="s">
        <v>13869</v>
      </c>
      <c r="D9015" t="s">
        <v>6928</v>
      </c>
      <c r="E9015" t="s">
        <v>6929</v>
      </c>
      <c r="F9015" t="s">
        <v>2002</v>
      </c>
      <c r="G9015" t="s">
        <v>659</v>
      </c>
      <c r="H9015" t="s">
        <v>2003</v>
      </c>
      <c r="I9015" t="s">
        <v>667</v>
      </c>
      <c r="J9015" t="s">
        <v>231</v>
      </c>
      <c r="K9015" t="s">
        <v>232</v>
      </c>
      <c r="L9015" t="s">
        <v>217</v>
      </c>
      <c r="M9015" t="s">
        <v>38</v>
      </c>
      <c r="N9015" t="s">
        <v>668</v>
      </c>
      <c r="O9015" s="23">
        <v>453</v>
      </c>
      <c r="P9015" s="9">
        <v>3.82</v>
      </c>
      <c r="Q9015" t="s">
        <v>40</v>
      </c>
      <c r="R9015">
        <v>26594</v>
      </c>
      <c r="S9015" s="9">
        <v>118.62</v>
      </c>
      <c r="T9015" s="26">
        <v>7.8</v>
      </c>
      <c r="U9015" s="8">
        <v>925.28</v>
      </c>
      <c r="V9015" t="s">
        <v>13870</v>
      </c>
      <c r="W9015" t="s">
        <v>1985</v>
      </c>
      <c r="X9015" t="s">
        <v>42</v>
      </c>
      <c r="Y9015" t="s">
        <v>1986</v>
      </c>
      <c r="AA9015" s="1">
        <f t="shared" si="856"/>
        <v>46121</v>
      </c>
      <c r="AB9015" s="2">
        <f t="shared" si="857"/>
        <v>4</v>
      </c>
      <c r="AC9015" s="2">
        <f t="shared" si="858"/>
        <v>2026</v>
      </c>
      <c r="AD9015" s="2" t="str">
        <f>IFERROR(VLOOKUP(A9015,'Aux Área'!$A$4:$B$123,2,0),"-")</f>
        <v>PESADOS</v>
      </c>
    </row>
    <row r="9016" spans="1:30" x14ac:dyDescent="0.3">
      <c r="A9016" t="s">
        <v>2278</v>
      </c>
      <c r="B9016" t="s">
        <v>4664</v>
      </c>
      <c r="C9016" t="s">
        <v>13871</v>
      </c>
      <c r="D9016" t="s">
        <v>6708</v>
      </c>
      <c r="E9016" t="s">
        <v>6709</v>
      </c>
      <c r="F9016" t="s">
        <v>2281</v>
      </c>
      <c r="G9016" t="s">
        <v>1135</v>
      </c>
      <c r="H9016" t="s">
        <v>2275</v>
      </c>
      <c r="I9016" t="s">
        <v>1497</v>
      </c>
      <c r="J9016" t="s">
        <v>11506</v>
      </c>
      <c r="K9016" t="s">
        <v>11507</v>
      </c>
      <c r="L9016" t="s">
        <v>84</v>
      </c>
      <c r="M9016" t="s">
        <v>38</v>
      </c>
      <c r="N9016" t="s">
        <v>39</v>
      </c>
      <c r="O9016" s="23">
        <v>391</v>
      </c>
      <c r="P9016" s="9">
        <v>9.66</v>
      </c>
      <c r="Q9016" t="s">
        <v>40</v>
      </c>
      <c r="R9016">
        <v>157439</v>
      </c>
      <c r="S9016" s="9">
        <v>40.479999999999997</v>
      </c>
      <c r="T9016" s="26">
        <v>4.99</v>
      </c>
      <c r="U9016" s="8">
        <v>202</v>
      </c>
      <c r="V9016" t="s">
        <v>112</v>
      </c>
      <c r="W9016" t="s">
        <v>2276</v>
      </c>
      <c r="X9016" t="s">
        <v>42</v>
      </c>
      <c r="Y9016" t="s">
        <v>2277</v>
      </c>
      <c r="AA9016" s="1">
        <f t="shared" si="856"/>
        <v>46121</v>
      </c>
      <c r="AB9016" s="2">
        <f t="shared" si="857"/>
        <v>4</v>
      </c>
      <c r="AC9016" s="2">
        <f t="shared" si="858"/>
        <v>2026</v>
      </c>
      <c r="AD9016" s="2" t="str">
        <f>IFERROR(VLOOKUP(A9016,'Aux Área'!$A$4:$B$123,2,0),"-")</f>
        <v>INSPEÇÃO</v>
      </c>
    </row>
    <row r="9017" spans="1:30" x14ac:dyDescent="0.3">
      <c r="A9017" t="s">
        <v>64</v>
      </c>
      <c r="B9017" t="s">
        <v>2182</v>
      </c>
      <c r="C9017" t="s">
        <v>13872</v>
      </c>
      <c r="D9017" t="s">
        <v>127</v>
      </c>
      <c r="E9017" t="s">
        <v>128</v>
      </c>
      <c r="F9017" t="s">
        <v>65</v>
      </c>
      <c r="G9017" t="s">
        <v>35</v>
      </c>
      <c r="H9017" t="s">
        <v>36</v>
      </c>
      <c r="I9017" t="s">
        <v>37</v>
      </c>
      <c r="J9017" t="s">
        <v>241</v>
      </c>
      <c r="K9017" t="s">
        <v>242</v>
      </c>
      <c r="L9017" t="s">
        <v>110</v>
      </c>
      <c r="M9017" t="s">
        <v>38</v>
      </c>
      <c r="N9017" t="s">
        <v>39</v>
      </c>
      <c r="O9017" s="23">
        <v>418</v>
      </c>
      <c r="P9017" s="9">
        <v>11.35</v>
      </c>
      <c r="Q9017" t="s">
        <v>40</v>
      </c>
      <c r="R9017">
        <v>54564</v>
      </c>
      <c r="S9017" s="9">
        <v>36.82</v>
      </c>
      <c r="T9017" s="26">
        <v>4.1900000000000004</v>
      </c>
      <c r="U9017" s="8">
        <v>154.27000000000001</v>
      </c>
      <c r="V9017" t="s">
        <v>41</v>
      </c>
      <c r="W9017" t="s">
        <v>2007</v>
      </c>
      <c r="X9017" t="s">
        <v>42</v>
      </c>
      <c r="Y9017" t="s">
        <v>1740</v>
      </c>
      <c r="AA9017" s="1">
        <f t="shared" si="856"/>
        <v>46121</v>
      </c>
      <c r="AB9017" s="2">
        <f t="shared" si="857"/>
        <v>4</v>
      </c>
      <c r="AC9017" s="2">
        <f t="shared" si="858"/>
        <v>2026</v>
      </c>
      <c r="AD9017" s="2" t="str">
        <f>IFERROR(VLOOKUP(A9017,'Aux Área'!$A$4:$B$123,2,0),"-")</f>
        <v>ENGENHARIA</v>
      </c>
    </row>
    <row r="9018" spans="1:30" x14ac:dyDescent="0.3">
      <c r="A9018" t="s">
        <v>50</v>
      </c>
      <c r="B9018" t="s">
        <v>324</v>
      </c>
      <c r="C9018" t="s">
        <v>13873</v>
      </c>
      <c r="D9018" t="s">
        <v>326</v>
      </c>
      <c r="E9018" t="s">
        <v>327</v>
      </c>
      <c r="F9018" t="s">
        <v>51</v>
      </c>
      <c r="G9018" t="s">
        <v>35</v>
      </c>
      <c r="H9018" t="s">
        <v>36</v>
      </c>
      <c r="I9018" t="s">
        <v>37</v>
      </c>
      <c r="J9018" t="s">
        <v>241</v>
      </c>
      <c r="K9018" t="s">
        <v>242</v>
      </c>
      <c r="L9018" t="s">
        <v>110</v>
      </c>
      <c r="M9018" t="s">
        <v>38</v>
      </c>
      <c r="N9018" t="s">
        <v>39</v>
      </c>
      <c r="O9018" s="23">
        <v>327</v>
      </c>
      <c r="P9018" s="9">
        <v>8.85</v>
      </c>
      <c r="Q9018" t="s">
        <v>40</v>
      </c>
      <c r="R9018">
        <v>27083</v>
      </c>
      <c r="S9018" s="9">
        <v>36.94</v>
      </c>
      <c r="T9018" s="26">
        <v>4.1900000000000004</v>
      </c>
      <c r="U9018" s="8">
        <v>154.78</v>
      </c>
      <c r="V9018" t="s">
        <v>41</v>
      </c>
      <c r="W9018" t="s">
        <v>2007</v>
      </c>
      <c r="X9018" t="s">
        <v>42</v>
      </c>
      <c r="Y9018" t="s">
        <v>1740</v>
      </c>
      <c r="AA9018" s="1">
        <f t="shared" si="856"/>
        <v>46121</v>
      </c>
      <c r="AB9018" s="2">
        <f t="shared" si="857"/>
        <v>4</v>
      </c>
      <c r="AC9018" s="2">
        <f t="shared" si="858"/>
        <v>2026</v>
      </c>
      <c r="AD9018" s="2" t="str">
        <f>IFERROR(VLOOKUP(A9018,'Aux Área'!$A$4:$B$123,2,0),"-")</f>
        <v>TI</v>
      </c>
    </row>
    <row r="9019" spans="1:30" x14ac:dyDescent="0.3">
      <c r="A9019" t="s">
        <v>2282</v>
      </c>
      <c r="B9019" t="s">
        <v>4679</v>
      </c>
      <c r="C9019" t="s">
        <v>13874</v>
      </c>
      <c r="D9019" t="s">
        <v>11924</v>
      </c>
      <c r="E9019" t="s">
        <v>11925</v>
      </c>
      <c r="F9019" t="s">
        <v>2285</v>
      </c>
      <c r="G9019" t="s">
        <v>1135</v>
      </c>
      <c r="H9019" t="s">
        <v>2275</v>
      </c>
      <c r="I9019" t="s">
        <v>1497</v>
      </c>
      <c r="J9019" t="s">
        <v>165</v>
      </c>
      <c r="K9019" t="s">
        <v>166</v>
      </c>
      <c r="L9019" t="s">
        <v>167</v>
      </c>
      <c r="M9019" t="s">
        <v>38</v>
      </c>
      <c r="N9019" t="s">
        <v>39</v>
      </c>
      <c r="O9019" s="23">
        <v>437</v>
      </c>
      <c r="P9019" s="9">
        <v>22.84</v>
      </c>
      <c r="Q9019" t="s">
        <v>40</v>
      </c>
      <c r="R9019">
        <v>134311</v>
      </c>
      <c r="S9019" s="9">
        <v>19.13</v>
      </c>
      <c r="T9019" s="26">
        <v>4.9909999999999997</v>
      </c>
      <c r="U9019" s="8">
        <v>95.48</v>
      </c>
      <c r="V9019" t="s">
        <v>112</v>
      </c>
      <c r="W9019" t="s">
        <v>2276</v>
      </c>
      <c r="X9019" t="s">
        <v>42</v>
      </c>
      <c r="Y9019" t="s">
        <v>2277</v>
      </c>
      <c r="AA9019" s="1">
        <f t="shared" si="856"/>
        <v>46121</v>
      </c>
      <c r="AB9019" s="2">
        <f t="shared" si="857"/>
        <v>4</v>
      </c>
      <c r="AC9019" s="2">
        <f t="shared" si="858"/>
        <v>2026</v>
      </c>
      <c r="AD9019" s="2" t="str">
        <f>IFERROR(VLOOKUP(A9019,'Aux Área'!$A$4:$B$123,2,0),"-")</f>
        <v>INSPEÇÃO</v>
      </c>
    </row>
    <row r="9020" spans="1:30" x14ac:dyDescent="0.3">
      <c r="A9020" t="s">
        <v>48</v>
      </c>
      <c r="B9020" t="s">
        <v>288</v>
      </c>
      <c r="C9020" t="s">
        <v>13875</v>
      </c>
      <c r="D9020" t="s">
        <v>132</v>
      </c>
      <c r="E9020" t="s">
        <v>133</v>
      </c>
      <c r="F9020" t="s">
        <v>49</v>
      </c>
      <c r="G9020" t="s">
        <v>35</v>
      </c>
      <c r="H9020" t="s">
        <v>36</v>
      </c>
      <c r="I9020" t="s">
        <v>37</v>
      </c>
      <c r="J9020" t="s">
        <v>147</v>
      </c>
      <c r="K9020" t="s">
        <v>148</v>
      </c>
      <c r="L9020" t="s">
        <v>84</v>
      </c>
      <c r="M9020" t="s">
        <v>38</v>
      </c>
      <c r="N9020" t="s">
        <v>39</v>
      </c>
      <c r="O9020" s="23">
        <v>329</v>
      </c>
      <c r="P9020" s="9">
        <v>8.25</v>
      </c>
      <c r="Q9020" t="s">
        <v>40</v>
      </c>
      <c r="R9020">
        <v>25587</v>
      </c>
      <c r="S9020" s="9">
        <v>39.869999999999997</v>
      </c>
      <c r="T9020" s="26">
        <v>5.67</v>
      </c>
      <c r="U9020" s="8">
        <v>226.06</v>
      </c>
      <c r="V9020" t="s">
        <v>112</v>
      </c>
      <c r="W9020" t="s">
        <v>2007</v>
      </c>
      <c r="X9020" t="s">
        <v>42</v>
      </c>
      <c r="Y9020" t="s">
        <v>1740</v>
      </c>
      <c r="AA9020" s="1">
        <f t="shared" si="856"/>
        <v>46121</v>
      </c>
      <c r="AB9020" s="2">
        <f t="shared" si="857"/>
        <v>4</v>
      </c>
      <c r="AC9020" s="2">
        <f t="shared" si="858"/>
        <v>2026</v>
      </c>
      <c r="AD9020" s="2" t="str">
        <f>IFERROR(VLOOKUP(A9020,'Aux Área'!$A$4:$B$123,2,0),"-")</f>
        <v>ENGENHARIA</v>
      </c>
    </row>
    <row r="9021" spans="1:30" x14ac:dyDescent="0.3">
      <c r="A9021" t="s">
        <v>54</v>
      </c>
      <c r="B9021" t="s">
        <v>319</v>
      </c>
      <c r="C9021" t="s">
        <v>13876</v>
      </c>
      <c r="D9021" t="s">
        <v>1480</v>
      </c>
      <c r="E9021" t="s">
        <v>1481</v>
      </c>
      <c r="F9021" t="s">
        <v>55</v>
      </c>
      <c r="G9021" t="s">
        <v>35</v>
      </c>
      <c r="H9021" t="s">
        <v>36</v>
      </c>
      <c r="I9021" t="s">
        <v>37</v>
      </c>
      <c r="J9021" t="s">
        <v>1511</v>
      </c>
      <c r="K9021" t="s">
        <v>1512</v>
      </c>
      <c r="L9021" t="s">
        <v>1513</v>
      </c>
      <c r="M9021" t="s">
        <v>1514</v>
      </c>
      <c r="N9021" t="s">
        <v>39</v>
      </c>
      <c r="O9021" s="23">
        <v>455</v>
      </c>
      <c r="P9021" s="9">
        <v>10.44</v>
      </c>
      <c r="Q9021" t="s">
        <v>40</v>
      </c>
      <c r="R9021">
        <v>48194</v>
      </c>
      <c r="S9021" s="9">
        <v>43.59</v>
      </c>
      <c r="T9021" s="26">
        <v>4.6900000000000004</v>
      </c>
      <c r="U9021" s="8">
        <v>204.44</v>
      </c>
      <c r="V9021" t="s">
        <v>13877</v>
      </c>
      <c r="W9021" t="s">
        <v>2007</v>
      </c>
      <c r="X9021" t="s">
        <v>42</v>
      </c>
      <c r="Y9021" t="s">
        <v>1740</v>
      </c>
      <c r="AA9021" s="1">
        <f t="shared" si="856"/>
        <v>46121</v>
      </c>
      <c r="AB9021" s="2">
        <f t="shared" si="857"/>
        <v>4</v>
      </c>
      <c r="AC9021" s="2">
        <f t="shared" si="858"/>
        <v>2026</v>
      </c>
      <c r="AD9021" s="2" t="str">
        <f>IFERROR(VLOOKUP(A9021,'Aux Área'!$A$4:$B$123,2,0),"-")</f>
        <v>ENGENHARIA</v>
      </c>
    </row>
    <row r="9022" spans="1:30" x14ac:dyDescent="0.3">
      <c r="A9022" t="s">
        <v>58</v>
      </c>
      <c r="B9022" t="s">
        <v>250</v>
      </c>
      <c r="C9022" t="s">
        <v>13878</v>
      </c>
      <c r="D9022" t="s">
        <v>87</v>
      </c>
      <c r="E9022" t="s">
        <v>88</v>
      </c>
      <c r="F9022" t="s">
        <v>59</v>
      </c>
      <c r="G9022" t="s">
        <v>35</v>
      </c>
      <c r="H9022" t="s">
        <v>36</v>
      </c>
      <c r="I9022" t="s">
        <v>37</v>
      </c>
      <c r="J9022" t="s">
        <v>231</v>
      </c>
      <c r="K9022" t="s">
        <v>232</v>
      </c>
      <c r="L9022" t="s">
        <v>217</v>
      </c>
      <c r="M9022" t="s">
        <v>38</v>
      </c>
      <c r="N9022" t="s">
        <v>39</v>
      </c>
      <c r="O9022" s="23">
        <v>324</v>
      </c>
      <c r="P9022" s="9">
        <v>8.43</v>
      </c>
      <c r="Q9022" t="s">
        <v>40</v>
      </c>
      <c r="R9022">
        <v>93604</v>
      </c>
      <c r="S9022" s="9">
        <v>38.44</v>
      </c>
      <c r="T9022" s="26">
        <v>4.79</v>
      </c>
      <c r="U9022" s="8">
        <v>184.13</v>
      </c>
      <c r="V9022" t="s">
        <v>13879</v>
      </c>
      <c r="W9022" t="s">
        <v>2007</v>
      </c>
      <c r="X9022" t="s">
        <v>42</v>
      </c>
      <c r="Y9022" t="s">
        <v>1740</v>
      </c>
      <c r="AA9022" s="1">
        <f t="shared" si="856"/>
        <v>46121</v>
      </c>
      <c r="AB9022" s="2">
        <f t="shared" si="857"/>
        <v>4</v>
      </c>
      <c r="AC9022" s="2">
        <f t="shared" si="858"/>
        <v>2026</v>
      </c>
      <c r="AD9022" s="2" t="str">
        <f>IFERROR(VLOOKUP(A9022,'Aux Área'!$A$4:$B$123,2,0),"-")</f>
        <v>CONSERVA</v>
      </c>
    </row>
    <row r="9023" spans="1:30" x14ac:dyDescent="0.3">
      <c r="A9023" t="s">
        <v>13880</v>
      </c>
      <c r="B9023" t="s">
        <v>11228</v>
      </c>
      <c r="C9023" t="s">
        <v>13881</v>
      </c>
      <c r="D9023" t="s">
        <v>11230</v>
      </c>
      <c r="E9023" t="s">
        <v>11231</v>
      </c>
      <c r="F9023" t="s">
        <v>13880</v>
      </c>
      <c r="G9023" t="s">
        <v>35</v>
      </c>
      <c r="H9023" t="s">
        <v>13882</v>
      </c>
      <c r="I9023" t="s">
        <v>13883</v>
      </c>
      <c r="J9023" t="s">
        <v>147</v>
      </c>
      <c r="K9023" t="s">
        <v>148</v>
      </c>
      <c r="L9023" t="s">
        <v>84</v>
      </c>
      <c r="M9023" t="s">
        <v>38</v>
      </c>
      <c r="N9023" t="s">
        <v>707</v>
      </c>
      <c r="O9023" s="23">
        <v>0</v>
      </c>
      <c r="P9023" s="9">
        <v>0</v>
      </c>
      <c r="Q9023" t="s">
        <v>40</v>
      </c>
      <c r="R9023">
        <v>37</v>
      </c>
      <c r="S9023" s="9">
        <v>42.49</v>
      </c>
      <c r="T9023" s="26">
        <v>6.97</v>
      </c>
      <c r="U9023" s="8">
        <v>296.16000000000003</v>
      </c>
      <c r="V9023" t="s">
        <v>112</v>
      </c>
      <c r="W9023" t="s">
        <v>2007</v>
      </c>
      <c r="X9023" t="s">
        <v>42</v>
      </c>
      <c r="Y9023" t="s">
        <v>1740</v>
      </c>
      <c r="AA9023" s="1">
        <f t="shared" si="856"/>
        <v>46121</v>
      </c>
      <c r="AB9023" s="2">
        <f t="shared" si="857"/>
        <v>4</v>
      </c>
      <c r="AC9023" s="2">
        <f t="shared" si="858"/>
        <v>2026</v>
      </c>
      <c r="AD9023" s="2" t="str">
        <f>IFERROR(VLOOKUP(A9023,'Aux Área'!$A$4:$B$123,2,0),"-")</f>
        <v>DIRETORIA</v>
      </c>
    </row>
    <row r="9024" spans="1:30" x14ac:dyDescent="0.3">
      <c r="A9024" t="s">
        <v>30</v>
      </c>
      <c r="B9024" t="s">
        <v>453</v>
      </c>
      <c r="C9024" t="s">
        <v>13884</v>
      </c>
      <c r="D9024" t="s">
        <v>13885</v>
      </c>
      <c r="E9024" t="s">
        <v>13886</v>
      </c>
      <c r="F9024" t="s">
        <v>34</v>
      </c>
      <c r="G9024" t="s">
        <v>35</v>
      </c>
      <c r="H9024" t="s">
        <v>36</v>
      </c>
      <c r="I9024" t="s">
        <v>37</v>
      </c>
      <c r="J9024" t="s">
        <v>1665</v>
      </c>
      <c r="K9024" t="s">
        <v>1666</v>
      </c>
      <c r="L9024" t="s">
        <v>301</v>
      </c>
      <c r="M9024" t="s">
        <v>38</v>
      </c>
      <c r="N9024" t="s">
        <v>39</v>
      </c>
      <c r="O9024" s="23">
        <v>332</v>
      </c>
      <c r="P9024" s="9">
        <v>9</v>
      </c>
      <c r="Q9024" t="s">
        <v>40</v>
      </c>
      <c r="R9024">
        <v>24356</v>
      </c>
      <c r="S9024" s="9">
        <v>36.880000000000003</v>
      </c>
      <c r="T9024" s="26">
        <v>4.6900000000000004</v>
      </c>
      <c r="U9024" s="8">
        <v>172.97</v>
      </c>
      <c r="V9024" t="s">
        <v>13887</v>
      </c>
      <c r="W9024" t="s">
        <v>2007</v>
      </c>
      <c r="X9024" t="s">
        <v>42</v>
      </c>
      <c r="Y9024" t="s">
        <v>1740</v>
      </c>
      <c r="AA9024" s="1">
        <f t="shared" si="856"/>
        <v>46121</v>
      </c>
      <c r="AB9024" s="2">
        <f t="shared" si="857"/>
        <v>4</v>
      </c>
      <c r="AC9024" s="2">
        <f t="shared" si="858"/>
        <v>2026</v>
      </c>
      <c r="AD9024" s="2" t="str">
        <f>IFERROR(VLOOKUP(A9024,'Aux Área'!$A$4:$B$123,2,0),"-")</f>
        <v>OPERAÇÃO</v>
      </c>
    </row>
    <row r="9025" spans="1:30" x14ac:dyDescent="0.3">
      <c r="A9025" t="s">
        <v>2208</v>
      </c>
      <c r="B9025" t="s">
        <v>2544</v>
      </c>
      <c r="C9025" t="s">
        <v>13888</v>
      </c>
      <c r="D9025" t="s">
        <v>2468</v>
      </c>
      <c r="E9025" t="s">
        <v>2469</v>
      </c>
      <c r="F9025" t="s">
        <v>2210</v>
      </c>
      <c r="G9025" t="s">
        <v>1135</v>
      </c>
      <c r="H9025" t="s">
        <v>2211</v>
      </c>
      <c r="I9025" t="s">
        <v>37</v>
      </c>
      <c r="J9025" t="s">
        <v>219</v>
      </c>
      <c r="K9025" t="s">
        <v>177</v>
      </c>
      <c r="L9025" t="s">
        <v>177</v>
      </c>
      <c r="M9025" t="s">
        <v>38</v>
      </c>
      <c r="N9025" t="s">
        <v>668</v>
      </c>
      <c r="O9025" s="23">
        <v>340</v>
      </c>
      <c r="P9025" s="9">
        <v>5.72</v>
      </c>
      <c r="Q9025" t="s">
        <v>40</v>
      </c>
      <c r="R9025">
        <v>16400</v>
      </c>
      <c r="S9025" s="9">
        <v>59.42</v>
      </c>
      <c r="T9025" s="26">
        <v>8.09</v>
      </c>
      <c r="U9025" s="8">
        <v>480.72</v>
      </c>
      <c r="V9025" t="s">
        <v>13889</v>
      </c>
      <c r="W9025" t="s">
        <v>2007</v>
      </c>
      <c r="X9025" t="s">
        <v>42</v>
      </c>
      <c r="Y9025" t="s">
        <v>1740</v>
      </c>
      <c r="AA9025" s="1">
        <f t="shared" si="856"/>
        <v>46121</v>
      </c>
      <c r="AB9025" s="2">
        <f t="shared" si="857"/>
        <v>4</v>
      </c>
      <c r="AC9025" s="2">
        <f t="shared" si="858"/>
        <v>2026</v>
      </c>
      <c r="AD9025" s="2" t="str">
        <f>IFERROR(VLOOKUP(A9025,'Aux Área'!$A$4:$B$123,2,0),"-")</f>
        <v>APH</v>
      </c>
    </row>
    <row r="9026" spans="1:30" x14ac:dyDescent="0.3">
      <c r="A9026" t="s">
        <v>12958</v>
      </c>
      <c r="B9026" t="s">
        <v>2315</v>
      </c>
      <c r="C9026" t="s">
        <v>13890</v>
      </c>
      <c r="D9026" t="s">
        <v>7192</v>
      </c>
      <c r="E9026" t="s">
        <v>7193</v>
      </c>
      <c r="F9026" t="s">
        <v>12960</v>
      </c>
      <c r="G9026" t="s">
        <v>1135</v>
      </c>
      <c r="H9026" t="s">
        <v>1301</v>
      </c>
      <c r="I9026" t="s">
        <v>839</v>
      </c>
      <c r="J9026" t="s">
        <v>12641</v>
      </c>
      <c r="K9026" t="s">
        <v>12642</v>
      </c>
      <c r="L9026" t="s">
        <v>124</v>
      </c>
      <c r="M9026" t="s">
        <v>38</v>
      </c>
      <c r="N9026" t="s">
        <v>39</v>
      </c>
      <c r="O9026" s="23">
        <v>338</v>
      </c>
      <c r="P9026" s="9">
        <v>7.41</v>
      </c>
      <c r="Q9026" t="s">
        <v>40</v>
      </c>
      <c r="R9026">
        <v>170898</v>
      </c>
      <c r="S9026" s="9">
        <v>45.64</v>
      </c>
      <c r="T9026" s="26">
        <v>4.7910000000000004</v>
      </c>
      <c r="U9026" s="8">
        <v>218.66</v>
      </c>
      <c r="V9026" t="s">
        <v>13891</v>
      </c>
      <c r="W9026" t="s">
        <v>2276</v>
      </c>
      <c r="X9026" t="s">
        <v>42</v>
      </c>
      <c r="Y9026" t="s">
        <v>12261</v>
      </c>
      <c r="AA9026" s="1">
        <f t="shared" si="856"/>
        <v>46121</v>
      </c>
      <c r="AB9026" s="2">
        <f t="shared" si="857"/>
        <v>4</v>
      </c>
      <c r="AC9026" s="2">
        <f t="shared" si="858"/>
        <v>2026</v>
      </c>
      <c r="AD9026" s="2" t="str">
        <f>IFERROR(VLOOKUP(A9026,'Aux Área'!$A$4:$B$123,2,0),"-")</f>
        <v>INSPEÇÃO</v>
      </c>
    </row>
    <row r="9027" spans="1:30" x14ac:dyDescent="0.3">
      <c r="A9027" t="s">
        <v>76</v>
      </c>
      <c r="B9027" t="s">
        <v>380</v>
      </c>
      <c r="C9027" t="s">
        <v>13892</v>
      </c>
      <c r="D9027" t="s">
        <v>382</v>
      </c>
      <c r="E9027" t="s">
        <v>383</v>
      </c>
      <c r="F9027" t="s">
        <v>77</v>
      </c>
      <c r="G9027" t="s">
        <v>35</v>
      </c>
      <c r="H9027" t="s">
        <v>36</v>
      </c>
      <c r="I9027" t="s">
        <v>37</v>
      </c>
      <c r="J9027" t="s">
        <v>1665</v>
      </c>
      <c r="K9027" t="s">
        <v>1666</v>
      </c>
      <c r="L9027" t="s">
        <v>301</v>
      </c>
      <c r="M9027" t="s">
        <v>38</v>
      </c>
      <c r="N9027" t="s">
        <v>39</v>
      </c>
      <c r="O9027" s="23">
        <v>315</v>
      </c>
      <c r="P9027" s="9">
        <v>9.6199999999999992</v>
      </c>
      <c r="Q9027" t="s">
        <v>40</v>
      </c>
      <c r="R9027">
        <v>67930</v>
      </c>
      <c r="S9027" s="9">
        <v>32.729999999999997</v>
      </c>
      <c r="T9027" s="26">
        <v>4.6900000000000004</v>
      </c>
      <c r="U9027" s="8">
        <v>153.5</v>
      </c>
      <c r="V9027" t="s">
        <v>13893</v>
      </c>
      <c r="W9027" t="s">
        <v>2007</v>
      </c>
      <c r="X9027" t="s">
        <v>42</v>
      </c>
      <c r="Y9027" t="s">
        <v>1740</v>
      </c>
      <c r="AA9027" s="1">
        <f t="shared" si="856"/>
        <v>46121</v>
      </c>
      <c r="AB9027" s="2">
        <f t="shared" si="857"/>
        <v>4</v>
      </c>
      <c r="AC9027" s="2">
        <f t="shared" si="858"/>
        <v>2026</v>
      </c>
      <c r="AD9027" s="2" t="str">
        <f>IFERROR(VLOOKUP(A9027,'Aux Área'!$A$4:$B$123,2,0),"-")</f>
        <v>QSMS</v>
      </c>
    </row>
    <row r="9028" spans="1:30" x14ac:dyDescent="0.3">
      <c r="A9028" t="s">
        <v>5543</v>
      </c>
      <c r="B9028" t="s">
        <v>11845</v>
      </c>
      <c r="C9028" t="s">
        <v>13894</v>
      </c>
      <c r="D9028" t="s">
        <v>3410</v>
      </c>
      <c r="E9028" t="s">
        <v>3411</v>
      </c>
      <c r="F9028" t="s">
        <v>6207</v>
      </c>
      <c r="G9028" t="s">
        <v>1135</v>
      </c>
      <c r="H9028" t="s">
        <v>5545</v>
      </c>
      <c r="I9028" t="s">
        <v>839</v>
      </c>
      <c r="J9028" t="s">
        <v>231</v>
      </c>
      <c r="K9028" t="s">
        <v>232</v>
      </c>
      <c r="L9028" t="s">
        <v>217</v>
      </c>
      <c r="M9028" t="s">
        <v>38</v>
      </c>
      <c r="N9028" t="s">
        <v>39</v>
      </c>
      <c r="O9028" s="23">
        <v>456</v>
      </c>
      <c r="P9028" s="9">
        <v>10.050000000000001</v>
      </c>
      <c r="Q9028" t="s">
        <v>40</v>
      </c>
      <c r="R9028">
        <v>46879</v>
      </c>
      <c r="S9028" s="9">
        <v>45.38</v>
      </c>
      <c r="T9028" s="26">
        <v>4.7910000000000004</v>
      </c>
      <c r="U9028" s="8">
        <v>217.4</v>
      </c>
      <c r="V9028" t="s">
        <v>13895</v>
      </c>
      <c r="W9028" t="s">
        <v>2276</v>
      </c>
      <c r="X9028" t="s">
        <v>42</v>
      </c>
      <c r="Y9028" t="s">
        <v>2277</v>
      </c>
      <c r="AA9028" s="1">
        <f t="shared" si="856"/>
        <v>46121</v>
      </c>
      <c r="AB9028" s="2">
        <f t="shared" si="857"/>
        <v>4</v>
      </c>
      <c r="AC9028" s="2">
        <f t="shared" si="858"/>
        <v>2026</v>
      </c>
      <c r="AD9028" s="2" t="str">
        <f>IFERROR(VLOOKUP(A9028,'Aux Área'!$A$4:$B$123,2,0),"-")</f>
        <v>INSPEÇÃO</v>
      </c>
    </row>
    <row r="9029" spans="1:30" x14ac:dyDescent="0.3">
      <c r="A9029" t="s">
        <v>2650</v>
      </c>
      <c r="B9029" t="s">
        <v>10989</v>
      </c>
      <c r="C9029" t="s">
        <v>13896</v>
      </c>
      <c r="D9029" t="s">
        <v>2944</v>
      </c>
      <c r="E9029" t="s">
        <v>2945</v>
      </c>
      <c r="F9029" t="s">
        <v>3615</v>
      </c>
      <c r="G9029" t="s">
        <v>1300</v>
      </c>
      <c r="H9029" t="s">
        <v>2635</v>
      </c>
      <c r="I9029" t="s">
        <v>37</v>
      </c>
      <c r="J9029" t="s">
        <v>237</v>
      </c>
      <c r="K9029" t="s">
        <v>238</v>
      </c>
      <c r="L9029" t="s">
        <v>110</v>
      </c>
      <c r="M9029" t="s">
        <v>38</v>
      </c>
      <c r="N9029" t="s">
        <v>39</v>
      </c>
      <c r="O9029" s="23">
        <v>387</v>
      </c>
      <c r="P9029" s="9">
        <v>7.9</v>
      </c>
      <c r="Q9029" t="s">
        <v>40</v>
      </c>
      <c r="R9029">
        <v>27658</v>
      </c>
      <c r="S9029" s="9">
        <v>49</v>
      </c>
      <c r="T9029" s="26">
        <v>4.1900000000000004</v>
      </c>
      <c r="U9029" s="8">
        <v>205.31</v>
      </c>
      <c r="V9029" t="s">
        <v>41</v>
      </c>
      <c r="W9029" t="s">
        <v>2276</v>
      </c>
      <c r="X9029" t="s">
        <v>42</v>
      </c>
      <c r="Y9029" t="s">
        <v>1740</v>
      </c>
      <c r="AA9029" s="1">
        <f t="shared" si="856"/>
        <v>46121</v>
      </c>
      <c r="AB9029" s="2">
        <f t="shared" si="857"/>
        <v>4</v>
      </c>
      <c r="AC9029" s="2">
        <f t="shared" si="858"/>
        <v>2026</v>
      </c>
      <c r="AD9029" s="2" t="str">
        <f>IFERROR(VLOOKUP(A9029,'Aux Área'!$A$4:$B$123,2,0),"-")</f>
        <v>TI</v>
      </c>
    </row>
    <row r="9030" spans="1:30" x14ac:dyDescent="0.3">
      <c r="A9030" t="s">
        <v>2306</v>
      </c>
      <c r="B9030" t="s">
        <v>4613</v>
      </c>
      <c r="C9030" t="s">
        <v>13897</v>
      </c>
      <c r="D9030" t="s">
        <v>3428</v>
      </c>
      <c r="E9030" t="s">
        <v>3429</v>
      </c>
      <c r="F9030" t="s">
        <v>2309</v>
      </c>
      <c r="G9030" t="s">
        <v>1135</v>
      </c>
      <c r="H9030" t="s">
        <v>2275</v>
      </c>
      <c r="I9030" t="s">
        <v>1497</v>
      </c>
      <c r="J9030" t="s">
        <v>1665</v>
      </c>
      <c r="K9030" t="s">
        <v>1666</v>
      </c>
      <c r="L9030" t="s">
        <v>301</v>
      </c>
      <c r="M9030" t="s">
        <v>38</v>
      </c>
      <c r="N9030" t="s">
        <v>39</v>
      </c>
      <c r="O9030" s="23">
        <v>522</v>
      </c>
      <c r="P9030" s="9">
        <v>10.89</v>
      </c>
      <c r="Q9030" t="s">
        <v>40</v>
      </c>
      <c r="R9030">
        <v>155719</v>
      </c>
      <c r="S9030" s="9">
        <v>47.95</v>
      </c>
      <c r="T9030" s="26">
        <v>4.6900000000000004</v>
      </c>
      <c r="U9030" s="8">
        <v>224.89</v>
      </c>
      <c r="V9030" t="s">
        <v>13898</v>
      </c>
      <c r="W9030" t="s">
        <v>2276</v>
      </c>
      <c r="X9030" t="s">
        <v>42</v>
      </c>
      <c r="Y9030" t="s">
        <v>2277</v>
      </c>
      <c r="AA9030" s="1">
        <f t="shared" si="856"/>
        <v>46121</v>
      </c>
      <c r="AB9030" s="2">
        <f t="shared" si="857"/>
        <v>4</v>
      </c>
      <c r="AC9030" s="2">
        <f t="shared" si="858"/>
        <v>2026</v>
      </c>
      <c r="AD9030" s="2" t="str">
        <f>IFERROR(VLOOKUP(A9030,'Aux Área'!$A$4:$B$123,2,0),"-")</f>
        <v>INSPEÇÃO</v>
      </c>
    </row>
    <row r="9031" spans="1:30" x14ac:dyDescent="0.3">
      <c r="A9031" t="s">
        <v>1702</v>
      </c>
      <c r="B9031" t="s">
        <v>209</v>
      </c>
      <c r="C9031" t="s">
        <v>13899</v>
      </c>
      <c r="D9031" t="s">
        <v>1225</v>
      </c>
      <c r="E9031" t="s">
        <v>1226</v>
      </c>
      <c r="F9031" t="s">
        <v>653</v>
      </c>
      <c r="G9031" t="s">
        <v>1495</v>
      </c>
      <c r="H9031" t="s">
        <v>1704</v>
      </c>
      <c r="I9031" t="s">
        <v>1497</v>
      </c>
      <c r="J9031" t="s">
        <v>1100</v>
      </c>
      <c r="K9031" t="s">
        <v>1101</v>
      </c>
      <c r="L9031" t="s">
        <v>181</v>
      </c>
      <c r="M9031" t="s">
        <v>38</v>
      </c>
      <c r="N9031" t="s">
        <v>638</v>
      </c>
      <c r="O9031" s="23">
        <v>0</v>
      </c>
      <c r="P9031" s="9">
        <v>0</v>
      </c>
      <c r="Q9031" t="s">
        <v>40</v>
      </c>
      <c r="R9031">
        <v>0</v>
      </c>
      <c r="S9031" s="9">
        <v>231.4</v>
      </c>
      <c r="T9031" s="26">
        <v>7.25</v>
      </c>
      <c r="U9031" s="8">
        <v>1677.69</v>
      </c>
      <c r="V9031" t="s">
        <v>13900</v>
      </c>
      <c r="W9031" t="s">
        <v>652</v>
      </c>
      <c r="X9031" t="s">
        <v>42</v>
      </c>
      <c r="Y9031" t="s">
        <v>653</v>
      </c>
      <c r="AA9031" s="1">
        <f t="shared" si="856"/>
        <v>46121</v>
      </c>
      <c r="AB9031" s="2">
        <f t="shared" si="857"/>
        <v>4</v>
      </c>
      <c r="AC9031" s="2">
        <f t="shared" si="858"/>
        <v>2026</v>
      </c>
      <c r="AD9031" s="2" t="str">
        <f>IFERROR(VLOOKUP(A9031,'Aux Área'!$A$4:$B$123,2,0),"-")</f>
        <v>SÃO PEDRO</v>
      </c>
    </row>
    <row r="9032" spans="1:30" x14ac:dyDescent="0.3">
      <c r="A9032" t="s">
        <v>60</v>
      </c>
      <c r="B9032" t="s">
        <v>614</v>
      </c>
      <c r="C9032" t="s">
        <v>13901</v>
      </c>
      <c r="D9032" t="s">
        <v>1206</v>
      </c>
      <c r="E9032" t="s">
        <v>1207</v>
      </c>
      <c r="F9032" t="s">
        <v>61</v>
      </c>
      <c r="G9032" t="s">
        <v>35</v>
      </c>
      <c r="H9032" t="s">
        <v>36</v>
      </c>
      <c r="I9032" t="s">
        <v>37</v>
      </c>
      <c r="J9032" t="s">
        <v>1665</v>
      </c>
      <c r="K9032" t="s">
        <v>1666</v>
      </c>
      <c r="L9032" t="s">
        <v>301</v>
      </c>
      <c r="M9032" t="s">
        <v>38</v>
      </c>
      <c r="N9032" t="s">
        <v>39</v>
      </c>
      <c r="O9032" s="23">
        <v>215</v>
      </c>
      <c r="P9032" s="9">
        <v>9.51</v>
      </c>
      <c r="Q9032" t="s">
        <v>40</v>
      </c>
      <c r="R9032">
        <v>44871</v>
      </c>
      <c r="S9032" s="9">
        <v>22.6</v>
      </c>
      <c r="T9032" s="26">
        <v>4.6900000000000004</v>
      </c>
      <c r="U9032" s="8">
        <v>105.99</v>
      </c>
      <c r="V9032" t="s">
        <v>13902</v>
      </c>
      <c r="W9032" t="s">
        <v>2007</v>
      </c>
      <c r="X9032" t="s">
        <v>42</v>
      </c>
      <c r="Y9032" t="s">
        <v>1740</v>
      </c>
      <c r="AA9032" s="1">
        <f t="shared" si="856"/>
        <v>46121</v>
      </c>
      <c r="AB9032" s="2">
        <f t="shared" si="857"/>
        <v>4</v>
      </c>
      <c r="AC9032" s="2">
        <f t="shared" si="858"/>
        <v>2026</v>
      </c>
      <c r="AD9032" s="2" t="str">
        <f>IFERROR(VLOOKUP(A9032,'Aux Área'!$A$4:$B$123,2,0),"-")</f>
        <v>QSMS</v>
      </c>
    </row>
    <row r="9033" spans="1:30" x14ac:dyDescent="0.3">
      <c r="A9033" t="s">
        <v>52</v>
      </c>
      <c r="B9033" t="s">
        <v>1449</v>
      </c>
      <c r="C9033" t="s">
        <v>13903</v>
      </c>
      <c r="D9033" t="s">
        <v>3246</v>
      </c>
      <c r="E9033" t="s">
        <v>3247</v>
      </c>
      <c r="F9033" t="s">
        <v>53</v>
      </c>
      <c r="G9033" t="s">
        <v>35</v>
      </c>
      <c r="H9033" t="s">
        <v>36</v>
      </c>
      <c r="I9033" t="s">
        <v>37</v>
      </c>
      <c r="J9033" t="s">
        <v>12641</v>
      </c>
      <c r="K9033" t="s">
        <v>12642</v>
      </c>
      <c r="L9033" t="s">
        <v>124</v>
      </c>
      <c r="M9033" t="s">
        <v>38</v>
      </c>
      <c r="N9033" t="s">
        <v>39</v>
      </c>
      <c r="O9033" s="23">
        <v>364</v>
      </c>
      <c r="P9033" s="9">
        <v>10.76</v>
      </c>
      <c r="Q9033" t="s">
        <v>40</v>
      </c>
      <c r="R9033">
        <v>94105</v>
      </c>
      <c r="S9033" s="9">
        <v>33.83</v>
      </c>
      <c r="T9033" s="26">
        <v>4.7910000000000004</v>
      </c>
      <c r="U9033" s="8">
        <v>162.09</v>
      </c>
      <c r="V9033" t="s">
        <v>13904</v>
      </c>
      <c r="W9033" t="s">
        <v>2007</v>
      </c>
      <c r="X9033" t="s">
        <v>42</v>
      </c>
      <c r="Y9033" t="s">
        <v>1740</v>
      </c>
      <c r="AA9033" s="1">
        <f t="shared" si="856"/>
        <v>46121</v>
      </c>
      <c r="AB9033" s="2">
        <f t="shared" si="857"/>
        <v>4</v>
      </c>
      <c r="AC9033" s="2">
        <f t="shared" si="858"/>
        <v>2026</v>
      </c>
      <c r="AD9033" s="2" t="str">
        <f>IFERROR(VLOOKUP(A9033,'Aux Área'!$A$4:$B$123,2,0),"-")</f>
        <v>OPERAÇÃO</v>
      </c>
    </row>
    <row r="9034" spans="1:30" x14ac:dyDescent="0.3">
      <c r="A9034" t="s">
        <v>2664</v>
      </c>
      <c r="B9034" t="s">
        <v>2665</v>
      </c>
      <c r="C9034" t="s">
        <v>13905</v>
      </c>
      <c r="D9034" t="s">
        <v>10631</v>
      </c>
      <c r="E9034" t="s">
        <v>10632</v>
      </c>
      <c r="F9034" t="s">
        <v>2667</v>
      </c>
      <c r="G9034" t="s">
        <v>659</v>
      </c>
      <c r="H9034" t="s">
        <v>2215</v>
      </c>
      <c r="I9034" t="s">
        <v>667</v>
      </c>
      <c r="J9034" t="s">
        <v>165</v>
      </c>
      <c r="K9034" t="s">
        <v>166</v>
      </c>
      <c r="L9034" t="s">
        <v>167</v>
      </c>
      <c r="M9034" t="s">
        <v>38</v>
      </c>
      <c r="N9034" t="s">
        <v>668</v>
      </c>
      <c r="O9034" s="23">
        <v>242</v>
      </c>
      <c r="P9034" s="9">
        <v>6.73</v>
      </c>
      <c r="Q9034" t="s">
        <v>40</v>
      </c>
      <c r="R9034">
        <v>14047</v>
      </c>
      <c r="S9034" s="9">
        <v>35.950000000000003</v>
      </c>
      <c r="T9034" s="26">
        <v>7.992</v>
      </c>
      <c r="U9034" s="8">
        <v>287.3</v>
      </c>
      <c r="V9034" t="s">
        <v>112</v>
      </c>
      <c r="W9034" t="s">
        <v>2007</v>
      </c>
      <c r="X9034" t="s">
        <v>42</v>
      </c>
      <c r="Y9034" t="s">
        <v>1740</v>
      </c>
      <c r="AA9034" s="1">
        <f t="shared" si="856"/>
        <v>46121</v>
      </c>
      <c r="AB9034" s="2">
        <f t="shared" si="857"/>
        <v>4</v>
      </c>
      <c r="AC9034" s="2">
        <f t="shared" si="858"/>
        <v>2026</v>
      </c>
      <c r="AD9034" s="2" t="str">
        <f>IFERROR(VLOOKUP(A9034,'Aux Área'!$A$4:$B$123,2,0),"-")</f>
        <v>APH</v>
      </c>
    </row>
    <row r="9035" spans="1:30" x14ac:dyDescent="0.3">
      <c r="A9035" t="s">
        <v>3092</v>
      </c>
      <c r="B9035" t="s">
        <v>4774</v>
      </c>
      <c r="C9035" t="s">
        <v>13906</v>
      </c>
      <c r="D9035" t="s">
        <v>3135</v>
      </c>
      <c r="E9035" t="s">
        <v>3136</v>
      </c>
      <c r="F9035" t="s">
        <v>3594</v>
      </c>
      <c r="G9035" t="s">
        <v>1135</v>
      </c>
      <c r="H9035" t="s">
        <v>2275</v>
      </c>
      <c r="I9035" t="s">
        <v>1497</v>
      </c>
      <c r="J9035" t="s">
        <v>188</v>
      </c>
      <c r="K9035" t="s">
        <v>189</v>
      </c>
      <c r="L9035" t="s">
        <v>190</v>
      </c>
      <c r="M9035" t="s">
        <v>38</v>
      </c>
      <c r="N9035" t="s">
        <v>39</v>
      </c>
      <c r="O9035" s="10">
        <v>416</v>
      </c>
      <c r="P9035" s="24">
        <v>10.199999999999999</v>
      </c>
      <c r="Q9035" t="s">
        <v>40</v>
      </c>
      <c r="R9035">
        <v>137316</v>
      </c>
      <c r="S9035" s="9">
        <v>40.79</v>
      </c>
      <c r="T9035" s="26">
        <v>4.99</v>
      </c>
      <c r="U9035" s="8">
        <v>203.54</v>
      </c>
      <c r="V9035" t="s">
        <v>112</v>
      </c>
      <c r="W9035" t="s">
        <v>2276</v>
      </c>
      <c r="X9035" t="s">
        <v>42</v>
      </c>
      <c r="Y9035" t="s">
        <v>2277</v>
      </c>
      <c r="AA9035" s="1">
        <f t="shared" si="856"/>
        <v>46121</v>
      </c>
      <c r="AB9035" s="2">
        <f t="shared" si="857"/>
        <v>4</v>
      </c>
      <c r="AC9035" s="2">
        <f t="shared" si="858"/>
        <v>2026</v>
      </c>
      <c r="AD9035" s="2" t="str">
        <f>IFERROR(VLOOKUP(A9035,'Aux Área'!$A$4:$B$123,2,0),"-")</f>
        <v>INSPEÇÃO</v>
      </c>
    </row>
    <row r="9036" spans="1:30" x14ac:dyDescent="0.3">
      <c r="A9036" t="s">
        <v>62</v>
      </c>
      <c r="B9036" t="s">
        <v>1455</v>
      </c>
      <c r="C9036" t="s">
        <v>13907</v>
      </c>
      <c r="D9036" t="s">
        <v>158</v>
      </c>
      <c r="E9036" t="s">
        <v>159</v>
      </c>
      <c r="F9036" t="s">
        <v>63</v>
      </c>
      <c r="G9036" t="s">
        <v>35</v>
      </c>
      <c r="H9036" t="s">
        <v>36</v>
      </c>
      <c r="I9036" t="s">
        <v>37</v>
      </c>
      <c r="J9036" t="s">
        <v>409</v>
      </c>
      <c r="K9036" t="s">
        <v>410</v>
      </c>
      <c r="L9036" t="s">
        <v>141</v>
      </c>
      <c r="M9036" t="s">
        <v>38</v>
      </c>
      <c r="N9036" t="s">
        <v>39</v>
      </c>
      <c r="O9036" s="23">
        <v>263</v>
      </c>
      <c r="P9036" s="9">
        <v>8.75</v>
      </c>
      <c r="Q9036" t="s">
        <v>40</v>
      </c>
      <c r="R9036">
        <v>74152</v>
      </c>
      <c r="S9036" s="9">
        <v>30.05</v>
      </c>
      <c r="T9036" s="26">
        <v>4.6900000000000004</v>
      </c>
      <c r="U9036" s="8">
        <v>140.93</v>
      </c>
      <c r="V9036" t="s">
        <v>13908</v>
      </c>
      <c r="W9036" t="s">
        <v>2007</v>
      </c>
      <c r="X9036" t="s">
        <v>42</v>
      </c>
      <c r="Y9036" t="s">
        <v>1740</v>
      </c>
      <c r="AA9036" s="1">
        <f t="shared" si="856"/>
        <v>46121</v>
      </c>
      <c r="AB9036" s="2">
        <f t="shared" si="857"/>
        <v>4</v>
      </c>
      <c r="AC9036" s="2">
        <f t="shared" si="858"/>
        <v>2026</v>
      </c>
      <c r="AD9036" s="2" t="str">
        <f>IFERROR(VLOOKUP(A9036,'Aux Área'!$A$4:$B$123,2,0),"-")</f>
        <v>CONSERVA</v>
      </c>
    </row>
    <row r="9037" spans="1:30" x14ac:dyDescent="0.3">
      <c r="A9037" t="s">
        <v>2282</v>
      </c>
      <c r="B9037" t="s">
        <v>4679</v>
      </c>
      <c r="C9037" t="s">
        <v>13909</v>
      </c>
      <c r="D9037" t="s">
        <v>11924</v>
      </c>
      <c r="E9037" t="s">
        <v>11925</v>
      </c>
      <c r="F9037" t="s">
        <v>2285</v>
      </c>
      <c r="G9037" t="s">
        <v>1135</v>
      </c>
      <c r="H9037" t="s">
        <v>2275</v>
      </c>
      <c r="I9037" t="s">
        <v>1497</v>
      </c>
      <c r="J9037" t="s">
        <v>165</v>
      </c>
      <c r="K9037" t="s">
        <v>166</v>
      </c>
      <c r="L9037" t="s">
        <v>167</v>
      </c>
      <c r="M9037" t="s">
        <v>38</v>
      </c>
      <c r="N9037" t="s">
        <v>39</v>
      </c>
      <c r="O9037" s="23">
        <v>199</v>
      </c>
      <c r="P9037" s="9">
        <v>3.99</v>
      </c>
      <c r="Q9037" t="s">
        <v>40</v>
      </c>
      <c r="R9037">
        <v>134510</v>
      </c>
      <c r="S9037" s="9">
        <v>49.87</v>
      </c>
      <c r="T9037" s="26">
        <v>4.99</v>
      </c>
      <c r="U9037" s="8">
        <v>248.85</v>
      </c>
      <c r="V9037" t="s">
        <v>112</v>
      </c>
      <c r="W9037" t="s">
        <v>2276</v>
      </c>
      <c r="X9037" t="s">
        <v>42</v>
      </c>
      <c r="Y9037" t="s">
        <v>2277</v>
      </c>
      <c r="AA9037" s="1">
        <f t="shared" si="856"/>
        <v>46121</v>
      </c>
      <c r="AB9037" s="2">
        <f t="shared" si="857"/>
        <v>4</v>
      </c>
      <c r="AC9037" s="2">
        <f t="shared" si="858"/>
        <v>2026</v>
      </c>
      <c r="AD9037" s="2" t="str">
        <f>IFERROR(VLOOKUP(A9037,'Aux Área'!$A$4:$B$123,2,0),"-")</f>
        <v>INSPEÇÃO</v>
      </c>
    </row>
    <row r="9038" spans="1:30" x14ac:dyDescent="0.3">
      <c r="A9038" t="s">
        <v>66</v>
      </c>
      <c r="B9038" t="s">
        <v>464</v>
      </c>
      <c r="C9038" t="s">
        <v>13910</v>
      </c>
      <c r="D9038" t="s">
        <v>11653</v>
      </c>
      <c r="E9038" t="s">
        <v>11654</v>
      </c>
      <c r="F9038" t="s">
        <v>67</v>
      </c>
      <c r="G9038" t="s">
        <v>35</v>
      </c>
      <c r="H9038" t="s">
        <v>36</v>
      </c>
      <c r="I9038" t="s">
        <v>37</v>
      </c>
      <c r="J9038" t="s">
        <v>13472</v>
      </c>
      <c r="K9038" t="s">
        <v>13473</v>
      </c>
      <c r="L9038" t="s">
        <v>84</v>
      </c>
      <c r="M9038" t="s">
        <v>38</v>
      </c>
      <c r="N9038" t="s">
        <v>39</v>
      </c>
      <c r="O9038" s="23">
        <v>319</v>
      </c>
      <c r="P9038" s="9">
        <v>10.199999999999999</v>
      </c>
      <c r="Q9038" t="s">
        <v>40</v>
      </c>
      <c r="R9038">
        <v>25109</v>
      </c>
      <c r="S9038" s="9">
        <v>31.26</v>
      </c>
      <c r="T9038" s="26">
        <v>3.97</v>
      </c>
      <c r="U9038" s="8">
        <v>124.1</v>
      </c>
      <c r="V9038" t="s">
        <v>112</v>
      </c>
      <c r="W9038" t="s">
        <v>2007</v>
      </c>
      <c r="X9038" t="s">
        <v>42</v>
      </c>
      <c r="Y9038" t="s">
        <v>1740</v>
      </c>
      <c r="AA9038" s="1">
        <f t="shared" si="856"/>
        <v>46121</v>
      </c>
      <c r="AB9038" s="2">
        <f t="shared" si="857"/>
        <v>4</v>
      </c>
      <c r="AC9038" s="2">
        <f t="shared" si="858"/>
        <v>2026</v>
      </c>
      <c r="AD9038" s="2" t="str">
        <f>IFERROR(VLOOKUP(A9038,'Aux Área'!$A$4:$B$123,2,0),"-")</f>
        <v>OPERAÇÃO</v>
      </c>
    </row>
    <row r="9039" spans="1:30" x14ac:dyDescent="0.3">
      <c r="A9039" t="s">
        <v>9674</v>
      </c>
      <c r="B9039" t="s">
        <v>10327</v>
      </c>
      <c r="C9039" t="s">
        <v>13911</v>
      </c>
      <c r="D9039" t="s">
        <v>12389</v>
      </c>
      <c r="E9039" t="s">
        <v>12390</v>
      </c>
      <c r="F9039" t="s">
        <v>15506</v>
      </c>
      <c r="G9039" t="s">
        <v>1300</v>
      </c>
      <c r="H9039" t="s">
        <v>9676</v>
      </c>
      <c r="I9039" t="s">
        <v>37</v>
      </c>
      <c r="J9039" t="s">
        <v>231</v>
      </c>
      <c r="K9039" t="s">
        <v>232</v>
      </c>
      <c r="L9039" t="s">
        <v>217</v>
      </c>
      <c r="M9039" t="s">
        <v>38</v>
      </c>
      <c r="N9039" t="s">
        <v>39</v>
      </c>
      <c r="O9039" s="23">
        <v>271</v>
      </c>
      <c r="P9039" s="9">
        <v>6.9</v>
      </c>
      <c r="Q9039" t="s">
        <v>40</v>
      </c>
      <c r="R9039">
        <v>56511</v>
      </c>
      <c r="S9039" s="9">
        <v>39.25</v>
      </c>
      <c r="T9039" s="26">
        <v>4.79</v>
      </c>
      <c r="U9039" s="8">
        <v>188.01</v>
      </c>
      <c r="V9039" t="s">
        <v>13912</v>
      </c>
      <c r="W9039" t="s">
        <v>2007</v>
      </c>
      <c r="X9039" t="s">
        <v>42</v>
      </c>
      <c r="Y9039" t="s">
        <v>6209</v>
      </c>
      <c r="AA9039" s="1">
        <f t="shared" si="856"/>
        <v>46121</v>
      </c>
      <c r="AB9039" s="2">
        <f t="shared" si="857"/>
        <v>4</v>
      </c>
      <c r="AC9039" s="2">
        <f t="shared" si="858"/>
        <v>2026</v>
      </c>
      <c r="AD9039" s="2" t="str">
        <f>IFERROR(VLOOKUP(A9039,'Aux Área'!$A$4:$B$123,2,0),"-")</f>
        <v>TI</v>
      </c>
    </row>
    <row r="9040" spans="1:30" x14ac:dyDescent="0.3">
      <c r="A9040" t="s">
        <v>56</v>
      </c>
      <c r="B9040" t="s">
        <v>266</v>
      </c>
      <c r="C9040" t="s">
        <v>13913</v>
      </c>
      <c r="D9040" t="s">
        <v>120</v>
      </c>
      <c r="E9040" t="s">
        <v>121</v>
      </c>
      <c r="F9040" t="s">
        <v>57</v>
      </c>
      <c r="G9040" t="s">
        <v>35</v>
      </c>
      <c r="H9040" t="s">
        <v>36</v>
      </c>
      <c r="I9040" t="s">
        <v>37</v>
      </c>
      <c r="J9040" t="s">
        <v>188</v>
      </c>
      <c r="K9040" t="s">
        <v>189</v>
      </c>
      <c r="L9040" t="s">
        <v>190</v>
      </c>
      <c r="M9040" t="s">
        <v>38</v>
      </c>
      <c r="N9040" t="s">
        <v>39</v>
      </c>
      <c r="O9040" s="23">
        <v>373</v>
      </c>
      <c r="P9040" s="9">
        <v>9.61</v>
      </c>
      <c r="Q9040" t="s">
        <v>40</v>
      </c>
      <c r="R9040">
        <v>60088</v>
      </c>
      <c r="S9040" s="9">
        <v>38.82</v>
      </c>
      <c r="T9040" s="26">
        <v>4.99</v>
      </c>
      <c r="U9040" s="8">
        <v>193.71</v>
      </c>
      <c r="V9040" t="s">
        <v>112</v>
      </c>
      <c r="W9040" t="s">
        <v>2007</v>
      </c>
      <c r="X9040" t="s">
        <v>42</v>
      </c>
      <c r="Y9040" t="s">
        <v>1740</v>
      </c>
      <c r="AA9040" s="1">
        <f t="shared" si="856"/>
        <v>46121</v>
      </c>
      <c r="AB9040" s="2">
        <f t="shared" si="857"/>
        <v>4</v>
      </c>
      <c r="AC9040" s="2">
        <f t="shared" si="858"/>
        <v>2026</v>
      </c>
      <c r="AD9040" s="2" t="str">
        <f>IFERROR(VLOOKUP(A9040,'Aux Área'!$A$4:$B$123,2,0),"-")</f>
        <v>CONSERVA</v>
      </c>
    </row>
    <row r="9041" spans="1:30" x14ac:dyDescent="0.3">
      <c r="A9041" t="s">
        <v>1130</v>
      </c>
      <c r="B9041" t="s">
        <v>1131</v>
      </c>
      <c r="C9041" t="s">
        <v>13914</v>
      </c>
      <c r="D9041" t="s">
        <v>1133</v>
      </c>
      <c r="E9041" t="s">
        <v>1134</v>
      </c>
      <c r="F9041" t="s">
        <v>1130</v>
      </c>
      <c r="G9041" t="s">
        <v>1635</v>
      </c>
      <c r="H9041" t="s">
        <v>1136</v>
      </c>
      <c r="I9041" t="s">
        <v>1137</v>
      </c>
      <c r="J9041" t="s">
        <v>370</v>
      </c>
      <c r="K9041" t="s">
        <v>371</v>
      </c>
      <c r="L9041" t="s">
        <v>124</v>
      </c>
      <c r="M9041" t="s">
        <v>38</v>
      </c>
      <c r="N9041" t="s">
        <v>707</v>
      </c>
      <c r="O9041" s="23">
        <v>433</v>
      </c>
      <c r="P9041" s="9">
        <v>8.0299999999999994</v>
      </c>
      <c r="Q9041" t="s">
        <v>40</v>
      </c>
      <c r="R9041">
        <v>33070</v>
      </c>
      <c r="S9041" s="9">
        <v>53.9</v>
      </c>
      <c r="T9041" s="26">
        <v>6.79</v>
      </c>
      <c r="U9041" s="8">
        <v>365.98</v>
      </c>
      <c r="V9041" t="s">
        <v>13915</v>
      </c>
      <c r="W9041" t="s">
        <v>2007</v>
      </c>
      <c r="X9041" t="s">
        <v>42</v>
      </c>
      <c r="Y9041" t="s">
        <v>1740</v>
      </c>
      <c r="AA9041" s="1">
        <f t="shared" si="856"/>
        <v>46121</v>
      </c>
      <c r="AB9041" s="2">
        <f t="shared" si="857"/>
        <v>4</v>
      </c>
      <c r="AC9041" s="2">
        <f t="shared" si="858"/>
        <v>2026</v>
      </c>
      <c r="AD9041" s="2" t="str">
        <f>IFERROR(VLOOKUP(A9041,'Aux Área'!$A$4:$B$123,2,0),"-")</f>
        <v>DIRETORIA</v>
      </c>
    </row>
    <row r="9042" spans="1:30" x14ac:dyDescent="0.3">
      <c r="A9042" t="s">
        <v>2638</v>
      </c>
      <c r="B9042" t="s">
        <v>4593</v>
      </c>
      <c r="C9042" t="s">
        <v>13916</v>
      </c>
      <c r="D9042" t="s">
        <v>10306</v>
      </c>
      <c r="E9042" t="s">
        <v>9673</v>
      </c>
      <c r="F9042" t="s">
        <v>2641</v>
      </c>
      <c r="G9042" t="s">
        <v>1135</v>
      </c>
      <c r="H9042" t="s">
        <v>2275</v>
      </c>
      <c r="I9042" t="s">
        <v>1497</v>
      </c>
      <c r="J9042" t="s">
        <v>275</v>
      </c>
      <c r="K9042" t="s">
        <v>276</v>
      </c>
      <c r="L9042" t="s">
        <v>124</v>
      </c>
      <c r="M9042" t="s">
        <v>38</v>
      </c>
      <c r="N9042" t="s">
        <v>39</v>
      </c>
      <c r="O9042" s="23">
        <v>275</v>
      </c>
      <c r="P9042" s="9">
        <v>7.48</v>
      </c>
      <c r="Q9042" t="s">
        <v>40</v>
      </c>
      <c r="R9042">
        <v>143701</v>
      </c>
      <c r="S9042" s="9">
        <v>36.76</v>
      </c>
      <c r="T9042" s="26">
        <v>4.79</v>
      </c>
      <c r="U9042" s="8">
        <v>176.08</v>
      </c>
      <c r="V9042" t="s">
        <v>13917</v>
      </c>
      <c r="W9042" t="s">
        <v>2276</v>
      </c>
      <c r="X9042" t="s">
        <v>42</v>
      </c>
      <c r="Y9042" t="s">
        <v>2277</v>
      </c>
      <c r="AA9042" s="1">
        <f t="shared" si="856"/>
        <v>46121</v>
      </c>
      <c r="AB9042" s="2">
        <f t="shared" si="857"/>
        <v>4</v>
      </c>
      <c r="AC9042" s="2">
        <f t="shared" si="858"/>
        <v>2026</v>
      </c>
      <c r="AD9042" s="2" t="str">
        <f>IFERROR(VLOOKUP(A9042,'Aux Área'!$A$4:$B$123,2,0),"-")</f>
        <v>INSPEÇÃO</v>
      </c>
    </row>
    <row r="9043" spans="1:30" x14ac:dyDescent="0.3">
      <c r="A9043" t="s">
        <v>2632</v>
      </c>
      <c r="B9043" t="s">
        <v>11859</v>
      </c>
      <c r="C9043" t="s">
        <v>13918</v>
      </c>
      <c r="D9043" t="s">
        <v>10329</v>
      </c>
      <c r="E9043" t="s">
        <v>9675</v>
      </c>
      <c r="F9043" t="s">
        <v>3712</v>
      </c>
      <c r="G9043" t="s">
        <v>1300</v>
      </c>
      <c r="H9043" t="s">
        <v>2635</v>
      </c>
      <c r="I9043" t="s">
        <v>37</v>
      </c>
      <c r="J9043" t="s">
        <v>188</v>
      </c>
      <c r="K9043" t="s">
        <v>189</v>
      </c>
      <c r="L9043" t="s">
        <v>190</v>
      </c>
      <c r="M9043" t="s">
        <v>38</v>
      </c>
      <c r="N9043" t="s">
        <v>39</v>
      </c>
      <c r="O9043" s="23">
        <v>270</v>
      </c>
      <c r="P9043" s="9">
        <v>9.19</v>
      </c>
      <c r="Q9043" t="s">
        <v>40</v>
      </c>
      <c r="R9043">
        <v>21549</v>
      </c>
      <c r="S9043" s="9">
        <v>29.37</v>
      </c>
      <c r="T9043" s="26">
        <v>4.99</v>
      </c>
      <c r="U9043" s="8">
        <v>146.56</v>
      </c>
      <c r="V9043" t="s">
        <v>41</v>
      </c>
      <c r="W9043" t="s">
        <v>2007</v>
      </c>
      <c r="X9043" t="s">
        <v>42</v>
      </c>
      <c r="Y9043" t="s">
        <v>1740</v>
      </c>
      <c r="AA9043" s="1">
        <f t="shared" si="856"/>
        <v>46121</v>
      </c>
      <c r="AB9043" s="2">
        <f t="shared" si="857"/>
        <v>4</v>
      </c>
      <c r="AC9043" s="2">
        <f t="shared" si="858"/>
        <v>2026</v>
      </c>
      <c r="AD9043" s="2" t="str">
        <f>IFERROR(VLOOKUP(A9043,'Aux Área'!$A$4:$B$123,2,0),"-")</f>
        <v>TI</v>
      </c>
    </row>
    <row r="9044" spans="1:30" x14ac:dyDescent="0.3">
      <c r="A9044" t="s">
        <v>5620</v>
      </c>
      <c r="B9044" t="s">
        <v>9277</v>
      </c>
      <c r="C9044" t="s">
        <v>13919</v>
      </c>
      <c r="D9044" t="s">
        <v>2160</v>
      </c>
      <c r="E9044" t="s">
        <v>2161</v>
      </c>
      <c r="F9044" t="s">
        <v>6208</v>
      </c>
      <c r="G9044" t="s">
        <v>1135</v>
      </c>
      <c r="H9044" t="s">
        <v>5545</v>
      </c>
      <c r="I9044" t="s">
        <v>839</v>
      </c>
      <c r="J9044" t="s">
        <v>370</v>
      </c>
      <c r="K9044" t="s">
        <v>371</v>
      </c>
      <c r="L9044" t="s">
        <v>124</v>
      </c>
      <c r="M9044" t="s">
        <v>38</v>
      </c>
      <c r="N9044" t="s">
        <v>39</v>
      </c>
      <c r="O9044" s="23">
        <v>345</v>
      </c>
      <c r="P9044" s="9">
        <v>8.34</v>
      </c>
      <c r="Q9044" t="s">
        <v>40</v>
      </c>
      <c r="R9044">
        <v>41528</v>
      </c>
      <c r="S9044" s="9">
        <v>41.38</v>
      </c>
      <c r="T9044" s="26">
        <v>4.99</v>
      </c>
      <c r="U9044" s="8">
        <v>206.5</v>
      </c>
      <c r="V9044" t="s">
        <v>13920</v>
      </c>
      <c r="W9044" t="s">
        <v>2276</v>
      </c>
      <c r="X9044" t="s">
        <v>42</v>
      </c>
      <c r="Y9044" t="s">
        <v>2277</v>
      </c>
      <c r="AA9044" s="1">
        <f t="shared" si="856"/>
        <v>46121</v>
      </c>
      <c r="AB9044" s="2">
        <f t="shared" si="857"/>
        <v>4</v>
      </c>
      <c r="AC9044" s="2">
        <f t="shared" si="858"/>
        <v>2026</v>
      </c>
      <c r="AD9044" s="2" t="str">
        <f>IFERROR(VLOOKUP(A9044,'Aux Área'!$A$4:$B$123,2,0),"-")</f>
        <v>INSPEÇÃO</v>
      </c>
    </row>
    <row r="9045" spans="1:30" x14ac:dyDescent="0.3">
      <c r="A9045" t="s">
        <v>2643</v>
      </c>
      <c r="B9045" t="s">
        <v>2307</v>
      </c>
      <c r="C9045" t="s">
        <v>13921</v>
      </c>
      <c r="D9045" t="s">
        <v>4988</v>
      </c>
      <c r="E9045" t="s">
        <v>4989</v>
      </c>
      <c r="F9045" t="s">
        <v>2646</v>
      </c>
      <c r="G9045" t="s">
        <v>1300</v>
      </c>
      <c r="H9045" t="s">
        <v>1301</v>
      </c>
      <c r="I9045" t="s">
        <v>37</v>
      </c>
      <c r="J9045" t="s">
        <v>370</v>
      </c>
      <c r="K9045" t="s">
        <v>371</v>
      </c>
      <c r="L9045" t="s">
        <v>124</v>
      </c>
      <c r="M9045" t="s">
        <v>38</v>
      </c>
      <c r="N9045" t="s">
        <v>39</v>
      </c>
      <c r="O9045" s="23">
        <v>209</v>
      </c>
      <c r="P9045" s="9">
        <v>4.79</v>
      </c>
      <c r="Q9045" t="s">
        <v>40</v>
      </c>
      <c r="R9045">
        <v>151139</v>
      </c>
      <c r="S9045" s="9">
        <v>43.64</v>
      </c>
      <c r="T9045" s="26">
        <v>4.9909999999999997</v>
      </c>
      <c r="U9045" s="8">
        <v>217.81</v>
      </c>
      <c r="V9045" t="s">
        <v>13922</v>
      </c>
      <c r="W9045" t="s">
        <v>2276</v>
      </c>
      <c r="X9045" t="s">
        <v>42</v>
      </c>
      <c r="Y9045" t="s">
        <v>2277</v>
      </c>
      <c r="AA9045" s="1">
        <f t="shared" si="856"/>
        <v>46121</v>
      </c>
      <c r="AB9045" s="2">
        <f t="shared" si="857"/>
        <v>4</v>
      </c>
      <c r="AC9045" s="2">
        <f t="shared" si="858"/>
        <v>2026</v>
      </c>
      <c r="AD9045" s="2" t="str">
        <f>IFERROR(VLOOKUP(A9045,'Aux Área'!$A$4:$B$123,2,0),"-")</f>
        <v>INSPEÇÃO</v>
      </c>
    </row>
    <row r="9046" spans="1:30" x14ac:dyDescent="0.3">
      <c r="A9046" t="s">
        <v>5182</v>
      </c>
      <c r="B9046" t="s">
        <v>5183</v>
      </c>
      <c r="C9046" t="s">
        <v>13923</v>
      </c>
      <c r="D9046" t="s">
        <v>102</v>
      </c>
      <c r="E9046" t="s">
        <v>816</v>
      </c>
      <c r="F9046" t="s">
        <v>15238</v>
      </c>
      <c r="G9046" t="s">
        <v>1300</v>
      </c>
      <c r="H9046" t="s">
        <v>1301</v>
      </c>
      <c r="I9046" t="s">
        <v>37</v>
      </c>
      <c r="J9046" t="s">
        <v>202</v>
      </c>
      <c r="K9046" t="s">
        <v>203</v>
      </c>
      <c r="L9046" t="s">
        <v>124</v>
      </c>
      <c r="M9046" t="s">
        <v>38</v>
      </c>
      <c r="N9046" t="s">
        <v>39</v>
      </c>
      <c r="O9046" s="23">
        <v>378</v>
      </c>
      <c r="P9046" s="9">
        <v>7.82</v>
      </c>
      <c r="Q9046" t="s">
        <v>40</v>
      </c>
      <c r="R9046">
        <v>44650</v>
      </c>
      <c r="S9046" s="9">
        <v>48.36</v>
      </c>
      <c r="T9046" s="26">
        <v>4.59</v>
      </c>
      <c r="U9046" s="8">
        <v>221.97</v>
      </c>
      <c r="V9046" t="s">
        <v>41</v>
      </c>
      <c r="W9046" t="s">
        <v>2276</v>
      </c>
      <c r="X9046" t="s">
        <v>42</v>
      </c>
      <c r="Y9046" t="s">
        <v>2277</v>
      </c>
      <c r="AA9046" s="1">
        <f t="shared" si="856"/>
        <v>46121</v>
      </c>
      <c r="AB9046" s="2">
        <f t="shared" si="857"/>
        <v>4</v>
      </c>
      <c r="AC9046" s="2">
        <f t="shared" si="858"/>
        <v>2026</v>
      </c>
      <c r="AD9046" s="2" t="str">
        <f>IFERROR(VLOOKUP(A9046,'Aux Área'!$A$4:$B$123,2,0),"-")</f>
        <v>ENGENHARIA</v>
      </c>
    </row>
    <row r="9047" spans="1:30" x14ac:dyDescent="0.3">
      <c r="A9047" t="s">
        <v>2494</v>
      </c>
      <c r="B9047" t="s">
        <v>2495</v>
      </c>
      <c r="C9047" t="s">
        <v>13924</v>
      </c>
      <c r="D9047" t="s">
        <v>3702</v>
      </c>
      <c r="E9047" t="s">
        <v>3703</v>
      </c>
      <c r="F9047" t="s">
        <v>2497</v>
      </c>
      <c r="G9047" t="s">
        <v>659</v>
      </c>
      <c r="H9047" t="s">
        <v>2215</v>
      </c>
      <c r="I9047" t="s">
        <v>667</v>
      </c>
      <c r="J9047" t="s">
        <v>241</v>
      </c>
      <c r="K9047" t="s">
        <v>242</v>
      </c>
      <c r="L9047" t="s">
        <v>110</v>
      </c>
      <c r="M9047" t="s">
        <v>38</v>
      </c>
      <c r="N9047" t="s">
        <v>668</v>
      </c>
      <c r="O9047" s="23">
        <v>199</v>
      </c>
      <c r="P9047" s="9">
        <v>5.66</v>
      </c>
      <c r="Q9047" t="s">
        <v>40</v>
      </c>
      <c r="R9047">
        <v>18256</v>
      </c>
      <c r="S9047" s="9">
        <v>35.18</v>
      </c>
      <c r="T9047" s="26">
        <v>7.44</v>
      </c>
      <c r="U9047" s="8">
        <v>261.74</v>
      </c>
      <c r="V9047" t="s">
        <v>41</v>
      </c>
      <c r="W9047" t="s">
        <v>2007</v>
      </c>
      <c r="X9047" t="s">
        <v>42</v>
      </c>
      <c r="Y9047" t="s">
        <v>1740</v>
      </c>
      <c r="AA9047" s="1">
        <f t="shared" si="856"/>
        <v>46121</v>
      </c>
      <c r="AB9047" s="2">
        <f t="shared" si="857"/>
        <v>4</v>
      </c>
      <c r="AC9047" s="2">
        <f t="shared" si="858"/>
        <v>2026</v>
      </c>
      <c r="AD9047" s="2" t="str">
        <f>IFERROR(VLOOKUP(A9047,'Aux Área'!$A$4:$B$123,2,0),"-")</f>
        <v>APH</v>
      </c>
    </row>
    <row r="9048" spans="1:30" x14ac:dyDescent="0.3">
      <c r="A9048" t="s">
        <v>58</v>
      </c>
      <c r="B9048" t="s">
        <v>250</v>
      </c>
      <c r="C9048" t="s">
        <v>13925</v>
      </c>
      <c r="D9048" t="s">
        <v>87</v>
      </c>
      <c r="E9048" t="s">
        <v>88</v>
      </c>
      <c r="F9048" t="s">
        <v>59</v>
      </c>
      <c r="G9048" t="s">
        <v>35</v>
      </c>
      <c r="H9048" t="s">
        <v>36</v>
      </c>
      <c r="I9048" t="s">
        <v>37</v>
      </c>
      <c r="J9048" t="s">
        <v>231</v>
      </c>
      <c r="K9048" t="s">
        <v>232</v>
      </c>
      <c r="L9048" t="s">
        <v>217</v>
      </c>
      <c r="M9048" t="s">
        <v>38</v>
      </c>
      <c r="N9048" t="s">
        <v>39</v>
      </c>
      <c r="O9048" s="23">
        <v>311</v>
      </c>
      <c r="P9048" s="9">
        <v>8.18</v>
      </c>
      <c r="Q9048" t="s">
        <v>40</v>
      </c>
      <c r="R9048">
        <v>93915</v>
      </c>
      <c r="S9048" s="9">
        <v>38.020000000000003</v>
      </c>
      <c r="T9048" s="26">
        <v>4.79</v>
      </c>
      <c r="U9048" s="8">
        <v>182.12</v>
      </c>
      <c r="V9048" t="s">
        <v>13926</v>
      </c>
      <c r="W9048" t="s">
        <v>2007</v>
      </c>
      <c r="X9048" t="s">
        <v>42</v>
      </c>
      <c r="Y9048" t="s">
        <v>1740</v>
      </c>
      <c r="AA9048" s="1">
        <f t="shared" si="856"/>
        <v>46121</v>
      </c>
      <c r="AB9048" s="2">
        <f t="shared" si="857"/>
        <v>4</v>
      </c>
      <c r="AC9048" s="2">
        <f t="shared" si="858"/>
        <v>2026</v>
      </c>
      <c r="AD9048" s="2" t="str">
        <f>IFERROR(VLOOKUP(A9048,'Aux Área'!$A$4:$B$123,2,0),"-")</f>
        <v>CONSERVA</v>
      </c>
    </row>
    <row r="9049" spans="1:30" x14ac:dyDescent="0.3">
      <c r="A9049" t="s">
        <v>2146</v>
      </c>
      <c r="B9049" t="s">
        <v>1800</v>
      </c>
      <c r="C9049" t="s">
        <v>13927</v>
      </c>
      <c r="D9049" t="s">
        <v>1948</v>
      </c>
      <c r="E9049" t="s">
        <v>1949</v>
      </c>
      <c r="F9049" t="s">
        <v>653</v>
      </c>
      <c r="G9049" t="s">
        <v>635</v>
      </c>
      <c r="H9049" t="s">
        <v>666</v>
      </c>
      <c r="I9049" t="s">
        <v>667</v>
      </c>
      <c r="J9049" t="s">
        <v>409</v>
      </c>
      <c r="K9049" t="s">
        <v>410</v>
      </c>
      <c r="L9049" t="s">
        <v>141</v>
      </c>
      <c r="M9049" t="s">
        <v>38</v>
      </c>
      <c r="N9049" t="s">
        <v>668</v>
      </c>
      <c r="O9049" s="23">
        <v>0</v>
      </c>
      <c r="P9049" s="9">
        <v>0</v>
      </c>
      <c r="Q9049" t="s">
        <v>40</v>
      </c>
      <c r="R9049">
        <v>0</v>
      </c>
      <c r="S9049" s="9">
        <v>130.08000000000001</v>
      </c>
      <c r="T9049" s="26">
        <v>7.79</v>
      </c>
      <c r="U9049" s="8">
        <v>1013.32</v>
      </c>
      <c r="V9049" t="s">
        <v>13928</v>
      </c>
      <c r="W9049" t="s">
        <v>652</v>
      </c>
      <c r="X9049" t="s">
        <v>42</v>
      </c>
      <c r="Y9049" t="s">
        <v>653</v>
      </c>
      <c r="AA9049" s="1">
        <f t="shared" si="856"/>
        <v>46121</v>
      </c>
      <c r="AB9049" s="2">
        <f t="shared" si="857"/>
        <v>4</v>
      </c>
      <c r="AC9049" s="2">
        <f t="shared" si="858"/>
        <v>2026</v>
      </c>
      <c r="AD9049" s="2" t="str">
        <f>IFERROR(VLOOKUP(A9049,'Aux Área'!$A$4:$B$123,2,0),"-")</f>
        <v>SÃO PEDRO</v>
      </c>
    </row>
    <row r="9050" spans="1:30" x14ac:dyDescent="0.3">
      <c r="A9050" t="s">
        <v>2146</v>
      </c>
      <c r="C9050" t="s">
        <v>15825</v>
      </c>
      <c r="F9050" t="s">
        <v>653</v>
      </c>
      <c r="K9050" t="s">
        <v>410</v>
      </c>
      <c r="N9050" t="s">
        <v>15690</v>
      </c>
      <c r="O9050" s="23">
        <v>0</v>
      </c>
      <c r="P9050" s="9">
        <v>0</v>
      </c>
      <c r="Q9050" t="s">
        <v>40</v>
      </c>
      <c r="R9050">
        <v>0</v>
      </c>
      <c r="S9050">
        <v>12.67</v>
      </c>
      <c r="U9050" s="8">
        <v>44.25</v>
      </c>
      <c r="AA9050" s="1">
        <f t="shared" si="856"/>
        <v>46121</v>
      </c>
      <c r="AB9050" s="2">
        <f t="shared" si="857"/>
        <v>4</v>
      </c>
      <c r="AC9050" s="2">
        <f t="shared" si="858"/>
        <v>2026</v>
      </c>
      <c r="AD9050" s="2" t="str">
        <f>IFERROR(VLOOKUP(A9050,'Aux Área'!$A$4:$B$123,2,0),"-")</f>
        <v>SÃO PEDRO</v>
      </c>
    </row>
    <row r="9051" spans="1:30" x14ac:dyDescent="0.3">
      <c r="A9051" t="s">
        <v>2260</v>
      </c>
      <c r="B9051" t="s">
        <v>113</v>
      </c>
      <c r="C9051" t="s">
        <v>13929</v>
      </c>
      <c r="D9051" t="s">
        <v>4423</v>
      </c>
      <c r="E9051" t="s">
        <v>4424</v>
      </c>
      <c r="F9051" t="s">
        <v>2262</v>
      </c>
      <c r="G9051" t="s">
        <v>35</v>
      </c>
      <c r="H9051" t="s">
        <v>2263</v>
      </c>
      <c r="I9051" t="s">
        <v>2186</v>
      </c>
      <c r="J9051" t="s">
        <v>409</v>
      </c>
      <c r="K9051" t="s">
        <v>410</v>
      </c>
      <c r="L9051" t="s">
        <v>141</v>
      </c>
      <c r="M9051" t="s">
        <v>38</v>
      </c>
      <c r="N9051" t="s">
        <v>668</v>
      </c>
      <c r="O9051" s="23">
        <v>945</v>
      </c>
      <c r="P9051" s="9">
        <v>14.83</v>
      </c>
      <c r="Q9051" t="s">
        <v>40</v>
      </c>
      <c r="R9051">
        <v>135940</v>
      </c>
      <c r="S9051" s="9">
        <v>63.71</v>
      </c>
      <c r="T9051" s="26">
        <v>7.79</v>
      </c>
      <c r="U9051" s="8">
        <v>496.3</v>
      </c>
      <c r="V9051" t="s">
        <v>13930</v>
      </c>
      <c r="W9051" t="s">
        <v>2007</v>
      </c>
      <c r="X9051" t="s">
        <v>42</v>
      </c>
      <c r="Y9051" t="s">
        <v>1740</v>
      </c>
      <c r="AA9051" s="1">
        <f t="shared" si="856"/>
        <v>46121</v>
      </c>
      <c r="AB9051" s="2">
        <f t="shared" si="857"/>
        <v>4</v>
      </c>
      <c r="AC9051" s="2">
        <f t="shared" si="858"/>
        <v>2026</v>
      </c>
      <c r="AD9051" s="2" t="str">
        <f>IFERROR(VLOOKUP(A9051,'Aux Área'!$A$4:$B$123,2,0),"-")</f>
        <v>INSPEÇÃO</v>
      </c>
    </row>
    <row r="9052" spans="1:30" x14ac:dyDescent="0.3">
      <c r="A9052" t="s">
        <v>2472</v>
      </c>
      <c r="B9052" t="s">
        <v>2473</v>
      </c>
      <c r="C9052" t="s">
        <v>13931</v>
      </c>
      <c r="D9052" t="s">
        <v>3068</v>
      </c>
      <c r="E9052" t="s">
        <v>3069</v>
      </c>
      <c r="F9052" t="s">
        <v>2475</v>
      </c>
      <c r="G9052" t="s">
        <v>659</v>
      </c>
      <c r="H9052" t="s">
        <v>2215</v>
      </c>
      <c r="I9052" t="s">
        <v>667</v>
      </c>
      <c r="J9052" t="s">
        <v>231</v>
      </c>
      <c r="K9052" t="s">
        <v>232</v>
      </c>
      <c r="L9052" t="s">
        <v>217</v>
      </c>
      <c r="M9052" t="s">
        <v>38</v>
      </c>
      <c r="N9052" t="s">
        <v>668</v>
      </c>
      <c r="O9052" s="23">
        <v>136</v>
      </c>
      <c r="P9052" s="9">
        <v>4.58</v>
      </c>
      <c r="Q9052" t="s">
        <v>40</v>
      </c>
      <c r="R9052">
        <v>10098</v>
      </c>
      <c r="S9052" s="9">
        <v>29.72</v>
      </c>
      <c r="T9052" s="26">
        <v>7.8010000000000002</v>
      </c>
      <c r="U9052" s="8">
        <v>231.86</v>
      </c>
      <c r="V9052" t="s">
        <v>13932</v>
      </c>
      <c r="W9052" t="s">
        <v>2007</v>
      </c>
      <c r="X9052" t="s">
        <v>42</v>
      </c>
      <c r="Y9052" t="s">
        <v>1740</v>
      </c>
      <c r="AA9052" s="1">
        <f t="shared" si="856"/>
        <v>46121</v>
      </c>
      <c r="AB9052" s="2">
        <f t="shared" si="857"/>
        <v>4</v>
      </c>
      <c r="AC9052" s="2">
        <f t="shared" si="858"/>
        <v>2026</v>
      </c>
      <c r="AD9052" s="2" t="str">
        <f>IFERROR(VLOOKUP(A9052,'Aux Área'!$A$4:$B$123,2,0),"-")</f>
        <v>APH</v>
      </c>
    </row>
    <row r="9053" spans="1:30" x14ac:dyDescent="0.3">
      <c r="A9053" t="s">
        <v>2278</v>
      </c>
      <c r="B9053" t="s">
        <v>4664</v>
      </c>
      <c r="C9053" t="s">
        <v>13933</v>
      </c>
      <c r="D9053" t="s">
        <v>6708</v>
      </c>
      <c r="E9053" t="s">
        <v>6709</v>
      </c>
      <c r="F9053" t="s">
        <v>2281</v>
      </c>
      <c r="G9053" t="s">
        <v>1135</v>
      </c>
      <c r="H9053" t="s">
        <v>2275</v>
      </c>
      <c r="I9053" t="s">
        <v>1497</v>
      </c>
      <c r="J9053" t="s">
        <v>11506</v>
      </c>
      <c r="K9053" t="s">
        <v>11507</v>
      </c>
      <c r="L9053" t="s">
        <v>84</v>
      </c>
      <c r="M9053" t="s">
        <v>38</v>
      </c>
      <c r="N9053" t="s">
        <v>39</v>
      </c>
      <c r="O9053" s="23">
        <v>393</v>
      </c>
      <c r="P9053" s="9">
        <v>8.61</v>
      </c>
      <c r="Q9053" t="s">
        <v>40</v>
      </c>
      <c r="R9053">
        <v>157832</v>
      </c>
      <c r="S9053" s="9">
        <v>45.67</v>
      </c>
      <c r="T9053" s="26">
        <v>4.99</v>
      </c>
      <c r="U9053" s="8">
        <v>227.89</v>
      </c>
      <c r="V9053" t="s">
        <v>41</v>
      </c>
      <c r="W9053" t="s">
        <v>2276</v>
      </c>
      <c r="X9053" t="s">
        <v>42</v>
      </c>
      <c r="Y9053" t="s">
        <v>2277</v>
      </c>
      <c r="AA9053" s="1">
        <f t="shared" si="856"/>
        <v>46121</v>
      </c>
      <c r="AB9053" s="2">
        <f t="shared" si="857"/>
        <v>4</v>
      </c>
      <c r="AC9053" s="2">
        <f t="shared" si="858"/>
        <v>2026</v>
      </c>
      <c r="AD9053" s="2" t="str">
        <f>IFERROR(VLOOKUP(A9053,'Aux Área'!$A$4:$B$123,2,0),"-")</f>
        <v>INSPEÇÃO</v>
      </c>
    </row>
    <row r="9054" spans="1:30" x14ac:dyDescent="0.3">
      <c r="A9054" t="s">
        <v>30</v>
      </c>
      <c r="B9054" t="s">
        <v>453</v>
      </c>
      <c r="C9054" t="s">
        <v>13934</v>
      </c>
      <c r="D9054" t="s">
        <v>13885</v>
      </c>
      <c r="E9054" t="s">
        <v>13886</v>
      </c>
      <c r="F9054" t="s">
        <v>34</v>
      </c>
      <c r="G9054" t="s">
        <v>35</v>
      </c>
      <c r="H9054" t="s">
        <v>36</v>
      </c>
      <c r="I9054" t="s">
        <v>37</v>
      </c>
      <c r="J9054" t="s">
        <v>1665</v>
      </c>
      <c r="K9054" t="s">
        <v>1666</v>
      </c>
      <c r="L9054" t="s">
        <v>301</v>
      </c>
      <c r="M9054" t="s">
        <v>38</v>
      </c>
      <c r="N9054" t="s">
        <v>39</v>
      </c>
      <c r="O9054" s="23">
        <v>355</v>
      </c>
      <c r="P9054" s="9">
        <v>9.26</v>
      </c>
      <c r="Q9054" t="s">
        <v>40</v>
      </c>
      <c r="R9054">
        <v>24711</v>
      </c>
      <c r="S9054" s="9">
        <v>38.32</v>
      </c>
      <c r="T9054" s="26">
        <v>4.6900000000000004</v>
      </c>
      <c r="U9054" s="8">
        <v>179.72</v>
      </c>
      <c r="V9054" t="s">
        <v>13935</v>
      </c>
      <c r="W9054" t="s">
        <v>2007</v>
      </c>
      <c r="X9054" t="s">
        <v>42</v>
      </c>
      <c r="Y9054" t="s">
        <v>1740</v>
      </c>
      <c r="AA9054" s="1">
        <f t="shared" si="856"/>
        <v>46121</v>
      </c>
      <c r="AB9054" s="2">
        <f t="shared" si="857"/>
        <v>4</v>
      </c>
      <c r="AC9054" s="2">
        <f t="shared" si="858"/>
        <v>2026</v>
      </c>
      <c r="AD9054" s="2" t="str">
        <f>IFERROR(VLOOKUP(A9054,'Aux Área'!$A$4:$B$123,2,0),"-")</f>
        <v>OPERAÇÃO</v>
      </c>
    </row>
    <row r="9055" spans="1:30" x14ac:dyDescent="0.3">
      <c r="A9055" t="s">
        <v>2181</v>
      </c>
      <c r="B9055" t="s">
        <v>4595</v>
      </c>
      <c r="C9055" t="s">
        <v>13936</v>
      </c>
      <c r="D9055" t="s">
        <v>3107</v>
      </c>
      <c r="E9055" t="s">
        <v>3108</v>
      </c>
      <c r="F9055" t="s">
        <v>2184</v>
      </c>
      <c r="G9055" t="s">
        <v>1135</v>
      </c>
      <c r="H9055" t="s">
        <v>2185</v>
      </c>
      <c r="I9055" t="s">
        <v>2186</v>
      </c>
      <c r="J9055" t="s">
        <v>237</v>
      </c>
      <c r="K9055" t="s">
        <v>238</v>
      </c>
      <c r="L9055" t="s">
        <v>110</v>
      </c>
      <c r="M9055" t="s">
        <v>38</v>
      </c>
      <c r="N9055" t="s">
        <v>668</v>
      </c>
      <c r="O9055" s="23">
        <v>576</v>
      </c>
      <c r="P9055" s="9">
        <v>14.19</v>
      </c>
      <c r="Q9055" t="s">
        <v>40</v>
      </c>
      <c r="R9055">
        <v>169722</v>
      </c>
      <c r="S9055" s="9">
        <v>40.6</v>
      </c>
      <c r="T9055" s="26">
        <v>7.49</v>
      </c>
      <c r="U9055" s="8">
        <v>304.08999999999997</v>
      </c>
      <c r="V9055" t="s">
        <v>41</v>
      </c>
      <c r="W9055" t="s">
        <v>2007</v>
      </c>
      <c r="X9055" t="s">
        <v>42</v>
      </c>
      <c r="Y9055" t="s">
        <v>12261</v>
      </c>
      <c r="AA9055" s="1">
        <f t="shared" si="856"/>
        <v>46121</v>
      </c>
      <c r="AB9055" s="2">
        <f t="shared" si="857"/>
        <v>4</v>
      </c>
      <c r="AC9055" s="2">
        <f t="shared" si="858"/>
        <v>2026</v>
      </c>
      <c r="AD9055" s="2" t="str">
        <f>IFERROR(VLOOKUP(A9055,'Aux Área'!$A$4:$B$123,2,0),"-")</f>
        <v>INSPEÇÃO</v>
      </c>
    </row>
    <row r="9056" spans="1:30" x14ac:dyDescent="0.3">
      <c r="A9056" t="s">
        <v>3092</v>
      </c>
      <c r="B9056" t="s">
        <v>4774</v>
      </c>
      <c r="C9056" t="s">
        <v>13937</v>
      </c>
      <c r="D9056" t="s">
        <v>3135</v>
      </c>
      <c r="E9056" t="s">
        <v>3136</v>
      </c>
      <c r="F9056" t="s">
        <v>3594</v>
      </c>
      <c r="G9056" t="s">
        <v>1135</v>
      </c>
      <c r="H9056" t="s">
        <v>2275</v>
      </c>
      <c r="I9056" t="s">
        <v>1497</v>
      </c>
      <c r="J9056" t="s">
        <v>188</v>
      </c>
      <c r="K9056" t="s">
        <v>189</v>
      </c>
      <c r="L9056" t="s">
        <v>190</v>
      </c>
      <c r="M9056" t="s">
        <v>38</v>
      </c>
      <c r="N9056" t="s">
        <v>39</v>
      </c>
      <c r="O9056" s="23">
        <v>199</v>
      </c>
      <c r="P9056" s="9">
        <v>10.08</v>
      </c>
      <c r="Q9056" t="s">
        <v>40</v>
      </c>
      <c r="R9056">
        <v>137515</v>
      </c>
      <c r="S9056" s="9">
        <v>19.739999999999998</v>
      </c>
      <c r="T9056" s="26">
        <v>4.99</v>
      </c>
      <c r="U9056" s="8">
        <v>98.5</v>
      </c>
      <c r="V9056" t="s">
        <v>41</v>
      </c>
      <c r="W9056" t="s">
        <v>2276</v>
      </c>
      <c r="X9056" t="s">
        <v>42</v>
      </c>
      <c r="Y9056" t="s">
        <v>2277</v>
      </c>
      <c r="AA9056" s="1">
        <f t="shared" si="856"/>
        <v>46121</v>
      </c>
      <c r="AB9056" s="2">
        <f t="shared" si="857"/>
        <v>4</v>
      </c>
      <c r="AC9056" s="2">
        <f t="shared" si="858"/>
        <v>2026</v>
      </c>
      <c r="AD9056" s="2" t="str">
        <f>IFERROR(VLOOKUP(A9056,'Aux Área'!$A$4:$B$123,2,0),"-")</f>
        <v>INSPEÇÃO</v>
      </c>
    </row>
    <row r="9057" spans="1:30" x14ac:dyDescent="0.3">
      <c r="A9057" t="s">
        <v>10689</v>
      </c>
      <c r="B9057" t="s">
        <v>1946</v>
      </c>
      <c r="C9057" t="s">
        <v>13938</v>
      </c>
      <c r="D9057" t="s">
        <v>1841</v>
      </c>
      <c r="E9057" t="s">
        <v>1842</v>
      </c>
      <c r="F9057" t="s">
        <v>653</v>
      </c>
      <c r="G9057" t="s">
        <v>635</v>
      </c>
      <c r="H9057" t="s">
        <v>1571</v>
      </c>
      <c r="I9057" t="s">
        <v>839</v>
      </c>
      <c r="J9057" t="s">
        <v>122</v>
      </c>
      <c r="K9057" t="s">
        <v>123</v>
      </c>
      <c r="L9057" t="s">
        <v>124</v>
      </c>
      <c r="M9057" t="s">
        <v>38</v>
      </c>
      <c r="N9057" t="s">
        <v>668</v>
      </c>
      <c r="O9057" s="23">
        <v>0</v>
      </c>
      <c r="P9057" s="9">
        <v>0</v>
      </c>
      <c r="Q9057" t="s">
        <v>40</v>
      </c>
      <c r="R9057">
        <v>0</v>
      </c>
      <c r="S9057" s="9">
        <v>120</v>
      </c>
      <c r="T9057" s="26">
        <v>7.49</v>
      </c>
      <c r="U9057" s="8">
        <v>898.8</v>
      </c>
      <c r="V9057" t="s">
        <v>3111</v>
      </c>
      <c r="W9057" t="s">
        <v>652</v>
      </c>
      <c r="X9057" t="s">
        <v>42</v>
      </c>
      <c r="Y9057" t="s">
        <v>653</v>
      </c>
      <c r="AA9057" s="1">
        <f t="shared" si="856"/>
        <v>46121</v>
      </c>
      <c r="AB9057" s="2">
        <f t="shared" si="857"/>
        <v>4</v>
      </c>
      <c r="AC9057" s="2">
        <f t="shared" si="858"/>
        <v>2026</v>
      </c>
      <c r="AD9057" s="2" t="str">
        <f>IFERROR(VLOOKUP(A9057,'Aux Área'!$A$4:$B$123,2,0),"-")</f>
        <v>SÃO PEDRO</v>
      </c>
    </row>
    <row r="9058" spans="1:30" x14ac:dyDescent="0.3">
      <c r="A9058" t="s">
        <v>10689</v>
      </c>
      <c r="C9058" t="s">
        <v>15830</v>
      </c>
      <c r="F9058" t="s">
        <v>653</v>
      </c>
      <c r="K9058" t="s">
        <v>123</v>
      </c>
      <c r="N9058" t="s">
        <v>15690</v>
      </c>
      <c r="O9058" s="23">
        <v>0</v>
      </c>
      <c r="P9058" s="9">
        <v>0</v>
      </c>
      <c r="Q9058" t="s">
        <v>40</v>
      </c>
      <c r="R9058">
        <v>0</v>
      </c>
      <c r="S9058">
        <v>12.93</v>
      </c>
      <c r="U9058" s="8">
        <v>45.12</v>
      </c>
      <c r="AA9058" s="1">
        <f t="shared" si="856"/>
        <v>46121</v>
      </c>
      <c r="AB9058" s="2">
        <f t="shared" si="857"/>
        <v>4</v>
      </c>
      <c r="AC9058" s="2">
        <f t="shared" si="858"/>
        <v>2026</v>
      </c>
      <c r="AD9058" s="2" t="str">
        <f>IFERROR(VLOOKUP(A9058,'Aux Área'!$A$4:$B$123,2,0),"-")</f>
        <v>SÃO PEDRO</v>
      </c>
    </row>
    <row r="9059" spans="1:30" x14ac:dyDescent="0.3">
      <c r="A9059" t="s">
        <v>2306</v>
      </c>
      <c r="B9059" t="s">
        <v>4613</v>
      </c>
      <c r="C9059" t="s">
        <v>13939</v>
      </c>
      <c r="D9059" t="s">
        <v>3212</v>
      </c>
      <c r="E9059" t="s">
        <v>3213</v>
      </c>
      <c r="F9059" t="s">
        <v>2309</v>
      </c>
      <c r="G9059" t="s">
        <v>1135</v>
      </c>
      <c r="H9059" t="s">
        <v>2275</v>
      </c>
      <c r="I9059" t="s">
        <v>1497</v>
      </c>
      <c r="J9059" t="s">
        <v>1665</v>
      </c>
      <c r="K9059" t="s">
        <v>1666</v>
      </c>
      <c r="L9059" t="s">
        <v>301</v>
      </c>
      <c r="M9059" t="s">
        <v>38</v>
      </c>
      <c r="N9059" t="s">
        <v>39</v>
      </c>
      <c r="O9059" s="23">
        <v>322</v>
      </c>
      <c r="P9059" s="9">
        <v>7.71</v>
      </c>
      <c r="Q9059" t="s">
        <v>40</v>
      </c>
      <c r="R9059">
        <v>156041</v>
      </c>
      <c r="S9059" s="9">
        <v>41.79</v>
      </c>
      <c r="T9059" s="26">
        <v>4.6900000000000004</v>
      </c>
      <c r="U9059" s="8">
        <v>196</v>
      </c>
      <c r="V9059" t="s">
        <v>13940</v>
      </c>
      <c r="W9059" t="s">
        <v>2276</v>
      </c>
      <c r="X9059" t="s">
        <v>42</v>
      </c>
      <c r="Y9059" t="s">
        <v>2277</v>
      </c>
      <c r="AA9059" s="1">
        <f t="shared" si="856"/>
        <v>46121</v>
      </c>
      <c r="AB9059" s="2">
        <f t="shared" si="857"/>
        <v>4</v>
      </c>
      <c r="AC9059" s="2">
        <f t="shared" si="858"/>
        <v>2026</v>
      </c>
      <c r="AD9059" s="2" t="str">
        <f>IFERROR(VLOOKUP(A9059,'Aux Área'!$A$4:$B$123,2,0),"-")</f>
        <v>INSPEÇÃO</v>
      </c>
    </row>
    <row r="9060" spans="1:30" x14ac:dyDescent="0.3">
      <c r="A9060" t="s">
        <v>2282</v>
      </c>
      <c r="B9060" t="s">
        <v>4679</v>
      </c>
      <c r="C9060" t="s">
        <v>13941</v>
      </c>
      <c r="D9060" t="s">
        <v>12092</v>
      </c>
      <c r="E9060" t="s">
        <v>12093</v>
      </c>
      <c r="F9060" t="s">
        <v>2285</v>
      </c>
      <c r="G9060" t="s">
        <v>1135</v>
      </c>
      <c r="H9060" t="s">
        <v>2275</v>
      </c>
      <c r="I9060" t="s">
        <v>1497</v>
      </c>
      <c r="J9060" t="s">
        <v>165</v>
      </c>
      <c r="K9060" t="s">
        <v>166</v>
      </c>
      <c r="L9060" t="s">
        <v>167</v>
      </c>
      <c r="M9060" t="s">
        <v>38</v>
      </c>
      <c r="N9060" t="s">
        <v>39</v>
      </c>
      <c r="O9060" s="23">
        <v>160</v>
      </c>
      <c r="P9060" s="9">
        <v>7.08</v>
      </c>
      <c r="Q9060" t="s">
        <v>40</v>
      </c>
      <c r="R9060">
        <v>134670</v>
      </c>
      <c r="S9060" s="9">
        <v>22.6</v>
      </c>
      <c r="T9060" s="26">
        <v>4.99</v>
      </c>
      <c r="U9060" s="8">
        <v>112.77</v>
      </c>
      <c r="V9060" t="s">
        <v>112</v>
      </c>
      <c r="W9060" t="s">
        <v>2276</v>
      </c>
      <c r="X9060" t="s">
        <v>42</v>
      </c>
      <c r="Y9060" t="s">
        <v>2277</v>
      </c>
      <c r="AA9060" s="1">
        <f t="shared" si="856"/>
        <v>46121</v>
      </c>
      <c r="AB9060" s="2">
        <f t="shared" si="857"/>
        <v>4</v>
      </c>
      <c r="AC9060" s="2">
        <f t="shared" si="858"/>
        <v>2026</v>
      </c>
      <c r="AD9060" s="2" t="str">
        <f>IFERROR(VLOOKUP(A9060,'Aux Área'!$A$4:$B$123,2,0),"-")</f>
        <v>INSPEÇÃO</v>
      </c>
    </row>
    <row r="9061" spans="1:30" x14ac:dyDescent="0.3">
      <c r="A9061" t="s">
        <v>5543</v>
      </c>
      <c r="B9061" t="s">
        <v>11845</v>
      </c>
      <c r="C9061" t="s">
        <v>13942</v>
      </c>
      <c r="D9061" t="s">
        <v>13857</v>
      </c>
      <c r="E9061" t="s">
        <v>13858</v>
      </c>
      <c r="F9061" t="s">
        <v>6207</v>
      </c>
      <c r="G9061" t="s">
        <v>1135</v>
      </c>
      <c r="H9061" t="s">
        <v>5545</v>
      </c>
      <c r="I9061" t="s">
        <v>839</v>
      </c>
      <c r="J9061" t="s">
        <v>231</v>
      </c>
      <c r="K9061" t="s">
        <v>232</v>
      </c>
      <c r="L9061" t="s">
        <v>217</v>
      </c>
      <c r="M9061" t="s">
        <v>38</v>
      </c>
      <c r="N9061" t="s">
        <v>39</v>
      </c>
      <c r="O9061" s="23">
        <v>409</v>
      </c>
      <c r="P9061" s="9">
        <v>8.19</v>
      </c>
      <c r="Q9061" t="s">
        <v>40</v>
      </c>
      <c r="R9061">
        <v>47288</v>
      </c>
      <c r="S9061" s="9">
        <v>49.93</v>
      </c>
      <c r="T9061" s="26">
        <v>4.7910000000000004</v>
      </c>
      <c r="U9061" s="8">
        <v>239.2</v>
      </c>
      <c r="V9061" t="s">
        <v>13943</v>
      </c>
      <c r="W9061" t="s">
        <v>2276</v>
      </c>
      <c r="X9061" t="s">
        <v>42</v>
      </c>
      <c r="Y9061" t="s">
        <v>2277</v>
      </c>
      <c r="AA9061" s="1">
        <f t="shared" si="856"/>
        <v>46121</v>
      </c>
      <c r="AB9061" s="2">
        <f t="shared" si="857"/>
        <v>4</v>
      </c>
      <c r="AC9061" s="2">
        <f t="shared" si="858"/>
        <v>2026</v>
      </c>
      <c r="AD9061" s="2" t="str">
        <f>IFERROR(VLOOKUP(A9061,'Aux Área'!$A$4:$B$123,2,0),"-")</f>
        <v>INSPEÇÃO</v>
      </c>
    </row>
    <row r="9062" spans="1:30" x14ac:dyDescent="0.3">
      <c r="A9062" t="s">
        <v>2477</v>
      </c>
      <c r="B9062" t="s">
        <v>2478</v>
      </c>
      <c r="C9062" t="s">
        <v>13944</v>
      </c>
      <c r="D9062" t="s">
        <v>2468</v>
      </c>
      <c r="E9062" t="s">
        <v>2469</v>
      </c>
      <c r="F9062" t="s">
        <v>2480</v>
      </c>
      <c r="G9062" t="s">
        <v>659</v>
      </c>
      <c r="H9062" t="s">
        <v>2215</v>
      </c>
      <c r="I9062" t="s">
        <v>667</v>
      </c>
      <c r="J9062" t="s">
        <v>188</v>
      </c>
      <c r="K9062" t="s">
        <v>189</v>
      </c>
      <c r="L9062" t="s">
        <v>190</v>
      </c>
      <c r="M9062" t="s">
        <v>38</v>
      </c>
      <c r="N9062" t="s">
        <v>668</v>
      </c>
      <c r="O9062" s="23">
        <v>279</v>
      </c>
      <c r="P9062" s="9">
        <v>5.63</v>
      </c>
      <c r="Q9062" t="s">
        <v>40</v>
      </c>
      <c r="R9062">
        <v>12703</v>
      </c>
      <c r="S9062" s="9">
        <v>49.54</v>
      </c>
      <c r="T9062" s="26">
        <v>8.19</v>
      </c>
      <c r="U9062" s="8">
        <v>405.74</v>
      </c>
      <c r="V9062" t="s">
        <v>41</v>
      </c>
      <c r="W9062" t="s">
        <v>2007</v>
      </c>
      <c r="X9062" t="s">
        <v>42</v>
      </c>
      <c r="Y9062" t="s">
        <v>1740</v>
      </c>
      <c r="AA9062" s="1">
        <f t="shared" si="856"/>
        <v>46121</v>
      </c>
      <c r="AB9062" s="2">
        <f t="shared" si="857"/>
        <v>4</v>
      </c>
      <c r="AC9062" s="2">
        <f t="shared" si="858"/>
        <v>2026</v>
      </c>
      <c r="AD9062" s="2" t="str">
        <f>IFERROR(VLOOKUP(A9062,'Aux Área'!$A$4:$B$123,2,0),"-")</f>
        <v>APH</v>
      </c>
    </row>
    <row r="9063" spans="1:30" x14ac:dyDescent="0.3">
      <c r="A9063" t="s">
        <v>2691</v>
      </c>
      <c r="B9063" t="s">
        <v>2692</v>
      </c>
      <c r="C9063" t="s">
        <v>13945</v>
      </c>
      <c r="D9063" t="s">
        <v>2142</v>
      </c>
      <c r="E9063" t="s">
        <v>2143</v>
      </c>
      <c r="F9063" t="s">
        <v>5979</v>
      </c>
      <c r="G9063" t="s">
        <v>1635</v>
      </c>
      <c r="H9063" t="s">
        <v>2635</v>
      </c>
      <c r="I9063" t="s">
        <v>37</v>
      </c>
      <c r="J9063" t="s">
        <v>165</v>
      </c>
      <c r="K9063" t="s">
        <v>166</v>
      </c>
      <c r="L9063" t="s">
        <v>167</v>
      </c>
      <c r="M9063" t="s">
        <v>38</v>
      </c>
      <c r="N9063" t="s">
        <v>39</v>
      </c>
      <c r="O9063" s="23">
        <v>353</v>
      </c>
      <c r="P9063" s="9">
        <v>7.62</v>
      </c>
      <c r="Q9063" t="s">
        <v>40</v>
      </c>
      <c r="R9063">
        <v>26765</v>
      </c>
      <c r="S9063" s="9">
        <v>46.3</v>
      </c>
      <c r="T9063" s="26">
        <v>4.99</v>
      </c>
      <c r="U9063" s="8">
        <v>231.06</v>
      </c>
      <c r="V9063" t="s">
        <v>112</v>
      </c>
      <c r="W9063" t="s">
        <v>2007</v>
      </c>
      <c r="X9063" t="s">
        <v>42</v>
      </c>
      <c r="Y9063" t="s">
        <v>1740</v>
      </c>
      <c r="AA9063" s="1">
        <f t="shared" si="856"/>
        <v>46121</v>
      </c>
      <c r="AB9063" s="2">
        <f t="shared" si="857"/>
        <v>4</v>
      </c>
      <c r="AC9063" s="2">
        <f t="shared" si="858"/>
        <v>2026</v>
      </c>
      <c r="AD9063" s="2" t="str">
        <f>IFERROR(VLOOKUP(A9063,'Aux Área'!$A$4:$B$123,2,0),"-")</f>
        <v>TI</v>
      </c>
    </row>
    <row r="9064" spans="1:30" x14ac:dyDescent="0.3">
      <c r="A9064" t="s">
        <v>72</v>
      </c>
      <c r="B9064" t="s">
        <v>243</v>
      </c>
      <c r="C9064" t="s">
        <v>13946</v>
      </c>
      <c r="D9064" t="s">
        <v>95</v>
      </c>
      <c r="E9064" t="s">
        <v>96</v>
      </c>
      <c r="F9064" t="s">
        <v>73</v>
      </c>
      <c r="G9064" t="s">
        <v>35</v>
      </c>
      <c r="H9064" t="s">
        <v>36</v>
      </c>
      <c r="I9064" t="s">
        <v>37</v>
      </c>
      <c r="J9064" t="s">
        <v>292</v>
      </c>
      <c r="K9064" t="s">
        <v>293</v>
      </c>
      <c r="L9064" t="s">
        <v>84</v>
      </c>
      <c r="M9064" t="s">
        <v>38</v>
      </c>
      <c r="N9064" t="s">
        <v>39</v>
      </c>
      <c r="O9064" s="23">
        <v>486</v>
      </c>
      <c r="P9064" s="9">
        <v>11.61</v>
      </c>
      <c r="Q9064" t="s">
        <v>40</v>
      </c>
      <c r="R9064">
        <v>28770</v>
      </c>
      <c r="S9064" s="9">
        <v>41.86</v>
      </c>
      <c r="T9064" s="26">
        <v>5.27</v>
      </c>
      <c r="U9064" s="8">
        <v>220.6</v>
      </c>
      <c r="V9064" t="s">
        <v>13947</v>
      </c>
      <c r="W9064" t="s">
        <v>2007</v>
      </c>
      <c r="X9064" t="s">
        <v>42</v>
      </c>
      <c r="Y9064" t="s">
        <v>1740</v>
      </c>
      <c r="AA9064" s="1">
        <f t="shared" si="856"/>
        <v>46121</v>
      </c>
      <c r="AB9064" s="2">
        <f t="shared" si="857"/>
        <v>4</v>
      </c>
      <c r="AC9064" s="2">
        <f t="shared" si="858"/>
        <v>2026</v>
      </c>
      <c r="AD9064" s="2" t="str">
        <f>IFERROR(VLOOKUP(A9064,'Aux Área'!$A$4:$B$123,2,0),"-")</f>
        <v>CONSERVA</v>
      </c>
    </row>
    <row r="9065" spans="1:30" x14ac:dyDescent="0.3">
      <c r="A9065" t="s">
        <v>64</v>
      </c>
      <c r="B9065" t="s">
        <v>2182</v>
      </c>
      <c r="C9065" t="s">
        <v>13948</v>
      </c>
      <c r="D9065" t="s">
        <v>127</v>
      </c>
      <c r="E9065" t="s">
        <v>128</v>
      </c>
      <c r="F9065" t="s">
        <v>65</v>
      </c>
      <c r="G9065" t="s">
        <v>35</v>
      </c>
      <c r="H9065" t="s">
        <v>36</v>
      </c>
      <c r="I9065" t="s">
        <v>37</v>
      </c>
      <c r="J9065" t="s">
        <v>1665</v>
      </c>
      <c r="K9065" t="s">
        <v>1666</v>
      </c>
      <c r="L9065" t="s">
        <v>301</v>
      </c>
      <c r="M9065" t="s">
        <v>38</v>
      </c>
      <c r="N9065" t="s">
        <v>39</v>
      </c>
      <c r="O9065" s="23">
        <v>384</v>
      </c>
      <c r="P9065" s="9">
        <v>11</v>
      </c>
      <c r="Q9065" t="s">
        <v>40</v>
      </c>
      <c r="R9065">
        <v>54948</v>
      </c>
      <c r="S9065" s="9">
        <v>34.909999999999997</v>
      </c>
      <c r="T9065" s="26">
        <v>4.6900000000000004</v>
      </c>
      <c r="U9065" s="8">
        <v>163.72999999999999</v>
      </c>
      <c r="V9065" t="s">
        <v>13949</v>
      </c>
      <c r="W9065" t="s">
        <v>2007</v>
      </c>
      <c r="X9065" t="s">
        <v>42</v>
      </c>
      <c r="Y9065" t="s">
        <v>1740</v>
      </c>
      <c r="AA9065" s="1">
        <f t="shared" si="856"/>
        <v>46121</v>
      </c>
      <c r="AB9065" s="2">
        <f t="shared" si="857"/>
        <v>4</v>
      </c>
      <c r="AC9065" s="2">
        <f t="shared" si="858"/>
        <v>2026</v>
      </c>
      <c r="AD9065" s="2" t="str">
        <f>IFERROR(VLOOKUP(A9065,'Aux Área'!$A$4:$B$123,2,0),"-")</f>
        <v>ENGENHARIA</v>
      </c>
    </row>
    <row r="9066" spans="1:30" x14ac:dyDescent="0.3">
      <c r="A9066" t="s">
        <v>2189</v>
      </c>
      <c r="B9066" t="s">
        <v>10781</v>
      </c>
      <c r="C9066" t="s">
        <v>13950</v>
      </c>
      <c r="D9066" t="s">
        <v>5015</v>
      </c>
      <c r="E9066" t="s">
        <v>5016</v>
      </c>
      <c r="F9066" t="s">
        <v>2192</v>
      </c>
      <c r="G9066" t="s">
        <v>1135</v>
      </c>
      <c r="H9066" t="s">
        <v>2185</v>
      </c>
      <c r="I9066" t="s">
        <v>2186</v>
      </c>
      <c r="J9066" t="s">
        <v>175</v>
      </c>
      <c r="K9066" t="s">
        <v>176</v>
      </c>
      <c r="L9066" t="s">
        <v>177</v>
      </c>
      <c r="M9066" t="s">
        <v>38</v>
      </c>
      <c r="N9066" t="s">
        <v>668</v>
      </c>
      <c r="O9066" s="23">
        <v>713</v>
      </c>
      <c r="P9066" s="9">
        <v>13.22</v>
      </c>
      <c r="Q9066" t="s">
        <v>40</v>
      </c>
      <c r="R9066">
        <v>67055</v>
      </c>
      <c r="S9066" s="9">
        <v>53.95</v>
      </c>
      <c r="T9066" s="26">
        <v>7.99</v>
      </c>
      <c r="U9066" s="8">
        <v>431.06</v>
      </c>
      <c r="V9066" t="s">
        <v>13951</v>
      </c>
      <c r="W9066" t="s">
        <v>2007</v>
      </c>
      <c r="X9066" t="s">
        <v>42</v>
      </c>
      <c r="Y9066" t="s">
        <v>12261</v>
      </c>
      <c r="AA9066" s="1">
        <f t="shared" si="856"/>
        <v>46121</v>
      </c>
      <c r="AB9066" s="2">
        <f t="shared" si="857"/>
        <v>4</v>
      </c>
      <c r="AC9066" s="2">
        <f t="shared" si="858"/>
        <v>2026</v>
      </c>
      <c r="AD9066" s="2" t="str">
        <f>IFERROR(VLOOKUP(A9066,'Aux Área'!$A$4:$B$123,2,0),"-")</f>
        <v>INSPEÇÃO</v>
      </c>
    </row>
    <row r="9067" spans="1:30" x14ac:dyDescent="0.3">
      <c r="A9067" t="s">
        <v>2278</v>
      </c>
      <c r="B9067" t="s">
        <v>4664</v>
      </c>
      <c r="C9067" t="s">
        <v>13952</v>
      </c>
      <c r="D9067" t="s">
        <v>3208</v>
      </c>
      <c r="E9067" t="s">
        <v>3209</v>
      </c>
      <c r="F9067" t="s">
        <v>2281</v>
      </c>
      <c r="G9067" t="s">
        <v>1135</v>
      </c>
      <c r="H9067" t="s">
        <v>2275</v>
      </c>
      <c r="I9067" t="s">
        <v>1497</v>
      </c>
      <c r="J9067" t="s">
        <v>11506</v>
      </c>
      <c r="K9067" t="s">
        <v>11507</v>
      </c>
      <c r="L9067" t="s">
        <v>84</v>
      </c>
      <c r="M9067" t="s">
        <v>38</v>
      </c>
      <c r="N9067" t="s">
        <v>39</v>
      </c>
      <c r="O9067" s="23">
        <v>123</v>
      </c>
      <c r="P9067" s="9">
        <v>10.48</v>
      </c>
      <c r="Q9067" t="s">
        <v>40</v>
      </c>
      <c r="R9067">
        <v>157955</v>
      </c>
      <c r="S9067" s="9">
        <v>11.74</v>
      </c>
      <c r="T9067" s="26">
        <v>4.99</v>
      </c>
      <c r="U9067" s="8">
        <v>58.58</v>
      </c>
      <c r="V9067" t="s">
        <v>41</v>
      </c>
      <c r="W9067" t="s">
        <v>2276</v>
      </c>
      <c r="X9067" t="s">
        <v>42</v>
      </c>
      <c r="Y9067" t="s">
        <v>2277</v>
      </c>
      <c r="AA9067" s="1">
        <f t="shared" si="856"/>
        <v>46121</v>
      </c>
      <c r="AB9067" s="2">
        <f t="shared" si="857"/>
        <v>4</v>
      </c>
      <c r="AC9067" s="2">
        <f t="shared" si="858"/>
        <v>2026</v>
      </c>
      <c r="AD9067" s="2" t="str">
        <f>IFERROR(VLOOKUP(A9067,'Aux Área'!$A$4:$B$123,2,0),"-")</f>
        <v>INSPEÇÃO</v>
      </c>
    </row>
    <row r="9068" spans="1:30" x14ac:dyDescent="0.3">
      <c r="A9068" t="s">
        <v>44</v>
      </c>
      <c r="B9068" t="s">
        <v>478</v>
      </c>
      <c r="C9068" t="s">
        <v>13953</v>
      </c>
      <c r="D9068" t="s">
        <v>2070</v>
      </c>
      <c r="E9068" t="s">
        <v>2071</v>
      </c>
      <c r="F9068" t="s">
        <v>45</v>
      </c>
      <c r="G9068" t="s">
        <v>35</v>
      </c>
      <c r="H9068" t="s">
        <v>36</v>
      </c>
      <c r="I9068" t="s">
        <v>37</v>
      </c>
      <c r="J9068" t="s">
        <v>1665</v>
      </c>
      <c r="K9068" t="s">
        <v>1666</v>
      </c>
      <c r="L9068" t="s">
        <v>301</v>
      </c>
      <c r="M9068" t="s">
        <v>38</v>
      </c>
      <c r="N9068" t="s">
        <v>39</v>
      </c>
      <c r="O9068" s="23">
        <v>534</v>
      </c>
      <c r="P9068" s="9">
        <v>15.63</v>
      </c>
      <c r="Q9068" t="s">
        <v>40</v>
      </c>
      <c r="R9068">
        <v>28235</v>
      </c>
      <c r="S9068" s="9">
        <v>34.17</v>
      </c>
      <c r="T9068" s="26">
        <v>4.6900000000000004</v>
      </c>
      <c r="U9068" s="8">
        <v>160.26</v>
      </c>
      <c r="V9068" t="s">
        <v>13954</v>
      </c>
      <c r="W9068" t="s">
        <v>2007</v>
      </c>
      <c r="X9068" t="s">
        <v>42</v>
      </c>
      <c r="Y9068" t="s">
        <v>1740</v>
      </c>
      <c r="AA9068" s="1">
        <f t="shared" si="856"/>
        <v>46121</v>
      </c>
      <c r="AB9068" s="2">
        <f t="shared" si="857"/>
        <v>4</v>
      </c>
      <c r="AC9068" s="2">
        <f t="shared" si="858"/>
        <v>2026</v>
      </c>
      <c r="AD9068" s="2" t="str">
        <f>IFERROR(VLOOKUP(A9068,'Aux Área'!$A$4:$B$123,2,0),"-")</f>
        <v>OPERAÇÃO</v>
      </c>
    </row>
    <row r="9069" spans="1:30" x14ac:dyDescent="0.3">
      <c r="A9069" t="s">
        <v>2638</v>
      </c>
      <c r="B9069" t="s">
        <v>4593</v>
      </c>
      <c r="C9069" t="s">
        <v>13955</v>
      </c>
      <c r="D9069" t="s">
        <v>4358</v>
      </c>
      <c r="E9069" t="s">
        <v>4359</v>
      </c>
      <c r="F9069" t="s">
        <v>2641</v>
      </c>
      <c r="G9069" t="s">
        <v>1135</v>
      </c>
      <c r="H9069" t="s">
        <v>2275</v>
      </c>
      <c r="I9069" t="s">
        <v>1497</v>
      </c>
      <c r="J9069" t="s">
        <v>275</v>
      </c>
      <c r="K9069" t="s">
        <v>276</v>
      </c>
      <c r="L9069" t="s">
        <v>124</v>
      </c>
      <c r="M9069" t="s">
        <v>38</v>
      </c>
      <c r="N9069" t="s">
        <v>39</v>
      </c>
      <c r="O9069" s="23">
        <v>418</v>
      </c>
      <c r="P9069" s="9">
        <v>9.31</v>
      </c>
      <c r="Q9069" t="s">
        <v>40</v>
      </c>
      <c r="R9069">
        <v>144119</v>
      </c>
      <c r="S9069" s="9">
        <v>44.89</v>
      </c>
      <c r="T9069" s="26">
        <v>4.79</v>
      </c>
      <c r="U9069" s="8">
        <v>215.02</v>
      </c>
      <c r="V9069" t="s">
        <v>13956</v>
      </c>
      <c r="W9069" t="s">
        <v>2276</v>
      </c>
      <c r="X9069" t="s">
        <v>42</v>
      </c>
      <c r="Y9069" t="s">
        <v>2277</v>
      </c>
      <c r="AA9069" s="1">
        <f t="shared" si="856"/>
        <v>46122</v>
      </c>
      <c r="AB9069" s="2">
        <f t="shared" si="857"/>
        <v>4</v>
      </c>
      <c r="AC9069" s="2">
        <f t="shared" si="858"/>
        <v>2026</v>
      </c>
      <c r="AD9069" s="2" t="str">
        <f>IFERROR(VLOOKUP(A9069,'Aux Área'!$A$4:$B$123,2,0),"-")</f>
        <v>INSPEÇÃO</v>
      </c>
    </row>
    <row r="9070" spans="1:30" x14ac:dyDescent="0.3">
      <c r="A9070" t="s">
        <v>2643</v>
      </c>
      <c r="B9070" t="s">
        <v>2307</v>
      </c>
      <c r="C9070" t="s">
        <v>13957</v>
      </c>
      <c r="D9070" t="s">
        <v>7207</v>
      </c>
      <c r="E9070" t="s">
        <v>7208</v>
      </c>
      <c r="F9070" t="s">
        <v>2646</v>
      </c>
      <c r="G9070" t="s">
        <v>1300</v>
      </c>
      <c r="H9070" t="s">
        <v>1301</v>
      </c>
      <c r="I9070" t="s">
        <v>37</v>
      </c>
      <c r="J9070" t="s">
        <v>122</v>
      </c>
      <c r="K9070" t="s">
        <v>123</v>
      </c>
      <c r="L9070" t="s">
        <v>124</v>
      </c>
      <c r="M9070" t="s">
        <v>38</v>
      </c>
      <c r="N9070" t="s">
        <v>39</v>
      </c>
      <c r="O9070" s="23">
        <v>433</v>
      </c>
      <c r="P9070" s="9">
        <v>10.09</v>
      </c>
      <c r="Q9070" t="s">
        <v>40</v>
      </c>
      <c r="R9070">
        <v>151572</v>
      </c>
      <c r="S9070" s="9">
        <v>42.91</v>
      </c>
      <c r="T9070" s="26">
        <v>4.59</v>
      </c>
      <c r="U9070" s="8">
        <v>196.95</v>
      </c>
      <c r="V9070" t="s">
        <v>112</v>
      </c>
      <c r="W9070" t="s">
        <v>2276</v>
      </c>
      <c r="X9070" t="s">
        <v>42</v>
      </c>
      <c r="Y9070" t="s">
        <v>2277</v>
      </c>
      <c r="AA9070" s="1">
        <f t="shared" si="856"/>
        <v>46122</v>
      </c>
      <c r="AB9070" s="2">
        <f t="shared" si="857"/>
        <v>4</v>
      </c>
      <c r="AC9070" s="2">
        <f t="shared" si="858"/>
        <v>2026</v>
      </c>
      <c r="AD9070" s="2" t="str">
        <f>IFERROR(VLOOKUP(A9070,'Aux Área'!$A$4:$B$123,2,0),"-")</f>
        <v>INSPEÇÃO</v>
      </c>
    </row>
    <row r="9071" spans="1:30" x14ac:dyDescent="0.3">
      <c r="A9071" t="s">
        <v>5543</v>
      </c>
      <c r="B9071" t="s">
        <v>11845</v>
      </c>
      <c r="C9071" t="s">
        <v>13958</v>
      </c>
      <c r="D9071" t="s">
        <v>13857</v>
      </c>
      <c r="E9071" t="s">
        <v>13858</v>
      </c>
      <c r="F9071" t="s">
        <v>6207</v>
      </c>
      <c r="G9071" t="s">
        <v>1135</v>
      </c>
      <c r="H9071" t="s">
        <v>5545</v>
      </c>
      <c r="I9071" t="s">
        <v>839</v>
      </c>
      <c r="J9071" t="s">
        <v>89</v>
      </c>
      <c r="K9071" t="s">
        <v>90</v>
      </c>
      <c r="L9071" t="s">
        <v>91</v>
      </c>
      <c r="M9071" t="s">
        <v>38</v>
      </c>
      <c r="N9071" t="s">
        <v>39</v>
      </c>
      <c r="O9071" s="23">
        <v>359</v>
      </c>
      <c r="P9071" s="9">
        <v>10.17</v>
      </c>
      <c r="Q9071" t="s">
        <v>40</v>
      </c>
      <c r="R9071">
        <v>47647</v>
      </c>
      <c r="S9071" s="9">
        <v>35.299999999999997</v>
      </c>
      <c r="T9071" s="26">
        <v>4.6900000000000004</v>
      </c>
      <c r="U9071" s="8">
        <v>165.56</v>
      </c>
      <c r="V9071" t="s">
        <v>13959</v>
      </c>
      <c r="W9071" t="s">
        <v>2276</v>
      </c>
      <c r="X9071" t="s">
        <v>42</v>
      </c>
      <c r="Y9071" t="s">
        <v>2277</v>
      </c>
      <c r="AA9071" s="1">
        <f t="shared" si="856"/>
        <v>46122</v>
      </c>
      <c r="AB9071" s="2">
        <f t="shared" si="857"/>
        <v>4</v>
      </c>
      <c r="AC9071" s="2">
        <f t="shared" si="858"/>
        <v>2026</v>
      </c>
      <c r="AD9071" s="2" t="str">
        <f>IFERROR(VLOOKUP(A9071,'Aux Área'!$A$4:$B$123,2,0),"-")</f>
        <v>INSPEÇÃO</v>
      </c>
    </row>
    <row r="9072" spans="1:30" x14ac:dyDescent="0.3">
      <c r="A9072" t="s">
        <v>9677</v>
      </c>
      <c r="B9072" t="s">
        <v>10434</v>
      </c>
      <c r="C9072" t="s">
        <v>13960</v>
      </c>
      <c r="D9072" t="s">
        <v>10436</v>
      </c>
      <c r="E9072" t="s">
        <v>9678</v>
      </c>
      <c r="F9072" t="s">
        <v>15507</v>
      </c>
      <c r="G9072" t="s">
        <v>1635</v>
      </c>
      <c r="H9072" t="s">
        <v>9676</v>
      </c>
      <c r="I9072" t="s">
        <v>37</v>
      </c>
      <c r="J9072" t="s">
        <v>219</v>
      </c>
      <c r="K9072" t="s">
        <v>177</v>
      </c>
      <c r="L9072" t="s">
        <v>177</v>
      </c>
      <c r="M9072" t="s">
        <v>38</v>
      </c>
      <c r="N9072" t="s">
        <v>39</v>
      </c>
      <c r="O9072" s="23">
        <v>420</v>
      </c>
      <c r="P9072" s="9">
        <v>10.46</v>
      </c>
      <c r="Q9072" t="s">
        <v>40</v>
      </c>
      <c r="R9072">
        <v>50331</v>
      </c>
      <c r="S9072" s="9">
        <v>40.17</v>
      </c>
      <c r="T9072" s="26">
        <v>4.99</v>
      </c>
      <c r="U9072" s="8">
        <v>200.45</v>
      </c>
      <c r="V9072" t="s">
        <v>13961</v>
      </c>
      <c r="W9072" t="s">
        <v>2007</v>
      </c>
      <c r="X9072" t="s">
        <v>42</v>
      </c>
      <c r="Y9072" t="s">
        <v>6209</v>
      </c>
      <c r="AA9072" s="1">
        <f t="shared" ref="AA9072:AA9135" si="859">IFERROR(DATEVALUE(C9072),"-")</f>
        <v>46122</v>
      </c>
      <c r="AB9072" s="2">
        <f t="shared" ref="AB9072:AB9135" si="860">IFERROR(MONTH(AA9072),"-")</f>
        <v>4</v>
      </c>
      <c r="AC9072" s="2">
        <f t="shared" ref="AC9072:AC9135" si="861">IFERROR(YEAR(AA9072),"-")</f>
        <v>2026</v>
      </c>
      <c r="AD9072" s="2" t="str">
        <f>IFERROR(VLOOKUP(A9072,'Aux Área'!$A$4:$B$123,2,0),"-")</f>
        <v>TI</v>
      </c>
    </row>
    <row r="9073" spans="1:30" x14ac:dyDescent="0.3">
      <c r="A9073" t="s">
        <v>52</v>
      </c>
      <c r="B9073" t="s">
        <v>1449</v>
      </c>
      <c r="C9073" t="s">
        <v>13962</v>
      </c>
      <c r="D9073" t="s">
        <v>3197</v>
      </c>
      <c r="E9073" t="s">
        <v>3198</v>
      </c>
      <c r="F9073" t="s">
        <v>53</v>
      </c>
      <c r="G9073" t="s">
        <v>35</v>
      </c>
      <c r="H9073" t="s">
        <v>36</v>
      </c>
      <c r="I9073" t="s">
        <v>37</v>
      </c>
      <c r="J9073" t="s">
        <v>356</v>
      </c>
      <c r="K9073" t="s">
        <v>357</v>
      </c>
      <c r="L9073" t="s">
        <v>124</v>
      </c>
      <c r="M9073" t="s">
        <v>38</v>
      </c>
      <c r="N9073" t="s">
        <v>39</v>
      </c>
      <c r="O9073" s="23">
        <v>319</v>
      </c>
      <c r="P9073" s="9">
        <v>9.5299999999999994</v>
      </c>
      <c r="Q9073" t="s">
        <v>40</v>
      </c>
      <c r="R9073">
        <v>94424</v>
      </c>
      <c r="S9073" s="9">
        <v>33.47</v>
      </c>
      <c r="T9073" s="26">
        <v>4.79</v>
      </c>
      <c r="U9073" s="8">
        <v>160.32</v>
      </c>
      <c r="V9073" t="s">
        <v>13963</v>
      </c>
      <c r="W9073" t="s">
        <v>2007</v>
      </c>
      <c r="X9073" t="s">
        <v>42</v>
      </c>
      <c r="Y9073" t="s">
        <v>1740</v>
      </c>
      <c r="AA9073" s="1">
        <f t="shared" si="859"/>
        <v>46122</v>
      </c>
      <c r="AB9073" s="2">
        <f t="shared" si="860"/>
        <v>4</v>
      </c>
      <c r="AC9073" s="2">
        <f t="shared" si="861"/>
        <v>2026</v>
      </c>
      <c r="AD9073" s="2" t="str">
        <f>IFERROR(VLOOKUP(A9073,'Aux Área'!$A$4:$B$123,2,0),"-")</f>
        <v>OPERAÇÃO</v>
      </c>
    </row>
    <row r="9074" spans="1:30" x14ac:dyDescent="0.3">
      <c r="A9074" t="s">
        <v>2655</v>
      </c>
      <c r="B9074" t="s">
        <v>10768</v>
      </c>
      <c r="C9074" t="s">
        <v>13964</v>
      </c>
      <c r="D9074" t="s">
        <v>1619</v>
      </c>
      <c r="E9074" t="s">
        <v>1620</v>
      </c>
      <c r="F9074" t="s">
        <v>3605</v>
      </c>
      <c r="G9074" t="s">
        <v>1635</v>
      </c>
      <c r="H9074" t="s">
        <v>2635</v>
      </c>
      <c r="I9074" t="s">
        <v>37</v>
      </c>
      <c r="J9074" t="s">
        <v>370</v>
      </c>
      <c r="K9074" t="s">
        <v>371</v>
      </c>
      <c r="L9074" t="s">
        <v>124</v>
      </c>
      <c r="M9074" t="s">
        <v>38</v>
      </c>
      <c r="N9074" t="s">
        <v>39</v>
      </c>
      <c r="O9074" s="23">
        <v>274</v>
      </c>
      <c r="P9074" s="9">
        <v>8.27</v>
      </c>
      <c r="Q9074" t="s">
        <v>40</v>
      </c>
      <c r="R9074">
        <v>28543</v>
      </c>
      <c r="S9074" s="9">
        <v>33.130000000000003</v>
      </c>
      <c r="T9074" s="26">
        <v>4.9909999999999997</v>
      </c>
      <c r="U9074" s="8">
        <v>165.34</v>
      </c>
      <c r="V9074" t="s">
        <v>13965</v>
      </c>
      <c r="W9074" t="s">
        <v>2007</v>
      </c>
      <c r="X9074" t="s">
        <v>42</v>
      </c>
      <c r="Y9074" t="s">
        <v>6209</v>
      </c>
      <c r="AA9074" s="1">
        <f t="shared" si="859"/>
        <v>46122</v>
      </c>
      <c r="AB9074" s="2">
        <f t="shared" si="860"/>
        <v>4</v>
      </c>
      <c r="AC9074" s="2">
        <f t="shared" si="861"/>
        <v>2026</v>
      </c>
      <c r="AD9074" s="2" t="str">
        <f>IFERROR(VLOOKUP(A9074,'Aux Área'!$A$4:$B$123,2,0),"-")</f>
        <v>TI</v>
      </c>
    </row>
    <row r="9075" spans="1:30" x14ac:dyDescent="0.3">
      <c r="A9075" t="s">
        <v>2306</v>
      </c>
      <c r="B9075" t="s">
        <v>4613</v>
      </c>
      <c r="C9075" t="s">
        <v>13966</v>
      </c>
      <c r="D9075" t="s">
        <v>3212</v>
      </c>
      <c r="E9075" t="s">
        <v>3213</v>
      </c>
      <c r="F9075" t="s">
        <v>2309</v>
      </c>
      <c r="G9075" t="s">
        <v>1135</v>
      </c>
      <c r="H9075" t="s">
        <v>2275</v>
      </c>
      <c r="I9075" t="s">
        <v>1497</v>
      </c>
      <c r="J9075" t="s">
        <v>1665</v>
      </c>
      <c r="K9075" t="s">
        <v>1666</v>
      </c>
      <c r="L9075" t="s">
        <v>301</v>
      </c>
      <c r="M9075" t="s">
        <v>38</v>
      </c>
      <c r="N9075" t="s">
        <v>39</v>
      </c>
      <c r="O9075" s="23">
        <v>316</v>
      </c>
      <c r="P9075" s="9">
        <v>9.19</v>
      </c>
      <c r="Q9075" t="s">
        <v>40</v>
      </c>
      <c r="R9075">
        <v>156357</v>
      </c>
      <c r="S9075" s="9">
        <v>34.380000000000003</v>
      </c>
      <c r="T9075" s="26">
        <v>4.6900000000000004</v>
      </c>
      <c r="U9075" s="8">
        <v>161.24</v>
      </c>
      <c r="V9075" t="s">
        <v>13967</v>
      </c>
      <c r="W9075" t="s">
        <v>2276</v>
      </c>
      <c r="X9075" t="s">
        <v>42</v>
      </c>
      <c r="Y9075" t="s">
        <v>2277</v>
      </c>
      <c r="AA9075" s="1">
        <f t="shared" si="859"/>
        <v>46122</v>
      </c>
      <c r="AB9075" s="2">
        <f t="shared" si="860"/>
        <v>4</v>
      </c>
      <c r="AC9075" s="2">
        <f t="shared" si="861"/>
        <v>2026</v>
      </c>
      <c r="AD9075" s="2" t="str">
        <f>IFERROR(VLOOKUP(A9075,'Aux Área'!$A$4:$B$123,2,0),"-")</f>
        <v>INSPEÇÃO</v>
      </c>
    </row>
    <row r="9076" spans="1:30" x14ac:dyDescent="0.3">
      <c r="A9076" t="s">
        <v>54</v>
      </c>
      <c r="B9076" t="s">
        <v>319</v>
      </c>
      <c r="C9076" t="s">
        <v>13968</v>
      </c>
      <c r="D9076" t="s">
        <v>1480</v>
      </c>
      <c r="E9076" t="s">
        <v>1481</v>
      </c>
      <c r="F9076" t="s">
        <v>55</v>
      </c>
      <c r="G9076" t="s">
        <v>35</v>
      </c>
      <c r="H9076" t="s">
        <v>36</v>
      </c>
      <c r="I9076" t="s">
        <v>37</v>
      </c>
      <c r="J9076" t="s">
        <v>1511</v>
      </c>
      <c r="K9076" t="s">
        <v>1512</v>
      </c>
      <c r="L9076" t="s">
        <v>1513</v>
      </c>
      <c r="M9076" t="s">
        <v>1514</v>
      </c>
      <c r="N9076" t="s">
        <v>39</v>
      </c>
      <c r="O9076" s="23">
        <v>432</v>
      </c>
      <c r="P9076" s="9">
        <v>11.52</v>
      </c>
      <c r="Q9076" t="s">
        <v>40</v>
      </c>
      <c r="R9076">
        <v>48626</v>
      </c>
      <c r="S9076" s="9">
        <v>37.51</v>
      </c>
      <c r="T9076" s="26">
        <v>4.6900000000000004</v>
      </c>
      <c r="U9076" s="8">
        <v>175.92</v>
      </c>
      <c r="V9076" t="s">
        <v>13969</v>
      </c>
      <c r="W9076" t="s">
        <v>2007</v>
      </c>
      <c r="X9076" t="s">
        <v>42</v>
      </c>
      <c r="Y9076" t="s">
        <v>1740</v>
      </c>
      <c r="AA9076" s="1">
        <f t="shared" si="859"/>
        <v>46122</v>
      </c>
      <c r="AB9076" s="2">
        <f t="shared" si="860"/>
        <v>4</v>
      </c>
      <c r="AC9076" s="2">
        <f t="shared" si="861"/>
        <v>2026</v>
      </c>
      <c r="AD9076" s="2" t="str">
        <f>IFERROR(VLOOKUP(A9076,'Aux Área'!$A$4:$B$123,2,0),"-")</f>
        <v>ENGENHARIA</v>
      </c>
    </row>
    <row r="9077" spans="1:30" x14ac:dyDescent="0.3">
      <c r="A9077" t="s">
        <v>5182</v>
      </c>
      <c r="B9077" t="s">
        <v>5183</v>
      </c>
      <c r="C9077" t="s">
        <v>13970</v>
      </c>
      <c r="D9077" t="s">
        <v>102</v>
      </c>
      <c r="E9077" t="s">
        <v>816</v>
      </c>
      <c r="F9077" t="s">
        <v>15238</v>
      </c>
      <c r="G9077" t="s">
        <v>1300</v>
      </c>
      <c r="H9077" t="s">
        <v>1301</v>
      </c>
      <c r="I9077" t="s">
        <v>37</v>
      </c>
      <c r="J9077" t="s">
        <v>275</v>
      </c>
      <c r="K9077" t="s">
        <v>276</v>
      </c>
      <c r="L9077" t="s">
        <v>124</v>
      </c>
      <c r="M9077" t="s">
        <v>38</v>
      </c>
      <c r="N9077" t="s">
        <v>39</v>
      </c>
      <c r="O9077" s="23">
        <v>382</v>
      </c>
      <c r="P9077" s="9">
        <v>9.5299999999999994</v>
      </c>
      <c r="Q9077" t="s">
        <v>40</v>
      </c>
      <c r="R9077">
        <v>45032</v>
      </c>
      <c r="S9077" s="9">
        <v>40.090000000000003</v>
      </c>
      <c r="T9077" s="26">
        <v>4.79</v>
      </c>
      <c r="U9077" s="8">
        <v>192.03</v>
      </c>
      <c r="V9077" t="s">
        <v>13971</v>
      </c>
      <c r="W9077" t="s">
        <v>2276</v>
      </c>
      <c r="X9077" t="s">
        <v>42</v>
      </c>
      <c r="Y9077" t="s">
        <v>2277</v>
      </c>
      <c r="AA9077" s="1">
        <f t="shared" si="859"/>
        <v>46122</v>
      </c>
      <c r="AB9077" s="2">
        <f t="shared" si="860"/>
        <v>4</v>
      </c>
      <c r="AC9077" s="2">
        <f t="shared" si="861"/>
        <v>2026</v>
      </c>
      <c r="AD9077" s="2" t="str">
        <f>IFERROR(VLOOKUP(A9077,'Aux Área'!$A$4:$B$123,2,0),"-")</f>
        <v>ENGENHARIA</v>
      </c>
    </row>
    <row r="9078" spans="1:30" x14ac:dyDescent="0.3">
      <c r="A9078" t="s">
        <v>2278</v>
      </c>
      <c r="B9078" t="s">
        <v>4664</v>
      </c>
      <c r="C9078" t="s">
        <v>13972</v>
      </c>
      <c r="D9078" t="s">
        <v>6708</v>
      </c>
      <c r="E9078" t="s">
        <v>6709</v>
      </c>
      <c r="F9078" t="s">
        <v>2281</v>
      </c>
      <c r="G9078" t="s">
        <v>1135</v>
      </c>
      <c r="H9078" t="s">
        <v>2275</v>
      </c>
      <c r="I9078" t="s">
        <v>1497</v>
      </c>
      <c r="J9078" t="s">
        <v>11506</v>
      </c>
      <c r="K9078" t="s">
        <v>11507</v>
      </c>
      <c r="L9078" t="s">
        <v>84</v>
      </c>
      <c r="M9078" t="s">
        <v>38</v>
      </c>
      <c r="N9078" t="s">
        <v>39</v>
      </c>
      <c r="O9078" s="23">
        <v>478</v>
      </c>
      <c r="P9078" s="9">
        <v>10.16</v>
      </c>
      <c r="Q9078" t="s">
        <v>40</v>
      </c>
      <c r="R9078">
        <v>158433</v>
      </c>
      <c r="S9078" s="9">
        <v>47.07</v>
      </c>
      <c r="T9078" s="26">
        <v>4.99</v>
      </c>
      <c r="U9078" s="8">
        <v>234.88</v>
      </c>
      <c r="V9078" t="s">
        <v>112</v>
      </c>
      <c r="W9078" t="s">
        <v>2276</v>
      </c>
      <c r="X9078" t="s">
        <v>42</v>
      </c>
      <c r="Y9078" t="s">
        <v>2277</v>
      </c>
      <c r="AA9078" s="1">
        <f t="shared" si="859"/>
        <v>46122</v>
      </c>
      <c r="AB9078" s="2">
        <f t="shared" si="860"/>
        <v>4</v>
      </c>
      <c r="AC9078" s="2">
        <f t="shared" si="861"/>
        <v>2026</v>
      </c>
      <c r="AD9078" s="2" t="str">
        <f>IFERROR(VLOOKUP(A9078,'Aux Área'!$A$4:$B$123,2,0),"-")</f>
        <v>INSPEÇÃO</v>
      </c>
    </row>
    <row r="9079" spans="1:30" x14ac:dyDescent="0.3">
      <c r="A9079" t="s">
        <v>2282</v>
      </c>
      <c r="B9079" t="s">
        <v>4679</v>
      </c>
      <c r="C9079" t="s">
        <v>13973</v>
      </c>
      <c r="D9079" t="s">
        <v>11924</v>
      </c>
      <c r="E9079" t="s">
        <v>11925</v>
      </c>
      <c r="F9079" t="s">
        <v>2285</v>
      </c>
      <c r="G9079" t="s">
        <v>1135</v>
      </c>
      <c r="H9079" t="s">
        <v>2275</v>
      </c>
      <c r="I9079" t="s">
        <v>1497</v>
      </c>
      <c r="J9079" t="s">
        <v>165</v>
      </c>
      <c r="K9079" t="s">
        <v>166</v>
      </c>
      <c r="L9079" t="s">
        <v>167</v>
      </c>
      <c r="M9079" t="s">
        <v>38</v>
      </c>
      <c r="N9079" t="s">
        <v>39</v>
      </c>
      <c r="O9079" s="23">
        <v>476</v>
      </c>
      <c r="P9079" s="9">
        <v>9.7200000000000006</v>
      </c>
      <c r="Q9079" t="s">
        <v>40</v>
      </c>
      <c r="R9079">
        <v>135146</v>
      </c>
      <c r="S9079" s="9">
        <v>48.95</v>
      </c>
      <c r="T9079" s="26">
        <v>4.99</v>
      </c>
      <c r="U9079" s="8">
        <v>244.27</v>
      </c>
      <c r="V9079" t="s">
        <v>112</v>
      </c>
      <c r="W9079" t="s">
        <v>2276</v>
      </c>
      <c r="X9079" t="s">
        <v>42</v>
      </c>
      <c r="Y9079" t="s">
        <v>2277</v>
      </c>
      <c r="AA9079" s="1">
        <f t="shared" si="859"/>
        <v>46122</v>
      </c>
      <c r="AB9079" s="2">
        <f t="shared" si="860"/>
        <v>4</v>
      </c>
      <c r="AC9079" s="2">
        <f t="shared" si="861"/>
        <v>2026</v>
      </c>
      <c r="AD9079" s="2" t="str">
        <f>IFERROR(VLOOKUP(A9079,'Aux Área'!$A$4:$B$123,2,0),"-")</f>
        <v>INSPEÇÃO</v>
      </c>
    </row>
    <row r="9080" spans="1:30" x14ac:dyDescent="0.3">
      <c r="A9080" t="s">
        <v>3092</v>
      </c>
      <c r="B9080" t="s">
        <v>4774</v>
      </c>
      <c r="C9080" t="s">
        <v>13974</v>
      </c>
      <c r="D9080" t="s">
        <v>3135</v>
      </c>
      <c r="E9080" t="s">
        <v>3136</v>
      </c>
      <c r="F9080" t="s">
        <v>3594</v>
      </c>
      <c r="G9080" t="s">
        <v>1135</v>
      </c>
      <c r="H9080" t="s">
        <v>2275</v>
      </c>
      <c r="I9080" t="s">
        <v>1497</v>
      </c>
      <c r="J9080" t="s">
        <v>188</v>
      </c>
      <c r="K9080" t="s">
        <v>189</v>
      </c>
      <c r="L9080" t="s">
        <v>190</v>
      </c>
      <c r="M9080" t="s">
        <v>38</v>
      </c>
      <c r="N9080" t="s">
        <v>39</v>
      </c>
      <c r="O9080" s="23">
        <v>455</v>
      </c>
      <c r="P9080" s="9">
        <v>10.37</v>
      </c>
      <c r="Q9080" t="s">
        <v>40</v>
      </c>
      <c r="R9080">
        <v>137970</v>
      </c>
      <c r="S9080" s="9">
        <v>43.87</v>
      </c>
      <c r="T9080" s="26">
        <v>4.99</v>
      </c>
      <c r="U9080" s="8">
        <v>218.91</v>
      </c>
      <c r="V9080" t="s">
        <v>112</v>
      </c>
      <c r="W9080" t="s">
        <v>2276</v>
      </c>
      <c r="X9080" t="s">
        <v>42</v>
      </c>
      <c r="Y9080" t="s">
        <v>2277</v>
      </c>
      <c r="AA9080" s="1">
        <f t="shared" si="859"/>
        <v>46122</v>
      </c>
      <c r="AB9080" s="2">
        <f t="shared" si="860"/>
        <v>4</v>
      </c>
      <c r="AC9080" s="2">
        <f t="shared" si="861"/>
        <v>2026</v>
      </c>
      <c r="AD9080" s="2" t="str">
        <f>IFERROR(VLOOKUP(A9080,'Aux Área'!$A$4:$B$123,2,0),"-")</f>
        <v>INSPEÇÃO</v>
      </c>
    </row>
    <row r="9081" spans="1:30" x14ac:dyDescent="0.3">
      <c r="A9081" t="s">
        <v>46</v>
      </c>
      <c r="B9081" t="s">
        <v>458</v>
      </c>
      <c r="C9081" t="s">
        <v>13975</v>
      </c>
      <c r="D9081" t="s">
        <v>729</v>
      </c>
      <c r="E9081" t="s">
        <v>730</v>
      </c>
      <c r="F9081" t="s">
        <v>5185</v>
      </c>
      <c r="G9081" t="s">
        <v>35</v>
      </c>
      <c r="H9081" t="s">
        <v>36</v>
      </c>
      <c r="I9081" t="s">
        <v>37</v>
      </c>
      <c r="J9081" t="s">
        <v>1268</v>
      </c>
      <c r="K9081" t="s">
        <v>1269</v>
      </c>
      <c r="L9081" t="s">
        <v>84</v>
      </c>
      <c r="M9081" t="s">
        <v>38</v>
      </c>
      <c r="N9081" t="s">
        <v>39</v>
      </c>
      <c r="O9081" s="23">
        <v>354</v>
      </c>
      <c r="P9081" s="9">
        <v>10.56</v>
      </c>
      <c r="Q9081" t="s">
        <v>40</v>
      </c>
      <c r="R9081">
        <v>35519</v>
      </c>
      <c r="S9081" s="9">
        <v>33.520000000000003</v>
      </c>
      <c r="T9081" s="26">
        <v>3.97</v>
      </c>
      <c r="U9081" s="8">
        <v>133.07</v>
      </c>
      <c r="V9081" t="s">
        <v>41</v>
      </c>
      <c r="W9081" t="s">
        <v>2007</v>
      </c>
      <c r="X9081" t="s">
        <v>42</v>
      </c>
      <c r="Y9081" t="s">
        <v>1740</v>
      </c>
      <c r="AA9081" s="1">
        <f t="shared" si="859"/>
        <v>46122</v>
      </c>
      <c r="AB9081" s="2">
        <f t="shared" si="860"/>
        <v>4</v>
      </c>
      <c r="AC9081" s="2">
        <f t="shared" si="861"/>
        <v>2026</v>
      </c>
      <c r="AD9081" s="2" t="str">
        <f>IFERROR(VLOOKUP(A9081,'Aux Área'!$A$4:$B$123,2,0),"-")</f>
        <v>FACILITIES</v>
      </c>
    </row>
    <row r="9082" spans="1:30" x14ac:dyDescent="0.3">
      <c r="A9082" t="s">
        <v>56</v>
      </c>
      <c r="B9082" t="s">
        <v>266</v>
      </c>
      <c r="C9082" t="s">
        <v>13976</v>
      </c>
      <c r="D9082" t="s">
        <v>120</v>
      </c>
      <c r="E9082" t="s">
        <v>121</v>
      </c>
      <c r="F9082" t="s">
        <v>57</v>
      </c>
      <c r="G9082" t="s">
        <v>35</v>
      </c>
      <c r="H9082" t="s">
        <v>36</v>
      </c>
      <c r="I9082" t="s">
        <v>37</v>
      </c>
      <c r="J9082" t="s">
        <v>175</v>
      </c>
      <c r="K9082" t="s">
        <v>176</v>
      </c>
      <c r="L9082" t="s">
        <v>177</v>
      </c>
      <c r="M9082" t="s">
        <v>38</v>
      </c>
      <c r="N9082" t="s">
        <v>39</v>
      </c>
      <c r="O9082" s="23">
        <v>427</v>
      </c>
      <c r="P9082" s="9">
        <v>10.06</v>
      </c>
      <c r="Q9082" t="s">
        <v>40</v>
      </c>
      <c r="R9082">
        <v>60515</v>
      </c>
      <c r="S9082" s="9">
        <v>42.45</v>
      </c>
      <c r="T9082" s="26">
        <v>4.79</v>
      </c>
      <c r="U9082" s="8">
        <v>203.34</v>
      </c>
      <c r="V9082" t="s">
        <v>13977</v>
      </c>
      <c r="W9082" t="s">
        <v>2007</v>
      </c>
      <c r="X9082" t="s">
        <v>42</v>
      </c>
      <c r="Y9082" t="s">
        <v>1740</v>
      </c>
      <c r="AA9082" s="1">
        <f t="shared" si="859"/>
        <v>46122</v>
      </c>
      <c r="AB9082" s="2">
        <f t="shared" si="860"/>
        <v>4</v>
      </c>
      <c r="AC9082" s="2">
        <f t="shared" si="861"/>
        <v>2026</v>
      </c>
      <c r="AD9082" s="2" t="str">
        <f>IFERROR(VLOOKUP(A9082,'Aux Área'!$A$4:$B$123,2,0),"-")</f>
        <v>CONSERVA</v>
      </c>
    </row>
    <row r="9083" spans="1:30" x14ac:dyDescent="0.3">
      <c r="A9083" t="s">
        <v>60</v>
      </c>
      <c r="B9083" t="s">
        <v>614</v>
      </c>
      <c r="C9083" t="s">
        <v>13978</v>
      </c>
      <c r="D9083" t="s">
        <v>1206</v>
      </c>
      <c r="E9083" t="s">
        <v>1207</v>
      </c>
      <c r="F9083" t="s">
        <v>61</v>
      </c>
      <c r="G9083" t="s">
        <v>35</v>
      </c>
      <c r="H9083" t="s">
        <v>36</v>
      </c>
      <c r="I9083" t="s">
        <v>37</v>
      </c>
      <c r="J9083" t="s">
        <v>172</v>
      </c>
      <c r="K9083" t="s">
        <v>173</v>
      </c>
      <c r="L9083" t="s">
        <v>124</v>
      </c>
      <c r="M9083" t="s">
        <v>38</v>
      </c>
      <c r="N9083" t="s">
        <v>39</v>
      </c>
      <c r="O9083" s="23">
        <v>223</v>
      </c>
      <c r="P9083" s="9">
        <v>11.02</v>
      </c>
      <c r="Q9083" t="s">
        <v>40</v>
      </c>
      <c r="R9083">
        <v>45094</v>
      </c>
      <c r="S9083" s="9">
        <v>20.23</v>
      </c>
      <c r="T9083" s="26">
        <v>4.79</v>
      </c>
      <c r="U9083" s="8">
        <v>96.9</v>
      </c>
      <c r="V9083" t="s">
        <v>13979</v>
      </c>
      <c r="W9083" t="s">
        <v>2007</v>
      </c>
      <c r="X9083" t="s">
        <v>42</v>
      </c>
      <c r="Y9083" t="s">
        <v>1740</v>
      </c>
      <c r="AA9083" s="1">
        <f t="shared" si="859"/>
        <v>46122</v>
      </c>
      <c r="AB9083" s="2">
        <f t="shared" si="860"/>
        <v>4</v>
      </c>
      <c r="AC9083" s="2">
        <f t="shared" si="861"/>
        <v>2026</v>
      </c>
      <c r="AD9083" s="2" t="str">
        <f>IFERROR(VLOOKUP(A9083,'Aux Área'!$A$4:$B$123,2,0),"-")</f>
        <v>QSMS</v>
      </c>
    </row>
    <row r="9084" spans="1:30" x14ac:dyDescent="0.3">
      <c r="A9084" t="s">
        <v>74</v>
      </c>
      <c r="B9084" t="s">
        <v>255</v>
      </c>
      <c r="C9084" t="s">
        <v>13980</v>
      </c>
      <c r="D9084" t="s">
        <v>115</v>
      </c>
      <c r="E9084" t="s">
        <v>116</v>
      </c>
      <c r="F9084" t="s">
        <v>75</v>
      </c>
      <c r="G9084" t="s">
        <v>35</v>
      </c>
      <c r="H9084" t="s">
        <v>36</v>
      </c>
      <c r="I9084" t="s">
        <v>37</v>
      </c>
      <c r="J9084" t="s">
        <v>196</v>
      </c>
      <c r="K9084" t="s">
        <v>197</v>
      </c>
      <c r="L9084" t="s">
        <v>84</v>
      </c>
      <c r="M9084" t="s">
        <v>38</v>
      </c>
      <c r="N9084" t="s">
        <v>39</v>
      </c>
      <c r="O9084" s="23">
        <v>320</v>
      </c>
      <c r="P9084" s="9">
        <v>8.4</v>
      </c>
      <c r="Q9084" t="s">
        <v>40</v>
      </c>
      <c r="R9084">
        <v>19779</v>
      </c>
      <c r="S9084" s="9">
        <v>38.1</v>
      </c>
      <c r="T9084" s="26">
        <v>4.99</v>
      </c>
      <c r="U9084" s="8">
        <v>190.12</v>
      </c>
      <c r="V9084" t="s">
        <v>41</v>
      </c>
      <c r="W9084" t="s">
        <v>2007</v>
      </c>
      <c r="X9084" t="s">
        <v>42</v>
      </c>
      <c r="Y9084" t="s">
        <v>1740</v>
      </c>
      <c r="AA9084" s="1">
        <f t="shared" si="859"/>
        <v>46122</v>
      </c>
      <c r="AB9084" s="2">
        <f t="shared" si="860"/>
        <v>4</v>
      </c>
      <c r="AC9084" s="2">
        <f t="shared" si="861"/>
        <v>2026</v>
      </c>
      <c r="AD9084" s="2" t="str">
        <f>IFERROR(VLOOKUP(A9084,'Aux Área'!$A$4:$B$123,2,0),"-")</f>
        <v>TI</v>
      </c>
    </row>
    <row r="9085" spans="1:30" x14ac:dyDescent="0.3">
      <c r="A9085" t="s">
        <v>58</v>
      </c>
      <c r="B9085" t="s">
        <v>250</v>
      </c>
      <c r="C9085" t="s">
        <v>13981</v>
      </c>
      <c r="D9085" t="s">
        <v>87</v>
      </c>
      <c r="E9085" t="s">
        <v>88</v>
      </c>
      <c r="F9085" t="s">
        <v>59</v>
      </c>
      <c r="G9085" t="s">
        <v>35</v>
      </c>
      <c r="H9085" t="s">
        <v>36</v>
      </c>
      <c r="I9085" t="s">
        <v>37</v>
      </c>
      <c r="J9085" t="s">
        <v>285</v>
      </c>
      <c r="K9085" t="s">
        <v>286</v>
      </c>
      <c r="L9085" t="s">
        <v>91</v>
      </c>
      <c r="M9085" t="s">
        <v>38</v>
      </c>
      <c r="N9085" t="s">
        <v>39</v>
      </c>
      <c r="O9085" s="10">
        <v>349</v>
      </c>
      <c r="P9085" s="24">
        <v>11.15</v>
      </c>
      <c r="Q9085" t="s">
        <v>40</v>
      </c>
      <c r="R9085" s="2">
        <v>94264</v>
      </c>
      <c r="S9085" s="9">
        <v>31.31</v>
      </c>
      <c r="T9085" s="26">
        <v>5.16</v>
      </c>
      <c r="U9085" s="8">
        <v>161.57</v>
      </c>
      <c r="V9085" t="s">
        <v>13982</v>
      </c>
      <c r="W9085" t="s">
        <v>2007</v>
      </c>
      <c r="X9085" t="s">
        <v>42</v>
      </c>
      <c r="Y9085" t="s">
        <v>1740</v>
      </c>
      <c r="AA9085" s="1">
        <f t="shared" si="859"/>
        <v>46122</v>
      </c>
      <c r="AB9085" s="2">
        <f t="shared" si="860"/>
        <v>4</v>
      </c>
      <c r="AC9085" s="2">
        <f t="shared" si="861"/>
        <v>2026</v>
      </c>
      <c r="AD9085" s="2" t="str">
        <f>IFERROR(VLOOKUP(A9085,'Aux Área'!$A$4:$B$123,2,0),"-")</f>
        <v>CONSERVA</v>
      </c>
    </row>
    <row r="9086" spans="1:30" x14ac:dyDescent="0.3">
      <c r="A9086" t="s">
        <v>5620</v>
      </c>
      <c r="B9086" t="s">
        <v>9277</v>
      </c>
      <c r="C9086" t="s">
        <v>13983</v>
      </c>
      <c r="D9086" t="s">
        <v>2160</v>
      </c>
      <c r="E9086" t="s">
        <v>2161</v>
      </c>
      <c r="F9086" t="s">
        <v>6208</v>
      </c>
      <c r="G9086" t="s">
        <v>1135</v>
      </c>
      <c r="H9086" t="s">
        <v>5545</v>
      </c>
      <c r="I9086" t="s">
        <v>839</v>
      </c>
      <c r="J9086" t="s">
        <v>169</v>
      </c>
      <c r="K9086" t="s">
        <v>170</v>
      </c>
      <c r="L9086" t="s">
        <v>124</v>
      </c>
      <c r="M9086" t="s">
        <v>38</v>
      </c>
      <c r="N9086" t="s">
        <v>39</v>
      </c>
      <c r="O9086" s="23">
        <v>328</v>
      </c>
      <c r="P9086" s="9">
        <v>7.5</v>
      </c>
      <c r="Q9086" t="s">
        <v>40</v>
      </c>
      <c r="R9086">
        <v>41856</v>
      </c>
      <c r="S9086" s="9">
        <v>43.73</v>
      </c>
      <c r="T9086" s="26">
        <v>4.5910000000000002</v>
      </c>
      <c r="U9086" s="8">
        <v>200.76</v>
      </c>
      <c r="V9086" t="s">
        <v>41</v>
      </c>
      <c r="W9086" t="s">
        <v>2276</v>
      </c>
      <c r="X9086" t="s">
        <v>42</v>
      </c>
      <c r="Y9086" t="s">
        <v>2277</v>
      </c>
      <c r="AA9086" s="1">
        <f t="shared" si="859"/>
        <v>46122</v>
      </c>
      <c r="AB9086" s="2">
        <f t="shared" si="860"/>
        <v>4</v>
      </c>
      <c r="AC9086" s="2">
        <f t="shared" si="861"/>
        <v>2026</v>
      </c>
      <c r="AD9086" s="2" t="str">
        <f>IFERROR(VLOOKUP(A9086,'Aux Área'!$A$4:$B$123,2,0),"-")</f>
        <v>INSPEÇÃO</v>
      </c>
    </row>
    <row r="9087" spans="1:30" x14ac:dyDescent="0.3">
      <c r="A9087" t="s">
        <v>62</v>
      </c>
      <c r="B9087" t="s">
        <v>1455</v>
      </c>
      <c r="C9087" t="s">
        <v>13984</v>
      </c>
      <c r="D9087" t="s">
        <v>158</v>
      </c>
      <c r="E9087" t="s">
        <v>159</v>
      </c>
      <c r="F9087" t="s">
        <v>63</v>
      </c>
      <c r="G9087" t="s">
        <v>35</v>
      </c>
      <c r="H9087" t="s">
        <v>36</v>
      </c>
      <c r="I9087" t="s">
        <v>37</v>
      </c>
      <c r="J9087" t="s">
        <v>165</v>
      </c>
      <c r="K9087" t="s">
        <v>166</v>
      </c>
      <c r="L9087" t="s">
        <v>167</v>
      </c>
      <c r="M9087" t="s">
        <v>38</v>
      </c>
      <c r="N9087" t="s">
        <v>39</v>
      </c>
      <c r="O9087" s="23">
        <v>339</v>
      </c>
      <c r="P9087" s="9">
        <v>10.19</v>
      </c>
      <c r="Q9087" t="s">
        <v>40</v>
      </c>
      <c r="R9087">
        <v>74491</v>
      </c>
      <c r="S9087" s="9">
        <v>33.270000000000003</v>
      </c>
      <c r="T9087" s="26">
        <v>4.99</v>
      </c>
      <c r="U9087" s="8">
        <v>166.03</v>
      </c>
      <c r="V9087" t="s">
        <v>41</v>
      </c>
      <c r="W9087" t="s">
        <v>2007</v>
      </c>
      <c r="X9087" t="s">
        <v>42</v>
      </c>
      <c r="Y9087" t="s">
        <v>1740</v>
      </c>
      <c r="AA9087" s="1">
        <f t="shared" si="859"/>
        <v>46122</v>
      </c>
      <c r="AB9087" s="2">
        <f t="shared" si="860"/>
        <v>4</v>
      </c>
      <c r="AC9087" s="2">
        <f t="shared" si="861"/>
        <v>2026</v>
      </c>
      <c r="AD9087" s="2" t="str">
        <f>IFERROR(VLOOKUP(A9087,'Aux Área'!$A$4:$B$123,2,0),"-")</f>
        <v>CONSERVA</v>
      </c>
    </row>
    <row r="9088" spans="1:30" x14ac:dyDescent="0.3">
      <c r="A9088" t="s">
        <v>2638</v>
      </c>
      <c r="B9088" t="s">
        <v>4593</v>
      </c>
      <c r="C9088" t="s">
        <v>13985</v>
      </c>
      <c r="D9088" t="s">
        <v>10306</v>
      </c>
      <c r="E9088" t="s">
        <v>9673</v>
      </c>
      <c r="F9088" t="s">
        <v>2641</v>
      </c>
      <c r="G9088" t="s">
        <v>1135</v>
      </c>
      <c r="H9088" t="s">
        <v>2275</v>
      </c>
      <c r="I9088" t="s">
        <v>1497</v>
      </c>
      <c r="J9088" t="s">
        <v>275</v>
      </c>
      <c r="K9088" t="s">
        <v>276</v>
      </c>
      <c r="L9088" t="s">
        <v>124</v>
      </c>
      <c r="M9088" t="s">
        <v>38</v>
      </c>
      <c r="N9088" t="s">
        <v>39</v>
      </c>
      <c r="O9088" s="23">
        <v>323</v>
      </c>
      <c r="P9088" s="9">
        <v>8.7200000000000006</v>
      </c>
      <c r="Q9088" t="s">
        <v>40</v>
      </c>
      <c r="R9088">
        <v>144442</v>
      </c>
      <c r="S9088" s="9">
        <v>37.04</v>
      </c>
      <c r="T9088" s="26">
        <v>4.79</v>
      </c>
      <c r="U9088" s="8">
        <v>177.42</v>
      </c>
      <c r="V9088" t="s">
        <v>13986</v>
      </c>
      <c r="W9088" t="s">
        <v>2276</v>
      </c>
      <c r="X9088" t="s">
        <v>42</v>
      </c>
      <c r="Y9088" t="s">
        <v>2277</v>
      </c>
      <c r="AA9088" s="1">
        <f t="shared" si="859"/>
        <v>46122</v>
      </c>
      <c r="AB9088" s="2">
        <f t="shared" si="860"/>
        <v>4</v>
      </c>
      <c r="AC9088" s="2">
        <f t="shared" si="861"/>
        <v>2026</v>
      </c>
      <c r="AD9088" s="2" t="str">
        <f>IFERROR(VLOOKUP(A9088,'Aux Área'!$A$4:$B$123,2,0),"-")</f>
        <v>INSPEÇÃO</v>
      </c>
    </row>
    <row r="9089" spans="1:30" x14ac:dyDescent="0.3">
      <c r="A9089" t="s">
        <v>2189</v>
      </c>
      <c r="B9089" t="s">
        <v>10781</v>
      </c>
      <c r="C9089" t="s">
        <v>13987</v>
      </c>
      <c r="D9089" t="s">
        <v>7064</v>
      </c>
      <c r="E9089" t="s">
        <v>7065</v>
      </c>
      <c r="F9089" t="s">
        <v>2192</v>
      </c>
      <c r="G9089" t="s">
        <v>1135</v>
      </c>
      <c r="H9089" t="s">
        <v>2185</v>
      </c>
      <c r="I9089" t="s">
        <v>2186</v>
      </c>
      <c r="J9089" t="s">
        <v>11506</v>
      </c>
      <c r="K9089" t="s">
        <v>11507</v>
      </c>
      <c r="L9089" t="s">
        <v>84</v>
      </c>
      <c r="M9089" t="s">
        <v>38</v>
      </c>
      <c r="N9089" t="s">
        <v>668</v>
      </c>
      <c r="O9089" s="23">
        <v>633</v>
      </c>
      <c r="P9089" s="9">
        <v>11.57</v>
      </c>
      <c r="Q9089" t="s">
        <v>40</v>
      </c>
      <c r="R9089">
        <v>67688</v>
      </c>
      <c r="S9089" s="9">
        <v>54.72</v>
      </c>
      <c r="T9089" s="26">
        <v>8.4930000000000003</v>
      </c>
      <c r="U9089" s="8">
        <v>464.72</v>
      </c>
      <c r="V9089" t="s">
        <v>41</v>
      </c>
      <c r="W9089" t="s">
        <v>2007</v>
      </c>
      <c r="X9089" t="s">
        <v>42</v>
      </c>
      <c r="Y9089" t="s">
        <v>12261</v>
      </c>
      <c r="AA9089" s="1">
        <f t="shared" si="859"/>
        <v>46122</v>
      </c>
      <c r="AB9089" s="2">
        <f t="shared" si="860"/>
        <v>4</v>
      </c>
      <c r="AC9089" s="2">
        <f t="shared" si="861"/>
        <v>2026</v>
      </c>
      <c r="AD9089" s="2" t="str">
        <f>IFERROR(VLOOKUP(A9089,'Aux Área'!$A$4:$B$123,2,0),"-")</f>
        <v>INSPEÇÃO</v>
      </c>
    </row>
    <row r="9090" spans="1:30" x14ac:dyDescent="0.3">
      <c r="A9090" t="s">
        <v>5543</v>
      </c>
      <c r="B9090" t="s">
        <v>11845</v>
      </c>
      <c r="C9090" t="s">
        <v>13988</v>
      </c>
      <c r="D9090" t="s">
        <v>3410</v>
      </c>
      <c r="E9090" t="s">
        <v>3411</v>
      </c>
      <c r="F9090" t="s">
        <v>6207</v>
      </c>
      <c r="G9090" t="s">
        <v>1135</v>
      </c>
      <c r="H9090" t="s">
        <v>5545</v>
      </c>
      <c r="I9090" t="s">
        <v>839</v>
      </c>
      <c r="J9090" t="s">
        <v>89</v>
      </c>
      <c r="K9090" t="s">
        <v>90</v>
      </c>
      <c r="L9090" t="s">
        <v>91</v>
      </c>
      <c r="M9090" t="s">
        <v>38</v>
      </c>
      <c r="N9090" t="s">
        <v>39</v>
      </c>
      <c r="O9090" s="23">
        <v>491</v>
      </c>
      <c r="P9090" s="9">
        <v>9.7200000000000006</v>
      </c>
      <c r="Q9090" t="s">
        <v>40</v>
      </c>
      <c r="R9090">
        <v>48138</v>
      </c>
      <c r="S9090" s="9">
        <v>50.52</v>
      </c>
      <c r="T9090" s="26">
        <v>4.8899999999999997</v>
      </c>
      <c r="U9090" s="8">
        <v>247.04</v>
      </c>
      <c r="V9090" t="s">
        <v>13989</v>
      </c>
      <c r="W9090" t="s">
        <v>2276</v>
      </c>
      <c r="X9090" t="s">
        <v>42</v>
      </c>
      <c r="Y9090" t="s">
        <v>2277</v>
      </c>
      <c r="AA9090" s="1">
        <f t="shared" si="859"/>
        <v>46122</v>
      </c>
      <c r="AB9090" s="2">
        <f t="shared" si="860"/>
        <v>4</v>
      </c>
      <c r="AC9090" s="2">
        <f t="shared" si="861"/>
        <v>2026</v>
      </c>
      <c r="AD9090" s="2" t="str">
        <f>IFERROR(VLOOKUP(A9090,'Aux Área'!$A$4:$B$123,2,0),"-")</f>
        <v>INSPEÇÃO</v>
      </c>
    </row>
    <row r="9091" spans="1:30" x14ac:dyDescent="0.3">
      <c r="A9091" t="s">
        <v>662</v>
      </c>
      <c r="B9091" t="s">
        <v>183</v>
      </c>
      <c r="C9091" t="s">
        <v>13990</v>
      </c>
      <c r="D9091" t="s">
        <v>1568</v>
      </c>
      <c r="E9091" t="s">
        <v>1569</v>
      </c>
      <c r="F9091" t="s">
        <v>653</v>
      </c>
      <c r="G9091" t="s">
        <v>1495</v>
      </c>
      <c r="H9091" t="s">
        <v>1571</v>
      </c>
      <c r="I9091" t="s">
        <v>1497</v>
      </c>
      <c r="J9091" t="s">
        <v>237</v>
      </c>
      <c r="K9091" t="s">
        <v>238</v>
      </c>
      <c r="L9091" t="s">
        <v>110</v>
      </c>
      <c r="M9091" t="s">
        <v>38</v>
      </c>
      <c r="N9091" t="s">
        <v>668</v>
      </c>
      <c r="O9091" s="23">
        <v>0</v>
      </c>
      <c r="P9091" s="9">
        <v>0</v>
      </c>
      <c r="Q9091" t="s">
        <v>40</v>
      </c>
      <c r="R9091">
        <v>0</v>
      </c>
      <c r="S9091" s="9">
        <v>99.61</v>
      </c>
      <c r="T9091" s="26">
        <v>7.29</v>
      </c>
      <c r="U9091" s="8">
        <v>726.16</v>
      </c>
      <c r="V9091" t="s">
        <v>41</v>
      </c>
      <c r="W9091" t="s">
        <v>652</v>
      </c>
      <c r="X9091" t="s">
        <v>42</v>
      </c>
      <c r="Y9091" t="s">
        <v>653</v>
      </c>
      <c r="AA9091" s="1">
        <f t="shared" si="859"/>
        <v>46122</v>
      </c>
      <c r="AB9091" s="2">
        <f t="shared" si="860"/>
        <v>4</v>
      </c>
      <c r="AC9091" s="2">
        <f t="shared" si="861"/>
        <v>2026</v>
      </c>
      <c r="AD9091" s="2" t="str">
        <f>IFERROR(VLOOKUP(A9091,'Aux Área'!$A$4:$B$123,2,0),"-")</f>
        <v>SÃO PEDRO</v>
      </c>
    </row>
    <row r="9092" spans="1:30" x14ac:dyDescent="0.3">
      <c r="A9092" t="s">
        <v>662</v>
      </c>
      <c r="C9092" t="s">
        <v>13990</v>
      </c>
      <c r="F9092" t="s">
        <v>15689</v>
      </c>
      <c r="K9092" t="s">
        <v>238</v>
      </c>
      <c r="N9092" t="s">
        <v>15690</v>
      </c>
      <c r="O9092" s="23">
        <v>0</v>
      </c>
      <c r="P9092" s="23">
        <v>0</v>
      </c>
      <c r="Q9092" t="s">
        <v>40</v>
      </c>
      <c r="R9092">
        <v>0</v>
      </c>
      <c r="S9092">
        <v>5.84</v>
      </c>
      <c r="U9092" s="8">
        <v>23.3</v>
      </c>
      <c r="AA9092" s="1">
        <f t="shared" si="859"/>
        <v>46122</v>
      </c>
      <c r="AB9092" s="2">
        <f t="shared" si="860"/>
        <v>4</v>
      </c>
      <c r="AC9092" s="2">
        <f t="shared" si="861"/>
        <v>2026</v>
      </c>
      <c r="AD9092" s="2" t="str">
        <f>IFERROR(VLOOKUP(A9092,'Aux Área'!$A$4:$B$123,2,0),"-")</f>
        <v>SÃO PEDRO</v>
      </c>
    </row>
    <row r="9093" spans="1:30" x14ac:dyDescent="0.3">
      <c r="A9093" t="s">
        <v>2306</v>
      </c>
      <c r="B9093" t="s">
        <v>4613</v>
      </c>
      <c r="C9093" t="s">
        <v>13991</v>
      </c>
      <c r="D9093" t="s">
        <v>3428</v>
      </c>
      <c r="E9093" t="s">
        <v>3429</v>
      </c>
      <c r="F9093" t="s">
        <v>2309</v>
      </c>
      <c r="G9093" t="s">
        <v>1135</v>
      </c>
      <c r="H9093" t="s">
        <v>2275</v>
      </c>
      <c r="I9093" t="s">
        <v>1497</v>
      </c>
      <c r="J9093" t="s">
        <v>1665</v>
      </c>
      <c r="K9093" t="s">
        <v>1666</v>
      </c>
      <c r="L9093" t="s">
        <v>301</v>
      </c>
      <c r="M9093" t="s">
        <v>38</v>
      </c>
      <c r="N9093" t="s">
        <v>39</v>
      </c>
      <c r="O9093" s="23">
        <v>321</v>
      </c>
      <c r="P9093" s="9">
        <v>7.92</v>
      </c>
      <c r="Q9093" t="s">
        <v>40</v>
      </c>
      <c r="R9093">
        <v>156678</v>
      </c>
      <c r="S9093" s="9">
        <v>40.53</v>
      </c>
      <c r="T9093" s="26">
        <v>4.6900000000000004</v>
      </c>
      <c r="U9093" s="8">
        <v>190.09</v>
      </c>
      <c r="V9093" t="s">
        <v>13992</v>
      </c>
      <c r="W9093" t="s">
        <v>2276</v>
      </c>
      <c r="X9093" t="s">
        <v>42</v>
      </c>
      <c r="Y9093" t="s">
        <v>2277</v>
      </c>
      <c r="AA9093" s="1">
        <f t="shared" si="859"/>
        <v>46122</v>
      </c>
      <c r="AB9093" s="2">
        <f t="shared" si="860"/>
        <v>4</v>
      </c>
      <c r="AC9093" s="2">
        <f t="shared" si="861"/>
        <v>2026</v>
      </c>
      <c r="AD9093" s="2" t="str">
        <f>IFERROR(VLOOKUP(A9093,'Aux Área'!$A$4:$B$123,2,0),"-")</f>
        <v>INSPEÇÃO</v>
      </c>
    </row>
    <row r="9094" spans="1:30" x14ac:dyDescent="0.3">
      <c r="A9094" t="s">
        <v>1979</v>
      </c>
      <c r="B9094" t="s">
        <v>1980</v>
      </c>
      <c r="C9094" t="s">
        <v>13993</v>
      </c>
      <c r="D9094" t="s">
        <v>11810</v>
      </c>
      <c r="E9094" t="s">
        <v>11811</v>
      </c>
      <c r="F9094" t="s">
        <v>1982</v>
      </c>
      <c r="G9094" t="s">
        <v>1495</v>
      </c>
      <c r="H9094" t="s">
        <v>2020</v>
      </c>
      <c r="I9094" t="s">
        <v>2021</v>
      </c>
      <c r="J9094" t="s">
        <v>1681</v>
      </c>
      <c r="K9094" t="s">
        <v>1682</v>
      </c>
      <c r="L9094" t="s">
        <v>141</v>
      </c>
      <c r="M9094" t="s">
        <v>38</v>
      </c>
      <c r="N9094" t="s">
        <v>668</v>
      </c>
      <c r="O9094" s="23">
        <v>1961</v>
      </c>
      <c r="P9094" s="9">
        <v>4.7300000000000004</v>
      </c>
      <c r="Q9094" t="s">
        <v>40</v>
      </c>
      <c r="R9094">
        <v>32499</v>
      </c>
      <c r="S9094" s="9">
        <v>415.01</v>
      </c>
      <c r="T9094" s="26">
        <v>7.27</v>
      </c>
      <c r="U9094" s="8">
        <v>3017.12</v>
      </c>
      <c r="V9094" t="s">
        <v>41</v>
      </c>
      <c r="W9094" t="s">
        <v>1985</v>
      </c>
      <c r="X9094" t="s">
        <v>42</v>
      </c>
      <c r="Y9094" t="s">
        <v>1986</v>
      </c>
      <c r="AA9094" s="1">
        <f t="shared" si="859"/>
        <v>46122</v>
      </c>
      <c r="AB9094" s="2">
        <f t="shared" si="860"/>
        <v>4</v>
      </c>
      <c r="AC9094" s="2">
        <f t="shared" si="861"/>
        <v>2026</v>
      </c>
      <c r="AD9094" s="2" t="str">
        <f>IFERROR(VLOOKUP(A9094,'Aux Área'!$A$4:$B$123,2,0),"-")</f>
        <v>PESADOS</v>
      </c>
    </row>
    <row r="9095" spans="1:30" x14ac:dyDescent="0.3">
      <c r="A9095" t="s">
        <v>68</v>
      </c>
      <c r="B9095" t="s">
        <v>296</v>
      </c>
      <c r="C9095" t="s">
        <v>13994</v>
      </c>
      <c r="D9095" t="s">
        <v>1562</v>
      </c>
      <c r="E9095" t="s">
        <v>1563</v>
      </c>
      <c r="F9095" t="s">
        <v>69</v>
      </c>
      <c r="G9095" t="s">
        <v>35</v>
      </c>
      <c r="H9095" t="s">
        <v>36</v>
      </c>
      <c r="I9095" t="s">
        <v>37</v>
      </c>
      <c r="J9095" t="s">
        <v>231</v>
      </c>
      <c r="K9095" t="s">
        <v>232</v>
      </c>
      <c r="L9095" t="s">
        <v>217</v>
      </c>
      <c r="M9095" t="s">
        <v>38</v>
      </c>
      <c r="N9095" t="s">
        <v>39</v>
      </c>
      <c r="O9095" s="23">
        <v>230</v>
      </c>
      <c r="P9095" s="9">
        <v>6.72</v>
      </c>
      <c r="Q9095" t="s">
        <v>40</v>
      </c>
      <c r="R9095">
        <v>56011</v>
      </c>
      <c r="S9095" s="9">
        <v>34.25</v>
      </c>
      <c r="T9095" s="26">
        <v>4.79</v>
      </c>
      <c r="U9095" s="8">
        <v>164.07</v>
      </c>
      <c r="V9095" t="s">
        <v>13995</v>
      </c>
      <c r="W9095" t="s">
        <v>2007</v>
      </c>
      <c r="X9095" t="s">
        <v>42</v>
      </c>
      <c r="Y9095" t="s">
        <v>1740</v>
      </c>
      <c r="AA9095" s="1">
        <f t="shared" si="859"/>
        <v>46122</v>
      </c>
      <c r="AB9095" s="2">
        <f t="shared" si="860"/>
        <v>4</v>
      </c>
      <c r="AC9095" s="2">
        <f t="shared" si="861"/>
        <v>2026</v>
      </c>
      <c r="AD9095" s="2" t="str">
        <f>IFERROR(VLOOKUP(A9095,'Aux Área'!$A$4:$B$123,2,0),"-")</f>
        <v>OPERAÇÃO</v>
      </c>
    </row>
    <row r="9096" spans="1:30" x14ac:dyDescent="0.3">
      <c r="A9096" t="s">
        <v>54</v>
      </c>
      <c r="B9096" t="s">
        <v>319</v>
      </c>
      <c r="C9096" t="s">
        <v>13996</v>
      </c>
      <c r="D9096" t="s">
        <v>1480</v>
      </c>
      <c r="E9096" t="s">
        <v>1481</v>
      </c>
      <c r="F9096" t="s">
        <v>55</v>
      </c>
      <c r="G9096" t="s">
        <v>35</v>
      </c>
      <c r="H9096" t="s">
        <v>36</v>
      </c>
      <c r="I9096" t="s">
        <v>37</v>
      </c>
      <c r="J9096" t="s">
        <v>11126</v>
      </c>
      <c r="K9096" t="s">
        <v>3118</v>
      </c>
      <c r="L9096" t="s">
        <v>377</v>
      </c>
      <c r="M9096" t="s">
        <v>38</v>
      </c>
      <c r="N9096" t="s">
        <v>39</v>
      </c>
      <c r="O9096" s="23">
        <v>267</v>
      </c>
      <c r="P9096" s="9">
        <v>9.6300000000000008</v>
      </c>
      <c r="Q9096" t="s">
        <v>40</v>
      </c>
      <c r="R9096">
        <v>48893</v>
      </c>
      <c r="S9096" s="9">
        <v>27.73</v>
      </c>
      <c r="T9096" s="26">
        <v>4.49</v>
      </c>
      <c r="U9096" s="8">
        <v>124.51</v>
      </c>
      <c r="V9096" t="s">
        <v>112</v>
      </c>
      <c r="W9096" t="s">
        <v>2007</v>
      </c>
      <c r="X9096" t="s">
        <v>42</v>
      </c>
      <c r="Y9096" t="s">
        <v>1740</v>
      </c>
      <c r="AA9096" s="1">
        <f t="shared" si="859"/>
        <v>46122</v>
      </c>
      <c r="AB9096" s="2">
        <f t="shared" si="860"/>
        <v>4</v>
      </c>
      <c r="AC9096" s="2">
        <f t="shared" si="861"/>
        <v>2026</v>
      </c>
      <c r="AD9096" s="2" t="str">
        <f>IFERROR(VLOOKUP(A9096,'Aux Área'!$A$4:$B$123,2,0),"-")</f>
        <v>ENGENHARIA</v>
      </c>
    </row>
    <row r="9097" spans="1:30" x14ac:dyDescent="0.3">
      <c r="A9097" t="s">
        <v>2212</v>
      </c>
      <c r="B9097" t="s">
        <v>2466</v>
      </c>
      <c r="C9097" t="s">
        <v>13997</v>
      </c>
      <c r="D9097" t="s">
        <v>3949</v>
      </c>
      <c r="E9097" t="s">
        <v>3950</v>
      </c>
      <c r="F9097" t="s">
        <v>2214</v>
      </c>
      <c r="G9097" t="s">
        <v>35</v>
      </c>
      <c r="H9097" t="s">
        <v>2215</v>
      </c>
      <c r="I9097" t="s">
        <v>839</v>
      </c>
      <c r="J9097" t="s">
        <v>89</v>
      </c>
      <c r="K9097" t="s">
        <v>90</v>
      </c>
      <c r="L9097" t="s">
        <v>91</v>
      </c>
      <c r="M9097" t="s">
        <v>38</v>
      </c>
      <c r="N9097" t="s">
        <v>668</v>
      </c>
      <c r="O9097" s="23">
        <v>320</v>
      </c>
      <c r="P9097" s="9">
        <v>5.37</v>
      </c>
      <c r="Q9097" t="s">
        <v>40</v>
      </c>
      <c r="R9097">
        <v>17488</v>
      </c>
      <c r="S9097" s="9">
        <v>59.59</v>
      </c>
      <c r="T9097" s="26">
        <v>7.89</v>
      </c>
      <c r="U9097" s="8">
        <v>470.17</v>
      </c>
      <c r="V9097" t="s">
        <v>13998</v>
      </c>
      <c r="W9097" t="s">
        <v>2007</v>
      </c>
      <c r="X9097" t="s">
        <v>42</v>
      </c>
      <c r="Y9097" t="s">
        <v>2217</v>
      </c>
      <c r="AA9097" s="1">
        <f t="shared" si="859"/>
        <v>46122</v>
      </c>
      <c r="AB9097" s="2">
        <f t="shared" si="860"/>
        <v>4</v>
      </c>
      <c r="AC9097" s="2">
        <f t="shared" si="861"/>
        <v>2026</v>
      </c>
      <c r="AD9097" s="2" t="str">
        <f>IFERROR(VLOOKUP(A9097,'Aux Área'!$A$4:$B$123,2,0),"-")</f>
        <v>APH</v>
      </c>
    </row>
    <row r="9098" spans="1:30" x14ac:dyDescent="0.3">
      <c r="A9098" t="s">
        <v>12958</v>
      </c>
      <c r="B9098" t="s">
        <v>2315</v>
      </c>
      <c r="C9098" t="s">
        <v>13999</v>
      </c>
      <c r="D9098" t="s">
        <v>7192</v>
      </c>
      <c r="E9098" t="s">
        <v>7193</v>
      </c>
      <c r="F9098" t="s">
        <v>12960</v>
      </c>
      <c r="G9098" t="s">
        <v>1135</v>
      </c>
      <c r="H9098" t="s">
        <v>1301</v>
      </c>
      <c r="I9098" t="s">
        <v>839</v>
      </c>
      <c r="J9098" t="s">
        <v>12641</v>
      </c>
      <c r="K9098" t="s">
        <v>12642</v>
      </c>
      <c r="L9098" t="s">
        <v>124</v>
      </c>
      <c r="M9098" t="s">
        <v>38</v>
      </c>
      <c r="N9098" t="s">
        <v>39</v>
      </c>
      <c r="O9098" s="23">
        <v>347</v>
      </c>
      <c r="P9098" s="9">
        <v>7.58</v>
      </c>
      <c r="Q9098" t="s">
        <v>40</v>
      </c>
      <c r="R9098">
        <v>171245</v>
      </c>
      <c r="S9098" s="9">
        <v>45.77</v>
      </c>
      <c r="T9098" s="26">
        <v>4.79</v>
      </c>
      <c r="U9098" s="8">
        <v>219.24</v>
      </c>
      <c r="V9098" t="s">
        <v>14000</v>
      </c>
      <c r="W9098" t="s">
        <v>2276</v>
      </c>
      <c r="X9098" t="s">
        <v>42</v>
      </c>
      <c r="Y9098" t="s">
        <v>12261</v>
      </c>
      <c r="AA9098" s="1">
        <f t="shared" si="859"/>
        <v>46122</v>
      </c>
      <c r="AB9098" s="2">
        <f t="shared" si="860"/>
        <v>4</v>
      </c>
      <c r="AC9098" s="2">
        <f t="shared" si="861"/>
        <v>2026</v>
      </c>
      <c r="AD9098" s="2" t="str">
        <f>IFERROR(VLOOKUP(A9098,'Aux Área'!$A$4:$B$123,2,0),"-")</f>
        <v>INSPEÇÃO</v>
      </c>
    </row>
    <row r="9099" spans="1:30" x14ac:dyDescent="0.3">
      <c r="A9099" t="s">
        <v>60</v>
      </c>
      <c r="B9099" t="s">
        <v>614</v>
      </c>
      <c r="C9099" t="s">
        <v>14001</v>
      </c>
      <c r="D9099" t="s">
        <v>1206</v>
      </c>
      <c r="E9099" t="s">
        <v>1207</v>
      </c>
      <c r="F9099" t="s">
        <v>61</v>
      </c>
      <c r="G9099" t="s">
        <v>35</v>
      </c>
      <c r="H9099" t="s">
        <v>36</v>
      </c>
      <c r="I9099" t="s">
        <v>37</v>
      </c>
      <c r="J9099" t="s">
        <v>165</v>
      </c>
      <c r="K9099" t="s">
        <v>166</v>
      </c>
      <c r="L9099" t="s">
        <v>167</v>
      </c>
      <c r="M9099" t="s">
        <v>38</v>
      </c>
      <c r="N9099" t="s">
        <v>39</v>
      </c>
      <c r="O9099" s="23">
        <v>231</v>
      </c>
      <c r="P9099" s="9">
        <v>11.05</v>
      </c>
      <c r="Q9099" t="s">
        <v>40</v>
      </c>
      <c r="R9099">
        <v>45325</v>
      </c>
      <c r="S9099" s="9">
        <v>20.9</v>
      </c>
      <c r="T9099" s="26">
        <v>4.992</v>
      </c>
      <c r="U9099" s="8">
        <v>104.33</v>
      </c>
      <c r="V9099" t="s">
        <v>112</v>
      </c>
      <c r="W9099" t="s">
        <v>2007</v>
      </c>
      <c r="X9099" t="s">
        <v>42</v>
      </c>
      <c r="Y9099" t="s">
        <v>1740</v>
      </c>
      <c r="AA9099" s="1">
        <f t="shared" si="859"/>
        <v>46122</v>
      </c>
      <c r="AB9099" s="2">
        <f t="shared" si="860"/>
        <v>4</v>
      </c>
      <c r="AC9099" s="2">
        <f t="shared" si="861"/>
        <v>2026</v>
      </c>
      <c r="AD9099" s="2" t="str">
        <f>IFERROR(VLOOKUP(A9099,'Aux Área'!$A$4:$B$123,2,0),"-")</f>
        <v>QSMS</v>
      </c>
    </row>
    <row r="9100" spans="1:30" x14ac:dyDescent="0.3">
      <c r="A9100" t="s">
        <v>1069</v>
      </c>
      <c r="B9100" t="s">
        <v>11027</v>
      </c>
      <c r="C9100" t="s">
        <v>14002</v>
      </c>
      <c r="D9100" t="s">
        <v>13740</v>
      </c>
      <c r="E9100" t="s">
        <v>13741</v>
      </c>
      <c r="F9100" t="s">
        <v>1071</v>
      </c>
      <c r="G9100" t="s">
        <v>35</v>
      </c>
      <c r="H9100" t="s">
        <v>36</v>
      </c>
      <c r="I9100" t="s">
        <v>37</v>
      </c>
      <c r="J9100" t="s">
        <v>147</v>
      </c>
      <c r="K9100" t="s">
        <v>148</v>
      </c>
      <c r="L9100" t="s">
        <v>84</v>
      </c>
      <c r="M9100" t="s">
        <v>38</v>
      </c>
      <c r="N9100" t="s">
        <v>39</v>
      </c>
      <c r="O9100" s="23">
        <v>316</v>
      </c>
      <c r="P9100" s="9">
        <v>7.33</v>
      </c>
      <c r="Q9100" t="s">
        <v>40</v>
      </c>
      <c r="R9100">
        <v>23135</v>
      </c>
      <c r="S9100" s="9">
        <v>43.11</v>
      </c>
      <c r="T9100" s="26">
        <v>5.27</v>
      </c>
      <c r="U9100" s="8">
        <v>227.2</v>
      </c>
      <c r="V9100" t="s">
        <v>112</v>
      </c>
      <c r="W9100" t="s">
        <v>2007</v>
      </c>
      <c r="X9100" t="s">
        <v>42</v>
      </c>
      <c r="Y9100" t="s">
        <v>1740</v>
      </c>
      <c r="AA9100" s="1">
        <f t="shared" si="859"/>
        <v>46122</v>
      </c>
      <c r="AB9100" s="2">
        <f t="shared" si="860"/>
        <v>4</v>
      </c>
      <c r="AC9100" s="2">
        <f t="shared" si="861"/>
        <v>2026</v>
      </c>
      <c r="AD9100" s="2" t="str">
        <f>IFERROR(VLOOKUP(A9100,'Aux Área'!$A$4:$B$123,2,0),"-")</f>
        <v>FACILITIES</v>
      </c>
    </row>
    <row r="9101" spans="1:30" x14ac:dyDescent="0.3">
      <c r="A9101" t="s">
        <v>14003</v>
      </c>
      <c r="B9101" t="s">
        <v>14004</v>
      </c>
      <c r="C9101" t="s">
        <v>14005</v>
      </c>
      <c r="D9101" t="s">
        <v>224</v>
      </c>
      <c r="E9101" t="s">
        <v>225</v>
      </c>
      <c r="F9101" t="s">
        <v>14003</v>
      </c>
      <c r="G9101" t="s">
        <v>35</v>
      </c>
      <c r="H9101" t="s">
        <v>14006</v>
      </c>
      <c r="I9101" t="s">
        <v>14007</v>
      </c>
      <c r="J9101" t="s">
        <v>275</v>
      </c>
      <c r="K9101" t="s">
        <v>276</v>
      </c>
      <c r="L9101" t="s">
        <v>124</v>
      </c>
      <c r="M9101" t="s">
        <v>38</v>
      </c>
      <c r="N9101" t="s">
        <v>39</v>
      </c>
      <c r="O9101" s="23">
        <v>0</v>
      </c>
      <c r="P9101" s="9">
        <v>0</v>
      </c>
      <c r="Q9101" t="s">
        <v>40</v>
      </c>
      <c r="R9101">
        <v>38913</v>
      </c>
      <c r="S9101" s="9">
        <v>26.36</v>
      </c>
      <c r="T9101" s="26">
        <v>4.79</v>
      </c>
      <c r="U9101" s="8">
        <v>126.26</v>
      </c>
      <c r="V9101" t="s">
        <v>14008</v>
      </c>
      <c r="W9101" t="s">
        <v>2007</v>
      </c>
      <c r="X9101" t="s">
        <v>42</v>
      </c>
      <c r="Y9101" t="s">
        <v>1740</v>
      </c>
      <c r="AA9101" s="1">
        <f t="shared" si="859"/>
        <v>46122</v>
      </c>
      <c r="AB9101" s="2">
        <f t="shared" si="860"/>
        <v>4</v>
      </c>
      <c r="AC9101" s="2">
        <f t="shared" si="861"/>
        <v>2026</v>
      </c>
      <c r="AD9101" s="2" t="str">
        <f>IFERROR(VLOOKUP(A9101,'Aux Área'!$A$4:$B$123,2,0),"-")</f>
        <v>JURÍDICO</v>
      </c>
    </row>
    <row r="9102" spans="1:30" x14ac:dyDescent="0.3">
      <c r="A9102" t="s">
        <v>46</v>
      </c>
      <c r="B9102" t="s">
        <v>458</v>
      </c>
      <c r="C9102" t="s">
        <v>14009</v>
      </c>
      <c r="D9102" t="s">
        <v>729</v>
      </c>
      <c r="E9102" t="s">
        <v>730</v>
      </c>
      <c r="F9102" t="s">
        <v>5185</v>
      </c>
      <c r="G9102" t="s">
        <v>35</v>
      </c>
      <c r="H9102" t="s">
        <v>36</v>
      </c>
      <c r="I9102" t="s">
        <v>37</v>
      </c>
      <c r="J9102" t="s">
        <v>370</v>
      </c>
      <c r="K9102" t="s">
        <v>371</v>
      </c>
      <c r="L9102" t="s">
        <v>124</v>
      </c>
      <c r="M9102" t="s">
        <v>38</v>
      </c>
      <c r="N9102" t="s">
        <v>39</v>
      </c>
      <c r="O9102" s="23">
        <v>276</v>
      </c>
      <c r="P9102" s="9">
        <v>8.68</v>
      </c>
      <c r="Q9102" t="s">
        <v>40</v>
      </c>
      <c r="R9102">
        <v>35795</v>
      </c>
      <c r="S9102" s="9">
        <v>31.81</v>
      </c>
      <c r="T9102" s="26">
        <v>4.99</v>
      </c>
      <c r="U9102" s="8">
        <v>158.74</v>
      </c>
      <c r="V9102" t="s">
        <v>14010</v>
      </c>
      <c r="W9102" t="s">
        <v>2007</v>
      </c>
      <c r="X9102" t="s">
        <v>42</v>
      </c>
      <c r="Y9102" t="s">
        <v>1740</v>
      </c>
      <c r="AA9102" s="1">
        <f t="shared" si="859"/>
        <v>46122</v>
      </c>
      <c r="AB9102" s="2">
        <f t="shared" si="860"/>
        <v>4</v>
      </c>
      <c r="AC9102" s="2">
        <f t="shared" si="861"/>
        <v>2026</v>
      </c>
      <c r="AD9102" s="2" t="str">
        <f>IFERROR(VLOOKUP(A9102,'Aux Área'!$A$4:$B$123,2,0),"-")</f>
        <v>FACILITIES</v>
      </c>
    </row>
    <row r="9103" spans="1:30" x14ac:dyDescent="0.3">
      <c r="A9103" t="s">
        <v>64</v>
      </c>
      <c r="B9103" t="s">
        <v>2182</v>
      </c>
      <c r="C9103" t="s">
        <v>14011</v>
      </c>
      <c r="D9103" t="s">
        <v>127</v>
      </c>
      <c r="E9103" t="s">
        <v>128</v>
      </c>
      <c r="F9103" t="s">
        <v>65</v>
      </c>
      <c r="G9103" t="s">
        <v>35</v>
      </c>
      <c r="H9103" t="s">
        <v>36</v>
      </c>
      <c r="I9103" t="s">
        <v>37</v>
      </c>
      <c r="J9103" t="s">
        <v>165</v>
      </c>
      <c r="K9103" t="s">
        <v>166</v>
      </c>
      <c r="L9103" t="s">
        <v>167</v>
      </c>
      <c r="M9103" t="s">
        <v>38</v>
      </c>
      <c r="N9103" t="s">
        <v>39</v>
      </c>
      <c r="O9103" s="23">
        <v>449</v>
      </c>
      <c r="P9103" s="9">
        <v>11.74</v>
      </c>
      <c r="Q9103" t="s">
        <v>40</v>
      </c>
      <c r="R9103">
        <v>55397</v>
      </c>
      <c r="S9103" s="9">
        <v>38.229999999999997</v>
      </c>
      <c r="T9103" s="26">
        <v>4.9909999999999997</v>
      </c>
      <c r="U9103" s="8">
        <v>190.8</v>
      </c>
      <c r="V9103" t="s">
        <v>112</v>
      </c>
      <c r="W9103" t="s">
        <v>2007</v>
      </c>
      <c r="X9103" t="s">
        <v>42</v>
      </c>
      <c r="Y9103" t="s">
        <v>1740</v>
      </c>
      <c r="AA9103" s="1">
        <f t="shared" si="859"/>
        <v>46122</v>
      </c>
      <c r="AB9103" s="2">
        <f t="shared" si="860"/>
        <v>4</v>
      </c>
      <c r="AC9103" s="2">
        <f t="shared" si="861"/>
        <v>2026</v>
      </c>
      <c r="AD9103" s="2" t="str">
        <f>IFERROR(VLOOKUP(A9103,'Aux Área'!$A$4:$B$123,2,0),"-")</f>
        <v>ENGENHARIA</v>
      </c>
    </row>
    <row r="9104" spans="1:30" x14ac:dyDescent="0.3">
      <c r="A9104" t="s">
        <v>2278</v>
      </c>
      <c r="B9104" t="s">
        <v>4664</v>
      </c>
      <c r="C9104" t="s">
        <v>14012</v>
      </c>
      <c r="D9104" t="s">
        <v>6708</v>
      </c>
      <c r="E9104" t="s">
        <v>6709</v>
      </c>
      <c r="F9104" t="s">
        <v>2281</v>
      </c>
      <c r="G9104" t="s">
        <v>1135</v>
      </c>
      <c r="H9104" t="s">
        <v>2275</v>
      </c>
      <c r="I9104" t="s">
        <v>1497</v>
      </c>
      <c r="J9104" t="s">
        <v>11506</v>
      </c>
      <c r="K9104" t="s">
        <v>11507</v>
      </c>
      <c r="L9104" t="s">
        <v>84</v>
      </c>
      <c r="M9104" t="s">
        <v>38</v>
      </c>
      <c r="N9104" t="s">
        <v>39</v>
      </c>
      <c r="O9104" s="23">
        <v>334</v>
      </c>
      <c r="P9104" s="9">
        <v>9.01</v>
      </c>
      <c r="Q9104" t="s">
        <v>40</v>
      </c>
      <c r="R9104">
        <v>158767</v>
      </c>
      <c r="S9104" s="9">
        <v>37.08</v>
      </c>
      <c r="T9104" s="26">
        <v>4.99</v>
      </c>
      <c r="U9104" s="8">
        <v>185.03</v>
      </c>
      <c r="V9104" t="s">
        <v>41</v>
      </c>
      <c r="W9104" t="s">
        <v>2276</v>
      </c>
      <c r="X9104" t="s">
        <v>42</v>
      </c>
      <c r="Y9104" t="s">
        <v>2277</v>
      </c>
      <c r="AA9104" s="1">
        <f t="shared" si="859"/>
        <v>46122</v>
      </c>
      <c r="AB9104" s="2">
        <f t="shared" si="860"/>
        <v>4</v>
      </c>
      <c r="AC9104" s="2">
        <f t="shared" si="861"/>
        <v>2026</v>
      </c>
      <c r="AD9104" s="2" t="str">
        <f>IFERROR(VLOOKUP(A9104,'Aux Área'!$A$4:$B$123,2,0),"-")</f>
        <v>INSPEÇÃO</v>
      </c>
    </row>
    <row r="9105" spans="1:30" x14ac:dyDescent="0.3">
      <c r="A9105" t="s">
        <v>2643</v>
      </c>
      <c r="B9105" t="s">
        <v>2307</v>
      </c>
      <c r="C9105" t="s">
        <v>14013</v>
      </c>
      <c r="D9105" t="s">
        <v>4988</v>
      </c>
      <c r="E9105" t="s">
        <v>4989</v>
      </c>
      <c r="F9105" t="s">
        <v>2646</v>
      </c>
      <c r="G9105" t="s">
        <v>1300</v>
      </c>
      <c r="H9105" t="s">
        <v>1301</v>
      </c>
      <c r="I9105" t="s">
        <v>37</v>
      </c>
      <c r="J9105" t="s">
        <v>370</v>
      </c>
      <c r="K9105" t="s">
        <v>371</v>
      </c>
      <c r="L9105" t="s">
        <v>124</v>
      </c>
      <c r="M9105" t="s">
        <v>38</v>
      </c>
      <c r="N9105" t="s">
        <v>39</v>
      </c>
      <c r="O9105" s="10">
        <v>411</v>
      </c>
      <c r="P9105" s="24">
        <v>8.69</v>
      </c>
      <c r="Q9105" t="s">
        <v>40</v>
      </c>
      <c r="R9105" s="2">
        <v>151983</v>
      </c>
      <c r="S9105" s="9">
        <v>47.27</v>
      </c>
      <c r="T9105" s="26">
        <v>4.99</v>
      </c>
      <c r="U9105" s="8">
        <v>235.89</v>
      </c>
      <c r="V9105" t="s">
        <v>14014</v>
      </c>
      <c r="W9105" t="s">
        <v>2276</v>
      </c>
      <c r="X9105" t="s">
        <v>42</v>
      </c>
      <c r="Y9105" t="s">
        <v>2277</v>
      </c>
      <c r="AA9105" s="1">
        <f t="shared" si="859"/>
        <v>46122</v>
      </c>
      <c r="AB9105" s="2">
        <f t="shared" si="860"/>
        <v>4</v>
      </c>
      <c r="AC9105" s="2">
        <f t="shared" si="861"/>
        <v>2026</v>
      </c>
      <c r="AD9105" s="2" t="str">
        <f>IFERROR(VLOOKUP(A9105,'Aux Área'!$A$4:$B$123,2,0),"-")</f>
        <v>INSPEÇÃO</v>
      </c>
    </row>
    <row r="9106" spans="1:30" x14ac:dyDescent="0.3">
      <c r="A9106" t="s">
        <v>76</v>
      </c>
      <c r="B9106" t="s">
        <v>380</v>
      </c>
      <c r="C9106" t="s">
        <v>14015</v>
      </c>
      <c r="D9106" t="s">
        <v>382</v>
      </c>
      <c r="E9106" t="s">
        <v>383</v>
      </c>
      <c r="F9106" t="s">
        <v>77</v>
      </c>
      <c r="G9106" t="s">
        <v>35</v>
      </c>
      <c r="H9106" t="s">
        <v>36</v>
      </c>
      <c r="I9106" t="s">
        <v>37</v>
      </c>
      <c r="J9106" t="s">
        <v>627</v>
      </c>
      <c r="K9106" t="s">
        <v>628</v>
      </c>
      <c r="L9106" t="s">
        <v>84</v>
      </c>
      <c r="M9106" t="s">
        <v>38</v>
      </c>
      <c r="N9106" t="s">
        <v>39</v>
      </c>
      <c r="O9106" s="23">
        <v>288</v>
      </c>
      <c r="P9106" s="9">
        <v>8.85</v>
      </c>
      <c r="Q9106" t="s">
        <v>40</v>
      </c>
      <c r="R9106">
        <v>68218</v>
      </c>
      <c r="S9106" s="9">
        <v>32.54</v>
      </c>
      <c r="T9106" s="26">
        <v>4.99</v>
      </c>
      <c r="U9106" s="8">
        <v>162.37</v>
      </c>
      <c r="V9106" t="s">
        <v>14016</v>
      </c>
      <c r="W9106" t="s">
        <v>2007</v>
      </c>
      <c r="X9106" t="s">
        <v>42</v>
      </c>
      <c r="Y9106" t="s">
        <v>1740</v>
      </c>
      <c r="AA9106" s="1">
        <f t="shared" si="859"/>
        <v>46122</v>
      </c>
      <c r="AB9106" s="2">
        <f t="shared" si="860"/>
        <v>4</v>
      </c>
      <c r="AC9106" s="2">
        <f t="shared" si="861"/>
        <v>2026</v>
      </c>
      <c r="AD9106" s="2" t="str">
        <f>IFERROR(VLOOKUP(A9106,'Aux Área'!$A$4:$B$123,2,0),"-")</f>
        <v>QSMS</v>
      </c>
    </row>
    <row r="9107" spans="1:30" x14ac:dyDescent="0.3">
      <c r="A9107" t="s">
        <v>56</v>
      </c>
      <c r="B9107" t="s">
        <v>266</v>
      </c>
      <c r="C9107" t="s">
        <v>14017</v>
      </c>
      <c r="D9107" t="s">
        <v>120</v>
      </c>
      <c r="E9107" t="s">
        <v>121</v>
      </c>
      <c r="F9107" t="s">
        <v>57</v>
      </c>
      <c r="G9107" t="s">
        <v>35</v>
      </c>
      <c r="H9107" t="s">
        <v>36</v>
      </c>
      <c r="I9107" t="s">
        <v>37</v>
      </c>
      <c r="J9107" t="s">
        <v>188</v>
      </c>
      <c r="K9107" t="s">
        <v>189</v>
      </c>
      <c r="L9107" t="s">
        <v>190</v>
      </c>
      <c r="M9107" t="s">
        <v>38</v>
      </c>
      <c r="N9107" t="s">
        <v>39</v>
      </c>
      <c r="O9107" s="23">
        <v>423</v>
      </c>
      <c r="P9107" s="9">
        <v>10.94</v>
      </c>
      <c r="Q9107" t="s">
        <v>40</v>
      </c>
      <c r="R9107">
        <v>60938</v>
      </c>
      <c r="S9107" s="9">
        <v>38.659999999999997</v>
      </c>
      <c r="T9107" s="26">
        <v>4.99</v>
      </c>
      <c r="U9107" s="8">
        <v>192.91</v>
      </c>
      <c r="V9107" t="s">
        <v>41</v>
      </c>
      <c r="W9107" t="s">
        <v>2007</v>
      </c>
      <c r="X9107" t="s">
        <v>42</v>
      </c>
      <c r="Y9107" t="s">
        <v>1740</v>
      </c>
      <c r="AA9107" s="1">
        <f t="shared" si="859"/>
        <v>46122</v>
      </c>
      <c r="AB9107" s="2">
        <f t="shared" si="860"/>
        <v>4</v>
      </c>
      <c r="AC9107" s="2">
        <f t="shared" si="861"/>
        <v>2026</v>
      </c>
      <c r="AD9107" s="2" t="str">
        <f>IFERROR(VLOOKUP(A9107,'Aux Área'!$A$4:$B$123,2,0),"-")</f>
        <v>CONSERVA</v>
      </c>
    </row>
    <row r="9108" spans="1:30" x14ac:dyDescent="0.3">
      <c r="A9108" t="s">
        <v>3092</v>
      </c>
      <c r="B9108" t="s">
        <v>4774</v>
      </c>
      <c r="C9108" t="s">
        <v>14018</v>
      </c>
      <c r="D9108" t="s">
        <v>3135</v>
      </c>
      <c r="E9108" t="s">
        <v>3136</v>
      </c>
      <c r="F9108" t="s">
        <v>3594</v>
      </c>
      <c r="G9108" t="s">
        <v>1135</v>
      </c>
      <c r="H9108" t="s">
        <v>2275</v>
      </c>
      <c r="I9108" t="s">
        <v>1497</v>
      </c>
      <c r="J9108" t="s">
        <v>188</v>
      </c>
      <c r="K9108" t="s">
        <v>189</v>
      </c>
      <c r="L9108" t="s">
        <v>190</v>
      </c>
      <c r="M9108" t="s">
        <v>38</v>
      </c>
      <c r="N9108" t="s">
        <v>39</v>
      </c>
      <c r="O9108" s="23">
        <v>384</v>
      </c>
      <c r="P9108" s="9">
        <v>9.26</v>
      </c>
      <c r="Q9108" t="s">
        <v>40</v>
      </c>
      <c r="R9108">
        <v>138354</v>
      </c>
      <c r="S9108" s="9">
        <v>41.48</v>
      </c>
      <c r="T9108" s="26">
        <v>4.99</v>
      </c>
      <c r="U9108" s="8">
        <v>206.99</v>
      </c>
      <c r="V9108" t="s">
        <v>112</v>
      </c>
      <c r="W9108" t="s">
        <v>2276</v>
      </c>
      <c r="X9108" t="s">
        <v>42</v>
      </c>
      <c r="Y9108" t="s">
        <v>2277</v>
      </c>
      <c r="AA9108" s="1">
        <f t="shared" si="859"/>
        <v>46122</v>
      </c>
      <c r="AB9108" s="2">
        <f t="shared" si="860"/>
        <v>4</v>
      </c>
      <c r="AC9108" s="2">
        <f t="shared" si="861"/>
        <v>2026</v>
      </c>
      <c r="AD9108" s="2" t="str">
        <f>IFERROR(VLOOKUP(A9108,'Aux Área'!$A$4:$B$123,2,0),"-")</f>
        <v>INSPEÇÃO</v>
      </c>
    </row>
    <row r="9109" spans="1:30" x14ac:dyDescent="0.3">
      <c r="A9109" t="s">
        <v>1819</v>
      </c>
      <c r="B9109" t="s">
        <v>156</v>
      </c>
      <c r="C9109" t="s">
        <v>14019</v>
      </c>
      <c r="D9109" t="s">
        <v>5474</v>
      </c>
      <c r="E9109" t="s">
        <v>5475</v>
      </c>
      <c r="F9109" t="s">
        <v>653</v>
      </c>
      <c r="G9109" t="s">
        <v>659</v>
      </c>
      <c r="H9109" t="s">
        <v>1821</v>
      </c>
      <c r="I9109" t="s">
        <v>673</v>
      </c>
      <c r="J9109" t="s">
        <v>237</v>
      </c>
      <c r="K9109" t="s">
        <v>238</v>
      </c>
      <c r="L9109" t="s">
        <v>110</v>
      </c>
      <c r="M9109" t="s">
        <v>38</v>
      </c>
      <c r="N9109" t="s">
        <v>638</v>
      </c>
      <c r="O9109" s="23">
        <v>0</v>
      </c>
      <c r="P9109" s="9">
        <v>0</v>
      </c>
      <c r="Q9109" t="s">
        <v>40</v>
      </c>
      <c r="R9109">
        <v>0</v>
      </c>
      <c r="S9109" s="9">
        <v>224.44</v>
      </c>
      <c r="T9109" s="26">
        <v>7.49</v>
      </c>
      <c r="U9109" s="8">
        <v>1681.05</v>
      </c>
      <c r="V9109" t="s">
        <v>41</v>
      </c>
      <c r="W9109" t="s">
        <v>652</v>
      </c>
      <c r="X9109" t="s">
        <v>42</v>
      </c>
      <c r="Y9109" t="s">
        <v>653</v>
      </c>
      <c r="AA9109" s="1">
        <f t="shared" si="859"/>
        <v>46122</v>
      </c>
      <c r="AB9109" s="2">
        <f t="shared" si="860"/>
        <v>4</v>
      </c>
      <c r="AC9109" s="2">
        <f t="shared" si="861"/>
        <v>2026</v>
      </c>
      <c r="AD9109" s="2" t="str">
        <f>IFERROR(VLOOKUP(A9109,'Aux Área'!$A$4:$B$123,2,0),"-")</f>
        <v>SÃO PEDRO</v>
      </c>
    </row>
    <row r="9110" spans="1:30" x14ac:dyDescent="0.3">
      <c r="A9110" t="s">
        <v>72</v>
      </c>
      <c r="B9110" t="s">
        <v>243</v>
      </c>
      <c r="C9110" t="s">
        <v>14020</v>
      </c>
      <c r="D9110" t="s">
        <v>95</v>
      </c>
      <c r="E9110" t="s">
        <v>96</v>
      </c>
      <c r="F9110" t="s">
        <v>73</v>
      </c>
      <c r="G9110" t="s">
        <v>35</v>
      </c>
      <c r="H9110" t="s">
        <v>36</v>
      </c>
      <c r="I9110" t="s">
        <v>37</v>
      </c>
      <c r="J9110" t="s">
        <v>231</v>
      </c>
      <c r="K9110" t="s">
        <v>232</v>
      </c>
      <c r="L9110" t="s">
        <v>217</v>
      </c>
      <c r="M9110" t="s">
        <v>38</v>
      </c>
      <c r="N9110" t="s">
        <v>39</v>
      </c>
      <c r="O9110" s="23">
        <v>481</v>
      </c>
      <c r="P9110" s="9">
        <v>11.22</v>
      </c>
      <c r="Q9110" t="s">
        <v>40</v>
      </c>
      <c r="R9110">
        <v>29251</v>
      </c>
      <c r="S9110" s="9">
        <v>42.86</v>
      </c>
      <c r="T9110" s="26">
        <v>4.7910000000000004</v>
      </c>
      <c r="U9110" s="8">
        <v>205.33</v>
      </c>
      <c r="V9110" t="s">
        <v>14021</v>
      </c>
      <c r="W9110" t="s">
        <v>2007</v>
      </c>
      <c r="X9110" t="s">
        <v>42</v>
      </c>
      <c r="Y9110" t="s">
        <v>1740</v>
      </c>
      <c r="AA9110" s="1">
        <f t="shared" si="859"/>
        <v>46122</v>
      </c>
      <c r="AB9110" s="2">
        <f t="shared" si="860"/>
        <v>4</v>
      </c>
      <c r="AC9110" s="2">
        <f t="shared" si="861"/>
        <v>2026</v>
      </c>
      <c r="AD9110" s="2" t="str">
        <f>IFERROR(VLOOKUP(A9110,'Aux Área'!$A$4:$B$123,2,0),"-")</f>
        <v>CONSERVA</v>
      </c>
    </row>
    <row r="9111" spans="1:30" x14ac:dyDescent="0.3">
      <c r="A9111" t="s">
        <v>2347</v>
      </c>
      <c r="B9111" t="s">
        <v>2348</v>
      </c>
      <c r="C9111" t="s">
        <v>14022</v>
      </c>
      <c r="D9111" t="s">
        <v>4262</v>
      </c>
      <c r="E9111" t="s">
        <v>4263</v>
      </c>
      <c r="F9111" t="s">
        <v>2350</v>
      </c>
      <c r="G9111" t="s">
        <v>659</v>
      </c>
      <c r="H9111" t="s">
        <v>1996</v>
      </c>
      <c r="I9111" t="s">
        <v>1997</v>
      </c>
      <c r="J9111" t="s">
        <v>237</v>
      </c>
      <c r="K9111" t="s">
        <v>238</v>
      </c>
      <c r="L9111" t="s">
        <v>110</v>
      </c>
      <c r="M9111" t="s">
        <v>38</v>
      </c>
      <c r="N9111" t="s">
        <v>668</v>
      </c>
      <c r="O9111" s="23">
        <v>473</v>
      </c>
      <c r="P9111" s="9">
        <v>6.13</v>
      </c>
      <c r="Q9111" t="s">
        <v>40</v>
      </c>
      <c r="R9111">
        <v>42967</v>
      </c>
      <c r="S9111" s="9">
        <v>77.13</v>
      </c>
      <c r="T9111" s="26">
        <v>7.29</v>
      </c>
      <c r="U9111" s="8">
        <v>562.28</v>
      </c>
      <c r="V9111" t="s">
        <v>41</v>
      </c>
      <c r="W9111" t="s">
        <v>1985</v>
      </c>
      <c r="X9111" t="s">
        <v>42</v>
      </c>
      <c r="Y9111" t="s">
        <v>1986</v>
      </c>
      <c r="AA9111" s="1">
        <f t="shared" si="859"/>
        <v>46122</v>
      </c>
      <c r="AB9111" s="2">
        <f t="shared" si="860"/>
        <v>4</v>
      </c>
      <c r="AC9111" s="2">
        <f t="shared" si="861"/>
        <v>2026</v>
      </c>
      <c r="AD9111" s="2" t="str">
        <f>IFERROR(VLOOKUP(A9111,'Aux Área'!$A$4:$B$123,2,0),"-")</f>
        <v>PESADOS</v>
      </c>
    </row>
    <row r="9112" spans="1:30" x14ac:dyDescent="0.3">
      <c r="A9112" t="s">
        <v>66</v>
      </c>
      <c r="B9112" t="s">
        <v>464</v>
      </c>
      <c r="C9112" t="s">
        <v>14023</v>
      </c>
      <c r="D9112" t="s">
        <v>11653</v>
      </c>
      <c r="E9112" t="s">
        <v>11654</v>
      </c>
      <c r="F9112" t="s">
        <v>67</v>
      </c>
      <c r="G9112" t="s">
        <v>35</v>
      </c>
      <c r="H9112" t="s">
        <v>36</v>
      </c>
      <c r="I9112" t="s">
        <v>37</v>
      </c>
      <c r="J9112" t="s">
        <v>231</v>
      </c>
      <c r="K9112" t="s">
        <v>232</v>
      </c>
      <c r="L9112" t="s">
        <v>217</v>
      </c>
      <c r="M9112" t="s">
        <v>38</v>
      </c>
      <c r="N9112" t="s">
        <v>39</v>
      </c>
      <c r="O9112" s="23">
        <v>329</v>
      </c>
      <c r="P9112" s="9">
        <v>9.6</v>
      </c>
      <c r="Q9112" t="s">
        <v>40</v>
      </c>
      <c r="R9112">
        <v>25438</v>
      </c>
      <c r="S9112" s="9">
        <v>34.26</v>
      </c>
      <c r="T9112" s="26">
        <v>4.7910000000000004</v>
      </c>
      <c r="U9112" s="8">
        <v>164.15</v>
      </c>
      <c r="V9112" t="s">
        <v>14024</v>
      </c>
      <c r="W9112" t="s">
        <v>2007</v>
      </c>
      <c r="X9112" t="s">
        <v>42</v>
      </c>
      <c r="Y9112" t="s">
        <v>1740</v>
      </c>
      <c r="AA9112" s="1">
        <f t="shared" si="859"/>
        <v>46122</v>
      </c>
      <c r="AB9112" s="2">
        <f t="shared" si="860"/>
        <v>4</v>
      </c>
      <c r="AC9112" s="2">
        <f t="shared" si="861"/>
        <v>2026</v>
      </c>
      <c r="AD9112" s="2" t="str">
        <f>IFERROR(VLOOKUP(A9112,'Aux Área'!$A$4:$B$123,2,0),"-")</f>
        <v>OPERAÇÃO</v>
      </c>
    </row>
    <row r="9113" spans="1:30" x14ac:dyDescent="0.3">
      <c r="A9113" t="s">
        <v>2181</v>
      </c>
      <c r="B9113" t="s">
        <v>4595</v>
      </c>
      <c r="C9113" t="s">
        <v>14025</v>
      </c>
      <c r="D9113" t="s">
        <v>3107</v>
      </c>
      <c r="E9113" t="s">
        <v>3108</v>
      </c>
      <c r="F9113" t="s">
        <v>2184</v>
      </c>
      <c r="G9113" t="s">
        <v>1135</v>
      </c>
      <c r="H9113" t="s">
        <v>2185</v>
      </c>
      <c r="I9113" t="s">
        <v>2186</v>
      </c>
      <c r="J9113" t="s">
        <v>237</v>
      </c>
      <c r="K9113" t="s">
        <v>238</v>
      </c>
      <c r="L9113" t="s">
        <v>110</v>
      </c>
      <c r="M9113" t="s">
        <v>38</v>
      </c>
      <c r="N9113" t="s">
        <v>668</v>
      </c>
      <c r="O9113" s="23">
        <v>1115</v>
      </c>
      <c r="P9113" s="9">
        <v>14.87</v>
      </c>
      <c r="Q9113" t="s">
        <v>40</v>
      </c>
      <c r="R9113">
        <v>170837</v>
      </c>
      <c r="S9113" s="9">
        <v>74.97</v>
      </c>
      <c r="T9113" s="26">
        <v>7.2910000000000004</v>
      </c>
      <c r="U9113" s="8">
        <v>546.6</v>
      </c>
      <c r="V9113" t="s">
        <v>41</v>
      </c>
      <c r="W9113" t="s">
        <v>2007</v>
      </c>
      <c r="X9113" t="s">
        <v>42</v>
      </c>
      <c r="Y9113" t="s">
        <v>12261</v>
      </c>
      <c r="AA9113" s="1">
        <f t="shared" si="859"/>
        <v>46122</v>
      </c>
      <c r="AB9113" s="2">
        <f t="shared" si="860"/>
        <v>4</v>
      </c>
      <c r="AC9113" s="2">
        <f t="shared" si="861"/>
        <v>2026</v>
      </c>
      <c r="AD9113" s="2" t="str">
        <f>IFERROR(VLOOKUP(A9113,'Aux Área'!$A$4:$B$123,2,0),"-")</f>
        <v>INSPEÇÃO</v>
      </c>
    </row>
    <row r="9114" spans="1:30" x14ac:dyDescent="0.3">
      <c r="A9114" t="s">
        <v>2282</v>
      </c>
      <c r="B9114" t="s">
        <v>4679</v>
      </c>
      <c r="C9114" t="s">
        <v>14026</v>
      </c>
      <c r="D9114" t="s">
        <v>12092</v>
      </c>
      <c r="E9114" t="s">
        <v>12093</v>
      </c>
      <c r="F9114" t="s">
        <v>2285</v>
      </c>
      <c r="G9114" t="s">
        <v>1135</v>
      </c>
      <c r="H9114" t="s">
        <v>2275</v>
      </c>
      <c r="I9114" t="s">
        <v>1497</v>
      </c>
      <c r="J9114" t="s">
        <v>165</v>
      </c>
      <c r="K9114" t="s">
        <v>166</v>
      </c>
      <c r="L9114" t="s">
        <v>167</v>
      </c>
      <c r="M9114" t="s">
        <v>38</v>
      </c>
      <c r="N9114" t="s">
        <v>39</v>
      </c>
      <c r="O9114" s="23">
        <v>322</v>
      </c>
      <c r="P9114" s="9">
        <v>7.62</v>
      </c>
      <c r="Q9114" t="s">
        <v>40</v>
      </c>
      <c r="R9114">
        <v>135468</v>
      </c>
      <c r="S9114" s="9">
        <v>42.27</v>
      </c>
      <c r="T9114" s="26">
        <v>4.99</v>
      </c>
      <c r="U9114" s="8">
        <v>210.93</v>
      </c>
      <c r="V9114" t="s">
        <v>112</v>
      </c>
      <c r="W9114" t="s">
        <v>2276</v>
      </c>
      <c r="X9114" t="s">
        <v>42</v>
      </c>
      <c r="Y9114" t="s">
        <v>2277</v>
      </c>
      <c r="AA9114" s="1">
        <f t="shared" si="859"/>
        <v>46122</v>
      </c>
      <c r="AB9114" s="2">
        <f t="shared" si="860"/>
        <v>4</v>
      </c>
      <c r="AC9114" s="2">
        <f t="shared" si="861"/>
        <v>2026</v>
      </c>
      <c r="AD9114" s="2" t="str">
        <f>IFERROR(VLOOKUP(A9114,'Aux Área'!$A$4:$B$123,2,0),"-")</f>
        <v>INSPEÇÃO</v>
      </c>
    </row>
    <row r="9115" spans="1:30" x14ac:dyDescent="0.3">
      <c r="A9115" t="s">
        <v>5543</v>
      </c>
      <c r="B9115" t="s">
        <v>11845</v>
      </c>
      <c r="C9115" t="s">
        <v>14027</v>
      </c>
      <c r="D9115" t="s">
        <v>13857</v>
      </c>
      <c r="E9115" t="s">
        <v>13858</v>
      </c>
      <c r="F9115" t="s">
        <v>6207</v>
      </c>
      <c r="G9115" t="s">
        <v>1135</v>
      </c>
      <c r="H9115" t="s">
        <v>5545</v>
      </c>
      <c r="I9115" t="s">
        <v>839</v>
      </c>
      <c r="J9115" t="s">
        <v>231</v>
      </c>
      <c r="K9115" t="s">
        <v>232</v>
      </c>
      <c r="L9115" t="s">
        <v>217</v>
      </c>
      <c r="M9115" t="s">
        <v>38</v>
      </c>
      <c r="N9115" t="s">
        <v>39</v>
      </c>
      <c r="O9115" s="23">
        <v>441</v>
      </c>
      <c r="P9115" s="9">
        <v>9.26</v>
      </c>
      <c r="Q9115" t="s">
        <v>40</v>
      </c>
      <c r="R9115">
        <v>48579</v>
      </c>
      <c r="S9115" s="9">
        <v>47.61</v>
      </c>
      <c r="T9115" s="26">
        <v>4.79</v>
      </c>
      <c r="U9115" s="8">
        <v>228.05</v>
      </c>
      <c r="V9115" t="s">
        <v>14028</v>
      </c>
      <c r="W9115" t="s">
        <v>2276</v>
      </c>
      <c r="X9115" t="s">
        <v>42</v>
      </c>
      <c r="Y9115" t="s">
        <v>2277</v>
      </c>
      <c r="AA9115" s="1">
        <f t="shared" si="859"/>
        <v>46122</v>
      </c>
      <c r="AB9115" s="2">
        <f t="shared" si="860"/>
        <v>4</v>
      </c>
      <c r="AC9115" s="2">
        <f t="shared" si="861"/>
        <v>2026</v>
      </c>
      <c r="AD9115" s="2" t="str">
        <f>IFERROR(VLOOKUP(A9115,'Aux Área'!$A$4:$B$123,2,0),"-")</f>
        <v>INSPEÇÃO</v>
      </c>
    </row>
    <row r="9116" spans="1:30" x14ac:dyDescent="0.3">
      <c r="A9116" t="s">
        <v>2691</v>
      </c>
      <c r="B9116" t="s">
        <v>2692</v>
      </c>
      <c r="C9116" t="s">
        <v>14029</v>
      </c>
      <c r="D9116" t="s">
        <v>2142</v>
      </c>
      <c r="E9116" t="s">
        <v>2143</v>
      </c>
      <c r="F9116" t="s">
        <v>5979</v>
      </c>
      <c r="G9116" t="s">
        <v>1635</v>
      </c>
      <c r="H9116" t="s">
        <v>2635</v>
      </c>
      <c r="I9116" t="s">
        <v>37</v>
      </c>
      <c r="J9116" t="s">
        <v>14030</v>
      </c>
      <c r="K9116" t="s">
        <v>1771</v>
      </c>
      <c r="L9116" t="s">
        <v>181</v>
      </c>
      <c r="M9116" t="s">
        <v>38</v>
      </c>
      <c r="N9116" t="s">
        <v>39</v>
      </c>
      <c r="O9116" s="23">
        <v>264</v>
      </c>
      <c r="P9116" s="9">
        <v>8.01</v>
      </c>
      <c r="Q9116" t="s">
        <v>40</v>
      </c>
      <c r="R9116">
        <v>27029</v>
      </c>
      <c r="S9116" s="9">
        <v>32.950000000000003</v>
      </c>
      <c r="T9116" s="26">
        <v>5.19</v>
      </c>
      <c r="U9116" s="8">
        <v>171.01</v>
      </c>
      <c r="V9116" t="s">
        <v>14031</v>
      </c>
      <c r="W9116" t="s">
        <v>2007</v>
      </c>
      <c r="X9116" t="s">
        <v>42</v>
      </c>
      <c r="Y9116" t="s">
        <v>1740</v>
      </c>
      <c r="AA9116" s="1">
        <f t="shared" si="859"/>
        <v>46122</v>
      </c>
      <c r="AB9116" s="2">
        <f t="shared" si="860"/>
        <v>4</v>
      </c>
      <c r="AC9116" s="2">
        <f t="shared" si="861"/>
        <v>2026</v>
      </c>
      <c r="AD9116" s="2" t="str">
        <f>IFERROR(VLOOKUP(A9116,'Aux Área'!$A$4:$B$123,2,0),"-")</f>
        <v>TI</v>
      </c>
    </row>
    <row r="9117" spans="1:30" x14ac:dyDescent="0.3">
      <c r="A9117" t="s">
        <v>2278</v>
      </c>
      <c r="B9117" t="s">
        <v>4664</v>
      </c>
      <c r="C9117" t="s">
        <v>14032</v>
      </c>
      <c r="D9117" t="s">
        <v>3208</v>
      </c>
      <c r="E9117" t="s">
        <v>3209</v>
      </c>
      <c r="F9117" t="s">
        <v>2281</v>
      </c>
      <c r="G9117" t="s">
        <v>1135</v>
      </c>
      <c r="H9117" t="s">
        <v>2275</v>
      </c>
      <c r="I9117" t="s">
        <v>1497</v>
      </c>
      <c r="J9117" t="s">
        <v>11506</v>
      </c>
      <c r="K9117" t="s">
        <v>11507</v>
      </c>
      <c r="L9117" t="s">
        <v>84</v>
      </c>
      <c r="M9117" t="s">
        <v>38</v>
      </c>
      <c r="N9117" t="s">
        <v>39</v>
      </c>
      <c r="O9117" s="23">
        <v>163</v>
      </c>
      <c r="P9117" s="9">
        <v>8.8699999999999992</v>
      </c>
      <c r="Q9117" t="s">
        <v>40</v>
      </c>
      <c r="R9117">
        <v>158930</v>
      </c>
      <c r="S9117" s="9">
        <v>18.38</v>
      </c>
      <c r="T9117" s="26">
        <v>4.99</v>
      </c>
      <c r="U9117" s="8">
        <v>91.72</v>
      </c>
      <c r="V9117" t="s">
        <v>41</v>
      </c>
      <c r="W9117" t="s">
        <v>2276</v>
      </c>
      <c r="X9117" t="s">
        <v>42</v>
      </c>
      <c r="Y9117" t="s">
        <v>2277</v>
      </c>
      <c r="AA9117" s="1">
        <f t="shared" si="859"/>
        <v>46122</v>
      </c>
      <c r="AB9117" s="2">
        <f t="shared" si="860"/>
        <v>4</v>
      </c>
      <c r="AC9117" s="2">
        <f t="shared" si="861"/>
        <v>2026</v>
      </c>
      <c r="AD9117" s="2" t="str">
        <f>IFERROR(VLOOKUP(A9117,'Aux Área'!$A$4:$B$123,2,0),"-")</f>
        <v>INSPEÇÃO</v>
      </c>
    </row>
    <row r="9118" spans="1:30" x14ac:dyDescent="0.3">
      <c r="A9118" t="s">
        <v>2632</v>
      </c>
      <c r="B9118" t="s">
        <v>11859</v>
      </c>
      <c r="C9118" t="s">
        <v>14033</v>
      </c>
      <c r="D9118" t="s">
        <v>10329</v>
      </c>
      <c r="E9118" t="s">
        <v>9675</v>
      </c>
      <c r="F9118" t="s">
        <v>3712</v>
      </c>
      <c r="G9118" t="s">
        <v>1300</v>
      </c>
      <c r="H9118" t="s">
        <v>2635</v>
      </c>
      <c r="I9118" t="s">
        <v>37</v>
      </c>
      <c r="J9118" t="s">
        <v>241</v>
      </c>
      <c r="K9118" t="s">
        <v>242</v>
      </c>
      <c r="L9118" t="s">
        <v>110</v>
      </c>
      <c r="M9118" t="s">
        <v>38</v>
      </c>
      <c r="N9118" t="s">
        <v>39</v>
      </c>
      <c r="O9118" s="23">
        <v>415</v>
      </c>
      <c r="P9118" s="9">
        <v>9.69</v>
      </c>
      <c r="Q9118" t="s">
        <v>40</v>
      </c>
      <c r="R9118">
        <v>21964</v>
      </c>
      <c r="S9118" s="9">
        <v>42.82</v>
      </c>
      <c r="T9118" s="26">
        <v>4.1900000000000004</v>
      </c>
      <c r="U9118" s="8">
        <v>179.4</v>
      </c>
      <c r="V9118" t="s">
        <v>41</v>
      </c>
      <c r="W9118" t="s">
        <v>2007</v>
      </c>
      <c r="X9118" t="s">
        <v>42</v>
      </c>
      <c r="Y9118" t="s">
        <v>1740</v>
      </c>
      <c r="AA9118" s="1">
        <f t="shared" si="859"/>
        <v>46122</v>
      </c>
      <c r="AB9118" s="2">
        <f t="shared" si="860"/>
        <v>4</v>
      </c>
      <c r="AC9118" s="2">
        <f t="shared" si="861"/>
        <v>2026</v>
      </c>
      <c r="AD9118" s="2" t="str">
        <f>IFERROR(VLOOKUP(A9118,'Aux Área'!$A$4:$B$123,2,0),"-")</f>
        <v>TI</v>
      </c>
    </row>
    <row r="9119" spans="1:30" x14ac:dyDescent="0.3">
      <c r="A9119" t="s">
        <v>3092</v>
      </c>
      <c r="B9119" t="s">
        <v>4774</v>
      </c>
      <c r="C9119" t="s">
        <v>14034</v>
      </c>
      <c r="D9119" t="s">
        <v>9771</v>
      </c>
      <c r="E9119" t="s">
        <v>9666</v>
      </c>
      <c r="F9119" t="s">
        <v>3594</v>
      </c>
      <c r="G9119" t="s">
        <v>1135</v>
      </c>
      <c r="H9119" t="s">
        <v>2275</v>
      </c>
      <c r="I9119" t="s">
        <v>1497</v>
      </c>
      <c r="J9119" t="s">
        <v>231</v>
      </c>
      <c r="K9119" t="s">
        <v>232</v>
      </c>
      <c r="L9119" t="s">
        <v>217</v>
      </c>
      <c r="M9119" t="s">
        <v>38</v>
      </c>
      <c r="N9119" t="s">
        <v>39</v>
      </c>
      <c r="O9119" s="23">
        <v>179</v>
      </c>
      <c r="P9119" s="9">
        <v>9.15</v>
      </c>
      <c r="Q9119" t="s">
        <v>40</v>
      </c>
      <c r="R9119">
        <v>138533</v>
      </c>
      <c r="S9119" s="9">
        <v>19.559999999999999</v>
      </c>
      <c r="T9119" s="26">
        <v>4.7919999999999998</v>
      </c>
      <c r="U9119" s="8">
        <v>93.73</v>
      </c>
      <c r="V9119" t="s">
        <v>14035</v>
      </c>
      <c r="W9119" t="s">
        <v>2276</v>
      </c>
      <c r="X9119" t="s">
        <v>42</v>
      </c>
      <c r="Y9119" t="s">
        <v>2277</v>
      </c>
      <c r="AA9119" s="1">
        <f t="shared" si="859"/>
        <v>46122</v>
      </c>
      <c r="AB9119" s="2">
        <f t="shared" si="860"/>
        <v>4</v>
      </c>
      <c r="AC9119" s="2">
        <f t="shared" si="861"/>
        <v>2026</v>
      </c>
      <c r="AD9119" s="2" t="str">
        <f>IFERROR(VLOOKUP(A9119,'Aux Área'!$A$4:$B$123,2,0),"-")</f>
        <v>INSPEÇÃO</v>
      </c>
    </row>
    <row r="9120" spans="1:30" x14ac:dyDescent="0.3">
      <c r="A9120" t="s">
        <v>2655</v>
      </c>
      <c r="B9120" t="s">
        <v>10768</v>
      </c>
      <c r="C9120" t="s">
        <v>14036</v>
      </c>
      <c r="D9120" t="s">
        <v>1619</v>
      </c>
      <c r="E9120" t="s">
        <v>1620</v>
      </c>
      <c r="F9120" t="s">
        <v>3605</v>
      </c>
      <c r="G9120" t="s">
        <v>1635</v>
      </c>
      <c r="H9120" t="s">
        <v>2635</v>
      </c>
      <c r="I9120" t="s">
        <v>37</v>
      </c>
      <c r="J9120" t="s">
        <v>1665</v>
      </c>
      <c r="K9120" t="s">
        <v>1666</v>
      </c>
      <c r="L9120" t="s">
        <v>301</v>
      </c>
      <c r="M9120" t="s">
        <v>38</v>
      </c>
      <c r="N9120" t="s">
        <v>39</v>
      </c>
      <c r="O9120" s="23">
        <v>344</v>
      </c>
      <c r="P9120" s="9">
        <v>8.92</v>
      </c>
      <c r="Q9120" t="s">
        <v>40</v>
      </c>
      <c r="R9120">
        <v>28887</v>
      </c>
      <c r="S9120" s="9">
        <v>38.58</v>
      </c>
      <c r="T9120" s="26">
        <v>4.6900000000000004</v>
      </c>
      <c r="U9120" s="8">
        <v>180.94</v>
      </c>
      <c r="V9120" t="s">
        <v>14037</v>
      </c>
      <c r="W9120" t="s">
        <v>2007</v>
      </c>
      <c r="X9120" t="s">
        <v>42</v>
      </c>
      <c r="Y9120" t="s">
        <v>6209</v>
      </c>
      <c r="AA9120" s="1">
        <f t="shared" si="859"/>
        <v>46122</v>
      </c>
      <c r="AB9120" s="2">
        <f t="shared" si="860"/>
        <v>4</v>
      </c>
      <c r="AC9120" s="2">
        <f t="shared" si="861"/>
        <v>2026</v>
      </c>
      <c r="AD9120" s="2" t="str">
        <f>IFERROR(VLOOKUP(A9120,'Aux Área'!$A$4:$B$123,2,0),"-")</f>
        <v>TI</v>
      </c>
    </row>
    <row r="9121" spans="1:30" x14ac:dyDescent="0.3">
      <c r="A9121" t="s">
        <v>1992</v>
      </c>
      <c r="B9121" t="s">
        <v>1993</v>
      </c>
      <c r="C9121" t="s">
        <v>14038</v>
      </c>
      <c r="D9121" t="s">
        <v>1297</v>
      </c>
      <c r="E9121" t="s">
        <v>2221</v>
      </c>
      <c r="F9121" t="s">
        <v>1995</v>
      </c>
      <c r="G9121" t="s">
        <v>659</v>
      </c>
      <c r="H9121" t="s">
        <v>1996</v>
      </c>
      <c r="I9121" t="s">
        <v>1997</v>
      </c>
      <c r="J9121" t="s">
        <v>1681</v>
      </c>
      <c r="K9121" t="s">
        <v>1682</v>
      </c>
      <c r="L9121" t="s">
        <v>141</v>
      </c>
      <c r="M9121" t="s">
        <v>38</v>
      </c>
      <c r="N9121" t="s">
        <v>668</v>
      </c>
      <c r="O9121" s="10">
        <v>558</v>
      </c>
      <c r="P9121" s="24">
        <v>5.99</v>
      </c>
      <c r="Q9121" t="s">
        <v>40</v>
      </c>
      <c r="R9121" s="2">
        <v>33018</v>
      </c>
      <c r="S9121" s="9">
        <v>93.11</v>
      </c>
      <c r="T9121" s="26">
        <v>7.27</v>
      </c>
      <c r="U9121" s="8">
        <v>676.93</v>
      </c>
      <c r="V9121" t="s">
        <v>41</v>
      </c>
      <c r="W9121" t="s">
        <v>1985</v>
      </c>
      <c r="X9121" t="s">
        <v>42</v>
      </c>
      <c r="Y9121" t="s">
        <v>1986</v>
      </c>
      <c r="AA9121" s="1">
        <f t="shared" si="859"/>
        <v>46122</v>
      </c>
      <c r="AB9121" s="2">
        <f t="shared" si="860"/>
        <v>4</v>
      </c>
      <c r="AC9121" s="2">
        <f t="shared" si="861"/>
        <v>2026</v>
      </c>
      <c r="AD9121" s="2" t="str">
        <f>IFERROR(VLOOKUP(A9121,'Aux Área'!$A$4:$B$123,2,0),"-")</f>
        <v>PESADOS</v>
      </c>
    </row>
    <row r="9122" spans="1:30" x14ac:dyDescent="0.3">
      <c r="A9122" t="s">
        <v>2306</v>
      </c>
      <c r="B9122" t="s">
        <v>4613</v>
      </c>
      <c r="C9122" t="s">
        <v>14039</v>
      </c>
      <c r="D9122" t="s">
        <v>3212</v>
      </c>
      <c r="E9122" t="s">
        <v>3213</v>
      </c>
      <c r="F9122" t="s">
        <v>2309</v>
      </c>
      <c r="G9122" t="s">
        <v>1135</v>
      </c>
      <c r="H9122" t="s">
        <v>2275</v>
      </c>
      <c r="I9122" t="s">
        <v>1497</v>
      </c>
      <c r="J9122" t="s">
        <v>1665</v>
      </c>
      <c r="K9122" t="s">
        <v>1666</v>
      </c>
      <c r="L9122" t="s">
        <v>301</v>
      </c>
      <c r="M9122" t="s">
        <v>38</v>
      </c>
      <c r="N9122" t="s">
        <v>39</v>
      </c>
      <c r="O9122" s="23">
        <v>371</v>
      </c>
      <c r="P9122" s="9">
        <v>8.75</v>
      </c>
      <c r="Q9122" t="s">
        <v>40</v>
      </c>
      <c r="R9122">
        <v>157049</v>
      </c>
      <c r="S9122" s="9">
        <v>42.38</v>
      </c>
      <c r="T9122" s="26">
        <v>4.6900000000000004</v>
      </c>
      <c r="U9122" s="8">
        <v>198.76</v>
      </c>
      <c r="V9122" t="s">
        <v>14040</v>
      </c>
      <c r="W9122" t="s">
        <v>2276</v>
      </c>
      <c r="X9122" t="s">
        <v>42</v>
      </c>
      <c r="Y9122" t="s">
        <v>2277</v>
      </c>
      <c r="AA9122" s="1">
        <f t="shared" si="859"/>
        <v>46122</v>
      </c>
      <c r="AB9122" s="2">
        <f t="shared" si="860"/>
        <v>4</v>
      </c>
      <c r="AC9122" s="2">
        <f t="shared" si="861"/>
        <v>2026</v>
      </c>
      <c r="AD9122" s="2" t="str">
        <f>IFERROR(VLOOKUP(A9122,'Aux Área'!$A$4:$B$123,2,0),"-")</f>
        <v>INSPEÇÃO</v>
      </c>
    </row>
    <row r="9123" spans="1:30" x14ac:dyDescent="0.3">
      <c r="A9123" t="s">
        <v>2260</v>
      </c>
      <c r="B9123" t="s">
        <v>113</v>
      </c>
      <c r="C9123" t="s">
        <v>14041</v>
      </c>
      <c r="D9123" t="s">
        <v>3005</v>
      </c>
      <c r="E9123" t="s">
        <v>3006</v>
      </c>
      <c r="F9123" t="s">
        <v>2262</v>
      </c>
      <c r="G9123" t="s">
        <v>35</v>
      </c>
      <c r="H9123" t="s">
        <v>2263</v>
      </c>
      <c r="I9123" t="s">
        <v>2186</v>
      </c>
      <c r="J9123" t="s">
        <v>1681</v>
      </c>
      <c r="K9123" t="s">
        <v>1682</v>
      </c>
      <c r="L9123" t="s">
        <v>141</v>
      </c>
      <c r="M9123" t="s">
        <v>38</v>
      </c>
      <c r="N9123" t="s">
        <v>668</v>
      </c>
      <c r="O9123" s="23">
        <v>727</v>
      </c>
      <c r="P9123" s="9">
        <v>11.54</v>
      </c>
      <c r="Q9123" t="s">
        <v>40</v>
      </c>
      <c r="R9123">
        <v>136667</v>
      </c>
      <c r="S9123" s="9">
        <v>63.02</v>
      </c>
      <c r="T9123" s="26">
        <v>7.2690000000000001</v>
      </c>
      <c r="U9123" s="8">
        <v>458.12</v>
      </c>
      <c r="V9123" t="s">
        <v>41</v>
      </c>
      <c r="W9123" t="s">
        <v>2007</v>
      </c>
      <c r="X9123" t="s">
        <v>42</v>
      </c>
      <c r="Y9123" t="s">
        <v>1740</v>
      </c>
      <c r="AA9123" s="1">
        <f t="shared" si="859"/>
        <v>46122</v>
      </c>
      <c r="AB9123" s="2">
        <f t="shared" si="860"/>
        <v>4</v>
      </c>
      <c r="AC9123" s="2">
        <f t="shared" si="861"/>
        <v>2026</v>
      </c>
      <c r="AD9123" s="2" t="str">
        <f>IFERROR(VLOOKUP(A9123,'Aux Área'!$A$4:$B$123,2,0),"-")</f>
        <v>INSPEÇÃO</v>
      </c>
    </row>
    <row r="9124" spans="1:30" x14ac:dyDescent="0.3">
      <c r="A9124" t="s">
        <v>2643</v>
      </c>
      <c r="B9124" t="s">
        <v>2307</v>
      </c>
      <c r="C9124" t="s">
        <v>14042</v>
      </c>
      <c r="D9124" t="s">
        <v>7196</v>
      </c>
      <c r="E9124" t="s">
        <v>7197</v>
      </c>
      <c r="F9124" t="s">
        <v>2646</v>
      </c>
      <c r="G9124" t="s">
        <v>1300</v>
      </c>
      <c r="H9124" t="s">
        <v>1301</v>
      </c>
      <c r="I9124" t="s">
        <v>37</v>
      </c>
      <c r="J9124" t="s">
        <v>122</v>
      </c>
      <c r="K9124" t="s">
        <v>123</v>
      </c>
      <c r="L9124" t="s">
        <v>124</v>
      </c>
      <c r="M9124" t="s">
        <v>38</v>
      </c>
      <c r="N9124" t="s">
        <v>39</v>
      </c>
      <c r="O9124" s="10">
        <v>350</v>
      </c>
      <c r="P9124" s="24">
        <v>9.68</v>
      </c>
      <c r="Q9124" t="s">
        <v>40</v>
      </c>
      <c r="R9124">
        <v>152333</v>
      </c>
      <c r="S9124" s="9">
        <v>36.159999999999997</v>
      </c>
      <c r="T9124" s="26">
        <v>4.59</v>
      </c>
      <c r="U9124" s="8">
        <v>165.96</v>
      </c>
      <c r="V9124" t="s">
        <v>112</v>
      </c>
      <c r="W9124" t="s">
        <v>2276</v>
      </c>
      <c r="X9124" t="s">
        <v>42</v>
      </c>
      <c r="Y9124" t="s">
        <v>2277</v>
      </c>
      <c r="AA9124" s="1">
        <f t="shared" si="859"/>
        <v>46122</v>
      </c>
      <c r="AB9124" s="2">
        <f t="shared" si="860"/>
        <v>4</v>
      </c>
      <c r="AC9124" s="2">
        <f t="shared" si="861"/>
        <v>2026</v>
      </c>
      <c r="AD9124" s="2" t="str">
        <f>IFERROR(VLOOKUP(A9124,'Aux Área'!$A$4:$B$123,2,0),"-")</f>
        <v>INSPEÇÃO</v>
      </c>
    </row>
    <row r="9125" spans="1:30" x14ac:dyDescent="0.3">
      <c r="A9125" t="s">
        <v>2638</v>
      </c>
      <c r="B9125" t="s">
        <v>4593</v>
      </c>
      <c r="C9125" t="s">
        <v>14043</v>
      </c>
      <c r="D9125" t="s">
        <v>4358</v>
      </c>
      <c r="E9125" t="s">
        <v>4359</v>
      </c>
      <c r="F9125" t="s">
        <v>2641</v>
      </c>
      <c r="G9125" t="s">
        <v>1135</v>
      </c>
      <c r="H9125" t="s">
        <v>2275</v>
      </c>
      <c r="I9125" t="s">
        <v>1497</v>
      </c>
      <c r="J9125" t="s">
        <v>275</v>
      </c>
      <c r="K9125" t="s">
        <v>276</v>
      </c>
      <c r="L9125" t="s">
        <v>124</v>
      </c>
      <c r="M9125" t="s">
        <v>38</v>
      </c>
      <c r="N9125" t="s">
        <v>39</v>
      </c>
      <c r="O9125" s="23">
        <v>464</v>
      </c>
      <c r="P9125" s="9">
        <v>9.31</v>
      </c>
      <c r="Q9125" t="s">
        <v>40</v>
      </c>
      <c r="R9125">
        <v>144906</v>
      </c>
      <c r="S9125" s="9">
        <v>49.84</v>
      </c>
      <c r="T9125" s="26">
        <v>4.79</v>
      </c>
      <c r="U9125" s="8">
        <v>238.73</v>
      </c>
      <c r="V9125" t="s">
        <v>14044</v>
      </c>
      <c r="W9125" t="s">
        <v>2276</v>
      </c>
      <c r="X9125" t="s">
        <v>42</v>
      </c>
      <c r="Y9125" t="s">
        <v>2277</v>
      </c>
      <c r="AA9125" s="1">
        <f t="shared" si="859"/>
        <v>46123</v>
      </c>
      <c r="AB9125" s="2">
        <f t="shared" si="860"/>
        <v>4</v>
      </c>
      <c r="AC9125" s="2">
        <f t="shared" si="861"/>
        <v>2026</v>
      </c>
      <c r="AD9125" s="2" t="str">
        <f>IFERROR(VLOOKUP(A9125,'Aux Área'!$A$4:$B$123,2,0),"-")</f>
        <v>INSPEÇÃO</v>
      </c>
    </row>
    <row r="9126" spans="1:30" x14ac:dyDescent="0.3">
      <c r="A9126" t="s">
        <v>5543</v>
      </c>
      <c r="B9126" t="s">
        <v>11845</v>
      </c>
      <c r="C9126" t="s">
        <v>14045</v>
      </c>
      <c r="D9126" t="s">
        <v>13857</v>
      </c>
      <c r="E9126" t="s">
        <v>13858</v>
      </c>
      <c r="F9126" t="s">
        <v>6207</v>
      </c>
      <c r="G9126" t="s">
        <v>1135</v>
      </c>
      <c r="H9126" t="s">
        <v>5545</v>
      </c>
      <c r="I9126" t="s">
        <v>839</v>
      </c>
      <c r="J9126" t="s">
        <v>89</v>
      </c>
      <c r="K9126" t="s">
        <v>90</v>
      </c>
      <c r="L9126" t="s">
        <v>91</v>
      </c>
      <c r="M9126" t="s">
        <v>38</v>
      </c>
      <c r="N9126" t="s">
        <v>39</v>
      </c>
      <c r="O9126" s="23">
        <v>444</v>
      </c>
      <c r="P9126" s="9">
        <v>11.39</v>
      </c>
      <c r="Q9126" t="s">
        <v>40</v>
      </c>
      <c r="R9126">
        <v>49023</v>
      </c>
      <c r="S9126" s="9">
        <v>38.99</v>
      </c>
      <c r="T9126" s="26">
        <v>4.6900000000000004</v>
      </c>
      <c r="U9126" s="8">
        <v>182.86</v>
      </c>
      <c r="V9126" t="s">
        <v>14046</v>
      </c>
      <c r="W9126" t="s">
        <v>2276</v>
      </c>
      <c r="X9126" t="s">
        <v>42</v>
      </c>
      <c r="Y9126" t="s">
        <v>2277</v>
      </c>
      <c r="AA9126" s="1">
        <f t="shared" si="859"/>
        <v>46123</v>
      </c>
      <c r="AB9126" s="2">
        <f t="shared" si="860"/>
        <v>4</v>
      </c>
      <c r="AC9126" s="2">
        <f t="shared" si="861"/>
        <v>2026</v>
      </c>
      <c r="AD9126" s="2" t="str">
        <f>IFERROR(VLOOKUP(A9126,'Aux Área'!$A$4:$B$123,2,0),"-")</f>
        <v>INSPEÇÃO</v>
      </c>
    </row>
    <row r="9127" spans="1:30" x14ac:dyDescent="0.3">
      <c r="A9127" t="s">
        <v>2306</v>
      </c>
      <c r="B9127" t="s">
        <v>4613</v>
      </c>
      <c r="C9127" t="s">
        <v>14047</v>
      </c>
      <c r="D9127" t="s">
        <v>3212</v>
      </c>
      <c r="E9127" t="s">
        <v>3213</v>
      </c>
      <c r="F9127" t="s">
        <v>2309</v>
      </c>
      <c r="G9127" t="s">
        <v>1135</v>
      </c>
      <c r="H9127" t="s">
        <v>2275</v>
      </c>
      <c r="I9127" t="s">
        <v>1497</v>
      </c>
      <c r="J9127" t="s">
        <v>1665</v>
      </c>
      <c r="K9127" t="s">
        <v>1666</v>
      </c>
      <c r="L9127" t="s">
        <v>301</v>
      </c>
      <c r="M9127" t="s">
        <v>38</v>
      </c>
      <c r="N9127" t="s">
        <v>39</v>
      </c>
      <c r="O9127" s="23">
        <v>316</v>
      </c>
      <c r="P9127" s="9">
        <v>10.38</v>
      </c>
      <c r="Q9127" t="s">
        <v>40</v>
      </c>
      <c r="R9127">
        <v>157365</v>
      </c>
      <c r="S9127" s="9">
        <v>30.43</v>
      </c>
      <c r="T9127" s="26">
        <v>4.6900000000000004</v>
      </c>
      <c r="U9127" s="8">
        <v>142.72</v>
      </c>
      <c r="V9127" t="s">
        <v>14048</v>
      </c>
      <c r="W9127" t="s">
        <v>2276</v>
      </c>
      <c r="X9127" t="s">
        <v>42</v>
      </c>
      <c r="Y9127" t="s">
        <v>2277</v>
      </c>
      <c r="AA9127" s="1">
        <f t="shared" si="859"/>
        <v>46123</v>
      </c>
      <c r="AB9127" s="2">
        <f t="shared" si="860"/>
        <v>4</v>
      </c>
      <c r="AC9127" s="2">
        <f t="shared" si="861"/>
        <v>2026</v>
      </c>
      <c r="AD9127" s="2" t="str">
        <f>IFERROR(VLOOKUP(A9127,'Aux Área'!$A$4:$B$123,2,0),"-")</f>
        <v>INSPEÇÃO</v>
      </c>
    </row>
    <row r="9128" spans="1:30" x14ac:dyDescent="0.3">
      <c r="A9128" t="s">
        <v>2643</v>
      </c>
      <c r="B9128" t="s">
        <v>2307</v>
      </c>
      <c r="C9128" t="s">
        <v>14049</v>
      </c>
      <c r="D9128" t="s">
        <v>7196</v>
      </c>
      <c r="E9128" t="s">
        <v>7197</v>
      </c>
      <c r="F9128" t="s">
        <v>2646</v>
      </c>
      <c r="G9128" t="s">
        <v>1300</v>
      </c>
      <c r="H9128" t="s">
        <v>1301</v>
      </c>
      <c r="I9128" t="s">
        <v>37</v>
      </c>
      <c r="J9128" t="s">
        <v>122</v>
      </c>
      <c r="K9128" t="s">
        <v>123</v>
      </c>
      <c r="L9128" t="s">
        <v>124</v>
      </c>
      <c r="M9128" t="s">
        <v>38</v>
      </c>
      <c r="N9128" t="s">
        <v>39</v>
      </c>
      <c r="O9128" s="23">
        <v>318</v>
      </c>
      <c r="P9128" s="9">
        <v>8.75</v>
      </c>
      <c r="Q9128" t="s">
        <v>40</v>
      </c>
      <c r="R9128">
        <v>152651</v>
      </c>
      <c r="S9128" s="9">
        <v>36.33</v>
      </c>
      <c r="T9128" s="26">
        <v>4.59</v>
      </c>
      <c r="U9128" s="8">
        <v>166.75</v>
      </c>
      <c r="V9128" t="s">
        <v>246</v>
      </c>
      <c r="W9128" t="s">
        <v>2276</v>
      </c>
      <c r="X9128" t="s">
        <v>42</v>
      </c>
      <c r="Y9128" t="s">
        <v>2277</v>
      </c>
      <c r="AA9128" s="1">
        <f t="shared" si="859"/>
        <v>46123</v>
      </c>
      <c r="AB9128" s="2">
        <f t="shared" si="860"/>
        <v>4</v>
      </c>
      <c r="AC9128" s="2">
        <f t="shared" si="861"/>
        <v>2026</v>
      </c>
      <c r="AD9128" s="2" t="str">
        <f>IFERROR(VLOOKUP(A9128,'Aux Área'!$A$4:$B$123,2,0),"-")</f>
        <v>INSPEÇÃO</v>
      </c>
    </row>
    <row r="9129" spans="1:30" x14ac:dyDescent="0.3">
      <c r="A9129" t="s">
        <v>52</v>
      </c>
      <c r="B9129" t="s">
        <v>1449</v>
      </c>
      <c r="C9129" t="s">
        <v>14050</v>
      </c>
      <c r="D9129" t="s">
        <v>3197</v>
      </c>
      <c r="E9129" t="s">
        <v>3198</v>
      </c>
      <c r="F9129" t="s">
        <v>53</v>
      </c>
      <c r="G9129" t="s">
        <v>35</v>
      </c>
      <c r="H9129" t="s">
        <v>36</v>
      </c>
      <c r="I9129" t="s">
        <v>37</v>
      </c>
      <c r="J9129" t="s">
        <v>650</v>
      </c>
      <c r="K9129" t="s">
        <v>651</v>
      </c>
      <c r="L9129" t="s">
        <v>124</v>
      </c>
      <c r="M9129" t="s">
        <v>38</v>
      </c>
      <c r="N9129" t="s">
        <v>39</v>
      </c>
      <c r="O9129" s="23">
        <v>235</v>
      </c>
      <c r="P9129" s="9">
        <v>7.97</v>
      </c>
      <c r="Q9129" t="s">
        <v>40</v>
      </c>
      <c r="R9129">
        <v>94659</v>
      </c>
      <c r="S9129" s="9">
        <v>29.49</v>
      </c>
      <c r="T9129" s="26">
        <v>4.6509999999999998</v>
      </c>
      <c r="U9129" s="8">
        <v>137.16</v>
      </c>
      <c r="V9129" t="s">
        <v>14051</v>
      </c>
      <c r="W9129" t="s">
        <v>2007</v>
      </c>
      <c r="X9129" t="s">
        <v>42</v>
      </c>
      <c r="Y9129" t="s">
        <v>1740</v>
      </c>
      <c r="AA9129" s="1">
        <f t="shared" si="859"/>
        <v>46123</v>
      </c>
      <c r="AB9129" s="2">
        <f t="shared" si="860"/>
        <v>4</v>
      </c>
      <c r="AC9129" s="2">
        <f t="shared" si="861"/>
        <v>2026</v>
      </c>
      <c r="AD9129" s="2" t="str">
        <f>IFERROR(VLOOKUP(A9129,'Aux Área'!$A$4:$B$123,2,0),"-")</f>
        <v>OPERAÇÃO</v>
      </c>
    </row>
    <row r="9130" spans="1:30" x14ac:dyDescent="0.3">
      <c r="A9130" t="s">
        <v>1945</v>
      </c>
      <c r="B9130" t="s">
        <v>2124</v>
      </c>
      <c r="C9130" t="s">
        <v>14052</v>
      </c>
      <c r="D9130" t="s">
        <v>1802</v>
      </c>
      <c r="E9130" t="s">
        <v>1803</v>
      </c>
      <c r="F9130" t="s">
        <v>653</v>
      </c>
      <c r="G9130" t="s">
        <v>1495</v>
      </c>
      <c r="H9130" t="s">
        <v>1804</v>
      </c>
      <c r="I9130" t="s">
        <v>1497</v>
      </c>
      <c r="J9130" t="s">
        <v>231</v>
      </c>
      <c r="K9130" t="s">
        <v>232</v>
      </c>
      <c r="L9130" t="s">
        <v>217</v>
      </c>
      <c r="M9130" t="s">
        <v>38</v>
      </c>
      <c r="N9130" t="s">
        <v>668</v>
      </c>
      <c r="O9130" s="23">
        <v>0</v>
      </c>
      <c r="P9130" s="9">
        <v>0</v>
      </c>
      <c r="Q9130" t="s">
        <v>40</v>
      </c>
      <c r="R9130">
        <v>0</v>
      </c>
      <c r="S9130" s="9">
        <v>93.92</v>
      </c>
      <c r="T9130" s="26">
        <v>7.5910000000000002</v>
      </c>
      <c r="U9130" s="8">
        <v>712.91</v>
      </c>
      <c r="V9130" t="s">
        <v>14053</v>
      </c>
      <c r="W9130" t="s">
        <v>652</v>
      </c>
      <c r="X9130" t="s">
        <v>42</v>
      </c>
      <c r="Y9130" t="s">
        <v>653</v>
      </c>
      <c r="AA9130" s="1">
        <f t="shared" si="859"/>
        <v>46123</v>
      </c>
      <c r="AB9130" s="2">
        <f t="shared" si="860"/>
        <v>4</v>
      </c>
      <c r="AC9130" s="2">
        <f t="shared" si="861"/>
        <v>2026</v>
      </c>
      <c r="AD9130" s="2" t="str">
        <f>IFERROR(VLOOKUP(A9130,'Aux Área'!$A$4:$B$123,2,0),"-")</f>
        <v>SÃO PEDRO</v>
      </c>
    </row>
    <row r="9131" spans="1:30" x14ac:dyDescent="0.3">
      <c r="A9131" t="s">
        <v>2041</v>
      </c>
      <c r="B9131" t="s">
        <v>2042</v>
      </c>
      <c r="C9131" t="s">
        <v>14054</v>
      </c>
      <c r="D9131" t="s">
        <v>1297</v>
      </c>
      <c r="E9131" t="s">
        <v>2221</v>
      </c>
      <c r="F9131" t="s">
        <v>2044</v>
      </c>
      <c r="G9131" t="s">
        <v>659</v>
      </c>
      <c r="H9131" t="s">
        <v>1996</v>
      </c>
      <c r="I9131" t="s">
        <v>1997</v>
      </c>
      <c r="J9131" t="s">
        <v>231</v>
      </c>
      <c r="K9131" t="s">
        <v>232</v>
      </c>
      <c r="L9131" t="s">
        <v>217</v>
      </c>
      <c r="M9131" t="s">
        <v>38</v>
      </c>
      <c r="N9131" t="s">
        <v>668</v>
      </c>
      <c r="O9131" s="23">
        <v>388</v>
      </c>
      <c r="P9131" s="9">
        <v>6.1</v>
      </c>
      <c r="Q9131" t="s">
        <v>40</v>
      </c>
      <c r="R9131">
        <v>44903</v>
      </c>
      <c r="S9131" s="9">
        <v>63.62</v>
      </c>
      <c r="T9131" s="26">
        <v>7.59</v>
      </c>
      <c r="U9131" s="8">
        <v>482.88</v>
      </c>
      <c r="V9131" t="s">
        <v>14055</v>
      </c>
      <c r="W9131" t="s">
        <v>1985</v>
      </c>
      <c r="X9131" t="s">
        <v>42</v>
      </c>
      <c r="Y9131" t="s">
        <v>1986</v>
      </c>
      <c r="AA9131" s="1">
        <f t="shared" si="859"/>
        <v>46123</v>
      </c>
      <c r="AB9131" s="2">
        <f t="shared" si="860"/>
        <v>4</v>
      </c>
      <c r="AC9131" s="2">
        <f t="shared" si="861"/>
        <v>2026</v>
      </c>
      <c r="AD9131" s="2" t="str">
        <f>IFERROR(VLOOKUP(A9131,'Aux Área'!$A$4:$B$123,2,0),"-")</f>
        <v>PESADOS</v>
      </c>
    </row>
    <row r="9132" spans="1:30" x14ac:dyDescent="0.3">
      <c r="A9132" t="s">
        <v>2041</v>
      </c>
      <c r="C9132" t="s">
        <v>14054</v>
      </c>
      <c r="F9132" t="s">
        <v>2044</v>
      </c>
      <c r="K9132" t="s">
        <v>232</v>
      </c>
      <c r="N9132" t="s">
        <v>15690</v>
      </c>
      <c r="O9132" t="s">
        <v>15244</v>
      </c>
      <c r="P9132" s="9" t="s">
        <v>15244</v>
      </c>
      <c r="Q9132" t="s">
        <v>40</v>
      </c>
      <c r="R9132" t="s">
        <v>15244</v>
      </c>
      <c r="S9132">
        <v>5.03</v>
      </c>
      <c r="U9132" s="8">
        <v>16.600000000000001</v>
      </c>
      <c r="AA9132" s="1">
        <f t="shared" si="859"/>
        <v>46123</v>
      </c>
      <c r="AB9132" s="2">
        <f t="shared" si="860"/>
        <v>4</v>
      </c>
      <c r="AC9132" s="2">
        <f t="shared" si="861"/>
        <v>2026</v>
      </c>
      <c r="AD9132" s="2" t="str">
        <f>IFERROR(VLOOKUP(A9132,'Aux Área'!$A$4:$B$123,2,0),"-")</f>
        <v>PESADOS</v>
      </c>
    </row>
    <row r="9133" spans="1:30" x14ac:dyDescent="0.3">
      <c r="A9133" t="s">
        <v>2278</v>
      </c>
      <c r="B9133" t="s">
        <v>4664</v>
      </c>
      <c r="C9133" t="s">
        <v>14056</v>
      </c>
      <c r="D9133" t="s">
        <v>3208</v>
      </c>
      <c r="E9133" t="s">
        <v>3209</v>
      </c>
      <c r="F9133" t="s">
        <v>2281</v>
      </c>
      <c r="G9133" t="s">
        <v>1135</v>
      </c>
      <c r="H9133" t="s">
        <v>2275</v>
      </c>
      <c r="I9133" t="s">
        <v>1497</v>
      </c>
      <c r="J9133" t="s">
        <v>11506</v>
      </c>
      <c r="K9133" t="s">
        <v>11507</v>
      </c>
      <c r="L9133" t="s">
        <v>84</v>
      </c>
      <c r="M9133" t="s">
        <v>38</v>
      </c>
      <c r="N9133" t="s">
        <v>39</v>
      </c>
      <c r="O9133" s="23">
        <v>396</v>
      </c>
      <c r="P9133" s="9">
        <v>9.64</v>
      </c>
      <c r="Q9133" t="s">
        <v>40</v>
      </c>
      <c r="R9133">
        <v>159326</v>
      </c>
      <c r="S9133" s="9">
        <v>41.1</v>
      </c>
      <c r="T9133" s="26">
        <v>4.9889999999999999</v>
      </c>
      <c r="U9133" s="8">
        <v>205.04</v>
      </c>
      <c r="V9133" t="s">
        <v>112</v>
      </c>
      <c r="W9133" t="s">
        <v>2276</v>
      </c>
      <c r="X9133" t="s">
        <v>42</v>
      </c>
      <c r="Y9133" t="s">
        <v>2277</v>
      </c>
      <c r="AA9133" s="1">
        <f t="shared" si="859"/>
        <v>46123</v>
      </c>
      <c r="AB9133" s="2">
        <f t="shared" si="860"/>
        <v>4</v>
      </c>
      <c r="AC9133" s="2">
        <f t="shared" si="861"/>
        <v>2026</v>
      </c>
      <c r="AD9133" s="2" t="str">
        <f>IFERROR(VLOOKUP(A9133,'Aux Área'!$A$4:$B$123,2,0),"-")</f>
        <v>INSPEÇÃO</v>
      </c>
    </row>
    <row r="9134" spans="1:30" x14ac:dyDescent="0.3">
      <c r="A9134" t="s">
        <v>2282</v>
      </c>
      <c r="B9134" t="s">
        <v>4679</v>
      </c>
      <c r="C9134" t="s">
        <v>14057</v>
      </c>
      <c r="D9134" t="s">
        <v>10122</v>
      </c>
      <c r="E9134" t="s">
        <v>9671</v>
      </c>
      <c r="F9134" t="s">
        <v>2285</v>
      </c>
      <c r="G9134" t="s">
        <v>1135</v>
      </c>
      <c r="H9134" t="s">
        <v>2275</v>
      </c>
      <c r="I9134" t="s">
        <v>1497</v>
      </c>
      <c r="J9134" t="s">
        <v>165</v>
      </c>
      <c r="K9134" t="s">
        <v>166</v>
      </c>
      <c r="L9134" t="s">
        <v>167</v>
      </c>
      <c r="M9134" t="s">
        <v>38</v>
      </c>
      <c r="N9134" t="s">
        <v>39</v>
      </c>
      <c r="O9134" s="23">
        <v>390</v>
      </c>
      <c r="P9134" s="9">
        <v>9.52</v>
      </c>
      <c r="Q9134" t="s">
        <v>40</v>
      </c>
      <c r="R9134">
        <v>135858</v>
      </c>
      <c r="S9134" s="9">
        <v>40.97</v>
      </c>
      <c r="T9134" s="26">
        <v>4.99</v>
      </c>
      <c r="U9134" s="8">
        <v>204.45</v>
      </c>
      <c r="V9134" t="s">
        <v>112</v>
      </c>
      <c r="W9134" t="s">
        <v>2276</v>
      </c>
      <c r="X9134" t="s">
        <v>42</v>
      </c>
      <c r="Y9134" t="s">
        <v>2277</v>
      </c>
      <c r="AA9134" s="1">
        <f t="shared" si="859"/>
        <v>46123</v>
      </c>
      <c r="AB9134" s="2">
        <f t="shared" si="860"/>
        <v>4</v>
      </c>
      <c r="AC9134" s="2">
        <f t="shared" si="861"/>
        <v>2026</v>
      </c>
      <c r="AD9134" s="2" t="str">
        <f>IFERROR(VLOOKUP(A9134,'Aux Área'!$A$4:$B$123,2,0),"-")</f>
        <v>INSPEÇÃO</v>
      </c>
    </row>
    <row r="9135" spans="1:30" x14ac:dyDescent="0.3">
      <c r="A9135" t="s">
        <v>58</v>
      </c>
      <c r="B9135" t="s">
        <v>250</v>
      </c>
      <c r="C9135" t="s">
        <v>14058</v>
      </c>
      <c r="D9135" t="s">
        <v>87</v>
      </c>
      <c r="E9135" t="s">
        <v>88</v>
      </c>
      <c r="F9135" t="s">
        <v>59</v>
      </c>
      <c r="G9135" t="s">
        <v>35</v>
      </c>
      <c r="H9135" t="s">
        <v>36</v>
      </c>
      <c r="I9135" t="s">
        <v>37</v>
      </c>
      <c r="J9135" t="s">
        <v>356</v>
      </c>
      <c r="K9135" t="s">
        <v>357</v>
      </c>
      <c r="L9135" t="s">
        <v>124</v>
      </c>
      <c r="M9135" t="s">
        <v>38</v>
      </c>
      <c r="N9135" t="s">
        <v>39</v>
      </c>
      <c r="O9135" s="10">
        <v>260</v>
      </c>
      <c r="P9135" s="24">
        <v>6.29</v>
      </c>
      <c r="Q9135" t="s">
        <v>40</v>
      </c>
      <c r="R9135" s="27">
        <v>94524</v>
      </c>
      <c r="S9135" s="9">
        <v>41.35</v>
      </c>
      <c r="T9135" s="26">
        <v>4.7910000000000004</v>
      </c>
      <c r="U9135" s="8">
        <v>198.11</v>
      </c>
      <c r="V9135" t="s">
        <v>14059</v>
      </c>
      <c r="W9135" t="s">
        <v>2007</v>
      </c>
      <c r="X9135" t="s">
        <v>42</v>
      </c>
      <c r="Y9135" t="s">
        <v>1740</v>
      </c>
      <c r="AA9135" s="1">
        <f t="shared" si="859"/>
        <v>46123</v>
      </c>
      <c r="AB9135" s="2">
        <f t="shared" si="860"/>
        <v>4</v>
      </c>
      <c r="AC9135" s="2">
        <f t="shared" si="861"/>
        <v>2026</v>
      </c>
      <c r="AD9135" s="2" t="str">
        <f>IFERROR(VLOOKUP(A9135,'Aux Área'!$A$4:$B$123,2,0),"-")</f>
        <v>CONSERVA</v>
      </c>
    </row>
    <row r="9136" spans="1:30" x14ac:dyDescent="0.3">
      <c r="A9136" t="s">
        <v>2700</v>
      </c>
      <c r="B9136" t="s">
        <v>2000</v>
      </c>
      <c r="C9136" t="s">
        <v>14060</v>
      </c>
      <c r="D9136" t="s">
        <v>3547</v>
      </c>
      <c r="E9136" t="s">
        <v>3548</v>
      </c>
      <c r="F9136" t="s">
        <v>2703</v>
      </c>
      <c r="G9136" t="s">
        <v>659</v>
      </c>
      <c r="H9136" t="s">
        <v>1996</v>
      </c>
      <c r="I9136" t="s">
        <v>1997</v>
      </c>
      <c r="J9136" t="s">
        <v>275</v>
      </c>
      <c r="K9136" t="s">
        <v>276</v>
      </c>
      <c r="L9136" t="s">
        <v>124</v>
      </c>
      <c r="M9136" t="s">
        <v>38</v>
      </c>
      <c r="N9136" t="s">
        <v>668</v>
      </c>
      <c r="O9136" s="23">
        <v>488</v>
      </c>
      <c r="P9136" s="9">
        <v>5.4</v>
      </c>
      <c r="Q9136" t="s">
        <v>40</v>
      </c>
      <c r="R9136">
        <v>31435</v>
      </c>
      <c r="S9136" s="9">
        <v>90.41</v>
      </c>
      <c r="T9136" s="26">
        <v>7.49</v>
      </c>
      <c r="U9136" s="8">
        <v>677.17</v>
      </c>
      <c r="V9136" t="s">
        <v>14061</v>
      </c>
      <c r="W9136" t="s">
        <v>1985</v>
      </c>
      <c r="X9136" t="s">
        <v>42</v>
      </c>
      <c r="Y9136" t="s">
        <v>1986</v>
      </c>
      <c r="AA9136" s="1">
        <f t="shared" ref="AA9136:AA9199" si="862">IFERROR(DATEVALUE(C9136),"-")</f>
        <v>46123</v>
      </c>
      <c r="AB9136" s="2">
        <f t="shared" ref="AB9136:AB9199" si="863">IFERROR(MONTH(AA9136),"-")</f>
        <v>4</v>
      </c>
      <c r="AC9136" s="2">
        <f t="shared" ref="AC9136:AC9199" si="864">IFERROR(YEAR(AA9136),"-")</f>
        <v>2026</v>
      </c>
      <c r="AD9136" s="2" t="str">
        <f>IFERROR(VLOOKUP(A9136,'Aux Área'!$A$4:$B$123,2,0),"-")</f>
        <v>PESADOS</v>
      </c>
    </row>
    <row r="9137" spans="1:30" x14ac:dyDescent="0.3">
      <c r="A9137" t="s">
        <v>2700</v>
      </c>
      <c r="C9137" t="s">
        <v>15841</v>
      </c>
      <c r="F9137" t="s">
        <v>2703</v>
      </c>
      <c r="K9137" t="s">
        <v>276</v>
      </c>
      <c r="N9137" t="s">
        <v>15690</v>
      </c>
      <c r="O9137" t="s">
        <v>15244</v>
      </c>
      <c r="P9137" s="9" t="s">
        <v>15244</v>
      </c>
      <c r="Q9137" t="s">
        <v>40</v>
      </c>
      <c r="R9137" t="s">
        <v>15244</v>
      </c>
      <c r="S9137">
        <v>3.85</v>
      </c>
      <c r="U9137" s="8">
        <v>14.61</v>
      </c>
      <c r="AA9137" s="1">
        <f t="shared" si="862"/>
        <v>46123</v>
      </c>
      <c r="AB9137" s="2">
        <f t="shared" si="863"/>
        <v>4</v>
      </c>
      <c r="AC9137" s="2">
        <f t="shared" si="864"/>
        <v>2026</v>
      </c>
      <c r="AD9137" s="2" t="str">
        <f>IFERROR(VLOOKUP(A9137,'Aux Área'!$A$4:$B$123,2,0),"-")</f>
        <v>PESADOS</v>
      </c>
    </row>
    <row r="9138" spans="1:30" x14ac:dyDescent="0.3">
      <c r="A9138" t="s">
        <v>62</v>
      </c>
      <c r="B9138" t="s">
        <v>1455</v>
      </c>
      <c r="C9138" t="s">
        <v>14062</v>
      </c>
      <c r="D9138" t="s">
        <v>158</v>
      </c>
      <c r="E9138" t="s">
        <v>159</v>
      </c>
      <c r="F9138" t="s">
        <v>63</v>
      </c>
      <c r="G9138" t="s">
        <v>35</v>
      </c>
      <c r="H9138" t="s">
        <v>36</v>
      </c>
      <c r="I9138" t="s">
        <v>37</v>
      </c>
      <c r="J9138" t="s">
        <v>370</v>
      </c>
      <c r="K9138" t="s">
        <v>371</v>
      </c>
      <c r="L9138" t="s">
        <v>124</v>
      </c>
      <c r="M9138" t="s">
        <v>38</v>
      </c>
      <c r="N9138" t="s">
        <v>39</v>
      </c>
      <c r="O9138" s="23">
        <v>286</v>
      </c>
      <c r="P9138" s="9">
        <v>9.4499999999999993</v>
      </c>
      <c r="Q9138" t="s">
        <v>40</v>
      </c>
      <c r="R9138">
        <v>74777</v>
      </c>
      <c r="S9138" s="9">
        <v>30.27</v>
      </c>
      <c r="T9138" s="26">
        <v>4.9909999999999997</v>
      </c>
      <c r="U9138" s="8">
        <v>151.07</v>
      </c>
      <c r="V9138" t="s">
        <v>14063</v>
      </c>
      <c r="W9138" t="s">
        <v>2007</v>
      </c>
      <c r="X9138" t="s">
        <v>42</v>
      </c>
      <c r="Y9138" t="s">
        <v>1740</v>
      </c>
      <c r="AA9138" s="1">
        <f t="shared" si="862"/>
        <v>46123</v>
      </c>
      <c r="AB9138" s="2">
        <f t="shared" si="863"/>
        <v>4</v>
      </c>
      <c r="AC9138" s="2">
        <f t="shared" si="864"/>
        <v>2026</v>
      </c>
      <c r="AD9138" s="2" t="str">
        <f>IFERROR(VLOOKUP(A9138,'Aux Área'!$A$4:$B$123,2,0),"-")</f>
        <v>CONSERVA</v>
      </c>
    </row>
    <row r="9139" spans="1:30" x14ac:dyDescent="0.3">
      <c r="A9139" t="s">
        <v>66</v>
      </c>
      <c r="B9139" t="s">
        <v>464</v>
      </c>
      <c r="C9139" t="s">
        <v>14064</v>
      </c>
      <c r="D9139" t="s">
        <v>11653</v>
      </c>
      <c r="E9139" t="s">
        <v>11654</v>
      </c>
      <c r="F9139" t="s">
        <v>67</v>
      </c>
      <c r="G9139" t="s">
        <v>35</v>
      </c>
      <c r="H9139" t="s">
        <v>36</v>
      </c>
      <c r="I9139" t="s">
        <v>37</v>
      </c>
      <c r="J9139" t="s">
        <v>13472</v>
      </c>
      <c r="K9139" t="s">
        <v>13473</v>
      </c>
      <c r="L9139" t="s">
        <v>84</v>
      </c>
      <c r="M9139" t="s">
        <v>38</v>
      </c>
      <c r="N9139" t="s">
        <v>39</v>
      </c>
      <c r="O9139" s="23">
        <v>160</v>
      </c>
      <c r="P9139" s="9">
        <v>9.5</v>
      </c>
      <c r="Q9139" t="s">
        <v>40</v>
      </c>
      <c r="R9139">
        <v>25598</v>
      </c>
      <c r="S9139" s="9">
        <v>16.850000000000001</v>
      </c>
      <c r="T9139" s="26">
        <v>3.97</v>
      </c>
      <c r="U9139" s="8">
        <v>66.89</v>
      </c>
      <c r="V9139" t="s">
        <v>112</v>
      </c>
      <c r="W9139" t="s">
        <v>2007</v>
      </c>
      <c r="X9139" t="s">
        <v>42</v>
      </c>
      <c r="Y9139" t="s">
        <v>1740</v>
      </c>
      <c r="AA9139" s="1">
        <f t="shared" si="862"/>
        <v>46123</v>
      </c>
      <c r="AB9139" s="2">
        <f t="shared" si="863"/>
        <v>4</v>
      </c>
      <c r="AC9139" s="2">
        <f t="shared" si="864"/>
        <v>2026</v>
      </c>
      <c r="AD9139" s="2" t="str">
        <f>IFERROR(VLOOKUP(A9139,'Aux Área'!$A$4:$B$123,2,0),"-")</f>
        <v>OPERAÇÃO</v>
      </c>
    </row>
    <row r="9140" spans="1:30" x14ac:dyDescent="0.3">
      <c r="A9140" t="s">
        <v>2638</v>
      </c>
      <c r="B9140" t="s">
        <v>4593</v>
      </c>
      <c r="C9140" t="s">
        <v>14065</v>
      </c>
      <c r="D9140" t="s">
        <v>10306</v>
      </c>
      <c r="E9140" t="s">
        <v>9673</v>
      </c>
      <c r="F9140" t="s">
        <v>2641</v>
      </c>
      <c r="G9140" t="s">
        <v>1135</v>
      </c>
      <c r="H9140" t="s">
        <v>2275</v>
      </c>
      <c r="I9140" t="s">
        <v>1497</v>
      </c>
      <c r="J9140" t="s">
        <v>275</v>
      </c>
      <c r="K9140" t="s">
        <v>276</v>
      </c>
      <c r="L9140" t="s">
        <v>124</v>
      </c>
      <c r="M9140" t="s">
        <v>38</v>
      </c>
      <c r="N9140" t="s">
        <v>39</v>
      </c>
      <c r="O9140" s="23">
        <v>367</v>
      </c>
      <c r="P9140" s="9">
        <v>9.94</v>
      </c>
      <c r="Q9140" t="s">
        <v>40</v>
      </c>
      <c r="R9140">
        <v>145273</v>
      </c>
      <c r="S9140" s="9">
        <v>36.92</v>
      </c>
      <c r="T9140" s="26">
        <v>4.79</v>
      </c>
      <c r="U9140" s="8">
        <v>176.85</v>
      </c>
      <c r="V9140" t="s">
        <v>14066</v>
      </c>
      <c r="W9140" t="s">
        <v>2276</v>
      </c>
      <c r="X9140" t="s">
        <v>42</v>
      </c>
      <c r="Y9140" t="s">
        <v>2277</v>
      </c>
      <c r="AA9140" s="1">
        <f t="shared" si="862"/>
        <v>46123</v>
      </c>
      <c r="AB9140" s="2">
        <f t="shared" si="863"/>
        <v>4</v>
      </c>
      <c r="AC9140" s="2">
        <f t="shared" si="864"/>
        <v>2026</v>
      </c>
      <c r="AD9140" s="2" t="str">
        <f>IFERROR(VLOOKUP(A9140,'Aux Área'!$A$4:$B$123,2,0),"-")</f>
        <v>INSPEÇÃO</v>
      </c>
    </row>
    <row r="9141" spans="1:30" x14ac:dyDescent="0.3">
      <c r="A9141" t="s">
        <v>2650</v>
      </c>
      <c r="B9141" t="s">
        <v>10989</v>
      </c>
      <c r="C9141" t="s">
        <v>14067</v>
      </c>
      <c r="D9141" t="s">
        <v>2944</v>
      </c>
      <c r="E9141" t="s">
        <v>2945</v>
      </c>
      <c r="F9141" t="s">
        <v>3615</v>
      </c>
      <c r="G9141" t="s">
        <v>1300</v>
      </c>
      <c r="H9141" t="s">
        <v>2635</v>
      </c>
      <c r="I9141" t="s">
        <v>37</v>
      </c>
      <c r="J9141" t="s">
        <v>2817</v>
      </c>
      <c r="K9141" t="s">
        <v>2818</v>
      </c>
      <c r="L9141" t="s">
        <v>84</v>
      </c>
      <c r="M9141" t="s">
        <v>38</v>
      </c>
      <c r="N9141" t="s">
        <v>39</v>
      </c>
      <c r="O9141" s="23">
        <v>254</v>
      </c>
      <c r="P9141" s="9">
        <v>5.12</v>
      </c>
      <c r="Q9141" t="s">
        <v>40</v>
      </c>
      <c r="R9141">
        <v>27912</v>
      </c>
      <c r="S9141" s="9">
        <v>49.57</v>
      </c>
      <c r="T9141" s="26">
        <v>5.2709999999999999</v>
      </c>
      <c r="U9141" s="8">
        <v>261.27</v>
      </c>
      <c r="V9141" t="s">
        <v>14068</v>
      </c>
      <c r="W9141" t="s">
        <v>2276</v>
      </c>
      <c r="X9141" t="s">
        <v>42</v>
      </c>
      <c r="Y9141" t="s">
        <v>1740</v>
      </c>
      <c r="AA9141" s="1">
        <f t="shared" si="862"/>
        <v>46123</v>
      </c>
      <c r="AB9141" s="2">
        <f t="shared" si="863"/>
        <v>4</v>
      </c>
      <c r="AC9141" s="2">
        <f t="shared" si="864"/>
        <v>2026</v>
      </c>
      <c r="AD9141" s="2" t="str">
        <f>IFERROR(VLOOKUP(A9141,'Aux Área'!$A$4:$B$123,2,0),"-")</f>
        <v>TI</v>
      </c>
    </row>
    <row r="9142" spans="1:30" x14ac:dyDescent="0.3">
      <c r="A9142" t="s">
        <v>2181</v>
      </c>
      <c r="B9142" t="s">
        <v>4595</v>
      </c>
      <c r="C9142" t="s">
        <v>14069</v>
      </c>
      <c r="D9142" t="s">
        <v>9027</v>
      </c>
      <c r="E9142" t="s">
        <v>9028</v>
      </c>
      <c r="F9142" t="s">
        <v>2184</v>
      </c>
      <c r="G9142" t="s">
        <v>1135</v>
      </c>
      <c r="H9142" t="s">
        <v>2185</v>
      </c>
      <c r="I9142" t="s">
        <v>2186</v>
      </c>
      <c r="J9142" t="s">
        <v>241</v>
      </c>
      <c r="K9142" t="s">
        <v>242</v>
      </c>
      <c r="L9142" t="s">
        <v>110</v>
      </c>
      <c r="M9142" t="s">
        <v>38</v>
      </c>
      <c r="N9142" t="s">
        <v>668</v>
      </c>
      <c r="O9142" s="23">
        <v>763</v>
      </c>
      <c r="P9142" s="9">
        <v>14.18</v>
      </c>
      <c r="Q9142" t="s">
        <v>40</v>
      </c>
      <c r="R9142">
        <v>171600</v>
      </c>
      <c r="S9142" s="9">
        <v>53.8</v>
      </c>
      <c r="T9142" s="26">
        <v>7.44</v>
      </c>
      <c r="U9142" s="8">
        <v>400.29</v>
      </c>
      <c r="V9142" t="s">
        <v>41</v>
      </c>
      <c r="W9142" t="s">
        <v>2007</v>
      </c>
      <c r="X9142" t="s">
        <v>42</v>
      </c>
      <c r="Y9142" t="s">
        <v>12261</v>
      </c>
      <c r="AA9142" s="1">
        <f t="shared" si="862"/>
        <v>46123</v>
      </c>
      <c r="AB9142" s="2">
        <f t="shared" si="863"/>
        <v>4</v>
      </c>
      <c r="AC9142" s="2">
        <f t="shared" si="864"/>
        <v>2026</v>
      </c>
      <c r="AD9142" s="2" t="str">
        <f>IFERROR(VLOOKUP(A9142,'Aux Área'!$A$4:$B$123,2,0),"-")</f>
        <v>INSPEÇÃO</v>
      </c>
    </row>
    <row r="9143" spans="1:30" x14ac:dyDescent="0.3">
      <c r="A9143" t="s">
        <v>3092</v>
      </c>
      <c r="B9143" t="s">
        <v>4774</v>
      </c>
      <c r="C9143" t="s">
        <v>14070</v>
      </c>
      <c r="D9143" t="s">
        <v>3285</v>
      </c>
      <c r="E9143" t="s">
        <v>3286</v>
      </c>
      <c r="F9143" t="s">
        <v>3594</v>
      </c>
      <c r="G9143" t="s">
        <v>1135</v>
      </c>
      <c r="H9143" t="s">
        <v>2275</v>
      </c>
      <c r="I9143" t="s">
        <v>1497</v>
      </c>
      <c r="J9143" t="s">
        <v>231</v>
      </c>
      <c r="K9143" t="s">
        <v>232</v>
      </c>
      <c r="L9143" t="s">
        <v>217</v>
      </c>
      <c r="M9143" t="s">
        <v>38</v>
      </c>
      <c r="N9143" t="s">
        <v>39</v>
      </c>
      <c r="O9143" s="23">
        <v>486</v>
      </c>
      <c r="P9143" s="9">
        <v>10.59</v>
      </c>
      <c r="Q9143" t="s">
        <v>40</v>
      </c>
      <c r="R9143">
        <v>139019</v>
      </c>
      <c r="S9143" s="9">
        <v>45.9</v>
      </c>
      <c r="T9143" s="26">
        <v>4.7910000000000004</v>
      </c>
      <c r="U9143" s="8">
        <v>219.89</v>
      </c>
      <c r="V9143" t="s">
        <v>14071</v>
      </c>
      <c r="W9143" t="s">
        <v>2276</v>
      </c>
      <c r="X9143" t="s">
        <v>42</v>
      </c>
      <c r="Y9143" t="s">
        <v>2277</v>
      </c>
      <c r="AA9143" s="1">
        <f t="shared" si="862"/>
        <v>46123</v>
      </c>
      <c r="AB9143" s="2">
        <f t="shared" si="863"/>
        <v>4</v>
      </c>
      <c r="AC9143" s="2">
        <f t="shared" si="864"/>
        <v>2026</v>
      </c>
      <c r="AD9143" s="2" t="str">
        <f>IFERROR(VLOOKUP(A9143,'Aux Área'!$A$4:$B$123,2,0),"-")</f>
        <v>INSPEÇÃO</v>
      </c>
    </row>
    <row r="9144" spans="1:30" x14ac:dyDescent="0.3">
      <c r="A9144" t="s">
        <v>1999</v>
      </c>
      <c r="B9144" t="s">
        <v>3016</v>
      </c>
      <c r="C9144" t="s">
        <v>14072</v>
      </c>
      <c r="D9144" t="s">
        <v>6928</v>
      </c>
      <c r="E9144" t="s">
        <v>6929</v>
      </c>
      <c r="F9144" t="s">
        <v>2002</v>
      </c>
      <c r="G9144" t="s">
        <v>659</v>
      </c>
      <c r="H9144" t="s">
        <v>2003</v>
      </c>
      <c r="I9144" t="s">
        <v>667</v>
      </c>
      <c r="J9144" t="s">
        <v>231</v>
      </c>
      <c r="K9144" t="s">
        <v>232</v>
      </c>
      <c r="L9144" t="s">
        <v>217</v>
      </c>
      <c r="M9144" t="s">
        <v>38</v>
      </c>
      <c r="N9144" t="s">
        <v>668</v>
      </c>
      <c r="O9144" s="23">
        <v>408</v>
      </c>
      <c r="P9144" s="9">
        <v>4.3</v>
      </c>
      <c r="Q9144" t="s">
        <v>40</v>
      </c>
      <c r="R9144">
        <v>27002</v>
      </c>
      <c r="S9144" s="9">
        <v>94.86</v>
      </c>
      <c r="T9144" s="26">
        <v>7.59</v>
      </c>
      <c r="U9144" s="8">
        <v>719.99</v>
      </c>
      <c r="V9144" t="s">
        <v>14073</v>
      </c>
      <c r="W9144" t="s">
        <v>1985</v>
      </c>
      <c r="X9144" t="s">
        <v>42</v>
      </c>
      <c r="Y9144" t="s">
        <v>1986</v>
      </c>
      <c r="AA9144" s="1">
        <f t="shared" si="862"/>
        <v>46123</v>
      </c>
      <c r="AB9144" s="2">
        <f t="shared" si="863"/>
        <v>4</v>
      </c>
      <c r="AC9144" s="2">
        <f t="shared" si="864"/>
        <v>2026</v>
      </c>
      <c r="AD9144" s="2" t="str">
        <f>IFERROR(VLOOKUP(A9144,'Aux Área'!$A$4:$B$123,2,0),"-")</f>
        <v>PESADOS</v>
      </c>
    </row>
    <row r="9145" spans="1:30" x14ac:dyDescent="0.3">
      <c r="A9145" t="s">
        <v>1999</v>
      </c>
      <c r="C9145" t="s">
        <v>14072</v>
      </c>
      <c r="F9145" t="s">
        <v>2002</v>
      </c>
      <c r="K9145" t="s">
        <v>232</v>
      </c>
      <c r="N9145" t="s">
        <v>15690</v>
      </c>
      <c r="O9145" t="s">
        <v>15244</v>
      </c>
      <c r="P9145" s="9" t="s">
        <v>15244</v>
      </c>
      <c r="Q9145" t="s">
        <v>40</v>
      </c>
      <c r="R9145" t="s">
        <v>15244</v>
      </c>
      <c r="S9145">
        <v>13.72</v>
      </c>
      <c r="U9145" s="8">
        <v>45.29</v>
      </c>
      <c r="AA9145" s="1">
        <f t="shared" si="862"/>
        <v>46123</v>
      </c>
      <c r="AB9145" s="2">
        <f t="shared" si="863"/>
        <v>4</v>
      </c>
      <c r="AC9145" s="2">
        <f t="shared" si="864"/>
        <v>2026</v>
      </c>
      <c r="AD9145" s="2" t="str">
        <f>IFERROR(VLOOKUP(A9145,'Aux Área'!$A$4:$B$123,2,0),"-")</f>
        <v>PESADOS</v>
      </c>
    </row>
    <row r="9146" spans="1:30" x14ac:dyDescent="0.3">
      <c r="A9146" t="s">
        <v>2189</v>
      </c>
      <c r="B9146" t="s">
        <v>10781</v>
      </c>
      <c r="C9146" t="s">
        <v>14074</v>
      </c>
      <c r="D9146" t="s">
        <v>3030</v>
      </c>
      <c r="E9146" t="s">
        <v>3031</v>
      </c>
      <c r="F9146" t="s">
        <v>2192</v>
      </c>
      <c r="G9146" t="s">
        <v>1135</v>
      </c>
      <c r="H9146" t="s">
        <v>2185</v>
      </c>
      <c r="I9146" t="s">
        <v>2186</v>
      </c>
      <c r="J9146" t="s">
        <v>169</v>
      </c>
      <c r="K9146" t="s">
        <v>170</v>
      </c>
      <c r="L9146" t="s">
        <v>124</v>
      </c>
      <c r="M9146" t="s">
        <v>38</v>
      </c>
      <c r="N9146" t="s">
        <v>668</v>
      </c>
      <c r="O9146" s="23">
        <v>946</v>
      </c>
      <c r="P9146" s="9">
        <v>12.32</v>
      </c>
      <c r="Q9146" t="s">
        <v>40</v>
      </c>
      <c r="R9146">
        <v>68634</v>
      </c>
      <c r="S9146" s="9">
        <v>76.790000000000006</v>
      </c>
      <c r="T9146" s="26">
        <v>7.69</v>
      </c>
      <c r="U9146" s="8">
        <v>590.52</v>
      </c>
      <c r="V9146" t="s">
        <v>41</v>
      </c>
      <c r="W9146" t="s">
        <v>2007</v>
      </c>
      <c r="X9146" t="s">
        <v>42</v>
      </c>
      <c r="Y9146" t="s">
        <v>12261</v>
      </c>
      <c r="AA9146" s="1">
        <f t="shared" si="862"/>
        <v>46123</v>
      </c>
      <c r="AB9146" s="2">
        <f t="shared" si="863"/>
        <v>4</v>
      </c>
      <c r="AC9146" s="2">
        <f t="shared" si="864"/>
        <v>2026</v>
      </c>
      <c r="AD9146" s="2" t="str">
        <f>IFERROR(VLOOKUP(A9146,'Aux Área'!$A$4:$B$123,2,0),"-")</f>
        <v>INSPEÇÃO</v>
      </c>
    </row>
    <row r="9147" spans="1:30" x14ac:dyDescent="0.3">
      <c r="A9147" t="s">
        <v>2691</v>
      </c>
      <c r="B9147" t="s">
        <v>2692</v>
      </c>
      <c r="C9147" t="s">
        <v>14075</v>
      </c>
      <c r="D9147" t="s">
        <v>2142</v>
      </c>
      <c r="E9147" t="s">
        <v>2143</v>
      </c>
      <c r="F9147" t="s">
        <v>5979</v>
      </c>
      <c r="G9147" t="s">
        <v>1635</v>
      </c>
      <c r="H9147" t="s">
        <v>2635</v>
      </c>
      <c r="I9147" t="s">
        <v>37</v>
      </c>
      <c r="J9147" t="s">
        <v>169</v>
      </c>
      <c r="K9147" t="s">
        <v>170</v>
      </c>
      <c r="L9147" t="s">
        <v>124</v>
      </c>
      <c r="M9147" t="s">
        <v>38</v>
      </c>
      <c r="N9147" t="s">
        <v>39</v>
      </c>
      <c r="O9147" s="23">
        <v>320</v>
      </c>
      <c r="P9147" s="9">
        <v>9.0399999999999991</v>
      </c>
      <c r="Q9147" t="s">
        <v>40</v>
      </c>
      <c r="R9147">
        <v>27349</v>
      </c>
      <c r="S9147" s="9">
        <v>35.409999999999997</v>
      </c>
      <c r="T9147" s="26">
        <v>4.59</v>
      </c>
      <c r="U9147" s="8">
        <v>162.53</v>
      </c>
      <c r="V9147" t="s">
        <v>41</v>
      </c>
      <c r="W9147" t="s">
        <v>2007</v>
      </c>
      <c r="X9147" t="s">
        <v>42</v>
      </c>
      <c r="Y9147" t="s">
        <v>1740</v>
      </c>
      <c r="AA9147" s="1">
        <f t="shared" si="862"/>
        <v>46123</v>
      </c>
      <c r="AB9147" s="2">
        <f t="shared" si="863"/>
        <v>4</v>
      </c>
      <c r="AC9147" s="2">
        <f t="shared" si="864"/>
        <v>2026</v>
      </c>
      <c r="AD9147" s="2" t="str">
        <f>IFERROR(VLOOKUP(A9147,'Aux Área'!$A$4:$B$123,2,0),"-")</f>
        <v>TI</v>
      </c>
    </row>
    <row r="9148" spans="1:30" x14ac:dyDescent="0.3">
      <c r="A9148" t="s">
        <v>68</v>
      </c>
      <c r="B9148" t="s">
        <v>296</v>
      </c>
      <c r="C9148" t="s">
        <v>14076</v>
      </c>
      <c r="D9148" t="s">
        <v>1562</v>
      </c>
      <c r="E9148" t="s">
        <v>1563</v>
      </c>
      <c r="F9148" t="s">
        <v>69</v>
      </c>
      <c r="G9148" t="s">
        <v>35</v>
      </c>
      <c r="H9148" t="s">
        <v>36</v>
      </c>
      <c r="I9148" t="s">
        <v>37</v>
      </c>
      <c r="J9148" t="s">
        <v>275</v>
      </c>
      <c r="K9148" t="s">
        <v>276</v>
      </c>
      <c r="L9148" t="s">
        <v>124</v>
      </c>
      <c r="M9148" t="s">
        <v>38</v>
      </c>
      <c r="N9148" t="s">
        <v>39</v>
      </c>
      <c r="O9148" s="23">
        <v>167</v>
      </c>
      <c r="P9148" s="9">
        <v>7.14</v>
      </c>
      <c r="Q9148" t="s">
        <v>40</v>
      </c>
      <c r="R9148">
        <v>56178</v>
      </c>
      <c r="S9148" s="9">
        <v>23.39</v>
      </c>
      <c r="T9148" s="26">
        <v>4.79</v>
      </c>
      <c r="U9148" s="8">
        <v>112.04</v>
      </c>
      <c r="V9148" t="s">
        <v>14077</v>
      </c>
      <c r="W9148" t="s">
        <v>2007</v>
      </c>
      <c r="X9148" t="s">
        <v>42</v>
      </c>
      <c r="Y9148" t="s">
        <v>1740</v>
      </c>
      <c r="AA9148" s="1">
        <f t="shared" si="862"/>
        <v>46123</v>
      </c>
      <c r="AB9148" s="2">
        <f t="shared" si="863"/>
        <v>4</v>
      </c>
      <c r="AC9148" s="2">
        <f t="shared" si="864"/>
        <v>2026</v>
      </c>
      <c r="AD9148" s="2" t="str">
        <f>IFERROR(VLOOKUP(A9148,'Aux Área'!$A$4:$B$123,2,0),"-")</f>
        <v>OPERAÇÃO</v>
      </c>
    </row>
    <row r="9149" spans="1:30" x14ac:dyDescent="0.3">
      <c r="A9149" t="s">
        <v>2664</v>
      </c>
      <c r="B9149" t="s">
        <v>2665</v>
      </c>
      <c r="C9149" t="s">
        <v>14078</v>
      </c>
      <c r="D9149" t="s">
        <v>10631</v>
      </c>
      <c r="E9149" t="s">
        <v>10632</v>
      </c>
      <c r="F9149" t="s">
        <v>2667</v>
      </c>
      <c r="G9149" t="s">
        <v>659</v>
      </c>
      <c r="H9149" t="s">
        <v>2215</v>
      </c>
      <c r="I9149" t="s">
        <v>667</v>
      </c>
      <c r="J9149" t="s">
        <v>165</v>
      </c>
      <c r="K9149" t="s">
        <v>166</v>
      </c>
      <c r="L9149" t="s">
        <v>167</v>
      </c>
      <c r="M9149" t="s">
        <v>38</v>
      </c>
      <c r="N9149" t="s">
        <v>668</v>
      </c>
      <c r="O9149" s="23">
        <v>202</v>
      </c>
      <c r="P9149" s="9">
        <v>5.48</v>
      </c>
      <c r="Q9149" t="s">
        <v>40</v>
      </c>
      <c r="R9149">
        <v>14249</v>
      </c>
      <c r="S9149" s="9">
        <v>36.83</v>
      </c>
      <c r="T9149" s="26">
        <v>7.99</v>
      </c>
      <c r="U9149" s="8">
        <v>294.29000000000002</v>
      </c>
      <c r="V9149" t="s">
        <v>112</v>
      </c>
      <c r="W9149" t="s">
        <v>2007</v>
      </c>
      <c r="X9149" t="s">
        <v>42</v>
      </c>
      <c r="Y9149" t="s">
        <v>1740</v>
      </c>
      <c r="AA9149" s="1">
        <f t="shared" si="862"/>
        <v>46123</v>
      </c>
      <c r="AB9149" s="2">
        <f t="shared" si="863"/>
        <v>4</v>
      </c>
      <c r="AC9149" s="2">
        <f t="shared" si="864"/>
        <v>2026</v>
      </c>
      <c r="AD9149" s="2" t="str">
        <f>IFERROR(VLOOKUP(A9149,'Aux Área'!$A$4:$B$123,2,0),"-")</f>
        <v>APH</v>
      </c>
    </row>
    <row r="9150" spans="1:30" x14ac:dyDescent="0.3">
      <c r="A9150" t="s">
        <v>2306</v>
      </c>
      <c r="B9150" t="s">
        <v>4613</v>
      </c>
      <c r="C9150" t="s">
        <v>14079</v>
      </c>
      <c r="D9150" t="s">
        <v>9279</v>
      </c>
      <c r="E9150" t="s">
        <v>9280</v>
      </c>
      <c r="F9150" t="s">
        <v>2309</v>
      </c>
      <c r="G9150" t="s">
        <v>1135</v>
      </c>
      <c r="H9150" t="s">
        <v>2275</v>
      </c>
      <c r="I9150" t="s">
        <v>1497</v>
      </c>
      <c r="J9150" t="s">
        <v>1665</v>
      </c>
      <c r="K9150" t="s">
        <v>1666</v>
      </c>
      <c r="L9150" t="s">
        <v>301</v>
      </c>
      <c r="M9150" t="s">
        <v>38</v>
      </c>
      <c r="N9150" t="s">
        <v>39</v>
      </c>
      <c r="O9150" s="23">
        <v>191</v>
      </c>
      <c r="P9150" s="9">
        <v>6.72</v>
      </c>
      <c r="Q9150" t="s">
        <v>40</v>
      </c>
      <c r="R9150">
        <v>157556</v>
      </c>
      <c r="S9150" s="9">
        <v>28.41</v>
      </c>
      <c r="T9150" s="26">
        <v>4.6900000000000004</v>
      </c>
      <c r="U9150" s="8">
        <v>133.24</v>
      </c>
      <c r="V9150" t="s">
        <v>14080</v>
      </c>
      <c r="W9150" t="s">
        <v>2276</v>
      </c>
      <c r="X9150" t="s">
        <v>42</v>
      </c>
      <c r="Y9150" t="s">
        <v>2277</v>
      </c>
      <c r="AA9150" s="1">
        <f t="shared" si="862"/>
        <v>46123</v>
      </c>
      <c r="AB9150" s="2">
        <f t="shared" si="863"/>
        <v>4</v>
      </c>
      <c r="AC9150" s="2">
        <f t="shared" si="864"/>
        <v>2026</v>
      </c>
      <c r="AD9150" s="2" t="str">
        <f>IFERROR(VLOOKUP(A9150,'Aux Área'!$A$4:$B$123,2,0),"-")</f>
        <v>INSPEÇÃO</v>
      </c>
    </row>
    <row r="9151" spans="1:30" x14ac:dyDescent="0.3">
      <c r="A9151" t="s">
        <v>11642</v>
      </c>
      <c r="B9151" t="s">
        <v>2656</v>
      </c>
      <c r="C9151" t="s">
        <v>14081</v>
      </c>
      <c r="D9151" t="s">
        <v>11644</v>
      </c>
      <c r="E9151" t="s">
        <v>11645</v>
      </c>
      <c r="F9151" t="s">
        <v>653</v>
      </c>
      <c r="G9151" t="s">
        <v>635</v>
      </c>
      <c r="H9151" t="s">
        <v>11646</v>
      </c>
      <c r="I9151" t="s">
        <v>11647</v>
      </c>
      <c r="J9151" t="s">
        <v>237</v>
      </c>
      <c r="K9151" t="s">
        <v>238</v>
      </c>
      <c r="L9151" t="s">
        <v>110</v>
      </c>
      <c r="M9151" t="s">
        <v>38</v>
      </c>
      <c r="N9151" t="s">
        <v>668</v>
      </c>
      <c r="O9151" s="23">
        <v>0</v>
      </c>
      <c r="P9151" s="9">
        <v>0</v>
      </c>
      <c r="Q9151" t="s">
        <v>40</v>
      </c>
      <c r="R9151">
        <v>0</v>
      </c>
      <c r="S9151" s="9">
        <v>169.32</v>
      </c>
      <c r="T9151" s="26">
        <v>7.19</v>
      </c>
      <c r="U9151" s="8">
        <v>1217.4100000000001</v>
      </c>
      <c r="V9151" t="s">
        <v>41</v>
      </c>
      <c r="W9151" t="s">
        <v>652</v>
      </c>
      <c r="X9151" t="s">
        <v>42</v>
      </c>
      <c r="Y9151" t="s">
        <v>653</v>
      </c>
      <c r="AA9151" s="1">
        <f t="shared" si="862"/>
        <v>46123</v>
      </c>
      <c r="AB9151" s="2">
        <f t="shared" si="863"/>
        <v>4</v>
      </c>
      <c r="AC9151" s="2">
        <f t="shared" si="864"/>
        <v>2026</v>
      </c>
      <c r="AD9151" s="2" t="str">
        <f>IFERROR(VLOOKUP(A9151,'Aux Área'!$A$4:$B$123,2,0),"-")</f>
        <v>SÃO PEDRO</v>
      </c>
    </row>
    <row r="9152" spans="1:30" x14ac:dyDescent="0.3">
      <c r="A9152" t="s">
        <v>5543</v>
      </c>
      <c r="B9152" t="s">
        <v>11845</v>
      </c>
      <c r="C9152" t="s">
        <v>14082</v>
      </c>
      <c r="D9152" t="s">
        <v>9879</v>
      </c>
      <c r="E9152" t="s">
        <v>9667</v>
      </c>
      <c r="F9152" t="s">
        <v>6207</v>
      </c>
      <c r="G9152" t="s">
        <v>1135</v>
      </c>
      <c r="H9152" t="s">
        <v>5545</v>
      </c>
      <c r="I9152" t="s">
        <v>839</v>
      </c>
      <c r="J9152" t="s">
        <v>231</v>
      </c>
      <c r="K9152" t="s">
        <v>232</v>
      </c>
      <c r="L9152" t="s">
        <v>217</v>
      </c>
      <c r="M9152" t="s">
        <v>38</v>
      </c>
      <c r="N9152" t="s">
        <v>39</v>
      </c>
      <c r="O9152" s="23">
        <v>526</v>
      </c>
      <c r="P9152" s="9">
        <v>10.38</v>
      </c>
      <c r="Q9152" t="s">
        <v>40</v>
      </c>
      <c r="R9152">
        <v>49549</v>
      </c>
      <c r="S9152" s="9">
        <v>50.69</v>
      </c>
      <c r="T9152" s="26">
        <v>4.7910000000000004</v>
      </c>
      <c r="U9152" s="8">
        <v>242.84</v>
      </c>
      <c r="V9152" t="s">
        <v>14083</v>
      </c>
      <c r="W9152" t="s">
        <v>2276</v>
      </c>
      <c r="X9152" t="s">
        <v>42</v>
      </c>
      <c r="Y9152" t="s">
        <v>2277</v>
      </c>
      <c r="AA9152" s="1">
        <f t="shared" si="862"/>
        <v>46123</v>
      </c>
      <c r="AB9152" s="2">
        <f t="shared" si="863"/>
        <v>4</v>
      </c>
      <c r="AC9152" s="2">
        <f t="shared" si="864"/>
        <v>2026</v>
      </c>
      <c r="AD9152" s="2" t="str">
        <f>IFERROR(VLOOKUP(A9152,'Aux Área'!$A$4:$B$123,2,0),"-")</f>
        <v>INSPEÇÃO</v>
      </c>
    </row>
    <row r="9153" spans="1:30" x14ac:dyDescent="0.3">
      <c r="A9153" t="s">
        <v>58</v>
      </c>
      <c r="B9153" t="s">
        <v>250</v>
      </c>
      <c r="C9153" t="s">
        <v>14084</v>
      </c>
      <c r="D9153" t="s">
        <v>87</v>
      </c>
      <c r="E9153" t="s">
        <v>88</v>
      </c>
      <c r="F9153" t="s">
        <v>59</v>
      </c>
      <c r="G9153" t="s">
        <v>35</v>
      </c>
      <c r="H9153" t="s">
        <v>36</v>
      </c>
      <c r="I9153" t="s">
        <v>37</v>
      </c>
      <c r="J9153" t="s">
        <v>188</v>
      </c>
      <c r="K9153" t="s">
        <v>189</v>
      </c>
      <c r="L9153" t="s">
        <v>190</v>
      </c>
      <c r="M9153" t="s">
        <v>38</v>
      </c>
      <c r="N9153" t="s">
        <v>39</v>
      </c>
      <c r="O9153" s="23">
        <v>376</v>
      </c>
      <c r="P9153" s="9">
        <v>9.08</v>
      </c>
      <c r="Q9153" t="s">
        <v>40</v>
      </c>
      <c r="R9153">
        <v>94900</v>
      </c>
      <c r="S9153" s="9">
        <v>41.41</v>
      </c>
      <c r="T9153" s="26">
        <v>4.99</v>
      </c>
      <c r="U9153" s="8">
        <v>206.64</v>
      </c>
      <c r="V9153" t="s">
        <v>41</v>
      </c>
      <c r="W9153" t="s">
        <v>2007</v>
      </c>
      <c r="X9153" t="s">
        <v>42</v>
      </c>
      <c r="Y9153" t="s">
        <v>1740</v>
      </c>
      <c r="AA9153" s="1">
        <f t="shared" si="862"/>
        <v>46123</v>
      </c>
      <c r="AB9153" s="2">
        <f t="shared" si="863"/>
        <v>4</v>
      </c>
      <c r="AC9153" s="2">
        <f t="shared" si="864"/>
        <v>2026</v>
      </c>
      <c r="AD9153" s="2" t="str">
        <f>IFERROR(VLOOKUP(A9153,'Aux Área'!$A$4:$B$123,2,0),"-")</f>
        <v>CONSERVA</v>
      </c>
    </row>
    <row r="9154" spans="1:30" x14ac:dyDescent="0.3">
      <c r="A9154" t="s">
        <v>2347</v>
      </c>
      <c r="B9154" t="s">
        <v>2348</v>
      </c>
      <c r="C9154" t="s">
        <v>14085</v>
      </c>
      <c r="D9154" t="s">
        <v>3633</v>
      </c>
      <c r="E9154" t="s">
        <v>3634</v>
      </c>
      <c r="F9154" t="s">
        <v>2350</v>
      </c>
      <c r="G9154" t="s">
        <v>659</v>
      </c>
      <c r="H9154" t="s">
        <v>1996</v>
      </c>
      <c r="I9154" t="s">
        <v>1997</v>
      </c>
      <c r="J9154" t="s">
        <v>237</v>
      </c>
      <c r="K9154" t="s">
        <v>238</v>
      </c>
      <c r="L9154" t="s">
        <v>110</v>
      </c>
      <c r="M9154" t="s">
        <v>38</v>
      </c>
      <c r="N9154" t="s">
        <v>668</v>
      </c>
      <c r="O9154" s="23">
        <v>253</v>
      </c>
      <c r="P9154" s="9">
        <v>5.77</v>
      </c>
      <c r="Q9154" t="s">
        <v>40</v>
      </c>
      <c r="R9154">
        <v>43220</v>
      </c>
      <c r="S9154" s="9">
        <v>43.88</v>
      </c>
      <c r="T9154" s="26">
        <v>7.29</v>
      </c>
      <c r="U9154" s="8">
        <v>319.89</v>
      </c>
      <c r="V9154" t="s">
        <v>41</v>
      </c>
      <c r="W9154" t="s">
        <v>1985</v>
      </c>
      <c r="X9154" t="s">
        <v>42</v>
      </c>
      <c r="Y9154" t="s">
        <v>1986</v>
      </c>
      <c r="AA9154" s="1">
        <f t="shared" si="862"/>
        <v>46123</v>
      </c>
      <c r="AB9154" s="2">
        <f t="shared" si="863"/>
        <v>4</v>
      </c>
      <c r="AC9154" s="2">
        <f t="shared" si="864"/>
        <v>2026</v>
      </c>
      <c r="AD9154" s="2" t="str">
        <f>IFERROR(VLOOKUP(A9154,'Aux Área'!$A$4:$B$123,2,0),"-")</f>
        <v>PESADOS</v>
      </c>
    </row>
    <row r="9155" spans="1:30" x14ac:dyDescent="0.3">
      <c r="A9155" t="s">
        <v>2347</v>
      </c>
      <c r="C9155" t="s">
        <v>14085</v>
      </c>
      <c r="F9155" t="s">
        <v>2350</v>
      </c>
      <c r="K9155" t="s">
        <v>238</v>
      </c>
      <c r="N9155" t="s">
        <v>15690</v>
      </c>
      <c r="O9155" t="s">
        <v>15244</v>
      </c>
      <c r="P9155" s="9" t="s">
        <v>15244</v>
      </c>
      <c r="Q9155" t="s">
        <v>40</v>
      </c>
      <c r="R9155" t="s">
        <v>15244</v>
      </c>
      <c r="S9155">
        <v>6.9</v>
      </c>
      <c r="U9155" s="8">
        <v>27.53</v>
      </c>
      <c r="AA9155" s="1">
        <f t="shared" si="862"/>
        <v>46123</v>
      </c>
      <c r="AB9155" s="2">
        <f t="shared" si="863"/>
        <v>4</v>
      </c>
      <c r="AC9155" s="2">
        <f t="shared" si="864"/>
        <v>2026</v>
      </c>
      <c r="AD9155" s="2" t="str">
        <f>IFERROR(VLOOKUP(A9155,'Aux Área'!$A$4:$B$123,2,0),"-")</f>
        <v>PESADOS</v>
      </c>
    </row>
    <row r="9156" spans="1:30" x14ac:dyDescent="0.3">
      <c r="A9156" t="s">
        <v>2632</v>
      </c>
      <c r="B9156" t="s">
        <v>11859</v>
      </c>
      <c r="C9156" t="s">
        <v>14086</v>
      </c>
      <c r="D9156" t="s">
        <v>10329</v>
      </c>
      <c r="E9156" t="s">
        <v>9675</v>
      </c>
      <c r="F9156" t="s">
        <v>3712</v>
      </c>
      <c r="G9156" t="s">
        <v>1300</v>
      </c>
      <c r="H9156" t="s">
        <v>2635</v>
      </c>
      <c r="I9156" t="s">
        <v>37</v>
      </c>
      <c r="J9156" t="s">
        <v>370</v>
      </c>
      <c r="K9156" t="s">
        <v>371</v>
      </c>
      <c r="L9156" t="s">
        <v>124</v>
      </c>
      <c r="M9156" t="s">
        <v>38</v>
      </c>
      <c r="N9156" t="s">
        <v>39</v>
      </c>
      <c r="O9156" s="23">
        <v>376</v>
      </c>
      <c r="P9156" s="9">
        <v>8.44</v>
      </c>
      <c r="Q9156" t="s">
        <v>40</v>
      </c>
      <c r="R9156">
        <v>22340</v>
      </c>
      <c r="S9156" s="9">
        <v>44.57</v>
      </c>
      <c r="T9156" s="26">
        <v>4.9909999999999997</v>
      </c>
      <c r="U9156" s="8">
        <v>222.45</v>
      </c>
      <c r="V9156" t="s">
        <v>14087</v>
      </c>
      <c r="W9156" t="s">
        <v>2007</v>
      </c>
      <c r="X9156" t="s">
        <v>42</v>
      </c>
      <c r="Y9156" t="s">
        <v>1740</v>
      </c>
      <c r="AA9156" s="1">
        <f t="shared" si="862"/>
        <v>46123</v>
      </c>
      <c r="AB9156" s="2">
        <f t="shared" si="863"/>
        <v>4</v>
      </c>
      <c r="AC9156" s="2">
        <f t="shared" si="864"/>
        <v>2026</v>
      </c>
      <c r="AD9156" s="2" t="str">
        <f>IFERROR(VLOOKUP(A9156,'Aux Área'!$A$4:$B$123,2,0),"-")</f>
        <v>TI</v>
      </c>
    </row>
    <row r="9157" spans="1:30" x14ac:dyDescent="0.3">
      <c r="A9157" t="s">
        <v>10689</v>
      </c>
      <c r="B9157" t="s">
        <v>1946</v>
      </c>
      <c r="C9157" t="s">
        <v>14088</v>
      </c>
      <c r="D9157" t="s">
        <v>1841</v>
      </c>
      <c r="E9157" t="s">
        <v>1842</v>
      </c>
      <c r="F9157" t="s">
        <v>653</v>
      </c>
      <c r="G9157" t="s">
        <v>635</v>
      </c>
      <c r="H9157" t="s">
        <v>1571</v>
      </c>
      <c r="I9157" t="s">
        <v>839</v>
      </c>
      <c r="J9157" t="s">
        <v>122</v>
      </c>
      <c r="K9157" t="s">
        <v>123</v>
      </c>
      <c r="L9157" t="s">
        <v>124</v>
      </c>
      <c r="M9157" t="s">
        <v>38</v>
      </c>
      <c r="N9157" t="s">
        <v>668</v>
      </c>
      <c r="O9157" s="23">
        <v>0</v>
      </c>
      <c r="P9157" s="9">
        <v>0</v>
      </c>
      <c r="Q9157" t="s">
        <v>40</v>
      </c>
      <c r="R9157">
        <v>0</v>
      </c>
      <c r="S9157" s="9">
        <v>91.78</v>
      </c>
      <c r="T9157" s="26">
        <v>7.39</v>
      </c>
      <c r="U9157" s="8">
        <v>678.26</v>
      </c>
      <c r="V9157" t="s">
        <v>112</v>
      </c>
      <c r="W9157" t="s">
        <v>652</v>
      </c>
      <c r="X9157" t="s">
        <v>42</v>
      </c>
      <c r="Y9157" t="s">
        <v>653</v>
      </c>
      <c r="AA9157" s="1">
        <f t="shared" si="862"/>
        <v>46123</v>
      </c>
      <c r="AB9157" s="2">
        <f t="shared" si="863"/>
        <v>4</v>
      </c>
      <c r="AC9157" s="2">
        <f t="shared" si="864"/>
        <v>2026</v>
      </c>
      <c r="AD9157" s="2" t="str">
        <f>IFERROR(VLOOKUP(A9157,'Aux Área'!$A$4:$B$123,2,0),"-")</f>
        <v>SÃO PEDRO</v>
      </c>
    </row>
    <row r="9158" spans="1:30" x14ac:dyDescent="0.3">
      <c r="A9158" t="s">
        <v>60</v>
      </c>
      <c r="B9158" t="s">
        <v>614</v>
      </c>
      <c r="C9158" t="s">
        <v>14089</v>
      </c>
      <c r="D9158" t="s">
        <v>1206</v>
      </c>
      <c r="E9158" t="s">
        <v>1207</v>
      </c>
      <c r="F9158" t="s">
        <v>61</v>
      </c>
      <c r="G9158" t="s">
        <v>35</v>
      </c>
      <c r="H9158" t="s">
        <v>36</v>
      </c>
      <c r="I9158" t="s">
        <v>37</v>
      </c>
      <c r="J9158" t="s">
        <v>623</v>
      </c>
      <c r="K9158" t="s">
        <v>624</v>
      </c>
      <c r="L9158" t="s">
        <v>181</v>
      </c>
      <c r="M9158" t="s">
        <v>38</v>
      </c>
      <c r="N9158" t="s">
        <v>39</v>
      </c>
      <c r="O9158" s="23">
        <v>302</v>
      </c>
      <c r="P9158" s="9">
        <v>9.48</v>
      </c>
      <c r="Q9158" t="s">
        <v>40</v>
      </c>
      <c r="R9158">
        <v>45627</v>
      </c>
      <c r="S9158" s="9">
        <v>31.85</v>
      </c>
      <c r="T9158" s="26">
        <v>5.34</v>
      </c>
      <c r="U9158" s="8">
        <v>170.08</v>
      </c>
      <c r="V9158" t="s">
        <v>112</v>
      </c>
      <c r="W9158" t="s">
        <v>2007</v>
      </c>
      <c r="X9158" t="s">
        <v>42</v>
      </c>
      <c r="Y9158" t="s">
        <v>1740</v>
      </c>
      <c r="AA9158" s="1">
        <f t="shared" si="862"/>
        <v>46123</v>
      </c>
      <c r="AB9158" s="2">
        <f t="shared" si="863"/>
        <v>4</v>
      </c>
      <c r="AC9158" s="2">
        <f t="shared" si="864"/>
        <v>2026</v>
      </c>
      <c r="AD9158" s="2" t="str">
        <f>IFERROR(VLOOKUP(A9158,'Aux Área'!$A$4:$B$123,2,0),"-")</f>
        <v>QSMS</v>
      </c>
    </row>
    <row r="9159" spans="1:30" x14ac:dyDescent="0.3">
      <c r="A9159" t="s">
        <v>1295</v>
      </c>
      <c r="B9159" t="s">
        <v>1753</v>
      </c>
      <c r="C9159" t="s">
        <v>14090</v>
      </c>
      <c r="D9159" t="s">
        <v>1297</v>
      </c>
      <c r="E9159" t="s">
        <v>2221</v>
      </c>
      <c r="F9159" t="s">
        <v>1299</v>
      </c>
      <c r="G9159" t="s">
        <v>1135</v>
      </c>
      <c r="H9159" t="s">
        <v>1301</v>
      </c>
      <c r="I9159" t="s">
        <v>839</v>
      </c>
      <c r="J9159" t="s">
        <v>172</v>
      </c>
      <c r="K9159" t="s">
        <v>173</v>
      </c>
      <c r="L9159" t="s">
        <v>124</v>
      </c>
      <c r="M9159" t="s">
        <v>38</v>
      </c>
      <c r="N9159" t="s">
        <v>39</v>
      </c>
      <c r="O9159" s="23">
        <v>0</v>
      </c>
      <c r="P9159" s="23">
        <v>0</v>
      </c>
      <c r="Q9159" t="s">
        <v>40</v>
      </c>
      <c r="R9159" t="s">
        <v>15244</v>
      </c>
      <c r="S9159" s="9">
        <v>36.28</v>
      </c>
      <c r="T9159" s="26">
        <v>4.79</v>
      </c>
      <c r="U9159" s="8">
        <v>173.78</v>
      </c>
      <c r="V9159" t="s">
        <v>2824</v>
      </c>
      <c r="W9159" t="s">
        <v>2007</v>
      </c>
      <c r="X9159" t="s">
        <v>42</v>
      </c>
      <c r="Y9159" t="s">
        <v>1740</v>
      </c>
      <c r="AA9159" s="1">
        <f t="shared" si="862"/>
        <v>46123</v>
      </c>
      <c r="AB9159" s="2">
        <f t="shared" si="863"/>
        <v>4</v>
      </c>
      <c r="AC9159" s="2">
        <f t="shared" si="864"/>
        <v>2026</v>
      </c>
      <c r="AD9159" s="2" t="str">
        <f>IFERROR(VLOOKUP(A9159,'Aux Área'!$A$4:$B$123,2,0),"-")</f>
        <v>LUCCA JR - OP</v>
      </c>
    </row>
    <row r="9160" spans="1:30" x14ac:dyDescent="0.3">
      <c r="A9160" t="s">
        <v>2282</v>
      </c>
      <c r="B9160" t="s">
        <v>4679</v>
      </c>
      <c r="C9160" t="s">
        <v>14091</v>
      </c>
      <c r="D9160" t="s">
        <v>10122</v>
      </c>
      <c r="E9160" t="s">
        <v>9671</v>
      </c>
      <c r="F9160" t="s">
        <v>2285</v>
      </c>
      <c r="G9160" t="s">
        <v>1135</v>
      </c>
      <c r="H9160" t="s">
        <v>2275</v>
      </c>
      <c r="I9160" t="s">
        <v>1497</v>
      </c>
      <c r="J9160" t="s">
        <v>165</v>
      </c>
      <c r="K9160" t="s">
        <v>166</v>
      </c>
      <c r="L9160" t="s">
        <v>167</v>
      </c>
      <c r="M9160" t="s">
        <v>38</v>
      </c>
      <c r="N9160" t="s">
        <v>39</v>
      </c>
      <c r="O9160" s="23">
        <v>386</v>
      </c>
      <c r="P9160" s="9">
        <v>8.91</v>
      </c>
      <c r="Q9160" t="s">
        <v>40</v>
      </c>
      <c r="R9160">
        <v>136244</v>
      </c>
      <c r="S9160" s="9">
        <v>43.34</v>
      </c>
      <c r="T9160" s="26">
        <v>4.9909999999999997</v>
      </c>
      <c r="U9160" s="8">
        <v>216.3</v>
      </c>
      <c r="V9160" t="s">
        <v>112</v>
      </c>
      <c r="W9160" t="s">
        <v>2276</v>
      </c>
      <c r="X9160" t="s">
        <v>42</v>
      </c>
      <c r="Y9160" t="s">
        <v>2277</v>
      </c>
      <c r="AA9160" s="1">
        <f t="shared" si="862"/>
        <v>46123</v>
      </c>
      <c r="AB9160" s="2">
        <f t="shared" si="863"/>
        <v>4</v>
      </c>
      <c r="AC9160" s="2">
        <f t="shared" si="864"/>
        <v>2026</v>
      </c>
      <c r="AD9160" s="2" t="str">
        <f>IFERROR(VLOOKUP(A9160,'Aux Área'!$A$4:$B$123,2,0),"-")</f>
        <v>INSPEÇÃO</v>
      </c>
    </row>
    <row r="9161" spans="1:30" x14ac:dyDescent="0.3">
      <c r="A9161" t="s">
        <v>2655</v>
      </c>
      <c r="B9161" t="s">
        <v>10768</v>
      </c>
      <c r="C9161" t="s">
        <v>14092</v>
      </c>
      <c r="D9161" t="s">
        <v>1619</v>
      </c>
      <c r="E9161" t="s">
        <v>1620</v>
      </c>
      <c r="F9161" t="s">
        <v>3605</v>
      </c>
      <c r="G9161" t="s">
        <v>1635</v>
      </c>
      <c r="H9161" t="s">
        <v>2635</v>
      </c>
      <c r="I9161" t="s">
        <v>37</v>
      </c>
      <c r="J9161" t="s">
        <v>169</v>
      </c>
      <c r="K9161" t="s">
        <v>170</v>
      </c>
      <c r="L9161" t="s">
        <v>124</v>
      </c>
      <c r="M9161" t="s">
        <v>38</v>
      </c>
      <c r="N9161" t="s">
        <v>39</v>
      </c>
      <c r="O9161" s="23">
        <v>426</v>
      </c>
      <c r="P9161" s="9">
        <v>8.6300000000000008</v>
      </c>
      <c r="Q9161" t="s">
        <v>40</v>
      </c>
      <c r="R9161">
        <v>29313</v>
      </c>
      <c r="S9161" s="9">
        <v>49.38</v>
      </c>
      <c r="T9161" s="26">
        <v>4.59</v>
      </c>
      <c r="U9161" s="8">
        <v>226.65</v>
      </c>
      <c r="V9161" t="s">
        <v>41</v>
      </c>
      <c r="W9161" t="s">
        <v>2007</v>
      </c>
      <c r="X9161" t="s">
        <v>42</v>
      </c>
      <c r="Y9161" t="s">
        <v>6209</v>
      </c>
      <c r="AA9161" s="1">
        <f t="shared" si="862"/>
        <v>46123</v>
      </c>
      <c r="AB9161" s="2">
        <f t="shared" si="863"/>
        <v>4</v>
      </c>
      <c r="AC9161" s="2">
        <f t="shared" si="864"/>
        <v>2026</v>
      </c>
      <c r="AD9161" s="2" t="str">
        <f>IFERROR(VLOOKUP(A9161,'Aux Área'!$A$4:$B$123,2,0),"-")</f>
        <v>TI</v>
      </c>
    </row>
    <row r="9162" spans="1:30" x14ac:dyDescent="0.3">
      <c r="A9162" t="s">
        <v>66</v>
      </c>
      <c r="B9162" t="s">
        <v>464</v>
      </c>
      <c r="C9162" t="s">
        <v>14093</v>
      </c>
      <c r="D9162" t="s">
        <v>11653</v>
      </c>
      <c r="E9162" t="s">
        <v>11654</v>
      </c>
      <c r="F9162" t="s">
        <v>67</v>
      </c>
      <c r="G9162" t="s">
        <v>35</v>
      </c>
      <c r="H9162" t="s">
        <v>36</v>
      </c>
      <c r="I9162" t="s">
        <v>37</v>
      </c>
      <c r="J9162" t="s">
        <v>13472</v>
      </c>
      <c r="K9162" t="s">
        <v>13473</v>
      </c>
      <c r="L9162" t="s">
        <v>84</v>
      </c>
      <c r="M9162" t="s">
        <v>38</v>
      </c>
      <c r="N9162" t="s">
        <v>39</v>
      </c>
      <c r="O9162" s="23">
        <v>415</v>
      </c>
      <c r="P9162" s="9">
        <v>11.86</v>
      </c>
      <c r="Q9162" t="s">
        <v>40</v>
      </c>
      <c r="R9162">
        <v>26013</v>
      </c>
      <c r="S9162" s="9">
        <v>34.99</v>
      </c>
      <c r="T9162" s="26">
        <v>3.97</v>
      </c>
      <c r="U9162" s="8">
        <v>138.91</v>
      </c>
      <c r="V9162" t="s">
        <v>41</v>
      </c>
      <c r="W9162" t="s">
        <v>2007</v>
      </c>
      <c r="X9162" t="s">
        <v>42</v>
      </c>
      <c r="Y9162" t="s">
        <v>1740</v>
      </c>
      <c r="AA9162" s="1">
        <f t="shared" si="862"/>
        <v>46123</v>
      </c>
      <c r="AB9162" s="2">
        <f t="shared" si="863"/>
        <v>4</v>
      </c>
      <c r="AC9162" s="2">
        <f t="shared" si="864"/>
        <v>2026</v>
      </c>
      <c r="AD9162" s="2" t="str">
        <f>IFERROR(VLOOKUP(A9162,'Aux Área'!$A$4:$B$123,2,0),"-")</f>
        <v>OPERAÇÃO</v>
      </c>
    </row>
    <row r="9163" spans="1:30" x14ac:dyDescent="0.3">
      <c r="A9163" t="s">
        <v>52</v>
      </c>
      <c r="B9163" t="s">
        <v>1449</v>
      </c>
      <c r="C9163" t="s">
        <v>14094</v>
      </c>
      <c r="D9163" t="s">
        <v>3149</v>
      </c>
      <c r="E9163" t="s">
        <v>3150</v>
      </c>
      <c r="F9163" t="s">
        <v>53</v>
      </c>
      <c r="G9163" t="s">
        <v>35</v>
      </c>
      <c r="H9163" t="s">
        <v>36</v>
      </c>
      <c r="I9163" t="s">
        <v>37</v>
      </c>
      <c r="J9163" t="s">
        <v>165</v>
      </c>
      <c r="K9163" t="s">
        <v>166</v>
      </c>
      <c r="L9163" t="s">
        <v>167</v>
      </c>
      <c r="M9163" t="s">
        <v>38</v>
      </c>
      <c r="N9163" t="s">
        <v>39</v>
      </c>
      <c r="O9163" s="23">
        <v>318</v>
      </c>
      <c r="P9163" s="9">
        <v>8.6</v>
      </c>
      <c r="Q9163" t="s">
        <v>40</v>
      </c>
      <c r="R9163">
        <v>94977</v>
      </c>
      <c r="S9163" s="9">
        <v>36.979999999999997</v>
      </c>
      <c r="T9163" s="26">
        <v>4.9909999999999997</v>
      </c>
      <c r="U9163" s="8">
        <v>184.56</v>
      </c>
      <c r="V9163" t="s">
        <v>112</v>
      </c>
      <c r="W9163" t="s">
        <v>2007</v>
      </c>
      <c r="X9163" t="s">
        <v>42</v>
      </c>
      <c r="Y9163" t="s">
        <v>1740</v>
      </c>
      <c r="AA9163" s="1">
        <f t="shared" si="862"/>
        <v>46123</v>
      </c>
      <c r="AB9163" s="2">
        <f t="shared" si="863"/>
        <v>4</v>
      </c>
      <c r="AC9163" s="2">
        <f t="shared" si="864"/>
        <v>2026</v>
      </c>
      <c r="AD9163" s="2" t="str">
        <f>IFERROR(VLOOKUP(A9163,'Aux Área'!$A$4:$B$123,2,0),"-")</f>
        <v>OPERAÇÃO</v>
      </c>
    </row>
    <row r="9164" spans="1:30" x14ac:dyDescent="0.3">
      <c r="A9164" t="s">
        <v>2278</v>
      </c>
      <c r="B9164" t="s">
        <v>4664</v>
      </c>
      <c r="C9164" t="s">
        <v>14095</v>
      </c>
      <c r="D9164" t="s">
        <v>6708</v>
      </c>
      <c r="E9164" t="s">
        <v>6709</v>
      </c>
      <c r="F9164" t="s">
        <v>2281</v>
      </c>
      <c r="G9164" t="s">
        <v>1135</v>
      </c>
      <c r="H9164" t="s">
        <v>2275</v>
      </c>
      <c r="I9164" t="s">
        <v>1497</v>
      </c>
      <c r="J9164" t="s">
        <v>11506</v>
      </c>
      <c r="K9164" t="s">
        <v>11507</v>
      </c>
      <c r="L9164" t="s">
        <v>84</v>
      </c>
      <c r="M9164" t="s">
        <v>38</v>
      </c>
      <c r="N9164" t="s">
        <v>39</v>
      </c>
      <c r="O9164" s="23">
        <v>304</v>
      </c>
      <c r="P9164" s="9">
        <v>7.09</v>
      </c>
      <c r="Q9164" t="s">
        <v>40</v>
      </c>
      <c r="R9164">
        <v>159630</v>
      </c>
      <c r="S9164" s="9">
        <v>42.87</v>
      </c>
      <c r="T9164" s="26">
        <v>4.99</v>
      </c>
      <c r="U9164" s="8">
        <v>213.92</v>
      </c>
      <c r="V9164" t="s">
        <v>41</v>
      </c>
      <c r="W9164" t="s">
        <v>2276</v>
      </c>
      <c r="X9164" t="s">
        <v>42</v>
      </c>
      <c r="Y9164" t="s">
        <v>2277</v>
      </c>
      <c r="AA9164" s="1">
        <f t="shared" si="862"/>
        <v>46123</v>
      </c>
      <c r="AB9164" s="2">
        <f t="shared" si="863"/>
        <v>4</v>
      </c>
      <c r="AC9164" s="2">
        <f t="shared" si="864"/>
        <v>2026</v>
      </c>
      <c r="AD9164" s="2" t="str">
        <f>IFERROR(VLOOKUP(A9164,'Aux Área'!$A$4:$B$123,2,0),"-")</f>
        <v>INSPEÇÃO</v>
      </c>
    </row>
    <row r="9165" spans="1:30" x14ac:dyDescent="0.3">
      <c r="A9165" t="s">
        <v>2643</v>
      </c>
      <c r="B9165" t="s">
        <v>2307</v>
      </c>
      <c r="C9165" t="s">
        <v>14096</v>
      </c>
      <c r="D9165" t="s">
        <v>7196</v>
      </c>
      <c r="E9165" t="s">
        <v>7197</v>
      </c>
      <c r="F9165" t="s">
        <v>2646</v>
      </c>
      <c r="G9165" t="s">
        <v>1300</v>
      </c>
      <c r="H9165" t="s">
        <v>1301</v>
      </c>
      <c r="I9165" t="s">
        <v>37</v>
      </c>
      <c r="J9165" t="s">
        <v>12641</v>
      </c>
      <c r="K9165" t="s">
        <v>12642</v>
      </c>
      <c r="L9165" t="s">
        <v>124</v>
      </c>
      <c r="M9165" t="s">
        <v>38</v>
      </c>
      <c r="N9165" t="s">
        <v>39</v>
      </c>
      <c r="O9165" s="23">
        <v>366</v>
      </c>
      <c r="P9165" s="9">
        <v>8.1300000000000008</v>
      </c>
      <c r="Q9165" t="s">
        <v>40</v>
      </c>
      <c r="R9165">
        <v>153017</v>
      </c>
      <c r="S9165" s="9">
        <v>45</v>
      </c>
      <c r="T9165" s="26">
        <v>4.79</v>
      </c>
      <c r="U9165" s="8">
        <v>215.55</v>
      </c>
      <c r="V9165" t="s">
        <v>14097</v>
      </c>
      <c r="W9165" t="s">
        <v>2276</v>
      </c>
      <c r="X9165" t="s">
        <v>42</v>
      </c>
      <c r="Y9165" t="s">
        <v>2277</v>
      </c>
      <c r="AA9165" s="1">
        <f t="shared" si="862"/>
        <v>46123</v>
      </c>
      <c r="AB9165" s="2">
        <f t="shared" si="863"/>
        <v>4</v>
      </c>
      <c r="AC9165" s="2">
        <f t="shared" si="864"/>
        <v>2026</v>
      </c>
      <c r="AD9165" s="2" t="str">
        <f>IFERROR(VLOOKUP(A9165,'Aux Área'!$A$4:$B$123,2,0),"-")</f>
        <v>INSPEÇÃO</v>
      </c>
    </row>
    <row r="9166" spans="1:30" x14ac:dyDescent="0.3">
      <c r="A9166" t="s">
        <v>2041</v>
      </c>
      <c r="B9166" t="s">
        <v>2042</v>
      </c>
      <c r="C9166" t="s">
        <v>14098</v>
      </c>
      <c r="D9166" t="s">
        <v>1297</v>
      </c>
      <c r="E9166" t="s">
        <v>2221</v>
      </c>
      <c r="F9166" t="s">
        <v>2044</v>
      </c>
      <c r="G9166" t="s">
        <v>659</v>
      </c>
      <c r="H9166" t="s">
        <v>1996</v>
      </c>
      <c r="I9166" t="s">
        <v>1997</v>
      </c>
      <c r="J9166" t="s">
        <v>231</v>
      </c>
      <c r="K9166" t="s">
        <v>232</v>
      </c>
      <c r="L9166" t="s">
        <v>217</v>
      </c>
      <c r="M9166" t="s">
        <v>38</v>
      </c>
      <c r="N9166" t="s">
        <v>668</v>
      </c>
      <c r="O9166" s="23">
        <v>159</v>
      </c>
      <c r="P9166" s="9">
        <v>6.56</v>
      </c>
      <c r="Q9166" t="s">
        <v>40</v>
      </c>
      <c r="R9166">
        <v>45062</v>
      </c>
      <c r="S9166" s="9">
        <v>24.24</v>
      </c>
      <c r="T9166" s="26">
        <v>7.5919999999999996</v>
      </c>
      <c r="U9166" s="8">
        <v>184.03</v>
      </c>
      <c r="V9166" t="s">
        <v>14099</v>
      </c>
      <c r="W9166" t="s">
        <v>1985</v>
      </c>
      <c r="X9166" t="s">
        <v>42</v>
      </c>
      <c r="Y9166" t="s">
        <v>1986</v>
      </c>
      <c r="AA9166" s="1">
        <f t="shared" si="862"/>
        <v>46123</v>
      </c>
      <c r="AB9166" s="2">
        <f t="shared" si="863"/>
        <v>4</v>
      </c>
      <c r="AC9166" s="2">
        <f t="shared" si="864"/>
        <v>2026</v>
      </c>
      <c r="AD9166" s="2" t="str">
        <f>IFERROR(VLOOKUP(A9166,'Aux Área'!$A$4:$B$123,2,0),"-")</f>
        <v>PESADOS</v>
      </c>
    </row>
    <row r="9167" spans="1:30" x14ac:dyDescent="0.3">
      <c r="A9167" t="s">
        <v>2574</v>
      </c>
      <c r="B9167" t="s">
        <v>2575</v>
      </c>
      <c r="C9167" t="s">
        <v>14100</v>
      </c>
      <c r="D9167" t="s">
        <v>2865</v>
      </c>
      <c r="E9167" t="s">
        <v>2866</v>
      </c>
      <c r="F9167" t="s">
        <v>2577</v>
      </c>
      <c r="G9167" t="s">
        <v>659</v>
      </c>
      <c r="H9167" t="s">
        <v>2215</v>
      </c>
      <c r="I9167" t="s">
        <v>667</v>
      </c>
      <c r="J9167" t="s">
        <v>275</v>
      </c>
      <c r="K9167" t="s">
        <v>276</v>
      </c>
      <c r="L9167" t="s">
        <v>124</v>
      </c>
      <c r="M9167" t="s">
        <v>38</v>
      </c>
      <c r="N9167" t="s">
        <v>668</v>
      </c>
      <c r="O9167" s="23">
        <v>191</v>
      </c>
      <c r="P9167" s="9">
        <v>4.37</v>
      </c>
      <c r="Q9167" t="s">
        <v>40</v>
      </c>
      <c r="R9167">
        <v>11200</v>
      </c>
      <c r="S9167" s="9">
        <v>43.7</v>
      </c>
      <c r="T9167" s="26">
        <v>7.49</v>
      </c>
      <c r="U9167" s="8">
        <v>327.31</v>
      </c>
      <c r="V9167" t="s">
        <v>14101</v>
      </c>
      <c r="W9167" t="s">
        <v>2007</v>
      </c>
      <c r="X9167" t="s">
        <v>42</v>
      </c>
      <c r="Y9167" t="s">
        <v>1740</v>
      </c>
      <c r="AA9167" s="1">
        <f t="shared" si="862"/>
        <v>46123</v>
      </c>
      <c r="AB9167" s="2">
        <f t="shared" si="863"/>
        <v>4</v>
      </c>
      <c r="AC9167" s="2">
        <f t="shared" si="864"/>
        <v>2026</v>
      </c>
      <c r="AD9167" s="2" t="str">
        <f>IFERROR(VLOOKUP(A9167,'Aux Área'!$A$4:$B$123,2,0),"-")</f>
        <v>APH</v>
      </c>
    </row>
    <row r="9168" spans="1:30" x14ac:dyDescent="0.3">
      <c r="A9168" t="s">
        <v>2574</v>
      </c>
      <c r="C9168" t="s">
        <v>15831</v>
      </c>
      <c r="F9168" t="s">
        <v>2577</v>
      </c>
      <c r="K9168" t="s">
        <v>276</v>
      </c>
      <c r="N9168" t="s">
        <v>15690</v>
      </c>
      <c r="O9168" t="s">
        <v>15244</v>
      </c>
      <c r="P9168" s="9" t="s">
        <v>15244</v>
      </c>
      <c r="Q9168" t="s">
        <v>40</v>
      </c>
      <c r="R9168" t="s">
        <v>15244</v>
      </c>
      <c r="S9168">
        <v>13.49</v>
      </c>
      <c r="U9168" s="8">
        <v>51.13</v>
      </c>
      <c r="AA9168" s="1">
        <f t="shared" si="862"/>
        <v>46123</v>
      </c>
      <c r="AB9168" s="2">
        <f t="shared" si="863"/>
        <v>4</v>
      </c>
      <c r="AC9168" s="2">
        <f t="shared" si="864"/>
        <v>2026</v>
      </c>
      <c r="AD9168" s="2" t="str">
        <f>IFERROR(VLOOKUP(A9168,'Aux Área'!$A$4:$B$123,2,0),"-")</f>
        <v>APH</v>
      </c>
    </row>
    <row r="9169" spans="1:30" x14ac:dyDescent="0.3">
      <c r="A9169" t="s">
        <v>2260</v>
      </c>
      <c r="B9169" t="s">
        <v>113</v>
      </c>
      <c r="C9169" t="s">
        <v>14102</v>
      </c>
      <c r="D9169" t="s">
        <v>13145</v>
      </c>
      <c r="E9169" t="s">
        <v>13146</v>
      </c>
      <c r="F9169" t="s">
        <v>2262</v>
      </c>
      <c r="G9169" t="s">
        <v>35</v>
      </c>
      <c r="H9169" t="s">
        <v>2263</v>
      </c>
      <c r="I9169" t="s">
        <v>2186</v>
      </c>
      <c r="J9169" t="s">
        <v>139</v>
      </c>
      <c r="K9169" t="s">
        <v>140</v>
      </c>
      <c r="L9169" t="s">
        <v>141</v>
      </c>
      <c r="M9169" t="s">
        <v>38</v>
      </c>
      <c r="N9169" t="s">
        <v>668</v>
      </c>
      <c r="O9169" s="23">
        <v>763</v>
      </c>
      <c r="P9169" s="9">
        <v>12.56</v>
      </c>
      <c r="Q9169" t="s">
        <v>40</v>
      </c>
      <c r="R9169">
        <v>137430</v>
      </c>
      <c r="S9169" s="9">
        <v>60.75</v>
      </c>
      <c r="T9169" s="26">
        <v>6.99</v>
      </c>
      <c r="U9169" s="8">
        <v>424.64</v>
      </c>
      <c r="V9169" t="s">
        <v>14103</v>
      </c>
      <c r="W9169" t="s">
        <v>2007</v>
      </c>
      <c r="X9169" t="s">
        <v>42</v>
      </c>
      <c r="Y9169" t="s">
        <v>1740</v>
      </c>
      <c r="AA9169" s="1">
        <f t="shared" si="862"/>
        <v>46123</v>
      </c>
      <c r="AB9169" s="2">
        <f t="shared" si="863"/>
        <v>4</v>
      </c>
      <c r="AC9169" s="2">
        <f t="shared" si="864"/>
        <v>2026</v>
      </c>
      <c r="AD9169" s="2" t="str">
        <f>IFERROR(VLOOKUP(A9169,'Aux Área'!$A$4:$B$123,2,0),"-")</f>
        <v>INSPEÇÃO</v>
      </c>
    </row>
    <row r="9170" spans="1:30" x14ac:dyDescent="0.3">
      <c r="A9170" t="s">
        <v>5543</v>
      </c>
      <c r="B9170" t="s">
        <v>11845</v>
      </c>
      <c r="C9170" t="s">
        <v>14104</v>
      </c>
      <c r="D9170" t="s">
        <v>5291</v>
      </c>
      <c r="E9170" t="s">
        <v>5292</v>
      </c>
      <c r="F9170" t="s">
        <v>6207</v>
      </c>
      <c r="G9170" t="s">
        <v>1135</v>
      </c>
      <c r="H9170" t="s">
        <v>5545</v>
      </c>
      <c r="I9170" t="s">
        <v>839</v>
      </c>
      <c r="J9170" t="s">
        <v>89</v>
      </c>
      <c r="K9170" t="s">
        <v>90</v>
      </c>
      <c r="L9170" t="s">
        <v>91</v>
      </c>
      <c r="M9170" t="s">
        <v>38</v>
      </c>
      <c r="N9170" t="s">
        <v>39</v>
      </c>
      <c r="O9170" s="23">
        <v>431</v>
      </c>
      <c r="P9170" s="9">
        <v>10.029999999999999</v>
      </c>
      <c r="Q9170" t="s">
        <v>40</v>
      </c>
      <c r="R9170">
        <v>49980</v>
      </c>
      <c r="S9170" s="9">
        <v>42.99</v>
      </c>
      <c r="T9170" s="26">
        <v>4.6900000000000004</v>
      </c>
      <c r="U9170" s="8">
        <v>201.62</v>
      </c>
      <c r="V9170" t="s">
        <v>14105</v>
      </c>
      <c r="W9170" t="s">
        <v>2276</v>
      </c>
      <c r="X9170" t="s">
        <v>42</v>
      </c>
      <c r="Y9170" t="s">
        <v>2277</v>
      </c>
      <c r="AA9170" s="1">
        <f t="shared" si="862"/>
        <v>46123</v>
      </c>
      <c r="AB9170" s="2">
        <f t="shared" si="863"/>
        <v>4</v>
      </c>
      <c r="AC9170" s="2">
        <f t="shared" si="864"/>
        <v>2026</v>
      </c>
      <c r="AD9170" s="2" t="str">
        <f>IFERROR(VLOOKUP(A9170,'Aux Área'!$A$4:$B$123,2,0),"-")</f>
        <v>INSPEÇÃO</v>
      </c>
    </row>
    <row r="9171" spans="1:30" x14ac:dyDescent="0.3">
      <c r="A9171" t="s">
        <v>3092</v>
      </c>
      <c r="B9171" t="s">
        <v>4774</v>
      </c>
      <c r="C9171" t="s">
        <v>14106</v>
      </c>
      <c r="D9171" t="s">
        <v>5160</v>
      </c>
      <c r="E9171" t="s">
        <v>5161</v>
      </c>
      <c r="F9171" t="s">
        <v>3594</v>
      </c>
      <c r="G9171" t="s">
        <v>1135</v>
      </c>
      <c r="H9171" t="s">
        <v>2275</v>
      </c>
      <c r="I9171" t="s">
        <v>1497</v>
      </c>
      <c r="J9171" t="s">
        <v>275</v>
      </c>
      <c r="K9171" t="s">
        <v>276</v>
      </c>
      <c r="L9171" t="s">
        <v>124</v>
      </c>
      <c r="M9171" t="s">
        <v>38</v>
      </c>
      <c r="N9171" t="s">
        <v>39</v>
      </c>
      <c r="O9171" s="23">
        <v>449</v>
      </c>
      <c r="P9171" s="9">
        <v>9.6199999999999992</v>
      </c>
      <c r="Q9171" t="s">
        <v>40</v>
      </c>
      <c r="R9171">
        <v>139468</v>
      </c>
      <c r="S9171" s="9">
        <v>46.69</v>
      </c>
      <c r="T9171" s="26">
        <v>4.79</v>
      </c>
      <c r="U9171" s="8">
        <v>223.65</v>
      </c>
      <c r="V9171" t="s">
        <v>14107</v>
      </c>
      <c r="W9171" t="s">
        <v>2276</v>
      </c>
      <c r="X9171" t="s">
        <v>42</v>
      </c>
      <c r="Y9171" t="s">
        <v>2277</v>
      </c>
      <c r="AA9171" s="1">
        <f t="shared" si="862"/>
        <v>46123</v>
      </c>
      <c r="AB9171" s="2">
        <f t="shared" si="863"/>
        <v>4</v>
      </c>
      <c r="AC9171" s="2">
        <f t="shared" si="864"/>
        <v>2026</v>
      </c>
      <c r="AD9171" s="2" t="str">
        <f>IFERROR(VLOOKUP(A9171,'Aux Área'!$A$4:$B$123,2,0),"-")</f>
        <v>INSPEÇÃO</v>
      </c>
    </row>
    <row r="9172" spans="1:30" x14ac:dyDescent="0.3">
      <c r="A9172" t="s">
        <v>2638</v>
      </c>
      <c r="B9172" t="s">
        <v>4593</v>
      </c>
      <c r="C9172" t="s">
        <v>14108</v>
      </c>
      <c r="D9172" t="s">
        <v>3193</v>
      </c>
      <c r="E9172" t="s">
        <v>3194</v>
      </c>
      <c r="F9172" t="s">
        <v>2641</v>
      </c>
      <c r="G9172" t="s">
        <v>1135</v>
      </c>
      <c r="H9172" t="s">
        <v>2275</v>
      </c>
      <c r="I9172" t="s">
        <v>1497</v>
      </c>
      <c r="J9172" t="s">
        <v>275</v>
      </c>
      <c r="K9172" t="s">
        <v>276</v>
      </c>
      <c r="L9172" t="s">
        <v>124</v>
      </c>
      <c r="M9172" t="s">
        <v>38</v>
      </c>
      <c r="N9172" t="s">
        <v>39</v>
      </c>
      <c r="O9172" s="23">
        <v>349</v>
      </c>
      <c r="P9172" s="9">
        <v>7.97</v>
      </c>
      <c r="Q9172" t="s">
        <v>40</v>
      </c>
      <c r="R9172">
        <v>145622</v>
      </c>
      <c r="S9172" s="9">
        <v>43.8</v>
      </c>
      <c r="T9172" s="26">
        <v>4.79</v>
      </c>
      <c r="U9172" s="8">
        <v>209.8</v>
      </c>
      <c r="V9172" t="s">
        <v>14109</v>
      </c>
      <c r="W9172" t="s">
        <v>2276</v>
      </c>
      <c r="X9172" t="s">
        <v>42</v>
      </c>
      <c r="Y9172" t="s">
        <v>2277</v>
      </c>
      <c r="AA9172" s="1">
        <f t="shared" si="862"/>
        <v>46123</v>
      </c>
      <c r="AB9172" s="2">
        <f t="shared" si="863"/>
        <v>4</v>
      </c>
      <c r="AC9172" s="2">
        <f t="shared" si="864"/>
        <v>2026</v>
      </c>
      <c r="AD9172" s="2" t="str">
        <f>IFERROR(VLOOKUP(A9172,'Aux Área'!$A$4:$B$123,2,0),"-")</f>
        <v>INSPEÇÃO</v>
      </c>
    </row>
    <row r="9173" spans="1:30" x14ac:dyDescent="0.3">
      <c r="A9173" t="s">
        <v>2306</v>
      </c>
      <c r="B9173" t="s">
        <v>4613</v>
      </c>
      <c r="C9173" t="s">
        <v>14110</v>
      </c>
      <c r="D9173" t="s">
        <v>7488</v>
      </c>
      <c r="E9173" t="s">
        <v>7489</v>
      </c>
      <c r="F9173" t="s">
        <v>2309</v>
      </c>
      <c r="G9173" t="s">
        <v>1135</v>
      </c>
      <c r="H9173" t="s">
        <v>2275</v>
      </c>
      <c r="I9173" t="s">
        <v>1497</v>
      </c>
      <c r="J9173" t="s">
        <v>89</v>
      </c>
      <c r="K9173" t="s">
        <v>90</v>
      </c>
      <c r="L9173" t="s">
        <v>91</v>
      </c>
      <c r="M9173" t="s">
        <v>38</v>
      </c>
      <c r="N9173" t="s">
        <v>39</v>
      </c>
      <c r="O9173" s="23">
        <v>293</v>
      </c>
      <c r="P9173" s="9">
        <v>7.9</v>
      </c>
      <c r="Q9173" t="s">
        <v>40</v>
      </c>
      <c r="R9173">
        <v>157849</v>
      </c>
      <c r="S9173" s="9">
        <v>37.1</v>
      </c>
      <c r="T9173" s="26">
        <v>4.6900000000000004</v>
      </c>
      <c r="U9173" s="8">
        <v>174</v>
      </c>
      <c r="V9173" t="s">
        <v>14111</v>
      </c>
      <c r="W9173" t="s">
        <v>2276</v>
      </c>
      <c r="X9173" t="s">
        <v>42</v>
      </c>
      <c r="Y9173" t="s">
        <v>2277</v>
      </c>
      <c r="AA9173" s="1">
        <f t="shared" si="862"/>
        <v>46123</v>
      </c>
      <c r="AB9173" s="2">
        <f t="shared" si="863"/>
        <v>4</v>
      </c>
      <c r="AC9173" s="2">
        <f t="shared" si="864"/>
        <v>2026</v>
      </c>
      <c r="AD9173" s="2" t="str">
        <f>IFERROR(VLOOKUP(A9173,'Aux Área'!$A$4:$B$123,2,0),"-")</f>
        <v>INSPEÇÃO</v>
      </c>
    </row>
    <row r="9174" spans="1:30" x14ac:dyDescent="0.3">
      <c r="A9174" t="s">
        <v>52</v>
      </c>
      <c r="B9174" t="s">
        <v>1449</v>
      </c>
      <c r="C9174" t="s">
        <v>14112</v>
      </c>
      <c r="D9174" t="s">
        <v>3246</v>
      </c>
      <c r="E9174" t="s">
        <v>3247</v>
      </c>
      <c r="F9174" t="s">
        <v>53</v>
      </c>
      <c r="G9174" t="s">
        <v>35</v>
      </c>
      <c r="H9174" t="s">
        <v>36</v>
      </c>
      <c r="I9174" t="s">
        <v>37</v>
      </c>
      <c r="J9174" t="s">
        <v>172</v>
      </c>
      <c r="K9174" t="s">
        <v>173</v>
      </c>
      <c r="L9174" t="s">
        <v>124</v>
      </c>
      <c r="M9174" t="s">
        <v>38</v>
      </c>
      <c r="N9174" t="s">
        <v>39</v>
      </c>
      <c r="O9174" s="23">
        <v>426</v>
      </c>
      <c r="P9174" s="9">
        <v>10.18</v>
      </c>
      <c r="Q9174" t="s">
        <v>40</v>
      </c>
      <c r="R9174">
        <v>95403</v>
      </c>
      <c r="S9174" s="9">
        <v>41.86</v>
      </c>
      <c r="T9174" s="26">
        <v>4.79</v>
      </c>
      <c r="U9174" s="8">
        <v>200.51</v>
      </c>
      <c r="V9174" t="s">
        <v>7745</v>
      </c>
      <c r="W9174" t="s">
        <v>2007</v>
      </c>
      <c r="X9174" t="s">
        <v>42</v>
      </c>
      <c r="Y9174" t="s">
        <v>1740</v>
      </c>
      <c r="AA9174" s="1">
        <f t="shared" si="862"/>
        <v>46124</v>
      </c>
      <c r="AB9174" s="2">
        <f t="shared" si="863"/>
        <v>4</v>
      </c>
      <c r="AC9174" s="2">
        <f t="shared" si="864"/>
        <v>2026</v>
      </c>
      <c r="AD9174" s="2" t="str">
        <f>IFERROR(VLOOKUP(A9174,'Aux Área'!$A$4:$B$123,2,0),"-")</f>
        <v>OPERAÇÃO</v>
      </c>
    </row>
    <row r="9175" spans="1:30" x14ac:dyDescent="0.3">
      <c r="A9175" t="s">
        <v>68</v>
      </c>
      <c r="B9175" t="s">
        <v>296</v>
      </c>
      <c r="C9175" t="s">
        <v>14113</v>
      </c>
      <c r="D9175" t="s">
        <v>1562</v>
      </c>
      <c r="E9175" t="s">
        <v>1563</v>
      </c>
      <c r="F9175" t="s">
        <v>69</v>
      </c>
      <c r="G9175" t="s">
        <v>35</v>
      </c>
      <c r="H9175" t="s">
        <v>36</v>
      </c>
      <c r="I9175" t="s">
        <v>37</v>
      </c>
      <c r="J9175" t="s">
        <v>237</v>
      </c>
      <c r="K9175" t="s">
        <v>238</v>
      </c>
      <c r="L9175" t="s">
        <v>110</v>
      </c>
      <c r="M9175" t="s">
        <v>38</v>
      </c>
      <c r="N9175" t="s">
        <v>39</v>
      </c>
      <c r="O9175" s="23">
        <v>238</v>
      </c>
      <c r="P9175" s="9">
        <v>7.94</v>
      </c>
      <c r="Q9175" t="s">
        <v>40</v>
      </c>
      <c r="R9175">
        <v>56416</v>
      </c>
      <c r="S9175" s="9">
        <v>29.96</v>
      </c>
      <c r="T9175" s="26">
        <v>4.1909999999999998</v>
      </c>
      <c r="U9175" s="8">
        <v>125.57</v>
      </c>
      <c r="V9175" t="s">
        <v>41</v>
      </c>
      <c r="W9175" t="s">
        <v>2007</v>
      </c>
      <c r="X9175" t="s">
        <v>42</v>
      </c>
      <c r="Y9175" t="s">
        <v>1740</v>
      </c>
      <c r="AA9175" s="1">
        <f t="shared" si="862"/>
        <v>46124</v>
      </c>
      <c r="AB9175" s="2">
        <f t="shared" si="863"/>
        <v>4</v>
      </c>
      <c r="AC9175" s="2">
        <f t="shared" si="864"/>
        <v>2026</v>
      </c>
      <c r="AD9175" s="2" t="str">
        <f>IFERROR(VLOOKUP(A9175,'Aux Área'!$A$4:$B$123,2,0),"-")</f>
        <v>OPERAÇÃO</v>
      </c>
    </row>
    <row r="9176" spans="1:30" x14ac:dyDescent="0.3">
      <c r="A9176" t="s">
        <v>2189</v>
      </c>
      <c r="B9176" t="s">
        <v>10781</v>
      </c>
      <c r="C9176" t="s">
        <v>14114</v>
      </c>
      <c r="D9176" t="s">
        <v>10214</v>
      </c>
      <c r="E9176" t="s">
        <v>9672</v>
      </c>
      <c r="F9176" t="s">
        <v>2192</v>
      </c>
      <c r="G9176" t="s">
        <v>1135</v>
      </c>
      <c r="H9176" t="s">
        <v>2185</v>
      </c>
      <c r="I9176" t="s">
        <v>2186</v>
      </c>
      <c r="J9176" t="s">
        <v>219</v>
      </c>
      <c r="K9176" t="s">
        <v>177</v>
      </c>
      <c r="L9176" t="s">
        <v>177</v>
      </c>
      <c r="M9176" t="s">
        <v>38</v>
      </c>
      <c r="N9176" t="s">
        <v>668</v>
      </c>
      <c r="O9176" s="23">
        <v>669</v>
      </c>
      <c r="P9176" s="9">
        <v>15.09</v>
      </c>
      <c r="Q9176" t="s">
        <v>40</v>
      </c>
      <c r="R9176">
        <v>69303</v>
      </c>
      <c r="S9176" s="9">
        <v>44.34</v>
      </c>
      <c r="T9176" s="26">
        <v>8.09</v>
      </c>
      <c r="U9176" s="8">
        <v>358.73</v>
      </c>
      <c r="V9176" t="s">
        <v>14115</v>
      </c>
      <c r="W9176" t="s">
        <v>2007</v>
      </c>
      <c r="X9176" t="s">
        <v>42</v>
      </c>
      <c r="Y9176" t="s">
        <v>12261</v>
      </c>
      <c r="AA9176" s="1">
        <f t="shared" si="862"/>
        <v>46124</v>
      </c>
      <c r="AB9176" s="2">
        <f t="shared" si="863"/>
        <v>4</v>
      </c>
      <c r="AC9176" s="2">
        <f t="shared" si="864"/>
        <v>2026</v>
      </c>
      <c r="AD9176" s="2" t="str">
        <f>IFERROR(VLOOKUP(A9176,'Aux Área'!$A$4:$B$123,2,0),"-")</f>
        <v>INSPEÇÃO</v>
      </c>
    </row>
    <row r="9177" spans="1:30" x14ac:dyDescent="0.3">
      <c r="A9177" t="s">
        <v>2643</v>
      </c>
      <c r="B9177" t="s">
        <v>2307</v>
      </c>
      <c r="C9177" t="s">
        <v>14116</v>
      </c>
      <c r="D9177" t="s">
        <v>7196</v>
      </c>
      <c r="E9177" t="s">
        <v>7197</v>
      </c>
      <c r="F9177" t="s">
        <v>2646</v>
      </c>
      <c r="G9177" t="s">
        <v>1300</v>
      </c>
      <c r="H9177" t="s">
        <v>1301</v>
      </c>
      <c r="I9177" t="s">
        <v>37</v>
      </c>
      <c r="J9177" t="s">
        <v>122</v>
      </c>
      <c r="K9177" t="s">
        <v>123</v>
      </c>
      <c r="L9177" t="s">
        <v>124</v>
      </c>
      <c r="M9177" t="s">
        <v>38</v>
      </c>
      <c r="N9177" t="s">
        <v>39</v>
      </c>
      <c r="O9177" s="23">
        <v>329</v>
      </c>
      <c r="P9177" s="9">
        <v>8.68</v>
      </c>
      <c r="Q9177" t="s">
        <v>40</v>
      </c>
      <c r="R9177">
        <v>153346</v>
      </c>
      <c r="S9177" s="9">
        <v>37.9</v>
      </c>
      <c r="T9177" s="26">
        <v>4.59</v>
      </c>
      <c r="U9177" s="8">
        <v>173.96</v>
      </c>
      <c r="V9177" t="s">
        <v>41</v>
      </c>
      <c r="W9177" t="s">
        <v>2276</v>
      </c>
      <c r="X9177" t="s">
        <v>42</v>
      </c>
      <c r="Y9177" t="s">
        <v>2277</v>
      </c>
      <c r="AA9177" s="1">
        <f t="shared" si="862"/>
        <v>46124</v>
      </c>
      <c r="AB9177" s="2">
        <f t="shared" si="863"/>
        <v>4</v>
      </c>
      <c r="AC9177" s="2">
        <f t="shared" si="864"/>
        <v>2026</v>
      </c>
      <c r="AD9177" s="2" t="str">
        <f>IFERROR(VLOOKUP(A9177,'Aux Área'!$A$4:$B$123,2,0),"-")</f>
        <v>INSPEÇÃO</v>
      </c>
    </row>
    <row r="9178" spans="1:30" x14ac:dyDescent="0.3">
      <c r="A9178" t="s">
        <v>2282</v>
      </c>
      <c r="B9178" t="s">
        <v>4679</v>
      </c>
      <c r="C9178" t="s">
        <v>14117</v>
      </c>
      <c r="D9178" t="s">
        <v>10704</v>
      </c>
      <c r="E9178" t="s">
        <v>10705</v>
      </c>
      <c r="F9178" t="s">
        <v>2285</v>
      </c>
      <c r="G9178" t="s">
        <v>1135</v>
      </c>
      <c r="H9178" t="s">
        <v>2275</v>
      </c>
      <c r="I9178" t="s">
        <v>1497</v>
      </c>
      <c r="J9178" t="s">
        <v>1681</v>
      </c>
      <c r="K9178" t="s">
        <v>1682</v>
      </c>
      <c r="L9178" t="s">
        <v>141</v>
      </c>
      <c r="M9178" t="s">
        <v>38</v>
      </c>
      <c r="N9178" t="s">
        <v>39</v>
      </c>
      <c r="O9178" s="23">
        <v>441</v>
      </c>
      <c r="P9178" s="9">
        <v>10.91</v>
      </c>
      <c r="Q9178" t="s">
        <v>40</v>
      </c>
      <c r="R9178">
        <v>136685</v>
      </c>
      <c r="S9178" s="9">
        <v>40.44</v>
      </c>
      <c r="T9178" s="26">
        <v>4.2300000000000004</v>
      </c>
      <c r="U9178" s="8">
        <v>171.07</v>
      </c>
      <c r="V9178" t="s">
        <v>41</v>
      </c>
      <c r="W9178" t="s">
        <v>2276</v>
      </c>
      <c r="X9178" t="s">
        <v>42</v>
      </c>
      <c r="Y9178" t="s">
        <v>2277</v>
      </c>
      <c r="AA9178" s="1">
        <f t="shared" si="862"/>
        <v>46124</v>
      </c>
      <c r="AB9178" s="2">
        <f t="shared" si="863"/>
        <v>4</v>
      </c>
      <c r="AC9178" s="2">
        <f t="shared" si="864"/>
        <v>2026</v>
      </c>
      <c r="AD9178" s="2" t="str">
        <f>IFERROR(VLOOKUP(A9178,'Aux Área'!$A$4:$B$123,2,0),"-")</f>
        <v>INSPEÇÃO</v>
      </c>
    </row>
    <row r="9179" spans="1:30" x14ac:dyDescent="0.3">
      <c r="A9179" t="s">
        <v>2494</v>
      </c>
      <c r="B9179" t="s">
        <v>2495</v>
      </c>
      <c r="C9179" t="s">
        <v>14118</v>
      </c>
      <c r="D9179" t="s">
        <v>3121</v>
      </c>
      <c r="E9179" t="s">
        <v>3122</v>
      </c>
      <c r="F9179" t="s">
        <v>2497</v>
      </c>
      <c r="G9179" t="s">
        <v>659</v>
      </c>
      <c r="H9179" t="s">
        <v>2215</v>
      </c>
      <c r="I9179" t="s">
        <v>667</v>
      </c>
      <c r="J9179" t="s">
        <v>108</v>
      </c>
      <c r="K9179" t="s">
        <v>109</v>
      </c>
      <c r="L9179" t="s">
        <v>110</v>
      </c>
      <c r="M9179" t="s">
        <v>38</v>
      </c>
      <c r="N9179" t="s">
        <v>668</v>
      </c>
      <c r="O9179" s="23">
        <v>132</v>
      </c>
      <c r="P9179" s="9">
        <v>4.4000000000000004</v>
      </c>
      <c r="Q9179" t="s">
        <v>40</v>
      </c>
      <c r="R9179">
        <v>18388</v>
      </c>
      <c r="S9179" s="9">
        <v>30</v>
      </c>
      <c r="T9179" s="26">
        <v>7.49</v>
      </c>
      <c r="U9179" s="8">
        <v>224.7</v>
      </c>
      <c r="V9179" t="s">
        <v>14119</v>
      </c>
      <c r="W9179" t="s">
        <v>2007</v>
      </c>
      <c r="X9179" t="s">
        <v>42</v>
      </c>
      <c r="Y9179" t="s">
        <v>1740</v>
      </c>
      <c r="AA9179" s="1">
        <f t="shared" si="862"/>
        <v>46124</v>
      </c>
      <c r="AB9179" s="2">
        <f t="shared" si="863"/>
        <v>4</v>
      </c>
      <c r="AC9179" s="2">
        <f t="shared" si="864"/>
        <v>2026</v>
      </c>
      <c r="AD9179" s="2" t="str">
        <f>IFERROR(VLOOKUP(A9179,'Aux Área'!$A$4:$B$123,2,0),"-")</f>
        <v>APH</v>
      </c>
    </row>
    <row r="9180" spans="1:30" x14ac:dyDescent="0.3">
      <c r="A9180" t="s">
        <v>2347</v>
      </c>
      <c r="B9180" t="s">
        <v>2348</v>
      </c>
      <c r="C9180" t="s">
        <v>14120</v>
      </c>
      <c r="D9180" t="s">
        <v>4085</v>
      </c>
      <c r="E9180" t="s">
        <v>4086</v>
      </c>
      <c r="F9180" t="s">
        <v>2350</v>
      </c>
      <c r="G9180" t="s">
        <v>659</v>
      </c>
      <c r="H9180" t="s">
        <v>1996</v>
      </c>
      <c r="I9180" t="s">
        <v>1997</v>
      </c>
      <c r="J9180" t="s">
        <v>241</v>
      </c>
      <c r="K9180" t="s">
        <v>242</v>
      </c>
      <c r="L9180" t="s">
        <v>110</v>
      </c>
      <c r="M9180" t="s">
        <v>38</v>
      </c>
      <c r="N9180" t="s">
        <v>668</v>
      </c>
      <c r="O9180" s="23">
        <v>280</v>
      </c>
      <c r="P9180" s="9">
        <v>5.5</v>
      </c>
      <c r="Q9180" t="s">
        <v>40</v>
      </c>
      <c r="R9180">
        <v>43500</v>
      </c>
      <c r="S9180" s="9">
        <v>50.92</v>
      </c>
      <c r="T9180" s="26">
        <v>7.19</v>
      </c>
      <c r="U9180" s="8">
        <v>366.1</v>
      </c>
      <c r="V9180" t="s">
        <v>41</v>
      </c>
      <c r="W9180" t="s">
        <v>1985</v>
      </c>
      <c r="X9180" t="s">
        <v>42</v>
      </c>
      <c r="Y9180" t="s">
        <v>1986</v>
      </c>
      <c r="AA9180" s="1">
        <f t="shared" si="862"/>
        <v>46124</v>
      </c>
      <c r="AB9180" s="2">
        <f t="shared" si="863"/>
        <v>4</v>
      </c>
      <c r="AC9180" s="2">
        <f t="shared" si="864"/>
        <v>2026</v>
      </c>
      <c r="AD9180" s="2" t="str">
        <f>IFERROR(VLOOKUP(A9180,'Aux Área'!$A$4:$B$123,2,0),"-")</f>
        <v>PESADOS</v>
      </c>
    </row>
    <row r="9181" spans="1:30" x14ac:dyDescent="0.3">
      <c r="A9181" t="s">
        <v>2347</v>
      </c>
      <c r="C9181" t="s">
        <v>15862</v>
      </c>
      <c r="F9181" t="s">
        <v>2350</v>
      </c>
      <c r="K9181" t="s">
        <v>242</v>
      </c>
      <c r="N9181" t="s">
        <v>15690</v>
      </c>
      <c r="O9181" t="s">
        <v>15244</v>
      </c>
      <c r="P9181" s="9" t="s">
        <v>15244</v>
      </c>
      <c r="Q9181" t="s">
        <v>40</v>
      </c>
      <c r="R9181" t="s">
        <v>15244</v>
      </c>
      <c r="S9181">
        <v>2.19</v>
      </c>
      <c r="U9181" s="8">
        <v>10.69</v>
      </c>
      <c r="AA9181" s="1">
        <f t="shared" si="862"/>
        <v>46124</v>
      </c>
      <c r="AB9181" s="2">
        <f t="shared" si="863"/>
        <v>4</v>
      </c>
      <c r="AC9181" s="2">
        <f t="shared" si="864"/>
        <v>2026</v>
      </c>
      <c r="AD9181" s="2" t="str">
        <f>IFERROR(VLOOKUP(A9181,'Aux Área'!$A$4:$B$123,2,0),"-")</f>
        <v>PESADOS</v>
      </c>
    </row>
    <row r="9182" spans="1:30" x14ac:dyDescent="0.3">
      <c r="A9182" t="s">
        <v>2181</v>
      </c>
      <c r="B9182" t="s">
        <v>4595</v>
      </c>
      <c r="C9182" t="s">
        <v>14121</v>
      </c>
      <c r="D9182" t="s">
        <v>5095</v>
      </c>
      <c r="E9182" t="s">
        <v>5096</v>
      </c>
      <c r="F9182" t="s">
        <v>2184</v>
      </c>
      <c r="G9182" t="s">
        <v>1135</v>
      </c>
      <c r="H9182" t="s">
        <v>2185</v>
      </c>
      <c r="I9182" t="s">
        <v>2186</v>
      </c>
      <c r="J9182" t="s">
        <v>241</v>
      </c>
      <c r="K9182" t="s">
        <v>242</v>
      </c>
      <c r="L9182" t="s">
        <v>110</v>
      </c>
      <c r="M9182" t="s">
        <v>38</v>
      </c>
      <c r="N9182" t="s">
        <v>668</v>
      </c>
      <c r="O9182" s="23">
        <v>756</v>
      </c>
      <c r="P9182" s="9">
        <v>12.05</v>
      </c>
      <c r="Q9182" t="s">
        <v>40</v>
      </c>
      <c r="R9182">
        <v>172356</v>
      </c>
      <c r="S9182" s="9">
        <v>62.75</v>
      </c>
      <c r="T9182" s="26">
        <v>7.19</v>
      </c>
      <c r="U9182" s="8">
        <v>451.18</v>
      </c>
      <c r="V9182" t="s">
        <v>41</v>
      </c>
      <c r="W9182" t="s">
        <v>2007</v>
      </c>
      <c r="X9182" t="s">
        <v>42</v>
      </c>
      <c r="Y9182" t="s">
        <v>12261</v>
      </c>
      <c r="AA9182" s="1">
        <f t="shared" si="862"/>
        <v>46124</v>
      </c>
      <c r="AB9182" s="2">
        <f t="shared" si="863"/>
        <v>4</v>
      </c>
      <c r="AC9182" s="2">
        <f t="shared" si="864"/>
        <v>2026</v>
      </c>
      <c r="AD9182" s="2" t="str">
        <f>IFERROR(VLOOKUP(A9182,'Aux Área'!$A$4:$B$123,2,0),"-")</f>
        <v>INSPEÇÃO</v>
      </c>
    </row>
    <row r="9183" spans="1:30" x14ac:dyDescent="0.3">
      <c r="A9183" t="s">
        <v>5620</v>
      </c>
      <c r="B9183" t="s">
        <v>9277</v>
      </c>
      <c r="C9183" t="s">
        <v>14122</v>
      </c>
      <c r="D9183" t="s">
        <v>2160</v>
      </c>
      <c r="E9183" t="s">
        <v>2161</v>
      </c>
      <c r="F9183" t="s">
        <v>6208</v>
      </c>
      <c r="G9183" t="s">
        <v>1135</v>
      </c>
      <c r="H9183" t="s">
        <v>5545</v>
      </c>
      <c r="I9183" t="s">
        <v>839</v>
      </c>
      <c r="J9183" t="s">
        <v>169</v>
      </c>
      <c r="K9183" t="s">
        <v>170</v>
      </c>
      <c r="L9183" t="s">
        <v>124</v>
      </c>
      <c r="M9183" t="s">
        <v>38</v>
      </c>
      <c r="N9183" t="s">
        <v>39</v>
      </c>
      <c r="O9183" s="23">
        <v>361</v>
      </c>
      <c r="P9183" s="9">
        <v>8.58</v>
      </c>
      <c r="Q9183" t="s">
        <v>40</v>
      </c>
      <c r="R9183">
        <v>42217</v>
      </c>
      <c r="S9183" s="9">
        <v>42.08</v>
      </c>
      <c r="T9183" s="26">
        <v>4.59</v>
      </c>
      <c r="U9183" s="8">
        <v>193.15</v>
      </c>
      <c r="V9183" t="s">
        <v>41</v>
      </c>
      <c r="W9183" t="s">
        <v>2276</v>
      </c>
      <c r="X9183" t="s">
        <v>42</v>
      </c>
      <c r="Y9183" t="s">
        <v>2277</v>
      </c>
      <c r="AA9183" s="1">
        <f t="shared" si="862"/>
        <v>46124</v>
      </c>
      <c r="AB9183" s="2">
        <f t="shared" si="863"/>
        <v>4</v>
      </c>
      <c r="AC9183" s="2">
        <f t="shared" si="864"/>
        <v>2026</v>
      </c>
      <c r="AD9183" s="2" t="str">
        <f>IFERROR(VLOOKUP(A9183,'Aux Área'!$A$4:$B$123,2,0),"-")</f>
        <v>INSPEÇÃO</v>
      </c>
    </row>
    <row r="9184" spans="1:30" x14ac:dyDescent="0.3">
      <c r="A9184" t="s">
        <v>2146</v>
      </c>
      <c r="B9184" t="s">
        <v>1800</v>
      </c>
      <c r="C9184" t="s">
        <v>14123</v>
      </c>
      <c r="D9184" t="s">
        <v>1948</v>
      </c>
      <c r="E9184" t="s">
        <v>1949</v>
      </c>
      <c r="F9184" t="s">
        <v>653</v>
      </c>
      <c r="G9184" t="s">
        <v>635</v>
      </c>
      <c r="H9184" t="s">
        <v>666</v>
      </c>
      <c r="I9184" t="s">
        <v>667</v>
      </c>
      <c r="J9184" t="s">
        <v>409</v>
      </c>
      <c r="K9184" t="s">
        <v>410</v>
      </c>
      <c r="L9184" t="s">
        <v>141</v>
      </c>
      <c r="M9184" t="s">
        <v>38</v>
      </c>
      <c r="N9184" t="s">
        <v>668</v>
      </c>
      <c r="O9184" s="23">
        <v>0</v>
      </c>
      <c r="P9184" s="9">
        <v>0</v>
      </c>
      <c r="Q9184" t="s">
        <v>40</v>
      </c>
      <c r="R9184">
        <v>0</v>
      </c>
      <c r="S9184" s="9">
        <v>98.57</v>
      </c>
      <c r="T9184" s="26">
        <v>7.79</v>
      </c>
      <c r="U9184" s="8">
        <v>767.86</v>
      </c>
      <c r="V9184" t="s">
        <v>14124</v>
      </c>
      <c r="W9184" t="s">
        <v>652</v>
      </c>
      <c r="X9184" t="s">
        <v>42</v>
      </c>
      <c r="Y9184" t="s">
        <v>653</v>
      </c>
      <c r="AA9184" s="1">
        <f t="shared" si="862"/>
        <v>46124</v>
      </c>
      <c r="AB9184" s="2">
        <f t="shared" si="863"/>
        <v>4</v>
      </c>
      <c r="AC9184" s="2">
        <f t="shared" si="864"/>
        <v>2026</v>
      </c>
      <c r="AD9184" s="2" t="str">
        <f>IFERROR(VLOOKUP(A9184,'Aux Área'!$A$4:$B$123,2,0),"-")</f>
        <v>SÃO PEDRO</v>
      </c>
    </row>
    <row r="9185" spans="1:30" x14ac:dyDescent="0.3">
      <c r="A9185" t="s">
        <v>62</v>
      </c>
      <c r="B9185" t="s">
        <v>1455</v>
      </c>
      <c r="C9185" t="s">
        <v>14125</v>
      </c>
      <c r="D9185" t="s">
        <v>158</v>
      </c>
      <c r="E9185" t="s">
        <v>159</v>
      </c>
      <c r="F9185" t="s">
        <v>63</v>
      </c>
      <c r="G9185" t="s">
        <v>35</v>
      </c>
      <c r="H9185" t="s">
        <v>36</v>
      </c>
      <c r="I9185" t="s">
        <v>37</v>
      </c>
      <c r="J9185" t="s">
        <v>10485</v>
      </c>
      <c r="K9185" t="s">
        <v>527</v>
      </c>
      <c r="L9185" t="s">
        <v>124</v>
      </c>
      <c r="M9185" t="s">
        <v>38</v>
      </c>
      <c r="N9185" t="s">
        <v>39</v>
      </c>
      <c r="O9185" s="23">
        <v>229</v>
      </c>
      <c r="P9185" s="9">
        <v>6.83</v>
      </c>
      <c r="Q9185" t="s">
        <v>40</v>
      </c>
      <c r="R9185">
        <v>75006</v>
      </c>
      <c r="S9185" s="9">
        <v>33.54</v>
      </c>
      <c r="T9185" s="26">
        <v>4.7910000000000004</v>
      </c>
      <c r="U9185" s="8">
        <v>160.69999999999999</v>
      </c>
      <c r="V9185" t="s">
        <v>14126</v>
      </c>
      <c r="W9185" t="s">
        <v>2007</v>
      </c>
      <c r="X9185" t="s">
        <v>42</v>
      </c>
      <c r="Y9185" t="s">
        <v>1740</v>
      </c>
      <c r="AA9185" s="1">
        <f t="shared" si="862"/>
        <v>46124</v>
      </c>
      <c r="AB9185" s="2">
        <f t="shared" si="863"/>
        <v>4</v>
      </c>
      <c r="AC9185" s="2">
        <f t="shared" si="864"/>
        <v>2026</v>
      </c>
      <c r="AD9185" s="2" t="str">
        <f>IFERROR(VLOOKUP(A9185,'Aux Área'!$A$4:$B$123,2,0),"-")</f>
        <v>CONSERVA</v>
      </c>
    </row>
    <row r="9186" spans="1:30" x14ac:dyDescent="0.3">
      <c r="A9186" t="s">
        <v>11447</v>
      </c>
      <c r="B9186" t="s">
        <v>2272</v>
      </c>
      <c r="C9186" t="s">
        <v>14127</v>
      </c>
      <c r="D9186" t="s">
        <v>10617</v>
      </c>
      <c r="E9186" t="s">
        <v>10618</v>
      </c>
      <c r="F9186" t="s">
        <v>653</v>
      </c>
      <c r="G9186" t="s">
        <v>635</v>
      </c>
      <c r="H9186" t="s">
        <v>11451</v>
      </c>
      <c r="I9186" t="s">
        <v>1853</v>
      </c>
      <c r="J9186" t="s">
        <v>122</v>
      </c>
      <c r="K9186" t="s">
        <v>123</v>
      </c>
      <c r="L9186" t="s">
        <v>124</v>
      </c>
      <c r="M9186" t="s">
        <v>38</v>
      </c>
      <c r="N9186" t="s">
        <v>668</v>
      </c>
      <c r="O9186" s="23">
        <v>0</v>
      </c>
      <c r="P9186" s="9">
        <v>0</v>
      </c>
      <c r="Q9186" t="s">
        <v>40</v>
      </c>
      <c r="R9186">
        <v>0</v>
      </c>
      <c r="S9186" s="9">
        <v>196.72</v>
      </c>
      <c r="T9186" s="26">
        <v>7.39</v>
      </c>
      <c r="U9186" s="8">
        <v>1453.79</v>
      </c>
      <c r="V9186" t="s">
        <v>112</v>
      </c>
      <c r="W9186" t="s">
        <v>652</v>
      </c>
      <c r="X9186" t="s">
        <v>42</v>
      </c>
      <c r="Y9186" t="s">
        <v>653</v>
      </c>
      <c r="AA9186" s="1">
        <f t="shared" si="862"/>
        <v>46124</v>
      </c>
      <c r="AB9186" s="2">
        <f t="shared" si="863"/>
        <v>4</v>
      </c>
      <c r="AC9186" s="2">
        <f t="shared" si="864"/>
        <v>2026</v>
      </c>
      <c r="AD9186" s="2" t="str">
        <f>IFERROR(VLOOKUP(A9186,'Aux Área'!$A$4:$B$123,2,0),"-")</f>
        <v>SÃO PEDRO</v>
      </c>
    </row>
    <row r="9187" spans="1:30" x14ac:dyDescent="0.3">
      <c r="A9187" t="s">
        <v>56</v>
      </c>
      <c r="B9187" t="s">
        <v>266</v>
      </c>
      <c r="C9187" t="s">
        <v>14128</v>
      </c>
      <c r="D9187" t="s">
        <v>120</v>
      </c>
      <c r="E9187" t="s">
        <v>121</v>
      </c>
      <c r="F9187" t="s">
        <v>57</v>
      </c>
      <c r="G9187" t="s">
        <v>35</v>
      </c>
      <c r="H9187" t="s">
        <v>36</v>
      </c>
      <c r="I9187" t="s">
        <v>37</v>
      </c>
      <c r="J9187" t="s">
        <v>10485</v>
      </c>
      <c r="K9187" t="s">
        <v>527</v>
      </c>
      <c r="L9187" t="s">
        <v>124</v>
      </c>
      <c r="M9187" t="s">
        <v>38</v>
      </c>
      <c r="N9187" t="s">
        <v>39</v>
      </c>
      <c r="O9187" s="23">
        <v>323</v>
      </c>
      <c r="P9187" s="9">
        <v>10.199999999999999</v>
      </c>
      <c r="Q9187" t="s">
        <v>40</v>
      </c>
      <c r="R9187">
        <v>61261</v>
      </c>
      <c r="S9187" s="9">
        <v>31.66</v>
      </c>
      <c r="T9187" s="26">
        <v>4.9909999999999997</v>
      </c>
      <c r="U9187" s="8">
        <v>158.01</v>
      </c>
      <c r="V9187" t="s">
        <v>14129</v>
      </c>
      <c r="W9187" t="s">
        <v>2007</v>
      </c>
      <c r="X9187" t="s">
        <v>42</v>
      </c>
      <c r="Y9187" t="s">
        <v>1740</v>
      </c>
      <c r="AA9187" s="1">
        <f t="shared" si="862"/>
        <v>46124</v>
      </c>
      <c r="AB9187" s="2">
        <f t="shared" si="863"/>
        <v>4</v>
      </c>
      <c r="AC9187" s="2">
        <f t="shared" si="864"/>
        <v>2026</v>
      </c>
      <c r="AD9187" s="2" t="str">
        <f>IFERROR(VLOOKUP(A9187,'Aux Área'!$A$4:$B$123,2,0),"-")</f>
        <v>CONSERVA</v>
      </c>
    </row>
    <row r="9188" spans="1:30" x14ac:dyDescent="0.3">
      <c r="A9188" t="s">
        <v>2643</v>
      </c>
      <c r="B9188" t="s">
        <v>2307</v>
      </c>
      <c r="C9188" t="s">
        <v>14130</v>
      </c>
      <c r="D9188" t="s">
        <v>7207</v>
      </c>
      <c r="E9188" t="s">
        <v>7208</v>
      </c>
      <c r="F9188" t="s">
        <v>2646</v>
      </c>
      <c r="G9188" t="s">
        <v>1300</v>
      </c>
      <c r="H9188" t="s">
        <v>1301</v>
      </c>
      <c r="I9188" t="s">
        <v>37</v>
      </c>
      <c r="J9188" t="s">
        <v>12641</v>
      </c>
      <c r="K9188" t="s">
        <v>12642</v>
      </c>
      <c r="L9188" t="s">
        <v>124</v>
      </c>
      <c r="M9188" t="s">
        <v>38</v>
      </c>
      <c r="N9188" t="s">
        <v>39</v>
      </c>
      <c r="O9188" s="23">
        <v>254</v>
      </c>
      <c r="P9188" s="9">
        <v>9.01</v>
      </c>
      <c r="Q9188" t="s">
        <v>40</v>
      </c>
      <c r="R9188">
        <v>153600</v>
      </c>
      <c r="S9188" s="9">
        <v>28.19</v>
      </c>
      <c r="T9188" s="26">
        <v>4.79</v>
      </c>
      <c r="U9188" s="8">
        <v>135.03</v>
      </c>
      <c r="V9188" t="s">
        <v>14131</v>
      </c>
      <c r="W9188" t="s">
        <v>2276</v>
      </c>
      <c r="X9188" t="s">
        <v>42</v>
      </c>
      <c r="Y9188" t="s">
        <v>2277</v>
      </c>
      <c r="AA9188" s="1">
        <f t="shared" si="862"/>
        <v>46124</v>
      </c>
      <c r="AB9188" s="2">
        <f t="shared" si="863"/>
        <v>4</v>
      </c>
      <c r="AC9188" s="2">
        <f t="shared" si="864"/>
        <v>2026</v>
      </c>
      <c r="AD9188" s="2" t="str">
        <f>IFERROR(VLOOKUP(A9188,'Aux Área'!$A$4:$B$123,2,0),"-")</f>
        <v>INSPEÇÃO</v>
      </c>
    </row>
    <row r="9189" spans="1:30" x14ac:dyDescent="0.3">
      <c r="A9189" t="s">
        <v>2700</v>
      </c>
      <c r="B9189" t="s">
        <v>2000</v>
      </c>
      <c r="C9189" t="s">
        <v>14132</v>
      </c>
      <c r="D9189" t="s">
        <v>3547</v>
      </c>
      <c r="E9189" t="s">
        <v>3548</v>
      </c>
      <c r="F9189" t="s">
        <v>2703</v>
      </c>
      <c r="G9189" t="s">
        <v>659</v>
      </c>
      <c r="H9189" t="s">
        <v>1996</v>
      </c>
      <c r="I9189" t="s">
        <v>1997</v>
      </c>
      <c r="J9189" t="s">
        <v>275</v>
      </c>
      <c r="K9189" t="s">
        <v>276</v>
      </c>
      <c r="L9189" t="s">
        <v>124</v>
      </c>
      <c r="M9189" t="s">
        <v>38</v>
      </c>
      <c r="N9189" t="s">
        <v>668</v>
      </c>
      <c r="O9189" s="23">
        <v>389</v>
      </c>
      <c r="P9189" s="9">
        <v>5.81</v>
      </c>
      <c r="Q9189" t="s">
        <v>40</v>
      </c>
      <c r="R9189">
        <v>31824</v>
      </c>
      <c r="S9189" s="9">
        <v>67</v>
      </c>
      <c r="T9189" s="26">
        <v>7.49</v>
      </c>
      <c r="U9189" s="8">
        <v>501.83</v>
      </c>
      <c r="V9189" t="s">
        <v>14133</v>
      </c>
      <c r="W9189" t="s">
        <v>1985</v>
      </c>
      <c r="X9189" t="s">
        <v>42</v>
      </c>
      <c r="Y9189" t="s">
        <v>1986</v>
      </c>
      <c r="AA9189" s="1">
        <f t="shared" si="862"/>
        <v>46124</v>
      </c>
      <c r="AB9189" s="2">
        <f t="shared" si="863"/>
        <v>4</v>
      </c>
      <c r="AC9189" s="2">
        <f t="shared" si="864"/>
        <v>2026</v>
      </c>
      <c r="AD9189" s="2" t="str">
        <f>IFERROR(VLOOKUP(A9189,'Aux Área'!$A$4:$B$123,2,0),"-")</f>
        <v>PESADOS</v>
      </c>
    </row>
    <row r="9190" spans="1:30" x14ac:dyDescent="0.3">
      <c r="A9190" t="s">
        <v>52</v>
      </c>
      <c r="B9190" t="s">
        <v>1449</v>
      </c>
      <c r="C9190" t="s">
        <v>14134</v>
      </c>
      <c r="D9190" t="s">
        <v>3149</v>
      </c>
      <c r="E9190" t="s">
        <v>3150</v>
      </c>
      <c r="F9190" t="s">
        <v>53</v>
      </c>
      <c r="G9190" t="s">
        <v>35</v>
      </c>
      <c r="H9190" t="s">
        <v>36</v>
      </c>
      <c r="I9190" t="s">
        <v>37</v>
      </c>
      <c r="J9190" t="s">
        <v>11506</v>
      </c>
      <c r="K9190" t="s">
        <v>11507</v>
      </c>
      <c r="L9190" t="s">
        <v>84</v>
      </c>
      <c r="M9190" t="s">
        <v>38</v>
      </c>
      <c r="N9190" t="s">
        <v>39</v>
      </c>
      <c r="O9190" s="23">
        <v>211</v>
      </c>
      <c r="P9190" s="9">
        <v>10.14</v>
      </c>
      <c r="Q9190" t="s">
        <v>40</v>
      </c>
      <c r="R9190">
        <v>95614</v>
      </c>
      <c r="S9190" s="9">
        <v>20.81</v>
      </c>
      <c r="T9190" s="26">
        <v>4.99</v>
      </c>
      <c r="U9190" s="8">
        <v>103.84</v>
      </c>
      <c r="V9190" t="s">
        <v>41</v>
      </c>
      <c r="W9190" t="s">
        <v>2007</v>
      </c>
      <c r="X9190" t="s">
        <v>42</v>
      </c>
      <c r="Y9190" t="s">
        <v>1740</v>
      </c>
      <c r="AA9190" s="1">
        <f t="shared" si="862"/>
        <v>46124</v>
      </c>
      <c r="AB9190" s="2">
        <f t="shared" si="863"/>
        <v>4</v>
      </c>
      <c r="AC9190" s="2">
        <f t="shared" si="864"/>
        <v>2026</v>
      </c>
      <c r="AD9190" s="2" t="str">
        <f>IFERROR(VLOOKUP(A9190,'Aux Área'!$A$4:$B$123,2,0),"-")</f>
        <v>OPERAÇÃO</v>
      </c>
    </row>
    <row r="9191" spans="1:30" x14ac:dyDescent="0.3">
      <c r="A9191" t="s">
        <v>12958</v>
      </c>
      <c r="B9191" t="s">
        <v>2315</v>
      </c>
      <c r="C9191" t="s">
        <v>14135</v>
      </c>
      <c r="D9191" t="s">
        <v>3246</v>
      </c>
      <c r="E9191" t="s">
        <v>3247</v>
      </c>
      <c r="F9191" t="s">
        <v>12960</v>
      </c>
      <c r="G9191" t="s">
        <v>1135</v>
      </c>
      <c r="H9191" t="s">
        <v>1301</v>
      </c>
      <c r="I9191" t="s">
        <v>839</v>
      </c>
      <c r="J9191" t="s">
        <v>11506</v>
      </c>
      <c r="K9191" t="s">
        <v>11507</v>
      </c>
      <c r="L9191" t="s">
        <v>84</v>
      </c>
      <c r="M9191" t="s">
        <v>38</v>
      </c>
      <c r="N9191" t="s">
        <v>39</v>
      </c>
      <c r="O9191" s="23">
        <v>169</v>
      </c>
      <c r="P9191" s="9">
        <v>7.66</v>
      </c>
      <c r="Q9191" t="s">
        <v>40</v>
      </c>
      <c r="R9191">
        <v>171414</v>
      </c>
      <c r="S9191" s="9">
        <v>22.06</v>
      </c>
      <c r="T9191" s="26">
        <v>4.99</v>
      </c>
      <c r="U9191" s="8">
        <v>110.08</v>
      </c>
      <c r="V9191" t="s">
        <v>112</v>
      </c>
      <c r="W9191" t="s">
        <v>2276</v>
      </c>
      <c r="X9191" t="s">
        <v>42</v>
      </c>
      <c r="Y9191" t="s">
        <v>12261</v>
      </c>
      <c r="AA9191" s="1">
        <f t="shared" si="862"/>
        <v>46124</v>
      </c>
      <c r="AB9191" s="2">
        <f t="shared" si="863"/>
        <v>4</v>
      </c>
      <c r="AC9191" s="2">
        <f t="shared" si="864"/>
        <v>2026</v>
      </c>
      <c r="AD9191" s="2" t="str">
        <f>IFERROR(VLOOKUP(A9191,'Aux Área'!$A$4:$B$123,2,0),"-")</f>
        <v>INSPEÇÃO</v>
      </c>
    </row>
    <row r="9192" spans="1:30" x14ac:dyDescent="0.3">
      <c r="A9192" t="s">
        <v>3092</v>
      </c>
      <c r="B9192" t="s">
        <v>4774</v>
      </c>
      <c r="C9192" t="s">
        <v>14136</v>
      </c>
      <c r="D9192" t="s">
        <v>3285</v>
      </c>
      <c r="E9192" t="s">
        <v>3286</v>
      </c>
      <c r="F9192" t="s">
        <v>3594</v>
      </c>
      <c r="G9192" t="s">
        <v>1135</v>
      </c>
      <c r="H9192" t="s">
        <v>2275</v>
      </c>
      <c r="I9192" t="s">
        <v>1497</v>
      </c>
      <c r="J9192" t="s">
        <v>231</v>
      </c>
      <c r="K9192" t="s">
        <v>232</v>
      </c>
      <c r="L9192" t="s">
        <v>217</v>
      </c>
      <c r="M9192" t="s">
        <v>38</v>
      </c>
      <c r="N9192" t="s">
        <v>39</v>
      </c>
      <c r="O9192" s="23">
        <v>465</v>
      </c>
      <c r="P9192" s="9">
        <v>11.34</v>
      </c>
      <c r="Q9192" t="s">
        <v>40</v>
      </c>
      <c r="R9192">
        <v>139933</v>
      </c>
      <c r="S9192" s="9">
        <v>40.99</v>
      </c>
      <c r="T9192" s="26">
        <v>4.79</v>
      </c>
      <c r="U9192" s="8">
        <v>196.35</v>
      </c>
      <c r="V9192" t="s">
        <v>14137</v>
      </c>
      <c r="W9192" t="s">
        <v>2276</v>
      </c>
      <c r="X9192" t="s">
        <v>42</v>
      </c>
      <c r="Y9192" t="s">
        <v>2277</v>
      </c>
      <c r="AA9192" s="1">
        <f t="shared" si="862"/>
        <v>46124</v>
      </c>
      <c r="AB9192" s="2">
        <f t="shared" si="863"/>
        <v>4</v>
      </c>
      <c r="AC9192" s="2">
        <f t="shared" si="864"/>
        <v>2026</v>
      </c>
      <c r="AD9192" s="2" t="str">
        <f>IFERROR(VLOOKUP(A9192,'Aux Área'!$A$4:$B$123,2,0),"-")</f>
        <v>INSPEÇÃO</v>
      </c>
    </row>
    <row r="9193" spans="1:30" x14ac:dyDescent="0.3">
      <c r="A9193" t="s">
        <v>2208</v>
      </c>
      <c r="B9193" t="s">
        <v>2544</v>
      </c>
      <c r="C9193" t="s">
        <v>14138</v>
      </c>
      <c r="D9193" t="s">
        <v>11603</v>
      </c>
      <c r="E9193" t="s">
        <v>11604</v>
      </c>
      <c r="F9193" t="s">
        <v>2210</v>
      </c>
      <c r="G9193" t="s">
        <v>1135</v>
      </c>
      <c r="H9193" t="s">
        <v>2211</v>
      </c>
      <c r="I9193" t="s">
        <v>37</v>
      </c>
      <c r="J9193" t="s">
        <v>10127</v>
      </c>
      <c r="K9193" t="s">
        <v>309</v>
      </c>
      <c r="L9193" t="s">
        <v>177</v>
      </c>
      <c r="M9193" t="s">
        <v>38</v>
      </c>
      <c r="N9193" t="s">
        <v>668</v>
      </c>
      <c r="O9193" s="23">
        <v>523</v>
      </c>
      <c r="P9193" s="9">
        <v>7.75</v>
      </c>
      <c r="Q9193" t="s">
        <v>40</v>
      </c>
      <c r="R9193">
        <v>16923</v>
      </c>
      <c r="S9193" s="9">
        <v>67.510000000000005</v>
      </c>
      <c r="T9193" s="26">
        <v>7.7910000000000004</v>
      </c>
      <c r="U9193" s="8">
        <v>525.95000000000005</v>
      </c>
      <c r="V9193" t="s">
        <v>14139</v>
      </c>
      <c r="W9193" t="s">
        <v>2007</v>
      </c>
      <c r="X9193" t="s">
        <v>42</v>
      </c>
      <c r="Y9193" t="s">
        <v>1740</v>
      </c>
      <c r="AA9193" s="1">
        <f t="shared" si="862"/>
        <v>46124</v>
      </c>
      <c r="AB9193" s="2">
        <f t="shared" si="863"/>
        <v>4</v>
      </c>
      <c r="AC9193" s="2">
        <f t="shared" si="864"/>
        <v>2026</v>
      </c>
      <c r="AD9193" s="2" t="str">
        <f>IFERROR(VLOOKUP(A9193,'Aux Área'!$A$4:$B$123,2,0),"-")</f>
        <v>APH</v>
      </c>
    </row>
    <row r="9194" spans="1:30" x14ac:dyDescent="0.3">
      <c r="A9194" t="s">
        <v>2041</v>
      </c>
      <c r="B9194" t="s">
        <v>2042</v>
      </c>
      <c r="C9194" t="s">
        <v>14140</v>
      </c>
      <c r="D9194" t="s">
        <v>1297</v>
      </c>
      <c r="E9194" t="s">
        <v>2221</v>
      </c>
      <c r="F9194" t="s">
        <v>2044</v>
      </c>
      <c r="G9194" t="s">
        <v>659</v>
      </c>
      <c r="H9194" t="s">
        <v>1996</v>
      </c>
      <c r="I9194" t="s">
        <v>1997</v>
      </c>
      <c r="J9194" t="s">
        <v>231</v>
      </c>
      <c r="K9194" t="s">
        <v>232</v>
      </c>
      <c r="L9194" t="s">
        <v>217</v>
      </c>
      <c r="M9194" t="s">
        <v>38</v>
      </c>
      <c r="N9194" t="s">
        <v>668</v>
      </c>
      <c r="O9194" s="23">
        <v>378</v>
      </c>
      <c r="P9194" s="9">
        <v>7.66</v>
      </c>
      <c r="Q9194" t="s">
        <v>40</v>
      </c>
      <c r="R9194">
        <v>45440</v>
      </c>
      <c r="S9194" s="9">
        <v>49.36</v>
      </c>
      <c r="T9194" s="26">
        <v>7.59</v>
      </c>
      <c r="U9194" s="8">
        <v>374.64</v>
      </c>
      <c r="V9194" t="s">
        <v>14141</v>
      </c>
      <c r="W9194" t="s">
        <v>1985</v>
      </c>
      <c r="X9194" t="s">
        <v>42</v>
      </c>
      <c r="Y9194" t="s">
        <v>1986</v>
      </c>
      <c r="AA9194" s="1">
        <f t="shared" si="862"/>
        <v>46124</v>
      </c>
      <c r="AB9194" s="2">
        <f t="shared" si="863"/>
        <v>4</v>
      </c>
      <c r="AC9194" s="2">
        <f t="shared" si="864"/>
        <v>2026</v>
      </c>
      <c r="AD9194" s="2" t="str">
        <f>IFERROR(VLOOKUP(A9194,'Aux Área'!$A$4:$B$123,2,0),"-")</f>
        <v>PESADOS</v>
      </c>
    </row>
    <row r="9195" spans="1:30" x14ac:dyDescent="0.3">
      <c r="A9195" t="s">
        <v>2041</v>
      </c>
      <c r="C9195" t="s">
        <v>15835</v>
      </c>
      <c r="F9195" t="s">
        <v>2044</v>
      </c>
      <c r="K9195" t="s">
        <v>232</v>
      </c>
      <c r="N9195" t="s">
        <v>15690</v>
      </c>
      <c r="O9195" t="s">
        <v>15244</v>
      </c>
      <c r="P9195" s="9" t="s">
        <v>15244</v>
      </c>
      <c r="Q9195" t="s">
        <v>40</v>
      </c>
      <c r="R9195" t="s">
        <v>15244</v>
      </c>
      <c r="S9195">
        <v>4.3</v>
      </c>
      <c r="U9195" s="8">
        <v>14.22</v>
      </c>
      <c r="AA9195" s="1">
        <f t="shared" si="862"/>
        <v>46124</v>
      </c>
      <c r="AB9195" s="2">
        <f t="shared" si="863"/>
        <v>4</v>
      </c>
      <c r="AC9195" s="2">
        <f t="shared" si="864"/>
        <v>2026</v>
      </c>
      <c r="AD9195" s="2" t="str">
        <f>IFERROR(VLOOKUP(A9195,'Aux Área'!$A$4:$B$123,2,0),"-")</f>
        <v>PESADOS</v>
      </c>
    </row>
    <row r="9196" spans="1:30" x14ac:dyDescent="0.3">
      <c r="A9196" t="s">
        <v>30</v>
      </c>
      <c r="B9196" t="s">
        <v>453</v>
      </c>
      <c r="C9196" t="s">
        <v>14142</v>
      </c>
      <c r="D9196" t="s">
        <v>13350</v>
      </c>
      <c r="E9196" t="s">
        <v>13351</v>
      </c>
      <c r="F9196" t="s">
        <v>34</v>
      </c>
      <c r="G9196" t="s">
        <v>35</v>
      </c>
      <c r="H9196" t="s">
        <v>36</v>
      </c>
      <c r="I9196" t="s">
        <v>37</v>
      </c>
      <c r="J9196" t="s">
        <v>196</v>
      </c>
      <c r="K9196" t="s">
        <v>197</v>
      </c>
      <c r="L9196" t="s">
        <v>84</v>
      </c>
      <c r="M9196" t="s">
        <v>38</v>
      </c>
      <c r="N9196" t="s">
        <v>39</v>
      </c>
      <c r="O9196" s="23">
        <v>296</v>
      </c>
      <c r="P9196" s="9">
        <v>9.3800000000000008</v>
      </c>
      <c r="Q9196" t="s">
        <v>40</v>
      </c>
      <c r="R9196">
        <v>25007</v>
      </c>
      <c r="S9196" s="9">
        <v>31.57</v>
      </c>
      <c r="T9196" s="26">
        <v>5.24</v>
      </c>
      <c r="U9196" s="8">
        <v>165.43</v>
      </c>
      <c r="V9196" t="s">
        <v>41</v>
      </c>
      <c r="W9196" t="s">
        <v>2007</v>
      </c>
      <c r="X9196" t="s">
        <v>42</v>
      </c>
      <c r="Y9196" t="s">
        <v>1740</v>
      </c>
      <c r="AA9196" s="1">
        <f t="shared" si="862"/>
        <v>46124</v>
      </c>
      <c r="AB9196" s="2">
        <f t="shared" si="863"/>
        <v>4</v>
      </c>
      <c r="AC9196" s="2">
        <f t="shared" si="864"/>
        <v>2026</v>
      </c>
      <c r="AD9196" s="2" t="str">
        <f>IFERROR(VLOOKUP(A9196,'Aux Área'!$A$4:$B$123,2,0),"-")</f>
        <v>OPERAÇÃO</v>
      </c>
    </row>
    <row r="9197" spans="1:30" x14ac:dyDescent="0.3">
      <c r="A9197" t="s">
        <v>5543</v>
      </c>
      <c r="B9197" t="s">
        <v>11845</v>
      </c>
      <c r="C9197" t="s">
        <v>14143</v>
      </c>
      <c r="D9197" t="s">
        <v>9879</v>
      </c>
      <c r="E9197" t="s">
        <v>9667</v>
      </c>
      <c r="F9197" t="s">
        <v>6207</v>
      </c>
      <c r="G9197" t="s">
        <v>1135</v>
      </c>
      <c r="H9197" t="s">
        <v>5545</v>
      </c>
      <c r="I9197" t="s">
        <v>839</v>
      </c>
      <c r="J9197" t="s">
        <v>231</v>
      </c>
      <c r="K9197" t="s">
        <v>232</v>
      </c>
      <c r="L9197" t="s">
        <v>217</v>
      </c>
      <c r="M9197" t="s">
        <v>38</v>
      </c>
      <c r="N9197" t="s">
        <v>39</v>
      </c>
      <c r="O9197" s="23">
        <v>453</v>
      </c>
      <c r="P9197" s="9">
        <v>9.66</v>
      </c>
      <c r="Q9197" t="s">
        <v>40</v>
      </c>
      <c r="R9197">
        <v>50433</v>
      </c>
      <c r="S9197" s="9">
        <v>46.91</v>
      </c>
      <c r="T9197" s="26">
        <v>4.79</v>
      </c>
      <c r="U9197" s="8">
        <v>224.72</v>
      </c>
      <c r="V9197" t="s">
        <v>14144</v>
      </c>
      <c r="W9197" t="s">
        <v>2276</v>
      </c>
      <c r="X9197" t="s">
        <v>42</v>
      </c>
      <c r="Y9197" t="s">
        <v>2277</v>
      </c>
      <c r="AA9197" s="1">
        <f t="shared" si="862"/>
        <v>46124</v>
      </c>
      <c r="AB9197" s="2">
        <f t="shared" si="863"/>
        <v>4</v>
      </c>
      <c r="AC9197" s="2">
        <f t="shared" si="864"/>
        <v>2026</v>
      </c>
      <c r="AD9197" s="2" t="str">
        <f>IFERROR(VLOOKUP(A9197,'Aux Área'!$A$4:$B$123,2,0),"-")</f>
        <v>INSPEÇÃO</v>
      </c>
    </row>
    <row r="9198" spans="1:30" x14ac:dyDescent="0.3">
      <c r="A9198" t="s">
        <v>2638</v>
      </c>
      <c r="B9198" t="s">
        <v>4593</v>
      </c>
      <c r="C9198" t="s">
        <v>14145</v>
      </c>
      <c r="D9198" t="s">
        <v>4988</v>
      </c>
      <c r="E9198" t="s">
        <v>4989</v>
      </c>
      <c r="F9198" t="s">
        <v>2641</v>
      </c>
      <c r="G9198" t="s">
        <v>1135</v>
      </c>
      <c r="H9198" t="s">
        <v>2275</v>
      </c>
      <c r="I9198" t="s">
        <v>1497</v>
      </c>
      <c r="J9198" t="s">
        <v>370</v>
      </c>
      <c r="K9198" t="s">
        <v>371</v>
      </c>
      <c r="L9198" t="s">
        <v>124</v>
      </c>
      <c r="M9198" t="s">
        <v>38</v>
      </c>
      <c r="N9198" t="s">
        <v>39</v>
      </c>
      <c r="O9198" s="23">
        <v>468</v>
      </c>
      <c r="P9198" s="9">
        <v>11.62</v>
      </c>
      <c r="Q9198" t="s">
        <v>40</v>
      </c>
      <c r="R9198">
        <v>146090</v>
      </c>
      <c r="S9198" s="9">
        <v>40.28</v>
      </c>
      <c r="T9198" s="26">
        <v>4.9909999999999997</v>
      </c>
      <c r="U9198" s="8">
        <v>201.02</v>
      </c>
      <c r="V9198" t="s">
        <v>14146</v>
      </c>
      <c r="W9198" t="s">
        <v>2276</v>
      </c>
      <c r="X9198" t="s">
        <v>42</v>
      </c>
      <c r="Y9198" t="s">
        <v>2277</v>
      </c>
      <c r="AA9198" s="1">
        <f t="shared" si="862"/>
        <v>46124</v>
      </c>
      <c r="AB9198" s="2">
        <f t="shared" si="863"/>
        <v>4</v>
      </c>
      <c r="AC9198" s="2">
        <f t="shared" si="864"/>
        <v>2026</v>
      </c>
      <c r="AD9198" s="2" t="str">
        <f>IFERROR(VLOOKUP(A9198,'Aux Área'!$A$4:$B$123,2,0),"-")</f>
        <v>INSPEÇÃO</v>
      </c>
    </row>
    <row r="9199" spans="1:30" x14ac:dyDescent="0.3">
      <c r="A9199" t="s">
        <v>1999</v>
      </c>
      <c r="B9199" t="s">
        <v>3016</v>
      </c>
      <c r="C9199" t="s">
        <v>14147</v>
      </c>
      <c r="D9199" t="s">
        <v>6928</v>
      </c>
      <c r="E9199" t="s">
        <v>6929</v>
      </c>
      <c r="F9199" t="s">
        <v>2002</v>
      </c>
      <c r="G9199" t="s">
        <v>659</v>
      </c>
      <c r="H9199" t="s">
        <v>2003</v>
      </c>
      <c r="I9199" t="s">
        <v>667</v>
      </c>
      <c r="J9199" t="s">
        <v>169</v>
      </c>
      <c r="K9199" t="s">
        <v>170</v>
      </c>
      <c r="L9199" t="s">
        <v>124</v>
      </c>
      <c r="M9199" t="s">
        <v>38</v>
      </c>
      <c r="N9199" t="s">
        <v>668</v>
      </c>
      <c r="O9199" s="23">
        <v>419</v>
      </c>
      <c r="P9199" s="9">
        <v>3.54</v>
      </c>
      <c r="Q9199" t="s">
        <v>40</v>
      </c>
      <c r="R9199">
        <v>27421</v>
      </c>
      <c r="S9199" s="9">
        <v>118.34</v>
      </c>
      <c r="T9199" s="26">
        <v>7.69</v>
      </c>
      <c r="U9199" s="8">
        <v>910.03</v>
      </c>
      <c r="V9199" t="s">
        <v>112</v>
      </c>
      <c r="W9199" t="s">
        <v>1985</v>
      </c>
      <c r="X9199" t="s">
        <v>42</v>
      </c>
      <c r="Y9199" t="s">
        <v>1986</v>
      </c>
      <c r="AA9199" s="1">
        <f t="shared" si="862"/>
        <v>46124</v>
      </c>
      <c r="AB9199" s="2">
        <f t="shared" si="863"/>
        <v>4</v>
      </c>
      <c r="AC9199" s="2">
        <f t="shared" si="864"/>
        <v>2026</v>
      </c>
      <c r="AD9199" s="2" t="str">
        <f>IFERROR(VLOOKUP(A9199,'Aux Área'!$A$4:$B$123,2,0),"-")</f>
        <v>PESADOS</v>
      </c>
    </row>
    <row r="9200" spans="1:30" x14ac:dyDescent="0.3">
      <c r="A9200" t="s">
        <v>2306</v>
      </c>
      <c r="B9200" t="s">
        <v>4613</v>
      </c>
      <c r="C9200" t="s">
        <v>14148</v>
      </c>
      <c r="D9200" t="s">
        <v>4386</v>
      </c>
      <c r="E9200" t="s">
        <v>4387</v>
      </c>
      <c r="F9200" t="s">
        <v>2309</v>
      </c>
      <c r="G9200" t="s">
        <v>1135</v>
      </c>
      <c r="H9200" t="s">
        <v>2275</v>
      </c>
      <c r="I9200" t="s">
        <v>1497</v>
      </c>
      <c r="J9200" t="s">
        <v>1665</v>
      </c>
      <c r="K9200" t="s">
        <v>1666</v>
      </c>
      <c r="L9200" t="s">
        <v>301</v>
      </c>
      <c r="M9200" t="s">
        <v>38</v>
      </c>
      <c r="N9200" t="s">
        <v>39</v>
      </c>
      <c r="O9200" s="23">
        <v>435</v>
      </c>
      <c r="P9200" s="9">
        <v>9.61</v>
      </c>
      <c r="Q9200" t="s">
        <v>40</v>
      </c>
      <c r="R9200">
        <v>158284</v>
      </c>
      <c r="S9200" s="9">
        <v>45.27</v>
      </c>
      <c r="T9200" s="26">
        <v>4.6900000000000004</v>
      </c>
      <c r="U9200" s="8">
        <v>212.32</v>
      </c>
      <c r="V9200" t="s">
        <v>14149</v>
      </c>
      <c r="W9200" t="s">
        <v>2276</v>
      </c>
      <c r="X9200" t="s">
        <v>42</v>
      </c>
      <c r="Y9200" t="s">
        <v>2277</v>
      </c>
      <c r="AA9200" s="1">
        <f t="shared" ref="AA9200:AA9263" si="865">IFERROR(DATEVALUE(C9200),"-")</f>
        <v>46124</v>
      </c>
      <c r="AB9200" s="2">
        <f t="shared" ref="AB9200:AB9263" si="866">IFERROR(MONTH(AA9200),"-")</f>
        <v>4</v>
      </c>
      <c r="AC9200" s="2">
        <f t="shared" ref="AC9200:AC9263" si="867">IFERROR(YEAR(AA9200),"-")</f>
        <v>2026</v>
      </c>
      <c r="AD9200" s="2" t="str">
        <f>IFERROR(VLOOKUP(A9200,'Aux Área'!$A$4:$B$123,2,0),"-")</f>
        <v>INSPEÇÃO</v>
      </c>
    </row>
    <row r="9201" spans="1:30" x14ac:dyDescent="0.3">
      <c r="A9201" t="s">
        <v>1295</v>
      </c>
      <c r="B9201" t="s">
        <v>1753</v>
      </c>
      <c r="C9201" t="s">
        <v>14150</v>
      </c>
      <c r="D9201" t="s">
        <v>1297</v>
      </c>
      <c r="E9201" t="s">
        <v>2221</v>
      </c>
      <c r="F9201" t="s">
        <v>1299</v>
      </c>
      <c r="G9201" t="s">
        <v>1135</v>
      </c>
      <c r="H9201" t="s">
        <v>1301</v>
      </c>
      <c r="I9201" t="s">
        <v>839</v>
      </c>
      <c r="J9201" t="s">
        <v>237</v>
      </c>
      <c r="K9201" t="s">
        <v>238</v>
      </c>
      <c r="L9201" t="s">
        <v>110</v>
      </c>
      <c r="M9201" t="s">
        <v>38</v>
      </c>
      <c r="N9201" t="s">
        <v>39</v>
      </c>
      <c r="O9201" s="23">
        <v>0</v>
      </c>
      <c r="P9201" s="23">
        <v>0</v>
      </c>
      <c r="Q9201" t="s">
        <v>40</v>
      </c>
      <c r="R9201" t="s">
        <v>15244</v>
      </c>
      <c r="S9201" s="9">
        <v>39.26</v>
      </c>
      <c r="T9201" s="26">
        <v>4.1900000000000004</v>
      </c>
      <c r="U9201" s="8">
        <v>164.5</v>
      </c>
      <c r="V9201" t="s">
        <v>112</v>
      </c>
      <c r="W9201" t="s">
        <v>2007</v>
      </c>
      <c r="X9201" t="s">
        <v>42</v>
      </c>
      <c r="Y9201" t="s">
        <v>1740</v>
      </c>
      <c r="AA9201" s="1">
        <f t="shared" si="865"/>
        <v>46124</v>
      </c>
      <c r="AB9201" s="2">
        <f t="shared" si="866"/>
        <v>4</v>
      </c>
      <c r="AC9201" s="2">
        <f t="shared" si="867"/>
        <v>2026</v>
      </c>
      <c r="AD9201" s="2" t="str">
        <f>IFERROR(VLOOKUP(A9201,'Aux Área'!$A$4:$B$123,2,0),"-")</f>
        <v>LUCCA JR - OP</v>
      </c>
    </row>
    <row r="9202" spans="1:30" x14ac:dyDescent="0.3">
      <c r="A9202" t="s">
        <v>1992</v>
      </c>
      <c r="B9202" t="s">
        <v>1993</v>
      </c>
      <c r="C9202" t="s">
        <v>14151</v>
      </c>
      <c r="D9202" t="s">
        <v>3597</v>
      </c>
      <c r="E9202" t="s">
        <v>3598</v>
      </c>
      <c r="F9202" t="s">
        <v>1995</v>
      </c>
      <c r="G9202" t="s">
        <v>659</v>
      </c>
      <c r="H9202" t="s">
        <v>1996</v>
      </c>
      <c r="I9202" t="s">
        <v>1997</v>
      </c>
      <c r="J9202" t="s">
        <v>169</v>
      </c>
      <c r="K9202" t="s">
        <v>170</v>
      </c>
      <c r="L9202" t="s">
        <v>124</v>
      </c>
      <c r="M9202" t="s">
        <v>38</v>
      </c>
      <c r="N9202" t="s">
        <v>668</v>
      </c>
      <c r="O9202" s="10">
        <v>487</v>
      </c>
      <c r="P9202" s="24">
        <v>5.29</v>
      </c>
      <c r="Q9202" t="s">
        <v>40</v>
      </c>
      <c r="R9202">
        <v>33505</v>
      </c>
      <c r="S9202" s="9">
        <v>91.99</v>
      </c>
      <c r="T9202" s="26">
        <v>7.69</v>
      </c>
      <c r="U9202" s="8">
        <v>707.41</v>
      </c>
      <c r="V9202" t="s">
        <v>112</v>
      </c>
      <c r="W9202" t="s">
        <v>1985</v>
      </c>
      <c r="X9202" t="s">
        <v>42</v>
      </c>
      <c r="Y9202" t="s">
        <v>1986</v>
      </c>
      <c r="AA9202" s="1">
        <f t="shared" si="865"/>
        <v>46124</v>
      </c>
      <c r="AB9202" s="2">
        <f t="shared" si="866"/>
        <v>4</v>
      </c>
      <c r="AC9202" s="2">
        <f t="shared" si="867"/>
        <v>2026</v>
      </c>
      <c r="AD9202" s="2" t="str">
        <f>IFERROR(VLOOKUP(A9202,'Aux Área'!$A$4:$B$123,2,0),"-")</f>
        <v>PESADOS</v>
      </c>
    </row>
    <row r="9203" spans="1:30" x14ac:dyDescent="0.3">
      <c r="A9203" t="s">
        <v>1992</v>
      </c>
      <c r="C9203" t="s">
        <v>14151</v>
      </c>
      <c r="F9203" t="s">
        <v>1995</v>
      </c>
      <c r="K9203" t="s">
        <v>170</v>
      </c>
      <c r="N9203" t="s">
        <v>15690</v>
      </c>
      <c r="O9203" t="s">
        <v>15244</v>
      </c>
      <c r="P9203" s="9" t="s">
        <v>15244</v>
      </c>
      <c r="Q9203" t="s">
        <v>40</v>
      </c>
      <c r="R9203" t="s">
        <v>15244</v>
      </c>
      <c r="S9203">
        <v>9.19</v>
      </c>
      <c r="U9203" s="8">
        <v>27.48</v>
      </c>
      <c r="AA9203" s="1">
        <f t="shared" si="865"/>
        <v>46124</v>
      </c>
      <c r="AB9203" s="2">
        <f t="shared" si="866"/>
        <v>4</v>
      </c>
      <c r="AC9203" s="2">
        <f t="shared" si="867"/>
        <v>2026</v>
      </c>
      <c r="AD9203" s="2" t="str">
        <f>IFERROR(VLOOKUP(A9203,'Aux Área'!$A$4:$B$123,2,0),"-")</f>
        <v>PESADOS</v>
      </c>
    </row>
    <row r="9204" spans="1:30" x14ac:dyDescent="0.3">
      <c r="A9204" t="s">
        <v>2282</v>
      </c>
      <c r="B9204" t="s">
        <v>4679</v>
      </c>
      <c r="C9204" t="s">
        <v>14152</v>
      </c>
      <c r="D9204" t="s">
        <v>10122</v>
      </c>
      <c r="E9204" t="s">
        <v>9671</v>
      </c>
      <c r="F9204" t="s">
        <v>2285</v>
      </c>
      <c r="G9204" t="s">
        <v>1135</v>
      </c>
      <c r="H9204" t="s">
        <v>2275</v>
      </c>
      <c r="I9204" t="s">
        <v>1497</v>
      </c>
      <c r="J9204" t="s">
        <v>165</v>
      </c>
      <c r="K9204" t="s">
        <v>166</v>
      </c>
      <c r="L9204" t="s">
        <v>167</v>
      </c>
      <c r="M9204" t="s">
        <v>38</v>
      </c>
      <c r="N9204" t="s">
        <v>39</v>
      </c>
      <c r="O9204" s="23">
        <v>442</v>
      </c>
      <c r="P9204" s="9">
        <v>10.119999999999999</v>
      </c>
      <c r="Q9204" t="s">
        <v>40</v>
      </c>
      <c r="R9204">
        <v>137127</v>
      </c>
      <c r="S9204" s="9">
        <v>43.69</v>
      </c>
      <c r="T9204" s="26">
        <v>4.99</v>
      </c>
      <c r="U9204" s="8">
        <v>218.01</v>
      </c>
      <c r="V9204" t="s">
        <v>41</v>
      </c>
      <c r="W9204" t="s">
        <v>2276</v>
      </c>
      <c r="X9204" t="s">
        <v>42</v>
      </c>
      <c r="Y9204" t="s">
        <v>2277</v>
      </c>
      <c r="AA9204" s="1">
        <f t="shared" si="865"/>
        <v>46124</v>
      </c>
      <c r="AB9204" s="2">
        <f t="shared" si="866"/>
        <v>4</v>
      </c>
      <c r="AC9204" s="2">
        <f t="shared" si="867"/>
        <v>2026</v>
      </c>
      <c r="AD9204" s="2" t="str">
        <f>IFERROR(VLOOKUP(A9204,'Aux Área'!$A$4:$B$123,2,0),"-")</f>
        <v>INSPEÇÃO</v>
      </c>
    </row>
    <row r="9205" spans="1:30" x14ac:dyDescent="0.3">
      <c r="A9205" t="s">
        <v>58</v>
      </c>
      <c r="B9205" t="s">
        <v>250</v>
      </c>
      <c r="C9205" t="s">
        <v>14153</v>
      </c>
      <c r="D9205" t="s">
        <v>87</v>
      </c>
      <c r="E9205" t="s">
        <v>88</v>
      </c>
      <c r="F9205" t="s">
        <v>59</v>
      </c>
      <c r="G9205" t="s">
        <v>35</v>
      </c>
      <c r="H9205" t="s">
        <v>36</v>
      </c>
      <c r="I9205" t="s">
        <v>37</v>
      </c>
      <c r="J9205" t="s">
        <v>89</v>
      </c>
      <c r="K9205" t="s">
        <v>90</v>
      </c>
      <c r="L9205" t="s">
        <v>91</v>
      </c>
      <c r="M9205" t="s">
        <v>38</v>
      </c>
      <c r="N9205" t="s">
        <v>39</v>
      </c>
      <c r="O9205" s="23">
        <v>314</v>
      </c>
      <c r="P9205" s="9">
        <v>7.67</v>
      </c>
      <c r="Q9205" t="s">
        <v>40</v>
      </c>
      <c r="R9205">
        <v>95214</v>
      </c>
      <c r="S9205" s="9">
        <v>40.950000000000003</v>
      </c>
      <c r="T9205" s="26">
        <v>4.6900000000000004</v>
      </c>
      <c r="U9205" s="8">
        <v>192.06</v>
      </c>
      <c r="V9205" t="s">
        <v>14154</v>
      </c>
      <c r="W9205" t="s">
        <v>2007</v>
      </c>
      <c r="X9205" t="s">
        <v>42</v>
      </c>
      <c r="Y9205" t="s">
        <v>1740</v>
      </c>
      <c r="AA9205" s="1">
        <f t="shared" si="865"/>
        <v>46124</v>
      </c>
      <c r="AB9205" s="2">
        <f t="shared" si="866"/>
        <v>4</v>
      </c>
      <c r="AC9205" s="2">
        <f t="shared" si="867"/>
        <v>2026</v>
      </c>
      <c r="AD9205" s="2" t="str">
        <f>IFERROR(VLOOKUP(A9205,'Aux Área'!$A$4:$B$123,2,0),"-")</f>
        <v>CONSERVA</v>
      </c>
    </row>
    <row r="9206" spans="1:30" x14ac:dyDescent="0.3">
      <c r="A9206" t="s">
        <v>62</v>
      </c>
      <c r="B9206" t="s">
        <v>1455</v>
      </c>
      <c r="C9206" t="s">
        <v>14155</v>
      </c>
      <c r="D9206" t="s">
        <v>158</v>
      </c>
      <c r="E9206" t="s">
        <v>159</v>
      </c>
      <c r="F9206" t="s">
        <v>63</v>
      </c>
      <c r="G9206" t="s">
        <v>35</v>
      </c>
      <c r="H9206" t="s">
        <v>36</v>
      </c>
      <c r="I9206" t="s">
        <v>37</v>
      </c>
      <c r="J9206" t="s">
        <v>409</v>
      </c>
      <c r="K9206" t="s">
        <v>410</v>
      </c>
      <c r="L9206" t="s">
        <v>141</v>
      </c>
      <c r="M9206" t="s">
        <v>38</v>
      </c>
      <c r="N9206" t="s">
        <v>39</v>
      </c>
      <c r="O9206" s="23">
        <v>246</v>
      </c>
      <c r="P9206" s="9">
        <v>8.75</v>
      </c>
      <c r="Q9206" t="s">
        <v>40</v>
      </c>
      <c r="R9206">
        <v>75252</v>
      </c>
      <c r="S9206" s="9">
        <v>28.1</v>
      </c>
      <c r="T9206" s="26">
        <v>4.6900000000000004</v>
      </c>
      <c r="U9206" s="8">
        <v>131.79</v>
      </c>
      <c r="V9206" t="s">
        <v>14156</v>
      </c>
      <c r="W9206" t="s">
        <v>2007</v>
      </c>
      <c r="X9206" t="s">
        <v>42</v>
      </c>
      <c r="Y9206" t="s">
        <v>1740</v>
      </c>
      <c r="AA9206" s="1">
        <f t="shared" si="865"/>
        <v>46124</v>
      </c>
      <c r="AB9206" s="2">
        <f t="shared" si="866"/>
        <v>4</v>
      </c>
      <c r="AC9206" s="2">
        <f t="shared" si="867"/>
        <v>2026</v>
      </c>
      <c r="AD9206" s="2" t="str">
        <f>IFERROR(VLOOKUP(A9206,'Aux Área'!$A$4:$B$123,2,0),"-")</f>
        <v>CONSERVA</v>
      </c>
    </row>
    <row r="9207" spans="1:30" x14ac:dyDescent="0.3">
      <c r="A9207" t="s">
        <v>1069</v>
      </c>
      <c r="B9207" t="s">
        <v>11027</v>
      </c>
      <c r="C9207" t="s">
        <v>14157</v>
      </c>
      <c r="D9207" t="s">
        <v>2169</v>
      </c>
      <c r="E9207" t="s">
        <v>2170</v>
      </c>
      <c r="F9207" t="s">
        <v>1071</v>
      </c>
      <c r="G9207" t="s">
        <v>35</v>
      </c>
      <c r="H9207" t="s">
        <v>36</v>
      </c>
      <c r="I9207" t="s">
        <v>37</v>
      </c>
      <c r="J9207" t="s">
        <v>1665</v>
      </c>
      <c r="K9207" t="s">
        <v>1666</v>
      </c>
      <c r="L9207" t="s">
        <v>301</v>
      </c>
      <c r="M9207" t="s">
        <v>38</v>
      </c>
      <c r="N9207" t="s">
        <v>39</v>
      </c>
      <c r="O9207" s="23">
        <v>305</v>
      </c>
      <c r="P9207" s="9">
        <v>8.18</v>
      </c>
      <c r="Q9207" t="s">
        <v>40</v>
      </c>
      <c r="R9207">
        <v>23440</v>
      </c>
      <c r="S9207" s="9">
        <v>37.28</v>
      </c>
      <c r="T9207" s="26">
        <v>4.6900000000000004</v>
      </c>
      <c r="U9207" s="8">
        <v>174.84</v>
      </c>
      <c r="V9207" t="s">
        <v>14158</v>
      </c>
      <c r="W9207" t="s">
        <v>2007</v>
      </c>
      <c r="X9207" t="s">
        <v>42</v>
      </c>
      <c r="Y9207" t="s">
        <v>1740</v>
      </c>
      <c r="AA9207" s="1">
        <f t="shared" si="865"/>
        <v>46124</v>
      </c>
      <c r="AB9207" s="2">
        <f t="shared" si="866"/>
        <v>4</v>
      </c>
      <c r="AC9207" s="2">
        <f t="shared" si="867"/>
        <v>2026</v>
      </c>
      <c r="AD9207" s="2" t="str">
        <f>IFERROR(VLOOKUP(A9207,'Aux Área'!$A$4:$B$123,2,0),"-")</f>
        <v>FACILITIES</v>
      </c>
    </row>
    <row r="9208" spans="1:30" x14ac:dyDescent="0.3">
      <c r="A9208" t="s">
        <v>1819</v>
      </c>
      <c r="B9208" t="s">
        <v>156</v>
      </c>
      <c r="C9208" t="s">
        <v>14159</v>
      </c>
      <c r="D9208" t="s">
        <v>5474</v>
      </c>
      <c r="E9208" t="s">
        <v>5475</v>
      </c>
      <c r="F9208" t="s">
        <v>653</v>
      </c>
      <c r="G9208" t="s">
        <v>659</v>
      </c>
      <c r="H9208" t="s">
        <v>1821</v>
      </c>
      <c r="I9208" t="s">
        <v>673</v>
      </c>
      <c r="J9208" t="s">
        <v>1100</v>
      </c>
      <c r="K9208" t="s">
        <v>1101</v>
      </c>
      <c r="L9208" t="s">
        <v>181</v>
      </c>
      <c r="M9208" t="s">
        <v>38</v>
      </c>
      <c r="N9208" t="s">
        <v>638</v>
      </c>
      <c r="O9208" s="23">
        <v>0</v>
      </c>
      <c r="P9208" s="9">
        <v>0</v>
      </c>
      <c r="Q9208" t="s">
        <v>40</v>
      </c>
      <c r="R9208">
        <v>0</v>
      </c>
      <c r="S9208" s="9">
        <v>119.38</v>
      </c>
      <c r="T9208" s="26">
        <v>7.25</v>
      </c>
      <c r="U9208" s="8">
        <v>865.56</v>
      </c>
      <c r="V9208" t="s">
        <v>14160</v>
      </c>
      <c r="W9208" t="s">
        <v>652</v>
      </c>
      <c r="X9208" t="s">
        <v>42</v>
      </c>
      <c r="Y9208" t="s">
        <v>653</v>
      </c>
      <c r="AA9208" s="1">
        <f t="shared" si="865"/>
        <v>46124</v>
      </c>
      <c r="AB9208" s="2">
        <f t="shared" si="866"/>
        <v>4</v>
      </c>
      <c r="AC9208" s="2">
        <f t="shared" si="867"/>
        <v>2026</v>
      </c>
      <c r="AD9208" s="2" t="str">
        <f>IFERROR(VLOOKUP(A9208,'Aux Área'!$A$4:$B$123,2,0),"-")</f>
        <v>SÃO PEDRO</v>
      </c>
    </row>
    <row r="9209" spans="1:30" x14ac:dyDescent="0.3">
      <c r="A9209" t="s">
        <v>56</v>
      </c>
      <c r="B9209" t="s">
        <v>266</v>
      </c>
      <c r="C9209" t="s">
        <v>14161</v>
      </c>
      <c r="D9209" t="s">
        <v>120</v>
      </c>
      <c r="E9209" t="s">
        <v>121</v>
      </c>
      <c r="F9209" t="s">
        <v>57</v>
      </c>
      <c r="G9209" t="s">
        <v>35</v>
      </c>
      <c r="H9209" t="s">
        <v>36</v>
      </c>
      <c r="I9209" t="s">
        <v>37</v>
      </c>
      <c r="J9209" t="s">
        <v>1210</v>
      </c>
      <c r="K9209" t="s">
        <v>1211</v>
      </c>
      <c r="L9209" t="s">
        <v>155</v>
      </c>
      <c r="M9209" t="s">
        <v>38</v>
      </c>
      <c r="N9209" t="s">
        <v>39</v>
      </c>
      <c r="O9209" s="23">
        <v>346</v>
      </c>
      <c r="P9209" s="9">
        <v>9.15</v>
      </c>
      <c r="Q9209" t="s">
        <v>40</v>
      </c>
      <c r="R9209">
        <v>61607</v>
      </c>
      <c r="S9209" s="9">
        <v>37.83</v>
      </c>
      <c r="T9209" s="26">
        <v>4.8899999999999997</v>
      </c>
      <c r="U9209" s="8">
        <v>184.99</v>
      </c>
      <c r="V9209" t="s">
        <v>14162</v>
      </c>
      <c r="W9209" t="s">
        <v>2007</v>
      </c>
      <c r="X9209" t="s">
        <v>42</v>
      </c>
      <c r="Y9209" t="s">
        <v>1740</v>
      </c>
      <c r="AA9209" s="1">
        <f t="shared" si="865"/>
        <v>46124</v>
      </c>
      <c r="AB9209" s="2">
        <f t="shared" si="866"/>
        <v>4</v>
      </c>
      <c r="AC9209" s="2">
        <f t="shared" si="867"/>
        <v>2026</v>
      </c>
      <c r="AD9209" s="2" t="str">
        <f>IFERROR(VLOOKUP(A9209,'Aux Área'!$A$4:$B$123,2,0),"-")</f>
        <v>CONSERVA</v>
      </c>
    </row>
    <row r="9210" spans="1:30" x14ac:dyDescent="0.3">
      <c r="A9210" t="s">
        <v>2655</v>
      </c>
      <c r="B9210" t="s">
        <v>10768</v>
      </c>
      <c r="C9210" t="s">
        <v>14163</v>
      </c>
      <c r="D9210" t="s">
        <v>1619</v>
      </c>
      <c r="E9210" t="s">
        <v>1620</v>
      </c>
      <c r="F9210" t="s">
        <v>3605</v>
      </c>
      <c r="G9210" t="s">
        <v>1635</v>
      </c>
      <c r="H9210" t="s">
        <v>2635</v>
      </c>
      <c r="I9210" t="s">
        <v>37</v>
      </c>
      <c r="J9210" t="s">
        <v>188</v>
      </c>
      <c r="K9210" t="s">
        <v>189</v>
      </c>
      <c r="L9210" t="s">
        <v>190</v>
      </c>
      <c r="M9210" t="s">
        <v>38</v>
      </c>
      <c r="N9210" t="s">
        <v>39</v>
      </c>
      <c r="O9210" s="23">
        <v>175</v>
      </c>
      <c r="P9210" s="9">
        <v>8.19</v>
      </c>
      <c r="Q9210" t="s">
        <v>40</v>
      </c>
      <c r="R9210">
        <v>29488</v>
      </c>
      <c r="S9210" s="9">
        <v>21.38</v>
      </c>
      <c r="T9210" s="26">
        <v>4.99</v>
      </c>
      <c r="U9210" s="8">
        <v>106.69</v>
      </c>
      <c r="V9210" t="s">
        <v>41</v>
      </c>
      <c r="W9210" t="s">
        <v>2007</v>
      </c>
      <c r="X9210" t="s">
        <v>42</v>
      </c>
      <c r="Y9210" t="s">
        <v>6209</v>
      </c>
      <c r="AA9210" s="1">
        <f t="shared" si="865"/>
        <v>46124</v>
      </c>
      <c r="AB9210" s="2">
        <f t="shared" si="866"/>
        <v>4</v>
      </c>
      <c r="AC9210" s="2">
        <f t="shared" si="867"/>
        <v>2026</v>
      </c>
      <c r="AD9210" s="2" t="str">
        <f>IFERROR(VLOOKUP(A9210,'Aux Área'!$A$4:$B$123,2,0),"-")</f>
        <v>TI</v>
      </c>
    </row>
    <row r="9211" spans="1:30" x14ac:dyDescent="0.3">
      <c r="A9211" t="s">
        <v>9674</v>
      </c>
      <c r="B9211" t="s">
        <v>10327</v>
      </c>
      <c r="C9211" t="s">
        <v>14164</v>
      </c>
      <c r="D9211" t="s">
        <v>12389</v>
      </c>
      <c r="E9211" t="s">
        <v>12390</v>
      </c>
      <c r="F9211" t="s">
        <v>15506</v>
      </c>
      <c r="G9211" t="s">
        <v>1300</v>
      </c>
      <c r="H9211" t="s">
        <v>9676</v>
      </c>
      <c r="I9211" t="s">
        <v>37</v>
      </c>
      <c r="J9211" t="s">
        <v>231</v>
      </c>
      <c r="K9211" t="s">
        <v>232</v>
      </c>
      <c r="L9211" t="s">
        <v>217</v>
      </c>
      <c r="M9211" t="s">
        <v>38</v>
      </c>
      <c r="N9211" t="s">
        <v>39</v>
      </c>
      <c r="O9211" s="23">
        <v>386</v>
      </c>
      <c r="P9211" s="9">
        <v>8.25</v>
      </c>
      <c r="Q9211" t="s">
        <v>40</v>
      </c>
      <c r="R9211">
        <v>56897</v>
      </c>
      <c r="S9211" s="9">
        <v>46.81</v>
      </c>
      <c r="T9211" s="26">
        <v>4.7910000000000004</v>
      </c>
      <c r="U9211" s="8">
        <v>224.25</v>
      </c>
      <c r="V9211" t="s">
        <v>14165</v>
      </c>
      <c r="W9211" t="s">
        <v>2007</v>
      </c>
      <c r="X9211" t="s">
        <v>42</v>
      </c>
      <c r="Y9211" t="s">
        <v>6209</v>
      </c>
      <c r="AA9211" s="1">
        <f t="shared" si="865"/>
        <v>46124</v>
      </c>
      <c r="AB9211" s="2">
        <f t="shared" si="866"/>
        <v>4</v>
      </c>
      <c r="AC9211" s="2">
        <f t="shared" si="867"/>
        <v>2026</v>
      </c>
      <c r="AD9211" s="2" t="str">
        <f>IFERROR(VLOOKUP(A9211,'Aux Área'!$A$4:$B$123,2,0),"-")</f>
        <v>TI</v>
      </c>
    </row>
    <row r="9212" spans="1:30" x14ac:dyDescent="0.3">
      <c r="A9212" t="s">
        <v>52</v>
      </c>
      <c r="B9212" t="s">
        <v>1449</v>
      </c>
      <c r="C9212" t="s">
        <v>14166</v>
      </c>
      <c r="D9212" t="s">
        <v>3149</v>
      </c>
      <c r="E9212" t="s">
        <v>3150</v>
      </c>
      <c r="F9212" t="s">
        <v>53</v>
      </c>
      <c r="G9212" t="s">
        <v>35</v>
      </c>
      <c r="H9212" t="s">
        <v>36</v>
      </c>
      <c r="I9212" t="s">
        <v>37</v>
      </c>
      <c r="J9212" t="s">
        <v>231</v>
      </c>
      <c r="K9212" t="s">
        <v>232</v>
      </c>
      <c r="L9212" t="s">
        <v>217</v>
      </c>
      <c r="M9212" t="s">
        <v>38</v>
      </c>
      <c r="N9212" t="s">
        <v>39</v>
      </c>
      <c r="O9212" s="23">
        <v>311</v>
      </c>
      <c r="P9212" s="9">
        <v>8.43</v>
      </c>
      <c r="Q9212" t="s">
        <v>40</v>
      </c>
      <c r="R9212">
        <v>95925</v>
      </c>
      <c r="S9212" s="9">
        <v>36.909999999999997</v>
      </c>
      <c r="T9212" s="26">
        <v>4.7910000000000004</v>
      </c>
      <c r="U9212" s="8">
        <v>176.83</v>
      </c>
      <c r="V9212" t="s">
        <v>14167</v>
      </c>
      <c r="W9212" t="s">
        <v>2007</v>
      </c>
      <c r="X9212" t="s">
        <v>42</v>
      </c>
      <c r="Y9212" t="s">
        <v>1740</v>
      </c>
      <c r="AA9212" s="1">
        <f t="shared" si="865"/>
        <v>46124</v>
      </c>
      <c r="AB9212" s="2">
        <f t="shared" si="866"/>
        <v>4</v>
      </c>
      <c r="AC9212" s="2">
        <f t="shared" si="867"/>
        <v>2026</v>
      </c>
      <c r="AD9212" s="2" t="str">
        <f>IFERROR(VLOOKUP(A9212,'Aux Área'!$A$4:$B$123,2,0),"-")</f>
        <v>OPERAÇÃO</v>
      </c>
    </row>
    <row r="9213" spans="1:30" x14ac:dyDescent="0.3">
      <c r="A9213" t="s">
        <v>5620</v>
      </c>
      <c r="B9213" t="s">
        <v>9277</v>
      </c>
      <c r="C9213" t="s">
        <v>14168</v>
      </c>
      <c r="D9213" t="s">
        <v>2160</v>
      </c>
      <c r="E9213" t="s">
        <v>2161</v>
      </c>
      <c r="F9213" t="s">
        <v>6208</v>
      </c>
      <c r="G9213" t="s">
        <v>1135</v>
      </c>
      <c r="H9213" t="s">
        <v>5545</v>
      </c>
      <c r="I9213" t="s">
        <v>839</v>
      </c>
      <c r="J9213" t="s">
        <v>169</v>
      </c>
      <c r="K9213" t="s">
        <v>170</v>
      </c>
      <c r="L9213" t="s">
        <v>124</v>
      </c>
      <c r="M9213" t="s">
        <v>38</v>
      </c>
      <c r="N9213" t="s">
        <v>39</v>
      </c>
      <c r="O9213" s="23">
        <v>287</v>
      </c>
      <c r="P9213" s="9">
        <v>6.8</v>
      </c>
      <c r="Q9213" t="s">
        <v>40</v>
      </c>
      <c r="R9213">
        <v>42504</v>
      </c>
      <c r="S9213" s="9">
        <v>42.22</v>
      </c>
      <c r="T9213" s="26">
        <v>4.8070000000000004</v>
      </c>
      <c r="U9213" s="8">
        <v>202.97</v>
      </c>
      <c r="V9213" t="s">
        <v>41</v>
      </c>
      <c r="W9213" t="s">
        <v>2276</v>
      </c>
      <c r="X9213" t="s">
        <v>42</v>
      </c>
      <c r="Y9213" t="s">
        <v>2277</v>
      </c>
      <c r="AA9213" s="1">
        <f t="shared" si="865"/>
        <v>46124</v>
      </c>
      <c r="AB9213" s="2">
        <f t="shared" si="866"/>
        <v>4</v>
      </c>
      <c r="AC9213" s="2">
        <f t="shared" si="867"/>
        <v>2026</v>
      </c>
      <c r="AD9213" s="2" t="str">
        <f>IFERROR(VLOOKUP(A9213,'Aux Área'!$A$4:$B$123,2,0),"-")</f>
        <v>INSPEÇÃO</v>
      </c>
    </row>
    <row r="9214" spans="1:30" x14ac:dyDescent="0.3">
      <c r="A9214" t="s">
        <v>2650</v>
      </c>
      <c r="B9214" t="s">
        <v>10989</v>
      </c>
      <c r="C9214" t="s">
        <v>14169</v>
      </c>
      <c r="D9214" t="s">
        <v>2944</v>
      </c>
      <c r="E9214" t="s">
        <v>2945</v>
      </c>
      <c r="F9214" t="s">
        <v>3615</v>
      </c>
      <c r="G9214" t="s">
        <v>1300</v>
      </c>
      <c r="H9214" t="s">
        <v>2635</v>
      </c>
      <c r="I9214" t="s">
        <v>37</v>
      </c>
      <c r="J9214" t="s">
        <v>237</v>
      </c>
      <c r="K9214" t="s">
        <v>238</v>
      </c>
      <c r="L9214" t="s">
        <v>110</v>
      </c>
      <c r="M9214" t="s">
        <v>38</v>
      </c>
      <c r="N9214" t="s">
        <v>39</v>
      </c>
      <c r="O9214" s="23">
        <v>414</v>
      </c>
      <c r="P9214" s="9">
        <v>8.7899999999999991</v>
      </c>
      <c r="Q9214" t="s">
        <v>40</v>
      </c>
      <c r="R9214">
        <v>28326</v>
      </c>
      <c r="S9214" s="9">
        <v>47.08</v>
      </c>
      <c r="T9214" s="26">
        <v>4.1900000000000004</v>
      </c>
      <c r="U9214" s="8">
        <v>197.27</v>
      </c>
      <c r="V9214" t="s">
        <v>41</v>
      </c>
      <c r="W9214" t="s">
        <v>2276</v>
      </c>
      <c r="X9214" t="s">
        <v>42</v>
      </c>
      <c r="Y9214" t="s">
        <v>1740</v>
      </c>
      <c r="AA9214" s="1">
        <f t="shared" si="865"/>
        <v>46124</v>
      </c>
      <c r="AB9214" s="2">
        <f t="shared" si="866"/>
        <v>4</v>
      </c>
      <c r="AC9214" s="2">
        <f t="shared" si="867"/>
        <v>2026</v>
      </c>
      <c r="AD9214" s="2" t="str">
        <f>IFERROR(VLOOKUP(A9214,'Aux Área'!$A$4:$B$123,2,0),"-")</f>
        <v>TI</v>
      </c>
    </row>
    <row r="9215" spans="1:30" x14ac:dyDescent="0.3">
      <c r="A9215" t="s">
        <v>2632</v>
      </c>
      <c r="B9215" t="s">
        <v>11859</v>
      </c>
      <c r="C9215" t="s">
        <v>14170</v>
      </c>
      <c r="D9215" t="s">
        <v>10329</v>
      </c>
      <c r="E9215" t="s">
        <v>9675</v>
      </c>
      <c r="F9215" t="s">
        <v>3712</v>
      </c>
      <c r="G9215" t="s">
        <v>1300</v>
      </c>
      <c r="H9215" t="s">
        <v>2635</v>
      </c>
      <c r="I9215" t="s">
        <v>37</v>
      </c>
      <c r="J9215" t="s">
        <v>188</v>
      </c>
      <c r="K9215" t="s">
        <v>189</v>
      </c>
      <c r="L9215" t="s">
        <v>190</v>
      </c>
      <c r="M9215" t="s">
        <v>38</v>
      </c>
      <c r="N9215" t="s">
        <v>39</v>
      </c>
      <c r="O9215" s="23">
        <v>326</v>
      </c>
      <c r="P9215" s="9">
        <v>8.51</v>
      </c>
      <c r="Q9215" t="s">
        <v>40</v>
      </c>
      <c r="R9215">
        <v>22666</v>
      </c>
      <c r="S9215" s="9">
        <v>38.33</v>
      </c>
      <c r="T9215" s="26">
        <v>4.99</v>
      </c>
      <c r="U9215" s="8">
        <v>191.27</v>
      </c>
      <c r="V9215" t="s">
        <v>41</v>
      </c>
      <c r="W9215" t="s">
        <v>2007</v>
      </c>
      <c r="X9215" t="s">
        <v>42</v>
      </c>
      <c r="Y9215" t="s">
        <v>1740</v>
      </c>
      <c r="AA9215" s="1">
        <f t="shared" si="865"/>
        <v>46124</v>
      </c>
      <c r="AB9215" s="2">
        <f t="shared" si="866"/>
        <v>4</v>
      </c>
      <c r="AC9215" s="2">
        <f t="shared" si="867"/>
        <v>2026</v>
      </c>
      <c r="AD9215" s="2" t="str">
        <f>IFERROR(VLOOKUP(A9215,'Aux Área'!$A$4:$B$123,2,0),"-")</f>
        <v>TI</v>
      </c>
    </row>
    <row r="9216" spans="1:30" x14ac:dyDescent="0.3">
      <c r="A9216" t="s">
        <v>5543</v>
      </c>
      <c r="B9216" t="s">
        <v>11845</v>
      </c>
      <c r="C9216" t="s">
        <v>14171</v>
      </c>
      <c r="D9216" t="s">
        <v>9879</v>
      </c>
      <c r="E9216" t="s">
        <v>9667</v>
      </c>
      <c r="F9216" t="s">
        <v>6207</v>
      </c>
      <c r="G9216" t="s">
        <v>1135</v>
      </c>
      <c r="H9216" t="s">
        <v>5545</v>
      </c>
      <c r="I9216" t="s">
        <v>839</v>
      </c>
      <c r="J9216" t="s">
        <v>89</v>
      </c>
      <c r="K9216" t="s">
        <v>90</v>
      </c>
      <c r="L9216" t="s">
        <v>91</v>
      </c>
      <c r="M9216" t="s">
        <v>38</v>
      </c>
      <c r="N9216" t="s">
        <v>39</v>
      </c>
      <c r="O9216" s="23">
        <v>540</v>
      </c>
      <c r="P9216" s="9">
        <v>11.04</v>
      </c>
      <c r="Q9216" t="s">
        <v>40</v>
      </c>
      <c r="R9216">
        <v>50973</v>
      </c>
      <c r="S9216" s="9">
        <v>48.9</v>
      </c>
      <c r="T9216" s="26">
        <v>4.6900000000000004</v>
      </c>
      <c r="U9216" s="8">
        <v>229.34</v>
      </c>
      <c r="V9216" t="s">
        <v>14172</v>
      </c>
      <c r="W9216" t="s">
        <v>2276</v>
      </c>
      <c r="X9216" t="s">
        <v>42</v>
      </c>
      <c r="Y9216" t="s">
        <v>2277</v>
      </c>
      <c r="AA9216" s="1">
        <f t="shared" si="865"/>
        <v>46124</v>
      </c>
      <c r="AB9216" s="2">
        <f t="shared" si="866"/>
        <v>4</v>
      </c>
      <c r="AC9216" s="2">
        <f t="shared" si="867"/>
        <v>2026</v>
      </c>
      <c r="AD9216" s="2" t="str">
        <f>IFERROR(VLOOKUP(A9216,'Aux Área'!$A$4:$B$123,2,0),"-")</f>
        <v>INSPEÇÃO</v>
      </c>
    </row>
    <row r="9217" spans="1:30" x14ac:dyDescent="0.3">
      <c r="A9217" t="s">
        <v>2282</v>
      </c>
      <c r="B9217" t="s">
        <v>4679</v>
      </c>
      <c r="C9217" t="s">
        <v>14173</v>
      </c>
      <c r="D9217" t="s">
        <v>10122</v>
      </c>
      <c r="E9217" t="s">
        <v>9671</v>
      </c>
      <c r="F9217" t="s">
        <v>2285</v>
      </c>
      <c r="G9217" t="s">
        <v>1135</v>
      </c>
      <c r="H9217" t="s">
        <v>2275</v>
      </c>
      <c r="I9217" t="s">
        <v>1497</v>
      </c>
      <c r="J9217" t="s">
        <v>165</v>
      </c>
      <c r="K9217" t="s">
        <v>166</v>
      </c>
      <c r="L9217" t="s">
        <v>167</v>
      </c>
      <c r="M9217" t="s">
        <v>38</v>
      </c>
      <c r="N9217" t="s">
        <v>39</v>
      </c>
      <c r="O9217" s="23">
        <v>171</v>
      </c>
      <c r="P9217" s="9">
        <v>7.81</v>
      </c>
      <c r="Q9217" t="s">
        <v>40</v>
      </c>
      <c r="R9217">
        <v>137298</v>
      </c>
      <c r="S9217" s="9">
        <v>21.9</v>
      </c>
      <c r="T9217" s="26">
        <v>4.9909999999999997</v>
      </c>
      <c r="U9217" s="8">
        <v>109.31</v>
      </c>
      <c r="V9217" t="s">
        <v>41</v>
      </c>
      <c r="W9217" t="s">
        <v>2276</v>
      </c>
      <c r="X9217" t="s">
        <v>42</v>
      </c>
      <c r="Y9217" t="s">
        <v>2277</v>
      </c>
      <c r="AA9217" s="1">
        <f t="shared" si="865"/>
        <v>46124</v>
      </c>
      <c r="AB9217" s="2">
        <f t="shared" si="866"/>
        <v>4</v>
      </c>
      <c r="AC9217" s="2">
        <f t="shared" si="867"/>
        <v>2026</v>
      </c>
      <c r="AD9217" s="2" t="str">
        <f>IFERROR(VLOOKUP(A9217,'Aux Área'!$A$4:$B$123,2,0),"-")</f>
        <v>INSPEÇÃO</v>
      </c>
    </row>
    <row r="9218" spans="1:30" x14ac:dyDescent="0.3">
      <c r="A9218" t="s">
        <v>70</v>
      </c>
      <c r="B9218" t="s">
        <v>272</v>
      </c>
      <c r="C9218" t="s">
        <v>14174</v>
      </c>
      <c r="D9218" t="s">
        <v>14175</v>
      </c>
      <c r="E9218" t="s">
        <v>14176</v>
      </c>
      <c r="F9218" t="s">
        <v>71</v>
      </c>
      <c r="G9218" t="s">
        <v>35</v>
      </c>
      <c r="H9218" t="s">
        <v>36</v>
      </c>
      <c r="I9218" t="s">
        <v>37</v>
      </c>
      <c r="J9218" t="s">
        <v>3692</v>
      </c>
      <c r="K9218" t="s">
        <v>394</v>
      </c>
      <c r="L9218" t="s">
        <v>84</v>
      </c>
      <c r="M9218" t="s">
        <v>38</v>
      </c>
      <c r="N9218" t="s">
        <v>39</v>
      </c>
      <c r="O9218" s="23">
        <v>312</v>
      </c>
      <c r="P9218" s="9">
        <v>8.18</v>
      </c>
      <c r="Q9218" t="s">
        <v>40</v>
      </c>
      <c r="R9218">
        <v>14803</v>
      </c>
      <c r="S9218" s="9">
        <v>38.15</v>
      </c>
      <c r="T9218" s="26">
        <v>4.49</v>
      </c>
      <c r="U9218" s="8">
        <v>171.31</v>
      </c>
      <c r="V9218" t="s">
        <v>41</v>
      </c>
      <c r="W9218" t="s">
        <v>2007</v>
      </c>
      <c r="X9218" t="s">
        <v>42</v>
      </c>
      <c r="Y9218" t="s">
        <v>1740</v>
      </c>
      <c r="AA9218" s="1">
        <f t="shared" si="865"/>
        <v>46124</v>
      </c>
      <c r="AB9218" s="2">
        <f t="shared" si="866"/>
        <v>4</v>
      </c>
      <c r="AC9218" s="2">
        <f t="shared" si="867"/>
        <v>2026</v>
      </c>
      <c r="AD9218" s="2" t="str">
        <f>IFERROR(VLOOKUP(A9218,'Aux Área'!$A$4:$B$123,2,0),"-")</f>
        <v>QSMS</v>
      </c>
    </row>
    <row r="9219" spans="1:30" x14ac:dyDescent="0.3">
      <c r="A9219" t="s">
        <v>2643</v>
      </c>
      <c r="B9219" t="s">
        <v>2307</v>
      </c>
      <c r="C9219" t="s">
        <v>14177</v>
      </c>
      <c r="D9219" t="s">
        <v>7207</v>
      </c>
      <c r="E9219" t="s">
        <v>7208</v>
      </c>
      <c r="F9219" t="s">
        <v>2646</v>
      </c>
      <c r="G9219" t="s">
        <v>1300</v>
      </c>
      <c r="H9219" t="s">
        <v>1301</v>
      </c>
      <c r="I9219" t="s">
        <v>37</v>
      </c>
      <c r="J9219" t="s">
        <v>12641</v>
      </c>
      <c r="K9219" t="s">
        <v>12642</v>
      </c>
      <c r="L9219" t="s">
        <v>124</v>
      </c>
      <c r="M9219" t="s">
        <v>38</v>
      </c>
      <c r="N9219" t="s">
        <v>39</v>
      </c>
      <c r="O9219" s="23">
        <v>421</v>
      </c>
      <c r="P9219" s="9">
        <v>9.86</v>
      </c>
      <c r="Q9219" t="s">
        <v>40</v>
      </c>
      <c r="R9219">
        <v>154021</v>
      </c>
      <c r="S9219" s="9">
        <v>42.69</v>
      </c>
      <c r="T9219" s="26">
        <v>4.79</v>
      </c>
      <c r="U9219" s="8">
        <v>204.49</v>
      </c>
      <c r="V9219" t="s">
        <v>14178</v>
      </c>
      <c r="W9219" t="s">
        <v>2276</v>
      </c>
      <c r="X9219" t="s">
        <v>42</v>
      </c>
      <c r="Y9219" t="s">
        <v>2277</v>
      </c>
      <c r="AA9219" s="1">
        <f t="shared" si="865"/>
        <v>46124</v>
      </c>
      <c r="AB9219" s="2">
        <f t="shared" si="866"/>
        <v>4</v>
      </c>
      <c r="AC9219" s="2">
        <f t="shared" si="867"/>
        <v>2026</v>
      </c>
      <c r="AD9219" s="2" t="str">
        <f>IFERROR(VLOOKUP(A9219,'Aux Área'!$A$4:$B$123,2,0),"-")</f>
        <v>INSPEÇÃO</v>
      </c>
    </row>
    <row r="9220" spans="1:30" x14ac:dyDescent="0.3">
      <c r="A9220" t="s">
        <v>2664</v>
      </c>
      <c r="B9220" t="s">
        <v>2665</v>
      </c>
      <c r="C9220" t="s">
        <v>14179</v>
      </c>
      <c r="D9220" t="s">
        <v>2468</v>
      </c>
      <c r="E9220" t="s">
        <v>2469</v>
      </c>
      <c r="F9220" t="s">
        <v>2667</v>
      </c>
      <c r="G9220" t="s">
        <v>659</v>
      </c>
      <c r="H9220" t="s">
        <v>2215</v>
      </c>
      <c r="I9220" t="s">
        <v>667</v>
      </c>
      <c r="J9220" t="s">
        <v>165</v>
      </c>
      <c r="K9220" t="s">
        <v>166</v>
      </c>
      <c r="L9220" t="s">
        <v>167</v>
      </c>
      <c r="M9220" t="s">
        <v>38</v>
      </c>
      <c r="N9220" t="s">
        <v>668</v>
      </c>
      <c r="O9220" s="23">
        <v>254</v>
      </c>
      <c r="P9220" s="9">
        <v>4.76</v>
      </c>
      <c r="Q9220" t="s">
        <v>40</v>
      </c>
      <c r="R9220">
        <v>14503</v>
      </c>
      <c r="S9220" s="9">
        <v>53.4</v>
      </c>
      <c r="T9220" s="26">
        <v>7.9909999999999997</v>
      </c>
      <c r="U9220" s="8">
        <v>426.71</v>
      </c>
      <c r="V9220" t="s">
        <v>41</v>
      </c>
      <c r="W9220" t="s">
        <v>2007</v>
      </c>
      <c r="X9220" t="s">
        <v>42</v>
      </c>
      <c r="Y9220" t="s">
        <v>1740</v>
      </c>
      <c r="AA9220" s="1">
        <f t="shared" si="865"/>
        <v>46124</v>
      </c>
      <c r="AB9220" s="2">
        <f t="shared" si="866"/>
        <v>4</v>
      </c>
      <c r="AC9220" s="2">
        <f t="shared" si="867"/>
        <v>2026</v>
      </c>
      <c r="AD9220" s="2" t="str">
        <f>IFERROR(VLOOKUP(A9220,'Aux Área'!$A$4:$B$123,2,0),"-")</f>
        <v>APH</v>
      </c>
    </row>
    <row r="9221" spans="1:30" x14ac:dyDescent="0.3">
      <c r="A9221" t="s">
        <v>3092</v>
      </c>
      <c r="B9221" t="s">
        <v>4774</v>
      </c>
      <c r="C9221" t="s">
        <v>14180</v>
      </c>
      <c r="D9221" t="s">
        <v>3285</v>
      </c>
      <c r="E9221" t="s">
        <v>3286</v>
      </c>
      <c r="F9221" t="s">
        <v>3594</v>
      </c>
      <c r="G9221" t="s">
        <v>1135</v>
      </c>
      <c r="H9221" t="s">
        <v>2275</v>
      </c>
      <c r="I9221" t="s">
        <v>1497</v>
      </c>
      <c r="J9221" t="s">
        <v>188</v>
      </c>
      <c r="K9221" t="s">
        <v>189</v>
      </c>
      <c r="L9221" t="s">
        <v>190</v>
      </c>
      <c r="M9221" t="s">
        <v>38</v>
      </c>
      <c r="N9221" t="s">
        <v>39</v>
      </c>
      <c r="O9221" s="23">
        <v>436</v>
      </c>
      <c r="P9221" s="9">
        <v>9.69</v>
      </c>
      <c r="Q9221" t="s">
        <v>40</v>
      </c>
      <c r="R9221">
        <v>140369</v>
      </c>
      <c r="S9221" s="9">
        <v>44.99</v>
      </c>
      <c r="T9221" s="26">
        <v>4.99</v>
      </c>
      <c r="U9221" s="8">
        <v>224.5</v>
      </c>
      <c r="V9221" t="s">
        <v>41</v>
      </c>
      <c r="W9221" t="s">
        <v>2276</v>
      </c>
      <c r="X9221" t="s">
        <v>42</v>
      </c>
      <c r="Y9221" t="s">
        <v>2277</v>
      </c>
      <c r="AA9221" s="1">
        <f t="shared" si="865"/>
        <v>46124</v>
      </c>
      <c r="AB9221" s="2">
        <f t="shared" si="866"/>
        <v>4</v>
      </c>
      <c r="AC9221" s="2">
        <f t="shared" si="867"/>
        <v>2026</v>
      </c>
      <c r="AD9221" s="2" t="str">
        <f>IFERROR(VLOOKUP(A9221,'Aux Área'!$A$4:$B$123,2,0),"-")</f>
        <v>INSPEÇÃO</v>
      </c>
    </row>
    <row r="9222" spans="1:30" x14ac:dyDescent="0.3">
      <c r="A9222" t="s">
        <v>2638</v>
      </c>
      <c r="B9222" t="s">
        <v>4593</v>
      </c>
      <c r="C9222" t="s">
        <v>14181</v>
      </c>
      <c r="D9222" t="s">
        <v>3193</v>
      </c>
      <c r="E9222" t="s">
        <v>3194</v>
      </c>
      <c r="F9222" t="s">
        <v>2641</v>
      </c>
      <c r="G9222" t="s">
        <v>1135</v>
      </c>
      <c r="H9222" t="s">
        <v>2275</v>
      </c>
      <c r="I9222" t="s">
        <v>1497</v>
      </c>
      <c r="J9222" t="s">
        <v>275</v>
      </c>
      <c r="K9222" t="s">
        <v>276</v>
      </c>
      <c r="L9222" t="s">
        <v>124</v>
      </c>
      <c r="M9222" t="s">
        <v>38</v>
      </c>
      <c r="N9222" t="s">
        <v>39</v>
      </c>
      <c r="O9222" s="23">
        <v>406</v>
      </c>
      <c r="P9222" s="9">
        <v>10.1</v>
      </c>
      <c r="Q9222" t="s">
        <v>40</v>
      </c>
      <c r="R9222">
        <v>146496</v>
      </c>
      <c r="S9222" s="9">
        <v>40.19</v>
      </c>
      <c r="T9222" s="26">
        <v>4.79</v>
      </c>
      <c r="U9222" s="8">
        <v>192.51</v>
      </c>
      <c r="V9222" t="s">
        <v>14182</v>
      </c>
      <c r="W9222" t="s">
        <v>2276</v>
      </c>
      <c r="X9222" t="s">
        <v>42</v>
      </c>
      <c r="Y9222" t="s">
        <v>2277</v>
      </c>
      <c r="AA9222" s="1">
        <f t="shared" si="865"/>
        <v>46124</v>
      </c>
      <c r="AB9222" s="2">
        <f t="shared" si="866"/>
        <v>4</v>
      </c>
      <c r="AC9222" s="2">
        <f t="shared" si="867"/>
        <v>2026</v>
      </c>
      <c r="AD9222" s="2" t="str">
        <f>IFERROR(VLOOKUP(A9222,'Aux Área'!$A$4:$B$123,2,0),"-")</f>
        <v>INSPEÇÃO</v>
      </c>
    </row>
    <row r="9223" spans="1:30" x14ac:dyDescent="0.3">
      <c r="A9223" t="s">
        <v>12958</v>
      </c>
      <c r="B9223" t="s">
        <v>2315</v>
      </c>
      <c r="C9223" t="s">
        <v>14183</v>
      </c>
      <c r="D9223" t="s">
        <v>5015</v>
      </c>
      <c r="E9223" t="s">
        <v>5016</v>
      </c>
      <c r="F9223" t="s">
        <v>12960</v>
      </c>
      <c r="G9223" t="s">
        <v>1135</v>
      </c>
      <c r="H9223" t="s">
        <v>1301</v>
      </c>
      <c r="I9223" t="s">
        <v>839</v>
      </c>
      <c r="J9223" t="s">
        <v>11506</v>
      </c>
      <c r="K9223" t="s">
        <v>11507</v>
      </c>
      <c r="L9223" t="s">
        <v>84</v>
      </c>
      <c r="M9223" t="s">
        <v>38</v>
      </c>
      <c r="N9223" t="s">
        <v>39</v>
      </c>
      <c r="O9223" s="23">
        <v>291</v>
      </c>
      <c r="P9223" s="9">
        <v>7.25</v>
      </c>
      <c r="Q9223" t="s">
        <v>40</v>
      </c>
      <c r="R9223">
        <v>171705</v>
      </c>
      <c r="S9223" s="9">
        <v>40.119999999999997</v>
      </c>
      <c r="T9223" s="26">
        <v>4.99</v>
      </c>
      <c r="U9223" s="8">
        <v>200.2</v>
      </c>
      <c r="V9223" t="s">
        <v>41</v>
      </c>
      <c r="W9223" t="s">
        <v>2276</v>
      </c>
      <c r="X9223" t="s">
        <v>42</v>
      </c>
      <c r="Y9223" t="s">
        <v>12261</v>
      </c>
      <c r="AA9223" s="1">
        <f t="shared" si="865"/>
        <v>46124</v>
      </c>
      <c r="AB9223" s="2">
        <f t="shared" si="866"/>
        <v>4</v>
      </c>
      <c r="AC9223" s="2">
        <f t="shared" si="867"/>
        <v>2026</v>
      </c>
      <c r="AD9223" s="2" t="str">
        <f>IFERROR(VLOOKUP(A9223,'Aux Área'!$A$4:$B$123,2,0),"-")</f>
        <v>INSPEÇÃO</v>
      </c>
    </row>
    <row r="9224" spans="1:30" x14ac:dyDescent="0.3">
      <c r="A9224" t="s">
        <v>2189</v>
      </c>
      <c r="B9224" t="s">
        <v>10781</v>
      </c>
      <c r="C9224" t="s">
        <v>14184</v>
      </c>
      <c r="D9224" t="s">
        <v>10214</v>
      </c>
      <c r="E9224" t="s">
        <v>9672</v>
      </c>
      <c r="F9224" t="s">
        <v>2192</v>
      </c>
      <c r="G9224" t="s">
        <v>1135</v>
      </c>
      <c r="H9224" t="s">
        <v>2185</v>
      </c>
      <c r="I9224" t="s">
        <v>2186</v>
      </c>
      <c r="J9224" t="s">
        <v>169</v>
      </c>
      <c r="K9224" t="s">
        <v>170</v>
      </c>
      <c r="L9224" t="s">
        <v>124</v>
      </c>
      <c r="M9224" t="s">
        <v>38</v>
      </c>
      <c r="N9224" t="s">
        <v>668</v>
      </c>
      <c r="O9224" s="23">
        <v>829</v>
      </c>
      <c r="P9224" s="9">
        <v>14.45</v>
      </c>
      <c r="Q9224" t="s">
        <v>40</v>
      </c>
      <c r="R9224">
        <v>70132</v>
      </c>
      <c r="S9224" s="9">
        <v>57.36</v>
      </c>
      <c r="T9224" s="26">
        <v>7.6909999999999998</v>
      </c>
      <c r="U9224" s="8">
        <v>441.17</v>
      </c>
      <c r="V9224" t="s">
        <v>41</v>
      </c>
      <c r="W9224" t="s">
        <v>2007</v>
      </c>
      <c r="X9224" t="s">
        <v>42</v>
      </c>
      <c r="Y9224" t="s">
        <v>12261</v>
      </c>
      <c r="AA9224" s="1">
        <f t="shared" si="865"/>
        <v>46124</v>
      </c>
      <c r="AB9224" s="2">
        <f t="shared" si="866"/>
        <v>4</v>
      </c>
      <c r="AC9224" s="2">
        <f t="shared" si="867"/>
        <v>2026</v>
      </c>
      <c r="AD9224" s="2" t="str">
        <f>IFERROR(VLOOKUP(A9224,'Aux Área'!$A$4:$B$123,2,0),"-")</f>
        <v>INSPEÇÃO</v>
      </c>
    </row>
    <row r="9225" spans="1:30" x14ac:dyDescent="0.3">
      <c r="A9225" t="s">
        <v>1999</v>
      </c>
      <c r="B9225" t="s">
        <v>3016</v>
      </c>
      <c r="C9225" t="s">
        <v>14185</v>
      </c>
      <c r="D9225" t="s">
        <v>6928</v>
      </c>
      <c r="E9225" t="s">
        <v>6929</v>
      </c>
      <c r="F9225" t="s">
        <v>2002</v>
      </c>
      <c r="G9225" t="s">
        <v>659</v>
      </c>
      <c r="H9225" t="s">
        <v>2003</v>
      </c>
      <c r="I9225" t="s">
        <v>667</v>
      </c>
      <c r="J9225" t="s">
        <v>169</v>
      </c>
      <c r="K9225" t="s">
        <v>170</v>
      </c>
      <c r="L9225" t="s">
        <v>124</v>
      </c>
      <c r="M9225" t="s">
        <v>38</v>
      </c>
      <c r="N9225" t="s">
        <v>668</v>
      </c>
      <c r="O9225" s="23">
        <v>273</v>
      </c>
      <c r="P9225" s="9">
        <v>3.79</v>
      </c>
      <c r="Q9225" t="s">
        <v>40</v>
      </c>
      <c r="R9225">
        <v>27694</v>
      </c>
      <c r="S9225" s="9">
        <v>72.09</v>
      </c>
      <c r="T9225" s="26">
        <v>7.69</v>
      </c>
      <c r="U9225" s="8">
        <v>554.38</v>
      </c>
      <c r="V9225" t="s">
        <v>112</v>
      </c>
      <c r="W9225" t="s">
        <v>1985</v>
      </c>
      <c r="X9225" t="s">
        <v>42</v>
      </c>
      <c r="Y9225" t="s">
        <v>1986</v>
      </c>
      <c r="AA9225" s="1">
        <f t="shared" si="865"/>
        <v>46124</v>
      </c>
      <c r="AB9225" s="2">
        <f t="shared" si="866"/>
        <v>4</v>
      </c>
      <c r="AC9225" s="2">
        <f t="shared" si="867"/>
        <v>2026</v>
      </c>
      <c r="AD9225" s="2" t="str">
        <f>IFERROR(VLOOKUP(A9225,'Aux Área'!$A$4:$B$123,2,0),"-")</f>
        <v>PESADOS</v>
      </c>
    </row>
    <row r="9226" spans="1:30" x14ac:dyDescent="0.3">
      <c r="A9226" t="s">
        <v>2041</v>
      </c>
      <c r="B9226" t="s">
        <v>2042</v>
      </c>
      <c r="C9226" t="s">
        <v>14186</v>
      </c>
      <c r="D9226" t="s">
        <v>1297</v>
      </c>
      <c r="E9226" t="s">
        <v>2221</v>
      </c>
      <c r="F9226" t="s">
        <v>2044</v>
      </c>
      <c r="G9226" t="s">
        <v>659</v>
      </c>
      <c r="H9226" t="s">
        <v>1996</v>
      </c>
      <c r="I9226" t="s">
        <v>1997</v>
      </c>
      <c r="J9226" t="s">
        <v>231</v>
      </c>
      <c r="K9226" t="s">
        <v>232</v>
      </c>
      <c r="L9226" t="s">
        <v>217</v>
      </c>
      <c r="M9226" t="s">
        <v>38</v>
      </c>
      <c r="N9226" t="s">
        <v>668</v>
      </c>
      <c r="O9226" s="23">
        <v>255</v>
      </c>
      <c r="P9226" s="9">
        <v>5.74</v>
      </c>
      <c r="Q9226" t="s">
        <v>40</v>
      </c>
      <c r="R9226">
        <v>45695</v>
      </c>
      <c r="S9226" s="9">
        <v>44.4</v>
      </c>
      <c r="T9226" s="26">
        <v>7.59</v>
      </c>
      <c r="U9226" s="8">
        <v>337</v>
      </c>
      <c r="V9226" t="s">
        <v>14187</v>
      </c>
      <c r="W9226" t="s">
        <v>1985</v>
      </c>
      <c r="X9226" t="s">
        <v>42</v>
      </c>
      <c r="Y9226" t="s">
        <v>1986</v>
      </c>
      <c r="AA9226" s="1">
        <f t="shared" si="865"/>
        <v>46124</v>
      </c>
      <c r="AB9226" s="2">
        <f t="shared" si="866"/>
        <v>4</v>
      </c>
      <c r="AC9226" s="2">
        <f t="shared" si="867"/>
        <v>2026</v>
      </c>
      <c r="AD9226" s="2" t="str">
        <f>IFERROR(VLOOKUP(A9226,'Aux Área'!$A$4:$B$123,2,0),"-")</f>
        <v>PESADOS</v>
      </c>
    </row>
    <row r="9227" spans="1:30" x14ac:dyDescent="0.3">
      <c r="A9227" t="s">
        <v>2306</v>
      </c>
      <c r="B9227" t="s">
        <v>4613</v>
      </c>
      <c r="C9227" t="s">
        <v>14188</v>
      </c>
      <c r="D9227" t="s">
        <v>7488</v>
      </c>
      <c r="E9227" t="s">
        <v>7489</v>
      </c>
      <c r="F9227" t="s">
        <v>2309</v>
      </c>
      <c r="G9227" t="s">
        <v>1135</v>
      </c>
      <c r="H9227" t="s">
        <v>2275</v>
      </c>
      <c r="I9227" t="s">
        <v>1497</v>
      </c>
      <c r="J9227" t="s">
        <v>89</v>
      </c>
      <c r="K9227" t="s">
        <v>90</v>
      </c>
      <c r="L9227" t="s">
        <v>91</v>
      </c>
      <c r="M9227" t="s">
        <v>38</v>
      </c>
      <c r="N9227" t="s">
        <v>39</v>
      </c>
      <c r="O9227" s="23">
        <v>401</v>
      </c>
      <c r="P9227" s="9">
        <v>10.3</v>
      </c>
      <c r="Q9227" t="s">
        <v>40</v>
      </c>
      <c r="R9227">
        <v>158685</v>
      </c>
      <c r="S9227" s="9">
        <v>38.93</v>
      </c>
      <c r="T9227" s="26">
        <v>4.6900000000000004</v>
      </c>
      <c r="U9227" s="8">
        <v>182.58</v>
      </c>
      <c r="V9227" t="s">
        <v>14189</v>
      </c>
      <c r="W9227" t="s">
        <v>2276</v>
      </c>
      <c r="X9227" t="s">
        <v>42</v>
      </c>
      <c r="Y9227" t="s">
        <v>2277</v>
      </c>
      <c r="AA9227" s="1">
        <f t="shared" si="865"/>
        <v>46124</v>
      </c>
      <c r="AB9227" s="2">
        <f t="shared" si="866"/>
        <v>4</v>
      </c>
      <c r="AC9227" s="2">
        <f t="shared" si="867"/>
        <v>2026</v>
      </c>
      <c r="AD9227" s="2" t="str">
        <f>IFERROR(VLOOKUP(A9227,'Aux Área'!$A$4:$B$123,2,0),"-")</f>
        <v>INSPEÇÃO</v>
      </c>
    </row>
    <row r="9228" spans="1:30" x14ac:dyDescent="0.3">
      <c r="A9228" t="s">
        <v>2643</v>
      </c>
      <c r="B9228" t="s">
        <v>2307</v>
      </c>
      <c r="C9228" t="s">
        <v>14190</v>
      </c>
      <c r="D9228" t="s">
        <v>7196</v>
      </c>
      <c r="E9228" t="s">
        <v>7197</v>
      </c>
      <c r="F9228" t="s">
        <v>2646</v>
      </c>
      <c r="G9228" t="s">
        <v>1300</v>
      </c>
      <c r="H9228" t="s">
        <v>1301</v>
      </c>
      <c r="I9228" t="s">
        <v>37</v>
      </c>
      <c r="J9228" t="s">
        <v>122</v>
      </c>
      <c r="K9228" t="s">
        <v>123</v>
      </c>
      <c r="L9228" t="s">
        <v>124</v>
      </c>
      <c r="M9228" t="s">
        <v>38</v>
      </c>
      <c r="N9228" t="s">
        <v>39</v>
      </c>
      <c r="O9228" s="23">
        <v>280</v>
      </c>
      <c r="P9228" s="9">
        <v>7.76</v>
      </c>
      <c r="Q9228" t="s">
        <v>40</v>
      </c>
      <c r="R9228">
        <v>154301</v>
      </c>
      <c r="S9228" s="9">
        <v>36.090000000000003</v>
      </c>
      <c r="T9228" s="26">
        <v>4.59</v>
      </c>
      <c r="U9228" s="8">
        <v>165.65</v>
      </c>
      <c r="V9228" t="s">
        <v>112</v>
      </c>
      <c r="W9228" t="s">
        <v>2276</v>
      </c>
      <c r="X9228" t="s">
        <v>42</v>
      </c>
      <c r="Y9228" t="s">
        <v>2277</v>
      </c>
      <c r="AA9228" s="1">
        <f t="shared" si="865"/>
        <v>46125</v>
      </c>
      <c r="AB9228" s="2">
        <f t="shared" si="866"/>
        <v>4</v>
      </c>
      <c r="AC9228" s="2">
        <f t="shared" si="867"/>
        <v>2026</v>
      </c>
      <c r="AD9228" s="2" t="str">
        <f>IFERROR(VLOOKUP(A9228,'Aux Área'!$A$4:$B$123,2,0),"-")</f>
        <v>INSPEÇÃO</v>
      </c>
    </row>
    <row r="9229" spans="1:30" x14ac:dyDescent="0.3">
      <c r="A9229" t="s">
        <v>2260</v>
      </c>
      <c r="B9229" t="s">
        <v>113</v>
      </c>
      <c r="C9229" t="s">
        <v>14191</v>
      </c>
      <c r="D9229" t="s">
        <v>13145</v>
      </c>
      <c r="E9229" t="s">
        <v>13146</v>
      </c>
      <c r="F9229" t="s">
        <v>2262</v>
      </c>
      <c r="G9229" t="s">
        <v>35</v>
      </c>
      <c r="H9229" t="s">
        <v>2263</v>
      </c>
      <c r="I9229" t="s">
        <v>2186</v>
      </c>
      <c r="J9229" t="s">
        <v>1681</v>
      </c>
      <c r="K9229" t="s">
        <v>1682</v>
      </c>
      <c r="L9229" t="s">
        <v>141</v>
      </c>
      <c r="M9229" t="s">
        <v>38</v>
      </c>
      <c r="N9229" t="s">
        <v>668</v>
      </c>
      <c r="O9229" s="23">
        <v>1005</v>
      </c>
      <c r="P9229" s="9">
        <v>13.97</v>
      </c>
      <c r="Q9229" t="s">
        <v>40</v>
      </c>
      <c r="R9229">
        <v>138435</v>
      </c>
      <c r="S9229" s="9">
        <v>71.92</v>
      </c>
      <c r="T9229" s="26">
        <v>7.27</v>
      </c>
      <c r="U9229" s="8">
        <v>522.88</v>
      </c>
      <c r="V9229" t="s">
        <v>41</v>
      </c>
      <c r="W9229" t="s">
        <v>2007</v>
      </c>
      <c r="X9229" t="s">
        <v>42</v>
      </c>
      <c r="Y9229" t="s">
        <v>1740</v>
      </c>
      <c r="AA9229" s="1">
        <f t="shared" si="865"/>
        <v>46125</v>
      </c>
      <c r="AB9229" s="2">
        <f t="shared" si="866"/>
        <v>4</v>
      </c>
      <c r="AC9229" s="2">
        <f t="shared" si="867"/>
        <v>2026</v>
      </c>
      <c r="AD9229" s="2" t="str">
        <f>IFERROR(VLOOKUP(A9229,'Aux Área'!$A$4:$B$123,2,0),"-")</f>
        <v>INSPEÇÃO</v>
      </c>
    </row>
    <row r="9230" spans="1:30" x14ac:dyDescent="0.3">
      <c r="A9230" t="s">
        <v>5543</v>
      </c>
      <c r="B9230" t="s">
        <v>11845</v>
      </c>
      <c r="C9230" t="s">
        <v>14192</v>
      </c>
      <c r="D9230" t="s">
        <v>5291</v>
      </c>
      <c r="E9230" t="s">
        <v>5292</v>
      </c>
      <c r="F9230" t="s">
        <v>6207</v>
      </c>
      <c r="G9230" t="s">
        <v>1135</v>
      </c>
      <c r="H9230" t="s">
        <v>5545</v>
      </c>
      <c r="I9230" t="s">
        <v>839</v>
      </c>
      <c r="J9230" t="s">
        <v>89</v>
      </c>
      <c r="K9230" t="s">
        <v>90</v>
      </c>
      <c r="L9230" t="s">
        <v>91</v>
      </c>
      <c r="M9230" t="s">
        <v>38</v>
      </c>
      <c r="N9230" t="s">
        <v>39</v>
      </c>
      <c r="O9230" s="23">
        <v>379</v>
      </c>
      <c r="P9230" s="9">
        <v>10.62</v>
      </c>
      <c r="Q9230" t="s">
        <v>40</v>
      </c>
      <c r="R9230">
        <v>51352</v>
      </c>
      <c r="S9230" s="9">
        <v>35.700000000000003</v>
      </c>
      <c r="T9230" s="26">
        <v>4.6900000000000004</v>
      </c>
      <c r="U9230" s="8">
        <v>167.43</v>
      </c>
      <c r="V9230" t="s">
        <v>14193</v>
      </c>
      <c r="W9230" t="s">
        <v>2276</v>
      </c>
      <c r="X9230" t="s">
        <v>42</v>
      </c>
      <c r="Y9230" t="s">
        <v>2277</v>
      </c>
      <c r="AA9230" s="1">
        <f t="shared" si="865"/>
        <v>46125</v>
      </c>
      <c r="AB9230" s="2">
        <f t="shared" si="866"/>
        <v>4</v>
      </c>
      <c r="AC9230" s="2">
        <f t="shared" si="867"/>
        <v>2026</v>
      </c>
      <c r="AD9230" s="2" t="str">
        <f>IFERROR(VLOOKUP(A9230,'Aux Área'!$A$4:$B$123,2,0),"-")</f>
        <v>INSPEÇÃO</v>
      </c>
    </row>
    <row r="9231" spans="1:30" x14ac:dyDescent="0.3">
      <c r="A9231" t="s">
        <v>12958</v>
      </c>
      <c r="B9231" t="s">
        <v>2315</v>
      </c>
      <c r="C9231" t="s">
        <v>14194</v>
      </c>
      <c r="D9231" t="s">
        <v>5015</v>
      </c>
      <c r="E9231" t="s">
        <v>5016</v>
      </c>
      <c r="F9231" t="s">
        <v>12960</v>
      </c>
      <c r="G9231" t="s">
        <v>1135</v>
      </c>
      <c r="H9231" t="s">
        <v>1301</v>
      </c>
      <c r="I9231" t="s">
        <v>839</v>
      </c>
      <c r="J9231" t="s">
        <v>172</v>
      </c>
      <c r="K9231" t="s">
        <v>173</v>
      </c>
      <c r="L9231" t="s">
        <v>124</v>
      </c>
      <c r="M9231" t="s">
        <v>38</v>
      </c>
      <c r="N9231" t="s">
        <v>39</v>
      </c>
      <c r="O9231" s="23">
        <v>346</v>
      </c>
      <c r="P9231" s="9">
        <v>7.92</v>
      </c>
      <c r="Q9231" t="s">
        <v>40</v>
      </c>
      <c r="R9231">
        <v>172051</v>
      </c>
      <c r="S9231" s="9">
        <v>43.67</v>
      </c>
      <c r="T9231" s="26">
        <v>4.79</v>
      </c>
      <c r="U9231" s="8">
        <v>209.18</v>
      </c>
      <c r="V9231" t="s">
        <v>8029</v>
      </c>
      <c r="W9231" t="s">
        <v>2276</v>
      </c>
      <c r="X9231" t="s">
        <v>42</v>
      </c>
      <c r="Y9231" t="s">
        <v>12261</v>
      </c>
      <c r="AA9231" s="1">
        <f t="shared" si="865"/>
        <v>46125</v>
      </c>
      <c r="AB9231" s="2">
        <f t="shared" si="866"/>
        <v>4</v>
      </c>
      <c r="AC9231" s="2">
        <f t="shared" si="867"/>
        <v>2026</v>
      </c>
      <c r="AD9231" s="2" t="str">
        <f>IFERROR(VLOOKUP(A9231,'Aux Área'!$A$4:$B$123,2,0),"-")</f>
        <v>INSPEÇÃO</v>
      </c>
    </row>
    <row r="9232" spans="1:30" x14ac:dyDescent="0.3">
      <c r="A9232" t="s">
        <v>52</v>
      </c>
      <c r="B9232" t="s">
        <v>1449</v>
      </c>
      <c r="C9232" t="s">
        <v>14195</v>
      </c>
      <c r="D9232" t="s">
        <v>3197</v>
      </c>
      <c r="E9232" t="s">
        <v>3198</v>
      </c>
      <c r="F9232" t="s">
        <v>53</v>
      </c>
      <c r="G9232" t="s">
        <v>35</v>
      </c>
      <c r="H9232" t="s">
        <v>36</v>
      </c>
      <c r="I9232" t="s">
        <v>37</v>
      </c>
      <c r="J9232" t="s">
        <v>356</v>
      </c>
      <c r="K9232" t="s">
        <v>357</v>
      </c>
      <c r="L9232" t="s">
        <v>124</v>
      </c>
      <c r="M9232" t="s">
        <v>38</v>
      </c>
      <c r="N9232" t="s">
        <v>39</v>
      </c>
      <c r="O9232" s="23">
        <v>435</v>
      </c>
      <c r="P9232" s="9">
        <v>12.28</v>
      </c>
      <c r="Q9232" t="s">
        <v>40</v>
      </c>
      <c r="R9232">
        <v>96360</v>
      </c>
      <c r="S9232" s="9">
        <v>35.42</v>
      </c>
      <c r="T9232" s="26">
        <v>4.79</v>
      </c>
      <c r="U9232" s="8">
        <v>169.66</v>
      </c>
      <c r="V9232" t="s">
        <v>14196</v>
      </c>
      <c r="W9232" t="s">
        <v>2007</v>
      </c>
      <c r="X9232" t="s">
        <v>42</v>
      </c>
      <c r="Y9232" t="s">
        <v>1740</v>
      </c>
      <c r="AA9232" s="1">
        <f t="shared" si="865"/>
        <v>46125</v>
      </c>
      <c r="AB9232" s="2">
        <f t="shared" si="866"/>
        <v>4</v>
      </c>
      <c r="AC9232" s="2">
        <f t="shared" si="867"/>
        <v>2026</v>
      </c>
      <c r="AD9232" s="2" t="str">
        <f>IFERROR(VLOOKUP(A9232,'Aux Área'!$A$4:$B$123,2,0),"-")</f>
        <v>OPERAÇÃO</v>
      </c>
    </row>
    <row r="9233" spans="1:30" x14ac:dyDescent="0.3">
      <c r="A9233" t="s">
        <v>3092</v>
      </c>
      <c r="B9233" t="s">
        <v>4774</v>
      </c>
      <c r="C9233" t="s">
        <v>14197</v>
      </c>
      <c r="D9233" t="s">
        <v>5160</v>
      </c>
      <c r="E9233" t="s">
        <v>5161</v>
      </c>
      <c r="F9233" t="s">
        <v>3594</v>
      </c>
      <c r="G9233" t="s">
        <v>1135</v>
      </c>
      <c r="H9233" t="s">
        <v>2275</v>
      </c>
      <c r="I9233" t="s">
        <v>1497</v>
      </c>
      <c r="J9233" t="s">
        <v>188</v>
      </c>
      <c r="K9233" t="s">
        <v>189</v>
      </c>
      <c r="L9233" t="s">
        <v>190</v>
      </c>
      <c r="M9233" t="s">
        <v>38</v>
      </c>
      <c r="N9233" t="s">
        <v>39</v>
      </c>
      <c r="O9233" s="23">
        <v>493</v>
      </c>
      <c r="P9233" s="9">
        <v>10.76</v>
      </c>
      <c r="Q9233" t="s">
        <v>40</v>
      </c>
      <c r="R9233">
        <v>140862</v>
      </c>
      <c r="S9233" s="9">
        <v>45.82</v>
      </c>
      <c r="T9233" s="26">
        <v>4.99</v>
      </c>
      <c r="U9233" s="8">
        <v>228.64</v>
      </c>
      <c r="V9233" t="s">
        <v>112</v>
      </c>
      <c r="W9233" t="s">
        <v>2276</v>
      </c>
      <c r="X9233" t="s">
        <v>42</v>
      </c>
      <c r="Y9233" t="s">
        <v>2277</v>
      </c>
      <c r="AA9233" s="1">
        <f t="shared" si="865"/>
        <v>46125</v>
      </c>
      <c r="AB9233" s="2">
        <f t="shared" si="866"/>
        <v>4</v>
      </c>
      <c r="AC9233" s="2">
        <f t="shared" si="867"/>
        <v>2026</v>
      </c>
      <c r="AD9233" s="2" t="str">
        <f>IFERROR(VLOOKUP(A9233,'Aux Área'!$A$4:$B$123,2,0),"-")</f>
        <v>INSPEÇÃO</v>
      </c>
    </row>
    <row r="9234" spans="1:30" x14ac:dyDescent="0.3">
      <c r="A9234" t="s">
        <v>2643</v>
      </c>
      <c r="B9234" t="s">
        <v>2307</v>
      </c>
      <c r="C9234" t="s">
        <v>14198</v>
      </c>
      <c r="D9234" t="s">
        <v>7196</v>
      </c>
      <c r="E9234" t="s">
        <v>7197</v>
      </c>
      <c r="F9234" t="s">
        <v>2646</v>
      </c>
      <c r="G9234" t="s">
        <v>1300</v>
      </c>
      <c r="H9234" t="s">
        <v>1301</v>
      </c>
      <c r="I9234" t="s">
        <v>37</v>
      </c>
      <c r="J9234" t="s">
        <v>12641</v>
      </c>
      <c r="K9234" t="s">
        <v>12642</v>
      </c>
      <c r="L9234" t="s">
        <v>124</v>
      </c>
      <c r="M9234" t="s">
        <v>38</v>
      </c>
      <c r="N9234" t="s">
        <v>39</v>
      </c>
      <c r="O9234" s="23">
        <v>243</v>
      </c>
      <c r="P9234" s="9">
        <v>8.83</v>
      </c>
      <c r="Q9234" t="s">
        <v>40</v>
      </c>
      <c r="R9234">
        <v>154544</v>
      </c>
      <c r="S9234" s="9">
        <v>27.53</v>
      </c>
      <c r="T9234" s="26">
        <v>4.79</v>
      </c>
      <c r="U9234" s="8">
        <v>131.87</v>
      </c>
      <c r="V9234" t="s">
        <v>14199</v>
      </c>
      <c r="W9234" t="s">
        <v>2276</v>
      </c>
      <c r="X9234" t="s">
        <v>42</v>
      </c>
      <c r="Y9234" t="s">
        <v>2277</v>
      </c>
      <c r="AA9234" s="1">
        <f t="shared" si="865"/>
        <v>46125</v>
      </c>
      <c r="AB9234" s="2">
        <f t="shared" si="866"/>
        <v>4</v>
      </c>
      <c r="AC9234" s="2">
        <f t="shared" si="867"/>
        <v>2026</v>
      </c>
      <c r="AD9234" s="2" t="str">
        <f>IFERROR(VLOOKUP(A9234,'Aux Área'!$A$4:$B$123,2,0),"-")</f>
        <v>INSPEÇÃO</v>
      </c>
    </row>
    <row r="9235" spans="1:30" x14ac:dyDescent="0.3">
      <c r="A9235" t="s">
        <v>2189</v>
      </c>
      <c r="B9235" t="s">
        <v>10781</v>
      </c>
      <c r="C9235" t="s">
        <v>14200</v>
      </c>
      <c r="D9235" t="s">
        <v>10214</v>
      </c>
      <c r="E9235" t="s">
        <v>9672</v>
      </c>
      <c r="F9235" t="s">
        <v>2192</v>
      </c>
      <c r="G9235" t="s">
        <v>1135</v>
      </c>
      <c r="H9235" t="s">
        <v>2185</v>
      </c>
      <c r="I9235" t="s">
        <v>2186</v>
      </c>
      <c r="J9235" t="s">
        <v>169</v>
      </c>
      <c r="K9235" t="s">
        <v>170</v>
      </c>
      <c r="L9235" t="s">
        <v>124</v>
      </c>
      <c r="M9235" t="s">
        <v>38</v>
      </c>
      <c r="N9235" t="s">
        <v>668</v>
      </c>
      <c r="O9235" s="23">
        <v>544</v>
      </c>
      <c r="P9235" s="9">
        <v>13.39</v>
      </c>
      <c r="Q9235" t="s">
        <v>40</v>
      </c>
      <c r="R9235">
        <v>70676</v>
      </c>
      <c r="S9235" s="9">
        <v>40.64</v>
      </c>
      <c r="T9235" s="26">
        <v>7.69</v>
      </c>
      <c r="U9235" s="8">
        <v>312.52</v>
      </c>
      <c r="V9235" t="s">
        <v>41</v>
      </c>
      <c r="W9235" t="s">
        <v>2007</v>
      </c>
      <c r="X9235" t="s">
        <v>42</v>
      </c>
      <c r="Y9235" t="s">
        <v>12261</v>
      </c>
      <c r="AA9235" s="1">
        <f t="shared" si="865"/>
        <v>46125</v>
      </c>
      <c r="AB9235" s="2">
        <f t="shared" si="866"/>
        <v>4</v>
      </c>
      <c r="AC9235" s="2">
        <f t="shared" si="867"/>
        <v>2026</v>
      </c>
      <c r="AD9235" s="2" t="str">
        <f>IFERROR(VLOOKUP(A9235,'Aux Área'!$A$4:$B$123,2,0),"-")</f>
        <v>INSPEÇÃO</v>
      </c>
    </row>
    <row r="9236" spans="1:30" x14ac:dyDescent="0.3">
      <c r="A9236" t="s">
        <v>54</v>
      </c>
      <c r="B9236" t="s">
        <v>319</v>
      </c>
      <c r="C9236" t="s">
        <v>14201</v>
      </c>
      <c r="D9236" t="s">
        <v>1480</v>
      </c>
      <c r="E9236" t="s">
        <v>1481</v>
      </c>
      <c r="F9236" t="s">
        <v>55</v>
      </c>
      <c r="G9236" t="s">
        <v>35</v>
      </c>
      <c r="H9236" t="s">
        <v>36</v>
      </c>
      <c r="I9236" t="s">
        <v>37</v>
      </c>
      <c r="J9236" t="s">
        <v>1511</v>
      </c>
      <c r="K9236" t="s">
        <v>1512</v>
      </c>
      <c r="L9236" t="s">
        <v>1513</v>
      </c>
      <c r="M9236" t="s">
        <v>1514</v>
      </c>
      <c r="N9236" t="s">
        <v>39</v>
      </c>
      <c r="O9236" s="23">
        <v>178</v>
      </c>
      <c r="P9236" s="9">
        <v>9.1199999999999992</v>
      </c>
      <c r="Q9236" t="s">
        <v>40</v>
      </c>
      <c r="R9236">
        <v>49071</v>
      </c>
      <c r="S9236" s="9">
        <v>19.52</v>
      </c>
      <c r="T9236" s="26">
        <v>4.6900000000000004</v>
      </c>
      <c r="U9236" s="8">
        <v>91.55</v>
      </c>
      <c r="V9236" t="s">
        <v>14202</v>
      </c>
      <c r="W9236" t="s">
        <v>2007</v>
      </c>
      <c r="X9236" t="s">
        <v>42</v>
      </c>
      <c r="Y9236" t="s">
        <v>1740</v>
      </c>
      <c r="AA9236" s="1">
        <f t="shared" si="865"/>
        <v>46125</v>
      </c>
      <c r="AB9236" s="2">
        <f t="shared" si="866"/>
        <v>4</v>
      </c>
      <c r="AC9236" s="2">
        <f t="shared" si="867"/>
        <v>2026</v>
      </c>
      <c r="AD9236" s="2" t="str">
        <f>IFERROR(VLOOKUP(A9236,'Aux Área'!$A$4:$B$123,2,0),"-")</f>
        <v>ENGENHARIA</v>
      </c>
    </row>
    <row r="9237" spans="1:30" x14ac:dyDescent="0.3">
      <c r="A9237" t="s">
        <v>2638</v>
      </c>
      <c r="B9237" t="s">
        <v>4593</v>
      </c>
      <c r="C9237" t="s">
        <v>14203</v>
      </c>
      <c r="D9237" t="s">
        <v>3193</v>
      </c>
      <c r="E9237" t="s">
        <v>3194</v>
      </c>
      <c r="F9237" t="s">
        <v>2641</v>
      </c>
      <c r="G9237" t="s">
        <v>1135</v>
      </c>
      <c r="H9237" t="s">
        <v>2275</v>
      </c>
      <c r="I9237" t="s">
        <v>1497</v>
      </c>
      <c r="J9237" t="s">
        <v>252</v>
      </c>
      <c r="K9237" t="s">
        <v>253</v>
      </c>
      <c r="L9237" t="s">
        <v>124</v>
      </c>
      <c r="M9237" t="s">
        <v>38</v>
      </c>
      <c r="N9237" t="s">
        <v>39</v>
      </c>
      <c r="O9237" s="23">
        <v>357</v>
      </c>
      <c r="P9237" s="9">
        <v>10.97</v>
      </c>
      <c r="Q9237" t="s">
        <v>40</v>
      </c>
      <c r="R9237">
        <v>146853</v>
      </c>
      <c r="S9237" s="9">
        <v>32.54</v>
      </c>
      <c r="T9237" s="26">
        <v>4.7910000000000004</v>
      </c>
      <c r="U9237" s="8">
        <v>155.88999999999999</v>
      </c>
      <c r="V9237" t="s">
        <v>14204</v>
      </c>
      <c r="W9237" t="s">
        <v>2276</v>
      </c>
      <c r="X9237" t="s">
        <v>42</v>
      </c>
      <c r="Y9237" t="s">
        <v>2277</v>
      </c>
      <c r="AA9237" s="1">
        <f t="shared" si="865"/>
        <v>46125</v>
      </c>
      <c r="AB9237" s="2">
        <f t="shared" si="866"/>
        <v>4</v>
      </c>
      <c r="AC9237" s="2">
        <f t="shared" si="867"/>
        <v>2026</v>
      </c>
      <c r="AD9237" s="2" t="str">
        <f>IFERROR(VLOOKUP(A9237,'Aux Área'!$A$4:$B$123,2,0),"-")</f>
        <v>INSPEÇÃO</v>
      </c>
    </row>
    <row r="9238" spans="1:30" x14ac:dyDescent="0.3">
      <c r="A9238" t="s">
        <v>2181</v>
      </c>
      <c r="B9238" t="s">
        <v>4595</v>
      </c>
      <c r="C9238" t="s">
        <v>14205</v>
      </c>
      <c r="D9238" t="s">
        <v>5095</v>
      </c>
      <c r="E9238" t="s">
        <v>5096</v>
      </c>
      <c r="F9238" t="s">
        <v>2184</v>
      </c>
      <c r="G9238" t="s">
        <v>1135</v>
      </c>
      <c r="H9238" t="s">
        <v>2185</v>
      </c>
      <c r="I9238" t="s">
        <v>2186</v>
      </c>
      <c r="J9238" t="s">
        <v>237</v>
      </c>
      <c r="K9238" t="s">
        <v>238</v>
      </c>
      <c r="L9238" t="s">
        <v>110</v>
      </c>
      <c r="M9238" t="s">
        <v>38</v>
      </c>
      <c r="N9238" t="s">
        <v>668</v>
      </c>
      <c r="O9238" s="23">
        <v>1066</v>
      </c>
      <c r="P9238" s="9">
        <v>13.99</v>
      </c>
      <c r="Q9238" t="s">
        <v>40</v>
      </c>
      <c r="R9238">
        <v>173422</v>
      </c>
      <c r="S9238" s="9">
        <v>76.2</v>
      </c>
      <c r="T9238" s="26">
        <v>7.29</v>
      </c>
      <c r="U9238" s="8">
        <v>555.5</v>
      </c>
      <c r="V9238" t="s">
        <v>41</v>
      </c>
      <c r="W9238" t="s">
        <v>2007</v>
      </c>
      <c r="X9238" t="s">
        <v>42</v>
      </c>
      <c r="Y9238" t="s">
        <v>12261</v>
      </c>
      <c r="AA9238" s="1">
        <f t="shared" si="865"/>
        <v>46125</v>
      </c>
      <c r="AB9238" s="2">
        <f t="shared" si="866"/>
        <v>4</v>
      </c>
      <c r="AC9238" s="2">
        <f t="shared" si="867"/>
        <v>2026</v>
      </c>
      <c r="AD9238" s="2" t="str">
        <f>IFERROR(VLOOKUP(A9238,'Aux Área'!$A$4:$B$123,2,0),"-")</f>
        <v>INSPEÇÃO</v>
      </c>
    </row>
    <row r="9239" spans="1:30" x14ac:dyDescent="0.3">
      <c r="A9239" t="s">
        <v>9677</v>
      </c>
      <c r="B9239" t="s">
        <v>10434</v>
      </c>
      <c r="C9239" t="s">
        <v>14206</v>
      </c>
      <c r="D9239" t="s">
        <v>10436</v>
      </c>
      <c r="E9239" t="s">
        <v>9678</v>
      </c>
      <c r="F9239" t="s">
        <v>15507</v>
      </c>
      <c r="G9239" t="s">
        <v>1635</v>
      </c>
      <c r="H9239" t="s">
        <v>9676</v>
      </c>
      <c r="I9239" t="s">
        <v>37</v>
      </c>
      <c r="J9239" t="s">
        <v>219</v>
      </c>
      <c r="K9239" t="s">
        <v>177</v>
      </c>
      <c r="L9239" t="s">
        <v>177</v>
      </c>
      <c r="M9239" t="s">
        <v>38</v>
      </c>
      <c r="N9239" t="s">
        <v>39</v>
      </c>
      <c r="O9239" s="23">
        <v>487</v>
      </c>
      <c r="P9239" s="9">
        <v>10.23</v>
      </c>
      <c r="Q9239" t="s">
        <v>40</v>
      </c>
      <c r="R9239">
        <v>50818</v>
      </c>
      <c r="S9239" s="9">
        <v>47.59</v>
      </c>
      <c r="T9239" s="26">
        <v>4.9909999999999997</v>
      </c>
      <c r="U9239" s="8">
        <v>237.52</v>
      </c>
      <c r="V9239" t="s">
        <v>14207</v>
      </c>
      <c r="W9239" t="s">
        <v>2007</v>
      </c>
      <c r="X9239" t="s">
        <v>42</v>
      </c>
      <c r="Y9239" t="s">
        <v>6209</v>
      </c>
      <c r="AA9239" s="1">
        <f t="shared" si="865"/>
        <v>46125</v>
      </c>
      <c r="AB9239" s="2">
        <f t="shared" si="866"/>
        <v>4</v>
      </c>
      <c r="AC9239" s="2">
        <f t="shared" si="867"/>
        <v>2026</v>
      </c>
      <c r="AD9239" s="2" t="str">
        <f>IFERROR(VLOOKUP(A9239,'Aux Área'!$A$4:$B$123,2,0),"-")</f>
        <v>TI</v>
      </c>
    </row>
    <row r="9240" spans="1:30" x14ac:dyDescent="0.3">
      <c r="A9240" t="s">
        <v>64</v>
      </c>
      <c r="B9240" t="s">
        <v>2182</v>
      </c>
      <c r="C9240" t="s">
        <v>14208</v>
      </c>
      <c r="D9240" t="s">
        <v>127</v>
      </c>
      <c r="E9240" t="s">
        <v>128</v>
      </c>
      <c r="F9240" t="s">
        <v>65</v>
      </c>
      <c r="G9240" t="s">
        <v>35</v>
      </c>
      <c r="H9240" t="s">
        <v>36</v>
      </c>
      <c r="I9240" t="s">
        <v>37</v>
      </c>
      <c r="J9240" t="s">
        <v>9173</v>
      </c>
      <c r="K9240" t="s">
        <v>9174</v>
      </c>
      <c r="L9240" t="s">
        <v>181</v>
      </c>
      <c r="M9240" t="s">
        <v>38</v>
      </c>
      <c r="N9240" t="s">
        <v>39</v>
      </c>
      <c r="O9240" s="23">
        <v>388</v>
      </c>
      <c r="P9240" s="9">
        <v>10.23</v>
      </c>
      <c r="Q9240" t="s">
        <v>40</v>
      </c>
      <c r="R9240">
        <v>55785</v>
      </c>
      <c r="S9240" s="9">
        <v>37.92</v>
      </c>
      <c r="T9240" s="26">
        <v>4.92</v>
      </c>
      <c r="U9240" s="8">
        <v>186.57</v>
      </c>
      <c r="V9240" t="s">
        <v>112</v>
      </c>
      <c r="W9240" t="s">
        <v>2007</v>
      </c>
      <c r="X9240" t="s">
        <v>42</v>
      </c>
      <c r="Y9240" t="s">
        <v>1740</v>
      </c>
      <c r="AA9240" s="1">
        <f t="shared" si="865"/>
        <v>46125</v>
      </c>
      <c r="AB9240" s="2">
        <f t="shared" si="866"/>
        <v>4</v>
      </c>
      <c r="AC9240" s="2">
        <f t="shared" si="867"/>
        <v>2026</v>
      </c>
      <c r="AD9240" s="2" t="str">
        <f>IFERROR(VLOOKUP(A9240,'Aux Área'!$A$4:$B$123,2,0),"-")</f>
        <v>ENGENHARIA</v>
      </c>
    </row>
    <row r="9241" spans="1:30" x14ac:dyDescent="0.3">
      <c r="A9241" t="s">
        <v>2282</v>
      </c>
      <c r="B9241" t="s">
        <v>4679</v>
      </c>
      <c r="C9241" t="s">
        <v>14209</v>
      </c>
      <c r="D9241" t="s">
        <v>11924</v>
      </c>
      <c r="E9241" t="s">
        <v>11925</v>
      </c>
      <c r="F9241" t="s">
        <v>2285</v>
      </c>
      <c r="G9241" t="s">
        <v>1135</v>
      </c>
      <c r="H9241" t="s">
        <v>2275</v>
      </c>
      <c r="I9241" t="s">
        <v>1497</v>
      </c>
      <c r="J9241" t="s">
        <v>165</v>
      </c>
      <c r="K9241" t="s">
        <v>166</v>
      </c>
      <c r="L9241" t="s">
        <v>167</v>
      </c>
      <c r="M9241" t="s">
        <v>38</v>
      </c>
      <c r="N9241" t="s">
        <v>39</v>
      </c>
      <c r="O9241" s="23">
        <v>556</v>
      </c>
      <c r="P9241" s="9">
        <v>10.5</v>
      </c>
      <c r="Q9241" t="s">
        <v>40</v>
      </c>
      <c r="R9241">
        <v>137854</v>
      </c>
      <c r="S9241" s="9">
        <v>52.97</v>
      </c>
      <c r="T9241" s="26">
        <v>4.99</v>
      </c>
      <c r="U9241" s="8">
        <v>264.32</v>
      </c>
      <c r="V9241" t="s">
        <v>112</v>
      </c>
      <c r="W9241" t="s">
        <v>2276</v>
      </c>
      <c r="X9241" t="s">
        <v>42</v>
      </c>
      <c r="Y9241" t="s">
        <v>2277</v>
      </c>
      <c r="AA9241" s="1">
        <f t="shared" si="865"/>
        <v>46125</v>
      </c>
      <c r="AB9241" s="2">
        <f t="shared" si="866"/>
        <v>4</v>
      </c>
      <c r="AC9241" s="2">
        <f t="shared" si="867"/>
        <v>2026</v>
      </c>
      <c r="AD9241" s="2" t="str">
        <f>IFERROR(VLOOKUP(A9241,'Aux Área'!$A$4:$B$123,2,0),"-")</f>
        <v>INSPEÇÃO</v>
      </c>
    </row>
    <row r="9242" spans="1:30" x14ac:dyDescent="0.3">
      <c r="A9242" t="s">
        <v>1999</v>
      </c>
      <c r="B9242" t="s">
        <v>3016</v>
      </c>
      <c r="C9242" t="s">
        <v>14210</v>
      </c>
      <c r="D9242" t="s">
        <v>6928</v>
      </c>
      <c r="E9242" t="s">
        <v>6929</v>
      </c>
      <c r="F9242" t="s">
        <v>2002</v>
      </c>
      <c r="G9242" t="s">
        <v>659</v>
      </c>
      <c r="H9242" t="s">
        <v>2003</v>
      </c>
      <c r="I9242" t="s">
        <v>667</v>
      </c>
      <c r="J9242" t="s">
        <v>231</v>
      </c>
      <c r="K9242" t="s">
        <v>232</v>
      </c>
      <c r="L9242" t="s">
        <v>217</v>
      </c>
      <c r="M9242" t="s">
        <v>38</v>
      </c>
      <c r="N9242" t="s">
        <v>668</v>
      </c>
      <c r="O9242" s="23">
        <v>325</v>
      </c>
      <c r="P9242" s="9">
        <v>4.37</v>
      </c>
      <c r="Q9242" t="s">
        <v>40</v>
      </c>
      <c r="R9242">
        <v>28019</v>
      </c>
      <c r="S9242" s="9">
        <v>74.319999999999993</v>
      </c>
      <c r="T9242" s="26">
        <v>7.5910000000000002</v>
      </c>
      <c r="U9242" s="8">
        <v>564.14</v>
      </c>
      <c r="V9242" t="s">
        <v>14211</v>
      </c>
      <c r="W9242" t="s">
        <v>1985</v>
      </c>
      <c r="X9242" t="s">
        <v>42</v>
      </c>
      <c r="Y9242" t="s">
        <v>1986</v>
      </c>
      <c r="AA9242" s="1">
        <f t="shared" si="865"/>
        <v>46125</v>
      </c>
      <c r="AB9242" s="2">
        <f t="shared" si="866"/>
        <v>4</v>
      </c>
      <c r="AC9242" s="2">
        <f t="shared" si="867"/>
        <v>2026</v>
      </c>
      <c r="AD9242" s="2" t="str">
        <f>IFERROR(VLOOKUP(A9242,'Aux Área'!$A$4:$B$123,2,0),"-")</f>
        <v>PESADOS</v>
      </c>
    </row>
    <row r="9243" spans="1:30" x14ac:dyDescent="0.3">
      <c r="A9243" t="s">
        <v>2691</v>
      </c>
      <c r="B9243" t="s">
        <v>2692</v>
      </c>
      <c r="C9243" t="s">
        <v>14212</v>
      </c>
      <c r="D9243" t="s">
        <v>2142</v>
      </c>
      <c r="E9243" t="s">
        <v>2143</v>
      </c>
      <c r="F9243" t="s">
        <v>5979</v>
      </c>
      <c r="G9243" t="s">
        <v>1635</v>
      </c>
      <c r="H9243" t="s">
        <v>2635</v>
      </c>
      <c r="I9243" t="s">
        <v>37</v>
      </c>
      <c r="J9243" t="s">
        <v>165</v>
      </c>
      <c r="K9243" t="s">
        <v>166</v>
      </c>
      <c r="L9243" t="s">
        <v>167</v>
      </c>
      <c r="M9243" t="s">
        <v>38</v>
      </c>
      <c r="N9243" t="s">
        <v>39</v>
      </c>
      <c r="O9243" s="23">
        <v>318</v>
      </c>
      <c r="P9243" s="9">
        <v>7.78</v>
      </c>
      <c r="Q9243" t="s">
        <v>40</v>
      </c>
      <c r="R9243">
        <v>27667</v>
      </c>
      <c r="S9243" s="9">
        <v>40.89</v>
      </c>
      <c r="T9243" s="26">
        <v>4.99</v>
      </c>
      <c r="U9243" s="8">
        <v>204.04</v>
      </c>
      <c r="V9243" t="s">
        <v>112</v>
      </c>
      <c r="W9243" t="s">
        <v>2007</v>
      </c>
      <c r="X9243" t="s">
        <v>42</v>
      </c>
      <c r="Y9243" t="s">
        <v>1740</v>
      </c>
      <c r="AA9243" s="1">
        <f t="shared" si="865"/>
        <v>46125</v>
      </c>
      <c r="AB9243" s="2">
        <f t="shared" si="866"/>
        <v>4</v>
      </c>
      <c r="AC9243" s="2">
        <f t="shared" si="867"/>
        <v>2026</v>
      </c>
      <c r="AD9243" s="2" t="str">
        <f>IFERROR(VLOOKUP(A9243,'Aux Área'!$A$4:$B$123,2,0),"-")</f>
        <v>TI</v>
      </c>
    </row>
    <row r="9244" spans="1:30" x14ac:dyDescent="0.3">
      <c r="A9244" t="s">
        <v>12958</v>
      </c>
      <c r="B9244" t="s">
        <v>2315</v>
      </c>
      <c r="C9244" t="s">
        <v>14213</v>
      </c>
      <c r="D9244" t="s">
        <v>3162</v>
      </c>
      <c r="E9244" t="s">
        <v>3163</v>
      </c>
      <c r="F9244" t="s">
        <v>12960</v>
      </c>
      <c r="G9244" t="s">
        <v>1135</v>
      </c>
      <c r="H9244" t="s">
        <v>1301</v>
      </c>
      <c r="I9244" t="s">
        <v>839</v>
      </c>
      <c r="J9244" t="s">
        <v>169</v>
      </c>
      <c r="K9244" t="s">
        <v>170</v>
      </c>
      <c r="L9244" t="s">
        <v>124</v>
      </c>
      <c r="M9244" t="s">
        <v>38</v>
      </c>
      <c r="N9244" t="s">
        <v>39</v>
      </c>
      <c r="O9244" s="23">
        <v>324</v>
      </c>
      <c r="P9244" s="9">
        <v>9.4600000000000009</v>
      </c>
      <c r="Q9244" t="s">
        <v>40</v>
      </c>
      <c r="R9244">
        <v>172375</v>
      </c>
      <c r="S9244" s="9">
        <v>34.24</v>
      </c>
      <c r="T9244" s="26">
        <v>4.5890000000000004</v>
      </c>
      <c r="U9244" s="8">
        <v>157.12</v>
      </c>
      <c r="V9244" t="s">
        <v>41</v>
      </c>
      <c r="W9244" t="s">
        <v>2276</v>
      </c>
      <c r="X9244" t="s">
        <v>42</v>
      </c>
      <c r="Y9244" t="s">
        <v>12261</v>
      </c>
      <c r="AA9244" s="1">
        <f t="shared" si="865"/>
        <v>46125</v>
      </c>
      <c r="AB9244" s="2">
        <f t="shared" si="866"/>
        <v>4</v>
      </c>
      <c r="AC9244" s="2">
        <f t="shared" si="867"/>
        <v>2026</v>
      </c>
      <c r="AD9244" s="2" t="str">
        <f>IFERROR(VLOOKUP(A9244,'Aux Área'!$A$4:$B$123,2,0),"-")</f>
        <v>INSPEÇÃO</v>
      </c>
    </row>
    <row r="9245" spans="1:30" x14ac:dyDescent="0.3">
      <c r="A9245" t="s">
        <v>1992</v>
      </c>
      <c r="B9245" t="s">
        <v>1993</v>
      </c>
      <c r="C9245" t="s">
        <v>14214</v>
      </c>
      <c r="D9245" t="s">
        <v>1297</v>
      </c>
      <c r="E9245" t="s">
        <v>2221</v>
      </c>
      <c r="F9245" t="s">
        <v>1995</v>
      </c>
      <c r="G9245" t="s">
        <v>659</v>
      </c>
      <c r="H9245" t="s">
        <v>1996</v>
      </c>
      <c r="I9245" t="s">
        <v>1997</v>
      </c>
      <c r="J9245" t="s">
        <v>165</v>
      </c>
      <c r="K9245" t="s">
        <v>166</v>
      </c>
      <c r="L9245" t="s">
        <v>167</v>
      </c>
      <c r="M9245" t="s">
        <v>38</v>
      </c>
      <c r="N9245" t="s">
        <v>668</v>
      </c>
      <c r="O9245" s="23">
        <v>500</v>
      </c>
      <c r="P9245" s="9">
        <v>7.69</v>
      </c>
      <c r="Q9245" t="s">
        <v>40</v>
      </c>
      <c r="R9245">
        <v>34005</v>
      </c>
      <c r="S9245" s="9">
        <v>65.040000000000006</v>
      </c>
      <c r="T9245" s="26">
        <v>7.99</v>
      </c>
      <c r="U9245" s="8">
        <v>519.66999999999996</v>
      </c>
      <c r="V9245" t="s">
        <v>41</v>
      </c>
      <c r="W9245" t="s">
        <v>1985</v>
      </c>
      <c r="X9245" t="s">
        <v>42</v>
      </c>
      <c r="Y9245" t="s">
        <v>1986</v>
      </c>
      <c r="AA9245" s="1">
        <f t="shared" si="865"/>
        <v>46125</v>
      </c>
      <c r="AB9245" s="2">
        <f t="shared" si="866"/>
        <v>4</v>
      </c>
      <c r="AC9245" s="2">
        <f t="shared" si="867"/>
        <v>2026</v>
      </c>
      <c r="AD9245" s="2" t="str">
        <f>IFERROR(VLOOKUP(A9245,'Aux Área'!$A$4:$B$123,2,0),"-")</f>
        <v>PESADOS</v>
      </c>
    </row>
    <row r="9246" spans="1:30" x14ac:dyDescent="0.3">
      <c r="A9246" t="s">
        <v>2488</v>
      </c>
      <c r="B9246" t="s">
        <v>2489</v>
      </c>
      <c r="C9246" t="s">
        <v>14215</v>
      </c>
      <c r="D9246" t="s">
        <v>2937</v>
      </c>
      <c r="E9246" t="s">
        <v>2938</v>
      </c>
      <c r="F9246" t="s">
        <v>2491</v>
      </c>
      <c r="G9246" t="s">
        <v>659</v>
      </c>
      <c r="H9246" t="s">
        <v>2215</v>
      </c>
      <c r="I9246" t="s">
        <v>667</v>
      </c>
      <c r="J9246" t="s">
        <v>165</v>
      </c>
      <c r="K9246" t="s">
        <v>166</v>
      </c>
      <c r="L9246" t="s">
        <v>167</v>
      </c>
      <c r="M9246" t="s">
        <v>38</v>
      </c>
      <c r="N9246" t="s">
        <v>668</v>
      </c>
      <c r="O9246" s="23">
        <v>247</v>
      </c>
      <c r="P9246" s="9">
        <v>5.35</v>
      </c>
      <c r="Q9246" t="s">
        <v>40</v>
      </c>
      <c r="R9246">
        <v>8197</v>
      </c>
      <c r="S9246" s="9">
        <v>46.19</v>
      </c>
      <c r="T9246" s="26">
        <v>7.9909999999999997</v>
      </c>
      <c r="U9246" s="8">
        <v>369.1</v>
      </c>
      <c r="V9246" t="s">
        <v>112</v>
      </c>
      <c r="W9246" t="s">
        <v>2007</v>
      </c>
      <c r="X9246" t="s">
        <v>42</v>
      </c>
      <c r="Y9246" t="s">
        <v>1740</v>
      </c>
      <c r="AA9246" s="1">
        <f t="shared" si="865"/>
        <v>46125</v>
      </c>
      <c r="AB9246" s="2">
        <f t="shared" si="866"/>
        <v>4</v>
      </c>
      <c r="AC9246" s="2">
        <f t="shared" si="867"/>
        <v>2026</v>
      </c>
      <c r="AD9246" s="2" t="str">
        <f>IFERROR(VLOOKUP(A9246,'Aux Área'!$A$4:$B$123,2,0),"-")</f>
        <v>APH</v>
      </c>
    </row>
    <row r="9247" spans="1:30" x14ac:dyDescent="0.3">
      <c r="A9247" t="s">
        <v>2488</v>
      </c>
      <c r="C9247" t="s">
        <v>14215</v>
      </c>
      <c r="F9247" t="s">
        <v>2491</v>
      </c>
      <c r="K9247" t="s">
        <v>166</v>
      </c>
      <c r="N9247" t="s">
        <v>15690</v>
      </c>
      <c r="O9247" t="s">
        <v>15244</v>
      </c>
      <c r="P9247" s="9" t="s">
        <v>15244</v>
      </c>
      <c r="Q9247" t="s">
        <v>40</v>
      </c>
      <c r="R9247" t="s">
        <v>15244</v>
      </c>
      <c r="S9247">
        <v>14</v>
      </c>
      <c r="U9247" s="8">
        <v>77</v>
      </c>
      <c r="AA9247" s="1">
        <f t="shared" si="865"/>
        <v>46125</v>
      </c>
      <c r="AB9247" s="2">
        <f t="shared" si="866"/>
        <v>4</v>
      </c>
      <c r="AC9247" s="2">
        <f t="shared" si="867"/>
        <v>2026</v>
      </c>
      <c r="AD9247" s="2" t="str">
        <f>IFERROR(VLOOKUP(A9247,'Aux Área'!$A$4:$B$123,2,0),"-")</f>
        <v>APH</v>
      </c>
    </row>
    <row r="9248" spans="1:30" x14ac:dyDescent="0.3">
      <c r="A9248" t="s">
        <v>2306</v>
      </c>
      <c r="B9248" t="s">
        <v>4613</v>
      </c>
      <c r="C9248" t="s">
        <v>14216</v>
      </c>
      <c r="D9248" t="s">
        <v>3428</v>
      </c>
      <c r="E9248" t="s">
        <v>3429</v>
      </c>
      <c r="F9248" t="s">
        <v>2309</v>
      </c>
      <c r="G9248" t="s">
        <v>1135</v>
      </c>
      <c r="H9248" t="s">
        <v>2275</v>
      </c>
      <c r="I9248" t="s">
        <v>1497</v>
      </c>
      <c r="J9248" t="s">
        <v>1665</v>
      </c>
      <c r="K9248" t="s">
        <v>1666</v>
      </c>
      <c r="L9248" t="s">
        <v>301</v>
      </c>
      <c r="M9248" t="s">
        <v>38</v>
      </c>
      <c r="N9248" t="s">
        <v>39</v>
      </c>
      <c r="O9248" s="23">
        <v>524</v>
      </c>
      <c r="P9248" s="9">
        <v>11.67</v>
      </c>
      <c r="Q9248" t="s">
        <v>40</v>
      </c>
      <c r="R9248">
        <v>159209</v>
      </c>
      <c r="S9248" s="9">
        <v>44.92</v>
      </c>
      <c r="T9248" s="26">
        <v>4.6900000000000004</v>
      </c>
      <c r="U9248" s="8">
        <v>210.67</v>
      </c>
      <c r="V9248" t="s">
        <v>14217</v>
      </c>
      <c r="W9248" t="s">
        <v>2276</v>
      </c>
      <c r="X9248" t="s">
        <v>42</v>
      </c>
      <c r="Y9248" t="s">
        <v>2277</v>
      </c>
      <c r="AA9248" s="1">
        <f t="shared" si="865"/>
        <v>46125</v>
      </c>
      <c r="AB9248" s="2">
        <f t="shared" si="866"/>
        <v>4</v>
      </c>
      <c r="AC9248" s="2">
        <f t="shared" si="867"/>
        <v>2026</v>
      </c>
      <c r="AD9248" s="2" t="str">
        <f>IFERROR(VLOOKUP(A9248,'Aux Área'!$A$4:$B$123,2,0),"-")</f>
        <v>INSPEÇÃO</v>
      </c>
    </row>
    <row r="9249" spans="1:30" x14ac:dyDescent="0.3">
      <c r="A9249" t="s">
        <v>2700</v>
      </c>
      <c r="B9249" t="s">
        <v>2000</v>
      </c>
      <c r="C9249" t="s">
        <v>14218</v>
      </c>
      <c r="D9249" t="s">
        <v>3403</v>
      </c>
      <c r="E9249" t="s">
        <v>3404</v>
      </c>
      <c r="F9249" t="s">
        <v>2703</v>
      </c>
      <c r="G9249" t="s">
        <v>659</v>
      </c>
      <c r="H9249" t="s">
        <v>1996</v>
      </c>
      <c r="I9249" t="s">
        <v>1997</v>
      </c>
      <c r="J9249" t="s">
        <v>275</v>
      </c>
      <c r="K9249" t="s">
        <v>276</v>
      </c>
      <c r="L9249" t="s">
        <v>124</v>
      </c>
      <c r="M9249" t="s">
        <v>38</v>
      </c>
      <c r="N9249" t="s">
        <v>668</v>
      </c>
      <c r="O9249" s="23">
        <v>653</v>
      </c>
      <c r="P9249" s="9">
        <v>6.39</v>
      </c>
      <c r="Q9249" t="s">
        <v>40</v>
      </c>
      <c r="R9249">
        <v>32477</v>
      </c>
      <c r="S9249" s="9">
        <v>102.27</v>
      </c>
      <c r="T9249" s="26">
        <v>7.49</v>
      </c>
      <c r="U9249" s="8">
        <v>766</v>
      </c>
      <c r="V9249" t="s">
        <v>14219</v>
      </c>
      <c r="W9249" t="s">
        <v>1985</v>
      </c>
      <c r="X9249" t="s">
        <v>42</v>
      </c>
      <c r="Y9249" t="s">
        <v>1986</v>
      </c>
      <c r="AA9249" s="1">
        <f t="shared" si="865"/>
        <v>46125</v>
      </c>
      <c r="AB9249" s="2">
        <f t="shared" si="866"/>
        <v>4</v>
      </c>
      <c r="AC9249" s="2">
        <f t="shared" si="867"/>
        <v>2026</v>
      </c>
      <c r="AD9249" s="2" t="str">
        <f>IFERROR(VLOOKUP(A9249,'Aux Área'!$A$4:$B$123,2,0),"-")</f>
        <v>PESADOS</v>
      </c>
    </row>
    <row r="9250" spans="1:30" x14ac:dyDescent="0.3">
      <c r="A9250" t="s">
        <v>2700</v>
      </c>
      <c r="C9250" t="s">
        <v>15842</v>
      </c>
      <c r="F9250" t="s">
        <v>2703</v>
      </c>
      <c r="K9250" t="s">
        <v>276</v>
      </c>
      <c r="N9250" t="s">
        <v>15690</v>
      </c>
      <c r="O9250" t="s">
        <v>15244</v>
      </c>
      <c r="P9250" s="9" t="s">
        <v>15244</v>
      </c>
      <c r="Q9250" t="s">
        <v>40</v>
      </c>
      <c r="R9250" t="s">
        <v>15244</v>
      </c>
      <c r="S9250">
        <v>7.84</v>
      </c>
      <c r="U9250" s="8">
        <v>29.72</v>
      </c>
      <c r="AA9250" s="1">
        <f t="shared" si="865"/>
        <v>46125</v>
      </c>
      <c r="AB9250" s="2">
        <f t="shared" si="866"/>
        <v>4</v>
      </c>
      <c r="AC9250" s="2">
        <f t="shared" si="867"/>
        <v>2026</v>
      </c>
      <c r="AD9250" s="2" t="str">
        <f>IFERROR(VLOOKUP(A9250,'Aux Área'!$A$4:$B$123,2,0),"-")</f>
        <v>PESADOS</v>
      </c>
    </row>
    <row r="9251" spans="1:30" x14ac:dyDescent="0.3">
      <c r="A9251" t="s">
        <v>50</v>
      </c>
      <c r="B9251" t="s">
        <v>324</v>
      </c>
      <c r="C9251" t="s">
        <v>14220</v>
      </c>
      <c r="D9251" t="s">
        <v>326</v>
      </c>
      <c r="E9251" t="s">
        <v>327</v>
      </c>
      <c r="F9251" t="s">
        <v>51</v>
      </c>
      <c r="G9251" t="s">
        <v>35</v>
      </c>
      <c r="H9251" t="s">
        <v>36</v>
      </c>
      <c r="I9251" t="s">
        <v>37</v>
      </c>
      <c r="J9251" t="s">
        <v>1268</v>
      </c>
      <c r="K9251" t="s">
        <v>1269</v>
      </c>
      <c r="L9251" t="s">
        <v>84</v>
      </c>
      <c r="M9251" t="s">
        <v>38</v>
      </c>
      <c r="N9251" t="s">
        <v>39</v>
      </c>
      <c r="O9251" s="23">
        <v>323</v>
      </c>
      <c r="P9251" s="9">
        <v>7.92</v>
      </c>
      <c r="Q9251" t="s">
        <v>40</v>
      </c>
      <c r="R9251">
        <v>27406</v>
      </c>
      <c r="S9251" s="9">
        <v>40.76</v>
      </c>
      <c r="T9251" s="26">
        <v>3.97</v>
      </c>
      <c r="U9251" s="8">
        <v>161.80000000000001</v>
      </c>
      <c r="V9251" t="s">
        <v>41</v>
      </c>
      <c r="W9251" t="s">
        <v>2007</v>
      </c>
      <c r="X9251" t="s">
        <v>42</v>
      </c>
      <c r="Y9251" t="s">
        <v>1740</v>
      </c>
      <c r="AA9251" s="1">
        <f t="shared" si="865"/>
        <v>46125</v>
      </c>
      <c r="AB9251" s="2">
        <f t="shared" si="866"/>
        <v>4</v>
      </c>
      <c r="AC9251" s="2">
        <f t="shared" si="867"/>
        <v>2026</v>
      </c>
      <c r="AD9251" s="2" t="str">
        <f>IFERROR(VLOOKUP(A9251,'Aux Área'!$A$4:$B$123,2,0),"-")</f>
        <v>TI</v>
      </c>
    </row>
    <row r="9252" spans="1:30" x14ac:dyDescent="0.3">
      <c r="A9252" t="s">
        <v>2472</v>
      </c>
      <c r="B9252" t="s">
        <v>2473</v>
      </c>
      <c r="C9252" t="s">
        <v>14221</v>
      </c>
      <c r="D9252" t="s">
        <v>3068</v>
      </c>
      <c r="E9252" t="s">
        <v>3069</v>
      </c>
      <c r="F9252" t="s">
        <v>2475</v>
      </c>
      <c r="G9252" t="s">
        <v>659</v>
      </c>
      <c r="H9252" t="s">
        <v>2215</v>
      </c>
      <c r="I9252" t="s">
        <v>667</v>
      </c>
      <c r="J9252" t="s">
        <v>231</v>
      </c>
      <c r="K9252" t="s">
        <v>232</v>
      </c>
      <c r="L9252" t="s">
        <v>217</v>
      </c>
      <c r="M9252" t="s">
        <v>38</v>
      </c>
      <c r="N9252" t="s">
        <v>668</v>
      </c>
      <c r="O9252" s="23">
        <v>87</v>
      </c>
      <c r="P9252" s="9">
        <v>4.07</v>
      </c>
      <c r="Q9252" t="s">
        <v>40</v>
      </c>
      <c r="R9252">
        <v>10185</v>
      </c>
      <c r="S9252" s="9">
        <v>21.39</v>
      </c>
      <c r="T9252" s="26">
        <v>7.5919999999999996</v>
      </c>
      <c r="U9252" s="8">
        <v>162.38999999999999</v>
      </c>
      <c r="V9252" t="s">
        <v>14222</v>
      </c>
      <c r="W9252" t="s">
        <v>2007</v>
      </c>
      <c r="X9252" t="s">
        <v>42</v>
      </c>
      <c r="Y9252" t="s">
        <v>1740</v>
      </c>
      <c r="AA9252" s="1">
        <f t="shared" si="865"/>
        <v>46125</v>
      </c>
      <c r="AB9252" s="2">
        <f t="shared" si="866"/>
        <v>4</v>
      </c>
      <c r="AC9252" s="2">
        <f t="shared" si="867"/>
        <v>2026</v>
      </c>
      <c r="AD9252" s="2" t="str">
        <f>IFERROR(VLOOKUP(A9252,'Aux Área'!$A$4:$B$123,2,0),"-")</f>
        <v>APH</v>
      </c>
    </row>
    <row r="9253" spans="1:30" x14ac:dyDescent="0.3">
      <c r="A9253" t="s">
        <v>58</v>
      </c>
      <c r="B9253" t="s">
        <v>250</v>
      </c>
      <c r="C9253" t="s">
        <v>14223</v>
      </c>
      <c r="D9253" t="s">
        <v>87</v>
      </c>
      <c r="E9253" t="s">
        <v>88</v>
      </c>
      <c r="F9253" t="s">
        <v>59</v>
      </c>
      <c r="G9253" t="s">
        <v>35</v>
      </c>
      <c r="H9253" t="s">
        <v>36</v>
      </c>
      <c r="I9253" t="s">
        <v>37</v>
      </c>
      <c r="J9253" t="s">
        <v>285</v>
      </c>
      <c r="K9253" t="s">
        <v>286</v>
      </c>
      <c r="L9253" t="s">
        <v>91</v>
      </c>
      <c r="M9253" t="s">
        <v>38</v>
      </c>
      <c r="N9253" t="s">
        <v>39</v>
      </c>
      <c r="O9253" s="23">
        <v>288</v>
      </c>
      <c r="P9253" s="9">
        <v>9.51</v>
      </c>
      <c r="Q9253" t="s">
        <v>40</v>
      </c>
      <c r="R9253">
        <v>95502</v>
      </c>
      <c r="S9253" s="9">
        <v>30.27</v>
      </c>
      <c r="T9253" s="26">
        <v>5.1609999999999996</v>
      </c>
      <c r="U9253" s="8">
        <v>156.22</v>
      </c>
      <c r="V9253" t="s">
        <v>14224</v>
      </c>
      <c r="W9253" t="s">
        <v>2007</v>
      </c>
      <c r="X9253" t="s">
        <v>42</v>
      </c>
      <c r="Y9253" t="s">
        <v>1740</v>
      </c>
      <c r="AA9253" s="1">
        <f t="shared" si="865"/>
        <v>46125</v>
      </c>
      <c r="AB9253" s="2">
        <f t="shared" si="866"/>
        <v>4</v>
      </c>
      <c r="AC9253" s="2">
        <f t="shared" si="867"/>
        <v>2026</v>
      </c>
      <c r="AD9253" s="2" t="str">
        <f>IFERROR(VLOOKUP(A9253,'Aux Área'!$A$4:$B$123,2,0),"-")</f>
        <v>CONSERVA</v>
      </c>
    </row>
    <row r="9254" spans="1:30" x14ac:dyDescent="0.3">
      <c r="A9254" t="s">
        <v>68</v>
      </c>
      <c r="B9254" t="s">
        <v>296</v>
      </c>
      <c r="C9254" t="s">
        <v>14225</v>
      </c>
      <c r="D9254" t="s">
        <v>1562</v>
      </c>
      <c r="E9254" t="s">
        <v>1563</v>
      </c>
      <c r="F9254" t="s">
        <v>69</v>
      </c>
      <c r="G9254" t="s">
        <v>35</v>
      </c>
      <c r="H9254" t="s">
        <v>36</v>
      </c>
      <c r="I9254" t="s">
        <v>37</v>
      </c>
      <c r="J9254" t="s">
        <v>285</v>
      </c>
      <c r="K9254" t="s">
        <v>286</v>
      </c>
      <c r="L9254" t="s">
        <v>91</v>
      </c>
      <c r="M9254" t="s">
        <v>38</v>
      </c>
      <c r="N9254" t="s">
        <v>39</v>
      </c>
      <c r="O9254" s="23">
        <v>200</v>
      </c>
      <c r="P9254" s="9">
        <v>8.85</v>
      </c>
      <c r="Q9254" t="s">
        <v>40</v>
      </c>
      <c r="R9254">
        <v>56616</v>
      </c>
      <c r="S9254" s="9">
        <v>22.61</v>
      </c>
      <c r="T9254" s="26">
        <v>5.1609999999999996</v>
      </c>
      <c r="U9254" s="8">
        <v>116.69</v>
      </c>
      <c r="V9254" t="s">
        <v>14226</v>
      </c>
      <c r="W9254" t="s">
        <v>2007</v>
      </c>
      <c r="X9254" t="s">
        <v>42</v>
      </c>
      <c r="Y9254" t="s">
        <v>1740</v>
      </c>
      <c r="AA9254" s="1">
        <f t="shared" si="865"/>
        <v>46125</v>
      </c>
      <c r="AB9254" s="2">
        <f t="shared" si="866"/>
        <v>4</v>
      </c>
      <c r="AC9254" s="2">
        <f t="shared" si="867"/>
        <v>2026</v>
      </c>
      <c r="AD9254" s="2" t="str">
        <f>IFERROR(VLOOKUP(A9254,'Aux Área'!$A$4:$B$123,2,0),"-")</f>
        <v>OPERAÇÃO</v>
      </c>
    </row>
    <row r="9255" spans="1:30" x14ac:dyDescent="0.3">
      <c r="A9255" t="s">
        <v>56</v>
      </c>
      <c r="B9255" t="s">
        <v>266</v>
      </c>
      <c r="C9255" t="s">
        <v>14227</v>
      </c>
      <c r="D9255" t="s">
        <v>120</v>
      </c>
      <c r="E9255" t="s">
        <v>121</v>
      </c>
      <c r="F9255" t="s">
        <v>57</v>
      </c>
      <c r="G9255" t="s">
        <v>35</v>
      </c>
      <c r="H9255" t="s">
        <v>36</v>
      </c>
      <c r="I9255" t="s">
        <v>37</v>
      </c>
      <c r="J9255" t="s">
        <v>165</v>
      </c>
      <c r="K9255" t="s">
        <v>166</v>
      </c>
      <c r="L9255" t="s">
        <v>167</v>
      </c>
      <c r="M9255" t="s">
        <v>38</v>
      </c>
      <c r="N9255" t="s">
        <v>39</v>
      </c>
      <c r="O9255" s="23">
        <v>419</v>
      </c>
      <c r="P9255" s="9">
        <v>10.35</v>
      </c>
      <c r="Q9255" t="s">
        <v>40</v>
      </c>
      <c r="R9255">
        <v>62026</v>
      </c>
      <c r="S9255" s="9">
        <v>40.479999999999997</v>
      </c>
      <c r="T9255" s="26">
        <v>4.9909999999999997</v>
      </c>
      <c r="U9255" s="8">
        <v>202.03</v>
      </c>
      <c r="V9255" t="s">
        <v>41</v>
      </c>
      <c r="W9255" t="s">
        <v>2007</v>
      </c>
      <c r="X9255" t="s">
        <v>42</v>
      </c>
      <c r="Y9255" t="s">
        <v>1740</v>
      </c>
      <c r="AA9255" s="1">
        <f t="shared" si="865"/>
        <v>46125</v>
      </c>
      <c r="AB9255" s="2">
        <f t="shared" si="866"/>
        <v>4</v>
      </c>
      <c r="AC9255" s="2">
        <f t="shared" si="867"/>
        <v>2026</v>
      </c>
      <c r="AD9255" s="2" t="str">
        <f>IFERROR(VLOOKUP(A9255,'Aux Área'!$A$4:$B$123,2,0),"-")</f>
        <v>CONSERVA</v>
      </c>
    </row>
    <row r="9256" spans="1:30" x14ac:dyDescent="0.3">
      <c r="A9256" t="s">
        <v>5543</v>
      </c>
      <c r="B9256" t="s">
        <v>11845</v>
      </c>
      <c r="C9256" t="s">
        <v>14228</v>
      </c>
      <c r="D9256" t="s">
        <v>3410</v>
      </c>
      <c r="E9256" t="s">
        <v>3411</v>
      </c>
      <c r="F9256" t="s">
        <v>6207</v>
      </c>
      <c r="G9256" t="s">
        <v>1135</v>
      </c>
      <c r="H9256" t="s">
        <v>5545</v>
      </c>
      <c r="I9256" t="s">
        <v>839</v>
      </c>
      <c r="J9256" t="s">
        <v>231</v>
      </c>
      <c r="K9256" t="s">
        <v>232</v>
      </c>
      <c r="L9256" t="s">
        <v>217</v>
      </c>
      <c r="M9256" t="s">
        <v>38</v>
      </c>
      <c r="N9256" t="s">
        <v>39</v>
      </c>
      <c r="O9256" s="23">
        <v>442</v>
      </c>
      <c r="P9256" s="9">
        <v>9.27</v>
      </c>
      <c r="Q9256" t="s">
        <v>40</v>
      </c>
      <c r="R9256">
        <v>51794</v>
      </c>
      <c r="S9256" s="9">
        <v>47.68</v>
      </c>
      <c r="T9256" s="26">
        <v>4.7910000000000004</v>
      </c>
      <c r="U9256" s="8">
        <v>228.42</v>
      </c>
      <c r="V9256" t="s">
        <v>14229</v>
      </c>
      <c r="W9256" t="s">
        <v>2276</v>
      </c>
      <c r="X9256" t="s">
        <v>42</v>
      </c>
      <c r="Y9256" t="s">
        <v>2277</v>
      </c>
      <c r="AA9256" s="1">
        <f t="shared" si="865"/>
        <v>46125</v>
      </c>
      <c r="AB9256" s="2">
        <f t="shared" si="866"/>
        <v>4</v>
      </c>
      <c r="AC9256" s="2">
        <f t="shared" si="867"/>
        <v>2026</v>
      </c>
      <c r="AD9256" s="2" t="str">
        <f>IFERROR(VLOOKUP(A9256,'Aux Área'!$A$4:$B$123,2,0),"-")</f>
        <v>INSPEÇÃO</v>
      </c>
    </row>
    <row r="9257" spans="1:30" x14ac:dyDescent="0.3">
      <c r="A9257" t="s">
        <v>10689</v>
      </c>
      <c r="B9257" t="s">
        <v>1946</v>
      </c>
      <c r="C9257" t="s">
        <v>14230</v>
      </c>
      <c r="D9257" t="s">
        <v>1841</v>
      </c>
      <c r="E9257" t="s">
        <v>1842</v>
      </c>
      <c r="F9257" t="s">
        <v>653</v>
      </c>
      <c r="G9257" t="s">
        <v>635</v>
      </c>
      <c r="H9257" t="s">
        <v>1571</v>
      </c>
      <c r="I9257" t="s">
        <v>839</v>
      </c>
      <c r="J9257" t="s">
        <v>237</v>
      </c>
      <c r="K9257" t="s">
        <v>238</v>
      </c>
      <c r="L9257" t="s">
        <v>110</v>
      </c>
      <c r="M9257" t="s">
        <v>38</v>
      </c>
      <c r="N9257" t="s">
        <v>668</v>
      </c>
      <c r="O9257" s="23">
        <v>0</v>
      </c>
      <c r="P9257" s="9">
        <v>0</v>
      </c>
      <c r="Q9257" t="s">
        <v>40</v>
      </c>
      <c r="R9257">
        <v>0</v>
      </c>
      <c r="S9257" s="9">
        <v>112</v>
      </c>
      <c r="T9257" s="26">
        <v>7.29</v>
      </c>
      <c r="U9257" s="8">
        <v>816.48</v>
      </c>
      <c r="V9257" t="s">
        <v>41</v>
      </c>
      <c r="W9257" t="s">
        <v>652</v>
      </c>
      <c r="X9257" t="s">
        <v>42</v>
      </c>
      <c r="Y9257" t="s">
        <v>653</v>
      </c>
      <c r="AA9257" s="1">
        <f t="shared" si="865"/>
        <v>46125</v>
      </c>
      <c r="AB9257" s="2">
        <f t="shared" si="866"/>
        <v>4</v>
      </c>
      <c r="AC9257" s="2">
        <f t="shared" si="867"/>
        <v>2026</v>
      </c>
      <c r="AD9257" s="2" t="str">
        <f>IFERROR(VLOOKUP(A9257,'Aux Área'!$A$4:$B$123,2,0),"-")</f>
        <v>SÃO PEDRO</v>
      </c>
    </row>
    <row r="9258" spans="1:30" x14ac:dyDescent="0.3">
      <c r="A9258" t="s">
        <v>1999</v>
      </c>
      <c r="B9258" t="s">
        <v>3016</v>
      </c>
      <c r="C9258" t="s">
        <v>14231</v>
      </c>
      <c r="D9258" t="s">
        <v>6928</v>
      </c>
      <c r="E9258" t="s">
        <v>6929</v>
      </c>
      <c r="F9258" t="s">
        <v>2002</v>
      </c>
      <c r="G9258" t="s">
        <v>659</v>
      </c>
      <c r="H9258" t="s">
        <v>2003</v>
      </c>
      <c r="I9258" t="s">
        <v>667</v>
      </c>
      <c r="J9258" t="s">
        <v>169</v>
      </c>
      <c r="K9258" t="s">
        <v>170</v>
      </c>
      <c r="L9258" t="s">
        <v>124</v>
      </c>
      <c r="M9258" t="s">
        <v>38</v>
      </c>
      <c r="N9258" t="s">
        <v>668</v>
      </c>
      <c r="O9258" s="23">
        <v>257</v>
      </c>
      <c r="P9258" s="9">
        <v>3.35</v>
      </c>
      <c r="Q9258" t="s">
        <v>40</v>
      </c>
      <c r="R9258">
        <v>28276</v>
      </c>
      <c r="S9258" s="9">
        <v>76.77</v>
      </c>
      <c r="T9258" s="26">
        <v>7.6890000000000001</v>
      </c>
      <c r="U9258" s="8">
        <v>590.28</v>
      </c>
      <c r="V9258" t="s">
        <v>41</v>
      </c>
      <c r="W9258" t="s">
        <v>1985</v>
      </c>
      <c r="X9258" t="s">
        <v>42</v>
      </c>
      <c r="Y9258" t="s">
        <v>1986</v>
      </c>
      <c r="AA9258" s="1">
        <f t="shared" si="865"/>
        <v>46125</v>
      </c>
      <c r="AB9258" s="2">
        <f t="shared" si="866"/>
        <v>4</v>
      </c>
      <c r="AC9258" s="2">
        <f t="shared" si="867"/>
        <v>2026</v>
      </c>
      <c r="AD9258" s="2" t="str">
        <f>IFERROR(VLOOKUP(A9258,'Aux Área'!$A$4:$B$123,2,0),"-")</f>
        <v>PESADOS</v>
      </c>
    </row>
    <row r="9259" spans="1:30" x14ac:dyDescent="0.3">
      <c r="A9259" t="s">
        <v>62</v>
      </c>
      <c r="B9259" t="s">
        <v>1455</v>
      </c>
      <c r="C9259" t="s">
        <v>14232</v>
      </c>
      <c r="D9259" t="s">
        <v>158</v>
      </c>
      <c r="E9259" t="s">
        <v>159</v>
      </c>
      <c r="F9259" t="s">
        <v>63</v>
      </c>
      <c r="G9259" t="s">
        <v>35</v>
      </c>
      <c r="H9259" t="s">
        <v>36</v>
      </c>
      <c r="I9259" t="s">
        <v>37</v>
      </c>
      <c r="J9259" t="s">
        <v>165</v>
      </c>
      <c r="K9259" t="s">
        <v>166</v>
      </c>
      <c r="L9259" t="s">
        <v>167</v>
      </c>
      <c r="M9259" t="s">
        <v>38</v>
      </c>
      <c r="N9259" t="s">
        <v>39</v>
      </c>
      <c r="O9259" s="23">
        <v>330</v>
      </c>
      <c r="P9259" s="9">
        <v>9.48</v>
      </c>
      <c r="Q9259" t="s">
        <v>40</v>
      </c>
      <c r="R9259">
        <v>75582</v>
      </c>
      <c r="S9259" s="9">
        <v>34.799999999999997</v>
      </c>
      <c r="T9259" s="26">
        <v>4.99</v>
      </c>
      <c r="U9259" s="8">
        <v>173.65</v>
      </c>
      <c r="V9259" t="s">
        <v>41</v>
      </c>
      <c r="W9259" t="s">
        <v>2007</v>
      </c>
      <c r="X9259" t="s">
        <v>42</v>
      </c>
      <c r="Y9259" t="s">
        <v>1740</v>
      </c>
      <c r="AA9259" s="1">
        <f t="shared" si="865"/>
        <v>46125</v>
      </c>
      <c r="AB9259" s="2">
        <f t="shared" si="866"/>
        <v>4</v>
      </c>
      <c r="AC9259" s="2">
        <f t="shared" si="867"/>
        <v>2026</v>
      </c>
      <c r="AD9259" s="2" t="str">
        <f>IFERROR(VLOOKUP(A9259,'Aux Área'!$A$4:$B$123,2,0),"-")</f>
        <v>CONSERVA</v>
      </c>
    </row>
    <row r="9260" spans="1:30" x14ac:dyDescent="0.3">
      <c r="A9260" t="s">
        <v>662</v>
      </c>
      <c r="B9260" t="s">
        <v>183</v>
      </c>
      <c r="C9260" t="s">
        <v>14233</v>
      </c>
      <c r="D9260" t="s">
        <v>1568</v>
      </c>
      <c r="E9260" t="s">
        <v>1569</v>
      </c>
      <c r="F9260" t="s">
        <v>653</v>
      </c>
      <c r="G9260" t="s">
        <v>1495</v>
      </c>
      <c r="H9260" t="s">
        <v>1571</v>
      </c>
      <c r="I9260" t="s">
        <v>1497</v>
      </c>
      <c r="J9260" t="s">
        <v>89</v>
      </c>
      <c r="K9260" t="s">
        <v>90</v>
      </c>
      <c r="L9260" t="s">
        <v>91</v>
      </c>
      <c r="M9260" t="s">
        <v>38</v>
      </c>
      <c r="N9260" t="s">
        <v>668</v>
      </c>
      <c r="O9260" s="23">
        <v>0</v>
      </c>
      <c r="P9260" s="9">
        <v>0</v>
      </c>
      <c r="Q9260" t="s">
        <v>40</v>
      </c>
      <c r="R9260">
        <v>0</v>
      </c>
      <c r="S9260" s="9">
        <v>113.3</v>
      </c>
      <c r="T9260" s="26">
        <v>7.59</v>
      </c>
      <c r="U9260" s="8">
        <v>859.95</v>
      </c>
      <c r="V9260" t="s">
        <v>14234</v>
      </c>
      <c r="W9260" t="s">
        <v>652</v>
      </c>
      <c r="X9260" t="s">
        <v>42</v>
      </c>
      <c r="Y9260" t="s">
        <v>653</v>
      </c>
      <c r="AA9260" s="1">
        <f t="shared" si="865"/>
        <v>46125</v>
      </c>
      <c r="AB9260" s="2">
        <f t="shared" si="866"/>
        <v>4</v>
      </c>
      <c r="AC9260" s="2">
        <f t="shared" si="867"/>
        <v>2026</v>
      </c>
      <c r="AD9260" s="2" t="str">
        <f>IFERROR(VLOOKUP(A9260,'Aux Área'!$A$4:$B$123,2,0),"-")</f>
        <v>SÃO PEDRO</v>
      </c>
    </row>
    <row r="9261" spans="1:30" x14ac:dyDescent="0.3">
      <c r="A9261" t="s">
        <v>662</v>
      </c>
      <c r="C9261" t="s">
        <v>15828</v>
      </c>
      <c r="F9261" t="s">
        <v>15689</v>
      </c>
      <c r="K9261" t="s">
        <v>90</v>
      </c>
      <c r="N9261" t="s">
        <v>15690</v>
      </c>
      <c r="O9261" s="23">
        <v>0</v>
      </c>
      <c r="P9261" s="23">
        <v>0</v>
      </c>
      <c r="Q9261" t="s">
        <v>40</v>
      </c>
      <c r="R9261">
        <v>0</v>
      </c>
      <c r="S9261">
        <v>6.49</v>
      </c>
      <c r="U9261" s="8">
        <v>22.65</v>
      </c>
      <c r="AA9261" s="1">
        <f t="shared" si="865"/>
        <v>46125</v>
      </c>
      <c r="AB9261" s="2">
        <f t="shared" si="866"/>
        <v>4</v>
      </c>
      <c r="AC9261" s="2">
        <f t="shared" si="867"/>
        <v>2026</v>
      </c>
      <c r="AD9261" s="2" t="str">
        <f>IFERROR(VLOOKUP(A9261,'Aux Área'!$A$4:$B$123,2,0),"-")</f>
        <v>SÃO PEDRO</v>
      </c>
    </row>
    <row r="9262" spans="1:30" x14ac:dyDescent="0.3">
      <c r="A9262" t="s">
        <v>2477</v>
      </c>
      <c r="B9262" t="s">
        <v>2478</v>
      </c>
      <c r="C9262" t="s">
        <v>14235</v>
      </c>
      <c r="D9262" t="s">
        <v>2468</v>
      </c>
      <c r="E9262" t="s">
        <v>2469</v>
      </c>
      <c r="F9262" t="s">
        <v>2480</v>
      </c>
      <c r="G9262" t="s">
        <v>659</v>
      </c>
      <c r="H9262" t="s">
        <v>2215</v>
      </c>
      <c r="I9262" t="s">
        <v>667</v>
      </c>
      <c r="J9262" t="s">
        <v>188</v>
      </c>
      <c r="K9262" t="s">
        <v>189</v>
      </c>
      <c r="L9262" t="s">
        <v>190</v>
      </c>
      <c r="M9262" t="s">
        <v>38</v>
      </c>
      <c r="N9262" t="s">
        <v>668</v>
      </c>
      <c r="O9262" s="23">
        <v>255</v>
      </c>
      <c r="P9262" s="9">
        <v>7.52</v>
      </c>
      <c r="Q9262" t="s">
        <v>40</v>
      </c>
      <c r="R9262">
        <v>12958</v>
      </c>
      <c r="S9262" s="9">
        <v>33.909999999999997</v>
      </c>
      <c r="T9262" s="26">
        <v>7.8920000000000003</v>
      </c>
      <c r="U9262" s="8">
        <v>267.61</v>
      </c>
      <c r="V9262" t="s">
        <v>41</v>
      </c>
      <c r="W9262" t="s">
        <v>2007</v>
      </c>
      <c r="X9262" t="s">
        <v>42</v>
      </c>
      <c r="Y9262" t="s">
        <v>1740</v>
      </c>
      <c r="AA9262" s="1">
        <f t="shared" si="865"/>
        <v>46125</v>
      </c>
      <c r="AB9262" s="2">
        <f t="shared" si="866"/>
        <v>4</v>
      </c>
      <c r="AC9262" s="2">
        <f t="shared" si="867"/>
        <v>2026</v>
      </c>
      <c r="AD9262" s="2" t="str">
        <f>IFERROR(VLOOKUP(A9262,'Aux Área'!$A$4:$B$123,2,0),"-")</f>
        <v>APH</v>
      </c>
    </row>
    <row r="9263" spans="1:30" x14ac:dyDescent="0.3">
      <c r="A9263" t="s">
        <v>2477</v>
      </c>
      <c r="C9263" t="s">
        <v>14235</v>
      </c>
      <c r="F9263" t="s">
        <v>2480</v>
      </c>
      <c r="K9263" t="s">
        <v>189</v>
      </c>
      <c r="N9263" t="s">
        <v>15690</v>
      </c>
      <c r="O9263" t="s">
        <v>15244</v>
      </c>
      <c r="P9263" s="9" t="s">
        <v>15244</v>
      </c>
      <c r="Q9263" t="s">
        <v>40</v>
      </c>
      <c r="R9263" t="s">
        <v>15244</v>
      </c>
      <c r="S9263">
        <v>1.78</v>
      </c>
      <c r="U9263" s="8">
        <v>7.14</v>
      </c>
      <c r="AA9263" s="1">
        <f t="shared" si="865"/>
        <v>46125</v>
      </c>
      <c r="AB9263" s="2">
        <f t="shared" si="866"/>
        <v>4</v>
      </c>
      <c r="AC9263" s="2">
        <f t="shared" si="867"/>
        <v>2026</v>
      </c>
      <c r="AD9263" s="2" t="str">
        <f>IFERROR(VLOOKUP(A9263,'Aux Área'!$A$4:$B$123,2,0),"-")</f>
        <v>APH</v>
      </c>
    </row>
    <row r="9264" spans="1:30" x14ac:dyDescent="0.3">
      <c r="A9264" t="s">
        <v>2146</v>
      </c>
      <c r="B9264" t="s">
        <v>1800</v>
      </c>
      <c r="C9264" t="s">
        <v>14236</v>
      </c>
      <c r="D9264" t="s">
        <v>1948</v>
      </c>
      <c r="E9264" t="s">
        <v>1949</v>
      </c>
      <c r="F9264" t="s">
        <v>653</v>
      </c>
      <c r="G9264" t="s">
        <v>635</v>
      </c>
      <c r="H9264" t="s">
        <v>666</v>
      </c>
      <c r="I9264" t="s">
        <v>667</v>
      </c>
      <c r="J9264" t="s">
        <v>409</v>
      </c>
      <c r="K9264" t="s">
        <v>410</v>
      </c>
      <c r="L9264" t="s">
        <v>141</v>
      </c>
      <c r="M9264" t="s">
        <v>38</v>
      </c>
      <c r="N9264" t="s">
        <v>668</v>
      </c>
      <c r="O9264" s="23">
        <v>0</v>
      </c>
      <c r="P9264" s="9">
        <v>0</v>
      </c>
      <c r="Q9264" t="s">
        <v>40</v>
      </c>
      <c r="R9264">
        <v>0</v>
      </c>
      <c r="S9264" s="9">
        <v>106</v>
      </c>
      <c r="T9264" s="26">
        <v>7.79</v>
      </c>
      <c r="U9264" s="8">
        <v>825.74</v>
      </c>
      <c r="V9264" t="s">
        <v>14237</v>
      </c>
      <c r="W9264" t="s">
        <v>652</v>
      </c>
      <c r="X9264" t="s">
        <v>42</v>
      </c>
      <c r="Y9264" t="s">
        <v>653</v>
      </c>
      <c r="AA9264" s="1">
        <f t="shared" ref="AA9264:AA9327" si="868">IFERROR(DATEVALUE(C9264),"-")</f>
        <v>46125</v>
      </c>
      <c r="AB9264" s="2">
        <f t="shared" ref="AB9264:AB9327" si="869">IFERROR(MONTH(AA9264),"-")</f>
        <v>4</v>
      </c>
      <c r="AC9264" s="2">
        <f t="shared" ref="AC9264:AC9327" si="870">IFERROR(YEAR(AA9264),"-")</f>
        <v>2026</v>
      </c>
      <c r="AD9264" s="2" t="str">
        <f>IFERROR(VLOOKUP(A9264,'Aux Área'!$A$4:$B$123,2,0),"-")</f>
        <v>SÃO PEDRO</v>
      </c>
    </row>
    <row r="9265" spans="1:30" x14ac:dyDescent="0.3">
      <c r="A9265" t="s">
        <v>2632</v>
      </c>
      <c r="B9265" t="s">
        <v>11859</v>
      </c>
      <c r="C9265" t="s">
        <v>14238</v>
      </c>
      <c r="D9265" t="s">
        <v>10329</v>
      </c>
      <c r="E9265" t="s">
        <v>9675</v>
      </c>
      <c r="F9265" t="s">
        <v>3712</v>
      </c>
      <c r="G9265" t="s">
        <v>1300</v>
      </c>
      <c r="H9265" t="s">
        <v>2635</v>
      </c>
      <c r="I9265" t="s">
        <v>37</v>
      </c>
      <c r="J9265" t="s">
        <v>237</v>
      </c>
      <c r="K9265" t="s">
        <v>238</v>
      </c>
      <c r="L9265" t="s">
        <v>110</v>
      </c>
      <c r="M9265" t="s">
        <v>38</v>
      </c>
      <c r="N9265" t="s">
        <v>39</v>
      </c>
      <c r="O9265" s="23">
        <v>463</v>
      </c>
      <c r="P9265" s="9">
        <v>9.91</v>
      </c>
      <c r="Q9265" t="s">
        <v>40</v>
      </c>
      <c r="R9265">
        <v>23129</v>
      </c>
      <c r="S9265" s="9">
        <v>46.74</v>
      </c>
      <c r="T9265" s="26">
        <v>4.1909999999999998</v>
      </c>
      <c r="U9265" s="8">
        <v>195.88</v>
      </c>
      <c r="V9265" t="s">
        <v>41</v>
      </c>
      <c r="W9265" t="s">
        <v>2007</v>
      </c>
      <c r="X9265" t="s">
        <v>42</v>
      </c>
      <c r="Y9265" t="s">
        <v>1740</v>
      </c>
      <c r="AA9265" s="1">
        <f t="shared" si="868"/>
        <v>46125</v>
      </c>
      <c r="AB9265" s="2">
        <f t="shared" si="869"/>
        <v>4</v>
      </c>
      <c r="AC9265" s="2">
        <f t="shared" si="870"/>
        <v>2026</v>
      </c>
      <c r="AD9265" s="2" t="str">
        <f>IFERROR(VLOOKUP(A9265,'Aux Área'!$A$4:$B$123,2,0),"-")</f>
        <v>TI</v>
      </c>
    </row>
    <row r="9266" spans="1:30" x14ac:dyDescent="0.3">
      <c r="A9266" t="s">
        <v>76</v>
      </c>
      <c r="B9266" t="s">
        <v>380</v>
      </c>
      <c r="C9266" t="s">
        <v>14239</v>
      </c>
      <c r="D9266" t="s">
        <v>382</v>
      </c>
      <c r="E9266" t="s">
        <v>383</v>
      </c>
      <c r="F9266" t="s">
        <v>77</v>
      </c>
      <c r="G9266" t="s">
        <v>35</v>
      </c>
      <c r="H9266" t="s">
        <v>36</v>
      </c>
      <c r="I9266" t="s">
        <v>37</v>
      </c>
      <c r="J9266" t="s">
        <v>627</v>
      </c>
      <c r="K9266" t="s">
        <v>628</v>
      </c>
      <c r="L9266" t="s">
        <v>84</v>
      </c>
      <c r="M9266" t="s">
        <v>38</v>
      </c>
      <c r="N9266" t="s">
        <v>39</v>
      </c>
      <c r="O9266" s="23">
        <v>213</v>
      </c>
      <c r="P9266" s="9">
        <v>8.41</v>
      </c>
      <c r="Q9266" t="s">
        <v>40</v>
      </c>
      <c r="R9266">
        <v>68431</v>
      </c>
      <c r="S9266" s="9">
        <v>25.32</v>
      </c>
      <c r="T9266" s="26">
        <v>4.992</v>
      </c>
      <c r="U9266" s="8">
        <v>126.39</v>
      </c>
      <c r="V9266" t="s">
        <v>14240</v>
      </c>
      <c r="W9266" t="s">
        <v>2007</v>
      </c>
      <c r="X9266" t="s">
        <v>42</v>
      </c>
      <c r="Y9266" t="s">
        <v>1740</v>
      </c>
      <c r="AA9266" s="1">
        <f t="shared" si="868"/>
        <v>46125</v>
      </c>
      <c r="AB9266" s="2">
        <f t="shared" si="869"/>
        <v>4</v>
      </c>
      <c r="AC9266" s="2">
        <f t="shared" si="870"/>
        <v>2026</v>
      </c>
      <c r="AD9266" s="2" t="str">
        <f>IFERROR(VLOOKUP(A9266,'Aux Área'!$A$4:$B$123,2,0),"-")</f>
        <v>QSMS</v>
      </c>
    </row>
    <row r="9267" spans="1:30" x14ac:dyDescent="0.3">
      <c r="A9267" t="s">
        <v>1819</v>
      </c>
      <c r="B9267" t="s">
        <v>156</v>
      </c>
      <c r="C9267" t="s">
        <v>14241</v>
      </c>
      <c r="D9267" t="s">
        <v>5474</v>
      </c>
      <c r="E9267" t="s">
        <v>5475</v>
      </c>
      <c r="F9267" t="s">
        <v>653</v>
      </c>
      <c r="G9267" t="s">
        <v>659</v>
      </c>
      <c r="H9267" t="s">
        <v>1821</v>
      </c>
      <c r="I9267" t="s">
        <v>673</v>
      </c>
      <c r="J9267" t="s">
        <v>237</v>
      </c>
      <c r="K9267" t="s">
        <v>238</v>
      </c>
      <c r="L9267" t="s">
        <v>110</v>
      </c>
      <c r="M9267" t="s">
        <v>38</v>
      </c>
      <c r="N9267" t="s">
        <v>638</v>
      </c>
      <c r="O9267" s="23">
        <v>0</v>
      </c>
      <c r="P9267" s="9">
        <v>0</v>
      </c>
      <c r="Q9267" t="s">
        <v>40</v>
      </c>
      <c r="R9267">
        <v>0</v>
      </c>
      <c r="S9267" s="9">
        <v>123.06</v>
      </c>
      <c r="T9267" s="26">
        <v>7.1859999999999999</v>
      </c>
      <c r="U9267" s="8">
        <v>884.37</v>
      </c>
      <c r="V9267" t="s">
        <v>41</v>
      </c>
      <c r="W9267" t="s">
        <v>652</v>
      </c>
      <c r="X9267" t="s">
        <v>42</v>
      </c>
      <c r="Y9267" t="s">
        <v>653</v>
      </c>
      <c r="AA9267" s="1">
        <f t="shared" si="868"/>
        <v>46125</v>
      </c>
      <c r="AB9267" s="2">
        <f t="shared" si="869"/>
        <v>4</v>
      </c>
      <c r="AC9267" s="2">
        <f t="shared" si="870"/>
        <v>2026</v>
      </c>
      <c r="AD9267" s="2" t="str">
        <f>IFERROR(VLOOKUP(A9267,'Aux Área'!$A$4:$B$123,2,0),"-")</f>
        <v>SÃO PEDRO</v>
      </c>
    </row>
    <row r="9268" spans="1:30" x14ac:dyDescent="0.3">
      <c r="A9268" t="s">
        <v>3092</v>
      </c>
      <c r="B9268" t="s">
        <v>4774</v>
      </c>
      <c r="C9268" t="s">
        <v>14242</v>
      </c>
      <c r="D9268" t="s">
        <v>3135</v>
      </c>
      <c r="E9268" t="s">
        <v>3136</v>
      </c>
      <c r="F9268" t="s">
        <v>3594</v>
      </c>
      <c r="G9268" t="s">
        <v>1135</v>
      </c>
      <c r="H9268" t="s">
        <v>2275</v>
      </c>
      <c r="I9268" t="s">
        <v>1497</v>
      </c>
      <c r="J9268" t="s">
        <v>188</v>
      </c>
      <c r="K9268" t="s">
        <v>189</v>
      </c>
      <c r="L9268" t="s">
        <v>190</v>
      </c>
      <c r="M9268" t="s">
        <v>38</v>
      </c>
      <c r="N9268" t="s">
        <v>39</v>
      </c>
      <c r="O9268" s="23">
        <v>352</v>
      </c>
      <c r="P9268" s="9">
        <v>9.4600000000000009</v>
      </c>
      <c r="Q9268" t="s">
        <v>40</v>
      </c>
      <c r="R9268">
        <v>141214</v>
      </c>
      <c r="S9268" s="9">
        <v>37.19</v>
      </c>
      <c r="T9268" s="26">
        <v>4.99</v>
      </c>
      <c r="U9268" s="8">
        <v>185.58</v>
      </c>
      <c r="V9268" t="s">
        <v>41</v>
      </c>
      <c r="W9268" t="s">
        <v>2276</v>
      </c>
      <c r="X9268" t="s">
        <v>42</v>
      </c>
      <c r="Y9268" t="s">
        <v>2277</v>
      </c>
      <c r="AA9268" s="1">
        <f t="shared" si="868"/>
        <v>46125</v>
      </c>
      <c r="AB9268" s="2">
        <f t="shared" si="869"/>
        <v>4</v>
      </c>
      <c r="AC9268" s="2">
        <f t="shared" si="870"/>
        <v>2026</v>
      </c>
      <c r="AD9268" s="2" t="str">
        <f>IFERROR(VLOOKUP(A9268,'Aux Área'!$A$4:$B$123,2,0),"-")</f>
        <v>INSPEÇÃO</v>
      </c>
    </row>
    <row r="9269" spans="1:30" x14ac:dyDescent="0.3">
      <c r="A9269" t="s">
        <v>2347</v>
      </c>
      <c r="B9269" t="s">
        <v>2348</v>
      </c>
      <c r="C9269" t="s">
        <v>14243</v>
      </c>
      <c r="D9269" t="s">
        <v>4262</v>
      </c>
      <c r="E9269" t="s">
        <v>4263</v>
      </c>
      <c r="F9269" t="s">
        <v>2350</v>
      </c>
      <c r="G9269" t="s">
        <v>659</v>
      </c>
      <c r="H9269" t="s">
        <v>1996</v>
      </c>
      <c r="I9269" t="s">
        <v>1997</v>
      </c>
      <c r="J9269" t="s">
        <v>237</v>
      </c>
      <c r="K9269" t="s">
        <v>238</v>
      </c>
      <c r="L9269" t="s">
        <v>110</v>
      </c>
      <c r="M9269" t="s">
        <v>38</v>
      </c>
      <c r="N9269" t="s">
        <v>668</v>
      </c>
      <c r="O9269" s="23">
        <v>406</v>
      </c>
      <c r="P9269" s="9">
        <v>6.49</v>
      </c>
      <c r="Q9269" t="s">
        <v>40</v>
      </c>
      <c r="R9269">
        <v>43906</v>
      </c>
      <c r="S9269" s="9">
        <v>62.52</v>
      </c>
      <c r="T9269" s="26">
        <v>7.29</v>
      </c>
      <c r="U9269" s="8">
        <v>455.77</v>
      </c>
      <c r="V9269" t="s">
        <v>41</v>
      </c>
      <c r="W9269" t="s">
        <v>1985</v>
      </c>
      <c r="X9269" t="s">
        <v>42</v>
      </c>
      <c r="Y9269" t="s">
        <v>1986</v>
      </c>
      <c r="AA9269" s="1">
        <f t="shared" si="868"/>
        <v>46125</v>
      </c>
      <c r="AB9269" s="2">
        <f t="shared" si="869"/>
        <v>4</v>
      </c>
      <c r="AC9269" s="2">
        <f t="shared" si="870"/>
        <v>2026</v>
      </c>
      <c r="AD9269" s="2" t="str">
        <f>IFERROR(VLOOKUP(A9269,'Aux Área'!$A$4:$B$123,2,0),"-")</f>
        <v>PESADOS</v>
      </c>
    </row>
    <row r="9270" spans="1:30" x14ac:dyDescent="0.3">
      <c r="A9270" t="s">
        <v>2643</v>
      </c>
      <c r="B9270" t="s">
        <v>2307</v>
      </c>
      <c r="C9270" t="s">
        <v>14244</v>
      </c>
      <c r="D9270" t="s">
        <v>4988</v>
      </c>
      <c r="E9270" t="s">
        <v>4989</v>
      </c>
      <c r="F9270" t="s">
        <v>2646</v>
      </c>
      <c r="G9270" t="s">
        <v>1300</v>
      </c>
      <c r="H9270" t="s">
        <v>1301</v>
      </c>
      <c r="I9270" t="s">
        <v>37</v>
      </c>
      <c r="J9270" t="s">
        <v>370</v>
      </c>
      <c r="K9270" t="s">
        <v>371</v>
      </c>
      <c r="L9270" t="s">
        <v>124</v>
      </c>
      <c r="M9270" t="s">
        <v>38</v>
      </c>
      <c r="N9270" t="s">
        <v>39</v>
      </c>
      <c r="O9270" s="23">
        <v>409</v>
      </c>
      <c r="P9270" s="9">
        <v>10.29</v>
      </c>
      <c r="Q9270" t="s">
        <v>40</v>
      </c>
      <c r="R9270">
        <v>154953</v>
      </c>
      <c r="S9270" s="9">
        <v>39.75</v>
      </c>
      <c r="T9270" s="26">
        <v>4.99</v>
      </c>
      <c r="U9270" s="8">
        <v>198.36</v>
      </c>
      <c r="V9270" t="s">
        <v>14245</v>
      </c>
      <c r="W9270" t="s">
        <v>2276</v>
      </c>
      <c r="X9270" t="s">
        <v>42</v>
      </c>
      <c r="Y9270" t="s">
        <v>2277</v>
      </c>
      <c r="AA9270" s="1">
        <f t="shared" si="868"/>
        <v>46125</v>
      </c>
      <c r="AB9270" s="2">
        <f t="shared" si="869"/>
        <v>4</v>
      </c>
      <c r="AC9270" s="2">
        <f t="shared" si="870"/>
        <v>2026</v>
      </c>
      <c r="AD9270" s="2" t="str">
        <f>IFERROR(VLOOKUP(A9270,'Aux Área'!$A$4:$B$123,2,0),"-")</f>
        <v>INSPEÇÃO</v>
      </c>
    </row>
    <row r="9271" spans="1:30" x14ac:dyDescent="0.3">
      <c r="A9271" t="s">
        <v>5620</v>
      </c>
      <c r="B9271" t="s">
        <v>9277</v>
      </c>
      <c r="C9271" t="s">
        <v>14246</v>
      </c>
      <c r="D9271" t="s">
        <v>2160</v>
      </c>
      <c r="E9271" t="s">
        <v>2161</v>
      </c>
      <c r="F9271" t="s">
        <v>6208</v>
      </c>
      <c r="G9271" t="s">
        <v>1135</v>
      </c>
      <c r="H9271" t="s">
        <v>5545</v>
      </c>
      <c r="I9271" t="s">
        <v>839</v>
      </c>
      <c r="J9271" t="s">
        <v>165</v>
      </c>
      <c r="K9271" t="s">
        <v>166</v>
      </c>
      <c r="L9271" t="s">
        <v>167</v>
      </c>
      <c r="M9271" t="s">
        <v>38</v>
      </c>
      <c r="N9271" t="s">
        <v>39</v>
      </c>
      <c r="O9271" s="23">
        <v>311</v>
      </c>
      <c r="P9271" s="9">
        <v>7.42</v>
      </c>
      <c r="Q9271" t="s">
        <v>40</v>
      </c>
      <c r="R9271">
        <v>42815</v>
      </c>
      <c r="S9271" s="9">
        <v>41.91</v>
      </c>
      <c r="T9271" s="26">
        <v>4.9909999999999997</v>
      </c>
      <c r="U9271" s="8">
        <v>209.17</v>
      </c>
      <c r="V9271" t="s">
        <v>112</v>
      </c>
      <c r="W9271" t="s">
        <v>2276</v>
      </c>
      <c r="X9271" t="s">
        <v>42</v>
      </c>
      <c r="Y9271" t="s">
        <v>2277</v>
      </c>
      <c r="AA9271" s="1">
        <f t="shared" si="868"/>
        <v>46125</v>
      </c>
      <c r="AB9271" s="2">
        <f t="shared" si="869"/>
        <v>4</v>
      </c>
      <c r="AC9271" s="2">
        <f t="shared" si="870"/>
        <v>2026</v>
      </c>
      <c r="AD9271" s="2" t="str">
        <f>IFERROR(VLOOKUP(A9271,'Aux Área'!$A$4:$B$123,2,0),"-")</f>
        <v>INSPEÇÃO</v>
      </c>
    </row>
    <row r="9272" spans="1:30" x14ac:dyDescent="0.3">
      <c r="A9272" t="s">
        <v>14247</v>
      </c>
      <c r="B9272" t="s">
        <v>14248</v>
      </c>
      <c r="C9272" t="s">
        <v>14249</v>
      </c>
      <c r="D9272" t="s">
        <v>14250</v>
      </c>
      <c r="E9272" t="s">
        <v>14251</v>
      </c>
      <c r="F9272" t="s">
        <v>14252</v>
      </c>
      <c r="G9272" t="s">
        <v>1300</v>
      </c>
      <c r="H9272" t="s">
        <v>2635</v>
      </c>
      <c r="I9272" t="s">
        <v>37</v>
      </c>
      <c r="J9272" t="s">
        <v>14253</v>
      </c>
      <c r="K9272" t="s">
        <v>1355</v>
      </c>
      <c r="L9272" t="s">
        <v>84</v>
      </c>
      <c r="M9272" t="s">
        <v>38</v>
      </c>
      <c r="N9272" t="s">
        <v>111</v>
      </c>
      <c r="O9272" s="23">
        <v>0</v>
      </c>
      <c r="P9272" s="9">
        <v>0</v>
      </c>
      <c r="Q9272" t="s">
        <v>40</v>
      </c>
      <c r="R9272">
        <v>4</v>
      </c>
      <c r="S9272" s="9">
        <v>56.35</v>
      </c>
      <c r="T9272" s="26">
        <v>4.29</v>
      </c>
      <c r="U9272" s="8">
        <v>241.74</v>
      </c>
      <c r="V9272" t="s">
        <v>14254</v>
      </c>
      <c r="W9272" t="s">
        <v>2007</v>
      </c>
      <c r="X9272" t="s">
        <v>42</v>
      </c>
      <c r="Y9272" t="s">
        <v>1740</v>
      </c>
      <c r="AA9272" s="1">
        <f t="shared" si="868"/>
        <v>46125</v>
      </c>
      <c r="AB9272" s="2">
        <f t="shared" si="869"/>
        <v>4</v>
      </c>
      <c r="AC9272" s="2">
        <f t="shared" si="870"/>
        <v>2026</v>
      </c>
      <c r="AD9272" s="2" t="str">
        <f>IFERROR(VLOOKUP(A9272,'Aux Área'!$A$4:$B$123,2,0),"-")</f>
        <v>FACILITIES</v>
      </c>
    </row>
    <row r="9273" spans="1:30" x14ac:dyDescent="0.3">
      <c r="A9273" t="s">
        <v>2691</v>
      </c>
      <c r="B9273" t="s">
        <v>2692</v>
      </c>
      <c r="C9273" t="s">
        <v>14255</v>
      </c>
      <c r="D9273" t="s">
        <v>2142</v>
      </c>
      <c r="E9273" t="s">
        <v>2143</v>
      </c>
      <c r="F9273" t="s">
        <v>5979</v>
      </c>
      <c r="G9273" t="s">
        <v>1635</v>
      </c>
      <c r="H9273" t="s">
        <v>2635</v>
      </c>
      <c r="I9273" t="s">
        <v>37</v>
      </c>
      <c r="J9273" t="s">
        <v>165</v>
      </c>
      <c r="K9273" t="s">
        <v>166</v>
      </c>
      <c r="L9273" t="s">
        <v>167</v>
      </c>
      <c r="M9273" t="s">
        <v>38</v>
      </c>
      <c r="N9273" t="s">
        <v>39</v>
      </c>
      <c r="O9273" s="23">
        <v>311</v>
      </c>
      <c r="P9273" s="9">
        <v>8.65</v>
      </c>
      <c r="Q9273" t="s">
        <v>40</v>
      </c>
      <c r="R9273">
        <v>27978</v>
      </c>
      <c r="S9273" s="9">
        <v>35.97</v>
      </c>
      <c r="T9273" s="26">
        <v>4.99</v>
      </c>
      <c r="U9273" s="8">
        <v>179.5</v>
      </c>
      <c r="V9273" t="s">
        <v>112</v>
      </c>
      <c r="W9273" t="s">
        <v>2007</v>
      </c>
      <c r="X9273" t="s">
        <v>42</v>
      </c>
      <c r="Y9273" t="s">
        <v>1740</v>
      </c>
      <c r="AA9273" s="1">
        <f t="shared" si="868"/>
        <v>46125</v>
      </c>
      <c r="AB9273" s="2">
        <f t="shared" si="869"/>
        <v>4</v>
      </c>
      <c r="AC9273" s="2">
        <f t="shared" si="870"/>
        <v>2026</v>
      </c>
      <c r="AD9273" s="2" t="str">
        <f>IFERROR(VLOOKUP(A9273,'Aux Área'!$A$4:$B$123,2,0),"-")</f>
        <v>TI</v>
      </c>
    </row>
    <row r="9274" spans="1:30" x14ac:dyDescent="0.3">
      <c r="A9274" t="s">
        <v>46</v>
      </c>
      <c r="B9274" t="s">
        <v>458</v>
      </c>
      <c r="C9274" t="s">
        <v>14256</v>
      </c>
      <c r="D9274" t="s">
        <v>729</v>
      </c>
      <c r="E9274" t="s">
        <v>730</v>
      </c>
      <c r="F9274" t="s">
        <v>5185</v>
      </c>
      <c r="G9274" t="s">
        <v>35</v>
      </c>
      <c r="H9274" t="s">
        <v>36</v>
      </c>
      <c r="I9274" t="s">
        <v>37</v>
      </c>
      <c r="J9274" t="s">
        <v>1268</v>
      </c>
      <c r="K9274" t="s">
        <v>1269</v>
      </c>
      <c r="L9274" t="s">
        <v>84</v>
      </c>
      <c r="M9274" t="s">
        <v>38</v>
      </c>
      <c r="N9274" t="s">
        <v>39</v>
      </c>
      <c r="O9274" s="10">
        <v>474</v>
      </c>
      <c r="P9274" s="24">
        <v>12.53</v>
      </c>
      <c r="Q9274" t="s">
        <v>40</v>
      </c>
      <c r="R9274" s="2">
        <v>36269</v>
      </c>
      <c r="S9274" s="9">
        <v>37.83</v>
      </c>
      <c r="T9274" s="26">
        <v>5.2389999999999999</v>
      </c>
      <c r="U9274" s="8">
        <v>198.21</v>
      </c>
      <c r="V9274" t="s">
        <v>41</v>
      </c>
      <c r="W9274" t="s">
        <v>2007</v>
      </c>
      <c r="X9274" t="s">
        <v>42</v>
      </c>
      <c r="Y9274" t="s">
        <v>1740</v>
      </c>
      <c r="AA9274" s="1">
        <f t="shared" si="868"/>
        <v>46125</v>
      </c>
      <c r="AB9274" s="2">
        <f t="shared" si="869"/>
        <v>4</v>
      </c>
      <c r="AC9274" s="2">
        <f t="shared" si="870"/>
        <v>2026</v>
      </c>
      <c r="AD9274" s="2" t="str">
        <f>IFERROR(VLOOKUP(A9274,'Aux Área'!$A$4:$B$123,2,0),"-")</f>
        <v>FACILITIES</v>
      </c>
    </row>
    <row r="9275" spans="1:30" x14ac:dyDescent="0.3">
      <c r="A9275" t="s">
        <v>2494</v>
      </c>
      <c r="B9275" t="s">
        <v>2495</v>
      </c>
      <c r="C9275" t="s">
        <v>14257</v>
      </c>
      <c r="D9275" t="s">
        <v>2468</v>
      </c>
      <c r="E9275" t="s">
        <v>2469</v>
      </c>
      <c r="F9275" t="s">
        <v>2497</v>
      </c>
      <c r="G9275" t="s">
        <v>659</v>
      </c>
      <c r="H9275" t="s">
        <v>2215</v>
      </c>
      <c r="I9275" t="s">
        <v>667</v>
      </c>
      <c r="J9275" t="s">
        <v>241</v>
      </c>
      <c r="K9275" t="s">
        <v>242</v>
      </c>
      <c r="L9275" t="s">
        <v>110</v>
      </c>
      <c r="M9275" t="s">
        <v>38</v>
      </c>
      <c r="N9275" t="s">
        <v>668</v>
      </c>
      <c r="O9275" s="23">
        <v>177</v>
      </c>
      <c r="P9275" s="9">
        <v>5.1100000000000003</v>
      </c>
      <c r="Q9275" t="s">
        <v>40</v>
      </c>
      <c r="R9275">
        <v>18565</v>
      </c>
      <c r="S9275" s="9">
        <v>34.67</v>
      </c>
      <c r="T9275" s="26">
        <v>7.19</v>
      </c>
      <c r="U9275" s="8">
        <v>249.27</v>
      </c>
      <c r="V9275" t="s">
        <v>41</v>
      </c>
      <c r="W9275" t="s">
        <v>2007</v>
      </c>
      <c r="X9275" t="s">
        <v>42</v>
      </c>
      <c r="Y9275" t="s">
        <v>1740</v>
      </c>
      <c r="AA9275" s="1">
        <f t="shared" si="868"/>
        <v>46125</v>
      </c>
      <c r="AB9275" s="2">
        <f t="shared" si="869"/>
        <v>4</v>
      </c>
      <c r="AC9275" s="2">
        <f t="shared" si="870"/>
        <v>2026</v>
      </c>
      <c r="AD9275" s="2" t="str">
        <f>IFERROR(VLOOKUP(A9275,'Aux Área'!$A$4:$B$123,2,0),"-")</f>
        <v>APH</v>
      </c>
    </row>
    <row r="9276" spans="1:30" x14ac:dyDescent="0.3">
      <c r="A9276" t="s">
        <v>2260</v>
      </c>
      <c r="B9276" t="s">
        <v>113</v>
      </c>
      <c r="C9276" t="s">
        <v>14258</v>
      </c>
      <c r="D9276" t="s">
        <v>4423</v>
      </c>
      <c r="E9276" t="s">
        <v>4424</v>
      </c>
      <c r="F9276" t="s">
        <v>2262</v>
      </c>
      <c r="G9276" t="s">
        <v>35</v>
      </c>
      <c r="H9276" t="s">
        <v>2263</v>
      </c>
      <c r="I9276" t="s">
        <v>2186</v>
      </c>
      <c r="J9276" t="s">
        <v>1681</v>
      </c>
      <c r="K9276" t="s">
        <v>1682</v>
      </c>
      <c r="L9276" t="s">
        <v>141</v>
      </c>
      <c r="M9276" t="s">
        <v>38</v>
      </c>
      <c r="N9276" t="s">
        <v>668</v>
      </c>
      <c r="O9276" s="23">
        <v>614</v>
      </c>
      <c r="P9276" s="9">
        <v>13.58</v>
      </c>
      <c r="Q9276" t="s">
        <v>40</v>
      </c>
      <c r="R9276">
        <v>139049</v>
      </c>
      <c r="S9276" s="9">
        <v>45.22</v>
      </c>
      <c r="T9276" s="26">
        <v>7.27</v>
      </c>
      <c r="U9276" s="8">
        <v>328.73</v>
      </c>
      <c r="V9276" t="s">
        <v>41</v>
      </c>
      <c r="W9276" t="s">
        <v>2007</v>
      </c>
      <c r="X9276" t="s">
        <v>42</v>
      </c>
      <c r="Y9276" t="s">
        <v>1740</v>
      </c>
      <c r="AA9276" s="1">
        <f t="shared" si="868"/>
        <v>46125</v>
      </c>
      <c r="AB9276" s="2">
        <f t="shared" si="869"/>
        <v>4</v>
      </c>
      <c r="AC9276" s="2">
        <f t="shared" si="870"/>
        <v>2026</v>
      </c>
      <c r="AD9276" s="2" t="str">
        <f>IFERROR(VLOOKUP(A9276,'Aux Área'!$A$4:$B$123,2,0),"-")</f>
        <v>INSPEÇÃO</v>
      </c>
    </row>
    <row r="9277" spans="1:30" x14ac:dyDescent="0.3">
      <c r="A9277" t="s">
        <v>2494</v>
      </c>
      <c r="C9277" t="s">
        <v>15832</v>
      </c>
      <c r="F9277" t="s">
        <v>2497</v>
      </c>
      <c r="K9277" t="s">
        <v>242</v>
      </c>
      <c r="N9277" t="s">
        <v>15690</v>
      </c>
      <c r="O9277" t="s">
        <v>15244</v>
      </c>
      <c r="P9277" s="9" t="s">
        <v>15244</v>
      </c>
      <c r="Q9277" t="s">
        <v>40</v>
      </c>
      <c r="R9277" t="s">
        <v>15244</v>
      </c>
      <c r="S9277">
        <v>16.46</v>
      </c>
      <c r="U9277" s="8">
        <v>80.510000000000005</v>
      </c>
      <c r="AA9277" s="1">
        <f t="shared" si="868"/>
        <v>46125</v>
      </c>
      <c r="AB9277" s="2">
        <f t="shared" si="869"/>
        <v>4</v>
      </c>
      <c r="AC9277" s="2">
        <f t="shared" si="870"/>
        <v>2026</v>
      </c>
      <c r="AD9277" s="2" t="str">
        <f>IFERROR(VLOOKUP(A9277,'Aux Área'!$A$4:$B$123,2,0),"-")</f>
        <v>APH</v>
      </c>
    </row>
    <row r="9278" spans="1:30" x14ac:dyDescent="0.3">
      <c r="A9278" t="s">
        <v>52</v>
      </c>
      <c r="B9278" t="s">
        <v>1449</v>
      </c>
      <c r="C9278" t="s">
        <v>14259</v>
      </c>
      <c r="D9278" t="s">
        <v>3197</v>
      </c>
      <c r="E9278" t="s">
        <v>3198</v>
      </c>
      <c r="F9278" t="s">
        <v>53</v>
      </c>
      <c r="G9278" t="s">
        <v>35</v>
      </c>
      <c r="H9278" t="s">
        <v>36</v>
      </c>
      <c r="I9278" t="s">
        <v>37</v>
      </c>
      <c r="J9278" t="s">
        <v>356</v>
      </c>
      <c r="K9278" t="s">
        <v>357</v>
      </c>
      <c r="L9278" t="s">
        <v>124</v>
      </c>
      <c r="M9278" t="s">
        <v>38</v>
      </c>
      <c r="N9278" t="s">
        <v>39</v>
      </c>
      <c r="O9278" s="23">
        <v>228</v>
      </c>
      <c r="P9278" s="9">
        <v>8.59</v>
      </c>
      <c r="Q9278" t="s">
        <v>40</v>
      </c>
      <c r="R9278">
        <v>96588</v>
      </c>
      <c r="S9278" s="9">
        <v>26.54</v>
      </c>
      <c r="T9278" s="26">
        <v>4.79</v>
      </c>
      <c r="U9278" s="8">
        <v>127.13</v>
      </c>
      <c r="V9278" t="s">
        <v>14260</v>
      </c>
      <c r="W9278" t="s">
        <v>2007</v>
      </c>
      <c r="X9278" t="s">
        <v>42</v>
      </c>
      <c r="Y9278" t="s">
        <v>1740</v>
      </c>
      <c r="AA9278" s="1">
        <f t="shared" si="868"/>
        <v>46125</v>
      </c>
      <c r="AB9278" s="2">
        <f t="shared" si="869"/>
        <v>4</v>
      </c>
      <c r="AC9278" s="2">
        <f t="shared" si="870"/>
        <v>2026</v>
      </c>
      <c r="AD9278" s="2" t="str">
        <f>IFERROR(VLOOKUP(A9278,'Aux Área'!$A$4:$B$123,2,0),"-")</f>
        <v>OPERAÇÃO</v>
      </c>
    </row>
    <row r="9279" spans="1:30" x14ac:dyDescent="0.3">
      <c r="A9279" t="s">
        <v>5543</v>
      </c>
      <c r="B9279" t="s">
        <v>11845</v>
      </c>
      <c r="C9279" t="s">
        <v>14261</v>
      </c>
      <c r="D9279" t="s">
        <v>13857</v>
      </c>
      <c r="E9279" t="s">
        <v>13858</v>
      </c>
      <c r="F9279" t="s">
        <v>6207</v>
      </c>
      <c r="G9279" t="s">
        <v>1135</v>
      </c>
      <c r="H9279" t="s">
        <v>5545</v>
      </c>
      <c r="I9279" t="s">
        <v>839</v>
      </c>
      <c r="J9279" t="s">
        <v>231</v>
      </c>
      <c r="K9279" t="s">
        <v>232</v>
      </c>
      <c r="L9279" t="s">
        <v>217</v>
      </c>
      <c r="M9279" t="s">
        <v>38</v>
      </c>
      <c r="N9279" t="s">
        <v>39</v>
      </c>
      <c r="O9279" s="23">
        <v>439</v>
      </c>
      <c r="P9279" s="9">
        <v>8.92</v>
      </c>
      <c r="Q9279" t="s">
        <v>40</v>
      </c>
      <c r="R9279">
        <v>52233</v>
      </c>
      <c r="S9279" s="9">
        <v>49.19</v>
      </c>
      <c r="T9279" s="26">
        <v>4.79</v>
      </c>
      <c r="U9279" s="8">
        <v>235.62</v>
      </c>
      <c r="V9279" t="s">
        <v>14262</v>
      </c>
      <c r="W9279" t="s">
        <v>2276</v>
      </c>
      <c r="X9279" t="s">
        <v>42</v>
      </c>
      <c r="Y9279" t="s">
        <v>2277</v>
      </c>
      <c r="AA9279" s="1">
        <f t="shared" si="868"/>
        <v>46125</v>
      </c>
      <c r="AB9279" s="2">
        <f t="shared" si="869"/>
        <v>4</v>
      </c>
      <c r="AC9279" s="2">
        <f t="shared" si="870"/>
        <v>2026</v>
      </c>
      <c r="AD9279" s="2" t="str">
        <f>IFERROR(VLOOKUP(A9279,'Aux Área'!$A$4:$B$123,2,0),"-")</f>
        <v>INSPEÇÃO</v>
      </c>
    </row>
    <row r="9280" spans="1:30" x14ac:dyDescent="0.3">
      <c r="A9280" t="s">
        <v>2282</v>
      </c>
      <c r="B9280" t="s">
        <v>4679</v>
      </c>
      <c r="C9280" t="s">
        <v>14263</v>
      </c>
      <c r="D9280" t="s">
        <v>12092</v>
      </c>
      <c r="E9280" t="s">
        <v>12093</v>
      </c>
      <c r="F9280" t="s">
        <v>2285</v>
      </c>
      <c r="G9280" t="s">
        <v>1135</v>
      </c>
      <c r="H9280" t="s">
        <v>2275</v>
      </c>
      <c r="I9280" t="s">
        <v>1497</v>
      </c>
      <c r="J9280" t="s">
        <v>165</v>
      </c>
      <c r="K9280" t="s">
        <v>166</v>
      </c>
      <c r="L9280" t="s">
        <v>167</v>
      </c>
      <c r="M9280" t="s">
        <v>38</v>
      </c>
      <c r="N9280" t="s">
        <v>39</v>
      </c>
      <c r="O9280" s="23">
        <v>350</v>
      </c>
      <c r="P9280" s="9">
        <v>7.69</v>
      </c>
      <c r="Q9280" t="s">
        <v>40</v>
      </c>
      <c r="R9280">
        <v>138204</v>
      </c>
      <c r="S9280" s="9">
        <v>45.53</v>
      </c>
      <c r="T9280" s="26">
        <v>4.9909999999999997</v>
      </c>
      <c r="U9280" s="8">
        <v>227.22</v>
      </c>
      <c r="V9280" t="s">
        <v>112</v>
      </c>
      <c r="W9280" t="s">
        <v>2276</v>
      </c>
      <c r="X9280" t="s">
        <v>42</v>
      </c>
      <c r="Y9280" t="s">
        <v>2277</v>
      </c>
      <c r="AA9280" s="1">
        <f t="shared" si="868"/>
        <v>46125</v>
      </c>
      <c r="AB9280" s="2">
        <f t="shared" si="869"/>
        <v>4</v>
      </c>
      <c r="AC9280" s="2">
        <f t="shared" si="870"/>
        <v>2026</v>
      </c>
      <c r="AD9280" s="2" t="str">
        <f>IFERROR(VLOOKUP(A9280,'Aux Área'!$A$4:$B$123,2,0),"-")</f>
        <v>INSPEÇÃO</v>
      </c>
    </row>
    <row r="9281" spans="1:30" x14ac:dyDescent="0.3">
      <c r="A9281" t="s">
        <v>12958</v>
      </c>
      <c r="B9281" t="s">
        <v>2315</v>
      </c>
      <c r="C9281" t="s">
        <v>14264</v>
      </c>
      <c r="D9281" t="s">
        <v>3208</v>
      </c>
      <c r="E9281" t="s">
        <v>3209</v>
      </c>
      <c r="F9281" t="s">
        <v>12960</v>
      </c>
      <c r="G9281" t="s">
        <v>1135</v>
      </c>
      <c r="H9281" t="s">
        <v>1301</v>
      </c>
      <c r="I9281" t="s">
        <v>839</v>
      </c>
      <c r="J9281" t="s">
        <v>11506</v>
      </c>
      <c r="K9281" t="s">
        <v>11507</v>
      </c>
      <c r="L9281" t="s">
        <v>84</v>
      </c>
      <c r="M9281" t="s">
        <v>38</v>
      </c>
      <c r="N9281" t="s">
        <v>39</v>
      </c>
      <c r="O9281" s="23">
        <v>294</v>
      </c>
      <c r="P9281" s="9">
        <v>6.37</v>
      </c>
      <c r="Q9281" t="s">
        <v>40</v>
      </c>
      <c r="R9281">
        <v>172669</v>
      </c>
      <c r="S9281" s="9">
        <v>46.15</v>
      </c>
      <c r="T9281" s="26">
        <v>4.99</v>
      </c>
      <c r="U9281" s="8">
        <v>230.29</v>
      </c>
      <c r="V9281" t="s">
        <v>41</v>
      </c>
      <c r="W9281" t="s">
        <v>2276</v>
      </c>
      <c r="X9281" t="s">
        <v>42</v>
      </c>
      <c r="Y9281" t="s">
        <v>12261</v>
      </c>
      <c r="AA9281" s="1">
        <f t="shared" si="868"/>
        <v>46125</v>
      </c>
      <c r="AB9281" s="2">
        <f t="shared" si="869"/>
        <v>4</v>
      </c>
      <c r="AC9281" s="2">
        <f t="shared" si="870"/>
        <v>2026</v>
      </c>
      <c r="AD9281" s="2" t="str">
        <f>IFERROR(VLOOKUP(A9281,'Aux Área'!$A$4:$B$123,2,0),"-")</f>
        <v>INSPEÇÃO</v>
      </c>
    </row>
    <row r="9282" spans="1:30" x14ac:dyDescent="0.3">
      <c r="A9282" t="s">
        <v>2306</v>
      </c>
      <c r="B9282" t="s">
        <v>4613</v>
      </c>
      <c r="C9282" t="s">
        <v>14265</v>
      </c>
      <c r="D9282" t="s">
        <v>3212</v>
      </c>
      <c r="E9282" t="s">
        <v>3213</v>
      </c>
      <c r="F9282" t="s">
        <v>2309</v>
      </c>
      <c r="G9282" t="s">
        <v>1135</v>
      </c>
      <c r="H9282" t="s">
        <v>2275</v>
      </c>
      <c r="I9282" t="s">
        <v>1497</v>
      </c>
      <c r="J9282" t="s">
        <v>1665</v>
      </c>
      <c r="K9282" t="s">
        <v>1666</v>
      </c>
      <c r="L9282" t="s">
        <v>301</v>
      </c>
      <c r="M9282" t="s">
        <v>38</v>
      </c>
      <c r="N9282" t="s">
        <v>39</v>
      </c>
      <c r="O9282" s="23">
        <v>331</v>
      </c>
      <c r="P9282" s="9">
        <v>7.41</v>
      </c>
      <c r="Q9282" t="s">
        <v>40</v>
      </c>
      <c r="R9282">
        <v>159540</v>
      </c>
      <c r="S9282" s="9">
        <v>44.67</v>
      </c>
      <c r="T9282" s="26">
        <v>4.6900000000000004</v>
      </c>
      <c r="U9282" s="8">
        <v>209.5</v>
      </c>
      <c r="V9282" t="s">
        <v>14266</v>
      </c>
      <c r="W9282" t="s">
        <v>2276</v>
      </c>
      <c r="X9282" t="s">
        <v>42</v>
      </c>
      <c r="Y9282" t="s">
        <v>2277</v>
      </c>
      <c r="AA9282" s="1">
        <f t="shared" si="868"/>
        <v>46125</v>
      </c>
      <c r="AB9282" s="2">
        <f t="shared" si="869"/>
        <v>4</v>
      </c>
      <c r="AC9282" s="2">
        <f t="shared" si="870"/>
        <v>2026</v>
      </c>
      <c r="AD9282" s="2" t="str">
        <f>IFERROR(VLOOKUP(A9282,'Aux Área'!$A$4:$B$123,2,0),"-")</f>
        <v>INSPEÇÃO</v>
      </c>
    </row>
    <row r="9283" spans="1:30" x14ac:dyDescent="0.3">
      <c r="A9283" t="s">
        <v>2286</v>
      </c>
      <c r="B9283" t="s">
        <v>2287</v>
      </c>
      <c r="C9283" t="s">
        <v>14267</v>
      </c>
      <c r="D9283" t="s">
        <v>3795</v>
      </c>
      <c r="E9283" t="s">
        <v>3796</v>
      </c>
      <c r="F9283" t="s">
        <v>2289</v>
      </c>
      <c r="G9283" t="s">
        <v>1495</v>
      </c>
      <c r="H9283" t="s">
        <v>2020</v>
      </c>
      <c r="I9283" t="s">
        <v>2021</v>
      </c>
      <c r="J9283" t="s">
        <v>1665</v>
      </c>
      <c r="K9283" t="s">
        <v>1666</v>
      </c>
      <c r="L9283" t="s">
        <v>301</v>
      </c>
      <c r="M9283" t="s">
        <v>38</v>
      </c>
      <c r="N9283" t="s">
        <v>668</v>
      </c>
      <c r="O9283" s="23">
        <v>1074</v>
      </c>
      <c r="P9283" s="9">
        <v>2.68</v>
      </c>
      <c r="Q9283" t="s">
        <v>40</v>
      </c>
      <c r="R9283">
        <v>33957</v>
      </c>
      <c r="S9283" s="9">
        <v>400.48</v>
      </c>
      <c r="T9283" s="26">
        <v>9.65</v>
      </c>
      <c r="U9283" s="8">
        <v>3864.63</v>
      </c>
      <c r="V9283" t="s">
        <v>14268</v>
      </c>
      <c r="W9283" t="s">
        <v>1985</v>
      </c>
      <c r="X9283" t="s">
        <v>42</v>
      </c>
      <c r="Y9283" t="s">
        <v>1986</v>
      </c>
      <c r="AA9283" s="1">
        <f t="shared" si="868"/>
        <v>46125</v>
      </c>
      <c r="AB9283" s="2">
        <f t="shared" si="869"/>
        <v>4</v>
      </c>
      <c r="AC9283" s="2">
        <f t="shared" si="870"/>
        <v>2026</v>
      </c>
      <c r="AD9283" s="2" t="str">
        <f>IFERROR(VLOOKUP(A9283,'Aux Área'!$A$4:$B$123,2,0),"-")</f>
        <v>PESADOS</v>
      </c>
    </row>
    <row r="9284" spans="1:30" x14ac:dyDescent="0.3">
      <c r="A9284" t="s">
        <v>2189</v>
      </c>
      <c r="B9284" t="s">
        <v>10781</v>
      </c>
      <c r="C9284" t="s">
        <v>14269</v>
      </c>
      <c r="D9284" t="s">
        <v>5015</v>
      </c>
      <c r="E9284" t="s">
        <v>5016</v>
      </c>
      <c r="F9284" t="s">
        <v>2192</v>
      </c>
      <c r="G9284" t="s">
        <v>1135</v>
      </c>
      <c r="H9284" t="s">
        <v>2185</v>
      </c>
      <c r="I9284" t="s">
        <v>2186</v>
      </c>
      <c r="J9284" t="s">
        <v>172</v>
      </c>
      <c r="K9284" t="s">
        <v>173</v>
      </c>
      <c r="L9284" t="s">
        <v>124</v>
      </c>
      <c r="M9284" t="s">
        <v>38</v>
      </c>
      <c r="N9284" t="s">
        <v>668</v>
      </c>
      <c r="O9284" s="23">
        <v>685</v>
      </c>
      <c r="P9284" s="9">
        <v>13.82</v>
      </c>
      <c r="Q9284" t="s">
        <v>40</v>
      </c>
      <c r="R9284">
        <v>71361</v>
      </c>
      <c r="S9284" s="9">
        <v>49.56</v>
      </c>
      <c r="T9284" s="26">
        <v>7.2910000000000004</v>
      </c>
      <c r="U9284" s="8">
        <v>361.36</v>
      </c>
      <c r="V9284" t="s">
        <v>112</v>
      </c>
      <c r="W9284" t="s">
        <v>2007</v>
      </c>
      <c r="X9284" t="s">
        <v>42</v>
      </c>
      <c r="Y9284" t="s">
        <v>12261</v>
      </c>
      <c r="AA9284" s="1">
        <f t="shared" si="868"/>
        <v>46125</v>
      </c>
      <c r="AB9284" s="2">
        <f t="shared" si="869"/>
        <v>4</v>
      </c>
      <c r="AC9284" s="2">
        <f t="shared" si="870"/>
        <v>2026</v>
      </c>
      <c r="AD9284" s="2" t="str">
        <f>IFERROR(VLOOKUP(A9284,'Aux Área'!$A$4:$B$123,2,0),"-")</f>
        <v>INSPEÇÃO</v>
      </c>
    </row>
    <row r="9285" spans="1:30" x14ac:dyDescent="0.3">
      <c r="A9285" t="s">
        <v>2638</v>
      </c>
      <c r="B9285" t="s">
        <v>4593</v>
      </c>
      <c r="C9285" t="s">
        <v>14270</v>
      </c>
      <c r="D9285" t="s">
        <v>4358</v>
      </c>
      <c r="E9285" t="s">
        <v>4359</v>
      </c>
      <c r="F9285" t="s">
        <v>2641</v>
      </c>
      <c r="G9285" t="s">
        <v>1135</v>
      </c>
      <c r="H9285" t="s">
        <v>2275</v>
      </c>
      <c r="I9285" t="s">
        <v>1497</v>
      </c>
      <c r="J9285" t="s">
        <v>275</v>
      </c>
      <c r="K9285" t="s">
        <v>276</v>
      </c>
      <c r="L9285" t="s">
        <v>124</v>
      </c>
      <c r="M9285" t="s">
        <v>38</v>
      </c>
      <c r="N9285" t="s">
        <v>39</v>
      </c>
      <c r="O9285" s="23">
        <v>418</v>
      </c>
      <c r="P9285" s="9">
        <v>8.59</v>
      </c>
      <c r="Q9285" t="s">
        <v>40</v>
      </c>
      <c r="R9285">
        <v>147271</v>
      </c>
      <c r="S9285" s="9">
        <v>48.64</v>
      </c>
      <c r="T9285" s="26">
        <v>4.79</v>
      </c>
      <c r="U9285" s="8">
        <v>232.99</v>
      </c>
      <c r="V9285" t="s">
        <v>14271</v>
      </c>
      <c r="W9285" t="s">
        <v>2276</v>
      </c>
      <c r="X9285" t="s">
        <v>42</v>
      </c>
      <c r="Y9285" t="s">
        <v>2277</v>
      </c>
      <c r="AA9285" s="1">
        <f t="shared" si="868"/>
        <v>46125</v>
      </c>
      <c r="AB9285" s="2">
        <f t="shared" si="869"/>
        <v>4</v>
      </c>
      <c r="AC9285" s="2">
        <f t="shared" si="870"/>
        <v>2026</v>
      </c>
      <c r="AD9285" s="2" t="str">
        <f>IFERROR(VLOOKUP(A9285,'Aux Área'!$A$4:$B$123,2,0),"-")</f>
        <v>INSPEÇÃO</v>
      </c>
    </row>
    <row r="9286" spans="1:30" x14ac:dyDescent="0.3">
      <c r="A9286" t="s">
        <v>3092</v>
      </c>
      <c r="B9286" t="s">
        <v>4774</v>
      </c>
      <c r="C9286" t="s">
        <v>14272</v>
      </c>
      <c r="D9286" t="s">
        <v>9771</v>
      </c>
      <c r="E9286" t="s">
        <v>9666</v>
      </c>
      <c r="F9286" t="s">
        <v>3594</v>
      </c>
      <c r="G9286" t="s">
        <v>1135</v>
      </c>
      <c r="H9286" t="s">
        <v>2275</v>
      </c>
      <c r="I9286" t="s">
        <v>1497</v>
      </c>
      <c r="J9286" t="s">
        <v>231</v>
      </c>
      <c r="K9286" t="s">
        <v>232</v>
      </c>
      <c r="L9286" t="s">
        <v>217</v>
      </c>
      <c r="M9286" t="s">
        <v>38</v>
      </c>
      <c r="N9286" t="s">
        <v>39</v>
      </c>
      <c r="O9286" s="23">
        <v>259</v>
      </c>
      <c r="P9286" s="9">
        <v>10.1</v>
      </c>
      <c r="Q9286" t="s">
        <v>40</v>
      </c>
      <c r="R9286">
        <v>141473</v>
      </c>
      <c r="S9286" s="9">
        <v>25.64</v>
      </c>
      <c r="T9286" s="26">
        <v>4.79</v>
      </c>
      <c r="U9286" s="8">
        <v>122.82</v>
      </c>
      <c r="V9286" t="s">
        <v>14273</v>
      </c>
      <c r="W9286" t="s">
        <v>2276</v>
      </c>
      <c r="X9286" t="s">
        <v>42</v>
      </c>
      <c r="Y9286" t="s">
        <v>2277</v>
      </c>
      <c r="AA9286" s="1">
        <f t="shared" si="868"/>
        <v>46125</v>
      </c>
      <c r="AB9286" s="2">
        <f t="shared" si="869"/>
        <v>4</v>
      </c>
      <c r="AC9286" s="2">
        <f t="shared" si="870"/>
        <v>2026</v>
      </c>
      <c r="AD9286" s="2" t="str">
        <f>IFERROR(VLOOKUP(A9286,'Aux Área'!$A$4:$B$123,2,0),"-")</f>
        <v>INSPEÇÃO</v>
      </c>
    </row>
    <row r="9287" spans="1:30" x14ac:dyDescent="0.3">
      <c r="A9287" t="s">
        <v>64</v>
      </c>
      <c r="B9287" t="s">
        <v>2182</v>
      </c>
      <c r="C9287" t="s">
        <v>14274</v>
      </c>
      <c r="D9287" t="s">
        <v>127</v>
      </c>
      <c r="E9287" t="s">
        <v>128</v>
      </c>
      <c r="F9287" t="s">
        <v>65</v>
      </c>
      <c r="G9287" t="s">
        <v>35</v>
      </c>
      <c r="H9287" t="s">
        <v>36</v>
      </c>
      <c r="I9287" t="s">
        <v>37</v>
      </c>
      <c r="J9287" t="s">
        <v>139</v>
      </c>
      <c r="K9287" t="s">
        <v>140</v>
      </c>
      <c r="L9287" t="s">
        <v>141</v>
      </c>
      <c r="M9287" t="s">
        <v>38</v>
      </c>
      <c r="N9287" t="s">
        <v>39</v>
      </c>
      <c r="O9287" s="23">
        <v>331</v>
      </c>
      <c r="P9287" s="9">
        <v>9.9600000000000009</v>
      </c>
      <c r="Q9287" t="s">
        <v>40</v>
      </c>
      <c r="R9287">
        <v>56116</v>
      </c>
      <c r="S9287" s="9">
        <v>33.24</v>
      </c>
      <c r="T9287" s="26">
        <v>4.28</v>
      </c>
      <c r="U9287" s="8">
        <v>142.27000000000001</v>
      </c>
      <c r="V9287" t="s">
        <v>14275</v>
      </c>
      <c r="W9287" t="s">
        <v>2007</v>
      </c>
      <c r="X9287" t="s">
        <v>42</v>
      </c>
      <c r="Y9287" t="s">
        <v>1740</v>
      </c>
      <c r="AA9287" s="1">
        <f t="shared" si="868"/>
        <v>46125</v>
      </c>
      <c r="AB9287" s="2">
        <f t="shared" si="869"/>
        <v>4</v>
      </c>
      <c r="AC9287" s="2">
        <f t="shared" si="870"/>
        <v>2026</v>
      </c>
      <c r="AD9287" s="2" t="str">
        <f>IFERROR(VLOOKUP(A9287,'Aux Área'!$A$4:$B$123,2,0),"-")</f>
        <v>ENGENHARIA</v>
      </c>
    </row>
    <row r="9288" spans="1:30" x14ac:dyDescent="0.3">
      <c r="A9288" t="s">
        <v>72</v>
      </c>
      <c r="B9288" t="s">
        <v>243</v>
      </c>
      <c r="C9288" t="s">
        <v>14276</v>
      </c>
      <c r="D9288" t="s">
        <v>95</v>
      </c>
      <c r="E9288" t="s">
        <v>96</v>
      </c>
      <c r="F9288" t="s">
        <v>73</v>
      </c>
      <c r="G9288" t="s">
        <v>35</v>
      </c>
      <c r="H9288" t="s">
        <v>36</v>
      </c>
      <c r="I9288" t="s">
        <v>37</v>
      </c>
      <c r="J9288" t="s">
        <v>292</v>
      </c>
      <c r="K9288" t="s">
        <v>293</v>
      </c>
      <c r="L9288" t="s">
        <v>84</v>
      </c>
      <c r="M9288" t="s">
        <v>38</v>
      </c>
      <c r="N9288" t="s">
        <v>39</v>
      </c>
      <c r="O9288" s="23">
        <v>290</v>
      </c>
      <c r="P9288" s="9">
        <v>9.6</v>
      </c>
      <c r="Q9288" t="s">
        <v>40</v>
      </c>
      <c r="R9288">
        <v>29541</v>
      </c>
      <c r="S9288" s="9">
        <v>30.22</v>
      </c>
      <c r="T9288" s="26">
        <v>5.27</v>
      </c>
      <c r="U9288" s="8">
        <v>159.26</v>
      </c>
      <c r="V9288" t="s">
        <v>14277</v>
      </c>
      <c r="W9288" t="s">
        <v>2007</v>
      </c>
      <c r="X9288" t="s">
        <v>42</v>
      </c>
      <c r="Y9288" t="s">
        <v>1740</v>
      </c>
      <c r="AA9288" s="1">
        <f t="shared" si="868"/>
        <v>46125</v>
      </c>
      <c r="AB9288" s="2">
        <f t="shared" si="869"/>
        <v>4</v>
      </c>
      <c r="AC9288" s="2">
        <f t="shared" si="870"/>
        <v>2026</v>
      </c>
      <c r="AD9288" s="2" t="str">
        <f>IFERROR(VLOOKUP(A9288,'Aux Área'!$A$4:$B$123,2,0),"-")</f>
        <v>CONSERVA</v>
      </c>
    </row>
    <row r="9289" spans="1:30" x14ac:dyDescent="0.3">
      <c r="A9289" t="s">
        <v>68</v>
      </c>
      <c r="B9289" t="s">
        <v>296</v>
      </c>
      <c r="C9289" t="s">
        <v>14278</v>
      </c>
      <c r="D9289" t="s">
        <v>1562</v>
      </c>
      <c r="E9289" t="s">
        <v>1563</v>
      </c>
      <c r="F9289" t="s">
        <v>69</v>
      </c>
      <c r="G9289" t="s">
        <v>35</v>
      </c>
      <c r="H9289" t="s">
        <v>36</v>
      </c>
      <c r="I9289" t="s">
        <v>37</v>
      </c>
      <c r="J9289" t="s">
        <v>89</v>
      </c>
      <c r="K9289" t="s">
        <v>90</v>
      </c>
      <c r="L9289" t="s">
        <v>91</v>
      </c>
      <c r="M9289" t="s">
        <v>38</v>
      </c>
      <c r="N9289" t="s">
        <v>39</v>
      </c>
      <c r="O9289" s="23">
        <v>359</v>
      </c>
      <c r="P9289" s="9">
        <v>8.59</v>
      </c>
      <c r="Q9289" t="s">
        <v>40</v>
      </c>
      <c r="R9289">
        <v>56975</v>
      </c>
      <c r="S9289" s="9">
        <v>41.77</v>
      </c>
      <c r="T9289" s="26">
        <v>4.6900000000000004</v>
      </c>
      <c r="U9289" s="8">
        <v>195.9</v>
      </c>
      <c r="V9289" t="s">
        <v>14279</v>
      </c>
      <c r="W9289" t="s">
        <v>2007</v>
      </c>
      <c r="X9289" t="s">
        <v>42</v>
      </c>
      <c r="Y9289" t="s">
        <v>1740</v>
      </c>
      <c r="AA9289" s="1">
        <f t="shared" si="868"/>
        <v>46125</v>
      </c>
      <c r="AB9289" s="2">
        <f t="shared" si="869"/>
        <v>4</v>
      </c>
      <c r="AC9289" s="2">
        <f t="shared" si="870"/>
        <v>2026</v>
      </c>
      <c r="AD9289" s="2" t="str">
        <f>IFERROR(VLOOKUP(A9289,'Aux Área'!$A$4:$B$123,2,0),"-")</f>
        <v>OPERAÇÃO</v>
      </c>
    </row>
    <row r="9290" spans="1:30" x14ac:dyDescent="0.3">
      <c r="A9290" t="s">
        <v>2181</v>
      </c>
      <c r="B9290" t="s">
        <v>4595</v>
      </c>
      <c r="C9290" t="s">
        <v>14280</v>
      </c>
      <c r="D9290" t="s">
        <v>3303</v>
      </c>
      <c r="E9290" t="s">
        <v>3304</v>
      </c>
      <c r="F9290" t="s">
        <v>2184</v>
      </c>
      <c r="G9290" t="s">
        <v>1135</v>
      </c>
      <c r="H9290" t="s">
        <v>2185</v>
      </c>
      <c r="I9290" t="s">
        <v>2186</v>
      </c>
      <c r="J9290" t="s">
        <v>1122</v>
      </c>
      <c r="K9290" t="s">
        <v>1123</v>
      </c>
      <c r="L9290" t="s">
        <v>110</v>
      </c>
      <c r="M9290" t="s">
        <v>38</v>
      </c>
      <c r="N9290" t="s">
        <v>668</v>
      </c>
      <c r="O9290" s="23">
        <v>830</v>
      </c>
      <c r="P9290" s="9">
        <v>14.52</v>
      </c>
      <c r="Q9290" t="s">
        <v>40</v>
      </c>
      <c r="R9290">
        <v>174252</v>
      </c>
      <c r="S9290" s="9">
        <v>57.17</v>
      </c>
      <c r="T9290" s="26">
        <v>7.19</v>
      </c>
      <c r="U9290" s="8">
        <v>411.05</v>
      </c>
      <c r="V9290" t="s">
        <v>41</v>
      </c>
      <c r="W9290" t="s">
        <v>2007</v>
      </c>
      <c r="X9290" t="s">
        <v>42</v>
      </c>
      <c r="Y9290" t="s">
        <v>12261</v>
      </c>
      <c r="AA9290" s="1">
        <f t="shared" si="868"/>
        <v>46126</v>
      </c>
      <c r="AB9290" s="2">
        <f t="shared" si="869"/>
        <v>4</v>
      </c>
      <c r="AC9290" s="2">
        <f t="shared" si="870"/>
        <v>2026</v>
      </c>
      <c r="AD9290" s="2" t="str">
        <f>IFERROR(VLOOKUP(A9290,'Aux Área'!$A$4:$B$123,2,0),"-")</f>
        <v>INSPEÇÃO</v>
      </c>
    </row>
    <row r="9291" spans="1:30" x14ac:dyDescent="0.3">
      <c r="A9291" t="s">
        <v>5543</v>
      </c>
      <c r="B9291" t="s">
        <v>11845</v>
      </c>
      <c r="C9291" t="s">
        <v>14281</v>
      </c>
      <c r="D9291" t="s">
        <v>13857</v>
      </c>
      <c r="E9291" t="s">
        <v>13858</v>
      </c>
      <c r="F9291" t="s">
        <v>6207</v>
      </c>
      <c r="G9291" t="s">
        <v>1135</v>
      </c>
      <c r="H9291" t="s">
        <v>5545</v>
      </c>
      <c r="I9291" t="s">
        <v>839</v>
      </c>
      <c r="J9291" t="s">
        <v>89</v>
      </c>
      <c r="K9291" t="s">
        <v>90</v>
      </c>
      <c r="L9291" t="s">
        <v>91</v>
      </c>
      <c r="M9291" t="s">
        <v>38</v>
      </c>
      <c r="N9291" t="s">
        <v>39</v>
      </c>
      <c r="O9291" s="23">
        <v>347</v>
      </c>
      <c r="P9291" s="9">
        <v>11.41</v>
      </c>
      <c r="Q9291" t="s">
        <v>40</v>
      </c>
      <c r="R9291">
        <v>52580</v>
      </c>
      <c r="S9291" s="9">
        <v>30.41</v>
      </c>
      <c r="T9291" s="26">
        <v>4.6900000000000004</v>
      </c>
      <c r="U9291" s="8">
        <v>142.62</v>
      </c>
      <c r="V9291" t="s">
        <v>14282</v>
      </c>
      <c r="W9291" t="s">
        <v>2276</v>
      </c>
      <c r="X9291" t="s">
        <v>42</v>
      </c>
      <c r="Y9291" t="s">
        <v>2277</v>
      </c>
      <c r="AA9291" s="1">
        <f t="shared" si="868"/>
        <v>46126</v>
      </c>
      <c r="AB9291" s="2">
        <f t="shared" si="869"/>
        <v>4</v>
      </c>
      <c r="AC9291" s="2">
        <f t="shared" si="870"/>
        <v>2026</v>
      </c>
      <c r="AD9291" s="2" t="str">
        <f>IFERROR(VLOOKUP(A9291,'Aux Área'!$A$4:$B$123,2,0),"-")</f>
        <v>INSPEÇÃO</v>
      </c>
    </row>
    <row r="9292" spans="1:30" x14ac:dyDescent="0.3">
      <c r="A9292" t="s">
        <v>2643</v>
      </c>
      <c r="B9292" t="s">
        <v>2307</v>
      </c>
      <c r="C9292" t="s">
        <v>14283</v>
      </c>
      <c r="D9292" t="s">
        <v>14284</v>
      </c>
      <c r="E9292" t="s">
        <v>14285</v>
      </c>
      <c r="F9292" t="s">
        <v>2646</v>
      </c>
      <c r="G9292" t="s">
        <v>1300</v>
      </c>
      <c r="H9292" t="s">
        <v>1301</v>
      </c>
      <c r="I9292" t="s">
        <v>37</v>
      </c>
      <c r="J9292" t="s">
        <v>370</v>
      </c>
      <c r="K9292" t="s">
        <v>371</v>
      </c>
      <c r="L9292" t="s">
        <v>124</v>
      </c>
      <c r="M9292" t="s">
        <v>38</v>
      </c>
      <c r="N9292" t="s">
        <v>39</v>
      </c>
      <c r="O9292" s="23">
        <v>412</v>
      </c>
      <c r="P9292" s="9">
        <v>10.44</v>
      </c>
      <c r="Q9292" t="s">
        <v>40</v>
      </c>
      <c r="R9292">
        <v>155365</v>
      </c>
      <c r="S9292" s="9">
        <v>39.46</v>
      </c>
      <c r="T9292" s="26">
        <v>4.99</v>
      </c>
      <c r="U9292" s="8">
        <v>196.91</v>
      </c>
      <c r="V9292" t="s">
        <v>14286</v>
      </c>
      <c r="W9292" t="s">
        <v>2276</v>
      </c>
      <c r="X9292" t="s">
        <v>42</v>
      </c>
      <c r="Y9292" t="s">
        <v>2277</v>
      </c>
      <c r="AA9292" s="1">
        <f t="shared" si="868"/>
        <v>46126</v>
      </c>
      <c r="AB9292" s="2">
        <f t="shared" si="869"/>
        <v>4</v>
      </c>
      <c r="AC9292" s="2">
        <f t="shared" si="870"/>
        <v>2026</v>
      </c>
      <c r="AD9292" s="2" t="str">
        <f>IFERROR(VLOOKUP(A9292,'Aux Área'!$A$4:$B$123,2,0),"-")</f>
        <v>INSPEÇÃO</v>
      </c>
    </row>
    <row r="9293" spans="1:30" x14ac:dyDescent="0.3">
      <c r="A9293" t="s">
        <v>2306</v>
      </c>
      <c r="B9293" t="s">
        <v>4613</v>
      </c>
      <c r="C9293" t="s">
        <v>14287</v>
      </c>
      <c r="D9293" t="s">
        <v>3212</v>
      </c>
      <c r="E9293" t="s">
        <v>3213</v>
      </c>
      <c r="F9293" t="s">
        <v>2309</v>
      </c>
      <c r="G9293" t="s">
        <v>1135</v>
      </c>
      <c r="H9293" t="s">
        <v>2275</v>
      </c>
      <c r="I9293" t="s">
        <v>1497</v>
      </c>
      <c r="J9293" t="s">
        <v>1665</v>
      </c>
      <c r="K9293" t="s">
        <v>1666</v>
      </c>
      <c r="L9293" t="s">
        <v>301</v>
      </c>
      <c r="M9293" t="s">
        <v>38</v>
      </c>
      <c r="N9293" t="s">
        <v>39</v>
      </c>
      <c r="O9293" s="23">
        <v>407</v>
      </c>
      <c r="P9293" s="9">
        <v>11.68</v>
      </c>
      <c r="Q9293" t="s">
        <v>40</v>
      </c>
      <c r="R9293">
        <v>159947</v>
      </c>
      <c r="S9293" s="9">
        <v>34.840000000000003</v>
      </c>
      <c r="T9293" s="26">
        <v>4.6900000000000004</v>
      </c>
      <c r="U9293" s="8">
        <v>163.4</v>
      </c>
      <c r="V9293" t="s">
        <v>14288</v>
      </c>
      <c r="W9293" t="s">
        <v>2276</v>
      </c>
      <c r="X9293" t="s">
        <v>42</v>
      </c>
      <c r="Y9293" t="s">
        <v>2277</v>
      </c>
      <c r="AA9293" s="1">
        <f t="shared" si="868"/>
        <v>46126</v>
      </c>
      <c r="AB9293" s="2">
        <f t="shared" si="869"/>
        <v>4</v>
      </c>
      <c r="AC9293" s="2">
        <f t="shared" si="870"/>
        <v>2026</v>
      </c>
      <c r="AD9293" s="2" t="str">
        <f>IFERROR(VLOOKUP(A9293,'Aux Área'!$A$4:$B$123,2,0),"-")</f>
        <v>INSPEÇÃO</v>
      </c>
    </row>
    <row r="9294" spans="1:30" x14ac:dyDescent="0.3">
      <c r="A9294" t="s">
        <v>52</v>
      </c>
      <c r="B9294" t="s">
        <v>1449</v>
      </c>
      <c r="C9294" t="s">
        <v>14289</v>
      </c>
      <c r="D9294" t="s">
        <v>3197</v>
      </c>
      <c r="E9294" t="s">
        <v>3198</v>
      </c>
      <c r="F9294" t="s">
        <v>53</v>
      </c>
      <c r="G9294" t="s">
        <v>35</v>
      </c>
      <c r="H9294" t="s">
        <v>36</v>
      </c>
      <c r="I9294" t="s">
        <v>37</v>
      </c>
      <c r="J9294" t="s">
        <v>356</v>
      </c>
      <c r="K9294" t="s">
        <v>357</v>
      </c>
      <c r="L9294" t="s">
        <v>124</v>
      </c>
      <c r="M9294" t="s">
        <v>38</v>
      </c>
      <c r="N9294" t="s">
        <v>39</v>
      </c>
      <c r="O9294" s="23">
        <v>452</v>
      </c>
      <c r="P9294" s="9">
        <v>11.95</v>
      </c>
      <c r="Q9294" t="s">
        <v>40</v>
      </c>
      <c r="R9294">
        <v>97040</v>
      </c>
      <c r="S9294" s="9">
        <v>37.83</v>
      </c>
      <c r="T9294" s="26">
        <v>4.7910000000000004</v>
      </c>
      <c r="U9294" s="8">
        <v>181.25</v>
      </c>
      <c r="V9294" t="s">
        <v>14290</v>
      </c>
      <c r="W9294" t="s">
        <v>2007</v>
      </c>
      <c r="X9294" t="s">
        <v>42</v>
      </c>
      <c r="Y9294" t="s">
        <v>1740</v>
      </c>
      <c r="AA9294" s="1">
        <f t="shared" si="868"/>
        <v>46126</v>
      </c>
      <c r="AB9294" s="2">
        <f t="shared" si="869"/>
        <v>4</v>
      </c>
      <c r="AC9294" s="2">
        <f t="shared" si="870"/>
        <v>2026</v>
      </c>
      <c r="AD9294" s="2" t="str">
        <f>IFERROR(VLOOKUP(A9294,'Aux Área'!$A$4:$B$123,2,0),"-")</f>
        <v>OPERAÇÃO</v>
      </c>
    </row>
    <row r="9295" spans="1:30" x14ac:dyDescent="0.3">
      <c r="A9295" t="s">
        <v>2282</v>
      </c>
      <c r="B9295" t="s">
        <v>4679</v>
      </c>
      <c r="C9295" t="s">
        <v>14291</v>
      </c>
      <c r="D9295" t="s">
        <v>12092</v>
      </c>
      <c r="E9295" t="s">
        <v>12093</v>
      </c>
      <c r="F9295" t="s">
        <v>2285</v>
      </c>
      <c r="G9295" t="s">
        <v>1135</v>
      </c>
      <c r="H9295" t="s">
        <v>2275</v>
      </c>
      <c r="I9295" t="s">
        <v>1497</v>
      </c>
      <c r="J9295" t="s">
        <v>165</v>
      </c>
      <c r="K9295" t="s">
        <v>166</v>
      </c>
      <c r="L9295" t="s">
        <v>167</v>
      </c>
      <c r="M9295" t="s">
        <v>38</v>
      </c>
      <c r="N9295" t="s">
        <v>39</v>
      </c>
      <c r="O9295" s="23">
        <v>438</v>
      </c>
      <c r="P9295" s="9">
        <v>9.42</v>
      </c>
      <c r="Q9295" t="s">
        <v>40</v>
      </c>
      <c r="R9295">
        <v>138642</v>
      </c>
      <c r="S9295" s="9">
        <v>46.51</v>
      </c>
      <c r="T9295" s="26">
        <v>4.99</v>
      </c>
      <c r="U9295" s="8">
        <v>232.08</v>
      </c>
      <c r="V9295" t="s">
        <v>112</v>
      </c>
      <c r="W9295" t="s">
        <v>2276</v>
      </c>
      <c r="X9295" t="s">
        <v>42</v>
      </c>
      <c r="Y9295" t="s">
        <v>2277</v>
      </c>
      <c r="AA9295" s="1">
        <f t="shared" si="868"/>
        <v>46126</v>
      </c>
      <c r="AB9295" s="2">
        <f t="shared" si="869"/>
        <v>4</v>
      </c>
      <c r="AC9295" s="2">
        <f t="shared" si="870"/>
        <v>2026</v>
      </c>
      <c r="AD9295" s="2" t="str">
        <f>IFERROR(VLOOKUP(A9295,'Aux Área'!$A$4:$B$123,2,0),"-")</f>
        <v>INSPEÇÃO</v>
      </c>
    </row>
    <row r="9296" spans="1:30" x14ac:dyDescent="0.3">
      <c r="A9296" t="s">
        <v>3092</v>
      </c>
      <c r="B9296" t="s">
        <v>4774</v>
      </c>
      <c r="C9296" t="s">
        <v>14292</v>
      </c>
      <c r="D9296" t="s">
        <v>9771</v>
      </c>
      <c r="E9296" t="s">
        <v>9666</v>
      </c>
      <c r="F9296" t="s">
        <v>3594</v>
      </c>
      <c r="G9296" t="s">
        <v>1135</v>
      </c>
      <c r="H9296" t="s">
        <v>2275</v>
      </c>
      <c r="I9296" t="s">
        <v>1497</v>
      </c>
      <c r="J9296" t="s">
        <v>188</v>
      </c>
      <c r="K9296" t="s">
        <v>189</v>
      </c>
      <c r="L9296" t="s">
        <v>190</v>
      </c>
      <c r="M9296" t="s">
        <v>38</v>
      </c>
      <c r="N9296" t="s">
        <v>39</v>
      </c>
      <c r="O9296" s="23">
        <v>337</v>
      </c>
      <c r="P9296" s="9">
        <v>11.84</v>
      </c>
      <c r="Q9296" t="s">
        <v>40</v>
      </c>
      <c r="R9296">
        <v>141810</v>
      </c>
      <c r="S9296" s="9">
        <v>28.46</v>
      </c>
      <c r="T9296" s="26">
        <v>4.99</v>
      </c>
      <c r="U9296" s="8">
        <v>142.02000000000001</v>
      </c>
      <c r="V9296" t="s">
        <v>112</v>
      </c>
      <c r="W9296" t="s">
        <v>2276</v>
      </c>
      <c r="X9296" t="s">
        <v>42</v>
      </c>
      <c r="Y9296" t="s">
        <v>2277</v>
      </c>
      <c r="AA9296" s="1">
        <f t="shared" si="868"/>
        <v>46126</v>
      </c>
      <c r="AB9296" s="2">
        <f t="shared" si="869"/>
        <v>4</v>
      </c>
      <c r="AC9296" s="2">
        <f t="shared" si="870"/>
        <v>2026</v>
      </c>
      <c r="AD9296" s="2" t="str">
        <f>IFERROR(VLOOKUP(A9296,'Aux Área'!$A$4:$B$123,2,0),"-")</f>
        <v>INSPEÇÃO</v>
      </c>
    </row>
    <row r="9297" spans="1:30" x14ac:dyDescent="0.3">
      <c r="A9297" t="s">
        <v>1945</v>
      </c>
      <c r="B9297" t="s">
        <v>2124</v>
      </c>
      <c r="C9297" t="s">
        <v>14293</v>
      </c>
      <c r="D9297" t="s">
        <v>1802</v>
      </c>
      <c r="E9297" t="s">
        <v>1803</v>
      </c>
      <c r="F9297" t="s">
        <v>653</v>
      </c>
      <c r="G9297" t="s">
        <v>1495</v>
      </c>
      <c r="H9297" t="s">
        <v>1804</v>
      </c>
      <c r="I9297" t="s">
        <v>1497</v>
      </c>
      <c r="J9297" t="s">
        <v>231</v>
      </c>
      <c r="K9297" t="s">
        <v>232</v>
      </c>
      <c r="L9297" t="s">
        <v>217</v>
      </c>
      <c r="M9297" t="s">
        <v>38</v>
      </c>
      <c r="N9297" t="s">
        <v>668</v>
      </c>
      <c r="O9297" s="23">
        <v>0</v>
      </c>
      <c r="P9297" s="9">
        <v>0</v>
      </c>
      <c r="Q9297" t="s">
        <v>40</v>
      </c>
      <c r="R9297">
        <v>0</v>
      </c>
      <c r="S9297" s="9">
        <v>121.53</v>
      </c>
      <c r="T9297" s="26">
        <v>7.59</v>
      </c>
      <c r="U9297" s="8">
        <v>922.47</v>
      </c>
      <c r="V9297" t="s">
        <v>14294</v>
      </c>
      <c r="W9297" t="s">
        <v>652</v>
      </c>
      <c r="X9297" t="s">
        <v>42</v>
      </c>
      <c r="Y9297" t="s">
        <v>653</v>
      </c>
      <c r="AA9297" s="1">
        <f t="shared" si="868"/>
        <v>46126</v>
      </c>
      <c r="AB9297" s="2">
        <f t="shared" si="869"/>
        <v>4</v>
      </c>
      <c r="AC9297" s="2">
        <f t="shared" si="870"/>
        <v>2026</v>
      </c>
      <c r="AD9297" s="2" t="str">
        <f>IFERROR(VLOOKUP(A9297,'Aux Área'!$A$4:$B$123,2,0),"-")</f>
        <v>SÃO PEDRO</v>
      </c>
    </row>
    <row r="9298" spans="1:30" x14ac:dyDescent="0.3">
      <c r="A9298" t="s">
        <v>1945</v>
      </c>
      <c r="C9298" t="s">
        <v>15820</v>
      </c>
      <c r="F9298" t="s">
        <v>15691</v>
      </c>
      <c r="K9298" t="s">
        <v>232</v>
      </c>
      <c r="N9298" t="s">
        <v>15690</v>
      </c>
      <c r="O9298" s="23">
        <v>0</v>
      </c>
      <c r="P9298" s="23">
        <v>0</v>
      </c>
      <c r="Q9298" t="s">
        <v>40</v>
      </c>
      <c r="R9298">
        <v>0</v>
      </c>
      <c r="S9298">
        <v>11.7</v>
      </c>
      <c r="U9298" s="8">
        <v>38.61</v>
      </c>
      <c r="AA9298" s="1">
        <f t="shared" si="868"/>
        <v>46126</v>
      </c>
      <c r="AB9298" s="2">
        <f t="shared" si="869"/>
        <v>4</v>
      </c>
      <c r="AC9298" s="2">
        <f t="shared" si="870"/>
        <v>2026</v>
      </c>
      <c r="AD9298" s="2" t="str">
        <f>IFERROR(VLOOKUP(A9298,'Aux Área'!$A$4:$B$123,2,0),"-")</f>
        <v>SÃO PEDRO</v>
      </c>
    </row>
    <row r="9299" spans="1:30" x14ac:dyDescent="0.3">
      <c r="A9299" t="s">
        <v>12191</v>
      </c>
      <c r="B9299" t="s">
        <v>655</v>
      </c>
      <c r="C9299" t="s">
        <v>14295</v>
      </c>
      <c r="D9299" t="s">
        <v>1802</v>
      </c>
      <c r="E9299" t="s">
        <v>1803</v>
      </c>
      <c r="F9299" t="s">
        <v>653</v>
      </c>
      <c r="G9299" t="s">
        <v>1300</v>
      </c>
      <c r="H9299" t="s">
        <v>12193</v>
      </c>
      <c r="I9299" t="s">
        <v>37</v>
      </c>
      <c r="J9299" t="s">
        <v>231</v>
      </c>
      <c r="K9299" t="s">
        <v>232</v>
      </c>
      <c r="L9299" t="s">
        <v>217</v>
      </c>
      <c r="M9299" t="s">
        <v>38</v>
      </c>
      <c r="N9299" t="s">
        <v>707</v>
      </c>
      <c r="O9299" s="23">
        <v>0</v>
      </c>
      <c r="P9299" s="9">
        <v>0</v>
      </c>
      <c r="Q9299" t="s">
        <v>40</v>
      </c>
      <c r="R9299">
        <v>0</v>
      </c>
      <c r="S9299" s="9">
        <v>23</v>
      </c>
      <c r="T9299" s="26">
        <v>6.6619999999999999</v>
      </c>
      <c r="U9299" s="8">
        <v>153.22999999999999</v>
      </c>
      <c r="V9299" t="s">
        <v>14296</v>
      </c>
      <c r="W9299" t="s">
        <v>652</v>
      </c>
      <c r="X9299" t="s">
        <v>42</v>
      </c>
      <c r="Y9299" t="s">
        <v>653</v>
      </c>
      <c r="AA9299" s="1">
        <f t="shared" si="868"/>
        <v>46126</v>
      </c>
      <c r="AB9299" s="2">
        <f t="shared" si="869"/>
        <v>4</v>
      </c>
      <c r="AC9299" s="2">
        <f t="shared" si="870"/>
        <v>2026</v>
      </c>
      <c r="AD9299" s="2" t="str">
        <f>IFERROR(VLOOKUP(A9299,'Aux Área'!$A$4:$B$123,2,0),"-")</f>
        <v>SÃO PEDRO</v>
      </c>
    </row>
    <row r="9300" spans="1:30" x14ac:dyDescent="0.3">
      <c r="A9300" t="s">
        <v>12958</v>
      </c>
      <c r="B9300" t="s">
        <v>2315</v>
      </c>
      <c r="C9300" t="s">
        <v>14297</v>
      </c>
      <c r="D9300" t="s">
        <v>3208</v>
      </c>
      <c r="E9300" t="s">
        <v>3209</v>
      </c>
      <c r="F9300" t="s">
        <v>12960</v>
      </c>
      <c r="G9300" t="s">
        <v>1135</v>
      </c>
      <c r="H9300" t="s">
        <v>1301</v>
      </c>
      <c r="I9300" t="s">
        <v>839</v>
      </c>
      <c r="J9300" t="s">
        <v>11506</v>
      </c>
      <c r="K9300" t="s">
        <v>11507</v>
      </c>
      <c r="L9300" t="s">
        <v>84</v>
      </c>
      <c r="M9300" t="s">
        <v>38</v>
      </c>
      <c r="N9300" t="s">
        <v>39</v>
      </c>
      <c r="O9300" s="23">
        <v>436</v>
      </c>
      <c r="P9300" s="9">
        <v>9.4499999999999993</v>
      </c>
      <c r="Q9300" t="s">
        <v>40</v>
      </c>
      <c r="R9300">
        <v>173105</v>
      </c>
      <c r="S9300" s="9">
        <v>46.13</v>
      </c>
      <c r="T9300" s="26">
        <v>4.99</v>
      </c>
      <c r="U9300" s="8">
        <v>230.19</v>
      </c>
      <c r="V9300" t="s">
        <v>112</v>
      </c>
      <c r="W9300" t="s">
        <v>2276</v>
      </c>
      <c r="X9300" t="s">
        <v>42</v>
      </c>
      <c r="Y9300" t="s">
        <v>12261</v>
      </c>
      <c r="AA9300" s="1">
        <f t="shared" si="868"/>
        <v>46126</v>
      </c>
      <c r="AB9300" s="2">
        <f t="shared" si="869"/>
        <v>4</v>
      </c>
      <c r="AC9300" s="2">
        <f t="shared" si="870"/>
        <v>2026</v>
      </c>
      <c r="AD9300" s="2" t="str">
        <f>IFERROR(VLOOKUP(A9300,'Aux Área'!$A$4:$B$123,2,0),"-")</f>
        <v>INSPEÇÃO</v>
      </c>
    </row>
    <row r="9301" spans="1:30" x14ac:dyDescent="0.3">
      <c r="A9301" t="s">
        <v>2632</v>
      </c>
      <c r="B9301" t="s">
        <v>11859</v>
      </c>
      <c r="C9301" t="s">
        <v>14298</v>
      </c>
      <c r="D9301" t="s">
        <v>10329</v>
      </c>
      <c r="E9301" t="s">
        <v>9675</v>
      </c>
      <c r="F9301" t="s">
        <v>3712</v>
      </c>
      <c r="G9301" t="s">
        <v>1300</v>
      </c>
      <c r="H9301" t="s">
        <v>2635</v>
      </c>
      <c r="I9301" t="s">
        <v>37</v>
      </c>
      <c r="J9301" t="s">
        <v>165</v>
      </c>
      <c r="K9301" t="s">
        <v>166</v>
      </c>
      <c r="L9301" t="s">
        <v>167</v>
      </c>
      <c r="M9301" t="s">
        <v>38</v>
      </c>
      <c r="N9301" t="s">
        <v>39</v>
      </c>
      <c r="O9301" s="23">
        <v>352</v>
      </c>
      <c r="P9301" s="9">
        <v>10.18</v>
      </c>
      <c r="Q9301" t="s">
        <v>40</v>
      </c>
      <c r="R9301">
        <v>23481</v>
      </c>
      <c r="S9301" s="9">
        <v>34.58</v>
      </c>
      <c r="T9301" s="26">
        <v>4.99</v>
      </c>
      <c r="U9301" s="8">
        <v>172.56</v>
      </c>
      <c r="V9301" t="s">
        <v>112</v>
      </c>
      <c r="W9301" t="s">
        <v>2007</v>
      </c>
      <c r="X9301" t="s">
        <v>42</v>
      </c>
      <c r="Y9301" t="s">
        <v>1740</v>
      </c>
      <c r="AA9301" s="1">
        <f t="shared" si="868"/>
        <v>46126</v>
      </c>
      <c r="AB9301" s="2">
        <f t="shared" si="869"/>
        <v>4</v>
      </c>
      <c r="AC9301" s="2">
        <f t="shared" si="870"/>
        <v>2026</v>
      </c>
      <c r="AD9301" s="2" t="str">
        <f>IFERROR(VLOOKUP(A9301,'Aux Área'!$A$4:$B$123,2,0),"-")</f>
        <v>TI</v>
      </c>
    </row>
    <row r="9302" spans="1:30" x14ac:dyDescent="0.3">
      <c r="A9302" t="s">
        <v>2638</v>
      </c>
      <c r="B9302" t="s">
        <v>4593</v>
      </c>
      <c r="C9302" t="s">
        <v>14299</v>
      </c>
      <c r="D9302" t="s">
        <v>7192</v>
      </c>
      <c r="E9302" t="s">
        <v>7193</v>
      </c>
      <c r="F9302" t="s">
        <v>2641</v>
      </c>
      <c r="G9302" t="s">
        <v>1135</v>
      </c>
      <c r="H9302" t="s">
        <v>2275</v>
      </c>
      <c r="I9302" t="s">
        <v>1497</v>
      </c>
      <c r="J9302" t="s">
        <v>12641</v>
      </c>
      <c r="K9302" t="s">
        <v>12642</v>
      </c>
      <c r="L9302" t="s">
        <v>124</v>
      </c>
      <c r="M9302" t="s">
        <v>38</v>
      </c>
      <c r="N9302" t="s">
        <v>39</v>
      </c>
      <c r="O9302" s="23">
        <v>488</v>
      </c>
      <c r="P9302" s="9">
        <v>10.55</v>
      </c>
      <c r="Q9302" t="s">
        <v>40</v>
      </c>
      <c r="R9302">
        <v>147759</v>
      </c>
      <c r="S9302" s="9">
        <v>46.24</v>
      </c>
      <c r="T9302" s="26">
        <v>4.79</v>
      </c>
      <c r="U9302" s="8">
        <v>221.49</v>
      </c>
      <c r="V9302" t="s">
        <v>14300</v>
      </c>
      <c r="W9302" t="s">
        <v>2276</v>
      </c>
      <c r="X9302" t="s">
        <v>42</v>
      </c>
      <c r="Y9302" t="s">
        <v>2277</v>
      </c>
      <c r="AA9302" s="1">
        <f t="shared" si="868"/>
        <v>46126</v>
      </c>
      <c r="AB9302" s="2">
        <f t="shared" si="869"/>
        <v>4</v>
      </c>
      <c r="AC9302" s="2">
        <f t="shared" si="870"/>
        <v>2026</v>
      </c>
      <c r="AD9302" s="2" t="str">
        <f>IFERROR(VLOOKUP(A9302,'Aux Área'!$A$4:$B$123,2,0),"-")</f>
        <v>INSPEÇÃO</v>
      </c>
    </row>
    <row r="9303" spans="1:30" x14ac:dyDescent="0.3">
      <c r="A9303" t="s">
        <v>62</v>
      </c>
      <c r="B9303" t="s">
        <v>1455</v>
      </c>
      <c r="C9303" t="s">
        <v>14301</v>
      </c>
      <c r="D9303" t="s">
        <v>158</v>
      </c>
      <c r="E9303" t="s">
        <v>159</v>
      </c>
      <c r="F9303" t="s">
        <v>63</v>
      </c>
      <c r="G9303" t="s">
        <v>35</v>
      </c>
      <c r="H9303" t="s">
        <v>36</v>
      </c>
      <c r="I9303" t="s">
        <v>37</v>
      </c>
      <c r="J9303" t="s">
        <v>356</v>
      </c>
      <c r="K9303" t="s">
        <v>357</v>
      </c>
      <c r="L9303" t="s">
        <v>124</v>
      </c>
      <c r="M9303" t="s">
        <v>38</v>
      </c>
      <c r="N9303" t="s">
        <v>39</v>
      </c>
      <c r="O9303" s="23">
        <v>288</v>
      </c>
      <c r="P9303" s="9">
        <v>8.32</v>
      </c>
      <c r="Q9303" t="s">
        <v>40</v>
      </c>
      <c r="R9303">
        <v>75870</v>
      </c>
      <c r="S9303" s="9">
        <v>34.630000000000003</v>
      </c>
      <c r="T9303" s="26">
        <v>4.79</v>
      </c>
      <c r="U9303" s="8">
        <v>165.88</v>
      </c>
      <c r="V9303" t="s">
        <v>14302</v>
      </c>
      <c r="W9303" t="s">
        <v>2007</v>
      </c>
      <c r="X9303" t="s">
        <v>42</v>
      </c>
      <c r="Y9303" t="s">
        <v>1740</v>
      </c>
      <c r="AA9303" s="1">
        <f t="shared" si="868"/>
        <v>46126</v>
      </c>
      <c r="AB9303" s="2">
        <f t="shared" si="869"/>
        <v>4</v>
      </c>
      <c r="AC9303" s="2">
        <f t="shared" si="870"/>
        <v>2026</v>
      </c>
      <c r="AD9303" s="2" t="str">
        <f>IFERROR(VLOOKUP(A9303,'Aux Área'!$A$4:$B$123,2,0),"-")</f>
        <v>CONSERVA</v>
      </c>
    </row>
    <row r="9304" spans="1:30" x14ac:dyDescent="0.3">
      <c r="A9304" t="s">
        <v>60</v>
      </c>
      <c r="B9304" t="s">
        <v>614</v>
      </c>
      <c r="C9304" t="s">
        <v>14303</v>
      </c>
      <c r="D9304" t="s">
        <v>1206</v>
      </c>
      <c r="E9304" t="s">
        <v>1207</v>
      </c>
      <c r="F9304" t="s">
        <v>61</v>
      </c>
      <c r="G9304" t="s">
        <v>35</v>
      </c>
      <c r="H9304" t="s">
        <v>36</v>
      </c>
      <c r="I9304" t="s">
        <v>37</v>
      </c>
      <c r="J9304" t="s">
        <v>1665</v>
      </c>
      <c r="K9304" t="s">
        <v>1666</v>
      </c>
      <c r="L9304" t="s">
        <v>301</v>
      </c>
      <c r="M9304" t="s">
        <v>38</v>
      </c>
      <c r="N9304" t="s">
        <v>39</v>
      </c>
      <c r="O9304" s="23">
        <v>203</v>
      </c>
      <c r="P9304" s="9">
        <v>8.24</v>
      </c>
      <c r="Q9304" t="s">
        <v>40</v>
      </c>
      <c r="R9304">
        <v>45830</v>
      </c>
      <c r="S9304" s="9">
        <v>24.65</v>
      </c>
      <c r="T9304" s="26">
        <v>4.6900000000000004</v>
      </c>
      <c r="U9304" s="8">
        <v>115.61</v>
      </c>
      <c r="V9304" t="s">
        <v>14304</v>
      </c>
      <c r="W9304" t="s">
        <v>2007</v>
      </c>
      <c r="X9304" t="s">
        <v>42</v>
      </c>
      <c r="Y9304" t="s">
        <v>1740</v>
      </c>
      <c r="AA9304" s="1">
        <f t="shared" si="868"/>
        <v>46126</v>
      </c>
      <c r="AB9304" s="2">
        <f t="shared" si="869"/>
        <v>4</v>
      </c>
      <c r="AC9304" s="2">
        <f t="shared" si="870"/>
        <v>2026</v>
      </c>
      <c r="AD9304" s="2" t="str">
        <f>IFERROR(VLOOKUP(A9304,'Aux Área'!$A$4:$B$123,2,0),"-")</f>
        <v>QSMS</v>
      </c>
    </row>
    <row r="9305" spans="1:30" x14ac:dyDescent="0.3">
      <c r="A9305" t="s">
        <v>68</v>
      </c>
      <c r="B9305" t="s">
        <v>296</v>
      </c>
      <c r="C9305" t="s">
        <v>14305</v>
      </c>
      <c r="D9305" t="s">
        <v>1562</v>
      </c>
      <c r="E9305" t="s">
        <v>1563</v>
      </c>
      <c r="F9305" t="s">
        <v>69</v>
      </c>
      <c r="G9305" t="s">
        <v>35</v>
      </c>
      <c r="H9305" t="s">
        <v>36</v>
      </c>
      <c r="I9305" t="s">
        <v>37</v>
      </c>
      <c r="J9305" t="s">
        <v>1665</v>
      </c>
      <c r="K9305" t="s">
        <v>1666</v>
      </c>
      <c r="L9305" t="s">
        <v>301</v>
      </c>
      <c r="M9305" t="s">
        <v>38</v>
      </c>
      <c r="N9305" t="s">
        <v>39</v>
      </c>
      <c r="O9305" s="23">
        <v>195</v>
      </c>
      <c r="P9305" s="9">
        <v>11.05</v>
      </c>
      <c r="Q9305" t="s">
        <v>40</v>
      </c>
      <c r="R9305">
        <v>57170</v>
      </c>
      <c r="S9305" s="9">
        <v>17.649999999999999</v>
      </c>
      <c r="T9305" s="26">
        <v>4.6900000000000004</v>
      </c>
      <c r="U9305" s="8">
        <v>82.78</v>
      </c>
      <c r="V9305" t="s">
        <v>14306</v>
      </c>
      <c r="W9305" t="s">
        <v>2007</v>
      </c>
      <c r="X9305" t="s">
        <v>42</v>
      </c>
      <c r="Y9305" t="s">
        <v>1740</v>
      </c>
      <c r="AA9305" s="1">
        <f t="shared" si="868"/>
        <v>46126</v>
      </c>
      <c r="AB9305" s="2">
        <f t="shared" si="869"/>
        <v>4</v>
      </c>
      <c r="AC9305" s="2">
        <f t="shared" si="870"/>
        <v>2026</v>
      </c>
      <c r="AD9305" s="2" t="str">
        <f>IFERROR(VLOOKUP(A9305,'Aux Área'!$A$4:$B$123,2,0),"-")</f>
        <v>OPERAÇÃO</v>
      </c>
    </row>
    <row r="9306" spans="1:30" x14ac:dyDescent="0.3">
      <c r="A9306" t="s">
        <v>14003</v>
      </c>
      <c r="B9306" t="s">
        <v>14004</v>
      </c>
      <c r="C9306" t="s">
        <v>14307</v>
      </c>
      <c r="D9306" t="s">
        <v>13740</v>
      </c>
      <c r="E9306" t="s">
        <v>13741</v>
      </c>
      <c r="F9306" t="s">
        <v>14003</v>
      </c>
      <c r="G9306" t="s">
        <v>35</v>
      </c>
      <c r="H9306" t="s">
        <v>14006</v>
      </c>
      <c r="I9306" t="s">
        <v>14007</v>
      </c>
      <c r="J9306" t="s">
        <v>14253</v>
      </c>
      <c r="K9306" t="s">
        <v>1355</v>
      </c>
      <c r="L9306" t="s">
        <v>84</v>
      </c>
      <c r="M9306" t="s">
        <v>38</v>
      </c>
      <c r="N9306" t="s">
        <v>111</v>
      </c>
      <c r="O9306" s="23">
        <v>256</v>
      </c>
      <c r="P9306" s="9">
        <v>8.09</v>
      </c>
      <c r="Q9306" t="s">
        <v>40</v>
      </c>
      <c r="R9306">
        <v>39169</v>
      </c>
      <c r="S9306" s="9">
        <v>31.65</v>
      </c>
      <c r="T9306" s="26">
        <v>4.29</v>
      </c>
      <c r="U9306" s="8">
        <v>135.78</v>
      </c>
      <c r="V9306" t="s">
        <v>14308</v>
      </c>
      <c r="W9306" t="s">
        <v>2007</v>
      </c>
      <c r="X9306" t="s">
        <v>42</v>
      </c>
      <c r="Y9306" t="s">
        <v>1740</v>
      </c>
      <c r="AA9306" s="1">
        <f t="shared" si="868"/>
        <v>46126</v>
      </c>
      <c r="AB9306" s="2">
        <f t="shared" si="869"/>
        <v>4</v>
      </c>
      <c r="AC9306" s="2">
        <f t="shared" si="870"/>
        <v>2026</v>
      </c>
      <c r="AD9306" s="2" t="str">
        <f>IFERROR(VLOOKUP(A9306,'Aux Área'!$A$4:$B$123,2,0),"-")</f>
        <v>JURÍDICO</v>
      </c>
    </row>
    <row r="9307" spans="1:30" x14ac:dyDescent="0.3">
      <c r="A9307" t="s">
        <v>1069</v>
      </c>
      <c r="B9307" t="s">
        <v>11027</v>
      </c>
      <c r="C9307" t="s">
        <v>14309</v>
      </c>
      <c r="D9307" t="s">
        <v>2169</v>
      </c>
      <c r="E9307" t="s">
        <v>2170</v>
      </c>
      <c r="F9307" t="s">
        <v>1071</v>
      </c>
      <c r="G9307" t="s">
        <v>35</v>
      </c>
      <c r="H9307" t="s">
        <v>36</v>
      </c>
      <c r="I9307" t="s">
        <v>37</v>
      </c>
      <c r="J9307" t="s">
        <v>1665</v>
      </c>
      <c r="K9307" t="s">
        <v>1666</v>
      </c>
      <c r="L9307" t="s">
        <v>301</v>
      </c>
      <c r="M9307" t="s">
        <v>38</v>
      </c>
      <c r="N9307" t="s">
        <v>39</v>
      </c>
      <c r="O9307" s="23">
        <v>269</v>
      </c>
      <c r="P9307" s="9">
        <v>8.25</v>
      </c>
      <c r="Q9307" t="s">
        <v>40</v>
      </c>
      <c r="R9307">
        <v>23709</v>
      </c>
      <c r="S9307" s="9">
        <v>32.6</v>
      </c>
      <c r="T9307" s="26">
        <v>4.6900000000000004</v>
      </c>
      <c r="U9307" s="8">
        <v>152.88999999999999</v>
      </c>
      <c r="V9307" t="s">
        <v>14310</v>
      </c>
      <c r="W9307" t="s">
        <v>2007</v>
      </c>
      <c r="X9307" t="s">
        <v>42</v>
      </c>
      <c r="Y9307" t="s">
        <v>1740</v>
      </c>
      <c r="AA9307" s="1">
        <f t="shared" si="868"/>
        <v>46126</v>
      </c>
      <c r="AB9307" s="2">
        <f t="shared" si="869"/>
        <v>4</v>
      </c>
      <c r="AC9307" s="2">
        <f t="shared" si="870"/>
        <v>2026</v>
      </c>
      <c r="AD9307" s="2" t="str">
        <f>IFERROR(VLOOKUP(A9307,'Aux Área'!$A$4:$B$123,2,0),"-")</f>
        <v>FACILITIES</v>
      </c>
    </row>
    <row r="9308" spans="1:30" x14ac:dyDescent="0.3">
      <c r="A9308" t="s">
        <v>5543</v>
      </c>
      <c r="B9308" t="s">
        <v>11845</v>
      </c>
      <c r="C9308" t="s">
        <v>14311</v>
      </c>
      <c r="D9308" t="s">
        <v>3410</v>
      </c>
      <c r="E9308" t="s">
        <v>3411</v>
      </c>
      <c r="F9308" t="s">
        <v>6207</v>
      </c>
      <c r="G9308" t="s">
        <v>1135</v>
      </c>
      <c r="H9308" t="s">
        <v>5545</v>
      </c>
      <c r="I9308" t="s">
        <v>839</v>
      </c>
      <c r="J9308" t="s">
        <v>231</v>
      </c>
      <c r="K9308" t="s">
        <v>232</v>
      </c>
      <c r="L9308" t="s">
        <v>217</v>
      </c>
      <c r="M9308" t="s">
        <v>38</v>
      </c>
      <c r="N9308" t="s">
        <v>39</v>
      </c>
      <c r="O9308" s="23">
        <v>441</v>
      </c>
      <c r="P9308" s="9">
        <v>10.16</v>
      </c>
      <c r="Q9308" t="s">
        <v>40</v>
      </c>
      <c r="R9308">
        <v>53021</v>
      </c>
      <c r="S9308" s="9">
        <v>43.39</v>
      </c>
      <c r="T9308" s="26">
        <v>4.7910000000000004</v>
      </c>
      <c r="U9308" s="8">
        <v>207.86</v>
      </c>
      <c r="V9308" t="s">
        <v>14312</v>
      </c>
      <c r="W9308" t="s">
        <v>2276</v>
      </c>
      <c r="X9308" t="s">
        <v>42</v>
      </c>
      <c r="Y9308" t="s">
        <v>2277</v>
      </c>
      <c r="AA9308" s="1">
        <f t="shared" si="868"/>
        <v>46126</v>
      </c>
      <c r="AB9308" s="2">
        <f t="shared" si="869"/>
        <v>4</v>
      </c>
      <c r="AC9308" s="2">
        <f t="shared" si="870"/>
        <v>2026</v>
      </c>
      <c r="AD9308" s="2" t="str">
        <f>IFERROR(VLOOKUP(A9308,'Aux Área'!$A$4:$B$123,2,0),"-")</f>
        <v>INSPEÇÃO</v>
      </c>
    </row>
    <row r="9309" spans="1:30" x14ac:dyDescent="0.3">
      <c r="A9309" t="s">
        <v>1702</v>
      </c>
      <c r="B9309" t="s">
        <v>209</v>
      </c>
      <c r="C9309" t="s">
        <v>14313</v>
      </c>
      <c r="D9309" t="s">
        <v>1225</v>
      </c>
      <c r="E9309" t="s">
        <v>1226</v>
      </c>
      <c r="F9309" t="s">
        <v>653</v>
      </c>
      <c r="G9309" t="s">
        <v>1495</v>
      </c>
      <c r="H9309" t="s">
        <v>1704</v>
      </c>
      <c r="I9309" t="s">
        <v>1497</v>
      </c>
      <c r="J9309" t="s">
        <v>237</v>
      </c>
      <c r="K9309" t="s">
        <v>238</v>
      </c>
      <c r="L9309" t="s">
        <v>110</v>
      </c>
      <c r="M9309" t="s">
        <v>38</v>
      </c>
      <c r="N9309" t="s">
        <v>638</v>
      </c>
      <c r="O9309" s="23">
        <v>0</v>
      </c>
      <c r="P9309" s="9">
        <v>0</v>
      </c>
      <c r="Q9309" t="s">
        <v>40</v>
      </c>
      <c r="R9309">
        <v>0</v>
      </c>
      <c r="S9309" s="9">
        <v>187.42</v>
      </c>
      <c r="T9309" s="26">
        <v>7.29</v>
      </c>
      <c r="U9309" s="8">
        <v>1366.29</v>
      </c>
      <c r="V9309" t="s">
        <v>41</v>
      </c>
      <c r="W9309" t="s">
        <v>652</v>
      </c>
      <c r="X9309" t="s">
        <v>42</v>
      </c>
      <c r="Y9309" t="s">
        <v>653</v>
      </c>
      <c r="AA9309" s="1">
        <f t="shared" si="868"/>
        <v>46126</v>
      </c>
      <c r="AB9309" s="2">
        <f t="shared" si="869"/>
        <v>4</v>
      </c>
      <c r="AC9309" s="2">
        <f t="shared" si="870"/>
        <v>2026</v>
      </c>
      <c r="AD9309" s="2" t="str">
        <f>IFERROR(VLOOKUP(A9309,'Aux Área'!$A$4:$B$123,2,0),"-")</f>
        <v>SÃO PEDRO</v>
      </c>
    </row>
    <row r="9310" spans="1:30" x14ac:dyDescent="0.3">
      <c r="A9310" t="s">
        <v>1819</v>
      </c>
      <c r="B9310" t="s">
        <v>156</v>
      </c>
      <c r="C9310" t="s">
        <v>14314</v>
      </c>
      <c r="D9310" t="s">
        <v>5474</v>
      </c>
      <c r="E9310" t="s">
        <v>5475</v>
      </c>
      <c r="F9310" t="s">
        <v>653</v>
      </c>
      <c r="G9310" t="s">
        <v>659</v>
      </c>
      <c r="H9310" t="s">
        <v>1821</v>
      </c>
      <c r="I9310" t="s">
        <v>673</v>
      </c>
      <c r="J9310" t="s">
        <v>89</v>
      </c>
      <c r="K9310" t="s">
        <v>90</v>
      </c>
      <c r="L9310" t="s">
        <v>91</v>
      </c>
      <c r="M9310" t="s">
        <v>38</v>
      </c>
      <c r="N9310" t="s">
        <v>638</v>
      </c>
      <c r="O9310" s="23">
        <v>0</v>
      </c>
      <c r="P9310" s="9">
        <v>0</v>
      </c>
      <c r="Q9310" t="s">
        <v>40</v>
      </c>
      <c r="R9310">
        <v>0</v>
      </c>
      <c r="S9310" s="9">
        <v>119.04</v>
      </c>
      <c r="T9310" s="26">
        <v>7.19</v>
      </c>
      <c r="U9310" s="8">
        <v>855.9</v>
      </c>
      <c r="V9310" t="s">
        <v>14315</v>
      </c>
      <c r="W9310" t="s">
        <v>652</v>
      </c>
      <c r="X9310" t="s">
        <v>42</v>
      </c>
      <c r="Y9310" t="s">
        <v>653</v>
      </c>
      <c r="AA9310" s="1">
        <f t="shared" si="868"/>
        <v>46126</v>
      </c>
      <c r="AB9310" s="2">
        <f t="shared" si="869"/>
        <v>4</v>
      </c>
      <c r="AC9310" s="2">
        <f t="shared" si="870"/>
        <v>2026</v>
      </c>
      <c r="AD9310" s="2" t="str">
        <f>IFERROR(VLOOKUP(A9310,'Aux Área'!$A$4:$B$123,2,0),"-")</f>
        <v>SÃO PEDRO</v>
      </c>
    </row>
    <row r="9311" spans="1:30" x14ac:dyDescent="0.3">
      <c r="A9311" t="s">
        <v>5182</v>
      </c>
      <c r="B9311" t="s">
        <v>5183</v>
      </c>
      <c r="C9311" t="s">
        <v>14316</v>
      </c>
      <c r="D9311" t="s">
        <v>102</v>
      </c>
      <c r="E9311" t="s">
        <v>816</v>
      </c>
      <c r="F9311" t="s">
        <v>15238</v>
      </c>
      <c r="G9311" t="s">
        <v>1300</v>
      </c>
      <c r="H9311" t="s">
        <v>1301</v>
      </c>
      <c r="I9311" t="s">
        <v>37</v>
      </c>
      <c r="J9311" t="s">
        <v>599</v>
      </c>
      <c r="K9311" t="s">
        <v>600</v>
      </c>
      <c r="L9311" t="s">
        <v>84</v>
      </c>
      <c r="M9311" t="s">
        <v>38</v>
      </c>
      <c r="N9311" t="s">
        <v>39</v>
      </c>
      <c r="O9311" s="23">
        <v>380</v>
      </c>
      <c r="P9311" s="9">
        <v>8.15</v>
      </c>
      <c r="Q9311" t="s">
        <v>40</v>
      </c>
      <c r="R9311">
        <v>45412</v>
      </c>
      <c r="S9311" s="9">
        <v>46.6</v>
      </c>
      <c r="T9311" s="26">
        <v>5.2210000000000001</v>
      </c>
      <c r="U9311" s="8">
        <v>243.29</v>
      </c>
      <c r="V9311" t="s">
        <v>41</v>
      </c>
      <c r="W9311" t="s">
        <v>2276</v>
      </c>
      <c r="X9311" t="s">
        <v>42</v>
      </c>
      <c r="Y9311" t="s">
        <v>2277</v>
      </c>
      <c r="AA9311" s="1">
        <f t="shared" si="868"/>
        <v>46126</v>
      </c>
      <c r="AB9311" s="2">
        <f t="shared" si="869"/>
        <v>4</v>
      </c>
      <c r="AC9311" s="2">
        <f t="shared" si="870"/>
        <v>2026</v>
      </c>
      <c r="AD9311" s="2" t="str">
        <f>IFERROR(VLOOKUP(A9311,'Aux Área'!$A$4:$B$123,2,0),"-")</f>
        <v>ENGENHARIA</v>
      </c>
    </row>
    <row r="9312" spans="1:30" x14ac:dyDescent="0.3">
      <c r="A9312" t="s">
        <v>2655</v>
      </c>
      <c r="B9312" t="s">
        <v>10768</v>
      </c>
      <c r="C9312" t="s">
        <v>14317</v>
      </c>
      <c r="D9312" t="s">
        <v>1619</v>
      </c>
      <c r="E9312" t="s">
        <v>1620</v>
      </c>
      <c r="F9312" t="s">
        <v>3605</v>
      </c>
      <c r="G9312" t="s">
        <v>1635</v>
      </c>
      <c r="H9312" t="s">
        <v>2635</v>
      </c>
      <c r="I9312" t="s">
        <v>37</v>
      </c>
      <c r="J9312" t="s">
        <v>275</v>
      </c>
      <c r="K9312" t="s">
        <v>276</v>
      </c>
      <c r="L9312" t="s">
        <v>124</v>
      </c>
      <c r="M9312" t="s">
        <v>38</v>
      </c>
      <c r="N9312" t="s">
        <v>39</v>
      </c>
      <c r="O9312" s="23">
        <v>262</v>
      </c>
      <c r="P9312" s="9">
        <v>6.82</v>
      </c>
      <c r="Q9312" t="s">
        <v>40</v>
      </c>
      <c r="R9312">
        <v>29750</v>
      </c>
      <c r="S9312" s="9">
        <v>38.42</v>
      </c>
      <c r="T9312" s="26">
        <v>4.79</v>
      </c>
      <c r="U9312" s="8">
        <v>184.03</v>
      </c>
      <c r="V9312" t="s">
        <v>14318</v>
      </c>
      <c r="W9312" t="s">
        <v>2007</v>
      </c>
      <c r="X9312" t="s">
        <v>42</v>
      </c>
      <c r="Y9312" t="s">
        <v>6209</v>
      </c>
      <c r="AA9312" s="1">
        <f t="shared" si="868"/>
        <v>46126</v>
      </c>
      <c r="AB9312" s="2">
        <f t="shared" si="869"/>
        <v>4</v>
      </c>
      <c r="AC9312" s="2">
        <f t="shared" si="870"/>
        <v>2026</v>
      </c>
      <c r="AD9312" s="2" t="str">
        <f>IFERROR(VLOOKUP(A9312,'Aux Área'!$A$4:$B$123,2,0),"-")</f>
        <v>TI</v>
      </c>
    </row>
    <row r="9313" spans="1:30" x14ac:dyDescent="0.3">
      <c r="A9313" t="s">
        <v>66</v>
      </c>
      <c r="B9313" t="s">
        <v>464</v>
      </c>
      <c r="C9313" t="s">
        <v>14319</v>
      </c>
      <c r="D9313" t="s">
        <v>11653</v>
      </c>
      <c r="E9313" t="s">
        <v>11654</v>
      </c>
      <c r="F9313" t="s">
        <v>67</v>
      </c>
      <c r="G9313" t="s">
        <v>35</v>
      </c>
      <c r="H9313" t="s">
        <v>36</v>
      </c>
      <c r="I9313" t="s">
        <v>37</v>
      </c>
      <c r="J9313" t="s">
        <v>1665</v>
      </c>
      <c r="K9313" t="s">
        <v>1666</v>
      </c>
      <c r="L9313" t="s">
        <v>301</v>
      </c>
      <c r="M9313" t="s">
        <v>38</v>
      </c>
      <c r="N9313" t="s">
        <v>39</v>
      </c>
      <c r="O9313" s="23">
        <v>221</v>
      </c>
      <c r="P9313" s="9">
        <v>8.24</v>
      </c>
      <c r="Q9313" t="s">
        <v>40</v>
      </c>
      <c r="R9313">
        <v>26234</v>
      </c>
      <c r="S9313" s="9">
        <v>26.81</v>
      </c>
      <c r="T9313" s="26">
        <v>4.6900000000000004</v>
      </c>
      <c r="U9313" s="8">
        <v>125.74</v>
      </c>
      <c r="V9313" t="s">
        <v>14320</v>
      </c>
      <c r="W9313" t="s">
        <v>2007</v>
      </c>
      <c r="X9313" t="s">
        <v>42</v>
      </c>
      <c r="Y9313" t="s">
        <v>1740</v>
      </c>
      <c r="AA9313" s="1">
        <f t="shared" si="868"/>
        <v>46126</v>
      </c>
      <c r="AB9313" s="2">
        <f t="shared" si="869"/>
        <v>4</v>
      </c>
      <c r="AC9313" s="2">
        <f t="shared" si="870"/>
        <v>2026</v>
      </c>
      <c r="AD9313" s="2" t="str">
        <f>IFERROR(VLOOKUP(A9313,'Aux Área'!$A$4:$B$123,2,0),"-")</f>
        <v>OPERAÇÃO</v>
      </c>
    </row>
    <row r="9314" spans="1:30" x14ac:dyDescent="0.3">
      <c r="A9314" t="s">
        <v>64</v>
      </c>
      <c r="B9314" t="s">
        <v>2182</v>
      </c>
      <c r="C9314" t="s">
        <v>14321</v>
      </c>
      <c r="D9314" t="s">
        <v>127</v>
      </c>
      <c r="E9314" t="s">
        <v>128</v>
      </c>
      <c r="F9314" t="s">
        <v>65</v>
      </c>
      <c r="G9314" t="s">
        <v>35</v>
      </c>
      <c r="H9314" t="s">
        <v>36</v>
      </c>
      <c r="I9314" t="s">
        <v>37</v>
      </c>
      <c r="J9314" t="s">
        <v>356</v>
      </c>
      <c r="K9314" t="s">
        <v>357</v>
      </c>
      <c r="L9314" t="s">
        <v>124</v>
      </c>
      <c r="M9314" t="s">
        <v>38</v>
      </c>
      <c r="N9314" t="s">
        <v>39</v>
      </c>
      <c r="O9314" s="23">
        <v>421</v>
      </c>
      <c r="P9314" s="9">
        <v>10.62</v>
      </c>
      <c r="Q9314" t="s">
        <v>40</v>
      </c>
      <c r="R9314">
        <v>56537</v>
      </c>
      <c r="S9314" s="9">
        <v>39.630000000000003</v>
      </c>
      <c r="T9314" s="26">
        <v>4.7910000000000004</v>
      </c>
      <c r="U9314" s="8">
        <v>189.85</v>
      </c>
      <c r="V9314" t="s">
        <v>14322</v>
      </c>
      <c r="W9314" t="s">
        <v>2007</v>
      </c>
      <c r="X9314" t="s">
        <v>42</v>
      </c>
      <c r="Y9314" t="s">
        <v>1740</v>
      </c>
      <c r="AA9314" s="1">
        <f t="shared" si="868"/>
        <v>46126</v>
      </c>
      <c r="AB9314" s="2">
        <f t="shared" si="869"/>
        <v>4</v>
      </c>
      <c r="AC9314" s="2">
        <f t="shared" si="870"/>
        <v>2026</v>
      </c>
      <c r="AD9314" s="2" t="str">
        <f>IFERROR(VLOOKUP(A9314,'Aux Área'!$A$4:$B$123,2,0),"-")</f>
        <v>ENGENHARIA</v>
      </c>
    </row>
    <row r="9315" spans="1:30" x14ac:dyDescent="0.3">
      <c r="A9315" t="s">
        <v>9674</v>
      </c>
      <c r="B9315" t="s">
        <v>10327</v>
      </c>
      <c r="C9315" t="s">
        <v>14323</v>
      </c>
      <c r="D9315" t="s">
        <v>12389</v>
      </c>
      <c r="E9315" t="s">
        <v>12390</v>
      </c>
      <c r="F9315" t="s">
        <v>15506</v>
      </c>
      <c r="G9315" t="s">
        <v>1300</v>
      </c>
      <c r="H9315" t="s">
        <v>9676</v>
      </c>
      <c r="I9315" t="s">
        <v>37</v>
      </c>
      <c r="J9315" t="s">
        <v>285</v>
      </c>
      <c r="K9315" t="s">
        <v>286</v>
      </c>
      <c r="L9315" t="s">
        <v>91</v>
      </c>
      <c r="M9315" t="s">
        <v>38</v>
      </c>
      <c r="N9315" t="s">
        <v>39</v>
      </c>
      <c r="O9315" s="23">
        <v>334</v>
      </c>
      <c r="P9315" s="9">
        <v>7.66</v>
      </c>
      <c r="Q9315" t="s">
        <v>40</v>
      </c>
      <c r="R9315">
        <v>57231</v>
      </c>
      <c r="S9315" s="9">
        <v>43.61</v>
      </c>
      <c r="T9315" s="26">
        <v>5.1609999999999996</v>
      </c>
      <c r="U9315" s="8">
        <v>225.05</v>
      </c>
      <c r="V9315" t="s">
        <v>14324</v>
      </c>
      <c r="W9315" t="s">
        <v>2007</v>
      </c>
      <c r="X9315" t="s">
        <v>42</v>
      </c>
      <c r="Y9315" t="s">
        <v>6209</v>
      </c>
      <c r="AA9315" s="1">
        <f t="shared" si="868"/>
        <v>46126</v>
      </c>
      <c r="AB9315" s="2">
        <f t="shared" si="869"/>
        <v>4</v>
      </c>
      <c r="AC9315" s="2">
        <f t="shared" si="870"/>
        <v>2026</v>
      </c>
      <c r="AD9315" s="2" t="str">
        <f>IFERROR(VLOOKUP(A9315,'Aux Área'!$A$4:$B$123,2,0),"-")</f>
        <v>TI</v>
      </c>
    </row>
    <row r="9316" spans="1:30" x14ac:dyDescent="0.3">
      <c r="A9316" t="s">
        <v>1069</v>
      </c>
      <c r="B9316" t="s">
        <v>11027</v>
      </c>
      <c r="C9316" t="s">
        <v>14325</v>
      </c>
      <c r="D9316" t="s">
        <v>2169</v>
      </c>
      <c r="E9316" t="s">
        <v>2170</v>
      </c>
      <c r="F9316" t="s">
        <v>1071</v>
      </c>
      <c r="G9316" t="s">
        <v>35</v>
      </c>
      <c r="H9316" t="s">
        <v>36</v>
      </c>
      <c r="I9316" t="s">
        <v>37</v>
      </c>
      <c r="J9316" t="s">
        <v>188</v>
      </c>
      <c r="K9316" t="s">
        <v>189</v>
      </c>
      <c r="L9316" t="s">
        <v>190</v>
      </c>
      <c r="M9316" t="s">
        <v>38</v>
      </c>
      <c r="N9316" t="s">
        <v>39</v>
      </c>
      <c r="O9316" s="23">
        <v>238</v>
      </c>
      <c r="P9316" s="9">
        <v>8.06</v>
      </c>
      <c r="Q9316" t="s">
        <v>40</v>
      </c>
      <c r="R9316">
        <v>23947</v>
      </c>
      <c r="S9316" s="9">
        <v>29.53</v>
      </c>
      <c r="T9316" s="26">
        <v>4.8899999999999997</v>
      </c>
      <c r="U9316" s="8">
        <v>144.4</v>
      </c>
      <c r="V9316" t="s">
        <v>41</v>
      </c>
      <c r="W9316" t="s">
        <v>2007</v>
      </c>
      <c r="X9316" t="s">
        <v>42</v>
      </c>
      <c r="Y9316" t="s">
        <v>1740</v>
      </c>
      <c r="AA9316" s="1">
        <f t="shared" si="868"/>
        <v>46126</v>
      </c>
      <c r="AB9316" s="2">
        <f t="shared" si="869"/>
        <v>4</v>
      </c>
      <c r="AC9316" s="2">
        <f t="shared" si="870"/>
        <v>2026</v>
      </c>
      <c r="AD9316" s="2" t="str">
        <f>IFERROR(VLOOKUP(A9316,'Aux Área'!$A$4:$B$123,2,0),"-")</f>
        <v>FACILITIES</v>
      </c>
    </row>
    <row r="9317" spans="1:30" x14ac:dyDescent="0.3">
      <c r="A9317" t="s">
        <v>76</v>
      </c>
      <c r="B9317" t="s">
        <v>380</v>
      </c>
      <c r="C9317" t="s">
        <v>14326</v>
      </c>
      <c r="D9317" t="s">
        <v>382</v>
      </c>
      <c r="E9317" t="s">
        <v>383</v>
      </c>
      <c r="F9317" t="s">
        <v>77</v>
      </c>
      <c r="G9317" t="s">
        <v>35</v>
      </c>
      <c r="H9317" t="s">
        <v>36</v>
      </c>
      <c r="I9317" t="s">
        <v>37</v>
      </c>
      <c r="J9317" t="s">
        <v>1665</v>
      </c>
      <c r="K9317" t="s">
        <v>1666</v>
      </c>
      <c r="L9317" t="s">
        <v>301</v>
      </c>
      <c r="M9317" t="s">
        <v>38</v>
      </c>
      <c r="N9317" t="s">
        <v>39</v>
      </c>
      <c r="O9317" s="23">
        <v>203</v>
      </c>
      <c r="P9317" s="9">
        <v>10.07</v>
      </c>
      <c r="Q9317" t="s">
        <v>40</v>
      </c>
      <c r="R9317">
        <v>68634</v>
      </c>
      <c r="S9317" s="9">
        <v>20.16</v>
      </c>
      <c r="T9317" s="26">
        <v>4.6900000000000004</v>
      </c>
      <c r="U9317" s="8">
        <v>94.55</v>
      </c>
      <c r="V9317" t="s">
        <v>14327</v>
      </c>
      <c r="W9317" t="s">
        <v>2007</v>
      </c>
      <c r="X9317" t="s">
        <v>42</v>
      </c>
      <c r="Y9317" t="s">
        <v>1740</v>
      </c>
      <c r="AA9317" s="1">
        <f t="shared" si="868"/>
        <v>46126</v>
      </c>
      <c r="AB9317" s="2">
        <f t="shared" si="869"/>
        <v>4</v>
      </c>
      <c r="AC9317" s="2">
        <f t="shared" si="870"/>
        <v>2026</v>
      </c>
      <c r="AD9317" s="2" t="str">
        <f>IFERROR(VLOOKUP(A9317,'Aux Área'!$A$4:$B$123,2,0),"-")</f>
        <v>QSMS</v>
      </c>
    </row>
    <row r="9318" spans="1:30" x14ac:dyDescent="0.3">
      <c r="A9318" t="s">
        <v>2189</v>
      </c>
      <c r="B9318" t="s">
        <v>10781</v>
      </c>
      <c r="C9318" t="s">
        <v>14328</v>
      </c>
      <c r="D9318" t="s">
        <v>7064</v>
      </c>
      <c r="E9318" t="s">
        <v>7065</v>
      </c>
      <c r="F9318" t="s">
        <v>2192</v>
      </c>
      <c r="G9318" t="s">
        <v>1135</v>
      </c>
      <c r="H9318" t="s">
        <v>2185</v>
      </c>
      <c r="I9318" t="s">
        <v>2186</v>
      </c>
      <c r="J9318" t="s">
        <v>169</v>
      </c>
      <c r="K9318" t="s">
        <v>170</v>
      </c>
      <c r="L9318" t="s">
        <v>124</v>
      </c>
      <c r="M9318" t="s">
        <v>38</v>
      </c>
      <c r="N9318" t="s">
        <v>668</v>
      </c>
      <c r="O9318" s="23">
        <v>915</v>
      </c>
      <c r="P9318" s="9">
        <v>12.73</v>
      </c>
      <c r="Q9318" t="s">
        <v>40</v>
      </c>
      <c r="R9318">
        <v>72276</v>
      </c>
      <c r="S9318" s="9">
        <v>71.87</v>
      </c>
      <c r="T9318" s="26">
        <v>7.39</v>
      </c>
      <c r="U9318" s="8">
        <v>531.12</v>
      </c>
      <c r="V9318" t="s">
        <v>41</v>
      </c>
      <c r="W9318" t="s">
        <v>2007</v>
      </c>
      <c r="X9318" t="s">
        <v>42</v>
      </c>
      <c r="Y9318" t="s">
        <v>12261</v>
      </c>
      <c r="AA9318" s="1">
        <f t="shared" si="868"/>
        <v>46126</v>
      </c>
      <c r="AB9318" s="2">
        <f t="shared" si="869"/>
        <v>4</v>
      </c>
      <c r="AC9318" s="2">
        <f t="shared" si="870"/>
        <v>2026</v>
      </c>
      <c r="AD9318" s="2" t="str">
        <f>IFERROR(VLOOKUP(A9318,'Aux Área'!$A$4:$B$123,2,0),"-")</f>
        <v>INSPEÇÃO</v>
      </c>
    </row>
    <row r="9319" spans="1:30" x14ac:dyDescent="0.3">
      <c r="A9319" t="s">
        <v>2650</v>
      </c>
      <c r="B9319" t="s">
        <v>10989</v>
      </c>
      <c r="C9319" t="s">
        <v>14329</v>
      </c>
      <c r="D9319" t="s">
        <v>2944</v>
      </c>
      <c r="E9319" t="s">
        <v>2945</v>
      </c>
      <c r="F9319" t="s">
        <v>3615</v>
      </c>
      <c r="G9319" t="s">
        <v>1300</v>
      </c>
      <c r="H9319" t="s">
        <v>2635</v>
      </c>
      <c r="I9319" t="s">
        <v>37</v>
      </c>
      <c r="J9319" t="s">
        <v>237</v>
      </c>
      <c r="K9319" t="s">
        <v>238</v>
      </c>
      <c r="L9319" t="s">
        <v>110</v>
      </c>
      <c r="M9319" t="s">
        <v>38</v>
      </c>
      <c r="N9319" t="s">
        <v>39</v>
      </c>
      <c r="O9319" s="23">
        <v>346</v>
      </c>
      <c r="P9319" s="9">
        <v>7.75</v>
      </c>
      <c r="Q9319" t="s">
        <v>40</v>
      </c>
      <c r="R9319">
        <v>28672</v>
      </c>
      <c r="S9319" s="9">
        <v>44.64</v>
      </c>
      <c r="T9319" s="26">
        <v>4.1909999999999998</v>
      </c>
      <c r="U9319" s="8">
        <v>187.08</v>
      </c>
      <c r="V9319" t="s">
        <v>41</v>
      </c>
      <c r="W9319" t="s">
        <v>2276</v>
      </c>
      <c r="X9319" t="s">
        <v>42</v>
      </c>
      <c r="Y9319" t="s">
        <v>1740</v>
      </c>
      <c r="AA9319" s="1">
        <f t="shared" si="868"/>
        <v>46126</v>
      </c>
      <c r="AB9319" s="2">
        <f t="shared" si="869"/>
        <v>4</v>
      </c>
      <c r="AC9319" s="2">
        <f t="shared" si="870"/>
        <v>2026</v>
      </c>
      <c r="AD9319" s="2" t="str">
        <f>IFERROR(VLOOKUP(A9319,'Aux Área'!$A$4:$B$123,2,0),"-")</f>
        <v>TI</v>
      </c>
    </row>
    <row r="9320" spans="1:30" x14ac:dyDescent="0.3">
      <c r="A9320" t="s">
        <v>58</v>
      </c>
      <c r="B9320" t="s">
        <v>250</v>
      </c>
      <c r="C9320" t="s">
        <v>14330</v>
      </c>
      <c r="D9320" t="s">
        <v>87</v>
      </c>
      <c r="E9320" t="s">
        <v>88</v>
      </c>
      <c r="F9320" t="s">
        <v>59</v>
      </c>
      <c r="G9320" t="s">
        <v>35</v>
      </c>
      <c r="H9320" t="s">
        <v>36</v>
      </c>
      <c r="I9320" t="s">
        <v>37</v>
      </c>
      <c r="J9320" t="s">
        <v>356</v>
      </c>
      <c r="K9320" t="s">
        <v>357</v>
      </c>
      <c r="L9320" t="s">
        <v>124</v>
      </c>
      <c r="M9320" t="s">
        <v>38</v>
      </c>
      <c r="N9320" t="s">
        <v>39</v>
      </c>
      <c r="O9320" s="23">
        <v>232</v>
      </c>
      <c r="P9320" s="9">
        <v>6.41</v>
      </c>
      <c r="Q9320" t="s">
        <v>40</v>
      </c>
      <c r="R9320">
        <v>95734</v>
      </c>
      <c r="S9320" s="9">
        <v>36.21</v>
      </c>
      <c r="T9320" s="26">
        <v>4.79</v>
      </c>
      <c r="U9320" s="8">
        <v>173.45</v>
      </c>
      <c r="V9320" t="s">
        <v>14331</v>
      </c>
      <c r="W9320" t="s">
        <v>2007</v>
      </c>
      <c r="X9320" t="s">
        <v>42</v>
      </c>
      <c r="Y9320" t="s">
        <v>1740</v>
      </c>
      <c r="AA9320" s="1">
        <f t="shared" si="868"/>
        <v>46126</v>
      </c>
      <c r="AB9320" s="2">
        <f t="shared" si="869"/>
        <v>4</v>
      </c>
      <c r="AC9320" s="2">
        <f t="shared" si="870"/>
        <v>2026</v>
      </c>
      <c r="AD9320" s="2" t="str">
        <f>IFERROR(VLOOKUP(A9320,'Aux Área'!$A$4:$B$123,2,0),"-")</f>
        <v>CONSERVA</v>
      </c>
    </row>
    <row r="9321" spans="1:30" x14ac:dyDescent="0.3">
      <c r="A9321" t="s">
        <v>52</v>
      </c>
      <c r="B9321" t="s">
        <v>1449</v>
      </c>
      <c r="C9321" t="s">
        <v>14332</v>
      </c>
      <c r="D9321" t="s">
        <v>3246</v>
      </c>
      <c r="E9321" t="s">
        <v>3247</v>
      </c>
      <c r="F9321" t="s">
        <v>53</v>
      </c>
      <c r="G9321" t="s">
        <v>35</v>
      </c>
      <c r="H9321" t="s">
        <v>36</v>
      </c>
      <c r="I9321" t="s">
        <v>37</v>
      </c>
      <c r="J9321" t="s">
        <v>165</v>
      </c>
      <c r="K9321" t="s">
        <v>166</v>
      </c>
      <c r="L9321" t="s">
        <v>167</v>
      </c>
      <c r="M9321" t="s">
        <v>38</v>
      </c>
      <c r="N9321" t="s">
        <v>39</v>
      </c>
      <c r="O9321" s="23">
        <v>288</v>
      </c>
      <c r="P9321" s="9">
        <v>10.51</v>
      </c>
      <c r="Q9321" t="s">
        <v>40</v>
      </c>
      <c r="R9321">
        <v>97328</v>
      </c>
      <c r="S9321" s="9">
        <v>27.4</v>
      </c>
      <c r="T9321" s="26">
        <v>4.99</v>
      </c>
      <c r="U9321" s="8">
        <v>136.72999999999999</v>
      </c>
      <c r="V9321" t="s">
        <v>112</v>
      </c>
      <c r="W9321" t="s">
        <v>2007</v>
      </c>
      <c r="X9321" t="s">
        <v>42</v>
      </c>
      <c r="Y9321" t="s">
        <v>1740</v>
      </c>
      <c r="AA9321" s="1">
        <f t="shared" si="868"/>
        <v>46126</v>
      </c>
      <c r="AB9321" s="2">
        <f t="shared" si="869"/>
        <v>4</v>
      </c>
      <c r="AC9321" s="2">
        <f t="shared" si="870"/>
        <v>2026</v>
      </c>
      <c r="AD9321" s="2" t="str">
        <f>IFERROR(VLOOKUP(A9321,'Aux Área'!$A$4:$B$123,2,0),"-")</f>
        <v>OPERAÇÃO</v>
      </c>
    </row>
    <row r="9322" spans="1:30" x14ac:dyDescent="0.3">
      <c r="A9322" t="s">
        <v>2306</v>
      </c>
      <c r="B9322" t="s">
        <v>4613</v>
      </c>
      <c r="C9322" t="s">
        <v>14333</v>
      </c>
      <c r="D9322" t="s">
        <v>3428</v>
      </c>
      <c r="E9322" t="s">
        <v>3429</v>
      </c>
      <c r="F9322" t="s">
        <v>2309</v>
      </c>
      <c r="G9322" t="s">
        <v>1135</v>
      </c>
      <c r="H9322" t="s">
        <v>2275</v>
      </c>
      <c r="I9322" t="s">
        <v>1497</v>
      </c>
      <c r="J9322" t="s">
        <v>1665</v>
      </c>
      <c r="K9322" t="s">
        <v>1666</v>
      </c>
      <c r="L9322" t="s">
        <v>301</v>
      </c>
      <c r="M9322" t="s">
        <v>38</v>
      </c>
      <c r="N9322" t="s">
        <v>39</v>
      </c>
      <c r="O9322" s="23">
        <v>378</v>
      </c>
      <c r="P9322" s="9">
        <v>7.95</v>
      </c>
      <c r="Q9322" t="s">
        <v>40</v>
      </c>
      <c r="R9322">
        <v>160325</v>
      </c>
      <c r="S9322" s="9">
        <v>47.56</v>
      </c>
      <c r="T9322" s="26">
        <v>4.6900000000000004</v>
      </c>
      <c r="U9322" s="8">
        <v>223.06</v>
      </c>
      <c r="V9322" t="s">
        <v>14334</v>
      </c>
      <c r="W9322" t="s">
        <v>2276</v>
      </c>
      <c r="X9322" t="s">
        <v>42</v>
      </c>
      <c r="Y9322" t="s">
        <v>2277</v>
      </c>
      <c r="AA9322" s="1">
        <f t="shared" si="868"/>
        <v>46126</v>
      </c>
      <c r="AB9322" s="2">
        <f t="shared" si="869"/>
        <v>4</v>
      </c>
      <c r="AC9322" s="2">
        <f t="shared" si="870"/>
        <v>2026</v>
      </c>
      <c r="AD9322" s="2" t="str">
        <f>IFERROR(VLOOKUP(A9322,'Aux Área'!$A$4:$B$123,2,0),"-")</f>
        <v>INSPEÇÃO</v>
      </c>
    </row>
    <row r="9323" spans="1:30" x14ac:dyDescent="0.3">
      <c r="A9323" t="s">
        <v>56</v>
      </c>
      <c r="B9323" t="s">
        <v>266</v>
      </c>
      <c r="C9323" t="s">
        <v>14335</v>
      </c>
      <c r="D9323" t="s">
        <v>120</v>
      </c>
      <c r="E9323" t="s">
        <v>121</v>
      </c>
      <c r="F9323" t="s">
        <v>57</v>
      </c>
      <c r="G9323" t="s">
        <v>35</v>
      </c>
      <c r="H9323" t="s">
        <v>36</v>
      </c>
      <c r="I9323" t="s">
        <v>37</v>
      </c>
      <c r="J9323" t="s">
        <v>370</v>
      </c>
      <c r="K9323" t="s">
        <v>371</v>
      </c>
      <c r="L9323" t="s">
        <v>124</v>
      </c>
      <c r="M9323" t="s">
        <v>38</v>
      </c>
      <c r="N9323" t="s">
        <v>39</v>
      </c>
      <c r="O9323" s="23">
        <v>398</v>
      </c>
      <c r="P9323" s="9">
        <v>10.45</v>
      </c>
      <c r="Q9323" t="s">
        <v>40</v>
      </c>
      <c r="R9323">
        <v>62424</v>
      </c>
      <c r="S9323" s="9">
        <v>38.08</v>
      </c>
      <c r="T9323" s="26">
        <v>4.9909999999999997</v>
      </c>
      <c r="U9323" s="8">
        <v>190.04</v>
      </c>
      <c r="V9323" t="s">
        <v>14336</v>
      </c>
      <c r="W9323" t="s">
        <v>2007</v>
      </c>
      <c r="X9323" t="s">
        <v>42</v>
      </c>
      <c r="Y9323" t="s">
        <v>1740</v>
      </c>
      <c r="AA9323" s="1">
        <f t="shared" si="868"/>
        <v>46126</v>
      </c>
      <c r="AB9323" s="2">
        <f t="shared" si="869"/>
        <v>4</v>
      </c>
      <c r="AC9323" s="2">
        <f t="shared" si="870"/>
        <v>2026</v>
      </c>
      <c r="AD9323" s="2" t="str">
        <f>IFERROR(VLOOKUP(A9323,'Aux Área'!$A$4:$B$123,2,0),"-")</f>
        <v>CONSERVA</v>
      </c>
    </row>
    <row r="9324" spans="1:30" x14ac:dyDescent="0.3">
      <c r="A9324" t="s">
        <v>2643</v>
      </c>
      <c r="B9324" t="s">
        <v>2307</v>
      </c>
      <c r="C9324" t="s">
        <v>14337</v>
      </c>
      <c r="D9324" t="s">
        <v>4988</v>
      </c>
      <c r="E9324" t="s">
        <v>4989</v>
      </c>
      <c r="F9324" t="s">
        <v>2646</v>
      </c>
      <c r="G9324" t="s">
        <v>1300</v>
      </c>
      <c r="H9324" t="s">
        <v>1301</v>
      </c>
      <c r="I9324" t="s">
        <v>37</v>
      </c>
      <c r="J9324" t="s">
        <v>370</v>
      </c>
      <c r="K9324" t="s">
        <v>371</v>
      </c>
      <c r="L9324" t="s">
        <v>124</v>
      </c>
      <c r="M9324" t="s">
        <v>38</v>
      </c>
      <c r="N9324" t="s">
        <v>39</v>
      </c>
      <c r="O9324" s="23">
        <v>420</v>
      </c>
      <c r="P9324" s="9">
        <v>10.039999999999999</v>
      </c>
      <c r="Q9324" t="s">
        <v>40</v>
      </c>
      <c r="R9324">
        <v>155785</v>
      </c>
      <c r="S9324" s="9">
        <v>41.84</v>
      </c>
      <c r="T9324" s="26">
        <v>4.99</v>
      </c>
      <c r="U9324" s="8">
        <v>208.79</v>
      </c>
      <c r="V9324" t="s">
        <v>14338</v>
      </c>
      <c r="W9324" t="s">
        <v>2276</v>
      </c>
      <c r="X9324" t="s">
        <v>42</v>
      </c>
      <c r="Y9324" t="s">
        <v>2277</v>
      </c>
      <c r="AA9324" s="1">
        <f t="shared" si="868"/>
        <v>46126</v>
      </c>
      <c r="AB9324" s="2">
        <f t="shared" si="869"/>
        <v>4</v>
      </c>
      <c r="AC9324" s="2">
        <f t="shared" si="870"/>
        <v>2026</v>
      </c>
      <c r="AD9324" s="2" t="str">
        <f>IFERROR(VLOOKUP(A9324,'Aux Área'!$A$4:$B$123,2,0),"-")</f>
        <v>INSPEÇÃO</v>
      </c>
    </row>
    <row r="9325" spans="1:30" x14ac:dyDescent="0.3">
      <c r="A9325" t="s">
        <v>2632</v>
      </c>
      <c r="B9325" t="s">
        <v>11859</v>
      </c>
      <c r="C9325" t="s">
        <v>14339</v>
      </c>
      <c r="D9325" t="s">
        <v>10329</v>
      </c>
      <c r="E9325" t="s">
        <v>9675</v>
      </c>
      <c r="F9325" t="s">
        <v>3712</v>
      </c>
      <c r="G9325" t="s">
        <v>1300</v>
      </c>
      <c r="H9325" t="s">
        <v>2635</v>
      </c>
      <c r="I9325" t="s">
        <v>37</v>
      </c>
      <c r="J9325" t="s">
        <v>89</v>
      </c>
      <c r="K9325" t="s">
        <v>90</v>
      </c>
      <c r="L9325" t="s">
        <v>91</v>
      </c>
      <c r="M9325" t="s">
        <v>38</v>
      </c>
      <c r="N9325" t="s">
        <v>39</v>
      </c>
      <c r="O9325" s="23">
        <v>289</v>
      </c>
      <c r="P9325" s="9">
        <v>8.4700000000000006</v>
      </c>
      <c r="Q9325" t="s">
        <v>40</v>
      </c>
      <c r="R9325">
        <v>23770</v>
      </c>
      <c r="S9325" s="9">
        <v>34.14</v>
      </c>
      <c r="T9325" s="26">
        <v>4.8899999999999997</v>
      </c>
      <c r="U9325" s="8">
        <v>166.95</v>
      </c>
      <c r="V9325" t="s">
        <v>14340</v>
      </c>
      <c r="W9325" t="s">
        <v>2007</v>
      </c>
      <c r="X9325" t="s">
        <v>42</v>
      </c>
      <c r="Y9325" t="s">
        <v>1740</v>
      </c>
      <c r="AA9325" s="1">
        <f t="shared" si="868"/>
        <v>46126</v>
      </c>
      <c r="AB9325" s="2">
        <f t="shared" si="869"/>
        <v>4</v>
      </c>
      <c r="AC9325" s="2">
        <f t="shared" si="870"/>
        <v>2026</v>
      </c>
      <c r="AD9325" s="2" t="str">
        <f>IFERROR(VLOOKUP(A9325,'Aux Área'!$A$4:$B$123,2,0),"-")</f>
        <v>TI</v>
      </c>
    </row>
    <row r="9326" spans="1:30" x14ac:dyDescent="0.3">
      <c r="A9326" t="s">
        <v>3092</v>
      </c>
      <c r="B9326" t="s">
        <v>4774</v>
      </c>
      <c r="C9326" t="s">
        <v>14341</v>
      </c>
      <c r="D9326" t="s">
        <v>3135</v>
      </c>
      <c r="E9326" t="s">
        <v>3136</v>
      </c>
      <c r="F9326" t="s">
        <v>3594</v>
      </c>
      <c r="G9326" t="s">
        <v>1135</v>
      </c>
      <c r="H9326" t="s">
        <v>2275</v>
      </c>
      <c r="I9326" t="s">
        <v>1497</v>
      </c>
      <c r="J9326" t="s">
        <v>188</v>
      </c>
      <c r="K9326" t="s">
        <v>189</v>
      </c>
      <c r="L9326" t="s">
        <v>190</v>
      </c>
      <c r="M9326" t="s">
        <v>38</v>
      </c>
      <c r="N9326" t="s">
        <v>39</v>
      </c>
      <c r="O9326" s="23">
        <v>393</v>
      </c>
      <c r="P9326" s="9">
        <v>9.99</v>
      </c>
      <c r="Q9326" t="s">
        <v>40</v>
      </c>
      <c r="R9326">
        <v>142203</v>
      </c>
      <c r="S9326" s="9">
        <v>39.35</v>
      </c>
      <c r="T9326" s="26">
        <v>4.8899999999999997</v>
      </c>
      <c r="U9326" s="8">
        <v>192.42</v>
      </c>
      <c r="V9326" t="s">
        <v>112</v>
      </c>
      <c r="W9326" t="s">
        <v>2276</v>
      </c>
      <c r="X9326" t="s">
        <v>42</v>
      </c>
      <c r="Y9326" t="s">
        <v>2277</v>
      </c>
      <c r="AA9326" s="1">
        <f t="shared" si="868"/>
        <v>46126</v>
      </c>
      <c r="AB9326" s="2">
        <f t="shared" si="869"/>
        <v>4</v>
      </c>
      <c r="AC9326" s="2">
        <f t="shared" si="870"/>
        <v>2026</v>
      </c>
      <c r="AD9326" s="2" t="str">
        <f>IFERROR(VLOOKUP(A9326,'Aux Área'!$A$4:$B$123,2,0),"-")</f>
        <v>INSPEÇÃO</v>
      </c>
    </row>
    <row r="9327" spans="1:30" x14ac:dyDescent="0.3">
      <c r="A9327" t="s">
        <v>2146</v>
      </c>
      <c r="B9327" t="s">
        <v>1800</v>
      </c>
      <c r="C9327" t="s">
        <v>14342</v>
      </c>
      <c r="D9327" t="s">
        <v>1948</v>
      </c>
      <c r="E9327" t="s">
        <v>1949</v>
      </c>
      <c r="F9327" t="s">
        <v>653</v>
      </c>
      <c r="G9327" t="s">
        <v>635</v>
      </c>
      <c r="H9327" t="s">
        <v>666</v>
      </c>
      <c r="I9327" t="s">
        <v>667</v>
      </c>
      <c r="J9327" t="s">
        <v>409</v>
      </c>
      <c r="K9327" t="s">
        <v>410</v>
      </c>
      <c r="L9327" t="s">
        <v>141</v>
      </c>
      <c r="M9327" t="s">
        <v>38</v>
      </c>
      <c r="N9327" t="s">
        <v>668</v>
      </c>
      <c r="O9327" s="23">
        <v>0</v>
      </c>
      <c r="P9327" s="9">
        <v>0</v>
      </c>
      <c r="Q9327" t="s">
        <v>40</v>
      </c>
      <c r="R9327">
        <v>0</v>
      </c>
      <c r="S9327" s="9">
        <v>95.39</v>
      </c>
      <c r="T9327" s="26">
        <v>7.79</v>
      </c>
      <c r="U9327" s="8">
        <v>743.09</v>
      </c>
      <c r="V9327" t="s">
        <v>14343</v>
      </c>
      <c r="W9327" t="s">
        <v>652</v>
      </c>
      <c r="X9327" t="s">
        <v>42</v>
      </c>
      <c r="Y9327" t="s">
        <v>653</v>
      </c>
      <c r="AA9327" s="1">
        <f t="shared" si="868"/>
        <v>46126</v>
      </c>
      <c r="AB9327" s="2">
        <f t="shared" si="869"/>
        <v>4</v>
      </c>
      <c r="AC9327" s="2">
        <f t="shared" si="870"/>
        <v>2026</v>
      </c>
      <c r="AD9327" s="2" t="str">
        <f>IFERROR(VLOOKUP(A9327,'Aux Área'!$A$4:$B$123,2,0),"-")</f>
        <v>SÃO PEDRO</v>
      </c>
    </row>
    <row r="9328" spans="1:30" x14ac:dyDescent="0.3">
      <c r="A9328" t="s">
        <v>11642</v>
      </c>
      <c r="B9328" t="s">
        <v>2656</v>
      </c>
      <c r="C9328" t="s">
        <v>14344</v>
      </c>
      <c r="D9328" t="s">
        <v>11644</v>
      </c>
      <c r="E9328" t="s">
        <v>11645</v>
      </c>
      <c r="F9328" t="s">
        <v>653</v>
      </c>
      <c r="G9328" t="s">
        <v>635</v>
      </c>
      <c r="H9328" t="s">
        <v>11646</v>
      </c>
      <c r="I9328" t="s">
        <v>11647</v>
      </c>
      <c r="J9328" t="s">
        <v>788</v>
      </c>
      <c r="K9328" t="s">
        <v>789</v>
      </c>
      <c r="L9328" t="s">
        <v>377</v>
      </c>
      <c r="M9328" t="s">
        <v>38</v>
      </c>
      <c r="N9328" t="s">
        <v>668</v>
      </c>
      <c r="O9328" s="23">
        <v>0</v>
      </c>
      <c r="P9328" s="9">
        <v>0</v>
      </c>
      <c r="Q9328" t="s">
        <v>40</v>
      </c>
      <c r="R9328">
        <v>0</v>
      </c>
      <c r="S9328" s="9">
        <v>164.56</v>
      </c>
      <c r="T9328" s="26">
        <v>7.39</v>
      </c>
      <c r="U9328" s="8">
        <v>1216.1600000000001</v>
      </c>
      <c r="V9328" t="s">
        <v>41</v>
      </c>
      <c r="W9328" t="s">
        <v>652</v>
      </c>
      <c r="X9328" t="s">
        <v>42</v>
      </c>
      <c r="Y9328" t="s">
        <v>653</v>
      </c>
      <c r="AA9328" s="1">
        <f t="shared" ref="AA9328:AA9391" si="871">IFERROR(DATEVALUE(C9328),"-")</f>
        <v>46126</v>
      </c>
      <c r="AB9328" s="2">
        <f t="shared" ref="AB9328:AB9391" si="872">IFERROR(MONTH(AA9328),"-")</f>
        <v>4</v>
      </c>
      <c r="AC9328" s="2">
        <f t="shared" ref="AC9328:AC9391" si="873">IFERROR(YEAR(AA9328),"-")</f>
        <v>2026</v>
      </c>
      <c r="AD9328" s="2" t="str">
        <f>IFERROR(VLOOKUP(A9328,'Aux Área'!$A$4:$B$123,2,0),"-")</f>
        <v>SÃO PEDRO</v>
      </c>
    </row>
    <row r="9329" spans="1:30" x14ac:dyDescent="0.3">
      <c r="A9329" t="s">
        <v>2347</v>
      </c>
      <c r="B9329" t="s">
        <v>2348</v>
      </c>
      <c r="C9329" t="s">
        <v>14345</v>
      </c>
      <c r="D9329" t="s">
        <v>4262</v>
      </c>
      <c r="E9329" t="s">
        <v>4263</v>
      </c>
      <c r="F9329" t="s">
        <v>2350</v>
      </c>
      <c r="G9329" t="s">
        <v>659</v>
      </c>
      <c r="H9329" t="s">
        <v>1996</v>
      </c>
      <c r="I9329" t="s">
        <v>1997</v>
      </c>
      <c r="J9329" t="s">
        <v>237</v>
      </c>
      <c r="K9329" t="s">
        <v>238</v>
      </c>
      <c r="L9329" t="s">
        <v>110</v>
      </c>
      <c r="M9329" t="s">
        <v>38</v>
      </c>
      <c r="N9329" t="s">
        <v>668</v>
      </c>
      <c r="O9329" s="23">
        <v>389</v>
      </c>
      <c r="P9329" s="9">
        <v>6.73</v>
      </c>
      <c r="Q9329" t="s">
        <v>40</v>
      </c>
      <c r="R9329">
        <v>44295</v>
      </c>
      <c r="S9329" s="9">
        <v>57.82</v>
      </c>
      <c r="T9329" s="26">
        <v>7.29</v>
      </c>
      <c r="U9329" s="8">
        <v>421.51</v>
      </c>
      <c r="V9329" t="s">
        <v>41</v>
      </c>
      <c r="W9329" t="s">
        <v>1985</v>
      </c>
      <c r="X9329" t="s">
        <v>42</v>
      </c>
      <c r="Y9329" t="s">
        <v>1986</v>
      </c>
      <c r="AA9329" s="1">
        <f t="shared" si="871"/>
        <v>46126</v>
      </c>
      <c r="AB9329" s="2">
        <f t="shared" si="872"/>
        <v>4</v>
      </c>
      <c r="AC9329" s="2">
        <f t="shared" si="873"/>
        <v>2026</v>
      </c>
      <c r="AD9329" s="2" t="str">
        <f>IFERROR(VLOOKUP(A9329,'Aux Área'!$A$4:$B$123,2,0),"-")</f>
        <v>PESADOS</v>
      </c>
    </row>
    <row r="9330" spans="1:30" x14ac:dyDescent="0.3">
      <c r="A9330" t="s">
        <v>2347</v>
      </c>
      <c r="C9330" t="s">
        <v>14345</v>
      </c>
      <c r="F9330" t="s">
        <v>2350</v>
      </c>
      <c r="K9330" t="s">
        <v>238</v>
      </c>
      <c r="N9330" t="s">
        <v>15690</v>
      </c>
      <c r="O9330" t="s">
        <v>15244</v>
      </c>
      <c r="P9330" s="9" t="s">
        <v>15244</v>
      </c>
      <c r="Q9330" t="s">
        <v>40</v>
      </c>
      <c r="R9330" t="s">
        <v>15244</v>
      </c>
      <c r="S9330">
        <v>5.48</v>
      </c>
      <c r="U9330" s="8">
        <v>23</v>
      </c>
      <c r="AA9330" s="1">
        <f t="shared" si="871"/>
        <v>46126</v>
      </c>
      <c r="AB9330" s="2">
        <f t="shared" si="872"/>
        <v>4</v>
      </c>
      <c r="AC9330" s="2">
        <f t="shared" si="873"/>
        <v>2026</v>
      </c>
      <c r="AD9330" s="2" t="str">
        <f>IFERROR(VLOOKUP(A9330,'Aux Área'!$A$4:$B$123,2,0),"-")</f>
        <v>PESADOS</v>
      </c>
    </row>
    <row r="9331" spans="1:30" x14ac:dyDescent="0.3">
      <c r="A9331" t="s">
        <v>2282</v>
      </c>
      <c r="B9331" t="s">
        <v>4679</v>
      </c>
      <c r="C9331" t="s">
        <v>14346</v>
      </c>
      <c r="D9331" t="s">
        <v>10122</v>
      </c>
      <c r="E9331" t="s">
        <v>9671</v>
      </c>
      <c r="F9331" t="s">
        <v>2285</v>
      </c>
      <c r="G9331" t="s">
        <v>1135</v>
      </c>
      <c r="H9331" t="s">
        <v>2275</v>
      </c>
      <c r="I9331" t="s">
        <v>1497</v>
      </c>
      <c r="J9331" t="s">
        <v>165</v>
      </c>
      <c r="K9331" t="s">
        <v>166</v>
      </c>
      <c r="L9331" t="s">
        <v>167</v>
      </c>
      <c r="M9331" t="s">
        <v>38</v>
      </c>
      <c r="N9331" t="s">
        <v>39</v>
      </c>
      <c r="O9331" s="23">
        <v>420</v>
      </c>
      <c r="P9331" s="9">
        <v>9.4600000000000009</v>
      </c>
      <c r="Q9331" t="s">
        <v>40</v>
      </c>
      <c r="R9331">
        <v>139062</v>
      </c>
      <c r="S9331" s="9">
        <v>44.38</v>
      </c>
      <c r="T9331" s="26">
        <v>4.99</v>
      </c>
      <c r="U9331" s="8">
        <v>221.46</v>
      </c>
      <c r="V9331" t="s">
        <v>112</v>
      </c>
      <c r="W9331" t="s">
        <v>2276</v>
      </c>
      <c r="X9331" t="s">
        <v>42</v>
      </c>
      <c r="Y9331" t="s">
        <v>2277</v>
      </c>
      <c r="AA9331" s="1">
        <f t="shared" si="871"/>
        <v>46126</v>
      </c>
      <c r="AB9331" s="2">
        <f t="shared" si="872"/>
        <v>4</v>
      </c>
      <c r="AC9331" s="2">
        <f t="shared" si="873"/>
        <v>2026</v>
      </c>
      <c r="AD9331" s="2" t="str">
        <f>IFERROR(VLOOKUP(A9331,'Aux Área'!$A$4:$B$123,2,0),"-")</f>
        <v>INSPEÇÃO</v>
      </c>
    </row>
    <row r="9332" spans="1:30" x14ac:dyDescent="0.3">
      <c r="A9332" t="s">
        <v>2041</v>
      </c>
      <c r="B9332" t="s">
        <v>2042</v>
      </c>
      <c r="C9332" t="s">
        <v>14347</v>
      </c>
      <c r="D9332" t="s">
        <v>3967</v>
      </c>
      <c r="E9332" t="s">
        <v>3968</v>
      </c>
      <c r="F9332" t="s">
        <v>2044</v>
      </c>
      <c r="G9332" t="s">
        <v>659</v>
      </c>
      <c r="H9332" t="s">
        <v>1996</v>
      </c>
      <c r="I9332" t="s">
        <v>1997</v>
      </c>
      <c r="J9332" t="s">
        <v>231</v>
      </c>
      <c r="K9332" t="s">
        <v>232</v>
      </c>
      <c r="L9332" t="s">
        <v>217</v>
      </c>
      <c r="M9332" t="s">
        <v>38</v>
      </c>
      <c r="N9332" t="s">
        <v>668</v>
      </c>
      <c r="O9332" s="23">
        <v>658</v>
      </c>
      <c r="P9332" s="9">
        <v>7.22</v>
      </c>
      <c r="Q9332" t="s">
        <v>40</v>
      </c>
      <c r="R9332">
        <v>46353</v>
      </c>
      <c r="S9332" s="9">
        <v>91.08</v>
      </c>
      <c r="T9332" s="26">
        <v>7.59</v>
      </c>
      <c r="U9332" s="8">
        <v>691.34</v>
      </c>
      <c r="V9332" t="s">
        <v>14348</v>
      </c>
      <c r="W9332" t="s">
        <v>1985</v>
      </c>
      <c r="X9332" t="s">
        <v>42</v>
      </c>
      <c r="Y9332" t="s">
        <v>1986</v>
      </c>
      <c r="AA9332" s="1">
        <f t="shared" si="871"/>
        <v>46126</v>
      </c>
      <c r="AB9332" s="2">
        <f t="shared" si="872"/>
        <v>4</v>
      </c>
      <c r="AC9332" s="2">
        <f t="shared" si="873"/>
        <v>2026</v>
      </c>
      <c r="AD9332" s="2" t="str">
        <f>IFERROR(VLOOKUP(A9332,'Aux Área'!$A$4:$B$123,2,0),"-")</f>
        <v>PESADOS</v>
      </c>
    </row>
    <row r="9333" spans="1:30" x14ac:dyDescent="0.3">
      <c r="A9333" t="s">
        <v>60</v>
      </c>
      <c r="B9333" t="s">
        <v>614</v>
      </c>
      <c r="C9333" t="s">
        <v>14349</v>
      </c>
      <c r="D9333" t="s">
        <v>1206</v>
      </c>
      <c r="E9333" t="s">
        <v>1207</v>
      </c>
      <c r="F9333" t="s">
        <v>61</v>
      </c>
      <c r="G9333" t="s">
        <v>35</v>
      </c>
      <c r="H9333" t="s">
        <v>36</v>
      </c>
      <c r="I9333" t="s">
        <v>37</v>
      </c>
      <c r="J9333" t="s">
        <v>1665</v>
      </c>
      <c r="K9333" t="s">
        <v>1666</v>
      </c>
      <c r="L9333" t="s">
        <v>301</v>
      </c>
      <c r="M9333" t="s">
        <v>38</v>
      </c>
      <c r="N9333" t="s">
        <v>39</v>
      </c>
      <c r="O9333" s="23">
        <v>370</v>
      </c>
      <c r="P9333" s="9">
        <v>11.59</v>
      </c>
      <c r="Q9333" t="s">
        <v>40</v>
      </c>
      <c r="R9333">
        <v>46200</v>
      </c>
      <c r="S9333" s="9">
        <v>31.93</v>
      </c>
      <c r="T9333" s="26">
        <v>4.6900000000000004</v>
      </c>
      <c r="U9333" s="8">
        <v>149.75</v>
      </c>
      <c r="V9333" t="s">
        <v>14350</v>
      </c>
      <c r="W9333" t="s">
        <v>2007</v>
      </c>
      <c r="X9333" t="s">
        <v>42</v>
      </c>
      <c r="Y9333" t="s">
        <v>1740</v>
      </c>
      <c r="AA9333" s="1">
        <f t="shared" si="871"/>
        <v>46126</v>
      </c>
      <c r="AB9333" s="2">
        <f t="shared" si="872"/>
        <v>4</v>
      </c>
      <c r="AC9333" s="2">
        <f t="shared" si="873"/>
        <v>2026</v>
      </c>
      <c r="AD9333" s="2" t="str">
        <f>IFERROR(VLOOKUP(A9333,'Aux Área'!$A$4:$B$123,2,0),"-")</f>
        <v>QSMS</v>
      </c>
    </row>
    <row r="9334" spans="1:30" x14ac:dyDescent="0.3">
      <c r="A9334" t="s">
        <v>2181</v>
      </c>
      <c r="B9334" t="s">
        <v>4595</v>
      </c>
      <c r="C9334" t="s">
        <v>14351</v>
      </c>
      <c r="D9334" t="s">
        <v>3107</v>
      </c>
      <c r="E9334" t="s">
        <v>3108</v>
      </c>
      <c r="F9334" t="s">
        <v>2184</v>
      </c>
      <c r="G9334" t="s">
        <v>1135</v>
      </c>
      <c r="H9334" t="s">
        <v>2185</v>
      </c>
      <c r="I9334" t="s">
        <v>2186</v>
      </c>
      <c r="J9334" t="s">
        <v>237</v>
      </c>
      <c r="K9334" t="s">
        <v>238</v>
      </c>
      <c r="L9334" t="s">
        <v>110</v>
      </c>
      <c r="M9334" t="s">
        <v>38</v>
      </c>
      <c r="N9334" t="s">
        <v>668</v>
      </c>
      <c r="O9334" s="23">
        <v>879</v>
      </c>
      <c r="P9334" s="9">
        <v>15.52</v>
      </c>
      <c r="Q9334" t="s">
        <v>40</v>
      </c>
      <c r="R9334">
        <v>175131</v>
      </c>
      <c r="S9334" s="9">
        <v>56.64</v>
      </c>
      <c r="T9334" s="26">
        <v>7.29</v>
      </c>
      <c r="U9334" s="8">
        <v>412.91</v>
      </c>
      <c r="V9334" t="s">
        <v>41</v>
      </c>
      <c r="W9334" t="s">
        <v>2007</v>
      </c>
      <c r="X9334" t="s">
        <v>42</v>
      </c>
      <c r="Y9334" t="s">
        <v>12261</v>
      </c>
      <c r="AA9334" s="1">
        <f t="shared" si="871"/>
        <v>46126</v>
      </c>
      <c r="AB9334" s="2">
        <f t="shared" si="872"/>
        <v>4</v>
      </c>
      <c r="AC9334" s="2">
        <f t="shared" si="873"/>
        <v>2026</v>
      </c>
      <c r="AD9334" s="2" t="str">
        <f>IFERROR(VLOOKUP(A9334,'Aux Área'!$A$4:$B$123,2,0),"-")</f>
        <v>INSPEÇÃO</v>
      </c>
    </row>
    <row r="9335" spans="1:30" x14ac:dyDescent="0.3">
      <c r="A9335" t="s">
        <v>2574</v>
      </c>
      <c r="B9335" t="s">
        <v>2575</v>
      </c>
      <c r="C9335" t="s">
        <v>14352</v>
      </c>
      <c r="D9335" t="s">
        <v>3768</v>
      </c>
      <c r="E9335" t="s">
        <v>3769</v>
      </c>
      <c r="F9335" t="s">
        <v>2577</v>
      </c>
      <c r="G9335" t="s">
        <v>659</v>
      </c>
      <c r="H9335" t="s">
        <v>2215</v>
      </c>
      <c r="I9335" t="s">
        <v>667</v>
      </c>
      <c r="J9335" t="s">
        <v>370</v>
      </c>
      <c r="K9335" t="s">
        <v>371</v>
      </c>
      <c r="L9335" t="s">
        <v>124</v>
      </c>
      <c r="M9335" t="s">
        <v>38</v>
      </c>
      <c r="N9335" t="s">
        <v>668</v>
      </c>
      <c r="O9335" s="23">
        <v>224</v>
      </c>
      <c r="P9335" s="9">
        <v>4.82</v>
      </c>
      <c r="Q9335" t="s">
        <v>40</v>
      </c>
      <c r="R9335">
        <v>11424</v>
      </c>
      <c r="S9335" s="9">
        <v>46.51</v>
      </c>
      <c r="T9335" s="26">
        <v>7.5910000000000002</v>
      </c>
      <c r="U9335" s="8">
        <v>353.06</v>
      </c>
      <c r="V9335" t="s">
        <v>14353</v>
      </c>
      <c r="W9335" t="s">
        <v>2007</v>
      </c>
      <c r="X9335" t="s">
        <v>42</v>
      </c>
      <c r="Y9335" t="s">
        <v>1740</v>
      </c>
      <c r="AA9335" s="1">
        <f t="shared" si="871"/>
        <v>46126</v>
      </c>
      <c r="AB9335" s="2">
        <f t="shared" si="872"/>
        <v>4</v>
      </c>
      <c r="AC9335" s="2">
        <f t="shared" si="873"/>
        <v>2026</v>
      </c>
      <c r="AD9335" s="2" t="str">
        <f>IFERROR(VLOOKUP(A9335,'Aux Área'!$A$4:$B$123,2,0),"-")</f>
        <v>APH</v>
      </c>
    </row>
    <row r="9336" spans="1:30" x14ac:dyDescent="0.3">
      <c r="A9336" t="s">
        <v>1295</v>
      </c>
      <c r="B9336" t="s">
        <v>1753</v>
      </c>
      <c r="C9336" t="s">
        <v>14354</v>
      </c>
      <c r="D9336" t="s">
        <v>1297</v>
      </c>
      <c r="E9336" t="s">
        <v>2221</v>
      </c>
      <c r="F9336" t="s">
        <v>1299</v>
      </c>
      <c r="G9336" t="s">
        <v>1135</v>
      </c>
      <c r="H9336" t="s">
        <v>1301</v>
      </c>
      <c r="I9336" t="s">
        <v>839</v>
      </c>
      <c r="J9336" t="s">
        <v>237</v>
      </c>
      <c r="K9336" t="s">
        <v>238</v>
      </c>
      <c r="L9336" t="s">
        <v>110</v>
      </c>
      <c r="M9336" t="s">
        <v>38</v>
      </c>
      <c r="N9336" t="s">
        <v>39</v>
      </c>
      <c r="O9336" s="23">
        <v>0</v>
      </c>
      <c r="P9336" s="23">
        <v>0</v>
      </c>
      <c r="Q9336" t="s">
        <v>40</v>
      </c>
      <c r="R9336" t="s">
        <v>15244</v>
      </c>
      <c r="S9336" s="9">
        <v>53.72</v>
      </c>
      <c r="T9336" s="26">
        <v>4.1900000000000004</v>
      </c>
      <c r="U9336" s="8">
        <v>225.09</v>
      </c>
      <c r="V9336" t="s">
        <v>41</v>
      </c>
      <c r="W9336" t="s">
        <v>2007</v>
      </c>
      <c r="X9336" t="s">
        <v>42</v>
      </c>
      <c r="Y9336" t="s">
        <v>1740</v>
      </c>
      <c r="AA9336" s="1">
        <f t="shared" si="871"/>
        <v>46126</v>
      </c>
      <c r="AB9336" s="2">
        <f t="shared" si="872"/>
        <v>4</v>
      </c>
      <c r="AC9336" s="2">
        <f t="shared" si="873"/>
        <v>2026</v>
      </c>
      <c r="AD9336" s="2" t="str">
        <f>IFERROR(VLOOKUP(A9336,'Aux Área'!$A$4:$B$123,2,0),"-")</f>
        <v>LUCCA JR - OP</v>
      </c>
    </row>
    <row r="9337" spans="1:30" x14ac:dyDescent="0.3">
      <c r="A9337" t="s">
        <v>5543</v>
      </c>
      <c r="B9337" t="s">
        <v>11845</v>
      </c>
      <c r="C9337" t="s">
        <v>14355</v>
      </c>
      <c r="D9337" t="s">
        <v>3410</v>
      </c>
      <c r="E9337" t="s">
        <v>3411</v>
      </c>
      <c r="F9337" t="s">
        <v>6207</v>
      </c>
      <c r="G9337" t="s">
        <v>1135</v>
      </c>
      <c r="H9337" t="s">
        <v>5545</v>
      </c>
      <c r="I9337" t="s">
        <v>839</v>
      </c>
      <c r="J9337" t="s">
        <v>231</v>
      </c>
      <c r="K9337" t="s">
        <v>232</v>
      </c>
      <c r="L9337" t="s">
        <v>217</v>
      </c>
      <c r="M9337" t="s">
        <v>38</v>
      </c>
      <c r="N9337" t="s">
        <v>39</v>
      </c>
      <c r="O9337" s="23">
        <v>391</v>
      </c>
      <c r="P9337" s="9">
        <v>9.1999999999999993</v>
      </c>
      <c r="Q9337" t="s">
        <v>40</v>
      </c>
      <c r="R9337">
        <v>53412</v>
      </c>
      <c r="S9337" s="9">
        <v>42.5</v>
      </c>
      <c r="T9337" s="26">
        <v>4.7910000000000004</v>
      </c>
      <c r="U9337" s="8">
        <v>203.62</v>
      </c>
      <c r="V9337" t="s">
        <v>14356</v>
      </c>
      <c r="W9337" t="s">
        <v>2276</v>
      </c>
      <c r="X9337" t="s">
        <v>42</v>
      </c>
      <c r="Y9337" t="s">
        <v>2277</v>
      </c>
      <c r="AA9337" s="1">
        <f t="shared" si="871"/>
        <v>46126</v>
      </c>
      <c r="AB9337" s="2">
        <f t="shared" si="872"/>
        <v>4</v>
      </c>
      <c r="AC9337" s="2">
        <f t="shared" si="873"/>
        <v>2026</v>
      </c>
      <c r="AD9337" s="2" t="str">
        <f>IFERROR(VLOOKUP(A9337,'Aux Área'!$A$4:$B$123,2,0),"-")</f>
        <v>INSPEÇÃO</v>
      </c>
    </row>
    <row r="9338" spans="1:30" x14ac:dyDescent="0.3">
      <c r="A9338" t="s">
        <v>2260</v>
      </c>
      <c r="B9338" t="s">
        <v>113</v>
      </c>
      <c r="C9338" t="s">
        <v>14357</v>
      </c>
      <c r="D9338" t="s">
        <v>4423</v>
      </c>
      <c r="E9338" t="s">
        <v>4424</v>
      </c>
      <c r="F9338" t="s">
        <v>2262</v>
      </c>
      <c r="G9338" t="s">
        <v>35</v>
      </c>
      <c r="H9338" t="s">
        <v>2263</v>
      </c>
      <c r="I9338" t="s">
        <v>2186</v>
      </c>
      <c r="J9338" t="s">
        <v>409</v>
      </c>
      <c r="K9338" t="s">
        <v>410</v>
      </c>
      <c r="L9338" t="s">
        <v>141</v>
      </c>
      <c r="M9338" t="s">
        <v>38</v>
      </c>
      <c r="N9338" t="s">
        <v>668</v>
      </c>
      <c r="O9338" s="23">
        <v>850</v>
      </c>
      <c r="P9338" s="9">
        <v>15.43</v>
      </c>
      <c r="Q9338" t="s">
        <v>40</v>
      </c>
      <c r="R9338">
        <v>139899</v>
      </c>
      <c r="S9338" s="9">
        <v>55.09</v>
      </c>
      <c r="T9338" s="26">
        <v>7.79</v>
      </c>
      <c r="U9338" s="8">
        <v>429.16</v>
      </c>
      <c r="V9338" t="s">
        <v>14358</v>
      </c>
      <c r="W9338" t="s">
        <v>2007</v>
      </c>
      <c r="X9338" t="s">
        <v>42</v>
      </c>
      <c r="Y9338" t="s">
        <v>1740</v>
      </c>
      <c r="AA9338" s="1">
        <f t="shared" si="871"/>
        <v>46126</v>
      </c>
      <c r="AB9338" s="2">
        <f t="shared" si="872"/>
        <v>4</v>
      </c>
      <c r="AC9338" s="2">
        <f t="shared" si="873"/>
        <v>2026</v>
      </c>
      <c r="AD9338" s="2" t="str">
        <f>IFERROR(VLOOKUP(A9338,'Aux Área'!$A$4:$B$123,2,0),"-")</f>
        <v>INSPEÇÃO</v>
      </c>
    </row>
    <row r="9339" spans="1:30" x14ac:dyDescent="0.3">
      <c r="A9339" t="s">
        <v>2691</v>
      </c>
      <c r="B9339" t="s">
        <v>2692</v>
      </c>
      <c r="C9339" t="s">
        <v>14359</v>
      </c>
      <c r="D9339" t="s">
        <v>2142</v>
      </c>
      <c r="E9339" t="s">
        <v>2143</v>
      </c>
      <c r="F9339" t="s">
        <v>5979</v>
      </c>
      <c r="G9339" t="s">
        <v>1635</v>
      </c>
      <c r="H9339" t="s">
        <v>2635</v>
      </c>
      <c r="I9339" t="s">
        <v>37</v>
      </c>
      <c r="J9339" t="s">
        <v>165</v>
      </c>
      <c r="K9339" t="s">
        <v>166</v>
      </c>
      <c r="L9339" t="s">
        <v>167</v>
      </c>
      <c r="M9339" t="s">
        <v>38</v>
      </c>
      <c r="N9339" t="s">
        <v>39</v>
      </c>
      <c r="O9339" s="23">
        <v>176</v>
      </c>
      <c r="P9339" s="9">
        <v>6.09</v>
      </c>
      <c r="Q9339" t="s">
        <v>40</v>
      </c>
      <c r="R9339">
        <v>28154</v>
      </c>
      <c r="S9339" s="9">
        <v>28.89</v>
      </c>
      <c r="T9339" s="26">
        <v>4.9909999999999997</v>
      </c>
      <c r="U9339" s="8">
        <v>144.19</v>
      </c>
      <c r="V9339" t="s">
        <v>112</v>
      </c>
      <c r="W9339" t="s">
        <v>2007</v>
      </c>
      <c r="X9339" t="s">
        <v>42</v>
      </c>
      <c r="Y9339" t="s">
        <v>1740</v>
      </c>
      <c r="AA9339" s="1">
        <f t="shared" si="871"/>
        <v>46126</v>
      </c>
      <c r="AB9339" s="2">
        <f t="shared" si="872"/>
        <v>4</v>
      </c>
      <c r="AC9339" s="2">
        <f t="shared" si="873"/>
        <v>2026</v>
      </c>
      <c r="AD9339" s="2" t="str">
        <f>IFERROR(VLOOKUP(A9339,'Aux Área'!$A$4:$B$123,2,0),"-")</f>
        <v>TI</v>
      </c>
    </row>
    <row r="9340" spans="1:30" x14ac:dyDescent="0.3">
      <c r="A9340" t="s">
        <v>2208</v>
      </c>
      <c r="B9340" t="s">
        <v>2544</v>
      </c>
      <c r="C9340" t="s">
        <v>14360</v>
      </c>
      <c r="D9340" t="s">
        <v>10831</v>
      </c>
      <c r="E9340" t="s">
        <v>10832</v>
      </c>
      <c r="F9340" t="s">
        <v>2210</v>
      </c>
      <c r="G9340" t="s">
        <v>1135</v>
      </c>
      <c r="H9340" t="s">
        <v>2211</v>
      </c>
      <c r="I9340" t="s">
        <v>37</v>
      </c>
      <c r="J9340" t="s">
        <v>169</v>
      </c>
      <c r="K9340" t="s">
        <v>170</v>
      </c>
      <c r="L9340" t="s">
        <v>124</v>
      </c>
      <c r="M9340" t="s">
        <v>38</v>
      </c>
      <c r="N9340" t="s">
        <v>668</v>
      </c>
      <c r="O9340" s="23">
        <v>299</v>
      </c>
      <c r="P9340" s="9">
        <v>5.01</v>
      </c>
      <c r="Q9340" t="s">
        <v>40</v>
      </c>
      <c r="R9340">
        <v>17222</v>
      </c>
      <c r="S9340" s="9">
        <v>59.64</v>
      </c>
      <c r="T9340" s="26">
        <v>7.39</v>
      </c>
      <c r="U9340" s="8">
        <v>440.74</v>
      </c>
      <c r="V9340" t="s">
        <v>41</v>
      </c>
      <c r="W9340" t="s">
        <v>2007</v>
      </c>
      <c r="X9340" t="s">
        <v>42</v>
      </c>
      <c r="Y9340" t="s">
        <v>1740</v>
      </c>
      <c r="AA9340" s="1">
        <f t="shared" si="871"/>
        <v>46126</v>
      </c>
      <c r="AB9340" s="2">
        <f t="shared" si="872"/>
        <v>4</v>
      </c>
      <c r="AC9340" s="2">
        <f t="shared" si="873"/>
        <v>2026</v>
      </c>
      <c r="AD9340" s="2" t="str">
        <f>IFERROR(VLOOKUP(A9340,'Aux Área'!$A$4:$B$123,2,0),"-")</f>
        <v>APH</v>
      </c>
    </row>
    <row r="9341" spans="1:30" x14ac:dyDescent="0.3">
      <c r="A9341" t="s">
        <v>50</v>
      </c>
      <c r="B9341" t="s">
        <v>324</v>
      </c>
      <c r="C9341" t="s">
        <v>14361</v>
      </c>
      <c r="D9341" t="s">
        <v>326</v>
      </c>
      <c r="E9341" t="s">
        <v>327</v>
      </c>
      <c r="F9341" t="s">
        <v>51</v>
      </c>
      <c r="G9341" t="s">
        <v>35</v>
      </c>
      <c r="H9341" t="s">
        <v>36</v>
      </c>
      <c r="I9341" t="s">
        <v>37</v>
      </c>
      <c r="J9341" t="s">
        <v>122</v>
      </c>
      <c r="K9341" t="s">
        <v>123</v>
      </c>
      <c r="L9341" t="s">
        <v>124</v>
      </c>
      <c r="M9341" t="s">
        <v>38</v>
      </c>
      <c r="N9341" t="s">
        <v>39</v>
      </c>
      <c r="O9341" s="23">
        <v>257</v>
      </c>
      <c r="P9341" s="9">
        <v>7.51</v>
      </c>
      <c r="Q9341" t="s">
        <v>40</v>
      </c>
      <c r="R9341">
        <v>27663</v>
      </c>
      <c r="S9341" s="9">
        <v>34.24</v>
      </c>
      <c r="T9341" s="26">
        <v>4.59</v>
      </c>
      <c r="U9341" s="8">
        <v>157.16</v>
      </c>
      <c r="V9341" t="s">
        <v>246</v>
      </c>
      <c r="W9341" t="s">
        <v>2007</v>
      </c>
      <c r="X9341" t="s">
        <v>42</v>
      </c>
      <c r="Y9341" t="s">
        <v>1740</v>
      </c>
      <c r="AA9341" s="1">
        <f t="shared" si="871"/>
        <v>46126</v>
      </c>
      <c r="AB9341" s="2">
        <f t="shared" si="872"/>
        <v>4</v>
      </c>
      <c r="AC9341" s="2">
        <f t="shared" si="873"/>
        <v>2026</v>
      </c>
      <c r="AD9341" s="2" t="str">
        <f>IFERROR(VLOOKUP(A9341,'Aux Área'!$A$4:$B$123,2,0),"-")</f>
        <v>TI</v>
      </c>
    </row>
    <row r="9342" spans="1:30" x14ac:dyDescent="0.3">
      <c r="A9342" t="s">
        <v>2547</v>
      </c>
      <c r="B9342" t="s">
        <v>2548</v>
      </c>
      <c r="C9342" t="s">
        <v>14362</v>
      </c>
      <c r="D9342" t="s">
        <v>10631</v>
      </c>
      <c r="E9342" t="s">
        <v>10632</v>
      </c>
      <c r="F9342" t="s">
        <v>2550</v>
      </c>
      <c r="G9342" t="s">
        <v>659</v>
      </c>
      <c r="H9342" t="s">
        <v>2215</v>
      </c>
      <c r="I9342" t="s">
        <v>667</v>
      </c>
      <c r="J9342" t="s">
        <v>165</v>
      </c>
      <c r="K9342" t="s">
        <v>166</v>
      </c>
      <c r="L9342" t="s">
        <v>167</v>
      </c>
      <c r="M9342" t="s">
        <v>38</v>
      </c>
      <c r="N9342" t="s">
        <v>668</v>
      </c>
      <c r="O9342" s="23">
        <v>377</v>
      </c>
      <c r="P9342" s="9">
        <v>4.71</v>
      </c>
      <c r="Q9342" t="s">
        <v>40</v>
      </c>
      <c r="R9342">
        <v>17819</v>
      </c>
      <c r="S9342" s="9">
        <v>80</v>
      </c>
      <c r="T9342" s="26">
        <v>7.99</v>
      </c>
      <c r="U9342" s="8">
        <v>639.22</v>
      </c>
      <c r="V9342" t="s">
        <v>112</v>
      </c>
      <c r="W9342" t="s">
        <v>2007</v>
      </c>
      <c r="X9342" t="s">
        <v>42</v>
      </c>
      <c r="Y9342" t="s">
        <v>1740</v>
      </c>
      <c r="AA9342" s="1">
        <f t="shared" si="871"/>
        <v>46126</v>
      </c>
      <c r="AB9342" s="2">
        <f t="shared" si="872"/>
        <v>4</v>
      </c>
      <c r="AC9342" s="2">
        <f t="shared" si="873"/>
        <v>2026</v>
      </c>
      <c r="AD9342" s="2" t="str">
        <f>IFERROR(VLOOKUP(A9342,'Aux Área'!$A$4:$B$123,2,0),"-")</f>
        <v>APH</v>
      </c>
    </row>
    <row r="9343" spans="1:30" x14ac:dyDescent="0.3">
      <c r="A9343" t="s">
        <v>12958</v>
      </c>
      <c r="B9343" t="s">
        <v>2315</v>
      </c>
      <c r="C9343" t="s">
        <v>14363</v>
      </c>
      <c r="D9343" t="s">
        <v>3243</v>
      </c>
      <c r="E9343" t="s">
        <v>3244</v>
      </c>
      <c r="F9343" t="s">
        <v>12960</v>
      </c>
      <c r="G9343" t="s">
        <v>1135</v>
      </c>
      <c r="H9343" t="s">
        <v>1301</v>
      </c>
      <c r="I9343" t="s">
        <v>839</v>
      </c>
      <c r="J9343" t="s">
        <v>11506</v>
      </c>
      <c r="K9343" t="s">
        <v>11507</v>
      </c>
      <c r="L9343" t="s">
        <v>84</v>
      </c>
      <c r="M9343" t="s">
        <v>38</v>
      </c>
      <c r="N9343" t="s">
        <v>39</v>
      </c>
      <c r="O9343" s="23">
        <v>361</v>
      </c>
      <c r="P9343" s="9">
        <v>7.8</v>
      </c>
      <c r="Q9343" t="s">
        <v>40</v>
      </c>
      <c r="R9343">
        <v>173466</v>
      </c>
      <c r="S9343" s="9">
        <v>46.3</v>
      </c>
      <c r="T9343" s="26">
        <v>4.99</v>
      </c>
      <c r="U9343" s="8">
        <v>231.04</v>
      </c>
      <c r="V9343" t="s">
        <v>112</v>
      </c>
      <c r="W9343" t="s">
        <v>2276</v>
      </c>
      <c r="X9343" t="s">
        <v>42</v>
      </c>
      <c r="Y9343" t="s">
        <v>12261</v>
      </c>
      <c r="AA9343" s="1">
        <f t="shared" si="871"/>
        <v>46126</v>
      </c>
      <c r="AB9343" s="2">
        <f t="shared" si="872"/>
        <v>4</v>
      </c>
      <c r="AC9343" s="2">
        <f t="shared" si="873"/>
        <v>2026</v>
      </c>
      <c r="AD9343" s="2" t="str">
        <f>IFERROR(VLOOKUP(A9343,'Aux Área'!$A$4:$B$123,2,0),"-")</f>
        <v>INSPEÇÃO</v>
      </c>
    </row>
    <row r="9344" spans="1:30" x14ac:dyDescent="0.3">
      <c r="A9344" t="s">
        <v>2638</v>
      </c>
      <c r="B9344" t="s">
        <v>4593</v>
      </c>
      <c r="C9344" t="s">
        <v>14364</v>
      </c>
      <c r="D9344" t="s">
        <v>4358</v>
      </c>
      <c r="E9344" t="s">
        <v>4359</v>
      </c>
      <c r="F9344" t="s">
        <v>2641</v>
      </c>
      <c r="G9344" t="s">
        <v>1135</v>
      </c>
      <c r="H9344" t="s">
        <v>2275</v>
      </c>
      <c r="I9344" t="s">
        <v>1497</v>
      </c>
      <c r="J9344" t="s">
        <v>650</v>
      </c>
      <c r="K9344" t="s">
        <v>651</v>
      </c>
      <c r="L9344" t="s">
        <v>124</v>
      </c>
      <c r="M9344" t="s">
        <v>38</v>
      </c>
      <c r="N9344" t="s">
        <v>39</v>
      </c>
      <c r="O9344" s="23">
        <v>443</v>
      </c>
      <c r="P9344" s="9">
        <v>14.72</v>
      </c>
      <c r="Q9344" t="s">
        <v>40</v>
      </c>
      <c r="R9344">
        <v>148202</v>
      </c>
      <c r="S9344" s="9">
        <v>30.09</v>
      </c>
      <c r="T9344" s="26">
        <v>4.6310000000000002</v>
      </c>
      <c r="U9344" s="8">
        <v>139.34</v>
      </c>
      <c r="V9344" t="s">
        <v>14365</v>
      </c>
      <c r="W9344" t="s">
        <v>2276</v>
      </c>
      <c r="X9344" t="s">
        <v>42</v>
      </c>
      <c r="Y9344" t="s">
        <v>2277</v>
      </c>
      <c r="AA9344" s="1">
        <f t="shared" si="871"/>
        <v>46126</v>
      </c>
      <c r="AB9344" s="2">
        <f t="shared" si="872"/>
        <v>4</v>
      </c>
      <c r="AC9344" s="2">
        <f t="shared" si="873"/>
        <v>2026</v>
      </c>
      <c r="AD9344" s="2" t="str">
        <f>IFERROR(VLOOKUP(A9344,'Aux Área'!$A$4:$B$123,2,0),"-")</f>
        <v>INSPEÇÃO</v>
      </c>
    </row>
    <row r="9345" spans="1:30" x14ac:dyDescent="0.3">
      <c r="A9345" t="s">
        <v>68</v>
      </c>
      <c r="B9345" t="s">
        <v>296</v>
      </c>
      <c r="C9345" t="s">
        <v>14366</v>
      </c>
      <c r="D9345" t="s">
        <v>1562</v>
      </c>
      <c r="E9345" t="s">
        <v>1563</v>
      </c>
      <c r="F9345" t="s">
        <v>69</v>
      </c>
      <c r="G9345" t="s">
        <v>35</v>
      </c>
      <c r="H9345" t="s">
        <v>36</v>
      </c>
      <c r="I9345" t="s">
        <v>37</v>
      </c>
      <c r="J9345" t="s">
        <v>275</v>
      </c>
      <c r="K9345" t="s">
        <v>276</v>
      </c>
      <c r="L9345" t="s">
        <v>124</v>
      </c>
      <c r="M9345" t="s">
        <v>38</v>
      </c>
      <c r="N9345" t="s">
        <v>39</v>
      </c>
      <c r="O9345" s="23">
        <v>246</v>
      </c>
      <c r="P9345" s="9">
        <v>9.49</v>
      </c>
      <c r="Q9345" t="s">
        <v>40</v>
      </c>
      <c r="R9345">
        <v>57416</v>
      </c>
      <c r="S9345" s="9">
        <v>25.91</v>
      </c>
      <c r="T9345" s="26">
        <v>4.79</v>
      </c>
      <c r="U9345" s="8">
        <v>124.11</v>
      </c>
      <c r="V9345" t="s">
        <v>14367</v>
      </c>
      <c r="W9345" t="s">
        <v>2007</v>
      </c>
      <c r="X9345" t="s">
        <v>42</v>
      </c>
      <c r="Y9345" t="s">
        <v>1740</v>
      </c>
      <c r="AA9345" s="1">
        <f t="shared" si="871"/>
        <v>46126</v>
      </c>
      <c r="AB9345" s="2">
        <f t="shared" si="872"/>
        <v>4</v>
      </c>
      <c r="AC9345" s="2">
        <f t="shared" si="873"/>
        <v>2026</v>
      </c>
      <c r="AD9345" s="2" t="str">
        <f>IFERROR(VLOOKUP(A9345,'Aux Área'!$A$4:$B$123,2,0),"-")</f>
        <v>OPERAÇÃO</v>
      </c>
    </row>
    <row r="9346" spans="1:30" x14ac:dyDescent="0.3">
      <c r="A9346" t="s">
        <v>1069</v>
      </c>
      <c r="B9346" t="s">
        <v>11027</v>
      </c>
      <c r="C9346" t="s">
        <v>14368</v>
      </c>
      <c r="D9346" t="s">
        <v>2169</v>
      </c>
      <c r="E9346" t="s">
        <v>2170</v>
      </c>
      <c r="F9346" t="s">
        <v>1071</v>
      </c>
      <c r="G9346" t="s">
        <v>35</v>
      </c>
      <c r="H9346" t="s">
        <v>36</v>
      </c>
      <c r="I9346" t="s">
        <v>37</v>
      </c>
      <c r="J9346" t="s">
        <v>172</v>
      </c>
      <c r="K9346" t="s">
        <v>173</v>
      </c>
      <c r="L9346" t="s">
        <v>124</v>
      </c>
      <c r="M9346" t="s">
        <v>38</v>
      </c>
      <c r="N9346" t="s">
        <v>39</v>
      </c>
      <c r="O9346" s="23">
        <v>416</v>
      </c>
      <c r="P9346" s="9">
        <v>9.67</v>
      </c>
      <c r="Q9346" t="s">
        <v>40</v>
      </c>
      <c r="R9346">
        <v>24363</v>
      </c>
      <c r="S9346" s="9">
        <v>43</v>
      </c>
      <c r="T9346" s="26">
        <v>4.79</v>
      </c>
      <c r="U9346" s="8">
        <v>205.97</v>
      </c>
      <c r="V9346" t="s">
        <v>14369</v>
      </c>
      <c r="W9346" t="s">
        <v>2007</v>
      </c>
      <c r="X9346" t="s">
        <v>42</v>
      </c>
      <c r="Y9346" t="s">
        <v>1740</v>
      </c>
      <c r="AA9346" s="1">
        <f t="shared" si="871"/>
        <v>46126</v>
      </c>
      <c r="AB9346" s="2">
        <f t="shared" si="872"/>
        <v>4</v>
      </c>
      <c r="AC9346" s="2">
        <f t="shared" si="873"/>
        <v>2026</v>
      </c>
      <c r="AD9346" s="2" t="str">
        <f>IFERROR(VLOOKUP(A9346,'Aux Área'!$A$4:$B$123,2,0),"-")</f>
        <v>FACILITIES</v>
      </c>
    </row>
    <row r="9347" spans="1:30" x14ac:dyDescent="0.3">
      <c r="A9347" t="s">
        <v>2643</v>
      </c>
      <c r="B9347" t="s">
        <v>2307</v>
      </c>
      <c r="C9347" t="s">
        <v>14370</v>
      </c>
      <c r="D9347" t="s">
        <v>7196</v>
      </c>
      <c r="E9347" t="s">
        <v>7197</v>
      </c>
      <c r="F9347" t="s">
        <v>2646</v>
      </c>
      <c r="G9347" t="s">
        <v>1300</v>
      </c>
      <c r="H9347" t="s">
        <v>1301</v>
      </c>
      <c r="I9347" t="s">
        <v>37</v>
      </c>
      <c r="J9347" t="s">
        <v>122</v>
      </c>
      <c r="K9347" t="s">
        <v>123</v>
      </c>
      <c r="L9347" t="s">
        <v>124</v>
      </c>
      <c r="M9347" t="s">
        <v>38</v>
      </c>
      <c r="N9347" t="s">
        <v>39</v>
      </c>
      <c r="O9347" s="23">
        <v>358</v>
      </c>
      <c r="P9347" s="9">
        <v>8.7899999999999991</v>
      </c>
      <c r="Q9347" t="s">
        <v>40</v>
      </c>
      <c r="R9347">
        <v>156143</v>
      </c>
      <c r="S9347" s="9">
        <v>40.74</v>
      </c>
      <c r="T9347" s="26">
        <v>4.59</v>
      </c>
      <c r="U9347" s="8">
        <v>187</v>
      </c>
      <c r="V9347" t="s">
        <v>112</v>
      </c>
      <c r="W9347" t="s">
        <v>2276</v>
      </c>
      <c r="X9347" t="s">
        <v>42</v>
      </c>
      <c r="Y9347" t="s">
        <v>2277</v>
      </c>
      <c r="AA9347" s="1">
        <f t="shared" si="871"/>
        <v>46127</v>
      </c>
      <c r="AB9347" s="2">
        <f t="shared" si="872"/>
        <v>4</v>
      </c>
      <c r="AC9347" s="2">
        <f t="shared" si="873"/>
        <v>2026</v>
      </c>
      <c r="AD9347" s="2" t="str">
        <f>IFERROR(VLOOKUP(A9347,'Aux Área'!$A$4:$B$123,2,0),"-")</f>
        <v>INSPEÇÃO</v>
      </c>
    </row>
    <row r="9348" spans="1:30" x14ac:dyDescent="0.3">
      <c r="A9348" t="s">
        <v>52</v>
      </c>
      <c r="B9348" t="s">
        <v>1449</v>
      </c>
      <c r="C9348" t="s">
        <v>14371</v>
      </c>
      <c r="D9348" t="s">
        <v>3197</v>
      </c>
      <c r="E9348" t="s">
        <v>3198</v>
      </c>
      <c r="F9348" t="s">
        <v>53</v>
      </c>
      <c r="G9348" t="s">
        <v>35</v>
      </c>
      <c r="H9348" t="s">
        <v>36</v>
      </c>
      <c r="I9348" t="s">
        <v>37</v>
      </c>
      <c r="J9348" t="s">
        <v>356</v>
      </c>
      <c r="K9348" t="s">
        <v>357</v>
      </c>
      <c r="L9348" t="s">
        <v>124</v>
      </c>
      <c r="M9348" t="s">
        <v>38</v>
      </c>
      <c r="N9348" t="s">
        <v>39</v>
      </c>
      <c r="O9348" s="23">
        <v>402</v>
      </c>
      <c r="P9348" s="9">
        <v>10.51</v>
      </c>
      <c r="Q9348" t="s">
        <v>40</v>
      </c>
      <c r="R9348">
        <v>97730</v>
      </c>
      <c r="S9348" s="9">
        <v>38.25</v>
      </c>
      <c r="T9348" s="26">
        <v>4.79</v>
      </c>
      <c r="U9348" s="8">
        <v>183.22</v>
      </c>
      <c r="V9348" t="s">
        <v>14372</v>
      </c>
      <c r="W9348" t="s">
        <v>2007</v>
      </c>
      <c r="X9348" t="s">
        <v>42</v>
      </c>
      <c r="Y9348" t="s">
        <v>1740</v>
      </c>
      <c r="AA9348" s="1">
        <f t="shared" si="871"/>
        <v>46127</v>
      </c>
      <c r="AB9348" s="2">
        <f t="shared" si="872"/>
        <v>4</v>
      </c>
      <c r="AC9348" s="2">
        <f t="shared" si="873"/>
        <v>2026</v>
      </c>
      <c r="AD9348" s="2" t="str">
        <f>IFERROR(VLOOKUP(A9348,'Aux Área'!$A$4:$B$123,2,0),"-")</f>
        <v>OPERAÇÃO</v>
      </c>
    </row>
    <row r="9349" spans="1:30" x14ac:dyDescent="0.3">
      <c r="A9349" t="s">
        <v>2306</v>
      </c>
      <c r="B9349" t="s">
        <v>4613</v>
      </c>
      <c r="C9349" t="s">
        <v>14373</v>
      </c>
      <c r="D9349" t="s">
        <v>3212</v>
      </c>
      <c r="E9349" t="s">
        <v>3213</v>
      </c>
      <c r="F9349" t="s">
        <v>2309</v>
      </c>
      <c r="G9349" t="s">
        <v>1135</v>
      </c>
      <c r="H9349" t="s">
        <v>2275</v>
      </c>
      <c r="I9349" t="s">
        <v>1497</v>
      </c>
      <c r="J9349" t="s">
        <v>1665</v>
      </c>
      <c r="K9349" t="s">
        <v>1666</v>
      </c>
      <c r="L9349" t="s">
        <v>301</v>
      </c>
      <c r="M9349" t="s">
        <v>38</v>
      </c>
      <c r="N9349" t="s">
        <v>39</v>
      </c>
      <c r="O9349" s="23">
        <v>370</v>
      </c>
      <c r="P9349" s="9">
        <v>9.18</v>
      </c>
      <c r="Q9349" t="s">
        <v>40</v>
      </c>
      <c r="R9349">
        <v>160695</v>
      </c>
      <c r="S9349" s="9">
        <v>40.299999999999997</v>
      </c>
      <c r="T9349" s="26">
        <v>4.6900000000000004</v>
      </c>
      <c r="U9349" s="8">
        <v>189.01</v>
      </c>
      <c r="V9349" t="s">
        <v>14374</v>
      </c>
      <c r="W9349" t="s">
        <v>2276</v>
      </c>
      <c r="X9349" t="s">
        <v>42</v>
      </c>
      <c r="Y9349" t="s">
        <v>2277</v>
      </c>
      <c r="AA9349" s="1">
        <f t="shared" si="871"/>
        <v>46127</v>
      </c>
      <c r="AB9349" s="2">
        <f t="shared" si="872"/>
        <v>4</v>
      </c>
      <c r="AC9349" s="2">
        <f t="shared" si="873"/>
        <v>2026</v>
      </c>
      <c r="AD9349" s="2" t="str">
        <f>IFERROR(VLOOKUP(A9349,'Aux Área'!$A$4:$B$123,2,0),"-")</f>
        <v>INSPEÇÃO</v>
      </c>
    </row>
    <row r="9350" spans="1:30" x14ac:dyDescent="0.3">
      <c r="A9350" t="s">
        <v>2638</v>
      </c>
      <c r="B9350" t="s">
        <v>4593</v>
      </c>
      <c r="C9350" t="s">
        <v>14375</v>
      </c>
      <c r="D9350" t="s">
        <v>4358</v>
      </c>
      <c r="E9350" t="s">
        <v>4359</v>
      </c>
      <c r="F9350" t="s">
        <v>2641</v>
      </c>
      <c r="G9350" t="s">
        <v>1135</v>
      </c>
      <c r="H9350" t="s">
        <v>2275</v>
      </c>
      <c r="I9350" t="s">
        <v>1497</v>
      </c>
      <c r="J9350" t="s">
        <v>275</v>
      </c>
      <c r="K9350" t="s">
        <v>276</v>
      </c>
      <c r="L9350" t="s">
        <v>124</v>
      </c>
      <c r="M9350" t="s">
        <v>38</v>
      </c>
      <c r="N9350" t="s">
        <v>39</v>
      </c>
      <c r="O9350" s="23">
        <v>286</v>
      </c>
      <c r="P9350" s="9">
        <v>6.52</v>
      </c>
      <c r="Q9350" t="s">
        <v>40</v>
      </c>
      <c r="R9350">
        <v>148488</v>
      </c>
      <c r="S9350" s="9">
        <v>43.85</v>
      </c>
      <c r="T9350" s="26">
        <v>4.79</v>
      </c>
      <c r="U9350" s="8">
        <v>210.04</v>
      </c>
      <c r="V9350" t="s">
        <v>14376</v>
      </c>
      <c r="W9350" t="s">
        <v>2276</v>
      </c>
      <c r="X9350" t="s">
        <v>42</v>
      </c>
      <c r="Y9350" t="s">
        <v>2277</v>
      </c>
      <c r="AA9350" s="1">
        <f t="shared" si="871"/>
        <v>46127</v>
      </c>
      <c r="AB9350" s="2">
        <f t="shared" si="872"/>
        <v>4</v>
      </c>
      <c r="AC9350" s="2">
        <f t="shared" si="873"/>
        <v>2026</v>
      </c>
      <c r="AD9350" s="2" t="str">
        <f>IFERROR(VLOOKUP(A9350,'Aux Área'!$A$4:$B$123,2,0),"-")</f>
        <v>INSPEÇÃO</v>
      </c>
    </row>
    <row r="9351" spans="1:30" x14ac:dyDescent="0.3">
      <c r="A9351" t="s">
        <v>2189</v>
      </c>
      <c r="B9351" t="s">
        <v>10781</v>
      </c>
      <c r="C9351" t="s">
        <v>14377</v>
      </c>
      <c r="D9351" t="s">
        <v>5015</v>
      </c>
      <c r="E9351" t="s">
        <v>5016</v>
      </c>
      <c r="F9351" t="s">
        <v>2192</v>
      </c>
      <c r="G9351" t="s">
        <v>1135</v>
      </c>
      <c r="H9351" t="s">
        <v>2185</v>
      </c>
      <c r="I9351" t="s">
        <v>2186</v>
      </c>
      <c r="J9351" t="s">
        <v>172</v>
      </c>
      <c r="K9351" t="s">
        <v>173</v>
      </c>
      <c r="L9351" t="s">
        <v>124</v>
      </c>
      <c r="M9351" t="s">
        <v>38</v>
      </c>
      <c r="N9351" t="s">
        <v>668</v>
      </c>
      <c r="O9351" s="23">
        <v>633</v>
      </c>
      <c r="P9351" s="9">
        <v>12</v>
      </c>
      <c r="Q9351" t="s">
        <v>40</v>
      </c>
      <c r="R9351">
        <v>72909</v>
      </c>
      <c r="S9351" s="9">
        <v>52.77</v>
      </c>
      <c r="T9351" s="26">
        <v>7.19</v>
      </c>
      <c r="U9351" s="8">
        <v>379.42</v>
      </c>
      <c r="V9351" t="s">
        <v>8029</v>
      </c>
      <c r="W9351" t="s">
        <v>2007</v>
      </c>
      <c r="X9351" t="s">
        <v>42</v>
      </c>
      <c r="Y9351" t="s">
        <v>12261</v>
      </c>
      <c r="AA9351" s="1">
        <f t="shared" si="871"/>
        <v>46127</v>
      </c>
      <c r="AB9351" s="2">
        <f t="shared" si="872"/>
        <v>4</v>
      </c>
      <c r="AC9351" s="2">
        <f t="shared" si="873"/>
        <v>2026</v>
      </c>
      <c r="AD9351" s="2" t="str">
        <f>IFERROR(VLOOKUP(A9351,'Aux Área'!$A$4:$B$123,2,0),"-")</f>
        <v>INSPEÇÃO</v>
      </c>
    </row>
    <row r="9352" spans="1:30" x14ac:dyDescent="0.3">
      <c r="A9352" t="s">
        <v>5543</v>
      </c>
      <c r="B9352" t="s">
        <v>11845</v>
      </c>
      <c r="C9352" t="s">
        <v>14378</v>
      </c>
      <c r="D9352" t="s">
        <v>13857</v>
      </c>
      <c r="E9352" t="s">
        <v>13858</v>
      </c>
      <c r="F9352" t="s">
        <v>6207</v>
      </c>
      <c r="G9352" t="s">
        <v>1135</v>
      </c>
      <c r="H9352" t="s">
        <v>5545</v>
      </c>
      <c r="I9352" t="s">
        <v>839</v>
      </c>
      <c r="J9352" t="s">
        <v>89</v>
      </c>
      <c r="K9352" t="s">
        <v>90</v>
      </c>
      <c r="L9352" t="s">
        <v>91</v>
      </c>
      <c r="M9352" t="s">
        <v>38</v>
      </c>
      <c r="N9352" t="s">
        <v>39</v>
      </c>
      <c r="O9352" s="23">
        <v>392</v>
      </c>
      <c r="P9352" s="9">
        <v>10.71</v>
      </c>
      <c r="Q9352" t="s">
        <v>40</v>
      </c>
      <c r="R9352">
        <v>53804</v>
      </c>
      <c r="S9352" s="9">
        <v>36.6</v>
      </c>
      <c r="T9352" s="26">
        <v>4.6900000000000004</v>
      </c>
      <c r="U9352" s="8">
        <v>171.65</v>
      </c>
      <c r="V9352" t="s">
        <v>14379</v>
      </c>
      <c r="W9352" t="s">
        <v>2276</v>
      </c>
      <c r="X9352" t="s">
        <v>42</v>
      </c>
      <c r="Y9352" t="s">
        <v>2277</v>
      </c>
      <c r="AA9352" s="1">
        <f t="shared" si="871"/>
        <v>46127</v>
      </c>
      <c r="AB9352" s="2">
        <f t="shared" si="872"/>
        <v>4</v>
      </c>
      <c r="AC9352" s="2">
        <f t="shared" si="873"/>
        <v>2026</v>
      </c>
      <c r="AD9352" s="2" t="str">
        <f>IFERROR(VLOOKUP(A9352,'Aux Área'!$A$4:$B$123,2,0),"-")</f>
        <v>INSPEÇÃO</v>
      </c>
    </row>
    <row r="9353" spans="1:30" x14ac:dyDescent="0.3">
      <c r="A9353" t="s">
        <v>2643</v>
      </c>
      <c r="B9353" t="s">
        <v>2307</v>
      </c>
      <c r="C9353" t="s">
        <v>14380</v>
      </c>
      <c r="D9353" t="s">
        <v>7196</v>
      </c>
      <c r="E9353" t="s">
        <v>7197</v>
      </c>
      <c r="F9353" t="s">
        <v>2646</v>
      </c>
      <c r="G9353" t="s">
        <v>1300</v>
      </c>
      <c r="H9353" t="s">
        <v>1301</v>
      </c>
      <c r="I9353" t="s">
        <v>37</v>
      </c>
      <c r="J9353" t="s">
        <v>122</v>
      </c>
      <c r="K9353" t="s">
        <v>123</v>
      </c>
      <c r="L9353" t="s">
        <v>124</v>
      </c>
      <c r="M9353" t="s">
        <v>38</v>
      </c>
      <c r="N9353" t="s">
        <v>39</v>
      </c>
      <c r="O9353" s="10">
        <v>393</v>
      </c>
      <c r="P9353" s="24">
        <v>13.77</v>
      </c>
      <c r="Q9353" t="s">
        <v>40</v>
      </c>
      <c r="R9353" s="2">
        <v>156933</v>
      </c>
      <c r="S9353" s="9">
        <v>28.53</v>
      </c>
      <c r="T9353" s="26">
        <v>4.59</v>
      </c>
      <c r="U9353" s="8">
        <v>130.94999999999999</v>
      </c>
      <c r="V9353" t="s">
        <v>246</v>
      </c>
      <c r="W9353" t="s">
        <v>2276</v>
      </c>
      <c r="X9353" t="s">
        <v>42</v>
      </c>
      <c r="Y9353" t="s">
        <v>2277</v>
      </c>
      <c r="AA9353" s="1">
        <f t="shared" si="871"/>
        <v>46127</v>
      </c>
      <c r="AB9353" s="2">
        <f t="shared" si="872"/>
        <v>4</v>
      </c>
      <c r="AC9353" s="2">
        <f t="shared" si="873"/>
        <v>2026</v>
      </c>
      <c r="AD9353" s="2" t="str">
        <f>IFERROR(VLOOKUP(A9353,'Aux Área'!$A$4:$B$123,2,0),"-")</f>
        <v>INSPEÇÃO</v>
      </c>
    </row>
    <row r="9354" spans="1:30" x14ac:dyDescent="0.3">
      <c r="A9354" t="s">
        <v>12958</v>
      </c>
      <c r="B9354" t="s">
        <v>2315</v>
      </c>
      <c r="C9354" t="s">
        <v>14381</v>
      </c>
      <c r="D9354" t="s">
        <v>3208</v>
      </c>
      <c r="E9354" t="s">
        <v>3209</v>
      </c>
      <c r="F9354" t="s">
        <v>12960</v>
      </c>
      <c r="G9354" t="s">
        <v>1135</v>
      </c>
      <c r="H9354" t="s">
        <v>1301</v>
      </c>
      <c r="I9354" t="s">
        <v>839</v>
      </c>
      <c r="J9354" t="s">
        <v>11506</v>
      </c>
      <c r="K9354" t="s">
        <v>11507</v>
      </c>
      <c r="L9354" t="s">
        <v>84</v>
      </c>
      <c r="M9354" t="s">
        <v>38</v>
      </c>
      <c r="N9354" t="s">
        <v>39</v>
      </c>
      <c r="O9354" s="23">
        <v>402</v>
      </c>
      <c r="P9354" s="9">
        <v>9.5500000000000007</v>
      </c>
      <c r="Q9354" t="s">
        <v>40</v>
      </c>
      <c r="R9354">
        <v>173868</v>
      </c>
      <c r="S9354" s="9">
        <v>42.09</v>
      </c>
      <c r="T9354" s="26">
        <v>4.99</v>
      </c>
      <c r="U9354" s="8">
        <v>210.03</v>
      </c>
      <c r="V9354" t="s">
        <v>41</v>
      </c>
      <c r="W9354" t="s">
        <v>2276</v>
      </c>
      <c r="X9354" t="s">
        <v>42</v>
      </c>
      <c r="Y9354" t="s">
        <v>12261</v>
      </c>
      <c r="AA9354" s="1">
        <f t="shared" si="871"/>
        <v>46127</v>
      </c>
      <c r="AB9354" s="2">
        <f t="shared" si="872"/>
        <v>4</v>
      </c>
      <c r="AC9354" s="2">
        <f t="shared" si="873"/>
        <v>2026</v>
      </c>
      <c r="AD9354" s="2" t="str">
        <f>IFERROR(VLOOKUP(A9354,'Aux Área'!$A$4:$B$123,2,0),"-")</f>
        <v>INSPEÇÃO</v>
      </c>
    </row>
    <row r="9355" spans="1:30" x14ac:dyDescent="0.3">
      <c r="A9355" t="s">
        <v>2282</v>
      </c>
      <c r="B9355" t="s">
        <v>4679</v>
      </c>
      <c r="C9355" t="s">
        <v>14382</v>
      </c>
      <c r="D9355" t="s">
        <v>10122</v>
      </c>
      <c r="E9355" t="s">
        <v>9671</v>
      </c>
      <c r="F9355" t="s">
        <v>2285</v>
      </c>
      <c r="G9355" t="s">
        <v>1135</v>
      </c>
      <c r="H9355" t="s">
        <v>2275</v>
      </c>
      <c r="I9355" t="s">
        <v>1497</v>
      </c>
      <c r="J9355" t="s">
        <v>165</v>
      </c>
      <c r="K9355" t="s">
        <v>166</v>
      </c>
      <c r="L9355" t="s">
        <v>167</v>
      </c>
      <c r="M9355" t="s">
        <v>38</v>
      </c>
      <c r="N9355" t="s">
        <v>39</v>
      </c>
      <c r="O9355" s="23">
        <v>497</v>
      </c>
      <c r="P9355" s="9">
        <v>10.14</v>
      </c>
      <c r="Q9355" t="s">
        <v>40</v>
      </c>
      <c r="R9355">
        <v>139559</v>
      </c>
      <c r="S9355" s="9">
        <v>49.01</v>
      </c>
      <c r="T9355" s="26">
        <v>4.99</v>
      </c>
      <c r="U9355" s="8">
        <v>244.58</v>
      </c>
      <c r="V9355" t="s">
        <v>112</v>
      </c>
      <c r="W9355" t="s">
        <v>2276</v>
      </c>
      <c r="X9355" t="s">
        <v>42</v>
      </c>
      <c r="Y9355" t="s">
        <v>2277</v>
      </c>
      <c r="AA9355" s="1">
        <f t="shared" si="871"/>
        <v>46127</v>
      </c>
      <c r="AB9355" s="2">
        <f t="shared" si="872"/>
        <v>4</v>
      </c>
      <c r="AC9355" s="2">
        <f t="shared" si="873"/>
        <v>2026</v>
      </c>
      <c r="AD9355" s="2" t="str">
        <f>IFERROR(VLOOKUP(A9355,'Aux Área'!$A$4:$B$123,2,0),"-")</f>
        <v>INSPEÇÃO</v>
      </c>
    </row>
    <row r="9356" spans="1:30" x14ac:dyDescent="0.3">
      <c r="A9356" t="s">
        <v>2700</v>
      </c>
      <c r="B9356" t="s">
        <v>2000</v>
      </c>
      <c r="C9356" t="s">
        <v>14383</v>
      </c>
      <c r="D9356" t="s">
        <v>3547</v>
      </c>
      <c r="E9356" t="s">
        <v>3548</v>
      </c>
      <c r="F9356" t="s">
        <v>2703</v>
      </c>
      <c r="G9356" t="s">
        <v>659</v>
      </c>
      <c r="H9356" t="s">
        <v>1996</v>
      </c>
      <c r="I9356" t="s">
        <v>1997</v>
      </c>
      <c r="J9356" t="s">
        <v>275</v>
      </c>
      <c r="K9356" t="s">
        <v>276</v>
      </c>
      <c r="L9356" t="s">
        <v>124</v>
      </c>
      <c r="M9356" t="s">
        <v>38</v>
      </c>
      <c r="N9356" t="s">
        <v>668</v>
      </c>
      <c r="O9356" s="23">
        <v>364</v>
      </c>
      <c r="P9356" s="9">
        <v>5.0999999999999996</v>
      </c>
      <c r="Q9356" t="s">
        <v>40</v>
      </c>
      <c r="R9356">
        <v>32841</v>
      </c>
      <c r="S9356" s="9">
        <v>71.33</v>
      </c>
      <c r="T9356" s="26">
        <v>7.49</v>
      </c>
      <c r="U9356" s="8">
        <v>534.26</v>
      </c>
      <c r="V9356" t="s">
        <v>14384</v>
      </c>
      <c r="W9356" t="s">
        <v>1985</v>
      </c>
      <c r="X9356" t="s">
        <v>42</v>
      </c>
      <c r="Y9356" t="s">
        <v>1986</v>
      </c>
      <c r="AA9356" s="1">
        <f t="shared" si="871"/>
        <v>46127</v>
      </c>
      <c r="AB9356" s="2">
        <f t="shared" si="872"/>
        <v>4</v>
      </c>
      <c r="AC9356" s="2">
        <f t="shared" si="873"/>
        <v>2026</v>
      </c>
      <c r="AD9356" s="2" t="str">
        <f>IFERROR(VLOOKUP(A9356,'Aux Área'!$A$4:$B$123,2,0),"-")</f>
        <v>PESADOS</v>
      </c>
    </row>
    <row r="9357" spans="1:30" x14ac:dyDescent="0.3">
      <c r="A9357" t="s">
        <v>2700</v>
      </c>
      <c r="C9357" t="s">
        <v>15843</v>
      </c>
      <c r="F9357" t="s">
        <v>2703</v>
      </c>
      <c r="K9357" t="s">
        <v>276</v>
      </c>
      <c r="N9357" t="s">
        <v>15690</v>
      </c>
      <c r="O9357" t="s">
        <v>15244</v>
      </c>
      <c r="P9357" s="9" t="s">
        <v>15244</v>
      </c>
      <c r="Q9357" t="s">
        <v>40</v>
      </c>
      <c r="R9357" t="s">
        <v>15244</v>
      </c>
      <c r="S9357">
        <v>4</v>
      </c>
      <c r="U9357" s="8">
        <v>15.19</v>
      </c>
      <c r="AA9357" s="1">
        <f t="shared" si="871"/>
        <v>46127</v>
      </c>
      <c r="AB9357" s="2">
        <f t="shared" si="872"/>
        <v>4</v>
      </c>
      <c r="AC9357" s="2">
        <f t="shared" si="873"/>
        <v>2026</v>
      </c>
      <c r="AD9357" s="2" t="str">
        <f>IFERROR(VLOOKUP(A9357,'Aux Área'!$A$4:$B$123,2,0),"-")</f>
        <v>PESADOS</v>
      </c>
    </row>
    <row r="9358" spans="1:30" x14ac:dyDescent="0.3">
      <c r="A9358" t="s">
        <v>64</v>
      </c>
      <c r="B9358" t="s">
        <v>2182</v>
      </c>
      <c r="C9358" t="s">
        <v>14385</v>
      </c>
      <c r="D9358" t="s">
        <v>127</v>
      </c>
      <c r="E9358" t="s">
        <v>128</v>
      </c>
      <c r="F9358" t="s">
        <v>65</v>
      </c>
      <c r="G9358" t="s">
        <v>35</v>
      </c>
      <c r="H9358" t="s">
        <v>36</v>
      </c>
      <c r="I9358" t="s">
        <v>37</v>
      </c>
      <c r="J9358" t="s">
        <v>9173</v>
      </c>
      <c r="K9358" t="s">
        <v>9174</v>
      </c>
      <c r="L9358" t="s">
        <v>181</v>
      </c>
      <c r="M9358" t="s">
        <v>38</v>
      </c>
      <c r="N9358" t="s">
        <v>39</v>
      </c>
      <c r="O9358" s="23">
        <v>364</v>
      </c>
      <c r="P9358" s="9">
        <v>10.36</v>
      </c>
      <c r="Q9358" t="s">
        <v>40</v>
      </c>
      <c r="R9358">
        <v>56901</v>
      </c>
      <c r="S9358" s="9">
        <v>35.15</v>
      </c>
      <c r="T9358" s="26">
        <v>4.9409999999999998</v>
      </c>
      <c r="U9358" s="8">
        <v>173.68</v>
      </c>
      <c r="V9358" t="s">
        <v>246</v>
      </c>
      <c r="W9358" t="s">
        <v>2007</v>
      </c>
      <c r="X9358" t="s">
        <v>42</v>
      </c>
      <c r="Y9358" t="s">
        <v>1740</v>
      </c>
      <c r="AA9358" s="1">
        <f t="shared" si="871"/>
        <v>46127</v>
      </c>
      <c r="AB9358" s="2">
        <f t="shared" si="872"/>
        <v>4</v>
      </c>
      <c r="AC9358" s="2">
        <f t="shared" si="873"/>
        <v>2026</v>
      </c>
      <c r="AD9358" s="2" t="str">
        <f>IFERROR(VLOOKUP(A9358,'Aux Área'!$A$4:$B$123,2,0),"-")</f>
        <v>ENGENHARIA</v>
      </c>
    </row>
    <row r="9359" spans="1:30" x14ac:dyDescent="0.3">
      <c r="A9359" t="s">
        <v>2146</v>
      </c>
      <c r="B9359" t="s">
        <v>1800</v>
      </c>
      <c r="C9359" t="s">
        <v>14386</v>
      </c>
      <c r="D9359" t="s">
        <v>1948</v>
      </c>
      <c r="E9359" t="s">
        <v>1949</v>
      </c>
      <c r="F9359" t="s">
        <v>653</v>
      </c>
      <c r="G9359" t="s">
        <v>635</v>
      </c>
      <c r="H9359" t="s">
        <v>666</v>
      </c>
      <c r="I9359" t="s">
        <v>667</v>
      </c>
      <c r="J9359" t="s">
        <v>409</v>
      </c>
      <c r="K9359" t="s">
        <v>410</v>
      </c>
      <c r="L9359" t="s">
        <v>141</v>
      </c>
      <c r="M9359" t="s">
        <v>38</v>
      </c>
      <c r="N9359" t="s">
        <v>668</v>
      </c>
      <c r="O9359" s="23">
        <v>0</v>
      </c>
      <c r="P9359" s="9">
        <v>0</v>
      </c>
      <c r="Q9359" t="s">
        <v>40</v>
      </c>
      <c r="R9359">
        <v>0</v>
      </c>
      <c r="S9359" s="9">
        <v>55.01</v>
      </c>
      <c r="T9359" s="26">
        <v>7.79</v>
      </c>
      <c r="U9359" s="8">
        <v>428.53</v>
      </c>
      <c r="V9359" t="s">
        <v>14387</v>
      </c>
      <c r="W9359" t="s">
        <v>652</v>
      </c>
      <c r="X9359" t="s">
        <v>42</v>
      </c>
      <c r="Y9359" t="s">
        <v>653</v>
      </c>
      <c r="AA9359" s="1">
        <f t="shared" si="871"/>
        <v>46127</v>
      </c>
      <c r="AB9359" s="2">
        <f t="shared" si="872"/>
        <v>4</v>
      </c>
      <c r="AC9359" s="2">
        <f t="shared" si="873"/>
        <v>2026</v>
      </c>
      <c r="AD9359" s="2" t="str">
        <f>IFERROR(VLOOKUP(A9359,'Aux Área'!$A$4:$B$123,2,0),"-")</f>
        <v>SÃO PEDRO</v>
      </c>
    </row>
    <row r="9360" spans="1:30" x14ac:dyDescent="0.3">
      <c r="A9360" t="s">
        <v>62</v>
      </c>
      <c r="B9360" t="s">
        <v>1455</v>
      </c>
      <c r="C9360" t="s">
        <v>14388</v>
      </c>
      <c r="D9360" t="s">
        <v>158</v>
      </c>
      <c r="E9360" t="s">
        <v>159</v>
      </c>
      <c r="F9360" t="s">
        <v>63</v>
      </c>
      <c r="G9360" t="s">
        <v>35</v>
      </c>
      <c r="H9360" t="s">
        <v>36</v>
      </c>
      <c r="I9360" t="s">
        <v>37</v>
      </c>
      <c r="J9360" t="s">
        <v>10485</v>
      </c>
      <c r="K9360" t="s">
        <v>527</v>
      </c>
      <c r="L9360" t="s">
        <v>124</v>
      </c>
      <c r="M9360" t="s">
        <v>38</v>
      </c>
      <c r="N9360" t="s">
        <v>39</v>
      </c>
      <c r="O9360" s="23">
        <v>182</v>
      </c>
      <c r="P9360" s="9">
        <v>8</v>
      </c>
      <c r="Q9360" t="s">
        <v>40</v>
      </c>
      <c r="R9360">
        <v>76052</v>
      </c>
      <c r="S9360" s="9">
        <v>22.74</v>
      </c>
      <c r="T9360" s="26">
        <v>4.992</v>
      </c>
      <c r="U9360" s="8">
        <v>113.52</v>
      </c>
      <c r="V9360" t="s">
        <v>14389</v>
      </c>
      <c r="W9360" t="s">
        <v>2007</v>
      </c>
      <c r="X9360" t="s">
        <v>42</v>
      </c>
      <c r="Y9360" t="s">
        <v>1740</v>
      </c>
      <c r="AA9360" s="1">
        <f t="shared" si="871"/>
        <v>46127</v>
      </c>
      <c r="AB9360" s="2">
        <f t="shared" si="872"/>
        <v>4</v>
      </c>
      <c r="AC9360" s="2">
        <f t="shared" si="873"/>
        <v>2026</v>
      </c>
      <c r="AD9360" s="2" t="str">
        <f>IFERROR(VLOOKUP(A9360,'Aux Área'!$A$4:$B$123,2,0),"-")</f>
        <v>CONSERVA</v>
      </c>
    </row>
    <row r="9361" spans="1:30" x14ac:dyDescent="0.3">
      <c r="A9361" t="s">
        <v>2146</v>
      </c>
      <c r="C9361" t="s">
        <v>15826</v>
      </c>
      <c r="F9361" t="s">
        <v>653</v>
      </c>
      <c r="K9361" t="s">
        <v>410</v>
      </c>
      <c r="N9361" t="s">
        <v>15690</v>
      </c>
      <c r="O9361" s="23">
        <v>0</v>
      </c>
      <c r="P9361" s="9">
        <v>0</v>
      </c>
      <c r="Q9361" t="s">
        <v>40</v>
      </c>
      <c r="R9361">
        <v>0</v>
      </c>
      <c r="S9361">
        <v>22.54</v>
      </c>
      <c r="U9361" s="8">
        <v>78.680000000000007</v>
      </c>
      <c r="AA9361" s="1">
        <f t="shared" si="871"/>
        <v>46127</v>
      </c>
      <c r="AB9361" s="2">
        <f t="shared" si="872"/>
        <v>4</v>
      </c>
      <c r="AC9361" s="2">
        <f t="shared" si="873"/>
        <v>2026</v>
      </c>
      <c r="AD9361" s="2" t="str">
        <f>IFERROR(VLOOKUP(A9361,'Aux Área'!$A$4:$B$123,2,0),"-")</f>
        <v>SÃO PEDRO</v>
      </c>
    </row>
    <row r="9362" spans="1:30" x14ac:dyDescent="0.3">
      <c r="A9362" t="s">
        <v>2552</v>
      </c>
      <c r="B9362" t="s">
        <v>2553</v>
      </c>
      <c r="C9362" t="s">
        <v>14390</v>
      </c>
      <c r="D9362" t="s">
        <v>2468</v>
      </c>
      <c r="E9362" t="s">
        <v>2469</v>
      </c>
      <c r="F9362" t="s">
        <v>2555</v>
      </c>
      <c r="G9362" t="s">
        <v>659</v>
      </c>
      <c r="H9362" t="s">
        <v>2215</v>
      </c>
      <c r="I9362" t="s">
        <v>667</v>
      </c>
      <c r="J9362" t="s">
        <v>1681</v>
      </c>
      <c r="K9362" t="s">
        <v>1682</v>
      </c>
      <c r="L9362" t="s">
        <v>141</v>
      </c>
      <c r="M9362" t="s">
        <v>38</v>
      </c>
      <c r="N9362" t="s">
        <v>668</v>
      </c>
      <c r="O9362" s="23">
        <v>353</v>
      </c>
      <c r="P9362" s="9">
        <v>5.88</v>
      </c>
      <c r="Q9362" t="s">
        <v>40</v>
      </c>
      <c r="R9362">
        <v>11794</v>
      </c>
      <c r="S9362" s="9">
        <v>60.01</v>
      </c>
      <c r="T9362" s="26">
        <v>7.27</v>
      </c>
      <c r="U9362" s="8">
        <v>436.25</v>
      </c>
      <c r="V9362" t="s">
        <v>41</v>
      </c>
      <c r="W9362" t="s">
        <v>2007</v>
      </c>
      <c r="X9362" t="s">
        <v>42</v>
      </c>
      <c r="Y9362" t="s">
        <v>1740</v>
      </c>
      <c r="AA9362" s="1">
        <f t="shared" si="871"/>
        <v>46127</v>
      </c>
      <c r="AB9362" s="2">
        <f t="shared" si="872"/>
        <v>4</v>
      </c>
      <c r="AC9362" s="2">
        <f t="shared" si="873"/>
        <v>2026</v>
      </c>
      <c r="AD9362" s="2" t="str">
        <f>IFERROR(VLOOKUP(A9362,'Aux Área'!$A$4:$B$123,2,0),"-")</f>
        <v>APH</v>
      </c>
    </row>
    <row r="9363" spans="1:30" x14ac:dyDescent="0.3">
      <c r="A9363" t="s">
        <v>76</v>
      </c>
      <c r="B9363" t="s">
        <v>380</v>
      </c>
      <c r="C9363" t="s">
        <v>14391</v>
      </c>
      <c r="D9363" t="s">
        <v>382</v>
      </c>
      <c r="E9363" t="s">
        <v>383</v>
      </c>
      <c r="F9363" t="s">
        <v>77</v>
      </c>
      <c r="G9363" t="s">
        <v>35</v>
      </c>
      <c r="H9363" t="s">
        <v>36</v>
      </c>
      <c r="I9363" t="s">
        <v>37</v>
      </c>
      <c r="J9363" t="s">
        <v>11126</v>
      </c>
      <c r="K9363" t="s">
        <v>3118</v>
      </c>
      <c r="L9363" t="s">
        <v>377</v>
      </c>
      <c r="M9363" t="s">
        <v>38</v>
      </c>
      <c r="N9363" t="s">
        <v>39</v>
      </c>
      <c r="O9363" s="23">
        <v>249</v>
      </c>
      <c r="P9363" s="9">
        <v>9.01</v>
      </c>
      <c r="Q9363" t="s">
        <v>40</v>
      </c>
      <c r="R9363">
        <v>68883</v>
      </c>
      <c r="S9363" s="9">
        <v>27.65</v>
      </c>
      <c r="T9363" s="26">
        <v>4.49</v>
      </c>
      <c r="U9363" s="8">
        <v>124.15</v>
      </c>
      <c r="V9363" t="s">
        <v>112</v>
      </c>
      <c r="W9363" t="s">
        <v>2007</v>
      </c>
      <c r="X9363" t="s">
        <v>42</v>
      </c>
      <c r="Y9363" t="s">
        <v>1740</v>
      </c>
      <c r="AA9363" s="1">
        <f t="shared" si="871"/>
        <v>46127</v>
      </c>
      <c r="AB9363" s="2">
        <f t="shared" si="872"/>
        <v>4</v>
      </c>
      <c r="AC9363" s="2">
        <f t="shared" si="873"/>
        <v>2026</v>
      </c>
      <c r="AD9363" s="2" t="str">
        <f>IFERROR(VLOOKUP(A9363,'Aux Área'!$A$4:$B$123,2,0),"-")</f>
        <v>QSMS</v>
      </c>
    </row>
    <row r="9364" spans="1:30" x14ac:dyDescent="0.3">
      <c r="A9364" t="s">
        <v>58</v>
      </c>
      <c r="B9364" t="s">
        <v>250</v>
      </c>
      <c r="C9364" t="s">
        <v>14392</v>
      </c>
      <c r="D9364" t="s">
        <v>87</v>
      </c>
      <c r="E9364" t="s">
        <v>88</v>
      </c>
      <c r="F9364" t="s">
        <v>59</v>
      </c>
      <c r="G9364" t="s">
        <v>35</v>
      </c>
      <c r="H9364" t="s">
        <v>36</v>
      </c>
      <c r="I9364" t="s">
        <v>37</v>
      </c>
      <c r="J9364" t="s">
        <v>285</v>
      </c>
      <c r="K9364" t="s">
        <v>286</v>
      </c>
      <c r="L9364" t="s">
        <v>91</v>
      </c>
      <c r="M9364" t="s">
        <v>38</v>
      </c>
      <c r="N9364" t="s">
        <v>39</v>
      </c>
      <c r="O9364" s="23">
        <v>196</v>
      </c>
      <c r="P9364" s="9">
        <v>7.91</v>
      </c>
      <c r="Q9364" t="s">
        <v>40</v>
      </c>
      <c r="R9364">
        <v>95930</v>
      </c>
      <c r="S9364" s="9">
        <v>24.77</v>
      </c>
      <c r="T9364" s="26">
        <v>5.1609999999999996</v>
      </c>
      <c r="U9364" s="8">
        <v>127.84</v>
      </c>
      <c r="V9364" t="s">
        <v>14393</v>
      </c>
      <c r="W9364" t="s">
        <v>2007</v>
      </c>
      <c r="X9364" t="s">
        <v>42</v>
      </c>
      <c r="Y9364" t="s">
        <v>1740</v>
      </c>
      <c r="AA9364" s="1">
        <f t="shared" si="871"/>
        <v>46127</v>
      </c>
      <c r="AB9364" s="2">
        <f t="shared" si="872"/>
        <v>4</v>
      </c>
      <c r="AC9364" s="2">
        <f t="shared" si="873"/>
        <v>2026</v>
      </c>
      <c r="AD9364" s="2" t="str">
        <f>IFERROR(VLOOKUP(A9364,'Aux Área'!$A$4:$B$123,2,0),"-")</f>
        <v>CONSERVA</v>
      </c>
    </row>
    <row r="9365" spans="1:30" x14ac:dyDescent="0.3">
      <c r="A9365" t="s">
        <v>1819</v>
      </c>
      <c r="B9365" t="s">
        <v>156</v>
      </c>
      <c r="C9365" t="s">
        <v>14394</v>
      </c>
      <c r="D9365" t="s">
        <v>5474</v>
      </c>
      <c r="E9365" t="s">
        <v>5475</v>
      </c>
      <c r="F9365" t="s">
        <v>653</v>
      </c>
      <c r="G9365" t="s">
        <v>659</v>
      </c>
      <c r="H9365" t="s">
        <v>1821</v>
      </c>
      <c r="I9365" t="s">
        <v>673</v>
      </c>
      <c r="J9365" t="s">
        <v>89</v>
      </c>
      <c r="K9365" t="s">
        <v>90</v>
      </c>
      <c r="L9365" t="s">
        <v>91</v>
      </c>
      <c r="M9365" t="s">
        <v>38</v>
      </c>
      <c r="N9365" t="s">
        <v>638</v>
      </c>
      <c r="O9365" s="23">
        <v>0</v>
      </c>
      <c r="P9365" s="9">
        <v>0</v>
      </c>
      <c r="Q9365" t="s">
        <v>40</v>
      </c>
      <c r="R9365">
        <v>0</v>
      </c>
      <c r="S9365" s="9">
        <v>157.03</v>
      </c>
      <c r="T9365" s="26">
        <v>7.19</v>
      </c>
      <c r="U9365" s="8">
        <v>1129.05</v>
      </c>
      <c r="V9365" t="s">
        <v>14395</v>
      </c>
      <c r="W9365" t="s">
        <v>652</v>
      </c>
      <c r="X9365" t="s">
        <v>42</v>
      </c>
      <c r="Y9365" t="s">
        <v>653</v>
      </c>
      <c r="AA9365" s="1">
        <f t="shared" si="871"/>
        <v>46127</v>
      </c>
      <c r="AB9365" s="2">
        <f t="shared" si="872"/>
        <v>4</v>
      </c>
      <c r="AC9365" s="2">
        <f t="shared" si="873"/>
        <v>2026</v>
      </c>
      <c r="AD9365" s="2" t="str">
        <f>IFERROR(VLOOKUP(A9365,'Aux Área'!$A$4:$B$123,2,0),"-")</f>
        <v>SÃO PEDRO</v>
      </c>
    </row>
    <row r="9366" spans="1:30" x14ac:dyDescent="0.3">
      <c r="A9366" t="s">
        <v>5620</v>
      </c>
      <c r="B9366" t="s">
        <v>9277</v>
      </c>
      <c r="C9366" t="s">
        <v>14396</v>
      </c>
      <c r="D9366" t="s">
        <v>2160</v>
      </c>
      <c r="E9366" t="s">
        <v>2161</v>
      </c>
      <c r="F9366" t="s">
        <v>6208</v>
      </c>
      <c r="G9366" t="s">
        <v>1135</v>
      </c>
      <c r="H9366" t="s">
        <v>5545</v>
      </c>
      <c r="I9366" t="s">
        <v>839</v>
      </c>
      <c r="J9366" t="s">
        <v>169</v>
      </c>
      <c r="K9366" t="s">
        <v>170</v>
      </c>
      <c r="L9366" t="s">
        <v>124</v>
      </c>
      <c r="M9366" t="s">
        <v>38</v>
      </c>
      <c r="N9366" t="s">
        <v>39</v>
      </c>
      <c r="O9366" s="23">
        <v>315</v>
      </c>
      <c r="P9366" s="9">
        <v>7.33</v>
      </c>
      <c r="Q9366" t="s">
        <v>40</v>
      </c>
      <c r="R9366">
        <v>43130</v>
      </c>
      <c r="S9366" s="9">
        <v>43</v>
      </c>
      <c r="T9366" s="26">
        <v>4.59</v>
      </c>
      <c r="U9366" s="8">
        <v>197.37</v>
      </c>
      <c r="V9366" t="s">
        <v>41</v>
      </c>
      <c r="W9366" t="s">
        <v>2276</v>
      </c>
      <c r="X9366" t="s">
        <v>42</v>
      </c>
      <c r="Y9366" t="s">
        <v>2277</v>
      </c>
      <c r="AA9366" s="1">
        <f t="shared" si="871"/>
        <v>46127</v>
      </c>
      <c r="AB9366" s="2">
        <f t="shared" si="872"/>
        <v>4</v>
      </c>
      <c r="AC9366" s="2">
        <f t="shared" si="873"/>
        <v>2026</v>
      </c>
      <c r="AD9366" s="2" t="str">
        <f>IFERROR(VLOOKUP(A9366,'Aux Área'!$A$4:$B$123,2,0),"-")</f>
        <v>INSPEÇÃO</v>
      </c>
    </row>
    <row r="9367" spans="1:30" x14ac:dyDescent="0.3">
      <c r="A9367" t="s">
        <v>68</v>
      </c>
      <c r="B9367" t="s">
        <v>296</v>
      </c>
      <c r="C9367" t="s">
        <v>14397</v>
      </c>
      <c r="D9367" t="s">
        <v>1562</v>
      </c>
      <c r="E9367" t="s">
        <v>1563</v>
      </c>
      <c r="F9367" t="s">
        <v>69</v>
      </c>
      <c r="G9367" t="s">
        <v>35</v>
      </c>
      <c r="H9367" t="s">
        <v>36</v>
      </c>
      <c r="I9367" t="s">
        <v>37</v>
      </c>
      <c r="J9367" t="s">
        <v>241</v>
      </c>
      <c r="K9367" t="s">
        <v>242</v>
      </c>
      <c r="L9367" t="s">
        <v>110</v>
      </c>
      <c r="M9367" t="s">
        <v>38</v>
      </c>
      <c r="N9367" t="s">
        <v>39</v>
      </c>
      <c r="O9367" s="23">
        <v>275</v>
      </c>
      <c r="P9367" s="9">
        <v>9.65</v>
      </c>
      <c r="Q9367" t="s">
        <v>40</v>
      </c>
      <c r="R9367">
        <v>57691</v>
      </c>
      <c r="S9367" s="9">
        <v>28.51</v>
      </c>
      <c r="T9367" s="26">
        <v>4.1900000000000004</v>
      </c>
      <c r="U9367" s="8">
        <v>119.45</v>
      </c>
      <c r="V9367" t="s">
        <v>41</v>
      </c>
      <c r="W9367" t="s">
        <v>2007</v>
      </c>
      <c r="X9367" t="s">
        <v>42</v>
      </c>
      <c r="Y9367" t="s">
        <v>1740</v>
      </c>
      <c r="AA9367" s="1">
        <f t="shared" si="871"/>
        <v>46127</v>
      </c>
      <c r="AB9367" s="2">
        <f t="shared" si="872"/>
        <v>4</v>
      </c>
      <c r="AC9367" s="2">
        <f t="shared" si="873"/>
        <v>2026</v>
      </c>
      <c r="AD9367" s="2" t="str">
        <f>IFERROR(VLOOKUP(A9367,'Aux Área'!$A$4:$B$123,2,0),"-")</f>
        <v>OPERAÇÃO</v>
      </c>
    </row>
    <row r="9368" spans="1:30" x14ac:dyDescent="0.3">
      <c r="A9368" t="s">
        <v>2181</v>
      </c>
      <c r="B9368" t="s">
        <v>4595</v>
      </c>
      <c r="C9368" t="s">
        <v>14398</v>
      </c>
      <c r="D9368" t="s">
        <v>9027</v>
      </c>
      <c r="E9368" t="s">
        <v>9028</v>
      </c>
      <c r="F9368" t="s">
        <v>2184</v>
      </c>
      <c r="G9368" t="s">
        <v>1135</v>
      </c>
      <c r="H9368" t="s">
        <v>2185</v>
      </c>
      <c r="I9368" t="s">
        <v>2186</v>
      </c>
      <c r="J9368" t="s">
        <v>241</v>
      </c>
      <c r="K9368" t="s">
        <v>242</v>
      </c>
      <c r="L9368" t="s">
        <v>110</v>
      </c>
      <c r="M9368" t="s">
        <v>38</v>
      </c>
      <c r="N9368" t="s">
        <v>668</v>
      </c>
      <c r="O9368" s="23">
        <v>797</v>
      </c>
      <c r="P9368" s="9">
        <v>14.79</v>
      </c>
      <c r="Q9368" t="s">
        <v>40</v>
      </c>
      <c r="R9368">
        <v>175928</v>
      </c>
      <c r="S9368" s="9">
        <v>53.9</v>
      </c>
      <c r="T9368" s="26">
        <v>7.19</v>
      </c>
      <c r="U9368" s="8">
        <v>387.54</v>
      </c>
      <c r="V9368" t="s">
        <v>41</v>
      </c>
      <c r="W9368" t="s">
        <v>2007</v>
      </c>
      <c r="X9368" t="s">
        <v>42</v>
      </c>
      <c r="Y9368" t="s">
        <v>12261</v>
      </c>
      <c r="AA9368" s="1">
        <f t="shared" si="871"/>
        <v>46127</v>
      </c>
      <c r="AB9368" s="2">
        <f t="shared" si="872"/>
        <v>4</v>
      </c>
      <c r="AC9368" s="2">
        <f t="shared" si="873"/>
        <v>2026</v>
      </c>
      <c r="AD9368" s="2" t="str">
        <f>IFERROR(VLOOKUP(A9368,'Aux Área'!$A$4:$B$123,2,0),"-")</f>
        <v>INSPEÇÃO</v>
      </c>
    </row>
    <row r="9369" spans="1:30" x14ac:dyDescent="0.3">
      <c r="A9369" t="s">
        <v>2306</v>
      </c>
      <c r="B9369" t="s">
        <v>4613</v>
      </c>
      <c r="C9369" t="s">
        <v>14399</v>
      </c>
      <c r="D9369" t="s">
        <v>4386</v>
      </c>
      <c r="E9369" t="s">
        <v>4387</v>
      </c>
      <c r="F9369" t="s">
        <v>2309</v>
      </c>
      <c r="G9369" t="s">
        <v>1135</v>
      </c>
      <c r="H9369" t="s">
        <v>2275</v>
      </c>
      <c r="I9369" t="s">
        <v>1497</v>
      </c>
      <c r="J9369" t="s">
        <v>1665</v>
      </c>
      <c r="K9369" t="s">
        <v>1666</v>
      </c>
      <c r="L9369" t="s">
        <v>301</v>
      </c>
      <c r="M9369" t="s">
        <v>38</v>
      </c>
      <c r="N9369" t="s">
        <v>39</v>
      </c>
      <c r="O9369" s="23">
        <v>409</v>
      </c>
      <c r="P9369" s="9">
        <v>10.4</v>
      </c>
      <c r="Q9369" t="s">
        <v>40</v>
      </c>
      <c r="R9369">
        <v>161104</v>
      </c>
      <c r="S9369" s="9">
        <v>39.340000000000003</v>
      </c>
      <c r="T9369" s="26">
        <v>4.6900000000000004</v>
      </c>
      <c r="U9369" s="8">
        <v>184.5</v>
      </c>
      <c r="V9369" t="s">
        <v>14400</v>
      </c>
      <c r="W9369" t="s">
        <v>2276</v>
      </c>
      <c r="X9369" t="s">
        <v>42</v>
      </c>
      <c r="Y9369" t="s">
        <v>2277</v>
      </c>
      <c r="AA9369" s="1">
        <f t="shared" si="871"/>
        <v>46127</v>
      </c>
      <c r="AB9369" s="2">
        <f t="shared" si="872"/>
        <v>4</v>
      </c>
      <c r="AC9369" s="2">
        <f t="shared" si="873"/>
        <v>2026</v>
      </c>
      <c r="AD9369" s="2" t="str">
        <f>IFERROR(VLOOKUP(A9369,'Aux Área'!$A$4:$B$123,2,0),"-")</f>
        <v>INSPEÇÃO</v>
      </c>
    </row>
    <row r="9370" spans="1:30" x14ac:dyDescent="0.3">
      <c r="A9370" t="s">
        <v>5543</v>
      </c>
      <c r="B9370" t="s">
        <v>11845</v>
      </c>
      <c r="C9370" t="s">
        <v>14401</v>
      </c>
      <c r="D9370" t="s">
        <v>9879</v>
      </c>
      <c r="E9370" t="s">
        <v>9667</v>
      </c>
      <c r="F9370" t="s">
        <v>6207</v>
      </c>
      <c r="G9370" t="s">
        <v>1135</v>
      </c>
      <c r="H9370" t="s">
        <v>5545</v>
      </c>
      <c r="I9370" t="s">
        <v>839</v>
      </c>
      <c r="J9370" t="s">
        <v>231</v>
      </c>
      <c r="K9370" t="s">
        <v>232</v>
      </c>
      <c r="L9370" t="s">
        <v>217</v>
      </c>
      <c r="M9370" t="s">
        <v>38</v>
      </c>
      <c r="N9370" t="s">
        <v>39</v>
      </c>
      <c r="O9370" s="23">
        <v>497</v>
      </c>
      <c r="P9370" s="9">
        <v>10.79</v>
      </c>
      <c r="Q9370" t="s">
        <v>40</v>
      </c>
      <c r="R9370">
        <v>54301</v>
      </c>
      <c r="S9370" s="9">
        <v>46.06</v>
      </c>
      <c r="T9370" s="26">
        <v>4.79</v>
      </c>
      <c r="U9370" s="8">
        <v>220.63</v>
      </c>
      <c r="V9370" t="s">
        <v>14402</v>
      </c>
      <c r="W9370" t="s">
        <v>2276</v>
      </c>
      <c r="X9370" t="s">
        <v>42</v>
      </c>
      <c r="Y9370" t="s">
        <v>2277</v>
      </c>
      <c r="AA9370" s="1">
        <f t="shared" si="871"/>
        <v>46127</v>
      </c>
      <c r="AB9370" s="2">
        <f t="shared" si="872"/>
        <v>4</v>
      </c>
      <c r="AC9370" s="2">
        <f t="shared" si="873"/>
        <v>2026</v>
      </c>
      <c r="AD9370" s="2" t="str">
        <f>IFERROR(VLOOKUP(A9370,'Aux Área'!$A$4:$B$123,2,0),"-")</f>
        <v>INSPEÇÃO</v>
      </c>
    </row>
    <row r="9371" spans="1:30" x14ac:dyDescent="0.3">
      <c r="A9371" t="s">
        <v>2655</v>
      </c>
      <c r="B9371" t="s">
        <v>10768</v>
      </c>
      <c r="C9371" t="s">
        <v>14403</v>
      </c>
      <c r="D9371" t="s">
        <v>1619</v>
      </c>
      <c r="E9371" t="s">
        <v>1620</v>
      </c>
      <c r="F9371" t="s">
        <v>3605</v>
      </c>
      <c r="G9371" t="s">
        <v>1635</v>
      </c>
      <c r="H9371" t="s">
        <v>2635</v>
      </c>
      <c r="I9371" t="s">
        <v>37</v>
      </c>
      <c r="J9371" t="s">
        <v>188</v>
      </c>
      <c r="K9371" t="s">
        <v>189</v>
      </c>
      <c r="L9371" t="s">
        <v>190</v>
      </c>
      <c r="M9371" t="s">
        <v>38</v>
      </c>
      <c r="N9371" t="s">
        <v>39</v>
      </c>
      <c r="O9371" s="23">
        <v>388</v>
      </c>
      <c r="P9371" s="9">
        <v>8.34</v>
      </c>
      <c r="Q9371" t="s">
        <v>40</v>
      </c>
      <c r="R9371">
        <v>30138</v>
      </c>
      <c r="S9371" s="9">
        <v>46.55</v>
      </c>
      <c r="T9371" s="26">
        <v>4.8899999999999997</v>
      </c>
      <c r="U9371" s="8">
        <v>227.63</v>
      </c>
      <c r="V9371" t="s">
        <v>112</v>
      </c>
      <c r="W9371" t="s">
        <v>2007</v>
      </c>
      <c r="X9371" t="s">
        <v>42</v>
      </c>
      <c r="Y9371" t="s">
        <v>6209</v>
      </c>
      <c r="AA9371" s="1">
        <f t="shared" si="871"/>
        <v>46127</v>
      </c>
      <c r="AB9371" s="2">
        <f t="shared" si="872"/>
        <v>4</v>
      </c>
      <c r="AC9371" s="2">
        <f t="shared" si="873"/>
        <v>2026</v>
      </c>
      <c r="AD9371" s="2" t="str">
        <f>IFERROR(VLOOKUP(A9371,'Aux Área'!$A$4:$B$123,2,0),"-")</f>
        <v>TI</v>
      </c>
    </row>
    <row r="9372" spans="1:30" x14ac:dyDescent="0.3">
      <c r="A9372" t="s">
        <v>9674</v>
      </c>
      <c r="B9372" t="s">
        <v>10327</v>
      </c>
      <c r="C9372" t="s">
        <v>14404</v>
      </c>
      <c r="D9372" t="s">
        <v>12389</v>
      </c>
      <c r="E9372" t="s">
        <v>12390</v>
      </c>
      <c r="F9372" t="s">
        <v>15506</v>
      </c>
      <c r="G9372" t="s">
        <v>1300</v>
      </c>
      <c r="H9372" t="s">
        <v>9676</v>
      </c>
      <c r="I9372" t="s">
        <v>37</v>
      </c>
      <c r="J9372" t="s">
        <v>188</v>
      </c>
      <c r="K9372" t="s">
        <v>189</v>
      </c>
      <c r="L9372" t="s">
        <v>190</v>
      </c>
      <c r="M9372" t="s">
        <v>38</v>
      </c>
      <c r="N9372" t="s">
        <v>39</v>
      </c>
      <c r="O9372" s="23">
        <v>219</v>
      </c>
      <c r="P9372" s="9">
        <v>8.43</v>
      </c>
      <c r="Q9372" t="s">
        <v>40</v>
      </c>
      <c r="R9372">
        <v>57450</v>
      </c>
      <c r="S9372" s="9">
        <v>25.97</v>
      </c>
      <c r="T9372" s="26">
        <v>4.8899999999999997</v>
      </c>
      <c r="U9372" s="8">
        <v>126.99</v>
      </c>
      <c r="V9372" t="s">
        <v>112</v>
      </c>
      <c r="W9372" t="s">
        <v>2007</v>
      </c>
      <c r="X9372" t="s">
        <v>42</v>
      </c>
      <c r="Y9372" t="s">
        <v>6209</v>
      </c>
      <c r="AA9372" s="1">
        <f t="shared" si="871"/>
        <v>46127</v>
      </c>
      <c r="AB9372" s="2">
        <f t="shared" si="872"/>
        <v>4</v>
      </c>
      <c r="AC9372" s="2">
        <f t="shared" si="873"/>
        <v>2026</v>
      </c>
      <c r="AD9372" s="2" t="str">
        <f>IFERROR(VLOOKUP(A9372,'Aux Área'!$A$4:$B$123,2,0),"-")</f>
        <v>TI</v>
      </c>
    </row>
    <row r="9373" spans="1:30" x14ac:dyDescent="0.3">
      <c r="A9373" t="s">
        <v>3092</v>
      </c>
      <c r="B9373" t="s">
        <v>4774</v>
      </c>
      <c r="C9373" t="s">
        <v>14405</v>
      </c>
      <c r="D9373" t="s">
        <v>3285</v>
      </c>
      <c r="E9373" t="s">
        <v>3286</v>
      </c>
      <c r="F9373" t="s">
        <v>3594</v>
      </c>
      <c r="G9373" t="s">
        <v>1135</v>
      </c>
      <c r="H9373" t="s">
        <v>2275</v>
      </c>
      <c r="I9373" t="s">
        <v>1497</v>
      </c>
      <c r="J9373" t="s">
        <v>231</v>
      </c>
      <c r="K9373" t="s">
        <v>232</v>
      </c>
      <c r="L9373" t="s">
        <v>217</v>
      </c>
      <c r="M9373" t="s">
        <v>38</v>
      </c>
      <c r="N9373" t="s">
        <v>39</v>
      </c>
      <c r="O9373" s="23">
        <v>488</v>
      </c>
      <c r="P9373" s="9">
        <v>10.14</v>
      </c>
      <c r="Q9373" t="s">
        <v>40</v>
      </c>
      <c r="R9373">
        <v>142691</v>
      </c>
      <c r="S9373" s="9">
        <v>48.11</v>
      </c>
      <c r="T9373" s="26">
        <v>4.7910000000000004</v>
      </c>
      <c r="U9373" s="8">
        <v>230.48</v>
      </c>
      <c r="V9373" t="s">
        <v>14406</v>
      </c>
      <c r="W9373" t="s">
        <v>2276</v>
      </c>
      <c r="X9373" t="s">
        <v>42</v>
      </c>
      <c r="Y9373" t="s">
        <v>2277</v>
      </c>
      <c r="AA9373" s="1">
        <f t="shared" si="871"/>
        <v>46127</v>
      </c>
      <c r="AB9373" s="2">
        <f t="shared" si="872"/>
        <v>4</v>
      </c>
      <c r="AC9373" s="2">
        <f t="shared" si="873"/>
        <v>2026</v>
      </c>
      <c r="AD9373" s="2" t="str">
        <f>IFERROR(VLOOKUP(A9373,'Aux Área'!$A$4:$B$123,2,0),"-")</f>
        <v>INSPEÇÃO</v>
      </c>
    </row>
    <row r="9374" spans="1:30" x14ac:dyDescent="0.3">
      <c r="A9374" t="s">
        <v>2638</v>
      </c>
      <c r="B9374" t="s">
        <v>4593</v>
      </c>
      <c r="C9374" t="s">
        <v>14407</v>
      </c>
      <c r="D9374" t="s">
        <v>7192</v>
      </c>
      <c r="E9374" t="s">
        <v>7193</v>
      </c>
      <c r="F9374" t="s">
        <v>2641</v>
      </c>
      <c r="G9374" t="s">
        <v>1135</v>
      </c>
      <c r="H9374" t="s">
        <v>2275</v>
      </c>
      <c r="I9374" t="s">
        <v>1497</v>
      </c>
      <c r="J9374" t="s">
        <v>12641</v>
      </c>
      <c r="K9374" t="s">
        <v>12642</v>
      </c>
      <c r="L9374" t="s">
        <v>124</v>
      </c>
      <c r="M9374" t="s">
        <v>38</v>
      </c>
      <c r="N9374" t="s">
        <v>39</v>
      </c>
      <c r="O9374" s="23">
        <v>405</v>
      </c>
      <c r="P9374" s="9">
        <v>8.82</v>
      </c>
      <c r="Q9374" t="s">
        <v>40</v>
      </c>
      <c r="R9374">
        <v>148893</v>
      </c>
      <c r="S9374" s="9">
        <v>45.93</v>
      </c>
      <c r="T9374" s="26">
        <v>4.7910000000000004</v>
      </c>
      <c r="U9374" s="8">
        <v>220.05</v>
      </c>
      <c r="V9374" t="s">
        <v>14408</v>
      </c>
      <c r="W9374" t="s">
        <v>2276</v>
      </c>
      <c r="X9374" t="s">
        <v>42</v>
      </c>
      <c r="Y9374" t="s">
        <v>2277</v>
      </c>
      <c r="AA9374" s="1">
        <f t="shared" si="871"/>
        <v>46127</v>
      </c>
      <c r="AB9374" s="2">
        <f t="shared" si="872"/>
        <v>4</v>
      </c>
      <c r="AC9374" s="2">
        <f t="shared" si="873"/>
        <v>2026</v>
      </c>
      <c r="AD9374" s="2" t="str">
        <f>IFERROR(VLOOKUP(A9374,'Aux Área'!$A$4:$B$123,2,0),"-")</f>
        <v>INSPEÇÃO</v>
      </c>
    </row>
    <row r="9375" spans="1:30" x14ac:dyDescent="0.3">
      <c r="A9375" t="s">
        <v>62</v>
      </c>
      <c r="B9375" t="s">
        <v>1455</v>
      </c>
      <c r="C9375" t="s">
        <v>14409</v>
      </c>
      <c r="D9375" t="s">
        <v>158</v>
      </c>
      <c r="E9375" t="s">
        <v>159</v>
      </c>
      <c r="F9375" t="s">
        <v>63</v>
      </c>
      <c r="G9375" t="s">
        <v>35</v>
      </c>
      <c r="H9375" t="s">
        <v>36</v>
      </c>
      <c r="I9375" t="s">
        <v>37</v>
      </c>
      <c r="J9375" t="s">
        <v>165</v>
      </c>
      <c r="K9375" t="s">
        <v>166</v>
      </c>
      <c r="L9375" t="s">
        <v>167</v>
      </c>
      <c r="M9375" t="s">
        <v>38</v>
      </c>
      <c r="N9375" t="s">
        <v>39</v>
      </c>
      <c r="O9375" s="23">
        <v>256</v>
      </c>
      <c r="P9375" s="9">
        <v>9.52</v>
      </c>
      <c r="Q9375" t="s">
        <v>40</v>
      </c>
      <c r="R9375">
        <v>76308</v>
      </c>
      <c r="S9375" s="9">
        <v>26.9</v>
      </c>
      <c r="T9375" s="26">
        <v>4.99</v>
      </c>
      <c r="U9375" s="8">
        <v>134.22999999999999</v>
      </c>
      <c r="V9375" t="s">
        <v>112</v>
      </c>
      <c r="W9375" t="s">
        <v>2007</v>
      </c>
      <c r="X9375" t="s">
        <v>42</v>
      </c>
      <c r="Y9375" t="s">
        <v>1740</v>
      </c>
      <c r="AA9375" s="1">
        <f t="shared" si="871"/>
        <v>46127</v>
      </c>
      <c r="AB9375" s="2">
        <f t="shared" si="872"/>
        <v>4</v>
      </c>
      <c r="AC9375" s="2">
        <f t="shared" si="873"/>
        <v>2026</v>
      </c>
      <c r="AD9375" s="2" t="str">
        <f>IFERROR(VLOOKUP(A9375,'Aux Área'!$A$4:$B$123,2,0),"-")</f>
        <v>CONSERVA</v>
      </c>
    </row>
    <row r="9376" spans="1:30" x14ac:dyDescent="0.3">
      <c r="A9376" t="s">
        <v>1979</v>
      </c>
      <c r="B9376" t="s">
        <v>1980</v>
      </c>
      <c r="C9376" t="s">
        <v>14410</v>
      </c>
      <c r="D9376" t="s">
        <v>4102</v>
      </c>
      <c r="E9376" t="s">
        <v>4103</v>
      </c>
      <c r="F9376" t="s">
        <v>1982</v>
      </c>
      <c r="G9376" t="s">
        <v>1495</v>
      </c>
      <c r="H9376" t="s">
        <v>2020</v>
      </c>
      <c r="I9376" t="s">
        <v>2021</v>
      </c>
      <c r="J9376" t="s">
        <v>165</v>
      </c>
      <c r="K9376" t="s">
        <v>166</v>
      </c>
      <c r="L9376" t="s">
        <v>167</v>
      </c>
      <c r="M9376" t="s">
        <v>38</v>
      </c>
      <c r="N9376" t="s">
        <v>668</v>
      </c>
      <c r="O9376" s="10">
        <v>330</v>
      </c>
      <c r="P9376" s="24">
        <v>0.71</v>
      </c>
      <c r="Q9376" t="s">
        <v>40</v>
      </c>
      <c r="R9376" s="2">
        <v>32829</v>
      </c>
      <c r="S9376" s="9">
        <v>465.73</v>
      </c>
      <c r="T9376" s="26">
        <v>7.99</v>
      </c>
      <c r="U9376" s="8">
        <v>3721.18</v>
      </c>
      <c r="V9376" t="s">
        <v>41</v>
      </c>
      <c r="W9376" t="s">
        <v>1985</v>
      </c>
      <c r="X9376" t="s">
        <v>42</v>
      </c>
      <c r="Y9376" t="s">
        <v>1986</v>
      </c>
      <c r="AA9376" s="1">
        <f t="shared" si="871"/>
        <v>46127</v>
      </c>
      <c r="AB9376" s="2">
        <f t="shared" si="872"/>
        <v>4</v>
      </c>
      <c r="AC9376" s="2">
        <f t="shared" si="873"/>
        <v>2026</v>
      </c>
      <c r="AD9376" s="2" t="str">
        <f>IFERROR(VLOOKUP(A9376,'Aux Área'!$A$4:$B$123,2,0),"-")</f>
        <v>PESADOS</v>
      </c>
    </row>
    <row r="9377" spans="1:30" x14ac:dyDescent="0.3">
      <c r="A9377" t="s">
        <v>1979</v>
      </c>
      <c r="C9377" t="s">
        <v>14410</v>
      </c>
      <c r="F9377" t="s">
        <v>1982</v>
      </c>
      <c r="K9377" t="s">
        <v>166</v>
      </c>
      <c r="N9377" t="s">
        <v>15690</v>
      </c>
      <c r="O9377" t="s">
        <v>15244</v>
      </c>
      <c r="P9377" s="9" t="s">
        <v>15244</v>
      </c>
      <c r="Q9377" t="s">
        <v>40</v>
      </c>
      <c r="R9377" t="s">
        <v>15244</v>
      </c>
      <c r="S9377">
        <v>40</v>
      </c>
      <c r="U9377" s="8">
        <v>252</v>
      </c>
      <c r="AA9377" s="1">
        <f t="shared" si="871"/>
        <v>46127</v>
      </c>
      <c r="AB9377" s="2">
        <f t="shared" si="872"/>
        <v>4</v>
      </c>
      <c r="AC9377" s="2">
        <f t="shared" si="873"/>
        <v>2026</v>
      </c>
      <c r="AD9377" s="2" t="str">
        <f>IFERROR(VLOOKUP(A9377,'Aux Área'!$A$4:$B$123,2,0),"-")</f>
        <v>PESADOS</v>
      </c>
    </row>
    <row r="9378" spans="1:30" x14ac:dyDescent="0.3">
      <c r="A9378" t="s">
        <v>52</v>
      </c>
      <c r="B9378" t="s">
        <v>1449</v>
      </c>
      <c r="C9378" t="s">
        <v>14411</v>
      </c>
      <c r="D9378" t="s">
        <v>3149</v>
      </c>
      <c r="E9378" t="s">
        <v>3150</v>
      </c>
      <c r="F9378" t="s">
        <v>53</v>
      </c>
      <c r="G9378" t="s">
        <v>35</v>
      </c>
      <c r="H9378" t="s">
        <v>36</v>
      </c>
      <c r="I9378" t="s">
        <v>37</v>
      </c>
      <c r="J9378" t="s">
        <v>11506</v>
      </c>
      <c r="K9378" t="s">
        <v>11507</v>
      </c>
      <c r="L9378" t="s">
        <v>84</v>
      </c>
      <c r="M9378" t="s">
        <v>38</v>
      </c>
      <c r="N9378" t="s">
        <v>39</v>
      </c>
      <c r="O9378" s="23">
        <v>450</v>
      </c>
      <c r="P9378" s="9">
        <v>11.23</v>
      </c>
      <c r="Q9378" t="s">
        <v>40</v>
      </c>
      <c r="R9378">
        <v>98180</v>
      </c>
      <c r="S9378" s="9">
        <v>40.08</v>
      </c>
      <c r="T9378" s="26">
        <v>4.99</v>
      </c>
      <c r="U9378" s="8">
        <v>200</v>
      </c>
      <c r="V9378" t="s">
        <v>41</v>
      </c>
      <c r="W9378" t="s">
        <v>2007</v>
      </c>
      <c r="X9378" t="s">
        <v>42</v>
      </c>
      <c r="Y9378" t="s">
        <v>1740</v>
      </c>
      <c r="AA9378" s="1">
        <f t="shared" si="871"/>
        <v>46127</v>
      </c>
      <c r="AB9378" s="2">
        <f t="shared" si="872"/>
        <v>4</v>
      </c>
      <c r="AC9378" s="2">
        <f t="shared" si="873"/>
        <v>2026</v>
      </c>
      <c r="AD9378" s="2" t="str">
        <f>IFERROR(VLOOKUP(A9378,'Aux Área'!$A$4:$B$123,2,0),"-")</f>
        <v>OPERAÇÃO</v>
      </c>
    </row>
    <row r="9379" spans="1:30" x14ac:dyDescent="0.3">
      <c r="A9379" t="s">
        <v>2041</v>
      </c>
      <c r="B9379" t="s">
        <v>2042</v>
      </c>
      <c r="C9379" t="s">
        <v>14412</v>
      </c>
      <c r="D9379" t="s">
        <v>1297</v>
      </c>
      <c r="E9379" t="s">
        <v>2221</v>
      </c>
      <c r="F9379" t="s">
        <v>2044</v>
      </c>
      <c r="G9379" t="s">
        <v>659</v>
      </c>
      <c r="H9379" t="s">
        <v>1996</v>
      </c>
      <c r="I9379" t="s">
        <v>1997</v>
      </c>
      <c r="J9379" t="s">
        <v>231</v>
      </c>
      <c r="K9379" t="s">
        <v>232</v>
      </c>
      <c r="L9379" t="s">
        <v>217</v>
      </c>
      <c r="M9379" t="s">
        <v>38</v>
      </c>
      <c r="N9379" t="s">
        <v>668</v>
      </c>
      <c r="O9379" s="23">
        <v>230</v>
      </c>
      <c r="P9379" s="9">
        <v>5.44</v>
      </c>
      <c r="Q9379" t="s">
        <v>40</v>
      </c>
      <c r="R9379">
        <v>46583</v>
      </c>
      <c r="S9379" s="9">
        <v>42.26</v>
      </c>
      <c r="T9379" s="26">
        <v>7.59</v>
      </c>
      <c r="U9379" s="8">
        <v>320.75</v>
      </c>
      <c r="V9379" t="s">
        <v>14413</v>
      </c>
      <c r="W9379" t="s">
        <v>1985</v>
      </c>
      <c r="X9379" t="s">
        <v>42</v>
      </c>
      <c r="Y9379" t="s">
        <v>1986</v>
      </c>
      <c r="AA9379" s="1">
        <f t="shared" si="871"/>
        <v>46127</v>
      </c>
      <c r="AB9379" s="2">
        <f t="shared" si="872"/>
        <v>4</v>
      </c>
      <c r="AC9379" s="2">
        <f t="shared" si="873"/>
        <v>2026</v>
      </c>
      <c r="AD9379" s="2" t="str">
        <f>IFERROR(VLOOKUP(A9379,'Aux Área'!$A$4:$B$123,2,0),"-")</f>
        <v>PESADOS</v>
      </c>
    </row>
    <row r="9380" spans="1:30" x14ac:dyDescent="0.3">
      <c r="A9380" t="s">
        <v>2041</v>
      </c>
      <c r="C9380" t="s">
        <v>14412</v>
      </c>
      <c r="F9380" t="s">
        <v>2044</v>
      </c>
      <c r="K9380" t="s">
        <v>232</v>
      </c>
      <c r="N9380" t="s">
        <v>15690</v>
      </c>
      <c r="O9380" t="s">
        <v>15244</v>
      </c>
      <c r="P9380" s="9" t="s">
        <v>15244</v>
      </c>
      <c r="Q9380" t="s">
        <v>40</v>
      </c>
      <c r="R9380" t="s">
        <v>15244</v>
      </c>
      <c r="S9380">
        <v>9.02</v>
      </c>
      <c r="U9380" s="8">
        <v>29.79</v>
      </c>
      <c r="AA9380" s="1">
        <f t="shared" si="871"/>
        <v>46127</v>
      </c>
      <c r="AB9380" s="2">
        <f t="shared" si="872"/>
        <v>4</v>
      </c>
      <c r="AC9380" s="2">
        <f t="shared" si="873"/>
        <v>2026</v>
      </c>
      <c r="AD9380" s="2" t="str">
        <f>IFERROR(VLOOKUP(A9380,'Aux Área'!$A$4:$B$123,2,0),"-")</f>
        <v>PESADOS</v>
      </c>
    </row>
    <row r="9381" spans="1:30" x14ac:dyDescent="0.3">
      <c r="A9381" t="s">
        <v>58</v>
      </c>
      <c r="B9381" t="s">
        <v>250</v>
      </c>
      <c r="C9381" t="s">
        <v>14414</v>
      </c>
      <c r="D9381" t="s">
        <v>87</v>
      </c>
      <c r="E9381" t="s">
        <v>88</v>
      </c>
      <c r="F9381" t="s">
        <v>59</v>
      </c>
      <c r="G9381" t="s">
        <v>35</v>
      </c>
      <c r="H9381" t="s">
        <v>36</v>
      </c>
      <c r="I9381" t="s">
        <v>37</v>
      </c>
      <c r="J9381" t="s">
        <v>188</v>
      </c>
      <c r="K9381" t="s">
        <v>189</v>
      </c>
      <c r="L9381" t="s">
        <v>190</v>
      </c>
      <c r="M9381" t="s">
        <v>38</v>
      </c>
      <c r="N9381" t="s">
        <v>39</v>
      </c>
      <c r="O9381" s="23">
        <v>308</v>
      </c>
      <c r="P9381" s="9">
        <v>8.41</v>
      </c>
      <c r="Q9381" t="s">
        <v>40</v>
      </c>
      <c r="R9381">
        <v>96238</v>
      </c>
      <c r="S9381" s="9">
        <v>36.619999999999997</v>
      </c>
      <c r="T9381" s="26">
        <v>4.8899999999999997</v>
      </c>
      <c r="U9381" s="8">
        <v>179.07</v>
      </c>
      <c r="V9381" t="s">
        <v>112</v>
      </c>
      <c r="W9381" t="s">
        <v>2007</v>
      </c>
      <c r="X9381" t="s">
        <v>42</v>
      </c>
      <c r="Y9381" t="s">
        <v>1740</v>
      </c>
      <c r="AA9381" s="1">
        <f t="shared" si="871"/>
        <v>46127</v>
      </c>
      <c r="AB9381" s="2">
        <f t="shared" si="872"/>
        <v>4</v>
      </c>
      <c r="AC9381" s="2">
        <f t="shared" si="873"/>
        <v>2026</v>
      </c>
      <c r="AD9381" s="2" t="str">
        <f>IFERROR(VLOOKUP(A9381,'Aux Área'!$A$4:$B$123,2,0),"-")</f>
        <v>CONSERVA</v>
      </c>
    </row>
    <row r="9382" spans="1:30" x14ac:dyDescent="0.3">
      <c r="A9382" t="s">
        <v>2282</v>
      </c>
      <c r="B9382" t="s">
        <v>4679</v>
      </c>
      <c r="C9382" t="s">
        <v>14415</v>
      </c>
      <c r="D9382" t="s">
        <v>10122</v>
      </c>
      <c r="E9382" t="s">
        <v>9671</v>
      </c>
      <c r="F9382" t="s">
        <v>2285</v>
      </c>
      <c r="G9382" t="s">
        <v>1135</v>
      </c>
      <c r="H9382" t="s">
        <v>2275</v>
      </c>
      <c r="I9382" t="s">
        <v>1497</v>
      </c>
      <c r="J9382" t="s">
        <v>165</v>
      </c>
      <c r="K9382" t="s">
        <v>166</v>
      </c>
      <c r="L9382" t="s">
        <v>167</v>
      </c>
      <c r="M9382" t="s">
        <v>38</v>
      </c>
      <c r="N9382" t="s">
        <v>39</v>
      </c>
      <c r="O9382" s="23">
        <v>348</v>
      </c>
      <c r="P9382" s="9">
        <v>9.7899999999999991</v>
      </c>
      <c r="Q9382" t="s">
        <v>40</v>
      </c>
      <c r="R9382">
        <v>139907</v>
      </c>
      <c r="S9382" s="9">
        <v>35.56</v>
      </c>
      <c r="T9382" s="26">
        <v>4.9909999999999997</v>
      </c>
      <c r="U9382" s="8">
        <v>177.48</v>
      </c>
      <c r="V9382" t="s">
        <v>112</v>
      </c>
      <c r="W9382" t="s">
        <v>2276</v>
      </c>
      <c r="X9382" t="s">
        <v>42</v>
      </c>
      <c r="Y9382" t="s">
        <v>2277</v>
      </c>
      <c r="AA9382" s="1">
        <f t="shared" si="871"/>
        <v>46127</v>
      </c>
      <c r="AB9382" s="2">
        <f t="shared" si="872"/>
        <v>4</v>
      </c>
      <c r="AC9382" s="2">
        <f t="shared" si="873"/>
        <v>2026</v>
      </c>
      <c r="AD9382" s="2" t="str">
        <f>IFERROR(VLOOKUP(A9382,'Aux Área'!$A$4:$B$123,2,0),"-")</f>
        <v>INSPEÇÃO</v>
      </c>
    </row>
    <row r="9383" spans="1:30" x14ac:dyDescent="0.3">
      <c r="A9383" t="s">
        <v>50</v>
      </c>
      <c r="B9383" t="s">
        <v>324</v>
      </c>
      <c r="C9383" t="s">
        <v>14416</v>
      </c>
      <c r="D9383" t="s">
        <v>326</v>
      </c>
      <c r="E9383" t="s">
        <v>327</v>
      </c>
      <c r="F9383" t="s">
        <v>51</v>
      </c>
      <c r="G9383" t="s">
        <v>35</v>
      </c>
      <c r="H9383" t="s">
        <v>36</v>
      </c>
      <c r="I9383" t="s">
        <v>37</v>
      </c>
      <c r="J9383" t="s">
        <v>165</v>
      </c>
      <c r="K9383" t="s">
        <v>166</v>
      </c>
      <c r="L9383" t="s">
        <v>167</v>
      </c>
      <c r="M9383" t="s">
        <v>38</v>
      </c>
      <c r="N9383" t="s">
        <v>39</v>
      </c>
      <c r="O9383" s="23">
        <v>313</v>
      </c>
      <c r="P9383" s="9">
        <v>7.21</v>
      </c>
      <c r="Q9383" t="s">
        <v>40</v>
      </c>
      <c r="R9383">
        <v>27976</v>
      </c>
      <c r="S9383" s="9">
        <v>43.43</v>
      </c>
      <c r="T9383" s="26">
        <v>4.99</v>
      </c>
      <c r="U9383" s="8">
        <v>216.73</v>
      </c>
      <c r="V9383" t="s">
        <v>112</v>
      </c>
      <c r="W9383" t="s">
        <v>2007</v>
      </c>
      <c r="X9383" t="s">
        <v>42</v>
      </c>
      <c r="Y9383" t="s">
        <v>1740</v>
      </c>
      <c r="AA9383" s="1">
        <f t="shared" si="871"/>
        <v>46127</v>
      </c>
      <c r="AB9383" s="2">
        <f t="shared" si="872"/>
        <v>4</v>
      </c>
      <c r="AC9383" s="2">
        <f t="shared" si="873"/>
        <v>2026</v>
      </c>
      <c r="AD9383" s="2" t="str">
        <f>IFERROR(VLOOKUP(A9383,'Aux Área'!$A$4:$B$123,2,0),"-")</f>
        <v>TI</v>
      </c>
    </row>
    <row r="9384" spans="1:30" x14ac:dyDescent="0.3">
      <c r="A9384" t="s">
        <v>76</v>
      </c>
      <c r="B9384" t="s">
        <v>380</v>
      </c>
      <c r="C9384" t="s">
        <v>14417</v>
      </c>
      <c r="D9384" t="s">
        <v>382</v>
      </c>
      <c r="E9384" t="s">
        <v>383</v>
      </c>
      <c r="F9384" t="s">
        <v>77</v>
      </c>
      <c r="G9384" t="s">
        <v>35</v>
      </c>
      <c r="H9384" t="s">
        <v>36</v>
      </c>
      <c r="I9384" t="s">
        <v>37</v>
      </c>
      <c r="J9384" t="s">
        <v>788</v>
      </c>
      <c r="K9384" t="s">
        <v>789</v>
      </c>
      <c r="L9384" t="s">
        <v>377</v>
      </c>
      <c r="M9384" t="s">
        <v>38</v>
      </c>
      <c r="N9384" t="s">
        <v>39</v>
      </c>
      <c r="O9384" s="23">
        <v>347</v>
      </c>
      <c r="P9384" s="9">
        <v>8.61</v>
      </c>
      <c r="Q9384" t="s">
        <v>40</v>
      </c>
      <c r="R9384">
        <v>69230</v>
      </c>
      <c r="S9384" s="9">
        <v>40.31</v>
      </c>
      <c r="T9384" s="26">
        <v>4.49</v>
      </c>
      <c r="U9384" s="8">
        <v>180.99</v>
      </c>
      <c r="V9384" t="s">
        <v>41</v>
      </c>
      <c r="W9384" t="s">
        <v>2007</v>
      </c>
      <c r="X9384" t="s">
        <v>42</v>
      </c>
      <c r="Y9384" t="s">
        <v>1740</v>
      </c>
      <c r="AA9384" s="1">
        <f t="shared" si="871"/>
        <v>46127</v>
      </c>
      <c r="AB9384" s="2">
        <f t="shared" si="872"/>
        <v>4</v>
      </c>
      <c r="AC9384" s="2">
        <f t="shared" si="873"/>
        <v>2026</v>
      </c>
      <c r="AD9384" s="2" t="str">
        <f>IFERROR(VLOOKUP(A9384,'Aux Área'!$A$4:$B$123,2,0),"-")</f>
        <v>QSMS</v>
      </c>
    </row>
    <row r="9385" spans="1:30" x14ac:dyDescent="0.3">
      <c r="A9385" t="s">
        <v>2260</v>
      </c>
      <c r="B9385" t="s">
        <v>113</v>
      </c>
      <c r="C9385" t="s">
        <v>14418</v>
      </c>
      <c r="D9385" t="s">
        <v>4423</v>
      </c>
      <c r="E9385" t="s">
        <v>4424</v>
      </c>
      <c r="F9385" t="s">
        <v>2262</v>
      </c>
      <c r="G9385" t="s">
        <v>35</v>
      </c>
      <c r="H9385" t="s">
        <v>2263</v>
      </c>
      <c r="I9385" t="s">
        <v>2186</v>
      </c>
      <c r="J9385" t="s">
        <v>409</v>
      </c>
      <c r="K9385" t="s">
        <v>410</v>
      </c>
      <c r="L9385" t="s">
        <v>141</v>
      </c>
      <c r="M9385" t="s">
        <v>38</v>
      </c>
      <c r="N9385" t="s">
        <v>668</v>
      </c>
      <c r="O9385" s="23">
        <v>791</v>
      </c>
      <c r="P9385" s="9">
        <v>14.15</v>
      </c>
      <c r="Q9385" t="s">
        <v>40</v>
      </c>
      <c r="R9385">
        <v>140690</v>
      </c>
      <c r="S9385" s="9">
        <v>55.91</v>
      </c>
      <c r="T9385" s="26">
        <v>7.5910000000000002</v>
      </c>
      <c r="U9385" s="8">
        <v>424.4</v>
      </c>
      <c r="V9385" t="s">
        <v>14419</v>
      </c>
      <c r="W9385" t="s">
        <v>2007</v>
      </c>
      <c r="X9385" t="s">
        <v>42</v>
      </c>
      <c r="Y9385" t="s">
        <v>1740</v>
      </c>
      <c r="AA9385" s="1">
        <f t="shared" si="871"/>
        <v>46127</v>
      </c>
      <c r="AB9385" s="2">
        <f t="shared" si="872"/>
        <v>4</v>
      </c>
      <c r="AC9385" s="2">
        <f t="shared" si="873"/>
        <v>2026</v>
      </c>
      <c r="AD9385" s="2" t="str">
        <f>IFERROR(VLOOKUP(A9385,'Aux Área'!$A$4:$B$123,2,0),"-")</f>
        <v>INSPEÇÃO</v>
      </c>
    </row>
    <row r="9386" spans="1:30" x14ac:dyDescent="0.3">
      <c r="A9386" t="s">
        <v>2347</v>
      </c>
      <c r="B9386" t="s">
        <v>2348</v>
      </c>
      <c r="C9386" t="s">
        <v>14420</v>
      </c>
      <c r="D9386" t="s">
        <v>3633</v>
      </c>
      <c r="E9386" t="s">
        <v>3634</v>
      </c>
      <c r="F9386" t="s">
        <v>2350</v>
      </c>
      <c r="G9386" t="s">
        <v>659</v>
      </c>
      <c r="H9386" t="s">
        <v>1996</v>
      </c>
      <c r="I9386" t="s">
        <v>1997</v>
      </c>
      <c r="J9386" t="s">
        <v>492</v>
      </c>
      <c r="K9386" t="s">
        <v>493</v>
      </c>
      <c r="L9386" t="s">
        <v>110</v>
      </c>
      <c r="M9386" t="s">
        <v>38</v>
      </c>
      <c r="N9386" t="s">
        <v>668</v>
      </c>
      <c r="O9386" s="23">
        <v>269</v>
      </c>
      <c r="P9386" s="9">
        <v>5.38</v>
      </c>
      <c r="Q9386" t="s">
        <v>40</v>
      </c>
      <c r="R9386">
        <v>44564</v>
      </c>
      <c r="S9386" s="9">
        <v>50</v>
      </c>
      <c r="T9386" s="26">
        <v>6.99</v>
      </c>
      <c r="U9386" s="8">
        <v>349.5</v>
      </c>
      <c r="V9386" t="s">
        <v>41</v>
      </c>
      <c r="W9386" t="s">
        <v>1985</v>
      </c>
      <c r="X9386" t="s">
        <v>42</v>
      </c>
      <c r="Y9386" t="s">
        <v>1986</v>
      </c>
      <c r="AA9386" s="1">
        <f t="shared" si="871"/>
        <v>46127</v>
      </c>
      <c r="AB9386" s="2">
        <f t="shared" si="872"/>
        <v>4</v>
      </c>
      <c r="AC9386" s="2">
        <f t="shared" si="873"/>
        <v>2026</v>
      </c>
      <c r="AD9386" s="2" t="str">
        <f>IFERROR(VLOOKUP(A9386,'Aux Área'!$A$4:$B$123,2,0),"-")</f>
        <v>PESADOS</v>
      </c>
    </row>
    <row r="9387" spans="1:30" x14ac:dyDescent="0.3">
      <c r="A9387" t="s">
        <v>2632</v>
      </c>
      <c r="B9387" t="s">
        <v>11859</v>
      </c>
      <c r="C9387" t="s">
        <v>14421</v>
      </c>
      <c r="D9387" t="s">
        <v>10329</v>
      </c>
      <c r="E9387" t="s">
        <v>9675</v>
      </c>
      <c r="F9387" t="s">
        <v>3712</v>
      </c>
      <c r="G9387" t="s">
        <v>1300</v>
      </c>
      <c r="H9387" t="s">
        <v>2635</v>
      </c>
      <c r="I9387" t="s">
        <v>37</v>
      </c>
      <c r="J9387" t="s">
        <v>241</v>
      </c>
      <c r="K9387" t="s">
        <v>242</v>
      </c>
      <c r="L9387" t="s">
        <v>110</v>
      </c>
      <c r="M9387" t="s">
        <v>38</v>
      </c>
      <c r="N9387" t="s">
        <v>39</v>
      </c>
      <c r="O9387" s="23">
        <v>399</v>
      </c>
      <c r="P9387" s="9">
        <v>8.6199999999999992</v>
      </c>
      <c r="Q9387" t="s">
        <v>40</v>
      </c>
      <c r="R9387">
        <v>24169</v>
      </c>
      <c r="S9387" s="9">
        <v>46.31</v>
      </c>
      <c r="T9387" s="26">
        <v>4.1900000000000004</v>
      </c>
      <c r="U9387" s="8">
        <v>194.03</v>
      </c>
      <c r="V9387" t="s">
        <v>41</v>
      </c>
      <c r="W9387" t="s">
        <v>2007</v>
      </c>
      <c r="X9387" t="s">
        <v>42</v>
      </c>
      <c r="Y9387" t="s">
        <v>1740</v>
      </c>
      <c r="AA9387" s="1">
        <f t="shared" si="871"/>
        <v>46127</v>
      </c>
      <c r="AB9387" s="2">
        <f t="shared" si="872"/>
        <v>4</v>
      </c>
      <c r="AC9387" s="2">
        <f t="shared" si="873"/>
        <v>2026</v>
      </c>
      <c r="AD9387" s="2" t="str">
        <f>IFERROR(VLOOKUP(A9387,'Aux Área'!$A$4:$B$123,2,0),"-")</f>
        <v>TI</v>
      </c>
    </row>
    <row r="9388" spans="1:30" x14ac:dyDescent="0.3">
      <c r="A9388" t="s">
        <v>2306</v>
      </c>
      <c r="B9388" t="s">
        <v>4613</v>
      </c>
      <c r="C9388" t="s">
        <v>14422</v>
      </c>
      <c r="D9388" t="s">
        <v>4386</v>
      </c>
      <c r="E9388" t="s">
        <v>4387</v>
      </c>
      <c r="F9388" t="s">
        <v>2309</v>
      </c>
      <c r="G9388" t="s">
        <v>1135</v>
      </c>
      <c r="H9388" t="s">
        <v>2275</v>
      </c>
      <c r="I9388" t="s">
        <v>1497</v>
      </c>
      <c r="J9388" t="s">
        <v>1665</v>
      </c>
      <c r="K9388" t="s">
        <v>1666</v>
      </c>
      <c r="L9388" t="s">
        <v>301</v>
      </c>
      <c r="M9388" t="s">
        <v>38</v>
      </c>
      <c r="N9388" t="s">
        <v>39</v>
      </c>
      <c r="O9388" s="23">
        <v>325</v>
      </c>
      <c r="P9388" s="9">
        <v>10.26</v>
      </c>
      <c r="Q9388" t="s">
        <v>40</v>
      </c>
      <c r="R9388">
        <v>161429</v>
      </c>
      <c r="S9388" s="9">
        <v>31.67</v>
      </c>
      <c r="T9388" s="26">
        <v>4.6900000000000004</v>
      </c>
      <c r="U9388" s="8">
        <v>148.53</v>
      </c>
      <c r="V9388" t="s">
        <v>14423</v>
      </c>
      <c r="W9388" t="s">
        <v>2276</v>
      </c>
      <c r="X9388" t="s">
        <v>42</v>
      </c>
      <c r="Y9388" t="s">
        <v>2277</v>
      </c>
      <c r="AA9388" s="1">
        <f t="shared" si="871"/>
        <v>46127</v>
      </c>
      <c r="AB9388" s="2">
        <f t="shared" si="872"/>
        <v>4</v>
      </c>
      <c r="AC9388" s="2">
        <f t="shared" si="873"/>
        <v>2026</v>
      </c>
      <c r="AD9388" s="2" t="str">
        <f>IFERROR(VLOOKUP(A9388,'Aux Área'!$A$4:$B$123,2,0),"-")</f>
        <v>INSPEÇÃO</v>
      </c>
    </row>
    <row r="9389" spans="1:30" x14ac:dyDescent="0.3">
      <c r="A9389" t="s">
        <v>64</v>
      </c>
      <c r="B9389" t="s">
        <v>2182</v>
      </c>
      <c r="C9389" t="s">
        <v>14424</v>
      </c>
      <c r="D9389" t="s">
        <v>127</v>
      </c>
      <c r="E9389" t="s">
        <v>128</v>
      </c>
      <c r="F9389" t="s">
        <v>65</v>
      </c>
      <c r="G9389" t="s">
        <v>35</v>
      </c>
      <c r="H9389" t="s">
        <v>36</v>
      </c>
      <c r="I9389" t="s">
        <v>37</v>
      </c>
      <c r="J9389" t="s">
        <v>1732</v>
      </c>
      <c r="K9389" t="s">
        <v>1733</v>
      </c>
      <c r="L9389" t="s">
        <v>870</v>
      </c>
      <c r="M9389" t="s">
        <v>38</v>
      </c>
      <c r="N9389" t="s">
        <v>39</v>
      </c>
      <c r="O9389" s="23">
        <v>360</v>
      </c>
      <c r="P9389" s="9">
        <v>9.51</v>
      </c>
      <c r="Q9389" t="s">
        <v>40</v>
      </c>
      <c r="R9389">
        <v>57261</v>
      </c>
      <c r="S9389" s="9">
        <v>37.85</v>
      </c>
      <c r="T9389" s="26">
        <v>4.99</v>
      </c>
      <c r="U9389" s="8">
        <v>188.89</v>
      </c>
      <c r="V9389" t="s">
        <v>112</v>
      </c>
      <c r="W9389" t="s">
        <v>2007</v>
      </c>
      <c r="X9389" t="s">
        <v>42</v>
      </c>
      <c r="Y9389" t="s">
        <v>1740</v>
      </c>
      <c r="AA9389" s="1">
        <f t="shared" si="871"/>
        <v>46127</v>
      </c>
      <c r="AB9389" s="2">
        <f t="shared" si="872"/>
        <v>4</v>
      </c>
      <c r="AC9389" s="2">
        <f t="shared" si="873"/>
        <v>2026</v>
      </c>
      <c r="AD9389" s="2" t="str">
        <f>IFERROR(VLOOKUP(A9389,'Aux Área'!$A$4:$B$123,2,0),"-")</f>
        <v>ENGENHARIA</v>
      </c>
    </row>
    <row r="9390" spans="1:30" x14ac:dyDescent="0.3">
      <c r="A9390" t="s">
        <v>2691</v>
      </c>
      <c r="B9390" t="s">
        <v>2692</v>
      </c>
      <c r="C9390" t="s">
        <v>14425</v>
      </c>
      <c r="D9390" t="s">
        <v>2142</v>
      </c>
      <c r="E9390" t="s">
        <v>2143</v>
      </c>
      <c r="F9390" t="s">
        <v>5979</v>
      </c>
      <c r="G9390" t="s">
        <v>1635</v>
      </c>
      <c r="H9390" t="s">
        <v>2635</v>
      </c>
      <c r="I9390" t="s">
        <v>37</v>
      </c>
      <c r="J9390" t="s">
        <v>169</v>
      </c>
      <c r="K9390" t="s">
        <v>170</v>
      </c>
      <c r="L9390" t="s">
        <v>124</v>
      </c>
      <c r="M9390" t="s">
        <v>38</v>
      </c>
      <c r="N9390" t="s">
        <v>39</v>
      </c>
      <c r="O9390" s="23">
        <v>267</v>
      </c>
      <c r="P9390" s="9">
        <v>6.75</v>
      </c>
      <c r="Q9390" t="s">
        <v>40</v>
      </c>
      <c r="R9390">
        <v>28421</v>
      </c>
      <c r="S9390" s="9">
        <v>39.54</v>
      </c>
      <c r="T9390" s="26">
        <v>4.59</v>
      </c>
      <c r="U9390" s="8">
        <v>181.49</v>
      </c>
      <c r="V9390" t="s">
        <v>41</v>
      </c>
      <c r="W9390" t="s">
        <v>2007</v>
      </c>
      <c r="X9390" t="s">
        <v>42</v>
      </c>
      <c r="Y9390" t="s">
        <v>1740</v>
      </c>
      <c r="AA9390" s="1">
        <f t="shared" si="871"/>
        <v>46127</v>
      </c>
      <c r="AB9390" s="2">
        <f t="shared" si="872"/>
        <v>4</v>
      </c>
      <c r="AC9390" s="2">
        <f t="shared" si="873"/>
        <v>2026</v>
      </c>
      <c r="AD9390" s="2" t="str">
        <f>IFERROR(VLOOKUP(A9390,'Aux Área'!$A$4:$B$123,2,0),"-")</f>
        <v>TI</v>
      </c>
    </row>
    <row r="9391" spans="1:30" x14ac:dyDescent="0.3">
      <c r="A9391" t="s">
        <v>1999</v>
      </c>
      <c r="B9391" t="s">
        <v>3016</v>
      </c>
      <c r="C9391" t="s">
        <v>14426</v>
      </c>
      <c r="D9391" t="s">
        <v>1297</v>
      </c>
      <c r="E9391" t="s">
        <v>2221</v>
      </c>
      <c r="F9391" t="s">
        <v>2002</v>
      </c>
      <c r="G9391" t="s">
        <v>659</v>
      </c>
      <c r="H9391" t="s">
        <v>2003</v>
      </c>
      <c r="I9391" t="s">
        <v>667</v>
      </c>
      <c r="J9391" t="s">
        <v>231</v>
      </c>
      <c r="K9391" t="s">
        <v>232</v>
      </c>
      <c r="L9391" t="s">
        <v>217</v>
      </c>
      <c r="M9391" t="s">
        <v>38</v>
      </c>
      <c r="N9391" t="s">
        <v>668</v>
      </c>
      <c r="O9391" s="23">
        <v>357</v>
      </c>
      <c r="P9391" s="9">
        <v>5.76</v>
      </c>
      <c r="Q9391" t="s">
        <v>40</v>
      </c>
      <c r="R9391">
        <v>28633</v>
      </c>
      <c r="S9391" s="9">
        <v>62</v>
      </c>
      <c r="T9391" s="26">
        <v>7.5910000000000002</v>
      </c>
      <c r="U9391" s="8">
        <v>470.62</v>
      </c>
      <c r="V9391" t="s">
        <v>14427</v>
      </c>
      <c r="W9391" t="s">
        <v>1985</v>
      </c>
      <c r="X9391" t="s">
        <v>42</v>
      </c>
      <c r="Y9391" t="s">
        <v>1986</v>
      </c>
      <c r="AA9391" s="1">
        <f t="shared" si="871"/>
        <v>46127</v>
      </c>
      <c r="AB9391" s="2">
        <f t="shared" si="872"/>
        <v>4</v>
      </c>
      <c r="AC9391" s="2">
        <f t="shared" si="873"/>
        <v>2026</v>
      </c>
      <c r="AD9391" s="2" t="str">
        <f>IFERROR(VLOOKUP(A9391,'Aux Área'!$A$4:$B$123,2,0),"-")</f>
        <v>PESADOS</v>
      </c>
    </row>
    <row r="9392" spans="1:30" x14ac:dyDescent="0.3">
      <c r="A9392" t="s">
        <v>68</v>
      </c>
      <c r="B9392" t="s">
        <v>296</v>
      </c>
      <c r="C9392" t="s">
        <v>14428</v>
      </c>
      <c r="D9392" t="s">
        <v>1562</v>
      </c>
      <c r="E9392" t="s">
        <v>1563</v>
      </c>
      <c r="F9392" t="s">
        <v>69</v>
      </c>
      <c r="G9392" t="s">
        <v>35</v>
      </c>
      <c r="H9392" t="s">
        <v>36</v>
      </c>
      <c r="I9392" t="s">
        <v>37</v>
      </c>
      <c r="J9392" t="s">
        <v>231</v>
      </c>
      <c r="K9392" t="s">
        <v>232</v>
      </c>
      <c r="L9392" t="s">
        <v>217</v>
      </c>
      <c r="M9392" t="s">
        <v>38</v>
      </c>
      <c r="N9392" t="s">
        <v>39</v>
      </c>
      <c r="O9392" s="10">
        <v>212</v>
      </c>
      <c r="P9392" s="24">
        <v>8.32</v>
      </c>
      <c r="Q9392" t="s">
        <v>40</v>
      </c>
      <c r="R9392" s="2">
        <v>57903</v>
      </c>
      <c r="S9392" s="9">
        <v>25.47</v>
      </c>
      <c r="T9392" s="26">
        <v>4.79</v>
      </c>
      <c r="U9392" s="8">
        <v>122</v>
      </c>
      <c r="V9392" t="s">
        <v>14429</v>
      </c>
      <c r="W9392" t="s">
        <v>2007</v>
      </c>
      <c r="X9392" t="s">
        <v>42</v>
      </c>
      <c r="Y9392" t="s">
        <v>1740</v>
      </c>
      <c r="AA9392" s="1">
        <f t="shared" ref="AA9392:AA9455" si="874">IFERROR(DATEVALUE(C9392),"-")</f>
        <v>46127</v>
      </c>
      <c r="AB9392" s="2">
        <f t="shared" ref="AB9392:AB9455" si="875">IFERROR(MONTH(AA9392),"-")</f>
        <v>4</v>
      </c>
      <c r="AC9392" s="2">
        <f t="shared" ref="AC9392:AC9455" si="876">IFERROR(YEAR(AA9392),"-")</f>
        <v>2026</v>
      </c>
      <c r="AD9392" s="2" t="str">
        <f>IFERROR(VLOOKUP(A9392,'Aux Área'!$A$4:$B$123,2,0),"-")</f>
        <v>OPERAÇÃO</v>
      </c>
    </row>
    <row r="9393" spans="1:30" x14ac:dyDescent="0.3">
      <c r="A9393" t="s">
        <v>2472</v>
      </c>
      <c r="B9393" t="s">
        <v>2473</v>
      </c>
      <c r="C9393" t="s">
        <v>14430</v>
      </c>
      <c r="D9393" t="s">
        <v>4541</v>
      </c>
      <c r="E9393" t="s">
        <v>4542</v>
      </c>
      <c r="F9393" t="s">
        <v>2475</v>
      </c>
      <c r="G9393" t="s">
        <v>659</v>
      </c>
      <c r="H9393" t="s">
        <v>2215</v>
      </c>
      <c r="I9393" t="s">
        <v>667</v>
      </c>
      <c r="J9393" t="s">
        <v>231</v>
      </c>
      <c r="K9393" t="s">
        <v>232</v>
      </c>
      <c r="L9393" t="s">
        <v>217</v>
      </c>
      <c r="M9393" t="s">
        <v>38</v>
      </c>
      <c r="N9393" t="s">
        <v>668</v>
      </c>
      <c r="O9393" s="23">
        <v>338</v>
      </c>
      <c r="P9393" s="9">
        <v>5.19</v>
      </c>
      <c r="Q9393" t="s">
        <v>40</v>
      </c>
      <c r="R9393">
        <v>10523</v>
      </c>
      <c r="S9393" s="9">
        <v>65.099999999999994</v>
      </c>
      <c r="T9393" s="26">
        <v>7.5910000000000002</v>
      </c>
      <c r="U9393" s="8">
        <v>494.18</v>
      </c>
      <c r="V9393" t="s">
        <v>14431</v>
      </c>
      <c r="W9393" t="s">
        <v>2007</v>
      </c>
      <c r="X9393" t="s">
        <v>42</v>
      </c>
      <c r="Y9393" t="s">
        <v>1740</v>
      </c>
      <c r="AA9393" s="1">
        <f t="shared" si="874"/>
        <v>46127</v>
      </c>
      <c r="AB9393" s="2">
        <f t="shared" si="875"/>
        <v>4</v>
      </c>
      <c r="AC9393" s="2">
        <f t="shared" si="876"/>
        <v>2026</v>
      </c>
      <c r="AD9393" s="2" t="str">
        <f>IFERROR(VLOOKUP(A9393,'Aux Área'!$A$4:$B$123,2,0),"-")</f>
        <v>APH</v>
      </c>
    </row>
    <row r="9394" spans="1:30" x14ac:dyDescent="0.3">
      <c r="A9394" t="s">
        <v>5620</v>
      </c>
      <c r="B9394" t="s">
        <v>9277</v>
      </c>
      <c r="C9394" t="s">
        <v>14432</v>
      </c>
      <c r="D9394" t="s">
        <v>5095</v>
      </c>
      <c r="E9394" t="s">
        <v>5096</v>
      </c>
      <c r="F9394" t="s">
        <v>6208</v>
      </c>
      <c r="G9394" t="s">
        <v>1135</v>
      </c>
      <c r="H9394" t="s">
        <v>5545</v>
      </c>
      <c r="I9394" t="s">
        <v>839</v>
      </c>
      <c r="J9394" t="s">
        <v>237</v>
      </c>
      <c r="K9394" t="s">
        <v>238</v>
      </c>
      <c r="L9394" t="s">
        <v>110</v>
      </c>
      <c r="M9394" t="s">
        <v>38</v>
      </c>
      <c r="N9394" t="s">
        <v>39</v>
      </c>
      <c r="O9394" s="23">
        <v>371</v>
      </c>
      <c r="P9394" s="9">
        <v>8.07</v>
      </c>
      <c r="Q9394" t="s">
        <v>40</v>
      </c>
      <c r="R9394">
        <v>43501</v>
      </c>
      <c r="S9394" s="9">
        <v>45.96</v>
      </c>
      <c r="T9394" s="26">
        <v>4.1909999999999998</v>
      </c>
      <c r="U9394" s="8">
        <v>192.61</v>
      </c>
      <c r="V9394" t="s">
        <v>41</v>
      </c>
      <c r="W9394" t="s">
        <v>2276</v>
      </c>
      <c r="X9394" t="s">
        <v>42</v>
      </c>
      <c r="Y9394" t="s">
        <v>2277</v>
      </c>
      <c r="AA9394" s="1">
        <f t="shared" si="874"/>
        <v>46127</v>
      </c>
      <c r="AB9394" s="2">
        <f t="shared" si="875"/>
        <v>4</v>
      </c>
      <c r="AC9394" s="2">
        <f t="shared" si="876"/>
        <v>2026</v>
      </c>
      <c r="AD9394" s="2" t="str">
        <f>IFERROR(VLOOKUP(A9394,'Aux Área'!$A$4:$B$123,2,0),"-")</f>
        <v>INSPEÇÃO</v>
      </c>
    </row>
    <row r="9395" spans="1:30" x14ac:dyDescent="0.3">
      <c r="A9395" t="s">
        <v>2477</v>
      </c>
      <c r="B9395" t="s">
        <v>2478</v>
      </c>
      <c r="C9395" t="s">
        <v>14433</v>
      </c>
      <c r="D9395" t="s">
        <v>2885</v>
      </c>
      <c r="E9395" t="s">
        <v>2886</v>
      </c>
      <c r="F9395" t="s">
        <v>2480</v>
      </c>
      <c r="G9395" t="s">
        <v>659</v>
      </c>
      <c r="H9395" t="s">
        <v>2215</v>
      </c>
      <c r="I9395" t="s">
        <v>667</v>
      </c>
      <c r="J9395" t="s">
        <v>188</v>
      </c>
      <c r="K9395" t="s">
        <v>189</v>
      </c>
      <c r="L9395" t="s">
        <v>190</v>
      </c>
      <c r="M9395" t="s">
        <v>38</v>
      </c>
      <c r="N9395" t="s">
        <v>668</v>
      </c>
      <c r="O9395" s="23">
        <v>247</v>
      </c>
      <c r="P9395" s="9">
        <v>4.9400000000000004</v>
      </c>
      <c r="Q9395" t="s">
        <v>40</v>
      </c>
      <c r="R9395">
        <v>13205</v>
      </c>
      <c r="S9395" s="9">
        <v>50.04</v>
      </c>
      <c r="T9395" s="26">
        <v>7.79</v>
      </c>
      <c r="U9395" s="8">
        <v>389.81</v>
      </c>
      <c r="V9395" t="s">
        <v>41</v>
      </c>
      <c r="W9395" t="s">
        <v>2007</v>
      </c>
      <c r="X9395" t="s">
        <v>42</v>
      </c>
      <c r="Y9395" t="s">
        <v>1740</v>
      </c>
      <c r="AA9395" s="1">
        <f t="shared" si="874"/>
        <v>46127</v>
      </c>
      <c r="AB9395" s="2">
        <f t="shared" si="875"/>
        <v>4</v>
      </c>
      <c r="AC9395" s="2">
        <f t="shared" si="876"/>
        <v>2026</v>
      </c>
      <c r="AD9395" s="2" t="str">
        <f>IFERROR(VLOOKUP(A9395,'Aux Área'!$A$4:$B$123,2,0),"-")</f>
        <v>APH</v>
      </c>
    </row>
    <row r="9396" spans="1:30" x14ac:dyDescent="0.3">
      <c r="A9396" t="s">
        <v>2477</v>
      </c>
      <c r="C9396" t="s">
        <v>14433</v>
      </c>
      <c r="F9396" t="s">
        <v>2480</v>
      </c>
      <c r="K9396" t="s">
        <v>189</v>
      </c>
      <c r="N9396" t="s">
        <v>15690</v>
      </c>
      <c r="O9396" t="s">
        <v>15244</v>
      </c>
      <c r="P9396" s="9" t="s">
        <v>15244</v>
      </c>
      <c r="Q9396" t="s">
        <v>40</v>
      </c>
      <c r="R9396" t="s">
        <v>15244</v>
      </c>
      <c r="S9396">
        <v>110.74</v>
      </c>
      <c r="U9396" s="8">
        <v>27.43</v>
      </c>
      <c r="AA9396" s="1">
        <f t="shared" si="874"/>
        <v>46127</v>
      </c>
      <c r="AB9396" s="2">
        <f t="shared" si="875"/>
        <v>4</v>
      </c>
      <c r="AC9396" s="2">
        <f t="shared" si="876"/>
        <v>2026</v>
      </c>
      <c r="AD9396" s="2" t="str">
        <f>IFERROR(VLOOKUP(A9396,'Aux Área'!$A$4:$B$123,2,0),"-")</f>
        <v>APH</v>
      </c>
    </row>
    <row r="9397" spans="1:30" x14ac:dyDescent="0.3">
      <c r="A9397" t="s">
        <v>2650</v>
      </c>
      <c r="B9397" t="s">
        <v>10989</v>
      </c>
      <c r="C9397" t="s">
        <v>14434</v>
      </c>
      <c r="D9397" t="s">
        <v>2944</v>
      </c>
      <c r="E9397" t="s">
        <v>2945</v>
      </c>
      <c r="F9397" t="s">
        <v>3615</v>
      </c>
      <c r="G9397" t="s">
        <v>1300</v>
      </c>
      <c r="H9397" t="s">
        <v>2635</v>
      </c>
      <c r="I9397" t="s">
        <v>37</v>
      </c>
      <c r="J9397" t="s">
        <v>237</v>
      </c>
      <c r="K9397" t="s">
        <v>238</v>
      </c>
      <c r="L9397" t="s">
        <v>110</v>
      </c>
      <c r="M9397" t="s">
        <v>38</v>
      </c>
      <c r="N9397" t="s">
        <v>39</v>
      </c>
      <c r="O9397" s="23">
        <v>309</v>
      </c>
      <c r="P9397" s="9">
        <v>6.47</v>
      </c>
      <c r="Q9397" t="s">
        <v>40</v>
      </c>
      <c r="R9397">
        <v>28981</v>
      </c>
      <c r="S9397" s="9">
        <v>47.78</v>
      </c>
      <c r="T9397" s="26">
        <v>4.1900000000000004</v>
      </c>
      <c r="U9397" s="8">
        <v>200.2</v>
      </c>
      <c r="V9397" t="s">
        <v>41</v>
      </c>
      <c r="W9397" t="s">
        <v>2276</v>
      </c>
      <c r="X9397" t="s">
        <v>42</v>
      </c>
      <c r="Y9397" t="s">
        <v>1740</v>
      </c>
      <c r="AA9397" s="1">
        <f t="shared" si="874"/>
        <v>46127</v>
      </c>
      <c r="AB9397" s="2">
        <f t="shared" si="875"/>
        <v>4</v>
      </c>
      <c r="AC9397" s="2">
        <f t="shared" si="876"/>
        <v>2026</v>
      </c>
      <c r="AD9397" s="2" t="str">
        <f>IFERROR(VLOOKUP(A9397,'Aux Área'!$A$4:$B$123,2,0),"-")</f>
        <v>TI</v>
      </c>
    </row>
    <row r="9398" spans="1:30" x14ac:dyDescent="0.3">
      <c r="A9398" t="s">
        <v>2679</v>
      </c>
      <c r="B9398" t="s">
        <v>2680</v>
      </c>
      <c r="C9398" t="s">
        <v>14435</v>
      </c>
      <c r="D9398" t="s">
        <v>1297</v>
      </c>
      <c r="E9398" t="s">
        <v>2221</v>
      </c>
      <c r="F9398" t="s">
        <v>2682</v>
      </c>
      <c r="G9398" t="s">
        <v>659</v>
      </c>
      <c r="H9398" t="s">
        <v>1996</v>
      </c>
      <c r="I9398" t="s">
        <v>1997</v>
      </c>
      <c r="J9398" t="s">
        <v>231</v>
      </c>
      <c r="K9398" t="s">
        <v>232</v>
      </c>
      <c r="L9398" t="s">
        <v>217</v>
      </c>
      <c r="M9398" t="s">
        <v>38</v>
      </c>
      <c r="N9398" t="s">
        <v>668</v>
      </c>
      <c r="O9398" s="23">
        <v>287</v>
      </c>
      <c r="P9398" s="9">
        <v>5.2</v>
      </c>
      <c r="Q9398" t="s">
        <v>40</v>
      </c>
      <c r="R9398">
        <v>24518</v>
      </c>
      <c r="S9398" s="9">
        <v>55.15</v>
      </c>
      <c r="T9398" s="26">
        <v>7.5910000000000002</v>
      </c>
      <c r="U9398" s="8">
        <v>418.66</v>
      </c>
      <c r="V9398" t="s">
        <v>14436</v>
      </c>
      <c r="W9398" t="s">
        <v>1985</v>
      </c>
      <c r="X9398" t="s">
        <v>42</v>
      </c>
      <c r="Y9398" t="s">
        <v>1986</v>
      </c>
      <c r="AA9398" s="1">
        <f t="shared" si="874"/>
        <v>46127</v>
      </c>
      <c r="AB9398" s="2">
        <f t="shared" si="875"/>
        <v>4</v>
      </c>
      <c r="AC9398" s="2">
        <f t="shared" si="876"/>
        <v>2026</v>
      </c>
      <c r="AD9398" s="2" t="str">
        <f>IFERROR(VLOOKUP(A9398,'Aux Área'!$A$4:$B$123,2,0),"-")</f>
        <v>PESADOS</v>
      </c>
    </row>
    <row r="9399" spans="1:30" x14ac:dyDescent="0.3">
      <c r="A9399" t="s">
        <v>2679</v>
      </c>
      <c r="C9399" t="s">
        <v>14435</v>
      </c>
      <c r="F9399" t="s">
        <v>2682</v>
      </c>
      <c r="K9399" t="s">
        <v>232</v>
      </c>
      <c r="N9399" t="s">
        <v>15690</v>
      </c>
      <c r="O9399" t="s">
        <v>15244</v>
      </c>
      <c r="P9399" s="9" t="s">
        <v>15244</v>
      </c>
      <c r="Q9399" t="s">
        <v>40</v>
      </c>
      <c r="R9399" t="s">
        <v>15244</v>
      </c>
      <c r="S9399">
        <v>5.51</v>
      </c>
      <c r="U9399" s="8">
        <v>18.2</v>
      </c>
      <c r="AA9399" s="1">
        <f t="shared" si="874"/>
        <v>46127</v>
      </c>
      <c r="AB9399" s="2">
        <f t="shared" si="875"/>
        <v>4</v>
      </c>
      <c r="AC9399" s="2">
        <f t="shared" si="876"/>
        <v>2026</v>
      </c>
      <c r="AD9399" s="2" t="str">
        <f>IFERROR(VLOOKUP(A9399,'Aux Área'!$A$4:$B$123,2,0),"-")</f>
        <v>PESADOS</v>
      </c>
    </row>
    <row r="9400" spans="1:30" x14ac:dyDescent="0.3">
      <c r="A9400" t="s">
        <v>2643</v>
      </c>
      <c r="B9400" t="s">
        <v>2307</v>
      </c>
      <c r="C9400" t="s">
        <v>14437</v>
      </c>
      <c r="D9400" t="s">
        <v>7196</v>
      </c>
      <c r="E9400" t="s">
        <v>7197</v>
      </c>
      <c r="F9400" t="s">
        <v>2646</v>
      </c>
      <c r="G9400" t="s">
        <v>1300</v>
      </c>
      <c r="H9400" t="s">
        <v>1301</v>
      </c>
      <c r="I9400" t="s">
        <v>37</v>
      </c>
      <c r="J9400" t="s">
        <v>12641</v>
      </c>
      <c r="K9400" t="s">
        <v>12642</v>
      </c>
      <c r="L9400" t="s">
        <v>124</v>
      </c>
      <c r="M9400" t="s">
        <v>38</v>
      </c>
      <c r="N9400" t="s">
        <v>39</v>
      </c>
      <c r="O9400" s="10">
        <v>397</v>
      </c>
      <c r="P9400" s="24">
        <v>9.19</v>
      </c>
      <c r="Q9400" t="s">
        <v>40</v>
      </c>
      <c r="R9400" s="2">
        <v>156737</v>
      </c>
      <c r="S9400" s="9">
        <v>43.21</v>
      </c>
      <c r="T9400" s="26">
        <v>4.79</v>
      </c>
      <c r="U9400" s="8">
        <v>206.98</v>
      </c>
      <c r="V9400" t="s">
        <v>14438</v>
      </c>
      <c r="W9400" t="s">
        <v>2276</v>
      </c>
      <c r="X9400" t="s">
        <v>42</v>
      </c>
      <c r="Y9400" t="s">
        <v>2277</v>
      </c>
      <c r="AA9400" s="1">
        <f t="shared" si="874"/>
        <v>46127</v>
      </c>
      <c r="AB9400" s="2">
        <f t="shared" si="875"/>
        <v>4</v>
      </c>
      <c r="AC9400" s="2">
        <f t="shared" si="876"/>
        <v>2026</v>
      </c>
      <c r="AD9400" s="2" t="str">
        <f>IFERROR(VLOOKUP(A9400,'Aux Área'!$A$4:$B$123,2,0),"-")</f>
        <v>INSPEÇÃO</v>
      </c>
    </row>
    <row r="9401" spans="1:30" x14ac:dyDescent="0.3">
      <c r="A9401" t="s">
        <v>44</v>
      </c>
      <c r="B9401" t="s">
        <v>478</v>
      </c>
      <c r="C9401" t="s">
        <v>14439</v>
      </c>
      <c r="D9401" t="s">
        <v>2160</v>
      </c>
      <c r="E9401" t="s">
        <v>2161</v>
      </c>
      <c r="F9401" t="s">
        <v>45</v>
      </c>
      <c r="G9401" t="s">
        <v>35</v>
      </c>
      <c r="H9401" t="s">
        <v>36</v>
      </c>
      <c r="I9401" t="s">
        <v>37</v>
      </c>
      <c r="J9401" t="s">
        <v>237</v>
      </c>
      <c r="K9401" t="s">
        <v>238</v>
      </c>
      <c r="L9401" t="s">
        <v>110</v>
      </c>
      <c r="M9401" t="s">
        <v>38</v>
      </c>
      <c r="N9401" t="s">
        <v>39</v>
      </c>
      <c r="O9401" s="23">
        <v>206</v>
      </c>
      <c r="P9401" s="9">
        <v>8.07</v>
      </c>
      <c r="Q9401" t="s">
        <v>40</v>
      </c>
      <c r="R9401">
        <v>28441</v>
      </c>
      <c r="S9401" s="9">
        <v>25.53</v>
      </c>
      <c r="T9401" s="26">
        <v>4.1900000000000004</v>
      </c>
      <c r="U9401" s="8">
        <v>106.97</v>
      </c>
      <c r="V9401" t="s">
        <v>41</v>
      </c>
      <c r="W9401" t="s">
        <v>2007</v>
      </c>
      <c r="X9401" t="s">
        <v>42</v>
      </c>
      <c r="Y9401" t="s">
        <v>1740</v>
      </c>
      <c r="AA9401" s="1">
        <f t="shared" si="874"/>
        <v>46127</v>
      </c>
      <c r="AB9401" s="2">
        <f t="shared" si="875"/>
        <v>4</v>
      </c>
      <c r="AC9401" s="2">
        <f t="shared" si="876"/>
        <v>2026</v>
      </c>
      <c r="AD9401" s="2" t="str">
        <f>IFERROR(VLOOKUP(A9401,'Aux Área'!$A$4:$B$123,2,0),"-")</f>
        <v>OPERAÇÃO</v>
      </c>
    </row>
    <row r="9402" spans="1:30" x14ac:dyDescent="0.3">
      <c r="A9402" t="s">
        <v>52</v>
      </c>
      <c r="B9402" t="s">
        <v>1449</v>
      </c>
      <c r="C9402" t="s">
        <v>14440</v>
      </c>
      <c r="D9402" t="s">
        <v>3149</v>
      </c>
      <c r="E9402" t="s">
        <v>3150</v>
      </c>
      <c r="F9402" t="s">
        <v>53</v>
      </c>
      <c r="G9402" t="s">
        <v>35</v>
      </c>
      <c r="H9402" t="s">
        <v>36</v>
      </c>
      <c r="I9402" t="s">
        <v>37</v>
      </c>
      <c r="J9402" t="s">
        <v>237</v>
      </c>
      <c r="K9402" t="s">
        <v>238</v>
      </c>
      <c r="L9402" t="s">
        <v>110</v>
      </c>
      <c r="M9402" t="s">
        <v>38</v>
      </c>
      <c r="N9402" t="s">
        <v>39</v>
      </c>
      <c r="O9402" s="23">
        <v>212</v>
      </c>
      <c r="P9402" s="9">
        <v>10.220000000000001</v>
      </c>
      <c r="Q9402" t="s">
        <v>40</v>
      </c>
      <c r="R9402">
        <v>98392</v>
      </c>
      <c r="S9402" s="9">
        <v>20.74</v>
      </c>
      <c r="T9402" s="26">
        <v>4.1900000000000004</v>
      </c>
      <c r="U9402" s="8">
        <v>86.9</v>
      </c>
      <c r="V9402" t="s">
        <v>41</v>
      </c>
      <c r="W9402" t="s">
        <v>2007</v>
      </c>
      <c r="X9402" t="s">
        <v>42</v>
      </c>
      <c r="Y9402" t="s">
        <v>1740</v>
      </c>
      <c r="AA9402" s="1">
        <f t="shared" si="874"/>
        <v>46127</v>
      </c>
      <c r="AB9402" s="2">
        <f t="shared" si="875"/>
        <v>4</v>
      </c>
      <c r="AC9402" s="2">
        <f t="shared" si="876"/>
        <v>2026</v>
      </c>
      <c r="AD9402" s="2" t="str">
        <f>IFERROR(VLOOKUP(A9402,'Aux Área'!$A$4:$B$123,2,0),"-")</f>
        <v>OPERAÇÃO</v>
      </c>
    </row>
    <row r="9403" spans="1:30" x14ac:dyDescent="0.3">
      <c r="A9403" t="s">
        <v>1295</v>
      </c>
      <c r="B9403" t="s">
        <v>1753</v>
      </c>
      <c r="C9403" t="s">
        <v>14441</v>
      </c>
      <c r="D9403" t="s">
        <v>1297</v>
      </c>
      <c r="E9403" t="s">
        <v>2221</v>
      </c>
      <c r="F9403" t="s">
        <v>1299</v>
      </c>
      <c r="G9403" t="s">
        <v>1135</v>
      </c>
      <c r="H9403" t="s">
        <v>1301</v>
      </c>
      <c r="I9403" t="s">
        <v>839</v>
      </c>
      <c r="J9403" t="s">
        <v>231</v>
      </c>
      <c r="K9403" t="s">
        <v>232</v>
      </c>
      <c r="L9403" t="s">
        <v>217</v>
      </c>
      <c r="M9403" t="s">
        <v>38</v>
      </c>
      <c r="N9403" t="s">
        <v>39</v>
      </c>
      <c r="O9403" s="23">
        <v>0</v>
      </c>
      <c r="P9403" s="23">
        <v>0</v>
      </c>
      <c r="Q9403" t="s">
        <v>40</v>
      </c>
      <c r="R9403" t="s">
        <v>15244</v>
      </c>
      <c r="S9403" s="9">
        <v>47.56</v>
      </c>
      <c r="T9403" s="26">
        <v>4.7910000000000004</v>
      </c>
      <c r="U9403" s="8">
        <v>227.85</v>
      </c>
      <c r="V9403" t="s">
        <v>14442</v>
      </c>
      <c r="W9403" t="s">
        <v>2007</v>
      </c>
      <c r="X9403" t="s">
        <v>42</v>
      </c>
      <c r="Y9403" t="s">
        <v>1740</v>
      </c>
      <c r="AA9403" s="1">
        <f t="shared" si="874"/>
        <v>46127</v>
      </c>
      <c r="AB9403" s="2">
        <f t="shared" si="875"/>
        <v>4</v>
      </c>
      <c r="AC9403" s="2">
        <f t="shared" si="876"/>
        <v>2026</v>
      </c>
      <c r="AD9403" s="2" t="str">
        <f>IFERROR(VLOOKUP(A9403,'Aux Área'!$A$4:$B$123,2,0),"-")</f>
        <v>LUCCA JR - OP</v>
      </c>
    </row>
    <row r="9404" spans="1:30" x14ac:dyDescent="0.3">
      <c r="A9404" t="s">
        <v>5543</v>
      </c>
      <c r="B9404" t="s">
        <v>11845</v>
      </c>
      <c r="C9404" t="s">
        <v>14443</v>
      </c>
      <c r="D9404" t="s">
        <v>5291</v>
      </c>
      <c r="E9404" t="s">
        <v>5292</v>
      </c>
      <c r="F9404" t="s">
        <v>6207</v>
      </c>
      <c r="G9404" t="s">
        <v>1135</v>
      </c>
      <c r="H9404" t="s">
        <v>5545</v>
      </c>
      <c r="I9404" t="s">
        <v>839</v>
      </c>
      <c r="J9404" t="s">
        <v>89</v>
      </c>
      <c r="K9404" t="s">
        <v>90</v>
      </c>
      <c r="L9404" t="s">
        <v>91</v>
      </c>
      <c r="M9404" t="s">
        <v>38</v>
      </c>
      <c r="N9404" t="s">
        <v>39</v>
      </c>
      <c r="O9404" s="23">
        <v>457</v>
      </c>
      <c r="P9404" s="9">
        <v>10.93</v>
      </c>
      <c r="Q9404" t="s">
        <v>40</v>
      </c>
      <c r="R9404">
        <v>54758</v>
      </c>
      <c r="S9404" s="9">
        <v>41.83</v>
      </c>
      <c r="T9404" s="26">
        <v>4.6900000000000004</v>
      </c>
      <c r="U9404" s="8">
        <v>196.18</v>
      </c>
      <c r="V9404" t="s">
        <v>14444</v>
      </c>
      <c r="W9404" t="s">
        <v>2276</v>
      </c>
      <c r="X9404" t="s">
        <v>42</v>
      </c>
      <c r="Y9404" t="s">
        <v>2277</v>
      </c>
      <c r="AA9404" s="1">
        <f t="shared" si="874"/>
        <v>46127</v>
      </c>
      <c r="AB9404" s="2">
        <f t="shared" si="875"/>
        <v>4</v>
      </c>
      <c r="AC9404" s="2">
        <f t="shared" si="876"/>
        <v>2026</v>
      </c>
      <c r="AD9404" s="2" t="str">
        <f>IFERROR(VLOOKUP(A9404,'Aux Área'!$A$4:$B$123,2,0),"-")</f>
        <v>INSPEÇÃO</v>
      </c>
    </row>
    <row r="9405" spans="1:30" x14ac:dyDescent="0.3">
      <c r="A9405" t="s">
        <v>12958</v>
      </c>
      <c r="B9405" t="s">
        <v>2315</v>
      </c>
      <c r="C9405" t="s">
        <v>14445</v>
      </c>
      <c r="D9405" t="s">
        <v>12092</v>
      </c>
      <c r="E9405" t="s">
        <v>12093</v>
      </c>
      <c r="F9405" t="s">
        <v>12960</v>
      </c>
      <c r="G9405" t="s">
        <v>1135</v>
      </c>
      <c r="H9405" t="s">
        <v>1301</v>
      </c>
      <c r="I9405" t="s">
        <v>839</v>
      </c>
      <c r="J9405" t="s">
        <v>11506</v>
      </c>
      <c r="K9405" t="s">
        <v>11507</v>
      </c>
      <c r="L9405" t="s">
        <v>84</v>
      </c>
      <c r="M9405" t="s">
        <v>38</v>
      </c>
      <c r="N9405" t="s">
        <v>39</v>
      </c>
      <c r="O9405" s="23">
        <v>380</v>
      </c>
      <c r="P9405" s="9">
        <v>8.17</v>
      </c>
      <c r="Q9405" t="s">
        <v>40</v>
      </c>
      <c r="R9405">
        <v>174248</v>
      </c>
      <c r="S9405" s="9">
        <v>46.51</v>
      </c>
      <c r="T9405" s="26">
        <v>4.99</v>
      </c>
      <c r="U9405" s="8">
        <v>232.08</v>
      </c>
      <c r="V9405" t="s">
        <v>41</v>
      </c>
      <c r="W9405" t="s">
        <v>2276</v>
      </c>
      <c r="X9405" t="s">
        <v>42</v>
      </c>
      <c r="Y9405" t="s">
        <v>12261</v>
      </c>
      <c r="AA9405" s="1">
        <f t="shared" si="874"/>
        <v>46127</v>
      </c>
      <c r="AB9405" s="2">
        <f t="shared" si="875"/>
        <v>4</v>
      </c>
      <c r="AC9405" s="2">
        <f t="shared" si="876"/>
        <v>2026</v>
      </c>
      <c r="AD9405" s="2" t="str">
        <f>IFERROR(VLOOKUP(A9405,'Aux Área'!$A$4:$B$123,2,0),"-")</f>
        <v>INSPEÇÃO</v>
      </c>
    </row>
    <row r="9406" spans="1:30" x14ac:dyDescent="0.3">
      <c r="A9406" t="s">
        <v>1992</v>
      </c>
      <c r="B9406" t="s">
        <v>1993</v>
      </c>
      <c r="C9406" t="s">
        <v>14446</v>
      </c>
      <c r="D9406" t="s">
        <v>13842</v>
      </c>
      <c r="E9406" t="s">
        <v>13843</v>
      </c>
      <c r="F9406" t="s">
        <v>1995</v>
      </c>
      <c r="G9406" t="s">
        <v>659</v>
      </c>
      <c r="H9406" t="s">
        <v>1996</v>
      </c>
      <c r="I9406" t="s">
        <v>1997</v>
      </c>
      <c r="J9406" t="s">
        <v>1681</v>
      </c>
      <c r="K9406" t="s">
        <v>1682</v>
      </c>
      <c r="L9406" t="s">
        <v>141</v>
      </c>
      <c r="M9406" t="s">
        <v>38</v>
      </c>
      <c r="N9406" t="s">
        <v>668</v>
      </c>
      <c r="O9406" s="23">
        <v>363</v>
      </c>
      <c r="P9406" s="9">
        <v>3.79</v>
      </c>
      <c r="Q9406" t="s">
        <v>40</v>
      </c>
      <c r="R9406">
        <v>34368</v>
      </c>
      <c r="S9406" s="9">
        <v>95.67</v>
      </c>
      <c r="T9406" s="26">
        <v>7.27</v>
      </c>
      <c r="U9406" s="8">
        <v>695.52</v>
      </c>
      <c r="V9406" t="s">
        <v>41</v>
      </c>
      <c r="W9406" t="s">
        <v>1985</v>
      </c>
      <c r="X9406" t="s">
        <v>42</v>
      </c>
      <c r="Y9406" t="s">
        <v>1986</v>
      </c>
      <c r="AA9406" s="1">
        <f t="shared" si="874"/>
        <v>46127</v>
      </c>
      <c r="AB9406" s="2">
        <f t="shared" si="875"/>
        <v>4</v>
      </c>
      <c r="AC9406" s="2">
        <f t="shared" si="876"/>
        <v>2026</v>
      </c>
      <c r="AD9406" s="2" t="str">
        <f>IFERROR(VLOOKUP(A9406,'Aux Área'!$A$4:$B$123,2,0),"-")</f>
        <v>PESADOS</v>
      </c>
    </row>
    <row r="9407" spans="1:30" x14ac:dyDescent="0.3">
      <c r="A9407" t="s">
        <v>1992</v>
      </c>
      <c r="C9407" t="s">
        <v>15852</v>
      </c>
      <c r="F9407" t="s">
        <v>1995</v>
      </c>
      <c r="K9407" t="s">
        <v>1682</v>
      </c>
      <c r="N9407" t="s">
        <v>15690</v>
      </c>
      <c r="O9407" t="s">
        <v>15244</v>
      </c>
      <c r="P9407" s="9" t="s">
        <v>15244</v>
      </c>
      <c r="Q9407" t="s">
        <v>40</v>
      </c>
      <c r="R9407" t="s">
        <v>15244</v>
      </c>
      <c r="S9407">
        <v>8.69</v>
      </c>
      <c r="U9407" s="8">
        <v>42.49</v>
      </c>
      <c r="AA9407" s="1">
        <f t="shared" si="874"/>
        <v>46127</v>
      </c>
      <c r="AB9407" s="2">
        <f t="shared" si="875"/>
        <v>4</v>
      </c>
      <c r="AC9407" s="2">
        <f t="shared" si="876"/>
        <v>2026</v>
      </c>
      <c r="AD9407" s="2" t="str">
        <f>IFERROR(VLOOKUP(A9407,'Aux Área'!$A$4:$B$123,2,0),"-")</f>
        <v>PESADOS</v>
      </c>
    </row>
    <row r="9408" spans="1:30" x14ac:dyDescent="0.3">
      <c r="A9408" t="s">
        <v>3092</v>
      </c>
      <c r="B9408" t="s">
        <v>4774</v>
      </c>
      <c r="C9408" t="s">
        <v>14447</v>
      </c>
      <c r="D9408" t="s">
        <v>5160</v>
      </c>
      <c r="E9408" t="s">
        <v>5161</v>
      </c>
      <c r="F9408" t="s">
        <v>3594</v>
      </c>
      <c r="G9408" t="s">
        <v>1135</v>
      </c>
      <c r="H9408" t="s">
        <v>2275</v>
      </c>
      <c r="I9408" t="s">
        <v>1497</v>
      </c>
      <c r="J9408" t="s">
        <v>275</v>
      </c>
      <c r="K9408" t="s">
        <v>276</v>
      </c>
      <c r="L9408" t="s">
        <v>124</v>
      </c>
      <c r="M9408" t="s">
        <v>38</v>
      </c>
      <c r="N9408" t="s">
        <v>39</v>
      </c>
      <c r="O9408" s="23">
        <v>379</v>
      </c>
      <c r="P9408" s="9">
        <v>8.48</v>
      </c>
      <c r="Q9408" t="s">
        <v>40</v>
      </c>
      <c r="R9408">
        <v>143070</v>
      </c>
      <c r="S9408" s="9">
        <v>44.68</v>
      </c>
      <c r="T9408" s="26">
        <v>4.79</v>
      </c>
      <c r="U9408" s="8">
        <v>214.02</v>
      </c>
      <c r="V9408" t="s">
        <v>14448</v>
      </c>
      <c r="W9408" t="s">
        <v>2276</v>
      </c>
      <c r="X9408" t="s">
        <v>42</v>
      </c>
      <c r="Y9408" t="s">
        <v>2277</v>
      </c>
      <c r="AA9408" s="1">
        <f t="shared" si="874"/>
        <v>46128</v>
      </c>
      <c r="AB9408" s="2">
        <f t="shared" si="875"/>
        <v>4</v>
      </c>
      <c r="AC9408" s="2">
        <f t="shared" si="876"/>
        <v>2026</v>
      </c>
      <c r="AD9408" s="2" t="str">
        <f>IFERROR(VLOOKUP(A9408,'Aux Área'!$A$4:$B$123,2,0),"-")</f>
        <v>INSPEÇÃO</v>
      </c>
    </row>
    <row r="9409" spans="1:30" x14ac:dyDescent="0.3">
      <c r="A9409" t="s">
        <v>2643</v>
      </c>
      <c r="B9409" t="s">
        <v>2307</v>
      </c>
      <c r="C9409" t="s">
        <v>14449</v>
      </c>
      <c r="D9409" t="s">
        <v>7196</v>
      </c>
      <c r="E9409" t="s">
        <v>7197</v>
      </c>
      <c r="F9409" t="s">
        <v>2646</v>
      </c>
      <c r="G9409" t="s">
        <v>1300</v>
      </c>
      <c r="H9409" t="s">
        <v>1301</v>
      </c>
      <c r="I9409" t="s">
        <v>37</v>
      </c>
      <c r="J9409" t="s">
        <v>122</v>
      </c>
      <c r="K9409" t="s">
        <v>123</v>
      </c>
      <c r="L9409" t="s">
        <v>124</v>
      </c>
      <c r="M9409" t="s">
        <v>38</v>
      </c>
      <c r="N9409" t="s">
        <v>39</v>
      </c>
      <c r="O9409" s="10">
        <v>128</v>
      </c>
      <c r="P9409" s="24">
        <v>3.13</v>
      </c>
      <c r="Q9409" t="s">
        <v>40</v>
      </c>
      <c r="R9409">
        <v>157061</v>
      </c>
      <c r="S9409" s="9">
        <v>40.89</v>
      </c>
      <c r="T9409" s="26">
        <v>4.59</v>
      </c>
      <c r="U9409" s="8">
        <v>187.68</v>
      </c>
      <c r="V9409" t="s">
        <v>112</v>
      </c>
      <c r="W9409" t="s">
        <v>2276</v>
      </c>
      <c r="X9409" t="s">
        <v>42</v>
      </c>
      <c r="Y9409" t="s">
        <v>2277</v>
      </c>
      <c r="AA9409" s="1">
        <f t="shared" si="874"/>
        <v>46128</v>
      </c>
      <c r="AB9409" s="2">
        <f t="shared" si="875"/>
        <v>4</v>
      </c>
      <c r="AC9409" s="2">
        <f t="shared" si="876"/>
        <v>2026</v>
      </c>
      <c r="AD9409" s="2" t="str">
        <f>IFERROR(VLOOKUP(A9409,'Aux Área'!$A$4:$B$123,2,0),"-")</f>
        <v>INSPEÇÃO</v>
      </c>
    </row>
    <row r="9410" spans="1:30" x14ac:dyDescent="0.3">
      <c r="A9410" t="s">
        <v>2638</v>
      </c>
      <c r="B9410" t="s">
        <v>4593</v>
      </c>
      <c r="C9410" t="s">
        <v>14450</v>
      </c>
      <c r="D9410" t="s">
        <v>3193</v>
      </c>
      <c r="E9410" t="s">
        <v>3194</v>
      </c>
      <c r="F9410" t="s">
        <v>2641</v>
      </c>
      <c r="G9410" t="s">
        <v>1135</v>
      </c>
      <c r="H9410" t="s">
        <v>2275</v>
      </c>
      <c r="I9410" t="s">
        <v>1497</v>
      </c>
      <c r="J9410" t="s">
        <v>275</v>
      </c>
      <c r="K9410" t="s">
        <v>276</v>
      </c>
      <c r="L9410" t="s">
        <v>124</v>
      </c>
      <c r="M9410" t="s">
        <v>38</v>
      </c>
      <c r="N9410" t="s">
        <v>39</v>
      </c>
      <c r="O9410" s="23">
        <v>464</v>
      </c>
      <c r="P9410" s="9">
        <v>11.4</v>
      </c>
      <c r="Q9410" t="s">
        <v>40</v>
      </c>
      <c r="R9410">
        <v>149357</v>
      </c>
      <c r="S9410" s="9">
        <v>40.71</v>
      </c>
      <c r="T9410" s="26">
        <v>4.79</v>
      </c>
      <c r="U9410" s="8">
        <v>195</v>
      </c>
      <c r="V9410" t="s">
        <v>14451</v>
      </c>
      <c r="W9410" t="s">
        <v>2276</v>
      </c>
      <c r="X9410" t="s">
        <v>42</v>
      </c>
      <c r="Y9410" t="s">
        <v>2277</v>
      </c>
      <c r="AA9410" s="1">
        <f t="shared" si="874"/>
        <v>46128</v>
      </c>
      <c r="AB9410" s="2">
        <f t="shared" si="875"/>
        <v>4</v>
      </c>
      <c r="AC9410" s="2">
        <f t="shared" si="876"/>
        <v>2026</v>
      </c>
      <c r="AD9410" s="2" t="str">
        <f>IFERROR(VLOOKUP(A9410,'Aux Área'!$A$4:$B$123,2,0),"-")</f>
        <v>INSPEÇÃO</v>
      </c>
    </row>
    <row r="9411" spans="1:30" x14ac:dyDescent="0.3">
      <c r="A9411" t="s">
        <v>2189</v>
      </c>
      <c r="B9411" t="s">
        <v>10781</v>
      </c>
      <c r="C9411" t="s">
        <v>14452</v>
      </c>
      <c r="D9411" t="s">
        <v>10214</v>
      </c>
      <c r="E9411" t="s">
        <v>9672</v>
      </c>
      <c r="F9411" t="s">
        <v>2192</v>
      </c>
      <c r="G9411" t="s">
        <v>1135</v>
      </c>
      <c r="H9411" t="s">
        <v>2185</v>
      </c>
      <c r="I9411" t="s">
        <v>2186</v>
      </c>
      <c r="J9411" t="s">
        <v>172</v>
      </c>
      <c r="K9411" t="s">
        <v>173</v>
      </c>
      <c r="L9411" t="s">
        <v>124</v>
      </c>
      <c r="M9411" t="s">
        <v>38</v>
      </c>
      <c r="N9411" t="s">
        <v>668</v>
      </c>
      <c r="O9411" s="23">
        <v>1139</v>
      </c>
      <c r="P9411" s="9">
        <v>14.15</v>
      </c>
      <c r="Q9411" t="s">
        <v>40</v>
      </c>
      <c r="R9411">
        <v>74048</v>
      </c>
      <c r="S9411" s="9">
        <v>80.47</v>
      </c>
      <c r="T9411" s="26">
        <v>7.19</v>
      </c>
      <c r="U9411" s="8">
        <v>578.58000000000004</v>
      </c>
      <c r="V9411" t="s">
        <v>14453</v>
      </c>
      <c r="W9411" t="s">
        <v>2007</v>
      </c>
      <c r="X9411" t="s">
        <v>42</v>
      </c>
      <c r="Y9411" t="s">
        <v>12261</v>
      </c>
      <c r="AA9411" s="1">
        <f t="shared" si="874"/>
        <v>46128</v>
      </c>
      <c r="AB9411" s="2">
        <f t="shared" si="875"/>
        <v>4</v>
      </c>
      <c r="AC9411" s="2">
        <f t="shared" si="876"/>
        <v>2026</v>
      </c>
      <c r="AD9411" s="2" t="str">
        <f>IFERROR(VLOOKUP(A9411,'Aux Área'!$A$4:$B$123,2,0),"-")</f>
        <v>INSPEÇÃO</v>
      </c>
    </row>
    <row r="9412" spans="1:30" x14ac:dyDescent="0.3">
      <c r="A9412" t="s">
        <v>2282</v>
      </c>
      <c r="B9412" t="s">
        <v>4679</v>
      </c>
      <c r="C9412" t="s">
        <v>14454</v>
      </c>
      <c r="D9412" t="s">
        <v>10704</v>
      </c>
      <c r="E9412" t="s">
        <v>10705</v>
      </c>
      <c r="F9412" t="s">
        <v>2285</v>
      </c>
      <c r="G9412" t="s">
        <v>1135</v>
      </c>
      <c r="H9412" t="s">
        <v>2275</v>
      </c>
      <c r="I9412" t="s">
        <v>1497</v>
      </c>
      <c r="J9412" t="s">
        <v>1681</v>
      </c>
      <c r="K9412" t="s">
        <v>1682</v>
      </c>
      <c r="L9412" t="s">
        <v>141</v>
      </c>
      <c r="M9412" t="s">
        <v>38</v>
      </c>
      <c r="N9412" t="s">
        <v>39</v>
      </c>
      <c r="O9412" s="23">
        <v>440</v>
      </c>
      <c r="P9412" s="9">
        <v>9.9</v>
      </c>
      <c r="Q9412" t="s">
        <v>40</v>
      </c>
      <c r="R9412">
        <v>140347</v>
      </c>
      <c r="S9412" s="9">
        <v>44.45</v>
      </c>
      <c r="T9412" s="26">
        <v>4.2290000000000001</v>
      </c>
      <c r="U9412" s="8">
        <v>188</v>
      </c>
      <c r="V9412" t="s">
        <v>41</v>
      </c>
      <c r="W9412" t="s">
        <v>2276</v>
      </c>
      <c r="X9412" t="s">
        <v>42</v>
      </c>
      <c r="Y9412" t="s">
        <v>2277</v>
      </c>
      <c r="AA9412" s="1">
        <f t="shared" si="874"/>
        <v>46128</v>
      </c>
      <c r="AB9412" s="2">
        <f t="shared" si="875"/>
        <v>4</v>
      </c>
      <c r="AC9412" s="2">
        <f t="shared" si="876"/>
        <v>2026</v>
      </c>
      <c r="AD9412" s="2" t="str">
        <f>IFERROR(VLOOKUP(A9412,'Aux Área'!$A$4:$B$123,2,0),"-")</f>
        <v>INSPEÇÃO</v>
      </c>
    </row>
    <row r="9413" spans="1:30" x14ac:dyDescent="0.3">
      <c r="A9413" t="s">
        <v>52</v>
      </c>
      <c r="B9413" t="s">
        <v>1449</v>
      </c>
      <c r="C9413" t="s">
        <v>14455</v>
      </c>
      <c r="D9413" t="s">
        <v>3246</v>
      </c>
      <c r="E9413" t="s">
        <v>3247</v>
      </c>
      <c r="F9413" t="s">
        <v>53</v>
      </c>
      <c r="G9413" t="s">
        <v>35</v>
      </c>
      <c r="H9413" t="s">
        <v>36</v>
      </c>
      <c r="I9413" t="s">
        <v>37</v>
      </c>
      <c r="J9413" t="s">
        <v>11506</v>
      </c>
      <c r="K9413" t="s">
        <v>11507</v>
      </c>
      <c r="L9413" t="s">
        <v>84</v>
      </c>
      <c r="M9413" t="s">
        <v>38</v>
      </c>
      <c r="N9413" t="s">
        <v>39</v>
      </c>
      <c r="O9413" s="23">
        <v>434</v>
      </c>
      <c r="P9413" s="9">
        <v>10.1</v>
      </c>
      <c r="Q9413" t="s">
        <v>40</v>
      </c>
      <c r="R9413">
        <v>98826</v>
      </c>
      <c r="S9413" s="9">
        <v>42.97</v>
      </c>
      <c r="T9413" s="26">
        <v>4.99</v>
      </c>
      <c r="U9413" s="8">
        <v>214.42</v>
      </c>
      <c r="V9413" t="s">
        <v>112</v>
      </c>
      <c r="W9413" t="s">
        <v>2007</v>
      </c>
      <c r="X9413" t="s">
        <v>42</v>
      </c>
      <c r="Y9413" t="s">
        <v>1740</v>
      </c>
      <c r="AA9413" s="1">
        <f t="shared" si="874"/>
        <v>46128</v>
      </c>
      <c r="AB9413" s="2">
        <f t="shared" si="875"/>
        <v>4</v>
      </c>
      <c r="AC9413" s="2">
        <f t="shared" si="876"/>
        <v>2026</v>
      </c>
      <c r="AD9413" s="2" t="str">
        <f>IFERROR(VLOOKUP(A9413,'Aux Área'!$A$4:$B$123,2,0),"-")</f>
        <v>OPERAÇÃO</v>
      </c>
    </row>
    <row r="9414" spans="1:30" x14ac:dyDescent="0.3">
      <c r="A9414" t="s">
        <v>5543</v>
      </c>
      <c r="B9414" t="s">
        <v>11845</v>
      </c>
      <c r="C9414" t="s">
        <v>14456</v>
      </c>
      <c r="D9414" t="s">
        <v>5291</v>
      </c>
      <c r="E9414" t="s">
        <v>5292</v>
      </c>
      <c r="F9414" t="s">
        <v>6207</v>
      </c>
      <c r="G9414" t="s">
        <v>1135</v>
      </c>
      <c r="H9414" t="s">
        <v>5545</v>
      </c>
      <c r="I9414" t="s">
        <v>839</v>
      </c>
      <c r="J9414" t="s">
        <v>231</v>
      </c>
      <c r="K9414" t="s">
        <v>232</v>
      </c>
      <c r="L9414" t="s">
        <v>217</v>
      </c>
      <c r="M9414" t="s">
        <v>38</v>
      </c>
      <c r="N9414" t="s">
        <v>39</v>
      </c>
      <c r="O9414" s="23">
        <v>429</v>
      </c>
      <c r="P9414" s="9">
        <v>10.64</v>
      </c>
      <c r="Q9414" t="s">
        <v>40</v>
      </c>
      <c r="R9414">
        <v>55187</v>
      </c>
      <c r="S9414" s="9">
        <v>40.33</v>
      </c>
      <c r="T9414" s="26">
        <v>4.79</v>
      </c>
      <c r="U9414" s="8">
        <v>193.19</v>
      </c>
      <c r="V9414" t="s">
        <v>14457</v>
      </c>
      <c r="W9414" t="s">
        <v>2276</v>
      </c>
      <c r="X9414" t="s">
        <v>42</v>
      </c>
      <c r="Y9414" t="s">
        <v>2277</v>
      </c>
      <c r="AA9414" s="1">
        <f t="shared" si="874"/>
        <v>46128</v>
      </c>
      <c r="AB9414" s="2">
        <f t="shared" si="875"/>
        <v>4</v>
      </c>
      <c r="AC9414" s="2">
        <f t="shared" si="876"/>
        <v>2026</v>
      </c>
      <c r="AD9414" s="2" t="str">
        <f>IFERROR(VLOOKUP(A9414,'Aux Área'!$A$4:$B$123,2,0),"-")</f>
        <v>INSPEÇÃO</v>
      </c>
    </row>
    <row r="9415" spans="1:30" x14ac:dyDescent="0.3">
      <c r="A9415" t="s">
        <v>1945</v>
      </c>
      <c r="B9415" t="s">
        <v>2124</v>
      </c>
      <c r="C9415" t="s">
        <v>14458</v>
      </c>
      <c r="D9415" t="s">
        <v>1802</v>
      </c>
      <c r="E9415" t="s">
        <v>1803</v>
      </c>
      <c r="F9415" t="s">
        <v>653</v>
      </c>
      <c r="G9415" t="s">
        <v>1495</v>
      </c>
      <c r="H9415" t="s">
        <v>1804</v>
      </c>
      <c r="I9415" t="s">
        <v>1497</v>
      </c>
      <c r="J9415" t="s">
        <v>231</v>
      </c>
      <c r="K9415" t="s">
        <v>232</v>
      </c>
      <c r="L9415" t="s">
        <v>217</v>
      </c>
      <c r="M9415" t="s">
        <v>38</v>
      </c>
      <c r="N9415" t="s">
        <v>668</v>
      </c>
      <c r="O9415" s="23">
        <v>0</v>
      </c>
      <c r="P9415" s="9">
        <v>0</v>
      </c>
      <c r="Q9415" t="s">
        <v>40</v>
      </c>
      <c r="R9415">
        <v>0</v>
      </c>
      <c r="S9415" s="9">
        <v>103.02</v>
      </c>
      <c r="T9415" s="26">
        <v>7.59</v>
      </c>
      <c r="U9415" s="8">
        <v>781.97</v>
      </c>
      <c r="V9415" t="s">
        <v>14459</v>
      </c>
      <c r="W9415" t="s">
        <v>652</v>
      </c>
      <c r="X9415" t="s">
        <v>42</v>
      </c>
      <c r="Y9415" t="s">
        <v>653</v>
      </c>
      <c r="AA9415" s="1">
        <f t="shared" si="874"/>
        <v>46128</v>
      </c>
      <c r="AB9415" s="2">
        <f t="shared" si="875"/>
        <v>4</v>
      </c>
      <c r="AC9415" s="2">
        <f t="shared" si="876"/>
        <v>2026</v>
      </c>
      <c r="AD9415" s="2" t="str">
        <f>IFERROR(VLOOKUP(A9415,'Aux Área'!$A$4:$B$123,2,0),"-")</f>
        <v>SÃO PEDRO</v>
      </c>
    </row>
    <row r="9416" spans="1:30" x14ac:dyDescent="0.3">
      <c r="A9416" t="s">
        <v>5620</v>
      </c>
      <c r="B9416" t="s">
        <v>9277</v>
      </c>
      <c r="C9416" t="s">
        <v>14460</v>
      </c>
      <c r="D9416" t="s">
        <v>5095</v>
      </c>
      <c r="E9416" t="s">
        <v>5096</v>
      </c>
      <c r="F9416" t="s">
        <v>6208</v>
      </c>
      <c r="G9416" t="s">
        <v>1135</v>
      </c>
      <c r="H9416" t="s">
        <v>5545</v>
      </c>
      <c r="I9416" t="s">
        <v>839</v>
      </c>
      <c r="J9416" t="s">
        <v>241</v>
      </c>
      <c r="K9416" t="s">
        <v>242</v>
      </c>
      <c r="L9416" t="s">
        <v>110</v>
      </c>
      <c r="M9416" t="s">
        <v>38</v>
      </c>
      <c r="N9416" t="s">
        <v>39</v>
      </c>
      <c r="O9416" s="23">
        <v>475</v>
      </c>
      <c r="P9416" s="9">
        <v>10.35</v>
      </c>
      <c r="Q9416" t="s">
        <v>40</v>
      </c>
      <c r="R9416">
        <v>43976</v>
      </c>
      <c r="S9416" s="9">
        <v>45.89</v>
      </c>
      <c r="T9416" s="26">
        <v>4.1900000000000004</v>
      </c>
      <c r="U9416" s="8">
        <v>192.27</v>
      </c>
      <c r="V9416" t="s">
        <v>41</v>
      </c>
      <c r="W9416" t="s">
        <v>2276</v>
      </c>
      <c r="X9416" t="s">
        <v>42</v>
      </c>
      <c r="Y9416" t="s">
        <v>2277</v>
      </c>
      <c r="AA9416" s="1">
        <f t="shared" si="874"/>
        <v>46128</v>
      </c>
      <c r="AB9416" s="2">
        <f t="shared" si="875"/>
        <v>4</v>
      </c>
      <c r="AC9416" s="2">
        <f t="shared" si="876"/>
        <v>2026</v>
      </c>
      <c r="AD9416" s="2" t="str">
        <f>IFERROR(VLOOKUP(A9416,'Aux Área'!$A$4:$B$123,2,0),"-")</f>
        <v>INSPEÇÃO</v>
      </c>
    </row>
    <row r="9417" spans="1:30" x14ac:dyDescent="0.3">
      <c r="A9417" t="s">
        <v>12958</v>
      </c>
      <c r="B9417" t="s">
        <v>2315</v>
      </c>
      <c r="C9417" t="s">
        <v>14461</v>
      </c>
      <c r="D9417" t="s">
        <v>12092</v>
      </c>
      <c r="E9417" t="s">
        <v>12093</v>
      </c>
      <c r="F9417" t="s">
        <v>12960</v>
      </c>
      <c r="G9417" t="s">
        <v>1135</v>
      </c>
      <c r="H9417" t="s">
        <v>1301</v>
      </c>
      <c r="I9417" t="s">
        <v>839</v>
      </c>
      <c r="J9417" t="s">
        <v>11506</v>
      </c>
      <c r="K9417" t="s">
        <v>11507</v>
      </c>
      <c r="L9417" t="s">
        <v>84</v>
      </c>
      <c r="M9417" t="s">
        <v>38</v>
      </c>
      <c r="N9417" t="s">
        <v>39</v>
      </c>
      <c r="O9417" s="23">
        <v>388</v>
      </c>
      <c r="P9417" s="9">
        <v>9.92</v>
      </c>
      <c r="Q9417" t="s">
        <v>40</v>
      </c>
      <c r="R9417">
        <v>174636</v>
      </c>
      <c r="S9417" s="9">
        <v>39.130000000000003</v>
      </c>
      <c r="T9417" s="26">
        <v>4.99</v>
      </c>
      <c r="U9417" s="8">
        <v>195.26</v>
      </c>
      <c r="V9417" t="s">
        <v>112</v>
      </c>
      <c r="W9417" t="s">
        <v>2276</v>
      </c>
      <c r="X9417" t="s">
        <v>42</v>
      </c>
      <c r="Y9417" t="s">
        <v>12261</v>
      </c>
      <c r="AA9417" s="1">
        <f t="shared" si="874"/>
        <v>46128</v>
      </c>
      <c r="AB9417" s="2">
        <f t="shared" si="875"/>
        <v>4</v>
      </c>
      <c r="AC9417" s="2">
        <f t="shared" si="876"/>
        <v>2026</v>
      </c>
      <c r="AD9417" s="2" t="str">
        <f>IFERROR(VLOOKUP(A9417,'Aux Área'!$A$4:$B$123,2,0),"-")</f>
        <v>INSPEÇÃO</v>
      </c>
    </row>
    <row r="9418" spans="1:30" x14ac:dyDescent="0.3">
      <c r="A9418" t="s">
        <v>30</v>
      </c>
      <c r="B9418" t="s">
        <v>453</v>
      </c>
      <c r="C9418" t="s">
        <v>14462</v>
      </c>
      <c r="D9418" t="s">
        <v>13885</v>
      </c>
      <c r="E9418" t="s">
        <v>13886</v>
      </c>
      <c r="F9418" t="s">
        <v>34</v>
      </c>
      <c r="G9418" t="s">
        <v>35</v>
      </c>
      <c r="H9418" t="s">
        <v>36</v>
      </c>
      <c r="I9418" t="s">
        <v>37</v>
      </c>
      <c r="J9418" t="s">
        <v>11126</v>
      </c>
      <c r="K9418" t="s">
        <v>3118</v>
      </c>
      <c r="L9418" t="s">
        <v>377</v>
      </c>
      <c r="M9418" t="s">
        <v>38</v>
      </c>
      <c r="N9418" t="s">
        <v>39</v>
      </c>
      <c r="O9418" s="23">
        <v>340</v>
      </c>
      <c r="P9418" s="9">
        <v>9.32</v>
      </c>
      <c r="Q9418" t="s">
        <v>40</v>
      </c>
      <c r="R9418">
        <v>25347</v>
      </c>
      <c r="S9418" s="9">
        <v>36.47</v>
      </c>
      <c r="T9418" s="26">
        <v>4.49</v>
      </c>
      <c r="U9418" s="8">
        <v>163.75</v>
      </c>
      <c r="V9418" t="s">
        <v>112</v>
      </c>
      <c r="W9418" t="s">
        <v>2007</v>
      </c>
      <c r="X9418" t="s">
        <v>42</v>
      </c>
      <c r="Y9418" t="s">
        <v>1740</v>
      </c>
      <c r="AA9418" s="1">
        <f t="shared" si="874"/>
        <v>46128</v>
      </c>
      <c r="AB9418" s="2">
        <f t="shared" si="875"/>
        <v>4</v>
      </c>
      <c r="AC9418" s="2">
        <f t="shared" si="876"/>
        <v>2026</v>
      </c>
      <c r="AD9418" s="2" t="str">
        <f>IFERROR(VLOOKUP(A9418,'Aux Área'!$A$4:$B$123,2,0),"-")</f>
        <v>OPERAÇÃO</v>
      </c>
    </row>
    <row r="9419" spans="1:30" x14ac:dyDescent="0.3">
      <c r="A9419" t="s">
        <v>1130</v>
      </c>
      <c r="B9419" t="s">
        <v>1131</v>
      </c>
      <c r="C9419" t="s">
        <v>14463</v>
      </c>
      <c r="D9419" t="s">
        <v>1133</v>
      </c>
      <c r="E9419" t="s">
        <v>1134</v>
      </c>
      <c r="F9419" t="s">
        <v>1130</v>
      </c>
      <c r="G9419" t="s">
        <v>1635</v>
      </c>
      <c r="H9419" t="s">
        <v>1136</v>
      </c>
      <c r="I9419" t="s">
        <v>1137</v>
      </c>
      <c r="J9419" t="s">
        <v>4449</v>
      </c>
      <c r="K9419" t="s">
        <v>4450</v>
      </c>
      <c r="L9419" t="s">
        <v>84</v>
      </c>
      <c r="M9419" t="s">
        <v>38</v>
      </c>
      <c r="N9419" t="s">
        <v>707</v>
      </c>
      <c r="O9419" s="23">
        <v>342</v>
      </c>
      <c r="P9419" s="9">
        <v>6.68</v>
      </c>
      <c r="Q9419" t="s">
        <v>40</v>
      </c>
      <c r="R9419">
        <v>33412</v>
      </c>
      <c r="S9419" s="9">
        <v>51.23</v>
      </c>
      <c r="T9419" s="26">
        <v>6.97</v>
      </c>
      <c r="U9419" s="8">
        <v>357.07</v>
      </c>
      <c r="V9419" t="s">
        <v>41</v>
      </c>
      <c r="W9419" t="s">
        <v>2007</v>
      </c>
      <c r="X9419" t="s">
        <v>42</v>
      </c>
      <c r="Y9419" t="s">
        <v>1740</v>
      </c>
      <c r="AA9419" s="1">
        <f t="shared" si="874"/>
        <v>46128</v>
      </c>
      <c r="AB9419" s="2">
        <f t="shared" si="875"/>
        <v>4</v>
      </c>
      <c r="AC9419" s="2">
        <f t="shared" si="876"/>
        <v>2026</v>
      </c>
      <c r="AD9419" s="2" t="str">
        <f>IFERROR(VLOOKUP(A9419,'Aux Área'!$A$4:$B$123,2,0),"-")</f>
        <v>DIRETORIA</v>
      </c>
    </row>
    <row r="9420" spans="1:30" x14ac:dyDescent="0.3">
      <c r="A9420" t="s">
        <v>2212</v>
      </c>
      <c r="B9420" t="s">
        <v>2466</v>
      </c>
      <c r="C9420" t="s">
        <v>14464</v>
      </c>
      <c r="D9420" t="s">
        <v>2468</v>
      </c>
      <c r="E9420" t="s">
        <v>2469</v>
      </c>
      <c r="F9420" t="s">
        <v>2214</v>
      </c>
      <c r="G9420" t="s">
        <v>35</v>
      </c>
      <c r="H9420" t="s">
        <v>2215</v>
      </c>
      <c r="I9420" t="s">
        <v>839</v>
      </c>
      <c r="J9420" t="s">
        <v>89</v>
      </c>
      <c r="K9420" t="s">
        <v>90</v>
      </c>
      <c r="L9420" t="s">
        <v>91</v>
      </c>
      <c r="M9420" t="s">
        <v>38</v>
      </c>
      <c r="N9420" t="s">
        <v>668</v>
      </c>
      <c r="O9420" s="23">
        <v>211</v>
      </c>
      <c r="P9420" s="9">
        <v>4.5199999999999996</v>
      </c>
      <c r="Q9420" t="s">
        <v>40</v>
      </c>
      <c r="R9420">
        <v>17699</v>
      </c>
      <c r="S9420" s="9">
        <v>46.69</v>
      </c>
      <c r="T9420" s="26">
        <v>7.49</v>
      </c>
      <c r="U9420" s="8">
        <v>349.71</v>
      </c>
      <c r="V9420" t="s">
        <v>14465</v>
      </c>
      <c r="W9420" t="s">
        <v>2007</v>
      </c>
      <c r="X9420" t="s">
        <v>42</v>
      </c>
      <c r="Y9420" t="s">
        <v>2217</v>
      </c>
      <c r="AA9420" s="1">
        <f t="shared" si="874"/>
        <v>46128</v>
      </c>
      <c r="AB9420" s="2">
        <f t="shared" si="875"/>
        <v>4</v>
      </c>
      <c r="AC9420" s="2">
        <f t="shared" si="876"/>
        <v>2026</v>
      </c>
      <c r="AD9420" s="2" t="str">
        <f>IFERROR(VLOOKUP(A9420,'Aux Área'!$A$4:$B$123,2,0),"-")</f>
        <v>APH</v>
      </c>
    </row>
    <row r="9421" spans="1:30" x14ac:dyDescent="0.3">
      <c r="A9421" t="s">
        <v>2306</v>
      </c>
      <c r="B9421" t="s">
        <v>4613</v>
      </c>
      <c r="C9421" t="s">
        <v>14466</v>
      </c>
      <c r="D9421" t="s">
        <v>4386</v>
      </c>
      <c r="E9421" t="s">
        <v>4387</v>
      </c>
      <c r="F9421" t="s">
        <v>2309</v>
      </c>
      <c r="G9421" t="s">
        <v>1135</v>
      </c>
      <c r="H9421" t="s">
        <v>2275</v>
      </c>
      <c r="I9421" t="s">
        <v>1497</v>
      </c>
      <c r="J9421" t="s">
        <v>1665</v>
      </c>
      <c r="K9421" t="s">
        <v>1666</v>
      </c>
      <c r="L9421" t="s">
        <v>301</v>
      </c>
      <c r="M9421" t="s">
        <v>38</v>
      </c>
      <c r="N9421" t="s">
        <v>39</v>
      </c>
      <c r="O9421" s="23">
        <v>490</v>
      </c>
      <c r="P9421" s="9">
        <v>11.32</v>
      </c>
      <c r="Q9421" t="s">
        <v>40</v>
      </c>
      <c r="R9421">
        <v>161919</v>
      </c>
      <c r="S9421" s="9">
        <v>43.3</v>
      </c>
      <c r="T9421" s="26">
        <v>4.6900000000000004</v>
      </c>
      <c r="U9421" s="8">
        <v>203.08</v>
      </c>
      <c r="V9421" t="s">
        <v>14467</v>
      </c>
      <c r="W9421" t="s">
        <v>2276</v>
      </c>
      <c r="X9421" t="s">
        <v>42</v>
      </c>
      <c r="Y9421" t="s">
        <v>2277</v>
      </c>
      <c r="AA9421" s="1">
        <f t="shared" si="874"/>
        <v>46128</v>
      </c>
      <c r="AB9421" s="2">
        <f t="shared" si="875"/>
        <v>4</v>
      </c>
      <c r="AC9421" s="2">
        <f t="shared" si="876"/>
        <v>2026</v>
      </c>
      <c r="AD9421" s="2" t="str">
        <f>IFERROR(VLOOKUP(A9421,'Aux Área'!$A$4:$B$123,2,0),"-")</f>
        <v>INSPEÇÃO</v>
      </c>
    </row>
    <row r="9422" spans="1:30" x14ac:dyDescent="0.3">
      <c r="A9422" t="s">
        <v>2632</v>
      </c>
      <c r="B9422" t="s">
        <v>11859</v>
      </c>
      <c r="C9422" t="s">
        <v>14468</v>
      </c>
      <c r="D9422" t="s">
        <v>10329</v>
      </c>
      <c r="E9422" t="s">
        <v>9675</v>
      </c>
      <c r="F9422" t="s">
        <v>3712</v>
      </c>
      <c r="G9422" t="s">
        <v>1300</v>
      </c>
      <c r="H9422" t="s">
        <v>2635</v>
      </c>
      <c r="I9422" t="s">
        <v>37</v>
      </c>
      <c r="J9422" t="s">
        <v>188</v>
      </c>
      <c r="K9422" t="s">
        <v>189</v>
      </c>
      <c r="L9422" t="s">
        <v>190</v>
      </c>
      <c r="M9422" t="s">
        <v>38</v>
      </c>
      <c r="N9422" t="s">
        <v>39</v>
      </c>
      <c r="O9422" s="23">
        <v>411</v>
      </c>
      <c r="P9422" s="9">
        <v>9.9</v>
      </c>
      <c r="Q9422" t="s">
        <v>40</v>
      </c>
      <c r="R9422">
        <v>24580</v>
      </c>
      <c r="S9422" s="9">
        <v>41.5</v>
      </c>
      <c r="T9422" s="26">
        <v>4.8899999999999997</v>
      </c>
      <c r="U9422" s="8">
        <v>202.94</v>
      </c>
      <c r="V9422" t="s">
        <v>112</v>
      </c>
      <c r="W9422" t="s">
        <v>2007</v>
      </c>
      <c r="X9422" t="s">
        <v>42</v>
      </c>
      <c r="Y9422" t="s">
        <v>1740</v>
      </c>
      <c r="AA9422" s="1">
        <f t="shared" si="874"/>
        <v>46128</v>
      </c>
      <c r="AB9422" s="2">
        <f t="shared" si="875"/>
        <v>4</v>
      </c>
      <c r="AC9422" s="2">
        <f t="shared" si="876"/>
        <v>2026</v>
      </c>
      <c r="AD9422" s="2" t="str">
        <f>IFERROR(VLOOKUP(A9422,'Aux Área'!$A$4:$B$123,2,0),"-")</f>
        <v>TI</v>
      </c>
    </row>
    <row r="9423" spans="1:30" x14ac:dyDescent="0.3">
      <c r="A9423" t="s">
        <v>10689</v>
      </c>
      <c r="B9423" t="s">
        <v>1946</v>
      </c>
      <c r="C9423" t="s">
        <v>14469</v>
      </c>
      <c r="D9423" t="s">
        <v>1841</v>
      </c>
      <c r="E9423" t="s">
        <v>1842</v>
      </c>
      <c r="F9423" t="s">
        <v>653</v>
      </c>
      <c r="G9423" t="s">
        <v>635</v>
      </c>
      <c r="H9423" t="s">
        <v>1571</v>
      </c>
      <c r="I9423" t="s">
        <v>839</v>
      </c>
      <c r="J9423" t="s">
        <v>231</v>
      </c>
      <c r="K9423" t="s">
        <v>232</v>
      </c>
      <c r="L9423" t="s">
        <v>217</v>
      </c>
      <c r="M9423" t="s">
        <v>38</v>
      </c>
      <c r="N9423" t="s">
        <v>668</v>
      </c>
      <c r="O9423" s="23">
        <v>0</v>
      </c>
      <c r="P9423" s="9">
        <v>0</v>
      </c>
      <c r="Q9423" t="s">
        <v>40</v>
      </c>
      <c r="R9423">
        <v>0</v>
      </c>
      <c r="S9423" s="9">
        <v>125.52</v>
      </c>
      <c r="T9423" s="26">
        <v>7.2910000000000004</v>
      </c>
      <c r="U9423" s="8">
        <v>915.11</v>
      </c>
      <c r="V9423" t="s">
        <v>14470</v>
      </c>
      <c r="W9423" t="s">
        <v>652</v>
      </c>
      <c r="X9423" t="s">
        <v>42</v>
      </c>
      <c r="Y9423" t="s">
        <v>653</v>
      </c>
      <c r="AA9423" s="1">
        <f t="shared" si="874"/>
        <v>46128</v>
      </c>
      <c r="AB9423" s="2">
        <f t="shared" si="875"/>
        <v>4</v>
      </c>
      <c r="AC9423" s="2">
        <f t="shared" si="876"/>
        <v>2026</v>
      </c>
      <c r="AD9423" s="2" t="str">
        <f>IFERROR(VLOOKUP(A9423,'Aux Área'!$A$4:$B$123,2,0),"-")</f>
        <v>SÃO PEDRO</v>
      </c>
    </row>
    <row r="9424" spans="1:30" x14ac:dyDescent="0.3">
      <c r="A9424" t="s">
        <v>10689</v>
      </c>
      <c r="C9424" t="s">
        <v>14469</v>
      </c>
      <c r="F9424" t="s">
        <v>653</v>
      </c>
      <c r="K9424" t="s">
        <v>232</v>
      </c>
      <c r="N9424" t="s">
        <v>15690</v>
      </c>
      <c r="O9424" s="23">
        <v>0</v>
      </c>
      <c r="P9424" s="9">
        <v>0</v>
      </c>
      <c r="Q9424" t="s">
        <v>40</v>
      </c>
      <c r="R9424">
        <v>0</v>
      </c>
      <c r="S9424">
        <v>16</v>
      </c>
      <c r="U9424" s="8">
        <v>52.82</v>
      </c>
      <c r="AA9424" s="1">
        <f t="shared" si="874"/>
        <v>46128</v>
      </c>
      <c r="AB9424" s="2">
        <f t="shared" si="875"/>
        <v>4</v>
      </c>
      <c r="AC9424" s="2">
        <f t="shared" si="876"/>
        <v>2026</v>
      </c>
      <c r="AD9424" s="2" t="str">
        <f>IFERROR(VLOOKUP(A9424,'Aux Área'!$A$4:$B$123,2,0),"-")</f>
        <v>SÃO PEDRO</v>
      </c>
    </row>
    <row r="9425" spans="1:30" x14ac:dyDescent="0.3">
      <c r="A9425" t="s">
        <v>58</v>
      </c>
      <c r="B9425" t="s">
        <v>250</v>
      </c>
      <c r="C9425" t="s">
        <v>14471</v>
      </c>
      <c r="D9425" t="s">
        <v>87</v>
      </c>
      <c r="E9425" t="s">
        <v>88</v>
      </c>
      <c r="F9425" t="s">
        <v>59</v>
      </c>
      <c r="G9425" t="s">
        <v>35</v>
      </c>
      <c r="H9425" t="s">
        <v>36</v>
      </c>
      <c r="I9425" t="s">
        <v>37</v>
      </c>
      <c r="J9425" t="s">
        <v>14472</v>
      </c>
      <c r="K9425" t="s">
        <v>14473</v>
      </c>
      <c r="L9425" t="s">
        <v>84</v>
      </c>
      <c r="M9425" t="s">
        <v>38</v>
      </c>
      <c r="N9425" t="s">
        <v>39</v>
      </c>
      <c r="O9425" s="23">
        <v>310</v>
      </c>
      <c r="P9425" s="9">
        <v>7.91</v>
      </c>
      <c r="Q9425" t="s">
        <v>40</v>
      </c>
      <c r="R9425">
        <v>96548</v>
      </c>
      <c r="S9425" s="9">
        <v>39.21</v>
      </c>
      <c r="T9425" s="26">
        <v>5.44</v>
      </c>
      <c r="U9425" s="8">
        <v>213.3</v>
      </c>
      <c r="V9425" t="s">
        <v>112</v>
      </c>
      <c r="W9425" t="s">
        <v>2007</v>
      </c>
      <c r="X9425" t="s">
        <v>42</v>
      </c>
      <c r="Y9425" t="s">
        <v>1740</v>
      </c>
      <c r="AA9425" s="1">
        <f t="shared" si="874"/>
        <v>46128</v>
      </c>
      <c r="AB9425" s="2">
        <f t="shared" si="875"/>
        <v>4</v>
      </c>
      <c r="AC9425" s="2">
        <f t="shared" si="876"/>
        <v>2026</v>
      </c>
      <c r="AD9425" s="2" t="str">
        <f>IFERROR(VLOOKUP(A9425,'Aux Área'!$A$4:$B$123,2,0),"-")</f>
        <v>CONSERVA</v>
      </c>
    </row>
    <row r="9426" spans="1:30" x14ac:dyDescent="0.3">
      <c r="A9426" t="s">
        <v>60</v>
      </c>
      <c r="B9426" t="s">
        <v>614</v>
      </c>
      <c r="C9426" t="s">
        <v>14474</v>
      </c>
      <c r="D9426" t="s">
        <v>1206</v>
      </c>
      <c r="E9426" t="s">
        <v>1207</v>
      </c>
      <c r="F9426" t="s">
        <v>61</v>
      </c>
      <c r="G9426" t="s">
        <v>35</v>
      </c>
      <c r="H9426" t="s">
        <v>36</v>
      </c>
      <c r="I9426" t="s">
        <v>37</v>
      </c>
      <c r="J9426" t="s">
        <v>1665</v>
      </c>
      <c r="K9426" t="s">
        <v>1666</v>
      </c>
      <c r="L9426" t="s">
        <v>301</v>
      </c>
      <c r="M9426" t="s">
        <v>38</v>
      </c>
      <c r="N9426" t="s">
        <v>39</v>
      </c>
      <c r="O9426" s="23">
        <v>293</v>
      </c>
      <c r="P9426" s="9">
        <v>10.63</v>
      </c>
      <c r="Q9426" t="s">
        <v>40</v>
      </c>
      <c r="R9426">
        <v>46493</v>
      </c>
      <c r="S9426" s="9">
        <v>27.56</v>
      </c>
      <c r="T9426" s="26">
        <v>4.6900000000000004</v>
      </c>
      <c r="U9426" s="8">
        <v>129.26</v>
      </c>
      <c r="V9426" t="s">
        <v>14475</v>
      </c>
      <c r="W9426" t="s">
        <v>2007</v>
      </c>
      <c r="X9426" t="s">
        <v>42</v>
      </c>
      <c r="Y9426" t="s">
        <v>1740</v>
      </c>
      <c r="AA9426" s="1">
        <f t="shared" si="874"/>
        <v>46128</v>
      </c>
      <c r="AB9426" s="2">
        <f t="shared" si="875"/>
        <v>4</v>
      </c>
      <c r="AC9426" s="2">
        <f t="shared" si="876"/>
        <v>2026</v>
      </c>
      <c r="AD9426" s="2" t="str">
        <f>IFERROR(VLOOKUP(A9426,'Aux Área'!$A$4:$B$123,2,0),"-")</f>
        <v>QSMS</v>
      </c>
    </row>
    <row r="9427" spans="1:30" x14ac:dyDescent="0.3">
      <c r="A9427" t="s">
        <v>62</v>
      </c>
      <c r="B9427" t="s">
        <v>1455</v>
      </c>
      <c r="C9427" t="s">
        <v>14476</v>
      </c>
      <c r="D9427" t="s">
        <v>158</v>
      </c>
      <c r="E9427" t="s">
        <v>159</v>
      </c>
      <c r="F9427" t="s">
        <v>63</v>
      </c>
      <c r="G9427" t="s">
        <v>35</v>
      </c>
      <c r="H9427" t="s">
        <v>36</v>
      </c>
      <c r="I9427" t="s">
        <v>37</v>
      </c>
      <c r="J9427" t="s">
        <v>165</v>
      </c>
      <c r="K9427" t="s">
        <v>166</v>
      </c>
      <c r="L9427" t="s">
        <v>167</v>
      </c>
      <c r="M9427" t="s">
        <v>38</v>
      </c>
      <c r="N9427" t="s">
        <v>39</v>
      </c>
      <c r="O9427" s="23">
        <v>307</v>
      </c>
      <c r="P9427" s="9">
        <v>8.24</v>
      </c>
      <c r="Q9427" t="s">
        <v>40</v>
      </c>
      <c r="R9427">
        <v>76615</v>
      </c>
      <c r="S9427" s="9">
        <v>37.270000000000003</v>
      </c>
      <c r="T9427" s="26">
        <v>4.9909999999999997</v>
      </c>
      <c r="U9427" s="8">
        <v>186.01</v>
      </c>
      <c r="V9427" t="s">
        <v>41</v>
      </c>
      <c r="W9427" t="s">
        <v>2007</v>
      </c>
      <c r="X9427" t="s">
        <v>42</v>
      </c>
      <c r="Y9427" t="s">
        <v>1740</v>
      </c>
      <c r="AA9427" s="1">
        <f t="shared" si="874"/>
        <v>46128</v>
      </c>
      <c r="AB9427" s="2">
        <f t="shared" si="875"/>
        <v>4</v>
      </c>
      <c r="AC9427" s="2">
        <f t="shared" si="876"/>
        <v>2026</v>
      </c>
      <c r="AD9427" s="2" t="str">
        <f>IFERROR(VLOOKUP(A9427,'Aux Área'!$A$4:$B$123,2,0),"-")</f>
        <v>CONSERVA</v>
      </c>
    </row>
    <row r="9428" spans="1:30" x14ac:dyDescent="0.3">
      <c r="A9428" t="s">
        <v>3092</v>
      </c>
      <c r="B9428" t="s">
        <v>4774</v>
      </c>
      <c r="C9428" t="s">
        <v>14477</v>
      </c>
      <c r="D9428" t="s">
        <v>3285</v>
      </c>
      <c r="E9428" t="s">
        <v>3286</v>
      </c>
      <c r="F9428" t="s">
        <v>3594</v>
      </c>
      <c r="G9428" t="s">
        <v>1135</v>
      </c>
      <c r="H9428" t="s">
        <v>2275</v>
      </c>
      <c r="I9428" t="s">
        <v>1497</v>
      </c>
      <c r="J9428" t="s">
        <v>188</v>
      </c>
      <c r="K9428" t="s">
        <v>189</v>
      </c>
      <c r="L9428" t="s">
        <v>190</v>
      </c>
      <c r="M9428" t="s">
        <v>38</v>
      </c>
      <c r="N9428" t="s">
        <v>39</v>
      </c>
      <c r="O9428" s="23">
        <v>412</v>
      </c>
      <c r="P9428" s="9">
        <v>10.1</v>
      </c>
      <c r="Q9428" t="s">
        <v>40</v>
      </c>
      <c r="R9428">
        <v>143482</v>
      </c>
      <c r="S9428" s="9">
        <v>40.78</v>
      </c>
      <c r="T9428" s="26">
        <v>4.8899999999999997</v>
      </c>
      <c r="U9428" s="8">
        <v>199.41</v>
      </c>
      <c r="V9428" t="s">
        <v>112</v>
      </c>
      <c r="W9428" t="s">
        <v>2276</v>
      </c>
      <c r="X9428" t="s">
        <v>42</v>
      </c>
      <c r="Y9428" t="s">
        <v>2277</v>
      </c>
      <c r="AA9428" s="1">
        <f t="shared" si="874"/>
        <v>46128</v>
      </c>
      <c r="AB9428" s="2">
        <f t="shared" si="875"/>
        <v>4</v>
      </c>
      <c r="AC9428" s="2">
        <f t="shared" si="876"/>
        <v>2026</v>
      </c>
      <c r="AD9428" s="2" t="str">
        <f>IFERROR(VLOOKUP(A9428,'Aux Área'!$A$4:$B$123,2,0),"-")</f>
        <v>INSPEÇÃO</v>
      </c>
    </row>
    <row r="9429" spans="1:30" x14ac:dyDescent="0.3">
      <c r="A9429" t="s">
        <v>2638</v>
      </c>
      <c r="B9429" t="s">
        <v>4593</v>
      </c>
      <c r="C9429" t="s">
        <v>14478</v>
      </c>
      <c r="D9429" t="s">
        <v>7192</v>
      </c>
      <c r="E9429" t="s">
        <v>7193</v>
      </c>
      <c r="F9429" t="s">
        <v>2641</v>
      </c>
      <c r="G9429" t="s">
        <v>1135</v>
      </c>
      <c r="H9429" t="s">
        <v>2275</v>
      </c>
      <c r="I9429" t="s">
        <v>1497</v>
      </c>
      <c r="J9429" t="s">
        <v>12641</v>
      </c>
      <c r="K9429" t="s">
        <v>12642</v>
      </c>
      <c r="L9429" t="s">
        <v>124</v>
      </c>
      <c r="M9429" t="s">
        <v>38</v>
      </c>
      <c r="N9429" t="s">
        <v>39</v>
      </c>
      <c r="O9429" s="23">
        <v>498</v>
      </c>
      <c r="P9429" s="9">
        <v>10.68</v>
      </c>
      <c r="Q9429" t="s">
        <v>40</v>
      </c>
      <c r="R9429">
        <v>149855</v>
      </c>
      <c r="S9429" s="9">
        <v>46.64</v>
      </c>
      <c r="T9429" s="26">
        <v>4.79</v>
      </c>
      <c r="U9429" s="8">
        <v>223.41</v>
      </c>
      <c r="V9429" t="s">
        <v>14479</v>
      </c>
      <c r="W9429" t="s">
        <v>2276</v>
      </c>
      <c r="X9429" t="s">
        <v>42</v>
      </c>
      <c r="Y9429" t="s">
        <v>2277</v>
      </c>
      <c r="AA9429" s="1">
        <f t="shared" si="874"/>
        <v>46128</v>
      </c>
      <c r="AB9429" s="2">
        <f t="shared" si="875"/>
        <v>4</v>
      </c>
      <c r="AC9429" s="2">
        <f t="shared" si="876"/>
        <v>2026</v>
      </c>
      <c r="AD9429" s="2" t="str">
        <f>IFERROR(VLOOKUP(A9429,'Aux Área'!$A$4:$B$123,2,0),"-")</f>
        <v>INSPEÇÃO</v>
      </c>
    </row>
    <row r="9430" spans="1:30" x14ac:dyDescent="0.3">
      <c r="A9430" t="s">
        <v>44</v>
      </c>
      <c r="B9430" t="s">
        <v>478</v>
      </c>
      <c r="C9430" t="s">
        <v>14480</v>
      </c>
      <c r="D9430" t="s">
        <v>2160</v>
      </c>
      <c r="E9430" t="s">
        <v>2161</v>
      </c>
      <c r="F9430" t="s">
        <v>45</v>
      </c>
      <c r="G9430" t="s">
        <v>35</v>
      </c>
      <c r="H9430" t="s">
        <v>36</v>
      </c>
      <c r="I9430" t="s">
        <v>37</v>
      </c>
      <c r="J9430" t="s">
        <v>285</v>
      </c>
      <c r="K9430" t="s">
        <v>286</v>
      </c>
      <c r="L9430" t="s">
        <v>91</v>
      </c>
      <c r="M9430" t="s">
        <v>38</v>
      </c>
      <c r="N9430" t="s">
        <v>39</v>
      </c>
      <c r="O9430" s="23">
        <v>374</v>
      </c>
      <c r="P9430" s="9">
        <v>11.41</v>
      </c>
      <c r="Q9430" t="s">
        <v>40</v>
      </c>
      <c r="R9430">
        <v>28815</v>
      </c>
      <c r="S9430" s="9">
        <v>32.79</v>
      </c>
      <c r="T9430" s="26">
        <v>5.16</v>
      </c>
      <c r="U9430" s="8">
        <v>169.21</v>
      </c>
      <c r="V9430" t="s">
        <v>14481</v>
      </c>
      <c r="W9430" t="s">
        <v>2007</v>
      </c>
      <c r="X9430" t="s">
        <v>42</v>
      </c>
      <c r="Y9430" t="s">
        <v>1740</v>
      </c>
      <c r="AA9430" s="1">
        <f t="shared" si="874"/>
        <v>46128</v>
      </c>
      <c r="AB9430" s="2">
        <f t="shared" si="875"/>
        <v>4</v>
      </c>
      <c r="AC9430" s="2">
        <f t="shared" si="876"/>
        <v>2026</v>
      </c>
      <c r="AD9430" s="2" t="str">
        <f>IFERROR(VLOOKUP(A9430,'Aux Área'!$A$4:$B$123,2,0),"-")</f>
        <v>OPERAÇÃO</v>
      </c>
    </row>
    <row r="9431" spans="1:30" x14ac:dyDescent="0.3">
      <c r="A9431" t="s">
        <v>56</v>
      </c>
      <c r="B9431" t="s">
        <v>266</v>
      </c>
      <c r="C9431" t="s">
        <v>14482</v>
      </c>
      <c r="D9431" t="s">
        <v>120</v>
      </c>
      <c r="E9431" t="s">
        <v>121</v>
      </c>
      <c r="F9431" t="s">
        <v>57</v>
      </c>
      <c r="G9431" t="s">
        <v>35</v>
      </c>
      <c r="H9431" t="s">
        <v>36</v>
      </c>
      <c r="I9431" t="s">
        <v>37</v>
      </c>
      <c r="J9431" t="s">
        <v>231</v>
      </c>
      <c r="K9431" t="s">
        <v>232</v>
      </c>
      <c r="L9431" t="s">
        <v>217</v>
      </c>
      <c r="M9431" t="s">
        <v>38</v>
      </c>
      <c r="N9431" t="s">
        <v>39</v>
      </c>
      <c r="O9431" s="23">
        <v>332</v>
      </c>
      <c r="P9431" s="9">
        <v>8.34</v>
      </c>
      <c r="Q9431" t="s">
        <v>40</v>
      </c>
      <c r="R9431">
        <v>62756</v>
      </c>
      <c r="S9431" s="9">
        <v>39.81</v>
      </c>
      <c r="T9431" s="26">
        <v>4.7910000000000004</v>
      </c>
      <c r="U9431" s="8">
        <v>190.71</v>
      </c>
      <c r="V9431" t="s">
        <v>14483</v>
      </c>
      <c r="W9431" t="s">
        <v>2007</v>
      </c>
      <c r="X9431" t="s">
        <v>42</v>
      </c>
      <c r="Y9431" t="s">
        <v>1740</v>
      </c>
      <c r="AA9431" s="1">
        <f t="shared" si="874"/>
        <v>46128</v>
      </c>
      <c r="AB9431" s="2">
        <f t="shared" si="875"/>
        <v>4</v>
      </c>
      <c r="AC9431" s="2">
        <f t="shared" si="876"/>
        <v>2026</v>
      </c>
      <c r="AD9431" s="2" t="str">
        <f>IFERROR(VLOOKUP(A9431,'Aux Área'!$A$4:$B$123,2,0),"-")</f>
        <v>CONSERVA</v>
      </c>
    </row>
    <row r="9432" spans="1:30" x14ac:dyDescent="0.3">
      <c r="A9432" t="s">
        <v>14484</v>
      </c>
      <c r="B9432" t="s">
        <v>14004</v>
      </c>
      <c r="C9432" t="s">
        <v>14485</v>
      </c>
      <c r="D9432" t="s">
        <v>13740</v>
      </c>
      <c r="E9432" t="s">
        <v>13741</v>
      </c>
      <c r="F9432" t="s">
        <v>14484</v>
      </c>
      <c r="G9432" t="s">
        <v>35</v>
      </c>
      <c r="H9432" t="s">
        <v>14486</v>
      </c>
      <c r="I9432" t="s">
        <v>839</v>
      </c>
      <c r="J9432" t="s">
        <v>237</v>
      </c>
      <c r="K9432" t="s">
        <v>238</v>
      </c>
      <c r="L9432" t="s">
        <v>110</v>
      </c>
      <c r="M9432" t="s">
        <v>38</v>
      </c>
      <c r="N9432" t="s">
        <v>39</v>
      </c>
      <c r="O9432" s="23">
        <v>0</v>
      </c>
      <c r="P9432" s="9">
        <v>0</v>
      </c>
      <c r="Q9432" t="s">
        <v>40</v>
      </c>
      <c r="R9432">
        <v>245</v>
      </c>
      <c r="S9432" s="9">
        <v>31.98</v>
      </c>
      <c r="T9432" s="26">
        <v>4.1900000000000004</v>
      </c>
      <c r="U9432" s="8">
        <v>134</v>
      </c>
      <c r="V9432" t="s">
        <v>41</v>
      </c>
      <c r="W9432" t="s">
        <v>2007</v>
      </c>
      <c r="X9432" t="s">
        <v>42</v>
      </c>
      <c r="Y9432" t="s">
        <v>1740</v>
      </c>
      <c r="AA9432" s="1">
        <f t="shared" si="874"/>
        <v>46128</v>
      </c>
      <c r="AB9432" s="2">
        <f t="shared" si="875"/>
        <v>4</v>
      </c>
      <c r="AC9432" s="2">
        <f t="shared" si="876"/>
        <v>2026</v>
      </c>
      <c r="AD9432" s="2" t="str">
        <f>IFERROR(VLOOKUP(A9432,'Aux Área'!$A$4:$B$123,2,0),"-")</f>
        <v>JURÍDICO</v>
      </c>
    </row>
    <row r="9433" spans="1:30" x14ac:dyDescent="0.3">
      <c r="A9433" t="s">
        <v>30</v>
      </c>
      <c r="B9433" t="s">
        <v>453</v>
      </c>
      <c r="C9433" t="s">
        <v>14487</v>
      </c>
      <c r="D9433" t="s">
        <v>13885</v>
      </c>
      <c r="E9433" t="s">
        <v>13886</v>
      </c>
      <c r="F9433" t="s">
        <v>34</v>
      </c>
      <c r="G9433" t="s">
        <v>35</v>
      </c>
      <c r="H9433" t="s">
        <v>36</v>
      </c>
      <c r="I9433" t="s">
        <v>37</v>
      </c>
      <c r="J9433" t="s">
        <v>275</v>
      </c>
      <c r="K9433" t="s">
        <v>276</v>
      </c>
      <c r="L9433" t="s">
        <v>124</v>
      </c>
      <c r="M9433" t="s">
        <v>38</v>
      </c>
      <c r="N9433" t="s">
        <v>39</v>
      </c>
      <c r="O9433" s="23">
        <v>373</v>
      </c>
      <c r="P9433" s="9">
        <v>9.27</v>
      </c>
      <c r="Q9433" t="s">
        <v>40</v>
      </c>
      <c r="R9433">
        <v>25720</v>
      </c>
      <c r="S9433" s="9">
        <v>40.24</v>
      </c>
      <c r="T9433" s="26">
        <v>4.79</v>
      </c>
      <c r="U9433" s="8">
        <v>192.75</v>
      </c>
      <c r="V9433" t="s">
        <v>14488</v>
      </c>
      <c r="W9433" t="s">
        <v>2007</v>
      </c>
      <c r="X9433" t="s">
        <v>42</v>
      </c>
      <c r="Y9433" t="s">
        <v>1740</v>
      </c>
      <c r="AA9433" s="1">
        <f t="shared" si="874"/>
        <v>46128</v>
      </c>
      <c r="AB9433" s="2">
        <f t="shared" si="875"/>
        <v>4</v>
      </c>
      <c r="AC9433" s="2">
        <f t="shared" si="876"/>
        <v>2026</v>
      </c>
      <c r="AD9433" s="2" t="str">
        <f>IFERROR(VLOOKUP(A9433,'Aux Área'!$A$4:$B$123,2,0),"-")</f>
        <v>OPERAÇÃO</v>
      </c>
    </row>
    <row r="9434" spans="1:30" x14ac:dyDescent="0.3">
      <c r="A9434" t="s">
        <v>52</v>
      </c>
      <c r="B9434" t="s">
        <v>1449</v>
      </c>
      <c r="C9434" t="s">
        <v>14489</v>
      </c>
      <c r="D9434" t="s">
        <v>3149</v>
      </c>
      <c r="E9434" t="s">
        <v>3150</v>
      </c>
      <c r="F9434" t="s">
        <v>53</v>
      </c>
      <c r="G9434" t="s">
        <v>35</v>
      </c>
      <c r="H9434" t="s">
        <v>36</v>
      </c>
      <c r="I9434" t="s">
        <v>37</v>
      </c>
      <c r="J9434" t="s">
        <v>188</v>
      </c>
      <c r="K9434" t="s">
        <v>189</v>
      </c>
      <c r="L9434" t="s">
        <v>190</v>
      </c>
      <c r="M9434" t="s">
        <v>38</v>
      </c>
      <c r="N9434" t="s">
        <v>39</v>
      </c>
      <c r="O9434" s="23">
        <v>331</v>
      </c>
      <c r="P9434" s="9">
        <v>8.57</v>
      </c>
      <c r="Q9434" t="s">
        <v>40</v>
      </c>
      <c r="R9434">
        <v>99157</v>
      </c>
      <c r="S9434" s="9">
        <v>38.64</v>
      </c>
      <c r="T9434" s="26">
        <v>4.8899999999999997</v>
      </c>
      <c r="U9434" s="8">
        <v>188.95</v>
      </c>
      <c r="V9434" t="s">
        <v>112</v>
      </c>
      <c r="W9434" t="s">
        <v>2007</v>
      </c>
      <c r="X9434" t="s">
        <v>42</v>
      </c>
      <c r="Y9434" t="s">
        <v>1740</v>
      </c>
      <c r="AA9434" s="1">
        <f t="shared" si="874"/>
        <v>46128</v>
      </c>
      <c r="AB9434" s="2">
        <f t="shared" si="875"/>
        <v>4</v>
      </c>
      <c r="AC9434" s="2">
        <f t="shared" si="876"/>
        <v>2026</v>
      </c>
      <c r="AD9434" s="2" t="str">
        <f>IFERROR(VLOOKUP(A9434,'Aux Área'!$A$4:$B$123,2,0),"-")</f>
        <v>OPERAÇÃO</v>
      </c>
    </row>
    <row r="9435" spans="1:30" x14ac:dyDescent="0.3">
      <c r="A9435" t="s">
        <v>5620</v>
      </c>
      <c r="B9435" t="s">
        <v>9277</v>
      </c>
      <c r="C9435" t="s">
        <v>14490</v>
      </c>
      <c r="D9435" t="s">
        <v>9027</v>
      </c>
      <c r="E9435" t="s">
        <v>9028</v>
      </c>
      <c r="F9435" t="s">
        <v>6208</v>
      </c>
      <c r="G9435" t="s">
        <v>1135</v>
      </c>
      <c r="H9435" t="s">
        <v>5545</v>
      </c>
      <c r="I9435" t="s">
        <v>839</v>
      </c>
      <c r="J9435" t="s">
        <v>241</v>
      </c>
      <c r="K9435" t="s">
        <v>242</v>
      </c>
      <c r="L9435" t="s">
        <v>110</v>
      </c>
      <c r="M9435" t="s">
        <v>38</v>
      </c>
      <c r="N9435" t="s">
        <v>39</v>
      </c>
      <c r="O9435" s="23">
        <v>316</v>
      </c>
      <c r="P9435" s="9">
        <v>8.35</v>
      </c>
      <c r="Q9435" t="s">
        <v>40</v>
      </c>
      <c r="R9435">
        <v>44292</v>
      </c>
      <c r="S9435" s="9">
        <v>37.86</v>
      </c>
      <c r="T9435" s="26">
        <v>4.1900000000000004</v>
      </c>
      <c r="U9435" s="8">
        <v>158.63</v>
      </c>
      <c r="V9435" t="s">
        <v>41</v>
      </c>
      <c r="W9435" t="s">
        <v>2276</v>
      </c>
      <c r="X9435" t="s">
        <v>42</v>
      </c>
      <c r="Y9435" t="s">
        <v>2277</v>
      </c>
      <c r="AA9435" s="1">
        <f t="shared" si="874"/>
        <v>46128</v>
      </c>
      <c r="AB9435" s="2">
        <f t="shared" si="875"/>
        <v>4</v>
      </c>
      <c r="AC9435" s="2">
        <f t="shared" si="876"/>
        <v>2026</v>
      </c>
      <c r="AD9435" s="2" t="str">
        <f>IFERROR(VLOOKUP(A9435,'Aux Área'!$A$4:$B$123,2,0),"-")</f>
        <v>INSPEÇÃO</v>
      </c>
    </row>
    <row r="9436" spans="1:30" x14ac:dyDescent="0.3">
      <c r="A9436" t="s">
        <v>2282</v>
      </c>
      <c r="B9436" t="s">
        <v>4679</v>
      </c>
      <c r="C9436" t="s">
        <v>14491</v>
      </c>
      <c r="D9436" t="s">
        <v>10122</v>
      </c>
      <c r="E9436" t="s">
        <v>9671</v>
      </c>
      <c r="F9436" t="s">
        <v>2285</v>
      </c>
      <c r="G9436" t="s">
        <v>1135</v>
      </c>
      <c r="H9436" t="s">
        <v>2275</v>
      </c>
      <c r="I9436" t="s">
        <v>1497</v>
      </c>
      <c r="J9436" t="s">
        <v>165</v>
      </c>
      <c r="K9436" t="s">
        <v>166</v>
      </c>
      <c r="L9436" t="s">
        <v>167</v>
      </c>
      <c r="M9436" t="s">
        <v>38</v>
      </c>
      <c r="N9436" t="s">
        <v>39</v>
      </c>
      <c r="O9436" s="23">
        <v>440</v>
      </c>
      <c r="P9436" s="9">
        <v>9.64</v>
      </c>
      <c r="Q9436" t="s">
        <v>40</v>
      </c>
      <c r="R9436">
        <v>140787</v>
      </c>
      <c r="S9436" s="9">
        <v>45.66</v>
      </c>
      <c r="T9436" s="26">
        <v>4.9909999999999997</v>
      </c>
      <c r="U9436" s="8">
        <v>227.87</v>
      </c>
      <c r="V9436" t="s">
        <v>112</v>
      </c>
      <c r="W9436" t="s">
        <v>2276</v>
      </c>
      <c r="X9436" t="s">
        <v>42</v>
      </c>
      <c r="Y9436" t="s">
        <v>2277</v>
      </c>
      <c r="AA9436" s="1">
        <f t="shared" si="874"/>
        <v>46128</v>
      </c>
      <c r="AB9436" s="2">
        <f t="shared" si="875"/>
        <v>4</v>
      </c>
      <c r="AC9436" s="2">
        <f t="shared" si="876"/>
        <v>2026</v>
      </c>
      <c r="AD9436" s="2" t="str">
        <f>IFERROR(VLOOKUP(A9436,'Aux Área'!$A$4:$B$123,2,0),"-")</f>
        <v>INSPEÇÃO</v>
      </c>
    </row>
    <row r="9437" spans="1:30" x14ac:dyDescent="0.3">
      <c r="A9437" t="s">
        <v>2146</v>
      </c>
      <c r="B9437" t="s">
        <v>1800</v>
      </c>
      <c r="C9437" t="s">
        <v>14492</v>
      </c>
      <c r="D9437" t="s">
        <v>1948</v>
      </c>
      <c r="E9437" t="s">
        <v>1949</v>
      </c>
      <c r="F9437" t="s">
        <v>653</v>
      </c>
      <c r="G9437" t="s">
        <v>635</v>
      </c>
      <c r="H9437" t="s">
        <v>666</v>
      </c>
      <c r="I9437" t="s">
        <v>667</v>
      </c>
      <c r="J9437" t="s">
        <v>409</v>
      </c>
      <c r="K9437" t="s">
        <v>410</v>
      </c>
      <c r="L9437" t="s">
        <v>141</v>
      </c>
      <c r="M9437" t="s">
        <v>38</v>
      </c>
      <c r="N9437" t="s">
        <v>668</v>
      </c>
      <c r="O9437" s="23">
        <v>0</v>
      </c>
      <c r="P9437" s="9">
        <v>0</v>
      </c>
      <c r="Q9437" t="s">
        <v>40</v>
      </c>
      <c r="R9437">
        <v>0</v>
      </c>
      <c r="S9437" s="9">
        <v>100.03</v>
      </c>
      <c r="T9437" s="26">
        <v>7.6050000000000004</v>
      </c>
      <c r="U9437" s="8">
        <v>760.75</v>
      </c>
      <c r="V9437" t="s">
        <v>14493</v>
      </c>
      <c r="W9437" t="s">
        <v>652</v>
      </c>
      <c r="X9437" t="s">
        <v>42</v>
      </c>
      <c r="Y9437" t="s">
        <v>653</v>
      </c>
      <c r="AA9437" s="1">
        <f t="shared" si="874"/>
        <v>46128</v>
      </c>
      <c r="AB9437" s="2">
        <f t="shared" si="875"/>
        <v>4</v>
      </c>
      <c r="AC9437" s="2">
        <f t="shared" si="876"/>
        <v>2026</v>
      </c>
      <c r="AD9437" s="2" t="str">
        <f>IFERROR(VLOOKUP(A9437,'Aux Área'!$A$4:$B$123,2,0),"-")</f>
        <v>SÃO PEDRO</v>
      </c>
    </row>
    <row r="9438" spans="1:30" x14ac:dyDescent="0.3">
      <c r="A9438" t="s">
        <v>76</v>
      </c>
      <c r="B9438" t="s">
        <v>380</v>
      </c>
      <c r="C9438" t="s">
        <v>14494</v>
      </c>
      <c r="D9438" t="s">
        <v>382</v>
      </c>
      <c r="E9438" t="s">
        <v>383</v>
      </c>
      <c r="F9438" t="s">
        <v>77</v>
      </c>
      <c r="G9438" t="s">
        <v>35</v>
      </c>
      <c r="H9438" t="s">
        <v>36</v>
      </c>
      <c r="I9438" t="s">
        <v>37</v>
      </c>
      <c r="J9438" t="s">
        <v>237</v>
      </c>
      <c r="K9438" t="s">
        <v>238</v>
      </c>
      <c r="L9438" t="s">
        <v>110</v>
      </c>
      <c r="M9438" t="s">
        <v>38</v>
      </c>
      <c r="N9438" t="s">
        <v>39</v>
      </c>
      <c r="O9438" s="23">
        <v>185</v>
      </c>
      <c r="P9438" s="9">
        <v>8.7200000000000006</v>
      </c>
      <c r="Q9438" t="s">
        <v>40</v>
      </c>
      <c r="R9438">
        <v>69415</v>
      </c>
      <c r="S9438" s="9">
        <v>21.22</v>
      </c>
      <c r="T9438" s="26">
        <v>4.1920000000000002</v>
      </c>
      <c r="U9438" s="8">
        <v>88.95</v>
      </c>
      <c r="V9438" t="s">
        <v>41</v>
      </c>
      <c r="W9438" t="s">
        <v>2007</v>
      </c>
      <c r="X9438" t="s">
        <v>42</v>
      </c>
      <c r="Y9438" t="s">
        <v>1740</v>
      </c>
      <c r="AA9438" s="1">
        <f t="shared" si="874"/>
        <v>46128</v>
      </c>
      <c r="AB9438" s="2">
        <f t="shared" si="875"/>
        <v>4</v>
      </c>
      <c r="AC9438" s="2">
        <f t="shared" si="876"/>
        <v>2026</v>
      </c>
      <c r="AD9438" s="2" t="str">
        <f>IFERROR(VLOOKUP(A9438,'Aux Área'!$A$4:$B$123,2,0),"-")</f>
        <v>QSMS</v>
      </c>
    </row>
    <row r="9439" spans="1:30" x14ac:dyDescent="0.3">
      <c r="A9439" t="s">
        <v>2643</v>
      </c>
      <c r="B9439" t="s">
        <v>2307</v>
      </c>
      <c r="C9439" t="s">
        <v>14495</v>
      </c>
      <c r="D9439" t="s">
        <v>7207</v>
      </c>
      <c r="E9439" t="s">
        <v>7208</v>
      </c>
      <c r="F9439" t="s">
        <v>2646</v>
      </c>
      <c r="G9439" t="s">
        <v>1300</v>
      </c>
      <c r="H9439" t="s">
        <v>1301</v>
      </c>
      <c r="I9439" t="s">
        <v>37</v>
      </c>
      <c r="J9439" t="s">
        <v>172</v>
      </c>
      <c r="K9439" t="s">
        <v>173</v>
      </c>
      <c r="L9439" t="s">
        <v>124</v>
      </c>
      <c r="M9439" t="s">
        <v>38</v>
      </c>
      <c r="N9439" t="s">
        <v>39</v>
      </c>
      <c r="O9439" s="23">
        <v>351</v>
      </c>
      <c r="P9439" s="9">
        <v>7.38</v>
      </c>
      <c r="Q9439" t="s">
        <v>40</v>
      </c>
      <c r="R9439">
        <v>157412</v>
      </c>
      <c r="S9439" s="9">
        <v>47.59</v>
      </c>
      <c r="T9439" s="26">
        <v>4.7910000000000004</v>
      </c>
      <c r="U9439" s="8">
        <v>228</v>
      </c>
      <c r="V9439" t="s">
        <v>7258</v>
      </c>
      <c r="W9439" t="s">
        <v>2276</v>
      </c>
      <c r="X9439" t="s">
        <v>42</v>
      </c>
      <c r="Y9439" t="s">
        <v>2277</v>
      </c>
      <c r="AA9439" s="1">
        <f t="shared" si="874"/>
        <v>46128</v>
      </c>
      <c r="AB9439" s="2">
        <f t="shared" si="875"/>
        <v>4</v>
      </c>
      <c r="AC9439" s="2">
        <f t="shared" si="876"/>
        <v>2026</v>
      </c>
      <c r="AD9439" s="2" t="str">
        <f>IFERROR(VLOOKUP(A9439,'Aux Área'!$A$4:$B$123,2,0),"-")</f>
        <v>INSPEÇÃO</v>
      </c>
    </row>
    <row r="9440" spans="1:30" x14ac:dyDescent="0.3">
      <c r="A9440" t="s">
        <v>5543</v>
      </c>
      <c r="B9440" t="s">
        <v>11845</v>
      </c>
      <c r="C9440" t="s">
        <v>14496</v>
      </c>
      <c r="D9440" t="s">
        <v>9879</v>
      </c>
      <c r="E9440" t="s">
        <v>9667</v>
      </c>
      <c r="F9440" t="s">
        <v>6207</v>
      </c>
      <c r="G9440" t="s">
        <v>1135</v>
      </c>
      <c r="H9440" t="s">
        <v>5545</v>
      </c>
      <c r="I9440" t="s">
        <v>839</v>
      </c>
      <c r="J9440" t="s">
        <v>89</v>
      </c>
      <c r="K9440" t="s">
        <v>90</v>
      </c>
      <c r="L9440" t="s">
        <v>91</v>
      </c>
      <c r="M9440" t="s">
        <v>38</v>
      </c>
      <c r="N9440" t="s">
        <v>39</v>
      </c>
      <c r="O9440" s="23">
        <v>539</v>
      </c>
      <c r="P9440" s="9">
        <v>10.85</v>
      </c>
      <c r="Q9440" t="s">
        <v>40</v>
      </c>
      <c r="R9440">
        <v>55726</v>
      </c>
      <c r="S9440" s="9">
        <v>49.68</v>
      </c>
      <c r="T9440" s="26">
        <v>4.6900000000000004</v>
      </c>
      <c r="U9440" s="8">
        <v>233</v>
      </c>
      <c r="V9440" t="s">
        <v>14497</v>
      </c>
      <c r="W9440" t="s">
        <v>2276</v>
      </c>
      <c r="X9440" t="s">
        <v>42</v>
      </c>
      <c r="Y9440" t="s">
        <v>2277</v>
      </c>
      <c r="AA9440" s="1">
        <f t="shared" si="874"/>
        <v>46128</v>
      </c>
      <c r="AB9440" s="2">
        <f t="shared" si="875"/>
        <v>4</v>
      </c>
      <c r="AC9440" s="2">
        <f t="shared" si="876"/>
        <v>2026</v>
      </c>
      <c r="AD9440" s="2" t="str">
        <f>IFERROR(VLOOKUP(A9440,'Aux Área'!$A$4:$B$123,2,0),"-")</f>
        <v>INSPEÇÃO</v>
      </c>
    </row>
    <row r="9441" spans="1:30" x14ac:dyDescent="0.3">
      <c r="A9441" t="s">
        <v>1999</v>
      </c>
      <c r="B9441" t="s">
        <v>3016</v>
      </c>
      <c r="C9441" t="s">
        <v>14498</v>
      </c>
      <c r="D9441" t="s">
        <v>4898</v>
      </c>
      <c r="E9441" t="s">
        <v>4899</v>
      </c>
      <c r="F9441" t="s">
        <v>2002</v>
      </c>
      <c r="G9441" t="s">
        <v>659</v>
      </c>
      <c r="H9441" t="s">
        <v>2003</v>
      </c>
      <c r="I9441" t="s">
        <v>667</v>
      </c>
      <c r="J9441" t="s">
        <v>231</v>
      </c>
      <c r="K9441" t="s">
        <v>232</v>
      </c>
      <c r="L9441" t="s">
        <v>217</v>
      </c>
      <c r="M9441" t="s">
        <v>38</v>
      </c>
      <c r="N9441" t="s">
        <v>668</v>
      </c>
      <c r="O9441" s="23">
        <v>403</v>
      </c>
      <c r="P9441" s="9">
        <v>3.66</v>
      </c>
      <c r="Q9441" t="s">
        <v>40</v>
      </c>
      <c r="R9441">
        <v>29036</v>
      </c>
      <c r="S9441" s="9">
        <v>110.01</v>
      </c>
      <c r="T9441" s="26">
        <v>7.29</v>
      </c>
      <c r="U9441" s="8">
        <v>802.02</v>
      </c>
      <c r="V9441" t="s">
        <v>14499</v>
      </c>
      <c r="W9441" t="s">
        <v>1985</v>
      </c>
      <c r="X9441" t="s">
        <v>42</v>
      </c>
      <c r="Y9441" t="s">
        <v>1986</v>
      </c>
      <c r="AA9441" s="1">
        <f t="shared" si="874"/>
        <v>46128</v>
      </c>
      <c r="AB9441" s="2">
        <f t="shared" si="875"/>
        <v>4</v>
      </c>
      <c r="AC9441" s="2">
        <f t="shared" si="876"/>
        <v>2026</v>
      </c>
      <c r="AD9441" s="2" t="str">
        <f>IFERROR(VLOOKUP(A9441,'Aux Área'!$A$4:$B$123,2,0),"-")</f>
        <v>PESADOS</v>
      </c>
    </row>
    <row r="9442" spans="1:30" x14ac:dyDescent="0.3">
      <c r="A9442" t="s">
        <v>1999</v>
      </c>
      <c r="C9442" t="s">
        <v>14498</v>
      </c>
      <c r="F9442" t="s">
        <v>2002</v>
      </c>
      <c r="K9442" t="s">
        <v>232</v>
      </c>
      <c r="N9442" t="s">
        <v>15690</v>
      </c>
      <c r="O9442" t="s">
        <v>15244</v>
      </c>
      <c r="P9442" s="9" t="s">
        <v>15244</v>
      </c>
      <c r="Q9442" t="s">
        <v>40</v>
      </c>
      <c r="R9442" t="s">
        <v>15244</v>
      </c>
      <c r="S9442">
        <v>24</v>
      </c>
      <c r="U9442" s="8">
        <v>79.22</v>
      </c>
      <c r="AA9442" s="1">
        <f t="shared" si="874"/>
        <v>46128</v>
      </c>
      <c r="AB9442" s="2">
        <f t="shared" si="875"/>
        <v>4</v>
      </c>
      <c r="AC9442" s="2">
        <f t="shared" si="876"/>
        <v>2026</v>
      </c>
      <c r="AD9442" s="2" t="str">
        <f>IFERROR(VLOOKUP(A9442,'Aux Área'!$A$4:$B$123,2,0),"-")</f>
        <v>PESADOS</v>
      </c>
    </row>
    <row r="9443" spans="1:30" x14ac:dyDescent="0.3">
      <c r="A9443" t="s">
        <v>68</v>
      </c>
      <c r="B9443" t="s">
        <v>296</v>
      </c>
      <c r="C9443" t="s">
        <v>14500</v>
      </c>
      <c r="D9443" t="s">
        <v>1562</v>
      </c>
      <c r="E9443" t="s">
        <v>1563</v>
      </c>
      <c r="F9443" t="s">
        <v>69</v>
      </c>
      <c r="G9443" t="s">
        <v>35</v>
      </c>
      <c r="H9443" t="s">
        <v>36</v>
      </c>
      <c r="I9443" t="s">
        <v>37</v>
      </c>
      <c r="J9443" t="s">
        <v>1681</v>
      </c>
      <c r="K9443" t="s">
        <v>1682</v>
      </c>
      <c r="L9443" t="s">
        <v>141</v>
      </c>
      <c r="M9443" t="s">
        <v>38</v>
      </c>
      <c r="N9443" t="s">
        <v>39</v>
      </c>
      <c r="O9443" s="10">
        <v>279</v>
      </c>
      <c r="P9443" s="24">
        <v>11.45</v>
      </c>
      <c r="Q9443" t="s">
        <v>40</v>
      </c>
      <c r="R9443">
        <v>58182</v>
      </c>
      <c r="S9443" s="9">
        <v>24.36</v>
      </c>
      <c r="T9443" s="26">
        <v>4.2300000000000004</v>
      </c>
      <c r="U9443" s="8">
        <v>103.05</v>
      </c>
      <c r="V9443" t="s">
        <v>41</v>
      </c>
      <c r="W9443" t="s">
        <v>2007</v>
      </c>
      <c r="X9443" t="s">
        <v>42</v>
      </c>
      <c r="Y9443" t="s">
        <v>1740</v>
      </c>
      <c r="AA9443" s="1">
        <f t="shared" si="874"/>
        <v>46128</v>
      </c>
      <c r="AB9443" s="2">
        <f t="shared" si="875"/>
        <v>4</v>
      </c>
      <c r="AC9443" s="2">
        <f t="shared" si="876"/>
        <v>2026</v>
      </c>
      <c r="AD9443" s="2" t="str">
        <f>IFERROR(VLOOKUP(A9443,'Aux Área'!$A$4:$B$123,2,0),"-")</f>
        <v>OPERAÇÃO</v>
      </c>
    </row>
    <row r="9444" spans="1:30" x14ac:dyDescent="0.3">
      <c r="A9444" t="s">
        <v>2691</v>
      </c>
      <c r="B9444" t="s">
        <v>2692</v>
      </c>
      <c r="C9444" t="s">
        <v>14501</v>
      </c>
      <c r="D9444" t="s">
        <v>2142</v>
      </c>
      <c r="E9444" t="s">
        <v>2143</v>
      </c>
      <c r="F9444" t="s">
        <v>5979</v>
      </c>
      <c r="G9444" t="s">
        <v>1635</v>
      </c>
      <c r="H9444" t="s">
        <v>2635</v>
      </c>
      <c r="I9444" t="s">
        <v>37</v>
      </c>
      <c r="J9444" t="s">
        <v>165</v>
      </c>
      <c r="K9444" t="s">
        <v>166</v>
      </c>
      <c r="L9444" t="s">
        <v>167</v>
      </c>
      <c r="M9444" t="s">
        <v>38</v>
      </c>
      <c r="N9444" t="s">
        <v>39</v>
      </c>
      <c r="O9444" s="23">
        <v>305</v>
      </c>
      <c r="P9444" s="9">
        <v>7.14</v>
      </c>
      <c r="Q9444" t="s">
        <v>40</v>
      </c>
      <c r="R9444">
        <v>28726</v>
      </c>
      <c r="S9444" s="9">
        <v>42.69</v>
      </c>
      <c r="T9444" s="26">
        <v>4.9909999999999997</v>
      </c>
      <c r="U9444" s="8">
        <v>213.06</v>
      </c>
      <c r="V9444" t="s">
        <v>41</v>
      </c>
      <c r="W9444" t="s">
        <v>2007</v>
      </c>
      <c r="X9444" t="s">
        <v>42</v>
      </c>
      <c r="Y9444" t="s">
        <v>1740</v>
      </c>
      <c r="AA9444" s="1">
        <f t="shared" si="874"/>
        <v>46128</v>
      </c>
      <c r="AB9444" s="2">
        <f t="shared" si="875"/>
        <v>4</v>
      </c>
      <c r="AC9444" s="2">
        <f t="shared" si="876"/>
        <v>2026</v>
      </c>
      <c r="AD9444" s="2" t="str">
        <f>IFERROR(VLOOKUP(A9444,'Aux Área'!$A$4:$B$123,2,0),"-")</f>
        <v>TI</v>
      </c>
    </row>
    <row r="9445" spans="1:30" x14ac:dyDescent="0.3">
      <c r="A9445" t="s">
        <v>2488</v>
      </c>
      <c r="B9445" t="s">
        <v>2489</v>
      </c>
      <c r="C9445" t="s">
        <v>14502</v>
      </c>
      <c r="D9445" t="s">
        <v>8628</v>
      </c>
      <c r="E9445" t="s">
        <v>8629</v>
      </c>
      <c r="F9445" t="s">
        <v>2491</v>
      </c>
      <c r="G9445" t="s">
        <v>659</v>
      </c>
      <c r="H9445" t="s">
        <v>2215</v>
      </c>
      <c r="I9445" t="s">
        <v>667</v>
      </c>
      <c r="J9445" t="s">
        <v>165</v>
      </c>
      <c r="K9445" t="s">
        <v>166</v>
      </c>
      <c r="L9445" t="s">
        <v>167</v>
      </c>
      <c r="M9445" t="s">
        <v>38</v>
      </c>
      <c r="N9445" t="s">
        <v>668</v>
      </c>
      <c r="O9445" s="23">
        <v>192</v>
      </c>
      <c r="P9445" s="9">
        <v>6.02</v>
      </c>
      <c r="Q9445" t="s">
        <v>40</v>
      </c>
      <c r="R9445">
        <v>8389</v>
      </c>
      <c r="S9445" s="9">
        <v>31.92</v>
      </c>
      <c r="T9445" s="26">
        <v>7.99</v>
      </c>
      <c r="U9445" s="8">
        <v>255.04</v>
      </c>
      <c r="V9445" t="s">
        <v>112</v>
      </c>
      <c r="W9445" t="s">
        <v>2007</v>
      </c>
      <c r="X9445" t="s">
        <v>42</v>
      </c>
      <c r="Y9445" t="s">
        <v>1740</v>
      </c>
      <c r="AA9445" s="1">
        <f t="shared" si="874"/>
        <v>46128</v>
      </c>
      <c r="AB9445" s="2">
        <f t="shared" si="875"/>
        <v>4</v>
      </c>
      <c r="AC9445" s="2">
        <f t="shared" si="876"/>
        <v>2026</v>
      </c>
      <c r="AD9445" s="2" t="str">
        <f>IFERROR(VLOOKUP(A9445,'Aux Área'!$A$4:$B$123,2,0),"-")</f>
        <v>APH</v>
      </c>
    </row>
    <row r="9446" spans="1:30" x14ac:dyDescent="0.3">
      <c r="A9446" t="s">
        <v>1069</v>
      </c>
      <c r="B9446" t="s">
        <v>11027</v>
      </c>
      <c r="C9446" t="s">
        <v>14503</v>
      </c>
      <c r="D9446" t="s">
        <v>2169</v>
      </c>
      <c r="E9446" t="s">
        <v>2170</v>
      </c>
      <c r="F9446" t="s">
        <v>1071</v>
      </c>
      <c r="G9446" t="s">
        <v>35</v>
      </c>
      <c r="H9446" t="s">
        <v>36</v>
      </c>
      <c r="I9446" t="s">
        <v>37</v>
      </c>
      <c r="J9446" t="s">
        <v>471</v>
      </c>
      <c r="K9446" t="s">
        <v>472</v>
      </c>
      <c r="L9446" t="s">
        <v>84</v>
      </c>
      <c r="M9446" t="s">
        <v>38</v>
      </c>
      <c r="N9446" t="s">
        <v>39</v>
      </c>
      <c r="O9446" s="23">
        <v>339</v>
      </c>
      <c r="P9446" s="9">
        <v>8.1999999999999993</v>
      </c>
      <c r="Q9446" t="s">
        <v>40</v>
      </c>
      <c r="R9446">
        <v>24702</v>
      </c>
      <c r="S9446" s="9">
        <v>41.34</v>
      </c>
      <c r="T9446" s="26">
        <v>5.2409999999999997</v>
      </c>
      <c r="U9446" s="8">
        <v>216.65</v>
      </c>
      <c r="V9446" t="s">
        <v>14504</v>
      </c>
      <c r="W9446" t="s">
        <v>2007</v>
      </c>
      <c r="X9446" t="s">
        <v>42</v>
      </c>
      <c r="Y9446" t="s">
        <v>1740</v>
      </c>
      <c r="AA9446" s="1">
        <f t="shared" si="874"/>
        <v>46128</v>
      </c>
      <c r="AB9446" s="2">
        <f t="shared" si="875"/>
        <v>4</v>
      </c>
      <c r="AC9446" s="2">
        <f t="shared" si="876"/>
        <v>2026</v>
      </c>
      <c r="AD9446" s="2" t="str">
        <f>IFERROR(VLOOKUP(A9446,'Aux Área'!$A$4:$B$123,2,0),"-")</f>
        <v>FACILITIES</v>
      </c>
    </row>
    <row r="9447" spans="1:30" x14ac:dyDescent="0.3">
      <c r="A9447" t="s">
        <v>12958</v>
      </c>
      <c r="B9447" t="s">
        <v>2315</v>
      </c>
      <c r="C9447" t="s">
        <v>14505</v>
      </c>
      <c r="D9447" t="s">
        <v>3243</v>
      </c>
      <c r="E9447" t="s">
        <v>3244</v>
      </c>
      <c r="F9447" t="s">
        <v>12960</v>
      </c>
      <c r="G9447" t="s">
        <v>1135</v>
      </c>
      <c r="H9447" t="s">
        <v>1301</v>
      </c>
      <c r="I9447" t="s">
        <v>839</v>
      </c>
      <c r="J9447" t="s">
        <v>11506</v>
      </c>
      <c r="K9447" t="s">
        <v>11507</v>
      </c>
      <c r="L9447" t="s">
        <v>84</v>
      </c>
      <c r="M9447" t="s">
        <v>38</v>
      </c>
      <c r="N9447" t="s">
        <v>39</v>
      </c>
      <c r="O9447" s="23">
        <v>402</v>
      </c>
      <c r="P9447" s="9">
        <v>9.11</v>
      </c>
      <c r="Q9447" t="s">
        <v>40</v>
      </c>
      <c r="R9447">
        <v>175038</v>
      </c>
      <c r="S9447" s="9">
        <v>44.13</v>
      </c>
      <c r="T9447" s="26">
        <v>4.99</v>
      </c>
      <c r="U9447" s="8">
        <v>220.21</v>
      </c>
      <c r="V9447" t="s">
        <v>41</v>
      </c>
      <c r="W9447" t="s">
        <v>2276</v>
      </c>
      <c r="X9447" t="s">
        <v>42</v>
      </c>
      <c r="Y9447" t="s">
        <v>12261</v>
      </c>
      <c r="AA9447" s="1">
        <f t="shared" si="874"/>
        <v>46128</v>
      </c>
      <c r="AB9447" s="2">
        <f t="shared" si="875"/>
        <v>4</v>
      </c>
      <c r="AC9447" s="2">
        <f t="shared" si="876"/>
        <v>2026</v>
      </c>
      <c r="AD9447" s="2" t="str">
        <f>IFERROR(VLOOKUP(A9447,'Aux Área'!$A$4:$B$123,2,0),"-")</f>
        <v>INSPEÇÃO</v>
      </c>
    </row>
    <row r="9448" spans="1:30" x14ac:dyDescent="0.3">
      <c r="A9448" t="s">
        <v>2260</v>
      </c>
      <c r="B9448" t="s">
        <v>113</v>
      </c>
      <c r="C9448" t="s">
        <v>14506</v>
      </c>
      <c r="D9448" t="s">
        <v>13145</v>
      </c>
      <c r="E9448" t="s">
        <v>13146</v>
      </c>
      <c r="F9448" t="s">
        <v>2262</v>
      </c>
      <c r="G9448" t="s">
        <v>35</v>
      </c>
      <c r="H9448" t="s">
        <v>2263</v>
      </c>
      <c r="I9448" t="s">
        <v>2186</v>
      </c>
      <c r="J9448" t="s">
        <v>139</v>
      </c>
      <c r="K9448" t="s">
        <v>140</v>
      </c>
      <c r="L9448" t="s">
        <v>141</v>
      </c>
      <c r="M9448" t="s">
        <v>38</v>
      </c>
      <c r="N9448" t="s">
        <v>668</v>
      </c>
      <c r="O9448" s="23">
        <v>957</v>
      </c>
      <c r="P9448" s="9">
        <v>13.74</v>
      </c>
      <c r="Q9448" t="s">
        <v>40</v>
      </c>
      <c r="R9448">
        <v>141647</v>
      </c>
      <c r="S9448" s="9">
        <v>69.66</v>
      </c>
      <c r="T9448" s="26">
        <v>6.87</v>
      </c>
      <c r="U9448" s="8">
        <v>478.56</v>
      </c>
      <c r="V9448" t="s">
        <v>14507</v>
      </c>
      <c r="W9448" t="s">
        <v>2007</v>
      </c>
      <c r="X9448" t="s">
        <v>42</v>
      </c>
      <c r="Y9448" t="s">
        <v>1740</v>
      </c>
      <c r="AA9448" s="1">
        <f t="shared" si="874"/>
        <v>46128</v>
      </c>
      <c r="AB9448" s="2">
        <f t="shared" si="875"/>
        <v>4</v>
      </c>
      <c r="AC9448" s="2">
        <f t="shared" si="876"/>
        <v>2026</v>
      </c>
      <c r="AD9448" s="2" t="str">
        <f>IFERROR(VLOOKUP(A9448,'Aux Área'!$A$4:$B$123,2,0),"-")</f>
        <v>INSPEÇÃO</v>
      </c>
    </row>
    <row r="9449" spans="1:30" x14ac:dyDescent="0.3">
      <c r="A9449" t="s">
        <v>2655</v>
      </c>
      <c r="B9449" t="s">
        <v>10768</v>
      </c>
      <c r="C9449" t="s">
        <v>14508</v>
      </c>
      <c r="D9449" t="s">
        <v>1619</v>
      </c>
      <c r="E9449" t="s">
        <v>1620</v>
      </c>
      <c r="F9449" t="s">
        <v>3605</v>
      </c>
      <c r="G9449" t="s">
        <v>1635</v>
      </c>
      <c r="H9449" t="s">
        <v>2635</v>
      </c>
      <c r="I9449" t="s">
        <v>37</v>
      </c>
      <c r="J9449" t="s">
        <v>89</v>
      </c>
      <c r="K9449" t="s">
        <v>90</v>
      </c>
      <c r="L9449" t="s">
        <v>91</v>
      </c>
      <c r="M9449" t="s">
        <v>38</v>
      </c>
      <c r="N9449" t="s">
        <v>39</v>
      </c>
      <c r="O9449" s="23">
        <v>268</v>
      </c>
      <c r="P9449" s="9">
        <v>5.98</v>
      </c>
      <c r="Q9449" t="s">
        <v>40</v>
      </c>
      <c r="R9449">
        <v>30406</v>
      </c>
      <c r="S9449" s="9">
        <v>44.81</v>
      </c>
      <c r="T9449" s="26">
        <v>4.6900000000000004</v>
      </c>
      <c r="U9449" s="8">
        <v>210.16</v>
      </c>
      <c r="V9449" t="s">
        <v>14509</v>
      </c>
      <c r="W9449" t="s">
        <v>2007</v>
      </c>
      <c r="X9449" t="s">
        <v>42</v>
      </c>
      <c r="Y9449" t="s">
        <v>6209</v>
      </c>
      <c r="AA9449" s="1">
        <f t="shared" si="874"/>
        <v>46128</v>
      </c>
      <c r="AB9449" s="2">
        <f t="shared" si="875"/>
        <v>4</v>
      </c>
      <c r="AC9449" s="2">
        <f t="shared" si="876"/>
        <v>2026</v>
      </c>
      <c r="AD9449" s="2" t="str">
        <f>IFERROR(VLOOKUP(A9449,'Aux Área'!$A$4:$B$123,2,0),"-")</f>
        <v>TI</v>
      </c>
    </row>
    <row r="9450" spans="1:30" x14ac:dyDescent="0.3">
      <c r="A9450" t="s">
        <v>2306</v>
      </c>
      <c r="B9450" t="s">
        <v>4613</v>
      </c>
      <c r="C9450" t="s">
        <v>14510</v>
      </c>
      <c r="D9450" t="s">
        <v>3303</v>
      </c>
      <c r="E9450" t="s">
        <v>3304</v>
      </c>
      <c r="F9450" t="s">
        <v>2309</v>
      </c>
      <c r="G9450" t="s">
        <v>1135</v>
      </c>
      <c r="H9450" t="s">
        <v>2275</v>
      </c>
      <c r="I9450" t="s">
        <v>1497</v>
      </c>
      <c r="J9450" t="s">
        <v>89</v>
      </c>
      <c r="K9450" t="s">
        <v>90</v>
      </c>
      <c r="L9450" t="s">
        <v>91</v>
      </c>
      <c r="M9450" t="s">
        <v>38</v>
      </c>
      <c r="N9450" t="s">
        <v>39</v>
      </c>
      <c r="O9450" s="23">
        <v>292</v>
      </c>
      <c r="P9450" s="9">
        <v>8.0500000000000007</v>
      </c>
      <c r="Q9450" t="s">
        <v>40</v>
      </c>
      <c r="R9450">
        <v>162211</v>
      </c>
      <c r="S9450" s="9">
        <v>36.26</v>
      </c>
      <c r="T9450" s="26">
        <v>4.6900000000000004</v>
      </c>
      <c r="U9450" s="8">
        <v>170.06</v>
      </c>
      <c r="V9450" t="s">
        <v>14511</v>
      </c>
      <c r="W9450" t="s">
        <v>2276</v>
      </c>
      <c r="X9450" t="s">
        <v>42</v>
      </c>
      <c r="Y9450" t="s">
        <v>2277</v>
      </c>
      <c r="AA9450" s="1">
        <f t="shared" si="874"/>
        <v>46128</v>
      </c>
      <c r="AB9450" s="2">
        <f t="shared" si="875"/>
        <v>4</v>
      </c>
      <c r="AC9450" s="2">
        <f t="shared" si="876"/>
        <v>2026</v>
      </c>
      <c r="AD9450" s="2" t="str">
        <f>IFERROR(VLOOKUP(A9450,'Aux Área'!$A$4:$B$123,2,0),"-")</f>
        <v>INSPEÇÃO</v>
      </c>
    </row>
    <row r="9451" spans="1:30" x14ac:dyDescent="0.3">
      <c r="A9451" t="s">
        <v>3092</v>
      </c>
      <c r="B9451" t="s">
        <v>4774</v>
      </c>
      <c r="C9451" t="s">
        <v>14512</v>
      </c>
      <c r="D9451" t="s">
        <v>5160</v>
      </c>
      <c r="E9451" t="s">
        <v>5161</v>
      </c>
      <c r="F9451" t="s">
        <v>3594</v>
      </c>
      <c r="G9451" t="s">
        <v>1135</v>
      </c>
      <c r="H9451" t="s">
        <v>2275</v>
      </c>
      <c r="I9451" t="s">
        <v>1497</v>
      </c>
      <c r="J9451" t="s">
        <v>188</v>
      </c>
      <c r="K9451" t="s">
        <v>189</v>
      </c>
      <c r="L9451" t="s">
        <v>190</v>
      </c>
      <c r="M9451" t="s">
        <v>38</v>
      </c>
      <c r="N9451" t="s">
        <v>39</v>
      </c>
      <c r="O9451" s="23">
        <v>390</v>
      </c>
      <c r="P9451" s="9">
        <v>10.119999999999999</v>
      </c>
      <c r="Q9451" t="s">
        <v>40</v>
      </c>
      <c r="R9451">
        <v>143872</v>
      </c>
      <c r="S9451" s="9">
        <v>38.53</v>
      </c>
      <c r="T9451" s="26">
        <v>4.8899999999999997</v>
      </c>
      <c r="U9451" s="8">
        <v>188.41</v>
      </c>
      <c r="V9451" t="s">
        <v>41</v>
      </c>
      <c r="W9451" t="s">
        <v>2276</v>
      </c>
      <c r="X9451" t="s">
        <v>42</v>
      </c>
      <c r="Y9451" t="s">
        <v>2277</v>
      </c>
      <c r="AA9451" s="1">
        <f t="shared" si="874"/>
        <v>46128</v>
      </c>
      <c r="AB9451" s="2">
        <f t="shared" si="875"/>
        <v>4</v>
      </c>
      <c r="AC9451" s="2">
        <f t="shared" si="876"/>
        <v>2026</v>
      </c>
      <c r="AD9451" s="2" t="str">
        <f>IFERROR(VLOOKUP(A9451,'Aux Área'!$A$4:$B$123,2,0),"-")</f>
        <v>INSPEÇÃO</v>
      </c>
    </row>
    <row r="9452" spans="1:30" x14ac:dyDescent="0.3">
      <c r="A9452" t="s">
        <v>2494</v>
      </c>
      <c r="B9452" t="s">
        <v>2495</v>
      </c>
      <c r="C9452" t="s">
        <v>14513</v>
      </c>
      <c r="D9452" t="s">
        <v>13476</v>
      </c>
      <c r="E9452" t="s">
        <v>13477</v>
      </c>
      <c r="F9452" t="s">
        <v>2497</v>
      </c>
      <c r="G9452" t="s">
        <v>659</v>
      </c>
      <c r="H9452" t="s">
        <v>2215</v>
      </c>
      <c r="I9452" t="s">
        <v>667</v>
      </c>
      <c r="J9452" t="s">
        <v>241</v>
      </c>
      <c r="K9452" t="s">
        <v>242</v>
      </c>
      <c r="L9452" t="s">
        <v>110</v>
      </c>
      <c r="M9452" t="s">
        <v>38</v>
      </c>
      <c r="N9452" t="s">
        <v>668</v>
      </c>
      <c r="O9452" s="23">
        <v>222</v>
      </c>
      <c r="P9452" s="9">
        <v>5.55</v>
      </c>
      <c r="Q9452" t="s">
        <v>40</v>
      </c>
      <c r="R9452">
        <v>18787</v>
      </c>
      <c r="S9452" s="9">
        <v>39.99</v>
      </c>
      <c r="T9452" s="26">
        <v>7.09</v>
      </c>
      <c r="U9452" s="8">
        <v>283.52999999999997</v>
      </c>
      <c r="V9452" t="s">
        <v>41</v>
      </c>
      <c r="W9452" t="s">
        <v>2007</v>
      </c>
      <c r="X9452" t="s">
        <v>42</v>
      </c>
      <c r="Y9452" t="s">
        <v>1740</v>
      </c>
      <c r="AA9452" s="1">
        <f t="shared" si="874"/>
        <v>46128</v>
      </c>
      <c r="AB9452" s="2">
        <f t="shared" si="875"/>
        <v>4</v>
      </c>
      <c r="AC9452" s="2">
        <f t="shared" si="876"/>
        <v>2026</v>
      </c>
      <c r="AD9452" s="2" t="str">
        <f>IFERROR(VLOOKUP(A9452,'Aux Área'!$A$4:$B$123,2,0),"-")</f>
        <v>APH</v>
      </c>
    </row>
    <row r="9453" spans="1:30" x14ac:dyDescent="0.3">
      <c r="A9453" t="s">
        <v>2347</v>
      </c>
      <c r="B9453" t="s">
        <v>2348</v>
      </c>
      <c r="C9453" t="s">
        <v>14514</v>
      </c>
      <c r="D9453" t="s">
        <v>4085</v>
      </c>
      <c r="E9453" t="s">
        <v>4086</v>
      </c>
      <c r="F9453" t="s">
        <v>2350</v>
      </c>
      <c r="G9453" t="s">
        <v>659</v>
      </c>
      <c r="H9453" t="s">
        <v>1996</v>
      </c>
      <c r="I9453" t="s">
        <v>1997</v>
      </c>
      <c r="J9453" t="s">
        <v>241</v>
      </c>
      <c r="K9453" t="s">
        <v>242</v>
      </c>
      <c r="L9453" t="s">
        <v>110</v>
      </c>
      <c r="M9453" t="s">
        <v>38</v>
      </c>
      <c r="N9453" t="s">
        <v>668</v>
      </c>
      <c r="O9453" s="23">
        <v>265</v>
      </c>
      <c r="P9453" s="9">
        <v>5.76</v>
      </c>
      <c r="Q9453" t="s">
        <v>40</v>
      </c>
      <c r="R9453">
        <v>44829</v>
      </c>
      <c r="S9453" s="9">
        <v>46.03</v>
      </c>
      <c r="T9453" s="26">
        <v>7.09</v>
      </c>
      <c r="U9453" s="8">
        <v>326.37</v>
      </c>
      <c r="V9453" t="s">
        <v>41</v>
      </c>
      <c r="W9453" t="s">
        <v>1985</v>
      </c>
      <c r="X9453" t="s">
        <v>42</v>
      </c>
      <c r="Y9453" t="s">
        <v>1986</v>
      </c>
      <c r="AA9453" s="1">
        <f t="shared" si="874"/>
        <v>46128</v>
      </c>
      <c r="AB9453" s="2">
        <f t="shared" si="875"/>
        <v>4</v>
      </c>
      <c r="AC9453" s="2">
        <f t="shared" si="876"/>
        <v>2026</v>
      </c>
      <c r="AD9453" s="2" t="str">
        <f>IFERROR(VLOOKUP(A9453,'Aux Área'!$A$4:$B$123,2,0),"-")</f>
        <v>PESADOS</v>
      </c>
    </row>
    <row r="9454" spans="1:30" x14ac:dyDescent="0.3">
      <c r="A9454" t="s">
        <v>2347</v>
      </c>
      <c r="C9454" t="s">
        <v>15863</v>
      </c>
      <c r="F9454" t="s">
        <v>2350</v>
      </c>
      <c r="K9454" t="s">
        <v>242</v>
      </c>
      <c r="N9454" t="s">
        <v>15690</v>
      </c>
      <c r="O9454" t="s">
        <v>15244</v>
      </c>
      <c r="P9454" s="9" t="s">
        <v>15244</v>
      </c>
      <c r="Q9454" t="s">
        <v>40</v>
      </c>
      <c r="R9454" t="s">
        <v>15244</v>
      </c>
      <c r="S9454">
        <v>4.33</v>
      </c>
      <c r="U9454" s="8">
        <v>21.15</v>
      </c>
      <c r="AA9454" s="1">
        <f t="shared" si="874"/>
        <v>46128</v>
      </c>
      <c r="AB9454" s="2">
        <f t="shared" si="875"/>
        <v>4</v>
      </c>
      <c r="AC9454" s="2">
        <f t="shared" si="876"/>
        <v>2026</v>
      </c>
      <c r="AD9454" s="2" t="str">
        <f>IFERROR(VLOOKUP(A9454,'Aux Área'!$A$4:$B$123,2,0),"-")</f>
        <v>PESADOS</v>
      </c>
    </row>
    <row r="9455" spans="1:30" x14ac:dyDescent="0.3">
      <c r="A9455" t="s">
        <v>2679</v>
      </c>
      <c r="B9455" t="s">
        <v>2680</v>
      </c>
      <c r="C9455" t="s">
        <v>14515</v>
      </c>
      <c r="D9455" t="s">
        <v>1297</v>
      </c>
      <c r="E9455" t="s">
        <v>2221</v>
      </c>
      <c r="F9455" t="s">
        <v>2682</v>
      </c>
      <c r="G9455" t="s">
        <v>659</v>
      </c>
      <c r="H9455" t="s">
        <v>1996</v>
      </c>
      <c r="I9455" t="s">
        <v>1997</v>
      </c>
      <c r="J9455" t="s">
        <v>89</v>
      </c>
      <c r="K9455" t="s">
        <v>90</v>
      </c>
      <c r="L9455" t="s">
        <v>91</v>
      </c>
      <c r="M9455" t="s">
        <v>38</v>
      </c>
      <c r="N9455" t="s">
        <v>668</v>
      </c>
      <c r="O9455" s="23">
        <v>209</v>
      </c>
      <c r="P9455" s="9">
        <v>5.16</v>
      </c>
      <c r="Q9455" t="s">
        <v>40</v>
      </c>
      <c r="R9455">
        <v>24727</v>
      </c>
      <c r="S9455" s="9">
        <v>40.479999999999997</v>
      </c>
      <c r="T9455" s="26">
        <v>7.29</v>
      </c>
      <c r="U9455" s="8">
        <v>295.10000000000002</v>
      </c>
      <c r="V9455" t="s">
        <v>14516</v>
      </c>
      <c r="W9455" t="s">
        <v>1985</v>
      </c>
      <c r="X9455" t="s">
        <v>42</v>
      </c>
      <c r="Y9455" t="s">
        <v>1986</v>
      </c>
      <c r="AA9455" s="1">
        <f t="shared" si="874"/>
        <v>46128</v>
      </c>
      <c r="AB9455" s="2">
        <f t="shared" si="875"/>
        <v>4</v>
      </c>
      <c r="AC9455" s="2">
        <f t="shared" si="876"/>
        <v>2026</v>
      </c>
      <c r="AD9455" s="2" t="str">
        <f>IFERROR(VLOOKUP(A9455,'Aux Área'!$A$4:$B$123,2,0),"-")</f>
        <v>PESADOS</v>
      </c>
    </row>
    <row r="9456" spans="1:30" x14ac:dyDescent="0.3">
      <c r="A9456" t="s">
        <v>2189</v>
      </c>
      <c r="B9456" t="s">
        <v>10781</v>
      </c>
      <c r="C9456" t="s">
        <v>14517</v>
      </c>
      <c r="D9456" t="s">
        <v>10214</v>
      </c>
      <c r="E9456" t="s">
        <v>9672</v>
      </c>
      <c r="F9456" t="s">
        <v>2192</v>
      </c>
      <c r="G9456" t="s">
        <v>1135</v>
      </c>
      <c r="H9456" t="s">
        <v>2185</v>
      </c>
      <c r="I9456" t="s">
        <v>2186</v>
      </c>
      <c r="J9456" t="s">
        <v>172</v>
      </c>
      <c r="K9456" t="s">
        <v>173</v>
      </c>
      <c r="L9456" t="s">
        <v>124</v>
      </c>
      <c r="M9456" t="s">
        <v>38</v>
      </c>
      <c r="N9456" t="s">
        <v>668</v>
      </c>
      <c r="O9456" s="23">
        <v>1015</v>
      </c>
      <c r="P9456" s="9">
        <v>14.51</v>
      </c>
      <c r="Q9456" t="s">
        <v>40</v>
      </c>
      <c r="R9456">
        <v>75063</v>
      </c>
      <c r="S9456" s="9">
        <v>69.930000000000007</v>
      </c>
      <c r="T9456" s="26">
        <v>7.19</v>
      </c>
      <c r="U9456" s="8">
        <v>502.8</v>
      </c>
      <c r="V9456" t="s">
        <v>14518</v>
      </c>
      <c r="W9456" t="s">
        <v>2007</v>
      </c>
      <c r="X9456" t="s">
        <v>42</v>
      </c>
      <c r="Y9456" t="s">
        <v>12261</v>
      </c>
      <c r="AA9456" s="1">
        <f t="shared" ref="AA9456:AA9519" si="877">IFERROR(DATEVALUE(C9456),"-")</f>
        <v>46128</v>
      </c>
      <c r="AB9456" s="2">
        <f t="shared" ref="AB9456:AB9519" si="878">IFERROR(MONTH(AA9456),"-")</f>
        <v>4</v>
      </c>
      <c r="AC9456" s="2">
        <f t="shared" ref="AC9456:AC9519" si="879">IFERROR(YEAR(AA9456),"-")</f>
        <v>2026</v>
      </c>
      <c r="AD9456" s="2" t="str">
        <f>IFERROR(VLOOKUP(A9456,'Aux Área'!$A$4:$B$123,2,0),"-")</f>
        <v>INSPEÇÃO</v>
      </c>
    </row>
    <row r="9457" spans="1:30" x14ac:dyDescent="0.3">
      <c r="A9457" t="s">
        <v>2212</v>
      </c>
      <c r="B9457" t="s">
        <v>2466</v>
      </c>
      <c r="C9457" t="s">
        <v>14519</v>
      </c>
      <c r="D9457" t="s">
        <v>2468</v>
      </c>
      <c r="E9457" t="s">
        <v>2469</v>
      </c>
      <c r="F9457" t="s">
        <v>2214</v>
      </c>
      <c r="G9457" t="s">
        <v>35</v>
      </c>
      <c r="H9457" t="s">
        <v>2215</v>
      </c>
      <c r="I9457" t="s">
        <v>839</v>
      </c>
      <c r="J9457" t="s">
        <v>89</v>
      </c>
      <c r="K9457" t="s">
        <v>90</v>
      </c>
      <c r="L9457" t="s">
        <v>91</v>
      </c>
      <c r="M9457" t="s">
        <v>38</v>
      </c>
      <c r="N9457" t="s">
        <v>668</v>
      </c>
      <c r="O9457" s="23">
        <v>211</v>
      </c>
      <c r="P9457" s="9">
        <v>5.87</v>
      </c>
      <c r="Q9457" t="s">
        <v>40</v>
      </c>
      <c r="R9457">
        <v>17910</v>
      </c>
      <c r="S9457" s="9">
        <v>35.950000000000003</v>
      </c>
      <c r="T9457" s="26">
        <v>7.29</v>
      </c>
      <c r="U9457" s="8">
        <v>262.08</v>
      </c>
      <c r="V9457" t="s">
        <v>14520</v>
      </c>
      <c r="W9457" t="s">
        <v>2007</v>
      </c>
      <c r="X9457" t="s">
        <v>42</v>
      </c>
      <c r="Y9457" t="s">
        <v>2217</v>
      </c>
      <c r="AA9457" s="1">
        <f t="shared" si="877"/>
        <v>46128</v>
      </c>
      <c r="AB9457" s="2">
        <f t="shared" si="878"/>
        <v>4</v>
      </c>
      <c r="AC9457" s="2">
        <f t="shared" si="879"/>
        <v>2026</v>
      </c>
      <c r="AD9457" s="2" t="str">
        <f>IFERROR(VLOOKUP(A9457,'Aux Área'!$A$4:$B$123,2,0),"-")</f>
        <v>APH</v>
      </c>
    </row>
    <row r="9458" spans="1:30" x14ac:dyDescent="0.3">
      <c r="A9458" t="s">
        <v>5620</v>
      </c>
      <c r="B9458" t="s">
        <v>9277</v>
      </c>
      <c r="C9458" t="s">
        <v>14521</v>
      </c>
      <c r="D9458" t="s">
        <v>5095</v>
      </c>
      <c r="E9458" t="s">
        <v>5096</v>
      </c>
      <c r="F9458" t="s">
        <v>6208</v>
      </c>
      <c r="G9458" t="s">
        <v>1135</v>
      </c>
      <c r="H9458" t="s">
        <v>5545</v>
      </c>
      <c r="I9458" t="s">
        <v>839</v>
      </c>
      <c r="J9458" t="s">
        <v>241</v>
      </c>
      <c r="K9458" t="s">
        <v>242</v>
      </c>
      <c r="L9458" t="s">
        <v>110</v>
      </c>
      <c r="M9458" t="s">
        <v>38</v>
      </c>
      <c r="N9458" t="s">
        <v>39</v>
      </c>
      <c r="O9458" s="23">
        <v>397</v>
      </c>
      <c r="P9458" s="9">
        <v>9.34</v>
      </c>
      <c r="Q9458" t="s">
        <v>40</v>
      </c>
      <c r="R9458">
        <v>44689</v>
      </c>
      <c r="S9458" s="9">
        <v>42.52</v>
      </c>
      <c r="T9458" s="26">
        <v>4.1900000000000004</v>
      </c>
      <c r="U9458" s="8">
        <v>178.17</v>
      </c>
      <c r="V9458" t="s">
        <v>41</v>
      </c>
      <c r="W9458" t="s">
        <v>2276</v>
      </c>
      <c r="X9458" t="s">
        <v>42</v>
      </c>
      <c r="Y9458" t="s">
        <v>2277</v>
      </c>
      <c r="AA9458" s="1">
        <f t="shared" si="877"/>
        <v>46128</v>
      </c>
      <c r="AB9458" s="2">
        <f t="shared" si="878"/>
        <v>4</v>
      </c>
      <c r="AC9458" s="2">
        <f t="shared" si="879"/>
        <v>2026</v>
      </c>
      <c r="AD9458" s="2" t="str">
        <f>IFERROR(VLOOKUP(A9458,'Aux Área'!$A$4:$B$123,2,0),"-")</f>
        <v>INSPEÇÃO</v>
      </c>
    </row>
    <row r="9459" spans="1:30" x14ac:dyDescent="0.3">
      <c r="A9459" t="s">
        <v>2643</v>
      </c>
      <c r="B9459" t="s">
        <v>2307</v>
      </c>
      <c r="C9459" t="s">
        <v>14541</v>
      </c>
      <c r="D9459" t="s">
        <v>7196</v>
      </c>
      <c r="E9459" t="s">
        <v>7197</v>
      </c>
      <c r="F9459" t="s">
        <v>2646</v>
      </c>
      <c r="G9459" t="s">
        <v>1300</v>
      </c>
      <c r="H9459" t="s">
        <v>1301</v>
      </c>
      <c r="I9459" t="s">
        <v>37</v>
      </c>
      <c r="J9459" t="s">
        <v>122</v>
      </c>
      <c r="K9459" t="s">
        <v>123</v>
      </c>
      <c r="L9459" t="s">
        <v>124</v>
      </c>
      <c r="M9459" t="s">
        <v>38</v>
      </c>
      <c r="N9459" t="s">
        <v>39</v>
      </c>
      <c r="O9459">
        <v>382</v>
      </c>
      <c r="P9459" s="9">
        <v>10.17</v>
      </c>
      <c r="Q9459" t="s">
        <v>40</v>
      </c>
      <c r="R9459">
        <v>157794</v>
      </c>
      <c r="S9459" s="9">
        <v>37.56</v>
      </c>
      <c r="T9459" s="26">
        <v>4.99</v>
      </c>
      <c r="U9459" s="8">
        <v>187.42</v>
      </c>
      <c r="V9459" t="s">
        <v>112</v>
      </c>
      <c r="W9459" t="s">
        <v>2276</v>
      </c>
      <c r="X9459" t="s">
        <v>42</v>
      </c>
      <c r="Y9459" t="s">
        <v>2277</v>
      </c>
      <c r="AA9459" s="1">
        <f t="shared" si="877"/>
        <v>46129</v>
      </c>
      <c r="AB9459" s="2">
        <f t="shared" si="878"/>
        <v>4</v>
      </c>
      <c r="AC9459" s="2">
        <f t="shared" si="879"/>
        <v>2026</v>
      </c>
      <c r="AD9459" s="2" t="str">
        <f>IFERROR(VLOOKUP(A9459,'Aux Área'!$A$4:$B$123,2,0),"-")</f>
        <v>INSPEÇÃO</v>
      </c>
    </row>
    <row r="9460" spans="1:30" x14ac:dyDescent="0.3">
      <c r="A9460" t="s">
        <v>2282</v>
      </c>
      <c r="B9460" t="s">
        <v>4679</v>
      </c>
      <c r="C9460" t="s">
        <v>14542</v>
      </c>
      <c r="D9460" t="s">
        <v>10704</v>
      </c>
      <c r="E9460" t="s">
        <v>10705</v>
      </c>
      <c r="F9460" t="s">
        <v>2285</v>
      </c>
      <c r="G9460" t="s">
        <v>1135</v>
      </c>
      <c r="H9460" t="s">
        <v>2275</v>
      </c>
      <c r="I9460" t="s">
        <v>1497</v>
      </c>
      <c r="J9460" t="s">
        <v>1681</v>
      </c>
      <c r="K9460" t="s">
        <v>1682</v>
      </c>
      <c r="L9460" t="s">
        <v>141</v>
      </c>
      <c r="M9460" t="s">
        <v>38</v>
      </c>
      <c r="N9460" t="s">
        <v>39</v>
      </c>
      <c r="O9460">
        <v>443</v>
      </c>
      <c r="P9460" s="9">
        <v>10.59</v>
      </c>
      <c r="Q9460" t="s">
        <v>40</v>
      </c>
      <c r="R9460">
        <v>141230</v>
      </c>
      <c r="S9460" s="9">
        <v>41.85</v>
      </c>
      <c r="T9460" s="26">
        <v>4.2300000000000004</v>
      </c>
      <c r="U9460" s="8">
        <v>177.03</v>
      </c>
      <c r="V9460" t="s">
        <v>41</v>
      </c>
      <c r="W9460" t="s">
        <v>2276</v>
      </c>
      <c r="X9460" t="s">
        <v>42</v>
      </c>
      <c r="Y9460" t="s">
        <v>2277</v>
      </c>
      <c r="AA9460" s="1">
        <f t="shared" si="877"/>
        <v>46129</v>
      </c>
      <c r="AB9460" s="2">
        <f t="shared" si="878"/>
        <v>4</v>
      </c>
      <c r="AC9460" s="2">
        <f t="shared" si="879"/>
        <v>2026</v>
      </c>
      <c r="AD9460" s="2" t="str">
        <f>IFERROR(VLOOKUP(A9460,'Aux Área'!$A$4:$B$123,2,0),"-")</f>
        <v>INSPEÇÃO</v>
      </c>
    </row>
    <row r="9461" spans="1:30" x14ac:dyDescent="0.3">
      <c r="A9461" t="s">
        <v>12958</v>
      </c>
      <c r="B9461" t="s">
        <v>2315</v>
      </c>
      <c r="C9461" t="s">
        <v>14543</v>
      </c>
      <c r="D9461" t="s">
        <v>7064</v>
      </c>
      <c r="E9461" t="s">
        <v>7065</v>
      </c>
      <c r="F9461" t="s">
        <v>12960</v>
      </c>
      <c r="G9461" t="s">
        <v>1135</v>
      </c>
      <c r="H9461" t="s">
        <v>1301</v>
      </c>
      <c r="I9461" t="s">
        <v>839</v>
      </c>
      <c r="J9461" t="s">
        <v>11506</v>
      </c>
      <c r="K9461" t="s">
        <v>11507</v>
      </c>
      <c r="L9461" t="s">
        <v>84</v>
      </c>
      <c r="M9461" t="s">
        <v>38</v>
      </c>
      <c r="N9461" t="s">
        <v>39</v>
      </c>
      <c r="O9461">
        <v>314</v>
      </c>
      <c r="P9461" s="9">
        <v>11.19</v>
      </c>
      <c r="Q9461" t="s">
        <v>40</v>
      </c>
      <c r="R9461">
        <v>175352</v>
      </c>
      <c r="S9461" s="9">
        <v>28.07</v>
      </c>
      <c r="T9461" s="26">
        <v>4.99</v>
      </c>
      <c r="U9461" s="8">
        <v>140.07</v>
      </c>
      <c r="V9461" t="s">
        <v>41</v>
      </c>
      <c r="W9461" t="s">
        <v>2276</v>
      </c>
      <c r="X9461" t="s">
        <v>42</v>
      </c>
      <c r="Y9461" t="s">
        <v>12261</v>
      </c>
      <c r="AA9461" s="1">
        <f t="shared" si="877"/>
        <v>46129</v>
      </c>
      <c r="AB9461" s="2">
        <f t="shared" si="878"/>
        <v>4</v>
      </c>
      <c r="AC9461" s="2">
        <f t="shared" si="879"/>
        <v>2026</v>
      </c>
      <c r="AD9461" s="2" t="str">
        <f>IFERROR(VLOOKUP(A9461,'Aux Área'!$A$4:$B$123,2,0),"-")</f>
        <v>INSPEÇÃO</v>
      </c>
    </row>
    <row r="9462" spans="1:30" x14ac:dyDescent="0.3">
      <c r="A9462" t="s">
        <v>2638</v>
      </c>
      <c r="B9462" t="s">
        <v>4593</v>
      </c>
      <c r="C9462" t="s">
        <v>14544</v>
      </c>
      <c r="D9462" t="s">
        <v>3193</v>
      </c>
      <c r="E9462" t="s">
        <v>3194</v>
      </c>
      <c r="F9462" t="s">
        <v>2641</v>
      </c>
      <c r="G9462" t="s">
        <v>1135</v>
      </c>
      <c r="H9462" t="s">
        <v>2275</v>
      </c>
      <c r="I9462" t="s">
        <v>1497</v>
      </c>
      <c r="J9462" t="s">
        <v>275</v>
      </c>
      <c r="K9462" t="s">
        <v>276</v>
      </c>
      <c r="L9462" t="s">
        <v>124</v>
      </c>
      <c r="M9462" t="s">
        <v>38</v>
      </c>
      <c r="N9462" t="s">
        <v>39</v>
      </c>
      <c r="O9462">
        <v>377</v>
      </c>
      <c r="P9462" s="9">
        <v>9.2799999999999994</v>
      </c>
      <c r="Q9462" t="s">
        <v>40</v>
      </c>
      <c r="R9462">
        <v>150232</v>
      </c>
      <c r="S9462" s="9">
        <v>40.630000000000003</v>
      </c>
      <c r="T9462" s="26">
        <v>4.79</v>
      </c>
      <c r="U9462" s="8">
        <v>194.62</v>
      </c>
      <c r="V9462" t="s">
        <v>14545</v>
      </c>
      <c r="W9462" t="s">
        <v>2276</v>
      </c>
      <c r="X9462" t="s">
        <v>42</v>
      </c>
      <c r="Y9462" t="s">
        <v>2277</v>
      </c>
      <c r="AA9462" s="1">
        <f t="shared" si="877"/>
        <v>46129</v>
      </c>
      <c r="AB9462" s="2">
        <f t="shared" si="878"/>
        <v>4</v>
      </c>
      <c r="AC9462" s="2">
        <f t="shared" si="879"/>
        <v>2026</v>
      </c>
      <c r="AD9462" s="2" t="str">
        <f>IFERROR(VLOOKUP(A9462,'Aux Área'!$A$4:$B$123,2,0),"-")</f>
        <v>INSPEÇÃO</v>
      </c>
    </row>
    <row r="9463" spans="1:30" x14ac:dyDescent="0.3">
      <c r="A9463" t="s">
        <v>5543</v>
      </c>
      <c r="B9463" t="s">
        <v>11845</v>
      </c>
      <c r="C9463" t="s">
        <v>14546</v>
      </c>
      <c r="D9463" t="s">
        <v>5291</v>
      </c>
      <c r="E9463" t="s">
        <v>5292</v>
      </c>
      <c r="F9463" t="s">
        <v>6207</v>
      </c>
      <c r="G9463" t="s">
        <v>1135</v>
      </c>
      <c r="H9463" t="s">
        <v>5545</v>
      </c>
      <c r="I9463" t="s">
        <v>839</v>
      </c>
      <c r="J9463" t="s">
        <v>89</v>
      </c>
      <c r="K9463" t="s">
        <v>90</v>
      </c>
      <c r="L9463" t="s">
        <v>91</v>
      </c>
      <c r="M9463" t="s">
        <v>38</v>
      </c>
      <c r="N9463" t="s">
        <v>39</v>
      </c>
      <c r="O9463">
        <v>503</v>
      </c>
      <c r="P9463" s="9">
        <v>10.72</v>
      </c>
      <c r="Q9463" t="s">
        <v>40</v>
      </c>
      <c r="R9463">
        <v>56229</v>
      </c>
      <c r="S9463" s="9">
        <v>46.91</v>
      </c>
      <c r="T9463" s="26">
        <v>4.6900000000000004</v>
      </c>
      <c r="U9463" s="8">
        <v>220.01</v>
      </c>
      <c r="V9463" t="s">
        <v>14547</v>
      </c>
      <c r="W9463" t="s">
        <v>2276</v>
      </c>
      <c r="X9463" t="s">
        <v>42</v>
      </c>
      <c r="Y9463" t="s">
        <v>2277</v>
      </c>
      <c r="AA9463" s="1">
        <f t="shared" si="877"/>
        <v>46129</v>
      </c>
      <c r="AB9463" s="2">
        <f t="shared" si="878"/>
        <v>4</v>
      </c>
      <c r="AC9463" s="2">
        <f t="shared" si="879"/>
        <v>2026</v>
      </c>
      <c r="AD9463" s="2" t="str">
        <f>IFERROR(VLOOKUP(A9463,'Aux Área'!$A$4:$B$123,2,0),"-")</f>
        <v>INSPEÇÃO</v>
      </c>
    </row>
    <row r="9464" spans="1:30" x14ac:dyDescent="0.3">
      <c r="A9464" t="s">
        <v>2306</v>
      </c>
      <c r="B9464" t="s">
        <v>4613</v>
      </c>
      <c r="C9464" t="s">
        <v>14548</v>
      </c>
      <c r="D9464" t="s">
        <v>3303</v>
      </c>
      <c r="E9464" t="s">
        <v>3304</v>
      </c>
      <c r="F9464" t="s">
        <v>2309</v>
      </c>
      <c r="G9464" t="s">
        <v>1135</v>
      </c>
      <c r="H9464" t="s">
        <v>2275</v>
      </c>
      <c r="I9464" t="s">
        <v>1497</v>
      </c>
      <c r="J9464" t="s">
        <v>1665</v>
      </c>
      <c r="K9464" t="s">
        <v>1666</v>
      </c>
      <c r="L9464" t="s">
        <v>301</v>
      </c>
      <c r="M9464" t="s">
        <v>38</v>
      </c>
      <c r="N9464" t="s">
        <v>39</v>
      </c>
      <c r="O9464">
        <v>425</v>
      </c>
      <c r="P9464" s="9">
        <v>11.01</v>
      </c>
      <c r="Q9464" t="s">
        <v>40</v>
      </c>
      <c r="R9464">
        <v>162636</v>
      </c>
      <c r="S9464" s="9">
        <v>38.6</v>
      </c>
      <c r="T9464" s="26">
        <v>4.6900000000000004</v>
      </c>
      <c r="U9464" s="8">
        <v>181.03</v>
      </c>
      <c r="V9464" t="s">
        <v>14549</v>
      </c>
      <c r="W9464" t="s">
        <v>2276</v>
      </c>
      <c r="X9464" t="s">
        <v>42</v>
      </c>
      <c r="Y9464" t="s">
        <v>2277</v>
      </c>
      <c r="AA9464" s="1">
        <f t="shared" si="877"/>
        <v>46129</v>
      </c>
      <c r="AB9464" s="2">
        <f t="shared" si="878"/>
        <v>4</v>
      </c>
      <c r="AC9464" s="2">
        <f t="shared" si="879"/>
        <v>2026</v>
      </c>
      <c r="AD9464" s="2" t="str">
        <f>IFERROR(VLOOKUP(A9464,'Aux Área'!$A$4:$B$123,2,0),"-")</f>
        <v>INSPEÇÃO</v>
      </c>
    </row>
    <row r="9465" spans="1:30" x14ac:dyDescent="0.3">
      <c r="A9465" t="s">
        <v>44</v>
      </c>
      <c r="B9465" t="s">
        <v>478</v>
      </c>
      <c r="C9465" t="s">
        <v>14550</v>
      </c>
      <c r="D9465" t="s">
        <v>2160</v>
      </c>
      <c r="E9465" t="s">
        <v>2161</v>
      </c>
      <c r="F9465" t="s">
        <v>45</v>
      </c>
      <c r="G9465" t="s">
        <v>35</v>
      </c>
      <c r="H9465" t="s">
        <v>36</v>
      </c>
      <c r="I9465" t="s">
        <v>37</v>
      </c>
      <c r="J9465" t="s">
        <v>370</v>
      </c>
      <c r="K9465" t="s">
        <v>371</v>
      </c>
      <c r="L9465" t="s">
        <v>124</v>
      </c>
      <c r="M9465" t="s">
        <v>38</v>
      </c>
      <c r="N9465" t="s">
        <v>39</v>
      </c>
      <c r="O9465">
        <v>344</v>
      </c>
      <c r="P9465" s="9">
        <v>10.43</v>
      </c>
      <c r="Q9465" t="s">
        <v>40</v>
      </c>
      <c r="R9465">
        <v>29159</v>
      </c>
      <c r="S9465" s="9">
        <v>32.979999999999997</v>
      </c>
      <c r="T9465" s="26">
        <v>4.9909999999999997</v>
      </c>
      <c r="U9465" s="8">
        <v>164.61</v>
      </c>
      <c r="V9465" t="s">
        <v>14551</v>
      </c>
      <c r="W9465" t="s">
        <v>2007</v>
      </c>
      <c r="X9465" t="s">
        <v>42</v>
      </c>
      <c r="Y9465" t="s">
        <v>1740</v>
      </c>
      <c r="AA9465" s="1">
        <f t="shared" si="877"/>
        <v>46129</v>
      </c>
      <c r="AB9465" s="2">
        <f t="shared" si="878"/>
        <v>4</v>
      </c>
      <c r="AC9465" s="2">
        <f t="shared" si="879"/>
        <v>2026</v>
      </c>
      <c r="AD9465" s="2" t="str">
        <f>IFERROR(VLOOKUP(A9465,'Aux Área'!$A$4:$B$123,2,0),"-")</f>
        <v>OPERAÇÃO</v>
      </c>
    </row>
    <row r="9466" spans="1:30" x14ac:dyDescent="0.3">
      <c r="A9466" t="s">
        <v>2643</v>
      </c>
      <c r="B9466" t="s">
        <v>2307</v>
      </c>
      <c r="C9466" t="s">
        <v>14552</v>
      </c>
      <c r="D9466" t="s">
        <v>7196</v>
      </c>
      <c r="E9466" t="s">
        <v>7197</v>
      </c>
      <c r="F9466" t="s">
        <v>2646</v>
      </c>
      <c r="G9466" t="s">
        <v>1300</v>
      </c>
      <c r="H9466" t="s">
        <v>1301</v>
      </c>
      <c r="I9466" t="s">
        <v>37</v>
      </c>
      <c r="J9466" t="s">
        <v>122</v>
      </c>
      <c r="K9466" t="s">
        <v>123</v>
      </c>
      <c r="L9466" t="s">
        <v>124</v>
      </c>
      <c r="M9466" t="s">
        <v>38</v>
      </c>
      <c r="N9466" t="s">
        <v>39</v>
      </c>
      <c r="O9466">
        <v>281</v>
      </c>
      <c r="P9466" s="9">
        <v>7.9</v>
      </c>
      <c r="Q9466" t="s">
        <v>40</v>
      </c>
      <c r="R9466">
        <v>158075</v>
      </c>
      <c r="S9466" s="9">
        <v>35.56</v>
      </c>
      <c r="T9466" s="26">
        <v>4.99</v>
      </c>
      <c r="U9466" s="8">
        <v>177.44</v>
      </c>
      <c r="V9466" t="s">
        <v>246</v>
      </c>
      <c r="W9466" t="s">
        <v>2276</v>
      </c>
      <c r="X9466" t="s">
        <v>42</v>
      </c>
      <c r="Y9466" t="s">
        <v>2277</v>
      </c>
      <c r="AA9466" s="1">
        <f t="shared" si="877"/>
        <v>46129</v>
      </c>
      <c r="AB9466" s="2">
        <f t="shared" si="878"/>
        <v>4</v>
      </c>
      <c r="AC9466" s="2">
        <f t="shared" si="879"/>
        <v>2026</v>
      </c>
      <c r="AD9466" s="2" t="str">
        <f>IFERROR(VLOOKUP(A9466,'Aux Área'!$A$4:$B$123,2,0),"-")</f>
        <v>INSPEÇÃO</v>
      </c>
    </row>
    <row r="9467" spans="1:30" x14ac:dyDescent="0.3">
      <c r="A9467" t="s">
        <v>52</v>
      </c>
      <c r="B9467" t="s">
        <v>1449</v>
      </c>
      <c r="C9467" t="s">
        <v>14553</v>
      </c>
      <c r="D9467" t="s">
        <v>3197</v>
      </c>
      <c r="E9467" t="s">
        <v>3198</v>
      </c>
      <c r="F9467" t="s">
        <v>53</v>
      </c>
      <c r="G9467" t="s">
        <v>35</v>
      </c>
      <c r="H9467" t="s">
        <v>36</v>
      </c>
      <c r="I9467" t="s">
        <v>37</v>
      </c>
      <c r="J9467" t="s">
        <v>356</v>
      </c>
      <c r="K9467" t="s">
        <v>357</v>
      </c>
      <c r="L9467" t="s">
        <v>124</v>
      </c>
      <c r="M9467" t="s">
        <v>38</v>
      </c>
      <c r="N9467" t="s">
        <v>39</v>
      </c>
      <c r="O9467">
        <v>346</v>
      </c>
      <c r="P9467" s="9">
        <v>12.13</v>
      </c>
      <c r="Q9467" t="s">
        <v>40</v>
      </c>
      <c r="R9467">
        <v>99503</v>
      </c>
      <c r="S9467" s="9">
        <v>28.52</v>
      </c>
      <c r="T9467" s="26">
        <v>4.79</v>
      </c>
      <c r="U9467" s="8">
        <v>136.61000000000001</v>
      </c>
      <c r="V9467" t="s">
        <v>14554</v>
      </c>
      <c r="W9467" t="s">
        <v>2007</v>
      </c>
      <c r="X9467" t="s">
        <v>42</v>
      </c>
      <c r="Y9467" t="s">
        <v>1740</v>
      </c>
      <c r="AA9467" s="1">
        <f t="shared" si="877"/>
        <v>46129</v>
      </c>
      <c r="AB9467" s="2">
        <f t="shared" si="878"/>
        <v>4</v>
      </c>
      <c r="AC9467" s="2">
        <f t="shared" si="879"/>
        <v>2026</v>
      </c>
      <c r="AD9467" s="2" t="str">
        <f>IFERROR(VLOOKUP(A9467,'Aux Área'!$A$4:$B$123,2,0),"-")</f>
        <v>OPERAÇÃO</v>
      </c>
    </row>
    <row r="9468" spans="1:30" x14ac:dyDescent="0.3">
      <c r="A9468" t="s">
        <v>12191</v>
      </c>
      <c r="B9468" t="s">
        <v>655</v>
      </c>
      <c r="C9468" t="s">
        <v>14555</v>
      </c>
      <c r="D9468" t="s">
        <v>1802</v>
      </c>
      <c r="E9468" t="s">
        <v>1803</v>
      </c>
      <c r="F9468" t="s">
        <v>653</v>
      </c>
      <c r="G9468" t="s">
        <v>1300</v>
      </c>
      <c r="H9468" t="s">
        <v>12193</v>
      </c>
      <c r="I9468" t="s">
        <v>37</v>
      </c>
      <c r="J9468" t="s">
        <v>231</v>
      </c>
      <c r="K9468" t="s">
        <v>232</v>
      </c>
      <c r="L9468" t="s">
        <v>217</v>
      </c>
      <c r="M9468" t="s">
        <v>38</v>
      </c>
      <c r="N9468" t="s">
        <v>707</v>
      </c>
      <c r="O9468" s="23">
        <v>0</v>
      </c>
      <c r="P9468" s="9">
        <v>0</v>
      </c>
      <c r="Q9468" t="s">
        <v>40</v>
      </c>
      <c r="R9468">
        <v>0</v>
      </c>
      <c r="S9468" s="9">
        <v>21.03</v>
      </c>
      <c r="T9468" s="26">
        <v>6.66</v>
      </c>
      <c r="U9468" s="8">
        <v>140.07</v>
      </c>
      <c r="V9468" t="s">
        <v>14556</v>
      </c>
      <c r="W9468" t="s">
        <v>652</v>
      </c>
      <c r="X9468" t="s">
        <v>42</v>
      </c>
      <c r="Y9468" t="s">
        <v>653</v>
      </c>
      <c r="AA9468" s="1">
        <f t="shared" si="877"/>
        <v>46129</v>
      </c>
      <c r="AB9468" s="2">
        <f t="shared" si="878"/>
        <v>4</v>
      </c>
      <c r="AC9468" s="2">
        <f t="shared" si="879"/>
        <v>2026</v>
      </c>
      <c r="AD9468" s="2" t="str">
        <f>IFERROR(VLOOKUP(A9468,'Aux Área'!$A$4:$B$123,2,0),"-")</f>
        <v>SÃO PEDRO</v>
      </c>
    </row>
    <row r="9469" spans="1:30" x14ac:dyDescent="0.3">
      <c r="A9469" t="s">
        <v>56</v>
      </c>
      <c r="B9469" t="s">
        <v>266</v>
      </c>
      <c r="C9469" t="s">
        <v>14557</v>
      </c>
      <c r="D9469" t="s">
        <v>120</v>
      </c>
      <c r="E9469" t="s">
        <v>121</v>
      </c>
      <c r="F9469" t="s">
        <v>57</v>
      </c>
      <c r="G9469" t="s">
        <v>35</v>
      </c>
      <c r="H9469" t="s">
        <v>36</v>
      </c>
      <c r="I9469" t="s">
        <v>37</v>
      </c>
      <c r="J9469" t="s">
        <v>248</v>
      </c>
      <c r="K9469" t="s">
        <v>249</v>
      </c>
      <c r="L9469" t="s">
        <v>207</v>
      </c>
      <c r="M9469" t="s">
        <v>38</v>
      </c>
      <c r="N9469" t="s">
        <v>39</v>
      </c>
      <c r="O9469">
        <v>291</v>
      </c>
      <c r="P9469" s="9">
        <v>8.82</v>
      </c>
      <c r="Q9469" t="s">
        <v>40</v>
      </c>
      <c r="R9469">
        <v>63047</v>
      </c>
      <c r="S9469" s="9">
        <v>33</v>
      </c>
      <c r="T9469" s="26">
        <v>5.09</v>
      </c>
      <c r="U9469" s="8">
        <v>167.97</v>
      </c>
      <c r="V9469" t="s">
        <v>112</v>
      </c>
      <c r="W9469" t="s">
        <v>2007</v>
      </c>
      <c r="X9469" t="s">
        <v>42</v>
      </c>
      <c r="Y9469" t="s">
        <v>1740</v>
      </c>
      <c r="AA9469" s="1">
        <f t="shared" si="877"/>
        <v>46129</v>
      </c>
      <c r="AB9469" s="2">
        <f t="shared" si="878"/>
        <v>4</v>
      </c>
      <c r="AC9469" s="2">
        <f t="shared" si="879"/>
        <v>2026</v>
      </c>
      <c r="AD9469" s="2" t="str">
        <f>IFERROR(VLOOKUP(A9469,'Aux Área'!$A$4:$B$123,2,0),"-")</f>
        <v>CONSERVA</v>
      </c>
    </row>
    <row r="9470" spans="1:30" x14ac:dyDescent="0.3">
      <c r="A9470" t="s">
        <v>9677</v>
      </c>
      <c r="B9470" t="s">
        <v>10434</v>
      </c>
      <c r="C9470" t="s">
        <v>14558</v>
      </c>
      <c r="D9470" t="s">
        <v>10436</v>
      </c>
      <c r="E9470" t="s">
        <v>9678</v>
      </c>
      <c r="F9470" t="s">
        <v>15507</v>
      </c>
      <c r="G9470" t="s">
        <v>1635</v>
      </c>
      <c r="H9470" t="s">
        <v>9676</v>
      </c>
      <c r="I9470" t="s">
        <v>37</v>
      </c>
      <c r="J9470" t="s">
        <v>219</v>
      </c>
      <c r="K9470" t="s">
        <v>177</v>
      </c>
      <c r="L9470" t="s">
        <v>177</v>
      </c>
      <c r="M9470" t="s">
        <v>38</v>
      </c>
      <c r="N9470" t="s">
        <v>39</v>
      </c>
      <c r="O9470">
        <v>483</v>
      </c>
      <c r="P9470" s="9">
        <v>11.24</v>
      </c>
      <c r="Q9470" t="s">
        <v>40</v>
      </c>
      <c r="R9470">
        <v>51301</v>
      </c>
      <c r="S9470" s="9">
        <v>42.97</v>
      </c>
      <c r="T9470" s="26">
        <v>4.99</v>
      </c>
      <c r="U9470" s="8">
        <v>214.42</v>
      </c>
      <c r="V9470" t="s">
        <v>14559</v>
      </c>
      <c r="W9470" t="s">
        <v>2007</v>
      </c>
      <c r="X9470" t="s">
        <v>42</v>
      </c>
      <c r="Y9470" t="s">
        <v>6209</v>
      </c>
      <c r="AA9470" s="1">
        <f t="shared" si="877"/>
        <v>46129</v>
      </c>
      <c r="AB9470" s="2">
        <f t="shared" si="878"/>
        <v>4</v>
      </c>
      <c r="AC9470" s="2">
        <f t="shared" si="879"/>
        <v>2026</v>
      </c>
      <c r="AD9470" s="2" t="str">
        <f>IFERROR(VLOOKUP(A9470,'Aux Área'!$A$4:$B$123,2,0),"-")</f>
        <v>TI</v>
      </c>
    </row>
    <row r="9471" spans="1:30" x14ac:dyDescent="0.3">
      <c r="A9471" t="s">
        <v>62</v>
      </c>
      <c r="B9471" t="s">
        <v>1455</v>
      </c>
      <c r="C9471" t="s">
        <v>14560</v>
      </c>
      <c r="D9471" t="s">
        <v>158</v>
      </c>
      <c r="E9471" t="s">
        <v>159</v>
      </c>
      <c r="F9471" t="s">
        <v>63</v>
      </c>
      <c r="G9471" t="s">
        <v>35</v>
      </c>
      <c r="H9471" t="s">
        <v>36</v>
      </c>
      <c r="I9471" t="s">
        <v>37</v>
      </c>
      <c r="J9471" t="s">
        <v>10485</v>
      </c>
      <c r="K9471" t="s">
        <v>527</v>
      </c>
      <c r="L9471" t="s">
        <v>124</v>
      </c>
      <c r="M9471" t="s">
        <v>38</v>
      </c>
      <c r="N9471" t="s">
        <v>39</v>
      </c>
      <c r="O9471">
        <v>294</v>
      </c>
      <c r="P9471" s="9">
        <v>8.2899999999999991</v>
      </c>
      <c r="Q9471" t="s">
        <v>40</v>
      </c>
      <c r="R9471">
        <v>76909</v>
      </c>
      <c r="S9471" s="9">
        <v>35.479999999999997</v>
      </c>
      <c r="T9471" s="26">
        <v>4.6909999999999998</v>
      </c>
      <c r="U9471" s="8">
        <v>166.43</v>
      </c>
      <c r="V9471" t="s">
        <v>14561</v>
      </c>
      <c r="W9471" t="s">
        <v>2007</v>
      </c>
      <c r="X9471" t="s">
        <v>42</v>
      </c>
      <c r="Y9471" t="s">
        <v>1740</v>
      </c>
      <c r="AA9471" s="1">
        <f t="shared" si="877"/>
        <v>46129</v>
      </c>
      <c r="AB9471" s="2">
        <f t="shared" si="878"/>
        <v>4</v>
      </c>
      <c r="AC9471" s="2">
        <f t="shared" si="879"/>
        <v>2026</v>
      </c>
      <c r="AD9471" s="2" t="str">
        <f>IFERROR(VLOOKUP(A9471,'Aux Área'!$A$4:$B$123,2,0),"-")</f>
        <v>CONSERVA</v>
      </c>
    </row>
    <row r="9472" spans="1:30" x14ac:dyDescent="0.3">
      <c r="A9472" t="s">
        <v>58</v>
      </c>
      <c r="B9472" t="s">
        <v>250</v>
      </c>
      <c r="C9472" t="s">
        <v>14562</v>
      </c>
      <c r="D9472" t="s">
        <v>87</v>
      </c>
      <c r="E9472" t="s">
        <v>88</v>
      </c>
      <c r="F9472" t="s">
        <v>59</v>
      </c>
      <c r="G9472" t="s">
        <v>35</v>
      </c>
      <c r="H9472" t="s">
        <v>36</v>
      </c>
      <c r="I9472" t="s">
        <v>37</v>
      </c>
      <c r="J9472" t="s">
        <v>356</v>
      </c>
      <c r="K9472" t="s">
        <v>357</v>
      </c>
      <c r="L9472" t="s">
        <v>124</v>
      </c>
      <c r="M9472" t="s">
        <v>38</v>
      </c>
      <c r="N9472" t="s">
        <v>39</v>
      </c>
      <c r="O9472">
        <v>287</v>
      </c>
      <c r="P9472" s="9">
        <v>7.1</v>
      </c>
      <c r="Q9472" t="s">
        <v>40</v>
      </c>
      <c r="R9472">
        <v>96835</v>
      </c>
      <c r="S9472" s="9">
        <v>40.42</v>
      </c>
      <c r="T9472" s="26">
        <v>4.79</v>
      </c>
      <c r="U9472" s="8">
        <v>193.61</v>
      </c>
      <c r="V9472" t="s">
        <v>14563</v>
      </c>
      <c r="W9472" t="s">
        <v>2007</v>
      </c>
      <c r="X9472" t="s">
        <v>42</v>
      </c>
      <c r="Y9472" t="s">
        <v>1740</v>
      </c>
      <c r="AA9472" s="1">
        <f t="shared" si="877"/>
        <v>46129</v>
      </c>
      <c r="AB9472" s="2">
        <f t="shared" si="878"/>
        <v>4</v>
      </c>
      <c r="AC9472" s="2">
        <f t="shared" si="879"/>
        <v>2026</v>
      </c>
      <c r="AD9472" s="2" t="str">
        <f>IFERROR(VLOOKUP(A9472,'Aux Área'!$A$4:$B$123,2,0),"-")</f>
        <v>CONSERVA</v>
      </c>
    </row>
    <row r="9473" spans="1:30" x14ac:dyDescent="0.3">
      <c r="A9473" t="s">
        <v>9674</v>
      </c>
      <c r="B9473" t="s">
        <v>10327</v>
      </c>
      <c r="C9473" t="s">
        <v>14564</v>
      </c>
      <c r="D9473" t="s">
        <v>12389</v>
      </c>
      <c r="E9473" t="s">
        <v>12390</v>
      </c>
      <c r="F9473" t="s">
        <v>15506</v>
      </c>
      <c r="G9473" t="s">
        <v>1300</v>
      </c>
      <c r="H9473" t="s">
        <v>9676</v>
      </c>
      <c r="I9473" t="s">
        <v>37</v>
      </c>
      <c r="J9473" t="s">
        <v>5537</v>
      </c>
      <c r="K9473" t="s">
        <v>5538</v>
      </c>
      <c r="L9473" t="s">
        <v>217</v>
      </c>
      <c r="M9473" t="s">
        <v>38</v>
      </c>
      <c r="N9473" t="s">
        <v>39</v>
      </c>
      <c r="O9473">
        <v>354</v>
      </c>
      <c r="P9473" s="9">
        <v>7.61</v>
      </c>
      <c r="Q9473" t="s">
        <v>40</v>
      </c>
      <c r="R9473">
        <v>57804</v>
      </c>
      <c r="S9473" s="9">
        <v>46.53</v>
      </c>
      <c r="T9473" s="26">
        <v>4.7610000000000001</v>
      </c>
      <c r="U9473" s="8">
        <v>221.51</v>
      </c>
      <c r="V9473" t="s">
        <v>41</v>
      </c>
      <c r="W9473" t="s">
        <v>2007</v>
      </c>
      <c r="X9473" t="s">
        <v>42</v>
      </c>
      <c r="Y9473" t="s">
        <v>6209</v>
      </c>
      <c r="AA9473" s="1">
        <f t="shared" si="877"/>
        <v>46129</v>
      </c>
      <c r="AB9473" s="2">
        <f t="shared" si="878"/>
        <v>4</v>
      </c>
      <c r="AC9473" s="2">
        <f t="shared" si="879"/>
        <v>2026</v>
      </c>
      <c r="AD9473" s="2" t="str">
        <f>IFERROR(VLOOKUP(A9473,'Aux Área'!$A$4:$B$123,2,0),"-")</f>
        <v>TI</v>
      </c>
    </row>
    <row r="9474" spans="1:30" x14ac:dyDescent="0.3">
      <c r="A9474" t="s">
        <v>11447</v>
      </c>
      <c r="B9474" t="s">
        <v>2272</v>
      </c>
      <c r="C9474" t="s">
        <v>14565</v>
      </c>
      <c r="D9474" t="s">
        <v>1841</v>
      </c>
      <c r="E9474" t="s">
        <v>1842</v>
      </c>
      <c r="F9474" t="s">
        <v>653</v>
      </c>
      <c r="G9474" t="s">
        <v>635</v>
      </c>
      <c r="H9474" t="s">
        <v>11451</v>
      </c>
      <c r="I9474" t="s">
        <v>1853</v>
      </c>
      <c r="J9474" t="s">
        <v>122</v>
      </c>
      <c r="K9474" t="s">
        <v>123</v>
      </c>
      <c r="L9474" t="s">
        <v>124</v>
      </c>
      <c r="M9474" t="s">
        <v>38</v>
      </c>
      <c r="N9474" t="s">
        <v>668</v>
      </c>
      <c r="O9474" s="23">
        <v>0</v>
      </c>
      <c r="P9474" s="9">
        <v>0</v>
      </c>
      <c r="Q9474" t="s">
        <v>40</v>
      </c>
      <c r="R9474">
        <v>0</v>
      </c>
      <c r="S9474" s="9">
        <v>227.7</v>
      </c>
      <c r="T9474" s="26">
        <v>7.29</v>
      </c>
      <c r="U9474" s="8">
        <v>1659.96</v>
      </c>
      <c r="V9474" t="s">
        <v>112</v>
      </c>
      <c r="W9474" t="s">
        <v>652</v>
      </c>
      <c r="X9474" t="s">
        <v>42</v>
      </c>
      <c r="Y9474" t="s">
        <v>653</v>
      </c>
      <c r="AA9474" s="1">
        <f t="shared" si="877"/>
        <v>46129</v>
      </c>
      <c r="AB9474" s="2">
        <f t="shared" si="878"/>
        <v>4</v>
      </c>
      <c r="AC9474" s="2">
        <f t="shared" si="879"/>
        <v>2026</v>
      </c>
      <c r="AD9474" s="2" t="str">
        <f>IFERROR(VLOOKUP(A9474,'Aux Área'!$A$4:$B$123,2,0),"-")</f>
        <v>SÃO PEDRO</v>
      </c>
    </row>
    <row r="9475" spans="1:30" x14ac:dyDescent="0.3">
      <c r="A9475" t="s">
        <v>2472</v>
      </c>
      <c r="B9475" t="s">
        <v>2473</v>
      </c>
      <c r="C9475" t="s">
        <v>14566</v>
      </c>
      <c r="D9475" t="s">
        <v>3068</v>
      </c>
      <c r="E9475" t="s">
        <v>3069</v>
      </c>
      <c r="F9475" t="s">
        <v>2475</v>
      </c>
      <c r="G9475" t="s">
        <v>659</v>
      </c>
      <c r="H9475" t="s">
        <v>2215</v>
      </c>
      <c r="I9475" t="s">
        <v>667</v>
      </c>
      <c r="J9475" t="s">
        <v>231</v>
      </c>
      <c r="K9475" t="s">
        <v>232</v>
      </c>
      <c r="L9475" t="s">
        <v>217</v>
      </c>
      <c r="M9475" t="s">
        <v>38</v>
      </c>
      <c r="N9475" t="s">
        <v>668</v>
      </c>
      <c r="O9475">
        <v>97</v>
      </c>
      <c r="P9475" s="9">
        <v>5.45</v>
      </c>
      <c r="Q9475" t="s">
        <v>40</v>
      </c>
      <c r="R9475">
        <v>10620</v>
      </c>
      <c r="S9475" s="9">
        <v>17.809999999999999</v>
      </c>
      <c r="T9475" s="26">
        <v>7.2930000000000001</v>
      </c>
      <c r="U9475" s="8">
        <v>129.88999999999999</v>
      </c>
      <c r="V9475" t="s">
        <v>14567</v>
      </c>
      <c r="W9475" t="s">
        <v>2007</v>
      </c>
      <c r="X9475" t="s">
        <v>42</v>
      </c>
      <c r="Y9475" t="s">
        <v>1740</v>
      </c>
      <c r="AA9475" s="1">
        <f t="shared" si="877"/>
        <v>46129</v>
      </c>
      <c r="AB9475" s="2">
        <f t="shared" si="878"/>
        <v>4</v>
      </c>
      <c r="AC9475" s="2">
        <f t="shared" si="879"/>
        <v>2026</v>
      </c>
      <c r="AD9475" s="2" t="str">
        <f>IFERROR(VLOOKUP(A9475,'Aux Área'!$A$4:$B$123,2,0),"-")</f>
        <v>APH</v>
      </c>
    </row>
    <row r="9476" spans="1:30" x14ac:dyDescent="0.3">
      <c r="A9476" t="s">
        <v>1130</v>
      </c>
      <c r="B9476" t="s">
        <v>1131</v>
      </c>
      <c r="C9476" t="s">
        <v>14568</v>
      </c>
      <c r="D9476" t="s">
        <v>1133</v>
      </c>
      <c r="E9476" t="s">
        <v>1134</v>
      </c>
      <c r="F9476" t="s">
        <v>1130</v>
      </c>
      <c r="G9476" t="s">
        <v>1635</v>
      </c>
      <c r="H9476" t="s">
        <v>1136</v>
      </c>
      <c r="I9476" t="s">
        <v>1137</v>
      </c>
      <c r="J9476" t="s">
        <v>104</v>
      </c>
      <c r="K9476" t="s">
        <v>105</v>
      </c>
      <c r="L9476" t="s">
        <v>84</v>
      </c>
      <c r="M9476" t="s">
        <v>38</v>
      </c>
      <c r="N9476" t="s">
        <v>707</v>
      </c>
      <c r="O9476">
        <v>16</v>
      </c>
      <c r="P9476" s="9">
        <v>0.72</v>
      </c>
      <c r="Q9476" t="s">
        <v>40</v>
      </c>
      <c r="R9476">
        <v>33428</v>
      </c>
      <c r="S9476" s="9">
        <v>22.09</v>
      </c>
      <c r="T9476" s="26">
        <v>7.0910000000000002</v>
      </c>
      <c r="U9476" s="8">
        <v>156.63</v>
      </c>
      <c r="V9476" t="s">
        <v>14569</v>
      </c>
      <c r="W9476" t="s">
        <v>2007</v>
      </c>
      <c r="X9476" t="s">
        <v>42</v>
      </c>
      <c r="Y9476" t="s">
        <v>1740</v>
      </c>
      <c r="AA9476" s="1">
        <f t="shared" si="877"/>
        <v>46129</v>
      </c>
      <c r="AB9476" s="2">
        <f t="shared" si="878"/>
        <v>4</v>
      </c>
      <c r="AC9476" s="2">
        <f t="shared" si="879"/>
        <v>2026</v>
      </c>
      <c r="AD9476" s="2" t="str">
        <f>IFERROR(VLOOKUP(A9476,'Aux Área'!$A$4:$B$123,2,0),"-")</f>
        <v>DIRETORIA</v>
      </c>
    </row>
    <row r="9477" spans="1:30" x14ac:dyDescent="0.3">
      <c r="A9477" t="s">
        <v>1702</v>
      </c>
      <c r="B9477" t="s">
        <v>209</v>
      </c>
      <c r="C9477" t="s">
        <v>14570</v>
      </c>
      <c r="D9477" t="s">
        <v>1225</v>
      </c>
      <c r="E9477" t="s">
        <v>1226</v>
      </c>
      <c r="F9477" t="s">
        <v>653</v>
      </c>
      <c r="G9477" t="s">
        <v>1495</v>
      </c>
      <c r="H9477" t="s">
        <v>1704</v>
      </c>
      <c r="I9477" t="s">
        <v>1497</v>
      </c>
      <c r="J9477" t="s">
        <v>360</v>
      </c>
      <c r="K9477" t="s">
        <v>361</v>
      </c>
      <c r="L9477" t="s">
        <v>181</v>
      </c>
      <c r="M9477" t="s">
        <v>38</v>
      </c>
      <c r="N9477" t="s">
        <v>638</v>
      </c>
      <c r="O9477" s="23">
        <v>0</v>
      </c>
      <c r="P9477" s="9">
        <v>0</v>
      </c>
      <c r="Q9477" t="s">
        <v>40</v>
      </c>
      <c r="R9477">
        <v>0</v>
      </c>
      <c r="S9477" s="9">
        <v>236.67</v>
      </c>
      <c r="T9477" s="26">
        <v>7.19</v>
      </c>
      <c r="U9477" s="8">
        <v>1701.66</v>
      </c>
      <c r="V9477" t="s">
        <v>41</v>
      </c>
      <c r="W9477" t="s">
        <v>652</v>
      </c>
      <c r="X9477" t="s">
        <v>42</v>
      </c>
      <c r="Y9477" t="s">
        <v>653</v>
      </c>
      <c r="AA9477" s="1">
        <f t="shared" si="877"/>
        <v>46129</v>
      </c>
      <c r="AB9477" s="2">
        <f t="shared" si="878"/>
        <v>4</v>
      </c>
      <c r="AC9477" s="2">
        <f t="shared" si="879"/>
        <v>2026</v>
      </c>
      <c r="AD9477" s="2" t="str">
        <f>IFERROR(VLOOKUP(A9477,'Aux Área'!$A$4:$B$123,2,0),"-")</f>
        <v>SÃO PEDRO</v>
      </c>
    </row>
    <row r="9478" spans="1:30" x14ac:dyDescent="0.3">
      <c r="A9478" t="s">
        <v>1819</v>
      </c>
      <c r="B9478" t="s">
        <v>156</v>
      </c>
      <c r="C9478" t="s">
        <v>14571</v>
      </c>
      <c r="D9478" t="s">
        <v>5474</v>
      </c>
      <c r="E9478" t="s">
        <v>5475</v>
      </c>
      <c r="F9478" t="s">
        <v>653</v>
      </c>
      <c r="G9478" t="s">
        <v>659</v>
      </c>
      <c r="H9478" t="s">
        <v>1821</v>
      </c>
      <c r="I9478" t="s">
        <v>673</v>
      </c>
      <c r="J9478" t="s">
        <v>89</v>
      </c>
      <c r="K9478" t="s">
        <v>90</v>
      </c>
      <c r="L9478" t="s">
        <v>91</v>
      </c>
      <c r="M9478" t="s">
        <v>38</v>
      </c>
      <c r="N9478" t="s">
        <v>638</v>
      </c>
      <c r="O9478" s="23">
        <v>0</v>
      </c>
      <c r="P9478" s="9">
        <v>0</v>
      </c>
      <c r="Q9478" t="s">
        <v>40</v>
      </c>
      <c r="R9478">
        <v>0</v>
      </c>
      <c r="S9478" s="9">
        <v>200.09</v>
      </c>
      <c r="T9478" s="26">
        <v>7.39</v>
      </c>
      <c r="U9478" s="8">
        <v>1478.67</v>
      </c>
      <c r="V9478" t="s">
        <v>14572</v>
      </c>
      <c r="W9478" t="s">
        <v>652</v>
      </c>
      <c r="X9478" t="s">
        <v>42</v>
      </c>
      <c r="Y9478" t="s">
        <v>653</v>
      </c>
      <c r="AA9478" s="1">
        <f t="shared" si="877"/>
        <v>46129</v>
      </c>
      <c r="AB9478" s="2">
        <f t="shared" si="878"/>
        <v>4</v>
      </c>
      <c r="AC9478" s="2">
        <f t="shared" si="879"/>
        <v>2026</v>
      </c>
      <c r="AD9478" s="2" t="str">
        <f>IFERROR(VLOOKUP(A9478,'Aux Área'!$A$4:$B$123,2,0),"-")</f>
        <v>SÃO PEDRO</v>
      </c>
    </row>
    <row r="9479" spans="1:30" x14ac:dyDescent="0.3">
      <c r="A9479" t="s">
        <v>3092</v>
      </c>
      <c r="B9479" t="s">
        <v>4774</v>
      </c>
      <c r="C9479" t="s">
        <v>14573</v>
      </c>
      <c r="D9479" t="s">
        <v>3135</v>
      </c>
      <c r="E9479" t="s">
        <v>3136</v>
      </c>
      <c r="F9479" t="s">
        <v>3594</v>
      </c>
      <c r="G9479" t="s">
        <v>1135</v>
      </c>
      <c r="H9479" t="s">
        <v>2275</v>
      </c>
      <c r="I9479" t="s">
        <v>1497</v>
      </c>
      <c r="J9479" t="s">
        <v>188</v>
      </c>
      <c r="K9479" t="s">
        <v>189</v>
      </c>
      <c r="L9479" t="s">
        <v>190</v>
      </c>
      <c r="M9479" t="s">
        <v>38</v>
      </c>
      <c r="N9479" t="s">
        <v>39</v>
      </c>
      <c r="O9479">
        <v>466</v>
      </c>
      <c r="P9479" s="9">
        <v>10.02</v>
      </c>
      <c r="Q9479" t="s">
        <v>40</v>
      </c>
      <c r="R9479">
        <v>144338</v>
      </c>
      <c r="S9479" s="9">
        <v>46.52</v>
      </c>
      <c r="T9479" s="26">
        <v>4.8899999999999997</v>
      </c>
      <c r="U9479" s="8">
        <v>227.48</v>
      </c>
      <c r="V9479" t="s">
        <v>41</v>
      </c>
      <c r="W9479" t="s">
        <v>2276</v>
      </c>
      <c r="X9479" t="s">
        <v>42</v>
      </c>
      <c r="Y9479" t="s">
        <v>2277</v>
      </c>
      <c r="AA9479" s="1">
        <f t="shared" si="877"/>
        <v>46129</v>
      </c>
      <c r="AB9479" s="2">
        <f t="shared" si="878"/>
        <v>4</v>
      </c>
      <c r="AC9479" s="2">
        <f t="shared" si="879"/>
        <v>2026</v>
      </c>
      <c r="AD9479" s="2" t="str">
        <f>IFERROR(VLOOKUP(A9479,'Aux Área'!$A$4:$B$123,2,0),"-")</f>
        <v>INSPEÇÃO</v>
      </c>
    </row>
    <row r="9480" spans="1:30" x14ac:dyDescent="0.3">
      <c r="A9480" t="s">
        <v>5182</v>
      </c>
      <c r="B9480" t="s">
        <v>5183</v>
      </c>
      <c r="C9480" t="s">
        <v>14574</v>
      </c>
      <c r="D9480" t="s">
        <v>102</v>
      </c>
      <c r="E9480" t="s">
        <v>816</v>
      </c>
      <c r="F9480" t="s">
        <v>15238</v>
      </c>
      <c r="G9480" t="s">
        <v>1300</v>
      </c>
      <c r="H9480" t="s">
        <v>1301</v>
      </c>
      <c r="I9480" t="s">
        <v>37</v>
      </c>
      <c r="J9480" t="s">
        <v>292</v>
      </c>
      <c r="K9480" t="s">
        <v>293</v>
      </c>
      <c r="L9480" t="s">
        <v>84</v>
      </c>
      <c r="M9480" t="s">
        <v>38</v>
      </c>
      <c r="N9480" t="s">
        <v>39</v>
      </c>
      <c r="O9480">
        <v>165</v>
      </c>
      <c r="P9480" s="9">
        <v>6</v>
      </c>
      <c r="Q9480" t="s">
        <v>40</v>
      </c>
      <c r="R9480">
        <v>45577</v>
      </c>
      <c r="S9480" s="9">
        <v>27.48</v>
      </c>
      <c r="T9480" s="26">
        <v>5.57</v>
      </c>
      <c r="U9480" s="8">
        <v>153.06</v>
      </c>
      <c r="V9480" t="s">
        <v>14575</v>
      </c>
      <c r="W9480" t="s">
        <v>2276</v>
      </c>
      <c r="X9480" t="s">
        <v>42</v>
      </c>
      <c r="Y9480" t="s">
        <v>2277</v>
      </c>
      <c r="AA9480" s="1">
        <f t="shared" si="877"/>
        <v>46129</v>
      </c>
      <c r="AB9480" s="2">
        <f t="shared" si="878"/>
        <v>4</v>
      </c>
      <c r="AC9480" s="2">
        <f t="shared" si="879"/>
        <v>2026</v>
      </c>
      <c r="AD9480" s="2" t="str">
        <f>IFERROR(VLOOKUP(A9480,'Aux Área'!$A$4:$B$123,2,0),"-")</f>
        <v>ENGENHARIA</v>
      </c>
    </row>
    <row r="9481" spans="1:30" x14ac:dyDescent="0.3">
      <c r="A9481" t="s">
        <v>12958</v>
      </c>
      <c r="B9481" t="s">
        <v>2315</v>
      </c>
      <c r="C9481" t="s">
        <v>14576</v>
      </c>
      <c r="D9481" t="s">
        <v>11653</v>
      </c>
      <c r="E9481" t="s">
        <v>11654</v>
      </c>
      <c r="F9481" t="s">
        <v>12960</v>
      </c>
      <c r="G9481" t="s">
        <v>1135</v>
      </c>
      <c r="H9481" t="s">
        <v>1301</v>
      </c>
      <c r="I9481" t="s">
        <v>839</v>
      </c>
      <c r="J9481" t="s">
        <v>11506</v>
      </c>
      <c r="K9481" t="s">
        <v>11507</v>
      </c>
      <c r="L9481" t="s">
        <v>84</v>
      </c>
      <c r="M9481" t="s">
        <v>38</v>
      </c>
      <c r="N9481" t="s">
        <v>707</v>
      </c>
      <c r="O9481">
        <v>206</v>
      </c>
      <c r="P9481" s="9">
        <v>41.2</v>
      </c>
      <c r="Q9481" t="s">
        <v>40</v>
      </c>
      <c r="R9481">
        <v>175558</v>
      </c>
      <c r="S9481" s="9">
        <v>5</v>
      </c>
      <c r="T9481" s="26">
        <v>6.99</v>
      </c>
      <c r="U9481" s="8">
        <v>34.950000000000003</v>
      </c>
      <c r="V9481" t="s">
        <v>112</v>
      </c>
      <c r="W9481" t="s">
        <v>2276</v>
      </c>
      <c r="X9481" t="s">
        <v>42</v>
      </c>
      <c r="Y9481" t="s">
        <v>12261</v>
      </c>
      <c r="AA9481" s="1">
        <f t="shared" si="877"/>
        <v>46129</v>
      </c>
      <c r="AB9481" s="2">
        <f t="shared" si="878"/>
        <v>4</v>
      </c>
      <c r="AC9481" s="2">
        <f t="shared" si="879"/>
        <v>2026</v>
      </c>
      <c r="AD9481" s="2" t="str">
        <f>IFERROR(VLOOKUP(A9481,'Aux Área'!$A$4:$B$123,2,0),"-")</f>
        <v>INSPEÇÃO</v>
      </c>
    </row>
    <row r="9482" spans="1:30" x14ac:dyDescent="0.3">
      <c r="A9482" t="s">
        <v>5620</v>
      </c>
      <c r="B9482" t="s">
        <v>9277</v>
      </c>
      <c r="C9482" t="s">
        <v>14577</v>
      </c>
      <c r="D9482" t="s">
        <v>3107</v>
      </c>
      <c r="E9482" t="s">
        <v>3108</v>
      </c>
      <c r="F9482" t="s">
        <v>6208</v>
      </c>
      <c r="G9482" t="s">
        <v>1135</v>
      </c>
      <c r="H9482" t="s">
        <v>5545</v>
      </c>
      <c r="I9482" t="s">
        <v>839</v>
      </c>
      <c r="J9482" t="s">
        <v>1122</v>
      </c>
      <c r="K9482" t="s">
        <v>1123</v>
      </c>
      <c r="L9482" t="s">
        <v>110</v>
      </c>
      <c r="M9482" t="s">
        <v>38</v>
      </c>
      <c r="N9482" t="s">
        <v>39</v>
      </c>
      <c r="O9482">
        <v>563</v>
      </c>
      <c r="P9482" s="9">
        <v>11.86</v>
      </c>
      <c r="Q9482" t="s">
        <v>40</v>
      </c>
      <c r="R9482">
        <v>45252</v>
      </c>
      <c r="S9482" s="9">
        <v>47.48</v>
      </c>
      <c r="T9482" s="26">
        <v>4.1900000000000004</v>
      </c>
      <c r="U9482" s="8">
        <v>198.96</v>
      </c>
      <c r="V9482" t="s">
        <v>41</v>
      </c>
      <c r="W9482" t="s">
        <v>2276</v>
      </c>
      <c r="X9482" t="s">
        <v>42</v>
      </c>
      <c r="Y9482" t="s">
        <v>2277</v>
      </c>
      <c r="AA9482" s="1">
        <f t="shared" si="877"/>
        <v>46129</v>
      </c>
      <c r="AB9482" s="2">
        <f t="shared" si="878"/>
        <v>4</v>
      </c>
      <c r="AC9482" s="2">
        <f t="shared" si="879"/>
        <v>2026</v>
      </c>
      <c r="AD9482" s="2" t="str">
        <f>IFERROR(VLOOKUP(A9482,'Aux Área'!$A$4:$B$123,2,0),"-")</f>
        <v>INSPEÇÃO</v>
      </c>
    </row>
    <row r="9483" spans="1:30" x14ac:dyDescent="0.3">
      <c r="A9483" t="s">
        <v>2638</v>
      </c>
      <c r="B9483" t="s">
        <v>4593</v>
      </c>
      <c r="C9483" t="s">
        <v>14578</v>
      </c>
      <c r="D9483" t="s">
        <v>10306</v>
      </c>
      <c r="E9483" t="s">
        <v>9673</v>
      </c>
      <c r="F9483" t="s">
        <v>2641</v>
      </c>
      <c r="G9483" t="s">
        <v>1135</v>
      </c>
      <c r="H9483" t="s">
        <v>2275</v>
      </c>
      <c r="I9483" t="s">
        <v>1497</v>
      </c>
      <c r="J9483" t="s">
        <v>275</v>
      </c>
      <c r="K9483" t="s">
        <v>276</v>
      </c>
      <c r="L9483" t="s">
        <v>124</v>
      </c>
      <c r="M9483" t="s">
        <v>38</v>
      </c>
      <c r="N9483" t="s">
        <v>39</v>
      </c>
      <c r="O9483">
        <v>360</v>
      </c>
      <c r="P9483" s="9">
        <v>9.41</v>
      </c>
      <c r="Q9483" t="s">
        <v>40</v>
      </c>
      <c r="R9483">
        <v>150592</v>
      </c>
      <c r="S9483" s="9">
        <v>38.24</v>
      </c>
      <c r="T9483" s="26">
        <v>4.79</v>
      </c>
      <c r="U9483" s="8">
        <v>183.17</v>
      </c>
      <c r="V9483" t="s">
        <v>14579</v>
      </c>
      <c r="W9483" t="s">
        <v>2276</v>
      </c>
      <c r="X9483" t="s">
        <v>42</v>
      </c>
      <c r="Y9483" t="s">
        <v>2277</v>
      </c>
      <c r="AA9483" s="1">
        <f t="shared" si="877"/>
        <v>46129</v>
      </c>
      <c r="AB9483" s="2">
        <f t="shared" si="878"/>
        <v>4</v>
      </c>
      <c r="AC9483" s="2">
        <f t="shared" si="879"/>
        <v>2026</v>
      </c>
      <c r="AD9483" s="2" t="str">
        <f>IFERROR(VLOOKUP(A9483,'Aux Área'!$A$4:$B$123,2,0),"-")</f>
        <v>INSPEÇÃO</v>
      </c>
    </row>
    <row r="9484" spans="1:30" x14ac:dyDescent="0.3">
      <c r="A9484" t="s">
        <v>12958</v>
      </c>
      <c r="B9484" t="s">
        <v>2315</v>
      </c>
      <c r="C9484" t="s">
        <v>14580</v>
      </c>
      <c r="D9484" t="s">
        <v>11653</v>
      </c>
      <c r="E9484" t="s">
        <v>11654</v>
      </c>
      <c r="F9484" t="s">
        <v>12960</v>
      </c>
      <c r="G9484" t="s">
        <v>1135</v>
      </c>
      <c r="H9484" t="s">
        <v>1301</v>
      </c>
      <c r="I9484" t="s">
        <v>839</v>
      </c>
      <c r="J9484" t="s">
        <v>169</v>
      </c>
      <c r="K9484" t="s">
        <v>170</v>
      </c>
      <c r="L9484" t="s">
        <v>124</v>
      </c>
      <c r="M9484" t="s">
        <v>38</v>
      </c>
      <c r="N9484" t="s">
        <v>39</v>
      </c>
      <c r="O9484">
        <v>35</v>
      </c>
      <c r="P9484" s="9">
        <v>0.73</v>
      </c>
      <c r="Q9484" t="s">
        <v>40</v>
      </c>
      <c r="R9484">
        <v>175593</v>
      </c>
      <c r="S9484" s="9">
        <v>47.86</v>
      </c>
      <c r="T9484" s="26">
        <v>4.59</v>
      </c>
      <c r="U9484" s="8">
        <v>219.68</v>
      </c>
      <c r="V9484" t="s">
        <v>41</v>
      </c>
      <c r="W9484" t="s">
        <v>2276</v>
      </c>
      <c r="X9484" t="s">
        <v>42</v>
      </c>
      <c r="Y9484" t="s">
        <v>12261</v>
      </c>
      <c r="AA9484" s="1">
        <f t="shared" si="877"/>
        <v>46129</v>
      </c>
      <c r="AB9484" s="2">
        <f t="shared" si="878"/>
        <v>4</v>
      </c>
      <c r="AC9484" s="2">
        <f t="shared" si="879"/>
        <v>2026</v>
      </c>
      <c r="AD9484" s="2" t="str">
        <f>IFERROR(VLOOKUP(A9484,'Aux Área'!$A$4:$B$123,2,0),"-")</f>
        <v>INSPEÇÃO</v>
      </c>
    </row>
    <row r="9485" spans="1:30" x14ac:dyDescent="0.3">
      <c r="A9485" t="s">
        <v>5543</v>
      </c>
      <c r="B9485" t="s">
        <v>11845</v>
      </c>
      <c r="C9485" t="s">
        <v>14581</v>
      </c>
      <c r="D9485" t="s">
        <v>3410</v>
      </c>
      <c r="E9485" t="s">
        <v>3411</v>
      </c>
      <c r="F9485" t="s">
        <v>6207</v>
      </c>
      <c r="G9485" t="s">
        <v>1135</v>
      </c>
      <c r="H9485" t="s">
        <v>5545</v>
      </c>
      <c r="I9485" t="s">
        <v>839</v>
      </c>
      <c r="J9485" t="s">
        <v>231</v>
      </c>
      <c r="K9485" t="s">
        <v>232</v>
      </c>
      <c r="L9485" t="s">
        <v>217</v>
      </c>
      <c r="M9485" t="s">
        <v>38</v>
      </c>
      <c r="N9485" t="s">
        <v>39</v>
      </c>
      <c r="O9485">
        <v>362</v>
      </c>
      <c r="P9485" s="9">
        <v>8.51</v>
      </c>
      <c r="Q9485" t="s">
        <v>40</v>
      </c>
      <c r="R9485">
        <v>56591</v>
      </c>
      <c r="S9485" s="9">
        <v>42.54</v>
      </c>
      <c r="T9485" s="26">
        <v>4.7910000000000004</v>
      </c>
      <c r="U9485" s="8">
        <v>203.81</v>
      </c>
      <c r="V9485" t="s">
        <v>14582</v>
      </c>
      <c r="W9485" t="s">
        <v>2276</v>
      </c>
      <c r="X9485" t="s">
        <v>42</v>
      </c>
      <c r="Y9485" t="s">
        <v>2277</v>
      </c>
      <c r="AA9485" s="1">
        <f t="shared" si="877"/>
        <v>46129</v>
      </c>
      <c r="AB9485" s="2">
        <f t="shared" si="878"/>
        <v>4</v>
      </c>
      <c r="AC9485" s="2">
        <f t="shared" si="879"/>
        <v>2026</v>
      </c>
      <c r="AD9485" s="2" t="str">
        <f>IFERROR(VLOOKUP(A9485,'Aux Área'!$A$4:$B$123,2,0),"-")</f>
        <v>INSPEÇÃO</v>
      </c>
    </row>
    <row r="9486" spans="1:30" x14ac:dyDescent="0.3">
      <c r="A9486" t="s">
        <v>2282</v>
      </c>
      <c r="B9486" t="s">
        <v>4679</v>
      </c>
      <c r="C9486" t="s">
        <v>14583</v>
      </c>
      <c r="D9486" t="s">
        <v>11924</v>
      </c>
      <c r="E9486" t="s">
        <v>11925</v>
      </c>
      <c r="F9486" t="s">
        <v>2285</v>
      </c>
      <c r="G9486" t="s">
        <v>1135</v>
      </c>
      <c r="H9486" t="s">
        <v>2275</v>
      </c>
      <c r="I9486" t="s">
        <v>1497</v>
      </c>
      <c r="J9486" t="s">
        <v>165</v>
      </c>
      <c r="K9486" t="s">
        <v>166</v>
      </c>
      <c r="L9486" t="s">
        <v>167</v>
      </c>
      <c r="M9486" t="s">
        <v>38</v>
      </c>
      <c r="N9486" t="s">
        <v>39</v>
      </c>
      <c r="O9486">
        <v>442</v>
      </c>
      <c r="P9486" s="9">
        <v>9.59</v>
      </c>
      <c r="Q9486" t="s">
        <v>40</v>
      </c>
      <c r="R9486">
        <v>141672</v>
      </c>
      <c r="S9486" s="9">
        <v>46.1</v>
      </c>
      <c r="T9486" s="26">
        <v>4.99</v>
      </c>
      <c r="U9486" s="8">
        <v>230.05</v>
      </c>
      <c r="V9486" t="s">
        <v>41</v>
      </c>
      <c r="W9486" t="s">
        <v>2276</v>
      </c>
      <c r="X9486" t="s">
        <v>42</v>
      </c>
      <c r="Y9486" t="s">
        <v>2277</v>
      </c>
      <c r="AA9486" s="1">
        <f t="shared" si="877"/>
        <v>46129</v>
      </c>
      <c r="AB9486" s="2">
        <f t="shared" si="878"/>
        <v>4</v>
      </c>
      <c r="AC9486" s="2">
        <f t="shared" si="879"/>
        <v>2026</v>
      </c>
      <c r="AD9486" s="2" t="str">
        <f>IFERROR(VLOOKUP(A9486,'Aux Área'!$A$4:$B$123,2,0),"-")</f>
        <v>INSPEÇÃO</v>
      </c>
    </row>
    <row r="9487" spans="1:30" x14ac:dyDescent="0.3">
      <c r="A9487" t="s">
        <v>50</v>
      </c>
      <c r="B9487" t="s">
        <v>324</v>
      </c>
      <c r="C9487" t="s">
        <v>14584</v>
      </c>
      <c r="D9487" t="s">
        <v>326</v>
      </c>
      <c r="E9487" t="s">
        <v>327</v>
      </c>
      <c r="F9487" t="s">
        <v>51</v>
      </c>
      <c r="G9487" t="s">
        <v>35</v>
      </c>
      <c r="H9487" t="s">
        <v>36</v>
      </c>
      <c r="I9487" t="s">
        <v>37</v>
      </c>
      <c r="J9487" t="s">
        <v>599</v>
      </c>
      <c r="K9487" t="s">
        <v>600</v>
      </c>
      <c r="L9487" t="s">
        <v>84</v>
      </c>
      <c r="M9487" t="s">
        <v>38</v>
      </c>
      <c r="N9487" t="s">
        <v>39</v>
      </c>
      <c r="O9487">
        <v>318</v>
      </c>
      <c r="P9487" s="9">
        <v>7.65</v>
      </c>
      <c r="Q9487" t="s">
        <v>40</v>
      </c>
      <c r="R9487">
        <v>28294</v>
      </c>
      <c r="S9487" s="9">
        <v>41.55</v>
      </c>
      <c r="T9487" s="26">
        <v>5.1909999999999998</v>
      </c>
      <c r="U9487" s="8">
        <v>215.67</v>
      </c>
      <c r="V9487" t="s">
        <v>41</v>
      </c>
      <c r="W9487" t="s">
        <v>2007</v>
      </c>
      <c r="X9487" t="s">
        <v>42</v>
      </c>
      <c r="Y9487" t="s">
        <v>1740</v>
      </c>
      <c r="AA9487" s="1">
        <f t="shared" si="877"/>
        <v>46129</v>
      </c>
      <c r="AB9487" s="2">
        <f t="shared" si="878"/>
        <v>4</v>
      </c>
      <c r="AC9487" s="2">
        <f t="shared" si="879"/>
        <v>2026</v>
      </c>
      <c r="AD9487" s="2" t="str">
        <f>IFERROR(VLOOKUP(A9487,'Aux Área'!$A$4:$B$123,2,0),"-")</f>
        <v>TI</v>
      </c>
    </row>
    <row r="9488" spans="1:30" x14ac:dyDescent="0.3">
      <c r="A9488" t="s">
        <v>1130</v>
      </c>
      <c r="B9488" t="s">
        <v>1131</v>
      </c>
      <c r="C9488" t="s">
        <v>14585</v>
      </c>
      <c r="D9488" t="s">
        <v>1133</v>
      </c>
      <c r="E9488" t="s">
        <v>1134</v>
      </c>
      <c r="F9488" t="s">
        <v>1130</v>
      </c>
      <c r="G9488" t="s">
        <v>1635</v>
      </c>
      <c r="H9488" t="s">
        <v>1136</v>
      </c>
      <c r="I9488" t="s">
        <v>1137</v>
      </c>
      <c r="J9488" t="s">
        <v>4309</v>
      </c>
      <c r="K9488" t="s">
        <v>4310</v>
      </c>
      <c r="L9488" t="s">
        <v>4311</v>
      </c>
      <c r="M9488" t="s">
        <v>38</v>
      </c>
      <c r="N9488" t="s">
        <v>707</v>
      </c>
      <c r="O9488">
        <v>271</v>
      </c>
      <c r="P9488" s="9">
        <v>12.27</v>
      </c>
      <c r="Q9488" t="s">
        <v>40</v>
      </c>
      <c r="R9488">
        <v>33699</v>
      </c>
      <c r="S9488" s="9">
        <v>22.08</v>
      </c>
      <c r="T9488" s="26">
        <v>6.19</v>
      </c>
      <c r="U9488" s="8">
        <v>136.68</v>
      </c>
      <c r="V9488" t="s">
        <v>112</v>
      </c>
      <c r="W9488" t="s">
        <v>2007</v>
      </c>
      <c r="X9488" t="s">
        <v>42</v>
      </c>
      <c r="Y9488" t="s">
        <v>1740</v>
      </c>
      <c r="AA9488" s="1">
        <f t="shared" si="877"/>
        <v>46129</v>
      </c>
      <c r="AB9488" s="2">
        <f t="shared" si="878"/>
        <v>4</v>
      </c>
      <c r="AC9488" s="2">
        <f t="shared" si="879"/>
        <v>2026</v>
      </c>
      <c r="AD9488" s="2" t="str">
        <f>IFERROR(VLOOKUP(A9488,'Aux Área'!$A$4:$B$123,2,0),"-")</f>
        <v>DIRETORIA</v>
      </c>
    </row>
    <row r="9489" spans="1:30" x14ac:dyDescent="0.3">
      <c r="A9489" t="s">
        <v>58</v>
      </c>
      <c r="B9489" t="s">
        <v>250</v>
      </c>
      <c r="C9489" t="s">
        <v>14586</v>
      </c>
      <c r="D9489" t="s">
        <v>87</v>
      </c>
      <c r="E9489" t="s">
        <v>88</v>
      </c>
      <c r="F9489" t="s">
        <v>59</v>
      </c>
      <c r="G9489" t="s">
        <v>35</v>
      </c>
      <c r="H9489" t="s">
        <v>36</v>
      </c>
      <c r="I9489" t="s">
        <v>37</v>
      </c>
      <c r="J9489" t="s">
        <v>231</v>
      </c>
      <c r="K9489" t="s">
        <v>232</v>
      </c>
      <c r="L9489" t="s">
        <v>217</v>
      </c>
      <c r="M9489" t="s">
        <v>38</v>
      </c>
      <c r="N9489" t="s">
        <v>39</v>
      </c>
      <c r="O9489">
        <v>352</v>
      </c>
      <c r="P9489" s="9">
        <v>8.3000000000000007</v>
      </c>
      <c r="Q9489" t="s">
        <v>40</v>
      </c>
      <c r="R9489">
        <v>97187</v>
      </c>
      <c r="S9489" s="9">
        <v>42.39</v>
      </c>
      <c r="T9489" s="26">
        <v>4.79</v>
      </c>
      <c r="U9489" s="8">
        <v>203.05</v>
      </c>
      <c r="V9489" t="s">
        <v>14587</v>
      </c>
      <c r="W9489" t="s">
        <v>2007</v>
      </c>
      <c r="X9489" t="s">
        <v>42</v>
      </c>
      <c r="Y9489" t="s">
        <v>1740</v>
      </c>
      <c r="AA9489" s="1">
        <f t="shared" si="877"/>
        <v>46129</v>
      </c>
      <c r="AB9489" s="2">
        <f t="shared" si="878"/>
        <v>4</v>
      </c>
      <c r="AC9489" s="2">
        <f t="shared" si="879"/>
        <v>2026</v>
      </c>
      <c r="AD9489" s="2" t="str">
        <f>IFERROR(VLOOKUP(A9489,'Aux Área'!$A$4:$B$123,2,0),"-")</f>
        <v>CONSERVA</v>
      </c>
    </row>
    <row r="9490" spans="1:30" x14ac:dyDescent="0.3">
      <c r="A9490" t="s">
        <v>1295</v>
      </c>
      <c r="B9490" t="s">
        <v>1753</v>
      </c>
      <c r="C9490" t="s">
        <v>14588</v>
      </c>
      <c r="D9490" t="s">
        <v>1297</v>
      </c>
      <c r="E9490" t="s">
        <v>2221</v>
      </c>
      <c r="F9490" t="s">
        <v>1299</v>
      </c>
      <c r="G9490" t="s">
        <v>1135</v>
      </c>
      <c r="H9490" t="s">
        <v>1301</v>
      </c>
      <c r="I9490" t="s">
        <v>839</v>
      </c>
      <c r="J9490" t="s">
        <v>275</v>
      </c>
      <c r="K9490" t="s">
        <v>276</v>
      </c>
      <c r="L9490" t="s">
        <v>124</v>
      </c>
      <c r="M9490" t="s">
        <v>38</v>
      </c>
      <c r="N9490" t="s">
        <v>39</v>
      </c>
      <c r="O9490" s="23">
        <v>0</v>
      </c>
      <c r="P9490" s="23">
        <v>0</v>
      </c>
      <c r="Q9490" t="s">
        <v>40</v>
      </c>
      <c r="R9490" t="s">
        <v>15244</v>
      </c>
      <c r="S9490" s="9">
        <v>46.44</v>
      </c>
      <c r="T9490" s="26">
        <v>4.79</v>
      </c>
      <c r="U9490" s="8">
        <v>222.45</v>
      </c>
      <c r="V9490" t="s">
        <v>14589</v>
      </c>
      <c r="W9490" t="s">
        <v>2007</v>
      </c>
      <c r="X9490" t="s">
        <v>42</v>
      </c>
      <c r="Y9490" t="s">
        <v>1740</v>
      </c>
      <c r="AA9490" s="1">
        <f t="shared" si="877"/>
        <v>46129</v>
      </c>
      <c r="AB9490" s="2">
        <f t="shared" si="878"/>
        <v>4</v>
      </c>
      <c r="AC9490" s="2">
        <f t="shared" si="879"/>
        <v>2026</v>
      </c>
      <c r="AD9490" s="2" t="str">
        <f>IFERROR(VLOOKUP(A9490,'Aux Área'!$A$4:$B$123,2,0),"-")</f>
        <v>LUCCA JR - OP</v>
      </c>
    </row>
    <row r="9491" spans="1:30" x14ac:dyDescent="0.3">
      <c r="A9491" t="s">
        <v>2146</v>
      </c>
      <c r="B9491" t="s">
        <v>1800</v>
      </c>
      <c r="C9491" t="s">
        <v>14590</v>
      </c>
      <c r="D9491" t="s">
        <v>1948</v>
      </c>
      <c r="E9491" t="s">
        <v>1949</v>
      </c>
      <c r="F9491" t="s">
        <v>653</v>
      </c>
      <c r="G9491" t="s">
        <v>635</v>
      </c>
      <c r="H9491" t="s">
        <v>666</v>
      </c>
      <c r="I9491" t="s">
        <v>667</v>
      </c>
      <c r="J9491" t="s">
        <v>409</v>
      </c>
      <c r="K9491" t="s">
        <v>410</v>
      </c>
      <c r="L9491" t="s">
        <v>141</v>
      </c>
      <c r="M9491" t="s">
        <v>38</v>
      </c>
      <c r="N9491" t="s">
        <v>668</v>
      </c>
      <c r="O9491" s="23">
        <v>0</v>
      </c>
      <c r="P9491" s="9">
        <v>0</v>
      </c>
      <c r="Q9491" t="s">
        <v>40</v>
      </c>
      <c r="R9491">
        <v>0</v>
      </c>
      <c r="S9491" s="9">
        <v>51.19</v>
      </c>
      <c r="T9491" s="26">
        <v>7.59</v>
      </c>
      <c r="U9491" s="8">
        <v>388.53</v>
      </c>
      <c r="V9491" t="s">
        <v>14591</v>
      </c>
      <c r="W9491" t="s">
        <v>652</v>
      </c>
      <c r="X9491" t="s">
        <v>42</v>
      </c>
      <c r="Y9491" t="s">
        <v>653</v>
      </c>
      <c r="AA9491" s="1">
        <f t="shared" si="877"/>
        <v>46129</v>
      </c>
      <c r="AB9491" s="2">
        <f t="shared" si="878"/>
        <v>4</v>
      </c>
      <c r="AC9491" s="2">
        <f t="shared" si="879"/>
        <v>2026</v>
      </c>
      <c r="AD9491" s="2" t="str">
        <f>IFERROR(VLOOKUP(A9491,'Aux Área'!$A$4:$B$123,2,0),"-")</f>
        <v>SÃO PEDRO</v>
      </c>
    </row>
    <row r="9492" spans="1:30" x14ac:dyDescent="0.3">
      <c r="A9492" t="s">
        <v>52</v>
      </c>
      <c r="B9492" t="s">
        <v>1449</v>
      </c>
      <c r="C9492" t="s">
        <v>14592</v>
      </c>
      <c r="D9492" t="s">
        <v>3246</v>
      </c>
      <c r="E9492" t="s">
        <v>3247</v>
      </c>
      <c r="F9492" t="s">
        <v>53</v>
      </c>
      <c r="G9492" t="s">
        <v>35</v>
      </c>
      <c r="H9492" t="s">
        <v>36</v>
      </c>
      <c r="I9492" t="s">
        <v>37</v>
      </c>
      <c r="J9492" t="s">
        <v>409</v>
      </c>
      <c r="K9492" t="s">
        <v>410</v>
      </c>
      <c r="L9492" t="s">
        <v>141</v>
      </c>
      <c r="M9492" t="s">
        <v>38</v>
      </c>
      <c r="N9492" t="s">
        <v>111</v>
      </c>
      <c r="O9492">
        <v>272</v>
      </c>
      <c r="P9492" s="9">
        <v>9.61</v>
      </c>
      <c r="Q9492" t="s">
        <v>40</v>
      </c>
      <c r="R9492">
        <v>99775</v>
      </c>
      <c r="S9492" s="9">
        <v>28.3</v>
      </c>
      <c r="T9492" s="26">
        <v>4.6900000000000004</v>
      </c>
      <c r="U9492" s="8">
        <v>132.72999999999999</v>
      </c>
      <c r="V9492" t="s">
        <v>14591</v>
      </c>
      <c r="W9492" t="s">
        <v>2007</v>
      </c>
      <c r="X9492" t="s">
        <v>42</v>
      </c>
      <c r="Y9492" t="s">
        <v>1740</v>
      </c>
      <c r="AA9492" s="1">
        <f t="shared" si="877"/>
        <v>46129</v>
      </c>
      <c r="AB9492" s="2">
        <f t="shared" si="878"/>
        <v>4</v>
      </c>
      <c r="AC9492" s="2">
        <f t="shared" si="879"/>
        <v>2026</v>
      </c>
      <c r="AD9492" s="2" t="str">
        <f>IFERROR(VLOOKUP(A9492,'Aux Área'!$A$4:$B$123,2,0),"-")</f>
        <v>OPERAÇÃO</v>
      </c>
    </row>
    <row r="9493" spans="1:30" x14ac:dyDescent="0.3">
      <c r="A9493" t="s">
        <v>62</v>
      </c>
      <c r="B9493" t="s">
        <v>1455</v>
      </c>
      <c r="C9493" t="s">
        <v>14593</v>
      </c>
      <c r="D9493" t="s">
        <v>158</v>
      </c>
      <c r="E9493" t="s">
        <v>159</v>
      </c>
      <c r="F9493" t="s">
        <v>63</v>
      </c>
      <c r="G9493" t="s">
        <v>35</v>
      </c>
      <c r="H9493" t="s">
        <v>36</v>
      </c>
      <c r="I9493" t="s">
        <v>37</v>
      </c>
      <c r="J9493" t="s">
        <v>10485</v>
      </c>
      <c r="K9493" t="s">
        <v>527</v>
      </c>
      <c r="L9493" t="s">
        <v>124</v>
      </c>
      <c r="M9493" t="s">
        <v>38</v>
      </c>
      <c r="N9493" t="s">
        <v>39</v>
      </c>
      <c r="O9493">
        <v>257</v>
      </c>
      <c r="P9493" s="9">
        <v>8.8800000000000008</v>
      </c>
      <c r="Q9493" t="s">
        <v>40</v>
      </c>
      <c r="R9493">
        <v>77166</v>
      </c>
      <c r="S9493" s="9">
        <v>28.93</v>
      </c>
      <c r="T9493" s="26">
        <v>4.891</v>
      </c>
      <c r="U9493" s="8">
        <v>141.5</v>
      </c>
      <c r="V9493" t="s">
        <v>14594</v>
      </c>
      <c r="W9493" t="s">
        <v>2007</v>
      </c>
      <c r="X9493" t="s">
        <v>42</v>
      </c>
      <c r="Y9493" t="s">
        <v>1740</v>
      </c>
      <c r="AA9493" s="1">
        <f t="shared" si="877"/>
        <v>46129</v>
      </c>
      <c r="AB9493" s="2">
        <f t="shared" si="878"/>
        <v>4</v>
      </c>
      <c r="AC9493" s="2">
        <f t="shared" si="879"/>
        <v>2026</v>
      </c>
      <c r="AD9493" s="2" t="str">
        <f>IFERROR(VLOOKUP(A9493,'Aux Área'!$A$4:$B$123,2,0),"-")</f>
        <v>CONSERVA</v>
      </c>
    </row>
    <row r="9494" spans="1:30" x14ac:dyDescent="0.3">
      <c r="A9494" t="s">
        <v>44</v>
      </c>
      <c r="B9494" t="s">
        <v>478</v>
      </c>
      <c r="C9494" t="s">
        <v>14595</v>
      </c>
      <c r="D9494" t="s">
        <v>2160</v>
      </c>
      <c r="E9494" t="s">
        <v>2161</v>
      </c>
      <c r="F9494" t="s">
        <v>45</v>
      </c>
      <c r="G9494" t="s">
        <v>35</v>
      </c>
      <c r="H9494" t="s">
        <v>36</v>
      </c>
      <c r="I9494" t="s">
        <v>37</v>
      </c>
      <c r="J9494" t="s">
        <v>409</v>
      </c>
      <c r="K9494" t="s">
        <v>410</v>
      </c>
      <c r="L9494" t="s">
        <v>141</v>
      </c>
      <c r="M9494" t="s">
        <v>38</v>
      </c>
      <c r="N9494" t="s">
        <v>111</v>
      </c>
      <c r="O9494">
        <v>423</v>
      </c>
      <c r="P9494" s="9">
        <v>11.26</v>
      </c>
      <c r="Q9494" t="s">
        <v>40</v>
      </c>
      <c r="R9494">
        <v>29582</v>
      </c>
      <c r="S9494" s="9">
        <v>37.58</v>
      </c>
      <c r="T9494" s="26">
        <v>4.6900000000000004</v>
      </c>
      <c r="U9494" s="8">
        <v>176.25</v>
      </c>
      <c r="V9494" t="s">
        <v>14596</v>
      </c>
      <c r="W9494" t="s">
        <v>2007</v>
      </c>
      <c r="X9494" t="s">
        <v>42</v>
      </c>
      <c r="Y9494" t="s">
        <v>1740</v>
      </c>
      <c r="AA9494" s="1">
        <f t="shared" si="877"/>
        <v>46129</v>
      </c>
      <c r="AB9494" s="2">
        <f t="shared" si="878"/>
        <v>4</v>
      </c>
      <c r="AC9494" s="2">
        <f t="shared" si="879"/>
        <v>2026</v>
      </c>
      <c r="AD9494" s="2" t="str">
        <f>IFERROR(VLOOKUP(A9494,'Aux Área'!$A$4:$B$123,2,0),"-")</f>
        <v>OPERAÇÃO</v>
      </c>
    </row>
    <row r="9495" spans="1:30" x14ac:dyDescent="0.3">
      <c r="A9495" t="s">
        <v>2306</v>
      </c>
      <c r="B9495" t="s">
        <v>4613</v>
      </c>
      <c r="C9495" t="s">
        <v>14597</v>
      </c>
      <c r="D9495" t="s">
        <v>3428</v>
      </c>
      <c r="E9495" t="s">
        <v>3429</v>
      </c>
      <c r="F9495" t="s">
        <v>2309</v>
      </c>
      <c r="G9495" t="s">
        <v>1135</v>
      </c>
      <c r="H9495" t="s">
        <v>2275</v>
      </c>
      <c r="I9495" t="s">
        <v>1497</v>
      </c>
      <c r="J9495" t="s">
        <v>1665</v>
      </c>
      <c r="K9495" t="s">
        <v>1666</v>
      </c>
      <c r="L9495" t="s">
        <v>301</v>
      </c>
      <c r="M9495" t="s">
        <v>38</v>
      </c>
      <c r="N9495" t="s">
        <v>39</v>
      </c>
      <c r="O9495">
        <v>292</v>
      </c>
      <c r="P9495" s="9">
        <v>6.55</v>
      </c>
      <c r="Q9495" t="s">
        <v>40</v>
      </c>
      <c r="R9495">
        <v>162928</v>
      </c>
      <c r="S9495" s="9">
        <v>44.6</v>
      </c>
      <c r="T9495" s="26">
        <v>4.6900000000000004</v>
      </c>
      <c r="U9495" s="8">
        <v>209.17</v>
      </c>
      <c r="V9495" t="s">
        <v>14598</v>
      </c>
      <c r="W9495" t="s">
        <v>2276</v>
      </c>
      <c r="X9495" t="s">
        <v>42</v>
      </c>
      <c r="Y9495" t="s">
        <v>2277</v>
      </c>
      <c r="AA9495" s="1">
        <f t="shared" si="877"/>
        <v>46129</v>
      </c>
      <c r="AB9495" s="2">
        <f t="shared" si="878"/>
        <v>4</v>
      </c>
      <c r="AC9495" s="2">
        <f t="shared" si="879"/>
        <v>2026</v>
      </c>
      <c r="AD9495" s="2" t="str">
        <f>IFERROR(VLOOKUP(A9495,'Aux Área'!$A$4:$B$123,2,0),"-")</f>
        <v>INSPEÇÃO</v>
      </c>
    </row>
    <row r="9496" spans="1:30" x14ac:dyDescent="0.3">
      <c r="A9496" t="s">
        <v>2650</v>
      </c>
      <c r="B9496" t="s">
        <v>10989</v>
      </c>
      <c r="C9496" t="s">
        <v>14599</v>
      </c>
      <c r="D9496" t="s">
        <v>2944</v>
      </c>
      <c r="E9496" t="s">
        <v>2945</v>
      </c>
      <c r="F9496" t="s">
        <v>3615</v>
      </c>
      <c r="G9496" t="s">
        <v>1300</v>
      </c>
      <c r="H9496" t="s">
        <v>2635</v>
      </c>
      <c r="I9496" t="s">
        <v>37</v>
      </c>
      <c r="J9496" t="s">
        <v>237</v>
      </c>
      <c r="K9496" t="s">
        <v>238</v>
      </c>
      <c r="L9496" t="s">
        <v>110</v>
      </c>
      <c r="M9496" t="s">
        <v>38</v>
      </c>
      <c r="N9496" t="s">
        <v>39</v>
      </c>
      <c r="O9496">
        <v>331</v>
      </c>
      <c r="P9496" s="9">
        <v>6.58</v>
      </c>
      <c r="Q9496" t="s">
        <v>40</v>
      </c>
      <c r="R9496">
        <v>29312</v>
      </c>
      <c r="S9496" s="9">
        <v>50.29</v>
      </c>
      <c r="T9496" s="26">
        <v>4.1900000000000004</v>
      </c>
      <c r="U9496" s="8">
        <v>210.72</v>
      </c>
      <c r="V9496" t="s">
        <v>41</v>
      </c>
      <c r="W9496" t="s">
        <v>2276</v>
      </c>
      <c r="X9496" t="s">
        <v>42</v>
      </c>
      <c r="Y9496" t="s">
        <v>1740</v>
      </c>
      <c r="AA9496" s="1">
        <f t="shared" si="877"/>
        <v>46129</v>
      </c>
      <c r="AB9496" s="2">
        <f t="shared" si="878"/>
        <v>4</v>
      </c>
      <c r="AC9496" s="2">
        <f t="shared" si="879"/>
        <v>2026</v>
      </c>
      <c r="AD9496" s="2" t="str">
        <f>IFERROR(VLOOKUP(A9496,'Aux Área'!$A$4:$B$123,2,0),"-")</f>
        <v>TI</v>
      </c>
    </row>
    <row r="9497" spans="1:30" x14ac:dyDescent="0.3">
      <c r="A9497" t="s">
        <v>2181</v>
      </c>
      <c r="B9497" t="s">
        <v>4595</v>
      </c>
      <c r="C9497" t="s">
        <v>14600</v>
      </c>
      <c r="D9497" t="s">
        <v>3107</v>
      </c>
      <c r="E9497" t="s">
        <v>3108</v>
      </c>
      <c r="F9497" t="s">
        <v>2184</v>
      </c>
      <c r="G9497" t="s">
        <v>1135</v>
      </c>
      <c r="H9497" t="s">
        <v>2185</v>
      </c>
      <c r="I9497" t="s">
        <v>2186</v>
      </c>
      <c r="J9497" t="s">
        <v>237</v>
      </c>
      <c r="K9497" t="s">
        <v>238</v>
      </c>
      <c r="L9497" t="s">
        <v>110</v>
      </c>
      <c r="M9497" t="s">
        <v>38</v>
      </c>
      <c r="N9497" t="s">
        <v>668</v>
      </c>
      <c r="O9497">
        <v>521</v>
      </c>
      <c r="P9497" s="9">
        <v>8.3000000000000007</v>
      </c>
      <c r="Q9497" t="s">
        <v>40</v>
      </c>
      <c r="R9497">
        <v>176449</v>
      </c>
      <c r="S9497" s="9">
        <v>62.8</v>
      </c>
      <c r="T9497" s="26">
        <v>7.29</v>
      </c>
      <c r="U9497" s="8">
        <v>457.81</v>
      </c>
      <c r="V9497" t="s">
        <v>41</v>
      </c>
      <c r="W9497" t="s">
        <v>2007</v>
      </c>
      <c r="X9497" t="s">
        <v>42</v>
      </c>
      <c r="Y9497" t="s">
        <v>12261</v>
      </c>
      <c r="AA9497" s="1">
        <f t="shared" si="877"/>
        <v>46129</v>
      </c>
      <c r="AB9497" s="2">
        <f t="shared" si="878"/>
        <v>4</v>
      </c>
      <c r="AC9497" s="2">
        <f t="shared" si="879"/>
        <v>2026</v>
      </c>
      <c r="AD9497" s="2" t="str">
        <f>IFERROR(VLOOKUP(A9497,'Aux Área'!$A$4:$B$123,2,0),"-")</f>
        <v>INSPEÇÃO</v>
      </c>
    </row>
    <row r="9498" spans="1:30" x14ac:dyDescent="0.3">
      <c r="A9498" t="s">
        <v>56</v>
      </c>
      <c r="B9498" t="s">
        <v>266</v>
      </c>
      <c r="C9498" t="s">
        <v>14601</v>
      </c>
      <c r="D9498" t="s">
        <v>120</v>
      </c>
      <c r="E9498" t="s">
        <v>121</v>
      </c>
      <c r="F9498" t="s">
        <v>57</v>
      </c>
      <c r="G9498" t="s">
        <v>35</v>
      </c>
      <c r="H9498" t="s">
        <v>36</v>
      </c>
      <c r="I9498" t="s">
        <v>37</v>
      </c>
      <c r="J9498" t="s">
        <v>165</v>
      </c>
      <c r="K9498" t="s">
        <v>166</v>
      </c>
      <c r="L9498" t="s">
        <v>167</v>
      </c>
      <c r="M9498" t="s">
        <v>38</v>
      </c>
      <c r="N9498" t="s">
        <v>39</v>
      </c>
      <c r="O9498">
        <v>336</v>
      </c>
      <c r="P9498" s="9">
        <v>9.02</v>
      </c>
      <c r="Q9498" t="s">
        <v>40</v>
      </c>
      <c r="R9498">
        <v>63383</v>
      </c>
      <c r="S9498" s="9">
        <v>37.25</v>
      </c>
      <c r="T9498" s="26">
        <v>4.9930000000000003</v>
      </c>
      <c r="U9498" s="8">
        <v>186</v>
      </c>
      <c r="V9498" t="s">
        <v>112</v>
      </c>
      <c r="W9498" t="s">
        <v>2007</v>
      </c>
      <c r="X9498" t="s">
        <v>42</v>
      </c>
      <c r="Y9498" t="s">
        <v>1740</v>
      </c>
      <c r="AA9498" s="1">
        <f t="shared" si="877"/>
        <v>46129</v>
      </c>
      <c r="AB9498" s="2">
        <f t="shared" si="878"/>
        <v>4</v>
      </c>
      <c r="AC9498" s="2">
        <f t="shared" si="879"/>
        <v>2026</v>
      </c>
      <c r="AD9498" s="2" t="str">
        <f>IFERROR(VLOOKUP(A9498,'Aux Área'!$A$4:$B$123,2,0),"-")</f>
        <v>CONSERVA</v>
      </c>
    </row>
    <row r="9499" spans="1:30" x14ac:dyDescent="0.3">
      <c r="A9499" t="s">
        <v>2494</v>
      </c>
      <c r="B9499" t="s">
        <v>2495</v>
      </c>
      <c r="C9499" t="s">
        <v>14602</v>
      </c>
      <c r="D9499" t="s">
        <v>3702</v>
      </c>
      <c r="E9499" t="s">
        <v>3703</v>
      </c>
      <c r="F9499" t="s">
        <v>2497</v>
      </c>
      <c r="G9499" t="s">
        <v>659</v>
      </c>
      <c r="H9499" t="s">
        <v>2215</v>
      </c>
      <c r="I9499" t="s">
        <v>667</v>
      </c>
      <c r="J9499" t="s">
        <v>108</v>
      </c>
      <c r="K9499" t="s">
        <v>109</v>
      </c>
      <c r="L9499" t="s">
        <v>110</v>
      </c>
      <c r="M9499" t="s">
        <v>38</v>
      </c>
      <c r="N9499" t="s">
        <v>668</v>
      </c>
      <c r="O9499">
        <v>289</v>
      </c>
      <c r="P9499" s="9">
        <v>5.12</v>
      </c>
      <c r="Q9499" t="s">
        <v>40</v>
      </c>
      <c r="R9499">
        <v>19076</v>
      </c>
      <c r="S9499" s="9">
        <v>56.48</v>
      </c>
      <c r="T9499" s="26">
        <v>7.49</v>
      </c>
      <c r="U9499" s="8">
        <v>423.04</v>
      </c>
      <c r="V9499" t="s">
        <v>14603</v>
      </c>
      <c r="W9499" t="s">
        <v>2007</v>
      </c>
      <c r="X9499" t="s">
        <v>42</v>
      </c>
      <c r="Y9499" t="s">
        <v>1740</v>
      </c>
      <c r="AA9499" s="1">
        <f t="shared" si="877"/>
        <v>46129</v>
      </c>
      <c r="AB9499" s="2">
        <f t="shared" si="878"/>
        <v>4</v>
      </c>
      <c r="AC9499" s="2">
        <f t="shared" si="879"/>
        <v>2026</v>
      </c>
      <c r="AD9499" s="2" t="str">
        <f>IFERROR(VLOOKUP(A9499,'Aux Área'!$A$4:$B$123,2,0),"-")</f>
        <v>APH</v>
      </c>
    </row>
    <row r="9500" spans="1:30" x14ac:dyDescent="0.3">
      <c r="A9500" t="s">
        <v>2494</v>
      </c>
      <c r="C9500" t="s">
        <v>14602</v>
      </c>
      <c r="F9500" t="s">
        <v>2497</v>
      </c>
      <c r="K9500" t="s">
        <v>109</v>
      </c>
      <c r="N9500" t="s">
        <v>15690</v>
      </c>
      <c r="O9500" t="s">
        <v>15244</v>
      </c>
      <c r="P9500" s="9" t="s">
        <v>15244</v>
      </c>
      <c r="Q9500" t="s">
        <v>40</v>
      </c>
      <c r="R9500" t="s">
        <v>15244</v>
      </c>
      <c r="S9500">
        <v>3.55</v>
      </c>
      <c r="U9500" s="8">
        <v>14.94</v>
      </c>
      <c r="AA9500" s="1">
        <f t="shared" si="877"/>
        <v>46129</v>
      </c>
      <c r="AB9500" s="2">
        <f t="shared" si="878"/>
        <v>4</v>
      </c>
      <c r="AC9500" s="2">
        <f t="shared" si="879"/>
        <v>2026</v>
      </c>
      <c r="AD9500" s="2" t="str">
        <f>IFERROR(VLOOKUP(A9500,'Aux Área'!$A$4:$B$123,2,0),"-")</f>
        <v>APH</v>
      </c>
    </row>
    <row r="9501" spans="1:30" x14ac:dyDescent="0.3">
      <c r="A9501" t="s">
        <v>48</v>
      </c>
      <c r="B9501" t="s">
        <v>288</v>
      </c>
      <c r="C9501" t="s">
        <v>14604</v>
      </c>
      <c r="D9501" t="s">
        <v>132</v>
      </c>
      <c r="E9501" t="s">
        <v>133</v>
      </c>
      <c r="F9501" t="s">
        <v>49</v>
      </c>
      <c r="G9501" t="s">
        <v>35</v>
      </c>
      <c r="H9501" t="s">
        <v>36</v>
      </c>
      <c r="I9501" t="s">
        <v>37</v>
      </c>
      <c r="J9501" t="s">
        <v>97</v>
      </c>
      <c r="K9501" t="s">
        <v>98</v>
      </c>
      <c r="L9501" t="s">
        <v>84</v>
      </c>
      <c r="M9501" t="s">
        <v>38</v>
      </c>
      <c r="N9501" t="s">
        <v>39</v>
      </c>
      <c r="O9501">
        <v>344</v>
      </c>
      <c r="P9501" s="9">
        <v>8.8000000000000007</v>
      </c>
      <c r="Q9501" t="s">
        <v>40</v>
      </c>
      <c r="R9501">
        <v>25931</v>
      </c>
      <c r="S9501" s="9">
        <v>39.11</v>
      </c>
      <c r="T9501" s="26">
        <v>5.2409999999999997</v>
      </c>
      <c r="U9501" s="8">
        <v>204.98</v>
      </c>
      <c r="V9501" t="s">
        <v>14605</v>
      </c>
      <c r="W9501" t="s">
        <v>2007</v>
      </c>
      <c r="X9501" t="s">
        <v>42</v>
      </c>
      <c r="Y9501" t="s">
        <v>1740</v>
      </c>
      <c r="AA9501" s="1">
        <f t="shared" si="877"/>
        <v>46129</v>
      </c>
      <c r="AB9501" s="2">
        <f t="shared" si="878"/>
        <v>4</v>
      </c>
      <c r="AC9501" s="2">
        <f t="shared" si="879"/>
        <v>2026</v>
      </c>
      <c r="AD9501" s="2" t="str">
        <f>IFERROR(VLOOKUP(A9501,'Aux Área'!$A$4:$B$123,2,0),"-")</f>
        <v>ENGENHARIA</v>
      </c>
    </row>
    <row r="9502" spans="1:30" x14ac:dyDescent="0.3">
      <c r="A9502" t="s">
        <v>2632</v>
      </c>
      <c r="B9502" t="s">
        <v>11859</v>
      </c>
      <c r="C9502" t="s">
        <v>14606</v>
      </c>
      <c r="D9502" t="s">
        <v>10329</v>
      </c>
      <c r="E9502" t="s">
        <v>9675</v>
      </c>
      <c r="F9502" t="s">
        <v>3712</v>
      </c>
      <c r="G9502" t="s">
        <v>1300</v>
      </c>
      <c r="H9502" t="s">
        <v>2635</v>
      </c>
      <c r="I9502" t="s">
        <v>37</v>
      </c>
      <c r="J9502" t="s">
        <v>89</v>
      </c>
      <c r="K9502" t="s">
        <v>90</v>
      </c>
      <c r="L9502" t="s">
        <v>91</v>
      </c>
      <c r="M9502" t="s">
        <v>38</v>
      </c>
      <c r="N9502" t="s">
        <v>39</v>
      </c>
      <c r="O9502">
        <v>418</v>
      </c>
      <c r="P9502" s="9">
        <v>8.67</v>
      </c>
      <c r="Q9502" t="s">
        <v>40</v>
      </c>
      <c r="R9502">
        <v>24998</v>
      </c>
      <c r="S9502" s="9">
        <v>48.19</v>
      </c>
      <c r="T9502" s="26">
        <v>4.8899999999999997</v>
      </c>
      <c r="U9502" s="8">
        <v>235.65</v>
      </c>
      <c r="V9502" t="s">
        <v>14607</v>
      </c>
      <c r="W9502" t="s">
        <v>2007</v>
      </c>
      <c r="X9502" t="s">
        <v>42</v>
      </c>
      <c r="Y9502" t="s">
        <v>1740</v>
      </c>
      <c r="AA9502" s="1">
        <f t="shared" si="877"/>
        <v>46129</v>
      </c>
      <c r="AB9502" s="2">
        <f t="shared" si="878"/>
        <v>4</v>
      </c>
      <c r="AC9502" s="2">
        <f t="shared" si="879"/>
        <v>2026</v>
      </c>
      <c r="AD9502" s="2" t="str">
        <f>IFERROR(VLOOKUP(A9502,'Aux Área'!$A$4:$B$123,2,0),"-")</f>
        <v>TI</v>
      </c>
    </row>
    <row r="9503" spans="1:30" x14ac:dyDescent="0.3">
      <c r="A9503" t="s">
        <v>2655</v>
      </c>
      <c r="B9503" t="s">
        <v>10768</v>
      </c>
      <c r="C9503" t="s">
        <v>14608</v>
      </c>
      <c r="D9503" t="s">
        <v>1619</v>
      </c>
      <c r="E9503" t="s">
        <v>1620</v>
      </c>
      <c r="F9503" t="s">
        <v>3605</v>
      </c>
      <c r="G9503" t="s">
        <v>1635</v>
      </c>
      <c r="H9503" t="s">
        <v>2635</v>
      </c>
      <c r="I9503" t="s">
        <v>37</v>
      </c>
      <c r="J9503" t="s">
        <v>89</v>
      </c>
      <c r="K9503" t="s">
        <v>90</v>
      </c>
      <c r="L9503" t="s">
        <v>91</v>
      </c>
      <c r="M9503" t="s">
        <v>38</v>
      </c>
      <c r="N9503" t="s">
        <v>39</v>
      </c>
      <c r="O9503">
        <v>310</v>
      </c>
      <c r="P9503" s="9">
        <v>8.43</v>
      </c>
      <c r="Q9503" t="s">
        <v>40</v>
      </c>
      <c r="R9503">
        <v>30716</v>
      </c>
      <c r="S9503" s="9">
        <v>36.79</v>
      </c>
      <c r="T9503" s="26">
        <v>4.6900000000000004</v>
      </c>
      <c r="U9503" s="8">
        <v>172.55</v>
      </c>
      <c r="V9503" t="s">
        <v>14609</v>
      </c>
      <c r="W9503" t="s">
        <v>2007</v>
      </c>
      <c r="X9503" t="s">
        <v>42</v>
      </c>
      <c r="Y9503" t="s">
        <v>6209</v>
      </c>
      <c r="AA9503" s="1">
        <f t="shared" si="877"/>
        <v>46129</v>
      </c>
      <c r="AB9503" s="2">
        <f t="shared" si="878"/>
        <v>4</v>
      </c>
      <c r="AC9503" s="2">
        <f t="shared" si="879"/>
        <v>2026</v>
      </c>
      <c r="AD9503" s="2" t="str">
        <f>IFERROR(VLOOKUP(A9503,'Aux Área'!$A$4:$B$123,2,0),"-")</f>
        <v>TI</v>
      </c>
    </row>
    <row r="9504" spans="1:30" x14ac:dyDescent="0.3">
      <c r="A9504" t="s">
        <v>2260</v>
      </c>
      <c r="B9504" t="s">
        <v>113</v>
      </c>
      <c r="C9504" t="s">
        <v>14610</v>
      </c>
      <c r="D9504" t="s">
        <v>4423</v>
      </c>
      <c r="E9504" t="s">
        <v>4424</v>
      </c>
      <c r="F9504" t="s">
        <v>2262</v>
      </c>
      <c r="G9504" t="s">
        <v>35</v>
      </c>
      <c r="H9504" t="s">
        <v>2263</v>
      </c>
      <c r="I9504" t="s">
        <v>2186</v>
      </c>
      <c r="J9504" t="s">
        <v>409</v>
      </c>
      <c r="K9504" t="s">
        <v>410</v>
      </c>
      <c r="L9504" t="s">
        <v>141</v>
      </c>
      <c r="M9504" t="s">
        <v>38</v>
      </c>
      <c r="N9504" t="s">
        <v>668</v>
      </c>
      <c r="O9504">
        <v>942</v>
      </c>
      <c r="P9504" s="9">
        <v>15.11</v>
      </c>
      <c r="Q9504" t="s">
        <v>40</v>
      </c>
      <c r="R9504">
        <v>142589</v>
      </c>
      <c r="S9504" s="9">
        <v>62.33</v>
      </c>
      <c r="T9504" s="26">
        <v>7.59</v>
      </c>
      <c r="U9504" s="8">
        <v>473.08</v>
      </c>
      <c r="V9504" t="s">
        <v>14611</v>
      </c>
      <c r="W9504" t="s">
        <v>2007</v>
      </c>
      <c r="X9504" t="s">
        <v>42</v>
      </c>
      <c r="Y9504" t="s">
        <v>1740</v>
      </c>
      <c r="AA9504" s="1">
        <f t="shared" si="877"/>
        <v>46129</v>
      </c>
      <c r="AB9504" s="2">
        <f t="shared" si="878"/>
        <v>4</v>
      </c>
      <c r="AC9504" s="2">
        <f t="shared" si="879"/>
        <v>2026</v>
      </c>
      <c r="AD9504" s="2" t="str">
        <f>IFERROR(VLOOKUP(A9504,'Aux Área'!$A$4:$B$123,2,0),"-")</f>
        <v>INSPEÇÃO</v>
      </c>
    </row>
    <row r="9505" spans="1:30" x14ac:dyDescent="0.3">
      <c r="A9505" t="s">
        <v>3092</v>
      </c>
      <c r="B9505" t="s">
        <v>4774</v>
      </c>
      <c r="C9505" t="s">
        <v>14612</v>
      </c>
      <c r="D9505" t="s">
        <v>3135</v>
      </c>
      <c r="E9505" t="s">
        <v>3136</v>
      </c>
      <c r="F9505" t="s">
        <v>3594</v>
      </c>
      <c r="G9505" t="s">
        <v>1135</v>
      </c>
      <c r="H9505" t="s">
        <v>2275</v>
      </c>
      <c r="I9505" t="s">
        <v>1497</v>
      </c>
      <c r="J9505" t="s">
        <v>188</v>
      </c>
      <c r="K9505" t="s">
        <v>189</v>
      </c>
      <c r="L9505" t="s">
        <v>190</v>
      </c>
      <c r="M9505" t="s">
        <v>38</v>
      </c>
      <c r="N9505" t="s">
        <v>39</v>
      </c>
      <c r="O9505">
        <v>392</v>
      </c>
      <c r="P9505" s="9">
        <v>9.6</v>
      </c>
      <c r="Q9505" t="s">
        <v>40</v>
      </c>
      <c r="R9505">
        <v>144730</v>
      </c>
      <c r="S9505" s="9">
        <v>40.85</v>
      </c>
      <c r="T9505" s="26">
        <v>4.8899999999999997</v>
      </c>
      <c r="U9505" s="8">
        <v>199.76</v>
      </c>
      <c r="V9505" t="s">
        <v>41</v>
      </c>
      <c r="W9505" t="s">
        <v>2276</v>
      </c>
      <c r="X9505" t="s">
        <v>42</v>
      </c>
      <c r="Y9505" t="s">
        <v>2277</v>
      </c>
      <c r="AA9505" s="1">
        <f t="shared" si="877"/>
        <v>46129</v>
      </c>
      <c r="AB9505" s="2">
        <f t="shared" si="878"/>
        <v>4</v>
      </c>
      <c r="AC9505" s="2">
        <f t="shared" si="879"/>
        <v>2026</v>
      </c>
      <c r="AD9505" s="2" t="str">
        <f>IFERROR(VLOOKUP(A9505,'Aux Área'!$A$4:$B$123,2,0),"-")</f>
        <v>INSPEÇÃO</v>
      </c>
    </row>
    <row r="9506" spans="1:30" x14ac:dyDescent="0.3">
      <c r="A9506" t="s">
        <v>9674</v>
      </c>
      <c r="B9506" t="s">
        <v>10327</v>
      </c>
      <c r="C9506" t="s">
        <v>14613</v>
      </c>
      <c r="D9506" t="s">
        <v>12389</v>
      </c>
      <c r="E9506" t="s">
        <v>12390</v>
      </c>
      <c r="F9506" t="s">
        <v>15506</v>
      </c>
      <c r="G9506" t="s">
        <v>1300</v>
      </c>
      <c r="H9506" t="s">
        <v>9676</v>
      </c>
      <c r="I9506" t="s">
        <v>37</v>
      </c>
      <c r="J9506" t="s">
        <v>231</v>
      </c>
      <c r="K9506" t="s">
        <v>232</v>
      </c>
      <c r="L9506" t="s">
        <v>217</v>
      </c>
      <c r="M9506" t="s">
        <v>38</v>
      </c>
      <c r="N9506" t="s">
        <v>39</v>
      </c>
      <c r="O9506">
        <v>345</v>
      </c>
      <c r="P9506" s="9">
        <v>7.48</v>
      </c>
      <c r="Q9506" t="s">
        <v>40</v>
      </c>
      <c r="R9506">
        <v>58149</v>
      </c>
      <c r="S9506" s="9">
        <v>46.1</v>
      </c>
      <c r="T9506" s="26">
        <v>4.79</v>
      </c>
      <c r="U9506" s="8">
        <v>220.84</v>
      </c>
      <c r="V9506" t="s">
        <v>14614</v>
      </c>
      <c r="W9506" t="s">
        <v>2007</v>
      </c>
      <c r="X9506" t="s">
        <v>42</v>
      </c>
      <c r="Y9506" t="s">
        <v>6209</v>
      </c>
      <c r="AA9506" s="1">
        <f t="shared" si="877"/>
        <v>46129</v>
      </c>
      <c r="AB9506" s="2">
        <f t="shared" si="878"/>
        <v>4</v>
      </c>
      <c r="AC9506" s="2">
        <f t="shared" si="879"/>
        <v>2026</v>
      </c>
      <c r="AD9506" s="2" t="str">
        <f>IFERROR(VLOOKUP(A9506,'Aux Área'!$A$4:$B$123,2,0),"-")</f>
        <v>TI</v>
      </c>
    </row>
    <row r="9507" spans="1:30" x14ac:dyDescent="0.3">
      <c r="A9507" t="s">
        <v>2189</v>
      </c>
      <c r="B9507" t="s">
        <v>10781</v>
      </c>
      <c r="C9507" t="s">
        <v>14615</v>
      </c>
      <c r="D9507" t="s">
        <v>5015</v>
      </c>
      <c r="E9507" t="s">
        <v>5016</v>
      </c>
      <c r="F9507" t="s">
        <v>2192</v>
      </c>
      <c r="G9507" t="s">
        <v>1135</v>
      </c>
      <c r="H9507" t="s">
        <v>2185</v>
      </c>
      <c r="I9507" t="s">
        <v>2186</v>
      </c>
      <c r="J9507" t="s">
        <v>11506</v>
      </c>
      <c r="K9507" t="s">
        <v>11507</v>
      </c>
      <c r="L9507" t="s">
        <v>84</v>
      </c>
      <c r="M9507" t="s">
        <v>38</v>
      </c>
      <c r="N9507" t="s">
        <v>668</v>
      </c>
      <c r="O9507">
        <v>1031</v>
      </c>
      <c r="P9507" s="9">
        <v>13.56</v>
      </c>
      <c r="Q9507" t="s">
        <v>40</v>
      </c>
      <c r="R9507">
        <v>76094</v>
      </c>
      <c r="S9507" s="9">
        <v>76.03</v>
      </c>
      <c r="T9507" s="26">
        <v>8.49</v>
      </c>
      <c r="U9507" s="8">
        <v>645.49</v>
      </c>
      <c r="V9507" t="s">
        <v>41</v>
      </c>
      <c r="W9507" t="s">
        <v>2007</v>
      </c>
      <c r="X9507" t="s">
        <v>42</v>
      </c>
      <c r="Y9507" t="s">
        <v>12261</v>
      </c>
      <c r="AA9507" s="1">
        <f t="shared" si="877"/>
        <v>46129</v>
      </c>
      <c r="AB9507" s="2">
        <f t="shared" si="878"/>
        <v>4</v>
      </c>
      <c r="AC9507" s="2">
        <f t="shared" si="879"/>
        <v>2026</v>
      </c>
      <c r="AD9507" s="2" t="str">
        <f>IFERROR(VLOOKUP(A9507,'Aux Área'!$A$4:$B$123,2,0),"-")</f>
        <v>INSPEÇÃO</v>
      </c>
    </row>
    <row r="9508" spans="1:30" x14ac:dyDescent="0.3">
      <c r="A9508" t="s">
        <v>2347</v>
      </c>
      <c r="B9508" t="s">
        <v>2348</v>
      </c>
      <c r="C9508" t="s">
        <v>14616</v>
      </c>
      <c r="D9508" t="s">
        <v>4012</v>
      </c>
      <c r="E9508" t="s">
        <v>4013</v>
      </c>
      <c r="F9508" t="s">
        <v>2350</v>
      </c>
      <c r="G9508" t="s">
        <v>659</v>
      </c>
      <c r="H9508" t="s">
        <v>1996</v>
      </c>
      <c r="I9508" t="s">
        <v>1997</v>
      </c>
      <c r="J9508" t="s">
        <v>237</v>
      </c>
      <c r="K9508" t="s">
        <v>238</v>
      </c>
      <c r="L9508" t="s">
        <v>110</v>
      </c>
      <c r="M9508" t="s">
        <v>38</v>
      </c>
      <c r="N9508" t="s">
        <v>668</v>
      </c>
      <c r="O9508">
        <v>251</v>
      </c>
      <c r="P9508" s="9">
        <v>5.96</v>
      </c>
      <c r="Q9508" t="s">
        <v>40</v>
      </c>
      <c r="R9508">
        <v>45080</v>
      </c>
      <c r="S9508" s="9">
        <v>42.08</v>
      </c>
      <c r="T9508" s="26">
        <v>7.29</v>
      </c>
      <c r="U9508" s="8">
        <v>306.76</v>
      </c>
      <c r="V9508" t="s">
        <v>41</v>
      </c>
      <c r="W9508" t="s">
        <v>1985</v>
      </c>
      <c r="X9508" t="s">
        <v>42</v>
      </c>
      <c r="Y9508" t="s">
        <v>1986</v>
      </c>
      <c r="AA9508" s="1">
        <f t="shared" si="877"/>
        <v>46129</v>
      </c>
      <c r="AB9508" s="2">
        <f t="shared" si="878"/>
        <v>4</v>
      </c>
      <c r="AC9508" s="2">
        <f t="shared" si="879"/>
        <v>2026</v>
      </c>
      <c r="AD9508" s="2" t="str">
        <f>IFERROR(VLOOKUP(A9508,'Aux Área'!$A$4:$B$123,2,0),"-")</f>
        <v>PESADOS</v>
      </c>
    </row>
    <row r="9509" spans="1:30" x14ac:dyDescent="0.3">
      <c r="A9509" t="s">
        <v>2643</v>
      </c>
      <c r="B9509" t="s">
        <v>2307</v>
      </c>
      <c r="C9509" t="s">
        <v>14617</v>
      </c>
      <c r="D9509" t="s">
        <v>4988</v>
      </c>
      <c r="E9509" t="s">
        <v>4989</v>
      </c>
      <c r="F9509" t="s">
        <v>2646</v>
      </c>
      <c r="G9509" t="s">
        <v>1300</v>
      </c>
      <c r="H9509" t="s">
        <v>1301</v>
      </c>
      <c r="I9509" t="s">
        <v>37</v>
      </c>
      <c r="J9509" t="s">
        <v>122</v>
      </c>
      <c r="K9509" t="s">
        <v>123</v>
      </c>
      <c r="L9509" t="s">
        <v>124</v>
      </c>
      <c r="M9509" t="s">
        <v>38</v>
      </c>
      <c r="N9509" t="s">
        <v>39</v>
      </c>
      <c r="O9509">
        <v>447</v>
      </c>
      <c r="P9509" s="9">
        <v>9.65</v>
      </c>
      <c r="Q9509" t="s">
        <v>40</v>
      </c>
      <c r="R9509">
        <v>158522</v>
      </c>
      <c r="S9509" s="9">
        <v>46.3</v>
      </c>
      <c r="T9509" s="26">
        <v>4.99</v>
      </c>
      <c r="U9509" s="8">
        <v>231.04</v>
      </c>
      <c r="V9509" t="s">
        <v>112</v>
      </c>
      <c r="W9509" t="s">
        <v>2276</v>
      </c>
      <c r="X9509" t="s">
        <v>42</v>
      </c>
      <c r="Y9509" t="s">
        <v>2277</v>
      </c>
      <c r="AA9509" s="1">
        <f t="shared" si="877"/>
        <v>46129</v>
      </c>
      <c r="AB9509" s="2">
        <f t="shared" si="878"/>
        <v>4</v>
      </c>
      <c r="AC9509" s="2">
        <f t="shared" si="879"/>
        <v>2026</v>
      </c>
      <c r="AD9509" s="2" t="str">
        <f>IFERROR(VLOOKUP(A9509,'Aux Área'!$A$4:$B$123,2,0),"-")</f>
        <v>INSPEÇÃO</v>
      </c>
    </row>
    <row r="9510" spans="1:30" x14ac:dyDescent="0.3">
      <c r="A9510" t="s">
        <v>2212</v>
      </c>
      <c r="B9510" t="s">
        <v>2466</v>
      </c>
      <c r="C9510" t="s">
        <v>14618</v>
      </c>
      <c r="D9510" t="s">
        <v>2888</v>
      </c>
      <c r="E9510" t="s">
        <v>2889</v>
      </c>
      <c r="F9510" t="s">
        <v>2214</v>
      </c>
      <c r="G9510" t="s">
        <v>35</v>
      </c>
      <c r="H9510" t="s">
        <v>2215</v>
      </c>
      <c r="I9510" t="s">
        <v>839</v>
      </c>
      <c r="J9510" t="s">
        <v>89</v>
      </c>
      <c r="K9510" t="s">
        <v>90</v>
      </c>
      <c r="L9510" t="s">
        <v>91</v>
      </c>
      <c r="M9510" t="s">
        <v>38</v>
      </c>
      <c r="N9510" t="s">
        <v>668</v>
      </c>
      <c r="O9510">
        <v>367</v>
      </c>
      <c r="P9510" s="9">
        <v>5.89</v>
      </c>
      <c r="Q9510" t="s">
        <v>40</v>
      </c>
      <c r="R9510">
        <v>18277</v>
      </c>
      <c r="S9510" s="9">
        <v>62.3</v>
      </c>
      <c r="T9510" s="26">
        <v>7.29</v>
      </c>
      <c r="U9510" s="8">
        <v>454.17</v>
      </c>
      <c r="V9510" t="s">
        <v>14619</v>
      </c>
      <c r="W9510" t="s">
        <v>2007</v>
      </c>
      <c r="X9510" t="s">
        <v>42</v>
      </c>
      <c r="Y9510" t="s">
        <v>2217</v>
      </c>
      <c r="AA9510" s="1">
        <f t="shared" si="877"/>
        <v>46129</v>
      </c>
      <c r="AB9510" s="2">
        <f t="shared" si="878"/>
        <v>4</v>
      </c>
      <c r="AC9510" s="2">
        <f t="shared" si="879"/>
        <v>2026</v>
      </c>
      <c r="AD9510" s="2" t="str">
        <f>IFERROR(VLOOKUP(A9510,'Aux Área'!$A$4:$B$123,2,0),"-")</f>
        <v>APH</v>
      </c>
    </row>
    <row r="9511" spans="1:30" x14ac:dyDescent="0.3">
      <c r="A9511" t="s">
        <v>2700</v>
      </c>
      <c r="B9511" t="s">
        <v>2000</v>
      </c>
      <c r="C9511" t="s">
        <v>14620</v>
      </c>
      <c r="D9511" t="s">
        <v>4643</v>
      </c>
      <c r="E9511" t="s">
        <v>4644</v>
      </c>
      <c r="F9511" t="s">
        <v>2703</v>
      </c>
      <c r="G9511" t="s">
        <v>659</v>
      </c>
      <c r="H9511" t="s">
        <v>1996</v>
      </c>
      <c r="I9511" t="s">
        <v>1997</v>
      </c>
      <c r="J9511" t="s">
        <v>172</v>
      </c>
      <c r="K9511" t="s">
        <v>173</v>
      </c>
      <c r="L9511" t="s">
        <v>124</v>
      </c>
      <c r="M9511" t="s">
        <v>38</v>
      </c>
      <c r="N9511" t="s">
        <v>668</v>
      </c>
      <c r="O9511">
        <v>552</v>
      </c>
      <c r="P9511" s="9">
        <v>5.54</v>
      </c>
      <c r="Q9511" t="s">
        <v>40</v>
      </c>
      <c r="R9511">
        <v>33393</v>
      </c>
      <c r="S9511" s="9">
        <v>99.67</v>
      </c>
      <c r="T9511" s="26">
        <v>7.09</v>
      </c>
      <c r="U9511" s="8">
        <v>706.66</v>
      </c>
      <c r="V9511" t="s">
        <v>14621</v>
      </c>
      <c r="W9511" t="s">
        <v>1985</v>
      </c>
      <c r="X9511" t="s">
        <v>42</v>
      </c>
      <c r="Y9511" t="s">
        <v>1986</v>
      </c>
      <c r="AA9511" s="1">
        <f t="shared" si="877"/>
        <v>46129</v>
      </c>
      <c r="AB9511" s="2">
        <f t="shared" si="878"/>
        <v>4</v>
      </c>
      <c r="AC9511" s="2">
        <f t="shared" si="879"/>
        <v>2026</v>
      </c>
      <c r="AD9511" s="2" t="str">
        <f>IFERROR(VLOOKUP(A9511,'Aux Área'!$A$4:$B$123,2,0),"-")</f>
        <v>PESADOS</v>
      </c>
    </row>
    <row r="9512" spans="1:30" x14ac:dyDescent="0.3">
      <c r="A9512" t="s">
        <v>5543</v>
      </c>
      <c r="B9512" t="s">
        <v>11845</v>
      </c>
      <c r="C9512" t="s">
        <v>14622</v>
      </c>
      <c r="D9512" t="s">
        <v>13857</v>
      </c>
      <c r="E9512" t="s">
        <v>13858</v>
      </c>
      <c r="F9512" t="s">
        <v>6207</v>
      </c>
      <c r="G9512" t="s">
        <v>1135</v>
      </c>
      <c r="H9512" t="s">
        <v>5545</v>
      </c>
      <c r="I9512" t="s">
        <v>839</v>
      </c>
      <c r="J9512" t="s">
        <v>231</v>
      </c>
      <c r="K9512" t="s">
        <v>232</v>
      </c>
      <c r="L9512" t="s">
        <v>217</v>
      </c>
      <c r="M9512" t="s">
        <v>38</v>
      </c>
      <c r="N9512" t="s">
        <v>39</v>
      </c>
      <c r="O9512">
        <v>323</v>
      </c>
      <c r="P9512" s="9">
        <v>9.1</v>
      </c>
      <c r="Q9512" t="s">
        <v>40</v>
      </c>
      <c r="R9512">
        <v>56914</v>
      </c>
      <c r="S9512" s="9">
        <v>35.49</v>
      </c>
      <c r="T9512" s="26">
        <v>4.79</v>
      </c>
      <c r="U9512" s="8">
        <v>170.01</v>
      </c>
      <c r="V9512" t="s">
        <v>14623</v>
      </c>
      <c r="W9512" t="s">
        <v>2276</v>
      </c>
      <c r="X9512" t="s">
        <v>42</v>
      </c>
      <c r="Y9512" t="s">
        <v>2277</v>
      </c>
      <c r="AA9512" s="1">
        <f t="shared" si="877"/>
        <v>46129</v>
      </c>
      <c r="AB9512" s="2">
        <f t="shared" si="878"/>
        <v>4</v>
      </c>
      <c r="AC9512" s="2">
        <f t="shared" si="879"/>
        <v>2026</v>
      </c>
      <c r="AD9512" s="2" t="str">
        <f>IFERROR(VLOOKUP(A9512,'Aux Área'!$A$4:$B$123,2,0),"-")</f>
        <v>INSPEÇÃO</v>
      </c>
    </row>
    <row r="9513" spans="1:30" x14ac:dyDescent="0.3">
      <c r="A9513" t="s">
        <v>12958</v>
      </c>
      <c r="B9513" t="s">
        <v>14624</v>
      </c>
      <c r="C9513" t="s">
        <v>14625</v>
      </c>
      <c r="D9513" t="s">
        <v>3208</v>
      </c>
      <c r="E9513" t="s">
        <v>3209</v>
      </c>
      <c r="F9513" t="s">
        <v>12960</v>
      </c>
      <c r="G9513" t="s">
        <v>1135</v>
      </c>
      <c r="H9513" t="s">
        <v>1301</v>
      </c>
      <c r="I9513" t="s">
        <v>839</v>
      </c>
      <c r="J9513" t="s">
        <v>169</v>
      </c>
      <c r="K9513" t="s">
        <v>170</v>
      </c>
      <c r="L9513" t="s">
        <v>124</v>
      </c>
      <c r="M9513" t="s">
        <v>38</v>
      </c>
      <c r="N9513" t="s">
        <v>39</v>
      </c>
      <c r="O9513">
        <v>345</v>
      </c>
      <c r="P9513" s="9">
        <v>8.9700000000000006</v>
      </c>
      <c r="Q9513" t="s">
        <v>40</v>
      </c>
      <c r="R9513">
        <v>175938</v>
      </c>
      <c r="S9513" s="9">
        <v>38.450000000000003</v>
      </c>
      <c r="T9513" s="26">
        <v>4.59</v>
      </c>
      <c r="U9513" s="8">
        <v>176.49</v>
      </c>
      <c r="V9513" t="s">
        <v>41</v>
      </c>
      <c r="W9513" t="s">
        <v>2276</v>
      </c>
      <c r="X9513" t="s">
        <v>42</v>
      </c>
      <c r="Y9513" t="s">
        <v>12261</v>
      </c>
      <c r="AA9513" s="1">
        <f t="shared" si="877"/>
        <v>46129</v>
      </c>
      <c r="AB9513" s="2">
        <f t="shared" si="878"/>
        <v>4</v>
      </c>
      <c r="AC9513" s="2">
        <f t="shared" si="879"/>
        <v>2026</v>
      </c>
      <c r="AD9513" s="2" t="str">
        <f>IFERROR(VLOOKUP(A9513,'Aux Área'!$A$4:$B$123,2,0),"-")</f>
        <v>INSPEÇÃO</v>
      </c>
    </row>
    <row r="9514" spans="1:30" x14ac:dyDescent="0.3">
      <c r="A9514" t="s">
        <v>1992</v>
      </c>
      <c r="B9514" t="s">
        <v>1993</v>
      </c>
      <c r="C9514" t="s">
        <v>14626</v>
      </c>
      <c r="D9514" t="s">
        <v>1297</v>
      </c>
      <c r="E9514" t="s">
        <v>2221</v>
      </c>
      <c r="F9514" t="s">
        <v>1995</v>
      </c>
      <c r="G9514" t="s">
        <v>659</v>
      </c>
      <c r="H9514" t="s">
        <v>1996</v>
      </c>
      <c r="I9514" t="s">
        <v>1997</v>
      </c>
      <c r="J9514" t="s">
        <v>1681</v>
      </c>
      <c r="K9514" t="s">
        <v>1682</v>
      </c>
      <c r="L9514" t="s">
        <v>141</v>
      </c>
      <c r="M9514" t="s">
        <v>38</v>
      </c>
      <c r="N9514" t="s">
        <v>668</v>
      </c>
      <c r="O9514">
        <v>485</v>
      </c>
      <c r="P9514" s="9">
        <v>5.73</v>
      </c>
      <c r="Q9514" t="s">
        <v>40</v>
      </c>
      <c r="R9514">
        <v>34853</v>
      </c>
      <c r="S9514" s="9">
        <v>84.6</v>
      </c>
      <c r="T9514" s="26">
        <v>6.87</v>
      </c>
      <c r="U9514" s="8">
        <v>581.22</v>
      </c>
      <c r="V9514" t="s">
        <v>41</v>
      </c>
      <c r="W9514" t="s">
        <v>1985</v>
      </c>
      <c r="X9514" t="s">
        <v>42</v>
      </c>
      <c r="Y9514" t="s">
        <v>1986</v>
      </c>
      <c r="AA9514" s="1">
        <f t="shared" si="877"/>
        <v>46129</v>
      </c>
      <c r="AB9514" s="2">
        <f t="shared" si="878"/>
        <v>4</v>
      </c>
      <c r="AC9514" s="2">
        <f t="shared" si="879"/>
        <v>2026</v>
      </c>
      <c r="AD9514" s="2" t="str">
        <f>IFERROR(VLOOKUP(A9514,'Aux Área'!$A$4:$B$123,2,0),"-")</f>
        <v>PESADOS</v>
      </c>
    </row>
    <row r="9515" spans="1:30" x14ac:dyDescent="0.3">
      <c r="A9515" t="s">
        <v>2638</v>
      </c>
      <c r="B9515" t="s">
        <v>4593</v>
      </c>
      <c r="C9515" t="s">
        <v>14627</v>
      </c>
      <c r="D9515" t="s">
        <v>4358</v>
      </c>
      <c r="E9515" t="s">
        <v>4359</v>
      </c>
      <c r="F9515" t="s">
        <v>2641</v>
      </c>
      <c r="G9515" t="s">
        <v>1135</v>
      </c>
      <c r="H9515" t="s">
        <v>2275</v>
      </c>
      <c r="I9515" t="s">
        <v>1497</v>
      </c>
      <c r="J9515" t="s">
        <v>275</v>
      </c>
      <c r="K9515" t="s">
        <v>276</v>
      </c>
      <c r="L9515" t="s">
        <v>124</v>
      </c>
      <c r="M9515" t="s">
        <v>38</v>
      </c>
      <c r="N9515" t="s">
        <v>39</v>
      </c>
      <c r="O9515">
        <v>481</v>
      </c>
      <c r="P9515" s="9">
        <v>9.76</v>
      </c>
      <c r="Q9515" t="s">
        <v>40</v>
      </c>
      <c r="R9515">
        <v>151073</v>
      </c>
      <c r="S9515" s="9">
        <v>49.27</v>
      </c>
      <c r="T9515" s="26">
        <v>4.79</v>
      </c>
      <c r="U9515" s="8">
        <v>236</v>
      </c>
      <c r="V9515" t="s">
        <v>14628</v>
      </c>
      <c r="W9515" t="s">
        <v>2276</v>
      </c>
      <c r="X9515" t="s">
        <v>42</v>
      </c>
      <c r="Y9515" t="s">
        <v>2277</v>
      </c>
      <c r="AA9515" s="1">
        <f t="shared" si="877"/>
        <v>46129</v>
      </c>
      <c r="AB9515" s="2">
        <f t="shared" si="878"/>
        <v>4</v>
      </c>
      <c r="AC9515" s="2">
        <f t="shared" si="879"/>
        <v>2026</v>
      </c>
      <c r="AD9515" s="2" t="str">
        <f>IFERROR(VLOOKUP(A9515,'Aux Área'!$A$4:$B$123,2,0),"-")</f>
        <v>INSPEÇÃO</v>
      </c>
    </row>
    <row r="9516" spans="1:30" x14ac:dyDescent="0.3">
      <c r="A9516" t="s">
        <v>2306</v>
      </c>
      <c r="B9516" t="s">
        <v>4613</v>
      </c>
      <c r="C9516" t="s">
        <v>14629</v>
      </c>
      <c r="D9516" t="s">
        <v>3212</v>
      </c>
      <c r="E9516" t="s">
        <v>3213</v>
      </c>
      <c r="F9516" t="s">
        <v>2309</v>
      </c>
      <c r="G9516" t="s">
        <v>1135</v>
      </c>
      <c r="H9516" t="s">
        <v>2275</v>
      </c>
      <c r="I9516" t="s">
        <v>1497</v>
      </c>
      <c r="J9516" t="s">
        <v>1665</v>
      </c>
      <c r="K9516" t="s">
        <v>1666</v>
      </c>
      <c r="L9516" t="s">
        <v>301</v>
      </c>
      <c r="M9516" t="s">
        <v>38</v>
      </c>
      <c r="N9516" t="s">
        <v>39</v>
      </c>
      <c r="O9516">
        <v>412</v>
      </c>
      <c r="P9516" s="9">
        <v>9.6999999999999993</v>
      </c>
      <c r="Q9516" t="s">
        <v>40</v>
      </c>
      <c r="R9516">
        <v>163340</v>
      </c>
      <c r="S9516" s="9">
        <v>42.48</v>
      </c>
      <c r="T9516" s="26">
        <v>4.6900000000000004</v>
      </c>
      <c r="U9516" s="8">
        <v>199.23</v>
      </c>
      <c r="V9516" t="s">
        <v>14630</v>
      </c>
      <c r="W9516" t="s">
        <v>2276</v>
      </c>
      <c r="X9516" t="s">
        <v>42</v>
      </c>
      <c r="Y9516" t="s">
        <v>2277</v>
      </c>
      <c r="AA9516" s="1">
        <f t="shared" si="877"/>
        <v>46130</v>
      </c>
      <c r="AB9516" s="2">
        <f t="shared" si="878"/>
        <v>4</v>
      </c>
      <c r="AC9516" s="2">
        <f t="shared" si="879"/>
        <v>2026</v>
      </c>
      <c r="AD9516" s="2" t="str">
        <f>IFERROR(VLOOKUP(A9516,'Aux Área'!$A$4:$B$123,2,0),"-")</f>
        <v>INSPEÇÃO</v>
      </c>
    </row>
    <row r="9517" spans="1:30" x14ac:dyDescent="0.3">
      <c r="A9517" t="s">
        <v>2282</v>
      </c>
      <c r="B9517" t="s">
        <v>4679</v>
      </c>
      <c r="C9517" t="s">
        <v>14631</v>
      </c>
      <c r="D9517" t="s">
        <v>12092</v>
      </c>
      <c r="E9517" t="s">
        <v>12093</v>
      </c>
      <c r="F9517" t="s">
        <v>2285</v>
      </c>
      <c r="G9517" t="s">
        <v>1135</v>
      </c>
      <c r="H9517" t="s">
        <v>2275</v>
      </c>
      <c r="I9517" t="s">
        <v>1497</v>
      </c>
      <c r="J9517" t="s">
        <v>1681</v>
      </c>
      <c r="K9517" t="s">
        <v>1682</v>
      </c>
      <c r="L9517" t="s">
        <v>141</v>
      </c>
      <c r="M9517" t="s">
        <v>38</v>
      </c>
      <c r="N9517" t="s">
        <v>39</v>
      </c>
      <c r="O9517" s="2">
        <v>425</v>
      </c>
      <c r="P9517" s="24">
        <v>8.9600000000000009</v>
      </c>
      <c r="Q9517" t="s">
        <v>40</v>
      </c>
      <c r="R9517" s="2">
        <v>141997</v>
      </c>
      <c r="S9517" s="9">
        <v>47.42</v>
      </c>
      <c r="T9517" s="26">
        <v>4.2300000000000004</v>
      </c>
      <c r="U9517" s="8">
        <v>200.57</v>
      </c>
      <c r="V9517" t="s">
        <v>41</v>
      </c>
      <c r="W9517" t="s">
        <v>2276</v>
      </c>
      <c r="X9517" t="s">
        <v>42</v>
      </c>
      <c r="Y9517" t="s">
        <v>2277</v>
      </c>
      <c r="AA9517" s="1">
        <f t="shared" si="877"/>
        <v>46130</v>
      </c>
      <c r="AB9517" s="2">
        <f t="shared" si="878"/>
        <v>4</v>
      </c>
      <c r="AC9517" s="2">
        <f t="shared" si="879"/>
        <v>2026</v>
      </c>
      <c r="AD9517" s="2" t="str">
        <f>IFERROR(VLOOKUP(A9517,'Aux Área'!$A$4:$B$123,2,0),"-")</f>
        <v>INSPEÇÃO</v>
      </c>
    </row>
    <row r="9518" spans="1:30" x14ac:dyDescent="0.3">
      <c r="A9518" t="s">
        <v>5543</v>
      </c>
      <c r="B9518" t="s">
        <v>11845</v>
      </c>
      <c r="C9518" t="s">
        <v>14632</v>
      </c>
      <c r="D9518" t="s">
        <v>13857</v>
      </c>
      <c r="E9518" t="s">
        <v>13858</v>
      </c>
      <c r="F9518" t="s">
        <v>6207</v>
      </c>
      <c r="G9518" t="s">
        <v>1135</v>
      </c>
      <c r="H9518" t="s">
        <v>5545</v>
      </c>
      <c r="I9518" t="s">
        <v>839</v>
      </c>
      <c r="J9518" t="s">
        <v>89</v>
      </c>
      <c r="K9518" t="s">
        <v>90</v>
      </c>
      <c r="L9518" t="s">
        <v>91</v>
      </c>
      <c r="M9518" t="s">
        <v>38</v>
      </c>
      <c r="N9518" t="s">
        <v>39</v>
      </c>
      <c r="O9518">
        <v>371</v>
      </c>
      <c r="P9518" s="9">
        <v>11.68</v>
      </c>
      <c r="Q9518" t="s">
        <v>40</v>
      </c>
      <c r="R9518">
        <v>57285</v>
      </c>
      <c r="S9518" s="9">
        <v>31.76</v>
      </c>
      <c r="T9518" s="26">
        <v>4.6900000000000004</v>
      </c>
      <c r="U9518" s="8">
        <v>148.94999999999999</v>
      </c>
      <c r="V9518" t="s">
        <v>14633</v>
      </c>
      <c r="W9518" t="s">
        <v>2276</v>
      </c>
      <c r="X9518" t="s">
        <v>42</v>
      </c>
      <c r="Y9518" t="s">
        <v>2277</v>
      </c>
      <c r="AA9518" s="1">
        <f t="shared" si="877"/>
        <v>46130</v>
      </c>
      <c r="AB9518" s="2">
        <f t="shared" si="878"/>
        <v>4</v>
      </c>
      <c r="AC9518" s="2">
        <f t="shared" si="879"/>
        <v>2026</v>
      </c>
      <c r="AD9518" s="2" t="str">
        <f>IFERROR(VLOOKUP(A9518,'Aux Área'!$A$4:$B$123,2,0),"-")</f>
        <v>INSPEÇÃO</v>
      </c>
    </row>
    <row r="9519" spans="1:30" x14ac:dyDescent="0.3">
      <c r="A9519" t="s">
        <v>2643</v>
      </c>
      <c r="B9519" t="s">
        <v>2307</v>
      </c>
      <c r="C9519" t="s">
        <v>14634</v>
      </c>
      <c r="D9519" t="s">
        <v>14284</v>
      </c>
      <c r="E9519" t="s">
        <v>14285</v>
      </c>
      <c r="F9519" t="s">
        <v>2646</v>
      </c>
      <c r="G9519" t="s">
        <v>1300</v>
      </c>
      <c r="H9519" t="s">
        <v>1301</v>
      </c>
      <c r="I9519" t="s">
        <v>37</v>
      </c>
      <c r="J9519" t="s">
        <v>122</v>
      </c>
      <c r="K9519" t="s">
        <v>123</v>
      </c>
      <c r="L9519" t="s">
        <v>124</v>
      </c>
      <c r="M9519" t="s">
        <v>38</v>
      </c>
      <c r="N9519" t="s">
        <v>39</v>
      </c>
      <c r="O9519">
        <v>416</v>
      </c>
      <c r="P9519" s="9">
        <v>10.16</v>
      </c>
      <c r="Q9519" t="s">
        <v>40</v>
      </c>
      <c r="R9519">
        <v>158938</v>
      </c>
      <c r="S9519" s="9">
        <v>40.94</v>
      </c>
      <c r="T9519" s="26">
        <v>4.99</v>
      </c>
      <c r="U9519" s="8">
        <v>204.29</v>
      </c>
      <c r="V9519" t="s">
        <v>246</v>
      </c>
      <c r="W9519" t="s">
        <v>2276</v>
      </c>
      <c r="X9519" t="s">
        <v>42</v>
      </c>
      <c r="Y9519" t="s">
        <v>2277</v>
      </c>
      <c r="AA9519" s="1">
        <f t="shared" si="877"/>
        <v>46130</v>
      </c>
      <c r="AB9519" s="2">
        <f t="shared" si="878"/>
        <v>4</v>
      </c>
      <c r="AC9519" s="2">
        <f t="shared" si="879"/>
        <v>2026</v>
      </c>
      <c r="AD9519" s="2" t="str">
        <f>IFERROR(VLOOKUP(A9519,'Aux Área'!$A$4:$B$123,2,0),"-")</f>
        <v>INSPEÇÃO</v>
      </c>
    </row>
    <row r="9520" spans="1:30" x14ac:dyDescent="0.3">
      <c r="A9520" t="s">
        <v>44</v>
      </c>
      <c r="B9520" t="s">
        <v>478</v>
      </c>
      <c r="C9520" t="s">
        <v>14635</v>
      </c>
      <c r="D9520" t="s">
        <v>3197</v>
      </c>
      <c r="E9520" t="s">
        <v>3198</v>
      </c>
      <c r="F9520" t="s">
        <v>45</v>
      </c>
      <c r="G9520" t="s">
        <v>35</v>
      </c>
      <c r="H9520" t="s">
        <v>36</v>
      </c>
      <c r="I9520" t="s">
        <v>37</v>
      </c>
      <c r="J9520" t="s">
        <v>356</v>
      </c>
      <c r="K9520" t="s">
        <v>357</v>
      </c>
      <c r="L9520" t="s">
        <v>124</v>
      </c>
      <c r="M9520" t="s">
        <v>38</v>
      </c>
      <c r="N9520" t="s">
        <v>39</v>
      </c>
      <c r="O9520">
        <v>312</v>
      </c>
      <c r="P9520" s="9">
        <v>11.17</v>
      </c>
      <c r="Q9520" t="s">
        <v>40</v>
      </c>
      <c r="R9520">
        <v>29894</v>
      </c>
      <c r="S9520" s="9">
        <v>27.92</v>
      </c>
      <c r="T9520" s="26">
        <v>4.79</v>
      </c>
      <c r="U9520" s="8">
        <v>133.74</v>
      </c>
      <c r="V9520" t="s">
        <v>14636</v>
      </c>
      <c r="W9520" t="s">
        <v>2007</v>
      </c>
      <c r="X9520" t="s">
        <v>42</v>
      </c>
      <c r="Y9520" t="s">
        <v>1740</v>
      </c>
      <c r="AA9520" s="1">
        <f t="shared" ref="AA9520:AA9583" si="880">IFERROR(DATEVALUE(C9520),"-")</f>
        <v>46130</v>
      </c>
      <c r="AB9520" s="2">
        <f t="shared" ref="AB9520:AB9583" si="881">IFERROR(MONTH(AA9520),"-")</f>
        <v>4</v>
      </c>
      <c r="AC9520" s="2">
        <f t="shared" ref="AC9520:AC9583" si="882">IFERROR(YEAR(AA9520),"-")</f>
        <v>2026</v>
      </c>
      <c r="AD9520" s="2" t="str">
        <f>IFERROR(VLOOKUP(A9520,'Aux Área'!$A$4:$B$123,2,0),"-")</f>
        <v>OPERAÇÃO</v>
      </c>
    </row>
    <row r="9521" spans="1:30" x14ac:dyDescent="0.3">
      <c r="A9521" t="s">
        <v>2181</v>
      </c>
      <c r="B9521" t="s">
        <v>4595</v>
      </c>
      <c r="C9521" t="s">
        <v>14637</v>
      </c>
      <c r="D9521" t="s">
        <v>3303</v>
      </c>
      <c r="E9521" t="s">
        <v>3304</v>
      </c>
      <c r="F9521" t="s">
        <v>2184</v>
      </c>
      <c r="G9521" t="s">
        <v>1135</v>
      </c>
      <c r="H9521" t="s">
        <v>2185</v>
      </c>
      <c r="I9521" t="s">
        <v>2186</v>
      </c>
      <c r="J9521" t="s">
        <v>1122</v>
      </c>
      <c r="K9521" t="s">
        <v>1123</v>
      </c>
      <c r="L9521" t="s">
        <v>110</v>
      </c>
      <c r="M9521" t="s">
        <v>38</v>
      </c>
      <c r="N9521" t="s">
        <v>668</v>
      </c>
      <c r="O9521">
        <v>616</v>
      </c>
      <c r="P9521" s="9">
        <v>13.6</v>
      </c>
      <c r="Q9521" t="s">
        <v>40</v>
      </c>
      <c r="R9521">
        <v>177065</v>
      </c>
      <c r="S9521" s="9">
        <v>45.3</v>
      </c>
      <c r="T9521" s="26">
        <v>6.79</v>
      </c>
      <c r="U9521" s="8">
        <v>307.58</v>
      </c>
      <c r="V9521" t="s">
        <v>41</v>
      </c>
      <c r="W9521" t="s">
        <v>2007</v>
      </c>
      <c r="X9521" t="s">
        <v>42</v>
      </c>
      <c r="Y9521" t="s">
        <v>12261</v>
      </c>
      <c r="AA9521" s="1">
        <f t="shared" si="880"/>
        <v>46130</v>
      </c>
      <c r="AB9521" s="2">
        <f t="shared" si="881"/>
        <v>4</v>
      </c>
      <c r="AC9521" s="2">
        <f t="shared" si="882"/>
        <v>2026</v>
      </c>
      <c r="AD9521" s="2" t="str">
        <f>IFERROR(VLOOKUP(A9521,'Aux Área'!$A$4:$B$123,2,0),"-")</f>
        <v>INSPEÇÃO</v>
      </c>
    </row>
    <row r="9522" spans="1:30" x14ac:dyDescent="0.3">
      <c r="A9522" t="s">
        <v>2679</v>
      </c>
      <c r="B9522" t="s">
        <v>2680</v>
      </c>
      <c r="C9522" t="s">
        <v>14638</v>
      </c>
      <c r="D9522" t="s">
        <v>1297</v>
      </c>
      <c r="E9522" t="s">
        <v>2221</v>
      </c>
      <c r="F9522" t="s">
        <v>2682</v>
      </c>
      <c r="G9522" t="s">
        <v>659</v>
      </c>
      <c r="H9522" t="s">
        <v>1996</v>
      </c>
      <c r="I9522" t="s">
        <v>1997</v>
      </c>
      <c r="J9522" t="s">
        <v>231</v>
      </c>
      <c r="K9522" t="s">
        <v>232</v>
      </c>
      <c r="L9522" t="s">
        <v>217</v>
      </c>
      <c r="M9522" t="s">
        <v>38</v>
      </c>
      <c r="N9522" t="s">
        <v>668</v>
      </c>
      <c r="O9522">
        <v>437</v>
      </c>
      <c r="P9522" s="9">
        <v>7.08</v>
      </c>
      <c r="Q9522" t="s">
        <v>40</v>
      </c>
      <c r="R9522">
        <v>25164</v>
      </c>
      <c r="S9522" s="9">
        <v>61.7</v>
      </c>
      <c r="T9522" s="26">
        <v>7.2910000000000004</v>
      </c>
      <c r="U9522" s="8">
        <v>449.83</v>
      </c>
      <c r="V9522" t="s">
        <v>14639</v>
      </c>
      <c r="W9522" t="s">
        <v>1985</v>
      </c>
      <c r="X9522" t="s">
        <v>42</v>
      </c>
      <c r="Y9522" t="s">
        <v>1986</v>
      </c>
      <c r="AA9522" s="1">
        <f t="shared" si="880"/>
        <v>46130</v>
      </c>
      <c r="AB9522" s="2">
        <f t="shared" si="881"/>
        <v>4</v>
      </c>
      <c r="AC9522" s="2">
        <f t="shared" si="882"/>
        <v>2026</v>
      </c>
      <c r="AD9522" s="2" t="str">
        <f>IFERROR(VLOOKUP(A9522,'Aux Área'!$A$4:$B$123,2,0),"-")</f>
        <v>PESADOS</v>
      </c>
    </row>
    <row r="9523" spans="1:30" x14ac:dyDescent="0.3">
      <c r="A9523" t="s">
        <v>2679</v>
      </c>
      <c r="C9523" t="s">
        <v>14638</v>
      </c>
      <c r="F9523" t="s">
        <v>2682</v>
      </c>
      <c r="K9523" t="s">
        <v>232</v>
      </c>
      <c r="N9523" t="s">
        <v>15690</v>
      </c>
      <c r="O9523" t="s">
        <v>15244</v>
      </c>
      <c r="P9523" s="9" t="s">
        <v>15244</v>
      </c>
      <c r="Q9523" t="s">
        <v>40</v>
      </c>
      <c r="R9523" t="s">
        <v>15244</v>
      </c>
      <c r="S9523">
        <v>3.72</v>
      </c>
      <c r="U9523" s="8">
        <v>12.29</v>
      </c>
      <c r="AA9523" s="1">
        <f t="shared" si="880"/>
        <v>46130</v>
      </c>
      <c r="AB9523" s="2">
        <f t="shared" si="881"/>
        <v>4</v>
      </c>
      <c r="AC9523" s="2">
        <f t="shared" si="882"/>
        <v>2026</v>
      </c>
      <c r="AD9523" s="2" t="str">
        <f>IFERROR(VLOOKUP(A9523,'Aux Área'!$A$4:$B$123,2,0),"-")</f>
        <v>PESADOS</v>
      </c>
    </row>
    <row r="9524" spans="1:30" x14ac:dyDescent="0.3">
      <c r="A9524" t="s">
        <v>12958</v>
      </c>
      <c r="B9524" t="s">
        <v>14624</v>
      </c>
      <c r="C9524" t="s">
        <v>14640</v>
      </c>
      <c r="D9524" t="s">
        <v>3208</v>
      </c>
      <c r="E9524" t="s">
        <v>3209</v>
      </c>
      <c r="F9524" t="s">
        <v>12960</v>
      </c>
      <c r="G9524" t="s">
        <v>1135</v>
      </c>
      <c r="H9524" t="s">
        <v>1301</v>
      </c>
      <c r="I9524" t="s">
        <v>839</v>
      </c>
      <c r="J9524" t="s">
        <v>169</v>
      </c>
      <c r="K9524" t="s">
        <v>170</v>
      </c>
      <c r="L9524" t="s">
        <v>124</v>
      </c>
      <c r="M9524" t="s">
        <v>38</v>
      </c>
      <c r="N9524" t="s">
        <v>39</v>
      </c>
      <c r="O9524">
        <v>384</v>
      </c>
      <c r="P9524" s="9">
        <v>9.7799999999999994</v>
      </c>
      <c r="Q9524" t="s">
        <v>40</v>
      </c>
      <c r="R9524">
        <v>176322</v>
      </c>
      <c r="S9524" s="9">
        <v>39.28</v>
      </c>
      <c r="T9524" s="26">
        <v>4.5890000000000004</v>
      </c>
      <c r="U9524" s="8">
        <v>180.25</v>
      </c>
      <c r="V9524" t="s">
        <v>41</v>
      </c>
      <c r="W9524" t="s">
        <v>2276</v>
      </c>
      <c r="X9524" t="s">
        <v>42</v>
      </c>
      <c r="Y9524" t="s">
        <v>12261</v>
      </c>
      <c r="AA9524" s="1">
        <f t="shared" si="880"/>
        <v>46130</v>
      </c>
      <c r="AB9524" s="2">
        <f t="shared" si="881"/>
        <v>4</v>
      </c>
      <c r="AC9524" s="2">
        <f t="shared" si="882"/>
        <v>2026</v>
      </c>
      <c r="AD9524" s="2" t="str">
        <f>IFERROR(VLOOKUP(A9524,'Aux Área'!$A$4:$B$123,2,0),"-")</f>
        <v>INSPEÇÃO</v>
      </c>
    </row>
    <row r="9525" spans="1:30" x14ac:dyDescent="0.3">
      <c r="A9525" t="s">
        <v>3092</v>
      </c>
      <c r="B9525" t="s">
        <v>4774</v>
      </c>
      <c r="C9525" t="s">
        <v>14641</v>
      </c>
      <c r="D9525" t="s">
        <v>9771</v>
      </c>
      <c r="E9525" t="s">
        <v>9666</v>
      </c>
      <c r="F9525" t="s">
        <v>3594</v>
      </c>
      <c r="G9525" t="s">
        <v>1135</v>
      </c>
      <c r="H9525" t="s">
        <v>2275</v>
      </c>
      <c r="I9525" t="s">
        <v>1497</v>
      </c>
      <c r="J9525" t="s">
        <v>188</v>
      </c>
      <c r="K9525" t="s">
        <v>189</v>
      </c>
      <c r="L9525" t="s">
        <v>190</v>
      </c>
      <c r="M9525" t="s">
        <v>38</v>
      </c>
      <c r="N9525" t="s">
        <v>39</v>
      </c>
      <c r="O9525">
        <v>493</v>
      </c>
      <c r="P9525" s="9">
        <v>11.59</v>
      </c>
      <c r="Q9525" t="s">
        <v>40</v>
      </c>
      <c r="R9525">
        <v>145223</v>
      </c>
      <c r="S9525" s="9">
        <v>42.54</v>
      </c>
      <c r="T9525" s="26">
        <v>4.8899999999999997</v>
      </c>
      <c r="U9525" s="8">
        <v>208.02</v>
      </c>
      <c r="V9525" t="s">
        <v>112</v>
      </c>
      <c r="W9525" t="s">
        <v>2276</v>
      </c>
      <c r="X9525" t="s">
        <v>42</v>
      </c>
      <c r="Y9525" t="s">
        <v>2277</v>
      </c>
      <c r="AA9525" s="1">
        <f t="shared" si="880"/>
        <v>46130</v>
      </c>
      <c r="AB9525" s="2">
        <f t="shared" si="881"/>
        <v>4</v>
      </c>
      <c r="AC9525" s="2">
        <f t="shared" si="882"/>
        <v>2026</v>
      </c>
      <c r="AD9525" s="2" t="str">
        <f>IFERROR(VLOOKUP(A9525,'Aux Área'!$A$4:$B$123,2,0),"-")</f>
        <v>INSPEÇÃO</v>
      </c>
    </row>
    <row r="9526" spans="1:30" x14ac:dyDescent="0.3">
      <c r="A9526" t="s">
        <v>1987</v>
      </c>
      <c r="B9526" t="s">
        <v>1988</v>
      </c>
      <c r="C9526" t="s">
        <v>14642</v>
      </c>
      <c r="D9526" t="s">
        <v>1297</v>
      </c>
      <c r="E9526" t="s">
        <v>2221</v>
      </c>
      <c r="F9526" t="s">
        <v>1990</v>
      </c>
      <c r="G9526" t="s">
        <v>1495</v>
      </c>
      <c r="H9526" t="s">
        <v>2020</v>
      </c>
      <c r="I9526" t="s">
        <v>2021</v>
      </c>
      <c r="J9526" t="s">
        <v>275</v>
      </c>
      <c r="K9526" t="s">
        <v>276</v>
      </c>
      <c r="L9526" t="s">
        <v>124</v>
      </c>
      <c r="M9526" t="s">
        <v>38</v>
      </c>
      <c r="N9526" t="s">
        <v>668</v>
      </c>
      <c r="O9526">
        <v>1003</v>
      </c>
      <c r="P9526" s="9">
        <v>2.39</v>
      </c>
      <c r="Q9526" t="s">
        <v>40</v>
      </c>
      <c r="R9526" s="2">
        <v>12909</v>
      </c>
      <c r="S9526" s="9">
        <v>420</v>
      </c>
      <c r="T9526" s="26">
        <v>7.49</v>
      </c>
      <c r="U9526" s="8">
        <v>3145.8</v>
      </c>
      <c r="V9526" t="s">
        <v>14643</v>
      </c>
      <c r="W9526" t="s">
        <v>1985</v>
      </c>
      <c r="X9526" t="s">
        <v>42</v>
      </c>
      <c r="Y9526" t="s">
        <v>1986</v>
      </c>
      <c r="AA9526" s="1">
        <f t="shared" si="880"/>
        <v>46130</v>
      </c>
      <c r="AB9526" s="2">
        <f t="shared" si="881"/>
        <v>4</v>
      </c>
      <c r="AC9526" s="2">
        <f t="shared" si="882"/>
        <v>2026</v>
      </c>
      <c r="AD9526" s="2" t="str">
        <f>IFERROR(VLOOKUP(A9526,'Aux Área'!$A$4:$B$123,2,0),"-")</f>
        <v>PESADOS</v>
      </c>
    </row>
    <row r="9527" spans="1:30" x14ac:dyDescent="0.3">
      <c r="A9527" t="s">
        <v>1987</v>
      </c>
      <c r="C9527" t="s">
        <v>15858</v>
      </c>
      <c r="F9527" t="s">
        <v>1990</v>
      </c>
      <c r="K9527" t="s">
        <v>276</v>
      </c>
      <c r="N9527" t="s">
        <v>15690</v>
      </c>
      <c r="O9527" t="s">
        <v>15244</v>
      </c>
      <c r="P9527" s="9" t="s">
        <v>15244</v>
      </c>
      <c r="Q9527" t="s">
        <v>40</v>
      </c>
      <c r="R9527" t="s">
        <v>15244</v>
      </c>
      <c r="S9527">
        <v>25.99</v>
      </c>
      <c r="U9527" s="8">
        <v>98.52</v>
      </c>
      <c r="AA9527" s="1">
        <f t="shared" si="880"/>
        <v>46130</v>
      </c>
      <c r="AB9527" s="2">
        <f t="shared" si="881"/>
        <v>4</v>
      </c>
      <c r="AC9527" s="2">
        <f t="shared" si="882"/>
        <v>2026</v>
      </c>
      <c r="AD9527" s="2" t="str">
        <f>IFERROR(VLOOKUP(A9527,'Aux Área'!$A$4:$B$123,2,0),"-")</f>
        <v>PESADOS</v>
      </c>
    </row>
    <row r="9528" spans="1:30" x14ac:dyDescent="0.3">
      <c r="A9528" t="s">
        <v>2691</v>
      </c>
      <c r="B9528" t="s">
        <v>2692</v>
      </c>
      <c r="C9528" t="s">
        <v>14644</v>
      </c>
      <c r="D9528" t="s">
        <v>2142</v>
      </c>
      <c r="E9528" t="s">
        <v>2143</v>
      </c>
      <c r="F9528" t="s">
        <v>5979</v>
      </c>
      <c r="G9528" t="s">
        <v>1635</v>
      </c>
      <c r="H9528" t="s">
        <v>2635</v>
      </c>
      <c r="I9528" t="s">
        <v>37</v>
      </c>
      <c r="J9528" t="s">
        <v>165</v>
      </c>
      <c r="K9528" t="s">
        <v>166</v>
      </c>
      <c r="L9528" t="s">
        <v>167</v>
      </c>
      <c r="M9528" t="s">
        <v>38</v>
      </c>
      <c r="N9528" t="s">
        <v>39</v>
      </c>
      <c r="O9528">
        <v>151</v>
      </c>
      <c r="P9528" s="9">
        <v>5.72</v>
      </c>
      <c r="Q9528" t="s">
        <v>40</v>
      </c>
      <c r="R9528">
        <v>28877</v>
      </c>
      <c r="S9528" s="9">
        <v>26.41</v>
      </c>
      <c r="T9528" s="26">
        <v>4.9909999999999997</v>
      </c>
      <c r="U9528" s="8">
        <v>131.80000000000001</v>
      </c>
      <c r="V9528" t="s">
        <v>112</v>
      </c>
      <c r="W9528" t="s">
        <v>2007</v>
      </c>
      <c r="X9528" t="s">
        <v>42</v>
      </c>
      <c r="Y9528" t="s">
        <v>1740</v>
      </c>
      <c r="AA9528" s="1">
        <f t="shared" si="880"/>
        <v>46130</v>
      </c>
      <c r="AB9528" s="2">
        <f t="shared" si="881"/>
        <v>4</v>
      </c>
      <c r="AC9528" s="2">
        <f t="shared" si="882"/>
        <v>2026</v>
      </c>
      <c r="AD9528" s="2" t="str">
        <f>IFERROR(VLOOKUP(A9528,'Aux Área'!$A$4:$B$123,2,0),"-")</f>
        <v>TI</v>
      </c>
    </row>
    <row r="9529" spans="1:30" x14ac:dyDescent="0.3">
      <c r="A9529" t="s">
        <v>2282</v>
      </c>
      <c r="B9529" t="s">
        <v>4679</v>
      </c>
      <c r="C9529" t="s">
        <v>14645</v>
      </c>
      <c r="D9529" t="s">
        <v>11924</v>
      </c>
      <c r="E9529" t="s">
        <v>11925</v>
      </c>
      <c r="F9529" t="s">
        <v>2285</v>
      </c>
      <c r="G9529" t="s">
        <v>1135</v>
      </c>
      <c r="H9529" t="s">
        <v>2275</v>
      </c>
      <c r="I9529" t="s">
        <v>1497</v>
      </c>
      <c r="J9529" t="s">
        <v>165</v>
      </c>
      <c r="K9529" t="s">
        <v>166</v>
      </c>
      <c r="L9529" t="s">
        <v>167</v>
      </c>
      <c r="M9529" t="s">
        <v>38</v>
      </c>
      <c r="N9529" t="s">
        <v>39</v>
      </c>
      <c r="O9529" s="2">
        <v>161</v>
      </c>
      <c r="P9529" s="24">
        <v>10.029999999999999</v>
      </c>
      <c r="Q9529" t="s">
        <v>40</v>
      </c>
      <c r="R9529">
        <v>142258</v>
      </c>
      <c r="S9529" s="9">
        <v>16.05</v>
      </c>
      <c r="T9529" s="26">
        <v>4.99</v>
      </c>
      <c r="U9529" s="8">
        <v>80.09</v>
      </c>
      <c r="V9529" t="s">
        <v>112</v>
      </c>
      <c r="W9529" t="s">
        <v>2276</v>
      </c>
      <c r="X9529" t="s">
        <v>42</v>
      </c>
      <c r="Y9529" t="s">
        <v>2277</v>
      </c>
      <c r="AA9529" s="1">
        <f t="shared" si="880"/>
        <v>46130</v>
      </c>
      <c r="AB9529" s="2">
        <f t="shared" si="881"/>
        <v>4</v>
      </c>
      <c r="AC9529" s="2">
        <f t="shared" si="882"/>
        <v>2026</v>
      </c>
      <c r="AD9529" s="2" t="str">
        <f>IFERROR(VLOOKUP(A9529,'Aux Área'!$A$4:$B$123,2,0),"-")</f>
        <v>INSPEÇÃO</v>
      </c>
    </row>
    <row r="9530" spans="1:30" x14ac:dyDescent="0.3">
      <c r="A9530" t="s">
        <v>2638</v>
      </c>
      <c r="B9530" t="s">
        <v>4593</v>
      </c>
      <c r="C9530" t="s">
        <v>14646</v>
      </c>
      <c r="D9530" t="s">
        <v>10306</v>
      </c>
      <c r="E9530" t="s">
        <v>9673</v>
      </c>
      <c r="F9530" t="s">
        <v>2641</v>
      </c>
      <c r="G9530" t="s">
        <v>1135</v>
      </c>
      <c r="H9530" t="s">
        <v>2275</v>
      </c>
      <c r="I9530" t="s">
        <v>1497</v>
      </c>
      <c r="J9530" t="s">
        <v>275</v>
      </c>
      <c r="K9530" t="s">
        <v>276</v>
      </c>
      <c r="L9530" t="s">
        <v>124</v>
      </c>
      <c r="M9530" t="s">
        <v>38</v>
      </c>
      <c r="N9530" t="s">
        <v>39</v>
      </c>
      <c r="O9530">
        <v>389</v>
      </c>
      <c r="P9530" s="9">
        <v>10.23</v>
      </c>
      <c r="Q9530" t="s">
        <v>40</v>
      </c>
      <c r="R9530">
        <v>151462</v>
      </c>
      <c r="S9530" s="9">
        <v>38.020000000000003</v>
      </c>
      <c r="T9530" s="26">
        <v>4.79</v>
      </c>
      <c r="U9530" s="8">
        <v>182.12</v>
      </c>
      <c r="V9530" t="s">
        <v>14647</v>
      </c>
      <c r="W9530" t="s">
        <v>2276</v>
      </c>
      <c r="X9530" t="s">
        <v>42</v>
      </c>
      <c r="Y9530" t="s">
        <v>2277</v>
      </c>
      <c r="AA9530" s="1">
        <f t="shared" si="880"/>
        <v>46130</v>
      </c>
      <c r="AB9530" s="2">
        <f t="shared" si="881"/>
        <v>4</v>
      </c>
      <c r="AC9530" s="2">
        <f t="shared" si="882"/>
        <v>2026</v>
      </c>
      <c r="AD9530" s="2" t="str">
        <f>IFERROR(VLOOKUP(A9530,'Aux Área'!$A$4:$B$123,2,0),"-")</f>
        <v>INSPEÇÃO</v>
      </c>
    </row>
    <row r="9531" spans="1:30" x14ac:dyDescent="0.3">
      <c r="A9531" t="s">
        <v>2574</v>
      </c>
      <c r="B9531" t="s">
        <v>2575</v>
      </c>
      <c r="C9531" t="s">
        <v>14648</v>
      </c>
      <c r="D9531" t="s">
        <v>3768</v>
      </c>
      <c r="E9531" t="s">
        <v>3769</v>
      </c>
      <c r="F9531" t="s">
        <v>2577</v>
      </c>
      <c r="G9531" t="s">
        <v>659</v>
      </c>
      <c r="H9531" t="s">
        <v>2215</v>
      </c>
      <c r="I9531" t="s">
        <v>667</v>
      </c>
      <c r="J9531" t="s">
        <v>370</v>
      </c>
      <c r="K9531" t="s">
        <v>371</v>
      </c>
      <c r="L9531" t="s">
        <v>124</v>
      </c>
      <c r="M9531" t="s">
        <v>38</v>
      </c>
      <c r="N9531" t="s">
        <v>668</v>
      </c>
      <c r="O9531">
        <v>202</v>
      </c>
      <c r="P9531" s="9">
        <v>5.12</v>
      </c>
      <c r="Q9531" t="s">
        <v>40</v>
      </c>
      <c r="R9531">
        <v>11626</v>
      </c>
      <c r="S9531" s="9">
        <v>39.479999999999997</v>
      </c>
      <c r="T9531" s="26">
        <v>7.59</v>
      </c>
      <c r="U9531" s="8">
        <v>299.64999999999998</v>
      </c>
      <c r="V9531" t="s">
        <v>14649</v>
      </c>
      <c r="W9531" t="s">
        <v>2007</v>
      </c>
      <c r="X9531" t="s">
        <v>42</v>
      </c>
      <c r="Y9531" t="s">
        <v>1740</v>
      </c>
      <c r="AA9531" s="1">
        <f t="shared" si="880"/>
        <v>46130</v>
      </c>
      <c r="AB9531" s="2">
        <f t="shared" si="881"/>
        <v>4</v>
      </c>
      <c r="AC9531" s="2">
        <f t="shared" si="882"/>
        <v>2026</v>
      </c>
      <c r="AD9531" s="2" t="str">
        <f>IFERROR(VLOOKUP(A9531,'Aux Área'!$A$4:$B$123,2,0),"-")</f>
        <v>APH</v>
      </c>
    </row>
    <row r="9532" spans="1:30" x14ac:dyDescent="0.3">
      <c r="A9532" t="s">
        <v>66</v>
      </c>
      <c r="B9532" t="s">
        <v>464</v>
      </c>
      <c r="C9532" t="s">
        <v>14650</v>
      </c>
      <c r="D9532" t="s">
        <v>11653</v>
      </c>
      <c r="E9532" t="s">
        <v>11654</v>
      </c>
      <c r="F9532" t="s">
        <v>67</v>
      </c>
      <c r="G9532" t="s">
        <v>35</v>
      </c>
      <c r="H9532" t="s">
        <v>36</v>
      </c>
      <c r="I9532" t="s">
        <v>37</v>
      </c>
      <c r="J9532" t="s">
        <v>13472</v>
      </c>
      <c r="K9532" t="s">
        <v>13473</v>
      </c>
      <c r="L9532" t="s">
        <v>84</v>
      </c>
      <c r="M9532" t="s">
        <v>38</v>
      </c>
      <c r="N9532" t="s">
        <v>39</v>
      </c>
      <c r="O9532">
        <v>225</v>
      </c>
      <c r="P9532" s="9">
        <v>9.1300000000000008</v>
      </c>
      <c r="Q9532" t="s">
        <v>40</v>
      </c>
      <c r="R9532">
        <v>26459</v>
      </c>
      <c r="S9532" s="9">
        <v>24.64</v>
      </c>
      <c r="T9532" s="26">
        <v>5.24</v>
      </c>
      <c r="U9532" s="8">
        <v>129.11000000000001</v>
      </c>
      <c r="V9532" t="s">
        <v>112</v>
      </c>
      <c r="W9532" t="s">
        <v>2007</v>
      </c>
      <c r="X9532" t="s">
        <v>42</v>
      </c>
      <c r="Y9532" t="s">
        <v>1740</v>
      </c>
      <c r="AA9532" s="1">
        <f t="shared" si="880"/>
        <v>46130</v>
      </c>
      <c r="AB9532" s="2">
        <f t="shared" si="881"/>
        <v>4</v>
      </c>
      <c r="AC9532" s="2">
        <f t="shared" si="882"/>
        <v>2026</v>
      </c>
      <c r="AD9532" s="2" t="str">
        <f>IFERROR(VLOOKUP(A9532,'Aux Área'!$A$4:$B$123,2,0),"-")</f>
        <v>OPERAÇÃO</v>
      </c>
    </row>
    <row r="9533" spans="1:30" x14ac:dyDescent="0.3">
      <c r="A9533" t="s">
        <v>5620</v>
      </c>
      <c r="B9533" t="s">
        <v>9277</v>
      </c>
      <c r="C9533" t="s">
        <v>14651</v>
      </c>
      <c r="D9533" t="s">
        <v>3246</v>
      </c>
      <c r="E9533" t="s">
        <v>3247</v>
      </c>
      <c r="F9533" t="s">
        <v>6208</v>
      </c>
      <c r="G9533" t="s">
        <v>1135</v>
      </c>
      <c r="H9533" t="s">
        <v>5545</v>
      </c>
      <c r="I9533" t="s">
        <v>839</v>
      </c>
      <c r="J9533" t="s">
        <v>285</v>
      </c>
      <c r="K9533" t="s">
        <v>286</v>
      </c>
      <c r="L9533" t="s">
        <v>91</v>
      </c>
      <c r="M9533" t="s">
        <v>38</v>
      </c>
      <c r="N9533" t="s">
        <v>39</v>
      </c>
      <c r="O9533">
        <v>244</v>
      </c>
      <c r="P9533" s="9">
        <v>10</v>
      </c>
      <c r="Q9533" t="s">
        <v>40</v>
      </c>
      <c r="R9533">
        <v>45496</v>
      </c>
      <c r="S9533" s="9">
        <v>24.41</v>
      </c>
      <c r="T9533" s="26">
        <v>5.1609999999999996</v>
      </c>
      <c r="U9533" s="8">
        <v>125.97</v>
      </c>
      <c r="V9533" t="s">
        <v>14652</v>
      </c>
      <c r="W9533" t="s">
        <v>2276</v>
      </c>
      <c r="X9533" t="s">
        <v>42</v>
      </c>
      <c r="Y9533" t="s">
        <v>2277</v>
      </c>
      <c r="AA9533" s="1">
        <f t="shared" si="880"/>
        <v>46130</v>
      </c>
      <c r="AB9533" s="2">
        <f t="shared" si="881"/>
        <v>4</v>
      </c>
      <c r="AC9533" s="2">
        <f t="shared" si="882"/>
        <v>2026</v>
      </c>
      <c r="AD9533" s="2" t="str">
        <f>IFERROR(VLOOKUP(A9533,'Aux Área'!$A$4:$B$123,2,0),"-")</f>
        <v>INSPEÇÃO</v>
      </c>
    </row>
    <row r="9534" spans="1:30" x14ac:dyDescent="0.3">
      <c r="A9534" t="s">
        <v>58</v>
      </c>
      <c r="B9534" t="s">
        <v>250</v>
      </c>
      <c r="C9534" t="s">
        <v>14653</v>
      </c>
      <c r="D9534" t="s">
        <v>87</v>
      </c>
      <c r="E9534" t="s">
        <v>88</v>
      </c>
      <c r="F9534" t="s">
        <v>59</v>
      </c>
      <c r="G9534" t="s">
        <v>35</v>
      </c>
      <c r="H9534" t="s">
        <v>36</v>
      </c>
      <c r="I9534" t="s">
        <v>37</v>
      </c>
      <c r="J9534" t="s">
        <v>285</v>
      </c>
      <c r="K9534" t="s">
        <v>286</v>
      </c>
      <c r="L9534" t="s">
        <v>91</v>
      </c>
      <c r="M9534" t="s">
        <v>38</v>
      </c>
      <c r="N9534" t="s">
        <v>39</v>
      </c>
      <c r="O9534">
        <v>242</v>
      </c>
      <c r="P9534" s="9">
        <v>8.69</v>
      </c>
      <c r="Q9534" t="s">
        <v>40</v>
      </c>
      <c r="R9534">
        <v>97429</v>
      </c>
      <c r="S9534" s="9">
        <v>27.85</v>
      </c>
      <c r="T9534" s="26">
        <v>5.16</v>
      </c>
      <c r="U9534" s="8">
        <v>143.71</v>
      </c>
      <c r="V9534" t="s">
        <v>14654</v>
      </c>
      <c r="W9534" t="s">
        <v>2007</v>
      </c>
      <c r="X9534" t="s">
        <v>42</v>
      </c>
      <c r="Y9534" t="s">
        <v>1740</v>
      </c>
      <c r="AA9534" s="1">
        <f t="shared" si="880"/>
        <v>46130</v>
      </c>
      <c r="AB9534" s="2">
        <f t="shared" si="881"/>
        <v>4</v>
      </c>
      <c r="AC9534" s="2">
        <f t="shared" si="882"/>
        <v>2026</v>
      </c>
      <c r="AD9534" s="2" t="str">
        <f>IFERROR(VLOOKUP(A9534,'Aux Área'!$A$4:$B$123,2,0),"-")</f>
        <v>CONSERVA</v>
      </c>
    </row>
    <row r="9535" spans="1:30" x14ac:dyDescent="0.3">
      <c r="A9535" t="s">
        <v>46</v>
      </c>
      <c r="B9535" t="s">
        <v>458</v>
      </c>
      <c r="C9535" t="s">
        <v>14655</v>
      </c>
      <c r="D9535" t="s">
        <v>729</v>
      </c>
      <c r="E9535" t="s">
        <v>730</v>
      </c>
      <c r="F9535" t="s">
        <v>5185</v>
      </c>
      <c r="G9535" t="s">
        <v>35</v>
      </c>
      <c r="H9535" t="s">
        <v>36</v>
      </c>
      <c r="I9535" t="s">
        <v>37</v>
      </c>
      <c r="J9535" t="s">
        <v>1268</v>
      </c>
      <c r="K9535" t="s">
        <v>1269</v>
      </c>
      <c r="L9535" t="s">
        <v>84</v>
      </c>
      <c r="M9535" t="s">
        <v>38</v>
      </c>
      <c r="N9535" t="s">
        <v>39</v>
      </c>
      <c r="O9535" s="2">
        <v>302</v>
      </c>
      <c r="P9535" s="24">
        <v>7.62</v>
      </c>
      <c r="Q9535" t="s">
        <v>40</v>
      </c>
      <c r="R9535">
        <v>36571</v>
      </c>
      <c r="S9535" s="9">
        <v>39.64</v>
      </c>
      <c r="T9535" s="26">
        <v>5.74</v>
      </c>
      <c r="U9535" s="8">
        <v>227.53</v>
      </c>
      <c r="V9535" t="s">
        <v>41</v>
      </c>
      <c r="W9535" t="s">
        <v>2007</v>
      </c>
      <c r="X9535" t="s">
        <v>42</v>
      </c>
      <c r="Y9535" t="s">
        <v>1740</v>
      </c>
      <c r="AA9535" s="1">
        <f t="shared" si="880"/>
        <v>46130</v>
      </c>
      <c r="AB9535" s="2">
        <f t="shared" si="881"/>
        <v>4</v>
      </c>
      <c r="AC9535" s="2">
        <f t="shared" si="882"/>
        <v>2026</v>
      </c>
      <c r="AD9535" s="2" t="str">
        <f>IFERROR(VLOOKUP(A9535,'Aux Área'!$A$4:$B$123,2,0),"-")</f>
        <v>FACILITIES</v>
      </c>
    </row>
    <row r="9536" spans="1:30" x14ac:dyDescent="0.3">
      <c r="A9536" t="s">
        <v>68</v>
      </c>
      <c r="B9536" t="s">
        <v>296</v>
      </c>
      <c r="C9536" t="s">
        <v>14656</v>
      </c>
      <c r="D9536" t="s">
        <v>1562</v>
      </c>
      <c r="E9536" t="s">
        <v>1563</v>
      </c>
      <c r="F9536" t="s">
        <v>69</v>
      </c>
      <c r="G9536" t="s">
        <v>35</v>
      </c>
      <c r="H9536" t="s">
        <v>36</v>
      </c>
      <c r="I9536" t="s">
        <v>37</v>
      </c>
      <c r="J9536" t="s">
        <v>241</v>
      </c>
      <c r="K9536" t="s">
        <v>242</v>
      </c>
      <c r="L9536" t="s">
        <v>110</v>
      </c>
      <c r="M9536" t="s">
        <v>38</v>
      </c>
      <c r="N9536" t="s">
        <v>39</v>
      </c>
      <c r="O9536">
        <v>384</v>
      </c>
      <c r="P9536" s="9">
        <v>9.92</v>
      </c>
      <c r="Q9536" t="s">
        <v>40</v>
      </c>
      <c r="R9536">
        <v>58566</v>
      </c>
      <c r="S9536" s="9">
        <v>38.71</v>
      </c>
      <c r="T9536" s="26">
        <v>4.6900000000000004</v>
      </c>
      <c r="U9536" s="8">
        <v>181.55</v>
      </c>
      <c r="V9536" t="s">
        <v>41</v>
      </c>
      <c r="W9536" t="s">
        <v>2007</v>
      </c>
      <c r="X9536" t="s">
        <v>42</v>
      </c>
      <c r="Y9536" t="s">
        <v>1740</v>
      </c>
      <c r="AA9536" s="1">
        <f t="shared" si="880"/>
        <v>46130</v>
      </c>
      <c r="AB9536" s="2">
        <f t="shared" si="881"/>
        <v>4</v>
      </c>
      <c r="AC9536" s="2">
        <f t="shared" si="882"/>
        <v>2026</v>
      </c>
      <c r="AD9536" s="2" t="str">
        <f>IFERROR(VLOOKUP(A9536,'Aux Área'!$A$4:$B$123,2,0),"-")</f>
        <v>OPERAÇÃO</v>
      </c>
    </row>
    <row r="9537" spans="1:30" x14ac:dyDescent="0.3">
      <c r="A9537" t="s">
        <v>2632</v>
      </c>
      <c r="B9537" t="s">
        <v>11859</v>
      </c>
      <c r="C9537" t="s">
        <v>14657</v>
      </c>
      <c r="D9537" t="s">
        <v>10329</v>
      </c>
      <c r="E9537" t="s">
        <v>9675</v>
      </c>
      <c r="F9537" t="s">
        <v>3712</v>
      </c>
      <c r="G9537" t="s">
        <v>1300</v>
      </c>
      <c r="H9537" t="s">
        <v>2635</v>
      </c>
      <c r="I9537" t="s">
        <v>37</v>
      </c>
      <c r="J9537" t="s">
        <v>175</v>
      </c>
      <c r="K9537" t="s">
        <v>176</v>
      </c>
      <c r="L9537" t="s">
        <v>177</v>
      </c>
      <c r="M9537" t="s">
        <v>38</v>
      </c>
      <c r="N9537" t="s">
        <v>39</v>
      </c>
      <c r="O9537">
        <v>296</v>
      </c>
      <c r="P9537" s="9">
        <v>9.64</v>
      </c>
      <c r="Q9537" t="s">
        <v>40</v>
      </c>
      <c r="R9537">
        <v>25294</v>
      </c>
      <c r="S9537" s="9">
        <v>30.72</v>
      </c>
      <c r="T9537" s="26">
        <v>4.992</v>
      </c>
      <c r="U9537" s="8">
        <v>153.34</v>
      </c>
      <c r="V9537" t="s">
        <v>14658</v>
      </c>
      <c r="W9537" t="s">
        <v>2007</v>
      </c>
      <c r="X9537" t="s">
        <v>42</v>
      </c>
      <c r="Y9537" t="s">
        <v>1740</v>
      </c>
      <c r="AA9537" s="1">
        <f t="shared" si="880"/>
        <v>46130</v>
      </c>
      <c r="AB9537" s="2">
        <f t="shared" si="881"/>
        <v>4</v>
      </c>
      <c r="AC9537" s="2">
        <f t="shared" si="882"/>
        <v>2026</v>
      </c>
      <c r="AD9537" s="2" t="str">
        <f>IFERROR(VLOOKUP(A9537,'Aux Área'!$A$4:$B$123,2,0),"-")</f>
        <v>TI</v>
      </c>
    </row>
    <row r="9538" spans="1:30" x14ac:dyDescent="0.3">
      <c r="A9538" t="s">
        <v>5543</v>
      </c>
      <c r="B9538" t="s">
        <v>11845</v>
      </c>
      <c r="C9538" t="s">
        <v>14659</v>
      </c>
      <c r="D9538" t="s">
        <v>3410</v>
      </c>
      <c r="E9538" t="s">
        <v>3411</v>
      </c>
      <c r="F9538" t="s">
        <v>6207</v>
      </c>
      <c r="G9538" t="s">
        <v>1135</v>
      </c>
      <c r="H9538" t="s">
        <v>5545</v>
      </c>
      <c r="I9538" t="s">
        <v>839</v>
      </c>
      <c r="J9538" t="s">
        <v>231</v>
      </c>
      <c r="K9538" t="s">
        <v>232</v>
      </c>
      <c r="L9538" t="s">
        <v>217</v>
      </c>
      <c r="M9538" t="s">
        <v>38</v>
      </c>
      <c r="N9538" t="s">
        <v>39</v>
      </c>
      <c r="O9538">
        <v>448</v>
      </c>
      <c r="P9538" s="9">
        <v>8.81</v>
      </c>
      <c r="Q9538" t="s">
        <v>40</v>
      </c>
      <c r="R9538">
        <v>57733</v>
      </c>
      <c r="S9538" s="9">
        <v>50.83</v>
      </c>
      <c r="T9538" s="26">
        <v>4.7910000000000004</v>
      </c>
      <c r="U9538" s="8">
        <v>243.51</v>
      </c>
      <c r="V9538" t="s">
        <v>14660</v>
      </c>
      <c r="W9538" t="s">
        <v>2276</v>
      </c>
      <c r="X9538" t="s">
        <v>42</v>
      </c>
      <c r="Y9538" t="s">
        <v>2277</v>
      </c>
      <c r="AA9538" s="1">
        <f t="shared" si="880"/>
        <v>46130</v>
      </c>
      <c r="AB9538" s="2">
        <f t="shared" si="881"/>
        <v>4</v>
      </c>
      <c r="AC9538" s="2">
        <f t="shared" si="882"/>
        <v>2026</v>
      </c>
      <c r="AD9538" s="2" t="str">
        <f>IFERROR(VLOOKUP(A9538,'Aux Área'!$A$4:$B$123,2,0),"-")</f>
        <v>INSPEÇÃO</v>
      </c>
    </row>
    <row r="9539" spans="1:30" x14ac:dyDescent="0.3">
      <c r="A9539" t="s">
        <v>2189</v>
      </c>
      <c r="B9539" t="s">
        <v>10781</v>
      </c>
      <c r="C9539" t="s">
        <v>14661</v>
      </c>
      <c r="D9539" t="s">
        <v>3310</v>
      </c>
      <c r="E9539" t="s">
        <v>3311</v>
      </c>
      <c r="F9539" t="s">
        <v>2192</v>
      </c>
      <c r="G9539" t="s">
        <v>1135</v>
      </c>
      <c r="H9539" t="s">
        <v>2185</v>
      </c>
      <c r="I9539" t="s">
        <v>2186</v>
      </c>
      <c r="J9539" t="s">
        <v>11506</v>
      </c>
      <c r="K9539" t="s">
        <v>11507</v>
      </c>
      <c r="L9539" t="s">
        <v>84</v>
      </c>
      <c r="M9539" t="s">
        <v>38</v>
      </c>
      <c r="N9539" t="s">
        <v>668</v>
      </c>
      <c r="O9539" s="2">
        <v>700</v>
      </c>
      <c r="P9539" s="24">
        <v>10.61</v>
      </c>
      <c r="Q9539" t="s">
        <v>40</v>
      </c>
      <c r="R9539" s="2">
        <v>76794</v>
      </c>
      <c r="S9539" s="9">
        <v>65.98</v>
      </c>
      <c r="T9539" s="26">
        <v>7.99</v>
      </c>
      <c r="U9539" s="8">
        <v>527.17999999999995</v>
      </c>
      <c r="V9539" t="s">
        <v>41</v>
      </c>
      <c r="W9539" t="s">
        <v>2007</v>
      </c>
      <c r="X9539" t="s">
        <v>42</v>
      </c>
      <c r="Y9539" t="s">
        <v>12261</v>
      </c>
      <c r="AA9539" s="1">
        <f t="shared" si="880"/>
        <v>46130</v>
      </c>
      <c r="AB9539" s="2">
        <f t="shared" si="881"/>
        <v>4</v>
      </c>
      <c r="AC9539" s="2">
        <f t="shared" si="882"/>
        <v>2026</v>
      </c>
      <c r="AD9539" s="2" t="str">
        <f>IFERROR(VLOOKUP(A9539,'Aux Área'!$A$4:$B$123,2,0),"-")</f>
        <v>INSPEÇÃO</v>
      </c>
    </row>
    <row r="9540" spans="1:30" x14ac:dyDescent="0.3">
      <c r="A9540" t="s">
        <v>68</v>
      </c>
      <c r="B9540" t="s">
        <v>296</v>
      </c>
      <c r="C9540" t="s">
        <v>14662</v>
      </c>
      <c r="D9540" t="s">
        <v>1562</v>
      </c>
      <c r="E9540" t="s">
        <v>1563</v>
      </c>
      <c r="F9540" t="s">
        <v>69</v>
      </c>
      <c r="G9540" t="s">
        <v>35</v>
      </c>
      <c r="H9540" t="s">
        <v>36</v>
      </c>
      <c r="I9540" t="s">
        <v>37</v>
      </c>
      <c r="J9540" t="s">
        <v>231</v>
      </c>
      <c r="K9540" t="s">
        <v>232</v>
      </c>
      <c r="L9540" t="s">
        <v>217</v>
      </c>
      <c r="M9540" t="s">
        <v>38</v>
      </c>
      <c r="N9540" t="s">
        <v>39</v>
      </c>
      <c r="O9540">
        <v>186</v>
      </c>
      <c r="P9540" s="9">
        <v>7.29</v>
      </c>
      <c r="Q9540" t="s">
        <v>40</v>
      </c>
      <c r="R9540">
        <v>58752</v>
      </c>
      <c r="S9540" s="9">
        <v>25.52</v>
      </c>
      <c r="T9540" s="26">
        <v>4.7910000000000004</v>
      </c>
      <c r="U9540" s="8">
        <v>122.26</v>
      </c>
      <c r="V9540" t="s">
        <v>14663</v>
      </c>
      <c r="W9540" t="s">
        <v>2007</v>
      </c>
      <c r="X9540" t="s">
        <v>42</v>
      </c>
      <c r="Y9540" t="s">
        <v>1740</v>
      </c>
      <c r="AA9540" s="1">
        <f t="shared" si="880"/>
        <v>46130</v>
      </c>
      <c r="AB9540" s="2">
        <f t="shared" si="881"/>
        <v>4</v>
      </c>
      <c r="AC9540" s="2">
        <f t="shared" si="882"/>
        <v>2026</v>
      </c>
      <c r="AD9540" s="2" t="str">
        <f>IFERROR(VLOOKUP(A9540,'Aux Área'!$A$4:$B$123,2,0),"-")</f>
        <v>OPERAÇÃO</v>
      </c>
    </row>
    <row r="9541" spans="1:30" x14ac:dyDescent="0.3">
      <c r="A9541" t="s">
        <v>2306</v>
      </c>
      <c r="B9541" t="s">
        <v>4613</v>
      </c>
      <c r="C9541" t="s">
        <v>14664</v>
      </c>
      <c r="D9541" t="s">
        <v>3428</v>
      </c>
      <c r="E9541" t="s">
        <v>3429</v>
      </c>
      <c r="F9541" t="s">
        <v>2309</v>
      </c>
      <c r="G9541" t="s">
        <v>1135</v>
      </c>
      <c r="H9541" t="s">
        <v>2275</v>
      </c>
      <c r="I9541" t="s">
        <v>1497</v>
      </c>
      <c r="J9541" t="s">
        <v>1665</v>
      </c>
      <c r="K9541" t="s">
        <v>1666</v>
      </c>
      <c r="L9541" t="s">
        <v>301</v>
      </c>
      <c r="M9541" t="s">
        <v>38</v>
      </c>
      <c r="N9541" t="s">
        <v>39</v>
      </c>
      <c r="O9541">
        <v>411</v>
      </c>
      <c r="P9541" s="9">
        <v>8.58</v>
      </c>
      <c r="Q9541" t="s">
        <v>40</v>
      </c>
      <c r="R9541">
        <v>163751</v>
      </c>
      <c r="S9541" s="9">
        <v>47.92</v>
      </c>
      <c r="T9541" s="26">
        <v>4.6900000000000004</v>
      </c>
      <c r="U9541" s="8">
        <v>224.74</v>
      </c>
      <c r="V9541" t="s">
        <v>14665</v>
      </c>
      <c r="W9541" t="s">
        <v>2276</v>
      </c>
      <c r="X9541" t="s">
        <v>42</v>
      </c>
      <c r="Y9541" t="s">
        <v>2277</v>
      </c>
      <c r="AA9541" s="1">
        <f t="shared" si="880"/>
        <v>46130</v>
      </c>
      <c r="AB9541" s="2">
        <f t="shared" si="881"/>
        <v>4</v>
      </c>
      <c r="AC9541" s="2">
        <f t="shared" si="882"/>
        <v>2026</v>
      </c>
      <c r="AD9541" s="2" t="str">
        <f>IFERROR(VLOOKUP(A9541,'Aux Área'!$A$4:$B$123,2,0),"-")</f>
        <v>INSPEÇÃO</v>
      </c>
    </row>
    <row r="9542" spans="1:30" x14ac:dyDescent="0.3">
      <c r="A9542" t="s">
        <v>62</v>
      </c>
      <c r="B9542" t="s">
        <v>1455</v>
      </c>
      <c r="C9542" t="s">
        <v>14666</v>
      </c>
      <c r="D9542" t="s">
        <v>158</v>
      </c>
      <c r="E9542" t="s">
        <v>159</v>
      </c>
      <c r="F9542" t="s">
        <v>63</v>
      </c>
      <c r="G9542" t="s">
        <v>35</v>
      </c>
      <c r="H9542" t="s">
        <v>36</v>
      </c>
      <c r="I9542" t="s">
        <v>37</v>
      </c>
      <c r="J9542" t="s">
        <v>169</v>
      </c>
      <c r="K9542" t="s">
        <v>170</v>
      </c>
      <c r="L9542" t="s">
        <v>124</v>
      </c>
      <c r="M9542" t="s">
        <v>38</v>
      </c>
      <c r="N9542" t="s">
        <v>39</v>
      </c>
      <c r="O9542">
        <v>253</v>
      </c>
      <c r="P9542" s="9">
        <v>7.37</v>
      </c>
      <c r="Q9542" t="s">
        <v>40</v>
      </c>
      <c r="R9542">
        <v>77419</v>
      </c>
      <c r="S9542" s="9">
        <v>34.33</v>
      </c>
      <c r="T9542" s="26">
        <v>4.59</v>
      </c>
      <c r="U9542" s="8">
        <v>157.58000000000001</v>
      </c>
      <c r="V9542" t="s">
        <v>41</v>
      </c>
      <c r="W9542" t="s">
        <v>2007</v>
      </c>
      <c r="X9542" t="s">
        <v>42</v>
      </c>
      <c r="Y9542" t="s">
        <v>1740</v>
      </c>
      <c r="AA9542" s="1">
        <f t="shared" si="880"/>
        <v>46130</v>
      </c>
      <c r="AB9542" s="2">
        <f t="shared" si="881"/>
        <v>4</v>
      </c>
      <c r="AC9542" s="2">
        <f t="shared" si="882"/>
        <v>2026</v>
      </c>
      <c r="AD9542" s="2" t="str">
        <f>IFERROR(VLOOKUP(A9542,'Aux Área'!$A$4:$B$123,2,0),"-")</f>
        <v>CONSERVA</v>
      </c>
    </row>
    <row r="9543" spans="1:30" x14ac:dyDescent="0.3">
      <c r="A9543" t="s">
        <v>2347</v>
      </c>
      <c r="B9543" t="s">
        <v>2348</v>
      </c>
      <c r="C9543" t="s">
        <v>14667</v>
      </c>
      <c r="D9543" t="s">
        <v>4085</v>
      </c>
      <c r="E9543" t="s">
        <v>4086</v>
      </c>
      <c r="F9543" t="s">
        <v>2350</v>
      </c>
      <c r="G9543" t="s">
        <v>659</v>
      </c>
      <c r="H9543" t="s">
        <v>1996</v>
      </c>
      <c r="I9543" t="s">
        <v>1997</v>
      </c>
      <c r="J9543" t="s">
        <v>492</v>
      </c>
      <c r="K9543" t="s">
        <v>493</v>
      </c>
      <c r="L9543" t="s">
        <v>110</v>
      </c>
      <c r="M9543" t="s">
        <v>38</v>
      </c>
      <c r="N9543" t="s">
        <v>668</v>
      </c>
      <c r="O9543">
        <v>202</v>
      </c>
      <c r="P9543" s="9">
        <v>6.56</v>
      </c>
      <c r="Q9543" t="s">
        <v>40</v>
      </c>
      <c r="R9543">
        <v>45282</v>
      </c>
      <c r="S9543" s="9">
        <v>30.78</v>
      </c>
      <c r="T9543" s="26">
        <v>6.89</v>
      </c>
      <c r="U9543" s="8">
        <v>212.07</v>
      </c>
      <c r="V9543" t="s">
        <v>41</v>
      </c>
      <c r="W9543" t="s">
        <v>1985</v>
      </c>
      <c r="X9543" t="s">
        <v>42</v>
      </c>
      <c r="Y9543" t="s">
        <v>1986</v>
      </c>
      <c r="AA9543" s="1">
        <f t="shared" si="880"/>
        <v>46130</v>
      </c>
      <c r="AB9543" s="2">
        <f t="shared" si="881"/>
        <v>4</v>
      </c>
      <c r="AC9543" s="2">
        <f t="shared" si="882"/>
        <v>2026</v>
      </c>
      <c r="AD9543" s="2" t="str">
        <f>IFERROR(VLOOKUP(A9543,'Aux Área'!$A$4:$B$123,2,0),"-")</f>
        <v>PESADOS</v>
      </c>
    </row>
    <row r="9544" spans="1:30" x14ac:dyDescent="0.3">
      <c r="A9544" t="s">
        <v>2347</v>
      </c>
      <c r="C9544" t="s">
        <v>15864</v>
      </c>
      <c r="F9544" t="s">
        <v>2350</v>
      </c>
      <c r="K9544" t="s">
        <v>493</v>
      </c>
      <c r="N9544" t="s">
        <v>15690</v>
      </c>
      <c r="O9544" t="s">
        <v>15244</v>
      </c>
      <c r="P9544" s="9" t="s">
        <v>15244</v>
      </c>
      <c r="Q9544" t="s">
        <v>40</v>
      </c>
      <c r="R9544" t="s">
        <v>15244</v>
      </c>
      <c r="S9544">
        <v>5</v>
      </c>
      <c r="U9544" s="8">
        <v>23.95</v>
      </c>
      <c r="AA9544" s="1">
        <f t="shared" si="880"/>
        <v>46130</v>
      </c>
      <c r="AB9544" s="2">
        <f t="shared" si="881"/>
        <v>4</v>
      </c>
      <c r="AC9544" s="2">
        <f t="shared" si="882"/>
        <v>2026</v>
      </c>
      <c r="AD9544" s="2" t="str">
        <f>IFERROR(VLOOKUP(A9544,'Aux Área'!$A$4:$B$123,2,0),"-")</f>
        <v>PESADOS</v>
      </c>
    </row>
    <row r="9545" spans="1:30" x14ac:dyDescent="0.3">
      <c r="A9545" t="s">
        <v>2282</v>
      </c>
      <c r="B9545" t="s">
        <v>4679</v>
      </c>
      <c r="C9545" t="s">
        <v>14668</v>
      </c>
      <c r="D9545" t="s">
        <v>11924</v>
      </c>
      <c r="E9545" t="s">
        <v>11925</v>
      </c>
      <c r="F9545" t="s">
        <v>2285</v>
      </c>
      <c r="G9545" t="s">
        <v>1135</v>
      </c>
      <c r="H9545" t="s">
        <v>2275</v>
      </c>
      <c r="I9545" t="s">
        <v>1497</v>
      </c>
      <c r="J9545" t="s">
        <v>165</v>
      </c>
      <c r="K9545" t="s">
        <v>166</v>
      </c>
      <c r="L9545" t="s">
        <v>167</v>
      </c>
      <c r="M9545" t="s">
        <v>38</v>
      </c>
      <c r="N9545" t="s">
        <v>39</v>
      </c>
      <c r="O9545">
        <v>237</v>
      </c>
      <c r="P9545" s="9">
        <v>7.88</v>
      </c>
      <c r="Q9545" t="s">
        <v>40</v>
      </c>
      <c r="R9545">
        <v>142495</v>
      </c>
      <c r="S9545" s="9">
        <v>30.06</v>
      </c>
      <c r="T9545" s="26">
        <v>4.9909999999999997</v>
      </c>
      <c r="U9545" s="8">
        <v>150.03</v>
      </c>
      <c r="V9545" t="s">
        <v>41</v>
      </c>
      <c r="W9545" t="s">
        <v>2276</v>
      </c>
      <c r="X9545" t="s">
        <v>42</v>
      </c>
      <c r="Y9545" t="s">
        <v>2277</v>
      </c>
      <c r="AA9545" s="1">
        <f t="shared" si="880"/>
        <v>46130</v>
      </c>
      <c r="AB9545" s="2">
        <f t="shared" si="881"/>
        <v>4</v>
      </c>
      <c r="AC9545" s="2">
        <f t="shared" si="882"/>
        <v>2026</v>
      </c>
      <c r="AD9545" s="2" t="str">
        <f>IFERROR(VLOOKUP(A9545,'Aux Área'!$A$4:$B$123,2,0),"-")</f>
        <v>INSPEÇÃO</v>
      </c>
    </row>
    <row r="9546" spans="1:30" x14ac:dyDescent="0.3">
      <c r="A9546" t="s">
        <v>58</v>
      </c>
      <c r="B9546" t="s">
        <v>250</v>
      </c>
      <c r="C9546" t="s">
        <v>14669</v>
      </c>
      <c r="D9546" t="s">
        <v>87</v>
      </c>
      <c r="E9546" t="s">
        <v>88</v>
      </c>
      <c r="F9546" t="s">
        <v>59</v>
      </c>
      <c r="G9546" t="s">
        <v>35</v>
      </c>
      <c r="H9546" t="s">
        <v>36</v>
      </c>
      <c r="I9546" t="s">
        <v>37</v>
      </c>
      <c r="J9546" t="s">
        <v>356</v>
      </c>
      <c r="K9546" t="s">
        <v>357</v>
      </c>
      <c r="L9546" t="s">
        <v>124</v>
      </c>
      <c r="M9546" t="s">
        <v>38</v>
      </c>
      <c r="N9546" t="s">
        <v>39</v>
      </c>
      <c r="O9546">
        <v>173</v>
      </c>
      <c r="P9546" s="9">
        <v>7.14</v>
      </c>
      <c r="Q9546" t="s">
        <v>40</v>
      </c>
      <c r="R9546">
        <v>97602</v>
      </c>
      <c r="S9546" s="9">
        <v>24.24</v>
      </c>
      <c r="T9546" s="26">
        <v>4.79</v>
      </c>
      <c r="U9546" s="8">
        <v>116.12</v>
      </c>
      <c r="V9546" t="s">
        <v>14670</v>
      </c>
      <c r="W9546" t="s">
        <v>2007</v>
      </c>
      <c r="X9546" t="s">
        <v>42</v>
      </c>
      <c r="Y9546" t="s">
        <v>1740</v>
      </c>
      <c r="AA9546" s="1">
        <f t="shared" si="880"/>
        <v>46130</v>
      </c>
      <c r="AB9546" s="2">
        <f t="shared" si="881"/>
        <v>4</v>
      </c>
      <c r="AC9546" s="2">
        <f t="shared" si="882"/>
        <v>2026</v>
      </c>
      <c r="AD9546" s="2" t="str">
        <f>IFERROR(VLOOKUP(A9546,'Aux Área'!$A$4:$B$123,2,0),"-")</f>
        <v>CONSERVA</v>
      </c>
    </row>
    <row r="9547" spans="1:30" x14ac:dyDescent="0.3">
      <c r="A9547" t="s">
        <v>3092</v>
      </c>
      <c r="B9547" t="s">
        <v>4774</v>
      </c>
      <c r="C9547" t="s">
        <v>14671</v>
      </c>
      <c r="D9547" t="s">
        <v>3135</v>
      </c>
      <c r="E9547" t="s">
        <v>3136</v>
      </c>
      <c r="F9547" t="s">
        <v>3594</v>
      </c>
      <c r="G9547" t="s">
        <v>1135</v>
      </c>
      <c r="H9547" t="s">
        <v>2275</v>
      </c>
      <c r="I9547" t="s">
        <v>1497</v>
      </c>
      <c r="J9547" t="s">
        <v>231</v>
      </c>
      <c r="K9547" t="s">
        <v>232</v>
      </c>
      <c r="L9547" t="s">
        <v>217</v>
      </c>
      <c r="M9547" t="s">
        <v>38</v>
      </c>
      <c r="N9547" t="s">
        <v>39</v>
      </c>
      <c r="O9547" s="2">
        <v>447</v>
      </c>
      <c r="P9547" s="24">
        <v>10.11</v>
      </c>
      <c r="Q9547" t="s">
        <v>40</v>
      </c>
      <c r="R9547" s="2">
        <v>145670</v>
      </c>
      <c r="S9547" s="9">
        <v>44.23</v>
      </c>
      <c r="T9547" s="26">
        <v>4.7910000000000004</v>
      </c>
      <c r="U9547" s="8">
        <v>211.89</v>
      </c>
      <c r="V9547" t="s">
        <v>14672</v>
      </c>
      <c r="W9547" t="s">
        <v>2276</v>
      </c>
      <c r="X9547" t="s">
        <v>42</v>
      </c>
      <c r="Y9547" t="s">
        <v>2277</v>
      </c>
      <c r="AA9547" s="1">
        <f t="shared" si="880"/>
        <v>46130</v>
      </c>
      <c r="AB9547" s="2">
        <f t="shared" si="881"/>
        <v>4</v>
      </c>
      <c r="AC9547" s="2">
        <f t="shared" si="882"/>
        <v>2026</v>
      </c>
      <c r="AD9547" s="2" t="str">
        <f>IFERROR(VLOOKUP(A9547,'Aux Área'!$A$4:$B$123,2,0),"-")</f>
        <v>INSPEÇÃO</v>
      </c>
    </row>
    <row r="9548" spans="1:30" x14ac:dyDescent="0.3">
      <c r="A9548" t="s">
        <v>1999</v>
      </c>
      <c r="B9548" t="s">
        <v>3016</v>
      </c>
      <c r="C9548" t="s">
        <v>14673</v>
      </c>
      <c r="D9548" t="s">
        <v>6928</v>
      </c>
      <c r="E9548" t="s">
        <v>6929</v>
      </c>
      <c r="F9548" t="s">
        <v>2002</v>
      </c>
      <c r="G9548" t="s">
        <v>659</v>
      </c>
      <c r="H9548" t="s">
        <v>2003</v>
      </c>
      <c r="I9548" t="s">
        <v>667</v>
      </c>
      <c r="J9548" t="s">
        <v>172</v>
      </c>
      <c r="K9548" t="s">
        <v>173</v>
      </c>
      <c r="L9548" t="s">
        <v>124</v>
      </c>
      <c r="M9548" t="s">
        <v>38</v>
      </c>
      <c r="N9548" t="s">
        <v>668</v>
      </c>
      <c r="O9548">
        <v>366</v>
      </c>
      <c r="P9548" s="9">
        <v>4.5199999999999996</v>
      </c>
      <c r="Q9548" t="s">
        <v>40</v>
      </c>
      <c r="R9548">
        <v>29402</v>
      </c>
      <c r="S9548" s="9">
        <v>80.89</v>
      </c>
      <c r="T9548" s="26">
        <v>7.09</v>
      </c>
      <c r="U9548" s="8">
        <v>573.52</v>
      </c>
      <c r="V9548" t="s">
        <v>14674</v>
      </c>
      <c r="W9548" t="s">
        <v>1985</v>
      </c>
      <c r="X9548" t="s">
        <v>42</v>
      </c>
      <c r="Y9548" t="s">
        <v>1986</v>
      </c>
      <c r="AA9548" s="1">
        <f t="shared" si="880"/>
        <v>46130</v>
      </c>
      <c r="AB9548" s="2">
        <f t="shared" si="881"/>
        <v>4</v>
      </c>
      <c r="AC9548" s="2">
        <f t="shared" si="882"/>
        <v>2026</v>
      </c>
      <c r="AD9548" s="2" t="str">
        <f>IFERROR(VLOOKUP(A9548,'Aux Área'!$A$4:$B$123,2,0),"-")</f>
        <v>PESADOS</v>
      </c>
    </row>
    <row r="9549" spans="1:30" x14ac:dyDescent="0.3">
      <c r="A9549" t="s">
        <v>56</v>
      </c>
      <c r="B9549" t="s">
        <v>266</v>
      </c>
      <c r="C9549" t="s">
        <v>14675</v>
      </c>
      <c r="D9549" t="s">
        <v>120</v>
      </c>
      <c r="E9549" t="s">
        <v>121</v>
      </c>
      <c r="F9549" t="s">
        <v>57</v>
      </c>
      <c r="G9549" t="s">
        <v>35</v>
      </c>
      <c r="H9549" t="s">
        <v>36</v>
      </c>
      <c r="I9549" t="s">
        <v>37</v>
      </c>
      <c r="J9549" t="s">
        <v>248</v>
      </c>
      <c r="K9549" t="s">
        <v>249</v>
      </c>
      <c r="L9549" t="s">
        <v>207</v>
      </c>
      <c r="M9549" t="s">
        <v>38</v>
      </c>
      <c r="N9549" t="s">
        <v>39</v>
      </c>
      <c r="O9549">
        <v>317</v>
      </c>
      <c r="P9549" s="9">
        <v>8.5500000000000007</v>
      </c>
      <c r="Q9549" t="s">
        <v>40</v>
      </c>
      <c r="R9549">
        <v>63700</v>
      </c>
      <c r="S9549" s="9">
        <v>37.06</v>
      </c>
      <c r="T9549" s="26">
        <v>5.0910000000000002</v>
      </c>
      <c r="U9549" s="8">
        <v>188.67</v>
      </c>
      <c r="V9549" t="s">
        <v>112</v>
      </c>
      <c r="W9549" t="s">
        <v>2007</v>
      </c>
      <c r="X9549" t="s">
        <v>42</v>
      </c>
      <c r="Y9549" t="s">
        <v>1740</v>
      </c>
      <c r="AA9549" s="1">
        <f t="shared" si="880"/>
        <v>46130</v>
      </c>
      <c r="AB9549" s="2">
        <f t="shared" si="881"/>
        <v>4</v>
      </c>
      <c r="AC9549" s="2">
        <f t="shared" si="882"/>
        <v>2026</v>
      </c>
      <c r="AD9549" s="2" t="str">
        <f>IFERROR(VLOOKUP(A9549,'Aux Área'!$A$4:$B$123,2,0),"-")</f>
        <v>CONSERVA</v>
      </c>
    </row>
    <row r="9550" spans="1:30" x14ac:dyDescent="0.3">
      <c r="A9550" t="s">
        <v>2260</v>
      </c>
      <c r="B9550" t="s">
        <v>113</v>
      </c>
      <c r="C9550" t="s">
        <v>14676</v>
      </c>
      <c r="D9550" t="s">
        <v>4423</v>
      </c>
      <c r="E9550" t="s">
        <v>4424</v>
      </c>
      <c r="F9550" t="s">
        <v>2262</v>
      </c>
      <c r="G9550" t="s">
        <v>35</v>
      </c>
      <c r="H9550" t="s">
        <v>2263</v>
      </c>
      <c r="I9550" t="s">
        <v>2186</v>
      </c>
      <c r="J9550" t="s">
        <v>409</v>
      </c>
      <c r="K9550" t="s">
        <v>410</v>
      </c>
      <c r="L9550" t="s">
        <v>141</v>
      </c>
      <c r="M9550" t="s">
        <v>38</v>
      </c>
      <c r="N9550" t="s">
        <v>668</v>
      </c>
      <c r="O9550">
        <v>640</v>
      </c>
      <c r="P9550" s="9">
        <v>10.82</v>
      </c>
      <c r="Q9550" t="s">
        <v>40</v>
      </c>
      <c r="R9550">
        <v>143229</v>
      </c>
      <c r="S9550" s="9">
        <v>59.14</v>
      </c>
      <c r="T9550" s="26">
        <v>7.59</v>
      </c>
      <c r="U9550" s="8">
        <v>448.87</v>
      </c>
      <c r="V9550" t="s">
        <v>14677</v>
      </c>
      <c r="W9550" t="s">
        <v>2007</v>
      </c>
      <c r="X9550" t="s">
        <v>42</v>
      </c>
      <c r="Y9550" t="s">
        <v>1740</v>
      </c>
      <c r="AA9550" s="1">
        <f t="shared" si="880"/>
        <v>46130</v>
      </c>
      <c r="AB9550" s="2">
        <f t="shared" si="881"/>
        <v>4</v>
      </c>
      <c r="AC9550" s="2">
        <f t="shared" si="882"/>
        <v>2026</v>
      </c>
      <c r="AD9550" s="2" t="str">
        <f>IFERROR(VLOOKUP(A9550,'Aux Área'!$A$4:$B$123,2,0),"-")</f>
        <v>INSPEÇÃO</v>
      </c>
    </row>
    <row r="9551" spans="1:30" x14ac:dyDescent="0.3">
      <c r="A9551" t="s">
        <v>66</v>
      </c>
      <c r="B9551" t="s">
        <v>464</v>
      </c>
      <c r="C9551" t="s">
        <v>14678</v>
      </c>
      <c r="D9551" t="s">
        <v>11653</v>
      </c>
      <c r="E9551" t="s">
        <v>11654</v>
      </c>
      <c r="F9551" t="s">
        <v>67</v>
      </c>
      <c r="G9551" t="s">
        <v>35</v>
      </c>
      <c r="H9551" t="s">
        <v>36</v>
      </c>
      <c r="I9551" t="s">
        <v>37</v>
      </c>
      <c r="J9551" t="s">
        <v>9882</v>
      </c>
      <c r="K9551" t="s">
        <v>2711</v>
      </c>
      <c r="L9551" t="s">
        <v>124</v>
      </c>
      <c r="M9551" t="s">
        <v>38</v>
      </c>
      <c r="N9551" t="s">
        <v>39</v>
      </c>
      <c r="O9551">
        <v>282</v>
      </c>
      <c r="P9551" s="9">
        <v>10.19</v>
      </c>
      <c r="Q9551" t="s">
        <v>40</v>
      </c>
      <c r="R9551">
        <v>26741</v>
      </c>
      <c r="S9551" s="9">
        <v>27.68</v>
      </c>
      <c r="T9551" s="26">
        <v>4.59</v>
      </c>
      <c r="U9551" s="8">
        <v>127.05</v>
      </c>
      <c r="V9551" t="s">
        <v>41</v>
      </c>
      <c r="W9551" t="s">
        <v>2007</v>
      </c>
      <c r="X9551" t="s">
        <v>42</v>
      </c>
      <c r="Y9551" t="s">
        <v>1740</v>
      </c>
      <c r="AA9551" s="1">
        <f t="shared" si="880"/>
        <v>46130</v>
      </c>
      <c r="AB9551" s="2">
        <f t="shared" si="881"/>
        <v>4</v>
      </c>
      <c r="AC9551" s="2">
        <f t="shared" si="882"/>
        <v>2026</v>
      </c>
      <c r="AD9551" s="2" t="str">
        <f>IFERROR(VLOOKUP(A9551,'Aux Área'!$A$4:$B$123,2,0),"-")</f>
        <v>OPERAÇÃO</v>
      </c>
    </row>
    <row r="9552" spans="1:30" x14ac:dyDescent="0.3">
      <c r="A9552" t="s">
        <v>2181</v>
      </c>
      <c r="B9552" t="s">
        <v>4595</v>
      </c>
      <c r="C9552" t="s">
        <v>14679</v>
      </c>
      <c r="D9552" t="s">
        <v>3107</v>
      </c>
      <c r="E9552" t="s">
        <v>3108</v>
      </c>
      <c r="F9552" t="s">
        <v>2184</v>
      </c>
      <c r="G9552" t="s">
        <v>1135</v>
      </c>
      <c r="H9552" t="s">
        <v>2185</v>
      </c>
      <c r="I9552" t="s">
        <v>2186</v>
      </c>
      <c r="J9552" t="s">
        <v>237</v>
      </c>
      <c r="K9552" t="s">
        <v>238</v>
      </c>
      <c r="L9552" t="s">
        <v>110</v>
      </c>
      <c r="M9552" t="s">
        <v>38</v>
      </c>
      <c r="N9552" t="s">
        <v>668</v>
      </c>
      <c r="O9552">
        <v>750</v>
      </c>
      <c r="P9552" s="9">
        <v>15.25</v>
      </c>
      <c r="Q9552" t="s">
        <v>40</v>
      </c>
      <c r="R9552">
        <v>177815</v>
      </c>
      <c r="S9552" s="9">
        <v>49.17</v>
      </c>
      <c r="T9552" s="26">
        <v>7.29</v>
      </c>
      <c r="U9552" s="8">
        <v>358.45</v>
      </c>
      <c r="V9552" t="s">
        <v>41</v>
      </c>
      <c r="W9552" t="s">
        <v>2007</v>
      </c>
      <c r="X9552" t="s">
        <v>42</v>
      </c>
      <c r="Y9552" t="s">
        <v>12261</v>
      </c>
      <c r="AA9552" s="1">
        <f t="shared" si="880"/>
        <v>46130</v>
      </c>
      <c r="AB9552" s="2">
        <f t="shared" si="881"/>
        <v>4</v>
      </c>
      <c r="AC9552" s="2">
        <f t="shared" si="882"/>
        <v>2026</v>
      </c>
      <c r="AD9552" s="2" t="str">
        <f>IFERROR(VLOOKUP(A9552,'Aux Área'!$A$4:$B$123,2,0),"-")</f>
        <v>INSPEÇÃO</v>
      </c>
    </row>
    <row r="9553" spans="1:30" x14ac:dyDescent="0.3">
      <c r="A9553" t="s">
        <v>12958</v>
      </c>
      <c r="B9553" t="s">
        <v>14624</v>
      </c>
      <c r="C9553" t="s">
        <v>14680</v>
      </c>
      <c r="D9553" t="s">
        <v>3243</v>
      </c>
      <c r="E9553" t="s">
        <v>3244</v>
      </c>
      <c r="F9553" t="s">
        <v>12960</v>
      </c>
      <c r="G9553" t="s">
        <v>1135</v>
      </c>
      <c r="H9553" t="s">
        <v>1301</v>
      </c>
      <c r="I9553" t="s">
        <v>839</v>
      </c>
      <c r="J9553" t="s">
        <v>169</v>
      </c>
      <c r="K9553" t="s">
        <v>170</v>
      </c>
      <c r="L9553" t="s">
        <v>124</v>
      </c>
      <c r="M9553" t="s">
        <v>38</v>
      </c>
      <c r="N9553" t="s">
        <v>39</v>
      </c>
      <c r="O9553">
        <v>395</v>
      </c>
      <c r="P9553" s="9">
        <v>8.6</v>
      </c>
      <c r="Q9553" t="s">
        <v>40</v>
      </c>
      <c r="R9553">
        <v>176717</v>
      </c>
      <c r="S9553" s="9">
        <v>45.92</v>
      </c>
      <c r="T9553" s="26">
        <v>4.59</v>
      </c>
      <c r="U9553" s="8">
        <v>210.78</v>
      </c>
      <c r="V9553" t="s">
        <v>41</v>
      </c>
      <c r="W9553" t="s">
        <v>2276</v>
      </c>
      <c r="X9553" t="s">
        <v>42</v>
      </c>
      <c r="Y9553" t="s">
        <v>12261</v>
      </c>
      <c r="AA9553" s="1">
        <f t="shared" si="880"/>
        <v>46130</v>
      </c>
      <c r="AB9553" s="2">
        <f t="shared" si="881"/>
        <v>4</v>
      </c>
      <c r="AC9553" s="2">
        <f t="shared" si="882"/>
        <v>2026</v>
      </c>
      <c r="AD9553" s="2" t="str">
        <f>IFERROR(VLOOKUP(A9553,'Aux Área'!$A$4:$B$123,2,0),"-")</f>
        <v>INSPEÇÃO</v>
      </c>
    </row>
    <row r="9554" spans="1:30" x14ac:dyDescent="0.3">
      <c r="A9554" t="s">
        <v>9674</v>
      </c>
      <c r="B9554" t="s">
        <v>10327</v>
      </c>
      <c r="C9554" t="s">
        <v>14681</v>
      </c>
      <c r="D9554" t="s">
        <v>12389</v>
      </c>
      <c r="E9554" t="s">
        <v>12390</v>
      </c>
      <c r="F9554" t="s">
        <v>15506</v>
      </c>
      <c r="G9554" t="s">
        <v>1300</v>
      </c>
      <c r="H9554" t="s">
        <v>9676</v>
      </c>
      <c r="I9554" t="s">
        <v>37</v>
      </c>
      <c r="J9554" t="s">
        <v>5537</v>
      </c>
      <c r="K9554" t="s">
        <v>5538</v>
      </c>
      <c r="L9554" t="s">
        <v>217</v>
      </c>
      <c r="M9554" t="s">
        <v>38</v>
      </c>
      <c r="N9554" t="s">
        <v>39</v>
      </c>
      <c r="O9554">
        <v>373</v>
      </c>
      <c r="P9554" s="9">
        <v>8.44</v>
      </c>
      <c r="Q9554" t="s">
        <v>40</v>
      </c>
      <c r="R9554">
        <v>58522</v>
      </c>
      <c r="S9554" s="9">
        <v>44.19</v>
      </c>
      <c r="T9554" s="26">
        <v>4.76</v>
      </c>
      <c r="U9554" s="8">
        <v>210.34</v>
      </c>
      <c r="V9554" t="s">
        <v>41</v>
      </c>
      <c r="W9554" t="s">
        <v>2007</v>
      </c>
      <c r="X9554" t="s">
        <v>42</v>
      </c>
      <c r="Y9554" t="s">
        <v>6209</v>
      </c>
      <c r="AA9554" s="1">
        <f t="shared" si="880"/>
        <v>46130</v>
      </c>
      <c r="AB9554" s="2">
        <f t="shared" si="881"/>
        <v>4</v>
      </c>
      <c r="AC9554" s="2">
        <f t="shared" si="882"/>
        <v>2026</v>
      </c>
      <c r="AD9554" s="2" t="str">
        <f>IFERROR(VLOOKUP(A9554,'Aux Área'!$A$4:$B$123,2,0),"-")</f>
        <v>TI</v>
      </c>
    </row>
    <row r="9555" spans="1:30" x14ac:dyDescent="0.3">
      <c r="A9555" t="s">
        <v>5543</v>
      </c>
      <c r="B9555" t="s">
        <v>11845</v>
      </c>
      <c r="C9555" t="s">
        <v>14682</v>
      </c>
      <c r="D9555" t="s">
        <v>13857</v>
      </c>
      <c r="E9555" t="s">
        <v>13858</v>
      </c>
      <c r="F9555" t="s">
        <v>6207</v>
      </c>
      <c r="G9555" t="s">
        <v>1135</v>
      </c>
      <c r="H9555" t="s">
        <v>5545</v>
      </c>
      <c r="I9555" t="s">
        <v>839</v>
      </c>
      <c r="J9555" t="s">
        <v>231</v>
      </c>
      <c r="K9555" t="s">
        <v>232</v>
      </c>
      <c r="L9555" t="s">
        <v>217</v>
      </c>
      <c r="M9555" t="s">
        <v>38</v>
      </c>
      <c r="N9555" t="s">
        <v>39</v>
      </c>
      <c r="O9555">
        <v>217</v>
      </c>
      <c r="P9555" s="9">
        <v>8.52</v>
      </c>
      <c r="Q9555" t="s">
        <v>40</v>
      </c>
      <c r="R9555">
        <v>57950</v>
      </c>
      <c r="S9555" s="9">
        <v>25.47</v>
      </c>
      <c r="T9555" s="26">
        <v>4.79</v>
      </c>
      <c r="U9555" s="8">
        <v>122.01</v>
      </c>
      <c r="V9555" t="s">
        <v>14683</v>
      </c>
      <c r="W9555" t="s">
        <v>2276</v>
      </c>
      <c r="X9555" t="s">
        <v>42</v>
      </c>
      <c r="Y9555" t="s">
        <v>2277</v>
      </c>
      <c r="AA9555" s="1">
        <f t="shared" si="880"/>
        <v>46130</v>
      </c>
      <c r="AB9555" s="2">
        <f t="shared" si="881"/>
        <v>4</v>
      </c>
      <c r="AC9555" s="2">
        <f t="shared" si="882"/>
        <v>2026</v>
      </c>
      <c r="AD9555" s="2" t="str">
        <f>IFERROR(VLOOKUP(A9555,'Aux Área'!$A$4:$B$123,2,0),"-")</f>
        <v>INSPEÇÃO</v>
      </c>
    </row>
    <row r="9556" spans="1:30" x14ac:dyDescent="0.3">
      <c r="A9556" t="s">
        <v>2643</v>
      </c>
      <c r="B9556" t="s">
        <v>2307</v>
      </c>
      <c r="C9556" t="s">
        <v>14684</v>
      </c>
      <c r="D9556" t="s">
        <v>4988</v>
      </c>
      <c r="E9556" t="s">
        <v>4989</v>
      </c>
      <c r="F9556" t="s">
        <v>2646</v>
      </c>
      <c r="G9556" t="s">
        <v>1300</v>
      </c>
      <c r="H9556" t="s">
        <v>1301</v>
      </c>
      <c r="I9556" t="s">
        <v>37</v>
      </c>
      <c r="J9556" t="s">
        <v>370</v>
      </c>
      <c r="K9556" t="s">
        <v>371</v>
      </c>
      <c r="L9556" t="s">
        <v>124</v>
      </c>
      <c r="M9556" t="s">
        <v>38</v>
      </c>
      <c r="N9556" t="s">
        <v>39</v>
      </c>
      <c r="O9556">
        <v>370</v>
      </c>
      <c r="P9556" s="9">
        <v>8.02</v>
      </c>
      <c r="Q9556" t="s">
        <v>40</v>
      </c>
      <c r="R9556">
        <v>159308</v>
      </c>
      <c r="S9556" s="9">
        <v>46.14</v>
      </c>
      <c r="T9556" s="26">
        <v>4.99</v>
      </c>
      <c r="U9556" s="8">
        <v>230.24</v>
      </c>
      <c r="V9556" t="s">
        <v>14685</v>
      </c>
      <c r="W9556" t="s">
        <v>2276</v>
      </c>
      <c r="X9556" t="s">
        <v>42</v>
      </c>
      <c r="Y9556" t="s">
        <v>2277</v>
      </c>
      <c r="AA9556" s="1">
        <f t="shared" si="880"/>
        <v>46130</v>
      </c>
      <c r="AB9556" s="2">
        <f t="shared" si="881"/>
        <v>4</v>
      </c>
      <c r="AC9556" s="2">
        <f t="shared" si="882"/>
        <v>2026</v>
      </c>
      <c r="AD9556" s="2" t="str">
        <f>IFERROR(VLOOKUP(A9556,'Aux Área'!$A$4:$B$123,2,0),"-")</f>
        <v>INSPEÇÃO</v>
      </c>
    </row>
    <row r="9557" spans="1:30" x14ac:dyDescent="0.3">
      <c r="A9557" t="s">
        <v>2691</v>
      </c>
      <c r="B9557" t="s">
        <v>2692</v>
      </c>
      <c r="C9557" t="s">
        <v>14686</v>
      </c>
      <c r="D9557" t="s">
        <v>2142</v>
      </c>
      <c r="E9557" t="s">
        <v>2143</v>
      </c>
      <c r="F9557" t="s">
        <v>5979</v>
      </c>
      <c r="G9557" t="s">
        <v>1635</v>
      </c>
      <c r="H9557" t="s">
        <v>2635</v>
      </c>
      <c r="I9557" t="s">
        <v>37</v>
      </c>
      <c r="J9557" t="s">
        <v>409</v>
      </c>
      <c r="K9557" t="s">
        <v>410</v>
      </c>
      <c r="L9557" t="s">
        <v>141</v>
      </c>
      <c r="M9557" t="s">
        <v>38</v>
      </c>
      <c r="N9557" t="s">
        <v>39</v>
      </c>
      <c r="O9557">
        <v>218</v>
      </c>
      <c r="P9557" s="9">
        <v>6.7</v>
      </c>
      <c r="Q9557" t="s">
        <v>40</v>
      </c>
      <c r="R9557">
        <v>29095</v>
      </c>
      <c r="S9557" s="9">
        <v>32.53</v>
      </c>
      <c r="T9557" s="26">
        <v>5.0789999999999997</v>
      </c>
      <c r="U9557" s="8">
        <v>165.23</v>
      </c>
      <c r="V9557" t="s">
        <v>14687</v>
      </c>
      <c r="W9557" t="s">
        <v>2007</v>
      </c>
      <c r="X9557" t="s">
        <v>42</v>
      </c>
      <c r="Y9557" t="s">
        <v>1740</v>
      </c>
      <c r="AA9557" s="1">
        <f t="shared" si="880"/>
        <v>46130</v>
      </c>
      <c r="AB9557" s="2">
        <f t="shared" si="881"/>
        <v>4</v>
      </c>
      <c r="AC9557" s="2">
        <f t="shared" si="882"/>
        <v>2026</v>
      </c>
      <c r="AD9557" s="2" t="str">
        <f>IFERROR(VLOOKUP(A9557,'Aux Área'!$A$4:$B$123,2,0),"-")</f>
        <v>TI</v>
      </c>
    </row>
    <row r="9558" spans="1:30" x14ac:dyDescent="0.3">
      <c r="A9558" t="s">
        <v>2547</v>
      </c>
      <c r="B9558" t="s">
        <v>2548</v>
      </c>
      <c r="C9558" t="s">
        <v>14688</v>
      </c>
      <c r="D9558" t="s">
        <v>10631</v>
      </c>
      <c r="E9558" t="s">
        <v>10632</v>
      </c>
      <c r="F9558" t="s">
        <v>2550</v>
      </c>
      <c r="G9558" t="s">
        <v>659</v>
      </c>
      <c r="H9558" t="s">
        <v>2215</v>
      </c>
      <c r="I9558" t="s">
        <v>667</v>
      </c>
      <c r="J9558" t="s">
        <v>165</v>
      </c>
      <c r="K9558" t="s">
        <v>166</v>
      </c>
      <c r="L9558" t="s">
        <v>167</v>
      </c>
      <c r="M9558" t="s">
        <v>38</v>
      </c>
      <c r="N9558" t="s">
        <v>668</v>
      </c>
      <c r="O9558">
        <v>219</v>
      </c>
      <c r="P9558" s="9">
        <v>6.99</v>
      </c>
      <c r="Q9558" t="s">
        <v>40</v>
      </c>
      <c r="R9558">
        <v>18038</v>
      </c>
      <c r="S9558" s="9">
        <v>31.31</v>
      </c>
      <c r="T9558" s="26">
        <v>7.992</v>
      </c>
      <c r="U9558" s="8">
        <v>250.22</v>
      </c>
      <c r="V9558" t="s">
        <v>112</v>
      </c>
      <c r="W9558" t="s">
        <v>2007</v>
      </c>
      <c r="X9558" t="s">
        <v>42</v>
      </c>
      <c r="Y9558" t="s">
        <v>1740</v>
      </c>
      <c r="AA9558" s="1">
        <f t="shared" si="880"/>
        <v>46130</v>
      </c>
      <c r="AB9558" s="2">
        <f t="shared" si="881"/>
        <v>4</v>
      </c>
      <c r="AC9558" s="2">
        <f t="shared" si="882"/>
        <v>2026</v>
      </c>
      <c r="AD9558" s="2" t="str">
        <f>IFERROR(VLOOKUP(A9558,'Aux Área'!$A$4:$B$123,2,0),"-")</f>
        <v>APH</v>
      </c>
    </row>
    <row r="9559" spans="1:30" x14ac:dyDescent="0.3">
      <c r="A9559" t="s">
        <v>2306</v>
      </c>
      <c r="B9559" t="s">
        <v>4613</v>
      </c>
      <c r="C9559" t="s">
        <v>14689</v>
      </c>
      <c r="D9559" t="s">
        <v>3212</v>
      </c>
      <c r="E9559" t="s">
        <v>3213</v>
      </c>
      <c r="F9559" t="s">
        <v>2309</v>
      </c>
      <c r="G9559" t="s">
        <v>1135</v>
      </c>
      <c r="H9559" t="s">
        <v>2275</v>
      </c>
      <c r="I9559" t="s">
        <v>1497</v>
      </c>
      <c r="J9559" t="s">
        <v>1665</v>
      </c>
      <c r="K9559" t="s">
        <v>1666</v>
      </c>
      <c r="L9559" t="s">
        <v>301</v>
      </c>
      <c r="M9559" t="s">
        <v>38</v>
      </c>
      <c r="N9559" t="s">
        <v>39</v>
      </c>
      <c r="O9559">
        <v>308</v>
      </c>
      <c r="P9559" s="9">
        <v>8</v>
      </c>
      <c r="Q9559" t="s">
        <v>40</v>
      </c>
      <c r="R9559">
        <v>164059</v>
      </c>
      <c r="S9559" s="9">
        <v>38.520000000000003</v>
      </c>
      <c r="T9559" s="26">
        <v>4.6900000000000004</v>
      </c>
      <c r="U9559" s="8">
        <v>180.66</v>
      </c>
      <c r="V9559" t="s">
        <v>14690</v>
      </c>
      <c r="W9559" t="s">
        <v>2276</v>
      </c>
      <c r="X9559" t="s">
        <v>42</v>
      </c>
      <c r="Y9559" t="s">
        <v>2277</v>
      </c>
      <c r="AA9559" s="1">
        <f t="shared" si="880"/>
        <v>46130</v>
      </c>
      <c r="AB9559" s="2">
        <f t="shared" si="881"/>
        <v>4</v>
      </c>
      <c r="AC9559" s="2">
        <f t="shared" si="882"/>
        <v>2026</v>
      </c>
      <c r="AD9559" s="2" t="str">
        <f>IFERROR(VLOOKUP(A9559,'Aux Área'!$A$4:$B$123,2,0),"-")</f>
        <v>INSPEÇÃO</v>
      </c>
    </row>
    <row r="9560" spans="1:30" x14ac:dyDescent="0.3">
      <c r="A9560" t="s">
        <v>2638</v>
      </c>
      <c r="B9560" t="s">
        <v>4593</v>
      </c>
      <c r="C9560" t="s">
        <v>14691</v>
      </c>
      <c r="D9560" t="s">
        <v>4358</v>
      </c>
      <c r="E9560" t="s">
        <v>4359</v>
      </c>
      <c r="F9560" t="s">
        <v>2641</v>
      </c>
      <c r="G9560" t="s">
        <v>1135</v>
      </c>
      <c r="H9560" t="s">
        <v>2275</v>
      </c>
      <c r="I9560" t="s">
        <v>1497</v>
      </c>
      <c r="J9560" t="s">
        <v>275</v>
      </c>
      <c r="K9560" t="s">
        <v>276</v>
      </c>
      <c r="L9560" t="s">
        <v>124</v>
      </c>
      <c r="M9560" t="s">
        <v>38</v>
      </c>
      <c r="N9560" t="s">
        <v>39</v>
      </c>
      <c r="O9560">
        <v>403</v>
      </c>
      <c r="P9560" s="9">
        <v>8.61</v>
      </c>
      <c r="Q9560" t="s">
        <v>40</v>
      </c>
      <c r="R9560">
        <v>151865</v>
      </c>
      <c r="S9560" s="9">
        <v>46.81</v>
      </c>
      <c r="T9560" s="26">
        <v>4.79</v>
      </c>
      <c r="U9560" s="8">
        <v>224.22</v>
      </c>
      <c r="V9560" t="s">
        <v>14692</v>
      </c>
      <c r="W9560" t="s">
        <v>2276</v>
      </c>
      <c r="X9560" t="s">
        <v>42</v>
      </c>
      <c r="Y9560" t="s">
        <v>2277</v>
      </c>
      <c r="AA9560" s="1">
        <f t="shared" si="880"/>
        <v>46130</v>
      </c>
      <c r="AB9560" s="2">
        <f t="shared" si="881"/>
        <v>4</v>
      </c>
      <c r="AC9560" s="2">
        <f t="shared" si="882"/>
        <v>2026</v>
      </c>
      <c r="AD9560" s="2" t="str">
        <f>IFERROR(VLOOKUP(A9560,'Aux Área'!$A$4:$B$123,2,0),"-")</f>
        <v>INSPEÇÃO</v>
      </c>
    </row>
    <row r="9561" spans="1:30" x14ac:dyDescent="0.3">
      <c r="A9561" t="s">
        <v>3092</v>
      </c>
      <c r="B9561" t="s">
        <v>4774</v>
      </c>
      <c r="C9561" t="s">
        <v>14693</v>
      </c>
      <c r="D9561" t="s">
        <v>9771</v>
      </c>
      <c r="E9561" t="s">
        <v>9666</v>
      </c>
      <c r="F9561" t="s">
        <v>3594</v>
      </c>
      <c r="G9561" t="s">
        <v>1135</v>
      </c>
      <c r="H9561" t="s">
        <v>2275</v>
      </c>
      <c r="I9561" t="s">
        <v>1497</v>
      </c>
      <c r="J9561" t="s">
        <v>231</v>
      </c>
      <c r="K9561" t="s">
        <v>232</v>
      </c>
      <c r="L9561" t="s">
        <v>217</v>
      </c>
      <c r="M9561" t="s">
        <v>38</v>
      </c>
      <c r="N9561" t="s">
        <v>39</v>
      </c>
      <c r="O9561" s="2">
        <v>297</v>
      </c>
      <c r="P9561" s="24">
        <v>10.49</v>
      </c>
      <c r="Q9561" t="s">
        <v>40</v>
      </c>
      <c r="R9561">
        <v>145967</v>
      </c>
      <c r="S9561" s="9">
        <v>28.3</v>
      </c>
      <c r="T9561" s="26">
        <v>4.7919999999999998</v>
      </c>
      <c r="U9561" s="8">
        <v>135.6</v>
      </c>
      <c r="V9561" t="s">
        <v>14694</v>
      </c>
      <c r="W9561" t="s">
        <v>2276</v>
      </c>
      <c r="X9561" t="s">
        <v>42</v>
      </c>
      <c r="Y9561" t="s">
        <v>2277</v>
      </c>
      <c r="AA9561" s="1">
        <f t="shared" si="880"/>
        <v>46130</v>
      </c>
      <c r="AB9561" s="2">
        <f t="shared" si="881"/>
        <v>4</v>
      </c>
      <c r="AC9561" s="2">
        <f t="shared" si="882"/>
        <v>2026</v>
      </c>
      <c r="AD9561" s="2" t="str">
        <f>IFERROR(VLOOKUP(A9561,'Aux Área'!$A$4:$B$123,2,0),"-")</f>
        <v>INSPEÇÃO</v>
      </c>
    </row>
    <row r="9562" spans="1:30" x14ac:dyDescent="0.3">
      <c r="A9562" t="s">
        <v>12958</v>
      </c>
      <c r="B9562" t="s">
        <v>14624</v>
      </c>
      <c r="C9562" t="s">
        <v>14695</v>
      </c>
      <c r="D9562" t="s">
        <v>3208</v>
      </c>
      <c r="E9562" t="s">
        <v>3209</v>
      </c>
      <c r="F9562" t="s">
        <v>12960</v>
      </c>
      <c r="G9562" t="s">
        <v>1135</v>
      </c>
      <c r="H9562" t="s">
        <v>1301</v>
      </c>
      <c r="I9562" t="s">
        <v>839</v>
      </c>
      <c r="J9562" t="s">
        <v>169</v>
      </c>
      <c r="K9562" t="s">
        <v>170</v>
      </c>
      <c r="L9562" t="s">
        <v>124</v>
      </c>
      <c r="M9562" t="s">
        <v>38</v>
      </c>
      <c r="N9562" t="s">
        <v>39</v>
      </c>
      <c r="O9562">
        <v>283</v>
      </c>
      <c r="P9562" s="9">
        <v>9.68</v>
      </c>
      <c r="Q9562" t="s">
        <v>40</v>
      </c>
      <c r="R9562">
        <v>177000</v>
      </c>
      <c r="S9562" s="9">
        <v>29.23</v>
      </c>
      <c r="T9562" s="26">
        <v>4.59</v>
      </c>
      <c r="U9562" s="8">
        <v>134.16999999999999</v>
      </c>
      <c r="V9562" t="s">
        <v>41</v>
      </c>
      <c r="W9562" t="s">
        <v>2276</v>
      </c>
      <c r="X9562" t="s">
        <v>42</v>
      </c>
      <c r="Y9562" t="s">
        <v>12261</v>
      </c>
      <c r="AA9562" s="1">
        <f t="shared" si="880"/>
        <v>46130</v>
      </c>
      <c r="AB9562" s="2">
        <f t="shared" si="881"/>
        <v>4</v>
      </c>
      <c r="AC9562" s="2">
        <f t="shared" si="882"/>
        <v>2026</v>
      </c>
      <c r="AD9562" s="2" t="str">
        <f>IFERROR(VLOOKUP(A9562,'Aux Área'!$A$4:$B$123,2,0),"-")</f>
        <v>INSPEÇÃO</v>
      </c>
    </row>
    <row r="9563" spans="1:30" x14ac:dyDescent="0.3">
      <c r="A9563" t="s">
        <v>2282</v>
      </c>
      <c r="B9563" t="s">
        <v>4679</v>
      </c>
      <c r="C9563" t="s">
        <v>14696</v>
      </c>
      <c r="D9563" t="s">
        <v>12092</v>
      </c>
      <c r="E9563" t="s">
        <v>12093</v>
      </c>
      <c r="F9563" t="s">
        <v>2285</v>
      </c>
      <c r="G9563" t="s">
        <v>1135</v>
      </c>
      <c r="H9563" t="s">
        <v>2275</v>
      </c>
      <c r="I9563" t="s">
        <v>1497</v>
      </c>
      <c r="J9563" t="s">
        <v>1681</v>
      </c>
      <c r="K9563" t="s">
        <v>1682</v>
      </c>
      <c r="L9563" t="s">
        <v>141</v>
      </c>
      <c r="M9563" t="s">
        <v>38</v>
      </c>
      <c r="N9563" t="s">
        <v>39</v>
      </c>
      <c r="O9563">
        <v>359</v>
      </c>
      <c r="P9563" s="9">
        <v>10.029999999999999</v>
      </c>
      <c r="Q9563" t="s">
        <v>40</v>
      </c>
      <c r="R9563">
        <v>142854</v>
      </c>
      <c r="S9563" s="9">
        <v>35.79</v>
      </c>
      <c r="T9563" s="26">
        <v>4.2300000000000004</v>
      </c>
      <c r="U9563" s="8">
        <v>151.38</v>
      </c>
      <c r="V9563" t="s">
        <v>41</v>
      </c>
      <c r="W9563" t="s">
        <v>2276</v>
      </c>
      <c r="X9563" t="s">
        <v>42</v>
      </c>
      <c r="Y9563" t="s">
        <v>2277</v>
      </c>
      <c r="AA9563" s="1">
        <f t="shared" si="880"/>
        <v>46131</v>
      </c>
      <c r="AB9563" s="2">
        <f t="shared" si="881"/>
        <v>4</v>
      </c>
      <c r="AC9563" s="2">
        <f t="shared" si="882"/>
        <v>2026</v>
      </c>
      <c r="AD9563" s="2" t="str">
        <f>IFERROR(VLOOKUP(A9563,'Aux Área'!$A$4:$B$123,2,0),"-")</f>
        <v>INSPEÇÃO</v>
      </c>
    </row>
    <row r="9564" spans="1:30" x14ac:dyDescent="0.3">
      <c r="A9564" t="s">
        <v>2189</v>
      </c>
      <c r="B9564" t="s">
        <v>10781</v>
      </c>
      <c r="C9564" t="s">
        <v>14697</v>
      </c>
      <c r="D9564" t="s">
        <v>5015</v>
      </c>
      <c r="E9564" t="s">
        <v>5016</v>
      </c>
      <c r="F9564" t="s">
        <v>2192</v>
      </c>
      <c r="G9564" t="s">
        <v>1135</v>
      </c>
      <c r="H9564" t="s">
        <v>2185</v>
      </c>
      <c r="I9564" t="s">
        <v>2186</v>
      </c>
      <c r="J9564" t="s">
        <v>172</v>
      </c>
      <c r="K9564" t="s">
        <v>173</v>
      </c>
      <c r="L9564" t="s">
        <v>124</v>
      </c>
      <c r="M9564" t="s">
        <v>38</v>
      </c>
      <c r="N9564" t="s">
        <v>668</v>
      </c>
      <c r="O9564" s="2">
        <v>364</v>
      </c>
      <c r="P9564" s="24">
        <v>11.72</v>
      </c>
      <c r="Q9564" t="s">
        <v>40</v>
      </c>
      <c r="R9564">
        <v>77158</v>
      </c>
      <c r="S9564" s="9">
        <v>31.06</v>
      </c>
      <c r="T9564" s="26">
        <v>7.0919999999999996</v>
      </c>
      <c r="U9564" s="8">
        <v>220.28</v>
      </c>
      <c r="V9564" t="s">
        <v>8029</v>
      </c>
      <c r="W9564" t="s">
        <v>2007</v>
      </c>
      <c r="X9564" t="s">
        <v>42</v>
      </c>
      <c r="Y9564" t="s">
        <v>12261</v>
      </c>
      <c r="AA9564" s="1">
        <f t="shared" si="880"/>
        <v>46131</v>
      </c>
      <c r="AB9564" s="2">
        <f t="shared" si="881"/>
        <v>4</v>
      </c>
      <c r="AC9564" s="2">
        <f t="shared" si="882"/>
        <v>2026</v>
      </c>
      <c r="AD9564" s="2" t="str">
        <f>IFERROR(VLOOKUP(A9564,'Aux Área'!$A$4:$B$123,2,0),"-")</f>
        <v>INSPEÇÃO</v>
      </c>
    </row>
    <row r="9565" spans="1:30" x14ac:dyDescent="0.3">
      <c r="A9565" t="s">
        <v>2282</v>
      </c>
      <c r="B9565" t="s">
        <v>4679</v>
      </c>
      <c r="C9565" t="s">
        <v>14698</v>
      </c>
      <c r="D9565" t="s">
        <v>12092</v>
      </c>
      <c r="E9565" t="s">
        <v>12093</v>
      </c>
      <c r="F9565" t="s">
        <v>2285</v>
      </c>
      <c r="G9565" t="s">
        <v>1135</v>
      </c>
      <c r="H9565" t="s">
        <v>2275</v>
      </c>
      <c r="I9565" t="s">
        <v>1497</v>
      </c>
      <c r="J9565" t="s">
        <v>1681</v>
      </c>
      <c r="K9565" t="s">
        <v>1682</v>
      </c>
      <c r="L9565" t="s">
        <v>141</v>
      </c>
      <c r="M9565" t="s">
        <v>38</v>
      </c>
      <c r="N9565" t="s">
        <v>39</v>
      </c>
      <c r="O9565">
        <v>0</v>
      </c>
      <c r="P9565" s="9">
        <v>0</v>
      </c>
      <c r="Q9565" t="s">
        <v>40</v>
      </c>
      <c r="R9565">
        <v>142854</v>
      </c>
      <c r="S9565" s="9">
        <v>1.39</v>
      </c>
      <c r="T9565" s="26">
        <v>4.2160000000000002</v>
      </c>
      <c r="U9565" s="8">
        <v>5.86</v>
      </c>
      <c r="V9565" t="s">
        <v>41</v>
      </c>
      <c r="W9565" t="s">
        <v>2276</v>
      </c>
      <c r="X9565" t="s">
        <v>42</v>
      </c>
      <c r="Y9565" t="s">
        <v>2277</v>
      </c>
      <c r="AA9565" s="1">
        <f t="shared" si="880"/>
        <v>46131</v>
      </c>
      <c r="AB9565" s="2">
        <f t="shared" si="881"/>
        <v>4</v>
      </c>
      <c r="AC9565" s="2">
        <f t="shared" si="882"/>
        <v>2026</v>
      </c>
      <c r="AD9565" s="2" t="str">
        <f>IFERROR(VLOOKUP(A9565,'Aux Área'!$A$4:$B$123,2,0),"-")</f>
        <v>INSPEÇÃO</v>
      </c>
    </row>
    <row r="9566" spans="1:30" x14ac:dyDescent="0.3">
      <c r="A9566" t="s">
        <v>52</v>
      </c>
      <c r="B9566" t="s">
        <v>1449</v>
      </c>
      <c r="C9566" t="s">
        <v>14699</v>
      </c>
      <c r="D9566" t="s">
        <v>3197</v>
      </c>
      <c r="E9566" t="s">
        <v>3198</v>
      </c>
      <c r="F9566" t="s">
        <v>53</v>
      </c>
      <c r="G9566" t="s">
        <v>35</v>
      </c>
      <c r="H9566" t="s">
        <v>36</v>
      </c>
      <c r="I9566" t="s">
        <v>37</v>
      </c>
      <c r="J9566" t="s">
        <v>356</v>
      </c>
      <c r="K9566" t="s">
        <v>357</v>
      </c>
      <c r="L9566" t="s">
        <v>124</v>
      </c>
      <c r="M9566" t="s">
        <v>38</v>
      </c>
      <c r="N9566" t="s">
        <v>39</v>
      </c>
      <c r="O9566">
        <v>285</v>
      </c>
      <c r="P9566" s="9">
        <v>9.49</v>
      </c>
      <c r="Q9566" t="s">
        <v>40</v>
      </c>
      <c r="R9566">
        <v>100060</v>
      </c>
      <c r="S9566" s="9">
        <v>30.04</v>
      </c>
      <c r="T9566" s="26">
        <v>4.79</v>
      </c>
      <c r="U9566" s="8">
        <v>143.88999999999999</v>
      </c>
      <c r="V9566" t="s">
        <v>14700</v>
      </c>
      <c r="W9566" t="s">
        <v>2007</v>
      </c>
      <c r="X9566" t="s">
        <v>42</v>
      </c>
      <c r="Y9566" t="s">
        <v>1740</v>
      </c>
      <c r="AA9566" s="1">
        <f t="shared" si="880"/>
        <v>46131</v>
      </c>
      <c r="AB9566" s="2">
        <f t="shared" si="881"/>
        <v>4</v>
      </c>
      <c r="AC9566" s="2">
        <f t="shared" si="882"/>
        <v>2026</v>
      </c>
      <c r="AD9566" s="2" t="str">
        <f>IFERROR(VLOOKUP(A9566,'Aux Área'!$A$4:$B$123,2,0),"-")</f>
        <v>OPERAÇÃO</v>
      </c>
    </row>
    <row r="9567" spans="1:30" x14ac:dyDescent="0.3">
      <c r="A9567" t="s">
        <v>5543</v>
      </c>
      <c r="B9567" t="s">
        <v>11845</v>
      </c>
      <c r="C9567" t="s">
        <v>14701</v>
      </c>
      <c r="D9567" t="s">
        <v>13857</v>
      </c>
      <c r="E9567" t="s">
        <v>13858</v>
      </c>
      <c r="F9567" t="s">
        <v>6207</v>
      </c>
      <c r="G9567" t="s">
        <v>1135</v>
      </c>
      <c r="H9567" t="s">
        <v>5545</v>
      </c>
      <c r="I9567" t="s">
        <v>839</v>
      </c>
      <c r="J9567" t="s">
        <v>89</v>
      </c>
      <c r="K9567" t="s">
        <v>90</v>
      </c>
      <c r="L9567" t="s">
        <v>91</v>
      </c>
      <c r="M9567" t="s">
        <v>38</v>
      </c>
      <c r="N9567" t="s">
        <v>39</v>
      </c>
      <c r="O9567">
        <v>271</v>
      </c>
      <c r="P9567" s="9">
        <v>9.43</v>
      </c>
      <c r="Q9567" t="s">
        <v>40</v>
      </c>
      <c r="R9567">
        <v>58221</v>
      </c>
      <c r="S9567" s="9">
        <v>28.74</v>
      </c>
      <c r="T9567" s="26">
        <v>4.6900000000000004</v>
      </c>
      <c r="U9567" s="8">
        <v>134.79</v>
      </c>
      <c r="V9567" t="s">
        <v>14702</v>
      </c>
      <c r="W9567" t="s">
        <v>2276</v>
      </c>
      <c r="X9567" t="s">
        <v>42</v>
      </c>
      <c r="Y9567" t="s">
        <v>2277</v>
      </c>
      <c r="AA9567" s="1">
        <f t="shared" si="880"/>
        <v>46131</v>
      </c>
      <c r="AB9567" s="2">
        <f t="shared" si="881"/>
        <v>4</v>
      </c>
      <c r="AC9567" s="2">
        <f t="shared" si="882"/>
        <v>2026</v>
      </c>
      <c r="AD9567" s="2" t="str">
        <f>IFERROR(VLOOKUP(A9567,'Aux Área'!$A$4:$B$123,2,0),"-")</f>
        <v>INSPEÇÃO</v>
      </c>
    </row>
    <row r="9568" spans="1:30" x14ac:dyDescent="0.3">
      <c r="A9568" t="s">
        <v>2643</v>
      </c>
      <c r="B9568" t="s">
        <v>2307</v>
      </c>
      <c r="C9568" t="s">
        <v>14703</v>
      </c>
      <c r="D9568" t="s">
        <v>14284</v>
      </c>
      <c r="E9568" t="s">
        <v>14285</v>
      </c>
      <c r="F9568" t="s">
        <v>2646</v>
      </c>
      <c r="G9568" t="s">
        <v>1300</v>
      </c>
      <c r="H9568" t="s">
        <v>1301</v>
      </c>
      <c r="I9568" t="s">
        <v>37</v>
      </c>
      <c r="J9568" t="s">
        <v>122</v>
      </c>
      <c r="K9568" t="s">
        <v>123</v>
      </c>
      <c r="L9568" t="s">
        <v>124</v>
      </c>
      <c r="M9568" t="s">
        <v>38</v>
      </c>
      <c r="N9568" t="s">
        <v>39</v>
      </c>
      <c r="O9568">
        <v>321</v>
      </c>
      <c r="P9568" s="9">
        <v>8.48</v>
      </c>
      <c r="Q9568" t="s">
        <v>40</v>
      </c>
      <c r="R9568">
        <v>159629</v>
      </c>
      <c r="S9568" s="9">
        <v>37.869999999999997</v>
      </c>
      <c r="T9568" s="26">
        <v>4.99</v>
      </c>
      <c r="U9568" s="8">
        <v>188.97</v>
      </c>
      <c r="V9568" t="s">
        <v>112</v>
      </c>
      <c r="W9568" t="s">
        <v>2276</v>
      </c>
      <c r="X9568" t="s">
        <v>42</v>
      </c>
      <c r="Y9568" t="s">
        <v>2277</v>
      </c>
      <c r="AA9568" s="1">
        <f t="shared" si="880"/>
        <v>46131</v>
      </c>
      <c r="AB9568" s="2">
        <f t="shared" si="881"/>
        <v>4</v>
      </c>
      <c r="AC9568" s="2">
        <f t="shared" si="882"/>
        <v>2026</v>
      </c>
      <c r="AD9568" s="2" t="str">
        <f>IFERROR(VLOOKUP(A9568,'Aux Área'!$A$4:$B$123,2,0),"-")</f>
        <v>INSPEÇÃO</v>
      </c>
    </row>
    <row r="9569" spans="1:30" x14ac:dyDescent="0.3">
      <c r="A9569" t="s">
        <v>1992</v>
      </c>
      <c r="B9569" t="s">
        <v>1993</v>
      </c>
      <c r="C9569" t="s">
        <v>14704</v>
      </c>
      <c r="D9569" t="s">
        <v>1297</v>
      </c>
      <c r="E9569" t="s">
        <v>2221</v>
      </c>
      <c r="F9569" t="s">
        <v>1995</v>
      </c>
      <c r="G9569" t="s">
        <v>659</v>
      </c>
      <c r="H9569" t="s">
        <v>1996</v>
      </c>
      <c r="I9569" t="s">
        <v>1997</v>
      </c>
      <c r="J9569" t="s">
        <v>1681</v>
      </c>
      <c r="K9569" t="s">
        <v>1682</v>
      </c>
      <c r="L9569" t="s">
        <v>141</v>
      </c>
      <c r="M9569" t="s">
        <v>38</v>
      </c>
      <c r="N9569" t="s">
        <v>668</v>
      </c>
      <c r="O9569">
        <v>713</v>
      </c>
      <c r="P9569" s="9">
        <v>6.27</v>
      </c>
      <c r="Q9569" t="s">
        <v>40</v>
      </c>
      <c r="R9569">
        <v>35566</v>
      </c>
      <c r="S9569" s="9">
        <v>113.78</v>
      </c>
      <c r="T9569" s="26">
        <v>6.87</v>
      </c>
      <c r="U9569" s="8">
        <v>781.66</v>
      </c>
      <c r="V9569" t="s">
        <v>41</v>
      </c>
      <c r="W9569" t="s">
        <v>1985</v>
      </c>
      <c r="X9569" t="s">
        <v>42</v>
      </c>
      <c r="Y9569" t="s">
        <v>1986</v>
      </c>
      <c r="AA9569" s="1">
        <f t="shared" si="880"/>
        <v>46131</v>
      </c>
      <c r="AB9569" s="2">
        <f t="shared" si="881"/>
        <v>4</v>
      </c>
      <c r="AC9569" s="2">
        <f t="shared" si="882"/>
        <v>2026</v>
      </c>
      <c r="AD9569" s="2" t="str">
        <f>IFERROR(VLOOKUP(A9569,'Aux Área'!$A$4:$B$123,2,0),"-")</f>
        <v>PESADOS</v>
      </c>
    </row>
    <row r="9570" spans="1:30" x14ac:dyDescent="0.3">
      <c r="A9570" t="s">
        <v>2306</v>
      </c>
      <c r="B9570" t="s">
        <v>4613</v>
      </c>
      <c r="C9570" t="s">
        <v>14705</v>
      </c>
      <c r="D9570" t="s">
        <v>3212</v>
      </c>
      <c r="E9570" t="s">
        <v>3213</v>
      </c>
      <c r="F9570" t="s">
        <v>2309</v>
      </c>
      <c r="G9570" t="s">
        <v>1135</v>
      </c>
      <c r="H9570" t="s">
        <v>2275</v>
      </c>
      <c r="I9570" t="s">
        <v>1497</v>
      </c>
      <c r="J9570" t="s">
        <v>1665</v>
      </c>
      <c r="K9570" t="s">
        <v>1666</v>
      </c>
      <c r="L9570" t="s">
        <v>301</v>
      </c>
      <c r="M9570" t="s">
        <v>38</v>
      </c>
      <c r="N9570" t="s">
        <v>39</v>
      </c>
      <c r="O9570">
        <v>455</v>
      </c>
      <c r="P9570" s="9">
        <v>11.48</v>
      </c>
      <c r="Q9570" t="s">
        <v>40</v>
      </c>
      <c r="R9570">
        <v>164514</v>
      </c>
      <c r="S9570" s="9">
        <v>39.64</v>
      </c>
      <c r="T9570" s="26">
        <v>4.6900000000000004</v>
      </c>
      <c r="U9570" s="8">
        <v>185.91</v>
      </c>
      <c r="V9570" t="s">
        <v>14706</v>
      </c>
      <c r="W9570" t="s">
        <v>2276</v>
      </c>
      <c r="X9570" t="s">
        <v>42</v>
      </c>
      <c r="Y9570" t="s">
        <v>2277</v>
      </c>
      <c r="AA9570" s="1">
        <f t="shared" si="880"/>
        <v>46131</v>
      </c>
      <c r="AB9570" s="2">
        <f t="shared" si="881"/>
        <v>4</v>
      </c>
      <c r="AC9570" s="2">
        <f t="shared" si="882"/>
        <v>2026</v>
      </c>
      <c r="AD9570" s="2" t="str">
        <f>IFERROR(VLOOKUP(A9570,'Aux Área'!$A$4:$B$123,2,0),"-")</f>
        <v>INSPEÇÃO</v>
      </c>
    </row>
    <row r="9571" spans="1:30" x14ac:dyDescent="0.3">
      <c r="A9571" t="s">
        <v>3092</v>
      </c>
      <c r="B9571" t="s">
        <v>4774</v>
      </c>
      <c r="C9571" t="s">
        <v>14707</v>
      </c>
      <c r="D9571" t="s">
        <v>9771</v>
      </c>
      <c r="E9571" t="s">
        <v>9666</v>
      </c>
      <c r="F9571" t="s">
        <v>3594</v>
      </c>
      <c r="G9571" t="s">
        <v>1135</v>
      </c>
      <c r="H9571" t="s">
        <v>2275</v>
      </c>
      <c r="I9571" t="s">
        <v>1497</v>
      </c>
      <c r="J9571" t="s">
        <v>188</v>
      </c>
      <c r="K9571" t="s">
        <v>189</v>
      </c>
      <c r="L9571" t="s">
        <v>190</v>
      </c>
      <c r="M9571" t="s">
        <v>38</v>
      </c>
      <c r="N9571" t="s">
        <v>39</v>
      </c>
      <c r="O9571">
        <v>292</v>
      </c>
      <c r="P9571" s="9">
        <v>10.18</v>
      </c>
      <c r="Q9571" t="s">
        <v>40</v>
      </c>
      <c r="R9571">
        <v>146259</v>
      </c>
      <c r="S9571" s="9">
        <v>28.67</v>
      </c>
      <c r="T9571" s="26">
        <v>4.8899999999999997</v>
      </c>
      <c r="U9571" s="8">
        <v>140.19999999999999</v>
      </c>
      <c r="V9571" t="s">
        <v>41</v>
      </c>
      <c r="W9571" t="s">
        <v>2276</v>
      </c>
      <c r="X9571" t="s">
        <v>42</v>
      </c>
      <c r="Y9571" t="s">
        <v>2277</v>
      </c>
      <c r="AA9571" s="1">
        <f t="shared" si="880"/>
        <v>46131</v>
      </c>
      <c r="AB9571" s="2">
        <f t="shared" si="881"/>
        <v>4</v>
      </c>
      <c r="AC9571" s="2">
        <f t="shared" si="882"/>
        <v>2026</v>
      </c>
      <c r="AD9571" s="2" t="str">
        <f>IFERROR(VLOOKUP(A9571,'Aux Área'!$A$4:$B$123,2,0),"-")</f>
        <v>INSPEÇÃO</v>
      </c>
    </row>
    <row r="9572" spans="1:30" x14ac:dyDescent="0.3">
      <c r="A9572" t="s">
        <v>2208</v>
      </c>
      <c r="B9572" t="s">
        <v>2544</v>
      </c>
      <c r="C9572" t="s">
        <v>14708</v>
      </c>
      <c r="D9572" t="s">
        <v>8321</v>
      </c>
      <c r="E9572" t="s">
        <v>8322</v>
      </c>
      <c r="F9572" t="s">
        <v>2210</v>
      </c>
      <c r="G9572" t="s">
        <v>1135</v>
      </c>
      <c r="H9572" t="s">
        <v>2211</v>
      </c>
      <c r="I9572" t="s">
        <v>37</v>
      </c>
      <c r="J9572" t="s">
        <v>219</v>
      </c>
      <c r="K9572" t="s">
        <v>177</v>
      </c>
      <c r="L9572" t="s">
        <v>177</v>
      </c>
      <c r="M9572" t="s">
        <v>38</v>
      </c>
      <c r="N9572" t="s">
        <v>668</v>
      </c>
      <c r="O9572">
        <v>335</v>
      </c>
      <c r="P9572" s="9">
        <v>5.99</v>
      </c>
      <c r="Q9572" t="s">
        <v>40</v>
      </c>
      <c r="R9572">
        <v>17557</v>
      </c>
      <c r="S9572" s="9">
        <v>55.95</v>
      </c>
      <c r="T9572" s="26">
        <v>7.6909999999999998</v>
      </c>
      <c r="U9572" s="8">
        <v>430.29</v>
      </c>
      <c r="V9572" t="s">
        <v>14709</v>
      </c>
      <c r="W9572" t="s">
        <v>2007</v>
      </c>
      <c r="X9572" t="s">
        <v>42</v>
      </c>
      <c r="Y9572" t="s">
        <v>1740</v>
      </c>
      <c r="AA9572" s="1">
        <f t="shared" si="880"/>
        <v>46131</v>
      </c>
      <c r="AB9572" s="2">
        <f t="shared" si="881"/>
        <v>4</v>
      </c>
      <c r="AC9572" s="2">
        <f t="shared" si="882"/>
        <v>2026</v>
      </c>
      <c r="AD9572" s="2" t="str">
        <f>IFERROR(VLOOKUP(A9572,'Aux Área'!$A$4:$B$123,2,0),"-")</f>
        <v>APH</v>
      </c>
    </row>
    <row r="9573" spans="1:30" x14ac:dyDescent="0.3">
      <c r="A9573" t="s">
        <v>2638</v>
      </c>
      <c r="B9573" t="s">
        <v>4593</v>
      </c>
      <c r="C9573" t="s">
        <v>14710</v>
      </c>
      <c r="D9573" t="s">
        <v>10306</v>
      </c>
      <c r="E9573" t="s">
        <v>9673</v>
      </c>
      <c r="F9573" t="s">
        <v>2641</v>
      </c>
      <c r="G9573" t="s">
        <v>1135</v>
      </c>
      <c r="H9573" t="s">
        <v>2275</v>
      </c>
      <c r="I9573" t="s">
        <v>1497</v>
      </c>
      <c r="J9573" t="s">
        <v>275</v>
      </c>
      <c r="K9573" t="s">
        <v>276</v>
      </c>
      <c r="L9573" t="s">
        <v>124</v>
      </c>
      <c r="M9573" t="s">
        <v>38</v>
      </c>
      <c r="N9573" t="s">
        <v>39</v>
      </c>
      <c r="O9573">
        <v>439</v>
      </c>
      <c r="P9573" s="9">
        <v>10.75</v>
      </c>
      <c r="Q9573" t="s">
        <v>40</v>
      </c>
      <c r="R9573">
        <v>152304</v>
      </c>
      <c r="S9573" s="9">
        <v>40.840000000000003</v>
      </c>
      <c r="T9573" s="26">
        <v>4.79</v>
      </c>
      <c r="U9573" s="8">
        <v>195.62</v>
      </c>
      <c r="V9573" t="s">
        <v>14711</v>
      </c>
      <c r="W9573" t="s">
        <v>2276</v>
      </c>
      <c r="X9573" t="s">
        <v>42</v>
      </c>
      <c r="Y9573" t="s">
        <v>2277</v>
      </c>
      <c r="AA9573" s="1">
        <f t="shared" si="880"/>
        <v>46131</v>
      </c>
      <c r="AB9573" s="2">
        <f t="shared" si="881"/>
        <v>4</v>
      </c>
      <c r="AC9573" s="2">
        <f t="shared" si="882"/>
        <v>2026</v>
      </c>
      <c r="AD9573" s="2" t="str">
        <f>IFERROR(VLOOKUP(A9573,'Aux Área'!$A$4:$B$123,2,0),"-")</f>
        <v>INSPEÇÃO</v>
      </c>
    </row>
    <row r="9574" spans="1:30" x14ac:dyDescent="0.3">
      <c r="A9574" t="s">
        <v>2477</v>
      </c>
      <c r="B9574" t="s">
        <v>2478</v>
      </c>
      <c r="C9574" t="s">
        <v>14712</v>
      </c>
      <c r="D9574" t="s">
        <v>2885</v>
      </c>
      <c r="E9574" t="s">
        <v>2886</v>
      </c>
      <c r="F9574" t="s">
        <v>2480</v>
      </c>
      <c r="G9574" t="s">
        <v>659</v>
      </c>
      <c r="H9574" t="s">
        <v>2215</v>
      </c>
      <c r="I9574" t="s">
        <v>667</v>
      </c>
      <c r="J9574" t="s">
        <v>188</v>
      </c>
      <c r="K9574" t="s">
        <v>189</v>
      </c>
      <c r="L9574" t="s">
        <v>190</v>
      </c>
      <c r="M9574" t="s">
        <v>38</v>
      </c>
      <c r="N9574" t="s">
        <v>668</v>
      </c>
      <c r="O9574">
        <v>316</v>
      </c>
      <c r="P9574" s="9">
        <v>6.64</v>
      </c>
      <c r="Q9574" t="s">
        <v>40</v>
      </c>
      <c r="R9574">
        <v>13521</v>
      </c>
      <c r="S9574" s="9">
        <v>47.59</v>
      </c>
      <c r="T9574" s="26">
        <v>7.7910000000000004</v>
      </c>
      <c r="U9574" s="8">
        <v>370.78</v>
      </c>
      <c r="V9574" t="s">
        <v>112</v>
      </c>
      <c r="W9574" t="s">
        <v>2007</v>
      </c>
      <c r="X9574" t="s">
        <v>42</v>
      </c>
      <c r="Y9574" t="s">
        <v>1740</v>
      </c>
      <c r="AA9574" s="1">
        <f t="shared" si="880"/>
        <v>46131</v>
      </c>
      <c r="AB9574" s="2">
        <f t="shared" si="881"/>
        <v>4</v>
      </c>
      <c r="AC9574" s="2">
        <f t="shared" si="882"/>
        <v>2026</v>
      </c>
      <c r="AD9574" s="2" t="str">
        <f>IFERROR(VLOOKUP(A9574,'Aux Área'!$A$4:$B$123,2,0),"-")</f>
        <v>APH</v>
      </c>
    </row>
    <row r="9575" spans="1:30" x14ac:dyDescent="0.3">
      <c r="A9575" t="s">
        <v>2477</v>
      </c>
      <c r="C9575" t="s">
        <v>14712</v>
      </c>
      <c r="F9575" t="s">
        <v>2480</v>
      </c>
      <c r="K9575" t="s">
        <v>189</v>
      </c>
      <c r="N9575" t="s">
        <v>15690</v>
      </c>
      <c r="O9575" t="s">
        <v>15244</v>
      </c>
      <c r="P9575" s="9" t="s">
        <v>15244</v>
      </c>
      <c r="Q9575" t="s">
        <v>40</v>
      </c>
      <c r="R9575" t="s">
        <v>15244</v>
      </c>
      <c r="S9575">
        <v>1.6</v>
      </c>
      <c r="U9575" s="8">
        <v>6.38</v>
      </c>
      <c r="AA9575" s="1">
        <f t="shared" si="880"/>
        <v>46131</v>
      </c>
      <c r="AB9575" s="2">
        <f t="shared" si="881"/>
        <v>4</v>
      </c>
      <c r="AC9575" s="2">
        <f t="shared" si="882"/>
        <v>2026</v>
      </c>
      <c r="AD9575" s="2" t="str">
        <f>IFERROR(VLOOKUP(A9575,'Aux Área'!$A$4:$B$123,2,0),"-")</f>
        <v>APH</v>
      </c>
    </row>
    <row r="9576" spans="1:30" x14ac:dyDescent="0.3">
      <c r="A9576" t="s">
        <v>2181</v>
      </c>
      <c r="B9576" t="s">
        <v>4595</v>
      </c>
      <c r="C9576" t="s">
        <v>14713</v>
      </c>
      <c r="D9576" t="s">
        <v>9279</v>
      </c>
      <c r="E9576" t="s">
        <v>9280</v>
      </c>
      <c r="F9576" t="s">
        <v>2184</v>
      </c>
      <c r="G9576" t="s">
        <v>1135</v>
      </c>
      <c r="H9576" t="s">
        <v>2185</v>
      </c>
      <c r="I9576" t="s">
        <v>2186</v>
      </c>
      <c r="J9576" t="s">
        <v>241</v>
      </c>
      <c r="K9576" t="s">
        <v>242</v>
      </c>
      <c r="L9576" t="s">
        <v>110</v>
      </c>
      <c r="M9576" t="s">
        <v>38</v>
      </c>
      <c r="N9576" t="s">
        <v>668</v>
      </c>
      <c r="O9576">
        <v>762</v>
      </c>
      <c r="P9576" s="9">
        <v>13.75</v>
      </c>
      <c r="Q9576" t="s">
        <v>40</v>
      </c>
      <c r="R9576">
        <v>178577</v>
      </c>
      <c r="S9576" s="9">
        <v>55.43</v>
      </c>
      <c r="T9576" s="26">
        <v>7.09</v>
      </c>
      <c r="U9576" s="8">
        <v>393</v>
      </c>
      <c r="V9576" t="s">
        <v>41</v>
      </c>
      <c r="W9576" t="s">
        <v>2007</v>
      </c>
      <c r="X9576" t="s">
        <v>42</v>
      </c>
      <c r="Y9576" t="s">
        <v>12261</v>
      </c>
      <c r="AA9576" s="1">
        <f t="shared" si="880"/>
        <v>46131</v>
      </c>
      <c r="AB9576" s="2">
        <f t="shared" si="881"/>
        <v>4</v>
      </c>
      <c r="AC9576" s="2">
        <f t="shared" si="882"/>
        <v>2026</v>
      </c>
      <c r="AD9576" s="2" t="str">
        <f>IFERROR(VLOOKUP(A9576,'Aux Área'!$A$4:$B$123,2,0),"-")</f>
        <v>INSPEÇÃO</v>
      </c>
    </row>
    <row r="9577" spans="1:30" x14ac:dyDescent="0.3">
      <c r="A9577" t="s">
        <v>5543</v>
      </c>
      <c r="B9577" t="s">
        <v>11845</v>
      </c>
      <c r="C9577" t="s">
        <v>14714</v>
      </c>
      <c r="D9577" t="s">
        <v>9879</v>
      </c>
      <c r="E9577" t="s">
        <v>9667</v>
      </c>
      <c r="F9577" t="s">
        <v>6207</v>
      </c>
      <c r="G9577" t="s">
        <v>1135</v>
      </c>
      <c r="H9577" t="s">
        <v>5545</v>
      </c>
      <c r="I9577" t="s">
        <v>839</v>
      </c>
      <c r="J9577" t="s">
        <v>89</v>
      </c>
      <c r="K9577" t="s">
        <v>90</v>
      </c>
      <c r="L9577" t="s">
        <v>91</v>
      </c>
      <c r="M9577" t="s">
        <v>38</v>
      </c>
      <c r="N9577" t="s">
        <v>39</v>
      </c>
      <c r="O9577">
        <v>472</v>
      </c>
      <c r="P9577" s="9">
        <v>10.199999999999999</v>
      </c>
      <c r="Q9577" t="s">
        <v>40</v>
      </c>
      <c r="R9577">
        <v>58693</v>
      </c>
      <c r="S9577" s="9">
        <v>46.27</v>
      </c>
      <c r="T9577" s="26">
        <v>4.8899999999999997</v>
      </c>
      <c r="U9577" s="8">
        <v>226.27</v>
      </c>
      <c r="V9577" t="s">
        <v>14715</v>
      </c>
      <c r="W9577" t="s">
        <v>2276</v>
      </c>
      <c r="X9577" t="s">
        <v>42</v>
      </c>
      <c r="Y9577" t="s">
        <v>2277</v>
      </c>
      <c r="AA9577" s="1">
        <f t="shared" si="880"/>
        <v>46131</v>
      </c>
      <c r="AB9577" s="2">
        <f t="shared" si="881"/>
        <v>4</v>
      </c>
      <c r="AC9577" s="2">
        <f t="shared" si="882"/>
        <v>2026</v>
      </c>
      <c r="AD9577" s="2" t="str">
        <f>IFERROR(VLOOKUP(A9577,'Aux Área'!$A$4:$B$123,2,0),"-")</f>
        <v>INSPEÇÃO</v>
      </c>
    </row>
    <row r="9578" spans="1:30" x14ac:dyDescent="0.3">
      <c r="A9578" t="s">
        <v>12958</v>
      </c>
      <c r="B9578" t="s">
        <v>14624</v>
      </c>
      <c r="C9578" t="s">
        <v>14716</v>
      </c>
      <c r="D9578" t="s">
        <v>3243</v>
      </c>
      <c r="E9578" t="s">
        <v>3244</v>
      </c>
      <c r="F9578" t="s">
        <v>12960</v>
      </c>
      <c r="G9578" t="s">
        <v>1135</v>
      </c>
      <c r="H9578" t="s">
        <v>1301</v>
      </c>
      <c r="I9578" t="s">
        <v>839</v>
      </c>
      <c r="J9578" t="s">
        <v>165</v>
      </c>
      <c r="K9578" t="s">
        <v>166</v>
      </c>
      <c r="L9578" t="s">
        <v>167</v>
      </c>
      <c r="M9578" t="s">
        <v>38</v>
      </c>
      <c r="N9578" t="s">
        <v>39</v>
      </c>
      <c r="O9578">
        <v>440</v>
      </c>
      <c r="P9578" s="9">
        <v>9.6300000000000008</v>
      </c>
      <c r="Q9578" t="s">
        <v>40</v>
      </c>
      <c r="R9578">
        <v>177440</v>
      </c>
      <c r="S9578" s="9">
        <v>45.7</v>
      </c>
      <c r="T9578" s="26">
        <v>4.99</v>
      </c>
      <c r="U9578" s="8">
        <v>228.04</v>
      </c>
      <c r="V9578" t="s">
        <v>41</v>
      </c>
      <c r="W9578" t="s">
        <v>2276</v>
      </c>
      <c r="X9578" t="s">
        <v>42</v>
      </c>
      <c r="Y9578" t="s">
        <v>12261</v>
      </c>
      <c r="AA9578" s="1">
        <f t="shared" si="880"/>
        <v>46131</v>
      </c>
      <c r="AB9578" s="2">
        <f t="shared" si="881"/>
        <v>4</v>
      </c>
      <c r="AC9578" s="2">
        <f t="shared" si="882"/>
        <v>2026</v>
      </c>
      <c r="AD9578" s="2" t="str">
        <f>IFERROR(VLOOKUP(A9578,'Aux Área'!$A$4:$B$123,2,0),"-")</f>
        <v>INSPEÇÃO</v>
      </c>
    </row>
    <row r="9579" spans="1:30" x14ac:dyDescent="0.3">
      <c r="A9579" t="s">
        <v>5182</v>
      </c>
      <c r="B9579" t="s">
        <v>5183</v>
      </c>
      <c r="C9579" t="s">
        <v>14717</v>
      </c>
      <c r="D9579" t="s">
        <v>102</v>
      </c>
      <c r="E9579" t="s">
        <v>816</v>
      </c>
      <c r="F9579" t="s">
        <v>15238</v>
      </c>
      <c r="G9579" t="s">
        <v>1300</v>
      </c>
      <c r="H9579" t="s">
        <v>1301</v>
      </c>
      <c r="I9579" t="s">
        <v>37</v>
      </c>
      <c r="J9579" t="s">
        <v>14718</v>
      </c>
      <c r="K9579" t="s">
        <v>14719</v>
      </c>
      <c r="L9579" t="s">
        <v>14720</v>
      </c>
      <c r="M9579" t="s">
        <v>38</v>
      </c>
      <c r="N9579" t="s">
        <v>39</v>
      </c>
      <c r="O9579">
        <v>362</v>
      </c>
      <c r="P9579" s="9">
        <v>6.88</v>
      </c>
      <c r="Q9579" t="s">
        <v>40</v>
      </c>
      <c r="R9579">
        <v>45939</v>
      </c>
      <c r="S9579" s="9">
        <v>52.63</v>
      </c>
      <c r="T9579" s="26">
        <v>5.2409999999999997</v>
      </c>
      <c r="U9579" s="8">
        <v>275.81</v>
      </c>
      <c r="V9579" t="s">
        <v>246</v>
      </c>
      <c r="W9579" t="s">
        <v>2276</v>
      </c>
      <c r="X9579" t="s">
        <v>42</v>
      </c>
      <c r="Y9579" t="s">
        <v>2277</v>
      </c>
      <c r="AA9579" s="1">
        <f t="shared" si="880"/>
        <v>46131</v>
      </c>
      <c r="AB9579" s="2">
        <f t="shared" si="881"/>
        <v>4</v>
      </c>
      <c r="AC9579" s="2">
        <f t="shared" si="882"/>
        <v>2026</v>
      </c>
      <c r="AD9579" s="2" t="str">
        <f>IFERROR(VLOOKUP(A9579,'Aux Área'!$A$4:$B$123,2,0),"-")</f>
        <v>ENGENHARIA</v>
      </c>
    </row>
    <row r="9580" spans="1:30" x14ac:dyDescent="0.3">
      <c r="A9580" t="s">
        <v>2282</v>
      </c>
      <c r="B9580" t="s">
        <v>4679</v>
      </c>
      <c r="C9580" t="s">
        <v>14721</v>
      </c>
      <c r="D9580" t="s">
        <v>11924</v>
      </c>
      <c r="E9580" t="s">
        <v>11925</v>
      </c>
      <c r="F9580" t="s">
        <v>2285</v>
      </c>
      <c r="G9580" t="s">
        <v>1135</v>
      </c>
      <c r="H9580" t="s">
        <v>2275</v>
      </c>
      <c r="I9580" t="s">
        <v>1497</v>
      </c>
      <c r="J9580" t="s">
        <v>165</v>
      </c>
      <c r="K9580" t="s">
        <v>166</v>
      </c>
      <c r="L9580" t="s">
        <v>167</v>
      </c>
      <c r="M9580" t="s">
        <v>38</v>
      </c>
      <c r="N9580" t="s">
        <v>39</v>
      </c>
      <c r="O9580">
        <v>393</v>
      </c>
      <c r="P9580" s="9">
        <v>9.7799999999999994</v>
      </c>
      <c r="Q9580" t="s">
        <v>40</v>
      </c>
      <c r="R9580">
        <v>143247</v>
      </c>
      <c r="S9580" s="9">
        <v>40.19</v>
      </c>
      <c r="T9580" s="26">
        <v>4.99</v>
      </c>
      <c r="U9580" s="8">
        <v>200.55</v>
      </c>
      <c r="V9580" t="s">
        <v>41</v>
      </c>
      <c r="W9580" t="s">
        <v>2276</v>
      </c>
      <c r="X9580" t="s">
        <v>42</v>
      </c>
      <c r="Y9580" t="s">
        <v>2277</v>
      </c>
      <c r="AA9580" s="1">
        <f t="shared" si="880"/>
        <v>46131</v>
      </c>
      <c r="AB9580" s="2">
        <f t="shared" si="881"/>
        <v>4</v>
      </c>
      <c r="AC9580" s="2">
        <f t="shared" si="882"/>
        <v>2026</v>
      </c>
      <c r="AD9580" s="2" t="str">
        <f>IFERROR(VLOOKUP(A9580,'Aux Área'!$A$4:$B$123,2,0),"-")</f>
        <v>INSPEÇÃO</v>
      </c>
    </row>
    <row r="9581" spans="1:30" x14ac:dyDescent="0.3">
      <c r="A9581" t="s">
        <v>1999</v>
      </c>
      <c r="B9581" t="s">
        <v>3016</v>
      </c>
      <c r="C9581" t="s">
        <v>14722</v>
      </c>
      <c r="D9581" t="s">
        <v>6928</v>
      </c>
      <c r="E9581" t="s">
        <v>6929</v>
      </c>
      <c r="F9581" t="s">
        <v>2002</v>
      </c>
      <c r="G9581" t="s">
        <v>659</v>
      </c>
      <c r="H9581" t="s">
        <v>2003</v>
      </c>
      <c r="I9581" t="s">
        <v>667</v>
      </c>
      <c r="J9581" t="s">
        <v>89</v>
      </c>
      <c r="K9581" t="s">
        <v>90</v>
      </c>
      <c r="L9581" t="s">
        <v>91</v>
      </c>
      <c r="M9581" t="s">
        <v>38</v>
      </c>
      <c r="N9581" t="s">
        <v>668</v>
      </c>
      <c r="O9581">
        <v>381</v>
      </c>
      <c r="P9581" s="9">
        <v>5.52</v>
      </c>
      <c r="Q9581" t="s">
        <v>40</v>
      </c>
      <c r="R9581">
        <v>29783</v>
      </c>
      <c r="S9581" s="9">
        <v>68.98</v>
      </c>
      <c r="T9581" s="26">
        <v>7.29</v>
      </c>
      <c r="U9581" s="8">
        <v>502.86</v>
      </c>
      <c r="V9581" t="s">
        <v>14723</v>
      </c>
      <c r="W9581" t="s">
        <v>1985</v>
      </c>
      <c r="X9581" t="s">
        <v>42</v>
      </c>
      <c r="Y9581" t="s">
        <v>1986</v>
      </c>
      <c r="AA9581" s="1">
        <f t="shared" si="880"/>
        <v>46131</v>
      </c>
      <c r="AB9581" s="2">
        <f t="shared" si="881"/>
        <v>4</v>
      </c>
      <c r="AC9581" s="2">
        <f t="shared" si="882"/>
        <v>2026</v>
      </c>
      <c r="AD9581" s="2" t="str">
        <f>IFERROR(VLOOKUP(A9581,'Aux Área'!$A$4:$B$123,2,0),"-")</f>
        <v>PESADOS</v>
      </c>
    </row>
    <row r="9582" spans="1:30" x14ac:dyDescent="0.3">
      <c r="A9582" t="s">
        <v>1999</v>
      </c>
      <c r="C9582" t="s">
        <v>15822</v>
      </c>
      <c r="F9582" t="s">
        <v>2002</v>
      </c>
      <c r="K9582" t="s">
        <v>90</v>
      </c>
      <c r="N9582" t="s">
        <v>15690</v>
      </c>
      <c r="O9582" t="s">
        <v>15244</v>
      </c>
      <c r="P9582" s="9" t="s">
        <v>15244</v>
      </c>
      <c r="Q9582" t="s">
        <v>40</v>
      </c>
      <c r="R9582" t="s">
        <v>15244</v>
      </c>
      <c r="S9582">
        <v>25.38</v>
      </c>
      <c r="U9582" s="8">
        <v>88.58</v>
      </c>
      <c r="AA9582" s="1">
        <f t="shared" si="880"/>
        <v>46131</v>
      </c>
      <c r="AB9582" s="2">
        <f t="shared" si="881"/>
        <v>4</v>
      </c>
      <c r="AC9582" s="2">
        <f t="shared" si="882"/>
        <v>2026</v>
      </c>
      <c r="AD9582" s="2" t="str">
        <f>IFERROR(VLOOKUP(A9582,'Aux Área'!$A$4:$B$123,2,0),"-")</f>
        <v>PESADOS</v>
      </c>
    </row>
    <row r="9583" spans="1:30" x14ac:dyDescent="0.3">
      <c r="A9583" t="s">
        <v>56</v>
      </c>
      <c r="B9583" t="s">
        <v>266</v>
      </c>
      <c r="C9583" t="s">
        <v>14724</v>
      </c>
      <c r="D9583" t="s">
        <v>120</v>
      </c>
      <c r="E9583" t="s">
        <v>121</v>
      </c>
      <c r="F9583" t="s">
        <v>57</v>
      </c>
      <c r="G9583" t="s">
        <v>35</v>
      </c>
      <c r="H9583" t="s">
        <v>36</v>
      </c>
      <c r="I9583" t="s">
        <v>37</v>
      </c>
      <c r="J9583" t="s">
        <v>241</v>
      </c>
      <c r="K9583" t="s">
        <v>242</v>
      </c>
      <c r="L9583" t="s">
        <v>110</v>
      </c>
      <c r="M9583" t="s">
        <v>38</v>
      </c>
      <c r="N9583" t="s">
        <v>39</v>
      </c>
      <c r="O9583">
        <v>225</v>
      </c>
      <c r="P9583" s="9">
        <v>8.3800000000000008</v>
      </c>
      <c r="Q9583" t="s">
        <v>40</v>
      </c>
      <c r="R9583">
        <v>63925</v>
      </c>
      <c r="S9583" s="9">
        <v>26.85</v>
      </c>
      <c r="T9583" s="26">
        <v>4.6890000000000001</v>
      </c>
      <c r="U9583" s="8">
        <v>125.91</v>
      </c>
      <c r="V9583" t="s">
        <v>41</v>
      </c>
      <c r="W9583" t="s">
        <v>2007</v>
      </c>
      <c r="X9583" t="s">
        <v>42</v>
      </c>
      <c r="Y9583" t="s">
        <v>1740</v>
      </c>
      <c r="AA9583" s="1">
        <f t="shared" si="880"/>
        <v>46131</v>
      </c>
      <c r="AB9583" s="2">
        <f t="shared" si="881"/>
        <v>4</v>
      </c>
      <c r="AC9583" s="2">
        <f t="shared" si="882"/>
        <v>2026</v>
      </c>
      <c r="AD9583" s="2" t="str">
        <f>IFERROR(VLOOKUP(A9583,'Aux Área'!$A$4:$B$123,2,0),"-")</f>
        <v>CONSERVA</v>
      </c>
    </row>
    <row r="9584" spans="1:30" x14ac:dyDescent="0.3">
      <c r="A9584" t="s">
        <v>2189</v>
      </c>
      <c r="B9584" t="s">
        <v>10781</v>
      </c>
      <c r="C9584" t="s">
        <v>14725</v>
      </c>
      <c r="D9584" t="s">
        <v>3030</v>
      </c>
      <c r="E9584" t="s">
        <v>3031</v>
      </c>
      <c r="F9584" t="s">
        <v>2192</v>
      </c>
      <c r="G9584" t="s">
        <v>1135</v>
      </c>
      <c r="H9584" t="s">
        <v>2185</v>
      </c>
      <c r="I9584" t="s">
        <v>2186</v>
      </c>
      <c r="J9584" t="s">
        <v>172</v>
      </c>
      <c r="K9584" t="s">
        <v>173</v>
      </c>
      <c r="L9584" t="s">
        <v>124</v>
      </c>
      <c r="M9584" t="s">
        <v>38</v>
      </c>
      <c r="N9584" t="s">
        <v>668</v>
      </c>
      <c r="O9584">
        <v>693</v>
      </c>
      <c r="P9584" s="9">
        <v>12.54</v>
      </c>
      <c r="Q9584" t="s">
        <v>40</v>
      </c>
      <c r="R9584">
        <v>77851</v>
      </c>
      <c r="S9584" s="9">
        <v>55.28</v>
      </c>
      <c r="T9584" s="26">
        <v>7.09</v>
      </c>
      <c r="U9584" s="8">
        <v>391.94</v>
      </c>
      <c r="V9584" t="s">
        <v>112</v>
      </c>
      <c r="W9584" t="s">
        <v>2007</v>
      </c>
      <c r="X9584" t="s">
        <v>42</v>
      </c>
      <c r="Y9584" t="s">
        <v>12261</v>
      </c>
      <c r="AA9584" s="1">
        <f t="shared" ref="AA9584:AA9647" si="883">IFERROR(DATEVALUE(C9584),"-")</f>
        <v>46131</v>
      </c>
      <c r="AB9584" s="2">
        <f t="shared" ref="AB9584:AB9647" si="884">IFERROR(MONTH(AA9584),"-")</f>
        <v>4</v>
      </c>
      <c r="AC9584" s="2">
        <f t="shared" ref="AC9584:AC9647" si="885">IFERROR(YEAR(AA9584),"-")</f>
        <v>2026</v>
      </c>
      <c r="AD9584" s="2" t="str">
        <f>IFERROR(VLOOKUP(A9584,'Aux Área'!$A$4:$B$123,2,0),"-")</f>
        <v>INSPEÇÃO</v>
      </c>
    </row>
    <row r="9585" spans="1:30" x14ac:dyDescent="0.3">
      <c r="A9585" t="s">
        <v>11227</v>
      </c>
      <c r="B9585" t="s">
        <v>14726</v>
      </c>
      <c r="C9585" t="s">
        <v>14727</v>
      </c>
      <c r="D9585" t="s">
        <v>729</v>
      </c>
      <c r="E9585" t="s">
        <v>730</v>
      </c>
      <c r="F9585" t="s">
        <v>11227</v>
      </c>
      <c r="G9585" t="s">
        <v>35</v>
      </c>
      <c r="H9585" t="s">
        <v>11232</v>
      </c>
      <c r="I9585" t="s">
        <v>839</v>
      </c>
      <c r="J9585" t="s">
        <v>1268</v>
      </c>
      <c r="K9585" t="s">
        <v>1269</v>
      </c>
      <c r="L9585" t="s">
        <v>84</v>
      </c>
      <c r="M9585" t="s">
        <v>38</v>
      </c>
      <c r="N9585" t="s">
        <v>39</v>
      </c>
      <c r="O9585">
        <v>519</v>
      </c>
      <c r="P9585" s="9">
        <v>10.67</v>
      </c>
      <c r="Q9585" t="s">
        <v>40</v>
      </c>
      <c r="R9585">
        <v>13650</v>
      </c>
      <c r="S9585" s="9">
        <v>48.62</v>
      </c>
      <c r="T9585" s="26">
        <v>5.24</v>
      </c>
      <c r="U9585" s="8">
        <v>254.76</v>
      </c>
      <c r="V9585" t="s">
        <v>41</v>
      </c>
      <c r="W9585" t="s">
        <v>2007</v>
      </c>
      <c r="X9585" t="s">
        <v>42</v>
      </c>
      <c r="Y9585" t="s">
        <v>1740</v>
      </c>
      <c r="AA9585" s="1">
        <f t="shared" si="883"/>
        <v>46131</v>
      </c>
      <c r="AB9585" s="2">
        <f t="shared" si="884"/>
        <v>4</v>
      </c>
      <c r="AC9585" s="2">
        <f t="shared" si="885"/>
        <v>2026</v>
      </c>
      <c r="AD9585" s="2" t="str">
        <f>IFERROR(VLOOKUP(A9585,'Aux Área'!$A$4:$B$123,2,0),"-")</f>
        <v>DIRETORIA</v>
      </c>
    </row>
    <row r="9586" spans="1:30" x14ac:dyDescent="0.3">
      <c r="A9586" t="s">
        <v>2643</v>
      </c>
      <c r="B9586" t="s">
        <v>2307</v>
      </c>
      <c r="C9586" t="s">
        <v>14728</v>
      </c>
      <c r="D9586" t="s">
        <v>7207</v>
      </c>
      <c r="E9586" t="s">
        <v>7208</v>
      </c>
      <c r="F9586" t="s">
        <v>2646</v>
      </c>
      <c r="G9586" t="s">
        <v>1300</v>
      </c>
      <c r="H9586" t="s">
        <v>1301</v>
      </c>
      <c r="I9586" t="s">
        <v>37</v>
      </c>
      <c r="J9586" t="s">
        <v>12641</v>
      </c>
      <c r="K9586" t="s">
        <v>12642</v>
      </c>
      <c r="L9586" t="s">
        <v>124</v>
      </c>
      <c r="M9586" t="s">
        <v>38</v>
      </c>
      <c r="N9586" t="s">
        <v>39</v>
      </c>
      <c r="O9586">
        <v>329</v>
      </c>
      <c r="P9586" s="9">
        <v>9.09</v>
      </c>
      <c r="Q9586" t="s">
        <v>40</v>
      </c>
      <c r="R9586">
        <v>159958</v>
      </c>
      <c r="S9586" s="9">
        <v>36.21</v>
      </c>
      <c r="T9586" s="26">
        <v>4.7910000000000004</v>
      </c>
      <c r="U9586" s="8">
        <v>173.49</v>
      </c>
      <c r="V9586" t="s">
        <v>14729</v>
      </c>
      <c r="W9586" t="s">
        <v>2276</v>
      </c>
      <c r="X9586" t="s">
        <v>42</v>
      </c>
      <c r="Y9586" t="s">
        <v>2277</v>
      </c>
      <c r="AA9586" s="1">
        <f t="shared" si="883"/>
        <v>46131</v>
      </c>
      <c r="AB9586" s="2">
        <f t="shared" si="884"/>
        <v>4</v>
      </c>
      <c r="AC9586" s="2">
        <f t="shared" si="885"/>
        <v>2026</v>
      </c>
      <c r="AD9586" s="2" t="str">
        <f>IFERROR(VLOOKUP(A9586,'Aux Área'!$A$4:$B$123,2,0),"-")</f>
        <v>INSPEÇÃO</v>
      </c>
    </row>
    <row r="9587" spans="1:30" x14ac:dyDescent="0.3">
      <c r="A9587" t="s">
        <v>30</v>
      </c>
      <c r="B9587" t="s">
        <v>453</v>
      </c>
      <c r="C9587" t="s">
        <v>14730</v>
      </c>
      <c r="D9587" t="s">
        <v>958</v>
      </c>
      <c r="E9587" t="s">
        <v>959</v>
      </c>
      <c r="F9587" t="s">
        <v>34</v>
      </c>
      <c r="G9587" t="s">
        <v>35</v>
      </c>
      <c r="H9587" t="s">
        <v>36</v>
      </c>
      <c r="I9587" t="s">
        <v>37</v>
      </c>
      <c r="J9587" t="s">
        <v>14731</v>
      </c>
      <c r="K9587" t="s">
        <v>14732</v>
      </c>
      <c r="L9587" t="s">
        <v>155</v>
      </c>
      <c r="M9587" t="s">
        <v>38</v>
      </c>
      <c r="N9587" t="s">
        <v>39</v>
      </c>
      <c r="O9587">
        <v>367</v>
      </c>
      <c r="P9587" s="9">
        <v>9.32</v>
      </c>
      <c r="Q9587" t="s">
        <v>40</v>
      </c>
      <c r="R9587">
        <v>26087</v>
      </c>
      <c r="S9587" s="9">
        <v>39.380000000000003</v>
      </c>
      <c r="T9587" s="26">
        <v>4.8899999999999997</v>
      </c>
      <c r="U9587" s="8">
        <v>192.57</v>
      </c>
      <c r="V9587" t="s">
        <v>41</v>
      </c>
      <c r="W9587" t="s">
        <v>2007</v>
      </c>
      <c r="X9587" t="s">
        <v>42</v>
      </c>
      <c r="Y9587" t="s">
        <v>1740</v>
      </c>
      <c r="AA9587" s="1">
        <f t="shared" si="883"/>
        <v>46131</v>
      </c>
      <c r="AB9587" s="2">
        <f t="shared" si="884"/>
        <v>4</v>
      </c>
      <c r="AC9587" s="2">
        <f t="shared" si="885"/>
        <v>2026</v>
      </c>
      <c r="AD9587" s="2" t="str">
        <f>IFERROR(VLOOKUP(A9587,'Aux Área'!$A$4:$B$123,2,0),"-")</f>
        <v>OPERAÇÃO</v>
      </c>
    </row>
    <row r="9588" spans="1:30" x14ac:dyDescent="0.3">
      <c r="A9588" t="s">
        <v>2638</v>
      </c>
      <c r="B9588" t="s">
        <v>4593</v>
      </c>
      <c r="C9588" t="s">
        <v>14733</v>
      </c>
      <c r="D9588" t="s">
        <v>10306</v>
      </c>
      <c r="E9588" t="s">
        <v>9673</v>
      </c>
      <c r="F9588" t="s">
        <v>2641</v>
      </c>
      <c r="G9588" t="s">
        <v>1135</v>
      </c>
      <c r="H9588" t="s">
        <v>2275</v>
      </c>
      <c r="I9588" t="s">
        <v>1497</v>
      </c>
      <c r="J9588" t="s">
        <v>275</v>
      </c>
      <c r="K9588" t="s">
        <v>276</v>
      </c>
      <c r="L9588" t="s">
        <v>124</v>
      </c>
      <c r="M9588" t="s">
        <v>38</v>
      </c>
      <c r="N9588" t="s">
        <v>39</v>
      </c>
      <c r="O9588">
        <v>364</v>
      </c>
      <c r="P9588" s="9">
        <v>9.07</v>
      </c>
      <c r="Q9588" t="s">
        <v>40</v>
      </c>
      <c r="R9588">
        <v>152668</v>
      </c>
      <c r="S9588" s="9">
        <v>40.119999999999997</v>
      </c>
      <c r="T9588" s="26">
        <v>4.79</v>
      </c>
      <c r="U9588" s="8">
        <v>192.17</v>
      </c>
      <c r="V9588" t="s">
        <v>14734</v>
      </c>
      <c r="W9588" t="s">
        <v>2276</v>
      </c>
      <c r="X9588" t="s">
        <v>42</v>
      </c>
      <c r="Y9588" t="s">
        <v>2277</v>
      </c>
      <c r="AA9588" s="1">
        <f t="shared" si="883"/>
        <v>46131</v>
      </c>
      <c r="AB9588" s="2">
        <f t="shared" si="884"/>
        <v>4</v>
      </c>
      <c r="AC9588" s="2">
        <f t="shared" si="885"/>
        <v>2026</v>
      </c>
      <c r="AD9588" s="2" t="str">
        <f>IFERROR(VLOOKUP(A9588,'Aux Área'!$A$4:$B$123,2,0),"-")</f>
        <v>INSPEÇÃO</v>
      </c>
    </row>
    <row r="9589" spans="1:30" x14ac:dyDescent="0.3">
      <c r="A9589" t="s">
        <v>52</v>
      </c>
      <c r="B9589" t="s">
        <v>1449</v>
      </c>
      <c r="C9589" t="s">
        <v>14735</v>
      </c>
      <c r="D9589" t="s">
        <v>3149</v>
      </c>
      <c r="E9589" t="s">
        <v>3150</v>
      </c>
      <c r="F9589" t="s">
        <v>53</v>
      </c>
      <c r="G9589" t="s">
        <v>35</v>
      </c>
      <c r="H9589" t="s">
        <v>36</v>
      </c>
      <c r="I9589" t="s">
        <v>37</v>
      </c>
      <c r="J9589" t="s">
        <v>11506</v>
      </c>
      <c r="K9589" t="s">
        <v>11507</v>
      </c>
      <c r="L9589" t="s">
        <v>84</v>
      </c>
      <c r="M9589" t="s">
        <v>38</v>
      </c>
      <c r="N9589" t="s">
        <v>39</v>
      </c>
      <c r="O9589">
        <v>479</v>
      </c>
      <c r="P9589" s="9">
        <v>11.96</v>
      </c>
      <c r="Q9589" t="s">
        <v>40</v>
      </c>
      <c r="R9589">
        <v>100539</v>
      </c>
      <c r="S9589" s="9">
        <v>40.06</v>
      </c>
      <c r="T9589" s="26">
        <v>4.99</v>
      </c>
      <c r="U9589" s="8">
        <v>199.9</v>
      </c>
      <c r="V9589" t="s">
        <v>41</v>
      </c>
      <c r="W9589" t="s">
        <v>2007</v>
      </c>
      <c r="X9589" t="s">
        <v>42</v>
      </c>
      <c r="Y9589" t="s">
        <v>1740</v>
      </c>
      <c r="AA9589" s="1">
        <f t="shared" si="883"/>
        <v>46131</v>
      </c>
      <c r="AB9589" s="2">
        <f t="shared" si="884"/>
        <v>4</v>
      </c>
      <c r="AC9589" s="2">
        <f t="shared" si="885"/>
        <v>2026</v>
      </c>
      <c r="AD9589" s="2" t="str">
        <f>IFERROR(VLOOKUP(A9589,'Aux Área'!$A$4:$B$123,2,0),"-")</f>
        <v>OPERAÇÃO</v>
      </c>
    </row>
    <row r="9590" spans="1:30" x14ac:dyDescent="0.3">
      <c r="A9590" t="s">
        <v>50</v>
      </c>
      <c r="B9590" t="s">
        <v>324</v>
      </c>
      <c r="C9590" t="s">
        <v>14736</v>
      </c>
      <c r="D9590" t="s">
        <v>326</v>
      </c>
      <c r="E9590" t="s">
        <v>327</v>
      </c>
      <c r="F9590" t="s">
        <v>51</v>
      </c>
      <c r="G9590" t="s">
        <v>35</v>
      </c>
      <c r="H9590" t="s">
        <v>36</v>
      </c>
      <c r="I9590" t="s">
        <v>37</v>
      </c>
      <c r="J9590" t="s">
        <v>1665</v>
      </c>
      <c r="K9590" t="s">
        <v>1666</v>
      </c>
      <c r="L9590" t="s">
        <v>301</v>
      </c>
      <c r="M9590" t="s">
        <v>38</v>
      </c>
      <c r="N9590" t="s">
        <v>39</v>
      </c>
      <c r="O9590">
        <v>291</v>
      </c>
      <c r="P9590" s="9">
        <v>7.8</v>
      </c>
      <c r="Q9590" t="s">
        <v>40</v>
      </c>
      <c r="R9590">
        <v>28585</v>
      </c>
      <c r="S9590" s="9">
        <v>37.29</v>
      </c>
      <c r="T9590" s="26">
        <v>4.6900000000000004</v>
      </c>
      <c r="U9590" s="8">
        <v>174.89</v>
      </c>
      <c r="V9590" t="s">
        <v>14737</v>
      </c>
      <c r="W9590" t="s">
        <v>2007</v>
      </c>
      <c r="X9590" t="s">
        <v>42</v>
      </c>
      <c r="Y9590" t="s">
        <v>1740</v>
      </c>
      <c r="AA9590" s="1">
        <f t="shared" si="883"/>
        <v>46131</v>
      </c>
      <c r="AB9590" s="2">
        <f t="shared" si="884"/>
        <v>4</v>
      </c>
      <c r="AC9590" s="2">
        <f t="shared" si="885"/>
        <v>2026</v>
      </c>
      <c r="AD9590" s="2" t="str">
        <f>IFERROR(VLOOKUP(A9590,'Aux Área'!$A$4:$B$123,2,0),"-")</f>
        <v>TI</v>
      </c>
    </row>
    <row r="9591" spans="1:30" x14ac:dyDescent="0.3">
      <c r="A9591" t="s">
        <v>2306</v>
      </c>
      <c r="B9591" t="s">
        <v>4613</v>
      </c>
      <c r="C9591" t="s">
        <v>14738</v>
      </c>
      <c r="D9591" t="s">
        <v>4386</v>
      </c>
      <c r="E9591" t="s">
        <v>4387</v>
      </c>
      <c r="F9591" t="s">
        <v>2309</v>
      </c>
      <c r="G9591" t="s">
        <v>1135</v>
      </c>
      <c r="H9591" t="s">
        <v>2275</v>
      </c>
      <c r="I9591" t="s">
        <v>1497</v>
      </c>
      <c r="J9591" t="s">
        <v>1665</v>
      </c>
      <c r="K9591" t="s">
        <v>1666</v>
      </c>
      <c r="L9591" t="s">
        <v>301</v>
      </c>
      <c r="M9591" t="s">
        <v>38</v>
      </c>
      <c r="N9591" t="s">
        <v>39</v>
      </c>
      <c r="O9591">
        <v>426</v>
      </c>
      <c r="P9591" s="9">
        <v>9.44</v>
      </c>
      <c r="Q9591" t="s">
        <v>40</v>
      </c>
      <c r="R9591">
        <v>164940</v>
      </c>
      <c r="S9591" s="9">
        <v>45.11</v>
      </c>
      <c r="T9591" s="26">
        <v>4.6900000000000004</v>
      </c>
      <c r="U9591" s="8">
        <v>211.57</v>
      </c>
      <c r="V9591" t="s">
        <v>14739</v>
      </c>
      <c r="W9591" t="s">
        <v>2276</v>
      </c>
      <c r="X9591" t="s">
        <v>42</v>
      </c>
      <c r="Y9591" t="s">
        <v>2277</v>
      </c>
      <c r="AA9591" s="1">
        <f t="shared" si="883"/>
        <v>46131</v>
      </c>
      <c r="AB9591" s="2">
        <f t="shared" si="884"/>
        <v>4</v>
      </c>
      <c r="AC9591" s="2">
        <f t="shared" si="885"/>
        <v>2026</v>
      </c>
      <c r="AD9591" s="2" t="str">
        <f>IFERROR(VLOOKUP(A9591,'Aux Área'!$A$4:$B$123,2,0),"-")</f>
        <v>INSPEÇÃO</v>
      </c>
    </row>
    <row r="9592" spans="1:30" x14ac:dyDescent="0.3">
      <c r="A9592" t="s">
        <v>2700</v>
      </c>
      <c r="B9592" t="s">
        <v>2000</v>
      </c>
      <c r="C9592" t="s">
        <v>14740</v>
      </c>
      <c r="D9592" t="s">
        <v>3547</v>
      </c>
      <c r="E9592" t="s">
        <v>3548</v>
      </c>
      <c r="F9592" t="s">
        <v>2703</v>
      </c>
      <c r="G9592" t="s">
        <v>659</v>
      </c>
      <c r="H9592" t="s">
        <v>1996</v>
      </c>
      <c r="I9592" t="s">
        <v>1997</v>
      </c>
      <c r="J9592" t="s">
        <v>275</v>
      </c>
      <c r="K9592" t="s">
        <v>276</v>
      </c>
      <c r="L9592" t="s">
        <v>124</v>
      </c>
      <c r="M9592" t="s">
        <v>38</v>
      </c>
      <c r="N9592" t="s">
        <v>668</v>
      </c>
      <c r="O9592">
        <v>245</v>
      </c>
      <c r="P9592" s="9">
        <v>4.9000000000000004</v>
      </c>
      <c r="Q9592" t="s">
        <v>40</v>
      </c>
      <c r="R9592">
        <v>33638</v>
      </c>
      <c r="S9592" s="9">
        <v>50.01</v>
      </c>
      <c r="T9592" s="26">
        <v>7.49</v>
      </c>
      <c r="U9592" s="8">
        <v>374.57</v>
      </c>
      <c r="V9592" t="s">
        <v>14741</v>
      </c>
      <c r="W9592" t="s">
        <v>1985</v>
      </c>
      <c r="X9592" t="s">
        <v>42</v>
      </c>
      <c r="Y9592" t="s">
        <v>1986</v>
      </c>
      <c r="AA9592" s="1">
        <f t="shared" si="883"/>
        <v>46131</v>
      </c>
      <c r="AB9592" s="2">
        <f t="shared" si="884"/>
        <v>4</v>
      </c>
      <c r="AC9592" s="2">
        <f t="shared" si="885"/>
        <v>2026</v>
      </c>
      <c r="AD9592" s="2" t="str">
        <f>IFERROR(VLOOKUP(A9592,'Aux Área'!$A$4:$B$123,2,0),"-")</f>
        <v>PESADOS</v>
      </c>
    </row>
    <row r="9593" spans="1:30" x14ac:dyDescent="0.3">
      <c r="A9593" t="s">
        <v>2700</v>
      </c>
      <c r="C9593" t="s">
        <v>15844</v>
      </c>
      <c r="F9593" t="s">
        <v>2703</v>
      </c>
      <c r="K9593" t="s">
        <v>276</v>
      </c>
      <c r="N9593" t="s">
        <v>15690</v>
      </c>
      <c r="O9593" t="s">
        <v>15244</v>
      </c>
      <c r="P9593" s="9" t="s">
        <v>15244</v>
      </c>
      <c r="Q9593" t="s">
        <v>40</v>
      </c>
      <c r="R9593" t="s">
        <v>15244</v>
      </c>
      <c r="S9593">
        <v>6.09</v>
      </c>
      <c r="U9593" s="8">
        <v>23.08</v>
      </c>
      <c r="AA9593" s="1">
        <f t="shared" si="883"/>
        <v>46131</v>
      </c>
      <c r="AB9593" s="2">
        <f t="shared" si="884"/>
        <v>4</v>
      </c>
      <c r="AC9593" s="2">
        <f t="shared" si="885"/>
        <v>2026</v>
      </c>
      <c r="AD9593" s="2" t="str">
        <f>IFERROR(VLOOKUP(A9593,'Aux Área'!$A$4:$B$123,2,0),"-")</f>
        <v>PESADOS</v>
      </c>
    </row>
    <row r="9594" spans="1:30" x14ac:dyDescent="0.3">
      <c r="A9594" t="s">
        <v>2347</v>
      </c>
      <c r="B9594" t="s">
        <v>2348</v>
      </c>
      <c r="C9594" t="s">
        <v>14742</v>
      </c>
      <c r="D9594" t="s">
        <v>3633</v>
      </c>
      <c r="E9594" t="s">
        <v>3634</v>
      </c>
      <c r="F9594" t="s">
        <v>2350</v>
      </c>
      <c r="G9594" t="s">
        <v>659</v>
      </c>
      <c r="H9594" t="s">
        <v>1996</v>
      </c>
      <c r="I9594" t="s">
        <v>1997</v>
      </c>
      <c r="J9594" t="s">
        <v>237</v>
      </c>
      <c r="K9594" t="s">
        <v>238</v>
      </c>
      <c r="L9594" t="s">
        <v>110</v>
      </c>
      <c r="M9594" t="s">
        <v>38</v>
      </c>
      <c r="N9594" t="s">
        <v>668</v>
      </c>
      <c r="O9594">
        <v>428</v>
      </c>
      <c r="P9594" s="9">
        <v>5.63</v>
      </c>
      <c r="Q9594" t="s">
        <v>40</v>
      </c>
      <c r="R9594">
        <v>45710</v>
      </c>
      <c r="S9594" s="9">
        <v>76</v>
      </c>
      <c r="T9594" s="26">
        <v>7.29</v>
      </c>
      <c r="U9594" s="8">
        <v>554.04</v>
      </c>
      <c r="V9594" t="s">
        <v>41</v>
      </c>
      <c r="W9594" t="s">
        <v>1985</v>
      </c>
      <c r="X9594" t="s">
        <v>42</v>
      </c>
      <c r="Y9594" t="s">
        <v>1986</v>
      </c>
      <c r="AA9594" s="1">
        <f t="shared" si="883"/>
        <v>46131</v>
      </c>
      <c r="AB9594" s="2">
        <f t="shared" si="884"/>
        <v>4</v>
      </c>
      <c r="AC9594" s="2">
        <f t="shared" si="885"/>
        <v>2026</v>
      </c>
      <c r="AD9594" s="2" t="str">
        <f>IFERROR(VLOOKUP(A9594,'Aux Área'!$A$4:$B$123,2,0),"-")</f>
        <v>PESADOS</v>
      </c>
    </row>
    <row r="9595" spans="1:30" x14ac:dyDescent="0.3">
      <c r="A9595" t="s">
        <v>3092</v>
      </c>
      <c r="B9595" t="s">
        <v>4774</v>
      </c>
      <c r="C9595" t="s">
        <v>14743</v>
      </c>
      <c r="D9595" t="s">
        <v>3285</v>
      </c>
      <c r="E9595" t="s">
        <v>3286</v>
      </c>
      <c r="F9595" t="s">
        <v>3594</v>
      </c>
      <c r="G9595" t="s">
        <v>1135</v>
      </c>
      <c r="H9595" t="s">
        <v>2275</v>
      </c>
      <c r="I9595" t="s">
        <v>1497</v>
      </c>
      <c r="J9595" t="s">
        <v>188</v>
      </c>
      <c r="K9595" t="s">
        <v>189</v>
      </c>
      <c r="L9595" t="s">
        <v>190</v>
      </c>
      <c r="M9595" t="s">
        <v>38</v>
      </c>
      <c r="N9595" t="s">
        <v>39</v>
      </c>
      <c r="O9595">
        <v>407</v>
      </c>
      <c r="P9595" s="9">
        <v>9.35</v>
      </c>
      <c r="Q9595" t="s">
        <v>40</v>
      </c>
      <c r="R9595">
        <v>146666</v>
      </c>
      <c r="S9595" s="9">
        <v>43.51</v>
      </c>
      <c r="T9595" s="26">
        <v>4.8899999999999997</v>
      </c>
      <c r="U9595" s="8">
        <v>212.76</v>
      </c>
      <c r="V9595" t="s">
        <v>41</v>
      </c>
      <c r="W9595" t="s">
        <v>2276</v>
      </c>
      <c r="X9595" t="s">
        <v>42</v>
      </c>
      <c r="Y9595" t="s">
        <v>2277</v>
      </c>
      <c r="AA9595" s="1">
        <f t="shared" si="883"/>
        <v>46131</v>
      </c>
      <c r="AB9595" s="2">
        <f t="shared" si="884"/>
        <v>4</v>
      </c>
      <c r="AC9595" s="2">
        <f t="shared" si="885"/>
        <v>2026</v>
      </c>
      <c r="AD9595" s="2" t="str">
        <f>IFERROR(VLOOKUP(A9595,'Aux Área'!$A$4:$B$123,2,0),"-")</f>
        <v>INSPEÇÃO</v>
      </c>
    </row>
    <row r="9596" spans="1:30" x14ac:dyDescent="0.3">
      <c r="A9596" t="s">
        <v>2679</v>
      </c>
      <c r="B9596" t="s">
        <v>2680</v>
      </c>
      <c r="C9596" t="s">
        <v>14744</v>
      </c>
      <c r="D9596" t="s">
        <v>1297</v>
      </c>
      <c r="E9596" t="s">
        <v>2221</v>
      </c>
      <c r="F9596" t="s">
        <v>2682</v>
      </c>
      <c r="G9596" t="s">
        <v>659</v>
      </c>
      <c r="H9596" t="s">
        <v>1996</v>
      </c>
      <c r="I9596" t="s">
        <v>1997</v>
      </c>
      <c r="J9596" t="s">
        <v>231</v>
      </c>
      <c r="K9596" t="s">
        <v>232</v>
      </c>
      <c r="L9596" t="s">
        <v>217</v>
      </c>
      <c r="M9596" t="s">
        <v>38</v>
      </c>
      <c r="N9596" t="s">
        <v>668</v>
      </c>
      <c r="O9596">
        <v>281</v>
      </c>
      <c r="P9596" s="9">
        <v>5.69</v>
      </c>
      <c r="Q9596" t="s">
        <v>40</v>
      </c>
      <c r="R9596">
        <v>25445</v>
      </c>
      <c r="S9596" s="9">
        <v>49.38</v>
      </c>
      <c r="T9596" s="26">
        <v>7.2910000000000004</v>
      </c>
      <c r="U9596" s="8">
        <v>360.02</v>
      </c>
      <c r="V9596" t="s">
        <v>14745</v>
      </c>
      <c r="W9596" t="s">
        <v>1985</v>
      </c>
      <c r="X9596" t="s">
        <v>42</v>
      </c>
      <c r="Y9596" t="s">
        <v>1986</v>
      </c>
      <c r="AA9596" s="1">
        <f t="shared" si="883"/>
        <v>46131</v>
      </c>
      <c r="AB9596" s="2">
        <f t="shared" si="884"/>
        <v>4</v>
      </c>
      <c r="AC9596" s="2">
        <f t="shared" si="885"/>
        <v>2026</v>
      </c>
      <c r="AD9596" s="2" t="str">
        <f>IFERROR(VLOOKUP(A9596,'Aux Área'!$A$4:$B$123,2,0),"-")</f>
        <v>PESADOS</v>
      </c>
    </row>
    <row r="9597" spans="1:30" x14ac:dyDescent="0.3">
      <c r="A9597" t="s">
        <v>12958</v>
      </c>
      <c r="B9597" t="s">
        <v>14624</v>
      </c>
      <c r="C9597" t="s">
        <v>14746</v>
      </c>
      <c r="D9597" t="s">
        <v>7064</v>
      </c>
      <c r="E9597" t="s">
        <v>7065</v>
      </c>
      <c r="F9597" t="s">
        <v>12960</v>
      </c>
      <c r="G9597" t="s">
        <v>1135</v>
      </c>
      <c r="H9597" t="s">
        <v>1301</v>
      </c>
      <c r="I9597" t="s">
        <v>839</v>
      </c>
      <c r="J9597" t="s">
        <v>169</v>
      </c>
      <c r="K9597" t="s">
        <v>170</v>
      </c>
      <c r="L9597" t="s">
        <v>124</v>
      </c>
      <c r="M9597" t="s">
        <v>38</v>
      </c>
      <c r="N9597" t="s">
        <v>39</v>
      </c>
      <c r="O9597">
        <v>326</v>
      </c>
      <c r="P9597" s="9">
        <v>9.44</v>
      </c>
      <c r="Q9597" t="s">
        <v>40</v>
      </c>
      <c r="R9597">
        <v>177766</v>
      </c>
      <c r="S9597" s="9">
        <v>34.54</v>
      </c>
      <c r="T9597" s="26">
        <v>4.59</v>
      </c>
      <c r="U9597" s="8">
        <v>158.54</v>
      </c>
      <c r="V9597" t="s">
        <v>41</v>
      </c>
      <c r="W9597" t="s">
        <v>2276</v>
      </c>
      <c r="X9597" t="s">
        <v>42</v>
      </c>
      <c r="Y9597" t="s">
        <v>12261</v>
      </c>
      <c r="AA9597" s="1">
        <f t="shared" si="883"/>
        <v>46131</v>
      </c>
      <c r="AB9597" s="2">
        <f t="shared" si="884"/>
        <v>4</v>
      </c>
      <c r="AC9597" s="2">
        <f t="shared" si="885"/>
        <v>2026</v>
      </c>
      <c r="AD9597" s="2" t="str">
        <f>IFERROR(VLOOKUP(A9597,'Aux Área'!$A$4:$B$123,2,0),"-")</f>
        <v>INSPEÇÃO</v>
      </c>
    </row>
    <row r="9598" spans="1:30" x14ac:dyDescent="0.3">
      <c r="A9598" t="s">
        <v>5543</v>
      </c>
      <c r="B9598" t="s">
        <v>11845</v>
      </c>
      <c r="C9598" t="s">
        <v>14747</v>
      </c>
      <c r="D9598" t="s">
        <v>5291</v>
      </c>
      <c r="E9598" t="s">
        <v>5292</v>
      </c>
      <c r="F9598" t="s">
        <v>6207</v>
      </c>
      <c r="G9598" t="s">
        <v>1135</v>
      </c>
      <c r="H9598" t="s">
        <v>5545</v>
      </c>
      <c r="I9598" t="s">
        <v>839</v>
      </c>
      <c r="J9598" t="s">
        <v>231</v>
      </c>
      <c r="K9598" t="s">
        <v>232</v>
      </c>
      <c r="L9598" t="s">
        <v>217</v>
      </c>
      <c r="M9598" t="s">
        <v>38</v>
      </c>
      <c r="N9598" t="s">
        <v>39</v>
      </c>
      <c r="O9598">
        <v>431</v>
      </c>
      <c r="P9598" s="9">
        <v>10.43</v>
      </c>
      <c r="Q9598" t="s">
        <v>40</v>
      </c>
      <c r="R9598">
        <v>59124</v>
      </c>
      <c r="S9598" s="9">
        <v>41.34</v>
      </c>
      <c r="T9598" s="26">
        <v>4.79</v>
      </c>
      <c r="U9598" s="8">
        <v>198.03</v>
      </c>
      <c r="V9598" t="s">
        <v>14748</v>
      </c>
      <c r="W9598" t="s">
        <v>2276</v>
      </c>
      <c r="X9598" t="s">
        <v>42</v>
      </c>
      <c r="Y9598" t="s">
        <v>2277</v>
      </c>
      <c r="AA9598" s="1">
        <f t="shared" si="883"/>
        <v>46131</v>
      </c>
      <c r="AB9598" s="2">
        <f t="shared" si="884"/>
        <v>4</v>
      </c>
      <c r="AC9598" s="2">
        <f t="shared" si="885"/>
        <v>2026</v>
      </c>
      <c r="AD9598" s="2" t="str">
        <f>IFERROR(VLOOKUP(A9598,'Aux Área'!$A$4:$B$123,2,0),"-")</f>
        <v>INSPEÇÃO</v>
      </c>
    </row>
    <row r="9599" spans="1:30" x14ac:dyDescent="0.3">
      <c r="A9599" t="s">
        <v>1999</v>
      </c>
      <c r="B9599" t="s">
        <v>3016</v>
      </c>
      <c r="C9599" t="s">
        <v>14749</v>
      </c>
      <c r="D9599" t="s">
        <v>1297</v>
      </c>
      <c r="E9599" t="s">
        <v>2221</v>
      </c>
      <c r="F9599" t="s">
        <v>2002</v>
      </c>
      <c r="G9599" t="s">
        <v>659</v>
      </c>
      <c r="H9599" t="s">
        <v>2003</v>
      </c>
      <c r="I9599" t="s">
        <v>667</v>
      </c>
      <c r="J9599" t="s">
        <v>231</v>
      </c>
      <c r="K9599" t="s">
        <v>232</v>
      </c>
      <c r="L9599" t="s">
        <v>217</v>
      </c>
      <c r="M9599" t="s">
        <v>38</v>
      </c>
      <c r="N9599" t="s">
        <v>668</v>
      </c>
      <c r="O9599">
        <v>288</v>
      </c>
      <c r="P9599" s="9">
        <v>4.26</v>
      </c>
      <c r="Q9599" t="s">
        <v>40</v>
      </c>
      <c r="R9599">
        <v>30071</v>
      </c>
      <c r="S9599" s="9">
        <v>67.66</v>
      </c>
      <c r="T9599" s="26">
        <v>7.29</v>
      </c>
      <c r="U9599" s="8">
        <v>493.26</v>
      </c>
      <c r="V9599" t="s">
        <v>14750</v>
      </c>
      <c r="W9599" t="s">
        <v>1985</v>
      </c>
      <c r="X9599" t="s">
        <v>42</v>
      </c>
      <c r="Y9599" t="s">
        <v>1986</v>
      </c>
      <c r="AA9599" s="1">
        <f t="shared" si="883"/>
        <v>46131</v>
      </c>
      <c r="AB9599" s="2">
        <f t="shared" si="884"/>
        <v>4</v>
      </c>
      <c r="AC9599" s="2">
        <f t="shared" si="885"/>
        <v>2026</v>
      </c>
      <c r="AD9599" s="2" t="str">
        <f>IFERROR(VLOOKUP(A9599,'Aux Área'!$A$4:$B$123,2,0),"-")</f>
        <v>PESADOS</v>
      </c>
    </row>
    <row r="9600" spans="1:30" x14ac:dyDescent="0.3">
      <c r="A9600" t="s">
        <v>1999</v>
      </c>
      <c r="C9600" t="s">
        <v>14749</v>
      </c>
      <c r="F9600" t="s">
        <v>2002</v>
      </c>
      <c r="K9600" t="s">
        <v>232</v>
      </c>
      <c r="N9600" t="s">
        <v>15690</v>
      </c>
      <c r="O9600" t="s">
        <v>15244</v>
      </c>
      <c r="P9600" s="9" t="s">
        <v>15244</v>
      </c>
      <c r="Q9600" t="s">
        <v>40</v>
      </c>
      <c r="R9600" t="s">
        <v>15244</v>
      </c>
      <c r="S9600">
        <v>2.38</v>
      </c>
      <c r="U9600" s="8">
        <v>7.87</v>
      </c>
      <c r="AA9600" s="1">
        <f t="shared" si="883"/>
        <v>46131</v>
      </c>
      <c r="AB9600" s="2">
        <f t="shared" si="884"/>
        <v>4</v>
      </c>
      <c r="AC9600" s="2">
        <f t="shared" si="885"/>
        <v>2026</v>
      </c>
      <c r="AD9600" s="2" t="str">
        <f>IFERROR(VLOOKUP(A9600,'Aux Área'!$A$4:$B$123,2,0),"-")</f>
        <v>PESADOS</v>
      </c>
    </row>
    <row r="9601" spans="1:30" x14ac:dyDescent="0.3">
      <c r="A9601" t="s">
        <v>2282</v>
      </c>
      <c r="B9601" t="s">
        <v>4679</v>
      </c>
      <c r="C9601" t="s">
        <v>14751</v>
      </c>
      <c r="D9601" t="s">
        <v>10704</v>
      </c>
      <c r="E9601" t="s">
        <v>10705</v>
      </c>
      <c r="F9601" t="s">
        <v>2285</v>
      </c>
      <c r="G9601" t="s">
        <v>1135</v>
      </c>
      <c r="H9601" t="s">
        <v>2275</v>
      </c>
      <c r="I9601" t="s">
        <v>1497</v>
      </c>
      <c r="J9601" t="s">
        <v>1681</v>
      </c>
      <c r="K9601" t="s">
        <v>1682</v>
      </c>
      <c r="L9601" t="s">
        <v>141</v>
      </c>
      <c r="M9601" t="s">
        <v>38</v>
      </c>
      <c r="N9601" t="s">
        <v>39</v>
      </c>
      <c r="O9601">
        <v>465</v>
      </c>
      <c r="P9601" s="9">
        <v>9.8800000000000008</v>
      </c>
      <c r="Q9601" t="s">
        <v>40</v>
      </c>
      <c r="R9601">
        <v>143712</v>
      </c>
      <c r="S9601" s="9">
        <v>47.08</v>
      </c>
      <c r="T9601" s="26">
        <v>4.2300000000000004</v>
      </c>
      <c r="U9601" s="8">
        <v>199.16</v>
      </c>
      <c r="V9601" t="s">
        <v>41</v>
      </c>
      <c r="W9601" t="s">
        <v>2276</v>
      </c>
      <c r="X9601" t="s">
        <v>42</v>
      </c>
      <c r="Y9601" t="s">
        <v>2277</v>
      </c>
      <c r="AA9601" s="1">
        <f t="shared" si="883"/>
        <v>46131</v>
      </c>
      <c r="AB9601" s="2">
        <f t="shared" si="884"/>
        <v>4</v>
      </c>
      <c r="AC9601" s="2">
        <f t="shared" si="885"/>
        <v>2026</v>
      </c>
      <c r="AD9601" s="2" t="str">
        <f>IFERROR(VLOOKUP(A9601,'Aux Área'!$A$4:$B$123,2,0),"-")</f>
        <v>INSPEÇÃO</v>
      </c>
    </row>
    <row r="9602" spans="1:30" x14ac:dyDescent="0.3">
      <c r="A9602" t="s">
        <v>2286</v>
      </c>
      <c r="B9602" t="s">
        <v>2287</v>
      </c>
      <c r="C9602" t="s">
        <v>14752</v>
      </c>
      <c r="D9602" t="s">
        <v>5413</v>
      </c>
      <c r="E9602" t="s">
        <v>5414</v>
      </c>
      <c r="F9602" t="s">
        <v>2289</v>
      </c>
      <c r="G9602" t="s">
        <v>1495</v>
      </c>
      <c r="H9602" t="s">
        <v>2020</v>
      </c>
      <c r="I9602" t="s">
        <v>2021</v>
      </c>
      <c r="J9602" t="s">
        <v>1665</v>
      </c>
      <c r="K9602" t="s">
        <v>1666</v>
      </c>
      <c r="L9602" t="s">
        <v>301</v>
      </c>
      <c r="M9602" t="s">
        <v>38</v>
      </c>
      <c r="N9602" t="s">
        <v>668</v>
      </c>
      <c r="O9602">
        <v>1227</v>
      </c>
      <c r="P9602" s="9">
        <v>2.58</v>
      </c>
      <c r="Q9602" t="s">
        <v>40</v>
      </c>
      <c r="R9602">
        <v>35184</v>
      </c>
      <c r="S9602" s="9">
        <v>475.99</v>
      </c>
      <c r="T9602" s="26">
        <v>9.65</v>
      </c>
      <c r="U9602" s="8">
        <v>4593.3</v>
      </c>
      <c r="V9602" t="s">
        <v>14753</v>
      </c>
      <c r="W9602" t="s">
        <v>1985</v>
      </c>
      <c r="X9602" t="s">
        <v>42</v>
      </c>
      <c r="Y9602" t="s">
        <v>1986</v>
      </c>
      <c r="AA9602" s="1">
        <f t="shared" si="883"/>
        <v>46131</v>
      </c>
      <c r="AB9602" s="2">
        <f t="shared" si="884"/>
        <v>4</v>
      </c>
      <c r="AC9602" s="2">
        <f t="shared" si="885"/>
        <v>2026</v>
      </c>
      <c r="AD9602" s="2" t="str">
        <f>IFERROR(VLOOKUP(A9602,'Aux Área'!$A$4:$B$123,2,0),"-")</f>
        <v>PESADOS</v>
      </c>
    </row>
    <row r="9603" spans="1:30" x14ac:dyDescent="0.3">
      <c r="A9603" t="s">
        <v>2286</v>
      </c>
      <c r="C9603" t="s">
        <v>15855</v>
      </c>
      <c r="F9603" t="s">
        <v>2289</v>
      </c>
      <c r="K9603" t="s">
        <v>1666</v>
      </c>
      <c r="N9603" t="s">
        <v>15690</v>
      </c>
      <c r="O9603" t="s">
        <v>15244</v>
      </c>
      <c r="P9603" s="9" t="s">
        <v>15244</v>
      </c>
      <c r="Q9603" t="s">
        <v>40</v>
      </c>
      <c r="R9603" t="s">
        <v>15244</v>
      </c>
      <c r="S9603">
        <v>58.66</v>
      </c>
      <c r="U9603" s="8">
        <v>222.32</v>
      </c>
      <c r="AA9603" s="1">
        <f t="shared" si="883"/>
        <v>46131</v>
      </c>
      <c r="AB9603" s="2">
        <f t="shared" si="884"/>
        <v>4</v>
      </c>
      <c r="AC9603" s="2">
        <f t="shared" si="885"/>
        <v>2026</v>
      </c>
      <c r="AD9603" s="2" t="str">
        <f>IFERROR(VLOOKUP(A9603,'Aux Área'!$A$4:$B$123,2,0),"-")</f>
        <v>PESADOS</v>
      </c>
    </row>
    <row r="9604" spans="1:30" x14ac:dyDescent="0.3">
      <c r="A9604" t="s">
        <v>2643</v>
      </c>
      <c r="B9604" t="s">
        <v>2307</v>
      </c>
      <c r="C9604" t="s">
        <v>14754</v>
      </c>
      <c r="D9604" t="s">
        <v>7196</v>
      </c>
      <c r="E9604" t="s">
        <v>7197</v>
      </c>
      <c r="F9604" t="s">
        <v>2646</v>
      </c>
      <c r="G9604" t="s">
        <v>1300</v>
      </c>
      <c r="H9604" t="s">
        <v>1301</v>
      </c>
      <c r="I9604" t="s">
        <v>37</v>
      </c>
      <c r="J9604" t="s">
        <v>122</v>
      </c>
      <c r="K9604" t="s">
        <v>123</v>
      </c>
      <c r="L9604" t="s">
        <v>124</v>
      </c>
      <c r="M9604" t="s">
        <v>38</v>
      </c>
      <c r="N9604" t="s">
        <v>39</v>
      </c>
      <c r="O9604">
        <v>323</v>
      </c>
      <c r="P9604" s="9">
        <v>7.03</v>
      </c>
      <c r="Q9604" t="s">
        <v>40</v>
      </c>
      <c r="R9604">
        <v>160281</v>
      </c>
      <c r="S9604" s="9">
        <v>45.96</v>
      </c>
      <c r="T9604" s="26">
        <v>4.99</v>
      </c>
      <c r="U9604" s="8">
        <v>229.34</v>
      </c>
      <c r="V9604" t="s">
        <v>112</v>
      </c>
      <c r="W9604" t="s">
        <v>2276</v>
      </c>
      <c r="X9604" t="s">
        <v>42</v>
      </c>
      <c r="Y9604" t="s">
        <v>2277</v>
      </c>
      <c r="AA9604" s="1">
        <f t="shared" si="883"/>
        <v>46132</v>
      </c>
      <c r="AB9604" s="2">
        <f t="shared" si="884"/>
        <v>4</v>
      </c>
      <c r="AC9604" s="2">
        <f t="shared" si="885"/>
        <v>2026</v>
      </c>
      <c r="AD9604" s="2" t="str">
        <f>IFERROR(VLOOKUP(A9604,'Aux Área'!$A$4:$B$123,2,0),"-")</f>
        <v>INSPEÇÃO</v>
      </c>
    </row>
    <row r="9605" spans="1:30" x14ac:dyDescent="0.3">
      <c r="A9605" t="s">
        <v>2260</v>
      </c>
      <c r="B9605" t="s">
        <v>113</v>
      </c>
      <c r="C9605" t="s">
        <v>14755</v>
      </c>
      <c r="D9605" t="s">
        <v>13145</v>
      </c>
      <c r="E9605" t="s">
        <v>13146</v>
      </c>
      <c r="F9605" t="s">
        <v>2262</v>
      </c>
      <c r="G9605" t="s">
        <v>35</v>
      </c>
      <c r="H9605" t="s">
        <v>2263</v>
      </c>
      <c r="I9605" t="s">
        <v>2186</v>
      </c>
      <c r="J9605" t="s">
        <v>1681</v>
      </c>
      <c r="K9605" t="s">
        <v>1682</v>
      </c>
      <c r="L9605" t="s">
        <v>141</v>
      </c>
      <c r="M9605" t="s">
        <v>38</v>
      </c>
      <c r="N9605" t="s">
        <v>668</v>
      </c>
      <c r="O9605">
        <v>1281</v>
      </c>
      <c r="P9605" s="9">
        <v>16.440000000000001</v>
      </c>
      <c r="Q9605" t="s">
        <v>40</v>
      </c>
      <c r="R9605">
        <v>144510</v>
      </c>
      <c r="S9605" s="9">
        <v>77.900000000000006</v>
      </c>
      <c r="T9605" s="26">
        <v>6.87</v>
      </c>
      <c r="U9605" s="8">
        <v>535.15</v>
      </c>
      <c r="V9605" t="s">
        <v>41</v>
      </c>
      <c r="W9605" t="s">
        <v>2007</v>
      </c>
      <c r="X9605" t="s">
        <v>42</v>
      </c>
      <c r="Y9605" t="s">
        <v>1740</v>
      </c>
      <c r="AA9605" s="1">
        <f t="shared" si="883"/>
        <v>46132</v>
      </c>
      <c r="AB9605" s="2">
        <f t="shared" si="884"/>
        <v>4</v>
      </c>
      <c r="AC9605" s="2">
        <f t="shared" si="885"/>
        <v>2026</v>
      </c>
      <c r="AD9605" s="2" t="str">
        <f>IFERROR(VLOOKUP(A9605,'Aux Área'!$A$4:$B$123,2,0),"-")</f>
        <v>INSPEÇÃO</v>
      </c>
    </row>
    <row r="9606" spans="1:30" x14ac:dyDescent="0.3">
      <c r="A9606" t="s">
        <v>2306</v>
      </c>
      <c r="B9606" t="s">
        <v>4613</v>
      </c>
      <c r="C9606" t="s">
        <v>14756</v>
      </c>
      <c r="D9606" t="s">
        <v>7488</v>
      </c>
      <c r="E9606" t="s">
        <v>7489</v>
      </c>
      <c r="F9606" t="s">
        <v>2309</v>
      </c>
      <c r="G9606" t="s">
        <v>1135</v>
      </c>
      <c r="H9606" t="s">
        <v>2275</v>
      </c>
      <c r="I9606" t="s">
        <v>1497</v>
      </c>
      <c r="J9606" t="s">
        <v>89</v>
      </c>
      <c r="K9606" t="s">
        <v>90</v>
      </c>
      <c r="L9606" t="s">
        <v>91</v>
      </c>
      <c r="M9606" t="s">
        <v>38</v>
      </c>
      <c r="N9606" t="s">
        <v>39</v>
      </c>
      <c r="O9606">
        <v>437</v>
      </c>
      <c r="P9606" s="9">
        <v>10.43</v>
      </c>
      <c r="Q9606" t="s">
        <v>40</v>
      </c>
      <c r="R9606">
        <v>165377</v>
      </c>
      <c r="S9606" s="9">
        <v>41.89</v>
      </c>
      <c r="T9606" s="26">
        <v>4.6900000000000004</v>
      </c>
      <c r="U9606" s="8">
        <v>196.46</v>
      </c>
      <c r="V9606" t="s">
        <v>14757</v>
      </c>
      <c r="W9606" t="s">
        <v>2276</v>
      </c>
      <c r="X9606" t="s">
        <v>42</v>
      </c>
      <c r="Y9606" t="s">
        <v>2277</v>
      </c>
      <c r="AA9606" s="1">
        <f t="shared" si="883"/>
        <v>46132</v>
      </c>
      <c r="AB9606" s="2">
        <f t="shared" si="884"/>
        <v>4</v>
      </c>
      <c r="AC9606" s="2">
        <f t="shared" si="885"/>
        <v>2026</v>
      </c>
      <c r="AD9606" s="2" t="str">
        <f>IFERROR(VLOOKUP(A9606,'Aux Área'!$A$4:$B$123,2,0),"-")</f>
        <v>INSPEÇÃO</v>
      </c>
    </row>
    <row r="9607" spans="1:30" x14ac:dyDescent="0.3">
      <c r="A9607" t="s">
        <v>2638</v>
      </c>
      <c r="B9607" t="s">
        <v>4593</v>
      </c>
      <c r="C9607" t="s">
        <v>14758</v>
      </c>
      <c r="D9607" t="s">
        <v>3193</v>
      </c>
      <c r="E9607" t="s">
        <v>3194</v>
      </c>
      <c r="F9607" t="s">
        <v>2641</v>
      </c>
      <c r="G9607" t="s">
        <v>1135</v>
      </c>
      <c r="H9607" t="s">
        <v>2275</v>
      </c>
      <c r="I9607" t="s">
        <v>1497</v>
      </c>
      <c r="J9607" t="s">
        <v>275</v>
      </c>
      <c r="K9607" t="s">
        <v>276</v>
      </c>
      <c r="L9607" t="s">
        <v>124</v>
      </c>
      <c r="M9607" t="s">
        <v>38</v>
      </c>
      <c r="N9607" t="s">
        <v>39</v>
      </c>
      <c r="O9607">
        <v>375</v>
      </c>
      <c r="P9607" s="9">
        <v>9.64</v>
      </c>
      <c r="Q9607" t="s">
        <v>40</v>
      </c>
      <c r="R9607">
        <v>153043</v>
      </c>
      <c r="S9607" s="9">
        <v>38.89</v>
      </c>
      <c r="T9607" s="26">
        <v>4.79</v>
      </c>
      <c r="U9607" s="8">
        <v>186.28</v>
      </c>
      <c r="V9607" t="s">
        <v>14759</v>
      </c>
      <c r="W9607" t="s">
        <v>2276</v>
      </c>
      <c r="X9607" t="s">
        <v>42</v>
      </c>
      <c r="Y9607" t="s">
        <v>2277</v>
      </c>
      <c r="AA9607" s="1">
        <f t="shared" si="883"/>
        <v>46132</v>
      </c>
      <c r="AB9607" s="2">
        <f t="shared" si="884"/>
        <v>4</v>
      </c>
      <c r="AC9607" s="2">
        <f t="shared" si="885"/>
        <v>2026</v>
      </c>
      <c r="AD9607" s="2" t="str">
        <f>IFERROR(VLOOKUP(A9607,'Aux Área'!$A$4:$B$123,2,0),"-")</f>
        <v>INSPEÇÃO</v>
      </c>
    </row>
    <row r="9608" spans="1:30" x14ac:dyDescent="0.3">
      <c r="A9608" t="s">
        <v>5543</v>
      </c>
      <c r="B9608" t="s">
        <v>11845</v>
      </c>
      <c r="C9608" t="s">
        <v>14760</v>
      </c>
      <c r="D9608" t="s">
        <v>5291</v>
      </c>
      <c r="E9608" t="s">
        <v>5292</v>
      </c>
      <c r="F9608" t="s">
        <v>6207</v>
      </c>
      <c r="G9608" t="s">
        <v>1135</v>
      </c>
      <c r="H9608" t="s">
        <v>5545</v>
      </c>
      <c r="I9608" t="s">
        <v>839</v>
      </c>
      <c r="J9608" t="s">
        <v>89</v>
      </c>
      <c r="K9608" t="s">
        <v>90</v>
      </c>
      <c r="L9608" t="s">
        <v>91</v>
      </c>
      <c r="M9608" t="s">
        <v>38</v>
      </c>
      <c r="N9608" t="s">
        <v>39</v>
      </c>
      <c r="O9608">
        <v>437</v>
      </c>
      <c r="P9608" s="9">
        <v>10.1</v>
      </c>
      <c r="Q9608" t="s">
        <v>40</v>
      </c>
      <c r="R9608">
        <v>59561</v>
      </c>
      <c r="S9608" s="9">
        <v>43.27</v>
      </c>
      <c r="T9608" s="26">
        <v>4.6900000000000004</v>
      </c>
      <c r="U9608" s="8">
        <v>202.94</v>
      </c>
      <c r="V9608" t="s">
        <v>14761</v>
      </c>
      <c r="W9608" t="s">
        <v>2276</v>
      </c>
      <c r="X9608" t="s">
        <v>42</v>
      </c>
      <c r="Y9608" t="s">
        <v>2277</v>
      </c>
      <c r="AA9608" s="1">
        <f t="shared" si="883"/>
        <v>46132</v>
      </c>
      <c r="AB9608" s="2">
        <f t="shared" si="884"/>
        <v>4</v>
      </c>
      <c r="AC9608" s="2">
        <f t="shared" si="885"/>
        <v>2026</v>
      </c>
      <c r="AD9608" s="2" t="str">
        <f>IFERROR(VLOOKUP(A9608,'Aux Área'!$A$4:$B$123,2,0),"-")</f>
        <v>INSPEÇÃO</v>
      </c>
    </row>
    <row r="9609" spans="1:30" x14ac:dyDescent="0.3">
      <c r="A9609" t="s">
        <v>52</v>
      </c>
      <c r="B9609" t="s">
        <v>1449</v>
      </c>
      <c r="C9609" t="s">
        <v>14762</v>
      </c>
      <c r="D9609" t="s">
        <v>3246</v>
      </c>
      <c r="E9609" t="s">
        <v>3247</v>
      </c>
      <c r="F9609" t="s">
        <v>53</v>
      </c>
      <c r="G9609" t="s">
        <v>35</v>
      </c>
      <c r="H9609" t="s">
        <v>36</v>
      </c>
      <c r="I9609" t="s">
        <v>37</v>
      </c>
      <c r="J9609" t="s">
        <v>275</v>
      </c>
      <c r="K9609" t="s">
        <v>276</v>
      </c>
      <c r="L9609" t="s">
        <v>124</v>
      </c>
      <c r="M9609" t="s">
        <v>38</v>
      </c>
      <c r="N9609" t="s">
        <v>39</v>
      </c>
      <c r="O9609">
        <v>406</v>
      </c>
      <c r="P9609" s="9">
        <v>9.7100000000000009</v>
      </c>
      <c r="Q9609" t="s">
        <v>40</v>
      </c>
      <c r="R9609">
        <v>100945</v>
      </c>
      <c r="S9609" s="9">
        <v>41.81</v>
      </c>
      <c r="T9609" s="26">
        <v>4.79</v>
      </c>
      <c r="U9609" s="8">
        <v>200.27</v>
      </c>
      <c r="V9609" t="s">
        <v>14763</v>
      </c>
      <c r="W9609" t="s">
        <v>2007</v>
      </c>
      <c r="X9609" t="s">
        <v>42</v>
      </c>
      <c r="Y9609" t="s">
        <v>1740</v>
      </c>
      <c r="AA9609" s="1">
        <f t="shared" si="883"/>
        <v>46132</v>
      </c>
      <c r="AB9609" s="2">
        <f t="shared" si="884"/>
        <v>4</v>
      </c>
      <c r="AC9609" s="2">
        <f t="shared" si="885"/>
        <v>2026</v>
      </c>
      <c r="AD9609" s="2" t="str">
        <f>IFERROR(VLOOKUP(A9609,'Aux Área'!$A$4:$B$123,2,0),"-")</f>
        <v>OPERAÇÃO</v>
      </c>
    </row>
    <row r="9610" spans="1:30" x14ac:dyDescent="0.3">
      <c r="A9610" t="s">
        <v>2181</v>
      </c>
      <c r="B9610" t="s">
        <v>4595</v>
      </c>
      <c r="C9610" t="s">
        <v>14764</v>
      </c>
      <c r="D9610" t="s">
        <v>5095</v>
      </c>
      <c r="E9610" t="s">
        <v>5096</v>
      </c>
      <c r="F9610" t="s">
        <v>2184</v>
      </c>
      <c r="G9610" t="s">
        <v>1135</v>
      </c>
      <c r="H9610" t="s">
        <v>2185</v>
      </c>
      <c r="I9610" t="s">
        <v>2186</v>
      </c>
      <c r="J9610" t="s">
        <v>241</v>
      </c>
      <c r="K9610" t="s">
        <v>242</v>
      </c>
      <c r="L9610" t="s">
        <v>110</v>
      </c>
      <c r="M9610" t="s">
        <v>38</v>
      </c>
      <c r="N9610" t="s">
        <v>668</v>
      </c>
      <c r="O9610">
        <v>616</v>
      </c>
      <c r="P9610" s="9">
        <v>12.51</v>
      </c>
      <c r="Q9610" t="s">
        <v>40</v>
      </c>
      <c r="R9610">
        <v>179193</v>
      </c>
      <c r="S9610" s="9">
        <v>49.23</v>
      </c>
      <c r="T9610" s="26">
        <v>7.09</v>
      </c>
      <c r="U9610" s="8">
        <v>349.06</v>
      </c>
      <c r="V9610" t="s">
        <v>41</v>
      </c>
      <c r="W9610" t="s">
        <v>2007</v>
      </c>
      <c r="X9610" t="s">
        <v>42</v>
      </c>
      <c r="Y9610" t="s">
        <v>12261</v>
      </c>
      <c r="AA9610" s="1">
        <f t="shared" si="883"/>
        <v>46132</v>
      </c>
      <c r="AB9610" s="2">
        <f t="shared" si="884"/>
        <v>4</v>
      </c>
      <c r="AC9610" s="2">
        <f t="shared" si="885"/>
        <v>2026</v>
      </c>
      <c r="AD9610" s="2" t="str">
        <f>IFERROR(VLOOKUP(A9610,'Aux Área'!$A$4:$B$123,2,0),"-")</f>
        <v>INSPEÇÃO</v>
      </c>
    </row>
    <row r="9611" spans="1:30" x14ac:dyDescent="0.3">
      <c r="A9611" t="s">
        <v>12958</v>
      </c>
      <c r="B9611" t="s">
        <v>14624</v>
      </c>
      <c r="C9611" t="s">
        <v>14765</v>
      </c>
      <c r="D9611" t="s">
        <v>7064</v>
      </c>
      <c r="E9611" t="s">
        <v>7065</v>
      </c>
      <c r="F9611" t="s">
        <v>12960</v>
      </c>
      <c r="G9611" t="s">
        <v>1135</v>
      </c>
      <c r="H9611" t="s">
        <v>1301</v>
      </c>
      <c r="I9611" t="s">
        <v>839</v>
      </c>
      <c r="J9611" t="s">
        <v>169</v>
      </c>
      <c r="K9611" t="s">
        <v>170</v>
      </c>
      <c r="L9611" t="s">
        <v>124</v>
      </c>
      <c r="M9611" t="s">
        <v>38</v>
      </c>
      <c r="N9611" t="s">
        <v>39</v>
      </c>
      <c r="O9611">
        <v>517</v>
      </c>
      <c r="P9611" s="9">
        <v>10.98</v>
      </c>
      <c r="Q9611" t="s">
        <v>40</v>
      </c>
      <c r="R9611">
        <v>178283</v>
      </c>
      <c r="S9611" s="9">
        <v>47.08</v>
      </c>
      <c r="T9611" s="26">
        <v>4.59</v>
      </c>
      <c r="U9611" s="8">
        <v>216.1</v>
      </c>
      <c r="V9611" t="s">
        <v>41</v>
      </c>
      <c r="W9611" t="s">
        <v>2276</v>
      </c>
      <c r="X9611" t="s">
        <v>42</v>
      </c>
      <c r="Y9611" t="s">
        <v>12261</v>
      </c>
      <c r="AA9611" s="1">
        <f t="shared" si="883"/>
        <v>46132</v>
      </c>
      <c r="AB9611" s="2">
        <f t="shared" si="884"/>
        <v>4</v>
      </c>
      <c r="AC9611" s="2">
        <f t="shared" si="885"/>
        <v>2026</v>
      </c>
      <c r="AD9611" s="2" t="str">
        <f>IFERROR(VLOOKUP(A9611,'Aux Área'!$A$4:$B$123,2,0),"-")</f>
        <v>INSPEÇÃO</v>
      </c>
    </row>
    <row r="9612" spans="1:30" x14ac:dyDescent="0.3">
      <c r="A9612" t="s">
        <v>3092</v>
      </c>
      <c r="B9612" t="s">
        <v>4774</v>
      </c>
      <c r="C9612" t="s">
        <v>14766</v>
      </c>
      <c r="D9612" t="s">
        <v>5160</v>
      </c>
      <c r="E9612" t="s">
        <v>5161</v>
      </c>
      <c r="F9612" t="s">
        <v>3594</v>
      </c>
      <c r="G9612" t="s">
        <v>1135</v>
      </c>
      <c r="H9612" t="s">
        <v>2275</v>
      </c>
      <c r="I9612" t="s">
        <v>1497</v>
      </c>
      <c r="J9612" t="s">
        <v>188</v>
      </c>
      <c r="K9612" t="s">
        <v>189</v>
      </c>
      <c r="L9612" t="s">
        <v>190</v>
      </c>
      <c r="M9612" t="s">
        <v>38</v>
      </c>
      <c r="N9612" t="s">
        <v>39</v>
      </c>
      <c r="O9612">
        <v>420</v>
      </c>
      <c r="P9612" s="9">
        <v>9.76</v>
      </c>
      <c r="Q9612" t="s">
        <v>40</v>
      </c>
      <c r="R9612">
        <v>147086</v>
      </c>
      <c r="S9612" s="9">
        <v>43.04</v>
      </c>
      <c r="T9612" s="26">
        <v>4.8899999999999997</v>
      </c>
      <c r="U9612" s="8">
        <v>210.46</v>
      </c>
      <c r="V9612" t="s">
        <v>112</v>
      </c>
      <c r="W9612" t="s">
        <v>2276</v>
      </c>
      <c r="X9612" t="s">
        <v>42</v>
      </c>
      <c r="Y9612" t="s">
        <v>2277</v>
      </c>
      <c r="AA9612" s="1">
        <f t="shared" si="883"/>
        <v>46132</v>
      </c>
      <c r="AB9612" s="2">
        <f t="shared" si="884"/>
        <v>4</v>
      </c>
      <c r="AC9612" s="2">
        <f t="shared" si="885"/>
        <v>2026</v>
      </c>
      <c r="AD9612" s="2" t="str">
        <f>IFERROR(VLOOKUP(A9612,'Aux Área'!$A$4:$B$123,2,0),"-")</f>
        <v>INSPEÇÃO</v>
      </c>
    </row>
    <row r="9613" spans="1:30" x14ac:dyDescent="0.3">
      <c r="A9613" t="s">
        <v>2643</v>
      </c>
      <c r="B9613" t="s">
        <v>2307</v>
      </c>
      <c r="C9613" t="s">
        <v>14767</v>
      </c>
      <c r="D9613" t="s">
        <v>7196</v>
      </c>
      <c r="E9613" t="s">
        <v>7197</v>
      </c>
      <c r="F9613" t="s">
        <v>2646</v>
      </c>
      <c r="G9613" t="s">
        <v>1300</v>
      </c>
      <c r="H9613" t="s">
        <v>1301</v>
      </c>
      <c r="I9613" t="s">
        <v>37</v>
      </c>
      <c r="J9613" t="s">
        <v>122</v>
      </c>
      <c r="K9613" t="s">
        <v>123</v>
      </c>
      <c r="L9613" t="s">
        <v>124</v>
      </c>
      <c r="M9613" t="s">
        <v>38</v>
      </c>
      <c r="N9613" t="s">
        <v>39</v>
      </c>
      <c r="O9613">
        <v>238</v>
      </c>
      <c r="P9613" s="9">
        <v>8.82</v>
      </c>
      <c r="Q9613" t="s">
        <v>40</v>
      </c>
      <c r="R9613">
        <v>160519</v>
      </c>
      <c r="S9613" s="9">
        <v>26.98</v>
      </c>
      <c r="T9613" s="26">
        <v>4.99</v>
      </c>
      <c r="U9613" s="8">
        <v>134.63</v>
      </c>
      <c r="V9613" t="s">
        <v>246</v>
      </c>
      <c r="W9613" t="s">
        <v>2276</v>
      </c>
      <c r="X9613" t="s">
        <v>42</v>
      </c>
      <c r="Y9613" t="s">
        <v>2277</v>
      </c>
      <c r="AA9613" s="1">
        <f t="shared" si="883"/>
        <v>46132</v>
      </c>
      <c r="AB9613" s="2">
        <f t="shared" si="884"/>
        <v>4</v>
      </c>
      <c r="AC9613" s="2">
        <f t="shared" si="885"/>
        <v>2026</v>
      </c>
      <c r="AD9613" s="2" t="str">
        <f>IFERROR(VLOOKUP(A9613,'Aux Área'!$A$4:$B$123,2,0),"-")</f>
        <v>INSPEÇÃO</v>
      </c>
    </row>
    <row r="9614" spans="1:30" x14ac:dyDescent="0.3">
      <c r="A9614" t="s">
        <v>2189</v>
      </c>
      <c r="B9614" t="s">
        <v>10781</v>
      </c>
      <c r="C9614" t="s">
        <v>14768</v>
      </c>
      <c r="D9614" t="s">
        <v>10214</v>
      </c>
      <c r="E9614" t="s">
        <v>9672</v>
      </c>
      <c r="F9614" t="s">
        <v>2192</v>
      </c>
      <c r="G9614" t="s">
        <v>1135</v>
      </c>
      <c r="H9614" t="s">
        <v>2185</v>
      </c>
      <c r="I9614" t="s">
        <v>2186</v>
      </c>
      <c r="J9614" t="s">
        <v>172</v>
      </c>
      <c r="K9614" t="s">
        <v>173</v>
      </c>
      <c r="L9614" t="s">
        <v>124</v>
      </c>
      <c r="M9614" t="s">
        <v>38</v>
      </c>
      <c r="N9614" t="s">
        <v>668</v>
      </c>
      <c r="O9614">
        <v>770</v>
      </c>
      <c r="P9614" s="9">
        <v>14</v>
      </c>
      <c r="Q9614" t="s">
        <v>40</v>
      </c>
      <c r="R9614">
        <v>78621</v>
      </c>
      <c r="S9614" s="9">
        <v>55</v>
      </c>
      <c r="T9614" s="26">
        <v>7.09</v>
      </c>
      <c r="U9614" s="8">
        <v>389.95</v>
      </c>
      <c r="V9614" t="s">
        <v>112</v>
      </c>
      <c r="W9614" t="s">
        <v>2007</v>
      </c>
      <c r="X9614" t="s">
        <v>42</v>
      </c>
      <c r="Y9614" t="s">
        <v>12261</v>
      </c>
      <c r="AA9614" s="1">
        <f t="shared" si="883"/>
        <v>46132</v>
      </c>
      <c r="AB9614" s="2">
        <f t="shared" si="884"/>
        <v>4</v>
      </c>
      <c r="AC9614" s="2">
        <f t="shared" si="885"/>
        <v>2026</v>
      </c>
      <c r="AD9614" s="2" t="str">
        <f>IFERROR(VLOOKUP(A9614,'Aux Área'!$A$4:$B$123,2,0),"-")</f>
        <v>INSPEÇÃO</v>
      </c>
    </row>
    <row r="9615" spans="1:30" x14ac:dyDescent="0.3">
      <c r="A9615" t="s">
        <v>1979</v>
      </c>
      <c r="B9615" t="s">
        <v>1980</v>
      </c>
      <c r="C9615" t="s">
        <v>14769</v>
      </c>
      <c r="D9615" t="s">
        <v>4102</v>
      </c>
      <c r="E9615" t="s">
        <v>4103</v>
      </c>
      <c r="F9615" t="s">
        <v>1982</v>
      </c>
      <c r="G9615" t="s">
        <v>1495</v>
      </c>
      <c r="H9615" t="s">
        <v>2020</v>
      </c>
      <c r="I9615" t="s">
        <v>2021</v>
      </c>
      <c r="J9615" t="s">
        <v>165</v>
      </c>
      <c r="K9615" t="s">
        <v>166</v>
      </c>
      <c r="L9615" t="s">
        <v>167</v>
      </c>
      <c r="M9615" t="s">
        <v>38</v>
      </c>
      <c r="N9615" t="s">
        <v>668</v>
      </c>
      <c r="O9615" s="2">
        <v>455</v>
      </c>
      <c r="P9615" s="24">
        <v>1.27</v>
      </c>
      <c r="Q9615" t="s">
        <v>40</v>
      </c>
      <c r="R9615">
        <v>33409</v>
      </c>
      <c r="S9615" s="9">
        <v>455</v>
      </c>
      <c r="T9615" s="26">
        <v>7.99</v>
      </c>
      <c r="U9615" s="8">
        <v>3635.45</v>
      </c>
      <c r="V9615" t="s">
        <v>112</v>
      </c>
      <c r="W9615" t="s">
        <v>1985</v>
      </c>
      <c r="X9615" t="s">
        <v>42</v>
      </c>
      <c r="Y9615" t="s">
        <v>1986</v>
      </c>
      <c r="AA9615" s="1">
        <f t="shared" si="883"/>
        <v>46132</v>
      </c>
      <c r="AB9615" s="2">
        <f t="shared" si="884"/>
        <v>4</v>
      </c>
      <c r="AC9615" s="2">
        <f t="shared" si="885"/>
        <v>2026</v>
      </c>
      <c r="AD9615" s="2" t="str">
        <f>IFERROR(VLOOKUP(A9615,'Aux Área'!$A$4:$B$123,2,0),"-")</f>
        <v>PESADOS</v>
      </c>
    </row>
    <row r="9616" spans="1:30" x14ac:dyDescent="0.3">
      <c r="A9616" t="s">
        <v>1979</v>
      </c>
      <c r="C9616" t="s">
        <v>14769</v>
      </c>
      <c r="F9616" t="s">
        <v>1982</v>
      </c>
      <c r="K9616" t="s">
        <v>166</v>
      </c>
      <c r="N9616" t="s">
        <v>15690</v>
      </c>
      <c r="O9616" t="s">
        <v>15244</v>
      </c>
      <c r="P9616" s="9" t="s">
        <v>15244</v>
      </c>
      <c r="Q9616" t="s">
        <v>40</v>
      </c>
      <c r="R9616" t="s">
        <v>15244</v>
      </c>
      <c r="S9616">
        <v>40</v>
      </c>
      <c r="U9616" s="8">
        <v>252</v>
      </c>
      <c r="AA9616" s="1">
        <f t="shared" si="883"/>
        <v>46132</v>
      </c>
      <c r="AB9616" s="2">
        <f t="shared" si="884"/>
        <v>4</v>
      </c>
      <c r="AC9616" s="2">
        <f t="shared" si="885"/>
        <v>2026</v>
      </c>
      <c r="AD9616" s="2" t="str">
        <f>IFERROR(VLOOKUP(A9616,'Aux Área'!$A$4:$B$123,2,0),"-")</f>
        <v>PESADOS</v>
      </c>
    </row>
    <row r="9617" spans="1:30" x14ac:dyDescent="0.3">
      <c r="A9617" t="s">
        <v>1945</v>
      </c>
      <c r="B9617" t="s">
        <v>2124</v>
      </c>
      <c r="C9617" t="s">
        <v>14770</v>
      </c>
      <c r="D9617" t="s">
        <v>1802</v>
      </c>
      <c r="E9617" t="s">
        <v>1803</v>
      </c>
      <c r="F9617" t="s">
        <v>653</v>
      </c>
      <c r="G9617" t="s">
        <v>1495</v>
      </c>
      <c r="H9617" t="s">
        <v>1804</v>
      </c>
      <c r="I9617" t="s">
        <v>1497</v>
      </c>
      <c r="J9617" t="s">
        <v>231</v>
      </c>
      <c r="K9617" t="s">
        <v>232</v>
      </c>
      <c r="L9617" t="s">
        <v>217</v>
      </c>
      <c r="M9617" t="s">
        <v>38</v>
      </c>
      <c r="N9617" t="s">
        <v>668</v>
      </c>
      <c r="O9617" s="23">
        <v>0</v>
      </c>
      <c r="P9617" s="9">
        <v>0</v>
      </c>
      <c r="Q9617" t="s">
        <v>40</v>
      </c>
      <c r="R9617">
        <v>0</v>
      </c>
      <c r="S9617" s="9">
        <v>109.74</v>
      </c>
      <c r="T9617" s="26">
        <v>7.29</v>
      </c>
      <c r="U9617" s="8">
        <v>800.04</v>
      </c>
      <c r="V9617" t="s">
        <v>14771</v>
      </c>
      <c r="W9617" t="s">
        <v>652</v>
      </c>
      <c r="X9617" t="s">
        <v>42</v>
      </c>
      <c r="Y9617" t="s">
        <v>653</v>
      </c>
      <c r="AA9617" s="1">
        <f t="shared" si="883"/>
        <v>46132</v>
      </c>
      <c r="AB9617" s="2">
        <f t="shared" si="884"/>
        <v>4</v>
      </c>
      <c r="AC9617" s="2">
        <f t="shared" si="885"/>
        <v>2026</v>
      </c>
      <c r="AD9617" s="2" t="str">
        <f>IFERROR(VLOOKUP(A9617,'Aux Área'!$A$4:$B$123,2,0),"-")</f>
        <v>SÃO PEDRO</v>
      </c>
    </row>
    <row r="9618" spans="1:30" x14ac:dyDescent="0.3">
      <c r="A9618" t="s">
        <v>2691</v>
      </c>
      <c r="B9618" t="s">
        <v>2692</v>
      </c>
      <c r="C9618" t="s">
        <v>14772</v>
      </c>
      <c r="D9618" t="s">
        <v>2142</v>
      </c>
      <c r="E9618" t="s">
        <v>2143</v>
      </c>
      <c r="F9618" t="s">
        <v>5979</v>
      </c>
      <c r="G9618" t="s">
        <v>1635</v>
      </c>
      <c r="H9618" t="s">
        <v>2635</v>
      </c>
      <c r="I9618" t="s">
        <v>37</v>
      </c>
      <c r="J9618" t="s">
        <v>165</v>
      </c>
      <c r="K9618" t="s">
        <v>166</v>
      </c>
      <c r="L9618" t="s">
        <v>167</v>
      </c>
      <c r="M9618" t="s">
        <v>38</v>
      </c>
      <c r="N9618" t="s">
        <v>39</v>
      </c>
      <c r="O9618">
        <v>200</v>
      </c>
      <c r="P9618" s="9">
        <v>7.82</v>
      </c>
      <c r="Q9618" t="s">
        <v>40</v>
      </c>
      <c r="R9618">
        <v>29295</v>
      </c>
      <c r="S9618" s="9">
        <v>25.56</v>
      </c>
      <c r="T9618" s="26">
        <v>4.99</v>
      </c>
      <c r="U9618" s="8">
        <v>127.54</v>
      </c>
      <c r="V9618" t="s">
        <v>112</v>
      </c>
      <c r="W9618" t="s">
        <v>2007</v>
      </c>
      <c r="X9618" t="s">
        <v>42</v>
      </c>
      <c r="Y9618" t="s">
        <v>1740</v>
      </c>
      <c r="AA9618" s="1">
        <f t="shared" si="883"/>
        <v>46132</v>
      </c>
      <c r="AB9618" s="2">
        <f t="shared" si="884"/>
        <v>4</v>
      </c>
      <c r="AC9618" s="2">
        <f t="shared" si="885"/>
        <v>2026</v>
      </c>
      <c r="AD9618" s="2" t="str">
        <f>IFERROR(VLOOKUP(A9618,'Aux Área'!$A$4:$B$123,2,0),"-")</f>
        <v>TI</v>
      </c>
    </row>
    <row r="9619" spans="1:30" x14ac:dyDescent="0.3">
      <c r="A9619" t="s">
        <v>76</v>
      </c>
      <c r="B9619" t="s">
        <v>380</v>
      </c>
      <c r="C9619" t="s">
        <v>14773</v>
      </c>
      <c r="D9619" t="s">
        <v>382</v>
      </c>
      <c r="E9619" t="s">
        <v>383</v>
      </c>
      <c r="F9619" t="s">
        <v>77</v>
      </c>
      <c r="G9619" t="s">
        <v>35</v>
      </c>
      <c r="H9619" t="s">
        <v>36</v>
      </c>
      <c r="I9619" t="s">
        <v>37</v>
      </c>
      <c r="J9619" t="s">
        <v>456</v>
      </c>
      <c r="K9619" t="s">
        <v>457</v>
      </c>
      <c r="L9619" t="s">
        <v>84</v>
      </c>
      <c r="M9619" t="s">
        <v>38</v>
      </c>
      <c r="N9619" t="s">
        <v>39</v>
      </c>
      <c r="O9619">
        <v>370</v>
      </c>
      <c r="P9619" s="9">
        <v>9.75</v>
      </c>
      <c r="Q9619" t="s">
        <v>40</v>
      </c>
      <c r="R9619">
        <v>69785</v>
      </c>
      <c r="S9619" s="9">
        <v>37.950000000000003</v>
      </c>
      <c r="T9619" s="26">
        <v>5.2409999999999997</v>
      </c>
      <c r="U9619" s="8">
        <v>198.89</v>
      </c>
      <c r="V9619" t="s">
        <v>14774</v>
      </c>
      <c r="W9619" t="s">
        <v>2007</v>
      </c>
      <c r="X9619" t="s">
        <v>42</v>
      </c>
      <c r="Y9619" t="s">
        <v>1740</v>
      </c>
      <c r="AA9619" s="1">
        <f t="shared" si="883"/>
        <v>46132</v>
      </c>
      <c r="AB9619" s="2">
        <f t="shared" si="884"/>
        <v>4</v>
      </c>
      <c r="AC9619" s="2">
        <f t="shared" si="885"/>
        <v>2026</v>
      </c>
      <c r="AD9619" s="2" t="str">
        <f>IFERROR(VLOOKUP(A9619,'Aux Área'!$A$4:$B$123,2,0),"-")</f>
        <v>QSMS</v>
      </c>
    </row>
    <row r="9620" spans="1:30" x14ac:dyDescent="0.3">
      <c r="A9620" t="s">
        <v>2282</v>
      </c>
      <c r="B9620" t="s">
        <v>4679</v>
      </c>
      <c r="C9620" t="s">
        <v>14775</v>
      </c>
      <c r="D9620" t="s">
        <v>10122</v>
      </c>
      <c r="E9620" t="s">
        <v>9671</v>
      </c>
      <c r="F9620" t="s">
        <v>2285</v>
      </c>
      <c r="G9620" t="s">
        <v>1135</v>
      </c>
      <c r="H9620" t="s">
        <v>2275</v>
      </c>
      <c r="I9620" t="s">
        <v>1497</v>
      </c>
      <c r="J9620" t="s">
        <v>165</v>
      </c>
      <c r="K9620" t="s">
        <v>166</v>
      </c>
      <c r="L9620" t="s">
        <v>167</v>
      </c>
      <c r="M9620" t="s">
        <v>38</v>
      </c>
      <c r="N9620" t="s">
        <v>39</v>
      </c>
      <c r="O9620">
        <v>443</v>
      </c>
      <c r="P9620" s="9">
        <v>10.36</v>
      </c>
      <c r="Q9620" t="s">
        <v>40</v>
      </c>
      <c r="R9620">
        <v>144155</v>
      </c>
      <c r="S9620" s="9">
        <v>42.78</v>
      </c>
      <c r="T9620" s="26">
        <v>4.99</v>
      </c>
      <c r="U9620" s="8">
        <v>213.48</v>
      </c>
      <c r="V9620" t="s">
        <v>112</v>
      </c>
      <c r="W9620" t="s">
        <v>2276</v>
      </c>
      <c r="X9620" t="s">
        <v>42</v>
      </c>
      <c r="Y9620" t="s">
        <v>2277</v>
      </c>
      <c r="AA9620" s="1">
        <f t="shared" si="883"/>
        <v>46132</v>
      </c>
      <c r="AB9620" s="2">
        <f t="shared" si="884"/>
        <v>4</v>
      </c>
      <c r="AC9620" s="2">
        <f t="shared" si="885"/>
        <v>2026</v>
      </c>
      <c r="AD9620" s="2" t="str">
        <f>IFERROR(VLOOKUP(A9620,'Aux Área'!$A$4:$B$123,2,0),"-")</f>
        <v>INSPEÇÃO</v>
      </c>
    </row>
    <row r="9621" spans="1:30" x14ac:dyDescent="0.3">
      <c r="A9621" t="s">
        <v>64</v>
      </c>
      <c r="B9621" t="s">
        <v>2182</v>
      </c>
      <c r="C9621" t="s">
        <v>14776</v>
      </c>
      <c r="D9621" t="s">
        <v>127</v>
      </c>
      <c r="E9621" t="s">
        <v>128</v>
      </c>
      <c r="F9621" t="s">
        <v>65</v>
      </c>
      <c r="G9621" t="s">
        <v>35</v>
      </c>
      <c r="H9621" t="s">
        <v>36</v>
      </c>
      <c r="I9621" t="s">
        <v>37</v>
      </c>
      <c r="J9621" t="s">
        <v>9173</v>
      </c>
      <c r="K9621" t="s">
        <v>9174</v>
      </c>
      <c r="L9621" t="s">
        <v>181</v>
      </c>
      <c r="M9621" t="s">
        <v>38</v>
      </c>
      <c r="N9621" t="s">
        <v>39</v>
      </c>
      <c r="O9621">
        <v>341</v>
      </c>
      <c r="P9621" s="9">
        <v>10.130000000000001</v>
      </c>
      <c r="Q9621" t="s">
        <v>40</v>
      </c>
      <c r="R9621">
        <v>57602</v>
      </c>
      <c r="S9621" s="9">
        <v>33.67</v>
      </c>
      <c r="T9621" s="26">
        <v>5.24</v>
      </c>
      <c r="U9621" s="8">
        <v>176.43</v>
      </c>
      <c r="V9621" t="s">
        <v>112</v>
      </c>
      <c r="W9621" t="s">
        <v>2007</v>
      </c>
      <c r="X9621" t="s">
        <v>42</v>
      </c>
      <c r="Y9621" t="s">
        <v>1740</v>
      </c>
      <c r="AA9621" s="1">
        <f t="shared" si="883"/>
        <v>46132</v>
      </c>
      <c r="AB9621" s="2">
        <f t="shared" si="884"/>
        <v>4</v>
      </c>
      <c r="AC9621" s="2">
        <f t="shared" si="885"/>
        <v>2026</v>
      </c>
      <c r="AD9621" s="2" t="str">
        <f>IFERROR(VLOOKUP(A9621,'Aux Área'!$A$4:$B$123,2,0),"-")</f>
        <v>ENGENHARIA</v>
      </c>
    </row>
    <row r="9622" spans="1:30" x14ac:dyDescent="0.3">
      <c r="A9622" t="s">
        <v>2574</v>
      </c>
      <c r="B9622" t="s">
        <v>2575</v>
      </c>
      <c r="C9622" t="s">
        <v>14777</v>
      </c>
      <c r="D9622" t="s">
        <v>2926</v>
      </c>
      <c r="E9622" t="s">
        <v>2927</v>
      </c>
      <c r="F9622" t="s">
        <v>2577</v>
      </c>
      <c r="G9622" t="s">
        <v>659</v>
      </c>
      <c r="H9622" t="s">
        <v>2215</v>
      </c>
      <c r="I9622" t="s">
        <v>667</v>
      </c>
      <c r="J9622" t="s">
        <v>356</v>
      </c>
      <c r="K9622" t="s">
        <v>357</v>
      </c>
      <c r="L9622" t="s">
        <v>124</v>
      </c>
      <c r="M9622" t="s">
        <v>38</v>
      </c>
      <c r="N9622" t="s">
        <v>668</v>
      </c>
      <c r="O9622">
        <v>126</v>
      </c>
      <c r="P9622" s="9">
        <v>4.29</v>
      </c>
      <c r="Q9622" t="s">
        <v>40</v>
      </c>
      <c r="R9622">
        <v>11752</v>
      </c>
      <c r="S9622" s="9">
        <v>29.36</v>
      </c>
      <c r="T9622" s="26">
        <v>7.5919999999999996</v>
      </c>
      <c r="U9622" s="8">
        <v>222.89</v>
      </c>
      <c r="V9622" t="s">
        <v>14778</v>
      </c>
      <c r="W9622" t="s">
        <v>2007</v>
      </c>
      <c r="X9622" t="s">
        <v>42</v>
      </c>
      <c r="Y9622" t="s">
        <v>1740</v>
      </c>
      <c r="AA9622" s="1">
        <f t="shared" si="883"/>
        <v>46132</v>
      </c>
      <c r="AB9622" s="2">
        <f t="shared" si="884"/>
        <v>4</v>
      </c>
      <c r="AC9622" s="2">
        <f t="shared" si="885"/>
        <v>2026</v>
      </c>
      <c r="AD9622" s="2" t="str">
        <f>IFERROR(VLOOKUP(A9622,'Aux Área'!$A$4:$B$123,2,0),"-")</f>
        <v>APH</v>
      </c>
    </row>
    <row r="9623" spans="1:30" x14ac:dyDescent="0.3">
      <c r="A9623" t="s">
        <v>1819</v>
      </c>
      <c r="B9623" t="s">
        <v>156</v>
      </c>
      <c r="C9623" t="s">
        <v>14779</v>
      </c>
      <c r="D9623" t="s">
        <v>5474</v>
      </c>
      <c r="E9623" t="s">
        <v>5475</v>
      </c>
      <c r="F9623" t="s">
        <v>653</v>
      </c>
      <c r="G9623" t="s">
        <v>659</v>
      </c>
      <c r="H9623" t="s">
        <v>1821</v>
      </c>
      <c r="I9623" t="s">
        <v>673</v>
      </c>
      <c r="J9623" t="s">
        <v>89</v>
      </c>
      <c r="K9623" t="s">
        <v>90</v>
      </c>
      <c r="L9623" t="s">
        <v>91</v>
      </c>
      <c r="M9623" t="s">
        <v>38</v>
      </c>
      <c r="N9623" t="s">
        <v>638</v>
      </c>
      <c r="O9623" s="23">
        <v>0</v>
      </c>
      <c r="P9623" s="9">
        <v>0</v>
      </c>
      <c r="Q9623" t="s">
        <v>40</v>
      </c>
      <c r="R9623">
        <v>0</v>
      </c>
      <c r="S9623" s="9">
        <v>139.65</v>
      </c>
      <c r="T9623" s="26">
        <v>7.39</v>
      </c>
      <c r="U9623" s="8">
        <v>1032.01</v>
      </c>
      <c r="V9623" t="s">
        <v>14780</v>
      </c>
      <c r="W9623" t="s">
        <v>652</v>
      </c>
      <c r="X9623" t="s">
        <v>42</v>
      </c>
      <c r="Y9623" t="s">
        <v>653</v>
      </c>
      <c r="AA9623" s="1">
        <f t="shared" si="883"/>
        <v>46132</v>
      </c>
      <c r="AB9623" s="2">
        <f t="shared" si="884"/>
        <v>4</v>
      </c>
      <c r="AC9623" s="2">
        <f t="shared" si="885"/>
        <v>2026</v>
      </c>
      <c r="AD9623" s="2" t="str">
        <f>IFERROR(VLOOKUP(A9623,'Aux Área'!$A$4:$B$123,2,0),"-")</f>
        <v>SÃO PEDRO</v>
      </c>
    </row>
    <row r="9624" spans="1:30" x14ac:dyDescent="0.3">
      <c r="A9624" t="s">
        <v>10689</v>
      </c>
      <c r="B9624" t="s">
        <v>1946</v>
      </c>
      <c r="C9624" t="s">
        <v>14781</v>
      </c>
      <c r="D9624" t="s">
        <v>1841</v>
      </c>
      <c r="E9624" t="s">
        <v>1842</v>
      </c>
      <c r="F9624" t="s">
        <v>653</v>
      </c>
      <c r="G9624" t="s">
        <v>635</v>
      </c>
      <c r="H9624" t="s">
        <v>1571</v>
      </c>
      <c r="I9624" t="s">
        <v>839</v>
      </c>
      <c r="J9624" t="s">
        <v>188</v>
      </c>
      <c r="K9624" t="s">
        <v>189</v>
      </c>
      <c r="L9624" t="s">
        <v>190</v>
      </c>
      <c r="M9624" t="s">
        <v>38</v>
      </c>
      <c r="N9624" t="s">
        <v>668</v>
      </c>
      <c r="O9624" s="23">
        <v>0</v>
      </c>
      <c r="P9624" s="9">
        <v>0</v>
      </c>
      <c r="Q9624" t="s">
        <v>40</v>
      </c>
      <c r="R9624">
        <v>0</v>
      </c>
      <c r="S9624" s="9">
        <v>127.02</v>
      </c>
      <c r="T9624" s="26">
        <v>7.79</v>
      </c>
      <c r="U9624" s="8">
        <v>989.53</v>
      </c>
      <c r="V9624" t="s">
        <v>41</v>
      </c>
      <c r="W9624" t="s">
        <v>652</v>
      </c>
      <c r="X9624" t="s">
        <v>42</v>
      </c>
      <c r="Y9624" t="s">
        <v>653</v>
      </c>
      <c r="AA9624" s="1">
        <f t="shared" si="883"/>
        <v>46132</v>
      </c>
      <c r="AB9624" s="2">
        <f t="shared" si="884"/>
        <v>4</v>
      </c>
      <c r="AC9624" s="2">
        <f t="shared" si="885"/>
        <v>2026</v>
      </c>
      <c r="AD9624" s="2" t="str">
        <f>IFERROR(VLOOKUP(A9624,'Aux Área'!$A$4:$B$123,2,0),"-")</f>
        <v>SÃO PEDRO</v>
      </c>
    </row>
    <row r="9625" spans="1:30" x14ac:dyDescent="0.3">
      <c r="A9625" t="s">
        <v>56</v>
      </c>
      <c r="B9625" t="s">
        <v>266</v>
      </c>
      <c r="C9625" t="s">
        <v>14782</v>
      </c>
      <c r="D9625" t="s">
        <v>120</v>
      </c>
      <c r="E9625" t="s">
        <v>121</v>
      </c>
      <c r="F9625" t="s">
        <v>57</v>
      </c>
      <c r="G9625" t="s">
        <v>35</v>
      </c>
      <c r="H9625" t="s">
        <v>36</v>
      </c>
      <c r="I9625" t="s">
        <v>37</v>
      </c>
      <c r="J9625" t="s">
        <v>165</v>
      </c>
      <c r="K9625" t="s">
        <v>166</v>
      </c>
      <c r="L9625" t="s">
        <v>167</v>
      </c>
      <c r="M9625" t="s">
        <v>38</v>
      </c>
      <c r="N9625" t="s">
        <v>39</v>
      </c>
      <c r="O9625">
        <v>297</v>
      </c>
      <c r="P9625" s="9">
        <v>9.4600000000000009</v>
      </c>
      <c r="Q9625" t="s">
        <v>40</v>
      </c>
      <c r="R9625">
        <v>64222</v>
      </c>
      <c r="S9625" s="9">
        <v>31.41</v>
      </c>
      <c r="T9625" s="26">
        <v>4.9909999999999997</v>
      </c>
      <c r="U9625" s="8">
        <v>156.76</v>
      </c>
      <c r="V9625" t="s">
        <v>112</v>
      </c>
      <c r="W9625" t="s">
        <v>2007</v>
      </c>
      <c r="X9625" t="s">
        <v>42</v>
      </c>
      <c r="Y9625" t="s">
        <v>1740</v>
      </c>
      <c r="AA9625" s="1">
        <f t="shared" si="883"/>
        <v>46132</v>
      </c>
      <c r="AB9625" s="2">
        <f t="shared" si="884"/>
        <v>4</v>
      </c>
      <c r="AC9625" s="2">
        <f t="shared" si="885"/>
        <v>2026</v>
      </c>
      <c r="AD9625" s="2" t="str">
        <f>IFERROR(VLOOKUP(A9625,'Aux Área'!$A$4:$B$123,2,0),"-")</f>
        <v>CONSERVA</v>
      </c>
    </row>
    <row r="9626" spans="1:30" x14ac:dyDescent="0.3">
      <c r="A9626" t="s">
        <v>68</v>
      </c>
      <c r="B9626" t="s">
        <v>296</v>
      </c>
      <c r="C9626" t="s">
        <v>14783</v>
      </c>
      <c r="D9626" t="s">
        <v>1562</v>
      </c>
      <c r="E9626" t="s">
        <v>1563</v>
      </c>
      <c r="F9626" t="s">
        <v>69</v>
      </c>
      <c r="G9626" t="s">
        <v>35</v>
      </c>
      <c r="H9626" t="s">
        <v>36</v>
      </c>
      <c r="I9626" t="s">
        <v>37</v>
      </c>
      <c r="J9626" t="s">
        <v>237</v>
      </c>
      <c r="K9626" t="s">
        <v>238</v>
      </c>
      <c r="L9626" t="s">
        <v>110</v>
      </c>
      <c r="M9626" t="s">
        <v>38</v>
      </c>
      <c r="N9626" t="s">
        <v>39</v>
      </c>
      <c r="O9626">
        <v>217</v>
      </c>
      <c r="P9626" s="9">
        <v>8.39</v>
      </c>
      <c r="Q9626" t="s">
        <v>40</v>
      </c>
      <c r="R9626">
        <v>58969</v>
      </c>
      <c r="S9626" s="9">
        <v>25.85</v>
      </c>
      <c r="T9626" s="26">
        <v>4.6900000000000004</v>
      </c>
      <c r="U9626" s="8">
        <v>121.24</v>
      </c>
      <c r="V9626" t="s">
        <v>41</v>
      </c>
      <c r="W9626" t="s">
        <v>2007</v>
      </c>
      <c r="X9626" t="s">
        <v>42</v>
      </c>
      <c r="Y9626" t="s">
        <v>1740</v>
      </c>
      <c r="AA9626" s="1">
        <f t="shared" si="883"/>
        <v>46132</v>
      </c>
      <c r="AB9626" s="2">
        <f t="shared" si="884"/>
        <v>4</v>
      </c>
      <c r="AC9626" s="2">
        <f t="shared" si="885"/>
        <v>2026</v>
      </c>
      <c r="AD9626" s="2" t="str">
        <f>IFERROR(VLOOKUP(A9626,'Aux Área'!$A$4:$B$123,2,0),"-")</f>
        <v>OPERAÇÃO</v>
      </c>
    </row>
    <row r="9627" spans="1:30" x14ac:dyDescent="0.3">
      <c r="A9627" t="s">
        <v>62</v>
      </c>
      <c r="B9627" t="s">
        <v>1455</v>
      </c>
      <c r="C9627" t="s">
        <v>14784</v>
      </c>
      <c r="D9627" t="s">
        <v>158</v>
      </c>
      <c r="E9627" t="s">
        <v>159</v>
      </c>
      <c r="F9627" t="s">
        <v>63</v>
      </c>
      <c r="G9627" t="s">
        <v>35</v>
      </c>
      <c r="H9627" t="s">
        <v>36</v>
      </c>
      <c r="I9627" t="s">
        <v>37</v>
      </c>
      <c r="J9627" t="s">
        <v>165</v>
      </c>
      <c r="K9627" t="s">
        <v>166</v>
      </c>
      <c r="L9627" t="s">
        <v>167</v>
      </c>
      <c r="M9627" t="s">
        <v>38</v>
      </c>
      <c r="N9627" t="s">
        <v>39</v>
      </c>
      <c r="O9627">
        <v>238</v>
      </c>
      <c r="P9627" s="9">
        <v>8.41</v>
      </c>
      <c r="Q9627" t="s">
        <v>40</v>
      </c>
      <c r="R9627">
        <v>77657</v>
      </c>
      <c r="S9627" s="9">
        <v>28.31</v>
      </c>
      <c r="T9627" s="26">
        <v>4.99</v>
      </c>
      <c r="U9627" s="8">
        <v>141.28</v>
      </c>
      <c r="V9627" t="s">
        <v>112</v>
      </c>
      <c r="W9627" t="s">
        <v>2007</v>
      </c>
      <c r="X9627" t="s">
        <v>42</v>
      </c>
      <c r="Y9627" t="s">
        <v>1740</v>
      </c>
      <c r="AA9627" s="1">
        <f t="shared" si="883"/>
        <v>46132</v>
      </c>
      <c r="AB9627" s="2">
        <f t="shared" si="884"/>
        <v>4</v>
      </c>
      <c r="AC9627" s="2">
        <f t="shared" si="885"/>
        <v>2026</v>
      </c>
      <c r="AD9627" s="2" t="str">
        <f>IFERROR(VLOOKUP(A9627,'Aux Área'!$A$4:$B$123,2,0),"-")</f>
        <v>CONSERVA</v>
      </c>
    </row>
    <row r="9628" spans="1:30" x14ac:dyDescent="0.3">
      <c r="A9628" t="s">
        <v>2650</v>
      </c>
      <c r="B9628" t="s">
        <v>10989</v>
      </c>
      <c r="C9628" t="s">
        <v>14785</v>
      </c>
      <c r="D9628" t="s">
        <v>2944</v>
      </c>
      <c r="E9628" t="s">
        <v>2945</v>
      </c>
      <c r="F9628" t="s">
        <v>3615</v>
      </c>
      <c r="G9628" t="s">
        <v>1300</v>
      </c>
      <c r="H9628" t="s">
        <v>2635</v>
      </c>
      <c r="I9628" t="s">
        <v>37</v>
      </c>
      <c r="J9628" t="s">
        <v>237</v>
      </c>
      <c r="K9628" t="s">
        <v>238</v>
      </c>
      <c r="L9628" t="s">
        <v>110</v>
      </c>
      <c r="M9628" t="s">
        <v>38</v>
      </c>
      <c r="N9628" t="s">
        <v>39</v>
      </c>
      <c r="O9628">
        <v>345</v>
      </c>
      <c r="P9628" s="9">
        <v>7.6</v>
      </c>
      <c r="Q9628" t="s">
        <v>40</v>
      </c>
      <c r="R9628">
        <v>29657</v>
      </c>
      <c r="S9628" s="9">
        <v>45.41</v>
      </c>
      <c r="T9628" s="26">
        <v>4.6890000000000001</v>
      </c>
      <c r="U9628" s="8">
        <v>212.93</v>
      </c>
      <c r="V9628" t="s">
        <v>41</v>
      </c>
      <c r="W9628" t="s">
        <v>2276</v>
      </c>
      <c r="X9628" t="s">
        <v>42</v>
      </c>
      <c r="Y9628" t="s">
        <v>1740</v>
      </c>
      <c r="AA9628" s="1">
        <f t="shared" si="883"/>
        <v>46132</v>
      </c>
      <c r="AB9628" s="2">
        <f t="shared" si="884"/>
        <v>4</v>
      </c>
      <c r="AC9628" s="2">
        <f t="shared" si="885"/>
        <v>2026</v>
      </c>
      <c r="AD9628" s="2" t="str">
        <f>IFERROR(VLOOKUP(A9628,'Aux Área'!$A$4:$B$123,2,0),"-")</f>
        <v>TI</v>
      </c>
    </row>
    <row r="9629" spans="1:30" x14ac:dyDescent="0.3">
      <c r="A9629" t="s">
        <v>2655</v>
      </c>
      <c r="B9629" t="s">
        <v>10768</v>
      </c>
      <c r="C9629" t="s">
        <v>14786</v>
      </c>
      <c r="D9629" t="s">
        <v>1619</v>
      </c>
      <c r="E9629" t="s">
        <v>1620</v>
      </c>
      <c r="F9629" t="s">
        <v>3605</v>
      </c>
      <c r="G9629" t="s">
        <v>1635</v>
      </c>
      <c r="H9629" t="s">
        <v>2635</v>
      </c>
      <c r="I9629" t="s">
        <v>37</v>
      </c>
      <c r="J9629" t="s">
        <v>275</v>
      </c>
      <c r="K9629" t="s">
        <v>276</v>
      </c>
      <c r="L9629" t="s">
        <v>124</v>
      </c>
      <c r="M9629" t="s">
        <v>38</v>
      </c>
      <c r="N9629" t="s">
        <v>39</v>
      </c>
      <c r="O9629">
        <v>350</v>
      </c>
      <c r="P9629" s="9">
        <v>8.48</v>
      </c>
      <c r="Q9629" t="s">
        <v>40</v>
      </c>
      <c r="R9629">
        <v>31066</v>
      </c>
      <c r="S9629" s="9">
        <v>41.29</v>
      </c>
      <c r="T9629" s="26">
        <v>4.79</v>
      </c>
      <c r="U9629" s="8">
        <v>197.78</v>
      </c>
      <c r="V9629" t="s">
        <v>14787</v>
      </c>
      <c r="W9629" t="s">
        <v>2007</v>
      </c>
      <c r="X9629" t="s">
        <v>42</v>
      </c>
      <c r="Y9629" t="s">
        <v>6209</v>
      </c>
      <c r="AA9629" s="1">
        <f t="shared" si="883"/>
        <v>46132</v>
      </c>
      <c r="AB9629" s="2">
        <f t="shared" si="884"/>
        <v>4</v>
      </c>
      <c r="AC9629" s="2">
        <f t="shared" si="885"/>
        <v>2026</v>
      </c>
      <c r="AD9629" s="2" t="str">
        <f>IFERROR(VLOOKUP(A9629,'Aux Área'!$A$4:$B$123,2,0),"-")</f>
        <v>TI</v>
      </c>
    </row>
    <row r="9630" spans="1:30" x14ac:dyDescent="0.3">
      <c r="A9630" t="s">
        <v>2638</v>
      </c>
      <c r="B9630" t="s">
        <v>4593</v>
      </c>
      <c r="C9630" t="s">
        <v>14788</v>
      </c>
      <c r="D9630" t="s">
        <v>7192</v>
      </c>
      <c r="E9630" t="s">
        <v>7193</v>
      </c>
      <c r="F9630" t="s">
        <v>2641</v>
      </c>
      <c r="G9630" t="s">
        <v>1135</v>
      </c>
      <c r="H9630" t="s">
        <v>2275</v>
      </c>
      <c r="I9630" t="s">
        <v>1497</v>
      </c>
      <c r="J9630" t="s">
        <v>275</v>
      </c>
      <c r="K9630" t="s">
        <v>276</v>
      </c>
      <c r="L9630" t="s">
        <v>124</v>
      </c>
      <c r="M9630" t="s">
        <v>38</v>
      </c>
      <c r="N9630" t="s">
        <v>39</v>
      </c>
      <c r="O9630">
        <v>524</v>
      </c>
      <c r="P9630" s="9">
        <v>10.18</v>
      </c>
      <c r="Q9630" t="s">
        <v>40</v>
      </c>
      <c r="R9630">
        <v>153567</v>
      </c>
      <c r="S9630" s="9">
        <v>51.48</v>
      </c>
      <c r="T9630" s="26">
        <v>4.79</v>
      </c>
      <c r="U9630" s="8">
        <v>246.59</v>
      </c>
      <c r="V9630" t="s">
        <v>14789</v>
      </c>
      <c r="W9630" t="s">
        <v>2276</v>
      </c>
      <c r="X9630" t="s">
        <v>42</v>
      </c>
      <c r="Y9630" t="s">
        <v>2277</v>
      </c>
      <c r="AA9630" s="1">
        <f t="shared" si="883"/>
        <v>46132</v>
      </c>
      <c r="AB9630" s="2">
        <f t="shared" si="884"/>
        <v>4</v>
      </c>
      <c r="AC9630" s="2">
        <f t="shared" si="885"/>
        <v>2026</v>
      </c>
      <c r="AD9630" s="2" t="str">
        <f>IFERROR(VLOOKUP(A9630,'Aux Área'!$A$4:$B$123,2,0),"-")</f>
        <v>INSPEÇÃO</v>
      </c>
    </row>
    <row r="9631" spans="1:30" x14ac:dyDescent="0.3">
      <c r="A9631" t="s">
        <v>50</v>
      </c>
      <c r="B9631" t="s">
        <v>324</v>
      </c>
      <c r="C9631" t="s">
        <v>14790</v>
      </c>
      <c r="D9631" t="s">
        <v>326</v>
      </c>
      <c r="E9631" t="s">
        <v>327</v>
      </c>
      <c r="F9631" t="s">
        <v>51</v>
      </c>
      <c r="G9631" t="s">
        <v>35</v>
      </c>
      <c r="H9631" t="s">
        <v>36</v>
      </c>
      <c r="I9631" t="s">
        <v>37</v>
      </c>
      <c r="J9631" t="s">
        <v>237</v>
      </c>
      <c r="K9631" t="s">
        <v>238</v>
      </c>
      <c r="L9631" t="s">
        <v>110</v>
      </c>
      <c r="M9631" t="s">
        <v>38</v>
      </c>
      <c r="N9631" t="s">
        <v>39</v>
      </c>
      <c r="O9631">
        <v>285</v>
      </c>
      <c r="P9631" s="9">
        <v>7.37</v>
      </c>
      <c r="Q9631" t="s">
        <v>40</v>
      </c>
      <c r="R9631">
        <v>28870</v>
      </c>
      <c r="S9631" s="9">
        <v>38.69</v>
      </c>
      <c r="T9631" s="26">
        <v>4.6909999999999998</v>
      </c>
      <c r="U9631" s="8">
        <v>181.5</v>
      </c>
      <c r="V9631" t="s">
        <v>41</v>
      </c>
      <c r="W9631" t="s">
        <v>2007</v>
      </c>
      <c r="X9631" t="s">
        <v>42</v>
      </c>
      <c r="Y9631" t="s">
        <v>1740</v>
      </c>
      <c r="AA9631" s="1">
        <f t="shared" si="883"/>
        <v>46132</v>
      </c>
      <c r="AB9631" s="2">
        <f t="shared" si="884"/>
        <v>4</v>
      </c>
      <c r="AC9631" s="2">
        <f t="shared" si="885"/>
        <v>2026</v>
      </c>
      <c r="AD9631" s="2" t="str">
        <f>IFERROR(VLOOKUP(A9631,'Aux Área'!$A$4:$B$123,2,0),"-")</f>
        <v>TI</v>
      </c>
    </row>
    <row r="9632" spans="1:30" x14ac:dyDescent="0.3">
      <c r="A9632" t="s">
        <v>2347</v>
      </c>
      <c r="B9632" t="s">
        <v>2348</v>
      </c>
      <c r="C9632" t="s">
        <v>14791</v>
      </c>
      <c r="D9632" t="s">
        <v>3633</v>
      </c>
      <c r="E9632" t="s">
        <v>3634</v>
      </c>
      <c r="F9632" t="s">
        <v>2350</v>
      </c>
      <c r="G9632" t="s">
        <v>659</v>
      </c>
      <c r="H9632" t="s">
        <v>1996</v>
      </c>
      <c r="I9632" t="s">
        <v>1997</v>
      </c>
      <c r="J9632" t="s">
        <v>237</v>
      </c>
      <c r="K9632" t="s">
        <v>238</v>
      </c>
      <c r="L9632" t="s">
        <v>110</v>
      </c>
      <c r="M9632" t="s">
        <v>38</v>
      </c>
      <c r="N9632" t="s">
        <v>668</v>
      </c>
      <c r="O9632">
        <v>359</v>
      </c>
      <c r="P9632" s="9">
        <v>5.7</v>
      </c>
      <c r="Q9632" t="s">
        <v>40</v>
      </c>
      <c r="R9632">
        <v>46069</v>
      </c>
      <c r="S9632" s="9">
        <v>63</v>
      </c>
      <c r="T9632" s="26">
        <v>7.29</v>
      </c>
      <c r="U9632" s="8">
        <v>459.27</v>
      </c>
      <c r="V9632" t="s">
        <v>41</v>
      </c>
      <c r="W9632" t="s">
        <v>1985</v>
      </c>
      <c r="X9632" t="s">
        <v>42</v>
      </c>
      <c r="Y9632" t="s">
        <v>1986</v>
      </c>
      <c r="AA9632" s="1">
        <f t="shared" si="883"/>
        <v>46132</v>
      </c>
      <c r="AB9632" s="2">
        <f t="shared" si="884"/>
        <v>4</v>
      </c>
      <c r="AC9632" s="2">
        <f t="shared" si="885"/>
        <v>2026</v>
      </c>
      <c r="AD9632" s="2" t="str">
        <f>IFERROR(VLOOKUP(A9632,'Aux Área'!$A$4:$B$123,2,0),"-")</f>
        <v>PESADOS</v>
      </c>
    </row>
    <row r="9633" spans="1:30" x14ac:dyDescent="0.3">
      <c r="A9633" t="s">
        <v>2347</v>
      </c>
      <c r="C9633" t="s">
        <v>14791</v>
      </c>
      <c r="F9633" t="s">
        <v>2350</v>
      </c>
      <c r="K9633" t="s">
        <v>238</v>
      </c>
      <c r="N9633" t="s">
        <v>15690</v>
      </c>
      <c r="O9633" t="s">
        <v>15244</v>
      </c>
      <c r="P9633" s="9" t="s">
        <v>15244</v>
      </c>
      <c r="Q9633" t="s">
        <v>40</v>
      </c>
      <c r="R9633" t="s">
        <v>15244</v>
      </c>
      <c r="S9633">
        <v>6.56</v>
      </c>
      <c r="U9633" s="8">
        <v>27.49</v>
      </c>
      <c r="AA9633" s="1">
        <f t="shared" si="883"/>
        <v>46132</v>
      </c>
      <c r="AB9633" s="2">
        <f t="shared" si="884"/>
        <v>4</v>
      </c>
      <c r="AC9633" s="2">
        <f t="shared" si="885"/>
        <v>2026</v>
      </c>
      <c r="AD9633" s="2" t="str">
        <f>IFERROR(VLOOKUP(A9633,'Aux Área'!$A$4:$B$123,2,0),"-")</f>
        <v>PESADOS</v>
      </c>
    </row>
    <row r="9634" spans="1:30" x14ac:dyDescent="0.3">
      <c r="A9634" t="s">
        <v>5543</v>
      </c>
      <c r="B9634" t="s">
        <v>11845</v>
      </c>
      <c r="C9634" t="s">
        <v>14792</v>
      </c>
      <c r="D9634" t="s">
        <v>9879</v>
      </c>
      <c r="E9634" t="s">
        <v>9667</v>
      </c>
      <c r="F9634" t="s">
        <v>6207</v>
      </c>
      <c r="G9634" t="s">
        <v>1135</v>
      </c>
      <c r="H9634" t="s">
        <v>5545</v>
      </c>
      <c r="I9634" t="s">
        <v>839</v>
      </c>
      <c r="J9634" t="s">
        <v>231</v>
      </c>
      <c r="K9634" t="s">
        <v>232</v>
      </c>
      <c r="L9634" t="s">
        <v>217</v>
      </c>
      <c r="M9634" t="s">
        <v>38</v>
      </c>
      <c r="N9634" t="s">
        <v>39</v>
      </c>
      <c r="O9634">
        <v>435</v>
      </c>
      <c r="P9634" s="9">
        <v>10.34</v>
      </c>
      <c r="Q9634" t="s">
        <v>40</v>
      </c>
      <c r="R9634">
        <v>59996</v>
      </c>
      <c r="S9634" s="9">
        <v>42.05</v>
      </c>
      <c r="T9634" s="26">
        <v>4.7910000000000004</v>
      </c>
      <c r="U9634" s="8">
        <v>201.45</v>
      </c>
      <c r="V9634" t="s">
        <v>14793</v>
      </c>
      <c r="W9634" t="s">
        <v>2276</v>
      </c>
      <c r="X9634" t="s">
        <v>42</v>
      </c>
      <c r="Y9634" t="s">
        <v>2277</v>
      </c>
      <c r="AA9634" s="1">
        <f t="shared" si="883"/>
        <v>46132</v>
      </c>
      <c r="AB9634" s="2">
        <f t="shared" si="884"/>
        <v>4</v>
      </c>
      <c r="AC9634" s="2">
        <f t="shared" si="885"/>
        <v>2026</v>
      </c>
      <c r="AD9634" s="2" t="str">
        <f>IFERROR(VLOOKUP(A9634,'Aux Área'!$A$4:$B$123,2,0),"-")</f>
        <v>INSPEÇÃO</v>
      </c>
    </row>
    <row r="9635" spans="1:30" x14ac:dyDescent="0.3">
      <c r="A9635" t="s">
        <v>60</v>
      </c>
      <c r="B9635" t="s">
        <v>614</v>
      </c>
      <c r="C9635" t="s">
        <v>14794</v>
      </c>
      <c r="D9635" t="s">
        <v>1206</v>
      </c>
      <c r="E9635" t="s">
        <v>1207</v>
      </c>
      <c r="F9635" t="s">
        <v>61</v>
      </c>
      <c r="G9635" t="s">
        <v>35</v>
      </c>
      <c r="H9635" t="s">
        <v>36</v>
      </c>
      <c r="I9635" t="s">
        <v>37</v>
      </c>
      <c r="J9635" t="s">
        <v>237</v>
      </c>
      <c r="K9635" t="s">
        <v>238</v>
      </c>
      <c r="L9635" t="s">
        <v>110</v>
      </c>
      <c r="M9635" t="s">
        <v>38</v>
      </c>
      <c r="N9635" t="s">
        <v>39</v>
      </c>
      <c r="O9635">
        <v>296</v>
      </c>
      <c r="P9635" s="9">
        <v>8.67</v>
      </c>
      <c r="Q9635" t="s">
        <v>40</v>
      </c>
      <c r="R9635">
        <v>46789</v>
      </c>
      <c r="S9635" s="9">
        <v>34.14</v>
      </c>
      <c r="T9635" s="26">
        <v>4.6900000000000004</v>
      </c>
      <c r="U9635" s="8">
        <v>160.12</v>
      </c>
      <c r="V9635" t="s">
        <v>41</v>
      </c>
      <c r="W9635" t="s">
        <v>2007</v>
      </c>
      <c r="X9635" t="s">
        <v>42</v>
      </c>
      <c r="Y9635" t="s">
        <v>1740</v>
      </c>
      <c r="AA9635" s="1">
        <f t="shared" si="883"/>
        <v>46132</v>
      </c>
      <c r="AB9635" s="2">
        <f t="shared" si="884"/>
        <v>4</v>
      </c>
      <c r="AC9635" s="2">
        <f t="shared" si="885"/>
        <v>2026</v>
      </c>
      <c r="AD9635" s="2" t="str">
        <f>IFERROR(VLOOKUP(A9635,'Aux Área'!$A$4:$B$123,2,0),"-")</f>
        <v>QSMS</v>
      </c>
    </row>
    <row r="9636" spans="1:30" x14ac:dyDescent="0.3">
      <c r="A9636" t="s">
        <v>58</v>
      </c>
      <c r="B9636" t="s">
        <v>250</v>
      </c>
      <c r="C9636" t="s">
        <v>14795</v>
      </c>
      <c r="D9636" t="s">
        <v>87</v>
      </c>
      <c r="E9636" t="s">
        <v>88</v>
      </c>
      <c r="F9636" t="s">
        <v>59</v>
      </c>
      <c r="G9636" t="s">
        <v>35</v>
      </c>
      <c r="H9636" t="s">
        <v>36</v>
      </c>
      <c r="I9636" t="s">
        <v>37</v>
      </c>
      <c r="J9636" t="s">
        <v>356</v>
      </c>
      <c r="K9636" t="s">
        <v>357</v>
      </c>
      <c r="L9636" t="s">
        <v>124</v>
      </c>
      <c r="M9636" t="s">
        <v>38</v>
      </c>
      <c r="N9636" t="s">
        <v>39</v>
      </c>
      <c r="O9636">
        <v>233</v>
      </c>
      <c r="P9636" s="9">
        <v>7.69</v>
      </c>
      <c r="Q9636" t="s">
        <v>40</v>
      </c>
      <c r="R9636">
        <v>97835</v>
      </c>
      <c r="S9636" s="9">
        <v>30.28</v>
      </c>
      <c r="T9636" s="26">
        <v>4.79</v>
      </c>
      <c r="U9636" s="8">
        <v>145.04</v>
      </c>
      <c r="V9636" t="s">
        <v>14796</v>
      </c>
      <c r="W9636" t="s">
        <v>2007</v>
      </c>
      <c r="X9636" t="s">
        <v>42</v>
      </c>
      <c r="Y9636" t="s">
        <v>1740</v>
      </c>
      <c r="AA9636" s="1">
        <f t="shared" si="883"/>
        <v>46132</v>
      </c>
      <c r="AB9636" s="2">
        <f t="shared" si="884"/>
        <v>4</v>
      </c>
      <c r="AC9636" s="2">
        <f t="shared" si="885"/>
        <v>2026</v>
      </c>
      <c r="AD9636" s="2" t="str">
        <f>IFERROR(VLOOKUP(A9636,'Aux Área'!$A$4:$B$123,2,0),"-")</f>
        <v>CONSERVA</v>
      </c>
    </row>
    <row r="9637" spans="1:30" x14ac:dyDescent="0.3">
      <c r="A9637" t="s">
        <v>52</v>
      </c>
      <c r="B9637" t="s">
        <v>1449</v>
      </c>
      <c r="C9637" t="s">
        <v>14797</v>
      </c>
      <c r="D9637" t="s">
        <v>3149</v>
      </c>
      <c r="E9637" t="s">
        <v>3150</v>
      </c>
      <c r="F9637" t="s">
        <v>53</v>
      </c>
      <c r="G9637" t="s">
        <v>35</v>
      </c>
      <c r="H9637" t="s">
        <v>36</v>
      </c>
      <c r="I9637" t="s">
        <v>37</v>
      </c>
      <c r="J9637" t="s">
        <v>1665</v>
      </c>
      <c r="K9637" t="s">
        <v>1666</v>
      </c>
      <c r="L9637" t="s">
        <v>301</v>
      </c>
      <c r="M9637" t="s">
        <v>38</v>
      </c>
      <c r="N9637" t="s">
        <v>39</v>
      </c>
      <c r="O9637">
        <v>365</v>
      </c>
      <c r="P9637" s="9">
        <v>9.36</v>
      </c>
      <c r="Q9637" t="s">
        <v>40</v>
      </c>
      <c r="R9637">
        <v>101310</v>
      </c>
      <c r="S9637" s="9">
        <v>38.99</v>
      </c>
      <c r="T9637" s="26">
        <v>4.6900000000000004</v>
      </c>
      <c r="U9637" s="8">
        <v>182.86</v>
      </c>
      <c r="V9637" t="s">
        <v>14798</v>
      </c>
      <c r="W9637" t="s">
        <v>2007</v>
      </c>
      <c r="X9637" t="s">
        <v>42</v>
      </c>
      <c r="Y9637" t="s">
        <v>1740</v>
      </c>
      <c r="AA9637" s="1">
        <f t="shared" si="883"/>
        <v>46132</v>
      </c>
      <c r="AB9637" s="2">
        <f t="shared" si="884"/>
        <v>4</v>
      </c>
      <c r="AC9637" s="2">
        <f t="shared" si="885"/>
        <v>2026</v>
      </c>
      <c r="AD9637" s="2" t="str">
        <f>IFERROR(VLOOKUP(A9637,'Aux Área'!$A$4:$B$123,2,0),"-")</f>
        <v>OPERAÇÃO</v>
      </c>
    </row>
    <row r="9638" spans="1:30" x14ac:dyDescent="0.3">
      <c r="A9638" t="s">
        <v>1295</v>
      </c>
      <c r="B9638" t="s">
        <v>1753</v>
      </c>
      <c r="C9638" t="s">
        <v>14799</v>
      </c>
      <c r="D9638" t="s">
        <v>1297</v>
      </c>
      <c r="E9638" t="s">
        <v>2221</v>
      </c>
      <c r="F9638" t="s">
        <v>1299</v>
      </c>
      <c r="G9638" t="s">
        <v>1135</v>
      </c>
      <c r="H9638" t="s">
        <v>1301</v>
      </c>
      <c r="I9638" t="s">
        <v>839</v>
      </c>
      <c r="J9638" t="s">
        <v>1401</v>
      </c>
      <c r="K9638" t="s">
        <v>1402</v>
      </c>
      <c r="L9638" t="s">
        <v>124</v>
      </c>
      <c r="M9638" t="s">
        <v>38</v>
      </c>
      <c r="N9638" t="s">
        <v>39</v>
      </c>
      <c r="O9638" s="23">
        <v>0</v>
      </c>
      <c r="P9638" s="23">
        <v>0</v>
      </c>
      <c r="Q9638" t="s">
        <v>40</v>
      </c>
      <c r="R9638" t="s">
        <v>15244</v>
      </c>
      <c r="S9638" s="9">
        <v>47.65</v>
      </c>
      <c r="T9638" s="26">
        <v>4.9400000000000004</v>
      </c>
      <c r="U9638" s="8">
        <v>235.39</v>
      </c>
      <c r="V9638" t="s">
        <v>14800</v>
      </c>
      <c r="W9638" t="s">
        <v>2007</v>
      </c>
      <c r="X9638" t="s">
        <v>42</v>
      </c>
      <c r="Y9638" t="s">
        <v>1740</v>
      </c>
      <c r="AA9638" s="1">
        <f t="shared" si="883"/>
        <v>46132</v>
      </c>
      <c r="AB9638" s="2">
        <f t="shared" si="884"/>
        <v>4</v>
      </c>
      <c r="AC9638" s="2">
        <f t="shared" si="885"/>
        <v>2026</v>
      </c>
      <c r="AD9638" s="2" t="str">
        <f>IFERROR(VLOOKUP(A9638,'Aux Área'!$A$4:$B$123,2,0),"-")</f>
        <v>LUCCA JR - OP</v>
      </c>
    </row>
    <row r="9639" spans="1:30" x14ac:dyDescent="0.3">
      <c r="A9639" t="s">
        <v>68</v>
      </c>
      <c r="B9639" t="s">
        <v>296</v>
      </c>
      <c r="C9639" t="s">
        <v>14801</v>
      </c>
      <c r="D9639" t="s">
        <v>1562</v>
      </c>
      <c r="E9639" t="s">
        <v>1563</v>
      </c>
      <c r="F9639" t="s">
        <v>69</v>
      </c>
      <c r="G9639" t="s">
        <v>35</v>
      </c>
      <c r="H9639" t="s">
        <v>36</v>
      </c>
      <c r="I9639" t="s">
        <v>37</v>
      </c>
      <c r="J9639" t="s">
        <v>237</v>
      </c>
      <c r="K9639" t="s">
        <v>238</v>
      </c>
      <c r="L9639" t="s">
        <v>110</v>
      </c>
      <c r="M9639" t="s">
        <v>38</v>
      </c>
      <c r="N9639" t="s">
        <v>39</v>
      </c>
      <c r="O9639">
        <v>133</v>
      </c>
      <c r="P9639" s="9">
        <v>8.61</v>
      </c>
      <c r="Q9639" t="s">
        <v>40</v>
      </c>
      <c r="R9639">
        <v>59102</v>
      </c>
      <c r="S9639" s="9">
        <v>15.45</v>
      </c>
      <c r="T9639" s="26">
        <v>4.6900000000000004</v>
      </c>
      <c r="U9639" s="8">
        <v>72.459999999999994</v>
      </c>
      <c r="V9639" t="s">
        <v>41</v>
      </c>
      <c r="W9639" t="s">
        <v>2007</v>
      </c>
      <c r="X9639" t="s">
        <v>42</v>
      </c>
      <c r="Y9639" t="s">
        <v>1740</v>
      </c>
      <c r="AA9639" s="1">
        <f t="shared" si="883"/>
        <v>46132</v>
      </c>
      <c r="AB9639" s="2">
        <f t="shared" si="884"/>
        <v>4</v>
      </c>
      <c r="AC9639" s="2">
        <f t="shared" si="885"/>
        <v>2026</v>
      </c>
      <c r="AD9639" s="2" t="str">
        <f>IFERROR(VLOOKUP(A9639,'Aux Área'!$A$4:$B$123,2,0),"-")</f>
        <v>OPERAÇÃO</v>
      </c>
    </row>
    <row r="9640" spans="1:30" x14ac:dyDescent="0.3">
      <c r="A9640" t="s">
        <v>2700</v>
      </c>
      <c r="B9640" t="s">
        <v>2000</v>
      </c>
      <c r="C9640" t="s">
        <v>14802</v>
      </c>
      <c r="D9640" t="s">
        <v>3547</v>
      </c>
      <c r="E9640" t="s">
        <v>3548</v>
      </c>
      <c r="F9640" t="s">
        <v>2703</v>
      </c>
      <c r="G9640" t="s">
        <v>659</v>
      </c>
      <c r="H9640" t="s">
        <v>1996</v>
      </c>
      <c r="I9640" t="s">
        <v>1997</v>
      </c>
      <c r="J9640" t="s">
        <v>275</v>
      </c>
      <c r="K9640" t="s">
        <v>276</v>
      </c>
      <c r="L9640" t="s">
        <v>124</v>
      </c>
      <c r="M9640" t="s">
        <v>38</v>
      </c>
      <c r="N9640" t="s">
        <v>668</v>
      </c>
      <c r="O9640">
        <v>266</v>
      </c>
      <c r="P9640" s="9">
        <v>6.05</v>
      </c>
      <c r="Q9640" t="s">
        <v>40</v>
      </c>
      <c r="R9640">
        <v>33904</v>
      </c>
      <c r="S9640" s="9">
        <v>44</v>
      </c>
      <c r="T9640" s="26">
        <v>7.49</v>
      </c>
      <c r="U9640" s="8">
        <v>329.56</v>
      </c>
      <c r="V9640" t="s">
        <v>14803</v>
      </c>
      <c r="W9640" t="s">
        <v>1985</v>
      </c>
      <c r="X9640" t="s">
        <v>42</v>
      </c>
      <c r="Y9640" t="s">
        <v>1986</v>
      </c>
      <c r="AA9640" s="1">
        <f t="shared" si="883"/>
        <v>46132</v>
      </c>
      <c r="AB9640" s="2">
        <f t="shared" si="884"/>
        <v>4</v>
      </c>
      <c r="AC9640" s="2">
        <f t="shared" si="885"/>
        <v>2026</v>
      </c>
      <c r="AD9640" s="2" t="str">
        <f>IFERROR(VLOOKUP(A9640,'Aux Área'!$A$4:$B$123,2,0),"-")</f>
        <v>PESADOS</v>
      </c>
    </row>
    <row r="9641" spans="1:30" x14ac:dyDescent="0.3">
      <c r="A9641" t="s">
        <v>2700</v>
      </c>
      <c r="C9641" t="s">
        <v>15845</v>
      </c>
      <c r="F9641" t="s">
        <v>2703</v>
      </c>
      <c r="K9641" t="s">
        <v>276</v>
      </c>
      <c r="N9641" t="s">
        <v>15690</v>
      </c>
      <c r="O9641" t="s">
        <v>15244</v>
      </c>
      <c r="P9641" s="9" t="s">
        <v>15244</v>
      </c>
      <c r="Q9641" t="s">
        <v>40</v>
      </c>
      <c r="R9641" t="s">
        <v>15244</v>
      </c>
      <c r="S9641">
        <v>2</v>
      </c>
      <c r="U9641" s="8">
        <v>7.59</v>
      </c>
      <c r="AA9641" s="1">
        <f t="shared" si="883"/>
        <v>46132</v>
      </c>
      <c r="AB9641" s="2">
        <f t="shared" si="884"/>
        <v>4</v>
      </c>
      <c r="AC9641" s="2">
        <f t="shared" si="885"/>
        <v>2026</v>
      </c>
      <c r="AD9641" s="2" t="str">
        <f>IFERROR(VLOOKUP(A9641,'Aux Área'!$A$4:$B$123,2,0),"-")</f>
        <v>PESADOS</v>
      </c>
    </row>
    <row r="9642" spans="1:30" x14ac:dyDescent="0.3">
      <c r="A9642" t="s">
        <v>2306</v>
      </c>
      <c r="B9642" t="s">
        <v>4613</v>
      </c>
      <c r="C9642" t="s">
        <v>14804</v>
      </c>
      <c r="D9642" t="s">
        <v>4386</v>
      </c>
      <c r="E9642" t="s">
        <v>4387</v>
      </c>
      <c r="F9642" t="s">
        <v>2309</v>
      </c>
      <c r="G9642" t="s">
        <v>1135</v>
      </c>
      <c r="H9642" t="s">
        <v>2275</v>
      </c>
      <c r="I9642" t="s">
        <v>1497</v>
      </c>
      <c r="J9642" t="s">
        <v>1665</v>
      </c>
      <c r="K9642" t="s">
        <v>1666</v>
      </c>
      <c r="L9642" t="s">
        <v>301</v>
      </c>
      <c r="M9642" t="s">
        <v>38</v>
      </c>
      <c r="N9642" t="s">
        <v>39</v>
      </c>
      <c r="O9642">
        <v>363</v>
      </c>
      <c r="P9642" s="9">
        <v>8.43</v>
      </c>
      <c r="Q9642" t="s">
        <v>40</v>
      </c>
      <c r="R9642">
        <v>165740</v>
      </c>
      <c r="S9642" s="9">
        <v>43.07</v>
      </c>
      <c r="T9642" s="26">
        <v>4.6900000000000004</v>
      </c>
      <c r="U9642" s="8">
        <v>202</v>
      </c>
      <c r="V9642" t="s">
        <v>14805</v>
      </c>
      <c r="W9642" t="s">
        <v>2276</v>
      </c>
      <c r="X9642" t="s">
        <v>42</v>
      </c>
      <c r="Y9642" t="s">
        <v>2277</v>
      </c>
      <c r="AA9642" s="1">
        <f t="shared" si="883"/>
        <v>46132</v>
      </c>
      <c r="AB9642" s="2">
        <f t="shared" si="884"/>
        <v>4</v>
      </c>
      <c r="AC9642" s="2">
        <f t="shared" si="885"/>
        <v>2026</v>
      </c>
      <c r="AD9642" s="2" t="str">
        <f>IFERROR(VLOOKUP(A9642,'Aux Área'!$A$4:$B$123,2,0),"-")</f>
        <v>INSPEÇÃO</v>
      </c>
    </row>
    <row r="9643" spans="1:30" x14ac:dyDescent="0.3">
      <c r="A9643" t="s">
        <v>2643</v>
      </c>
      <c r="B9643" t="s">
        <v>2307</v>
      </c>
      <c r="C9643" t="s">
        <v>14806</v>
      </c>
      <c r="D9643" t="s">
        <v>7207</v>
      </c>
      <c r="E9643" t="s">
        <v>7208</v>
      </c>
      <c r="F9643" t="s">
        <v>2646</v>
      </c>
      <c r="G9643" t="s">
        <v>1300</v>
      </c>
      <c r="H9643" t="s">
        <v>1301</v>
      </c>
      <c r="I9643" t="s">
        <v>37</v>
      </c>
      <c r="J9643" t="s">
        <v>12641</v>
      </c>
      <c r="K9643" t="s">
        <v>12642</v>
      </c>
      <c r="L9643" t="s">
        <v>124</v>
      </c>
      <c r="M9643" t="s">
        <v>38</v>
      </c>
      <c r="N9643" t="s">
        <v>39</v>
      </c>
      <c r="O9643">
        <v>258</v>
      </c>
      <c r="P9643" s="9">
        <v>7.89</v>
      </c>
      <c r="Q9643" t="s">
        <v>40</v>
      </c>
      <c r="R9643">
        <v>160777</v>
      </c>
      <c r="S9643" s="9">
        <v>32.68</v>
      </c>
      <c r="T9643" s="26">
        <v>4.79</v>
      </c>
      <c r="U9643" s="8">
        <v>156.54</v>
      </c>
      <c r="V9643" t="s">
        <v>14807</v>
      </c>
      <c r="W9643" t="s">
        <v>2276</v>
      </c>
      <c r="X9643" t="s">
        <v>42</v>
      </c>
      <c r="Y9643" t="s">
        <v>2277</v>
      </c>
      <c r="AA9643" s="1">
        <f t="shared" si="883"/>
        <v>46132</v>
      </c>
      <c r="AB9643" s="2">
        <f t="shared" si="884"/>
        <v>4</v>
      </c>
      <c r="AC9643" s="2">
        <f t="shared" si="885"/>
        <v>2026</v>
      </c>
      <c r="AD9643" s="2" t="str">
        <f>IFERROR(VLOOKUP(A9643,'Aux Área'!$A$4:$B$123,2,0),"-")</f>
        <v>INSPEÇÃO</v>
      </c>
    </row>
    <row r="9644" spans="1:30" x14ac:dyDescent="0.3">
      <c r="A9644" t="s">
        <v>64</v>
      </c>
      <c r="B9644" t="s">
        <v>2182</v>
      </c>
      <c r="C9644" t="s">
        <v>14808</v>
      </c>
      <c r="D9644" t="s">
        <v>127</v>
      </c>
      <c r="E9644" t="s">
        <v>128</v>
      </c>
      <c r="F9644" t="s">
        <v>65</v>
      </c>
      <c r="G9644" t="s">
        <v>35</v>
      </c>
      <c r="H9644" t="s">
        <v>36</v>
      </c>
      <c r="I9644" t="s">
        <v>37</v>
      </c>
      <c r="J9644" t="s">
        <v>165</v>
      </c>
      <c r="K9644" t="s">
        <v>166</v>
      </c>
      <c r="L9644" t="s">
        <v>167</v>
      </c>
      <c r="M9644" t="s">
        <v>38</v>
      </c>
      <c r="N9644" t="s">
        <v>39</v>
      </c>
      <c r="O9644">
        <v>251</v>
      </c>
      <c r="P9644" s="9">
        <v>9.2899999999999991</v>
      </c>
      <c r="Q9644" t="s">
        <v>40</v>
      </c>
      <c r="R9644">
        <v>57853</v>
      </c>
      <c r="S9644" s="9">
        <v>27.03</v>
      </c>
      <c r="T9644" s="26">
        <v>4.9909999999999997</v>
      </c>
      <c r="U9644" s="8">
        <v>134.91</v>
      </c>
      <c r="V9644" t="s">
        <v>112</v>
      </c>
      <c r="W9644" t="s">
        <v>2007</v>
      </c>
      <c r="X9644" t="s">
        <v>42</v>
      </c>
      <c r="Y9644" t="s">
        <v>1740</v>
      </c>
      <c r="AA9644" s="1">
        <f t="shared" si="883"/>
        <v>46132</v>
      </c>
      <c r="AB9644" s="2">
        <f t="shared" si="884"/>
        <v>4</v>
      </c>
      <c r="AC9644" s="2">
        <f t="shared" si="885"/>
        <v>2026</v>
      </c>
      <c r="AD9644" s="2" t="str">
        <f>IFERROR(VLOOKUP(A9644,'Aux Área'!$A$4:$B$123,2,0),"-")</f>
        <v>ENGENHARIA</v>
      </c>
    </row>
    <row r="9645" spans="1:30" x14ac:dyDescent="0.3">
      <c r="A9645" t="s">
        <v>3092</v>
      </c>
      <c r="B9645" t="s">
        <v>4774</v>
      </c>
      <c r="C9645" t="s">
        <v>14809</v>
      </c>
      <c r="D9645" t="s">
        <v>3285</v>
      </c>
      <c r="E9645" t="s">
        <v>3286</v>
      </c>
      <c r="F9645" t="s">
        <v>3594</v>
      </c>
      <c r="G9645" t="s">
        <v>1135</v>
      </c>
      <c r="H9645" t="s">
        <v>2275</v>
      </c>
      <c r="I9645" t="s">
        <v>1497</v>
      </c>
      <c r="J9645" t="s">
        <v>231</v>
      </c>
      <c r="K9645" t="s">
        <v>232</v>
      </c>
      <c r="L9645" t="s">
        <v>217</v>
      </c>
      <c r="M9645" t="s">
        <v>38</v>
      </c>
      <c r="N9645" t="s">
        <v>39</v>
      </c>
      <c r="O9645">
        <v>396</v>
      </c>
      <c r="P9645" s="9">
        <v>9.73</v>
      </c>
      <c r="Q9645" t="s">
        <v>40</v>
      </c>
      <c r="R9645">
        <v>147482</v>
      </c>
      <c r="S9645" s="9">
        <v>40.71</v>
      </c>
      <c r="T9645" s="26">
        <v>4.6500000000000004</v>
      </c>
      <c r="U9645" s="8">
        <v>189.32</v>
      </c>
      <c r="V9645" t="s">
        <v>14810</v>
      </c>
      <c r="W9645" t="s">
        <v>2276</v>
      </c>
      <c r="X9645" t="s">
        <v>42</v>
      </c>
      <c r="Y9645" t="s">
        <v>2277</v>
      </c>
      <c r="AA9645" s="1">
        <f t="shared" si="883"/>
        <v>46132</v>
      </c>
      <c r="AB9645" s="2">
        <f t="shared" si="884"/>
        <v>4</v>
      </c>
      <c r="AC9645" s="2">
        <f t="shared" si="885"/>
        <v>2026</v>
      </c>
      <c r="AD9645" s="2" t="str">
        <f>IFERROR(VLOOKUP(A9645,'Aux Área'!$A$4:$B$123,2,0),"-")</f>
        <v>INSPEÇÃO</v>
      </c>
    </row>
    <row r="9646" spans="1:30" x14ac:dyDescent="0.3">
      <c r="A9646" t="s">
        <v>44</v>
      </c>
      <c r="B9646" t="s">
        <v>478</v>
      </c>
      <c r="C9646" t="s">
        <v>14811</v>
      </c>
      <c r="D9646" t="s">
        <v>2160</v>
      </c>
      <c r="E9646" t="s">
        <v>2161</v>
      </c>
      <c r="F9646" t="s">
        <v>45</v>
      </c>
      <c r="G9646" t="s">
        <v>35</v>
      </c>
      <c r="H9646" t="s">
        <v>36</v>
      </c>
      <c r="I9646" t="s">
        <v>37</v>
      </c>
      <c r="J9646" t="s">
        <v>188</v>
      </c>
      <c r="K9646" t="s">
        <v>189</v>
      </c>
      <c r="L9646" t="s">
        <v>190</v>
      </c>
      <c r="M9646" t="s">
        <v>38</v>
      </c>
      <c r="N9646" t="s">
        <v>39</v>
      </c>
      <c r="O9646">
        <v>306</v>
      </c>
      <c r="P9646" s="9">
        <v>8.51</v>
      </c>
      <c r="Q9646" t="s">
        <v>40</v>
      </c>
      <c r="R9646">
        <v>30200</v>
      </c>
      <c r="S9646" s="9">
        <v>35.96</v>
      </c>
      <c r="T9646" s="26">
        <v>4.8899999999999997</v>
      </c>
      <c r="U9646" s="8">
        <v>175.84</v>
      </c>
      <c r="V9646" t="s">
        <v>41</v>
      </c>
      <c r="W9646" t="s">
        <v>2007</v>
      </c>
      <c r="X9646" t="s">
        <v>42</v>
      </c>
      <c r="Y9646" t="s">
        <v>1740</v>
      </c>
      <c r="AA9646" s="1">
        <f t="shared" si="883"/>
        <v>46132</v>
      </c>
      <c r="AB9646" s="2">
        <f t="shared" si="884"/>
        <v>4</v>
      </c>
      <c r="AC9646" s="2">
        <f t="shared" si="885"/>
        <v>2026</v>
      </c>
      <c r="AD9646" s="2" t="str">
        <f>IFERROR(VLOOKUP(A9646,'Aux Área'!$A$4:$B$123,2,0),"-")</f>
        <v>OPERAÇÃO</v>
      </c>
    </row>
    <row r="9647" spans="1:30" x14ac:dyDescent="0.3">
      <c r="A9647" t="s">
        <v>2181</v>
      </c>
      <c r="B9647" t="s">
        <v>4595</v>
      </c>
      <c r="C9647" t="s">
        <v>14812</v>
      </c>
      <c r="D9647" t="s">
        <v>9279</v>
      </c>
      <c r="E9647" t="s">
        <v>9280</v>
      </c>
      <c r="F9647" t="s">
        <v>2184</v>
      </c>
      <c r="G9647" t="s">
        <v>1135</v>
      </c>
      <c r="H9647" t="s">
        <v>2185</v>
      </c>
      <c r="I9647" t="s">
        <v>2186</v>
      </c>
      <c r="J9647" t="s">
        <v>1122</v>
      </c>
      <c r="K9647" t="s">
        <v>1123</v>
      </c>
      <c r="L9647" t="s">
        <v>110</v>
      </c>
      <c r="M9647" t="s">
        <v>38</v>
      </c>
      <c r="N9647" t="s">
        <v>668</v>
      </c>
      <c r="O9647">
        <v>417</v>
      </c>
      <c r="P9647" s="9">
        <v>11.54</v>
      </c>
      <c r="Q9647" t="s">
        <v>40</v>
      </c>
      <c r="R9647">
        <v>179610</v>
      </c>
      <c r="S9647" s="9">
        <v>36.15</v>
      </c>
      <c r="T9647" s="26">
        <v>6.89</v>
      </c>
      <c r="U9647" s="8">
        <v>249.07</v>
      </c>
      <c r="V9647" t="s">
        <v>41</v>
      </c>
      <c r="W9647" t="s">
        <v>2007</v>
      </c>
      <c r="X9647" t="s">
        <v>42</v>
      </c>
      <c r="Y9647" t="s">
        <v>12261</v>
      </c>
      <c r="AA9647" s="1">
        <f t="shared" si="883"/>
        <v>46132</v>
      </c>
      <c r="AB9647" s="2">
        <f t="shared" si="884"/>
        <v>4</v>
      </c>
      <c r="AC9647" s="2">
        <f t="shared" si="885"/>
        <v>2026</v>
      </c>
      <c r="AD9647" s="2" t="str">
        <f>IFERROR(VLOOKUP(A9647,'Aux Área'!$A$4:$B$123,2,0),"-")</f>
        <v>INSPEÇÃO</v>
      </c>
    </row>
    <row r="9648" spans="1:30" x14ac:dyDescent="0.3">
      <c r="A9648" t="s">
        <v>12958</v>
      </c>
      <c r="B9648" t="s">
        <v>14624</v>
      </c>
      <c r="C9648" t="s">
        <v>14813</v>
      </c>
      <c r="D9648" t="s">
        <v>3243</v>
      </c>
      <c r="E9648" t="s">
        <v>3244</v>
      </c>
      <c r="F9648" t="s">
        <v>12960</v>
      </c>
      <c r="G9648" t="s">
        <v>1135</v>
      </c>
      <c r="H9648" t="s">
        <v>1301</v>
      </c>
      <c r="I9648" t="s">
        <v>839</v>
      </c>
      <c r="J9648" t="s">
        <v>11506</v>
      </c>
      <c r="K9648" t="s">
        <v>11507</v>
      </c>
      <c r="L9648" t="s">
        <v>84</v>
      </c>
      <c r="M9648" t="s">
        <v>38</v>
      </c>
      <c r="N9648" t="s">
        <v>39</v>
      </c>
      <c r="O9648">
        <v>435</v>
      </c>
      <c r="P9648" s="9">
        <v>8.68</v>
      </c>
      <c r="Q9648" t="s">
        <v>40</v>
      </c>
      <c r="R9648">
        <v>178718</v>
      </c>
      <c r="S9648" s="9">
        <v>50.1</v>
      </c>
      <c r="T9648" s="26">
        <v>4.99</v>
      </c>
      <c r="U9648" s="8">
        <v>250</v>
      </c>
      <c r="V9648" t="s">
        <v>41</v>
      </c>
      <c r="W9648" t="s">
        <v>2276</v>
      </c>
      <c r="X9648" t="s">
        <v>42</v>
      </c>
      <c r="Y9648" t="s">
        <v>12261</v>
      </c>
      <c r="AA9648" s="1">
        <f t="shared" ref="AA9648:AA9711" si="886">IFERROR(DATEVALUE(C9648),"-")</f>
        <v>46132</v>
      </c>
      <c r="AB9648" s="2">
        <f t="shared" ref="AB9648:AB9711" si="887">IFERROR(MONTH(AA9648),"-")</f>
        <v>4</v>
      </c>
      <c r="AC9648" s="2">
        <f t="shared" ref="AC9648:AC9711" si="888">IFERROR(YEAR(AA9648),"-")</f>
        <v>2026</v>
      </c>
      <c r="AD9648" s="2" t="str">
        <f>IFERROR(VLOOKUP(A9648,'Aux Área'!$A$4:$B$123,2,0),"-")</f>
        <v>INSPEÇÃO</v>
      </c>
    </row>
    <row r="9649" spans="1:30" x14ac:dyDescent="0.3">
      <c r="A9649" t="s">
        <v>2547</v>
      </c>
      <c r="B9649" t="s">
        <v>2548</v>
      </c>
      <c r="C9649" t="s">
        <v>14814</v>
      </c>
      <c r="D9649" t="s">
        <v>2468</v>
      </c>
      <c r="E9649" t="s">
        <v>2469</v>
      </c>
      <c r="F9649" t="s">
        <v>2550</v>
      </c>
      <c r="G9649" t="s">
        <v>659</v>
      </c>
      <c r="H9649" t="s">
        <v>2215</v>
      </c>
      <c r="I9649" t="s">
        <v>667</v>
      </c>
      <c r="J9649" t="s">
        <v>165</v>
      </c>
      <c r="K9649" t="s">
        <v>166</v>
      </c>
      <c r="L9649" t="s">
        <v>167</v>
      </c>
      <c r="M9649" t="s">
        <v>38</v>
      </c>
      <c r="N9649" t="s">
        <v>668</v>
      </c>
      <c r="O9649">
        <v>176</v>
      </c>
      <c r="P9649" s="9">
        <v>7.04</v>
      </c>
      <c r="Q9649" t="s">
        <v>40</v>
      </c>
      <c r="R9649">
        <v>18214</v>
      </c>
      <c r="S9649" s="9">
        <v>25.01</v>
      </c>
      <c r="T9649" s="26">
        <v>7.992</v>
      </c>
      <c r="U9649" s="8">
        <v>199.89</v>
      </c>
      <c r="V9649" t="s">
        <v>112</v>
      </c>
      <c r="W9649" t="s">
        <v>2007</v>
      </c>
      <c r="X9649" t="s">
        <v>42</v>
      </c>
      <c r="Y9649" t="s">
        <v>1740</v>
      </c>
      <c r="AA9649" s="1">
        <f t="shared" si="886"/>
        <v>46132</v>
      </c>
      <c r="AB9649" s="2">
        <f t="shared" si="887"/>
        <v>4</v>
      </c>
      <c r="AC9649" s="2">
        <f t="shared" si="888"/>
        <v>2026</v>
      </c>
      <c r="AD9649" s="2" t="str">
        <f>IFERROR(VLOOKUP(A9649,'Aux Área'!$A$4:$B$123,2,0),"-")</f>
        <v>APH</v>
      </c>
    </row>
    <row r="9650" spans="1:30" x14ac:dyDescent="0.3">
      <c r="A9650" t="s">
        <v>2632</v>
      </c>
      <c r="B9650" t="s">
        <v>11859</v>
      </c>
      <c r="C9650" t="s">
        <v>14815</v>
      </c>
      <c r="D9650" t="s">
        <v>10329</v>
      </c>
      <c r="E9650" t="s">
        <v>9675</v>
      </c>
      <c r="F9650" t="s">
        <v>3712</v>
      </c>
      <c r="G9650" t="s">
        <v>1300</v>
      </c>
      <c r="H9650" t="s">
        <v>2635</v>
      </c>
      <c r="I9650" t="s">
        <v>37</v>
      </c>
      <c r="J9650" t="s">
        <v>175</v>
      </c>
      <c r="K9650" t="s">
        <v>176</v>
      </c>
      <c r="L9650" t="s">
        <v>177</v>
      </c>
      <c r="M9650" t="s">
        <v>38</v>
      </c>
      <c r="N9650" t="s">
        <v>39</v>
      </c>
      <c r="O9650">
        <v>328</v>
      </c>
      <c r="P9650" s="9">
        <v>8.2100000000000009</v>
      </c>
      <c r="Q9650" t="s">
        <v>40</v>
      </c>
      <c r="R9650">
        <v>25622</v>
      </c>
      <c r="S9650" s="9">
        <v>39.97</v>
      </c>
      <c r="T9650" s="26">
        <v>4.99</v>
      </c>
      <c r="U9650" s="8">
        <v>199.45</v>
      </c>
      <c r="V9650" t="s">
        <v>14816</v>
      </c>
      <c r="W9650" t="s">
        <v>2007</v>
      </c>
      <c r="X9650" t="s">
        <v>42</v>
      </c>
      <c r="Y9650" t="s">
        <v>1740</v>
      </c>
      <c r="AA9650" s="1">
        <f t="shared" si="886"/>
        <v>46132</v>
      </c>
      <c r="AB9650" s="2">
        <f t="shared" si="887"/>
        <v>4</v>
      </c>
      <c r="AC9650" s="2">
        <f t="shared" si="888"/>
        <v>2026</v>
      </c>
      <c r="AD9650" s="2" t="str">
        <f>IFERROR(VLOOKUP(A9650,'Aux Área'!$A$4:$B$123,2,0),"-")</f>
        <v>TI</v>
      </c>
    </row>
    <row r="9651" spans="1:30" x14ac:dyDescent="0.3">
      <c r="A9651" t="s">
        <v>2691</v>
      </c>
      <c r="B9651" t="s">
        <v>2692</v>
      </c>
      <c r="C9651" t="s">
        <v>14817</v>
      </c>
      <c r="D9651" t="s">
        <v>2142</v>
      </c>
      <c r="E9651" t="s">
        <v>2143</v>
      </c>
      <c r="F9651" t="s">
        <v>5979</v>
      </c>
      <c r="G9651" t="s">
        <v>1635</v>
      </c>
      <c r="H9651" t="s">
        <v>2635</v>
      </c>
      <c r="I9651" t="s">
        <v>37</v>
      </c>
      <c r="J9651" t="s">
        <v>165</v>
      </c>
      <c r="K9651" t="s">
        <v>166</v>
      </c>
      <c r="L9651" t="s">
        <v>167</v>
      </c>
      <c r="M9651" t="s">
        <v>38</v>
      </c>
      <c r="N9651" t="s">
        <v>39</v>
      </c>
      <c r="O9651">
        <v>222</v>
      </c>
      <c r="P9651" s="9">
        <v>8.0500000000000007</v>
      </c>
      <c r="Q9651" t="s">
        <v>40</v>
      </c>
      <c r="R9651">
        <v>29517</v>
      </c>
      <c r="S9651" s="9">
        <v>27.58</v>
      </c>
      <c r="T9651" s="26">
        <v>4.9909999999999997</v>
      </c>
      <c r="U9651" s="8">
        <v>137.66</v>
      </c>
      <c r="V9651" t="s">
        <v>112</v>
      </c>
      <c r="W9651" t="s">
        <v>2007</v>
      </c>
      <c r="X9651" t="s">
        <v>42</v>
      </c>
      <c r="Y9651" t="s">
        <v>1740</v>
      </c>
      <c r="AA9651" s="1">
        <f t="shared" si="886"/>
        <v>46132</v>
      </c>
      <c r="AB9651" s="2">
        <f t="shared" si="887"/>
        <v>4</v>
      </c>
      <c r="AC9651" s="2">
        <f t="shared" si="888"/>
        <v>2026</v>
      </c>
      <c r="AD9651" s="2" t="str">
        <f>IFERROR(VLOOKUP(A9651,'Aux Área'!$A$4:$B$123,2,0),"-")</f>
        <v>TI</v>
      </c>
    </row>
    <row r="9652" spans="1:30" x14ac:dyDescent="0.3">
      <c r="A9652" t="s">
        <v>66</v>
      </c>
      <c r="B9652" t="s">
        <v>464</v>
      </c>
      <c r="C9652" t="s">
        <v>14818</v>
      </c>
      <c r="D9652" t="s">
        <v>11653</v>
      </c>
      <c r="E9652" t="s">
        <v>11654</v>
      </c>
      <c r="F9652" t="s">
        <v>67</v>
      </c>
      <c r="G9652" t="s">
        <v>35</v>
      </c>
      <c r="H9652" t="s">
        <v>36</v>
      </c>
      <c r="I9652" t="s">
        <v>37</v>
      </c>
      <c r="J9652" t="s">
        <v>13472</v>
      </c>
      <c r="K9652" t="s">
        <v>13473</v>
      </c>
      <c r="L9652" t="s">
        <v>84</v>
      </c>
      <c r="M9652" t="s">
        <v>38</v>
      </c>
      <c r="N9652" t="s">
        <v>39</v>
      </c>
      <c r="O9652">
        <v>292</v>
      </c>
      <c r="P9652" s="9">
        <v>10.27</v>
      </c>
      <c r="Q9652" t="s">
        <v>40</v>
      </c>
      <c r="R9652">
        <v>27033</v>
      </c>
      <c r="S9652" s="9">
        <v>28.44</v>
      </c>
      <c r="T9652" s="26">
        <v>5.24</v>
      </c>
      <c r="U9652" s="8">
        <v>149.03</v>
      </c>
      <c r="V9652" t="s">
        <v>112</v>
      </c>
      <c r="W9652" t="s">
        <v>2007</v>
      </c>
      <c r="X9652" t="s">
        <v>42</v>
      </c>
      <c r="Y9652" t="s">
        <v>1740</v>
      </c>
      <c r="AA9652" s="1">
        <f t="shared" si="886"/>
        <v>46132</v>
      </c>
      <c r="AB9652" s="2">
        <f t="shared" si="887"/>
        <v>4</v>
      </c>
      <c r="AC9652" s="2">
        <f t="shared" si="888"/>
        <v>2026</v>
      </c>
      <c r="AD9652" s="2" t="str">
        <f>IFERROR(VLOOKUP(A9652,'Aux Área'!$A$4:$B$123,2,0),"-")</f>
        <v>OPERAÇÃO</v>
      </c>
    </row>
    <row r="9653" spans="1:30" x14ac:dyDescent="0.3">
      <c r="A9653" t="s">
        <v>2282</v>
      </c>
      <c r="B9653" t="s">
        <v>4679</v>
      </c>
      <c r="C9653" t="s">
        <v>14819</v>
      </c>
      <c r="D9653" t="s">
        <v>10704</v>
      </c>
      <c r="E9653" t="s">
        <v>10705</v>
      </c>
      <c r="F9653" t="s">
        <v>2285</v>
      </c>
      <c r="G9653" t="s">
        <v>1135</v>
      </c>
      <c r="H9653" t="s">
        <v>2275</v>
      </c>
      <c r="I9653" t="s">
        <v>1497</v>
      </c>
      <c r="J9653" t="s">
        <v>165</v>
      </c>
      <c r="K9653" t="s">
        <v>166</v>
      </c>
      <c r="L9653" t="s">
        <v>167</v>
      </c>
      <c r="M9653" t="s">
        <v>38</v>
      </c>
      <c r="N9653" t="s">
        <v>39</v>
      </c>
      <c r="O9653">
        <v>285</v>
      </c>
      <c r="P9653" s="9">
        <v>7.3</v>
      </c>
      <c r="Q9653" t="s">
        <v>40</v>
      </c>
      <c r="R9653">
        <v>144440</v>
      </c>
      <c r="S9653" s="9">
        <v>39.04</v>
      </c>
      <c r="T9653" s="26">
        <v>4.99</v>
      </c>
      <c r="U9653" s="8">
        <v>194.81</v>
      </c>
      <c r="V9653" t="s">
        <v>112</v>
      </c>
      <c r="W9653" t="s">
        <v>2276</v>
      </c>
      <c r="X9653" t="s">
        <v>42</v>
      </c>
      <c r="Y9653" t="s">
        <v>2277</v>
      </c>
      <c r="AA9653" s="1">
        <f t="shared" si="886"/>
        <v>46132</v>
      </c>
      <c r="AB9653" s="2">
        <f t="shared" si="887"/>
        <v>4</v>
      </c>
      <c r="AC9653" s="2">
        <f t="shared" si="888"/>
        <v>2026</v>
      </c>
      <c r="AD9653" s="2" t="str">
        <f>IFERROR(VLOOKUP(A9653,'Aux Área'!$A$4:$B$123,2,0),"-")</f>
        <v>INSPEÇÃO</v>
      </c>
    </row>
    <row r="9654" spans="1:30" x14ac:dyDescent="0.3">
      <c r="A9654" t="s">
        <v>2679</v>
      </c>
      <c r="B9654" t="s">
        <v>2680</v>
      </c>
      <c r="C9654" t="s">
        <v>14820</v>
      </c>
      <c r="D9654" t="s">
        <v>1297</v>
      </c>
      <c r="E9654" t="s">
        <v>2221</v>
      </c>
      <c r="F9654" t="s">
        <v>2682</v>
      </c>
      <c r="G9654" t="s">
        <v>659</v>
      </c>
      <c r="H9654" t="s">
        <v>1996</v>
      </c>
      <c r="I9654" t="s">
        <v>1997</v>
      </c>
      <c r="J9654" t="s">
        <v>231</v>
      </c>
      <c r="K9654" t="s">
        <v>232</v>
      </c>
      <c r="L9654" t="s">
        <v>217</v>
      </c>
      <c r="M9654" t="s">
        <v>38</v>
      </c>
      <c r="N9654" t="s">
        <v>668</v>
      </c>
      <c r="O9654">
        <v>458</v>
      </c>
      <c r="P9654" s="9">
        <v>5.92</v>
      </c>
      <c r="Q9654" t="s">
        <v>40</v>
      </c>
      <c r="R9654">
        <v>25903</v>
      </c>
      <c r="S9654" s="9">
        <v>77.33</v>
      </c>
      <c r="T9654" s="26">
        <v>7.29</v>
      </c>
      <c r="U9654" s="8">
        <v>563.75</v>
      </c>
      <c r="V9654" t="s">
        <v>14821</v>
      </c>
      <c r="W9654" t="s">
        <v>1985</v>
      </c>
      <c r="X9654" t="s">
        <v>42</v>
      </c>
      <c r="Y9654" t="s">
        <v>1986</v>
      </c>
      <c r="AA9654" s="1">
        <f t="shared" si="886"/>
        <v>46132</v>
      </c>
      <c r="AB9654" s="2">
        <f t="shared" si="887"/>
        <v>4</v>
      </c>
      <c r="AC9654" s="2">
        <f t="shared" si="888"/>
        <v>2026</v>
      </c>
      <c r="AD9654" s="2" t="str">
        <f>IFERROR(VLOOKUP(A9654,'Aux Área'!$A$4:$B$123,2,0),"-")</f>
        <v>PESADOS</v>
      </c>
    </row>
    <row r="9655" spans="1:30" x14ac:dyDescent="0.3">
      <c r="A9655" t="s">
        <v>2679</v>
      </c>
      <c r="C9655" t="s">
        <v>14820</v>
      </c>
      <c r="F9655" t="s">
        <v>2682</v>
      </c>
      <c r="K9655" t="s">
        <v>232</v>
      </c>
      <c r="N9655" t="s">
        <v>15690</v>
      </c>
      <c r="O9655" t="s">
        <v>15244</v>
      </c>
      <c r="P9655" s="9" t="s">
        <v>15244</v>
      </c>
      <c r="Q9655" t="s">
        <v>40</v>
      </c>
      <c r="R9655" t="s">
        <v>15244</v>
      </c>
      <c r="S9655">
        <v>5.8</v>
      </c>
      <c r="U9655" s="8">
        <v>19.149999999999999</v>
      </c>
      <c r="AA9655" s="1">
        <f t="shared" si="886"/>
        <v>46132</v>
      </c>
      <c r="AB9655" s="2">
        <f t="shared" si="887"/>
        <v>4</v>
      </c>
      <c r="AC9655" s="2">
        <f t="shared" si="888"/>
        <v>2026</v>
      </c>
      <c r="AD9655" s="2" t="str">
        <f>IFERROR(VLOOKUP(A9655,'Aux Área'!$A$4:$B$123,2,0),"-")</f>
        <v>PESADOS</v>
      </c>
    </row>
    <row r="9656" spans="1:30" x14ac:dyDescent="0.3">
      <c r="A9656" t="s">
        <v>2212</v>
      </c>
      <c r="B9656" t="s">
        <v>2466</v>
      </c>
      <c r="C9656" t="s">
        <v>14822</v>
      </c>
      <c r="D9656" t="s">
        <v>2468</v>
      </c>
      <c r="E9656" t="s">
        <v>2469</v>
      </c>
      <c r="F9656" t="s">
        <v>2214</v>
      </c>
      <c r="G9656" t="s">
        <v>35</v>
      </c>
      <c r="H9656" t="s">
        <v>2215</v>
      </c>
      <c r="I9656" t="s">
        <v>839</v>
      </c>
      <c r="J9656" t="s">
        <v>89</v>
      </c>
      <c r="K9656" t="s">
        <v>90</v>
      </c>
      <c r="L9656" t="s">
        <v>91</v>
      </c>
      <c r="M9656" t="s">
        <v>38</v>
      </c>
      <c r="N9656" t="s">
        <v>668</v>
      </c>
      <c r="O9656">
        <v>325</v>
      </c>
      <c r="P9656" s="9">
        <v>5.48</v>
      </c>
      <c r="Q9656" t="s">
        <v>40</v>
      </c>
      <c r="R9656">
        <v>18602</v>
      </c>
      <c r="S9656" s="9">
        <v>59.26</v>
      </c>
      <c r="T9656" s="26">
        <v>7.29</v>
      </c>
      <c r="U9656" s="8">
        <v>432.01</v>
      </c>
      <c r="V9656" t="s">
        <v>14823</v>
      </c>
      <c r="W9656" t="s">
        <v>2007</v>
      </c>
      <c r="X9656" t="s">
        <v>42</v>
      </c>
      <c r="Y9656" t="s">
        <v>2217</v>
      </c>
      <c r="AA9656" s="1">
        <f t="shared" si="886"/>
        <v>46132</v>
      </c>
      <c r="AB9656" s="2">
        <f t="shared" si="887"/>
        <v>4</v>
      </c>
      <c r="AC9656" s="2">
        <f t="shared" si="888"/>
        <v>2026</v>
      </c>
      <c r="AD9656" s="2" t="str">
        <f>IFERROR(VLOOKUP(A9656,'Aux Área'!$A$4:$B$123,2,0),"-")</f>
        <v>APH</v>
      </c>
    </row>
    <row r="9657" spans="1:30" x14ac:dyDescent="0.3">
      <c r="A9657" t="s">
        <v>2494</v>
      </c>
      <c r="B9657" t="s">
        <v>2495</v>
      </c>
      <c r="C9657" t="s">
        <v>14824</v>
      </c>
      <c r="D9657" t="s">
        <v>2468</v>
      </c>
      <c r="E9657" t="s">
        <v>2469</v>
      </c>
      <c r="F9657" t="s">
        <v>2497</v>
      </c>
      <c r="G9657" t="s">
        <v>659</v>
      </c>
      <c r="H9657" t="s">
        <v>2215</v>
      </c>
      <c r="I9657" t="s">
        <v>667</v>
      </c>
      <c r="J9657" t="s">
        <v>241</v>
      </c>
      <c r="K9657" t="s">
        <v>242</v>
      </c>
      <c r="L9657" t="s">
        <v>110</v>
      </c>
      <c r="M9657" t="s">
        <v>38</v>
      </c>
      <c r="N9657" t="s">
        <v>668</v>
      </c>
      <c r="O9657">
        <v>299</v>
      </c>
      <c r="P9657" s="9">
        <v>5.28</v>
      </c>
      <c r="Q9657" t="s">
        <v>40</v>
      </c>
      <c r="R9657">
        <v>19375</v>
      </c>
      <c r="S9657" s="9">
        <v>56.66</v>
      </c>
      <c r="T9657" s="26">
        <v>7.0890000000000004</v>
      </c>
      <c r="U9657" s="8">
        <v>401.69</v>
      </c>
      <c r="V9657" t="s">
        <v>41</v>
      </c>
      <c r="W9657" t="s">
        <v>2007</v>
      </c>
      <c r="X9657" t="s">
        <v>42</v>
      </c>
      <c r="Y9657" t="s">
        <v>1740</v>
      </c>
      <c r="AA9657" s="1">
        <f t="shared" si="886"/>
        <v>46132</v>
      </c>
      <c r="AB9657" s="2">
        <f t="shared" si="887"/>
        <v>4</v>
      </c>
      <c r="AC9657" s="2">
        <f t="shared" si="888"/>
        <v>2026</v>
      </c>
      <c r="AD9657" s="2" t="str">
        <f>IFERROR(VLOOKUP(A9657,'Aux Área'!$A$4:$B$123,2,0),"-")</f>
        <v>APH</v>
      </c>
    </row>
    <row r="9658" spans="1:30" x14ac:dyDescent="0.3">
      <c r="A9658" t="s">
        <v>2643</v>
      </c>
      <c r="B9658" t="s">
        <v>2307</v>
      </c>
      <c r="C9658" t="s">
        <v>14825</v>
      </c>
      <c r="D9658" t="s">
        <v>7196</v>
      </c>
      <c r="E9658" t="s">
        <v>7197</v>
      </c>
      <c r="F9658" t="s">
        <v>2646</v>
      </c>
      <c r="G9658" t="s">
        <v>1300</v>
      </c>
      <c r="H9658" t="s">
        <v>1301</v>
      </c>
      <c r="I9658" t="s">
        <v>37</v>
      </c>
      <c r="J9658" t="s">
        <v>122</v>
      </c>
      <c r="K9658" t="s">
        <v>123</v>
      </c>
      <c r="L9658" t="s">
        <v>124</v>
      </c>
      <c r="M9658" t="s">
        <v>38</v>
      </c>
      <c r="N9658" t="s">
        <v>39</v>
      </c>
      <c r="O9658">
        <v>322</v>
      </c>
      <c r="P9658" s="9">
        <v>9.01</v>
      </c>
      <c r="Q9658" t="s">
        <v>40</v>
      </c>
      <c r="R9658">
        <v>161099</v>
      </c>
      <c r="S9658" s="9">
        <v>35.75</v>
      </c>
      <c r="T9658" s="26">
        <v>4.99</v>
      </c>
      <c r="U9658" s="8">
        <v>178.39</v>
      </c>
      <c r="V9658" t="s">
        <v>112</v>
      </c>
      <c r="W9658" t="s">
        <v>2276</v>
      </c>
      <c r="X9658" t="s">
        <v>42</v>
      </c>
      <c r="Y9658" t="s">
        <v>2277</v>
      </c>
      <c r="AA9658" s="1">
        <f t="shared" si="886"/>
        <v>46132</v>
      </c>
      <c r="AB9658" s="2">
        <f t="shared" si="887"/>
        <v>4</v>
      </c>
      <c r="AC9658" s="2">
        <f t="shared" si="888"/>
        <v>2026</v>
      </c>
      <c r="AD9658" s="2" t="str">
        <f>IFERROR(VLOOKUP(A9658,'Aux Área'!$A$4:$B$123,2,0),"-")</f>
        <v>INSPEÇÃO</v>
      </c>
    </row>
    <row r="9659" spans="1:30" x14ac:dyDescent="0.3">
      <c r="A9659" t="s">
        <v>1987</v>
      </c>
      <c r="B9659" t="s">
        <v>1988</v>
      </c>
      <c r="C9659" t="s">
        <v>14826</v>
      </c>
      <c r="D9659" t="s">
        <v>3609</v>
      </c>
      <c r="E9659" t="s">
        <v>3610</v>
      </c>
      <c r="F9659" t="s">
        <v>1990</v>
      </c>
      <c r="G9659" t="s">
        <v>1495</v>
      </c>
      <c r="H9659" t="s">
        <v>2020</v>
      </c>
      <c r="I9659" t="s">
        <v>2021</v>
      </c>
      <c r="J9659" t="s">
        <v>275</v>
      </c>
      <c r="K9659" t="s">
        <v>276</v>
      </c>
      <c r="L9659" t="s">
        <v>124</v>
      </c>
      <c r="M9659" t="s">
        <v>38</v>
      </c>
      <c r="N9659" t="s">
        <v>668</v>
      </c>
      <c r="O9659">
        <v>678</v>
      </c>
      <c r="P9659" s="9">
        <v>2.59</v>
      </c>
      <c r="Q9659" t="s">
        <v>40</v>
      </c>
      <c r="R9659">
        <v>13587</v>
      </c>
      <c r="S9659" s="9">
        <v>262.01</v>
      </c>
      <c r="T9659" s="26">
        <v>7.49</v>
      </c>
      <c r="U9659" s="8">
        <v>1962.45</v>
      </c>
      <c r="V9659" t="s">
        <v>14827</v>
      </c>
      <c r="W9659" t="s">
        <v>1985</v>
      </c>
      <c r="X9659" t="s">
        <v>42</v>
      </c>
      <c r="Y9659" t="s">
        <v>1986</v>
      </c>
      <c r="AA9659" s="1">
        <f t="shared" si="886"/>
        <v>46133</v>
      </c>
      <c r="AB9659" s="2">
        <f t="shared" si="887"/>
        <v>4</v>
      </c>
      <c r="AC9659" s="2">
        <f t="shared" si="888"/>
        <v>2026</v>
      </c>
      <c r="AD9659" s="2" t="str">
        <f>IFERROR(VLOOKUP(A9659,'Aux Área'!$A$4:$B$123,2,0),"-")</f>
        <v>PESADOS</v>
      </c>
    </row>
    <row r="9660" spans="1:30" x14ac:dyDescent="0.3">
      <c r="A9660" t="s">
        <v>5543</v>
      </c>
      <c r="B9660" t="s">
        <v>11845</v>
      </c>
      <c r="C9660" t="s">
        <v>14828</v>
      </c>
      <c r="D9660" t="s">
        <v>5291</v>
      </c>
      <c r="E9660" t="s">
        <v>5292</v>
      </c>
      <c r="F9660" t="s">
        <v>6207</v>
      </c>
      <c r="G9660" t="s">
        <v>1135</v>
      </c>
      <c r="H9660" t="s">
        <v>5545</v>
      </c>
      <c r="I9660" t="s">
        <v>839</v>
      </c>
      <c r="J9660" t="s">
        <v>89</v>
      </c>
      <c r="K9660" t="s">
        <v>90</v>
      </c>
      <c r="L9660" t="s">
        <v>91</v>
      </c>
      <c r="M9660" t="s">
        <v>38</v>
      </c>
      <c r="N9660" t="s">
        <v>39</v>
      </c>
      <c r="O9660">
        <v>439</v>
      </c>
      <c r="P9660" s="9">
        <v>9.77</v>
      </c>
      <c r="Q9660" t="s">
        <v>40</v>
      </c>
      <c r="R9660">
        <v>60435</v>
      </c>
      <c r="S9660" s="9">
        <v>44.93</v>
      </c>
      <c r="T9660" s="26">
        <v>4.6900000000000004</v>
      </c>
      <c r="U9660" s="8">
        <v>210.72</v>
      </c>
      <c r="V9660" t="s">
        <v>14829</v>
      </c>
      <c r="W9660" t="s">
        <v>2276</v>
      </c>
      <c r="X9660" t="s">
        <v>42</v>
      </c>
      <c r="Y9660" t="s">
        <v>2277</v>
      </c>
      <c r="AA9660" s="1">
        <f t="shared" si="886"/>
        <v>46133</v>
      </c>
      <c r="AB9660" s="2">
        <f t="shared" si="887"/>
        <v>4</v>
      </c>
      <c r="AC9660" s="2">
        <f t="shared" si="888"/>
        <v>2026</v>
      </c>
      <c r="AD9660" s="2" t="str">
        <f>IFERROR(VLOOKUP(A9660,'Aux Área'!$A$4:$B$123,2,0),"-")</f>
        <v>INSPEÇÃO</v>
      </c>
    </row>
    <row r="9661" spans="1:30" x14ac:dyDescent="0.3">
      <c r="A9661" t="s">
        <v>2189</v>
      </c>
      <c r="B9661" t="s">
        <v>10781</v>
      </c>
      <c r="C9661" t="s">
        <v>14830</v>
      </c>
      <c r="D9661" t="s">
        <v>10214</v>
      </c>
      <c r="E9661" t="s">
        <v>9672</v>
      </c>
      <c r="F9661" t="s">
        <v>2192</v>
      </c>
      <c r="G9661" t="s">
        <v>1135</v>
      </c>
      <c r="H9661" t="s">
        <v>2185</v>
      </c>
      <c r="I9661" t="s">
        <v>2186</v>
      </c>
      <c r="J9661" t="s">
        <v>172</v>
      </c>
      <c r="K9661" t="s">
        <v>173</v>
      </c>
      <c r="L9661" t="s">
        <v>124</v>
      </c>
      <c r="M9661" t="s">
        <v>38</v>
      </c>
      <c r="N9661" t="s">
        <v>668</v>
      </c>
      <c r="O9661">
        <v>969</v>
      </c>
      <c r="P9661" s="9">
        <v>14.29</v>
      </c>
      <c r="Q9661" t="s">
        <v>40</v>
      </c>
      <c r="R9661">
        <v>79590</v>
      </c>
      <c r="S9661" s="9">
        <v>67.83</v>
      </c>
      <c r="T9661" s="26">
        <v>7.09</v>
      </c>
      <c r="U9661" s="8">
        <v>480.92</v>
      </c>
      <c r="V9661" t="s">
        <v>14518</v>
      </c>
      <c r="W9661" t="s">
        <v>2007</v>
      </c>
      <c r="X9661" t="s">
        <v>42</v>
      </c>
      <c r="Y9661" t="s">
        <v>12261</v>
      </c>
      <c r="AA9661" s="1">
        <f t="shared" si="886"/>
        <v>46133</v>
      </c>
      <c r="AB9661" s="2">
        <f t="shared" si="887"/>
        <v>4</v>
      </c>
      <c r="AC9661" s="2">
        <f t="shared" si="888"/>
        <v>2026</v>
      </c>
      <c r="AD9661" s="2" t="str">
        <f>IFERROR(VLOOKUP(A9661,'Aux Área'!$A$4:$B$123,2,0),"-")</f>
        <v>INSPEÇÃO</v>
      </c>
    </row>
    <row r="9662" spans="1:30" x14ac:dyDescent="0.3">
      <c r="A9662" t="s">
        <v>2306</v>
      </c>
      <c r="B9662" t="s">
        <v>4613</v>
      </c>
      <c r="C9662" t="s">
        <v>14831</v>
      </c>
      <c r="D9662" t="s">
        <v>7488</v>
      </c>
      <c r="E9662" t="s">
        <v>7489</v>
      </c>
      <c r="F9662" t="s">
        <v>2309</v>
      </c>
      <c r="G9662" t="s">
        <v>1135</v>
      </c>
      <c r="H9662" t="s">
        <v>2275</v>
      </c>
      <c r="I9662" t="s">
        <v>1497</v>
      </c>
      <c r="J9662" t="s">
        <v>89</v>
      </c>
      <c r="K9662" t="s">
        <v>90</v>
      </c>
      <c r="L9662" t="s">
        <v>91</v>
      </c>
      <c r="M9662" t="s">
        <v>38</v>
      </c>
      <c r="N9662" t="s">
        <v>39</v>
      </c>
      <c r="O9662">
        <v>379</v>
      </c>
      <c r="P9662" s="9">
        <v>9.74</v>
      </c>
      <c r="Q9662" t="s">
        <v>40</v>
      </c>
      <c r="R9662">
        <v>166119</v>
      </c>
      <c r="S9662" s="9">
        <v>38.909999999999997</v>
      </c>
      <c r="T9662" s="26">
        <v>4.6900000000000004</v>
      </c>
      <c r="U9662" s="8">
        <v>182.49</v>
      </c>
      <c r="V9662" t="s">
        <v>14832</v>
      </c>
      <c r="W9662" t="s">
        <v>2276</v>
      </c>
      <c r="X9662" t="s">
        <v>42</v>
      </c>
      <c r="Y9662" t="s">
        <v>2277</v>
      </c>
      <c r="AA9662" s="1">
        <f t="shared" si="886"/>
        <v>46133</v>
      </c>
      <c r="AB9662" s="2">
        <f t="shared" si="887"/>
        <v>4</v>
      </c>
      <c r="AC9662" s="2">
        <f t="shared" si="888"/>
        <v>2026</v>
      </c>
      <c r="AD9662" s="2" t="str">
        <f>IFERROR(VLOOKUP(A9662,'Aux Área'!$A$4:$B$123,2,0),"-")</f>
        <v>INSPEÇÃO</v>
      </c>
    </row>
    <row r="9663" spans="1:30" x14ac:dyDescent="0.3">
      <c r="A9663" t="s">
        <v>12958</v>
      </c>
      <c r="B9663" t="s">
        <v>14624</v>
      </c>
      <c r="C9663" t="s">
        <v>14833</v>
      </c>
      <c r="D9663" t="s">
        <v>7064</v>
      </c>
      <c r="E9663" t="s">
        <v>7065</v>
      </c>
      <c r="F9663" t="s">
        <v>12960</v>
      </c>
      <c r="G9663" t="s">
        <v>1135</v>
      </c>
      <c r="H9663" t="s">
        <v>1301</v>
      </c>
      <c r="I9663" t="s">
        <v>839</v>
      </c>
      <c r="J9663" t="s">
        <v>122</v>
      </c>
      <c r="K9663" t="s">
        <v>123</v>
      </c>
      <c r="L9663" t="s">
        <v>124</v>
      </c>
      <c r="M9663" t="s">
        <v>38</v>
      </c>
      <c r="N9663" t="s">
        <v>39</v>
      </c>
      <c r="O9663">
        <v>465</v>
      </c>
      <c r="P9663" s="9">
        <v>11.04</v>
      </c>
      <c r="Q9663" t="s">
        <v>40</v>
      </c>
      <c r="R9663">
        <v>179183</v>
      </c>
      <c r="S9663" s="9">
        <v>42.11</v>
      </c>
      <c r="T9663" s="26">
        <v>4.99</v>
      </c>
      <c r="U9663" s="8">
        <v>210.12</v>
      </c>
      <c r="V9663" t="s">
        <v>112</v>
      </c>
      <c r="W9663" t="s">
        <v>2276</v>
      </c>
      <c r="X9663" t="s">
        <v>42</v>
      </c>
      <c r="Y9663" t="s">
        <v>12261</v>
      </c>
      <c r="AA9663" s="1">
        <f t="shared" si="886"/>
        <v>46133</v>
      </c>
      <c r="AB9663" s="2">
        <f t="shared" si="887"/>
        <v>4</v>
      </c>
      <c r="AC9663" s="2">
        <f t="shared" si="888"/>
        <v>2026</v>
      </c>
      <c r="AD9663" s="2" t="str">
        <f>IFERROR(VLOOKUP(A9663,'Aux Área'!$A$4:$B$123,2,0),"-")</f>
        <v>INSPEÇÃO</v>
      </c>
    </row>
    <row r="9664" spans="1:30" x14ac:dyDescent="0.3">
      <c r="A9664" t="s">
        <v>52</v>
      </c>
      <c r="B9664" t="s">
        <v>1449</v>
      </c>
      <c r="C9664" t="s">
        <v>14834</v>
      </c>
      <c r="D9664" t="s">
        <v>3197</v>
      </c>
      <c r="E9664" t="s">
        <v>3198</v>
      </c>
      <c r="F9664" t="s">
        <v>53</v>
      </c>
      <c r="G9664" t="s">
        <v>35</v>
      </c>
      <c r="H9664" t="s">
        <v>36</v>
      </c>
      <c r="I9664" t="s">
        <v>37</v>
      </c>
      <c r="J9664" t="s">
        <v>356</v>
      </c>
      <c r="K9664" t="s">
        <v>357</v>
      </c>
      <c r="L9664" t="s">
        <v>124</v>
      </c>
      <c r="M9664" t="s">
        <v>38</v>
      </c>
      <c r="N9664" t="s">
        <v>39</v>
      </c>
      <c r="O9664">
        <v>466</v>
      </c>
      <c r="P9664" s="9">
        <v>11.13</v>
      </c>
      <c r="Q9664" t="s">
        <v>40</v>
      </c>
      <c r="R9664">
        <v>101776</v>
      </c>
      <c r="S9664" s="9">
        <v>41.87</v>
      </c>
      <c r="T9664" s="26">
        <v>4.79</v>
      </c>
      <c r="U9664" s="8">
        <v>200.56</v>
      </c>
      <c r="V9664" t="s">
        <v>14835</v>
      </c>
      <c r="W9664" t="s">
        <v>2007</v>
      </c>
      <c r="X9664" t="s">
        <v>42</v>
      </c>
      <c r="Y9664" t="s">
        <v>1740</v>
      </c>
      <c r="AA9664" s="1">
        <f t="shared" si="886"/>
        <v>46133</v>
      </c>
      <c r="AB9664" s="2">
        <f t="shared" si="887"/>
        <v>4</v>
      </c>
      <c r="AC9664" s="2">
        <f t="shared" si="888"/>
        <v>2026</v>
      </c>
      <c r="AD9664" s="2" t="str">
        <f>IFERROR(VLOOKUP(A9664,'Aux Área'!$A$4:$B$123,2,0),"-")</f>
        <v>OPERAÇÃO</v>
      </c>
    </row>
    <row r="9665" spans="1:30" x14ac:dyDescent="0.3">
      <c r="A9665" t="s">
        <v>2260</v>
      </c>
      <c r="B9665" t="s">
        <v>113</v>
      </c>
      <c r="C9665" t="s">
        <v>14836</v>
      </c>
      <c r="D9665" t="s">
        <v>13145</v>
      </c>
      <c r="E9665" t="s">
        <v>13146</v>
      </c>
      <c r="F9665" t="s">
        <v>2262</v>
      </c>
      <c r="G9665" t="s">
        <v>35</v>
      </c>
      <c r="H9665" t="s">
        <v>2263</v>
      </c>
      <c r="I9665" t="s">
        <v>2186</v>
      </c>
      <c r="J9665" t="s">
        <v>1681</v>
      </c>
      <c r="K9665" t="s">
        <v>1682</v>
      </c>
      <c r="L9665" t="s">
        <v>141</v>
      </c>
      <c r="M9665" t="s">
        <v>38</v>
      </c>
      <c r="N9665" t="s">
        <v>668</v>
      </c>
      <c r="O9665">
        <v>1000</v>
      </c>
      <c r="P9665" s="9">
        <v>12.69</v>
      </c>
      <c r="Q9665" t="s">
        <v>40</v>
      </c>
      <c r="R9665">
        <v>145510</v>
      </c>
      <c r="S9665" s="9">
        <v>78.78</v>
      </c>
      <c r="T9665" s="26">
        <v>6.87</v>
      </c>
      <c r="U9665" s="8">
        <v>541.19000000000005</v>
      </c>
      <c r="V9665" t="s">
        <v>41</v>
      </c>
      <c r="W9665" t="s">
        <v>2007</v>
      </c>
      <c r="X9665" t="s">
        <v>42</v>
      </c>
      <c r="Y9665" t="s">
        <v>1740</v>
      </c>
      <c r="AA9665" s="1">
        <f t="shared" si="886"/>
        <v>46133</v>
      </c>
      <c r="AB9665" s="2">
        <f t="shared" si="887"/>
        <v>4</v>
      </c>
      <c r="AC9665" s="2">
        <f t="shared" si="888"/>
        <v>2026</v>
      </c>
      <c r="AD9665" s="2" t="str">
        <f>IFERROR(VLOOKUP(A9665,'Aux Área'!$A$4:$B$123,2,0),"-")</f>
        <v>INSPEÇÃO</v>
      </c>
    </row>
    <row r="9666" spans="1:30" x14ac:dyDescent="0.3">
      <c r="A9666" t="s">
        <v>2638</v>
      </c>
      <c r="B9666" t="s">
        <v>4593</v>
      </c>
      <c r="C9666" t="s">
        <v>14837</v>
      </c>
      <c r="D9666" t="s">
        <v>3193</v>
      </c>
      <c r="E9666" t="s">
        <v>3194</v>
      </c>
      <c r="F9666" t="s">
        <v>2641</v>
      </c>
      <c r="G9666" t="s">
        <v>1135</v>
      </c>
      <c r="H9666" t="s">
        <v>2275</v>
      </c>
      <c r="I9666" t="s">
        <v>1497</v>
      </c>
      <c r="J9666" t="s">
        <v>370</v>
      </c>
      <c r="K9666" t="s">
        <v>371</v>
      </c>
      <c r="L9666" t="s">
        <v>124</v>
      </c>
      <c r="M9666" t="s">
        <v>38</v>
      </c>
      <c r="N9666" t="s">
        <v>39</v>
      </c>
      <c r="O9666">
        <v>514</v>
      </c>
      <c r="P9666" s="9">
        <v>11.5</v>
      </c>
      <c r="Q9666" t="s">
        <v>40</v>
      </c>
      <c r="R9666">
        <v>154081</v>
      </c>
      <c r="S9666" s="9">
        <v>44.68</v>
      </c>
      <c r="T9666" s="26">
        <v>4.9909999999999997</v>
      </c>
      <c r="U9666" s="8">
        <v>222.98</v>
      </c>
      <c r="V9666" t="s">
        <v>14838</v>
      </c>
      <c r="W9666" t="s">
        <v>2276</v>
      </c>
      <c r="X9666" t="s">
        <v>42</v>
      </c>
      <c r="Y9666" t="s">
        <v>2277</v>
      </c>
      <c r="AA9666" s="1">
        <f t="shared" si="886"/>
        <v>46133</v>
      </c>
      <c r="AB9666" s="2">
        <f t="shared" si="887"/>
        <v>4</v>
      </c>
      <c r="AC9666" s="2">
        <f t="shared" si="888"/>
        <v>2026</v>
      </c>
      <c r="AD9666" s="2" t="str">
        <f>IFERROR(VLOOKUP(A9666,'Aux Área'!$A$4:$B$123,2,0),"-")</f>
        <v>INSPEÇÃO</v>
      </c>
    </row>
    <row r="9667" spans="1:30" x14ac:dyDescent="0.3">
      <c r="A9667" t="s">
        <v>2181</v>
      </c>
      <c r="B9667" t="s">
        <v>4595</v>
      </c>
      <c r="C9667" t="s">
        <v>14839</v>
      </c>
      <c r="D9667" t="s">
        <v>3303</v>
      </c>
      <c r="E9667" t="s">
        <v>3304</v>
      </c>
      <c r="F9667" t="s">
        <v>2184</v>
      </c>
      <c r="G9667" t="s">
        <v>1135</v>
      </c>
      <c r="H9667" t="s">
        <v>2185</v>
      </c>
      <c r="I9667" t="s">
        <v>2186</v>
      </c>
      <c r="J9667" t="s">
        <v>241</v>
      </c>
      <c r="K9667" t="s">
        <v>242</v>
      </c>
      <c r="L9667" t="s">
        <v>110</v>
      </c>
      <c r="M9667" t="s">
        <v>38</v>
      </c>
      <c r="N9667" t="s">
        <v>668</v>
      </c>
      <c r="O9667">
        <v>610</v>
      </c>
      <c r="P9667" s="9">
        <v>14.7</v>
      </c>
      <c r="Q9667" t="s">
        <v>40</v>
      </c>
      <c r="R9667">
        <v>180220</v>
      </c>
      <c r="S9667" s="9">
        <v>41.5</v>
      </c>
      <c r="T9667" s="26">
        <v>7.09</v>
      </c>
      <c r="U9667" s="8">
        <v>294.22000000000003</v>
      </c>
      <c r="V9667" t="s">
        <v>41</v>
      </c>
      <c r="W9667" t="s">
        <v>2007</v>
      </c>
      <c r="X9667" t="s">
        <v>42</v>
      </c>
      <c r="Y9667" t="s">
        <v>12261</v>
      </c>
      <c r="AA9667" s="1">
        <f t="shared" si="886"/>
        <v>46133</v>
      </c>
      <c r="AB9667" s="2">
        <f t="shared" si="887"/>
        <v>4</v>
      </c>
      <c r="AC9667" s="2">
        <f t="shared" si="888"/>
        <v>2026</v>
      </c>
      <c r="AD9667" s="2" t="str">
        <f>IFERROR(VLOOKUP(A9667,'Aux Área'!$A$4:$B$123,2,0),"-")</f>
        <v>INSPEÇÃO</v>
      </c>
    </row>
    <row r="9668" spans="1:30" x14ac:dyDescent="0.3">
      <c r="A9668" t="s">
        <v>3092</v>
      </c>
      <c r="B9668" t="s">
        <v>4774</v>
      </c>
      <c r="C9668" t="s">
        <v>14840</v>
      </c>
      <c r="D9668" t="s">
        <v>5160</v>
      </c>
      <c r="E9668" t="s">
        <v>5161</v>
      </c>
      <c r="F9668" t="s">
        <v>3594</v>
      </c>
      <c r="G9668" t="s">
        <v>1135</v>
      </c>
      <c r="H9668" t="s">
        <v>2275</v>
      </c>
      <c r="I9668" t="s">
        <v>1497</v>
      </c>
      <c r="J9668" t="s">
        <v>188</v>
      </c>
      <c r="K9668" t="s">
        <v>189</v>
      </c>
      <c r="L9668" t="s">
        <v>190</v>
      </c>
      <c r="M9668" t="s">
        <v>38</v>
      </c>
      <c r="N9668" t="s">
        <v>39</v>
      </c>
      <c r="O9668">
        <v>533</v>
      </c>
      <c r="P9668" s="9">
        <v>11.24</v>
      </c>
      <c r="Q9668" t="s">
        <v>40</v>
      </c>
      <c r="R9668">
        <v>148015</v>
      </c>
      <c r="S9668" s="9">
        <v>47.41</v>
      </c>
      <c r="T9668" s="26">
        <v>4.8899999999999997</v>
      </c>
      <c r="U9668" s="8">
        <v>231.83</v>
      </c>
      <c r="V9668" t="s">
        <v>112</v>
      </c>
      <c r="W9668" t="s">
        <v>2276</v>
      </c>
      <c r="X9668" t="s">
        <v>42</v>
      </c>
      <c r="Y9668" t="s">
        <v>2277</v>
      </c>
      <c r="AA9668" s="1">
        <f t="shared" si="886"/>
        <v>46133</v>
      </c>
      <c r="AB9668" s="2">
        <f t="shared" si="887"/>
        <v>4</v>
      </c>
      <c r="AC9668" s="2">
        <f t="shared" si="888"/>
        <v>2026</v>
      </c>
      <c r="AD9668" s="2" t="str">
        <f>IFERROR(VLOOKUP(A9668,'Aux Área'!$A$4:$B$123,2,0),"-")</f>
        <v>INSPEÇÃO</v>
      </c>
    </row>
    <row r="9669" spans="1:30" x14ac:dyDescent="0.3">
      <c r="A9669" t="s">
        <v>2679</v>
      </c>
      <c r="B9669" t="s">
        <v>2680</v>
      </c>
      <c r="C9669" t="s">
        <v>14841</v>
      </c>
      <c r="D9669" t="s">
        <v>1297</v>
      </c>
      <c r="E9669" t="s">
        <v>2221</v>
      </c>
      <c r="F9669" t="s">
        <v>2682</v>
      </c>
      <c r="G9669" t="s">
        <v>659</v>
      </c>
      <c r="H9669" t="s">
        <v>1996</v>
      </c>
      <c r="I9669" t="s">
        <v>1997</v>
      </c>
      <c r="J9669" t="s">
        <v>231</v>
      </c>
      <c r="K9669" t="s">
        <v>232</v>
      </c>
      <c r="L9669" t="s">
        <v>217</v>
      </c>
      <c r="M9669" t="s">
        <v>38</v>
      </c>
      <c r="N9669" t="s">
        <v>668</v>
      </c>
      <c r="O9669">
        <v>208</v>
      </c>
      <c r="P9669" s="9">
        <v>6.24</v>
      </c>
      <c r="Q9669" t="s">
        <v>40</v>
      </c>
      <c r="R9669">
        <v>26111</v>
      </c>
      <c r="S9669" s="9">
        <v>33.35</v>
      </c>
      <c r="T9669" s="26">
        <v>7.29</v>
      </c>
      <c r="U9669" s="8">
        <v>243.12</v>
      </c>
      <c r="V9669" t="s">
        <v>14842</v>
      </c>
      <c r="W9669" t="s">
        <v>1985</v>
      </c>
      <c r="X9669" t="s">
        <v>42</v>
      </c>
      <c r="Y9669" t="s">
        <v>1986</v>
      </c>
      <c r="AA9669" s="1">
        <f t="shared" si="886"/>
        <v>46133</v>
      </c>
      <c r="AB9669" s="2">
        <f t="shared" si="887"/>
        <v>4</v>
      </c>
      <c r="AC9669" s="2">
        <f t="shared" si="888"/>
        <v>2026</v>
      </c>
      <c r="AD9669" s="2" t="str">
        <f>IFERROR(VLOOKUP(A9669,'Aux Área'!$A$4:$B$123,2,0),"-")</f>
        <v>PESADOS</v>
      </c>
    </row>
    <row r="9670" spans="1:30" x14ac:dyDescent="0.3">
      <c r="A9670" t="s">
        <v>2282</v>
      </c>
      <c r="B9670" t="s">
        <v>4679</v>
      </c>
      <c r="C9670" t="s">
        <v>14843</v>
      </c>
      <c r="D9670" t="s">
        <v>11924</v>
      </c>
      <c r="E9670" t="s">
        <v>11925</v>
      </c>
      <c r="F9670" t="s">
        <v>2285</v>
      </c>
      <c r="G9670" t="s">
        <v>1135</v>
      </c>
      <c r="H9670" t="s">
        <v>2275</v>
      </c>
      <c r="I9670" t="s">
        <v>1497</v>
      </c>
      <c r="J9670" t="s">
        <v>165</v>
      </c>
      <c r="K9670" t="s">
        <v>166</v>
      </c>
      <c r="L9670" t="s">
        <v>167</v>
      </c>
      <c r="M9670" t="s">
        <v>38</v>
      </c>
      <c r="N9670" t="s">
        <v>39</v>
      </c>
      <c r="O9670">
        <v>400</v>
      </c>
      <c r="P9670" s="9">
        <v>9.14</v>
      </c>
      <c r="Q9670" t="s">
        <v>40</v>
      </c>
      <c r="R9670">
        <v>144840</v>
      </c>
      <c r="S9670" s="9">
        <v>43.76</v>
      </c>
      <c r="T9670" s="26">
        <v>4.99</v>
      </c>
      <c r="U9670" s="8">
        <v>218.37</v>
      </c>
      <c r="V9670" t="s">
        <v>112</v>
      </c>
      <c r="W9670" t="s">
        <v>2276</v>
      </c>
      <c r="X9670" t="s">
        <v>42</v>
      </c>
      <c r="Y9670" t="s">
        <v>2277</v>
      </c>
      <c r="AA9670" s="1">
        <f t="shared" si="886"/>
        <v>46133</v>
      </c>
      <c r="AB9670" s="2">
        <f t="shared" si="887"/>
        <v>4</v>
      </c>
      <c r="AC9670" s="2">
        <f t="shared" si="888"/>
        <v>2026</v>
      </c>
      <c r="AD9670" s="2" t="str">
        <f>IFERROR(VLOOKUP(A9670,'Aux Área'!$A$4:$B$123,2,0),"-")</f>
        <v>INSPEÇÃO</v>
      </c>
    </row>
    <row r="9671" spans="1:30" x14ac:dyDescent="0.3">
      <c r="A9671" t="s">
        <v>2472</v>
      </c>
      <c r="B9671" t="s">
        <v>2473</v>
      </c>
      <c r="C9671" t="s">
        <v>14844</v>
      </c>
      <c r="D9671" t="s">
        <v>4541</v>
      </c>
      <c r="E9671" t="s">
        <v>4542</v>
      </c>
      <c r="F9671" t="s">
        <v>2475</v>
      </c>
      <c r="G9671" t="s">
        <v>659</v>
      </c>
      <c r="H9671" t="s">
        <v>2215</v>
      </c>
      <c r="I9671" t="s">
        <v>667</v>
      </c>
      <c r="J9671" t="s">
        <v>231</v>
      </c>
      <c r="K9671" t="s">
        <v>232</v>
      </c>
      <c r="L9671" t="s">
        <v>217</v>
      </c>
      <c r="M9671" t="s">
        <v>38</v>
      </c>
      <c r="N9671" t="s">
        <v>668</v>
      </c>
      <c r="O9671">
        <v>253</v>
      </c>
      <c r="P9671" s="9">
        <v>5.16</v>
      </c>
      <c r="Q9671" t="s">
        <v>40</v>
      </c>
      <c r="R9671">
        <v>10873</v>
      </c>
      <c r="S9671" s="9">
        <v>49.01</v>
      </c>
      <c r="T9671" s="26">
        <v>7.29</v>
      </c>
      <c r="U9671" s="8">
        <v>357.3</v>
      </c>
      <c r="V9671" t="s">
        <v>14845</v>
      </c>
      <c r="W9671" t="s">
        <v>2007</v>
      </c>
      <c r="X9671" t="s">
        <v>42</v>
      </c>
      <c r="Y9671" t="s">
        <v>1740</v>
      </c>
      <c r="AA9671" s="1">
        <f t="shared" si="886"/>
        <v>46133</v>
      </c>
      <c r="AB9671" s="2">
        <f t="shared" si="887"/>
        <v>4</v>
      </c>
      <c r="AC9671" s="2">
        <f t="shared" si="888"/>
        <v>2026</v>
      </c>
      <c r="AD9671" s="2" t="str">
        <f>IFERROR(VLOOKUP(A9671,'Aux Área'!$A$4:$B$123,2,0),"-")</f>
        <v>APH</v>
      </c>
    </row>
    <row r="9672" spans="1:30" x14ac:dyDescent="0.3">
      <c r="A9672" t="s">
        <v>74</v>
      </c>
      <c r="B9672" t="s">
        <v>255</v>
      </c>
      <c r="C9672" t="s">
        <v>14846</v>
      </c>
      <c r="D9672" t="s">
        <v>115</v>
      </c>
      <c r="E9672" t="s">
        <v>116</v>
      </c>
      <c r="F9672" t="s">
        <v>75</v>
      </c>
      <c r="G9672" t="s">
        <v>35</v>
      </c>
      <c r="H9672" t="s">
        <v>36</v>
      </c>
      <c r="I9672" t="s">
        <v>37</v>
      </c>
      <c r="J9672" t="s">
        <v>196</v>
      </c>
      <c r="K9672" t="s">
        <v>197</v>
      </c>
      <c r="L9672" t="s">
        <v>84</v>
      </c>
      <c r="M9672" t="s">
        <v>38</v>
      </c>
      <c r="N9672" t="s">
        <v>39</v>
      </c>
      <c r="O9672">
        <v>310</v>
      </c>
      <c r="P9672" s="9">
        <v>7.89</v>
      </c>
      <c r="Q9672" t="s">
        <v>40</v>
      </c>
      <c r="R9672">
        <v>20089</v>
      </c>
      <c r="S9672" s="9">
        <v>39.31</v>
      </c>
      <c r="T9672" s="26">
        <v>5.24</v>
      </c>
      <c r="U9672" s="8">
        <v>205.98</v>
      </c>
      <c r="V9672" t="s">
        <v>41</v>
      </c>
      <c r="W9672" t="s">
        <v>2007</v>
      </c>
      <c r="X9672" t="s">
        <v>42</v>
      </c>
      <c r="Y9672" t="s">
        <v>1740</v>
      </c>
      <c r="AA9672" s="1">
        <f t="shared" si="886"/>
        <v>46133</v>
      </c>
      <c r="AB9672" s="2">
        <f t="shared" si="887"/>
        <v>4</v>
      </c>
      <c r="AC9672" s="2">
        <f t="shared" si="888"/>
        <v>2026</v>
      </c>
      <c r="AD9672" s="2" t="str">
        <f>IFERROR(VLOOKUP(A9672,'Aux Área'!$A$4:$B$123,2,0),"-")</f>
        <v>TI</v>
      </c>
    </row>
    <row r="9673" spans="1:30" x14ac:dyDescent="0.3">
      <c r="A9673" t="s">
        <v>12958</v>
      </c>
      <c r="B9673" t="s">
        <v>14624</v>
      </c>
      <c r="C9673" t="s">
        <v>14847</v>
      </c>
      <c r="D9673" t="s">
        <v>6708</v>
      </c>
      <c r="E9673" t="s">
        <v>6709</v>
      </c>
      <c r="F9673" t="s">
        <v>12960</v>
      </c>
      <c r="G9673" t="s">
        <v>1135</v>
      </c>
      <c r="H9673" t="s">
        <v>1301</v>
      </c>
      <c r="I9673" t="s">
        <v>839</v>
      </c>
      <c r="J9673" t="s">
        <v>169</v>
      </c>
      <c r="K9673" t="s">
        <v>170</v>
      </c>
      <c r="L9673" t="s">
        <v>124</v>
      </c>
      <c r="M9673" t="s">
        <v>38</v>
      </c>
      <c r="N9673" t="s">
        <v>39</v>
      </c>
      <c r="O9673">
        <v>281</v>
      </c>
      <c r="P9673" s="9">
        <v>10.42</v>
      </c>
      <c r="Q9673" t="s">
        <v>40</v>
      </c>
      <c r="R9673">
        <v>179464</v>
      </c>
      <c r="S9673" s="9">
        <v>26.97</v>
      </c>
      <c r="T9673" s="26">
        <v>4.6900000000000004</v>
      </c>
      <c r="U9673" s="8">
        <v>126.49</v>
      </c>
      <c r="V9673" t="s">
        <v>112</v>
      </c>
      <c r="W9673" t="s">
        <v>2276</v>
      </c>
      <c r="X9673" t="s">
        <v>42</v>
      </c>
      <c r="Y9673" t="s">
        <v>12261</v>
      </c>
      <c r="AA9673" s="1">
        <f t="shared" si="886"/>
        <v>46133</v>
      </c>
      <c r="AB9673" s="2">
        <f t="shared" si="887"/>
        <v>4</v>
      </c>
      <c r="AC9673" s="2">
        <f t="shared" si="888"/>
        <v>2026</v>
      </c>
      <c r="AD9673" s="2" t="str">
        <f>IFERROR(VLOOKUP(A9673,'Aux Área'!$A$4:$B$123,2,0),"-")</f>
        <v>INSPEÇÃO</v>
      </c>
    </row>
    <row r="9674" spans="1:30" x14ac:dyDescent="0.3">
      <c r="A9674" t="s">
        <v>5543</v>
      </c>
      <c r="B9674" t="s">
        <v>11845</v>
      </c>
      <c r="C9674" t="s">
        <v>14848</v>
      </c>
      <c r="D9674" t="s">
        <v>3410</v>
      </c>
      <c r="E9674" t="s">
        <v>3411</v>
      </c>
      <c r="F9674" t="s">
        <v>6207</v>
      </c>
      <c r="G9674" t="s">
        <v>1135</v>
      </c>
      <c r="H9674" t="s">
        <v>5545</v>
      </c>
      <c r="I9674" t="s">
        <v>839</v>
      </c>
      <c r="J9674" t="s">
        <v>231</v>
      </c>
      <c r="K9674" t="s">
        <v>232</v>
      </c>
      <c r="L9674" t="s">
        <v>217</v>
      </c>
      <c r="M9674" t="s">
        <v>38</v>
      </c>
      <c r="N9674" t="s">
        <v>39</v>
      </c>
      <c r="O9674">
        <v>449</v>
      </c>
      <c r="P9674" s="9">
        <v>9.26</v>
      </c>
      <c r="Q9674" t="s">
        <v>40</v>
      </c>
      <c r="R9674">
        <v>60884</v>
      </c>
      <c r="S9674" s="9">
        <v>48.49</v>
      </c>
      <c r="T9674" s="26">
        <v>4.6509999999999998</v>
      </c>
      <c r="U9674" s="8">
        <v>225.51</v>
      </c>
      <c r="V9674" t="s">
        <v>14849</v>
      </c>
      <c r="W9674" t="s">
        <v>2276</v>
      </c>
      <c r="X9674" t="s">
        <v>42</v>
      </c>
      <c r="Y9674" t="s">
        <v>2277</v>
      </c>
      <c r="AA9674" s="1">
        <f t="shared" si="886"/>
        <v>46133</v>
      </c>
      <c r="AB9674" s="2">
        <f t="shared" si="887"/>
        <v>4</v>
      </c>
      <c r="AC9674" s="2">
        <f t="shared" si="888"/>
        <v>2026</v>
      </c>
      <c r="AD9674" s="2" t="str">
        <f>IFERROR(VLOOKUP(A9674,'Aux Área'!$A$4:$B$123,2,0),"-")</f>
        <v>INSPEÇÃO</v>
      </c>
    </row>
    <row r="9675" spans="1:30" x14ac:dyDescent="0.3">
      <c r="A9675" t="s">
        <v>1992</v>
      </c>
      <c r="B9675" t="s">
        <v>1993</v>
      </c>
      <c r="C9675" t="s">
        <v>14850</v>
      </c>
      <c r="D9675" t="s">
        <v>1297</v>
      </c>
      <c r="E9675" t="s">
        <v>2221</v>
      </c>
      <c r="F9675" t="s">
        <v>1995</v>
      </c>
      <c r="G9675" t="s">
        <v>659</v>
      </c>
      <c r="H9675" t="s">
        <v>1996</v>
      </c>
      <c r="I9675" t="s">
        <v>1997</v>
      </c>
      <c r="J9675" t="s">
        <v>409</v>
      </c>
      <c r="K9675" t="s">
        <v>410</v>
      </c>
      <c r="L9675" t="s">
        <v>141</v>
      </c>
      <c r="M9675" t="s">
        <v>38</v>
      </c>
      <c r="N9675" t="s">
        <v>668</v>
      </c>
      <c r="O9675">
        <v>436</v>
      </c>
      <c r="P9675" s="9">
        <v>5.82</v>
      </c>
      <c r="Q9675" t="s">
        <v>40</v>
      </c>
      <c r="R9675">
        <v>36002</v>
      </c>
      <c r="S9675" s="9">
        <v>74.849999999999994</v>
      </c>
      <c r="T9675" s="26">
        <v>7.59</v>
      </c>
      <c r="U9675" s="8">
        <v>568.11</v>
      </c>
      <c r="V9675" t="s">
        <v>14851</v>
      </c>
      <c r="W9675" t="s">
        <v>1985</v>
      </c>
      <c r="X9675" t="s">
        <v>42</v>
      </c>
      <c r="Y9675" t="s">
        <v>1986</v>
      </c>
      <c r="AA9675" s="1">
        <f t="shared" si="886"/>
        <v>46133</v>
      </c>
      <c r="AB9675" s="2">
        <f t="shared" si="887"/>
        <v>4</v>
      </c>
      <c r="AC9675" s="2">
        <f t="shared" si="888"/>
        <v>2026</v>
      </c>
      <c r="AD9675" s="2" t="str">
        <f>IFERROR(VLOOKUP(A9675,'Aux Área'!$A$4:$B$123,2,0),"-")</f>
        <v>PESADOS</v>
      </c>
    </row>
    <row r="9676" spans="1:30" x14ac:dyDescent="0.3">
      <c r="A9676" t="s">
        <v>56</v>
      </c>
      <c r="B9676" t="s">
        <v>266</v>
      </c>
      <c r="C9676" t="s">
        <v>14852</v>
      </c>
      <c r="D9676" t="s">
        <v>120</v>
      </c>
      <c r="E9676" t="s">
        <v>121</v>
      </c>
      <c r="F9676" t="s">
        <v>57</v>
      </c>
      <c r="G9676" t="s">
        <v>35</v>
      </c>
      <c r="H9676" t="s">
        <v>36</v>
      </c>
      <c r="I9676" t="s">
        <v>37</v>
      </c>
      <c r="J9676" t="s">
        <v>231</v>
      </c>
      <c r="K9676" t="s">
        <v>232</v>
      </c>
      <c r="L9676" t="s">
        <v>217</v>
      </c>
      <c r="M9676" t="s">
        <v>38</v>
      </c>
      <c r="N9676" t="s">
        <v>39</v>
      </c>
      <c r="O9676">
        <v>329</v>
      </c>
      <c r="P9676" s="9">
        <v>9.99</v>
      </c>
      <c r="Q9676" t="s">
        <v>40</v>
      </c>
      <c r="R9676">
        <v>64551</v>
      </c>
      <c r="S9676" s="9">
        <v>32.94</v>
      </c>
      <c r="T9676" s="26">
        <v>4.6509999999999998</v>
      </c>
      <c r="U9676" s="8">
        <v>153.19</v>
      </c>
      <c r="V9676" t="s">
        <v>14853</v>
      </c>
      <c r="W9676" t="s">
        <v>2007</v>
      </c>
      <c r="X9676" t="s">
        <v>42</v>
      </c>
      <c r="Y9676" t="s">
        <v>1740</v>
      </c>
      <c r="AA9676" s="1">
        <f t="shared" si="886"/>
        <v>46133</v>
      </c>
      <c r="AB9676" s="2">
        <f t="shared" si="887"/>
        <v>4</v>
      </c>
      <c r="AC9676" s="2">
        <f t="shared" si="888"/>
        <v>2026</v>
      </c>
      <c r="AD9676" s="2" t="str">
        <f>IFERROR(VLOOKUP(A9676,'Aux Área'!$A$4:$B$123,2,0),"-")</f>
        <v>CONSERVA</v>
      </c>
    </row>
    <row r="9677" spans="1:30" x14ac:dyDescent="0.3">
      <c r="A9677" t="s">
        <v>2643</v>
      </c>
      <c r="B9677" t="s">
        <v>2307</v>
      </c>
      <c r="C9677" t="s">
        <v>14854</v>
      </c>
      <c r="D9677" t="s">
        <v>4988</v>
      </c>
      <c r="E9677" t="s">
        <v>4989</v>
      </c>
      <c r="F9677" t="s">
        <v>2646</v>
      </c>
      <c r="G9677" t="s">
        <v>1300</v>
      </c>
      <c r="H9677" t="s">
        <v>1301</v>
      </c>
      <c r="I9677" t="s">
        <v>37</v>
      </c>
      <c r="J9677" t="s">
        <v>370</v>
      </c>
      <c r="K9677" t="s">
        <v>371</v>
      </c>
      <c r="L9677" t="s">
        <v>124</v>
      </c>
      <c r="M9677" t="s">
        <v>38</v>
      </c>
      <c r="N9677" t="s">
        <v>39</v>
      </c>
      <c r="O9677">
        <v>423</v>
      </c>
      <c r="P9677" s="9">
        <v>8.73</v>
      </c>
      <c r="Q9677" t="s">
        <v>40</v>
      </c>
      <c r="R9677">
        <v>161522</v>
      </c>
      <c r="S9677" s="9">
        <v>48.46</v>
      </c>
      <c r="T9677" s="26">
        <v>4.9909999999999997</v>
      </c>
      <c r="U9677" s="8">
        <v>241.85</v>
      </c>
      <c r="V9677" t="s">
        <v>14855</v>
      </c>
      <c r="W9677" t="s">
        <v>2276</v>
      </c>
      <c r="X9677" t="s">
        <v>42</v>
      </c>
      <c r="Y9677" t="s">
        <v>2277</v>
      </c>
      <c r="AA9677" s="1">
        <f t="shared" si="886"/>
        <v>46133</v>
      </c>
      <c r="AB9677" s="2">
        <f t="shared" si="887"/>
        <v>4</v>
      </c>
      <c r="AC9677" s="2">
        <f t="shared" si="888"/>
        <v>2026</v>
      </c>
      <c r="AD9677" s="2" t="str">
        <f>IFERROR(VLOOKUP(A9677,'Aux Área'!$A$4:$B$123,2,0),"-")</f>
        <v>INSPEÇÃO</v>
      </c>
    </row>
    <row r="9678" spans="1:30" x14ac:dyDescent="0.3">
      <c r="A9678" t="s">
        <v>2306</v>
      </c>
      <c r="B9678" t="s">
        <v>4613</v>
      </c>
      <c r="C9678" t="s">
        <v>14856</v>
      </c>
      <c r="D9678" t="s">
        <v>3428</v>
      </c>
      <c r="E9678" t="s">
        <v>3429</v>
      </c>
      <c r="F9678" t="s">
        <v>2309</v>
      </c>
      <c r="G9678" t="s">
        <v>1135</v>
      </c>
      <c r="H9678" t="s">
        <v>2275</v>
      </c>
      <c r="I9678" t="s">
        <v>1497</v>
      </c>
      <c r="J9678" t="s">
        <v>1665</v>
      </c>
      <c r="K9678" t="s">
        <v>1666</v>
      </c>
      <c r="L9678" t="s">
        <v>301</v>
      </c>
      <c r="M9678" t="s">
        <v>38</v>
      </c>
      <c r="N9678" t="s">
        <v>39</v>
      </c>
      <c r="O9678">
        <v>339</v>
      </c>
      <c r="P9678" s="9">
        <v>8.27</v>
      </c>
      <c r="Q9678" t="s">
        <v>40</v>
      </c>
      <c r="R9678">
        <v>166458</v>
      </c>
      <c r="S9678" s="9">
        <v>41</v>
      </c>
      <c r="T9678" s="26">
        <v>4.6900000000000004</v>
      </c>
      <c r="U9678" s="8">
        <v>192.29</v>
      </c>
      <c r="V9678" t="s">
        <v>14857</v>
      </c>
      <c r="W9678" t="s">
        <v>2276</v>
      </c>
      <c r="X9678" t="s">
        <v>42</v>
      </c>
      <c r="Y9678" t="s">
        <v>2277</v>
      </c>
      <c r="AA9678" s="1">
        <f t="shared" si="886"/>
        <v>46133</v>
      </c>
      <c r="AB9678" s="2">
        <f t="shared" si="887"/>
        <v>4</v>
      </c>
      <c r="AC9678" s="2">
        <f t="shared" si="888"/>
        <v>2026</v>
      </c>
      <c r="AD9678" s="2" t="str">
        <f>IFERROR(VLOOKUP(A9678,'Aux Área'!$A$4:$B$123,2,0),"-")</f>
        <v>INSPEÇÃO</v>
      </c>
    </row>
    <row r="9679" spans="1:30" x14ac:dyDescent="0.3">
      <c r="A9679" t="s">
        <v>2638</v>
      </c>
      <c r="B9679" t="s">
        <v>4593</v>
      </c>
      <c r="C9679" t="s">
        <v>14858</v>
      </c>
      <c r="D9679" t="s">
        <v>10306</v>
      </c>
      <c r="E9679" t="s">
        <v>9673</v>
      </c>
      <c r="F9679" t="s">
        <v>2641</v>
      </c>
      <c r="G9679" t="s">
        <v>1135</v>
      </c>
      <c r="H9679" t="s">
        <v>2275</v>
      </c>
      <c r="I9679" t="s">
        <v>1497</v>
      </c>
      <c r="J9679" t="s">
        <v>275</v>
      </c>
      <c r="K9679" t="s">
        <v>276</v>
      </c>
      <c r="L9679" t="s">
        <v>124</v>
      </c>
      <c r="M9679" t="s">
        <v>38</v>
      </c>
      <c r="N9679" t="s">
        <v>39</v>
      </c>
      <c r="O9679">
        <v>348</v>
      </c>
      <c r="P9679" s="9">
        <v>8.26</v>
      </c>
      <c r="Q9679" t="s">
        <v>40</v>
      </c>
      <c r="R9679">
        <v>154429</v>
      </c>
      <c r="S9679" s="9">
        <v>42.15</v>
      </c>
      <c r="T9679" s="26">
        <v>4.79</v>
      </c>
      <c r="U9679" s="8">
        <v>201.9</v>
      </c>
      <c r="V9679" t="s">
        <v>14859</v>
      </c>
      <c r="W9679" t="s">
        <v>2276</v>
      </c>
      <c r="X9679" t="s">
        <v>42</v>
      </c>
      <c r="Y9679" t="s">
        <v>2277</v>
      </c>
      <c r="AA9679" s="1">
        <f t="shared" si="886"/>
        <v>46133</v>
      </c>
      <c r="AB9679" s="2">
        <f t="shared" si="887"/>
        <v>4</v>
      </c>
      <c r="AC9679" s="2">
        <f t="shared" si="888"/>
        <v>2026</v>
      </c>
      <c r="AD9679" s="2" t="str">
        <f>IFERROR(VLOOKUP(A9679,'Aux Área'!$A$4:$B$123,2,0),"-")</f>
        <v>INSPEÇÃO</v>
      </c>
    </row>
    <row r="9680" spans="1:30" x14ac:dyDescent="0.3">
      <c r="A9680" t="s">
        <v>9677</v>
      </c>
      <c r="B9680" t="s">
        <v>10434</v>
      </c>
      <c r="C9680" t="s">
        <v>14860</v>
      </c>
      <c r="D9680" t="s">
        <v>10436</v>
      </c>
      <c r="E9680" t="s">
        <v>9678</v>
      </c>
      <c r="F9680" t="s">
        <v>15507</v>
      </c>
      <c r="G9680" t="s">
        <v>1635</v>
      </c>
      <c r="H9680" t="s">
        <v>9676</v>
      </c>
      <c r="I9680" t="s">
        <v>37</v>
      </c>
      <c r="J9680" t="s">
        <v>219</v>
      </c>
      <c r="K9680" t="s">
        <v>177</v>
      </c>
      <c r="L9680" t="s">
        <v>177</v>
      </c>
      <c r="M9680" t="s">
        <v>38</v>
      </c>
      <c r="N9680" t="s">
        <v>39</v>
      </c>
      <c r="O9680">
        <v>459</v>
      </c>
      <c r="P9680" s="9">
        <v>10.65</v>
      </c>
      <c r="Q9680" t="s">
        <v>40</v>
      </c>
      <c r="R9680">
        <v>51760</v>
      </c>
      <c r="S9680" s="9">
        <v>43.1</v>
      </c>
      <c r="T9680" s="26">
        <v>4.99</v>
      </c>
      <c r="U9680" s="8">
        <v>215.07</v>
      </c>
      <c r="V9680" t="s">
        <v>14861</v>
      </c>
      <c r="W9680" t="s">
        <v>2007</v>
      </c>
      <c r="X9680" t="s">
        <v>42</v>
      </c>
      <c r="Y9680" t="s">
        <v>6209</v>
      </c>
      <c r="AA9680" s="1">
        <f t="shared" si="886"/>
        <v>46133</v>
      </c>
      <c r="AB9680" s="2">
        <f t="shared" si="887"/>
        <v>4</v>
      </c>
      <c r="AC9680" s="2">
        <f t="shared" si="888"/>
        <v>2026</v>
      </c>
      <c r="AD9680" s="2" t="str">
        <f>IFERROR(VLOOKUP(A9680,'Aux Área'!$A$4:$B$123,2,0),"-")</f>
        <v>TI</v>
      </c>
    </row>
    <row r="9681" spans="1:30" x14ac:dyDescent="0.3">
      <c r="A9681" t="s">
        <v>68</v>
      </c>
      <c r="B9681" t="s">
        <v>296</v>
      </c>
      <c r="C9681" t="s">
        <v>14862</v>
      </c>
      <c r="D9681" t="s">
        <v>1562</v>
      </c>
      <c r="E9681" t="s">
        <v>1563</v>
      </c>
      <c r="F9681" t="s">
        <v>69</v>
      </c>
      <c r="G9681" t="s">
        <v>35</v>
      </c>
      <c r="H9681" t="s">
        <v>36</v>
      </c>
      <c r="I9681" t="s">
        <v>37</v>
      </c>
      <c r="J9681" t="s">
        <v>237</v>
      </c>
      <c r="K9681" t="s">
        <v>238</v>
      </c>
      <c r="L9681" t="s">
        <v>110</v>
      </c>
      <c r="M9681" t="s">
        <v>38</v>
      </c>
      <c r="N9681" t="s">
        <v>39</v>
      </c>
      <c r="O9681">
        <v>227</v>
      </c>
      <c r="P9681" s="9">
        <v>8.56</v>
      </c>
      <c r="Q9681" t="s">
        <v>40</v>
      </c>
      <c r="R9681">
        <v>59329</v>
      </c>
      <c r="S9681" s="9">
        <v>26.51</v>
      </c>
      <c r="T9681" s="26">
        <v>4.6900000000000004</v>
      </c>
      <c r="U9681" s="8">
        <v>124.33</v>
      </c>
      <c r="V9681" t="s">
        <v>41</v>
      </c>
      <c r="W9681" t="s">
        <v>2007</v>
      </c>
      <c r="X9681" t="s">
        <v>42</v>
      </c>
      <c r="Y9681" t="s">
        <v>1740</v>
      </c>
      <c r="AA9681" s="1">
        <f t="shared" si="886"/>
        <v>46133</v>
      </c>
      <c r="AB9681" s="2">
        <f t="shared" si="887"/>
        <v>4</v>
      </c>
      <c r="AC9681" s="2">
        <f t="shared" si="888"/>
        <v>2026</v>
      </c>
      <c r="AD9681" s="2" t="str">
        <f>IFERROR(VLOOKUP(A9681,'Aux Área'!$A$4:$B$123,2,0),"-")</f>
        <v>OPERAÇÃO</v>
      </c>
    </row>
    <row r="9682" spans="1:30" x14ac:dyDescent="0.3">
      <c r="A9682" t="s">
        <v>2347</v>
      </c>
      <c r="B9682" t="s">
        <v>2348</v>
      </c>
      <c r="C9682" t="s">
        <v>14863</v>
      </c>
      <c r="D9682" t="s">
        <v>4262</v>
      </c>
      <c r="E9682" t="s">
        <v>4263</v>
      </c>
      <c r="F9682" t="s">
        <v>2350</v>
      </c>
      <c r="G9682" t="s">
        <v>659</v>
      </c>
      <c r="H9682" t="s">
        <v>1996</v>
      </c>
      <c r="I9682" t="s">
        <v>1997</v>
      </c>
      <c r="J9682" t="s">
        <v>237</v>
      </c>
      <c r="K9682" t="s">
        <v>238</v>
      </c>
      <c r="L9682" t="s">
        <v>110</v>
      </c>
      <c r="M9682" t="s">
        <v>38</v>
      </c>
      <c r="N9682" t="s">
        <v>668</v>
      </c>
      <c r="O9682">
        <v>279</v>
      </c>
      <c r="P9682" s="9">
        <v>5.87</v>
      </c>
      <c r="Q9682" t="s">
        <v>40</v>
      </c>
      <c r="R9682">
        <v>46348</v>
      </c>
      <c r="S9682" s="9">
        <v>47.52</v>
      </c>
      <c r="T9682" s="26">
        <v>7.29</v>
      </c>
      <c r="U9682" s="8">
        <v>346.42</v>
      </c>
      <c r="V9682" t="s">
        <v>41</v>
      </c>
      <c r="W9682" t="s">
        <v>1985</v>
      </c>
      <c r="X9682" t="s">
        <v>42</v>
      </c>
      <c r="Y9682" t="s">
        <v>1986</v>
      </c>
      <c r="AA9682" s="1">
        <f t="shared" si="886"/>
        <v>46133</v>
      </c>
      <c r="AB9682" s="2">
        <f t="shared" si="887"/>
        <v>4</v>
      </c>
      <c r="AC9682" s="2">
        <f t="shared" si="888"/>
        <v>2026</v>
      </c>
      <c r="AD9682" s="2" t="str">
        <f>IFERROR(VLOOKUP(A9682,'Aux Área'!$A$4:$B$123,2,0),"-")</f>
        <v>PESADOS</v>
      </c>
    </row>
    <row r="9683" spans="1:30" x14ac:dyDescent="0.3">
      <c r="A9683" t="s">
        <v>3092</v>
      </c>
      <c r="B9683" t="s">
        <v>4774</v>
      </c>
      <c r="C9683" t="s">
        <v>14864</v>
      </c>
      <c r="D9683" t="s">
        <v>3135</v>
      </c>
      <c r="E9683" t="s">
        <v>3136</v>
      </c>
      <c r="F9683" t="s">
        <v>3594</v>
      </c>
      <c r="G9683" t="s">
        <v>1135</v>
      </c>
      <c r="H9683" t="s">
        <v>2275</v>
      </c>
      <c r="I9683" t="s">
        <v>1497</v>
      </c>
      <c r="J9683" t="s">
        <v>188</v>
      </c>
      <c r="K9683" t="s">
        <v>189</v>
      </c>
      <c r="L9683" t="s">
        <v>190</v>
      </c>
      <c r="M9683" t="s">
        <v>38</v>
      </c>
      <c r="N9683" t="s">
        <v>39</v>
      </c>
      <c r="O9683">
        <v>393</v>
      </c>
      <c r="P9683" s="9">
        <v>10.79</v>
      </c>
      <c r="Q9683" t="s">
        <v>40</v>
      </c>
      <c r="R9683">
        <v>148408</v>
      </c>
      <c r="S9683" s="9">
        <v>36.43</v>
      </c>
      <c r="T9683" s="26">
        <v>4.8899999999999997</v>
      </c>
      <c r="U9683" s="8">
        <v>178.14</v>
      </c>
      <c r="V9683" t="s">
        <v>41</v>
      </c>
      <c r="W9683" t="s">
        <v>2276</v>
      </c>
      <c r="X9683" t="s">
        <v>42</v>
      </c>
      <c r="Y9683" t="s">
        <v>2277</v>
      </c>
      <c r="AA9683" s="1">
        <f t="shared" si="886"/>
        <v>46133</v>
      </c>
      <c r="AB9683" s="2">
        <f t="shared" si="887"/>
        <v>4</v>
      </c>
      <c r="AC9683" s="2">
        <f t="shared" si="888"/>
        <v>2026</v>
      </c>
      <c r="AD9683" s="2" t="str">
        <f>IFERROR(VLOOKUP(A9683,'Aux Área'!$A$4:$B$123,2,0),"-")</f>
        <v>INSPEÇÃO</v>
      </c>
    </row>
    <row r="9684" spans="1:30" x14ac:dyDescent="0.3">
      <c r="A9684" t="s">
        <v>5543</v>
      </c>
      <c r="B9684" t="s">
        <v>11845</v>
      </c>
      <c r="C9684" t="s">
        <v>14865</v>
      </c>
      <c r="D9684" t="s">
        <v>3410</v>
      </c>
      <c r="E9684" t="s">
        <v>3411</v>
      </c>
      <c r="F9684" t="s">
        <v>6207</v>
      </c>
      <c r="G9684" t="s">
        <v>1135</v>
      </c>
      <c r="H9684" t="s">
        <v>5545</v>
      </c>
      <c r="I9684" t="s">
        <v>839</v>
      </c>
      <c r="J9684" t="s">
        <v>231</v>
      </c>
      <c r="K9684" t="s">
        <v>232</v>
      </c>
      <c r="L9684" t="s">
        <v>217</v>
      </c>
      <c r="M9684" t="s">
        <v>38</v>
      </c>
      <c r="N9684" t="s">
        <v>39</v>
      </c>
      <c r="O9684">
        <v>399</v>
      </c>
      <c r="P9684" s="9">
        <v>8.84</v>
      </c>
      <c r="Q9684" t="s">
        <v>40</v>
      </c>
      <c r="R9684">
        <v>61283</v>
      </c>
      <c r="S9684" s="9">
        <v>45.12</v>
      </c>
      <c r="T9684" s="26">
        <v>4.6500000000000004</v>
      </c>
      <c r="U9684" s="8">
        <v>209.82</v>
      </c>
      <c r="V9684" t="s">
        <v>14866</v>
      </c>
      <c r="W9684" t="s">
        <v>2276</v>
      </c>
      <c r="X9684" t="s">
        <v>42</v>
      </c>
      <c r="Y9684" t="s">
        <v>2277</v>
      </c>
      <c r="AA9684" s="1">
        <f t="shared" si="886"/>
        <v>46133</v>
      </c>
      <c r="AB9684" s="2">
        <f t="shared" si="887"/>
        <v>4</v>
      </c>
      <c r="AC9684" s="2">
        <f t="shared" si="888"/>
        <v>2026</v>
      </c>
      <c r="AD9684" s="2" t="str">
        <f>IFERROR(VLOOKUP(A9684,'Aux Área'!$A$4:$B$123,2,0),"-")</f>
        <v>INSPEÇÃO</v>
      </c>
    </row>
    <row r="9685" spans="1:30" x14ac:dyDescent="0.3">
      <c r="A9685" t="s">
        <v>2282</v>
      </c>
      <c r="B9685" t="s">
        <v>4679</v>
      </c>
      <c r="C9685" t="s">
        <v>14867</v>
      </c>
      <c r="D9685" t="s">
        <v>11924</v>
      </c>
      <c r="E9685" t="s">
        <v>11925</v>
      </c>
      <c r="F9685" t="s">
        <v>2285</v>
      </c>
      <c r="G9685" t="s">
        <v>1135</v>
      </c>
      <c r="H9685" t="s">
        <v>2275</v>
      </c>
      <c r="I9685" t="s">
        <v>1497</v>
      </c>
      <c r="J9685" t="s">
        <v>165</v>
      </c>
      <c r="K9685" t="s">
        <v>166</v>
      </c>
      <c r="L9685" t="s">
        <v>167</v>
      </c>
      <c r="M9685" t="s">
        <v>38</v>
      </c>
      <c r="N9685" t="s">
        <v>39</v>
      </c>
      <c r="O9685">
        <v>314</v>
      </c>
      <c r="P9685" s="9">
        <v>8.16</v>
      </c>
      <c r="Q9685" t="s">
        <v>40</v>
      </c>
      <c r="R9685">
        <v>145154</v>
      </c>
      <c r="S9685" s="9">
        <v>38.49</v>
      </c>
      <c r="T9685" s="26">
        <v>4.99</v>
      </c>
      <c r="U9685" s="8">
        <v>192.08</v>
      </c>
      <c r="V9685" t="s">
        <v>41</v>
      </c>
      <c r="W9685" t="s">
        <v>2276</v>
      </c>
      <c r="X9685" t="s">
        <v>42</v>
      </c>
      <c r="Y9685" t="s">
        <v>2277</v>
      </c>
      <c r="AA9685" s="1">
        <f t="shared" si="886"/>
        <v>46133</v>
      </c>
      <c r="AB9685" s="2">
        <f t="shared" si="887"/>
        <v>4</v>
      </c>
      <c r="AC9685" s="2">
        <f t="shared" si="888"/>
        <v>2026</v>
      </c>
      <c r="AD9685" s="2" t="str">
        <f>IFERROR(VLOOKUP(A9685,'Aux Área'!$A$4:$B$123,2,0),"-")</f>
        <v>INSPEÇÃO</v>
      </c>
    </row>
    <row r="9686" spans="1:30" x14ac:dyDescent="0.3">
      <c r="A9686" t="s">
        <v>56</v>
      </c>
      <c r="B9686" t="s">
        <v>266</v>
      </c>
      <c r="C9686" t="s">
        <v>14868</v>
      </c>
      <c r="D9686" t="s">
        <v>120</v>
      </c>
      <c r="E9686" t="s">
        <v>121</v>
      </c>
      <c r="F9686" t="s">
        <v>57</v>
      </c>
      <c r="G9686" t="s">
        <v>35</v>
      </c>
      <c r="H9686" t="s">
        <v>36</v>
      </c>
      <c r="I9686" t="s">
        <v>37</v>
      </c>
      <c r="J9686" t="s">
        <v>248</v>
      </c>
      <c r="K9686" t="s">
        <v>249</v>
      </c>
      <c r="L9686" t="s">
        <v>207</v>
      </c>
      <c r="M9686" t="s">
        <v>38</v>
      </c>
      <c r="N9686" t="s">
        <v>39</v>
      </c>
      <c r="O9686">
        <v>420</v>
      </c>
      <c r="P9686" s="9">
        <v>10.27</v>
      </c>
      <c r="Q9686" t="s">
        <v>40</v>
      </c>
      <c r="R9686">
        <v>64971</v>
      </c>
      <c r="S9686" s="9">
        <v>40.880000000000003</v>
      </c>
      <c r="T9686" s="26">
        <v>5.09</v>
      </c>
      <c r="U9686" s="8">
        <v>208.08</v>
      </c>
      <c r="V9686" t="s">
        <v>112</v>
      </c>
      <c r="W9686" t="s">
        <v>2007</v>
      </c>
      <c r="X9686" t="s">
        <v>42</v>
      </c>
      <c r="Y9686" t="s">
        <v>1740</v>
      </c>
      <c r="AA9686" s="1">
        <f t="shared" si="886"/>
        <v>46133</v>
      </c>
      <c r="AB9686" s="2">
        <f t="shared" si="887"/>
        <v>4</v>
      </c>
      <c r="AC9686" s="2">
        <f t="shared" si="888"/>
        <v>2026</v>
      </c>
      <c r="AD9686" s="2" t="str">
        <f>IFERROR(VLOOKUP(A9686,'Aux Área'!$A$4:$B$123,2,0),"-")</f>
        <v>CONSERVA</v>
      </c>
    </row>
    <row r="9687" spans="1:30" x14ac:dyDescent="0.3">
      <c r="A9687" t="s">
        <v>12958</v>
      </c>
      <c r="B9687" t="s">
        <v>14624</v>
      </c>
      <c r="C9687" t="s">
        <v>14869</v>
      </c>
      <c r="D9687" t="s">
        <v>6708</v>
      </c>
      <c r="E9687" t="s">
        <v>6709</v>
      </c>
      <c r="F9687" t="s">
        <v>12960</v>
      </c>
      <c r="G9687" t="s">
        <v>1135</v>
      </c>
      <c r="H9687" t="s">
        <v>1301</v>
      </c>
      <c r="I9687" t="s">
        <v>839</v>
      </c>
      <c r="J9687" t="s">
        <v>169</v>
      </c>
      <c r="K9687" t="s">
        <v>170</v>
      </c>
      <c r="L9687" t="s">
        <v>124</v>
      </c>
      <c r="M9687" t="s">
        <v>38</v>
      </c>
      <c r="N9687" t="s">
        <v>39</v>
      </c>
      <c r="O9687">
        <v>373</v>
      </c>
      <c r="P9687" s="9">
        <v>8.51</v>
      </c>
      <c r="Q9687" t="s">
        <v>40</v>
      </c>
      <c r="R9687">
        <v>179837</v>
      </c>
      <c r="S9687" s="9">
        <v>43.85</v>
      </c>
      <c r="T9687" s="26">
        <v>4.6900000000000004</v>
      </c>
      <c r="U9687" s="8">
        <v>205.66</v>
      </c>
      <c r="V9687" t="s">
        <v>41</v>
      </c>
      <c r="W9687" t="s">
        <v>2276</v>
      </c>
      <c r="X9687" t="s">
        <v>42</v>
      </c>
      <c r="Y9687" t="s">
        <v>12261</v>
      </c>
      <c r="AA9687" s="1">
        <f t="shared" si="886"/>
        <v>46133</v>
      </c>
      <c r="AB9687" s="2">
        <f t="shared" si="887"/>
        <v>4</v>
      </c>
      <c r="AC9687" s="2">
        <f t="shared" si="888"/>
        <v>2026</v>
      </c>
      <c r="AD9687" s="2" t="str">
        <f>IFERROR(VLOOKUP(A9687,'Aux Área'!$A$4:$B$123,2,0),"-")</f>
        <v>INSPEÇÃO</v>
      </c>
    </row>
    <row r="9688" spans="1:30" x14ac:dyDescent="0.3">
      <c r="A9688" t="s">
        <v>2041</v>
      </c>
      <c r="B9688" t="s">
        <v>2042</v>
      </c>
      <c r="C9688" t="s">
        <v>14870</v>
      </c>
      <c r="D9688" t="s">
        <v>1297</v>
      </c>
      <c r="E9688" t="s">
        <v>2221</v>
      </c>
      <c r="F9688" t="s">
        <v>2044</v>
      </c>
      <c r="G9688" t="s">
        <v>659</v>
      </c>
      <c r="H9688" t="s">
        <v>1996</v>
      </c>
      <c r="I9688" t="s">
        <v>1997</v>
      </c>
      <c r="J9688" t="s">
        <v>275</v>
      </c>
      <c r="K9688" t="s">
        <v>276</v>
      </c>
      <c r="L9688" t="s">
        <v>124</v>
      </c>
      <c r="M9688" t="s">
        <v>38</v>
      </c>
      <c r="N9688" t="s">
        <v>668</v>
      </c>
      <c r="O9688">
        <v>535</v>
      </c>
      <c r="P9688" s="9">
        <v>6.52</v>
      </c>
      <c r="Q9688" t="s">
        <v>40</v>
      </c>
      <c r="R9688">
        <v>47118</v>
      </c>
      <c r="S9688" s="9">
        <v>82</v>
      </c>
      <c r="T9688" s="26">
        <v>9.5500000000000007</v>
      </c>
      <c r="U9688" s="8">
        <v>783.1</v>
      </c>
      <c r="V9688" t="s">
        <v>14871</v>
      </c>
      <c r="W9688" t="s">
        <v>1985</v>
      </c>
      <c r="X9688" t="s">
        <v>42</v>
      </c>
      <c r="Y9688" t="s">
        <v>1986</v>
      </c>
      <c r="AA9688" s="1">
        <f t="shared" si="886"/>
        <v>46133</v>
      </c>
      <c r="AB9688" s="2">
        <f t="shared" si="887"/>
        <v>4</v>
      </c>
      <c r="AC9688" s="2">
        <f t="shared" si="888"/>
        <v>2026</v>
      </c>
      <c r="AD9688" s="2" t="str">
        <f>IFERROR(VLOOKUP(A9688,'Aux Área'!$A$4:$B$123,2,0),"-")</f>
        <v>PESADOS</v>
      </c>
    </row>
    <row r="9689" spans="1:30" x14ac:dyDescent="0.3">
      <c r="A9689" t="s">
        <v>52</v>
      </c>
      <c r="B9689" t="s">
        <v>1449</v>
      </c>
      <c r="C9689" t="s">
        <v>14872</v>
      </c>
      <c r="D9689" t="s">
        <v>3246</v>
      </c>
      <c r="E9689" t="s">
        <v>3247</v>
      </c>
      <c r="F9689" t="s">
        <v>53</v>
      </c>
      <c r="G9689" t="s">
        <v>35</v>
      </c>
      <c r="H9689" t="s">
        <v>36</v>
      </c>
      <c r="I9689" t="s">
        <v>37</v>
      </c>
      <c r="J9689" t="s">
        <v>188</v>
      </c>
      <c r="K9689" t="s">
        <v>189</v>
      </c>
      <c r="L9689" t="s">
        <v>190</v>
      </c>
      <c r="M9689" t="s">
        <v>38</v>
      </c>
      <c r="N9689" t="s">
        <v>39</v>
      </c>
      <c r="O9689">
        <v>344</v>
      </c>
      <c r="P9689" s="9">
        <v>8.66</v>
      </c>
      <c r="Q9689" t="s">
        <v>40</v>
      </c>
      <c r="R9689">
        <v>102120</v>
      </c>
      <c r="S9689" s="9">
        <v>39.72</v>
      </c>
      <c r="T9689" s="26">
        <v>4.8899999999999997</v>
      </c>
      <c r="U9689" s="8">
        <v>194.23</v>
      </c>
      <c r="V9689" t="s">
        <v>41</v>
      </c>
      <c r="W9689" t="s">
        <v>2007</v>
      </c>
      <c r="X9689" t="s">
        <v>42</v>
      </c>
      <c r="Y9689" t="s">
        <v>1740</v>
      </c>
      <c r="AA9689" s="1">
        <f t="shared" si="886"/>
        <v>46133</v>
      </c>
      <c r="AB9689" s="2">
        <f t="shared" si="887"/>
        <v>4</v>
      </c>
      <c r="AC9689" s="2">
        <f t="shared" si="888"/>
        <v>2026</v>
      </c>
      <c r="AD9689" s="2" t="str">
        <f>IFERROR(VLOOKUP(A9689,'Aux Área'!$A$4:$B$123,2,0),"-")</f>
        <v>OPERAÇÃO</v>
      </c>
    </row>
    <row r="9690" spans="1:30" x14ac:dyDescent="0.3">
      <c r="A9690" t="s">
        <v>2181</v>
      </c>
      <c r="B9690" t="s">
        <v>4595</v>
      </c>
      <c r="C9690" t="s">
        <v>14873</v>
      </c>
      <c r="D9690" t="s">
        <v>3107</v>
      </c>
      <c r="E9690" t="s">
        <v>3108</v>
      </c>
      <c r="F9690" t="s">
        <v>2184</v>
      </c>
      <c r="G9690" t="s">
        <v>1135</v>
      </c>
      <c r="H9690" t="s">
        <v>2185</v>
      </c>
      <c r="I9690" t="s">
        <v>2186</v>
      </c>
      <c r="J9690" t="s">
        <v>237</v>
      </c>
      <c r="K9690" t="s">
        <v>238</v>
      </c>
      <c r="L9690" t="s">
        <v>110</v>
      </c>
      <c r="M9690" t="s">
        <v>38</v>
      </c>
      <c r="N9690" t="s">
        <v>668</v>
      </c>
      <c r="O9690">
        <v>644</v>
      </c>
      <c r="P9690" s="9">
        <v>14.31</v>
      </c>
      <c r="Q9690" t="s">
        <v>40</v>
      </c>
      <c r="R9690">
        <v>180864</v>
      </c>
      <c r="S9690" s="9">
        <v>45</v>
      </c>
      <c r="T9690" s="26">
        <v>7.29</v>
      </c>
      <c r="U9690" s="8">
        <v>328.05</v>
      </c>
      <c r="V9690" t="s">
        <v>41</v>
      </c>
      <c r="W9690" t="s">
        <v>2007</v>
      </c>
      <c r="X9690" t="s">
        <v>42</v>
      </c>
      <c r="Y9690" t="s">
        <v>12261</v>
      </c>
      <c r="AA9690" s="1">
        <f t="shared" si="886"/>
        <v>46133</v>
      </c>
      <c r="AB9690" s="2">
        <f t="shared" si="887"/>
        <v>4</v>
      </c>
      <c r="AC9690" s="2">
        <f t="shared" si="888"/>
        <v>2026</v>
      </c>
      <c r="AD9690" s="2" t="str">
        <f>IFERROR(VLOOKUP(A9690,'Aux Área'!$A$4:$B$123,2,0),"-")</f>
        <v>INSPEÇÃO</v>
      </c>
    </row>
    <row r="9691" spans="1:30" x14ac:dyDescent="0.3">
      <c r="A9691" t="s">
        <v>2494</v>
      </c>
      <c r="B9691" t="s">
        <v>2495</v>
      </c>
      <c r="C9691" t="s">
        <v>14874</v>
      </c>
      <c r="D9691" t="s">
        <v>3702</v>
      </c>
      <c r="E9691" t="s">
        <v>3703</v>
      </c>
      <c r="F9691" t="s">
        <v>2497</v>
      </c>
      <c r="G9691" t="s">
        <v>659</v>
      </c>
      <c r="H9691" t="s">
        <v>2215</v>
      </c>
      <c r="I9691" t="s">
        <v>667</v>
      </c>
      <c r="J9691" t="s">
        <v>241</v>
      </c>
      <c r="K9691" t="s">
        <v>242</v>
      </c>
      <c r="L9691" t="s">
        <v>110</v>
      </c>
      <c r="M9691" t="s">
        <v>38</v>
      </c>
      <c r="N9691" t="s">
        <v>668</v>
      </c>
      <c r="O9691">
        <v>110</v>
      </c>
      <c r="P9691" s="9">
        <v>5.45</v>
      </c>
      <c r="Q9691" t="s">
        <v>40</v>
      </c>
      <c r="R9691">
        <v>19485</v>
      </c>
      <c r="S9691" s="9">
        <v>20.190000000000001</v>
      </c>
      <c r="T9691" s="26">
        <v>7.0910000000000002</v>
      </c>
      <c r="U9691" s="8">
        <v>143.16</v>
      </c>
      <c r="V9691" t="s">
        <v>41</v>
      </c>
      <c r="W9691" t="s">
        <v>2007</v>
      </c>
      <c r="X9691" t="s">
        <v>42</v>
      </c>
      <c r="Y9691" t="s">
        <v>1740</v>
      </c>
      <c r="AA9691" s="1">
        <f t="shared" si="886"/>
        <v>46133</v>
      </c>
      <c r="AB9691" s="2">
        <f t="shared" si="887"/>
        <v>4</v>
      </c>
      <c r="AC9691" s="2">
        <f t="shared" si="888"/>
        <v>2026</v>
      </c>
      <c r="AD9691" s="2" t="str">
        <f>IFERROR(VLOOKUP(A9691,'Aux Área'!$A$4:$B$123,2,0),"-")</f>
        <v>APH</v>
      </c>
    </row>
    <row r="9692" spans="1:30" x14ac:dyDescent="0.3">
      <c r="A9692" t="s">
        <v>2189</v>
      </c>
      <c r="B9692" t="s">
        <v>10781</v>
      </c>
      <c r="C9692" t="s">
        <v>14875</v>
      </c>
      <c r="D9692" t="s">
        <v>5015</v>
      </c>
      <c r="E9692" t="s">
        <v>5016</v>
      </c>
      <c r="F9692" t="s">
        <v>2192</v>
      </c>
      <c r="G9692" t="s">
        <v>1135</v>
      </c>
      <c r="H9692" t="s">
        <v>2185</v>
      </c>
      <c r="I9692" t="s">
        <v>2186</v>
      </c>
      <c r="J9692" t="s">
        <v>172</v>
      </c>
      <c r="K9692" t="s">
        <v>173</v>
      </c>
      <c r="L9692" t="s">
        <v>124</v>
      </c>
      <c r="M9692" t="s">
        <v>38</v>
      </c>
      <c r="N9692" t="s">
        <v>668</v>
      </c>
      <c r="O9692">
        <v>681</v>
      </c>
      <c r="P9692" s="9">
        <v>14.34</v>
      </c>
      <c r="Q9692" t="s">
        <v>40</v>
      </c>
      <c r="R9692">
        <v>80271</v>
      </c>
      <c r="S9692" s="9">
        <v>47.48</v>
      </c>
      <c r="T9692" s="26">
        <v>7.09</v>
      </c>
      <c r="U9692" s="8">
        <v>336.64</v>
      </c>
      <c r="V9692" t="s">
        <v>8029</v>
      </c>
      <c r="W9692" t="s">
        <v>2007</v>
      </c>
      <c r="X9692" t="s">
        <v>42</v>
      </c>
      <c r="Y9692" t="s">
        <v>12261</v>
      </c>
      <c r="AA9692" s="1">
        <f t="shared" si="886"/>
        <v>46133</v>
      </c>
      <c r="AB9692" s="2">
        <f t="shared" si="887"/>
        <v>4</v>
      </c>
      <c r="AC9692" s="2">
        <f t="shared" si="888"/>
        <v>2026</v>
      </c>
      <c r="AD9692" s="2" t="str">
        <f>IFERROR(VLOOKUP(A9692,'Aux Área'!$A$4:$B$123,2,0),"-")</f>
        <v>INSPEÇÃO</v>
      </c>
    </row>
    <row r="9693" spans="1:30" x14ac:dyDescent="0.3">
      <c r="A9693" t="s">
        <v>2306</v>
      </c>
      <c r="B9693" t="s">
        <v>4613</v>
      </c>
      <c r="C9693" t="s">
        <v>14876</v>
      </c>
      <c r="D9693" t="s">
        <v>3212</v>
      </c>
      <c r="E9693" t="s">
        <v>3213</v>
      </c>
      <c r="F9693" t="s">
        <v>2309</v>
      </c>
      <c r="G9693" t="s">
        <v>1135</v>
      </c>
      <c r="H9693" t="s">
        <v>2275</v>
      </c>
      <c r="I9693" t="s">
        <v>1497</v>
      </c>
      <c r="J9693" t="s">
        <v>1665</v>
      </c>
      <c r="K9693" t="s">
        <v>1666</v>
      </c>
      <c r="L9693" t="s">
        <v>301</v>
      </c>
      <c r="M9693" t="s">
        <v>38</v>
      </c>
      <c r="N9693" t="s">
        <v>39</v>
      </c>
      <c r="O9693">
        <v>296</v>
      </c>
      <c r="P9693" s="9">
        <v>7.68</v>
      </c>
      <c r="Q9693" t="s">
        <v>40</v>
      </c>
      <c r="R9693">
        <v>166754</v>
      </c>
      <c r="S9693" s="9">
        <v>38.520000000000003</v>
      </c>
      <c r="T9693" s="26">
        <v>4.6900000000000004</v>
      </c>
      <c r="U9693" s="8">
        <v>180.66</v>
      </c>
      <c r="V9693" t="s">
        <v>14877</v>
      </c>
      <c r="W9693" t="s">
        <v>2276</v>
      </c>
      <c r="X9693" t="s">
        <v>42</v>
      </c>
      <c r="Y9693" t="s">
        <v>2277</v>
      </c>
      <c r="AA9693" s="1">
        <f t="shared" si="886"/>
        <v>46133</v>
      </c>
      <c r="AB9693" s="2">
        <f t="shared" si="887"/>
        <v>4</v>
      </c>
      <c r="AC9693" s="2">
        <f t="shared" si="888"/>
        <v>2026</v>
      </c>
      <c r="AD9693" s="2" t="str">
        <f>IFERROR(VLOOKUP(A9693,'Aux Área'!$A$4:$B$123,2,0),"-")</f>
        <v>INSPEÇÃO</v>
      </c>
    </row>
    <row r="9694" spans="1:30" x14ac:dyDescent="0.3">
      <c r="A9694" t="s">
        <v>2679</v>
      </c>
      <c r="B9694" t="s">
        <v>2680</v>
      </c>
      <c r="C9694" t="s">
        <v>14878</v>
      </c>
      <c r="D9694" t="s">
        <v>1297</v>
      </c>
      <c r="E9694" t="s">
        <v>2221</v>
      </c>
      <c r="F9694" t="s">
        <v>2682</v>
      </c>
      <c r="G9694" t="s">
        <v>659</v>
      </c>
      <c r="H9694" t="s">
        <v>1996</v>
      </c>
      <c r="I9694" t="s">
        <v>1997</v>
      </c>
      <c r="J9694" t="s">
        <v>1665</v>
      </c>
      <c r="K9694" t="s">
        <v>1666</v>
      </c>
      <c r="L9694" t="s">
        <v>301</v>
      </c>
      <c r="M9694" t="s">
        <v>38</v>
      </c>
      <c r="N9694" t="s">
        <v>668</v>
      </c>
      <c r="O9694">
        <v>288</v>
      </c>
      <c r="P9694" s="9">
        <v>6</v>
      </c>
      <c r="Q9694" t="s">
        <v>40</v>
      </c>
      <c r="R9694">
        <v>26399</v>
      </c>
      <c r="S9694" s="9">
        <v>48.01</v>
      </c>
      <c r="T9694" s="26">
        <v>7.49</v>
      </c>
      <c r="U9694" s="8">
        <v>359.59</v>
      </c>
      <c r="V9694" t="s">
        <v>14879</v>
      </c>
      <c r="W9694" t="s">
        <v>1985</v>
      </c>
      <c r="X9694" t="s">
        <v>42</v>
      </c>
      <c r="Y9694" t="s">
        <v>1986</v>
      </c>
      <c r="AA9694" s="1">
        <f t="shared" si="886"/>
        <v>46133</v>
      </c>
      <c r="AB9694" s="2">
        <f t="shared" si="887"/>
        <v>4</v>
      </c>
      <c r="AC9694" s="2">
        <f t="shared" si="888"/>
        <v>2026</v>
      </c>
      <c r="AD9694" s="2" t="str">
        <f>IFERROR(VLOOKUP(A9694,'Aux Área'!$A$4:$B$123,2,0),"-")</f>
        <v>PESADOS</v>
      </c>
    </row>
    <row r="9695" spans="1:30" x14ac:dyDescent="0.3">
      <c r="A9695" t="s">
        <v>12958</v>
      </c>
      <c r="B9695" t="s">
        <v>14624</v>
      </c>
      <c r="C9695" t="s">
        <v>14880</v>
      </c>
      <c r="D9695" t="s">
        <v>3208</v>
      </c>
      <c r="E9695" t="s">
        <v>3209</v>
      </c>
      <c r="F9695" t="s">
        <v>12960</v>
      </c>
      <c r="G9695" t="s">
        <v>1135</v>
      </c>
      <c r="H9695" t="s">
        <v>1301</v>
      </c>
      <c r="I9695" t="s">
        <v>839</v>
      </c>
      <c r="J9695" t="s">
        <v>169</v>
      </c>
      <c r="K9695" t="s">
        <v>170</v>
      </c>
      <c r="L9695" t="s">
        <v>124</v>
      </c>
      <c r="M9695" t="s">
        <v>38</v>
      </c>
      <c r="N9695" t="s">
        <v>39</v>
      </c>
      <c r="O9695">
        <v>219</v>
      </c>
      <c r="P9695" s="9">
        <v>10.45</v>
      </c>
      <c r="Q9695" t="s">
        <v>40</v>
      </c>
      <c r="R9695">
        <v>180056</v>
      </c>
      <c r="S9695" s="9">
        <v>20.96</v>
      </c>
      <c r="T9695" s="26">
        <v>4.6900000000000004</v>
      </c>
      <c r="U9695" s="8">
        <v>98.3</v>
      </c>
      <c r="V9695" t="s">
        <v>41</v>
      </c>
      <c r="W9695" t="s">
        <v>2276</v>
      </c>
      <c r="X9695" t="s">
        <v>42</v>
      </c>
      <c r="Y9695" t="s">
        <v>12261</v>
      </c>
      <c r="AA9695" s="1">
        <f t="shared" si="886"/>
        <v>46133</v>
      </c>
      <c r="AB9695" s="2">
        <f t="shared" si="887"/>
        <v>4</v>
      </c>
      <c r="AC9695" s="2">
        <f t="shared" si="888"/>
        <v>2026</v>
      </c>
      <c r="AD9695" s="2" t="str">
        <f>IFERROR(VLOOKUP(A9695,'Aux Área'!$A$4:$B$123,2,0),"-")</f>
        <v>INSPEÇÃO</v>
      </c>
    </row>
    <row r="9696" spans="1:30" x14ac:dyDescent="0.3">
      <c r="A9696" t="s">
        <v>2643</v>
      </c>
      <c r="B9696" t="s">
        <v>2307</v>
      </c>
      <c r="C9696" t="s">
        <v>14881</v>
      </c>
      <c r="D9696" t="s">
        <v>14284</v>
      </c>
      <c r="E9696" t="s">
        <v>14285</v>
      </c>
      <c r="F9696" t="s">
        <v>2646</v>
      </c>
      <c r="G9696" t="s">
        <v>1300</v>
      </c>
      <c r="H9696" t="s">
        <v>1301</v>
      </c>
      <c r="I9696" t="s">
        <v>37</v>
      </c>
      <c r="J9696" t="s">
        <v>370</v>
      </c>
      <c r="K9696" t="s">
        <v>371</v>
      </c>
      <c r="L9696" t="s">
        <v>124</v>
      </c>
      <c r="M9696" t="s">
        <v>38</v>
      </c>
      <c r="N9696" t="s">
        <v>39</v>
      </c>
      <c r="O9696">
        <v>407</v>
      </c>
      <c r="P9696" s="9">
        <v>8.83</v>
      </c>
      <c r="Q9696" t="s">
        <v>40</v>
      </c>
      <c r="R9696">
        <v>161929</v>
      </c>
      <c r="S9696" s="9">
        <v>46.09</v>
      </c>
      <c r="T9696" s="26">
        <v>4.99</v>
      </c>
      <c r="U9696" s="8">
        <v>230</v>
      </c>
      <c r="V9696" t="s">
        <v>14882</v>
      </c>
      <c r="W9696" t="s">
        <v>2276</v>
      </c>
      <c r="X9696" t="s">
        <v>42</v>
      </c>
      <c r="Y9696" t="s">
        <v>2277</v>
      </c>
      <c r="AA9696" s="1">
        <f t="shared" si="886"/>
        <v>46133</v>
      </c>
      <c r="AB9696" s="2">
        <f t="shared" si="887"/>
        <v>4</v>
      </c>
      <c r="AC9696" s="2">
        <f t="shared" si="888"/>
        <v>2026</v>
      </c>
      <c r="AD9696" s="2" t="str">
        <f>IFERROR(VLOOKUP(A9696,'Aux Área'!$A$4:$B$123,2,0),"-")</f>
        <v>INSPEÇÃO</v>
      </c>
    </row>
    <row r="9697" spans="1:30" x14ac:dyDescent="0.3">
      <c r="A9697" t="s">
        <v>5543</v>
      </c>
      <c r="B9697" t="s">
        <v>11845</v>
      </c>
      <c r="C9697" t="s">
        <v>14883</v>
      </c>
      <c r="D9697" t="s">
        <v>13857</v>
      </c>
      <c r="E9697" t="s">
        <v>13858</v>
      </c>
      <c r="F9697" t="s">
        <v>6207</v>
      </c>
      <c r="G9697" t="s">
        <v>1135</v>
      </c>
      <c r="H9697" t="s">
        <v>5545</v>
      </c>
      <c r="I9697" t="s">
        <v>839</v>
      </c>
      <c r="J9697" t="s">
        <v>89</v>
      </c>
      <c r="K9697" t="s">
        <v>90</v>
      </c>
      <c r="L9697" t="s">
        <v>91</v>
      </c>
      <c r="M9697" t="s">
        <v>38</v>
      </c>
      <c r="N9697" t="s">
        <v>39</v>
      </c>
      <c r="O9697">
        <v>431</v>
      </c>
      <c r="P9697" s="9">
        <v>10.86</v>
      </c>
      <c r="Q9697" t="s">
        <v>40</v>
      </c>
      <c r="R9697">
        <v>61714</v>
      </c>
      <c r="S9697" s="9">
        <v>39.700000000000003</v>
      </c>
      <c r="T9697" s="26">
        <v>4.6900000000000004</v>
      </c>
      <c r="U9697" s="8">
        <v>186.19</v>
      </c>
      <c r="V9697" t="s">
        <v>14884</v>
      </c>
      <c r="W9697" t="s">
        <v>2276</v>
      </c>
      <c r="X9697" t="s">
        <v>42</v>
      </c>
      <c r="Y9697" t="s">
        <v>2277</v>
      </c>
      <c r="AA9697" s="1">
        <f t="shared" si="886"/>
        <v>46134</v>
      </c>
      <c r="AB9697" s="2">
        <f t="shared" si="887"/>
        <v>4</v>
      </c>
      <c r="AC9697" s="2">
        <f t="shared" si="888"/>
        <v>2026</v>
      </c>
      <c r="AD9697" s="2" t="str">
        <f>IFERROR(VLOOKUP(A9697,'Aux Área'!$A$4:$B$123,2,0),"-")</f>
        <v>INSPEÇÃO</v>
      </c>
    </row>
    <row r="9698" spans="1:30" x14ac:dyDescent="0.3">
      <c r="A9698" t="s">
        <v>52</v>
      </c>
      <c r="B9698" t="s">
        <v>1449</v>
      </c>
      <c r="C9698" t="s">
        <v>14885</v>
      </c>
      <c r="D9698" t="s">
        <v>3197</v>
      </c>
      <c r="E9698" t="s">
        <v>3198</v>
      </c>
      <c r="F9698" t="s">
        <v>53</v>
      </c>
      <c r="G9698" t="s">
        <v>35</v>
      </c>
      <c r="H9698" t="s">
        <v>36</v>
      </c>
      <c r="I9698" t="s">
        <v>37</v>
      </c>
      <c r="J9698" t="s">
        <v>89</v>
      </c>
      <c r="K9698" t="s">
        <v>90</v>
      </c>
      <c r="L9698" t="s">
        <v>91</v>
      </c>
      <c r="M9698" t="s">
        <v>38</v>
      </c>
      <c r="N9698" t="s">
        <v>39</v>
      </c>
      <c r="O9698">
        <v>300</v>
      </c>
      <c r="P9698" s="9">
        <v>10.91</v>
      </c>
      <c r="Q9698" t="s">
        <v>40</v>
      </c>
      <c r="R9698">
        <v>102420</v>
      </c>
      <c r="S9698" s="9">
        <v>27.49</v>
      </c>
      <c r="T9698" s="26">
        <v>4.6900000000000004</v>
      </c>
      <c r="U9698" s="8">
        <v>128.93</v>
      </c>
      <c r="V9698" t="s">
        <v>14886</v>
      </c>
      <c r="W9698" t="s">
        <v>2007</v>
      </c>
      <c r="X9698" t="s">
        <v>42</v>
      </c>
      <c r="Y9698" t="s">
        <v>1740</v>
      </c>
      <c r="AA9698" s="1">
        <f t="shared" si="886"/>
        <v>46134</v>
      </c>
      <c r="AB9698" s="2">
        <f t="shared" si="887"/>
        <v>4</v>
      </c>
      <c r="AC9698" s="2">
        <f t="shared" si="888"/>
        <v>2026</v>
      </c>
      <c r="AD9698" s="2" t="str">
        <f>IFERROR(VLOOKUP(A9698,'Aux Área'!$A$4:$B$123,2,0),"-")</f>
        <v>OPERAÇÃO</v>
      </c>
    </row>
    <row r="9699" spans="1:30" x14ac:dyDescent="0.3">
      <c r="A9699" t="s">
        <v>2638</v>
      </c>
      <c r="B9699" t="s">
        <v>4593</v>
      </c>
      <c r="C9699" t="s">
        <v>14887</v>
      </c>
      <c r="D9699" t="s">
        <v>4358</v>
      </c>
      <c r="E9699" t="s">
        <v>4359</v>
      </c>
      <c r="F9699" t="s">
        <v>2641</v>
      </c>
      <c r="G9699" t="s">
        <v>1135</v>
      </c>
      <c r="H9699" t="s">
        <v>2275</v>
      </c>
      <c r="I9699" t="s">
        <v>1497</v>
      </c>
      <c r="J9699" t="s">
        <v>275</v>
      </c>
      <c r="K9699" t="s">
        <v>276</v>
      </c>
      <c r="L9699" t="s">
        <v>124</v>
      </c>
      <c r="M9699" t="s">
        <v>38</v>
      </c>
      <c r="N9699" t="s">
        <v>39</v>
      </c>
      <c r="O9699">
        <v>410</v>
      </c>
      <c r="P9699" s="9">
        <v>8.5399999999999991</v>
      </c>
      <c r="Q9699" t="s">
        <v>40</v>
      </c>
      <c r="R9699">
        <v>154839</v>
      </c>
      <c r="S9699" s="9">
        <v>48.02</v>
      </c>
      <c r="T9699" s="26">
        <v>4.79</v>
      </c>
      <c r="U9699" s="8">
        <v>230.02</v>
      </c>
      <c r="V9699" t="s">
        <v>14888</v>
      </c>
      <c r="W9699" t="s">
        <v>2276</v>
      </c>
      <c r="X9699" t="s">
        <v>42</v>
      </c>
      <c r="Y9699" t="s">
        <v>2277</v>
      </c>
      <c r="AA9699" s="1">
        <f t="shared" si="886"/>
        <v>46134</v>
      </c>
      <c r="AB9699" s="2">
        <f t="shared" si="887"/>
        <v>4</v>
      </c>
      <c r="AC9699" s="2">
        <f t="shared" si="888"/>
        <v>2026</v>
      </c>
      <c r="AD9699" s="2" t="str">
        <f>IFERROR(VLOOKUP(A9699,'Aux Área'!$A$4:$B$123,2,0),"-")</f>
        <v>INSPEÇÃO</v>
      </c>
    </row>
    <row r="9700" spans="1:30" x14ac:dyDescent="0.3">
      <c r="A9700" t="s">
        <v>2679</v>
      </c>
      <c r="B9700" t="s">
        <v>2680</v>
      </c>
      <c r="C9700" t="s">
        <v>14889</v>
      </c>
      <c r="D9700" t="s">
        <v>4085</v>
      </c>
      <c r="E9700" t="s">
        <v>4086</v>
      </c>
      <c r="F9700" t="s">
        <v>2682</v>
      </c>
      <c r="G9700" t="s">
        <v>659</v>
      </c>
      <c r="H9700" t="s">
        <v>1996</v>
      </c>
      <c r="I9700" t="s">
        <v>1997</v>
      </c>
      <c r="J9700" t="s">
        <v>241</v>
      </c>
      <c r="K9700" t="s">
        <v>242</v>
      </c>
      <c r="L9700" t="s">
        <v>110</v>
      </c>
      <c r="M9700" t="s">
        <v>38</v>
      </c>
      <c r="N9700" t="s">
        <v>668</v>
      </c>
      <c r="O9700">
        <v>182</v>
      </c>
      <c r="P9700" s="9">
        <v>8.01</v>
      </c>
      <c r="Q9700" t="s">
        <v>40</v>
      </c>
      <c r="R9700">
        <v>26581</v>
      </c>
      <c r="S9700" s="9">
        <v>22.73</v>
      </c>
      <c r="T9700" s="26">
        <v>7.09</v>
      </c>
      <c r="U9700" s="8">
        <v>161.16</v>
      </c>
      <c r="V9700" t="s">
        <v>41</v>
      </c>
      <c r="W9700" t="s">
        <v>1985</v>
      </c>
      <c r="X9700" t="s">
        <v>42</v>
      </c>
      <c r="Y9700" t="s">
        <v>1986</v>
      </c>
      <c r="AA9700" s="1">
        <f t="shared" si="886"/>
        <v>46134</v>
      </c>
      <c r="AB9700" s="2">
        <f t="shared" si="887"/>
        <v>4</v>
      </c>
      <c r="AC9700" s="2">
        <f t="shared" si="888"/>
        <v>2026</v>
      </c>
      <c r="AD9700" s="2" t="str">
        <f>IFERROR(VLOOKUP(A9700,'Aux Área'!$A$4:$B$123,2,0),"-")</f>
        <v>PESADOS</v>
      </c>
    </row>
    <row r="9701" spans="1:30" x14ac:dyDescent="0.3">
      <c r="A9701" t="s">
        <v>2679</v>
      </c>
      <c r="C9701" t="s">
        <v>15851</v>
      </c>
      <c r="F9701" t="s">
        <v>2682</v>
      </c>
      <c r="K9701" t="s">
        <v>242</v>
      </c>
      <c r="N9701" t="s">
        <v>15690</v>
      </c>
      <c r="O9701" t="s">
        <v>15244</v>
      </c>
      <c r="P9701" s="9" t="s">
        <v>15244</v>
      </c>
      <c r="Q9701" t="s">
        <v>40</v>
      </c>
      <c r="R9701" t="s">
        <v>15244</v>
      </c>
      <c r="S9701">
        <v>6.36</v>
      </c>
      <c r="U9701" s="8">
        <v>31.1</v>
      </c>
      <c r="AA9701" s="1">
        <f t="shared" si="886"/>
        <v>46134</v>
      </c>
      <c r="AB9701" s="2">
        <f t="shared" si="887"/>
        <v>4</v>
      </c>
      <c r="AC9701" s="2">
        <f t="shared" si="888"/>
        <v>2026</v>
      </c>
      <c r="AD9701" s="2" t="str">
        <f>IFERROR(VLOOKUP(A9701,'Aux Área'!$A$4:$B$123,2,0),"-")</f>
        <v>PESADOS</v>
      </c>
    </row>
    <row r="9702" spans="1:30" x14ac:dyDescent="0.3">
      <c r="A9702" t="s">
        <v>2306</v>
      </c>
      <c r="B9702" t="s">
        <v>4613</v>
      </c>
      <c r="C9702" t="s">
        <v>14890</v>
      </c>
      <c r="D9702" t="s">
        <v>3212</v>
      </c>
      <c r="E9702" t="s">
        <v>3213</v>
      </c>
      <c r="F9702" t="s">
        <v>2309</v>
      </c>
      <c r="G9702" t="s">
        <v>1135</v>
      </c>
      <c r="H9702" t="s">
        <v>2275</v>
      </c>
      <c r="I9702" t="s">
        <v>1497</v>
      </c>
      <c r="J9702" t="s">
        <v>1665</v>
      </c>
      <c r="K9702" t="s">
        <v>1666</v>
      </c>
      <c r="L9702" t="s">
        <v>301</v>
      </c>
      <c r="M9702" t="s">
        <v>38</v>
      </c>
      <c r="N9702" t="s">
        <v>39</v>
      </c>
      <c r="O9702">
        <v>370</v>
      </c>
      <c r="P9702" s="9">
        <v>11.5</v>
      </c>
      <c r="Q9702" t="s">
        <v>40</v>
      </c>
      <c r="R9702">
        <v>167124</v>
      </c>
      <c r="S9702" s="9">
        <v>32.17</v>
      </c>
      <c r="T9702" s="26">
        <v>4.6900000000000004</v>
      </c>
      <c r="U9702" s="8">
        <v>150.88</v>
      </c>
      <c r="V9702" t="s">
        <v>14891</v>
      </c>
      <c r="W9702" t="s">
        <v>2276</v>
      </c>
      <c r="X9702" t="s">
        <v>42</v>
      </c>
      <c r="Y9702" t="s">
        <v>2277</v>
      </c>
      <c r="AA9702" s="1">
        <f t="shared" si="886"/>
        <v>46134</v>
      </c>
      <c r="AB9702" s="2">
        <f t="shared" si="887"/>
        <v>4</v>
      </c>
      <c r="AC9702" s="2">
        <f t="shared" si="888"/>
        <v>2026</v>
      </c>
      <c r="AD9702" s="2" t="str">
        <f>IFERROR(VLOOKUP(A9702,'Aux Área'!$A$4:$B$123,2,0),"-")</f>
        <v>INSPEÇÃO</v>
      </c>
    </row>
    <row r="9703" spans="1:30" x14ac:dyDescent="0.3">
      <c r="A9703" t="s">
        <v>3092</v>
      </c>
      <c r="B9703" t="s">
        <v>4774</v>
      </c>
      <c r="C9703" t="s">
        <v>14892</v>
      </c>
      <c r="D9703" t="s">
        <v>9771</v>
      </c>
      <c r="E9703" t="s">
        <v>9666</v>
      </c>
      <c r="F9703" t="s">
        <v>3594</v>
      </c>
      <c r="G9703" t="s">
        <v>1135</v>
      </c>
      <c r="H9703" t="s">
        <v>2275</v>
      </c>
      <c r="I9703" t="s">
        <v>1497</v>
      </c>
      <c r="J9703" t="s">
        <v>188</v>
      </c>
      <c r="K9703" t="s">
        <v>189</v>
      </c>
      <c r="L9703" t="s">
        <v>190</v>
      </c>
      <c r="M9703" t="s">
        <v>38</v>
      </c>
      <c r="N9703" t="s">
        <v>39</v>
      </c>
      <c r="O9703">
        <v>497</v>
      </c>
      <c r="P9703" s="9">
        <v>11.44</v>
      </c>
      <c r="Q9703" t="s">
        <v>40</v>
      </c>
      <c r="R9703">
        <v>148905</v>
      </c>
      <c r="S9703" s="9">
        <v>43.45</v>
      </c>
      <c r="T9703" s="26">
        <v>4.8899999999999997</v>
      </c>
      <c r="U9703" s="8">
        <v>212.47</v>
      </c>
      <c r="V9703" t="s">
        <v>112</v>
      </c>
      <c r="W9703" t="s">
        <v>2276</v>
      </c>
      <c r="X9703" t="s">
        <v>42</v>
      </c>
      <c r="Y9703" t="s">
        <v>2277</v>
      </c>
      <c r="AA9703" s="1">
        <f t="shared" si="886"/>
        <v>46134</v>
      </c>
      <c r="AB9703" s="2">
        <f t="shared" si="887"/>
        <v>4</v>
      </c>
      <c r="AC9703" s="2">
        <f t="shared" si="888"/>
        <v>2026</v>
      </c>
      <c r="AD9703" s="2" t="str">
        <f>IFERROR(VLOOKUP(A9703,'Aux Área'!$A$4:$B$123,2,0),"-")</f>
        <v>INSPEÇÃO</v>
      </c>
    </row>
    <row r="9704" spans="1:30" x14ac:dyDescent="0.3">
      <c r="A9704" t="s">
        <v>2260</v>
      </c>
      <c r="B9704" t="s">
        <v>113</v>
      </c>
      <c r="C9704" t="s">
        <v>14893</v>
      </c>
      <c r="D9704" t="s">
        <v>3005</v>
      </c>
      <c r="E9704" t="s">
        <v>3006</v>
      </c>
      <c r="F9704" t="s">
        <v>2262</v>
      </c>
      <c r="G9704" t="s">
        <v>35</v>
      </c>
      <c r="H9704" t="s">
        <v>2263</v>
      </c>
      <c r="I9704" t="s">
        <v>2186</v>
      </c>
      <c r="J9704" t="s">
        <v>1681</v>
      </c>
      <c r="K9704" t="s">
        <v>1682</v>
      </c>
      <c r="L9704" t="s">
        <v>141</v>
      </c>
      <c r="M9704" t="s">
        <v>38</v>
      </c>
      <c r="N9704" t="s">
        <v>668</v>
      </c>
      <c r="O9704">
        <v>842</v>
      </c>
      <c r="P9704" s="9">
        <v>14.83</v>
      </c>
      <c r="Q9704" t="s">
        <v>40</v>
      </c>
      <c r="R9704">
        <v>146352</v>
      </c>
      <c r="S9704" s="9">
        <v>56.77</v>
      </c>
      <c r="T9704" s="26">
        <v>6.87</v>
      </c>
      <c r="U9704" s="8">
        <v>390</v>
      </c>
      <c r="V9704" t="s">
        <v>41</v>
      </c>
      <c r="W9704" t="s">
        <v>2007</v>
      </c>
      <c r="X9704" t="s">
        <v>42</v>
      </c>
      <c r="Y9704" t="s">
        <v>1740</v>
      </c>
      <c r="AA9704" s="1">
        <f t="shared" si="886"/>
        <v>46134</v>
      </c>
      <c r="AB9704" s="2">
        <f t="shared" si="887"/>
        <v>4</v>
      </c>
      <c r="AC9704" s="2">
        <f t="shared" si="888"/>
        <v>2026</v>
      </c>
      <c r="AD9704" s="2" t="str">
        <f>IFERROR(VLOOKUP(A9704,'Aux Área'!$A$4:$B$123,2,0),"-")</f>
        <v>INSPEÇÃO</v>
      </c>
    </row>
    <row r="9705" spans="1:30" x14ac:dyDescent="0.3">
      <c r="A9705" t="s">
        <v>12191</v>
      </c>
      <c r="B9705" t="s">
        <v>655</v>
      </c>
      <c r="C9705" t="s">
        <v>14894</v>
      </c>
      <c r="D9705" t="s">
        <v>1802</v>
      </c>
      <c r="E9705" t="s">
        <v>1803</v>
      </c>
      <c r="F9705" t="s">
        <v>653</v>
      </c>
      <c r="G9705" t="s">
        <v>1300</v>
      </c>
      <c r="H9705" t="s">
        <v>12193</v>
      </c>
      <c r="I9705" t="s">
        <v>37</v>
      </c>
      <c r="J9705" t="s">
        <v>231</v>
      </c>
      <c r="K9705" t="s">
        <v>232</v>
      </c>
      <c r="L9705" t="s">
        <v>217</v>
      </c>
      <c r="M9705" t="s">
        <v>38</v>
      </c>
      <c r="N9705" t="s">
        <v>707</v>
      </c>
      <c r="O9705" s="23">
        <v>0</v>
      </c>
      <c r="P9705" s="9">
        <v>0</v>
      </c>
      <c r="Q9705" t="s">
        <v>40</v>
      </c>
      <c r="R9705">
        <v>0</v>
      </c>
      <c r="S9705" s="9">
        <v>21</v>
      </c>
      <c r="T9705" s="26">
        <v>6.66</v>
      </c>
      <c r="U9705" s="8">
        <v>139.86000000000001</v>
      </c>
      <c r="V9705" t="s">
        <v>14895</v>
      </c>
      <c r="W9705" t="s">
        <v>652</v>
      </c>
      <c r="X9705" t="s">
        <v>42</v>
      </c>
      <c r="Y9705" t="s">
        <v>653</v>
      </c>
      <c r="AA9705" s="1">
        <f t="shared" si="886"/>
        <v>46134</v>
      </c>
      <c r="AB9705" s="2">
        <f t="shared" si="887"/>
        <v>4</v>
      </c>
      <c r="AC9705" s="2">
        <f t="shared" si="888"/>
        <v>2026</v>
      </c>
      <c r="AD9705" s="2" t="str">
        <f>IFERROR(VLOOKUP(A9705,'Aux Área'!$A$4:$B$123,2,0),"-")</f>
        <v>SÃO PEDRO</v>
      </c>
    </row>
    <row r="9706" spans="1:30" x14ac:dyDescent="0.3">
      <c r="A9706" t="s">
        <v>2643</v>
      </c>
      <c r="B9706" t="s">
        <v>2307</v>
      </c>
      <c r="C9706" t="s">
        <v>14896</v>
      </c>
      <c r="D9706" t="s">
        <v>14284</v>
      </c>
      <c r="E9706" t="s">
        <v>14285</v>
      </c>
      <c r="F9706" t="s">
        <v>2646</v>
      </c>
      <c r="G9706" t="s">
        <v>1300</v>
      </c>
      <c r="H9706" t="s">
        <v>1301</v>
      </c>
      <c r="I9706" t="s">
        <v>37</v>
      </c>
      <c r="J9706" t="s">
        <v>370</v>
      </c>
      <c r="K9706" t="s">
        <v>371</v>
      </c>
      <c r="L9706" t="s">
        <v>124</v>
      </c>
      <c r="M9706" t="s">
        <v>38</v>
      </c>
      <c r="N9706" t="s">
        <v>39</v>
      </c>
      <c r="O9706">
        <v>400</v>
      </c>
      <c r="P9706" s="9">
        <v>9.93</v>
      </c>
      <c r="Q9706" t="s">
        <v>40</v>
      </c>
      <c r="R9706">
        <v>162329</v>
      </c>
      <c r="S9706" s="9">
        <v>40.270000000000003</v>
      </c>
      <c r="T9706" s="26">
        <v>4.99</v>
      </c>
      <c r="U9706" s="8">
        <v>200.96</v>
      </c>
      <c r="V9706" t="s">
        <v>14897</v>
      </c>
      <c r="W9706" t="s">
        <v>2276</v>
      </c>
      <c r="X9706" t="s">
        <v>42</v>
      </c>
      <c r="Y9706" t="s">
        <v>2277</v>
      </c>
      <c r="AA9706" s="1">
        <f t="shared" si="886"/>
        <v>46134</v>
      </c>
      <c r="AB9706" s="2">
        <f t="shared" si="887"/>
        <v>4</v>
      </c>
      <c r="AC9706" s="2">
        <f t="shared" si="888"/>
        <v>2026</v>
      </c>
      <c r="AD9706" s="2" t="str">
        <f>IFERROR(VLOOKUP(A9706,'Aux Área'!$A$4:$B$123,2,0),"-")</f>
        <v>INSPEÇÃO</v>
      </c>
    </row>
    <row r="9707" spans="1:30" x14ac:dyDescent="0.3">
      <c r="A9707" t="s">
        <v>2650</v>
      </c>
      <c r="B9707" t="s">
        <v>10989</v>
      </c>
      <c r="C9707" t="s">
        <v>14898</v>
      </c>
      <c r="D9707" t="s">
        <v>2944</v>
      </c>
      <c r="E9707" t="s">
        <v>2945</v>
      </c>
      <c r="F9707" t="s">
        <v>3615</v>
      </c>
      <c r="G9707" t="s">
        <v>1300</v>
      </c>
      <c r="H9707" t="s">
        <v>2635</v>
      </c>
      <c r="I9707" t="s">
        <v>37</v>
      </c>
      <c r="J9707" t="s">
        <v>2817</v>
      </c>
      <c r="K9707" t="s">
        <v>2818</v>
      </c>
      <c r="L9707" t="s">
        <v>84</v>
      </c>
      <c r="M9707" t="s">
        <v>38</v>
      </c>
      <c r="N9707" t="s">
        <v>39</v>
      </c>
      <c r="O9707">
        <v>328</v>
      </c>
      <c r="P9707" s="9">
        <v>6.81</v>
      </c>
      <c r="Q9707" t="s">
        <v>40</v>
      </c>
      <c r="R9707">
        <v>29985</v>
      </c>
      <c r="S9707" s="9">
        <v>48.17</v>
      </c>
      <c r="T9707" s="26">
        <v>5.27</v>
      </c>
      <c r="U9707" s="8">
        <v>253.86</v>
      </c>
      <c r="V9707" t="s">
        <v>14899</v>
      </c>
      <c r="W9707" t="s">
        <v>2276</v>
      </c>
      <c r="X9707" t="s">
        <v>42</v>
      </c>
      <c r="Y9707" t="s">
        <v>1740</v>
      </c>
      <c r="AA9707" s="1">
        <f t="shared" si="886"/>
        <v>46134</v>
      </c>
      <c r="AB9707" s="2">
        <f t="shared" si="887"/>
        <v>4</v>
      </c>
      <c r="AC9707" s="2">
        <f t="shared" si="888"/>
        <v>2026</v>
      </c>
      <c r="AD9707" s="2" t="str">
        <f>IFERROR(VLOOKUP(A9707,'Aux Área'!$A$4:$B$123,2,0),"-")</f>
        <v>TI</v>
      </c>
    </row>
    <row r="9708" spans="1:30" x14ac:dyDescent="0.3">
      <c r="A9708" t="s">
        <v>58</v>
      </c>
      <c r="B9708" t="s">
        <v>250</v>
      </c>
      <c r="C9708" t="s">
        <v>14900</v>
      </c>
      <c r="D9708" t="s">
        <v>87</v>
      </c>
      <c r="E9708" t="s">
        <v>88</v>
      </c>
      <c r="F9708" t="s">
        <v>59</v>
      </c>
      <c r="G9708" t="s">
        <v>35</v>
      </c>
      <c r="H9708" t="s">
        <v>36</v>
      </c>
      <c r="I9708" t="s">
        <v>37</v>
      </c>
      <c r="J9708" t="s">
        <v>356</v>
      </c>
      <c r="K9708" t="s">
        <v>357</v>
      </c>
      <c r="L9708" t="s">
        <v>124</v>
      </c>
      <c r="M9708" t="s">
        <v>38</v>
      </c>
      <c r="N9708" t="s">
        <v>39</v>
      </c>
      <c r="O9708">
        <v>332</v>
      </c>
      <c r="P9708" s="9">
        <v>9.3699999999999992</v>
      </c>
      <c r="Q9708" t="s">
        <v>40</v>
      </c>
      <c r="R9708">
        <v>98167</v>
      </c>
      <c r="S9708" s="9">
        <v>35.450000000000003</v>
      </c>
      <c r="T9708" s="26">
        <v>4.79</v>
      </c>
      <c r="U9708" s="8">
        <v>169.81</v>
      </c>
      <c r="V9708" t="s">
        <v>14901</v>
      </c>
      <c r="W9708" t="s">
        <v>2007</v>
      </c>
      <c r="X9708" t="s">
        <v>42</v>
      </c>
      <c r="Y9708" t="s">
        <v>1740</v>
      </c>
      <c r="AA9708" s="1">
        <f t="shared" si="886"/>
        <v>46134</v>
      </c>
      <c r="AB9708" s="2">
        <f t="shared" si="887"/>
        <v>4</v>
      </c>
      <c r="AC9708" s="2">
        <f t="shared" si="888"/>
        <v>2026</v>
      </c>
      <c r="AD9708" s="2" t="str">
        <f>IFERROR(VLOOKUP(A9708,'Aux Área'!$A$4:$B$123,2,0),"-")</f>
        <v>CONSERVA</v>
      </c>
    </row>
    <row r="9709" spans="1:30" x14ac:dyDescent="0.3">
      <c r="A9709" t="s">
        <v>12958</v>
      </c>
      <c r="B9709" t="s">
        <v>14624</v>
      </c>
      <c r="C9709" t="s">
        <v>14902</v>
      </c>
      <c r="D9709" t="s">
        <v>6708</v>
      </c>
      <c r="E9709" t="s">
        <v>6709</v>
      </c>
      <c r="F9709" t="s">
        <v>12960</v>
      </c>
      <c r="G9709" t="s">
        <v>1135</v>
      </c>
      <c r="H9709" t="s">
        <v>1301</v>
      </c>
      <c r="I9709" t="s">
        <v>839</v>
      </c>
      <c r="J9709" t="s">
        <v>169</v>
      </c>
      <c r="K9709" t="s">
        <v>170</v>
      </c>
      <c r="L9709" t="s">
        <v>124</v>
      </c>
      <c r="M9709" t="s">
        <v>38</v>
      </c>
      <c r="N9709" t="s">
        <v>39</v>
      </c>
      <c r="O9709">
        <v>414</v>
      </c>
      <c r="P9709" s="9">
        <v>9.84</v>
      </c>
      <c r="Q9709" t="s">
        <v>40</v>
      </c>
      <c r="R9709">
        <v>180470</v>
      </c>
      <c r="S9709" s="9">
        <v>42.07</v>
      </c>
      <c r="T9709" s="26">
        <v>4.6829999999999998</v>
      </c>
      <c r="U9709" s="8">
        <v>197.03</v>
      </c>
      <c r="V9709" t="s">
        <v>112</v>
      </c>
      <c r="W9709" t="s">
        <v>2276</v>
      </c>
      <c r="X9709" t="s">
        <v>42</v>
      </c>
      <c r="Y9709" t="s">
        <v>12261</v>
      </c>
      <c r="AA9709" s="1">
        <f t="shared" si="886"/>
        <v>46134</v>
      </c>
      <c r="AB9709" s="2">
        <f t="shared" si="887"/>
        <v>4</v>
      </c>
      <c r="AC9709" s="2">
        <f t="shared" si="888"/>
        <v>2026</v>
      </c>
      <c r="AD9709" s="2" t="str">
        <f>IFERROR(VLOOKUP(A9709,'Aux Área'!$A$4:$B$123,2,0),"-")</f>
        <v>INSPEÇÃO</v>
      </c>
    </row>
    <row r="9710" spans="1:30" x14ac:dyDescent="0.3">
      <c r="A9710" t="s">
        <v>1999</v>
      </c>
      <c r="B9710" t="s">
        <v>3016</v>
      </c>
      <c r="C9710" t="s">
        <v>14903</v>
      </c>
      <c r="D9710" t="s">
        <v>6928</v>
      </c>
      <c r="E9710" t="s">
        <v>6929</v>
      </c>
      <c r="F9710" t="s">
        <v>2002</v>
      </c>
      <c r="G9710" t="s">
        <v>659</v>
      </c>
      <c r="H9710" t="s">
        <v>2003</v>
      </c>
      <c r="I9710" t="s">
        <v>667</v>
      </c>
      <c r="J9710" t="s">
        <v>231</v>
      </c>
      <c r="K9710" t="s">
        <v>232</v>
      </c>
      <c r="L9710" t="s">
        <v>217</v>
      </c>
      <c r="M9710" t="s">
        <v>38</v>
      </c>
      <c r="N9710" t="s">
        <v>668</v>
      </c>
      <c r="O9710">
        <v>493</v>
      </c>
      <c r="P9710" s="9">
        <v>4.07</v>
      </c>
      <c r="Q9710" t="s">
        <v>40</v>
      </c>
      <c r="R9710">
        <v>30564</v>
      </c>
      <c r="S9710" s="9">
        <v>121</v>
      </c>
      <c r="T9710" s="26">
        <v>7.29</v>
      </c>
      <c r="U9710" s="8">
        <v>882.09</v>
      </c>
      <c r="V9710" t="s">
        <v>14904</v>
      </c>
      <c r="W9710" t="s">
        <v>1985</v>
      </c>
      <c r="X9710" t="s">
        <v>42</v>
      </c>
      <c r="Y9710" t="s">
        <v>1986</v>
      </c>
      <c r="AA9710" s="1">
        <f t="shared" si="886"/>
        <v>46134</v>
      </c>
      <c r="AB9710" s="2">
        <f t="shared" si="887"/>
        <v>4</v>
      </c>
      <c r="AC9710" s="2">
        <f t="shared" si="888"/>
        <v>2026</v>
      </c>
      <c r="AD9710" s="2" t="str">
        <f>IFERROR(VLOOKUP(A9710,'Aux Área'!$A$4:$B$123,2,0),"-")</f>
        <v>PESADOS</v>
      </c>
    </row>
    <row r="9711" spans="1:30" x14ac:dyDescent="0.3">
      <c r="A9711" t="s">
        <v>9674</v>
      </c>
      <c r="B9711" t="s">
        <v>10327</v>
      </c>
      <c r="C9711" t="s">
        <v>14905</v>
      </c>
      <c r="D9711" t="s">
        <v>12389</v>
      </c>
      <c r="E9711" t="s">
        <v>12390</v>
      </c>
      <c r="F9711" t="s">
        <v>15506</v>
      </c>
      <c r="G9711" t="s">
        <v>1300</v>
      </c>
      <c r="H9711" t="s">
        <v>9676</v>
      </c>
      <c r="I9711" t="s">
        <v>37</v>
      </c>
      <c r="J9711" t="s">
        <v>5537</v>
      </c>
      <c r="K9711" t="s">
        <v>5538</v>
      </c>
      <c r="L9711" t="s">
        <v>217</v>
      </c>
      <c r="M9711" t="s">
        <v>38</v>
      </c>
      <c r="N9711" t="s">
        <v>39</v>
      </c>
      <c r="O9711">
        <v>345</v>
      </c>
      <c r="P9711" s="9">
        <v>7.56</v>
      </c>
      <c r="Q9711" t="s">
        <v>40</v>
      </c>
      <c r="R9711">
        <v>58867</v>
      </c>
      <c r="S9711" s="9">
        <v>45.64</v>
      </c>
      <c r="T9711" s="26">
        <v>4.6500000000000004</v>
      </c>
      <c r="U9711" s="8">
        <v>212.24</v>
      </c>
      <c r="V9711" t="s">
        <v>41</v>
      </c>
      <c r="W9711" t="s">
        <v>2007</v>
      </c>
      <c r="X9711" t="s">
        <v>42</v>
      </c>
      <c r="Y9711" t="s">
        <v>6209</v>
      </c>
      <c r="AA9711" s="1">
        <f t="shared" si="886"/>
        <v>46134</v>
      </c>
      <c r="AB9711" s="2">
        <f t="shared" si="887"/>
        <v>4</v>
      </c>
      <c r="AC9711" s="2">
        <f t="shared" si="888"/>
        <v>2026</v>
      </c>
      <c r="AD9711" s="2" t="str">
        <f>IFERROR(VLOOKUP(A9711,'Aux Área'!$A$4:$B$123,2,0),"-")</f>
        <v>TI</v>
      </c>
    </row>
    <row r="9712" spans="1:30" x14ac:dyDescent="0.3">
      <c r="A9712" t="s">
        <v>13187</v>
      </c>
      <c r="B9712" t="s">
        <v>118</v>
      </c>
      <c r="C9712" t="s">
        <v>14906</v>
      </c>
      <c r="D9712" t="s">
        <v>11150</v>
      </c>
      <c r="E9712" t="s">
        <v>11151</v>
      </c>
      <c r="F9712" t="s">
        <v>653</v>
      </c>
      <c r="G9712" t="s">
        <v>1300</v>
      </c>
      <c r="H9712" t="s">
        <v>12193</v>
      </c>
      <c r="I9712" t="s">
        <v>37</v>
      </c>
      <c r="J9712" t="s">
        <v>409</v>
      </c>
      <c r="K9712" t="s">
        <v>410</v>
      </c>
      <c r="L9712" t="s">
        <v>141</v>
      </c>
      <c r="M9712" t="s">
        <v>38</v>
      </c>
      <c r="N9712" t="s">
        <v>707</v>
      </c>
      <c r="O9712" s="23">
        <v>0</v>
      </c>
      <c r="P9712" s="9">
        <v>0</v>
      </c>
      <c r="Q9712" t="s">
        <v>40</v>
      </c>
      <c r="R9712">
        <v>0</v>
      </c>
      <c r="S9712" s="9">
        <v>20</v>
      </c>
      <c r="T9712" s="26">
        <v>6.49</v>
      </c>
      <c r="U9712" s="8">
        <v>129.80000000000001</v>
      </c>
      <c r="V9712" t="s">
        <v>14907</v>
      </c>
      <c r="W9712" t="s">
        <v>652</v>
      </c>
      <c r="X9712" t="s">
        <v>42</v>
      </c>
      <c r="Y9712" t="s">
        <v>653</v>
      </c>
      <c r="AA9712" s="1">
        <f t="shared" ref="AA9712:AA9775" si="889">IFERROR(DATEVALUE(C9712),"-")</f>
        <v>46134</v>
      </c>
      <c r="AB9712" s="2">
        <f t="shared" ref="AB9712:AB9775" si="890">IFERROR(MONTH(AA9712),"-")</f>
        <v>4</v>
      </c>
      <c r="AC9712" s="2">
        <f t="shared" ref="AC9712:AC9775" si="891">IFERROR(YEAR(AA9712),"-")</f>
        <v>2026</v>
      </c>
      <c r="AD9712" s="2" t="str">
        <f>IFERROR(VLOOKUP(A9712,'Aux Área'!$A$4:$B$123,2,0),"-")</f>
        <v>SÃO PEDRO</v>
      </c>
    </row>
    <row r="9713" spans="1:30" x14ac:dyDescent="0.3">
      <c r="A9713" t="s">
        <v>10689</v>
      </c>
      <c r="B9713" t="s">
        <v>1946</v>
      </c>
      <c r="C9713" t="s">
        <v>14908</v>
      </c>
      <c r="D9713" t="s">
        <v>1841</v>
      </c>
      <c r="E9713" t="s">
        <v>1842</v>
      </c>
      <c r="F9713" t="s">
        <v>653</v>
      </c>
      <c r="G9713" t="s">
        <v>635</v>
      </c>
      <c r="H9713" t="s">
        <v>1571</v>
      </c>
      <c r="I9713" t="s">
        <v>839</v>
      </c>
      <c r="J9713" t="s">
        <v>188</v>
      </c>
      <c r="K9713" t="s">
        <v>189</v>
      </c>
      <c r="L9713" t="s">
        <v>190</v>
      </c>
      <c r="M9713" t="s">
        <v>38</v>
      </c>
      <c r="N9713" t="s">
        <v>668</v>
      </c>
      <c r="O9713" s="23">
        <v>0</v>
      </c>
      <c r="P9713" s="9">
        <v>0</v>
      </c>
      <c r="Q9713" t="s">
        <v>40</v>
      </c>
      <c r="R9713">
        <v>0</v>
      </c>
      <c r="S9713" s="9">
        <v>75.95</v>
      </c>
      <c r="T9713" s="26">
        <v>7.7910000000000004</v>
      </c>
      <c r="U9713" s="8">
        <v>591.71</v>
      </c>
      <c r="V9713" t="s">
        <v>41</v>
      </c>
      <c r="W9713" t="s">
        <v>652</v>
      </c>
      <c r="X9713" t="s">
        <v>42</v>
      </c>
      <c r="Y9713" t="s">
        <v>653</v>
      </c>
      <c r="AA9713" s="1">
        <f t="shared" si="889"/>
        <v>46134</v>
      </c>
      <c r="AB9713" s="2">
        <f t="shared" si="890"/>
        <v>4</v>
      </c>
      <c r="AC9713" s="2">
        <f t="shared" si="891"/>
        <v>2026</v>
      </c>
      <c r="AD9713" s="2" t="str">
        <f>IFERROR(VLOOKUP(A9713,'Aux Área'!$A$4:$B$123,2,0),"-")</f>
        <v>SÃO PEDRO</v>
      </c>
    </row>
    <row r="9714" spans="1:30" x14ac:dyDescent="0.3">
      <c r="A9714" t="s">
        <v>14247</v>
      </c>
      <c r="B9714" t="s">
        <v>14248</v>
      </c>
      <c r="C9714" t="s">
        <v>14909</v>
      </c>
      <c r="D9714" t="s">
        <v>14250</v>
      </c>
      <c r="E9714" t="s">
        <v>14251</v>
      </c>
      <c r="F9714" t="s">
        <v>14252</v>
      </c>
      <c r="G9714" t="s">
        <v>1300</v>
      </c>
      <c r="H9714" t="s">
        <v>2635</v>
      </c>
      <c r="I9714" t="s">
        <v>37</v>
      </c>
      <c r="J9714" t="s">
        <v>1268</v>
      </c>
      <c r="K9714" t="s">
        <v>1269</v>
      </c>
      <c r="L9714" t="s">
        <v>84</v>
      </c>
      <c r="M9714" t="s">
        <v>38</v>
      </c>
      <c r="N9714" t="s">
        <v>39</v>
      </c>
      <c r="O9714">
        <v>255</v>
      </c>
      <c r="P9714" s="9">
        <v>8.02</v>
      </c>
      <c r="Q9714" t="s">
        <v>40</v>
      </c>
      <c r="R9714">
        <v>259</v>
      </c>
      <c r="S9714" s="9">
        <v>31.8</v>
      </c>
      <c r="T9714" s="26">
        <v>5.24</v>
      </c>
      <c r="U9714" s="8">
        <v>166.64</v>
      </c>
      <c r="V9714" t="s">
        <v>41</v>
      </c>
      <c r="W9714" t="s">
        <v>2007</v>
      </c>
      <c r="X9714" t="s">
        <v>42</v>
      </c>
      <c r="Y9714" t="s">
        <v>1740</v>
      </c>
      <c r="AA9714" s="1">
        <f t="shared" si="889"/>
        <v>46134</v>
      </c>
      <c r="AB9714" s="2">
        <f t="shared" si="890"/>
        <v>4</v>
      </c>
      <c r="AC9714" s="2">
        <f t="shared" si="891"/>
        <v>2026</v>
      </c>
      <c r="AD9714" s="2" t="str">
        <f>IFERROR(VLOOKUP(A9714,'Aux Área'!$A$4:$B$123,2,0),"-")</f>
        <v>FACILITIES</v>
      </c>
    </row>
    <row r="9715" spans="1:30" x14ac:dyDescent="0.3">
      <c r="A9715" t="s">
        <v>2691</v>
      </c>
      <c r="B9715" t="s">
        <v>2692</v>
      </c>
      <c r="C9715" t="s">
        <v>14910</v>
      </c>
      <c r="D9715" t="s">
        <v>2142</v>
      </c>
      <c r="E9715" t="s">
        <v>2143</v>
      </c>
      <c r="F9715" t="s">
        <v>5979</v>
      </c>
      <c r="G9715" t="s">
        <v>1635</v>
      </c>
      <c r="H9715" t="s">
        <v>2635</v>
      </c>
      <c r="I9715" t="s">
        <v>37</v>
      </c>
      <c r="J9715" t="s">
        <v>165</v>
      </c>
      <c r="K9715" t="s">
        <v>166</v>
      </c>
      <c r="L9715" t="s">
        <v>167</v>
      </c>
      <c r="M9715" t="s">
        <v>38</v>
      </c>
      <c r="N9715" t="s">
        <v>39</v>
      </c>
      <c r="O9715">
        <v>205</v>
      </c>
      <c r="P9715" s="9">
        <v>8.31</v>
      </c>
      <c r="Q9715" t="s">
        <v>40</v>
      </c>
      <c r="R9715">
        <v>29722</v>
      </c>
      <c r="S9715" s="9">
        <v>24.68</v>
      </c>
      <c r="T9715" s="26">
        <v>4.9909999999999997</v>
      </c>
      <c r="U9715" s="8">
        <v>123.19</v>
      </c>
      <c r="V9715" t="s">
        <v>112</v>
      </c>
      <c r="W9715" t="s">
        <v>2007</v>
      </c>
      <c r="X9715" t="s">
        <v>42</v>
      </c>
      <c r="Y9715" t="s">
        <v>1740</v>
      </c>
      <c r="AA9715" s="1">
        <f t="shared" si="889"/>
        <v>46134</v>
      </c>
      <c r="AB9715" s="2">
        <f t="shared" si="890"/>
        <v>4</v>
      </c>
      <c r="AC9715" s="2">
        <f t="shared" si="891"/>
        <v>2026</v>
      </c>
      <c r="AD9715" s="2" t="str">
        <f>IFERROR(VLOOKUP(A9715,'Aux Área'!$A$4:$B$123,2,0),"-")</f>
        <v>TI</v>
      </c>
    </row>
    <row r="9716" spans="1:30" x14ac:dyDescent="0.3">
      <c r="A9716" t="s">
        <v>2700</v>
      </c>
      <c r="B9716" t="s">
        <v>2000</v>
      </c>
      <c r="C9716" t="s">
        <v>14911</v>
      </c>
      <c r="D9716" t="s">
        <v>3403</v>
      </c>
      <c r="E9716" t="s">
        <v>3404</v>
      </c>
      <c r="F9716" t="s">
        <v>2703</v>
      </c>
      <c r="G9716" t="s">
        <v>659</v>
      </c>
      <c r="H9716" t="s">
        <v>1996</v>
      </c>
      <c r="I9716" t="s">
        <v>1997</v>
      </c>
      <c r="J9716" t="s">
        <v>275</v>
      </c>
      <c r="K9716" t="s">
        <v>276</v>
      </c>
      <c r="L9716" t="s">
        <v>124</v>
      </c>
      <c r="M9716" t="s">
        <v>38</v>
      </c>
      <c r="N9716" t="s">
        <v>668</v>
      </c>
      <c r="O9716">
        <v>350</v>
      </c>
      <c r="P9716" s="9">
        <v>5.8</v>
      </c>
      <c r="Q9716" t="s">
        <v>40</v>
      </c>
      <c r="R9716">
        <v>34254</v>
      </c>
      <c r="S9716" s="9">
        <v>60.3</v>
      </c>
      <c r="T9716" s="26">
        <v>7.49</v>
      </c>
      <c r="U9716" s="8">
        <v>451.65</v>
      </c>
      <c r="V9716" t="s">
        <v>14912</v>
      </c>
      <c r="W9716" t="s">
        <v>1985</v>
      </c>
      <c r="X9716" t="s">
        <v>42</v>
      </c>
      <c r="Y9716" t="s">
        <v>1986</v>
      </c>
      <c r="AA9716" s="1">
        <f t="shared" si="889"/>
        <v>46134</v>
      </c>
      <c r="AB9716" s="2">
        <f t="shared" si="890"/>
        <v>4</v>
      </c>
      <c r="AC9716" s="2">
        <f t="shared" si="891"/>
        <v>2026</v>
      </c>
      <c r="AD9716" s="2" t="str">
        <f>IFERROR(VLOOKUP(A9716,'Aux Área'!$A$4:$B$123,2,0),"-")</f>
        <v>PESADOS</v>
      </c>
    </row>
    <row r="9717" spans="1:30" x14ac:dyDescent="0.3">
      <c r="A9717" t="s">
        <v>2700</v>
      </c>
      <c r="C9717" t="s">
        <v>15846</v>
      </c>
      <c r="F9717" t="s">
        <v>2703</v>
      </c>
      <c r="K9717" t="s">
        <v>276</v>
      </c>
      <c r="N9717" t="s">
        <v>15690</v>
      </c>
      <c r="O9717" t="s">
        <v>15244</v>
      </c>
      <c r="P9717" s="9" t="s">
        <v>15244</v>
      </c>
      <c r="Q9717" t="s">
        <v>40</v>
      </c>
      <c r="R9717" t="s">
        <v>15244</v>
      </c>
      <c r="S9717">
        <v>3</v>
      </c>
      <c r="U9717" s="8">
        <v>11.38</v>
      </c>
      <c r="AA9717" s="1">
        <f t="shared" si="889"/>
        <v>46134</v>
      </c>
      <c r="AB9717" s="2">
        <f t="shared" si="890"/>
        <v>4</v>
      </c>
      <c r="AC9717" s="2">
        <f t="shared" si="891"/>
        <v>2026</v>
      </c>
      <c r="AD9717" s="2" t="str">
        <f>IFERROR(VLOOKUP(A9717,'Aux Área'!$A$4:$B$123,2,0),"-")</f>
        <v>PESADOS</v>
      </c>
    </row>
    <row r="9718" spans="1:30" x14ac:dyDescent="0.3">
      <c r="A9718" t="s">
        <v>76</v>
      </c>
      <c r="B9718" t="s">
        <v>380</v>
      </c>
      <c r="C9718" t="s">
        <v>14913</v>
      </c>
      <c r="D9718" t="s">
        <v>382</v>
      </c>
      <c r="E9718" t="s">
        <v>383</v>
      </c>
      <c r="F9718" t="s">
        <v>77</v>
      </c>
      <c r="G9718" t="s">
        <v>35</v>
      </c>
      <c r="H9718" t="s">
        <v>36</v>
      </c>
      <c r="I9718" t="s">
        <v>37</v>
      </c>
      <c r="J9718" t="s">
        <v>1665</v>
      </c>
      <c r="K9718" t="s">
        <v>1666</v>
      </c>
      <c r="L9718" t="s">
        <v>301</v>
      </c>
      <c r="M9718" t="s">
        <v>38</v>
      </c>
      <c r="N9718" t="s">
        <v>39</v>
      </c>
      <c r="O9718">
        <v>256</v>
      </c>
      <c r="P9718" s="9">
        <v>8.82</v>
      </c>
      <c r="Q9718" t="s">
        <v>40</v>
      </c>
      <c r="R9718">
        <v>70041</v>
      </c>
      <c r="S9718" s="9">
        <v>29.04</v>
      </c>
      <c r="T9718" s="26">
        <v>4.6900000000000004</v>
      </c>
      <c r="U9718" s="8">
        <v>136.19999999999999</v>
      </c>
      <c r="V9718" t="s">
        <v>14914</v>
      </c>
      <c r="W9718" t="s">
        <v>2007</v>
      </c>
      <c r="X9718" t="s">
        <v>42</v>
      </c>
      <c r="Y9718" t="s">
        <v>1740</v>
      </c>
      <c r="AA9718" s="1">
        <f t="shared" si="889"/>
        <v>46134</v>
      </c>
      <c r="AB9718" s="2">
        <f t="shared" si="890"/>
        <v>4</v>
      </c>
      <c r="AC9718" s="2">
        <f t="shared" si="891"/>
        <v>2026</v>
      </c>
      <c r="AD9718" s="2" t="str">
        <f>IFERROR(VLOOKUP(A9718,'Aux Área'!$A$4:$B$123,2,0),"-")</f>
        <v>QSMS</v>
      </c>
    </row>
    <row r="9719" spans="1:30" x14ac:dyDescent="0.3">
      <c r="A9719" t="s">
        <v>2472</v>
      </c>
      <c r="C9719" t="s">
        <v>15834</v>
      </c>
      <c r="F9719" t="s">
        <v>2475</v>
      </c>
      <c r="K9719" t="s">
        <v>232</v>
      </c>
      <c r="N9719" t="s">
        <v>15690</v>
      </c>
      <c r="O9719" t="s">
        <v>15244</v>
      </c>
      <c r="P9719" s="9" t="s">
        <v>15244</v>
      </c>
      <c r="Q9719" t="s">
        <v>40</v>
      </c>
      <c r="R9719" t="s">
        <v>15244</v>
      </c>
      <c r="S9719">
        <v>19.87</v>
      </c>
      <c r="U9719" s="8">
        <v>65.569999999999993</v>
      </c>
      <c r="AA9719" s="1">
        <f t="shared" si="889"/>
        <v>46134</v>
      </c>
      <c r="AB9719" s="2">
        <f t="shared" si="890"/>
        <v>4</v>
      </c>
      <c r="AC9719" s="2">
        <f t="shared" si="891"/>
        <v>2026</v>
      </c>
      <c r="AD9719" s="2" t="str">
        <f>IFERROR(VLOOKUP(A9719,'Aux Área'!$A$4:$B$123,2,0),"-")</f>
        <v>APH</v>
      </c>
    </row>
    <row r="9720" spans="1:30" x14ac:dyDescent="0.3">
      <c r="A9720" t="s">
        <v>2189</v>
      </c>
      <c r="B9720" t="s">
        <v>10781</v>
      </c>
      <c r="C9720" t="s">
        <v>14915</v>
      </c>
      <c r="D9720" t="s">
        <v>3243</v>
      </c>
      <c r="E9720" t="s">
        <v>3244</v>
      </c>
      <c r="F9720" t="s">
        <v>2192</v>
      </c>
      <c r="G9720" t="s">
        <v>1135</v>
      </c>
      <c r="H9720" t="s">
        <v>2185</v>
      </c>
      <c r="I9720" t="s">
        <v>2186</v>
      </c>
      <c r="J9720" t="s">
        <v>172</v>
      </c>
      <c r="K9720" t="s">
        <v>173</v>
      </c>
      <c r="L9720" t="s">
        <v>124</v>
      </c>
      <c r="M9720" t="s">
        <v>38</v>
      </c>
      <c r="N9720" t="s">
        <v>668</v>
      </c>
      <c r="O9720">
        <v>774</v>
      </c>
      <c r="P9720" s="9">
        <v>10.96</v>
      </c>
      <c r="Q9720" t="s">
        <v>40</v>
      </c>
      <c r="R9720">
        <v>81045</v>
      </c>
      <c r="S9720" s="9">
        <v>70.599999999999994</v>
      </c>
      <c r="T9720" s="26">
        <v>7.09</v>
      </c>
      <c r="U9720" s="8">
        <v>500.55</v>
      </c>
      <c r="V9720" t="s">
        <v>112</v>
      </c>
      <c r="W9720" t="s">
        <v>2007</v>
      </c>
      <c r="X9720" t="s">
        <v>42</v>
      </c>
      <c r="Y9720" t="s">
        <v>12261</v>
      </c>
      <c r="AA9720" s="1">
        <f t="shared" si="889"/>
        <v>46134</v>
      </c>
      <c r="AB9720" s="2">
        <f t="shared" si="890"/>
        <v>4</v>
      </c>
      <c r="AC9720" s="2">
        <f t="shared" si="891"/>
        <v>2026</v>
      </c>
      <c r="AD9720" s="2" t="str">
        <f>IFERROR(VLOOKUP(A9720,'Aux Área'!$A$4:$B$123,2,0),"-")</f>
        <v>INSPEÇÃO</v>
      </c>
    </row>
    <row r="9721" spans="1:30" x14ac:dyDescent="0.3">
      <c r="A9721" t="s">
        <v>10615</v>
      </c>
      <c r="B9721" t="s">
        <v>1848</v>
      </c>
      <c r="C9721" t="s">
        <v>14916</v>
      </c>
      <c r="D9721" t="s">
        <v>10617</v>
      </c>
      <c r="E9721" t="s">
        <v>10618</v>
      </c>
      <c r="F9721" t="s">
        <v>653</v>
      </c>
      <c r="G9721" t="s">
        <v>635</v>
      </c>
      <c r="H9721" t="s">
        <v>10619</v>
      </c>
      <c r="I9721" t="s">
        <v>699</v>
      </c>
      <c r="J9721" t="s">
        <v>228</v>
      </c>
      <c r="K9721" t="s">
        <v>229</v>
      </c>
      <c r="L9721" t="s">
        <v>207</v>
      </c>
      <c r="M9721" t="s">
        <v>38</v>
      </c>
      <c r="N9721" t="s">
        <v>2304</v>
      </c>
      <c r="O9721" s="23">
        <v>0</v>
      </c>
      <c r="P9721" s="9">
        <v>0</v>
      </c>
      <c r="Q9721" t="s">
        <v>40</v>
      </c>
      <c r="R9721">
        <v>0</v>
      </c>
      <c r="S9721" s="9">
        <v>184</v>
      </c>
      <c r="T9721" s="26">
        <v>7.16</v>
      </c>
      <c r="U9721" s="8">
        <v>1317.44</v>
      </c>
      <c r="V9721" t="s">
        <v>41</v>
      </c>
      <c r="W9721" t="s">
        <v>652</v>
      </c>
      <c r="X9721" t="s">
        <v>42</v>
      </c>
      <c r="Y9721" t="s">
        <v>653</v>
      </c>
      <c r="AA9721" s="1">
        <f t="shared" si="889"/>
        <v>46134</v>
      </c>
      <c r="AB9721" s="2">
        <f t="shared" si="890"/>
        <v>4</v>
      </c>
      <c r="AC9721" s="2">
        <f t="shared" si="891"/>
        <v>2026</v>
      </c>
      <c r="AD9721" s="2" t="str">
        <f>IFERROR(VLOOKUP(A9721,'Aux Área'!$A$4:$B$123,2,0),"-")</f>
        <v>SÃO PEDRO</v>
      </c>
    </row>
    <row r="9722" spans="1:30" x14ac:dyDescent="0.3">
      <c r="A9722" t="s">
        <v>5543</v>
      </c>
      <c r="B9722" t="s">
        <v>11845</v>
      </c>
      <c r="C9722" t="s">
        <v>14917</v>
      </c>
      <c r="D9722" t="s">
        <v>3410</v>
      </c>
      <c r="E9722" t="s">
        <v>3411</v>
      </c>
      <c r="F9722" t="s">
        <v>6207</v>
      </c>
      <c r="G9722" t="s">
        <v>1135</v>
      </c>
      <c r="H9722" t="s">
        <v>5545</v>
      </c>
      <c r="I9722" t="s">
        <v>839</v>
      </c>
      <c r="J9722" t="s">
        <v>231</v>
      </c>
      <c r="K9722" t="s">
        <v>232</v>
      </c>
      <c r="L9722" t="s">
        <v>217</v>
      </c>
      <c r="M9722" t="s">
        <v>38</v>
      </c>
      <c r="N9722" t="s">
        <v>39</v>
      </c>
      <c r="O9722">
        <v>432</v>
      </c>
      <c r="P9722" s="9">
        <v>10.43</v>
      </c>
      <c r="Q9722" t="s">
        <v>40</v>
      </c>
      <c r="R9722">
        <v>62146</v>
      </c>
      <c r="S9722" s="9">
        <v>41.42</v>
      </c>
      <c r="T9722" s="26">
        <v>4.6509999999999998</v>
      </c>
      <c r="U9722" s="8">
        <v>192.64</v>
      </c>
      <c r="V9722" t="s">
        <v>14918</v>
      </c>
      <c r="W9722" t="s">
        <v>2276</v>
      </c>
      <c r="X9722" t="s">
        <v>42</v>
      </c>
      <c r="Y9722" t="s">
        <v>2277</v>
      </c>
      <c r="AA9722" s="1">
        <f t="shared" si="889"/>
        <v>46134</v>
      </c>
      <c r="AB9722" s="2">
        <f t="shared" si="890"/>
        <v>4</v>
      </c>
      <c r="AC9722" s="2">
        <f t="shared" si="891"/>
        <v>2026</v>
      </c>
      <c r="AD9722" s="2" t="str">
        <f>IFERROR(VLOOKUP(A9722,'Aux Área'!$A$4:$B$123,2,0),"-")</f>
        <v>INSPEÇÃO</v>
      </c>
    </row>
    <row r="9723" spans="1:30" x14ac:dyDescent="0.3">
      <c r="A9723" t="s">
        <v>62</v>
      </c>
      <c r="B9723" t="s">
        <v>1455</v>
      </c>
      <c r="C9723" t="s">
        <v>14919</v>
      </c>
      <c r="D9723" t="s">
        <v>158</v>
      </c>
      <c r="E9723" t="s">
        <v>159</v>
      </c>
      <c r="F9723" t="s">
        <v>63</v>
      </c>
      <c r="G9723" t="s">
        <v>35</v>
      </c>
      <c r="H9723" t="s">
        <v>36</v>
      </c>
      <c r="I9723" t="s">
        <v>37</v>
      </c>
      <c r="J9723" t="s">
        <v>10485</v>
      </c>
      <c r="K9723" t="s">
        <v>527</v>
      </c>
      <c r="L9723" t="s">
        <v>124</v>
      </c>
      <c r="M9723" t="s">
        <v>38</v>
      </c>
      <c r="N9723" t="s">
        <v>39</v>
      </c>
      <c r="O9723">
        <v>347</v>
      </c>
      <c r="P9723" s="9">
        <v>8.44</v>
      </c>
      <c r="Q9723" t="s">
        <v>40</v>
      </c>
      <c r="R9723">
        <v>78004</v>
      </c>
      <c r="S9723" s="9">
        <v>41.13</v>
      </c>
      <c r="T9723" s="26">
        <v>4.8899999999999997</v>
      </c>
      <c r="U9723" s="8">
        <v>201.13</v>
      </c>
      <c r="V9723" t="s">
        <v>14920</v>
      </c>
      <c r="W9723" t="s">
        <v>2007</v>
      </c>
      <c r="X9723" t="s">
        <v>42</v>
      </c>
      <c r="Y9723" t="s">
        <v>1740</v>
      </c>
      <c r="AA9723" s="1">
        <f t="shared" si="889"/>
        <v>46134</v>
      </c>
      <c r="AB9723" s="2">
        <f t="shared" si="890"/>
        <v>4</v>
      </c>
      <c r="AC9723" s="2">
        <f t="shared" si="891"/>
        <v>2026</v>
      </c>
      <c r="AD9723" s="2" t="str">
        <f>IFERROR(VLOOKUP(A9723,'Aux Área'!$A$4:$B$123,2,0),"-")</f>
        <v>CONSERVA</v>
      </c>
    </row>
    <row r="9724" spans="1:30" x14ac:dyDescent="0.3">
      <c r="A9724" t="s">
        <v>68</v>
      </c>
      <c r="B9724" t="s">
        <v>296</v>
      </c>
      <c r="C9724" t="s">
        <v>14921</v>
      </c>
      <c r="D9724" t="s">
        <v>1562</v>
      </c>
      <c r="E9724" t="s">
        <v>1563</v>
      </c>
      <c r="F9724" t="s">
        <v>69</v>
      </c>
      <c r="G9724" t="s">
        <v>35</v>
      </c>
      <c r="H9724" t="s">
        <v>36</v>
      </c>
      <c r="I9724" t="s">
        <v>37</v>
      </c>
      <c r="J9724" t="s">
        <v>188</v>
      </c>
      <c r="K9724" t="s">
        <v>189</v>
      </c>
      <c r="L9724" t="s">
        <v>190</v>
      </c>
      <c r="M9724" t="s">
        <v>38</v>
      </c>
      <c r="N9724" t="s">
        <v>39</v>
      </c>
      <c r="O9724">
        <v>245</v>
      </c>
      <c r="P9724" s="9">
        <v>9.24</v>
      </c>
      <c r="Q9724" t="s">
        <v>40</v>
      </c>
      <c r="R9724">
        <v>59574</v>
      </c>
      <c r="S9724" s="9">
        <v>26.51</v>
      </c>
      <c r="T9724" s="26">
        <v>4.8899999999999997</v>
      </c>
      <c r="U9724" s="8">
        <v>129.63</v>
      </c>
      <c r="V9724" t="s">
        <v>112</v>
      </c>
      <c r="W9724" t="s">
        <v>2007</v>
      </c>
      <c r="X9724" t="s">
        <v>42</v>
      </c>
      <c r="Y9724" t="s">
        <v>1740</v>
      </c>
      <c r="AA9724" s="1">
        <f t="shared" si="889"/>
        <v>46134</v>
      </c>
      <c r="AB9724" s="2">
        <f t="shared" si="890"/>
        <v>4</v>
      </c>
      <c r="AC9724" s="2">
        <f t="shared" si="891"/>
        <v>2026</v>
      </c>
      <c r="AD9724" s="2" t="str">
        <f>IFERROR(VLOOKUP(A9724,'Aux Área'!$A$4:$B$123,2,0),"-")</f>
        <v>OPERAÇÃO</v>
      </c>
    </row>
    <row r="9725" spans="1:30" x14ac:dyDescent="0.3">
      <c r="A9725" t="s">
        <v>30</v>
      </c>
      <c r="B9725" t="s">
        <v>453</v>
      </c>
      <c r="C9725" t="s">
        <v>14922</v>
      </c>
      <c r="D9725" t="s">
        <v>13350</v>
      </c>
      <c r="E9725" t="s">
        <v>13351</v>
      </c>
      <c r="F9725" t="s">
        <v>34</v>
      </c>
      <c r="G9725" t="s">
        <v>35</v>
      </c>
      <c r="H9725" t="s">
        <v>36</v>
      </c>
      <c r="I9725" t="s">
        <v>37</v>
      </c>
      <c r="J9725" t="s">
        <v>1665</v>
      </c>
      <c r="K9725" t="s">
        <v>1666</v>
      </c>
      <c r="L9725" t="s">
        <v>301</v>
      </c>
      <c r="M9725" t="s">
        <v>38</v>
      </c>
      <c r="N9725" t="s">
        <v>39</v>
      </c>
      <c r="O9725">
        <v>192</v>
      </c>
      <c r="P9725" s="9">
        <v>8.58</v>
      </c>
      <c r="Q9725" t="s">
        <v>40</v>
      </c>
      <c r="R9725">
        <v>26279</v>
      </c>
      <c r="S9725" s="9">
        <v>22.39</v>
      </c>
      <c r="T9725" s="26">
        <v>4.6900000000000004</v>
      </c>
      <c r="U9725" s="8">
        <v>105.01</v>
      </c>
      <c r="V9725" t="s">
        <v>14923</v>
      </c>
      <c r="W9725" t="s">
        <v>2007</v>
      </c>
      <c r="X9725" t="s">
        <v>42</v>
      </c>
      <c r="Y9725" t="s">
        <v>1740</v>
      </c>
      <c r="AA9725" s="1">
        <f t="shared" si="889"/>
        <v>46134</v>
      </c>
      <c r="AB9725" s="2">
        <f t="shared" si="890"/>
        <v>4</v>
      </c>
      <c r="AC9725" s="2">
        <f t="shared" si="891"/>
        <v>2026</v>
      </c>
      <c r="AD9725" s="2" t="str">
        <f>IFERROR(VLOOKUP(A9725,'Aux Área'!$A$4:$B$123,2,0),"-")</f>
        <v>OPERAÇÃO</v>
      </c>
    </row>
    <row r="9726" spans="1:30" x14ac:dyDescent="0.3">
      <c r="A9726" t="s">
        <v>2146</v>
      </c>
      <c r="B9726" t="s">
        <v>1800</v>
      </c>
      <c r="C9726" t="s">
        <v>14924</v>
      </c>
      <c r="D9726" t="s">
        <v>1948</v>
      </c>
      <c r="E9726" t="s">
        <v>1949</v>
      </c>
      <c r="F9726" t="s">
        <v>653</v>
      </c>
      <c r="G9726" t="s">
        <v>635</v>
      </c>
      <c r="H9726" t="s">
        <v>666</v>
      </c>
      <c r="I9726" t="s">
        <v>667</v>
      </c>
      <c r="J9726" t="s">
        <v>409</v>
      </c>
      <c r="K9726" t="s">
        <v>410</v>
      </c>
      <c r="L9726" t="s">
        <v>141</v>
      </c>
      <c r="M9726" t="s">
        <v>38</v>
      </c>
      <c r="N9726" t="s">
        <v>668</v>
      </c>
      <c r="O9726" s="23">
        <v>0</v>
      </c>
      <c r="P9726" s="9">
        <v>0</v>
      </c>
      <c r="Q9726" t="s">
        <v>40</v>
      </c>
      <c r="R9726">
        <v>0</v>
      </c>
      <c r="S9726" s="9">
        <v>100.66</v>
      </c>
      <c r="T9726" s="26">
        <v>7.59</v>
      </c>
      <c r="U9726" s="8">
        <v>764.01</v>
      </c>
      <c r="V9726" t="s">
        <v>14925</v>
      </c>
      <c r="W9726" t="s">
        <v>652</v>
      </c>
      <c r="X9726" t="s">
        <v>42</v>
      </c>
      <c r="Y9726" t="s">
        <v>653</v>
      </c>
      <c r="AA9726" s="1">
        <f t="shared" si="889"/>
        <v>46134</v>
      </c>
      <c r="AB9726" s="2">
        <f t="shared" si="890"/>
        <v>4</v>
      </c>
      <c r="AC9726" s="2">
        <f t="shared" si="891"/>
        <v>2026</v>
      </c>
      <c r="AD9726" s="2" t="str">
        <f>IFERROR(VLOOKUP(A9726,'Aux Área'!$A$4:$B$123,2,0),"-")</f>
        <v>SÃO PEDRO</v>
      </c>
    </row>
    <row r="9727" spans="1:30" x14ac:dyDescent="0.3">
      <c r="A9727" t="s">
        <v>2146</v>
      </c>
      <c r="C9727" t="s">
        <v>15827</v>
      </c>
      <c r="F9727" t="s">
        <v>653</v>
      </c>
      <c r="K9727" t="s">
        <v>410</v>
      </c>
      <c r="N9727" t="s">
        <v>15690</v>
      </c>
      <c r="O9727" s="23">
        <v>0</v>
      </c>
      <c r="P9727" s="9">
        <v>0</v>
      </c>
      <c r="Q9727" t="s">
        <v>40</v>
      </c>
      <c r="R9727">
        <v>0</v>
      </c>
      <c r="S9727">
        <v>14.78</v>
      </c>
      <c r="U9727" s="8">
        <v>51.61</v>
      </c>
      <c r="AA9727" s="1">
        <f t="shared" si="889"/>
        <v>46134</v>
      </c>
      <c r="AB9727" s="2">
        <f t="shared" si="890"/>
        <v>4</v>
      </c>
      <c r="AC9727" s="2">
        <f t="shared" si="891"/>
        <v>2026</v>
      </c>
      <c r="AD9727" s="2" t="str">
        <f>IFERROR(VLOOKUP(A9727,'Aux Área'!$A$4:$B$123,2,0),"-")</f>
        <v>SÃO PEDRO</v>
      </c>
    </row>
    <row r="9728" spans="1:30" x14ac:dyDescent="0.3">
      <c r="A9728" t="s">
        <v>56</v>
      </c>
      <c r="B9728" t="s">
        <v>266</v>
      </c>
      <c r="C9728" t="s">
        <v>14926</v>
      </c>
      <c r="D9728" t="s">
        <v>120</v>
      </c>
      <c r="E9728" t="s">
        <v>121</v>
      </c>
      <c r="F9728" t="s">
        <v>57</v>
      </c>
      <c r="G9728" t="s">
        <v>35</v>
      </c>
      <c r="H9728" t="s">
        <v>36</v>
      </c>
      <c r="I9728" t="s">
        <v>37</v>
      </c>
      <c r="J9728" t="s">
        <v>188</v>
      </c>
      <c r="K9728" t="s">
        <v>189</v>
      </c>
      <c r="L9728" t="s">
        <v>190</v>
      </c>
      <c r="M9728" t="s">
        <v>38</v>
      </c>
      <c r="N9728" t="s">
        <v>39</v>
      </c>
      <c r="O9728">
        <v>257</v>
      </c>
      <c r="P9728" s="9">
        <v>8.32</v>
      </c>
      <c r="Q9728" t="s">
        <v>40</v>
      </c>
      <c r="R9728">
        <v>65228</v>
      </c>
      <c r="S9728" s="9">
        <v>30.88</v>
      </c>
      <c r="T9728" s="26">
        <v>4.8899999999999997</v>
      </c>
      <c r="U9728" s="8">
        <v>151</v>
      </c>
      <c r="V9728" t="s">
        <v>41</v>
      </c>
      <c r="W9728" t="s">
        <v>2007</v>
      </c>
      <c r="X9728" t="s">
        <v>42</v>
      </c>
      <c r="Y9728" t="s">
        <v>1740</v>
      </c>
      <c r="AA9728" s="1">
        <f t="shared" si="889"/>
        <v>46134</v>
      </c>
      <c r="AB9728" s="2">
        <f t="shared" si="890"/>
        <v>4</v>
      </c>
      <c r="AC9728" s="2">
        <f t="shared" si="891"/>
        <v>2026</v>
      </c>
      <c r="AD9728" s="2" t="str">
        <f>IFERROR(VLOOKUP(A9728,'Aux Área'!$A$4:$B$123,2,0),"-")</f>
        <v>CONSERVA</v>
      </c>
    </row>
    <row r="9729" spans="1:30" x14ac:dyDescent="0.3">
      <c r="A9729" t="s">
        <v>2638</v>
      </c>
      <c r="B9729" t="s">
        <v>4593</v>
      </c>
      <c r="C9729" t="s">
        <v>14927</v>
      </c>
      <c r="D9729" t="s">
        <v>10306</v>
      </c>
      <c r="E9729" t="s">
        <v>9673</v>
      </c>
      <c r="F9729" t="s">
        <v>2641</v>
      </c>
      <c r="G9729" t="s">
        <v>1135</v>
      </c>
      <c r="H9729" t="s">
        <v>2275</v>
      </c>
      <c r="I9729" t="s">
        <v>1497</v>
      </c>
      <c r="J9729" t="s">
        <v>275</v>
      </c>
      <c r="K9729" t="s">
        <v>276</v>
      </c>
      <c r="L9729" t="s">
        <v>124</v>
      </c>
      <c r="M9729" t="s">
        <v>38</v>
      </c>
      <c r="N9729" t="s">
        <v>39</v>
      </c>
      <c r="O9729">
        <v>366</v>
      </c>
      <c r="P9729" s="9">
        <v>8.59</v>
      </c>
      <c r="Q9729" t="s">
        <v>40</v>
      </c>
      <c r="R9729">
        <v>155205</v>
      </c>
      <c r="S9729" s="9">
        <v>42.59</v>
      </c>
      <c r="T9729" s="26">
        <v>4.79</v>
      </c>
      <c r="U9729" s="8">
        <v>204.01</v>
      </c>
      <c r="V9729" t="s">
        <v>14928</v>
      </c>
      <c r="W9729" t="s">
        <v>2276</v>
      </c>
      <c r="X9729" t="s">
        <v>42</v>
      </c>
      <c r="Y9729" t="s">
        <v>2277</v>
      </c>
      <c r="AA9729" s="1">
        <f t="shared" si="889"/>
        <v>46134</v>
      </c>
      <c r="AB9729" s="2">
        <f t="shared" si="890"/>
        <v>4</v>
      </c>
      <c r="AC9729" s="2">
        <f t="shared" si="891"/>
        <v>2026</v>
      </c>
      <c r="AD9729" s="2" t="str">
        <f>IFERROR(VLOOKUP(A9729,'Aux Área'!$A$4:$B$123,2,0),"-")</f>
        <v>INSPEÇÃO</v>
      </c>
    </row>
    <row r="9730" spans="1:30" x14ac:dyDescent="0.3">
      <c r="A9730" t="s">
        <v>2552</v>
      </c>
      <c r="B9730" t="s">
        <v>2553</v>
      </c>
      <c r="C9730" t="s">
        <v>14929</v>
      </c>
      <c r="D9730" t="s">
        <v>2872</v>
      </c>
      <c r="E9730" t="s">
        <v>2873</v>
      </c>
      <c r="F9730" t="s">
        <v>2555</v>
      </c>
      <c r="G9730" t="s">
        <v>659</v>
      </c>
      <c r="H9730" t="s">
        <v>2215</v>
      </c>
      <c r="I9730" t="s">
        <v>667</v>
      </c>
      <c r="J9730" t="s">
        <v>14930</v>
      </c>
      <c r="K9730" t="s">
        <v>14931</v>
      </c>
      <c r="L9730" t="s">
        <v>141</v>
      </c>
      <c r="M9730" t="s">
        <v>38</v>
      </c>
      <c r="N9730" t="s">
        <v>668</v>
      </c>
      <c r="O9730">
        <v>394</v>
      </c>
      <c r="P9730" s="9">
        <v>6.57</v>
      </c>
      <c r="Q9730" t="s">
        <v>40</v>
      </c>
      <c r="R9730">
        <v>12188</v>
      </c>
      <c r="S9730" s="9">
        <v>59.95</v>
      </c>
      <c r="T9730" s="26">
        <v>7.37</v>
      </c>
      <c r="U9730" s="8">
        <v>441.83</v>
      </c>
      <c r="V9730" t="s">
        <v>14932</v>
      </c>
      <c r="W9730" t="s">
        <v>2007</v>
      </c>
      <c r="X9730" t="s">
        <v>42</v>
      </c>
      <c r="Y9730" t="s">
        <v>1740</v>
      </c>
      <c r="AA9730" s="1">
        <f t="shared" si="889"/>
        <v>46134</v>
      </c>
      <c r="AB9730" s="2">
        <f t="shared" si="890"/>
        <v>4</v>
      </c>
      <c r="AC9730" s="2">
        <f t="shared" si="891"/>
        <v>2026</v>
      </c>
      <c r="AD9730" s="2" t="str">
        <f>IFERROR(VLOOKUP(A9730,'Aux Área'!$A$4:$B$123,2,0),"-")</f>
        <v>APH</v>
      </c>
    </row>
    <row r="9731" spans="1:30" x14ac:dyDescent="0.3">
      <c r="A9731" t="s">
        <v>2282</v>
      </c>
      <c r="B9731" t="s">
        <v>4679</v>
      </c>
      <c r="C9731" t="s">
        <v>14933</v>
      </c>
      <c r="D9731" t="s">
        <v>11924</v>
      </c>
      <c r="E9731" t="s">
        <v>11925</v>
      </c>
      <c r="F9731" t="s">
        <v>2285</v>
      </c>
      <c r="G9731" t="s">
        <v>1135</v>
      </c>
      <c r="H9731" t="s">
        <v>2275</v>
      </c>
      <c r="I9731" t="s">
        <v>1497</v>
      </c>
      <c r="J9731" t="s">
        <v>165</v>
      </c>
      <c r="K9731" t="s">
        <v>166</v>
      </c>
      <c r="L9731" t="s">
        <v>167</v>
      </c>
      <c r="M9731" t="s">
        <v>38</v>
      </c>
      <c r="N9731" t="s">
        <v>39</v>
      </c>
      <c r="O9731">
        <v>792</v>
      </c>
      <c r="P9731" s="9">
        <v>19.86</v>
      </c>
      <c r="Q9731" t="s">
        <v>40</v>
      </c>
      <c r="R9731">
        <v>145946</v>
      </c>
      <c r="S9731" s="9">
        <v>39.880000000000003</v>
      </c>
      <c r="T9731" s="26">
        <v>4.99</v>
      </c>
      <c r="U9731" s="8">
        <v>199.01</v>
      </c>
      <c r="V9731" t="s">
        <v>112</v>
      </c>
      <c r="W9731" t="s">
        <v>2276</v>
      </c>
      <c r="X9731" t="s">
        <v>42</v>
      </c>
      <c r="Y9731" t="s">
        <v>2277</v>
      </c>
      <c r="AA9731" s="1">
        <f t="shared" si="889"/>
        <v>46134</v>
      </c>
      <c r="AB9731" s="2">
        <f t="shared" si="890"/>
        <v>4</v>
      </c>
      <c r="AC9731" s="2">
        <f t="shared" si="891"/>
        <v>2026</v>
      </c>
      <c r="AD9731" s="2" t="str">
        <f>IFERROR(VLOOKUP(A9731,'Aux Área'!$A$4:$B$123,2,0),"-")</f>
        <v>INSPEÇÃO</v>
      </c>
    </row>
    <row r="9732" spans="1:30" x14ac:dyDescent="0.3">
      <c r="A9732" t="s">
        <v>58</v>
      </c>
      <c r="B9732" t="s">
        <v>250</v>
      </c>
      <c r="C9732" t="s">
        <v>14934</v>
      </c>
      <c r="D9732" t="s">
        <v>87</v>
      </c>
      <c r="E9732" t="s">
        <v>88</v>
      </c>
      <c r="F9732" t="s">
        <v>59</v>
      </c>
      <c r="G9732" t="s">
        <v>35</v>
      </c>
      <c r="H9732" t="s">
        <v>36</v>
      </c>
      <c r="I9732" t="s">
        <v>37</v>
      </c>
      <c r="J9732" t="s">
        <v>1665</v>
      </c>
      <c r="K9732" t="s">
        <v>1666</v>
      </c>
      <c r="L9732" t="s">
        <v>301</v>
      </c>
      <c r="M9732" t="s">
        <v>38</v>
      </c>
      <c r="N9732" t="s">
        <v>39</v>
      </c>
      <c r="O9732">
        <v>290</v>
      </c>
      <c r="P9732" s="9">
        <v>8.5500000000000007</v>
      </c>
      <c r="Q9732" t="s">
        <v>40</v>
      </c>
      <c r="R9732">
        <v>98457</v>
      </c>
      <c r="S9732" s="9">
        <v>33.92</v>
      </c>
      <c r="T9732" s="26">
        <v>4.6900000000000004</v>
      </c>
      <c r="U9732" s="8">
        <v>159.08000000000001</v>
      </c>
      <c r="V9732" t="s">
        <v>14935</v>
      </c>
      <c r="W9732" t="s">
        <v>2007</v>
      </c>
      <c r="X9732" t="s">
        <v>42</v>
      </c>
      <c r="Y9732" t="s">
        <v>1740</v>
      </c>
      <c r="AA9732" s="1">
        <f t="shared" si="889"/>
        <v>46134</v>
      </c>
      <c r="AB9732" s="2">
        <f t="shared" si="890"/>
        <v>4</v>
      </c>
      <c r="AC9732" s="2">
        <f t="shared" si="891"/>
        <v>2026</v>
      </c>
      <c r="AD9732" s="2" t="str">
        <f>IFERROR(VLOOKUP(A9732,'Aux Área'!$A$4:$B$123,2,0),"-")</f>
        <v>CONSERVA</v>
      </c>
    </row>
    <row r="9733" spans="1:30" x14ac:dyDescent="0.3">
      <c r="A9733" t="s">
        <v>52</v>
      </c>
      <c r="B9733" t="s">
        <v>1449</v>
      </c>
      <c r="C9733" t="s">
        <v>14936</v>
      </c>
      <c r="D9733" t="s">
        <v>3246</v>
      </c>
      <c r="E9733" t="s">
        <v>3247</v>
      </c>
      <c r="F9733" t="s">
        <v>53</v>
      </c>
      <c r="G9733" t="s">
        <v>35</v>
      </c>
      <c r="H9733" t="s">
        <v>36</v>
      </c>
      <c r="I9733" t="s">
        <v>37</v>
      </c>
      <c r="J9733" t="s">
        <v>409</v>
      </c>
      <c r="K9733" t="s">
        <v>410</v>
      </c>
      <c r="L9733" t="s">
        <v>141</v>
      </c>
      <c r="M9733" t="s">
        <v>38</v>
      </c>
      <c r="N9733" t="s">
        <v>39</v>
      </c>
      <c r="O9733">
        <v>400</v>
      </c>
      <c r="P9733" s="9">
        <v>10.56</v>
      </c>
      <c r="Q9733" t="s">
        <v>40</v>
      </c>
      <c r="R9733">
        <v>102820</v>
      </c>
      <c r="S9733" s="9">
        <v>37.869999999999997</v>
      </c>
      <c r="T9733" s="26">
        <v>4.6900000000000004</v>
      </c>
      <c r="U9733" s="8">
        <v>177.61</v>
      </c>
      <c r="V9733" t="s">
        <v>14937</v>
      </c>
      <c r="W9733" t="s">
        <v>2007</v>
      </c>
      <c r="X9733" t="s">
        <v>42</v>
      </c>
      <c r="Y9733" t="s">
        <v>1740</v>
      </c>
      <c r="AA9733" s="1">
        <f t="shared" si="889"/>
        <v>46134</v>
      </c>
      <c r="AB9733" s="2">
        <f t="shared" si="890"/>
        <v>4</v>
      </c>
      <c r="AC9733" s="2">
        <f t="shared" si="891"/>
        <v>2026</v>
      </c>
      <c r="AD9733" s="2" t="str">
        <f>IFERROR(VLOOKUP(A9733,'Aux Área'!$A$4:$B$123,2,0),"-")</f>
        <v>OPERAÇÃO</v>
      </c>
    </row>
    <row r="9734" spans="1:30" x14ac:dyDescent="0.3">
      <c r="A9734" t="s">
        <v>2306</v>
      </c>
      <c r="B9734" t="s">
        <v>4613</v>
      </c>
      <c r="C9734" t="s">
        <v>14938</v>
      </c>
      <c r="D9734" t="s">
        <v>3428</v>
      </c>
      <c r="E9734" t="s">
        <v>3429</v>
      </c>
      <c r="F9734" t="s">
        <v>2309</v>
      </c>
      <c r="G9734" t="s">
        <v>1135</v>
      </c>
      <c r="H9734" t="s">
        <v>2275</v>
      </c>
      <c r="I9734" t="s">
        <v>1497</v>
      </c>
      <c r="J9734" t="s">
        <v>1665</v>
      </c>
      <c r="K9734" t="s">
        <v>1666</v>
      </c>
      <c r="L9734" t="s">
        <v>301</v>
      </c>
      <c r="M9734" t="s">
        <v>38</v>
      </c>
      <c r="N9734" t="s">
        <v>39</v>
      </c>
      <c r="O9734">
        <v>337</v>
      </c>
      <c r="P9734" s="9">
        <v>7</v>
      </c>
      <c r="Q9734" t="s">
        <v>40</v>
      </c>
      <c r="R9734">
        <v>167461</v>
      </c>
      <c r="S9734" s="9">
        <v>48.14</v>
      </c>
      <c r="T9734" s="26">
        <v>4.6900000000000004</v>
      </c>
      <c r="U9734" s="8">
        <v>225.78</v>
      </c>
      <c r="V9734" t="s">
        <v>14939</v>
      </c>
      <c r="W9734" t="s">
        <v>2276</v>
      </c>
      <c r="X9734" t="s">
        <v>42</v>
      </c>
      <c r="Y9734" t="s">
        <v>2277</v>
      </c>
      <c r="AA9734" s="1">
        <f t="shared" si="889"/>
        <v>46134</v>
      </c>
      <c r="AB9734" s="2">
        <f t="shared" si="890"/>
        <v>4</v>
      </c>
      <c r="AC9734" s="2">
        <f t="shared" si="891"/>
        <v>2026</v>
      </c>
      <c r="AD9734" s="2" t="str">
        <f>IFERROR(VLOOKUP(A9734,'Aux Área'!$A$4:$B$123,2,0),"-")</f>
        <v>INSPEÇÃO</v>
      </c>
    </row>
    <row r="9735" spans="1:30" x14ac:dyDescent="0.3">
      <c r="A9735" t="s">
        <v>662</v>
      </c>
      <c r="B9735" t="s">
        <v>183</v>
      </c>
      <c r="C9735" t="s">
        <v>14940</v>
      </c>
      <c r="D9735" t="s">
        <v>1568</v>
      </c>
      <c r="E9735" t="s">
        <v>1569</v>
      </c>
      <c r="F9735" t="s">
        <v>653</v>
      </c>
      <c r="G9735" t="s">
        <v>1495</v>
      </c>
      <c r="H9735" t="s">
        <v>1571</v>
      </c>
      <c r="I9735" t="s">
        <v>1497</v>
      </c>
      <c r="J9735" t="s">
        <v>1100</v>
      </c>
      <c r="K9735" t="s">
        <v>1101</v>
      </c>
      <c r="L9735" t="s">
        <v>181</v>
      </c>
      <c r="M9735" t="s">
        <v>38</v>
      </c>
      <c r="N9735" t="s">
        <v>668</v>
      </c>
      <c r="O9735" s="23">
        <v>0</v>
      </c>
      <c r="P9735" s="9">
        <v>0</v>
      </c>
      <c r="Q9735" t="s">
        <v>40</v>
      </c>
      <c r="R9735">
        <v>0</v>
      </c>
      <c r="S9735" s="9">
        <v>40.51</v>
      </c>
      <c r="T9735" s="26">
        <v>7.0910000000000002</v>
      </c>
      <c r="U9735" s="8">
        <v>287.27</v>
      </c>
      <c r="V9735" t="s">
        <v>14941</v>
      </c>
      <c r="W9735" t="s">
        <v>652</v>
      </c>
      <c r="X9735" t="s">
        <v>42</v>
      </c>
      <c r="Y9735" t="s">
        <v>653</v>
      </c>
      <c r="AA9735" s="1">
        <f t="shared" si="889"/>
        <v>46134</v>
      </c>
      <c r="AB9735" s="2">
        <f t="shared" si="890"/>
        <v>4</v>
      </c>
      <c r="AC9735" s="2">
        <f t="shared" si="891"/>
        <v>2026</v>
      </c>
      <c r="AD9735" s="2" t="str">
        <f>IFERROR(VLOOKUP(A9735,'Aux Área'!$A$4:$B$123,2,0),"-")</f>
        <v>SÃO PEDRO</v>
      </c>
    </row>
    <row r="9736" spans="1:30" x14ac:dyDescent="0.3">
      <c r="A9736" t="s">
        <v>2181</v>
      </c>
      <c r="B9736" t="s">
        <v>4595</v>
      </c>
      <c r="C9736" t="s">
        <v>14942</v>
      </c>
      <c r="D9736" t="s">
        <v>3107</v>
      </c>
      <c r="E9736" t="s">
        <v>3108</v>
      </c>
      <c r="F9736" t="s">
        <v>2184</v>
      </c>
      <c r="G9736" t="s">
        <v>1135</v>
      </c>
      <c r="H9736" t="s">
        <v>2185</v>
      </c>
      <c r="I9736" t="s">
        <v>2186</v>
      </c>
      <c r="J9736" t="s">
        <v>237</v>
      </c>
      <c r="K9736" t="s">
        <v>238</v>
      </c>
      <c r="L9736" t="s">
        <v>110</v>
      </c>
      <c r="M9736" t="s">
        <v>38</v>
      </c>
      <c r="N9736" t="s">
        <v>668</v>
      </c>
      <c r="O9736">
        <v>1118</v>
      </c>
      <c r="P9736" s="9">
        <v>15.32</v>
      </c>
      <c r="Q9736" t="s">
        <v>40</v>
      </c>
      <c r="R9736">
        <v>181982</v>
      </c>
      <c r="S9736" s="9">
        <v>73</v>
      </c>
      <c r="T9736" s="26">
        <v>7.29</v>
      </c>
      <c r="U9736" s="8">
        <v>532.16999999999996</v>
      </c>
      <c r="V9736" t="s">
        <v>41</v>
      </c>
      <c r="W9736" t="s">
        <v>2007</v>
      </c>
      <c r="X9736" t="s">
        <v>42</v>
      </c>
      <c r="Y9736" t="s">
        <v>12261</v>
      </c>
      <c r="AA9736" s="1">
        <f t="shared" si="889"/>
        <v>46134</v>
      </c>
      <c r="AB9736" s="2">
        <f t="shared" si="890"/>
        <v>4</v>
      </c>
      <c r="AC9736" s="2">
        <f t="shared" si="891"/>
        <v>2026</v>
      </c>
      <c r="AD9736" s="2" t="str">
        <f>IFERROR(VLOOKUP(A9736,'Aux Área'!$A$4:$B$123,2,0),"-")</f>
        <v>INSPEÇÃO</v>
      </c>
    </row>
    <row r="9737" spans="1:30" x14ac:dyDescent="0.3">
      <c r="A9737" t="s">
        <v>12958</v>
      </c>
      <c r="B9737" t="s">
        <v>14624</v>
      </c>
      <c r="C9737" t="s">
        <v>14943</v>
      </c>
      <c r="D9737" t="s">
        <v>6708</v>
      </c>
      <c r="E9737" t="s">
        <v>6709</v>
      </c>
      <c r="F9737" t="s">
        <v>12960</v>
      </c>
      <c r="G9737" t="s">
        <v>1135</v>
      </c>
      <c r="H9737" t="s">
        <v>1301</v>
      </c>
      <c r="I9737" t="s">
        <v>839</v>
      </c>
      <c r="J9737" t="s">
        <v>169</v>
      </c>
      <c r="K9737" t="s">
        <v>170</v>
      </c>
      <c r="L9737" t="s">
        <v>124</v>
      </c>
      <c r="M9737" t="s">
        <v>38</v>
      </c>
      <c r="N9737" t="s">
        <v>39</v>
      </c>
      <c r="O9737">
        <v>304</v>
      </c>
      <c r="P9737" s="9">
        <v>8.49</v>
      </c>
      <c r="Q9737" t="s">
        <v>40</v>
      </c>
      <c r="R9737">
        <v>180774</v>
      </c>
      <c r="S9737" s="9">
        <v>35.79</v>
      </c>
      <c r="T9737" s="26">
        <v>4.6900000000000004</v>
      </c>
      <c r="U9737" s="8">
        <v>167.86</v>
      </c>
      <c r="V9737" t="s">
        <v>112</v>
      </c>
      <c r="W9737" t="s">
        <v>2276</v>
      </c>
      <c r="X9737" t="s">
        <v>42</v>
      </c>
      <c r="Y9737" t="s">
        <v>12261</v>
      </c>
      <c r="AA9737" s="1">
        <f t="shared" si="889"/>
        <v>46134</v>
      </c>
      <c r="AB9737" s="2">
        <f t="shared" si="890"/>
        <v>4</v>
      </c>
      <c r="AC9737" s="2">
        <f t="shared" si="891"/>
        <v>2026</v>
      </c>
      <c r="AD9737" s="2" t="str">
        <f>IFERROR(VLOOKUP(A9737,'Aux Área'!$A$4:$B$123,2,0),"-")</f>
        <v>INSPEÇÃO</v>
      </c>
    </row>
    <row r="9738" spans="1:30" x14ac:dyDescent="0.3">
      <c r="A9738" t="s">
        <v>1295</v>
      </c>
      <c r="B9738" t="s">
        <v>1753</v>
      </c>
      <c r="C9738" t="s">
        <v>14944</v>
      </c>
      <c r="D9738" t="s">
        <v>1297</v>
      </c>
      <c r="E9738" t="s">
        <v>2221</v>
      </c>
      <c r="F9738" t="s">
        <v>1299</v>
      </c>
      <c r="G9738" t="s">
        <v>1135</v>
      </c>
      <c r="H9738" t="s">
        <v>1301</v>
      </c>
      <c r="I9738" t="s">
        <v>839</v>
      </c>
      <c r="J9738" t="s">
        <v>172</v>
      </c>
      <c r="K9738" t="s">
        <v>173</v>
      </c>
      <c r="L9738" t="s">
        <v>124</v>
      </c>
      <c r="M9738" t="s">
        <v>38</v>
      </c>
      <c r="N9738" t="s">
        <v>39</v>
      </c>
      <c r="O9738" s="23">
        <v>0</v>
      </c>
      <c r="P9738" s="23">
        <v>0</v>
      </c>
      <c r="Q9738" t="s">
        <v>40</v>
      </c>
      <c r="R9738" t="s">
        <v>15244</v>
      </c>
      <c r="S9738" s="9">
        <v>37.090000000000003</v>
      </c>
      <c r="T9738" s="26">
        <v>4.79</v>
      </c>
      <c r="U9738" s="8">
        <v>177.66</v>
      </c>
      <c r="V9738" t="s">
        <v>2824</v>
      </c>
      <c r="W9738" t="s">
        <v>2007</v>
      </c>
      <c r="X9738" t="s">
        <v>42</v>
      </c>
      <c r="Y9738" t="s">
        <v>1740</v>
      </c>
      <c r="AA9738" s="1">
        <f t="shared" si="889"/>
        <v>46134</v>
      </c>
      <c r="AB9738" s="2">
        <f t="shared" si="890"/>
        <v>4</v>
      </c>
      <c r="AC9738" s="2">
        <f t="shared" si="891"/>
        <v>2026</v>
      </c>
      <c r="AD9738" s="2" t="str">
        <f>IFERROR(VLOOKUP(A9738,'Aux Área'!$A$4:$B$123,2,0),"-")</f>
        <v>LUCCA JR - OP</v>
      </c>
    </row>
    <row r="9739" spans="1:30" x14ac:dyDescent="0.3">
      <c r="A9739" t="s">
        <v>3092</v>
      </c>
      <c r="B9739" t="s">
        <v>4774</v>
      </c>
      <c r="C9739" t="s">
        <v>14945</v>
      </c>
      <c r="D9739" t="s">
        <v>3135</v>
      </c>
      <c r="E9739" t="s">
        <v>3136</v>
      </c>
      <c r="F9739" t="s">
        <v>3594</v>
      </c>
      <c r="G9739" t="s">
        <v>1135</v>
      </c>
      <c r="H9739" t="s">
        <v>2275</v>
      </c>
      <c r="I9739" t="s">
        <v>1497</v>
      </c>
      <c r="J9739" t="s">
        <v>188</v>
      </c>
      <c r="K9739" t="s">
        <v>189</v>
      </c>
      <c r="L9739" t="s">
        <v>190</v>
      </c>
      <c r="M9739" t="s">
        <v>38</v>
      </c>
      <c r="N9739" t="s">
        <v>39</v>
      </c>
      <c r="O9739">
        <v>402</v>
      </c>
      <c r="P9739" s="9">
        <v>10.3</v>
      </c>
      <c r="Q9739" t="s">
        <v>40</v>
      </c>
      <c r="R9739">
        <v>149307</v>
      </c>
      <c r="S9739" s="9">
        <v>39.04</v>
      </c>
      <c r="T9739" s="26">
        <v>4.8899999999999997</v>
      </c>
      <c r="U9739" s="8">
        <v>190.91</v>
      </c>
      <c r="V9739" t="s">
        <v>41</v>
      </c>
      <c r="W9739" t="s">
        <v>2276</v>
      </c>
      <c r="X9739" t="s">
        <v>42</v>
      </c>
      <c r="Y9739" t="s">
        <v>2277</v>
      </c>
      <c r="AA9739" s="1">
        <f t="shared" si="889"/>
        <v>46134</v>
      </c>
      <c r="AB9739" s="2">
        <f t="shared" si="890"/>
        <v>4</v>
      </c>
      <c r="AC9739" s="2">
        <f t="shared" si="891"/>
        <v>2026</v>
      </c>
      <c r="AD9739" s="2" t="str">
        <f>IFERROR(VLOOKUP(A9739,'Aux Área'!$A$4:$B$123,2,0),"-")</f>
        <v>INSPEÇÃO</v>
      </c>
    </row>
    <row r="9740" spans="1:30" x14ac:dyDescent="0.3">
      <c r="A9740" t="s">
        <v>662</v>
      </c>
      <c r="B9740" t="s">
        <v>183</v>
      </c>
      <c r="C9740" t="s">
        <v>14946</v>
      </c>
      <c r="D9740" t="s">
        <v>1568</v>
      </c>
      <c r="E9740" t="s">
        <v>1569</v>
      </c>
      <c r="F9740" t="s">
        <v>653</v>
      </c>
      <c r="G9740" t="s">
        <v>1495</v>
      </c>
      <c r="H9740" t="s">
        <v>1571</v>
      </c>
      <c r="I9740" t="s">
        <v>1497</v>
      </c>
      <c r="J9740" t="s">
        <v>1100</v>
      </c>
      <c r="K9740" t="s">
        <v>1101</v>
      </c>
      <c r="L9740" t="s">
        <v>181</v>
      </c>
      <c r="M9740" t="s">
        <v>38</v>
      </c>
      <c r="N9740" t="s">
        <v>668</v>
      </c>
      <c r="O9740" s="23">
        <v>0</v>
      </c>
      <c r="P9740" s="9">
        <v>0</v>
      </c>
      <c r="Q9740" t="s">
        <v>40</v>
      </c>
      <c r="R9740">
        <v>0</v>
      </c>
      <c r="S9740" s="9">
        <v>125.21</v>
      </c>
      <c r="T9740" s="26">
        <v>7.09</v>
      </c>
      <c r="U9740" s="8">
        <v>887.75</v>
      </c>
      <c r="V9740" t="s">
        <v>14947</v>
      </c>
      <c r="W9740" t="s">
        <v>652</v>
      </c>
      <c r="X9740" t="s">
        <v>42</v>
      </c>
      <c r="Y9740" t="s">
        <v>653</v>
      </c>
      <c r="AA9740" s="1">
        <f t="shared" si="889"/>
        <v>46134</v>
      </c>
      <c r="AB9740" s="2">
        <f t="shared" si="890"/>
        <v>4</v>
      </c>
      <c r="AC9740" s="2">
        <f t="shared" si="891"/>
        <v>2026</v>
      </c>
      <c r="AD9740" s="2" t="str">
        <f>IFERROR(VLOOKUP(A9740,'Aux Área'!$A$4:$B$123,2,0),"-")</f>
        <v>SÃO PEDRO</v>
      </c>
    </row>
    <row r="9741" spans="1:30" x14ac:dyDescent="0.3">
      <c r="A9741" t="s">
        <v>2650</v>
      </c>
      <c r="B9741" t="s">
        <v>10989</v>
      </c>
      <c r="C9741" t="s">
        <v>14948</v>
      </c>
      <c r="D9741" t="s">
        <v>2944</v>
      </c>
      <c r="E9741" t="s">
        <v>2945</v>
      </c>
      <c r="F9741" t="s">
        <v>3615</v>
      </c>
      <c r="G9741" t="s">
        <v>1300</v>
      </c>
      <c r="H9741" t="s">
        <v>2635</v>
      </c>
      <c r="I9741" t="s">
        <v>37</v>
      </c>
      <c r="J9741" t="s">
        <v>4135</v>
      </c>
      <c r="K9741" t="s">
        <v>4136</v>
      </c>
      <c r="L9741" t="s">
        <v>1508</v>
      </c>
      <c r="M9741" t="s">
        <v>38</v>
      </c>
      <c r="N9741" t="s">
        <v>39</v>
      </c>
      <c r="O9741">
        <v>411</v>
      </c>
      <c r="P9741" s="9">
        <v>9.09</v>
      </c>
      <c r="Q9741" t="s">
        <v>40</v>
      </c>
      <c r="R9741">
        <v>30396</v>
      </c>
      <c r="S9741" s="9">
        <v>45.2</v>
      </c>
      <c r="T9741" s="26">
        <v>5.19</v>
      </c>
      <c r="U9741" s="8">
        <v>234.61</v>
      </c>
      <c r="V9741" t="s">
        <v>41</v>
      </c>
      <c r="W9741" t="s">
        <v>2276</v>
      </c>
      <c r="X9741" t="s">
        <v>42</v>
      </c>
      <c r="Y9741" t="s">
        <v>1740</v>
      </c>
      <c r="AA9741" s="1">
        <f t="shared" si="889"/>
        <v>46134</v>
      </c>
      <c r="AB9741" s="2">
        <f t="shared" si="890"/>
        <v>4</v>
      </c>
      <c r="AC9741" s="2">
        <f t="shared" si="891"/>
        <v>2026</v>
      </c>
      <c r="AD9741" s="2" t="str">
        <f>IFERROR(VLOOKUP(A9741,'Aux Área'!$A$4:$B$123,2,0),"-")</f>
        <v>TI</v>
      </c>
    </row>
    <row r="9742" spans="1:30" x14ac:dyDescent="0.3">
      <c r="A9742" t="s">
        <v>2632</v>
      </c>
      <c r="B9742" t="s">
        <v>11859</v>
      </c>
      <c r="C9742" t="s">
        <v>14949</v>
      </c>
      <c r="D9742" t="s">
        <v>10329</v>
      </c>
      <c r="E9742" t="s">
        <v>9675</v>
      </c>
      <c r="F9742" t="s">
        <v>3712</v>
      </c>
      <c r="G9742" t="s">
        <v>1300</v>
      </c>
      <c r="H9742" t="s">
        <v>2635</v>
      </c>
      <c r="I9742" t="s">
        <v>37</v>
      </c>
      <c r="J9742" t="s">
        <v>5537</v>
      </c>
      <c r="K9742" t="s">
        <v>5538</v>
      </c>
      <c r="L9742" t="s">
        <v>217</v>
      </c>
      <c r="M9742" t="s">
        <v>38</v>
      </c>
      <c r="N9742" t="s">
        <v>39</v>
      </c>
      <c r="O9742">
        <v>234</v>
      </c>
      <c r="P9742" s="9">
        <v>9.42</v>
      </c>
      <c r="Q9742" t="s">
        <v>40</v>
      </c>
      <c r="R9742">
        <v>25856</v>
      </c>
      <c r="S9742" s="9">
        <v>24.83</v>
      </c>
      <c r="T9742" s="26">
        <v>4.6520000000000001</v>
      </c>
      <c r="U9742" s="8">
        <v>115.5</v>
      </c>
      <c r="V9742" t="s">
        <v>41</v>
      </c>
      <c r="W9742" t="s">
        <v>2007</v>
      </c>
      <c r="X9742" t="s">
        <v>42</v>
      </c>
      <c r="Y9742" t="s">
        <v>1740</v>
      </c>
      <c r="AA9742" s="1">
        <f t="shared" si="889"/>
        <v>46134</v>
      </c>
      <c r="AB9742" s="2">
        <f t="shared" si="890"/>
        <v>4</v>
      </c>
      <c r="AC9742" s="2">
        <f t="shared" si="891"/>
        <v>2026</v>
      </c>
      <c r="AD9742" s="2" t="str">
        <f>IFERROR(VLOOKUP(A9742,'Aux Área'!$A$4:$B$123,2,0),"-")</f>
        <v>TI</v>
      </c>
    </row>
    <row r="9743" spans="1:30" x14ac:dyDescent="0.3">
      <c r="A9743" t="s">
        <v>2655</v>
      </c>
      <c r="B9743" t="s">
        <v>10768</v>
      </c>
      <c r="C9743" t="s">
        <v>14950</v>
      </c>
      <c r="D9743" t="s">
        <v>1619</v>
      </c>
      <c r="E9743" t="s">
        <v>1620</v>
      </c>
      <c r="F9743" t="s">
        <v>3605</v>
      </c>
      <c r="G9743" t="s">
        <v>1635</v>
      </c>
      <c r="H9743" t="s">
        <v>2635</v>
      </c>
      <c r="I9743" t="s">
        <v>37</v>
      </c>
      <c r="J9743" t="s">
        <v>188</v>
      </c>
      <c r="K9743" t="s">
        <v>189</v>
      </c>
      <c r="L9743" t="s">
        <v>190</v>
      </c>
      <c r="M9743" t="s">
        <v>38</v>
      </c>
      <c r="N9743" t="s">
        <v>39</v>
      </c>
      <c r="O9743">
        <v>301</v>
      </c>
      <c r="P9743" s="9">
        <v>7.85</v>
      </c>
      <c r="Q9743" t="s">
        <v>40</v>
      </c>
      <c r="R9743">
        <v>31367</v>
      </c>
      <c r="S9743" s="9">
        <v>38.340000000000003</v>
      </c>
      <c r="T9743" s="26">
        <v>4.8899999999999997</v>
      </c>
      <c r="U9743" s="8">
        <v>187.48</v>
      </c>
      <c r="V9743" t="s">
        <v>112</v>
      </c>
      <c r="W9743" t="s">
        <v>2007</v>
      </c>
      <c r="X9743" t="s">
        <v>42</v>
      </c>
      <c r="Y9743" t="s">
        <v>6209</v>
      </c>
      <c r="AA9743" s="1">
        <f t="shared" si="889"/>
        <v>46134</v>
      </c>
      <c r="AB9743" s="2">
        <f t="shared" si="890"/>
        <v>4</v>
      </c>
      <c r="AC9743" s="2">
        <f t="shared" si="891"/>
        <v>2026</v>
      </c>
      <c r="AD9743" s="2" t="str">
        <f>IFERROR(VLOOKUP(A9743,'Aux Área'!$A$4:$B$123,2,0),"-")</f>
        <v>TI</v>
      </c>
    </row>
    <row r="9744" spans="1:30" x14ac:dyDescent="0.3">
      <c r="A9744" t="s">
        <v>68</v>
      </c>
      <c r="B9744" t="s">
        <v>296</v>
      </c>
      <c r="C9744" t="s">
        <v>14951</v>
      </c>
      <c r="D9744" t="s">
        <v>1562</v>
      </c>
      <c r="E9744" t="s">
        <v>1563</v>
      </c>
      <c r="F9744" t="s">
        <v>69</v>
      </c>
      <c r="G9744" t="s">
        <v>35</v>
      </c>
      <c r="H9744" t="s">
        <v>36</v>
      </c>
      <c r="I9744" t="s">
        <v>37</v>
      </c>
      <c r="J9744" t="s">
        <v>165</v>
      </c>
      <c r="K9744" t="s">
        <v>166</v>
      </c>
      <c r="L9744" t="s">
        <v>167</v>
      </c>
      <c r="M9744" t="s">
        <v>38</v>
      </c>
      <c r="N9744" t="s">
        <v>39</v>
      </c>
      <c r="O9744">
        <v>302</v>
      </c>
      <c r="P9744" s="9">
        <v>9.42</v>
      </c>
      <c r="Q9744" t="s">
        <v>40</v>
      </c>
      <c r="R9744">
        <v>59876</v>
      </c>
      <c r="S9744" s="9">
        <v>32.06</v>
      </c>
      <c r="T9744" s="26">
        <v>4.9909999999999997</v>
      </c>
      <c r="U9744" s="8">
        <v>160.01</v>
      </c>
      <c r="V9744" t="s">
        <v>112</v>
      </c>
      <c r="W9744" t="s">
        <v>2007</v>
      </c>
      <c r="X9744" t="s">
        <v>42</v>
      </c>
      <c r="Y9744" t="s">
        <v>1740</v>
      </c>
      <c r="AA9744" s="1">
        <f t="shared" si="889"/>
        <v>46134</v>
      </c>
      <c r="AB9744" s="2">
        <f t="shared" si="890"/>
        <v>4</v>
      </c>
      <c r="AC9744" s="2">
        <f t="shared" si="891"/>
        <v>2026</v>
      </c>
      <c r="AD9744" s="2" t="str">
        <f>IFERROR(VLOOKUP(A9744,'Aux Área'!$A$4:$B$123,2,0),"-")</f>
        <v>OPERAÇÃO</v>
      </c>
    </row>
    <row r="9745" spans="1:30" x14ac:dyDescent="0.3">
      <c r="A9745" t="s">
        <v>2643</v>
      </c>
      <c r="B9745" t="s">
        <v>2307</v>
      </c>
      <c r="C9745" t="s">
        <v>14952</v>
      </c>
      <c r="D9745" t="s">
        <v>4988</v>
      </c>
      <c r="E9745" t="s">
        <v>4989</v>
      </c>
      <c r="F9745" t="s">
        <v>2646</v>
      </c>
      <c r="G9745" t="s">
        <v>1300</v>
      </c>
      <c r="H9745" t="s">
        <v>1301</v>
      </c>
      <c r="I9745" t="s">
        <v>37</v>
      </c>
      <c r="J9745" t="s">
        <v>370</v>
      </c>
      <c r="K9745" t="s">
        <v>371</v>
      </c>
      <c r="L9745" t="s">
        <v>124</v>
      </c>
      <c r="M9745" t="s">
        <v>38</v>
      </c>
      <c r="N9745" t="s">
        <v>39</v>
      </c>
      <c r="O9745">
        <v>419</v>
      </c>
      <c r="P9745" s="9">
        <v>9.74</v>
      </c>
      <c r="Q9745" t="s">
        <v>40</v>
      </c>
      <c r="R9745">
        <v>162748</v>
      </c>
      <c r="S9745" s="9">
        <v>43</v>
      </c>
      <c r="T9745" s="26">
        <v>4.8899999999999997</v>
      </c>
      <c r="U9745" s="8">
        <v>210.27</v>
      </c>
      <c r="V9745" t="s">
        <v>14953</v>
      </c>
      <c r="W9745" t="s">
        <v>2276</v>
      </c>
      <c r="X9745" t="s">
        <v>42</v>
      </c>
      <c r="Y9745" t="s">
        <v>2277</v>
      </c>
      <c r="AA9745" s="1">
        <f t="shared" si="889"/>
        <v>46134</v>
      </c>
      <c r="AB9745" s="2">
        <f t="shared" si="890"/>
        <v>4</v>
      </c>
      <c r="AC9745" s="2">
        <f t="shared" si="891"/>
        <v>2026</v>
      </c>
      <c r="AD9745" s="2" t="str">
        <f>IFERROR(VLOOKUP(A9745,'Aux Área'!$A$4:$B$123,2,0),"-")</f>
        <v>INSPEÇÃO</v>
      </c>
    </row>
    <row r="9746" spans="1:30" x14ac:dyDescent="0.3">
      <c r="A9746" t="s">
        <v>2488</v>
      </c>
      <c r="B9746" t="s">
        <v>2489</v>
      </c>
      <c r="C9746" t="s">
        <v>14954</v>
      </c>
      <c r="D9746" t="s">
        <v>3785</v>
      </c>
      <c r="E9746" t="s">
        <v>3786</v>
      </c>
      <c r="F9746" t="s">
        <v>2491</v>
      </c>
      <c r="G9746" t="s">
        <v>659</v>
      </c>
      <c r="H9746" t="s">
        <v>2215</v>
      </c>
      <c r="I9746" t="s">
        <v>667</v>
      </c>
      <c r="J9746" t="s">
        <v>165</v>
      </c>
      <c r="K9746" t="s">
        <v>166</v>
      </c>
      <c r="L9746" t="s">
        <v>167</v>
      </c>
      <c r="M9746" t="s">
        <v>38</v>
      </c>
      <c r="N9746" t="s">
        <v>668</v>
      </c>
      <c r="O9746">
        <v>102</v>
      </c>
      <c r="P9746" s="9">
        <v>4.62</v>
      </c>
      <c r="Q9746" t="s">
        <v>40</v>
      </c>
      <c r="R9746">
        <v>8491</v>
      </c>
      <c r="S9746" s="9">
        <v>22.08</v>
      </c>
      <c r="T9746" s="26">
        <v>7.992</v>
      </c>
      <c r="U9746" s="8">
        <v>176.46</v>
      </c>
      <c r="V9746" t="s">
        <v>112</v>
      </c>
      <c r="W9746" t="s">
        <v>2007</v>
      </c>
      <c r="X9746" t="s">
        <v>42</v>
      </c>
      <c r="Y9746" t="s">
        <v>1740</v>
      </c>
      <c r="AA9746" s="1">
        <f t="shared" si="889"/>
        <v>46134</v>
      </c>
      <c r="AB9746" s="2">
        <f t="shared" si="890"/>
        <v>4</v>
      </c>
      <c r="AC9746" s="2">
        <f t="shared" si="891"/>
        <v>2026</v>
      </c>
      <c r="AD9746" s="2" t="str">
        <f>IFERROR(VLOOKUP(A9746,'Aux Área'!$A$4:$B$123,2,0),"-")</f>
        <v>APH</v>
      </c>
    </row>
    <row r="9747" spans="1:30" x14ac:dyDescent="0.3">
      <c r="A9747" t="s">
        <v>2282</v>
      </c>
      <c r="B9747" t="s">
        <v>4679</v>
      </c>
      <c r="C9747" t="s">
        <v>14955</v>
      </c>
      <c r="D9747" t="s">
        <v>12092</v>
      </c>
      <c r="E9747" t="s">
        <v>12093</v>
      </c>
      <c r="F9747" t="s">
        <v>2285</v>
      </c>
      <c r="G9747" t="s">
        <v>1135</v>
      </c>
      <c r="H9747" t="s">
        <v>2275</v>
      </c>
      <c r="I9747" t="s">
        <v>1497</v>
      </c>
      <c r="J9747" t="s">
        <v>165</v>
      </c>
      <c r="K9747" t="s">
        <v>166</v>
      </c>
      <c r="L9747" t="s">
        <v>167</v>
      </c>
      <c r="M9747" t="s">
        <v>38</v>
      </c>
      <c r="N9747" t="s">
        <v>39</v>
      </c>
      <c r="O9747">
        <v>194</v>
      </c>
      <c r="P9747" s="9">
        <v>9.11</v>
      </c>
      <c r="Q9747" t="s">
        <v>40</v>
      </c>
      <c r="R9747">
        <v>146140</v>
      </c>
      <c r="S9747" s="9">
        <v>21.29</v>
      </c>
      <c r="T9747" s="26">
        <v>4.9909999999999997</v>
      </c>
      <c r="U9747" s="8">
        <v>106.25</v>
      </c>
      <c r="V9747" t="s">
        <v>112</v>
      </c>
      <c r="W9747" t="s">
        <v>2276</v>
      </c>
      <c r="X9747" t="s">
        <v>42</v>
      </c>
      <c r="Y9747" t="s">
        <v>2277</v>
      </c>
      <c r="AA9747" s="1">
        <f t="shared" si="889"/>
        <v>46134</v>
      </c>
      <c r="AB9747" s="2">
        <f t="shared" si="890"/>
        <v>4</v>
      </c>
      <c r="AC9747" s="2">
        <f t="shared" si="891"/>
        <v>2026</v>
      </c>
      <c r="AD9747" s="2" t="str">
        <f>IFERROR(VLOOKUP(A9747,'Aux Área'!$A$4:$B$123,2,0),"-")</f>
        <v>INSPEÇÃO</v>
      </c>
    </row>
    <row r="9748" spans="1:30" x14ac:dyDescent="0.3">
      <c r="A9748" t="s">
        <v>44</v>
      </c>
      <c r="B9748" t="s">
        <v>478</v>
      </c>
      <c r="C9748" t="s">
        <v>14956</v>
      </c>
      <c r="D9748" t="s">
        <v>2160</v>
      </c>
      <c r="E9748" t="s">
        <v>2161</v>
      </c>
      <c r="F9748" t="s">
        <v>45</v>
      </c>
      <c r="G9748" t="s">
        <v>35</v>
      </c>
      <c r="H9748" t="s">
        <v>36</v>
      </c>
      <c r="I9748" t="s">
        <v>37</v>
      </c>
      <c r="J9748" t="s">
        <v>409</v>
      </c>
      <c r="K9748" t="s">
        <v>410</v>
      </c>
      <c r="L9748" t="s">
        <v>141</v>
      </c>
      <c r="M9748" t="s">
        <v>38</v>
      </c>
      <c r="N9748" t="s">
        <v>39</v>
      </c>
      <c r="O9748">
        <v>357</v>
      </c>
      <c r="P9748" s="9">
        <v>10.93</v>
      </c>
      <c r="Q9748" t="s">
        <v>40</v>
      </c>
      <c r="R9748">
        <v>30557</v>
      </c>
      <c r="S9748" s="9">
        <v>32.67</v>
      </c>
      <c r="T9748" s="26">
        <v>4.6900000000000004</v>
      </c>
      <c r="U9748" s="8">
        <v>153.22</v>
      </c>
      <c r="V9748" t="s">
        <v>14957</v>
      </c>
      <c r="W9748" t="s">
        <v>2007</v>
      </c>
      <c r="X9748" t="s">
        <v>42</v>
      </c>
      <c r="Y9748" t="s">
        <v>1740</v>
      </c>
      <c r="AA9748" s="1">
        <f t="shared" si="889"/>
        <v>46134</v>
      </c>
      <c r="AB9748" s="2">
        <f t="shared" si="890"/>
        <v>4</v>
      </c>
      <c r="AC9748" s="2">
        <f t="shared" si="891"/>
        <v>2026</v>
      </c>
      <c r="AD9748" s="2" t="str">
        <f>IFERROR(VLOOKUP(A9748,'Aux Área'!$A$4:$B$123,2,0),"-")</f>
        <v>OPERAÇÃO</v>
      </c>
    </row>
    <row r="9749" spans="1:30" x14ac:dyDescent="0.3">
      <c r="A9749" t="s">
        <v>5543</v>
      </c>
      <c r="B9749" t="s">
        <v>11845</v>
      </c>
      <c r="C9749" t="s">
        <v>14958</v>
      </c>
      <c r="D9749" t="s">
        <v>13857</v>
      </c>
      <c r="E9749" t="s">
        <v>13858</v>
      </c>
      <c r="F9749" t="s">
        <v>6207</v>
      </c>
      <c r="G9749" t="s">
        <v>1135</v>
      </c>
      <c r="H9749" t="s">
        <v>5545</v>
      </c>
      <c r="I9749" t="s">
        <v>839</v>
      </c>
      <c r="J9749" t="s">
        <v>89</v>
      </c>
      <c r="K9749" t="s">
        <v>90</v>
      </c>
      <c r="L9749" t="s">
        <v>91</v>
      </c>
      <c r="M9749" t="s">
        <v>38</v>
      </c>
      <c r="N9749" t="s">
        <v>39</v>
      </c>
      <c r="O9749">
        <v>432</v>
      </c>
      <c r="P9749" s="9">
        <v>8.66</v>
      </c>
      <c r="Q9749" t="s">
        <v>40</v>
      </c>
      <c r="R9749">
        <v>62578</v>
      </c>
      <c r="S9749" s="9">
        <v>49.87</v>
      </c>
      <c r="T9749" s="26">
        <v>4.6900000000000004</v>
      </c>
      <c r="U9749" s="8">
        <v>233.89</v>
      </c>
      <c r="V9749" t="s">
        <v>14959</v>
      </c>
      <c r="W9749" t="s">
        <v>2276</v>
      </c>
      <c r="X9749" t="s">
        <v>42</v>
      </c>
      <c r="Y9749" t="s">
        <v>2277</v>
      </c>
      <c r="AA9749" s="1">
        <f t="shared" si="889"/>
        <v>46134</v>
      </c>
      <c r="AB9749" s="2">
        <f t="shared" si="890"/>
        <v>4</v>
      </c>
      <c r="AC9749" s="2">
        <f t="shared" si="891"/>
        <v>2026</v>
      </c>
      <c r="AD9749" s="2" t="str">
        <f>IFERROR(VLOOKUP(A9749,'Aux Área'!$A$4:$B$123,2,0),"-")</f>
        <v>INSPEÇÃO</v>
      </c>
    </row>
    <row r="9750" spans="1:30" x14ac:dyDescent="0.3">
      <c r="A9750" t="s">
        <v>1999</v>
      </c>
      <c r="B9750" t="s">
        <v>3016</v>
      </c>
      <c r="C9750" t="s">
        <v>14960</v>
      </c>
      <c r="D9750" t="s">
        <v>4281</v>
      </c>
      <c r="E9750" t="s">
        <v>4282</v>
      </c>
      <c r="F9750" t="s">
        <v>2002</v>
      </c>
      <c r="G9750" t="s">
        <v>659</v>
      </c>
      <c r="H9750" t="s">
        <v>2003</v>
      </c>
      <c r="I9750" t="s">
        <v>667</v>
      </c>
      <c r="J9750" t="s">
        <v>89</v>
      </c>
      <c r="K9750" t="s">
        <v>90</v>
      </c>
      <c r="L9750" t="s">
        <v>91</v>
      </c>
      <c r="M9750" t="s">
        <v>38</v>
      </c>
      <c r="N9750" t="s">
        <v>668</v>
      </c>
      <c r="O9750">
        <v>349</v>
      </c>
      <c r="P9750" s="9">
        <v>4.5999999999999996</v>
      </c>
      <c r="Q9750" t="s">
        <v>40</v>
      </c>
      <c r="R9750">
        <v>30913</v>
      </c>
      <c r="S9750" s="9">
        <v>75.83</v>
      </c>
      <c r="T9750" s="26">
        <v>6.99</v>
      </c>
      <c r="U9750" s="8">
        <v>530.04999999999995</v>
      </c>
      <c r="V9750" t="s">
        <v>14961</v>
      </c>
      <c r="W9750" t="s">
        <v>1985</v>
      </c>
      <c r="X9750" t="s">
        <v>42</v>
      </c>
      <c r="Y9750" t="s">
        <v>1986</v>
      </c>
      <c r="AA9750" s="1">
        <f t="shared" si="889"/>
        <v>46134</v>
      </c>
      <c r="AB9750" s="2">
        <f t="shared" si="890"/>
        <v>4</v>
      </c>
      <c r="AC9750" s="2">
        <f t="shared" si="891"/>
        <v>2026</v>
      </c>
      <c r="AD9750" s="2" t="str">
        <f>IFERROR(VLOOKUP(A9750,'Aux Área'!$A$4:$B$123,2,0),"-")</f>
        <v>PESADOS</v>
      </c>
    </row>
    <row r="9751" spans="1:30" x14ac:dyDescent="0.3">
      <c r="A9751" t="s">
        <v>2189</v>
      </c>
      <c r="B9751" t="s">
        <v>10781</v>
      </c>
      <c r="C9751" t="s">
        <v>14962</v>
      </c>
      <c r="D9751" t="s">
        <v>5015</v>
      </c>
      <c r="E9751" t="s">
        <v>5016</v>
      </c>
      <c r="F9751" t="s">
        <v>2192</v>
      </c>
      <c r="G9751" t="s">
        <v>1135</v>
      </c>
      <c r="H9751" t="s">
        <v>2185</v>
      </c>
      <c r="I9751" t="s">
        <v>2186</v>
      </c>
      <c r="J9751" t="s">
        <v>172</v>
      </c>
      <c r="K9751" t="s">
        <v>173</v>
      </c>
      <c r="L9751" t="s">
        <v>124</v>
      </c>
      <c r="M9751" t="s">
        <v>38</v>
      </c>
      <c r="N9751" t="s">
        <v>668</v>
      </c>
      <c r="O9751">
        <v>549</v>
      </c>
      <c r="P9751" s="9">
        <v>13.57</v>
      </c>
      <c r="Q9751" t="s">
        <v>40</v>
      </c>
      <c r="R9751">
        <v>81594</v>
      </c>
      <c r="S9751" s="9">
        <v>40.47</v>
      </c>
      <c r="T9751" s="26">
        <v>6.94</v>
      </c>
      <c r="U9751" s="8">
        <v>280.86</v>
      </c>
      <c r="V9751" t="s">
        <v>8029</v>
      </c>
      <c r="W9751" t="s">
        <v>2007</v>
      </c>
      <c r="X9751" t="s">
        <v>42</v>
      </c>
      <c r="Y9751" t="s">
        <v>12261</v>
      </c>
      <c r="AA9751" s="1">
        <f t="shared" si="889"/>
        <v>46134</v>
      </c>
      <c r="AB9751" s="2">
        <f t="shared" si="890"/>
        <v>4</v>
      </c>
      <c r="AC9751" s="2">
        <f t="shared" si="891"/>
        <v>2026</v>
      </c>
      <c r="AD9751" s="2" t="str">
        <f>IFERROR(VLOOKUP(A9751,'Aux Área'!$A$4:$B$123,2,0),"-")</f>
        <v>INSPEÇÃO</v>
      </c>
    </row>
    <row r="9752" spans="1:30" x14ac:dyDescent="0.3">
      <c r="A9752" t="s">
        <v>12958</v>
      </c>
      <c r="B9752" t="s">
        <v>14624</v>
      </c>
      <c r="C9752" t="s">
        <v>14963</v>
      </c>
      <c r="D9752" t="s">
        <v>3208</v>
      </c>
      <c r="E9752" t="s">
        <v>3209</v>
      </c>
      <c r="F9752" t="s">
        <v>12960</v>
      </c>
      <c r="G9752" t="s">
        <v>1135</v>
      </c>
      <c r="H9752" t="s">
        <v>1301</v>
      </c>
      <c r="I9752" t="s">
        <v>839</v>
      </c>
      <c r="J9752" t="s">
        <v>169</v>
      </c>
      <c r="K9752" t="s">
        <v>170</v>
      </c>
      <c r="L9752" t="s">
        <v>124</v>
      </c>
      <c r="M9752" t="s">
        <v>38</v>
      </c>
      <c r="N9752" t="s">
        <v>39</v>
      </c>
      <c r="O9752">
        <v>218</v>
      </c>
      <c r="P9752" s="9">
        <v>9.19</v>
      </c>
      <c r="Q9752" t="s">
        <v>40</v>
      </c>
      <c r="R9752">
        <v>180992</v>
      </c>
      <c r="S9752" s="9">
        <v>23.72</v>
      </c>
      <c r="T9752" s="26">
        <v>4.6920000000000002</v>
      </c>
      <c r="U9752" s="8">
        <v>111.29</v>
      </c>
      <c r="V9752" t="s">
        <v>41</v>
      </c>
      <c r="W9752" t="s">
        <v>2276</v>
      </c>
      <c r="X9752" t="s">
        <v>42</v>
      </c>
      <c r="Y9752" t="s">
        <v>12261</v>
      </c>
      <c r="AA9752" s="1">
        <f t="shared" si="889"/>
        <v>46134</v>
      </c>
      <c r="AB9752" s="2">
        <f t="shared" si="890"/>
        <v>4</v>
      </c>
      <c r="AC9752" s="2">
        <f t="shared" si="891"/>
        <v>2026</v>
      </c>
      <c r="AD9752" s="2" t="str">
        <f>IFERROR(VLOOKUP(A9752,'Aux Área'!$A$4:$B$123,2,0),"-")</f>
        <v>INSPEÇÃO</v>
      </c>
    </row>
    <row r="9753" spans="1:30" x14ac:dyDescent="0.3">
      <c r="A9753" t="s">
        <v>3092</v>
      </c>
      <c r="B9753" t="s">
        <v>4774</v>
      </c>
      <c r="C9753" t="s">
        <v>14964</v>
      </c>
      <c r="D9753" t="s">
        <v>9771</v>
      </c>
      <c r="E9753" t="s">
        <v>9666</v>
      </c>
      <c r="F9753" t="s">
        <v>3594</v>
      </c>
      <c r="G9753" t="s">
        <v>1135</v>
      </c>
      <c r="H9753" t="s">
        <v>2275</v>
      </c>
      <c r="I9753" t="s">
        <v>1497</v>
      </c>
      <c r="J9753" t="s">
        <v>231</v>
      </c>
      <c r="K9753" t="s">
        <v>232</v>
      </c>
      <c r="L9753" t="s">
        <v>217</v>
      </c>
      <c r="M9753" t="s">
        <v>38</v>
      </c>
      <c r="N9753" t="s">
        <v>39</v>
      </c>
      <c r="O9753">
        <v>252</v>
      </c>
      <c r="P9753" s="9">
        <v>10.26</v>
      </c>
      <c r="Q9753" t="s">
        <v>40</v>
      </c>
      <c r="R9753">
        <v>149559</v>
      </c>
      <c r="S9753" s="9">
        <v>24.55</v>
      </c>
      <c r="T9753" s="26">
        <v>4.6509999999999998</v>
      </c>
      <c r="U9753" s="8">
        <v>114.17</v>
      </c>
      <c r="V9753" t="s">
        <v>14965</v>
      </c>
      <c r="W9753" t="s">
        <v>2276</v>
      </c>
      <c r="X9753" t="s">
        <v>42</v>
      </c>
      <c r="Y9753" t="s">
        <v>2277</v>
      </c>
      <c r="AA9753" s="1">
        <f t="shared" si="889"/>
        <v>46134</v>
      </c>
      <c r="AB9753" s="2">
        <f t="shared" si="890"/>
        <v>4</v>
      </c>
      <c r="AC9753" s="2">
        <f t="shared" si="891"/>
        <v>2026</v>
      </c>
      <c r="AD9753" s="2" t="str">
        <f>IFERROR(VLOOKUP(A9753,'Aux Área'!$A$4:$B$123,2,0),"-")</f>
        <v>INSPEÇÃO</v>
      </c>
    </row>
    <row r="9754" spans="1:30" x14ac:dyDescent="0.3">
      <c r="A9754" t="s">
        <v>2306</v>
      </c>
      <c r="B9754" t="s">
        <v>4613</v>
      </c>
      <c r="C9754" t="s">
        <v>14966</v>
      </c>
      <c r="D9754" t="s">
        <v>3212</v>
      </c>
      <c r="E9754" t="s">
        <v>3213</v>
      </c>
      <c r="F9754" t="s">
        <v>2309</v>
      </c>
      <c r="G9754" t="s">
        <v>1135</v>
      </c>
      <c r="H9754" t="s">
        <v>2275</v>
      </c>
      <c r="I9754" t="s">
        <v>1497</v>
      </c>
      <c r="J9754" t="s">
        <v>1665</v>
      </c>
      <c r="K9754" t="s">
        <v>1666</v>
      </c>
      <c r="L9754" t="s">
        <v>301</v>
      </c>
      <c r="M9754" t="s">
        <v>38</v>
      </c>
      <c r="N9754" t="s">
        <v>39</v>
      </c>
      <c r="O9754">
        <v>375</v>
      </c>
      <c r="P9754" s="9">
        <v>8.3699999999999992</v>
      </c>
      <c r="Q9754" t="s">
        <v>40</v>
      </c>
      <c r="R9754">
        <v>167836</v>
      </c>
      <c r="S9754">
        <v>44.8</v>
      </c>
      <c r="T9754">
        <v>4.6900000000000004</v>
      </c>
      <c r="U9754" s="8">
        <v>210.11</v>
      </c>
      <c r="V9754" t="s">
        <v>14967</v>
      </c>
      <c r="W9754" t="s">
        <v>2276</v>
      </c>
      <c r="X9754" t="s">
        <v>42</v>
      </c>
      <c r="Y9754" t="s">
        <v>2277</v>
      </c>
      <c r="AA9754" s="1">
        <f t="shared" si="889"/>
        <v>46135</v>
      </c>
      <c r="AB9754" s="2">
        <f t="shared" si="890"/>
        <v>4</v>
      </c>
      <c r="AC9754" s="2">
        <f t="shared" si="891"/>
        <v>2026</v>
      </c>
      <c r="AD9754" s="2" t="str">
        <f>IFERROR(VLOOKUP(A9754,'Aux Área'!$A$4:$B$123,2,0),"-")</f>
        <v>INSPEÇÃO</v>
      </c>
    </row>
    <row r="9755" spans="1:30" x14ac:dyDescent="0.3">
      <c r="A9755" t="s">
        <v>2638</v>
      </c>
      <c r="B9755" t="s">
        <v>4593</v>
      </c>
      <c r="C9755" t="s">
        <v>14968</v>
      </c>
      <c r="D9755" t="s">
        <v>4358</v>
      </c>
      <c r="E9755" t="s">
        <v>4359</v>
      </c>
      <c r="F9755" t="s">
        <v>2641</v>
      </c>
      <c r="G9755" t="s">
        <v>1135</v>
      </c>
      <c r="H9755" t="s">
        <v>2275</v>
      </c>
      <c r="I9755" t="s">
        <v>1497</v>
      </c>
      <c r="J9755" t="s">
        <v>275</v>
      </c>
      <c r="K9755" t="s">
        <v>276</v>
      </c>
      <c r="L9755" t="s">
        <v>124</v>
      </c>
      <c r="M9755" t="s">
        <v>38</v>
      </c>
      <c r="N9755" t="s">
        <v>39</v>
      </c>
      <c r="O9755">
        <v>494</v>
      </c>
      <c r="P9755" s="9">
        <v>10.17</v>
      </c>
      <c r="Q9755" t="s">
        <v>40</v>
      </c>
      <c r="R9755">
        <v>155699</v>
      </c>
      <c r="S9755">
        <v>48.57</v>
      </c>
      <c r="T9755">
        <v>4.79</v>
      </c>
      <c r="U9755" s="8">
        <v>232.65</v>
      </c>
      <c r="V9755" t="s">
        <v>14969</v>
      </c>
      <c r="W9755" t="s">
        <v>2276</v>
      </c>
      <c r="X9755" t="s">
        <v>42</v>
      </c>
      <c r="Y9755" t="s">
        <v>2277</v>
      </c>
      <c r="AA9755" s="1">
        <f t="shared" si="889"/>
        <v>46135</v>
      </c>
      <c r="AB9755" s="2">
        <f t="shared" si="890"/>
        <v>4</v>
      </c>
      <c r="AC9755" s="2">
        <f t="shared" si="891"/>
        <v>2026</v>
      </c>
      <c r="AD9755" s="2" t="str">
        <f>IFERROR(VLOOKUP(A9755,'Aux Área'!$A$4:$B$123,2,0),"-")</f>
        <v>INSPEÇÃO</v>
      </c>
    </row>
    <row r="9756" spans="1:30" x14ac:dyDescent="0.3">
      <c r="A9756" t="s">
        <v>5543</v>
      </c>
      <c r="B9756" t="s">
        <v>11845</v>
      </c>
      <c r="C9756" t="s">
        <v>14970</v>
      </c>
      <c r="D9756" t="s">
        <v>13857</v>
      </c>
      <c r="E9756" t="s">
        <v>13858</v>
      </c>
      <c r="F9756" t="s">
        <v>6207</v>
      </c>
      <c r="G9756" t="s">
        <v>1135</v>
      </c>
      <c r="H9756" t="s">
        <v>5545</v>
      </c>
      <c r="I9756" t="s">
        <v>839</v>
      </c>
      <c r="J9756" t="s">
        <v>89</v>
      </c>
      <c r="K9756" t="s">
        <v>90</v>
      </c>
      <c r="L9756" t="s">
        <v>91</v>
      </c>
      <c r="M9756" t="s">
        <v>38</v>
      </c>
      <c r="N9756" t="s">
        <v>39</v>
      </c>
      <c r="O9756">
        <v>409</v>
      </c>
      <c r="P9756" s="9">
        <v>11.22</v>
      </c>
      <c r="Q9756" t="s">
        <v>40</v>
      </c>
      <c r="R9756">
        <v>62987</v>
      </c>
      <c r="S9756">
        <v>36.46</v>
      </c>
      <c r="T9756">
        <v>4.8899999999999997</v>
      </c>
      <c r="U9756" s="8">
        <v>178.29</v>
      </c>
      <c r="V9756" t="s">
        <v>14971</v>
      </c>
      <c r="W9756" t="s">
        <v>2276</v>
      </c>
      <c r="X9756" t="s">
        <v>42</v>
      </c>
      <c r="Y9756" t="s">
        <v>2277</v>
      </c>
      <c r="AA9756" s="1">
        <f t="shared" si="889"/>
        <v>46135</v>
      </c>
      <c r="AB9756" s="2">
        <f t="shared" si="890"/>
        <v>4</v>
      </c>
      <c r="AC9756" s="2">
        <f t="shared" si="891"/>
        <v>2026</v>
      </c>
      <c r="AD9756" s="2" t="str">
        <f>IFERROR(VLOOKUP(A9756,'Aux Área'!$A$4:$B$123,2,0),"-")</f>
        <v>INSPEÇÃO</v>
      </c>
    </row>
    <row r="9757" spans="1:30" x14ac:dyDescent="0.3">
      <c r="A9757" t="s">
        <v>2286</v>
      </c>
      <c r="B9757" t="s">
        <v>2287</v>
      </c>
      <c r="C9757" t="s">
        <v>14972</v>
      </c>
      <c r="D9757" t="s">
        <v>3795</v>
      </c>
      <c r="E9757" t="s">
        <v>3796</v>
      </c>
      <c r="F9757" t="s">
        <v>2289</v>
      </c>
      <c r="G9757" t="s">
        <v>1495</v>
      </c>
      <c r="H9757" t="s">
        <v>2020</v>
      </c>
      <c r="I9757" t="s">
        <v>2021</v>
      </c>
      <c r="J9757" t="s">
        <v>1665</v>
      </c>
      <c r="K9757" t="s">
        <v>1666</v>
      </c>
      <c r="L9757" t="s">
        <v>301</v>
      </c>
      <c r="M9757" t="s">
        <v>38</v>
      </c>
      <c r="N9757" t="s">
        <v>668</v>
      </c>
      <c r="O9757">
        <v>636</v>
      </c>
      <c r="P9757" s="9">
        <v>2.4</v>
      </c>
      <c r="Q9757" t="s">
        <v>40</v>
      </c>
      <c r="R9757">
        <v>35820</v>
      </c>
      <c r="S9757">
        <v>264.76</v>
      </c>
      <c r="T9757">
        <v>7.49</v>
      </c>
      <c r="U9757" s="8">
        <v>1983.05</v>
      </c>
      <c r="V9757" t="s">
        <v>14973</v>
      </c>
      <c r="W9757" t="s">
        <v>1985</v>
      </c>
      <c r="X9757" t="s">
        <v>42</v>
      </c>
      <c r="Y9757" t="s">
        <v>1986</v>
      </c>
      <c r="AA9757" s="1">
        <f t="shared" si="889"/>
        <v>46135</v>
      </c>
      <c r="AB9757" s="2">
        <f t="shared" si="890"/>
        <v>4</v>
      </c>
      <c r="AC9757" s="2">
        <f t="shared" si="891"/>
        <v>2026</v>
      </c>
      <c r="AD9757" s="2" t="str">
        <f>IFERROR(VLOOKUP(A9757,'Aux Área'!$A$4:$B$123,2,0),"-")</f>
        <v>PESADOS</v>
      </c>
    </row>
    <row r="9758" spans="1:30" x14ac:dyDescent="0.3">
      <c r="A9758" t="s">
        <v>2181</v>
      </c>
      <c r="B9758" t="s">
        <v>4595</v>
      </c>
      <c r="C9758" t="s">
        <v>14974</v>
      </c>
      <c r="D9758" t="s">
        <v>3303</v>
      </c>
      <c r="E9758" t="s">
        <v>3304</v>
      </c>
      <c r="F9758" t="s">
        <v>2184</v>
      </c>
      <c r="G9758" t="s">
        <v>1135</v>
      </c>
      <c r="H9758" t="s">
        <v>2185</v>
      </c>
      <c r="I9758" t="s">
        <v>2186</v>
      </c>
      <c r="J9758" t="s">
        <v>241</v>
      </c>
      <c r="K9758" t="s">
        <v>242</v>
      </c>
      <c r="L9758" t="s">
        <v>110</v>
      </c>
      <c r="M9758" t="s">
        <v>38</v>
      </c>
      <c r="N9758" t="s">
        <v>668</v>
      </c>
      <c r="O9758">
        <v>597</v>
      </c>
      <c r="P9758" s="9">
        <v>14.27</v>
      </c>
      <c r="Q9758" t="s">
        <v>40</v>
      </c>
      <c r="R9758">
        <v>182579</v>
      </c>
      <c r="S9758">
        <v>41.84</v>
      </c>
      <c r="T9758">
        <v>7.09</v>
      </c>
      <c r="U9758" s="8">
        <v>296.63</v>
      </c>
      <c r="V9758" t="s">
        <v>41</v>
      </c>
      <c r="W9758" t="s">
        <v>2007</v>
      </c>
      <c r="X9758" t="s">
        <v>42</v>
      </c>
      <c r="Y9758" t="s">
        <v>12261</v>
      </c>
      <c r="AA9758" s="1">
        <f t="shared" si="889"/>
        <v>46135</v>
      </c>
      <c r="AB9758" s="2">
        <f t="shared" si="890"/>
        <v>4</v>
      </c>
      <c r="AC9758" s="2">
        <f t="shared" si="891"/>
        <v>2026</v>
      </c>
      <c r="AD9758" s="2" t="str">
        <f>IFERROR(VLOOKUP(A9758,'Aux Área'!$A$4:$B$123,2,0),"-")</f>
        <v>INSPEÇÃO</v>
      </c>
    </row>
    <row r="9759" spans="1:30" x14ac:dyDescent="0.3">
      <c r="A9759" t="s">
        <v>2282</v>
      </c>
      <c r="B9759" t="s">
        <v>4679</v>
      </c>
      <c r="C9759" t="s">
        <v>14975</v>
      </c>
      <c r="D9759" t="s">
        <v>12092</v>
      </c>
      <c r="E9759" t="s">
        <v>12093</v>
      </c>
      <c r="F9759" t="s">
        <v>2285</v>
      </c>
      <c r="G9759" t="s">
        <v>1135</v>
      </c>
      <c r="H9759" t="s">
        <v>2275</v>
      </c>
      <c r="I9759" t="s">
        <v>1497</v>
      </c>
      <c r="J9759" t="s">
        <v>1681</v>
      </c>
      <c r="K9759" t="s">
        <v>1682</v>
      </c>
      <c r="L9759" t="s">
        <v>141</v>
      </c>
      <c r="M9759" t="s">
        <v>38</v>
      </c>
      <c r="N9759" t="s">
        <v>39</v>
      </c>
      <c r="O9759">
        <v>478</v>
      </c>
      <c r="P9759" s="9">
        <v>10.71</v>
      </c>
      <c r="Q9759" t="s">
        <v>40</v>
      </c>
      <c r="R9759">
        <v>146618</v>
      </c>
      <c r="S9759">
        <v>44.62</v>
      </c>
      <c r="T9759">
        <v>4.2300000000000004</v>
      </c>
      <c r="U9759" s="8">
        <v>188.74</v>
      </c>
      <c r="V9759" t="s">
        <v>41</v>
      </c>
      <c r="W9759" t="s">
        <v>2276</v>
      </c>
      <c r="X9759" t="s">
        <v>42</v>
      </c>
      <c r="Y9759" t="s">
        <v>2277</v>
      </c>
      <c r="AA9759" s="1">
        <f t="shared" si="889"/>
        <v>46135</v>
      </c>
      <c r="AB9759" s="2">
        <f t="shared" si="890"/>
        <v>4</v>
      </c>
      <c r="AC9759" s="2">
        <f t="shared" si="891"/>
        <v>2026</v>
      </c>
      <c r="AD9759" s="2" t="str">
        <f>IFERROR(VLOOKUP(A9759,'Aux Área'!$A$4:$B$123,2,0),"-")</f>
        <v>INSPEÇÃO</v>
      </c>
    </row>
    <row r="9760" spans="1:30" x14ac:dyDescent="0.3">
      <c r="A9760" t="s">
        <v>2643</v>
      </c>
      <c r="B9760" t="s">
        <v>2307</v>
      </c>
      <c r="C9760" t="s">
        <v>14976</v>
      </c>
      <c r="D9760" t="s">
        <v>14284</v>
      </c>
      <c r="E9760" t="s">
        <v>14285</v>
      </c>
      <c r="F9760" t="s">
        <v>2646</v>
      </c>
      <c r="G9760" t="s">
        <v>1300</v>
      </c>
      <c r="H9760" t="s">
        <v>1301</v>
      </c>
      <c r="I9760" t="s">
        <v>37</v>
      </c>
      <c r="J9760" t="s">
        <v>370</v>
      </c>
      <c r="K9760" t="s">
        <v>371</v>
      </c>
      <c r="L9760" t="s">
        <v>124</v>
      </c>
      <c r="M9760" t="s">
        <v>38</v>
      </c>
      <c r="N9760" t="s">
        <v>39</v>
      </c>
      <c r="O9760">
        <v>411</v>
      </c>
      <c r="P9760" s="9">
        <v>8.7899999999999991</v>
      </c>
      <c r="Q9760" t="s">
        <v>40</v>
      </c>
      <c r="R9760">
        <v>163159</v>
      </c>
      <c r="S9760">
        <v>46.77</v>
      </c>
      <c r="T9760">
        <v>4.891</v>
      </c>
      <c r="U9760" s="8">
        <v>228.75</v>
      </c>
      <c r="V9760" t="s">
        <v>14977</v>
      </c>
      <c r="W9760" t="s">
        <v>2276</v>
      </c>
      <c r="X9760" t="s">
        <v>42</v>
      </c>
      <c r="Y9760" t="s">
        <v>2277</v>
      </c>
      <c r="AA9760" s="1">
        <f t="shared" si="889"/>
        <v>46135</v>
      </c>
      <c r="AB9760" s="2">
        <f t="shared" si="890"/>
        <v>4</v>
      </c>
      <c r="AC9760" s="2">
        <f t="shared" si="891"/>
        <v>2026</v>
      </c>
      <c r="AD9760" s="2" t="str">
        <f>IFERROR(VLOOKUP(A9760,'Aux Área'!$A$4:$B$123,2,0),"-")</f>
        <v>INSPEÇÃO</v>
      </c>
    </row>
    <row r="9761" spans="1:30" x14ac:dyDescent="0.3">
      <c r="A9761" t="s">
        <v>68</v>
      </c>
      <c r="B9761" t="s">
        <v>296</v>
      </c>
      <c r="C9761" t="s">
        <v>14978</v>
      </c>
      <c r="D9761" t="s">
        <v>1562</v>
      </c>
      <c r="E9761" t="s">
        <v>1563</v>
      </c>
      <c r="F9761" t="s">
        <v>69</v>
      </c>
      <c r="G9761" t="s">
        <v>35</v>
      </c>
      <c r="H9761" t="s">
        <v>36</v>
      </c>
      <c r="I9761" t="s">
        <v>37</v>
      </c>
      <c r="J9761" t="s">
        <v>241</v>
      </c>
      <c r="K9761" t="s">
        <v>242</v>
      </c>
      <c r="L9761" t="s">
        <v>110</v>
      </c>
      <c r="M9761" t="s">
        <v>38</v>
      </c>
      <c r="N9761" t="s">
        <v>39</v>
      </c>
      <c r="O9761">
        <v>283</v>
      </c>
      <c r="P9761" s="9">
        <v>9.85</v>
      </c>
      <c r="Q9761" t="s">
        <v>40</v>
      </c>
      <c r="R9761">
        <v>60159</v>
      </c>
      <c r="S9761">
        <v>28.74</v>
      </c>
      <c r="T9761">
        <v>5.391</v>
      </c>
      <c r="U9761" s="8">
        <v>154.93</v>
      </c>
      <c r="V9761" t="s">
        <v>41</v>
      </c>
      <c r="W9761" t="s">
        <v>2007</v>
      </c>
      <c r="X9761" t="s">
        <v>42</v>
      </c>
      <c r="Y9761" t="s">
        <v>1740</v>
      </c>
      <c r="AA9761" s="1">
        <f t="shared" si="889"/>
        <v>46135</v>
      </c>
      <c r="AB9761" s="2">
        <f t="shared" si="890"/>
        <v>4</v>
      </c>
      <c r="AC9761" s="2">
        <f t="shared" si="891"/>
        <v>2026</v>
      </c>
      <c r="AD9761" s="2" t="str">
        <f>IFERROR(VLOOKUP(A9761,'Aux Área'!$A$4:$B$123,2,0),"-")</f>
        <v>OPERAÇÃO</v>
      </c>
    </row>
    <row r="9762" spans="1:30" x14ac:dyDescent="0.3">
      <c r="A9762" t="s">
        <v>1945</v>
      </c>
      <c r="B9762" t="s">
        <v>2124</v>
      </c>
      <c r="C9762" t="s">
        <v>14979</v>
      </c>
      <c r="D9762" t="s">
        <v>1802</v>
      </c>
      <c r="E9762" t="s">
        <v>1803</v>
      </c>
      <c r="F9762" t="s">
        <v>653</v>
      </c>
      <c r="G9762" t="s">
        <v>1495</v>
      </c>
      <c r="H9762" t="s">
        <v>1804</v>
      </c>
      <c r="I9762" t="s">
        <v>1497</v>
      </c>
      <c r="J9762" t="s">
        <v>231</v>
      </c>
      <c r="K9762" t="s">
        <v>232</v>
      </c>
      <c r="L9762" t="s">
        <v>217</v>
      </c>
      <c r="M9762" t="s">
        <v>38</v>
      </c>
      <c r="N9762" t="s">
        <v>668</v>
      </c>
      <c r="O9762" s="23">
        <v>0</v>
      </c>
      <c r="P9762" s="9">
        <v>0</v>
      </c>
      <c r="Q9762" t="s">
        <v>40</v>
      </c>
      <c r="R9762">
        <v>0</v>
      </c>
      <c r="S9762">
        <v>125.74</v>
      </c>
      <c r="T9762">
        <v>7.29</v>
      </c>
      <c r="U9762" s="8">
        <v>916.66</v>
      </c>
      <c r="V9762" t="s">
        <v>14980</v>
      </c>
      <c r="W9762" t="s">
        <v>652</v>
      </c>
      <c r="X9762" t="s">
        <v>42</v>
      </c>
      <c r="Y9762" t="s">
        <v>653</v>
      </c>
      <c r="AA9762" s="1">
        <f t="shared" si="889"/>
        <v>46135</v>
      </c>
      <c r="AB9762" s="2">
        <f t="shared" si="890"/>
        <v>4</v>
      </c>
      <c r="AC9762" s="2">
        <f t="shared" si="891"/>
        <v>2026</v>
      </c>
      <c r="AD9762" s="2" t="str">
        <f>IFERROR(VLOOKUP(A9762,'Aux Área'!$A$4:$B$123,2,0),"-")</f>
        <v>SÃO PEDRO</v>
      </c>
    </row>
    <row r="9763" spans="1:30" x14ac:dyDescent="0.3">
      <c r="A9763" t="s">
        <v>2679</v>
      </c>
      <c r="B9763" t="s">
        <v>2680</v>
      </c>
      <c r="C9763" t="s">
        <v>14981</v>
      </c>
      <c r="D9763" t="s">
        <v>3633</v>
      </c>
      <c r="E9763" t="s">
        <v>3634</v>
      </c>
      <c r="F9763" t="s">
        <v>2682</v>
      </c>
      <c r="G9763" t="s">
        <v>659</v>
      </c>
      <c r="H9763" t="s">
        <v>1996</v>
      </c>
      <c r="I9763" t="s">
        <v>1997</v>
      </c>
      <c r="J9763" t="s">
        <v>241</v>
      </c>
      <c r="K9763" t="s">
        <v>242</v>
      </c>
      <c r="L9763" t="s">
        <v>110</v>
      </c>
      <c r="M9763" t="s">
        <v>38</v>
      </c>
      <c r="N9763" t="s">
        <v>668</v>
      </c>
      <c r="O9763">
        <v>487</v>
      </c>
      <c r="P9763" s="9">
        <v>6.18</v>
      </c>
      <c r="Q9763" t="s">
        <v>40</v>
      </c>
      <c r="R9763">
        <v>27068</v>
      </c>
      <c r="S9763">
        <v>78.739999999999995</v>
      </c>
      <c r="T9763">
        <v>7.09</v>
      </c>
      <c r="U9763" s="8">
        <v>558.28</v>
      </c>
      <c r="V9763" t="s">
        <v>41</v>
      </c>
      <c r="W9763" t="s">
        <v>1985</v>
      </c>
      <c r="X9763" t="s">
        <v>42</v>
      </c>
      <c r="Y9763" t="s">
        <v>1986</v>
      </c>
      <c r="AA9763" s="1">
        <f t="shared" si="889"/>
        <v>46135</v>
      </c>
      <c r="AB9763" s="2">
        <f t="shared" si="890"/>
        <v>4</v>
      </c>
      <c r="AC9763" s="2">
        <f t="shared" si="891"/>
        <v>2026</v>
      </c>
      <c r="AD9763" s="2" t="str">
        <f>IFERROR(VLOOKUP(A9763,'Aux Área'!$A$4:$B$123,2,0),"-")</f>
        <v>PESADOS</v>
      </c>
    </row>
    <row r="9764" spans="1:30" x14ac:dyDescent="0.3">
      <c r="A9764" t="s">
        <v>2679</v>
      </c>
      <c r="C9764" t="s">
        <v>14981</v>
      </c>
      <c r="F9764" t="s">
        <v>2682</v>
      </c>
      <c r="K9764" t="s">
        <v>242</v>
      </c>
      <c r="N9764" t="s">
        <v>15690</v>
      </c>
      <c r="O9764" t="s">
        <v>15244</v>
      </c>
      <c r="P9764" s="9" t="s">
        <v>15244</v>
      </c>
      <c r="Q9764" t="s">
        <v>40</v>
      </c>
      <c r="R9764" t="s">
        <v>15244</v>
      </c>
      <c r="S9764">
        <v>2.95</v>
      </c>
      <c r="U9764" s="8">
        <v>14.44</v>
      </c>
      <c r="AA9764" s="1">
        <f t="shared" si="889"/>
        <v>46135</v>
      </c>
      <c r="AB9764" s="2">
        <f t="shared" si="890"/>
        <v>4</v>
      </c>
      <c r="AC9764" s="2">
        <f t="shared" si="891"/>
        <v>2026</v>
      </c>
      <c r="AD9764" s="2" t="str">
        <f>IFERROR(VLOOKUP(A9764,'Aux Área'!$A$4:$B$123,2,0),"-")</f>
        <v>PESADOS</v>
      </c>
    </row>
    <row r="9765" spans="1:30" x14ac:dyDescent="0.3">
      <c r="A9765" t="s">
        <v>2041</v>
      </c>
      <c r="B9765" t="s">
        <v>2042</v>
      </c>
      <c r="C9765" t="s">
        <v>14982</v>
      </c>
      <c r="D9765" t="s">
        <v>1297</v>
      </c>
      <c r="E9765" t="s">
        <v>2221</v>
      </c>
      <c r="F9765" t="s">
        <v>2044</v>
      </c>
      <c r="G9765" t="s">
        <v>659</v>
      </c>
      <c r="H9765" t="s">
        <v>1996</v>
      </c>
      <c r="I9765" t="s">
        <v>1997</v>
      </c>
      <c r="J9765" t="s">
        <v>231</v>
      </c>
      <c r="K9765" t="s">
        <v>232</v>
      </c>
      <c r="L9765" t="s">
        <v>217</v>
      </c>
      <c r="M9765" t="s">
        <v>38</v>
      </c>
      <c r="N9765" t="s">
        <v>668</v>
      </c>
      <c r="O9765">
        <v>466</v>
      </c>
      <c r="P9765" s="9">
        <v>7.14</v>
      </c>
      <c r="Q9765" t="s">
        <v>40</v>
      </c>
      <c r="R9765">
        <v>47584</v>
      </c>
      <c r="S9765">
        <v>65.28</v>
      </c>
      <c r="T9765">
        <v>7.2910000000000004</v>
      </c>
      <c r="U9765" s="8">
        <v>475.94</v>
      </c>
      <c r="V9765" t="s">
        <v>14983</v>
      </c>
      <c r="W9765" t="s">
        <v>1985</v>
      </c>
      <c r="X9765" t="s">
        <v>42</v>
      </c>
      <c r="Y9765" t="s">
        <v>1986</v>
      </c>
      <c r="AA9765" s="1">
        <f t="shared" si="889"/>
        <v>46135</v>
      </c>
      <c r="AB9765" s="2">
        <f t="shared" si="890"/>
        <v>4</v>
      </c>
      <c r="AC9765" s="2">
        <f t="shared" si="891"/>
        <v>2026</v>
      </c>
      <c r="AD9765" s="2" t="str">
        <f>IFERROR(VLOOKUP(A9765,'Aux Área'!$A$4:$B$123,2,0),"-")</f>
        <v>PESADOS</v>
      </c>
    </row>
    <row r="9766" spans="1:30" x14ac:dyDescent="0.3">
      <c r="A9766" t="s">
        <v>2041</v>
      </c>
      <c r="C9766" t="s">
        <v>14982</v>
      </c>
      <c r="F9766" t="s">
        <v>2044</v>
      </c>
      <c r="K9766" t="s">
        <v>232</v>
      </c>
      <c r="N9766" t="s">
        <v>15690</v>
      </c>
      <c r="O9766" t="s">
        <v>15244</v>
      </c>
      <c r="P9766" s="9" t="s">
        <v>15244</v>
      </c>
      <c r="Q9766" t="s">
        <v>40</v>
      </c>
      <c r="R9766" t="s">
        <v>15244</v>
      </c>
      <c r="S9766">
        <v>7.05</v>
      </c>
      <c r="U9766" s="8">
        <v>23.27</v>
      </c>
      <c r="AA9766" s="1">
        <f t="shared" si="889"/>
        <v>46135</v>
      </c>
      <c r="AB9766" s="2">
        <f t="shared" si="890"/>
        <v>4</v>
      </c>
      <c r="AC9766" s="2">
        <f t="shared" si="891"/>
        <v>2026</v>
      </c>
      <c r="AD9766" s="2" t="str">
        <f>IFERROR(VLOOKUP(A9766,'Aux Área'!$A$4:$B$123,2,0),"-")</f>
        <v>PESADOS</v>
      </c>
    </row>
    <row r="9767" spans="1:30" x14ac:dyDescent="0.3">
      <c r="A9767" t="s">
        <v>1130</v>
      </c>
      <c r="B9767" t="s">
        <v>1131</v>
      </c>
      <c r="C9767" t="s">
        <v>14984</v>
      </c>
      <c r="D9767" t="s">
        <v>1133</v>
      </c>
      <c r="E9767" t="s">
        <v>1134</v>
      </c>
      <c r="F9767" t="s">
        <v>1130</v>
      </c>
      <c r="G9767" t="s">
        <v>1635</v>
      </c>
      <c r="H9767" t="s">
        <v>1136</v>
      </c>
      <c r="I9767" t="s">
        <v>1137</v>
      </c>
      <c r="J9767" t="s">
        <v>4449</v>
      </c>
      <c r="K9767" t="s">
        <v>4450</v>
      </c>
      <c r="L9767" t="s">
        <v>84</v>
      </c>
      <c r="M9767" t="s">
        <v>38</v>
      </c>
      <c r="N9767" t="s">
        <v>707</v>
      </c>
      <c r="O9767">
        <v>403</v>
      </c>
      <c r="P9767" s="9">
        <v>7.32</v>
      </c>
      <c r="Q9767" t="s">
        <v>40</v>
      </c>
      <c r="R9767">
        <v>34102</v>
      </c>
      <c r="S9767">
        <v>55.09</v>
      </c>
      <c r="T9767">
        <v>6.97</v>
      </c>
      <c r="U9767" s="8">
        <v>383.98</v>
      </c>
      <c r="V9767" t="s">
        <v>41</v>
      </c>
      <c r="W9767" t="s">
        <v>2007</v>
      </c>
      <c r="X9767" t="s">
        <v>42</v>
      </c>
      <c r="Y9767" t="s">
        <v>1740</v>
      </c>
      <c r="AA9767" s="1">
        <f t="shared" si="889"/>
        <v>46135</v>
      </c>
      <c r="AB9767" s="2">
        <f t="shared" si="890"/>
        <v>4</v>
      </c>
      <c r="AC9767" s="2">
        <f t="shared" si="891"/>
        <v>2026</v>
      </c>
      <c r="AD9767" s="2" t="str">
        <f>IFERROR(VLOOKUP(A9767,'Aux Área'!$A$4:$B$123,2,0),"-")</f>
        <v>DIRETORIA</v>
      </c>
    </row>
    <row r="9768" spans="1:30" x14ac:dyDescent="0.3">
      <c r="A9768" t="s">
        <v>30</v>
      </c>
      <c r="B9768" t="s">
        <v>453</v>
      </c>
      <c r="C9768" t="s">
        <v>14985</v>
      </c>
      <c r="D9768" t="s">
        <v>13350</v>
      </c>
      <c r="E9768" t="s">
        <v>13351</v>
      </c>
      <c r="F9768" t="s">
        <v>34</v>
      </c>
      <c r="G9768" t="s">
        <v>35</v>
      </c>
      <c r="H9768" t="s">
        <v>36</v>
      </c>
      <c r="I9768" t="s">
        <v>37</v>
      </c>
      <c r="J9768" t="s">
        <v>1665</v>
      </c>
      <c r="K9768" t="s">
        <v>1666</v>
      </c>
      <c r="L9768" t="s">
        <v>301</v>
      </c>
      <c r="M9768" t="s">
        <v>38</v>
      </c>
      <c r="N9768" t="s">
        <v>39</v>
      </c>
      <c r="O9768">
        <v>322</v>
      </c>
      <c r="P9768" s="9">
        <v>10.29</v>
      </c>
      <c r="Q9768" t="s">
        <v>40</v>
      </c>
      <c r="R9768">
        <v>26601</v>
      </c>
      <c r="S9768">
        <v>31.28</v>
      </c>
      <c r="T9768">
        <v>4.6900000000000004</v>
      </c>
      <c r="U9768" s="8">
        <v>146.69999999999999</v>
      </c>
      <c r="V9768" t="s">
        <v>14986</v>
      </c>
      <c r="W9768" t="s">
        <v>2007</v>
      </c>
      <c r="X9768" t="s">
        <v>42</v>
      </c>
      <c r="Y9768" t="s">
        <v>1740</v>
      </c>
      <c r="AA9768" s="1">
        <f t="shared" si="889"/>
        <v>46135</v>
      </c>
      <c r="AB9768" s="2">
        <f t="shared" si="890"/>
        <v>4</v>
      </c>
      <c r="AC9768" s="2">
        <f t="shared" si="891"/>
        <v>2026</v>
      </c>
      <c r="AD9768" s="2" t="str">
        <f>IFERROR(VLOOKUP(A9768,'Aux Área'!$A$4:$B$123,2,0),"-")</f>
        <v>OPERAÇÃO</v>
      </c>
    </row>
    <row r="9769" spans="1:30" x14ac:dyDescent="0.3">
      <c r="A9769" t="s">
        <v>52</v>
      </c>
      <c r="B9769" t="s">
        <v>1449</v>
      </c>
      <c r="C9769" t="s">
        <v>14987</v>
      </c>
      <c r="D9769" t="s">
        <v>3149</v>
      </c>
      <c r="E9769" t="s">
        <v>3150</v>
      </c>
      <c r="F9769" t="s">
        <v>53</v>
      </c>
      <c r="G9769" t="s">
        <v>35</v>
      </c>
      <c r="H9769" t="s">
        <v>36</v>
      </c>
      <c r="I9769" t="s">
        <v>37</v>
      </c>
      <c r="J9769" t="s">
        <v>122</v>
      </c>
      <c r="K9769" t="s">
        <v>123</v>
      </c>
      <c r="L9769" t="s">
        <v>124</v>
      </c>
      <c r="M9769" t="s">
        <v>38</v>
      </c>
      <c r="N9769" t="s">
        <v>39</v>
      </c>
      <c r="O9769">
        <v>653</v>
      </c>
      <c r="P9769" s="9">
        <v>28.15</v>
      </c>
      <c r="Q9769" t="s">
        <v>40</v>
      </c>
      <c r="R9769">
        <v>103473</v>
      </c>
      <c r="S9769">
        <v>23.2</v>
      </c>
      <c r="T9769">
        <v>4.99</v>
      </c>
      <c r="U9769" s="8">
        <v>115.77</v>
      </c>
      <c r="V9769" t="s">
        <v>246</v>
      </c>
      <c r="W9769" t="s">
        <v>2007</v>
      </c>
      <c r="X9769" t="s">
        <v>42</v>
      </c>
      <c r="Y9769" t="s">
        <v>1740</v>
      </c>
      <c r="AA9769" s="1">
        <f t="shared" si="889"/>
        <v>46135</v>
      </c>
      <c r="AB9769" s="2">
        <f t="shared" si="890"/>
        <v>4</v>
      </c>
      <c r="AC9769" s="2">
        <f t="shared" si="891"/>
        <v>2026</v>
      </c>
      <c r="AD9769" s="2" t="str">
        <f>IFERROR(VLOOKUP(A9769,'Aux Área'!$A$4:$B$123,2,0),"-")</f>
        <v>OPERAÇÃO</v>
      </c>
    </row>
    <row r="9770" spans="1:30" x14ac:dyDescent="0.3">
      <c r="A9770" t="s">
        <v>3092</v>
      </c>
      <c r="B9770" t="s">
        <v>4774</v>
      </c>
      <c r="C9770" t="s">
        <v>14988</v>
      </c>
      <c r="D9770" t="s">
        <v>9771</v>
      </c>
      <c r="E9770" t="s">
        <v>9666</v>
      </c>
      <c r="F9770" t="s">
        <v>3594</v>
      </c>
      <c r="G9770" t="s">
        <v>1135</v>
      </c>
      <c r="H9770" t="s">
        <v>2275</v>
      </c>
      <c r="I9770" t="s">
        <v>1497</v>
      </c>
      <c r="J9770" t="s">
        <v>188</v>
      </c>
      <c r="K9770" t="s">
        <v>189</v>
      </c>
      <c r="L9770" t="s">
        <v>190</v>
      </c>
      <c r="M9770" t="s">
        <v>38</v>
      </c>
      <c r="N9770" t="s">
        <v>39</v>
      </c>
      <c r="O9770">
        <v>252</v>
      </c>
      <c r="P9770" s="9">
        <v>8.5399999999999991</v>
      </c>
      <c r="Q9770" t="s">
        <v>40</v>
      </c>
      <c r="R9770">
        <v>149811</v>
      </c>
      <c r="S9770">
        <v>29.5</v>
      </c>
      <c r="T9770">
        <v>4.8899999999999997</v>
      </c>
      <c r="U9770" s="8">
        <v>144.26</v>
      </c>
      <c r="V9770" t="s">
        <v>112</v>
      </c>
      <c r="W9770" t="s">
        <v>2276</v>
      </c>
      <c r="X9770" t="s">
        <v>42</v>
      </c>
      <c r="Y9770" t="s">
        <v>2277</v>
      </c>
      <c r="AA9770" s="1">
        <f t="shared" si="889"/>
        <v>46135</v>
      </c>
      <c r="AB9770" s="2">
        <f t="shared" si="890"/>
        <v>4</v>
      </c>
      <c r="AC9770" s="2">
        <f t="shared" si="891"/>
        <v>2026</v>
      </c>
      <c r="AD9770" s="2" t="str">
        <f>IFERROR(VLOOKUP(A9770,'Aux Área'!$A$4:$B$123,2,0),"-")</f>
        <v>INSPEÇÃO</v>
      </c>
    </row>
    <row r="9771" spans="1:30" x14ac:dyDescent="0.3">
      <c r="A9771" t="s">
        <v>60</v>
      </c>
      <c r="B9771" t="s">
        <v>614</v>
      </c>
      <c r="C9771" t="s">
        <v>14989</v>
      </c>
      <c r="D9771" t="s">
        <v>1206</v>
      </c>
      <c r="E9771" t="s">
        <v>1207</v>
      </c>
      <c r="F9771" t="s">
        <v>61</v>
      </c>
      <c r="G9771" t="s">
        <v>35</v>
      </c>
      <c r="H9771" t="s">
        <v>36</v>
      </c>
      <c r="I9771" t="s">
        <v>37</v>
      </c>
      <c r="J9771" t="s">
        <v>1665</v>
      </c>
      <c r="K9771" t="s">
        <v>1666</v>
      </c>
      <c r="L9771" t="s">
        <v>301</v>
      </c>
      <c r="M9771" t="s">
        <v>38</v>
      </c>
      <c r="N9771" t="s">
        <v>39</v>
      </c>
      <c r="O9771">
        <v>301</v>
      </c>
      <c r="P9771" s="9">
        <v>10.27</v>
      </c>
      <c r="Q9771" t="s">
        <v>40</v>
      </c>
      <c r="R9771">
        <v>47090</v>
      </c>
      <c r="S9771">
        <v>29.32</v>
      </c>
      <c r="T9771">
        <v>4.6900000000000004</v>
      </c>
      <c r="U9771" s="8">
        <v>137.51</v>
      </c>
      <c r="V9771" t="s">
        <v>14990</v>
      </c>
      <c r="W9771" t="s">
        <v>2007</v>
      </c>
      <c r="X9771" t="s">
        <v>42</v>
      </c>
      <c r="Y9771" t="s">
        <v>1740</v>
      </c>
      <c r="AA9771" s="1">
        <f t="shared" si="889"/>
        <v>46135</v>
      </c>
      <c r="AB9771" s="2">
        <f t="shared" si="890"/>
        <v>4</v>
      </c>
      <c r="AC9771" s="2">
        <f t="shared" si="891"/>
        <v>2026</v>
      </c>
      <c r="AD9771" s="2" t="str">
        <f>IFERROR(VLOOKUP(A9771,'Aux Área'!$A$4:$B$123,2,0),"-")</f>
        <v>QSMS</v>
      </c>
    </row>
    <row r="9772" spans="1:30" x14ac:dyDescent="0.3">
      <c r="A9772" t="s">
        <v>2189</v>
      </c>
      <c r="B9772" t="s">
        <v>10781</v>
      </c>
      <c r="C9772" t="s">
        <v>14991</v>
      </c>
      <c r="D9772" t="s">
        <v>3030</v>
      </c>
      <c r="E9772" t="s">
        <v>3031</v>
      </c>
      <c r="F9772" t="s">
        <v>2192</v>
      </c>
      <c r="G9772" t="s">
        <v>1135</v>
      </c>
      <c r="H9772" t="s">
        <v>2185</v>
      </c>
      <c r="I9772" t="s">
        <v>2186</v>
      </c>
      <c r="J9772" t="s">
        <v>172</v>
      </c>
      <c r="K9772" t="s">
        <v>173</v>
      </c>
      <c r="L9772" t="s">
        <v>124</v>
      </c>
      <c r="M9772" t="s">
        <v>38</v>
      </c>
      <c r="N9772" t="s">
        <v>668</v>
      </c>
      <c r="O9772">
        <v>691</v>
      </c>
      <c r="P9772" s="9">
        <v>11.25</v>
      </c>
      <c r="Q9772" t="s">
        <v>40</v>
      </c>
      <c r="R9772">
        <v>82285</v>
      </c>
      <c r="S9772">
        <v>61.42</v>
      </c>
      <c r="T9772">
        <v>6.94</v>
      </c>
      <c r="U9772" s="8">
        <v>426.26</v>
      </c>
      <c r="V9772" t="s">
        <v>14992</v>
      </c>
      <c r="W9772" t="s">
        <v>2007</v>
      </c>
      <c r="X9772" t="s">
        <v>42</v>
      </c>
      <c r="Y9772" t="s">
        <v>12261</v>
      </c>
      <c r="AA9772" s="1">
        <f t="shared" si="889"/>
        <v>46135</v>
      </c>
      <c r="AB9772" s="2">
        <f t="shared" si="890"/>
        <v>4</v>
      </c>
      <c r="AC9772" s="2">
        <f t="shared" si="891"/>
        <v>2026</v>
      </c>
      <c r="AD9772" s="2" t="str">
        <f>IFERROR(VLOOKUP(A9772,'Aux Área'!$A$4:$B$123,2,0),"-")</f>
        <v>INSPEÇÃO</v>
      </c>
    </row>
    <row r="9773" spans="1:30" x14ac:dyDescent="0.3">
      <c r="A9773" t="s">
        <v>1999</v>
      </c>
      <c r="B9773" t="s">
        <v>3016</v>
      </c>
      <c r="C9773" t="s">
        <v>14993</v>
      </c>
      <c r="D9773" t="s">
        <v>6928</v>
      </c>
      <c r="E9773" t="s">
        <v>6929</v>
      </c>
      <c r="F9773" t="s">
        <v>2002</v>
      </c>
      <c r="G9773" t="s">
        <v>659</v>
      </c>
      <c r="H9773" t="s">
        <v>2003</v>
      </c>
      <c r="I9773" t="s">
        <v>667</v>
      </c>
      <c r="J9773" t="s">
        <v>188</v>
      </c>
      <c r="K9773" t="s">
        <v>189</v>
      </c>
      <c r="L9773" t="s">
        <v>190</v>
      </c>
      <c r="M9773" t="s">
        <v>38</v>
      </c>
      <c r="N9773" t="s">
        <v>668</v>
      </c>
      <c r="O9773">
        <v>280</v>
      </c>
      <c r="P9773" s="9">
        <v>4.32</v>
      </c>
      <c r="Q9773" t="s">
        <v>40</v>
      </c>
      <c r="R9773">
        <v>31193</v>
      </c>
      <c r="S9773">
        <v>64.78</v>
      </c>
      <c r="T9773">
        <v>7.7910000000000004</v>
      </c>
      <c r="U9773" s="8">
        <v>504.68</v>
      </c>
      <c r="V9773" t="s">
        <v>112</v>
      </c>
      <c r="W9773" t="s">
        <v>1985</v>
      </c>
      <c r="X9773" t="s">
        <v>42</v>
      </c>
      <c r="Y9773" t="s">
        <v>1986</v>
      </c>
      <c r="AA9773" s="1">
        <f t="shared" si="889"/>
        <v>46135</v>
      </c>
      <c r="AB9773" s="2">
        <f t="shared" si="890"/>
        <v>4</v>
      </c>
      <c r="AC9773" s="2">
        <f t="shared" si="891"/>
        <v>2026</v>
      </c>
      <c r="AD9773" s="2" t="str">
        <f>IFERROR(VLOOKUP(A9773,'Aux Área'!$A$4:$B$123,2,0),"-")</f>
        <v>PESADOS</v>
      </c>
    </row>
    <row r="9774" spans="1:30" x14ac:dyDescent="0.3">
      <c r="A9774" t="s">
        <v>13880</v>
      </c>
      <c r="B9774" t="s">
        <v>11228</v>
      </c>
      <c r="C9774" t="s">
        <v>14994</v>
      </c>
      <c r="D9774" t="s">
        <v>11230</v>
      </c>
      <c r="E9774" t="s">
        <v>11231</v>
      </c>
      <c r="F9774" t="s">
        <v>13880</v>
      </c>
      <c r="G9774" t="s">
        <v>35</v>
      </c>
      <c r="H9774" t="s">
        <v>13882</v>
      </c>
      <c r="I9774" t="s">
        <v>13883</v>
      </c>
      <c r="J9774" t="s">
        <v>104</v>
      </c>
      <c r="K9774" t="s">
        <v>105</v>
      </c>
      <c r="L9774" t="s">
        <v>84</v>
      </c>
      <c r="M9774" t="s">
        <v>38</v>
      </c>
      <c r="N9774" t="s">
        <v>707</v>
      </c>
      <c r="O9774">
        <v>347</v>
      </c>
      <c r="P9774" s="9">
        <v>9.23</v>
      </c>
      <c r="Q9774" t="s">
        <v>40</v>
      </c>
      <c r="R9774">
        <v>384</v>
      </c>
      <c r="S9774">
        <v>37.61</v>
      </c>
      <c r="T9774">
        <v>7.09</v>
      </c>
      <c r="U9774" s="8">
        <v>266.64999999999998</v>
      </c>
      <c r="V9774" t="s">
        <v>14995</v>
      </c>
      <c r="W9774" t="s">
        <v>2007</v>
      </c>
      <c r="X9774" t="s">
        <v>42</v>
      </c>
      <c r="Y9774" t="s">
        <v>1740</v>
      </c>
      <c r="AA9774" s="1">
        <f t="shared" si="889"/>
        <v>46135</v>
      </c>
      <c r="AB9774" s="2">
        <f t="shared" si="890"/>
        <v>4</v>
      </c>
      <c r="AC9774" s="2">
        <f t="shared" si="891"/>
        <v>2026</v>
      </c>
      <c r="AD9774" s="2" t="str">
        <f>IFERROR(VLOOKUP(A9774,'Aux Área'!$A$4:$B$123,2,0),"-")</f>
        <v>DIRETORIA</v>
      </c>
    </row>
    <row r="9775" spans="1:30" x14ac:dyDescent="0.3">
      <c r="A9775" t="s">
        <v>2208</v>
      </c>
      <c r="B9775" t="s">
        <v>2544</v>
      </c>
      <c r="C9775" t="s">
        <v>14996</v>
      </c>
      <c r="D9775" t="s">
        <v>8321</v>
      </c>
      <c r="E9775" t="s">
        <v>8322</v>
      </c>
      <c r="F9775" t="s">
        <v>2210</v>
      </c>
      <c r="G9775" t="s">
        <v>1135</v>
      </c>
      <c r="H9775" t="s">
        <v>2211</v>
      </c>
      <c r="I9775" t="s">
        <v>37</v>
      </c>
      <c r="J9775" t="s">
        <v>219</v>
      </c>
      <c r="K9775" t="s">
        <v>177</v>
      </c>
      <c r="L9775" t="s">
        <v>177</v>
      </c>
      <c r="M9775" t="s">
        <v>38</v>
      </c>
      <c r="N9775" t="s">
        <v>668</v>
      </c>
      <c r="O9775">
        <v>344</v>
      </c>
      <c r="P9775" s="9">
        <v>6.03</v>
      </c>
      <c r="Q9775" t="s">
        <v>40</v>
      </c>
      <c r="R9775">
        <v>17901</v>
      </c>
      <c r="S9775">
        <v>57.06</v>
      </c>
      <c r="T9775">
        <v>7.69</v>
      </c>
      <c r="U9775" s="8">
        <v>438.81</v>
      </c>
      <c r="V9775" t="s">
        <v>14997</v>
      </c>
      <c r="W9775" t="s">
        <v>2007</v>
      </c>
      <c r="X9775" t="s">
        <v>42</v>
      </c>
      <c r="Y9775" t="s">
        <v>1740</v>
      </c>
      <c r="AA9775" s="1">
        <f t="shared" si="889"/>
        <v>46135</v>
      </c>
      <c r="AB9775" s="2">
        <f t="shared" si="890"/>
        <v>4</v>
      </c>
      <c r="AC9775" s="2">
        <f t="shared" si="891"/>
        <v>2026</v>
      </c>
      <c r="AD9775" s="2" t="str">
        <f>IFERROR(VLOOKUP(A9775,'Aux Área'!$A$4:$B$123,2,0),"-")</f>
        <v>APH</v>
      </c>
    </row>
    <row r="9776" spans="1:30" x14ac:dyDescent="0.3">
      <c r="A9776" t="s">
        <v>54</v>
      </c>
      <c r="B9776" t="s">
        <v>319</v>
      </c>
      <c r="C9776" t="s">
        <v>14998</v>
      </c>
      <c r="D9776" t="s">
        <v>1480</v>
      </c>
      <c r="E9776" t="s">
        <v>1481</v>
      </c>
      <c r="F9776" t="s">
        <v>55</v>
      </c>
      <c r="G9776" t="s">
        <v>35</v>
      </c>
      <c r="H9776" t="s">
        <v>36</v>
      </c>
      <c r="I9776" t="s">
        <v>37</v>
      </c>
      <c r="J9776" t="s">
        <v>237</v>
      </c>
      <c r="K9776" t="s">
        <v>238</v>
      </c>
      <c r="L9776" t="s">
        <v>110</v>
      </c>
      <c r="M9776" t="s">
        <v>38</v>
      </c>
      <c r="N9776" t="s">
        <v>39</v>
      </c>
      <c r="O9776">
        <v>308</v>
      </c>
      <c r="P9776" s="9">
        <v>7.7</v>
      </c>
      <c r="Q9776" t="s">
        <v>40</v>
      </c>
      <c r="R9776">
        <v>49379</v>
      </c>
      <c r="S9776">
        <v>40</v>
      </c>
      <c r="T9776">
        <v>4.6900000000000004</v>
      </c>
      <c r="U9776" s="8">
        <v>187.6</v>
      </c>
      <c r="V9776" t="s">
        <v>41</v>
      </c>
      <c r="W9776" t="s">
        <v>2007</v>
      </c>
      <c r="X9776" t="s">
        <v>42</v>
      </c>
      <c r="Y9776" t="s">
        <v>1740</v>
      </c>
      <c r="AA9776" s="1">
        <f t="shared" ref="AA9776:AA9839" si="892">IFERROR(DATEVALUE(C9776),"-")</f>
        <v>46135</v>
      </c>
      <c r="AB9776" s="2">
        <f t="shared" ref="AB9776:AB9839" si="893">IFERROR(MONTH(AA9776),"-")</f>
        <v>4</v>
      </c>
      <c r="AC9776" s="2">
        <f t="shared" ref="AC9776:AC9839" si="894">IFERROR(YEAR(AA9776),"-")</f>
        <v>2026</v>
      </c>
      <c r="AD9776" s="2" t="str">
        <f>IFERROR(VLOOKUP(A9776,'Aux Área'!$A$4:$B$123,2,0),"-")</f>
        <v>ENGENHARIA</v>
      </c>
    </row>
    <row r="9777" spans="1:30" x14ac:dyDescent="0.3">
      <c r="A9777" t="s">
        <v>2306</v>
      </c>
      <c r="B9777" t="s">
        <v>4613</v>
      </c>
      <c r="C9777" t="s">
        <v>14999</v>
      </c>
      <c r="D9777" t="s">
        <v>9279</v>
      </c>
      <c r="E9777" t="s">
        <v>9280</v>
      </c>
      <c r="F9777" t="s">
        <v>2309</v>
      </c>
      <c r="G9777" t="s">
        <v>1135</v>
      </c>
      <c r="H9777" t="s">
        <v>2275</v>
      </c>
      <c r="I9777" t="s">
        <v>1497</v>
      </c>
      <c r="J9777" t="s">
        <v>1665</v>
      </c>
      <c r="K9777" t="s">
        <v>1666</v>
      </c>
      <c r="L9777" t="s">
        <v>301</v>
      </c>
      <c r="M9777" t="s">
        <v>38</v>
      </c>
      <c r="N9777" t="s">
        <v>39</v>
      </c>
      <c r="O9777">
        <v>289</v>
      </c>
      <c r="P9777" s="9">
        <v>9.0299999999999994</v>
      </c>
      <c r="Q9777" t="s">
        <v>40</v>
      </c>
      <c r="R9777">
        <v>168125</v>
      </c>
      <c r="S9777">
        <v>32</v>
      </c>
      <c r="T9777">
        <v>4.6900000000000004</v>
      </c>
      <c r="U9777" s="8">
        <v>150.08000000000001</v>
      </c>
      <c r="V9777" t="s">
        <v>15000</v>
      </c>
      <c r="W9777" t="s">
        <v>2276</v>
      </c>
      <c r="X9777" t="s">
        <v>42</v>
      </c>
      <c r="Y9777" t="s">
        <v>2277</v>
      </c>
      <c r="AA9777" s="1">
        <f t="shared" si="892"/>
        <v>46135</v>
      </c>
      <c r="AB9777" s="2">
        <f t="shared" si="893"/>
        <v>4</v>
      </c>
      <c r="AC9777" s="2">
        <f t="shared" si="894"/>
        <v>2026</v>
      </c>
      <c r="AD9777" s="2" t="str">
        <f>IFERROR(VLOOKUP(A9777,'Aux Área'!$A$4:$B$123,2,0),"-")</f>
        <v>INSPEÇÃO</v>
      </c>
    </row>
    <row r="9778" spans="1:30" x14ac:dyDescent="0.3">
      <c r="A9778" t="s">
        <v>12958</v>
      </c>
      <c r="B9778" t="s">
        <v>14624</v>
      </c>
      <c r="C9778" t="s">
        <v>15001</v>
      </c>
      <c r="D9778" t="s">
        <v>3208</v>
      </c>
      <c r="E9778" t="s">
        <v>3209</v>
      </c>
      <c r="F9778" t="s">
        <v>12960</v>
      </c>
      <c r="G9778" t="s">
        <v>1135</v>
      </c>
      <c r="H9778" t="s">
        <v>1301</v>
      </c>
      <c r="I9778" t="s">
        <v>839</v>
      </c>
      <c r="J9778" t="s">
        <v>169</v>
      </c>
      <c r="K9778" t="s">
        <v>170</v>
      </c>
      <c r="L9778" t="s">
        <v>124</v>
      </c>
      <c r="M9778" t="s">
        <v>38</v>
      </c>
      <c r="N9778" t="s">
        <v>39</v>
      </c>
      <c r="O9778">
        <v>411</v>
      </c>
      <c r="P9778" s="9">
        <v>10.54</v>
      </c>
      <c r="Q9778" t="s">
        <v>40</v>
      </c>
      <c r="R9778">
        <v>181403</v>
      </c>
      <c r="S9778">
        <v>39</v>
      </c>
      <c r="T9778">
        <v>4.6909999999999998</v>
      </c>
      <c r="U9778" s="8">
        <v>182.96</v>
      </c>
      <c r="V9778" t="s">
        <v>41</v>
      </c>
      <c r="W9778" t="s">
        <v>2276</v>
      </c>
      <c r="X9778" t="s">
        <v>42</v>
      </c>
      <c r="Y9778" t="s">
        <v>12261</v>
      </c>
      <c r="AA9778" s="1">
        <f t="shared" si="892"/>
        <v>46135</v>
      </c>
      <c r="AB9778" s="2">
        <f t="shared" si="893"/>
        <v>4</v>
      </c>
      <c r="AC9778" s="2">
        <f t="shared" si="894"/>
        <v>2026</v>
      </c>
      <c r="AD9778" s="2" t="str">
        <f>IFERROR(VLOOKUP(A9778,'Aux Área'!$A$4:$B$123,2,0),"-")</f>
        <v>INSPEÇÃO</v>
      </c>
    </row>
    <row r="9779" spans="1:30" x14ac:dyDescent="0.3">
      <c r="A9779" t="s">
        <v>2547</v>
      </c>
      <c r="B9779" t="s">
        <v>2548</v>
      </c>
      <c r="C9779" t="s">
        <v>15002</v>
      </c>
      <c r="D9779" t="s">
        <v>2468</v>
      </c>
      <c r="E9779" t="s">
        <v>2469</v>
      </c>
      <c r="F9779" t="s">
        <v>2550</v>
      </c>
      <c r="G9779" t="s">
        <v>659</v>
      </c>
      <c r="H9779" t="s">
        <v>2215</v>
      </c>
      <c r="I9779" t="s">
        <v>667</v>
      </c>
      <c r="J9779" t="s">
        <v>165</v>
      </c>
      <c r="K9779" t="s">
        <v>166</v>
      </c>
      <c r="L9779" t="s">
        <v>167</v>
      </c>
      <c r="M9779" t="s">
        <v>38</v>
      </c>
      <c r="N9779" t="s">
        <v>668</v>
      </c>
      <c r="O9779">
        <v>210</v>
      </c>
      <c r="P9779" s="9">
        <v>6.05</v>
      </c>
      <c r="Q9779" t="s">
        <v>40</v>
      </c>
      <c r="R9779">
        <v>18424</v>
      </c>
      <c r="S9779">
        <v>34.72</v>
      </c>
      <c r="T9779">
        <v>7.99</v>
      </c>
      <c r="U9779" s="8">
        <v>277.43</v>
      </c>
      <c r="V9779" t="s">
        <v>112</v>
      </c>
      <c r="W9779" t="s">
        <v>2007</v>
      </c>
      <c r="X9779" t="s">
        <v>42</v>
      </c>
      <c r="Y9779" t="s">
        <v>1740</v>
      </c>
      <c r="AA9779" s="1">
        <f t="shared" si="892"/>
        <v>46135</v>
      </c>
      <c r="AB9779" s="2">
        <f t="shared" si="893"/>
        <v>4</v>
      </c>
      <c r="AC9779" s="2">
        <f t="shared" si="894"/>
        <v>2026</v>
      </c>
      <c r="AD9779" s="2" t="str">
        <f>IFERROR(VLOOKUP(A9779,'Aux Área'!$A$4:$B$123,2,0),"-")</f>
        <v>APH</v>
      </c>
    </row>
    <row r="9780" spans="1:30" x14ac:dyDescent="0.3">
      <c r="A9780" t="s">
        <v>50</v>
      </c>
      <c r="B9780" t="s">
        <v>324</v>
      </c>
      <c r="C9780" t="s">
        <v>15003</v>
      </c>
      <c r="D9780" t="s">
        <v>326</v>
      </c>
      <c r="E9780" t="s">
        <v>327</v>
      </c>
      <c r="F9780" t="s">
        <v>51</v>
      </c>
      <c r="G9780" t="s">
        <v>35</v>
      </c>
      <c r="H9780" t="s">
        <v>36</v>
      </c>
      <c r="I9780" t="s">
        <v>37</v>
      </c>
      <c r="J9780" t="s">
        <v>241</v>
      </c>
      <c r="K9780" t="s">
        <v>242</v>
      </c>
      <c r="L9780" t="s">
        <v>110</v>
      </c>
      <c r="M9780" t="s">
        <v>38</v>
      </c>
      <c r="N9780" t="s">
        <v>39</v>
      </c>
      <c r="O9780">
        <v>285</v>
      </c>
      <c r="P9780" s="9">
        <v>6.82</v>
      </c>
      <c r="Q9780" t="s">
        <v>40</v>
      </c>
      <c r="R9780">
        <v>29155</v>
      </c>
      <c r="S9780">
        <v>41.77</v>
      </c>
      <c r="T9780">
        <v>4.1900000000000004</v>
      </c>
      <c r="U9780" s="8">
        <v>175.01</v>
      </c>
      <c r="V9780" t="s">
        <v>41</v>
      </c>
      <c r="W9780" t="s">
        <v>2007</v>
      </c>
      <c r="X9780" t="s">
        <v>42</v>
      </c>
      <c r="Y9780" t="s">
        <v>1740</v>
      </c>
      <c r="AA9780" s="1">
        <f t="shared" si="892"/>
        <v>46135</v>
      </c>
      <c r="AB9780" s="2">
        <f t="shared" si="893"/>
        <v>4</v>
      </c>
      <c r="AC9780" s="2">
        <f t="shared" si="894"/>
        <v>2026</v>
      </c>
      <c r="AD9780" s="2" t="str">
        <f>IFERROR(VLOOKUP(A9780,'Aux Área'!$A$4:$B$123,2,0),"-")</f>
        <v>TI</v>
      </c>
    </row>
    <row r="9781" spans="1:30" x14ac:dyDescent="0.3">
      <c r="A9781" t="s">
        <v>58</v>
      </c>
      <c r="B9781" t="s">
        <v>250</v>
      </c>
      <c r="C9781" t="s">
        <v>15004</v>
      </c>
      <c r="D9781" t="s">
        <v>87</v>
      </c>
      <c r="E9781" t="s">
        <v>88</v>
      </c>
      <c r="F9781" t="s">
        <v>59</v>
      </c>
      <c r="G9781" t="s">
        <v>35</v>
      </c>
      <c r="H9781" t="s">
        <v>36</v>
      </c>
      <c r="I9781" t="s">
        <v>37</v>
      </c>
      <c r="J9781" t="s">
        <v>231</v>
      </c>
      <c r="K9781" t="s">
        <v>232</v>
      </c>
      <c r="L9781" t="s">
        <v>217</v>
      </c>
      <c r="M9781" t="s">
        <v>38</v>
      </c>
      <c r="N9781" t="s">
        <v>39</v>
      </c>
      <c r="O9781">
        <v>271</v>
      </c>
      <c r="P9781" s="9">
        <v>7.4</v>
      </c>
      <c r="Q9781" t="s">
        <v>40</v>
      </c>
      <c r="R9781">
        <v>98728</v>
      </c>
      <c r="S9781">
        <v>36.6</v>
      </c>
      <c r="T9781">
        <v>4.6500000000000004</v>
      </c>
      <c r="U9781" s="8">
        <v>170.19</v>
      </c>
      <c r="V9781" t="s">
        <v>15005</v>
      </c>
      <c r="W9781" t="s">
        <v>2007</v>
      </c>
      <c r="X9781" t="s">
        <v>42</v>
      </c>
      <c r="Y9781" t="s">
        <v>1740</v>
      </c>
      <c r="AA9781" s="1">
        <f t="shared" si="892"/>
        <v>46135</v>
      </c>
      <c r="AB9781" s="2">
        <f t="shared" si="893"/>
        <v>4</v>
      </c>
      <c r="AC9781" s="2">
        <f t="shared" si="894"/>
        <v>2026</v>
      </c>
      <c r="AD9781" s="2" t="str">
        <f>IFERROR(VLOOKUP(A9781,'Aux Área'!$A$4:$B$123,2,0),"-")</f>
        <v>CONSERVA</v>
      </c>
    </row>
    <row r="9782" spans="1:30" x14ac:dyDescent="0.3">
      <c r="A9782" t="s">
        <v>2638</v>
      </c>
      <c r="B9782" t="s">
        <v>4593</v>
      </c>
      <c r="C9782" t="s">
        <v>15006</v>
      </c>
      <c r="D9782" t="s">
        <v>7192</v>
      </c>
      <c r="E9782" t="s">
        <v>7193</v>
      </c>
      <c r="F9782" t="s">
        <v>2641</v>
      </c>
      <c r="G9782" t="s">
        <v>1135</v>
      </c>
      <c r="H9782" t="s">
        <v>2275</v>
      </c>
      <c r="I9782" t="s">
        <v>1497</v>
      </c>
      <c r="J9782" t="s">
        <v>275</v>
      </c>
      <c r="K9782" t="s">
        <v>276</v>
      </c>
      <c r="L9782" t="s">
        <v>124</v>
      </c>
      <c r="M9782" t="s">
        <v>38</v>
      </c>
      <c r="N9782" t="s">
        <v>39</v>
      </c>
      <c r="O9782">
        <v>483</v>
      </c>
      <c r="P9782" s="9">
        <v>10.119999999999999</v>
      </c>
      <c r="Q9782" t="s">
        <v>40</v>
      </c>
      <c r="R9782">
        <v>156182</v>
      </c>
      <c r="S9782">
        <v>47.75</v>
      </c>
      <c r="T9782">
        <v>4.79</v>
      </c>
      <c r="U9782" s="8">
        <v>228.72</v>
      </c>
      <c r="V9782" t="s">
        <v>15007</v>
      </c>
      <c r="W9782" t="s">
        <v>2276</v>
      </c>
      <c r="X9782" t="s">
        <v>42</v>
      </c>
      <c r="Y9782" t="s">
        <v>2277</v>
      </c>
      <c r="AA9782" s="1">
        <f t="shared" si="892"/>
        <v>46135</v>
      </c>
      <c r="AB9782" s="2">
        <f t="shared" si="893"/>
        <v>4</v>
      </c>
      <c r="AC9782" s="2">
        <f t="shared" si="894"/>
        <v>2026</v>
      </c>
      <c r="AD9782" s="2" t="str">
        <f>IFERROR(VLOOKUP(A9782,'Aux Área'!$A$4:$B$123,2,0),"-")</f>
        <v>INSPEÇÃO</v>
      </c>
    </row>
    <row r="9783" spans="1:30" x14ac:dyDescent="0.3">
      <c r="A9783" t="s">
        <v>30</v>
      </c>
      <c r="B9783" t="s">
        <v>453</v>
      </c>
      <c r="C9783" t="s">
        <v>15008</v>
      </c>
      <c r="D9783" t="s">
        <v>13350</v>
      </c>
      <c r="E9783" t="s">
        <v>13351</v>
      </c>
      <c r="F9783" t="s">
        <v>34</v>
      </c>
      <c r="G9783" t="s">
        <v>35</v>
      </c>
      <c r="H9783" t="s">
        <v>36</v>
      </c>
      <c r="I9783" t="s">
        <v>37</v>
      </c>
      <c r="J9783" t="s">
        <v>275</v>
      </c>
      <c r="K9783" t="s">
        <v>276</v>
      </c>
      <c r="L9783" t="s">
        <v>124</v>
      </c>
      <c r="M9783" t="s">
        <v>38</v>
      </c>
      <c r="N9783" t="s">
        <v>39</v>
      </c>
      <c r="O9783">
        <v>282</v>
      </c>
      <c r="P9783" s="9">
        <v>13.8</v>
      </c>
      <c r="Q9783" t="s">
        <v>40</v>
      </c>
      <c r="R9783">
        <v>26883</v>
      </c>
      <c r="S9783">
        <v>20.43</v>
      </c>
      <c r="T9783">
        <v>4.79</v>
      </c>
      <c r="U9783" s="8">
        <v>97.86</v>
      </c>
      <c r="V9783" t="s">
        <v>15009</v>
      </c>
      <c r="W9783" t="s">
        <v>2007</v>
      </c>
      <c r="X9783" t="s">
        <v>42</v>
      </c>
      <c r="Y9783" t="s">
        <v>1740</v>
      </c>
      <c r="AA9783" s="1">
        <f t="shared" si="892"/>
        <v>46135</v>
      </c>
      <c r="AB9783" s="2">
        <f t="shared" si="893"/>
        <v>4</v>
      </c>
      <c r="AC9783" s="2">
        <f t="shared" si="894"/>
        <v>2026</v>
      </c>
      <c r="AD9783" s="2" t="str">
        <f>IFERROR(VLOOKUP(A9783,'Aux Área'!$A$4:$B$123,2,0),"-")</f>
        <v>OPERAÇÃO</v>
      </c>
    </row>
    <row r="9784" spans="1:30" x14ac:dyDescent="0.3">
      <c r="A9784" t="s">
        <v>11447</v>
      </c>
      <c r="B9784" t="s">
        <v>2272</v>
      </c>
      <c r="C9784" t="s">
        <v>15010</v>
      </c>
      <c r="D9784" t="s">
        <v>15011</v>
      </c>
      <c r="E9784" t="s">
        <v>15012</v>
      </c>
      <c r="F9784" t="s">
        <v>653</v>
      </c>
      <c r="G9784" t="s">
        <v>635</v>
      </c>
      <c r="H9784" t="s">
        <v>11451</v>
      </c>
      <c r="I9784" t="s">
        <v>1853</v>
      </c>
      <c r="J9784" t="s">
        <v>231</v>
      </c>
      <c r="K9784" t="s">
        <v>232</v>
      </c>
      <c r="L9784" t="s">
        <v>217</v>
      </c>
      <c r="M9784" t="s">
        <v>38</v>
      </c>
      <c r="N9784" t="s">
        <v>668</v>
      </c>
      <c r="O9784" s="23">
        <v>0</v>
      </c>
      <c r="P9784" s="9">
        <v>0</v>
      </c>
      <c r="Q9784" t="s">
        <v>40</v>
      </c>
      <c r="R9784">
        <v>0</v>
      </c>
      <c r="S9784">
        <v>244.72</v>
      </c>
      <c r="T9784">
        <v>7.29</v>
      </c>
      <c r="U9784" s="8">
        <v>1784.02</v>
      </c>
      <c r="V9784" t="s">
        <v>15013</v>
      </c>
      <c r="W9784" t="s">
        <v>652</v>
      </c>
      <c r="X9784" t="s">
        <v>42</v>
      </c>
      <c r="Y9784" t="s">
        <v>653</v>
      </c>
      <c r="AA9784" s="1">
        <f t="shared" si="892"/>
        <v>46135</v>
      </c>
      <c r="AB9784" s="2">
        <f t="shared" si="893"/>
        <v>4</v>
      </c>
      <c r="AC9784" s="2">
        <f t="shared" si="894"/>
        <v>2026</v>
      </c>
      <c r="AD9784" s="2" t="str">
        <f>IFERROR(VLOOKUP(A9784,'Aux Área'!$A$4:$B$123,2,0),"-")</f>
        <v>SÃO PEDRO</v>
      </c>
    </row>
    <row r="9785" spans="1:30" x14ac:dyDescent="0.3">
      <c r="A9785" t="s">
        <v>5543</v>
      </c>
      <c r="B9785" t="s">
        <v>11845</v>
      </c>
      <c r="C9785" t="s">
        <v>15014</v>
      </c>
      <c r="D9785" t="s">
        <v>9879</v>
      </c>
      <c r="E9785" t="s">
        <v>9667</v>
      </c>
      <c r="F9785" t="s">
        <v>6207</v>
      </c>
      <c r="G9785" t="s">
        <v>1135</v>
      </c>
      <c r="H9785" t="s">
        <v>5545</v>
      </c>
      <c r="I9785" t="s">
        <v>839</v>
      </c>
      <c r="J9785" t="s">
        <v>89</v>
      </c>
      <c r="K9785" t="s">
        <v>90</v>
      </c>
      <c r="L9785" t="s">
        <v>91</v>
      </c>
      <c r="M9785" t="s">
        <v>38</v>
      </c>
      <c r="N9785" t="s">
        <v>39</v>
      </c>
      <c r="O9785">
        <v>480</v>
      </c>
      <c r="P9785" s="9">
        <v>10.18</v>
      </c>
      <c r="Q9785" t="s">
        <v>40</v>
      </c>
      <c r="R9785">
        <v>63467</v>
      </c>
      <c r="S9785">
        <v>47.13</v>
      </c>
      <c r="T9785">
        <v>4.6900000000000004</v>
      </c>
      <c r="U9785" s="8">
        <v>221.04</v>
      </c>
      <c r="V9785" t="s">
        <v>15015</v>
      </c>
      <c r="W9785" t="s">
        <v>2276</v>
      </c>
      <c r="X9785" t="s">
        <v>42</v>
      </c>
      <c r="Y9785" t="s">
        <v>2277</v>
      </c>
      <c r="AA9785" s="1">
        <f t="shared" si="892"/>
        <v>46135</v>
      </c>
      <c r="AB9785" s="2">
        <f t="shared" si="893"/>
        <v>4</v>
      </c>
      <c r="AC9785" s="2">
        <f t="shared" si="894"/>
        <v>2026</v>
      </c>
      <c r="AD9785" s="2" t="str">
        <f>IFERROR(VLOOKUP(A9785,'Aux Área'!$A$4:$B$123,2,0),"-")</f>
        <v>INSPEÇÃO</v>
      </c>
    </row>
    <row r="9786" spans="1:30" x14ac:dyDescent="0.3">
      <c r="A9786" t="s">
        <v>44</v>
      </c>
      <c r="B9786" t="s">
        <v>478</v>
      </c>
      <c r="C9786" t="s">
        <v>15016</v>
      </c>
      <c r="D9786" t="s">
        <v>2160</v>
      </c>
      <c r="E9786" t="s">
        <v>2161</v>
      </c>
      <c r="F9786" t="s">
        <v>45</v>
      </c>
      <c r="G9786" t="s">
        <v>35</v>
      </c>
      <c r="H9786" t="s">
        <v>36</v>
      </c>
      <c r="I9786" t="s">
        <v>37</v>
      </c>
      <c r="J9786" t="s">
        <v>169</v>
      </c>
      <c r="K9786" t="s">
        <v>170</v>
      </c>
      <c r="L9786" t="s">
        <v>124</v>
      </c>
      <c r="M9786" t="s">
        <v>38</v>
      </c>
      <c r="N9786" t="s">
        <v>39</v>
      </c>
      <c r="O9786">
        <v>294</v>
      </c>
      <c r="P9786" s="9">
        <v>18.88</v>
      </c>
      <c r="Q9786" t="s">
        <v>40</v>
      </c>
      <c r="R9786">
        <v>30851</v>
      </c>
      <c r="S9786">
        <v>15.57</v>
      </c>
      <c r="T9786">
        <v>4.6900000000000004</v>
      </c>
      <c r="U9786" s="8">
        <v>73.03</v>
      </c>
      <c r="V9786" t="s">
        <v>41</v>
      </c>
      <c r="W9786" t="s">
        <v>2007</v>
      </c>
      <c r="X9786" t="s">
        <v>42</v>
      </c>
      <c r="Y9786" t="s">
        <v>1740</v>
      </c>
      <c r="AA9786" s="1">
        <f t="shared" si="892"/>
        <v>46135</v>
      </c>
      <c r="AB9786" s="2">
        <f t="shared" si="893"/>
        <v>4</v>
      </c>
      <c r="AC9786" s="2">
        <f t="shared" si="894"/>
        <v>2026</v>
      </c>
      <c r="AD9786" s="2" t="str">
        <f>IFERROR(VLOOKUP(A9786,'Aux Área'!$A$4:$B$123,2,0),"-")</f>
        <v>OPERAÇÃO</v>
      </c>
    </row>
    <row r="9787" spans="1:30" x14ac:dyDescent="0.3">
      <c r="A9787" t="s">
        <v>52</v>
      </c>
      <c r="B9787" t="s">
        <v>1449</v>
      </c>
      <c r="C9787" t="s">
        <v>15017</v>
      </c>
      <c r="D9787" t="s">
        <v>3149</v>
      </c>
      <c r="E9787" t="s">
        <v>3150</v>
      </c>
      <c r="F9787" t="s">
        <v>53</v>
      </c>
      <c r="G9787" t="s">
        <v>35</v>
      </c>
      <c r="H9787" t="s">
        <v>36</v>
      </c>
      <c r="I9787" t="s">
        <v>37</v>
      </c>
      <c r="J9787" t="s">
        <v>169</v>
      </c>
      <c r="K9787" t="s">
        <v>170</v>
      </c>
      <c r="L9787" t="s">
        <v>124</v>
      </c>
      <c r="M9787" t="s">
        <v>38</v>
      </c>
      <c r="N9787" t="s">
        <v>39</v>
      </c>
      <c r="O9787">
        <v>314</v>
      </c>
      <c r="P9787" s="9">
        <v>8.92</v>
      </c>
      <c r="Q9787" t="s">
        <v>40</v>
      </c>
      <c r="R9787">
        <v>103787</v>
      </c>
      <c r="S9787">
        <v>35.19</v>
      </c>
      <c r="T9787">
        <v>4.6900000000000004</v>
      </c>
      <c r="U9787" s="8">
        <v>165.04</v>
      </c>
      <c r="V9787" t="s">
        <v>41</v>
      </c>
      <c r="W9787" t="s">
        <v>2007</v>
      </c>
      <c r="X9787" t="s">
        <v>42</v>
      </c>
      <c r="Y9787" t="s">
        <v>1740</v>
      </c>
      <c r="AA9787" s="1">
        <f t="shared" si="892"/>
        <v>46135</v>
      </c>
      <c r="AB9787" s="2">
        <f t="shared" si="893"/>
        <v>4</v>
      </c>
      <c r="AC9787" s="2">
        <f t="shared" si="894"/>
        <v>2026</v>
      </c>
      <c r="AD9787" s="2" t="str">
        <f>IFERROR(VLOOKUP(A9787,'Aux Área'!$A$4:$B$123,2,0),"-")</f>
        <v>OPERAÇÃO</v>
      </c>
    </row>
    <row r="9788" spans="1:30" x14ac:dyDescent="0.3">
      <c r="A9788" t="s">
        <v>14247</v>
      </c>
      <c r="B9788" t="s">
        <v>14248</v>
      </c>
      <c r="C9788" t="s">
        <v>15018</v>
      </c>
      <c r="D9788" t="s">
        <v>14250</v>
      </c>
      <c r="E9788" t="s">
        <v>14251</v>
      </c>
      <c r="F9788" t="s">
        <v>14252</v>
      </c>
      <c r="G9788" t="s">
        <v>1300</v>
      </c>
      <c r="H9788" t="s">
        <v>2635</v>
      </c>
      <c r="I9788" t="s">
        <v>37</v>
      </c>
      <c r="J9788" t="s">
        <v>1665</v>
      </c>
      <c r="K9788" t="s">
        <v>1666</v>
      </c>
      <c r="L9788" t="s">
        <v>301</v>
      </c>
      <c r="M9788" t="s">
        <v>38</v>
      </c>
      <c r="N9788" t="s">
        <v>39</v>
      </c>
      <c r="O9788">
        <v>407</v>
      </c>
      <c r="P9788" s="9">
        <v>11.2</v>
      </c>
      <c r="Q9788" t="s">
        <v>40</v>
      </c>
      <c r="R9788">
        <v>666</v>
      </c>
      <c r="S9788">
        <v>36.33</v>
      </c>
      <c r="T9788">
        <v>4.6900000000000004</v>
      </c>
      <c r="U9788" s="8">
        <v>170.39</v>
      </c>
      <c r="V9788" t="s">
        <v>15019</v>
      </c>
      <c r="W9788" t="s">
        <v>2007</v>
      </c>
      <c r="X9788" t="s">
        <v>42</v>
      </c>
      <c r="Y9788" t="s">
        <v>1740</v>
      </c>
      <c r="AA9788" s="1">
        <f t="shared" si="892"/>
        <v>46135</v>
      </c>
      <c r="AB9788" s="2">
        <f t="shared" si="893"/>
        <v>4</v>
      </c>
      <c r="AC9788" s="2">
        <f t="shared" si="894"/>
        <v>2026</v>
      </c>
      <c r="AD9788" s="2" t="str">
        <f>IFERROR(VLOOKUP(A9788,'Aux Área'!$A$4:$B$123,2,0),"-")</f>
        <v>FACILITIES</v>
      </c>
    </row>
    <row r="9789" spans="1:30" x14ac:dyDescent="0.3">
      <c r="A9789" t="s">
        <v>2472</v>
      </c>
      <c r="B9789" t="s">
        <v>2473</v>
      </c>
      <c r="C9789" t="s">
        <v>15020</v>
      </c>
      <c r="D9789" t="s">
        <v>3068</v>
      </c>
      <c r="E9789" t="s">
        <v>3069</v>
      </c>
      <c r="F9789" t="s">
        <v>2475</v>
      </c>
      <c r="G9789" t="s">
        <v>659</v>
      </c>
      <c r="H9789" t="s">
        <v>2215</v>
      </c>
      <c r="I9789" t="s">
        <v>667</v>
      </c>
      <c r="J9789" t="s">
        <v>231</v>
      </c>
      <c r="K9789" t="s">
        <v>232</v>
      </c>
      <c r="L9789" t="s">
        <v>217</v>
      </c>
      <c r="M9789" t="s">
        <v>38</v>
      </c>
      <c r="N9789" t="s">
        <v>668</v>
      </c>
      <c r="O9789">
        <v>107</v>
      </c>
      <c r="P9789" s="9">
        <v>5.1100000000000003</v>
      </c>
      <c r="Q9789" t="s">
        <v>40</v>
      </c>
      <c r="R9789">
        <v>10980</v>
      </c>
      <c r="S9789">
        <v>20.95</v>
      </c>
      <c r="T9789">
        <v>6.992</v>
      </c>
      <c r="U9789" s="8">
        <v>146.49</v>
      </c>
      <c r="V9789" t="s">
        <v>15021</v>
      </c>
      <c r="W9789" t="s">
        <v>2007</v>
      </c>
      <c r="X9789" t="s">
        <v>42</v>
      </c>
      <c r="Y9789" t="s">
        <v>1740</v>
      </c>
      <c r="AA9789" s="1">
        <f t="shared" si="892"/>
        <v>46135</v>
      </c>
      <c r="AB9789" s="2">
        <f t="shared" si="893"/>
        <v>4</v>
      </c>
      <c r="AC9789" s="2">
        <f t="shared" si="894"/>
        <v>2026</v>
      </c>
      <c r="AD9789" s="2" t="str">
        <f>IFERROR(VLOOKUP(A9789,'Aux Área'!$A$4:$B$123,2,0),"-")</f>
        <v>APH</v>
      </c>
    </row>
    <row r="9790" spans="1:30" x14ac:dyDescent="0.3">
      <c r="A9790" t="s">
        <v>2643</v>
      </c>
      <c r="B9790" t="s">
        <v>2307</v>
      </c>
      <c r="C9790" t="s">
        <v>15022</v>
      </c>
      <c r="D9790" t="s">
        <v>7207</v>
      </c>
      <c r="E9790" t="s">
        <v>7208</v>
      </c>
      <c r="F9790" t="s">
        <v>2646</v>
      </c>
      <c r="G9790" t="s">
        <v>1300</v>
      </c>
      <c r="H9790" t="s">
        <v>1301</v>
      </c>
      <c r="I9790" t="s">
        <v>37</v>
      </c>
      <c r="J9790" t="s">
        <v>12641</v>
      </c>
      <c r="K9790" t="s">
        <v>12642</v>
      </c>
      <c r="L9790" t="s">
        <v>124</v>
      </c>
      <c r="M9790" t="s">
        <v>38</v>
      </c>
      <c r="N9790" t="s">
        <v>39</v>
      </c>
      <c r="O9790">
        <v>258</v>
      </c>
      <c r="P9790" s="9">
        <v>8.6</v>
      </c>
      <c r="Q9790" t="s">
        <v>40</v>
      </c>
      <c r="R9790">
        <v>163417</v>
      </c>
      <c r="S9790">
        <v>30</v>
      </c>
      <c r="T9790">
        <v>4.79</v>
      </c>
      <c r="U9790" s="8">
        <v>143.69999999999999</v>
      </c>
      <c r="V9790" t="s">
        <v>15023</v>
      </c>
      <c r="W9790" t="s">
        <v>2276</v>
      </c>
      <c r="X9790" t="s">
        <v>42</v>
      </c>
      <c r="Y9790" t="s">
        <v>2277</v>
      </c>
      <c r="AA9790" s="1">
        <f t="shared" si="892"/>
        <v>46135</v>
      </c>
      <c r="AB9790" s="2">
        <f t="shared" si="893"/>
        <v>4</v>
      </c>
      <c r="AC9790" s="2">
        <f t="shared" si="894"/>
        <v>2026</v>
      </c>
      <c r="AD9790" s="2" t="str">
        <f>IFERROR(VLOOKUP(A9790,'Aux Área'!$A$4:$B$123,2,0),"-")</f>
        <v>INSPEÇÃO</v>
      </c>
    </row>
    <row r="9791" spans="1:30" x14ac:dyDescent="0.3">
      <c r="A9791" t="s">
        <v>2632</v>
      </c>
      <c r="B9791" t="s">
        <v>11859</v>
      </c>
      <c r="C9791" t="s">
        <v>15024</v>
      </c>
      <c r="D9791" t="s">
        <v>10329</v>
      </c>
      <c r="E9791" t="s">
        <v>9675</v>
      </c>
      <c r="F9791" t="s">
        <v>3712</v>
      </c>
      <c r="G9791" t="s">
        <v>1300</v>
      </c>
      <c r="H9791" t="s">
        <v>2635</v>
      </c>
      <c r="I9791" t="s">
        <v>37</v>
      </c>
      <c r="J9791" t="s">
        <v>5537</v>
      </c>
      <c r="K9791" t="s">
        <v>5538</v>
      </c>
      <c r="L9791" t="s">
        <v>217</v>
      </c>
      <c r="M9791" t="s">
        <v>38</v>
      </c>
      <c r="N9791" t="s">
        <v>39</v>
      </c>
      <c r="O9791">
        <v>333</v>
      </c>
      <c r="P9791" s="9">
        <v>9.4499999999999993</v>
      </c>
      <c r="Q9791" t="s">
        <v>40</v>
      </c>
      <c r="R9791">
        <v>26189</v>
      </c>
      <c r="S9791">
        <v>35.24</v>
      </c>
      <c r="T9791">
        <v>4.6500000000000004</v>
      </c>
      <c r="U9791" s="8">
        <v>163.86</v>
      </c>
      <c r="V9791" t="s">
        <v>41</v>
      </c>
      <c r="W9791" t="s">
        <v>2007</v>
      </c>
      <c r="X9791" t="s">
        <v>42</v>
      </c>
      <c r="Y9791" t="s">
        <v>1740</v>
      </c>
      <c r="AA9791" s="1">
        <f t="shared" si="892"/>
        <v>46135</v>
      </c>
      <c r="AB9791" s="2">
        <f t="shared" si="893"/>
        <v>4</v>
      </c>
      <c r="AC9791" s="2">
        <f t="shared" si="894"/>
        <v>2026</v>
      </c>
      <c r="AD9791" s="2" t="str">
        <f>IFERROR(VLOOKUP(A9791,'Aux Área'!$A$4:$B$123,2,0),"-")</f>
        <v>TI</v>
      </c>
    </row>
    <row r="9792" spans="1:30" x14ac:dyDescent="0.3">
      <c r="A9792" t="s">
        <v>2181</v>
      </c>
      <c r="B9792" t="s">
        <v>4595</v>
      </c>
      <c r="C9792" t="s">
        <v>15025</v>
      </c>
      <c r="D9792" t="s">
        <v>9027</v>
      </c>
      <c r="E9792" t="s">
        <v>9028</v>
      </c>
      <c r="F9792" t="s">
        <v>2184</v>
      </c>
      <c r="G9792" t="s">
        <v>1135</v>
      </c>
      <c r="H9792" t="s">
        <v>2185</v>
      </c>
      <c r="I9792" t="s">
        <v>2186</v>
      </c>
      <c r="J9792" t="s">
        <v>241</v>
      </c>
      <c r="K9792" t="s">
        <v>242</v>
      </c>
      <c r="L9792" t="s">
        <v>110</v>
      </c>
      <c r="M9792" t="s">
        <v>38</v>
      </c>
      <c r="N9792" t="s">
        <v>668</v>
      </c>
      <c r="O9792">
        <v>522</v>
      </c>
      <c r="P9792" s="9">
        <v>13.35</v>
      </c>
      <c r="Q9792" t="s">
        <v>40</v>
      </c>
      <c r="R9792">
        <v>183101</v>
      </c>
      <c r="S9792">
        <v>39.11</v>
      </c>
      <c r="T9792">
        <v>6.99</v>
      </c>
      <c r="U9792" s="8">
        <v>273.37</v>
      </c>
      <c r="V9792" t="s">
        <v>41</v>
      </c>
      <c r="W9792" t="s">
        <v>2007</v>
      </c>
      <c r="X9792" t="s">
        <v>42</v>
      </c>
      <c r="Y9792" t="s">
        <v>12261</v>
      </c>
      <c r="AA9792" s="1">
        <f t="shared" si="892"/>
        <v>46135</v>
      </c>
      <c r="AB9792" s="2">
        <f t="shared" si="893"/>
        <v>4</v>
      </c>
      <c r="AC9792" s="2">
        <f t="shared" si="894"/>
        <v>2026</v>
      </c>
      <c r="AD9792" s="2" t="str">
        <f>IFERROR(VLOOKUP(A9792,'Aux Área'!$A$4:$B$123,2,0),"-")</f>
        <v>INSPEÇÃO</v>
      </c>
    </row>
    <row r="9793" spans="1:30" x14ac:dyDescent="0.3">
      <c r="A9793" t="s">
        <v>12958</v>
      </c>
      <c r="B9793" t="s">
        <v>14624</v>
      </c>
      <c r="C9793" t="s">
        <v>15026</v>
      </c>
      <c r="D9793" t="s">
        <v>3243</v>
      </c>
      <c r="E9793" t="s">
        <v>3244</v>
      </c>
      <c r="F9793" t="s">
        <v>12960</v>
      </c>
      <c r="G9793" t="s">
        <v>1135</v>
      </c>
      <c r="H9793" t="s">
        <v>1301</v>
      </c>
      <c r="I9793" t="s">
        <v>839</v>
      </c>
      <c r="J9793" t="s">
        <v>175</v>
      </c>
      <c r="K9793" t="s">
        <v>176</v>
      </c>
      <c r="L9793" t="s">
        <v>177</v>
      </c>
      <c r="M9793" t="s">
        <v>38</v>
      </c>
      <c r="N9793" t="s">
        <v>39</v>
      </c>
      <c r="O9793">
        <v>459</v>
      </c>
      <c r="P9793" s="9">
        <v>9.16</v>
      </c>
      <c r="Q9793" t="s">
        <v>40</v>
      </c>
      <c r="R9793">
        <v>181862</v>
      </c>
      <c r="S9793">
        <v>50.1</v>
      </c>
      <c r="T9793">
        <v>4.99</v>
      </c>
      <c r="U9793" s="8">
        <v>250</v>
      </c>
      <c r="V9793" t="s">
        <v>15027</v>
      </c>
      <c r="W9793" t="s">
        <v>2276</v>
      </c>
      <c r="X9793" t="s">
        <v>42</v>
      </c>
      <c r="Y9793" t="s">
        <v>12261</v>
      </c>
      <c r="AA9793" s="1">
        <f t="shared" si="892"/>
        <v>46135</v>
      </c>
      <c r="AB9793" s="2">
        <f t="shared" si="893"/>
        <v>4</v>
      </c>
      <c r="AC9793" s="2">
        <f t="shared" si="894"/>
        <v>2026</v>
      </c>
      <c r="AD9793" s="2" t="str">
        <f>IFERROR(VLOOKUP(A9793,'Aux Área'!$A$4:$B$123,2,0),"-")</f>
        <v>INSPEÇÃO</v>
      </c>
    </row>
    <row r="9794" spans="1:30" x14ac:dyDescent="0.3">
      <c r="A9794" t="s">
        <v>30</v>
      </c>
      <c r="B9794" t="s">
        <v>453</v>
      </c>
      <c r="C9794" t="s">
        <v>15028</v>
      </c>
      <c r="D9794" t="s">
        <v>13350</v>
      </c>
      <c r="E9794" t="s">
        <v>13351</v>
      </c>
      <c r="F9794" t="s">
        <v>34</v>
      </c>
      <c r="G9794" t="s">
        <v>35</v>
      </c>
      <c r="H9794" t="s">
        <v>36</v>
      </c>
      <c r="I9794" t="s">
        <v>37</v>
      </c>
      <c r="J9794" t="s">
        <v>196</v>
      </c>
      <c r="K9794" t="s">
        <v>197</v>
      </c>
      <c r="L9794" t="s">
        <v>84</v>
      </c>
      <c r="M9794" t="s">
        <v>38</v>
      </c>
      <c r="N9794" t="s">
        <v>39</v>
      </c>
      <c r="O9794">
        <v>171</v>
      </c>
      <c r="P9794" s="9">
        <v>7.67</v>
      </c>
      <c r="Q9794" t="s">
        <v>40</v>
      </c>
      <c r="R9794">
        <v>27054</v>
      </c>
      <c r="S9794">
        <v>22.3</v>
      </c>
      <c r="T9794">
        <v>5.24</v>
      </c>
      <c r="U9794" s="8">
        <v>116.85</v>
      </c>
      <c r="V9794" t="s">
        <v>41</v>
      </c>
      <c r="W9794" t="s">
        <v>2007</v>
      </c>
      <c r="X9794" t="s">
        <v>42</v>
      </c>
      <c r="Y9794" t="s">
        <v>1740</v>
      </c>
      <c r="AA9794" s="1">
        <f t="shared" si="892"/>
        <v>46135</v>
      </c>
      <c r="AB9794" s="2">
        <f t="shared" si="893"/>
        <v>4</v>
      </c>
      <c r="AC9794" s="2">
        <f t="shared" si="894"/>
        <v>2026</v>
      </c>
      <c r="AD9794" s="2" t="str">
        <f>IFERROR(VLOOKUP(A9794,'Aux Área'!$A$4:$B$123,2,0),"-")</f>
        <v>OPERAÇÃO</v>
      </c>
    </row>
    <row r="9795" spans="1:30" x14ac:dyDescent="0.3">
      <c r="A9795" t="s">
        <v>2691</v>
      </c>
      <c r="B9795" t="s">
        <v>2692</v>
      </c>
      <c r="C9795" t="s">
        <v>15029</v>
      </c>
      <c r="D9795" t="s">
        <v>2142</v>
      </c>
      <c r="E9795" t="s">
        <v>2143</v>
      </c>
      <c r="F9795" t="s">
        <v>5979</v>
      </c>
      <c r="G9795" t="s">
        <v>1635</v>
      </c>
      <c r="H9795" t="s">
        <v>2635</v>
      </c>
      <c r="I9795" t="s">
        <v>37</v>
      </c>
      <c r="J9795" t="s">
        <v>165</v>
      </c>
      <c r="K9795" t="s">
        <v>166</v>
      </c>
      <c r="L9795" t="s">
        <v>167</v>
      </c>
      <c r="M9795" t="s">
        <v>38</v>
      </c>
      <c r="N9795" t="s">
        <v>39</v>
      </c>
      <c r="O9795">
        <v>164</v>
      </c>
      <c r="P9795" s="9">
        <v>7.05</v>
      </c>
      <c r="Q9795" t="s">
        <v>40</v>
      </c>
      <c r="R9795">
        <v>29886</v>
      </c>
      <c r="S9795">
        <v>23.25</v>
      </c>
      <c r="T9795">
        <v>4.9909999999999997</v>
      </c>
      <c r="U9795" s="8">
        <v>116.03</v>
      </c>
      <c r="V9795" t="s">
        <v>41</v>
      </c>
      <c r="W9795" t="s">
        <v>2007</v>
      </c>
      <c r="X9795" t="s">
        <v>42</v>
      </c>
      <c r="Y9795" t="s">
        <v>1740</v>
      </c>
      <c r="AA9795" s="1">
        <f t="shared" si="892"/>
        <v>46135</v>
      </c>
      <c r="AB9795" s="2">
        <f t="shared" si="893"/>
        <v>4</v>
      </c>
      <c r="AC9795" s="2">
        <f t="shared" si="894"/>
        <v>2026</v>
      </c>
      <c r="AD9795" s="2" t="str">
        <f>IFERROR(VLOOKUP(A9795,'Aux Área'!$A$4:$B$123,2,0),"-")</f>
        <v>TI</v>
      </c>
    </row>
    <row r="9796" spans="1:30" x14ac:dyDescent="0.3">
      <c r="A9796" t="s">
        <v>76</v>
      </c>
      <c r="B9796" t="s">
        <v>380</v>
      </c>
      <c r="C9796" t="s">
        <v>15030</v>
      </c>
      <c r="D9796" t="s">
        <v>382</v>
      </c>
      <c r="E9796" t="s">
        <v>383</v>
      </c>
      <c r="F9796" t="s">
        <v>77</v>
      </c>
      <c r="G9796" t="s">
        <v>35</v>
      </c>
      <c r="H9796" t="s">
        <v>36</v>
      </c>
      <c r="I9796" t="s">
        <v>37</v>
      </c>
      <c r="J9796" t="s">
        <v>627</v>
      </c>
      <c r="K9796" t="s">
        <v>628</v>
      </c>
      <c r="L9796" t="s">
        <v>84</v>
      </c>
      <c r="M9796" t="s">
        <v>38</v>
      </c>
      <c r="N9796" t="s">
        <v>39</v>
      </c>
      <c r="O9796">
        <v>302</v>
      </c>
      <c r="P9796" s="9">
        <v>9.4</v>
      </c>
      <c r="Q9796" t="s">
        <v>40</v>
      </c>
      <c r="R9796">
        <v>70343</v>
      </c>
      <c r="S9796">
        <v>32.119999999999997</v>
      </c>
      <c r="T9796">
        <v>5.64</v>
      </c>
      <c r="U9796" s="8">
        <v>181.16</v>
      </c>
      <c r="V9796" t="s">
        <v>15031</v>
      </c>
      <c r="W9796" t="s">
        <v>2007</v>
      </c>
      <c r="X9796" t="s">
        <v>42</v>
      </c>
      <c r="Y9796" t="s">
        <v>1740</v>
      </c>
      <c r="AA9796" s="1">
        <f t="shared" si="892"/>
        <v>46135</v>
      </c>
      <c r="AB9796" s="2">
        <f t="shared" si="893"/>
        <v>4</v>
      </c>
      <c r="AC9796" s="2">
        <f t="shared" si="894"/>
        <v>2026</v>
      </c>
      <c r="AD9796" s="2" t="str">
        <f>IFERROR(VLOOKUP(A9796,'Aux Área'!$A$4:$B$123,2,0),"-")</f>
        <v>QSMS</v>
      </c>
    </row>
    <row r="9797" spans="1:30" x14ac:dyDescent="0.3">
      <c r="A9797" t="s">
        <v>68</v>
      </c>
      <c r="B9797" t="s">
        <v>296</v>
      </c>
      <c r="C9797" t="s">
        <v>15032</v>
      </c>
      <c r="D9797" t="s">
        <v>1562</v>
      </c>
      <c r="E9797" t="s">
        <v>1563</v>
      </c>
      <c r="F9797" t="s">
        <v>69</v>
      </c>
      <c r="G9797" t="s">
        <v>35</v>
      </c>
      <c r="H9797" t="s">
        <v>36</v>
      </c>
      <c r="I9797" t="s">
        <v>37</v>
      </c>
      <c r="J9797" t="s">
        <v>275</v>
      </c>
      <c r="K9797" t="s">
        <v>276</v>
      </c>
      <c r="L9797" t="s">
        <v>124</v>
      </c>
      <c r="M9797" t="s">
        <v>38</v>
      </c>
      <c r="N9797" t="s">
        <v>39</v>
      </c>
      <c r="O9797">
        <v>210</v>
      </c>
      <c r="P9797" s="9">
        <v>7.33</v>
      </c>
      <c r="Q9797" t="s">
        <v>40</v>
      </c>
      <c r="R9797">
        <v>60369</v>
      </c>
      <c r="S9797">
        <v>28.64</v>
      </c>
      <c r="T9797">
        <v>4.79</v>
      </c>
      <c r="U9797" s="8">
        <v>137.19</v>
      </c>
      <c r="V9797" t="s">
        <v>15033</v>
      </c>
      <c r="W9797" t="s">
        <v>2007</v>
      </c>
      <c r="X9797" t="s">
        <v>42</v>
      </c>
      <c r="Y9797" t="s">
        <v>1740</v>
      </c>
      <c r="AA9797" s="1">
        <f t="shared" si="892"/>
        <v>46135</v>
      </c>
      <c r="AB9797" s="2">
        <f t="shared" si="893"/>
        <v>4</v>
      </c>
      <c r="AC9797" s="2">
        <f t="shared" si="894"/>
        <v>2026</v>
      </c>
      <c r="AD9797" s="2" t="str">
        <f>IFERROR(VLOOKUP(A9797,'Aux Área'!$A$4:$B$123,2,0),"-")</f>
        <v>OPERAÇÃO</v>
      </c>
    </row>
    <row r="9798" spans="1:30" x14ac:dyDescent="0.3">
      <c r="A9798" t="s">
        <v>56</v>
      </c>
      <c r="B9798" t="s">
        <v>266</v>
      </c>
      <c r="C9798" t="s">
        <v>15034</v>
      </c>
      <c r="D9798" t="s">
        <v>120</v>
      </c>
      <c r="E9798" t="s">
        <v>121</v>
      </c>
      <c r="F9798" t="s">
        <v>57</v>
      </c>
      <c r="G9798" t="s">
        <v>35</v>
      </c>
      <c r="H9798" t="s">
        <v>36</v>
      </c>
      <c r="I9798" t="s">
        <v>37</v>
      </c>
      <c r="J9798" t="s">
        <v>248</v>
      </c>
      <c r="K9798" t="s">
        <v>249</v>
      </c>
      <c r="L9798" t="s">
        <v>207</v>
      </c>
      <c r="M9798" t="s">
        <v>38</v>
      </c>
      <c r="N9798" t="s">
        <v>39</v>
      </c>
      <c r="O9798">
        <v>331</v>
      </c>
      <c r="P9798" s="9">
        <v>9.11</v>
      </c>
      <c r="Q9798" t="s">
        <v>40</v>
      </c>
      <c r="R9798">
        <v>65559</v>
      </c>
      <c r="S9798">
        <v>36.32</v>
      </c>
      <c r="T9798">
        <v>4.7910000000000004</v>
      </c>
      <c r="U9798" s="8">
        <v>174.01</v>
      </c>
      <c r="V9798" t="s">
        <v>112</v>
      </c>
      <c r="W9798" t="s">
        <v>2007</v>
      </c>
      <c r="X9798" t="s">
        <v>42</v>
      </c>
      <c r="Y9798" t="s">
        <v>1740</v>
      </c>
      <c r="AA9798" s="1">
        <f t="shared" si="892"/>
        <v>46135</v>
      </c>
      <c r="AB9798" s="2">
        <f t="shared" si="893"/>
        <v>4</v>
      </c>
      <c r="AC9798" s="2">
        <f t="shared" si="894"/>
        <v>2026</v>
      </c>
      <c r="AD9798" s="2" t="str">
        <f>IFERROR(VLOOKUP(A9798,'Aux Área'!$A$4:$B$123,2,0),"-")</f>
        <v>CONSERVA</v>
      </c>
    </row>
    <row r="9799" spans="1:30" x14ac:dyDescent="0.3">
      <c r="A9799" t="s">
        <v>11642</v>
      </c>
      <c r="B9799" t="s">
        <v>2656</v>
      </c>
      <c r="C9799" t="s">
        <v>15035</v>
      </c>
      <c r="D9799" t="s">
        <v>11644</v>
      </c>
      <c r="E9799" t="s">
        <v>11645</v>
      </c>
      <c r="F9799" t="s">
        <v>653</v>
      </c>
      <c r="G9799" t="s">
        <v>635</v>
      </c>
      <c r="H9799" t="s">
        <v>11646</v>
      </c>
      <c r="I9799" t="s">
        <v>11647</v>
      </c>
      <c r="J9799" t="s">
        <v>328</v>
      </c>
      <c r="K9799" t="s">
        <v>329</v>
      </c>
      <c r="L9799" t="s">
        <v>84</v>
      </c>
      <c r="M9799" t="s">
        <v>38</v>
      </c>
      <c r="N9799" t="s">
        <v>668</v>
      </c>
      <c r="O9799" s="23">
        <v>0</v>
      </c>
      <c r="P9799" s="9">
        <v>0</v>
      </c>
      <c r="Q9799" t="s">
        <v>40</v>
      </c>
      <c r="R9799">
        <v>0</v>
      </c>
      <c r="S9799">
        <v>169.62</v>
      </c>
      <c r="T9799">
        <v>6.89</v>
      </c>
      <c r="U9799" s="8">
        <v>1168.68</v>
      </c>
      <c r="V9799" t="s">
        <v>41</v>
      </c>
      <c r="W9799" t="s">
        <v>652</v>
      </c>
      <c r="X9799" t="s">
        <v>42</v>
      </c>
      <c r="Y9799" t="s">
        <v>653</v>
      </c>
      <c r="AA9799" s="1">
        <f t="shared" si="892"/>
        <v>46135</v>
      </c>
      <c r="AB9799" s="2">
        <f t="shared" si="893"/>
        <v>4</v>
      </c>
      <c r="AC9799" s="2">
        <f t="shared" si="894"/>
        <v>2026</v>
      </c>
      <c r="AD9799" s="2" t="str">
        <f>IFERROR(VLOOKUP(A9799,'Aux Área'!$A$4:$B$123,2,0),"-")</f>
        <v>SÃO PEDRO</v>
      </c>
    </row>
    <row r="9800" spans="1:30" x14ac:dyDescent="0.3">
      <c r="A9800" t="s">
        <v>2306</v>
      </c>
      <c r="B9800" t="s">
        <v>4613</v>
      </c>
      <c r="C9800" t="s">
        <v>15036</v>
      </c>
      <c r="D9800" t="s">
        <v>9279</v>
      </c>
      <c r="E9800" t="s">
        <v>9280</v>
      </c>
      <c r="F9800" t="s">
        <v>2309</v>
      </c>
      <c r="G9800" t="s">
        <v>1135</v>
      </c>
      <c r="H9800" t="s">
        <v>2275</v>
      </c>
      <c r="I9800" t="s">
        <v>1497</v>
      </c>
      <c r="J9800" t="s">
        <v>1665</v>
      </c>
      <c r="K9800" t="s">
        <v>1666</v>
      </c>
      <c r="L9800" t="s">
        <v>301</v>
      </c>
      <c r="M9800" t="s">
        <v>38</v>
      </c>
      <c r="N9800" t="s">
        <v>39</v>
      </c>
      <c r="O9800">
        <v>186</v>
      </c>
      <c r="P9800" s="9">
        <v>6.72</v>
      </c>
      <c r="Q9800" t="s">
        <v>40</v>
      </c>
      <c r="R9800">
        <v>168311</v>
      </c>
      <c r="S9800">
        <v>27.67</v>
      </c>
      <c r="T9800">
        <v>4.6900000000000004</v>
      </c>
      <c r="U9800" s="8">
        <v>129.77000000000001</v>
      </c>
      <c r="V9800" t="s">
        <v>15037</v>
      </c>
      <c r="W9800" t="s">
        <v>2276</v>
      </c>
      <c r="X9800" t="s">
        <v>42</v>
      </c>
      <c r="Y9800" t="s">
        <v>2277</v>
      </c>
      <c r="AA9800" s="1">
        <f t="shared" si="892"/>
        <v>46135</v>
      </c>
      <c r="AB9800" s="2">
        <f t="shared" si="893"/>
        <v>4</v>
      </c>
      <c r="AC9800" s="2">
        <f t="shared" si="894"/>
        <v>2026</v>
      </c>
      <c r="AD9800" s="2" t="str">
        <f>IFERROR(VLOOKUP(A9800,'Aux Área'!$A$4:$B$123,2,0),"-")</f>
        <v>INSPEÇÃO</v>
      </c>
    </row>
    <row r="9801" spans="1:30" x14ac:dyDescent="0.3">
      <c r="A9801" t="s">
        <v>2282</v>
      </c>
      <c r="B9801" t="s">
        <v>4679</v>
      </c>
      <c r="C9801" t="s">
        <v>15038</v>
      </c>
      <c r="D9801" t="s">
        <v>10122</v>
      </c>
      <c r="E9801" t="s">
        <v>9671</v>
      </c>
      <c r="F9801" t="s">
        <v>2285</v>
      </c>
      <c r="G9801" t="s">
        <v>1135</v>
      </c>
      <c r="H9801" t="s">
        <v>2275</v>
      </c>
      <c r="I9801" t="s">
        <v>1497</v>
      </c>
      <c r="J9801" t="s">
        <v>165</v>
      </c>
      <c r="K9801" t="s">
        <v>166</v>
      </c>
      <c r="L9801" t="s">
        <v>167</v>
      </c>
      <c r="M9801" t="s">
        <v>38</v>
      </c>
      <c r="N9801" t="s">
        <v>39</v>
      </c>
      <c r="O9801">
        <v>425</v>
      </c>
      <c r="P9801" s="9">
        <v>11.34</v>
      </c>
      <c r="Q9801" t="s">
        <v>40</v>
      </c>
      <c r="R9801">
        <v>147043</v>
      </c>
      <c r="S9801">
        <v>37.47</v>
      </c>
      <c r="T9801">
        <v>4.9909999999999997</v>
      </c>
      <c r="U9801" s="8">
        <v>187.01</v>
      </c>
      <c r="V9801" t="s">
        <v>41</v>
      </c>
      <c r="W9801" t="s">
        <v>2276</v>
      </c>
      <c r="X9801" t="s">
        <v>42</v>
      </c>
      <c r="Y9801" t="s">
        <v>2277</v>
      </c>
      <c r="AA9801" s="1">
        <f t="shared" si="892"/>
        <v>46135</v>
      </c>
      <c r="AB9801" s="2">
        <f t="shared" si="893"/>
        <v>4</v>
      </c>
      <c r="AC9801" s="2">
        <f t="shared" si="894"/>
        <v>2026</v>
      </c>
      <c r="AD9801" s="2" t="str">
        <f>IFERROR(VLOOKUP(A9801,'Aux Área'!$A$4:$B$123,2,0),"-")</f>
        <v>INSPEÇÃO</v>
      </c>
    </row>
    <row r="9802" spans="1:30" x14ac:dyDescent="0.3">
      <c r="A9802" t="s">
        <v>60</v>
      </c>
      <c r="B9802" t="s">
        <v>614</v>
      </c>
      <c r="C9802" t="s">
        <v>15039</v>
      </c>
      <c r="D9802" t="s">
        <v>1206</v>
      </c>
      <c r="E9802" t="s">
        <v>1207</v>
      </c>
      <c r="F9802" t="s">
        <v>61</v>
      </c>
      <c r="G9802" t="s">
        <v>35</v>
      </c>
      <c r="H9802" t="s">
        <v>36</v>
      </c>
      <c r="I9802" t="s">
        <v>37</v>
      </c>
      <c r="J9802" t="s">
        <v>1665</v>
      </c>
      <c r="K9802" t="s">
        <v>1666</v>
      </c>
      <c r="L9802" t="s">
        <v>301</v>
      </c>
      <c r="M9802" t="s">
        <v>38</v>
      </c>
      <c r="N9802" t="s">
        <v>39</v>
      </c>
      <c r="O9802">
        <v>196</v>
      </c>
      <c r="P9802" s="9">
        <v>8.2799999999999994</v>
      </c>
      <c r="Q9802" t="s">
        <v>40</v>
      </c>
      <c r="R9802">
        <v>47286</v>
      </c>
      <c r="S9802">
        <v>23.67</v>
      </c>
      <c r="T9802">
        <v>4.6900000000000004</v>
      </c>
      <c r="U9802" s="8">
        <v>111.01</v>
      </c>
      <c r="V9802" t="s">
        <v>15040</v>
      </c>
      <c r="W9802" t="s">
        <v>2007</v>
      </c>
      <c r="X9802" t="s">
        <v>42</v>
      </c>
      <c r="Y9802" t="s">
        <v>1740</v>
      </c>
      <c r="AA9802" s="1">
        <f t="shared" si="892"/>
        <v>46135</v>
      </c>
      <c r="AB9802" s="2">
        <f t="shared" si="893"/>
        <v>4</v>
      </c>
      <c r="AC9802" s="2">
        <f t="shared" si="894"/>
        <v>2026</v>
      </c>
      <c r="AD9802" s="2" t="str">
        <f>IFERROR(VLOOKUP(A9802,'Aux Área'!$A$4:$B$123,2,0),"-")</f>
        <v>QSMS</v>
      </c>
    </row>
    <row r="9803" spans="1:30" x14ac:dyDescent="0.3">
      <c r="A9803" t="s">
        <v>2260</v>
      </c>
      <c r="B9803" t="s">
        <v>113</v>
      </c>
      <c r="C9803" t="s">
        <v>15041</v>
      </c>
      <c r="D9803" t="s">
        <v>3162</v>
      </c>
      <c r="E9803" t="s">
        <v>3163</v>
      </c>
      <c r="F9803" t="s">
        <v>2262</v>
      </c>
      <c r="G9803" t="s">
        <v>35</v>
      </c>
      <c r="H9803" t="s">
        <v>2263</v>
      </c>
      <c r="I9803" t="s">
        <v>2186</v>
      </c>
      <c r="J9803" t="s">
        <v>409</v>
      </c>
      <c r="K9803" t="s">
        <v>410</v>
      </c>
      <c r="L9803" t="s">
        <v>141</v>
      </c>
      <c r="M9803" t="s">
        <v>38</v>
      </c>
      <c r="N9803" t="s">
        <v>668</v>
      </c>
      <c r="O9803">
        <v>1023</v>
      </c>
      <c r="P9803" s="9">
        <v>13.14</v>
      </c>
      <c r="Q9803" t="s">
        <v>40</v>
      </c>
      <c r="R9803">
        <v>147375</v>
      </c>
      <c r="S9803">
        <v>77.849999999999994</v>
      </c>
      <c r="T9803">
        <v>7.59</v>
      </c>
      <c r="U9803" s="8">
        <v>590.88</v>
      </c>
      <c r="V9803" t="s">
        <v>15042</v>
      </c>
      <c r="W9803" t="s">
        <v>2007</v>
      </c>
      <c r="X9803" t="s">
        <v>42</v>
      </c>
      <c r="Y9803" t="s">
        <v>1740</v>
      </c>
      <c r="AA9803" s="1">
        <f t="shared" si="892"/>
        <v>46135</v>
      </c>
      <c r="AB9803" s="2">
        <f t="shared" si="893"/>
        <v>4</v>
      </c>
      <c r="AC9803" s="2">
        <f t="shared" si="894"/>
        <v>2026</v>
      </c>
      <c r="AD9803" s="2" t="str">
        <f>IFERROR(VLOOKUP(A9803,'Aux Área'!$A$4:$B$123,2,0),"-")</f>
        <v>INSPEÇÃO</v>
      </c>
    </row>
    <row r="9804" spans="1:30" x14ac:dyDescent="0.3">
      <c r="A9804" t="s">
        <v>3092</v>
      </c>
      <c r="B9804" t="s">
        <v>4774</v>
      </c>
      <c r="C9804" t="s">
        <v>15043</v>
      </c>
      <c r="D9804" t="s">
        <v>3285</v>
      </c>
      <c r="E9804" t="s">
        <v>3286</v>
      </c>
      <c r="F9804" t="s">
        <v>3594</v>
      </c>
      <c r="G9804" t="s">
        <v>1135</v>
      </c>
      <c r="H9804" t="s">
        <v>2275</v>
      </c>
      <c r="I9804" t="s">
        <v>1497</v>
      </c>
      <c r="J9804" t="s">
        <v>188</v>
      </c>
      <c r="K9804" t="s">
        <v>189</v>
      </c>
      <c r="L9804" t="s">
        <v>190</v>
      </c>
      <c r="M9804" t="s">
        <v>38</v>
      </c>
      <c r="N9804" t="s">
        <v>39</v>
      </c>
      <c r="O9804">
        <v>405</v>
      </c>
      <c r="P9804" s="9">
        <v>8.7899999999999991</v>
      </c>
      <c r="Q9804" t="s">
        <v>40</v>
      </c>
      <c r="R9804">
        <v>150216</v>
      </c>
      <c r="S9804">
        <v>46.06</v>
      </c>
      <c r="T9804">
        <v>4.8899999999999997</v>
      </c>
      <c r="U9804" s="8">
        <v>225.23</v>
      </c>
      <c r="V9804" t="s">
        <v>41</v>
      </c>
      <c r="W9804" t="s">
        <v>2276</v>
      </c>
      <c r="X9804" t="s">
        <v>42</v>
      </c>
      <c r="Y9804" t="s">
        <v>2277</v>
      </c>
      <c r="AA9804" s="1">
        <f t="shared" si="892"/>
        <v>46135</v>
      </c>
      <c r="AB9804" s="2">
        <f t="shared" si="893"/>
        <v>4</v>
      </c>
      <c r="AC9804" s="2">
        <f t="shared" si="894"/>
        <v>2026</v>
      </c>
      <c r="AD9804" s="2" t="str">
        <f>IFERROR(VLOOKUP(A9804,'Aux Área'!$A$4:$B$123,2,0),"-")</f>
        <v>INSPEÇÃO</v>
      </c>
    </row>
    <row r="9805" spans="1:30" x14ac:dyDescent="0.3">
      <c r="A9805" t="s">
        <v>2041</v>
      </c>
      <c r="B9805" t="s">
        <v>2042</v>
      </c>
      <c r="C9805" t="s">
        <v>15044</v>
      </c>
      <c r="D9805" t="s">
        <v>1297</v>
      </c>
      <c r="E9805" t="s">
        <v>2221</v>
      </c>
      <c r="F9805" t="s">
        <v>2044</v>
      </c>
      <c r="G9805" t="s">
        <v>659</v>
      </c>
      <c r="H9805" t="s">
        <v>1996</v>
      </c>
      <c r="I9805" t="s">
        <v>1997</v>
      </c>
      <c r="J9805" t="s">
        <v>231</v>
      </c>
      <c r="K9805" t="s">
        <v>232</v>
      </c>
      <c r="L9805" t="s">
        <v>217</v>
      </c>
      <c r="M9805" t="s">
        <v>38</v>
      </c>
      <c r="N9805" t="s">
        <v>668</v>
      </c>
      <c r="O9805">
        <v>174</v>
      </c>
      <c r="P9805" s="9">
        <v>6.87</v>
      </c>
      <c r="Q9805" t="s">
        <v>40</v>
      </c>
      <c r="R9805">
        <v>47758</v>
      </c>
      <c r="S9805">
        <v>25.32</v>
      </c>
      <c r="T9805">
        <v>6.9909999999999997</v>
      </c>
      <c r="U9805" s="8">
        <v>177.02</v>
      </c>
      <c r="V9805" t="s">
        <v>15045</v>
      </c>
      <c r="W9805" t="s">
        <v>1985</v>
      </c>
      <c r="X9805" t="s">
        <v>42</v>
      </c>
      <c r="Y9805" t="s">
        <v>1986</v>
      </c>
      <c r="AA9805" s="1">
        <f t="shared" si="892"/>
        <v>46135</v>
      </c>
      <c r="AB9805" s="2">
        <f t="shared" si="893"/>
        <v>4</v>
      </c>
      <c r="AC9805" s="2">
        <f t="shared" si="894"/>
        <v>2026</v>
      </c>
      <c r="AD9805" s="2" t="str">
        <f>IFERROR(VLOOKUP(A9805,'Aux Área'!$A$4:$B$123,2,0),"-")</f>
        <v>PESADOS</v>
      </c>
    </row>
    <row r="9806" spans="1:30" x14ac:dyDescent="0.3">
      <c r="A9806" t="s">
        <v>1295</v>
      </c>
      <c r="B9806" t="s">
        <v>1753</v>
      </c>
      <c r="C9806" t="s">
        <v>15046</v>
      </c>
      <c r="D9806" t="s">
        <v>1297</v>
      </c>
      <c r="E9806" t="s">
        <v>2221</v>
      </c>
      <c r="F9806" t="s">
        <v>1299</v>
      </c>
      <c r="G9806" t="s">
        <v>1135</v>
      </c>
      <c r="H9806" t="s">
        <v>1301</v>
      </c>
      <c r="I9806" t="s">
        <v>839</v>
      </c>
      <c r="J9806" t="s">
        <v>172</v>
      </c>
      <c r="K9806" t="s">
        <v>173</v>
      </c>
      <c r="L9806" t="s">
        <v>124</v>
      </c>
      <c r="M9806" t="s">
        <v>38</v>
      </c>
      <c r="N9806" t="s">
        <v>39</v>
      </c>
      <c r="O9806" s="23">
        <v>0</v>
      </c>
      <c r="P9806" s="23">
        <v>0</v>
      </c>
      <c r="Q9806" t="s">
        <v>40</v>
      </c>
      <c r="R9806" t="s">
        <v>15244</v>
      </c>
      <c r="S9806">
        <v>51.42</v>
      </c>
      <c r="T9806">
        <v>4.79</v>
      </c>
      <c r="U9806" s="8">
        <v>246.3</v>
      </c>
      <c r="V9806" t="s">
        <v>2824</v>
      </c>
      <c r="W9806" t="s">
        <v>2007</v>
      </c>
      <c r="X9806" t="s">
        <v>42</v>
      </c>
      <c r="Y9806" t="s">
        <v>1740</v>
      </c>
      <c r="AA9806" s="1">
        <f t="shared" si="892"/>
        <v>46135</v>
      </c>
      <c r="AB9806" s="2">
        <f t="shared" si="893"/>
        <v>4</v>
      </c>
      <c r="AC9806" s="2">
        <f t="shared" si="894"/>
        <v>2026</v>
      </c>
      <c r="AD9806" s="2" t="str">
        <f>IFERROR(VLOOKUP(A9806,'Aux Área'!$A$4:$B$123,2,0),"-")</f>
        <v>LUCCA JR - OP</v>
      </c>
    </row>
    <row r="9807" spans="1:30" x14ac:dyDescent="0.3">
      <c r="A9807" t="s">
        <v>72</v>
      </c>
      <c r="B9807" t="s">
        <v>243</v>
      </c>
      <c r="C9807" t="s">
        <v>15047</v>
      </c>
      <c r="D9807" t="s">
        <v>95</v>
      </c>
      <c r="E9807" t="s">
        <v>96</v>
      </c>
      <c r="F9807" t="s">
        <v>73</v>
      </c>
      <c r="G9807" t="s">
        <v>35</v>
      </c>
      <c r="H9807" t="s">
        <v>36</v>
      </c>
      <c r="I9807" t="s">
        <v>37</v>
      </c>
      <c r="J9807" t="s">
        <v>292</v>
      </c>
      <c r="K9807" t="s">
        <v>293</v>
      </c>
      <c r="L9807" t="s">
        <v>84</v>
      </c>
      <c r="M9807" t="s">
        <v>38</v>
      </c>
      <c r="N9807" t="s">
        <v>39</v>
      </c>
      <c r="O9807">
        <v>379</v>
      </c>
      <c r="P9807" s="9">
        <v>8.84</v>
      </c>
      <c r="Q9807" t="s">
        <v>40</v>
      </c>
      <c r="R9807">
        <v>29920</v>
      </c>
      <c r="S9807">
        <v>42.86</v>
      </c>
      <c r="T9807">
        <v>5.27</v>
      </c>
      <c r="U9807" s="8">
        <v>225.87</v>
      </c>
      <c r="V9807" t="s">
        <v>15048</v>
      </c>
      <c r="W9807" t="s">
        <v>2007</v>
      </c>
      <c r="X9807" t="s">
        <v>42</v>
      </c>
      <c r="Y9807" t="s">
        <v>1740</v>
      </c>
      <c r="AA9807" s="1">
        <f t="shared" si="892"/>
        <v>46135</v>
      </c>
      <c r="AB9807" s="2">
        <f t="shared" si="893"/>
        <v>4</v>
      </c>
      <c r="AC9807" s="2">
        <f t="shared" si="894"/>
        <v>2026</v>
      </c>
      <c r="AD9807" s="2" t="str">
        <f>IFERROR(VLOOKUP(A9807,'Aux Área'!$A$4:$B$123,2,0),"-")</f>
        <v>CONSERVA</v>
      </c>
    </row>
    <row r="9808" spans="1:30" x14ac:dyDescent="0.3">
      <c r="A9808" t="s">
        <v>52</v>
      </c>
      <c r="B9808" t="s">
        <v>1449</v>
      </c>
      <c r="C9808" t="s">
        <v>15049</v>
      </c>
      <c r="D9808" t="s">
        <v>3149</v>
      </c>
      <c r="E9808" t="s">
        <v>3150</v>
      </c>
      <c r="F9808" t="s">
        <v>53</v>
      </c>
      <c r="G9808" t="s">
        <v>35</v>
      </c>
      <c r="H9808" t="s">
        <v>36</v>
      </c>
      <c r="I9808" t="s">
        <v>37</v>
      </c>
      <c r="J9808" t="s">
        <v>122</v>
      </c>
      <c r="K9808" t="s">
        <v>123</v>
      </c>
      <c r="L9808" t="s">
        <v>124</v>
      </c>
      <c r="M9808" t="s">
        <v>38</v>
      </c>
      <c r="N9808" t="s">
        <v>39</v>
      </c>
      <c r="O9808">
        <v>318</v>
      </c>
      <c r="P9808" s="9">
        <v>10.5</v>
      </c>
      <c r="Q9808" t="s">
        <v>40</v>
      </c>
      <c r="R9808">
        <v>104105</v>
      </c>
      <c r="S9808">
        <v>30.28</v>
      </c>
      <c r="T9808">
        <v>4.99</v>
      </c>
      <c r="U9808" s="8">
        <v>151.1</v>
      </c>
      <c r="V9808" t="s">
        <v>112</v>
      </c>
      <c r="W9808" t="s">
        <v>2007</v>
      </c>
      <c r="X9808" t="s">
        <v>42</v>
      </c>
      <c r="Y9808" t="s">
        <v>1740</v>
      </c>
      <c r="AA9808" s="1">
        <f t="shared" si="892"/>
        <v>46135</v>
      </c>
      <c r="AB9808" s="2">
        <f t="shared" si="893"/>
        <v>4</v>
      </c>
      <c r="AC9808" s="2">
        <f t="shared" si="894"/>
        <v>2026</v>
      </c>
      <c r="AD9808" s="2" t="str">
        <f>IFERROR(VLOOKUP(A9808,'Aux Área'!$A$4:$B$123,2,0),"-")</f>
        <v>OPERAÇÃO</v>
      </c>
    </row>
    <row r="9809" spans="1:30" x14ac:dyDescent="0.3">
      <c r="A9809" t="s">
        <v>2494</v>
      </c>
      <c r="B9809" t="s">
        <v>2495</v>
      </c>
      <c r="C9809" t="s">
        <v>15050</v>
      </c>
      <c r="D9809" t="s">
        <v>2468</v>
      </c>
      <c r="E9809" t="s">
        <v>2469</v>
      </c>
      <c r="F9809" t="s">
        <v>2497</v>
      </c>
      <c r="G9809" t="s">
        <v>659</v>
      </c>
      <c r="H9809" t="s">
        <v>2215</v>
      </c>
      <c r="I9809" t="s">
        <v>667</v>
      </c>
      <c r="J9809" t="s">
        <v>241</v>
      </c>
      <c r="K9809" t="s">
        <v>242</v>
      </c>
      <c r="L9809" t="s">
        <v>110</v>
      </c>
      <c r="M9809" t="s">
        <v>38</v>
      </c>
      <c r="N9809" t="s">
        <v>668</v>
      </c>
      <c r="O9809">
        <v>215</v>
      </c>
      <c r="P9809" s="9">
        <v>3.94</v>
      </c>
      <c r="Q9809" t="s">
        <v>40</v>
      </c>
      <c r="R9809">
        <v>19700</v>
      </c>
      <c r="S9809">
        <v>54.52</v>
      </c>
      <c r="T9809">
        <v>6.99</v>
      </c>
      <c r="U9809" s="8">
        <v>381.08</v>
      </c>
      <c r="V9809" t="s">
        <v>41</v>
      </c>
      <c r="W9809" t="s">
        <v>2007</v>
      </c>
      <c r="X9809" t="s">
        <v>42</v>
      </c>
      <c r="Y9809" t="s">
        <v>1740</v>
      </c>
      <c r="AA9809" s="1">
        <f t="shared" si="892"/>
        <v>46135</v>
      </c>
      <c r="AB9809" s="2">
        <f t="shared" si="893"/>
        <v>4</v>
      </c>
      <c r="AC9809" s="2">
        <f t="shared" si="894"/>
        <v>2026</v>
      </c>
      <c r="AD9809" s="2" t="str">
        <f>IFERROR(VLOOKUP(A9809,'Aux Área'!$A$4:$B$123,2,0),"-")</f>
        <v>APH</v>
      </c>
    </row>
    <row r="9810" spans="1:30" x14ac:dyDescent="0.3">
      <c r="A9810" t="s">
        <v>5543</v>
      </c>
      <c r="B9810" t="s">
        <v>11845</v>
      </c>
      <c r="C9810" t="s">
        <v>15051</v>
      </c>
      <c r="D9810" t="s">
        <v>5291</v>
      </c>
      <c r="E9810" t="s">
        <v>5292</v>
      </c>
      <c r="F9810" t="s">
        <v>6207</v>
      </c>
      <c r="G9810" t="s">
        <v>1135</v>
      </c>
      <c r="H9810" t="s">
        <v>5545</v>
      </c>
      <c r="I9810" t="s">
        <v>839</v>
      </c>
      <c r="J9810" t="s">
        <v>89</v>
      </c>
      <c r="K9810" t="s">
        <v>90</v>
      </c>
      <c r="L9810" t="s">
        <v>91</v>
      </c>
      <c r="M9810" t="s">
        <v>38</v>
      </c>
      <c r="N9810" t="s">
        <v>39</v>
      </c>
      <c r="O9810">
        <v>433</v>
      </c>
      <c r="P9810" s="9">
        <v>10.210000000000001</v>
      </c>
      <c r="Q9810" t="s">
        <v>40</v>
      </c>
      <c r="R9810">
        <v>63900</v>
      </c>
      <c r="S9810">
        <v>42.43</v>
      </c>
      <c r="T9810">
        <v>4.6900000000000004</v>
      </c>
      <c r="U9810" s="8">
        <v>199</v>
      </c>
      <c r="V9810" t="s">
        <v>15052</v>
      </c>
      <c r="W9810" t="s">
        <v>2276</v>
      </c>
      <c r="X9810" t="s">
        <v>42</v>
      </c>
      <c r="Y9810" t="s">
        <v>2277</v>
      </c>
      <c r="AA9810" s="1">
        <f t="shared" si="892"/>
        <v>46135</v>
      </c>
      <c r="AB9810" s="2">
        <f t="shared" si="893"/>
        <v>4</v>
      </c>
      <c r="AC9810" s="2">
        <f t="shared" si="894"/>
        <v>2026</v>
      </c>
      <c r="AD9810" s="2" t="str">
        <f>IFERROR(VLOOKUP(A9810,'Aux Área'!$A$4:$B$123,2,0),"-")</f>
        <v>INSPEÇÃO</v>
      </c>
    </row>
    <row r="9811" spans="1:30" x14ac:dyDescent="0.3">
      <c r="A9811" t="s">
        <v>2643</v>
      </c>
      <c r="B9811" t="s">
        <v>2307</v>
      </c>
      <c r="C9811" t="s">
        <v>15053</v>
      </c>
      <c r="D9811" t="s">
        <v>7196</v>
      </c>
      <c r="E9811" t="s">
        <v>7197</v>
      </c>
      <c r="F9811" t="s">
        <v>2646</v>
      </c>
      <c r="G9811" t="s">
        <v>1300</v>
      </c>
      <c r="H9811" t="s">
        <v>1301</v>
      </c>
      <c r="I9811" t="s">
        <v>37</v>
      </c>
      <c r="J9811" t="s">
        <v>122</v>
      </c>
      <c r="K9811" t="s">
        <v>123</v>
      </c>
      <c r="L9811" t="s">
        <v>124</v>
      </c>
      <c r="M9811" t="s">
        <v>38</v>
      </c>
      <c r="N9811" t="s">
        <v>39</v>
      </c>
      <c r="O9811">
        <v>322</v>
      </c>
      <c r="P9811" s="9">
        <v>8.83</v>
      </c>
      <c r="Q9811" t="s">
        <v>40</v>
      </c>
      <c r="R9811">
        <v>163739</v>
      </c>
      <c r="S9811">
        <v>36.47</v>
      </c>
      <c r="T9811">
        <v>4.99</v>
      </c>
      <c r="U9811" s="8">
        <v>181.98</v>
      </c>
      <c r="V9811" t="s">
        <v>112</v>
      </c>
      <c r="W9811" t="s">
        <v>2276</v>
      </c>
      <c r="X9811" t="s">
        <v>42</v>
      </c>
      <c r="Y9811" t="s">
        <v>2277</v>
      </c>
      <c r="AA9811" s="1">
        <f t="shared" si="892"/>
        <v>46135</v>
      </c>
      <c r="AB9811" s="2">
        <f t="shared" si="893"/>
        <v>4</v>
      </c>
      <c r="AC9811" s="2">
        <f t="shared" si="894"/>
        <v>2026</v>
      </c>
      <c r="AD9811" s="2" t="str">
        <f>IFERROR(VLOOKUP(A9811,'Aux Área'!$A$4:$B$123,2,0),"-")</f>
        <v>INSPEÇÃO</v>
      </c>
    </row>
    <row r="9812" spans="1:30" x14ac:dyDescent="0.3">
      <c r="A9812" t="s">
        <v>2638</v>
      </c>
      <c r="B9812" t="s">
        <v>4593</v>
      </c>
      <c r="C9812" t="s">
        <v>15054</v>
      </c>
      <c r="D9812" t="s">
        <v>3193</v>
      </c>
      <c r="E9812" t="s">
        <v>3194</v>
      </c>
      <c r="F9812" t="s">
        <v>2641</v>
      </c>
      <c r="G9812" t="s">
        <v>1135</v>
      </c>
      <c r="H9812" t="s">
        <v>2275</v>
      </c>
      <c r="I9812" t="s">
        <v>1497</v>
      </c>
      <c r="J9812" t="s">
        <v>275</v>
      </c>
      <c r="K9812" t="s">
        <v>276</v>
      </c>
      <c r="L9812" t="s">
        <v>124</v>
      </c>
      <c r="M9812" t="s">
        <v>38</v>
      </c>
      <c r="N9812" t="s">
        <v>39</v>
      </c>
      <c r="O9812">
        <v>439</v>
      </c>
      <c r="P9812" s="9">
        <v>10.84</v>
      </c>
      <c r="Q9812" t="s">
        <v>40</v>
      </c>
      <c r="R9812">
        <v>156621</v>
      </c>
      <c r="S9812">
        <v>40.5</v>
      </c>
      <c r="T9812">
        <v>4.79</v>
      </c>
      <c r="U9812" s="8">
        <v>194</v>
      </c>
      <c r="V9812" t="s">
        <v>15055</v>
      </c>
      <c r="W9812" t="s">
        <v>2276</v>
      </c>
      <c r="X9812" t="s">
        <v>42</v>
      </c>
      <c r="Y9812" t="s">
        <v>2277</v>
      </c>
      <c r="AA9812" s="1">
        <f t="shared" si="892"/>
        <v>46136</v>
      </c>
      <c r="AB9812" s="2">
        <f t="shared" si="893"/>
        <v>4</v>
      </c>
      <c r="AC9812" s="2">
        <f t="shared" si="894"/>
        <v>2026</v>
      </c>
      <c r="AD9812" s="2" t="str">
        <f>IFERROR(VLOOKUP(A9812,'Aux Área'!$A$4:$B$123,2,0),"-")</f>
        <v>INSPEÇÃO</v>
      </c>
    </row>
    <row r="9813" spans="1:30" x14ac:dyDescent="0.3">
      <c r="A9813" t="s">
        <v>2282</v>
      </c>
      <c r="B9813" t="s">
        <v>4679</v>
      </c>
      <c r="C9813" t="s">
        <v>15056</v>
      </c>
      <c r="D9813" t="s">
        <v>10704</v>
      </c>
      <c r="E9813" t="s">
        <v>10705</v>
      </c>
      <c r="F9813" t="s">
        <v>2285</v>
      </c>
      <c r="G9813" t="s">
        <v>1135</v>
      </c>
      <c r="H9813" t="s">
        <v>2275</v>
      </c>
      <c r="I9813" t="s">
        <v>1497</v>
      </c>
      <c r="J9813" t="s">
        <v>1681</v>
      </c>
      <c r="K9813" t="s">
        <v>1682</v>
      </c>
      <c r="L9813" t="s">
        <v>141</v>
      </c>
      <c r="M9813" t="s">
        <v>38</v>
      </c>
      <c r="N9813" t="s">
        <v>39</v>
      </c>
      <c r="O9813">
        <v>396</v>
      </c>
      <c r="P9813" s="9">
        <v>8.59</v>
      </c>
      <c r="Q9813" t="s">
        <v>40</v>
      </c>
      <c r="R9813">
        <v>147439</v>
      </c>
      <c r="S9813">
        <v>46.1</v>
      </c>
      <c r="T9813">
        <v>4.2300000000000004</v>
      </c>
      <c r="U9813" s="8">
        <v>195</v>
      </c>
      <c r="V9813" t="s">
        <v>41</v>
      </c>
      <c r="W9813" t="s">
        <v>2276</v>
      </c>
      <c r="X9813" t="s">
        <v>42</v>
      </c>
      <c r="Y9813" t="s">
        <v>2277</v>
      </c>
      <c r="AA9813" s="1">
        <f t="shared" si="892"/>
        <v>46136</v>
      </c>
      <c r="AB9813" s="2">
        <f t="shared" si="893"/>
        <v>4</v>
      </c>
      <c r="AC9813" s="2">
        <f t="shared" si="894"/>
        <v>2026</v>
      </c>
      <c r="AD9813" s="2" t="str">
        <f>IFERROR(VLOOKUP(A9813,'Aux Área'!$A$4:$B$123,2,0),"-")</f>
        <v>INSPEÇÃO</v>
      </c>
    </row>
    <row r="9814" spans="1:30" x14ac:dyDescent="0.3">
      <c r="A9814" t="s">
        <v>12958</v>
      </c>
      <c r="B9814" t="s">
        <v>14624</v>
      </c>
      <c r="C9814" t="s">
        <v>15057</v>
      </c>
      <c r="D9814" t="s">
        <v>7064</v>
      </c>
      <c r="E9814" t="s">
        <v>7065</v>
      </c>
      <c r="F9814" t="s">
        <v>12960</v>
      </c>
      <c r="G9814" t="s">
        <v>1135</v>
      </c>
      <c r="H9814" t="s">
        <v>1301</v>
      </c>
      <c r="I9814" t="s">
        <v>839</v>
      </c>
      <c r="J9814" t="s">
        <v>219</v>
      </c>
      <c r="K9814" t="s">
        <v>177</v>
      </c>
      <c r="L9814" t="s">
        <v>177</v>
      </c>
      <c r="M9814" t="s">
        <v>38</v>
      </c>
      <c r="N9814" t="s">
        <v>39</v>
      </c>
      <c r="O9814">
        <v>416</v>
      </c>
      <c r="P9814" s="9">
        <v>10.38</v>
      </c>
      <c r="Q9814" t="s">
        <v>40</v>
      </c>
      <c r="R9814">
        <v>182278</v>
      </c>
      <c r="S9814">
        <v>40.07</v>
      </c>
      <c r="T9814">
        <v>4.99</v>
      </c>
      <c r="U9814" s="8">
        <v>199.95</v>
      </c>
      <c r="V9814" t="s">
        <v>15058</v>
      </c>
      <c r="W9814" t="s">
        <v>2276</v>
      </c>
      <c r="X9814" t="s">
        <v>42</v>
      </c>
      <c r="Y9814" t="s">
        <v>12261</v>
      </c>
      <c r="AA9814" s="1">
        <f t="shared" si="892"/>
        <v>46136</v>
      </c>
      <c r="AB9814" s="2">
        <f t="shared" si="893"/>
        <v>4</v>
      </c>
      <c r="AC9814" s="2">
        <f t="shared" si="894"/>
        <v>2026</v>
      </c>
      <c r="AD9814" s="2" t="str">
        <f>IFERROR(VLOOKUP(A9814,'Aux Área'!$A$4:$B$123,2,0),"-")</f>
        <v>INSPEÇÃO</v>
      </c>
    </row>
    <row r="9815" spans="1:30" x14ac:dyDescent="0.3">
      <c r="A9815" t="s">
        <v>2306</v>
      </c>
      <c r="B9815" t="s">
        <v>4613</v>
      </c>
      <c r="C9815" t="s">
        <v>15059</v>
      </c>
      <c r="D9815" t="s">
        <v>7488</v>
      </c>
      <c r="E9815" t="s">
        <v>7489</v>
      </c>
      <c r="F9815" t="s">
        <v>2309</v>
      </c>
      <c r="G9815" t="s">
        <v>1135</v>
      </c>
      <c r="H9815" t="s">
        <v>2275</v>
      </c>
      <c r="I9815" t="s">
        <v>1497</v>
      </c>
      <c r="J9815" t="s">
        <v>241</v>
      </c>
      <c r="K9815" t="s">
        <v>242</v>
      </c>
      <c r="L9815" t="s">
        <v>110</v>
      </c>
      <c r="M9815" t="s">
        <v>38</v>
      </c>
      <c r="N9815" t="s">
        <v>39</v>
      </c>
      <c r="O9815">
        <v>453</v>
      </c>
      <c r="P9815" s="9">
        <v>11.39</v>
      </c>
      <c r="Q9815" t="s">
        <v>40</v>
      </c>
      <c r="R9815">
        <v>168764</v>
      </c>
      <c r="S9815">
        <v>39.76</v>
      </c>
      <c r="T9815">
        <v>4.1900000000000004</v>
      </c>
      <c r="U9815" s="8">
        <v>166.6</v>
      </c>
      <c r="V9815" t="s">
        <v>41</v>
      </c>
      <c r="W9815" t="s">
        <v>2276</v>
      </c>
      <c r="X9815" t="s">
        <v>42</v>
      </c>
      <c r="Y9815" t="s">
        <v>2277</v>
      </c>
      <c r="AA9815" s="1">
        <f t="shared" si="892"/>
        <v>46136</v>
      </c>
      <c r="AB9815" s="2">
        <f t="shared" si="893"/>
        <v>4</v>
      </c>
      <c r="AC9815" s="2">
        <f t="shared" si="894"/>
        <v>2026</v>
      </c>
      <c r="AD9815" s="2" t="str">
        <f>IFERROR(VLOOKUP(A9815,'Aux Área'!$A$4:$B$123,2,0),"-")</f>
        <v>INSPEÇÃO</v>
      </c>
    </row>
    <row r="9816" spans="1:30" x14ac:dyDescent="0.3">
      <c r="A9816" t="s">
        <v>2189</v>
      </c>
      <c r="B9816" t="s">
        <v>10781</v>
      </c>
      <c r="C9816" t="s">
        <v>15060</v>
      </c>
      <c r="D9816" t="s">
        <v>10214</v>
      </c>
      <c r="E9816" t="s">
        <v>9672</v>
      </c>
      <c r="F9816" t="s">
        <v>2192</v>
      </c>
      <c r="G9816" t="s">
        <v>1135</v>
      </c>
      <c r="H9816" t="s">
        <v>2185</v>
      </c>
      <c r="I9816" t="s">
        <v>2186</v>
      </c>
      <c r="J9816" t="s">
        <v>172</v>
      </c>
      <c r="K9816" t="s">
        <v>173</v>
      </c>
      <c r="L9816" t="s">
        <v>124</v>
      </c>
      <c r="M9816" t="s">
        <v>38</v>
      </c>
      <c r="N9816" t="s">
        <v>668</v>
      </c>
      <c r="O9816">
        <v>929</v>
      </c>
      <c r="P9816" s="9">
        <v>15.12</v>
      </c>
      <c r="Q9816" t="s">
        <v>40</v>
      </c>
      <c r="R9816">
        <v>83214</v>
      </c>
      <c r="S9816">
        <v>61.45</v>
      </c>
      <c r="T9816">
        <v>6.94</v>
      </c>
      <c r="U9816" s="8">
        <v>426.46</v>
      </c>
      <c r="V9816" t="s">
        <v>14518</v>
      </c>
      <c r="W9816" t="s">
        <v>2007</v>
      </c>
      <c r="X9816" t="s">
        <v>42</v>
      </c>
      <c r="Y9816" t="s">
        <v>12261</v>
      </c>
      <c r="AA9816" s="1">
        <f t="shared" si="892"/>
        <v>46136</v>
      </c>
      <c r="AB9816" s="2">
        <f t="shared" si="893"/>
        <v>4</v>
      </c>
      <c r="AC9816" s="2">
        <f t="shared" si="894"/>
        <v>2026</v>
      </c>
      <c r="AD9816" s="2" t="str">
        <f>IFERROR(VLOOKUP(A9816,'Aux Área'!$A$4:$B$123,2,0),"-")</f>
        <v>INSPEÇÃO</v>
      </c>
    </row>
    <row r="9817" spans="1:30" x14ac:dyDescent="0.3">
      <c r="A9817" t="s">
        <v>2643</v>
      </c>
      <c r="B9817" t="s">
        <v>2307</v>
      </c>
      <c r="C9817" t="s">
        <v>15061</v>
      </c>
      <c r="D9817" t="s">
        <v>7196</v>
      </c>
      <c r="E9817" t="s">
        <v>7197</v>
      </c>
      <c r="F9817" t="s">
        <v>2646</v>
      </c>
      <c r="G9817" t="s">
        <v>1300</v>
      </c>
      <c r="H9817" t="s">
        <v>1301</v>
      </c>
      <c r="I9817" t="s">
        <v>37</v>
      </c>
      <c r="J9817" t="s">
        <v>122</v>
      </c>
      <c r="K9817" t="s">
        <v>123</v>
      </c>
      <c r="L9817" t="s">
        <v>124</v>
      </c>
      <c r="M9817" t="s">
        <v>38</v>
      </c>
      <c r="N9817" t="s">
        <v>39</v>
      </c>
      <c r="O9817">
        <v>208</v>
      </c>
      <c r="P9817" s="9">
        <v>8.39</v>
      </c>
      <c r="Q9817" t="s">
        <v>40</v>
      </c>
      <c r="R9817">
        <v>163947</v>
      </c>
      <c r="S9817">
        <v>24.79</v>
      </c>
      <c r="T9817">
        <v>4.99</v>
      </c>
      <c r="U9817" s="8">
        <v>123.7</v>
      </c>
      <c r="V9817" t="s">
        <v>246</v>
      </c>
      <c r="W9817" t="s">
        <v>2276</v>
      </c>
      <c r="X9817" t="s">
        <v>42</v>
      </c>
      <c r="Y9817" t="s">
        <v>2277</v>
      </c>
      <c r="AA9817" s="1">
        <f t="shared" si="892"/>
        <v>46136</v>
      </c>
      <c r="AB9817" s="2">
        <f t="shared" si="893"/>
        <v>4</v>
      </c>
      <c r="AC9817" s="2">
        <f t="shared" si="894"/>
        <v>2026</v>
      </c>
      <c r="AD9817" s="2" t="str">
        <f>IFERROR(VLOOKUP(A9817,'Aux Área'!$A$4:$B$123,2,0),"-")</f>
        <v>INSPEÇÃO</v>
      </c>
    </row>
    <row r="9818" spans="1:30" x14ac:dyDescent="0.3">
      <c r="A9818" t="s">
        <v>3092</v>
      </c>
      <c r="B9818" t="s">
        <v>4774</v>
      </c>
      <c r="C9818" t="s">
        <v>15062</v>
      </c>
      <c r="D9818" t="s">
        <v>5160</v>
      </c>
      <c r="E9818" t="s">
        <v>5161</v>
      </c>
      <c r="F9818" t="s">
        <v>3594</v>
      </c>
      <c r="G9818" t="s">
        <v>1135</v>
      </c>
      <c r="H9818" t="s">
        <v>2275</v>
      </c>
      <c r="I9818" t="s">
        <v>1497</v>
      </c>
      <c r="J9818" t="s">
        <v>188</v>
      </c>
      <c r="K9818" t="s">
        <v>189</v>
      </c>
      <c r="L9818" t="s">
        <v>190</v>
      </c>
      <c r="M9818" t="s">
        <v>38</v>
      </c>
      <c r="N9818" t="s">
        <v>39</v>
      </c>
      <c r="O9818">
        <v>469</v>
      </c>
      <c r="P9818" s="9">
        <v>10.15</v>
      </c>
      <c r="Q9818" t="s">
        <v>40</v>
      </c>
      <c r="R9818">
        <v>150685</v>
      </c>
      <c r="S9818">
        <v>46.2</v>
      </c>
      <c r="T9818">
        <v>4.8899999999999997</v>
      </c>
      <c r="U9818" s="8">
        <v>225.92</v>
      </c>
      <c r="V9818" t="s">
        <v>112</v>
      </c>
      <c r="W9818" t="s">
        <v>2276</v>
      </c>
      <c r="X9818" t="s">
        <v>42</v>
      </c>
      <c r="Y9818" t="s">
        <v>2277</v>
      </c>
      <c r="AA9818" s="1">
        <f t="shared" si="892"/>
        <v>46136</v>
      </c>
      <c r="AB9818" s="2">
        <f t="shared" si="893"/>
        <v>4</v>
      </c>
      <c r="AC9818" s="2">
        <f t="shared" si="894"/>
        <v>2026</v>
      </c>
      <c r="AD9818" s="2" t="str">
        <f>IFERROR(VLOOKUP(A9818,'Aux Área'!$A$4:$B$123,2,0),"-")</f>
        <v>INSPEÇÃO</v>
      </c>
    </row>
    <row r="9819" spans="1:30" x14ac:dyDescent="0.3">
      <c r="A9819" t="s">
        <v>64</v>
      </c>
      <c r="B9819" t="s">
        <v>2182</v>
      </c>
      <c r="C9819" t="s">
        <v>15063</v>
      </c>
      <c r="D9819" t="s">
        <v>127</v>
      </c>
      <c r="E9819" t="s">
        <v>128</v>
      </c>
      <c r="F9819" t="s">
        <v>65</v>
      </c>
      <c r="G9819" t="s">
        <v>35</v>
      </c>
      <c r="H9819" t="s">
        <v>36</v>
      </c>
      <c r="I9819" t="s">
        <v>37</v>
      </c>
      <c r="J9819" t="s">
        <v>9173</v>
      </c>
      <c r="K9819" t="s">
        <v>9174</v>
      </c>
      <c r="L9819" t="s">
        <v>181</v>
      </c>
      <c r="M9819" t="s">
        <v>38</v>
      </c>
      <c r="N9819" t="s">
        <v>39</v>
      </c>
      <c r="O9819">
        <v>336</v>
      </c>
      <c r="P9819" s="9">
        <v>9.5</v>
      </c>
      <c r="Q9819" t="s">
        <v>40</v>
      </c>
      <c r="R9819">
        <v>58189</v>
      </c>
      <c r="S9819">
        <v>35.380000000000003</v>
      </c>
      <c r="T9819">
        <v>4.92</v>
      </c>
      <c r="U9819" s="8">
        <v>174.08</v>
      </c>
      <c r="V9819" t="s">
        <v>112</v>
      </c>
      <c r="W9819" t="s">
        <v>2007</v>
      </c>
      <c r="X9819" t="s">
        <v>42</v>
      </c>
      <c r="Y9819" t="s">
        <v>1740</v>
      </c>
      <c r="AA9819" s="1">
        <f t="shared" si="892"/>
        <v>46136</v>
      </c>
      <c r="AB9819" s="2">
        <f t="shared" si="893"/>
        <v>4</v>
      </c>
      <c r="AC9819" s="2">
        <f t="shared" si="894"/>
        <v>2026</v>
      </c>
      <c r="AD9819" s="2" t="str">
        <f>IFERROR(VLOOKUP(A9819,'Aux Área'!$A$4:$B$123,2,0),"-")</f>
        <v>ENGENHARIA</v>
      </c>
    </row>
    <row r="9820" spans="1:30" x14ac:dyDescent="0.3">
      <c r="A9820" t="s">
        <v>2655</v>
      </c>
      <c r="B9820" t="s">
        <v>10768</v>
      </c>
      <c r="C9820" t="s">
        <v>15064</v>
      </c>
      <c r="D9820" t="s">
        <v>1619</v>
      </c>
      <c r="E9820" t="s">
        <v>1620</v>
      </c>
      <c r="F9820" t="s">
        <v>3605</v>
      </c>
      <c r="G9820" t="s">
        <v>1635</v>
      </c>
      <c r="H9820" t="s">
        <v>2635</v>
      </c>
      <c r="I9820" t="s">
        <v>37</v>
      </c>
      <c r="J9820" t="s">
        <v>275</v>
      </c>
      <c r="K9820" t="s">
        <v>276</v>
      </c>
      <c r="L9820" t="s">
        <v>124</v>
      </c>
      <c r="M9820" t="s">
        <v>38</v>
      </c>
      <c r="N9820" t="s">
        <v>39</v>
      </c>
      <c r="O9820">
        <v>372</v>
      </c>
      <c r="P9820" s="9">
        <v>8.08</v>
      </c>
      <c r="Q9820" t="s">
        <v>40</v>
      </c>
      <c r="R9820">
        <v>31739</v>
      </c>
      <c r="S9820">
        <v>46.05</v>
      </c>
      <c r="T9820">
        <v>4.79</v>
      </c>
      <c r="U9820" s="8">
        <v>220.58</v>
      </c>
      <c r="V9820" t="s">
        <v>15065</v>
      </c>
      <c r="W9820" t="s">
        <v>2007</v>
      </c>
      <c r="X9820" t="s">
        <v>42</v>
      </c>
      <c r="Y9820" t="s">
        <v>6209</v>
      </c>
      <c r="AA9820" s="1">
        <f t="shared" si="892"/>
        <v>46136</v>
      </c>
      <c r="AB9820" s="2">
        <f t="shared" si="893"/>
        <v>4</v>
      </c>
      <c r="AC9820" s="2">
        <f t="shared" si="894"/>
        <v>2026</v>
      </c>
      <c r="AD9820" s="2" t="str">
        <f>IFERROR(VLOOKUP(A9820,'Aux Área'!$A$4:$B$123,2,0),"-")</f>
        <v>TI</v>
      </c>
    </row>
    <row r="9821" spans="1:30" x14ac:dyDescent="0.3">
      <c r="A9821" t="s">
        <v>1979</v>
      </c>
      <c r="B9821" t="s">
        <v>1980</v>
      </c>
      <c r="C9821" t="s">
        <v>15066</v>
      </c>
      <c r="D9821" t="s">
        <v>4102</v>
      </c>
      <c r="E9821" t="s">
        <v>4103</v>
      </c>
      <c r="F9821" t="s">
        <v>1982</v>
      </c>
      <c r="G9821" t="s">
        <v>1495</v>
      </c>
      <c r="H9821" t="s">
        <v>2020</v>
      </c>
      <c r="I9821" t="s">
        <v>2021</v>
      </c>
      <c r="J9821" t="s">
        <v>165</v>
      </c>
      <c r="K9821" t="s">
        <v>166</v>
      </c>
      <c r="L9821" t="s">
        <v>167</v>
      </c>
      <c r="M9821" t="s">
        <v>38</v>
      </c>
      <c r="N9821" t="s">
        <v>668</v>
      </c>
      <c r="O9821">
        <v>788</v>
      </c>
      <c r="P9821" s="9">
        <v>2.11</v>
      </c>
      <c r="Q9821" t="s">
        <v>40</v>
      </c>
      <c r="R9821">
        <v>34197</v>
      </c>
      <c r="S9821">
        <v>373.05</v>
      </c>
      <c r="T9821">
        <v>7.99</v>
      </c>
      <c r="U9821" s="8">
        <v>2980.68</v>
      </c>
      <c r="V9821" t="s">
        <v>112</v>
      </c>
      <c r="W9821" t="s">
        <v>1985</v>
      </c>
      <c r="X9821" t="s">
        <v>42</v>
      </c>
      <c r="Y9821" t="s">
        <v>1986</v>
      </c>
      <c r="AA9821" s="1">
        <f t="shared" si="892"/>
        <v>46136</v>
      </c>
      <c r="AB9821" s="2">
        <f t="shared" si="893"/>
        <v>4</v>
      </c>
      <c r="AC9821" s="2">
        <f t="shared" si="894"/>
        <v>2026</v>
      </c>
      <c r="AD9821" s="2" t="str">
        <f>IFERROR(VLOOKUP(A9821,'Aux Área'!$A$4:$B$123,2,0),"-")</f>
        <v>PESADOS</v>
      </c>
    </row>
    <row r="9822" spans="1:30" x14ac:dyDescent="0.3">
      <c r="A9822" t="s">
        <v>1979</v>
      </c>
      <c r="C9822" t="s">
        <v>15066</v>
      </c>
      <c r="F9822" t="s">
        <v>1982</v>
      </c>
      <c r="K9822" t="s">
        <v>166</v>
      </c>
      <c r="N9822" t="s">
        <v>15690</v>
      </c>
      <c r="O9822" t="s">
        <v>15244</v>
      </c>
      <c r="P9822" s="9" t="s">
        <v>15244</v>
      </c>
      <c r="Q9822" t="s">
        <v>40</v>
      </c>
      <c r="R9822" t="s">
        <v>15244</v>
      </c>
      <c r="S9822">
        <v>20</v>
      </c>
      <c r="U9822" s="8">
        <v>126</v>
      </c>
      <c r="AA9822" s="1">
        <f t="shared" si="892"/>
        <v>46136</v>
      </c>
      <c r="AB9822" s="2">
        <f t="shared" si="893"/>
        <v>4</v>
      </c>
      <c r="AC9822" s="2">
        <f t="shared" si="894"/>
        <v>2026</v>
      </c>
      <c r="AD9822" s="2" t="str">
        <f>IFERROR(VLOOKUP(A9822,'Aux Área'!$A$4:$B$123,2,0),"-")</f>
        <v>PESADOS</v>
      </c>
    </row>
    <row r="9823" spans="1:30" x14ac:dyDescent="0.3">
      <c r="A9823" t="s">
        <v>5543</v>
      </c>
      <c r="B9823" t="s">
        <v>11845</v>
      </c>
      <c r="C9823" t="s">
        <v>15067</v>
      </c>
      <c r="D9823" t="s">
        <v>9879</v>
      </c>
      <c r="E9823" t="s">
        <v>9667</v>
      </c>
      <c r="F9823" t="s">
        <v>6207</v>
      </c>
      <c r="G9823" t="s">
        <v>1135</v>
      </c>
      <c r="H9823" t="s">
        <v>5545</v>
      </c>
      <c r="I9823" t="s">
        <v>839</v>
      </c>
      <c r="J9823" t="s">
        <v>231</v>
      </c>
      <c r="K9823" t="s">
        <v>232</v>
      </c>
      <c r="L9823" t="s">
        <v>217</v>
      </c>
      <c r="M9823" t="s">
        <v>38</v>
      </c>
      <c r="N9823" t="s">
        <v>39</v>
      </c>
      <c r="O9823">
        <v>462</v>
      </c>
      <c r="P9823" s="9">
        <v>10.59</v>
      </c>
      <c r="Q9823" t="s">
        <v>40</v>
      </c>
      <c r="R9823">
        <v>64362</v>
      </c>
      <c r="S9823">
        <v>43.61</v>
      </c>
      <c r="T9823">
        <v>4.6500000000000004</v>
      </c>
      <c r="U9823" s="8">
        <v>202.8</v>
      </c>
      <c r="V9823" t="s">
        <v>15068</v>
      </c>
      <c r="W9823" t="s">
        <v>2276</v>
      </c>
      <c r="X9823" t="s">
        <v>42</v>
      </c>
      <c r="Y9823" t="s">
        <v>2277</v>
      </c>
      <c r="AA9823" s="1">
        <f t="shared" si="892"/>
        <v>46136</v>
      </c>
      <c r="AB9823" s="2">
        <f t="shared" si="893"/>
        <v>4</v>
      </c>
      <c r="AC9823" s="2">
        <f t="shared" si="894"/>
        <v>2026</v>
      </c>
      <c r="AD9823" s="2" t="str">
        <f>IFERROR(VLOOKUP(A9823,'Aux Área'!$A$4:$B$123,2,0),"-")</f>
        <v>INSPEÇÃO</v>
      </c>
    </row>
    <row r="9824" spans="1:30" x14ac:dyDescent="0.3">
      <c r="A9824" t="s">
        <v>1819</v>
      </c>
      <c r="B9824" t="s">
        <v>156</v>
      </c>
      <c r="C9824" t="s">
        <v>15069</v>
      </c>
      <c r="D9824" t="s">
        <v>5474</v>
      </c>
      <c r="E9824" t="s">
        <v>5475</v>
      </c>
      <c r="F9824" t="s">
        <v>653</v>
      </c>
      <c r="G9824" t="s">
        <v>659</v>
      </c>
      <c r="H9824" t="s">
        <v>1821</v>
      </c>
      <c r="I9824" t="s">
        <v>673</v>
      </c>
      <c r="J9824" t="s">
        <v>89</v>
      </c>
      <c r="K9824" t="s">
        <v>90</v>
      </c>
      <c r="L9824" t="s">
        <v>91</v>
      </c>
      <c r="M9824" t="s">
        <v>38</v>
      </c>
      <c r="N9824" t="s">
        <v>638</v>
      </c>
      <c r="O9824" s="23">
        <v>0</v>
      </c>
      <c r="P9824" s="9">
        <v>0</v>
      </c>
      <c r="Q9824" t="s">
        <v>40</v>
      </c>
      <c r="R9824">
        <v>0</v>
      </c>
      <c r="S9824">
        <v>153.44999999999999</v>
      </c>
      <c r="T9824">
        <v>7.09</v>
      </c>
      <c r="U9824" s="8">
        <v>1087.96</v>
      </c>
      <c r="V9824" t="s">
        <v>15070</v>
      </c>
      <c r="W9824" t="s">
        <v>652</v>
      </c>
      <c r="X9824" t="s">
        <v>42</v>
      </c>
      <c r="Y9824" t="s">
        <v>653</v>
      </c>
      <c r="AA9824" s="1">
        <f t="shared" si="892"/>
        <v>46136</v>
      </c>
      <c r="AB9824" s="2">
        <f t="shared" si="893"/>
        <v>4</v>
      </c>
      <c r="AC9824" s="2">
        <f t="shared" si="894"/>
        <v>2026</v>
      </c>
      <c r="AD9824" s="2" t="str">
        <f>IFERROR(VLOOKUP(A9824,'Aux Área'!$A$4:$B$123,2,0),"-")</f>
        <v>SÃO PEDRO</v>
      </c>
    </row>
    <row r="9825" spans="1:30" x14ac:dyDescent="0.3">
      <c r="A9825" t="s">
        <v>68</v>
      </c>
      <c r="B9825" t="s">
        <v>296</v>
      </c>
      <c r="C9825" t="s">
        <v>15071</v>
      </c>
      <c r="D9825" t="s">
        <v>1562</v>
      </c>
      <c r="E9825" t="s">
        <v>1563</v>
      </c>
      <c r="F9825" t="s">
        <v>69</v>
      </c>
      <c r="G9825" t="s">
        <v>35</v>
      </c>
      <c r="H9825" t="s">
        <v>36</v>
      </c>
      <c r="I9825" t="s">
        <v>37</v>
      </c>
      <c r="J9825" t="s">
        <v>7623</v>
      </c>
      <c r="K9825" t="s">
        <v>7624</v>
      </c>
      <c r="L9825" t="s">
        <v>84</v>
      </c>
      <c r="M9825" t="s">
        <v>38</v>
      </c>
      <c r="N9825" t="s">
        <v>39</v>
      </c>
      <c r="O9825">
        <v>331</v>
      </c>
      <c r="P9825" s="9">
        <v>10.29</v>
      </c>
      <c r="Q9825" t="s">
        <v>40</v>
      </c>
      <c r="R9825">
        <v>60700</v>
      </c>
      <c r="S9825">
        <v>32.18</v>
      </c>
      <c r="T9825">
        <v>5.24</v>
      </c>
      <c r="U9825" s="8">
        <v>168.63</v>
      </c>
      <c r="V9825" t="s">
        <v>112</v>
      </c>
      <c r="W9825" t="s">
        <v>2007</v>
      </c>
      <c r="X9825" t="s">
        <v>42</v>
      </c>
      <c r="Y9825" t="s">
        <v>1740</v>
      </c>
      <c r="AA9825" s="1">
        <f t="shared" si="892"/>
        <v>46136</v>
      </c>
      <c r="AB9825" s="2">
        <f t="shared" si="893"/>
        <v>4</v>
      </c>
      <c r="AC9825" s="2">
        <f t="shared" si="894"/>
        <v>2026</v>
      </c>
      <c r="AD9825" s="2" t="str">
        <f>IFERROR(VLOOKUP(A9825,'Aux Área'!$A$4:$B$123,2,0),"-")</f>
        <v>OPERAÇÃO</v>
      </c>
    </row>
    <row r="9826" spans="1:30" x14ac:dyDescent="0.3">
      <c r="A9826" t="s">
        <v>2282</v>
      </c>
      <c r="B9826" t="s">
        <v>4679</v>
      </c>
      <c r="C9826" t="s">
        <v>15072</v>
      </c>
      <c r="D9826" t="s">
        <v>10122</v>
      </c>
      <c r="E9826" t="s">
        <v>9671</v>
      </c>
      <c r="F9826" t="s">
        <v>2285</v>
      </c>
      <c r="G9826" t="s">
        <v>1135</v>
      </c>
      <c r="H9826" t="s">
        <v>2275</v>
      </c>
      <c r="I9826" t="s">
        <v>1497</v>
      </c>
      <c r="J9826" t="s">
        <v>165</v>
      </c>
      <c r="K9826" t="s">
        <v>166</v>
      </c>
      <c r="L9826" t="s">
        <v>167</v>
      </c>
      <c r="M9826" t="s">
        <v>38</v>
      </c>
      <c r="N9826" t="s">
        <v>39</v>
      </c>
      <c r="O9826">
        <v>471</v>
      </c>
      <c r="P9826" s="9">
        <v>10.63</v>
      </c>
      <c r="Q9826" t="s">
        <v>40</v>
      </c>
      <c r="R9826">
        <v>147910</v>
      </c>
      <c r="S9826">
        <v>44.3</v>
      </c>
      <c r="T9826">
        <v>4.9889999999999999</v>
      </c>
      <c r="U9826" s="8">
        <v>221</v>
      </c>
      <c r="V9826" t="s">
        <v>41</v>
      </c>
      <c r="W9826" t="s">
        <v>2276</v>
      </c>
      <c r="X9826" t="s">
        <v>42</v>
      </c>
      <c r="Y9826" t="s">
        <v>2277</v>
      </c>
      <c r="AA9826" s="1">
        <f t="shared" si="892"/>
        <v>46136</v>
      </c>
      <c r="AB9826" s="2">
        <f t="shared" si="893"/>
        <v>4</v>
      </c>
      <c r="AC9826" s="2">
        <f t="shared" si="894"/>
        <v>2026</v>
      </c>
      <c r="AD9826" s="2" t="str">
        <f>IFERROR(VLOOKUP(A9826,'Aux Área'!$A$4:$B$123,2,0),"-")</f>
        <v>INSPEÇÃO</v>
      </c>
    </row>
    <row r="9827" spans="1:30" x14ac:dyDescent="0.3">
      <c r="A9827" t="s">
        <v>2638</v>
      </c>
      <c r="B9827" t="s">
        <v>4593</v>
      </c>
      <c r="C9827" t="s">
        <v>15073</v>
      </c>
      <c r="D9827" t="s">
        <v>7192</v>
      </c>
      <c r="E9827" t="s">
        <v>7193</v>
      </c>
      <c r="F9827" t="s">
        <v>2641</v>
      </c>
      <c r="G9827" t="s">
        <v>1135</v>
      </c>
      <c r="H9827" t="s">
        <v>2275</v>
      </c>
      <c r="I9827" t="s">
        <v>1497</v>
      </c>
      <c r="J9827" t="s">
        <v>12641</v>
      </c>
      <c r="K9827" t="s">
        <v>12642</v>
      </c>
      <c r="L9827" t="s">
        <v>124</v>
      </c>
      <c r="M9827" t="s">
        <v>38</v>
      </c>
      <c r="N9827" t="s">
        <v>39</v>
      </c>
      <c r="O9827">
        <v>517</v>
      </c>
      <c r="P9827" s="9">
        <v>10.53</v>
      </c>
      <c r="Q9827" t="s">
        <v>40</v>
      </c>
      <c r="R9827">
        <v>157138</v>
      </c>
      <c r="S9827">
        <v>49.12</v>
      </c>
      <c r="T9827">
        <v>4.7910000000000004</v>
      </c>
      <c r="U9827" s="8">
        <v>235.33</v>
      </c>
      <c r="V9827" t="s">
        <v>15074</v>
      </c>
      <c r="W9827" t="s">
        <v>2276</v>
      </c>
      <c r="X9827" t="s">
        <v>42</v>
      </c>
      <c r="Y9827" t="s">
        <v>2277</v>
      </c>
      <c r="AA9827" s="1">
        <f t="shared" si="892"/>
        <v>46136</v>
      </c>
      <c r="AB9827" s="2">
        <f t="shared" si="893"/>
        <v>4</v>
      </c>
      <c r="AC9827" s="2">
        <f t="shared" si="894"/>
        <v>2026</v>
      </c>
      <c r="AD9827" s="2" t="str">
        <f>IFERROR(VLOOKUP(A9827,'Aux Área'!$A$4:$B$123,2,0),"-")</f>
        <v>INSPEÇÃO</v>
      </c>
    </row>
    <row r="9828" spans="1:30" x14ac:dyDescent="0.3">
      <c r="A9828" t="s">
        <v>2306</v>
      </c>
      <c r="B9828" t="s">
        <v>4613</v>
      </c>
      <c r="C9828" t="s">
        <v>15075</v>
      </c>
      <c r="D9828" t="s">
        <v>9279</v>
      </c>
      <c r="E9828" t="s">
        <v>9280</v>
      </c>
      <c r="F9828" t="s">
        <v>2309</v>
      </c>
      <c r="G9828" t="s">
        <v>1135</v>
      </c>
      <c r="H9828" t="s">
        <v>2275</v>
      </c>
      <c r="I9828" t="s">
        <v>1497</v>
      </c>
      <c r="J9828" t="s">
        <v>1665</v>
      </c>
      <c r="K9828" t="s">
        <v>1666</v>
      </c>
      <c r="L9828" t="s">
        <v>301</v>
      </c>
      <c r="M9828" t="s">
        <v>38</v>
      </c>
      <c r="N9828" t="s">
        <v>39</v>
      </c>
      <c r="O9828">
        <v>310</v>
      </c>
      <c r="P9828" s="9">
        <v>8.99</v>
      </c>
      <c r="Q9828" t="s">
        <v>40</v>
      </c>
      <c r="R9828">
        <v>169074</v>
      </c>
      <c r="S9828">
        <v>34.49</v>
      </c>
      <c r="T9828">
        <v>4.6900000000000004</v>
      </c>
      <c r="U9828" s="8">
        <v>161.76</v>
      </c>
      <c r="V9828" t="s">
        <v>15076</v>
      </c>
      <c r="W9828" t="s">
        <v>2276</v>
      </c>
      <c r="X9828" t="s">
        <v>42</v>
      </c>
      <c r="Y9828" t="s">
        <v>2277</v>
      </c>
      <c r="AA9828" s="1">
        <f t="shared" si="892"/>
        <v>46136</v>
      </c>
      <c r="AB9828" s="2">
        <f t="shared" si="893"/>
        <v>4</v>
      </c>
      <c r="AC9828" s="2">
        <f t="shared" si="894"/>
        <v>2026</v>
      </c>
      <c r="AD9828" s="2" t="str">
        <f>IFERROR(VLOOKUP(A9828,'Aux Área'!$A$4:$B$123,2,0),"-")</f>
        <v>INSPEÇÃO</v>
      </c>
    </row>
    <row r="9829" spans="1:30" x14ac:dyDescent="0.3">
      <c r="A9829" t="s">
        <v>12958</v>
      </c>
      <c r="B9829" t="s">
        <v>14624</v>
      </c>
      <c r="C9829" t="s">
        <v>15077</v>
      </c>
      <c r="D9829" t="s">
        <v>3243</v>
      </c>
      <c r="E9829" t="s">
        <v>3244</v>
      </c>
      <c r="F9829" t="s">
        <v>12960</v>
      </c>
      <c r="G9829" t="s">
        <v>1135</v>
      </c>
      <c r="H9829" t="s">
        <v>1301</v>
      </c>
      <c r="I9829" t="s">
        <v>839</v>
      </c>
      <c r="J9829" t="s">
        <v>169</v>
      </c>
      <c r="K9829" t="s">
        <v>170</v>
      </c>
      <c r="L9829" t="s">
        <v>124</v>
      </c>
      <c r="M9829" t="s">
        <v>38</v>
      </c>
      <c r="N9829" t="s">
        <v>39</v>
      </c>
      <c r="O9829">
        <v>472</v>
      </c>
      <c r="P9829" s="9">
        <v>9.52</v>
      </c>
      <c r="Q9829" t="s">
        <v>40</v>
      </c>
      <c r="R9829">
        <v>182750</v>
      </c>
      <c r="S9829">
        <v>49.56</v>
      </c>
      <c r="T9829">
        <v>4.6900000000000004</v>
      </c>
      <c r="U9829" s="8">
        <v>232.44</v>
      </c>
      <c r="V9829" t="s">
        <v>41</v>
      </c>
      <c r="W9829" t="s">
        <v>2276</v>
      </c>
      <c r="X9829" t="s">
        <v>42</v>
      </c>
      <c r="Y9829" t="s">
        <v>12261</v>
      </c>
      <c r="AA9829" s="1">
        <f t="shared" si="892"/>
        <v>46136</v>
      </c>
      <c r="AB9829" s="2">
        <f t="shared" si="893"/>
        <v>4</v>
      </c>
      <c r="AC9829" s="2">
        <f t="shared" si="894"/>
        <v>2026</v>
      </c>
      <c r="AD9829" s="2" t="str">
        <f>IFERROR(VLOOKUP(A9829,'Aux Área'!$A$4:$B$123,2,0),"-")</f>
        <v>INSPEÇÃO</v>
      </c>
    </row>
    <row r="9830" spans="1:30" x14ac:dyDescent="0.3">
      <c r="A9830" t="s">
        <v>52</v>
      </c>
      <c r="B9830" t="s">
        <v>1449</v>
      </c>
      <c r="C9830" t="s">
        <v>15078</v>
      </c>
      <c r="D9830" t="s">
        <v>3149</v>
      </c>
      <c r="E9830" t="s">
        <v>3150</v>
      </c>
      <c r="F9830" t="s">
        <v>53</v>
      </c>
      <c r="G9830" t="s">
        <v>35</v>
      </c>
      <c r="H9830" t="s">
        <v>36</v>
      </c>
      <c r="I9830" t="s">
        <v>37</v>
      </c>
      <c r="J9830" t="s">
        <v>237</v>
      </c>
      <c r="K9830" t="s">
        <v>238</v>
      </c>
      <c r="L9830" t="s">
        <v>110</v>
      </c>
      <c r="M9830" t="s">
        <v>38</v>
      </c>
      <c r="N9830" t="s">
        <v>39</v>
      </c>
      <c r="O9830" s="2">
        <v>218</v>
      </c>
      <c r="P9830" s="24">
        <v>6.25</v>
      </c>
      <c r="Q9830" t="s">
        <v>40</v>
      </c>
      <c r="R9830" s="2">
        <v>104323</v>
      </c>
      <c r="S9830">
        <v>34.880000000000003</v>
      </c>
      <c r="T9830">
        <v>4.6900000000000004</v>
      </c>
      <c r="U9830" s="8">
        <v>163.59</v>
      </c>
      <c r="V9830" t="s">
        <v>41</v>
      </c>
      <c r="W9830" t="s">
        <v>2007</v>
      </c>
      <c r="X9830" t="s">
        <v>42</v>
      </c>
      <c r="Y9830" t="s">
        <v>1740</v>
      </c>
      <c r="AA9830" s="1">
        <f t="shared" si="892"/>
        <v>46136</v>
      </c>
      <c r="AB9830" s="2">
        <f t="shared" si="893"/>
        <v>4</v>
      </c>
      <c r="AC9830" s="2">
        <f t="shared" si="894"/>
        <v>2026</v>
      </c>
      <c r="AD9830" s="2" t="str">
        <f>IFERROR(VLOOKUP(A9830,'Aux Área'!$A$4:$B$123,2,0),"-")</f>
        <v>OPERAÇÃO</v>
      </c>
    </row>
    <row r="9831" spans="1:30" x14ac:dyDescent="0.3">
      <c r="A9831" t="s">
        <v>46</v>
      </c>
      <c r="B9831" t="s">
        <v>458</v>
      </c>
      <c r="C9831" t="s">
        <v>15079</v>
      </c>
      <c r="D9831" t="s">
        <v>729</v>
      </c>
      <c r="E9831" t="s">
        <v>730</v>
      </c>
      <c r="F9831" t="s">
        <v>5185</v>
      </c>
      <c r="G9831" t="s">
        <v>35</v>
      </c>
      <c r="H9831" t="s">
        <v>36</v>
      </c>
      <c r="I9831" t="s">
        <v>37</v>
      </c>
      <c r="J9831" t="s">
        <v>196</v>
      </c>
      <c r="K9831" t="s">
        <v>197</v>
      </c>
      <c r="L9831" t="s">
        <v>84</v>
      </c>
      <c r="M9831" t="s">
        <v>38</v>
      </c>
      <c r="N9831" t="s">
        <v>39</v>
      </c>
      <c r="O9831">
        <v>287</v>
      </c>
      <c r="P9831" s="9">
        <v>7.01</v>
      </c>
      <c r="Q9831" t="s">
        <v>40</v>
      </c>
      <c r="R9831">
        <v>36858</v>
      </c>
      <c r="S9831">
        <v>40.97</v>
      </c>
      <c r="T9831">
        <v>5.24</v>
      </c>
      <c r="U9831" s="8">
        <v>214.68</v>
      </c>
      <c r="V9831" t="s">
        <v>41</v>
      </c>
      <c r="W9831" t="s">
        <v>2007</v>
      </c>
      <c r="X9831" t="s">
        <v>42</v>
      </c>
      <c r="Y9831" t="s">
        <v>1740</v>
      </c>
      <c r="AA9831" s="1">
        <f t="shared" si="892"/>
        <v>46136</v>
      </c>
      <c r="AB9831" s="2">
        <f t="shared" si="893"/>
        <v>4</v>
      </c>
      <c r="AC9831" s="2">
        <f t="shared" si="894"/>
        <v>2026</v>
      </c>
      <c r="AD9831" s="2" t="str">
        <f>IFERROR(VLOOKUP(A9831,'Aux Área'!$A$4:$B$123,2,0),"-")</f>
        <v>FACILITIES</v>
      </c>
    </row>
    <row r="9832" spans="1:30" x14ac:dyDescent="0.3">
      <c r="A9832" t="s">
        <v>52</v>
      </c>
      <c r="B9832" t="s">
        <v>1449</v>
      </c>
      <c r="C9832" t="s">
        <v>15080</v>
      </c>
      <c r="D9832" t="s">
        <v>3149</v>
      </c>
      <c r="E9832" t="s">
        <v>3150</v>
      </c>
      <c r="F9832" t="s">
        <v>53</v>
      </c>
      <c r="G9832" t="s">
        <v>35</v>
      </c>
      <c r="H9832" t="s">
        <v>36</v>
      </c>
      <c r="I9832" t="s">
        <v>37</v>
      </c>
      <c r="J9832" t="s">
        <v>1665</v>
      </c>
      <c r="K9832" t="s">
        <v>1666</v>
      </c>
      <c r="L9832" t="s">
        <v>301</v>
      </c>
      <c r="M9832" t="s">
        <v>38</v>
      </c>
      <c r="N9832" t="s">
        <v>39</v>
      </c>
      <c r="O9832" s="2">
        <v>89</v>
      </c>
      <c r="P9832" s="24">
        <v>2.81</v>
      </c>
      <c r="Q9832" t="s">
        <v>40</v>
      </c>
      <c r="R9832">
        <v>104412</v>
      </c>
      <c r="S9832">
        <v>31.67</v>
      </c>
      <c r="T9832">
        <v>4.6900000000000004</v>
      </c>
      <c r="U9832" s="8">
        <v>148.53</v>
      </c>
      <c r="V9832" t="s">
        <v>15081</v>
      </c>
      <c r="W9832" t="s">
        <v>2007</v>
      </c>
      <c r="X9832" t="s">
        <v>42</v>
      </c>
      <c r="Y9832" t="s">
        <v>1740</v>
      </c>
      <c r="AA9832" s="1">
        <f t="shared" si="892"/>
        <v>46136</v>
      </c>
      <c r="AB9832" s="2">
        <f t="shared" si="893"/>
        <v>4</v>
      </c>
      <c r="AC9832" s="2">
        <f t="shared" si="894"/>
        <v>2026</v>
      </c>
      <c r="AD9832" s="2" t="str">
        <f>IFERROR(VLOOKUP(A9832,'Aux Área'!$A$4:$B$123,2,0),"-")</f>
        <v>OPERAÇÃO</v>
      </c>
    </row>
    <row r="9833" spans="1:30" x14ac:dyDescent="0.3">
      <c r="A9833" t="s">
        <v>58</v>
      </c>
      <c r="B9833" t="s">
        <v>250</v>
      </c>
      <c r="C9833" t="s">
        <v>15082</v>
      </c>
      <c r="D9833" t="s">
        <v>87</v>
      </c>
      <c r="E9833" t="s">
        <v>88</v>
      </c>
      <c r="F9833" t="s">
        <v>59</v>
      </c>
      <c r="G9833" t="s">
        <v>35</v>
      </c>
      <c r="H9833" t="s">
        <v>36</v>
      </c>
      <c r="I9833" t="s">
        <v>37</v>
      </c>
      <c r="J9833" t="s">
        <v>188</v>
      </c>
      <c r="K9833" t="s">
        <v>189</v>
      </c>
      <c r="L9833" t="s">
        <v>190</v>
      </c>
      <c r="M9833" t="s">
        <v>38</v>
      </c>
      <c r="N9833" t="s">
        <v>39</v>
      </c>
      <c r="O9833">
        <v>257</v>
      </c>
      <c r="P9833" s="9">
        <v>6.96</v>
      </c>
      <c r="Q9833" t="s">
        <v>40</v>
      </c>
      <c r="R9833">
        <v>98985</v>
      </c>
      <c r="S9833">
        <v>36.94</v>
      </c>
      <c r="T9833">
        <v>4.8899999999999997</v>
      </c>
      <c r="U9833" s="8">
        <v>180.64</v>
      </c>
      <c r="V9833" t="s">
        <v>41</v>
      </c>
      <c r="W9833" t="s">
        <v>2007</v>
      </c>
      <c r="X9833" t="s">
        <v>42</v>
      </c>
      <c r="Y9833" t="s">
        <v>1740</v>
      </c>
      <c r="AA9833" s="1">
        <f t="shared" si="892"/>
        <v>46136</v>
      </c>
      <c r="AB9833" s="2">
        <f t="shared" si="893"/>
        <v>4</v>
      </c>
      <c r="AC9833" s="2">
        <f t="shared" si="894"/>
        <v>2026</v>
      </c>
      <c r="AD9833" s="2" t="str">
        <f>IFERROR(VLOOKUP(A9833,'Aux Área'!$A$4:$B$123,2,0),"-")</f>
        <v>CONSERVA</v>
      </c>
    </row>
    <row r="9834" spans="1:30" x14ac:dyDescent="0.3">
      <c r="A9834" t="s">
        <v>56</v>
      </c>
      <c r="B9834" t="s">
        <v>266</v>
      </c>
      <c r="C9834" t="s">
        <v>15083</v>
      </c>
      <c r="D9834" t="s">
        <v>120</v>
      </c>
      <c r="E9834" t="s">
        <v>121</v>
      </c>
      <c r="F9834" t="s">
        <v>57</v>
      </c>
      <c r="G9834" t="s">
        <v>35</v>
      </c>
      <c r="H9834" t="s">
        <v>36</v>
      </c>
      <c r="I9834" t="s">
        <v>37</v>
      </c>
      <c r="J9834" t="s">
        <v>370</v>
      </c>
      <c r="K9834" t="s">
        <v>371</v>
      </c>
      <c r="L9834" t="s">
        <v>124</v>
      </c>
      <c r="M9834" t="s">
        <v>38</v>
      </c>
      <c r="N9834" t="s">
        <v>39</v>
      </c>
      <c r="O9834">
        <v>270</v>
      </c>
      <c r="P9834" s="9">
        <v>9.39</v>
      </c>
      <c r="Q9834" t="s">
        <v>40</v>
      </c>
      <c r="R9834">
        <v>65829</v>
      </c>
      <c r="S9834">
        <v>28.76</v>
      </c>
      <c r="T9834">
        <v>4.891</v>
      </c>
      <c r="U9834" s="8">
        <v>140.66999999999999</v>
      </c>
      <c r="V9834" t="s">
        <v>15084</v>
      </c>
      <c r="W9834" t="s">
        <v>2007</v>
      </c>
      <c r="X9834" t="s">
        <v>42</v>
      </c>
      <c r="Y9834" t="s">
        <v>1740</v>
      </c>
      <c r="AA9834" s="1">
        <f t="shared" si="892"/>
        <v>46136</v>
      </c>
      <c r="AB9834" s="2">
        <f t="shared" si="893"/>
        <v>4</v>
      </c>
      <c r="AC9834" s="2">
        <f t="shared" si="894"/>
        <v>2026</v>
      </c>
      <c r="AD9834" s="2" t="str">
        <f>IFERROR(VLOOKUP(A9834,'Aux Área'!$A$4:$B$123,2,0),"-")</f>
        <v>CONSERVA</v>
      </c>
    </row>
    <row r="9835" spans="1:30" x14ac:dyDescent="0.3">
      <c r="A9835" t="s">
        <v>662</v>
      </c>
      <c r="B9835" t="s">
        <v>183</v>
      </c>
      <c r="C9835" t="s">
        <v>15085</v>
      </c>
      <c r="D9835" t="s">
        <v>1568</v>
      </c>
      <c r="E9835" t="s">
        <v>1569</v>
      </c>
      <c r="F9835" t="s">
        <v>653</v>
      </c>
      <c r="G9835" t="s">
        <v>1495</v>
      </c>
      <c r="H9835" t="s">
        <v>1571</v>
      </c>
      <c r="I9835" t="s">
        <v>1497</v>
      </c>
      <c r="J9835" t="s">
        <v>237</v>
      </c>
      <c r="K9835" t="s">
        <v>238</v>
      </c>
      <c r="L9835" t="s">
        <v>110</v>
      </c>
      <c r="M9835" t="s">
        <v>38</v>
      </c>
      <c r="N9835" t="s">
        <v>668</v>
      </c>
      <c r="O9835" s="23">
        <v>0</v>
      </c>
      <c r="P9835" s="9">
        <v>0</v>
      </c>
      <c r="Q9835" t="s">
        <v>40</v>
      </c>
      <c r="R9835">
        <v>0</v>
      </c>
      <c r="S9835">
        <v>86.44</v>
      </c>
      <c r="T9835">
        <v>7.29</v>
      </c>
      <c r="U9835" s="8">
        <v>630.15</v>
      </c>
      <c r="V9835" t="s">
        <v>41</v>
      </c>
      <c r="W9835" t="s">
        <v>652</v>
      </c>
      <c r="X9835" t="s">
        <v>42</v>
      </c>
      <c r="Y9835" t="s">
        <v>653</v>
      </c>
      <c r="AA9835" s="1">
        <f t="shared" si="892"/>
        <v>46136</v>
      </c>
      <c r="AB9835" s="2">
        <f t="shared" si="893"/>
        <v>4</v>
      </c>
      <c r="AC9835" s="2">
        <f t="shared" si="894"/>
        <v>2026</v>
      </c>
      <c r="AD9835" s="2" t="str">
        <f>IFERROR(VLOOKUP(A9835,'Aux Área'!$A$4:$B$123,2,0),"-")</f>
        <v>SÃO PEDRO</v>
      </c>
    </row>
    <row r="9836" spans="1:30" x14ac:dyDescent="0.3">
      <c r="A9836" t="s">
        <v>662</v>
      </c>
      <c r="C9836" t="s">
        <v>15085</v>
      </c>
      <c r="F9836" t="s">
        <v>15689</v>
      </c>
      <c r="K9836" t="s">
        <v>238</v>
      </c>
      <c r="N9836" t="s">
        <v>15690</v>
      </c>
      <c r="O9836" s="23">
        <v>0</v>
      </c>
      <c r="P9836" s="23">
        <v>0</v>
      </c>
      <c r="Q9836" t="s">
        <v>40</v>
      </c>
      <c r="R9836">
        <v>0</v>
      </c>
      <c r="S9836">
        <v>7.98</v>
      </c>
      <c r="U9836" s="8">
        <v>33.44</v>
      </c>
      <c r="AA9836" s="1">
        <f t="shared" si="892"/>
        <v>46136</v>
      </c>
      <c r="AB9836" s="2">
        <f t="shared" si="893"/>
        <v>4</v>
      </c>
      <c r="AC9836" s="2">
        <f t="shared" si="894"/>
        <v>2026</v>
      </c>
      <c r="AD9836" s="2" t="str">
        <f>IFERROR(VLOOKUP(A9836,'Aux Área'!$A$4:$B$123,2,0),"-")</f>
        <v>SÃO PEDRO</v>
      </c>
    </row>
    <row r="9837" spans="1:30" x14ac:dyDescent="0.3">
      <c r="A9837" t="s">
        <v>14247</v>
      </c>
      <c r="B9837" t="s">
        <v>14248</v>
      </c>
      <c r="C9837" t="s">
        <v>15086</v>
      </c>
      <c r="D9837" t="s">
        <v>14250</v>
      </c>
      <c r="E9837" t="s">
        <v>14251</v>
      </c>
      <c r="F9837" t="s">
        <v>14252</v>
      </c>
      <c r="G9837" t="s">
        <v>1300</v>
      </c>
      <c r="H9837" t="s">
        <v>2635</v>
      </c>
      <c r="I9837" t="s">
        <v>37</v>
      </c>
      <c r="J9837" t="s">
        <v>231</v>
      </c>
      <c r="K9837" t="s">
        <v>232</v>
      </c>
      <c r="L9837" t="s">
        <v>217</v>
      </c>
      <c r="M9837" t="s">
        <v>38</v>
      </c>
      <c r="N9837" t="s">
        <v>39</v>
      </c>
      <c r="O9837">
        <v>390</v>
      </c>
      <c r="P9837" s="9">
        <v>11.35</v>
      </c>
      <c r="Q9837" t="s">
        <v>40</v>
      </c>
      <c r="R9837">
        <v>1056</v>
      </c>
      <c r="S9837">
        <v>34.35</v>
      </c>
      <c r="T9837">
        <v>4.6500000000000004</v>
      </c>
      <c r="U9837" s="8">
        <v>159.72999999999999</v>
      </c>
      <c r="V9837" t="s">
        <v>15087</v>
      </c>
      <c r="W9837" t="s">
        <v>2007</v>
      </c>
      <c r="X9837" t="s">
        <v>42</v>
      </c>
      <c r="Y9837" t="s">
        <v>1740</v>
      </c>
      <c r="AA9837" s="1">
        <f t="shared" si="892"/>
        <v>46136</v>
      </c>
      <c r="AB9837" s="2">
        <f t="shared" si="893"/>
        <v>4</v>
      </c>
      <c r="AC9837" s="2">
        <f t="shared" si="894"/>
        <v>2026</v>
      </c>
      <c r="AD9837" s="2" t="str">
        <f>IFERROR(VLOOKUP(A9837,'Aux Área'!$A$4:$B$123,2,0),"-")</f>
        <v>FACILITIES</v>
      </c>
    </row>
    <row r="9838" spans="1:30" x14ac:dyDescent="0.3">
      <c r="A9838" t="s">
        <v>2679</v>
      </c>
      <c r="B9838" t="s">
        <v>2680</v>
      </c>
      <c r="C9838" t="s">
        <v>15088</v>
      </c>
      <c r="D9838" t="s">
        <v>3633</v>
      </c>
      <c r="E9838" t="s">
        <v>3634</v>
      </c>
      <c r="F9838" t="s">
        <v>2682</v>
      </c>
      <c r="G9838" t="s">
        <v>659</v>
      </c>
      <c r="H9838" t="s">
        <v>1996</v>
      </c>
      <c r="I9838" t="s">
        <v>1997</v>
      </c>
      <c r="J9838" t="s">
        <v>237</v>
      </c>
      <c r="K9838" t="s">
        <v>238</v>
      </c>
      <c r="L9838" t="s">
        <v>110</v>
      </c>
      <c r="M9838" t="s">
        <v>38</v>
      </c>
      <c r="N9838" t="s">
        <v>668</v>
      </c>
      <c r="O9838">
        <v>395</v>
      </c>
      <c r="P9838" s="9">
        <v>5.53</v>
      </c>
      <c r="Q9838" t="s">
        <v>40</v>
      </c>
      <c r="R9838">
        <v>27463</v>
      </c>
      <c r="S9838">
        <v>71.45</v>
      </c>
      <c r="T9838">
        <v>7.29</v>
      </c>
      <c r="U9838" s="8">
        <v>520.87</v>
      </c>
      <c r="V9838" t="s">
        <v>41</v>
      </c>
      <c r="W9838" t="s">
        <v>1985</v>
      </c>
      <c r="X9838" t="s">
        <v>42</v>
      </c>
      <c r="Y9838" t="s">
        <v>1986</v>
      </c>
      <c r="AA9838" s="1">
        <f t="shared" si="892"/>
        <v>46136</v>
      </c>
      <c r="AB9838" s="2">
        <f t="shared" si="893"/>
        <v>4</v>
      </c>
      <c r="AC9838" s="2">
        <f t="shared" si="894"/>
        <v>2026</v>
      </c>
      <c r="AD9838" s="2" t="str">
        <f>IFERROR(VLOOKUP(A9838,'Aux Área'!$A$4:$B$123,2,0),"-")</f>
        <v>PESADOS</v>
      </c>
    </row>
    <row r="9839" spans="1:30" x14ac:dyDescent="0.3">
      <c r="A9839" t="s">
        <v>2679</v>
      </c>
      <c r="C9839" t="s">
        <v>15088</v>
      </c>
      <c r="F9839" t="s">
        <v>2682</v>
      </c>
      <c r="K9839" t="s">
        <v>238</v>
      </c>
      <c r="N9839" t="s">
        <v>15690</v>
      </c>
      <c r="O9839" t="s">
        <v>15244</v>
      </c>
      <c r="P9839" s="9" t="s">
        <v>15244</v>
      </c>
      <c r="Q9839" t="s">
        <v>40</v>
      </c>
      <c r="R9839" t="s">
        <v>15244</v>
      </c>
      <c r="S9839">
        <v>4.58</v>
      </c>
      <c r="U9839" s="8">
        <v>19.23</v>
      </c>
      <c r="AA9839" s="1">
        <f t="shared" si="892"/>
        <v>46136</v>
      </c>
      <c r="AB9839" s="2">
        <f t="shared" si="893"/>
        <v>4</v>
      </c>
      <c r="AC9839" s="2">
        <f t="shared" si="894"/>
        <v>2026</v>
      </c>
      <c r="AD9839" s="2" t="str">
        <f>IFERROR(VLOOKUP(A9839,'Aux Área'!$A$4:$B$123,2,0),"-")</f>
        <v>PESADOS</v>
      </c>
    </row>
    <row r="9840" spans="1:30" x14ac:dyDescent="0.3">
      <c r="A9840" t="s">
        <v>2016</v>
      </c>
      <c r="B9840" t="s">
        <v>2017</v>
      </c>
      <c r="C9840" t="s">
        <v>15089</v>
      </c>
      <c r="D9840" t="s">
        <v>4102</v>
      </c>
      <c r="E9840" t="s">
        <v>4103</v>
      </c>
      <c r="F9840" t="s">
        <v>2019</v>
      </c>
      <c r="G9840" t="s">
        <v>1495</v>
      </c>
      <c r="H9840" t="s">
        <v>2020</v>
      </c>
      <c r="I9840" t="s">
        <v>2021</v>
      </c>
      <c r="J9840" t="s">
        <v>165</v>
      </c>
      <c r="K9840" t="s">
        <v>166</v>
      </c>
      <c r="L9840" t="s">
        <v>167</v>
      </c>
      <c r="M9840" t="s">
        <v>38</v>
      </c>
      <c r="N9840" t="s">
        <v>668</v>
      </c>
      <c r="O9840">
        <v>1087</v>
      </c>
      <c r="P9840" s="9">
        <v>2.76</v>
      </c>
      <c r="Q9840" t="s">
        <v>40</v>
      </c>
      <c r="R9840">
        <v>22004</v>
      </c>
      <c r="S9840">
        <v>393.9</v>
      </c>
      <c r="T9840">
        <v>7.99</v>
      </c>
      <c r="U9840" s="8">
        <v>3147.26</v>
      </c>
      <c r="V9840" t="s">
        <v>112</v>
      </c>
      <c r="W9840" t="s">
        <v>1985</v>
      </c>
      <c r="X9840" t="s">
        <v>42</v>
      </c>
      <c r="Y9840" t="s">
        <v>1986</v>
      </c>
      <c r="AA9840" s="1">
        <f t="shared" ref="AA9840:AA9903" si="895">IFERROR(DATEVALUE(C9840),"-")</f>
        <v>46136</v>
      </c>
      <c r="AB9840" s="2">
        <f t="shared" ref="AB9840:AB9903" si="896">IFERROR(MONTH(AA9840),"-")</f>
        <v>4</v>
      </c>
      <c r="AC9840" s="2">
        <f t="shared" ref="AC9840:AC9903" si="897">IFERROR(YEAR(AA9840),"-")</f>
        <v>2026</v>
      </c>
      <c r="AD9840" s="2" t="str">
        <f>IFERROR(VLOOKUP(A9840,'Aux Área'!$A$4:$B$123,2,0),"-")</f>
        <v>PESADOS</v>
      </c>
    </row>
    <row r="9841" spans="1:30" x14ac:dyDescent="0.3">
      <c r="A9841" t="s">
        <v>2016</v>
      </c>
      <c r="C9841" t="s">
        <v>15089</v>
      </c>
      <c r="F9841" t="s">
        <v>2019</v>
      </c>
      <c r="K9841" t="s">
        <v>166</v>
      </c>
      <c r="N9841" t="s">
        <v>15690</v>
      </c>
      <c r="O9841" t="s">
        <v>15244</v>
      </c>
      <c r="P9841" s="9" t="s">
        <v>15244</v>
      </c>
      <c r="Q9841" t="s">
        <v>40</v>
      </c>
      <c r="R9841" t="s">
        <v>15244</v>
      </c>
      <c r="S9841">
        <v>40</v>
      </c>
      <c r="U9841" s="8">
        <v>252</v>
      </c>
      <c r="AA9841" s="1">
        <f t="shared" si="895"/>
        <v>46136</v>
      </c>
      <c r="AB9841" s="2">
        <f t="shared" si="896"/>
        <v>4</v>
      </c>
      <c r="AC9841" s="2">
        <f t="shared" si="897"/>
        <v>2026</v>
      </c>
      <c r="AD9841" s="2" t="str">
        <f>IFERROR(VLOOKUP(A9841,'Aux Área'!$A$4:$B$123,2,0),"-")</f>
        <v>PESADOS</v>
      </c>
    </row>
    <row r="9842" spans="1:30" x14ac:dyDescent="0.3">
      <c r="A9842" t="s">
        <v>3092</v>
      </c>
      <c r="B9842" t="s">
        <v>4774</v>
      </c>
      <c r="C9842" t="s">
        <v>15090</v>
      </c>
      <c r="D9842" t="s">
        <v>3285</v>
      </c>
      <c r="E9842" t="s">
        <v>3286</v>
      </c>
      <c r="F9842" t="s">
        <v>3594</v>
      </c>
      <c r="G9842" t="s">
        <v>1135</v>
      </c>
      <c r="H9842" t="s">
        <v>2275</v>
      </c>
      <c r="I9842" t="s">
        <v>1497</v>
      </c>
      <c r="J9842" t="s">
        <v>188</v>
      </c>
      <c r="K9842" t="s">
        <v>189</v>
      </c>
      <c r="L9842" t="s">
        <v>190</v>
      </c>
      <c r="M9842" t="s">
        <v>38</v>
      </c>
      <c r="N9842" t="s">
        <v>39</v>
      </c>
      <c r="O9842">
        <v>397</v>
      </c>
      <c r="P9842" s="9">
        <v>9.41</v>
      </c>
      <c r="Q9842" t="s">
        <v>40</v>
      </c>
      <c r="R9842">
        <v>151082</v>
      </c>
      <c r="S9842">
        <v>42.17</v>
      </c>
      <c r="T9842">
        <v>4.8899999999999997</v>
      </c>
      <c r="U9842" s="8">
        <v>206.21</v>
      </c>
      <c r="V9842" t="s">
        <v>41</v>
      </c>
      <c r="W9842" t="s">
        <v>2276</v>
      </c>
      <c r="X9842" t="s">
        <v>42</v>
      </c>
      <c r="Y9842" t="s">
        <v>2277</v>
      </c>
      <c r="AA9842" s="1">
        <f t="shared" si="895"/>
        <v>46136</v>
      </c>
      <c r="AB9842" s="2">
        <f t="shared" si="896"/>
        <v>4</v>
      </c>
      <c r="AC9842" s="2">
        <f t="shared" si="897"/>
        <v>2026</v>
      </c>
      <c r="AD9842" s="2" t="str">
        <f>IFERROR(VLOOKUP(A9842,'Aux Área'!$A$4:$B$123,2,0),"-")</f>
        <v>INSPEÇÃO</v>
      </c>
    </row>
    <row r="9843" spans="1:30" x14ac:dyDescent="0.3">
      <c r="A9843" t="s">
        <v>1069</v>
      </c>
      <c r="B9843" t="s">
        <v>11027</v>
      </c>
      <c r="C9843" t="s">
        <v>15091</v>
      </c>
      <c r="D9843" t="s">
        <v>2169</v>
      </c>
      <c r="E9843" t="s">
        <v>2170</v>
      </c>
      <c r="F9843" t="s">
        <v>1071</v>
      </c>
      <c r="G9843" t="s">
        <v>35</v>
      </c>
      <c r="H9843" t="s">
        <v>36</v>
      </c>
      <c r="I9843" t="s">
        <v>37</v>
      </c>
      <c r="J9843" t="s">
        <v>471</v>
      </c>
      <c r="K9843" t="s">
        <v>472</v>
      </c>
      <c r="L9843" t="s">
        <v>84</v>
      </c>
      <c r="M9843" t="s">
        <v>38</v>
      </c>
      <c r="N9843" t="s">
        <v>39</v>
      </c>
      <c r="O9843">
        <v>252</v>
      </c>
      <c r="P9843" s="9">
        <v>6.76</v>
      </c>
      <c r="Q9843" t="s">
        <v>40</v>
      </c>
      <c r="R9843">
        <v>24954</v>
      </c>
      <c r="S9843">
        <v>37.299999999999997</v>
      </c>
      <c r="T9843">
        <v>5.24</v>
      </c>
      <c r="U9843" s="8">
        <v>195.45</v>
      </c>
      <c r="V9843" t="s">
        <v>15092</v>
      </c>
      <c r="W9843" t="s">
        <v>2007</v>
      </c>
      <c r="X9843" t="s">
        <v>42</v>
      </c>
      <c r="Y9843" t="s">
        <v>1740</v>
      </c>
      <c r="AA9843" s="1">
        <f t="shared" si="895"/>
        <v>46136</v>
      </c>
      <c r="AB9843" s="2">
        <f t="shared" si="896"/>
        <v>4</v>
      </c>
      <c r="AC9843" s="2">
        <f t="shared" si="897"/>
        <v>2026</v>
      </c>
      <c r="AD9843" s="2" t="str">
        <f>IFERROR(VLOOKUP(A9843,'Aux Área'!$A$4:$B$123,2,0),"-")</f>
        <v>FACILITIES</v>
      </c>
    </row>
    <row r="9844" spans="1:30" x14ac:dyDescent="0.3">
      <c r="A9844" t="s">
        <v>44</v>
      </c>
      <c r="B9844" t="s">
        <v>478</v>
      </c>
      <c r="C9844" t="s">
        <v>15093</v>
      </c>
      <c r="D9844" t="s">
        <v>2160</v>
      </c>
      <c r="E9844" t="s">
        <v>2161</v>
      </c>
      <c r="F9844" t="s">
        <v>45</v>
      </c>
      <c r="G9844" t="s">
        <v>35</v>
      </c>
      <c r="H9844" t="s">
        <v>36</v>
      </c>
      <c r="I9844" t="s">
        <v>37</v>
      </c>
      <c r="J9844" t="s">
        <v>409</v>
      </c>
      <c r="K9844" t="s">
        <v>410</v>
      </c>
      <c r="L9844" t="s">
        <v>141</v>
      </c>
      <c r="M9844" t="s">
        <v>38</v>
      </c>
      <c r="N9844" t="s">
        <v>39</v>
      </c>
      <c r="O9844">
        <v>145</v>
      </c>
      <c r="P9844" s="9">
        <v>5.12</v>
      </c>
      <c r="Q9844" t="s">
        <v>40</v>
      </c>
      <c r="R9844">
        <v>30996</v>
      </c>
      <c r="S9844">
        <v>28.33</v>
      </c>
      <c r="T9844">
        <v>4.6900000000000004</v>
      </c>
      <c r="U9844" s="8">
        <v>132.87</v>
      </c>
      <c r="V9844" t="s">
        <v>15094</v>
      </c>
      <c r="W9844" t="s">
        <v>2007</v>
      </c>
      <c r="X9844" t="s">
        <v>42</v>
      </c>
      <c r="Y9844" t="s">
        <v>1740</v>
      </c>
      <c r="AA9844" s="1">
        <f t="shared" si="895"/>
        <v>46136</v>
      </c>
      <c r="AB9844" s="2">
        <f t="shared" si="896"/>
        <v>4</v>
      </c>
      <c r="AC9844" s="2">
        <f t="shared" si="897"/>
        <v>2026</v>
      </c>
      <c r="AD9844" s="2" t="str">
        <f>IFERROR(VLOOKUP(A9844,'Aux Área'!$A$4:$B$123,2,0),"-")</f>
        <v>OPERAÇÃO</v>
      </c>
    </row>
    <row r="9845" spans="1:30" x14ac:dyDescent="0.3">
      <c r="A9845" t="s">
        <v>44</v>
      </c>
      <c r="B9845" t="s">
        <v>478</v>
      </c>
      <c r="C9845" t="s">
        <v>15095</v>
      </c>
      <c r="D9845" t="s">
        <v>2160</v>
      </c>
      <c r="E9845" t="s">
        <v>2161</v>
      </c>
      <c r="F9845" t="s">
        <v>45</v>
      </c>
      <c r="G9845" t="s">
        <v>35</v>
      </c>
      <c r="H9845" t="s">
        <v>36</v>
      </c>
      <c r="I9845" t="s">
        <v>37</v>
      </c>
      <c r="J9845" t="s">
        <v>409</v>
      </c>
      <c r="K9845" t="s">
        <v>410</v>
      </c>
      <c r="L9845" t="s">
        <v>141</v>
      </c>
      <c r="M9845" t="s">
        <v>38</v>
      </c>
      <c r="N9845" t="s">
        <v>39</v>
      </c>
      <c r="O9845">
        <v>0</v>
      </c>
      <c r="P9845" s="9">
        <v>0</v>
      </c>
      <c r="Q9845" t="s">
        <v>40</v>
      </c>
      <c r="R9845">
        <v>30996</v>
      </c>
      <c r="S9845">
        <v>28.33</v>
      </c>
      <c r="T9845">
        <v>4.6900000000000004</v>
      </c>
      <c r="U9845" s="8">
        <v>132.87</v>
      </c>
      <c r="V9845" t="s">
        <v>15094</v>
      </c>
      <c r="W9845" t="s">
        <v>2007</v>
      </c>
      <c r="X9845" t="s">
        <v>42</v>
      </c>
      <c r="Y9845" t="s">
        <v>1740</v>
      </c>
      <c r="AA9845" s="1">
        <f t="shared" si="895"/>
        <v>46136</v>
      </c>
      <c r="AB9845" s="2">
        <f t="shared" si="896"/>
        <v>4</v>
      </c>
      <c r="AC9845" s="2">
        <f t="shared" si="897"/>
        <v>2026</v>
      </c>
      <c r="AD9845" s="2" t="str">
        <f>IFERROR(VLOOKUP(A9845,'Aux Área'!$A$4:$B$123,2,0),"-")</f>
        <v>OPERAÇÃO</v>
      </c>
    </row>
    <row r="9846" spans="1:30" x14ac:dyDescent="0.3">
      <c r="A9846" t="s">
        <v>9677</v>
      </c>
      <c r="B9846" t="s">
        <v>10434</v>
      </c>
      <c r="C9846" t="s">
        <v>15096</v>
      </c>
      <c r="D9846" t="s">
        <v>10436</v>
      </c>
      <c r="E9846" t="s">
        <v>9678</v>
      </c>
      <c r="F9846" t="s">
        <v>15507</v>
      </c>
      <c r="G9846" t="s">
        <v>1635</v>
      </c>
      <c r="H9846" t="s">
        <v>9676</v>
      </c>
      <c r="I9846" t="s">
        <v>37</v>
      </c>
      <c r="J9846" t="s">
        <v>219</v>
      </c>
      <c r="K9846" t="s">
        <v>177</v>
      </c>
      <c r="L9846" t="s">
        <v>177</v>
      </c>
      <c r="M9846" t="s">
        <v>38</v>
      </c>
      <c r="N9846" t="s">
        <v>39</v>
      </c>
      <c r="O9846">
        <v>482</v>
      </c>
      <c r="P9846" s="9">
        <v>9.6300000000000008</v>
      </c>
      <c r="Q9846" t="s">
        <v>40</v>
      </c>
      <c r="R9846">
        <v>52242</v>
      </c>
      <c r="S9846">
        <v>50.03</v>
      </c>
      <c r="T9846">
        <v>4.99</v>
      </c>
      <c r="U9846" s="8">
        <v>249.65</v>
      </c>
      <c r="V9846" t="s">
        <v>15097</v>
      </c>
      <c r="W9846" t="s">
        <v>2007</v>
      </c>
      <c r="X9846" t="s">
        <v>42</v>
      </c>
      <c r="Y9846" t="s">
        <v>6209</v>
      </c>
      <c r="AA9846" s="1">
        <f t="shared" si="895"/>
        <v>46136</v>
      </c>
      <c r="AB9846" s="2">
        <f t="shared" si="896"/>
        <v>4</v>
      </c>
      <c r="AC9846" s="2">
        <f t="shared" si="897"/>
        <v>2026</v>
      </c>
      <c r="AD9846" s="2" t="str">
        <f>IFERROR(VLOOKUP(A9846,'Aux Área'!$A$4:$B$123,2,0),"-")</f>
        <v>TI</v>
      </c>
    </row>
    <row r="9847" spans="1:30" x14ac:dyDescent="0.3">
      <c r="A9847" t="s">
        <v>1999</v>
      </c>
      <c r="B9847" t="s">
        <v>3016</v>
      </c>
      <c r="C9847" t="s">
        <v>15098</v>
      </c>
      <c r="D9847" t="s">
        <v>1297</v>
      </c>
      <c r="E9847" t="s">
        <v>2221</v>
      </c>
      <c r="F9847" t="s">
        <v>2002</v>
      </c>
      <c r="G9847" t="s">
        <v>659</v>
      </c>
      <c r="H9847" t="s">
        <v>2003</v>
      </c>
      <c r="I9847" t="s">
        <v>667</v>
      </c>
      <c r="J9847" t="s">
        <v>231</v>
      </c>
      <c r="K9847" t="s">
        <v>232</v>
      </c>
      <c r="L9847" t="s">
        <v>217</v>
      </c>
      <c r="M9847" t="s">
        <v>38</v>
      </c>
      <c r="N9847" t="s">
        <v>668</v>
      </c>
      <c r="O9847">
        <v>474</v>
      </c>
      <c r="P9847" s="9">
        <v>4.25</v>
      </c>
      <c r="Q9847" t="s">
        <v>40</v>
      </c>
      <c r="R9847">
        <v>31667</v>
      </c>
      <c r="S9847">
        <v>111.41</v>
      </c>
      <c r="T9847">
        <v>6.99</v>
      </c>
      <c r="U9847" s="8">
        <v>778.8</v>
      </c>
      <c r="V9847" t="s">
        <v>15099</v>
      </c>
      <c r="W9847" t="s">
        <v>1985</v>
      </c>
      <c r="X9847" t="s">
        <v>42</v>
      </c>
      <c r="Y9847" t="s">
        <v>1986</v>
      </c>
      <c r="AA9847" s="1">
        <f t="shared" si="895"/>
        <v>46136</v>
      </c>
      <c r="AB9847" s="2">
        <f t="shared" si="896"/>
        <v>4</v>
      </c>
      <c r="AC9847" s="2">
        <f t="shared" si="897"/>
        <v>2026</v>
      </c>
      <c r="AD9847" s="2" t="str">
        <f>IFERROR(VLOOKUP(A9847,'Aux Área'!$A$4:$B$123,2,0),"-")</f>
        <v>PESADOS</v>
      </c>
    </row>
    <row r="9848" spans="1:30" x14ac:dyDescent="0.3">
      <c r="A9848" t="s">
        <v>1992</v>
      </c>
      <c r="B9848" t="s">
        <v>1993</v>
      </c>
      <c r="C9848" t="s">
        <v>15100</v>
      </c>
      <c r="D9848" t="s">
        <v>13842</v>
      </c>
      <c r="E9848" t="s">
        <v>13843</v>
      </c>
      <c r="F9848" t="s">
        <v>1995</v>
      </c>
      <c r="G9848" t="s">
        <v>659</v>
      </c>
      <c r="H9848" t="s">
        <v>1996</v>
      </c>
      <c r="I9848" t="s">
        <v>1997</v>
      </c>
      <c r="J9848" t="s">
        <v>165</v>
      </c>
      <c r="K9848" t="s">
        <v>166</v>
      </c>
      <c r="L9848" t="s">
        <v>167</v>
      </c>
      <c r="M9848" t="s">
        <v>38</v>
      </c>
      <c r="N9848" t="s">
        <v>668</v>
      </c>
      <c r="O9848">
        <v>348</v>
      </c>
      <c r="P9848" s="9">
        <v>5.43</v>
      </c>
      <c r="Q9848" t="s">
        <v>40</v>
      </c>
      <c r="R9848">
        <v>36350</v>
      </c>
      <c r="S9848">
        <v>64.099999999999994</v>
      </c>
      <c r="T9848">
        <v>7.99</v>
      </c>
      <c r="U9848" s="8">
        <v>512.16</v>
      </c>
      <c r="V9848" t="s">
        <v>112</v>
      </c>
      <c r="W9848" t="s">
        <v>1985</v>
      </c>
      <c r="X9848" t="s">
        <v>42</v>
      </c>
      <c r="Y9848" t="s">
        <v>1986</v>
      </c>
      <c r="AA9848" s="1">
        <f t="shared" si="895"/>
        <v>46136</v>
      </c>
      <c r="AB9848" s="2">
        <f t="shared" si="896"/>
        <v>4</v>
      </c>
      <c r="AC9848" s="2">
        <f t="shared" si="897"/>
        <v>2026</v>
      </c>
      <c r="AD9848" s="2" t="str">
        <f>IFERROR(VLOOKUP(A9848,'Aux Área'!$A$4:$B$123,2,0),"-")</f>
        <v>PESADOS</v>
      </c>
    </row>
    <row r="9849" spans="1:30" x14ac:dyDescent="0.3">
      <c r="A9849" t="s">
        <v>1992</v>
      </c>
      <c r="C9849" t="s">
        <v>15100</v>
      </c>
      <c r="F9849" t="s">
        <v>1995</v>
      </c>
      <c r="K9849" t="s">
        <v>166</v>
      </c>
      <c r="N9849" t="s">
        <v>15690</v>
      </c>
      <c r="O9849" t="s">
        <v>15244</v>
      </c>
      <c r="P9849" s="9" t="s">
        <v>15244</v>
      </c>
      <c r="Q9849" t="s">
        <v>40</v>
      </c>
      <c r="R9849" t="s">
        <v>15244</v>
      </c>
      <c r="S9849">
        <v>20</v>
      </c>
      <c r="U9849" s="8">
        <v>126</v>
      </c>
      <c r="AA9849" s="1">
        <f t="shared" si="895"/>
        <v>46136</v>
      </c>
      <c r="AB9849" s="2">
        <f t="shared" si="896"/>
        <v>4</v>
      </c>
      <c r="AC9849" s="2">
        <f t="shared" si="897"/>
        <v>2026</v>
      </c>
      <c r="AD9849" s="2" t="str">
        <f>IFERROR(VLOOKUP(A9849,'Aux Área'!$A$4:$B$123,2,0),"-")</f>
        <v>PESADOS</v>
      </c>
    </row>
    <row r="9850" spans="1:30" x14ac:dyDescent="0.3">
      <c r="A9850" t="s">
        <v>2041</v>
      </c>
      <c r="B9850" t="s">
        <v>2042</v>
      </c>
      <c r="C9850" t="s">
        <v>15101</v>
      </c>
      <c r="D9850" t="s">
        <v>1297</v>
      </c>
      <c r="E9850" t="s">
        <v>2221</v>
      </c>
      <c r="F9850" t="s">
        <v>2044</v>
      </c>
      <c r="G9850" t="s">
        <v>659</v>
      </c>
      <c r="H9850" t="s">
        <v>1996</v>
      </c>
      <c r="I9850" t="s">
        <v>1997</v>
      </c>
      <c r="J9850" t="s">
        <v>231</v>
      </c>
      <c r="K9850" t="s">
        <v>232</v>
      </c>
      <c r="L9850" t="s">
        <v>217</v>
      </c>
      <c r="M9850" t="s">
        <v>38</v>
      </c>
      <c r="N9850" t="s">
        <v>668</v>
      </c>
      <c r="O9850">
        <v>419</v>
      </c>
      <c r="P9850" s="9">
        <v>6.45</v>
      </c>
      <c r="Q9850" t="s">
        <v>40</v>
      </c>
      <c r="R9850">
        <v>48177</v>
      </c>
      <c r="S9850">
        <v>65</v>
      </c>
      <c r="T9850">
        <v>6.99</v>
      </c>
      <c r="U9850" s="8">
        <v>454.38</v>
      </c>
      <c r="V9850" t="s">
        <v>15102</v>
      </c>
      <c r="W9850" t="s">
        <v>1985</v>
      </c>
      <c r="X9850" t="s">
        <v>42</v>
      </c>
      <c r="Y9850" t="s">
        <v>1986</v>
      </c>
      <c r="AA9850" s="1">
        <f t="shared" si="895"/>
        <v>46136</v>
      </c>
      <c r="AB9850" s="2">
        <f t="shared" si="896"/>
        <v>4</v>
      </c>
      <c r="AC9850" s="2">
        <f t="shared" si="897"/>
        <v>2026</v>
      </c>
      <c r="AD9850" s="2" t="str">
        <f>IFERROR(VLOOKUP(A9850,'Aux Área'!$A$4:$B$123,2,0),"-")</f>
        <v>PESADOS</v>
      </c>
    </row>
    <row r="9851" spans="1:30" x14ac:dyDescent="0.3">
      <c r="A9851" t="s">
        <v>2041</v>
      </c>
      <c r="C9851" t="s">
        <v>15101</v>
      </c>
      <c r="F9851" t="s">
        <v>2044</v>
      </c>
      <c r="K9851" t="s">
        <v>232</v>
      </c>
      <c r="N9851" t="s">
        <v>15690</v>
      </c>
      <c r="O9851" t="s">
        <v>15244</v>
      </c>
      <c r="P9851" s="9" t="s">
        <v>15244</v>
      </c>
      <c r="Q9851" t="s">
        <v>40</v>
      </c>
      <c r="R9851" t="s">
        <v>15244</v>
      </c>
      <c r="S9851">
        <v>5</v>
      </c>
      <c r="U9851" s="8">
        <v>16.5</v>
      </c>
      <c r="AA9851" s="1">
        <f t="shared" si="895"/>
        <v>46136</v>
      </c>
      <c r="AB9851" s="2">
        <f t="shared" si="896"/>
        <v>4</v>
      </c>
      <c r="AC9851" s="2">
        <f t="shared" si="897"/>
        <v>2026</v>
      </c>
      <c r="AD9851" s="2" t="str">
        <f>IFERROR(VLOOKUP(A9851,'Aux Área'!$A$4:$B$123,2,0),"-")</f>
        <v>PESADOS</v>
      </c>
    </row>
    <row r="9852" spans="1:30" x14ac:dyDescent="0.3">
      <c r="A9852" t="s">
        <v>12958</v>
      </c>
      <c r="B9852" t="s">
        <v>14624</v>
      </c>
      <c r="C9852" t="s">
        <v>15103</v>
      </c>
      <c r="D9852" t="s">
        <v>3243</v>
      </c>
      <c r="E9852" t="s">
        <v>3244</v>
      </c>
      <c r="F9852" t="s">
        <v>12960</v>
      </c>
      <c r="G9852" t="s">
        <v>1135</v>
      </c>
      <c r="H9852" t="s">
        <v>1301</v>
      </c>
      <c r="I9852" t="s">
        <v>839</v>
      </c>
      <c r="J9852" t="s">
        <v>165</v>
      </c>
      <c r="K9852" t="s">
        <v>166</v>
      </c>
      <c r="L9852" t="s">
        <v>167</v>
      </c>
      <c r="M9852" t="s">
        <v>38</v>
      </c>
      <c r="N9852" t="s">
        <v>39</v>
      </c>
      <c r="O9852">
        <v>246</v>
      </c>
      <c r="P9852" s="9">
        <v>9.58</v>
      </c>
      <c r="Q9852" t="s">
        <v>40</v>
      </c>
      <c r="R9852">
        <v>182996</v>
      </c>
      <c r="S9852">
        <v>25.69</v>
      </c>
      <c r="T9852">
        <v>4.99</v>
      </c>
      <c r="U9852" s="8">
        <v>128.19999999999999</v>
      </c>
      <c r="V9852" t="s">
        <v>112</v>
      </c>
      <c r="W9852" t="s">
        <v>2276</v>
      </c>
      <c r="X9852" t="s">
        <v>42</v>
      </c>
      <c r="Y9852" t="s">
        <v>12261</v>
      </c>
      <c r="AA9852" s="1">
        <f t="shared" si="895"/>
        <v>46136</v>
      </c>
      <c r="AB9852" s="2">
        <f t="shared" si="896"/>
        <v>4</v>
      </c>
      <c r="AC9852" s="2">
        <f t="shared" si="897"/>
        <v>2026</v>
      </c>
      <c r="AD9852" s="2" t="str">
        <f>IFERROR(VLOOKUP(A9852,'Aux Área'!$A$4:$B$123,2,0),"-")</f>
        <v>INSPEÇÃO</v>
      </c>
    </row>
    <row r="9853" spans="1:30" x14ac:dyDescent="0.3">
      <c r="A9853" t="s">
        <v>2664</v>
      </c>
      <c r="B9853" t="s">
        <v>2665</v>
      </c>
      <c r="C9853" t="s">
        <v>15104</v>
      </c>
      <c r="D9853" t="s">
        <v>13476</v>
      </c>
      <c r="E9853" t="s">
        <v>13477</v>
      </c>
      <c r="F9853" t="s">
        <v>2667</v>
      </c>
      <c r="G9853" t="s">
        <v>659</v>
      </c>
      <c r="H9853" t="s">
        <v>2215</v>
      </c>
      <c r="I9853" t="s">
        <v>667</v>
      </c>
      <c r="J9853" t="s">
        <v>241</v>
      </c>
      <c r="K9853" t="s">
        <v>242</v>
      </c>
      <c r="L9853" t="s">
        <v>110</v>
      </c>
      <c r="M9853" t="s">
        <v>38</v>
      </c>
      <c r="N9853" t="s">
        <v>668</v>
      </c>
      <c r="O9853">
        <v>638</v>
      </c>
      <c r="P9853" s="9">
        <v>6.49</v>
      </c>
      <c r="Q9853" t="s">
        <v>40</v>
      </c>
      <c r="R9853">
        <v>15141</v>
      </c>
      <c r="S9853">
        <v>98.35</v>
      </c>
      <c r="T9853">
        <v>6.89</v>
      </c>
      <c r="U9853" s="8">
        <v>677.6</v>
      </c>
      <c r="V9853" t="s">
        <v>41</v>
      </c>
      <c r="W9853" t="s">
        <v>2007</v>
      </c>
      <c r="X9853" t="s">
        <v>42</v>
      </c>
      <c r="Y9853" t="s">
        <v>1740</v>
      </c>
      <c r="AA9853" s="1">
        <f t="shared" si="895"/>
        <v>46136</v>
      </c>
      <c r="AB9853" s="2">
        <f t="shared" si="896"/>
        <v>4</v>
      </c>
      <c r="AC9853" s="2">
        <f t="shared" si="897"/>
        <v>2026</v>
      </c>
      <c r="AD9853" s="2" t="str">
        <f>IFERROR(VLOOKUP(A9853,'Aux Área'!$A$4:$B$123,2,0),"-")</f>
        <v>APH</v>
      </c>
    </row>
    <row r="9854" spans="1:30" x14ac:dyDescent="0.3">
      <c r="A9854" t="s">
        <v>2643</v>
      </c>
      <c r="B9854" t="s">
        <v>2307</v>
      </c>
      <c r="C9854" t="s">
        <v>15105</v>
      </c>
      <c r="D9854" t="s">
        <v>10306</v>
      </c>
      <c r="E9854" t="s">
        <v>9673</v>
      </c>
      <c r="F9854" t="s">
        <v>2646</v>
      </c>
      <c r="G9854" t="s">
        <v>1300</v>
      </c>
      <c r="H9854" t="s">
        <v>1301</v>
      </c>
      <c r="I9854" t="s">
        <v>37</v>
      </c>
      <c r="J9854" t="s">
        <v>12641</v>
      </c>
      <c r="K9854" t="s">
        <v>12642</v>
      </c>
      <c r="L9854" t="s">
        <v>124</v>
      </c>
      <c r="M9854" t="s">
        <v>38</v>
      </c>
      <c r="N9854" t="s">
        <v>39</v>
      </c>
      <c r="O9854">
        <v>328</v>
      </c>
      <c r="P9854" s="9">
        <v>7.99</v>
      </c>
      <c r="Q9854" t="s">
        <v>40</v>
      </c>
      <c r="R9854">
        <v>164275</v>
      </c>
      <c r="S9854">
        <v>41.05</v>
      </c>
      <c r="T9854">
        <v>4.79</v>
      </c>
      <c r="U9854" s="8">
        <v>196.63</v>
      </c>
      <c r="V9854" t="s">
        <v>15106</v>
      </c>
      <c r="W9854" t="s">
        <v>2276</v>
      </c>
      <c r="X9854" t="s">
        <v>42</v>
      </c>
      <c r="Y9854" t="s">
        <v>2277</v>
      </c>
      <c r="AA9854" s="1">
        <f t="shared" si="895"/>
        <v>46136</v>
      </c>
      <c r="AB9854" s="2">
        <f t="shared" si="896"/>
        <v>4</v>
      </c>
      <c r="AC9854" s="2">
        <f t="shared" si="897"/>
        <v>2026</v>
      </c>
      <c r="AD9854" s="2" t="str">
        <f>IFERROR(VLOOKUP(A9854,'Aux Área'!$A$4:$B$123,2,0),"-")</f>
        <v>INSPEÇÃO</v>
      </c>
    </row>
    <row r="9855" spans="1:30" x14ac:dyDescent="0.3">
      <c r="A9855" t="s">
        <v>5543</v>
      </c>
      <c r="B9855" t="s">
        <v>11845</v>
      </c>
      <c r="C9855" t="s">
        <v>15107</v>
      </c>
      <c r="D9855" t="s">
        <v>5291</v>
      </c>
      <c r="E9855" t="s">
        <v>5292</v>
      </c>
      <c r="F9855" t="s">
        <v>6207</v>
      </c>
      <c r="G9855" t="s">
        <v>1135</v>
      </c>
      <c r="H9855" t="s">
        <v>5545</v>
      </c>
      <c r="I9855" t="s">
        <v>839</v>
      </c>
      <c r="J9855" t="s">
        <v>231</v>
      </c>
      <c r="K9855" t="s">
        <v>232</v>
      </c>
      <c r="L9855" t="s">
        <v>217</v>
      </c>
      <c r="M9855" t="s">
        <v>38</v>
      </c>
      <c r="N9855" t="s">
        <v>39</v>
      </c>
      <c r="O9855">
        <v>397</v>
      </c>
      <c r="P9855" s="9">
        <v>8.5399999999999991</v>
      </c>
      <c r="Q9855" t="s">
        <v>40</v>
      </c>
      <c r="R9855">
        <v>64759</v>
      </c>
      <c r="S9855">
        <v>46.46</v>
      </c>
      <c r="T9855">
        <v>4.6509999999999998</v>
      </c>
      <c r="U9855" s="8">
        <v>216.07</v>
      </c>
      <c r="V9855" t="s">
        <v>15108</v>
      </c>
      <c r="W9855" t="s">
        <v>2276</v>
      </c>
      <c r="X9855" t="s">
        <v>42</v>
      </c>
      <c r="Y9855" t="s">
        <v>2277</v>
      </c>
      <c r="AA9855" s="1">
        <f t="shared" si="895"/>
        <v>46136</v>
      </c>
      <c r="AB9855" s="2">
        <f t="shared" si="896"/>
        <v>4</v>
      </c>
      <c r="AC9855" s="2">
        <f t="shared" si="897"/>
        <v>2026</v>
      </c>
      <c r="AD9855" s="2" t="str">
        <f>IFERROR(VLOOKUP(A9855,'Aux Área'!$A$4:$B$123,2,0),"-")</f>
        <v>INSPEÇÃO</v>
      </c>
    </row>
    <row r="9856" spans="1:30" x14ac:dyDescent="0.3">
      <c r="A9856" t="s">
        <v>2574</v>
      </c>
      <c r="B9856" t="s">
        <v>2575</v>
      </c>
      <c r="C9856" t="s">
        <v>15109</v>
      </c>
      <c r="D9856" t="s">
        <v>2926</v>
      </c>
      <c r="E9856" t="s">
        <v>2927</v>
      </c>
      <c r="F9856" t="s">
        <v>2577</v>
      </c>
      <c r="G9856" t="s">
        <v>659</v>
      </c>
      <c r="H9856" t="s">
        <v>2215</v>
      </c>
      <c r="I9856" t="s">
        <v>667</v>
      </c>
      <c r="J9856" t="s">
        <v>356</v>
      </c>
      <c r="K9856" t="s">
        <v>357</v>
      </c>
      <c r="L9856" t="s">
        <v>124</v>
      </c>
      <c r="M9856" t="s">
        <v>38</v>
      </c>
      <c r="N9856" t="s">
        <v>668</v>
      </c>
      <c r="O9856">
        <v>132</v>
      </c>
      <c r="P9856" s="9">
        <v>4.6399999999999997</v>
      </c>
      <c r="Q9856" t="s">
        <v>40</v>
      </c>
      <c r="R9856">
        <v>11884</v>
      </c>
      <c r="S9856">
        <v>28.47</v>
      </c>
      <c r="T9856">
        <v>7.5919999999999996</v>
      </c>
      <c r="U9856" s="8">
        <v>216.14</v>
      </c>
      <c r="V9856" t="s">
        <v>15110</v>
      </c>
      <c r="W9856" t="s">
        <v>2007</v>
      </c>
      <c r="X9856" t="s">
        <v>42</v>
      </c>
      <c r="Y9856" t="s">
        <v>1740</v>
      </c>
      <c r="AA9856" s="1">
        <f t="shared" si="895"/>
        <v>46136</v>
      </c>
      <c r="AB9856" s="2">
        <f t="shared" si="896"/>
        <v>4</v>
      </c>
      <c r="AC9856" s="2">
        <f t="shared" si="897"/>
        <v>2026</v>
      </c>
      <c r="AD9856" s="2" t="str">
        <f>IFERROR(VLOOKUP(A9856,'Aux Área'!$A$4:$B$123,2,0),"-")</f>
        <v>APH</v>
      </c>
    </row>
    <row r="9857" spans="1:30" x14ac:dyDescent="0.3">
      <c r="A9857" t="s">
        <v>2282</v>
      </c>
      <c r="B9857" t="s">
        <v>4679</v>
      </c>
      <c r="C9857" t="s">
        <v>15111</v>
      </c>
      <c r="D9857" t="s">
        <v>10704</v>
      </c>
      <c r="E9857" t="s">
        <v>10705</v>
      </c>
      <c r="F9857" t="s">
        <v>2285</v>
      </c>
      <c r="G9857" t="s">
        <v>1135</v>
      </c>
      <c r="H9857" t="s">
        <v>2275</v>
      </c>
      <c r="I9857" t="s">
        <v>1497</v>
      </c>
      <c r="J9857" t="s">
        <v>165</v>
      </c>
      <c r="K9857" t="s">
        <v>166</v>
      </c>
      <c r="L9857" t="s">
        <v>167</v>
      </c>
      <c r="M9857" t="s">
        <v>38</v>
      </c>
      <c r="N9857" t="s">
        <v>39</v>
      </c>
      <c r="O9857">
        <v>310</v>
      </c>
      <c r="P9857" s="9">
        <v>9.68</v>
      </c>
      <c r="Q9857" t="s">
        <v>40</v>
      </c>
      <c r="R9857">
        <v>148220</v>
      </c>
      <c r="S9857">
        <v>32.04</v>
      </c>
      <c r="T9857">
        <v>4.99</v>
      </c>
      <c r="U9857" s="8">
        <v>159.88</v>
      </c>
      <c r="V9857" t="s">
        <v>112</v>
      </c>
      <c r="W9857" t="s">
        <v>2276</v>
      </c>
      <c r="X9857" t="s">
        <v>42</v>
      </c>
      <c r="Y9857" t="s">
        <v>2277</v>
      </c>
      <c r="AA9857" s="1">
        <f t="shared" si="895"/>
        <v>46136</v>
      </c>
      <c r="AB9857" s="2">
        <f t="shared" si="896"/>
        <v>4</v>
      </c>
      <c r="AC9857" s="2">
        <f t="shared" si="897"/>
        <v>2026</v>
      </c>
      <c r="AD9857" s="2" t="str">
        <f>IFERROR(VLOOKUP(A9857,'Aux Área'!$A$4:$B$123,2,0),"-")</f>
        <v>INSPEÇÃO</v>
      </c>
    </row>
    <row r="9858" spans="1:30" x14ac:dyDescent="0.3">
      <c r="A9858" t="s">
        <v>2181</v>
      </c>
      <c r="B9858" t="s">
        <v>4595</v>
      </c>
      <c r="C9858" t="s">
        <v>15112</v>
      </c>
      <c r="D9858" t="s">
        <v>9027</v>
      </c>
      <c r="E9858" t="s">
        <v>9028</v>
      </c>
      <c r="F9858" t="s">
        <v>2184</v>
      </c>
      <c r="G9858" t="s">
        <v>1135</v>
      </c>
      <c r="H9858" t="s">
        <v>2185</v>
      </c>
      <c r="I9858" t="s">
        <v>2186</v>
      </c>
      <c r="J9858" t="s">
        <v>241</v>
      </c>
      <c r="K9858" t="s">
        <v>242</v>
      </c>
      <c r="L9858" t="s">
        <v>110</v>
      </c>
      <c r="M9858" t="s">
        <v>38</v>
      </c>
      <c r="N9858" t="s">
        <v>668</v>
      </c>
      <c r="O9858">
        <v>738</v>
      </c>
      <c r="P9858" s="9">
        <v>11.42</v>
      </c>
      <c r="Q9858" t="s">
        <v>40</v>
      </c>
      <c r="R9858">
        <v>183839</v>
      </c>
      <c r="S9858">
        <v>64.599999999999994</v>
      </c>
      <c r="T9858">
        <v>6.89</v>
      </c>
      <c r="U9858" s="8">
        <v>445.07</v>
      </c>
      <c r="V9858" t="s">
        <v>41</v>
      </c>
      <c r="W9858" t="s">
        <v>2007</v>
      </c>
      <c r="X9858" t="s">
        <v>42</v>
      </c>
      <c r="Y9858" t="s">
        <v>12261</v>
      </c>
      <c r="AA9858" s="1">
        <f t="shared" si="895"/>
        <v>46136</v>
      </c>
      <c r="AB9858" s="2">
        <f t="shared" si="896"/>
        <v>4</v>
      </c>
      <c r="AC9858" s="2">
        <f t="shared" si="897"/>
        <v>2026</v>
      </c>
      <c r="AD9858" s="2" t="str">
        <f>IFERROR(VLOOKUP(A9858,'Aux Área'!$A$4:$B$123,2,0),"-")</f>
        <v>INSPEÇÃO</v>
      </c>
    </row>
    <row r="9859" spans="1:30" x14ac:dyDescent="0.3">
      <c r="A9859" t="s">
        <v>64</v>
      </c>
      <c r="B9859" t="s">
        <v>2182</v>
      </c>
      <c r="C9859" t="s">
        <v>15113</v>
      </c>
      <c r="D9859" t="s">
        <v>127</v>
      </c>
      <c r="E9859" t="s">
        <v>128</v>
      </c>
      <c r="F9859" t="s">
        <v>65</v>
      </c>
      <c r="G9859" t="s">
        <v>35</v>
      </c>
      <c r="H9859" t="s">
        <v>36</v>
      </c>
      <c r="I9859" t="s">
        <v>37</v>
      </c>
      <c r="J9859" t="s">
        <v>165</v>
      </c>
      <c r="K9859" t="s">
        <v>166</v>
      </c>
      <c r="L9859" t="s">
        <v>167</v>
      </c>
      <c r="M9859" t="s">
        <v>38</v>
      </c>
      <c r="N9859" t="s">
        <v>39</v>
      </c>
      <c r="O9859">
        <v>216</v>
      </c>
      <c r="P9859" s="9">
        <v>9.3000000000000007</v>
      </c>
      <c r="Q9859" t="s">
        <v>40</v>
      </c>
      <c r="R9859">
        <v>58405</v>
      </c>
      <c r="S9859">
        <v>23.23</v>
      </c>
      <c r="T9859">
        <v>4.9909999999999997</v>
      </c>
      <c r="U9859" s="8">
        <v>115.93</v>
      </c>
      <c r="V9859" t="s">
        <v>112</v>
      </c>
      <c r="W9859" t="s">
        <v>2007</v>
      </c>
      <c r="X9859" t="s">
        <v>42</v>
      </c>
      <c r="Y9859" t="s">
        <v>1740</v>
      </c>
      <c r="AA9859" s="1">
        <f t="shared" si="895"/>
        <v>46136</v>
      </c>
      <c r="AB9859" s="2">
        <f t="shared" si="896"/>
        <v>4</v>
      </c>
      <c r="AC9859" s="2">
        <f t="shared" si="897"/>
        <v>2026</v>
      </c>
      <c r="AD9859" s="2" t="str">
        <f>IFERROR(VLOOKUP(A9859,'Aux Área'!$A$4:$B$123,2,0),"-")</f>
        <v>ENGENHARIA</v>
      </c>
    </row>
    <row r="9860" spans="1:30" x14ac:dyDescent="0.3">
      <c r="A9860" t="s">
        <v>2655</v>
      </c>
      <c r="B9860" t="s">
        <v>10768</v>
      </c>
      <c r="C9860" t="s">
        <v>15114</v>
      </c>
      <c r="D9860" t="s">
        <v>1619</v>
      </c>
      <c r="E9860" t="s">
        <v>1620</v>
      </c>
      <c r="F9860" t="s">
        <v>3605</v>
      </c>
      <c r="G9860" t="s">
        <v>1635</v>
      </c>
      <c r="H9860" t="s">
        <v>2635</v>
      </c>
      <c r="I9860" t="s">
        <v>37</v>
      </c>
      <c r="J9860" t="s">
        <v>1665</v>
      </c>
      <c r="K9860" t="s">
        <v>1666</v>
      </c>
      <c r="L9860" t="s">
        <v>301</v>
      </c>
      <c r="M9860" t="s">
        <v>38</v>
      </c>
      <c r="N9860" t="s">
        <v>39</v>
      </c>
      <c r="O9860">
        <v>281</v>
      </c>
      <c r="P9860" s="9">
        <v>8.42</v>
      </c>
      <c r="Q9860" t="s">
        <v>40</v>
      </c>
      <c r="R9860">
        <v>32020</v>
      </c>
      <c r="S9860">
        <v>33.39</v>
      </c>
      <c r="T9860">
        <v>4.6900000000000004</v>
      </c>
      <c r="U9860" s="8">
        <v>156.6</v>
      </c>
      <c r="V9860" t="s">
        <v>15115</v>
      </c>
      <c r="W9860" t="s">
        <v>2007</v>
      </c>
      <c r="X9860" t="s">
        <v>42</v>
      </c>
      <c r="Y9860" t="s">
        <v>6209</v>
      </c>
      <c r="AA9860" s="1">
        <f t="shared" si="895"/>
        <v>46136</v>
      </c>
      <c r="AB9860" s="2">
        <f t="shared" si="896"/>
        <v>4</v>
      </c>
      <c r="AC9860" s="2">
        <f t="shared" si="897"/>
        <v>2026</v>
      </c>
      <c r="AD9860" s="2" t="str">
        <f>IFERROR(VLOOKUP(A9860,'Aux Área'!$A$4:$B$123,2,0),"-")</f>
        <v>TI</v>
      </c>
    </row>
    <row r="9861" spans="1:30" x14ac:dyDescent="0.3">
      <c r="A9861" t="s">
        <v>68</v>
      </c>
      <c r="B9861" t="s">
        <v>296</v>
      </c>
      <c r="C9861" t="s">
        <v>15116</v>
      </c>
      <c r="D9861" t="s">
        <v>1562</v>
      </c>
      <c r="E9861" t="s">
        <v>1563</v>
      </c>
      <c r="F9861" t="s">
        <v>69</v>
      </c>
      <c r="G9861" t="s">
        <v>35</v>
      </c>
      <c r="H9861" t="s">
        <v>36</v>
      </c>
      <c r="I9861" t="s">
        <v>37</v>
      </c>
      <c r="J9861" t="s">
        <v>231</v>
      </c>
      <c r="K9861" t="s">
        <v>232</v>
      </c>
      <c r="L9861" t="s">
        <v>217</v>
      </c>
      <c r="M9861" t="s">
        <v>38</v>
      </c>
      <c r="N9861" t="s">
        <v>39</v>
      </c>
      <c r="O9861">
        <v>317</v>
      </c>
      <c r="P9861" s="9">
        <v>7.37</v>
      </c>
      <c r="Q9861" t="s">
        <v>40</v>
      </c>
      <c r="R9861">
        <v>61017</v>
      </c>
      <c r="S9861">
        <v>43.01</v>
      </c>
      <c r="T9861">
        <v>4.6509999999999998</v>
      </c>
      <c r="U9861" s="8">
        <v>200.02</v>
      </c>
      <c r="V9861" t="s">
        <v>15117</v>
      </c>
      <c r="W9861" t="s">
        <v>2007</v>
      </c>
      <c r="X9861" t="s">
        <v>42</v>
      </c>
      <c r="Y9861" t="s">
        <v>1740</v>
      </c>
      <c r="AA9861" s="1">
        <f t="shared" si="895"/>
        <v>46136</v>
      </c>
      <c r="AB9861" s="2">
        <f t="shared" si="896"/>
        <v>4</v>
      </c>
      <c r="AC9861" s="2">
        <f t="shared" si="897"/>
        <v>2026</v>
      </c>
      <c r="AD9861" s="2" t="str">
        <f>IFERROR(VLOOKUP(A9861,'Aux Área'!$A$4:$B$123,2,0),"-")</f>
        <v>OPERAÇÃO</v>
      </c>
    </row>
    <row r="9862" spans="1:30" x14ac:dyDescent="0.3">
      <c r="A9862" t="s">
        <v>2638</v>
      </c>
      <c r="B9862" t="s">
        <v>4593</v>
      </c>
      <c r="C9862" t="s">
        <v>15118</v>
      </c>
      <c r="D9862" t="s">
        <v>3193</v>
      </c>
      <c r="E9862" t="s">
        <v>3194</v>
      </c>
      <c r="F9862" t="s">
        <v>2641</v>
      </c>
      <c r="G9862" t="s">
        <v>1135</v>
      </c>
      <c r="H9862" t="s">
        <v>2275</v>
      </c>
      <c r="I9862" t="s">
        <v>1497</v>
      </c>
      <c r="J9862" t="s">
        <v>275</v>
      </c>
      <c r="K9862" t="s">
        <v>276</v>
      </c>
      <c r="L9862" t="s">
        <v>124</v>
      </c>
      <c r="M9862" t="s">
        <v>38</v>
      </c>
      <c r="N9862" t="s">
        <v>39</v>
      </c>
      <c r="O9862">
        <v>437</v>
      </c>
      <c r="P9862" s="9">
        <v>9.77</v>
      </c>
      <c r="Q9862" t="s">
        <v>40</v>
      </c>
      <c r="R9862">
        <v>157575</v>
      </c>
      <c r="S9862">
        <v>44.75</v>
      </c>
      <c r="T9862">
        <v>4.79</v>
      </c>
      <c r="U9862" s="8">
        <v>214.35</v>
      </c>
      <c r="V9862" t="s">
        <v>15119</v>
      </c>
      <c r="W9862" t="s">
        <v>2276</v>
      </c>
      <c r="X9862" t="s">
        <v>42</v>
      </c>
      <c r="Y9862" t="s">
        <v>2277</v>
      </c>
      <c r="AA9862" s="1">
        <f t="shared" si="895"/>
        <v>46136</v>
      </c>
      <c r="AB9862" s="2">
        <f t="shared" si="896"/>
        <v>4</v>
      </c>
      <c r="AC9862" s="2">
        <f t="shared" si="897"/>
        <v>2026</v>
      </c>
      <c r="AD9862" s="2" t="str">
        <f>IFERROR(VLOOKUP(A9862,'Aux Área'!$A$4:$B$123,2,0),"-")</f>
        <v>INSPEÇÃO</v>
      </c>
    </row>
    <row r="9863" spans="1:30" x14ac:dyDescent="0.3">
      <c r="A9863" t="s">
        <v>52</v>
      </c>
      <c r="B9863" t="s">
        <v>1449</v>
      </c>
      <c r="C9863" t="s">
        <v>15120</v>
      </c>
      <c r="D9863" t="s">
        <v>3197</v>
      </c>
      <c r="E9863" t="s">
        <v>3198</v>
      </c>
      <c r="F9863" t="s">
        <v>53</v>
      </c>
      <c r="G9863" t="s">
        <v>35</v>
      </c>
      <c r="H9863" t="s">
        <v>36</v>
      </c>
      <c r="I9863" t="s">
        <v>37</v>
      </c>
      <c r="J9863" t="s">
        <v>356</v>
      </c>
      <c r="K9863" t="s">
        <v>357</v>
      </c>
      <c r="L9863" t="s">
        <v>124</v>
      </c>
      <c r="M9863" t="s">
        <v>38</v>
      </c>
      <c r="N9863" t="s">
        <v>39</v>
      </c>
      <c r="O9863">
        <v>247</v>
      </c>
      <c r="P9863" s="9">
        <v>9.69</v>
      </c>
      <c r="Q9863" t="s">
        <v>40</v>
      </c>
      <c r="R9863">
        <v>104659</v>
      </c>
      <c r="S9863">
        <v>25.49</v>
      </c>
      <c r="T9863">
        <v>4.79</v>
      </c>
      <c r="U9863" s="8">
        <v>122.1</v>
      </c>
      <c r="V9863" t="s">
        <v>15121</v>
      </c>
      <c r="W9863" t="s">
        <v>2007</v>
      </c>
      <c r="X9863" t="s">
        <v>42</v>
      </c>
      <c r="Y9863" t="s">
        <v>1740</v>
      </c>
      <c r="AA9863" s="1">
        <f t="shared" si="895"/>
        <v>46136</v>
      </c>
      <c r="AB9863" s="2">
        <f t="shared" si="896"/>
        <v>4</v>
      </c>
      <c r="AC9863" s="2">
        <f t="shared" si="897"/>
        <v>2026</v>
      </c>
      <c r="AD9863" s="2" t="str">
        <f>IFERROR(VLOOKUP(A9863,'Aux Área'!$A$4:$B$123,2,0),"-")</f>
        <v>OPERAÇÃO</v>
      </c>
    </row>
    <row r="9864" spans="1:30" x14ac:dyDescent="0.3">
      <c r="A9864" t="s">
        <v>2306</v>
      </c>
      <c r="B9864" t="s">
        <v>4613</v>
      </c>
      <c r="C9864" t="s">
        <v>15122</v>
      </c>
      <c r="D9864" t="s">
        <v>7488</v>
      </c>
      <c r="E9864" t="s">
        <v>7489</v>
      </c>
      <c r="F9864" t="s">
        <v>2309</v>
      </c>
      <c r="G9864" t="s">
        <v>1135</v>
      </c>
      <c r="H9864" t="s">
        <v>2275</v>
      </c>
      <c r="I9864" t="s">
        <v>1497</v>
      </c>
      <c r="J9864" t="s">
        <v>89</v>
      </c>
      <c r="K9864" t="s">
        <v>90</v>
      </c>
      <c r="L9864" t="s">
        <v>91</v>
      </c>
      <c r="M9864" t="s">
        <v>38</v>
      </c>
      <c r="N9864" t="s">
        <v>39</v>
      </c>
      <c r="O9864">
        <v>372</v>
      </c>
      <c r="P9864" s="9">
        <v>8.65</v>
      </c>
      <c r="Q9864" t="s">
        <v>40</v>
      </c>
      <c r="R9864">
        <v>169446</v>
      </c>
      <c r="S9864">
        <v>43</v>
      </c>
      <c r="T9864">
        <v>4.6900000000000004</v>
      </c>
      <c r="U9864" s="8">
        <v>201.67</v>
      </c>
      <c r="V9864" t="s">
        <v>15123</v>
      </c>
      <c r="W9864" t="s">
        <v>2276</v>
      </c>
      <c r="X9864" t="s">
        <v>42</v>
      </c>
      <c r="Y9864" t="s">
        <v>2277</v>
      </c>
      <c r="AA9864" s="1">
        <f t="shared" si="895"/>
        <v>46136</v>
      </c>
      <c r="AB9864" s="2">
        <f t="shared" si="896"/>
        <v>4</v>
      </c>
      <c r="AC9864" s="2">
        <f t="shared" si="897"/>
        <v>2026</v>
      </c>
      <c r="AD9864" s="2" t="str">
        <f>IFERROR(VLOOKUP(A9864,'Aux Área'!$A$4:$B$123,2,0),"-")</f>
        <v>INSPEÇÃO</v>
      </c>
    </row>
    <row r="9865" spans="1:30" x14ac:dyDescent="0.3">
      <c r="A9865" t="s">
        <v>2260</v>
      </c>
      <c r="B9865" t="s">
        <v>113</v>
      </c>
      <c r="C9865" t="s">
        <v>15124</v>
      </c>
      <c r="D9865" t="s">
        <v>13145</v>
      </c>
      <c r="E9865" t="s">
        <v>13146</v>
      </c>
      <c r="F9865" t="s">
        <v>2262</v>
      </c>
      <c r="G9865" t="s">
        <v>35</v>
      </c>
      <c r="H9865" t="s">
        <v>2263</v>
      </c>
      <c r="I9865" t="s">
        <v>2186</v>
      </c>
      <c r="J9865" t="s">
        <v>1681</v>
      </c>
      <c r="K9865" t="s">
        <v>1682</v>
      </c>
      <c r="L9865" t="s">
        <v>141</v>
      </c>
      <c r="M9865" t="s">
        <v>38</v>
      </c>
      <c r="N9865" t="s">
        <v>668</v>
      </c>
      <c r="O9865">
        <v>981</v>
      </c>
      <c r="P9865" s="9">
        <v>13.34</v>
      </c>
      <c r="Q9865" t="s">
        <v>40</v>
      </c>
      <c r="R9865">
        <v>148356</v>
      </c>
      <c r="S9865">
        <v>73.53</v>
      </c>
      <c r="T9865">
        <v>6.87</v>
      </c>
      <c r="U9865" s="8">
        <v>505.15</v>
      </c>
      <c r="V9865" t="s">
        <v>41</v>
      </c>
      <c r="W9865" t="s">
        <v>2007</v>
      </c>
      <c r="X9865" t="s">
        <v>42</v>
      </c>
      <c r="Y9865" t="s">
        <v>1740</v>
      </c>
      <c r="AA9865" s="1">
        <f t="shared" si="895"/>
        <v>46136</v>
      </c>
      <c r="AB9865" s="2">
        <f t="shared" si="896"/>
        <v>4</v>
      </c>
      <c r="AC9865" s="2">
        <f t="shared" si="897"/>
        <v>2026</v>
      </c>
      <c r="AD9865" s="2" t="str">
        <f>IFERROR(VLOOKUP(A9865,'Aux Área'!$A$4:$B$123,2,0),"-")</f>
        <v>INSPEÇÃO</v>
      </c>
    </row>
    <row r="9866" spans="1:30" x14ac:dyDescent="0.3">
      <c r="A9866" t="s">
        <v>12958</v>
      </c>
      <c r="B9866" t="s">
        <v>14624</v>
      </c>
      <c r="C9866" t="s">
        <v>15125</v>
      </c>
      <c r="D9866" t="s">
        <v>7064</v>
      </c>
      <c r="E9866" t="s">
        <v>7065</v>
      </c>
      <c r="F9866" t="s">
        <v>12960</v>
      </c>
      <c r="G9866" t="s">
        <v>1135</v>
      </c>
      <c r="H9866" t="s">
        <v>1301</v>
      </c>
      <c r="I9866" t="s">
        <v>839</v>
      </c>
      <c r="J9866" t="s">
        <v>169</v>
      </c>
      <c r="K9866" t="s">
        <v>170</v>
      </c>
      <c r="L9866" t="s">
        <v>124</v>
      </c>
      <c r="M9866" t="s">
        <v>38</v>
      </c>
      <c r="N9866" t="s">
        <v>39</v>
      </c>
      <c r="O9866">
        <v>239</v>
      </c>
      <c r="P9866" s="9">
        <v>9.93</v>
      </c>
      <c r="Q9866" t="s">
        <v>40</v>
      </c>
      <c r="R9866">
        <v>183235</v>
      </c>
      <c r="S9866">
        <v>24.08</v>
      </c>
      <c r="T9866">
        <v>4.6900000000000004</v>
      </c>
      <c r="U9866" s="8">
        <v>112.94</v>
      </c>
      <c r="V9866" t="s">
        <v>41</v>
      </c>
      <c r="W9866" t="s">
        <v>2276</v>
      </c>
      <c r="X9866" t="s">
        <v>42</v>
      </c>
      <c r="Y9866" t="s">
        <v>12261</v>
      </c>
      <c r="AA9866" s="1">
        <f t="shared" si="895"/>
        <v>46136</v>
      </c>
      <c r="AB9866" s="2">
        <f t="shared" si="896"/>
        <v>4</v>
      </c>
      <c r="AC9866" s="2">
        <f t="shared" si="897"/>
        <v>2026</v>
      </c>
      <c r="AD9866" s="2" t="str">
        <f>IFERROR(VLOOKUP(A9866,'Aux Área'!$A$4:$B$123,2,0),"-")</f>
        <v>INSPEÇÃO</v>
      </c>
    </row>
    <row r="9867" spans="1:30" x14ac:dyDescent="0.3">
      <c r="A9867" t="s">
        <v>2189</v>
      </c>
      <c r="B9867" t="s">
        <v>10781</v>
      </c>
      <c r="C9867" t="s">
        <v>15126</v>
      </c>
      <c r="D9867" t="s">
        <v>10214</v>
      </c>
      <c r="E9867" t="s">
        <v>9672</v>
      </c>
      <c r="F9867" t="s">
        <v>2192</v>
      </c>
      <c r="G9867" t="s">
        <v>1135</v>
      </c>
      <c r="H9867" t="s">
        <v>2185</v>
      </c>
      <c r="I9867" t="s">
        <v>2186</v>
      </c>
      <c r="J9867" t="s">
        <v>172</v>
      </c>
      <c r="K9867" t="s">
        <v>173</v>
      </c>
      <c r="L9867" t="s">
        <v>124</v>
      </c>
      <c r="M9867" t="s">
        <v>38</v>
      </c>
      <c r="N9867" t="s">
        <v>668</v>
      </c>
      <c r="O9867" s="2">
        <v>1100</v>
      </c>
      <c r="P9867" s="24">
        <v>15.52</v>
      </c>
      <c r="Q9867" t="s">
        <v>40</v>
      </c>
      <c r="R9867" s="2">
        <v>84314</v>
      </c>
      <c r="S9867">
        <v>70.87</v>
      </c>
      <c r="T9867">
        <v>6.94</v>
      </c>
      <c r="U9867" s="8">
        <v>491.84</v>
      </c>
      <c r="V9867" t="s">
        <v>14518</v>
      </c>
      <c r="W9867" t="s">
        <v>2007</v>
      </c>
      <c r="X9867" t="s">
        <v>42</v>
      </c>
      <c r="Y9867" t="s">
        <v>12261</v>
      </c>
      <c r="AA9867" s="1">
        <f t="shared" si="895"/>
        <v>46137</v>
      </c>
      <c r="AB9867" s="2">
        <f t="shared" si="896"/>
        <v>4</v>
      </c>
      <c r="AC9867" s="2">
        <f t="shared" si="897"/>
        <v>2026</v>
      </c>
      <c r="AD9867" s="2" t="str">
        <f>IFERROR(VLOOKUP(A9867,'Aux Área'!$A$4:$B$123,2,0),"-")</f>
        <v>INSPEÇÃO</v>
      </c>
    </row>
    <row r="9868" spans="1:30" x14ac:dyDescent="0.3">
      <c r="A9868" t="s">
        <v>5543</v>
      </c>
      <c r="B9868" t="s">
        <v>11845</v>
      </c>
      <c r="C9868" t="s">
        <v>15127</v>
      </c>
      <c r="D9868" t="s">
        <v>5291</v>
      </c>
      <c r="E9868" t="s">
        <v>5292</v>
      </c>
      <c r="F9868" t="s">
        <v>6207</v>
      </c>
      <c r="G9868" t="s">
        <v>1135</v>
      </c>
      <c r="H9868" t="s">
        <v>5545</v>
      </c>
      <c r="I9868" t="s">
        <v>839</v>
      </c>
      <c r="J9868" t="s">
        <v>89</v>
      </c>
      <c r="K9868" t="s">
        <v>90</v>
      </c>
      <c r="L9868" t="s">
        <v>91</v>
      </c>
      <c r="M9868" t="s">
        <v>38</v>
      </c>
      <c r="N9868" t="s">
        <v>39</v>
      </c>
      <c r="O9868">
        <v>481</v>
      </c>
      <c r="P9868" s="9">
        <v>11.51</v>
      </c>
      <c r="Q9868" t="s">
        <v>40</v>
      </c>
      <c r="R9868">
        <v>65240</v>
      </c>
      <c r="S9868">
        <v>41.8</v>
      </c>
      <c r="T9868">
        <v>4.6900000000000004</v>
      </c>
      <c r="U9868" s="8">
        <v>196.04</v>
      </c>
      <c r="V9868" t="s">
        <v>15128</v>
      </c>
      <c r="W9868" t="s">
        <v>2276</v>
      </c>
      <c r="X9868" t="s">
        <v>42</v>
      </c>
      <c r="Y9868" t="s">
        <v>2277</v>
      </c>
      <c r="AA9868" s="1">
        <f t="shared" si="895"/>
        <v>46137</v>
      </c>
      <c r="AB9868" s="2">
        <f t="shared" si="896"/>
        <v>4</v>
      </c>
      <c r="AC9868" s="2">
        <f t="shared" si="897"/>
        <v>2026</v>
      </c>
      <c r="AD9868" s="2" t="str">
        <f>IFERROR(VLOOKUP(A9868,'Aux Área'!$A$4:$B$123,2,0),"-")</f>
        <v>INSPEÇÃO</v>
      </c>
    </row>
    <row r="9869" spans="1:30" x14ac:dyDescent="0.3">
      <c r="A9869" t="s">
        <v>3092</v>
      </c>
      <c r="B9869" t="s">
        <v>4774</v>
      </c>
      <c r="C9869" t="s">
        <v>15129</v>
      </c>
      <c r="D9869" t="s">
        <v>5160</v>
      </c>
      <c r="E9869" t="s">
        <v>5161</v>
      </c>
      <c r="F9869" t="s">
        <v>3594</v>
      </c>
      <c r="G9869" t="s">
        <v>1135</v>
      </c>
      <c r="H9869" t="s">
        <v>2275</v>
      </c>
      <c r="I9869" t="s">
        <v>1497</v>
      </c>
      <c r="J9869" t="s">
        <v>275</v>
      </c>
      <c r="K9869" t="s">
        <v>276</v>
      </c>
      <c r="L9869" t="s">
        <v>124</v>
      </c>
      <c r="M9869" t="s">
        <v>38</v>
      </c>
      <c r="N9869" t="s">
        <v>39</v>
      </c>
      <c r="O9869">
        <v>529</v>
      </c>
      <c r="P9869" s="9">
        <v>11.44</v>
      </c>
      <c r="Q9869" t="s">
        <v>40</v>
      </c>
      <c r="R9869">
        <v>151611</v>
      </c>
      <c r="S9869">
        <v>46.26</v>
      </c>
      <c r="T9869">
        <v>4.79</v>
      </c>
      <c r="U9869" s="8">
        <v>221.59</v>
      </c>
      <c r="V9869" t="s">
        <v>15130</v>
      </c>
      <c r="W9869" t="s">
        <v>2276</v>
      </c>
      <c r="X9869" t="s">
        <v>42</v>
      </c>
      <c r="Y9869" t="s">
        <v>2277</v>
      </c>
      <c r="AA9869" s="1">
        <f t="shared" si="895"/>
        <v>46137</v>
      </c>
      <c r="AB9869" s="2">
        <f t="shared" si="896"/>
        <v>4</v>
      </c>
      <c r="AC9869" s="2">
        <f t="shared" si="897"/>
        <v>2026</v>
      </c>
      <c r="AD9869" s="2" t="str">
        <f>IFERROR(VLOOKUP(A9869,'Aux Área'!$A$4:$B$123,2,0),"-")</f>
        <v>INSPEÇÃO</v>
      </c>
    </row>
    <row r="9870" spans="1:30" x14ac:dyDescent="0.3">
      <c r="A9870" t="s">
        <v>2212</v>
      </c>
      <c r="B9870" t="s">
        <v>2466</v>
      </c>
      <c r="C9870" t="s">
        <v>15131</v>
      </c>
      <c r="D9870" t="s">
        <v>2468</v>
      </c>
      <c r="E9870" t="s">
        <v>2469</v>
      </c>
      <c r="F9870" t="s">
        <v>2214</v>
      </c>
      <c r="G9870" t="s">
        <v>35</v>
      </c>
      <c r="H9870" t="s">
        <v>2215</v>
      </c>
      <c r="I9870" t="s">
        <v>839</v>
      </c>
      <c r="J9870" t="s">
        <v>89</v>
      </c>
      <c r="K9870" t="s">
        <v>90</v>
      </c>
      <c r="L9870" t="s">
        <v>91</v>
      </c>
      <c r="M9870" t="s">
        <v>38</v>
      </c>
      <c r="N9870" t="s">
        <v>668</v>
      </c>
      <c r="O9870">
        <v>426</v>
      </c>
      <c r="P9870" s="9">
        <v>5.34</v>
      </c>
      <c r="Q9870" t="s">
        <v>40</v>
      </c>
      <c r="R9870">
        <v>19028</v>
      </c>
      <c r="S9870">
        <v>79.8</v>
      </c>
      <c r="T9870">
        <v>6.99</v>
      </c>
      <c r="U9870" s="8">
        <v>557.79999999999995</v>
      </c>
      <c r="V9870" t="s">
        <v>15132</v>
      </c>
      <c r="W9870" t="s">
        <v>2007</v>
      </c>
      <c r="X9870" t="s">
        <v>42</v>
      </c>
      <c r="Y9870" t="s">
        <v>2217</v>
      </c>
      <c r="AA9870" s="1">
        <f t="shared" si="895"/>
        <v>46137</v>
      </c>
      <c r="AB9870" s="2">
        <f t="shared" si="896"/>
        <v>4</v>
      </c>
      <c r="AC9870" s="2">
        <f t="shared" si="897"/>
        <v>2026</v>
      </c>
      <c r="AD9870" s="2" t="str">
        <f>IFERROR(VLOOKUP(A9870,'Aux Área'!$A$4:$B$123,2,0),"-")</f>
        <v>APH</v>
      </c>
    </row>
    <row r="9871" spans="1:30" x14ac:dyDescent="0.3">
      <c r="A9871" t="s">
        <v>2282</v>
      </c>
      <c r="B9871" t="s">
        <v>4679</v>
      </c>
      <c r="C9871" t="s">
        <v>15133</v>
      </c>
      <c r="D9871" t="s">
        <v>10704</v>
      </c>
      <c r="E9871" t="s">
        <v>10705</v>
      </c>
      <c r="F9871" t="s">
        <v>2285</v>
      </c>
      <c r="G9871" t="s">
        <v>1135</v>
      </c>
      <c r="H9871" t="s">
        <v>2275</v>
      </c>
      <c r="I9871" t="s">
        <v>1497</v>
      </c>
      <c r="J9871" t="s">
        <v>165</v>
      </c>
      <c r="K9871" t="s">
        <v>166</v>
      </c>
      <c r="L9871" t="s">
        <v>167</v>
      </c>
      <c r="M9871" t="s">
        <v>38</v>
      </c>
      <c r="N9871" t="s">
        <v>39</v>
      </c>
      <c r="O9871">
        <v>473</v>
      </c>
      <c r="P9871" s="9">
        <v>10.33</v>
      </c>
      <c r="Q9871" t="s">
        <v>40</v>
      </c>
      <c r="R9871">
        <v>148693</v>
      </c>
      <c r="S9871">
        <v>45.79</v>
      </c>
      <c r="T9871">
        <v>4.9909999999999997</v>
      </c>
      <c r="U9871" s="8">
        <v>228.53</v>
      </c>
      <c r="V9871" t="s">
        <v>112</v>
      </c>
      <c r="W9871" t="s">
        <v>2276</v>
      </c>
      <c r="X9871" t="s">
        <v>42</v>
      </c>
      <c r="Y9871" t="s">
        <v>2277</v>
      </c>
      <c r="AA9871" s="1">
        <f t="shared" si="895"/>
        <v>46137</v>
      </c>
      <c r="AB9871" s="2">
        <f t="shared" si="896"/>
        <v>4</v>
      </c>
      <c r="AC9871" s="2">
        <f t="shared" si="897"/>
        <v>2026</v>
      </c>
      <c r="AD9871" s="2" t="str">
        <f>IFERROR(VLOOKUP(A9871,'Aux Área'!$A$4:$B$123,2,0),"-")</f>
        <v>INSPEÇÃO</v>
      </c>
    </row>
    <row r="9872" spans="1:30" x14ac:dyDescent="0.3">
      <c r="A9872" t="s">
        <v>2643</v>
      </c>
      <c r="B9872" t="s">
        <v>2307</v>
      </c>
      <c r="C9872" t="s">
        <v>15134</v>
      </c>
      <c r="D9872" t="s">
        <v>7196</v>
      </c>
      <c r="E9872" t="s">
        <v>7197</v>
      </c>
      <c r="F9872" t="s">
        <v>2646</v>
      </c>
      <c r="G9872" t="s">
        <v>1300</v>
      </c>
      <c r="H9872" t="s">
        <v>1301</v>
      </c>
      <c r="I9872" t="s">
        <v>37</v>
      </c>
      <c r="J9872" t="s">
        <v>12641</v>
      </c>
      <c r="K9872" t="s">
        <v>12642</v>
      </c>
      <c r="L9872" t="s">
        <v>124</v>
      </c>
      <c r="M9872" t="s">
        <v>38</v>
      </c>
      <c r="N9872" t="s">
        <v>39</v>
      </c>
      <c r="O9872">
        <v>302</v>
      </c>
      <c r="P9872" s="9">
        <v>7.16</v>
      </c>
      <c r="Q9872" t="s">
        <v>40</v>
      </c>
      <c r="R9872">
        <v>164577</v>
      </c>
      <c r="S9872">
        <v>42.18</v>
      </c>
      <c r="T9872">
        <v>4.79</v>
      </c>
      <c r="U9872" s="8">
        <v>202.04</v>
      </c>
      <c r="V9872" t="s">
        <v>15135</v>
      </c>
      <c r="W9872" t="s">
        <v>2276</v>
      </c>
      <c r="X9872" t="s">
        <v>42</v>
      </c>
      <c r="Y9872" t="s">
        <v>2277</v>
      </c>
      <c r="AA9872" s="1">
        <f t="shared" si="895"/>
        <v>46137</v>
      </c>
      <c r="AB9872" s="2">
        <f t="shared" si="896"/>
        <v>4</v>
      </c>
      <c r="AC9872" s="2">
        <f t="shared" si="897"/>
        <v>2026</v>
      </c>
      <c r="AD9872" s="2" t="str">
        <f>IFERROR(VLOOKUP(A9872,'Aux Área'!$A$4:$B$123,2,0),"-")</f>
        <v>INSPEÇÃO</v>
      </c>
    </row>
    <row r="9873" spans="1:30" x14ac:dyDescent="0.3">
      <c r="A9873" t="s">
        <v>12958</v>
      </c>
      <c r="B9873" t="s">
        <v>14624</v>
      </c>
      <c r="C9873" t="s">
        <v>15136</v>
      </c>
      <c r="D9873" t="s">
        <v>6708</v>
      </c>
      <c r="E9873" t="s">
        <v>6709</v>
      </c>
      <c r="F9873" t="s">
        <v>12960</v>
      </c>
      <c r="G9873" t="s">
        <v>1135</v>
      </c>
      <c r="H9873" t="s">
        <v>1301</v>
      </c>
      <c r="I9873" t="s">
        <v>839</v>
      </c>
      <c r="J9873" t="s">
        <v>169</v>
      </c>
      <c r="K9873" t="s">
        <v>170</v>
      </c>
      <c r="L9873" t="s">
        <v>124</v>
      </c>
      <c r="M9873" t="s">
        <v>38</v>
      </c>
      <c r="N9873" t="s">
        <v>39</v>
      </c>
      <c r="O9873">
        <v>290</v>
      </c>
      <c r="P9873" s="9">
        <v>10.38</v>
      </c>
      <c r="Q9873" t="s">
        <v>40</v>
      </c>
      <c r="R9873">
        <v>183525</v>
      </c>
      <c r="S9873">
        <v>27.93</v>
      </c>
      <c r="T9873">
        <v>4.6900000000000004</v>
      </c>
      <c r="U9873" s="8">
        <v>130.99</v>
      </c>
      <c r="V9873" t="s">
        <v>41</v>
      </c>
      <c r="W9873" t="s">
        <v>2276</v>
      </c>
      <c r="X9873" t="s">
        <v>42</v>
      </c>
      <c r="Y9873" t="s">
        <v>12261</v>
      </c>
      <c r="AA9873" s="1">
        <f t="shared" si="895"/>
        <v>46137</v>
      </c>
      <c r="AB9873" s="2">
        <f t="shared" si="896"/>
        <v>4</v>
      </c>
      <c r="AC9873" s="2">
        <f t="shared" si="897"/>
        <v>2026</v>
      </c>
      <c r="AD9873" s="2" t="str">
        <f>IFERROR(VLOOKUP(A9873,'Aux Área'!$A$4:$B$123,2,0),"-")</f>
        <v>INSPEÇÃO</v>
      </c>
    </row>
    <row r="9874" spans="1:30" x14ac:dyDescent="0.3">
      <c r="A9874" t="s">
        <v>62</v>
      </c>
      <c r="B9874" t="s">
        <v>1455</v>
      </c>
      <c r="C9874" t="s">
        <v>15137</v>
      </c>
      <c r="D9874" t="s">
        <v>158</v>
      </c>
      <c r="E9874" t="s">
        <v>159</v>
      </c>
      <c r="F9874" t="s">
        <v>63</v>
      </c>
      <c r="G9874" t="s">
        <v>35</v>
      </c>
      <c r="H9874" t="s">
        <v>36</v>
      </c>
      <c r="I9874" t="s">
        <v>37</v>
      </c>
      <c r="J9874" t="s">
        <v>10485</v>
      </c>
      <c r="K9874" t="s">
        <v>527</v>
      </c>
      <c r="L9874" t="s">
        <v>124</v>
      </c>
      <c r="M9874" t="s">
        <v>38</v>
      </c>
      <c r="N9874" t="s">
        <v>39</v>
      </c>
      <c r="O9874">
        <v>198</v>
      </c>
      <c r="P9874" s="9">
        <v>6.57</v>
      </c>
      <c r="Q9874" t="s">
        <v>40</v>
      </c>
      <c r="R9874">
        <v>78202</v>
      </c>
      <c r="S9874">
        <v>30.15</v>
      </c>
      <c r="T9874">
        <v>4.891</v>
      </c>
      <c r="U9874" s="8">
        <v>147.46</v>
      </c>
      <c r="V9874" t="s">
        <v>15138</v>
      </c>
      <c r="W9874" t="s">
        <v>2007</v>
      </c>
      <c r="X9874" t="s">
        <v>42</v>
      </c>
      <c r="Y9874" t="s">
        <v>1740</v>
      </c>
      <c r="AA9874" s="1">
        <f t="shared" si="895"/>
        <v>46137</v>
      </c>
      <c r="AB9874" s="2">
        <f t="shared" si="896"/>
        <v>4</v>
      </c>
      <c r="AC9874" s="2">
        <f t="shared" si="897"/>
        <v>2026</v>
      </c>
      <c r="AD9874" s="2" t="str">
        <f>IFERROR(VLOOKUP(A9874,'Aux Área'!$A$4:$B$123,2,0),"-")</f>
        <v>CONSERVA</v>
      </c>
    </row>
    <row r="9875" spans="1:30" x14ac:dyDescent="0.3">
      <c r="A9875" t="s">
        <v>52</v>
      </c>
      <c r="B9875" t="s">
        <v>1449</v>
      </c>
      <c r="C9875" t="s">
        <v>15139</v>
      </c>
      <c r="D9875" t="s">
        <v>3197</v>
      </c>
      <c r="E9875" t="s">
        <v>3198</v>
      </c>
      <c r="F9875" t="s">
        <v>53</v>
      </c>
      <c r="G9875" t="s">
        <v>35</v>
      </c>
      <c r="H9875" t="s">
        <v>36</v>
      </c>
      <c r="I9875" t="s">
        <v>37</v>
      </c>
      <c r="J9875" t="s">
        <v>1665</v>
      </c>
      <c r="K9875" t="s">
        <v>1666</v>
      </c>
      <c r="L9875" t="s">
        <v>301</v>
      </c>
      <c r="M9875" t="s">
        <v>38</v>
      </c>
      <c r="N9875" t="s">
        <v>39</v>
      </c>
      <c r="O9875">
        <v>446</v>
      </c>
      <c r="P9875" s="9">
        <v>11.44</v>
      </c>
      <c r="Q9875" t="s">
        <v>40</v>
      </c>
      <c r="R9875">
        <v>105105</v>
      </c>
      <c r="S9875">
        <v>38.99</v>
      </c>
      <c r="T9875">
        <v>4.6900000000000004</v>
      </c>
      <c r="U9875" s="8">
        <v>182.86</v>
      </c>
      <c r="V9875" t="s">
        <v>15140</v>
      </c>
      <c r="W9875" t="s">
        <v>2007</v>
      </c>
      <c r="X9875" t="s">
        <v>42</v>
      </c>
      <c r="Y9875" t="s">
        <v>1740</v>
      </c>
      <c r="AA9875" s="1">
        <f t="shared" si="895"/>
        <v>46137</v>
      </c>
      <c r="AB9875" s="2">
        <f t="shared" si="896"/>
        <v>4</v>
      </c>
      <c r="AC9875" s="2">
        <f t="shared" si="897"/>
        <v>2026</v>
      </c>
      <c r="AD9875" s="2" t="str">
        <f>IFERROR(VLOOKUP(A9875,'Aux Área'!$A$4:$B$123,2,0),"-")</f>
        <v>OPERAÇÃO</v>
      </c>
    </row>
    <row r="9876" spans="1:30" x14ac:dyDescent="0.3">
      <c r="A9876" t="s">
        <v>1785</v>
      </c>
      <c r="B9876" t="s">
        <v>1786</v>
      </c>
      <c r="C9876" t="s">
        <v>15141</v>
      </c>
      <c r="D9876" t="s">
        <v>15011</v>
      </c>
      <c r="E9876" t="s">
        <v>15012</v>
      </c>
      <c r="F9876" t="s">
        <v>653</v>
      </c>
      <c r="G9876" t="s">
        <v>1495</v>
      </c>
      <c r="H9876" t="s">
        <v>1788</v>
      </c>
      <c r="I9876" t="s">
        <v>839</v>
      </c>
      <c r="J9876" t="s">
        <v>122</v>
      </c>
      <c r="K9876" t="s">
        <v>123</v>
      </c>
      <c r="L9876" t="s">
        <v>124</v>
      </c>
      <c r="M9876" t="s">
        <v>38</v>
      </c>
      <c r="N9876" t="s">
        <v>668</v>
      </c>
      <c r="O9876" s="23">
        <v>0</v>
      </c>
      <c r="P9876" s="9">
        <v>0</v>
      </c>
      <c r="Q9876" t="s">
        <v>40</v>
      </c>
      <c r="R9876">
        <v>0</v>
      </c>
      <c r="S9876">
        <v>96.29</v>
      </c>
      <c r="T9876">
        <v>7.09</v>
      </c>
      <c r="U9876" s="8">
        <v>682.7</v>
      </c>
      <c r="V9876" t="s">
        <v>112</v>
      </c>
      <c r="W9876" t="s">
        <v>652</v>
      </c>
      <c r="X9876" t="s">
        <v>42</v>
      </c>
      <c r="Y9876" t="s">
        <v>653</v>
      </c>
      <c r="AA9876" s="1">
        <f t="shared" si="895"/>
        <v>46137</v>
      </c>
      <c r="AB9876" s="2">
        <f t="shared" si="896"/>
        <v>4</v>
      </c>
      <c r="AC9876" s="2">
        <f t="shared" si="897"/>
        <v>2026</v>
      </c>
      <c r="AD9876" s="2" t="str">
        <f>IFERROR(VLOOKUP(A9876,'Aux Área'!$A$4:$B$123,2,0),"-")</f>
        <v>SÃO PEDRO</v>
      </c>
    </row>
    <row r="9877" spans="1:30" x14ac:dyDescent="0.3">
      <c r="A9877" t="s">
        <v>2650</v>
      </c>
      <c r="B9877" t="s">
        <v>10989</v>
      </c>
      <c r="C9877" t="s">
        <v>15142</v>
      </c>
      <c r="D9877" t="s">
        <v>2944</v>
      </c>
      <c r="E9877" t="s">
        <v>2945</v>
      </c>
      <c r="F9877" t="s">
        <v>3615</v>
      </c>
      <c r="G9877" t="s">
        <v>1300</v>
      </c>
      <c r="H9877" t="s">
        <v>2635</v>
      </c>
      <c r="I9877" t="s">
        <v>37</v>
      </c>
      <c r="J9877" t="s">
        <v>1072</v>
      </c>
      <c r="K9877" t="s">
        <v>1073</v>
      </c>
      <c r="L9877" t="s">
        <v>84</v>
      </c>
      <c r="M9877" t="s">
        <v>38</v>
      </c>
      <c r="N9877" t="s">
        <v>39</v>
      </c>
      <c r="O9877">
        <v>306</v>
      </c>
      <c r="P9877" s="9">
        <v>6.77</v>
      </c>
      <c r="Q9877" t="s">
        <v>40</v>
      </c>
      <c r="R9877">
        <v>30702</v>
      </c>
      <c r="S9877">
        <v>45.19</v>
      </c>
      <c r="T9877">
        <v>5.27</v>
      </c>
      <c r="U9877" s="8">
        <v>238.15</v>
      </c>
      <c r="V9877" t="s">
        <v>41</v>
      </c>
      <c r="W9877" t="s">
        <v>2276</v>
      </c>
      <c r="X9877" t="s">
        <v>42</v>
      </c>
      <c r="Y9877" t="s">
        <v>1740</v>
      </c>
      <c r="AA9877" s="1">
        <f t="shared" si="895"/>
        <v>46137</v>
      </c>
      <c r="AB9877" s="2">
        <f t="shared" si="896"/>
        <v>4</v>
      </c>
      <c r="AC9877" s="2">
        <f t="shared" si="897"/>
        <v>2026</v>
      </c>
      <c r="AD9877" s="2" t="str">
        <f>IFERROR(VLOOKUP(A9877,'Aux Área'!$A$4:$B$123,2,0),"-")</f>
        <v>TI</v>
      </c>
    </row>
    <row r="9878" spans="1:30" x14ac:dyDescent="0.3">
      <c r="A9878" t="s">
        <v>2306</v>
      </c>
      <c r="B9878" t="s">
        <v>4613</v>
      </c>
      <c r="C9878" t="s">
        <v>15143</v>
      </c>
      <c r="D9878" t="s">
        <v>3428</v>
      </c>
      <c r="E9878" t="s">
        <v>3429</v>
      </c>
      <c r="F9878" t="s">
        <v>2309</v>
      </c>
      <c r="G9878" t="s">
        <v>1135</v>
      </c>
      <c r="H9878" t="s">
        <v>2275</v>
      </c>
      <c r="I9878" t="s">
        <v>1497</v>
      </c>
      <c r="J9878" t="s">
        <v>1665</v>
      </c>
      <c r="K9878" t="s">
        <v>1666</v>
      </c>
      <c r="L9878" t="s">
        <v>301</v>
      </c>
      <c r="M9878" t="s">
        <v>38</v>
      </c>
      <c r="N9878" t="s">
        <v>39</v>
      </c>
      <c r="O9878">
        <v>436</v>
      </c>
      <c r="P9878" s="9">
        <v>9.41</v>
      </c>
      <c r="Q9878" t="s">
        <v>40</v>
      </c>
      <c r="R9878">
        <v>169882</v>
      </c>
      <c r="S9878">
        <v>46.33</v>
      </c>
      <c r="T9878">
        <v>4.6900000000000004</v>
      </c>
      <c r="U9878" s="8">
        <v>217.29</v>
      </c>
      <c r="V9878" t="s">
        <v>15144</v>
      </c>
      <c r="W9878" t="s">
        <v>2276</v>
      </c>
      <c r="X9878" t="s">
        <v>42</v>
      </c>
      <c r="Y9878" t="s">
        <v>2277</v>
      </c>
      <c r="AA9878" s="1">
        <f t="shared" si="895"/>
        <v>46137</v>
      </c>
      <c r="AB9878" s="2">
        <f t="shared" si="896"/>
        <v>4</v>
      </c>
      <c r="AC9878" s="2">
        <f t="shared" si="897"/>
        <v>2026</v>
      </c>
      <c r="AD9878" s="2" t="str">
        <f>IFERROR(VLOOKUP(A9878,'Aux Área'!$A$4:$B$123,2,0),"-")</f>
        <v>INSPEÇÃO</v>
      </c>
    </row>
    <row r="9879" spans="1:30" x14ac:dyDescent="0.3">
      <c r="A9879" t="s">
        <v>5620</v>
      </c>
      <c r="B9879" t="s">
        <v>9277</v>
      </c>
      <c r="C9879" t="s">
        <v>15145</v>
      </c>
      <c r="D9879" t="s">
        <v>3246</v>
      </c>
      <c r="E9879" t="s">
        <v>3247</v>
      </c>
      <c r="F9879" t="s">
        <v>6208</v>
      </c>
      <c r="G9879" t="s">
        <v>1135</v>
      </c>
      <c r="H9879" t="s">
        <v>5545</v>
      </c>
      <c r="I9879" t="s">
        <v>839</v>
      </c>
      <c r="J9879" t="s">
        <v>188</v>
      </c>
      <c r="K9879" t="s">
        <v>189</v>
      </c>
      <c r="L9879" t="s">
        <v>190</v>
      </c>
      <c r="M9879" t="s">
        <v>38</v>
      </c>
      <c r="N9879" t="s">
        <v>39</v>
      </c>
      <c r="O9879">
        <v>254</v>
      </c>
      <c r="P9879" s="9">
        <v>6</v>
      </c>
      <c r="Q9879" t="s">
        <v>40</v>
      </c>
      <c r="R9879">
        <v>45750</v>
      </c>
      <c r="S9879">
        <v>42.31</v>
      </c>
      <c r="T9879">
        <v>4.8899999999999997</v>
      </c>
      <c r="U9879" s="8">
        <v>206.9</v>
      </c>
      <c r="V9879" t="s">
        <v>41</v>
      </c>
      <c r="W9879" t="s">
        <v>2276</v>
      </c>
      <c r="X9879" t="s">
        <v>42</v>
      </c>
      <c r="Y9879" t="s">
        <v>2277</v>
      </c>
      <c r="AA9879" s="1">
        <f t="shared" si="895"/>
        <v>46137</v>
      </c>
      <c r="AB9879" s="2">
        <f t="shared" si="896"/>
        <v>4</v>
      </c>
      <c r="AC9879" s="2">
        <f t="shared" si="897"/>
        <v>2026</v>
      </c>
      <c r="AD9879" s="2" t="str">
        <f>IFERROR(VLOOKUP(A9879,'Aux Área'!$A$4:$B$123,2,0),"-")</f>
        <v>INSPEÇÃO</v>
      </c>
    </row>
    <row r="9880" spans="1:30" x14ac:dyDescent="0.3">
      <c r="A9880" t="s">
        <v>62</v>
      </c>
      <c r="B9880" t="s">
        <v>1455</v>
      </c>
      <c r="C9880" t="s">
        <v>15146</v>
      </c>
      <c r="D9880" t="s">
        <v>158</v>
      </c>
      <c r="E9880" t="s">
        <v>159</v>
      </c>
      <c r="F9880" t="s">
        <v>63</v>
      </c>
      <c r="G9880" t="s">
        <v>35</v>
      </c>
      <c r="H9880" t="s">
        <v>36</v>
      </c>
      <c r="I9880" t="s">
        <v>37</v>
      </c>
      <c r="J9880" t="s">
        <v>409</v>
      </c>
      <c r="K9880" t="s">
        <v>410</v>
      </c>
      <c r="L9880" t="s">
        <v>141</v>
      </c>
      <c r="M9880" t="s">
        <v>38</v>
      </c>
      <c r="N9880" t="s">
        <v>39</v>
      </c>
      <c r="O9880">
        <v>207</v>
      </c>
      <c r="P9880" s="9">
        <v>8.9600000000000009</v>
      </c>
      <c r="Q9880" t="s">
        <v>40</v>
      </c>
      <c r="R9880">
        <v>78409</v>
      </c>
      <c r="S9880">
        <v>23.1</v>
      </c>
      <c r="T9880">
        <v>4.6900000000000004</v>
      </c>
      <c r="U9880" s="8">
        <v>108.34</v>
      </c>
      <c r="V9880" t="s">
        <v>15147</v>
      </c>
      <c r="W9880" t="s">
        <v>2007</v>
      </c>
      <c r="X9880" t="s">
        <v>42</v>
      </c>
      <c r="Y9880" t="s">
        <v>1740</v>
      </c>
      <c r="AA9880" s="1">
        <f t="shared" si="895"/>
        <v>46137</v>
      </c>
      <c r="AB9880" s="2">
        <f t="shared" si="896"/>
        <v>4</v>
      </c>
      <c r="AC9880" s="2">
        <f t="shared" si="897"/>
        <v>2026</v>
      </c>
      <c r="AD9880" s="2" t="str">
        <f>IFERROR(VLOOKUP(A9880,'Aux Área'!$A$4:$B$123,2,0),"-")</f>
        <v>CONSERVA</v>
      </c>
    </row>
    <row r="9881" spans="1:30" x14ac:dyDescent="0.3">
      <c r="A9881" t="s">
        <v>12958</v>
      </c>
      <c r="B9881" t="s">
        <v>14624</v>
      </c>
      <c r="C9881" t="s">
        <v>15148</v>
      </c>
      <c r="D9881" t="s">
        <v>6708</v>
      </c>
      <c r="E9881" t="s">
        <v>6709</v>
      </c>
      <c r="F9881" t="s">
        <v>12960</v>
      </c>
      <c r="G9881" t="s">
        <v>1135</v>
      </c>
      <c r="H9881" t="s">
        <v>1301</v>
      </c>
      <c r="I9881" t="s">
        <v>839</v>
      </c>
      <c r="J9881" t="s">
        <v>165</v>
      </c>
      <c r="K9881" t="s">
        <v>166</v>
      </c>
      <c r="L9881" t="s">
        <v>167</v>
      </c>
      <c r="M9881" t="s">
        <v>38</v>
      </c>
      <c r="N9881" t="s">
        <v>39</v>
      </c>
      <c r="O9881">
        <v>255</v>
      </c>
      <c r="P9881" s="9">
        <v>7.81</v>
      </c>
      <c r="Q9881" t="s">
        <v>40</v>
      </c>
      <c r="R9881">
        <v>183780</v>
      </c>
      <c r="S9881">
        <v>32.630000000000003</v>
      </c>
      <c r="T9881">
        <v>4.99</v>
      </c>
      <c r="U9881" s="8">
        <v>162.83000000000001</v>
      </c>
      <c r="V9881" t="s">
        <v>41</v>
      </c>
      <c r="W9881" t="s">
        <v>2276</v>
      </c>
      <c r="X9881" t="s">
        <v>42</v>
      </c>
      <c r="Y9881" t="s">
        <v>12261</v>
      </c>
      <c r="AA9881" s="1">
        <f t="shared" si="895"/>
        <v>46137</v>
      </c>
      <c r="AB9881" s="2">
        <f t="shared" si="896"/>
        <v>4</v>
      </c>
      <c r="AC9881" s="2">
        <f t="shared" si="897"/>
        <v>2026</v>
      </c>
      <c r="AD9881" s="2" t="str">
        <f>IFERROR(VLOOKUP(A9881,'Aux Área'!$A$4:$B$123,2,0),"-")</f>
        <v>INSPEÇÃO</v>
      </c>
    </row>
    <row r="9882" spans="1:30" x14ac:dyDescent="0.3">
      <c r="A9882" t="s">
        <v>3092</v>
      </c>
      <c r="B9882" t="s">
        <v>4774</v>
      </c>
      <c r="C9882" t="s">
        <v>15149</v>
      </c>
      <c r="D9882" t="s">
        <v>3135</v>
      </c>
      <c r="E9882" t="s">
        <v>3136</v>
      </c>
      <c r="F9882" t="s">
        <v>3594</v>
      </c>
      <c r="G9882" t="s">
        <v>1135</v>
      </c>
      <c r="H9882" t="s">
        <v>2275</v>
      </c>
      <c r="I9882" t="s">
        <v>1497</v>
      </c>
      <c r="J9882" t="s">
        <v>231</v>
      </c>
      <c r="K9882" t="s">
        <v>232</v>
      </c>
      <c r="L9882" t="s">
        <v>217</v>
      </c>
      <c r="M9882" t="s">
        <v>38</v>
      </c>
      <c r="N9882" t="s">
        <v>39</v>
      </c>
      <c r="O9882">
        <v>368</v>
      </c>
      <c r="P9882" s="9">
        <v>10.72</v>
      </c>
      <c r="Q9882" t="s">
        <v>40</v>
      </c>
      <c r="R9882">
        <v>151979</v>
      </c>
      <c r="S9882">
        <v>34.33</v>
      </c>
      <c r="T9882">
        <v>4.6509999999999998</v>
      </c>
      <c r="U9882" s="8">
        <v>159.66</v>
      </c>
      <c r="V9882" t="s">
        <v>15150</v>
      </c>
      <c r="W9882" t="s">
        <v>2276</v>
      </c>
      <c r="X9882" t="s">
        <v>42</v>
      </c>
      <c r="Y9882" t="s">
        <v>2277</v>
      </c>
      <c r="AA9882" s="1">
        <f t="shared" si="895"/>
        <v>46137</v>
      </c>
      <c r="AB9882" s="2">
        <f t="shared" si="896"/>
        <v>4</v>
      </c>
      <c r="AC9882" s="2">
        <f t="shared" si="897"/>
        <v>2026</v>
      </c>
      <c r="AD9882" s="2" t="str">
        <f>IFERROR(VLOOKUP(A9882,'Aux Área'!$A$4:$B$123,2,0),"-")</f>
        <v>INSPEÇÃO</v>
      </c>
    </row>
    <row r="9883" spans="1:30" x14ac:dyDescent="0.3">
      <c r="A9883" t="s">
        <v>2146</v>
      </c>
      <c r="B9883" t="s">
        <v>1800</v>
      </c>
      <c r="C9883" t="s">
        <v>15151</v>
      </c>
      <c r="D9883" t="s">
        <v>1948</v>
      </c>
      <c r="E9883" t="s">
        <v>1949</v>
      </c>
      <c r="F9883" t="s">
        <v>653</v>
      </c>
      <c r="G9883" t="s">
        <v>635</v>
      </c>
      <c r="H9883" t="s">
        <v>666</v>
      </c>
      <c r="I9883" t="s">
        <v>667</v>
      </c>
      <c r="J9883" t="s">
        <v>409</v>
      </c>
      <c r="K9883" t="s">
        <v>410</v>
      </c>
      <c r="L9883" t="s">
        <v>141</v>
      </c>
      <c r="M9883" t="s">
        <v>38</v>
      </c>
      <c r="N9883" t="s">
        <v>668</v>
      </c>
      <c r="O9883" s="23">
        <v>0</v>
      </c>
      <c r="P9883" s="9">
        <v>0</v>
      </c>
      <c r="Q9883" t="s">
        <v>40</v>
      </c>
      <c r="R9883">
        <v>0</v>
      </c>
      <c r="S9883">
        <v>95.85</v>
      </c>
      <c r="T9883">
        <v>7.59</v>
      </c>
      <c r="U9883" s="8">
        <v>727.5</v>
      </c>
      <c r="V9883" t="s">
        <v>15152</v>
      </c>
      <c r="W9883" t="s">
        <v>652</v>
      </c>
      <c r="X9883" t="s">
        <v>42</v>
      </c>
      <c r="Y9883" t="s">
        <v>653</v>
      </c>
      <c r="AA9883" s="1">
        <f t="shared" si="895"/>
        <v>46137</v>
      </c>
      <c r="AB9883" s="2">
        <f t="shared" si="896"/>
        <v>4</v>
      </c>
      <c r="AC9883" s="2">
        <f t="shared" si="897"/>
        <v>2026</v>
      </c>
      <c r="AD9883" s="2" t="str">
        <f>IFERROR(VLOOKUP(A9883,'Aux Área'!$A$4:$B$123,2,0),"-")</f>
        <v>SÃO PEDRO</v>
      </c>
    </row>
    <row r="9884" spans="1:30" x14ac:dyDescent="0.3">
      <c r="A9884" t="s">
        <v>2477</v>
      </c>
      <c r="B9884" t="s">
        <v>2478</v>
      </c>
      <c r="C9884" t="s">
        <v>15153</v>
      </c>
      <c r="D9884" t="s">
        <v>2468</v>
      </c>
      <c r="E9884" t="s">
        <v>2469</v>
      </c>
      <c r="F9884" t="s">
        <v>2480</v>
      </c>
      <c r="G9884" t="s">
        <v>659</v>
      </c>
      <c r="H9884" t="s">
        <v>2215</v>
      </c>
      <c r="I9884" t="s">
        <v>667</v>
      </c>
      <c r="J9884" t="s">
        <v>188</v>
      </c>
      <c r="K9884" t="s">
        <v>189</v>
      </c>
      <c r="L9884" t="s">
        <v>190</v>
      </c>
      <c r="M9884" t="s">
        <v>38</v>
      </c>
      <c r="N9884" t="s">
        <v>668</v>
      </c>
      <c r="O9884">
        <v>188</v>
      </c>
      <c r="P9884" s="9">
        <v>3.77</v>
      </c>
      <c r="Q9884" t="s">
        <v>40</v>
      </c>
      <c r="R9884" s="2">
        <v>13700</v>
      </c>
      <c r="S9884">
        <v>49.87</v>
      </c>
      <c r="T9884">
        <v>7.1909999999999998</v>
      </c>
      <c r="U9884" s="8">
        <v>358.63</v>
      </c>
      <c r="V9884" t="s">
        <v>41</v>
      </c>
      <c r="W9884" t="s">
        <v>2007</v>
      </c>
      <c r="X9884" t="s">
        <v>42</v>
      </c>
      <c r="Y9884" t="s">
        <v>1740</v>
      </c>
      <c r="AA9884" s="1">
        <f t="shared" si="895"/>
        <v>46137</v>
      </c>
      <c r="AB9884" s="2">
        <f t="shared" si="896"/>
        <v>4</v>
      </c>
      <c r="AC9884" s="2">
        <f t="shared" si="897"/>
        <v>2026</v>
      </c>
      <c r="AD9884" s="2" t="str">
        <f>IFERROR(VLOOKUP(A9884,'Aux Área'!$A$4:$B$123,2,0),"-")</f>
        <v>APH</v>
      </c>
    </row>
    <row r="9885" spans="1:30" x14ac:dyDescent="0.3">
      <c r="A9885" t="s">
        <v>5543</v>
      </c>
      <c r="B9885" t="s">
        <v>11845</v>
      </c>
      <c r="C9885" t="s">
        <v>15154</v>
      </c>
      <c r="D9885" t="s">
        <v>3410</v>
      </c>
      <c r="E9885" t="s">
        <v>3411</v>
      </c>
      <c r="F9885" t="s">
        <v>6207</v>
      </c>
      <c r="G9885" t="s">
        <v>1135</v>
      </c>
      <c r="H9885" t="s">
        <v>5545</v>
      </c>
      <c r="I9885" t="s">
        <v>839</v>
      </c>
      <c r="J9885" t="s">
        <v>231</v>
      </c>
      <c r="K9885" t="s">
        <v>232</v>
      </c>
      <c r="L9885" t="s">
        <v>217</v>
      </c>
      <c r="M9885" t="s">
        <v>38</v>
      </c>
      <c r="N9885" t="s">
        <v>39</v>
      </c>
      <c r="O9885">
        <v>467</v>
      </c>
      <c r="P9885" s="9">
        <v>8.9499999999999993</v>
      </c>
      <c r="Q9885" t="s">
        <v>40</v>
      </c>
      <c r="R9885">
        <v>65707</v>
      </c>
      <c r="S9885">
        <v>52.18</v>
      </c>
      <c r="T9885">
        <v>4.6500000000000004</v>
      </c>
      <c r="U9885" s="8">
        <v>242.66</v>
      </c>
      <c r="V9885" t="s">
        <v>15155</v>
      </c>
      <c r="W9885" t="s">
        <v>2276</v>
      </c>
      <c r="X9885" t="s">
        <v>42</v>
      </c>
      <c r="Y9885" t="s">
        <v>2277</v>
      </c>
      <c r="AA9885" s="1">
        <f t="shared" si="895"/>
        <v>46137</v>
      </c>
      <c r="AB9885" s="2">
        <f t="shared" si="896"/>
        <v>4</v>
      </c>
      <c r="AC9885" s="2">
        <f t="shared" si="897"/>
        <v>2026</v>
      </c>
      <c r="AD9885" s="2" t="str">
        <f>IFERROR(VLOOKUP(A9885,'Aux Área'!$A$4:$B$123,2,0),"-")</f>
        <v>INSPEÇÃO</v>
      </c>
    </row>
    <row r="9886" spans="1:30" x14ac:dyDescent="0.3">
      <c r="A9886" t="s">
        <v>2638</v>
      </c>
      <c r="B9886" t="s">
        <v>4593</v>
      </c>
      <c r="C9886" t="s">
        <v>15156</v>
      </c>
      <c r="D9886" t="s">
        <v>10306</v>
      </c>
      <c r="E9886" t="s">
        <v>9673</v>
      </c>
      <c r="F9886" t="s">
        <v>2641</v>
      </c>
      <c r="G9886" t="s">
        <v>1135</v>
      </c>
      <c r="H9886" t="s">
        <v>2275</v>
      </c>
      <c r="I9886" t="s">
        <v>1497</v>
      </c>
      <c r="J9886" t="s">
        <v>275</v>
      </c>
      <c r="K9886" t="s">
        <v>276</v>
      </c>
      <c r="L9886" t="s">
        <v>124</v>
      </c>
      <c r="M9886" t="s">
        <v>38</v>
      </c>
      <c r="N9886" t="s">
        <v>39</v>
      </c>
      <c r="O9886">
        <v>161</v>
      </c>
      <c r="P9886" s="9">
        <v>4.76</v>
      </c>
      <c r="Q9886" t="s">
        <v>40</v>
      </c>
      <c r="R9886">
        <v>157736</v>
      </c>
      <c r="S9886">
        <v>33.82</v>
      </c>
      <c r="T9886">
        <v>4.79</v>
      </c>
      <c r="U9886" s="8">
        <v>162</v>
      </c>
      <c r="V9886" t="s">
        <v>15157</v>
      </c>
      <c r="W9886" t="s">
        <v>2276</v>
      </c>
      <c r="X9886" t="s">
        <v>42</v>
      </c>
      <c r="Y9886" t="s">
        <v>2277</v>
      </c>
      <c r="AA9886" s="1">
        <f t="shared" si="895"/>
        <v>46137</v>
      </c>
      <c r="AB9886" s="2">
        <f t="shared" si="896"/>
        <v>4</v>
      </c>
      <c r="AC9886" s="2">
        <f t="shared" si="897"/>
        <v>2026</v>
      </c>
      <c r="AD9886" s="2" t="str">
        <f>IFERROR(VLOOKUP(A9886,'Aux Área'!$A$4:$B$123,2,0),"-")</f>
        <v>INSPEÇÃO</v>
      </c>
    </row>
    <row r="9887" spans="1:30" x14ac:dyDescent="0.3">
      <c r="A9887" t="s">
        <v>2664</v>
      </c>
      <c r="B9887" t="s">
        <v>2665</v>
      </c>
      <c r="C9887" t="s">
        <v>15158</v>
      </c>
      <c r="D9887" t="s">
        <v>3702</v>
      </c>
      <c r="E9887" t="s">
        <v>3703</v>
      </c>
      <c r="F9887" t="s">
        <v>2667</v>
      </c>
      <c r="G9887" t="s">
        <v>659</v>
      </c>
      <c r="H9887" t="s">
        <v>2215</v>
      </c>
      <c r="I9887" t="s">
        <v>667</v>
      </c>
      <c r="J9887" t="s">
        <v>241</v>
      </c>
      <c r="K9887" t="s">
        <v>242</v>
      </c>
      <c r="L9887" t="s">
        <v>110</v>
      </c>
      <c r="M9887" t="s">
        <v>38</v>
      </c>
      <c r="N9887" t="s">
        <v>668</v>
      </c>
      <c r="O9887">
        <v>133</v>
      </c>
      <c r="P9887" s="9">
        <v>5.4</v>
      </c>
      <c r="Q9887" t="s">
        <v>40</v>
      </c>
      <c r="R9887">
        <v>15274</v>
      </c>
      <c r="S9887">
        <v>24.62</v>
      </c>
      <c r="T9887">
        <v>6.891</v>
      </c>
      <c r="U9887" s="8">
        <v>169.65</v>
      </c>
      <c r="V9887" t="s">
        <v>41</v>
      </c>
      <c r="W9887" t="s">
        <v>2007</v>
      </c>
      <c r="X9887" t="s">
        <v>42</v>
      </c>
      <c r="Y9887" t="s">
        <v>1740</v>
      </c>
      <c r="AA9887" s="1">
        <f t="shared" si="895"/>
        <v>46137</v>
      </c>
      <c r="AB9887" s="2">
        <f t="shared" si="896"/>
        <v>4</v>
      </c>
      <c r="AC9887" s="2">
        <f t="shared" si="897"/>
        <v>2026</v>
      </c>
      <c r="AD9887" s="2" t="str">
        <f>IFERROR(VLOOKUP(A9887,'Aux Área'!$A$4:$B$123,2,0),"-")</f>
        <v>APH</v>
      </c>
    </row>
    <row r="9888" spans="1:30" x14ac:dyDescent="0.3">
      <c r="A9888" t="s">
        <v>2664</v>
      </c>
      <c r="C9888" t="s">
        <v>15158</v>
      </c>
      <c r="F9888" t="s">
        <v>2667</v>
      </c>
      <c r="K9888" t="s">
        <v>242</v>
      </c>
      <c r="N9888" t="s">
        <v>15690</v>
      </c>
      <c r="O9888" t="s">
        <v>15244</v>
      </c>
      <c r="P9888" s="9" t="s">
        <v>15244</v>
      </c>
      <c r="Q9888" t="s">
        <v>40</v>
      </c>
      <c r="R9888" t="s">
        <v>15244</v>
      </c>
      <c r="S9888">
        <v>3.27</v>
      </c>
      <c r="U9888" s="8">
        <v>15.98</v>
      </c>
      <c r="AA9888" s="1">
        <f t="shared" si="895"/>
        <v>46137</v>
      </c>
      <c r="AB9888" s="2">
        <f t="shared" si="896"/>
        <v>4</v>
      </c>
      <c r="AC9888" s="2">
        <f t="shared" si="897"/>
        <v>2026</v>
      </c>
      <c r="AD9888" s="2" t="str">
        <f>IFERROR(VLOOKUP(A9888,'Aux Área'!$A$4:$B$123,2,0),"-")</f>
        <v>APH</v>
      </c>
    </row>
    <row r="9889" spans="1:30" x14ac:dyDescent="0.3">
      <c r="A9889" t="s">
        <v>2655</v>
      </c>
      <c r="B9889" t="s">
        <v>10768</v>
      </c>
      <c r="C9889" t="s">
        <v>15159</v>
      </c>
      <c r="D9889" t="s">
        <v>1619</v>
      </c>
      <c r="E9889" t="s">
        <v>1620</v>
      </c>
      <c r="F9889" t="s">
        <v>3605</v>
      </c>
      <c r="G9889" t="s">
        <v>1635</v>
      </c>
      <c r="H9889" t="s">
        <v>2635</v>
      </c>
      <c r="I9889" t="s">
        <v>37</v>
      </c>
      <c r="J9889" t="s">
        <v>241</v>
      </c>
      <c r="K9889" t="s">
        <v>242</v>
      </c>
      <c r="L9889" t="s">
        <v>110</v>
      </c>
      <c r="M9889" t="s">
        <v>38</v>
      </c>
      <c r="N9889" t="s">
        <v>39</v>
      </c>
      <c r="O9889">
        <v>406</v>
      </c>
      <c r="P9889" s="9">
        <v>8.1999999999999993</v>
      </c>
      <c r="Q9889" t="s">
        <v>40</v>
      </c>
      <c r="R9889">
        <v>32426</v>
      </c>
      <c r="S9889">
        <v>49.49</v>
      </c>
      <c r="T9889">
        <v>3.99</v>
      </c>
      <c r="U9889" s="8">
        <v>197.46</v>
      </c>
      <c r="V9889" t="s">
        <v>41</v>
      </c>
      <c r="W9889" t="s">
        <v>2007</v>
      </c>
      <c r="X9889" t="s">
        <v>42</v>
      </c>
      <c r="Y9889" t="s">
        <v>6209</v>
      </c>
      <c r="AA9889" s="1">
        <f t="shared" si="895"/>
        <v>46137</v>
      </c>
      <c r="AB9889" s="2">
        <f t="shared" si="896"/>
        <v>4</v>
      </c>
      <c r="AC9889" s="2">
        <f t="shared" si="897"/>
        <v>2026</v>
      </c>
      <c r="AD9889" s="2" t="str">
        <f>IFERROR(VLOOKUP(A9889,'Aux Área'!$A$4:$B$123,2,0),"-")</f>
        <v>TI</v>
      </c>
    </row>
    <row r="9890" spans="1:30" x14ac:dyDescent="0.3">
      <c r="A9890" t="s">
        <v>2700</v>
      </c>
      <c r="B9890" t="s">
        <v>2000</v>
      </c>
      <c r="C9890" t="s">
        <v>15160</v>
      </c>
      <c r="D9890" t="s">
        <v>3403</v>
      </c>
      <c r="E9890" t="s">
        <v>3404</v>
      </c>
      <c r="F9890" t="s">
        <v>2703</v>
      </c>
      <c r="G9890" t="s">
        <v>659</v>
      </c>
      <c r="H9890" t="s">
        <v>1996</v>
      </c>
      <c r="I9890" t="s">
        <v>1997</v>
      </c>
      <c r="J9890" t="s">
        <v>275</v>
      </c>
      <c r="K9890" t="s">
        <v>276</v>
      </c>
      <c r="L9890" t="s">
        <v>124</v>
      </c>
      <c r="M9890" t="s">
        <v>38</v>
      </c>
      <c r="N9890" t="s">
        <v>668</v>
      </c>
      <c r="O9890">
        <v>454</v>
      </c>
      <c r="P9890" s="9">
        <v>5.41</v>
      </c>
      <c r="Q9890" t="s">
        <v>40</v>
      </c>
      <c r="R9890">
        <v>34708</v>
      </c>
      <c r="S9890">
        <v>83.96</v>
      </c>
      <c r="T9890">
        <v>7.49</v>
      </c>
      <c r="U9890" s="8">
        <v>628.86</v>
      </c>
      <c r="V9890" t="s">
        <v>15161</v>
      </c>
      <c r="W9890" t="s">
        <v>1985</v>
      </c>
      <c r="X9890" t="s">
        <v>42</v>
      </c>
      <c r="Y9890" t="s">
        <v>1986</v>
      </c>
      <c r="AA9890" s="1">
        <f t="shared" si="895"/>
        <v>46137</v>
      </c>
      <c r="AB9890" s="2">
        <f t="shared" si="896"/>
        <v>4</v>
      </c>
      <c r="AC9890" s="2">
        <f t="shared" si="897"/>
        <v>2026</v>
      </c>
      <c r="AD9890" s="2" t="str">
        <f>IFERROR(VLOOKUP(A9890,'Aux Área'!$A$4:$B$123,2,0),"-")</f>
        <v>PESADOS</v>
      </c>
    </row>
    <row r="9891" spans="1:30" x14ac:dyDescent="0.3">
      <c r="A9891" t="s">
        <v>2700</v>
      </c>
      <c r="C9891" t="s">
        <v>15847</v>
      </c>
      <c r="F9891" t="s">
        <v>2703</v>
      </c>
      <c r="K9891" t="s">
        <v>276</v>
      </c>
      <c r="N9891" t="s">
        <v>15690</v>
      </c>
      <c r="O9891" t="s">
        <v>15244</v>
      </c>
      <c r="P9891" s="9" t="s">
        <v>15244</v>
      </c>
      <c r="Q9891" t="s">
        <v>40</v>
      </c>
      <c r="R9891" t="s">
        <v>15244</v>
      </c>
      <c r="S9891">
        <v>4.2699999999999996</v>
      </c>
      <c r="U9891" s="8">
        <v>16.190000000000001</v>
      </c>
      <c r="AA9891" s="1">
        <f t="shared" si="895"/>
        <v>46137</v>
      </c>
      <c r="AB9891" s="2">
        <f t="shared" si="896"/>
        <v>4</v>
      </c>
      <c r="AC9891" s="2">
        <f t="shared" si="897"/>
        <v>2026</v>
      </c>
      <c r="AD9891" s="2" t="str">
        <f>IFERROR(VLOOKUP(A9891,'Aux Área'!$A$4:$B$123,2,0),"-")</f>
        <v>PESADOS</v>
      </c>
    </row>
    <row r="9892" spans="1:30" x14ac:dyDescent="0.3">
      <c r="A9892" t="s">
        <v>68</v>
      </c>
      <c r="B9892" t="s">
        <v>296</v>
      </c>
      <c r="C9892" t="s">
        <v>15162</v>
      </c>
      <c r="D9892" t="s">
        <v>1562</v>
      </c>
      <c r="E9892" t="s">
        <v>1563</v>
      </c>
      <c r="F9892" t="s">
        <v>69</v>
      </c>
      <c r="G9892" t="s">
        <v>35</v>
      </c>
      <c r="H9892" t="s">
        <v>36</v>
      </c>
      <c r="I9892" t="s">
        <v>37</v>
      </c>
      <c r="J9892" t="s">
        <v>231</v>
      </c>
      <c r="K9892" t="s">
        <v>232</v>
      </c>
      <c r="L9892" t="s">
        <v>217</v>
      </c>
      <c r="M9892" t="s">
        <v>38</v>
      </c>
      <c r="N9892" t="s">
        <v>39</v>
      </c>
      <c r="O9892">
        <v>322</v>
      </c>
      <c r="P9892" s="9">
        <v>8.7100000000000009</v>
      </c>
      <c r="Q9892" t="s">
        <v>40</v>
      </c>
      <c r="R9892">
        <v>61339</v>
      </c>
      <c r="S9892">
        <v>36.96</v>
      </c>
      <c r="T9892">
        <v>4.6509999999999998</v>
      </c>
      <c r="U9892" s="8">
        <v>171.89</v>
      </c>
      <c r="V9892" t="s">
        <v>15163</v>
      </c>
      <c r="W9892" t="s">
        <v>2007</v>
      </c>
      <c r="X9892" t="s">
        <v>42</v>
      </c>
      <c r="Y9892" t="s">
        <v>1740</v>
      </c>
      <c r="AA9892" s="1">
        <f t="shared" si="895"/>
        <v>46137</v>
      </c>
      <c r="AB9892" s="2">
        <f t="shared" si="896"/>
        <v>4</v>
      </c>
      <c r="AC9892" s="2">
        <f t="shared" si="897"/>
        <v>2026</v>
      </c>
      <c r="AD9892" s="2" t="str">
        <f>IFERROR(VLOOKUP(A9892,'Aux Área'!$A$4:$B$123,2,0),"-")</f>
        <v>OPERAÇÃO</v>
      </c>
    </row>
    <row r="9893" spans="1:30" x14ac:dyDescent="0.3">
      <c r="A9893" t="s">
        <v>2041</v>
      </c>
      <c r="B9893" t="s">
        <v>2042</v>
      </c>
      <c r="C9893" t="s">
        <v>15164</v>
      </c>
      <c r="D9893" t="s">
        <v>1297</v>
      </c>
      <c r="E9893" t="s">
        <v>2221</v>
      </c>
      <c r="F9893" t="s">
        <v>2044</v>
      </c>
      <c r="G9893" t="s">
        <v>659</v>
      </c>
      <c r="H9893" t="s">
        <v>1996</v>
      </c>
      <c r="I9893" t="s">
        <v>1997</v>
      </c>
      <c r="J9893" t="s">
        <v>231</v>
      </c>
      <c r="K9893" t="s">
        <v>232</v>
      </c>
      <c r="L9893" t="s">
        <v>217</v>
      </c>
      <c r="M9893" t="s">
        <v>38</v>
      </c>
      <c r="N9893" t="s">
        <v>668</v>
      </c>
      <c r="O9893">
        <v>426</v>
      </c>
      <c r="P9893" s="9">
        <v>6.55</v>
      </c>
      <c r="Q9893" t="s">
        <v>40</v>
      </c>
      <c r="R9893">
        <v>48603</v>
      </c>
      <c r="S9893">
        <v>65.06</v>
      </c>
      <c r="T9893">
        <v>6.9909999999999997</v>
      </c>
      <c r="U9893" s="8">
        <v>454.82</v>
      </c>
      <c r="V9893" t="s">
        <v>15165</v>
      </c>
      <c r="W9893" t="s">
        <v>1985</v>
      </c>
      <c r="X9893" t="s">
        <v>42</v>
      </c>
      <c r="Y9893" t="s">
        <v>1986</v>
      </c>
      <c r="AA9893" s="1">
        <f t="shared" si="895"/>
        <v>46137</v>
      </c>
      <c r="AB9893" s="2">
        <f t="shared" si="896"/>
        <v>4</v>
      </c>
      <c r="AC9893" s="2">
        <f t="shared" si="897"/>
        <v>2026</v>
      </c>
      <c r="AD9893" s="2" t="str">
        <f>IFERROR(VLOOKUP(A9893,'Aux Área'!$A$4:$B$123,2,0),"-")</f>
        <v>PESADOS</v>
      </c>
    </row>
    <row r="9894" spans="1:30" x14ac:dyDescent="0.3">
      <c r="A9894" t="s">
        <v>2041</v>
      </c>
      <c r="C9894" t="s">
        <v>15164</v>
      </c>
      <c r="F9894" t="s">
        <v>2044</v>
      </c>
      <c r="K9894" t="s">
        <v>232</v>
      </c>
      <c r="N9894" t="s">
        <v>15690</v>
      </c>
      <c r="O9894" t="s">
        <v>15244</v>
      </c>
      <c r="P9894" s="9" t="s">
        <v>15244</v>
      </c>
      <c r="Q9894" t="s">
        <v>40</v>
      </c>
      <c r="R9894" t="s">
        <v>15244</v>
      </c>
      <c r="S9894">
        <v>2.79</v>
      </c>
      <c r="U9894" s="8">
        <v>9.2200000000000006</v>
      </c>
      <c r="AA9894" s="1">
        <f t="shared" si="895"/>
        <v>46137</v>
      </c>
      <c r="AB9894" s="2">
        <f t="shared" si="896"/>
        <v>4</v>
      </c>
      <c r="AC9894" s="2">
        <f t="shared" si="897"/>
        <v>2026</v>
      </c>
      <c r="AD9894" s="2" t="str">
        <f>IFERROR(VLOOKUP(A9894,'Aux Área'!$A$4:$B$123,2,0),"-")</f>
        <v>PESADOS</v>
      </c>
    </row>
    <row r="9895" spans="1:30" x14ac:dyDescent="0.3">
      <c r="A9895" t="s">
        <v>2189</v>
      </c>
      <c r="B9895" t="s">
        <v>10781</v>
      </c>
      <c r="C9895" t="s">
        <v>15166</v>
      </c>
      <c r="D9895" t="s">
        <v>7207</v>
      </c>
      <c r="E9895" t="s">
        <v>7208</v>
      </c>
      <c r="F9895" t="s">
        <v>2192</v>
      </c>
      <c r="G9895" t="s">
        <v>1135</v>
      </c>
      <c r="H9895" t="s">
        <v>2185</v>
      </c>
      <c r="I9895" t="s">
        <v>2186</v>
      </c>
      <c r="J9895" t="s">
        <v>172</v>
      </c>
      <c r="K9895" t="s">
        <v>173</v>
      </c>
      <c r="L9895" t="s">
        <v>124</v>
      </c>
      <c r="M9895" t="s">
        <v>38</v>
      </c>
      <c r="N9895" t="s">
        <v>668</v>
      </c>
      <c r="O9895" s="2">
        <v>698</v>
      </c>
      <c r="P9895" s="24">
        <v>13.6</v>
      </c>
      <c r="Q9895" t="s">
        <v>40</v>
      </c>
      <c r="R9895">
        <v>85012</v>
      </c>
      <c r="S9895">
        <v>51.33</v>
      </c>
      <c r="T9895">
        <v>6.94</v>
      </c>
      <c r="U9895" s="8">
        <v>356.23</v>
      </c>
      <c r="V9895" t="s">
        <v>7258</v>
      </c>
      <c r="W9895" t="s">
        <v>2007</v>
      </c>
      <c r="X9895" t="s">
        <v>42</v>
      </c>
      <c r="Y9895" t="s">
        <v>12261</v>
      </c>
      <c r="AA9895" s="1">
        <f t="shared" si="895"/>
        <v>46137</v>
      </c>
      <c r="AB9895" s="2">
        <f t="shared" si="896"/>
        <v>4</v>
      </c>
      <c r="AC9895" s="2">
        <f t="shared" si="897"/>
        <v>2026</v>
      </c>
      <c r="AD9895" s="2" t="str">
        <f>IFERROR(VLOOKUP(A9895,'Aux Área'!$A$4:$B$123,2,0),"-")</f>
        <v>INSPEÇÃO</v>
      </c>
    </row>
    <row r="9896" spans="1:30" x14ac:dyDescent="0.3">
      <c r="A9896" t="s">
        <v>2643</v>
      </c>
      <c r="B9896" t="s">
        <v>2307</v>
      </c>
      <c r="C9896" t="s">
        <v>15167</v>
      </c>
      <c r="D9896" t="s">
        <v>4988</v>
      </c>
      <c r="E9896" t="s">
        <v>4989</v>
      </c>
      <c r="F9896" t="s">
        <v>2646</v>
      </c>
      <c r="G9896" t="s">
        <v>1300</v>
      </c>
      <c r="H9896" t="s">
        <v>1301</v>
      </c>
      <c r="I9896" t="s">
        <v>37</v>
      </c>
      <c r="J9896" t="s">
        <v>122</v>
      </c>
      <c r="K9896" t="s">
        <v>123</v>
      </c>
      <c r="L9896" t="s">
        <v>124</v>
      </c>
      <c r="M9896" t="s">
        <v>38</v>
      </c>
      <c r="N9896" t="s">
        <v>39</v>
      </c>
      <c r="O9896">
        <v>348</v>
      </c>
      <c r="P9896" s="9">
        <v>7.96</v>
      </c>
      <c r="Q9896" t="s">
        <v>40</v>
      </c>
      <c r="R9896">
        <v>164925</v>
      </c>
      <c r="S9896">
        <v>43.7</v>
      </c>
      <c r="T9896">
        <v>4.93</v>
      </c>
      <c r="U9896" s="8">
        <v>215.44</v>
      </c>
      <c r="V9896" t="s">
        <v>41</v>
      </c>
      <c r="W9896" t="s">
        <v>2276</v>
      </c>
      <c r="X9896" t="s">
        <v>42</v>
      </c>
      <c r="Y9896" t="s">
        <v>2277</v>
      </c>
      <c r="AA9896" s="1">
        <f t="shared" si="895"/>
        <v>46137</v>
      </c>
      <c r="AB9896" s="2">
        <f t="shared" si="896"/>
        <v>4</v>
      </c>
      <c r="AC9896" s="2">
        <f t="shared" si="897"/>
        <v>2026</v>
      </c>
      <c r="AD9896" s="2" t="str">
        <f>IFERROR(VLOOKUP(A9896,'Aux Área'!$A$4:$B$123,2,0),"-")</f>
        <v>INSPEÇÃO</v>
      </c>
    </row>
    <row r="9897" spans="1:30" x14ac:dyDescent="0.3">
      <c r="A9897" t="s">
        <v>2282</v>
      </c>
      <c r="B9897" t="s">
        <v>4679</v>
      </c>
      <c r="C9897" t="s">
        <v>15168</v>
      </c>
      <c r="D9897" t="s">
        <v>11924</v>
      </c>
      <c r="E9897" t="s">
        <v>11925</v>
      </c>
      <c r="F9897" t="s">
        <v>2285</v>
      </c>
      <c r="G9897" t="s">
        <v>1135</v>
      </c>
      <c r="H9897" t="s">
        <v>2275</v>
      </c>
      <c r="I9897" t="s">
        <v>1497</v>
      </c>
      <c r="J9897" t="s">
        <v>165</v>
      </c>
      <c r="K9897" t="s">
        <v>166</v>
      </c>
      <c r="L9897" t="s">
        <v>167</v>
      </c>
      <c r="M9897" t="s">
        <v>38</v>
      </c>
      <c r="N9897" t="s">
        <v>39</v>
      </c>
      <c r="O9897">
        <v>358</v>
      </c>
      <c r="P9897" s="9">
        <v>8.35</v>
      </c>
      <c r="Q9897" t="s">
        <v>40</v>
      </c>
      <c r="R9897">
        <v>149051</v>
      </c>
      <c r="S9897">
        <v>42.86</v>
      </c>
      <c r="T9897">
        <v>4.9909999999999997</v>
      </c>
      <c r="U9897" s="8">
        <v>213.91</v>
      </c>
      <c r="V9897" t="s">
        <v>112</v>
      </c>
      <c r="W9897" t="s">
        <v>2276</v>
      </c>
      <c r="X9897" t="s">
        <v>42</v>
      </c>
      <c r="Y9897" t="s">
        <v>2277</v>
      </c>
      <c r="AA9897" s="1">
        <f t="shared" si="895"/>
        <v>46137</v>
      </c>
      <c r="AB9897" s="2">
        <f t="shared" si="896"/>
        <v>4</v>
      </c>
      <c r="AC9897" s="2">
        <f t="shared" si="897"/>
        <v>2026</v>
      </c>
      <c r="AD9897" s="2" t="str">
        <f>IFERROR(VLOOKUP(A9897,'Aux Área'!$A$4:$B$123,2,0),"-")</f>
        <v>INSPEÇÃO</v>
      </c>
    </row>
    <row r="9898" spans="1:30" x14ac:dyDescent="0.3">
      <c r="A9898" t="s">
        <v>1295</v>
      </c>
      <c r="B9898" t="s">
        <v>1753</v>
      </c>
      <c r="C9898" t="s">
        <v>15169</v>
      </c>
      <c r="D9898" t="s">
        <v>1297</v>
      </c>
      <c r="E9898" t="s">
        <v>2221</v>
      </c>
      <c r="F9898" t="s">
        <v>1299</v>
      </c>
      <c r="G9898" t="s">
        <v>1135</v>
      </c>
      <c r="H9898" t="s">
        <v>1301</v>
      </c>
      <c r="I9898" t="s">
        <v>839</v>
      </c>
      <c r="J9898" t="s">
        <v>237</v>
      </c>
      <c r="K9898" t="s">
        <v>238</v>
      </c>
      <c r="L9898" t="s">
        <v>110</v>
      </c>
      <c r="M9898" t="s">
        <v>38</v>
      </c>
      <c r="N9898" t="s">
        <v>39</v>
      </c>
      <c r="O9898" s="23">
        <v>0</v>
      </c>
      <c r="P9898" s="23">
        <v>0</v>
      </c>
      <c r="Q9898" t="s">
        <v>40</v>
      </c>
      <c r="R9898" t="s">
        <v>15244</v>
      </c>
      <c r="S9898">
        <v>49.83</v>
      </c>
      <c r="T9898">
        <v>4.29</v>
      </c>
      <c r="U9898" s="8">
        <v>213.77</v>
      </c>
      <c r="V9898" t="s">
        <v>41</v>
      </c>
      <c r="W9898" t="s">
        <v>2007</v>
      </c>
      <c r="X9898" t="s">
        <v>42</v>
      </c>
      <c r="Y9898" t="s">
        <v>1740</v>
      </c>
      <c r="AA9898" s="1">
        <f t="shared" si="895"/>
        <v>46137</v>
      </c>
      <c r="AB9898" s="2">
        <f t="shared" si="896"/>
        <v>4</v>
      </c>
      <c r="AC9898" s="2">
        <f t="shared" si="897"/>
        <v>2026</v>
      </c>
      <c r="AD9898" s="2" t="str">
        <f>IFERROR(VLOOKUP(A9898,'Aux Área'!$A$4:$B$123,2,0),"-")</f>
        <v>LUCCA JR - OP</v>
      </c>
    </row>
    <row r="9899" spans="1:30" x14ac:dyDescent="0.3">
      <c r="A9899" t="s">
        <v>2691</v>
      </c>
      <c r="B9899" t="s">
        <v>2692</v>
      </c>
      <c r="C9899" t="s">
        <v>15170</v>
      </c>
      <c r="D9899" t="s">
        <v>2142</v>
      </c>
      <c r="E9899" t="s">
        <v>2143</v>
      </c>
      <c r="F9899" t="s">
        <v>5979</v>
      </c>
      <c r="G9899" t="s">
        <v>1635</v>
      </c>
      <c r="H9899" t="s">
        <v>2635</v>
      </c>
      <c r="I9899" t="s">
        <v>37</v>
      </c>
      <c r="J9899" t="s">
        <v>165</v>
      </c>
      <c r="K9899" t="s">
        <v>166</v>
      </c>
      <c r="L9899" t="s">
        <v>167</v>
      </c>
      <c r="M9899" t="s">
        <v>38</v>
      </c>
      <c r="N9899" t="s">
        <v>39</v>
      </c>
      <c r="O9899">
        <v>224</v>
      </c>
      <c r="P9899" s="9">
        <v>7.64</v>
      </c>
      <c r="Q9899" t="s">
        <v>40</v>
      </c>
      <c r="R9899">
        <v>30110</v>
      </c>
      <c r="S9899">
        <v>29.32</v>
      </c>
      <c r="T9899">
        <v>4.9909999999999997</v>
      </c>
      <c r="U9899" s="8">
        <v>146.33000000000001</v>
      </c>
      <c r="V9899" t="s">
        <v>112</v>
      </c>
      <c r="W9899" t="s">
        <v>2007</v>
      </c>
      <c r="X9899" t="s">
        <v>42</v>
      </c>
      <c r="Y9899" t="s">
        <v>1740</v>
      </c>
      <c r="AA9899" s="1">
        <f t="shared" si="895"/>
        <v>46137</v>
      </c>
      <c r="AB9899" s="2">
        <f t="shared" si="896"/>
        <v>4</v>
      </c>
      <c r="AC9899" s="2">
        <f t="shared" si="897"/>
        <v>2026</v>
      </c>
      <c r="AD9899" s="2" t="str">
        <f>IFERROR(VLOOKUP(A9899,'Aux Área'!$A$4:$B$123,2,0),"-")</f>
        <v>TI</v>
      </c>
    </row>
    <row r="9900" spans="1:30" x14ac:dyDescent="0.3">
      <c r="A9900" t="s">
        <v>2260</v>
      </c>
      <c r="B9900" t="s">
        <v>113</v>
      </c>
      <c r="C9900" t="s">
        <v>15171</v>
      </c>
      <c r="D9900" t="s">
        <v>4423</v>
      </c>
      <c r="E9900" t="s">
        <v>4424</v>
      </c>
      <c r="F9900" t="s">
        <v>2262</v>
      </c>
      <c r="G9900" t="s">
        <v>35</v>
      </c>
      <c r="H9900" t="s">
        <v>2263</v>
      </c>
      <c r="I9900" t="s">
        <v>2186</v>
      </c>
      <c r="J9900" t="s">
        <v>409</v>
      </c>
      <c r="K9900" t="s">
        <v>410</v>
      </c>
      <c r="L9900" t="s">
        <v>141</v>
      </c>
      <c r="M9900" t="s">
        <v>38</v>
      </c>
      <c r="N9900" t="s">
        <v>668</v>
      </c>
      <c r="O9900">
        <v>890</v>
      </c>
      <c r="P9900" s="9">
        <v>14.82</v>
      </c>
      <c r="Q9900" t="s">
        <v>40</v>
      </c>
      <c r="R9900">
        <v>149246</v>
      </c>
      <c r="S9900">
        <v>60.04</v>
      </c>
      <c r="T9900">
        <v>7.59</v>
      </c>
      <c r="U9900" s="8">
        <v>455.7</v>
      </c>
      <c r="V9900" t="s">
        <v>15172</v>
      </c>
      <c r="W9900" t="s">
        <v>2007</v>
      </c>
      <c r="X9900" t="s">
        <v>42</v>
      </c>
      <c r="Y9900" t="s">
        <v>1740</v>
      </c>
      <c r="AA9900" s="1">
        <f t="shared" si="895"/>
        <v>46137</v>
      </c>
      <c r="AB9900" s="2">
        <f t="shared" si="896"/>
        <v>4</v>
      </c>
      <c r="AC9900" s="2">
        <f t="shared" si="897"/>
        <v>2026</v>
      </c>
      <c r="AD9900" s="2" t="str">
        <f>IFERROR(VLOOKUP(A9900,'Aux Área'!$A$4:$B$123,2,0),"-")</f>
        <v>INSPEÇÃO</v>
      </c>
    </row>
    <row r="9901" spans="1:30" x14ac:dyDescent="0.3">
      <c r="A9901" t="s">
        <v>5620</v>
      </c>
      <c r="B9901" t="s">
        <v>9277</v>
      </c>
      <c r="C9901" t="s">
        <v>15173</v>
      </c>
      <c r="D9901" t="s">
        <v>3107</v>
      </c>
      <c r="E9901" t="s">
        <v>3108</v>
      </c>
      <c r="F9901" t="s">
        <v>6208</v>
      </c>
      <c r="G9901" t="s">
        <v>1135</v>
      </c>
      <c r="H9901" t="s">
        <v>5545</v>
      </c>
      <c r="I9901" t="s">
        <v>839</v>
      </c>
      <c r="J9901" t="s">
        <v>237</v>
      </c>
      <c r="K9901" t="s">
        <v>238</v>
      </c>
      <c r="L9901" t="s">
        <v>110</v>
      </c>
      <c r="M9901" t="s">
        <v>38</v>
      </c>
      <c r="N9901" t="s">
        <v>39</v>
      </c>
      <c r="O9901">
        <v>385</v>
      </c>
      <c r="P9901" s="9">
        <v>8.25</v>
      </c>
      <c r="Q9901" t="s">
        <v>40</v>
      </c>
      <c r="R9901">
        <v>46135</v>
      </c>
      <c r="S9901">
        <v>46.68</v>
      </c>
      <c r="T9901">
        <v>4.29</v>
      </c>
      <c r="U9901" s="8">
        <v>200.26</v>
      </c>
      <c r="V9901" t="s">
        <v>41</v>
      </c>
      <c r="W9901" t="s">
        <v>2276</v>
      </c>
      <c r="X9901" t="s">
        <v>42</v>
      </c>
      <c r="Y9901" t="s">
        <v>2277</v>
      </c>
      <c r="AA9901" s="1">
        <f t="shared" si="895"/>
        <v>46137</v>
      </c>
      <c r="AB9901" s="2">
        <f t="shared" si="896"/>
        <v>4</v>
      </c>
      <c r="AC9901" s="2">
        <f t="shared" si="897"/>
        <v>2026</v>
      </c>
      <c r="AD9901" s="2" t="str">
        <f>IFERROR(VLOOKUP(A9901,'Aux Área'!$A$4:$B$123,2,0),"-")</f>
        <v>INSPEÇÃO</v>
      </c>
    </row>
    <row r="9902" spans="1:30" x14ac:dyDescent="0.3">
      <c r="A9902" t="s">
        <v>3092</v>
      </c>
      <c r="B9902" t="s">
        <v>4774</v>
      </c>
      <c r="C9902" t="s">
        <v>15174</v>
      </c>
      <c r="D9902" t="s">
        <v>3135</v>
      </c>
      <c r="E9902" t="s">
        <v>3136</v>
      </c>
      <c r="F9902" t="s">
        <v>3594</v>
      </c>
      <c r="G9902" t="s">
        <v>1135</v>
      </c>
      <c r="H9902" t="s">
        <v>2275</v>
      </c>
      <c r="I9902" t="s">
        <v>1497</v>
      </c>
      <c r="J9902" t="s">
        <v>188</v>
      </c>
      <c r="K9902" t="s">
        <v>189</v>
      </c>
      <c r="L9902" t="s">
        <v>190</v>
      </c>
      <c r="M9902" t="s">
        <v>38</v>
      </c>
      <c r="N9902" t="s">
        <v>39</v>
      </c>
      <c r="O9902">
        <v>235</v>
      </c>
      <c r="P9902" s="9">
        <v>10.41</v>
      </c>
      <c r="Q9902" t="s">
        <v>40</v>
      </c>
      <c r="R9902">
        <v>152214</v>
      </c>
      <c r="S9902">
        <v>22.58</v>
      </c>
      <c r="T9902">
        <v>4.8899999999999997</v>
      </c>
      <c r="U9902" s="8">
        <v>110.42</v>
      </c>
      <c r="V9902" t="s">
        <v>41</v>
      </c>
      <c r="W9902" t="s">
        <v>2276</v>
      </c>
      <c r="X9902" t="s">
        <v>42</v>
      </c>
      <c r="Y9902" t="s">
        <v>2277</v>
      </c>
      <c r="AA9902" s="1">
        <f t="shared" si="895"/>
        <v>46137</v>
      </c>
      <c r="AB9902" s="2">
        <f t="shared" si="896"/>
        <v>4</v>
      </c>
      <c r="AC9902" s="2">
        <f t="shared" si="897"/>
        <v>2026</v>
      </c>
      <c r="AD9902" s="2" t="str">
        <f>IFERROR(VLOOKUP(A9902,'Aux Área'!$A$4:$B$123,2,0),"-")</f>
        <v>INSPEÇÃO</v>
      </c>
    </row>
    <row r="9903" spans="1:30" x14ac:dyDescent="0.3">
      <c r="A9903" t="s">
        <v>5543</v>
      </c>
      <c r="B9903" t="s">
        <v>11845</v>
      </c>
      <c r="C9903" t="s">
        <v>15175</v>
      </c>
      <c r="D9903" t="s">
        <v>13857</v>
      </c>
      <c r="E9903" t="s">
        <v>13858</v>
      </c>
      <c r="F9903" t="s">
        <v>6207</v>
      </c>
      <c r="G9903" t="s">
        <v>1135</v>
      </c>
      <c r="H9903" t="s">
        <v>5545</v>
      </c>
      <c r="I9903" t="s">
        <v>839</v>
      </c>
      <c r="J9903" t="s">
        <v>231</v>
      </c>
      <c r="K9903" t="s">
        <v>232</v>
      </c>
      <c r="L9903" t="s">
        <v>217</v>
      </c>
      <c r="M9903" t="s">
        <v>38</v>
      </c>
      <c r="N9903" t="s">
        <v>39</v>
      </c>
      <c r="O9903">
        <v>194</v>
      </c>
      <c r="P9903" s="9">
        <v>8.5500000000000007</v>
      </c>
      <c r="Q9903" t="s">
        <v>40</v>
      </c>
      <c r="R9903">
        <v>65901</v>
      </c>
      <c r="S9903">
        <v>22.69</v>
      </c>
      <c r="T9903">
        <v>4.6509999999999998</v>
      </c>
      <c r="U9903" s="8">
        <v>105.54</v>
      </c>
      <c r="V9903" t="s">
        <v>15176</v>
      </c>
      <c r="W9903" t="s">
        <v>2276</v>
      </c>
      <c r="X9903" t="s">
        <v>42</v>
      </c>
      <c r="Y9903" t="s">
        <v>2277</v>
      </c>
      <c r="AA9903" s="1">
        <f t="shared" si="895"/>
        <v>46137</v>
      </c>
      <c r="AB9903" s="2">
        <f t="shared" si="896"/>
        <v>4</v>
      </c>
      <c r="AC9903" s="2">
        <f t="shared" si="897"/>
        <v>2026</v>
      </c>
      <c r="AD9903" s="2" t="str">
        <f>IFERROR(VLOOKUP(A9903,'Aux Área'!$A$4:$B$123,2,0),"-")</f>
        <v>INSPEÇÃO</v>
      </c>
    </row>
    <row r="9904" spans="1:30" x14ac:dyDescent="0.3">
      <c r="A9904" t="s">
        <v>52</v>
      </c>
      <c r="B9904" t="s">
        <v>1449</v>
      </c>
      <c r="C9904" t="s">
        <v>15177</v>
      </c>
      <c r="D9904" t="s">
        <v>3197</v>
      </c>
      <c r="E9904" t="s">
        <v>3198</v>
      </c>
      <c r="F9904" t="s">
        <v>53</v>
      </c>
      <c r="G9904" t="s">
        <v>35</v>
      </c>
      <c r="H9904" t="s">
        <v>36</v>
      </c>
      <c r="I9904" t="s">
        <v>37</v>
      </c>
      <c r="J9904" t="s">
        <v>356</v>
      </c>
      <c r="K9904" t="s">
        <v>357</v>
      </c>
      <c r="L9904" t="s">
        <v>124</v>
      </c>
      <c r="M9904" t="s">
        <v>38</v>
      </c>
      <c r="N9904" t="s">
        <v>39</v>
      </c>
      <c r="O9904">
        <v>212</v>
      </c>
      <c r="P9904" s="9">
        <v>9.84</v>
      </c>
      <c r="Q9904" t="s">
        <v>40</v>
      </c>
      <c r="R9904">
        <v>105317</v>
      </c>
      <c r="S9904">
        <v>21.54</v>
      </c>
      <c r="T9904">
        <v>4.79</v>
      </c>
      <c r="U9904" s="8">
        <v>103.18</v>
      </c>
      <c r="V9904" t="s">
        <v>15178</v>
      </c>
      <c r="W9904" t="s">
        <v>2007</v>
      </c>
      <c r="X9904" t="s">
        <v>42</v>
      </c>
      <c r="Y9904" t="s">
        <v>1740</v>
      </c>
      <c r="AA9904" s="1">
        <f t="shared" ref="AA9904:AA9967" si="898">IFERROR(DATEVALUE(C9904),"-")</f>
        <v>46137</v>
      </c>
      <c r="AB9904" s="2">
        <f t="shared" ref="AB9904:AB9967" si="899">IFERROR(MONTH(AA9904),"-")</f>
        <v>4</v>
      </c>
      <c r="AC9904" s="2">
        <f t="shared" ref="AC9904:AC9967" si="900">IFERROR(YEAR(AA9904),"-")</f>
        <v>2026</v>
      </c>
      <c r="AD9904" s="2" t="str">
        <f>IFERROR(VLOOKUP(A9904,'Aux Área'!$A$4:$B$123,2,0),"-")</f>
        <v>OPERAÇÃO</v>
      </c>
    </row>
    <row r="9905" spans="1:30" x14ac:dyDescent="0.3">
      <c r="A9905" t="s">
        <v>12958</v>
      </c>
      <c r="B9905" t="s">
        <v>14624</v>
      </c>
      <c r="C9905" t="s">
        <v>15179</v>
      </c>
      <c r="D9905" t="s">
        <v>3208</v>
      </c>
      <c r="E9905" t="s">
        <v>3209</v>
      </c>
      <c r="F9905" t="s">
        <v>12960</v>
      </c>
      <c r="G9905" t="s">
        <v>1135</v>
      </c>
      <c r="H9905" t="s">
        <v>1301</v>
      </c>
      <c r="I9905" t="s">
        <v>839</v>
      </c>
      <c r="J9905" t="s">
        <v>169</v>
      </c>
      <c r="K9905" t="s">
        <v>170</v>
      </c>
      <c r="L9905" t="s">
        <v>124</v>
      </c>
      <c r="M9905" t="s">
        <v>38</v>
      </c>
      <c r="N9905" t="s">
        <v>39</v>
      </c>
      <c r="O9905">
        <v>323</v>
      </c>
      <c r="P9905" s="9">
        <v>9.52</v>
      </c>
      <c r="Q9905" t="s">
        <v>40</v>
      </c>
      <c r="R9905">
        <v>184103</v>
      </c>
      <c r="S9905">
        <v>33.94</v>
      </c>
      <c r="T9905">
        <v>4.6900000000000004</v>
      </c>
      <c r="U9905" s="8">
        <v>159.18</v>
      </c>
      <c r="V9905" t="s">
        <v>41</v>
      </c>
      <c r="W9905" t="s">
        <v>2276</v>
      </c>
      <c r="X9905" t="s">
        <v>42</v>
      </c>
      <c r="Y9905" t="s">
        <v>12261</v>
      </c>
      <c r="AA9905" s="1">
        <f t="shared" si="898"/>
        <v>46137</v>
      </c>
      <c r="AB9905" s="2">
        <f t="shared" si="899"/>
        <v>4</v>
      </c>
      <c r="AC9905" s="2">
        <f t="shared" si="900"/>
        <v>2026</v>
      </c>
      <c r="AD9905" s="2" t="str">
        <f>IFERROR(VLOOKUP(A9905,'Aux Área'!$A$4:$B$123,2,0),"-")</f>
        <v>INSPEÇÃO</v>
      </c>
    </row>
    <row r="9906" spans="1:30" x14ac:dyDescent="0.3">
      <c r="A9906" t="s">
        <v>2306</v>
      </c>
      <c r="B9906" t="s">
        <v>4613</v>
      </c>
      <c r="C9906" t="s">
        <v>15180</v>
      </c>
      <c r="D9906" t="s">
        <v>3212</v>
      </c>
      <c r="E9906" t="s">
        <v>3213</v>
      </c>
      <c r="F9906" t="s">
        <v>2309</v>
      </c>
      <c r="G9906" t="s">
        <v>1135</v>
      </c>
      <c r="H9906" t="s">
        <v>2275</v>
      </c>
      <c r="I9906" t="s">
        <v>1497</v>
      </c>
      <c r="J9906" t="s">
        <v>1665</v>
      </c>
      <c r="K9906" t="s">
        <v>1666</v>
      </c>
      <c r="L9906" t="s">
        <v>301</v>
      </c>
      <c r="M9906" t="s">
        <v>38</v>
      </c>
      <c r="N9906" t="s">
        <v>39</v>
      </c>
      <c r="O9906">
        <v>454</v>
      </c>
      <c r="P9906" s="9">
        <v>10.67</v>
      </c>
      <c r="Q9906" t="s">
        <v>40</v>
      </c>
      <c r="R9906">
        <v>170336</v>
      </c>
      <c r="S9906">
        <v>42.54</v>
      </c>
      <c r="T9906">
        <v>4.6900000000000004</v>
      </c>
      <c r="U9906" s="8">
        <v>199.51</v>
      </c>
      <c r="V9906" t="s">
        <v>15181</v>
      </c>
      <c r="W9906" t="s">
        <v>2276</v>
      </c>
      <c r="X9906" t="s">
        <v>42</v>
      </c>
      <c r="Y9906" t="s">
        <v>2277</v>
      </c>
      <c r="AA9906" s="1">
        <f t="shared" si="898"/>
        <v>46137</v>
      </c>
      <c r="AB9906" s="2">
        <f t="shared" si="899"/>
        <v>4</v>
      </c>
      <c r="AC9906" s="2">
        <f t="shared" si="900"/>
        <v>2026</v>
      </c>
      <c r="AD9906" s="2" t="str">
        <f>IFERROR(VLOOKUP(A9906,'Aux Área'!$A$4:$B$123,2,0),"-")</f>
        <v>INSPEÇÃO</v>
      </c>
    </row>
    <row r="9907" spans="1:30" x14ac:dyDescent="0.3">
      <c r="A9907" t="s">
        <v>2643</v>
      </c>
      <c r="B9907" t="s">
        <v>2307</v>
      </c>
      <c r="C9907" t="s">
        <v>15182</v>
      </c>
      <c r="D9907" t="s">
        <v>14284</v>
      </c>
      <c r="E9907" t="s">
        <v>14285</v>
      </c>
      <c r="F9907" t="s">
        <v>2646</v>
      </c>
      <c r="G9907" t="s">
        <v>1300</v>
      </c>
      <c r="H9907" t="s">
        <v>1301</v>
      </c>
      <c r="I9907" t="s">
        <v>37</v>
      </c>
      <c r="J9907" t="s">
        <v>370</v>
      </c>
      <c r="K9907" t="s">
        <v>371</v>
      </c>
      <c r="L9907" t="s">
        <v>124</v>
      </c>
      <c r="M9907" t="s">
        <v>38</v>
      </c>
      <c r="N9907" t="s">
        <v>39</v>
      </c>
      <c r="O9907">
        <v>399</v>
      </c>
      <c r="P9907" s="9">
        <v>9.18</v>
      </c>
      <c r="Q9907" t="s">
        <v>40</v>
      </c>
      <c r="R9907">
        <v>165324</v>
      </c>
      <c r="S9907">
        <v>43.46</v>
      </c>
      <c r="T9907">
        <v>4.8899999999999997</v>
      </c>
      <c r="U9907" s="8">
        <v>212.53</v>
      </c>
      <c r="V9907" t="s">
        <v>15183</v>
      </c>
      <c r="W9907" t="s">
        <v>2276</v>
      </c>
      <c r="X9907" t="s">
        <v>42</v>
      </c>
      <c r="Y9907" t="s">
        <v>2277</v>
      </c>
      <c r="AA9907" s="1">
        <f t="shared" si="898"/>
        <v>46138</v>
      </c>
      <c r="AB9907" s="2">
        <f t="shared" si="899"/>
        <v>4</v>
      </c>
      <c r="AC9907" s="2">
        <f t="shared" si="900"/>
        <v>2026</v>
      </c>
      <c r="AD9907" s="2" t="str">
        <f>IFERROR(VLOOKUP(A9907,'Aux Área'!$A$4:$B$123,2,0),"-")</f>
        <v>INSPEÇÃO</v>
      </c>
    </row>
    <row r="9908" spans="1:30" x14ac:dyDescent="0.3">
      <c r="A9908" t="s">
        <v>2638</v>
      </c>
      <c r="B9908" t="s">
        <v>4593</v>
      </c>
      <c r="C9908" t="s">
        <v>15184</v>
      </c>
      <c r="D9908" t="s">
        <v>4358</v>
      </c>
      <c r="E9908" t="s">
        <v>4359</v>
      </c>
      <c r="F9908" t="s">
        <v>2641</v>
      </c>
      <c r="G9908" t="s">
        <v>1135</v>
      </c>
      <c r="H9908" t="s">
        <v>2275</v>
      </c>
      <c r="I9908" t="s">
        <v>1497</v>
      </c>
      <c r="J9908" t="s">
        <v>275</v>
      </c>
      <c r="K9908" t="s">
        <v>276</v>
      </c>
      <c r="L9908" t="s">
        <v>124</v>
      </c>
      <c r="M9908" t="s">
        <v>38</v>
      </c>
      <c r="N9908" t="s">
        <v>39</v>
      </c>
      <c r="O9908">
        <v>391</v>
      </c>
      <c r="P9908" s="9">
        <v>8.92</v>
      </c>
      <c r="Q9908" t="s">
        <v>40</v>
      </c>
      <c r="R9908">
        <v>158127</v>
      </c>
      <c r="S9908">
        <v>43.84</v>
      </c>
      <c r="T9908">
        <v>4.79</v>
      </c>
      <c r="U9908" s="8">
        <v>209.99</v>
      </c>
      <c r="V9908" t="s">
        <v>15185</v>
      </c>
      <c r="W9908" t="s">
        <v>2276</v>
      </c>
      <c r="X9908" t="s">
        <v>42</v>
      </c>
      <c r="Y9908" t="s">
        <v>2277</v>
      </c>
      <c r="AA9908" s="1">
        <f t="shared" si="898"/>
        <v>46138</v>
      </c>
      <c r="AB9908" s="2">
        <f t="shared" si="899"/>
        <v>4</v>
      </c>
      <c r="AC9908" s="2">
        <f t="shared" si="900"/>
        <v>2026</v>
      </c>
      <c r="AD9908" s="2" t="str">
        <f>IFERROR(VLOOKUP(A9908,'Aux Área'!$A$4:$B$123,2,0),"-")</f>
        <v>INSPEÇÃO</v>
      </c>
    </row>
    <row r="9909" spans="1:30" x14ac:dyDescent="0.3">
      <c r="A9909" t="s">
        <v>2189</v>
      </c>
      <c r="B9909" t="s">
        <v>10781</v>
      </c>
      <c r="C9909" t="s">
        <v>15186</v>
      </c>
      <c r="D9909" t="s">
        <v>5015</v>
      </c>
      <c r="E9909" t="s">
        <v>5016</v>
      </c>
      <c r="F9909" t="s">
        <v>2192</v>
      </c>
      <c r="G9909" t="s">
        <v>1135</v>
      </c>
      <c r="H9909" t="s">
        <v>2185</v>
      </c>
      <c r="I9909" t="s">
        <v>2186</v>
      </c>
      <c r="J9909" t="s">
        <v>122</v>
      </c>
      <c r="K9909" t="s">
        <v>123</v>
      </c>
      <c r="L9909" t="s">
        <v>124</v>
      </c>
      <c r="M9909" t="s">
        <v>38</v>
      </c>
      <c r="N9909" t="s">
        <v>668</v>
      </c>
      <c r="O9909">
        <v>487</v>
      </c>
      <c r="P9909" s="9">
        <v>11.15</v>
      </c>
      <c r="Q9909" t="s">
        <v>40</v>
      </c>
      <c r="R9909">
        <v>85499</v>
      </c>
      <c r="S9909">
        <v>43.67</v>
      </c>
      <c r="T9909">
        <v>7.0910000000000002</v>
      </c>
      <c r="U9909" s="8">
        <v>309.66000000000003</v>
      </c>
      <c r="V9909" t="s">
        <v>112</v>
      </c>
      <c r="W9909" t="s">
        <v>2007</v>
      </c>
      <c r="X9909" t="s">
        <v>42</v>
      </c>
      <c r="Y9909" t="s">
        <v>12261</v>
      </c>
      <c r="AA9909" s="1">
        <f t="shared" si="898"/>
        <v>46138</v>
      </c>
      <c r="AB9909" s="2">
        <f t="shared" si="899"/>
        <v>4</v>
      </c>
      <c r="AC9909" s="2">
        <f t="shared" si="900"/>
        <v>2026</v>
      </c>
      <c r="AD9909" s="2" t="str">
        <f>IFERROR(VLOOKUP(A9909,'Aux Área'!$A$4:$B$123,2,0),"-")</f>
        <v>INSPEÇÃO</v>
      </c>
    </row>
    <row r="9910" spans="1:30" x14ac:dyDescent="0.3">
      <c r="A9910" t="s">
        <v>5543</v>
      </c>
      <c r="B9910" t="s">
        <v>11845</v>
      </c>
      <c r="C9910" t="s">
        <v>15187</v>
      </c>
      <c r="D9910" t="s">
        <v>13857</v>
      </c>
      <c r="E9910" t="s">
        <v>13858</v>
      </c>
      <c r="F9910" t="s">
        <v>6207</v>
      </c>
      <c r="G9910" t="s">
        <v>1135</v>
      </c>
      <c r="H9910" t="s">
        <v>5545</v>
      </c>
      <c r="I9910" t="s">
        <v>839</v>
      </c>
      <c r="J9910" t="s">
        <v>89</v>
      </c>
      <c r="K9910" t="s">
        <v>90</v>
      </c>
      <c r="L9910" t="s">
        <v>91</v>
      </c>
      <c r="M9910" t="s">
        <v>38</v>
      </c>
      <c r="N9910" t="s">
        <v>39</v>
      </c>
      <c r="O9910">
        <v>450</v>
      </c>
      <c r="P9910" s="9">
        <v>12.06</v>
      </c>
      <c r="Q9910" t="s">
        <v>40</v>
      </c>
      <c r="R9910">
        <v>66351</v>
      </c>
      <c r="S9910">
        <v>37.32</v>
      </c>
      <c r="T9910">
        <v>4.6900000000000004</v>
      </c>
      <c r="U9910" s="8">
        <v>175.03</v>
      </c>
      <c r="V9910" t="s">
        <v>15188</v>
      </c>
      <c r="W9910" t="s">
        <v>2276</v>
      </c>
      <c r="X9910" t="s">
        <v>42</v>
      </c>
      <c r="Y9910" t="s">
        <v>2277</v>
      </c>
      <c r="AA9910" s="1">
        <f t="shared" si="898"/>
        <v>46138</v>
      </c>
      <c r="AB9910" s="2">
        <f t="shared" si="899"/>
        <v>4</v>
      </c>
      <c r="AC9910" s="2">
        <f t="shared" si="900"/>
        <v>2026</v>
      </c>
      <c r="AD9910" s="2" t="str">
        <f>IFERROR(VLOOKUP(A9910,'Aux Área'!$A$4:$B$123,2,0),"-")</f>
        <v>INSPEÇÃO</v>
      </c>
    </row>
    <row r="9911" spans="1:30" x14ac:dyDescent="0.3">
      <c r="A9911" t="s">
        <v>5620</v>
      </c>
      <c r="B9911" t="s">
        <v>9277</v>
      </c>
      <c r="C9911" t="s">
        <v>15189</v>
      </c>
      <c r="D9911" t="s">
        <v>3303</v>
      </c>
      <c r="E9911" t="s">
        <v>3304</v>
      </c>
      <c r="F9911" t="s">
        <v>6208</v>
      </c>
      <c r="G9911" t="s">
        <v>1135</v>
      </c>
      <c r="H9911" t="s">
        <v>5545</v>
      </c>
      <c r="I9911" t="s">
        <v>839</v>
      </c>
      <c r="J9911" t="s">
        <v>241</v>
      </c>
      <c r="K9911" t="s">
        <v>242</v>
      </c>
      <c r="L9911" t="s">
        <v>110</v>
      </c>
      <c r="M9911" t="s">
        <v>38</v>
      </c>
      <c r="N9911" t="s">
        <v>39</v>
      </c>
      <c r="O9911">
        <v>424</v>
      </c>
      <c r="P9911" s="9">
        <v>10.29</v>
      </c>
      <c r="Q9911" t="s">
        <v>40</v>
      </c>
      <c r="R9911">
        <v>46559</v>
      </c>
      <c r="S9911">
        <v>41.22</v>
      </c>
      <c r="T9911">
        <v>3.99</v>
      </c>
      <c r="U9911" s="8">
        <v>164.47</v>
      </c>
      <c r="V9911" t="s">
        <v>41</v>
      </c>
      <c r="W9911" t="s">
        <v>2276</v>
      </c>
      <c r="X9911" t="s">
        <v>42</v>
      </c>
      <c r="Y9911" t="s">
        <v>2277</v>
      </c>
      <c r="AA9911" s="1">
        <f t="shared" si="898"/>
        <v>46138</v>
      </c>
      <c r="AB9911" s="2">
        <f t="shared" si="899"/>
        <v>4</v>
      </c>
      <c r="AC9911" s="2">
        <f t="shared" si="900"/>
        <v>2026</v>
      </c>
      <c r="AD9911" s="2" t="str">
        <f>IFERROR(VLOOKUP(A9911,'Aux Área'!$A$4:$B$123,2,0),"-")</f>
        <v>INSPEÇÃO</v>
      </c>
    </row>
    <row r="9912" spans="1:30" x14ac:dyDescent="0.3">
      <c r="A9912" t="s">
        <v>2306</v>
      </c>
      <c r="B9912" t="s">
        <v>4613</v>
      </c>
      <c r="C9912" t="s">
        <v>15190</v>
      </c>
      <c r="D9912" t="s">
        <v>3212</v>
      </c>
      <c r="E9912" t="s">
        <v>3213</v>
      </c>
      <c r="F9912" t="s">
        <v>2309</v>
      </c>
      <c r="G9912" t="s">
        <v>1135</v>
      </c>
      <c r="H9912" t="s">
        <v>2275</v>
      </c>
      <c r="I9912" t="s">
        <v>1497</v>
      </c>
      <c r="J9912" t="s">
        <v>1665</v>
      </c>
      <c r="K9912" t="s">
        <v>1666</v>
      </c>
      <c r="L9912" t="s">
        <v>301</v>
      </c>
      <c r="M9912" t="s">
        <v>38</v>
      </c>
      <c r="N9912" t="s">
        <v>39</v>
      </c>
      <c r="O9912">
        <v>301</v>
      </c>
      <c r="P9912" s="9">
        <v>11.4</v>
      </c>
      <c r="Q9912" t="s">
        <v>40</v>
      </c>
      <c r="R9912">
        <v>170637</v>
      </c>
      <c r="S9912">
        <v>26.4</v>
      </c>
      <c r="T9912">
        <v>4.6900000000000004</v>
      </c>
      <c r="U9912" s="8">
        <v>123.82</v>
      </c>
      <c r="V9912" t="s">
        <v>15191</v>
      </c>
      <c r="W9912" t="s">
        <v>2276</v>
      </c>
      <c r="X9912" t="s">
        <v>42</v>
      </c>
      <c r="Y9912" t="s">
        <v>2277</v>
      </c>
      <c r="AA9912" s="1">
        <f t="shared" si="898"/>
        <v>46138</v>
      </c>
      <c r="AB9912" s="2">
        <f t="shared" si="899"/>
        <v>4</v>
      </c>
      <c r="AC9912" s="2">
        <f t="shared" si="900"/>
        <v>2026</v>
      </c>
      <c r="AD9912" s="2" t="str">
        <f>IFERROR(VLOOKUP(A9912,'Aux Área'!$A$4:$B$123,2,0),"-")</f>
        <v>INSPEÇÃO</v>
      </c>
    </row>
    <row r="9913" spans="1:30" x14ac:dyDescent="0.3">
      <c r="A9913" t="s">
        <v>3092</v>
      </c>
      <c r="B9913" t="s">
        <v>4774</v>
      </c>
      <c r="C9913" t="s">
        <v>15192</v>
      </c>
      <c r="D9913" t="s">
        <v>9771</v>
      </c>
      <c r="E9913" t="s">
        <v>9666</v>
      </c>
      <c r="F9913" t="s">
        <v>3594</v>
      </c>
      <c r="G9913" t="s">
        <v>1135</v>
      </c>
      <c r="H9913" t="s">
        <v>2275</v>
      </c>
      <c r="I9913" t="s">
        <v>1497</v>
      </c>
      <c r="J9913" t="s">
        <v>188</v>
      </c>
      <c r="K9913" t="s">
        <v>189</v>
      </c>
      <c r="L9913" t="s">
        <v>190</v>
      </c>
      <c r="M9913" t="s">
        <v>38</v>
      </c>
      <c r="N9913" t="s">
        <v>39</v>
      </c>
      <c r="O9913">
        <v>394</v>
      </c>
      <c r="P9913" s="9">
        <v>10.93</v>
      </c>
      <c r="Q9913" t="s">
        <v>40</v>
      </c>
      <c r="R9913">
        <v>152608</v>
      </c>
      <c r="S9913">
        <v>36.06</v>
      </c>
      <c r="T9913">
        <v>4.8899999999999997</v>
      </c>
      <c r="U9913" s="8">
        <v>176.33</v>
      </c>
      <c r="V9913" t="s">
        <v>112</v>
      </c>
      <c r="W9913" t="s">
        <v>2276</v>
      </c>
      <c r="X9913" t="s">
        <v>42</v>
      </c>
      <c r="Y9913" t="s">
        <v>2277</v>
      </c>
      <c r="AA9913" s="1">
        <f t="shared" si="898"/>
        <v>46138</v>
      </c>
      <c r="AB9913" s="2">
        <f t="shared" si="899"/>
        <v>4</v>
      </c>
      <c r="AC9913" s="2">
        <f t="shared" si="900"/>
        <v>2026</v>
      </c>
      <c r="AD9913" s="2" t="str">
        <f>IFERROR(VLOOKUP(A9913,'Aux Área'!$A$4:$B$123,2,0),"-")</f>
        <v>INSPEÇÃO</v>
      </c>
    </row>
    <row r="9914" spans="1:30" x14ac:dyDescent="0.3">
      <c r="A9914" t="s">
        <v>12958</v>
      </c>
      <c r="B9914" t="s">
        <v>14624</v>
      </c>
      <c r="C9914" t="s">
        <v>15193</v>
      </c>
      <c r="D9914" t="s">
        <v>3208</v>
      </c>
      <c r="E9914" t="s">
        <v>3209</v>
      </c>
      <c r="F9914" t="s">
        <v>12960</v>
      </c>
      <c r="G9914" t="s">
        <v>1135</v>
      </c>
      <c r="H9914" t="s">
        <v>1301</v>
      </c>
      <c r="I9914" t="s">
        <v>839</v>
      </c>
      <c r="J9914" t="s">
        <v>169</v>
      </c>
      <c r="K9914" t="s">
        <v>170</v>
      </c>
      <c r="L9914" t="s">
        <v>124</v>
      </c>
      <c r="M9914" t="s">
        <v>38</v>
      </c>
      <c r="N9914" t="s">
        <v>39</v>
      </c>
      <c r="O9914">
        <v>375</v>
      </c>
      <c r="P9914" s="9">
        <v>9.7899999999999991</v>
      </c>
      <c r="Q9914" t="s">
        <v>40</v>
      </c>
      <c r="R9914">
        <v>184478</v>
      </c>
      <c r="S9914">
        <v>38.29</v>
      </c>
      <c r="T9914">
        <v>4.6900000000000004</v>
      </c>
      <c r="U9914" s="8">
        <v>179.58</v>
      </c>
      <c r="V9914" t="s">
        <v>112</v>
      </c>
      <c r="W9914" t="s">
        <v>2276</v>
      </c>
      <c r="X9914" t="s">
        <v>42</v>
      </c>
      <c r="Y9914" t="s">
        <v>12261</v>
      </c>
      <c r="AA9914" s="1">
        <f t="shared" si="898"/>
        <v>46138</v>
      </c>
      <c r="AB9914" s="2">
        <f t="shared" si="899"/>
        <v>4</v>
      </c>
      <c r="AC9914" s="2">
        <f t="shared" si="900"/>
        <v>2026</v>
      </c>
      <c r="AD9914" s="2" t="str">
        <f>IFERROR(VLOOKUP(A9914,'Aux Área'!$A$4:$B$123,2,0),"-")</f>
        <v>INSPEÇÃO</v>
      </c>
    </row>
    <row r="9915" spans="1:30" x14ac:dyDescent="0.3">
      <c r="A9915" t="s">
        <v>46</v>
      </c>
      <c r="B9915" t="s">
        <v>458</v>
      </c>
      <c r="C9915" t="s">
        <v>15194</v>
      </c>
      <c r="D9915" t="s">
        <v>729</v>
      </c>
      <c r="E9915" t="s">
        <v>730</v>
      </c>
      <c r="F9915" t="s">
        <v>5185</v>
      </c>
      <c r="G9915" t="s">
        <v>35</v>
      </c>
      <c r="H9915" t="s">
        <v>36</v>
      </c>
      <c r="I9915" t="s">
        <v>37</v>
      </c>
      <c r="J9915" t="s">
        <v>1268</v>
      </c>
      <c r="K9915" t="s">
        <v>1269</v>
      </c>
      <c r="L9915" t="s">
        <v>84</v>
      </c>
      <c r="M9915" t="s">
        <v>38</v>
      </c>
      <c r="N9915" t="s">
        <v>39</v>
      </c>
      <c r="O9915">
        <v>264</v>
      </c>
      <c r="P9915" s="9">
        <v>7.77</v>
      </c>
      <c r="Q9915" t="s">
        <v>40</v>
      </c>
      <c r="R9915">
        <v>37122</v>
      </c>
      <c r="S9915">
        <v>33.99</v>
      </c>
      <c r="T9915">
        <v>5.24</v>
      </c>
      <c r="U9915" s="8">
        <v>178.11</v>
      </c>
      <c r="V9915" t="s">
        <v>41</v>
      </c>
      <c r="W9915" t="s">
        <v>2007</v>
      </c>
      <c r="X9915" t="s">
        <v>42</v>
      </c>
      <c r="Y9915" t="s">
        <v>1740</v>
      </c>
      <c r="AA9915" s="1">
        <f t="shared" si="898"/>
        <v>46138</v>
      </c>
      <c r="AB9915" s="2">
        <f t="shared" si="899"/>
        <v>4</v>
      </c>
      <c r="AC9915" s="2">
        <f t="shared" si="900"/>
        <v>2026</v>
      </c>
      <c r="AD9915" s="2" t="str">
        <f>IFERROR(VLOOKUP(A9915,'Aux Área'!$A$4:$B$123,2,0),"-")</f>
        <v>FACILITIES</v>
      </c>
    </row>
    <row r="9916" spans="1:30" x14ac:dyDescent="0.3">
      <c r="A9916" t="s">
        <v>1999</v>
      </c>
      <c r="B9916" t="s">
        <v>3016</v>
      </c>
      <c r="C9916" t="s">
        <v>15195</v>
      </c>
      <c r="D9916" t="s">
        <v>6928</v>
      </c>
      <c r="E9916" t="s">
        <v>6929</v>
      </c>
      <c r="F9916" t="s">
        <v>2002</v>
      </c>
      <c r="G9916" t="s">
        <v>659</v>
      </c>
      <c r="H9916" t="s">
        <v>2003</v>
      </c>
      <c r="I9916" t="s">
        <v>667</v>
      </c>
      <c r="J9916" t="s">
        <v>169</v>
      </c>
      <c r="K9916" t="s">
        <v>170</v>
      </c>
      <c r="L9916" t="s">
        <v>124</v>
      </c>
      <c r="M9916" t="s">
        <v>38</v>
      </c>
      <c r="N9916" t="s">
        <v>668</v>
      </c>
      <c r="O9916">
        <v>322</v>
      </c>
      <c r="P9916" s="9">
        <v>4.07</v>
      </c>
      <c r="Q9916" t="s">
        <v>40</v>
      </c>
      <c r="R9916">
        <v>31989</v>
      </c>
      <c r="S9916">
        <v>79.209999999999994</v>
      </c>
      <c r="T9916">
        <v>6.84</v>
      </c>
      <c r="U9916" s="8">
        <v>541.79999999999995</v>
      </c>
      <c r="V9916" t="s">
        <v>112</v>
      </c>
      <c r="W9916" t="s">
        <v>1985</v>
      </c>
      <c r="X9916" t="s">
        <v>42</v>
      </c>
      <c r="Y9916" t="s">
        <v>1986</v>
      </c>
      <c r="AA9916" s="1">
        <f t="shared" si="898"/>
        <v>46138</v>
      </c>
      <c r="AB9916" s="2">
        <f t="shared" si="899"/>
        <v>4</v>
      </c>
      <c r="AC9916" s="2">
        <f t="shared" si="900"/>
        <v>2026</v>
      </c>
      <c r="AD9916" s="2" t="str">
        <f>IFERROR(VLOOKUP(A9916,'Aux Área'!$A$4:$B$123,2,0),"-")</f>
        <v>PESADOS</v>
      </c>
    </row>
    <row r="9917" spans="1:30" x14ac:dyDescent="0.3">
      <c r="A9917" t="s">
        <v>1999</v>
      </c>
      <c r="C9917" t="s">
        <v>15195</v>
      </c>
      <c r="F9917" t="s">
        <v>2002</v>
      </c>
      <c r="K9917" t="s">
        <v>170</v>
      </c>
      <c r="N9917" t="s">
        <v>15690</v>
      </c>
      <c r="O9917" t="s">
        <v>15244</v>
      </c>
      <c r="P9917" s="9" t="s">
        <v>15244</v>
      </c>
      <c r="Q9917" t="s">
        <v>40</v>
      </c>
      <c r="R9917" t="s">
        <v>15244</v>
      </c>
      <c r="S9917">
        <v>28.16</v>
      </c>
      <c r="U9917" s="8">
        <v>84.21</v>
      </c>
      <c r="AA9917" s="1">
        <f t="shared" si="898"/>
        <v>46138</v>
      </c>
      <c r="AB9917" s="2">
        <f t="shared" si="899"/>
        <v>4</v>
      </c>
      <c r="AC9917" s="2">
        <f t="shared" si="900"/>
        <v>2026</v>
      </c>
      <c r="AD9917" s="2" t="str">
        <f>IFERROR(VLOOKUP(A9917,'Aux Área'!$A$4:$B$123,2,0),"-")</f>
        <v>PESADOS</v>
      </c>
    </row>
    <row r="9918" spans="1:30" x14ac:dyDescent="0.3">
      <c r="A9918" t="s">
        <v>74</v>
      </c>
      <c r="B9918" t="s">
        <v>255</v>
      </c>
      <c r="C9918" t="s">
        <v>15196</v>
      </c>
      <c r="D9918" t="s">
        <v>115</v>
      </c>
      <c r="E9918" t="s">
        <v>116</v>
      </c>
      <c r="F9918" t="s">
        <v>75</v>
      </c>
      <c r="G9918" t="s">
        <v>35</v>
      </c>
      <c r="H9918" t="s">
        <v>36</v>
      </c>
      <c r="I9918" t="s">
        <v>37</v>
      </c>
      <c r="J9918" t="s">
        <v>1489</v>
      </c>
      <c r="K9918" t="s">
        <v>1490</v>
      </c>
      <c r="L9918" t="s">
        <v>136</v>
      </c>
      <c r="M9918" t="s">
        <v>38</v>
      </c>
      <c r="N9918" t="s">
        <v>39</v>
      </c>
      <c r="O9918">
        <v>345</v>
      </c>
      <c r="P9918" s="9">
        <v>9.33</v>
      </c>
      <c r="Q9918" t="s">
        <v>40</v>
      </c>
      <c r="R9918">
        <v>20434</v>
      </c>
      <c r="S9918">
        <v>36.97</v>
      </c>
      <c r="T9918">
        <v>5.25</v>
      </c>
      <c r="U9918" s="8">
        <v>194.09</v>
      </c>
      <c r="V9918" t="s">
        <v>15197</v>
      </c>
      <c r="W9918" t="s">
        <v>2007</v>
      </c>
      <c r="X9918" t="s">
        <v>42</v>
      </c>
      <c r="Y9918" t="s">
        <v>1740</v>
      </c>
      <c r="AA9918" s="1">
        <f t="shared" si="898"/>
        <v>46138</v>
      </c>
      <c r="AB9918" s="2">
        <f t="shared" si="899"/>
        <v>4</v>
      </c>
      <c r="AC9918" s="2">
        <f t="shared" si="900"/>
        <v>2026</v>
      </c>
      <c r="AD9918" s="2" t="str">
        <f>IFERROR(VLOOKUP(A9918,'Aux Área'!$A$4:$B$123,2,0),"-")</f>
        <v>TI</v>
      </c>
    </row>
    <row r="9919" spans="1:30" x14ac:dyDescent="0.3">
      <c r="A9919" t="s">
        <v>5543</v>
      </c>
      <c r="B9919" t="s">
        <v>11845</v>
      </c>
      <c r="C9919" t="s">
        <v>15198</v>
      </c>
      <c r="D9919" t="s">
        <v>3410</v>
      </c>
      <c r="E9919" t="s">
        <v>3411</v>
      </c>
      <c r="F9919" t="s">
        <v>6207</v>
      </c>
      <c r="G9919" t="s">
        <v>1135</v>
      </c>
      <c r="H9919" t="s">
        <v>5545</v>
      </c>
      <c r="I9919" t="s">
        <v>839</v>
      </c>
      <c r="J9919" t="s">
        <v>231</v>
      </c>
      <c r="K9919" t="s">
        <v>232</v>
      </c>
      <c r="L9919" t="s">
        <v>217</v>
      </c>
      <c r="M9919" t="s">
        <v>38</v>
      </c>
      <c r="N9919" t="s">
        <v>39</v>
      </c>
      <c r="O9919">
        <v>441</v>
      </c>
      <c r="P9919" s="9">
        <v>9.4600000000000009</v>
      </c>
      <c r="Q9919" t="s">
        <v>40</v>
      </c>
      <c r="R9919">
        <v>66792</v>
      </c>
      <c r="S9919">
        <v>46.63</v>
      </c>
      <c r="T9919">
        <v>4.6500000000000004</v>
      </c>
      <c r="U9919" s="8">
        <v>216.85</v>
      </c>
      <c r="V9919" t="s">
        <v>15199</v>
      </c>
      <c r="W9919" t="s">
        <v>2276</v>
      </c>
      <c r="X9919" t="s">
        <v>42</v>
      </c>
      <c r="Y9919" t="s">
        <v>2277</v>
      </c>
      <c r="AA9919" s="1">
        <f t="shared" si="898"/>
        <v>46138</v>
      </c>
      <c r="AB9919" s="2">
        <f t="shared" si="899"/>
        <v>4</v>
      </c>
      <c r="AC9919" s="2">
        <f t="shared" si="900"/>
        <v>2026</v>
      </c>
      <c r="AD9919" s="2" t="str">
        <f>IFERROR(VLOOKUP(A9919,'Aux Área'!$A$4:$B$123,2,0),"-")</f>
        <v>INSPEÇÃO</v>
      </c>
    </row>
    <row r="9920" spans="1:30" x14ac:dyDescent="0.3">
      <c r="A9920" t="s">
        <v>2286</v>
      </c>
      <c r="B9920" t="s">
        <v>2287</v>
      </c>
      <c r="C9920" t="s">
        <v>15200</v>
      </c>
      <c r="D9920" t="s">
        <v>4898</v>
      </c>
      <c r="E9920" t="s">
        <v>4899</v>
      </c>
      <c r="F9920" t="s">
        <v>2289</v>
      </c>
      <c r="G9920" t="s">
        <v>1495</v>
      </c>
      <c r="H9920" t="s">
        <v>2020</v>
      </c>
      <c r="I9920" t="s">
        <v>2021</v>
      </c>
      <c r="J9920" t="s">
        <v>1665</v>
      </c>
      <c r="K9920" t="s">
        <v>1666</v>
      </c>
      <c r="L9920" t="s">
        <v>301</v>
      </c>
      <c r="M9920" t="s">
        <v>38</v>
      </c>
      <c r="N9920" t="s">
        <v>668</v>
      </c>
      <c r="O9920" s="2">
        <v>1333</v>
      </c>
      <c r="P9920" s="24">
        <v>2.66</v>
      </c>
      <c r="Q9920" t="s">
        <v>40</v>
      </c>
      <c r="R9920" s="2">
        <v>37153</v>
      </c>
      <c r="S9920">
        <v>501.61</v>
      </c>
      <c r="T9920">
        <v>7.49</v>
      </c>
      <c r="U9920" s="8">
        <v>3757.06</v>
      </c>
      <c r="V9920" t="s">
        <v>15201</v>
      </c>
      <c r="W9920" t="s">
        <v>1985</v>
      </c>
      <c r="X9920" t="s">
        <v>42</v>
      </c>
      <c r="Y9920" t="s">
        <v>1986</v>
      </c>
      <c r="AA9920" s="1">
        <f t="shared" si="898"/>
        <v>46138</v>
      </c>
      <c r="AB9920" s="2">
        <f t="shared" si="899"/>
        <v>4</v>
      </c>
      <c r="AC9920" s="2">
        <f t="shared" si="900"/>
        <v>2026</v>
      </c>
      <c r="AD9920" s="2" t="str">
        <f>IFERROR(VLOOKUP(A9920,'Aux Área'!$A$4:$B$123,2,0),"-")</f>
        <v>PESADOS</v>
      </c>
    </row>
    <row r="9921" spans="1:30" x14ac:dyDescent="0.3">
      <c r="A9921" t="s">
        <v>2286</v>
      </c>
      <c r="C9921" t="s">
        <v>15856</v>
      </c>
      <c r="F9921" t="s">
        <v>2289</v>
      </c>
      <c r="K9921" t="s">
        <v>1666</v>
      </c>
      <c r="N9921" t="s">
        <v>15690</v>
      </c>
      <c r="O9921" t="s">
        <v>15244</v>
      </c>
      <c r="P9921" s="9" t="s">
        <v>15244</v>
      </c>
      <c r="Q9921" t="s">
        <v>40</v>
      </c>
      <c r="R9921" t="s">
        <v>15244</v>
      </c>
      <c r="S9921">
        <v>52</v>
      </c>
      <c r="U9921" s="8">
        <v>197.08</v>
      </c>
      <c r="AA9921" s="1">
        <f t="shared" si="898"/>
        <v>46138</v>
      </c>
      <c r="AB9921" s="2">
        <f t="shared" si="899"/>
        <v>4</v>
      </c>
      <c r="AC9921" s="2">
        <f t="shared" si="900"/>
        <v>2026</v>
      </c>
      <c r="AD9921" s="2" t="str">
        <f>IFERROR(VLOOKUP(A9921,'Aux Área'!$A$4:$B$123,2,0),"-")</f>
        <v>PESADOS</v>
      </c>
    </row>
    <row r="9922" spans="1:30" x14ac:dyDescent="0.3">
      <c r="A9922" t="s">
        <v>2638</v>
      </c>
      <c r="B9922" t="s">
        <v>4593</v>
      </c>
      <c r="C9922" t="s">
        <v>15202</v>
      </c>
      <c r="D9922" t="s">
        <v>7196</v>
      </c>
      <c r="E9922" t="s">
        <v>7197</v>
      </c>
      <c r="F9922" t="s">
        <v>2641</v>
      </c>
      <c r="G9922" t="s">
        <v>1135</v>
      </c>
      <c r="H9922" t="s">
        <v>2275</v>
      </c>
      <c r="I9922" t="s">
        <v>1497</v>
      </c>
      <c r="J9922" t="s">
        <v>275</v>
      </c>
      <c r="K9922" t="s">
        <v>276</v>
      </c>
      <c r="L9922" t="s">
        <v>124</v>
      </c>
      <c r="M9922" t="s">
        <v>38</v>
      </c>
      <c r="N9922" t="s">
        <v>39</v>
      </c>
      <c r="O9922">
        <v>376</v>
      </c>
      <c r="P9922" s="9">
        <v>9.08</v>
      </c>
      <c r="Q9922" t="s">
        <v>40</v>
      </c>
      <c r="R9922">
        <v>158503</v>
      </c>
      <c r="S9922">
        <v>41.42</v>
      </c>
      <c r="T9922">
        <v>4.79</v>
      </c>
      <c r="U9922" s="8">
        <v>198.4</v>
      </c>
      <c r="V9922" t="s">
        <v>15203</v>
      </c>
      <c r="W9922" t="s">
        <v>2276</v>
      </c>
      <c r="X9922" t="s">
        <v>42</v>
      </c>
      <c r="Y9922" t="s">
        <v>2277</v>
      </c>
      <c r="AA9922" s="1">
        <f t="shared" si="898"/>
        <v>46138</v>
      </c>
      <c r="AB9922" s="2">
        <f t="shared" si="899"/>
        <v>4</v>
      </c>
      <c r="AC9922" s="2">
        <f t="shared" si="900"/>
        <v>2026</v>
      </c>
      <c r="AD9922" s="2" t="str">
        <f>IFERROR(VLOOKUP(A9922,'Aux Área'!$A$4:$B$123,2,0),"-")</f>
        <v>INSPEÇÃO</v>
      </c>
    </row>
    <row r="9923" spans="1:30" x14ac:dyDescent="0.3">
      <c r="A9923" t="s">
        <v>52</v>
      </c>
      <c r="B9923" t="s">
        <v>1449</v>
      </c>
      <c r="C9923" t="s">
        <v>15204</v>
      </c>
      <c r="D9923" t="s">
        <v>3246</v>
      </c>
      <c r="E9923" t="s">
        <v>3247</v>
      </c>
      <c r="F9923" t="s">
        <v>53</v>
      </c>
      <c r="G9923" t="s">
        <v>35</v>
      </c>
      <c r="H9923" t="s">
        <v>36</v>
      </c>
      <c r="I9923" t="s">
        <v>37</v>
      </c>
      <c r="J9923" t="s">
        <v>409</v>
      </c>
      <c r="K9923" t="s">
        <v>410</v>
      </c>
      <c r="L9923" t="s">
        <v>141</v>
      </c>
      <c r="M9923" t="s">
        <v>38</v>
      </c>
      <c r="N9923" t="s">
        <v>39</v>
      </c>
      <c r="O9923">
        <v>413</v>
      </c>
      <c r="P9923" s="9">
        <v>10.07</v>
      </c>
      <c r="Q9923" t="s">
        <v>40</v>
      </c>
      <c r="R9923">
        <v>105730</v>
      </c>
      <c r="S9923">
        <v>41</v>
      </c>
      <c r="T9923">
        <v>4.6900000000000004</v>
      </c>
      <c r="U9923" s="8">
        <v>192.29</v>
      </c>
      <c r="V9923" t="s">
        <v>15205</v>
      </c>
      <c r="W9923" t="s">
        <v>2007</v>
      </c>
      <c r="X9923" t="s">
        <v>42</v>
      </c>
      <c r="Y9923" t="s">
        <v>1740</v>
      </c>
      <c r="AA9923" s="1">
        <f t="shared" si="898"/>
        <v>46138</v>
      </c>
      <c r="AB9923" s="2">
        <f t="shared" si="899"/>
        <v>4</v>
      </c>
      <c r="AC9923" s="2">
        <f t="shared" si="900"/>
        <v>2026</v>
      </c>
      <c r="AD9923" s="2" t="str">
        <f>IFERROR(VLOOKUP(A9923,'Aux Área'!$A$4:$B$123,2,0),"-")</f>
        <v>OPERAÇÃO</v>
      </c>
    </row>
    <row r="9924" spans="1:30" x14ac:dyDescent="0.3">
      <c r="A9924" t="s">
        <v>2282</v>
      </c>
      <c r="B9924" t="s">
        <v>4679</v>
      </c>
      <c r="C9924" t="s">
        <v>15206</v>
      </c>
      <c r="D9924" t="s">
        <v>11924</v>
      </c>
      <c r="E9924" t="s">
        <v>11925</v>
      </c>
      <c r="F9924" t="s">
        <v>2285</v>
      </c>
      <c r="G9924" t="s">
        <v>1135</v>
      </c>
      <c r="H9924" t="s">
        <v>2275</v>
      </c>
      <c r="I9924" t="s">
        <v>1497</v>
      </c>
      <c r="J9924" t="s">
        <v>165</v>
      </c>
      <c r="K9924" t="s">
        <v>166</v>
      </c>
      <c r="L9924" t="s">
        <v>167</v>
      </c>
      <c r="M9924" t="s">
        <v>38</v>
      </c>
      <c r="N9924" t="s">
        <v>39</v>
      </c>
      <c r="O9924">
        <v>804</v>
      </c>
      <c r="P9924" s="9">
        <v>18.829999999999998</v>
      </c>
      <c r="Q9924" t="s">
        <v>40</v>
      </c>
      <c r="R9924">
        <v>149855</v>
      </c>
      <c r="S9924">
        <v>42.69</v>
      </c>
      <c r="T9924">
        <v>4.99</v>
      </c>
      <c r="U9924" s="8">
        <v>213.02</v>
      </c>
      <c r="V9924" t="s">
        <v>41</v>
      </c>
      <c r="W9924" t="s">
        <v>2276</v>
      </c>
      <c r="X9924" t="s">
        <v>42</v>
      </c>
      <c r="Y9924" t="s">
        <v>2277</v>
      </c>
      <c r="AA9924" s="1">
        <f t="shared" si="898"/>
        <v>46138</v>
      </c>
      <c r="AB9924" s="2">
        <f t="shared" si="899"/>
        <v>4</v>
      </c>
      <c r="AC9924" s="2">
        <f t="shared" si="900"/>
        <v>2026</v>
      </c>
      <c r="AD9924" s="2" t="str">
        <f>IFERROR(VLOOKUP(A9924,'Aux Área'!$A$4:$B$123,2,0),"-")</f>
        <v>INSPEÇÃO</v>
      </c>
    </row>
    <row r="9925" spans="1:30" x14ac:dyDescent="0.3">
      <c r="A9925" t="s">
        <v>2643</v>
      </c>
      <c r="B9925" t="s">
        <v>2307</v>
      </c>
      <c r="C9925" t="s">
        <v>15207</v>
      </c>
      <c r="D9925" t="s">
        <v>4988</v>
      </c>
      <c r="E9925" t="s">
        <v>4989</v>
      </c>
      <c r="F9925" t="s">
        <v>2646</v>
      </c>
      <c r="G9925" t="s">
        <v>1300</v>
      </c>
      <c r="H9925" t="s">
        <v>1301</v>
      </c>
      <c r="I9925" t="s">
        <v>37</v>
      </c>
      <c r="J9925" t="s">
        <v>370</v>
      </c>
      <c r="K9925" t="s">
        <v>371</v>
      </c>
      <c r="L9925" t="s">
        <v>124</v>
      </c>
      <c r="M9925" t="s">
        <v>38</v>
      </c>
      <c r="N9925" t="s">
        <v>39</v>
      </c>
      <c r="O9925">
        <v>373</v>
      </c>
      <c r="P9925" s="9">
        <v>8.92</v>
      </c>
      <c r="Q9925" t="s">
        <v>40</v>
      </c>
      <c r="R9925">
        <v>165697</v>
      </c>
      <c r="S9925">
        <v>41.81</v>
      </c>
      <c r="T9925">
        <v>4.8899999999999997</v>
      </c>
      <c r="U9925" s="8">
        <v>204.45</v>
      </c>
      <c r="V9925" t="s">
        <v>15208</v>
      </c>
      <c r="W9925" t="s">
        <v>2276</v>
      </c>
      <c r="X9925" t="s">
        <v>42</v>
      </c>
      <c r="Y9925" t="s">
        <v>2277</v>
      </c>
      <c r="AA9925" s="1">
        <f t="shared" si="898"/>
        <v>46138</v>
      </c>
      <c r="AB9925" s="2">
        <f t="shared" si="899"/>
        <v>4</v>
      </c>
      <c r="AC9925" s="2">
        <f t="shared" si="900"/>
        <v>2026</v>
      </c>
      <c r="AD9925" s="2" t="str">
        <f>IFERROR(VLOOKUP(A9925,'Aux Área'!$A$4:$B$123,2,0),"-")</f>
        <v>INSPEÇÃO</v>
      </c>
    </row>
    <row r="9926" spans="1:30" x14ac:dyDescent="0.3">
      <c r="A9926" t="s">
        <v>12958</v>
      </c>
      <c r="B9926" t="s">
        <v>14624</v>
      </c>
      <c r="C9926" t="s">
        <v>15209</v>
      </c>
      <c r="D9926" t="s">
        <v>6708</v>
      </c>
      <c r="E9926" t="s">
        <v>6709</v>
      </c>
      <c r="F9926" t="s">
        <v>12960</v>
      </c>
      <c r="G9926" t="s">
        <v>1135</v>
      </c>
      <c r="H9926" t="s">
        <v>1301</v>
      </c>
      <c r="I9926" t="s">
        <v>839</v>
      </c>
      <c r="J9926" t="s">
        <v>169</v>
      </c>
      <c r="K9926" t="s">
        <v>170</v>
      </c>
      <c r="L9926" t="s">
        <v>124</v>
      </c>
      <c r="M9926" t="s">
        <v>38</v>
      </c>
      <c r="N9926" t="s">
        <v>39</v>
      </c>
      <c r="O9926">
        <v>254</v>
      </c>
      <c r="P9926" s="9">
        <v>6.67</v>
      </c>
      <c r="Q9926" t="s">
        <v>40</v>
      </c>
      <c r="R9926">
        <v>184732</v>
      </c>
      <c r="S9926">
        <v>38.1</v>
      </c>
      <c r="T9926">
        <v>4.6900000000000004</v>
      </c>
      <c r="U9926" s="8">
        <v>178.69</v>
      </c>
      <c r="V9926" t="s">
        <v>112</v>
      </c>
      <c r="W9926" t="s">
        <v>2276</v>
      </c>
      <c r="X9926" t="s">
        <v>42</v>
      </c>
      <c r="Y9926" t="s">
        <v>12261</v>
      </c>
      <c r="AA9926" s="1">
        <f t="shared" si="898"/>
        <v>46138</v>
      </c>
      <c r="AB9926" s="2">
        <f t="shared" si="899"/>
        <v>4</v>
      </c>
      <c r="AC9926" s="2">
        <f t="shared" si="900"/>
        <v>2026</v>
      </c>
      <c r="AD9926" s="2" t="str">
        <f>IFERROR(VLOOKUP(A9926,'Aux Área'!$A$4:$B$123,2,0),"-")</f>
        <v>INSPEÇÃO</v>
      </c>
    </row>
    <row r="9927" spans="1:30" x14ac:dyDescent="0.3">
      <c r="A9927" t="s">
        <v>5620</v>
      </c>
      <c r="B9927" t="s">
        <v>9277</v>
      </c>
      <c r="C9927" t="s">
        <v>15210</v>
      </c>
      <c r="D9927" t="s">
        <v>3107</v>
      </c>
      <c r="E9927" t="s">
        <v>3108</v>
      </c>
      <c r="F9927" t="s">
        <v>6208</v>
      </c>
      <c r="G9927" t="s">
        <v>1135</v>
      </c>
      <c r="H9927" t="s">
        <v>5545</v>
      </c>
      <c r="I9927" t="s">
        <v>839</v>
      </c>
      <c r="J9927" t="s">
        <v>237</v>
      </c>
      <c r="K9927" t="s">
        <v>238</v>
      </c>
      <c r="L9927" t="s">
        <v>110</v>
      </c>
      <c r="M9927" t="s">
        <v>38</v>
      </c>
      <c r="N9927" t="s">
        <v>39</v>
      </c>
      <c r="O9927">
        <v>439</v>
      </c>
      <c r="P9927" s="9">
        <v>10.07</v>
      </c>
      <c r="Q9927" t="s">
        <v>40</v>
      </c>
      <c r="R9927">
        <v>46998</v>
      </c>
      <c r="S9927">
        <v>43.59</v>
      </c>
      <c r="T9927">
        <v>4.29</v>
      </c>
      <c r="U9927" s="8">
        <v>187</v>
      </c>
      <c r="V9927" t="s">
        <v>41</v>
      </c>
      <c r="W9927" t="s">
        <v>2276</v>
      </c>
      <c r="X9927" t="s">
        <v>42</v>
      </c>
      <c r="Y9927" t="s">
        <v>2277</v>
      </c>
      <c r="AA9927" s="1">
        <f t="shared" si="898"/>
        <v>46138</v>
      </c>
      <c r="AB9927" s="2">
        <f t="shared" si="899"/>
        <v>4</v>
      </c>
      <c r="AC9927" s="2">
        <f t="shared" si="900"/>
        <v>2026</v>
      </c>
      <c r="AD9927" s="2" t="str">
        <f>IFERROR(VLOOKUP(A9927,'Aux Área'!$A$4:$B$123,2,0),"-")</f>
        <v>INSPEÇÃO</v>
      </c>
    </row>
    <row r="9928" spans="1:30" x14ac:dyDescent="0.3">
      <c r="A9928" t="s">
        <v>2306</v>
      </c>
      <c r="B9928" t="s">
        <v>4613</v>
      </c>
      <c r="C9928" t="s">
        <v>15211</v>
      </c>
      <c r="D9928" t="s">
        <v>9879</v>
      </c>
      <c r="E9928" t="s">
        <v>9667</v>
      </c>
      <c r="F9928" t="s">
        <v>2309</v>
      </c>
      <c r="G9928" t="s">
        <v>1135</v>
      </c>
      <c r="H9928" t="s">
        <v>2275</v>
      </c>
      <c r="I9928" t="s">
        <v>1497</v>
      </c>
      <c r="J9928" t="s">
        <v>89</v>
      </c>
      <c r="K9928" t="s">
        <v>90</v>
      </c>
      <c r="L9928" t="s">
        <v>91</v>
      </c>
      <c r="M9928" t="s">
        <v>38</v>
      </c>
      <c r="N9928" t="s">
        <v>39</v>
      </c>
      <c r="O9928">
        <v>477</v>
      </c>
      <c r="P9928" s="9">
        <v>10.06</v>
      </c>
      <c r="Q9928" t="s">
        <v>40</v>
      </c>
      <c r="R9928">
        <v>171114</v>
      </c>
      <c r="S9928">
        <v>47.43</v>
      </c>
      <c r="T9928">
        <v>4.6900000000000004</v>
      </c>
      <c r="U9928" s="8">
        <v>222.45</v>
      </c>
      <c r="V9928" t="s">
        <v>15212</v>
      </c>
      <c r="W9928" t="s">
        <v>2276</v>
      </c>
      <c r="X9928" t="s">
        <v>42</v>
      </c>
      <c r="Y9928" t="s">
        <v>2277</v>
      </c>
      <c r="AA9928" s="1">
        <f t="shared" si="898"/>
        <v>46138</v>
      </c>
      <c r="AB9928" s="2">
        <f t="shared" si="899"/>
        <v>4</v>
      </c>
      <c r="AC9928" s="2">
        <f t="shared" si="900"/>
        <v>2026</v>
      </c>
      <c r="AD9928" s="2" t="str">
        <f>IFERROR(VLOOKUP(A9928,'Aux Área'!$A$4:$B$123,2,0),"-")</f>
        <v>INSPEÇÃO</v>
      </c>
    </row>
    <row r="9929" spans="1:30" x14ac:dyDescent="0.3">
      <c r="A9929" t="s">
        <v>2212</v>
      </c>
      <c r="B9929" t="s">
        <v>2466</v>
      </c>
      <c r="C9929" t="s">
        <v>15213</v>
      </c>
      <c r="D9929" t="s">
        <v>3949</v>
      </c>
      <c r="E9929" t="s">
        <v>3950</v>
      </c>
      <c r="F9929" t="s">
        <v>2214</v>
      </c>
      <c r="G9929" t="s">
        <v>35</v>
      </c>
      <c r="H9929" t="s">
        <v>2215</v>
      </c>
      <c r="I9929" t="s">
        <v>839</v>
      </c>
      <c r="J9929" t="s">
        <v>1665</v>
      </c>
      <c r="K9929" t="s">
        <v>1666</v>
      </c>
      <c r="L9929" t="s">
        <v>301</v>
      </c>
      <c r="M9929" t="s">
        <v>38</v>
      </c>
      <c r="N9929" t="s">
        <v>668</v>
      </c>
      <c r="O9929">
        <v>177</v>
      </c>
      <c r="P9929" s="9">
        <v>5.03</v>
      </c>
      <c r="Q9929" t="s">
        <v>40</v>
      </c>
      <c r="R9929">
        <v>19205</v>
      </c>
      <c r="S9929">
        <v>35.22</v>
      </c>
      <c r="T9929">
        <v>7.49</v>
      </c>
      <c r="U9929" s="8">
        <v>263.8</v>
      </c>
      <c r="V9929" t="s">
        <v>15214</v>
      </c>
      <c r="W9929" t="s">
        <v>2007</v>
      </c>
      <c r="X9929" t="s">
        <v>42</v>
      </c>
      <c r="Y9929" t="s">
        <v>2217</v>
      </c>
      <c r="AA9929" s="1">
        <f t="shared" si="898"/>
        <v>46138</v>
      </c>
      <c r="AB9929" s="2">
        <f t="shared" si="899"/>
        <v>4</v>
      </c>
      <c r="AC9929" s="2">
        <f t="shared" si="900"/>
        <v>2026</v>
      </c>
      <c r="AD9929" s="2" t="str">
        <f>IFERROR(VLOOKUP(A9929,'Aux Área'!$A$4:$B$123,2,0),"-")</f>
        <v>APH</v>
      </c>
    </row>
    <row r="9930" spans="1:30" x14ac:dyDescent="0.3">
      <c r="A9930" t="s">
        <v>2041</v>
      </c>
      <c r="B9930" t="s">
        <v>2042</v>
      </c>
      <c r="C9930" t="s">
        <v>15215</v>
      </c>
      <c r="D9930" t="s">
        <v>1297</v>
      </c>
      <c r="E9930" t="s">
        <v>2221</v>
      </c>
      <c r="F9930" t="s">
        <v>2044</v>
      </c>
      <c r="G9930" t="s">
        <v>659</v>
      </c>
      <c r="H9930" t="s">
        <v>1996</v>
      </c>
      <c r="I9930" t="s">
        <v>1997</v>
      </c>
      <c r="J9930" t="s">
        <v>231</v>
      </c>
      <c r="K9930" t="s">
        <v>232</v>
      </c>
      <c r="L9930" t="s">
        <v>217</v>
      </c>
      <c r="M9930" t="s">
        <v>38</v>
      </c>
      <c r="N9930" t="s">
        <v>668</v>
      </c>
      <c r="O9930">
        <v>487</v>
      </c>
      <c r="P9930" s="9">
        <v>6.37</v>
      </c>
      <c r="Q9930" t="s">
        <v>40</v>
      </c>
      <c r="R9930">
        <v>49090</v>
      </c>
      <c r="S9930">
        <v>76.400000000000006</v>
      </c>
      <c r="T9930">
        <v>6.99</v>
      </c>
      <c r="U9930" s="8">
        <v>534.04999999999995</v>
      </c>
      <c r="V9930" t="s">
        <v>15216</v>
      </c>
      <c r="W9930" t="s">
        <v>1985</v>
      </c>
      <c r="X9930" t="s">
        <v>42</v>
      </c>
      <c r="Y9930" t="s">
        <v>1986</v>
      </c>
      <c r="AA9930" s="1">
        <f t="shared" si="898"/>
        <v>46138</v>
      </c>
      <c r="AB9930" s="2">
        <f t="shared" si="899"/>
        <v>4</v>
      </c>
      <c r="AC9930" s="2">
        <f t="shared" si="900"/>
        <v>2026</v>
      </c>
      <c r="AD9930" s="2" t="str">
        <f>IFERROR(VLOOKUP(A9930,'Aux Área'!$A$4:$B$123,2,0),"-")</f>
        <v>PESADOS</v>
      </c>
    </row>
    <row r="9931" spans="1:30" x14ac:dyDescent="0.3">
      <c r="A9931" t="s">
        <v>2260</v>
      </c>
      <c r="B9931" t="s">
        <v>113</v>
      </c>
      <c r="C9931" t="s">
        <v>15217</v>
      </c>
      <c r="D9931" t="s">
        <v>4423</v>
      </c>
      <c r="E9931" t="s">
        <v>4424</v>
      </c>
      <c r="F9931" t="s">
        <v>2262</v>
      </c>
      <c r="G9931" t="s">
        <v>35</v>
      </c>
      <c r="H9931" t="s">
        <v>2263</v>
      </c>
      <c r="I9931" t="s">
        <v>2186</v>
      </c>
      <c r="J9931" t="s">
        <v>409</v>
      </c>
      <c r="K9931" t="s">
        <v>410</v>
      </c>
      <c r="L9931" t="s">
        <v>141</v>
      </c>
      <c r="M9931" t="s">
        <v>38</v>
      </c>
      <c r="N9931" t="s">
        <v>668</v>
      </c>
      <c r="O9931">
        <v>909</v>
      </c>
      <c r="P9931" s="9">
        <v>14.16</v>
      </c>
      <c r="Q9931" t="s">
        <v>40</v>
      </c>
      <c r="R9931">
        <v>150155</v>
      </c>
      <c r="S9931">
        <v>64.209999999999994</v>
      </c>
      <c r="T9931">
        <v>7.59</v>
      </c>
      <c r="U9931" s="8">
        <v>487.35</v>
      </c>
      <c r="V9931" t="s">
        <v>15218</v>
      </c>
      <c r="W9931" t="s">
        <v>2007</v>
      </c>
      <c r="X9931" t="s">
        <v>42</v>
      </c>
      <c r="Y9931" t="s">
        <v>1740</v>
      </c>
      <c r="AA9931" s="1">
        <f t="shared" si="898"/>
        <v>46138</v>
      </c>
      <c r="AB9931" s="2">
        <f t="shared" si="899"/>
        <v>4</v>
      </c>
      <c r="AC9931" s="2">
        <f t="shared" si="900"/>
        <v>2026</v>
      </c>
      <c r="AD9931" s="2" t="str">
        <f>IFERROR(VLOOKUP(A9931,'Aux Área'!$A$4:$B$123,2,0),"-")</f>
        <v>INSPEÇÃO</v>
      </c>
    </row>
    <row r="9932" spans="1:30" x14ac:dyDescent="0.3">
      <c r="A9932" t="s">
        <v>3092</v>
      </c>
      <c r="B9932" t="s">
        <v>4774</v>
      </c>
      <c r="C9932" t="s">
        <v>15219</v>
      </c>
      <c r="D9932" t="s">
        <v>3135</v>
      </c>
      <c r="E9932" t="s">
        <v>3136</v>
      </c>
      <c r="F9932" t="s">
        <v>3594</v>
      </c>
      <c r="G9932" t="s">
        <v>1135</v>
      </c>
      <c r="H9932" t="s">
        <v>2275</v>
      </c>
      <c r="I9932" t="s">
        <v>1497</v>
      </c>
      <c r="J9932" t="s">
        <v>188</v>
      </c>
      <c r="K9932" t="s">
        <v>189</v>
      </c>
      <c r="L9932" t="s">
        <v>190</v>
      </c>
      <c r="M9932" t="s">
        <v>38</v>
      </c>
      <c r="N9932" t="s">
        <v>39</v>
      </c>
      <c r="O9932">
        <v>398</v>
      </c>
      <c r="P9932" s="9">
        <v>9.93</v>
      </c>
      <c r="Q9932" t="s">
        <v>40</v>
      </c>
      <c r="R9932">
        <v>153006</v>
      </c>
      <c r="S9932">
        <v>40.090000000000003</v>
      </c>
      <c r="T9932">
        <v>4.8899999999999997</v>
      </c>
      <c r="U9932" s="8">
        <v>196.04</v>
      </c>
      <c r="V9932" t="s">
        <v>41</v>
      </c>
      <c r="W9932" t="s">
        <v>2276</v>
      </c>
      <c r="X9932" t="s">
        <v>42</v>
      </c>
      <c r="Y9932" t="s">
        <v>2277</v>
      </c>
      <c r="AA9932" s="1">
        <f t="shared" si="898"/>
        <v>46138</v>
      </c>
      <c r="AB9932" s="2">
        <f t="shared" si="899"/>
        <v>4</v>
      </c>
      <c r="AC9932" s="2">
        <f t="shared" si="900"/>
        <v>2026</v>
      </c>
      <c r="AD9932" s="2" t="str">
        <f>IFERROR(VLOOKUP(A9932,'Aux Área'!$A$4:$B$123,2,0),"-")</f>
        <v>INSPEÇÃO</v>
      </c>
    </row>
    <row r="9933" spans="1:30" x14ac:dyDescent="0.3">
      <c r="A9933" t="s">
        <v>2679</v>
      </c>
      <c r="B9933" t="s">
        <v>2680</v>
      </c>
      <c r="C9933" t="s">
        <v>15220</v>
      </c>
      <c r="D9933" t="s">
        <v>4262</v>
      </c>
      <c r="E9933" t="s">
        <v>4263</v>
      </c>
      <c r="F9933" t="s">
        <v>2682</v>
      </c>
      <c r="G9933" t="s">
        <v>659</v>
      </c>
      <c r="H9933" t="s">
        <v>1996</v>
      </c>
      <c r="I9933" t="s">
        <v>1997</v>
      </c>
      <c r="J9933" t="s">
        <v>237</v>
      </c>
      <c r="K9933" t="s">
        <v>238</v>
      </c>
      <c r="L9933" t="s">
        <v>110</v>
      </c>
      <c r="M9933" t="s">
        <v>38</v>
      </c>
      <c r="N9933" t="s">
        <v>668</v>
      </c>
      <c r="O9933">
        <v>556</v>
      </c>
      <c r="P9933" s="9">
        <v>5.91</v>
      </c>
      <c r="Q9933" t="s">
        <v>40</v>
      </c>
      <c r="R9933">
        <v>28019</v>
      </c>
      <c r="S9933">
        <v>94</v>
      </c>
      <c r="T9933">
        <v>7.29</v>
      </c>
      <c r="U9933" s="8">
        <v>685.26</v>
      </c>
      <c r="V9933" t="s">
        <v>41</v>
      </c>
      <c r="W9933" t="s">
        <v>1985</v>
      </c>
      <c r="X9933" t="s">
        <v>42</v>
      </c>
      <c r="Y9933" t="s">
        <v>1986</v>
      </c>
      <c r="AA9933" s="1">
        <f t="shared" si="898"/>
        <v>46138</v>
      </c>
      <c r="AB9933" s="2">
        <f t="shared" si="899"/>
        <v>4</v>
      </c>
      <c r="AC9933" s="2">
        <f t="shared" si="900"/>
        <v>2026</v>
      </c>
      <c r="AD9933" s="2" t="str">
        <f>IFERROR(VLOOKUP(A9933,'Aux Área'!$A$4:$B$123,2,0),"-")</f>
        <v>PESADOS</v>
      </c>
    </row>
    <row r="9934" spans="1:30" x14ac:dyDescent="0.3">
      <c r="A9934" t="s">
        <v>2632</v>
      </c>
      <c r="B9934" t="s">
        <v>11859</v>
      </c>
      <c r="C9934" t="s">
        <v>15221</v>
      </c>
      <c r="D9934" t="s">
        <v>10329</v>
      </c>
      <c r="E9934" t="s">
        <v>9675</v>
      </c>
      <c r="F9934" t="s">
        <v>3712</v>
      </c>
      <c r="G9934" t="s">
        <v>1300</v>
      </c>
      <c r="H9934" t="s">
        <v>2635</v>
      </c>
      <c r="I9934" t="s">
        <v>37</v>
      </c>
      <c r="J9934" t="s">
        <v>169</v>
      </c>
      <c r="K9934" t="s">
        <v>170</v>
      </c>
      <c r="L9934" t="s">
        <v>124</v>
      </c>
      <c r="M9934" t="s">
        <v>38</v>
      </c>
      <c r="N9934" t="s">
        <v>39</v>
      </c>
      <c r="O9934">
        <v>415</v>
      </c>
      <c r="P9934" s="9">
        <v>9.5399999999999991</v>
      </c>
      <c r="Q9934" t="s">
        <v>40</v>
      </c>
      <c r="R9934">
        <v>26604</v>
      </c>
      <c r="S9934">
        <v>43.52</v>
      </c>
      <c r="T9934">
        <v>4.6900000000000004</v>
      </c>
      <c r="U9934" s="8">
        <v>204.11</v>
      </c>
      <c r="V9934" t="s">
        <v>41</v>
      </c>
      <c r="W9934" t="s">
        <v>2007</v>
      </c>
      <c r="X9934" t="s">
        <v>42</v>
      </c>
      <c r="Y9934" t="s">
        <v>1740</v>
      </c>
      <c r="AA9934" s="1">
        <f t="shared" si="898"/>
        <v>46138</v>
      </c>
      <c r="AB9934" s="2">
        <f t="shared" si="899"/>
        <v>4</v>
      </c>
      <c r="AC9934" s="2">
        <f t="shared" si="900"/>
        <v>2026</v>
      </c>
      <c r="AD9934" s="2" t="str">
        <f>IFERROR(VLOOKUP(A9934,'Aux Área'!$A$4:$B$123,2,0),"-")</f>
        <v>TI</v>
      </c>
    </row>
    <row r="9935" spans="1:30" x14ac:dyDescent="0.3">
      <c r="A9935" t="s">
        <v>46</v>
      </c>
      <c r="B9935" t="s">
        <v>458</v>
      </c>
      <c r="C9935" t="s">
        <v>15222</v>
      </c>
      <c r="D9935" t="s">
        <v>729</v>
      </c>
      <c r="E9935" t="s">
        <v>730</v>
      </c>
      <c r="F9935" t="s">
        <v>5185</v>
      </c>
      <c r="G9935" t="s">
        <v>35</v>
      </c>
      <c r="H9935" t="s">
        <v>36</v>
      </c>
      <c r="I9935" t="s">
        <v>37</v>
      </c>
      <c r="J9935" t="s">
        <v>1268</v>
      </c>
      <c r="K9935" t="s">
        <v>1269</v>
      </c>
      <c r="L9935" t="s">
        <v>84</v>
      </c>
      <c r="M9935" t="s">
        <v>38</v>
      </c>
      <c r="N9935" t="s">
        <v>39</v>
      </c>
      <c r="O9935">
        <v>487</v>
      </c>
      <c r="P9935" s="9">
        <v>12.92</v>
      </c>
      <c r="Q9935" t="s">
        <v>40</v>
      </c>
      <c r="R9935">
        <v>37609</v>
      </c>
      <c r="S9935">
        <v>37.700000000000003</v>
      </c>
      <c r="T9935">
        <v>5.74</v>
      </c>
      <c r="U9935" s="8">
        <v>216.39</v>
      </c>
      <c r="V9935" t="s">
        <v>41</v>
      </c>
      <c r="W9935" t="s">
        <v>2007</v>
      </c>
      <c r="X9935" t="s">
        <v>42</v>
      </c>
      <c r="Y9935" t="s">
        <v>1740</v>
      </c>
      <c r="AA9935" s="1">
        <f t="shared" si="898"/>
        <v>46138</v>
      </c>
      <c r="AB9935" s="2">
        <f t="shared" si="899"/>
        <v>4</v>
      </c>
      <c r="AC9935" s="2">
        <f t="shared" si="900"/>
        <v>2026</v>
      </c>
      <c r="AD9935" s="2" t="str">
        <f>IFERROR(VLOOKUP(A9935,'Aux Área'!$A$4:$B$123,2,0),"-")</f>
        <v>FACILITIES</v>
      </c>
    </row>
    <row r="9936" spans="1:30" x14ac:dyDescent="0.3">
      <c r="A9936" t="s">
        <v>2189</v>
      </c>
      <c r="B9936" t="s">
        <v>10781</v>
      </c>
      <c r="C9936" t="s">
        <v>15223</v>
      </c>
      <c r="D9936" t="s">
        <v>5015</v>
      </c>
      <c r="E9936" t="s">
        <v>5016</v>
      </c>
      <c r="F9936" t="s">
        <v>2192</v>
      </c>
      <c r="G9936" t="s">
        <v>1135</v>
      </c>
      <c r="H9936" t="s">
        <v>2185</v>
      </c>
      <c r="I9936" t="s">
        <v>2186</v>
      </c>
      <c r="J9936" t="s">
        <v>172</v>
      </c>
      <c r="K9936" t="s">
        <v>173</v>
      </c>
      <c r="L9936" t="s">
        <v>124</v>
      </c>
      <c r="M9936" t="s">
        <v>38</v>
      </c>
      <c r="N9936" t="s">
        <v>668</v>
      </c>
      <c r="O9936">
        <v>686</v>
      </c>
      <c r="P9936" s="9">
        <v>12.36</v>
      </c>
      <c r="Q9936" t="s">
        <v>40</v>
      </c>
      <c r="R9936">
        <v>86185</v>
      </c>
      <c r="S9936">
        <v>55.52</v>
      </c>
      <c r="T9936">
        <v>6.94</v>
      </c>
      <c r="U9936" s="8">
        <v>385.3</v>
      </c>
      <c r="V9936" t="s">
        <v>112</v>
      </c>
      <c r="W9936" t="s">
        <v>2007</v>
      </c>
      <c r="X9936" t="s">
        <v>42</v>
      </c>
      <c r="Y9936" t="s">
        <v>12261</v>
      </c>
      <c r="AA9936" s="1">
        <f t="shared" si="898"/>
        <v>46138</v>
      </c>
      <c r="AB9936" s="2">
        <f t="shared" si="899"/>
        <v>4</v>
      </c>
      <c r="AC9936" s="2">
        <f t="shared" si="900"/>
        <v>2026</v>
      </c>
      <c r="AD9936" s="2" t="str">
        <f>IFERROR(VLOOKUP(A9936,'Aux Área'!$A$4:$B$123,2,0),"-")</f>
        <v>INSPEÇÃO</v>
      </c>
    </row>
    <row r="9937" spans="1:30" x14ac:dyDescent="0.3">
      <c r="A9937" t="s">
        <v>2547</v>
      </c>
      <c r="B9937" t="s">
        <v>2548</v>
      </c>
      <c r="C9937" t="s">
        <v>15224</v>
      </c>
      <c r="D9937" t="s">
        <v>10631</v>
      </c>
      <c r="E9937" t="s">
        <v>10632</v>
      </c>
      <c r="F9937" t="s">
        <v>2550</v>
      </c>
      <c r="G9937" t="s">
        <v>659</v>
      </c>
      <c r="H9937" t="s">
        <v>2215</v>
      </c>
      <c r="I9937" t="s">
        <v>667</v>
      </c>
      <c r="J9937" t="s">
        <v>165</v>
      </c>
      <c r="K9937" t="s">
        <v>166</v>
      </c>
      <c r="L9937" t="s">
        <v>167</v>
      </c>
      <c r="M9937" t="s">
        <v>38</v>
      </c>
      <c r="N9937" t="s">
        <v>668</v>
      </c>
      <c r="O9937">
        <v>305</v>
      </c>
      <c r="P9937" s="9">
        <v>6.06</v>
      </c>
      <c r="Q9937" t="s">
        <v>40</v>
      </c>
      <c r="R9937">
        <v>18729</v>
      </c>
      <c r="S9937">
        <v>50.33</v>
      </c>
      <c r="T9937">
        <v>7.99</v>
      </c>
      <c r="U9937" s="8">
        <v>402.14</v>
      </c>
      <c r="V9937" t="s">
        <v>41</v>
      </c>
      <c r="W9937" t="s">
        <v>2007</v>
      </c>
      <c r="X9937" t="s">
        <v>42</v>
      </c>
      <c r="Y9937" t="s">
        <v>1740</v>
      </c>
      <c r="AA9937" s="1">
        <f t="shared" si="898"/>
        <v>46138</v>
      </c>
      <c r="AB9937" s="2">
        <f t="shared" si="899"/>
        <v>4</v>
      </c>
      <c r="AC9937" s="2">
        <f t="shared" si="900"/>
        <v>2026</v>
      </c>
      <c r="AD9937" s="2" t="str">
        <f>IFERROR(VLOOKUP(A9937,'Aux Área'!$A$4:$B$123,2,0),"-")</f>
        <v>APH</v>
      </c>
    </row>
    <row r="9938" spans="1:30" x14ac:dyDescent="0.3">
      <c r="A9938" t="s">
        <v>5543</v>
      </c>
      <c r="B9938" t="s">
        <v>11845</v>
      </c>
      <c r="C9938" t="s">
        <v>15225</v>
      </c>
      <c r="D9938" t="s">
        <v>13857</v>
      </c>
      <c r="E9938" t="s">
        <v>13858</v>
      </c>
      <c r="F9938" t="s">
        <v>6207</v>
      </c>
      <c r="G9938" t="s">
        <v>1135</v>
      </c>
      <c r="H9938" t="s">
        <v>5545</v>
      </c>
      <c r="I9938" t="s">
        <v>839</v>
      </c>
      <c r="J9938" t="s">
        <v>231</v>
      </c>
      <c r="K9938" t="s">
        <v>232</v>
      </c>
      <c r="L9938" t="s">
        <v>217</v>
      </c>
      <c r="M9938" t="s">
        <v>38</v>
      </c>
      <c r="N9938" t="s">
        <v>39</v>
      </c>
      <c r="O9938">
        <v>406</v>
      </c>
      <c r="P9938" s="9">
        <v>8.68</v>
      </c>
      <c r="Q9938" t="s">
        <v>40</v>
      </c>
      <c r="R9938">
        <v>67198</v>
      </c>
      <c r="S9938">
        <v>46.8</v>
      </c>
      <c r="T9938">
        <v>4.6509999999999998</v>
      </c>
      <c r="U9938" s="8">
        <v>217.65</v>
      </c>
      <c r="V9938" t="s">
        <v>15226</v>
      </c>
      <c r="W9938" t="s">
        <v>2276</v>
      </c>
      <c r="X9938" t="s">
        <v>42</v>
      </c>
      <c r="Y9938" t="s">
        <v>2277</v>
      </c>
      <c r="AA9938" s="1">
        <f t="shared" si="898"/>
        <v>46138</v>
      </c>
      <c r="AB9938" s="2">
        <f t="shared" si="899"/>
        <v>4</v>
      </c>
      <c r="AC9938" s="2">
        <f t="shared" si="900"/>
        <v>2026</v>
      </c>
      <c r="AD9938" s="2" t="str">
        <f>IFERROR(VLOOKUP(A9938,'Aux Área'!$A$4:$B$123,2,0),"-")</f>
        <v>INSPEÇÃO</v>
      </c>
    </row>
    <row r="9939" spans="1:30" x14ac:dyDescent="0.3">
      <c r="A9939" t="s">
        <v>1999</v>
      </c>
      <c r="B9939" t="s">
        <v>3016</v>
      </c>
      <c r="C9939" t="s">
        <v>15227</v>
      </c>
      <c r="D9939" t="s">
        <v>4281</v>
      </c>
      <c r="E9939" t="s">
        <v>4282</v>
      </c>
      <c r="F9939" t="s">
        <v>2002</v>
      </c>
      <c r="G9939" t="s">
        <v>659</v>
      </c>
      <c r="H9939" t="s">
        <v>2003</v>
      </c>
      <c r="I9939" t="s">
        <v>667</v>
      </c>
      <c r="J9939" t="s">
        <v>89</v>
      </c>
      <c r="K9939" t="s">
        <v>90</v>
      </c>
      <c r="L9939" t="s">
        <v>91</v>
      </c>
      <c r="M9939" t="s">
        <v>38</v>
      </c>
      <c r="N9939" t="s">
        <v>668</v>
      </c>
      <c r="O9939">
        <v>388</v>
      </c>
      <c r="P9939" s="9">
        <v>4.6500000000000004</v>
      </c>
      <c r="Q9939" t="s">
        <v>40</v>
      </c>
      <c r="R9939">
        <v>32377</v>
      </c>
      <c r="S9939">
        <v>83.47</v>
      </c>
      <c r="T9939">
        <v>6.89</v>
      </c>
      <c r="U9939" s="8">
        <v>575.11</v>
      </c>
      <c r="V9939" t="s">
        <v>15228</v>
      </c>
      <c r="W9939" t="s">
        <v>1985</v>
      </c>
      <c r="X9939" t="s">
        <v>42</v>
      </c>
      <c r="Y9939" t="s">
        <v>1986</v>
      </c>
      <c r="AA9939" s="1">
        <f t="shared" si="898"/>
        <v>46138</v>
      </c>
      <c r="AB9939" s="2">
        <f t="shared" si="899"/>
        <v>4</v>
      </c>
      <c r="AC9939" s="2">
        <f t="shared" si="900"/>
        <v>2026</v>
      </c>
      <c r="AD9939" s="2" t="str">
        <f>IFERROR(VLOOKUP(A9939,'Aux Área'!$A$4:$B$123,2,0),"-")</f>
        <v>PESADOS</v>
      </c>
    </row>
    <row r="9940" spans="1:30" x14ac:dyDescent="0.3">
      <c r="A9940" t="s">
        <v>2282</v>
      </c>
      <c r="B9940" t="s">
        <v>4679</v>
      </c>
      <c r="C9940" t="s">
        <v>15229</v>
      </c>
      <c r="D9940" t="s">
        <v>12092</v>
      </c>
      <c r="E9940" t="s">
        <v>12093</v>
      </c>
      <c r="F9940" t="s">
        <v>2285</v>
      </c>
      <c r="G9940" t="s">
        <v>1135</v>
      </c>
      <c r="H9940" t="s">
        <v>2275</v>
      </c>
      <c r="I9940" t="s">
        <v>1497</v>
      </c>
      <c r="J9940" t="s">
        <v>1511</v>
      </c>
      <c r="K9940" t="s">
        <v>1512</v>
      </c>
      <c r="L9940" t="s">
        <v>1513</v>
      </c>
      <c r="M9940" t="s">
        <v>1514</v>
      </c>
      <c r="N9940" t="s">
        <v>39</v>
      </c>
      <c r="O9940">
        <v>381</v>
      </c>
      <c r="P9940" s="9">
        <v>10.11</v>
      </c>
      <c r="Q9940" t="s">
        <v>40</v>
      </c>
      <c r="R9940">
        <v>150236</v>
      </c>
      <c r="S9940">
        <v>37.67</v>
      </c>
      <c r="T9940">
        <v>4.6900000000000004</v>
      </c>
      <c r="U9940" s="8">
        <v>176.67</v>
      </c>
      <c r="V9940" t="s">
        <v>15230</v>
      </c>
      <c r="W9940" t="s">
        <v>2276</v>
      </c>
      <c r="X9940" t="s">
        <v>42</v>
      </c>
      <c r="Y9940" t="s">
        <v>2277</v>
      </c>
      <c r="AA9940" s="1">
        <f t="shared" si="898"/>
        <v>46138</v>
      </c>
      <c r="AB9940" s="2">
        <f t="shared" si="899"/>
        <v>4</v>
      </c>
      <c r="AC9940" s="2">
        <f t="shared" si="900"/>
        <v>2026</v>
      </c>
      <c r="AD9940" s="2" t="str">
        <f>IFERROR(VLOOKUP(A9940,'Aux Área'!$A$4:$B$123,2,0),"-")</f>
        <v>INSPEÇÃO</v>
      </c>
    </row>
    <row r="9941" spans="1:30" x14ac:dyDescent="0.3">
      <c r="A9941" t="s">
        <v>2638</v>
      </c>
      <c r="B9941" t="s">
        <v>4593</v>
      </c>
      <c r="C9941" t="s">
        <v>15231</v>
      </c>
      <c r="D9941" t="s">
        <v>4358</v>
      </c>
      <c r="E9941" t="s">
        <v>4359</v>
      </c>
      <c r="F9941" t="s">
        <v>2641</v>
      </c>
      <c r="G9941" t="s">
        <v>1135</v>
      </c>
      <c r="H9941" t="s">
        <v>2275</v>
      </c>
      <c r="I9941" t="s">
        <v>1497</v>
      </c>
      <c r="J9941" t="s">
        <v>275</v>
      </c>
      <c r="K9941" t="s">
        <v>276</v>
      </c>
      <c r="L9941" t="s">
        <v>124</v>
      </c>
      <c r="M9941" t="s">
        <v>38</v>
      </c>
      <c r="N9941" t="s">
        <v>39</v>
      </c>
      <c r="O9941">
        <v>456</v>
      </c>
      <c r="P9941" s="9">
        <v>9.81</v>
      </c>
      <c r="Q9941" t="s">
        <v>40</v>
      </c>
      <c r="R9941">
        <v>158959</v>
      </c>
      <c r="S9941">
        <v>46.5</v>
      </c>
      <c r="T9941">
        <v>4.79</v>
      </c>
      <c r="U9941" s="8">
        <v>222.74</v>
      </c>
      <c r="V9941" t="s">
        <v>15232</v>
      </c>
      <c r="W9941" t="s">
        <v>2276</v>
      </c>
      <c r="X9941" t="s">
        <v>42</v>
      </c>
      <c r="Y9941" t="s">
        <v>2277</v>
      </c>
      <c r="AA9941" s="1">
        <f t="shared" si="898"/>
        <v>46138</v>
      </c>
      <c r="AB9941" s="2">
        <f t="shared" si="899"/>
        <v>4</v>
      </c>
      <c r="AC9941" s="2">
        <f t="shared" si="900"/>
        <v>2026</v>
      </c>
      <c r="AD9941" s="2" t="str">
        <f>IFERROR(VLOOKUP(A9941,'Aux Área'!$A$4:$B$123,2,0),"-")</f>
        <v>INSPEÇÃO</v>
      </c>
    </row>
    <row r="9942" spans="1:30" x14ac:dyDescent="0.3">
      <c r="A9942" t="s">
        <v>52</v>
      </c>
      <c r="B9942" t="s">
        <v>1449</v>
      </c>
      <c r="C9942" t="s">
        <v>15233</v>
      </c>
      <c r="D9942" t="s">
        <v>3197</v>
      </c>
      <c r="E9942" t="s">
        <v>3198</v>
      </c>
      <c r="F9942" t="s">
        <v>53</v>
      </c>
      <c r="G9942" t="s">
        <v>35</v>
      </c>
      <c r="H9942" t="s">
        <v>36</v>
      </c>
      <c r="I9942" t="s">
        <v>37</v>
      </c>
      <c r="J9942" t="s">
        <v>356</v>
      </c>
      <c r="K9942" t="s">
        <v>357</v>
      </c>
      <c r="L9942" t="s">
        <v>124</v>
      </c>
      <c r="M9942" t="s">
        <v>38</v>
      </c>
      <c r="N9942" t="s">
        <v>39</v>
      </c>
      <c r="O9942">
        <v>312</v>
      </c>
      <c r="P9942" s="9">
        <v>11.06</v>
      </c>
      <c r="Q9942" t="s">
        <v>40</v>
      </c>
      <c r="R9942">
        <v>106042</v>
      </c>
      <c r="S9942">
        <v>28.21</v>
      </c>
      <c r="T9942">
        <v>4.7919999999999998</v>
      </c>
      <c r="U9942" s="8">
        <v>135.16999999999999</v>
      </c>
      <c r="V9942" t="s">
        <v>15234</v>
      </c>
      <c r="W9942" t="s">
        <v>2007</v>
      </c>
      <c r="X9942" t="s">
        <v>42</v>
      </c>
      <c r="Y9942" t="s">
        <v>1740</v>
      </c>
      <c r="AA9942" s="1">
        <f t="shared" si="898"/>
        <v>46138</v>
      </c>
      <c r="AB9942" s="2">
        <f t="shared" si="899"/>
        <v>4</v>
      </c>
      <c r="AC9942" s="2">
        <f t="shared" si="900"/>
        <v>2026</v>
      </c>
      <c r="AD9942" s="2" t="str">
        <f>IFERROR(VLOOKUP(A9942,'Aux Área'!$A$4:$B$123,2,0),"-")</f>
        <v>OPERAÇÃO</v>
      </c>
    </row>
    <row r="9943" spans="1:30" x14ac:dyDescent="0.3">
      <c r="A9943" t="s">
        <v>12958</v>
      </c>
      <c r="B9943" t="s">
        <v>14624</v>
      </c>
      <c r="C9943" t="s">
        <v>15235</v>
      </c>
      <c r="D9943" t="s">
        <v>3208</v>
      </c>
      <c r="E9943" t="s">
        <v>3209</v>
      </c>
      <c r="F9943" t="s">
        <v>12960</v>
      </c>
      <c r="G9943" t="s">
        <v>1135</v>
      </c>
      <c r="H9943" t="s">
        <v>1301</v>
      </c>
      <c r="I9943" t="s">
        <v>839</v>
      </c>
      <c r="J9943" t="s">
        <v>169</v>
      </c>
      <c r="K9943" t="s">
        <v>170</v>
      </c>
      <c r="L9943" t="s">
        <v>124</v>
      </c>
      <c r="M9943" t="s">
        <v>38</v>
      </c>
      <c r="N9943" t="s">
        <v>39</v>
      </c>
      <c r="O9943">
        <v>185</v>
      </c>
      <c r="P9943" s="9">
        <v>6.69</v>
      </c>
      <c r="Q9943" t="s">
        <v>40</v>
      </c>
      <c r="R9943">
        <v>184917</v>
      </c>
      <c r="S9943">
        <v>27.67</v>
      </c>
      <c r="T9943">
        <v>4.6900000000000004</v>
      </c>
      <c r="U9943" s="8">
        <v>129.77000000000001</v>
      </c>
      <c r="V9943" t="s">
        <v>41</v>
      </c>
      <c r="W9943" t="s">
        <v>2276</v>
      </c>
      <c r="X9943" t="s">
        <v>42</v>
      </c>
      <c r="Y9943" t="s">
        <v>12261</v>
      </c>
      <c r="AA9943" s="1">
        <f t="shared" si="898"/>
        <v>46138</v>
      </c>
      <c r="AB9943" s="2">
        <f t="shared" si="899"/>
        <v>4</v>
      </c>
      <c r="AC9943" s="2">
        <f t="shared" si="900"/>
        <v>2026</v>
      </c>
      <c r="AD9943" s="2" t="str">
        <f>IFERROR(VLOOKUP(A9943,'Aux Área'!$A$4:$B$123,2,0),"-")</f>
        <v>INSPEÇÃO</v>
      </c>
    </row>
    <row r="9944" spans="1:30" x14ac:dyDescent="0.3">
      <c r="A9944" t="s">
        <v>2643</v>
      </c>
      <c r="B9944" t="s">
        <v>2307</v>
      </c>
      <c r="C9944" t="s">
        <v>15236</v>
      </c>
      <c r="D9944" t="s">
        <v>14284</v>
      </c>
      <c r="E9944" t="s">
        <v>14285</v>
      </c>
      <c r="F9944" t="s">
        <v>2646</v>
      </c>
      <c r="G9944" t="s">
        <v>1300</v>
      </c>
      <c r="H9944" t="s">
        <v>1301</v>
      </c>
      <c r="I9944" t="s">
        <v>37</v>
      </c>
      <c r="J9944" t="s">
        <v>122</v>
      </c>
      <c r="K9944" t="s">
        <v>123</v>
      </c>
      <c r="L9944" t="s">
        <v>124</v>
      </c>
      <c r="M9944" t="s">
        <v>38</v>
      </c>
      <c r="N9944" t="s">
        <v>39</v>
      </c>
      <c r="O9944">
        <v>402</v>
      </c>
      <c r="P9944" s="9">
        <v>9.18</v>
      </c>
      <c r="Q9944" t="s">
        <v>40</v>
      </c>
      <c r="R9944">
        <v>166099</v>
      </c>
      <c r="S9944">
        <v>43.78</v>
      </c>
      <c r="T9944">
        <v>4.93</v>
      </c>
      <c r="U9944" s="8">
        <v>215.84</v>
      </c>
      <c r="V9944" t="s">
        <v>112</v>
      </c>
      <c r="W9944" t="s">
        <v>2276</v>
      </c>
      <c r="X9944" t="s">
        <v>42</v>
      </c>
      <c r="Y9944" t="s">
        <v>2277</v>
      </c>
      <c r="AA9944" s="1">
        <f t="shared" si="898"/>
        <v>46138</v>
      </c>
      <c r="AB9944" s="2">
        <f t="shared" si="899"/>
        <v>4</v>
      </c>
      <c r="AC9944" s="2">
        <f t="shared" si="900"/>
        <v>2026</v>
      </c>
      <c r="AD9944" s="2" t="str">
        <f>IFERROR(VLOOKUP(A9944,'Aux Área'!$A$4:$B$123,2,0),"-")</f>
        <v>INSPEÇÃO</v>
      </c>
    </row>
    <row r="9945" spans="1:30" x14ac:dyDescent="0.3">
      <c r="A9945" t="s">
        <v>5620</v>
      </c>
      <c r="B9945" t="s">
        <v>9277</v>
      </c>
      <c r="C9945" t="s">
        <v>15245</v>
      </c>
      <c r="D9945" t="s">
        <v>3303</v>
      </c>
      <c r="E9945" t="s">
        <v>3304</v>
      </c>
      <c r="F9945" t="s">
        <v>6208</v>
      </c>
      <c r="G9945" t="s">
        <v>1135</v>
      </c>
      <c r="H9945" t="s">
        <v>5545</v>
      </c>
      <c r="I9945" t="s">
        <v>839</v>
      </c>
      <c r="J9945" t="s">
        <v>1122</v>
      </c>
      <c r="K9945" t="s">
        <v>1123</v>
      </c>
      <c r="L9945" t="s">
        <v>110</v>
      </c>
      <c r="M9945" t="s">
        <v>38</v>
      </c>
      <c r="N9945" t="s">
        <v>39</v>
      </c>
      <c r="O9945">
        <v>435</v>
      </c>
      <c r="P9945" s="9">
        <v>10.58</v>
      </c>
      <c r="Q9945" t="s">
        <v>40</v>
      </c>
      <c r="R9945">
        <v>47433</v>
      </c>
      <c r="S9945">
        <v>41.12</v>
      </c>
      <c r="T9945">
        <v>3.99</v>
      </c>
      <c r="U9945" s="8">
        <v>164.06</v>
      </c>
      <c r="V9945" t="s">
        <v>41</v>
      </c>
      <c r="W9945" t="s">
        <v>2276</v>
      </c>
      <c r="X9945" t="s">
        <v>42</v>
      </c>
      <c r="Y9945" t="s">
        <v>2277</v>
      </c>
      <c r="AA9945" s="1">
        <f t="shared" si="898"/>
        <v>46139</v>
      </c>
      <c r="AB9945" s="2">
        <f t="shared" si="899"/>
        <v>4</v>
      </c>
      <c r="AC9945" s="2">
        <f t="shared" si="900"/>
        <v>2026</v>
      </c>
      <c r="AD9945" s="2" t="str">
        <f>IFERROR(VLOOKUP(A9945,'Aux Área'!$A$4:$B$123,2,0),"-")</f>
        <v>INSPEÇÃO</v>
      </c>
    </row>
    <row r="9946" spans="1:30" x14ac:dyDescent="0.3">
      <c r="A9946" t="s">
        <v>2306</v>
      </c>
      <c r="B9946" t="s">
        <v>4613</v>
      </c>
      <c r="C9946" t="s">
        <v>15246</v>
      </c>
      <c r="D9946" t="s">
        <v>3212</v>
      </c>
      <c r="E9946" t="s">
        <v>3213</v>
      </c>
      <c r="F9946" t="s">
        <v>2309</v>
      </c>
      <c r="G9946" t="s">
        <v>1135</v>
      </c>
      <c r="H9946" t="s">
        <v>2275</v>
      </c>
      <c r="I9946" t="s">
        <v>1497</v>
      </c>
      <c r="J9946" t="s">
        <v>1665</v>
      </c>
      <c r="K9946" t="s">
        <v>1666</v>
      </c>
      <c r="L9946" t="s">
        <v>301</v>
      </c>
      <c r="M9946" t="s">
        <v>38</v>
      </c>
      <c r="N9946" t="s">
        <v>39</v>
      </c>
      <c r="O9946">
        <v>333</v>
      </c>
      <c r="P9946" s="9">
        <v>8.16</v>
      </c>
      <c r="Q9946" t="s">
        <v>40</v>
      </c>
      <c r="R9946">
        <v>171447</v>
      </c>
      <c r="S9946">
        <v>40.82</v>
      </c>
      <c r="T9946">
        <v>4.6900000000000004</v>
      </c>
      <c r="U9946" s="8">
        <v>191.45</v>
      </c>
      <c r="V9946" t="s">
        <v>15247</v>
      </c>
      <c r="W9946" t="s">
        <v>2276</v>
      </c>
      <c r="X9946" t="s">
        <v>42</v>
      </c>
      <c r="Y9946" t="s">
        <v>2277</v>
      </c>
      <c r="AA9946" s="1">
        <f t="shared" si="898"/>
        <v>46139</v>
      </c>
      <c r="AB9946" s="2">
        <f t="shared" si="899"/>
        <v>4</v>
      </c>
      <c r="AC9946" s="2">
        <f t="shared" si="900"/>
        <v>2026</v>
      </c>
      <c r="AD9946" s="2" t="str">
        <f>IFERROR(VLOOKUP(A9946,'Aux Área'!$A$4:$B$123,2,0),"-")</f>
        <v>INSPEÇÃO</v>
      </c>
    </row>
    <row r="9947" spans="1:30" x14ac:dyDescent="0.3">
      <c r="A9947" t="s">
        <v>3092</v>
      </c>
      <c r="B9947" t="s">
        <v>4774</v>
      </c>
      <c r="C9947" t="s">
        <v>15248</v>
      </c>
      <c r="D9947" t="s">
        <v>9771</v>
      </c>
      <c r="E9947" t="s">
        <v>9666</v>
      </c>
      <c r="F9947" t="s">
        <v>3594</v>
      </c>
      <c r="G9947" t="s">
        <v>1135</v>
      </c>
      <c r="H9947" t="s">
        <v>2275</v>
      </c>
      <c r="I9947" t="s">
        <v>1497</v>
      </c>
      <c r="J9947" t="s">
        <v>231</v>
      </c>
      <c r="K9947" t="s">
        <v>232</v>
      </c>
      <c r="L9947" t="s">
        <v>217</v>
      </c>
      <c r="M9947" t="s">
        <v>38</v>
      </c>
      <c r="N9947" t="s">
        <v>39</v>
      </c>
      <c r="O9947">
        <v>450</v>
      </c>
      <c r="P9947" s="9">
        <v>11.17</v>
      </c>
      <c r="Q9947" t="s">
        <v>40</v>
      </c>
      <c r="R9947">
        <v>153456</v>
      </c>
      <c r="S9947">
        <v>40.299999999999997</v>
      </c>
      <c r="T9947">
        <v>4.6509999999999998</v>
      </c>
      <c r="U9947" s="8">
        <v>187.43</v>
      </c>
      <c r="V9947" t="s">
        <v>15249</v>
      </c>
      <c r="W9947" t="s">
        <v>2276</v>
      </c>
      <c r="X9947" t="s">
        <v>42</v>
      </c>
      <c r="Y9947" t="s">
        <v>2277</v>
      </c>
      <c r="AA9947" s="1">
        <f t="shared" si="898"/>
        <v>46139</v>
      </c>
      <c r="AB9947" s="2">
        <f t="shared" si="899"/>
        <v>4</v>
      </c>
      <c r="AC9947" s="2">
        <f t="shared" si="900"/>
        <v>2026</v>
      </c>
      <c r="AD9947" s="2" t="str">
        <f>IFERROR(VLOOKUP(A9947,'Aux Área'!$A$4:$B$123,2,0),"-")</f>
        <v>INSPEÇÃO</v>
      </c>
    </row>
    <row r="9948" spans="1:30" x14ac:dyDescent="0.3">
      <c r="A9948" t="s">
        <v>52</v>
      </c>
      <c r="B9948" t="s">
        <v>1449</v>
      </c>
      <c r="C9948" t="s">
        <v>15250</v>
      </c>
      <c r="D9948" t="s">
        <v>3197</v>
      </c>
      <c r="E9948" t="s">
        <v>3198</v>
      </c>
      <c r="F9948" t="s">
        <v>53</v>
      </c>
      <c r="G9948" t="s">
        <v>35</v>
      </c>
      <c r="H9948" t="s">
        <v>36</v>
      </c>
      <c r="I9948" t="s">
        <v>37</v>
      </c>
      <c r="J9948" t="s">
        <v>356</v>
      </c>
      <c r="K9948" t="s">
        <v>357</v>
      </c>
      <c r="L9948" t="s">
        <v>124</v>
      </c>
      <c r="M9948" t="s">
        <v>38</v>
      </c>
      <c r="N9948" t="s">
        <v>39</v>
      </c>
      <c r="O9948">
        <v>260</v>
      </c>
      <c r="P9948" s="9">
        <v>12.38</v>
      </c>
      <c r="Q9948" t="s">
        <v>40</v>
      </c>
      <c r="R9948">
        <v>106302</v>
      </c>
      <c r="S9948">
        <v>21.01</v>
      </c>
      <c r="T9948">
        <v>4.7910000000000004</v>
      </c>
      <c r="U9948" s="8">
        <v>100.65</v>
      </c>
      <c r="V9948" t="s">
        <v>15251</v>
      </c>
      <c r="W9948" t="s">
        <v>2007</v>
      </c>
      <c r="X9948" t="s">
        <v>42</v>
      </c>
      <c r="Y9948" t="s">
        <v>1740</v>
      </c>
      <c r="AA9948" s="1">
        <f t="shared" si="898"/>
        <v>46139</v>
      </c>
      <c r="AB9948" s="2">
        <f t="shared" si="899"/>
        <v>4</v>
      </c>
      <c r="AC9948" s="2">
        <f t="shared" si="900"/>
        <v>2026</v>
      </c>
      <c r="AD9948" s="2" t="str">
        <f>IFERROR(VLOOKUP(A9948,'Aux Área'!$A$4:$B$123,2,0),"-")</f>
        <v>OPERAÇÃO</v>
      </c>
    </row>
    <row r="9949" spans="1:30" x14ac:dyDescent="0.3">
      <c r="A9949" t="s">
        <v>5543</v>
      </c>
      <c r="B9949" t="s">
        <v>11845</v>
      </c>
      <c r="C9949" t="s">
        <v>15252</v>
      </c>
      <c r="D9949" t="s">
        <v>13857</v>
      </c>
      <c r="E9949" t="s">
        <v>13858</v>
      </c>
      <c r="F9949" t="s">
        <v>6207</v>
      </c>
      <c r="G9949" t="s">
        <v>1135</v>
      </c>
      <c r="H9949" t="s">
        <v>5545</v>
      </c>
      <c r="I9949" t="s">
        <v>839</v>
      </c>
      <c r="J9949" t="s">
        <v>89</v>
      </c>
      <c r="K9949" t="s">
        <v>90</v>
      </c>
      <c r="L9949" t="s">
        <v>91</v>
      </c>
      <c r="M9949" t="s">
        <v>38</v>
      </c>
      <c r="N9949" t="s">
        <v>39</v>
      </c>
      <c r="O9949">
        <v>436</v>
      </c>
      <c r="P9949" s="9">
        <v>11.56</v>
      </c>
      <c r="Q9949" t="s">
        <v>40</v>
      </c>
      <c r="R9949">
        <v>67634</v>
      </c>
      <c r="S9949">
        <v>37.72</v>
      </c>
      <c r="T9949">
        <v>4.6900000000000004</v>
      </c>
      <c r="U9949" s="8">
        <v>176.91</v>
      </c>
      <c r="V9949" t="s">
        <v>15253</v>
      </c>
      <c r="W9949" t="s">
        <v>2276</v>
      </c>
      <c r="X9949" t="s">
        <v>42</v>
      </c>
      <c r="Y9949" t="s">
        <v>2277</v>
      </c>
      <c r="AA9949" s="1">
        <f t="shared" si="898"/>
        <v>46139</v>
      </c>
      <c r="AB9949" s="2">
        <f t="shared" si="899"/>
        <v>4</v>
      </c>
      <c r="AC9949" s="2">
        <f t="shared" si="900"/>
        <v>2026</v>
      </c>
      <c r="AD9949" s="2" t="str">
        <f>IFERROR(VLOOKUP(A9949,'Aux Área'!$A$4:$B$123,2,0),"-")</f>
        <v>INSPEÇÃO</v>
      </c>
    </row>
    <row r="9950" spans="1:30" x14ac:dyDescent="0.3">
      <c r="A9950" t="s">
        <v>12191</v>
      </c>
      <c r="B9950" t="s">
        <v>655</v>
      </c>
      <c r="C9950" t="s">
        <v>15254</v>
      </c>
      <c r="D9950" t="s">
        <v>1802</v>
      </c>
      <c r="E9950" t="s">
        <v>1803</v>
      </c>
      <c r="F9950" t="s">
        <v>653</v>
      </c>
      <c r="G9950" t="s">
        <v>1300</v>
      </c>
      <c r="H9950" t="s">
        <v>12193</v>
      </c>
      <c r="I9950" t="s">
        <v>37</v>
      </c>
      <c r="J9950" t="s">
        <v>231</v>
      </c>
      <c r="K9950" t="s">
        <v>232</v>
      </c>
      <c r="L9950" t="s">
        <v>217</v>
      </c>
      <c r="M9950" t="s">
        <v>38</v>
      </c>
      <c r="N9950" t="s">
        <v>707</v>
      </c>
      <c r="O9950" s="23">
        <v>0</v>
      </c>
      <c r="P9950" s="9">
        <v>0</v>
      </c>
      <c r="Q9950" t="s">
        <v>40</v>
      </c>
      <c r="R9950">
        <v>0</v>
      </c>
      <c r="S9950">
        <v>22.35</v>
      </c>
      <c r="T9950">
        <v>6.66</v>
      </c>
      <c r="U9950" s="8">
        <v>148.86000000000001</v>
      </c>
      <c r="V9950" t="s">
        <v>15255</v>
      </c>
      <c r="W9950" t="s">
        <v>652</v>
      </c>
      <c r="X9950" t="s">
        <v>42</v>
      </c>
      <c r="Y9950" t="s">
        <v>653</v>
      </c>
      <c r="AA9950" s="1">
        <f t="shared" si="898"/>
        <v>46139</v>
      </c>
      <c r="AB9950" s="2">
        <f t="shared" si="899"/>
        <v>4</v>
      </c>
      <c r="AC9950" s="2">
        <f t="shared" si="900"/>
        <v>2026</v>
      </c>
      <c r="AD9950" s="2" t="str">
        <f>IFERROR(VLOOKUP(A9950,'Aux Área'!$A$4:$B$123,2,0),"-")</f>
        <v>SÃO PEDRO</v>
      </c>
    </row>
    <row r="9951" spans="1:30" x14ac:dyDescent="0.3">
      <c r="A9951" t="s">
        <v>50</v>
      </c>
      <c r="B9951" t="s">
        <v>324</v>
      </c>
      <c r="C9951" t="s">
        <v>15256</v>
      </c>
      <c r="D9951" t="s">
        <v>326</v>
      </c>
      <c r="E9951" t="s">
        <v>327</v>
      </c>
      <c r="F9951" t="s">
        <v>51</v>
      </c>
      <c r="G9951" t="s">
        <v>35</v>
      </c>
      <c r="H9951" t="s">
        <v>36</v>
      </c>
      <c r="I9951" t="s">
        <v>37</v>
      </c>
      <c r="J9951" t="s">
        <v>2817</v>
      </c>
      <c r="K9951" t="s">
        <v>2818</v>
      </c>
      <c r="L9951" t="s">
        <v>84</v>
      </c>
      <c r="M9951" t="s">
        <v>38</v>
      </c>
      <c r="N9951" t="s">
        <v>39</v>
      </c>
      <c r="O9951">
        <v>300</v>
      </c>
      <c r="P9951" s="9">
        <v>6.93</v>
      </c>
      <c r="Q9951" t="s">
        <v>40</v>
      </c>
      <c r="R9951">
        <v>29455</v>
      </c>
      <c r="S9951">
        <v>43.31</v>
      </c>
      <c r="T9951">
        <v>5.2709999999999999</v>
      </c>
      <c r="U9951" s="8">
        <v>228.27</v>
      </c>
      <c r="V9951" t="s">
        <v>15257</v>
      </c>
      <c r="W9951" t="s">
        <v>2007</v>
      </c>
      <c r="X9951" t="s">
        <v>42</v>
      </c>
      <c r="Y9951" t="s">
        <v>1740</v>
      </c>
      <c r="AA9951" s="1">
        <f t="shared" si="898"/>
        <v>46139</v>
      </c>
      <c r="AB9951" s="2">
        <f t="shared" si="899"/>
        <v>4</v>
      </c>
      <c r="AC9951" s="2">
        <f t="shared" si="900"/>
        <v>2026</v>
      </c>
      <c r="AD9951" s="2" t="str">
        <f>IFERROR(VLOOKUP(A9951,'Aux Área'!$A$4:$B$123,2,0),"-")</f>
        <v>TI</v>
      </c>
    </row>
    <row r="9952" spans="1:30" x14ac:dyDescent="0.3">
      <c r="A9952" t="s">
        <v>1785</v>
      </c>
      <c r="B9952" t="s">
        <v>1786</v>
      </c>
      <c r="C9952" t="s">
        <v>15258</v>
      </c>
      <c r="D9952" t="s">
        <v>15011</v>
      </c>
      <c r="E9952" t="s">
        <v>15012</v>
      </c>
      <c r="F9952" t="s">
        <v>653</v>
      </c>
      <c r="G9952" t="s">
        <v>1495</v>
      </c>
      <c r="H9952" t="s">
        <v>1788</v>
      </c>
      <c r="I9952" t="s">
        <v>839</v>
      </c>
      <c r="J9952" t="s">
        <v>172</v>
      </c>
      <c r="K9952" t="s">
        <v>173</v>
      </c>
      <c r="L9952" t="s">
        <v>124</v>
      </c>
      <c r="M9952" t="s">
        <v>38</v>
      </c>
      <c r="N9952" t="s">
        <v>668</v>
      </c>
      <c r="O9952" s="23">
        <v>0</v>
      </c>
      <c r="P9952" s="9">
        <v>0</v>
      </c>
      <c r="Q9952" t="s">
        <v>40</v>
      </c>
      <c r="R9952">
        <v>0</v>
      </c>
      <c r="S9952">
        <v>227.75</v>
      </c>
      <c r="T9952">
        <v>6.94</v>
      </c>
      <c r="U9952" s="8">
        <v>1580.59</v>
      </c>
      <c r="V9952" t="s">
        <v>112</v>
      </c>
      <c r="W9952" t="s">
        <v>652</v>
      </c>
      <c r="X9952" t="s">
        <v>42</v>
      </c>
      <c r="Y9952" t="s">
        <v>653</v>
      </c>
      <c r="AA9952" s="1">
        <f t="shared" si="898"/>
        <v>46139</v>
      </c>
      <c r="AB9952" s="2">
        <f t="shared" si="899"/>
        <v>4</v>
      </c>
      <c r="AC9952" s="2">
        <f t="shared" si="900"/>
        <v>2026</v>
      </c>
      <c r="AD9952" s="2" t="str">
        <f>IFERROR(VLOOKUP(A9952,'Aux Área'!$A$4:$B$123,2,0),"-")</f>
        <v>SÃO PEDRO</v>
      </c>
    </row>
    <row r="9953" spans="1:30" x14ac:dyDescent="0.3">
      <c r="A9953" t="s">
        <v>62</v>
      </c>
      <c r="B9953" t="s">
        <v>1455</v>
      </c>
      <c r="C9953" t="s">
        <v>15259</v>
      </c>
      <c r="D9953" t="s">
        <v>158</v>
      </c>
      <c r="E9953" t="s">
        <v>159</v>
      </c>
      <c r="F9953" t="s">
        <v>63</v>
      </c>
      <c r="G9953" t="s">
        <v>35</v>
      </c>
      <c r="H9953" t="s">
        <v>36</v>
      </c>
      <c r="I9953" t="s">
        <v>37</v>
      </c>
      <c r="J9953" t="s">
        <v>10485</v>
      </c>
      <c r="K9953" t="s">
        <v>527</v>
      </c>
      <c r="L9953" t="s">
        <v>124</v>
      </c>
      <c r="M9953" t="s">
        <v>38</v>
      </c>
      <c r="N9953" t="s">
        <v>39</v>
      </c>
      <c r="O9953">
        <v>204</v>
      </c>
      <c r="P9953" s="9">
        <v>8.6300000000000008</v>
      </c>
      <c r="Q9953" t="s">
        <v>40</v>
      </c>
      <c r="R9953">
        <v>78613</v>
      </c>
      <c r="S9953">
        <v>23.63</v>
      </c>
      <c r="T9953">
        <v>4.891</v>
      </c>
      <c r="U9953" s="8">
        <v>115.58</v>
      </c>
      <c r="V9953" t="s">
        <v>15260</v>
      </c>
      <c r="W9953" t="s">
        <v>2007</v>
      </c>
      <c r="X9953" t="s">
        <v>42</v>
      </c>
      <c r="Y9953" t="s">
        <v>1740</v>
      </c>
      <c r="AA9953" s="1">
        <f t="shared" si="898"/>
        <v>46139</v>
      </c>
      <c r="AB9953" s="2">
        <f t="shared" si="899"/>
        <v>4</v>
      </c>
      <c r="AC9953" s="2">
        <f t="shared" si="900"/>
        <v>2026</v>
      </c>
      <c r="AD9953" s="2" t="str">
        <f>IFERROR(VLOOKUP(A9953,'Aux Área'!$A$4:$B$123,2,0),"-")</f>
        <v>CONSERVA</v>
      </c>
    </row>
    <row r="9954" spans="1:30" x14ac:dyDescent="0.3">
      <c r="A9954" t="s">
        <v>5620</v>
      </c>
      <c r="B9954" t="s">
        <v>9277</v>
      </c>
      <c r="C9954" t="s">
        <v>15261</v>
      </c>
      <c r="D9954" t="s">
        <v>9027</v>
      </c>
      <c r="E9954" t="s">
        <v>9028</v>
      </c>
      <c r="F9954" t="s">
        <v>6208</v>
      </c>
      <c r="G9954" t="s">
        <v>1135</v>
      </c>
      <c r="H9954" t="s">
        <v>5545</v>
      </c>
      <c r="I9954" t="s">
        <v>839</v>
      </c>
      <c r="J9954" t="s">
        <v>241</v>
      </c>
      <c r="K9954" t="s">
        <v>242</v>
      </c>
      <c r="L9954" t="s">
        <v>110</v>
      </c>
      <c r="M9954" t="s">
        <v>38</v>
      </c>
      <c r="N9954" t="s">
        <v>39</v>
      </c>
      <c r="O9954">
        <v>378</v>
      </c>
      <c r="P9954" s="9">
        <v>10.62</v>
      </c>
      <c r="Q9954" t="s">
        <v>40</v>
      </c>
      <c r="R9954">
        <v>47811</v>
      </c>
      <c r="S9954">
        <v>35.6</v>
      </c>
      <c r="T9954">
        <v>3.99</v>
      </c>
      <c r="U9954" s="8">
        <v>142.04</v>
      </c>
      <c r="V9954" t="s">
        <v>41</v>
      </c>
      <c r="W9954" t="s">
        <v>2276</v>
      </c>
      <c r="X9954" t="s">
        <v>42</v>
      </c>
      <c r="Y9954" t="s">
        <v>2277</v>
      </c>
      <c r="AA9954" s="1">
        <f t="shared" si="898"/>
        <v>46139</v>
      </c>
      <c r="AB9954" s="2">
        <f t="shared" si="899"/>
        <v>4</v>
      </c>
      <c r="AC9954" s="2">
        <f t="shared" si="900"/>
        <v>2026</v>
      </c>
      <c r="AD9954" s="2" t="str">
        <f>IFERROR(VLOOKUP(A9954,'Aux Área'!$A$4:$B$123,2,0),"-")</f>
        <v>INSPEÇÃO</v>
      </c>
    </row>
    <row r="9955" spans="1:30" x14ac:dyDescent="0.3">
      <c r="A9955" t="s">
        <v>64</v>
      </c>
      <c r="B9955" t="s">
        <v>2182</v>
      </c>
      <c r="C9955" t="s">
        <v>15262</v>
      </c>
      <c r="D9955" t="s">
        <v>127</v>
      </c>
      <c r="E9955" t="s">
        <v>128</v>
      </c>
      <c r="F9955" t="s">
        <v>65</v>
      </c>
      <c r="G9955" t="s">
        <v>35</v>
      </c>
      <c r="H9955" t="s">
        <v>36</v>
      </c>
      <c r="I9955" t="s">
        <v>37</v>
      </c>
      <c r="J9955" t="s">
        <v>1536</v>
      </c>
      <c r="K9955" t="s">
        <v>1537</v>
      </c>
      <c r="L9955" t="s">
        <v>1538</v>
      </c>
      <c r="M9955" t="s">
        <v>38</v>
      </c>
      <c r="N9955" t="s">
        <v>39</v>
      </c>
      <c r="O9955">
        <v>307</v>
      </c>
      <c r="P9955" s="9">
        <v>10.47</v>
      </c>
      <c r="Q9955" t="s">
        <v>40</v>
      </c>
      <c r="R9955">
        <v>58712</v>
      </c>
      <c r="S9955">
        <v>29.33</v>
      </c>
      <c r="T9955">
        <v>4.891</v>
      </c>
      <c r="U9955" s="8">
        <v>143.44999999999999</v>
      </c>
      <c r="V9955" t="s">
        <v>15263</v>
      </c>
      <c r="W9955" t="s">
        <v>2007</v>
      </c>
      <c r="X9955" t="s">
        <v>42</v>
      </c>
      <c r="Y9955" t="s">
        <v>1740</v>
      </c>
      <c r="AA9955" s="1">
        <f t="shared" si="898"/>
        <v>46139</v>
      </c>
      <c r="AB9955" s="2">
        <f t="shared" si="899"/>
        <v>4</v>
      </c>
      <c r="AC9955" s="2">
        <f t="shared" si="900"/>
        <v>2026</v>
      </c>
      <c r="AD9955" s="2" t="str">
        <f>IFERROR(VLOOKUP(A9955,'Aux Área'!$A$4:$B$123,2,0),"-")</f>
        <v>ENGENHARIA</v>
      </c>
    </row>
    <row r="9956" spans="1:30" x14ac:dyDescent="0.3">
      <c r="A9956" t="s">
        <v>2643</v>
      </c>
      <c r="B9956" t="s">
        <v>2307</v>
      </c>
      <c r="C9956" t="s">
        <v>15264</v>
      </c>
      <c r="D9956" t="s">
        <v>7207</v>
      </c>
      <c r="E9956" t="s">
        <v>7208</v>
      </c>
      <c r="F9956" t="s">
        <v>2646</v>
      </c>
      <c r="G9956" t="s">
        <v>1300</v>
      </c>
      <c r="H9956" t="s">
        <v>1301</v>
      </c>
      <c r="I9956" t="s">
        <v>37</v>
      </c>
      <c r="J9956" t="s">
        <v>12641</v>
      </c>
      <c r="K9956" t="s">
        <v>12642</v>
      </c>
      <c r="L9956" t="s">
        <v>124</v>
      </c>
      <c r="M9956" t="s">
        <v>38</v>
      </c>
      <c r="N9956" t="s">
        <v>39</v>
      </c>
      <c r="O9956">
        <v>424</v>
      </c>
      <c r="P9956" s="9">
        <v>9.85</v>
      </c>
      <c r="Q9956" t="s">
        <v>40</v>
      </c>
      <c r="R9956">
        <v>166523</v>
      </c>
      <c r="S9956">
        <v>43.05</v>
      </c>
      <c r="T9956">
        <v>4.79</v>
      </c>
      <c r="U9956" s="8">
        <v>206.21</v>
      </c>
      <c r="V9956" t="s">
        <v>15265</v>
      </c>
      <c r="W9956" t="s">
        <v>2276</v>
      </c>
      <c r="X9956" t="s">
        <v>42</v>
      </c>
      <c r="Y9956" t="s">
        <v>2277</v>
      </c>
      <c r="AA9956" s="1">
        <f t="shared" si="898"/>
        <v>46139</v>
      </c>
      <c r="AB9956" s="2">
        <f t="shared" si="899"/>
        <v>4</v>
      </c>
      <c r="AC9956" s="2">
        <f t="shared" si="900"/>
        <v>2026</v>
      </c>
      <c r="AD9956" s="2" t="str">
        <f>IFERROR(VLOOKUP(A9956,'Aux Área'!$A$4:$B$123,2,0),"-")</f>
        <v>INSPEÇÃO</v>
      </c>
    </row>
    <row r="9957" spans="1:30" x14ac:dyDescent="0.3">
      <c r="A9957" t="s">
        <v>54</v>
      </c>
      <c r="B9957" t="s">
        <v>319</v>
      </c>
      <c r="C9957" t="s">
        <v>15266</v>
      </c>
      <c r="D9957" t="s">
        <v>1480</v>
      </c>
      <c r="E9957" t="s">
        <v>1481</v>
      </c>
      <c r="F9957" t="s">
        <v>55</v>
      </c>
      <c r="G9957" t="s">
        <v>35</v>
      </c>
      <c r="H9957" t="s">
        <v>36</v>
      </c>
      <c r="I9957" t="s">
        <v>37</v>
      </c>
      <c r="J9957" t="s">
        <v>1511</v>
      </c>
      <c r="K9957" t="s">
        <v>1512</v>
      </c>
      <c r="L9957" t="s">
        <v>1513</v>
      </c>
      <c r="M9957" t="s">
        <v>1514</v>
      </c>
      <c r="N9957" t="s">
        <v>39</v>
      </c>
      <c r="O9957">
        <v>412</v>
      </c>
      <c r="P9957" s="9">
        <v>9.93</v>
      </c>
      <c r="Q9957" t="s">
        <v>40</v>
      </c>
      <c r="R9957">
        <v>49791</v>
      </c>
      <c r="S9957">
        <v>41.51</v>
      </c>
      <c r="T9957">
        <v>4.6900000000000004</v>
      </c>
      <c r="U9957" s="8">
        <v>194.68</v>
      </c>
      <c r="V9957" t="s">
        <v>15267</v>
      </c>
      <c r="W9957" t="s">
        <v>2007</v>
      </c>
      <c r="X9957" t="s">
        <v>42</v>
      </c>
      <c r="Y9957" t="s">
        <v>1740</v>
      </c>
      <c r="AA9957" s="1">
        <f t="shared" si="898"/>
        <v>46139</v>
      </c>
      <c r="AB9957" s="2">
        <f t="shared" si="899"/>
        <v>4</v>
      </c>
      <c r="AC9957" s="2">
        <f t="shared" si="900"/>
        <v>2026</v>
      </c>
      <c r="AD9957" s="2" t="str">
        <f>IFERROR(VLOOKUP(A9957,'Aux Área'!$A$4:$B$123,2,0),"-")</f>
        <v>ENGENHARIA</v>
      </c>
    </row>
    <row r="9958" spans="1:30" x14ac:dyDescent="0.3">
      <c r="A9958" t="s">
        <v>2477</v>
      </c>
      <c r="B9958" t="s">
        <v>2478</v>
      </c>
      <c r="C9958" t="s">
        <v>15268</v>
      </c>
      <c r="D9958" t="s">
        <v>2885</v>
      </c>
      <c r="E9958" t="s">
        <v>2886</v>
      </c>
      <c r="F9958" t="s">
        <v>2480</v>
      </c>
      <c r="G9958" t="s">
        <v>659</v>
      </c>
      <c r="H9958" t="s">
        <v>2215</v>
      </c>
      <c r="I9958" t="s">
        <v>667</v>
      </c>
      <c r="J9958" t="s">
        <v>275</v>
      </c>
      <c r="K9958" t="s">
        <v>276</v>
      </c>
      <c r="L9958" t="s">
        <v>124</v>
      </c>
      <c r="M9958" t="s">
        <v>38</v>
      </c>
      <c r="N9958" t="s">
        <v>668</v>
      </c>
      <c r="O9958">
        <v>315</v>
      </c>
      <c r="P9958" s="9">
        <v>6.82</v>
      </c>
      <c r="Q9958" t="s">
        <v>40</v>
      </c>
      <c r="R9958">
        <v>14024</v>
      </c>
      <c r="S9958">
        <v>46.21</v>
      </c>
      <c r="T9958">
        <v>7.49</v>
      </c>
      <c r="U9958" s="8">
        <v>346.11</v>
      </c>
      <c r="V9958" t="s">
        <v>15269</v>
      </c>
      <c r="W9958" t="s">
        <v>2007</v>
      </c>
      <c r="X9958" t="s">
        <v>42</v>
      </c>
      <c r="Y9958" t="s">
        <v>1740</v>
      </c>
      <c r="AA9958" s="1">
        <f t="shared" si="898"/>
        <v>46139</v>
      </c>
      <c r="AB9958" s="2">
        <f t="shared" si="899"/>
        <v>4</v>
      </c>
      <c r="AC9958" s="2">
        <f t="shared" si="900"/>
        <v>2026</v>
      </c>
      <c r="AD9958" s="2" t="str">
        <f>IFERROR(VLOOKUP(A9958,'Aux Área'!$A$4:$B$123,2,0),"-")</f>
        <v>APH</v>
      </c>
    </row>
    <row r="9959" spans="1:30" x14ac:dyDescent="0.3">
      <c r="A9959" t="s">
        <v>56</v>
      </c>
      <c r="B9959" t="s">
        <v>266</v>
      </c>
      <c r="C9959" t="s">
        <v>15270</v>
      </c>
      <c r="D9959" t="s">
        <v>120</v>
      </c>
      <c r="E9959" t="s">
        <v>121</v>
      </c>
      <c r="F9959" t="s">
        <v>57</v>
      </c>
      <c r="G9959" t="s">
        <v>35</v>
      </c>
      <c r="H9959" t="s">
        <v>36</v>
      </c>
      <c r="I9959" t="s">
        <v>37</v>
      </c>
      <c r="J9959" t="s">
        <v>165</v>
      </c>
      <c r="K9959" t="s">
        <v>166</v>
      </c>
      <c r="L9959" t="s">
        <v>167</v>
      </c>
      <c r="M9959" t="s">
        <v>38</v>
      </c>
      <c r="N9959" t="s">
        <v>39</v>
      </c>
      <c r="O9959">
        <v>335</v>
      </c>
      <c r="P9959" s="9">
        <v>9.9700000000000006</v>
      </c>
      <c r="Q9959" t="s">
        <v>40</v>
      </c>
      <c r="R9959">
        <v>66164</v>
      </c>
      <c r="S9959">
        <v>33.590000000000003</v>
      </c>
      <c r="T9959">
        <v>4.99</v>
      </c>
      <c r="U9959" s="8">
        <v>167.62</v>
      </c>
      <c r="V9959" t="s">
        <v>112</v>
      </c>
      <c r="W9959" t="s">
        <v>2007</v>
      </c>
      <c r="X9959" t="s">
        <v>42</v>
      </c>
      <c r="Y9959" t="s">
        <v>1740</v>
      </c>
      <c r="AA9959" s="1">
        <f t="shared" si="898"/>
        <v>46139</v>
      </c>
      <c r="AB9959" s="2">
        <f t="shared" si="899"/>
        <v>4</v>
      </c>
      <c r="AC9959" s="2">
        <f t="shared" si="900"/>
        <v>2026</v>
      </c>
      <c r="AD9959" s="2" t="str">
        <f>IFERROR(VLOOKUP(A9959,'Aux Área'!$A$4:$B$123,2,0),"-")</f>
        <v>CONSERVA</v>
      </c>
    </row>
    <row r="9960" spans="1:30" x14ac:dyDescent="0.3">
      <c r="A9960" t="s">
        <v>2208</v>
      </c>
      <c r="B9960" t="s">
        <v>2544</v>
      </c>
      <c r="C9960" t="s">
        <v>15271</v>
      </c>
      <c r="D9960" t="s">
        <v>8321</v>
      </c>
      <c r="E9960" t="s">
        <v>8322</v>
      </c>
      <c r="F9960" t="s">
        <v>2210</v>
      </c>
      <c r="G9960" t="s">
        <v>1135</v>
      </c>
      <c r="H9960" t="s">
        <v>2211</v>
      </c>
      <c r="I9960" t="s">
        <v>37</v>
      </c>
      <c r="J9960" t="s">
        <v>172</v>
      </c>
      <c r="K9960" t="s">
        <v>173</v>
      </c>
      <c r="L9960" t="s">
        <v>124</v>
      </c>
      <c r="M9960" t="s">
        <v>38</v>
      </c>
      <c r="N9960" t="s">
        <v>668</v>
      </c>
      <c r="O9960">
        <v>473</v>
      </c>
      <c r="P9960" s="9">
        <v>5.85</v>
      </c>
      <c r="Q9960" t="s">
        <v>40</v>
      </c>
      <c r="R9960">
        <v>18374</v>
      </c>
      <c r="S9960">
        <v>80.81</v>
      </c>
      <c r="T9960">
        <v>6.94</v>
      </c>
      <c r="U9960" s="8">
        <v>560.82000000000005</v>
      </c>
      <c r="V9960" t="s">
        <v>8321</v>
      </c>
      <c r="W9960" t="s">
        <v>2007</v>
      </c>
      <c r="X9960" t="s">
        <v>42</v>
      </c>
      <c r="Y9960" t="s">
        <v>1740</v>
      </c>
      <c r="AA9960" s="1">
        <f t="shared" si="898"/>
        <v>46139</v>
      </c>
      <c r="AB9960" s="2">
        <f t="shared" si="899"/>
        <v>4</v>
      </c>
      <c r="AC9960" s="2">
        <f t="shared" si="900"/>
        <v>2026</v>
      </c>
      <c r="AD9960" s="2" t="str">
        <f>IFERROR(VLOOKUP(A9960,'Aux Área'!$A$4:$B$123,2,0),"-")</f>
        <v>APH</v>
      </c>
    </row>
    <row r="9961" spans="1:30" x14ac:dyDescent="0.3">
      <c r="A9961" t="s">
        <v>2009</v>
      </c>
      <c r="B9961" t="s">
        <v>143</v>
      </c>
      <c r="C9961" t="s">
        <v>15272</v>
      </c>
      <c r="D9961" t="s">
        <v>1841</v>
      </c>
      <c r="E9961" t="s">
        <v>1842</v>
      </c>
      <c r="F9961" t="s">
        <v>653</v>
      </c>
      <c r="G9961" t="s">
        <v>659</v>
      </c>
      <c r="H9961" t="s">
        <v>706</v>
      </c>
      <c r="I9961" t="s">
        <v>667</v>
      </c>
      <c r="J9961" t="s">
        <v>122</v>
      </c>
      <c r="K9961" t="s">
        <v>123</v>
      </c>
      <c r="L9961" t="s">
        <v>124</v>
      </c>
      <c r="M9961" t="s">
        <v>38</v>
      </c>
      <c r="N9961" t="s">
        <v>707</v>
      </c>
      <c r="O9961" s="23">
        <v>0</v>
      </c>
      <c r="P9961" s="9">
        <v>0</v>
      </c>
      <c r="Q9961" t="s">
        <v>40</v>
      </c>
      <c r="R9961">
        <v>0</v>
      </c>
      <c r="S9961">
        <v>20.95</v>
      </c>
      <c r="T9961">
        <v>6.79</v>
      </c>
      <c r="U9961" s="8">
        <v>142.25</v>
      </c>
      <c r="V9961" t="s">
        <v>112</v>
      </c>
      <c r="W9961" t="s">
        <v>652</v>
      </c>
      <c r="X9961" t="s">
        <v>42</v>
      </c>
      <c r="Y9961" t="s">
        <v>653</v>
      </c>
      <c r="AA9961" s="1">
        <f t="shared" si="898"/>
        <v>46139</v>
      </c>
      <c r="AB9961" s="2">
        <f t="shared" si="899"/>
        <v>4</v>
      </c>
      <c r="AC9961" s="2">
        <f t="shared" si="900"/>
        <v>2026</v>
      </c>
      <c r="AD9961" s="2" t="str">
        <f>IFERROR(VLOOKUP(A9961,'Aux Área'!$A$4:$B$123,2,0),"-")</f>
        <v>SÃO PEDRO</v>
      </c>
    </row>
    <row r="9962" spans="1:30" x14ac:dyDescent="0.3">
      <c r="A9962" t="s">
        <v>10689</v>
      </c>
      <c r="B9962" t="s">
        <v>1946</v>
      </c>
      <c r="C9962" t="s">
        <v>15273</v>
      </c>
      <c r="D9962" t="s">
        <v>1841</v>
      </c>
      <c r="E9962" t="s">
        <v>1842</v>
      </c>
      <c r="F9962" t="s">
        <v>653</v>
      </c>
      <c r="G9962" t="s">
        <v>635</v>
      </c>
      <c r="H9962" t="s">
        <v>1571</v>
      </c>
      <c r="I9962" t="s">
        <v>839</v>
      </c>
      <c r="J9962" t="s">
        <v>122</v>
      </c>
      <c r="K9962" t="s">
        <v>123</v>
      </c>
      <c r="L9962" t="s">
        <v>124</v>
      </c>
      <c r="M9962" t="s">
        <v>38</v>
      </c>
      <c r="N9962" t="s">
        <v>668</v>
      </c>
      <c r="O9962" s="23">
        <v>0</v>
      </c>
      <c r="P9962" s="9">
        <v>0</v>
      </c>
      <c r="Q9962" t="s">
        <v>40</v>
      </c>
      <c r="R9962">
        <v>0</v>
      </c>
      <c r="S9962">
        <v>119.48</v>
      </c>
      <c r="T9962">
        <v>7.09</v>
      </c>
      <c r="U9962" s="8">
        <v>847.16</v>
      </c>
      <c r="V9962" t="s">
        <v>112</v>
      </c>
      <c r="W9962" t="s">
        <v>652</v>
      </c>
      <c r="X9962" t="s">
        <v>42</v>
      </c>
      <c r="Y9962" t="s">
        <v>653</v>
      </c>
      <c r="AA9962" s="1">
        <f t="shared" si="898"/>
        <v>46139</v>
      </c>
      <c r="AB9962" s="2">
        <f t="shared" si="899"/>
        <v>4</v>
      </c>
      <c r="AC9962" s="2">
        <f t="shared" si="900"/>
        <v>2026</v>
      </c>
      <c r="AD9962" s="2" t="str">
        <f>IFERROR(VLOOKUP(A9962,'Aux Área'!$A$4:$B$123,2,0),"-")</f>
        <v>SÃO PEDRO</v>
      </c>
    </row>
    <row r="9963" spans="1:30" x14ac:dyDescent="0.3">
      <c r="A9963" t="s">
        <v>44</v>
      </c>
      <c r="B9963" t="s">
        <v>478</v>
      </c>
      <c r="C9963" t="s">
        <v>15274</v>
      </c>
      <c r="D9963" t="s">
        <v>2160</v>
      </c>
      <c r="E9963" t="s">
        <v>2161</v>
      </c>
      <c r="F9963" t="s">
        <v>45</v>
      </c>
      <c r="G9963" t="s">
        <v>35</v>
      </c>
      <c r="H9963" t="s">
        <v>36</v>
      </c>
      <c r="I9963" t="s">
        <v>37</v>
      </c>
      <c r="J9963" t="s">
        <v>370</v>
      </c>
      <c r="K9963" t="s">
        <v>371</v>
      </c>
      <c r="L9963" t="s">
        <v>124</v>
      </c>
      <c r="M9963" t="s">
        <v>38</v>
      </c>
      <c r="N9963" t="s">
        <v>39</v>
      </c>
      <c r="O9963">
        <v>335</v>
      </c>
      <c r="P9963" s="9">
        <v>8.9600000000000009</v>
      </c>
      <c r="Q9963" t="s">
        <v>40</v>
      </c>
      <c r="R9963">
        <v>31331</v>
      </c>
      <c r="S9963">
        <v>37.369999999999997</v>
      </c>
      <c r="T9963">
        <v>4.891</v>
      </c>
      <c r="U9963" s="8">
        <v>182.76</v>
      </c>
      <c r="V9963" t="s">
        <v>15275</v>
      </c>
      <c r="W9963" t="s">
        <v>2007</v>
      </c>
      <c r="X9963" t="s">
        <v>42</v>
      </c>
      <c r="Y9963" t="s">
        <v>1740</v>
      </c>
      <c r="AA9963" s="1">
        <f t="shared" si="898"/>
        <v>46139</v>
      </c>
      <c r="AB9963" s="2">
        <f t="shared" si="899"/>
        <v>4</v>
      </c>
      <c r="AC9963" s="2">
        <f t="shared" si="900"/>
        <v>2026</v>
      </c>
      <c r="AD9963" s="2" t="str">
        <f>IFERROR(VLOOKUP(A9963,'Aux Área'!$A$4:$B$123,2,0),"-")</f>
        <v>OPERAÇÃO</v>
      </c>
    </row>
    <row r="9964" spans="1:30" x14ac:dyDescent="0.3">
      <c r="A9964" t="s">
        <v>1069</v>
      </c>
      <c r="B9964" t="s">
        <v>11027</v>
      </c>
      <c r="C9964" t="s">
        <v>15276</v>
      </c>
      <c r="D9964" t="s">
        <v>2169</v>
      </c>
      <c r="E9964" t="s">
        <v>2170</v>
      </c>
      <c r="F9964" t="s">
        <v>1071</v>
      </c>
      <c r="G9964" t="s">
        <v>35</v>
      </c>
      <c r="H9964" t="s">
        <v>36</v>
      </c>
      <c r="I9964" t="s">
        <v>37</v>
      </c>
      <c r="J9964" t="s">
        <v>1665</v>
      </c>
      <c r="K9964" t="s">
        <v>1666</v>
      </c>
      <c r="L9964" t="s">
        <v>301</v>
      </c>
      <c r="M9964" t="s">
        <v>38</v>
      </c>
      <c r="N9964" t="s">
        <v>39</v>
      </c>
      <c r="O9964">
        <v>276</v>
      </c>
      <c r="P9964" s="9">
        <v>9.1199999999999992</v>
      </c>
      <c r="Q9964" t="s">
        <v>40</v>
      </c>
      <c r="R9964">
        <v>25230</v>
      </c>
      <c r="S9964">
        <v>30.26</v>
      </c>
      <c r="T9964">
        <v>4.6900000000000004</v>
      </c>
      <c r="U9964" s="8">
        <v>141.91999999999999</v>
      </c>
      <c r="V9964" t="s">
        <v>15277</v>
      </c>
      <c r="W9964" t="s">
        <v>2007</v>
      </c>
      <c r="X9964" t="s">
        <v>42</v>
      </c>
      <c r="Y9964" t="s">
        <v>1740</v>
      </c>
      <c r="AA9964" s="1">
        <f t="shared" si="898"/>
        <v>46139</v>
      </c>
      <c r="AB9964" s="2">
        <f t="shared" si="899"/>
        <v>4</v>
      </c>
      <c r="AC9964" s="2">
        <f t="shared" si="900"/>
        <v>2026</v>
      </c>
      <c r="AD9964" s="2" t="str">
        <f>IFERROR(VLOOKUP(A9964,'Aux Área'!$A$4:$B$123,2,0),"-")</f>
        <v>FACILITIES</v>
      </c>
    </row>
    <row r="9965" spans="1:30" x14ac:dyDescent="0.3">
      <c r="A9965" t="s">
        <v>12958</v>
      </c>
      <c r="B9965" t="s">
        <v>14624</v>
      </c>
      <c r="C9965" t="s">
        <v>15278</v>
      </c>
      <c r="D9965" t="s">
        <v>3243</v>
      </c>
      <c r="E9965" t="s">
        <v>3244</v>
      </c>
      <c r="F9965" t="s">
        <v>12960</v>
      </c>
      <c r="G9965" t="s">
        <v>1135</v>
      </c>
      <c r="H9965" t="s">
        <v>1301</v>
      </c>
      <c r="I9965" t="s">
        <v>839</v>
      </c>
      <c r="J9965" t="s">
        <v>165</v>
      </c>
      <c r="K9965" t="s">
        <v>166</v>
      </c>
      <c r="L9965" t="s">
        <v>167</v>
      </c>
      <c r="M9965" t="s">
        <v>38</v>
      </c>
      <c r="N9965" t="s">
        <v>39</v>
      </c>
      <c r="O9965">
        <v>446</v>
      </c>
      <c r="P9965" s="9">
        <v>9.08</v>
      </c>
      <c r="Q9965" t="s">
        <v>40</v>
      </c>
      <c r="R9965">
        <v>185363</v>
      </c>
      <c r="S9965">
        <v>49.1</v>
      </c>
      <c r="T9965">
        <v>4.99</v>
      </c>
      <c r="U9965" s="8">
        <v>245.01</v>
      </c>
      <c r="V9965" t="s">
        <v>112</v>
      </c>
      <c r="W9965" t="s">
        <v>2276</v>
      </c>
      <c r="X9965" t="s">
        <v>42</v>
      </c>
      <c r="Y9965" t="s">
        <v>12261</v>
      </c>
      <c r="AA9965" s="1">
        <f t="shared" si="898"/>
        <v>46139</v>
      </c>
      <c r="AB9965" s="2">
        <f t="shared" si="899"/>
        <v>4</v>
      </c>
      <c r="AC9965" s="2">
        <f t="shared" si="900"/>
        <v>2026</v>
      </c>
      <c r="AD9965" s="2" t="str">
        <f>IFERROR(VLOOKUP(A9965,'Aux Área'!$A$4:$B$123,2,0),"-")</f>
        <v>INSPEÇÃO</v>
      </c>
    </row>
    <row r="9966" spans="1:30" x14ac:dyDescent="0.3">
      <c r="A9966" t="s">
        <v>2638</v>
      </c>
      <c r="B9966" t="s">
        <v>4593</v>
      </c>
      <c r="C9966" t="s">
        <v>15279</v>
      </c>
      <c r="D9966" t="s">
        <v>7192</v>
      </c>
      <c r="E9966" t="s">
        <v>7193</v>
      </c>
      <c r="F9966" t="s">
        <v>2641</v>
      </c>
      <c r="G9966" t="s">
        <v>1135</v>
      </c>
      <c r="H9966" t="s">
        <v>2275</v>
      </c>
      <c r="I9966" t="s">
        <v>1497</v>
      </c>
      <c r="J9966" t="s">
        <v>202</v>
      </c>
      <c r="K9966" t="s">
        <v>203</v>
      </c>
      <c r="L9966" t="s">
        <v>124</v>
      </c>
      <c r="M9966" t="s">
        <v>38</v>
      </c>
      <c r="N9966" t="s">
        <v>39</v>
      </c>
      <c r="O9966">
        <v>437</v>
      </c>
      <c r="P9966" s="9">
        <v>9.6</v>
      </c>
      <c r="Q9966" t="s">
        <v>40</v>
      </c>
      <c r="R9966">
        <v>159396</v>
      </c>
      <c r="S9966">
        <v>45.5</v>
      </c>
      <c r="T9966">
        <v>4.5910000000000002</v>
      </c>
      <c r="U9966" s="8">
        <v>208.88</v>
      </c>
      <c r="V9966" t="s">
        <v>112</v>
      </c>
      <c r="W9966" t="s">
        <v>2276</v>
      </c>
      <c r="X9966" t="s">
        <v>42</v>
      </c>
      <c r="Y9966" t="s">
        <v>2277</v>
      </c>
      <c r="AA9966" s="1">
        <f t="shared" si="898"/>
        <v>46139</v>
      </c>
      <c r="AB9966" s="2">
        <f t="shared" si="899"/>
        <v>4</v>
      </c>
      <c r="AC9966" s="2">
        <f t="shared" si="900"/>
        <v>2026</v>
      </c>
      <c r="AD9966" s="2" t="str">
        <f>IFERROR(VLOOKUP(A9966,'Aux Área'!$A$4:$B$123,2,0),"-")</f>
        <v>INSPEÇÃO</v>
      </c>
    </row>
    <row r="9967" spans="1:30" x14ac:dyDescent="0.3">
      <c r="A9967" t="s">
        <v>2282</v>
      </c>
      <c r="B9967" t="s">
        <v>4679</v>
      </c>
      <c r="C9967" t="s">
        <v>15280</v>
      </c>
      <c r="D9967" t="s">
        <v>10122</v>
      </c>
      <c r="E9967" t="s">
        <v>9671</v>
      </c>
      <c r="F9967" t="s">
        <v>2285</v>
      </c>
      <c r="G9967" t="s">
        <v>1135</v>
      </c>
      <c r="H9967" t="s">
        <v>2275</v>
      </c>
      <c r="I9967" t="s">
        <v>1497</v>
      </c>
      <c r="J9967" t="s">
        <v>165</v>
      </c>
      <c r="K9967" t="s">
        <v>166</v>
      </c>
      <c r="L9967" t="s">
        <v>167</v>
      </c>
      <c r="M9967" t="s">
        <v>38</v>
      </c>
      <c r="N9967" t="s">
        <v>39</v>
      </c>
      <c r="O9967">
        <v>486</v>
      </c>
      <c r="P9967" s="9">
        <v>10.54</v>
      </c>
      <c r="Q9967" t="s">
        <v>40</v>
      </c>
      <c r="R9967">
        <v>150722</v>
      </c>
      <c r="S9967">
        <v>46.1</v>
      </c>
      <c r="T9967">
        <v>4.9909999999999997</v>
      </c>
      <c r="U9967" s="8">
        <v>230.07</v>
      </c>
      <c r="V9967" t="s">
        <v>112</v>
      </c>
      <c r="W9967" t="s">
        <v>2276</v>
      </c>
      <c r="X9967" t="s">
        <v>42</v>
      </c>
      <c r="Y9967" t="s">
        <v>2277</v>
      </c>
      <c r="AA9967" s="1">
        <f t="shared" si="898"/>
        <v>46139</v>
      </c>
      <c r="AB9967" s="2">
        <f t="shared" si="899"/>
        <v>4</v>
      </c>
      <c r="AC9967" s="2">
        <f t="shared" si="900"/>
        <v>2026</v>
      </c>
      <c r="AD9967" s="2" t="str">
        <f>IFERROR(VLOOKUP(A9967,'Aux Área'!$A$4:$B$123,2,0),"-")</f>
        <v>INSPEÇÃO</v>
      </c>
    </row>
    <row r="9968" spans="1:30" x14ac:dyDescent="0.3">
      <c r="A9968" t="s">
        <v>1992</v>
      </c>
      <c r="B9968" t="s">
        <v>1993</v>
      </c>
      <c r="C9968" t="s">
        <v>15281</v>
      </c>
      <c r="D9968" t="s">
        <v>3597</v>
      </c>
      <c r="E9968" t="s">
        <v>3598</v>
      </c>
      <c r="F9968" t="s">
        <v>1995</v>
      </c>
      <c r="G9968" t="s">
        <v>659</v>
      </c>
      <c r="H9968" t="s">
        <v>1996</v>
      </c>
      <c r="I9968" t="s">
        <v>1997</v>
      </c>
      <c r="J9968" t="s">
        <v>165</v>
      </c>
      <c r="K9968" t="s">
        <v>166</v>
      </c>
      <c r="L9968" t="s">
        <v>167</v>
      </c>
      <c r="M9968" t="s">
        <v>38</v>
      </c>
      <c r="N9968" t="s">
        <v>668</v>
      </c>
      <c r="O9968">
        <v>503</v>
      </c>
      <c r="P9968" s="9">
        <v>5.52</v>
      </c>
      <c r="Q9968" t="s">
        <v>40</v>
      </c>
      <c r="R9968">
        <v>36853</v>
      </c>
      <c r="S9968">
        <v>91.17</v>
      </c>
      <c r="T9968">
        <v>7.9909999999999997</v>
      </c>
      <c r="U9968" s="8">
        <v>728.5</v>
      </c>
      <c r="V9968" t="s">
        <v>41</v>
      </c>
      <c r="W9968" t="s">
        <v>1985</v>
      </c>
      <c r="X9968" t="s">
        <v>42</v>
      </c>
      <c r="Y9968" t="s">
        <v>1986</v>
      </c>
      <c r="AA9968" s="1">
        <f t="shared" ref="AA9968:AA10031" si="901">IFERROR(DATEVALUE(C9968),"-")</f>
        <v>46139</v>
      </c>
      <c r="AB9968" s="2">
        <f t="shared" ref="AB9968:AB10031" si="902">IFERROR(MONTH(AA9968),"-")</f>
        <v>4</v>
      </c>
      <c r="AC9968" s="2">
        <f t="shared" ref="AC9968:AC10031" si="903">IFERROR(YEAR(AA9968),"-")</f>
        <v>2026</v>
      </c>
      <c r="AD9968" s="2" t="str">
        <f>IFERROR(VLOOKUP(A9968,'Aux Área'!$A$4:$B$123,2,0),"-")</f>
        <v>PESADOS</v>
      </c>
    </row>
    <row r="9969" spans="1:30" x14ac:dyDescent="0.3">
      <c r="A9969" t="s">
        <v>2189</v>
      </c>
      <c r="B9969" t="s">
        <v>10781</v>
      </c>
      <c r="C9969" t="s">
        <v>15282</v>
      </c>
      <c r="D9969" t="s">
        <v>3030</v>
      </c>
      <c r="E9969" t="s">
        <v>3031</v>
      </c>
      <c r="F9969" t="s">
        <v>2192</v>
      </c>
      <c r="G9969" t="s">
        <v>1135</v>
      </c>
      <c r="H9969" t="s">
        <v>2185</v>
      </c>
      <c r="I9969" t="s">
        <v>2186</v>
      </c>
      <c r="J9969" t="s">
        <v>172</v>
      </c>
      <c r="K9969" t="s">
        <v>173</v>
      </c>
      <c r="L9969" t="s">
        <v>124</v>
      </c>
      <c r="M9969" t="s">
        <v>38</v>
      </c>
      <c r="N9969" t="s">
        <v>668</v>
      </c>
      <c r="O9969">
        <v>713</v>
      </c>
      <c r="P9969" s="9">
        <v>11.51</v>
      </c>
      <c r="Q9969" t="s">
        <v>40</v>
      </c>
      <c r="R9969">
        <v>86898</v>
      </c>
      <c r="S9969">
        <v>61.96</v>
      </c>
      <c r="T9969">
        <v>6.94</v>
      </c>
      <c r="U9969" s="8">
        <v>430</v>
      </c>
      <c r="V9969" t="s">
        <v>14992</v>
      </c>
      <c r="W9969" t="s">
        <v>2007</v>
      </c>
      <c r="X9969" t="s">
        <v>42</v>
      </c>
      <c r="Y9969" t="s">
        <v>12261</v>
      </c>
      <c r="AA9969" s="1">
        <f t="shared" si="901"/>
        <v>46139</v>
      </c>
      <c r="AB9969" s="2">
        <f t="shared" si="902"/>
        <v>4</v>
      </c>
      <c r="AC9969" s="2">
        <f t="shared" si="903"/>
        <v>2026</v>
      </c>
      <c r="AD9969" s="2" t="str">
        <f>IFERROR(VLOOKUP(A9969,'Aux Área'!$A$4:$B$123,2,0),"-")</f>
        <v>INSPEÇÃO</v>
      </c>
    </row>
    <row r="9970" spans="1:30" x14ac:dyDescent="0.3">
      <c r="A9970" t="s">
        <v>2306</v>
      </c>
      <c r="B9970" t="s">
        <v>4613</v>
      </c>
      <c r="C9970" t="s">
        <v>15283</v>
      </c>
      <c r="D9970" t="s">
        <v>4386</v>
      </c>
      <c r="E9970" t="s">
        <v>4387</v>
      </c>
      <c r="F9970" t="s">
        <v>2309</v>
      </c>
      <c r="G9970" t="s">
        <v>1135</v>
      </c>
      <c r="H9970" t="s">
        <v>2275</v>
      </c>
      <c r="I9970" t="s">
        <v>1497</v>
      </c>
      <c r="J9970" t="s">
        <v>1665</v>
      </c>
      <c r="K9970" t="s">
        <v>1666</v>
      </c>
      <c r="L9970" t="s">
        <v>301</v>
      </c>
      <c r="M9970" t="s">
        <v>38</v>
      </c>
      <c r="N9970" t="s">
        <v>39</v>
      </c>
      <c r="O9970">
        <v>451</v>
      </c>
      <c r="P9970" s="9">
        <v>10.81</v>
      </c>
      <c r="Q9970" t="s">
        <v>40</v>
      </c>
      <c r="R9970">
        <v>171898</v>
      </c>
      <c r="S9970">
        <v>41.73</v>
      </c>
      <c r="T9970">
        <v>4.6900000000000004</v>
      </c>
      <c r="U9970" s="8">
        <v>195.71</v>
      </c>
      <c r="V9970" t="s">
        <v>15284</v>
      </c>
      <c r="W9970" t="s">
        <v>2276</v>
      </c>
      <c r="X9970" t="s">
        <v>42</v>
      </c>
      <c r="Y9970" t="s">
        <v>2277</v>
      </c>
      <c r="AA9970" s="1">
        <f t="shared" si="901"/>
        <v>46139</v>
      </c>
      <c r="AB9970" s="2">
        <f t="shared" si="902"/>
        <v>4</v>
      </c>
      <c r="AC9970" s="2">
        <f t="shared" si="903"/>
        <v>2026</v>
      </c>
      <c r="AD9970" s="2" t="str">
        <f>IFERROR(VLOOKUP(A9970,'Aux Área'!$A$4:$B$123,2,0),"-")</f>
        <v>INSPEÇÃO</v>
      </c>
    </row>
    <row r="9971" spans="1:30" x14ac:dyDescent="0.3">
      <c r="A9971" t="s">
        <v>13187</v>
      </c>
      <c r="B9971" t="s">
        <v>118</v>
      </c>
      <c r="C9971" t="s">
        <v>15285</v>
      </c>
      <c r="D9971" t="s">
        <v>11150</v>
      </c>
      <c r="E9971" t="s">
        <v>11151</v>
      </c>
      <c r="F9971" t="s">
        <v>653</v>
      </c>
      <c r="G9971" t="s">
        <v>1300</v>
      </c>
      <c r="H9971" t="s">
        <v>12193</v>
      </c>
      <c r="I9971" t="s">
        <v>37</v>
      </c>
      <c r="J9971" t="s">
        <v>409</v>
      </c>
      <c r="K9971" t="s">
        <v>410</v>
      </c>
      <c r="L9971" t="s">
        <v>141</v>
      </c>
      <c r="M9971" t="s">
        <v>38</v>
      </c>
      <c r="N9971" t="s">
        <v>707</v>
      </c>
      <c r="O9971" s="23">
        <v>0</v>
      </c>
      <c r="P9971" s="9">
        <v>0</v>
      </c>
      <c r="Q9971" t="s">
        <v>40</v>
      </c>
      <c r="R9971">
        <v>0</v>
      </c>
      <c r="S9971">
        <v>20</v>
      </c>
      <c r="T9971">
        <v>6.49</v>
      </c>
      <c r="U9971" s="8">
        <v>129.80000000000001</v>
      </c>
      <c r="V9971" t="s">
        <v>15286</v>
      </c>
      <c r="W9971" t="s">
        <v>652</v>
      </c>
      <c r="X9971" t="s">
        <v>42</v>
      </c>
      <c r="Y9971" t="s">
        <v>653</v>
      </c>
      <c r="AA9971" s="1">
        <f t="shared" si="901"/>
        <v>46139</v>
      </c>
      <c r="AB9971" s="2">
        <f t="shared" si="902"/>
        <v>4</v>
      </c>
      <c r="AC9971" s="2">
        <f t="shared" si="903"/>
        <v>2026</v>
      </c>
      <c r="AD9971" s="2" t="str">
        <f>IFERROR(VLOOKUP(A9971,'Aux Área'!$A$4:$B$123,2,0),"-")</f>
        <v>SÃO PEDRO</v>
      </c>
    </row>
    <row r="9972" spans="1:30" x14ac:dyDescent="0.3">
      <c r="A9972" t="s">
        <v>44</v>
      </c>
      <c r="B9972" t="s">
        <v>478</v>
      </c>
      <c r="C9972" t="s">
        <v>15287</v>
      </c>
      <c r="D9972" t="s">
        <v>2160</v>
      </c>
      <c r="E9972" t="s">
        <v>2161</v>
      </c>
      <c r="F9972" t="s">
        <v>45</v>
      </c>
      <c r="G9972" t="s">
        <v>35</v>
      </c>
      <c r="H9972" t="s">
        <v>36</v>
      </c>
      <c r="I9972" t="s">
        <v>37</v>
      </c>
      <c r="J9972" t="s">
        <v>409</v>
      </c>
      <c r="K9972" t="s">
        <v>410</v>
      </c>
      <c r="L9972" t="s">
        <v>141</v>
      </c>
      <c r="M9972" t="s">
        <v>38</v>
      </c>
      <c r="N9972" t="s">
        <v>39</v>
      </c>
      <c r="O9972" s="2">
        <v>365</v>
      </c>
      <c r="P9972" s="24">
        <v>12.88</v>
      </c>
      <c r="Q9972" t="s">
        <v>40</v>
      </c>
      <c r="R9972" s="2">
        <v>31696</v>
      </c>
      <c r="S9972">
        <v>28.33</v>
      </c>
      <c r="T9972">
        <v>4.6900000000000004</v>
      </c>
      <c r="U9972" s="8">
        <v>132.87</v>
      </c>
      <c r="V9972" t="s">
        <v>15288</v>
      </c>
      <c r="W9972" t="s">
        <v>2007</v>
      </c>
      <c r="X9972" t="s">
        <v>42</v>
      </c>
      <c r="Y9972" t="s">
        <v>1740</v>
      </c>
      <c r="AA9972" s="1">
        <f t="shared" si="901"/>
        <v>46139</v>
      </c>
      <c r="AB9972" s="2">
        <f t="shared" si="902"/>
        <v>4</v>
      </c>
      <c r="AC9972" s="2">
        <f t="shared" si="903"/>
        <v>2026</v>
      </c>
      <c r="AD9972" s="2" t="str">
        <f>IFERROR(VLOOKUP(A9972,'Aux Área'!$A$4:$B$123,2,0),"-")</f>
        <v>OPERAÇÃO</v>
      </c>
    </row>
    <row r="9973" spans="1:30" x14ac:dyDescent="0.3">
      <c r="A9973" t="s">
        <v>10615</v>
      </c>
      <c r="B9973" t="s">
        <v>1848</v>
      </c>
      <c r="C9973" t="s">
        <v>15289</v>
      </c>
      <c r="D9973" t="s">
        <v>10617</v>
      </c>
      <c r="E9973" t="s">
        <v>10618</v>
      </c>
      <c r="F9973" t="s">
        <v>653</v>
      </c>
      <c r="G9973" t="s">
        <v>635</v>
      </c>
      <c r="H9973" t="s">
        <v>10619</v>
      </c>
      <c r="I9973" t="s">
        <v>699</v>
      </c>
      <c r="J9973" t="s">
        <v>172</v>
      </c>
      <c r="K9973" t="s">
        <v>173</v>
      </c>
      <c r="L9973" t="s">
        <v>124</v>
      </c>
      <c r="M9973" t="s">
        <v>38</v>
      </c>
      <c r="N9973" t="s">
        <v>638</v>
      </c>
      <c r="O9973" s="23">
        <v>0</v>
      </c>
      <c r="P9973" s="9">
        <v>0</v>
      </c>
      <c r="Q9973" t="s">
        <v>40</v>
      </c>
      <c r="R9973">
        <v>0</v>
      </c>
      <c r="S9973">
        <v>230.01</v>
      </c>
      <c r="T9973">
        <v>6.84</v>
      </c>
      <c r="U9973" s="8">
        <v>1573.26</v>
      </c>
      <c r="V9973" t="s">
        <v>10621</v>
      </c>
      <c r="W9973" t="s">
        <v>652</v>
      </c>
      <c r="X9973" t="s">
        <v>42</v>
      </c>
      <c r="Y9973" t="s">
        <v>653</v>
      </c>
      <c r="AA9973" s="1">
        <f t="shared" si="901"/>
        <v>46139</v>
      </c>
      <c r="AB9973" s="2">
        <f t="shared" si="902"/>
        <v>4</v>
      </c>
      <c r="AC9973" s="2">
        <f t="shared" si="903"/>
        <v>2026</v>
      </c>
      <c r="AD9973" s="2" t="str">
        <f>IFERROR(VLOOKUP(A9973,'Aux Área'!$A$4:$B$123,2,0),"-")</f>
        <v>SÃO PEDRO</v>
      </c>
    </row>
    <row r="9974" spans="1:30" x14ac:dyDescent="0.3">
      <c r="A9974" t="s">
        <v>2282</v>
      </c>
      <c r="B9974" t="s">
        <v>4679</v>
      </c>
      <c r="C9974" t="s">
        <v>15290</v>
      </c>
      <c r="D9974" t="s">
        <v>2160</v>
      </c>
      <c r="E9974" t="s">
        <v>2161</v>
      </c>
      <c r="F9974" t="s">
        <v>2285</v>
      </c>
      <c r="G9974" t="s">
        <v>1135</v>
      </c>
      <c r="H9974" t="s">
        <v>2275</v>
      </c>
      <c r="I9974" t="s">
        <v>1497</v>
      </c>
      <c r="J9974" t="s">
        <v>1681</v>
      </c>
      <c r="K9974" t="s">
        <v>1682</v>
      </c>
      <c r="L9974" t="s">
        <v>141</v>
      </c>
      <c r="M9974" t="s">
        <v>38</v>
      </c>
      <c r="N9974" t="s">
        <v>39</v>
      </c>
      <c r="O9974" s="2">
        <v>187</v>
      </c>
      <c r="P9974" s="24">
        <v>4.63</v>
      </c>
      <c r="Q9974" t="s">
        <v>40</v>
      </c>
      <c r="R9974" s="2">
        <v>150900</v>
      </c>
      <c r="S9974">
        <v>38.479999999999997</v>
      </c>
      <c r="T9974">
        <v>4.1399999999999997</v>
      </c>
      <c r="U9974" s="8">
        <v>159.32</v>
      </c>
      <c r="V9974" t="s">
        <v>41</v>
      </c>
      <c r="W9974" t="s">
        <v>2276</v>
      </c>
      <c r="X9974" t="s">
        <v>42</v>
      </c>
      <c r="Y9974" t="s">
        <v>2277</v>
      </c>
      <c r="AA9974" s="1">
        <f t="shared" si="901"/>
        <v>46139</v>
      </c>
      <c r="AB9974" s="2">
        <f t="shared" si="902"/>
        <v>4</v>
      </c>
      <c r="AC9974" s="2">
        <f t="shared" si="903"/>
        <v>2026</v>
      </c>
      <c r="AD9974" s="2" t="str">
        <f>IFERROR(VLOOKUP(A9974,'Aux Área'!$A$4:$B$123,2,0),"-")</f>
        <v>INSPEÇÃO</v>
      </c>
    </row>
    <row r="9975" spans="1:30" x14ac:dyDescent="0.3">
      <c r="A9975" t="s">
        <v>1069</v>
      </c>
      <c r="B9975" t="s">
        <v>11027</v>
      </c>
      <c r="C9975" t="s">
        <v>15291</v>
      </c>
      <c r="D9975" t="s">
        <v>2169</v>
      </c>
      <c r="E9975" t="s">
        <v>2170</v>
      </c>
      <c r="F9975" t="s">
        <v>1071</v>
      </c>
      <c r="G9975" t="s">
        <v>35</v>
      </c>
      <c r="H9975" t="s">
        <v>36</v>
      </c>
      <c r="I9975" t="s">
        <v>37</v>
      </c>
      <c r="J9975" t="s">
        <v>275</v>
      </c>
      <c r="K9975" t="s">
        <v>276</v>
      </c>
      <c r="L9975" t="s">
        <v>124</v>
      </c>
      <c r="M9975" t="s">
        <v>38</v>
      </c>
      <c r="N9975" t="s">
        <v>39</v>
      </c>
      <c r="O9975">
        <v>156</v>
      </c>
      <c r="P9975" s="9">
        <v>8.25</v>
      </c>
      <c r="Q9975" t="s">
        <v>40</v>
      </c>
      <c r="R9975">
        <v>25386</v>
      </c>
      <c r="S9975">
        <v>18.920000000000002</v>
      </c>
      <c r="T9975">
        <v>4.79</v>
      </c>
      <c r="U9975" s="8">
        <v>90.63</v>
      </c>
      <c r="V9975" t="s">
        <v>15292</v>
      </c>
      <c r="W9975" t="s">
        <v>2007</v>
      </c>
      <c r="X9975" t="s">
        <v>42</v>
      </c>
      <c r="Y9975" t="s">
        <v>1740</v>
      </c>
      <c r="AA9975" s="1">
        <f t="shared" si="901"/>
        <v>46139</v>
      </c>
      <c r="AB9975" s="2">
        <f t="shared" si="902"/>
        <v>4</v>
      </c>
      <c r="AC9975" s="2">
        <f t="shared" si="903"/>
        <v>2026</v>
      </c>
      <c r="AD9975" s="2" t="str">
        <f>IFERROR(VLOOKUP(A9975,'Aux Área'!$A$4:$B$123,2,0),"-")</f>
        <v>FACILITIES</v>
      </c>
    </row>
    <row r="9976" spans="1:30" x14ac:dyDescent="0.3">
      <c r="A9976" t="s">
        <v>2700</v>
      </c>
      <c r="B9976" t="s">
        <v>2000</v>
      </c>
      <c r="C9976" t="s">
        <v>15293</v>
      </c>
      <c r="D9976" t="s">
        <v>3547</v>
      </c>
      <c r="E9976" t="s">
        <v>3548</v>
      </c>
      <c r="F9976" t="s">
        <v>2703</v>
      </c>
      <c r="G9976" t="s">
        <v>659</v>
      </c>
      <c r="H9976" t="s">
        <v>1996</v>
      </c>
      <c r="I9976" t="s">
        <v>1997</v>
      </c>
      <c r="J9976" t="s">
        <v>275</v>
      </c>
      <c r="K9976" t="s">
        <v>276</v>
      </c>
      <c r="L9976" t="s">
        <v>124</v>
      </c>
      <c r="M9976" t="s">
        <v>38</v>
      </c>
      <c r="N9976" t="s">
        <v>668</v>
      </c>
      <c r="O9976">
        <v>660</v>
      </c>
      <c r="P9976" s="9">
        <v>6.23</v>
      </c>
      <c r="Q9976" t="s">
        <v>40</v>
      </c>
      <c r="R9976">
        <v>35368</v>
      </c>
      <c r="S9976">
        <v>106</v>
      </c>
      <c r="T9976">
        <v>7.49</v>
      </c>
      <c r="U9976" s="8">
        <v>793.94</v>
      </c>
      <c r="V9976" t="s">
        <v>15294</v>
      </c>
      <c r="W9976" t="s">
        <v>1985</v>
      </c>
      <c r="X9976" t="s">
        <v>42</v>
      </c>
      <c r="Y9976" t="s">
        <v>1986</v>
      </c>
      <c r="AA9976" s="1">
        <f t="shared" si="901"/>
        <v>46139</v>
      </c>
      <c r="AB9976" s="2">
        <f t="shared" si="902"/>
        <v>4</v>
      </c>
      <c r="AC9976" s="2">
        <f t="shared" si="903"/>
        <v>2026</v>
      </c>
      <c r="AD9976" s="2" t="str">
        <f>IFERROR(VLOOKUP(A9976,'Aux Área'!$A$4:$B$123,2,0),"-")</f>
        <v>PESADOS</v>
      </c>
    </row>
    <row r="9977" spans="1:30" x14ac:dyDescent="0.3">
      <c r="A9977" t="s">
        <v>2700</v>
      </c>
      <c r="C9977" t="s">
        <v>15848</v>
      </c>
      <c r="F9977" t="s">
        <v>2703</v>
      </c>
      <c r="K9977" t="s">
        <v>276</v>
      </c>
      <c r="N9977" t="s">
        <v>15690</v>
      </c>
      <c r="O9977" t="s">
        <v>15244</v>
      </c>
      <c r="P9977" s="9" t="s">
        <v>15244</v>
      </c>
      <c r="Q9977" t="s">
        <v>40</v>
      </c>
      <c r="R9977" t="s">
        <v>15244</v>
      </c>
      <c r="S9977">
        <v>4.74</v>
      </c>
      <c r="U9977" s="8">
        <v>17.989999999999998</v>
      </c>
      <c r="AA9977" s="1">
        <f t="shared" si="901"/>
        <v>46139</v>
      </c>
      <c r="AB9977" s="2">
        <f t="shared" si="902"/>
        <v>4</v>
      </c>
      <c r="AC9977" s="2">
        <f t="shared" si="903"/>
        <v>2026</v>
      </c>
      <c r="AD9977" s="2" t="str">
        <f>IFERROR(VLOOKUP(A9977,'Aux Área'!$A$4:$B$123,2,0),"-")</f>
        <v>PESADOS</v>
      </c>
    </row>
    <row r="9978" spans="1:30" x14ac:dyDescent="0.3">
      <c r="A9978" t="s">
        <v>2650</v>
      </c>
      <c r="B9978" t="s">
        <v>10989</v>
      </c>
      <c r="C9978" t="s">
        <v>15295</v>
      </c>
      <c r="D9978" t="s">
        <v>2944</v>
      </c>
      <c r="E9978" t="s">
        <v>2945</v>
      </c>
      <c r="F9978" t="s">
        <v>3615</v>
      </c>
      <c r="G9978" t="s">
        <v>1300</v>
      </c>
      <c r="H9978" t="s">
        <v>2635</v>
      </c>
      <c r="I9978" t="s">
        <v>37</v>
      </c>
      <c r="J9978" t="s">
        <v>1072</v>
      </c>
      <c r="K9978" t="s">
        <v>1073</v>
      </c>
      <c r="L9978" t="s">
        <v>84</v>
      </c>
      <c r="M9978" t="s">
        <v>38</v>
      </c>
      <c r="N9978" t="s">
        <v>39</v>
      </c>
      <c r="O9978">
        <v>369</v>
      </c>
      <c r="P9978" s="9">
        <v>7.24</v>
      </c>
      <c r="Q9978" t="s">
        <v>40</v>
      </c>
      <c r="R9978">
        <v>31071</v>
      </c>
      <c r="S9978">
        <v>50.95</v>
      </c>
      <c r="T9978">
        <v>5.19</v>
      </c>
      <c r="U9978" s="8">
        <v>264.43</v>
      </c>
      <c r="V9978" t="s">
        <v>41</v>
      </c>
      <c r="W9978" t="s">
        <v>2276</v>
      </c>
      <c r="X9978" t="s">
        <v>42</v>
      </c>
      <c r="Y9978" t="s">
        <v>1740</v>
      </c>
      <c r="AA9978" s="1">
        <f t="shared" si="901"/>
        <v>46139</v>
      </c>
      <c r="AB9978" s="2">
        <f t="shared" si="902"/>
        <v>4</v>
      </c>
      <c r="AC9978" s="2">
        <f t="shared" si="903"/>
        <v>2026</v>
      </c>
      <c r="AD9978" s="2" t="str">
        <f>IFERROR(VLOOKUP(A9978,'Aux Área'!$A$4:$B$123,2,0),"-")</f>
        <v>TI</v>
      </c>
    </row>
    <row r="9979" spans="1:30" x14ac:dyDescent="0.3">
      <c r="A9979" t="s">
        <v>662</v>
      </c>
      <c r="B9979" t="s">
        <v>183</v>
      </c>
      <c r="C9979" t="s">
        <v>15296</v>
      </c>
      <c r="D9979" t="s">
        <v>1568</v>
      </c>
      <c r="E9979" t="s">
        <v>1569</v>
      </c>
      <c r="F9979" t="s">
        <v>653</v>
      </c>
      <c r="G9979" t="s">
        <v>1495</v>
      </c>
      <c r="H9979" t="s">
        <v>1571</v>
      </c>
      <c r="I9979" t="s">
        <v>1497</v>
      </c>
      <c r="J9979" t="s">
        <v>237</v>
      </c>
      <c r="K9979" t="s">
        <v>238</v>
      </c>
      <c r="L9979" t="s">
        <v>110</v>
      </c>
      <c r="M9979" t="s">
        <v>38</v>
      </c>
      <c r="N9979" t="s">
        <v>668</v>
      </c>
      <c r="O9979" s="23">
        <v>0</v>
      </c>
      <c r="P9979" s="9">
        <v>0</v>
      </c>
      <c r="Q9979" t="s">
        <v>40</v>
      </c>
      <c r="R9979">
        <v>0</v>
      </c>
      <c r="S9979">
        <v>71.3</v>
      </c>
      <c r="T9979">
        <v>7.29</v>
      </c>
      <c r="U9979" s="8">
        <v>519.78</v>
      </c>
      <c r="V9979" t="s">
        <v>41</v>
      </c>
      <c r="W9979" t="s">
        <v>652</v>
      </c>
      <c r="X9979" t="s">
        <v>42</v>
      </c>
      <c r="Y9979" t="s">
        <v>653</v>
      </c>
      <c r="AA9979" s="1">
        <f t="shared" si="901"/>
        <v>46139</v>
      </c>
      <c r="AB9979" s="2">
        <f t="shared" si="902"/>
        <v>4</v>
      </c>
      <c r="AC9979" s="2">
        <f t="shared" si="903"/>
        <v>2026</v>
      </c>
      <c r="AD9979" s="2" t="str">
        <f>IFERROR(VLOOKUP(A9979,'Aux Área'!$A$4:$B$123,2,0),"-")</f>
        <v>SÃO PEDRO</v>
      </c>
    </row>
    <row r="9980" spans="1:30" x14ac:dyDescent="0.3">
      <c r="A9980" t="s">
        <v>662</v>
      </c>
      <c r="C9980" t="s">
        <v>15296</v>
      </c>
      <c r="F9980" t="s">
        <v>15689</v>
      </c>
      <c r="K9980" t="s">
        <v>238</v>
      </c>
      <c r="N9980" t="s">
        <v>15690</v>
      </c>
      <c r="O9980" s="23">
        <v>0</v>
      </c>
      <c r="P9980" s="23">
        <v>0</v>
      </c>
      <c r="Q9980" t="s">
        <v>40</v>
      </c>
      <c r="R9980">
        <v>0</v>
      </c>
      <c r="S9980">
        <v>6</v>
      </c>
      <c r="U9980" s="8">
        <v>25.14</v>
      </c>
      <c r="AA9980" s="1">
        <f t="shared" si="901"/>
        <v>46139</v>
      </c>
      <c r="AB9980" s="2">
        <f t="shared" si="902"/>
        <v>4</v>
      </c>
      <c r="AC9980" s="2">
        <f t="shared" si="903"/>
        <v>2026</v>
      </c>
      <c r="AD9980" s="2" t="str">
        <f>IFERROR(VLOOKUP(A9980,'Aux Área'!$A$4:$B$123,2,0),"-")</f>
        <v>SÃO PEDRO</v>
      </c>
    </row>
    <row r="9981" spans="1:30" x14ac:dyDescent="0.3">
      <c r="A9981" t="s">
        <v>2655</v>
      </c>
      <c r="B9981" t="s">
        <v>10768</v>
      </c>
      <c r="C9981" t="s">
        <v>15297</v>
      </c>
      <c r="D9981" t="s">
        <v>1619</v>
      </c>
      <c r="E9981" t="s">
        <v>1620</v>
      </c>
      <c r="F9981" t="s">
        <v>3605</v>
      </c>
      <c r="G9981" t="s">
        <v>1635</v>
      </c>
      <c r="H9981" t="s">
        <v>2635</v>
      </c>
      <c r="I9981" t="s">
        <v>37</v>
      </c>
      <c r="J9981" t="s">
        <v>188</v>
      </c>
      <c r="K9981" t="s">
        <v>189</v>
      </c>
      <c r="L9981" t="s">
        <v>190</v>
      </c>
      <c r="M9981" t="s">
        <v>38</v>
      </c>
      <c r="N9981" t="s">
        <v>39</v>
      </c>
      <c r="O9981">
        <v>324</v>
      </c>
      <c r="P9981" s="9">
        <v>8.11</v>
      </c>
      <c r="Q9981" t="s">
        <v>40</v>
      </c>
      <c r="R9981">
        <v>32750</v>
      </c>
      <c r="S9981">
        <v>39.97</v>
      </c>
      <c r="T9981">
        <v>4.8899999999999997</v>
      </c>
      <c r="U9981" s="8">
        <v>195.45</v>
      </c>
      <c r="V9981" t="s">
        <v>41</v>
      </c>
      <c r="W9981" t="s">
        <v>2007</v>
      </c>
      <c r="X9981" t="s">
        <v>42</v>
      </c>
      <c r="Y9981" t="s">
        <v>6209</v>
      </c>
      <c r="AA9981" s="1">
        <f t="shared" si="901"/>
        <v>46139</v>
      </c>
      <c r="AB9981" s="2">
        <f t="shared" si="902"/>
        <v>4</v>
      </c>
      <c r="AC9981" s="2">
        <f t="shared" si="903"/>
        <v>2026</v>
      </c>
      <c r="AD9981" s="2" t="str">
        <f>IFERROR(VLOOKUP(A9981,'Aux Área'!$A$4:$B$123,2,0),"-")</f>
        <v>TI</v>
      </c>
    </row>
    <row r="9982" spans="1:30" x14ac:dyDescent="0.3">
      <c r="A9982" t="s">
        <v>5543</v>
      </c>
      <c r="B9982" t="s">
        <v>11845</v>
      </c>
      <c r="C9982" t="s">
        <v>15298</v>
      </c>
      <c r="D9982" t="s">
        <v>9879</v>
      </c>
      <c r="E9982" t="s">
        <v>9667</v>
      </c>
      <c r="F9982" t="s">
        <v>6207</v>
      </c>
      <c r="G9982" t="s">
        <v>1135</v>
      </c>
      <c r="H9982" t="s">
        <v>5545</v>
      </c>
      <c r="I9982" t="s">
        <v>839</v>
      </c>
      <c r="J9982" t="s">
        <v>89</v>
      </c>
      <c r="K9982" t="s">
        <v>90</v>
      </c>
      <c r="L9982" t="s">
        <v>91</v>
      </c>
      <c r="M9982" t="s">
        <v>38</v>
      </c>
      <c r="N9982" t="s">
        <v>39</v>
      </c>
      <c r="O9982">
        <v>490</v>
      </c>
      <c r="P9982" s="9">
        <v>9.91</v>
      </c>
      <c r="Q9982" t="s">
        <v>40</v>
      </c>
      <c r="R9982">
        <v>68124</v>
      </c>
      <c r="S9982">
        <v>49.46</v>
      </c>
      <c r="T9982">
        <v>4.6900000000000004</v>
      </c>
      <c r="U9982" s="8">
        <v>231.97</v>
      </c>
      <c r="V9982" t="s">
        <v>15299</v>
      </c>
      <c r="W9982" t="s">
        <v>2276</v>
      </c>
      <c r="X9982" t="s">
        <v>42</v>
      </c>
      <c r="Y9982" t="s">
        <v>2277</v>
      </c>
      <c r="AA9982" s="1">
        <f t="shared" si="901"/>
        <v>46139</v>
      </c>
      <c r="AB9982" s="2">
        <f t="shared" si="902"/>
        <v>4</v>
      </c>
      <c r="AC9982" s="2">
        <f t="shared" si="903"/>
        <v>2026</v>
      </c>
      <c r="AD9982" s="2" t="str">
        <f>IFERROR(VLOOKUP(A9982,'Aux Área'!$A$4:$B$123,2,0),"-")</f>
        <v>INSPEÇÃO</v>
      </c>
    </row>
    <row r="9983" spans="1:30" x14ac:dyDescent="0.3">
      <c r="A9983" t="s">
        <v>58</v>
      </c>
      <c r="B9983" t="s">
        <v>250</v>
      </c>
      <c r="C9983" t="s">
        <v>15300</v>
      </c>
      <c r="D9983" t="s">
        <v>87</v>
      </c>
      <c r="E9983" t="s">
        <v>88</v>
      </c>
      <c r="F9983" t="s">
        <v>59</v>
      </c>
      <c r="G9983" t="s">
        <v>35</v>
      </c>
      <c r="H9983" t="s">
        <v>36</v>
      </c>
      <c r="I9983" t="s">
        <v>37</v>
      </c>
      <c r="J9983" t="s">
        <v>356</v>
      </c>
      <c r="K9983" t="s">
        <v>357</v>
      </c>
      <c r="L9983" t="s">
        <v>124</v>
      </c>
      <c r="M9983" t="s">
        <v>38</v>
      </c>
      <c r="N9983" t="s">
        <v>39</v>
      </c>
      <c r="O9983">
        <v>222</v>
      </c>
      <c r="P9983" s="9">
        <v>6.85</v>
      </c>
      <c r="Q9983" t="s">
        <v>40</v>
      </c>
      <c r="R9983">
        <v>99207</v>
      </c>
      <c r="S9983">
        <v>32.39</v>
      </c>
      <c r="T9983">
        <v>4.79</v>
      </c>
      <c r="U9983" s="8">
        <v>155.15</v>
      </c>
      <c r="V9983" t="s">
        <v>15301</v>
      </c>
      <c r="W9983" t="s">
        <v>2007</v>
      </c>
      <c r="X9983" t="s">
        <v>42</v>
      </c>
      <c r="Y9983" t="s">
        <v>1740</v>
      </c>
      <c r="AA9983" s="1">
        <f t="shared" si="901"/>
        <v>46139</v>
      </c>
      <c r="AB9983" s="2">
        <f t="shared" si="902"/>
        <v>4</v>
      </c>
      <c r="AC9983" s="2">
        <f t="shared" si="903"/>
        <v>2026</v>
      </c>
      <c r="AD9983" s="2" t="str">
        <f>IFERROR(VLOOKUP(A9983,'Aux Área'!$A$4:$B$123,2,0),"-")</f>
        <v>CONSERVA</v>
      </c>
    </row>
    <row r="9984" spans="1:30" x14ac:dyDescent="0.3">
      <c r="A9984" t="s">
        <v>13880</v>
      </c>
      <c r="B9984" t="s">
        <v>11228</v>
      </c>
      <c r="C9984" t="s">
        <v>15302</v>
      </c>
      <c r="D9984" t="s">
        <v>11230</v>
      </c>
      <c r="E9984" t="s">
        <v>11231</v>
      </c>
      <c r="F9984" t="s">
        <v>13880</v>
      </c>
      <c r="G9984" t="s">
        <v>35</v>
      </c>
      <c r="H9984" t="s">
        <v>13882</v>
      </c>
      <c r="I9984" t="s">
        <v>13883</v>
      </c>
      <c r="J9984" t="s">
        <v>196</v>
      </c>
      <c r="K9984" t="s">
        <v>197</v>
      </c>
      <c r="L9984" t="s">
        <v>84</v>
      </c>
      <c r="M9984" t="s">
        <v>38</v>
      </c>
      <c r="N9984" t="s">
        <v>707</v>
      </c>
      <c r="O9984">
        <v>411</v>
      </c>
      <c r="P9984" s="9">
        <v>10.57</v>
      </c>
      <c r="Q9984" t="s">
        <v>40</v>
      </c>
      <c r="R9984">
        <v>795</v>
      </c>
      <c r="S9984">
        <v>38.880000000000003</v>
      </c>
      <c r="T9984">
        <v>6.94</v>
      </c>
      <c r="U9984" s="8">
        <v>269.83</v>
      </c>
      <c r="V9984" t="s">
        <v>41</v>
      </c>
      <c r="W9984" t="s">
        <v>2007</v>
      </c>
      <c r="X9984" t="s">
        <v>42</v>
      </c>
      <c r="Y9984" t="s">
        <v>1740</v>
      </c>
      <c r="AA9984" s="1">
        <f t="shared" si="901"/>
        <v>46139</v>
      </c>
      <c r="AB9984" s="2">
        <f t="shared" si="902"/>
        <v>4</v>
      </c>
      <c r="AC9984" s="2">
        <f t="shared" si="903"/>
        <v>2026</v>
      </c>
      <c r="AD9984" s="2" t="str">
        <f>IFERROR(VLOOKUP(A9984,'Aux Área'!$A$4:$B$123,2,0),"-")</f>
        <v>DIRETORIA</v>
      </c>
    </row>
    <row r="9985" spans="1:30" x14ac:dyDescent="0.3">
      <c r="A9985" t="s">
        <v>2347</v>
      </c>
      <c r="B9985" t="s">
        <v>2348</v>
      </c>
      <c r="C9985" t="s">
        <v>15303</v>
      </c>
      <c r="D9985" t="s">
        <v>5551</v>
      </c>
      <c r="E9985" t="s">
        <v>5552</v>
      </c>
      <c r="F9985" t="s">
        <v>2350</v>
      </c>
      <c r="G9985" t="s">
        <v>659</v>
      </c>
      <c r="H9985" t="s">
        <v>1996</v>
      </c>
      <c r="I9985" t="s">
        <v>1997</v>
      </c>
      <c r="J9985" t="s">
        <v>231</v>
      </c>
      <c r="K9985" t="s">
        <v>232</v>
      </c>
      <c r="L9985" t="s">
        <v>217</v>
      </c>
      <c r="M9985" t="s">
        <v>38</v>
      </c>
      <c r="N9985" t="s">
        <v>668</v>
      </c>
      <c r="O9985">
        <v>768</v>
      </c>
      <c r="P9985" s="9">
        <v>6.59</v>
      </c>
      <c r="Q9985" t="s">
        <v>40</v>
      </c>
      <c r="R9985">
        <v>47116</v>
      </c>
      <c r="S9985">
        <v>116.6</v>
      </c>
      <c r="T9985">
        <v>6.99</v>
      </c>
      <c r="U9985" s="8">
        <v>815.07</v>
      </c>
      <c r="V9985" t="s">
        <v>15304</v>
      </c>
      <c r="W9985" t="s">
        <v>1985</v>
      </c>
      <c r="X9985" t="s">
        <v>42</v>
      </c>
      <c r="Y9985" t="s">
        <v>1986</v>
      </c>
      <c r="AA9985" s="1">
        <f t="shared" si="901"/>
        <v>46139</v>
      </c>
      <c r="AB9985" s="2">
        <f t="shared" si="902"/>
        <v>4</v>
      </c>
      <c r="AC9985" s="2">
        <f t="shared" si="903"/>
        <v>2026</v>
      </c>
      <c r="AD9985" s="2" t="str">
        <f>IFERROR(VLOOKUP(A9985,'Aux Área'!$A$4:$B$123,2,0),"-")</f>
        <v>PESADOS</v>
      </c>
    </row>
    <row r="9986" spans="1:30" x14ac:dyDescent="0.3">
      <c r="A9986" t="s">
        <v>2347</v>
      </c>
      <c r="C9986" t="s">
        <v>15303</v>
      </c>
      <c r="F9986" t="s">
        <v>2350</v>
      </c>
      <c r="K9986" t="s">
        <v>232</v>
      </c>
      <c r="N9986" t="s">
        <v>15690</v>
      </c>
      <c r="O9986" t="s">
        <v>15244</v>
      </c>
      <c r="P9986" s="9" t="s">
        <v>15244</v>
      </c>
      <c r="Q9986" t="s">
        <v>40</v>
      </c>
      <c r="R9986" t="s">
        <v>15244</v>
      </c>
      <c r="S9986">
        <v>8.18</v>
      </c>
      <c r="U9986" s="8">
        <v>27</v>
      </c>
      <c r="AA9986" s="1">
        <f t="shared" si="901"/>
        <v>46139</v>
      </c>
      <c r="AB9986" s="2">
        <f t="shared" si="902"/>
        <v>4</v>
      </c>
      <c r="AC9986" s="2">
        <f t="shared" si="903"/>
        <v>2026</v>
      </c>
      <c r="AD9986" s="2" t="str">
        <f>IFERROR(VLOOKUP(A9986,'Aux Área'!$A$4:$B$123,2,0),"-")</f>
        <v>PESADOS</v>
      </c>
    </row>
    <row r="9987" spans="1:30" x14ac:dyDescent="0.3">
      <c r="A9987" t="s">
        <v>3092</v>
      </c>
      <c r="B9987" t="s">
        <v>4774</v>
      </c>
      <c r="C9987" t="s">
        <v>15305</v>
      </c>
      <c r="D9987" t="s">
        <v>3285</v>
      </c>
      <c r="E9987" t="s">
        <v>3286</v>
      </c>
      <c r="F9987" t="s">
        <v>3594</v>
      </c>
      <c r="G9987" t="s">
        <v>1135</v>
      </c>
      <c r="H9987" t="s">
        <v>2275</v>
      </c>
      <c r="I9987" t="s">
        <v>1497</v>
      </c>
      <c r="J9987" t="s">
        <v>231</v>
      </c>
      <c r="K9987" t="s">
        <v>232</v>
      </c>
      <c r="L9987" t="s">
        <v>217</v>
      </c>
      <c r="M9987" t="s">
        <v>38</v>
      </c>
      <c r="N9987" t="s">
        <v>39</v>
      </c>
      <c r="O9987">
        <v>442</v>
      </c>
      <c r="P9987" s="9">
        <v>9.7200000000000006</v>
      </c>
      <c r="Q9987" t="s">
        <v>40</v>
      </c>
      <c r="R9987">
        <v>153898</v>
      </c>
      <c r="S9987">
        <v>45.46</v>
      </c>
      <c r="T9987">
        <v>4.6500000000000004</v>
      </c>
      <c r="U9987" s="8">
        <v>211.39</v>
      </c>
      <c r="V9987" t="s">
        <v>15306</v>
      </c>
      <c r="W9987" t="s">
        <v>2276</v>
      </c>
      <c r="X9987" t="s">
        <v>42</v>
      </c>
      <c r="Y9987" t="s">
        <v>2277</v>
      </c>
      <c r="AA9987" s="1">
        <f t="shared" si="901"/>
        <v>46139</v>
      </c>
      <c r="AB9987" s="2">
        <f t="shared" si="902"/>
        <v>4</v>
      </c>
      <c r="AC9987" s="2">
        <f t="shared" si="903"/>
        <v>2026</v>
      </c>
      <c r="AD9987" s="2" t="str">
        <f>IFERROR(VLOOKUP(A9987,'Aux Área'!$A$4:$B$123,2,0),"-")</f>
        <v>INSPEÇÃO</v>
      </c>
    </row>
    <row r="9988" spans="1:30" x14ac:dyDescent="0.3">
      <c r="A9988" t="s">
        <v>68</v>
      </c>
      <c r="B9988" t="s">
        <v>296</v>
      </c>
      <c r="C9988" t="s">
        <v>15307</v>
      </c>
      <c r="D9988" t="s">
        <v>1562</v>
      </c>
      <c r="E9988" t="s">
        <v>1563</v>
      </c>
      <c r="F9988" t="s">
        <v>69</v>
      </c>
      <c r="G9988" t="s">
        <v>35</v>
      </c>
      <c r="H9988" t="s">
        <v>36</v>
      </c>
      <c r="I9988" t="s">
        <v>37</v>
      </c>
      <c r="J9988" t="s">
        <v>237</v>
      </c>
      <c r="K9988" t="s">
        <v>238</v>
      </c>
      <c r="L9988" t="s">
        <v>110</v>
      </c>
      <c r="M9988" t="s">
        <v>38</v>
      </c>
      <c r="N9988" t="s">
        <v>39</v>
      </c>
      <c r="O9988">
        <v>215</v>
      </c>
      <c r="P9988" s="9">
        <v>7.46</v>
      </c>
      <c r="Q9988" t="s">
        <v>40</v>
      </c>
      <c r="R9988">
        <v>61554</v>
      </c>
      <c r="S9988">
        <v>28.83</v>
      </c>
      <c r="T9988">
        <v>4.2910000000000004</v>
      </c>
      <c r="U9988" s="8">
        <v>123.72</v>
      </c>
      <c r="V9988" t="s">
        <v>41</v>
      </c>
      <c r="W9988" t="s">
        <v>2007</v>
      </c>
      <c r="X9988" t="s">
        <v>42</v>
      </c>
      <c r="Y9988" t="s">
        <v>1740</v>
      </c>
      <c r="AA9988" s="1">
        <f t="shared" si="901"/>
        <v>46139</v>
      </c>
      <c r="AB9988" s="2">
        <f t="shared" si="902"/>
        <v>4</v>
      </c>
      <c r="AC9988" s="2">
        <f t="shared" si="903"/>
        <v>2026</v>
      </c>
      <c r="AD9988" s="2" t="str">
        <f>IFERROR(VLOOKUP(A9988,'Aux Área'!$A$4:$B$123,2,0),"-")</f>
        <v>OPERAÇÃO</v>
      </c>
    </row>
    <row r="9989" spans="1:30" x14ac:dyDescent="0.3">
      <c r="A9989" t="s">
        <v>2691</v>
      </c>
      <c r="B9989" t="s">
        <v>2692</v>
      </c>
      <c r="C9989" t="s">
        <v>15308</v>
      </c>
      <c r="D9989" t="s">
        <v>2142</v>
      </c>
      <c r="E9989" t="s">
        <v>2143</v>
      </c>
      <c r="F9989" t="s">
        <v>5979</v>
      </c>
      <c r="G9989" t="s">
        <v>1635</v>
      </c>
      <c r="H9989" t="s">
        <v>2635</v>
      </c>
      <c r="I9989" t="s">
        <v>37</v>
      </c>
      <c r="J9989" t="s">
        <v>165</v>
      </c>
      <c r="K9989" t="s">
        <v>166</v>
      </c>
      <c r="L9989" t="s">
        <v>167</v>
      </c>
      <c r="M9989" t="s">
        <v>38</v>
      </c>
      <c r="N9989" t="s">
        <v>39</v>
      </c>
      <c r="O9989">
        <v>240</v>
      </c>
      <c r="P9989" s="9">
        <v>8.19</v>
      </c>
      <c r="Q9989" t="s">
        <v>40</v>
      </c>
      <c r="R9989">
        <v>30350</v>
      </c>
      <c r="S9989">
        <v>29.31</v>
      </c>
      <c r="T9989">
        <v>4.99</v>
      </c>
      <c r="U9989" s="8">
        <v>146.26</v>
      </c>
      <c r="V9989" t="s">
        <v>112</v>
      </c>
      <c r="W9989" t="s">
        <v>2007</v>
      </c>
      <c r="X9989" t="s">
        <v>42</v>
      </c>
      <c r="Y9989" t="s">
        <v>1740</v>
      </c>
      <c r="AA9989" s="1">
        <f t="shared" si="901"/>
        <v>46139</v>
      </c>
      <c r="AB9989" s="2">
        <f t="shared" si="902"/>
        <v>4</v>
      </c>
      <c r="AC9989" s="2">
        <f t="shared" si="903"/>
        <v>2026</v>
      </c>
      <c r="AD9989" s="2" t="str">
        <f>IFERROR(VLOOKUP(A9989,'Aux Área'!$A$4:$B$123,2,0),"-")</f>
        <v>TI</v>
      </c>
    </row>
    <row r="9990" spans="1:30" x14ac:dyDescent="0.3">
      <c r="A9990" t="s">
        <v>2472</v>
      </c>
      <c r="B9990" t="s">
        <v>2473</v>
      </c>
      <c r="C9990" t="s">
        <v>15309</v>
      </c>
      <c r="D9990" t="s">
        <v>4541</v>
      </c>
      <c r="E9990" t="s">
        <v>4542</v>
      </c>
      <c r="F9990" t="s">
        <v>2475</v>
      </c>
      <c r="G9990" t="s">
        <v>659</v>
      </c>
      <c r="H9990" t="s">
        <v>2215</v>
      </c>
      <c r="I9990" t="s">
        <v>667</v>
      </c>
      <c r="J9990" t="s">
        <v>231</v>
      </c>
      <c r="K9990" t="s">
        <v>232</v>
      </c>
      <c r="L9990" t="s">
        <v>217</v>
      </c>
      <c r="M9990" t="s">
        <v>38</v>
      </c>
      <c r="N9990" t="s">
        <v>668</v>
      </c>
      <c r="O9990">
        <v>145</v>
      </c>
      <c r="P9990" s="9">
        <v>3.66</v>
      </c>
      <c r="Q9990" t="s">
        <v>40</v>
      </c>
      <c r="R9990">
        <v>11125</v>
      </c>
      <c r="S9990">
        <v>39.619999999999997</v>
      </c>
      <c r="T9990">
        <v>6.99</v>
      </c>
      <c r="U9990" s="8">
        <v>276.95999999999998</v>
      </c>
      <c r="V9990" t="s">
        <v>15310</v>
      </c>
      <c r="W9990" t="s">
        <v>2007</v>
      </c>
      <c r="X9990" t="s">
        <v>42</v>
      </c>
      <c r="Y9990" t="s">
        <v>1740</v>
      </c>
      <c r="AA9990" s="1">
        <f t="shared" si="901"/>
        <v>46139</v>
      </c>
      <c r="AB9990" s="2">
        <f t="shared" si="902"/>
        <v>4</v>
      </c>
      <c r="AC9990" s="2">
        <f t="shared" si="903"/>
        <v>2026</v>
      </c>
      <c r="AD9990" s="2" t="str">
        <f>IFERROR(VLOOKUP(A9990,'Aux Área'!$A$4:$B$123,2,0),"-")</f>
        <v>APH</v>
      </c>
    </row>
    <row r="9991" spans="1:30" x14ac:dyDescent="0.3">
      <c r="A9991" t="s">
        <v>64</v>
      </c>
      <c r="B9991" t="s">
        <v>2182</v>
      </c>
      <c r="C9991" t="s">
        <v>15311</v>
      </c>
      <c r="D9991" t="s">
        <v>127</v>
      </c>
      <c r="E9991" t="s">
        <v>128</v>
      </c>
      <c r="F9991" t="s">
        <v>65</v>
      </c>
      <c r="G9991" t="s">
        <v>35</v>
      </c>
      <c r="H9991" t="s">
        <v>36</v>
      </c>
      <c r="I9991" t="s">
        <v>37</v>
      </c>
      <c r="J9991" t="s">
        <v>165</v>
      </c>
      <c r="K9991" t="s">
        <v>166</v>
      </c>
      <c r="L9991" t="s">
        <v>167</v>
      </c>
      <c r="M9991" t="s">
        <v>38</v>
      </c>
      <c r="N9991" t="s">
        <v>39</v>
      </c>
      <c r="O9991">
        <v>289</v>
      </c>
      <c r="P9991" s="9">
        <v>9.5</v>
      </c>
      <c r="Q9991" t="s">
        <v>40</v>
      </c>
      <c r="R9991">
        <v>59001</v>
      </c>
      <c r="S9991">
        <v>30.43</v>
      </c>
      <c r="T9991">
        <v>4.9909999999999997</v>
      </c>
      <c r="U9991" s="8">
        <v>151.87</v>
      </c>
      <c r="V9991" t="s">
        <v>112</v>
      </c>
      <c r="W9991" t="s">
        <v>2007</v>
      </c>
      <c r="X9991" t="s">
        <v>42</v>
      </c>
      <c r="Y9991" t="s">
        <v>1740</v>
      </c>
      <c r="AA9991" s="1">
        <f t="shared" si="901"/>
        <v>46139</v>
      </c>
      <c r="AB9991" s="2">
        <f t="shared" si="902"/>
        <v>4</v>
      </c>
      <c r="AC9991" s="2">
        <f t="shared" si="903"/>
        <v>2026</v>
      </c>
      <c r="AD9991" s="2" t="str">
        <f>IFERROR(VLOOKUP(A9991,'Aux Área'!$A$4:$B$123,2,0),"-")</f>
        <v>ENGENHARIA</v>
      </c>
    </row>
    <row r="9992" spans="1:30" x14ac:dyDescent="0.3">
      <c r="A9992" t="s">
        <v>76</v>
      </c>
      <c r="B9992" t="s">
        <v>380</v>
      </c>
      <c r="C9992" t="s">
        <v>15312</v>
      </c>
      <c r="D9992" t="s">
        <v>382</v>
      </c>
      <c r="E9992" t="s">
        <v>383</v>
      </c>
      <c r="F9992" t="s">
        <v>77</v>
      </c>
      <c r="G9992" t="s">
        <v>35</v>
      </c>
      <c r="H9992" t="s">
        <v>36</v>
      </c>
      <c r="I9992" t="s">
        <v>37</v>
      </c>
      <c r="J9992" t="s">
        <v>376</v>
      </c>
      <c r="K9992" t="s">
        <v>105</v>
      </c>
      <c r="L9992" t="s">
        <v>377</v>
      </c>
      <c r="M9992" t="s">
        <v>38</v>
      </c>
      <c r="N9992" t="s">
        <v>39</v>
      </c>
      <c r="O9992">
        <v>319</v>
      </c>
      <c r="P9992" s="9">
        <v>7.72</v>
      </c>
      <c r="Q9992" t="s">
        <v>40</v>
      </c>
      <c r="R9992">
        <v>70662</v>
      </c>
      <c r="S9992">
        <v>41.34</v>
      </c>
      <c r="T9992">
        <v>4.79</v>
      </c>
      <c r="U9992" s="8">
        <v>198.02</v>
      </c>
      <c r="V9992" t="s">
        <v>15313</v>
      </c>
      <c r="W9992" t="s">
        <v>2007</v>
      </c>
      <c r="X9992" t="s">
        <v>42</v>
      </c>
      <c r="Y9992" t="s">
        <v>1740</v>
      </c>
      <c r="AA9992" s="1">
        <f t="shared" si="901"/>
        <v>46139</v>
      </c>
      <c r="AB9992" s="2">
        <f t="shared" si="902"/>
        <v>4</v>
      </c>
      <c r="AC9992" s="2">
        <f t="shared" si="903"/>
        <v>2026</v>
      </c>
      <c r="AD9992" s="2" t="str">
        <f>IFERROR(VLOOKUP(A9992,'Aux Área'!$A$4:$B$123,2,0),"-")</f>
        <v>QSMS</v>
      </c>
    </row>
    <row r="9993" spans="1:30" x14ac:dyDescent="0.3">
      <c r="A9993" t="s">
        <v>52</v>
      </c>
      <c r="B9993" t="s">
        <v>1449</v>
      </c>
      <c r="C9993" t="s">
        <v>15314</v>
      </c>
      <c r="D9993" t="s">
        <v>3149</v>
      </c>
      <c r="E9993" t="s">
        <v>3150</v>
      </c>
      <c r="F9993" t="s">
        <v>53</v>
      </c>
      <c r="G9993" t="s">
        <v>35</v>
      </c>
      <c r="H9993" t="s">
        <v>36</v>
      </c>
      <c r="I9993" t="s">
        <v>37</v>
      </c>
      <c r="J9993" t="s">
        <v>1665</v>
      </c>
      <c r="K9993" t="s">
        <v>1666</v>
      </c>
      <c r="L9993" t="s">
        <v>301</v>
      </c>
      <c r="M9993" t="s">
        <v>38</v>
      </c>
      <c r="N9993" t="s">
        <v>39</v>
      </c>
      <c r="O9993">
        <v>324</v>
      </c>
      <c r="P9993" s="9">
        <v>8.85</v>
      </c>
      <c r="Q9993" t="s">
        <v>40</v>
      </c>
      <c r="R9993">
        <v>106626</v>
      </c>
      <c r="S9993">
        <v>36.590000000000003</v>
      </c>
      <c r="T9993">
        <v>4.6900000000000004</v>
      </c>
      <c r="U9993" s="8">
        <v>171.61</v>
      </c>
      <c r="V9993" t="s">
        <v>15315</v>
      </c>
      <c r="W9993" t="s">
        <v>2007</v>
      </c>
      <c r="X9993" t="s">
        <v>42</v>
      </c>
      <c r="Y9993" t="s">
        <v>1740</v>
      </c>
      <c r="AA9993" s="1">
        <f t="shared" si="901"/>
        <v>46139</v>
      </c>
      <c r="AB9993" s="2">
        <f t="shared" si="902"/>
        <v>4</v>
      </c>
      <c r="AC9993" s="2">
        <f t="shared" si="903"/>
        <v>2026</v>
      </c>
      <c r="AD9993" s="2" t="str">
        <f>IFERROR(VLOOKUP(A9993,'Aux Área'!$A$4:$B$123,2,0),"-")</f>
        <v>OPERAÇÃO</v>
      </c>
    </row>
    <row r="9994" spans="1:30" x14ac:dyDescent="0.3">
      <c r="A9994" t="s">
        <v>62</v>
      </c>
      <c r="B9994" t="s">
        <v>1455</v>
      </c>
      <c r="C9994" t="s">
        <v>15316</v>
      </c>
      <c r="D9994" t="s">
        <v>158</v>
      </c>
      <c r="E9994" t="s">
        <v>159</v>
      </c>
      <c r="F9994" t="s">
        <v>63</v>
      </c>
      <c r="G9994" t="s">
        <v>35</v>
      </c>
      <c r="H9994" t="s">
        <v>36</v>
      </c>
      <c r="I9994" t="s">
        <v>37</v>
      </c>
      <c r="J9994" t="s">
        <v>10485</v>
      </c>
      <c r="K9994" t="s">
        <v>527</v>
      </c>
      <c r="L9994" t="s">
        <v>124</v>
      </c>
      <c r="M9994" t="s">
        <v>38</v>
      </c>
      <c r="N9994" t="s">
        <v>39</v>
      </c>
      <c r="O9994">
        <v>362</v>
      </c>
      <c r="P9994" s="9">
        <v>9.17</v>
      </c>
      <c r="Q9994" t="s">
        <v>40</v>
      </c>
      <c r="R9994">
        <v>78975</v>
      </c>
      <c r="S9994">
        <v>39.47</v>
      </c>
      <c r="T9994">
        <v>4.8899999999999997</v>
      </c>
      <c r="U9994" s="8">
        <v>193.02</v>
      </c>
      <c r="V9994" t="s">
        <v>15317</v>
      </c>
      <c r="W9994" t="s">
        <v>2007</v>
      </c>
      <c r="X9994" t="s">
        <v>42</v>
      </c>
      <c r="Y9994" t="s">
        <v>1740</v>
      </c>
      <c r="AA9994" s="1">
        <f t="shared" si="901"/>
        <v>46139</v>
      </c>
      <c r="AB9994" s="2">
        <f t="shared" si="902"/>
        <v>4</v>
      </c>
      <c r="AC9994" s="2">
        <f t="shared" si="903"/>
        <v>2026</v>
      </c>
      <c r="AD9994" s="2" t="str">
        <f>IFERROR(VLOOKUP(A9994,'Aux Área'!$A$4:$B$123,2,0),"-")</f>
        <v>CONSERVA</v>
      </c>
    </row>
    <row r="9995" spans="1:30" x14ac:dyDescent="0.3">
      <c r="A9995" t="s">
        <v>1999</v>
      </c>
      <c r="B9995" t="s">
        <v>3016</v>
      </c>
      <c r="C9995" t="s">
        <v>15318</v>
      </c>
      <c r="D9995" t="s">
        <v>1297</v>
      </c>
      <c r="E9995" t="s">
        <v>2221</v>
      </c>
      <c r="F9995" t="s">
        <v>2002</v>
      </c>
      <c r="G9995" t="s">
        <v>659</v>
      </c>
      <c r="H9995" t="s">
        <v>2003</v>
      </c>
      <c r="I9995" t="s">
        <v>667</v>
      </c>
      <c r="J9995" t="s">
        <v>231</v>
      </c>
      <c r="K9995" t="s">
        <v>232</v>
      </c>
      <c r="L9995" t="s">
        <v>217</v>
      </c>
      <c r="M9995" t="s">
        <v>38</v>
      </c>
      <c r="N9995" t="s">
        <v>668</v>
      </c>
      <c r="O9995">
        <v>337</v>
      </c>
      <c r="P9995" s="9">
        <v>5.38</v>
      </c>
      <c r="Q9995" t="s">
        <v>40</v>
      </c>
      <c r="R9995">
        <v>32714</v>
      </c>
      <c r="S9995">
        <v>62.66</v>
      </c>
      <c r="T9995">
        <v>6.9909999999999997</v>
      </c>
      <c r="U9995" s="8">
        <v>438.04</v>
      </c>
      <c r="V9995" t="s">
        <v>15319</v>
      </c>
      <c r="W9995" t="s">
        <v>1985</v>
      </c>
      <c r="X9995" t="s">
        <v>42</v>
      </c>
      <c r="Y9995" t="s">
        <v>1986</v>
      </c>
      <c r="AA9995" s="1">
        <f t="shared" si="901"/>
        <v>46139</v>
      </c>
      <c r="AB9995" s="2">
        <f t="shared" si="902"/>
        <v>4</v>
      </c>
      <c r="AC9995" s="2">
        <f t="shared" si="903"/>
        <v>2026</v>
      </c>
      <c r="AD9995" s="2" t="str">
        <f>IFERROR(VLOOKUP(A9995,'Aux Área'!$A$4:$B$123,2,0),"-")</f>
        <v>PESADOS</v>
      </c>
    </row>
    <row r="9996" spans="1:30" x14ac:dyDescent="0.3">
      <c r="A9996" t="s">
        <v>5620</v>
      </c>
      <c r="B9996" t="s">
        <v>9277</v>
      </c>
      <c r="C9996" t="s">
        <v>15320</v>
      </c>
      <c r="D9996" t="s">
        <v>9027</v>
      </c>
      <c r="E9996" t="s">
        <v>9028</v>
      </c>
      <c r="F9996" t="s">
        <v>6208</v>
      </c>
      <c r="G9996" t="s">
        <v>1135</v>
      </c>
      <c r="H9996" t="s">
        <v>5545</v>
      </c>
      <c r="I9996" t="s">
        <v>839</v>
      </c>
      <c r="J9996" t="s">
        <v>237</v>
      </c>
      <c r="K9996" t="s">
        <v>238</v>
      </c>
      <c r="L9996" t="s">
        <v>110</v>
      </c>
      <c r="M9996" t="s">
        <v>38</v>
      </c>
      <c r="N9996" t="s">
        <v>39</v>
      </c>
      <c r="O9996">
        <v>285</v>
      </c>
      <c r="P9996" s="9">
        <v>7.73</v>
      </c>
      <c r="Q9996" t="s">
        <v>40</v>
      </c>
      <c r="R9996">
        <v>48096</v>
      </c>
      <c r="S9996">
        <v>36.86</v>
      </c>
      <c r="T9996">
        <v>4.29</v>
      </c>
      <c r="U9996" s="8">
        <v>158.13</v>
      </c>
      <c r="V9996" t="s">
        <v>41</v>
      </c>
      <c r="W9996" t="s">
        <v>2276</v>
      </c>
      <c r="X9996" t="s">
        <v>42</v>
      </c>
      <c r="Y9996" t="s">
        <v>2277</v>
      </c>
      <c r="AA9996" s="1">
        <f t="shared" si="901"/>
        <v>46139</v>
      </c>
      <c r="AB9996" s="2">
        <f t="shared" si="902"/>
        <v>4</v>
      </c>
      <c r="AC9996" s="2">
        <f t="shared" si="903"/>
        <v>2026</v>
      </c>
      <c r="AD9996" s="2" t="str">
        <f>IFERROR(VLOOKUP(A9996,'Aux Área'!$A$4:$B$123,2,0),"-")</f>
        <v>INSPEÇÃO</v>
      </c>
    </row>
    <row r="9997" spans="1:30" x14ac:dyDescent="0.3">
      <c r="A9997" t="s">
        <v>66</v>
      </c>
      <c r="B9997" t="s">
        <v>464</v>
      </c>
      <c r="C9997" t="s">
        <v>15321</v>
      </c>
      <c r="D9997" t="s">
        <v>11653</v>
      </c>
      <c r="E9997" t="s">
        <v>11654</v>
      </c>
      <c r="F9997" t="s">
        <v>67</v>
      </c>
      <c r="G9997" t="s">
        <v>35</v>
      </c>
      <c r="H9997" t="s">
        <v>36</v>
      </c>
      <c r="I9997" t="s">
        <v>37</v>
      </c>
      <c r="J9997" t="s">
        <v>13472</v>
      </c>
      <c r="K9997" t="s">
        <v>13473</v>
      </c>
      <c r="L9997" t="s">
        <v>84</v>
      </c>
      <c r="M9997" t="s">
        <v>38</v>
      </c>
      <c r="N9997" t="s">
        <v>39</v>
      </c>
      <c r="O9997">
        <v>200</v>
      </c>
      <c r="P9997" s="9">
        <v>7.29</v>
      </c>
      <c r="Q9997" t="s">
        <v>40</v>
      </c>
      <c r="R9997">
        <v>27233</v>
      </c>
      <c r="S9997">
        <v>27.43</v>
      </c>
      <c r="T9997">
        <v>4.9400000000000004</v>
      </c>
      <c r="U9997" s="8">
        <v>135.5</v>
      </c>
      <c r="V9997" t="s">
        <v>41</v>
      </c>
      <c r="W9997" t="s">
        <v>2007</v>
      </c>
      <c r="X9997" t="s">
        <v>42</v>
      </c>
      <c r="Y9997" t="s">
        <v>1740</v>
      </c>
      <c r="AA9997" s="1">
        <f t="shared" si="901"/>
        <v>46139</v>
      </c>
      <c r="AB9997" s="2">
        <f t="shared" si="902"/>
        <v>4</v>
      </c>
      <c r="AC9997" s="2">
        <f t="shared" si="903"/>
        <v>2026</v>
      </c>
      <c r="AD9997" s="2" t="str">
        <f>IFERROR(VLOOKUP(A9997,'Aux Área'!$A$4:$B$123,2,0),"-")</f>
        <v>OPERAÇÃO</v>
      </c>
    </row>
    <row r="9998" spans="1:30" x14ac:dyDescent="0.3">
      <c r="A9998" t="s">
        <v>2041</v>
      </c>
      <c r="B9998" t="s">
        <v>2042</v>
      </c>
      <c r="C9998" t="s">
        <v>15322</v>
      </c>
      <c r="D9998" t="s">
        <v>1297</v>
      </c>
      <c r="E9998" t="s">
        <v>2221</v>
      </c>
      <c r="F9998" t="s">
        <v>2044</v>
      </c>
      <c r="G9998" t="s">
        <v>659</v>
      </c>
      <c r="H9998" t="s">
        <v>1996</v>
      </c>
      <c r="I9998" t="s">
        <v>1997</v>
      </c>
      <c r="J9998" t="s">
        <v>231</v>
      </c>
      <c r="K9998" t="s">
        <v>232</v>
      </c>
      <c r="L9998" t="s">
        <v>217</v>
      </c>
      <c r="M9998" t="s">
        <v>38</v>
      </c>
      <c r="N9998" t="s">
        <v>668</v>
      </c>
      <c r="O9998">
        <v>506</v>
      </c>
      <c r="P9998" s="9">
        <v>7.23</v>
      </c>
      <c r="Q9998" t="s">
        <v>40</v>
      </c>
      <c r="R9998">
        <v>49596</v>
      </c>
      <c r="S9998">
        <v>70</v>
      </c>
      <c r="T9998">
        <v>6.99</v>
      </c>
      <c r="U9998" s="8">
        <v>489.33</v>
      </c>
      <c r="V9998" t="s">
        <v>15323</v>
      </c>
      <c r="W9998" t="s">
        <v>1985</v>
      </c>
      <c r="X9998" t="s">
        <v>42</v>
      </c>
      <c r="Y9998" t="s">
        <v>1986</v>
      </c>
      <c r="AA9998" s="1">
        <f t="shared" si="901"/>
        <v>46139</v>
      </c>
      <c r="AB9998" s="2">
        <f t="shared" si="902"/>
        <v>4</v>
      </c>
      <c r="AC9998" s="2">
        <f t="shared" si="903"/>
        <v>2026</v>
      </c>
      <c r="AD9998" s="2" t="str">
        <f>IFERROR(VLOOKUP(A9998,'Aux Área'!$A$4:$B$123,2,0),"-")</f>
        <v>PESADOS</v>
      </c>
    </row>
    <row r="9999" spans="1:30" x14ac:dyDescent="0.3">
      <c r="A9999" t="s">
        <v>2041</v>
      </c>
      <c r="C9999" t="s">
        <v>15322</v>
      </c>
      <c r="F9999" t="s">
        <v>2044</v>
      </c>
      <c r="K9999" t="s">
        <v>232</v>
      </c>
      <c r="N9999" t="s">
        <v>15690</v>
      </c>
      <c r="O9999" t="s">
        <v>15244</v>
      </c>
      <c r="P9999" s="9" t="s">
        <v>15244</v>
      </c>
      <c r="Q9999" t="s">
        <v>40</v>
      </c>
      <c r="R9999" t="s">
        <v>15244</v>
      </c>
      <c r="S9999">
        <v>8.0500000000000007</v>
      </c>
      <c r="U9999" s="8">
        <v>26.57</v>
      </c>
      <c r="AA9999" s="1">
        <f t="shared" si="901"/>
        <v>46139</v>
      </c>
      <c r="AB9999" s="2">
        <f t="shared" si="902"/>
        <v>4</v>
      </c>
      <c r="AC9999" s="2">
        <f t="shared" si="903"/>
        <v>2026</v>
      </c>
      <c r="AD9999" s="2" t="str">
        <f>IFERROR(VLOOKUP(A9999,'Aux Área'!$A$4:$B$123,2,0),"-")</f>
        <v>PESADOS</v>
      </c>
    </row>
    <row r="10000" spans="1:30" x14ac:dyDescent="0.3">
      <c r="A10000" t="s">
        <v>1295</v>
      </c>
      <c r="B10000" t="s">
        <v>1753</v>
      </c>
      <c r="C10000" t="s">
        <v>15324</v>
      </c>
      <c r="D10000" t="s">
        <v>1297</v>
      </c>
      <c r="E10000" t="s">
        <v>2221</v>
      </c>
      <c r="F10000" t="s">
        <v>1299</v>
      </c>
      <c r="G10000" t="s">
        <v>1135</v>
      </c>
      <c r="H10000" t="s">
        <v>1301</v>
      </c>
      <c r="I10000" t="s">
        <v>839</v>
      </c>
      <c r="J10000" t="s">
        <v>1665</v>
      </c>
      <c r="K10000" t="s">
        <v>1666</v>
      </c>
      <c r="L10000" t="s">
        <v>301</v>
      </c>
      <c r="M10000" t="s">
        <v>38</v>
      </c>
      <c r="N10000" t="s">
        <v>39</v>
      </c>
      <c r="O10000" s="23">
        <v>0</v>
      </c>
      <c r="P10000" s="23">
        <v>0</v>
      </c>
      <c r="Q10000" t="s">
        <v>40</v>
      </c>
      <c r="R10000" t="s">
        <v>15244</v>
      </c>
      <c r="S10000">
        <v>47.4</v>
      </c>
      <c r="T10000">
        <v>4.6900000000000004</v>
      </c>
      <c r="U10000" s="8">
        <v>222.31</v>
      </c>
      <c r="V10000" t="s">
        <v>15325</v>
      </c>
      <c r="W10000" t="s">
        <v>2007</v>
      </c>
      <c r="X10000" t="s">
        <v>42</v>
      </c>
      <c r="Y10000" t="s">
        <v>1740</v>
      </c>
      <c r="AA10000" s="1">
        <f t="shared" si="901"/>
        <v>46139</v>
      </c>
      <c r="AB10000" s="2">
        <f t="shared" si="902"/>
        <v>4</v>
      </c>
      <c r="AC10000" s="2">
        <f t="shared" si="903"/>
        <v>2026</v>
      </c>
      <c r="AD10000" s="2" t="str">
        <f>IFERROR(VLOOKUP(A10000,'Aux Área'!$A$4:$B$123,2,0),"-")</f>
        <v>LUCCA JR - OP</v>
      </c>
    </row>
    <row r="10001" spans="1:30" x14ac:dyDescent="0.3">
      <c r="A10001" t="s">
        <v>2282</v>
      </c>
      <c r="B10001" t="s">
        <v>4679</v>
      </c>
      <c r="C10001" t="s">
        <v>15326</v>
      </c>
      <c r="D10001" t="s">
        <v>10704</v>
      </c>
      <c r="E10001" t="s">
        <v>10705</v>
      </c>
      <c r="F10001" t="s">
        <v>2285</v>
      </c>
      <c r="G10001" t="s">
        <v>1135</v>
      </c>
      <c r="H10001" t="s">
        <v>2275</v>
      </c>
      <c r="I10001" t="s">
        <v>1497</v>
      </c>
      <c r="J10001" t="s">
        <v>165</v>
      </c>
      <c r="K10001" t="s">
        <v>166</v>
      </c>
      <c r="L10001" t="s">
        <v>167</v>
      </c>
      <c r="M10001" t="s">
        <v>38</v>
      </c>
      <c r="N10001" t="s">
        <v>39</v>
      </c>
      <c r="O10001" s="2">
        <v>133</v>
      </c>
      <c r="P10001" s="24">
        <v>4.1100000000000003</v>
      </c>
      <c r="Q10001" t="s">
        <v>40</v>
      </c>
      <c r="R10001">
        <v>151033</v>
      </c>
      <c r="S10001">
        <v>32.36</v>
      </c>
      <c r="T10001">
        <v>4.9909999999999997</v>
      </c>
      <c r="U10001" s="8">
        <v>161.51</v>
      </c>
      <c r="V10001" t="s">
        <v>112</v>
      </c>
      <c r="W10001" t="s">
        <v>2276</v>
      </c>
      <c r="X10001" t="s">
        <v>42</v>
      </c>
      <c r="Y10001" t="s">
        <v>2277</v>
      </c>
      <c r="AA10001" s="1">
        <f t="shared" si="901"/>
        <v>46139</v>
      </c>
      <c r="AB10001" s="2">
        <f t="shared" si="902"/>
        <v>4</v>
      </c>
      <c r="AC10001" s="2">
        <f t="shared" si="903"/>
        <v>2026</v>
      </c>
      <c r="AD10001" s="2" t="str">
        <f>IFERROR(VLOOKUP(A10001,'Aux Área'!$A$4:$B$123,2,0),"-")</f>
        <v>INSPEÇÃO</v>
      </c>
    </row>
    <row r="10002" spans="1:30" x14ac:dyDescent="0.3">
      <c r="A10002" t="s">
        <v>2638</v>
      </c>
      <c r="B10002" t="s">
        <v>4593</v>
      </c>
      <c r="C10002" t="s">
        <v>15327</v>
      </c>
      <c r="D10002" t="s">
        <v>3193</v>
      </c>
      <c r="E10002" t="s">
        <v>3194</v>
      </c>
      <c r="F10002" t="s">
        <v>2641</v>
      </c>
      <c r="G10002" t="s">
        <v>1135</v>
      </c>
      <c r="H10002" t="s">
        <v>2275</v>
      </c>
      <c r="I10002" t="s">
        <v>1497</v>
      </c>
      <c r="J10002" t="s">
        <v>275</v>
      </c>
      <c r="K10002" t="s">
        <v>276</v>
      </c>
      <c r="L10002" t="s">
        <v>124</v>
      </c>
      <c r="M10002" t="s">
        <v>38</v>
      </c>
      <c r="N10002" t="s">
        <v>39</v>
      </c>
      <c r="O10002">
        <v>445</v>
      </c>
      <c r="P10002" s="9">
        <v>10</v>
      </c>
      <c r="Q10002" t="s">
        <v>40</v>
      </c>
      <c r="R10002">
        <v>159841</v>
      </c>
      <c r="S10002">
        <v>44.48</v>
      </c>
      <c r="T10002">
        <v>4.79</v>
      </c>
      <c r="U10002" s="8">
        <v>213.06</v>
      </c>
      <c r="V10002" t="s">
        <v>15328</v>
      </c>
      <c r="W10002" t="s">
        <v>2276</v>
      </c>
      <c r="X10002" t="s">
        <v>42</v>
      </c>
      <c r="Y10002" t="s">
        <v>2277</v>
      </c>
      <c r="AA10002" s="1">
        <f t="shared" si="901"/>
        <v>46139</v>
      </c>
      <c r="AB10002" s="2">
        <f t="shared" si="902"/>
        <v>4</v>
      </c>
      <c r="AC10002" s="2">
        <f t="shared" si="903"/>
        <v>2026</v>
      </c>
      <c r="AD10002" s="2" t="str">
        <f>IFERROR(VLOOKUP(A10002,'Aux Área'!$A$4:$B$123,2,0),"-")</f>
        <v>INSPEÇÃO</v>
      </c>
    </row>
    <row r="10003" spans="1:30" x14ac:dyDescent="0.3">
      <c r="A10003" t="s">
        <v>12958</v>
      </c>
      <c r="B10003" t="s">
        <v>14624</v>
      </c>
      <c r="C10003" t="s">
        <v>15329</v>
      </c>
      <c r="D10003" t="s">
        <v>7064</v>
      </c>
      <c r="E10003" t="s">
        <v>7065</v>
      </c>
      <c r="F10003" t="s">
        <v>12960</v>
      </c>
      <c r="G10003" t="s">
        <v>1135</v>
      </c>
      <c r="H10003" t="s">
        <v>1301</v>
      </c>
      <c r="I10003" t="s">
        <v>839</v>
      </c>
      <c r="J10003" t="s">
        <v>169</v>
      </c>
      <c r="K10003" t="s">
        <v>170</v>
      </c>
      <c r="L10003" t="s">
        <v>124</v>
      </c>
      <c r="M10003" t="s">
        <v>38</v>
      </c>
      <c r="N10003" t="s">
        <v>39</v>
      </c>
      <c r="O10003">
        <v>332</v>
      </c>
      <c r="P10003" s="9">
        <v>8.3699999999999992</v>
      </c>
      <c r="Q10003" t="s">
        <v>40</v>
      </c>
      <c r="R10003">
        <v>185695</v>
      </c>
      <c r="S10003">
        <v>39.65</v>
      </c>
      <c r="T10003">
        <v>4.6900000000000004</v>
      </c>
      <c r="U10003" s="8">
        <v>185.96</v>
      </c>
      <c r="V10003" t="s">
        <v>41</v>
      </c>
      <c r="W10003" t="s">
        <v>2276</v>
      </c>
      <c r="X10003" t="s">
        <v>42</v>
      </c>
      <c r="Y10003" t="s">
        <v>12261</v>
      </c>
      <c r="AA10003" s="1">
        <f t="shared" si="901"/>
        <v>46139</v>
      </c>
      <c r="AB10003" s="2">
        <f t="shared" si="902"/>
        <v>4</v>
      </c>
      <c r="AC10003" s="2">
        <f t="shared" si="903"/>
        <v>2026</v>
      </c>
      <c r="AD10003" s="2" t="str">
        <f>IFERROR(VLOOKUP(A10003,'Aux Área'!$A$4:$B$123,2,0),"-")</f>
        <v>INSPEÇÃO</v>
      </c>
    </row>
    <row r="10004" spans="1:30" x14ac:dyDescent="0.3">
      <c r="A10004" t="s">
        <v>2306</v>
      </c>
      <c r="B10004" t="s">
        <v>4613</v>
      </c>
      <c r="C10004" t="s">
        <v>15330</v>
      </c>
      <c r="D10004" t="s">
        <v>7488</v>
      </c>
      <c r="E10004" t="s">
        <v>7489</v>
      </c>
      <c r="F10004" t="s">
        <v>2309</v>
      </c>
      <c r="G10004" t="s">
        <v>1135</v>
      </c>
      <c r="H10004" t="s">
        <v>2275</v>
      </c>
      <c r="I10004" t="s">
        <v>1497</v>
      </c>
      <c r="J10004" t="s">
        <v>89</v>
      </c>
      <c r="K10004" t="s">
        <v>90</v>
      </c>
      <c r="L10004" t="s">
        <v>91</v>
      </c>
      <c r="M10004" t="s">
        <v>38</v>
      </c>
      <c r="N10004" t="s">
        <v>39</v>
      </c>
      <c r="O10004">
        <v>441</v>
      </c>
      <c r="P10004" s="9">
        <v>10.210000000000001</v>
      </c>
      <c r="Q10004" t="s">
        <v>40</v>
      </c>
      <c r="R10004">
        <v>172339</v>
      </c>
      <c r="S10004">
        <v>43.18</v>
      </c>
      <c r="T10004">
        <v>4.6900000000000004</v>
      </c>
      <c r="U10004" s="8">
        <v>202.51</v>
      </c>
      <c r="V10004" t="s">
        <v>15331</v>
      </c>
      <c r="W10004" t="s">
        <v>2276</v>
      </c>
      <c r="X10004" t="s">
        <v>42</v>
      </c>
      <c r="Y10004" t="s">
        <v>2277</v>
      </c>
      <c r="AA10004" s="1">
        <f t="shared" si="901"/>
        <v>46139</v>
      </c>
      <c r="AB10004" s="2">
        <f t="shared" si="902"/>
        <v>4</v>
      </c>
      <c r="AC10004" s="2">
        <f t="shared" si="903"/>
        <v>2026</v>
      </c>
      <c r="AD10004" s="2" t="str">
        <f>IFERROR(VLOOKUP(A10004,'Aux Área'!$A$4:$B$123,2,0),"-")</f>
        <v>INSPEÇÃO</v>
      </c>
    </row>
    <row r="10005" spans="1:30" x14ac:dyDescent="0.3">
      <c r="A10005" t="s">
        <v>1987</v>
      </c>
      <c r="B10005" t="s">
        <v>1988</v>
      </c>
      <c r="C10005" t="s">
        <v>15332</v>
      </c>
      <c r="D10005" t="s">
        <v>3609</v>
      </c>
      <c r="E10005" t="s">
        <v>3610</v>
      </c>
      <c r="F10005" t="s">
        <v>1990</v>
      </c>
      <c r="G10005" t="s">
        <v>1495</v>
      </c>
      <c r="H10005" t="s">
        <v>2020</v>
      </c>
      <c r="I10005" t="s">
        <v>2021</v>
      </c>
      <c r="J10005" t="s">
        <v>275</v>
      </c>
      <c r="K10005" t="s">
        <v>276</v>
      </c>
      <c r="L10005" t="s">
        <v>124</v>
      </c>
      <c r="M10005" t="s">
        <v>38</v>
      </c>
      <c r="N10005" t="s">
        <v>668</v>
      </c>
      <c r="O10005">
        <v>1032</v>
      </c>
      <c r="P10005" s="9">
        <v>2.29</v>
      </c>
      <c r="Q10005" t="s">
        <v>40</v>
      </c>
      <c r="R10005">
        <v>14619</v>
      </c>
      <c r="S10005">
        <v>451.62</v>
      </c>
      <c r="T10005">
        <v>7.49</v>
      </c>
      <c r="U10005" s="8">
        <v>3382.63</v>
      </c>
      <c r="V10005" t="s">
        <v>15333</v>
      </c>
      <c r="W10005" t="s">
        <v>1985</v>
      </c>
      <c r="X10005" t="s">
        <v>42</v>
      </c>
      <c r="Y10005" t="s">
        <v>1986</v>
      </c>
      <c r="AA10005" s="1">
        <f t="shared" si="901"/>
        <v>46139</v>
      </c>
      <c r="AB10005" s="2">
        <f t="shared" si="902"/>
        <v>4</v>
      </c>
      <c r="AC10005" s="2">
        <f t="shared" si="903"/>
        <v>2026</v>
      </c>
      <c r="AD10005" s="2" t="str">
        <f>IFERROR(VLOOKUP(A10005,'Aux Área'!$A$4:$B$123,2,0),"-")</f>
        <v>PESADOS</v>
      </c>
    </row>
    <row r="10006" spans="1:30" x14ac:dyDescent="0.3">
      <c r="A10006" t="s">
        <v>1987</v>
      </c>
      <c r="C10006" t="s">
        <v>15859</v>
      </c>
      <c r="F10006" t="s">
        <v>1990</v>
      </c>
      <c r="K10006" t="s">
        <v>276</v>
      </c>
      <c r="N10006" t="s">
        <v>15690</v>
      </c>
      <c r="O10006" t="s">
        <v>15244</v>
      </c>
      <c r="P10006" s="9" t="s">
        <v>15244</v>
      </c>
      <c r="Q10006" t="s">
        <v>40</v>
      </c>
      <c r="R10006" t="s">
        <v>15244</v>
      </c>
      <c r="S10006">
        <v>44.39</v>
      </c>
      <c r="U10006" s="8">
        <v>168.27</v>
      </c>
      <c r="AA10006" s="1">
        <f t="shared" si="901"/>
        <v>46139</v>
      </c>
      <c r="AB10006" s="2">
        <f t="shared" si="902"/>
        <v>4</v>
      </c>
      <c r="AC10006" s="2">
        <f t="shared" si="903"/>
        <v>2026</v>
      </c>
      <c r="AD10006" s="2" t="str">
        <f>IFERROR(VLOOKUP(A10006,'Aux Área'!$A$4:$B$123,2,0),"-")</f>
        <v>PESADOS</v>
      </c>
    </row>
    <row r="10007" spans="1:30" x14ac:dyDescent="0.3">
      <c r="A10007" t="s">
        <v>2643</v>
      </c>
      <c r="B10007" t="s">
        <v>2307</v>
      </c>
      <c r="C10007" t="s">
        <v>15334</v>
      </c>
      <c r="D10007" t="s">
        <v>7196</v>
      </c>
      <c r="E10007" t="s">
        <v>7197</v>
      </c>
      <c r="F10007" t="s">
        <v>2646</v>
      </c>
      <c r="G10007" t="s">
        <v>1300</v>
      </c>
      <c r="H10007" t="s">
        <v>1301</v>
      </c>
      <c r="I10007" t="s">
        <v>37</v>
      </c>
      <c r="J10007" t="s">
        <v>122</v>
      </c>
      <c r="K10007" t="s">
        <v>123</v>
      </c>
      <c r="L10007" t="s">
        <v>124</v>
      </c>
      <c r="M10007" t="s">
        <v>38</v>
      </c>
      <c r="N10007" t="s">
        <v>39</v>
      </c>
      <c r="O10007">
        <v>412</v>
      </c>
      <c r="P10007" s="9">
        <v>8.7799999999999994</v>
      </c>
      <c r="Q10007" t="s">
        <v>40</v>
      </c>
      <c r="R10007">
        <v>166935</v>
      </c>
      <c r="S10007">
        <v>46.91</v>
      </c>
      <c r="T10007">
        <v>4.79</v>
      </c>
      <c r="U10007" s="8">
        <v>224.69</v>
      </c>
      <c r="V10007" t="s">
        <v>112</v>
      </c>
      <c r="W10007" t="s">
        <v>2276</v>
      </c>
      <c r="X10007" t="s">
        <v>42</v>
      </c>
      <c r="Y10007" t="s">
        <v>2277</v>
      </c>
      <c r="AA10007" s="1">
        <f t="shared" si="901"/>
        <v>46139</v>
      </c>
      <c r="AB10007" s="2">
        <f t="shared" si="902"/>
        <v>4</v>
      </c>
      <c r="AC10007" s="2">
        <f t="shared" si="903"/>
        <v>2026</v>
      </c>
      <c r="AD10007" s="2" t="str">
        <f>IFERROR(VLOOKUP(A10007,'Aux Área'!$A$4:$B$123,2,0),"-")</f>
        <v>INSPEÇÃO</v>
      </c>
    </row>
    <row r="10008" spans="1:30" x14ac:dyDescent="0.3">
      <c r="A10008" t="s">
        <v>2260</v>
      </c>
      <c r="B10008" t="s">
        <v>113</v>
      </c>
      <c r="C10008" t="s">
        <v>15335</v>
      </c>
      <c r="D10008" t="s">
        <v>3005</v>
      </c>
      <c r="E10008" t="s">
        <v>3006</v>
      </c>
      <c r="F10008" t="s">
        <v>2262</v>
      </c>
      <c r="G10008" t="s">
        <v>35</v>
      </c>
      <c r="H10008" t="s">
        <v>2263</v>
      </c>
      <c r="I10008" t="s">
        <v>2186</v>
      </c>
      <c r="J10008" t="s">
        <v>1681</v>
      </c>
      <c r="K10008" t="s">
        <v>1682</v>
      </c>
      <c r="L10008" t="s">
        <v>141</v>
      </c>
      <c r="M10008" t="s">
        <v>38</v>
      </c>
      <c r="N10008" t="s">
        <v>668</v>
      </c>
      <c r="O10008">
        <v>849</v>
      </c>
      <c r="P10008" s="9">
        <v>13.57</v>
      </c>
      <c r="Q10008" t="s">
        <v>40</v>
      </c>
      <c r="R10008">
        <v>151004</v>
      </c>
      <c r="S10008">
        <v>62.57</v>
      </c>
      <c r="T10008">
        <v>6.87</v>
      </c>
      <c r="U10008" s="8">
        <v>429.86</v>
      </c>
      <c r="V10008" t="s">
        <v>41</v>
      </c>
      <c r="W10008" t="s">
        <v>2007</v>
      </c>
      <c r="X10008" t="s">
        <v>42</v>
      </c>
      <c r="Y10008" t="s">
        <v>1740</v>
      </c>
      <c r="AA10008" s="1">
        <f t="shared" si="901"/>
        <v>46139</v>
      </c>
      <c r="AB10008" s="2">
        <f t="shared" si="902"/>
        <v>4</v>
      </c>
      <c r="AC10008" s="2">
        <f t="shared" si="903"/>
        <v>2026</v>
      </c>
      <c r="AD10008" s="2" t="str">
        <f>IFERROR(VLOOKUP(A10008,'Aux Área'!$A$4:$B$123,2,0),"-")</f>
        <v>INSPEÇÃO</v>
      </c>
    </row>
    <row r="10009" spans="1:30" x14ac:dyDescent="0.3">
      <c r="A10009" t="s">
        <v>52</v>
      </c>
      <c r="B10009" t="s">
        <v>1449</v>
      </c>
      <c r="C10009" t="s">
        <v>15336</v>
      </c>
      <c r="D10009" t="s">
        <v>3246</v>
      </c>
      <c r="E10009" t="s">
        <v>3247</v>
      </c>
      <c r="F10009" t="s">
        <v>53</v>
      </c>
      <c r="G10009" t="s">
        <v>35</v>
      </c>
      <c r="H10009" t="s">
        <v>36</v>
      </c>
      <c r="I10009" t="s">
        <v>37</v>
      </c>
      <c r="J10009" t="s">
        <v>1665</v>
      </c>
      <c r="K10009" t="s">
        <v>1666</v>
      </c>
      <c r="L10009" t="s">
        <v>301</v>
      </c>
      <c r="M10009" t="s">
        <v>38</v>
      </c>
      <c r="N10009" t="s">
        <v>39</v>
      </c>
      <c r="O10009">
        <v>329</v>
      </c>
      <c r="P10009" s="9">
        <v>10.32</v>
      </c>
      <c r="Q10009" t="s">
        <v>40</v>
      </c>
      <c r="R10009">
        <v>106955</v>
      </c>
      <c r="S10009">
        <v>31.88</v>
      </c>
      <c r="T10009">
        <v>4.6900000000000004</v>
      </c>
      <c r="U10009" s="8">
        <v>149.52000000000001</v>
      </c>
      <c r="V10009" t="s">
        <v>15337</v>
      </c>
      <c r="W10009" t="s">
        <v>2007</v>
      </c>
      <c r="X10009" t="s">
        <v>42</v>
      </c>
      <c r="Y10009" t="s">
        <v>1740</v>
      </c>
      <c r="AA10009" s="1">
        <f t="shared" si="901"/>
        <v>46139</v>
      </c>
      <c r="AB10009" s="2">
        <f t="shared" si="902"/>
        <v>4</v>
      </c>
      <c r="AC10009" s="2">
        <f t="shared" si="903"/>
        <v>2026</v>
      </c>
      <c r="AD10009" s="2" t="str">
        <f>IFERROR(VLOOKUP(A10009,'Aux Área'!$A$4:$B$123,2,0),"-")</f>
        <v>OPERAÇÃO</v>
      </c>
    </row>
    <row r="10010" spans="1:30" x14ac:dyDescent="0.3">
      <c r="A10010" t="s">
        <v>5543</v>
      </c>
      <c r="B10010" t="s">
        <v>11845</v>
      </c>
      <c r="C10010" t="s">
        <v>15338</v>
      </c>
      <c r="D10010" t="s">
        <v>5291</v>
      </c>
      <c r="E10010" t="s">
        <v>5292</v>
      </c>
      <c r="F10010" t="s">
        <v>6207</v>
      </c>
      <c r="G10010" t="s">
        <v>1135</v>
      </c>
      <c r="H10010" t="s">
        <v>5545</v>
      </c>
      <c r="I10010" t="s">
        <v>839</v>
      </c>
      <c r="J10010" t="s">
        <v>89</v>
      </c>
      <c r="K10010" t="s">
        <v>90</v>
      </c>
      <c r="L10010" t="s">
        <v>91</v>
      </c>
      <c r="M10010" t="s">
        <v>38</v>
      </c>
      <c r="N10010" t="s">
        <v>39</v>
      </c>
      <c r="O10010">
        <v>426</v>
      </c>
      <c r="P10010" s="9">
        <v>10.58</v>
      </c>
      <c r="Q10010" t="s">
        <v>40</v>
      </c>
      <c r="R10010">
        <v>68550</v>
      </c>
      <c r="S10010">
        <v>40.270000000000003</v>
      </c>
      <c r="T10010">
        <v>4.6900000000000004</v>
      </c>
      <c r="U10010" s="8">
        <v>188.87</v>
      </c>
      <c r="V10010" t="s">
        <v>15339</v>
      </c>
      <c r="W10010" t="s">
        <v>2276</v>
      </c>
      <c r="X10010" t="s">
        <v>42</v>
      </c>
      <c r="Y10010" t="s">
        <v>2277</v>
      </c>
      <c r="AA10010" s="1">
        <f t="shared" si="901"/>
        <v>46140</v>
      </c>
      <c r="AB10010" s="2">
        <f t="shared" si="902"/>
        <v>4</v>
      </c>
      <c r="AC10010" s="2">
        <f t="shared" si="903"/>
        <v>2026</v>
      </c>
      <c r="AD10010" s="2" t="str">
        <f>IFERROR(VLOOKUP(A10010,'Aux Área'!$A$4:$B$123,2,0),"-")</f>
        <v>INSPEÇÃO</v>
      </c>
    </row>
    <row r="10011" spans="1:30" x14ac:dyDescent="0.3">
      <c r="A10011" t="s">
        <v>5620</v>
      </c>
      <c r="B10011" t="s">
        <v>9277</v>
      </c>
      <c r="C10011" t="s">
        <v>15340</v>
      </c>
      <c r="D10011" t="s">
        <v>9279</v>
      </c>
      <c r="E10011" t="s">
        <v>9280</v>
      </c>
      <c r="F10011" t="s">
        <v>6208</v>
      </c>
      <c r="G10011" t="s">
        <v>1135</v>
      </c>
      <c r="H10011" t="s">
        <v>5545</v>
      </c>
      <c r="I10011" t="s">
        <v>839</v>
      </c>
      <c r="J10011" t="s">
        <v>241</v>
      </c>
      <c r="K10011" t="s">
        <v>242</v>
      </c>
      <c r="L10011" t="s">
        <v>110</v>
      </c>
      <c r="M10011" t="s">
        <v>38</v>
      </c>
      <c r="N10011" t="s">
        <v>39</v>
      </c>
      <c r="O10011">
        <v>249</v>
      </c>
      <c r="P10011" s="9">
        <v>7.93</v>
      </c>
      <c r="Q10011" t="s">
        <v>40</v>
      </c>
      <c r="R10011">
        <v>48345</v>
      </c>
      <c r="S10011">
        <v>31.38</v>
      </c>
      <c r="T10011">
        <v>3.99</v>
      </c>
      <c r="U10011" s="8">
        <v>125.2</v>
      </c>
      <c r="V10011" t="s">
        <v>41</v>
      </c>
      <c r="W10011" t="s">
        <v>2276</v>
      </c>
      <c r="X10011" t="s">
        <v>42</v>
      </c>
      <c r="Y10011" t="s">
        <v>2277</v>
      </c>
      <c r="AA10011" s="1">
        <f t="shared" si="901"/>
        <v>46140</v>
      </c>
      <c r="AB10011" s="2">
        <f t="shared" si="902"/>
        <v>4</v>
      </c>
      <c r="AC10011" s="2">
        <f t="shared" si="903"/>
        <v>2026</v>
      </c>
      <c r="AD10011" s="2" t="str">
        <f>IFERROR(VLOOKUP(A10011,'Aux Área'!$A$4:$B$123,2,0),"-")</f>
        <v>INSPEÇÃO</v>
      </c>
    </row>
    <row r="10012" spans="1:30" x14ac:dyDescent="0.3">
      <c r="A10012" t="s">
        <v>2643</v>
      </c>
      <c r="B10012" t="s">
        <v>2307</v>
      </c>
      <c r="C10012" t="s">
        <v>15341</v>
      </c>
      <c r="D10012" t="s">
        <v>7196</v>
      </c>
      <c r="E10012" t="s">
        <v>7197</v>
      </c>
      <c r="F10012" t="s">
        <v>2646</v>
      </c>
      <c r="G10012" t="s">
        <v>1300</v>
      </c>
      <c r="H10012" t="s">
        <v>1301</v>
      </c>
      <c r="I10012" t="s">
        <v>37</v>
      </c>
      <c r="J10012" t="s">
        <v>122</v>
      </c>
      <c r="K10012" t="s">
        <v>123</v>
      </c>
      <c r="L10012" t="s">
        <v>124</v>
      </c>
      <c r="M10012" t="s">
        <v>38</v>
      </c>
      <c r="N10012" t="s">
        <v>39</v>
      </c>
      <c r="O10012">
        <v>338</v>
      </c>
      <c r="P10012" s="9">
        <v>9.2200000000000006</v>
      </c>
      <c r="Q10012" t="s">
        <v>40</v>
      </c>
      <c r="R10012">
        <v>167273</v>
      </c>
      <c r="S10012">
        <v>36.64</v>
      </c>
      <c r="T10012">
        <v>4.79</v>
      </c>
      <c r="U10012" s="8">
        <v>175.51</v>
      </c>
      <c r="V10012" t="s">
        <v>112</v>
      </c>
      <c r="W10012" t="s">
        <v>2276</v>
      </c>
      <c r="X10012" t="s">
        <v>42</v>
      </c>
      <c r="Y10012" t="s">
        <v>2277</v>
      </c>
      <c r="AA10012" s="1">
        <f t="shared" si="901"/>
        <v>46140</v>
      </c>
      <c r="AB10012" s="2">
        <f t="shared" si="902"/>
        <v>4</v>
      </c>
      <c r="AC10012" s="2">
        <f t="shared" si="903"/>
        <v>2026</v>
      </c>
      <c r="AD10012" s="2" t="str">
        <f>IFERROR(VLOOKUP(A10012,'Aux Área'!$A$4:$B$123,2,0),"-")</f>
        <v>INSPEÇÃO</v>
      </c>
    </row>
    <row r="10013" spans="1:30" x14ac:dyDescent="0.3">
      <c r="A10013" t="s">
        <v>3092</v>
      </c>
      <c r="B10013" t="s">
        <v>4774</v>
      </c>
      <c r="C10013" t="s">
        <v>15342</v>
      </c>
      <c r="D10013" t="s">
        <v>5160</v>
      </c>
      <c r="E10013" t="s">
        <v>5161</v>
      </c>
      <c r="F10013" t="s">
        <v>3594</v>
      </c>
      <c r="G10013" t="s">
        <v>1135</v>
      </c>
      <c r="H10013" t="s">
        <v>2275</v>
      </c>
      <c r="I10013" t="s">
        <v>1497</v>
      </c>
      <c r="J10013" t="s">
        <v>275</v>
      </c>
      <c r="K10013" t="s">
        <v>276</v>
      </c>
      <c r="L10013" t="s">
        <v>124</v>
      </c>
      <c r="M10013" t="s">
        <v>38</v>
      </c>
      <c r="N10013" t="s">
        <v>39</v>
      </c>
      <c r="O10013">
        <v>389</v>
      </c>
      <c r="P10013" s="9">
        <v>9.6999999999999993</v>
      </c>
      <c r="Q10013" t="s">
        <v>40</v>
      </c>
      <c r="R10013">
        <v>154287</v>
      </c>
      <c r="S10013">
        <v>40.090000000000003</v>
      </c>
      <c r="T10013">
        <v>4.79</v>
      </c>
      <c r="U10013" s="8">
        <v>192.03</v>
      </c>
      <c r="V10013" t="s">
        <v>15343</v>
      </c>
      <c r="W10013" t="s">
        <v>2276</v>
      </c>
      <c r="X10013" t="s">
        <v>42</v>
      </c>
      <c r="Y10013" t="s">
        <v>2277</v>
      </c>
      <c r="AA10013" s="1">
        <f t="shared" si="901"/>
        <v>46140</v>
      </c>
      <c r="AB10013" s="2">
        <f t="shared" si="902"/>
        <v>4</v>
      </c>
      <c r="AC10013" s="2">
        <f t="shared" si="903"/>
        <v>2026</v>
      </c>
      <c r="AD10013" s="2" t="str">
        <f>IFERROR(VLOOKUP(A10013,'Aux Área'!$A$4:$B$123,2,0),"-")</f>
        <v>INSPEÇÃO</v>
      </c>
    </row>
    <row r="10014" spans="1:30" x14ac:dyDescent="0.3">
      <c r="A10014" t="s">
        <v>44</v>
      </c>
      <c r="B10014" t="s">
        <v>478</v>
      </c>
      <c r="C10014" t="s">
        <v>15344</v>
      </c>
      <c r="D10014" t="s">
        <v>2160</v>
      </c>
      <c r="E10014" t="s">
        <v>2161</v>
      </c>
      <c r="F10014" t="s">
        <v>45</v>
      </c>
      <c r="G10014" t="s">
        <v>35</v>
      </c>
      <c r="H10014" t="s">
        <v>36</v>
      </c>
      <c r="I10014" t="s">
        <v>37</v>
      </c>
      <c r="J10014" t="s">
        <v>275</v>
      </c>
      <c r="K10014" t="s">
        <v>276</v>
      </c>
      <c r="L10014" t="s">
        <v>124</v>
      </c>
      <c r="M10014" t="s">
        <v>38</v>
      </c>
      <c r="N10014" t="s">
        <v>39</v>
      </c>
      <c r="O10014" s="2">
        <v>26</v>
      </c>
      <c r="P10014" s="24">
        <v>0.78</v>
      </c>
      <c r="Q10014" t="s">
        <v>40</v>
      </c>
      <c r="R10014">
        <v>31722</v>
      </c>
      <c r="S10014">
        <v>33.409999999999997</v>
      </c>
      <c r="T10014">
        <v>4.79</v>
      </c>
      <c r="U10014" s="8">
        <v>160.03</v>
      </c>
      <c r="V10014" t="s">
        <v>15345</v>
      </c>
      <c r="W10014" t="s">
        <v>2007</v>
      </c>
      <c r="X10014" t="s">
        <v>42</v>
      </c>
      <c r="Y10014" t="s">
        <v>1740</v>
      </c>
      <c r="AA10014" s="1">
        <f t="shared" si="901"/>
        <v>46140</v>
      </c>
      <c r="AB10014" s="2">
        <f t="shared" si="902"/>
        <v>4</v>
      </c>
      <c r="AC10014" s="2">
        <f t="shared" si="903"/>
        <v>2026</v>
      </c>
      <c r="AD10014" s="2" t="str">
        <f>IFERROR(VLOOKUP(A10014,'Aux Área'!$A$4:$B$123,2,0),"-")</f>
        <v>OPERAÇÃO</v>
      </c>
    </row>
    <row r="10015" spans="1:30" x14ac:dyDescent="0.3">
      <c r="A10015" t="s">
        <v>2189</v>
      </c>
      <c r="B10015" t="s">
        <v>10781</v>
      </c>
      <c r="C10015" t="s">
        <v>15346</v>
      </c>
      <c r="D10015" t="s">
        <v>10214</v>
      </c>
      <c r="E10015" t="s">
        <v>9672</v>
      </c>
      <c r="F10015" t="s">
        <v>2192</v>
      </c>
      <c r="G10015" t="s">
        <v>1135</v>
      </c>
      <c r="H10015" t="s">
        <v>2185</v>
      </c>
      <c r="I10015" t="s">
        <v>2186</v>
      </c>
      <c r="J10015" t="s">
        <v>172</v>
      </c>
      <c r="K10015" t="s">
        <v>173</v>
      </c>
      <c r="L10015" t="s">
        <v>124</v>
      </c>
      <c r="M10015" t="s">
        <v>38</v>
      </c>
      <c r="N10015" t="s">
        <v>668</v>
      </c>
      <c r="O10015">
        <v>704</v>
      </c>
      <c r="P10015" s="9">
        <v>13.65</v>
      </c>
      <c r="Q10015" t="s">
        <v>40</v>
      </c>
      <c r="R10015">
        <v>87602</v>
      </c>
      <c r="S10015">
        <v>51.57</v>
      </c>
      <c r="T10015">
        <v>6.94</v>
      </c>
      <c r="U10015" s="8">
        <v>357.9</v>
      </c>
      <c r="V10015" t="s">
        <v>14518</v>
      </c>
      <c r="W10015" t="s">
        <v>2007</v>
      </c>
      <c r="X10015" t="s">
        <v>42</v>
      </c>
      <c r="Y10015" t="s">
        <v>12261</v>
      </c>
      <c r="AA10015" s="1">
        <f t="shared" si="901"/>
        <v>46140</v>
      </c>
      <c r="AB10015" s="2">
        <f t="shared" si="902"/>
        <v>4</v>
      </c>
      <c r="AC10015" s="2">
        <f t="shared" si="903"/>
        <v>2026</v>
      </c>
      <c r="AD10015" s="2" t="str">
        <f>IFERROR(VLOOKUP(A10015,'Aux Área'!$A$4:$B$123,2,0),"-")</f>
        <v>INSPEÇÃO</v>
      </c>
    </row>
    <row r="10016" spans="1:30" x14ac:dyDescent="0.3">
      <c r="A10016" t="s">
        <v>12958</v>
      </c>
      <c r="B10016" t="s">
        <v>14624</v>
      </c>
      <c r="C10016" t="s">
        <v>15347</v>
      </c>
      <c r="D10016" t="s">
        <v>7064</v>
      </c>
      <c r="E10016" t="s">
        <v>7065</v>
      </c>
      <c r="F10016" t="s">
        <v>12960</v>
      </c>
      <c r="G10016" t="s">
        <v>1135</v>
      </c>
      <c r="H10016" t="s">
        <v>1301</v>
      </c>
      <c r="I10016" t="s">
        <v>839</v>
      </c>
      <c r="J10016" t="s">
        <v>169</v>
      </c>
      <c r="K10016" t="s">
        <v>170</v>
      </c>
      <c r="L10016" t="s">
        <v>124</v>
      </c>
      <c r="M10016" t="s">
        <v>38</v>
      </c>
      <c r="N10016" t="s">
        <v>39</v>
      </c>
      <c r="O10016">
        <v>368</v>
      </c>
      <c r="P10016" s="9">
        <v>9.1199999999999992</v>
      </c>
      <c r="Q10016" t="s">
        <v>40</v>
      </c>
      <c r="R10016">
        <v>186063</v>
      </c>
      <c r="S10016">
        <v>40.36</v>
      </c>
      <c r="T10016">
        <v>4.6900000000000004</v>
      </c>
      <c r="U10016" s="8">
        <v>189.29</v>
      </c>
      <c r="V10016" t="s">
        <v>112</v>
      </c>
      <c r="W10016" t="s">
        <v>2276</v>
      </c>
      <c r="X10016" t="s">
        <v>42</v>
      </c>
      <c r="Y10016" t="s">
        <v>12261</v>
      </c>
      <c r="AA10016" s="1">
        <f t="shared" si="901"/>
        <v>46140</v>
      </c>
      <c r="AB10016" s="2">
        <f t="shared" si="902"/>
        <v>4</v>
      </c>
      <c r="AC10016" s="2">
        <f t="shared" si="903"/>
        <v>2026</v>
      </c>
      <c r="AD10016" s="2" t="str">
        <f>IFERROR(VLOOKUP(A10016,'Aux Área'!$A$4:$B$123,2,0),"-")</f>
        <v>INSPEÇÃO</v>
      </c>
    </row>
    <row r="10017" spans="1:30" x14ac:dyDescent="0.3">
      <c r="A10017" t="s">
        <v>54</v>
      </c>
      <c r="B10017" t="s">
        <v>319</v>
      </c>
      <c r="C10017" t="s">
        <v>15348</v>
      </c>
      <c r="D10017" t="s">
        <v>1480</v>
      </c>
      <c r="E10017" t="s">
        <v>1481</v>
      </c>
      <c r="F10017" t="s">
        <v>55</v>
      </c>
      <c r="G10017" t="s">
        <v>35</v>
      </c>
      <c r="H10017" t="s">
        <v>36</v>
      </c>
      <c r="I10017" t="s">
        <v>37</v>
      </c>
      <c r="J10017" t="s">
        <v>1511</v>
      </c>
      <c r="K10017" t="s">
        <v>1512</v>
      </c>
      <c r="L10017" t="s">
        <v>1513</v>
      </c>
      <c r="M10017" t="s">
        <v>1514</v>
      </c>
      <c r="N10017" t="s">
        <v>39</v>
      </c>
      <c r="O10017">
        <v>334</v>
      </c>
      <c r="P10017" s="9">
        <v>10.77</v>
      </c>
      <c r="Q10017" t="s">
        <v>40</v>
      </c>
      <c r="R10017">
        <v>50125</v>
      </c>
      <c r="S10017">
        <v>31</v>
      </c>
      <c r="T10017">
        <v>4.6900000000000004</v>
      </c>
      <c r="U10017" s="8">
        <v>145.38999999999999</v>
      </c>
      <c r="V10017" t="s">
        <v>15349</v>
      </c>
      <c r="W10017" t="s">
        <v>2007</v>
      </c>
      <c r="X10017" t="s">
        <v>42</v>
      </c>
      <c r="Y10017" t="s">
        <v>1740</v>
      </c>
      <c r="AA10017" s="1">
        <f t="shared" si="901"/>
        <v>46140</v>
      </c>
      <c r="AB10017" s="2">
        <f t="shared" si="902"/>
        <v>4</v>
      </c>
      <c r="AC10017" s="2">
        <f t="shared" si="903"/>
        <v>2026</v>
      </c>
      <c r="AD10017" s="2" t="str">
        <f>IFERROR(VLOOKUP(A10017,'Aux Área'!$A$4:$B$123,2,0),"-")</f>
        <v>ENGENHARIA</v>
      </c>
    </row>
    <row r="10018" spans="1:30" x14ac:dyDescent="0.3">
      <c r="A10018" t="s">
        <v>2306</v>
      </c>
      <c r="B10018" t="s">
        <v>4613</v>
      </c>
      <c r="C10018" t="s">
        <v>15350</v>
      </c>
      <c r="D10018" t="s">
        <v>7488</v>
      </c>
      <c r="E10018" t="s">
        <v>7489</v>
      </c>
      <c r="F10018" t="s">
        <v>2309</v>
      </c>
      <c r="G10018" t="s">
        <v>1135</v>
      </c>
      <c r="H10018" t="s">
        <v>2275</v>
      </c>
      <c r="I10018" t="s">
        <v>1497</v>
      </c>
      <c r="J10018" t="s">
        <v>89</v>
      </c>
      <c r="K10018" t="s">
        <v>90</v>
      </c>
      <c r="L10018" t="s">
        <v>91</v>
      </c>
      <c r="M10018" t="s">
        <v>38</v>
      </c>
      <c r="N10018" t="s">
        <v>39</v>
      </c>
      <c r="O10018">
        <v>452</v>
      </c>
      <c r="P10018" s="9">
        <v>11.61</v>
      </c>
      <c r="Q10018" t="s">
        <v>40</v>
      </c>
      <c r="R10018">
        <v>172791</v>
      </c>
      <c r="S10018">
        <v>38.94</v>
      </c>
      <c r="T10018">
        <v>4.6900000000000004</v>
      </c>
      <c r="U10018" s="8">
        <v>182.63</v>
      </c>
      <c r="V10018" t="s">
        <v>15351</v>
      </c>
      <c r="W10018" t="s">
        <v>2276</v>
      </c>
      <c r="X10018" t="s">
        <v>42</v>
      </c>
      <c r="Y10018" t="s">
        <v>2277</v>
      </c>
      <c r="AA10018" s="1">
        <f t="shared" si="901"/>
        <v>46140</v>
      </c>
      <c r="AB10018" s="2">
        <f t="shared" si="902"/>
        <v>4</v>
      </c>
      <c r="AC10018" s="2">
        <f t="shared" si="903"/>
        <v>2026</v>
      </c>
      <c r="AD10018" s="2" t="str">
        <f>IFERROR(VLOOKUP(A10018,'Aux Área'!$A$4:$B$123,2,0),"-")</f>
        <v>INSPEÇÃO</v>
      </c>
    </row>
    <row r="10019" spans="1:30" x14ac:dyDescent="0.3">
      <c r="A10019" t="s">
        <v>48</v>
      </c>
      <c r="B10019" t="s">
        <v>288</v>
      </c>
      <c r="C10019" t="s">
        <v>15352</v>
      </c>
      <c r="D10019" t="s">
        <v>132</v>
      </c>
      <c r="E10019" t="s">
        <v>133</v>
      </c>
      <c r="F10019" t="s">
        <v>49</v>
      </c>
      <c r="G10019" t="s">
        <v>35</v>
      </c>
      <c r="H10019" t="s">
        <v>36</v>
      </c>
      <c r="I10019" t="s">
        <v>37</v>
      </c>
      <c r="J10019" t="s">
        <v>134</v>
      </c>
      <c r="K10019" t="s">
        <v>135</v>
      </c>
      <c r="L10019" t="s">
        <v>136</v>
      </c>
      <c r="M10019" t="s">
        <v>38</v>
      </c>
      <c r="N10019" t="s">
        <v>39</v>
      </c>
      <c r="O10019">
        <v>331</v>
      </c>
      <c r="P10019" s="9">
        <v>8.2200000000000006</v>
      </c>
      <c r="Q10019" t="s">
        <v>40</v>
      </c>
      <c r="R10019">
        <v>26262</v>
      </c>
      <c r="S10019">
        <v>40.270000000000003</v>
      </c>
      <c r="T10019">
        <v>5.54</v>
      </c>
      <c r="U10019" s="8">
        <v>223.1</v>
      </c>
      <c r="V10019" t="s">
        <v>15353</v>
      </c>
      <c r="W10019" t="s">
        <v>2007</v>
      </c>
      <c r="X10019" t="s">
        <v>42</v>
      </c>
      <c r="Y10019" t="s">
        <v>1740</v>
      </c>
      <c r="AA10019" s="1">
        <f t="shared" si="901"/>
        <v>46140</v>
      </c>
      <c r="AB10019" s="2">
        <f t="shared" si="902"/>
        <v>4</v>
      </c>
      <c r="AC10019" s="2">
        <f t="shared" si="903"/>
        <v>2026</v>
      </c>
      <c r="AD10019" s="2" t="str">
        <f>IFERROR(VLOOKUP(A10019,'Aux Área'!$A$4:$B$123,2,0),"-")</f>
        <v>ENGENHARIA</v>
      </c>
    </row>
    <row r="10020" spans="1:30" x14ac:dyDescent="0.3">
      <c r="A10020" t="s">
        <v>2638</v>
      </c>
      <c r="B10020" t="s">
        <v>4593</v>
      </c>
      <c r="C10020" t="s">
        <v>15354</v>
      </c>
      <c r="D10020" t="s">
        <v>3193</v>
      </c>
      <c r="E10020" t="s">
        <v>3194</v>
      </c>
      <c r="F10020" t="s">
        <v>2641</v>
      </c>
      <c r="G10020" t="s">
        <v>1135</v>
      </c>
      <c r="H10020" t="s">
        <v>2275</v>
      </c>
      <c r="I10020" t="s">
        <v>1497</v>
      </c>
      <c r="J10020" t="s">
        <v>370</v>
      </c>
      <c r="K10020" t="s">
        <v>371</v>
      </c>
      <c r="L10020" t="s">
        <v>124</v>
      </c>
      <c r="M10020" t="s">
        <v>38</v>
      </c>
      <c r="N10020" t="s">
        <v>39</v>
      </c>
      <c r="O10020">
        <v>494</v>
      </c>
      <c r="P10020" s="9">
        <v>12.21</v>
      </c>
      <c r="Q10020" t="s">
        <v>40</v>
      </c>
      <c r="R10020">
        <v>160335</v>
      </c>
      <c r="S10020">
        <v>40.46</v>
      </c>
      <c r="T10020">
        <v>4.891</v>
      </c>
      <c r="U10020" s="8">
        <v>197.88</v>
      </c>
      <c r="V10020" t="s">
        <v>15355</v>
      </c>
      <c r="W10020" t="s">
        <v>2276</v>
      </c>
      <c r="X10020" t="s">
        <v>42</v>
      </c>
      <c r="Y10020" t="s">
        <v>2277</v>
      </c>
      <c r="AA10020" s="1">
        <f t="shared" si="901"/>
        <v>46140</v>
      </c>
      <c r="AB10020" s="2">
        <f t="shared" si="902"/>
        <v>4</v>
      </c>
      <c r="AC10020" s="2">
        <f t="shared" si="903"/>
        <v>2026</v>
      </c>
      <c r="AD10020" s="2" t="str">
        <f>IFERROR(VLOOKUP(A10020,'Aux Área'!$A$4:$B$123,2,0),"-")</f>
        <v>INSPEÇÃO</v>
      </c>
    </row>
    <row r="10021" spans="1:30" x14ac:dyDescent="0.3">
      <c r="A10021" t="s">
        <v>1999</v>
      </c>
      <c r="B10021" t="s">
        <v>3016</v>
      </c>
      <c r="C10021" t="s">
        <v>15356</v>
      </c>
      <c r="D10021" t="s">
        <v>4898</v>
      </c>
      <c r="E10021" t="s">
        <v>4899</v>
      </c>
      <c r="F10021" t="s">
        <v>2002</v>
      </c>
      <c r="G10021" t="s">
        <v>659</v>
      </c>
      <c r="H10021" t="s">
        <v>2003</v>
      </c>
      <c r="I10021" t="s">
        <v>667</v>
      </c>
      <c r="J10021" t="s">
        <v>231</v>
      </c>
      <c r="K10021" t="s">
        <v>232</v>
      </c>
      <c r="L10021" t="s">
        <v>217</v>
      </c>
      <c r="M10021" t="s">
        <v>38</v>
      </c>
      <c r="N10021" t="s">
        <v>668</v>
      </c>
      <c r="O10021">
        <v>255</v>
      </c>
      <c r="P10021" s="9">
        <v>3.5</v>
      </c>
      <c r="Q10021" t="s">
        <v>40</v>
      </c>
      <c r="R10021">
        <v>32969</v>
      </c>
      <c r="S10021">
        <v>72.77</v>
      </c>
      <c r="T10021">
        <v>6.99</v>
      </c>
      <c r="U10021" s="8">
        <v>508.68</v>
      </c>
      <c r="V10021" t="s">
        <v>15357</v>
      </c>
      <c r="W10021" t="s">
        <v>1985</v>
      </c>
      <c r="X10021" t="s">
        <v>42</v>
      </c>
      <c r="Y10021" t="s">
        <v>1986</v>
      </c>
      <c r="AA10021" s="1">
        <f t="shared" si="901"/>
        <v>46140</v>
      </c>
      <c r="AB10021" s="2">
        <f t="shared" si="902"/>
        <v>4</v>
      </c>
      <c r="AC10021" s="2">
        <f t="shared" si="903"/>
        <v>2026</v>
      </c>
      <c r="AD10021" s="2" t="str">
        <f>IFERROR(VLOOKUP(A10021,'Aux Área'!$A$4:$B$123,2,0),"-")</f>
        <v>PESADOS</v>
      </c>
    </row>
    <row r="10022" spans="1:30" x14ac:dyDescent="0.3">
      <c r="A10022" t="s">
        <v>1999</v>
      </c>
      <c r="C10022" t="s">
        <v>15356</v>
      </c>
      <c r="F10022" t="s">
        <v>2002</v>
      </c>
      <c r="K10022" t="s">
        <v>232</v>
      </c>
      <c r="N10022" t="s">
        <v>15690</v>
      </c>
      <c r="O10022" t="s">
        <v>15244</v>
      </c>
      <c r="P10022" s="9" t="s">
        <v>15244</v>
      </c>
      <c r="Q10022" t="s">
        <v>40</v>
      </c>
      <c r="R10022" t="s">
        <v>15244</v>
      </c>
      <c r="S10022">
        <v>5.03</v>
      </c>
      <c r="U10022" s="8">
        <v>16.600000000000001</v>
      </c>
      <c r="AA10022" s="1">
        <f t="shared" si="901"/>
        <v>46140</v>
      </c>
      <c r="AB10022" s="2">
        <f t="shared" si="902"/>
        <v>4</v>
      </c>
      <c r="AC10022" s="2">
        <f t="shared" si="903"/>
        <v>2026</v>
      </c>
      <c r="AD10022" s="2" t="str">
        <f>IFERROR(VLOOKUP(A10022,'Aux Área'!$A$4:$B$123,2,0),"-")</f>
        <v>PESADOS</v>
      </c>
    </row>
    <row r="10023" spans="1:30" x14ac:dyDescent="0.3">
      <c r="A10023" t="s">
        <v>2282</v>
      </c>
      <c r="B10023" t="s">
        <v>4679</v>
      </c>
      <c r="C10023" t="s">
        <v>15358</v>
      </c>
      <c r="D10023" t="s">
        <v>10122</v>
      </c>
      <c r="E10023" t="s">
        <v>9671</v>
      </c>
      <c r="F10023" t="s">
        <v>2285</v>
      </c>
      <c r="G10023" t="s">
        <v>1135</v>
      </c>
      <c r="H10023" t="s">
        <v>2275</v>
      </c>
      <c r="I10023" t="s">
        <v>1497</v>
      </c>
      <c r="J10023" t="s">
        <v>409</v>
      </c>
      <c r="K10023" t="s">
        <v>410</v>
      </c>
      <c r="L10023" t="s">
        <v>141</v>
      </c>
      <c r="M10023" t="s">
        <v>38</v>
      </c>
      <c r="N10023" t="s">
        <v>39</v>
      </c>
      <c r="O10023">
        <v>509</v>
      </c>
      <c r="P10023" s="9">
        <v>10.18</v>
      </c>
      <c r="Q10023" t="s">
        <v>40</v>
      </c>
      <c r="R10023">
        <v>151542</v>
      </c>
      <c r="S10023">
        <v>49.98</v>
      </c>
      <c r="T10023">
        <v>4.6900000000000004</v>
      </c>
      <c r="U10023" s="8">
        <v>234.41</v>
      </c>
      <c r="V10023" t="s">
        <v>15359</v>
      </c>
      <c r="W10023" t="s">
        <v>2276</v>
      </c>
      <c r="X10023" t="s">
        <v>42</v>
      </c>
      <c r="Y10023" t="s">
        <v>2277</v>
      </c>
      <c r="AA10023" s="1">
        <f t="shared" si="901"/>
        <v>46140</v>
      </c>
      <c r="AB10023" s="2">
        <f t="shared" si="902"/>
        <v>4</v>
      </c>
      <c r="AC10023" s="2">
        <f t="shared" si="903"/>
        <v>2026</v>
      </c>
      <c r="AD10023" s="2" t="str">
        <f>IFERROR(VLOOKUP(A10023,'Aux Área'!$A$4:$B$123,2,0),"-")</f>
        <v>INSPEÇÃO</v>
      </c>
    </row>
    <row r="10024" spans="1:30" x14ac:dyDescent="0.3">
      <c r="A10024" t="s">
        <v>9674</v>
      </c>
      <c r="B10024" t="s">
        <v>10327</v>
      </c>
      <c r="C10024" t="s">
        <v>15360</v>
      </c>
      <c r="D10024" t="s">
        <v>12389</v>
      </c>
      <c r="E10024" t="s">
        <v>12390</v>
      </c>
      <c r="F10024" t="s">
        <v>15506</v>
      </c>
      <c r="G10024" t="s">
        <v>1300</v>
      </c>
      <c r="H10024" t="s">
        <v>9676</v>
      </c>
      <c r="I10024" t="s">
        <v>37</v>
      </c>
      <c r="J10024" t="s">
        <v>5537</v>
      </c>
      <c r="K10024" t="s">
        <v>5538</v>
      </c>
      <c r="L10024" t="s">
        <v>217</v>
      </c>
      <c r="M10024" t="s">
        <v>38</v>
      </c>
      <c r="N10024" t="s">
        <v>39</v>
      </c>
      <c r="O10024">
        <v>363</v>
      </c>
      <c r="P10024" s="9">
        <v>8.08</v>
      </c>
      <c r="Q10024" t="s">
        <v>40</v>
      </c>
      <c r="R10024">
        <v>59230</v>
      </c>
      <c r="S10024">
        <v>44.92</v>
      </c>
      <c r="T10024">
        <v>4.63</v>
      </c>
      <c r="U10024" s="8">
        <v>207.98</v>
      </c>
      <c r="V10024" t="s">
        <v>41</v>
      </c>
      <c r="W10024" t="s">
        <v>2007</v>
      </c>
      <c r="X10024" t="s">
        <v>42</v>
      </c>
      <c r="Y10024" t="s">
        <v>6209</v>
      </c>
      <c r="AA10024" s="1">
        <f t="shared" si="901"/>
        <v>46140</v>
      </c>
      <c r="AB10024" s="2">
        <f t="shared" si="902"/>
        <v>4</v>
      </c>
      <c r="AC10024" s="2">
        <f t="shared" si="903"/>
        <v>2026</v>
      </c>
      <c r="AD10024" s="2" t="str">
        <f>IFERROR(VLOOKUP(A10024,'Aux Área'!$A$4:$B$123,2,0),"-")</f>
        <v>TI</v>
      </c>
    </row>
    <row r="10025" spans="1:30" x14ac:dyDescent="0.3">
      <c r="A10025" t="s">
        <v>60</v>
      </c>
      <c r="B10025" t="s">
        <v>614</v>
      </c>
      <c r="C10025" t="s">
        <v>15361</v>
      </c>
      <c r="D10025" t="s">
        <v>1206</v>
      </c>
      <c r="E10025" t="s">
        <v>1207</v>
      </c>
      <c r="F10025" t="s">
        <v>61</v>
      </c>
      <c r="G10025" t="s">
        <v>35</v>
      </c>
      <c r="H10025" t="s">
        <v>36</v>
      </c>
      <c r="I10025" t="s">
        <v>37</v>
      </c>
      <c r="J10025" t="s">
        <v>1665</v>
      </c>
      <c r="K10025" t="s">
        <v>1666</v>
      </c>
      <c r="L10025" t="s">
        <v>301</v>
      </c>
      <c r="M10025" t="s">
        <v>38</v>
      </c>
      <c r="N10025" t="s">
        <v>39</v>
      </c>
      <c r="O10025">
        <v>365</v>
      </c>
      <c r="P10025" s="9">
        <v>8.7899999999999991</v>
      </c>
      <c r="Q10025" t="s">
        <v>40</v>
      </c>
      <c r="R10025">
        <v>47651</v>
      </c>
      <c r="S10025">
        <v>41.53</v>
      </c>
      <c r="T10025">
        <v>4.6900000000000004</v>
      </c>
      <c r="U10025" s="8">
        <v>194.78</v>
      </c>
      <c r="V10025" t="s">
        <v>15362</v>
      </c>
      <c r="W10025" t="s">
        <v>2007</v>
      </c>
      <c r="X10025" t="s">
        <v>42</v>
      </c>
      <c r="Y10025" t="s">
        <v>1740</v>
      </c>
      <c r="AA10025" s="1">
        <f t="shared" si="901"/>
        <v>46140</v>
      </c>
      <c r="AB10025" s="2">
        <f t="shared" si="902"/>
        <v>4</v>
      </c>
      <c r="AC10025" s="2">
        <f t="shared" si="903"/>
        <v>2026</v>
      </c>
      <c r="AD10025" s="2" t="str">
        <f>IFERROR(VLOOKUP(A10025,'Aux Área'!$A$4:$B$123,2,0),"-")</f>
        <v>QSMS</v>
      </c>
    </row>
    <row r="10026" spans="1:30" x14ac:dyDescent="0.3">
      <c r="A10026" t="s">
        <v>64</v>
      </c>
      <c r="B10026" t="s">
        <v>2182</v>
      </c>
      <c r="C10026" t="s">
        <v>15363</v>
      </c>
      <c r="D10026" t="s">
        <v>127</v>
      </c>
      <c r="E10026" t="s">
        <v>128</v>
      </c>
      <c r="F10026" t="s">
        <v>65</v>
      </c>
      <c r="G10026" t="s">
        <v>35</v>
      </c>
      <c r="H10026" t="s">
        <v>36</v>
      </c>
      <c r="I10026" t="s">
        <v>37</v>
      </c>
      <c r="J10026" t="s">
        <v>3078</v>
      </c>
      <c r="K10026" t="s">
        <v>90</v>
      </c>
      <c r="L10026" t="s">
        <v>91</v>
      </c>
      <c r="M10026" t="s">
        <v>38</v>
      </c>
      <c r="N10026" t="s">
        <v>39</v>
      </c>
      <c r="O10026" s="2">
        <v>400</v>
      </c>
      <c r="P10026" s="24">
        <v>9.7200000000000006</v>
      </c>
      <c r="Q10026" t="s">
        <v>40</v>
      </c>
      <c r="R10026" s="2">
        <v>59401</v>
      </c>
      <c r="S10026">
        <v>40.72</v>
      </c>
      <c r="T10026">
        <v>4.6900000000000004</v>
      </c>
      <c r="U10026" s="8">
        <v>190.98</v>
      </c>
      <c r="V10026" t="s">
        <v>41</v>
      </c>
      <c r="W10026" t="s">
        <v>2007</v>
      </c>
      <c r="X10026" t="s">
        <v>42</v>
      </c>
      <c r="Y10026" t="s">
        <v>1740</v>
      </c>
      <c r="AA10026" s="1">
        <f t="shared" si="901"/>
        <v>46140</v>
      </c>
      <c r="AB10026" s="2">
        <f t="shared" si="902"/>
        <v>4</v>
      </c>
      <c r="AC10026" s="2">
        <f t="shared" si="903"/>
        <v>2026</v>
      </c>
      <c r="AD10026" s="2" t="str">
        <f>IFERROR(VLOOKUP(A10026,'Aux Área'!$A$4:$B$123,2,0),"-")</f>
        <v>ENGENHARIA</v>
      </c>
    </row>
    <row r="10027" spans="1:30" x14ac:dyDescent="0.3">
      <c r="A10027" t="s">
        <v>2574</v>
      </c>
      <c r="B10027" t="s">
        <v>2575</v>
      </c>
      <c r="C10027" t="s">
        <v>15364</v>
      </c>
      <c r="D10027" t="s">
        <v>2926</v>
      </c>
      <c r="E10027" t="s">
        <v>2927</v>
      </c>
      <c r="F10027" t="s">
        <v>2577</v>
      </c>
      <c r="G10027" t="s">
        <v>659</v>
      </c>
      <c r="H10027" t="s">
        <v>2215</v>
      </c>
      <c r="I10027" t="s">
        <v>667</v>
      </c>
      <c r="J10027" t="s">
        <v>356</v>
      </c>
      <c r="K10027" t="s">
        <v>357</v>
      </c>
      <c r="L10027" t="s">
        <v>124</v>
      </c>
      <c r="M10027" t="s">
        <v>38</v>
      </c>
      <c r="N10027" t="s">
        <v>668</v>
      </c>
      <c r="O10027">
        <v>136</v>
      </c>
      <c r="P10027" s="9">
        <v>3.77</v>
      </c>
      <c r="Q10027" t="s">
        <v>40</v>
      </c>
      <c r="R10027">
        <v>12020</v>
      </c>
      <c r="S10027">
        <v>36.06</v>
      </c>
      <c r="T10027">
        <v>7.59</v>
      </c>
      <c r="U10027" s="8">
        <v>273.70999999999998</v>
      </c>
      <c r="V10027" t="s">
        <v>15365</v>
      </c>
      <c r="W10027" t="s">
        <v>2007</v>
      </c>
      <c r="X10027" t="s">
        <v>42</v>
      </c>
      <c r="Y10027" t="s">
        <v>1740</v>
      </c>
      <c r="AA10027" s="1">
        <f t="shared" si="901"/>
        <v>46140</v>
      </c>
      <c r="AB10027" s="2">
        <f t="shared" si="902"/>
        <v>4</v>
      </c>
      <c r="AC10027" s="2">
        <f t="shared" si="903"/>
        <v>2026</v>
      </c>
      <c r="AD10027" s="2" t="str">
        <f>IFERROR(VLOOKUP(A10027,'Aux Área'!$A$4:$B$123,2,0),"-")</f>
        <v>APH</v>
      </c>
    </row>
    <row r="10028" spans="1:30" x14ac:dyDescent="0.3">
      <c r="A10028" t="s">
        <v>2574</v>
      </c>
      <c r="C10028" t="s">
        <v>15364</v>
      </c>
      <c r="F10028" t="s">
        <v>2577</v>
      </c>
      <c r="K10028" t="s">
        <v>357</v>
      </c>
      <c r="N10028" t="s">
        <v>15690</v>
      </c>
      <c r="O10028" t="s">
        <v>15244</v>
      </c>
      <c r="P10028" s="9" t="s">
        <v>15244</v>
      </c>
      <c r="Q10028" t="s">
        <v>40</v>
      </c>
      <c r="R10028" t="s">
        <v>15244</v>
      </c>
      <c r="S10028">
        <v>2.1</v>
      </c>
      <c r="U10028" s="8">
        <v>8.39</v>
      </c>
      <c r="AA10028" s="1">
        <f t="shared" si="901"/>
        <v>46140</v>
      </c>
      <c r="AB10028" s="2">
        <f t="shared" si="902"/>
        <v>4</v>
      </c>
      <c r="AC10028" s="2">
        <f t="shared" si="903"/>
        <v>2026</v>
      </c>
      <c r="AD10028" s="2" t="str">
        <f>IFERROR(VLOOKUP(A10028,'Aux Área'!$A$4:$B$123,2,0),"-")</f>
        <v>APH</v>
      </c>
    </row>
    <row r="10029" spans="1:30" x14ac:dyDescent="0.3">
      <c r="A10029" t="s">
        <v>2632</v>
      </c>
      <c r="B10029" t="s">
        <v>11859</v>
      </c>
      <c r="C10029" t="s">
        <v>15366</v>
      </c>
      <c r="D10029" t="s">
        <v>10329</v>
      </c>
      <c r="E10029" t="s">
        <v>9675</v>
      </c>
      <c r="F10029" t="s">
        <v>3712</v>
      </c>
      <c r="G10029" t="s">
        <v>1300</v>
      </c>
      <c r="H10029" t="s">
        <v>2635</v>
      </c>
      <c r="I10029" t="s">
        <v>37</v>
      </c>
      <c r="J10029" t="s">
        <v>169</v>
      </c>
      <c r="K10029" t="s">
        <v>170</v>
      </c>
      <c r="L10029" t="s">
        <v>124</v>
      </c>
      <c r="M10029" t="s">
        <v>38</v>
      </c>
      <c r="N10029" t="s">
        <v>39</v>
      </c>
      <c r="O10029">
        <v>357</v>
      </c>
      <c r="P10029" s="9">
        <v>10.130000000000001</v>
      </c>
      <c r="Q10029" t="s">
        <v>40</v>
      </c>
      <c r="R10029">
        <v>26961</v>
      </c>
      <c r="S10029">
        <v>35.229999999999997</v>
      </c>
      <c r="T10029">
        <v>4.6900000000000004</v>
      </c>
      <c r="U10029" s="8">
        <v>165.23</v>
      </c>
      <c r="V10029" t="s">
        <v>112</v>
      </c>
      <c r="W10029" t="s">
        <v>2007</v>
      </c>
      <c r="X10029" t="s">
        <v>42</v>
      </c>
      <c r="Y10029" t="s">
        <v>1740</v>
      </c>
      <c r="AA10029" s="1">
        <f t="shared" si="901"/>
        <v>46140</v>
      </c>
      <c r="AB10029" s="2">
        <f t="shared" si="902"/>
        <v>4</v>
      </c>
      <c r="AC10029" s="2">
        <f t="shared" si="903"/>
        <v>2026</v>
      </c>
      <c r="AD10029" s="2" t="str">
        <f>IFERROR(VLOOKUP(A10029,'Aux Área'!$A$4:$B$123,2,0),"-")</f>
        <v>TI</v>
      </c>
    </row>
    <row r="10030" spans="1:30" x14ac:dyDescent="0.3">
      <c r="A10030" t="s">
        <v>62</v>
      </c>
      <c r="B10030" t="s">
        <v>1455</v>
      </c>
      <c r="C10030" t="s">
        <v>15367</v>
      </c>
      <c r="D10030" t="s">
        <v>158</v>
      </c>
      <c r="E10030" t="s">
        <v>159</v>
      </c>
      <c r="F10030" t="s">
        <v>63</v>
      </c>
      <c r="G10030" t="s">
        <v>35</v>
      </c>
      <c r="H10030" t="s">
        <v>36</v>
      </c>
      <c r="I10030" t="s">
        <v>37</v>
      </c>
      <c r="J10030" t="s">
        <v>165</v>
      </c>
      <c r="K10030" t="s">
        <v>166</v>
      </c>
      <c r="L10030" t="s">
        <v>167</v>
      </c>
      <c r="M10030" t="s">
        <v>38</v>
      </c>
      <c r="N10030" t="s">
        <v>39</v>
      </c>
      <c r="O10030">
        <v>218</v>
      </c>
      <c r="P10030" s="9">
        <v>9.89</v>
      </c>
      <c r="Q10030" t="s">
        <v>40</v>
      </c>
      <c r="R10030">
        <v>79193</v>
      </c>
      <c r="S10030">
        <v>22.05</v>
      </c>
      <c r="T10030">
        <v>4.99</v>
      </c>
      <c r="U10030" s="8">
        <v>110.04</v>
      </c>
      <c r="V10030" t="s">
        <v>112</v>
      </c>
      <c r="W10030" t="s">
        <v>2007</v>
      </c>
      <c r="X10030" t="s">
        <v>42</v>
      </c>
      <c r="Y10030" t="s">
        <v>1740</v>
      </c>
      <c r="AA10030" s="1">
        <f t="shared" si="901"/>
        <v>46140</v>
      </c>
      <c r="AB10030" s="2">
        <f t="shared" si="902"/>
        <v>4</v>
      </c>
      <c r="AC10030" s="2">
        <f t="shared" si="903"/>
        <v>2026</v>
      </c>
      <c r="AD10030" s="2" t="str">
        <f>IFERROR(VLOOKUP(A10030,'Aux Área'!$A$4:$B$123,2,0),"-")</f>
        <v>CONSERVA</v>
      </c>
    </row>
    <row r="10031" spans="1:30" x14ac:dyDescent="0.3">
      <c r="A10031" t="s">
        <v>5543</v>
      </c>
      <c r="B10031" t="s">
        <v>11845</v>
      </c>
      <c r="C10031" t="s">
        <v>15368</v>
      </c>
      <c r="D10031" t="s">
        <v>9879</v>
      </c>
      <c r="E10031" t="s">
        <v>9667</v>
      </c>
      <c r="F10031" t="s">
        <v>6207</v>
      </c>
      <c r="G10031" t="s">
        <v>1135</v>
      </c>
      <c r="H10031" t="s">
        <v>5545</v>
      </c>
      <c r="I10031" t="s">
        <v>839</v>
      </c>
      <c r="J10031" t="s">
        <v>231</v>
      </c>
      <c r="K10031" t="s">
        <v>232</v>
      </c>
      <c r="L10031" t="s">
        <v>217</v>
      </c>
      <c r="M10031" t="s">
        <v>38</v>
      </c>
      <c r="N10031" t="s">
        <v>39</v>
      </c>
      <c r="O10031">
        <v>533</v>
      </c>
      <c r="P10031" s="9">
        <v>10.81</v>
      </c>
      <c r="Q10031" t="s">
        <v>40</v>
      </c>
      <c r="R10031">
        <v>69083</v>
      </c>
      <c r="S10031">
        <v>49.29</v>
      </c>
      <c r="T10031">
        <v>4.6500000000000004</v>
      </c>
      <c r="U10031" s="8">
        <v>229.22</v>
      </c>
      <c r="V10031" t="s">
        <v>15369</v>
      </c>
      <c r="W10031" t="s">
        <v>2276</v>
      </c>
      <c r="X10031" t="s">
        <v>42</v>
      </c>
      <c r="Y10031" t="s">
        <v>2277</v>
      </c>
      <c r="AA10031" s="1">
        <f t="shared" si="901"/>
        <v>46140</v>
      </c>
      <c r="AB10031" s="2">
        <f t="shared" si="902"/>
        <v>4</v>
      </c>
      <c r="AC10031" s="2">
        <f t="shared" si="903"/>
        <v>2026</v>
      </c>
      <c r="AD10031" s="2" t="str">
        <f>IFERROR(VLOOKUP(A10031,'Aux Área'!$A$4:$B$123,2,0),"-")</f>
        <v>INSPEÇÃO</v>
      </c>
    </row>
    <row r="10032" spans="1:30" x14ac:dyDescent="0.3">
      <c r="A10032" t="s">
        <v>12273</v>
      </c>
      <c r="B10032" t="s">
        <v>222</v>
      </c>
      <c r="C10032" t="s">
        <v>15370</v>
      </c>
      <c r="D10032" t="s">
        <v>15011</v>
      </c>
      <c r="E10032" t="s">
        <v>15012</v>
      </c>
      <c r="F10032" t="s">
        <v>653</v>
      </c>
      <c r="G10032" t="s">
        <v>35</v>
      </c>
      <c r="H10032" t="s">
        <v>12275</v>
      </c>
      <c r="I10032" t="s">
        <v>667</v>
      </c>
      <c r="J10032" t="s">
        <v>122</v>
      </c>
      <c r="K10032" t="s">
        <v>123</v>
      </c>
      <c r="L10032" t="s">
        <v>124</v>
      </c>
      <c r="M10032" t="s">
        <v>38</v>
      </c>
      <c r="N10032" t="s">
        <v>638</v>
      </c>
      <c r="O10032" s="23">
        <v>0</v>
      </c>
      <c r="P10032" s="9">
        <v>0</v>
      </c>
      <c r="Q10032" t="s">
        <v>40</v>
      </c>
      <c r="R10032">
        <v>0</v>
      </c>
      <c r="S10032">
        <v>27.77</v>
      </c>
      <c r="T10032">
        <v>7.0410000000000004</v>
      </c>
      <c r="U10032" s="8">
        <v>195.54</v>
      </c>
      <c r="V10032" t="s">
        <v>112</v>
      </c>
      <c r="W10032" t="s">
        <v>652</v>
      </c>
      <c r="X10032" t="s">
        <v>42</v>
      </c>
      <c r="Y10032" t="s">
        <v>653</v>
      </c>
      <c r="AA10032" s="1">
        <f t="shared" ref="AA10032:AA10095" si="904">IFERROR(DATEVALUE(C10032),"-")</f>
        <v>46140</v>
      </c>
      <c r="AB10032" s="2">
        <f t="shared" ref="AB10032:AB10095" si="905">IFERROR(MONTH(AA10032),"-")</f>
        <v>4</v>
      </c>
      <c r="AC10032" s="2">
        <f t="shared" ref="AC10032:AC10095" si="906">IFERROR(YEAR(AA10032),"-")</f>
        <v>2026</v>
      </c>
      <c r="AD10032" s="2" t="str">
        <f>IFERROR(VLOOKUP(A10032,'Aux Área'!$A$4:$B$123,2,0),"-")</f>
        <v>SÃO PEDRO</v>
      </c>
    </row>
    <row r="10033" spans="1:30" x14ac:dyDescent="0.3">
      <c r="A10033" t="s">
        <v>15371</v>
      </c>
      <c r="B10033" t="s">
        <v>14726</v>
      </c>
      <c r="C10033" t="s">
        <v>15372</v>
      </c>
      <c r="D10033" t="s">
        <v>15373</v>
      </c>
      <c r="E10033" t="s">
        <v>15374</v>
      </c>
      <c r="F10033" t="s">
        <v>15375</v>
      </c>
      <c r="G10033" t="s">
        <v>15376</v>
      </c>
      <c r="H10033" t="s">
        <v>1301</v>
      </c>
      <c r="I10033" t="s">
        <v>1497</v>
      </c>
      <c r="J10033" t="s">
        <v>241</v>
      </c>
      <c r="K10033" t="s">
        <v>242</v>
      </c>
      <c r="L10033" t="s">
        <v>110</v>
      </c>
      <c r="M10033" t="s">
        <v>38</v>
      </c>
      <c r="N10033" t="s">
        <v>39</v>
      </c>
      <c r="O10033">
        <v>0</v>
      </c>
      <c r="P10033" s="9">
        <v>0</v>
      </c>
      <c r="Q10033" t="s">
        <v>40</v>
      </c>
      <c r="R10033">
        <v>34642</v>
      </c>
      <c r="S10033">
        <v>44.61</v>
      </c>
      <c r="T10033">
        <v>4.79</v>
      </c>
      <c r="U10033" s="8">
        <v>213.69</v>
      </c>
      <c r="V10033" t="s">
        <v>41</v>
      </c>
      <c r="W10033" t="s">
        <v>2276</v>
      </c>
      <c r="X10033" t="s">
        <v>42</v>
      </c>
      <c r="Y10033" t="s">
        <v>12261</v>
      </c>
      <c r="AA10033" s="1">
        <f t="shared" si="904"/>
        <v>46140</v>
      </c>
      <c r="AB10033" s="2">
        <f t="shared" si="905"/>
        <v>4</v>
      </c>
      <c r="AC10033" s="2">
        <f t="shared" si="906"/>
        <v>2026</v>
      </c>
      <c r="AD10033" s="2" t="str">
        <f>IFERROR(VLOOKUP(A10033,'Aux Área'!$A$4:$B$123,2,0),"-")</f>
        <v>INSPEÇÃO</v>
      </c>
    </row>
    <row r="10034" spans="1:30" x14ac:dyDescent="0.3">
      <c r="A10034" t="s">
        <v>44</v>
      </c>
      <c r="B10034" t="s">
        <v>478</v>
      </c>
      <c r="C10034" t="s">
        <v>15377</v>
      </c>
      <c r="D10034" t="s">
        <v>2160</v>
      </c>
      <c r="E10034" t="s">
        <v>2161</v>
      </c>
      <c r="F10034" t="s">
        <v>45</v>
      </c>
      <c r="G10034" t="s">
        <v>35</v>
      </c>
      <c r="H10034" t="s">
        <v>36</v>
      </c>
      <c r="I10034" t="s">
        <v>37</v>
      </c>
      <c r="J10034" t="s">
        <v>1665</v>
      </c>
      <c r="K10034" t="s">
        <v>1666</v>
      </c>
      <c r="L10034" t="s">
        <v>301</v>
      </c>
      <c r="M10034" t="s">
        <v>38</v>
      </c>
      <c r="N10034" t="s">
        <v>39</v>
      </c>
      <c r="O10034">
        <v>331</v>
      </c>
      <c r="P10034" s="9">
        <v>11.51</v>
      </c>
      <c r="Q10034" t="s">
        <v>40</v>
      </c>
      <c r="R10034">
        <v>32053</v>
      </c>
      <c r="S10034">
        <v>28.77</v>
      </c>
      <c r="T10034">
        <v>4.6900000000000004</v>
      </c>
      <c r="U10034" s="8">
        <v>134.93</v>
      </c>
      <c r="V10034" t="s">
        <v>15378</v>
      </c>
      <c r="W10034" t="s">
        <v>2007</v>
      </c>
      <c r="X10034" t="s">
        <v>42</v>
      </c>
      <c r="Y10034" t="s">
        <v>1740</v>
      </c>
      <c r="AA10034" s="1">
        <f t="shared" si="904"/>
        <v>46140</v>
      </c>
      <c r="AB10034" s="2">
        <f t="shared" si="905"/>
        <v>4</v>
      </c>
      <c r="AC10034" s="2">
        <f t="shared" si="906"/>
        <v>2026</v>
      </c>
      <c r="AD10034" s="2" t="str">
        <f>IFERROR(VLOOKUP(A10034,'Aux Área'!$A$4:$B$123,2,0),"-")</f>
        <v>OPERAÇÃO</v>
      </c>
    </row>
    <row r="10035" spans="1:30" x14ac:dyDescent="0.3">
      <c r="A10035" t="s">
        <v>14247</v>
      </c>
      <c r="B10035" t="s">
        <v>14248</v>
      </c>
      <c r="C10035" t="s">
        <v>15379</v>
      </c>
      <c r="D10035" t="s">
        <v>14250</v>
      </c>
      <c r="E10035" t="s">
        <v>14251</v>
      </c>
      <c r="F10035" t="s">
        <v>14252</v>
      </c>
      <c r="G10035" t="s">
        <v>1300</v>
      </c>
      <c r="H10035" t="s">
        <v>2635</v>
      </c>
      <c r="I10035" t="s">
        <v>37</v>
      </c>
      <c r="J10035" t="s">
        <v>285</v>
      </c>
      <c r="K10035" t="s">
        <v>286</v>
      </c>
      <c r="L10035" t="s">
        <v>91</v>
      </c>
      <c r="M10035" t="s">
        <v>38</v>
      </c>
      <c r="N10035" t="s">
        <v>39</v>
      </c>
      <c r="O10035">
        <v>341</v>
      </c>
      <c r="P10035" s="9">
        <v>9.36</v>
      </c>
      <c r="Q10035" t="s">
        <v>40</v>
      </c>
      <c r="R10035">
        <v>1397</v>
      </c>
      <c r="S10035">
        <v>36.42</v>
      </c>
      <c r="T10035">
        <v>5.16</v>
      </c>
      <c r="U10035" s="8">
        <v>187.94</v>
      </c>
      <c r="V10035" t="s">
        <v>15380</v>
      </c>
      <c r="W10035" t="s">
        <v>2007</v>
      </c>
      <c r="X10035" t="s">
        <v>42</v>
      </c>
      <c r="Y10035" t="s">
        <v>1740</v>
      </c>
      <c r="AA10035" s="1">
        <f t="shared" si="904"/>
        <v>46140</v>
      </c>
      <c r="AB10035" s="2">
        <f t="shared" si="905"/>
        <v>4</v>
      </c>
      <c r="AC10035" s="2">
        <f t="shared" si="906"/>
        <v>2026</v>
      </c>
      <c r="AD10035" s="2" t="str">
        <f>IFERROR(VLOOKUP(A10035,'Aux Área'!$A$4:$B$123,2,0),"-")</f>
        <v>FACILITIES</v>
      </c>
    </row>
    <row r="10036" spans="1:30" x14ac:dyDescent="0.3">
      <c r="A10036" t="s">
        <v>48</v>
      </c>
      <c r="B10036" t="s">
        <v>288</v>
      </c>
      <c r="C10036" t="s">
        <v>15381</v>
      </c>
      <c r="D10036" t="s">
        <v>132</v>
      </c>
      <c r="E10036" t="s">
        <v>133</v>
      </c>
      <c r="F10036" t="s">
        <v>49</v>
      </c>
      <c r="G10036" t="s">
        <v>35</v>
      </c>
      <c r="H10036" t="s">
        <v>36</v>
      </c>
      <c r="I10036" t="s">
        <v>37</v>
      </c>
      <c r="J10036" t="s">
        <v>231</v>
      </c>
      <c r="K10036" t="s">
        <v>232</v>
      </c>
      <c r="L10036" t="s">
        <v>217</v>
      </c>
      <c r="M10036" t="s">
        <v>38</v>
      </c>
      <c r="N10036" t="s">
        <v>39</v>
      </c>
      <c r="O10036">
        <v>410</v>
      </c>
      <c r="P10036" s="9">
        <v>10.199999999999999</v>
      </c>
      <c r="Q10036" t="s">
        <v>40</v>
      </c>
      <c r="R10036">
        <v>26672</v>
      </c>
      <c r="S10036">
        <v>40.19</v>
      </c>
      <c r="T10036">
        <v>4.6509999999999998</v>
      </c>
      <c r="U10036" s="8">
        <v>186.92</v>
      </c>
      <c r="V10036" t="s">
        <v>15382</v>
      </c>
      <c r="W10036" t="s">
        <v>2007</v>
      </c>
      <c r="X10036" t="s">
        <v>42</v>
      </c>
      <c r="Y10036" t="s">
        <v>1740</v>
      </c>
      <c r="AA10036" s="1">
        <f t="shared" si="904"/>
        <v>46140</v>
      </c>
      <c r="AB10036" s="2">
        <f t="shared" si="905"/>
        <v>4</v>
      </c>
      <c r="AC10036" s="2">
        <f t="shared" si="906"/>
        <v>2026</v>
      </c>
      <c r="AD10036" s="2" t="str">
        <f>IFERROR(VLOOKUP(A10036,'Aux Área'!$A$4:$B$123,2,0),"-")</f>
        <v>ENGENHARIA</v>
      </c>
    </row>
    <row r="10037" spans="1:30" x14ac:dyDescent="0.3">
      <c r="A10037" t="s">
        <v>5620</v>
      </c>
      <c r="B10037" t="s">
        <v>9277</v>
      </c>
      <c r="C10037" t="s">
        <v>15383</v>
      </c>
      <c r="D10037" t="s">
        <v>9027</v>
      </c>
      <c r="E10037" t="s">
        <v>9028</v>
      </c>
      <c r="F10037" t="s">
        <v>6208</v>
      </c>
      <c r="G10037" t="s">
        <v>1135</v>
      </c>
      <c r="H10037" t="s">
        <v>5545</v>
      </c>
      <c r="I10037" t="s">
        <v>839</v>
      </c>
      <c r="J10037" t="s">
        <v>241</v>
      </c>
      <c r="K10037" t="s">
        <v>242</v>
      </c>
      <c r="L10037" t="s">
        <v>110</v>
      </c>
      <c r="M10037" t="s">
        <v>38</v>
      </c>
      <c r="N10037" t="s">
        <v>39</v>
      </c>
      <c r="O10037">
        <v>373</v>
      </c>
      <c r="P10037" s="9">
        <v>9.08</v>
      </c>
      <c r="Q10037" t="s">
        <v>40</v>
      </c>
      <c r="R10037">
        <v>48718</v>
      </c>
      <c r="S10037">
        <v>41.08</v>
      </c>
      <c r="T10037">
        <v>3.99</v>
      </c>
      <c r="U10037" s="8">
        <v>163.92</v>
      </c>
      <c r="V10037" t="s">
        <v>41</v>
      </c>
      <c r="W10037" t="s">
        <v>2276</v>
      </c>
      <c r="X10037" t="s">
        <v>42</v>
      </c>
      <c r="Y10037" t="s">
        <v>2277</v>
      </c>
      <c r="AA10037" s="1">
        <f t="shared" si="904"/>
        <v>46140</v>
      </c>
      <c r="AB10037" s="2">
        <f t="shared" si="905"/>
        <v>4</v>
      </c>
      <c r="AC10037" s="2">
        <f t="shared" si="906"/>
        <v>2026</v>
      </c>
      <c r="AD10037" s="2" t="str">
        <f>IFERROR(VLOOKUP(A10037,'Aux Área'!$A$4:$B$123,2,0),"-")</f>
        <v>INSPEÇÃO</v>
      </c>
    </row>
    <row r="10038" spans="1:30" x14ac:dyDescent="0.3">
      <c r="A10038" t="s">
        <v>2655</v>
      </c>
      <c r="B10038" t="s">
        <v>10768</v>
      </c>
      <c r="C10038" t="s">
        <v>15384</v>
      </c>
      <c r="D10038" t="s">
        <v>1619</v>
      </c>
      <c r="E10038" t="s">
        <v>1620</v>
      </c>
      <c r="F10038" t="s">
        <v>3605</v>
      </c>
      <c r="G10038" t="s">
        <v>1635</v>
      </c>
      <c r="H10038" t="s">
        <v>2635</v>
      </c>
      <c r="I10038" t="s">
        <v>37</v>
      </c>
      <c r="J10038" t="s">
        <v>188</v>
      </c>
      <c r="K10038" t="s">
        <v>189</v>
      </c>
      <c r="L10038" t="s">
        <v>190</v>
      </c>
      <c r="M10038" t="s">
        <v>38</v>
      </c>
      <c r="N10038" t="s">
        <v>39</v>
      </c>
      <c r="O10038">
        <v>245</v>
      </c>
      <c r="P10038" s="9">
        <v>8.5500000000000007</v>
      </c>
      <c r="Q10038" t="s">
        <v>40</v>
      </c>
      <c r="R10038">
        <v>32995</v>
      </c>
      <c r="S10038">
        <v>28.65</v>
      </c>
      <c r="T10038">
        <v>4.8899999999999997</v>
      </c>
      <c r="U10038" s="8">
        <v>140.1</v>
      </c>
      <c r="V10038" t="s">
        <v>41</v>
      </c>
      <c r="W10038" t="s">
        <v>2007</v>
      </c>
      <c r="X10038" t="s">
        <v>42</v>
      </c>
      <c r="Y10038" t="s">
        <v>6209</v>
      </c>
      <c r="AA10038" s="1">
        <f t="shared" si="904"/>
        <v>46140</v>
      </c>
      <c r="AB10038" s="2">
        <f t="shared" si="905"/>
        <v>4</v>
      </c>
      <c r="AC10038" s="2">
        <f t="shared" si="906"/>
        <v>2026</v>
      </c>
      <c r="AD10038" s="2" t="str">
        <f>IFERROR(VLOOKUP(A10038,'Aux Área'!$A$4:$B$123,2,0),"-")</f>
        <v>TI</v>
      </c>
    </row>
    <row r="10039" spans="1:30" x14ac:dyDescent="0.3">
      <c r="A10039" t="s">
        <v>58</v>
      </c>
      <c r="B10039" t="s">
        <v>250</v>
      </c>
      <c r="C10039" t="s">
        <v>15385</v>
      </c>
      <c r="D10039" t="s">
        <v>87</v>
      </c>
      <c r="E10039" t="s">
        <v>88</v>
      </c>
      <c r="F10039" t="s">
        <v>59</v>
      </c>
      <c r="G10039" t="s">
        <v>35</v>
      </c>
      <c r="H10039" t="s">
        <v>36</v>
      </c>
      <c r="I10039" t="s">
        <v>37</v>
      </c>
      <c r="J10039" t="s">
        <v>356</v>
      </c>
      <c r="K10039" t="s">
        <v>357</v>
      </c>
      <c r="L10039" t="s">
        <v>124</v>
      </c>
      <c r="M10039" t="s">
        <v>38</v>
      </c>
      <c r="N10039" t="s">
        <v>39</v>
      </c>
      <c r="O10039">
        <v>343</v>
      </c>
      <c r="P10039" s="9">
        <v>9.8800000000000008</v>
      </c>
      <c r="Q10039" t="s">
        <v>40</v>
      </c>
      <c r="R10039">
        <v>99550</v>
      </c>
      <c r="S10039">
        <v>34.729999999999997</v>
      </c>
      <c r="T10039">
        <v>4.7910000000000004</v>
      </c>
      <c r="U10039" s="8">
        <v>166.4</v>
      </c>
      <c r="V10039" t="s">
        <v>15386</v>
      </c>
      <c r="W10039" t="s">
        <v>2007</v>
      </c>
      <c r="X10039" t="s">
        <v>42</v>
      </c>
      <c r="Y10039" t="s">
        <v>1740</v>
      </c>
      <c r="AA10039" s="1">
        <f t="shared" si="904"/>
        <v>46140</v>
      </c>
      <c r="AB10039" s="2">
        <f t="shared" si="905"/>
        <v>4</v>
      </c>
      <c r="AC10039" s="2">
        <f t="shared" si="906"/>
        <v>2026</v>
      </c>
      <c r="AD10039" s="2" t="str">
        <f>IFERROR(VLOOKUP(A10039,'Aux Área'!$A$4:$B$123,2,0),"-")</f>
        <v>CONSERVA</v>
      </c>
    </row>
    <row r="10040" spans="1:30" x14ac:dyDescent="0.3">
      <c r="A10040" t="s">
        <v>2638</v>
      </c>
      <c r="B10040" t="s">
        <v>4593</v>
      </c>
      <c r="C10040" t="s">
        <v>15387</v>
      </c>
      <c r="D10040" t="s">
        <v>7192</v>
      </c>
      <c r="E10040" t="s">
        <v>7193</v>
      </c>
      <c r="F10040" t="s">
        <v>2641</v>
      </c>
      <c r="G10040" t="s">
        <v>1135</v>
      </c>
      <c r="H10040" t="s">
        <v>2275</v>
      </c>
      <c r="I10040" t="s">
        <v>1497</v>
      </c>
      <c r="J10040" t="s">
        <v>275</v>
      </c>
      <c r="K10040" t="s">
        <v>276</v>
      </c>
      <c r="L10040" t="s">
        <v>124</v>
      </c>
      <c r="M10040" t="s">
        <v>38</v>
      </c>
      <c r="N10040" t="s">
        <v>39</v>
      </c>
      <c r="O10040">
        <v>444</v>
      </c>
      <c r="P10040" s="9">
        <v>9.41</v>
      </c>
      <c r="Q10040" t="s">
        <v>40</v>
      </c>
      <c r="R10040">
        <v>160779</v>
      </c>
      <c r="S10040">
        <v>47.16</v>
      </c>
      <c r="T10040">
        <v>4.79</v>
      </c>
      <c r="U10040" s="8">
        <v>225.9</v>
      </c>
      <c r="V10040" t="s">
        <v>15388</v>
      </c>
      <c r="W10040" t="s">
        <v>2276</v>
      </c>
      <c r="X10040" t="s">
        <v>42</v>
      </c>
      <c r="Y10040" t="s">
        <v>2277</v>
      </c>
      <c r="AA10040" s="1">
        <f t="shared" si="904"/>
        <v>46140</v>
      </c>
      <c r="AB10040" s="2">
        <f t="shared" si="905"/>
        <v>4</v>
      </c>
      <c r="AC10040" s="2">
        <f t="shared" si="906"/>
        <v>2026</v>
      </c>
      <c r="AD10040" s="2" t="str">
        <f>IFERROR(VLOOKUP(A10040,'Aux Área'!$A$4:$B$123,2,0),"-")</f>
        <v>INSPEÇÃO</v>
      </c>
    </row>
    <row r="10041" spans="1:30" x14ac:dyDescent="0.3">
      <c r="A10041" t="s">
        <v>3092</v>
      </c>
      <c r="B10041" t="s">
        <v>4774</v>
      </c>
      <c r="C10041" t="s">
        <v>15389</v>
      </c>
      <c r="D10041" t="s">
        <v>3285</v>
      </c>
      <c r="E10041" t="s">
        <v>3286</v>
      </c>
      <c r="F10041" t="s">
        <v>3594</v>
      </c>
      <c r="G10041" t="s">
        <v>1135</v>
      </c>
      <c r="H10041" t="s">
        <v>2275</v>
      </c>
      <c r="I10041" t="s">
        <v>1497</v>
      </c>
      <c r="J10041" t="s">
        <v>188</v>
      </c>
      <c r="K10041" t="s">
        <v>189</v>
      </c>
      <c r="L10041" t="s">
        <v>190</v>
      </c>
      <c r="M10041" t="s">
        <v>38</v>
      </c>
      <c r="N10041" t="s">
        <v>39</v>
      </c>
      <c r="O10041">
        <v>412</v>
      </c>
      <c r="P10041" s="9">
        <v>9.2200000000000006</v>
      </c>
      <c r="Q10041" t="s">
        <v>40</v>
      </c>
      <c r="R10041">
        <v>154699</v>
      </c>
      <c r="S10041">
        <v>44.68</v>
      </c>
      <c r="T10041">
        <v>4.8899999999999997</v>
      </c>
      <c r="U10041" s="8">
        <v>218.49</v>
      </c>
      <c r="V10041" t="s">
        <v>41</v>
      </c>
      <c r="W10041" t="s">
        <v>2276</v>
      </c>
      <c r="X10041" t="s">
        <v>42</v>
      </c>
      <c r="Y10041" t="s">
        <v>2277</v>
      </c>
      <c r="AA10041" s="1">
        <f t="shared" si="904"/>
        <v>46140</v>
      </c>
      <c r="AB10041" s="2">
        <f t="shared" si="905"/>
        <v>4</v>
      </c>
      <c r="AC10041" s="2">
        <f t="shared" si="906"/>
        <v>2026</v>
      </c>
      <c r="AD10041" s="2" t="str">
        <f>IFERROR(VLOOKUP(A10041,'Aux Área'!$A$4:$B$123,2,0),"-")</f>
        <v>INSPEÇÃO</v>
      </c>
    </row>
    <row r="10042" spans="1:30" x14ac:dyDescent="0.3">
      <c r="A10042" t="s">
        <v>2146</v>
      </c>
      <c r="B10042" t="s">
        <v>1800</v>
      </c>
      <c r="C10042" t="s">
        <v>15390</v>
      </c>
      <c r="D10042" t="s">
        <v>1948</v>
      </c>
      <c r="E10042" t="s">
        <v>1949</v>
      </c>
      <c r="F10042" t="s">
        <v>653</v>
      </c>
      <c r="G10042" t="s">
        <v>635</v>
      </c>
      <c r="H10042" t="s">
        <v>666</v>
      </c>
      <c r="I10042" t="s">
        <v>667</v>
      </c>
      <c r="J10042" t="s">
        <v>409</v>
      </c>
      <c r="K10042" t="s">
        <v>410</v>
      </c>
      <c r="L10042" t="s">
        <v>141</v>
      </c>
      <c r="M10042" t="s">
        <v>38</v>
      </c>
      <c r="N10042" t="s">
        <v>668</v>
      </c>
      <c r="O10042" s="23">
        <v>0</v>
      </c>
      <c r="P10042" s="9">
        <v>0</v>
      </c>
      <c r="Q10042" t="s">
        <v>40</v>
      </c>
      <c r="R10042">
        <v>0</v>
      </c>
      <c r="S10042">
        <v>75.87</v>
      </c>
      <c r="T10042">
        <v>7.59</v>
      </c>
      <c r="U10042" s="8">
        <v>575.85</v>
      </c>
      <c r="V10042" t="s">
        <v>15391</v>
      </c>
      <c r="W10042" t="s">
        <v>652</v>
      </c>
      <c r="X10042" t="s">
        <v>42</v>
      </c>
      <c r="Y10042" t="s">
        <v>653</v>
      </c>
      <c r="AA10042" s="1">
        <f t="shared" si="904"/>
        <v>46140</v>
      </c>
      <c r="AB10042" s="2">
        <f t="shared" si="905"/>
        <v>4</v>
      </c>
      <c r="AC10042" s="2">
        <f t="shared" si="906"/>
        <v>2026</v>
      </c>
      <c r="AD10042" s="2" t="str">
        <f>IFERROR(VLOOKUP(A10042,'Aux Área'!$A$4:$B$123,2,0),"-")</f>
        <v>SÃO PEDRO</v>
      </c>
    </row>
    <row r="10043" spans="1:30" x14ac:dyDescent="0.3">
      <c r="A10043" t="s">
        <v>56</v>
      </c>
      <c r="B10043" t="s">
        <v>266</v>
      </c>
      <c r="C10043" t="s">
        <v>15392</v>
      </c>
      <c r="D10043" t="s">
        <v>120</v>
      </c>
      <c r="E10043" t="s">
        <v>121</v>
      </c>
      <c r="F10043" t="s">
        <v>57</v>
      </c>
      <c r="G10043" t="s">
        <v>35</v>
      </c>
      <c r="H10043" t="s">
        <v>36</v>
      </c>
      <c r="I10043" t="s">
        <v>37</v>
      </c>
      <c r="J10043" t="s">
        <v>175</v>
      </c>
      <c r="K10043" t="s">
        <v>176</v>
      </c>
      <c r="L10043" t="s">
        <v>177</v>
      </c>
      <c r="M10043" t="s">
        <v>38</v>
      </c>
      <c r="N10043" t="s">
        <v>39</v>
      </c>
      <c r="O10043">
        <v>258</v>
      </c>
      <c r="P10043" s="9">
        <v>8.33</v>
      </c>
      <c r="Q10043" t="s">
        <v>40</v>
      </c>
      <c r="R10043">
        <v>66422</v>
      </c>
      <c r="S10043">
        <v>30.98</v>
      </c>
      <c r="T10043">
        <v>4.8899999999999997</v>
      </c>
      <c r="U10043" s="8">
        <v>151.49</v>
      </c>
      <c r="V10043" t="s">
        <v>15393</v>
      </c>
      <c r="W10043" t="s">
        <v>2007</v>
      </c>
      <c r="X10043" t="s">
        <v>42</v>
      </c>
      <c r="Y10043" t="s">
        <v>1740</v>
      </c>
      <c r="AA10043" s="1">
        <f t="shared" si="904"/>
        <v>46140</v>
      </c>
      <c r="AB10043" s="2">
        <f t="shared" si="905"/>
        <v>4</v>
      </c>
      <c r="AC10043" s="2">
        <f t="shared" si="906"/>
        <v>2026</v>
      </c>
      <c r="AD10043" s="2" t="str">
        <f>IFERROR(VLOOKUP(A10043,'Aux Área'!$A$4:$B$123,2,0),"-")</f>
        <v>CONSERVA</v>
      </c>
    </row>
    <row r="10044" spans="1:30" x14ac:dyDescent="0.3">
      <c r="A10044" t="s">
        <v>2494</v>
      </c>
      <c r="B10044" t="s">
        <v>2495</v>
      </c>
      <c r="C10044" t="s">
        <v>15394</v>
      </c>
      <c r="D10044" t="s">
        <v>15373</v>
      </c>
      <c r="E10044" t="s">
        <v>15374</v>
      </c>
      <c r="F10044" t="s">
        <v>2497</v>
      </c>
      <c r="G10044" t="s">
        <v>659</v>
      </c>
      <c r="H10044" t="s">
        <v>2215</v>
      </c>
      <c r="I10044" t="s">
        <v>667</v>
      </c>
      <c r="J10044" t="s">
        <v>231</v>
      </c>
      <c r="K10044" t="s">
        <v>232</v>
      </c>
      <c r="L10044" t="s">
        <v>217</v>
      </c>
      <c r="M10044" t="s">
        <v>38</v>
      </c>
      <c r="N10044" t="s">
        <v>668</v>
      </c>
      <c r="O10044">
        <v>361</v>
      </c>
      <c r="P10044" s="9">
        <v>7.08</v>
      </c>
      <c r="Q10044" t="s">
        <v>40</v>
      </c>
      <c r="R10044">
        <v>20061</v>
      </c>
      <c r="S10044">
        <v>51</v>
      </c>
      <c r="T10044">
        <v>6.99</v>
      </c>
      <c r="U10044" s="8">
        <v>356.5</v>
      </c>
      <c r="V10044" t="s">
        <v>15395</v>
      </c>
      <c r="W10044" t="s">
        <v>2007</v>
      </c>
      <c r="X10044" t="s">
        <v>42</v>
      </c>
      <c r="Y10044" t="s">
        <v>1740</v>
      </c>
      <c r="AA10044" s="1">
        <f t="shared" si="904"/>
        <v>46140</v>
      </c>
      <c r="AB10044" s="2">
        <f t="shared" si="905"/>
        <v>4</v>
      </c>
      <c r="AC10044" s="2">
        <f t="shared" si="906"/>
        <v>2026</v>
      </c>
      <c r="AD10044" s="2" t="str">
        <f>IFERROR(VLOOKUP(A10044,'Aux Área'!$A$4:$B$123,2,0),"-")</f>
        <v>APH</v>
      </c>
    </row>
    <row r="10045" spans="1:30" x14ac:dyDescent="0.3">
      <c r="A10045" t="s">
        <v>1096</v>
      </c>
      <c r="B10045" t="s">
        <v>1097</v>
      </c>
      <c r="C10045" t="s">
        <v>15396</v>
      </c>
      <c r="D10045" t="s">
        <v>5474</v>
      </c>
      <c r="E10045" t="s">
        <v>5475</v>
      </c>
      <c r="F10045" t="s">
        <v>653</v>
      </c>
      <c r="G10045" t="s">
        <v>1495</v>
      </c>
      <c r="H10045" t="s">
        <v>1496</v>
      </c>
      <c r="I10045" t="s">
        <v>1497</v>
      </c>
      <c r="J10045" t="s">
        <v>237</v>
      </c>
      <c r="K10045" t="s">
        <v>238</v>
      </c>
      <c r="L10045" t="s">
        <v>110</v>
      </c>
      <c r="M10045" t="s">
        <v>38</v>
      </c>
      <c r="N10045" t="s">
        <v>668</v>
      </c>
      <c r="O10045" s="23">
        <v>0</v>
      </c>
      <c r="P10045" s="9">
        <v>0</v>
      </c>
      <c r="Q10045" t="s">
        <v>40</v>
      </c>
      <c r="R10045">
        <v>0</v>
      </c>
      <c r="S10045">
        <v>232.07</v>
      </c>
      <c r="T10045">
        <v>7.29</v>
      </c>
      <c r="U10045" s="8">
        <v>1691.79</v>
      </c>
      <c r="V10045" t="s">
        <v>41</v>
      </c>
      <c r="W10045" t="s">
        <v>652</v>
      </c>
      <c r="X10045" t="s">
        <v>42</v>
      </c>
      <c r="Y10045" t="s">
        <v>653</v>
      </c>
      <c r="AA10045" s="1">
        <f t="shared" si="904"/>
        <v>46140</v>
      </c>
      <c r="AB10045" s="2">
        <f t="shared" si="905"/>
        <v>4</v>
      </c>
      <c r="AC10045" s="2">
        <f t="shared" si="906"/>
        <v>2026</v>
      </c>
      <c r="AD10045" s="2" t="str">
        <f>IFERROR(VLOOKUP(A10045,'Aux Área'!$A$4:$B$123,2,0),"-")</f>
        <v>SÃO PEDRO</v>
      </c>
    </row>
    <row r="10046" spans="1:30" x14ac:dyDescent="0.3">
      <c r="A10046" t="s">
        <v>2643</v>
      </c>
      <c r="B10046" t="s">
        <v>2307</v>
      </c>
      <c r="C10046" t="s">
        <v>15397</v>
      </c>
      <c r="D10046" t="s">
        <v>7207</v>
      </c>
      <c r="E10046" t="s">
        <v>7208</v>
      </c>
      <c r="F10046" t="s">
        <v>2646</v>
      </c>
      <c r="G10046" t="s">
        <v>1300</v>
      </c>
      <c r="H10046" t="s">
        <v>1301</v>
      </c>
      <c r="I10046" t="s">
        <v>37</v>
      </c>
      <c r="J10046" t="s">
        <v>172</v>
      </c>
      <c r="K10046" t="s">
        <v>173</v>
      </c>
      <c r="L10046" t="s">
        <v>124</v>
      </c>
      <c r="M10046" t="s">
        <v>38</v>
      </c>
      <c r="N10046" t="s">
        <v>39</v>
      </c>
      <c r="O10046">
        <v>462</v>
      </c>
      <c r="P10046" s="9">
        <v>9.67</v>
      </c>
      <c r="Q10046" t="s">
        <v>40</v>
      </c>
      <c r="R10046">
        <v>167735</v>
      </c>
      <c r="S10046">
        <v>47.76</v>
      </c>
      <c r="T10046">
        <v>4.79</v>
      </c>
      <c r="U10046" s="8">
        <v>228.77</v>
      </c>
      <c r="V10046" t="s">
        <v>7258</v>
      </c>
      <c r="W10046" t="s">
        <v>2276</v>
      </c>
      <c r="X10046" t="s">
        <v>42</v>
      </c>
      <c r="Y10046" t="s">
        <v>2277</v>
      </c>
      <c r="AA10046" s="1">
        <f t="shared" si="904"/>
        <v>46140</v>
      </c>
      <c r="AB10046" s="2">
        <f t="shared" si="905"/>
        <v>4</v>
      </c>
      <c r="AC10046" s="2">
        <f t="shared" si="906"/>
        <v>2026</v>
      </c>
      <c r="AD10046" s="2" t="str">
        <f>IFERROR(VLOOKUP(A10046,'Aux Área'!$A$4:$B$123,2,0),"-")</f>
        <v>INSPEÇÃO</v>
      </c>
    </row>
    <row r="10047" spans="1:30" x14ac:dyDescent="0.3">
      <c r="A10047" t="s">
        <v>12958</v>
      </c>
      <c r="B10047" t="s">
        <v>14624</v>
      </c>
      <c r="C10047" t="s">
        <v>15398</v>
      </c>
      <c r="D10047" t="s">
        <v>3243</v>
      </c>
      <c r="E10047" t="s">
        <v>3244</v>
      </c>
      <c r="F10047" t="s">
        <v>12960</v>
      </c>
      <c r="G10047" t="s">
        <v>1135</v>
      </c>
      <c r="H10047" t="s">
        <v>1301</v>
      </c>
      <c r="I10047" t="s">
        <v>839</v>
      </c>
      <c r="J10047" t="s">
        <v>165</v>
      </c>
      <c r="K10047" t="s">
        <v>166</v>
      </c>
      <c r="L10047" t="s">
        <v>167</v>
      </c>
      <c r="M10047" t="s">
        <v>38</v>
      </c>
      <c r="N10047" t="s">
        <v>39</v>
      </c>
      <c r="O10047">
        <v>409</v>
      </c>
      <c r="P10047" s="9">
        <v>8.8699999999999992</v>
      </c>
      <c r="Q10047" t="s">
        <v>40</v>
      </c>
      <c r="R10047">
        <v>186472</v>
      </c>
      <c r="S10047">
        <v>46.09</v>
      </c>
      <c r="T10047">
        <v>4.9909999999999997</v>
      </c>
      <c r="U10047" s="8">
        <v>230.02</v>
      </c>
      <c r="V10047" t="s">
        <v>112</v>
      </c>
      <c r="W10047" t="s">
        <v>2276</v>
      </c>
      <c r="X10047" t="s">
        <v>42</v>
      </c>
      <c r="Y10047" t="s">
        <v>12261</v>
      </c>
      <c r="AA10047" s="1">
        <f t="shared" si="904"/>
        <v>46140</v>
      </c>
      <c r="AB10047" s="2">
        <f t="shared" si="905"/>
        <v>4</v>
      </c>
      <c r="AC10047" s="2">
        <f t="shared" si="906"/>
        <v>2026</v>
      </c>
      <c r="AD10047" s="2" t="str">
        <f>IFERROR(VLOOKUP(A10047,'Aux Área'!$A$4:$B$123,2,0),"-")</f>
        <v>INSPEÇÃO</v>
      </c>
    </row>
    <row r="10048" spans="1:30" x14ac:dyDescent="0.3">
      <c r="A10048" t="s">
        <v>2306</v>
      </c>
      <c r="B10048" t="s">
        <v>4613</v>
      </c>
      <c r="C10048" t="s">
        <v>15399</v>
      </c>
      <c r="D10048" t="s">
        <v>4386</v>
      </c>
      <c r="E10048" t="s">
        <v>4387</v>
      </c>
      <c r="F10048" t="s">
        <v>2309</v>
      </c>
      <c r="G10048" t="s">
        <v>1135</v>
      </c>
      <c r="H10048" t="s">
        <v>2275</v>
      </c>
      <c r="I10048" t="s">
        <v>1497</v>
      </c>
      <c r="J10048" t="s">
        <v>1665</v>
      </c>
      <c r="K10048" t="s">
        <v>1666</v>
      </c>
      <c r="L10048" t="s">
        <v>301</v>
      </c>
      <c r="M10048" t="s">
        <v>38</v>
      </c>
      <c r="N10048" t="s">
        <v>39</v>
      </c>
      <c r="O10048">
        <v>416</v>
      </c>
      <c r="P10048" s="9">
        <v>9.56</v>
      </c>
      <c r="Q10048" t="s">
        <v>40</v>
      </c>
      <c r="R10048">
        <v>173207</v>
      </c>
      <c r="S10048">
        <v>43.53</v>
      </c>
      <c r="T10048">
        <v>4.6900000000000004</v>
      </c>
      <c r="U10048" s="8">
        <v>204.16</v>
      </c>
      <c r="V10048" t="s">
        <v>15400</v>
      </c>
      <c r="W10048" t="s">
        <v>2276</v>
      </c>
      <c r="X10048" t="s">
        <v>42</v>
      </c>
      <c r="Y10048" t="s">
        <v>2277</v>
      </c>
      <c r="AA10048" s="1">
        <f t="shared" si="904"/>
        <v>46140</v>
      </c>
      <c r="AB10048" s="2">
        <f t="shared" si="905"/>
        <v>4</v>
      </c>
      <c r="AC10048" s="2">
        <f t="shared" si="906"/>
        <v>2026</v>
      </c>
      <c r="AD10048" s="2" t="str">
        <f>IFERROR(VLOOKUP(A10048,'Aux Área'!$A$4:$B$123,2,0),"-")</f>
        <v>INSPEÇÃO</v>
      </c>
    </row>
    <row r="10049" spans="1:30" x14ac:dyDescent="0.3">
      <c r="A10049" t="s">
        <v>2041</v>
      </c>
      <c r="B10049" t="s">
        <v>2042</v>
      </c>
      <c r="C10049" t="s">
        <v>15401</v>
      </c>
      <c r="D10049" t="s">
        <v>1297</v>
      </c>
      <c r="E10049" t="s">
        <v>2221</v>
      </c>
      <c r="F10049" t="s">
        <v>2044</v>
      </c>
      <c r="G10049" t="s">
        <v>659</v>
      </c>
      <c r="H10049" t="s">
        <v>1996</v>
      </c>
      <c r="I10049" t="s">
        <v>1997</v>
      </c>
      <c r="J10049" t="s">
        <v>231</v>
      </c>
      <c r="K10049" t="s">
        <v>232</v>
      </c>
      <c r="L10049" t="s">
        <v>217</v>
      </c>
      <c r="M10049" t="s">
        <v>38</v>
      </c>
      <c r="N10049" t="s">
        <v>668</v>
      </c>
      <c r="O10049">
        <v>294</v>
      </c>
      <c r="P10049" s="9">
        <v>5.73</v>
      </c>
      <c r="Q10049" t="s">
        <v>40</v>
      </c>
      <c r="R10049">
        <v>49890</v>
      </c>
      <c r="S10049">
        <v>51.35</v>
      </c>
      <c r="T10049">
        <v>6.99</v>
      </c>
      <c r="U10049" s="8">
        <v>358.95</v>
      </c>
      <c r="V10049" t="s">
        <v>15402</v>
      </c>
      <c r="W10049" t="s">
        <v>1985</v>
      </c>
      <c r="X10049" t="s">
        <v>42</v>
      </c>
      <c r="Y10049" t="s">
        <v>1986</v>
      </c>
      <c r="AA10049" s="1">
        <f t="shared" si="904"/>
        <v>46140</v>
      </c>
      <c r="AB10049" s="2">
        <f t="shared" si="905"/>
        <v>4</v>
      </c>
      <c r="AC10049" s="2">
        <f t="shared" si="906"/>
        <v>2026</v>
      </c>
      <c r="AD10049" s="2" t="str">
        <f>IFERROR(VLOOKUP(A10049,'Aux Área'!$A$4:$B$123,2,0),"-")</f>
        <v>PESADOS</v>
      </c>
    </row>
    <row r="10050" spans="1:30" x14ac:dyDescent="0.3">
      <c r="A10050" t="s">
        <v>2282</v>
      </c>
      <c r="B10050" t="s">
        <v>4679</v>
      </c>
      <c r="C10050" t="s">
        <v>15403</v>
      </c>
      <c r="D10050" t="s">
        <v>10122</v>
      </c>
      <c r="E10050" t="s">
        <v>9671</v>
      </c>
      <c r="F10050" t="s">
        <v>2285</v>
      </c>
      <c r="G10050" t="s">
        <v>1135</v>
      </c>
      <c r="H10050" t="s">
        <v>2275</v>
      </c>
      <c r="I10050" t="s">
        <v>1497</v>
      </c>
      <c r="J10050" t="s">
        <v>165</v>
      </c>
      <c r="K10050" t="s">
        <v>166</v>
      </c>
      <c r="L10050" t="s">
        <v>167</v>
      </c>
      <c r="M10050" t="s">
        <v>38</v>
      </c>
      <c r="N10050" t="s">
        <v>39</v>
      </c>
      <c r="O10050">
        <v>454</v>
      </c>
      <c r="P10050" s="9">
        <v>9.7200000000000006</v>
      </c>
      <c r="Q10050" t="s">
        <v>40</v>
      </c>
      <c r="R10050">
        <v>151996</v>
      </c>
      <c r="S10050">
        <v>46.7</v>
      </c>
      <c r="T10050">
        <v>4.99</v>
      </c>
      <c r="U10050" s="8">
        <v>233.03</v>
      </c>
      <c r="V10050" t="s">
        <v>112</v>
      </c>
      <c r="W10050" t="s">
        <v>2276</v>
      </c>
      <c r="X10050" t="s">
        <v>42</v>
      </c>
      <c r="Y10050" t="s">
        <v>2277</v>
      </c>
      <c r="AA10050" s="1">
        <f t="shared" si="904"/>
        <v>46140</v>
      </c>
      <c r="AB10050" s="2">
        <f t="shared" si="905"/>
        <v>4</v>
      </c>
      <c r="AC10050" s="2">
        <f t="shared" si="906"/>
        <v>2026</v>
      </c>
      <c r="AD10050" s="2" t="str">
        <f>IFERROR(VLOOKUP(A10050,'Aux Área'!$A$4:$B$123,2,0),"-")</f>
        <v>INSPEÇÃO</v>
      </c>
    </row>
    <row r="10051" spans="1:30" x14ac:dyDescent="0.3">
      <c r="A10051" t="s">
        <v>2547</v>
      </c>
      <c r="B10051" t="s">
        <v>2548</v>
      </c>
      <c r="C10051" t="s">
        <v>15404</v>
      </c>
      <c r="D10051" t="s">
        <v>2468</v>
      </c>
      <c r="E10051" t="s">
        <v>2469</v>
      </c>
      <c r="F10051" t="s">
        <v>2550</v>
      </c>
      <c r="G10051" t="s">
        <v>659</v>
      </c>
      <c r="H10051" t="s">
        <v>2215</v>
      </c>
      <c r="I10051" t="s">
        <v>667</v>
      </c>
      <c r="J10051" t="s">
        <v>165</v>
      </c>
      <c r="K10051" t="s">
        <v>166</v>
      </c>
      <c r="L10051" t="s">
        <v>167</v>
      </c>
      <c r="M10051" t="s">
        <v>38</v>
      </c>
      <c r="N10051" t="s">
        <v>668</v>
      </c>
      <c r="O10051">
        <v>217</v>
      </c>
      <c r="P10051" s="9">
        <v>6.98</v>
      </c>
      <c r="Q10051" t="s">
        <v>40</v>
      </c>
      <c r="R10051">
        <v>18946</v>
      </c>
      <c r="S10051">
        <v>31.11</v>
      </c>
      <c r="T10051">
        <v>7.9909999999999997</v>
      </c>
      <c r="U10051" s="8">
        <v>248.61</v>
      </c>
      <c r="V10051" t="s">
        <v>112</v>
      </c>
      <c r="W10051" t="s">
        <v>2007</v>
      </c>
      <c r="X10051" t="s">
        <v>42</v>
      </c>
      <c r="Y10051" t="s">
        <v>1740</v>
      </c>
      <c r="AA10051" s="1">
        <f t="shared" si="904"/>
        <v>46140</v>
      </c>
      <c r="AB10051" s="2">
        <f t="shared" si="905"/>
        <v>4</v>
      </c>
      <c r="AC10051" s="2">
        <f t="shared" si="906"/>
        <v>2026</v>
      </c>
      <c r="AD10051" s="2" t="str">
        <f>IFERROR(VLOOKUP(A10051,'Aux Área'!$A$4:$B$123,2,0),"-")</f>
        <v>APH</v>
      </c>
    </row>
    <row r="10052" spans="1:30" x14ac:dyDescent="0.3">
      <c r="A10052" t="s">
        <v>2260</v>
      </c>
      <c r="B10052" t="s">
        <v>113</v>
      </c>
      <c r="C10052" t="s">
        <v>15405</v>
      </c>
      <c r="D10052" t="s">
        <v>3162</v>
      </c>
      <c r="E10052" t="s">
        <v>3163</v>
      </c>
      <c r="F10052" t="s">
        <v>2262</v>
      </c>
      <c r="G10052" t="s">
        <v>35</v>
      </c>
      <c r="H10052" t="s">
        <v>2263</v>
      </c>
      <c r="I10052" t="s">
        <v>2186</v>
      </c>
      <c r="J10052" t="s">
        <v>409</v>
      </c>
      <c r="K10052" t="s">
        <v>410</v>
      </c>
      <c r="L10052" t="s">
        <v>141</v>
      </c>
      <c r="M10052" t="s">
        <v>38</v>
      </c>
      <c r="N10052" t="s">
        <v>668</v>
      </c>
      <c r="O10052">
        <v>771</v>
      </c>
      <c r="P10052" s="9">
        <v>14.8</v>
      </c>
      <c r="Q10052" t="s">
        <v>40</v>
      </c>
      <c r="R10052">
        <v>151775</v>
      </c>
      <c r="S10052">
        <v>52.11</v>
      </c>
      <c r="T10052">
        <v>7.59</v>
      </c>
      <c r="U10052" s="8">
        <v>395.51</v>
      </c>
      <c r="V10052" t="s">
        <v>15406</v>
      </c>
      <c r="W10052" t="s">
        <v>2007</v>
      </c>
      <c r="X10052" t="s">
        <v>42</v>
      </c>
      <c r="Y10052" t="s">
        <v>1740</v>
      </c>
      <c r="AA10052" s="1">
        <f t="shared" si="904"/>
        <v>46140</v>
      </c>
      <c r="AB10052" s="2">
        <f t="shared" si="905"/>
        <v>4</v>
      </c>
      <c r="AC10052" s="2">
        <f t="shared" si="906"/>
        <v>2026</v>
      </c>
      <c r="AD10052" s="2" t="str">
        <f>IFERROR(VLOOKUP(A10052,'Aux Área'!$A$4:$B$123,2,0),"-")</f>
        <v>INSPEÇÃO</v>
      </c>
    </row>
    <row r="10053" spans="1:30" x14ac:dyDescent="0.3">
      <c r="A10053" t="s">
        <v>2664</v>
      </c>
      <c r="B10053" t="s">
        <v>2665</v>
      </c>
      <c r="C10053" t="s">
        <v>15407</v>
      </c>
      <c r="D10053" t="s">
        <v>15373</v>
      </c>
      <c r="E10053" t="s">
        <v>15374</v>
      </c>
      <c r="F10053" t="s">
        <v>2667</v>
      </c>
      <c r="G10053" t="s">
        <v>659</v>
      </c>
      <c r="H10053" t="s">
        <v>2215</v>
      </c>
      <c r="I10053" t="s">
        <v>667</v>
      </c>
      <c r="J10053" t="s">
        <v>1665</v>
      </c>
      <c r="K10053" t="s">
        <v>1666</v>
      </c>
      <c r="L10053" t="s">
        <v>301</v>
      </c>
      <c r="M10053" t="s">
        <v>38</v>
      </c>
      <c r="N10053" t="s">
        <v>668</v>
      </c>
      <c r="O10053">
        <v>334</v>
      </c>
      <c r="P10053" s="9">
        <v>5.36</v>
      </c>
      <c r="Q10053" t="s">
        <v>40</v>
      </c>
      <c r="R10053">
        <v>15608</v>
      </c>
      <c r="S10053">
        <v>62.36</v>
      </c>
      <c r="T10053">
        <v>9.65</v>
      </c>
      <c r="U10053" s="8">
        <v>601.77</v>
      </c>
      <c r="V10053" t="s">
        <v>15408</v>
      </c>
      <c r="W10053" t="s">
        <v>2007</v>
      </c>
      <c r="X10053" t="s">
        <v>42</v>
      </c>
      <c r="Y10053" t="s">
        <v>1740</v>
      </c>
      <c r="AA10053" s="1">
        <f t="shared" si="904"/>
        <v>46140</v>
      </c>
      <c r="AB10053" s="2">
        <f t="shared" si="905"/>
        <v>4</v>
      </c>
      <c r="AC10053" s="2">
        <f t="shared" si="906"/>
        <v>2026</v>
      </c>
      <c r="AD10053" s="2" t="str">
        <f>IFERROR(VLOOKUP(A10053,'Aux Área'!$A$4:$B$123,2,0),"-")</f>
        <v>APH</v>
      </c>
    </row>
    <row r="10054" spans="1:30" x14ac:dyDescent="0.3">
      <c r="A10054" t="s">
        <v>14247</v>
      </c>
      <c r="B10054" t="s">
        <v>14248</v>
      </c>
      <c r="C10054" t="s">
        <v>15409</v>
      </c>
      <c r="D10054" t="s">
        <v>14250</v>
      </c>
      <c r="E10054" t="s">
        <v>14251</v>
      </c>
      <c r="F10054" t="s">
        <v>14252</v>
      </c>
      <c r="G10054" t="s">
        <v>1300</v>
      </c>
      <c r="H10054" t="s">
        <v>2635</v>
      </c>
      <c r="I10054" t="s">
        <v>37</v>
      </c>
      <c r="J10054" t="s">
        <v>1536</v>
      </c>
      <c r="K10054" t="s">
        <v>1537</v>
      </c>
      <c r="L10054" t="s">
        <v>1538</v>
      </c>
      <c r="M10054" t="s">
        <v>38</v>
      </c>
      <c r="N10054" t="s">
        <v>39</v>
      </c>
      <c r="O10054">
        <v>268</v>
      </c>
      <c r="P10054" s="9">
        <v>10.42</v>
      </c>
      <c r="Q10054" t="s">
        <v>40</v>
      </c>
      <c r="R10054">
        <v>1665</v>
      </c>
      <c r="S10054">
        <v>25.71</v>
      </c>
      <c r="T10054">
        <v>4.891</v>
      </c>
      <c r="U10054" s="8">
        <v>125.75</v>
      </c>
      <c r="V10054" t="s">
        <v>15410</v>
      </c>
      <c r="W10054" t="s">
        <v>2007</v>
      </c>
      <c r="X10054" t="s">
        <v>42</v>
      </c>
      <c r="Y10054" t="s">
        <v>1740</v>
      </c>
      <c r="AA10054" s="1">
        <f t="shared" si="904"/>
        <v>46140</v>
      </c>
      <c r="AB10054" s="2">
        <f t="shared" si="905"/>
        <v>4</v>
      </c>
      <c r="AC10054" s="2">
        <f t="shared" si="906"/>
        <v>2026</v>
      </c>
      <c r="AD10054" s="2" t="str">
        <f>IFERROR(VLOOKUP(A10054,'Aux Área'!$A$4:$B$123,2,0),"-")</f>
        <v>FACILITIES</v>
      </c>
    </row>
    <row r="10055" spans="1:30" x14ac:dyDescent="0.3">
      <c r="A10055" t="s">
        <v>5543</v>
      </c>
      <c r="B10055" t="s">
        <v>11845</v>
      </c>
      <c r="C10055" t="s">
        <v>15411</v>
      </c>
      <c r="D10055" t="s">
        <v>5291</v>
      </c>
      <c r="E10055" t="s">
        <v>5292</v>
      </c>
      <c r="F10055" t="s">
        <v>6207</v>
      </c>
      <c r="G10055" t="s">
        <v>1135</v>
      </c>
      <c r="H10055" t="s">
        <v>5545</v>
      </c>
      <c r="I10055" t="s">
        <v>839</v>
      </c>
      <c r="J10055" t="s">
        <v>89</v>
      </c>
      <c r="K10055" t="s">
        <v>90</v>
      </c>
      <c r="L10055" t="s">
        <v>91</v>
      </c>
      <c r="M10055" t="s">
        <v>38</v>
      </c>
      <c r="N10055" t="s">
        <v>39</v>
      </c>
      <c r="O10055">
        <v>428</v>
      </c>
      <c r="P10055" s="9">
        <v>10.41</v>
      </c>
      <c r="Q10055" t="s">
        <v>40</v>
      </c>
      <c r="R10055">
        <v>69511</v>
      </c>
      <c r="S10055">
        <v>41.11</v>
      </c>
      <c r="T10055">
        <v>4.6900000000000004</v>
      </c>
      <c r="U10055" s="8">
        <v>192.81</v>
      </c>
      <c r="V10055" t="s">
        <v>15412</v>
      </c>
      <c r="W10055" t="s">
        <v>2276</v>
      </c>
      <c r="X10055" t="s">
        <v>42</v>
      </c>
      <c r="Y10055" t="s">
        <v>2277</v>
      </c>
      <c r="AA10055" s="1">
        <f t="shared" si="904"/>
        <v>46140</v>
      </c>
      <c r="AB10055" s="2">
        <f t="shared" si="905"/>
        <v>4</v>
      </c>
      <c r="AC10055" s="2">
        <f t="shared" si="906"/>
        <v>2026</v>
      </c>
      <c r="AD10055" s="2" t="str">
        <f>IFERROR(VLOOKUP(A10055,'Aux Área'!$A$4:$B$123,2,0),"-")</f>
        <v>INSPEÇÃO</v>
      </c>
    </row>
    <row r="10056" spans="1:30" x14ac:dyDescent="0.3">
      <c r="A10056" t="s">
        <v>30</v>
      </c>
      <c r="B10056" t="s">
        <v>453</v>
      </c>
      <c r="C10056" t="s">
        <v>15413</v>
      </c>
      <c r="D10056" t="s">
        <v>2169</v>
      </c>
      <c r="E10056" t="s">
        <v>2170</v>
      </c>
      <c r="F10056" t="s">
        <v>34</v>
      </c>
      <c r="G10056" t="s">
        <v>35</v>
      </c>
      <c r="H10056" t="s">
        <v>36</v>
      </c>
      <c r="I10056" t="s">
        <v>37</v>
      </c>
      <c r="J10056" t="s">
        <v>275</v>
      </c>
      <c r="K10056" t="s">
        <v>276</v>
      </c>
      <c r="L10056" t="s">
        <v>124</v>
      </c>
      <c r="M10056" t="s">
        <v>38</v>
      </c>
      <c r="N10056" t="s">
        <v>39</v>
      </c>
      <c r="O10056">
        <v>323</v>
      </c>
      <c r="P10056" s="9">
        <v>8.26</v>
      </c>
      <c r="Q10056" t="s">
        <v>40</v>
      </c>
      <c r="R10056">
        <v>27377</v>
      </c>
      <c r="S10056">
        <v>39.119999999999997</v>
      </c>
      <c r="T10056">
        <v>4.79</v>
      </c>
      <c r="U10056" s="8">
        <v>187.38</v>
      </c>
      <c r="V10056" t="s">
        <v>15414</v>
      </c>
      <c r="W10056" t="s">
        <v>2007</v>
      </c>
      <c r="X10056" t="s">
        <v>42</v>
      </c>
      <c r="Y10056" t="s">
        <v>1740</v>
      </c>
      <c r="AA10056" s="1">
        <f t="shared" si="904"/>
        <v>46140</v>
      </c>
      <c r="AB10056" s="2">
        <f t="shared" si="905"/>
        <v>4</v>
      </c>
      <c r="AC10056" s="2">
        <f t="shared" si="906"/>
        <v>2026</v>
      </c>
      <c r="AD10056" s="2" t="str">
        <f>IFERROR(VLOOKUP(A10056,'Aux Área'!$A$4:$B$123,2,0),"-")</f>
        <v>OPERAÇÃO</v>
      </c>
    </row>
    <row r="10057" spans="1:30" x14ac:dyDescent="0.3">
      <c r="A10057" t="s">
        <v>2347</v>
      </c>
      <c r="B10057" t="s">
        <v>2348</v>
      </c>
      <c r="C10057" t="s">
        <v>15415</v>
      </c>
      <c r="D10057" t="s">
        <v>4085</v>
      </c>
      <c r="E10057" t="s">
        <v>4086</v>
      </c>
      <c r="F10057" t="s">
        <v>2350</v>
      </c>
      <c r="G10057" t="s">
        <v>659</v>
      </c>
      <c r="H10057" t="s">
        <v>1996</v>
      </c>
      <c r="I10057" t="s">
        <v>1997</v>
      </c>
      <c r="J10057" t="s">
        <v>237</v>
      </c>
      <c r="K10057" t="s">
        <v>238</v>
      </c>
      <c r="L10057" t="s">
        <v>110</v>
      </c>
      <c r="M10057" t="s">
        <v>38</v>
      </c>
      <c r="N10057" t="s">
        <v>668</v>
      </c>
      <c r="O10057">
        <v>449</v>
      </c>
      <c r="P10057" s="9">
        <v>5.99</v>
      </c>
      <c r="Q10057" t="s">
        <v>40</v>
      </c>
      <c r="R10057">
        <v>47565</v>
      </c>
      <c r="S10057">
        <v>75</v>
      </c>
      <c r="T10057">
        <v>7.29</v>
      </c>
      <c r="U10057" s="8">
        <v>546.75</v>
      </c>
      <c r="V10057" t="s">
        <v>41</v>
      </c>
      <c r="W10057" t="s">
        <v>1985</v>
      </c>
      <c r="X10057" t="s">
        <v>42</v>
      </c>
      <c r="Y10057" t="s">
        <v>1986</v>
      </c>
      <c r="AA10057" s="1">
        <f t="shared" si="904"/>
        <v>46140</v>
      </c>
      <c r="AB10057" s="2">
        <f t="shared" si="905"/>
        <v>4</v>
      </c>
      <c r="AC10057" s="2">
        <f t="shared" si="906"/>
        <v>2026</v>
      </c>
      <c r="AD10057" s="2" t="str">
        <f>IFERROR(VLOOKUP(A10057,'Aux Área'!$A$4:$B$123,2,0),"-")</f>
        <v>PESADOS</v>
      </c>
    </row>
    <row r="10058" spans="1:30" x14ac:dyDescent="0.3">
      <c r="A10058" t="s">
        <v>2347</v>
      </c>
      <c r="C10058" t="s">
        <v>15415</v>
      </c>
      <c r="F10058" t="s">
        <v>2350</v>
      </c>
      <c r="K10058" t="s">
        <v>238</v>
      </c>
      <c r="N10058" t="s">
        <v>15690</v>
      </c>
      <c r="O10058" t="s">
        <v>15244</v>
      </c>
      <c r="P10058" s="9" t="s">
        <v>15244</v>
      </c>
      <c r="Q10058" t="s">
        <v>40</v>
      </c>
      <c r="R10058" t="s">
        <v>15244</v>
      </c>
      <c r="S10058">
        <v>4.58</v>
      </c>
      <c r="U10058" s="8">
        <v>19.190000000000001</v>
      </c>
      <c r="AA10058" s="1">
        <f t="shared" si="904"/>
        <v>46140</v>
      </c>
      <c r="AB10058" s="2">
        <f t="shared" si="905"/>
        <v>4</v>
      </c>
      <c r="AC10058" s="2">
        <f t="shared" si="906"/>
        <v>2026</v>
      </c>
      <c r="AD10058" s="2" t="str">
        <f>IFERROR(VLOOKUP(A10058,'Aux Área'!$A$4:$B$123,2,0),"-")</f>
        <v>PESADOS</v>
      </c>
    </row>
    <row r="10059" spans="1:30" x14ac:dyDescent="0.3">
      <c r="A10059" t="s">
        <v>68</v>
      </c>
      <c r="B10059" t="s">
        <v>296</v>
      </c>
      <c r="C10059" t="s">
        <v>15416</v>
      </c>
      <c r="D10059" t="s">
        <v>1562</v>
      </c>
      <c r="E10059" t="s">
        <v>1563</v>
      </c>
      <c r="F10059" t="s">
        <v>69</v>
      </c>
      <c r="G10059" t="s">
        <v>35</v>
      </c>
      <c r="H10059" t="s">
        <v>36</v>
      </c>
      <c r="I10059" t="s">
        <v>37</v>
      </c>
      <c r="J10059" t="s">
        <v>275</v>
      </c>
      <c r="K10059" t="s">
        <v>276</v>
      </c>
      <c r="L10059" t="s">
        <v>124</v>
      </c>
      <c r="M10059" t="s">
        <v>38</v>
      </c>
      <c r="N10059" t="s">
        <v>39</v>
      </c>
      <c r="O10059">
        <v>300</v>
      </c>
      <c r="P10059" s="9">
        <v>8.1999999999999993</v>
      </c>
      <c r="Q10059" t="s">
        <v>40</v>
      </c>
      <c r="R10059">
        <v>61854</v>
      </c>
      <c r="S10059">
        <v>36.6</v>
      </c>
      <c r="T10059">
        <v>4.79</v>
      </c>
      <c r="U10059" s="8">
        <v>175.31</v>
      </c>
      <c r="V10059" t="s">
        <v>15417</v>
      </c>
      <c r="W10059" t="s">
        <v>2007</v>
      </c>
      <c r="X10059" t="s">
        <v>42</v>
      </c>
      <c r="Y10059" t="s">
        <v>1740</v>
      </c>
      <c r="AA10059" s="1">
        <f t="shared" si="904"/>
        <v>46140</v>
      </c>
      <c r="AB10059" s="2">
        <f t="shared" si="905"/>
        <v>4</v>
      </c>
      <c r="AC10059" s="2">
        <f t="shared" si="906"/>
        <v>2026</v>
      </c>
      <c r="AD10059" s="2" t="str">
        <f>IFERROR(VLOOKUP(A10059,'Aux Área'!$A$4:$B$123,2,0),"-")</f>
        <v>OPERAÇÃO</v>
      </c>
    </row>
    <row r="10060" spans="1:30" x14ac:dyDescent="0.3">
      <c r="A10060" t="s">
        <v>2700</v>
      </c>
      <c r="B10060" t="s">
        <v>2000</v>
      </c>
      <c r="C10060" t="s">
        <v>15418</v>
      </c>
      <c r="D10060" t="s">
        <v>4348</v>
      </c>
      <c r="E10060" t="s">
        <v>4349</v>
      </c>
      <c r="F10060" t="s">
        <v>2703</v>
      </c>
      <c r="G10060" t="s">
        <v>659</v>
      </c>
      <c r="H10060" t="s">
        <v>1996</v>
      </c>
      <c r="I10060" t="s">
        <v>1997</v>
      </c>
      <c r="J10060" t="s">
        <v>275</v>
      </c>
      <c r="K10060" t="s">
        <v>276</v>
      </c>
      <c r="L10060" t="s">
        <v>124</v>
      </c>
      <c r="M10060" t="s">
        <v>38</v>
      </c>
      <c r="N10060" t="s">
        <v>668</v>
      </c>
      <c r="O10060">
        <v>314</v>
      </c>
      <c r="P10060" s="9">
        <v>5.41</v>
      </c>
      <c r="Q10060" t="s">
        <v>40</v>
      </c>
      <c r="R10060">
        <v>35682</v>
      </c>
      <c r="S10060">
        <v>58.01</v>
      </c>
      <c r="T10060">
        <v>7.49</v>
      </c>
      <c r="U10060" s="8">
        <v>434.49</v>
      </c>
      <c r="V10060" t="s">
        <v>15419</v>
      </c>
      <c r="W10060" t="s">
        <v>1985</v>
      </c>
      <c r="X10060" t="s">
        <v>42</v>
      </c>
      <c r="Y10060" t="s">
        <v>1986</v>
      </c>
      <c r="AA10060" s="1">
        <f t="shared" si="904"/>
        <v>46140</v>
      </c>
      <c r="AB10060" s="2">
        <f t="shared" si="905"/>
        <v>4</v>
      </c>
      <c r="AC10060" s="2">
        <f t="shared" si="906"/>
        <v>2026</v>
      </c>
      <c r="AD10060" s="2" t="str">
        <f>IFERROR(VLOOKUP(A10060,'Aux Área'!$A$4:$B$123,2,0),"-")</f>
        <v>PESADOS</v>
      </c>
    </row>
    <row r="10061" spans="1:30" x14ac:dyDescent="0.3">
      <c r="A10061" t="s">
        <v>2650</v>
      </c>
      <c r="B10061" t="s">
        <v>10989</v>
      </c>
      <c r="C10061" t="s">
        <v>15420</v>
      </c>
      <c r="D10061" t="s">
        <v>2944</v>
      </c>
      <c r="E10061" t="s">
        <v>2945</v>
      </c>
      <c r="F10061" t="s">
        <v>3615</v>
      </c>
      <c r="G10061" t="s">
        <v>1300</v>
      </c>
      <c r="H10061" t="s">
        <v>2635</v>
      </c>
      <c r="I10061" t="s">
        <v>37</v>
      </c>
      <c r="J10061" t="s">
        <v>292</v>
      </c>
      <c r="K10061" t="s">
        <v>293</v>
      </c>
      <c r="L10061" t="s">
        <v>84</v>
      </c>
      <c r="M10061" t="s">
        <v>38</v>
      </c>
      <c r="N10061" t="s">
        <v>39</v>
      </c>
      <c r="O10061">
        <v>334</v>
      </c>
      <c r="P10061" s="9">
        <v>9.33</v>
      </c>
      <c r="Q10061" t="s">
        <v>40</v>
      </c>
      <c r="R10061">
        <v>31405</v>
      </c>
      <c r="S10061">
        <v>35.79</v>
      </c>
      <c r="T10061">
        <v>4.9400000000000004</v>
      </c>
      <c r="U10061" s="8">
        <v>176.8</v>
      </c>
      <c r="V10061" t="s">
        <v>15421</v>
      </c>
      <c r="W10061" t="s">
        <v>2276</v>
      </c>
      <c r="X10061" t="s">
        <v>42</v>
      </c>
      <c r="Y10061" t="s">
        <v>1740</v>
      </c>
      <c r="AA10061" s="1">
        <f t="shared" si="904"/>
        <v>46140</v>
      </c>
      <c r="AB10061" s="2">
        <f t="shared" si="905"/>
        <v>4</v>
      </c>
      <c r="AC10061" s="2">
        <f t="shared" si="906"/>
        <v>2026</v>
      </c>
      <c r="AD10061" s="2" t="str">
        <f>IFERROR(VLOOKUP(A10061,'Aux Área'!$A$4:$B$123,2,0),"-")</f>
        <v>TI</v>
      </c>
    </row>
    <row r="10062" spans="1:30" x14ac:dyDescent="0.3">
      <c r="A10062" t="s">
        <v>52</v>
      </c>
      <c r="B10062" t="s">
        <v>1449</v>
      </c>
      <c r="C10062" t="s">
        <v>15422</v>
      </c>
      <c r="D10062" t="s">
        <v>3197</v>
      </c>
      <c r="E10062" t="s">
        <v>3198</v>
      </c>
      <c r="F10062" t="s">
        <v>53</v>
      </c>
      <c r="G10062" t="s">
        <v>35</v>
      </c>
      <c r="H10062" t="s">
        <v>36</v>
      </c>
      <c r="I10062" t="s">
        <v>37</v>
      </c>
      <c r="J10062" t="s">
        <v>356</v>
      </c>
      <c r="K10062" t="s">
        <v>357</v>
      </c>
      <c r="L10062" t="s">
        <v>124</v>
      </c>
      <c r="M10062" t="s">
        <v>38</v>
      </c>
      <c r="N10062" t="s">
        <v>39</v>
      </c>
      <c r="O10062">
        <v>293</v>
      </c>
      <c r="P10062" s="9">
        <v>7.16</v>
      </c>
      <c r="Q10062" t="s">
        <v>40</v>
      </c>
      <c r="R10062">
        <v>107248</v>
      </c>
      <c r="S10062">
        <v>40.950000000000003</v>
      </c>
      <c r="T10062">
        <v>4.79</v>
      </c>
      <c r="U10062" s="8">
        <v>196.15</v>
      </c>
      <c r="V10062" t="s">
        <v>15423</v>
      </c>
      <c r="W10062" t="s">
        <v>2007</v>
      </c>
      <c r="X10062" t="s">
        <v>42</v>
      </c>
      <c r="Y10062" t="s">
        <v>1740</v>
      </c>
      <c r="AA10062" s="1">
        <f t="shared" si="904"/>
        <v>46140</v>
      </c>
      <c r="AB10062" s="2">
        <f t="shared" si="905"/>
        <v>4</v>
      </c>
      <c r="AC10062" s="2">
        <f t="shared" si="906"/>
        <v>2026</v>
      </c>
      <c r="AD10062" s="2" t="str">
        <f>IFERROR(VLOOKUP(A10062,'Aux Área'!$A$4:$B$123,2,0),"-")</f>
        <v>OPERAÇÃO</v>
      </c>
    </row>
    <row r="10063" spans="1:30" x14ac:dyDescent="0.3">
      <c r="A10063" t="s">
        <v>2643</v>
      </c>
      <c r="B10063" t="s">
        <v>2307</v>
      </c>
      <c r="C10063" t="s">
        <v>15424</v>
      </c>
      <c r="D10063" t="s">
        <v>7196</v>
      </c>
      <c r="E10063" t="s">
        <v>7197</v>
      </c>
      <c r="F10063" t="s">
        <v>2646</v>
      </c>
      <c r="G10063" t="s">
        <v>1300</v>
      </c>
      <c r="H10063" t="s">
        <v>1301</v>
      </c>
      <c r="I10063" t="s">
        <v>37</v>
      </c>
      <c r="J10063" t="s">
        <v>122</v>
      </c>
      <c r="K10063" t="s">
        <v>123</v>
      </c>
      <c r="L10063" t="s">
        <v>124</v>
      </c>
      <c r="M10063" t="s">
        <v>38</v>
      </c>
      <c r="N10063" t="s">
        <v>39</v>
      </c>
      <c r="O10063">
        <v>363</v>
      </c>
      <c r="P10063" s="9">
        <v>9.3000000000000007</v>
      </c>
      <c r="Q10063" t="s">
        <v>40</v>
      </c>
      <c r="R10063">
        <v>168098</v>
      </c>
      <c r="S10063">
        <v>39.020000000000003</v>
      </c>
      <c r="T10063">
        <v>4.79</v>
      </c>
      <c r="U10063" s="8">
        <v>186.91</v>
      </c>
      <c r="V10063" t="s">
        <v>112</v>
      </c>
      <c r="W10063" t="s">
        <v>2276</v>
      </c>
      <c r="X10063" t="s">
        <v>42</v>
      </c>
      <c r="Y10063" t="s">
        <v>2277</v>
      </c>
      <c r="AA10063" s="1">
        <f t="shared" si="904"/>
        <v>46141</v>
      </c>
      <c r="AB10063" s="2">
        <f t="shared" si="905"/>
        <v>4</v>
      </c>
      <c r="AC10063" s="2">
        <f t="shared" si="906"/>
        <v>2026</v>
      </c>
      <c r="AD10063" s="2" t="str">
        <f>IFERROR(VLOOKUP(A10063,'Aux Área'!$A$4:$B$123,2,0),"-")</f>
        <v>INSPEÇÃO</v>
      </c>
    </row>
    <row r="10064" spans="1:30" x14ac:dyDescent="0.3">
      <c r="A10064" t="s">
        <v>2189</v>
      </c>
      <c r="B10064" t="s">
        <v>10781</v>
      </c>
      <c r="C10064" t="s">
        <v>15425</v>
      </c>
      <c r="D10064" t="s">
        <v>10214</v>
      </c>
      <c r="E10064" t="s">
        <v>9672</v>
      </c>
      <c r="F10064" t="s">
        <v>2192</v>
      </c>
      <c r="G10064" t="s">
        <v>1135</v>
      </c>
      <c r="H10064" t="s">
        <v>2185</v>
      </c>
      <c r="I10064" t="s">
        <v>2186</v>
      </c>
      <c r="J10064" t="s">
        <v>172</v>
      </c>
      <c r="K10064" t="s">
        <v>173</v>
      </c>
      <c r="L10064" t="s">
        <v>124</v>
      </c>
      <c r="M10064" t="s">
        <v>38</v>
      </c>
      <c r="N10064" t="s">
        <v>668</v>
      </c>
      <c r="O10064">
        <v>937</v>
      </c>
      <c r="P10064" s="9">
        <v>13.66</v>
      </c>
      <c r="Q10064" t="s">
        <v>40</v>
      </c>
      <c r="R10064">
        <v>88539</v>
      </c>
      <c r="S10064">
        <v>68.61</v>
      </c>
      <c r="T10064">
        <v>6.9409999999999998</v>
      </c>
      <c r="U10064" s="8">
        <v>476.22</v>
      </c>
      <c r="V10064" t="s">
        <v>14518</v>
      </c>
      <c r="W10064" t="s">
        <v>2007</v>
      </c>
      <c r="X10064" t="s">
        <v>42</v>
      </c>
      <c r="Y10064" t="s">
        <v>12261</v>
      </c>
      <c r="AA10064" s="1">
        <f t="shared" si="904"/>
        <v>46141</v>
      </c>
      <c r="AB10064" s="2">
        <f t="shared" si="905"/>
        <v>4</v>
      </c>
      <c r="AC10064" s="2">
        <f t="shared" si="906"/>
        <v>2026</v>
      </c>
      <c r="AD10064" s="2" t="str">
        <f>IFERROR(VLOOKUP(A10064,'Aux Área'!$A$4:$B$123,2,0),"-")</f>
        <v>INSPEÇÃO</v>
      </c>
    </row>
    <row r="10065" spans="1:30" x14ac:dyDescent="0.3">
      <c r="A10065" t="s">
        <v>5620</v>
      </c>
      <c r="B10065" t="s">
        <v>9277</v>
      </c>
      <c r="C10065" t="s">
        <v>15426</v>
      </c>
      <c r="D10065" t="s">
        <v>9279</v>
      </c>
      <c r="E10065" t="s">
        <v>9280</v>
      </c>
      <c r="F10065" t="s">
        <v>6208</v>
      </c>
      <c r="G10065" t="s">
        <v>1135</v>
      </c>
      <c r="H10065" t="s">
        <v>5545</v>
      </c>
      <c r="I10065" t="s">
        <v>839</v>
      </c>
      <c r="J10065" t="s">
        <v>241</v>
      </c>
      <c r="K10065" t="s">
        <v>242</v>
      </c>
      <c r="L10065" t="s">
        <v>110</v>
      </c>
      <c r="M10065" t="s">
        <v>38</v>
      </c>
      <c r="N10065" t="s">
        <v>39</v>
      </c>
      <c r="O10065">
        <v>246</v>
      </c>
      <c r="P10065" s="9">
        <v>6.52</v>
      </c>
      <c r="Q10065" t="s">
        <v>40</v>
      </c>
      <c r="R10065">
        <v>48964</v>
      </c>
      <c r="S10065">
        <v>37.729999999999997</v>
      </c>
      <c r="T10065">
        <v>3.99</v>
      </c>
      <c r="U10065" s="8">
        <v>150.56</v>
      </c>
      <c r="V10065" t="s">
        <v>41</v>
      </c>
      <c r="W10065" t="s">
        <v>2276</v>
      </c>
      <c r="X10065" t="s">
        <v>42</v>
      </c>
      <c r="Y10065" t="s">
        <v>2277</v>
      </c>
      <c r="AA10065" s="1">
        <f t="shared" si="904"/>
        <v>46141</v>
      </c>
      <c r="AB10065" s="2">
        <f t="shared" si="905"/>
        <v>4</v>
      </c>
      <c r="AC10065" s="2">
        <f t="shared" si="906"/>
        <v>2026</v>
      </c>
      <c r="AD10065" s="2" t="str">
        <f>IFERROR(VLOOKUP(A10065,'Aux Área'!$A$4:$B$123,2,0),"-")</f>
        <v>INSPEÇÃO</v>
      </c>
    </row>
    <row r="10066" spans="1:30" x14ac:dyDescent="0.3">
      <c r="A10066" t="s">
        <v>3092</v>
      </c>
      <c r="B10066" t="s">
        <v>4774</v>
      </c>
      <c r="C10066" t="s">
        <v>15427</v>
      </c>
      <c r="D10066" t="s">
        <v>5160</v>
      </c>
      <c r="E10066" t="s">
        <v>5161</v>
      </c>
      <c r="F10066" t="s">
        <v>3594</v>
      </c>
      <c r="G10066" t="s">
        <v>1135</v>
      </c>
      <c r="H10066" t="s">
        <v>2275</v>
      </c>
      <c r="I10066" t="s">
        <v>1497</v>
      </c>
      <c r="J10066" t="s">
        <v>275</v>
      </c>
      <c r="K10066" t="s">
        <v>276</v>
      </c>
      <c r="L10066" t="s">
        <v>124</v>
      </c>
      <c r="M10066" t="s">
        <v>38</v>
      </c>
      <c r="N10066" t="s">
        <v>39</v>
      </c>
      <c r="O10066">
        <v>543</v>
      </c>
      <c r="P10066" s="9">
        <v>11.05</v>
      </c>
      <c r="Q10066" t="s">
        <v>40</v>
      </c>
      <c r="R10066">
        <v>155242</v>
      </c>
      <c r="S10066">
        <v>49.15</v>
      </c>
      <c r="T10066">
        <v>4.79</v>
      </c>
      <c r="U10066" s="8">
        <v>235.43</v>
      </c>
      <c r="V10066" t="s">
        <v>15428</v>
      </c>
      <c r="W10066" t="s">
        <v>2276</v>
      </c>
      <c r="X10066" t="s">
        <v>42</v>
      </c>
      <c r="Y10066" t="s">
        <v>2277</v>
      </c>
      <c r="AA10066" s="1">
        <f t="shared" si="904"/>
        <v>46141</v>
      </c>
      <c r="AB10066" s="2">
        <f t="shared" si="905"/>
        <v>4</v>
      </c>
      <c r="AC10066" s="2">
        <f t="shared" si="906"/>
        <v>2026</v>
      </c>
      <c r="AD10066" s="2" t="str">
        <f>IFERROR(VLOOKUP(A10066,'Aux Área'!$A$4:$B$123,2,0),"-")</f>
        <v>INSPEÇÃO</v>
      </c>
    </row>
    <row r="10067" spans="1:30" x14ac:dyDescent="0.3">
      <c r="A10067" t="s">
        <v>2306</v>
      </c>
      <c r="B10067" t="s">
        <v>4613</v>
      </c>
      <c r="C10067" t="s">
        <v>15429</v>
      </c>
      <c r="D10067" t="s">
        <v>7488</v>
      </c>
      <c r="E10067" t="s">
        <v>7489</v>
      </c>
      <c r="F10067" t="s">
        <v>2309</v>
      </c>
      <c r="G10067" t="s">
        <v>1135</v>
      </c>
      <c r="H10067" t="s">
        <v>2275</v>
      </c>
      <c r="I10067" t="s">
        <v>1497</v>
      </c>
      <c r="J10067" t="s">
        <v>89</v>
      </c>
      <c r="K10067" t="s">
        <v>90</v>
      </c>
      <c r="L10067" t="s">
        <v>91</v>
      </c>
      <c r="M10067" t="s">
        <v>38</v>
      </c>
      <c r="N10067" t="s">
        <v>39</v>
      </c>
      <c r="O10067">
        <v>466</v>
      </c>
      <c r="P10067" s="9">
        <v>11.9</v>
      </c>
      <c r="Q10067" t="s">
        <v>40</v>
      </c>
      <c r="R10067">
        <v>173673</v>
      </c>
      <c r="S10067">
        <v>39.17</v>
      </c>
      <c r="T10067">
        <v>4.6900000000000004</v>
      </c>
      <c r="U10067" s="8">
        <v>183.71</v>
      </c>
      <c r="V10067" t="s">
        <v>15430</v>
      </c>
      <c r="W10067" t="s">
        <v>2276</v>
      </c>
      <c r="X10067" t="s">
        <v>42</v>
      </c>
      <c r="Y10067" t="s">
        <v>2277</v>
      </c>
      <c r="AA10067" s="1">
        <f t="shared" si="904"/>
        <v>46141</v>
      </c>
      <c r="AB10067" s="2">
        <f t="shared" si="905"/>
        <v>4</v>
      </c>
      <c r="AC10067" s="2">
        <f t="shared" si="906"/>
        <v>2026</v>
      </c>
      <c r="AD10067" s="2" t="str">
        <f>IFERROR(VLOOKUP(A10067,'Aux Área'!$A$4:$B$123,2,0),"-")</f>
        <v>INSPEÇÃO</v>
      </c>
    </row>
    <row r="10068" spans="1:30" x14ac:dyDescent="0.3">
      <c r="A10068" t="s">
        <v>12958</v>
      </c>
      <c r="B10068" t="s">
        <v>14624</v>
      </c>
      <c r="C10068" t="s">
        <v>15431</v>
      </c>
      <c r="D10068" t="s">
        <v>7064</v>
      </c>
      <c r="E10068" t="s">
        <v>7065</v>
      </c>
      <c r="F10068" t="s">
        <v>12960</v>
      </c>
      <c r="G10068" t="s">
        <v>1135</v>
      </c>
      <c r="H10068" t="s">
        <v>1301</v>
      </c>
      <c r="I10068" t="s">
        <v>839</v>
      </c>
      <c r="J10068" t="s">
        <v>169</v>
      </c>
      <c r="K10068" t="s">
        <v>170</v>
      </c>
      <c r="L10068" t="s">
        <v>124</v>
      </c>
      <c r="M10068" t="s">
        <v>38</v>
      </c>
      <c r="N10068" t="s">
        <v>39</v>
      </c>
      <c r="O10068">
        <v>469</v>
      </c>
      <c r="P10068" s="9">
        <v>10.83</v>
      </c>
      <c r="Q10068" t="s">
        <v>40</v>
      </c>
      <c r="R10068">
        <v>186941</v>
      </c>
      <c r="S10068">
        <v>43.32</v>
      </c>
      <c r="T10068">
        <v>4.6890000000000001</v>
      </c>
      <c r="U10068" s="8">
        <v>203.12</v>
      </c>
      <c r="V10068" t="s">
        <v>41</v>
      </c>
      <c r="W10068" t="s">
        <v>2276</v>
      </c>
      <c r="X10068" t="s">
        <v>42</v>
      </c>
      <c r="Y10068" t="s">
        <v>12261</v>
      </c>
      <c r="AA10068" s="1">
        <f t="shared" si="904"/>
        <v>46141</v>
      </c>
      <c r="AB10068" s="2">
        <f t="shared" si="905"/>
        <v>4</v>
      </c>
      <c r="AC10068" s="2">
        <f t="shared" si="906"/>
        <v>2026</v>
      </c>
      <c r="AD10068" s="2" t="str">
        <f>IFERROR(VLOOKUP(A10068,'Aux Área'!$A$4:$B$123,2,0),"-")</f>
        <v>INSPEÇÃO</v>
      </c>
    </row>
    <row r="10069" spans="1:30" x14ac:dyDescent="0.3">
      <c r="A10069" t="s">
        <v>5543</v>
      </c>
      <c r="B10069" t="s">
        <v>11845</v>
      </c>
      <c r="C10069" t="s">
        <v>15432</v>
      </c>
      <c r="D10069" t="s">
        <v>5291</v>
      </c>
      <c r="E10069" t="s">
        <v>5292</v>
      </c>
      <c r="F10069" t="s">
        <v>6207</v>
      </c>
      <c r="G10069" t="s">
        <v>1135</v>
      </c>
      <c r="H10069" t="s">
        <v>5545</v>
      </c>
      <c r="I10069" t="s">
        <v>839</v>
      </c>
      <c r="J10069" t="s">
        <v>89</v>
      </c>
      <c r="K10069" t="s">
        <v>90</v>
      </c>
      <c r="L10069" t="s">
        <v>91</v>
      </c>
      <c r="M10069" t="s">
        <v>38</v>
      </c>
      <c r="N10069" t="s">
        <v>39</v>
      </c>
      <c r="O10069">
        <v>480</v>
      </c>
      <c r="P10069" s="9">
        <v>11.59</v>
      </c>
      <c r="Q10069" t="s">
        <v>40</v>
      </c>
      <c r="R10069">
        <v>69991</v>
      </c>
      <c r="S10069">
        <v>41.41</v>
      </c>
      <c r="T10069">
        <v>4.6900000000000004</v>
      </c>
      <c r="U10069" s="8">
        <v>194.21</v>
      </c>
      <c r="V10069" t="s">
        <v>15433</v>
      </c>
      <c r="W10069" t="s">
        <v>2276</v>
      </c>
      <c r="X10069" t="s">
        <v>42</v>
      </c>
      <c r="Y10069" t="s">
        <v>2277</v>
      </c>
      <c r="AA10069" s="1">
        <f t="shared" si="904"/>
        <v>46141</v>
      </c>
      <c r="AB10069" s="2">
        <f t="shared" si="905"/>
        <v>4</v>
      </c>
      <c r="AC10069" s="2">
        <f t="shared" si="906"/>
        <v>2026</v>
      </c>
      <c r="AD10069" s="2" t="str">
        <f>IFERROR(VLOOKUP(A10069,'Aux Área'!$A$4:$B$123,2,0),"-")</f>
        <v>INSPEÇÃO</v>
      </c>
    </row>
    <row r="10070" spans="1:30" x14ac:dyDescent="0.3">
      <c r="A10070" t="s">
        <v>52</v>
      </c>
      <c r="B10070" t="s">
        <v>1449</v>
      </c>
      <c r="C10070" t="s">
        <v>15434</v>
      </c>
      <c r="D10070" t="s">
        <v>3197</v>
      </c>
      <c r="E10070" t="s">
        <v>3198</v>
      </c>
      <c r="F10070" t="s">
        <v>53</v>
      </c>
      <c r="G10070" t="s">
        <v>35</v>
      </c>
      <c r="H10070" t="s">
        <v>36</v>
      </c>
      <c r="I10070" t="s">
        <v>37</v>
      </c>
      <c r="J10070" t="s">
        <v>356</v>
      </c>
      <c r="K10070" t="s">
        <v>357</v>
      </c>
      <c r="L10070" t="s">
        <v>124</v>
      </c>
      <c r="M10070" t="s">
        <v>38</v>
      </c>
      <c r="N10070" t="s">
        <v>39</v>
      </c>
      <c r="O10070">
        <v>287</v>
      </c>
      <c r="P10070" s="9">
        <v>11.98</v>
      </c>
      <c r="Q10070" t="s">
        <v>40</v>
      </c>
      <c r="R10070">
        <v>107535</v>
      </c>
      <c r="S10070">
        <v>23.95</v>
      </c>
      <c r="T10070">
        <v>4.7910000000000004</v>
      </c>
      <c r="U10070" s="8">
        <v>114.74</v>
      </c>
      <c r="V10070" t="s">
        <v>15435</v>
      </c>
      <c r="W10070" t="s">
        <v>2007</v>
      </c>
      <c r="X10070" t="s">
        <v>42</v>
      </c>
      <c r="Y10070" t="s">
        <v>1740</v>
      </c>
      <c r="AA10070" s="1">
        <f t="shared" si="904"/>
        <v>46141</v>
      </c>
      <c r="AB10070" s="2">
        <f t="shared" si="905"/>
        <v>4</v>
      </c>
      <c r="AC10070" s="2">
        <f t="shared" si="906"/>
        <v>2026</v>
      </c>
      <c r="AD10070" s="2" t="str">
        <f>IFERROR(VLOOKUP(A10070,'Aux Área'!$A$4:$B$123,2,0),"-")</f>
        <v>OPERAÇÃO</v>
      </c>
    </row>
    <row r="10071" spans="1:30" x14ac:dyDescent="0.3">
      <c r="A10071" t="s">
        <v>2282</v>
      </c>
      <c r="B10071" t="s">
        <v>4679</v>
      </c>
      <c r="C10071" t="s">
        <v>15436</v>
      </c>
      <c r="D10071" t="s">
        <v>10704</v>
      </c>
      <c r="E10071" t="s">
        <v>10705</v>
      </c>
      <c r="F10071" t="s">
        <v>2285</v>
      </c>
      <c r="G10071" t="s">
        <v>1135</v>
      </c>
      <c r="H10071" t="s">
        <v>2275</v>
      </c>
      <c r="I10071" t="s">
        <v>1497</v>
      </c>
      <c r="J10071" t="s">
        <v>165</v>
      </c>
      <c r="K10071" t="s">
        <v>166</v>
      </c>
      <c r="L10071" t="s">
        <v>167</v>
      </c>
      <c r="M10071" t="s">
        <v>38</v>
      </c>
      <c r="N10071" t="s">
        <v>39</v>
      </c>
      <c r="O10071">
        <v>477</v>
      </c>
      <c r="P10071" s="9">
        <v>10.33</v>
      </c>
      <c r="Q10071" t="s">
        <v>40</v>
      </c>
      <c r="R10071">
        <v>152473</v>
      </c>
      <c r="S10071">
        <v>46.18</v>
      </c>
      <c r="T10071">
        <v>4.9909999999999997</v>
      </c>
      <c r="U10071" s="8">
        <v>230.47</v>
      </c>
      <c r="V10071" t="s">
        <v>112</v>
      </c>
      <c r="W10071" t="s">
        <v>2276</v>
      </c>
      <c r="X10071" t="s">
        <v>42</v>
      </c>
      <c r="Y10071" t="s">
        <v>2277</v>
      </c>
      <c r="AA10071" s="1">
        <f t="shared" si="904"/>
        <v>46141</v>
      </c>
      <c r="AB10071" s="2">
        <f t="shared" si="905"/>
        <v>4</v>
      </c>
      <c r="AC10071" s="2">
        <f t="shared" si="906"/>
        <v>2026</v>
      </c>
      <c r="AD10071" s="2" t="str">
        <f>IFERROR(VLOOKUP(A10071,'Aux Área'!$A$4:$B$123,2,0),"-")</f>
        <v>INSPEÇÃO</v>
      </c>
    </row>
    <row r="10072" spans="1:30" x14ac:dyDescent="0.3">
      <c r="A10072" t="s">
        <v>2643</v>
      </c>
      <c r="B10072" t="s">
        <v>2307</v>
      </c>
      <c r="C10072" t="s">
        <v>15437</v>
      </c>
      <c r="D10072" t="s">
        <v>7196</v>
      </c>
      <c r="E10072" t="s">
        <v>7197</v>
      </c>
      <c r="F10072" t="s">
        <v>2646</v>
      </c>
      <c r="G10072" t="s">
        <v>1300</v>
      </c>
      <c r="H10072" t="s">
        <v>1301</v>
      </c>
      <c r="I10072" t="s">
        <v>37</v>
      </c>
      <c r="J10072" t="s">
        <v>122</v>
      </c>
      <c r="K10072" t="s">
        <v>123</v>
      </c>
      <c r="L10072" t="s">
        <v>124</v>
      </c>
      <c r="M10072" t="s">
        <v>38</v>
      </c>
      <c r="N10072" t="s">
        <v>39</v>
      </c>
      <c r="O10072">
        <v>254</v>
      </c>
      <c r="P10072" s="9">
        <v>8.85</v>
      </c>
      <c r="Q10072" t="s">
        <v>40</v>
      </c>
      <c r="R10072">
        <v>168352</v>
      </c>
      <c r="S10072">
        <v>28.69</v>
      </c>
      <c r="T10072">
        <v>4.79</v>
      </c>
      <c r="U10072" s="8">
        <v>137.41999999999999</v>
      </c>
      <c r="V10072" t="s">
        <v>246</v>
      </c>
      <c r="W10072" t="s">
        <v>2276</v>
      </c>
      <c r="X10072" t="s">
        <v>42</v>
      </c>
      <c r="Y10072" t="s">
        <v>2277</v>
      </c>
      <c r="AA10072" s="1">
        <f t="shared" si="904"/>
        <v>46141</v>
      </c>
      <c r="AB10072" s="2">
        <f t="shared" si="905"/>
        <v>4</v>
      </c>
      <c r="AC10072" s="2">
        <f t="shared" si="906"/>
        <v>2026</v>
      </c>
      <c r="AD10072" s="2" t="str">
        <f>IFERROR(VLOOKUP(A10072,'Aux Área'!$A$4:$B$123,2,0),"-")</f>
        <v>INSPEÇÃO</v>
      </c>
    </row>
    <row r="10073" spans="1:30" x14ac:dyDescent="0.3">
      <c r="A10073" t="s">
        <v>2638</v>
      </c>
      <c r="B10073" t="s">
        <v>4593</v>
      </c>
      <c r="C10073" t="s">
        <v>15438</v>
      </c>
      <c r="D10073" t="s">
        <v>3193</v>
      </c>
      <c r="E10073" t="s">
        <v>3194</v>
      </c>
      <c r="F10073" t="s">
        <v>2641</v>
      </c>
      <c r="G10073" t="s">
        <v>1135</v>
      </c>
      <c r="H10073" t="s">
        <v>2275</v>
      </c>
      <c r="I10073" t="s">
        <v>1497</v>
      </c>
      <c r="J10073" t="s">
        <v>252</v>
      </c>
      <c r="K10073" t="s">
        <v>253</v>
      </c>
      <c r="L10073" t="s">
        <v>124</v>
      </c>
      <c r="M10073" t="s">
        <v>38</v>
      </c>
      <c r="N10073" t="s">
        <v>39</v>
      </c>
      <c r="O10073">
        <v>474</v>
      </c>
      <c r="P10073" s="9">
        <v>10.52</v>
      </c>
      <c r="Q10073" t="s">
        <v>40</v>
      </c>
      <c r="R10073">
        <v>161253</v>
      </c>
      <c r="S10073">
        <v>45.06</v>
      </c>
      <c r="T10073">
        <v>4.49</v>
      </c>
      <c r="U10073" s="8">
        <v>202.33</v>
      </c>
      <c r="V10073" t="s">
        <v>15439</v>
      </c>
      <c r="W10073" t="s">
        <v>2276</v>
      </c>
      <c r="X10073" t="s">
        <v>42</v>
      </c>
      <c r="Y10073" t="s">
        <v>2277</v>
      </c>
      <c r="AA10073" s="1">
        <f t="shared" si="904"/>
        <v>46141</v>
      </c>
      <c r="AB10073" s="2">
        <f t="shared" si="905"/>
        <v>4</v>
      </c>
      <c r="AC10073" s="2">
        <f t="shared" si="906"/>
        <v>2026</v>
      </c>
      <c r="AD10073" s="2" t="str">
        <f>IFERROR(VLOOKUP(A10073,'Aux Área'!$A$4:$B$123,2,0),"-")</f>
        <v>INSPEÇÃO</v>
      </c>
    </row>
    <row r="10074" spans="1:30" x14ac:dyDescent="0.3">
      <c r="A10074" t="s">
        <v>1945</v>
      </c>
      <c r="B10074" t="s">
        <v>2124</v>
      </c>
      <c r="C10074" t="s">
        <v>15440</v>
      </c>
      <c r="D10074" t="s">
        <v>1802</v>
      </c>
      <c r="E10074" t="s">
        <v>1803</v>
      </c>
      <c r="F10074" t="s">
        <v>653</v>
      </c>
      <c r="G10074" t="s">
        <v>1495</v>
      </c>
      <c r="H10074" t="s">
        <v>1804</v>
      </c>
      <c r="I10074" t="s">
        <v>1497</v>
      </c>
      <c r="J10074" t="s">
        <v>231</v>
      </c>
      <c r="K10074" t="s">
        <v>232</v>
      </c>
      <c r="L10074" t="s">
        <v>217</v>
      </c>
      <c r="M10074" t="s">
        <v>38</v>
      </c>
      <c r="N10074" t="s">
        <v>668</v>
      </c>
      <c r="O10074" s="23">
        <v>0</v>
      </c>
      <c r="P10074" s="9">
        <v>0</v>
      </c>
      <c r="Q10074" t="s">
        <v>40</v>
      </c>
      <c r="R10074">
        <v>0</v>
      </c>
      <c r="S10074">
        <v>110.87</v>
      </c>
      <c r="T10074">
        <v>6.99</v>
      </c>
      <c r="U10074" s="8">
        <v>775.03</v>
      </c>
      <c r="V10074" t="s">
        <v>15441</v>
      </c>
      <c r="W10074" t="s">
        <v>652</v>
      </c>
      <c r="X10074" t="s">
        <v>42</v>
      </c>
      <c r="Y10074" t="s">
        <v>653</v>
      </c>
      <c r="AA10074" s="1">
        <f t="shared" si="904"/>
        <v>46141</v>
      </c>
      <c r="AB10074" s="2">
        <f t="shared" si="905"/>
        <v>4</v>
      </c>
      <c r="AC10074" s="2">
        <f t="shared" si="906"/>
        <v>2026</v>
      </c>
      <c r="AD10074" s="2" t="str">
        <f>IFERROR(VLOOKUP(A10074,'Aux Área'!$A$4:$B$123,2,0),"-")</f>
        <v>SÃO PEDRO</v>
      </c>
    </row>
    <row r="10075" spans="1:30" x14ac:dyDescent="0.3">
      <c r="A10075" t="s">
        <v>1945</v>
      </c>
      <c r="C10075" t="s">
        <v>15821</v>
      </c>
      <c r="F10075" t="s">
        <v>15691</v>
      </c>
      <c r="K10075" t="s">
        <v>232</v>
      </c>
      <c r="N10075" t="s">
        <v>15690</v>
      </c>
      <c r="O10075" s="23">
        <v>0</v>
      </c>
      <c r="P10075" s="23">
        <v>0</v>
      </c>
      <c r="Q10075" t="s">
        <v>40</v>
      </c>
      <c r="R10075">
        <v>0</v>
      </c>
      <c r="S10075">
        <v>10.98</v>
      </c>
      <c r="U10075" s="8">
        <v>36.25</v>
      </c>
      <c r="AA10075" s="1">
        <f t="shared" si="904"/>
        <v>46141</v>
      </c>
      <c r="AB10075" s="2">
        <f t="shared" si="905"/>
        <v>4</v>
      </c>
      <c r="AC10075" s="2">
        <f t="shared" si="906"/>
        <v>2026</v>
      </c>
      <c r="AD10075" s="2" t="str">
        <f>IFERROR(VLOOKUP(A10075,'Aux Área'!$A$4:$B$123,2,0),"-")</f>
        <v>SÃO PEDRO</v>
      </c>
    </row>
    <row r="10076" spans="1:30" x14ac:dyDescent="0.3">
      <c r="A10076" t="s">
        <v>12191</v>
      </c>
      <c r="B10076" t="s">
        <v>655</v>
      </c>
      <c r="C10076" t="s">
        <v>15442</v>
      </c>
      <c r="D10076" t="s">
        <v>1802</v>
      </c>
      <c r="E10076" t="s">
        <v>1803</v>
      </c>
      <c r="F10076" t="s">
        <v>653</v>
      </c>
      <c r="G10076" t="s">
        <v>1300</v>
      </c>
      <c r="H10076" t="s">
        <v>12193</v>
      </c>
      <c r="I10076" t="s">
        <v>37</v>
      </c>
      <c r="J10076" t="s">
        <v>231</v>
      </c>
      <c r="K10076" t="s">
        <v>232</v>
      </c>
      <c r="L10076" t="s">
        <v>217</v>
      </c>
      <c r="M10076" t="s">
        <v>38</v>
      </c>
      <c r="N10076" t="s">
        <v>707</v>
      </c>
      <c r="O10076" s="23">
        <v>0</v>
      </c>
      <c r="P10076" s="9">
        <v>0</v>
      </c>
      <c r="Q10076" t="s">
        <v>40</v>
      </c>
      <c r="R10076">
        <v>0</v>
      </c>
      <c r="S10076">
        <v>20.010000000000002</v>
      </c>
      <c r="T10076">
        <v>6.66</v>
      </c>
      <c r="U10076" s="8">
        <v>133.27000000000001</v>
      </c>
      <c r="V10076" t="s">
        <v>15443</v>
      </c>
      <c r="W10076" t="s">
        <v>652</v>
      </c>
      <c r="X10076" t="s">
        <v>42</v>
      </c>
      <c r="Y10076" t="s">
        <v>653</v>
      </c>
      <c r="AA10076" s="1">
        <f t="shared" si="904"/>
        <v>46141</v>
      </c>
      <c r="AB10076" s="2">
        <f t="shared" si="905"/>
        <v>4</v>
      </c>
      <c r="AC10076" s="2">
        <f t="shared" si="906"/>
        <v>2026</v>
      </c>
      <c r="AD10076" s="2" t="str">
        <f>IFERROR(VLOOKUP(A10076,'Aux Área'!$A$4:$B$123,2,0),"-")</f>
        <v>SÃO PEDRO</v>
      </c>
    </row>
    <row r="10077" spans="1:30" x14ac:dyDescent="0.3">
      <c r="A10077" t="s">
        <v>1999</v>
      </c>
      <c r="B10077" t="s">
        <v>3016</v>
      </c>
      <c r="C10077" t="s">
        <v>15444</v>
      </c>
      <c r="D10077" t="s">
        <v>6928</v>
      </c>
      <c r="E10077" t="s">
        <v>6929</v>
      </c>
      <c r="F10077" t="s">
        <v>2002</v>
      </c>
      <c r="G10077" t="s">
        <v>659</v>
      </c>
      <c r="H10077" t="s">
        <v>2003</v>
      </c>
      <c r="I10077" t="s">
        <v>667</v>
      </c>
      <c r="J10077" t="s">
        <v>231</v>
      </c>
      <c r="K10077" t="s">
        <v>232</v>
      </c>
      <c r="L10077" t="s">
        <v>217</v>
      </c>
      <c r="M10077" t="s">
        <v>38</v>
      </c>
      <c r="N10077" t="s">
        <v>668</v>
      </c>
      <c r="O10077">
        <v>667</v>
      </c>
      <c r="P10077" s="9">
        <v>3.68</v>
      </c>
      <c r="Q10077" t="s">
        <v>40</v>
      </c>
      <c r="R10077">
        <v>33636</v>
      </c>
      <c r="S10077">
        <v>181.35</v>
      </c>
      <c r="T10077">
        <v>6.99</v>
      </c>
      <c r="U10077" s="8">
        <v>1267.6400000000001</v>
      </c>
      <c r="V10077" t="s">
        <v>15445</v>
      </c>
      <c r="W10077" t="s">
        <v>1985</v>
      </c>
      <c r="X10077" t="s">
        <v>42</v>
      </c>
      <c r="Y10077" t="s">
        <v>1986</v>
      </c>
      <c r="AA10077" s="1">
        <f t="shared" si="904"/>
        <v>46141</v>
      </c>
      <c r="AB10077" s="2">
        <f t="shared" si="905"/>
        <v>4</v>
      </c>
      <c r="AC10077" s="2">
        <f t="shared" si="906"/>
        <v>2026</v>
      </c>
      <c r="AD10077" s="2" t="str">
        <f>IFERROR(VLOOKUP(A10077,'Aux Área'!$A$4:$B$123,2,0),"-")</f>
        <v>PESADOS</v>
      </c>
    </row>
    <row r="10078" spans="1:30" x14ac:dyDescent="0.3">
      <c r="A10078" t="s">
        <v>1999</v>
      </c>
      <c r="C10078" t="s">
        <v>15444</v>
      </c>
      <c r="F10078" t="s">
        <v>2002</v>
      </c>
      <c r="K10078" t="s">
        <v>232</v>
      </c>
      <c r="N10078" t="s">
        <v>15690</v>
      </c>
      <c r="O10078" t="s">
        <v>15244</v>
      </c>
      <c r="P10078" s="9" t="s">
        <v>15244</v>
      </c>
      <c r="Q10078" t="s">
        <v>40</v>
      </c>
      <c r="R10078" t="s">
        <v>15244</v>
      </c>
      <c r="S10078">
        <v>16.87</v>
      </c>
      <c r="U10078" s="8">
        <v>55.69</v>
      </c>
      <c r="AA10078" s="1">
        <f t="shared" si="904"/>
        <v>46141</v>
      </c>
      <c r="AB10078" s="2">
        <f t="shared" si="905"/>
        <v>4</v>
      </c>
      <c r="AC10078" s="2">
        <f t="shared" si="906"/>
        <v>2026</v>
      </c>
      <c r="AD10078" s="2" t="str">
        <f>IFERROR(VLOOKUP(A10078,'Aux Área'!$A$4:$B$123,2,0),"-")</f>
        <v>PESADOS</v>
      </c>
    </row>
    <row r="10079" spans="1:30" x14ac:dyDescent="0.3">
      <c r="A10079" t="s">
        <v>2691</v>
      </c>
      <c r="B10079" t="s">
        <v>2692</v>
      </c>
      <c r="C10079" t="s">
        <v>15446</v>
      </c>
      <c r="D10079" t="s">
        <v>2142</v>
      </c>
      <c r="E10079" t="s">
        <v>2143</v>
      </c>
      <c r="F10079" t="s">
        <v>5979</v>
      </c>
      <c r="G10079" t="s">
        <v>1635</v>
      </c>
      <c r="H10079" t="s">
        <v>2635</v>
      </c>
      <c r="I10079" t="s">
        <v>37</v>
      </c>
      <c r="J10079" t="s">
        <v>165</v>
      </c>
      <c r="K10079" t="s">
        <v>166</v>
      </c>
      <c r="L10079" t="s">
        <v>167</v>
      </c>
      <c r="M10079" t="s">
        <v>38</v>
      </c>
      <c r="N10079" t="s">
        <v>39</v>
      </c>
      <c r="O10079">
        <v>163</v>
      </c>
      <c r="P10079" s="9">
        <v>7.74</v>
      </c>
      <c r="Q10079" t="s">
        <v>40</v>
      </c>
      <c r="R10079">
        <v>30513</v>
      </c>
      <c r="S10079">
        <v>21.05</v>
      </c>
      <c r="T10079">
        <v>4.99</v>
      </c>
      <c r="U10079" s="8">
        <v>105.04</v>
      </c>
      <c r="V10079" t="s">
        <v>112</v>
      </c>
      <c r="W10079" t="s">
        <v>2007</v>
      </c>
      <c r="X10079" t="s">
        <v>42</v>
      </c>
      <c r="Y10079" t="s">
        <v>1740</v>
      </c>
      <c r="AA10079" s="1">
        <f t="shared" si="904"/>
        <v>46141</v>
      </c>
      <c r="AB10079" s="2">
        <f t="shared" si="905"/>
        <v>4</v>
      </c>
      <c r="AC10079" s="2">
        <f t="shared" si="906"/>
        <v>2026</v>
      </c>
      <c r="AD10079" s="2" t="str">
        <f>IFERROR(VLOOKUP(A10079,'Aux Área'!$A$4:$B$123,2,0),"-")</f>
        <v>TI</v>
      </c>
    </row>
    <row r="10080" spans="1:30" x14ac:dyDescent="0.3">
      <c r="A10080" t="s">
        <v>662</v>
      </c>
      <c r="B10080" t="s">
        <v>183</v>
      </c>
      <c r="C10080" t="s">
        <v>15447</v>
      </c>
      <c r="D10080" t="s">
        <v>1568</v>
      </c>
      <c r="E10080" t="s">
        <v>1569</v>
      </c>
      <c r="F10080" t="s">
        <v>653</v>
      </c>
      <c r="G10080" t="s">
        <v>1495</v>
      </c>
      <c r="H10080" t="s">
        <v>1571</v>
      </c>
      <c r="I10080" t="s">
        <v>1497</v>
      </c>
      <c r="J10080" t="s">
        <v>237</v>
      </c>
      <c r="K10080" t="s">
        <v>238</v>
      </c>
      <c r="L10080" t="s">
        <v>110</v>
      </c>
      <c r="M10080" t="s">
        <v>38</v>
      </c>
      <c r="N10080" t="s">
        <v>668</v>
      </c>
      <c r="O10080" s="23">
        <v>0</v>
      </c>
      <c r="P10080" s="9">
        <v>0</v>
      </c>
      <c r="Q10080" t="s">
        <v>40</v>
      </c>
      <c r="R10080">
        <v>0</v>
      </c>
      <c r="S10080">
        <v>94.66</v>
      </c>
      <c r="T10080">
        <v>7.29</v>
      </c>
      <c r="U10080" s="8">
        <v>690.07</v>
      </c>
      <c r="V10080" t="s">
        <v>41</v>
      </c>
      <c r="W10080" t="s">
        <v>652</v>
      </c>
      <c r="X10080" t="s">
        <v>42</v>
      </c>
      <c r="Y10080" t="s">
        <v>653</v>
      </c>
      <c r="AA10080" s="1">
        <f t="shared" si="904"/>
        <v>46141</v>
      </c>
      <c r="AB10080" s="2">
        <f t="shared" si="905"/>
        <v>4</v>
      </c>
      <c r="AC10080" s="2">
        <f t="shared" si="906"/>
        <v>2026</v>
      </c>
      <c r="AD10080" s="2" t="str">
        <f>IFERROR(VLOOKUP(A10080,'Aux Área'!$A$4:$B$123,2,0),"-")</f>
        <v>SÃO PEDRO</v>
      </c>
    </row>
    <row r="10081" spans="1:30" x14ac:dyDescent="0.3">
      <c r="A10081" t="s">
        <v>662</v>
      </c>
      <c r="C10081" t="s">
        <v>15447</v>
      </c>
      <c r="F10081" t="s">
        <v>15689</v>
      </c>
      <c r="K10081" t="s">
        <v>238</v>
      </c>
      <c r="N10081" t="s">
        <v>15690</v>
      </c>
      <c r="O10081" s="23">
        <v>0</v>
      </c>
      <c r="P10081" s="23">
        <v>0</v>
      </c>
      <c r="Q10081" t="s">
        <v>40</v>
      </c>
      <c r="R10081">
        <v>0</v>
      </c>
      <c r="S10081">
        <v>4.1500000000000004</v>
      </c>
      <c r="U10081" s="8">
        <v>17.39</v>
      </c>
      <c r="AA10081" s="1">
        <f t="shared" si="904"/>
        <v>46141</v>
      </c>
      <c r="AB10081" s="2">
        <f t="shared" si="905"/>
        <v>4</v>
      </c>
      <c r="AC10081" s="2">
        <f t="shared" si="906"/>
        <v>2026</v>
      </c>
      <c r="AD10081" s="2" t="str">
        <f>IFERROR(VLOOKUP(A10081,'Aux Área'!$A$4:$B$123,2,0),"-")</f>
        <v>SÃO PEDRO</v>
      </c>
    </row>
    <row r="10082" spans="1:30" x14ac:dyDescent="0.3">
      <c r="A10082" t="s">
        <v>56</v>
      </c>
      <c r="B10082" t="s">
        <v>266</v>
      </c>
      <c r="C10082" t="s">
        <v>15448</v>
      </c>
      <c r="D10082" t="s">
        <v>120</v>
      </c>
      <c r="E10082" t="s">
        <v>121</v>
      </c>
      <c r="F10082" t="s">
        <v>57</v>
      </c>
      <c r="G10082" t="s">
        <v>35</v>
      </c>
      <c r="H10082" t="s">
        <v>36</v>
      </c>
      <c r="I10082" t="s">
        <v>37</v>
      </c>
      <c r="J10082" t="s">
        <v>237</v>
      </c>
      <c r="K10082" t="s">
        <v>238</v>
      </c>
      <c r="L10082" t="s">
        <v>110</v>
      </c>
      <c r="M10082" t="s">
        <v>38</v>
      </c>
      <c r="N10082" t="s">
        <v>39</v>
      </c>
      <c r="O10082">
        <v>358</v>
      </c>
      <c r="P10082" s="9">
        <v>9.42</v>
      </c>
      <c r="Q10082" t="s">
        <v>40</v>
      </c>
      <c r="R10082">
        <v>66780</v>
      </c>
      <c r="S10082">
        <v>38</v>
      </c>
      <c r="T10082">
        <v>3.99</v>
      </c>
      <c r="U10082" s="8">
        <v>151.62</v>
      </c>
      <c r="V10082" t="s">
        <v>41</v>
      </c>
      <c r="W10082" t="s">
        <v>2007</v>
      </c>
      <c r="X10082" t="s">
        <v>42</v>
      </c>
      <c r="Y10082" t="s">
        <v>1740</v>
      </c>
      <c r="AA10082" s="1">
        <f t="shared" si="904"/>
        <v>46141</v>
      </c>
      <c r="AB10082" s="2">
        <f t="shared" si="905"/>
        <v>4</v>
      </c>
      <c r="AC10082" s="2">
        <f t="shared" si="906"/>
        <v>2026</v>
      </c>
      <c r="AD10082" s="2" t="str">
        <f>IFERROR(VLOOKUP(A10082,'Aux Área'!$A$4:$B$123,2,0),"-")</f>
        <v>CONSERVA</v>
      </c>
    </row>
    <row r="10083" spans="1:30" x14ac:dyDescent="0.3">
      <c r="A10083" t="s">
        <v>2494</v>
      </c>
      <c r="B10083" t="s">
        <v>2495</v>
      </c>
      <c r="C10083" t="s">
        <v>15449</v>
      </c>
      <c r="D10083" t="s">
        <v>3702</v>
      </c>
      <c r="E10083" t="s">
        <v>3703</v>
      </c>
      <c r="F10083" t="s">
        <v>2497</v>
      </c>
      <c r="G10083" t="s">
        <v>659</v>
      </c>
      <c r="H10083" t="s">
        <v>2215</v>
      </c>
      <c r="I10083" t="s">
        <v>667</v>
      </c>
      <c r="J10083" t="s">
        <v>241</v>
      </c>
      <c r="K10083" t="s">
        <v>242</v>
      </c>
      <c r="L10083" t="s">
        <v>110</v>
      </c>
      <c r="M10083" t="s">
        <v>38</v>
      </c>
      <c r="N10083" t="s">
        <v>668</v>
      </c>
      <c r="O10083">
        <v>187</v>
      </c>
      <c r="P10083" s="9">
        <v>5.05</v>
      </c>
      <c r="Q10083" t="s">
        <v>40</v>
      </c>
      <c r="R10083">
        <v>20248</v>
      </c>
      <c r="S10083">
        <v>37.06</v>
      </c>
      <c r="T10083">
        <v>6.7910000000000004</v>
      </c>
      <c r="U10083" s="8">
        <v>251.67</v>
      </c>
      <c r="V10083" t="s">
        <v>41</v>
      </c>
      <c r="W10083" t="s">
        <v>2007</v>
      </c>
      <c r="X10083" t="s">
        <v>42</v>
      </c>
      <c r="Y10083" t="s">
        <v>1740</v>
      </c>
      <c r="AA10083" s="1">
        <f t="shared" si="904"/>
        <v>46141</v>
      </c>
      <c r="AB10083" s="2">
        <f t="shared" si="905"/>
        <v>4</v>
      </c>
      <c r="AC10083" s="2">
        <f t="shared" si="906"/>
        <v>2026</v>
      </c>
      <c r="AD10083" s="2" t="str">
        <f>IFERROR(VLOOKUP(A10083,'Aux Área'!$A$4:$B$123,2,0),"-")</f>
        <v>APH</v>
      </c>
    </row>
    <row r="10084" spans="1:30" x14ac:dyDescent="0.3">
      <c r="A10084" t="s">
        <v>2494</v>
      </c>
      <c r="C10084" t="s">
        <v>15449</v>
      </c>
      <c r="F10084" t="s">
        <v>2497</v>
      </c>
      <c r="K10084" t="s">
        <v>242</v>
      </c>
      <c r="N10084" t="s">
        <v>15690</v>
      </c>
      <c r="O10084" t="s">
        <v>15244</v>
      </c>
      <c r="P10084" s="9" t="s">
        <v>15244</v>
      </c>
      <c r="Q10084" t="s">
        <v>40</v>
      </c>
      <c r="R10084" t="s">
        <v>15244</v>
      </c>
      <c r="S10084">
        <v>2.23</v>
      </c>
      <c r="U10084" s="8">
        <v>10.88</v>
      </c>
      <c r="AA10084" s="1">
        <f t="shared" si="904"/>
        <v>46141</v>
      </c>
      <c r="AB10084" s="2">
        <f t="shared" si="905"/>
        <v>4</v>
      </c>
      <c r="AC10084" s="2">
        <f t="shared" si="906"/>
        <v>2026</v>
      </c>
      <c r="AD10084" s="2" t="str">
        <f>IFERROR(VLOOKUP(A10084,'Aux Área'!$A$4:$B$123,2,0),"-")</f>
        <v>APH</v>
      </c>
    </row>
    <row r="10085" spans="1:30" x14ac:dyDescent="0.3">
      <c r="A10085" t="s">
        <v>64</v>
      </c>
      <c r="B10085" t="s">
        <v>2182</v>
      </c>
      <c r="C10085" t="s">
        <v>15450</v>
      </c>
      <c r="D10085" t="s">
        <v>127</v>
      </c>
      <c r="E10085" t="s">
        <v>128</v>
      </c>
      <c r="F10085" t="s">
        <v>65</v>
      </c>
      <c r="G10085" t="s">
        <v>35</v>
      </c>
      <c r="H10085" t="s">
        <v>36</v>
      </c>
      <c r="I10085" t="s">
        <v>37</v>
      </c>
      <c r="J10085" t="s">
        <v>1152</v>
      </c>
      <c r="K10085" t="s">
        <v>1153</v>
      </c>
      <c r="L10085" t="s">
        <v>217</v>
      </c>
      <c r="M10085" t="s">
        <v>38</v>
      </c>
      <c r="N10085" t="s">
        <v>39</v>
      </c>
      <c r="O10085" s="2">
        <v>331</v>
      </c>
      <c r="P10085" s="24">
        <v>10.67</v>
      </c>
      <c r="Q10085" t="s">
        <v>40</v>
      </c>
      <c r="R10085">
        <v>59732</v>
      </c>
      <c r="S10085">
        <v>31.01</v>
      </c>
      <c r="T10085">
        <v>4.6399999999999997</v>
      </c>
      <c r="U10085" s="8">
        <v>143.88999999999999</v>
      </c>
      <c r="V10085" t="s">
        <v>15451</v>
      </c>
      <c r="W10085" t="s">
        <v>2007</v>
      </c>
      <c r="X10085" t="s">
        <v>42</v>
      </c>
      <c r="Y10085" t="s">
        <v>1740</v>
      </c>
      <c r="AA10085" s="1">
        <f t="shared" si="904"/>
        <v>46141</v>
      </c>
      <c r="AB10085" s="2">
        <f t="shared" si="905"/>
        <v>4</v>
      </c>
      <c r="AC10085" s="2">
        <f t="shared" si="906"/>
        <v>2026</v>
      </c>
      <c r="AD10085" s="2" t="str">
        <f>IFERROR(VLOOKUP(A10085,'Aux Área'!$A$4:$B$123,2,0),"-")</f>
        <v>ENGENHARIA</v>
      </c>
    </row>
    <row r="10086" spans="1:30" x14ac:dyDescent="0.3">
      <c r="A10086" t="s">
        <v>13880</v>
      </c>
      <c r="B10086" t="s">
        <v>11228</v>
      </c>
      <c r="C10086" t="s">
        <v>15452</v>
      </c>
      <c r="D10086" t="s">
        <v>11230</v>
      </c>
      <c r="E10086" t="s">
        <v>11231</v>
      </c>
      <c r="F10086" t="s">
        <v>13880</v>
      </c>
      <c r="G10086" t="s">
        <v>35</v>
      </c>
      <c r="H10086" t="s">
        <v>13882</v>
      </c>
      <c r="I10086" t="s">
        <v>13883</v>
      </c>
      <c r="J10086" t="s">
        <v>172</v>
      </c>
      <c r="K10086" t="s">
        <v>173</v>
      </c>
      <c r="L10086" t="s">
        <v>124</v>
      </c>
      <c r="M10086" t="s">
        <v>38</v>
      </c>
      <c r="N10086" t="s">
        <v>707</v>
      </c>
      <c r="O10086">
        <v>309</v>
      </c>
      <c r="P10086" s="9">
        <v>9.8800000000000008</v>
      </c>
      <c r="Q10086" t="s">
        <v>40</v>
      </c>
      <c r="R10086">
        <v>1104</v>
      </c>
      <c r="S10086">
        <v>31.26</v>
      </c>
      <c r="T10086">
        <v>6.49</v>
      </c>
      <c r="U10086" s="8">
        <v>202.88</v>
      </c>
      <c r="V10086" t="s">
        <v>112</v>
      </c>
      <c r="W10086" t="s">
        <v>2007</v>
      </c>
      <c r="X10086" t="s">
        <v>42</v>
      </c>
      <c r="Y10086" t="s">
        <v>1740</v>
      </c>
      <c r="AA10086" s="1">
        <f t="shared" si="904"/>
        <v>46141</v>
      </c>
      <c r="AB10086" s="2">
        <f t="shared" si="905"/>
        <v>4</v>
      </c>
      <c r="AC10086" s="2">
        <f t="shared" si="906"/>
        <v>2026</v>
      </c>
      <c r="AD10086" s="2" t="str">
        <f>IFERROR(VLOOKUP(A10086,'Aux Área'!$A$4:$B$123,2,0),"-")</f>
        <v>DIRETORIA</v>
      </c>
    </row>
    <row r="10087" spans="1:30" x14ac:dyDescent="0.3">
      <c r="A10087" t="s">
        <v>76</v>
      </c>
      <c r="B10087" t="s">
        <v>380</v>
      </c>
      <c r="C10087" t="s">
        <v>15453</v>
      </c>
      <c r="D10087" t="s">
        <v>382</v>
      </c>
      <c r="E10087" t="s">
        <v>383</v>
      </c>
      <c r="F10087" t="s">
        <v>77</v>
      </c>
      <c r="G10087" t="s">
        <v>35</v>
      </c>
      <c r="H10087" t="s">
        <v>36</v>
      </c>
      <c r="I10087" t="s">
        <v>37</v>
      </c>
      <c r="J10087" t="s">
        <v>241</v>
      </c>
      <c r="K10087" t="s">
        <v>242</v>
      </c>
      <c r="L10087" t="s">
        <v>110</v>
      </c>
      <c r="M10087" t="s">
        <v>38</v>
      </c>
      <c r="N10087" t="s">
        <v>39</v>
      </c>
      <c r="O10087">
        <v>407</v>
      </c>
      <c r="P10087" s="9">
        <v>9.64</v>
      </c>
      <c r="Q10087" t="s">
        <v>40</v>
      </c>
      <c r="R10087">
        <v>71069</v>
      </c>
      <c r="S10087">
        <v>42.23</v>
      </c>
      <c r="T10087">
        <v>3.99</v>
      </c>
      <c r="U10087" s="8">
        <v>168.51</v>
      </c>
      <c r="V10087" t="s">
        <v>41</v>
      </c>
      <c r="W10087" t="s">
        <v>2007</v>
      </c>
      <c r="X10087" t="s">
        <v>42</v>
      </c>
      <c r="Y10087" t="s">
        <v>1740</v>
      </c>
      <c r="AA10087" s="1">
        <f t="shared" si="904"/>
        <v>46141</v>
      </c>
      <c r="AB10087" s="2">
        <f t="shared" si="905"/>
        <v>4</v>
      </c>
      <c r="AC10087" s="2">
        <f t="shared" si="906"/>
        <v>2026</v>
      </c>
      <c r="AD10087" s="2" t="str">
        <f>IFERROR(VLOOKUP(A10087,'Aux Área'!$A$4:$B$123,2,0),"-")</f>
        <v>QSMS</v>
      </c>
    </row>
    <row r="10088" spans="1:30" x14ac:dyDescent="0.3">
      <c r="A10088" t="s">
        <v>72</v>
      </c>
      <c r="B10088" t="s">
        <v>243</v>
      </c>
      <c r="C10088" t="s">
        <v>15454</v>
      </c>
      <c r="D10088" t="s">
        <v>95</v>
      </c>
      <c r="E10088" t="s">
        <v>96</v>
      </c>
      <c r="F10088" t="s">
        <v>73</v>
      </c>
      <c r="G10088" t="s">
        <v>35</v>
      </c>
      <c r="H10088" t="s">
        <v>36</v>
      </c>
      <c r="I10088" t="s">
        <v>37</v>
      </c>
      <c r="J10088" t="s">
        <v>147</v>
      </c>
      <c r="K10088" t="s">
        <v>148</v>
      </c>
      <c r="L10088" t="s">
        <v>84</v>
      </c>
      <c r="M10088" t="s">
        <v>38</v>
      </c>
      <c r="N10088" t="s">
        <v>39</v>
      </c>
      <c r="O10088">
        <v>305</v>
      </c>
      <c r="P10088" s="9">
        <v>7.03</v>
      </c>
      <c r="Q10088" t="s">
        <v>40</v>
      </c>
      <c r="R10088">
        <v>30225</v>
      </c>
      <c r="S10088">
        <v>43.36</v>
      </c>
      <c r="T10088">
        <v>5.27</v>
      </c>
      <c r="U10088" s="8">
        <v>228.5</v>
      </c>
      <c r="V10088" t="s">
        <v>112</v>
      </c>
      <c r="W10088" t="s">
        <v>2007</v>
      </c>
      <c r="X10088" t="s">
        <v>42</v>
      </c>
      <c r="Y10088" t="s">
        <v>1740</v>
      </c>
      <c r="AA10088" s="1">
        <f t="shared" si="904"/>
        <v>46141</v>
      </c>
      <c r="AB10088" s="2">
        <f t="shared" si="905"/>
        <v>4</v>
      </c>
      <c r="AC10088" s="2">
        <f t="shared" si="906"/>
        <v>2026</v>
      </c>
      <c r="AD10088" s="2" t="str">
        <f>IFERROR(VLOOKUP(A10088,'Aux Área'!$A$4:$B$123,2,0),"-")</f>
        <v>CONSERVA</v>
      </c>
    </row>
    <row r="10089" spans="1:30" x14ac:dyDescent="0.3">
      <c r="A10089" t="s">
        <v>62</v>
      </c>
      <c r="B10089" t="s">
        <v>1455</v>
      </c>
      <c r="C10089" t="s">
        <v>15455</v>
      </c>
      <c r="D10089" t="s">
        <v>158</v>
      </c>
      <c r="E10089" t="s">
        <v>159</v>
      </c>
      <c r="F10089" t="s">
        <v>63</v>
      </c>
      <c r="G10089" t="s">
        <v>35</v>
      </c>
      <c r="H10089" t="s">
        <v>36</v>
      </c>
      <c r="I10089" t="s">
        <v>37</v>
      </c>
      <c r="J10089" t="s">
        <v>409</v>
      </c>
      <c r="K10089" t="s">
        <v>410</v>
      </c>
      <c r="L10089" t="s">
        <v>141</v>
      </c>
      <c r="M10089" t="s">
        <v>38</v>
      </c>
      <c r="N10089" t="s">
        <v>39</v>
      </c>
      <c r="O10089">
        <v>347</v>
      </c>
      <c r="P10089" s="9">
        <v>9.11</v>
      </c>
      <c r="Q10089" t="s">
        <v>40</v>
      </c>
      <c r="R10089">
        <v>79540</v>
      </c>
      <c r="S10089">
        <v>38.11</v>
      </c>
      <c r="T10089">
        <v>4.6900000000000004</v>
      </c>
      <c r="U10089" s="8">
        <v>178.74</v>
      </c>
      <c r="V10089" t="s">
        <v>15456</v>
      </c>
      <c r="W10089" t="s">
        <v>2007</v>
      </c>
      <c r="X10089" t="s">
        <v>42</v>
      </c>
      <c r="Y10089" t="s">
        <v>1740</v>
      </c>
      <c r="AA10089" s="1">
        <f t="shared" si="904"/>
        <v>46141</v>
      </c>
      <c r="AB10089" s="2">
        <f t="shared" si="905"/>
        <v>4</v>
      </c>
      <c r="AC10089" s="2">
        <f t="shared" si="906"/>
        <v>2026</v>
      </c>
      <c r="AD10089" s="2" t="str">
        <f>IFERROR(VLOOKUP(A10089,'Aux Área'!$A$4:$B$123,2,0),"-")</f>
        <v>CONSERVA</v>
      </c>
    </row>
    <row r="10090" spans="1:30" x14ac:dyDescent="0.3">
      <c r="A10090" t="s">
        <v>5620</v>
      </c>
      <c r="B10090" t="s">
        <v>9277</v>
      </c>
      <c r="C10090" t="s">
        <v>15457</v>
      </c>
      <c r="D10090" t="s">
        <v>3107</v>
      </c>
      <c r="E10090" t="s">
        <v>3108</v>
      </c>
      <c r="F10090" t="s">
        <v>6208</v>
      </c>
      <c r="G10090" t="s">
        <v>1135</v>
      </c>
      <c r="H10090" t="s">
        <v>5545</v>
      </c>
      <c r="I10090" t="s">
        <v>839</v>
      </c>
      <c r="J10090" t="s">
        <v>1122</v>
      </c>
      <c r="K10090" t="s">
        <v>1123</v>
      </c>
      <c r="L10090" t="s">
        <v>110</v>
      </c>
      <c r="M10090" t="s">
        <v>38</v>
      </c>
      <c r="N10090" t="s">
        <v>39</v>
      </c>
      <c r="O10090">
        <v>416</v>
      </c>
      <c r="P10090" s="9">
        <v>8.9</v>
      </c>
      <c r="Q10090" t="s">
        <v>40</v>
      </c>
      <c r="R10090">
        <v>49380</v>
      </c>
      <c r="S10090">
        <v>46.75</v>
      </c>
      <c r="T10090">
        <v>3.99</v>
      </c>
      <c r="U10090" s="8">
        <v>186.53</v>
      </c>
      <c r="V10090" t="s">
        <v>41</v>
      </c>
      <c r="W10090" t="s">
        <v>2276</v>
      </c>
      <c r="X10090" t="s">
        <v>42</v>
      </c>
      <c r="Y10090" t="s">
        <v>2277</v>
      </c>
      <c r="AA10090" s="1">
        <f t="shared" si="904"/>
        <v>46141</v>
      </c>
      <c r="AB10090" s="2">
        <f t="shared" si="905"/>
        <v>4</v>
      </c>
      <c r="AC10090" s="2">
        <f t="shared" si="906"/>
        <v>2026</v>
      </c>
      <c r="AD10090" s="2" t="str">
        <f>IFERROR(VLOOKUP(A10090,'Aux Área'!$A$4:$B$123,2,0),"-")</f>
        <v>INSPEÇÃO</v>
      </c>
    </row>
    <row r="10091" spans="1:30" x14ac:dyDescent="0.3">
      <c r="A10091" t="s">
        <v>48</v>
      </c>
      <c r="B10091" t="s">
        <v>288</v>
      </c>
      <c r="C10091" t="s">
        <v>15458</v>
      </c>
      <c r="D10091" t="s">
        <v>224</v>
      </c>
      <c r="E10091" t="s">
        <v>225</v>
      </c>
      <c r="F10091" t="s">
        <v>49</v>
      </c>
      <c r="G10091" t="s">
        <v>35</v>
      </c>
      <c r="H10091" t="s">
        <v>36</v>
      </c>
      <c r="I10091" t="s">
        <v>37</v>
      </c>
      <c r="J10091" t="s">
        <v>15459</v>
      </c>
      <c r="K10091" t="s">
        <v>15460</v>
      </c>
      <c r="L10091" t="s">
        <v>746</v>
      </c>
      <c r="M10091" t="s">
        <v>747</v>
      </c>
      <c r="N10091" t="s">
        <v>111</v>
      </c>
      <c r="O10091">
        <v>423</v>
      </c>
      <c r="P10091" s="9">
        <v>11.93</v>
      </c>
      <c r="Q10091" t="s">
        <v>40</v>
      </c>
      <c r="R10091">
        <v>27095</v>
      </c>
      <c r="S10091">
        <v>35.46</v>
      </c>
      <c r="T10091">
        <v>4.74</v>
      </c>
      <c r="U10091" s="8">
        <v>168.08</v>
      </c>
      <c r="V10091" t="s">
        <v>41</v>
      </c>
      <c r="W10091" t="s">
        <v>2007</v>
      </c>
      <c r="X10091" t="s">
        <v>42</v>
      </c>
      <c r="Y10091" t="s">
        <v>1740</v>
      </c>
      <c r="AA10091" s="1">
        <f t="shared" si="904"/>
        <v>46141</v>
      </c>
      <c r="AB10091" s="2">
        <f t="shared" si="905"/>
        <v>4</v>
      </c>
      <c r="AC10091" s="2">
        <f t="shared" si="906"/>
        <v>2026</v>
      </c>
      <c r="AD10091" s="2" t="str">
        <f>IFERROR(VLOOKUP(A10091,'Aux Área'!$A$4:$B$123,2,0),"-")</f>
        <v>ENGENHARIA</v>
      </c>
    </row>
    <row r="10092" spans="1:30" x14ac:dyDescent="0.3">
      <c r="A10092" t="s">
        <v>12958</v>
      </c>
      <c r="B10092" t="s">
        <v>14624</v>
      </c>
      <c r="C10092" t="s">
        <v>15461</v>
      </c>
      <c r="D10092" t="s">
        <v>6708</v>
      </c>
      <c r="E10092" t="s">
        <v>6709</v>
      </c>
      <c r="F10092" t="s">
        <v>12960</v>
      </c>
      <c r="G10092" t="s">
        <v>1135</v>
      </c>
      <c r="H10092" t="s">
        <v>1301</v>
      </c>
      <c r="I10092" t="s">
        <v>839</v>
      </c>
      <c r="J10092" t="s">
        <v>169</v>
      </c>
      <c r="K10092" t="s">
        <v>170</v>
      </c>
      <c r="L10092" t="s">
        <v>124</v>
      </c>
      <c r="M10092" t="s">
        <v>38</v>
      </c>
      <c r="N10092" t="s">
        <v>39</v>
      </c>
      <c r="O10092">
        <v>320</v>
      </c>
      <c r="P10092" s="9">
        <v>8.7100000000000009</v>
      </c>
      <c r="Q10092" t="s">
        <v>40</v>
      </c>
      <c r="R10092">
        <v>187261</v>
      </c>
      <c r="S10092">
        <v>36.75</v>
      </c>
      <c r="T10092">
        <v>4.6909999999999998</v>
      </c>
      <c r="U10092" s="8">
        <v>172.4</v>
      </c>
      <c r="V10092" t="s">
        <v>41</v>
      </c>
      <c r="W10092" t="s">
        <v>2276</v>
      </c>
      <c r="X10092" t="s">
        <v>42</v>
      </c>
      <c r="Y10092" t="s">
        <v>12261</v>
      </c>
      <c r="AA10092" s="1">
        <f t="shared" si="904"/>
        <v>46141</v>
      </c>
      <c r="AB10092" s="2">
        <f t="shared" si="905"/>
        <v>4</v>
      </c>
      <c r="AC10092" s="2">
        <f t="shared" si="906"/>
        <v>2026</v>
      </c>
      <c r="AD10092" s="2" t="str">
        <f>IFERROR(VLOOKUP(A10092,'Aux Área'!$A$4:$B$123,2,0),"-")</f>
        <v>INSPEÇÃO</v>
      </c>
    </row>
    <row r="10093" spans="1:30" x14ac:dyDescent="0.3">
      <c r="A10093" t="s">
        <v>44</v>
      </c>
      <c r="B10093" t="s">
        <v>478</v>
      </c>
      <c r="C10093" t="s">
        <v>15462</v>
      </c>
      <c r="D10093" t="s">
        <v>2160</v>
      </c>
      <c r="E10093" t="s">
        <v>2161</v>
      </c>
      <c r="F10093" t="s">
        <v>45</v>
      </c>
      <c r="G10093" t="s">
        <v>35</v>
      </c>
      <c r="H10093" t="s">
        <v>36</v>
      </c>
      <c r="I10093" t="s">
        <v>37</v>
      </c>
      <c r="J10093" t="s">
        <v>165</v>
      </c>
      <c r="K10093" t="s">
        <v>166</v>
      </c>
      <c r="L10093" t="s">
        <v>167</v>
      </c>
      <c r="M10093" t="s">
        <v>38</v>
      </c>
      <c r="N10093" t="s">
        <v>39</v>
      </c>
      <c r="O10093">
        <v>347</v>
      </c>
      <c r="P10093" s="9">
        <v>9.74</v>
      </c>
      <c r="Q10093" t="s">
        <v>40</v>
      </c>
      <c r="R10093">
        <v>32400</v>
      </c>
      <c r="S10093">
        <v>35.61</v>
      </c>
      <c r="T10093">
        <v>4.9909999999999997</v>
      </c>
      <c r="U10093" s="8">
        <v>177.72</v>
      </c>
      <c r="V10093" t="s">
        <v>41</v>
      </c>
      <c r="W10093" t="s">
        <v>2007</v>
      </c>
      <c r="X10093" t="s">
        <v>42</v>
      </c>
      <c r="Y10093" t="s">
        <v>1740</v>
      </c>
      <c r="AA10093" s="1">
        <f t="shared" si="904"/>
        <v>46141</v>
      </c>
      <c r="AB10093" s="2">
        <f t="shared" si="905"/>
        <v>4</v>
      </c>
      <c r="AC10093" s="2">
        <f t="shared" si="906"/>
        <v>2026</v>
      </c>
      <c r="AD10093" s="2" t="str">
        <f>IFERROR(VLOOKUP(A10093,'Aux Área'!$A$4:$B$123,2,0),"-")</f>
        <v>OPERAÇÃO</v>
      </c>
    </row>
    <row r="10094" spans="1:30" x14ac:dyDescent="0.3">
      <c r="A10094" t="s">
        <v>3092</v>
      </c>
      <c r="B10094" t="s">
        <v>4774</v>
      </c>
      <c r="C10094" t="s">
        <v>15463</v>
      </c>
      <c r="D10094" t="s">
        <v>3135</v>
      </c>
      <c r="E10094" t="s">
        <v>3136</v>
      </c>
      <c r="F10094" t="s">
        <v>3594</v>
      </c>
      <c r="G10094" t="s">
        <v>1135</v>
      </c>
      <c r="H10094" t="s">
        <v>2275</v>
      </c>
      <c r="I10094" t="s">
        <v>1497</v>
      </c>
      <c r="J10094" t="s">
        <v>188</v>
      </c>
      <c r="K10094" t="s">
        <v>189</v>
      </c>
      <c r="L10094" t="s">
        <v>190</v>
      </c>
      <c r="M10094" t="s">
        <v>38</v>
      </c>
      <c r="N10094" t="s">
        <v>39</v>
      </c>
      <c r="O10094">
        <v>335</v>
      </c>
      <c r="P10094" s="9">
        <v>8.61</v>
      </c>
      <c r="Q10094" t="s">
        <v>40</v>
      </c>
      <c r="R10094">
        <v>155577</v>
      </c>
      <c r="S10094">
        <v>38.9</v>
      </c>
      <c r="T10094">
        <v>4.8899999999999997</v>
      </c>
      <c r="U10094" s="8">
        <v>190.22</v>
      </c>
      <c r="V10094" t="s">
        <v>41</v>
      </c>
      <c r="W10094" t="s">
        <v>2276</v>
      </c>
      <c r="X10094" t="s">
        <v>42</v>
      </c>
      <c r="Y10094" t="s">
        <v>2277</v>
      </c>
      <c r="AA10094" s="1">
        <f t="shared" si="904"/>
        <v>46141</v>
      </c>
      <c r="AB10094" s="2">
        <f t="shared" si="905"/>
        <v>4</v>
      </c>
      <c r="AC10094" s="2">
        <f t="shared" si="906"/>
        <v>2026</v>
      </c>
      <c r="AD10094" s="2" t="str">
        <f>IFERROR(VLOOKUP(A10094,'Aux Área'!$A$4:$B$123,2,0),"-")</f>
        <v>INSPEÇÃO</v>
      </c>
    </row>
    <row r="10095" spans="1:30" x14ac:dyDescent="0.3">
      <c r="A10095" t="s">
        <v>9677</v>
      </c>
      <c r="B10095" t="s">
        <v>10434</v>
      </c>
      <c r="C10095" t="s">
        <v>15464</v>
      </c>
      <c r="D10095" t="s">
        <v>10436</v>
      </c>
      <c r="E10095" t="s">
        <v>9678</v>
      </c>
      <c r="F10095" t="s">
        <v>15507</v>
      </c>
      <c r="G10095" t="s">
        <v>1635</v>
      </c>
      <c r="H10095" t="s">
        <v>9676</v>
      </c>
      <c r="I10095" t="s">
        <v>37</v>
      </c>
      <c r="J10095" t="s">
        <v>169</v>
      </c>
      <c r="K10095" t="s">
        <v>170</v>
      </c>
      <c r="L10095" t="s">
        <v>124</v>
      </c>
      <c r="M10095" t="s">
        <v>38</v>
      </c>
      <c r="N10095" t="s">
        <v>39</v>
      </c>
      <c r="O10095">
        <v>474</v>
      </c>
      <c r="P10095" s="9">
        <v>10.34</v>
      </c>
      <c r="Q10095" t="s">
        <v>40</v>
      </c>
      <c r="R10095">
        <v>52716</v>
      </c>
      <c r="S10095">
        <v>45.86</v>
      </c>
      <c r="T10095">
        <v>4.6900000000000004</v>
      </c>
      <c r="U10095" s="8">
        <v>215.08</v>
      </c>
      <c r="V10095" t="s">
        <v>41</v>
      </c>
      <c r="W10095" t="s">
        <v>2007</v>
      </c>
      <c r="X10095" t="s">
        <v>42</v>
      </c>
      <c r="Y10095" t="s">
        <v>6209</v>
      </c>
      <c r="AA10095" s="1">
        <f t="shared" si="904"/>
        <v>46141</v>
      </c>
      <c r="AB10095" s="2">
        <f t="shared" si="905"/>
        <v>4</v>
      </c>
      <c r="AC10095" s="2">
        <f t="shared" si="906"/>
        <v>2026</v>
      </c>
      <c r="AD10095" s="2" t="str">
        <f>IFERROR(VLOOKUP(A10095,'Aux Área'!$A$4:$B$123,2,0),"-")</f>
        <v>TI</v>
      </c>
    </row>
    <row r="10096" spans="1:30" x14ac:dyDescent="0.3">
      <c r="A10096" t="s">
        <v>68</v>
      </c>
      <c r="B10096" t="s">
        <v>296</v>
      </c>
      <c r="C10096" t="s">
        <v>15465</v>
      </c>
      <c r="D10096" t="s">
        <v>1562</v>
      </c>
      <c r="E10096" t="s">
        <v>1563</v>
      </c>
      <c r="F10096" t="s">
        <v>69</v>
      </c>
      <c r="G10096" t="s">
        <v>35</v>
      </c>
      <c r="H10096" t="s">
        <v>36</v>
      </c>
      <c r="I10096" t="s">
        <v>37</v>
      </c>
      <c r="J10096" t="s">
        <v>241</v>
      </c>
      <c r="K10096" t="s">
        <v>242</v>
      </c>
      <c r="L10096" t="s">
        <v>110</v>
      </c>
      <c r="M10096" t="s">
        <v>38</v>
      </c>
      <c r="N10096" t="s">
        <v>111</v>
      </c>
      <c r="O10096">
        <v>299</v>
      </c>
      <c r="P10096" s="9">
        <v>10.33</v>
      </c>
      <c r="Q10096" t="s">
        <v>40</v>
      </c>
      <c r="R10096">
        <v>62153</v>
      </c>
      <c r="S10096">
        <v>28.95</v>
      </c>
      <c r="T10096">
        <v>4.79</v>
      </c>
      <c r="U10096" s="8">
        <v>138.66</v>
      </c>
      <c r="V10096" t="s">
        <v>41</v>
      </c>
      <c r="W10096" t="s">
        <v>2007</v>
      </c>
      <c r="X10096" t="s">
        <v>42</v>
      </c>
      <c r="Y10096" t="s">
        <v>1740</v>
      </c>
      <c r="AA10096" s="1">
        <f t="shared" ref="AA10096:AA10159" si="907">IFERROR(DATEVALUE(C10096),"-")</f>
        <v>46141</v>
      </c>
      <c r="AB10096" s="2">
        <f t="shared" ref="AB10096:AB10159" si="908">IFERROR(MONTH(AA10096),"-")</f>
        <v>4</v>
      </c>
      <c r="AC10096" s="2">
        <f t="shared" ref="AC10096:AC10159" si="909">IFERROR(YEAR(AA10096),"-")</f>
        <v>2026</v>
      </c>
      <c r="AD10096" s="2" t="str">
        <f>IFERROR(VLOOKUP(A10096,'Aux Área'!$A$4:$B$123,2,0),"-")</f>
        <v>OPERAÇÃO</v>
      </c>
    </row>
    <row r="10097" spans="1:30" x14ac:dyDescent="0.3">
      <c r="A10097" t="s">
        <v>5543</v>
      </c>
      <c r="B10097" t="s">
        <v>11845</v>
      </c>
      <c r="C10097" t="s">
        <v>15466</v>
      </c>
      <c r="D10097" t="s">
        <v>3410</v>
      </c>
      <c r="E10097" t="s">
        <v>3411</v>
      </c>
      <c r="F10097" t="s">
        <v>6207</v>
      </c>
      <c r="G10097" t="s">
        <v>1135</v>
      </c>
      <c r="H10097" t="s">
        <v>5545</v>
      </c>
      <c r="I10097" t="s">
        <v>839</v>
      </c>
      <c r="J10097" t="s">
        <v>231</v>
      </c>
      <c r="K10097" t="s">
        <v>232</v>
      </c>
      <c r="L10097" t="s">
        <v>217</v>
      </c>
      <c r="M10097" t="s">
        <v>38</v>
      </c>
      <c r="N10097" t="s">
        <v>39</v>
      </c>
      <c r="O10097">
        <v>427</v>
      </c>
      <c r="P10097" s="9">
        <v>9.5</v>
      </c>
      <c r="Q10097" t="s">
        <v>40</v>
      </c>
      <c r="R10097">
        <v>70418</v>
      </c>
      <c r="S10097">
        <v>44.95</v>
      </c>
      <c r="T10097">
        <v>4.6500000000000004</v>
      </c>
      <c r="U10097" s="8">
        <v>209.02</v>
      </c>
      <c r="V10097" t="s">
        <v>15467</v>
      </c>
      <c r="W10097" t="s">
        <v>2276</v>
      </c>
      <c r="X10097" t="s">
        <v>42</v>
      </c>
      <c r="Y10097" t="s">
        <v>2277</v>
      </c>
      <c r="AA10097" s="1">
        <f t="shared" si="907"/>
        <v>46141</v>
      </c>
      <c r="AB10097" s="2">
        <f t="shared" si="908"/>
        <v>4</v>
      </c>
      <c r="AC10097" s="2">
        <f t="shared" si="909"/>
        <v>2026</v>
      </c>
      <c r="AD10097" s="2" t="str">
        <f>IFERROR(VLOOKUP(A10097,'Aux Área'!$A$4:$B$123,2,0),"-")</f>
        <v>INSPEÇÃO</v>
      </c>
    </row>
    <row r="10098" spans="1:30" x14ac:dyDescent="0.3">
      <c r="A10098" t="s">
        <v>76</v>
      </c>
      <c r="B10098" t="s">
        <v>380</v>
      </c>
      <c r="C10098" t="s">
        <v>15468</v>
      </c>
      <c r="D10098" t="s">
        <v>382</v>
      </c>
      <c r="E10098" t="s">
        <v>383</v>
      </c>
      <c r="F10098" t="s">
        <v>77</v>
      </c>
      <c r="G10098" t="s">
        <v>35</v>
      </c>
      <c r="H10098" t="s">
        <v>36</v>
      </c>
      <c r="I10098" t="s">
        <v>37</v>
      </c>
      <c r="J10098" t="s">
        <v>275</v>
      </c>
      <c r="K10098" t="s">
        <v>276</v>
      </c>
      <c r="L10098" t="s">
        <v>124</v>
      </c>
      <c r="M10098" t="s">
        <v>38</v>
      </c>
      <c r="N10098" t="s">
        <v>39</v>
      </c>
      <c r="O10098">
        <v>193</v>
      </c>
      <c r="P10098" s="9">
        <v>9.09</v>
      </c>
      <c r="Q10098" t="s">
        <v>40</v>
      </c>
      <c r="R10098">
        <v>71262</v>
      </c>
      <c r="S10098">
        <v>21.24</v>
      </c>
      <c r="T10098">
        <v>4.79</v>
      </c>
      <c r="U10098" s="8">
        <v>101.74</v>
      </c>
      <c r="V10098" t="s">
        <v>15469</v>
      </c>
      <c r="W10098" t="s">
        <v>2007</v>
      </c>
      <c r="X10098" t="s">
        <v>42</v>
      </c>
      <c r="Y10098" t="s">
        <v>1740</v>
      </c>
      <c r="AA10098" s="1">
        <f t="shared" si="907"/>
        <v>46141</v>
      </c>
      <c r="AB10098" s="2">
        <f t="shared" si="908"/>
        <v>4</v>
      </c>
      <c r="AC10098" s="2">
        <f t="shared" si="909"/>
        <v>2026</v>
      </c>
      <c r="AD10098" s="2" t="str">
        <f>IFERROR(VLOOKUP(A10098,'Aux Área'!$A$4:$B$123,2,0),"-")</f>
        <v>QSMS</v>
      </c>
    </row>
    <row r="10099" spans="1:30" x14ac:dyDescent="0.3">
      <c r="A10099" t="s">
        <v>2306</v>
      </c>
      <c r="B10099" t="s">
        <v>4613</v>
      </c>
      <c r="C10099" t="s">
        <v>15470</v>
      </c>
      <c r="D10099" t="s">
        <v>3428</v>
      </c>
      <c r="E10099" t="s">
        <v>3429</v>
      </c>
      <c r="F10099" t="s">
        <v>2309</v>
      </c>
      <c r="G10099" t="s">
        <v>1135</v>
      </c>
      <c r="H10099" t="s">
        <v>2275</v>
      </c>
      <c r="I10099" t="s">
        <v>1497</v>
      </c>
      <c r="J10099" t="s">
        <v>1665</v>
      </c>
      <c r="K10099" t="s">
        <v>1666</v>
      </c>
      <c r="L10099" t="s">
        <v>301</v>
      </c>
      <c r="M10099" t="s">
        <v>38</v>
      </c>
      <c r="N10099" t="s">
        <v>39</v>
      </c>
      <c r="O10099">
        <v>390</v>
      </c>
      <c r="P10099" s="9">
        <v>8.24</v>
      </c>
      <c r="Q10099" t="s">
        <v>40</v>
      </c>
      <c r="R10099">
        <v>174063</v>
      </c>
      <c r="S10099">
        <v>47.34</v>
      </c>
      <c r="T10099">
        <v>4.6900000000000004</v>
      </c>
      <c r="U10099" s="8">
        <v>222.02</v>
      </c>
      <c r="V10099" t="s">
        <v>15471</v>
      </c>
      <c r="W10099" t="s">
        <v>2276</v>
      </c>
      <c r="X10099" t="s">
        <v>42</v>
      </c>
      <c r="Y10099" t="s">
        <v>2277</v>
      </c>
      <c r="AA10099" s="1">
        <f t="shared" si="907"/>
        <v>46141</v>
      </c>
      <c r="AB10099" s="2">
        <f t="shared" si="908"/>
        <v>4</v>
      </c>
      <c r="AC10099" s="2">
        <f t="shared" si="909"/>
        <v>2026</v>
      </c>
      <c r="AD10099" s="2" t="str">
        <f>IFERROR(VLOOKUP(A10099,'Aux Área'!$A$4:$B$123,2,0),"-")</f>
        <v>INSPEÇÃO</v>
      </c>
    </row>
    <row r="10100" spans="1:30" x14ac:dyDescent="0.3">
      <c r="A10100" t="s">
        <v>2282</v>
      </c>
      <c r="B10100" t="s">
        <v>4679</v>
      </c>
      <c r="C10100" t="s">
        <v>15472</v>
      </c>
      <c r="D10100" t="s">
        <v>11924</v>
      </c>
      <c r="E10100" t="s">
        <v>11925</v>
      </c>
      <c r="F10100" t="s">
        <v>2285</v>
      </c>
      <c r="G10100" t="s">
        <v>1135</v>
      </c>
      <c r="H10100" t="s">
        <v>2275</v>
      </c>
      <c r="I10100" t="s">
        <v>1497</v>
      </c>
      <c r="J10100" t="s">
        <v>165</v>
      </c>
      <c r="K10100" t="s">
        <v>166</v>
      </c>
      <c r="L10100" t="s">
        <v>167</v>
      </c>
      <c r="M10100" t="s">
        <v>38</v>
      </c>
      <c r="N10100" t="s">
        <v>39</v>
      </c>
      <c r="O10100">
        <v>281</v>
      </c>
      <c r="P10100" s="9">
        <v>8.33</v>
      </c>
      <c r="Q10100" t="s">
        <v>40</v>
      </c>
      <c r="R10100">
        <v>152754</v>
      </c>
      <c r="S10100">
        <v>33.75</v>
      </c>
      <c r="T10100">
        <v>4.99</v>
      </c>
      <c r="U10100" s="8">
        <v>168.41</v>
      </c>
      <c r="V10100" t="s">
        <v>112</v>
      </c>
      <c r="W10100" t="s">
        <v>2276</v>
      </c>
      <c r="X10100" t="s">
        <v>42</v>
      </c>
      <c r="Y10100" t="s">
        <v>2277</v>
      </c>
      <c r="AA10100" s="1">
        <f t="shared" si="907"/>
        <v>46141</v>
      </c>
      <c r="AB10100" s="2">
        <f t="shared" si="908"/>
        <v>4</v>
      </c>
      <c r="AC10100" s="2">
        <f t="shared" si="909"/>
        <v>2026</v>
      </c>
      <c r="AD10100" s="2" t="str">
        <f>IFERROR(VLOOKUP(A10100,'Aux Área'!$A$4:$B$123,2,0),"-")</f>
        <v>INSPEÇÃO</v>
      </c>
    </row>
    <row r="10101" spans="1:30" x14ac:dyDescent="0.3">
      <c r="A10101" t="s">
        <v>13880</v>
      </c>
      <c r="B10101" t="s">
        <v>11228</v>
      </c>
      <c r="C10101" t="s">
        <v>15473</v>
      </c>
      <c r="D10101" t="s">
        <v>11230</v>
      </c>
      <c r="E10101" t="s">
        <v>11231</v>
      </c>
      <c r="F10101" t="s">
        <v>13880</v>
      </c>
      <c r="G10101" t="s">
        <v>35</v>
      </c>
      <c r="H10101" t="s">
        <v>13882</v>
      </c>
      <c r="I10101" t="s">
        <v>13883</v>
      </c>
      <c r="J10101" t="s">
        <v>4436</v>
      </c>
      <c r="K10101" t="s">
        <v>789</v>
      </c>
      <c r="L10101" t="s">
        <v>377</v>
      </c>
      <c r="M10101" t="s">
        <v>38</v>
      </c>
      <c r="N10101" t="s">
        <v>707</v>
      </c>
      <c r="O10101">
        <v>352</v>
      </c>
      <c r="P10101" s="9">
        <v>12.97</v>
      </c>
      <c r="Q10101" t="s">
        <v>40</v>
      </c>
      <c r="R10101">
        <v>1456</v>
      </c>
      <c r="S10101">
        <v>27.13</v>
      </c>
      <c r="T10101">
        <v>6.59</v>
      </c>
      <c r="U10101" s="8">
        <v>178.79</v>
      </c>
      <c r="V10101" t="s">
        <v>41</v>
      </c>
      <c r="W10101" t="s">
        <v>2007</v>
      </c>
      <c r="X10101" t="s">
        <v>42</v>
      </c>
      <c r="Y10101" t="s">
        <v>1740</v>
      </c>
      <c r="AA10101" s="1">
        <f t="shared" si="907"/>
        <v>46141</v>
      </c>
      <c r="AB10101" s="2">
        <f t="shared" si="908"/>
        <v>4</v>
      </c>
      <c r="AC10101" s="2">
        <f t="shared" si="909"/>
        <v>2026</v>
      </c>
      <c r="AD10101" s="2" t="str">
        <f>IFERROR(VLOOKUP(A10101,'Aux Área'!$A$4:$B$123,2,0),"-")</f>
        <v>DIRETORIA</v>
      </c>
    </row>
    <row r="10102" spans="1:30" x14ac:dyDescent="0.3">
      <c r="A10102" t="s">
        <v>2655</v>
      </c>
      <c r="B10102" t="s">
        <v>10768</v>
      </c>
      <c r="C10102" t="s">
        <v>15474</v>
      </c>
      <c r="D10102" t="s">
        <v>1619</v>
      </c>
      <c r="E10102" t="s">
        <v>1620</v>
      </c>
      <c r="F10102" t="s">
        <v>3605</v>
      </c>
      <c r="G10102" t="s">
        <v>1635</v>
      </c>
      <c r="H10102" t="s">
        <v>2635</v>
      </c>
      <c r="I10102" t="s">
        <v>37</v>
      </c>
      <c r="J10102" t="s">
        <v>188</v>
      </c>
      <c r="K10102" t="s">
        <v>189</v>
      </c>
      <c r="L10102" t="s">
        <v>190</v>
      </c>
      <c r="M10102" t="s">
        <v>38</v>
      </c>
      <c r="N10102" t="s">
        <v>39</v>
      </c>
      <c r="O10102">
        <v>266</v>
      </c>
      <c r="P10102" s="9">
        <v>7.48</v>
      </c>
      <c r="Q10102" t="s">
        <v>40</v>
      </c>
      <c r="R10102">
        <v>33261</v>
      </c>
      <c r="S10102">
        <v>35.549999999999997</v>
      </c>
      <c r="T10102">
        <v>4.8899999999999997</v>
      </c>
      <c r="U10102" s="8">
        <v>173.84</v>
      </c>
      <c r="V10102" t="s">
        <v>41</v>
      </c>
      <c r="W10102" t="s">
        <v>2007</v>
      </c>
      <c r="X10102" t="s">
        <v>42</v>
      </c>
      <c r="Y10102" t="s">
        <v>6209</v>
      </c>
      <c r="AA10102" s="1">
        <f t="shared" si="907"/>
        <v>46141</v>
      </c>
      <c r="AB10102" s="2">
        <f t="shared" si="908"/>
        <v>4</v>
      </c>
      <c r="AC10102" s="2">
        <f t="shared" si="909"/>
        <v>2026</v>
      </c>
      <c r="AD10102" s="2" t="str">
        <f>IFERROR(VLOOKUP(A10102,'Aux Área'!$A$4:$B$123,2,0),"-")</f>
        <v>TI</v>
      </c>
    </row>
    <row r="10103" spans="1:30" x14ac:dyDescent="0.3">
      <c r="A10103" t="s">
        <v>2347</v>
      </c>
      <c r="B10103" t="s">
        <v>2348</v>
      </c>
      <c r="C10103" t="s">
        <v>15475</v>
      </c>
      <c r="D10103" t="s">
        <v>4262</v>
      </c>
      <c r="E10103" t="s">
        <v>4263</v>
      </c>
      <c r="F10103" t="s">
        <v>2350</v>
      </c>
      <c r="G10103" t="s">
        <v>659</v>
      </c>
      <c r="H10103" t="s">
        <v>1996</v>
      </c>
      <c r="I10103" t="s">
        <v>1997</v>
      </c>
      <c r="J10103" t="s">
        <v>237</v>
      </c>
      <c r="K10103" t="s">
        <v>238</v>
      </c>
      <c r="L10103" t="s">
        <v>110</v>
      </c>
      <c r="M10103" t="s">
        <v>38</v>
      </c>
      <c r="N10103" t="s">
        <v>668</v>
      </c>
      <c r="O10103">
        <v>335</v>
      </c>
      <c r="P10103" s="9">
        <v>6.73</v>
      </c>
      <c r="Q10103" t="s">
        <v>40</v>
      </c>
      <c r="R10103">
        <v>47900</v>
      </c>
      <c r="S10103">
        <v>49.79</v>
      </c>
      <c r="T10103">
        <v>7.29</v>
      </c>
      <c r="U10103" s="8">
        <v>362.97</v>
      </c>
      <c r="V10103" t="s">
        <v>41</v>
      </c>
      <c r="W10103" t="s">
        <v>1985</v>
      </c>
      <c r="X10103" t="s">
        <v>42</v>
      </c>
      <c r="Y10103" t="s">
        <v>1986</v>
      </c>
      <c r="AA10103" s="1">
        <f t="shared" si="907"/>
        <v>46141</v>
      </c>
      <c r="AB10103" s="2">
        <f t="shared" si="908"/>
        <v>4</v>
      </c>
      <c r="AC10103" s="2">
        <f t="shared" si="909"/>
        <v>2026</v>
      </c>
      <c r="AD10103" s="2" t="str">
        <f>IFERROR(VLOOKUP(A10103,'Aux Área'!$A$4:$B$123,2,0),"-")</f>
        <v>PESADOS</v>
      </c>
    </row>
    <row r="10104" spans="1:30" x14ac:dyDescent="0.3">
      <c r="A10104" t="s">
        <v>2638</v>
      </c>
      <c r="B10104" t="s">
        <v>4593</v>
      </c>
      <c r="C10104" t="s">
        <v>15476</v>
      </c>
      <c r="D10104" t="s">
        <v>10306</v>
      </c>
      <c r="E10104" t="s">
        <v>9673</v>
      </c>
      <c r="F10104" t="s">
        <v>2641</v>
      </c>
      <c r="G10104" t="s">
        <v>1135</v>
      </c>
      <c r="H10104" t="s">
        <v>2275</v>
      </c>
      <c r="I10104" t="s">
        <v>1497</v>
      </c>
      <c r="J10104" t="s">
        <v>275</v>
      </c>
      <c r="K10104" t="s">
        <v>276</v>
      </c>
      <c r="L10104" t="s">
        <v>124</v>
      </c>
      <c r="M10104" t="s">
        <v>38</v>
      </c>
      <c r="N10104" t="s">
        <v>39</v>
      </c>
      <c r="O10104">
        <v>237</v>
      </c>
      <c r="P10104" s="9">
        <v>6.61</v>
      </c>
      <c r="Q10104" t="s">
        <v>40</v>
      </c>
      <c r="R10104">
        <v>161490</v>
      </c>
      <c r="S10104">
        <v>35.869999999999997</v>
      </c>
      <c r="T10104">
        <v>4.79</v>
      </c>
      <c r="U10104" s="8">
        <v>171.82</v>
      </c>
      <c r="V10104" t="s">
        <v>15477</v>
      </c>
      <c r="W10104" t="s">
        <v>2276</v>
      </c>
      <c r="X10104" t="s">
        <v>42</v>
      </c>
      <c r="Y10104" t="s">
        <v>2277</v>
      </c>
      <c r="AA10104" s="1">
        <f t="shared" si="907"/>
        <v>46141</v>
      </c>
      <c r="AB10104" s="2">
        <f t="shared" si="908"/>
        <v>4</v>
      </c>
      <c r="AC10104" s="2">
        <f t="shared" si="909"/>
        <v>2026</v>
      </c>
      <c r="AD10104" s="2" t="str">
        <f>IFERROR(VLOOKUP(A10104,'Aux Área'!$A$4:$B$123,2,0),"-")</f>
        <v>INSPEÇÃO</v>
      </c>
    </row>
    <row r="10105" spans="1:30" x14ac:dyDescent="0.3">
      <c r="A10105" t="s">
        <v>2643</v>
      </c>
      <c r="B10105" t="s">
        <v>2307</v>
      </c>
      <c r="C10105" t="s">
        <v>15478</v>
      </c>
      <c r="D10105" t="s">
        <v>4988</v>
      </c>
      <c r="E10105" t="s">
        <v>4989</v>
      </c>
      <c r="F10105" t="s">
        <v>2646</v>
      </c>
      <c r="G10105" t="s">
        <v>1300</v>
      </c>
      <c r="H10105" t="s">
        <v>1301</v>
      </c>
      <c r="I10105" t="s">
        <v>37</v>
      </c>
      <c r="J10105" t="s">
        <v>370</v>
      </c>
      <c r="K10105" t="s">
        <v>371</v>
      </c>
      <c r="L10105" t="s">
        <v>124</v>
      </c>
      <c r="M10105" t="s">
        <v>38</v>
      </c>
      <c r="N10105" t="s">
        <v>39</v>
      </c>
      <c r="O10105">
        <v>374</v>
      </c>
      <c r="P10105" s="9">
        <v>9.1199999999999992</v>
      </c>
      <c r="Q10105" t="s">
        <v>40</v>
      </c>
      <c r="R10105">
        <v>168726</v>
      </c>
      <c r="S10105">
        <v>41.02</v>
      </c>
      <c r="T10105">
        <v>4.891</v>
      </c>
      <c r="U10105" s="8">
        <v>200.62</v>
      </c>
      <c r="V10105" t="s">
        <v>15479</v>
      </c>
      <c r="W10105" t="s">
        <v>2276</v>
      </c>
      <c r="X10105" t="s">
        <v>42</v>
      </c>
      <c r="Y10105" t="s">
        <v>2277</v>
      </c>
      <c r="AA10105" s="1">
        <f t="shared" si="907"/>
        <v>46141</v>
      </c>
      <c r="AB10105" s="2">
        <f t="shared" si="908"/>
        <v>4</v>
      </c>
      <c r="AC10105" s="2">
        <f t="shared" si="909"/>
        <v>2026</v>
      </c>
      <c r="AD10105" s="2" t="str">
        <f>IFERROR(VLOOKUP(A10105,'Aux Área'!$A$4:$B$123,2,0),"-")</f>
        <v>INSPEÇÃO</v>
      </c>
    </row>
    <row r="10106" spans="1:30" x14ac:dyDescent="0.3">
      <c r="A10106" t="s">
        <v>60</v>
      </c>
      <c r="B10106" t="s">
        <v>614</v>
      </c>
      <c r="C10106" t="s">
        <v>15480</v>
      </c>
      <c r="D10106" t="s">
        <v>1206</v>
      </c>
      <c r="E10106" t="s">
        <v>1207</v>
      </c>
      <c r="F10106" t="s">
        <v>61</v>
      </c>
      <c r="G10106" t="s">
        <v>35</v>
      </c>
      <c r="H10106" t="s">
        <v>36</v>
      </c>
      <c r="I10106" t="s">
        <v>37</v>
      </c>
      <c r="J10106" t="s">
        <v>1665</v>
      </c>
      <c r="K10106" t="s">
        <v>1666</v>
      </c>
      <c r="L10106" t="s">
        <v>301</v>
      </c>
      <c r="M10106" t="s">
        <v>38</v>
      </c>
      <c r="N10106" t="s">
        <v>39</v>
      </c>
      <c r="O10106">
        <v>335</v>
      </c>
      <c r="P10106" s="9">
        <v>9.6</v>
      </c>
      <c r="Q10106" t="s">
        <v>40</v>
      </c>
      <c r="R10106">
        <v>47986</v>
      </c>
      <c r="S10106">
        <v>34.89</v>
      </c>
      <c r="T10106">
        <v>4.6900000000000004</v>
      </c>
      <c r="U10106" s="8">
        <v>163.63</v>
      </c>
      <c r="V10106" t="s">
        <v>15481</v>
      </c>
      <c r="W10106" t="s">
        <v>2007</v>
      </c>
      <c r="X10106" t="s">
        <v>42</v>
      </c>
      <c r="Y10106" t="s">
        <v>1740</v>
      </c>
      <c r="AA10106" s="1">
        <f t="shared" si="907"/>
        <v>46141</v>
      </c>
      <c r="AB10106" s="2">
        <f t="shared" si="908"/>
        <v>4</v>
      </c>
      <c r="AC10106" s="2">
        <f t="shared" si="909"/>
        <v>2026</v>
      </c>
      <c r="AD10106" s="2" t="str">
        <f>IFERROR(VLOOKUP(A10106,'Aux Área'!$A$4:$B$123,2,0),"-")</f>
        <v>QSMS</v>
      </c>
    </row>
    <row r="10107" spans="1:30" x14ac:dyDescent="0.3">
      <c r="A10107" t="s">
        <v>15371</v>
      </c>
      <c r="B10107" t="s">
        <v>14726</v>
      </c>
      <c r="C10107" t="s">
        <v>15482</v>
      </c>
      <c r="D10107" t="s">
        <v>6708</v>
      </c>
      <c r="E10107" t="s">
        <v>6709</v>
      </c>
      <c r="F10107" t="s">
        <v>15375</v>
      </c>
      <c r="G10107" t="s">
        <v>15376</v>
      </c>
      <c r="H10107" t="s">
        <v>1301</v>
      </c>
      <c r="I10107" t="s">
        <v>1497</v>
      </c>
      <c r="J10107" t="s">
        <v>169</v>
      </c>
      <c r="K10107" t="s">
        <v>170</v>
      </c>
      <c r="L10107" t="s">
        <v>124</v>
      </c>
      <c r="M10107" t="s">
        <v>38</v>
      </c>
      <c r="N10107" t="s">
        <v>39</v>
      </c>
      <c r="O10107">
        <v>361</v>
      </c>
      <c r="P10107" s="9">
        <v>7.15</v>
      </c>
      <c r="Q10107" t="s">
        <v>40</v>
      </c>
      <c r="R10107">
        <v>35003</v>
      </c>
      <c r="S10107">
        <v>50.46</v>
      </c>
      <c r="T10107">
        <v>4.6909999999999998</v>
      </c>
      <c r="U10107" s="8">
        <v>236.7</v>
      </c>
      <c r="V10107" t="s">
        <v>41</v>
      </c>
      <c r="W10107" t="s">
        <v>2276</v>
      </c>
      <c r="X10107" t="s">
        <v>42</v>
      </c>
      <c r="Y10107" t="s">
        <v>12261</v>
      </c>
      <c r="AA10107" s="1">
        <f t="shared" si="907"/>
        <v>46141</v>
      </c>
      <c r="AB10107" s="2">
        <f t="shared" si="908"/>
        <v>4</v>
      </c>
      <c r="AC10107" s="2">
        <f t="shared" si="909"/>
        <v>2026</v>
      </c>
      <c r="AD10107" s="2" t="str">
        <f>IFERROR(VLOOKUP(A10107,'Aux Área'!$A$4:$B$123,2,0),"-")</f>
        <v>INSPEÇÃO</v>
      </c>
    </row>
    <row r="10108" spans="1:30" x14ac:dyDescent="0.3">
      <c r="A10108" t="s">
        <v>1819</v>
      </c>
      <c r="B10108" t="s">
        <v>156</v>
      </c>
      <c r="C10108" t="s">
        <v>15483</v>
      </c>
      <c r="D10108" t="s">
        <v>5474</v>
      </c>
      <c r="E10108" t="s">
        <v>5475</v>
      </c>
      <c r="F10108" t="s">
        <v>653</v>
      </c>
      <c r="G10108" t="s">
        <v>659</v>
      </c>
      <c r="H10108" t="s">
        <v>1821</v>
      </c>
      <c r="I10108" t="s">
        <v>673</v>
      </c>
      <c r="J10108" t="s">
        <v>1100</v>
      </c>
      <c r="K10108" t="s">
        <v>1101</v>
      </c>
      <c r="L10108" t="s">
        <v>181</v>
      </c>
      <c r="M10108" t="s">
        <v>38</v>
      </c>
      <c r="N10108" t="s">
        <v>638</v>
      </c>
      <c r="O10108" s="23">
        <v>0</v>
      </c>
      <c r="P10108" s="9">
        <v>0</v>
      </c>
      <c r="Q10108" t="s">
        <v>40</v>
      </c>
      <c r="R10108">
        <v>0</v>
      </c>
      <c r="S10108">
        <v>89.81</v>
      </c>
      <c r="T10108">
        <v>6.59</v>
      </c>
      <c r="U10108" s="8">
        <v>591.88</v>
      </c>
      <c r="V10108" t="s">
        <v>15484</v>
      </c>
      <c r="W10108" t="s">
        <v>652</v>
      </c>
      <c r="X10108" t="s">
        <v>42</v>
      </c>
      <c r="Y10108" t="s">
        <v>653</v>
      </c>
      <c r="AA10108" s="1">
        <f t="shared" si="907"/>
        <v>46141</v>
      </c>
      <c r="AB10108" s="2">
        <f t="shared" si="908"/>
        <v>4</v>
      </c>
      <c r="AC10108" s="2">
        <f t="shared" si="909"/>
        <v>2026</v>
      </c>
      <c r="AD10108" s="2" t="str">
        <f>IFERROR(VLOOKUP(A10108,'Aux Área'!$A$4:$B$123,2,0),"-")</f>
        <v>SÃO PEDRO</v>
      </c>
    </row>
    <row r="10109" spans="1:30" x14ac:dyDescent="0.3">
      <c r="A10109" t="s">
        <v>1819</v>
      </c>
      <c r="B10109" t="s">
        <v>156</v>
      </c>
      <c r="C10109" t="s">
        <v>15485</v>
      </c>
      <c r="D10109" t="s">
        <v>5474</v>
      </c>
      <c r="E10109" t="s">
        <v>5475</v>
      </c>
      <c r="F10109" t="s">
        <v>653</v>
      </c>
      <c r="G10109" t="s">
        <v>659</v>
      </c>
      <c r="H10109" t="s">
        <v>1821</v>
      </c>
      <c r="I10109" t="s">
        <v>673</v>
      </c>
      <c r="J10109" t="s">
        <v>1100</v>
      </c>
      <c r="K10109" t="s">
        <v>1101</v>
      </c>
      <c r="L10109" t="s">
        <v>181</v>
      </c>
      <c r="M10109" t="s">
        <v>38</v>
      </c>
      <c r="N10109" t="s">
        <v>638</v>
      </c>
      <c r="O10109" s="23">
        <v>0</v>
      </c>
      <c r="P10109" s="9">
        <v>0</v>
      </c>
      <c r="Q10109" t="s">
        <v>40</v>
      </c>
      <c r="R10109">
        <v>0</v>
      </c>
      <c r="S10109">
        <v>128.69</v>
      </c>
      <c r="T10109">
        <v>6.59</v>
      </c>
      <c r="U10109" s="8">
        <v>848.11</v>
      </c>
      <c r="V10109" t="s">
        <v>15486</v>
      </c>
      <c r="W10109" t="s">
        <v>652</v>
      </c>
      <c r="X10109" t="s">
        <v>42</v>
      </c>
      <c r="Y10109" t="s">
        <v>653</v>
      </c>
      <c r="AA10109" s="1">
        <f t="shared" si="907"/>
        <v>46141</v>
      </c>
      <c r="AB10109" s="2">
        <f t="shared" si="908"/>
        <v>4</v>
      </c>
      <c r="AC10109" s="2">
        <f t="shared" si="909"/>
        <v>2026</v>
      </c>
      <c r="AD10109" s="2" t="str">
        <f>IFERROR(VLOOKUP(A10109,'Aux Área'!$A$4:$B$123,2,0),"-")</f>
        <v>SÃO PEDRO</v>
      </c>
    </row>
    <row r="10110" spans="1:30" x14ac:dyDescent="0.3">
      <c r="A10110" t="s">
        <v>1992</v>
      </c>
      <c r="B10110" t="s">
        <v>1993</v>
      </c>
      <c r="C10110" t="s">
        <v>15487</v>
      </c>
      <c r="D10110" t="s">
        <v>1297</v>
      </c>
      <c r="E10110" t="s">
        <v>2221</v>
      </c>
      <c r="F10110" t="s">
        <v>1995</v>
      </c>
      <c r="G10110" t="s">
        <v>659</v>
      </c>
      <c r="H10110" t="s">
        <v>1996</v>
      </c>
      <c r="I10110" t="s">
        <v>1997</v>
      </c>
      <c r="J10110" t="s">
        <v>165</v>
      </c>
      <c r="K10110" t="s">
        <v>166</v>
      </c>
      <c r="L10110" t="s">
        <v>167</v>
      </c>
      <c r="M10110" t="s">
        <v>38</v>
      </c>
      <c r="N10110" t="s">
        <v>668</v>
      </c>
      <c r="O10110">
        <v>466</v>
      </c>
      <c r="P10110" s="9">
        <v>5.41</v>
      </c>
      <c r="Q10110" t="s">
        <v>40</v>
      </c>
      <c r="R10110">
        <v>37319</v>
      </c>
      <c r="S10110">
        <v>86.09</v>
      </c>
      <c r="T10110">
        <v>7.9909999999999997</v>
      </c>
      <c r="U10110" s="8">
        <v>687.92</v>
      </c>
      <c r="V10110" t="s">
        <v>112</v>
      </c>
      <c r="W10110" t="s">
        <v>1985</v>
      </c>
      <c r="X10110" t="s">
        <v>42</v>
      </c>
      <c r="Y10110" t="s">
        <v>1986</v>
      </c>
      <c r="AA10110" s="1">
        <f t="shared" si="907"/>
        <v>46141</v>
      </c>
      <c r="AB10110" s="2">
        <f t="shared" si="908"/>
        <v>4</v>
      </c>
      <c r="AC10110" s="2">
        <f t="shared" si="909"/>
        <v>2026</v>
      </c>
      <c r="AD10110" s="2" t="str">
        <f>IFERROR(VLOOKUP(A10110,'Aux Área'!$A$4:$B$123,2,0),"-")</f>
        <v>PESADOS</v>
      </c>
    </row>
    <row r="10111" spans="1:30" x14ac:dyDescent="0.3">
      <c r="A10111" t="s">
        <v>2260</v>
      </c>
      <c r="B10111" t="s">
        <v>113</v>
      </c>
      <c r="C10111" t="s">
        <v>15488</v>
      </c>
      <c r="D10111" t="s">
        <v>4423</v>
      </c>
      <c r="E10111" t="s">
        <v>4424</v>
      </c>
      <c r="F10111" t="s">
        <v>2262</v>
      </c>
      <c r="G10111" t="s">
        <v>35</v>
      </c>
      <c r="H10111" t="s">
        <v>2263</v>
      </c>
      <c r="I10111" t="s">
        <v>2186</v>
      </c>
      <c r="J10111" t="s">
        <v>409</v>
      </c>
      <c r="K10111" t="s">
        <v>410</v>
      </c>
      <c r="L10111" t="s">
        <v>141</v>
      </c>
      <c r="M10111" t="s">
        <v>38</v>
      </c>
      <c r="N10111" t="s">
        <v>668</v>
      </c>
      <c r="O10111">
        <v>887</v>
      </c>
      <c r="P10111" s="9">
        <v>13.7</v>
      </c>
      <c r="Q10111" t="s">
        <v>40</v>
      </c>
      <c r="R10111">
        <v>152662</v>
      </c>
      <c r="S10111">
        <v>64.75</v>
      </c>
      <c r="T10111">
        <v>7.59</v>
      </c>
      <c r="U10111" s="8">
        <v>491.45</v>
      </c>
      <c r="V10111" t="s">
        <v>15489</v>
      </c>
      <c r="W10111" t="s">
        <v>2007</v>
      </c>
      <c r="X10111" t="s">
        <v>42</v>
      </c>
      <c r="Y10111" t="s">
        <v>1740</v>
      </c>
      <c r="AA10111" s="1">
        <f t="shared" si="907"/>
        <v>46141</v>
      </c>
      <c r="AB10111" s="2">
        <f t="shared" si="908"/>
        <v>4</v>
      </c>
      <c r="AC10111" s="2">
        <f t="shared" si="909"/>
        <v>2026</v>
      </c>
      <c r="AD10111" s="2" t="str">
        <f>IFERROR(VLOOKUP(A10111,'Aux Área'!$A$4:$B$123,2,0),"-")</f>
        <v>INSPEÇÃO</v>
      </c>
    </row>
    <row r="10112" spans="1:30" x14ac:dyDescent="0.3">
      <c r="A10112" t="s">
        <v>3092</v>
      </c>
      <c r="B10112" t="s">
        <v>4774</v>
      </c>
      <c r="C10112" t="s">
        <v>15490</v>
      </c>
      <c r="D10112" t="s">
        <v>3135</v>
      </c>
      <c r="E10112" t="s">
        <v>3136</v>
      </c>
      <c r="F10112" t="s">
        <v>3594</v>
      </c>
      <c r="G10112" t="s">
        <v>1135</v>
      </c>
      <c r="H10112" t="s">
        <v>2275</v>
      </c>
      <c r="I10112" t="s">
        <v>1497</v>
      </c>
      <c r="J10112" t="s">
        <v>188</v>
      </c>
      <c r="K10112" t="s">
        <v>189</v>
      </c>
      <c r="L10112" t="s">
        <v>190</v>
      </c>
      <c r="M10112" t="s">
        <v>38</v>
      </c>
      <c r="N10112" t="s">
        <v>39</v>
      </c>
      <c r="O10112">
        <v>274</v>
      </c>
      <c r="P10112" s="9">
        <v>9.8699999999999992</v>
      </c>
      <c r="Q10112" t="s">
        <v>40</v>
      </c>
      <c r="R10112">
        <v>155851</v>
      </c>
      <c r="S10112">
        <v>27.75</v>
      </c>
      <c r="T10112">
        <v>4.8899999999999997</v>
      </c>
      <c r="U10112" s="8">
        <v>135.69999999999999</v>
      </c>
      <c r="V10112" t="s">
        <v>41</v>
      </c>
      <c r="W10112" t="s">
        <v>2276</v>
      </c>
      <c r="X10112" t="s">
        <v>42</v>
      </c>
      <c r="Y10112" t="s">
        <v>2277</v>
      </c>
      <c r="AA10112" s="1">
        <f t="shared" si="907"/>
        <v>46141</v>
      </c>
      <c r="AB10112" s="2">
        <f t="shared" si="908"/>
        <v>4</v>
      </c>
      <c r="AC10112" s="2">
        <f t="shared" si="909"/>
        <v>2026</v>
      </c>
      <c r="AD10112" s="2" t="str">
        <f>IFERROR(VLOOKUP(A10112,'Aux Área'!$A$4:$B$123,2,0),"-")</f>
        <v>INSPEÇÃO</v>
      </c>
    </row>
    <row r="10113" spans="1:30" x14ac:dyDescent="0.3">
      <c r="A10113" t="s">
        <v>14247</v>
      </c>
      <c r="B10113" t="s">
        <v>14248</v>
      </c>
      <c r="C10113" t="s">
        <v>15491</v>
      </c>
      <c r="D10113" t="s">
        <v>14250</v>
      </c>
      <c r="E10113" t="s">
        <v>14251</v>
      </c>
      <c r="F10113" t="s">
        <v>14252</v>
      </c>
      <c r="G10113" t="s">
        <v>1300</v>
      </c>
      <c r="H10113" t="s">
        <v>2635</v>
      </c>
      <c r="I10113" t="s">
        <v>37</v>
      </c>
      <c r="J10113" t="s">
        <v>12641</v>
      </c>
      <c r="K10113" t="s">
        <v>12642</v>
      </c>
      <c r="L10113" t="s">
        <v>124</v>
      </c>
      <c r="M10113" t="s">
        <v>38</v>
      </c>
      <c r="N10113" t="s">
        <v>39</v>
      </c>
      <c r="O10113">
        <v>353</v>
      </c>
      <c r="P10113" s="9">
        <v>10.7</v>
      </c>
      <c r="Q10113" t="s">
        <v>40</v>
      </c>
      <c r="R10113">
        <v>2018</v>
      </c>
      <c r="S10113">
        <v>33</v>
      </c>
      <c r="T10113">
        <v>4.79</v>
      </c>
      <c r="U10113" s="8">
        <v>158.07</v>
      </c>
      <c r="V10113" t="s">
        <v>15492</v>
      </c>
      <c r="W10113" t="s">
        <v>2007</v>
      </c>
      <c r="X10113" t="s">
        <v>42</v>
      </c>
      <c r="Y10113" t="s">
        <v>1740</v>
      </c>
      <c r="AA10113" s="1">
        <f t="shared" si="907"/>
        <v>46141</v>
      </c>
      <c r="AB10113" s="2">
        <f t="shared" si="908"/>
        <v>4</v>
      </c>
      <c r="AC10113" s="2">
        <f t="shared" si="909"/>
        <v>2026</v>
      </c>
      <c r="AD10113" s="2" t="str">
        <f>IFERROR(VLOOKUP(A10113,'Aux Área'!$A$4:$B$123,2,0),"-")</f>
        <v>FACILITIES</v>
      </c>
    </row>
    <row r="10114" spans="1:30" x14ac:dyDescent="0.3">
      <c r="A10114" t="s">
        <v>2574</v>
      </c>
      <c r="B10114" t="s">
        <v>2575</v>
      </c>
      <c r="C10114" t="s">
        <v>15493</v>
      </c>
      <c r="D10114" t="s">
        <v>3768</v>
      </c>
      <c r="E10114" t="s">
        <v>3769</v>
      </c>
      <c r="F10114" t="s">
        <v>2577</v>
      </c>
      <c r="G10114" t="s">
        <v>659</v>
      </c>
      <c r="H10114" t="s">
        <v>2215</v>
      </c>
      <c r="I10114" t="s">
        <v>667</v>
      </c>
      <c r="J10114" t="s">
        <v>370</v>
      </c>
      <c r="K10114" t="s">
        <v>371</v>
      </c>
      <c r="L10114" t="s">
        <v>124</v>
      </c>
      <c r="M10114" t="s">
        <v>38</v>
      </c>
      <c r="N10114" t="s">
        <v>707</v>
      </c>
      <c r="O10114" t="s">
        <v>15244</v>
      </c>
      <c r="P10114" s="9" t="s">
        <v>15244</v>
      </c>
      <c r="Q10114" t="s">
        <v>40</v>
      </c>
      <c r="R10114" t="s">
        <v>15244</v>
      </c>
      <c r="S10114">
        <v>2.02</v>
      </c>
      <c r="T10114">
        <v>6.7969999999999997</v>
      </c>
      <c r="U10114" s="8">
        <v>13.73</v>
      </c>
      <c r="V10114" t="s">
        <v>15494</v>
      </c>
      <c r="W10114" t="s">
        <v>2007</v>
      </c>
      <c r="X10114" t="s">
        <v>42</v>
      </c>
      <c r="Y10114" t="s">
        <v>1740</v>
      </c>
      <c r="AA10114" s="1">
        <f t="shared" si="907"/>
        <v>46141</v>
      </c>
      <c r="AB10114" s="2">
        <f t="shared" si="908"/>
        <v>4</v>
      </c>
      <c r="AC10114" s="2">
        <f t="shared" si="909"/>
        <v>2026</v>
      </c>
      <c r="AD10114" s="2" t="str">
        <f>IFERROR(VLOOKUP(A10114,'Aux Área'!$A$4:$B$123,2,0),"-")</f>
        <v>APH</v>
      </c>
    </row>
    <row r="10115" spans="1:30" x14ac:dyDescent="0.3">
      <c r="A10115" t="s">
        <v>5620</v>
      </c>
      <c r="B10115" t="s">
        <v>9277</v>
      </c>
      <c r="C10115" t="s">
        <v>15495</v>
      </c>
      <c r="D10115" t="s">
        <v>3303</v>
      </c>
      <c r="E10115" t="s">
        <v>3304</v>
      </c>
      <c r="F10115" t="s">
        <v>6208</v>
      </c>
      <c r="G10115" t="s">
        <v>1135</v>
      </c>
      <c r="H10115" t="s">
        <v>5545</v>
      </c>
      <c r="I10115" t="s">
        <v>839</v>
      </c>
      <c r="J10115" t="s">
        <v>1122</v>
      </c>
      <c r="K10115" t="s">
        <v>1123</v>
      </c>
      <c r="L10115" t="s">
        <v>110</v>
      </c>
      <c r="M10115" t="s">
        <v>38</v>
      </c>
      <c r="N10115" t="s">
        <v>39</v>
      </c>
      <c r="O10115">
        <v>370</v>
      </c>
      <c r="P10115" s="9">
        <v>9.8800000000000008</v>
      </c>
      <c r="Q10115" t="s">
        <v>40</v>
      </c>
      <c r="R10115">
        <v>49750</v>
      </c>
      <c r="S10115">
        <v>37.44</v>
      </c>
      <c r="T10115">
        <v>3.99</v>
      </c>
      <c r="U10115" s="8">
        <v>149.4</v>
      </c>
      <c r="V10115" t="s">
        <v>41</v>
      </c>
      <c r="W10115" t="s">
        <v>2276</v>
      </c>
      <c r="X10115" t="s">
        <v>42</v>
      </c>
      <c r="Y10115" t="s">
        <v>2277</v>
      </c>
      <c r="AA10115" s="1">
        <f t="shared" si="907"/>
        <v>46141</v>
      </c>
      <c r="AB10115" s="2">
        <f t="shared" si="908"/>
        <v>4</v>
      </c>
      <c r="AC10115" s="2">
        <f t="shared" si="909"/>
        <v>2026</v>
      </c>
      <c r="AD10115" s="2" t="str">
        <f>IFERROR(VLOOKUP(A10115,'Aux Área'!$A$4:$B$123,2,0),"-")</f>
        <v>INSPEÇÃO</v>
      </c>
    </row>
    <row r="10116" spans="1:30" x14ac:dyDescent="0.3">
      <c r="A10116" t="s">
        <v>52</v>
      </c>
      <c r="B10116" t="s">
        <v>1449</v>
      </c>
      <c r="C10116" t="s">
        <v>15496</v>
      </c>
      <c r="D10116" t="s">
        <v>3197</v>
      </c>
      <c r="E10116" t="s">
        <v>3198</v>
      </c>
      <c r="F10116" t="s">
        <v>53</v>
      </c>
      <c r="G10116" t="s">
        <v>35</v>
      </c>
      <c r="H10116" t="s">
        <v>36</v>
      </c>
      <c r="I10116" t="s">
        <v>37</v>
      </c>
      <c r="J10116" t="s">
        <v>356</v>
      </c>
      <c r="K10116" t="s">
        <v>357</v>
      </c>
      <c r="L10116" t="s">
        <v>124</v>
      </c>
      <c r="M10116" t="s">
        <v>38</v>
      </c>
      <c r="N10116" t="s">
        <v>39</v>
      </c>
      <c r="O10116">
        <v>417</v>
      </c>
      <c r="P10116" s="9">
        <v>10.68</v>
      </c>
      <c r="Q10116" t="s">
        <v>40</v>
      </c>
      <c r="R10116">
        <v>107952</v>
      </c>
      <c r="S10116">
        <v>39.049999999999997</v>
      </c>
      <c r="T10116">
        <v>4.79</v>
      </c>
      <c r="U10116" s="8">
        <v>187.05</v>
      </c>
      <c r="V10116" t="s">
        <v>15497</v>
      </c>
      <c r="W10116" t="s">
        <v>2007</v>
      </c>
      <c r="X10116" t="s">
        <v>42</v>
      </c>
      <c r="Y10116" t="s">
        <v>1740</v>
      </c>
      <c r="AA10116" s="1">
        <f t="shared" si="907"/>
        <v>46141</v>
      </c>
      <c r="AB10116" s="2">
        <f t="shared" si="908"/>
        <v>4</v>
      </c>
      <c r="AC10116" s="2">
        <f t="shared" si="909"/>
        <v>2026</v>
      </c>
      <c r="AD10116" s="2" t="str">
        <f>IFERROR(VLOOKUP(A10116,'Aux Área'!$A$4:$B$123,2,0),"-")</f>
        <v>OPERAÇÃO</v>
      </c>
    </row>
    <row r="10117" spans="1:30" x14ac:dyDescent="0.3">
      <c r="A10117" t="s">
        <v>2208</v>
      </c>
      <c r="B10117" t="s">
        <v>2544</v>
      </c>
      <c r="C10117" t="s">
        <v>15498</v>
      </c>
      <c r="D10117" t="s">
        <v>2468</v>
      </c>
      <c r="E10117" t="s">
        <v>2469</v>
      </c>
      <c r="F10117" t="s">
        <v>2210</v>
      </c>
      <c r="G10117" t="s">
        <v>1135</v>
      </c>
      <c r="H10117" t="s">
        <v>2211</v>
      </c>
      <c r="I10117" t="s">
        <v>37</v>
      </c>
      <c r="J10117" t="s">
        <v>219</v>
      </c>
      <c r="K10117" t="s">
        <v>177</v>
      </c>
      <c r="L10117" t="s">
        <v>177</v>
      </c>
      <c r="M10117" t="s">
        <v>38</v>
      </c>
      <c r="N10117" t="s">
        <v>668</v>
      </c>
      <c r="O10117">
        <v>228</v>
      </c>
      <c r="P10117" s="9">
        <v>5.58</v>
      </c>
      <c r="Q10117" t="s">
        <v>40</v>
      </c>
      <c r="R10117">
        <v>18602</v>
      </c>
      <c r="S10117">
        <v>40.880000000000003</v>
      </c>
      <c r="T10117">
        <v>7.19</v>
      </c>
      <c r="U10117" s="8">
        <v>293.93</v>
      </c>
      <c r="V10117" t="s">
        <v>15499</v>
      </c>
      <c r="W10117" t="s">
        <v>2007</v>
      </c>
      <c r="X10117" t="s">
        <v>42</v>
      </c>
      <c r="Y10117" t="s">
        <v>1740</v>
      </c>
      <c r="AA10117" s="1">
        <f t="shared" si="907"/>
        <v>46141</v>
      </c>
      <c r="AB10117" s="2">
        <f t="shared" si="908"/>
        <v>4</v>
      </c>
      <c r="AC10117" s="2">
        <f t="shared" si="909"/>
        <v>2026</v>
      </c>
      <c r="AD10117" s="2" t="str">
        <f>IFERROR(VLOOKUP(A10117,'Aux Área'!$A$4:$B$123,2,0),"-")</f>
        <v>APH</v>
      </c>
    </row>
    <row r="10118" spans="1:30" x14ac:dyDescent="0.3">
      <c r="A10118" t="s">
        <v>5543</v>
      </c>
      <c r="B10118" t="s">
        <v>11845</v>
      </c>
      <c r="C10118" t="s">
        <v>15500</v>
      </c>
      <c r="D10118" t="s">
        <v>13857</v>
      </c>
      <c r="E10118" t="s">
        <v>13858</v>
      </c>
      <c r="F10118" t="s">
        <v>6207</v>
      </c>
      <c r="G10118" t="s">
        <v>1135</v>
      </c>
      <c r="H10118" t="s">
        <v>5545</v>
      </c>
      <c r="I10118" t="s">
        <v>839</v>
      </c>
      <c r="J10118" t="s">
        <v>1665</v>
      </c>
      <c r="K10118" t="s">
        <v>1666</v>
      </c>
      <c r="L10118" t="s">
        <v>301</v>
      </c>
      <c r="M10118" t="s">
        <v>38</v>
      </c>
      <c r="N10118" t="s">
        <v>39</v>
      </c>
      <c r="O10118">
        <v>456</v>
      </c>
      <c r="P10118" s="9">
        <v>10.09</v>
      </c>
      <c r="Q10118" t="s">
        <v>40</v>
      </c>
      <c r="R10118">
        <v>70874</v>
      </c>
      <c r="S10118">
        <v>45.21</v>
      </c>
      <c r="T10118">
        <v>4.6900000000000004</v>
      </c>
      <c r="U10118" s="8">
        <v>212.03</v>
      </c>
      <c r="V10118" t="s">
        <v>15501</v>
      </c>
      <c r="W10118" t="s">
        <v>2276</v>
      </c>
      <c r="X10118" t="s">
        <v>42</v>
      </c>
      <c r="Y10118" t="s">
        <v>2277</v>
      </c>
      <c r="AA10118" s="1">
        <f t="shared" si="907"/>
        <v>46141</v>
      </c>
      <c r="AB10118" s="2">
        <f t="shared" si="908"/>
        <v>4</v>
      </c>
      <c r="AC10118" s="2">
        <f t="shared" si="909"/>
        <v>2026</v>
      </c>
      <c r="AD10118" s="2" t="str">
        <f>IFERROR(VLOOKUP(A10118,'Aux Área'!$A$4:$B$123,2,0),"-")</f>
        <v>INSPEÇÃO</v>
      </c>
    </row>
    <row r="10119" spans="1:30" x14ac:dyDescent="0.3">
      <c r="A10119" t="s">
        <v>2189</v>
      </c>
      <c r="B10119" t="s">
        <v>10781</v>
      </c>
      <c r="C10119" t="s">
        <v>15502</v>
      </c>
      <c r="D10119" t="s">
        <v>5015</v>
      </c>
      <c r="E10119" t="s">
        <v>5016</v>
      </c>
      <c r="F10119" t="s">
        <v>2192</v>
      </c>
      <c r="G10119" t="s">
        <v>1135</v>
      </c>
      <c r="H10119" t="s">
        <v>2185</v>
      </c>
      <c r="I10119" t="s">
        <v>2186</v>
      </c>
      <c r="J10119" t="s">
        <v>172</v>
      </c>
      <c r="K10119" t="s">
        <v>173</v>
      </c>
      <c r="L10119" t="s">
        <v>124</v>
      </c>
      <c r="M10119" t="s">
        <v>38</v>
      </c>
      <c r="N10119" t="s">
        <v>668</v>
      </c>
      <c r="O10119">
        <v>528</v>
      </c>
      <c r="P10119" s="9">
        <v>12.33</v>
      </c>
      <c r="Q10119" t="s">
        <v>40</v>
      </c>
      <c r="R10119">
        <v>89067</v>
      </c>
      <c r="S10119">
        <v>42.83</v>
      </c>
      <c r="T10119">
        <v>6.94</v>
      </c>
      <c r="U10119" s="8">
        <v>297.24</v>
      </c>
      <c r="V10119" t="s">
        <v>8029</v>
      </c>
      <c r="W10119" t="s">
        <v>2007</v>
      </c>
      <c r="X10119" t="s">
        <v>42</v>
      </c>
      <c r="Y10119" t="s">
        <v>12261</v>
      </c>
      <c r="AA10119" s="1">
        <f t="shared" si="907"/>
        <v>46141</v>
      </c>
      <c r="AB10119" s="2">
        <f t="shared" si="908"/>
        <v>4</v>
      </c>
      <c r="AC10119" s="2">
        <f t="shared" si="909"/>
        <v>2026</v>
      </c>
      <c r="AD10119" s="2" t="str">
        <f>IFERROR(VLOOKUP(A10119,'Aux Área'!$A$4:$B$123,2,0),"-")</f>
        <v>INSPEÇÃO</v>
      </c>
    </row>
    <row r="10120" spans="1:30" x14ac:dyDescent="0.3">
      <c r="A10120" t="s">
        <v>15371</v>
      </c>
      <c r="B10120" t="s">
        <v>14726</v>
      </c>
      <c r="C10120" t="s">
        <v>15503</v>
      </c>
      <c r="D10120" t="s">
        <v>3208</v>
      </c>
      <c r="E10120" t="s">
        <v>3209</v>
      </c>
      <c r="F10120" t="s">
        <v>15375</v>
      </c>
      <c r="G10120" t="s">
        <v>15376</v>
      </c>
      <c r="H10120" t="s">
        <v>1301</v>
      </c>
      <c r="I10120" t="s">
        <v>1497</v>
      </c>
      <c r="J10120" t="s">
        <v>169</v>
      </c>
      <c r="K10120" t="s">
        <v>170</v>
      </c>
      <c r="L10120" t="s">
        <v>124</v>
      </c>
      <c r="M10120" t="s">
        <v>38</v>
      </c>
      <c r="N10120" t="s">
        <v>39</v>
      </c>
      <c r="O10120">
        <v>231</v>
      </c>
      <c r="P10120" s="9">
        <v>9.1300000000000008</v>
      </c>
      <c r="Q10120" t="s">
        <v>40</v>
      </c>
      <c r="R10120">
        <v>35234</v>
      </c>
      <c r="S10120">
        <v>25.29</v>
      </c>
      <c r="T10120">
        <v>4.6900000000000004</v>
      </c>
      <c r="U10120" s="8">
        <v>118.61</v>
      </c>
      <c r="V10120" t="s">
        <v>41</v>
      </c>
      <c r="W10120" t="s">
        <v>2276</v>
      </c>
      <c r="X10120" t="s">
        <v>42</v>
      </c>
      <c r="Y10120" t="s">
        <v>12261</v>
      </c>
      <c r="AA10120" s="1">
        <f t="shared" si="907"/>
        <v>46141</v>
      </c>
      <c r="AB10120" s="2">
        <f t="shared" si="908"/>
        <v>4</v>
      </c>
      <c r="AC10120" s="2">
        <f t="shared" si="909"/>
        <v>2026</v>
      </c>
      <c r="AD10120" s="2" t="str">
        <f>IFERROR(VLOOKUP(A10120,'Aux Área'!$A$4:$B$123,2,0),"-")</f>
        <v>INSPEÇÃO</v>
      </c>
    </row>
    <row r="10121" spans="1:30" x14ac:dyDescent="0.3">
      <c r="A10121" t="s">
        <v>2286</v>
      </c>
      <c r="B10121" t="s">
        <v>2287</v>
      </c>
      <c r="C10121" t="s">
        <v>15504</v>
      </c>
      <c r="D10121" t="s">
        <v>3795</v>
      </c>
      <c r="E10121" t="s">
        <v>3796</v>
      </c>
      <c r="F10121" t="s">
        <v>2289</v>
      </c>
      <c r="G10121" t="s">
        <v>1495</v>
      </c>
      <c r="H10121" t="s">
        <v>2020</v>
      </c>
      <c r="I10121" t="s">
        <v>2021</v>
      </c>
      <c r="J10121" t="s">
        <v>1665</v>
      </c>
      <c r="K10121" t="s">
        <v>1666</v>
      </c>
      <c r="L10121" t="s">
        <v>301</v>
      </c>
      <c r="M10121" t="s">
        <v>38</v>
      </c>
      <c r="N10121" t="s">
        <v>668</v>
      </c>
      <c r="O10121" s="2">
        <v>415</v>
      </c>
      <c r="P10121" s="24">
        <v>2.5</v>
      </c>
      <c r="Q10121" t="s">
        <v>40</v>
      </c>
      <c r="R10121">
        <v>38190</v>
      </c>
      <c r="S10121">
        <v>415</v>
      </c>
      <c r="T10121">
        <v>9.65</v>
      </c>
      <c r="U10121" s="8">
        <v>4004.75</v>
      </c>
      <c r="V10121" t="s">
        <v>15505</v>
      </c>
      <c r="W10121" t="s">
        <v>1985</v>
      </c>
      <c r="X10121" t="s">
        <v>42</v>
      </c>
      <c r="Y10121" t="s">
        <v>1986</v>
      </c>
      <c r="AA10121" s="1">
        <f t="shared" si="907"/>
        <v>46141</v>
      </c>
      <c r="AB10121" s="2">
        <f t="shared" si="908"/>
        <v>4</v>
      </c>
      <c r="AC10121" s="2">
        <f t="shared" si="909"/>
        <v>2026</v>
      </c>
      <c r="AD10121" s="2" t="str">
        <f>IFERROR(VLOOKUP(A10121,'Aux Área'!$A$4:$B$123,2,0),"-")</f>
        <v>PESADOS</v>
      </c>
    </row>
    <row r="10122" spans="1:30" x14ac:dyDescent="0.3">
      <c r="A10122" t="s">
        <v>2643</v>
      </c>
      <c r="B10122" t="s">
        <v>2307</v>
      </c>
      <c r="C10122" t="s">
        <v>15870</v>
      </c>
      <c r="D10122" t="s">
        <v>14284</v>
      </c>
      <c r="E10122" t="s">
        <v>14285</v>
      </c>
      <c r="F10122" t="s">
        <v>2646</v>
      </c>
      <c r="G10122" t="s">
        <v>1300</v>
      </c>
      <c r="H10122" t="s">
        <v>1301</v>
      </c>
      <c r="I10122" t="s">
        <v>37</v>
      </c>
      <c r="J10122" t="s">
        <v>370</v>
      </c>
      <c r="K10122" t="s">
        <v>371</v>
      </c>
      <c r="L10122" t="s">
        <v>124</v>
      </c>
      <c r="M10122" t="s">
        <v>38</v>
      </c>
      <c r="N10122" t="s">
        <v>39</v>
      </c>
      <c r="O10122">
        <v>329</v>
      </c>
      <c r="P10122" s="9">
        <v>9.73</v>
      </c>
      <c r="Q10122" t="s">
        <v>40</v>
      </c>
      <c r="R10122">
        <v>169055</v>
      </c>
      <c r="S10122">
        <v>33.81</v>
      </c>
      <c r="T10122">
        <v>4.8899999999999997</v>
      </c>
      <c r="U10122" s="8">
        <v>165.33</v>
      </c>
      <c r="V10122" t="s">
        <v>15871</v>
      </c>
      <c r="W10122" t="s">
        <v>2276</v>
      </c>
      <c r="X10122" t="s">
        <v>42</v>
      </c>
      <c r="Y10122" t="s">
        <v>2277</v>
      </c>
      <c r="AA10122" s="1">
        <f t="shared" si="907"/>
        <v>46142</v>
      </c>
      <c r="AB10122" s="2">
        <f t="shared" si="908"/>
        <v>4</v>
      </c>
      <c r="AC10122" s="2">
        <f t="shared" si="909"/>
        <v>2026</v>
      </c>
      <c r="AD10122" s="2" t="str">
        <f>IFERROR(VLOOKUP(A10122,'Aux Área'!$A$4:$B$123,2,0),"-")</f>
        <v>INSPEÇÃO</v>
      </c>
    </row>
    <row r="10123" spans="1:30" x14ac:dyDescent="0.3">
      <c r="A10123" t="s">
        <v>2282</v>
      </c>
      <c r="B10123" t="s">
        <v>4679</v>
      </c>
      <c r="C10123" t="s">
        <v>15872</v>
      </c>
      <c r="D10123" t="s">
        <v>12092</v>
      </c>
      <c r="E10123" t="s">
        <v>12093</v>
      </c>
      <c r="F10123" t="s">
        <v>2285</v>
      </c>
      <c r="G10123" t="s">
        <v>1135</v>
      </c>
      <c r="H10123" t="s">
        <v>2275</v>
      </c>
      <c r="I10123" t="s">
        <v>1497</v>
      </c>
      <c r="J10123" t="s">
        <v>1681</v>
      </c>
      <c r="K10123" t="s">
        <v>1682</v>
      </c>
      <c r="L10123" t="s">
        <v>141</v>
      </c>
      <c r="M10123" t="s">
        <v>38</v>
      </c>
      <c r="N10123" t="s">
        <v>39</v>
      </c>
      <c r="O10123">
        <v>390</v>
      </c>
      <c r="P10123" s="9">
        <v>9.52</v>
      </c>
      <c r="Q10123" t="s">
        <v>40</v>
      </c>
      <c r="R10123">
        <v>153144</v>
      </c>
      <c r="S10123">
        <v>40.96</v>
      </c>
      <c r="T10123">
        <v>4.1399999999999997</v>
      </c>
      <c r="U10123" s="8">
        <v>169.56</v>
      </c>
      <c r="V10123" t="s">
        <v>41</v>
      </c>
      <c r="W10123" t="s">
        <v>2276</v>
      </c>
      <c r="X10123" t="s">
        <v>42</v>
      </c>
      <c r="Y10123" t="s">
        <v>2277</v>
      </c>
      <c r="AA10123" s="1">
        <f t="shared" si="907"/>
        <v>46142</v>
      </c>
      <c r="AB10123" s="2">
        <f t="shared" si="908"/>
        <v>4</v>
      </c>
      <c r="AC10123" s="2">
        <f t="shared" si="909"/>
        <v>2026</v>
      </c>
      <c r="AD10123" s="2" t="str">
        <f>IFERROR(VLOOKUP(A10123,'Aux Área'!$A$4:$B$123,2,0),"-")</f>
        <v>INSPEÇÃO</v>
      </c>
    </row>
    <row r="10124" spans="1:30" x14ac:dyDescent="0.3">
      <c r="A10124" t="s">
        <v>2638</v>
      </c>
      <c r="B10124" t="s">
        <v>4593</v>
      </c>
      <c r="C10124" t="s">
        <v>15873</v>
      </c>
      <c r="D10124" t="s">
        <v>4358</v>
      </c>
      <c r="E10124" t="s">
        <v>4359</v>
      </c>
      <c r="F10124" t="s">
        <v>2641</v>
      </c>
      <c r="G10124" t="s">
        <v>1135</v>
      </c>
      <c r="H10124" t="s">
        <v>2275</v>
      </c>
      <c r="I10124" t="s">
        <v>1497</v>
      </c>
      <c r="J10124" t="s">
        <v>275</v>
      </c>
      <c r="K10124" t="s">
        <v>276</v>
      </c>
      <c r="L10124" t="s">
        <v>124</v>
      </c>
      <c r="M10124" t="s">
        <v>38</v>
      </c>
      <c r="N10124" t="s">
        <v>39</v>
      </c>
      <c r="O10124">
        <v>527</v>
      </c>
      <c r="P10124" s="9">
        <v>11.47</v>
      </c>
      <c r="Q10124" t="s">
        <v>40</v>
      </c>
      <c r="R10124">
        <v>162017</v>
      </c>
      <c r="S10124">
        <v>45.93</v>
      </c>
      <c r="T10124">
        <v>4.79</v>
      </c>
      <c r="U10124" s="8">
        <v>220</v>
      </c>
      <c r="V10124" t="s">
        <v>15874</v>
      </c>
      <c r="W10124" t="s">
        <v>2276</v>
      </c>
      <c r="X10124" t="s">
        <v>42</v>
      </c>
      <c r="Y10124" t="s">
        <v>2277</v>
      </c>
      <c r="AA10124" s="1">
        <f t="shared" si="907"/>
        <v>46142</v>
      </c>
      <c r="AB10124" s="2">
        <f t="shared" si="908"/>
        <v>4</v>
      </c>
      <c r="AC10124" s="2">
        <f t="shared" si="909"/>
        <v>2026</v>
      </c>
      <c r="AD10124" s="2" t="str">
        <f>IFERROR(VLOOKUP(A10124,'Aux Área'!$A$4:$B$123,2,0),"-")</f>
        <v>INSPEÇÃO</v>
      </c>
    </row>
    <row r="10125" spans="1:30" x14ac:dyDescent="0.3">
      <c r="A10125" t="s">
        <v>5620</v>
      </c>
      <c r="B10125" t="s">
        <v>9277</v>
      </c>
      <c r="C10125" t="s">
        <v>15875</v>
      </c>
      <c r="D10125" t="s">
        <v>3303</v>
      </c>
      <c r="E10125" t="s">
        <v>3304</v>
      </c>
      <c r="F10125" t="s">
        <v>6208</v>
      </c>
      <c r="G10125" t="s">
        <v>1135</v>
      </c>
      <c r="H10125" t="s">
        <v>5545</v>
      </c>
      <c r="I10125" t="s">
        <v>839</v>
      </c>
      <c r="J10125" t="s">
        <v>1665</v>
      </c>
      <c r="K10125" t="s">
        <v>1666</v>
      </c>
      <c r="L10125" t="s">
        <v>301</v>
      </c>
      <c r="M10125" t="s">
        <v>38</v>
      </c>
      <c r="N10125" t="s">
        <v>39</v>
      </c>
      <c r="O10125">
        <v>448</v>
      </c>
      <c r="P10125" s="9">
        <v>12.27</v>
      </c>
      <c r="Q10125" t="s">
        <v>40</v>
      </c>
      <c r="R10125">
        <v>50198</v>
      </c>
      <c r="S10125">
        <v>36.51</v>
      </c>
      <c r="T10125">
        <v>4.6900000000000004</v>
      </c>
      <c r="U10125" s="8">
        <v>171.23</v>
      </c>
      <c r="V10125" t="s">
        <v>15876</v>
      </c>
      <c r="W10125" t="s">
        <v>2276</v>
      </c>
      <c r="X10125" t="s">
        <v>42</v>
      </c>
      <c r="Y10125" t="s">
        <v>2277</v>
      </c>
      <c r="AA10125" s="1">
        <f t="shared" si="907"/>
        <v>46142</v>
      </c>
      <c r="AB10125" s="2">
        <f t="shared" si="908"/>
        <v>4</v>
      </c>
      <c r="AC10125" s="2">
        <f t="shared" si="909"/>
        <v>2026</v>
      </c>
      <c r="AD10125" s="2" t="str">
        <f>IFERROR(VLOOKUP(A10125,'Aux Área'!$A$4:$B$123,2,0),"-")</f>
        <v>INSPEÇÃO</v>
      </c>
    </row>
    <row r="10126" spans="1:30" x14ac:dyDescent="0.3">
      <c r="A10126" t="s">
        <v>3092</v>
      </c>
      <c r="B10126" t="s">
        <v>4774</v>
      </c>
      <c r="C10126" t="s">
        <v>15877</v>
      </c>
      <c r="D10126" t="s">
        <v>9771</v>
      </c>
      <c r="E10126" t="s">
        <v>9666</v>
      </c>
      <c r="F10126" t="s">
        <v>3594</v>
      </c>
      <c r="G10126" t="s">
        <v>1135</v>
      </c>
      <c r="H10126" t="s">
        <v>2275</v>
      </c>
      <c r="I10126" t="s">
        <v>1497</v>
      </c>
      <c r="J10126" t="s">
        <v>188</v>
      </c>
      <c r="K10126" t="s">
        <v>189</v>
      </c>
      <c r="L10126" t="s">
        <v>190</v>
      </c>
      <c r="M10126" t="s">
        <v>38</v>
      </c>
      <c r="N10126" t="s">
        <v>39</v>
      </c>
      <c r="O10126">
        <v>395</v>
      </c>
      <c r="P10126" s="9">
        <v>11.29</v>
      </c>
      <c r="Q10126" t="s">
        <v>40</v>
      </c>
      <c r="R10126">
        <v>156246</v>
      </c>
      <c r="S10126">
        <v>34.99</v>
      </c>
      <c r="T10126">
        <v>4.8899999999999997</v>
      </c>
      <c r="U10126" s="8">
        <v>171.1</v>
      </c>
      <c r="V10126" t="s">
        <v>112</v>
      </c>
      <c r="W10126" t="s">
        <v>2276</v>
      </c>
      <c r="X10126" t="s">
        <v>42</v>
      </c>
      <c r="Y10126" t="s">
        <v>2277</v>
      </c>
      <c r="AA10126" s="1">
        <f t="shared" si="907"/>
        <v>46142</v>
      </c>
      <c r="AB10126" s="2">
        <f t="shared" si="908"/>
        <v>4</v>
      </c>
      <c r="AC10126" s="2">
        <f t="shared" si="909"/>
        <v>2026</v>
      </c>
      <c r="AD10126" s="2" t="str">
        <f>IFERROR(VLOOKUP(A10126,'Aux Área'!$A$4:$B$123,2,0),"-")</f>
        <v>INSPEÇÃO</v>
      </c>
    </row>
    <row r="10127" spans="1:30" x14ac:dyDescent="0.3">
      <c r="A10127" t="s">
        <v>52</v>
      </c>
      <c r="B10127" t="s">
        <v>1449</v>
      </c>
      <c r="C10127" t="s">
        <v>15878</v>
      </c>
      <c r="D10127" t="s">
        <v>3197</v>
      </c>
      <c r="E10127" t="s">
        <v>3198</v>
      </c>
      <c r="F10127" t="s">
        <v>53</v>
      </c>
      <c r="G10127" t="s">
        <v>35</v>
      </c>
      <c r="H10127" t="s">
        <v>36</v>
      </c>
      <c r="I10127" t="s">
        <v>37</v>
      </c>
      <c r="J10127" t="s">
        <v>356</v>
      </c>
      <c r="K10127" t="s">
        <v>357</v>
      </c>
      <c r="L10127" t="s">
        <v>124</v>
      </c>
      <c r="M10127" t="s">
        <v>38</v>
      </c>
      <c r="N10127" t="s">
        <v>39</v>
      </c>
      <c r="O10127">
        <v>297</v>
      </c>
      <c r="P10127" s="9">
        <v>11.3</v>
      </c>
      <c r="Q10127" t="s">
        <v>40</v>
      </c>
      <c r="R10127">
        <v>108249</v>
      </c>
      <c r="S10127">
        <v>26.29</v>
      </c>
      <c r="T10127">
        <v>4.79</v>
      </c>
      <c r="U10127" s="8">
        <v>125.93</v>
      </c>
      <c r="V10127" t="s">
        <v>15879</v>
      </c>
      <c r="W10127" t="s">
        <v>2007</v>
      </c>
      <c r="X10127" t="s">
        <v>42</v>
      </c>
      <c r="Y10127" t="s">
        <v>1740</v>
      </c>
      <c r="AA10127" s="1">
        <f t="shared" si="907"/>
        <v>46142</v>
      </c>
      <c r="AB10127" s="2">
        <f t="shared" si="908"/>
        <v>4</v>
      </c>
      <c r="AC10127" s="2">
        <f t="shared" si="909"/>
        <v>2026</v>
      </c>
      <c r="AD10127" s="2" t="str">
        <f>IFERROR(VLOOKUP(A10127,'Aux Área'!$A$4:$B$123,2,0),"-")</f>
        <v>OPERAÇÃO</v>
      </c>
    </row>
    <row r="10128" spans="1:30" x14ac:dyDescent="0.3">
      <c r="A10128" t="s">
        <v>76</v>
      </c>
      <c r="B10128" t="s">
        <v>380</v>
      </c>
      <c r="C10128" t="s">
        <v>15880</v>
      </c>
      <c r="D10128" t="s">
        <v>382</v>
      </c>
      <c r="E10128" t="s">
        <v>383</v>
      </c>
      <c r="F10128" t="s">
        <v>77</v>
      </c>
      <c r="G10128" t="s">
        <v>35</v>
      </c>
      <c r="H10128" t="s">
        <v>36</v>
      </c>
      <c r="I10128" t="s">
        <v>37</v>
      </c>
      <c r="J10128" t="s">
        <v>2521</v>
      </c>
      <c r="K10128" t="s">
        <v>1211</v>
      </c>
      <c r="L10128" t="s">
        <v>155</v>
      </c>
      <c r="M10128" t="s">
        <v>38</v>
      </c>
      <c r="N10128" t="s">
        <v>39</v>
      </c>
      <c r="O10128">
        <v>322</v>
      </c>
      <c r="P10128" s="9">
        <v>9.27</v>
      </c>
      <c r="Q10128" t="s">
        <v>40</v>
      </c>
      <c r="R10128">
        <v>71584</v>
      </c>
      <c r="S10128">
        <v>34.74</v>
      </c>
      <c r="T10128">
        <v>4.8520000000000003</v>
      </c>
      <c r="U10128" s="8">
        <v>168.56</v>
      </c>
      <c r="V10128" t="s">
        <v>112</v>
      </c>
      <c r="W10128" t="s">
        <v>2007</v>
      </c>
      <c r="X10128" t="s">
        <v>42</v>
      </c>
      <c r="Y10128" t="s">
        <v>1740</v>
      </c>
      <c r="AA10128" s="1">
        <f t="shared" si="907"/>
        <v>46142</v>
      </c>
      <c r="AB10128" s="2">
        <f t="shared" si="908"/>
        <v>4</v>
      </c>
      <c r="AC10128" s="2">
        <f t="shared" si="909"/>
        <v>2026</v>
      </c>
      <c r="AD10128" s="2" t="str">
        <f>IFERROR(VLOOKUP(A10128,'Aux Área'!$A$4:$B$123,2,0),"-")</f>
        <v>QSMS</v>
      </c>
    </row>
    <row r="10129" spans="1:30" x14ac:dyDescent="0.3">
      <c r="A10129" t="s">
        <v>56</v>
      </c>
      <c r="B10129" t="s">
        <v>266</v>
      </c>
      <c r="C10129" t="s">
        <v>15881</v>
      </c>
      <c r="D10129" t="s">
        <v>120</v>
      </c>
      <c r="E10129" t="s">
        <v>121</v>
      </c>
      <c r="F10129" t="s">
        <v>57</v>
      </c>
      <c r="G10129" t="s">
        <v>35</v>
      </c>
      <c r="H10129" t="s">
        <v>36</v>
      </c>
      <c r="I10129" t="s">
        <v>37</v>
      </c>
      <c r="J10129" t="s">
        <v>231</v>
      </c>
      <c r="K10129" t="s">
        <v>232</v>
      </c>
      <c r="L10129" t="s">
        <v>217</v>
      </c>
      <c r="M10129" t="s">
        <v>38</v>
      </c>
      <c r="N10129" t="s">
        <v>39</v>
      </c>
      <c r="O10129">
        <v>380</v>
      </c>
      <c r="P10129" s="9">
        <v>11.11</v>
      </c>
      <c r="Q10129" t="s">
        <v>40</v>
      </c>
      <c r="R10129">
        <v>67160</v>
      </c>
      <c r="S10129">
        <v>34.200000000000003</v>
      </c>
      <c r="T10129">
        <v>4.6509999999999998</v>
      </c>
      <c r="U10129" s="8">
        <v>159.05000000000001</v>
      </c>
      <c r="V10129" t="s">
        <v>15882</v>
      </c>
      <c r="W10129" t="s">
        <v>2007</v>
      </c>
      <c r="X10129" t="s">
        <v>42</v>
      </c>
      <c r="Y10129" t="s">
        <v>1740</v>
      </c>
      <c r="AA10129" s="1">
        <f t="shared" si="907"/>
        <v>46142</v>
      </c>
      <c r="AB10129" s="2">
        <f t="shared" si="908"/>
        <v>4</v>
      </c>
      <c r="AC10129" s="2">
        <f t="shared" si="909"/>
        <v>2026</v>
      </c>
      <c r="AD10129" s="2" t="str">
        <f>IFERROR(VLOOKUP(A10129,'Aux Área'!$A$4:$B$123,2,0),"-")</f>
        <v>CONSERVA</v>
      </c>
    </row>
    <row r="10130" spans="1:30" x14ac:dyDescent="0.3">
      <c r="A10130" t="s">
        <v>2691</v>
      </c>
      <c r="B10130" t="s">
        <v>2692</v>
      </c>
      <c r="C10130" t="s">
        <v>15883</v>
      </c>
      <c r="D10130" t="s">
        <v>2142</v>
      </c>
      <c r="E10130" t="s">
        <v>2143</v>
      </c>
      <c r="F10130" t="s">
        <v>5979</v>
      </c>
      <c r="G10130" t="s">
        <v>1635</v>
      </c>
      <c r="H10130" t="s">
        <v>2635</v>
      </c>
      <c r="I10130" t="s">
        <v>37</v>
      </c>
      <c r="J10130" t="s">
        <v>165</v>
      </c>
      <c r="K10130" t="s">
        <v>166</v>
      </c>
      <c r="L10130" t="s">
        <v>167</v>
      </c>
      <c r="M10130" t="s">
        <v>38</v>
      </c>
      <c r="N10130" t="s">
        <v>39</v>
      </c>
      <c r="O10130">
        <v>206</v>
      </c>
      <c r="P10130" s="9">
        <v>7.14</v>
      </c>
      <c r="Q10130" t="s">
        <v>40</v>
      </c>
      <c r="R10130">
        <v>30719</v>
      </c>
      <c r="S10130">
        <v>28.87</v>
      </c>
      <c r="T10130">
        <v>4.9909999999999997</v>
      </c>
      <c r="U10130" s="8">
        <v>144.09</v>
      </c>
      <c r="V10130" t="s">
        <v>112</v>
      </c>
      <c r="W10130" t="s">
        <v>2007</v>
      </c>
      <c r="X10130" t="s">
        <v>42</v>
      </c>
      <c r="Y10130" t="s">
        <v>1740</v>
      </c>
      <c r="AA10130" s="1">
        <f t="shared" si="907"/>
        <v>46142</v>
      </c>
      <c r="AB10130" s="2">
        <f t="shared" si="908"/>
        <v>4</v>
      </c>
      <c r="AC10130" s="2">
        <f t="shared" si="909"/>
        <v>2026</v>
      </c>
      <c r="AD10130" s="2" t="str">
        <f>IFERROR(VLOOKUP(A10130,'Aux Área'!$A$4:$B$123,2,0),"-")</f>
        <v>TI</v>
      </c>
    </row>
    <row r="10131" spans="1:30" x14ac:dyDescent="0.3">
      <c r="A10131" t="s">
        <v>64</v>
      </c>
      <c r="B10131" t="s">
        <v>2182</v>
      </c>
      <c r="C10131" t="s">
        <v>15884</v>
      </c>
      <c r="D10131" t="s">
        <v>127</v>
      </c>
      <c r="E10131" t="s">
        <v>128</v>
      </c>
      <c r="F10131" t="s">
        <v>65</v>
      </c>
      <c r="G10131" t="s">
        <v>35</v>
      </c>
      <c r="H10131" t="s">
        <v>36</v>
      </c>
      <c r="I10131" t="s">
        <v>37</v>
      </c>
      <c r="J10131" t="s">
        <v>9173</v>
      </c>
      <c r="K10131" t="s">
        <v>9174</v>
      </c>
      <c r="L10131" t="s">
        <v>181</v>
      </c>
      <c r="M10131" t="s">
        <v>38</v>
      </c>
      <c r="N10131" t="s">
        <v>39</v>
      </c>
      <c r="O10131">
        <v>353</v>
      </c>
      <c r="P10131" s="9">
        <v>11.97</v>
      </c>
      <c r="Q10131" t="s">
        <v>40</v>
      </c>
      <c r="R10131">
        <v>60085</v>
      </c>
      <c r="S10131">
        <v>29.49</v>
      </c>
      <c r="T10131">
        <v>4.92</v>
      </c>
      <c r="U10131" s="8">
        <v>145.1</v>
      </c>
      <c r="V10131" t="s">
        <v>246</v>
      </c>
      <c r="W10131" t="s">
        <v>2007</v>
      </c>
      <c r="X10131" t="s">
        <v>42</v>
      </c>
      <c r="Y10131" t="s">
        <v>1740</v>
      </c>
      <c r="AA10131" s="1">
        <f t="shared" si="907"/>
        <v>46142</v>
      </c>
      <c r="AB10131" s="2">
        <f t="shared" si="908"/>
        <v>4</v>
      </c>
      <c r="AC10131" s="2">
        <f t="shared" si="909"/>
        <v>2026</v>
      </c>
      <c r="AD10131" s="2" t="str">
        <f>IFERROR(VLOOKUP(A10131,'Aux Área'!$A$4:$B$123,2,0),"-")</f>
        <v>ENGENHARIA</v>
      </c>
    </row>
    <row r="10132" spans="1:30" x14ac:dyDescent="0.3">
      <c r="A10132" t="s">
        <v>15371</v>
      </c>
      <c r="B10132" t="s">
        <v>14726</v>
      </c>
      <c r="C10132" t="s">
        <v>15885</v>
      </c>
      <c r="D10132" t="s">
        <v>6708</v>
      </c>
      <c r="E10132" t="s">
        <v>6709</v>
      </c>
      <c r="F10132" t="s">
        <v>15375</v>
      </c>
      <c r="G10132" t="s">
        <v>15376</v>
      </c>
      <c r="H10132" t="s">
        <v>1301</v>
      </c>
      <c r="I10132" t="s">
        <v>1497</v>
      </c>
      <c r="J10132" t="s">
        <v>165</v>
      </c>
      <c r="K10132" t="s">
        <v>166</v>
      </c>
      <c r="L10132" t="s">
        <v>167</v>
      </c>
      <c r="M10132" t="s">
        <v>38</v>
      </c>
      <c r="N10132" t="s">
        <v>39</v>
      </c>
      <c r="O10132">
        <v>408</v>
      </c>
      <c r="P10132" s="9">
        <v>10.31</v>
      </c>
      <c r="Q10132" t="s">
        <v>40</v>
      </c>
      <c r="R10132">
        <v>35642</v>
      </c>
      <c r="S10132">
        <v>39.57</v>
      </c>
      <c r="T10132">
        <v>4.9909999999999997</v>
      </c>
      <c r="U10132" s="8">
        <v>197.48</v>
      </c>
      <c r="V10132" t="s">
        <v>112</v>
      </c>
      <c r="W10132" t="s">
        <v>2276</v>
      </c>
      <c r="X10132" t="s">
        <v>42</v>
      </c>
      <c r="Y10132" t="s">
        <v>12261</v>
      </c>
      <c r="AA10132" s="1">
        <f t="shared" si="907"/>
        <v>46142</v>
      </c>
      <c r="AB10132" s="2">
        <f t="shared" si="908"/>
        <v>4</v>
      </c>
      <c r="AC10132" s="2">
        <f t="shared" si="909"/>
        <v>2026</v>
      </c>
      <c r="AD10132" s="2" t="str">
        <f>IFERROR(VLOOKUP(A10132,'Aux Área'!$A$4:$B$123,2,0),"-")</f>
        <v>INSPEÇÃO</v>
      </c>
    </row>
    <row r="10133" spans="1:30" x14ac:dyDescent="0.3">
      <c r="A10133" t="s">
        <v>5543</v>
      </c>
      <c r="B10133" t="s">
        <v>11845</v>
      </c>
      <c r="C10133" t="s">
        <v>15886</v>
      </c>
      <c r="D10133" t="s">
        <v>3410</v>
      </c>
      <c r="E10133" t="s">
        <v>3411</v>
      </c>
      <c r="F10133" t="s">
        <v>6207</v>
      </c>
      <c r="G10133" t="s">
        <v>1135</v>
      </c>
      <c r="H10133" t="s">
        <v>5545</v>
      </c>
      <c r="I10133" t="s">
        <v>839</v>
      </c>
      <c r="J10133" t="s">
        <v>89</v>
      </c>
      <c r="K10133" t="s">
        <v>90</v>
      </c>
      <c r="L10133" t="s">
        <v>91</v>
      </c>
      <c r="M10133" t="s">
        <v>38</v>
      </c>
      <c r="N10133" t="s">
        <v>39</v>
      </c>
      <c r="O10133">
        <v>549</v>
      </c>
      <c r="P10133" s="9">
        <v>10.93</v>
      </c>
      <c r="Q10133" t="s">
        <v>40</v>
      </c>
      <c r="R10133">
        <v>71423</v>
      </c>
      <c r="S10133">
        <v>50.23</v>
      </c>
      <c r="T10133">
        <v>4.8899999999999997</v>
      </c>
      <c r="U10133" s="8">
        <v>245.62</v>
      </c>
      <c r="V10133" t="s">
        <v>15887</v>
      </c>
      <c r="W10133" t="s">
        <v>2276</v>
      </c>
      <c r="X10133" t="s">
        <v>42</v>
      </c>
      <c r="Y10133" t="s">
        <v>2277</v>
      </c>
      <c r="AA10133" s="1">
        <f t="shared" si="907"/>
        <v>46142</v>
      </c>
      <c r="AB10133" s="2">
        <f t="shared" si="908"/>
        <v>4</v>
      </c>
      <c r="AC10133" s="2">
        <f t="shared" si="909"/>
        <v>2026</v>
      </c>
      <c r="AD10133" s="2" t="str">
        <f>IFERROR(VLOOKUP(A10133,'Aux Área'!$A$4:$B$123,2,0),"-")</f>
        <v>INSPEÇÃO</v>
      </c>
    </row>
    <row r="10134" spans="1:30" x14ac:dyDescent="0.3">
      <c r="A10134" t="s">
        <v>5182</v>
      </c>
      <c r="B10134" t="s">
        <v>5183</v>
      </c>
      <c r="C10134" t="s">
        <v>15888</v>
      </c>
      <c r="D10134" t="s">
        <v>102</v>
      </c>
      <c r="E10134" t="s">
        <v>816</v>
      </c>
      <c r="F10134" t="s">
        <v>15238</v>
      </c>
      <c r="G10134" t="s">
        <v>1300</v>
      </c>
      <c r="H10134" t="s">
        <v>1301</v>
      </c>
      <c r="I10134" t="s">
        <v>37</v>
      </c>
      <c r="J10134" t="s">
        <v>147</v>
      </c>
      <c r="K10134" t="s">
        <v>148</v>
      </c>
      <c r="L10134" t="s">
        <v>84</v>
      </c>
      <c r="M10134" t="s">
        <v>38</v>
      </c>
      <c r="N10134" t="s">
        <v>39</v>
      </c>
      <c r="O10134">
        <v>320</v>
      </c>
      <c r="P10134" s="9">
        <v>6.56</v>
      </c>
      <c r="Q10134" t="s">
        <v>40</v>
      </c>
      <c r="R10134">
        <v>46259</v>
      </c>
      <c r="S10134">
        <v>48.78</v>
      </c>
      <c r="T10134">
        <v>5.27</v>
      </c>
      <c r="U10134" s="8">
        <v>257.08</v>
      </c>
      <c r="V10134" t="s">
        <v>112</v>
      </c>
      <c r="W10134" t="s">
        <v>2276</v>
      </c>
      <c r="X10134" t="s">
        <v>42</v>
      </c>
      <c r="Y10134" t="s">
        <v>2277</v>
      </c>
      <c r="AA10134" s="1">
        <f t="shared" si="907"/>
        <v>46142</v>
      </c>
      <c r="AB10134" s="2">
        <f t="shared" si="908"/>
        <v>4</v>
      </c>
      <c r="AC10134" s="2">
        <f t="shared" si="909"/>
        <v>2026</v>
      </c>
      <c r="AD10134" s="2" t="str">
        <f>IFERROR(VLOOKUP(A10134,'Aux Área'!$A$4:$B$123,2,0),"-")</f>
        <v>ENGENHARIA</v>
      </c>
    </row>
    <row r="10135" spans="1:30" x14ac:dyDescent="0.3">
      <c r="A10135" t="s">
        <v>662</v>
      </c>
      <c r="C10135" t="s">
        <v>15829</v>
      </c>
      <c r="F10135" t="s">
        <v>15689</v>
      </c>
      <c r="K10135" t="s">
        <v>238</v>
      </c>
      <c r="N10135" t="s">
        <v>15690</v>
      </c>
      <c r="O10135" s="23">
        <v>0</v>
      </c>
      <c r="P10135" s="23">
        <v>0</v>
      </c>
      <c r="Q10135" t="s">
        <v>40</v>
      </c>
      <c r="R10135">
        <v>0</v>
      </c>
      <c r="S10135">
        <v>6.22</v>
      </c>
      <c r="U10135" s="8">
        <v>26.1</v>
      </c>
      <c r="AA10135" s="1">
        <f t="shared" si="907"/>
        <v>46142</v>
      </c>
      <c r="AB10135" s="2">
        <f t="shared" si="908"/>
        <v>4</v>
      </c>
      <c r="AC10135" s="2">
        <f t="shared" si="909"/>
        <v>2026</v>
      </c>
      <c r="AD10135" s="2" t="str">
        <f>IFERROR(VLOOKUP(A10135,'Aux Área'!$A$4:$B$123,2,0),"-")</f>
        <v>SÃO PEDRO</v>
      </c>
    </row>
    <row r="10136" spans="1:30" x14ac:dyDescent="0.3">
      <c r="A10136" t="s">
        <v>662</v>
      </c>
      <c r="B10136" t="s">
        <v>183</v>
      </c>
      <c r="C10136" t="s">
        <v>15829</v>
      </c>
      <c r="D10136" t="s">
        <v>1568</v>
      </c>
      <c r="E10136" t="s">
        <v>1569</v>
      </c>
      <c r="F10136" t="s">
        <v>15689</v>
      </c>
      <c r="G10136" t="s">
        <v>1495</v>
      </c>
      <c r="H10136" t="s">
        <v>1571</v>
      </c>
      <c r="I10136" t="s">
        <v>1497</v>
      </c>
      <c r="J10136" t="s">
        <v>237</v>
      </c>
      <c r="K10136" t="s">
        <v>238</v>
      </c>
      <c r="L10136" t="s">
        <v>110</v>
      </c>
      <c r="M10136" t="s">
        <v>38</v>
      </c>
      <c r="N10136" t="s">
        <v>668</v>
      </c>
      <c r="O10136" s="23">
        <v>0</v>
      </c>
      <c r="P10136" s="23">
        <v>0</v>
      </c>
      <c r="Q10136" t="s">
        <v>40</v>
      </c>
      <c r="R10136">
        <v>0</v>
      </c>
      <c r="S10136">
        <v>79</v>
      </c>
      <c r="T10136">
        <v>7.29</v>
      </c>
      <c r="U10136" s="8">
        <v>575.91</v>
      </c>
      <c r="V10136" t="s">
        <v>41</v>
      </c>
      <c r="W10136" t="s">
        <v>652</v>
      </c>
      <c r="X10136" t="s">
        <v>42</v>
      </c>
      <c r="Y10136" t="s">
        <v>653</v>
      </c>
      <c r="AA10136" s="1">
        <f t="shared" si="907"/>
        <v>46142</v>
      </c>
      <c r="AB10136" s="2">
        <f t="shared" si="908"/>
        <v>4</v>
      </c>
      <c r="AC10136" s="2">
        <f t="shared" si="909"/>
        <v>2026</v>
      </c>
      <c r="AD10136" s="2" t="str">
        <f>IFERROR(VLOOKUP(A10136,'Aux Área'!$A$4:$B$123,2,0),"-")</f>
        <v>SÃO PEDRO</v>
      </c>
    </row>
    <row r="10137" spans="1:30" x14ac:dyDescent="0.3">
      <c r="A10137" t="s">
        <v>1702</v>
      </c>
      <c r="B10137" t="s">
        <v>209</v>
      </c>
      <c r="C10137" t="s">
        <v>15889</v>
      </c>
      <c r="D10137" t="s">
        <v>1225</v>
      </c>
      <c r="E10137" t="s">
        <v>1226</v>
      </c>
      <c r="F10137" t="s">
        <v>15890</v>
      </c>
      <c r="G10137" t="s">
        <v>1495</v>
      </c>
      <c r="H10137" t="s">
        <v>1704</v>
      </c>
      <c r="I10137" t="s">
        <v>1497</v>
      </c>
      <c r="J10137" t="s">
        <v>231</v>
      </c>
      <c r="K10137" t="s">
        <v>232</v>
      </c>
      <c r="L10137" t="s">
        <v>217</v>
      </c>
      <c r="M10137" t="s">
        <v>38</v>
      </c>
      <c r="N10137" t="s">
        <v>638</v>
      </c>
      <c r="O10137" s="23">
        <v>0</v>
      </c>
      <c r="P10137" s="23">
        <v>0</v>
      </c>
      <c r="Q10137" t="s">
        <v>40</v>
      </c>
      <c r="R10137">
        <v>0</v>
      </c>
      <c r="S10137">
        <v>161.02000000000001</v>
      </c>
      <c r="T10137">
        <v>6.89</v>
      </c>
      <c r="U10137" s="8">
        <v>1109.44</v>
      </c>
      <c r="V10137" t="s">
        <v>15891</v>
      </c>
      <c r="W10137" t="s">
        <v>652</v>
      </c>
      <c r="X10137" t="s">
        <v>42</v>
      </c>
      <c r="Y10137" t="s">
        <v>653</v>
      </c>
      <c r="AA10137" s="1">
        <f t="shared" si="907"/>
        <v>46142</v>
      </c>
      <c r="AB10137" s="2">
        <f t="shared" si="908"/>
        <v>4</v>
      </c>
      <c r="AC10137" s="2">
        <f t="shared" si="909"/>
        <v>2026</v>
      </c>
      <c r="AD10137" s="2" t="str">
        <f>IFERROR(VLOOKUP(A10137,'Aux Área'!$A$4:$B$123,2,0),"-")</f>
        <v>SÃO PEDRO</v>
      </c>
    </row>
    <row r="10138" spans="1:30" x14ac:dyDescent="0.3">
      <c r="A10138" t="s">
        <v>12273</v>
      </c>
      <c r="B10138" t="s">
        <v>222</v>
      </c>
      <c r="C10138" t="s">
        <v>15892</v>
      </c>
      <c r="D10138" t="s">
        <v>15011</v>
      </c>
      <c r="E10138" t="s">
        <v>15012</v>
      </c>
      <c r="F10138" t="s">
        <v>653</v>
      </c>
      <c r="G10138" t="s">
        <v>35</v>
      </c>
      <c r="H10138" t="s">
        <v>12275</v>
      </c>
      <c r="I10138" t="s">
        <v>667</v>
      </c>
      <c r="J10138" t="s">
        <v>122</v>
      </c>
      <c r="K10138" t="s">
        <v>123</v>
      </c>
      <c r="L10138" t="s">
        <v>124</v>
      </c>
      <c r="M10138" t="s">
        <v>38</v>
      </c>
      <c r="N10138" t="s">
        <v>638</v>
      </c>
      <c r="O10138" s="23">
        <v>0</v>
      </c>
      <c r="P10138" s="9">
        <v>0</v>
      </c>
      <c r="Q10138" t="s">
        <v>40</v>
      </c>
      <c r="R10138">
        <v>0</v>
      </c>
      <c r="S10138">
        <v>32.25</v>
      </c>
      <c r="T10138">
        <v>6.8209999999999997</v>
      </c>
      <c r="U10138" s="8">
        <v>219.97</v>
      </c>
      <c r="V10138" t="s">
        <v>3111</v>
      </c>
      <c r="W10138" t="s">
        <v>652</v>
      </c>
      <c r="X10138" t="s">
        <v>42</v>
      </c>
      <c r="Y10138" t="s">
        <v>653</v>
      </c>
      <c r="AA10138" s="1">
        <f t="shared" si="907"/>
        <v>46142</v>
      </c>
      <c r="AB10138" s="2">
        <f t="shared" si="908"/>
        <v>4</v>
      </c>
      <c r="AC10138" s="2">
        <f t="shared" si="909"/>
        <v>2026</v>
      </c>
      <c r="AD10138" s="2" t="str">
        <f>IFERROR(VLOOKUP(A10138,'Aux Área'!$A$4:$B$123,2,0),"-")</f>
        <v>SÃO PEDRO</v>
      </c>
    </row>
    <row r="10139" spans="1:30" x14ac:dyDescent="0.3">
      <c r="A10139" t="s">
        <v>2282</v>
      </c>
      <c r="B10139" t="s">
        <v>4679</v>
      </c>
      <c r="C10139" t="s">
        <v>15893</v>
      </c>
      <c r="D10139" t="s">
        <v>11924</v>
      </c>
      <c r="E10139" t="s">
        <v>11925</v>
      </c>
      <c r="F10139" t="s">
        <v>2285</v>
      </c>
      <c r="G10139" t="s">
        <v>1135</v>
      </c>
      <c r="H10139" t="s">
        <v>2275</v>
      </c>
      <c r="I10139" t="s">
        <v>1497</v>
      </c>
      <c r="J10139" t="s">
        <v>165</v>
      </c>
      <c r="K10139" t="s">
        <v>166</v>
      </c>
      <c r="L10139" t="s">
        <v>167</v>
      </c>
      <c r="M10139" t="s">
        <v>38</v>
      </c>
      <c r="N10139" t="s">
        <v>39</v>
      </c>
      <c r="O10139">
        <v>313</v>
      </c>
      <c r="P10139" s="9">
        <v>10.119999999999999</v>
      </c>
      <c r="Q10139" t="s">
        <v>40</v>
      </c>
      <c r="R10139">
        <v>153457</v>
      </c>
      <c r="S10139">
        <v>30.94</v>
      </c>
      <c r="T10139">
        <v>4.99</v>
      </c>
      <c r="U10139" s="8">
        <v>154.4</v>
      </c>
      <c r="V10139" t="s">
        <v>112</v>
      </c>
      <c r="W10139" t="s">
        <v>2276</v>
      </c>
      <c r="X10139" t="s">
        <v>42</v>
      </c>
      <c r="Y10139" t="s">
        <v>2277</v>
      </c>
      <c r="AA10139" s="1">
        <f t="shared" si="907"/>
        <v>46142</v>
      </c>
      <c r="AB10139" s="2">
        <f t="shared" si="908"/>
        <v>4</v>
      </c>
      <c r="AC10139" s="2">
        <f t="shared" si="909"/>
        <v>2026</v>
      </c>
      <c r="AD10139" s="2" t="str">
        <f>IFERROR(VLOOKUP(A10139,'Aux Área'!$A$4:$B$123,2,0),"-")</f>
        <v>INSPEÇÃO</v>
      </c>
    </row>
    <row r="10140" spans="1:30" x14ac:dyDescent="0.3">
      <c r="A10140" t="s">
        <v>68</v>
      </c>
      <c r="B10140" t="s">
        <v>296</v>
      </c>
      <c r="C10140" t="s">
        <v>15894</v>
      </c>
      <c r="D10140" t="s">
        <v>1562</v>
      </c>
      <c r="E10140" t="s">
        <v>1563</v>
      </c>
      <c r="F10140" t="s">
        <v>69</v>
      </c>
      <c r="G10140" t="s">
        <v>35</v>
      </c>
      <c r="H10140" t="s">
        <v>36</v>
      </c>
      <c r="I10140" t="s">
        <v>37</v>
      </c>
      <c r="J10140" t="s">
        <v>241</v>
      </c>
      <c r="K10140" t="s">
        <v>242</v>
      </c>
      <c r="L10140" t="s">
        <v>110</v>
      </c>
      <c r="M10140" t="s">
        <v>38</v>
      </c>
      <c r="N10140" t="s">
        <v>39</v>
      </c>
      <c r="O10140">
        <v>229</v>
      </c>
      <c r="P10140" s="9">
        <v>8.92</v>
      </c>
      <c r="Q10140" t="s">
        <v>40</v>
      </c>
      <c r="R10140">
        <v>62382</v>
      </c>
      <c r="S10140">
        <v>25.66</v>
      </c>
      <c r="T10140">
        <v>3.9889999999999999</v>
      </c>
      <c r="U10140" s="8">
        <v>102.36</v>
      </c>
      <c r="V10140" t="s">
        <v>41</v>
      </c>
      <c r="W10140" t="s">
        <v>2007</v>
      </c>
      <c r="X10140" t="s">
        <v>42</v>
      </c>
      <c r="Y10140" t="s">
        <v>1740</v>
      </c>
      <c r="AA10140" s="1">
        <f t="shared" si="907"/>
        <v>46142</v>
      </c>
      <c r="AB10140" s="2">
        <f t="shared" si="908"/>
        <v>4</v>
      </c>
      <c r="AC10140" s="2">
        <f t="shared" si="909"/>
        <v>2026</v>
      </c>
      <c r="AD10140" s="2" t="str">
        <f>IFERROR(VLOOKUP(A10140,'Aux Área'!$A$4:$B$123,2,0),"-")</f>
        <v>OPERAÇÃO</v>
      </c>
    </row>
    <row r="10141" spans="1:30" x14ac:dyDescent="0.3">
      <c r="A10141" t="s">
        <v>14247</v>
      </c>
      <c r="B10141" t="s">
        <v>14248</v>
      </c>
      <c r="C10141" t="s">
        <v>15895</v>
      </c>
      <c r="D10141" t="s">
        <v>14250</v>
      </c>
      <c r="E10141" t="s">
        <v>14251</v>
      </c>
      <c r="F10141" t="s">
        <v>14252</v>
      </c>
      <c r="G10141" t="s">
        <v>1300</v>
      </c>
      <c r="H10141" t="s">
        <v>2635</v>
      </c>
      <c r="I10141" t="s">
        <v>37</v>
      </c>
      <c r="J10141" t="s">
        <v>89</v>
      </c>
      <c r="K10141" t="s">
        <v>90</v>
      </c>
      <c r="L10141" t="s">
        <v>91</v>
      </c>
      <c r="M10141" t="s">
        <v>38</v>
      </c>
      <c r="N10141" t="s">
        <v>39</v>
      </c>
      <c r="O10141">
        <v>316</v>
      </c>
      <c r="P10141" s="9">
        <v>10.39</v>
      </c>
      <c r="Q10141" t="s">
        <v>40</v>
      </c>
      <c r="R10141">
        <v>2334</v>
      </c>
      <c r="S10141">
        <v>30.41</v>
      </c>
      <c r="T10141">
        <v>4.8899999999999997</v>
      </c>
      <c r="U10141" s="8">
        <v>148.69999999999999</v>
      </c>
      <c r="V10141" t="s">
        <v>15896</v>
      </c>
      <c r="W10141" t="s">
        <v>2007</v>
      </c>
      <c r="X10141" t="s">
        <v>42</v>
      </c>
      <c r="Y10141" t="s">
        <v>1740</v>
      </c>
      <c r="AA10141" s="1">
        <f t="shared" si="907"/>
        <v>46142</v>
      </c>
      <c r="AB10141" s="2">
        <f t="shared" si="908"/>
        <v>4</v>
      </c>
      <c r="AC10141" s="2">
        <f t="shared" si="909"/>
        <v>2026</v>
      </c>
      <c r="AD10141" s="2" t="str">
        <f>IFERROR(VLOOKUP(A10141,'Aux Área'!$A$4:$B$123,2,0),"-")</f>
        <v>FACILITIES</v>
      </c>
    </row>
    <row r="10142" spans="1:30" x14ac:dyDescent="0.3">
      <c r="A10142" t="s">
        <v>2189</v>
      </c>
      <c r="B10142" t="s">
        <v>10781</v>
      </c>
      <c r="C10142" t="s">
        <v>15897</v>
      </c>
      <c r="D10142" t="s">
        <v>7207</v>
      </c>
      <c r="E10142" t="s">
        <v>7208</v>
      </c>
      <c r="F10142" t="s">
        <v>2192</v>
      </c>
      <c r="G10142" t="s">
        <v>1135</v>
      </c>
      <c r="H10142" t="s">
        <v>2185</v>
      </c>
      <c r="I10142" t="s">
        <v>2186</v>
      </c>
      <c r="J10142" t="s">
        <v>172</v>
      </c>
      <c r="K10142" t="s">
        <v>173</v>
      </c>
      <c r="L10142" t="s">
        <v>124</v>
      </c>
      <c r="M10142" t="s">
        <v>38</v>
      </c>
      <c r="N10142" t="s">
        <v>668</v>
      </c>
      <c r="O10142">
        <v>652</v>
      </c>
      <c r="P10142" s="9">
        <v>10.65</v>
      </c>
      <c r="Q10142" t="s">
        <v>40</v>
      </c>
      <c r="R10142">
        <v>89719</v>
      </c>
      <c r="S10142">
        <v>61.22</v>
      </c>
      <c r="T10142">
        <v>6.94</v>
      </c>
      <c r="U10142" s="8">
        <v>424.87</v>
      </c>
      <c r="V10142" t="s">
        <v>112</v>
      </c>
      <c r="W10142" t="s">
        <v>2007</v>
      </c>
      <c r="X10142" t="s">
        <v>42</v>
      </c>
      <c r="Y10142" t="s">
        <v>12261</v>
      </c>
      <c r="AA10142" s="1">
        <f t="shared" si="907"/>
        <v>46142</v>
      </c>
      <c r="AB10142" s="2">
        <f t="shared" si="908"/>
        <v>4</v>
      </c>
      <c r="AC10142" s="2">
        <f t="shared" si="909"/>
        <v>2026</v>
      </c>
      <c r="AD10142" s="2" t="str">
        <f>IFERROR(VLOOKUP(A10142,'Aux Área'!$A$4:$B$123,2,0),"-")</f>
        <v>INSPEÇÃO</v>
      </c>
    </row>
    <row r="10143" spans="1:30" x14ac:dyDescent="0.3">
      <c r="A10143" t="s">
        <v>2643</v>
      </c>
      <c r="B10143" t="s">
        <v>2307</v>
      </c>
      <c r="C10143" t="s">
        <v>15898</v>
      </c>
      <c r="D10143" t="s">
        <v>4988</v>
      </c>
      <c r="E10143" t="s">
        <v>4989</v>
      </c>
      <c r="F10143" t="s">
        <v>2646</v>
      </c>
      <c r="G10143" t="s">
        <v>1300</v>
      </c>
      <c r="H10143" t="s">
        <v>1301</v>
      </c>
      <c r="I10143" t="s">
        <v>37</v>
      </c>
      <c r="J10143" t="s">
        <v>122</v>
      </c>
      <c r="K10143" t="s">
        <v>123</v>
      </c>
      <c r="L10143" t="s">
        <v>124</v>
      </c>
      <c r="M10143" t="s">
        <v>38</v>
      </c>
      <c r="N10143" t="s">
        <v>39</v>
      </c>
      <c r="O10143">
        <v>326</v>
      </c>
      <c r="P10143" s="9">
        <v>8.24</v>
      </c>
      <c r="Q10143" t="s">
        <v>40</v>
      </c>
      <c r="R10143">
        <v>169381</v>
      </c>
      <c r="S10143">
        <v>39.56</v>
      </c>
      <c r="T10143">
        <v>4.79</v>
      </c>
      <c r="U10143" s="8">
        <v>189.49</v>
      </c>
      <c r="V10143" t="s">
        <v>246</v>
      </c>
      <c r="W10143" t="s">
        <v>2276</v>
      </c>
      <c r="X10143" t="s">
        <v>42</v>
      </c>
      <c r="Y10143" t="s">
        <v>2277</v>
      </c>
      <c r="AA10143" s="1">
        <f t="shared" si="907"/>
        <v>46142</v>
      </c>
      <c r="AB10143" s="2">
        <f t="shared" si="908"/>
        <v>4</v>
      </c>
      <c r="AC10143" s="2">
        <f t="shared" si="909"/>
        <v>2026</v>
      </c>
      <c r="AD10143" s="2" t="str">
        <f>IFERROR(VLOOKUP(A10143,'Aux Área'!$A$4:$B$123,2,0),"-")</f>
        <v>INSPEÇÃO</v>
      </c>
    </row>
    <row r="10144" spans="1:30" x14ac:dyDescent="0.3">
      <c r="A10144" t="s">
        <v>2041</v>
      </c>
      <c r="C10144" t="s">
        <v>15836</v>
      </c>
      <c r="F10144" t="s">
        <v>2044</v>
      </c>
      <c r="K10144" t="s">
        <v>232</v>
      </c>
      <c r="N10144" t="s">
        <v>15690</v>
      </c>
      <c r="O10144" t="s">
        <v>15244</v>
      </c>
      <c r="P10144" s="9" t="s">
        <v>15244</v>
      </c>
      <c r="Q10144" t="s">
        <v>40</v>
      </c>
      <c r="R10144" t="s">
        <v>15244</v>
      </c>
      <c r="S10144">
        <v>3.94</v>
      </c>
      <c r="U10144" s="8">
        <v>13.01</v>
      </c>
      <c r="AA10144" s="1">
        <f t="shared" si="907"/>
        <v>46142</v>
      </c>
      <c r="AB10144" s="2">
        <f t="shared" si="908"/>
        <v>4</v>
      </c>
      <c r="AC10144" s="2">
        <f t="shared" si="909"/>
        <v>2026</v>
      </c>
      <c r="AD10144" s="2" t="str">
        <f>IFERROR(VLOOKUP(A10144,'Aux Área'!$A$4:$B$123,2,0),"-")</f>
        <v>PESADOS</v>
      </c>
    </row>
    <row r="10145" spans="1:30" x14ac:dyDescent="0.3">
      <c r="A10145" t="s">
        <v>2041</v>
      </c>
      <c r="B10145" t="s">
        <v>2042</v>
      </c>
      <c r="C10145" t="s">
        <v>15836</v>
      </c>
      <c r="D10145" t="s">
        <v>1297</v>
      </c>
      <c r="E10145" t="s">
        <v>2221</v>
      </c>
      <c r="F10145" t="s">
        <v>2044</v>
      </c>
      <c r="G10145" t="s">
        <v>659</v>
      </c>
      <c r="H10145" t="s">
        <v>1996</v>
      </c>
      <c r="I10145" t="s">
        <v>1997</v>
      </c>
      <c r="J10145" t="s">
        <v>231</v>
      </c>
      <c r="K10145" t="s">
        <v>232</v>
      </c>
      <c r="L10145" t="s">
        <v>217</v>
      </c>
      <c r="M10145" t="s">
        <v>38</v>
      </c>
      <c r="N10145" t="s">
        <v>668</v>
      </c>
      <c r="O10145">
        <v>225</v>
      </c>
      <c r="P10145" s="9">
        <v>5.31</v>
      </c>
      <c r="Q10145" t="s">
        <v>40</v>
      </c>
      <c r="R10145">
        <v>50115</v>
      </c>
      <c r="S10145">
        <v>42.35</v>
      </c>
      <c r="T10145">
        <v>6.9909999999999997</v>
      </c>
      <c r="U10145" s="8">
        <v>296.06</v>
      </c>
      <c r="V10145" t="s">
        <v>15899</v>
      </c>
      <c r="W10145" t="s">
        <v>1985</v>
      </c>
      <c r="X10145" t="s">
        <v>42</v>
      </c>
      <c r="Y10145" t="s">
        <v>1986</v>
      </c>
      <c r="AA10145" s="1">
        <f t="shared" si="907"/>
        <v>46142</v>
      </c>
      <c r="AB10145" s="2">
        <f t="shared" si="908"/>
        <v>4</v>
      </c>
      <c r="AC10145" s="2">
        <f t="shared" si="909"/>
        <v>2026</v>
      </c>
      <c r="AD10145" s="2" t="str">
        <f>IFERROR(VLOOKUP(A10145,'Aux Área'!$A$4:$B$123,2,0),"-")</f>
        <v>PESADOS</v>
      </c>
    </row>
    <row r="10146" spans="1:30" x14ac:dyDescent="0.3">
      <c r="A10146" t="s">
        <v>2306</v>
      </c>
      <c r="B10146" t="s">
        <v>4613</v>
      </c>
      <c r="C10146" t="s">
        <v>15900</v>
      </c>
      <c r="D10146" t="s">
        <v>3428</v>
      </c>
      <c r="E10146" t="s">
        <v>3429</v>
      </c>
      <c r="F10146" t="s">
        <v>2309</v>
      </c>
      <c r="G10146" t="s">
        <v>1135</v>
      </c>
      <c r="H10146" t="s">
        <v>2275</v>
      </c>
      <c r="I10146" t="s">
        <v>1497</v>
      </c>
      <c r="J10146" t="s">
        <v>1665</v>
      </c>
      <c r="K10146" t="s">
        <v>1666</v>
      </c>
      <c r="L10146" t="s">
        <v>301</v>
      </c>
      <c r="M10146" t="s">
        <v>38</v>
      </c>
      <c r="N10146" t="s">
        <v>39</v>
      </c>
      <c r="O10146">
        <v>379</v>
      </c>
      <c r="P10146" s="9">
        <v>8.07</v>
      </c>
      <c r="Q10146" t="s">
        <v>40</v>
      </c>
      <c r="R10146">
        <v>174442</v>
      </c>
      <c r="S10146">
        <v>46.96</v>
      </c>
      <c r="T10146">
        <v>4.6900000000000004</v>
      </c>
      <c r="U10146" s="8">
        <v>220.24</v>
      </c>
      <c r="V10146" t="s">
        <v>15901</v>
      </c>
      <c r="W10146" t="s">
        <v>2276</v>
      </c>
      <c r="X10146" t="s">
        <v>42</v>
      </c>
      <c r="Y10146" t="s">
        <v>2277</v>
      </c>
      <c r="AA10146" s="1">
        <f t="shared" si="907"/>
        <v>46142</v>
      </c>
      <c r="AB10146" s="2">
        <f t="shared" si="908"/>
        <v>4</v>
      </c>
      <c r="AC10146" s="2">
        <f t="shared" si="909"/>
        <v>2026</v>
      </c>
      <c r="AD10146" s="2" t="str">
        <f>IFERROR(VLOOKUP(A10146,'Aux Área'!$A$4:$B$123,2,0),"-")</f>
        <v>INSPEÇÃO</v>
      </c>
    </row>
    <row r="10147" spans="1:30" x14ac:dyDescent="0.3">
      <c r="A10147" t="s">
        <v>2638</v>
      </c>
      <c r="B10147" t="s">
        <v>4593</v>
      </c>
      <c r="C10147" t="s">
        <v>15902</v>
      </c>
      <c r="D10147" t="s">
        <v>10306</v>
      </c>
      <c r="E10147" t="s">
        <v>9673</v>
      </c>
      <c r="F10147" t="s">
        <v>2641</v>
      </c>
      <c r="G10147" t="s">
        <v>1135</v>
      </c>
      <c r="H10147" t="s">
        <v>2275</v>
      </c>
      <c r="I10147" t="s">
        <v>1497</v>
      </c>
      <c r="J10147" t="s">
        <v>275</v>
      </c>
      <c r="K10147" t="s">
        <v>276</v>
      </c>
      <c r="L10147" t="s">
        <v>124</v>
      </c>
      <c r="M10147" t="s">
        <v>38</v>
      </c>
      <c r="N10147" t="s">
        <v>39</v>
      </c>
      <c r="O10147">
        <v>302</v>
      </c>
      <c r="P10147" s="9">
        <v>8.91</v>
      </c>
      <c r="Q10147" t="s">
        <v>40</v>
      </c>
      <c r="R10147">
        <v>162319</v>
      </c>
      <c r="S10147">
        <v>33.89</v>
      </c>
      <c r="T10147">
        <v>4.79</v>
      </c>
      <c r="U10147" s="8">
        <v>162.33000000000001</v>
      </c>
      <c r="V10147" t="s">
        <v>15903</v>
      </c>
      <c r="W10147" t="s">
        <v>2276</v>
      </c>
      <c r="X10147" t="s">
        <v>42</v>
      </c>
      <c r="Y10147" t="s">
        <v>2277</v>
      </c>
      <c r="AA10147" s="1">
        <f t="shared" si="907"/>
        <v>46142</v>
      </c>
      <c r="AB10147" s="2">
        <f t="shared" si="908"/>
        <v>4</v>
      </c>
      <c r="AC10147" s="2">
        <f t="shared" si="909"/>
        <v>2026</v>
      </c>
      <c r="AD10147" s="2" t="str">
        <f>IFERROR(VLOOKUP(A10147,'Aux Área'!$A$4:$B$123,2,0),"-")</f>
        <v>INSPEÇÃO</v>
      </c>
    </row>
    <row r="10148" spans="1:30" x14ac:dyDescent="0.3">
      <c r="A10148" t="s">
        <v>14484</v>
      </c>
      <c r="B10148" t="s">
        <v>14004</v>
      </c>
      <c r="C10148" t="s">
        <v>15904</v>
      </c>
      <c r="D10148" t="s">
        <v>224</v>
      </c>
      <c r="E10148" t="s">
        <v>225</v>
      </c>
      <c r="F10148" t="s">
        <v>14484</v>
      </c>
      <c r="G10148" t="s">
        <v>35</v>
      </c>
      <c r="H10148" t="s">
        <v>14486</v>
      </c>
      <c r="I10148" t="s">
        <v>839</v>
      </c>
      <c r="J10148" t="s">
        <v>495</v>
      </c>
      <c r="K10148" t="s">
        <v>496</v>
      </c>
      <c r="L10148" t="s">
        <v>84</v>
      </c>
      <c r="M10148" t="s">
        <v>38</v>
      </c>
      <c r="N10148" t="s">
        <v>39</v>
      </c>
      <c r="O10148">
        <v>199</v>
      </c>
      <c r="P10148" s="9">
        <v>4.88</v>
      </c>
      <c r="Q10148" t="s">
        <v>40</v>
      </c>
      <c r="R10148">
        <v>444</v>
      </c>
      <c r="S10148">
        <v>40.78</v>
      </c>
      <c r="T10148">
        <v>5.14</v>
      </c>
      <c r="U10148" s="8">
        <v>209.62</v>
      </c>
      <c r="V10148" t="s">
        <v>112</v>
      </c>
      <c r="W10148" t="s">
        <v>2007</v>
      </c>
      <c r="X10148" t="s">
        <v>42</v>
      </c>
      <c r="Y10148" t="s">
        <v>1740</v>
      </c>
      <c r="AA10148" s="1">
        <f t="shared" si="907"/>
        <v>46142</v>
      </c>
      <c r="AB10148" s="2">
        <f t="shared" si="908"/>
        <v>4</v>
      </c>
      <c r="AC10148" s="2">
        <f t="shared" si="909"/>
        <v>2026</v>
      </c>
      <c r="AD10148" s="2" t="str">
        <f>IFERROR(VLOOKUP(A10148,'Aux Área'!$A$4:$B$123,2,0),"-")</f>
        <v>JURÍDICO</v>
      </c>
    </row>
    <row r="10149" spans="1:30" x14ac:dyDescent="0.3">
      <c r="A10149" t="s">
        <v>68</v>
      </c>
      <c r="B10149" t="s">
        <v>296</v>
      </c>
      <c r="C10149" t="s">
        <v>15905</v>
      </c>
      <c r="D10149" t="s">
        <v>1562</v>
      </c>
      <c r="E10149" t="s">
        <v>1563</v>
      </c>
      <c r="F10149" t="s">
        <v>69</v>
      </c>
      <c r="G10149" t="s">
        <v>35</v>
      </c>
      <c r="H10149" t="s">
        <v>36</v>
      </c>
      <c r="I10149" t="s">
        <v>37</v>
      </c>
      <c r="J10149" t="s">
        <v>275</v>
      </c>
      <c r="K10149" t="s">
        <v>276</v>
      </c>
      <c r="L10149" t="s">
        <v>124</v>
      </c>
      <c r="M10149" t="s">
        <v>38</v>
      </c>
      <c r="N10149" t="s">
        <v>39</v>
      </c>
      <c r="O10149">
        <v>199</v>
      </c>
      <c r="P10149" s="9">
        <v>8.9</v>
      </c>
      <c r="Q10149" t="s">
        <v>40</v>
      </c>
      <c r="R10149">
        <v>62581</v>
      </c>
      <c r="S10149">
        <v>22.36</v>
      </c>
      <c r="T10149">
        <v>4.79</v>
      </c>
      <c r="U10149" s="8">
        <v>107.1</v>
      </c>
      <c r="V10149" t="s">
        <v>15906</v>
      </c>
      <c r="W10149" t="s">
        <v>2007</v>
      </c>
      <c r="X10149" t="s">
        <v>42</v>
      </c>
      <c r="Y10149" t="s">
        <v>1740</v>
      </c>
      <c r="AA10149" s="1">
        <f t="shared" si="907"/>
        <v>46142</v>
      </c>
      <c r="AB10149" s="2">
        <f t="shared" si="908"/>
        <v>4</v>
      </c>
      <c r="AC10149" s="2">
        <f t="shared" si="909"/>
        <v>2026</v>
      </c>
      <c r="AD10149" s="2" t="str">
        <f>IFERROR(VLOOKUP(A10149,'Aux Área'!$A$4:$B$123,2,0),"-")</f>
        <v>OPERAÇÃO</v>
      </c>
    </row>
    <row r="10150" spans="1:30" x14ac:dyDescent="0.3">
      <c r="A10150" t="s">
        <v>12958</v>
      </c>
      <c r="B10150" t="s">
        <v>14624</v>
      </c>
      <c r="C10150" t="s">
        <v>15907</v>
      </c>
      <c r="D10150" t="s">
        <v>11924</v>
      </c>
      <c r="E10150" t="s">
        <v>11925</v>
      </c>
      <c r="F10150" t="s">
        <v>12960</v>
      </c>
      <c r="G10150" t="s">
        <v>1135</v>
      </c>
      <c r="H10150" t="s">
        <v>1301</v>
      </c>
      <c r="I10150" t="s">
        <v>839</v>
      </c>
      <c r="J10150" t="s">
        <v>165</v>
      </c>
      <c r="K10150" t="s">
        <v>166</v>
      </c>
      <c r="L10150" t="s">
        <v>167</v>
      </c>
      <c r="M10150" t="s">
        <v>38</v>
      </c>
      <c r="N10150" t="s">
        <v>39</v>
      </c>
      <c r="O10150">
        <v>176</v>
      </c>
      <c r="P10150" s="9">
        <v>6.97</v>
      </c>
      <c r="Q10150" t="s">
        <v>40</v>
      </c>
      <c r="R10150">
        <v>187437</v>
      </c>
      <c r="S10150">
        <v>25.25</v>
      </c>
      <c r="T10150">
        <v>4.99</v>
      </c>
      <c r="U10150" s="8">
        <v>126</v>
      </c>
      <c r="V10150" t="s">
        <v>112</v>
      </c>
      <c r="W10150" t="s">
        <v>2276</v>
      </c>
      <c r="X10150" t="s">
        <v>42</v>
      </c>
      <c r="Y10150" t="s">
        <v>12261</v>
      </c>
      <c r="AA10150" s="1">
        <f t="shared" si="907"/>
        <v>46142</v>
      </c>
      <c r="AB10150" s="2">
        <f t="shared" si="908"/>
        <v>4</v>
      </c>
      <c r="AC10150" s="2">
        <f t="shared" si="909"/>
        <v>2026</v>
      </c>
      <c r="AD10150" s="2" t="str">
        <f>IFERROR(VLOOKUP(A10150,'Aux Área'!$A$4:$B$123,2,0),"-")</f>
        <v>INSPEÇÃO</v>
      </c>
    </row>
    <row r="10151" spans="1:30" x14ac:dyDescent="0.3">
      <c r="A10151" t="s">
        <v>44</v>
      </c>
      <c r="B10151" t="s">
        <v>478</v>
      </c>
      <c r="C10151" t="s">
        <v>15908</v>
      </c>
      <c r="D10151" t="s">
        <v>2160</v>
      </c>
      <c r="E10151" t="s">
        <v>2161</v>
      </c>
      <c r="F10151" t="s">
        <v>45</v>
      </c>
      <c r="G10151" t="s">
        <v>35</v>
      </c>
      <c r="H10151" t="s">
        <v>36</v>
      </c>
      <c r="I10151" t="s">
        <v>37</v>
      </c>
      <c r="J10151" t="s">
        <v>165</v>
      </c>
      <c r="K10151" t="s">
        <v>166</v>
      </c>
      <c r="L10151" t="s">
        <v>167</v>
      </c>
      <c r="M10151" t="s">
        <v>38</v>
      </c>
      <c r="N10151" t="s">
        <v>39</v>
      </c>
      <c r="O10151">
        <v>363</v>
      </c>
      <c r="P10151" s="9">
        <v>11.53</v>
      </c>
      <c r="Q10151" t="s">
        <v>40</v>
      </c>
      <c r="R10151">
        <v>32763</v>
      </c>
      <c r="S10151">
        <v>31.47</v>
      </c>
      <c r="T10151">
        <v>4.99</v>
      </c>
      <c r="U10151" s="8">
        <v>157.04</v>
      </c>
      <c r="V10151" t="s">
        <v>112</v>
      </c>
      <c r="W10151" t="s">
        <v>2007</v>
      </c>
      <c r="X10151" t="s">
        <v>42</v>
      </c>
      <c r="Y10151" t="s">
        <v>1740</v>
      </c>
      <c r="AA10151" s="1">
        <f t="shared" si="907"/>
        <v>46142</v>
      </c>
      <c r="AB10151" s="2">
        <f t="shared" si="908"/>
        <v>4</v>
      </c>
      <c r="AC10151" s="2">
        <f t="shared" si="909"/>
        <v>2026</v>
      </c>
      <c r="AD10151" s="2" t="str">
        <f>IFERROR(VLOOKUP(A10151,'Aux Área'!$A$4:$B$123,2,0),"-")</f>
        <v>OPERAÇÃO</v>
      </c>
    </row>
    <row r="10152" spans="1:30" x14ac:dyDescent="0.3">
      <c r="A10152" t="s">
        <v>1999</v>
      </c>
      <c r="B10152" t="s">
        <v>3016</v>
      </c>
      <c r="C10152" t="s">
        <v>15909</v>
      </c>
      <c r="D10152" t="s">
        <v>6928</v>
      </c>
      <c r="E10152" t="s">
        <v>6929</v>
      </c>
      <c r="F10152" t="s">
        <v>2002</v>
      </c>
      <c r="G10152" t="s">
        <v>659</v>
      </c>
      <c r="H10152" t="s">
        <v>2003</v>
      </c>
      <c r="I10152" t="s">
        <v>667</v>
      </c>
      <c r="J10152" t="s">
        <v>231</v>
      </c>
      <c r="K10152" t="s">
        <v>232</v>
      </c>
      <c r="L10152" t="s">
        <v>217</v>
      </c>
      <c r="M10152" t="s">
        <v>38</v>
      </c>
      <c r="N10152" t="s">
        <v>668</v>
      </c>
      <c r="O10152">
        <v>396</v>
      </c>
      <c r="P10152" s="9">
        <v>4.92</v>
      </c>
      <c r="Q10152" t="s">
        <v>40</v>
      </c>
      <c r="R10152">
        <v>34032</v>
      </c>
      <c r="S10152">
        <v>80.55</v>
      </c>
      <c r="T10152">
        <v>6.9909999999999997</v>
      </c>
      <c r="U10152" s="8">
        <v>563.09</v>
      </c>
      <c r="V10152" t="s">
        <v>15910</v>
      </c>
      <c r="W10152" t="s">
        <v>1985</v>
      </c>
      <c r="X10152" t="s">
        <v>42</v>
      </c>
      <c r="Y10152" t="s">
        <v>1986</v>
      </c>
      <c r="AA10152" s="1">
        <f t="shared" si="907"/>
        <v>46142</v>
      </c>
      <c r="AB10152" s="2">
        <f t="shared" si="908"/>
        <v>4</v>
      </c>
      <c r="AC10152" s="2">
        <f t="shared" si="909"/>
        <v>2026</v>
      </c>
      <c r="AD10152" s="2" t="str">
        <f>IFERROR(VLOOKUP(A10152,'Aux Área'!$A$4:$B$123,2,0),"-")</f>
        <v>PESADOS</v>
      </c>
    </row>
    <row r="10153" spans="1:30" x14ac:dyDescent="0.3">
      <c r="A10153" t="s">
        <v>3092</v>
      </c>
      <c r="B10153" t="s">
        <v>4774</v>
      </c>
      <c r="C10153" t="s">
        <v>15911</v>
      </c>
      <c r="D10153" t="s">
        <v>3135</v>
      </c>
      <c r="E10153" t="s">
        <v>3136</v>
      </c>
      <c r="F10153" t="s">
        <v>3594</v>
      </c>
      <c r="G10153" t="s">
        <v>1135</v>
      </c>
      <c r="H10153" t="s">
        <v>2275</v>
      </c>
      <c r="I10153" t="s">
        <v>1497</v>
      </c>
      <c r="J10153" t="s">
        <v>188</v>
      </c>
      <c r="K10153" t="s">
        <v>189</v>
      </c>
      <c r="L10153" t="s">
        <v>190</v>
      </c>
      <c r="M10153" t="s">
        <v>38</v>
      </c>
      <c r="N10153" t="s">
        <v>39</v>
      </c>
      <c r="O10153">
        <v>392</v>
      </c>
      <c r="P10153" s="9">
        <v>9.23</v>
      </c>
      <c r="Q10153" t="s">
        <v>40</v>
      </c>
      <c r="R10153">
        <v>156638</v>
      </c>
      <c r="S10153">
        <v>42.45</v>
      </c>
      <c r="T10153">
        <v>4.8899999999999997</v>
      </c>
      <c r="U10153" s="8">
        <v>207.58</v>
      </c>
      <c r="V10153" t="s">
        <v>41</v>
      </c>
      <c r="W10153" t="s">
        <v>2276</v>
      </c>
      <c r="X10153" t="s">
        <v>42</v>
      </c>
      <c r="Y10153" t="s">
        <v>2277</v>
      </c>
      <c r="AA10153" s="1">
        <f t="shared" si="907"/>
        <v>46142</v>
      </c>
      <c r="AB10153" s="2">
        <f t="shared" si="908"/>
        <v>4</v>
      </c>
      <c r="AC10153" s="2">
        <f t="shared" si="909"/>
        <v>2026</v>
      </c>
      <c r="AD10153" s="2" t="str">
        <f>IFERROR(VLOOKUP(A10153,'Aux Área'!$A$4:$B$123,2,0),"-")</f>
        <v>INSPEÇÃO</v>
      </c>
    </row>
    <row r="10154" spans="1:30" x14ac:dyDescent="0.3">
      <c r="A10154" t="s">
        <v>2700</v>
      </c>
      <c r="B10154" t="s">
        <v>2000</v>
      </c>
      <c r="C10154" t="s">
        <v>15912</v>
      </c>
      <c r="D10154" t="s">
        <v>3403</v>
      </c>
      <c r="E10154" t="s">
        <v>3404</v>
      </c>
      <c r="F10154" t="s">
        <v>2703</v>
      </c>
      <c r="G10154" t="s">
        <v>659</v>
      </c>
      <c r="H10154" t="s">
        <v>1996</v>
      </c>
      <c r="I10154" t="s">
        <v>1997</v>
      </c>
      <c r="J10154" t="s">
        <v>370</v>
      </c>
      <c r="K10154" t="s">
        <v>371</v>
      </c>
      <c r="L10154" t="s">
        <v>124</v>
      </c>
      <c r="M10154" t="s">
        <v>38</v>
      </c>
      <c r="N10154" t="s">
        <v>668</v>
      </c>
      <c r="O10154">
        <v>503</v>
      </c>
      <c r="P10154" s="9">
        <v>6.23</v>
      </c>
      <c r="Q10154" t="s">
        <v>40</v>
      </c>
      <c r="R10154">
        <v>36185</v>
      </c>
      <c r="S10154">
        <v>80.8</v>
      </c>
      <c r="T10154">
        <v>7.1909999999999998</v>
      </c>
      <c r="U10154" s="8">
        <v>581</v>
      </c>
      <c r="V10154" t="s">
        <v>15913</v>
      </c>
      <c r="W10154" t="s">
        <v>1985</v>
      </c>
      <c r="X10154" t="s">
        <v>42</v>
      </c>
      <c r="Y10154" t="s">
        <v>1986</v>
      </c>
      <c r="AA10154" s="1">
        <f t="shared" si="907"/>
        <v>46142</v>
      </c>
      <c r="AB10154" s="2">
        <f t="shared" si="908"/>
        <v>4</v>
      </c>
      <c r="AC10154" s="2">
        <f t="shared" si="909"/>
        <v>2026</v>
      </c>
      <c r="AD10154" s="2" t="str">
        <f>IFERROR(VLOOKUP(A10154,'Aux Área'!$A$4:$B$123,2,0),"-")</f>
        <v>PESADOS</v>
      </c>
    </row>
    <row r="10155" spans="1:30" x14ac:dyDescent="0.3">
      <c r="A10155" t="s">
        <v>56</v>
      </c>
      <c r="B10155" t="s">
        <v>266</v>
      </c>
      <c r="C10155" t="s">
        <v>15914</v>
      </c>
      <c r="D10155" t="s">
        <v>120</v>
      </c>
      <c r="E10155" t="s">
        <v>121</v>
      </c>
      <c r="F10155" t="s">
        <v>57</v>
      </c>
      <c r="G10155" t="s">
        <v>35</v>
      </c>
      <c r="H10155" t="s">
        <v>36</v>
      </c>
      <c r="I10155" t="s">
        <v>37</v>
      </c>
      <c r="J10155" t="s">
        <v>188</v>
      </c>
      <c r="K10155" t="s">
        <v>189</v>
      </c>
      <c r="L10155" t="s">
        <v>190</v>
      </c>
      <c r="M10155" t="s">
        <v>38</v>
      </c>
      <c r="N10155" t="s">
        <v>39</v>
      </c>
      <c r="O10155">
        <v>340</v>
      </c>
      <c r="P10155" s="9">
        <v>9.4499999999999993</v>
      </c>
      <c r="Q10155" t="s">
        <v>40</v>
      </c>
      <c r="R10155">
        <v>67500</v>
      </c>
      <c r="S10155">
        <v>35.99</v>
      </c>
      <c r="T10155">
        <v>4.8899999999999997</v>
      </c>
      <c r="U10155" s="8">
        <v>175.99</v>
      </c>
      <c r="V10155" t="s">
        <v>41</v>
      </c>
      <c r="W10155" t="s">
        <v>2007</v>
      </c>
      <c r="X10155" t="s">
        <v>42</v>
      </c>
      <c r="Y10155" t="s">
        <v>1740</v>
      </c>
      <c r="AA10155" s="1">
        <f t="shared" si="907"/>
        <v>46142</v>
      </c>
      <c r="AB10155" s="2">
        <f t="shared" si="908"/>
        <v>4</v>
      </c>
      <c r="AC10155" s="2">
        <f t="shared" si="909"/>
        <v>2026</v>
      </c>
      <c r="AD10155" s="2" t="str">
        <f>IFERROR(VLOOKUP(A10155,'Aux Área'!$A$4:$B$123,2,0),"-")</f>
        <v>CONSERVA</v>
      </c>
    </row>
    <row r="10156" spans="1:30" x14ac:dyDescent="0.3">
      <c r="A10156" t="s">
        <v>2700</v>
      </c>
      <c r="C10156" t="s">
        <v>15849</v>
      </c>
      <c r="F10156" t="s">
        <v>2703</v>
      </c>
      <c r="K10156" t="s">
        <v>371</v>
      </c>
      <c r="N10156" t="s">
        <v>15690</v>
      </c>
      <c r="O10156" t="s">
        <v>15244</v>
      </c>
      <c r="P10156" s="9" t="s">
        <v>15244</v>
      </c>
      <c r="Q10156" t="s">
        <v>40</v>
      </c>
      <c r="R10156" t="s">
        <v>15244</v>
      </c>
      <c r="S10156">
        <v>7.16</v>
      </c>
      <c r="U10156" s="8">
        <v>28.6</v>
      </c>
      <c r="AA10156" s="1">
        <f t="shared" si="907"/>
        <v>46142</v>
      </c>
      <c r="AB10156" s="2">
        <f t="shared" si="908"/>
        <v>4</v>
      </c>
      <c r="AC10156" s="2">
        <f t="shared" si="909"/>
        <v>2026</v>
      </c>
      <c r="AD10156" s="2" t="str">
        <f>IFERROR(VLOOKUP(A10156,'Aux Área'!$A$4:$B$123,2,0),"-")</f>
        <v>PESADOS</v>
      </c>
    </row>
    <row r="10157" spans="1:30" x14ac:dyDescent="0.3">
      <c r="A10157" t="s">
        <v>5620</v>
      </c>
      <c r="B10157" t="s">
        <v>9277</v>
      </c>
      <c r="C10157" t="s">
        <v>15915</v>
      </c>
      <c r="D10157" t="s">
        <v>3107</v>
      </c>
      <c r="E10157" t="s">
        <v>3108</v>
      </c>
      <c r="F10157" t="s">
        <v>6208</v>
      </c>
      <c r="G10157" t="s">
        <v>1135</v>
      </c>
      <c r="H10157" t="s">
        <v>5545</v>
      </c>
      <c r="I10157" t="s">
        <v>839</v>
      </c>
      <c r="J10157" t="s">
        <v>1122</v>
      </c>
      <c r="K10157" t="s">
        <v>1123</v>
      </c>
      <c r="L10157" t="s">
        <v>110</v>
      </c>
      <c r="M10157" t="s">
        <v>38</v>
      </c>
      <c r="N10157" t="s">
        <v>39</v>
      </c>
      <c r="O10157" s="2">
        <v>472</v>
      </c>
      <c r="P10157" s="24">
        <v>12.27</v>
      </c>
      <c r="Q10157" t="s">
        <v>40</v>
      </c>
      <c r="R10157" s="2">
        <v>50670</v>
      </c>
      <c r="S10157">
        <v>47.11</v>
      </c>
      <c r="T10157">
        <v>3.99</v>
      </c>
      <c r="U10157" s="8">
        <v>187.98</v>
      </c>
      <c r="V10157" t="s">
        <v>41</v>
      </c>
      <c r="W10157" t="s">
        <v>2276</v>
      </c>
      <c r="X10157" t="s">
        <v>42</v>
      </c>
      <c r="Y10157" t="s">
        <v>2277</v>
      </c>
      <c r="AA10157" s="1">
        <f t="shared" si="907"/>
        <v>46142</v>
      </c>
      <c r="AB10157" s="2">
        <f t="shared" si="908"/>
        <v>4</v>
      </c>
      <c r="AC10157" s="2">
        <f t="shared" si="909"/>
        <v>2026</v>
      </c>
      <c r="AD10157" s="2" t="str">
        <f>IFERROR(VLOOKUP(A10157,'Aux Área'!$A$4:$B$123,2,0),"-")</f>
        <v>INSPEÇÃO</v>
      </c>
    </row>
    <row r="10158" spans="1:30" x14ac:dyDescent="0.3">
      <c r="A10158" t="s">
        <v>5543</v>
      </c>
      <c r="B10158" t="s">
        <v>11845</v>
      </c>
      <c r="C10158" t="s">
        <v>15916</v>
      </c>
      <c r="D10158" t="s">
        <v>3410</v>
      </c>
      <c r="E10158" t="s">
        <v>3411</v>
      </c>
      <c r="F10158" t="s">
        <v>6207</v>
      </c>
      <c r="G10158" t="s">
        <v>1135</v>
      </c>
      <c r="H10158" t="s">
        <v>5545</v>
      </c>
      <c r="I10158" t="s">
        <v>839</v>
      </c>
      <c r="J10158" t="s">
        <v>231</v>
      </c>
      <c r="K10158" t="s">
        <v>232</v>
      </c>
      <c r="L10158" t="s">
        <v>217</v>
      </c>
      <c r="M10158" t="s">
        <v>38</v>
      </c>
      <c r="N10158" t="s">
        <v>39</v>
      </c>
      <c r="O10158">
        <v>430</v>
      </c>
      <c r="P10158" s="9">
        <v>9.35</v>
      </c>
      <c r="Q10158" t="s">
        <v>40</v>
      </c>
      <c r="R10158">
        <v>71853</v>
      </c>
      <c r="S10158">
        <v>46</v>
      </c>
      <c r="T10158">
        <v>4.6500000000000004</v>
      </c>
      <c r="U10158" s="8">
        <v>213.92</v>
      </c>
      <c r="V10158" t="s">
        <v>15917</v>
      </c>
      <c r="W10158" t="s">
        <v>2276</v>
      </c>
      <c r="X10158" t="s">
        <v>42</v>
      </c>
      <c r="Y10158" t="s">
        <v>2277</v>
      </c>
      <c r="AA10158" s="1">
        <f t="shared" si="907"/>
        <v>46142</v>
      </c>
      <c r="AB10158" s="2">
        <f t="shared" si="908"/>
        <v>4</v>
      </c>
      <c r="AC10158" s="2">
        <f t="shared" si="909"/>
        <v>2026</v>
      </c>
      <c r="AD10158" s="2" t="str">
        <f>IFERROR(VLOOKUP(A10158,'Aux Área'!$A$4:$B$123,2,0),"-")</f>
        <v>INSPEÇÃO</v>
      </c>
    </row>
    <row r="10159" spans="1:30" x14ac:dyDescent="0.3">
      <c r="A10159" t="s">
        <v>52</v>
      </c>
      <c r="B10159" t="s">
        <v>1449</v>
      </c>
      <c r="C10159" t="s">
        <v>15918</v>
      </c>
      <c r="D10159" t="s">
        <v>3246</v>
      </c>
      <c r="E10159" t="s">
        <v>3247</v>
      </c>
      <c r="F10159" t="s">
        <v>53</v>
      </c>
      <c r="G10159" t="s">
        <v>35</v>
      </c>
      <c r="H10159" t="s">
        <v>36</v>
      </c>
      <c r="I10159" t="s">
        <v>37</v>
      </c>
      <c r="J10159" t="s">
        <v>285</v>
      </c>
      <c r="K10159" t="s">
        <v>286</v>
      </c>
      <c r="L10159" t="s">
        <v>91</v>
      </c>
      <c r="M10159" t="s">
        <v>38</v>
      </c>
      <c r="N10159" t="s">
        <v>39</v>
      </c>
      <c r="O10159">
        <v>348</v>
      </c>
      <c r="P10159" s="9">
        <v>9.01</v>
      </c>
      <c r="Q10159" t="s">
        <v>40</v>
      </c>
      <c r="R10159">
        <v>108597</v>
      </c>
      <c r="S10159">
        <v>38.64</v>
      </c>
      <c r="T10159">
        <v>5.1609999999999996</v>
      </c>
      <c r="U10159" s="8">
        <v>199.41</v>
      </c>
      <c r="V10159" t="s">
        <v>15919</v>
      </c>
      <c r="W10159" t="s">
        <v>2007</v>
      </c>
      <c r="X10159" t="s">
        <v>42</v>
      </c>
      <c r="Y10159" t="s">
        <v>1740</v>
      </c>
      <c r="AA10159" s="1">
        <f t="shared" si="907"/>
        <v>46142</v>
      </c>
      <c r="AB10159" s="2">
        <f t="shared" si="908"/>
        <v>4</v>
      </c>
      <c r="AC10159" s="2">
        <f t="shared" si="909"/>
        <v>2026</v>
      </c>
      <c r="AD10159" s="2" t="str">
        <f>IFERROR(VLOOKUP(A10159,'Aux Área'!$A$4:$B$123,2,0),"-")</f>
        <v>OPERAÇÃO</v>
      </c>
    </row>
    <row r="10160" spans="1:30" x14ac:dyDescent="0.3">
      <c r="A10160" t="s">
        <v>2347</v>
      </c>
      <c r="C10160" t="s">
        <v>15865</v>
      </c>
      <c r="F10160" t="s">
        <v>2350</v>
      </c>
      <c r="K10160" t="s">
        <v>238</v>
      </c>
      <c r="N10160" t="s">
        <v>15690</v>
      </c>
      <c r="O10160" t="s">
        <v>15244</v>
      </c>
      <c r="P10160" s="9" t="s">
        <v>15244</v>
      </c>
      <c r="Q10160" t="s">
        <v>40</v>
      </c>
      <c r="R10160" t="s">
        <v>15244</v>
      </c>
      <c r="S10160">
        <v>3.58</v>
      </c>
      <c r="U10160" s="8">
        <v>15.04</v>
      </c>
      <c r="AA10160" s="1">
        <f t="shared" ref="AA10160:AA10223" si="910">IFERROR(DATEVALUE(C10160),"-")</f>
        <v>46142</v>
      </c>
      <c r="AB10160" s="2">
        <f t="shared" ref="AB10160:AB10223" si="911">IFERROR(MONTH(AA10160),"-")</f>
        <v>4</v>
      </c>
      <c r="AC10160" s="2">
        <f t="shared" ref="AC10160:AC10223" si="912">IFERROR(YEAR(AA10160),"-")</f>
        <v>2026</v>
      </c>
      <c r="AD10160" s="2" t="str">
        <f>IFERROR(VLOOKUP(A10160,'Aux Área'!$A$4:$B$123,2,0),"-")</f>
        <v>PESADOS</v>
      </c>
    </row>
    <row r="10161" spans="1:30" x14ac:dyDescent="0.3">
      <c r="A10161" t="s">
        <v>2347</v>
      </c>
      <c r="B10161" t="s">
        <v>2348</v>
      </c>
      <c r="C10161" t="s">
        <v>15865</v>
      </c>
      <c r="D10161" t="s">
        <v>4262</v>
      </c>
      <c r="E10161" t="s">
        <v>4263</v>
      </c>
      <c r="F10161" t="s">
        <v>2350</v>
      </c>
      <c r="G10161" t="s">
        <v>659</v>
      </c>
      <c r="H10161" t="s">
        <v>1996</v>
      </c>
      <c r="I10161" t="s">
        <v>1997</v>
      </c>
      <c r="J10161" t="s">
        <v>237</v>
      </c>
      <c r="K10161" t="s">
        <v>238</v>
      </c>
      <c r="L10161" t="s">
        <v>110</v>
      </c>
      <c r="M10161" t="s">
        <v>38</v>
      </c>
      <c r="N10161" t="s">
        <v>668</v>
      </c>
      <c r="O10161">
        <v>189</v>
      </c>
      <c r="P10161" s="9">
        <v>5.98</v>
      </c>
      <c r="Q10161" t="s">
        <v>40</v>
      </c>
      <c r="R10161">
        <v>48089</v>
      </c>
      <c r="S10161">
        <v>31.59</v>
      </c>
      <c r="T10161">
        <v>6.99</v>
      </c>
      <c r="U10161" s="8">
        <v>220.82</v>
      </c>
      <c r="V10161" t="s">
        <v>41</v>
      </c>
      <c r="W10161" t="s">
        <v>1985</v>
      </c>
      <c r="X10161" t="s">
        <v>42</v>
      </c>
      <c r="Y10161" t="s">
        <v>1986</v>
      </c>
      <c r="AA10161" s="1">
        <f t="shared" si="910"/>
        <v>46142</v>
      </c>
      <c r="AB10161" s="2">
        <f t="shared" si="911"/>
        <v>4</v>
      </c>
      <c r="AC10161" s="2">
        <f t="shared" si="912"/>
        <v>2026</v>
      </c>
      <c r="AD10161" s="2" t="str">
        <f>IFERROR(VLOOKUP(A10161,'Aux Área'!$A$4:$B$123,2,0),"-")</f>
        <v>PESADOS</v>
      </c>
    </row>
    <row r="10162" spans="1:30" x14ac:dyDescent="0.3">
      <c r="A10162" t="s">
        <v>64</v>
      </c>
      <c r="B10162" t="s">
        <v>2182</v>
      </c>
      <c r="C10162" t="s">
        <v>15920</v>
      </c>
      <c r="D10162" t="s">
        <v>127</v>
      </c>
      <c r="E10162" t="s">
        <v>128</v>
      </c>
      <c r="F10162" t="s">
        <v>65</v>
      </c>
      <c r="G10162" t="s">
        <v>35</v>
      </c>
      <c r="H10162" t="s">
        <v>36</v>
      </c>
      <c r="I10162" t="s">
        <v>37</v>
      </c>
      <c r="J10162" t="s">
        <v>165</v>
      </c>
      <c r="K10162" t="s">
        <v>166</v>
      </c>
      <c r="L10162" t="s">
        <v>167</v>
      </c>
      <c r="M10162" t="s">
        <v>38</v>
      </c>
      <c r="N10162" t="s">
        <v>39</v>
      </c>
      <c r="O10162">
        <v>365</v>
      </c>
      <c r="P10162" s="9">
        <v>10.91</v>
      </c>
      <c r="Q10162" t="s">
        <v>40</v>
      </c>
      <c r="R10162">
        <v>60450</v>
      </c>
      <c r="S10162">
        <v>33.46</v>
      </c>
      <c r="T10162">
        <v>4.9909999999999997</v>
      </c>
      <c r="U10162" s="8">
        <v>167</v>
      </c>
      <c r="V10162" t="s">
        <v>112</v>
      </c>
      <c r="W10162" t="s">
        <v>2007</v>
      </c>
      <c r="X10162" t="s">
        <v>42</v>
      </c>
      <c r="Y10162" t="s">
        <v>1740</v>
      </c>
      <c r="AA10162" s="1">
        <f t="shared" si="910"/>
        <v>46142</v>
      </c>
      <c r="AB10162" s="2">
        <f t="shared" si="911"/>
        <v>4</v>
      </c>
      <c r="AC10162" s="2">
        <f t="shared" si="912"/>
        <v>2026</v>
      </c>
      <c r="AD10162" s="2" t="str">
        <f>IFERROR(VLOOKUP(A10162,'Aux Área'!$A$4:$B$123,2,0),"-")</f>
        <v>ENGENHARIA</v>
      </c>
    </row>
    <row r="10163" spans="1:30" x14ac:dyDescent="0.3">
      <c r="A10163" t="s">
        <v>58</v>
      </c>
      <c r="B10163" t="s">
        <v>250</v>
      </c>
      <c r="C10163" t="s">
        <v>15921</v>
      </c>
      <c r="D10163" t="s">
        <v>87</v>
      </c>
      <c r="E10163" t="s">
        <v>88</v>
      </c>
      <c r="F10163" t="s">
        <v>59</v>
      </c>
      <c r="G10163" t="s">
        <v>35</v>
      </c>
      <c r="H10163" t="s">
        <v>36</v>
      </c>
      <c r="I10163" t="s">
        <v>37</v>
      </c>
      <c r="J10163" t="s">
        <v>356</v>
      </c>
      <c r="K10163" t="s">
        <v>357</v>
      </c>
      <c r="L10163" t="s">
        <v>124</v>
      </c>
      <c r="M10163" t="s">
        <v>38</v>
      </c>
      <c r="N10163" t="s">
        <v>39</v>
      </c>
      <c r="O10163">
        <v>170</v>
      </c>
      <c r="P10163" s="9">
        <v>6.05</v>
      </c>
      <c r="Q10163" t="s">
        <v>40</v>
      </c>
      <c r="R10163">
        <v>99720</v>
      </c>
      <c r="S10163">
        <v>28.1</v>
      </c>
      <c r="T10163">
        <v>4.79</v>
      </c>
      <c r="U10163" s="8">
        <v>134.6</v>
      </c>
      <c r="V10163" t="s">
        <v>15922</v>
      </c>
      <c r="W10163" t="s">
        <v>2007</v>
      </c>
      <c r="X10163" t="s">
        <v>42</v>
      </c>
      <c r="Y10163" t="s">
        <v>1740</v>
      </c>
      <c r="AA10163" s="1">
        <f t="shared" si="910"/>
        <v>46142</v>
      </c>
      <c r="AB10163" s="2">
        <f t="shared" si="911"/>
        <v>4</v>
      </c>
      <c r="AC10163" s="2">
        <f t="shared" si="912"/>
        <v>2026</v>
      </c>
      <c r="AD10163" s="2" t="str">
        <f>IFERROR(VLOOKUP(A10163,'Aux Área'!$A$4:$B$123,2,0),"-")</f>
        <v>CONSERVA</v>
      </c>
    </row>
    <row r="10164" spans="1:30" x14ac:dyDescent="0.3">
      <c r="A10164" t="s">
        <v>2260</v>
      </c>
      <c r="B10164" t="s">
        <v>113</v>
      </c>
      <c r="C10164" t="s">
        <v>15923</v>
      </c>
      <c r="D10164" t="s">
        <v>4423</v>
      </c>
      <c r="E10164" t="s">
        <v>4424</v>
      </c>
      <c r="F10164" t="s">
        <v>2262</v>
      </c>
      <c r="G10164" t="s">
        <v>35</v>
      </c>
      <c r="H10164" t="s">
        <v>2263</v>
      </c>
      <c r="I10164" t="s">
        <v>2186</v>
      </c>
      <c r="J10164" t="s">
        <v>409</v>
      </c>
      <c r="K10164" t="s">
        <v>410</v>
      </c>
      <c r="L10164" t="s">
        <v>141</v>
      </c>
      <c r="M10164" t="s">
        <v>38</v>
      </c>
      <c r="N10164" t="s">
        <v>668</v>
      </c>
      <c r="O10164">
        <v>742</v>
      </c>
      <c r="P10164" s="9">
        <v>14.44</v>
      </c>
      <c r="Q10164" t="s">
        <v>40</v>
      </c>
      <c r="R10164">
        <v>153404</v>
      </c>
      <c r="S10164">
        <v>51.39</v>
      </c>
      <c r="T10164">
        <v>6.99</v>
      </c>
      <c r="U10164" s="8">
        <v>359.22</v>
      </c>
      <c r="V10164" t="s">
        <v>15924</v>
      </c>
      <c r="W10164" t="s">
        <v>2007</v>
      </c>
      <c r="X10164" t="s">
        <v>42</v>
      </c>
      <c r="Y10164" t="s">
        <v>1740</v>
      </c>
      <c r="AA10164" s="1">
        <f t="shared" si="910"/>
        <v>46142</v>
      </c>
      <c r="AB10164" s="2">
        <f t="shared" si="911"/>
        <v>4</v>
      </c>
      <c r="AC10164" s="2">
        <f t="shared" si="912"/>
        <v>2026</v>
      </c>
      <c r="AD10164" s="2" t="str">
        <f>IFERROR(VLOOKUP(A10164,'Aux Área'!$A$4:$B$123,2,0),"-")</f>
        <v>INSPEÇÃO</v>
      </c>
    </row>
    <row r="10165" spans="1:30" x14ac:dyDescent="0.3">
      <c r="A10165" t="s">
        <v>2650</v>
      </c>
      <c r="B10165" t="s">
        <v>10989</v>
      </c>
      <c r="C10165" t="s">
        <v>15925</v>
      </c>
      <c r="D10165" t="s">
        <v>4167</v>
      </c>
      <c r="E10165" t="s">
        <v>4168</v>
      </c>
      <c r="F10165" t="s">
        <v>3615</v>
      </c>
      <c r="G10165" t="s">
        <v>1300</v>
      </c>
      <c r="H10165" t="s">
        <v>2635</v>
      </c>
      <c r="I10165" t="s">
        <v>37</v>
      </c>
      <c r="J10165" t="s">
        <v>108</v>
      </c>
      <c r="K10165" t="s">
        <v>109</v>
      </c>
      <c r="L10165" t="s">
        <v>110</v>
      </c>
      <c r="M10165" t="s">
        <v>38</v>
      </c>
      <c r="N10165" t="s">
        <v>39</v>
      </c>
      <c r="O10165">
        <v>446</v>
      </c>
      <c r="P10165" s="9">
        <v>9.09</v>
      </c>
      <c r="Q10165" t="s">
        <v>40</v>
      </c>
      <c r="R10165">
        <v>31851</v>
      </c>
      <c r="S10165">
        <v>49.06</v>
      </c>
      <c r="T10165">
        <v>4.99</v>
      </c>
      <c r="U10165" s="8">
        <v>244.81</v>
      </c>
      <c r="V10165" t="s">
        <v>15926</v>
      </c>
      <c r="W10165" t="s">
        <v>2276</v>
      </c>
      <c r="X10165" t="s">
        <v>42</v>
      </c>
      <c r="Y10165" t="s">
        <v>1740</v>
      </c>
      <c r="AA10165" s="1">
        <f t="shared" si="910"/>
        <v>46142</v>
      </c>
      <c r="AB10165" s="2">
        <f t="shared" si="911"/>
        <v>4</v>
      </c>
      <c r="AC10165" s="2">
        <f t="shared" si="912"/>
        <v>2026</v>
      </c>
      <c r="AD10165" s="2" t="str">
        <f>IFERROR(VLOOKUP(A10165,'Aux Área'!$A$4:$B$123,2,0),"-")</f>
        <v>TI</v>
      </c>
    </row>
    <row r="10166" spans="1:30" x14ac:dyDescent="0.3">
      <c r="A10166" t="s">
        <v>54</v>
      </c>
      <c r="B10166" t="s">
        <v>319</v>
      </c>
      <c r="C10166" t="s">
        <v>15927</v>
      </c>
      <c r="D10166" t="s">
        <v>1480</v>
      </c>
      <c r="E10166" t="s">
        <v>1481</v>
      </c>
      <c r="F10166" t="s">
        <v>55</v>
      </c>
      <c r="G10166" t="s">
        <v>35</v>
      </c>
      <c r="H10166" t="s">
        <v>36</v>
      </c>
      <c r="I10166" t="s">
        <v>37</v>
      </c>
      <c r="J10166" t="s">
        <v>894</v>
      </c>
      <c r="K10166" t="s">
        <v>895</v>
      </c>
      <c r="L10166" t="s">
        <v>181</v>
      </c>
      <c r="M10166" t="s">
        <v>38</v>
      </c>
      <c r="N10166" t="s">
        <v>39</v>
      </c>
      <c r="O10166">
        <v>354</v>
      </c>
      <c r="P10166" s="9">
        <v>9.26</v>
      </c>
      <c r="Q10166" t="s">
        <v>40</v>
      </c>
      <c r="R10166">
        <v>50479</v>
      </c>
      <c r="S10166">
        <v>38.22</v>
      </c>
      <c r="T10166">
        <v>4.99</v>
      </c>
      <c r="U10166" s="8">
        <v>190.71</v>
      </c>
      <c r="V10166" t="s">
        <v>41</v>
      </c>
      <c r="W10166" t="s">
        <v>2007</v>
      </c>
      <c r="X10166" t="s">
        <v>42</v>
      </c>
      <c r="Y10166" t="s">
        <v>1740</v>
      </c>
      <c r="AA10166" s="1">
        <f t="shared" si="910"/>
        <v>46142</v>
      </c>
      <c r="AB10166" s="2">
        <f t="shared" si="911"/>
        <v>4</v>
      </c>
      <c r="AC10166" s="2">
        <f t="shared" si="912"/>
        <v>2026</v>
      </c>
      <c r="AD10166" s="2" t="str">
        <f>IFERROR(VLOOKUP(A10166,'Aux Área'!$A$4:$B$123,2,0),"-")</f>
        <v>ENGENHARIA</v>
      </c>
    </row>
    <row r="10167" spans="1:30" x14ac:dyDescent="0.3">
      <c r="A10167" t="s">
        <v>2691</v>
      </c>
      <c r="B10167" t="s">
        <v>2692</v>
      </c>
      <c r="C10167" t="s">
        <v>15928</v>
      </c>
      <c r="D10167" t="s">
        <v>2142</v>
      </c>
      <c r="E10167" t="s">
        <v>2143</v>
      </c>
      <c r="F10167" t="s">
        <v>5979</v>
      </c>
      <c r="G10167" t="s">
        <v>1635</v>
      </c>
      <c r="H10167" t="s">
        <v>2635</v>
      </c>
      <c r="I10167" t="s">
        <v>37</v>
      </c>
      <c r="J10167" t="s">
        <v>165</v>
      </c>
      <c r="K10167" t="s">
        <v>166</v>
      </c>
      <c r="L10167" t="s">
        <v>167</v>
      </c>
      <c r="M10167" t="s">
        <v>38</v>
      </c>
      <c r="N10167" t="s">
        <v>39</v>
      </c>
      <c r="O10167">
        <v>220</v>
      </c>
      <c r="P10167" s="9">
        <v>7.37</v>
      </c>
      <c r="Q10167" t="s">
        <v>40</v>
      </c>
      <c r="R10167">
        <v>30939</v>
      </c>
      <c r="S10167">
        <v>29.86</v>
      </c>
      <c r="T10167">
        <v>4.99</v>
      </c>
      <c r="U10167" s="8">
        <v>149.01</v>
      </c>
      <c r="V10167" t="s">
        <v>112</v>
      </c>
      <c r="W10167" t="s">
        <v>2007</v>
      </c>
      <c r="X10167" t="s">
        <v>42</v>
      </c>
      <c r="Y10167" t="s">
        <v>1740</v>
      </c>
      <c r="AA10167" s="1">
        <f t="shared" si="910"/>
        <v>46142</v>
      </c>
      <c r="AB10167" s="2">
        <f t="shared" si="911"/>
        <v>4</v>
      </c>
      <c r="AC10167" s="2">
        <f t="shared" si="912"/>
        <v>2026</v>
      </c>
      <c r="AD10167" s="2" t="str">
        <f>IFERROR(VLOOKUP(A10167,'Aux Área'!$A$4:$B$123,2,0),"-")</f>
        <v>TI</v>
      </c>
    </row>
    <row r="10168" spans="1:30" x14ac:dyDescent="0.3">
      <c r="A10168" t="s">
        <v>2632</v>
      </c>
      <c r="B10168" t="s">
        <v>11859</v>
      </c>
      <c r="C10168" t="s">
        <v>15929</v>
      </c>
      <c r="D10168" t="s">
        <v>10329</v>
      </c>
      <c r="E10168" t="s">
        <v>9675</v>
      </c>
      <c r="F10168" t="s">
        <v>3712</v>
      </c>
      <c r="G10168" t="s">
        <v>1300</v>
      </c>
      <c r="H10168" t="s">
        <v>2635</v>
      </c>
      <c r="I10168" t="s">
        <v>37</v>
      </c>
      <c r="J10168" t="s">
        <v>169</v>
      </c>
      <c r="K10168" t="s">
        <v>170</v>
      </c>
      <c r="L10168" t="s">
        <v>124</v>
      </c>
      <c r="M10168" t="s">
        <v>38</v>
      </c>
      <c r="N10168" t="s">
        <v>39</v>
      </c>
      <c r="O10168">
        <v>471</v>
      </c>
      <c r="P10168" s="9">
        <v>9.74</v>
      </c>
      <c r="Q10168" t="s">
        <v>40</v>
      </c>
      <c r="R10168">
        <v>27432</v>
      </c>
      <c r="S10168">
        <v>48.38</v>
      </c>
      <c r="T10168">
        <v>4.6900000000000004</v>
      </c>
      <c r="U10168" s="8">
        <v>226.9</v>
      </c>
      <c r="V10168" t="s">
        <v>41</v>
      </c>
      <c r="W10168" t="s">
        <v>2007</v>
      </c>
      <c r="X10168" t="s">
        <v>42</v>
      </c>
      <c r="Y10168" t="s">
        <v>1740</v>
      </c>
      <c r="AA10168" s="1">
        <f t="shared" si="910"/>
        <v>46142</v>
      </c>
      <c r="AB10168" s="2">
        <f t="shared" si="911"/>
        <v>4</v>
      </c>
      <c r="AC10168" s="2">
        <f t="shared" si="912"/>
        <v>2026</v>
      </c>
      <c r="AD10168" s="2" t="str">
        <f>IFERROR(VLOOKUP(A10168,'Aux Área'!$A$4:$B$123,2,0),"-")</f>
        <v>TI</v>
      </c>
    </row>
    <row r="10169" spans="1:30" x14ac:dyDescent="0.3">
      <c r="A10169" t="s">
        <v>2306</v>
      </c>
      <c r="B10169" t="s">
        <v>4613</v>
      </c>
      <c r="C10169" t="s">
        <v>15930</v>
      </c>
      <c r="D10169" t="s">
        <v>3212</v>
      </c>
      <c r="E10169" t="s">
        <v>3213</v>
      </c>
      <c r="F10169" t="s">
        <v>2309</v>
      </c>
      <c r="G10169" t="s">
        <v>1135</v>
      </c>
      <c r="H10169" t="s">
        <v>2275</v>
      </c>
      <c r="I10169" t="s">
        <v>1497</v>
      </c>
      <c r="J10169" t="s">
        <v>1665</v>
      </c>
      <c r="K10169" t="s">
        <v>1666</v>
      </c>
      <c r="L10169" t="s">
        <v>301</v>
      </c>
      <c r="M10169" t="s">
        <v>38</v>
      </c>
      <c r="N10169" t="s">
        <v>39</v>
      </c>
      <c r="O10169">
        <v>317</v>
      </c>
      <c r="P10169" s="9">
        <v>7.01</v>
      </c>
      <c r="Q10169" t="s">
        <v>40</v>
      </c>
      <c r="R10169">
        <v>174759</v>
      </c>
      <c r="S10169">
        <v>45.21</v>
      </c>
      <c r="T10169">
        <v>4.6900000000000004</v>
      </c>
      <c r="U10169" s="8">
        <v>212.03</v>
      </c>
      <c r="V10169" t="s">
        <v>15931</v>
      </c>
      <c r="W10169" t="s">
        <v>2276</v>
      </c>
      <c r="X10169" t="s">
        <v>42</v>
      </c>
      <c r="Y10169" t="s">
        <v>2277</v>
      </c>
      <c r="AA10169" s="1">
        <f t="shared" si="910"/>
        <v>46142</v>
      </c>
      <c r="AB10169" s="2">
        <f t="shared" si="911"/>
        <v>4</v>
      </c>
      <c r="AC10169" s="2">
        <f t="shared" si="912"/>
        <v>2026</v>
      </c>
      <c r="AD10169" s="2" t="str">
        <f>IFERROR(VLOOKUP(A10169,'Aux Área'!$A$4:$B$123,2,0),"-")</f>
        <v>INSPEÇÃO</v>
      </c>
    </row>
    <row r="10170" spans="1:30" x14ac:dyDescent="0.3">
      <c r="A10170" t="s">
        <v>2547</v>
      </c>
      <c r="B10170" t="s">
        <v>2548</v>
      </c>
      <c r="C10170" t="s">
        <v>15932</v>
      </c>
      <c r="D10170" t="s">
        <v>10631</v>
      </c>
      <c r="E10170" t="s">
        <v>10632</v>
      </c>
      <c r="F10170" t="s">
        <v>2550</v>
      </c>
      <c r="G10170" t="s">
        <v>659</v>
      </c>
      <c r="H10170" t="s">
        <v>2215</v>
      </c>
      <c r="I10170" t="s">
        <v>667</v>
      </c>
      <c r="J10170" t="s">
        <v>165</v>
      </c>
      <c r="K10170" t="s">
        <v>166</v>
      </c>
      <c r="L10170" t="s">
        <v>167</v>
      </c>
      <c r="M10170" t="s">
        <v>38</v>
      </c>
      <c r="N10170" t="s">
        <v>668</v>
      </c>
      <c r="O10170">
        <v>202</v>
      </c>
      <c r="P10170" s="9">
        <v>5.77</v>
      </c>
      <c r="Q10170" t="s">
        <v>40</v>
      </c>
      <c r="R10170">
        <v>19148</v>
      </c>
      <c r="S10170">
        <v>35.01</v>
      </c>
      <c r="T10170">
        <v>7.9909999999999997</v>
      </c>
      <c r="U10170" s="8">
        <v>279.77</v>
      </c>
      <c r="V10170" t="s">
        <v>112</v>
      </c>
      <c r="W10170" t="s">
        <v>2007</v>
      </c>
      <c r="X10170" t="s">
        <v>42</v>
      </c>
      <c r="Y10170" t="s">
        <v>1740</v>
      </c>
      <c r="AA10170" s="1">
        <f t="shared" si="910"/>
        <v>46142</v>
      </c>
      <c r="AB10170" s="2">
        <f t="shared" si="911"/>
        <v>4</v>
      </c>
      <c r="AC10170" s="2">
        <f t="shared" si="912"/>
        <v>2026</v>
      </c>
      <c r="AD10170" s="2" t="str">
        <f>IFERROR(VLOOKUP(A10170,'Aux Área'!$A$4:$B$123,2,0),"-")</f>
        <v>APH</v>
      </c>
    </row>
    <row r="10171" spans="1:30" x14ac:dyDescent="0.3">
      <c r="A10171" t="s">
        <v>9674</v>
      </c>
      <c r="B10171" t="s">
        <v>10327</v>
      </c>
      <c r="C10171" t="s">
        <v>15933</v>
      </c>
      <c r="D10171" t="s">
        <v>12389</v>
      </c>
      <c r="E10171" t="s">
        <v>12390</v>
      </c>
      <c r="F10171" t="s">
        <v>15506</v>
      </c>
      <c r="G10171" t="s">
        <v>1300</v>
      </c>
      <c r="H10171" t="s">
        <v>9676</v>
      </c>
      <c r="I10171" t="s">
        <v>37</v>
      </c>
      <c r="J10171" t="s">
        <v>5537</v>
      </c>
      <c r="K10171" t="s">
        <v>5538</v>
      </c>
      <c r="L10171" t="s">
        <v>217</v>
      </c>
      <c r="M10171" t="s">
        <v>38</v>
      </c>
      <c r="N10171" t="s">
        <v>39</v>
      </c>
      <c r="O10171">
        <v>435</v>
      </c>
      <c r="P10171" s="9">
        <v>8.58</v>
      </c>
      <c r="Q10171" t="s">
        <v>40</v>
      </c>
      <c r="R10171">
        <v>59665</v>
      </c>
      <c r="S10171">
        <v>50.72</v>
      </c>
      <c r="T10171">
        <v>4.63</v>
      </c>
      <c r="U10171" s="8">
        <v>234.84</v>
      </c>
      <c r="V10171" t="s">
        <v>41</v>
      </c>
      <c r="W10171" t="s">
        <v>2007</v>
      </c>
      <c r="X10171" t="s">
        <v>42</v>
      </c>
      <c r="Y10171" t="s">
        <v>6209</v>
      </c>
      <c r="AA10171" s="1">
        <f t="shared" si="910"/>
        <v>46142</v>
      </c>
      <c r="AB10171" s="2">
        <f t="shared" si="911"/>
        <v>4</v>
      </c>
      <c r="AC10171" s="2">
        <f t="shared" si="912"/>
        <v>2026</v>
      </c>
      <c r="AD10171" s="2" t="str">
        <f>IFERROR(VLOOKUP(A10171,'Aux Área'!$A$4:$B$123,2,0),"-")</f>
        <v>TI</v>
      </c>
    </row>
    <row r="10172" spans="1:30" x14ac:dyDescent="0.3">
      <c r="A10172" t="s">
        <v>2643</v>
      </c>
      <c r="B10172" t="s">
        <v>2307</v>
      </c>
      <c r="C10172" t="s">
        <v>15934</v>
      </c>
      <c r="D10172" t="s">
        <v>14284</v>
      </c>
      <c r="E10172" t="s">
        <v>14285</v>
      </c>
      <c r="F10172" t="s">
        <v>2646</v>
      </c>
      <c r="G10172" t="s">
        <v>1300</v>
      </c>
      <c r="H10172" t="s">
        <v>1301</v>
      </c>
      <c r="I10172" t="s">
        <v>37</v>
      </c>
      <c r="J10172" t="s">
        <v>370</v>
      </c>
      <c r="K10172" t="s">
        <v>371</v>
      </c>
      <c r="L10172" t="s">
        <v>124</v>
      </c>
      <c r="M10172" t="s">
        <v>38</v>
      </c>
      <c r="N10172" t="s">
        <v>39</v>
      </c>
      <c r="O10172">
        <v>295</v>
      </c>
      <c r="P10172" s="9">
        <v>8.58</v>
      </c>
      <c r="Q10172" t="s">
        <v>40</v>
      </c>
      <c r="R10172">
        <v>169676</v>
      </c>
      <c r="S10172">
        <v>34.369999999999997</v>
      </c>
      <c r="T10172">
        <v>4.891</v>
      </c>
      <c r="U10172" s="8">
        <v>168.09</v>
      </c>
      <c r="V10172" t="s">
        <v>15935</v>
      </c>
      <c r="W10172" t="s">
        <v>2276</v>
      </c>
      <c r="X10172" t="s">
        <v>42</v>
      </c>
      <c r="Y10172" t="s">
        <v>2277</v>
      </c>
      <c r="AA10172" s="1">
        <f t="shared" si="910"/>
        <v>46142</v>
      </c>
      <c r="AB10172" s="2">
        <f t="shared" si="911"/>
        <v>4</v>
      </c>
      <c r="AC10172" s="2">
        <f t="shared" si="912"/>
        <v>2026</v>
      </c>
      <c r="AD10172" s="2" t="str">
        <f>IFERROR(VLOOKUP(A10172,'Aux Área'!$A$4:$B$123,2,0),"-")</f>
        <v>INSPEÇÃO</v>
      </c>
    </row>
    <row r="10173" spans="1:30" x14ac:dyDescent="0.3">
      <c r="A10173" t="s">
        <v>12958</v>
      </c>
      <c r="B10173" t="s">
        <v>14624</v>
      </c>
      <c r="C10173" t="s">
        <v>15936</v>
      </c>
      <c r="D10173" t="s">
        <v>12092</v>
      </c>
      <c r="E10173" t="s">
        <v>12093</v>
      </c>
      <c r="F10173" t="s">
        <v>12960</v>
      </c>
      <c r="G10173" t="s">
        <v>1135</v>
      </c>
      <c r="H10173" t="s">
        <v>1301</v>
      </c>
      <c r="I10173" t="s">
        <v>839</v>
      </c>
      <c r="J10173" t="s">
        <v>409</v>
      </c>
      <c r="K10173" t="s">
        <v>410</v>
      </c>
      <c r="L10173" t="s">
        <v>141</v>
      </c>
      <c r="M10173" t="s">
        <v>38</v>
      </c>
      <c r="N10173" t="s">
        <v>39</v>
      </c>
      <c r="O10173">
        <v>274</v>
      </c>
      <c r="P10173" s="9">
        <v>9.6300000000000008</v>
      </c>
      <c r="Q10173" t="s">
        <v>40</v>
      </c>
      <c r="R10173">
        <v>187711</v>
      </c>
      <c r="S10173">
        <v>28.44</v>
      </c>
      <c r="T10173">
        <v>4.29</v>
      </c>
      <c r="U10173" s="8">
        <v>122.01</v>
      </c>
      <c r="V10173" t="s">
        <v>15937</v>
      </c>
      <c r="W10173" t="s">
        <v>2276</v>
      </c>
      <c r="X10173" t="s">
        <v>42</v>
      </c>
      <c r="Y10173" t="s">
        <v>12261</v>
      </c>
      <c r="AA10173" s="1">
        <f t="shared" si="910"/>
        <v>46142</v>
      </c>
      <c r="AB10173" s="2">
        <f t="shared" si="911"/>
        <v>4</v>
      </c>
      <c r="AC10173" s="2">
        <f t="shared" si="912"/>
        <v>2026</v>
      </c>
      <c r="AD10173" s="2" t="str">
        <f>IFERROR(VLOOKUP(A10173,'Aux Área'!$A$4:$B$123,2,0),"-")</f>
        <v>INSPEÇÃO</v>
      </c>
    </row>
    <row r="10174" spans="1:30" x14ac:dyDescent="0.3">
      <c r="A10174" t="s">
        <v>2638</v>
      </c>
      <c r="B10174" t="s">
        <v>4593</v>
      </c>
      <c r="C10174" t="s">
        <v>15938</v>
      </c>
      <c r="D10174" t="s">
        <v>4358</v>
      </c>
      <c r="E10174" t="s">
        <v>4359</v>
      </c>
      <c r="F10174" t="s">
        <v>2641</v>
      </c>
      <c r="G10174" t="s">
        <v>1135</v>
      </c>
      <c r="H10174" t="s">
        <v>2275</v>
      </c>
      <c r="I10174" t="s">
        <v>1497</v>
      </c>
      <c r="J10174" t="s">
        <v>275</v>
      </c>
      <c r="K10174" t="s">
        <v>276</v>
      </c>
      <c r="L10174" t="s">
        <v>124</v>
      </c>
      <c r="M10174" t="s">
        <v>38</v>
      </c>
      <c r="N10174" t="s">
        <v>39</v>
      </c>
      <c r="O10174">
        <v>437</v>
      </c>
      <c r="P10174" s="9">
        <v>9.42</v>
      </c>
      <c r="Q10174" t="s">
        <v>40</v>
      </c>
      <c r="R10174">
        <v>162756</v>
      </c>
      <c r="S10174">
        <v>46.38</v>
      </c>
      <c r="T10174">
        <v>4.79</v>
      </c>
      <c r="U10174" s="8">
        <v>222.16</v>
      </c>
      <c r="V10174" t="s">
        <v>15939</v>
      </c>
      <c r="W10174" t="s">
        <v>2276</v>
      </c>
      <c r="X10174" t="s">
        <v>42</v>
      </c>
      <c r="Y10174" t="s">
        <v>2277</v>
      </c>
      <c r="AA10174" s="1">
        <f t="shared" si="910"/>
        <v>46142</v>
      </c>
      <c r="AB10174" s="2">
        <f t="shared" si="911"/>
        <v>4</v>
      </c>
      <c r="AC10174" s="2">
        <f t="shared" si="912"/>
        <v>2026</v>
      </c>
      <c r="AD10174" s="2" t="str">
        <f>IFERROR(VLOOKUP(A10174,'Aux Área'!$A$4:$B$123,2,0),"-")</f>
        <v>INSPEÇÃO</v>
      </c>
    </row>
    <row r="10175" spans="1:30" x14ac:dyDescent="0.3">
      <c r="A10175" t="s">
        <v>5543</v>
      </c>
      <c r="B10175" t="s">
        <v>11845</v>
      </c>
      <c r="C10175" t="s">
        <v>15940</v>
      </c>
      <c r="D10175" t="s">
        <v>13857</v>
      </c>
      <c r="E10175" t="s">
        <v>13858</v>
      </c>
      <c r="F10175" t="s">
        <v>6207</v>
      </c>
      <c r="G10175" t="s">
        <v>1135</v>
      </c>
      <c r="H10175" t="s">
        <v>5545</v>
      </c>
      <c r="I10175" t="s">
        <v>839</v>
      </c>
      <c r="J10175" t="s">
        <v>89</v>
      </c>
      <c r="K10175" t="s">
        <v>90</v>
      </c>
      <c r="L10175" t="s">
        <v>91</v>
      </c>
      <c r="M10175" t="s">
        <v>38</v>
      </c>
      <c r="N10175" t="s">
        <v>39</v>
      </c>
      <c r="O10175">
        <v>454</v>
      </c>
      <c r="P10175" s="9">
        <v>10.28</v>
      </c>
      <c r="Q10175" t="s">
        <v>40</v>
      </c>
      <c r="R10175">
        <v>72307</v>
      </c>
      <c r="S10175">
        <v>44.17</v>
      </c>
      <c r="T10175">
        <v>4.6900000000000004</v>
      </c>
      <c r="U10175" s="8">
        <v>207.16</v>
      </c>
      <c r="V10175" t="s">
        <v>15941</v>
      </c>
      <c r="W10175" t="s">
        <v>2276</v>
      </c>
      <c r="X10175" t="s">
        <v>42</v>
      </c>
      <c r="Y10175" t="s">
        <v>2277</v>
      </c>
      <c r="AA10175" s="1">
        <f t="shared" si="910"/>
        <v>46143</v>
      </c>
      <c r="AB10175" s="2">
        <f t="shared" si="911"/>
        <v>5</v>
      </c>
      <c r="AC10175" s="2">
        <f t="shared" si="912"/>
        <v>2026</v>
      </c>
      <c r="AD10175" s="2" t="str">
        <f>IFERROR(VLOOKUP(A10175,'Aux Área'!$A$4:$B$123,2,0),"-")</f>
        <v>INSPEÇÃO</v>
      </c>
    </row>
    <row r="10176" spans="1:30" x14ac:dyDescent="0.3">
      <c r="A10176" t="s">
        <v>15371</v>
      </c>
      <c r="B10176" t="s">
        <v>14726</v>
      </c>
      <c r="C10176" t="s">
        <v>15942</v>
      </c>
      <c r="D10176" t="s">
        <v>3208</v>
      </c>
      <c r="E10176" t="s">
        <v>3209</v>
      </c>
      <c r="F10176" t="s">
        <v>15375</v>
      </c>
      <c r="G10176" t="s">
        <v>15376</v>
      </c>
      <c r="H10176" t="s">
        <v>1301</v>
      </c>
      <c r="I10176" t="s">
        <v>1497</v>
      </c>
      <c r="J10176" t="s">
        <v>122</v>
      </c>
      <c r="K10176" t="s">
        <v>123</v>
      </c>
      <c r="L10176" t="s">
        <v>124</v>
      </c>
      <c r="M10176" t="s">
        <v>38</v>
      </c>
      <c r="N10176" t="s">
        <v>39</v>
      </c>
      <c r="O10176">
        <v>767</v>
      </c>
      <c r="P10176" s="9">
        <v>20.7</v>
      </c>
      <c r="Q10176" t="s">
        <v>40</v>
      </c>
      <c r="R10176">
        <v>36409</v>
      </c>
      <c r="S10176">
        <v>37.049999999999997</v>
      </c>
      <c r="T10176">
        <v>4.79</v>
      </c>
      <c r="U10176" s="8">
        <v>177.46</v>
      </c>
      <c r="V10176" t="s">
        <v>112</v>
      </c>
      <c r="W10176" t="s">
        <v>2276</v>
      </c>
      <c r="X10176" t="s">
        <v>42</v>
      </c>
      <c r="Y10176" t="s">
        <v>12261</v>
      </c>
      <c r="AA10176" s="1">
        <f t="shared" si="910"/>
        <v>46143</v>
      </c>
      <c r="AB10176" s="2">
        <f t="shared" si="911"/>
        <v>5</v>
      </c>
      <c r="AC10176" s="2">
        <f t="shared" si="912"/>
        <v>2026</v>
      </c>
      <c r="AD10176" s="2" t="str">
        <f>IFERROR(VLOOKUP(A10176,'Aux Área'!$A$4:$B$123,2,0),"-")</f>
        <v>INSPEÇÃO</v>
      </c>
    </row>
    <row r="10177" spans="1:30" x14ac:dyDescent="0.3">
      <c r="A10177" t="s">
        <v>3092</v>
      </c>
      <c r="B10177" t="s">
        <v>4774</v>
      </c>
      <c r="C10177" t="s">
        <v>15943</v>
      </c>
      <c r="D10177" t="s">
        <v>9771</v>
      </c>
      <c r="E10177" t="s">
        <v>9666</v>
      </c>
      <c r="F10177" t="s">
        <v>3594</v>
      </c>
      <c r="G10177" t="s">
        <v>1135</v>
      </c>
      <c r="H10177" t="s">
        <v>2275</v>
      </c>
      <c r="I10177" t="s">
        <v>1497</v>
      </c>
      <c r="J10177" t="s">
        <v>275</v>
      </c>
      <c r="K10177" t="s">
        <v>276</v>
      </c>
      <c r="L10177" t="s">
        <v>124</v>
      </c>
      <c r="M10177" t="s">
        <v>38</v>
      </c>
      <c r="N10177" t="s">
        <v>39</v>
      </c>
      <c r="O10177">
        <v>527</v>
      </c>
      <c r="P10177" s="9">
        <v>10.99</v>
      </c>
      <c r="Q10177" t="s">
        <v>40</v>
      </c>
      <c r="R10177">
        <v>157165</v>
      </c>
      <c r="S10177">
        <v>47.95</v>
      </c>
      <c r="T10177">
        <v>4.79</v>
      </c>
      <c r="U10177" s="8">
        <v>229.68</v>
      </c>
      <c r="V10177" t="s">
        <v>15944</v>
      </c>
      <c r="W10177" t="s">
        <v>2276</v>
      </c>
      <c r="X10177" t="s">
        <v>42</v>
      </c>
      <c r="Y10177" t="s">
        <v>2277</v>
      </c>
      <c r="AA10177" s="1">
        <f t="shared" si="910"/>
        <v>46143</v>
      </c>
      <c r="AB10177" s="2">
        <f t="shared" si="911"/>
        <v>5</v>
      </c>
      <c r="AC10177" s="2">
        <f t="shared" si="912"/>
        <v>2026</v>
      </c>
      <c r="AD10177" s="2" t="str">
        <f>IFERROR(VLOOKUP(A10177,'Aux Área'!$A$4:$B$123,2,0),"-")</f>
        <v>INSPEÇÃO</v>
      </c>
    </row>
    <row r="10178" spans="1:30" x14ac:dyDescent="0.3">
      <c r="A10178" t="s">
        <v>5620</v>
      </c>
      <c r="B10178" t="s">
        <v>9277</v>
      </c>
      <c r="C10178" t="s">
        <v>15945</v>
      </c>
      <c r="D10178" t="s">
        <v>3303</v>
      </c>
      <c r="E10178" t="s">
        <v>3304</v>
      </c>
      <c r="F10178" t="s">
        <v>6208</v>
      </c>
      <c r="G10178" t="s">
        <v>1135</v>
      </c>
      <c r="H10178" t="s">
        <v>5545</v>
      </c>
      <c r="I10178" t="s">
        <v>839</v>
      </c>
      <c r="J10178" t="s">
        <v>1122</v>
      </c>
      <c r="K10178" t="s">
        <v>1123</v>
      </c>
      <c r="L10178" t="s">
        <v>110</v>
      </c>
      <c r="M10178" t="s">
        <v>38</v>
      </c>
      <c r="N10178" t="s">
        <v>39</v>
      </c>
      <c r="O10178" s="2">
        <v>464</v>
      </c>
      <c r="P10178" s="24">
        <v>10.02</v>
      </c>
      <c r="Q10178" t="s">
        <v>40</v>
      </c>
      <c r="R10178">
        <v>51134</v>
      </c>
      <c r="S10178">
        <v>43.37</v>
      </c>
      <c r="T10178">
        <v>3.9889999999999999</v>
      </c>
      <c r="U10178" s="8">
        <v>173.02</v>
      </c>
      <c r="V10178" t="s">
        <v>41</v>
      </c>
      <c r="W10178" t="s">
        <v>2276</v>
      </c>
      <c r="X10178" t="s">
        <v>42</v>
      </c>
      <c r="Y10178" t="s">
        <v>2277</v>
      </c>
      <c r="AA10178" s="1">
        <f t="shared" si="910"/>
        <v>46143</v>
      </c>
      <c r="AB10178" s="2">
        <f t="shared" si="911"/>
        <v>5</v>
      </c>
      <c r="AC10178" s="2">
        <f t="shared" si="912"/>
        <v>2026</v>
      </c>
      <c r="AD10178" s="2" t="str">
        <f>IFERROR(VLOOKUP(A10178,'Aux Área'!$A$4:$B$123,2,0),"-")</f>
        <v>INSPEÇÃO</v>
      </c>
    </row>
    <row r="10179" spans="1:30" x14ac:dyDescent="0.3">
      <c r="A10179" t="s">
        <v>52</v>
      </c>
      <c r="B10179" t="s">
        <v>1449</v>
      </c>
      <c r="C10179" t="s">
        <v>15946</v>
      </c>
      <c r="D10179" t="s">
        <v>3197</v>
      </c>
      <c r="E10179" t="s">
        <v>3198</v>
      </c>
      <c r="F10179" t="s">
        <v>53</v>
      </c>
      <c r="G10179" t="s">
        <v>35</v>
      </c>
      <c r="H10179" t="s">
        <v>36</v>
      </c>
      <c r="I10179" t="s">
        <v>37</v>
      </c>
      <c r="J10179" t="s">
        <v>275</v>
      </c>
      <c r="K10179" t="s">
        <v>276</v>
      </c>
      <c r="L10179" t="s">
        <v>124</v>
      </c>
      <c r="M10179" t="s">
        <v>38</v>
      </c>
      <c r="N10179" t="s">
        <v>39</v>
      </c>
      <c r="O10179">
        <v>448</v>
      </c>
      <c r="P10179" s="9">
        <v>10.92</v>
      </c>
      <c r="Q10179" t="s">
        <v>40</v>
      </c>
      <c r="R10179">
        <v>109045</v>
      </c>
      <c r="S10179">
        <v>41.04</v>
      </c>
      <c r="T10179">
        <v>4.79</v>
      </c>
      <c r="U10179" s="8">
        <v>196.58</v>
      </c>
      <c r="V10179" t="s">
        <v>15947</v>
      </c>
      <c r="W10179" t="s">
        <v>2007</v>
      </c>
      <c r="X10179" t="s">
        <v>42</v>
      </c>
      <c r="Y10179" t="s">
        <v>1740</v>
      </c>
      <c r="AA10179" s="1">
        <f t="shared" si="910"/>
        <v>46143</v>
      </c>
      <c r="AB10179" s="2">
        <f t="shared" si="911"/>
        <v>5</v>
      </c>
      <c r="AC10179" s="2">
        <f t="shared" si="912"/>
        <v>2026</v>
      </c>
      <c r="AD10179" s="2" t="str">
        <f>IFERROR(VLOOKUP(A10179,'Aux Área'!$A$4:$B$123,2,0),"-")</f>
        <v>OPERAÇÃO</v>
      </c>
    </row>
    <row r="10180" spans="1:30" x14ac:dyDescent="0.3">
      <c r="A10180" t="s">
        <v>2643</v>
      </c>
      <c r="B10180" t="s">
        <v>2307</v>
      </c>
      <c r="C10180" t="s">
        <v>15948</v>
      </c>
      <c r="D10180" t="s">
        <v>14284</v>
      </c>
      <c r="E10180" t="s">
        <v>14285</v>
      </c>
      <c r="F10180" t="s">
        <v>2646</v>
      </c>
      <c r="G10180" t="s">
        <v>1300</v>
      </c>
      <c r="H10180" t="s">
        <v>1301</v>
      </c>
      <c r="I10180" t="s">
        <v>37</v>
      </c>
      <c r="J10180" t="s">
        <v>122</v>
      </c>
      <c r="K10180" t="s">
        <v>123</v>
      </c>
      <c r="L10180" t="s">
        <v>124</v>
      </c>
      <c r="M10180" t="s">
        <v>38</v>
      </c>
      <c r="N10180" t="s">
        <v>39</v>
      </c>
      <c r="O10180">
        <v>325</v>
      </c>
      <c r="P10180" s="9">
        <v>8.91</v>
      </c>
      <c r="Q10180" t="s">
        <v>40</v>
      </c>
      <c r="R10180">
        <v>170001</v>
      </c>
      <c r="S10180">
        <v>36.49</v>
      </c>
      <c r="T10180">
        <v>4.79</v>
      </c>
      <c r="U10180" s="8">
        <v>174.78</v>
      </c>
      <c r="V10180" t="s">
        <v>112</v>
      </c>
      <c r="W10180" t="s">
        <v>2276</v>
      </c>
      <c r="X10180" t="s">
        <v>42</v>
      </c>
      <c r="Y10180" t="s">
        <v>2277</v>
      </c>
      <c r="AA10180" s="1">
        <f t="shared" si="910"/>
        <v>46143</v>
      </c>
      <c r="AB10180" s="2">
        <f t="shared" si="911"/>
        <v>5</v>
      </c>
      <c r="AC10180" s="2">
        <f t="shared" si="912"/>
        <v>2026</v>
      </c>
      <c r="AD10180" s="2" t="str">
        <f>IFERROR(VLOOKUP(A10180,'Aux Área'!$A$4:$B$123,2,0),"-")</f>
        <v>INSPEÇÃO</v>
      </c>
    </row>
    <row r="10181" spans="1:30" x14ac:dyDescent="0.3">
      <c r="A10181" t="s">
        <v>2306</v>
      </c>
      <c r="B10181" t="s">
        <v>4613</v>
      </c>
      <c r="C10181" t="s">
        <v>15949</v>
      </c>
      <c r="D10181" t="s">
        <v>3212</v>
      </c>
      <c r="E10181" t="s">
        <v>3213</v>
      </c>
      <c r="F10181" t="s">
        <v>2309</v>
      </c>
      <c r="G10181" t="s">
        <v>1135</v>
      </c>
      <c r="H10181" t="s">
        <v>2275</v>
      </c>
      <c r="I10181" t="s">
        <v>1497</v>
      </c>
      <c r="J10181" t="s">
        <v>1665</v>
      </c>
      <c r="K10181" t="s">
        <v>1666</v>
      </c>
      <c r="L10181" t="s">
        <v>301</v>
      </c>
      <c r="M10181" t="s">
        <v>38</v>
      </c>
      <c r="N10181" t="s">
        <v>39</v>
      </c>
      <c r="O10181">
        <v>423</v>
      </c>
      <c r="P10181" s="9">
        <v>10.72</v>
      </c>
      <c r="Q10181" t="s">
        <v>40</v>
      </c>
      <c r="R10181">
        <v>175182</v>
      </c>
      <c r="S10181">
        <v>39.46</v>
      </c>
      <c r="T10181">
        <v>4.6900000000000004</v>
      </c>
      <c r="U10181" s="8">
        <v>185.07</v>
      </c>
      <c r="V10181" t="s">
        <v>15950</v>
      </c>
      <c r="W10181" t="s">
        <v>2276</v>
      </c>
      <c r="X10181" t="s">
        <v>42</v>
      </c>
      <c r="Y10181" t="s">
        <v>2277</v>
      </c>
      <c r="AA10181" s="1">
        <f t="shared" si="910"/>
        <v>46143</v>
      </c>
      <c r="AB10181" s="2">
        <f t="shared" si="911"/>
        <v>5</v>
      </c>
      <c r="AC10181" s="2">
        <f t="shared" si="912"/>
        <v>2026</v>
      </c>
      <c r="AD10181" s="2" t="str">
        <f>IFERROR(VLOOKUP(A10181,'Aux Área'!$A$4:$B$123,2,0),"-")</f>
        <v>INSPEÇÃO</v>
      </c>
    </row>
    <row r="10182" spans="1:30" x14ac:dyDescent="0.3">
      <c r="A10182" t="s">
        <v>2189</v>
      </c>
      <c r="B10182" t="s">
        <v>10781</v>
      </c>
      <c r="C10182" t="s">
        <v>15951</v>
      </c>
      <c r="D10182" t="s">
        <v>5015</v>
      </c>
      <c r="E10182" t="s">
        <v>5016</v>
      </c>
      <c r="F10182" t="s">
        <v>2192</v>
      </c>
      <c r="G10182" t="s">
        <v>1135</v>
      </c>
      <c r="H10182" t="s">
        <v>2185</v>
      </c>
      <c r="I10182" t="s">
        <v>2186</v>
      </c>
      <c r="J10182" t="s">
        <v>172</v>
      </c>
      <c r="K10182" t="s">
        <v>173</v>
      </c>
      <c r="L10182" t="s">
        <v>124</v>
      </c>
      <c r="M10182" t="s">
        <v>38</v>
      </c>
      <c r="N10182" t="s">
        <v>668</v>
      </c>
      <c r="O10182">
        <v>570</v>
      </c>
      <c r="P10182" s="9">
        <v>11.47</v>
      </c>
      <c r="Q10182" t="s">
        <v>40</v>
      </c>
      <c r="R10182">
        <v>90289</v>
      </c>
      <c r="S10182">
        <v>49.69</v>
      </c>
      <c r="T10182">
        <v>6.94</v>
      </c>
      <c r="U10182" s="8">
        <v>344.85</v>
      </c>
      <c r="V10182" t="s">
        <v>8029</v>
      </c>
      <c r="W10182" t="s">
        <v>2007</v>
      </c>
      <c r="X10182" t="s">
        <v>42</v>
      </c>
      <c r="Y10182" t="s">
        <v>12261</v>
      </c>
      <c r="AA10182" s="1">
        <f t="shared" si="910"/>
        <v>46143</v>
      </c>
      <c r="AB10182" s="2">
        <f t="shared" si="911"/>
        <v>5</v>
      </c>
      <c r="AC10182" s="2">
        <f t="shared" si="912"/>
        <v>2026</v>
      </c>
      <c r="AD10182" s="2" t="str">
        <f>IFERROR(VLOOKUP(A10182,'Aux Área'!$A$4:$B$123,2,0),"-")</f>
        <v>INSPEÇÃO</v>
      </c>
    </row>
    <row r="10183" spans="1:30" x14ac:dyDescent="0.3">
      <c r="A10183" t="s">
        <v>12958</v>
      </c>
      <c r="B10183" t="s">
        <v>14624</v>
      </c>
      <c r="C10183" t="s">
        <v>15952</v>
      </c>
      <c r="D10183" t="s">
        <v>10122</v>
      </c>
      <c r="E10183" t="s">
        <v>9671</v>
      </c>
      <c r="F10183" t="s">
        <v>12960</v>
      </c>
      <c r="G10183" t="s">
        <v>1135</v>
      </c>
      <c r="H10183" t="s">
        <v>1301</v>
      </c>
      <c r="I10183" t="s">
        <v>839</v>
      </c>
      <c r="J10183" t="s">
        <v>165</v>
      </c>
      <c r="K10183" t="s">
        <v>166</v>
      </c>
      <c r="L10183" t="s">
        <v>167</v>
      </c>
      <c r="M10183" t="s">
        <v>38</v>
      </c>
      <c r="N10183" t="s">
        <v>39</v>
      </c>
      <c r="O10183">
        <v>383</v>
      </c>
      <c r="P10183" s="9">
        <v>10.99</v>
      </c>
      <c r="Q10183" t="s">
        <v>40</v>
      </c>
      <c r="R10183">
        <v>188094</v>
      </c>
      <c r="S10183">
        <v>34.86</v>
      </c>
      <c r="T10183">
        <v>4.9909999999999997</v>
      </c>
      <c r="U10183" s="8">
        <v>173.99</v>
      </c>
      <c r="V10183" t="s">
        <v>112</v>
      </c>
      <c r="W10183" t="s">
        <v>2276</v>
      </c>
      <c r="X10183" t="s">
        <v>42</v>
      </c>
      <c r="Y10183" t="s">
        <v>12261</v>
      </c>
      <c r="AA10183" s="1">
        <f t="shared" si="910"/>
        <v>46143</v>
      </c>
      <c r="AB10183" s="2">
        <f t="shared" si="911"/>
        <v>5</v>
      </c>
      <c r="AC10183" s="2">
        <f t="shared" si="912"/>
        <v>2026</v>
      </c>
      <c r="AD10183" s="2" t="str">
        <f>IFERROR(VLOOKUP(A10183,'Aux Área'!$A$4:$B$123,2,0),"-")</f>
        <v>INSPEÇÃO</v>
      </c>
    </row>
    <row r="10184" spans="1:30" x14ac:dyDescent="0.3">
      <c r="A10184" t="s">
        <v>2638</v>
      </c>
      <c r="B10184" t="s">
        <v>4593</v>
      </c>
      <c r="C10184" t="s">
        <v>15953</v>
      </c>
      <c r="D10184" t="s">
        <v>10306</v>
      </c>
      <c r="E10184" t="s">
        <v>9673</v>
      </c>
      <c r="F10184" t="s">
        <v>2641</v>
      </c>
      <c r="G10184" t="s">
        <v>1135</v>
      </c>
      <c r="H10184" t="s">
        <v>2275</v>
      </c>
      <c r="I10184" t="s">
        <v>1497</v>
      </c>
      <c r="J10184" t="s">
        <v>275</v>
      </c>
      <c r="K10184" t="s">
        <v>276</v>
      </c>
      <c r="L10184" t="s">
        <v>124</v>
      </c>
      <c r="M10184" t="s">
        <v>38</v>
      </c>
      <c r="N10184" t="s">
        <v>39</v>
      </c>
      <c r="O10184">
        <v>420</v>
      </c>
      <c r="P10184" s="9">
        <v>11.48</v>
      </c>
      <c r="Q10184" t="s">
        <v>40</v>
      </c>
      <c r="R10184">
        <v>163176</v>
      </c>
      <c r="S10184">
        <v>36.590000000000003</v>
      </c>
      <c r="T10184">
        <v>4.79</v>
      </c>
      <c r="U10184" s="8">
        <v>175.27</v>
      </c>
      <c r="V10184" t="s">
        <v>15954</v>
      </c>
      <c r="W10184" t="s">
        <v>2276</v>
      </c>
      <c r="X10184" t="s">
        <v>42</v>
      </c>
      <c r="Y10184" t="s">
        <v>2277</v>
      </c>
      <c r="AA10184" s="1">
        <f t="shared" si="910"/>
        <v>46143</v>
      </c>
      <c r="AB10184" s="2">
        <f t="shared" si="911"/>
        <v>5</v>
      </c>
      <c r="AC10184" s="2">
        <f t="shared" si="912"/>
        <v>2026</v>
      </c>
      <c r="AD10184" s="2" t="str">
        <f>IFERROR(VLOOKUP(A10184,'Aux Área'!$A$4:$B$123,2,0),"-")</f>
        <v>INSPEÇÃO</v>
      </c>
    </row>
    <row r="10185" spans="1:30" x14ac:dyDescent="0.3">
      <c r="A10185" t="s">
        <v>68</v>
      </c>
      <c r="B10185" t="s">
        <v>296</v>
      </c>
      <c r="C10185" t="s">
        <v>15955</v>
      </c>
      <c r="D10185" t="s">
        <v>1562</v>
      </c>
      <c r="E10185" t="s">
        <v>1563</v>
      </c>
      <c r="F10185" t="s">
        <v>69</v>
      </c>
      <c r="G10185" t="s">
        <v>35</v>
      </c>
      <c r="H10185" t="s">
        <v>36</v>
      </c>
      <c r="I10185" t="s">
        <v>37</v>
      </c>
      <c r="J10185" t="s">
        <v>241</v>
      </c>
      <c r="K10185" t="s">
        <v>242</v>
      </c>
      <c r="L10185" t="s">
        <v>110</v>
      </c>
      <c r="M10185" t="s">
        <v>38</v>
      </c>
      <c r="N10185" t="s">
        <v>39</v>
      </c>
      <c r="O10185" s="2">
        <v>285</v>
      </c>
      <c r="P10185" s="24">
        <v>7.84</v>
      </c>
      <c r="Q10185" t="s">
        <v>40</v>
      </c>
      <c r="R10185" s="2">
        <v>2866</v>
      </c>
      <c r="S10185">
        <v>36.36</v>
      </c>
      <c r="T10185">
        <v>3.99</v>
      </c>
      <c r="U10185" s="8">
        <v>145.09</v>
      </c>
      <c r="V10185" t="s">
        <v>41</v>
      </c>
      <c r="W10185" t="s">
        <v>2007</v>
      </c>
      <c r="X10185" t="s">
        <v>42</v>
      </c>
      <c r="Y10185" t="s">
        <v>1740</v>
      </c>
      <c r="AA10185" s="1">
        <f t="shared" si="910"/>
        <v>46143</v>
      </c>
      <c r="AB10185" s="2">
        <f t="shared" si="911"/>
        <v>5</v>
      </c>
      <c r="AC10185" s="2">
        <f t="shared" si="912"/>
        <v>2026</v>
      </c>
      <c r="AD10185" s="2" t="str">
        <f>IFERROR(VLOOKUP(A10185,'Aux Área'!$A$4:$B$123,2,0),"-")</f>
        <v>OPERAÇÃO</v>
      </c>
    </row>
    <row r="10186" spans="1:30" x14ac:dyDescent="0.3">
      <c r="A10186" t="s">
        <v>1785</v>
      </c>
      <c r="B10186" t="s">
        <v>1786</v>
      </c>
      <c r="C10186" t="s">
        <v>15956</v>
      </c>
      <c r="D10186" t="s">
        <v>15011</v>
      </c>
      <c r="E10186" t="s">
        <v>15012</v>
      </c>
      <c r="F10186" t="s">
        <v>15957</v>
      </c>
      <c r="G10186" t="s">
        <v>1495</v>
      </c>
      <c r="H10186" t="s">
        <v>1788</v>
      </c>
      <c r="I10186" t="s">
        <v>839</v>
      </c>
      <c r="J10186" t="s">
        <v>172</v>
      </c>
      <c r="K10186" t="s">
        <v>173</v>
      </c>
      <c r="L10186" t="s">
        <v>124</v>
      </c>
      <c r="M10186" t="s">
        <v>38</v>
      </c>
      <c r="N10186" t="s">
        <v>668</v>
      </c>
      <c r="O10186" s="23">
        <v>0</v>
      </c>
      <c r="P10186" s="23">
        <v>0</v>
      </c>
      <c r="Q10186" t="s">
        <v>40</v>
      </c>
      <c r="R10186">
        <v>0</v>
      </c>
      <c r="S10186">
        <v>175.56</v>
      </c>
      <c r="T10186">
        <v>6.94</v>
      </c>
      <c r="U10186" s="8">
        <v>1218.3900000000001</v>
      </c>
      <c r="V10186" t="s">
        <v>15958</v>
      </c>
      <c r="W10186" t="s">
        <v>652</v>
      </c>
      <c r="X10186" t="s">
        <v>42</v>
      </c>
      <c r="Y10186" t="s">
        <v>653</v>
      </c>
      <c r="AA10186" s="1">
        <f t="shared" si="910"/>
        <v>46143</v>
      </c>
      <c r="AB10186" s="2">
        <f t="shared" si="911"/>
        <v>5</v>
      </c>
      <c r="AC10186" s="2">
        <f t="shared" si="912"/>
        <v>2026</v>
      </c>
      <c r="AD10186" s="2" t="str">
        <f>IFERROR(VLOOKUP(A10186,'Aux Área'!$A$4:$B$123,2,0),"-")</f>
        <v>SÃO PEDRO</v>
      </c>
    </row>
    <row r="10187" spans="1:30" x14ac:dyDescent="0.3">
      <c r="A10187" t="s">
        <v>2318</v>
      </c>
      <c r="B10187" t="s">
        <v>2733</v>
      </c>
      <c r="C10187" t="s">
        <v>15959</v>
      </c>
      <c r="D10187" t="s">
        <v>3149</v>
      </c>
      <c r="E10187" t="s">
        <v>3150</v>
      </c>
      <c r="F10187" t="s">
        <v>4203</v>
      </c>
      <c r="G10187" t="s">
        <v>1135</v>
      </c>
      <c r="H10187" t="s">
        <v>2185</v>
      </c>
      <c r="I10187" t="s">
        <v>2186</v>
      </c>
      <c r="J10187" t="s">
        <v>89</v>
      </c>
      <c r="K10187" t="s">
        <v>90</v>
      </c>
      <c r="L10187" t="s">
        <v>91</v>
      </c>
      <c r="M10187" t="s">
        <v>38</v>
      </c>
      <c r="N10187" t="s">
        <v>668</v>
      </c>
      <c r="O10187">
        <v>924</v>
      </c>
      <c r="P10187" s="9">
        <v>12.41</v>
      </c>
      <c r="Q10187" t="s">
        <v>40</v>
      </c>
      <c r="R10187">
        <v>98636</v>
      </c>
      <c r="S10187">
        <v>74.45</v>
      </c>
      <c r="T10187">
        <v>6.89</v>
      </c>
      <c r="U10187" s="8">
        <v>512.96</v>
      </c>
      <c r="V10187" t="s">
        <v>15960</v>
      </c>
      <c r="W10187" t="s">
        <v>2007</v>
      </c>
      <c r="X10187" t="s">
        <v>42</v>
      </c>
      <c r="Y10187" t="s">
        <v>12261</v>
      </c>
      <c r="AA10187" s="1">
        <f t="shared" si="910"/>
        <v>46143</v>
      </c>
      <c r="AB10187" s="2">
        <f t="shared" si="911"/>
        <v>5</v>
      </c>
      <c r="AC10187" s="2">
        <f t="shared" si="912"/>
        <v>2026</v>
      </c>
      <c r="AD10187" s="2" t="str">
        <f>IFERROR(VLOOKUP(A10187,'Aux Área'!$A$4:$B$123,2,0),"-")</f>
        <v>INSPEÇÃO</v>
      </c>
    </row>
    <row r="10188" spans="1:30" x14ac:dyDescent="0.3">
      <c r="A10188" t="s">
        <v>2016</v>
      </c>
      <c r="B10188" t="s">
        <v>2017</v>
      </c>
      <c r="C10188" t="s">
        <v>15961</v>
      </c>
      <c r="D10188" t="s">
        <v>4102</v>
      </c>
      <c r="E10188" t="s">
        <v>4103</v>
      </c>
      <c r="F10188" t="s">
        <v>2019</v>
      </c>
      <c r="G10188" t="s">
        <v>1495</v>
      </c>
      <c r="H10188" t="s">
        <v>2020</v>
      </c>
      <c r="I10188" t="s">
        <v>2021</v>
      </c>
      <c r="J10188" t="s">
        <v>165</v>
      </c>
      <c r="K10188" t="s">
        <v>166</v>
      </c>
      <c r="L10188" t="s">
        <v>167</v>
      </c>
      <c r="M10188" t="s">
        <v>38</v>
      </c>
      <c r="N10188" t="s">
        <v>668</v>
      </c>
      <c r="O10188">
        <v>700</v>
      </c>
      <c r="P10188" s="9">
        <v>1.87</v>
      </c>
      <c r="Q10188" t="s">
        <v>40</v>
      </c>
      <c r="R10188">
        <v>22704</v>
      </c>
      <c r="S10188">
        <v>374.01</v>
      </c>
      <c r="T10188">
        <v>7.99</v>
      </c>
      <c r="U10188" s="8">
        <v>2988.36</v>
      </c>
      <c r="V10188" t="s">
        <v>112</v>
      </c>
      <c r="W10188" t="s">
        <v>1985</v>
      </c>
      <c r="X10188" t="s">
        <v>42</v>
      </c>
      <c r="Y10188" t="s">
        <v>1986</v>
      </c>
      <c r="AA10188" s="1">
        <f t="shared" si="910"/>
        <v>46143</v>
      </c>
      <c r="AB10188" s="2">
        <f t="shared" si="911"/>
        <v>5</v>
      </c>
      <c r="AC10188" s="2">
        <f t="shared" si="912"/>
        <v>2026</v>
      </c>
      <c r="AD10188" s="2" t="str">
        <f>IFERROR(VLOOKUP(A10188,'Aux Área'!$A$4:$B$123,2,0),"-")</f>
        <v>PESADOS</v>
      </c>
    </row>
    <row r="10189" spans="1:30" x14ac:dyDescent="0.3">
      <c r="A10189" t="s">
        <v>5543</v>
      </c>
      <c r="B10189" t="s">
        <v>11845</v>
      </c>
      <c r="C10189" t="s">
        <v>15962</v>
      </c>
      <c r="D10189" t="s">
        <v>9879</v>
      </c>
      <c r="E10189" t="s">
        <v>9667</v>
      </c>
      <c r="F10189" t="s">
        <v>6207</v>
      </c>
      <c r="G10189" t="s">
        <v>1135</v>
      </c>
      <c r="H10189" t="s">
        <v>5545</v>
      </c>
      <c r="I10189" t="s">
        <v>839</v>
      </c>
      <c r="J10189" t="s">
        <v>5537</v>
      </c>
      <c r="K10189" t="s">
        <v>5538</v>
      </c>
      <c r="L10189" t="s">
        <v>217</v>
      </c>
      <c r="M10189" t="s">
        <v>38</v>
      </c>
      <c r="N10189" t="s">
        <v>39</v>
      </c>
      <c r="O10189">
        <v>476</v>
      </c>
      <c r="P10189" s="9">
        <v>10.25</v>
      </c>
      <c r="Q10189" t="s">
        <v>40</v>
      </c>
      <c r="R10189">
        <v>72783</v>
      </c>
      <c r="S10189">
        <v>46.43</v>
      </c>
      <c r="T10189">
        <v>4.6310000000000002</v>
      </c>
      <c r="U10189" s="8">
        <v>215</v>
      </c>
      <c r="V10189" t="s">
        <v>41</v>
      </c>
      <c r="W10189" t="s">
        <v>2276</v>
      </c>
      <c r="X10189" t="s">
        <v>42</v>
      </c>
      <c r="Y10189" t="s">
        <v>2277</v>
      </c>
      <c r="AA10189" s="1">
        <f t="shared" si="910"/>
        <v>46143</v>
      </c>
      <c r="AB10189" s="2">
        <f t="shared" si="911"/>
        <v>5</v>
      </c>
      <c r="AC10189" s="2">
        <f t="shared" si="912"/>
        <v>2026</v>
      </c>
      <c r="AD10189" s="2" t="str">
        <f>IFERROR(VLOOKUP(A10189,'Aux Área'!$A$4:$B$123,2,0),"-")</f>
        <v>INSPEÇÃO</v>
      </c>
    </row>
    <row r="10190" spans="1:30" x14ac:dyDescent="0.3">
      <c r="A10190" t="s">
        <v>44</v>
      </c>
      <c r="B10190" t="s">
        <v>478</v>
      </c>
      <c r="C10190" t="s">
        <v>15963</v>
      </c>
      <c r="D10190" t="s">
        <v>2160</v>
      </c>
      <c r="E10190" t="s">
        <v>2161</v>
      </c>
      <c r="F10190" t="s">
        <v>45</v>
      </c>
      <c r="G10190" t="s">
        <v>35</v>
      </c>
      <c r="H10190" t="s">
        <v>36</v>
      </c>
      <c r="I10190" t="s">
        <v>37</v>
      </c>
      <c r="J10190" t="s">
        <v>169</v>
      </c>
      <c r="K10190" t="s">
        <v>170</v>
      </c>
      <c r="L10190" t="s">
        <v>124</v>
      </c>
      <c r="M10190" t="s">
        <v>38</v>
      </c>
      <c r="N10190" t="s">
        <v>39</v>
      </c>
      <c r="O10190">
        <v>391</v>
      </c>
      <c r="P10190" s="9">
        <v>11.75</v>
      </c>
      <c r="Q10190" t="s">
        <v>40</v>
      </c>
      <c r="R10190">
        <v>33154</v>
      </c>
      <c r="S10190">
        <v>33.28</v>
      </c>
      <c r="T10190">
        <v>4.6900000000000004</v>
      </c>
      <c r="U10190" s="8">
        <v>156.08000000000001</v>
      </c>
      <c r="V10190" t="s">
        <v>41</v>
      </c>
      <c r="W10190" t="s">
        <v>2007</v>
      </c>
      <c r="X10190" t="s">
        <v>42</v>
      </c>
      <c r="Y10190" t="s">
        <v>1740</v>
      </c>
      <c r="AA10190" s="1">
        <f t="shared" si="910"/>
        <v>46143</v>
      </c>
      <c r="AB10190" s="2">
        <f t="shared" si="911"/>
        <v>5</v>
      </c>
      <c r="AC10190" s="2">
        <f t="shared" si="912"/>
        <v>2026</v>
      </c>
      <c r="AD10190" s="2" t="str">
        <f>IFERROR(VLOOKUP(A10190,'Aux Área'!$A$4:$B$123,2,0),"-")</f>
        <v>OPERAÇÃO</v>
      </c>
    </row>
    <row r="10191" spans="1:30" x14ac:dyDescent="0.3">
      <c r="A10191" t="s">
        <v>68</v>
      </c>
      <c r="B10191" t="s">
        <v>296</v>
      </c>
      <c r="C10191" t="s">
        <v>15964</v>
      </c>
      <c r="D10191" t="s">
        <v>1562</v>
      </c>
      <c r="E10191" t="s">
        <v>1563</v>
      </c>
      <c r="F10191" t="s">
        <v>69</v>
      </c>
      <c r="G10191" t="s">
        <v>35</v>
      </c>
      <c r="H10191" t="s">
        <v>36</v>
      </c>
      <c r="I10191" t="s">
        <v>37</v>
      </c>
      <c r="J10191" t="s">
        <v>1665</v>
      </c>
      <c r="K10191" t="s">
        <v>1666</v>
      </c>
      <c r="L10191" t="s">
        <v>301</v>
      </c>
      <c r="M10191" t="s">
        <v>38</v>
      </c>
      <c r="N10191" t="s">
        <v>39</v>
      </c>
      <c r="O10191" s="2">
        <v>282</v>
      </c>
      <c r="P10191" s="24">
        <v>7.92</v>
      </c>
      <c r="Q10191" t="s">
        <v>40</v>
      </c>
      <c r="R10191">
        <v>63148</v>
      </c>
      <c r="S10191">
        <v>35.590000000000003</v>
      </c>
      <c r="T10191">
        <v>4.6900000000000004</v>
      </c>
      <c r="U10191" s="8">
        <v>166.92</v>
      </c>
      <c r="V10191" t="s">
        <v>15965</v>
      </c>
      <c r="W10191" t="s">
        <v>2007</v>
      </c>
      <c r="X10191" t="s">
        <v>42</v>
      </c>
      <c r="Y10191" t="s">
        <v>1740</v>
      </c>
      <c r="AA10191" s="1">
        <f t="shared" si="910"/>
        <v>46143</v>
      </c>
      <c r="AB10191" s="2">
        <f t="shared" si="911"/>
        <v>5</v>
      </c>
      <c r="AC10191" s="2">
        <f t="shared" si="912"/>
        <v>2026</v>
      </c>
      <c r="AD10191" s="2" t="str">
        <f>IFERROR(VLOOKUP(A10191,'Aux Área'!$A$4:$B$123,2,0),"-")</f>
        <v>OPERAÇÃO</v>
      </c>
    </row>
    <row r="10192" spans="1:30" x14ac:dyDescent="0.3">
      <c r="A10192" t="s">
        <v>2643</v>
      </c>
      <c r="B10192" t="s">
        <v>2307</v>
      </c>
      <c r="C10192" t="s">
        <v>15966</v>
      </c>
      <c r="D10192" t="s">
        <v>7207</v>
      </c>
      <c r="E10192" t="s">
        <v>7208</v>
      </c>
      <c r="F10192" t="s">
        <v>2646</v>
      </c>
      <c r="G10192" t="s">
        <v>1300</v>
      </c>
      <c r="H10192" t="s">
        <v>1301</v>
      </c>
      <c r="I10192" t="s">
        <v>37</v>
      </c>
      <c r="J10192" t="s">
        <v>12641</v>
      </c>
      <c r="K10192" t="s">
        <v>12642</v>
      </c>
      <c r="L10192" t="s">
        <v>124</v>
      </c>
      <c r="M10192" t="s">
        <v>38</v>
      </c>
      <c r="N10192" t="s">
        <v>39</v>
      </c>
      <c r="O10192">
        <v>337</v>
      </c>
      <c r="P10192" s="9">
        <v>9.74</v>
      </c>
      <c r="Q10192" t="s">
        <v>40</v>
      </c>
      <c r="R10192">
        <v>170338</v>
      </c>
      <c r="S10192">
        <v>34.61</v>
      </c>
      <c r="T10192">
        <v>4.79</v>
      </c>
      <c r="U10192" s="8">
        <v>165.78</v>
      </c>
      <c r="V10192" t="s">
        <v>15967</v>
      </c>
      <c r="W10192" t="s">
        <v>2276</v>
      </c>
      <c r="X10192" t="s">
        <v>42</v>
      </c>
      <c r="Y10192" t="s">
        <v>2277</v>
      </c>
      <c r="AA10192" s="1">
        <f t="shared" si="910"/>
        <v>46143</v>
      </c>
      <c r="AB10192" s="2">
        <f t="shared" si="911"/>
        <v>5</v>
      </c>
      <c r="AC10192" s="2">
        <f t="shared" si="912"/>
        <v>2026</v>
      </c>
      <c r="AD10192" s="2" t="str">
        <f>IFERROR(VLOOKUP(A10192,'Aux Área'!$A$4:$B$123,2,0),"-")</f>
        <v>INSPEÇÃO</v>
      </c>
    </row>
    <row r="10193" spans="1:30" x14ac:dyDescent="0.3">
      <c r="A10193" t="s">
        <v>5620</v>
      </c>
      <c r="B10193" t="s">
        <v>9277</v>
      </c>
      <c r="C10193" t="s">
        <v>15968</v>
      </c>
      <c r="D10193" t="s">
        <v>3149</v>
      </c>
      <c r="E10193" t="s">
        <v>3150</v>
      </c>
      <c r="F10193" t="s">
        <v>6208</v>
      </c>
      <c r="G10193" t="s">
        <v>1135</v>
      </c>
      <c r="H10193" t="s">
        <v>5545</v>
      </c>
      <c r="I10193" t="s">
        <v>839</v>
      </c>
      <c r="J10193" t="s">
        <v>11506</v>
      </c>
      <c r="K10193" t="s">
        <v>11507</v>
      </c>
      <c r="L10193" t="s">
        <v>84</v>
      </c>
      <c r="M10193" t="s">
        <v>38</v>
      </c>
      <c r="N10193" t="s">
        <v>39</v>
      </c>
      <c r="O10193">
        <v>361</v>
      </c>
      <c r="P10193" s="9">
        <v>8.24</v>
      </c>
      <c r="Q10193" t="s">
        <v>40</v>
      </c>
      <c r="R10193">
        <v>51495</v>
      </c>
      <c r="S10193">
        <v>43.79</v>
      </c>
      <c r="T10193">
        <v>4.99</v>
      </c>
      <c r="U10193" s="8">
        <v>218.51</v>
      </c>
      <c r="V10193" t="s">
        <v>41</v>
      </c>
      <c r="W10193" t="s">
        <v>2276</v>
      </c>
      <c r="X10193" t="s">
        <v>42</v>
      </c>
      <c r="Y10193" t="s">
        <v>2277</v>
      </c>
      <c r="AA10193" s="1">
        <f t="shared" si="910"/>
        <v>46143</v>
      </c>
      <c r="AB10193" s="2">
        <f t="shared" si="911"/>
        <v>5</v>
      </c>
      <c r="AC10193" s="2">
        <f t="shared" si="912"/>
        <v>2026</v>
      </c>
      <c r="AD10193" s="2" t="str">
        <f>IFERROR(VLOOKUP(A10193,'Aux Área'!$A$4:$B$123,2,0),"-")</f>
        <v>INSPEÇÃO</v>
      </c>
    </row>
    <row r="10194" spans="1:30" x14ac:dyDescent="0.3">
      <c r="A10194" t="s">
        <v>2472</v>
      </c>
      <c r="B10194" t="s">
        <v>2473</v>
      </c>
      <c r="C10194" t="s">
        <v>15969</v>
      </c>
      <c r="D10194" t="s">
        <v>3068</v>
      </c>
      <c r="E10194" t="s">
        <v>3069</v>
      </c>
      <c r="F10194" t="s">
        <v>2475</v>
      </c>
      <c r="G10194" t="s">
        <v>659</v>
      </c>
      <c r="H10194" t="s">
        <v>2215</v>
      </c>
      <c r="I10194" t="s">
        <v>667</v>
      </c>
      <c r="J10194" t="s">
        <v>5537</v>
      </c>
      <c r="K10194" t="s">
        <v>5538</v>
      </c>
      <c r="L10194" t="s">
        <v>217</v>
      </c>
      <c r="M10194" t="s">
        <v>38</v>
      </c>
      <c r="N10194" t="s">
        <v>668</v>
      </c>
      <c r="O10194">
        <v>158</v>
      </c>
      <c r="P10194" s="9">
        <v>6.48</v>
      </c>
      <c r="Q10194" t="s">
        <v>40</v>
      </c>
      <c r="R10194">
        <v>11283</v>
      </c>
      <c r="S10194">
        <v>24.4</v>
      </c>
      <c r="T10194">
        <v>6.992</v>
      </c>
      <c r="U10194" s="8">
        <v>170.61</v>
      </c>
      <c r="V10194" t="s">
        <v>41</v>
      </c>
      <c r="W10194" t="s">
        <v>2007</v>
      </c>
      <c r="X10194" t="s">
        <v>42</v>
      </c>
      <c r="Y10194" t="s">
        <v>1740</v>
      </c>
      <c r="AA10194" s="1">
        <f t="shared" si="910"/>
        <v>46143</v>
      </c>
      <c r="AB10194" s="2">
        <f t="shared" si="911"/>
        <v>5</v>
      </c>
      <c r="AC10194" s="2">
        <f t="shared" si="912"/>
        <v>2026</v>
      </c>
      <c r="AD10194" s="2" t="str">
        <f>IFERROR(VLOOKUP(A10194,'Aux Área'!$A$4:$B$123,2,0),"-")</f>
        <v>APH</v>
      </c>
    </row>
    <row r="10195" spans="1:30" x14ac:dyDescent="0.3">
      <c r="A10195" t="s">
        <v>2347</v>
      </c>
      <c r="B10195" t="s">
        <v>2348</v>
      </c>
      <c r="C10195" t="s">
        <v>15970</v>
      </c>
      <c r="D10195" t="s">
        <v>3633</v>
      </c>
      <c r="E10195" t="s">
        <v>3634</v>
      </c>
      <c r="F10195" t="s">
        <v>2350</v>
      </c>
      <c r="G10195" t="s">
        <v>659</v>
      </c>
      <c r="H10195" t="s">
        <v>1996</v>
      </c>
      <c r="I10195" t="s">
        <v>1997</v>
      </c>
      <c r="J10195" t="s">
        <v>237</v>
      </c>
      <c r="K10195" t="s">
        <v>238</v>
      </c>
      <c r="L10195" t="s">
        <v>110</v>
      </c>
      <c r="M10195" t="s">
        <v>38</v>
      </c>
      <c r="N10195" t="s">
        <v>668</v>
      </c>
      <c r="O10195">
        <v>285</v>
      </c>
      <c r="P10195" s="9">
        <v>5.7</v>
      </c>
      <c r="Q10195" t="s">
        <v>40</v>
      </c>
      <c r="R10195">
        <v>48374</v>
      </c>
      <c r="S10195">
        <v>50</v>
      </c>
      <c r="T10195">
        <v>6.99</v>
      </c>
      <c r="U10195" s="8">
        <v>349.5</v>
      </c>
      <c r="V10195" t="s">
        <v>41</v>
      </c>
      <c r="W10195" t="s">
        <v>1985</v>
      </c>
      <c r="X10195" t="s">
        <v>42</v>
      </c>
      <c r="Y10195" t="s">
        <v>1986</v>
      </c>
      <c r="AA10195" s="1">
        <f t="shared" si="910"/>
        <v>46143</v>
      </c>
      <c r="AB10195" s="2">
        <f t="shared" si="911"/>
        <v>5</v>
      </c>
      <c r="AC10195" s="2">
        <f t="shared" si="912"/>
        <v>2026</v>
      </c>
      <c r="AD10195" s="2" t="str">
        <f>IFERROR(VLOOKUP(A10195,'Aux Área'!$A$4:$B$123,2,0),"-")</f>
        <v>PESADOS</v>
      </c>
    </row>
    <row r="10196" spans="1:30" x14ac:dyDescent="0.3">
      <c r="A10196" t="s">
        <v>3092</v>
      </c>
      <c r="B10196" t="s">
        <v>4774</v>
      </c>
      <c r="C10196" t="s">
        <v>15971</v>
      </c>
      <c r="D10196" t="s">
        <v>3285</v>
      </c>
      <c r="E10196" t="s">
        <v>3286</v>
      </c>
      <c r="F10196" t="s">
        <v>3594</v>
      </c>
      <c r="G10196" t="s">
        <v>1135</v>
      </c>
      <c r="H10196" t="s">
        <v>2275</v>
      </c>
      <c r="I10196" t="s">
        <v>1497</v>
      </c>
      <c r="J10196" t="s">
        <v>188</v>
      </c>
      <c r="K10196" t="s">
        <v>189</v>
      </c>
      <c r="L10196" t="s">
        <v>190</v>
      </c>
      <c r="M10196" t="s">
        <v>38</v>
      </c>
      <c r="N10196" t="s">
        <v>39</v>
      </c>
      <c r="O10196">
        <v>504</v>
      </c>
      <c r="P10196" s="9">
        <v>10.78</v>
      </c>
      <c r="Q10196" t="s">
        <v>40</v>
      </c>
      <c r="R10196">
        <v>157669</v>
      </c>
      <c r="S10196">
        <v>46.76</v>
      </c>
      <c r="T10196">
        <v>4.8899999999999997</v>
      </c>
      <c r="U10196" s="8">
        <v>228.66</v>
      </c>
      <c r="V10196" t="s">
        <v>41</v>
      </c>
      <c r="W10196" t="s">
        <v>2276</v>
      </c>
      <c r="X10196" t="s">
        <v>42</v>
      </c>
      <c r="Y10196" t="s">
        <v>2277</v>
      </c>
      <c r="AA10196" s="1">
        <f t="shared" si="910"/>
        <v>46143</v>
      </c>
      <c r="AB10196" s="2">
        <f t="shared" si="911"/>
        <v>5</v>
      </c>
      <c r="AC10196" s="2">
        <f t="shared" si="912"/>
        <v>2026</v>
      </c>
      <c r="AD10196" s="2" t="str">
        <f>IFERROR(VLOOKUP(A10196,'Aux Área'!$A$4:$B$123,2,0),"-")</f>
        <v>INSPEÇÃO</v>
      </c>
    </row>
    <row r="10197" spans="1:30" x14ac:dyDescent="0.3">
      <c r="A10197" t="s">
        <v>2260</v>
      </c>
      <c r="B10197" t="s">
        <v>113</v>
      </c>
      <c r="C10197" t="s">
        <v>15972</v>
      </c>
      <c r="D10197" t="s">
        <v>3162</v>
      </c>
      <c r="E10197" t="s">
        <v>3163</v>
      </c>
      <c r="F10197" t="s">
        <v>2262</v>
      </c>
      <c r="G10197" t="s">
        <v>35</v>
      </c>
      <c r="H10197" t="s">
        <v>2263</v>
      </c>
      <c r="I10197" t="s">
        <v>2186</v>
      </c>
      <c r="J10197" t="s">
        <v>409</v>
      </c>
      <c r="K10197" t="s">
        <v>410</v>
      </c>
      <c r="L10197" t="s">
        <v>141</v>
      </c>
      <c r="M10197" t="s">
        <v>38</v>
      </c>
      <c r="N10197" t="s">
        <v>668</v>
      </c>
      <c r="O10197">
        <v>791</v>
      </c>
      <c r="P10197" s="9">
        <v>13.54</v>
      </c>
      <c r="Q10197" t="s">
        <v>40</v>
      </c>
      <c r="R10197">
        <v>154195</v>
      </c>
      <c r="S10197">
        <v>58.43</v>
      </c>
      <c r="T10197">
        <v>6.9909999999999997</v>
      </c>
      <c r="U10197" s="8">
        <v>408.47</v>
      </c>
      <c r="V10197" t="s">
        <v>15973</v>
      </c>
      <c r="W10197" t="s">
        <v>2007</v>
      </c>
      <c r="X10197" t="s">
        <v>42</v>
      </c>
      <c r="Y10197" t="s">
        <v>1740</v>
      </c>
      <c r="AA10197" s="1">
        <f t="shared" si="910"/>
        <v>46143</v>
      </c>
      <c r="AB10197" s="2">
        <f t="shared" si="911"/>
        <v>5</v>
      </c>
      <c r="AC10197" s="2">
        <f t="shared" si="912"/>
        <v>2026</v>
      </c>
      <c r="AD10197" s="2" t="str">
        <f>IFERROR(VLOOKUP(A10197,'Aux Área'!$A$4:$B$123,2,0),"-")</f>
        <v>INSPEÇÃO</v>
      </c>
    </row>
    <row r="10198" spans="1:30" x14ac:dyDescent="0.3">
      <c r="A10198" t="s">
        <v>2638</v>
      </c>
      <c r="B10198" t="s">
        <v>4593</v>
      </c>
      <c r="C10198" t="s">
        <v>15974</v>
      </c>
      <c r="D10198" t="s">
        <v>10306</v>
      </c>
      <c r="E10198" t="s">
        <v>9673</v>
      </c>
      <c r="F10198" t="s">
        <v>2641</v>
      </c>
      <c r="G10198" t="s">
        <v>1135</v>
      </c>
      <c r="H10198" t="s">
        <v>2275</v>
      </c>
      <c r="I10198" t="s">
        <v>1497</v>
      </c>
      <c r="J10198" t="s">
        <v>275</v>
      </c>
      <c r="K10198" t="s">
        <v>276</v>
      </c>
      <c r="L10198" t="s">
        <v>124</v>
      </c>
      <c r="M10198" t="s">
        <v>38</v>
      </c>
      <c r="N10198" t="s">
        <v>39</v>
      </c>
      <c r="O10198">
        <v>275</v>
      </c>
      <c r="P10198" s="9">
        <v>8.1199999999999992</v>
      </c>
      <c r="Q10198" t="s">
        <v>40</v>
      </c>
      <c r="R10198">
        <v>163451</v>
      </c>
      <c r="S10198">
        <v>33.869999999999997</v>
      </c>
      <c r="T10198">
        <v>4.79</v>
      </c>
      <c r="U10198" s="8">
        <v>162.24</v>
      </c>
      <c r="V10198" t="s">
        <v>15975</v>
      </c>
      <c r="W10198" t="s">
        <v>2276</v>
      </c>
      <c r="X10198" t="s">
        <v>42</v>
      </c>
      <c r="Y10198" t="s">
        <v>2277</v>
      </c>
      <c r="AA10198" s="1">
        <f t="shared" si="910"/>
        <v>46143</v>
      </c>
      <c r="AB10198" s="2">
        <f t="shared" si="911"/>
        <v>5</v>
      </c>
      <c r="AC10198" s="2">
        <f t="shared" si="912"/>
        <v>2026</v>
      </c>
      <c r="AD10198" s="2" t="str">
        <f>IFERROR(VLOOKUP(A10198,'Aux Área'!$A$4:$B$123,2,0),"-")</f>
        <v>INSPEÇÃO</v>
      </c>
    </row>
    <row r="10199" spans="1:30" x14ac:dyDescent="0.3">
      <c r="A10199" t="s">
        <v>12958</v>
      </c>
      <c r="B10199" t="s">
        <v>14624</v>
      </c>
      <c r="C10199" t="s">
        <v>15976</v>
      </c>
      <c r="D10199" t="s">
        <v>3243</v>
      </c>
      <c r="E10199" t="s">
        <v>3244</v>
      </c>
      <c r="F10199" t="s">
        <v>12960</v>
      </c>
      <c r="G10199" t="s">
        <v>1135</v>
      </c>
      <c r="H10199" t="s">
        <v>1301</v>
      </c>
      <c r="I10199" t="s">
        <v>839</v>
      </c>
      <c r="J10199" t="s">
        <v>165</v>
      </c>
      <c r="K10199" t="s">
        <v>166</v>
      </c>
      <c r="L10199" t="s">
        <v>167</v>
      </c>
      <c r="M10199" t="s">
        <v>38</v>
      </c>
      <c r="N10199" t="s">
        <v>39</v>
      </c>
      <c r="O10199">
        <v>397</v>
      </c>
      <c r="P10199" s="9">
        <v>9.0399999999999991</v>
      </c>
      <c r="Q10199" t="s">
        <v>40</v>
      </c>
      <c r="R10199">
        <v>188491</v>
      </c>
      <c r="S10199">
        <v>43.9</v>
      </c>
      <c r="T10199">
        <v>4.9909999999999997</v>
      </c>
      <c r="U10199" s="8">
        <v>219.1</v>
      </c>
      <c r="V10199" t="s">
        <v>41</v>
      </c>
      <c r="W10199" t="s">
        <v>2276</v>
      </c>
      <c r="X10199" t="s">
        <v>42</v>
      </c>
      <c r="Y10199" t="s">
        <v>12261</v>
      </c>
      <c r="AA10199" s="1">
        <f t="shared" si="910"/>
        <v>46143</v>
      </c>
      <c r="AB10199" s="2">
        <f t="shared" si="911"/>
        <v>5</v>
      </c>
      <c r="AC10199" s="2">
        <f t="shared" si="912"/>
        <v>2026</v>
      </c>
      <c r="AD10199" s="2" t="str">
        <f>IFERROR(VLOOKUP(A10199,'Aux Área'!$A$4:$B$123,2,0),"-")</f>
        <v>INSPEÇÃO</v>
      </c>
    </row>
    <row r="10200" spans="1:30" x14ac:dyDescent="0.3">
      <c r="A10200" t="s">
        <v>5620</v>
      </c>
      <c r="B10200" t="s">
        <v>9277</v>
      </c>
      <c r="C10200" t="s">
        <v>15977</v>
      </c>
      <c r="D10200" t="s">
        <v>10704</v>
      </c>
      <c r="E10200" t="s">
        <v>10705</v>
      </c>
      <c r="F10200" t="s">
        <v>6208</v>
      </c>
      <c r="G10200" t="s">
        <v>1135</v>
      </c>
      <c r="H10200" t="s">
        <v>5545</v>
      </c>
      <c r="I10200" t="s">
        <v>839</v>
      </c>
      <c r="J10200" t="s">
        <v>409</v>
      </c>
      <c r="K10200" t="s">
        <v>410</v>
      </c>
      <c r="L10200" t="s">
        <v>141</v>
      </c>
      <c r="M10200" t="s">
        <v>38</v>
      </c>
      <c r="N10200" t="s">
        <v>39</v>
      </c>
      <c r="O10200">
        <v>255</v>
      </c>
      <c r="P10200" s="9">
        <v>9.5500000000000007</v>
      </c>
      <c r="Q10200" t="s">
        <v>40</v>
      </c>
      <c r="R10200">
        <v>51750</v>
      </c>
      <c r="S10200">
        <v>26.7</v>
      </c>
      <c r="T10200">
        <v>4.29</v>
      </c>
      <c r="U10200" s="8">
        <v>114.54</v>
      </c>
      <c r="V10200" t="s">
        <v>15978</v>
      </c>
      <c r="W10200" t="s">
        <v>2276</v>
      </c>
      <c r="X10200" t="s">
        <v>42</v>
      </c>
      <c r="Y10200" t="s">
        <v>2277</v>
      </c>
      <c r="AA10200" s="1">
        <f t="shared" si="910"/>
        <v>46143</v>
      </c>
      <c r="AB10200" s="2">
        <f t="shared" si="911"/>
        <v>5</v>
      </c>
      <c r="AC10200" s="2">
        <f t="shared" si="912"/>
        <v>2026</v>
      </c>
      <c r="AD10200" s="2" t="str">
        <f>IFERROR(VLOOKUP(A10200,'Aux Área'!$A$4:$B$123,2,0),"-")</f>
        <v>INSPEÇÃO</v>
      </c>
    </row>
    <row r="10201" spans="1:30" x14ac:dyDescent="0.3">
      <c r="A10201" t="s">
        <v>2477</v>
      </c>
      <c r="B10201" t="s">
        <v>2478</v>
      </c>
      <c r="C10201" t="s">
        <v>15979</v>
      </c>
      <c r="D10201" t="s">
        <v>2885</v>
      </c>
      <c r="E10201" t="s">
        <v>2886</v>
      </c>
      <c r="F10201" t="s">
        <v>2480</v>
      </c>
      <c r="G10201" t="s">
        <v>659</v>
      </c>
      <c r="H10201" t="s">
        <v>2215</v>
      </c>
      <c r="I10201" t="s">
        <v>667</v>
      </c>
      <c r="J10201" t="s">
        <v>188</v>
      </c>
      <c r="K10201" t="s">
        <v>189</v>
      </c>
      <c r="L10201" t="s">
        <v>190</v>
      </c>
      <c r="M10201" t="s">
        <v>38</v>
      </c>
      <c r="N10201" t="s">
        <v>668</v>
      </c>
      <c r="O10201">
        <v>388</v>
      </c>
      <c r="P10201" s="9">
        <v>6.19</v>
      </c>
      <c r="Q10201" t="s">
        <v>40</v>
      </c>
      <c r="R10201">
        <v>14412</v>
      </c>
      <c r="S10201">
        <v>62.7</v>
      </c>
      <c r="T10201">
        <v>7.2770000000000001</v>
      </c>
      <c r="U10201" s="8">
        <v>456.27</v>
      </c>
      <c r="V10201" t="s">
        <v>41</v>
      </c>
      <c r="W10201" t="s">
        <v>2007</v>
      </c>
      <c r="X10201" t="s">
        <v>42</v>
      </c>
      <c r="Y10201" t="s">
        <v>1740</v>
      </c>
      <c r="AA10201" s="1">
        <f t="shared" si="910"/>
        <v>46143</v>
      </c>
      <c r="AB10201" s="2">
        <f t="shared" si="911"/>
        <v>5</v>
      </c>
      <c r="AC10201" s="2">
        <f t="shared" si="912"/>
        <v>2026</v>
      </c>
      <c r="AD10201" s="2" t="str">
        <f>IFERROR(VLOOKUP(A10201,'Aux Área'!$A$4:$B$123,2,0),"-")</f>
        <v>APH</v>
      </c>
    </row>
    <row r="10202" spans="1:30" x14ac:dyDescent="0.3">
      <c r="A10202" t="s">
        <v>2664</v>
      </c>
      <c r="B10202" t="s">
        <v>2665</v>
      </c>
      <c r="C10202" t="s">
        <v>15980</v>
      </c>
      <c r="D10202" t="s">
        <v>2888</v>
      </c>
      <c r="E10202" t="s">
        <v>2889</v>
      </c>
      <c r="F10202" t="s">
        <v>2667</v>
      </c>
      <c r="G10202" t="s">
        <v>659</v>
      </c>
      <c r="H10202" t="s">
        <v>2215</v>
      </c>
      <c r="I10202" t="s">
        <v>667</v>
      </c>
      <c r="J10202" t="s">
        <v>89</v>
      </c>
      <c r="K10202" t="s">
        <v>90</v>
      </c>
      <c r="L10202" t="s">
        <v>91</v>
      </c>
      <c r="M10202" t="s">
        <v>38</v>
      </c>
      <c r="N10202" t="s">
        <v>668</v>
      </c>
      <c r="O10202">
        <v>130</v>
      </c>
      <c r="P10202" s="9">
        <v>4.79</v>
      </c>
      <c r="Q10202" t="s">
        <v>40</v>
      </c>
      <c r="R10202">
        <v>15738</v>
      </c>
      <c r="S10202">
        <v>27.16</v>
      </c>
      <c r="T10202">
        <v>6.89</v>
      </c>
      <c r="U10202" s="8">
        <v>187.13</v>
      </c>
      <c r="V10202" t="s">
        <v>15981</v>
      </c>
      <c r="W10202" t="s">
        <v>2007</v>
      </c>
      <c r="X10202" t="s">
        <v>42</v>
      </c>
      <c r="Y10202" t="s">
        <v>1740</v>
      </c>
      <c r="AA10202" s="1">
        <f t="shared" si="910"/>
        <v>46143</v>
      </c>
      <c r="AB10202" s="2">
        <f t="shared" si="911"/>
        <v>5</v>
      </c>
      <c r="AC10202" s="2">
        <f t="shared" si="912"/>
        <v>2026</v>
      </c>
      <c r="AD10202" s="2" t="str">
        <f>IFERROR(VLOOKUP(A10202,'Aux Área'!$A$4:$B$123,2,0),"-")</f>
        <v>APH</v>
      </c>
    </row>
    <row r="10203" spans="1:30" x14ac:dyDescent="0.3">
      <c r="A10203" t="s">
        <v>2643</v>
      </c>
      <c r="B10203" t="s">
        <v>2307</v>
      </c>
      <c r="C10203" t="s">
        <v>15982</v>
      </c>
      <c r="D10203" t="s">
        <v>7196</v>
      </c>
      <c r="E10203" t="s">
        <v>7197</v>
      </c>
      <c r="F10203" t="s">
        <v>2646</v>
      </c>
      <c r="G10203" t="s">
        <v>1300</v>
      </c>
      <c r="H10203" t="s">
        <v>1301</v>
      </c>
      <c r="I10203" t="s">
        <v>37</v>
      </c>
      <c r="J10203" t="s">
        <v>122</v>
      </c>
      <c r="K10203" t="s">
        <v>123</v>
      </c>
      <c r="L10203" t="s">
        <v>124</v>
      </c>
      <c r="M10203" t="s">
        <v>38</v>
      </c>
      <c r="N10203" t="s">
        <v>39</v>
      </c>
      <c r="O10203">
        <v>338</v>
      </c>
      <c r="P10203" s="9">
        <v>9.23</v>
      </c>
      <c r="Q10203" t="s">
        <v>40</v>
      </c>
      <c r="R10203">
        <v>170676</v>
      </c>
      <c r="S10203">
        <v>36.630000000000003</v>
      </c>
      <c r="T10203">
        <v>4.79</v>
      </c>
      <c r="U10203" s="8">
        <v>175.45</v>
      </c>
      <c r="V10203" t="s">
        <v>112</v>
      </c>
      <c r="W10203" t="s">
        <v>2276</v>
      </c>
      <c r="X10203" t="s">
        <v>42</v>
      </c>
      <c r="Y10203" t="s">
        <v>2277</v>
      </c>
      <c r="AA10203" s="1">
        <f t="shared" si="910"/>
        <v>46143</v>
      </c>
      <c r="AB10203" s="2">
        <f t="shared" si="911"/>
        <v>5</v>
      </c>
      <c r="AC10203" s="2">
        <f t="shared" si="912"/>
        <v>2026</v>
      </c>
      <c r="AD10203" s="2" t="str">
        <f>IFERROR(VLOOKUP(A10203,'Aux Área'!$A$4:$B$123,2,0),"-")</f>
        <v>INSPEÇÃO</v>
      </c>
    </row>
    <row r="10204" spans="1:30" x14ac:dyDescent="0.3">
      <c r="A10204" t="s">
        <v>2494</v>
      </c>
      <c r="B10204" t="s">
        <v>2495</v>
      </c>
      <c r="C10204" t="s">
        <v>15983</v>
      </c>
      <c r="D10204" t="s">
        <v>2468</v>
      </c>
      <c r="E10204" t="s">
        <v>2469</v>
      </c>
      <c r="F10204" t="s">
        <v>2497</v>
      </c>
      <c r="G10204" t="s">
        <v>659</v>
      </c>
      <c r="H10204" t="s">
        <v>2215</v>
      </c>
      <c r="I10204" t="s">
        <v>667</v>
      </c>
      <c r="J10204" t="s">
        <v>241</v>
      </c>
      <c r="K10204" t="s">
        <v>242</v>
      </c>
      <c r="L10204" t="s">
        <v>110</v>
      </c>
      <c r="M10204" t="s">
        <v>38</v>
      </c>
      <c r="N10204" t="s">
        <v>668</v>
      </c>
      <c r="O10204">
        <v>225</v>
      </c>
      <c r="P10204" s="9">
        <v>5.52</v>
      </c>
      <c r="Q10204" t="s">
        <v>40</v>
      </c>
      <c r="R10204">
        <v>20473</v>
      </c>
      <c r="S10204">
        <v>40.78</v>
      </c>
      <c r="T10204">
        <v>6.79</v>
      </c>
      <c r="U10204" s="8">
        <v>276.88</v>
      </c>
      <c r="V10204" t="s">
        <v>41</v>
      </c>
      <c r="W10204" t="s">
        <v>2007</v>
      </c>
      <c r="X10204" t="s">
        <v>42</v>
      </c>
      <c r="Y10204" t="s">
        <v>1740</v>
      </c>
      <c r="AA10204" s="1">
        <f t="shared" si="910"/>
        <v>46143</v>
      </c>
      <c r="AB10204" s="2">
        <f t="shared" si="911"/>
        <v>5</v>
      </c>
      <c r="AC10204" s="2">
        <f t="shared" si="912"/>
        <v>2026</v>
      </c>
      <c r="AD10204" s="2" t="str">
        <f>IFERROR(VLOOKUP(A10204,'Aux Área'!$A$4:$B$123,2,0),"-")</f>
        <v>APH</v>
      </c>
    </row>
    <row r="10205" spans="1:30" x14ac:dyDescent="0.3">
      <c r="A10205" t="s">
        <v>2189</v>
      </c>
      <c r="B10205" t="s">
        <v>10781</v>
      </c>
      <c r="C10205" t="s">
        <v>15984</v>
      </c>
      <c r="D10205" t="s">
        <v>10214</v>
      </c>
      <c r="E10205" t="s">
        <v>9672</v>
      </c>
      <c r="F10205" t="s">
        <v>2192</v>
      </c>
      <c r="G10205" t="s">
        <v>1135</v>
      </c>
      <c r="H10205" t="s">
        <v>2185</v>
      </c>
      <c r="I10205" t="s">
        <v>2186</v>
      </c>
      <c r="J10205" t="s">
        <v>172</v>
      </c>
      <c r="K10205" t="s">
        <v>173</v>
      </c>
      <c r="L10205" t="s">
        <v>124</v>
      </c>
      <c r="M10205" t="s">
        <v>38</v>
      </c>
      <c r="N10205" t="s">
        <v>668</v>
      </c>
      <c r="O10205">
        <v>777</v>
      </c>
      <c r="P10205" s="9">
        <v>14.46</v>
      </c>
      <c r="Q10205" t="s">
        <v>40</v>
      </c>
      <c r="R10205">
        <v>91066</v>
      </c>
      <c r="S10205">
        <v>53.75</v>
      </c>
      <c r="T10205">
        <v>6.94</v>
      </c>
      <c r="U10205" s="8">
        <v>373.03</v>
      </c>
      <c r="V10205" t="s">
        <v>112</v>
      </c>
      <c r="W10205" t="s">
        <v>2007</v>
      </c>
      <c r="X10205" t="s">
        <v>42</v>
      </c>
      <c r="Y10205" t="s">
        <v>12261</v>
      </c>
      <c r="AA10205" s="1">
        <f t="shared" si="910"/>
        <v>46143</v>
      </c>
      <c r="AB10205" s="2">
        <f t="shared" si="911"/>
        <v>5</v>
      </c>
      <c r="AC10205" s="2">
        <f t="shared" si="912"/>
        <v>2026</v>
      </c>
      <c r="AD10205" s="2" t="str">
        <f>IFERROR(VLOOKUP(A10205,'Aux Área'!$A$4:$B$123,2,0),"-")</f>
        <v>INSPEÇÃO</v>
      </c>
    </row>
    <row r="10206" spans="1:30" x14ac:dyDescent="0.3">
      <c r="A10206" t="s">
        <v>1987</v>
      </c>
      <c r="B10206" t="s">
        <v>1988</v>
      </c>
      <c r="C10206" t="s">
        <v>15985</v>
      </c>
      <c r="D10206" t="s">
        <v>3609</v>
      </c>
      <c r="E10206" t="s">
        <v>3610</v>
      </c>
      <c r="F10206" t="s">
        <v>1990</v>
      </c>
      <c r="G10206" t="s">
        <v>1495</v>
      </c>
      <c r="H10206" t="s">
        <v>2020</v>
      </c>
      <c r="I10206" t="s">
        <v>2021</v>
      </c>
      <c r="J10206" t="s">
        <v>275</v>
      </c>
      <c r="K10206" t="s">
        <v>276</v>
      </c>
      <c r="L10206" t="s">
        <v>124</v>
      </c>
      <c r="M10206" t="s">
        <v>38</v>
      </c>
      <c r="N10206" t="s">
        <v>668</v>
      </c>
      <c r="O10206">
        <v>961</v>
      </c>
      <c r="P10206" s="9">
        <v>2.69</v>
      </c>
      <c r="Q10206" t="s">
        <v>40</v>
      </c>
      <c r="R10206">
        <v>15580</v>
      </c>
      <c r="S10206">
        <v>356.73</v>
      </c>
      <c r="T10206">
        <v>7.49</v>
      </c>
      <c r="U10206" s="8">
        <v>2671.91</v>
      </c>
      <c r="V10206" t="s">
        <v>15986</v>
      </c>
      <c r="W10206" t="s">
        <v>1985</v>
      </c>
      <c r="X10206" t="s">
        <v>42</v>
      </c>
      <c r="Y10206" t="s">
        <v>1986</v>
      </c>
      <c r="AA10206" s="1">
        <f t="shared" si="910"/>
        <v>46144</v>
      </c>
      <c r="AB10206" s="2">
        <f t="shared" si="911"/>
        <v>5</v>
      </c>
      <c r="AC10206" s="2">
        <f t="shared" si="912"/>
        <v>2026</v>
      </c>
      <c r="AD10206" s="2" t="str">
        <f>IFERROR(VLOOKUP(A10206,'Aux Área'!$A$4:$B$123,2,0),"-")</f>
        <v>PESADOS</v>
      </c>
    </row>
    <row r="10207" spans="1:30" x14ac:dyDescent="0.3">
      <c r="A10207" t="s">
        <v>1987</v>
      </c>
      <c r="C10207" t="s">
        <v>15860</v>
      </c>
      <c r="F10207" t="s">
        <v>1990</v>
      </c>
      <c r="K10207" t="s">
        <v>276</v>
      </c>
      <c r="N10207" t="s">
        <v>15690</v>
      </c>
      <c r="O10207" t="s">
        <v>15244</v>
      </c>
      <c r="P10207" s="9" t="s">
        <v>15244</v>
      </c>
      <c r="Q10207" t="s">
        <v>40</v>
      </c>
      <c r="R10207" t="s">
        <v>15244</v>
      </c>
      <c r="S10207">
        <v>24.52</v>
      </c>
      <c r="U10207" s="8">
        <v>92.94</v>
      </c>
      <c r="AA10207" s="1">
        <f t="shared" si="910"/>
        <v>46144</v>
      </c>
      <c r="AB10207" s="2">
        <f t="shared" si="911"/>
        <v>5</v>
      </c>
      <c r="AC10207" s="2">
        <f t="shared" si="912"/>
        <v>2026</v>
      </c>
      <c r="AD10207" s="2" t="str">
        <f>IFERROR(VLOOKUP(A10207,'Aux Área'!$A$4:$B$123,2,0),"-")</f>
        <v>PESADOS</v>
      </c>
    </row>
    <row r="10208" spans="1:30" x14ac:dyDescent="0.3">
      <c r="A10208" t="s">
        <v>1992</v>
      </c>
      <c r="B10208" t="s">
        <v>1993</v>
      </c>
      <c r="C10208" t="s">
        <v>15987</v>
      </c>
      <c r="D10208" t="s">
        <v>13842</v>
      </c>
      <c r="E10208" t="s">
        <v>13843</v>
      </c>
      <c r="F10208" t="s">
        <v>1995</v>
      </c>
      <c r="G10208" t="s">
        <v>659</v>
      </c>
      <c r="H10208" t="s">
        <v>1996</v>
      </c>
      <c r="I10208" t="s">
        <v>1997</v>
      </c>
      <c r="J10208" t="s">
        <v>1681</v>
      </c>
      <c r="K10208" t="s">
        <v>1682</v>
      </c>
      <c r="L10208" t="s">
        <v>141</v>
      </c>
      <c r="M10208" t="s">
        <v>38</v>
      </c>
      <c r="N10208" t="s">
        <v>668</v>
      </c>
      <c r="O10208">
        <v>608</v>
      </c>
      <c r="P10208" s="9">
        <v>5.66</v>
      </c>
      <c r="Q10208" t="s">
        <v>40</v>
      </c>
      <c r="R10208">
        <v>37927</v>
      </c>
      <c r="S10208">
        <v>107.41</v>
      </c>
      <c r="T10208">
        <v>6.87</v>
      </c>
      <c r="U10208" s="8">
        <v>737.93</v>
      </c>
      <c r="V10208" t="s">
        <v>41</v>
      </c>
      <c r="W10208" t="s">
        <v>1985</v>
      </c>
      <c r="X10208" t="s">
        <v>42</v>
      </c>
      <c r="Y10208" t="s">
        <v>1986</v>
      </c>
      <c r="AA10208" s="1">
        <f t="shared" si="910"/>
        <v>46144</v>
      </c>
      <c r="AB10208" s="2">
        <f t="shared" si="911"/>
        <v>5</v>
      </c>
      <c r="AC10208" s="2">
        <f t="shared" si="912"/>
        <v>2026</v>
      </c>
      <c r="AD10208" s="2" t="str">
        <f>IFERROR(VLOOKUP(A10208,'Aux Área'!$A$4:$B$123,2,0),"-")</f>
        <v>PESADOS</v>
      </c>
    </row>
    <row r="10209" spans="1:30" x14ac:dyDescent="0.3">
      <c r="A10209" t="s">
        <v>2306</v>
      </c>
      <c r="B10209" t="s">
        <v>4613</v>
      </c>
      <c r="C10209" t="s">
        <v>15988</v>
      </c>
      <c r="D10209" t="s">
        <v>7488</v>
      </c>
      <c r="E10209" t="s">
        <v>7489</v>
      </c>
      <c r="F10209" t="s">
        <v>2309</v>
      </c>
      <c r="G10209" t="s">
        <v>1135</v>
      </c>
      <c r="H10209" t="s">
        <v>2275</v>
      </c>
      <c r="I10209" t="s">
        <v>1497</v>
      </c>
      <c r="J10209" t="s">
        <v>241</v>
      </c>
      <c r="K10209" t="s">
        <v>242</v>
      </c>
      <c r="L10209" t="s">
        <v>110</v>
      </c>
      <c r="M10209" t="s">
        <v>38</v>
      </c>
      <c r="N10209" t="s">
        <v>39</v>
      </c>
      <c r="O10209">
        <v>446</v>
      </c>
      <c r="P10209" s="9">
        <v>10.94</v>
      </c>
      <c r="Q10209" t="s">
        <v>40</v>
      </c>
      <c r="R10209">
        <v>175628</v>
      </c>
      <c r="S10209">
        <v>40.770000000000003</v>
      </c>
      <c r="T10209">
        <v>3.9889999999999999</v>
      </c>
      <c r="U10209" s="8">
        <v>162.65</v>
      </c>
      <c r="V10209" t="s">
        <v>41</v>
      </c>
      <c r="W10209" t="s">
        <v>2276</v>
      </c>
      <c r="X10209" t="s">
        <v>42</v>
      </c>
      <c r="Y10209" t="s">
        <v>2277</v>
      </c>
      <c r="AA10209" s="1">
        <f t="shared" si="910"/>
        <v>46144</v>
      </c>
      <c r="AB10209" s="2">
        <f t="shared" si="911"/>
        <v>5</v>
      </c>
      <c r="AC10209" s="2">
        <f t="shared" si="912"/>
        <v>2026</v>
      </c>
      <c r="AD10209" s="2" t="str">
        <f>IFERROR(VLOOKUP(A10209,'Aux Área'!$A$4:$B$123,2,0),"-")</f>
        <v>INSPEÇÃO</v>
      </c>
    </row>
    <row r="10210" spans="1:30" x14ac:dyDescent="0.3">
      <c r="A10210" t="s">
        <v>2318</v>
      </c>
      <c r="B10210" t="s">
        <v>2733</v>
      </c>
      <c r="C10210" t="s">
        <v>15989</v>
      </c>
      <c r="D10210" t="s">
        <v>9279</v>
      </c>
      <c r="E10210" t="s">
        <v>9280</v>
      </c>
      <c r="F10210" t="s">
        <v>4203</v>
      </c>
      <c r="G10210" t="s">
        <v>1135</v>
      </c>
      <c r="H10210" t="s">
        <v>2185</v>
      </c>
      <c r="I10210" t="s">
        <v>2186</v>
      </c>
      <c r="J10210" t="s">
        <v>241</v>
      </c>
      <c r="K10210" t="s">
        <v>242</v>
      </c>
      <c r="L10210" t="s">
        <v>110</v>
      </c>
      <c r="M10210" t="s">
        <v>38</v>
      </c>
      <c r="N10210" t="s">
        <v>668</v>
      </c>
      <c r="O10210">
        <v>626</v>
      </c>
      <c r="P10210" s="9">
        <v>11.08</v>
      </c>
      <c r="Q10210" t="s">
        <v>40</v>
      </c>
      <c r="R10210">
        <v>99262</v>
      </c>
      <c r="S10210">
        <v>56.5</v>
      </c>
      <c r="T10210">
        <v>6.79</v>
      </c>
      <c r="U10210" s="8">
        <v>383.63</v>
      </c>
      <c r="V10210" t="s">
        <v>41</v>
      </c>
      <c r="W10210" t="s">
        <v>2007</v>
      </c>
      <c r="X10210" t="s">
        <v>42</v>
      </c>
      <c r="Y10210" t="s">
        <v>12261</v>
      </c>
      <c r="AA10210" s="1">
        <f t="shared" si="910"/>
        <v>46144</v>
      </c>
      <c r="AB10210" s="2">
        <f t="shared" si="911"/>
        <v>5</v>
      </c>
      <c r="AC10210" s="2">
        <f t="shared" si="912"/>
        <v>2026</v>
      </c>
      <c r="AD10210" s="2" t="str">
        <f>IFERROR(VLOOKUP(A10210,'Aux Área'!$A$4:$B$123,2,0),"-")</f>
        <v>INSPEÇÃO</v>
      </c>
    </row>
    <row r="10211" spans="1:30" x14ac:dyDescent="0.3">
      <c r="A10211" t="s">
        <v>12958</v>
      </c>
      <c r="B10211" t="s">
        <v>14624</v>
      </c>
      <c r="C10211" t="s">
        <v>15990</v>
      </c>
      <c r="D10211" t="s">
        <v>7064</v>
      </c>
      <c r="E10211" t="s">
        <v>7065</v>
      </c>
      <c r="F10211" t="s">
        <v>12960</v>
      </c>
      <c r="G10211" t="s">
        <v>1135</v>
      </c>
      <c r="H10211" t="s">
        <v>1301</v>
      </c>
      <c r="I10211" t="s">
        <v>839</v>
      </c>
      <c r="J10211" t="s">
        <v>169</v>
      </c>
      <c r="K10211" t="s">
        <v>170</v>
      </c>
      <c r="L10211" t="s">
        <v>124</v>
      </c>
      <c r="M10211" t="s">
        <v>38</v>
      </c>
      <c r="N10211" t="s">
        <v>39</v>
      </c>
      <c r="O10211">
        <v>386</v>
      </c>
      <c r="P10211" s="9">
        <v>9.35</v>
      </c>
      <c r="Q10211" t="s">
        <v>40</v>
      </c>
      <c r="R10211">
        <v>188877</v>
      </c>
      <c r="S10211">
        <v>41.29</v>
      </c>
      <c r="T10211">
        <v>4.6900000000000004</v>
      </c>
      <c r="U10211" s="8">
        <v>193.65</v>
      </c>
      <c r="V10211" t="s">
        <v>112</v>
      </c>
      <c r="W10211" t="s">
        <v>2276</v>
      </c>
      <c r="X10211" t="s">
        <v>42</v>
      </c>
      <c r="Y10211" t="s">
        <v>12261</v>
      </c>
      <c r="AA10211" s="1">
        <f t="shared" si="910"/>
        <v>46144</v>
      </c>
      <c r="AB10211" s="2">
        <f t="shared" si="911"/>
        <v>5</v>
      </c>
      <c r="AC10211" s="2">
        <f t="shared" si="912"/>
        <v>2026</v>
      </c>
      <c r="AD10211" s="2" t="str">
        <f>IFERROR(VLOOKUP(A10211,'Aux Área'!$A$4:$B$123,2,0),"-")</f>
        <v>INSPEÇÃO</v>
      </c>
    </row>
    <row r="10212" spans="1:30" x14ac:dyDescent="0.3">
      <c r="A10212" t="s">
        <v>2638</v>
      </c>
      <c r="B10212" t="s">
        <v>4593</v>
      </c>
      <c r="C10212" t="s">
        <v>15991</v>
      </c>
      <c r="D10212" t="s">
        <v>3193</v>
      </c>
      <c r="E10212" t="s">
        <v>3194</v>
      </c>
      <c r="F10212" t="s">
        <v>2641</v>
      </c>
      <c r="G10212" t="s">
        <v>1135</v>
      </c>
      <c r="H10212" t="s">
        <v>2275</v>
      </c>
      <c r="I10212" t="s">
        <v>1497</v>
      </c>
      <c r="J10212" t="s">
        <v>252</v>
      </c>
      <c r="K10212" t="s">
        <v>253</v>
      </c>
      <c r="L10212" t="s">
        <v>124</v>
      </c>
      <c r="M10212" t="s">
        <v>38</v>
      </c>
      <c r="N10212" t="s">
        <v>39</v>
      </c>
      <c r="O10212">
        <v>552</v>
      </c>
      <c r="P10212" s="9">
        <v>12.21</v>
      </c>
      <c r="Q10212" t="s">
        <v>40</v>
      </c>
      <c r="R10212">
        <v>164003</v>
      </c>
      <c r="S10212">
        <v>45.2</v>
      </c>
      <c r="T10212">
        <v>4.49</v>
      </c>
      <c r="U10212" s="8">
        <v>202.96</v>
      </c>
      <c r="V10212" t="s">
        <v>15992</v>
      </c>
      <c r="W10212" t="s">
        <v>2276</v>
      </c>
      <c r="X10212" t="s">
        <v>42</v>
      </c>
      <c r="Y10212" t="s">
        <v>2277</v>
      </c>
      <c r="AA10212" s="1">
        <f t="shared" si="910"/>
        <v>46144</v>
      </c>
      <c r="AB10212" s="2">
        <f t="shared" si="911"/>
        <v>5</v>
      </c>
      <c r="AC10212" s="2">
        <f t="shared" si="912"/>
        <v>2026</v>
      </c>
      <c r="AD10212" s="2" t="str">
        <f>IFERROR(VLOOKUP(A10212,'Aux Área'!$A$4:$B$123,2,0),"-")</f>
        <v>INSPEÇÃO</v>
      </c>
    </row>
    <row r="10213" spans="1:30" x14ac:dyDescent="0.3">
      <c r="A10213" t="s">
        <v>3092</v>
      </c>
      <c r="B10213" t="s">
        <v>4774</v>
      </c>
      <c r="C10213" t="s">
        <v>15993</v>
      </c>
      <c r="D10213" t="s">
        <v>5160</v>
      </c>
      <c r="E10213" t="s">
        <v>5161</v>
      </c>
      <c r="F10213" t="s">
        <v>3594</v>
      </c>
      <c r="G10213" t="s">
        <v>1135</v>
      </c>
      <c r="H10213" t="s">
        <v>2275</v>
      </c>
      <c r="I10213" t="s">
        <v>1497</v>
      </c>
      <c r="J10213" t="s">
        <v>188</v>
      </c>
      <c r="K10213" t="s">
        <v>189</v>
      </c>
      <c r="L10213" t="s">
        <v>190</v>
      </c>
      <c r="M10213" t="s">
        <v>38</v>
      </c>
      <c r="N10213" t="s">
        <v>39</v>
      </c>
      <c r="O10213">
        <v>394</v>
      </c>
      <c r="P10213" s="9">
        <v>9.64</v>
      </c>
      <c r="Q10213" t="s">
        <v>40</v>
      </c>
      <c r="R10213">
        <v>158063</v>
      </c>
      <c r="S10213">
        <v>40.86</v>
      </c>
      <c r="T10213">
        <v>4.8899999999999997</v>
      </c>
      <c r="U10213" s="8">
        <v>199.81</v>
      </c>
      <c r="V10213" t="s">
        <v>41</v>
      </c>
      <c r="W10213" t="s">
        <v>2276</v>
      </c>
      <c r="X10213" t="s">
        <v>42</v>
      </c>
      <c r="Y10213" t="s">
        <v>2277</v>
      </c>
      <c r="AA10213" s="1">
        <f t="shared" si="910"/>
        <v>46144</v>
      </c>
      <c r="AB10213" s="2">
        <f t="shared" si="911"/>
        <v>5</v>
      </c>
      <c r="AC10213" s="2">
        <f t="shared" si="912"/>
        <v>2026</v>
      </c>
      <c r="AD10213" s="2" t="str">
        <f>IFERROR(VLOOKUP(A10213,'Aux Área'!$A$4:$B$123,2,0),"-")</f>
        <v>INSPEÇÃO</v>
      </c>
    </row>
    <row r="10214" spans="1:30" x14ac:dyDescent="0.3">
      <c r="A10214" t="s">
        <v>5620</v>
      </c>
      <c r="B10214" t="s">
        <v>9277</v>
      </c>
      <c r="C10214" t="s">
        <v>15994</v>
      </c>
      <c r="D10214" t="s">
        <v>10122</v>
      </c>
      <c r="E10214" t="s">
        <v>9671</v>
      </c>
      <c r="F10214" t="s">
        <v>6208</v>
      </c>
      <c r="G10214" t="s">
        <v>1135</v>
      </c>
      <c r="H10214" t="s">
        <v>5545</v>
      </c>
      <c r="I10214" t="s">
        <v>839</v>
      </c>
      <c r="J10214" t="s">
        <v>165</v>
      </c>
      <c r="K10214" t="s">
        <v>166</v>
      </c>
      <c r="L10214" t="s">
        <v>167</v>
      </c>
      <c r="M10214" t="s">
        <v>38</v>
      </c>
      <c r="N10214" t="s">
        <v>39</v>
      </c>
      <c r="O10214">
        <v>466</v>
      </c>
      <c r="P10214" s="9">
        <v>10.09</v>
      </c>
      <c r="Q10214" t="s">
        <v>40</v>
      </c>
      <c r="R10214">
        <v>52216</v>
      </c>
      <c r="S10214">
        <v>46.2</v>
      </c>
      <c r="T10214">
        <v>4.99</v>
      </c>
      <c r="U10214" s="8">
        <v>230.56</v>
      </c>
      <c r="V10214" t="s">
        <v>112</v>
      </c>
      <c r="W10214" t="s">
        <v>2276</v>
      </c>
      <c r="X10214" t="s">
        <v>42</v>
      </c>
      <c r="Y10214" t="s">
        <v>2277</v>
      </c>
      <c r="AA10214" s="1">
        <f t="shared" si="910"/>
        <v>46144</v>
      </c>
      <c r="AB10214" s="2">
        <f t="shared" si="911"/>
        <v>5</v>
      </c>
      <c r="AC10214" s="2">
        <f t="shared" si="912"/>
        <v>2026</v>
      </c>
      <c r="AD10214" s="2" t="str">
        <f>IFERROR(VLOOKUP(A10214,'Aux Área'!$A$4:$B$123,2,0),"-")</f>
        <v>INSPEÇÃO</v>
      </c>
    </row>
    <row r="10215" spans="1:30" x14ac:dyDescent="0.3">
      <c r="A10215" t="s">
        <v>2643</v>
      </c>
      <c r="B10215" t="s">
        <v>2307</v>
      </c>
      <c r="C10215" t="s">
        <v>15995</v>
      </c>
      <c r="D10215" t="s">
        <v>7207</v>
      </c>
      <c r="E10215" t="s">
        <v>7208</v>
      </c>
      <c r="F10215" t="s">
        <v>2646</v>
      </c>
      <c r="G10215" t="s">
        <v>1300</v>
      </c>
      <c r="H10215" t="s">
        <v>1301</v>
      </c>
      <c r="I10215" t="s">
        <v>37</v>
      </c>
      <c r="J10215" t="s">
        <v>172</v>
      </c>
      <c r="K10215" t="s">
        <v>173</v>
      </c>
      <c r="L10215" t="s">
        <v>124</v>
      </c>
      <c r="M10215" t="s">
        <v>38</v>
      </c>
      <c r="N10215" t="s">
        <v>39</v>
      </c>
      <c r="O10215">
        <v>338</v>
      </c>
      <c r="P10215" s="9">
        <v>9.3800000000000008</v>
      </c>
      <c r="Q10215" t="s">
        <v>40</v>
      </c>
      <c r="R10215">
        <v>171014</v>
      </c>
      <c r="S10215">
        <v>36.020000000000003</v>
      </c>
      <c r="T10215">
        <v>4.79</v>
      </c>
      <c r="U10215" s="8">
        <v>172.52</v>
      </c>
      <c r="V10215" t="s">
        <v>15996</v>
      </c>
      <c r="W10215" t="s">
        <v>2276</v>
      </c>
      <c r="X10215" t="s">
        <v>42</v>
      </c>
      <c r="Y10215" t="s">
        <v>2277</v>
      </c>
      <c r="AA10215" s="1">
        <f t="shared" si="910"/>
        <v>46144</v>
      </c>
      <c r="AB10215" s="2">
        <f t="shared" si="911"/>
        <v>5</v>
      </c>
      <c r="AC10215" s="2">
        <f t="shared" si="912"/>
        <v>2026</v>
      </c>
      <c r="AD10215" s="2" t="str">
        <f>IFERROR(VLOOKUP(A10215,'Aux Área'!$A$4:$B$123,2,0),"-")</f>
        <v>INSPEÇÃO</v>
      </c>
    </row>
    <row r="10216" spans="1:30" x14ac:dyDescent="0.3">
      <c r="A10216" t="s">
        <v>1069</v>
      </c>
      <c r="B10216" t="s">
        <v>11027</v>
      </c>
      <c r="C10216" t="s">
        <v>15997</v>
      </c>
      <c r="D10216" t="s">
        <v>13719</v>
      </c>
      <c r="E10216" t="s">
        <v>13720</v>
      </c>
      <c r="F10216" t="s">
        <v>1071</v>
      </c>
      <c r="G10216" t="s">
        <v>35</v>
      </c>
      <c r="H10216" t="s">
        <v>36</v>
      </c>
      <c r="I10216" t="s">
        <v>37</v>
      </c>
      <c r="J10216" t="s">
        <v>147</v>
      </c>
      <c r="K10216" t="s">
        <v>148</v>
      </c>
      <c r="L10216" t="s">
        <v>84</v>
      </c>
      <c r="M10216" t="s">
        <v>38</v>
      </c>
      <c r="N10216" t="s">
        <v>39</v>
      </c>
      <c r="O10216">
        <v>303</v>
      </c>
      <c r="P10216" s="9">
        <v>7.36</v>
      </c>
      <c r="Q10216" t="s">
        <v>40</v>
      </c>
      <c r="R10216">
        <v>25689</v>
      </c>
      <c r="S10216">
        <v>41.17</v>
      </c>
      <c r="T10216">
        <v>5.2729999999999997</v>
      </c>
      <c r="U10216" s="8">
        <v>217.1</v>
      </c>
      <c r="V10216" t="s">
        <v>112</v>
      </c>
      <c r="W10216" t="s">
        <v>2007</v>
      </c>
      <c r="X10216" t="s">
        <v>42</v>
      </c>
      <c r="Y10216" t="s">
        <v>1740</v>
      </c>
      <c r="AA10216" s="1">
        <f t="shared" si="910"/>
        <v>46144</v>
      </c>
      <c r="AB10216" s="2">
        <f t="shared" si="911"/>
        <v>5</v>
      </c>
      <c r="AC10216" s="2">
        <f t="shared" si="912"/>
        <v>2026</v>
      </c>
      <c r="AD10216" s="2" t="str">
        <f>IFERROR(VLOOKUP(A10216,'Aux Área'!$A$4:$B$123,2,0),"-")</f>
        <v>FACILITIES</v>
      </c>
    </row>
    <row r="10217" spans="1:30" x14ac:dyDescent="0.3">
      <c r="A10217" t="s">
        <v>52</v>
      </c>
      <c r="B10217" t="s">
        <v>1449</v>
      </c>
      <c r="C10217" t="s">
        <v>15998</v>
      </c>
      <c r="D10217" t="s">
        <v>3149</v>
      </c>
      <c r="E10217" t="s">
        <v>3150</v>
      </c>
      <c r="F10217" t="s">
        <v>53</v>
      </c>
      <c r="G10217" t="s">
        <v>35</v>
      </c>
      <c r="H10217" t="s">
        <v>36</v>
      </c>
      <c r="I10217" t="s">
        <v>37</v>
      </c>
      <c r="J10217" t="s">
        <v>202</v>
      </c>
      <c r="K10217" t="s">
        <v>203</v>
      </c>
      <c r="L10217" t="s">
        <v>124</v>
      </c>
      <c r="M10217" t="s">
        <v>38</v>
      </c>
      <c r="N10217" t="s">
        <v>39</v>
      </c>
      <c r="O10217">
        <v>323</v>
      </c>
      <c r="P10217" s="9">
        <v>8.3699999999999992</v>
      </c>
      <c r="Q10217" t="s">
        <v>40</v>
      </c>
      <c r="R10217">
        <v>109368</v>
      </c>
      <c r="S10217">
        <v>38.61</v>
      </c>
      <c r="T10217">
        <v>4.59</v>
      </c>
      <c r="U10217" s="8">
        <v>177.22</v>
      </c>
      <c r="V10217" t="s">
        <v>112</v>
      </c>
      <c r="W10217" t="s">
        <v>2007</v>
      </c>
      <c r="X10217" t="s">
        <v>42</v>
      </c>
      <c r="Y10217" t="s">
        <v>1740</v>
      </c>
      <c r="AA10217" s="1">
        <f t="shared" si="910"/>
        <v>46144</v>
      </c>
      <c r="AB10217" s="2">
        <f t="shared" si="911"/>
        <v>5</v>
      </c>
      <c r="AC10217" s="2">
        <f t="shared" si="912"/>
        <v>2026</v>
      </c>
      <c r="AD10217" s="2" t="str">
        <f>IFERROR(VLOOKUP(A10217,'Aux Área'!$A$4:$B$123,2,0),"-")</f>
        <v>OPERAÇÃO</v>
      </c>
    </row>
    <row r="10218" spans="1:30" x14ac:dyDescent="0.3">
      <c r="A10218" t="s">
        <v>5543</v>
      </c>
      <c r="B10218" t="s">
        <v>11845</v>
      </c>
      <c r="C10218" t="s">
        <v>15999</v>
      </c>
      <c r="D10218" t="s">
        <v>9879</v>
      </c>
      <c r="E10218" t="s">
        <v>9667</v>
      </c>
      <c r="F10218" t="s">
        <v>6207</v>
      </c>
      <c r="G10218" t="s">
        <v>1135</v>
      </c>
      <c r="H10218" t="s">
        <v>5545</v>
      </c>
      <c r="I10218" t="s">
        <v>839</v>
      </c>
      <c r="J10218" t="s">
        <v>5537</v>
      </c>
      <c r="K10218" t="s">
        <v>5538</v>
      </c>
      <c r="L10218" t="s">
        <v>217</v>
      </c>
      <c r="M10218" t="s">
        <v>38</v>
      </c>
      <c r="N10218" t="s">
        <v>39</v>
      </c>
      <c r="O10218">
        <v>1066</v>
      </c>
      <c r="P10218" s="9">
        <v>20.46</v>
      </c>
      <c r="Q10218" t="s">
        <v>40</v>
      </c>
      <c r="R10218">
        <v>73849</v>
      </c>
      <c r="S10218">
        <v>52.09</v>
      </c>
      <c r="T10218">
        <v>4.6310000000000002</v>
      </c>
      <c r="U10218" s="8">
        <v>241.21</v>
      </c>
      <c r="V10218" t="s">
        <v>41</v>
      </c>
      <c r="W10218" t="s">
        <v>2276</v>
      </c>
      <c r="X10218" t="s">
        <v>42</v>
      </c>
      <c r="Y10218" t="s">
        <v>2277</v>
      </c>
      <c r="AA10218" s="1">
        <f t="shared" si="910"/>
        <v>46144</v>
      </c>
      <c r="AB10218" s="2">
        <f t="shared" si="911"/>
        <v>5</v>
      </c>
      <c r="AC10218" s="2">
        <f t="shared" si="912"/>
        <v>2026</v>
      </c>
      <c r="AD10218" s="2" t="str">
        <f>IFERROR(VLOOKUP(A10218,'Aux Área'!$A$4:$B$123,2,0),"-")</f>
        <v>INSPEÇÃO</v>
      </c>
    </row>
    <row r="10219" spans="1:30" x14ac:dyDescent="0.3">
      <c r="A10219" t="s">
        <v>2347</v>
      </c>
      <c r="C10219" t="s">
        <v>15866</v>
      </c>
      <c r="F10219" t="s">
        <v>2350</v>
      </c>
      <c r="K10219" t="s">
        <v>238</v>
      </c>
      <c r="N10219" t="s">
        <v>15690</v>
      </c>
      <c r="O10219" t="s">
        <v>15244</v>
      </c>
      <c r="P10219" s="9" t="s">
        <v>15244</v>
      </c>
      <c r="Q10219" t="s">
        <v>40</v>
      </c>
      <c r="R10219" t="s">
        <v>15244</v>
      </c>
      <c r="S10219">
        <v>6.01</v>
      </c>
      <c r="U10219" s="8">
        <v>25.18</v>
      </c>
      <c r="AA10219" s="1">
        <f t="shared" si="910"/>
        <v>46144</v>
      </c>
      <c r="AB10219" s="2">
        <f t="shared" si="911"/>
        <v>5</v>
      </c>
      <c r="AC10219" s="2">
        <f t="shared" si="912"/>
        <v>2026</v>
      </c>
      <c r="AD10219" s="2" t="str">
        <f>IFERROR(VLOOKUP(A10219,'Aux Área'!$A$4:$B$123,2,0),"-")</f>
        <v>PESADOS</v>
      </c>
    </row>
    <row r="10220" spans="1:30" x14ac:dyDescent="0.3">
      <c r="A10220" t="s">
        <v>2347</v>
      </c>
      <c r="B10220" t="s">
        <v>2348</v>
      </c>
      <c r="C10220" t="s">
        <v>15866</v>
      </c>
      <c r="D10220" t="s">
        <v>3633</v>
      </c>
      <c r="E10220" t="s">
        <v>3634</v>
      </c>
      <c r="F10220" t="s">
        <v>2350</v>
      </c>
      <c r="G10220" t="s">
        <v>659</v>
      </c>
      <c r="H10220" t="s">
        <v>1996</v>
      </c>
      <c r="I10220" t="s">
        <v>1997</v>
      </c>
      <c r="J10220" t="s">
        <v>237</v>
      </c>
      <c r="K10220" t="s">
        <v>238</v>
      </c>
      <c r="L10220" t="s">
        <v>110</v>
      </c>
      <c r="M10220" t="s">
        <v>38</v>
      </c>
      <c r="N10220" t="s">
        <v>668</v>
      </c>
      <c r="O10220">
        <v>325</v>
      </c>
      <c r="P10220" s="9">
        <v>5.16</v>
      </c>
      <c r="Q10220" t="s">
        <v>40</v>
      </c>
      <c r="R10220">
        <v>48699</v>
      </c>
      <c r="S10220">
        <v>63</v>
      </c>
      <c r="T10220">
        <v>6.99</v>
      </c>
      <c r="U10220" s="8">
        <v>440.37</v>
      </c>
      <c r="V10220" t="s">
        <v>41</v>
      </c>
      <c r="W10220" t="s">
        <v>1985</v>
      </c>
      <c r="X10220" t="s">
        <v>42</v>
      </c>
      <c r="Y10220" t="s">
        <v>1986</v>
      </c>
      <c r="AA10220" s="1">
        <f t="shared" si="910"/>
        <v>46144</v>
      </c>
      <c r="AB10220" s="2">
        <f t="shared" si="911"/>
        <v>5</v>
      </c>
      <c r="AC10220" s="2">
        <f t="shared" si="912"/>
        <v>2026</v>
      </c>
      <c r="AD10220" s="2" t="str">
        <f>IFERROR(VLOOKUP(A10220,'Aux Área'!$A$4:$B$123,2,0),"-")</f>
        <v>PESADOS</v>
      </c>
    </row>
    <row r="10221" spans="1:30" x14ac:dyDescent="0.3">
      <c r="A10221" t="s">
        <v>68</v>
      </c>
      <c r="B10221" t="s">
        <v>296</v>
      </c>
      <c r="C10221" t="s">
        <v>16000</v>
      </c>
      <c r="D10221" t="s">
        <v>1562</v>
      </c>
      <c r="E10221" t="s">
        <v>1563</v>
      </c>
      <c r="F10221" t="s">
        <v>69</v>
      </c>
      <c r="G10221" t="s">
        <v>35</v>
      </c>
      <c r="H10221" t="s">
        <v>36</v>
      </c>
      <c r="I10221" t="s">
        <v>37</v>
      </c>
      <c r="J10221" t="s">
        <v>188</v>
      </c>
      <c r="K10221" t="s">
        <v>189</v>
      </c>
      <c r="L10221" t="s">
        <v>190</v>
      </c>
      <c r="M10221" t="s">
        <v>38</v>
      </c>
      <c r="N10221" t="s">
        <v>39</v>
      </c>
      <c r="O10221">
        <v>310</v>
      </c>
      <c r="P10221" s="9">
        <v>7.87</v>
      </c>
      <c r="Q10221" t="s">
        <v>40</v>
      </c>
      <c r="R10221">
        <v>63458</v>
      </c>
      <c r="S10221">
        <v>39.39</v>
      </c>
      <c r="T10221">
        <v>4.8899999999999997</v>
      </c>
      <c r="U10221" s="8">
        <v>192.62</v>
      </c>
      <c r="V10221" t="s">
        <v>41</v>
      </c>
      <c r="W10221" t="s">
        <v>2007</v>
      </c>
      <c r="X10221" t="s">
        <v>42</v>
      </c>
      <c r="Y10221" t="s">
        <v>1740</v>
      </c>
      <c r="AA10221" s="1">
        <f t="shared" si="910"/>
        <v>46144</v>
      </c>
      <c r="AB10221" s="2">
        <f t="shared" si="911"/>
        <v>5</v>
      </c>
      <c r="AC10221" s="2">
        <f t="shared" si="912"/>
        <v>2026</v>
      </c>
      <c r="AD10221" s="2" t="str">
        <f>IFERROR(VLOOKUP(A10221,'Aux Área'!$A$4:$B$123,2,0),"-")</f>
        <v>OPERAÇÃO</v>
      </c>
    </row>
    <row r="10222" spans="1:30" x14ac:dyDescent="0.3">
      <c r="A10222" t="s">
        <v>44</v>
      </c>
      <c r="B10222" t="s">
        <v>478</v>
      </c>
      <c r="C10222" t="s">
        <v>16001</v>
      </c>
      <c r="D10222" t="s">
        <v>2160</v>
      </c>
      <c r="E10222" t="s">
        <v>2161</v>
      </c>
      <c r="F10222" t="s">
        <v>45</v>
      </c>
      <c r="G10222" t="s">
        <v>35</v>
      </c>
      <c r="H10222" t="s">
        <v>36</v>
      </c>
      <c r="I10222" t="s">
        <v>37</v>
      </c>
      <c r="J10222" t="s">
        <v>122</v>
      </c>
      <c r="K10222" t="s">
        <v>123</v>
      </c>
      <c r="L10222" t="s">
        <v>124</v>
      </c>
      <c r="M10222" t="s">
        <v>38</v>
      </c>
      <c r="N10222" t="s">
        <v>39</v>
      </c>
      <c r="O10222">
        <v>419</v>
      </c>
      <c r="P10222" s="9">
        <v>10.74</v>
      </c>
      <c r="Q10222" t="s">
        <v>40</v>
      </c>
      <c r="R10222">
        <v>33573</v>
      </c>
      <c r="S10222">
        <v>39</v>
      </c>
      <c r="T10222">
        <v>4.79</v>
      </c>
      <c r="U10222" s="8">
        <v>186.81</v>
      </c>
      <c r="V10222" t="s">
        <v>246</v>
      </c>
      <c r="W10222" t="s">
        <v>2007</v>
      </c>
      <c r="X10222" t="s">
        <v>42</v>
      </c>
      <c r="Y10222" t="s">
        <v>1740</v>
      </c>
      <c r="AA10222" s="1">
        <f t="shared" si="910"/>
        <v>46144</v>
      </c>
      <c r="AB10222" s="2">
        <f t="shared" si="911"/>
        <v>5</v>
      </c>
      <c r="AC10222" s="2">
        <f t="shared" si="912"/>
        <v>2026</v>
      </c>
      <c r="AD10222" s="2" t="str">
        <f>IFERROR(VLOOKUP(A10222,'Aux Área'!$A$4:$B$123,2,0),"-")</f>
        <v>OPERAÇÃO</v>
      </c>
    </row>
    <row r="10223" spans="1:30" x14ac:dyDescent="0.3">
      <c r="A10223" t="s">
        <v>58</v>
      </c>
      <c r="B10223" t="s">
        <v>250</v>
      </c>
      <c r="C10223" t="s">
        <v>16002</v>
      </c>
      <c r="D10223" t="s">
        <v>87</v>
      </c>
      <c r="E10223" t="s">
        <v>88</v>
      </c>
      <c r="F10223" t="s">
        <v>59</v>
      </c>
      <c r="G10223" t="s">
        <v>35</v>
      </c>
      <c r="H10223" t="s">
        <v>36</v>
      </c>
      <c r="I10223" t="s">
        <v>37</v>
      </c>
      <c r="J10223" t="s">
        <v>356</v>
      </c>
      <c r="K10223" t="s">
        <v>357</v>
      </c>
      <c r="L10223" t="s">
        <v>124</v>
      </c>
      <c r="M10223" t="s">
        <v>38</v>
      </c>
      <c r="N10223" t="s">
        <v>39</v>
      </c>
      <c r="O10223">
        <v>286</v>
      </c>
      <c r="P10223" s="9">
        <v>8.6</v>
      </c>
      <c r="Q10223" t="s">
        <v>40</v>
      </c>
      <c r="R10223">
        <v>100006</v>
      </c>
      <c r="S10223">
        <v>33.24</v>
      </c>
      <c r="T10223">
        <v>4.79</v>
      </c>
      <c r="U10223" s="8">
        <v>159.22</v>
      </c>
      <c r="V10223" t="s">
        <v>16003</v>
      </c>
      <c r="W10223" t="s">
        <v>2007</v>
      </c>
      <c r="X10223" t="s">
        <v>42</v>
      </c>
      <c r="Y10223" t="s">
        <v>1740</v>
      </c>
      <c r="AA10223" s="1">
        <f t="shared" si="910"/>
        <v>46144</v>
      </c>
      <c r="AB10223" s="2">
        <f t="shared" si="911"/>
        <v>5</v>
      </c>
      <c r="AC10223" s="2">
        <f t="shared" si="912"/>
        <v>2026</v>
      </c>
      <c r="AD10223" s="2" t="str">
        <f>IFERROR(VLOOKUP(A10223,'Aux Área'!$A$4:$B$123,2,0),"-")</f>
        <v>CONSERVA</v>
      </c>
    </row>
    <row r="10224" spans="1:30" x14ac:dyDescent="0.3">
      <c r="A10224" t="s">
        <v>2700</v>
      </c>
      <c r="B10224" t="s">
        <v>2000</v>
      </c>
      <c r="C10224" t="s">
        <v>16004</v>
      </c>
      <c r="D10224" t="s">
        <v>3403</v>
      </c>
      <c r="E10224" t="s">
        <v>3404</v>
      </c>
      <c r="F10224" t="s">
        <v>2703</v>
      </c>
      <c r="G10224" t="s">
        <v>659</v>
      </c>
      <c r="H10224" t="s">
        <v>1996</v>
      </c>
      <c r="I10224" t="s">
        <v>1997</v>
      </c>
      <c r="J10224" t="s">
        <v>275</v>
      </c>
      <c r="K10224" t="s">
        <v>276</v>
      </c>
      <c r="L10224" t="s">
        <v>124</v>
      </c>
      <c r="M10224" t="s">
        <v>38</v>
      </c>
      <c r="N10224" t="s">
        <v>668</v>
      </c>
      <c r="O10224">
        <v>592</v>
      </c>
      <c r="P10224" s="9">
        <v>6.3</v>
      </c>
      <c r="Q10224" t="s">
        <v>40</v>
      </c>
      <c r="R10224">
        <v>36777</v>
      </c>
      <c r="S10224">
        <v>94</v>
      </c>
      <c r="T10224">
        <v>7.49</v>
      </c>
      <c r="U10224" s="8">
        <v>704.06</v>
      </c>
      <c r="V10224" t="s">
        <v>16005</v>
      </c>
      <c r="W10224" t="s">
        <v>1985</v>
      </c>
      <c r="X10224" t="s">
        <v>42</v>
      </c>
      <c r="Y10224" t="s">
        <v>1986</v>
      </c>
      <c r="AA10224" s="1">
        <f t="shared" ref="AA10224:AA10292" si="913">IFERROR(DATEVALUE(C10224),"-")</f>
        <v>46144</v>
      </c>
      <c r="AB10224" s="2">
        <f t="shared" ref="AB10224:AB10287" si="914">IFERROR(MONTH(AA10224),"-")</f>
        <v>5</v>
      </c>
      <c r="AC10224" s="2">
        <f t="shared" ref="AC10224:AC10292" si="915">IFERROR(YEAR(AA10224),"-")</f>
        <v>2026</v>
      </c>
      <c r="AD10224" s="2" t="str">
        <f>IFERROR(VLOOKUP(A10224,'Aux Área'!$A$4:$B$123,2,0),"-")</f>
        <v>PESADOS</v>
      </c>
    </row>
    <row r="10225" spans="1:30" x14ac:dyDescent="0.3">
      <c r="A10225" t="s">
        <v>2700</v>
      </c>
      <c r="C10225" t="s">
        <v>15850</v>
      </c>
      <c r="F10225" t="s">
        <v>2703</v>
      </c>
      <c r="K10225" t="s">
        <v>276</v>
      </c>
      <c r="N10225" t="s">
        <v>15690</v>
      </c>
      <c r="O10225" t="s">
        <v>15244</v>
      </c>
      <c r="P10225" s="9" t="s">
        <v>15244</v>
      </c>
      <c r="Q10225" t="s">
        <v>40</v>
      </c>
      <c r="R10225" t="s">
        <v>15244</v>
      </c>
      <c r="S10225">
        <v>4.63</v>
      </c>
      <c r="U10225" s="8">
        <v>17.57</v>
      </c>
      <c r="AA10225" s="1">
        <f t="shared" si="913"/>
        <v>46144</v>
      </c>
      <c r="AB10225" s="2">
        <f t="shared" si="914"/>
        <v>5</v>
      </c>
      <c r="AC10225" s="2">
        <f t="shared" si="915"/>
        <v>2026</v>
      </c>
      <c r="AD10225" s="2" t="str">
        <f>IFERROR(VLOOKUP(A10225,'Aux Área'!$A$4:$B$123,2,0),"-")</f>
        <v>PESADOS</v>
      </c>
    </row>
    <row r="10226" spans="1:30" x14ac:dyDescent="0.3">
      <c r="A10226" t="s">
        <v>2306</v>
      </c>
      <c r="B10226" t="s">
        <v>4613</v>
      </c>
      <c r="C10226" t="s">
        <v>16006</v>
      </c>
      <c r="D10226" t="s">
        <v>3212</v>
      </c>
      <c r="E10226" t="s">
        <v>3213</v>
      </c>
      <c r="F10226" t="s">
        <v>2309</v>
      </c>
      <c r="G10226" t="s">
        <v>1135</v>
      </c>
      <c r="H10226" t="s">
        <v>2275</v>
      </c>
      <c r="I10226" t="s">
        <v>1497</v>
      </c>
      <c r="J10226" t="s">
        <v>1665</v>
      </c>
      <c r="K10226" t="s">
        <v>1666</v>
      </c>
      <c r="L10226" t="s">
        <v>301</v>
      </c>
      <c r="M10226" t="s">
        <v>38</v>
      </c>
      <c r="N10226" t="s">
        <v>39</v>
      </c>
      <c r="O10226">
        <v>493</v>
      </c>
      <c r="P10226" s="9">
        <v>10.68</v>
      </c>
      <c r="Q10226" t="s">
        <v>40</v>
      </c>
      <c r="R10226">
        <v>176121</v>
      </c>
      <c r="S10226">
        <v>46.18</v>
      </c>
      <c r="T10226">
        <v>4.6900000000000004</v>
      </c>
      <c r="U10226" s="8">
        <v>216.58</v>
      </c>
      <c r="V10226" t="s">
        <v>16007</v>
      </c>
      <c r="W10226" t="s">
        <v>2276</v>
      </c>
      <c r="X10226" t="s">
        <v>42</v>
      </c>
      <c r="Y10226" t="s">
        <v>2277</v>
      </c>
      <c r="AA10226" s="1">
        <f t="shared" si="913"/>
        <v>46144</v>
      </c>
      <c r="AB10226" s="2">
        <f t="shared" si="914"/>
        <v>5</v>
      </c>
      <c r="AC10226" s="2">
        <f t="shared" si="915"/>
        <v>2026</v>
      </c>
      <c r="AD10226" s="2" t="str">
        <f>IFERROR(VLOOKUP(A10226,'Aux Área'!$A$4:$B$123,2,0),"-")</f>
        <v>INSPEÇÃO</v>
      </c>
    </row>
    <row r="10227" spans="1:30" x14ac:dyDescent="0.3">
      <c r="A10227" t="s">
        <v>5620</v>
      </c>
      <c r="B10227" t="s">
        <v>9277</v>
      </c>
      <c r="C10227" t="s">
        <v>16008</v>
      </c>
      <c r="D10227" t="s">
        <v>10122</v>
      </c>
      <c r="E10227" t="s">
        <v>9671</v>
      </c>
      <c r="F10227" t="s">
        <v>6208</v>
      </c>
      <c r="G10227" t="s">
        <v>1135</v>
      </c>
      <c r="H10227" t="s">
        <v>5545</v>
      </c>
      <c r="I10227" t="s">
        <v>839</v>
      </c>
      <c r="J10227" t="s">
        <v>165</v>
      </c>
      <c r="K10227" t="s">
        <v>166</v>
      </c>
      <c r="L10227" t="s">
        <v>167</v>
      </c>
      <c r="M10227" t="s">
        <v>38</v>
      </c>
      <c r="N10227" t="s">
        <v>39</v>
      </c>
      <c r="O10227">
        <v>306</v>
      </c>
      <c r="P10227" s="9">
        <v>10.06</v>
      </c>
      <c r="Q10227" t="s">
        <v>40</v>
      </c>
      <c r="R10227">
        <v>52522</v>
      </c>
      <c r="S10227">
        <v>30.43</v>
      </c>
      <c r="T10227">
        <v>4.99</v>
      </c>
      <c r="U10227" s="8">
        <v>151.85</v>
      </c>
      <c r="V10227" t="s">
        <v>112</v>
      </c>
      <c r="W10227" t="s">
        <v>2276</v>
      </c>
      <c r="X10227" t="s">
        <v>42</v>
      </c>
      <c r="Y10227" t="s">
        <v>2277</v>
      </c>
      <c r="AA10227" s="1">
        <f t="shared" si="913"/>
        <v>46144</v>
      </c>
      <c r="AB10227" s="2">
        <f t="shared" si="914"/>
        <v>5</v>
      </c>
      <c r="AC10227" s="2">
        <f t="shared" si="915"/>
        <v>2026</v>
      </c>
      <c r="AD10227" s="2" t="str">
        <f>IFERROR(VLOOKUP(A10227,'Aux Área'!$A$4:$B$123,2,0),"-")</f>
        <v>INSPEÇÃO</v>
      </c>
    </row>
    <row r="10228" spans="1:30" x14ac:dyDescent="0.3">
      <c r="A10228" t="s">
        <v>68</v>
      </c>
      <c r="B10228" t="s">
        <v>296</v>
      </c>
      <c r="C10228" t="s">
        <v>16009</v>
      </c>
      <c r="D10228" t="s">
        <v>1562</v>
      </c>
      <c r="E10228" t="s">
        <v>1563</v>
      </c>
      <c r="F10228" t="s">
        <v>69</v>
      </c>
      <c r="G10228" t="s">
        <v>35</v>
      </c>
      <c r="H10228" t="s">
        <v>36</v>
      </c>
      <c r="I10228" t="s">
        <v>37</v>
      </c>
      <c r="J10228" t="s">
        <v>237</v>
      </c>
      <c r="K10228" t="s">
        <v>238</v>
      </c>
      <c r="L10228" t="s">
        <v>110</v>
      </c>
      <c r="M10228" t="s">
        <v>38</v>
      </c>
      <c r="N10228" t="s">
        <v>39</v>
      </c>
      <c r="O10228">
        <v>191</v>
      </c>
      <c r="P10228" s="9">
        <v>8.6999999999999993</v>
      </c>
      <c r="Q10228" t="s">
        <v>40</v>
      </c>
      <c r="R10228">
        <v>63649</v>
      </c>
      <c r="S10228">
        <v>21.95</v>
      </c>
      <c r="T10228">
        <v>4.09</v>
      </c>
      <c r="U10228" s="8">
        <v>89.78</v>
      </c>
      <c r="V10228" t="s">
        <v>41</v>
      </c>
      <c r="W10228" t="s">
        <v>2007</v>
      </c>
      <c r="X10228" t="s">
        <v>42</v>
      </c>
      <c r="Y10228" t="s">
        <v>1740</v>
      </c>
      <c r="AA10228" s="1">
        <f t="shared" si="913"/>
        <v>46144</v>
      </c>
      <c r="AB10228" s="2">
        <f t="shared" si="914"/>
        <v>5</v>
      </c>
      <c r="AC10228" s="2">
        <f t="shared" si="915"/>
        <v>2026</v>
      </c>
      <c r="AD10228" s="2" t="str">
        <f>IFERROR(VLOOKUP(A10228,'Aux Área'!$A$4:$B$123,2,0),"-")</f>
        <v>OPERAÇÃO</v>
      </c>
    </row>
    <row r="10229" spans="1:30" x14ac:dyDescent="0.3">
      <c r="A10229" t="s">
        <v>1992</v>
      </c>
      <c r="C10229" t="s">
        <v>15853</v>
      </c>
      <c r="F10229" t="s">
        <v>1995</v>
      </c>
      <c r="K10229" t="s">
        <v>166</v>
      </c>
      <c r="N10229" t="s">
        <v>15690</v>
      </c>
      <c r="O10229" t="s">
        <v>15244</v>
      </c>
      <c r="P10229" s="9" t="s">
        <v>15244</v>
      </c>
      <c r="Q10229" t="s">
        <v>40</v>
      </c>
      <c r="R10229" t="s">
        <v>15244</v>
      </c>
      <c r="S10229">
        <v>20</v>
      </c>
      <c r="U10229" s="8">
        <v>126</v>
      </c>
      <c r="AA10229" s="1">
        <f t="shared" si="913"/>
        <v>46144</v>
      </c>
      <c r="AB10229" s="2">
        <f t="shared" si="914"/>
        <v>5</v>
      </c>
      <c r="AC10229" s="2">
        <f t="shared" si="915"/>
        <v>2026</v>
      </c>
      <c r="AD10229" s="2" t="str">
        <f>IFERROR(VLOOKUP(A10229,'Aux Área'!$A$4:$B$123,2,0),"-")</f>
        <v>PESADOS</v>
      </c>
    </row>
    <row r="10230" spans="1:30" x14ac:dyDescent="0.3">
      <c r="A10230" t="s">
        <v>1992</v>
      </c>
      <c r="B10230" t="s">
        <v>1993</v>
      </c>
      <c r="C10230" t="s">
        <v>15853</v>
      </c>
      <c r="D10230" t="s">
        <v>1297</v>
      </c>
      <c r="E10230" t="s">
        <v>2221</v>
      </c>
      <c r="F10230" t="s">
        <v>1995</v>
      </c>
      <c r="G10230" t="s">
        <v>659</v>
      </c>
      <c r="H10230" t="s">
        <v>1996</v>
      </c>
      <c r="I10230" t="s">
        <v>1997</v>
      </c>
      <c r="J10230" t="s">
        <v>165</v>
      </c>
      <c r="K10230" t="s">
        <v>166</v>
      </c>
      <c r="L10230" t="s">
        <v>167</v>
      </c>
      <c r="M10230" t="s">
        <v>38</v>
      </c>
      <c r="N10230" t="s">
        <v>668</v>
      </c>
      <c r="O10230">
        <v>285</v>
      </c>
      <c r="P10230" s="9">
        <v>5.94</v>
      </c>
      <c r="Q10230" t="s">
        <v>40</v>
      </c>
      <c r="R10230">
        <v>38212</v>
      </c>
      <c r="S10230">
        <v>47.95</v>
      </c>
      <c r="T10230">
        <v>7.99</v>
      </c>
      <c r="U10230" s="8">
        <v>383.14</v>
      </c>
      <c r="V10230" t="s">
        <v>112</v>
      </c>
      <c r="W10230" t="s">
        <v>1985</v>
      </c>
      <c r="X10230" t="s">
        <v>42</v>
      </c>
      <c r="Y10230" t="s">
        <v>1986</v>
      </c>
      <c r="AA10230" s="1">
        <f t="shared" si="913"/>
        <v>46144</v>
      </c>
      <c r="AB10230" s="2">
        <f t="shared" si="914"/>
        <v>5</v>
      </c>
      <c r="AC10230" s="2">
        <f t="shared" si="915"/>
        <v>2026</v>
      </c>
      <c r="AD10230" s="2" t="str">
        <f>IFERROR(VLOOKUP(A10230,'Aux Área'!$A$4:$B$123,2,0),"-")</f>
        <v>PESADOS</v>
      </c>
    </row>
    <row r="10231" spans="1:30" x14ac:dyDescent="0.3">
      <c r="A10231" t="s">
        <v>5543</v>
      </c>
      <c r="B10231" t="s">
        <v>11845</v>
      </c>
      <c r="C10231" t="s">
        <v>16010</v>
      </c>
      <c r="D10231" t="s">
        <v>9879</v>
      </c>
      <c r="E10231" t="s">
        <v>9667</v>
      </c>
      <c r="F10231" t="s">
        <v>6207</v>
      </c>
      <c r="G10231" t="s">
        <v>1135</v>
      </c>
      <c r="H10231" t="s">
        <v>5545</v>
      </c>
      <c r="I10231" t="s">
        <v>839</v>
      </c>
      <c r="J10231" t="s">
        <v>89</v>
      </c>
      <c r="K10231" t="s">
        <v>90</v>
      </c>
      <c r="L10231" t="s">
        <v>91</v>
      </c>
      <c r="M10231" t="s">
        <v>38</v>
      </c>
      <c r="N10231" t="s">
        <v>39</v>
      </c>
      <c r="O10231">
        <v>438</v>
      </c>
      <c r="P10231" s="9">
        <v>9.59</v>
      </c>
      <c r="Q10231" t="s">
        <v>40</v>
      </c>
      <c r="R10231">
        <v>74287</v>
      </c>
      <c r="S10231">
        <v>45.67</v>
      </c>
      <c r="T10231">
        <v>4.6900000000000004</v>
      </c>
      <c r="U10231" s="8">
        <v>214.19</v>
      </c>
      <c r="V10231" t="s">
        <v>16011</v>
      </c>
      <c r="W10231" t="s">
        <v>2276</v>
      </c>
      <c r="X10231" t="s">
        <v>42</v>
      </c>
      <c r="Y10231" t="s">
        <v>2277</v>
      </c>
      <c r="AA10231" s="1">
        <f t="shared" si="913"/>
        <v>46144</v>
      </c>
      <c r="AB10231" s="2">
        <f t="shared" si="914"/>
        <v>5</v>
      </c>
      <c r="AC10231" s="2">
        <f t="shared" si="915"/>
        <v>2026</v>
      </c>
      <c r="AD10231" s="2" t="str">
        <f>IFERROR(VLOOKUP(A10231,'Aux Área'!$A$4:$B$123,2,0),"-")</f>
        <v>INSPEÇÃO</v>
      </c>
    </row>
    <row r="10232" spans="1:30" x14ac:dyDescent="0.3">
      <c r="A10232" t="s">
        <v>2488</v>
      </c>
      <c r="B10232" t="s">
        <v>2489</v>
      </c>
      <c r="C10232" t="s">
        <v>16012</v>
      </c>
      <c r="D10232" t="s">
        <v>8628</v>
      </c>
      <c r="E10232" t="s">
        <v>8629</v>
      </c>
      <c r="F10232" t="s">
        <v>2491</v>
      </c>
      <c r="G10232" t="s">
        <v>659</v>
      </c>
      <c r="H10232" t="s">
        <v>2215</v>
      </c>
      <c r="I10232" t="s">
        <v>667</v>
      </c>
      <c r="J10232" t="s">
        <v>165</v>
      </c>
      <c r="K10232" t="s">
        <v>166</v>
      </c>
      <c r="L10232" t="s">
        <v>167</v>
      </c>
      <c r="M10232" t="s">
        <v>38</v>
      </c>
      <c r="N10232" t="s">
        <v>668</v>
      </c>
      <c r="O10232">
        <v>130</v>
      </c>
      <c r="P10232" s="9">
        <v>4.76</v>
      </c>
      <c r="Q10232" t="s">
        <v>40</v>
      </c>
      <c r="R10232">
        <v>8621</v>
      </c>
      <c r="S10232">
        <v>27.33</v>
      </c>
      <c r="T10232">
        <v>7.992</v>
      </c>
      <c r="U10232" s="8">
        <v>218.42</v>
      </c>
      <c r="V10232" t="s">
        <v>112</v>
      </c>
      <c r="W10232" t="s">
        <v>2007</v>
      </c>
      <c r="X10232" t="s">
        <v>42</v>
      </c>
      <c r="Y10232" t="s">
        <v>1740</v>
      </c>
      <c r="AA10232" s="1">
        <f t="shared" si="913"/>
        <v>46144</v>
      </c>
      <c r="AB10232" s="2">
        <f t="shared" si="914"/>
        <v>5</v>
      </c>
      <c r="AC10232" s="2">
        <f t="shared" si="915"/>
        <v>2026</v>
      </c>
      <c r="AD10232" s="2" t="str">
        <f>IFERROR(VLOOKUP(A10232,'Aux Área'!$A$4:$B$123,2,0),"-")</f>
        <v>APH</v>
      </c>
    </row>
    <row r="10233" spans="1:30" x14ac:dyDescent="0.3">
      <c r="A10233" t="s">
        <v>2189</v>
      </c>
      <c r="B10233" t="s">
        <v>10781</v>
      </c>
      <c r="C10233" t="s">
        <v>16013</v>
      </c>
      <c r="D10233" t="s">
        <v>3030</v>
      </c>
      <c r="E10233" t="s">
        <v>3031</v>
      </c>
      <c r="F10233" t="s">
        <v>2192</v>
      </c>
      <c r="G10233" t="s">
        <v>1135</v>
      </c>
      <c r="H10233" t="s">
        <v>2185</v>
      </c>
      <c r="I10233" t="s">
        <v>2186</v>
      </c>
      <c r="J10233" t="s">
        <v>172</v>
      </c>
      <c r="K10233" t="s">
        <v>173</v>
      </c>
      <c r="L10233" t="s">
        <v>124</v>
      </c>
      <c r="M10233" t="s">
        <v>38</v>
      </c>
      <c r="N10233" t="s">
        <v>668</v>
      </c>
      <c r="O10233">
        <v>854</v>
      </c>
      <c r="P10233" s="9">
        <v>14.15</v>
      </c>
      <c r="Q10233" t="s">
        <v>40</v>
      </c>
      <c r="R10233">
        <v>91920</v>
      </c>
      <c r="S10233">
        <v>60.35</v>
      </c>
      <c r="T10233">
        <v>6.94</v>
      </c>
      <c r="U10233" s="8">
        <v>418.83</v>
      </c>
      <c r="V10233" t="s">
        <v>14992</v>
      </c>
      <c r="W10233" t="s">
        <v>2007</v>
      </c>
      <c r="X10233" t="s">
        <v>42</v>
      </c>
      <c r="Y10233" t="s">
        <v>12261</v>
      </c>
      <c r="AA10233" s="1">
        <f t="shared" si="913"/>
        <v>46144</v>
      </c>
      <c r="AB10233" s="2">
        <f t="shared" si="914"/>
        <v>5</v>
      </c>
      <c r="AC10233" s="2">
        <f t="shared" si="915"/>
        <v>2026</v>
      </c>
      <c r="AD10233" s="2" t="str">
        <f>IFERROR(VLOOKUP(A10233,'Aux Área'!$A$4:$B$123,2,0),"-")</f>
        <v>INSPEÇÃO</v>
      </c>
    </row>
    <row r="10234" spans="1:30" x14ac:dyDescent="0.3">
      <c r="A10234" t="s">
        <v>2041</v>
      </c>
      <c r="B10234" t="s">
        <v>2042</v>
      </c>
      <c r="C10234" t="s">
        <v>16014</v>
      </c>
      <c r="D10234" t="s">
        <v>1297</v>
      </c>
      <c r="E10234" t="s">
        <v>2221</v>
      </c>
      <c r="F10234" t="s">
        <v>2044</v>
      </c>
      <c r="G10234" t="s">
        <v>659</v>
      </c>
      <c r="H10234" t="s">
        <v>1996</v>
      </c>
      <c r="I10234" t="s">
        <v>1997</v>
      </c>
      <c r="J10234" t="s">
        <v>3078</v>
      </c>
      <c r="K10234" t="s">
        <v>90</v>
      </c>
      <c r="L10234" t="s">
        <v>91</v>
      </c>
      <c r="M10234" t="s">
        <v>38</v>
      </c>
      <c r="N10234" t="s">
        <v>668</v>
      </c>
      <c r="O10234">
        <v>795</v>
      </c>
      <c r="P10234" s="9">
        <v>11.78</v>
      </c>
      <c r="Q10234" t="s">
        <v>40</v>
      </c>
      <c r="R10234">
        <v>50910</v>
      </c>
      <c r="S10234">
        <v>67.459999999999994</v>
      </c>
      <c r="T10234">
        <v>6.89</v>
      </c>
      <c r="U10234" s="8">
        <v>464.8</v>
      </c>
      <c r="V10234" t="s">
        <v>41</v>
      </c>
      <c r="W10234" t="s">
        <v>1985</v>
      </c>
      <c r="X10234" t="s">
        <v>42</v>
      </c>
      <c r="Y10234" t="s">
        <v>1986</v>
      </c>
      <c r="AA10234" s="1">
        <f t="shared" si="913"/>
        <v>46144</v>
      </c>
      <c r="AB10234" s="2">
        <f t="shared" si="914"/>
        <v>5</v>
      </c>
      <c r="AC10234" s="2">
        <f t="shared" si="915"/>
        <v>2026</v>
      </c>
      <c r="AD10234" s="2" t="str">
        <f>IFERROR(VLOOKUP(A10234,'Aux Área'!$A$4:$B$123,2,0),"-")</f>
        <v>PESADOS</v>
      </c>
    </row>
    <row r="10235" spans="1:30" x14ac:dyDescent="0.3">
      <c r="A10235" t="s">
        <v>2638</v>
      </c>
      <c r="B10235" t="s">
        <v>4593</v>
      </c>
      <c r="C10235" t="s">
        <v>16015</v>
      </c>
      <c r="D10235" t="s">
        <v>4988</v>
      </c>
      <c r="E10235" t="s">
        <v>4989</v>
      </c>
      <c r="F10235" t="s">
        <v>2641</v>
      </c>
      <c r="G10235" t="s">
        <v>1135</v>
      </c>
      <c r="H10235" t="s">
        <v>2275</v>
      </c>
      <c r="I10235" t="s">
        <v>1497</v>
      </c>
      <c r="J10235" t="s">
        <v>370</v>
      </c>
      <c r="K10235" t="s">
        <v>371</v>
      </c>
      <c r="L10235" t="s">
        <v>124</v>
      </c>
      <c r="M10235" t="s">
        <v>38</v>
      </c>
      <c r="N10235" t="s">
        <v>39</v>
      </c>
      <c r="O10235">
        <v>412</v>
      </c>
      <c r="P10235" s="9">
        <v>10.050000000000001</v>
      </c>
      <c r="Q10235" t="s">
        <v>40</v>
      </c>
      <c r="R10235">
        <v>164415</v>
      </c>
      <c r="S10235">
        <v>40.99</v>
      </c>
      <c r="T10235">
        <v>4.8899999999999997</v>
      </c>
      <c r="U10235" s="8">
        <v>200.45</v>
      </c>
      <c r="V10235" t="s">
        <v>16016</v>
      </c>
      <c r="W10235" t="s">
        <v>2276</v>
      </c>
      <c r="X10235" t="s">
        <v>42</v>
      </c>
      <c r="Y10235" t="s">
        <v>2277</v>
      </c>
      <c r="AA10235" s="1">
        <f t="shared" si="913"/>
        <v>46144</v>
      </c>
      <c r="AB10235" s="2">
        <f t="shared" si="914"/>
        <v>5</v>
      </c>
      <c r="AC10235" s="2">
        <f t="shared" si="915"/>
        <v>2026</v>
      </c>
      <c r="AD10235" s="2" t="str">
        <f>IFERROR(VLOOKUP(A10235,'Aux Área'!$A$4:$B$123,2,0),"-")</f>
        <v>INSPEÇÃO</v>
      </c>
    </row>
    <row r="10236" spans="1:30" x14ac:dyDescent="0.3">
      <c r="A10236" t="s">
        <v>12958</v>
      </c>
      <c r="B10236" t="s">
        <v>14624</v>
      </c>
      <c r="C10236" t="s">
        <v>16017</v>
      </c>
      <c r="D10236" t="s">
        <v>3243</v>
      </c>
      <c r="E10236" t="s">
        <v>3244</v>
      </c>
      <c r="F10236" t="s">
        <v>12960</v>
      </c>
      <c r="G10236" t="s">
        <v>1135</v>
      </c>
      <c r="H10236" t="s">
        <v>1301</v>
      </c>
      <c r="I10236" t="s">
        <v>839</v>
      </c>
      <c r="J10236" t="s">
        <v>165</v>
      </c>
      <c r="K10236" t="s">
        <v>166</v>
      </c>
      <c r="L10236" t="s">
        <v>167</v>
      </c>
      <c r="M10236" t="s">
        <v>38</v>
      </c>
      <c r="N10236" t="s">
        <v>39</v>
      </c>
      <c r="O10236">
        <v>401</v>
      </c>
      <c r="P10236" s="9">
        <v>9.5299999999999994</v>
      </c>
      <c r="Q10236" t="s">
        <v>40</v>
      </c>
      <c r="R10236">
        <v>189278</v>
      </c>
      <c r="S10236">
        <v>42.08</v>
      </c>
      <c r="T10236">
        <v>4.99</v>
      </c>
      <c r="U10236" s="8">
        <v>210</v>
      </c>
      <c r="V10236" t="s">
        <v>112</v>
      </c>
      <c r="W10236" t="s">
        <v>2276</v>
      </c>
      <c r="X10236" t="s">
        <v>42</v>
      </c>
      <c r="Y10236" t="s">
        <v>12261</v>
      </c>
      <c r="AA10236" s="1">
        <f t="shared" si="913"/>
        <v>46144</v>
      </c>
      <c r="AB10236" s="2">
        <f t="shared" si="914"/>
        <v>5</v>
      </c>
      <c r="AC10236" s="2">
        <f t="shared" si="915"/>
        <v>2026</v>
      </c>
      <c r="AD10236" s="2" t="str">
        <f>IFERROR(VLOOKUP(A10236,'Aux Área'!$A$4:$B$123,2,0),"-")</f>
        <v>INSPEÇÃO</v>
      </c>
    </row>
    <row r="10237" spans="1:30" x14ac:dyDescent="0.3">
      <c r="A10237" t="s">
        <v>2282</v>
      </c>
      <c r="B10237" t="s">
        <v>4679</v>
      </c>
      <c r="C10237" t="s">
        <v>16018</v>
      </c>
      <c r="D10237" t="s">
        <v>10122</v>
      </c>
      <c r="E10237" t="s">
        <v>9671</v>
      </c>
      <c r="F10237" t="s">
        <v>2285</v>
      </c>
      <c r="G10237" t="s">
        <v>1135</v>
      </c>
      <c r="H10237" t="s">
        <v>2275</v>
      </c>
      <c r="I10237" t="s">
        <v>1497</v>
      </c>
      <c r="J10237" t="s">
        <v>165</v>
      </c>
      <c r="K10237" t="s">
        <v>166</v>
      </c>
      <c r="L10237" t="s">
        <v>167</v>
      </c>
      <c r="M10237" t="s">
        <v>38</v>
      </c>
      <c r="N10237" t="s">
        <v>39</v>
      </c>
      <c r="O10237">
        <v>343</v>
      </c>
      <c r="P10237" s="9">
        <v>7.29</v>
      </c>
      <c r="Q10237" t="s">
        <v>40</v>
      </c>
      <c r="R10237">
        <v>153800</v>
      </c>
      <c r="S10237">
        <v>47.05</v>
      </c>
      <c r="T10237">
        <v>4.99</v>
      </c>
      <c r="U10237" s="8">
        <v>234.78</v>
      </c>
      <c r="V10237" t="s">
        <v>112</v>
      </c>
      <c r="W10237" t="s">
        <v>2276</v>
      </c>
      <c r="X10237" t="s">
        <v>42</v>
      </c>
      <c r="Y10237" t="s">
        <v>2277</v>
      </c>
      <c r="AA10237" s="1">
        <f t="shared" si="913"/>
        <v>46144</v>
      </c>
      <c r="AB10237" s="2">
        <f t="shared" si="914"/>
        <v>5</v>
      </c>
      <c r="AC10237" s="2">
        <f t="shared" si="915"/>
        <v>2026</v>
      </c>
      <c r="AD10237" s="2" t="str">
        <f>IFERROR(VLOOKUP(A10237,'Aux Área'!$A$4:$B$123,2,0),"-")</f>
        <v>INSPEÇÃO</v>
      </c>
    </row>
    <row r="10238" spans="1:30" x14ac:dyDescent="0.3">
      <c r="A10238" t="s">
        <v>2643</v>
      </c>
      <c r="B10238" t="s">
        <v>2307</v>
      </c>
      <c r="C10238" t="s">
        <v>16019</v>
      </c>
      <c r="D10238" t="s">
        <v>7207</v>
      </c>
      <c r="E10238" t="s">
        <v>7208</v>
      </c>
      <c r="F10238" t="s">
        <v>2646</v>
      </c>
      <c r="G10238" t="s">
        <v>1300</v>
      </c>
      <c r="H10238" t="s">
        <v>1301</v>
      </c>
      <c r="I10238" t="s">
        <v>37</v>
      </c>
      <c r="J10238" t="s">
        <v>172</v>
      </c>
      <c r="K10238" t="s">
        <v>173</v>
      </c>
      <c r="L10238" t="s">
        <v>124</v>
      </c>
      <c r="M10238" t="s">
        <v>38</v>
      </c>
      <c r="N10238" t="s">
        <v>39</v>
      </c>
      <c r="O10238">
        <v>371</v>
      </c>
      <c r="P10238" s="9">
        <v>9.8699999999999992</v>
      </c>
      <c r="Q10238" t="s">
        <v>40</v>
      </c>
      <c r="R10238">
        <v>171385</v>
      </c>
      <c r="S10238">
        <v>37.58</v>
      </c>
      <c r="T10238">
        <v>4.79</v>
      </c>
      <c r="U10238" s="8">
        <v>180.01</v>
      </c>
      <c r="V10238" t="s">
        <v>112</v>
      </c>
      <c r="W10238" t="s">
        <v>2276</v>
      </c>
      <c r="X10238" t="s">
        <v>42</v>
      </c>
      <c r="Y10238" t="s">
        <v>2277</v>
      </c>
      <c r="AA10238" s="1">
        <f t="shared" si="913"/>
        <v>46144</v>
      </c>
      <c r="AB10238" s="2">
        <f t="shared" si="914"/>
        <v>5</v>
      </c>
      <c r="AC10238" s="2">
        <f t="shared" si="915"/>
        <v>2026</v>
      </c>
      <c r="AD10238" s="2" t="str">
        <f>IFERROR(VLOOKUP(A10238,'Aux Área'!$A$4:$B$123,2,0),"-")</f>
        <v>INSPEÇÃO</v>
      </c>
    </row>
    <row r="10239" spans="1:30" x14ac:dyDescent="0.3">
      <c r="A10239" t="s">
        <v>52</v>
      </c>
      <c r="B10239" t="s">
        <v>1449</v>
      </c>
      <c r="C10239" t="s">
        <v>16020</v>
      </c>
      <c r="D10239" t="s">
        <v>3149</v>
      </c>
      <c r="E10239" t="s">
        <v>3150</v>
      </c>
      <c r="F10239" t="s">
        <v>53</v>
      </c>
      <c r="G10239" t="s">
        <v>35</v>
      </c>
      <c r="H10239" t="s">
        <v>36</v>
      </c>
      <c r="I10239" t="s">
        <v>37</v>
      </c>
      <c r="J10239" t="s">
        <v>275</v>
      </c>
      <c r="K10239" t="s">
        <v>276</v>
      </c>
      <c r="L10239" t="s">
        <v>124</v>
      </c>
      <c r="M10239" t="s">
        <v>38</v>
      </c>
      <c r="N10239" t="s">
        <v>39</v>
      </c>
      <c r="O10239">
        <v>379</v>
      </c>
      <c r="P10239" s="9">
        <v>10.25</v>
      </c>
      <c r="Q10239" t="s">
        <v>40</v>
      </c>
      <c r="R10239">
        <v>109747</v>
      </c>
      <c r="S10239">
        <v>36.979999999999997</v>
      </c>
      <c r="T10239">
        <v>4.79</v>
      </c>
      <c r="U10239" s="8">
        <v>177.13</v>
      </c>
      <c r="V10239" t="s">
        <v>16021</v>
      </c>
      <c r="W10239" t="s">
        <v>2007</v>
      </c>
      <c r="X10239" t="s">
        <v>42</v>
      </c>
      <c r="Y10239" t="s">
        <v>1740</v>
      </c>
      <c r="AA10239" s="1">
        <f t="shared" si="913"/>
        <v>46144</v>
      </c>
      <c r="AB10239" s="2">
        <f t="shared" si="914"/>
        <v>5</v>
      </c>
      <c r="AC10239" s="2">
        <f t="shared" si="915"/>
        <v>2026</v>
      </c>
      <c r="AD10239" s="2" t="str">
        <f>IFERROR(VLOOKUP(A10239,'Aux Área'!$A$4:$B$123,2,0),"-")</f>
        <v>OPERAÇÃO</v>
      </c>
    </row>
    <row r="10240" spans="1:30" x14ac:dyDescent="0.3">
      <c r="A10240" t="s">
        <v>3092</v>
      </c>
      <c r="B10240" t="s">
        <v>4774</v>
      </c>
      <c r="C10240" t="s">
        <v>16022</v>
      </c>
      <c r="D10240" t="s">
        <v>3285</v>
      </c>
      <c r="E10240" t="s">
        <v>3286</v>
      </c>
      <c r="F10240" t="s">
        <v>3594</v>
      </c>
      <c r="G10240" t="s">
        <v>1135</v>
      </c>
      <c r="H10240" t="s">
        <v>2275</v>
      </c>
      <c r="I10240" t="s">
        <v>1497</v>
      </c>
      <c r="J10240" t="s">
        <v>5537</v>
      </c>
      <c r="K10240" t="s">
        <v>5538</v>
      </c>
      <c r="L10240" t="s">
        <v>217</v>
      </c>
      <c r="M10240" t="s">
        <v>38</v>
      </c>
      <c r="N10240" t="s">
        <v>39</v>
      </c>
      <c r="O10240">
        <v>453</v>
      </c>
      <c r="P10240" s="9">
        <v>9.93</v>
      </c>
      <c r="Q10240" t="s">
        <v>40</v>
      </c>
      <c r="R10240">
        <v>158516</v>
      </c>
      <c r="S10240">
        <v>45.64</v>
      </c>
      <c r="T10240">
        <v>4.63</v>
      </c>
      <c r="U10240" s="8">
        <v>211.32</v>
      </c>
      <c r="V10240" t="s">
        <v>41</v>
      </c>
      <c r="W10240" t="s">
        <v>2276</v>
      </c>
      <c r="X10240" t="s">
        <v>42</v>
      </c>
      <c r="Y10240" t="s">
        <v>2277</v>
      </c>
      <c r="AA10240" s="1">
        <f t="shared" si="913"/>
        <v>46144</v>
      </c>
      <c r="AB10240" s="2">
        <f t="shared" si="914"/>
        <v>5</v>
      </c>
      <c r="AC10240" s="2">
        <f t="shared" si="915"/>
        <v>2026</v>
      </c>
      <c r="AD10240" s="2" t="str">
        <f>IFERROR(VLOOKUP(A10240,'Aux Área'!$A$4:$B$123,2,0),"-")</f>
        <v>INSPEÇÃO</v>
      </c>
    </row>
    <row r="10241" spans="1:30" x14ac:dyDescent="0.3">
      <c r="A10241" t="s">
        <v>66</v>
      </c>
      <c r="B10241" t="s">
        <v>464</v>
      </c>
      <c r="C10241" t="s">
        <v>16023</v>
      </c>
      <c r="D10241" t="s">
        <v>11653</v>
      </c>
      <c r="E10241" t="s">
        <v>11654</v>
      </c>
      <c r="F10241" t="s">
        <v>67</v>
      </c>
      <c r="G10241" t="s">
        <v>35</v>
      </c>
      <c r="H10241" t="s">
        <v>36</v>
      </c>
      <c r="I10241" t="s">
        <v>37</v>
      </c>
      <c r="J10241" t="s">
        <v>9882</v>
      </c>
      <c r="K10241" t="s">
        <v>2711</v>
      </c>
      <c r="L10241" t="s">
        <v>124</v>
      </c>
      <c r="M10241" t="s">
        <v>38</v>
      </c>
      <c r="N10241" t="s">
        <v>39</v>
      </c>
      <c r="O10241">
        <v>284</v>
      </c>
      <c r="P10241" s="9">
        <v>8.77</v>
      </c>
      <c r="Q10241" t="s">
        <v>40</v>
      </c>
      <c r="R10241">
        <v>27517</v>
      </c>
      <c r="S10241">
        <v>32.369999999999997</v>
      </c>
      <c r="T10241">
        <v>4.2910000000000004</v>
      </c>
      <c r="U10241" s="8">
        <v>138.9</v>
      </c>
      <c r="V10241" t="s">
        <v>112</v>
      </c>
      <c r="W10241" t="s">
        <v>2007</v>
      </c>
      <c r="X10241" t="s">
        <v>42</v>
      </c>
      <c r="Y10241" t="s">
        <v>1740</v>
      </c>
      <c r="AA10241" s="1">
        <f t="shared" si="913"/>
        <v>46144</v>
      </c>
      <c r="AB10241" s="2">
        <f t="shared" si="914"/>
        <v>5</v>
      </c>
      <c r="AC10241" s="2">
        <f t="shared" si="915"/>
        <v>2026</v>
      </c>
      <c r="AD10241" s="2" t="str">
        <f>IFERROR(VLOOKUP(A10241,'Aux Área'!$A$4:$B$123,2,0),"-")</f>
        <v>OPERAÇÃO</v>
      </c>
    </row>
    <row r="10242" spans="1:30" x14ac:dyDescent="0.3">
      <c r="A10242" t="s">
        <v>2318</v>
      </c>
      <c r="B10242" t="s">
        <v>2733</v>
      </c>
      <c r="C10242" t="s">
        <v>16023</v>
      </c>
      <c r="D10242" t="s">
        <v>9027</v>
      </c>
      <c r="E10242" t="s">
        <v>9028</v>
      </c>
      <c r="F10242" t="s">
        <v>4203</v>
      </c>
      <c r="G10242" t="s">
        <v>1135</v>
      </c>
      <c r="H10242" t="s">
        <v>2185</v>
      </c>
      <c r="I10242" t="s">
        <v>2186</v>
      </c>
      <c r="J10242" t="s">
        <v>108</v>
      </c>
      <c r="K10242" t="s">
        <v>109</v>
      </c>
      <c r="L10242" t="s">
        <v>110</v>
      </c>
      <c r="M10242" t="s">
        <v>38</v>
      </c>
      <c r="N10242" t="s">
        <v>668</v>
      </c>
      <c r="O10242">
        <v>440</v>
      </c>
      <c r="P10242" s="9">
        <v>11.69</v>
      </c>
      <c r="Q10242" t="s">
        <v>40</v>
      </c>
      <c r="R10242">
        <v>99702</v>
      </c>
      <c r="S10242">
        <v>37.630000000000003</v>
      </c>
      <c r="T10242">
        <v>7.19</v>
      </c>
      <c r="U10242" s="8">
        <v>270.56</v>
      </c>
      <c r="V10242" t="s">
        <v>16024</v>
      </c>
      <c r="W10242" t="s">
        <v>2007</v>
      </c>
      <c r="X10242" t="s">
        <v>42</v>
      </c>
      <c r="Y10242" t="s">
        <v>12261</v>
      </c>
      <c r="AA10242" s="1">
        <f t="shared" si="913"/>
        <v>46144</v>
      </c>
      <c r="AB10242" s="2">
        <f t="shared" si="914"/>
        <v>5</v>
      </c>
      <c r="AC10242" s="2">
        <f t="shared" si="915"/>
        <v>2026</v>
      </c>
      <c r="AD10242" s="2" t="str">
        <f>IFERROR(VLOOKUP(A10242,'Aux Área'!$A$4:$B$123,2,0),"-")</f>
        <v>INSPEÇÃO</v>
      </c>
    </row>
    <row r="10243" spans="1:30" x14ac:dyDescent="0.3">
      <c r="A10243" t="s">
        <v>2286</v>
      </c>
      <c r="B10243" t="s">
        <v>2287</v>
      </c>
      <c r="C10243" t="s">
        <v>16025</v>
      </c>
      <c r="D10243" t="s">
        <v>11552</v>
      </c>
      <c r="E10243" t="s">
        <v>11553</v>
      </c>
      <c r="F10243" t="s">
        <v>2289</v>
      </c>
      <c r="G10243" t="s">
        <v>1495</v>
      </c>
      <c r="H10243" t="s">
        <v>2020</v>
      </c>
      <c r="I10243" t="s">
        <v>2021</v>
      </c>
      <c r="J10243" t="s">
        <v>1665</v>
      </c>
      <c r="K10243" t="s">
        <v>1666</v>
      </c>
      <c r="L10243" t="s">
        <v>301</v>
      </c>
      <c r="M10243" t="s">
        <v>38</v>
      </c>
      <c r="N10243" t="s">
        <v>668</v>
      </c>
      <c r="O10243">
        <v>418</v>
      </c>
      <c r="P10243" s="9">
        <v>1.78</v>
      </c>
      <c r="Q10243" t="s">
        <v>40</v>
      </c>
      <c r="R10243">
        <v>38608</v>
      </c>
      <c r="S10243">
        <v>234.44</v>
      </c>
      <c r="T10243">
        <v>7.49</v>
      </c>
      <c r="U10243" s="8">
        <v>1755.96</v>
      </c>
      <c r="V10243" t="s">
        <v>16026</v>
      </c>
      <c r="W10243" t="s">
        <v>1985</v>
      </c>
      <c r="X10243" t="s">
        <v>42</v>
      </c>
      <c r="Y10243" t="s">
        <v>1986</v>
      </c>
      <c r="AA10243" s="1">
        <f t="shared" si="913"/>
        <v>46144</v>
      </c>
      <c r="AB10243" s="2">
        <f t="shared" si="914"/>
        <v>5</v>
      </c>
      <c r="AC10243" s="2">
        <f t="shared" si="915"/>
        <v>2026</v>
      </c>
      <c r="AD10243" s="2" t="str">
        <f>IFERROR(VLOOKUP(A10243,'Aux Área'!$A$4:$B$123,2,0),"-")</f>
        <v>PESADOS</v>
      </c>
    </row>
    <row r="10244" spans="1:30" x14ac:dyDescent="0.3">
      <c r="A10244" t="s">
        <v>2286</v>
      </c>
      <c r="C10244" t="s">
        <v>15857</v>
      </c>
      <c r="F10244" t="s">
        <v>2289</v>
      </c>
      <c r="K10244" t="s">
        <v>1666</v>
      </c>
      <c r="N10244" t="s">
        <v>15690</v>
      </c>
      <c r="O10244" t="s">
        <v>15244</v>
      </c>
      <c r="P10244" s="9" t="s">
        <v>15244</v>
      </c>
      <c r="Q10244" t="s">
        <v>40</v>
      </c>
      <c r="R10244" t="s">
        <v>15244</v>
      </c>
      <c r="S10244">
        <v>38.46</v>
      </c>
      <c r="U10244" s="8">
        <v>145.76</v>
      </c>
      <c r="AA10244" s="1">
        <f t="shared" si="913"/>
        <v>46144</v>
      </c>
      <c r="AB10244" s="2">
        <f t="shared" si="914"/>
        <v>5</v>
      </c>
      <c r="AC10244" s="2">
        <f t="shared" si="915"/>
        <v>2026</v>
      </c>
      <c r="AD10244" s="2" t="str">
        <f>IFERROR(VLOOKUP(A10244,'Aux Área'!$A$4:$B$123,2,0),"-")</f>
        <v>PESADOS</v>
      </c>
    </row>
    <row r="10245" spans="1:30" x14ac:dyDescent="0.3">
      <c r="A10245" t="s">
        <v>2547</v>
      </c>
      <c r="B10245" t="s">
        <v>2548</v>
      </c>
      <c r="C10245" t="s">
        <v>16027</v>
      </c>
      <c r="D10245" t="s">
        <v>2468</v>
      </c>
      <c r="E10245" t="s">
        <v>2469</v>
      </c>
      <c r="F10245" t="s">
        <v>2550</v>
      </c>
      <c r="G10245" t="s">
        <v>659</v>
      </c>
      <c r="H10245" t="s">
        <v>2215</v>
      </c>
      <c r="I10245" t="s">
        <v>667</v>
      </c>
      <c r="J10245" t="s">
        <v>165</v>
      </c>
      <c r="K10245" t="s">
        <v>166</v>
      </c>
      <c r="L10245" t="s">
        <v>167</v>
      </c>
      <c r="M10245" t="s">
        <v>38</v>
      </c>
      <c r="N10245" t="s">
        <v>668</v>
      </c>
      <c r="O10245">
        <v>212</v>
      </c>
      <c r="P10245" s="9">
        <v>6.83</v>
      </c>
      <c r="Q10245" t="s">
        <v>40</v>
      </c>
      <c r="R10245">
        <v>19360</v>
      </c>
      <c r="S10245">
        <v>31.05</v>
      </c>
      <c r="T10245">
        <v>7.992</v>
      </c>
      <c r="U10245" s="8">
        <v>248.15</v>
      </c>
      <c r="V10245" t="s">
        <v>112</v>
      </c>
      <c r="W10245" t="s">
        <v>2007</v>
      </c>
      <c r="X10245" t="s">
        <v>42</v>
      </c>
      <c r="Y10245" t="s">
        <v>1740</v>
      </c>
      <c r="AA10245" s="1">
        <f t="shared" si="913"/>
        <v>46144</v>
      </c>
      <c r="AB10245" s="2">
        <f t="shared" si="914"/>
        <v>5</v>
      </c>
      <c r="AC10245" s="2">
        <f t="shared" si="915"/>
        <v>2026</v>
      </c>
      <c r="AD10245" s="2" t="str">
        <f>IFERROR(VLOOKUP(A10245,'Aux Área'!$A$4:$B$123,2,0),"-")</f>
        <v>APH</v>
      </c>
    </row>
    <row r="10246" spans="1:30" x14ac:dyDescent="0.3">
      <c r="A10246" t="s">
        <v>2260</v>
      </c>
      <c r="B10246" t="s">
        <v>113</v>
      </c>
      <c r="C10246" t="s">
        <v>16028</v>
      </c>
      <c r="D10246" t="s">
        <v>4423</v>
      </c>
      <c r="E10246" t="s">
        <v>4424</v>
      </c>
      <c r="F10246" t="s">
        <v>2262</v>
      </c>
      <c r="G10246" t="s">
        <v>35</v>
      </c>
      <c r="H10246" t="s">
        <v>2263</v>
      </c>
      <c r="I10246" t="s">
        <v>2186</v>
      </c>
      <c r="J10246" t="s">
        <v>409</v>
      </c>
      <c r="K10246" t="s">
        <v>410</v>
      </c>
      <c r="L10246" t="s">
        <v>141</v>
      </c>
      <c r="M10246" t="s">
        <v>38</v>
      </c>
      <c r="N10246" t="s">
        <v>668</v>
      </c>
      <c r="O10246">
        <v>985</v>
      </c>
      <c r="P10246" s="9">
        <v>14.12</v>
      </c>
      <c r="Q10246" t="s">
        <v>40</v>
      </c>
      <c r="R10246">
        <v>155180</v>
      </c>
      <c r="S10246">
        <v>69.77</v>
      </c>
      <c r="T10246">
        <v>6.99</v>
      </c>
      <c r="U10246" s="8">
        <v>487.69</v>
      </c>
      <c r="V10246" t="s">
        <v>16029</v>
      </c>
      <c r="W10246" t="s">
        <v>2007</v>
      </c>
      <c r="X10246" t="s">
        <v>42</v>
      </c>
      <c r="Y10246" t="s">
        <v>1740</v>
      </c>
      <c r="AA10246" s="1">
        <f t="shared" si="913"/>
        <v>46144</v>
      </c>
      <c r="AB10246" s="2">
        <f t="shared" si="914"/>
        <v>5</v>
      </c>
      <c r="AC10246" s="2">
        <f t="shared" si="915"/>
        <v>2026</v>
      </c>
      <c r="AD10246" s="2" t="str">
        <f>IFERROR(VLOOKUP(A10246,'Aux Área'!$A$4:$B$123,2,0),"-")</f>
        <v>INSPEÇÃO</v>
      </c>
    </row>
    <row r="10247" spans="1:30" x14ac:dyDescent="0.3">
      <c r="A10247" t="s">
        <v>1999</v>
      </c>
      <c r="C10247" t="s">
        <v>15823</v>
      </c>
      <c r="F10247" t="s">
        <v>2002</v>
      </c>
      <c r="K10247" t="s">
        <v>286</v>
      </c>
      <c r="N10247" t="s">
        <v>15690</v>
      </c>
      <c r="O10247" t="s">
        <v>15244</v>
      </c>
      <c r="P10247" s="9" t="s">
        <v>15244</v>
      </c>
      <c r="Q10247" t="s">
        <v>40</v>
      </c>
      <c r="R10247" t="s">
        <v>15244</v>
      </c>
      <c r="S10247">
        <v>22.29</v>
      </c>
      <c r="U10247" s="8">
        <v>75.8</v>
      </c>
      <c r="AA10247" s="1">
        <f t="shared" si="913"/>
        <v>46144</v>
      </c>
      <c r="AB10247" s="2">
        <f t="shared" si="914"/>
        <v>5</v>
      </c>
      <c r="AC10247" s="2">
        <f t="shared" si="915"/>
        <v>2026</v>
      </c>
      <c r="AD10247" s="2" t="str">
        <f>IFERROR(VLOOKUP(A10247,'Aux Área'!$A$4:$B$123,2,0),"-")</f>
        <v>PESADOS</v>
      </c>
    </row>
    <row r="10248" spans="1:30" x14ac:dyDescent="0.3">
      <c r="A10248" t="s">
        <v>1999</v>
      </c>
      <c r="B10248" t="s">
        <v>3016</v>
      </c>
      <c r="C10248" t="s">
        <v>15823</v>
      </c>
      <c r="D10248" t="s">
        <v>1297</v>
      </c>
      <c r="E10248" t="s">
        <v>2221</v>
      </c>
      <c r="F10248" t="s">
        <v>2002</v>
      </c>
      <c r="G10248" t="s">
        <v>659</v>
      </c>
      <c r="H10248" t="s">
        <v>2003</v>
      </c>
      <c r="I10248" t="s">
        <v>667</v>
      </c>
      <c r="J10248" t="s">
        <v>285</v>
      </c>
      <c r="K10248" t="s">
        <v>286</v>
      </c>
      <c r="L10248" t="s">
        <v>91</v>
      </c>
      <c r="M10248" t="s">
        <v>38</v>
      </c>
      <c r="N10248" t="s">
        <v>668</v>
      </c>
      <c r="O10248">
        <v>579</v>
      </c>
      <c r="P10248" s="9">
        <v>4.18</v>
      </c>
      <c r="Q10248" t="s">
        <v>40</v>
      </c>
      <c r="R10248">
        <v>34611</v>
      </c>
      <c r="S10248">
        <v>138.54</v>
      </c>
      <c r="T10248">
        <v>6.89</v>
      </c>
      <c r="U10248" s="8">
        <v>954.56</v>
      </c>
      <c r="V10248" t="s">
        <v>16030</v>
      </c>
      <c r="W10248" t="s">
        <v>1985</v>
      </c>
      <c r="X10248" t="s">
        <v>42</v>
      </c>
      <c r="Y10248" t="s">
        <v>1986</v>
      </c>
      <c r="AA10248" s="1">
        <f t="shared" si="913"/>
        <v>46144</v>
      </c>
      <c r="AB10248" s="2">
        <f t="shared" si="914"/>
        <v>5</v>
      </c>
      <c r="AC10248" s="2">
        <f t="shared" si="915"/>
        <v>2026</v>
      </c>
      <c r="AD10248" s="2" t="str">
        <f>IFERROR(VLOOKUP(A10248,'Aux Área'!$A$4:$B$123,2,0),"-")</f>
        <v>PESADOS</v>
      </c>
    </row>
    <row r="10249" spans="1:30" x14ac:dyDescent="0.3">
      <c r="A10249" t="s">
        <v>2347</v>
      </c>
      <c r="B10249" t="s">
        <v>2348</v>
      </c>
      <c r="C10249" t="s">
        <v>16031</v>
      </c>
      <c r="D10249" t="s">
        <v>4085</v>
      </c>
      <c r="E10249" t="s">
        <v>4086</v>
      </c>
      <c r="F10249" t="s">
        <v>2350</v>
      </c>
      <c r="G10249" t="s">
        <v>659</v>
      </c>
      <c r="H10249" t="s">
        <v>1996</v>
      </c>
      <c r="I10249" t="s">
        <v>1997</v>
      </c>
      <c r="J10249" t="s">
        <v>241</v>
      </c>
      <c r="K10249" t="s">
        <v>242</v>
      </c>
      <c r="L10249" t="s">
        <v>110</v>
      </c>
      <c r="M10249" t="s">
        <v>38</v>
      </c>
      <c r="N10249" t="s">
        <v>668</v>
      </c>
      <c r="O10249">
        <v>285</v>
      </c>
      <c r="P10249" s="9">
        <v>6.28</v>
      </c>
      <c r="Q10249" t="s">
        <v>40</v>
      </c>
      <c r="R10249">
        <v>48984</v>
      </c>
      <c r="S10249">
        <v>45.41</v>
      </c>
      <c r="T10249">
        <v>6.7889999999999997</v>
      </c>
      <c r="U10249" s="8">
        <v>308.3</v>
      </c>
      <c r="V10249" t="s">
        <v>41</v>
      </c>
      <c r="W10249" t="s">
        <v>1985</v>
      </c>
      <c r="X10249" t="s">
        <v>42</v>
      </c>
      <c r="Y10249" t="s">
        <v>1986</v>
      </c>
      <c r="AA10249" s="1">
        <f t="shared" si="913"/>
        <v>46144</v>
      </c>
      <c r="AB10249" s="2">
        <f t="shared" si="914"/>
        <v>5</v>
      </c>
      <c r="AC10249" s="2">
        <f t="shared" si="915"/>
        <v>2026</v>
      </c>
      <c r="AD10249" s="2" t="str">
        <f>IFERROR(VLOOKUP(A10249,'Aux Área'!$A$4:$B$123,2,0),"-")</f>
        <v>PESADOS</v>
      </c>
    </row>
    <row r="10250" spans="1:30" x14ac:dyDescent="0.3">
      <c r="A10250" t="s">
        <v>2347</v>
      </c>
      <c r="C10250" t="s">
        <v>15867</v>
      </c>
      <c r="F10250" t="s">
        <v>2350</v>
      </c>
      <c r="K10250" t="s">
        <v>242</v>
      </c>
      <c r="N10250" t="s">
        <v>15690</v>
      </c>
      <c r="O10250" t="s">
        <v>15244</v>
      </c>
      <c r="P10250" s="9" t="s">
        <v>15244</v>
      </c>
      <c r="Q10250" t="s">
        <v>40</v>
      </c>
      <c r="R10250" t="s">
        <v>15244</v>
      </c>
      <c r="S10250">
        <v>2.0699999999999998</v>
      </c>
      <c r="U10250" s="8">
        <v>10.1</v>
      </c>
      <c r="AA10250" s="1">
        <f t="shared" si="913"/>
        <v>46144</v>
      </c>
      <c r="AB10250" s="2">
        <f t="shared" si="914"/>
        <v>5</v>
      </c>
      <c r="AC10250" s="2">
        <f t="shared" si="915"/>
        <v>2026</v>
      </c>
      <c r="AD10250" s="2" t="str">
        <f>IFERROR(VLOOKUP(A10250,'Aux Área'!$A$4:$B$123,2,0),"-")</f>
        <v>PESADOS</v>
      </c>
    </row>
    <row r="10251" spans="1:30" x14ac:dyDescent="0.3">
      <c r="A10251" t="s">
        <v>2041</v>
      </c>
      <c r="B10251" t="s">
        <v>2042</v>
      </c>
      <c r="C10251" t="s">
        <v>16032</v>
      </c>
      <c r="D10251" t="s">
        <v>1297</v>
      </c>
      <c r="E10251" t="s">
        <v>2221</v>
      </c>
      <c r="F10251" t="s">
        <v>2044</v>
      </c>
      <c r="G10251" t="s">
        <v>659</v>
      </c>
      <c r="H10251" t="s">
        <v>1996</v>
      </c>
      <c r="I10251" t="s">
        <v>1997</v>
      </c>
      <c r="J10251" t="s">
        <v>89</v>
      </c>
      <c r="K10251" t="s">
        <v>90</v>
      </c>
      <c r="L10251" t="s">
        <v>91</v>
      </c>
      <c r="M10251" t="s">
        <v>38</v>
      </c>
      <c r="N10251" t="s">
        <v>668</v>
      </c>
      <c r="O10251">
        <v>626</v>
      </c>
      <c r="P10251" s="9">
        <v>6.54</v>
      </c>
      <c r="Q10251" t="s">
        <v>40</v>
      </c>
      <c r="R10251">
        <v>51536</v>
      </c>
      <c r="S10251">
        <v>95.65</v>
      </c>
      <c r="T10251">
        <v>6.89</v>
      </c>
      <c r="U10251" s="8">
        <v>659.03</v>
      </c>
      <c r="V10251" t="s">
        <v>16033</v>
      </c>
      <c r="W10251" t="s">
        <v>1985</v>
      </c>
      <c r="X10251" t="s">
        <v>42</v>
      </c>
      <c r="Y10251" t="s">
        <v>1986</v>
      </c>
      <c r="AA10251" s="1">
        <f t="shared" si="913"/>
        <v>46144</v>
      </c>
      <c r="AB10251" s="2">
        <f t="shared" si="914"/>
        <v>5</v>
      </c>
      <c r="AC10251" s="2">
        <f t="shared" si="915"/>
        <v>2026</v>
      </c>
      <c r="AD10251" s="2" t="str">
        <f>IFERROR(VLOOKUP(A10251,'Aux Área'!$A$4:$B$123,2,0),"-")</f>
        <v>PESADOS</v>
      </c>
    </row>
    <row r="10252" spans="1:30" x14ac:dyDescent="0.3">
      <c r="A10252" t="s">
        <v>2041</v>
      </c>
      <c r="C10252" t="s">
        <v>15837</v>
      </c>
      <c r="F10252" t="s">
        <v>2044</v>
      </c>
      <c r="K10252" t="s">
        <v>90</v>
      </c>
      <c r="N10252" t="s">
        <v>15690</v>
      </c>
      <c r="O10252" t="s">
        <v>15244</v>
      </c>
      <c r="P10252" s="9" t="s">
        <v>15244</v>
      </c>
      <c r="Q10252" t="s">
        <v>40</v>
      </c>
      <c r="R10252" t="s">
        <v>15244</v>
      </c>
      <c r="S10252">
        <v>8.6199999999999992</v>
      </c>
      <c r="U10252" s="8">
        <v>30.07</v>
      </c>
      <c r="AA10252" s="1">
        <f t="shared" si="913"/>
        <v>46144</v>
      </c>
      <c r="AB10252" s="2">
        <f t="shared" si="914"/>
        <v>5</v>
      </c>
      <c r="AC10252" s="2">
        <f t="shared" si="915"/>
        <v>2026</v>
      </c>
      <c r="AD10252" s="2" t="str">
        <f>IFERROR(VLOOKUP(A10252,'Aux Área'!$A$4:$B$123,2,0),"-")</f>
        <v>PESADOS</v>
      </c>
    </row>
    <row r="10253" spans="1:30" x14ac:dyDescent="0.3">
      <c r="A10253" t="s">
        <v>12958</v>
      </c>
      <c r="B10253" t="s">
        <v>14624</v>
      </c>
      <c r="C10253" t="s">
        <v>16034</v>
      </c>
      <c r="D10253" t="s">
        <v>7064</v>
      </c>
      <c r="E10253" t="s">
        <v>7065</v>
      </c>
      <c r="F10253" t="s">
        <v>12960</v>
      </c>
      <c r="G10253" t="s">
        <v>1135</v>
      </c>
      <c r="H10253" t="s">
        <v>1301</v>
      </c>
      <c r="I10253" t="s">
        <v>839</v>
      </c>
      <c r="J10253" t="s">
        <v>169</v>
      </c>
      <c r="K10253" t="s">
        <v>170</v>
      </c>
      <c r="L10253" t="s">
        <v>124</v>
      </c>
      <c r="M10253" t="s">
        <v>38</v>
      </c>
      <c r="N10253" t="s">
        <v>39</v>
      </c>
      <c r="O10253">
        <v>315</v>
      </c>
      <c r="P10253" s="9">
        <v>10.56</v>
      </c>
      <c r="Q10253" t="s">
        <v>40</v>
      </c>
      <c r="R10253">
        <v>189593</v>
      </c>
      <c r="S10253">
        <v>29.83</v>
      </c>
      <c r="T10253">
        <v>4.6900000000000004</v>
      </c>
      <c r="U10253" s="8">
        <v>139.9</v>
      </c>
      <c r="V10253" t="s">
        <v>41</v>
      </c>
      <c r="W10253" t="s">
        <v>2276</v>
      </c>
      <c r="X10253" t="s">
        <v>42</v>
      </c>
      <c r="Y10253" t="s">
        <v>12261</v>
      </c>
      <c r="AA10253" s="1">
        <f t="shared" si="913"/>
        <v>46144</v>
      </c>
      <c r="AB10253" s="2">
        <f t="shared" si="914"/>
        <v>5</v>
      </c>
      <c r="AC10253" s="2">
        <f t="shared" si="915"/>
        <v>2026</v>
      </c>
      <c r="AD10253" s="2" t="str">
        <f>IFERROR(VLOOKUP(A10253,'Aux Área'!$A$4:$B$123,2,0),"-")</f>
        <v>INSPEÇÃO</v>
      </c>
    </row>
    <row r="10254" spans="1:30" x14ac:dyDescent="0.3">
      <c r="A10254" t="s">
        <v>5543</v>
      </c>
      <c r="B10254" t="s">
        <v>11845</v>
      </c>
      <c r="C10254" t="s">
        <v>16035</v>
      </c>
      <c r="D10254" t="s">
        <v>5291</v>
      </c>
      <c r="E10254" t="s">
        <v>5292</v>
      </c>
      <c r="F10254" t="s">
        <v>6207</v>
      </c>
      <c r="G10254" t="s">
        <v>1135</v>
      </c>
      <c r="H10254" t="s">
        <v>5545</v>
      </c>
      <c r="I10254" t="s">
        <v>839</v>
      </c>
      <c r="J10254" t="s">
        <v>89</v>
      </c>
      <c r="K10254" t="s">
        <v>90</v>
      </c>
      <c r="L10254" t="s">
        <v>91</v>
      </c>
      <c r="M10254" t="s">
        <v>38</v>
      </c>
      <c r="N10254" t="s">
        <v>39</v>
      </c>
      <c r="O10254">
        <v>417</v>
      </c>
      <c r="P10254" s="9">
        <v>10.5</v>
      </c>
      <c r="Q10254" t="s">
        <v>40</v>
      </c>
      <c r="R10254">
        <v>74704</v>
      </c>
      <c r="S10254">
        <v>39.700000000000003</v>
      </c>
      <c r="T10254">
        <v>4.6900000000000004</v>
      </c>
      <c r="U10254" s="8">
        <v>186.19</v>
      </c>
      <c r="V10254" t="s">
        <v>16036</v>
      </c>
      <c r="W10254" t="s">
        <v>2276</v>
      </c>
      <c r="X10254" t="s">
        <v>42</v>
      </c>
      <c r="Y10254" t="s">
        <v>2277</v>
      </c>
      <c r="AA10254" s="1">
        <f t="shared" si="913"/>
        <v>46145</v>
      </c>
      <c r="AB10254" s="2">
        <f t="shared" si="914"/>
        <v>5</v>
      </c>
      <c r="AC10254" s="2">
        <f t="shared" si="915"/>
        <v>2026</v>
      </c>
      <c r="AD10254" s="2" t="str">
        <f>IFERROR(VLOOKUP(A10254,'Aux Área'!$A$4:$B$123,2,0),"-")</f>
        <v>INSPEÇÃO</v>
      </c>
    </row>
    <row r="10255" spans="1:30" x14ac:dyDescent="0.3">
      <c r="A10255" t="s">
        <v>2643</v>
      </c>
      <c r="B10255" t="s">
        <v>2307</v>
      </c>
      <c r="C10255" t="s">
        <v>16037</v>
      </c>
      <c r="D10255" t="s">
        <v>7196</v>
      </c>
      <c r="E10255" t="s">
        <v>7197</v>
      </c>
      <c r="F10255" t="s">
        <v>2646</v>
      </c>
      <c r="G10255" t="s">
        <v>1300</v>
      </c>
      <c r="H10255" t="s">
        <v>1301</v>
      </c>
      <c r="I10255" t="s">
        <v>37</v>
      </c>
      <c r="J10255" t="s">
        <v>122</v>
      </c>
      <c r="K10255" t="s">
        <v>123</v>
      </c>
      <c r="L10255" t="s">
        <v>124</v>
      </c>
      <c r="M10255" t="s">
        <v>38</v>
      </c>
      <c r="N10255" t="s">
        <v>39</v>
      </c>
      <c r="O10255">
        <v>424</v>
      </c>
      <c r="P10255" s="9">
        <v>10.37</v>
      </c>
      <c r="Q10255" t="s">
        <v>40</v>
      </c>
      <c r="R10255">
        <v>171809</v>
      </c>
      <c r="S10255">
        <v>40.9</v>
      </c>
      <c r="T10255">
        <v>4.79</v>
      </c>
      <c r="U10255" s="8">
        <v>195.91</v>
      </c>
      <c r="V10255" t="s">
        <v>41</v>
      </c>
      <c r="W10255" t="s">
        <v>2276</v>
      </c>
      <c r="X10255" t="s">
        <v>42</v>
      </c>
      <c r="Y10255" t="s">
        <v>2277</v>
      </c>
      <c r="AA10255" s="1">
        <f t="shared" si="913"/>
        <v>46145</v>
      </c>
      <c r="AB10255" s="2">
        <f t="shared" si="914"/>
        <v>5</v>
      </c>
      <c r="AC10255" s="2">
        <f t="shared" si="915"/>
        <v>2026</v>
      </c>
      <c r="AD10255" s="2" t="str">
        <f>IFERROR(VLOOKUP(A10255,'Aux Área'!$A$4:$B$123,2,0),"-")</f>
        <v>INSPEÇÃO</v>
      </c>
    </row>
    <row r="10256" spans="1:30" x14ac:dyDescent="0.3">
      <c r="A10256" t="s">
        <v>2282</v>
      </c>
      <c r="B10256" t="s">
        <v>4679</v>
      </c>
      <c r="C10256" t="s">
        <v>16038</v>
      </c>
      <c r="D10256" t="s">
        <v>10704</v>
      </c>
      <c r="E10256" t="s">
        <v>10705</v>
      </c>
      <c r="F10256" t="s">
        <v>2285</v>
      </c>
      <c r="G10256" t="s">
        <v>1135</v>
      </c>
      <c r="H10256" t="s">
        <v>2275</v>
      </c>
      <c r="I10256" t="s">
        <v>1497</v>
      </c>
      <c r="J10256" t="s">
        <v>1681</v>
      </c>
      <c r="K10256" t="s">
        <v>1682</v>
      </c>
      <c r="L10256" t="s">
        <v>141</v>
      </c>
      <c r="M10256" t="s">
        <v>38</v>
      </c>
      <c r="N10256" t="s">
        <v>39</v>
      </c>
      <c r="O10256" s="2">
        <v>439</v>
      </c>
      <c r="P10256" s="24">
        <v>10.5</v>
      </c>
      <c r="Q10256" t="s">
        <v>40</v>
      </c>
      <c r="R10256" s="2">
        <v>154239</v>
      </c>
      <c r="S10256">
        <v>41.82</v>
      </c>
      <c r="T10256">
        <v>4.1399999999999997</v>
      </c>
      <c r="U10256" s="8">
        <v>173.13</v>
      </c>
      <c r="V10256" t="s">
        <v>41</v>
      </c>
      <c r="W10256" t="s">
        <v>2276</v>
      </c>
      <c r="X10256" t="s">
        <v>42</v>
      </c>
      <c r="Y10256" t="s">
        <v>2277</v>
      </c>
      <c r="AA10256" s="1">
        <f t="shared" si="913"/>
        <v>46145</v>
      </c>
      <c r="AB10256" s="2">
        <f t="shared" si="914"/>
        <v>5</v>
      </c>
      <c r="AC10256" s="2">
        <f t="shared" si="915"/>
        <v>2026</v>
      </c>
      <c r="AD10256" s="2" t="str">
        <f>IFERROR(VLOOKUP(A10256,'Aux Área'!$A$4:$B$123,2,0),"-")</f>
        <v>INSPEÇÃO</v>
      </c>
    </row>
    <row r="10257" spans="1:30" x14ac:dyDescent="0.3">
      <c r="A10257" t="s">
        <v>2306</v>
      </c>
      <c r="B10257" t="s">
        <v>4613</v>
      </c>
      <c r="C10257" t="s">
        <v>16039</v>
      </c>
      <c r="D10257" t="s">
        <v>7488</v>
      </c>
      <c r="E10257" t="s">
        <v>7489</v>
      </c>
      <c r="F10257" t="s">
        <v>2309</v>
      </c>
      <c r="G10257" t="s">
        <v>1135</v>
      </c>
      <c r="H10257" t="s">
        <v>2275</v>
      </c>
      <c r="I10257" t="s">
        <v>1497</v>
      </c>
      <c r="J10257" t="s">
        <v>89</v>
      </c>
      <c r="K10257" t="s">
        <v>90</v>
      </c>
      <c r="L10257" t="s">
        <v>91</v>
      </c>
      <c r="M10257" t="s">
        <v>38</v>
      </c>
      <c r="N10257" t="s">
        <v>39</v>
      </c>
      <c r="O10257">
        <v>416</v>
      </c>
      <c r="P10257" s="9">
        <v>10.53</v>
      </c>
      <c r="Q10257" t="s">
        <v>40</v>
      </c>
      <c r="R10257">
        <v>176537</v>
      </c>
      <c r="S10257">
        <v>39.520000000000003</v>
      </c>
      <c r="T10257">
        <v>4.6900000000000004</v>
      </c>
      <c r="U10257" s="8">
        <v>185.35</v>
      </c>
      <c r="V10257" t="s">
        <v>16040</v>
      </c>
      <c r="W10257" t="s">
        <v>2276</v>
      </c>
      <c r="X10257" t="s">
        <v>42</v>
      </c>
      <c r="Y10257" t="s">
        <v>2277</v>
      </c>
      <c r="AA10257" s="1">
        <f t="shared" si="913"/>
        <v>46145</v>
      </c>
      <c r="AB10257" s="2">
        <f t="shared" si="914"/>
        <v>5</v>
      </c>
      <c r="AC10257" s="2">
        <f t="shared" si="915"/>
        <v>2026</v>
      </c>
      <c r="AD10257" s="2" t="str">
        <f>IFERROR(VLOOKUP(A10257,'Aux Área'!$A$4:$B$123,2,0),"-")</f>
        <v>INSPEÇÃO</v>
      </c>
    </row>
    <row r="10258" spans="1:30" x14ac:dyDescent="0.3">
      <c r="A10258" t="s">
        <v>2638</v>
      </c>
      <c r="B10258" t="s">
        <v>4593</v>
      </c>
      <c r="C10258" t="s">
        <v>16041</v>
      </c>
      <c r="D10258" t="s">
        <v>3193</v>
      </c>
      <c r="E10258" t="s">
        <v>3194</v>
      </c>
      <c r="F10258" t="s">
        <v>2641</v>
      </c>
      <c r="G10258" t="s">
        <v>1135</v>
      </c>
      <c r="H10258" t="s">
        <v>2275</v>
      </c>
      <c r="I10258" t="s">
        <v>1497</v>
      </c>
      <c r="J10258" t="s">
        <v>275</v>
      </c>
      <c r="K10258" t="s">
        <v>276</v>
      </c>
      <c r="L10258" t="s">
        <v>124</v>
      </c>
      <c r="M10258" t="s">
        <v>38</v>
      </c>
      <c r="N10258" t="s">
        <v>39</v>
      </c>
      <c r="O10258">
        <v>456</v>
      </c>
      <c r="P10258" s="9">
        <v>11.39</v>
      </c>
      <c r="Q10258" t="s">
        <v>40</v>
      </c>
      <c r="R10258">
        <v>164871</v>
      </c>
      <c r="S10258">
        <v>40.020000000000003</v>
      </c>
      <c r="T10258">
        <v>4.79</v>
      </c>
      <c r="U10258" s="8">
        <v>191.7</v>
      </c>
      <c r="V10258" t="s">
        <v>16042</v>
      </c>
      <c r="W10258" t="s">
        <v>2276</v>
      </c>
      <c r="X10258" t="s">
        <v>42</v>
      </c>
      <c r="Y10258" t="s">
        <v>2277</v>
      </c>
      <c r="AA10258" s="1">
        <f t="shared" si="913"/>
        <v>46145</v>
      </c>
      <c r="AB10258" s="2">
        <f t="shared" si="914"/>
        <v>5</v>
      </c>
      <c r="AC10258" s="2">
        <f t="shared" si="915"/>
        <v>2026</v>
      </c>
      <c r="AD10258" s="2" t="str">
        <f>IFERROR(VLOOKUP(A10258,'Aux Área'!$A$4:$B$123,2,0),"-")</f>
        <v>INSPEÇÃO</v>
      </c>
    </row>
    <row r="10259" spans="1:30" x14ac:dyDescent="0.3">
      <c r="A10259" t="s">
        <v>2189</v>
      </c>
      <c r="B10259" t="s">
        <v>10781</v>
      </c>
      <c r="C10259" t="s">
        <v>16043</v>
      </c>
      <c r="D10259" t="s">
        <v>10214</v>
      </c>
      <c r="E10259" t="s">
        <v>9672</v>
      </c>
      <c r="F10259" t="s">
        <v>2192</v>
      </c>
      <c r="G10259" t="s">
        <v>1135</v>
      </c>
      <c r="H10259" t="s">
        <v>2185</v>
      </c>
      <c r="I10259" t="s">
        <v>2186</v>
      </c>
      <c r="J10259" t="s">
        <v>172</v>
      </c>
      <c r="K10259" t="s">
        <v>173</v>
      </c>
      <c r="L10259" t="s">
        <v>124</v>
      </c>
      <c r="M10259" t="s">
        <v>38</v>
      </c>
      <c r="N10259" t="s">
        <v>668</v>
      </c>
      <c r="O10259" s="2">
        <v>688</v>
      </c>
      <c r="P10259" s="24">
        <v>15.55</v>
      </c>
      <c r="Q10259" t="s">
        <v>40</v>
      </c>
      <c r="R10259" s="2">
        <v>92608</v>
      </c>
      <c r="S10259">
        <v>44.23</v>
      </c>
      <c r="T10259">
        <v>6.94</v>
      </c>
      <c r="U10259" s="8">
        <v>306.95999999999998</v>
      </c>
      <c r="V10259" t="s">
        <v>14518</v>
      </c>
      <c r="W10259" t="s">
        <v>2007</v>
      </c>
      <c r="X10259" t="s">
        <v>42</v>
      </c>
      <c r="Y10259" t="s">
        <v>12261</v>
      </c>
      <c r="AA10259" s="1">
        <f t="shared" si="913"/>
        <v>46145</v>
      </c>
      <c r="AB10259" s="2">
        <f t="shared" si="914"/>
        <v>5</v>
      </c>
      <c r="AC10259" s="2">
        <f t="shared" si="915"/>
        <v>2026</v>
      </c>
      <c r="AD10259" s="2" t="str">
        <f>IFERROR(VLOOKUP(A10259,'Aux Área'!$A$4:$B$123,2,0),"-")</f>
        <v>INSPEÇÃO</v>
      </c>
    </row>
    <row r="10260" spans="1:30" x14ac:dyDescent="0.3">
      <c r="A10260" t="s">
        <v>52</v>
      </c>
      <c r="B10260" t="s">
        <v>1449</v>
      </c>
      <c r="C10260" t="s">
        <v>16044</v>
      </c>
      <c r="D10260" t="s">
        <v>3197</v>
      </c>
      <c r="E10260" t="s">
        <v>3198</v>
      </c>
      <c r="F10260" t="s">
        <v>53</v>
      </c>
      <c r="G10260" t="s">
        <v>35</v>
      </c>
      <c r="H10260" t="s">
        <v>36</v>
      </c>
      <c r="I10260" t="s">
        <v>37</v>
      </c>
      <c r="J10260" t="s">
        <v>356</v>
      </c>
      <c r="K10260" t="s">
        <v>357</v>
      </c>
      <c r="L10260" t="s">
        <v>124</v>
      </c>
      <c r="M10260" t="s">
        <v>38</v>
      </c>
      <c r="N10260" t="s">
        <v>39</v>
      </c>
      <c r="O10260">
        <v>398</v>
      </c>
      <c r="P10260" s="9">
        <v>11.2</v>
      </c>
      <c r="Q10260" t="s">
        <v>40</v>
      </c>
      <c r="R10260">
        <v>110145</v>
      </c>
      <c r="S10260">
        <v>35.520000000000003</v>
      </c>
      <c r="T10260">
        <v>4.79</v>
      </c>
      <c r="U10260" s="8">
        <v>170.14</v>
      </c>
      <c r="V10260" t="s">
        <v>16045</v>
      </c>
      <c r="W10260" t="s">
        <v>2007</v>
      </c>
      <c r="X10260" t="s">
        <v>42</v>
      </c>
      <c r="Y10260" t="s">
        <v>1740</v>
      </c>
      <c r="AA10260" s="1">
        <f t="shared" si="913"/>
        <v>46145</v>
      </c>
      <c r="AB10260" s="2">
        <f t="shared" si="914"/>
        <v>5</v>
      </c>
      <c r="AC10260" s="2">
        <f t="shared" si="915"/>
        <v>2026</v>
      </c>
      <c r="AD10260" s="2" t="str">
        <f>IFERROR(VLOOKUP(A10260,'Aux Área'!$A$4:$B$123,2,0),"-")</f>
        <v>OPERAÇÃO</v>
      </c>
    </row>
    <row r="10261" spans="1:30" x14ac:dyDescent="0.3">
      <c r="A10261" t="s">
        <v>3092</v>
      </c>
      <c r="B10261" t="s">
        <v>4774</v>
      </c>
      <c r="C10261" t="s">
        <v>16046</v>
      </c>
      <c r="D10261" t="s">
        <v>5160</v>
      </c>
      <c r="E10261" t="s">
        <v>5161</v>
      </c>
      <c r="F10261" t="s">
        <v>3594</v>
      </c>
      <c r="G10261" t="s">
        <v>1135</v>
      </c>
      <c r="H10261" t="s">
        <v>2275</v>
      </c>
      <c r="I10261" t="s">
        <v>1497</v>
      </c>
      <c r="J10261" t="s">
        <v>188</v>
      </c>
      <c r="K10261" t="s">
        <v>189</v>
      </c>
      <c r="L10261" t="s">
        <v>190</v>
      </c>
      <c r="M10261" t="s">
        <v>38</v>
      </c>
      <c r="N10261" t="s">
        <v>39</v>
      </c>
      <c r="O10261">
        <v>475</v>
      </c>
      <c r="P10261" s="9">
        <v>10.56</v>
      </c>
      <c r="Q10261" t="s">
        <v>40</v>
      </c>
      <c r="R10261">
        <v>158991</v>
      </c>
      <c r="S10261">
        <v>44.99</v>
      </c>
      <c r="T10261">
        <v>4.8899999999999997</v>
      </c>
      <c r="U10261" s="8">
        <v>220</v>
      </c>
      <c r="V10261" t="s">
        <v>41</v>
      </c>
      <c r="W10261" t="s">
        <v>2276</v>
      </c>
      <c r="X10261" t="s">
        <v>42</v>
      </c>
      <c r="Y10261" t="s">
        <v>2277</v>
      </c>
      <c r="AA10261" s="1">
        <f t="shared" si="913"/>
        <v>46145</v>
      </c>
      <c r="AB10261" s="2">
        <f t="shared" si="914"/>
        <v>5</v>
      </c>
      <c r="AC10261" s="2">
        <f t="shared" si="915"/>
        <v>2026</v>
      </c>
      <c r="AD10261" s="2" t="str">
        <f>IFERROR(VLOOKUP(A10261,'Aux Área'!$A$4:$B$123,2,0),"-")</f>
        <v>INSPEÇÃO</v>
      </c>
    </row>
    <row r="10262" spans="1:30" x14ac:dyDescent="0.3">
      <c r="A10262" t="s">
        <v>12958</v>
      </c>
      <c r="B10262" t="s">
        <v>14624</v>
      </c>
      <c r="C10262" t="s">
        <v>16047</v>
      </c>
      <c r="D10262" t="s">
        <v>6708</v>
      </c>
      <c r="E10262" t="s">
        <v>6709</v>
      </c>
      <c r="F10262" t="s">
        <v>12960</v>
      </c>
      <c r="G10262" t="s">
        <v>1135</v>
      </c>
      <c r="H10262" t="s">
        <v>1301</v>
      </c>
      <c r="I10262" t="s">
        <v>839</v>
      </c>
      <c r="J10262" t="s">
        <v>169</v>
      </c>
      <c r="K10262" t="s">
        <v>170</v>
      </c>
      <c r="L10262" t="s">
        <v>124</v>
      </c>
      <c r="M10262" t="s">
        <v>38</v>
      </c>
      <c r="N10262" t="s">
        <v>39</v>
      </c>
      <c r="O10262">
        <v>368</v>
      </c>
      <c r="P10262" s="9">
        <v>11.29</v>
      </c>
      <c r="Q10262" t="s">
        <v>40</v>
      </c>
      <c r="R10262">
        <v>189961</v>
      </c>
      <c r="S10262">
        <v>32.6</v>
      </c>
      <c r="T10262">
        <v>4.6890000000000001</v>
      </c>
      <c r="U10262" s="8">
        <v>152.85</v>
      </c>
      <c r="V10262" t="s">
        <v>41</v>
      </c>
      <c r="W10262" t="s">
        <v>2276</v>
      </c>
      <c r="X10262" t="s">
        <v>42</v>
      </c>
      <c r="Y10262" t="s">
        <v>12261</v>
      </c>
      <c r="AA10262" s="1">
        <f t="shared" si="913"/>
        <v>46145</v>
      </c>
      <c r="AB10262" s="2">
        <f t="shared" si="914"/>
        <v>5</v>
      </c>
      <c r="AC10262" s="2">
        <f t="shared" si="915"/>
        <v>2026</v>
      </c>
      <c r="AD10262" s="2" t="str">
        <f>IFERROR(VLOOKUP(A10262,'Aux Área'!$A$4:$B$123,2,0),"-")</f>
        <v>INSPEÇÃO</v>
      </c>
    </row>
    <row r="10263" spans="1:30" x14ac:dyDescent="0.3">
      <c r="A10263" t="s">
        <v>12958</v>
      </c>
      <c r="B10263" t="s">
        <v>14624</v>
      </c>
      <c r="C10263" t="s">
        <v>16048</v>
      </c>
      <c r="D10263" t="s">
        <v>6708</v>
      </c>
      <c r="E10263" t="s">
        <v>6709</v>
      </c>
      <c r="F10263" t="s">
        <v>12960</v>
      </c>
      <c r="G10263" t="s">
        <v>1135</v>
      </c>
      <c r="H10263" t="s">
        <v>1301</v>
      </c>
      <c r="I10263" t="s">
        <v>839</v>
      </c>
      <c r="J10263" t="s">
        <v>169</v>
      </c>
      <c r="K10263" t="s">
        <v>170</v>
      </c>
      <c r="L10263" t="s">
        <v>124</v>
      </c>
      <c r="M10263" t="s">
        <v>38</v>
      </c>
      <c r="N10263" t="s">
        <v>39</v>
      </c>
      <c r="O10263" s="2">
        <v>308</v>
      </c>
      <c r="P10263" s="24">
        <v>6.89</v>
      </c>
      <c r="Q10263" t="s">
        <v>40</v>
      </c>
      <c r="R10263" s="2">
        <v>190269</v>
      </c>
      <c r="S10263">
        <v>44.73</v>
      </c>
      <c r="T10263">
        <v>4.6900000000000004</v>
      </c>
      <c r="U10263" s="8">
        <v>209.78</v>
      </c>
      <c r="V10263" t="s">
        <v>41</v>
      </c>
      <c r="W10263" t="s">
        <v>2276</v>
      </c>
      <c r="X10263" t="s">
        <v>42</v>
      </c>
      <c r="Y10263" t="s">
        <v>12261</v>
      </c>
      <c r="AA10263" s="1">
        <f t="shared" si="913"/>
        <v>46145</v>
      </c>
      <c r="AB10263" s="2">
        <f t="shared" si="914"/>
        <v>5</v>
      </c>
      <c r="AC10263" s="2">
        <f t="shared" si="915"/>
        <v>2026</v>
      </c>
      <c r="AD10263" s="2" t="str">
        <f>IFERROR(VLOOKUP(A10263,'Aux Área'!$A$4:$B$123,2,0),"-")</f>
        <v>INSPEÇÃO</v>
      </c>
    </row>
    <row r="10264" spans="1:30" x14ac:dyDescent="0.3">
      <c r="A10264" t="s">
        <v>2643</v>
      </c>
      <c r="B10264" t="s">
        <v>2307</v>
      </c>
      <c r="C10264" t="s">
        <v>16049</v>
      </c>
      <c r="D10264" t="s">
        <v>4988</v>
      </c>
      <c r="E10264" t="s">
        <v>4989</v>
      </c>
      <c r="F10264" t="s">
        <v>2646</v>
      </c>
      <c r="G10264" t="s">
        <v>1300</v>
      </c>
      <c r="H10264" t="s">
        <v>1301</v>
      </c>
      <c r="I10264" t="s">
        <v>37</v>
      </c>
      <c r="J10264" t="s">
        <v>122</v>
      </c>
      <c r="K10264" t="s">
        <v>123</v>
      </c>
      <c r="L10264" t="s">
        <v>124</v>
      </c>
      <c r="M10264" t="s">
        <v>38</v>
      </c>
      <c r="N10264" t="s">
        <v>39</v>
      </c>
      <c r="O10264">
        <v>341</v>
      </c>
      <c r="P10264" s="9">
        <v>8</v>
      </c>
      <c r="Q10264" t="s">
        <v>40</v>
      </c>
      <c r="R10264">
        <v>172150</v>
      </c>
      <c r="S10264">
        <v>42.63</v>
      </c>
      <c r="T10264">
        <v>4.79</v>
      </c>
      <c r="U10264" s="8">
        <v>204.19</v>
      </c>
      <c r="V10264" t="s">
        <v>246</v>
      </c>
      <c r="W10264" t="s">
        <v>2276</v>
      </c>
      <c r="X10264" t="s">
        <v>42</v>
      </c>
      <c r="Y10264" t="s">
        <v>2277</v>
      </c>
      <c r="AA10264" s="1">
        <f t="shared" si="913"/>
        <v>46145</v>
      </c>
      <c r="AB10264" s="2">
        <f t="shared" si="914"/>
        <v>5</v>
      </c>
      <c r="AC10264" s="2">
        <f t="shared" si="915"/>
        <v>2026</v>
      </c>
      <c r="AD10264" s="2" t="str">
        <f>IFERROR(VLOOKUP(A10264,'Aux Área'!$A$4:$B$123,2,0),"-")</f>
        <v>INSPEÇÃO</v>
      </c>
    </row>
    <row r="10265" spans="1:30" x14ac:dyDescent="0.3">
      <c r="A10265" t="s">
        <v>2282</v>
      </c>
      <c r="B10265" t="s">
        <v>4679</v>
      </c>
      <c r="C10265" t="s">
        <v>16050</v>
      </c>
      <c r="D10265" t="s">
        <v>11924</v>
      </c>
      <c r="E10265" t="s">
        <v>11925</v>
      </c>
      <c r="F10265" t="s">
        <v>2285</v>
      </c>
      <c r="G10265" t="s">
        <v>1135</v>
      </c>
      <c r="H10265" t="s">
        <v>2275</v>
      </c>
      <c r="I10265" t="s">
        <v>1497</v>
      </c>
      <c r="J10265" t="s">
        <v>409</v>
      </c>
      <c r="K10265" t="s">
        <v>410</v>
      </c>
      <c r="L10265" t="s">
        <v>141</v>
      </c>
      <c r="M10265" t="s">
        <v>38</v>
      </c>
      <c r="N10265" t="s">
        <v>39</v>
      </c>
      <c r="O10265" s="2">
        <v>353</v>
      </c>
      <c r="P10265" s="24">
        <v>10.69</v>
      </c>
      <c r="Q10265" t="s">
        <v>40</v>
      </c>
      <c r="R10265" s="2">
        <v>154592</v>
      </c>
      <c r="S10265">
        <v>33.01</v>
      </c>
      <c r="T10265">
        <v>4.29</v>
      </c>
      <c r="U10265" s="8">
        <v>141.61000000000001</v>
      </c>
      <c r="V10265" t="s">
        <v>16051</v>
      </c>
      <c r="W10265" t="s">
        <v>2276</v>
      </c>
      <c r="X10265" t="s">
        <v>42</v>
      </c>
      <c r="Y10265" t="s">
        <v>2277</v>
      </c>
      <c r="AA10265" s="1">
        <f t="shared" si="913"/>
        <v>46145</v>
      </c>
      <c r="AB10265" s="2">
        <f t="shared" si="914"/>
        <v>5</v>
      </c>
      <c r="AC10265" s="2">
        <f t="shared" si="915"/>
        <v>2026</v>
      </c>
      <c r="AD10265" s="2" t="str">
        <f>IFERROR(VLOOKUP(A10265,'Aux Área'!$A$4:$B$123,2,0),"-")</f>
        <v>INSPEÇÃO</v>
      </c>
    </row>
    <row r="10266" spans="1:30" x14ac:dyDescent="0.3">
      <c r="A10266" t="s">
        <v>2494</v>
      </c>
      <c r="B10266" t="s">
        <v>2495</v>
      </c>
      <c r="C10266" t="s">
        <v>16052</v>
      </c>
      <c r="D10266" t="s">
        <v>3702</v>
      </c>
      <c r="E10266" t="s">
        <v>3703</v>
      </c>
      <c r="F10266" t="s">
        <v>2497</v>
      </c>
      <c r="G10266" t="s">
        <v>659</v>
      </c>
      <c r="H10266" t="s">
        <v>2215</v>
      </c>
      <c r="I10266" t="s">
        <v>667</v>
      </c>
      <c r="J10266" t="s">
        <v>241</v>
      </c>
      <c r="K10266" t="s">
        <v>242</v>
      </c>
      <c r="L10266" t="s">
        <v>110</v>
      </c>
      <c r="M10266" t="s">
        <v>38</v>
      </c>
      <c r="N10266" t="s">
        <v>668</v>
      </c>
      <c r="O10266">
        <v>215</v>
      </c>
      <c r="P10266" s="9">
        <v>5.07</v>
      </c>
      <c r="Q10266" t="s">
        <v>40</v>
      </c>
      <c r="R10266">
        <v>20688</v>
      </c>
      <c r="S10266">
        <v>42.41</v>
      </c>
      <c r="T10266">
        <v>6.7910000000000004</v>
      </c>
      <c r="U10266" s="8">
        <v>287.99</v>
      </c>
      <c r="V10266" t="s">
        <v>41</v>
      </c>
      <c r="W10266" t="s">
        <v>2007</v>
      </c>
      <c r="X10266" t="s">
        <v>42</v>
      </c>
      <c r="Y10266" t="s">
        <v>1740</v>
      </c>
      <c r="AA10266" s="1">
        <f t="shared" si="913"/>
        <v>46145</v>
      </c>
      <c r="AB10266" s="2">
        <f t="shared" si="914"/>
        <v>5</v>
      </c>
      <c r="AC10266" s="2">
        <f t="shared" si="915"/>
        <v>2026</v>
      </c>
      <c r="AD10266" s="2" t="str">
        <f>IFERROR(VLOOKUP(A10266,'Aux Área'!$A$4:$B$123,2,0),"-")</f>
        <v>APH</v>
      </c>
    </row>
    <row r="10267" spans="1:30" x14ac:dyDescent="0.3">
      <c r="A10267" t="s">
        <v>2494</v>
      </c>
      <c r="C10267" t="s">
        <v>15833</v>
      </c>
      <c r="F10267" t="s">
        <v>2497</v>
      </c>
      <c r="K10267" t="s">
        <v>242</v>
      </c>
      <c r="N10267" t="s">
        <v>15690</v>
      </c>
      <c r="O10267" t="s">
        <v>15244</v>
      </c>
      <c r="P10267" s="9" t="s">
        <v>15244</v>
      </c>
      <c r="Q10267" t="s">
        <v>40</v>
      </c>
      <c r="R10267" t="s">
        <v>15244</v>
      </c>
      <c r="S10267">
        <v>4.7300000000000004</v>
      </c>
      <c r="U10267" s="8">
        <v>23.14</v>
      </c>
      <c r="AA10267" s="1">
        <f t="shared" si="913"/>
        <v>46145</v>
      </c>
      <c r="AB10267" s="2">
        <f t="shared" si="914"/>
        <v>5</v>
      </c>
      <c r="AC10267" s="2">
        <f t="shared" si="915"/>
        <v>2026</v>
      </c>
      <c r="AD10267" s="2" t="str">
        <f>IFERROR(VLOOKUP(A10267,'Aux Área'!$A$4:$B$123,2,0),"-")</f>
        <v>APH</v>
      </c>
    </row>
    <row r="10268" spans="1:30" x14ac:dyDescent="0.3">
      <c r="A10268" t="s">
        <v>2306</v>
      </c>
      <c r="B10268" t="s">
        <v>4613</v>
      </c>
      <c r="C10268" t="s">
        <v>16053</v>
      </c>
      <c r="D10268" t="s">
        <v>3428</v>
      </c>
      <c r="E10268" t="s">
        <v>3429</v>
      </c>
      <c r="F10268" t="s">
        <v>2309</v>
      </c>
      <c r="G10268" t="s">
        <v>1135</v>
      </c>
      <c r="H10268" t="s">
        <v>2275</v>
      </c>
      <c r="I10268" t="s">
        <v>1497</v>
      </c>
      <c r="J10268" t="s">
        <v>1665</v>
      </c>
      <c r="K10268" t="s">
        <v>1666</v>
      </c>
      <c r="L10268" t="s">
        <v>301</v>
      </c>
      <c r="M10268" t="s">
        <v>38</v>
      </c>
      <c r="N10268" t="s">
        <v>39</v>
      </c>
      <c r="O10268">
        <v>415</v>
      </c>
      <c r="P10268" s="9">
        <v>9.18</v>
      </c>
      <c r="Q10268" t="s">
        <v>40</v>
      </c>
      <c r="R10268">
        <v>176952</v>
      </c>
      <c r="S10268">
        <v>45.21</v>
      </c>
      <c r="T10268">
        <v>4.6900000000000004</v>
      </c>
      <c r="U10268" s="8">
        <v>212.03</v>
      </c>
      <c r="V10268" t="s">
        <v>16054</v>
      </c>
      <c r="W10268" t="s">
        <v>2276</v>
      </c>
      <c r="X10268" t="s">
        <v>42</v>
      </c>
      <c r="Y10268" t="s">
        <v>2277</v>
      </c>
      <c r="AA10268" s="1">
        <f t="shared" si="913"/>
        <v>46145</v>
      </c>
      <c r="AB10268" s="2">
        <f t="shared" si="914"/>
        <v>5</v>
      </c>
      <c r="AC10268" s="2">
        <f t="shared" si="915"/>
        <v>2026</v>
      </c>
      <c r="AD10268" s="2" t="str">
        <f>IFERROR(VLOOKUP(A10268,'Aux Área'!$A$4:$B$123,2,0),"-")</f>
        <v>INSPEÇÃO</v>
      </c>
    </row>
    <row r="10269" spans="1:30" x14ac:dyDescent="0.3">
      <c r="A10269" t="s">
        <v>5543</v>
      </c>
      <c r="B10269" t="s">
        <v>11845</v>
      </c>
      <c r="C10269" t="s">
        <v>16055</v>
      </c>
      <c r="D10269" t="s">
        <v>3410</v>
      </c>
      <c r="E10269" t="s">
        <v>3411</v>
      </c>
      <c r="F10269" t="s">
        <v>6207</v>
      </c>
      <c r="G10269" t="s">
        <v>1135</v>
      </c>
      <c r="H10269" t="s">
        <v>5545</v>
      </c>
      <c r="I10269" t="s">
        <v>839</v>
      </c>
      <c r="J10269" t="s">
        <v>16056</v>
      </c>
      <c r="K10269" t="s">
        <v>232</v>
      </c>
      <c r="L10269" t="s">
        <v>217</v>
      </c>
      <c r="M10269" t="s">
        <v>38</v>
      </c>
      <c r="N10269" t="s">
        <v>39</v>
      </c>
      <c r="O10269">
        <v>440</v>
      </c>
      <c r="P10269" s="9">
        <v>10.11</v>
      </c>
      <c r="Q10269" t="s">
        <v>40</v>
      </c>
      <c r="R10269">
        <v>75144</v>
      </c>
      <c r="S10269">
        <v>43.52</v>
      </c>
      <c r="T10269">
        <v>4.6500000000000004</v>
      </c>
      <c r="U10269" s="8">
        <v>202.38</v>
      </c>
      <c r="V10269" t="s">
        <v>16057</v>
      </c>
      <c r="W10269" t="s">
        <v>2276</v>
      </c>
      <c r="X10269" t="s">
        <v>42</v>
      </c>
      <c r="Y10269" t="s">
        <v>2277</v>
      </c>
      <c r="AA10269" s="1">
        <f t="shared" si="913"/>
        <v>46145</v>
      </c>
      <c r="AB10269" s="2">
        <f t="shared" si="914"/>
        <v>5</v>
      </c>
      <c r="AC10269" s="2">
        <f t="shared" si="915"/>
        <v>2026</v>
      </c>
      <c r="AD10269" s="2" t="str">
        <f>IFERROR(VLOOKUP(A10269,'Aux Área'!$A$4:$B$123,2,0),"-")</f>
        <v>INSPEÇÃO</v>
      </c>
    </row>
    <row r="10270" spans="1:30" x14ac:dyDescent="0.3">
      <c r="A10270" t="s">
        <v>2208</v>
      </c>
      <c r="B10270" t="s">
        <v>2544</v>
      </c>
      <c r="C10270" t="s">
        <v>16058</v>
      </c>
      <c r="D10270" t="s">
        <v>2468</v>
      </c>
      <c r="E10270" t="s">
        <v>2469</v>
      </c>
      <c r="F10270" t="s">
        <v>2210</v>
      </c>
      <c r="G10270" t="s">
        <v>1135</v>
      </c>
      <c r="H10270" t="s">
        <v>2211</v>
      </c>
      <c r="I10270" t="s">
        <v>37</v>
      </c>
      <c r="J10270" t="s">
        <v>172</v>
      </c>
      <c r="K10270" t="s">
        <v>173</v>
      </c>
      <c r="L10270" t="s">
        <v>124</v>
      </c>
      <c r="M10270" t="s">
        <v>38</v>
      </c>
      <c r="N10270" t="s">
        <v>668</v>
      </c>
      <c r="O10270">
        <v>506</v>
      </c>
      <c r="P10270" s="9">
        <v>7.19</v>
      </c>
      <c r="Q10270" t="s">
        <v>40</v>
      </c>
      <c r="R10270">
        <v>19108</v>
      </c>
      <c r="S10270">
        <v>70.37</v>
      </c>
      <c r="T10270">
        <v>6.94</v>
      </c>
      <c r="U10270" s="8">
        <v>488.37</v>
      </c>
      <c r="V10270" t="s">
        <v>112</v>
      </c>
      <c r="W10270" t="s">
        <v>2007</v>
      </c>
      <c r="X10270" t="s">
        <v>42</v>
      </c>
      <c r="Y10270" t="s">
        <v>1740</v>
      </c>
      <c r="AA10270" s="1">
        <f t="shared" si="913"/>
        <v>46145</v>
      </c>
      <c r="AB10270" s="2">
        <f t="shared" si="914"/>
        <v>5</v>
      </c>
      <c r="AC10270" s="2">
        <f t="shared" si="915"/>
        <v>2026</v>
      </c>
      <c r="AD10270" s="2" t="str">
        <f>IFERROR(VLOOKUP(A10270,'Aux Área'!$A$4:$B$123,2,0),"-")</f>
        <v>APH</v>
      </c>
    </row>
    <row r="10271" spans="1:30" x14ac:dyDescent="0.3">
      <c r="A10271" t="s">
        <v>2638</v>
      </c>
      <c r="B10271" t="s">
        <v>4593</v>
      </c>
      <c r="C10271" t="s">
        <v>16059</v>
      </c>
      <c r="D10271" t="s">
        <v>10306</v>
      </c>
      <c r="E10271" t="s">
        <v>9673</v>
      </c>
      <c r="F10271" t="s">
        <v>2641</v>
      </c>
      <c r="G10271" t="s">
        <v>1135</v>
      </c>
      <c r="H10271" t="s">
        <v>2275</v>
      </c>
      <c r="I10271" t="s">
        <v>1497</v>
      </c>
      <c r="J10271" t="s">
        <v>275</v>
      </c>
      <c r="K10271" t="s">
        <v>276</v>
      </c>
      <c r="L10271" t="s">
        <v>124</v>
      </c>
      <c r="M10271" t="s">
        <v>38</v>
      </c>
      <c r="N10271" t="s">
        <v>39</v>
      </c>
      <c r="O10271">
        <v>350</v>
      </c>
      <c r="P10271" s="9">
        <v>9.43</v>
      </c>
      <c r="Q10271" t="s">
        <v>40</v>
      </c>
      <c r="R10271">
        <v>165221</v>
      </c>
      <c r="S10271">
        <v>37.119999999999997</v>
      </c>
      <c r="T10271">
        <v>4.79</v>
      </c>
      <c r="U10271" s="8">
        <v>177.8</v>
      </c>
      <c r="V10271" t="s">
        <v>16060</v>
      </c>
      <c r="W10271" t="s">
        <v>2276</v>
      </c>
      <c r="X10271" t="s">
        <v>42</v>
      </c>
      <c r="Y10271" t="s">
        <v>2277</v>
      </c>
      <c r="AA10271" s="1">
        <f t="shared" si="913"/>
        <v>46145</v>
      </c>
      <c r="AB10271" s="2">
        <f t="shared" si="914"/>
        <v>5</v>
      </c>
      <c r="AC10271" s="2">
        <f t="shared" si="915"/>
        <v>2026</v>
      </c>
      <c r="AD10271" s="2" t="str">
        <f>IFERROR(VLOOKUP(A10271,'Aux Área'!$A$4:$B$123,2,0),"-")</f>
        <v>INSPEÇÃO</v>
      </c>
    </row>
    <row r="10272" spans="1:30" x14ac:dyDescent="0.3">
      <c r="A10272" t="s">
        <v>2189</v>
      </c>
      <c r="B10272" t="s">
        <v>10781</v>
      </c>
      <c r="C10272" t="s">
        <v>16061</v>
      </c>
      <c r="D10272" t="s">
        <v>14284</v>
      </c>
      <c r="E10272" t="s">
        <v>14285</v>
      </c>
      <c r="F10272" t="s">
        <v>2192</v>
      </c>
      <c r="G10272" t="s">
        <v>1135</v>
      </c>
      <c r="H10272" t="s">
        <v>2185</v>
      </c>
      <c r="I10272" t="s">
        <v>2186</v>
      </c>
      <c r="J10272" t="s">
        <v>172</v>
      </c>
      <c r="K10272" t="s">
        <v>173</v>
      </c>
      <c r="L10272" t="s">
        <v>124</v>
      </c>
      <c r="M10272" t="s">
        <v>38</v>
      </c>
      <c r="N10272" t="s">
        <v>668</v>
      </c>
      <c r="O10272" s="2">
        <v>533</v>
      </c>
      <c r="P10272" s="24">
        <v>11.48</v>
      </c>
      <c r="Q10272" t="s">
        <v>40</v>
      </c>
      <c r="R10272">
        <v>93141</v>
      </c>
      <c r="S10272">
        <v>46.39</v>
      </c>
      <c r="T10272">
        <v>6.94</v>
      </c>
      <c r="U10272" s="8">
        <v>321.95</v>
      </c>
      <c r="V10272" t="s">
        <v>16062</v>
      </c>
      <c r="W10272" t="s">
        <v>2007</v>
      </c>
      <c r="X10272" t="s">
        <v>42</v>
      </c>
      <c r="Y10272" t="s">
        <v>12261</v>
      </c>
      <c r="AA10272" s="1">
        <f t="shared" si="913"/>
        <v>46145</v>
      </c>
      <c r="AB10272" s="2">
        <f t="shared" si="914"/>
        <v>5</v>
      </c>
      <c r="AC10272" s="2">
        <f t="shared" si="915"/>
        <v>2026</v>
      </c>
      <c r="AD10272" s="2" t="str">
        <f>IFERROR(VLOOKUP(A10272,'Aux Área'!$A$4:$B$123,2,0),"-")</f>
        <v>INSPEÇÃO</v>
      </c>
    </row>
    <row r="10273" spans="1:30" x14ac:dyDescent="0.3">
      <c r="A10273" t="s">
        <v>2041</v>
      </c>
      <c r="B10273" t="s">
        <v>2042</v>
      </c>
      <c r="C10273" t="s">
        <v>16063</v>
      </c>
      <c r="D10273" t="s">
        <v>1297</v>
      </c>
      <c r="E10273" t="s">
        <v>2221</v>
      </c>
      <c r="F10273" t="s">
        <v>2044</v>
      </c>
      <c r="G10273" t="s">
        <v>659</v>
      </c>
      <c r="H10273" t="s">
        <v>1996</v>
      </c>
      <c r="I10273" t="s">
        <v>1997</v>
      </c>
      <c r="J10273" t="s">
        <v>16056</v>
      </c>
      <c r="K10273" t="s">
        <v>232</v>
      </c>
      <c r="L10273" t="s">
        <v>217</v>
      </c>
      <c r="M10273" t="s">
        <v>38</v>
      </c>
      <c r="N10273" t="s">
        <v>668</v>
      </c>
      <c r="O10273" s="2">
        <v>322</v>
      </c>
      <c r="P10273" s="24">
        <v>6.4</v>
      </c>
      <c r="Q10273" t="s">
        <v>40</v>
      </c>
      <c r="R10273" s="2">
        <v>50458</v>
      </c>
      <c r="S10273">
        <v>50.28</v>
      </c>
      <c r="T10273">
        <v>6.99</v>
      </c>
      <c r="U10273" s="8">
        <v>351.46</v>
      </c>
      <c r="V10273" t="s">
        <v>41</v>
      </c>
      <c r="W10273" t="s">
        <v>1985</v>
      </c>
      <c r="X10273" t="s">
        <v>42</v>
      </c>
      <c r="Y10273" t="s">
        <v>1986</v>
      </c>
      <c r="AA10273" s="1">
        <f t="shared" si="913"/>
        <v>46145</v>
      </c>
      <c r="AB10273" s="2">
        <f t="shared" si="914"/>
        <v>5</v>
      </c>
      <c r="AC10273" s="2">
        <f t="shared" si="915"/>
        <v>2026</v>
      </c>
      <c r="AD10273" s="2" t="str">
        <f>IFERROR(VLOOKUP(A10273,'Aux Área'!$A$4:$B$123,2,0),"-")</f>
        <v>PESADOS</v>
      </c>
    </row>
    <row r="10274" spans="1:30" x14ac:dyDescent="0.3">
      <c r="A10274" t="s">
        <v>3092</v>
      </c>
      <c r="B10274" t="s">
        <v>4774</v>
      </c>
      <c r="C10274" t="s">
        <v>16064</v>
      </c>
      <c r="D10274" t="s">
        <v>3135</v>
      </c>
      <c r="E10274" t="s">
        <v>3136</v>
      </c>
      <c r="F10274" t="s">
        <v>3594</v>
      </c>
      <c r="G10274" t="s">
        <v>1135</v>
      </c>
      <c r="H10274" t="s">
        <v>2275</v>
      </c>
      <c r="I10274" t="s">
        <v>1497</v>
      </c>
      <c r="J10274" t="s">
        <v>188</v>
      </c>
      <c r="K10274" t="s">
        <v>189</v>
      </c>
      <c r="L10274" t="s">
        <v>190</v>
      </c>
      <c r="M10274" t="s">
        <v>38</v>
      </c>
      <c r="N10274" t="s">
        <v>39</v>
      </c>
      <c r="O10274">
        <v>417</v>
      </c>
      <c r="P10274" s="9">
        <v>9.75</v>
      </c>
      <c r="Q10274" t="s">
        <v>40</v>
      </c>
      <c r="R10274">
        <v>159408</v>
      </c>
      <c r="S10274">
        <v>42.79</v>
      </c>
      <c r="T10274">
        <v>4.8899999999999997</v>
      </c>
      <c r="U10274" s="8">
        <v>209.24</v>
      </c>
      <c r="V10274" t="s">
        <v>41</v>
      </c>
      <c r="W10274" t="s">
        <v>2276</v>
      </c>
      <c r="X10274" t="s">
        <v>42</v>
      </c>
      <c r="Y10274" t="s">
        <v>2277</v>
      </c>
      <c r="AA10274" s="1">
        <f t="shared" si="913"/>
        <v>46145</v>
      </c>
      <c r="AB10274" s="2">
        <f t="shared" si="914"/>
        <v>5</v>
      </c>
      <c r="AC10274" s="2">
        <f t="shared" si="915"/>
        <v>2026</v>
      </c>
      <c r="AD10274" s="2" t="str">
        <f>IFERROR(VLOOKUP(A10274,'Aux Área'!$A$4:$B$123,2,0),"-")</f>
        <v>INSPEÇÃO</v>
      </c>
    </row>
    <row r="10275" spans="1:30" x14ac:dyDescent="0.3">
      <c r="A10275" t="s">
        <v>2282</v>
      </c>
      <c r="B10275" t="s">
        <v>4679</v>
      </c>
      <c r="C10275" t="s">
        <v>16065</v>
      </c>
      <c r="D10275" t="s">
        <v>11924</v>
      </c>
      <c r="E10275" t="s">
        <v>11925</v>
      </c>
      <c r="F10275" t="s">
        <v>2285</v>
      </c>
      <c r="G10275" t="s">
        <v>1135</v>
      </c>
      <c r="H10275" t="s">
        <v>2275</v>
      </c>
      <c r="I10275" t="s">
        <v>1497</v>
      </c>
      <c r="J10275" t="s">
        <v>165</v>
      </c>
      <c r="K10275" t="s">
        <v>166</v>
      </c>
      <c r="L10275" t="s">
        <v>167</v>
      </c>
      <c r="M10275" t="s">
        <v>38</v>
      </c>
      <c r="N10275" t="s">
        <v>39</v>
      </c>
      <c r="O10275">
        <v>271</v>
      </c>
      <c r="P10275" s="9">
        <v>10.09</v>
      </c>
      <c r="Q10275" t="s">
        <v>40</v>
      </c>
      <c r="R10275">
        <v>154863</v>
      </c>
      <c r="S10275">
        <v>26.86</v>
      </c>
      <c r="T10275">
        <v>4.99</v>
      </c>
      <c r="U10275" s="8">
        <v>134.04</v>
      </c>
      <c r="V10275" t="s">
        <v>41</v>
      </c>
      <c r="W10275" t="s">
        <v>2276</v>
      </c>
      <c r="X10275" t="s">
        <v>42</v>
      </c>
      <c r="Y10275" t="s">
        <v>2277</v>
      </c>
      <c r="AA10275" s="1">
        <f t="shared" si="913"/>
        <v>46145</v>
      </c>
      <c r="AB10275" s="2">
        <f t="shared" si="914"/>
        <v>5</v>
      </c>
      <c r="AC10275" s="2">
        <f t="shared" si="915"/>
        <v>2026</v>
      </c>
      <c r="AD10275" s="2" t="str">
        <f>IFERROR(VLOOKUP(A10275,'Aux Área'!$A$4:$B$123,2,0),"-")</f>
        <v>INSPEÇÃO</v>
      </c>
    </row>
    <row r="10276" spans="1:30" x14ac:dyDescent="0.3">
      <c r="A10276" t="s">
        <v>2472</v>
      </c>
      <c r="B10276" t="s">
        <v>2473</v>
      </c>
      <c r="C10276" t="s">
        <v>16066</v>
      </c>
      <c r="D10276" t="s">
        <v>3068</v>
      </c>
      <c r="E10276" t="s">
        <v>3069</v>
      </c>
      <c r="F10276" t="s">
        <v>2475</v>
      </c>
      <c r="G10276" t="s">
        <v>659</v>
      </c>
      <c r="H10276" t="s">
        <v>2215</v>
      </c>
      <c r="I10276" t="s">
        <v>667</v>
      </c>
      <c r="J10276" t="s">
        <v>5537</v>
      </c>
      <c r="K10276" t="s">
        <v>5538</v>
      </c>
      <c r="L10276" t="s">
        <v>217</v>
      </c>
      <c r="M10276" t="s">
        <v>38</v>
      </c>
      <c r="N10276" t="s">
        <v>668</v>
      </c>
      <c r="O10276" s="2">
        <v>140</v>
      </c>
      <c r="P10276" s="24">
        <v>4.88</v>
      </c>
      <c r="Q10276" t="s">
        <v>40</v>
      </c>
      <c r="R10276" s="2">
        <v>11423</v>
      </c>
      <c r="S10276">
        <v>28.69</v>
      </c>
      <c r="T10276">
        <v>6.9909999999999997</v>
      </c>
      <c r="U10276" s="8">
        <v>200.57</v>
      </c>
      <c r="V10276" t="s">
        <v>41</v>
      </c>
      <c r="W10276" t="s">
        <v>2007</v>
      </c>
      <c r="X10276" t="s">
        <v>42</v>
      </c>
      <c r="Y10276" t="s">
        <v>1740</v>
      </c>
      <c r="AA10276" s="1">
        <f t="shared" si="913"/>
        <v>46145</v>
      </c>
      <c r="AB10276" s="2">
        <f t="shared" si="914"/>
        <v>5</v>
      </c>
      <c r="AC10276" s="2">
        <f t="shared" si="915"/>
        <v>2026</v>
      </c>
      <c r="AD10276" s="2" t="str">
        <f>IFERROR(VLOOKUP(A10276,'Aux Área'!$A$4:$B$123,2,0),"-")</f>
        <v>APH</v>
      </c>
    </row>
    <row r="10277" spans="1:30" x14ac:dyDescent="0.3">
      <c r="A10277" t="s">
        <v>2347</v>
      </c>
      <c r="B10277" t="s">
        <v>2348</v>
      </c>
      <c r="C10277" t="s">
        <v>16067</v>
      </c>
      <c r="D10277" t="s">
        <v>4262</v>
      </c>
      <c r="E10277" t="s">
        <v>4263</v>
      </c>
      <c r="F10277" t="s">
        <v>2350</v>
      </c>
      <c r="G10277" t="s">
        <v>659</v>
      </c>
      <c r="H10277" t="s">
        <v>1996</v>
      </c>
      <c r="I10277" t="s">
        <v>1997</v>
      </c>
      <c r="J10277" t="s">
        <v>237</v>
      </c>
      <c r="K10277" t="s">
        <v>238</v>
      </c>
      <c r="L10277" t="s">
        <v>110</v>
      </c>
      <c r="M10277" t="s">
        <v>38</v>
      </c>
      <c r="N10277" t="s">
        <v>668</v>
      </c>
      <c r="O10277">
        <v>399</v>
      </c>
      <c r="P10277" s="9">
        <v>6.65</v>
      </c>
      <c r="Q10277" t="s">
        <v>40</v>
      </c>
      <c r="R10277">
        <v>49383</v>
      </c>
      <c r="S10277">
        <v>60</v>
      </c>
      <c r="T10277">
        <v>6.99</v>
      </c>
      <c r="U10277" s="8">
        <v>419.4</v>
      </c>
      <c r="V10277" t="s">
        <v>41</v>
      </c>
      <c r="W10277" t="s">
        <v>1985</v>
      </c>
      <c r="X10277" t="s">
        <v>42</v>
      </c>
      <c r="Y10277" t="s">
        <v>1986</v>
      </c>
      <c r="AA10277" s="1">
        <f t="shared" si="913"/>
        <v>46145</v>
      </c>
      <c r="AB10277" s="2">
        <f t="shared" si="914"/>
        <v>5</v>
      </c>
      <c r="AC10277" s="2">
        <f t="shared" si="915"/>
        <v>2026</v>
      </c>
      <c r="AD10277" s="2" t="str">
        <f>IFERROR(VLOOKUP(A10277,'Aux Área'!$A$4:$B$123,2,0),"-")</f>
        <v>PESADOS</v>
      </c>
    </row>
    <row r="10278" spans="1:30" x14ac:dyDescent="0.3">
      <c r="A10278" t="s">
        <v>66</v>
      </c>
      <c r="B10278" t="s">
        <v>464</v>
      </c>
      <c r="C10278" t="s">
        <v>16068</v>
      </c>
      <c r="D10278" t="s">
        <v>11653</v>
      </c>
      <c r="E10278" t="s">
        <v>11654</v>
      </c>
      <c r="F10278" t="s">
        <v>67</v>
      </c>
      <c r="G10278" t="s">
        <v>35</v>
      </c>
      <c r="H10278" t="s">
        <v>36</v>
      </c>
      <c r="I10278" t="s">
        <v>37</v>
      </c>
      <c r="J10278" t="s">
        <v>788</v>
      </c>
      <c r="K10278" t="s">
        <v>789</v>
      </c>
      <c r="L10278" t="s">
        <v>377</v>
      </c>
      <c r="M10278" t="s">
        <v>38</v>
      </c>
      <c r="N10278" t="s">
        <v>39</v>
      </c>
      <c r="O10278">
        <v>372</v>
      </c>
      <c r="P10278" s="9">
        <v>11.25</v>
      </c>
      <c r="Q10278" t="s">
        <v>40</v>
      </c>
      <c r="R10278">
        <v>27889</v>
      </c>
      <c r="S10278">
        <v>33.08</v>
      </c>
      <c r="T10278">
        <v>4.59</v>
      </c>
      <c r="U10278" s="8">
        <v>151.84</v>
      </c>
      <c r="V10278" t="s">
        <v>41</v>
      </c>
      <c r="W10278" t="s">
        <v>2007</v>
      </c>
      <c r="X10278" t="s">
        <v>42</v>
      </c>
      <c r="Y10278" t="s">
        <v>1740</v>
      </c>
      <c r="AA10278" s="1">
        <f t="shared" si="913"/>
        <v>46145</v>
      </c>
      <c r="AB10278" s="2">
        <f t="shared" si="914"/>
        <v>5</v>
      </c>
      <c r="AC10278" s="2">
        <f t="shared" si="915"/>
        <v>2026</v>
      </c>
      <c r="AD10278" s="2" t="str">
        <f>IFERROR(VLOOKUP(A10278,'Aux Área'!$A$4:$B$123,2,0),"-")</f>
        <v>OPERAÇÃO</v>
      </c>
    </row>
    <row r="10279" spans="1:30" x14ac:dyDescent="0.3">
      <c r="A10279" t="s">
        <v>2318</v>
      </c>
      <c r="B10279" t="s">
        <v>2733</v>
      </c>
      <c r="C10279" t="s">
        <v>16069</v>
      </c>
      <c r="D10279" t="s">
        <v>3107</v>
      </c>
      <c r="E10279" t="s">
        <v>3108</v>
      </c>
      <c r="F10279" t="s">
        <v>4203</v>
      </c>
      <c r="G10279" t="s">
        <v>1135</v>
      </c>
      <c r="H10279" t="s">
        <v>2185</v>
      </c>
      <c r="I10279" t="s">
        <v>2186</v>
      </c>
      <c r="J10279" t="s">
        <v>237</v>
      </c>
      <c r="K10279" t="s">
        <v>238</v>
      </c>
      <c r="L10279" t="s">
        <v>110</v>
      </c>
      <c r="M10279" t="s">
        <v>38</v>
      </c>
      <c r="N10279" t="s">
        <v>668</v>
      </c>
      <c r="O10279">
        <v>838</v>
      </c>
      <c r="P10279" s="9">
        <v>12.9</v>
      </c>
      <c r="Q10279" t="s">
        <v>40</v>
      </c>
      <c r="R10279">
        <v>100540</v>
      </c>
      <c r="S10279">
        <v>64.95</v>
      </c>
      <c r="T10279">
        <v>6.99</v>
      </c>
      <c r="U10279" s="8">
        <v>454.01</v>
      </c>
      <c r="V10279" t="s">
        <v>41</v>
      </c>
      <c r="W10279" t="s">
        <v>2007</v>
      </c>
      <c r="X10279" t="s">
        <v>42</v>
      </c>
      <c r="Y10279" t="s">
        <v>12261</v>
      </c>
      <c r="AA10279" s="1">
        <f t="shared" si="913"/>
        <v>46145</v>
      </c>
      <c r="AB10279" s="2">
        <f t="shared" si="914"/>
        <v>5</v>
      </c>
      <c r="AC10279" s="2">
        <f t="shared" si="915"/>
        <v>2026</v>
      </c>
      <c r="AD10279" s="2" t="str">
        <f>IFERROR(VLOOKUP(A10279,'Aux Área'!$A$4:$B$123,2,0),"-")</f>
        <v>INSPEÇÃO</v>
      </c>
    </row>
    <row r="10280" spans="1:30" x14ac:dyDescent="0.3">
      <c r="A10280" t="s">
        <v>12958</v>
      </c>
      <c r="B10280" t="s">
        <v>14624</v>
      </c>
      <c r="C10280" t="s">
        <v>16070</v>
      </c>
      <c r="D10280" t="s">
        <v>6708</v>
      </c>
      <c r="E10280" t="s">
        <v>6709</v>
      </c>
      <c r="F10280" t="s">
        <v>12960</v>
      </c>
      <c r="G10280" t="s">
        <v>1135</v>
      </c>
      <c r="H10280" t="s">
        <v>1301</v>
      </c>
      <c r="I10280" t="s">
        <v>839</v>
      </c>
      <c r="J10280" t="s">
        <v>169</v>
      </c>
      <c r="K10280" t="s">
        <v>170</v>
      </c>
      <c r="L10280" t="s">
        <v>124</v>
      </c>
      <c r="M10280" t="s">
        <v>38</v>
      </c>
      <c r="N10280" t="s">
        <v>39</v>
      </c>
      <c r="O10280" s="2">
        <v>69</v>
      </c>
      <c r="P10280" s="24">
        <v>1.64</v>
      </c>
      <c r="Q10280" t="s">
        <v>40</v>
      </c>
      <c r="R10280">
        <v>190338</v>
      </c>
      <c r="S10280">
        <v>42.11</v>
      </c>
      <c r="T10280">
        <v>4.6900000000000004</v>
      </c>
      <c r="U10280" s="8">
        <v>197.5</v>
      </c>
      <c r="V10280" t="s">
        <v>41</v>
      </c>
      <c r="W10280" t="s">
        <v>2276</v>
      </c>
      <c r="X10280" t="s">
        <v>42</v>
      </c>
      <c r="Y10280" t="s">
        <v>12261</v>
      </c>
      <c r="AA10280" s="1">
        <f t="shared" si="913"/>
        <v>46145</v>
      </c>
      <c r="AB10280" s="2">
        <f t="shared" si="914"/>
        <v>5</v>
      </c>
      <c r="AC10280" s="2">
        <f t="shared" si="915"/>
        <v>2026</v>
      </c>
      <c r="AD10280" s="2" t="str">
        <f>IFERROR(VLOOKUP(A10280,'Aux Área'!$A$4:$B$123,2,0),"-")</f>
        <v>INSPEÇÃO</v>
      </c>
    </row>
    <row r="10281" spans="1:30" x14ac:dyDescent="0.3">
      <c r="A10281" t="s">
        <v>2260</v>
      </c>
      <c r="B10281" t="s">
        <v>113</v>
      </c>
      <c r="C10281" t="s">
        <v>16071</v>
      </c>
      <c r="D10281" t="s">
        <v>4423</v>
      </c>
      <c r="E10281" t="s">
        <v>4424</v>
      </c>
      <c r="F10281" t="s">
        <v>2262</v>
      </c>
      <c r="G10281" t="s">
        <v>35</v>
      </c>
      <c r="H10281" t="s">
        <v>2263</v>
      </c>
      <c r="I10281" t="s">
        <v>2186</v>
      </c>
      <c r="J10281" t="s">
        <v>409</v>
      </c>
      <c r="K10281" t="s">
        <v>410</v>
      </c>
      <c r="L10281" t="s">
        <v>141</v>
      </c>
      <c r="M10281" t="s">
        <v>38</v>
      </c>
      <c r="N10281" t="s">
        <v>668</v>
      </c>
      <c r="O10281">
        <v>1001</v>
      </c>
      <c r="P10281" s="9">
        <v>14.22</v>
      </c>
      <c r="Q10281" t="s">
        <v>40</v>
      </c>
      <c r="R10281">
        <v>156181</v>
      </c>
      <c r="S10281">
        <v>70.400000000000006</v>
      </c>
      <c r="T10281">
        <v>6.99</v>
      </c>
      <c r="U10281" s="8">
        <v>492.1</v>
      </c>
      <c r="V10281" t="s">
        <v>16072</v>
      </c>
      <c r="W10281" t="s">
        <v>2007</v>
      </c>
      <c r="X10281" t="s">
        <v>42</v>
      </c>
      <c r="Y10281" t="s">
        <v>1740</v>
      </c>
      <c r="AA10281" s="1">
        <f t="shared" si="913"/>
        <v>46145</v>
      </c>
      <c r="AB10281" s="2">
        <f t="shared" si="914"/>
        <v>5</v>
      </c>
      <c r="AC10281" s="2">
        <f t="shared" si="915"/>
        <v>2026</v>
      </c>
      <c r="AD10281" s="2" t="str">
        <f>IFERROR(VLOOKUP(A10281,'Aux Área'!$A$4:$B$123,2,0),"-")</f>
        <v>INSPEÇÃO</v>
      </c>
    </row>
    <row r="10282" spans="1:30" x14ac:dyDescent="0.3">
      <c r="A10282" t="s">
        <v>10689</v>
      </c>
      <c r="B10282" t="s">
        <v>1946</v>
      </c>
      <c r="C10282" t="s">
        <v>16073</v>
      </c>
      <c r="D10282" t="s">
        <v>1841</v>
      </c>
      <c r="E10282" t="s">
        <v>1842</v>
      </c>
      <c r="F10282" t="s">
        <v>653</v>
      </c>
      <c r="G10282" t="s">
        <v>635</v>
      </c>
      <c r="H10282" t="s">
        <v>1571</v>
      </c>
      <c r="I10282" t="s">
        <v>839</v>
      </c>
      <c r="J10282" t="s">
        <v>122</v>
      </c>
      <c r="K10282" t="s">
        <v>123</v>
      </c>
      <c r="L10282" t="s">
        <v>124</v>
      </c>
      <c r="M10282" t="s">
        <v>38</v>
      </c>
      <c r="N10282" t="s">
        <v>668</v>
      </c>
      <c r="O10282" s="23">
        <v>0</v>
      </c>
      <c r="P10282" s="9">
        <v>0</v>
      </c>
      <c r="Q10282" t="s">
        <v>40</v>
      </c>
      <c r="R10282">
        <v>0</v>
      </c>
      <c r="S10282">
        <v>122.31</v>
      </c>
      <c r="T10282">
        <v>7.09</v>
      </c>
      <c r="U10282" s="8">
        <v>867.17</v>
      </c>
      <c r="V10282" t="s">
        <v>112</v>
      </c>
      <c r="W10282" t="s">
        <v>652</v>
      </c>
      <c r="X10282" t="s">
        <v>42</v>
      </c>
      <c r="Y10282" t="s">
        <v>653</v>
      </c>
      <c r="AA10282" s="1">
        <f t="shared" si="913"/>
        <v>46145</v>
      </c>
      <c r="AB10282" s="2">
        <f t="shared" si="914"/>
        <v>5</v>
      </c>
      <c r="AC10282" s="2">
        <f t="shared" si="915"/>
        <v>2026</v>
      </c>
      <c r="AD10282" s="2" t="str">
        <f>IFERROR(VLOOKUP(A10282,'Aux Área'!$A$4:$B$123,2,0),"-")</f>
        <v>SÃO PEDRO</v>
      </c>
    </row>
    <row r="10283" spans="1:30" x14ac:dyDescent="0.3">
      <c r="A10283" t="s">
        <v>2643</v>
      </c>
      <c r="B10283" t="s">
        <v>2307</v>
      </c>
      <c r="C10283" t="s">
        <v>16074</v>
      </c>
      <c r="D10283" t="s">
        <v>4726</v>
      </c>
      <c r="E10283" t="s">
        <v>4727</v>
      </c>
      <c r="F10283" t="s">
        <v>2646</v>
      </c>
      <c r="G10283" t="s">
        <v>1300</v>
      </c>
      <c r="H10283" t="s">
        <v>1301</v>
      </c>
      <c r="I10283" t="s">
        <v>37</v>
      </c>
      <c r="J10283" t="s">
        <v>370</v>
      </c>
      <c r="K10283" t="s">
        <v>371</v>
      </c>
      <c r="L10283" t="s">
        <v>124</v>
      </c>
      <c r="M10283" t="s">
        <v>38</v>
      </c>
      <c r="N10283" t="s">
        <v>39</v>
      </c>
      <c r="O10283">
        <v>419</v>
      </c>
      <c r="P10283" s="9">
        <v>9.49</v>
      </c>
      <c r="Q10283" t="s">
        <v>40</v>
      </c>
      <c r="R10283">
        <v>172569</v>
      </c>
      <c r="S10283">
        <v>44.13</v>
      </c>
      <c r="T10283">
        <v>4.8899999999999997</v>
      </c>
      <c r="U10283" s="8">
        <v>215.81</v>
      </c>
      <c r="V10283" t="s">
        <v>16075</v>
      </c>
      <c r="W10283" t="s">
        <v>2276</v>
      </c>
      <c r="X10283" t="s">
        <v>42</v>
      </c>
      <c r="Y10283" t="s">
        <v>2277</v>
      </c>
      <c r="AA10283" s="1">
        <f t="shared" si="913"/>
        <v>46145</v>
      </c>
      <c r="AB10283" s="2">
        <f t="shared" si="914"/>
        <v>5</v>
      </c>
      <c r="AC10283" s="2">
        <f t="shared" si="915"/>
        <v>2026</v>
      </c>
      <c r="AD10283" s="2" t="str">
        <f>IFERROR(VLOOKUP(A10283,'Aux Área'!$A$4:$B$123,2,0),"-")</f>
        <v>INSPEÇÃO</v>
      </c>
    </row>
    <row r="10284" spans="1:30" x14ac:dyDescent="0.3">
      <c r="A10284" t="s">
        <v>2552</v>
      </c>
      <c r="B10284" t="s">
        <v>2553</v>
      </c>
      <c r="C10284" t="s">
        <v>16076</v>
      </c>
      <c r="D10284" t="s">
        <v>2468</v>
      </c>
      <c r="E10284" t="s">
        <v>2469</v>
      </c>
      <c r="F10284" t="s">
        <v>2555</v>
      </c>
      <c r="G10284" t="s">
        <v>659</v>
      </c>
      <c r="H10284" t="s">
        <v>2215</v>
      </c>
      <c r="I10284" t="s">
        <v>667</v>
      </c>
      <c r="J10284" t="s">
        <v>16077</v>
      </c>
      <c r="K10284" t="s">
        <v>16078</v>
      </c>
      <c r="L10284" t="s">
        <v>141</v>
      </c>
      <c r="M10284" t="s">
        <v>38</v>
      </c>
      <c r="N10284" t="s">
        <v>668</v>
      </c>
      <c r="O10284">
        <v>439</v>
      </c>
      <c r="P10284" s="9">
        <v>6.4</v>
      </c>
      <c r="Q10284" t="s">
        <v>40</v>
      </c>
      <c r="R10284">
        <v>12627</v>
      </c>
      <c r="S10284">
        <v>68.59</v>
      </c>
      <c r="T10284">
        <v>6.68</v>
      </c>
      <c r="U10284" s="8">
        <v>458.18</v>
      </c>
      <c r="V10284" t="s">
        <v>16079</v>
      </c>
      <c r="W10284" t="s">
        <v>2007</v>
      </c>
      <c r="X10284" t="s">
        <v>42</v>
      </c>
      <c r="Y10284" t="s">
        <v>1740</v>
      </c>
      <c r="AA10284" s="1">
        <f t="shared" si="913"/>
        <v>46145</v>
      </c>
      <c r="AB10284" s="2">
        <f t="shared" si="914"/>
        <v>5</v>
      </c>
      <c r="AC10284" s="2">
        <f t="shared" si="915"/>
        <v>2026</v>
      </c>
      <c r="AD10284" s="2" t="str">
        <f>IFERROR(VLOOKUP(A10284,'Aux Área'!$A$4:$B$123,2,0),"-")</f>
        <v>APH</v>
      </c>
    </row>
    <row r="10285" spans="1:30" x14ac:dyDescent="0.3">
      <c r="A10285" t="s">
        <v>5543</v>
      </c>
      <c r="B10285" t="s">
        <v>11845</v>
      </c>
      <c r="C10285" t="s">
        <v>16080</v>
      </c>
      <c r="D10285" t="s">
        <v>13857</v>
      </c>
      <c r="E10285" t="s">
        <v>13858</v>
      </c>
      <c r="F10285" t="s">
        <v>6207</v>
      </c>
      <c r="G10285" t="s">
        <v>1135</v>
      </c>
      <c r="H10285" t="s">
        <v>5545</v>
      </c>
      <c r="I10285" t="s">
        <v>839</v>
      </c>
      <c r="J10285" t="s">
        <v>89</v>
      </c>
      <c r="K10285" t="s">
        <v>90</v>
      </c>
      <c r="L10285" t="s">
        <v>91</v>
      </c>
      <c r="M10285" t="s">
        <v>38</v>
      </c>
      <c r="N10285" t="s">
        <v>39</v>
      </c>
      <c r="O10285">
        <v>445</v>
      </c>
      <c r="P10285" s="9">
        <v>9.5</v>
      </c>
      <c r="Q10285" t="s">
        <v>40</v>
      </c>
      <c r="R10285">
        <v>75589</v>
      </c>
      <c r="S10285">
        <v>46.85</v>
      </c>
      <c r="T10285">
        <v>4.6900000000000004</v>
      </c>
      <c r="U10285" s="8">
        <v>219.73</v>
      </c>
      <c r="V10285" t="s">
        <v>16081</v>
      </c>
      <c r="W10285" t="s">
        <v>2276</v>
      </c>
      <c r="X10285" t="s">
        <v>42</v>
      </c>
      <c r="Y10285" t="s">
        <v>2277</v>
      </c>
      <c r="AA10285" s="1">
        <f t="shared" si="913"/>
        <v>46145</v>
      </c>
      <c r="AB10285" s="2">
        <f t="shared" si="914"/>
        <v>5</v>
      </c>
      <c r="AC10285" s="2">
        <f t="shared" si="915"/>
        <v>2026</v>
      </c>
      <c r="AD10285" s="2" t="str">
        <f>IFERROR(VLOOKUP(A10285,'Aux Área'!$A$4:$B$123,2,0),"-")</f>
        <v>INSPEÇÃO</v>
      </c>
    </row>
    <row r="10286" spans="1:30" x14ac:dyDescent="0.3">
      <c r="A10286" t="s">
        <v>2664</v>
      </c>
      <c r="B10286" t="s">
        <v>2665</v>
      </c>
      <c r="C10286" t="s">
        <v>16082</v>
      </c>
      <c r="D10286" t="s">
        <v>3949</v>
      </c>
      <c r="E10286" t="s">
        <v>3950</v>
      </c>
      <c r="F10286" t="s">
        <v>2667</v>
      </c>
      <c r="G10286" t="s">
        <v>659</v>
      </c>
      <c r="H10286" t="s">
        <v>2215</v>
      </c>
      <c r="I10286" t="s">
        <v>667</v>
      </c>
      <c r="J10286" t="s">
        <v>1665</v>
      </c>
      <c r="K10286" t="s">
        <v>1666</v>
      </c>
      <c r="L10286" t="s">
        <v>301</v>
      </c>
      <c r="M10286" t="s">
        <v>38</v>
      </c>
      <c r="N10286" t="s">
        <v>668</v>
      </c>
      <c r="O10286">
        <v>360</v>
      </c>
      <c r="P10286" s="9">
        <v>5.72</v>
      </c>
      <c r="Q10286" t="s">
        <v>40</v>
      </c>
      <c r="R10286">
        <v>16098</v>
      </c>
      <c r="S10286">
        <v>62.96</v>
      </c>
      <c r="T10286">
        <v>7.49</v>
      </c>
      <c r="U10286" s="8">
        <v>471.57</v>
      </c>
      <c r="V10286" t="s">
        <v>16083</v>
      </c>
      <c r="W10286" t="s">
        <v>2007</v>
      </c>
      <c r="X10286" t="s">
        <v>42</v>
      </c>
      <c r="Y10286" t="s">
        <v>1740</v>
      </c>
      <c r="AA10286" s="1">
        <f t="shared" si="913"/>
        <v>46145</v>
      </c>
      <c r="AB10286" s="2">
        <f t="shared" si="914"/>
        <v>5</v>
      </c>
      <c r="AC10286" s="2">
        <f t="shared" si="915"/>
        <v>2026</v>
      </c>
      <c r="AD10286" s="2" t="str">
        <f>IFERROR(VLOOKUP(A10286,'Aux Área'!$A$4:$B$123,2,0),"-")</f>
        <v>APH</v>
      </c>
    </row>
    <row r="10287" spans="1:30" x14ac:dyDescent="0.3">
      <c r="A10287" t="s">
        <v>52</v>
      </c>
      <c r="B10287" t="s">
        <v>1449</v>
      </c>
      <c r="C10287" t="s">
        <v>16084</v>
      </c>
      <c r="D10287" t="s">
        <v>3197</v>
      </c>
      <c r="E10287" t="s">
        <v>3198</v>
      </c>
      <c r="F10287" t="s">
        <v>53</v>
      </c>
      <c r="G10287" t="s">
        <v>35</v>
      </c>
      <c r="H10287" t="s">
        <v>36</v>
      </c>
      <c r="I10287" t="s">
        <v>37</v>
      </c>
      <c r="J10287" t="s">
        <v>356</v>
      </c>
      <c r="K10287" t="s">
        <v>357</v>
      </c>
      <c r="L10287" t="s">
        <v>124</v>
      </c>
      <c r="M10287" t="s">
        <v>38</v>
      </c>
      <c r="N10287" t="s">
        <v>39</v>
      </c>
      <c r="O10287">
        <v>224</v>
      </c>
      <c r="P10287" s="9">
        <v>11.41</v>
      </c>
      <c r="Q10287" t="s">
        <v>40</v>
      </c>
      <c r="R10287">
        <v>110369</v>
      </c>
      <c r="S10287">
        <v>19.63</v>
      </c>
      <c r="T10287">
        <v>4.79</v>
      </c>
      <c r="U10287" s="8">
        <v>94.03</v>
      </c>
      <c r="V10287" t="s">
        <v>16085</v>
      </c>
      <c r="W10287" t="s">
        <v>2007</v>
      </c>
      <c r="X10287" t="s">
        <v>42</v>
      </c>
      <c r="Y10287" t="s">
        <v>1740</v>
      </c>
      <c r="AA10287" s="1">
        <f t="shared" si="913"/>
        <v>46145</v>
      </c>
      <c r="AB10287" s="2">
        <f t="shared" si="914"/>
        <v>5</v>
      </c>
      <c r="AC10287" s="2">
        <f t="shared" si="915"/>
        <v>2026</v>
      </c>
      <c r="AD10287" s="2" t="str">
        <f>IFERROR(VLOOKUP(A10287,'Aux Área'!$A$4:$B$123,2,0),"-")</f>
        <v>OPERAÇÃO</v>
      </c>
    </row>
    <row r="10288" spans="1:30" x14ac:dyDescent="0.3">
      <c r="A10288" t="s">
        <v>2282</v>
      </c>
      <c r="B10288" t="s">
        <v>4679</v>
      </c>
      <c r="C10288" t="s">
        <v>16086</v>
      </c>
      <c r="D10288" t="s">
        <v>12092</v>
      </c>
      <c r="E10288" t="s">
        <v>12093</v>
      </c>
      <c r="F10288" t="s">
        <v>2285</v>
      </c>
      <c r="G10288" t="s">
        <v>1135</v>
      </c>
      <c r="H10288" t="s">
        <v>2275</v>
      </c>
      <c r="I10288" t="s">
        <v>1497</v>
      </c>
      <c r="J10288" t="s">
        <v>1681</v>
      </c>
      <c r="K10288" t="s">
        <v>1682</v>
      </c>
      <c r="L10288" t="s">
        <v>141</v>
      </c>
      <c r="M10288" t="s">
        <v>38</v>
      </c>
      <c r="N10288" t="s">
        <v>39</v>
      </c>
      <c r="O10288">
        <v>235</v>
      </c>
      <c r="P10288" s="9">
        <v>10.15</v>
      </c>
      <c r="Q10288" t="s">
        <v>40</v>
      </c>
      <c r="R10288">
        <v>155098</v>
      </c>
      <c r="S10288">
        <v>23.15</v>
      </c>
      <c r="T10288">
        <v>4.1399999999999997</v>
      </c>
      <c r="U10288" s="8">
        <v>95.83</v>
      </c>
      <c r="V10288" t="s">
        <v>41</v>
      </c>
      <c r="W10288" t="s">
        <v>2276</v>
      </c>
      <c r="X10288" t="s">
        <v>42</v>
      </c>
      <c r="Y10288" t="s">
        <v>2277</v>
      </c>
      <c r="AA10288" s="1">
        <f t="shared" si="913"/>
        <v>46145</v>
      </c>
      <c r="AB10288" s="2">
        <f t="shared" ref="AB10288:AB10292" si="916">IFERROR(MONTH(AA10288),"-")</f>
        <v>5</v>
      </c>
      <c r="AC10288" s="2">
        <f t="shared" si="915"/>
        <v>2026</v>
      </c>
      <c r="AD10288" s="2" t="str">
        <f>IFERROR(VLOOKUP(A10288,'Aux Área'!$A$4:$B$123,2,0),"-")</f>
        <v>INSPEÇÃO</v>
      </c>
    </row>
    <row r="10289" spans="1:30" x14ac:dyDescent="0.3">
      <c r="A10289" t="s">
        <v>3092</v>
      </c>
      <c r="B10289" t="s">
        <v>4774</v>
      </c>
      <c r="C10289" t="s">
        <v>16087</v>
      </c>
      <c r="D10289" t="s">
        <v>9771</v>
      </c>
      <c r="E10289" t="s">
        <v>9666</v>
      </c>
      <c r="F10289" t="s">
        <v>3594</v>
      </c>
      <c r="G10289" t="s">
        <v>1135</v>
      </c>
      <c r="H10289" t="s">
        <v>2275</v>
      </c>
      <c r="I10289" t="s">
        <v>1497</v>
      </c>
      <c r="J10289" t="s">
        <v>16056</v>
      </c>
      <c r="K10289" t="s">
        <v>232</v>
      </c>
      <c r="L10289" t="s">
        <v>217</v>
      </c>
      <c r="M10289" t="s">
        <v>38</v>
      </c>
      <c r="N10289" t="s">
        <v>39</v>
      </c>
      <c r="O10289">
        <v>257</v>
      </c>
      <c r="P10289" s="9">
        <v>11.09</v>
      </c>
      <c r="Q10289" t="s">
        <v>40</v>
      </c>
      <c r="R10289">
        <v>159665</v>
      </c>
      <c r="S10289">
        <v>23.17</v>
      </c>
      <c r="T10289">
        <v>4.6500000000000004</v>
      </c>
      <c r="U10289" s="8">
        <v>107.75</v>
      </c>
      <c r="V10289" t="s">
        <v>16088</v>
      </c>
      <c r="W10289" t="s">
        <v>2276</v>
      </c>
      <c r="X10289" t="s">
        <v>42</v>
      </c>
      <c r="Y10289" t="s">
        <v>2277</v>
      </c>
      <c r="AA10289" s="1">
        <f t="shared" si="913"/>
        <v>46145</v>
      </c>
      <c r="AB10289" s="2">
        <f t="shared" si="916"/>
        <v>5</v>
      </c>
      <c r="AC10289" s="2">
        <f t="shared" si="915"/>
        <v>2026</v>
      </c>
      <c r="AD10289" s="2" t="str">
        <f>IFERROR(VLOOKUP(A10289,'Aux Área'!$A$4:$B$123,2,0),"-")</f>
        <v>INSPEÇÃO</v>
      </c>
    </row>
    <row r="10290" spans="1:30" x14ac:dyDescent="0.3">
      <c r="A10290" t="s">
        <v>12958</v>
      </c>
      <c r="B10290" t="s">
        <v>14624</v>
      </c>
      <c r="C10290" t="s">
        <v>16089</v>
      </c>
      <c r="D10290" t="s">
        <v>10704</v>
      </c>
      <c r="E10290" t="s">
        <v>10705</v>
      </c>
      <c r="F10290" t="s">
        <v>12960</v>
      </c>
      <c r="G10290" t="s">
        <v>1135</v>
      </c>
      <c r="H10290" t="s">
        <v>1301</v>
      </c>
      <c r="I10290" t="s">
        <v>839</v>
      </c>
      <c r="J10290" t="s">
        <v>169</v>
      </c>
      <c r="K10290" t="s">
        <v>170</v>
      </c>
      <c r="L10290" t="s">
        <v>124</v>
      </c>
      <c r="M10290" t="s">
        <v>38</v>
      </c>
      <c r="N10290" t="s">
        <v>39</v>
      </c>
      <c r="O10290">
        <v>138</v>
      </c>
      <c r="P10290" s="9">
        <v>9.24</v>
      </c>
      <c r="Q10290" t="s">
        <v>40</v>
      </c>
      <c r="R10290">
        <v>190476</v>
      </c>
      <c r="S10290">
        <v>14.93</v>
      </c>
      <c r="T10290">
        <v>4.6900000000000004</v>
      </c>
      <c r="U10290" s="8">
        <v>70.02</v>
      </c>
      <c r="V10290" t="s">
        <v>41</v>
      </c>
      <c r="W10290" t="s">
        <v>2276</v>
      </c>
      <c r="X10290" t="s">
        <v>42</v>
      </c>
      <c r="Y10290" t="s">
        <v>12261</v>
      </c>
      <c r="AA10290" s="1">
        <f t="shared" si="913"/>
        <v>46145</v>
      </c>
      <c r="AB10290" s="2">
        <f t="shared" si="916"/>
        <v>5</v>
      </c>
      <c r="AC10290" s="2">
        <f t="shared" si="915"/>
        <v>2026</v>
      </c>
      <c r="AD10290" s="2" t="str">
        <f>IFERROR(VLOOKUP(A10290,'Aux Área'!$A$4:$B$123,2,0),"-")</f>
        <v>INSPEÇÃO</v>
      </c>
    </row>
    <row r="10291" spans="1:30" x14ac:dyDescent="0.3">
      <c r="A10291" t="s">
        <v>1999</v>
      </c>
      <c r="B10291" t="s">
        <v>3016</v>
      </c>
      <c r="C10291" t="s">
        <v>16090</v>
      </c>
      <c r="D10291" t="s">
        <v>4281</v>
      </c>
      <c r="E10291" t="s">
        <v>4282</v>
      </c>
      <c r="F10291" t="s">
        <v>2002</v>
      </c>
      <c r="G10291" t="s">
        <v>659</v>
      </c>
      <c r="H10291" t="s">
        <v>2003</v>
      </c>
      <c r="I10291" t="s">
        <v>667</v>
      </c>
      <c r="J10291" t="s">
        <v>275</v>
      </c>
      <c r="K10291" t="s">
        <v>276</v>
      </c>
      <c r="L10291" t="s">
        <v>124</v>
      </c>
      <c r="M10291" t="s">
        <v>38</v>
      </c>
      <c r="N10291" t="s">
        <v>668</v>
      </c>
      <c r="O10291">
        <v>353</v>
      </c>
      <c r="P10291" s="9">
        <v>4.3</v>
      </c>
      <c r="Q10291" t="s">
        <v>40</v>
      </c>
      <c r="R10291">
        <v>34964</v>
      </c>
      <c r="S10291">
        <v>82</v>
      </c>
      <c r="T10291">
        <v>7.49</v>
      </c>
      <c r="U10291" s="8">
        <v>614.17999999999995</v>
      </c>
      <c r="V10291" t="s">
        <v>16091</v>
      </c>
      <c r="W10291" t="s">
        <v>1985</v>
      </c>
      <c r="X10291" t="s">
        <v>42</v>
      </c>
      <c r="Y10291" t="s">
        <v>1986</v>
      </c>
      <c r="AA10291" s="1">
        <f t="shared" si="913"/>
        <v>46145</v>
      </c>
      <c r="AB10291" s="2">
        <f t="shared" si="916"/>
        <v>5</v>
      </c>
      <c r="AC10291" s="2">
        <f t="shared" si="915"/>
        <v>2026</v>
      </c>
      <c r="AD10291" s="2" t="str">
        <f>IFERROR(VLOOKUP(A10291,'Aux Área'!$A$4:$B$123,2,0),"-")</f>
        <v>PESADOS</v>
      </c>
    </row>
    <row r="10292" spans="1:30" x14ac:dyDescent="0.3">
      <c r="A10292" t="s">
        <v>2306</v>
      </c>
      <c r="B10292" t="s">
        <v>4613</v>
      </c>
      <c r="C10292" t="s">
        <v>16092</v>
      </c>
      <c r="D10292" t="s">
        <v>9279</v>
      </c>
      <c r="E10292" t="s">
        <v>9280</v>
      </c>
      <c r="F10292" t="s">
        <v>2309</v>
      </c>
      <c r="G10292" t="s">
        <v>1135</v>
      </c>
      <c r="H10292" t="s">
        <v>2275</v>
      </c>
      <c r="I10292" t="s">
        <v>1497</v>
      </c>
      <c r="J10292" t="s">
        <v>1665</v>
      </c>
      <c r="K10292" t="s">
        <v>1666</v>
      </c>
      <c r="L10292" t="s">
        <v>301</v>
      </c>
      <c r="M10292" t="s">
        <v>38</v>
      </c>
      <c r="N10292" t="s">
        <v>39</v>
      </c>
      <c r="O10292">
        <v>292</v>
      </c>
      <c r="P10292" s="9">
        <v>6.83</v>
      </c>
      <c r="Q10292" t="s">
        <v>40</v>
      </c>
      <c r="R10292">
        <v>177244</v>
      </c>
      <c r="S10292">
        <v>42.74</v>
      </c>
      <c r="T10292">
        <v>4.6900000000000004</v>
      </c>
      <c r="U10292" s="8">
        <v>200.45</v>
      </c>
      <c r="V10292" t="s">
        <v>16093</v>
      </c>
      <c r="W10292" t="s">
        <v>2276</v>
      </c>
      <c r="X10292" t="s">
        <v>42</v>
      </c>
      <c r="Y10292" t="s">
        <v>2277</v>
      </c>
      <c r="AA10292" s="1">
        <f t="shared" si="913"/>
        <v>46145</v>
      </c>
      <c r="AB10292" s="2">
        <f t="shared" si="916"/>
        <v>5</v>
      </c>
      <c r="AC10292" s="2">
        <f t="shared" si="915"/>
        <v>2026</v>
      </c>
      <c r="AD10292" s="2" t="str">
        <f>IFERROR(VLOOKUP(A10292,'Aux Área'!$A$4:$B$123,2,0),"-")</f>
        <v>INSPEÇÃO</v>
      </c>
    </row>
    <row r="10319" spans="1:1" x14ac:dyDescent="0.3">
      <c r="A10319" s="113">
        <v>0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4A977-F884-4D51-81C6-4FF3CB7CE91F}">
  <dimension ref="A3:C264"/>
  <sheetViews>
    <sheetView workbookViewId="0">
      <selection activeCell="C72" sqref="C72"/>
    </sheetView>
  </sheetViews>
  <sheetFormatPr defaultRowHeight="15.6" x14ac:dyDescent="0.3"/>
  <cols>
    <col min="1" max="1" width="11" style="6" customWidth="1"/>
    <col min="2" max="2" width="15.296875" bestFit="1" customWidth="1"/>
    <col min="3" max="3" width="19" bestFit="1" customWidth="1"/>
  </cols>
  <sheetData>
    <row r="3" spans="1:3" x14ac:dyDescent="0.3">
      <c r="A3" s="18" t="s">
        <v>3557</v>
      </c>
      <c r="B3" s="18" t="s">
        <v>3558</v>
      </c>
      <c r="C3" s="18" t="s">
        <v>3559</v>
      </c>
    </row>
    <row r="4" spans="1:3" x14ac:dyDescent="0.3">
      <c r="A4" s="17" t="s">
        <v>1940</v>
      </c>
      <c r="B4" s="17" t="s">
        <v>14539</v>
      </c>
      <c r="C4" s="17" t="s">
        <v>14540</v>
      </c>
    </row>
    <row r="5" spans="1:3" x14ac:dyDescent="0.3">
      <c r="A5" s="17" t="s">
        <v>14538</v>
      </c>
      <c r="B5" s="17" t="s">
        <v>14539</v>
      </c>
      <c r="C5" s="17" t="s">
        <v>14539</v>
      </c>
    </row>
    <row r="6" spans="1:3" x14ac:dyDescent="0.3">
      <c r="A6" s="18" t="s">
        <v>2574</v>
      </c>
      <c r="B6" s="18" t="s">
        <v>3562</v>
      </c>
      <c r="C6" s="18"/>
    </row>
    <row r="7" spans="1:3" x14ac:dyDescent="0.3">
      <c r="A7" s="18" t="s">
        <v>2664</v>
      </c>
      <c r="B7" s="18" t="s">
        <v>3562</v>
      </c>
      <c r="C7" s="18"/>
    </row>
    <row r="8" spans="1:3" x14ac:dyDescent="0.3">
      <c r="A8" s="18" t="s">
        <v>2477</v>
      </c>
      <c r="B8" s="18" t="s">
        <v>3562</v>
      </c>
      <c r="C8" s="18"/>
    </row>
    <row r="9" spans="1:3" x14ac:dyDescent="0.3">
      <c r="A9" s="18" t="s">
        <v>2488</v>
      </c>
      <c r="B9" s="18" t="s">
        <v>3562</v>
      </c>
      <c r="C9" s="18"/>
    </row>
    <row r="10" spans="1:3" x14ac:dyDescent="0.3">
      <c r="A10" s="18" t="s">
        <v>2552</v>
      </c>
      <c r="B10" s="18" t="s">
        <v>3562</v>
      </c>
      <c r="C10" s="18"/>
    </row>
    <row r="11" spans="1:3" x14ac:dyDescent="0.3">
      <c r="A11" s="18" t="s">
        <v>2212</v>
      </c>
      <c r="B11" s="18" t="s">
        <v>3562</v>
      </c>
      <c r="C11" s="18"/>
    </row>
    <row r="12" spans="1:3" x14ac:dyDescent="0.3">
      <c r="A12" s="18" t="s">
        <v>2547</v>
      </c>
      <c r="B12" s="18" t="s">
        <v>3562</v>
      </c>
      <c r="C12" s="18"/>
    </row>
    <row r="13" spans="1:3" x14ac:dyDescent="0.3">
      <c r="A13" s="18" t="s">
        <v>2494</v>
      </c>
      <c r="B13" s="18" t="s">
        <v>3562</v>
      </c>
      <c r="C13" s="18"/>
    </row>
    <row r="14" spans="1:3" x14ac:dyDescent="0.3">
      <c r="A14" s="18" t="s">
        <v>2208</v>
      </c>
      <c r="B14" s="18" t="s">
        <v>3562</v>
      </c>
      <c r="C14" s="18"/>
    </row>
    <row r="15" spans="1:3" x14ac:dyDescent="0.3">
      <c r="A15" s="18" t="s">
        <v>2472</v>
      </c>
      <c r="B15" s="18" t="s">
        <v>3562</v>
      </c>
      <c r="C15" s="18"/>
    </row>
    <row r="16" spans="1:3" x14ac:dyDescent="0.3">
      <c r="A16" s="18" t="s">
        <v>56</v>
      </c>
      <c r="B16" s="18" t="s">
        <v>14527</v>
      </c>
      <c r="C16" s="18"/>
    </row>
    <row r="17" spans="1:3" x14ac:dyDescent="0.3">
      <c r="A17" s="18" t="s">
        <v>72</v>
      </c>
      <c r="B17" s="18" t="s">
        <v>14527</v>
      </c>
      <c r="C17" s="18"/>
    </row>
    <row r="18" spans="1:3" x14ac:dyDescent="0.3">
      <c r="A18" s="18" t="s">
        <v>58</v>
      </c>
      <c r="B18" s="18" t="s">
        <v>14527</v>
      </c>
      <c r="C18" s="18"/>
    </row>
    <row r="19" spans="1:3" x14ac:dyDescent="0.3">
      <c r="A19" s="18" t="s">
        <v>62</v>
      </c>
      <c r="B19" s="18" t="s">
        <v>14527</v>
      </c>
      <c r="C19" s="18"/>
    </row>
    <row r="20" spans="1:3" x14ac:dyDescent="0.3">
      <c r="A20" s="21" t="s">
        <v>1130</v>
      </c>
      <c r="B20" s="17" t="s">
        <v>14529</v>
      </c>
      <c r="C20" s="18"/>
    </row>
    <row r="21" spans="1:3" x14ac:dyDescent="0.3">
      <c r="A21" s="17" t="s">
        <v>14522</v>
      </c>
      <c r="B21" s="17" t="s">
        <v>14529</v>
      </c>
      <c r="C21" s="18"/>
    </row>
    <row r="22" spans="1:3" x14ac:dyDescent="0.3">
      <c r="A22" s="17" t="s">
        <v>13880</v>
      </c>
      <c r="B22" s="17" t="s">
        <v>14529</v>
      </c>
      <c r="C22" s="18"/>
    </row>
    <row r="23" spans="1:3" x14ac:dyDescent="0.3">
      <c r="A23" s="21" t="s">
        <v>11227</v>
      </c>
      <c r="B23" s="17" t="s">
        <v>14529</v>
      </c>
      <c r="C23" s="18"/>
    </row>
    <row r="24" spans="1:3" x14ac:dyDescent="0.3">
      <c r="A24" s="22" t="s">
        <v>11823</v>
      </c>
      <c r="B24" s="18" t="s">
        <v>14525</v>
      </c>
      <c r="C24" s="18"/>
    </row>
    <row r="25" spans="1:3" x14ac:dyDescent="0.3">
      <c r="A25" s="18" t="s">
        <v>64</v>
      </c>
      <c r="B25" s="18" t="s">
        <v>14525</v>
      </c>
      <c r="C25" s="18"/>
    </row>
    <row r="26" spans="1:3" x14ac:dyDescent="0.3">
      <c r="A26" s="18" t="s">
        <v>54</v>
      </c>
      <c r="B26" s="18" t="s">
        <v>14525</v>
      </c>
      <c r="C26" s="18"/>
    </row>
    <row r="27" spans="1:3" x14ac:dyDescent="0.3">
      <c r="A27" s="18" t="s">
        <v>48</v>
      </c>
      <c r="B27" s="18" t="s">
        <v>14525</v>
      </c>
      <c r="C27" s="18"/>
    </row>
    <row r="28" spans="1:3" x14ac:dyDescent="0.3">
      <c r="A28" s="18" t="s">
        <v>5182</v>
      </c>
      <c r="B28" s="18" t="s">
        <v>14525</v>
      </c>
      <c r="C28" s="18"/>
    </row>
    <row r="29" spans="1:3" x14ac:dyDescent="0.3">
      <c r="A29" s="18" t="s">
        <v>1069</v>
      </c>
      <c r="B29" s="18" t="s">
        <v>14523</v>
      </c>
      <c r="C29" s="18"/>
    </row>
    <row r="30" spans="1:3" x14ac:dyDescent="0.3">
      <c r="A30" s="18" t="s">
        <v>46</v>
      </c>
      <c r="B30" s="18" t="s">
        <v>14523</v>
      </c>
      <c r="C30" s="18"/>
    </row>
    <row r="31" spans="1:3" x14ac:dyDescent="0.3">
      <c r="A31" s="17" t="s">
        <v>14247</v>
      </c>
      <c r="B31" s="17" t="s">
        <v>14523</v>
      </c>
      <c r="C31" s="18"/>
    </row>
    <row r="32" spans="1:3" x14ac:dyDescent="0.3">
      <c r="A32" s="18" t="s">
        <v>12958</v>
      </c>
      <c r="B32" s="18" t="s">
        <v>14531</v>
      </c>
      <c r="C32" s="18"/>
    </row>
    <row r="33" spans="1:3" x14ac:dyDescent="0.3">
      <c r="A33" s="18" t="s">
        <v>2306</v>
      </c>
      <c r="B33" s="18" t="s">
        <v>14531</v>
      </c>
      <c r="C33" s="18"/>
    </row>
    <row r="34" spans="1:3" x14ac:dyDescent="0.3">
      <c r="A34" s="18" t="s">
        <v>2461</v>
      </c>
      <c r="B34" s="18" t="s">
        <v>14531</v>
      </c>
      <c r="C34" s="18"/>
    </row>
    <row r="35" spans="1:3" x14ac:dyDescent="0.3">
      <c r="A35" s="18" t="s">
        <v>2181</v>
      </c>
      <c r="B35" s="18" t="s">
        <v>14531</v>
      </c>
      <c r="C35" s="18"/>
    </row>
    <row r="36" spans="1:3" x14ac:dyDescent="0.3">
      <c r="A36" s="18" t="s">
        <v>15371</v>
      </c>
      <c r="B36" s="18" t="s">
        <v>14531</v>
      </c>
      <c r="C36" s="18"/>
    </row>
    <row r="37" spans="1:3" x14ac:dyDescent="0.3">
      <c r="A37" s="18" t="s">
        <v>2638</v>
      </c>
      <c r="B37" s="18" t="s">
        <v>14531</v>
      </c>
      <c r="C37" s="18"/>
    </row>
    <row r="38" spans="1:3" x14ac:dyDescent="0.3">
      <c r="A38" s="18" t="s">
        <v>2189</v>
      </c>
      <c r="B38" s="18" t="s">
        <v>14531</v>
      </c>
      <c r="C38" s="18"/>
    </row>
    <row r="39" spans="1:3" ht="16.350000000000001" customHeight="1" x14ac:dyDescent="0.3">
      <c r="A39" s="18" t="s">
        <v>2314</v>
      </c>
      <c r="B39" s="18" t="s">
        <v>14531</v>
      </c>
      <c r="C39" s="18"/>
    </row>
    <row r="40" spans="1:3" ht="16.350000000000001" customHeight="1" x14ac:dyDescent="0.3">
      <c r="A40" s="18" t="s">
        <v>3092</v>
      </c>
      <c r="B40" s="18" t="s">
        <v>14531</v>
      </c>
      <c r="C40" s="18"/>
    </row>
    <row r="41" spans="1:3" x14ac:dyDescent="0.3">
      <c r="A41" s="18" t="s">
        <v>2282</v>
      </c>
      <c r="B41" s="18" t="s">
        <v>14531</v>
      </c>
      <c r="C41" s="18"/>
    </row>
    <row r="42" spans="1:3" x14ac:dyDescent="0.3">
      <c r="A42" s="19" t="s">
        <v>2271</v>
      </c>
      <c r="B42" s="19" t="s">
        <v>14531</v>
      </c>
      <c r="C42" s="18"/>
    </row>
    <row r="43" spans="1:3" x14ac:dyDescent="0.3">
      <c r="A43" s="18" t="s">
        <v>2278</v>
      </c>
      <c r="B43" s="18" t="s">
        <v>14531</v>
      </c>
      <c r="C43" s="18"/>
    </row>
    <row r="44" spans="1:3" x14ac:dyDescent="0.3">
      <c r="A44" s="18" t="s">
        <v>2643</v>
      </c>
      <c r="B44" s="18" t="s">
        <v>14531</v>
      </c>
      <c r="C44" s="18"/>
    </row>
    <row r="45" spans="1:3" x14ac:dyDescent="0.3">
      <c r="A45" s="18" t="s">
        <v>2318</v>
      </c>
      <c r="B45" s="18" t="s">
        <v>14531</v>
      </c>
      <c r="C45" s="18"/>
    </row>
    <row r="46" spans="1:3" x14ac:dyDescent="0.3">
      <c r="A46" s="18" t="s">
        <v>2260</v>
      </c>
      <c r="B46" s="18" t="s">
        <v>14531</v>
      </c>
      <c r="C46" s="18"/>
    </row>
    <row r="47" spans="1:3" x14ac:dyDescent="0.3">
      <c r="A47" s="18" t="s">
        <v>5543</v>
      </c>
      <c r="B47" s="18" t="s">
        <v>14531</v>
      </c>
      <c r="C47" s="18" t="s">
        <v>6207</v>
      </c>
    </row>
    <row r="48" spans="1:3" x14ac:dyDescent="0.3">
      <c r="A48" s="18" t="s">
        <v>5620</v>
      </c>
      <c r="B48" s="18" t="s">
        <v>14531</v>
      </c>
      <c r="C48" s="18" t="s">
        <v>6208</v>
      </c>
    </row>
    <row r="49" spans="1:3" x14ac:dyDescent="0.3">
      <c r="A49" s="22" t="s">
        <v>14003</v>
      </c>
      <c r="B49" s="18" t="s">
        <v>14530</v>
      </c>
      <c r="C49" s="18"/>
    </row>
    <row r="50" spans="1:3" x14ac:dyDescent="0.3">
      <c r="A50" s="17" t="s">
        <v>14484</v>
      </c>
      <c r="B50" s="17" t="s">
        <v>14530</v>
      </c>
      <c r="C50" s="18"/>
    </row>
    <row r="51" spans="1:3" x14ac:dyDescent="0.3">
      <c r="A51" s="18" t="s">
        <v>1295</v>
      </c>
      <c r="B51" s="18" t="s">
        <v>14537</v>
      </c>
      <c r="C51" s="18"/>
    </row>
    <row r="52" spans="1:3" x14ac:dyDescent="0.3">
      <c r="A52" s="18" t="s">
        <v>44</v>
      </c>
      <c r="B52" s="18" t="s">
        <v>14524</v>
      </c>
      <c r="C52" s="18" t="s">
        <v>14533</v>
      </c>
    </row>
    <row r="53" spans="1:3" x14ac:dyDescent="0.3">
      <c r="A53" s="18" t="s">
        <v>68</v>
      </c>
      <c r="B53" s="18" t="s">
        <v>14524</v>
      </c>
      <c r="C53" s="18" t="s">
        <v>14535</v>
      </c>
    </row>
    <row r="54" spans="1:3" x14ac:dyDescent="0.3">
      <c r="A54" s="18" t="s">
        <v>52</v>
      </c>
      <c r="B54" s="18" t="s">
        <v>14524</v>
      </c>
      <c r="C54" s="18" t="s">
        <v>14534</v>
      </c>
    </row>
    <row r="55" spans="1:3" x14ac:dyDescent="0.3">
      <c r="A55" s="18" t="s">
        <v>30</v>
      </c>
      <c r="B55" s="18" t="s">
        <v>14524</v>
      </c>
      <c r="C55" s="18" t="s">
        <v>14532</v>
      </c>
    </row>
    <row r="56" spans="1:3" x14ac:dyDescent="0.3">
      <c r="A56" s="18" t="s">
        <v>66</v>
      </c>
      <c r="B56" s="18" t="s">
        <v>14524</v>
      </c>
      <c r="C56" s="18" t="s">
        <v>14536</v>
      </c>
    </row>
    <row r="57" spans="1:3" x14ac:dyDescent="0.3">
      <c r="A57" s="18" t="s">
        <v>2041</v>
      </c>
      <c r="B57" s="17" t="s">
        <v>15510</v>
      </c>
      <c r="C57" s="18" t="s">
        <v>1996</v>
      </c>
    </row>
    <row r="58" spans="1:3" x14ac:dyDescent="0.3">
      <c r="A58" s="18" t="s">
        <v>2700</v>
      </c>
      <c r="B58" s="17" t="s">
        <v>15510</v>
      </c>
      <c r="C58" s="18" t="s">
        <v>1996</v>
      </c>
    </row>
    <row r="59" spans="1:3" x14ac:dyDescent="0.3">
      <c r="A59" s="18" t="s">
        <v>2679</v>
      </c>
      <c r="B59" s="17" t="s">
        <v>15510</v>
      </c>
      <c r="C59" s="18" t="s">
        <v>1996</v>
      </c>
    </row>
    <row r="60" spans="1:3" x14ac:dyDescent="0.3">
      <c r="A60" s="18" t="s">
        <v>1992</v>
      </c>
      <c r="B60" s="17" t="s">
        <v>15510</v>
      </c>
      <c r="C60" s="18" t="s">
        <v>1996</v>
      </c>
    </row>
    <row r="61" spans="1:3" x14ac:dyDescent="0.3">
      <c r="A61" s="18" t="s">
        <v>2286</v>
      </c>
      <c r="B61" s="17" t="s">
        <v>15510</v>
      </c>
      <c r="C61" s="18" t="s">
        <v>1983</v>
      </c>
    </row>
    <row r="62" spans="1:3" x14ac:dyDescent="0.3">
      <c r="A62" s="18" t="s">
        <v>1987</v>
      </c>
      <c r="B62" s="17" t="s">
        <v>15510</v>
      </c>
      <c r="C62" s="18" t="s">
        <v>1983</v>
      </c>
    </row>
    <row r="63" spans="1:3" x14ac:dyDescent="0.3">
      <c r="A63" s="18" t="s">
        <v>2347</v>
      </c>
      <c r="B63" s="17" t="s">
        <v>15510</v>
      </c>
      <c r="C63" s="18" t="s">
        <v>1996</v>
      </c>
    </row>
    <row r="64" spans="1:3" x14ac:dyDescent="0.3">
      <c r="A64" s="18" t="s">
        <v>2016</v>
      </c>
      <c r="B64" s="17" t="s">
        <v>15510</v>
      </c>
      <c r="C64" s="18" t="s">
        <v>1983</v>
      </c>
    </row>
    <row r="65" spans="1:3" x14ac:dyDescent="0.3">
      <c r="A65" s="18" t="s">
        <v>1979</v>
      </c>
      <c r="B65" s="17" t="s">
        <v>15510</v>
      </c>
      <c r="C65" s="18" t="s">
        <v>1983</v>
      </c>
    </row>
    <row r="66" spans="1:3" x14ac:dyDescent="0.3">
      <c r="A66" s="17" t="s">
        <v>1999</v>
      </c>
      <c r="B66" s="17" t="s">
        <v>15510</v>
      </c>
      <c r="C66" s="18" t="s">
        <v>3571</v>
      </c>
    </row>
    <row r="67" spans="1:3" x14ac:dyDescent="0.3">
      <c r="A67" s="18" t="s">
        <v>60</v>
      </c>
      <c r="B67" s="18" t="s">
        <v>14528</v>
      </c>
      <c r="C67" s="18"/>
    </row>
    <row r="68" spans="1:3" x14ac:dyDescent="0.3">
      <c r="A68" s="18" t="s">
        <v>76</v>
      </c>
      <c r="B68" s="18" t="s">
        <v>14528</v>
      </c>
      <c r="C68" s="18"/>
    </row>
    <row r="69" spans="1:3" x14ac:dyDescent="0.3">
      <c r="A69" s="18" t="s">
        <v>70</v>
      </c>
      <c r="B69" s="18" t="s">
        <v>14528</v>
      </c>
      <c r="C69" s="18"/>
    </row>
    <row r="70" spans="1:3" x14ac:dyDescent="0.3">
      <c r="A70" s="20" t="s">
        <v>10615</v>
      </c>
      <c r="B70" s="21" t="s">
        <v>3560</v>
      </c>
      <c r="C70" s="18"/>
    </row>
    <row r="71" spans="1:3" x14ac:dyDescent="0.3">
      <c r="A71" s="20" t="s">
        <v>1785</v>
      </c>
      <c r="B71" s="21" t="s">
        <v>3560</v>
      </c>
      <c r="C71" s="18"/>
    </row>
    <row r="72" spans="1:3" x14ac:dyDescent="0.3">
      <c r="A72" s="20" t="s">
        <v>1785</v>
      </c>
      <c r="B72" s="21" t="s">
        <v>3560</v>
      </c>
      <c r="C72" s="18"/>
    </row>
    <row r="73" spans="1:3" x14ac:dyDescent="0.3">
      <c r="A73" s="20" t="s">
        <v>11447</v>
      </c>
      <c r="B73" s="21" t="s">
        <v>3560</v>
      </c>
      <c r="C73" s="18"/>
    </row>
    <row r="74" spans="1:3" x14ac:dyDescent="0.3">
      <c r="A74" s="18" t="s">
        <v>644</v>
      </c>
      <c r="B74" s="18" t="s">
        <v>3560</v>
      </c>
      <c r="C74" s="18"/>
    </row>
    <row r="75" spans="1:3" x14ac:dyDescent="0.3">
      <c r="A75" s="20" t="s">
        <v>5107</v>
      </c>
      <c r="B75" s="21" t="s">
        <v>3560</v>
      </c>
      <c r="C75" s="18"/>
    </row>
    <row r="76" spans="1:3" x14ac:dyDescent="0.3">
      <c r="A76" s="20" t="s">
        <v>2117</v>
      </c>
      <c r="B76" s="21" t="s">
        <v>3560</v>
      </c>
      <c r="C76" s="18"/>
    </row>
    <row r="77" spans="1:3" x14ac:dyDescent="0.3">
      <c r="A77" s="20" t="s">
        <v>1945</v>
      </c>
      <c r="B77" s="21" t="s">
        <v>3560</v>
      </c>
      <c r="C77" s="18"/>
    </row>
    <row r="78" spans="1:3" x14ac:dyDescent="0.3">
      <c r="A78" s="18" t="s">
        <v>836</v>
      </c>
      <c r="B78" s="18" t="s">
        <v>3560</v>
      </c>
      <c r="C78" s="18"/>
    </row>
    <row r="79" spans="1:3" x14ac:dyDescent="0.3">
      <c r="A79" s="20" t="s">
        <v>781</v>
      </c>
      <c r="B79" s="21" t="s">
        <v>3560</v>
      </c>
      <c r="C79" s="18"/>
    </row>
    <row r="80" spans="1:3" x14ac:dyDescent="0.3">
      <c r="A80" s="20" t="s">
        <v>2009</v>
      </c>
      <c r="B80" s="21" t="s">
        <v>3560</v>
      </c>
      <c r="C80" s="18"/>
    </row>
    <row r="81" spans="1:3" x14ac:dyDescent="0.3">
      <c r="A81" s="20" t="s">
        <v>5369</v>
      </c>
      <c r="B81" s="21" t="s">
        <v>3560</v>
      </c>
      <c r="C81" s="18"/>
    </row>
    <row r="82" spans="1:3" x14ac:dyDescent="0.3">
      <c r="A82" s="20" t="s">
        <v>13187</v>
      </c>
      <c r="B82" s="21" t="s">
        <v>3560</v>
      </c>
      <c r="C82" s="18"/>
    </row>
    <row r="83" spans="1:3" x14ac:dyDescent="0.3">
      <c r="A83" s="20" t="s">
        <v>1702</v>
      </c>
      <c r="B83" s="21" t="s">
        <v>3560</v>
      </c>
      <c r="C83" s="18"/>
    </row>
    <row r="84" spans="1:3" x14ac:dyDescent="0.3">
      <c r="A84" s="20" t="s">
        <v>1847</v>
      </c>
      <c r="B84" s="21" t="s">
        <v>3560</v>
      </c>
      <c r="C84" s="18"/>
    </row>
    <row r="85" spans="1:3" x14ac:dyDescent="0.3">
      <c r="A85" s="20" t="s">
        <v>12273</v>
      </c>
      <c r="B85" s="21" t="s">
        <v>3560</v>
      </c>
      <c r="C85" s="18"/>
    </row>
    <row r="86" spans="1:3" x14ac:dyDescent="0.3">
      <c r="A86" s="20" t="s">
        <v>1096</v>
      </c>
      <c r="B86" s="21" t="s">
        <v>3560</v>
      </c>
      <c r="C86" s="18"/>
    </row>
    <row r="87" spans="1:3" x14ac:dyDescent="0.3">
      <c r="A87" s="20" t="s">
        <v>11642</v>
      </c>
      <c r="B87" s="21" t="s">
        <v>3560</v>
      </c>
      <c r="C87" s="18"/>
    </row>
    <row r="88" spans="1:3" x14ac:dyDescent="0.3">
      <c r="A88" s="20" t="s">
        <v>12191</v>
      </c>
      <c r="B88" s="21" t="s">
        <v>3560</v>
      </c>
      <c r="C88" s="18"/>
    </row>
    <row r="89" spans="1:3" x14ac:dyDescent="0.3">
      <c r="A89" s="18" t="s">
        <v>1799</v>
      </c>
      <c r="B89" s="18" t="s">
        <v>3560</v>
      </c>
      <c r="C89" s="18"/>
    </row>
    <row r="90" spans="1:3" x14ac:dyDescent="0.3">
      <c r="A90" s="20" t="s">
        <v>2146</v>
      </c>
      <c r="B90" s="21" t="s">
        <v>3560</v>
      </c>
      <c r="C90" s="18"/>
    </row>
    <row r="91" spans="1:3" x14ac:dyDescent="0.3">
      <c r="A91" s="20" t="s">
        <v>662</v>
      </c>
      <c r="B91" s="21" t="s">
        <v>3560</v>
      </c>
      <c r="C91" s="18"/>
    </row>
    <row r="92" spans="1:3" x14ac:dyDescent="0.3">
      <c r="A92" s="20" t="s">
        <v>10689</v>
      </c>
      <c r="B92" s="21" t="s">
        <v>3560</v>
      </c>
      <c r="C92" s="18"/>
    </row>
    <row r="93" spans="1:3" x14ac:dyDescent="0.3">
      <c r="A93" s="20" t="s">
        <v>10689</v>
      </c>
      <c r="B93" s="21" t="s">
        <v>3560</v>
      </c>
      <c r="C93" s="18"/>
    </row>
    <row r="94" spans="1:3" x14ac:dyDescent="0.3">
      <c r="A94" s="20" t="s">
        <v>10689</v>
      </c>
      <c r="B94" s="21" t="s">
        <v>3560</v>
      </c>
      <c r="C94" s="18"/>
    </row>
    <row r="95" spans="1:3" x14ac:dyDescent="0.3">
      <c r="A95" s="18" t="s">
        <v>654</v>
      </c>
      <c r="B95" s="18" t="s">
        <v>3560</v>
      </c>
      <c r="C95" s="18"/>
    </row>
    <row r="96" spans="1:3" x14ac:dyDescent="0.3">
      <c r="A96" s="20" t="s">
        <v>2087</v>
      </c>
      <c r="B96" s="21" t="s">
        <v>3560</v>
      </c>
      <c r="C96" s="18"/>
    </row>
    <row r="97" spans="1:3" x14ac:dyDescent="0.3">
      <c r="A97" s="20" t="s">
        <v>1819</v>
      </c>
      <c r="B97" s="21" t="s">
        <v>3560</v>
      </c>
      <c r="C97" s="18"/>
    </row>
    <row r="98" spans="1:3" x14ac:dyDescent="0.3">
      <c r="A98" s="18" t="s">
        <v>1838</v>
      </c>
      <c r="B98" s="18" t="s">
        <v>3560</v>
      </c>
      <c r="C98" s="18"/>
    </row>
    <row r="99" spans="1:3" x14ac:dyDescent="0.3">
      <c r="A99" s="18" t="s">
        <v>696</v>
      </c>
      <c r="B99" s="18" t="s">
        <v>641</v>
      </c>
      <c r="C99" s="18"/>
    </row>
    <row r="100" spans="1:3" x14ac:dyDescent="0.3">
      <c r="A100" s="18" t="s">
        <v>704</v>
      </c>
      <c r="B100" s="18" t="s">
        <v>641</v>
      </c>
      <c r="C100" s="18"/>
    </row>
    <row r="101" spans="1:3" x14ac:dyDescent="0.3">
      <c r="A101" s="18" t="s">
        <v>631</v>
      </c>
      <c r="B101" s="18" t="s">
        <v>641</v>
      </c>
      <c r="C101" s="18"/>
    </row>
    <row r="102" spans="1:3" x14ac:dyDescent="0.3">
      <c r="A102" s="18" t="s">
        <v>687</v>
      </c>
      <c r="B102" s="18" t="s">
        <v>641</v>
      </c>
      <c r="C102" s="18"/>
    </row>
    <row r="103" spans="1:3" x14ac:dyDescent="0.3">
      <c r="A103" s="18" t="s">
        <v>691</v>
      </c>
      <c r="B103" s="18" t="s">
        <v>641</v>
      </c>
      <c r="C103" s="18"/>
    </row>
    <row r="104" spans="1:3" x14ac:dyDescent="0.3">
      <c r="A104" s="18" t="s">
        <v>669</v>
      </c>
      <c r="B104" s="18" t="s">
        <v>641</v>
      </c>
      <c r="C104" s="18"/>
    </row>
    <row r="105" spans="1:3" x14ac:dyDescent="0.3">
      <c r="A105" s="18" t="s">
        <v>2746</v>
      </c>
      <c r="B105" s="18" t="s">
        <v>14526</v>
      </c>
      <c r="C105" s="18"/>
    </row>
    <row r="106" spans="1:3" x14ac:dyDescent="0.3">
      <c r="A106" s="18" t="s">
        <v>9674</v>
      </c>
      <c r="B106" s="18" t="s">
        <v>14526</v>
      </c>
      <c r="C106" s="18"/>
    </row>
    <row r="107" spans="1:3" x14ac:dyDescent="0.3">
      <c r="A107" s="18" t="s">
        <v>9677</v>
      </c>
      <c r="B107" s="18" t="s">
        <v>14526</v>
      </c>
      <c r="C107" s="18"/>
    </row>
    <row r="108" spans="1:3" x14ac:dyDescent="0.3">
      <c r="A108" s="18" t="s">
        <v>50</v>
      </c>
      <c r="B108" s="18" t="s">
        <v>14526</v>
      </c>
      <c r="C108" s="18"/>
    </row>
    <row r="109" spans="1:3" x14ac:dyDescent="0.3">
      <c r="A109" s="18" t="s">
        <v>2655</v>
      </c>
      <c r="B109" s="18" t="s">
        <v>14526</v>
      </c>
      <c r="C109" s="18"/>
    </row>
    <row r="110" spans="1:3" x14ac:dyDescent="0.3">
      <c r="A110" s="18" t="s">
        <v>74</v>
      </c>
      <c r="B110" s="18" t="s">
        <v>14526</v>
      </c>
      <c r="C110" s="18"/>
    </row>
    <row r="111" spans="1:3" x14ac:dyDescent="0.3">
      <c r="A111" s="18" t="s">
        <v>2632</v>
      </c>
      <c r="B111" s="18" t="s">
        <v>14526</v>
      </c>
      <c r="C111" s="18"/>
    </row>
    <row r="112" spans="1:3" x14ac:dyDescent="0.3">
      <c r="A112" s="18" t="s">
        <v>2650</v>
      </c>
      <c r="B112" s="18" t="s">
        <v>14526</v>
      </c>
      <c r="C112" s="18"/>
    </row>
    <row r="113" spans="1:3" x14ac:dyDescent="0.3">
      <c r="A113" s="18" t="s">
        <v>2691</v>
      </c>
      <c r="B113" s="18" t="s">
        <v>14526</v>
      </c>
      <c r="C113" s="18"/>
    </row>
    <row r="114" spans="1:3" x14ac:dyDescent="0.3">
      <c r="A114" s="18"/>
      <c r="B114" s="18"/>
      <c r="C114" s="18"/>
    </row>
    <row r="115" spans="1:3" x14ac:dyDescent="0.3">
      <c r="A115" s="18"/>
      <c r="B115" s="18"/>
      <c r="C115" s="18"/>
    </row>
    <row r="116" spans="1:3" x14ac:dyDescent="0.3">
      <c r="A116" s="18"/>
      <c r="B116" s="18"/>
      <c r="C116" s="18"/>
    </row>
    <row r="117" spans="1:3" x14ac:dyDescent="0.3">
      <c r="A117" s="18"/>
      <c r="B117" s="18"/>
      <c r="C117" s="18"/>
    </row>
    <row r="118" spans="1:3" x14ac:dyDescent="0.3">
      <c r="A118" s="18"/>
      <c r="B118" s="18"/>
      <c r="C118" s="18"/>
    </row>
    <row r="119" spans="1:3" x14ac:dyDescent="0.3">
      <c r="A119"/>
    </row>
    <row r="120" spans="1:3" x14ac:dyDescent="0.3">
      <c r="A120"/>
    </row>
    <row r="121" spans="1:3" x14ac:dyDescent="0.3">
      <c r="A121"/>
    </row>
    <row r="122" spans="1:3" x14ac:dyDescent="0.3">
      <c r="A122"/>
    </row>
    <row r="123" spans="1:3" x14ac:dyDescent="0.3">
      <c r="A123"/>
    </row>
    <row r="124" spans="1:3" x14ac:dyDescent="0.3">
      <c r="A124"/>
    </row>
    <row r="125" spans="1:3" x14ac:dyDescent="0.3">
      <c r="A125"/>
    </row>
    <row r="126" spans="1:3" x14ac:dyDescent="0.3">
      <c r="A126"/>
    </row>
    <row r="127" spans="1:3" x14ac:dyDescent="0.3">
      <c r="A127"/>
    </row>
    <row r="128" spans="1:3" x14ac:dyDescent="0.3">
      <c r="A128"/>
    </row>
    <row r="129" spans="1:1" x14ac:dyDescent="0.3">
      <c r="A129"/>
    </row>
    <row r="130" spans="1:1" x14ac:dyDescent="0.3">
      <c r="A130"/>
    </row>
    <row r="131" spans="1:1" x14ac:dyDescent="0.3">
      <c r="A131"/>
    </row>
    <row r="132" spans="1:1" x14ac:dyDescent="0.3">
      <c r="A132"/>
    </row>
    <row r="133" spans="1:1" x14ac:dyDescent="0.3">
      <c r="A133"/>
    </row>
    <row r="134" spans="1:1" x14ac:dyDescent="0.3">
      <c r="A134"/>
    </row>
    <row r="135" spans="1:1" x14ac:dyDescent="0.3">
      <c r="A135"/>
    </row>
    <row r="136" spans="1:1" x14ac:dyDescent="0.3">
      <c r="A136"/>
    </row>
    <row r="137" spans="1:1" x14ac:dyDescent="0.3">
      <c r="A137"/>
    </row>
    <row r="138" spans="1:1" x14ac:dyDescent="0.3">
      <c r="A138"/>
    </row>
    <row r="139" spans="1:1" x14ac:dyDescent="0.3">
      <c r="A139"/>
    </row>
    <row r="140" spans="1:1" x14ac:dyDescent="0.3">
      <c r="A140"/>
    </row>
    <row r="141" spans="1:1" x14ac:dyDescent="0.3">
      <c r="A141"/>
    </row>
    <row r="142" spans="1:1" x14ac:dyDescent="0.3">
      <c r="A142"/>
    </row>
    <row r="143" spans="1:1" x14ac:dyDescent="0.3">
      <c r="A143"/>
    </row>
    <row r="144" spans="1:1" x14ac:dyDescent="0.3">
      <c r="A144"/>
    </row>
    <row r="145" spans="1:1" x14ac:dyDescent="0.3">
      <c r="A145"/>
    </row>
    <row r="146" spans="1:1" x14ac:dyDescent="0.3">
      <c r="A146"/>
    </row>
    <row r="147" spans="1:1" x14ac:dyDescent="0.3">
      <c r="A147"/>
    </row>
    <row r="148" spans="1:1" x14ac:dyDescent="0.3">
      <c r="A148"/>
    </row>
    <row r="149" spans="1:1" x14ac:dyDescent="0.3">
      <c r="A149"/>
    </row>
    <row r="150" spans="1:1" x14ac:dyDescent="0.3">
      <c r="A150"/>
    </row>
    <row r="151" spans="1:1" x14ac:dyDescent="0.3">
      <c r="A151"/>
    </row>
    <row r="152" spans="1:1" x14ac:dyDescent="0.3">
      <c r="A152"/>
    </row>
    <row r="153" spans="1:1" x14ac:dyDescent="0.3">
      <c r="A153"/>
    </row>
    <row r="154" spans="1:1" x14ac:dyDescent="0.3">
      <c r="A154"/>
    </row>
    <row r="155" spans="1:1" x14ac:dyDescent="0.3">
      <c r="A155"/>
    </row>
    <row r="156" spans="1:1" x14ac:dyDescent="0.3">
      <c r="A156"/>
    </row>
    <row r="157" spans="1:1" x14ac:dyDescent="0.3">
      <c r="A157"/>
    </row>
    <row r="158" spans="1:1" x14ac:dyDescent="0.3">
      <c r="A158"/>
    </row>
    <row r="159" spans="1:1" x14ac:dyDescent="0.3">
      <c r="A159"/>
    </row>
    <row r="160" spans="1:1" x14ac:dyDescent="0.3">
      <c r="A160"/>
    </row>
    <row r="161" spans="1:1" x14ac:dyDescent="0.3">
      <c r="A161"/>
    </row>
    <row r="162" spans="1:1" x14ac:dyDescent="0.3">
      <c r="A162"/>
    </row>
    <row r="163" spans="1:1" x14ac:dyDescent="0.3">
      <c r="A163"/>
    </row>
    <row r="164" spans="1:1" x14ac:dyDescent="0.3">
      <c r="A164"/>
    </row>
    <row r="165" spans="1:1" x14ac:dyDescent="0.3">
      <c r="A165"/>
    </row>
    <row r="166" spans="1:1" x14ac:dyDescent="0.3">
      <c r="A166"/>
    </row>
    <row r="167" spans="1:1" x14ac:dyDescent="0.3">
      <c r="A167"/>
    </row>
    <row r="168" spans="1:1" x14ac:dyDescent="0.3">
      <c r="A168"/>
    </row>
    <row r="169" spans="1:1" x14ac:dyDescent="0.3">
      <c r="A169"/>
    </row>
    <row r="170" spans="1:1" x14ac:dyDescent="0.3">
      <c r="A170"/>
    </row>
    <row r="171" spans="1:1" x14ac:dyDescent="0.3">
      <c r="A171"/>
    </row>
    <row r="172" spans="1:1" x14ac:dyDescent="0.3">
      <c r="A172"/>
    </row>
    <row r="173" spans="1:1" x14ac:dyDescent="0.3">
      <c r="A173"/>
    </row>
    <row r="174" spans="1:1" x14ac:dyDescent="0.3">
      <c r="A174"/>
    </row>
    <row r="175" spans="1:1" x14ac:dyDescent="0.3">
      <c r="A175"/>
    </row>
    <row r="176" spans="1:1" x14ac:dyDescent="0.3">
      <c r="A176"/>
    </row>
    <row r="177" spans="1:1" x14ac:dyDescent="0.3">
      <c r="A177"/>
    </row>
    <row r="178" spans="1:1" x14ac:dyDescent="0.3">
      <c r="A178"/>
    </row>
    <row r="179" spans="1:1" x14ac:dyDescent="0.3">
      <c r="A179"/>
    </row>
    <row r="180" spans="1:1" x14ac:dyDescent="0.3">
      <c r="A180"/>
    </row>
    <row r="181" spans="1:1" x14ac:dyDescent="0.3">
      <c r="A181"/>
    </row>
    <row r="182" spans="1:1" x14ac:dyDescent="0.3">
      <c r="A182"/>
    </row>
    <row r="183" spans="1:1" x14ac:dyDescent="0.3">
      <c r="A183"/>
    </row>
    <row r="184" spans="1:1" x14ac:dyDescent="0.3">
      <c r="A184"/>
    </row>
    <row r="185" spans="1:1" x14ac:dyDescent="0.3">
      <c r="A185"/>
    </row>
    <row r="186" spans="1:1" x14ac:dyDescent="0.3">
      <c r="A186"/>
    </row>
    <row r="187" spans="1:1" x14ac:dyDescent="0.3">
      <c r="A187"/>
    </row>
    <row r="188" spans="1:1" x14ac:dyDescent="0.3">
      <c r="A188"/>
    </row>
    <row r="189" spans="1:1" x14ac:dyDescent="0.3">
      <c r="A189"/>
    </row>
    <row r="190" spans="1:1" x14ac:dyDescent="0.3">
      <c r="A190"/>
    </row>
    <row r="191" spans="1:1" x14ac:dyDescent="0.3">
      <c r="A191"/>
    </row>
    <row r="192" spans="1:1" x14ac:dyDescent="0.3">
      <c r="A192"/>
    </row>
    <row r="193" spans="1:1" x14ac:dyDescent="0.3">
      <c r="A193"/>
    </row>
    <row r="194" spans="1:1" x14ac:dyDescent="0.3">
      <c r="A194"/>
    </row>
    <row r="195" spans="1:1" x14ac:dyDescent="0.3">
      <c r="A195"/>
    </row>
    <row r="196" spans="1:1" x14ac:dyDescent="0.3">
      <c r="A196"/>
    </row>
    <row r="197" spans="1:1" x14ac:dyDescent="0.3">
      <c r="A197"/>
    </row>
    <row r="198" spans="1:1" x14ac:dyDescent="0.3">
      <c r="A198"/>
    </row>
    <row r="199" spans="1:1" x14ac:dyDescent="0.3">
      <c r="A199"/>
    </row>
    <row r="200" spans="1:1" x14ac:dyDescent="0.3">
      <c r="A200"/>
    </row>
    <row r="201" spans="1:1" x14ac:dyDescent="0.3">
      <c r="A201"/>
    </row>
    <row r="202" spans="1:1" x14ac:dyDescent="0.3">
      <c r="A202"/>
    </row>
    <row r="203" spans="1:1" x14ac:dyDescent="0.3">
      <c r="A203"/>
    </row>
    <row r="204" spans="1:1" x14ac:dyDescent="0.3">
      <c r="A204"/>
    </row>
    <row r="205" spans="1:1" x14ac:dyDescent="0.3">
      <c r="A205"/>
    </row>
    <row r="206" spans="1:1" x14ac:dyDescent="0.3">
      <c r="A206"/>
    </row>
    <row r="207" spans="1:1" x14ac:dyDescent="0.3">
      <c r="A207"/>
    </row>
    <row r="208" spans="1:1" x14ac:dyDescent="0.3">
      <c r="A208"/>
    </row>
    <row r="209" spans="1:1" x14ac:dyDescent="0.3">
      <c r="A209"/>
    </row>
    <row r="210" spans="1:1" x14ac:dyDescent="0.3">
      <c r="A210"/>
    </row>
    <row r="211" spans="1:1" x14ac:dyDescent="0.3">
      <c r="A211"/>
    </row>
    <row r="212" spans="1:1" x14ac:dyDescent="0.3">
      <c r="A212"/>
    </row>
    <row r="213" spans="1:1" x14ac:dyDescent="0.3">
      <c r="A213"/>
    </row>
    <row r="214" spans="1:1" x14ac:dyDescent="0.3">
      <c r="A214"/>
    </row>
    <row r="215" spans="1:1" x14ac:dyDescent="0.3">
      <c r="A215"/>
    </row>
    <row r="216" spans="1:1" x14ac:dyDescent="0.3">
      <c r="A216"/>
    </row>
    <row r="217" spans="1:1" x14ac:dyDescent="0.3">
      <c r="A217"/>
    </row>
    <row r="218" spans="1:1" x14ac:dyDescent="0.3">
      <c r="A218"/>
    </row>
    <row r="219" spans="1:1" x14ac:dyDescent="0.3">
      <c r="A219"/>
    </row>
    <row r="220" spans="1:1" x14ac:dyDescent="0.3">
      <c r="A220"/>
    </row>
    <row r="221" spans="1:1" x14ac:dyDescent="0.3">
      <c r="A221"/>
    </row>
    <row r="222" spans="1:1" x14ac:dyDescent="0.3">
      <c r="A222"/>
    </row>
    <row r="223" spans="1:1" x14ac:dyDescent="0.3">
      <c r="A223"/>
    </row>
    <row r="224" spans="1:1" x14ac:dyDescent="0.3">
      <c r="A224"/>
    </row>
    <row r="225" spans="1:1" x14ac:dyDescent="0.3">
      <c r="A225"/>
    </row>
    <row r="226" spans="1:1" x14ac:dyDescent="0.3">
      <c r="A226"/>
    </row>
    <row r="227" spans="1:1" x14ac:dyDescent="0.3">
      <c r="A227"/>
    </row>
    <row r="228" spans="1:1" x14ac:dyDescent="0.3">
      <c r="A228"/>
    </row>
    <row r="229" spans="1:1" x14ac:dyDescent="0.3">
      <c r="A229"/>
    </row>
    <row r="230" spans="1:1" x14ac:dyDescent="0.3">
      <c r="A230"/>
    </row>
    <row r="231" spans="1:1" x14ac:dyDescent="0.3">
      <c r="A231"/>
    </row>
    <row r="232" spans="1:1" x14ac:dyDescent="0.3">
      <c r="A232"/>
    </row>
    <row r="233" spans="1:1" x14ac:dyDescent="0.3">
      <c r="A233"/>
    </row>
    <row r="234" spans="1:1" x14ac:dyDescent="0.3">
      <c r="A234"/>
    </row>
    <row r="235" spans="1:1" x14ac:dyDescent="0.3">
      <c r="A235"/>
    </row>
    <row r="236" spans="1:1" x14ac:dyDescent="0.3">
      <c r="A236"/>
    </row>
    <row r="237" spans="1:1" x14ac:dyDescent="0.3">
      <c r="A237"/>
    </row>
    <row r="238" spans="1:1" x14ac:dyDescent="0.3">
      <c r="A238"/>
    </row>
    <row r="239" spans="1:1" x14ac:dyDescent="0.3">
      <c r="A239"/>
    </row>
    <row r="240" spans="1:1" x14ac:dyDescent="0.3">
      <c r="A240"/>
    </row>
    <row r="241" spans="1:1" x14ac:dyDescent="0.3">
      <c r="A241"/>
    </row>
    <row r="242" spans="1:1" x14ac:dyDescent="0.3">
      <c r="A242"/>
    </row>
    <row r="243" spans="1:1" x14ac:dyDescent="0.3">
      <c r="A243"/>
    </row>
    <row r="244" spans="1:1" x14ac:dyDescent="0.3">
      <c r="A244"/>
    </row>
    <row r="245" spans="1:1" x14ac:dyDescent="0.3">
      <c r="A245"/>
    </row>
    <row r="246" spans="1:1" x14ac:dyDescent="0.3">
      <c r="A246"/>
    </row>
    <row r="247" spans="1:1" x14ac:dyDescent="0.3">
      <c r="A247"/>
    </row>
    <row r="248" spans="1:1" x14ac:dyDescent="0.3">
      <c r="A248"/>
    </row>
    <row r="249" spans="1:1" x14ac:dyDescent="0.3">
      <c r="A249"/>
    </row>
    <row r="250" spans="1:1" x14ac:dyDescent="0.3">
      <c r="A250"/>
    </row>
    <row r="251" spans="1:1" x14ac:dyDescent="0.3">
      <c r="A251"/>
    </row>
    <row r="252" spans="1:1" x14ac:dyDescent="0.3">
      <c r="A252"/>
    </row>
    <row r="253" spans="1:1" x14ac:dyDescent="0.3">
      <c r="A253"/>
    </row>
    <row r="254" spans="1:1" x14ac:dyDescent="0.3">
      <c r="A254"/>
    </row>
    <row r="255" spans="1:1" x14ac:dyDescent="0.3">
      <c r="A255"/>
    </row>
    <row r="256" spans="1:1" x14ac:dyDescent="0.3">
      <c r="A256"/>
    </row>
    <row r="257" spans="1:1" x14ac:dyDescent="0.3">
      <c r="A257"/>
    </row>
    <row r="258" spans="1:1" x14ac:dyDescent="0.3">
      <c r="A258"/>
    </row>
    <row r="259" spans="1:1" x14ac:dyDescent="0.3">
      <c r="A259"/>
    </row>
    <row r="260" spans="1:1" x14ac:dyDescent="0.3">
      <c r="A260"/>
    </row>
    <row r="261" spans="1:1" x14ac:dyDescent="0.3">
      <c r="A261"/>
    </row>
    <row r="262" spans="1:1" x14ac:dyDescent="0.3">
      <c r="A262"/>
    </row>
    <row r="263" spans="1:1" x14ac:dyDescent="0.3">
      <c r="A263"/>
    </row>
    <row r="264" spans="1:1" x14ac:dyDescent="0.3">
      <c r="A264"/>
    </row>
  </sheetData>
  <autoFilter ref="A3:C91" xr:uid="{5A04A977-F884-4D51-81C6-4FF3CB7CE91F}">
    <sortState xmlns:xlrd2="http://schemas.microsoft.com/office/spreadsheetml/2017/richdata2" ref="A4:C113">
      <sortCondition ref="B3:B91"/>
    </sortState>
  </autoFilter>
  <phoneticPr fontId="3" type="noConversion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ABA91-7264-4BA8-BBF9-D4BF12CC85D0}">
  <dimension ref="A1:X113"/>
  <sheetViews>
    <sheetView zoomScale="70" zoomScaleNormal="70" workbookViewId="0">
      <pane ySplit="2" topLeftCell="A75" activePane="bottomLeft" state="frozen"/>
      <selection pane="bottomLeft" activeCell="K75" sqref="K75"/>
    </sheetView>
  </sheetViews>
  <sheetFormatPr defaultRowHeight="15.6" x14ac:dyDescent="0.3"/>
  <cols>
    <col min="2" max="2" width="13.8984375" bestFit="1" customWidth="1"/>
    <col min="3" max="3" width="9.09765625" bestFit="1" customWidth="1"/>
    <col min="4" max="10" width="13.296875" bestFit="1" customWidth="1"/>
    <col min="11" max="24" width="14.69921875" customWidth="1"/>
  </cols>
  <sheetData>
    <row r="1" spans="1:24" x14ac:dyDescent="0.3">
      <c r="C1" t="s">
        <v>3563</v>
      </c>
      <c r="D1">
        <v>2025</v>
      </c>
      <c r="E1">
        <v>2025</v>
      </c>
      <c r="F1">
        <v>2025</v>
      </c>
      <c r="G1">
        <v>2025</v>
      </c>
      <c r="H1">
        <v>2025</v>
      </c>
      <c r="I1">
        <v>2025</v>
      </c>
      <c r="J1">
        <v>2025</v>
      </c>
      <c r="K1">
        <v>2025</v>
      </c>
      <c r="L1">
        <v>2025</v>
      </c>
      <c r="M1">
        <v>2026</v>
      </c>
      <c r="N1">
        <v>2026</v>
      </c>
      <c r="O1">
        <v>2026</v>
      </c>
      <c r="P1">
        <v>2026</v>
      </c>
      <c r="Q1">
        <v>2026</v>
      </c>
      <c r="R1">
        <v>2026</v>
      </c>
      <c r="S1">
        <v>2026</v>
      </c>
      <c r="T1">
        <v>2026</v>
      </c>
      <c r="U1">
        <v>2026</v>
      </c>
      <c r="V1">
        <v>2026</v>
      </c>
      <c r="W1">
        <v>2026</v>
      </c>
      <c r="X1">
        <v>2026</v>
      </c>
    </row>
    <row r="2" spans="1:24" x14ac:dyDescent="0.3">
      <c r="A2" t="s">
        <v>3564</v>
      </c>
      <c r="B2" t="s">
        <v>3565</v>
      </c>
      <c r="C2" t="s">
        <v>3566</v>
      </c>
      <c r="D2" s="7">
        <v>4</v>
      </c>
      <c r="E2" s="7">
        <v>5</v>
      </c>
      <c r="F2" s="7">
        <v>6</v>
      </c>
      <c r="G2" s="7">
        <v>7</v>
      </c>
      <c r="H2" s="7">
        <v>8</v>
      </c>
      <c r="I2" s="7">
        <v>9</v>
      </c>
      <c r="J2" s="7">
        <v>10</v>
      </c>
      <c r="K2" s="7">
        <v>11</v>
      </c>
      <c r="L2" s="7">
        <v>12</v>
      </c>
      <c r="M2" s="7">
        <v>1</v>
      </c>
      <c r="N2" s="7">
        <v>2</v>
      </c>
      <c r="O2" s="7">
        <v>3</v>
      </c>
      <c r="P2" s="7">
        <v>4</v>
      </c>
      <c r="Q2" s="7">
        <v>5</v>
      </c>
      <c r="R2" s="7">
        <v>6</v>
      </c>
      <c r="S2" s="7">
        <v>7</v>
      </c>
      <c r="T2" s="7">
        <v>8</v>
      </c>
      <c r="U2" s="7">
        <v>9</v>
      </c>
      <c r="V2" s="7">
        <v>10</v>
      </c>
      <c r="W2" s="7">
        <v>11</v>
      </c>
      <c r="X2" s="7">
        <v>12</v>
      </c>
    </row>
    <row r="3" spans="1:24" x14ac:dyDescent="0.3">
      <c r="A3" t="s">
        <v>3567</v>
      </c>
      <c r="B3" t="str">
        <f>_xlfn.XLOOKUP(C3,'[1]LOCADO - ATIVOS'!$C:$C,'[1]LOCADO - ATIVOS'!$B:$B)</f>
        <v>VA - 13</v>
      </c>
      <c r="C3" t="s">
        <v>72</v>
      </c>
      <c r="D3" s="8">
        <f>SUMIFS(Combustivel!$U:$U,Combustivel!$AB:$AB,'Custo Por mes e Veículo'!D$2,Combustivel!$AC:$AC,'Custo Por mes e Veículo'!D$1,Combustivel!$A:$A,'Custo Por mes e Veículo'!$C3)</f>
        <v>0</v>
      </c>
      <c r="E3" s="8">
        <f>SUMIFS(Combustivel!$U:$U,Combustivel!$AB:$AB,'Custo Por mes e Veículo'!E$2,Combustivel!$AC:$AC,'Custo Por mes e Veículo'!E$1,Combustivel!$A:$A,'Custo Por mes e Veículo'!$C3)</f>
        <v>1385.53</v>
      </c>
      <c r="F3" s="8">
        <f>SUMIFS(Combustivel!$U:$U,Combustivel!$AB:$AB,'Custo Por mes e Veículo'!F$2,Combustivel!$AC:$AC,'Custo Por mes e Veículo'!F$1,Combustivel!$A:$A,'Custo Por mes e Veículo'!$C3)</f>
        <v>1402.84</v>
      </c>
      <c r="G3" s="8">
        <f>SUMIFS(Combustivel!$U:$U,Combustivel!$AB:$AB,'Custo Por mes e Veículo'!G$2,Combustivel!$AC:$AC,'Custo Por mes e Veículo'!G$1,Combustivel!$A:$A,'Custo Por mes e Veículo'!$C3)</f>
        <v>1263.22</v>
      </c>
      <c r="H3" s="8">
        <f>SUMIFS(Combustivel!$U:$U,Combustivel!$AB:$AB,'Custo Por mes e Veículo'!H$2,Combustivel!$AC:$AC,'Custo Por mes e Veículo'!H$1,Combustivel!$A:$A,'Custo Por mes e Veículo'!$C3)</f>
        <v>1054.02</v>
      </c>
      <c r="I3" s="8">
        <f>SUMIFS(Combustivel!$U:$U,Combustivel!$AB:$AB,'Custo Por mes e Veículo'!I$2,Combustivel!$AC:$AC,'Custo Por mes e Veículo'!I$1,Combustivel!$A:$A,'Custo Por mes e Veículo'!$C3)</f>
        <v>1420.1399999999999</v>
      </c>
      <c r="J3" s="8">
        <f>SUMIFS(Combustivel!$U:$U,Combustivel!$AB:$AB,'Custo Por mes e Veículo'!J$2,Combustivel!$AC:$AC,'Custo Por mes e Veículo'!J$1,Combustivel!$A:$A,'Custo Por mes e Veículo'!$C3)</f>
        <v>2101.5599999999995</v>
      </c>
      <c r="K3" s="8">
        <f>SUMIFS(Combustivel!$U:$U,Combustivel!$AB:$AB,'Custo Por mes e Veículo'!K$2,Combustivel!$AC:$AC,'Custo Por mes e Veículo'!K$1,Combustivel!$A:$A,'Custo Por mes e Veículo'!$C3)</f>
        <v>796.3</v>
      </c>
      <c r="L3" s="8">
        <f>SUMIFS(Combustivel!$U:$U,Combustivel!$AB:$AB,'Custo Por mes e Veículo'!L$2,Combustivel!$AC:$AC,'Custo Por mes e Veículo'!L$1,Combustivel!$A:$A,'Custo Por mes e Veículo'!$C3)</f>
        <v>440.81</v>
      </c>
      <c r="M3" s="8">
        <f>SUMIFS(Combustivel!$U:$U,Combustivel!$AB:$AB,'Custo Por mes e Veículo'!M$2,Combustivel!$AC:$AC,'Custo Por mes e Veículo'!M$1,Combustivel!$A:$A,'Custo Por mes e Veículo'!$C3)</f>
        <v>1292.9900000000002</v>
      </c>
      <c r="N3" s="8">
        <f>SUMIFS(Combustivel!$U:$U,Combustivel!$AB:$AB,'Custo Por mes e Veículo'!N$2,Combustivel!$AC:$AC,'Custo Por mes e Veículo'!N$1,Combustivel!$A:$A,'Custo Por mes e Veículo'!$C3)</f>
        <v>781.09999999999991</v>
      </c>
      <c r="O3" s="8">
        <f>SUMIFS(Combustivel!$U:$U,Combustivel!$AB:$AB,'Custo Por mes e Veículo'!O$2,Combustivel!$AC:$AC,'Custo Por mes e Veículo'!O$1,Combustivel!$A:$A,'Custo Por mes e Veículo'!$C3)</f>
        <v>2201.62</v>
      </c>
      <c r="P3" s="8">
        <f>SUMIFS(Combustivel!$U:$U,Combustivel!$AB:$AB,'Custo Por mes e Veículo'!P$2,Combustivel!$AC:$AC,'Custo Por mes e Veículo'!P$1,Combustivel!$A:$A,'Custo Por mes e Veículo'!$C3)</f>
        <v>1446.26</v>
      </c>
      <c r="Q3" s="8">
        <f>SUMIFS(Combustivel!$U:$U,Combustivel!$AB:$AB,'Custo Por mes e Veículo'!Q$2,Combustivel!$AC:$AC,'Custo Por mes e Veículo'!Q$1,Combustivel!$A:$A,'Custo Por mes e Veículo'!$C3)</f>
        <v>0</v>
      </c>
      <c r="R3" s="8">
        <f>SUMIFS(Combustivel!$U:$U,Combustivel!$AB:$AB,'Custo Por mes e Veículo'!R$2,Combustivel!$AC:$AC,'Custo Por mes e Veículo'!R$1,Combustivel!$A:$A,'Custo Por mes e Veículo'!$C3)</f>
        <v>0</v>
      </c>
      <c r="S3" s="8">
        <f>SUMIFS(Combustivel!$U:$U,Combustivel!$AB:$AB,'Custo Por mes e Veículo'!S$2,Combustivel!$AC:$AC,'Custo Por mes e Veículo'!S$1,Combustivel!$A:$A,'Custo Por mes e Veículo'!$C3)</f>
        <v>0</v>
      </c>
      <c r="T3" s="8">
        <f>SUMIFS(Combustivel!$U:$U,Combustivel!$AB:$AB,'Custo Por mes e Veículo'!T$2,Combustivel!$AC:$AC,'Custo Por mes e Veículo'!T$1,Combustivel!$A:$A,'Custo Por mes e Veículo'!$C3)</f>
        <v>0</v>
      </c>
      <c r="U3" s="8">
        <f>SUMIFS(Combustivel!$U:$U,Combustivel!$AB:$AB,'Custo Por mes e Veículo'!U$2,Combustivel!$AC:$AC,'Custo Por mes e Veículo'!U$1,Combustivel!$A:$A,'Custo Por mes e Veículo'!$C3)</f>
        <v>0</v>
      </c>
      <c r="V3" s="8">
        <f>SUMIFS(Combustivel!$U:$U,Combustivel!$AB:$AB,'Custo Por mes e Veículo'!V$2,Combustivel!$AC:$AC,'Custo Por mes e Veículo'!V$1,Combustivel!$A:$A,'Custo Por mes e Veículo'!$C3)</f>
        <v>0</v>
      </c>
      <c r="W3" s="8">
        <f>SUMIFS(Combustivel!$U:$U,Combustivel!$AB:$AB,'Custo Por mes e Veículo'!W$2,Combustivel!$AC:$AC,'Custo Por mes e Veículo'!W$1,Combustivel!$A:$A,'Custo Por mes e Veículo'!$C3)</f>
        <v>0</v>
      </c>
      <c r="X3" s="8">
        <f>SUMIFS(Combustivel!$U:$U,Combustivel!$AB:$AB,'Custo Por mes e Veículo'!X$2,Combustivel!$AC:$AC,'Custo Por mes e Veículo'!X$1,Combustivel!$A:$A,'Custo Por mes e Veículo'!$C3)</f>
        <v>0</v>
      </c>
    </row>
    <row r="4" spans="1:24" x14ac:dyDescent="0.3">
      <c r="A4" t="s">
        <v>3567</v>
      </c>
      <c r="B4" t="str">
        <f>_xlfn.XLOOKUP(C4,'[1]LOCADO - ATIVOS'!$C:$C,'[1]LOCADO - ATIVOS'!$B:$B)</f>
        <v>VA - 05</v>
      </c>
      <c r="C4" t="s">
        <v>56</v>
      </c>
      <c r="D4" s="8">
        <f>SUMIFS(Combustivel!$U:$U,Combustivel!$AB:$AB,'Custo Por mes e Veículo'!D$2,Combustivel!$AC:$AC,'Custo Por mes e Veículo'!D$1,Combustivel!$A:$A,'Custo Por mes e Veículo'!$C4)</f>
        <v>176.04243617463621</v>
      </c>
      <c r="E4" s="8">
        <f>SUMIFS(Combustivel!$U:$U,Combustivel!$AB:$AB,'Custo Por mes e Veículo'!E$2,Combustivel!$AC:$AC,'Custo Por mes e Veículo'!E$1,Combustivel!$A:$A,'Custo Por mes e Veículo'!$C4)</f>
        <v>2949.8499999999995</v>
      </c>
      <c r="F4" s="8">
        <f>SUMIFS(Combustivel!$U:$U,Combustivel!$AB:$AB,'Custo Por mes e Veículo'!F$2,Combustivel!$AC:$AC,'Custo Por mes e Veículo'!F$1,Combustivel!$A:$A,'Custo Por mes e Veículo'!$C4)</f>
        <v>3795.0499999999997</v>
      </c>
      <c r="G4" s="8">
        <f>SUMIFS(Combustivel!$U:$U,Combustivel!$AB:$AB,'Custo Por mes e Veículo'!G$2,Combustivel!$AC:$AC,'Custo Por mes e Veículo'!G$1,Combustivel!$A:$A,'Custo Por mes e Veículo'!$C4)</f>
        <v>4049.7599999999989</v>
      </c>
      <c r="H4" s="8">
        <f>SUMIFS(Combustivel!$U:$U,Combustivel!$AB:$AB,'Custo Por mes e Veículo'!H$2,Combustivel!$AC:$AC,'Custo Por mes e Veículo'!H$1,Combustivel!$A:$A,'Custo Por mes e Veículo'!$C4)</f>
        <v>1789.42</v>
      </c>
      <c r="I4" s="8">
        <f>SUMIFS(Combustivel!$U:$U,Combustivel!$AB:$AB,'Custo Por mes e Veículo'!I$2,Combustivel!$AC:$AC,'Custo Por mes e Veículo'!I$1,Combustivel!$A:$A,'Custo Por mes e Veículo'!$C4)</f>
        <v>0</v>
      </c>
      <c r="J4" s="8">
        <f>SUMIFS(Combustivel!$U:$U,Combustivel!$AB:$AB,'Custo Por mes e Veículo'!J$2,Combustivel!$AC:$AC,'Custo Por mes e Veículo'!J$1,Combustivel!$A:$A,'Custo Por mes e Veículo'!$C4)</f>
        <v>0</v>
      </c>
      <c r="K4" s="8">
        <f>SUMIFS(Combustivel!$U:$U,Combustivel!$AB:$AB,'Custo Por mes e Veículo'!K$2,Combustivel!$AC:$AC,'Custo Por mes e Veículo'!K$1,Combustivel!$A:$A,'Custo Por mes e Veículo'!$C4)</f>
        <v>463.27</v>
      </c>
      <c r="L4" s="8">
        <f>SUMIFS(Combustivel!$U:$U,Combustivel!$AB:$AB,'Custo Por mes e Veículo'!L$2,Combustivel!$AC:$AC,'Custo Por mes e Veículo'!L$1,Combustivel!$A:$A,'Custo Por mes e Veículo'!$C4)</f>
        <v>2520.5699999999997</v>
      </c>
      <c r="M4" s="8">
        <f>SUMIFS(Combustivel!$U:$U,Combustivel!$AB:$AB,'Custo Por mes e Veículo'!M$2,Combustivel!$AC:$AC,'Custo Por mes e Veículo'!M$1,Combustivel!$A:$A,'Custo Por mes e Veículo'!$C4)</f>
        <v>2392.6899999999996</v>
      </c>
      <c r="N4" s="8">
        <f>SUMIFS(Combustivel!$U:$U,Combustivel!$AB:$AB,'Custo Por mes e Veículo'!N$2,Combustivel!$AC:$AC,'Custo Por mes e Veículo'!N$1,Combustivel!$A:$A,'Custo Por mes e Veículo'!$C4)</f>
        <v>3992.21</v>
      </c>
      <c r="O4" s="8">
        <f>SUMIFS(Combustivel!$U:$U,Combustivel!$AB:$AB,'Custo Por mes e Veículo'!O$2,Combustivel!$AC:$AC,'Custo Por mes e Veículo'!O$1,Combustivel!$A:$A,'Custo Por mes e Veículo'!$C4)</f>
        <v>4663.22</v>
      </c>
      <c r="P4" s="8">
        <f>SUMIFS(Combustivel!$U:$U,Combustivel!$AB:$AB,'Custo Por mes e Veículo'!P$2,Combustivel!$AC:$AC,'Custo Por mes e Veículo'!P$1,Combustivel!$A:$A,'Custo Por mes e Veículo'!$C4)</f>
        <v>5140.8799999999992</v>
      </c>
      <c r="Q4" s="8">
        <f>SUMIFS(Combustivel!$U:$U,Combustivel!$AB:$AB,'Custo Por mes e Veículo'!Q$2,Combustivel!$AC:$AC,'Custo Por mes e Veículo'!Q$1,Combustivel!$A:$A,'Custo Por mes e Veículo'!$C4)</f>
        <v>0</v>
      </c>
      <c r="R4" s="8">
        <f>SUMIFS(Combustivel!$U:$U,Combustivel!$AB:$AB,'Custo Por mes e Veículo'!R$2,Combustivel!$AC:$AC,'Custo Por mes e Veículo'!R$1,Combustivel!$A:$A,'Custo Por mes e Veículo'!$C4)</f>
        <v>0</v>
      </c>
      <c r="S4" s="8">
        <f>SUMIFS(Combustivel!$U:$U,Combustivel!$AB:$AB,'Custo Por mes e Veículo'!S$2,Combustivel!$AC:$AC,'Custo Por mes e Veículo'!S$1,Combustivel!$A:$A,'Custo Por mes e Veículo'!$C4)</f>
        <v>0</v>
      </c>
      <c r="T4" s="8">
        <f>SUMIFS(Combustivel!$U:$U,Combustivel!$AB:$AB,'Custo Por mes e Veículo'!T$2,Combustivel!$AC:$AC,'Custo Por mes e Veículo'!T$1,Combustivel!$A:$A,'Custo Por mes e Veículo'!$C4)</f>
        <v>0</v>
      </c>
      <c r="U4" s="8">
        <f>SUMIFS(Combustivel!$U:$U,Combustivel!$AB:$AB,'Custo Por mes e Veículo'!U$2,Combustivel!$AC:$AC,'Custo Por mes e Veículo'!U$1,Combustivel!$A:$A,'Custo Por mes e Veículo'!$C4)</f>
        <v>0</v>
      </c>
      <c r="V4" s="8">
        <f>SUMIFS(Combustivel!$U:$U,Combustivel!$AB:$AB,'Custo Por mes e Veículo'!V$2,Combustivel!$AC:$AC,'Custo Por mes e Veículo'!V$1,Combustivel!$A:$A,'Custo Por mes e Veículo'!$C4)</f>
        <v>0</v>
      </c>
      <c r="W4" s="8">
        <f>SUMIFS(Combustivel!$U:$U,Combustivel!$AB:$AB,'Custo Por mes e Veículo'!W$2,Combustivel!$AC:$AC,'Custo Por mes e Veículo'!W$1,Combustivel!$A:$A,'Custo Por mes e Veículo'!$C4)</f>
        <v>0</v>
      </c>
      <c r="X4" s="8">
        <f>SUMIFS(Combustivel!$U:$U,Combustivel!$AB:$AB,'Custo Por mes e Veículo'!X$2,Combustivel!$AC:$AC,'Custo Por mes e Veículo'!X$1,Combustivel!$A:$A,'Custo Por mes e Veículo'!$C4)</f>
        <v>0</v>
      </c>
    </row>
    <row r="5" spans="1:24" x14ac:dyDescent="0.3">
      <c r="A5" t="s">
        <v>3567</v>
      </c>
      <c r="B5" t="str">
        <f>_xlfn.XLOOKUP(C5,'[1]LOCADO - ATIVOS'!$C:$C,'[1]LOCADO - ATIVOS'!$B:$B)</f>
        <v>VA - 06</v>
      </c>
      <c r="C5" t="s">
        <v>58</v>
      </c>
      <c r="D5" s="8">
        <f>SUMIFS(Combustivel!$U:$U,Combustivel!$AB:$AB,'Custo Por mes e Veículo'!D$2,Combustivel!$AC:$AC,'Custo Por mes e Veículo'!D$1,Combustivel!$A:$A,'Custo Por mes e Veículo'!$C5)</f>
        <v>207.49069213483142</v>
      </c>
      <c r="E5" s="8">
        <f>SUMIFS(Combustivel!$U:$U,Combustivel!$AB:$AB,'Custo Por mes e Veículo'!E$2,Combustivel!$AC:$AC,'Custo Por mes e Veículo'!E$1,Combustivel!$A:$A,'Custo Por mes e Veículo'!$C5)</f>
        <v>3104.3500000000004</v>
      </c>
      <c r="F5" s="8">
        <f>SUMIFS(Combustivel!$U:$U,Combustivel!$AB:$AB,'Custo Por mes e Veículo'!F$2,Combustivel!$AC:$AC,'Custo Por mes e Veículo'!F$1,Combustivel!$A:$A,'Custo Por mes e Veículo'!$C5)</f>
        <v>3906.86</v>
      </c>
      <c r="G5" s="8">
        <f>SUMIFS(Combustivel!$U:$U,Combustivel!$AB:$AB,'Custo Por mes e Veículo'!G$2,Combustivel!$AC:$AC,'Custo Por mes e Veículo'!G$1,Combustivel!$A:$A,'Custo Por mes e Veículo'!$C5)</f>
        <v>2574.73</v>
      </c>
      <c r="H5" s="8">
        <f>SUMIFS(Combustivel!$U:$U,Combustivel!$AB:$AB,'Custo Por mes e Veículo'!H$2,Combustivel!$AC:$AC,'Custo Por mes e Veículo'!H$1,Combustivel!$A:$A,'Custo Por mes e Veículo'!$C5)</f>
        <v>4394.8</v>
      </c>
      <c r="I5" s="8">
        <f>SUMIFS(Combustivel!$U:$U,Combustivel!$AB:$AB,'Custo Por mes e Veículo'!I$2,Combustivel!$AC:$AC,'Custo Por mes e Veículo'!I$1,Combustivel!$A:$A,'Custo Por mes e Veículo'!$C5)</f>
        <v>5076.41</v>
      </c>
      <c r="J5" s="8">
        <f>SUMIFS(Combustivel!$U:$U,Combustivel!$AB:$AB,'Custo Por mes e Veículo'!J$2,Combustivel!$AC:$AC,'Custo Por mes e Veículo'!J$1,Combustivel!$A:$A,'Custo Por mes e Veículo'!$C5)</f>
        <v>5869.22</v>
      </c>
      <c r="K5" s="8">
        <f>SUMIFS(Combustivel!$U:$U,Combustivel!$AB:$AB,'Custo Por mes e Veículo'!K$2,Combustivel!$AC:$AC,'Custo Por mes e Veículo'!K$1,Combustivel!$A:$A,'Custo Por mes e Veículo'!$C5)</f>
        <v>4587.5300000000007</v>
      </c>
      <c r="L5" s="8">
        <f>SUMIFS(Combustivel!$U:$U,Combustivel!$AB:$AB,'Custo Por mes e Veículo'!L$2,Combustivel!$AC:$AC,'Custo Por mes e Veículo'!L$1,Combustivel!$A:$A,'Custo Por mes e Veículo'!$C5)</f>
        <v>4078.6699999999992</v>
      </c>
      <c r="M5" s="8">
        <f>SUMIFS(Combustivel!$U:$U,Combustivel!$AB:$AB,'Custo Por mes e Veículo'!M$2,Combustivel!$AC:$AC,'Custo Por mes e Veículo'!M$1,Combustivel!$A:$A,'Custo Por mes e Veículo'!$C5)</f>
        <v>4988.8600000000006</v>
      </c>
      <c r="N5" s="8">
        <f>SUMIFS(Combustivel!$U:$U,Combustivel!$AB:$AB,'Custo Por mes e Veículo'!N$2,Combustivel!$AC:$AC,'Custo Por mes e Veículo'!N$1,Combustivel!$A:$A,'Custo Por mes e Veículo'!$C5)</f>
        <v>5357.7699999999995</v>
      </c>
      <c r="O5" s="8">
        <f>SUMIFS(Combustivel!$U:$U,Combustivel!$AB:$AB,'Custo Por mes e Veículo'!O$2,Combustivel!$AC:$AC,'Custo Por mes e Veículo'!O$1,Combustivel!$A:$A,'Custo Por mes e Veículo'!$C5)</f>
        <v>6464.6000000000013</v>
      </c>
      <c r="P5" s="8">
        <f>SUMIFS(Combustivel!$U:$U,Combustivel!$AB:$AB,'Custo Por mes e Veículo'!P$2,Combustivel!$AC:$AC,'Custo Por mes e Veículo'!P$1,Combustivel!$A:$A,'Custo Por mes e Veículo'!$C5)</f>
        <v>5143.7599999999993</v>
      </c>
      <c r="Q5" s="8">
        <f>SUMIFS(Combustivel!$U:$U,Combustivel!$AB:$AB,'Custo Por mes e Veículo'!Q$2,Combustivel!$AC:$AC,'Custo Por mes e Veículo'!Q$1,Combustivel!$A:$A,'Custo Por mes e Veículo'!$C5)</f>
        <v>159.22</v>
      </c>
      <c r="R5" s="8">
        <f>SUMIFS(Combustivel!$U:$U,Combustivel!$AB:$AB,'Custo Por mes e Veículo'!R$2,Combustivel!$AC:$AC,'Custo Por mes e Veículo'!R$1,Combustivel!$A:$A,'Custo Por mes e Veículo'!$C5)</f>
        <v>0</v>
      </c>
      <c r="S5" s="8">
        <f>SUMIFS(Combustivel!$U:$U,Combustivel!$AB:$AB,'Custo Por mes e Veículo'!S$2,Combustivel!$AC:$AC,'Custo Por mes e Veículo'!S$1,Combustivel!$A:$A,'Custo Por mes e Veículo'!$C5)</f>
        <v>0</v>
      </c>
      <c r="T5" s="8">
        <f>SUMIFS(Combustivel!$U:$U,Combustivel!$AB:$AB,'Custo Por mes e Veículo'!T$2,Combustivel!$AC:$AC,'Custo Por mes e Veículo'!T$1,Combustivel!$A:$A,'Custo Por mes e Veículo'!$C5)</f>
        <v>0</v>
      </c>
      <c r="U5" s="8">
        <f>SUMIFS(Combustivel!$U:$U,Combustivel!$AB:$AB,'Custo Por mes e Veículo'!U$2,Combustivel!$AC:$AC,'Custo Por mes e Veículo'!U$1,Combustivel!$A:$A,'Custo Por mes e Veículo'!$C5)</f>
        <v>0</v>
      </c>
      <c r="V5" s="8">
        <f>SUMIFS(Combustivel!$U:$U,Combustivel!$AB:$AB,'Custo Por mes e Veículo'!V$2,Combustivel!$AC:$AC,'Custo Por mes e Veículo'!V$1,Combustivel!$A:$A,'Custo Por mes e Veículo'!$C5)</f>
        <v>0</v>
      </c>
      <c r="W5" s="8">
        <f>SUMIFS(Combustivel!$U:$U,Combustivel!$AB:$AB,'Custo Por mes e Veículo'!W$2,Combustivel!$AC:$AC,'Custo Por mes e Veículo'!W$1,Combustivel!$A:$A,'Custo Por mes e Veículo'!$C5)</f>
        <v>0</v>
      </c>
      <c r="X5" s="8">
        <f>SUMIFS(Combustivel!$U:$U,Combustivel!$AB:$AB,'Custo Por mes e Veículo'!X$2,Combustivel!$AC:$AC,'Custo Por mes e Veículo'!X$1,Combustivel!$A:$A,'Custo Por mes e Veículo'!$C5)</f>
        <v>0</v>
      </c>
    </row>
    <row r="6" spans="1:24" x14ac:dyDescent="0.3">
      <c r="A6" t="s">
        <v>3567</v>
      </c>
      <c r="B6" t="str">
        <f>_xlfn.XLOOKUP(C6,'[1]LOCADO - ATIVOS'!$C:$C,'[1]LOCADO - ATIVOS'!$B:$B)</f>
        <v>VA - 10</v>
      </c>
      <c r="C6" t="s">
        <v>66</v>
      </c>
      <c r="D6" s="8">
        <f>SUMIFS(Combustivel!$U:$U,Combustivel!$AB:$AB,'Custo Por mes e Veículo'!D$2,Combustivel!$AC:$AC,'Custo Por mes e Veículo'!D$1,Combustivel!$A:$A,'Custo Por mes e Veículo'!$C6)</f>
        <v>1509.1084337349396</v>
      </c>
      <c r="E6" s="8">
        <f>SUMIFS(Combustivel!$U:$U,Combustivel!$AB:$AB,'Custo Por mes e Veículo'!E$2,Combustivel!$AC:$AC,'Custo Por mes e Veículo'!E$1,Combustivel!$A:$A,'Custo Por mes e Veículo'!$C6)</f>
        <v>505.54999999999995</v>
      </c>
      <c r="F6" s="8">
        <f>SUMIFS(Combustivel!$U:$U,Combustivel!$AB:$AB,'Custo Por mes e Veículo'!F$2,Combustivel!$AC:$AC,'Custo Por mes e Veículo'!F$1,Combustivel!$A:$A,'Custo Por mes e Veículo'!$C6)</f>
        <v>341.51</v>
      </c>
      <c r="G6" s="8">
        <f>SUMIFS(Combustivel!$U:$U,Combustivel!$AB:$AB,'Custo Por mes e Veículo'!G$2,Combustivel!$AC:$AC,'Custo Por mes e Veículo'!G$1,Combustivel!$A:$A,'Custo Por mes e Veículo'!$C6)</f>
        <v>522.55999999999995</v>
      </c>
      <c r="H6" s="8">
        <f>SUMIFS(Combustivel!$U:$U,Combustivel!$AB:$AB,'Custo Por mes e Veículo'!H$2,Combustivel!$AC:$AC,'Custo Por mes e Veículo'!H$1,Combustivel!$A:$A,'Custo Por mes e Veículo'!$C6)</f>
        <v>687.23</v>
      </c>
      <c r="I6" s="8">
        <f>SUMIFS(Combustivel!$U:$U,Combustivel!$AB:$AB,'Custo Por mes e Veículo'!I$2,Combustivel!$AC:$AC,'Custo Por mes e Veículo'!I$1,Combustivel!$A:$A,'Custo Por mes e Veículo'!$C6)</f>
        <v>1182.6200000000001</v>
      </c>
      <c r="J6" s="8">
        <f>SUMIFS(Combustivel!$U:$U,Combustivel!$AB:$AB,'Custo Por mes e Veículo'!J$2,Combustivel!$AC:$AC,'Custo Por mes e Veículo'!J$1,Combustivel!$A:$A,'Custo Por mes e Veículo'!$C6)</f>
        <v>1651.31</v>
      </c>
      <c r="K6" s="8">
        <f>SUMIFS(Combustivel!$U:$U,Combustivel!$AB:$AB,'Custo Por mes e Veículo'!K$2,Combustivel!$AC:$AC,'Custo Por mes e Veículo'!K$1,Combustivel!$A:$A,'Custo Por mes e Veículo'!$C6)</f>
        <v>1579.14</v>
      </c>
      <c r="L6" s="8">
        <f>SUMIFS(Combustivel!$U:$U,Combustivel!$AB:$AB,'Custo Por mes e Veículo'!L$2,Combustivel!$AC:$AC,'Custo Por mes e Veículo'!L$1,Combustivel!$A:$A,'Custo Por mes e Veículo'!$C6)</f>
        <v>938.32</v>
      </c>
      <c r="M6" s="8">
        <f>SUMIFS(Combustivel!$U:$U,Combustivel!$AB:$AB,'Custo Por mes e Veículo'!M$2,Combustivel!$AC:$AC,'Custo Por mes e Veículo'!M$1,Combustivel!$A:$A,'Custo Por mes e Veículo'!$C6)</f>
        <v>1158.3800000000001</v>
      </c>
      <c r="N6" s="8">
        <f>SUMIFS(Combustivel!$U:$U,Combustivel!$AB:$AB,'Custo Por mes e Veículo'!N$2,Combustivel!$AC:$AC,'Custo Por mes e Veículo'!N$1,Combustivel!$A:$A,'Custo Por mes e Veículo'!$C6)</f>
        <v>1268.8599999999999</v>
      </c>
      <c r="O6" s="8">
        <f>SUMIFS(Combustivel!$U:$U,Combustivel!$AB:$AB,'Custo Por mes e Veículo'!O$2,Combustivel!$AC:$AC,'Custo Por mes e Veículo'!O$1,Combustivel!$A:$A,'Custo Por mes e Veículo'!$C6)</f>
        <v>1301.6499999999999</v>
      </c>
      <c r="P6" s="8">
        <f>SUMIFS(Combustivel!$U:$U,Combustivel!$AB:$AB,'Custo Por mes e Veículo'!P$2,Combustivel!$AC:$AC,'Custo Por mes e Veículo'!P$1,Combustivel!$A:$A,'Custo Por mes e Veículo'!$C6)</f>
        <v>1716.0699999999997</v>
      </c>
      <c r="Q6" s="8">
        <f>SUMIFS(Combustivel!$U:$U,Combustivel!$AB:$AB,'Custo Por mes e Veículo'!Q$2,Combustivel!$AC:$AC,'Custo Por mes e Veículo'!Q$1,Combustivel!$A:$A,'Custo Por mes e Veículo'!$C6)</f>
        <v>290.74</v>
      </c>
      <c r="R6" s="8">
        <f>SUMIFS(Combustivel!$U:$U,Combustivel!$AB:$AB,'Custo Por mes e Veículo'!R$2,Combustivel!$AC:$AC,'Custo Por mes e Veículo'!R$1,Combustivel!$A:$A,'Custo Por mes e Veículo'!$C6)</f>
        <v>0</v>
      </c>
      <c r="S6" s="8">
        <f>SUMIFS(Combustivel!$U:$U,Combustivel!$AB:$AB,'Custo Por mes e Veículo'!S$2,Combustivel!$AC:$AC,'Custo Por mes e Veículo'!S$1,Combustivel!$A:$A,'Custo Por mes e Veículo'!$C6)</f>
        <v>0</v>
      </c>
      <c r="T6" s="8">
        <f>SUMIFS(Combustivel!$U:$U,Combustivel!$AB:$AB,'Custo Por mes e Veículo'!T$2,Combustivel!$AC:$AC,'Custo Por mes e Veículo'!T$1,Combustivel!$A:$A,'Custo Por mes e Veículo'!$C6)</f>
        <v>0</v>
      </c>
      <c r="U6" s="8">
        <f>SUMIFS(Combustivel!$U:$U,Combustivel!$AB:$AB,'Custo Por mes e Veículo'!U$2,Combustivel!$AC:$AC,'Custo Por mes e Veículo'!U$1,Combustivel!$A:$A,'Custo Por mes e Veículo'!$C6)</f>
        <v>0</v>
      </c>
      <c r="V6" s="8">
        <f>SUMIFS(Combustivel!$U:$U,Combustivel!$AB:$AB,'Custo Por mes e Veículo'!V$2,Combustivel!$AC:$AC,'Custo Por mes e Veículo'!V$1,Combustivel!$A:$A,'Custo Por mes e Veículo'!$C6)</f>
        <v>0</v>
      </c>
      <c r="W6" s="8">
        <f>SUMIFS(Combustivel!$U:$U,Combustivel!$AB:$AB,'Custo Por mes e Veículo'!W$2,Combustivel!$AC:$AC,'Custo Por mes e Veículo'!W$1,Combustivel!$A:$A,'Custo Por mes e Veículo'!$C6)</f>
        <v>0</v>
      </c>
      <c r="X6" s="8">
        <f>SUMIFS(Combustivel!$U:$U,Combustivel!$AB:$AB,'Custo Por mes e Veículo'!X$2,Combustivel!$AC:$AC,'Custo Por mes e Veículo'!X$1,Combustivel!$A:$A,'Custo Por mes e Veículo'!$C6)</f>
        <v>0</v>
      </c>
    </row>
    <row r="7" spans="1:24" x14ac:dyDescent="0.3">
      <c r="A7" t="s">
        <v>3567</v>
      </c>
      <c r="B7" t="str">
        <f>_xlfn.XLOOKUP(C7,'[1]LOCADO - ATIVOS'!$C:$C,'[1]LOCADO - ATIVOS'!$B:$B)</f>
        <v>VA - 11</v>
      </c>
      <c r="C7" t="s">
        <v>68</v>
      </c>
      <c r="D7" s="8">
        <f>SUMIFS(Combustivel!$U:$U,Combustivel!$AB:$AB,'Custo Por mes e Veículo'!D$2,Combustivel!$AC:$AC,'Custo Por mes e Veículo'!D$1,Combustivel!$A:$A,'Custo Por mes e Veículo'!$C7)</f>
        <v>0</v>
      </c>
      <c r="E7" s="8">
        <f>SUMIFS(Combustivel!$U:$U,Combustivel!$AB:$AB,'Custo Por mes e Veículo'!E$2,Combustivel!$AC:$AC,'Custo Por mes e Veículo'!E$1,Combustivel!$A:$A,'Custo Por mes e Veículo'!$C7)</f>
        <v>502.08</v>
      </c>
      <c r="F7" s="8">
        <f>SUMIFS(Combustivel!$U:$U,Combustivel!$AB:$AB,'Custo Por mes e Veículo'!F$2,Combustivel!$AC:$AC,'Custo Por mes e Veículo'!F$1,Combustivel!$A:$A,'Custo Por mes e Veículo'!$C7)</f>
        <v>368.03999999999996</v>
      </c>
      <c r="G7" s="8">
        <f>SUMIFS(Combustivel!$U:$U,Combustivel!$AB:$AB,'Custo Por mes e Veículo'!G$2,Combustivel!$AC:$AC,'Custo Por mes e Veículo'!G$1,Combustivel!$A:$A,'Custo Por mes e Veículo'!$C7)</f>
        <v>502.31000000000006</v>
      </c>
      <c r="H7" s="8">
        <f>SUMIFS(Combustivel!$U:$U,Combustivel!$AB:$AB,'Custo Por mes e Veículo'!H$2,Combustivel!$AC:$AC,'Custo Por mes e Veículo'!H$1,Combustivel!$A:$A,'Custo Por mes e Veículo'!$C7)</f>
        <v>479.59000000000003</v>
      </c>
      <c r="I7" s="8">
        <f>SUMIFS(Combustivel!$U:$U,Combustivel!$AB:$AB,'Custo Por mes e Veículo'!I$2,Combustivel!$AC:$AC,'Custo Por mes e Veículo'!I$1,Combustivel!$A:$A,'Custo Por mes e Veículo'!$C7)</f>
        <v>1296.3000000000002</v>
      </c>
      <c r="J7" s="8">
        <f>SUMIFS(Combustivel!$U:$U,Combustivel!$AB:$AB,'Custo Por mes e Veículo'!J$2,Combustivel!$AC:$AC,'Custo Por mes e Veículo'!J$1,Combustivel!$A:$A,'Custo Por mes e Veículo'!$C7)</f>
        <v>1876.17</v>
      </c>
      <c r="K7" s="8">
        <f>SUMIFS(Combustivel!$U:$U,Combustivel!$AB:$AB,'Custo Por mes e Veículo'!K$2,Combustivel!$AC:$AC,'Custo Por mes e Veículo'!K$1,Combustivel!$A:$A,'Custo Por mes e Veículo'!$C7)</f>
        <v>897.93000000000006</v>
      </c>
      <c r="L7" s="8">
        <f>SUMIFS(Combustivel!$U:$U,Combustivel!$AB:$AB,'Custo Por mes e Veículo'!L$2,Combustivel!$AC:$AC,'Custo Por mes e Veículo'!L$1,Combustivel!$A:$A,'Custo Por mes e Veículo'!$C7)</f>
        <v>5464.3600000000006</v>
      </c>
      <c r="M7" s="8">
        <f>SUMIFS(Combustivel!$U:$U,Combustivel!$AB:$AB,'Custo Por mes e Veículo'!M$2,Combustivel!$AC:$AC,'Custo Por mes e Veículo'!M$1,Combustivel!$A:$A,'Custo Por mes e Veículo'!$C7)</f>
        <v>6005.35</v>
      </c>
      <c r="N7" s="8">
        <f>SUMIFS(Combustivel!$U:$U,Combustivel!$AB:$AB,'Custo Por mes e Veículo'!N$2,Combustivel!$AC:$AC,'Custo Por mes e Veículo'!N$1,Combustivel!$A:$A,'Custo Por mes e Veículo'!$C7)</f>
        <v>4691.8599999999997</v>
      </c>
      <c r="O7" s="8">
        <f>SUMIFS(Combustivel!$U:$U,Combustivel!$AB:$AB,'Custo Por mes e Veículo'!O$2,Combustivel!$AC:$AC,'Custo Por mes e Veículo'!O$1,Combustivel!$A:$A,'Custo Por mes e Veículo'!$C7)</f>
        <v>3389.0799999999995</v>
      </c>
      <c r="P7" s="8">
        <f>SUMIFS(Combustivel!$U:$U,Combustivel!$AB:$AB,'Custo Por mes e Veículo'!P$2,Combustivel!$AC:$AC,'Custo Por mes e Veículo'!P$1,Combustivel!$A:$A,'Custo Por mes e Veículo'!$C7)</f>
        <v>4427.6299999999992</v>
      </c>
      <c r="Q7" s="8">
        <f>SUMIFS(Combustivel!$U:$U,Combustivel!$AB:$AB,'Custo Por mes e Veículo'!Q$2,Combustivel!$AC:$AC,'Custo Por mes e Veículo'!Q$1,Combustivel!$A:$A,'Custo Por mes e Veículo'!$C7)</f>
        <v>594.41</v>
      </c>
      <c r="R7" s="8">
        <f>SUMIFS(Combustivel!$U:$U,Combustivel!$AB:$AB,'Custo Por mes e Veículo'!R$2,Combustivel!$AC:$AC,'Custo Por mes e Veículo'!R$1,Combustivel!$A:$A,'Custo Por mes e Veículo'!$C7)</f>
        <v>0</v>
      </c>
      <c r="S7" s="8">
        <f>SUMIFS(Combustivel!$U:$U,Combustivel!$AB:$AB,'Custo Por mes e Veículo'!S$2,Combustivel!$AC:$AC,'Custo Por mes e Veículo'!S$1,Combustivel!$A:$A,'Custo Por mes e Veículo'!$C7)</f>
        <v>0</v>
      </c>
      <c r="T7" s="8">
        <f>SUMIFS(Combustivel!$U:$U,Combustivel!$AB:$AB,'Custo Por mes e Veículo'!T$2,Combustivel!$AC:$AC,'Custo Por mes e Veículo'!T$1,Combustivel!$A:$A,'Custo Por mes e Veículo'!$C7)</f>
        <v>0</v>
      </c>
      <c r="U7" s="8">
        <f>SUMIFS(Combustivel!$U:$U,Combustivel!$AB:$AB,'Custo Por mes e Veículo'!U$2,Combustivel!$AC:$AC,'Custo Por mes e Veículo'!U$1,Combustivel!$A:$A,'Custo Por mes e Veículo'!$C7)</f>
        <v>0</v>
      </c>
      <c r="V7" s="8">
        <f>SUMIFS(Combustivel!$U:$U,Combustivel!$AB:$AB,'Custo Por mes e Veículo'!V$2,Combustivel!$AC:$AC,'Custo Por mes e Veículo'!V$1,Combustivel!$A:$A,'Custo Por mes e Veículo'!$C7)</f>
        <v>0</v>
      </c>
      <c r="W7" s="8">
        <f>SUMIFS(Combustivel!$U:$U,Combustivel!$AB:$AB,'Custo Por mes e Veículo'!W$2,Combustivel!$AC:$AC,'Custo Por mes e Veículo'!W$1,Combustivel!$A:$A,'Custo Por mes e Veículo'!$C7)</f>
        <v>0</v>
      </c>
      <c r="X7" s="8">
        <f>SUMIFS(Combustivel!$U:$U,Combustivel!$AB:$AB,'Custo Por mes e Veículo'!X$2,Combustivel!$AC:$AC,'Custo Por mes e Veículo'!X$1,Combustivel!$A:$A,'Custo Por mes e Veículo'!$C7)</f>
        <v>0</v>
      </c>
    </row>
    <row r="8" spans="1:24" x14ac:dyDescent="0.3">
      <c r="A8" t="s">
        <v>3567</v>
      </c>
      <c r="B8" t="str">
        <f>_xlfn.XLOOKUP(C8,'[1]LOCADO - ATIVOS'!$C:$C,'[1]LOCADO - ATIVOS'!$B:$B)</f>
        <v>VA - 03</v>
      </c>
      <c r="C8" t="s">
        <v>52</v>
      </c>
      <c r="D8" s="8">
        <f>SUMIFS(Combustivel!$U:$U,Combustivel!$AB:$AB,'Custo Por mes e Veículo'!D$2,Combustivel!$AC:$AC,'Custo Por mes e Veículo'!D$1,Combustivel!$A:$A,'Custo Por mes e Veículo'!$C8)</f>
        <v>3404.7</v>
      </c>
      <c r="E8" s="8">
        <f>SUMIFS(Combustivel!$U:$U,Combustivel!$AB:$AB,'Custo Por mes e Veículo'!E$2,Combustivel!$AC:$AC,'Custo Por mes e Veículo'!E$1,Combustivel!$A:$A,'Custo Por mes e Veículo'!$C8)</f>
        <v>0</v>
      </c>
      <c r="F8" s="8">
        <f>SUMIFS(Combustivel!$U:$U,Combustivel!$AB:$AB,'Custo Por mes e Veículo'!F$2,Combustivel!$AC:$AC,'Custo Por mes e Veículo'!F$1,Combustivel!$A:$A,'Custo Por mes e Veículo'!$C8)</f>
        <v>1573.5</v>
      </c>
      <c r="G8" s="8">
        <f>SUMIFS(Combustivel!$U:$U,Combustivel!$AB:$AB,'Custo Por mes e Veículo'!G$2,Combustivel!$AC:$AC,'Custo Por mes e Veículo'!G$1,Combustivel!$A:$A,'Custo Por mes e Veículo'!$C8)</f>
        <v>2185.4399999999996</v>
      </c>
      <c r="H8" s="8">
        <f>SUMIFS(Combustivel!$U:$U,Combustivel!$AB:$AB,'Custo Por mes e Veículo'!H$2,Combustivel!$AC:$AC,'Custo Por mes e Veículo'!H$1,Combustivel!$A:$A,'Custo Por mes e Veículo'!$C8)</f>
        <v>1662.91</v>
      </c>
      <c r="I8" s="8">
        <f>SUMIFS(Combustivel!$U:$U,Combustivel!$AB:$AB,'Custo Por mes e Veículo'!I$2,Combustivel!$AC:$AC,'Custo Por mes e Veículo'!I$1,Combustivel!$A:$A,'Custo Por mes e Veículo'!$C8)</f>
        <v>2551.4299999999994</v>
      </c>
      <c r="J8" s="8">
        <f>SUMIFS(Combustivel!$U:$U,Combustivel!$AB:$AB,'Custo Por mes e Veículo'!J$2,Combustivel!$AC:$AC,'Custo Por mes e Veículo'!J$1,Combustivel!$A:$A,'Custo Por mes e Veículo'!$C8)</f>
        <v>3103.34</v>
      </c>
      <c r="K8" s="8">
        <f>SUMIFS(Combustivel!$U:$U,Combustivel!$AB:$AB,'Custo Por mes e Veículo'!K$2,Combustivel!$AC:$AC,'Custo Por mes e Veículo'!K$1,Combustivel!$A:$A,'Custo Por mes e Veículo'!$C8)</f>
        <v>3392.2000000000007</v>
      </c>
      <c r="L8" s="8">
        <f>SUMIFS(Combustivel!$U:$U,Combustivel!$AB:$AB,'Custo Por mes e Veículo'!L$2,Combustivel!$AC:$AC,'Custo Por mes e Veículo'!L$1,Combustivel!$A:$A,'Custo Por mes e Veículo'!$C8)</f>
        <v>2193.2099999999996</v>
      </c>
      <c r="M8" s="8">
        <f>SUMIFS(Combustivel!$U:$U,Combustivel!$AB:$AB,'Custo Por mes e Veículo'!M$2,Combustivel!$AC:$AC,'Custo Por mes e Veículo'!M$1,Combustivel!$A:$A,'Custo Por mes e Veículo'!$C8)</f>
        <v>6472.25</v>
      </c>
      <c r="N8" s="8">
        <f>SUMIFS(Combustivel!$U:$U,Combustivel!$AB:$AB,'Custo Por mes e Veículo'!N$2,Combustivel!$AC:$AC,'Custo Por mes e Veículo'!N$1,Combustivel!$A:$A,'Custo Por mes e Veículo'!$C8)</f>
        <v>7504.33</v>
      </c>
      <c r="O8" s="8">
        <f>SUMIFS(Combustivel!$U:$U,Combustivel!$AB:$AB,'Custo Por mes e Veículo'!O$2,Combustivel!$AC:$AC,'Custo Por mes e Veículo'!O$1,Combustivel!$A:$A,'Custo Por mes e Veículo'!$C8)</f>
        <v>9562.2899999999991</v>
      </c>
      <c r="P8" s="8">
        <f>SUMIFS(Combustivel!$U:$U,Combustivel!$AB:$AB,'Custo Por mes e Veículo'!P$2,Combustivel!$AC:$AC,'Custo Por mes e Veículo'!P$1,Combustivel!$A:$A,'Custo Por mes e Veículo'!$C8)</f>
        <v>9206.989999999998</v>
      </c>
      <c r="Q8" s="8">
        <f>SUMIFS(Combustivel!$U:$U,Combustivel!$AB:$AB,'Custo Por mes e Veículo'!Q$2,Combustivel!$AC:$AC,'Custo Por mes e Veículo'!Q$1,Combustivel!$A:$A,'Custo Por mes e Veículo'!$C8)</f>
        <v>815.1</v>
      </c>
      <c r="R8" s="8">
        <f>SUMIFS(Combustivel!$U:$U,Combustivel!$AB:$AB,'Custo Por mes e Veículo'!R$2,Combustivel!$AC:$AC,'Custo Por mes e Veículo'!R$1,Combustivel!$A:$A,'Custo Por mes e Veículo'!$C8)</f>
        <v>0</v>
      </c>
      <c r="S8" s="8">
        <f>SUMIFS(Combustivel!$U:$U,Combustivel!$AB:$AB,'Custo Por mes e Veículo'!S$2,Combustivel!$AC:$AC,'Custo Por mes e Veículo'!S$1,Combustivel!$A:$A,'Custo Por mes e Veículo'!$C8)</f>
        <v>0</v>
      </c>
      <c r="T8" s="8">
        <f>SUMIFS(Combustivel!$U:$U,Combustivel!$AB:$AB,'Custo Por mes e Veículo'!T$2,Combustivel!$AC:$AC,'Custo Por mes e Veículo'!T$1,Combustivel!$A:$A,'Custo Por mes e Veículo'!$C8)</f>
        <v>0</v>
      </c>
      <c r="U8" s="8">
        <f>SUMIFS(Combustivel!$U:$U,Combustivel!$AB:$AB,'Custo Por mes e Veículo'!U$2,Combustivel!$AC:$AC,'Custo Por mes e Veículo'!U$1,Combustivel!$A:$A,'Custo Por mes e Veículo'!$C8)</f>
        <v>0</v>
      </c>
      <c r="V8" s="8">
        <f>SUMIFS(Combustivel!$U:$U,Combustivel!$AB:$AB,'Custo Por mes e Veículo'!V$2,Combustivel!$AC:$AC,'Custo Por mes e Veículo'!V$1,Combustivel!$A:$A,'Custo Por mes e Veículo'!$C8)</f>
        <v>0</v>
      </c>
      <c r="W8" s="8">
        <f>SUMIFS(Combustivel!$U:$U,Combustivel!$AB:$AB,'Custo Por mes e Veículo'!W$2,Combustivel!$AC:$AC,'Custo Por mes e Veículo'!W$1,Combustivel!$A:$A,'Custo Por mes e Veículo'!$C8)</f>
        <v>0</v>
      </c>
      <c r="X8" s="8">
        <f>SUMIFS(Combustivel!$U:$U,Combustivel!$AB:$AB,'Custo Por mes e Veículo'!X$2,Combustivel!$AC:$AC,'Custo Por mes e Veículo'!X$1,Combustivel!$A:$A,'Custo Por mes e Veículo'!$C8)</f>
        <v>0</v>
      </c>
    </row>
    <row r="9" spans="1:24" x14ac:dyDescent="0.3">
      <c r="D9" s="8">
        <f>SUMIFS(Combustivel!$U:$U,Combustivel!$AB:$AB,'Custo Por mes e Veículo'!D$2,Combustivel!$AC:$AC,'Custo Por mes e Veículo'!D$1,Combustivel!$A:$A,'Custo Por mes e Veículo'!$C9)</f>
        <v>0</v>
      </c>
      <c r="E9" s="8">
        <f>SUMIFS(Combustivel!$U:$U,Combustivel!$AB:$AB,'Custo Por mes e Veículo'!E$2,Combustivel!$AC:$AC,'Custo Por mes e Veículo'!E$1,Combustivel!$A:$A,'Custo Por mes e Veículo'!$C9)</f>
        <v>0</v>
      </c>
      <c r="F9" s="8">
        <f>SUMIFS(Combustivel!$U:$U,Combustivel!$AB:$AB,'Custo Por mes e Veículo'!F$2,Combustivel!$AC:$AC,'Custo Por mes e Veículo'!F$1,Combustivel!$A:$A,'Custo Por mes e Veículo'!$C9)</f>
        <v>0</v>
      </c>
      <c r="G9" s="8">
        <f>SUMIFS(Combustivel!$U:$U,Combustivel!$AB:$AB,'Custo Por mes e Veículo'!G$2,Combustivel!$AC:$AC,'Custo Por mes e Veículo'!G$1,Combustivel!$A:$A,'Custo Por mes e Veículo'!$C9)</f>
        <v>0</v>
      </c>
      <c r="H9" s="8">
        <f>SUMIFS(Combustivel!$U:$U,Combustivel!$AB:$AB,'Custo Por mes e Veículo'!H$2,Combustivel!$AC:$AC,'Custo Por mes e Veículo'!H$1,Combustivel!$A:$A,'Custo Por mes e Veículo'!$C9)</f>
        <v>0</v>
      </c>
      <c r="I9" s="8">
        <f>SUMIFS(Combustivel!$U:$U,Combustivel!$AB:$AB,'Custo Por mes e Veículo'!I$2,Combustivel!$AC:$AC,'Custo Por mes e Veículo'!I$1,Combustivel!$A:$A,'Custo Por mes e Veículo'!$C9)</f>
        <v>0</v>
      </c>
      <c r="J9" s="8">
        <f>SUMIFS(Combustivel!$U:$U,Combustivel!$AB:$AB,'Custo Por mes e Veículo'!J$2,Combustivel!$AC:$AC,'Custo Por mes e Veículo'!J$1,Combustivel!$A:$A,'Custo Por mes e Veículo'!$C9)</f>
        <v>0</v>
      </c>
      <c r="K9" s="8">
        <f>SUMIFS(Combustivel!$U:$U,Combustivel!$AB:$AB,'Custo Por mes e Veículo'!K$2,Combustivel!$AC:$AC,'Custo Por mes e Veículo'!K$1,Combustivel!$A:$A,'Custo Por mes e Veículo'!$C9)</f>
        <v>0</v>
      </c>
      <c r="L9" s="8">
        <f>SUMIFS(Combustivel!$U:$U,Combustivel!$AB:$AB,'Custo Por mes e Veículo'!L$2,Combustivel!$AC:$AC,'Custo Por mes e Veículo'!L$1,Combustivel!$A:$A,'Custo Por mes e Veículo'!$C9)</f>
        <v>0</v>
      </c>
      <c r="M9" s="8">
        <f>SUMIFS(Combustivel!$U:$U,Combustivel!$AB:$AB,'Custo Por mes e Veículo'!M$2,Combustivel!$AC:$AC,'Custo Por mes e Veículo'!M$1,Combustivel!$A:$A,'Custo Por mes e Veículo'!$C9)</f>
        <v>0</v>
      </c>
      <c r="N9" s="8">
        <f>SUMIFS(Combustivel!$U:$U,Combustivel!$AB:$AB,'Custo Por mes e Veículo'!N$2,Combustivel!$AC:$AC,'Custo Por mes e Veículo'!N$1,Combustivel!$A:$A,'Custo Por mes e Veículo'!$C9)</f>
        <v>0</v>
      </c>
      <c r="O9" s="8">
        <f>SUMIFS(Combustivel!$U:$U,Combustivel!$AB:$AB,'Custo Por mes e Veículo'!O$2,Combustivel!$AC:$AC,'Custo Por mes e Veículo'!O$1,Combustivel!$A:$A,'Custo Por mes e Veículo'!$C9)</f>
        <v>0</v>
      </c>
      <c r="P9" s="8">
        <f>SUMIFS(Combustivel!$U:$U,Combustivel!$AB:$AB,'Custo Por mes e Veículo'!P$2,Combustivel!$AC:$AC,'Custo Por mes e Veículo'!P$1,Combustivel!$A:$A,'Custo Por mes e Veículo'!$C9)</f>
        <v>0</v>
      </c>
      <c r="Q9" s="8">
        <f>SUMIFS(Combustivel!$U:$U,Combustivel!$AB:$AB,'Custo Por mes e Veículo'!Q$2,Combustivel!$AC:$AC,'Custo Por mes e Veículo'!Q$1,Combustivel!$A:$A,'Custo Por mes e Veículo'!$C9)</f>
        <v>0</v>
      </c>
      <c r="R9" s="8">
        <f>SUMIFS(Combustivel!$U:$U,Combustivel!$AB:$AB,'Custo Por mes e Veículo'!R$2,Combustivel!$AC:$AC,'Custo Por mes e Veículo'!R$1,Combustivel!$A:$A,'Custo Por mes e Veículo'!$C9)</f>
        <v>0</v>
      </c>
      <c r="S9" s="8">
        <f>SUMIFS(Combustivel!$U:$U,Combustivel!$AB:$AB,'Custo Por mes e Veículo'!S$2,Combustivel!$AC:$AC,'Custo Por mes e Veículo'!S$1,Combustivel!$A:$A,'Custo Por mes e Veículo'!$C9)</f>
        <v>0</v>
      </c>
      <c r="T9" s="8">
        <f>SUMIFS(Combustivel!$U:$U,Combustivel!$AB:$AB,'Custo Por mes e Veículo'!T$2,Combustivel!$AC:$AC,'Custo Por mes e Veículo'!T$1,Combustivel!$A:$A,'Custo Por mes e Veículo'!$C9)</f>
        <v>0</v>
      </c>
      <c r="U9" s="8">
        <f>SUMIFS(Combustivel!$U:$U,Combustivel!$AB:$AB,'Custo Por mes e Veículo'!U$2,Combustivel!$AC:$AC,'Custo Por mes e Veículo'!U$1,Combustivel!$A:$A,'Custo Por mes e Veículo'!$C9)</f>
        <v>0</v>
      </c>
      <c r="V9" s="8">
        <f>SUMIFS(Combustivel!$U:$U,Combustivel!$AB:$AB,'Custo Por mes e Veículo'!V$2,Combustivel!$AC:$AC,'Custo Por mes e Veículo'!V$1,Combustivel!$A:$A,'Custo Por mes e Veículo'!$C9)</f>
        <v>0</v>
      </c>
      <c r="W9" s="8">
        <f>SUMIFS(Combustivel!$U:$U,Combustivel!$AB:$AB,'Custo Por mes e Veículo'!W$2,Combustivel!$AC:$AC,'Custo Por mes e Veículo'!W$1,Combustivel!$A:$A,'Custo Por mes e Veículo'!$C9)</f>
        <v>0</v>
      </c>
      <c r="X9" s="8">
        <f>SUMIFS(Combustivel!$U:$U,Combustivel!$AB:$AB,'Custo Por mes e Veículo'!X$2,Combustivel!$AC:$AC,'Custo Por mes e Veículo'!X$1,Combustivel!$A:$A,'Custo Por mes e Veículo'!$C9)</f>
        <v>0</v>
      </c>
    </row>
    <row r="10" spans="1:24" x14ac:dyDescent="0.3">
      <c r="D10" s="8">
        <f>SUMIFS(Combustivel!$U:$U,Combustivel!$AB:$AB,'Custo Por mes e Veículo'!D$2,Combustivel!$AC:$AC,'Custo Por mes e Veículo'!D$1,Combustivel!$A:$A,'Custo Por mes e Veículo'!$C10)</f>
        <v>0</v>
      </c>
      <c r="E10" s="8">
        <f>SUMIFS(Combustivel!$U:$U,Combustivel!$AB:$AB,'Custo Por mes e Veículo'!E$2,Combustivel!$AC:$AC,'Custo Por mes e Veículo'!E$1,Combustivel!$A:$A,'Custo Por mes e Veículo'!$C10)</f>
        <v>0</v>
      </c>
      <c r="F10" s="8">
        <f>SUMIFS(Combustivel!$U:$U,Combustivel!$AB:$AB,'Custo Por mes e Veículo'!F$2,Combustivel!$AC:$AC,'Custo Por mes e Veículo'!F$1,Combustivel!$A:$A,'Custo Por mes e Veículo'!$C10)</f>
        <v>0</v>
      </c>
      <c r="G10" s="8">
        <f>SUMIFS(Combustivel!$U:$U,Combustivel!$AB:$AB,'Custo Por mes e Veículo'!G$2,Combustivel!$AC:$AC,'Custo Por mes e Veículo'!G$1,Combustivel!$A:$A,'Custo Por mes e Veículo'!$C10)</f>
        <v>0</v>
      </c>
      <c r="H10" s="8">
        <f>SUMIFS(Combustivel!$U:$U,Combustivel!$AB:$AB,'Custo Por mes e Veículo'!H$2,Combustivel!$AC:$AC,'Custo Por mes e Veículo'!H$1,Combustivel!$A:$A,'Custo Por mes e Veículo'!$C10)</f>
        <v>0</v>
      </c>
      <c r="I10" s="8">
        <f>SUMIFS(Combustivel!$U:$U,Combustivel!$AB:$AB,'Custo Por mes e Veículo'!I$2,Combustivel!$AC:$AC,'Custo Por mes e Veículo'!I$1,Combustivel!$A:$A,'Custo Por mes e Veículo'!$C10)</f>
        <v>0</v>
      </c>
      <c r="J10" s="8">
        <f>SUMIFS(Combustivel!$U:$U,Combustivel!$AB:$AB,'Custo Por mes e Veículo'!J$2,Combustivel!$AC:$AC,'Custo Por mes e Veículo'!J$1,Combustivel!$A:$A,'Custo Por mes e Veículo'!$C10)</f>
        <v>0</v>
      </c>
      <c r="K10" s="8">
        <f>SUMIFS(Combustivel!$U:$U,Combustivel!$AB:$AB,'Custo Por mes e Veículo'!K$2,Combustivel!$AC:$AC,'Custo Por mes e Veículo'!K$1,Combustivel!$A:$A,'Custo Por mes e Veículo'!$C10)</f>
        <v>0</v>
      </c>
      <c r="L10" s="8">
        <f>SUMIFS(Combustivel!$U:$U,Combustivel!$AB:$AB,'Custo Por mes e Veículo'!L$2,Combustivel!$AC:$AC,'Custo Por mes e Veículo'!L$1,Combustivel!$A:$A,'Custo Por mes e Veículo'!$C10)</f>
        <v>0</v>
      </c>
      <c r="M10" s="8">
        <f>SUMIFS(Combustivel!$U:$U,Combustivel!$AB:$AB,'Custo Por mes e Veículo'!M$2,Combustivel!$AC:$AC,'Custo Por mes e Veículo'!M$1,Combustivel!$A:$A,'Custo Por mes e Veículo'!$C10)</f>
        <v>0</v>
      </c>
      <c r="N10" s="8">
        <f>SUMIFS(Combustivel!$U:$U,Combustivel!$AB:$AB,'Custo Por mes e Veículo'!N$2,Combustivel!$AC:$AC,'Custo Por mes e Veículo'!N$1,Combustivel!$A:$A,'Custo Por mes e Veículo'!$C10)</f>
        <v>0</v>
      </c>
      <c r="O10" s="8">
        <f>SUMIFS(Combustivel!$U:$U,Combustivel!$AB:$AB,'Custo Por mes e Veículo'!O$2,Combustivel!$AC:$AC,'Custo Por mes e Veículo'!O$1,Combustivel!$A:$A,'Custo Por mes e Veículo'!$C10)</f>
        <v>0</v>
      </c>
      <c r="P10" s="8">
        <f>SUMIFS(Combustivel!$U:$U,Combustivel!$AB:$AB,'Custo Por mes e Veículo'!P$2,Combustivel!$AC:$AC,'Custo Por mes e Veículo'!P$1,Combustivel!$A:$A,'Custo Por mes e Veículo'!$C10)</f>
        <v>0</v>
      </c>
      <c r="Q10" s="8">
        <f>SUMIFS(Combustivel!$U:$U,Combustivel!$AB:$AB,'Custo Por mes e Veículo'!Q$2,Combustivel!$AC:$AC,'Custo Por mes e Veículo'!Q$1,Combustivel!$A:$A,'Custo Por mes e Veículo'!$C10)</f>
        <v>0</v>
      </c>
      <c r="R10" s="8">
        <f>SUMIFS(Combustivel!$U:$U,Combustivel!$AB:$AB,'Custo Por mes e Veículo'!R$2,Combustivel!$AC:$AC,'Custo Por mes e Veículo'!R$1,Combustivel!$A:$A,'Custo Por mes e Veículo'!$C10)</f>
        <v>0</v>
      </c>
      <c r="S10" s="8">
        <f>SUMIFS(Combustivel!$U:$U,Combustivel!$AB:$AB,'Custo Por mes e Veículo'!S$2,Combustivel!$AC:$AC,'Custo Por mes e Veículo'!S$1,Combustivel!$A:$A,'Custo Por mes e Veículo'!$C10)</f>
        <v>0</v>
      </c>
      <c r="T10" s="8">
        <f>SUMIFS(Combustivel!$U:$U,Combustivel!$AB:$AB,'Custo Por mes e Veículo'!T$2,Combustivel!$AC:$AC,'Custo Por mes e Veículo'!T$1,Combustivel!$A:$A,'Custo Por mes e Veículo'!$C10)</f>
        <v>0</v>
      </c>
      <c r="U10" s="8">
        <f>SUMIFS(Combustivel!$U:$U,Combustivel!$AB:$AB,'Custo Por mes e Veículo'!U$2,Combustivel!$AC:$AC,'Custo Por mes e Veículo'!U$1,Combustivel!$A:$A,'Custo Por mes e Veículo'!$C10)</f>
        <v>0</v>
      </c>
      <c r="V10" s="8">
        <f>SUMIFS(Combustivel!$U:$U,Combustivel!$AB:$AB,'Custo Por mes e Veículo'!V$2,Combustivel!$AC:$AC,'Custo Por mes e Veículo'!V$1,Combustivel!$A:$A,'Custo Por mes e Veículo'!$C10)</f>
        <v>0</v>
      </c>
      <c r="W10" s="8">
        <f>SUMIFS(Combustivel!$U:$U,Combustivel!$AB:$AB,'Custo Por mes e Veículo'!W$2,Combustivel!$AC:$AC,'Custo Por mes e Veículo'!W$1,Combustivel!$A:$A,'Custo Por mes e Veículo'!$C10)</f>
        <v>0</v>
      </c>
      <c r="X10" s="8">
        <f>SUMIFS(Combustivel!$U:$U,Combustivel!$AB:$AB,'Custo Por mes e Veículo'!X$2,Combustivel!$AC:$AC,'Custo Por mes e Veículo'!X$1,Combustivel!$A:$A,'Custo Por mes e Veículo'!$C10)</f>
        <v>0</v>
      </c>
    </row>
    <row r="11" spans="1:24" x14ac:dyDescent="0.3">
      <c r="A11" t="s">
        <v>3567</v>
      </c>
      <c r="B11" t="str">
        <f>_xlfn.XLOOKUP(C11,'[1]LOCADO - ATIVOS'!$C:$C,'[1]LOCADO - ATIVOS'!$B:$B)</f>
        <v>POOL - 01</v>
      </c>
      <c r="C11" t="s">
        <v>30</v>
      </c>
      <c r="D11" s="8">
        <f>SUMIFS(Combustivel!$U:$U,Combustivel!$AB:$AB,'Custo Por mes e Veículo'!D$2,Combustivel!$AC:$AC,'Custo Por mes e Veículo'!D$1,Combustivel!$A:$A,'Custo Por mes e Veículo'!$C11)</f>
        <v>2034.7728531855955</v>
      </c>
      <c r="E11" s="8">
        <f>SUMIFS(Combustivel!$U:$U,Combustivel!$AB:$AB,'Custo Por mes e Veículo'!E$2,Combustivel!$AC:$AC,'Custo Por mes e Veículo'!E$1,Combustivel!$A:$A,'Custo Por mes e Veículo'!$C11)</f>
        <v>168.48</v>
      </c>
      <c r="F11" s="8">
        <f>SUMIFS(Combustivel!$U:$U,Combustivel!$AB:$AB,'Custo Por mes e Veículo'!F$2,Combustivel!$AC:$AC,'Custo Por mes e Veículo'!F$1,Combustivel!$A:$A,'Custo Por mes e Veículo'!$C11)</f>
        <v>711.11</v>
      </c>
      <c r="G11" s="8">
        <f>SUMIFS(Combustivel!$U:$U,Combustivel!$AB:$AB,'Custo Por mes e Veículo'!G$2,Combustivel!$AC:$AC,'Custo Por mes e Veículo'!G$1,Combustivel!$A:$A,'Custo Por mes e Veículo'!$C11)</f>
        <v>612.12</v>
      </c>
      <c r="H11" s="8">
        <f>SUMIFS(Combustivel!$U:$U,Combustivel!$AB:$AB,'Custo Por mes e Veículo'!H$2,Combustivel!$AC:$AC,'Custo Por mes e Veículo'!H$1,Combustivel!$A:$A,'Custo Por mes e Veículo'!$C11)</f>
        <v>1497.81</v>
      </c>
      <c r="I11" s="8">
        <f>SUMIFS(Combustivel!$U:$U,Combustivel!$AB:$AB,'Custo Por mes e Veículo'!I$2,Combustivel!$AC:$AC,'Custo Por mes e Veículo'!I$1,Combustivel!$A:$A,'Custo Por mes e Veículo'!$C11)</f>
        <v>843.24</v>
      </c>
      <c r="J11" s="8">
        <f>SUMIFS(Combustivel!$U:$U,Combustivel!$AB:$AB,'Custo Por mes e Veículo'!J$2,Combustivel!$AC:$AC,'Custo Por mes e Veículo'!J$1,Combustivel!$A:$A,'Custo Por mes e Veículo'!$C11)</f>
        <v>1042.43</v>
      </c>
      <c r="K11" s="8">
        <f>SUMIFS(Combustivel!$U:$U,Combustivel!$AB:$AB,'Custo Por mes e Veículo'!K$2,Combustivel!$AC:$AC,'Custo Por mes e Veículo'!K$1,Combustivel!$A:$A,'Custo Por mes e Veículo'!$C11)</f>
        <v>466.11</v>
      </c>
      <c r="L11" s="8">
        <f>SUMIFS(Combustivel!$U:$U,Combustivel!$AB:$AB,'Custo Por mes e Veículo'!L$2,Combustivel!$AC:$AC,'Custo Por mes e Veículo'!L$1,Combustivel!$A:$A,'Custo Por mes e Veículo'!$C11)</f>
        <v>976.11999999999989</v>
      </c>
      <c r="M11" s="8">
        <f>SUMIFS(Combustivel!$U:$U,Combustivel!$AB:$AB,'Custo Por mes e Veículo'!M$2,Combustivel!$AC:$AC,'Custo Por mes e Veículo'!M$1,Combustivel!$A:$A,'Custo Por mes e Veículo'!$C11)</f>
        <v>1633.4999999999998</v>
      </c>
      <c r="N11" s="8">
        <f>SUMIFS(Combustivel!$U:$U,Combustivel!$AB:$AB,'Custo Por mes e Veículo'!N$2,Combustivel!$AC:$AC,'Custo Por mes e Veículo'!N$1,Combustivel!$A:$A,'Custo Por mes e Veículo'!$C11)</f>
        <v>1248.46</v>
      </c>
      <c r="O11" s="8">
        <f>SUMIFS(Combustivel!$U:$U,Combustivel!$AB:$AB,'Custo Por mes e Veículo'!O$2,Combustivel!$AC:$AC,'Custo Por mes e Veículo'!O$1,Combustivel!$A:$A,'Custo Por mes e Veículo'!$C11)</f>
        <v>1935.3299999999997</v>
      </c>
      <c r="P11" s="8">
        <f>SUMIFS(Combustivel!$U:$U,Combustivel!$AB:$AB,'Custo Por mes e Veículo'!P$2,Combustivel!$AC:$AC,'Custo Por mes e Veículo'!P$1,Combustivel!$A:$A,'Custo Por mes e Veículo'!$C11)</f>
        <v>2383.7400000000002</v>
      </c>
      <c r="Q11" s="8">
        <f>SUMIFS(Combustivel!$U:$U,Combustivel!$AB:$AB,'Custo Por mes e Veículo'!Q$2,Combustivel!$AC:$AC,'Custo Por mes e Veículo'!Q$1,Combustivel!$A:$A,'Custo Por mes e Veículo'!$C11)</f>
        <v>0</v>
      </c>
      <c r="R11" s="8">
        <f>SUMIFS(Combustivel!$U:$U,Combustivel!$AB:$AB,'Custo Por mes e Veículo'!R$2,Combustivel!$AC:$AC,'Custo Por mes e Veículo'!R$1,Combustivel!$A:$A,'Custo Por mes e Veículo'!$C11)</f>
        <v>0</v>
      </c>
      <c r="S11" s="8">
        <f>SUMIFS(Combustivel!$U:$U,Combustivel!$AB:$AB,'Custo Por mes e Veículo'!S$2,Combustivel!$AC:$AC,'Custo Por mes e Veículo'!S$1,Combustivel!$A:$A,'Custo Por mes e Veículo'!$C11)</f>
        <v>0</v>
      </c>
      <c r="T11" s="8">
        <f>SUMIFS(Combustivel!$U:$U,Combustivel!$AB:$AB,'Custo Por mes e Veículo'!T$2,Combustivel!$AC:$AC,'Custo Por mes e Veículo'!T$1,Combustivel!$A:$A,'Custo Por mes e Veículo'!$C11)</f>
        <v>0</v>
      </c>
      <c r="U11" s="8">
        <f>SUMIFS(Combustivel!$U:$U,Combustivel!$AB:$AB,'Custo Por mes e Veículo'!U$2,Combustivel!$AC:$AC,'Custo Por mes e Veículo'!U$1,Combustivel!$A:$A,'Custo Por mes e Veículo'!$C11)</f>
        <v>0</v>
      </c>
      <c r="V11" s="8">
        <f>SUMIFS(Combustivel!$U:$U,Combustivel!$AB:$AB,'Custo Por mes e Veículo'!V$2,Combustivel!$AC:$AC,'Custo Por mes e Veículo'!V$1,Combustivel!$A:$A,'Custo Por mes e Veículo'!$C11)</f>
        <v>0</v>
      </c>
      <c r="W11" s="8">
        <f>SUMIFS(Combustivel!$U:$U,Combustivel!$AB:$AB,'Custo Por mes e Veículo'!W$2,Combustivel!$AC:$AC,'Custo Por mes e Veículo'!W$1,Combustivel!$A:$A,'Custo Por mes e Veículo'!$C11)</f>
        <v>0</v>
      </c>
      <c r="X11" s="8">
        <f>SUMIFS(Combustivel!$U:$U,Combustivel!$AB:$AB,'Custo Por mes e Veículo'!X$2,Combustivel!$AC:$AC,'Custo Por mes e Veículo'!X$1,Combustivel!$A:$A,'Custo Por mes e Veículo'!$C11)</f>
        <v>0</v>
      </c>
    </row>
    <row r="12" spans="1:24" x14ac:dyDescent="0.3">
      <c r="A12" t="s">
        <v>3567</v>
      </c>
      <c r="B12" t="str">
        <f>_xlfn.XLOOKUP(C12,'[1]LOCADO - ATIVOS'!$C:$C,'[1]LOCADO - ATIVOS'!$B:$B)</f>
        <v>POOL - 02</v>
      </c>
      <c r="C12" t="s">
        <v>44</v>
      </c>
      <c r="D12" s="8">
        <f>SUMIFS(Combustivel!$U:$U,Combustivel!$AB:$AB,'Custo Por mes e Veículo'!D$2,Combustivel!$AC:$AC,'Custo Por mes e Veículo'!D$1,Combustivel!$A:$A,'Custo Por mes e Veículo'!$C12)</f>
        <v>0</v>
      </c>
      <c r="E12" s="8">
        <f>SUMIFS(Combustivel!$U:$U,Combustivel!$AB:$AB,'Custo Por mes e Veículo'!E$2,Combustivel!$AC:$AC,'Custo Por mes e Veículo'!E$1,Combustivel!$A:$A,'Custo Por mes e Veículo'!$C12)</f>
        <v>399.21000000000004</v>
      </c>
      <c r="F12" s="8">
        <f>SUMIFS(Combustivel!$U:$U,Combustivel!$AB:$AB,'Custo Por mes e Veículo'!F$2,Combustivel!$AC:$AC,'Custo Por mes e Veículo'!F$1,Combustivel!$A:$A,'Custo Por mes e Veículo'!$C12)</f>
        <v>544.98</v>
      </c>
      <c r="G12" s="8">
        <f>SUMIFS(Combustivel!$U:$U,Combustivel!$AB:$AB,'Custo Por mes e Veículo'!G$2,Combustivel!$AC:$AC,'Custo Por mes e Veículo'!G$1,Combustivel!$A:$A,'Custo Por mes e Veículo'!$C12)</f>
        <v>1129.51</v>
      </c>
      <c r="H12" s="8">
        <f>SUMIFS(Combustivel!$U:$U,Combustivel!$AB:$AB,'Custo Por mes e Veículo'!H$2,Combustivel!$AC:$AC,'Custo Por mes e Veículo'!H$1,Combustivel!$A:$A,'Custo Por mes e Veículo'!$C12)</f>
        <v>754.15000000000009</v>
      </c>
      <c r="I12" s="8">
        <f>SUMIFS(Combustivel!$U:$U,Combustivel!$AB:$AB,'Custo Por mes e Veículo'!I$2,Combustivel!$AC:$AC,'Custo Por mes e Veículo'!I$1,Combustivel!$A:$A,'Custo Por mes e Veículo'!$C12)</f>
        <v>1135.2800000000002</v>
      </c>
      <c r="J12" s="8">
        <f>SUMIFS(Combustivel!$U:$U,Combustivel!$AB:$AB,'Custo Por mes e Veículo'!J$2,Combustivel!$AC:$AC,'Custo Por mes e Veículo'!J$1,Combustivel!$A:$A,'Custo Por mes e Veículo'!$C12)</f>
        <v>1957.41</v>
      </c>
      <c r="K12" s="8">
        <f>SUMIFS(Combustivel!$U:$U,Combustivel!$AB:$AB,'Custo Por mes e Veículo'!K$2,Combustivel!$AC:$AC,'Custo Por mes e Veículo'!K$1,Combustivel!$A:$A,'Custo Por mes e Veículo'!$C12)</f>
        <v>646.18000000000006</v>
      </c>
      <c r="L12" s="8">
        <f>SUMIFS(Combustivel!$U:$U,Combustivel!$AB:$AB,'Custo Por mes e Veículo'!L$2,Combustivel!$AC:$AC,'Custo Por mes e Veículo'!L$1,Combustivel!$A:$A,'Custo Por mes e Veículo'!$C12)</f>
        <v>1360.02</v>
      </c>
      <c r="M12" s="8">
        <f>SUMIFS(Combustivel!$U:$U,Combustivel!$AB:$AB,'Custo Por mes e Veículo'!M$2,Combustivel!$AC:$AC,'Custo Por mes e Veículo'!M$1,Combustivel!$A:$A,'Custo Por mes e Veículo'!$C12)</f>
        <v>1602.55</v>
      </c>
      <c r="N12" s="8">
        <f>SUMIFS(Combustivel!$U:$U,Combustivel!$AB:$AB,'Custo Por mes e Veículo'!N$2,Combustivel!$AC:$AC,'Custo Por mes e Veículo'!N$1,Combustivel!$A:$A,'Custo Por mes e Veículo'!$C12)</f>
        <v>1126.07</v>
      </c>
      <c r="O12" s="8">
        <f>SUMIFS(Combustivel!$U:$U,Combustivel!$AB:$AB,'Custo Por mes e Veículo'!O$2,Combustivel!$AC:$AC,'Custo Por mes e Veículo'!O$1,Combustivel!$A:$A,'Custo Por mes e Veículo'!$C12)</f>
        <v>1679.0099999999998</v>
      </c>
      <c r="P12" s="8">
        <f>SUMIFS(Combustivel!$U:$U,Combustivel!$AB:$AB,'Custo Por mes e Veículo'!P$2,Combustivel!$AC:$AC,'Custo Por mes e Veículo'!P$1,Combustivel!$A:$A,'Custo Por mes e Veículo'!$C12)</f>
        <v>3452.4299999999989</v>
      </c>
      <c r="Q12" s="8">
        <f>SUMIFS(Combustivel!$U:$U,Combustivel!$AB:$AB,'Custo Por mes e Veículo'!Q$2,Combustivel!$AC:$AC,'Custo Por mes e Veículo'!Q$1,Combustivel!$A:$A,'Custo Por mes e Veículo'!$C12)</f>
        <v>342.89</v>
      </c>
      <c r="R12" s="8">
        <f>SUMIFS(Combustivel!$U:$U,Combustivel!$AB:$AB,'Custo Por mes e Veículo'!R$2,Combustivel!$AC:$AC,'Custo Por mes e Veículo'!R$1,Combustivel!$A:$A,'Custo Por mes e Veículo'!$C12)</f>
        <v>0</v>
      </c>
      <c r="S12" s="8">
        <f>SUMIFS(Combustivel!$U:$U,Combustivel!$AB:$AB,'Custo Por mes e Veículo'!S$2,Combustivel!$AC:$AC,'Custo Por mes e Veículo'!S$1,Combustivel!$A:$A,'Custo Por mes e Veículo'!$C12)</f>
        <v>0</v>
      </c>
      <c r="T12" s="8">
        <f>SUMIFS(Combustivel!$U:$U,Combustivel!$AB:$AB,'Custo Por mes e Veículo'!T$2,Combustivel!$AC:$AC,'Custo Por mes e Veículo'!T$1,Combustivel!$A:$A,'Custo Por mes e Veículo'!$C12)</f>
        <v>0</v>
      </c>
      <c r="U12" s="8">
        <f>SUMIFS(Combustivel!$U:$U,Combustivel!$AB:$AB,'Custo Por mes e Veículo'!U$2,Combustivel!$AC:$AC,'Custo Por mes e Veículo'!U$1,Combustivel!$A:$A,'Custo Por mes e Veículo'!$C12)</f>
        <v>0</v>
      </c>
      <c r="V12" s="8">
        <f>SUMIFS(Combustivel!$U:$U,Combustivel!$AB:$AB,'Custo Por mes e Veículo'!V$2,Combustivel!$AC:$AC,'Custo Por mes e Veículo'!V$1,Combustivel!$A:$A,'Custo Por mes e Veículo'!$C12)</f>
        <v>0</v>
      </c>
      <c r="W12" s="8">
        <f>SUMIFS(Combustivel!$U:$U,Combustivel!$AB:$AB,'Custo Por mes e Veículo'!W$2,Combustivel!$AC:$AC,'Custo Por mes e Veículo'!W$1,Combustivel!$A:$A,'Custo Por mes e Veículo'!$C12)</f>
        <v>0</v>
      </c>
      <c r="X12" s="8">
        <f>SUMIFS(Combustivel!$U:$U,Combustivel!$AB:$AB,'Custo Por mes e Veículo'!X$2,Combustivel!$AC:$AC,'Custo Por mes e Veículo'!X$1,Combustivel!$A:$A,'Custo Por mes e Veículo'!$C12)</f>
        <v>0</v>
      </c>
    </row>
    <row r="13" spans="1:24" x14ac:dyDescent="0.3">
      <c r="A13" t="s">
        <v>3567</v>
      </c>
      <c r="B13" t="str">
        <f>_xlfn.XLOOKUP(C13,'[1]LOCADO - ATIVOS'!$C:$C,'[1]LOCADO - ATIVOS'!$B:$B)</f>
        <v>VA - 17</v>
      </c>
      <c r="C13" t="s">
        <v>46</v>
      </c>
      <c r="D13" s="8">
        <f>SUMIFS(Combustivel!$U:$U,Combustivel!$AB:$AB,'Custo Por mes e Veículo'!D$2,Combustivel!$AC:$AC,'Custo Por mes e Veículo'!D$1,Combustivel!$A:$A,'Custo Por mes e Veículo'!$C13)</f>
        <v>1863.3905967450271</v>
      </c>
      <c r="E13" s="8">
        <f>SUMIFS(Combustivel!$U:$U,Combustivel!$AB:$AB,'Custo Por mes e Veículo'!E$2,Combustivel!$AC:$AC,'Custo Por mes e Veículo'!E$1,Combustivel!$A:$A,'Custo Por mes e Veículo'!$C13)</f>
        <v>0</v>
      </c>
      <c r="F13" s="8">
        <f>SUMIFS(Combustivel!$U:$U,Combustivel!$AB:$AB,'Custo Por mes e Veículo'!F$2,Combustivel!$AC:$AC,'Custo Por mes e Veículo'!F$1,Combustivel!$A:$A,'Custo Por mes e Veículo'!$C13)</f>
        <v>959.19</v>
      </c>
      <c r="G13" s="8">
        <f>SUMIFS(Combustivel!$U:$U,Combustivel!$AB:$AB,'Custo Por mes e Veículo'!G$2,Combustivel!$AC:$AC,'Custo Por mes e Veículo'!G$1,Combustivel!$A:$A,'Custo Por mes e Veículo'!$C13)</f>
        <v>1242.1299999999999</v>
      </c>
      <c r="H13" s="8">
        <f>SUMIFS(Combustivel!$U:$U,Combustivel!$AB:$AB,'Custo Por mes e Veículo'!H$2,Combustivel!$AC:$AC,'Custo Por mes e Veículo'!H$1,Combustivel!$A:$A,'Custo Por mes e Veículo'!$C13)</f>
        <v>2317.5000000000005</v>
      </c>
      <c r="I13" s="8">
        <f>SUMIFS(Combustivel!$U:$U,Combustivel!$AB:$AB,'Custo Por mes e Veículo'!I$2,Combustivel!$AC:$AC,'Custo Por mes e Veículo'!I$1,Combustivel!$A:$A,'Custo Por mes e Veículo'!$C13)</f>
        <v>3166.4100000000003</v>
      </c>
      <c r="J13" s="8">
        <f>SUMIFS(Combustivel!$U:$U,Combustivel!$AB:$AB,'Custo Por mes e Veículo'!J$2,Combustivel!$AC:$AC,'Custo Por mes e Veículo'!J$1,Combustivel!$A:$A,'Custo Por mes e Veículo'!$C13)</f>
        <v>2052.69</v>
      </c>
      <c r="K13" s="8">
        <f>SUMIFS(Combustivel!$U:$U,Combustivel!$AB:$AB,'Custo Por mes e Veículo'!K$2,Combustivel!$AC:$AC,'Custo Por mes e Veículo'!K$1,Combustivel!$A:$A,'Custo Por mes e Veículo'!$C13)</f>
        <v>1281.1999999999998</v>
      </c>
      <c r="L13" s="8">
        <f>SUMIFS(Combustivel!$U:$U,Combustivel!$AB:$AB,'Custo Por mes e Veículo'!L$2,Combustivel!$AC:$AC,'Custo Por mes e Veículo'!L$1,Combustivel!$A:$A,'Custo Por mes e Veículo'!$C13)</f>
        <v>1393.3700000000001</v>
      </c>
      <c r="M13" s="8">
        <f>SUMIFS(Combustivel!$U:$U,Combustivel!$AB:$AB,'Custo Por mes e Veículo'!M$2,Combustivel!$AC:$AC,'Custo Por mes e Veículo'!M$1,Combustivel!$A:$A,'Custo Por mes e Veículo'!$C13)</f>
        <v>1534.6200000000001</v>
      </c>
      <c r="N13" s="8">
        <f>SUMIFS(Combustivel!$U:$U,Combustivel!$AB:$AB,'Custo Por mes e Veículo'!N$2,Combustivel!$AC:$AC,'Custo Por mes e Veículo'!N$1,Combustivel!$A:$A,'Custo Por mes e Veículo'!$C13)</f>
        <v>627.02</v>
      </c>
      <c r="O13" s="8">
        <f>SUMIFS(Combustivel!$U:$U,Combustivel!$AB:$AB,'Custo Por mes e Veículo'!O$2,Combustivel!$AC:$AC,'Custo Por mes e Veículo'!O$1,Combustivel!$A:$A,'Custo Por mes e Veículo'!$C13)</f>
        <v>2076.0099999999998</v>
      </c>
      <c r="P13" s="8">
        <f>SUMIFS(Combustivel!$U:$U,Combustivel!$AB:$AB,'Custo Por mes e Veículo'!P$2,Combustivel!$AC:$AC,'Custo Por mes e Veículo'!P$1,Combustivel!$A:$A,'Custo Por mes e Veículo'!$C13)</f>
        <v>2006.6100000000001</v>
      </c>
      <c r="Q13" s="8">
        <f>SUMIFS(Combustivel!$U:$U,Combustivel!$AB:$AB,'Custo Por mes e Veículo'!Q$2,Combustivel!$AC:$AC,'Custo Por mes e Veículo'!Q$1,Combustivel!$A:$A,'Custo Por mes e Veículo'!$C13)</f>
        <v>0</v>
      </c>
      <c r="R13" s="8">
        <f>SUMIFS(Combustivel!$U:$U,Combustivel!$AB:$AB,'Custo Por mes e Veículo'!R$2,Combustivel!$AC:$AC,'Custo Por mes e Veículo'!R$1,Combustivel!$A:$A,'Custo Por mes e Veículo'!$C13)</f>
        <v>0</v>
      </c>
      <c r="S13" s="8">
        <f>SUMIFS(Combustivel!$U:$U,Combustivel!$AB:$AB,'Custo Por mes e Veículo'!S$2,Combustivel!$AC:$AC,'Custo Por mes e Veículo'!S$1,Combustivel!$A:$A,'Custo Por mes e Veículo'!$C13)</f>
        <v>0</v>
      </c>
      <c r="T13" s="8">
        <f>SUMIFS(Combustivel!$U:$U,Combustivel!$AB:$AB,'Custo Por mes e Veículo'!T$2,Combustivel!$AC:$AC,'Custo Por mes e Veículo'!T$1,Combustivel!$A:$A,'Custo Por mes e Veículo'!$C13)</f>
        <v>0</v>
      </c>
      <c r="U13" s="8">
        <f>SUMIFS(Combustivel!$U:$U,Combustivel!$AB:$AB,'Custo Por mes e Veículo'!U$2,Combustivel!$AC:$AC,'Custo Por mes e Veículo'!U$1,Combustivel!$A:$A,'Custo Por mes e Veículo'!$C13)</f>
        <v>0</v>
      </c>
      <c r="V13" s="8">
        <f>SUMIFS(Combustivel!$U:$U,Combustivel!$AB:$AB,'Custo Por mes e Veículo'!V$2,Combustivel!$AC:$AC,'Custo Por mes e Veículo'!V$1,Combustivel!$A:$A,'Custo Por mes e Veículo'!$C13)</f>
        <v>0</v>
      </c>
      <c r="W13" s="8">
        <f>SUMIFS(Combustivel!$U:$U,Combustivel!$AB:$AB,'Custo Por mes e Veículo'!W$2,Combustivel!$AC:$AC,'Custo Por mes e Veículo'!W$1,Combustivel!$A:$A,'Custo Por mes e Veículo'!$C13)</f>
        <v>0</v>
      </c>
      <c r="X13" s="8">
        <f>SUMIFS(Combustivel!$U:$U,Combustivel!$AB:$AB,'Custo Por mes e Veículo'!X$2,Combustivel!$AC:$AC,'Custo Por mes e Veículo'!X$1,Combustivel!$A:$A,'Custo Por mes e Veículo'!$C13)</f>
        <v>0</v>
      </c>
    </row>
    <row r="14" spans="1:24" x14ac:dyDescent="0.3">
      <c r="D14" s="8">
        <f>SUMIFS(Combustivel!$U:$U,Combustivel!$AB:$AB,'Custo Por mes e Veículo'!D$2,Combustivel!$AC:$AC,'Custo Por mes e Veículo'!D$1,Combustivel!$A:$A,'Custo Por mes e Veículo'!$C14)</f>
        <v>0</v>
      </c>
      <c r="E14" s="8">
        <f>SUMIFS(Combustivel!$U:$U,Combustivel!$AB:$AB,'Custo Por mes e Veículo'!E$2,Combustivel!$AC:$AC,'Custo Por mes e Veículo'!E$1,Combustivel!$A:$A,'Custo Por mes e Veículo'!$C14)</f>
        <v>0</v>
      </c>
      <c r="F14" s="8">
        <f>SUMIFS(Combustivel!$U:$U,Combustivel!$AB:$AB,'Custo Por mes e Veículo'!F$2,Combustivel!$AC:$AC,'Custo Por mes e Veículo'!F$1,Combustivel!$A:$A,'Custo Por mes e Veículo'!$C14)</f>
        <v>0</v>
      </c>
      <c r="G14" s="8">
        <f>SUMIFS(Combustivel!$U:$U,Combustivel!$AB:$AB,'Custo Por mes e Veículo'!G$2,Combustivel!$AC:$AC,'Custo Por mes e Veículo'!G$1,Combustivel!$A:$A,'Custo Por mes e Veículo'!$C14)</f>
        <v>0</v>
      </c>
      <c r="H14" s="8">
        <f>SUMIFS(Combustivel!$U:$U,Combustivel!$AB:$AB,'Custo Por mes e Veículo'!H$2,Combustivel!$AC:$AC,'Custo Por mes e Veículo'!H$1,Combustivel!$A:$A,'Custo Por mes e Veículo'!$C14)</f>
        <v>0</v>
      </c>
      <c r="I14" s="8">
        <f>SUMIFS(Combustivel!$U:$U,Combustivel!$AB:$AB,'Custo Por mes e Veículo'!I$2,Combustivel!$AC:$AC,'Custo Por mes e Veículo'!I$1,Combustivel!$A:$A,'Custo Por mes e Veículo'!$C14)</f>
        <v>0</v>
      </c>
      <c r="J14" s="8">
        <f>SUMIFS(Combustivel!$U:$U,Combustivel!$AB:$AB,'Custo Por mes e Veículo'!J$2,Combustivel!$AC:$AC,'Custo Por mes e Veículo'!J$1,Combustivel!$A:$A,'Custo Por mes e Veículo'!$C14)</f>
        <v>0</v>
      </c>
      <c r="K14" s="8">
        <f>SUMIFS(Combustivel!$U:$U,Combustivel!$AB:$AB,'Custo Por mes e Veículo'!K$2,Combustivel!$AC:$AC,'Custo Por mes e Veículo'!K$1,Combustivel!$A:$A,'Custo Por mes e Veículo'!$C14)</f>
        <v>0</v>
      </c>
      <c r="L14" s="8">
        <f>SUMIFS(Combustivel!$U:$U,Combustivel!$AB:$AB,'Custo Por mes e Veículo'!L$2,Combustivel!$AC:$AC,'Custo Por mes e Veículo'!L$1,Combustivel!$A:$A,'Custo Por mes e Veículo'!$C14)</f>
        <v>0</v>
      </c>
      <c r="M14" s="8">
        <f>SUMIFS(Combustivel!$U:$U,Combustivel!$AB:$AB,'Custo Por mes e Veículo'!M$2,Combustivel!$AC:$AC,'Custo Por mes e Veículo'!M$1,Combustivel!$A:$A,'Custo Por mes e Veículo'!$C14)</f>
        <v>0</v>
      </c>
      <c r="N14" s="8">
        <f>SUMIFS(Combustivel!$U:$U,Combustivel!$AB:$AB,'Custo Por mes e Veículo'!N$2,Combustivel!$AC:$AC,'Custo Por mes e Veículo'!N$1,Combustivel!$A:$A,'Custo Por mes e Veículo'!$C14)</f>
        <v>0</v>
      </c>
      <c r="O14" s="8">
        <f>SUMIFS(Combustivel!$U:$U,Combustivel!$AB:$AB,'Custo Por mes e Veículo'!O$2,Combustivel!$AC:$AC,'Custo Por mes e Veículo'!O$1,Combustivel!$A:$A,'Custo Por mes e Veículo'!$C14)</f>
        <v>0</v>
      </c>
      <c r="P14" s="8">
        <f>SUMIFS(Combustivel!$U:$U,Combustivel!$AB:$AB,'Custo Por mes e Veículo'!P$2,Combustivel!$AC:$AC,'Custo Por mes e Veículo'!P$1,Combustivel!$A:$A,'Custo Por mes e Veículo'!$C14)</f>
        <v>0</v>
      </c>
      <c r="Q14" s="8">
        <f>SUMIFS(Combustivel!$U:$U,Combustivel!$AB:$AB,'Custo Por mes e Veículo'!Q$2,Combustivel!$AC:$AC,'Custo Por mes e Veículo'!Q$1,Combustivel!$A:$A,'Custo Por mes e Veículo'!$C14)</f>
        <v>0</v>
      </c>
      <c r="R14" s="8">
        <f>SUMIFS(Combustivel!$U:$U,Combustivel!$AB:$AB,'Custo Por mes e Veículo'!R$2,Combustivel!$AC:$AC,'Custo Por mes e Veículo'!R$1,Combustivel!$A:$A,'Custo Por mes e Veículo'!$C14)</f>
        <v>0</v>
      </c>
      <c r="S14" s="8">
        <f>SUMIFS(Combustivel!$U:$U,Combustivel!$AB:$AB,'Custo Por mes e Veículo'!S$2,Combustivel!$AC:$AC,'Custo Por mes e Veículo'!S$1,Combustivel!$A:$A,'Custo Por mes e Veículo'!$C14)</f>
        <v>0</v>
      </c>
      <c r="T14" s="8">
        <f>SUMIFS(Combustivel!$U:$U,Combustivel!$AB:$AB,'Custo Por mes e Veículo'!T$2,Combustivel!$AC:$AC,'Custo Por mes e Veículo'!T$1,Combustivel!$A:$A,'Custo Por mes e Veículo'!$C14)</f>
        <v>0</v>
      </c>
      <c r="U14" s="8">
        <f>SUMIFS(Combustivel!$U:$U,Combustivel!$AB:$AB,'Custo Por mes e Veículo'!U$2,Combustivel!$AC:$AC,'Custo Por mes e Veículo'!U$1,Combustivel!$A:$A,'Custo Por mes e Veículo'!$C14)</f>
        <v>0</v>
      </c>
      <c r="V14" s="8">
        <f>SUMIFS(Combustivel!$U:$U,Combustivel!$AB:$AB,'Custo Por mes e Veículo'!V$2,Combustivel!$AC:$AC,'Custo Por mes e Veículo'!V$1,Combustivel!$A:$A,'Custo Por mes e Veículo'!$C14)</f>
        <v>0</v>
      </c>
      <c r="W14" s="8">
        <f>SUMIFS(Combustivel!$U:$U,Combustivel!$AB:$AB,'Custo Por mes e Veículo'!W$2,Combustivel!$AC:$AC,'Custo Por mes e Veículo'!W$1,Combustivel!$A:$A,'Custo Por mes e Veículo'!$C14)</f>
        <v>0</v>
      </c>
      <c r="X14" s="8">
        <f>SUMIFS(Combustivel!$U:$U,Combustivel!$AB:$AB,'Custo Por mes e Veículo'!X$2,Combustivel!$AC:$AC,'Custo Por mes e Veículo'!X$1,Combustivel!$A:$A,'Custo Por mes e Veículo'!$C14)</f>
        <v>0</v>
      </c>
    </row>
    <row r="15" spans="1:24" x14ac:dyDescent="0.3">
      <c r="A15" t="s">
        <v>3567</v>
      </c>
      <c r="B15" t="str">
        <f>_xlfn.XLOOKUP(C15,'[1]LOCADO - ATIVOS'!$C:$C,'[1]LOCADO - ATIVOS'!$B:$B)</f>
        <v>VA - 12</v>
      </c>
      <c r="C15" t="s">
        <v>70</v>
      </c>
      <c r="D15" s="8">
        <f>SUMIFS(Combustivel!$U:$U,Combustivel!$AB:$AB,'Custo Por mes e Veículo'!D$2,Combustivel!$AC:$AC,'Custo Por mes e Veículo'!D$1,Combustivel!$A:$A,'Custo Por mes e Veículo'!$C15)</f>
        <v>1603.7349397590363</v>
      </c>
      <c r="E15" s="8">
        <f>SUMIFS(Combustivel!$U:$U,Combustivel!$AB:$AB,'Custo Por mes e Veículo'!E$2,Combustivel!$AC:$AC,'Custo Por mes e Veículo'!E$1,Combustivel!$A:$A,'Custo Por mes e Veículo'!$C15)</f>
        <v>715.57999999999993</v>
      </c>
      <c r="F15" s="8">
        <f>SUMIFS(Combustivel!$U:$U,Combustivel!$AB:$AB,'Custo Por mes e Veículo'!F$2,Combustivel!$AC:$AC,'Custo Por mes e Veículo'!F$1,Combustivel!$A:$A,'Custo Por mes e Veículo'!$C15)</f>
        <v>394</v>
      </c>
      <c r="G15" s="8">
        <f>SUMIFS(Combustivel!$U:$U,Combustivel!$AB:$AB,'Custo Por mes e Veículo'!G$2,Combustivel!$AC:$AC,'Custo Por mes e Veículo'!G$1,Combustivel!$A:$A,'Custo Por mes e Veículo'!$C15)</f>
        <v>618.54999999999995</v>
      </c>
      <c r="H15" s="8">
        <f>SUMIFS(Combustivel!$U:$U,Combustivel!$AB:$AB,'Custo Por mes e Veículo'!H$2,Combustivel!$AC:$AC,'Custo Por mes e Veículo'!H$1,Combustivel!$A:$A,'Custo Por mes e Veículo'!$C15)</f>
        <v>841.38</v>
      </c>
      <c r="I15" s="8">
        <f>SUMIFS(Combustivel!$U:$U,Combustivel!$AB:$AB,'Custo Por mes e Veículo'!I$2,Combustivel!$AC:$AC,'Custo Por mes e Veículo'!I$1,Combustivel!$A:$A,'Custo Por mes e Veículo'!$C15)</f>
        <v>1004.9300000000001</v>
      </c>
      <c r="J15" s="8">
        <f>SUMIFS(Combustivel!$U:$U,Combustivel!$AB:$AB,'Custo Por mes e Veículo'!J$2,Combustivel!$AC:$AC,'Custo Por mes e Veículo'!J$1,Combustivel!$A:$A,'Custo Por mes e Veículo'!$C15)</f>
        <v>964.25</v>
      </c>
      <c r="K15" s="8">
        <f>SUMIFS(Combustivel!$U:$U,Combustivel!$AB:$AB,'Custo Por mes e Veículo'!K$2,Combustivel!$AC:$AC,'Custo Por mes e Veículo'!K$1,Combustivel!$A:$A,'Custo Por mes e Veículo'!$C15)</f>
        <v>457.39</v>
      </c>
      <c r="L15" s="8">
        <f>SUMIFS(Combustivel!$U:$U,Combustivel!$AB:$AB,'Custo Por mes e Veículo'!L$2,Combustivel!$AC:$AC,'Custo Por mes e Veículo'!L$1,Combustivel!$A:$A,'Custo Por mes e Veículo'!$C15)</f>
        <v>440.87</v>
      </c>
      <c r="M15" s="8">
        <f>SUMIFS(Combustivel!$U:$U,Combustivel!$AB:$AB,'Custo Por mes e Veículo'!M$2,Combustivel!$AC:$AC,'Custo Por mes e Veículo'!M$1,Combustivel!$A:$A,'Custo Por mes e Veículo'!$C15)</f>
        <v>589.99</v>
      </c>
      <c r="N15" s="8">
        <f>SUMIFS(Combustivel!$U:$U,Combustivel!$AB:$AB,'Custo Por mes e Veículo'!N$2,Combustivel!$AC:$AC,'Custo Por mes e Veículo'!N$1,Combustivel!$A:$A,'Custo Por mes e Veículo'!$C15)</f>
        <v>412.65999999999997</v>
      </c>
      <c r="O15" s="8">
        <f>SUMIFS(Combustivel!$U:$U,Combustivel!$AB:$AB,'Custo Por mes e Veículo'!O$2,Combustivel!$AC:$AC,'Custo Por mes e Veículo'!O$1,Combustivel!$A:$A,'Custo Por mes e Veículo'!$C15)</f>
        <v>536.87</v>
      </c>
      <c r="P15" s="8">
        <f>SUMIFS(Combustivel!$U:$U,Combustivel!$AB:$AB,'Custo Por mes e Veículo'!P$2,Combustivel!$AC:$AC,'Custo Por mes e Veículo'!P$1,Combustivel!$A:$A,'Custo Por mes e Veículo'!$C15)</f>
        <v>171.31</v>
      </c>
      <c r="Q15" s="8">
        <f>SUMIFS(Combustivel!$U:$U,Combustivel!$AB:$AB,'Custo Por mes e Veículo'!Q$2,Combustivel!$AC:$AC,'Custo Por mes e Veículo'!Q$1,Combustivel!$A:$A,'Custo Por mes e Veículo'!$C15)</f>
        <v>0</v>
      </c>
      <c r="R15" s="8">
        <f>SUMIFS(Combustivel!$U:$U,Combustivel!$AB:$AB,'Custo Por mes e Veículo'!R$2,Combustivel!$AC:$AC,'Custo Por mes e Veículo'!R$1,Combustivel!$A:$A,'Custo Por mes e Veículo'!$C15)</f>
        <v>0</v>
      </c>
      <c r="S15" s="8">
        <f>SUMIFS(Combustivel!$U:$U,Combustivel!$AB:$AB,'Custo Por mes e Veículo'!S$2,Combustivel!$AC:$AC,'Custo Por mes e Veículo'!S$1,Combustivel!$A:$A,'Custo Por mes e Veículo'!$C15)</f>
        <v>0</v>
      </c>
      <c r="T15" s="8">
        <f>SUMIFS(Combustivel!$U:$U,Combustivel!$AB:$AB,'Custo Por mes e Veículo'!T$2,Combustivel!$AC:$AC,'Custo Por mes e Veículo'!T$1,Combustivel!$A:$A,'Custo Por mes e Veículo'!$C15)</f>
        <v>0</v>
      </c>
      <c r="U15" s="8">
        <f>SUMIFS(Combustivel!$U:$U,Combustivel!$AB:$AB,'Custo Por mes e Veículo'!U$2,Combustivel!$AC:$AC,'Custo Por mes e Veículo'!U$1,Combustivel!$A:$A,'Custo Por mes e Veículo'!$C15)</f>
        <v>0</v>
      </c>
      <c r="V15" s="8">
        <f>SUMIFS(Combustivel!$U:$U,Combustivel!$AB:$AB,'Custo Por mes e Veículo'!V$2,Combustivel!$AC:$AC,'Custo Por mes e Veículo'!V$1,Combustivel!$A:$A,'Custo Por mes e Veículo'!$C15)</f>
        <v>0</v>
      </c>
      <c r="W15" s="8">
        <f>SUMIFS(Combustivel!$U:$U,Combustivel!$AB:$AB,'Custo Por mes e Veículo'!W$2,Combustivel!$AC:$AC,'Custo Por mes e Veículo'!W$1,Combustivel!$A:$A,'Custo Por mes e Veículo'!$C15)</f>
        <v>0</v>
      </c>
      <c r="X15" s="8">
        <f>SUMIFS(Combustivel!$U:$U,Combustivel!$AB:$AB,'Custo Por mes e Veículo'!X$2,Combustivel!$AC:$AC,'Custo Por mes e Veículo'!X$1,Combustivel!$A:$A,'Custo Por mes e Veículo'!$C15)</f>
        <v>0</v>
      </c>
    </row>
    <row r="16" spans="1:24" x14ac:dyDescent="0.3">
      <c r="A16" t="s">
        <v>3567</v>
      </c>
      <c r="B16" t="str">
        <f>_xlfn.XLOOKUP(C16,'[1]LOCADO - ATIVOS'!$C:$C,'[1]LOCADO - ATIVOS'!$B:$B)</f>
        <v>VA - 07</v>
      </c>
      <c r="C16" t="s">
        <v>60</v>
      </c>
      <c r="D16" s="8">
        <f>SUMIFS(Combustivel!$U:$U,Combustivel!$AB:$AB,'Custo Por mes e Veículo'!D$2,Combustivel!$AC:$AC,'Custo Por mes e Veículo'!D$1,Combustivel!$A:$A,'Custo Por mes e Veículo'!$C16)</f>
        <v>3797.9638554216867</v>
      </c>
      <c r="E16" s="8">
        <f>SUMIFS(Combustivel!$U:$U,Combustivel!$AB:$AB,'Custo Por mes e Veículo'!E$2,Combustivel!$AC:$AC,'Custo Por mes e Veículo'!E$1,Combustivel!$A:$A,'Custo Por mes e Veículo'!$C16)</f>
        <v>0</v>
      </c>
      <c r="F16" s="8">
        <f>SUMIFS(Combustivel!$U:$U,Combustivel!$AB:$AB,'Custo Por mes e Veículo'!F$2,Combustivel!$AC:$AC,'Custo Por mes e Veículo'!F$1,Combustivel!$A:$A,'Custo Por mes e Veículo'!$C16)</f>
        <v>176</v>
      </c>
      <c r="G16" s="8">
        <f>SUMIFS(Combustivel!$U:$U,Combustivel!$AB:$AB,'Custo Por mes e Veículo'!G$2,Combustivel!$AC:$AC,'Custo Por mes e Veículo'!G$1,Combustivel!$A:$A,'Custo Por mes e Veículo'!$C16)</f>
        <v>982.22</v>
      </c>
      <c r="H16" s="8">
        <f>SUMIFS(Combustivel!$U:$U,Combustivel!$AB:$AB,'Custo Por mes e Veículo'!H$2,Combustivel!$AC:$AC,'Custo Por mes e Veículo'!H$1,Combustivel!$A:$A,'Custo Por mes e Veículo'!$C16)</f>
        <v>2053.02</v>
      </c>
      <c r="I16" s="8">
        <f>SUMIFS(Combustivel!$U:$U,Combustivel!$AB:$AB,'Custo Por mes e Veículo'!I$2,Combustivel!$AC:$AC,'Custo Por mes e Veículo'!I$1,Combustivel!$A:$A,'Custo Por mes e Veículo'!$C16)</f>
        <v>1282.8600000000001</v>
      </c>
      <c r="J16" s="8">
        <f>SUMIFS(Combustivel!$U:$U,Combustivel!$AB:$AB,'Custo Por mes e Veículo'!J$2,Combustivel!$AC:$AC,'Custo Por mes e Veículo'!J$1,Combustivel!$A:$A,'Custo Por mes e Veículo'!$C16)</f>
        <v>3191.8900000000003</v>
      </c>
      <c r="K16" s="8">
        <f>SUMIFS(Combustivel!$U:$U,Combustivel!$AB:$AB,'Custo Por mes e Veículo'!K$2,Combustivel!$AC:$AC,'Custo Por mes e Veículo'!K$1,Combustivel!$A:$A,'Custo Por mes e Veículo'!$C16)</f>
        <v>2466</v>
      </c>
      <c r="L16" s="8">
        <f>SUMIFS(Combustivel!$U:$U,Combustivel!$AB:$AB,'Custo Por mes e Veículo'!L$2,Combustivel!$AC:$AC,'Custo Por mes e Veículo'!L$1,Combustivel!$A:$A,'Custo Por mes e Veículo'!$C16)</f>
        <v>2312.5499999999997</v>
      </c>
      <c r="M16" s="8">
        <f>SUMIFS(Combustivel!$U:$U,Combustivel!$AB:$AB,'Custo Por mes e Veículo'!M$2,Combustivel!$AC:$AC,'Custo Por mes e Veículo'!M$1,Combustivel!$A:$A,'Custo Por mes e Veículo'!$C16)</f>
        <v>3181.5899999999997</v>
      </c>
      <c r="N16" s="8">
        <f>SUMIFS(Combustivel!$U:$U,Combustivel!$AB:$AB,'Custo Por mes e Veículo'!N$2,Combustivel!$AC:$AC,'Custo Por mes e Veículo'!N$1,Combustivel!$A:$A,'Custo Por mes e Veículo'!$C16)</f>
        <v>1860.3400000000001</v>
      </c>
      <c r="O16" s="8">
        <f>SUMIFS(Combustivel!$U:$U,Combustivel!$AB:$AB,'Custo Por mes e Veículo'!O$2,Combustivel!$AC:$AC,'Custo Por mes e Veículo'!O$1,Combustivel!$A:$A,'Custo Por mes e Veículo'!$C16)</f>
        <v>3065.6400000000008</v>
      </c>
      <c r="P16" s="8">
        <f>SUMIFS(Combustivel!$U:$U,Combustivel!$AB:$AB,'Custo Por mes e Veículo'!P$2,Combustivel!$AC:$AC,'Custo Por mes e Veículo'!P$1,Combustivel!$A:$A,'Custo Por mes e Veículo'!$C16)</f>
        <v>2206.1799999999998</v>
      </c>
      <c r="Q16" s="8">
        <f>SUMIFS(Combustivel!$U:$U,Combustivel!$AB:$AB,'Custo Por mes e Veículo'!Q$2,Combustivel!$AC:$AC,'Custo Por mes e Veículo'!Q$1,Combustivel!$A:$A,'Custo Por mes e Veículo'!$C16)</f>
        <v>0</v>
      </c>
      <c r="R16" s="8">
        <f>SUMIFS(Combustivel!$U:$U,Combustivel!$AB:$AB,'Custo Por mes e Veículo'!R$2,Combustivel!$AC:$AC,'Custo Por mes e Veículo'!R$1,Combustivel!$A:$A,'Custo Por mes e Veículo'!$C16)</f>
        <v>0</v>
      </c>
      <c r="S16" s="8">
        <f>SUMIFS(Combustivel!$U:$U,Combustivel!$AB:$AB,'Custo Por mes e Veículo'!S$2,Combustivel!$AC:$AC,'Custo Por mes e Veículo'!S$1,Combustivel!$A:$A,'Custo Por mes e Veículo'!$C16)</f>
        <v>0</v>
      </c>
      <c r="T16" s="8">
        <f>SUMIFS(Combustivel!$U:$U,Combustivel!$AB:$AB,'Custo Por mes e Veículo'!T$2,Combustivel!$AC:$AC,'Custo Por mes e Veículo'!T$1,Combustivel!$A:$A,'Custo Por mes e Veículo'!$C16)</f>
        <v>0</v>
      </c>
      <c r="U16" s="8">
        <f>SUMIFS(Combustivel!$U:$U,Combustivel!$AB:$AB,'Custo Por mes e Veículo'!U$2,Combustivel!$AC:$AC,'Custo Por mes e Veículo'!U$1,Combustivel!$A:$A,'Custo Por mes e Veículo'!$C16)</f>
        <v>0</v>
      </c>
      <c r="V16" s="8">
        <f>SUMIFS(Combustivel!$U:$U,Combustivel!$AB:$AB,'Custo Por mes e Veículo'!V$2,Combustivel!$AC:$AC,'Custo Por mes e Veículo'!V$1,Combustivel!$A:$A,'Custo Por mes e Veículo'!$C16)</f>
        <v>0</v>
      </c>
      <c r="W16" s="8">
        <f>SUMIFS(Combustivel!$U:$U,Combustivel!$AB:$AB,'Custo Por mes e Veículo'!W$2,Combustivel!$AC:$AC,'Custo Por mes e Veículo'!W$1,Combustivel!$A:$A,'Custo Por mes e Veículo'!$C16)</f>
        <v>0</v>
      </c>
      <c r="X16" s="8">
        <f>SUMIFS(Combustivel!$U:$U,Combustivel!$AB:$AB,'Custo Por mes e Veículo'!X$2,Combustivel!$AC:$AC,'Custo Por mes e Veículo'!X$1,Combustivel!$A:$A,'Custo Por mes e Veículo'!$C16)</f>
        <v>0</v>
      </c>
    </row>
    <row r="17" spans="1:24" x14ac:dyDescent="0.3">
      <c r="A17" t="s">
        <v>3567</v>
      </c>
      <c r="B17" t="str">
        <f>_xlfn.XLOOKUP(C17,'[1]LOCADO - ATIVOS'!$C:$C,'[1]LOCADO - ATIVOS'!$B:$B)</f>
        <v>VA - 15</v>
      </c>
      <c r="C17" t="s">
        <v>76</v>
      </c>
      <c r="D17" s="8">
        <f>SUMIFS(Combustivel!$U:$U,Combustivel!$AB:$AB,'Custo Por mes e Veículo'!D$2,Combustivel!$AC:$AC,'Custo Por mes e Veículo'!D$1,Combustivel!$A:$A,'Custo Por mes e Veículo'!$C17)</f>
        <v>4691.3855421686749</v>
      </c>
      <c r="E17" s="8">
        <f>SUMIFS(Combustivel!$U:$U,Combustivel!$AB:$AB,'Custo Por mes e Veículo'!E$2,Combustivel!$AC:$AC,'Custo Por mes e Veículo'!E$1,Combustivel!$A:$A,'Custo Por mes e Veículo'!$C17)</f>
        <v>0</v>
      </c>
      <c r="F17" s="8">
        <f>SUMIFS(Combustivel!$U:$U,Combustivel!$AB:$AB,'Custo Por mes e Veículo'!F$2,Combustivel!$AC:$AC,'Custo Por mes e Veículo'!F$1,Combustivel!$A:$A,'Custo Por mes e Veículo'!$C17)</f>
        <v>3496.4100000000003</v>
      </c>
      <c r="G17" s="8">
        <f>SUMIFS(Combustivel!$U:$U,Combustivel!$AB:$AB,'Custo Por mes e Veículo'!G$2,Combustivel!$AC:$AC,'Custo Por mes e Veículo'!G$1,Combustivel!$A:$A,'Custo Por mes e Veículo'!$C17)</f>
        <v>3274.6300000000006</v>
      </c>
      <c r="H17" s="8">
        <f>SUMIFS(Combustivel!$U:$U,Combustivel!$AB:$AB,'Custo Por mes e Veículo'!H$2,Combustivel!$AC:$AC,'Custo Por mes e Veículo'!H$1,Combustivel!$A:$A,'Custo Por mes e Veículo'!$C17)</f>
        <v>2669.1200000000003</v>
      </c>
      <c r="I17" s="8">
        <f>SUMIFS(Combustivel!$U:$U,Combustivel!$AB:$AB,'Custo Por mes e Veículo'!I$2,Combustivel!$AC:$AC,'Custo Por mes e Veículo'!I$1,Combustivel!$A:$A,'Custo Por mes e Veículo'!$C17)</f>
        <v>2956.76</v>
      </c>
      <c r="J17" s="8">
        <f>SUMIFS(Combustivel!$U:$U,Combustivel!$AB:$AB,'Custo Por mes e Veículo'!J$2,Combustivel!$AC:$AC,'Custo Por mes e Veículo'!J$1,Combustivel!$A:$A,'Custo Por mes e Veículo'!$C17)</f>
        <v>2953.1199999999994</v>
      </c>
      <c r="K17" s="8">
        <f>SUMIFS(Combustivel!$U:$U,Combustivel!$AB:$AB,'Custo Por mes e Veículo'!K$2,Combustivel!$AC:$AC,'Custo Por mes e Veículo'!K$1,Combustivel!$A:$A,'Custo Por mes e Veículo'!$C17)</f>
        <v>2936.8599999999997</v>
      </c>
      <c r="L17" s="8">
        <f>SUMIFS(Combustivel!$U:$U,Combustivel!$AB:$AB,'Custo Por mes e Veículo'!L$2,Combustivel!$AC:$AC,'Custo Por mes e Veículo'!L$1,Combustivel!$A:$A,'Custo Por mes e Veículo'!$C17)</f>
        <v>2851.84</v>
      </c>
      <c r="M17" s="8">
        <f>SUMIFS(Combustivel!$U:$U,Combustivel!$AB:$AB,'Custo Por mes e Veículo'!M$2,Combustivel!$AC:$AC,'Custo Por mes e Veículo'!M$1,Combustivel!$A:$A,'Custo Por mes e Veículo'!$C17)</f>
        <v>3594.28</v>
      </c>
      <c r="N17" s="8">
        <f>SUMIFS(Combustivel!$U:$U,Combustivel!$AB:$AB,'Custo Por mes e Veículo'!N$2,Combustivel!$AC:$AC,'Custo Por mes e Veículo'!N$1,Combustivel!$A:$A,'Custo Por mes e Veículo'!$C17)</f>
        <v>2237.75</v>
      </c>
      <c r="O17" s="8">
        <f>SUMIFS(Combustivel!$U:$U,Combustivel!$AB:$AB,'Custo Por mes e Veículo'!O$2,Combustivel!$AC:$AC,'Custo Por mes e Veículo'!O$1,Combustivel!$A:$A,'Custo Por mes e Veículo'!$C17)</f>
        <v>3362.3999999999996</v>
      </c>
      <c r="P17" s="8">
        <f>SUMIFS(Combustivel!$U:$U,Combustivel!$AB:$AB,'Custo Por mes e Veículo'!P$2,Combustivel!$AC:$AC,'Custo Por mes e Veículo'!P$1,Combustivel!$A:$A,'Custo Por mes e Veículo'!$C17)</f>
        <v>2895.4999999999995</v>
      </c>
      <c r="Q17" s="8">
        <f>SUMIFS(Combustivel!$U:$U,Combustivel!$AB:$AB,'Custo Por mes e Veículo'!Q$2,Combustivel!$AC:$AC,'Custo Por mes e Veículo'!Q$1,Combustivel!$A:$A,'Custo Por mes e Veículo'!$C17)</f>
        <v>0</v>
      </c>
      <c r="R17" s="8">
        <f>SUMIFS(Combustivel!$U:$U,Combustivel!$AB:$AB,'Custo Por mes e Veículo'!R$2,Combustivel!$AC:$AC,'Custo Por mes e Veículo'!R$1,Combustivel!$A:$A,'Custo Por mes e Veículo'!$C17)</f>
        <v>0</v>
      </c>
      <c r="S17" s="8">
        <f>SUMIFS(Combustivel!$U:$U,Combustivel!$AB:$AB,'Custo Por mes e Veículo'!S$2,Combustivel!$AC:$AC,'Custo Por mes e Veículo'!S$1,Combustivel!$A:$A,'Custo Por mes e Veículo'!$C17)</f>
        <v>0</v>
      </c>
      <c r="T17" s="8">
        <f>SUMIFS(Combustivel!$U:$U,Combustivel!$AB:$AB,'Custo Por mes e Veículo'!T$2,Combustivel!$AC:$AC,'Custo Por mes e Veículo'!T$1,Combustivel!$A:$A,'Custo Por mes e Veículo'!$C17)</f>
        <v>0</v>
      </c>
      <c r="U17" s="8">
        <f>SUMIFS(Combustivel!$U:$U,Combustivel!$AB:$AB,'Custo Por mes e Veículo'!U$2,Combustivel!$AC:$AC,'Custo Por mes e Veículo'!U$1,Combustivel!$A:$A,'Custo Por mes e Veículo'!$C17)</f>
        <v>0</v>
      </c>
      <c r="V17" s="8">
        <f>SUMIFS(Combustivel!$U:$U,Combustivel!$AB:$AB,'Custo Por mes e Veículo'!V$2,Combustivel!$AC:$AC,'Custo Por mes e Veículo'!V$1,Combustivel!$A:$A,'Custo Por mes e Veículo'!$C17)</f>
        <v>0</v>
      </c>
      <c r="W17" s="8">
        <f>SUMIFS(Combustivel!$U:$U,Combustivel!$AB:$AB,'Custo Por mes e Veículo'!W$2,Combustivel!$AC:$AC,'Custo Por mes e Veículo'!W$1,Combustivel!$A:$A,'Custo Por mes e Veículo'!$C17)</f>
        <v>0</v>
      </c>
      <c r="X17" s="8">
        <f>SUMIFS(Combustivel!$U:$U,Combustivel!$AB:$AB,'Custo Por mes e Veículo'!X$2,Combustivel!$AC:$AC,'Custo Por mes e Veículo'!X$1,Combustivel!$A:$A,'Custo Por mes e Veículo'!$C17)</f>
        <v>0</v>
      </c>
    </row>
    <row r="18" spans="1:24" x14ac:dyDescent="0.3">
      <c r="A18" t="s">
        <v>3567</v>
      </c>
      <c r="B18" t="str">
        <f>_xlfn.XLOOKUP(C18,'[1]LOCADO - ATIVOS'!$C:$C,'[1]LOCADO - ATIVOS'!$B:$B)</f>
        <v>VA-18</v>
      </c>
      <c r="C18" t="s">
        <v>5182</v>
      </c>
      <c r="D18" s="8">
        <f>SUMIFS(Combustivel!$U:$U,Combustivel!$AB:$AB,'Custo Por mes e Veículo'!D$2,Combustivel!$AC:$AC,'Custo Por mes e Veículo'!D$1,Combustivel!$A:$A,'Custo Por mes e Veículo'!$C18)</f>
        <v>0</v>
      </c>
      <c r="E18" s="8">
        <f>SUMIFS(Combustivel!$U:$U,Combustivel!$AB:$AB,'Custo Por mes e Veículo'!E$2,Combustivel!$AC:$AC,'Custo Por mes e Veículo'!E$1,Combustivel!$A:$A,'Custo Por mes e Veículo'!$C18)</f>
        <v>0</v>
      </c>
      <c r="F18" s="8">
        <f>SUMIFS(Combustivel!$U:$U,Combustivel!$AB:$AB,'Custo Por mes e Veículo'!F$2,Combustivel!$AC:$AC,'Custo Por mes e Veículo'!F$1,Combustivel!$A:$A,'Custo Por mes e Veículo'!$C18)</f>
        <v>0</v>
      </c>
      <c r="G18" s="8">
        <f>SUMIFS(Combustivel!$U:$U,Combustivel!$AB:$AB,'Custo Por mes e Veículo'!G$2,Combustivel!$AC:$AC,'Custo Por mes e Veículo'!G$1,Combustivel!$A:$A,'Custo Por mes e Veículo'!$C18)</f>
        <v>0</v>
      </c>
      <c r="H18" s="8">
        <f>SUMIFS(Combustivel!$U:$U,Combustivel!$AB:$AB,'Custo Por mes e Veículo'!H$2,Combustivel!$AC:$AC,'Custo Por mes e Veículo'!H$1,Combustivel!$A:$A,'Custo Por mes e Veículo'!$C18)</f>
        <v>0</v>
      </c>
      <c r="I18" s="8">
        <f>SUMIFS(Combustivel!$U:$U,Combustivel!$AB:$AB,'Custo Por mes e Veículo'!I$2,Combustivel!$AC:$AC,'Custo Por mes e Veículo'!I$1,Combustivel!$A:$A,'Custo Por mes e Veículo'!$C18)</f>
        <v>0</v>
      </c>
      <c r="J18" s="8">
        <f>SUMIFS(Combustivel!$U:$U,Combustivel!$AB:$AB,'Custo Por mes e Veículo'!J$2,Combustivel!$AC:$AC,'Custo Por mes e Veículo'!J$1,Combustivel!$A:$A,'Custo Por mes e Veículo'!$C18)</f>
        <v>0</v>
      </c>
      <c r="K18" s="8">
        <f>SUMIFS(Combustivel!$U:$U,Combustivel!$AB:$AB,'Custo Por mes e Veículo'!K$2,Combustivel!$AC:$AC,'Custo Por mes e Veículo'!K$1,Combustivel!$A:$A,'Custo Por mes e Veículo'!$C18)</f>
        <v>374.33000000000004</v>
      </c>
      <c r="L18" s="8">
        <f>SUMIFS(Combustivel!$U:$U,Combustivel!$AB:$AB,'Custo Por mes e Veículo'!L$2,Combustivel!$AC:$AC,'Custo Por mes e Veículo'!L$1,Combustivel!$A:$A,'Custo Por mes e Veículo'!$C18)</f>
        <v>3758.2599999999998</v>
      </c>
      <c r="M18" s="8">
        <f>SUMIFS(Combustivel!$U:$U,Combustivel!$AB:$AB,'Custo Por mes e Veículo'!M$2,Combustivel!$AC:$AC,'Custo Por mes e Veículo'!M$1,Combustivel!$A:$A,'Custo Por mes e Veículo'!$C18)</f>
        <v>1725.3400000000001</v>
      </c>
      <c r="N18" s="8">
        <f>SUMIFS(Combustivel!$U:$U,Combustivel!$AB:$AB,'Custo Por mes e Veículo'!N$2,Combustivel!$AC:$AC,'Custo Por mes e Veículo'!N$1,Combustivel!$A:$A,'Custo Por mes e Veículo'!$C18)</f>
        <v>1147.33</v>
      </c>
      <c r="O18" s="8">
        <f>SUMIFS(Combustivel!$U:$U,Combustivel!$AB:$AB,'Custo Por mes e Veículo'!O$2,Combustivel!$AC:$AC,'Custo Por mes e Veículo'!O$1,Combustivel!$A:$A,'Custo Por mes e Veículo'!$C18)</f>
        <v>618.19000000000005</v>
      </c>
      <c r="P18" s="8">
        <f>SUMIFS(Combustivel!$U:$U,Combustivel!$AB:$AB,'Custo Por mes e Veículo'!P$2,Combustivel!$AC:$AC,'Custo Por mes e Veículo'!P$1,Combustivel!$A:$A,'Custo Por mes e Veículo'!$C18)</f>
        <v>1754.1799999999998</v>
      </c>
      <c r="Q18" s="8">
        <f>SUMIFS(Combustivel!$U:$U,Combustivel!$AB:$AB,'Custo Por mes e Veículo'!Q$2,Combustivel!$AC:$AC,'Custo Por mes e Veículo'!Q$1,Combustivel!$A:$A,'Custo Por mes e Veículo'!$C18)</f>
        <v>0</v>
      </c>
      <c r="R18" s="8">
        <f>SUMIFS(Combustivel!$U:$U,Combustivel!$AB:$AB,'Custo Por mes e Veículo'!R$2,Combustivel!$AC:$AC,'Custo Por mes e Veículo'!R$1,Combustivel!$A:$A,'Custo Por mes e Veículo'!$C18)</f>
        <v>0</v>
      </c>
      <c r="S18" s="8">
        <f>SUMIFS(Combustivel!$U:$U,Combustivel!$AB:$AB,'Custo Por mes e Veículo'!S$2,Combustivel!$AC:$AC,'Custo Por mes e Veículo'!S$1,Combustivel!$A:$A,'Custo Por mes e Veículo'!$C18)</f>
        <v>0</v>
      </c>
      <c r="T18" s="8">
        <f>SUMIFS(Combustivel!$U:$U,Combustivel!$AB:$AB,'Custo Por mes e Veículo'!T$2,Combustivel!$AC:$AC,'Custo Por mes e Veículo'!T$1,Combustivel!$A:$A,'Custo Por mes e Veículo'!$C18)</f>
        <v>0</v>
      </c>
      <c r="U18" s="8">
        <f>SUMIFS(Combustivel!$U:$U,Combustivel!$AB:$AB,'Custo Por mes e Veículo'!U$2,Combustivel!$AC:$AC,'Custo Por mes e Veículo'!U$1,Combustivel!$A:$A,'Custo Por mes e Veículo'!$C18)</f>
        <v>0</v>
      </c>
      <c r="V18" s="8">
        <f>SUMIFS(Combustivel!$U:$U,Combustivel!$AB:$AB,'Custo Por mes e Veículo'!V$2,Combustivel!$AC:$AC,'Custo Por mes e Veículo'!V$1,Combustivel!$A:$A,'Custo Por mes e Veículo'!$C18)</f>
        <v>0</v>
      </c>
      <c r="W18" s="8">
        <f>SUMIFS(Combustivel!$U:$U,Combustivel!$AB:$AB,'Custo Por mes e Veículo'!W$2,Combustivel!$AC:$AC,'Custo Por mes e Veículo'!W$1,Combustivel!$A:$A,'Custo Por mes e Veículo'!$C18)</f>
        <v>0</v>
      </c>
      <c r="X18" s="8">
        <f>SUMIFS(Combustivel!$U:$U,Combustivel!$AB:$AB,'Custo Por mes e Veículo'!X$2,Combustivel!$AC:$AC,'Custo Por mes e Veículo'!X$1,Combustivel!$A:$A,'Custo Por mes e Veículo'!$C18)</f>
        <v>0</v>
      </c>
    </row>
    <row r="19" spans="1:24" x14ac:dyDescent="0.3">
      <c r="D19" s="8">
        <f>SUMIFS(Combustivel!$U:$U,Combustivel!$AB:$AB,'Custo Por mes e Veículo'!D$2,Combustivel!$AC:$AC,'Custo Por mes e Veículo'!D$1,Combustivel!$A:$A,'Custo Por mes e Veículo'!$C19)</f>
        <v>0</v>
      </c>
      <c r="E19" s="8">
        <f>SUMIFS(Combustivel!$U:$U,Combustivel!$AB:$AB,'Custo Por mes e Veículo'!E$2,Combustivel!$AC:$AC,'Custo Por mes e Veículo'!E$1,Combustivel!$A:$A,'Custo Por mes e Veículo'!$C19)</f>
        <v>0</v>
      </c>
      <c r="F19" s="8">
        <f>SUMIFS(Combustivel!$U:$U,Combustivel!$AB:$AB,'Custo Por mes e Veículo'!F$2,Combustivel!$AC:$AC,'Custo Por mes e Veículo'!F$1,Combustivel!$A:$A,'Custo Por mes e Veículo'!$C19)</f>
        <v>0</v>
      </c>
      <c r="G19" s="8">
        <f>SUMIFS(Combustivel!$U:$U,Combustivel!$AB:$AB,'Custo Por mes e Veículo'!G$2,Combustivel!$AC:$AC,'Custo Por mes e Veículo'!G$1,Combustivel!$A:$A,'Custo Por mes e Veículo'!$C19)</f>
        <v>0</v>
      </c>
      <c r="H19" s="8">
        <f>SUMIFS(Combustivel!$U:$U,Combustivel!$AB:$AB,'Custo Por mes e Veículo'!H$2,Combustivel!$AC:$AC,'Custo Por mes e Veículo'!H$1,Combustivel!$A:$A,'Custo Por mes e Veículo'!$C19)</f>
        <v>0</v>
      </c>
      <c r="I19" s="8">
        <f>SUMIFS(Combustivel!$U:$U,Combustivel!$AB:$AB,'Custo Por mes e Veículo'!I$2,Combustivel!$AC:$AC,'Custo Por mes e Veículo'!I$1,Combustivel!$A:$A,'Custo Por mes e Veículo'!$C19)</f>
        <v>0</v>
      </c>
      <c r="J19" s="8">
        <f>SUMIFS(Combustivel!$U:$U,Combustivel!$AB:$AB,'Custo Por mes e Veículo'!J$2,Combustivel!$AC:$AC,'Custo Por mes e Veículo'!J$1,Combustivel!$A:$A,'Custo Por mes e Veículo'!$C19)</f>
        <v>0</v>
      </c>
      <c r="K19" s="8">
        <f>SUMIFS(Combustivel!$U:$U,Combustivel!$AB:$AB,'Custo Por mes e Veículo'!K$2,Combustivel!$AC:$AC,'Custo Por mes e Veículo'!K$1,Combustivel!$A:$A,'Custo Por mes e Veículo'!$C19)</f>
        <v>0</v>
      </c>
      <c r="L19" s="8">
        <f>SUMIFS(Combustivel!$U:$U,Combustivel!$AB:$AB,'Custo Por mes e Veículo'!L$2,Combustivel!$AC:$AC,'Custo Por mes e Veículo'!L$1,Combustivel!$A:$A,'Custo Por mes e Veículo'!$C19)</f>
        <v>0</v>
      </c>
      <c r="M19" s="8">
        <f>SUMIFS(Combustivel!$U:$U,Combustivel!$AB:$AB,'Custo Por mes e Veículo'!M$2,Combustivel!$AC:$AC,'Custo Por mes e Veículo'!M$1,Combustivel!$A:$A,'Custo Por mes e Veículo'!$C19)</f>
        <v>0</v>
      </c>
      <c r="N19" s="8">
        <f>SUMIFS(Combustivel!$U:$U,Combustivel!$AB:$AB,'Custo Por mes e Veículo'!N$2,Combustivel!$AC:$AC,'Custo Por mes e Veículo'!N$1,Combustivel!$A:$A,'Custo Por mes e Veículo'!$C19)</f>
        <v>0</v>
      </c>
      <c r="O19" s="8">
        <f>SUMIFS(Combustivel!$U:$U,Combustivel!$AB:$AB,'Custo Por mes e Veículo'!O$2,Combustivel!$AC:$AC,'Custo Por mes e Veículo'!O$1,Combustivel!$A:$A,'Custo Por mes e Veículo'!$C19)</f>
        <v>0</v>
      </c>
      <c r="P19" s="8">
        <f>SUMIFS(Combustivel!$U:$U,Combustivel!$AB:$AB,'Custo Por mes e Veículo'!P$2,Combustivel!$AC:$AC,'Custo Por mes e Veículo'!P$1,Combustivel!$A:$A,'Custo Por mes e Veículo'!$C19)</f>
        <v>0</v>
      </c>
      <c r="Q19" s="8">
        <f>SUMIFS(Combustivel!$U:$U,Combustivel!$AB:$AB,'Custo Por mes e Veículo'!Q$2,Combustivel!$AC:$AC,'Custo Por mes e Veículo'!Q$1,Combustivel!$A:$A,'Custo Por mes e Veículo'!$C19)</f>
        <v>0</v>
      </c>
      <c r="R19" s="8">
        <f>SUMIFS(Combustivel!$U:$U,Combustivel!$AB:$AB,'Custo Por mes e Veículo'!R$2,Combustivel!$AC:$AC,'Custo Por mes e Veículo'!R$1,Combustivel!$A:$A,'Custo Por mes e Veículo'!$C19)</f>
        <v>0</v>
      </c>
      <c r="S19" s="8">
        <f>SUMIFS(Combustivel!$U:$U,Combustivel!$AB:$AB,'Custo Por mes e Veículo'!S$2,Combustivel!$AC:$AC,'Custo Por mes e Veículo'!S$1,Combustivel!$A:$A,'Custo Por mes e Veículo'!$C19)</f>
        <v>0</v>
      </c>
      <c r="T19" s="8">
        <f>SUMIFS(Combustivel!$U:$U,Combustivel!$AB:$AB,'Custo Por mes e Veículo'!T$2,Combustivel!$AC:$AC,'Custo Por mes e Veículo'!T$1,Combustivel!$A:$A,'Custo Por mes e Veículo'!$C19)</f>
        <v>0</v>
      </c>
      <c r="U19" s="8">
        <f>SUMIFS(Combustivel!$U:$U,Combustivel!$AB:$AB,'Custo Por mes e Veículo'!U$2,Combustivel!$AC:$AC,'Custo Por mes e Veículo'!U$1,Combustivel!$A:$A,'Custo Por mes e Veículo'!$C19)</f>
        <v>0</v>
      </c>
      <c r="V19" s="8">
        <f>SUMIFS(Combustivel!$U:$U,Combustivel!$AB:$AB,'Custo Por mes e Veículo'!V$2,Combustivel!$AC:$AC,'Custo Por mes e Veículo'!V$1,Combustivel!$A:$A,'Custo Por mes e Veículo'!$C19)</f>
        <v>0</v>
      </c>
      <c r="W19" s="8">
        <f>SUMIFS(Combustivel!$U:$U,Combustivel!$AB:$AB,'Custo Por mes e Veículo'!W$2,Combustivel!$AC:$AC,'Custo Por mes e Veículo'!W$1,Combustivel!$A:$A,'Custo Por mes e Veículo'!$C19)</f>
        <v>0</v>
      </c>
      <c r="X19" s="8">
        <f>SUMIFS(Combustivel!$U:$U,Combustivel!$AB:$AB,'Custo Por mes e Veículo'!X$2,Combustivel!$AC:$AC,'Custo Por mes e Veículo'!X$1,Combustivel!$A:$A,'Custo Por mes e Veículo'!$C19)</f>
        <v>0</v>
      </c>
    </row>
    <row r="20" spans="1:24" x14ac:dyDescent="0.3">
      <c r="A20" t="s">
        <v>3567</v>
      </c>
      <c r="B20" t="str">
        <f>_xlfn.XLOOKUP(C20,'[1]LOCADO - ATIVOS'!$C:$C,'[1]LOCADO - ATIVOS'!$B:$B)</f>
        <v>VA - 16</v>
      </c>
      <c r="C20" t="s">
        <v>1069</v>
      </c>
      <c r="D20" s="8">
        <f>SUMIFS(Combustivel!$U:$U,Combustivel!$AB:$AB,'Custo Por mes e Veículo'!D$2,Combustivel!$AC:$AC,'Custo Por mes e Veículo'!D$1,Combustivel!$A:$A,'Custo Por mes e Veículo'!$C20)</f>
        <v>0</v>
      </c>
      <c r="E20" s="8">
        <f>SUMIFS(Combustivel!$U:$U,Combustivel!$AB:$AB,'Custo Por mes e Veículo'!E$2,Combustivel!$AC:$AC,'Custo Por mes e Veículo'!E$1,Combustivel!$A:$A,'Custo Por mes e Veículo'!$C20)</f>
        <v>0</v>
      </c>
      <c r="F20" s="8">
        <f>SUMIFS(Combustivel!$U:$U,Combustivel!$AB:$AB,'Custo Por mes e Veículo'!F$2,Combustivel!$AC:$AC,'Custo Por mes e Veículo'!F$1,Combustivel!$A:$A,'Custo Por mes e Veículo'!$C20)</f>
        <v>0</v>
      </c>
      <c r="G20" s="8">
        <f>SUMIFS(Combustivel!$U:$U,Combustivel!$AB:$AB,'Custo Por mes e Veículo'!G$2,Combustivel!$AC:$AC,'Custo Por mes e Veículo'!G$1,Combustivel!$A:$A,'Custo Por mes e Veículo'!$C20)</f>
        <v>338.57</v>
      </c>
      <c r="H20" s="8">
        <f>SUMIFS(Combustivel!$U:$U,Combustivel!$AB:$AB,'Custo Por mes e Veículo'!H$2,Combustivel!$AC:$AC,'Custo Por mes e Veículo'!H$1,Combustivel!$A:$A,'Custo Por mes e Veículo'!$C20)</f>
        <v>861.76</v>
      </c>
      <c r="I20" s="8">
        <f>SUMIFS(Combustivel!$U:$U,Combustivel!$AB:$AB,'Custo Por mes e Veículo'!I$2,Combustivel!$AC:$AC,'Custo Por mes e Veículo'!I$1,Combustivel!$A:$A,'Custo Por mes e Veículo'!$C20)</f>
        <v>866.38</v>
      </c>
      <c r="J20" s="8">
        <f>SUMIFS(Combustivel!$U:$U,Combustivel!$AB:$AB,'Custo Por mes e Veículo'!J$2,Combustivel!$AC:$AC,'Custo Por mes e Veículo'!J$1,Combustivel!$A:$A,'Custo Por mes e Veículo'!$C20)</f>
        <v>1803.8400000000001</v>
      </c>
      <c r="K20" s="8">
        <f>SUMIFS(Combustivel!$U:$U,Combustivel!$AB:$AB,'Custo Por mes e Veículo'!K$2,Combustivel!$AC:$AC,'Custo Por mes e Veículo'!K$1,Combustivel!$A:$A,'Custo Por mes e Veículo'!$C20)</f>
        <v>1033.6400000000001</v>
      </c>
      <c r="L20" s="8">
        <f>SUMIFS(Combustivel!$U:$U,Combustivel!$AB:$AB,'Custo Por mes e Veículo'!L$2,Combustivel!$AC:$AC,'Custo Por mes e Veículo'!L$1,Combustivel!$A:$A,'Custo Por mes e Veículo'!$C20)</f>
        <v>598.08999999999992</v>
      </c>
      <c r="M20" s="8">
        <f>SUMIFS(Combustivel!$U:$U,Combustivel!$AB:$AB,'Custo Por mes e Veículo'!M$2,Combustivel!$AC:$AC,'Custo Por mes e Veículo'!M$1,Combustivel!$A:$A,'Custo Por mes e Veículo'!$C20)</f>
        <v>1233.1499999999999</v>
      </c>
      <c r="N20" s="8">
        <f>SUMIFS(Combustivel!$U:$U,Combustivel!$AB:$AB,'Custo Por mes e Veículo'!N$2,Combustivel!$AC:$AC,'Custo Por mes e Veículo'!N$1,Combustivel!$A:$A,'Custo Por mes e Veículo'!$C20)</f>
        <v>1686.6499999999999</v>
      </c>
      <c r="O20" s="8">
        <f>SUMIFS(Combustivel!$U:$U,Combustivel!$AB:$AB,'Custo Por mes e Veículo'!O$2,Combustivel!$AC:$AC,'Custo Por mes e Veículo'!O$1,Combustivel!$A:$A,'Custo Por mes e Veículo'!$C20)</f>
        <v>1982.49</v>
      </c>
      <c r="P20" s="8">
        <f>SUMIFS(Combustivel!$U:$U,Combustivel!$AB:$AB,'Custo Por mes e Veículo'!P$2,Combustivel!$AC:$AC,'Custo Por mes e Veículo'!P$1,Combustivel!$A:$A,'Custo Por mes e Veículo'!$C20)</f>
        <v>2257.5300000000002</v>
      </c>
      <c r="Q20" s="8">
        <f>SUMIFS(Combustivel!$U:$U,Combustivel!$AB:$AB,'Custo Por mes e Veículo'!Q$2,Combustivel!$AC:$AC,'Custo Por mes e Veículo'!Q$1,Combustivel!$A:$A,'Custo Por mes e Veículo'!$C20)</f>
        <v>217.1</v>
      </c>
      <c r="R20" s="8">
        <f>SUMIFS(Combustivel!$U:$U,Combustivel!$AB:$AB,'Custo Por mes e Veículo'!R$2,Combustivel!$AC:$AC,'Custo Por mes e Veículo'!R$1,Combustivel!$A:$A,'Custo Por mes e Veículo'!$C20)</f>
        <v>0</v>
      </c>
      <c r="S20" s="8">
        <f>SUMIFS(Combustivel!$U:$U,Combustivel!$AB:$AB,'Custo Por mes e Veículo'!S$2,Combustivel!$AC:$AC,'Custo Por mes e Veículo'!S$1,Combustivel!$A:$A,'Custo Por mes e Veículo'!$C20)</f>
        <v>0</v>
      </c>
      <c r="T20" s="8">
        <f>SUMIFS(Combustivel!$U:$U,Combustivel!$AB:$AB,'Custo Por mes e Veículo'!T$2,Combustivel!$AC:$AC,'Custo Por mes e Veículo'!T$1,Combustivel!$A:$A,'Custo Por mes e Veículo'!$C20)</f>
        <v>0</v>
      </c>
      <c r="U20" s="8">
        <f>SUMIFS(Combustivel!$U:$U,Combustivel!$AB:$AB,'Custo Por mes e Veículo'!U$2,Combustivel!$AC:$AC,'Custo Por mes e Veículo'!U$1,Combustivel!$A:$A,'Custo Por mes e Veículo'!$C20)</f>
        <v>0</v>
      </c>
      <c r="V20" s="8">
        <f>SUMIFS(Combustivel!$U:$U,Combustivel!$AB:$AB,'Custo Por mes e Veículo'!V$2,Combustivel!$AC:$AC,'Custo Por mes e Veículo'!V$1,Combustivel!$A:$A,'Custo Por mes e Veículo'!$C20)</f>
        <v>0</v>
      </c>
      <c r="W20" s="8">
        <f>SUMIFS(Combustivel!$U:$U,Combustivel!$AB:$AB,'Custo Por mes e Veículo'!W$2,Combustivel!$AC:$AC,'Custo Por mes e Veículo'!W$1,Combustivel!$A:$A,'Custo Por mes e Veículo'!$C20)</f>
        <v>0</v>
      </c>
      <c r="X20" s="8">
        <f>SUMIFS(Combustivel!$U:$U,Combustivel!$AB:$AB,'Custo Por mes e Veículo'!X$2,Combustivel!$AC:$AC,'Custo Por mes e Veículo'!X$1,Combustivel!$A:$A,'Custo Por mes e Veículo'!$C20)</f>
        <v>0</v>
      </c>
    </row>
    <row r="21" spans="1:24" x14ac:dyDescent="0.3">
      <c r="A21" t="s">
        <v>3567</v>
      </c>
      <c r="B21" t="str">
        <f>_xlfn.XLOOKUP(C21,'[1]LOCADO - ATIVOS'!$C:$C,'[1]LOCADO - ATIVOS'!$B:$B)</f>
        <v>VA - 01</v>
      </c>
      <c r="C21" t="s">
        <v>48</v>
      </c>
      <c r="D21" s="8">
        <f>SUMIFS(Combustivel!$U:$U,Combustivel!$AB:$AB,'Custo Por mes e Veículo'!D$2,Combustivel!$AC:$AC,'Custo Por mes e Veículo'!D$1,Combustivel!$A:$A,'Custo Por mes e Veículo'!$C21)</f>
        <v>846.72289156626505</v>
      </c>
      <c r="E21" s="8">
        <f>SUMIFS(Combustivel!$U:$U,Combustivel!$AB:$AB,'Custo Por mes e Veículo'!E$2,Combustivel!$AC:$AC,'Custo Por mes e Veículo'!E$1,Combustivel!$A:$A,'Custo Por mes e Veículo'!$C21)</f>
        <v>372.55</v>
      </c>
      <c r="F21" s="8">
        <f>SUMIFS(Combustivel!$U:$U,Combustivel!$AB:$AB,'Custo Por mes e Veículo'!F$2,Combustivel!$AC:$AC,'Custo Por mes e Veículo'!F$1,Combustivel!$A:$A,'Custo Por mes e Veículo'!$C21)</f>
        <v>910.81999999999994</v>
      </c>
      <c r="G21" s="8">
        <f>SUMIFS(Combustivel!$U:$U,Combustivel!$AB:$AB,'Custo Por mes e Veículo'!G$2,Combustivel!$AC:$AC,'Custo Por mes e Veículo'!G$1,Combustivel!$A:$A,'Custo Por mes e Veículo'!$C21)</f>
        <v>660.71</v>
      </c>
      <c r="H21" s="8">
        <f>SUMIFS(Combustivel!$U:$U,Combustivel!$AB:$AB,'Custo Por mes e Veículo'!H$2,Combustivel!$AC:$AC,'Custo Por mes e Veículo'!H$1,Combustivel!$A:$A,'Custo Por mes e Veículo'!$C21)</f>
        <v>839</v>
      </c>
      <c r="I21" s="8">
        <f>SUMIFS(Combustivel!$U:$U,Combustivel!$AB:$AB,'Custo Por mes e Veículo'!I$2,Combustivel!$AC:$AC,'Custo Por mes e Veículo'!I$1,Combustivel!$A:$A,'Custo Por mes e Veículo'!$C21)</f>
        <v>1091.01</v>
      </c>
      <c r="J21" s="8">
        <f>SUMIFS(Combustivel!$U:$U,Combustivel!$AB:$AB,'Custo Por mes e Veículo'!J$2,Combustivel!$AC:$AC,'Custo Por mes e Veículo'!J$1,Combustivel!$A:$A,'Custo Por mes e Veículo'!$C21)</f>
        <v>2603.1200000000003</v>
      </c>
      <c r="K21" s="8">
        <f>SUMIFS(Combustivel!$U:$U,Combustivel!$AB:$AB,'Custo Por mes e Veículo'!K$2,Combustivel!$AC:$AC,'Custo Por mes e Veículo'!K$1,Combustivel!$A:$A,'Custo Por mes e Veículo'!$C21)</f>
        <v>1257.0700000000002</v>
      </c>
      <c r="L21" s="8">
        <f>SUMIFS(Combustivel!$U:$U,Combustivel!$AB:$AB,'Custo Por mes e Veículo'!L$2,Combustivel!$AC:$AC,'Custo Por mes e Veículo'!L$1,Combustivel!$A:$A,'Custo Por mes e Veículo'!$C21)</f>
        <v>761.3599999999999</v>
      </c>
      <c r="M21" s="8">
        <f>SUMIFS(Combustivel!$U:$U,Combustivel!$AB:$AB,'Custo Por mes e Veículo'!M$2,Combustivel!$AC:$AC,'Custo Por mes e Veículo'!M$1,Combustivel!$A:$A,'Custo Por mes e Veículo'!$C21)</f>
        <v>826.18</v>
      </c>
      <c r="N21" s="8">
        <f>SUMIFS(Combustivel!$U:$U,Combustivel!$AB:$AB,'Custo Por mes e Veículo'!N$2,Combustivel!$AC:$AC,'Custo Por mes e Veículo'!N$1,Combustivel!$A:$A,'Custo Por mes e Veículo'!$C21)</f>
        <v>997.13</v>
      </c>
      <c r="O21" s="8">
        <f>SUMIFS(Combustivel!$U:$U,Combustivel!$AB:$AB,'Custo Por mes e Veículo'!O$2,Combustivel!$AC:$AC,'Custo Por mes e Veículo'!O$1,Combustivel!$A:$A,'Custo Por mes e Veículo'!$C21)</f>
        <v>967.16000000000008</v>
      </c>
      <c r="P21" s="8">
        <f>SUMIFS(Combustivel!$U:$U,Combustivel!$AB:$AB,'Custo Por mes e Veículo'!P$2,Combustivel!$AC:$AC,'Custo Por mes e Veículo'!P$1,Combustivel!$A:$A,'Custo Por mes e Veículo'!$C21)</f>
        <v>1193.03</v>
      </c>
      <c r="Q21" s="8">
        <f>SUMIFS(Combustivel!$U:$U,Combustivel!$AB:$AB,'Custo Por mes e Veículo'!Q$2,Combustivel!$AC:$AC,'Custo Por mes e Veículo'!Q$1,Combustivel!$A:$A,'Custo Por mes e Veículo'!$C21)</f>
        <v>0</v>
      </c>
      <c r="R21" s="8">
        <f>SUMIFS(Combustivel!$U:$U,Combustivel!$AB:$AB,'Custo Por mes e Veículo'!R$2,Combustivel!$AC:$AC,'Custo Por mes e Veículo'!R$1,Combustivel!$A:$A,'Custo Por mes e Veículo'!$C21)</f>
        <v>0</v>
      </c>
      <c r="S21" s="8">
        <f>SUMIFS(Combustivel!$U:$U,Combustivel!$AB:$AB,'Custo Por mes e Veículo'!S$2,Combustivel!$AC:$AC,'Custo Por mes e Veículo'!S$1,Combustivel!$A:$A,'Custo Por mes e Veículo'!$C21)</f>
        <v>0</v>
      </c>
      <c r="T21" s="8">
        <f>SUMIFS(Combustivel!$U:$U,Combustivel!$AB:$AB,'Custo Por mes e Veículo'!T$2,Combustivel!$AC:$AC,'Custo Por mes e Veículo'!T$1,Combustivel!$A:$A,'Custo Por mes e Veículo'!$C21)</f>
        <v>0</v>
      </c>
      <c r="U21" s="8">
        <f>SUMIFS(Combustivel!$U:$U,Combustivel!$AB:$AB,'Custo Por mes e Veículo'!U$2,Combustivel!$AC:$AC,'Custo Por mes e Veículo'!U$1,Combustivel!$A:$A,'Custo Por mes e Veículo'!$C21)</f>
        <v>0</v>
      </c>
      <c r="V21" s="8">
        <f>SUMIFS(Combustivel!$U:$U,Combustivel!$AB:$AB,'Custo Por mes e Veículo'!V$2,Combustivel!$AC:$AC,'Custo Por mes e Veículo'!V$1,Combustivel!$A:$A,'Custo Por mes e Veículo'!$C21)</f>
        <v>0</v>
      </c>
      <c r="W21" s="8">
        <f>SUMIFS(Combustivel!$U:$U,Combustivel!$AB:$AB,'Custo Por mes e Veículo'!W$2,Combustivel!$AC:$AC,'Custo Por mes e Veículo'!W$1,Combustivel!$A:$A,'Custo Por mes e Veículo'!$C21)</f>
        <v>0</v>
      </c>
      <c r="X21" s="8">
        <f>SUMIFS(Combustivel!$U:$U,Combustivel!$AB:$AB,'Custo Por mes e Veículo'!X$2,Combustivel!$AC:$AC,'Custo Por mes e Veículo'!X$1,Combustivel!$A:$A,'Custo Por mes e Veículo'!$C21)</f>
        <v>0</v>
      </c>
    </row>
    <row r="22" spans="1:24" x14ac:dyDescent="0.3">
      <c r="D22" s="8">
        <f>SUMIFS(Combustivel!$U:$U,Combustivel!$AB:$AB,'Custo Por mes e Veículo'!D$2,Combustivel!$AC:$AC,'Custo Por mes e Veículo'!D$1,Combustivel!$A:$A,'Custo Por mes e Veículo'!$C22)</f>
        <v>0</v>
      </c>
      <c r="E22" s="8">
        <f>SUMIFS(Combustivel!$U:$U,Combustivel!$AB:$AB,'Custo Por mes e Veículo'!E$2,Combustivel!$AC:$AC,'Custo Por mes e Veículo'!E$1,Combustivel!$A:$A,'Custo Por mes e Veículo'!$C22)</f>
        <v>0</v>
      </c>
      <c r="F22" s="8">
        <f>SUMIFS(Combustivel!$U:$U,Combustivel!$AB:$AB,'Custo Por mes e Veículo'!F$2,Combustivel!$AC:$AC,'Custo Por mes e Veículo'!F$1,Combustivel!$A:$A,'Custo Por mes e Veículo'!$C22)</f>
        <v>0</v>
      </c>
      <c r="G22" s="8">
        <f>SUMIFS(Combustivel!$U:$U,Combustivel!$AB:$AB,'Custo Por mes e Veículo'!G$2,Combustivel!$AC:$AC,'Custo Por mes e Veículo'!G$1,Combustivel!$A:$A,'Custo Por mes e Veículo'!$C22)</f>
        <v>0</v>
      </c>
      <c r="H22" s="8">
        <f>SUMIFS(Combustivel!$U:$U,Combustivel!$AB:$AB,'Custo Por mes e Veículo'!H$2,Combustivel!$AC:$AC,'Custo Por mes e Veículo'!H$1,Combustivel!$A:$A,'Custo Por mes e Veículo'!$C22)</f>
        <v>0</v>
      </c>
      <c r="I22" s="8">
        <f>SUMIFS(Combustivel!$U:$U,Combustivel!$AB:$AB,'Custo Por mes e Veículo'!I$2,Combustivel!$AC:$AC,'Custo Por mes e Veículo'!I$1,Combustivel!$A:$A,'Custo Por mes e Veículo'!$C22)</f>
        <v>0</v>
      </c>
      <c r="J22" s="8">
        <f>SUMIFS(Combustivel!$U:$U,Combustivel!$AB:$AB,'Custo Por mes e Veículo'!J$2,Combustivel!$AC:$AC,'Custo Por mes e Veículo'!J$1,Combustivel!$A:$A,'Custo Por mes e Veículo'!$C22)</f>
        <v>0</v>
      </c>
      <c r="K22" s="8">
        <f>SUMIFS(Combustivel!$U:$U,Combustivel!$AB:$AB,'Custo Por mes e Veículo'!K$2,Combustivel!$AC:$AC,'Custo Por mes e Veículo'!K$1,Combustivel!$A:$A,'Custo Por mes e Veículo'!$C22)</f>
        <v>0</v>
      </c>
      <c r="L22" s="8">
        <f>SUMIFS(Combustivel!$U:$U,Combustivel!$AB:$AB,'Custo Por mes e Veículo'!L$2,Combustivel!$AC:$AC,'Custo Por mes e Veículo'!L$1,Combustivel!$A:$A,'Custo Por mes e Veículo'!$C22)</f>
        <v>0</v>
      </c>
      <c r="M22" s="8">
        <f>SUMIFS(Combustivel!$U:$U,Combustivel!$AB:$AB,'Custo Por mes e Veículo'!M$2,Combustivel!$AC:$AC,'Custo Por mes e Veículo'!M$1,Combustivel!$A:$A,'Custo Por mes e Veículo'!$C22)</f>
        <v>0</v>
      </c>
      <c r="N22" s="8">
        <f>SUMIFS(Combustivel!$U:$U,Combustivel!$AB:$AB,'Custo Por mes e Veículo'!N$2,Combustivel!$AC:$AC,'Custo Por mes e Veículo'!N$1,Combustivel!$A:$A,'Custo Por mes e Veículo'!$C22)</f>
        <v>0</v>
      </c>
      <c r="O22" s="8">
        <f>SUMIFS(Combustivel!$U:$U,Combustivel!$AB:$AB,'Custo Por mes e Veículo'!O$2,Combustivel!$AC:$AC,'Custo Por mes e Veículo'!O$1,Combustivel!$A:$A,'Custo Por mes e Veículo'!$C22)</f>
        <v>0</v>
      </c>
      <c r="P22" s="8">
        <f>SUMIFS(Combustivel!$U:$U,Combustivel!$AB:$AB,'Custo Por mes e Veículo'!P$2,Combustivel!$AC:$AC,'Custo Por mes e Veículo'!P$1,Combustivel!$A:$A,'Custo Por mes e Veículo'!$C22)</f>
        <v>0</v>
      </c>
      <c r="Q22" s="8">
        <f>SUMIFS(Combustivel!$U:$U,Combustivel!$AB:$AB,'Custo Por mes e Veículo'!Q$2,Combustivel!$AC:$AC,'Custo Por mes e Veículo'!Q$1,Combustivel!$A:$A,'Custo Por mes e Veículo'!$C22)</f>
        <v>0</v>
      </c>
      <c r="R22" s="8">
        <f>SUMIFS(Combustivel!$U:$U,Combustivel!$AB:$AB,'Custo Por mes e Veículo'!R$2,Combustivel!$AC:$AC,'Custo Por mes e Veículo'!R$1,Combustivel!$A:$A,'Custo Por mes e Veículo'!$C22)</f>
        <v>0</v>
      </c>
      <c r="S22" s="8">
        <f>SUMIFS(Combustivel!$U:$U,Combustivel!$AB:$AB,'Custo Por mes e Veículo'!S$2,Combustivel!$AC:$AC,'Custo Por mes e Veículo'!S$1,Combustivel!$A:$A,'Custo Por mes e Veículo'!$C22)</f>
        <v>0</v>
      </c>
      <c r="T22" s="8">
        <f>SUMIFS(Combustivel!$U:$U,Combustivel!$AB:$AB,'Custo Por mes e Veículo'!T$2,Combustivel!$AC:$AC,'Custo Por mes e Veículo'!T$1,Combustivel!$A:$A,'Custo Por mes e Veículo'!$C22)</f>
        <v>0</v>
      </c>
      <c r="U22" s="8">
        <f>SUMIFS(Combustivel!$U:$U,Combustivel!$AB:$AB,'Custo Por mes e Veículo'!U$2,Combustivel!$AC:$AC,'Custo Por mes e Veículo'!U$1,Combustivel!$A:$A,'Custo Por mes e Veículo'!$C22)</f>
        <v>0</v>
      </c>
      <c r="V22" s="8">
        <f>SUMIFS(Combustivel!$U:$U,Combustivel!$AB:$AB,'Custo Por mes e Veículo'!V$2,Combustivel!$AC:$AC,'Custo Por mes e Veículo'!V$1,Combustivel!$A:$A,'Custo Por mes e Veículo'!$C22)</f>
        <v>0</v>
      </c>
      <c r="W22" s="8">
        <f>SUMIFS(Combustivel!$U:$U,Combustivel!$AB:$AB,'Custo Por mes e Veículo'!W$2,Combustivel!$AC:$AC,'Custo Por mes e Veículo'!W$1,Combustivel!$A:$A,'Custo Por mes e Veículo'!$C22)</f>
        <v>0</v>
      </c>
      <c r="X22" s="8">
        <f>SUMIFS(Combustivel!$U:$U,Combustivel!$AB:$AB,'Custo Por mes e Veículo'!X$2,Combustivel!$AC:$AC,'Custo Por mes e Veículo'!X$1,Combustivel!$A:$A,'Custo Por mes e Veículo'!$C22)</f>
        <v>0</v>
      </c>
    </row>
    <row r="23" spans="1:24" x14ac:dyDescent="0.3">
      <c r="A23" t="s">
        <v>3567</v>
      </c>
      <c r="B23" t="str">
        <f>_xlfn.XLOOKUP(C23,'[1]LOCADO - ATIVOS'!$C:$C,'[1]LOCADO - ATIVOS'!$B:$B)</f>
        <v>VA - 04</v>
      </c>
      <c r="C23" t="s">
        <v>54</v>
      </c>
      <c r="D23" s="8">
        <f>SUMIFS(Combustivel!$U:$U,Combustivel!$AB:$AB,'Custo Por mes e Veículo'!D$2,Combustivel!$AC:$AC,'Custo Por mes e Veículo'!D$1,Combustivel!$A:$A,'Custo Por mes e Veículo'!$C23)</f>
        <v>1378.3813311852705</v>
      </c>
      <c r="E23" s="8">
        <f>SUMIFS(Combustivel!$U:$U,Combustivel!$AB:$AB,'Custo Por mes e Veículo'!E$2,Combustivel!$AC:$AC,'Custo Por mes e Veículo'!E$1,Combustivel!$A:$A,'Custo Por mes e Veículo'!$C23)</f>
        <v>514.63</v>
      </c>
      <c r="F23" s="8">
        <f>SUMIFS(Combustivel!$U:$U,Combustivel!$AB:$AB,'Custo Por mes e Veículo'!F$2,Combustivel!$AC:$AC,'Custo Por mes e Veículo'!F$1,Combustivel!$A:$A,'Custo Por mes e Veículo'!$C23)</f>
        <v>910.95999999999992</v>
      </c>
      <c r="G23" s="8">
        <f>SUMIFS(Combustivel!$U:$U,Combustivel!$AB:$AB,'Custo Por mes e Veículo'!G$2,Combustivel!$AC:$AC,'Custo Por mes e Veículo'!G$1,Combustivel!$A:$A,'Custo Por mes e Veículo'!$C23)</f>
        <v>869.5</v>
      </c>
      <c r="H23" s="8">
        <f>SUMIFS(Combustivel!$U:$U,Combustivel!$AB:$AB,'Custo Por mes e Veículo'!H$2,Combustivel!$AC:$AC,'Custo Por mes e Veículo'!H$1,Combustivel!$A:$A,'Custo Por mes e Veículo'!$C23)</f>
        <v>776.68</v>
      </c>
      <c r="I23" s="8">
        <f>SUMIFS(Combustivel!$U:$U,Combustivel!$AB:$AB,'Custo Por mes e Veículo'!I$2,Combustivel!$AC:$AC,'Custo Por mes e Veículo'!I$1,Combustivel!$A:$A,'Custo Por mes e Veículo'!$C23)</f>
        <v>2508.7500000000005</v>
      </c>
      <c r="J23" s="8">
        <f>SUMIFS(Combustivel!$U:$U,Combustivel!$AB:$AB,'Custo Por mes e Veículo'!J$2,Combustivel!$AC:$AC,'Custo Por mes e Veículo'!J$1,Combustivel!$A:$A,'Custo Por mes e Veículo'!$C23)</f>
        <v>4143.2700000000013</v>
      </c>
      <c r="K23" s="8">
        <f>SUMIFS(Combustivel!$U:$U,Combustivel!$AB:$AB,'Custo Por mes e Veículo'!K$2,Combustivel!$AC:$AC,'Custo Por mes e Veículo'!K$1,Combustivel!$A:$A,'Custo Por mes e Veículo'!$C23)</f>
        <v>2507.7499999999995</v>
      </c>
      <c r="L23" s="8">
        <f>SUMIFS(Combustivel!$U:$U,Combustivel!$AB:$AB,'Custo Por mes e Veículo'!L$2,Combustivel!$AC:$AC,'Custo Por mes e Veículo'!L$1,Combustivel!$A:$A,'Custo Por mes e Veículo'!$C23)</f>
        <v>1706.63</v>
      </c>
      <c r="M23" s="8">
        <f>SUMIFS(Combustivel!$U:$U,Combustivel!$AB:$AB,'Custo Por mes e Veículo'!M$2,Combustivel!$AC:$AC,'Custo Por mes e Veículo'!M$1,Combustivel!$A:$A,'Custo Por mes e Veículo'!$C23)</f>
        <v>2560.7300000000005</v>
      </c>
      <c r="N23" s="8">
        <f>SUMIFS(Combustivel!$U:$U,Combustivel!$AB:$AB,'Custo Por mes e Veículo'!N$2,Combustivel!$AC:$AC,'Custo Por mes e Veículo'!N$1,Combustivel!$A:$A,'Custo Por mes e Veículo'!$C23)</f>
        <v>1710.7</v>
      </c>
      <c r="O23" s="8">
        <f>SUMIFS(Combustivel!$U:$U,Combustivel!$AB:$AB,'Custo Por mes e Veículo'!O$2,Combustivel!$AC:$AC,'Custo Por mes e Veículo'!O$1,Combustivel!$A:$A,'Custo Por mes e Veículo'!$C23)</f>
        <v>2310.0199999999995</v>
      </c>
      <c r="P23" s="8">
        <f>SUMIFS(Combustivel!$U:$U,Combustivel!$AB:$AB,'Custo Por mes e Veículo'!P$2,Combustivel!$AC:$AC,'Custo Por mes e Veículo'!P$1,Combustivel!$A:$A,'Custo Por mes e Veículo'!$C23)</f>
        <v>1859.5500000000002</v>
      </c>
      <c r="Q23" s="8">
        <f>SUMIFS(Combustivel!$U:$U,Combustivel!$AB:$AB,'Custo Por mes e Veículo'!Q$2,Combustivel!$AC:$AC,'Custo Por mes e Veículo'!Q$1,Combustivel!$A:$A,'Custo Por mes e Veículo'!$C23)</f>
        <v>0</v>
      </c>
      <c r="R23" s="8">
        <f>SUMIFS(Combustivel!$U:$U,Combustivel!$AB:$AB,'Custo Por mes e Veículo'!R$2,Combustivel!$AC:$AC,'Custo Por mes e Veículo'!R$1,Combustivel!$A:$A,'Custo Por mes e Veículo'!$C23)</f>
        <v>0</v>
      </c>
      <c r="S23" s="8">
        <f>SUMIFS(Combustivel!$U:$U,Combustivel!$AB:$AB,'Custo Por mes e Veículo'!S$2,Combustivel!$AC:$AC,'Custo Por mes e Veículo'!S$1,Combustivel!$A:$A,'Custo Por mes e Veículo'!$C23)</f>
        <v>0</v>
      </c>
      <c r="T23" s="8">
        <f>SUMIFS(Combustivel!$U:$U,Combustivel!$AB:$AB,'Custo Por mes e Veículo'!T$2,Combustivel!$AC:$AC,'Custo Por mes e Veículo'!T$1,Combustivel!$A:$A,'Custo Por mes e Veículo'!$C23)</f>
        <v>0</v>
      </c>
      <c r="U23" s="8">
        <f>SUMIFS(Combustivel!$U:$U,Combustivel!$AB:$AB,'Custo Por mes e Veículo'!U$2,Combustivel!$AC:$AC,'Custo Por mes e Veículo'!U$1,Combustivel!$A:$A,'Custo Por mes e Veículo'!$C23)</f>
        <v>0</v>
      </c>
      <c r="V23" s="8">
        <f>SUMIFS(Combustivel!$U:$U,Combustivel!$AB:$AB,'Custo Por mes e Veículo'!V$2,Combustivel!$AC:$AC,'Custo Por mes e Veículo'!V$1,Combustivel!$A:$A,'Custo Por mes e Veículo'!$C23)</f>
        <v>0</v>
      </c>
      <c r="W23" s="8">
        <f>SUMIFS(Combustivel!$U:$U,Combustivel!$AB:$AB,'Custo Por mes e Veículo'!W$2,Combustivel!$AC:$AC,'Custo Por mes e Veículo'!W$1,Combustivel!$A:$A,'Custo Por mes e Veículo'!$C23)</f>
        <v>0</v>
      </c>
      <c r="X23" s="8">
        <f>SUMIFS(Combustivel!$U:$U,Combustivel!$AB:$AB,'Custo Por mes e Veículo'!X$2,Combustivel!$AC:$AC,'Custo Por mes e Veículo'!X$1,Combustivel!$A:$A,'Custo Por mes e Veículo'!$C23)</f>
        <v>0</v>
      </c>
    </row>
    <row r="24" spans="1:24" x14ac:dyDescent="0.3">
      <c r="A24" t="s">
        <v>3567</v>
      </c>
      <c r="B24" t="str">
        <f>_xlfn.XLOOKUP(C24,'[1]LOCADO - ATIVOS'!$C:$C,'[1]LOCADO - ATIVOS'!$B:$B)</f>
        <v>VA - 08</v>
      </c>
      <c r="C24" t="s">
        <v>62</v>
      </c>
      <c r="D24" s="8">
        <f>SUMIFS(Combustivel!$U:$U,Combustivel!$AB:$AB,'Custo Por mes e Veículo'!D$2,Combustivel!$AC:$AC,'Custo Por mes e Veículo'!D$1,Combustivel!$A:$A,'Custo Por mes e Veículo'!$C24)</f>
        <v>1326.24</v>
      </c>
      <c r="E24" s="8">
        <f>SUMIFS(Combustivel!$U:$U,Combustivel!$AB:$AB,'Custo Por mes e Veículo'!E$2,Combustivel!$AC:$AC,'Custo Por mes e Veículo'!E$1,Combustivel!$A:$A,'Custo Por mes e Veículo'!$C24)</f>
        <v>1647.04</v>
      </c>
      <c r="F24" s="8">
        <f>SUMIFS(Combustivel!$U:$U,Combustivel!$AB:$AB,'Custo Por mes e Veículo'!F$2,Combustivel!$AC:$AC,'Custo Por mes e Veículo'!F$1,Combustivel!$A:$A,'Custo Por mes e Veículo'!$C24)</f>
        <v>2660.9500000000003</v>
      </c>
      <c r="G24" s="8">
        <f>SUMIFS(Combustivel!$U:$U,Combustivel!$AB:$AB,'Custo Por mes e Veículo'!G$2,Combustivel!$AC:$AC,'Custo Por mes e Veículo'!G$1,Combustivel!$A:$A,'Custo Por mes e Veículo'!$C24)</f>
        <v>3601</v>
      </c>
      <c r="H24" s="8">
        <f>SUMIFS(Combustivel!$U:$U,Combustivel!$AB:$AB,'Custo Por mes e Veículo'!H$2,Combustivel!$AC:$AC,'Custo Por mes e Veículo'!H$1,Combustivel!$A:$A,'Custo Por mes e Veículo'!$C24)</f>
        <v>2997.2799999999997</v>
      </c>
      <c r="I24" s="8">
        <f>SUMIFS(Combustivel!$U:$U,Combustivel!$AB:$AB,'Custo Por mes e Veículo'!I$2,Combustivel!$AC:$AC,'Custo Por mes e Veículo'!I$1,Combustivel!$A:$A,'Custo Por mes e Veículo'!$C24)</f>
        <v>2987.67</v>
      </c>
      <c r="J24" s="8">
        <f>SUMIFS(Combustivel!$U:$U,Combustivel!$AB:$AB,'Custo Por mes e Veículo'!J$2,Combustivel!$AC:$AC,'Custo Por mes e Veículo'!J$1,Combustivel!$A:$A,'Custo Por mes e Veículo'!$C24)</f>
        <v>3780.690000000001</v>
      </c>
      <c r="K24" s="8">
        <f>SUMIFS(Combustivel!$U:$U,Combustivel!$AB:$AB,'Custo Por mes e Veículo'!K$2,Combustivel!$AC:$AC,'Custo Por mes e Veículo'!K$1,Combustivel!$A:$A,'Custo Por mes e Veículo'!$C24)</f>
        <v>3365.29</v>
      </c>
      <c r="L24" s="8">
        <f>SUMIFS(Combustivel!$U:$U,Combustivel!$AB:$AB,'Custo Por mes e Veículo'!L$2,Combustivel!$AC:$AC,'Custo Por mes e Veículo'!L$1,Combustivel!$A:$A,'Custo Por mes e Veículo'!$C24)</f>
        <v>3204.9800000000005</v>
      </c>
      <c r="M24" s="8">
        <f>SUMIFS(Combustivel!$U:$U,Combustivel!$AB:$AB,'Custo Por mes e Veículo'!M$2,Combustivel!$AC:$AC,'Custo Por mes e Veículo'!M$1,Combustivel!$A:$A,'Custo Por mes e Veículo'!$C24)</f>
        <v>2997.6600000000008</v>
      </c>
      <c r="N24" s="8">
        <f>SUMIFS(Combustivel!$U:$U,Combustivel!$AB:$AB,'Custo Por mes e Veículo'!N$2,Combustivel!$AC:$AC,'Custo Por mes e Veículo'!N$1,Combustivel!$A:$A,'Custo Por mes e Veículo'!$C24)</f>
        <v>4219.2000000000007</v>
      </c>
      <c r="O24" s="8">
        <f>SUMIFS(Combustivel!$U:$U,Combustivel!$AB:$AB,'Custo Por mes e Veículo'!O$2,Combustivel!$AC:$AC,'Custo Por mes e Veículo'!O$1,Combustivel!$A:$A,'Custo Por mes e Veículo'!$C24)</f>
        <v>3970.6300000000006</v>
      </c>
      <c r="P24" s="8">
        <f>SUMIFS(Combustivel!$U:$U,Combustivel!$AB:$AB,'Custo Por mes e Veículo'!P$2,Combustivel!$AC:$AC,'Custo Por mes e Veículo'!P$1,Combustivel!$A:$A,'Custo Por mes e Veículo'!$C24)</f>
        <v>4171.21</v>
      </c>
      <c r="Q24" s="8">
        <f>SUMIFS(Combustivel!$U:$U,Combustivel!$AB:$AB,'Custo Por mes e Veículo'!Q$2,Combustivel!$AC:$AC,'Custo Por mes e Veículo'!Q$1,Combustivel!$A:$A,'Custo Por mes e Veículo'!$C24)</f>
        <v>0</v>
      </c>
      <c r="R24" s="8">
        <f>SUMIFS(Combustivel!$U:$U,Combustivel!$AB:$AB,'Custo Por mes e Veículo'!R$2,Combustivel!$AC:$AC,'Custo Por mes e Veículo'!R$1,Combustivel!$A:$A,'Custo Por mes e Veículo'!$C24)</f>
        <v>0</v>
      </c>
      <c r="S24" s="8">
        <f>SUMIFS(Combustivel!$U:$U,Combustivel!$AB:$AB,'Custo Por mes e Veículo'!S$2,Combustivel!$AC:$AC,'Custo Por mes e Veículo'!S$1,Combustivel!$A:$A,'Custo Por mes e Veículo'!$C24)</f>
        <v>0</v>
      </c>
      <c r="T24" s="8">
        <f>SUMIFS(Combustivel!$U:$U,Combustivel!$AB:$AB,'Custo Por mes e Veículo'!T$2,Combustivel!$AC:$AC,'Custo Por mes e Veículo'!T$1,Combustivel!$A:$A,'Custo Por mes e Veículo'!$C24)</f>
        <v>0</v>
      </c>
      <c r="U24" s="8">
        <f>SUMIFS(Combustivel!$U:$U,Combustivel!$AB:$AB,'Custo Por mes e Veículo'!U$2,Combustivel!$AC:$AC,'Custo Por mes e Veículo'!U$1,Combustivel!$A:$A,'Custo Por mes e Veículo'!$C24)</f>
        <v>0</v>
      </c>
      <c r="V24" s="8">
        <f>SUMIFS(Combustivel!$U:$U,Combustivel!$AB:$AB,'Custo Por mes e Veículo'!V$2,Combustivel!$AC:$AC,'Custo Por mes e Veículo'!V$1,Combustivel!$A:$A,'Custo Por mes e Veículo'!$C24)</f>
        <v>0</v>
      </c>
      <c r="W24" s="8">
        <f>SUMIFS(Combustivel!$U:$U,Combustivel!$AB:$AB,'Custo Por mes e Veículo'!W$2,Combustivel!$AC:$AC,'Custo Por mes e Veículo'!W$1,Combustivel!$A:$A,'Custo Por mes e Veículo'!$C24)</f>
        <v>0</v>
      </c>
      <c r="X24" s="8">
        <f>SUMIFS(Combustivel!$U:$U,Combustivel!$AB:$AB,'Custo Por mes e Veículo'!X$2,Combustivel!$AC:$AC,'Custo Por mes e Veículo'!X$1,Combustivel!$A:$A,'Custo Por mes e Veículo'!$C24)</f>
        <v>0</v>
      </c>
    </row>
    <row r="25" spans="1:24" x14ac:dyDescent="0.3">
      <c r="A25" t="s">
        <v>3567</v>
      </c>
      <c r="B25" t="str">
        <f>_xlfn.XLOOKUP(C25,'[1]LOCADO - ATIVOS'!$C:$C,'[1]LOCADO - ATIVOS'!$B:$B)</f>
        <v>VA - 09</v>
      </c>
      <c r="C25" t="s">
        <v>64</v>
      </c>
      <c r="D25" s="8">
        <f>SUMIFS(Combustivel!$U:$U,Combustivel!$AB:$AB,'Custo Por mes e Veículo'!D$2,Combustivel!$AC:$AC,'Custo Por mes e Veículo'!D$1,Combustivel!$A:$A,'Custo Por mes e Veículo'!$C25)</f>
        <v>0</v>
      </c>
      <c r="E25" s="8">
        <f>SUMIFS(Combustivel!$U:$U,Combustivel!$AB:$AB,'Custo Por mes e Veículo'!E$2,Combustivel!$AC:$AC,'Custo Por mes e Veículo'!E$1,Combustivel!$A:$A,'Custo Por mes e Veículo'!$C25)</f>
        <v>1050.56</v>
      </c>
      <c r="F25" s="8">
        <f>SUMIFS(Combustivel!$U:$U,Combustivel!$AB:$AB,'Custo Por mes e Veículo'!F$2,Combustivel!$AC:$AC,'Custo Por mes e Veículo'!F$1,Combustivel!$A:$A,'Custo Por mes e Veículo'!$C25)</f>
        <v>1679.71</v>
      </c>
      <c r="G25" s="8">
        <f>SUMIFS(Combustivel!$U:$U,Combustivel!$AB:$AB,'Custo Por mes e Veículo'!G$2,Combustivel!$AC:$AC,'Custo Por mes e Veículo'!G$1,Combustivel!$A:$A,'Custo Por mes e Veículo'!$C25)</f>
        <v>1476.11</v>
      </c>
      <c r="H25" s="8">
        <f>SUMIFS(Combustivel!$U:$U,Combustivel!$AB:$AB,'Custo Por mes e Veículo'!H$2,Combustivel!$AC:$AC,'Custo Por mes e Veículo'!H$1,Combustivel!$A:$A,'Custo Por mes e Veículo'!$C25)</f>
        <v>1884.36</v>
      </c>
      <c r="I25" s="8">
        <f>SUMIFS(Combustivel!$U:$U,Combustivel!$AB:$AB,'Custo Por mes e Veículo'!I$2,Combustivel!$AC:$AC,'Custo Por mes e Veículo'!I$1,Combustivel!$A:$A,'Custo Por mes e Veículo'!$C25)</f>
        <v>2496.9799999999996</v>
      </c>
      <c r="J25" s="8">
        <f>SUMIFS(Combustivel!$U:$U,Combustivel!$AB:$AB,'Custo Por mes e Veículo'!J$2,Combustivel!$AC:$AC,'Custo Por mes e Veículo'!J$1,Combustivel!$A:$A,'Custo Por mes e Veículo'!$C25)</f>
        <v>2588.56</v>
      </c>
      <c r="K25" s="8">
        <f>SUMIFS(Combustivel!$U:$U,Combustivel!$AB:$AB,'Custo Por mes e Veículo'!K$2,Combustivel!$AC:$AC,'Custo Por mes e Veículo'!K$1,Combustivel!$A:$A,'Custo Por mes e Veículo'!$C25)</f>
        <v>2937.6500000000005</v>
      </c>
      <c r="L25" s="8">
        <f>SUMIFS(Combustivel!$U:$U,Combustivel!$AB:$AB,'Custo Por mes e Veículo'!L$2,Combustivel!$AC:$AC,'Custo Por mes e Veículo'!L$1,Combustivel!$A:$A,'Custo Por mes e Veículo'!$C25)</f>
        <v>2369.66</v>
      </c>
      <c r="M25" s="8">
        <f>SUMIFS(Combustivel!$U:$U,Combustivel!$AB:$AB,'Custo Por mes e Veículo'!M$2,Combustivel!$AC:$AC,'Custo Por mes e Veículo'!M$1,Combustivel!$A:$A,'Custo Por mes e Veículo'!$C25)</f>
        <v>3568.5700000000006</v>
      </c>
      <c r="N25" s="8">
        <f>SUMIFS(Combustivel!$U:$U,Combustivel!$AB:$AB,'Custo Por mes e Veículo'!N$2,Combustivel!$AC:$AC,'Custo Por mes e Veículo'!N$1,Combustivel!$A:$A,'Custo Por mes e Veículo'!$C25)</f>
        <v>3222.2099999999996</v>
      </c>
      <c r="O25" s="8">
        <f>SUMIFS(Combustivel!$U:$U,Combustivel!$AB:$AB,'Custo Por mes e Veículo'!O$2,Combustivel!$AC:$AC,'Custo Por mes e Veículo'!O$1,Combustivel!$A:$A,'Custo Por mes e Veículo'!$C25)</f>
        <v>809.25999999999988</v>
      </c>
      <c r="P25" s="8">
        <f>SUMIFS(Combustivel!$U:$U,Combustivel!$AB:$AB,'Custo Por mes e Veículo'!P$2,Combustivel!$AC:$AC,'Custo Por mes e Veículo'!P$1,Combustivel!$A:$A,'Custo Por mes e Veículo'!$C25)</f>
        <v>3354.9199999999992</v>
      </c>
      <c r="Q25" s="8">
        <f>SUMIFS(Combustivel!$U:$U,Combustivel!$AB:$AB,'Custo Por mes e Veículo'!Q$2,Combustivel!$AC:$AC,'Custo Por mes e Veículo'!Q$1,Combustivel!$A:$A,'Custo Por mes e Veículo'!$C25)</f>
        <v>0</v>
      </c>
      <c r="R25" s="8">
        <f>SUMIFS(Combustivel!$U:$U,Combustivel!$AB:$AB,'Custo Por mes e Veículo'!R$2,Combustivel!$AC:$AC,'Custo Por mes e Veículo'!R$1,Combustivel!$A:$A,'Custo Por mes e Veículo'!$C25)</f>
        <v>0</v>
      </c>
      <c r="S25" s="8">
        <f>SUMIFS(Combustivel!$U:$U,Combustivel!$AB:$AB,'Custo Por mes e Veículo'!S$2,Combustivel!$AC:$AC,'Custo Por mes e Veículo'!S$1,Combustivel!$A:$A,'Custo Por mes e Veículo'!$C25)</f>
        <v>0</v>
      </c>
      <c r="T25" s="8">
        <f>SUMIFS(Combustivel!$U:$U,Combustivel!$AB:$AB,'Custo Por mes e Veículo'!T$2,Combustivel!$AC:$AC,'Custo Por mes e Veículo'!T$1,Combustivel!$A:$A,'Custo Por mes e Veículo'!$C25)</f>
        <v>0</v>
      </c>
      <c r="U25" s="8">
        <f>SUMIFS(Combustivel!$U:$U,Combustivel!$AB:$AB,'Custo Por mes e Veículo'!U$2,Combustivel!$AC:$AC,'Custo Por mes e Veículo'!U$1,Combustivel!$A:$A,'Custo Por mes e Veículo'!$C25)</f>
        <v>0</v>
      </c>
      <c r="V25" s="8">
        <f>SUMIFS(Combustivel!$U:$U,Combustivel!$AB:$AB,'Custo Por mes e Veículo'!V$2,Combustivel!$AC:$AC,'Custo Por mes e Veículo'!V$1,Combustivel!$A:$A,'Custo Por mes e Veículo'!$C25)</f>
        <v>0</v>
      </c>
      <c r="W25" s="8">
        <f>SUMIFS(Combustivel!$U:$U,Combustivel!$AB:$AB,'Custo Por mes e Veículo'!W$2,Combustivel!$AC:$AC,'Custo Por mes e Veículo'!W$1,Combustivel!$A:$A,'Custo Por mes e Veículo'!$C25)</f>
        <v>0</v>
      </c>
      <c r="X25" s="8">
        <f>SUMIFS(Combustivel!$U:$U,Combustivel!$AB:$AB,'Custo Por mes e Veículo'!X$2,Combustivel!$AC:$AC,'Custo Por mes e Veículo'!X$1,Combustivel!$A:$A,'Custo Por mes e Veículo'!$C25)</f>
        <v>0</v>
      </c>
    </row>
    <row r="26" spans="1:24" x14ac:dyDescent="0.3">
      <c r="A26" t="s">
        <v>3567</v>
      </c>
      <c r="B26" t="str">
        <f>_xlfn.XLOOKUP(C26,'[1]LOCADO - ATIVOS'!$C:$C,'[1]LOCADO - ATIVOS'!$B:$B)</f>
        <v>IT-13</v>
      </c>
      <c r="C26" t="s">
        <v>5620</v>
      </c>
      <c r="D26" s="8">
        <f>SUMIFS(Combustivel!$U:$U,Combustivel!$AB:$AB,'Custo Por mes e Veículo'!D$2,Combustivel!$AC:$AC,'Custo Por mes e Veículo'!D$1,Combustivel!$A:$A,'Custo Por mes e Veículo'!$C26)</f>
        <v>0</v>
      </c>
      <c r="E26" s="8">
        <f>SUMIFS(Combustivel!$U:$U,Combustivel!$AB:$AB,'Custo Por mes e Veículo'!E$2,Combustivel!$AC:$AC,'Custo Por mes e Veículo'!E$1,Combustivel!$A:$A,'Custo Por mes e Veículo'!$C26)</f>
        <v>0</v>
      </c>
      <c r="F26" s="8">
        <f>SUMIFS(Combustivel!$U:$U,Combustivel!$AB:$AB,'Custo Por mes e Veículo'!F$2,Combustivel!$AC:$AC,'Custo Por mes e Veículo'!F$1,Combustivel!$A:$A,'Custo Por mes e Veículo'!$C26)</f>
        <v>0</v>
      </c>
      <c r="G26" s="8">
        <f>SUMIFS(Combustivel!$U:$U,Combustivel!$AB:$AB,'Custo Por mes e Veículo'!G$2,Combustivel!$AC:$AC,'Custo Por mes e Veículo'!G$1,Combustivel!$A:$A,'Custo Por mes e Veículo'!$C26)</f>
        <v>0</v>
      </c>
      <c r="H26" s="8">
        <f>SUMIFS(Combustivel!$U:$U,Combustivel!$AB:$AB,'Custo Por mes e Veículo'!H$2,Combustivel!$AC:$AC,'Custo Por mes e Veículo'!H$1,Combustivel!$A:$A,'Custo Por mes e Veículo'!$C26)</f>
        <v>0</v>
      </c>
      <c r="I26" s="8">
        <f>SUMIFS(Combustivel!$U:$U,Combustivel!$AB:$AB,'Custo Por mes e Veículo'!I$2,Combustivel!$AC:$AC,'Custo Por mes e Veículo'!I$1,Combustivel!$A:$A,'Custo Por mes e Veículo'!$C26)</f>
        <v>0</v>
      </c>
      <c r="J26" s="8">
        <f>SUMIFS(Combustivel!$U:$U,Combustivel!$AB:$AB,'Custo Por mes e Veículo'!J$2,Combustivel!$AC:$AC,'Custo Por mes e Veículo'!J$1,Combustivel!$A:$A,'Custo Por mes e Veículo'!$C26)</f>
        <v>0</v>
      </c>
      <c r="K26" s="8">
        <f>SUMIFS(Combustivel!$U:$U,Combustivel!$AB:$AB,'Custo Por mes e Veículo'!K$2,Combustivel!$AC:$AC,'Custo Por mes e Veículo'!K$1,Combustivel!$A:$A,'Custo Por mes e Veículo'!$C26)</f>
        <v>0</v>
      </c>
      <c r="L26" s="8">
        <f>SUMIFS(Combustivel!$U:$U,Combustivel!$AB:$AB,'Custo Por mes e Veículo'!L$2,Combustivel!$AC:$AC,'Custo Por mes e Veículo'!L$1,Combustivel!$A:$A,'Custo Por mes e Veículo'!$C26)</f>
        <v>3732.75</v>
      </c>
      <c r="M26" s="8">
        <f>SUMIFS(Combustivel!$U:$U,Combustivel!$AB:$AB,'Custo Por mes e Veículo'!M$2,Combustivel!$AC:$AC,'Custo Por mes e Veículo'!M$1,Combustivel!$A:$A,'Custo Por mes e Veículo'!$C26)</f>
        <v>5958.8600000000006</v>
      </c>
      <c r="N26" s="8">
        <f>SUMIFS(Combustivel!$U:$U,Combustivel!$AB:$AB,'Custo Por mes e Veículo'!N$2,Combustivel!$AC:$AC,'Custo Por mes e Veículo'!N$1,Combustivel!$A:$A,'Custo Por mes e Veículo'!$C26)</f>
        <v>5555.3000000000011</v>
      </c>
      <c r="O26" s="8">
        <f>SUMIFS(Combustivel!$U:$U,Combustivel!$AB:$AB,'Custo Por mes e Veículo'!O$2,Combustivel!$AC:$AC,'Custo Por mes e Veículo'!O$1,Combustivel!$A:$A,'Custo Por mes e Veículo'!$C26)</f>
        <v>5542.0000000000009</v>
      </c>
      <c r="P26" s="8">
        <f>SUMIFS(Combustivel!$U:$U,Combustivel!$AB:$AB,'Custo Por mes e Veículo'!P$2,Combustivel!$AC:$AC,'Custo Por mes e Veículo'!P$1,Combustivel!$A:$A,'Custo Por mes e Veículo'!$C26)</f>
        <v>5821.57</v>
      </c>
      <c r="Q26" s="8">
        <f>SUMIFS(Combustivel!$U:$U,Combustivel!$AB:$AB,'Custo Por mes e Veículo'!Q$2,Combustivel!$AC:$AC,'Custo Por mes e Veículo'!Q$1,Combustivel!$A:$A,'Custo Por mes e Veículo'!$C26)</f>
        <v>888.48</v>
      </c>
      <c r="R26" s="8">
        <f>SUMIFS(Combustivel!$U:$U,Combustivel!$AB:$AB,'Custo Por mes e Veículo'!R$2,Combustivel!$AC:$AC,'Custo Por mes e Veículo'!R$1,Combustivel!$A:$A,'Custo Por mes e Veículo'!$C26)</f>
        <v>0</v>
      </c>
      <c r="S26" s="8">
        <f>SUMIFS(Combustivel!$U:$U,Combustivel!$AB:$AB,'Custo Por mes e Veículo'!S$2,Combustivel!$AC:$AC,'Custo Por mes e Veículo'!S$1,Combustivel!$A:$A,'Custo Por mes e Veículo'!$C26)</f>
        <v>0</v>
      </c>
      <c r="T26" s="8">
        <f>SUMIFS(Combustivel!$U:$U,Combustivel!$AB:$AB,'Custo Por mes e Veículo'!T$2,Combustivel!$AC:$AC,'Custo Por mes e Veículo'!T$1,Combustivel!$A:$A,'Custo Por mes e Veículo'!$C26)</f>
        <v>0</v>
      </c>
      <c r="U26" s="8">
        <f>SUMIFS(Combustivel!$U:$U,Combustivel!$AB:$AB,'Custo Por mes e Veículo'!U$2,Combustivel!$AC:$AC,'Custo Por mes e Veículo'!U$1,Combustivel!$A:$A,'Custo Por mes e Veículo'!$C26)</f>
        <v>0</v>
      </c>
      <c r="V26" s="8">
        <f>SUMIFS(Combustivel!$U:$U,Combustivel!$AB:$AB,'Custo Por mes e Veículo'!V$2,Combustivel!$AC:$AC,'Custo Por mes e Veículo'!V$1,Combustivel!$A:$A,'Custo Por mes e Veículo'!$C26)</f>
        <v>0</v>
      </c>
      <c r="W26" s="8">
        <f>SUMIFS(Combustivel!$U:$U,Combustivel!$AB:$AB,'Custo Por mes e Veículo'!W$2,Combustivel!$AC:$AC,'Custo Por mes e Veículo'!W$1,Combustivel!$A:$A,'Custo Por mes e Veículo'!$C26)</f>
        <v>0</v>
      </c>
      <c r="X26" s="8">
        <f>SUMIFS(Combustivel!$U:$U,Combustivel!$AB:$AB,'Custo Por mes e Veículo'!X$2,Combustivel!$AC:$AC,'Custo Por mes e Veículo'!X$1,Combustivel!$A:$A,'Custo Por mes e Veículo'!$C26)</f>
        <v>0</v>
      </c>
    </row>
    <row r="27" spans="1:24" x14ac:dyDescent="0.3">
      <c r="A27" t="s">
        <v>3567</v>
      </c>
      <c r="B27" t="str">
        <f>_xlfn.XLOOKUP(C27,'[1]LOCADO - ATIVOS'!$C:$C,'[1]LOCADO - ATIVOS'!$B:$B)</f>
        <v>IT-14</v>
      </c>
      <c r="C27" t="s">
        <v>5543</v>
      </c>
      <c r="D27" s="8">
        <f>SUMIFS(Combustivel!$U:$U,Combustivel!$AB:$AB,'Custo Por mes e Veículo'!D$2,Combustivel!$AC:$AC,'Custo Por mes e Veículo'!D$1,Combustivel!$A:$A,'Custo Por mes e Veículo'!$C27)</f>
        <v>0</v>
      </c>
      <c r="E27" s="8">
        <f>SUMIFS(Combustivel!$U:$U,Combustivel!$AB:$AB,'Custo Por mes e Veículo'!E$2,Combustivel!$AC:$AC,'Custo Por mes e Veículo'!E$1,Combustivel!$A:$A,'Custo Por mes e Veículo'!$C27)</f>
        <v>0</v>
      </c>
      <c r="F27" s="8">
        <f>SUMIFS(Combustivel!$U:$U,Combustivel!$AB:$AB,'Custo Por mes e Veículo'!F$2,Combustivel!$AC:$AC,'Custo Por mes e Veículo'!F$1,Combustivel!$A:$A,'Custo Por mes e Veículo'!$C27)</f>
        <v>0</v>
      </c>
      <c r="G27" s="8">
        <f>SUMIFS(Combustivel!$U:$U,Combustivel!$AB:$AB,'Custo Por mes e Veículo'!G$2,Combustivel!$AC:$AC,'Custo Por mes e Veículo'!G$1,Combustivel!$A:$A,'Custo Por mes e Veículo'!$C27)</f>
        <v>0</v>
      </c>
      <c r="H27" s="8">
        <f>SUMIFS(Combustivel!$U:$U,Combustivel!$AB:$AB,'Custo Por mes e Veículo'!H$2,Combustivel!$AC:$AC,'Custo Por mes e Veículo'!H$1,Combustivel!$A:$A,'Custo Por mes e Veículo'!$C27)</f>
        <v>0</v>
      </c>
      <c r="I27" s="8">
        <f>SUMIFS(Combustivel!$U:$U,Combustivel!$AB:$AB,'Custo Por mes e Veículo'!I$2,Combustivel!$AC:$AC,'Custo Por mes e Veículo'!I$1,Combustivel!$A:$A,'Custo Por mes e Veículo'!$C27)</f>
        <v>0</v>
      </c>
      <c r="J27" s="8">
        <f>SUMIFS(Combustivel!$U:$U,Combustivel!$AB:$AB,'Custo Por mes e Veículo'!J$2,Combustivel!$AC:$AC,'Custo Por mes e Veículo'!J$1,Combustivel!$A:$A,'Custo Por mes e Veículo'!$C27)</f>
        <v>0</v>
      </c>
      <c r="K27" s="8">
        <f>SUMIFS(Combustivel!$U:$U,Combustivel!$AB:$AB,'Custo Por mes e Veículo'!K$2,Combustivel!$AC:$AC,'Custo Por mes e Veículo'!K$1,Combustivel!$A:$A,'Custo Por mes e Veículo'!$C27)</f>
        <v>0</v>
      </c>
      <c r="L27" s="8">
        <f>SUMIFS(Combustivel!$U:$U,Combustivel!$AB:$AB,'Custo Por mes e Veículo'!L$2,Combustivel!$AC:$AC,'Custo Por mes e Veículo'!L$1,Combustivel!$A:$A,'Custo Por mes e Veículo'!$C27)</f>
        <v>2891.58</v>
      </c>
      <c r="M27" s="8">
        <f>SUMIFS(Combustivel!$U:$U,Combustivel!$AB:$AB,'Custo Por mes e Veículo'!M$2,Combustivel!$AC:$AC,'Custo Por mes e Veículo'!M$1,Combustivel!$A:$A,'Custo Por mes e Veículo'!$C27)</f>
        <v>3084.27</v>
      </c>
      <c r="N27" s="8">
        <f>SUMIFS(Combustivel!$U:$U,Combustivel!$AB:$AB,'Custo Por mes e Veículo'!N$2,Combustivel!$AC:$AC,'Custo Por mes e Veículo'!N$1,Combustivel!$A:$A,'Custo Por mes e Veículo'!$C27)</f>
        <v>2536.9500000000003</v>
      </c>
      <c r="O27" s="8">
        <f>SUMIFS(Combustivel!$U:$U,Combustivel!$AB:$AB,'Custo Por mes e Veículo'!O$2,Combustivel!$AC:$AC,'Custo Por mes e Veículo'!O$1,Combustivel!$A:$A,'Custo Por mes e Veículo'!$C27)</f>
        <v>11387.040000000005</v>
      </c>
      <c r="P27" s="8">
        <f>SUMIFS(Combustivel!$U:$U,Combustivel!$AB:$AB,'Custo Por mes e Veículo'!P$2,Combustivel!$AC:$AC,'Custo Por mes e Veículo'!P$1,Combustivel!$A:$A,'Custo Por mes e Veículo'!$C27)</f>
        <v>16634.330000000002</v>
      </c>
      <c r="Q27" s="8">
        <f>SUMIFS(Combustivel!$U:$U,Combustivel!$AB:$AB,'Custo Por mes e Veículo'!Q$2,Combustivel!$AC:$AC,'Custo Por mes e Veículo'!Q$1,Combustivel!$A:$A,'Custo Por mes e Veículo'!$C27)</f>
        <v>1485.8600000000001</v>
      </c>
      <c r="R27" s="8">
        <f>SUMIFS(Combustivel!$U:$U,Combustivel!$AB:$AB,'Custo Por mes e Veículo'!R$2,Combustivel!$AC:$AC,'Custo Por mes e Veículo'!R$1,Combustivel!$A:$A,'Custo Por mes e Veículo'!$C27)</f>
        <v>0</v>
      </c>
      <c r="S27" s="8">
        <f>SUMIFS(Combustivel!$U:$U,Combustivel!$AB:$AB,'Custo Por mes e Veículo'!S$2,Combustivel!$AC:$AC,'Custo Por mes e Veículo'!S$1,Combustivel!$A:$A,'Custo Por mes e Veículo'!$C27)</f>
        <v>0</v>
      </c>
      <c r="T27" s="8">
        <f>SUMIFS(Combustivel!$U:$U,Combustivel!$AB:$AB,'Custo Por mes e Veículo'!T$2,Combustivel!$AC:$AC,'Custo Por mes e Veículo'!T$1,Combustivel!$A:$A,'Custo Por mes e Veículo'!$C27)</f>
        <v>0</v>
      </c>
      <c r="U27" s="8">
        <f>SUMIFS(Combustivel!$U:$U,Combustivel!$AB:$AB,'Custo Por mes e Veículo'!U$2,Combustivel!$AC:$AC,'Custo Por mes e Veículo'!U$1,Combustivel!$A:$A,'Custo Por mes e Veículo'!$C27)</f>
        <v>0</v>
      </c>
      <c r="V27" s="8">
        <f>SUMIFS(Combustivel!$U:$U,Combustivel!$AB:$AB,'Custo Por mes e Veículo'!V$2,Combustivel!$AC:$AC,'Custo Por mes e Veículo'!V$1,Combustivel!$A:$A,'Custo Por mes e Veículo'!$C27)</f>
        <v>0</v>
      </c>
      <c r="W27" s="8">
        <f>SUMIFS(Combustivel!$U:$U,Combustivel!$AB:$AB,'Custo Por mes e Veículo'!W$2,Combustivel!$AC:$AC,'Custo Por mes e Veículo'!W$1,Combustivel!$A:$A,'Custo Por mes e Veículo'!$C27)</f>
        <v>0</v>
      </c>
      <c r="X27" s="8">
        <f>SUMIFS(Combustivel!$U:$U,Combustivel!$AB:$AB,'Custo Por mes e Veículo'!X$2,Combustivel!$AC:$AC,'Custo Por mes e Veículo'!X$1,Combustivel!$A:$A,'Custo Por mes e Veículo'!$C27)</f>
        <v>0</v>
      </c>
    </row>
    <row r="28" spans="1:24" x14ac:dyDescent="0.3">
      <c r="A28" t="s">
        <v>3567</v>
      </c>
      <c r="B28" t="str">
        <f>_xlfn.XLOOKUP(C28,'[1]LOCADO - ATIVOS'!$C:$C,'[1]LOCADO - ATIVOS'!$B:$B)</f>
        <v>VA - 14</v>
      </c>
      <c r="C28" t="s">
        <v>74</v>
      </c>
      <c r="D28" s="8">
        <f>SUMIFS(Combustivel!$U:$U,Combustivel!$AB:$AB,'Custo Por mes e Veículo'!D$2,Combustivel!$AC:$AC,'Custo Por mes e Veículo'!D$1,Combustivel!$A:$A,'Custo Por mes e Veículo'!$C28)</f>
        <v>226.71060722891571</v>
      </c>
      <c r="E28" s="8">
        <f>SUMIFS(Combustivel!$U:$U,Combustivel!$AB:$AB,'Custo Por mes e Veículo'!E$2,Combustivel!$AC:$AC,'Custo Por mes e Veículo'!E$1,Combustivel!$A:$A,'Custo Por mes e Veículo'!$C28)</f>
        <v>509.86</v>
      </c>
      <c r="F28" s="8">
        <f>SUMIFS(Combustivel!$U:$U,Combustivel!$AB:$AB,'Custo Por mes e Veículo'!F$2,Combustivel!$AC:$AC,'Custo Por mes e Veículo'!F$1,Combustivel!$A:$A,'Custo Por mes e Veículo'!$C28)</f>
        <v>318.88</v>
      </c>
      <c r="G28" s="8">
        <f>SUMIFS(Combustivel!$U:$U,Combustivel!$AB:$AB,'Custo Por mes e Veículo'!G$2,Combustivel!$AC:$AC,'Custo Por mes e Veículo'!G$1,Combustivel!$A:$A,'Custo Por mes e Veículo'!$C28)</f>
        <v>883.69</v>
      </c>
      <c r="H28" s="8">
        <f>SUMIFS(Combustivel!$U:$U,Combustivel!$AB:$AB,'Custo Por mes e Veículo'!H$2,Combustivel!$AC:$AC,'Custo Por mes e Veículo'!H$1,Combustivel!$A:$A,'Custo Por mes e Veículo'!$C28)</f>
        <v>798.34999999999991</v>
      </c>
      <c r="I28" s="8">
        <f>SUMIFS(Combustivel!$U:$U,Combustivel!$AB:$AB,'Custo Por mes e Veículo'!I$2,Combustivel!$AC:$AC,'Custo Por mes e Veículo'!I$1,Combustivel!$A:$A,'Custo Por mes e Veículo'!$C28)</f>
        <v>842.07999999999993</v>
      </c>
      <c r="J28" s="8">
        <f>SUMIFS(Combustivel!$U:$U,Combustivel!$AB:$AB,'Custo Por mes e Veículo'!J$2,Combustivel!$AC:$AC,'Custo Por mes e Veículo'!J$1,Combustivel!$A:$A,'Custo Por mes e Veículo'!$C28)</f>
        <v>1455.21</v>
      </c>
      <c r="K28" s="8">
        <f>SUMIFS(Combustivel!$U:$U,Combustivel!$AB:$AB,'Custo Por mes e Veículo'!K$2,Combustivel!$AC:$AC,'Custo Por mes e Veículo'!K$1,Combustivel!$A:$A,'Custo Por mes e Veículo'!$C28)</f>
        <v>708.18</v>
      </c>
      <c r="L28" s="8">
        <f>SUMIFS(Combustivel!$U:$U,Combustivel!$AB:$AB,'Custo Por mes e Veículo'!L$2,Combustivel!$AC:$AC,'Custo Por mes e Veículo'!L$1,Combustivel!$A:$A,'Custo Por mes e Veículo'!$C28)</f>
        <v>720.29</v>
      </c>
      <c r="M28" s="8">
        <f>SUMIFS(Combustivel!$U:$U,Combustivel!$AB:$AB,'Custo Por mes e Veículo'!M$2,Combustivel!$AC:$AC,'Custo Por mes e Veículo'!M$1,Combustivel!$A:$A,'Custo Por mes e Veículo'!$C28)</f>
        <v>545.30999999999995</v>
      </c>
      <c r="N28" s="8">
        <f>SUMIFS(Combustivel!$U:$U,Combustivel!$AB:$AB,'Custo Por mes e Veículo'!N$2,Combustivel!$AC:$AC,'Custo Por mes e Veículo'!N$1,Combustivel!$A:$A,'Custo Por mes e Veículo'!$C28)</f>
        <v>1465.6</v>
      </c>
      <c r="O28" s="8">
        <f>SUMIFS(Combustivel!$U:$U,Combustivel!$AB:$AB,'Custo Por mes e Veículo'!O$2,Combustivel!$AC:$AC,'Custo Por mes e Veículo'!O$1,Combustivel!$A:$A,'Custo Por mes e Veículo'!$C28)</f>
        <v>698.92</v>
      </c>
      <c r="P28" s="8">
        <f>SUMIFS(Combustivel!$U:$U,Combustivel!$AB:$AB,'Custo Por mes e Veículo'!P$2,Combustivel!$AC:$AC,'Custo Por mes e Veículo'!P$1,Combustivel!$A:$A,'Custo Por mes e Veículo'!$C28)</f>
        <v>927.19</v>
      </c>
      <c r="Q28" s="8">
        <f>SUMIFS(Combustivel!$U:$U,Combustivel!$AB:$AB,'Custo Por mes e Veículo'!Q$2,Combustivel!$AC:$AC,'Custo Por mes e Veículo'!Q$1,Combustivel!$A:$A,'Custo Por mes e Veículo'!$C28)</f>
        <v>0</v>
      </c>
      <c r="R28" s="8">
        <f>SUMIFS(Combustivel!$U:$U,Combustivel!$AB:$AB,'Custo Por mes e Veículo'!R$2,Combustivel!$AC:$AC,'Custo Por mes e Veículo'!R$1,Combustivel!$A:$A,'Custo Por mes e Veículo'!$C28)</f>
        <v>0</v>
      </c>
      <c r="S28" s="8">
        <f>SUMIFS(Combustivel!$U:$U,Combustivel!$AB:$AB,'Custo Por mes e Veículo'!S$2,Combustivel!$AC:$AC,'Custo Por mes e Veículo'!S$1,Combustivel!$A:$A,'Custo Por mes e Veículo'!$C28)</f>
        <v>0</v>
      </c>
      <c r="T28" s="8">
        <f>SUMIFS(Combustivel!$U:$U,Combustivel!$AB:$AB,'Custo Por mes e Veículo'!T$2,Combustivel!$AC:$AC,'Custo Por mes e Veículo'!T$1,Combustivel!$A:$A,'Custo Por mes e Veículo'!$C28)</f>
        <v>0</v>
      </c>
      <c r="U28" s="8">
        <f>SUMIFS(Combustivel!$U:$U,Combustivel!$AB:$AB,'Custo Por mes e Veículo'!U$2,Combustivel!$AC:$AC,'Custo Por mes e Veículo'!U$1,Combustivel!$A:$A,'Custo Por mes e Veículo'!$C28)</f>
        <v>0</v>
      </c>
      <c r="V28" s="8">
        <f>SUMIFS(Combustivel!$U:$U,Combustivel!$AB:$AB,'Custo Por mes e Veículo'!V$2,Combustivel!$AC:$AC,'Custo Por mes e Veículo'!V$1,Combustivel!$A:$A,'Custo Por mes e Veículo'!$C28)</f>
        <v>0</v>
      </c>
      <c r="W28" s="8">
        <f>SUMIFS(Combustivel!$U:$U,Combustivel!$AB:$AB,'Custo Por mes e Veículo'!W$2,Combustivel!$AC:$AC,'Custo Por mes e Veículo'!W$1,Combustivel!$A:$A,'Custo Por mes e Veículo'!$C28)</f>
        <v>0</v>
      </c>
      <c r="X28" s="8">
        <f>SUMIFS(Combustivel!$U:$U,Combustivel!$AB:$AB,'Custo Por mes e Veículo'!X$2,Combustivel!$AC:$AC,'Custo Por mes e Veículo'!X$1,Combustivel!$A:$A,'Custo Por mes e Veículo'!$C28)</f>
        <v>0</v>
      </c>
    </row>
    <row r="29" spans="1:24" x14ac:dyDescent="0.3">
      <c r="A29" t="s">
        <v>3567</v>
      </c>
      <c r="B29" t="str">
        <f>_xlfn.XLOOKUP(C29,'[1]LOCADO - ATIVOS'!$C:$C,'[1]LOCADO - ATIVOS'!$B:$B)</f>
        <v>VA - 02</v>
      </c>
      <c r="C29" t="s">
        <v>50</v>
      </c>
      <c r="D29" s="8">
        <f>SUMIFS(Combustivel!$U:$U,Combustivel!$AB:$AB,'Custo Por mes e Veículo'!D$2,Combustivel!$AC:$AC,'Custo Por mes e Veículo'!D$1,Combustivel!$A:$A,'Custo Por mes e Veículo'!$C29)</f>
        <v>1613.6306098964326</v>
      </c>
      <c r="E29" s="8">
        <f>SUMIFS(Combustivel!$U:$U,Combustivel!$AB:$AB,'Custo Por mes e Veículo'!E$2,Combustivel!$AC:$AC,'Custo Por mes e Veículo'!E$1,Combustivel!$A:$A,'Custo Por mes e Veículo'!$C29)</f>
        <v>714.83</v>
      </c>
      <c r="F29" s="8">
        <f>SUMIFS(Combustivel!$U:$U,Combustivel!$AB:$AB,'Custo Por mes e Veículo'!F$2,Combustivel!$AC:$AC,'Custo Por mes e Veículo'!F$1,Combustivel!$A:$A,'Custo Por mes e Veículo'!$C29)</f>
        <v>724.6</v>
      </c>
      <c r="G29" s="8">
        <f>SUMIFS(Combustivel!$U:$U,Combustivel!$AB:$AB,'Custo Por mes e Veículo'!G$2,Combustivel!$AC:$AC,'Custo Por mes e Veículo'!G$1,Combustivel!$A:$A,'Custo Por mes e Veículo'!$C29)</f>
        <v>704.11000000000013</v>
      </c>
      <c r="H29" s="8">
        <f>SUMIFS(Combustivel!$U:$U,Combustivel!$AB:$AB,'Custo Por mes e Veículo'!H$2,Combustivel!$AC:$AC,'Custo Por mes e Veículo'!H$1,Combustivel!$A:$A,'Custo Por mes e Veículo'!$C29)</f>
        <v>1527.83</v>
      </c>
      <c r="I29" s="8">
        <f>SUMIFS(Combustivel!$U:$U,Combustivel!$AB:$AB,'Custo Por mes e Veículo'!I$2,Combustivel!$AC:$AC,'Custo Por mes e Veículo'!I$1,Combustivel!$A:$A,'Custo Por mes e Veículo'!$C29)</f>
        <v>910.1099999999999</v>
      </c>
      <c r="J29" s="8">
        <f>SUMIFS(Combustivel!$U:$U,Combustivel!$AB:$AB,'Custo Por mes e Veículo'!J$2,Combustivel!$AC:$AC,'Custo Por mes e Veículo'!J$1,Combustivel!$A:$A,'Custo Por mes e Veículo'!$C29)</f>
        <v>1655.7600000000002</v>
      </c>
      <c r="K29" s="8">
        <f>SUMIFS(Combustivel!$U:$U,Combustivel!$AB:$AB,'Custo Por mes e Veículo'!K$2,Combustivel!$AC:$AC,'Custo Por mes e Veículo'!K$1,Combustivel!$A:$A,'Custo Por mes e Veículo'!$C29)</f>
        <v>1324.04</v>
      </c>
      <c r="L29" s="8">
        <f>SUMIFS(Combustivel!$U:$U,Combustivel!$AB:$AB,'Custo Por mes e Veículo'!L$2,Combustivel!$AC:$AC,'Custo Por mes e Veículo'!L$1,Combustivel!$A:$A,'Custo Por mes e Veículo'!$C29)</f>
        <v>910.1</v>
      </c>
      <c r="M29" s="8">
        <f>SUMIFS(Combustivel!$U:$U,Combustivel!$AB:$AB,'Custo Por mes e Veículo'!M$2,Combustivel!$AC:$AC,'Custo Por mes e Veículo'!M$1,Combustivel!$A:$A,'Custo Por mes e Veículo'!$C29)</f>
        <v>624.55999999999995</v>
      </c>
      <c r="N29" s="8">
        <f>SUMIFS(Combustivel!$U:$U,Combustivel!$AB:$AB,'Custo Por mes e Veículo'!N$2,Combustivel!$AC:$AC,'Custo Por mes e Veículo'!N$1,Combustivel!$A:$A,'Custo Por mes e Veículo'!$C29)</f>
        <v>2600.33</v>
      </c>
      <c r="O29" s="8">
        <f>SUMIFS(Combustivel!$U:$U,Combustivel!$AB:$AB,'Custo Por mes e Veículo'!O$2,Combustivel!$AC:$AC,'Custo Por mes e Veículo'!O$1,Combustivel!$A:$A,'Custo Por mes e Veículo'!$C29)</f>
        <v>2584.7399999999998</v>
      </c>
      <c r="P29" s="8">
        <f>SUMIFS(Combustivel!$U:$U,Combustivel!$AB:$AB,'Custo Por mes e Veículo'!P$2,Combustivel!$AC:$AC,'Custo Por mes e Veículo'!P$1,Combustivel!$A:$A,'Custo Por mes e Veículo'!$C29)</f>
        <v>2304.52</v>
      </c>
      <c r="Q29" s="8">
        <f>SUMIFS(Combustivel!$U:$U,Combustivel!$AB:$AB,'Custo Por mes e Veículo'!Q$2,Combustivel!$AC:$AC,'Custo Por mes e Veículo'!Q$1,Combustivel!$A:$A,'Custo Por mes e Veículo'!$C29)</f>
        <v>0</v>
      </c>
      <c r="R29" s="8">
        <f>SUMIFS(Combustivel!$U:$U,Combustivel!$AB:$AB,'Custo Por mes e Veículo'!R$2,Combustivel!$AC:$AC,'Custo Por mes e Veículo'!R$1,Combustivel!$A:$A,'Custo Por mes e Veículo'!$C29)</f>
        <v>0</v>
      </c>
      <c r="S29" s="8">
        <f>SUMIFS(Combustivel!$U:$U,Combustivel!$AB:$AB,'Custo Por mes e Veículo'!S$2,Combustivel!$AC:$AC,'Custo Por mes e Veículo'!S$1,Combustivel!$A:$A,'Custo Por mes e Veículo'!$C29)</f>
        <v>0</v>
      </c>
      <c r="T29" s="8">
        <f>SUMIFS(Combustivel!$U:$U,Combustivel!$AB:$AB,'Custo Por mes e Veículo'!T$2,Combustivel!$AC:$AC,'Custo Por mes e Veículo'!T$1,Combustivel!$A:$A,'Custo Por mes e Veículo'!$C29)</f>
        <v>0</v>
      </c>
      <c r="U29" s="8">
        <f>SUMIFS(Combustivel!$U:$U,Combustivel!$AB:$AB,'Custo Por mes e Veículo'!U$2,Combustivel!$AC:$AC,'Custo Por mes e Veículo'!U$1,Combustivel!$A:$A,'Custo Por mes e Veículo'!$C29)</f>
        <v>0</v>
      </c>
      <c r="V29" s="8">
        <f>SUMIFS(Combustivel!$U:$U,Combustivel!$AB:$AB,'Custo Por mes e Veículo'!V$2,Combustivel!$AC:$AC,'Custo Por mes e Veículo'!V$1,Combustivel!$A:$A,'Custo Por mes e Veículo'!$C29)</f>
        <v>0</v>
      </c>
      <c r="W29" s="8">
        <f>SUMIFS(Combustivel!$U:$U,Combustivel!$AB:$AB,'Custo Por mes e Veículo'!W$2,Combustivel!$AC:$AC,'Custo Por mes e Veículo'!W$1,Combustivel!$A:$A,'Custo Por mes e Veículo'!$C29)</f>
        <v>0</v>
      </c>
      <c r="X29" s="8">
        <f>SUMIFS(Combustivel!$U:$U,Combustivel!$AB:$AB,'Custo Por mes e Veículo'!X$2,Combustivel!$AC:$AC,'Custo Por mes e Veículo'!X$1,Combustivel!$A:$A,'Custo Por mes e Veículo'!$C29)</f>
        <v>0</v>
      </c>
    </row>
    <row r="30" spans="1:24" x14ac:dyDescent="0.3">
      <c r="A30" t="s">
        <v>3567</v>
      </c>
      <c r="B30" t="str">
        <f>_xlfn.XLOOKUP(C30,'[1]LOCADO - ATIVOS'!$C:$C,'[1]LOCADO - ATIVOS'!$B:$B)</f>
        <v>TI-01</v>
      </c>
      <c r="C30" t="s">
        <v>2632</v>
      </c>
      <c r="D30" s="8">
        <f>SUMIFS(Combustivel!$U:$U,Combustivel!$AB:$AB,'Custo Por mes e Veículo'!D$2,Combustivel!$AC:$AC,'Custo Por mes e Veículo'!D$1,Combustivel!$A:$A,'Custo Por mes e Veículo'!$C30)</f>
        <v>0</v>
      </c>
      <c r="E30" s="8">
        <f>SUMIFS(Combustivel!$U:$U,Combustivel!$AB:$AB,'Custo Por mes e Veículo'!E$2,Combustivel!$AC:$AC,'Custo Por mes e Veículo'!E$1,Combustivel!$A:$A,'Custo Por mes e Veículo'!$C30)</f>
        <v>0</v>
      </c>
      <c r="F30" s="8">
        <f>SUMIFS(Combustivel!$U:$U,Combustivel!$AB:$AB,'Custo Por mes e Veículo'!F$2,Combustivel!$AC:$AC,'Custo Por mes e Veículo'!F$1,Combustivel!$A:$A,'Custo Por mes e Veículo'!$C30)</f>
        <v>0</v>
      </c>
      <c r="G30" s="8">
        <f>SUMIFS(Combustivel!$U:$U,Combustivel!$AB:$AB,'Custo Por mes e Veículo'!G$2,Combustivel!$AC:$AC,'Custo Por mes e Veículo'!G$1,Combustivel!$A:$A,'Custo Por mes e Veículo'!$C30)</f>
        <v>0</v>
      </c>
      <c r="H30" s="8">
        <f>SUMIFS(Combustivel!$U:$U,Combustivel!$AB:$AB,'Custo Por mes e Veículo'!H$2,Combustivel!$AC:$AC,'Custo Por mes e Veículo'!H$1,Combustivel!$A:$A,'Custo Por mes e Veículo'!$C30)</f>
        <v>0</v>
      </c>
      <c r="I30" s="8">
        <f>SUMIFS(Combustivel!$U:$U,Combustivel!$AB:$AB,'Custo Por mes e Veículo'!I$2,Combustivel!$AC:$AC,'Custo Por mes e Veículo'!I$1,Combustivel!$A:$A,'Custo Por mes e Veículo'!$C30)</f>
        <v>0</v>
      </c>
      <c r="J30" s="8">
        <f>SUMIFS(Combustivel!$U:$U,Combustivel!$AB:$AB,'Custo Por mes e Veículo'!J$2,Combustivel!$AC:$AC,'Custo Por mes e Veículo'!J$1,Combustivel!$A:$A,'Custo Por mes e Veículo'!$C30)</f>
        <v>693.74</v>
      </c>
      <c r="K30" s="8">
        <f>SUMIFS(Combustivel!$U:$U,Combustivel!$AB:$AB,'Custo Por mes e Veículo'!K$2,Combustivel!$AC:$AC,'Custo Por mes e Veículo'!K$1,Combustivel!$A:$A,'Custo Por mes e Veículo'!$C30)</f>
        <v>0</v>
      </c>
      <c r="L30" s="8">
        <f>SUMIFS(Combustivel!$U:$U,Combustivel!$AB:$AB,'Custo Por mes e Veículo'!L$2,Combustivel!$AC:$AC,'Custo Por mes e Veículo'!L$1,Combustivel!$A:$A,'Custo Por mes e Veículo'!$C30)</f>
        <v>708.1400000000001</v>
      </c>
      <c r="M30" s="8">
        <f>SUMIFS(Combustivel!$U:$U,Combustivel!$AB:$AB,'Custo Por mes e Veículo'!M$2,Combustivel!$AC:$AC,'Custo Por mes e Veículo'!M$1,Combustivel!$A:$A,'Custo Por mes e Veículo'!$C30)</f>
        <v>1404.33</v>
      </c>
      <c r="N30" s="8">
        <f>SUMIFS(Combustivel!$U:$U,Combustivel!$AB:$AB,'Custo Por mes e Veículo'!N$2,Combustivel!$AC:$AC,'Custo Por mes e Veículo'!N$1,Combustivel!$A:$A,'Custo Por mes e Veículo'!$C30)</f>
        <v>4812.8600000000006</v>
      </c>
      <c r="O30" s="8">
        <f>SUMIFS(Combustivel!$U:$U,Combustivel!$AB:$AB,'Custo Por mes e Veículo'!O$2,Combustivel!$AC:$AC,'Custo Por mes e Veículo'!O$1,Combustivel!$A:$A,'Custo Por mes e Veículo'!$C30)</f>
        <v>6019.9000000000005</v>
      </c>
      <c r="P30" s="8">
        <f>SUMIFS(Combustivel!$U:$U,Combustivel!$AB:$AB,'Custo Por mes e Veículo'!P$2,Combustivel!$AC:$AC,'Custo Por mes e Veículo'!P$1,Combustivel!$A:$A,'Custo Por mes e Veículo'!$C30)</f>
        <v>4066.2000000000007</v>
      </c>
      <c r="Q30" s="8">
        <f>SUMIFS(Combustivel!$U:$U,Combustivel!$AB:$AB,'Custo Por mes e Veículo'!Q$2,Combustivel!$AC:$AC,'Custo Por mes e Veículo'!Q$1,Combustivel!$A:$A,'Custo Por mes e Veículo'!$C30)</f>
        <v>0</v>
      </c>
      <c r="R30" s="8">
        <f>SUMIFS(Combustivel!$U:$U,Combustivel!$AB:$AB,'Custo Por mes e Veículo'!R$2,Combustivel!$AC:$AC,'Custo Por mes e Veículo'!R$1,Combustivel!$A:$A,'Custo Por mes e Veículo'!$C30)</f>
        <v>0</v>
      </c>
      <c r="S30" s="8">
        <f>SUMIFS(Combustivel!$U:$U,Combustivel!$AB:$AB,'Custo Por mes e Veículo'!S$2,Combustivel!$AC:$AC,'Custo Por mes e Veículo'!S$1,Combustivel!$A:$A,'Custo Por mes e Veículo'!$C30)</f>
        <v>0</v>
      </c>
      <c r="T30" s="8">
        <f>SUMIFS(Combustivel!$U:$U,Combustivel!$AB:$AB,'Custo Por mes e Veículo'!T$2,Combustivel!$AC:$AC,'Custo Por mes e Veículo'!T$1,Combustivel!$A:$A,'Custo Por mes e Veículo'!$C30)</f>
        <v>0</v>
      </c>
      <c r="U30" s="8">
        <f>SUMIFS(Combustivel!$U:$U,Combustivel!$AB:$AB,'Custo Por mes e Veículo'!U$2,Combustivel!$AC:$AC,'Custo Por mes e Veículo'!U$1,Combustivel!$A:$A,'Custo Por mes e Veículo'!$C30)</f>
        <v>0</v>
      </c>
      <c r="V30" s="8">
        <f>SUMIFS(Combustivel!$U:$U,Combustivel!$AB:$AB,'Custo Por mes e Veículo'!V$2,Combustivel!$AC:$AC,'Custo Por mes e Veículo'!V$1,Combustivel!$A:$A,'Custo Por mes e Veículo'!$C30)</f>
        <v>0</v>
      </c>
      <c r="W30" s="8">
        <f>SUMIFS(Combustivel!$U:$U,Combustivel!$AB:$AB,'Custo Por mes e Veículo'!W$2,Combustivel!$AC:$AC,'Custo Por mes e Veículo'!W$1,Combustivel!$A:$A,'Custo Por mes e Veículo'!$C30)</f>
        <v>0</v>
      </c>
      <c r="X30" s="8">
        <f>SUMIFS(Combustivel!$U:$U,Combustivel!$AB:$AB,'Custo Por mes e Veículo'!X$2,Combustivel!$AC:$AC,'Custo Por mes e Veículo'!X$1,Combustivel!$A:$A,'Custo Por mes e Veículo'!$C30)</f>
        <v>0</v>
      </c>
    </row>
    <row r="31" spans="1:24" x14ac:dyDescent="0.3">
      <c r="A31" t="s">
        <v>3567</v>
      </c>
      <c r="B31" t="str">
        <f>_xlfn.XLOOKUP(C31,'[1]LOCADO - ATIVOS'!$C:$C,'[1]LOCADO - ATIVOS'!$B:$B)</f>
        <v>TI-02</v>
      </c>
      <c r="C31" t="s">
        <v>2691</v>
      </c>
      <c r="D31" s="8">
        <f>SUMIFS(Combustivel!$U:$U,Combustivel!$AB:$AB,'Custo Por mes e Veículo'!D$2,Combustivel!$AC:$AC,'Custo Por mes e Veículo'!D$1,Combustivel!$A:$A,'Custo Por mes e Veículo'!$C31)</f>
        <v>0</v>
      </c>
      <c r="E31" s="8">
        <f>SUMIFS(Combustivel!$U:$U,Combustivel!$AB:$AB,'Custo Por mes e Veículo'!E$2,Combustivel!$AC:$AC,'Custo Por mes e Veículo'!E$1,Combustivel!$A:$A,'Custo Por mes e Veículo'!$C31)</f>
        <v>0</v>
      </c>
      <c r="F31" s="8">
        <f>SUMIFS(Combustivel!$U:$U,Combustivel!$AB:$AB,'Custo Por mes e Veículo'!F$2,Combustivel!$AC:$AC,'Custo Por mes e Veículo'!F$1,Combustivel!$A:$A,'Custo Por mes e Veículo'!$C31)</f>
        <v>0</v>
      </c>
      <c r="G31" s="8">
        <f>SUMIFS(Combustivel!$U:$U,Combustivel!$AB:$AB,'Custo Por mes e Veículo'!G$2,Combustivel!$AC:$AC,'Custo Por mes e Veículo'!G$1,Combustivel!$A:$A,'Custo Por mes e Veículo'!$C31)</f>
        <v>0</v>
      </c>
      <c r="H31" s="8">
        <f>SUMIFS(Combustivel!$U:$U,Combustivel!$AB:$AB,'Custo Por mes e Veículo'!H$2,Combustivel!$AC:$AC,'Custo Por mes e Veículo'!H$1,Combustivel!$A:$A,'Custo Por mes e Veículo'!$C31)</f>
        <v>0</v>
      </c>
      <c r="I31" s="8">
        <f>SUMIFS(Combustivel!$U:$U,Combustivel!$AB:$AB,'Custo Por mes e Veículo'!I$2,Combustivel!$AC:$AC,'Custo Por mes e Veículo'!I$1,Combustivel!$A:$A,'Custo Por mes e Veículo'!$C31)</f>
        <v>0</v>
      </c>
      <c r="J31" s="8">
        <f>SUMIFS(Combustivel!$U:$U,Combustivel!$AB:$AB,'Custo Por mes e Veículo'!J$2,Combustivel!$AC:$AC,'Custo Por mes e Veículo'!J$1,Combustivel!$A:$A,'Custo Por mes e Veículo'!$C31)</f>
        <v>1754.7300000000002</v>
      </c>
      <c r="K31" s="8">
        <f>SUMIFS(Combustivel!$U:$U,Combustivel!$AB:$AB,'Custo Por mes e Veículo'!K$2,Combustivel!$AC:$AC,'Custo Por mes e Veículo'!K$1,Combustivel!$A:$A,'Custo Por mes e Veículo'!$C31)</f>
        <v>1708.25</v>
      </c>
      <c r="L31" s="8">
        <f>SUMIFS(Combustivel!$U:$U,Combustivel!$AB:$AB,'Custo Por mes e Veículo'!L$2,Combustivel!$AC:$AC,'Custo Por mes e Veículo'!L$1,Combustivel!$A:$A,'Custo Por mes e Veículo'!$C31)</f>
        <v>950.64</v>
      </c>
      <c r="M31" s="8">
        <f>SUMIFS(Combustivel!$U:$U,Combustivel!$AB:$AB,'Custo Por mes e Veículo'!M$2,Combustivel!$AC:$AC,'Custo Por mes e Veículo'!M$1,Combustivel!$A:$A,'Custo Por mes e Veículo'!$C31)</f>
        <v>1513.8200000000002</v>
      </c>
      <c r="N31" s="8">
        <f>SUMIFS(Combustivel!$U:$U,Combustivel!$AB:$AB,'Custo Por mes e Veículo'!N$2,Combustivel!$AC:$AC,'Custo Por mes e Veículo'!N$1,Combustivel!$A:$A,'Custo Por mes e Veículo'!$C31)</f>
        <v>3318.99</v>
      </c>
      <c r="O31" s="8">
        <f>SUMIFS(Combustivel!$U:$U,Combustivel!$AB:$AB,'Custo Por mes e Veículo'!O$2,Combustivel!$AC:$AC,'Custo Por mes e Veículo'!O$1,Combustivel!$A:$A,'Custo Por mes e Veículo'!$C31)</f>
        <v>4843.5599999999995</v>
      </c>
      <c r="P31" s="8">
        <f>SUMIFS(Combustivel!$U:$U,Combustivel!$AB:$AB,'Custo Por mes e Veículo'!P$2,Combustivel!$AC:$AC,'Custo Por mes e Veículo'!P$1,Combustivel!$A:$A,'Custo Por mes e Veículo'!$C31)</f>
        <v>3986.6000000000004</v>
      </c>
      <c r="Q31" s="8">
        <f>SUMIFS(Combustivel!$U:$U,Combustivel!$AB:$AB,'Custo Por mes e Veículo'!Q$2,Combustivel!$AC:$AC,'Custo Por mes e Veículo'!Q$1,Combustivel!$A:$A,'Custo Por mes e Veículo'!$C31)</f>
        <v>0</v>
      </c>
      <c r="R31" s="8">
        <f>SUMIFS(Combustivel!$U:$U,Combustivel!$AB:$AB,'Custo Por mes e Veículo'!R$2,Combustivel!$AC:$AC,'Custo Por mes e Veículo'!R$1,Combustivel!$A:$A,'Custo Por mes e Veículo'!$C31)</f>
        <v>0</v>
      </c>
      <c r="S31" s="8">
        <f>SUMIFS(Combustivel!$U:$U,Combustivel!$AB:$AB,'Custo Por mes e Veículo'!S$2,Combustivel!$AC:$AC,'Custo Por mes e Veículo'!S$1,Combustivel!$A:$A,'Custo Por mes e Veículo'!$C31)</f>
        <v>0</v>
      </c>
      <c r="T31" s="8">
        <f>SUMIFS(Combustivel!$U:$U,Combustivel!$AB:$AB,'Custo Por mes e Veículo'!T$2,Combustivel!$AC:$AC,'Custo Por mes e Veículo'!T$1,Combustivel!$A:$A,'Custo Por mes e Veículo'!$C31)</f>
        <v>0</v>
      </c>
      <c r="U31" s="8">
        <f>SUMIFS(Combustivel!$U:$U,Combustivel!$AB:$AB,'Custo Por mes e Veículo'!U$2,Combustivel!$AC:$AC,'Custo Por mes e Veículo'!U$1,Combustivel!$A:$A,'Custo Por mes e Veículo'!$C31)</f>
        <v>0</v>
      </c>
      <c r="V31" s="8">
        <f>SUMIFS(Combustivel!$U:$U,Combustivel!$AB:$AB,'Custo Por mes e Veículo'!V$2,Combustivel!$AC:$AC,'Custo Por mes e Veículo'!V$1,Combustivel!$A:$A,'Custo Por mes e Veículo'!$C31)</f>
        <v>0</v>
      </c>
      <c r="W31" s="8">
        <f>SUMIFS(Combustivel!$U:$U,Combustivel!$AB:$AB,'Custo Por mes e Veículo'!W$2,Combustivel!$AC:$AC,'Custo Por mes e Veículo'!W$1,Combustivel!$A:$A,'Custo Por mes e Veículo'!$C31)</f>
        <v>0</v>
      </c>
      <c r="X31" s="8">
        <f>SUMIFS(Combustivel!$U:$U,Combustivel!$AB:$AB,'Custo Por mes e Veículo'!X$2,Combustivel!$AC:$AC,'Custo Por mes e Veículo'!X$1,Combustivel!$A:$A,'Custo Por mes e Veículo'!$C31)</f>
        <v>0</v>
      </c>
    </row>
    <row r="32" spans="1:24" x14ac:dyDescent="0.3">
      <c r="A32" t="s">
        <v>3567</v>
      </c>
      <c r="B32" t="str">
        <f>_xlfn.XLOOKUP(C32,'[1]LOCADO - ATIVOS'!$C:$C,'[1]LOCADO - ATIVOS'!$B:$B)</f>
        <v>TI-03</v>
      </c>
      <c r="C32" t="s">
        <v>2650</v>
      </c>
      <c r="D32" s="8">
        <f>SUMIFS(Combustivel!$U:$U,Combustivel!$AB:$AB,'Custo Por mes e Veículo'!D$2,Combustivel!$AC:$AC,'Custo Por mes e Veículo'!D$1,Combustivel!$A:$A,'Custo Por mes e Veículo'!$C32)</f>
        <v>0</v>
      </c>
      <c r="E32" s="8">
        <f>SUMIFS(Combustivel!$U:$U,Combustivel!$AB:$AB,'Custo Por mes e Veículo'!E$2,Combustivel!$AC:$AC,'Custo Por mes e Veículo'!E$1,Combustivel!$A:$A,'Custo Por mes e Veículo'!$C32)</f>
        <v>0</v>
      </c>
      <c r="F32" s="8">
        <f>SUMIFS(Combustivel!$U:$U,Combustivel!$AB:$AB,'Custo Por mes e Veículo'!F$2,Combustivel!$AC:$AC,'Custo Por mes e Veículo'!F$1,Combustivel!$A:$A,'Custo Por mes e Veículo'!$C32)</f>
        <v>0</v>
      </c>
      <c r="G32" s="8">
        <f>SUMIFS(Combustivel!$U:$U,Combustivel!$AB:$AB,'Custo Por mes e Veículo'!G$2,Combustivel!$AC:$AC,'Custo Por mes e Veículo'!G$1,Combustivel!$A:$A,'Custo Por mes e Veículo'!$C32)</f>
        <v>0</v>
      </c>
      <c r="H32" s="8">
        <f>SUMIFS(Combustivel!$U:$U,Combustivel!$AB:$AB,'Custo Por mes e Veículo'!H$2,Combustivel!$AC:$AC,'Custo Por mes e Veículo'!H$1,Combustivel!$A:$A,'Custo Por mes e Veículo'!$C32)</f>
        <v>0</v>
      </c>
      <c r="I32" s="8">
        <f>SUMIFS(Combustivel!$U:$U,Combustivel!$AB:$AB,'Custo Por mes e Veículo'!I$2,Combustivel!$AC:$AC,'Custo Por mes e Veículo'!I$1,Combustivel!$A:$A,'Custo Por mes e Veículo'!$C32)</f>
        <v>0</v>
      </c>
      <c r="J32" s="8">
        <f>SUMIFS(Combustivel!$U:$U,Combustivel!$AB:$AB,'Custo Por mes e Veículo'!J$2,Combustivel!$AC:$AC,'Custo Por mes e Veículo'!J$1,Combustivel!$A:$A,'Custo Por mes e Veículo'!$C32)</f>
        <v>1267.8100000000002</v>
      </c>
      <c r="K32" s="8">
        <f>SUMIFS(Combustivel!$U:$U,Combustivel!$AB:$AB,'Custo Por mes e Veículo'!K$2,Combustivel!$AC:$AC,'Custo Por mes e Veículo'!K$1,Combustivel!$A:$A,'Custo Por mes e Veículo'!$C32)</f>
        <v>3506.7000000000003</v>
      </c>
      <c r="L32" s="8">
        <f>SUMIFS(Combustivel!$U:$U,Combustivel!$AB:$AB,'Custo Por mes e Veículo'!L$2,Combustivel!$AC:$AC,'Custo Por mes e Veículo'!L$1,Combustivel!$A:$A,'Custo Por mes e Veículo'!$C32)</f>
        <v>3657.0500000000006</v>
      </c>
      <c r="M32" s="8">
        <f>SUMIFS(Combustivel!$U:$U,Combustivel!$AB:$AB,'Custo Por mes e Veículo'!M$2,Combustivel!$AC:$AC,'Custo Por mes e Veículo'!M$1,Combustivel!$A:$A,'Custo Por mes e Veículo'!$C32)</f>
        <v>2829.5800000000004</v>
      </c>
      <c r="N32" s="8">
        <f>SUMIFS(Combustivel!$U:$U,Combustivel!$AB:$AB,'Custo Por mes e Veículo'!N$2,Combustivel!$AC:$AC,'Custo Por mes e Veículo'!N$1,Combustivel!$A:$A,'Custo Por mes e Veículo'!$C32)</f>
        <v>3837.15</v>
      </c>
      <c r="O32" s="8">
        <f>SUMIFS(Combustivel!$U:$U,Combustivel!$AB:$AB,'Custo Por mes e Veículo'!O$2,Combustivel!$AC:$AC,'Custo Por mes e Veículo'!O$1,Combustivel!$A:$A,'Custo Por mes e Veículo'!$C32)</f>
        <v>4785.3099999999995</v>
      </c>
      <c r="P32" s="8">
        <f>SUMIFS(Combustivel!$U:$U,Combustivel!$AB:$AB,'Custo Por mes e Veículo'!P$2,Combustivel!$AC:$AC,'Custo Por mes e Veículo'!P$1,Combustivel!$A:$A,'Custo Por mes e Veículo'!$C32)</f>
        <v>4318.4299999999994</v>
      </c>
      <c r="Q32" s="8">
        <f>SUMIFS(Combustivel!$U:$U,Combustivel!$AB:$AB,'Custo Por mes e Veículo'!Q$2,Combustivel!$AC:$AC,'Custo Por mes e Veículo'!Q$1,Combustivel!$A:$A,'Custo Por mes e Veículo'!$C32)</f>
        <v>0</v>
      </c>
      <c r="R32" s="8">
        <f>SUMIFS(Combustivel!$U:$U,Combustivel!$AB:$AB,'Custo Por mes e Veículo'!R$2,Combustivel!$AC:$AC,'Custo Por mes e Veículo'!R$1,Combustivel!$A:$A,'Custo Por mes e Veículo'!$C32)</f>
        <v>0</v>
      </c>
      <c r="S32" s="8">
        <f>SUMIFS(Combustivel!$U:$U,Combustivel!$AB:$AB,'Custo Por mes e Veículo'!S$2,Combustivel!$AC:$AC,'Custo Por mes e Veículo'!S$1,Combustivel!$A:$A,'Custo Por mes e Veículo'!$C32)</f>
        <v>0</v>
      </c>
      <c r="T32" s="8">
        <f>SUMIFS(Combustivel!$U:$U,Combustivel!$AB:$AB,'Custo Por mes e Veículo'!T$2,Combustivel!$AC:$AC,'Custo Por mes e Veículo'!T$1,Combustivel!$A:$A,'Custo Por mes e Veículo'!$C32)</f>
        <v>0</v>
      </c>
      <c r="U32" s="8">
        <f>SUMIFS(Combustivel!$U:$U,Combustivel!$AB:$AB,'Custo Por mes e Veículo'!U$2,Combustivel!$AC:$AC,'Custo Por mes e Veículo'!U$1,Combustivel!$A:$A,'Custo Por mes e Veículo'!$C32)</f>
        <v>0</v>
      </c>
      <c r="V32" s="8">
        <f>SUMIFS(Combustivel!$U:$U,Combustivel!$AB:$AB,'Custo Por mes e Veículo'!V$2,Combustivel!$AC:$AC,'Custo Por mes e Veículo'!V$1,Combustivel!$A:$A,'Custo Por mes e Veículo'!$C32)</f>
        <v>0</v>
      </c>
      <c r="W32" s="8">
        <f>SUMIFS(Combustivel!$U:$U,Combustivel!$AB:$AB,'Custo Por mes e Veículo'!W$2,Combustivel!$AC:$AC,'Custo Por mes e Veículo'!W$1,Combustivel!$A:$A,'Custo Por mes e Veículo'!$C32)</f>
        <v>0</v>
      </c>
      <c r="X32" s="8">
        <f>SUMIFS(Combustivel!$U:$U,Combustivel!$AB:$AB,'Custo Por mes e Veículo'!X$2,Combustivel!$AC:$AC,'Custo Por mes e Veículo'!X$1,Combustivel!$A:$A,'Custo Por mes e Veículo'!$C32)</f>
        <v>0</v>
      </c>
    </row>
    <row r="33" spans="1:24" x14ac:dyDescent="0.3">
      <c r="A33" t="s">
        <v>3567</v>
      </c>
      <c r="B33" t="str">
        <f>_xlfn.XLOOKUP(C33,'[1]LOCADO - ATIVOS'!$C:$C,'[1]LOCADO - ATIVOS'!$B:$B)</f>
        <v>TI-04</v>
      </c>
      <c r="C33" t="s">
        <v>2655</v>
      </c>
      <c r="D33" s="8">
        <f>SUMIFS(Combustivel!$U:$U,Combustivel!$AB:$AB,'Custo Por mes e Veículo'!D$2,Combustivel!$AC:$AC,'Custo Por mes e Veículo'!D$1,Combustivel!$A:$A,'Custo Por mes e Veículo'!$C33)</f>
        <v>0</v>
      </c>
      <c r="E33" s="8">
        <f>SUMIFS(Combustivel!$U:$U,Combustivel!$AB:$AB,'Custo Por mes e Veículo'!E$2,Combustivel!$AC:$AC,'Custo Por mes e Veículo'!E$1,Combustivel!$A:$A,'Custo Por mes e Veículo'!$C33)</f>
        <v>0</v>
      </c>
      <c r="F33" s="8">
        <f>SUMIFS(Combustivel!$U:$U,Combustivel!$AB:$AB,'Custo Por mes e Veículo'!F$2,Combustivel!$AC:$AC,'Custo Por mes e Veículo'!F$1,Combustivel!$A:$A,'Custo Por mes e Veículo'!$C33)</f>
        <v>0</v>
      </c>
      <c r="G33" s="8">
        <f>SUMIFS(Combustivel!$U:$U,Combustivel!$AB:$AB,'Custo Por mes e Veículo'!G$2,Combustivel!$AC:$AC,'Custo Por mes e Veículo'!G$1,Combustivel!$A:$A,'Custo Por mes e Veículo'!$C33)</f>
        <v>0</v>
      </c>
      <c r="H33" s="8">
        <f>SUMIFS(Combustivel!$U:$U,Combustivel!$AB:$AB,'Custo Por mes e Veículo'!H$2,Combustivel!$AC:$AC,'Custo Por mes e Veículo'!H$1,Combustivel!$A:$A,'Custo Por mes e Veículo'!$C33)</f>
        <v>0</v>
      </c>
      <c r="I33" s="8">
        <f>SUMIFS(Combustivel!$U:$U,Combustivel!$AB:$AB,'Custo Por mes e Veículo'!I$2,Combustivel!$AC:$AC,'Custo Por mes e Veículo'!I$1,Combustivel!$A:$A,'Custo Por mes e Veículo'!$C33)</f>
        <v>0</v>
      </c>
      <c r="J33" s="8">
        <f>SUMIFS(Combustivel!$U:$U,Combustivel!$AB:$AB,'Custo Por mes e Veículo'!J$2,Combustivel!$AC:$AC,'Custo Por mes e Veículo'!J$1,Combustivel!$A:$A,'Custo Por mes e Veículo'!$C33)</f>
        <v>1710.41</v>
      </c>
      <c r="K33" s="8">
        <f>SUMIFS(Combustivel!$U:$U,Combustivel!$AB:$AB,'Custo Por mes e Veículo'!K$2,Combustivel!$AC:$AC,'Custo Por mes e Veículo'!K$1,Combustivel!$A:$A,'Custo Por mes e Veículo'!$C33)</f>
        <v>1695.7900000000002</v>
      </c>
      <c r="L33" s="8">
        <f>SUMIFS(Combustivel!$U:$U,Combustivel!$AB:$AB,'Custo Por mes e Veículo'!L$2,Combustivel!$AC:$AC,'Custo Por mes e Veículo'!L$1,Combustivel!$A:$A,'Custo Por mes e Veículo'!$C33)</f>
        <v>1517.61</v>
      </c>
      <c r="M33" s="8">
        <f>SUMIFS(Combustivel!$U:$U,Combustivel!$AB:$AB,'Custo Por mes e Veículo'!M$2,Combustivel!$AC:$AC,'Custo Por mes e Veículo'!M$1,Combustivel!$A:$A,'Custo Por mes e Veículo'!$C33)</f>
        <v>1672.7900000000002</v>
      </c>
      <c r="N33" s="8">
        <f>SUMIFS(Combustivel!$U:$U,Combustivel!$AB:$AB,'Custo Por mes e Veículo'!N$2,Combustivel!$AC:$AC,'Custo Por mes e Veículo'!N$1,Combustivel!$A:$A,'Custo Por mes e Veículo'!$C33)</f>
        <v>3819.4500000000007</v>
      </c>
      <c r="O33" s="8">
        <f>SUMIFS(Combustivel!$U:$U,Combustivel!$AB:$AB,'Custo Por mes e Veículo'!O$2,Combustivel!$AC:$AC,'Custo Por mes e Veículo'!O$1,Combustivel!$A:$A,'Custo Por mes e Veículo'!$C33)</f>
        <v>4569.04</v>
      </c>
      <c r="P33" s="8">
        <f>SUMIFS(Combustivel!$U:$U,Combustivel!$AB:$AB,'Custo Por mes e Veículo'!P$2,Combustivel!$AC:$AC,'Custo Por mes e Veículo'!P$1,Combustivel!$A:$A,'Custo Por mes e Veículo'!$C33)</f>
        <v>4041.67</v>
      </c>
      <c r="Q33" s="8">
        <f>SUMIFS(Combustivel!$U:$U,Combustivel!$AB:$AB,'Custo Por mes e Veículo'!Q$2,Combustivel!$AC:$AC,'Custo Por mes e Veículo'!Q$1,Combustivel!$A:$A,'Custo Por mes e Veículo'!$C33)</f>
        <v>0</v>
      </c>
      <c r="R33" s="8">
        <f>SUMIFS(Combustivel!$U:$U,Combustivel!$AB:$AB,'Custo Por mes e Veículo'!R$2,Combustivel!$AC:$AC,'Custo Por mes e Veículo'!R$1,Combustivel!$A:$A,'Custo Por mes e Veículo'!$C33)</f>
        <v>0</v>
      </c>
      <c r="S33" s="8">
        <f>SUMIFS(Combustivel!$U:$U,Combustivel!$AB:$AB,'Custo Por mes e Veículo'!S$2,Combustivel!$AC:$AC,'Custo Por mes e Veículo'!S$1,Combustivel!$A:$A,'Custo Por mes e Veículo'!$C33)</f>
        <v>0</v>
      </c>
      <c r="T33" s="8">
        <f>SUMIFS(Combustivel!$U:$U,Combustivel!$AB:$AB,'Custo Por mes e Veículo'!T$2,Combustivel!$AC:$AC,'Custo Por mes e Veículo'!T$1,Combustivel!$A:$A,'Custo Por mes e Veículo'!$C33)</f>
        <v>0</v>
      </c>
      <c r="U33" s="8">
        <f>SUMIFS(Combustivel!$U:$U,Combustivel!$AB:$AB,'Custo Por mes e Veículo'!U$2,Combustivel!$AC:$AC,'Custo Por mes e Veículo'!U$1,Combustivel!$A:$A,'Custo Por mes e Veículo'!$C33)</f>
        <v>0</v>
      </c>
      <c r="V33" s="8">
        <f>SUMIFS(Combustivel!$U:$U,Combustivel!$AB:$AB,'Custo Por mes e Veículo'!V$2,Combustivel!$AC:$AC,'Custo Por mes e Veículo'!V$1,Combustivel!$A:$A,'Custo Por mes e Veículo'!$C33)</f>
        <v>0</v>
      </c>
      <c r="W33" s="8">
        <f>SUMIFS(Combustivel!$U:$U,Combustivel!$AB:$AB,'Custo Por mes e Veículo'!W$2,Combustivel!$AC:$AC,'Custo Por mes e Veículo'!W$1,Combustivel!$A:$A,'Custo Por mes e Veículo'!$C33)</f>
        <v>0</v>
      </c>
      <c r="X33" s="8">
        <f>SUMIFS(Combustivel!$U:$U,Combustivel!$AB:$AB,'Custo Por mes e Veículo'!X$2,Combustivel!$AC:$AC,'Custo Por mes e Veículo'!X$1,Combustivel!$A:$A,'Custo Por mes e Veículo'!$C33)</f>
        <v>0</v>
      </c>
    </row>
    <row r="34" spans="1:24" x14ac:dyDescent="0.3">
      <c r="D34" s="8">
        <f>SUMIFS(Combustivel!$U:$U,Combustivel!$AB:$AB,'Custo Por mes e Veículo'!D$2,Combustivel!$AC:$AC,'Custo Por mes e Veículo'!D$1,Combustivel!$A:$A,'Custo Por mes e Veículo'!$C34)</f>
        <v>0</v>
      </c>
      <c r="E34" s="8">
        <f>SUMIFS(Combustivel!$U:$U,Combustivel!$AB:$AB,'Custo Por mes e Veículo'!E$2,Combustivel!$AC:$AC,'Custo Por mes e Veículo'!E$1,Combustivel!$A:$A,'Custo Por mes e Veículo'!$C34)</f>
        <v>0</v>
      </c>
      <c r="F34" s="8">
        <f>SUMIFS(Combustivel!$U:$U,Combustivel!$AB:$AB,'Custo Por mes e Veículo'!F$2,Combustivel!$AC:$AC,'Custo Por mes e Veículo'!F$1,Combustivel!$A:$A,'Custo Por mes e Veículo'!$C34)</f>
        <v>0</v>
      </c>
      <c r="G34" s="8">
        <f>SUMIFS(Combustivel!$U:$U,Combustivel!$AB:$AB,'Custo Por mes e Veículo'!G$2,Combustivel!$AC:$AC,'Custo Por mes e Veículo'!G$1,Combustivel!$A:$A,'Custo Por mes e Veículo'!$C34)</f>
        <v>0</v>
      </c>
      <c r="H34" s="8">
        <f>SUMIFS(Combustivel!$U:$U,Combustivel!$AB:$AB,'Custo Por mes e Veículo'!H$2,Combustivel!$AC:$AC,'Custo Por mes e Veículo'!H$1,Combustivel!$A:$A,'Custo Por mes e Veículo'!$C34)</f>
        <v>0</v>
      </c>
      <c r="I34" s="8">
        <f>SUMIFS(Combustivel!$U:$U,Combustivel!$AB:$AB,'Custo Por mes e Veículo'!I$2,Combustivel!$AC:$AC,'Custo Por mes e Veículo'!I$1,Combustivel!$A:$A,'Custo Por mes e Veículo'!$C34)</f>
        <v>0</v>
      </c>
      <c r="J34" s="8">
        <f>SUMIFS(Combustivel!$U:$U,Combustivel!$AB:$AB,'Custo Por mes e Veículo'!J$2,Combustivel!$AC:$AC,'Custo Por mes e Veículo'!J$1,Combustivel!$A:$A,'Custo Por mes e Veículo'!$C34)</f>
        <v>0</v>
      </c>
      <c r="K34" s="8">
        <f>SUMIFS(Combustivel!$U:$U,Combustivel!$AB:$AB,'Custo Por mes e Veículo'!K$2,Combustivel!$AC:$AC,'Custo Por mes e Veículo'!K$1,Combustivel!$A:$A,'Custo Por mes e Veículo'!$C34)</f>
        <v>0</v>
      </c>
      <c r="L34" s="8">
        <f>SUMIFS(Combustivel!$U:$U,Combustivel!$AB:$AB,'Custo Por mes e Veículo'!L$2,Combustivel!$AC:$AC,'Custo Por mes e Veículo'!L$1,Combustivel!$A:$A,'Custo Por mes e Veículo'!$C34)</f>
        <v>0</v>
      </c>
      <c r="M34" s="8">
        <f>SUMIFS(Combustivel!$U:$U,Combustivel!$AB:$AB,'Custo Por mes e Veículo'!M$2,Combustivel!$AC:$AC,'Custo Por mes e Veículo'!M$1,Combustivel!$A:$A,'Custo Por mes e Veículo'!$C34)</f>
        <v>0</v>
      </c>
      <c r="N34" s="8">
        <f>SUMIFS(Combustivel!$U:$U,Combustivel!$AB:$AB,'Custo Por mes e Veículo'!N$2,Combustivel!$AC:$AC,'Custo Por mes e Veículo'!N$1,Combustivel!$A:$A,'Custo Por mes e Veículo'!$C34)</f>
        <v>0</v>
      </c>
      <c r="O34" s="8">
        <f>SUMIFS(Combustivel!$U:$U,Combustivel!$AB:$AB,'Custo Por mes e Veículo'!O$2,Combustivel!$AC:$AC,'Custo Por mes e Veículo'!O$1,Combustivel!$A:$A,'Custo Por mes e Veículo'!$C34)</f>
        <v>0</v>
      </c>
      <c r="P34" s="8">
        <f>SUMIFS(Combustivel!$U:$U,Combustivel!$AB:$AB,'Custo Por mes e Veículo'!P$2,Combustivel!$AC:$AC,'Custo Por mes e Veículo'!P$1,Combustivel!$A:$A,'Custo Por mes e Veículo'!$C34)</f>
        <v>0</v>
      </c>
      <c r="Q34" s="8">
        <f>SUMIFS(Combustivel!$U:$U,Combustivel!$AB:$AB,'Custo Por mes e Veículo'!Q$2,Combustivel!$AC:$AC,'Custo Por mes e Veículo'!Q$1,Combustivel!$A:$A,'Custo Por mes e Veículo'!$C34)</f>
        <v>0</v>
      </c>
      <c r="R34" s="8">
        <f>SUMIFS(Combustivel!$U:$U,Combustivel!$AB:$AB,'Custo Por mes e Veículo'!R$2,Combustivel!$AC:$AC,'Custo Por mes e Veículo'!R$1,Combustivel!$A:$A,'Custo Por mes e Veículo'!$C34)</f>
        <v>0</v>
      </c>
      <c r="S34" s="8">
        <f>SUMIFS(Combustivel!$U:$U,Combustivel!$AB:$AB,'Custo Por mes e Veículo'!S$2,Combustivel!$AC:$AC,'Custo Por mes e Veículo'!S$1,Combustivel!$A:$A,'Custo Por mes e Veículo'!$C34)</f>
        <v>0</v>
      </c>
      <c r="T34" s="8">
        <f>SUMIFS(Combustivel!$U:$U,Combustivel!$AB:$AB,'Custo Por mes e Veículo'!T$2,Combustivel!$AC:$AC,'Custo Por mes e Veículo'!T$1,Combustivel!$A:$A,'Custo Por mes e Veículo'!$C34)</f>
        <v>0</v>
      </c>
      <c r="U34" s="8">
        <f>SUMIFS(Combustivel!$U:$U,Combustivel!$AB:$AB,'Custo Por mes e Veículo'!U$2,Combustivel!$AC:$AC,'Custo Por mes e Veículo'!U$1,Combustivel!$A:$A,'Custo Por mes e Veículo'!$C34)</f>
        <v>0</v>
      </c>
      <c r="V34" s="8">
        <f>SUMIFS(Combustivel!$U:$U,Combustivel!$AB:$AB,'Custo Por mes e Veículo'!V$2,Combustivel!$AC:$AC,'Custo Por mes e Veículo'!V$1,Combustivel!$A:$A,'Custo Por mes e Veículo'!$C34)</f>
        <v>0</v>
      </c>
      <c r="W34" s="8">
        <f>SUMIFS(Combustivel!$U:$U,Combustivel!$AB:$AB,'Custo Por mes e Veículo'!W$2,Combustivel!$AC:$AC,'Custo Por mes e Veículo'!W$1,Combustivel!$A:$A,'Custo Por mes e Veículo'!$C34)</f>
        <v>0</v>
      </c>
      <c r="X34" s="8">
        <f>SUMIFS(Combustivel!$U:$U,Combustivel!$AB:$AB,'Custo Por mes e Veículo'!X$2,Combustivel!$AC:$AC,'Custo Por mes e Veículo'!X$1,Combustivel!$A:$A,'Custo Por mes e Veículo'!$C34)</f>
        <v>0</v>
      </c>
    </row>
    <row r="35" spans="1:24" x14ac:dyDescent="0.3">
      <c r="D35" s="8">
        <f>SUMIFS(Combustivel!$U:$U,Combustivel!$AB:$AB,'Custo Por mes e Veículo'!D$2,Combustivel!$AC:$AC,'Custo Por mes e Veículo'!D$1,Combustivel!$A:$A,'Custo Por mes e Veículo'!$C35)</f>
        <v>0</v>
      </c>
      <c r="E35" s="8">
        <f>SUMIFS(Combustivel!$U:$U,Combustivel!$AB:$AB,'Custo Por mes e Veículo'!E$2,Combustivel!$AC:$AC,'Custo Por mes e Veículo'!E$1,Combustivel!$A:$A,'Custo Por mes e Veículo'!$C35)</f>
        <v>0</v>
      </c>
      <c r="F35" s="8">
        <f>SUMIFS(Combustivel!$U:$U,Combustivel!$AB:$AB,'Custo Por mes e Veículo'!F$2,Combustivel!$AC:$AC,'Custo Por mes e Veículo'!F$1,Combustivel!$A:$A,'Custo Por mes e Veículo'!$C35)</f>
        <v>0</v>
      </c>
      <c r="G35" s="8">
        <f>SUMIFS(Combustivel!$U:$U,Combustivel!$AB:$AB,'Custo Por mes e Veículo'!G$2,Combustivel!$AC:$AC,'Custo Por mes e Veículo'!G$1,Combustivel!$A:$A,'Custo Por mes e Veículo'!$C35)</f>
        <v>0</v>
      </c>
      <c r="H35" s="8">
        <f>SUMIFS(Combustivel!$U:$U,Combustivel!$AB:$AB,'Custo Por mes e Veículo'!H$2,Combustivel!$AC:$AC,'Custo Por mes e Veículo'!H$1,Combustivel!$A:$A,'Custo Por mes e Veículo'!$C35)</f>
        <v>0</v>
      </c>
      <c r="I35" s="8">
        <f>SUMIFS(Combustivel!$U:$U,Combustivel!$AB:$AB,'Custo Por mes e Veículo'!I$2,Combustivel!$AC:$AC,'Custo Por mes e Veículo'!I$1,Combustivel!$A:$A,'Custo Por mes e Veículo'!$C35)</f>
        <v>0</v>
      </c>
      <c r="J35" s="8">
        <f>SUMIFS(Combustivel!$U:$U,Combustivel!$AB:$AB,'Custo Por mes e Veículo'!J$2,Combustivel!$AC:$AC,'Custo Por mes e Veículo'!J$1,Combustivel!$A:$A,'Custo Por mes e Veículo'!$C35)</f>
        <v>0</v>
      </c>
      <c r="K35" s="8">
        <f>SUMIFS(Combustivel!$U:$U,Combustivel!$AB:$AB,'Custo Por mes e Veículo'!K$2,Combustivel!$AC:$AC,'Custo Por mes e Veículo'!K$1,Combustivel!$A:$A,'Custo Por mes e Veículo'!$C35)</f>
        <v>0</v>
      </c>
      <c r="L35" s="8">
        <f>SUMIFS(Combustivel!$U:$U,Combustivel!$AB:$AB,'Custo Por mes e Veículo'!L$2,Combustivel!$AC:$AC,'Custo Por mes e Veículo'!L$1,Combustivel!$A:$A,'Custo Por mes e Veículo'!$C35)</f>
        <v>0</v>
      </c>
      <c r="M35" s="8">
        <f>SUMIFS(Combustivel!$U:$U,Combustivel!$AB:$AB,'Custo Por mes e Veículo'!M$2,Combustivel!$AC:$AC,'Custo Por mes e Veículo'!M$1,Combustivel!$A:$A,'Custo Por mes e Veículo'!$C35)</f>
        <v>0</v>
      </c>
      <c r="N35" s="8">
        <f>SUMIFS(Combustivel!$U:$U,Combustivel!$AB:$AB,'Custo Por mes e Veículo'!N$2,Combustivel!$AC:$AC,'Custo Por mes e Veículo'!N$1,Combustivel!$A:$A,'Custo Por mes e Veículo'!$C35)</f>
        <v>0</v>
      </c>
      <c r="O35" s="8">
        <f>SUMIFS(Combustivel!$U:$U,Combustivel!$AB:$AB,'Custo Por mes e Veículo'!O$2,Combustivel!$AC:$AC,'Custo Por mes e Veículo'!O$1,Combustivel!$A:$A,'Custo Por mes e Veículo'!$C35)</f>
        <v>0</v>
      </c>
      <c r="P35" s="8">
        <f>SUMIFS(Combustivel!$U:$U,Combustivel!$AB:$AB,'Custo Por mes e Veículo'!P$2,Combustivel!$AC:$AC,'Custo Por mes e Veículo'!P$1,Combustivel!$A:$A,'Custo Por mes e Veículo'!$C35)</f>
        <v>0</v>
      </c>
      <c r="Q35" s="8">
        <f>SUMIFS(Combustivel!$U:$U,Combustivel!$AB:$AB,'Custo Por mes e Veículo'!Q$2,Combustivel!$AC:$AC,'Custo Por mes e Veículo'!Q$1,Combustivel!$A:$A,'Custo Por mes e Veículo'!$C35)</f>
        <v>0</v>
      </c>
      <c r="R35" s="8">
        <f>SUMIFS(Combustivel!$U:$U,Combustivel!$AB:$AB,'Custo Por mes e Veículo'!R$2,Combustivel!$AC:$AC,'Custo Por mes e Veículo'!R$1,Combustivel!$A:$A,'Custo Por mes e Veículo'!$C35)</f>
        <v>0</v>
      </c>
      <c r="S35" s="8">
        <f>SUMIFS(Combustivel!$U:$U,Combustivel!$AB:$AB,'Custo Por mes e Veículo'!S$2,Combustivel!$AC:$AC,'Custo Por mes e Veículo'!S$1,Combustivel!$A:$A,'Custo Por mes e Veículo'!$C35)</f>
        <v>0</v>
      </c>
      <c r="T35" s="8">
        <f>SUMIFS(Combustivel!$U:$U,Combustivel!$AB:$AB,'Custo Por mes e Veículo'!T$2,Combustivel!$AC:$AC,'Custo Por mes e Veículo'!T$1,Combustivel!$A:$A,'Custo Por mes e Veículo'!$C35)</f>
        <v>0</v>
      </c>
      <c r="U35" s="8">
        <f>SUMIFS(Combustivel!$U:$U,Combustivel!$AB:$AB,'Custo Por mes e Veículo'!U$2,Combustivel!$AC:$AC,'Custo Por mes e Veículo'!U$1,Combustivel!$A:$A,'Custo Por mes e Veículo'!$C35)</f>
        <v>0</v>
      </c>
      <c r="V35" s="8">
        <f>SUMIFS(Combustivel!$U:$U,Combustivel!$AB:$AB,'Custo Por mes e Veículo'!V$2,Combustivel!$AC:$AC,'Custo Por mes e Veículo'!V$1,Combustivel!$A:$A,'Custo Por mes e Veículo'!$C35)</f>
        <v>0</v>
      </c>
      <c r="W35" s="8">
        <f>SUMIFS(Combustivel!$U:$U,Combustivel!$AB:$AB,'Custo Por mes e Veículo'!W$2,Combustivel!$AC:$AC,'Custo Por mes e Veículo'!W$1,Combustivel!$A:$A,'Custo Por mes e Veículo'!$C35)</f>
        <v>0</v>
      </c>
      <c r="X35" s="8">
        <f>SUMIFS(Combustivel!$U:$U,Combustivel!$AB:$AB,'Custo Por mes e Veículo'!X$2,Combustivel!$AC:$AC,'Custo Por mes e Veículo'!X$1,Combustivel!$A:$A,'Custo Por mes e Veículo'!$C35)</f>
        <v>0</v>
      </c>
    </row>
    <row r="36" spans="1:24" x14ac:dyDescent="0.3">
      <c r="D36" s="8">
        <f>SUMIFS(Combustivel!$U:$U,Combustivel!$AB:$AB,'Custo Por mes e Veículo'!D$2,Combustivel!$AC:$AC,'Custo Por mes e Veículo'!D$1,Combustivel!$A:$A,'Custo Por mes e Veículo'!$C36)</f>
        <v>0</v>
      </c>
      <c r="E36" s="8">
        <f>SUMIFS(Combustivel!$U:$U,Combustivel!$AB:$AB,'Custo Por mes e Veículo'!E$2,Combustivel!$AC:$AC,'Custo Por mes e Veículo'!E$1,Combustivel!$A:$A,'Custo Por mes e Veículo'!$C36)</f>
        <v>0</v>
      </c>
      <c r="F36" s="8">
        <f>SUMIFS(Combustivel!$U:$U,Combustivel!$AB:$AB,'Custo Por mes e Veículo'!F$2,Combustivel!$AC:$AC,'Custo Por mes e Veículo'!F$1,Combustivel!$A:$A,'Custo Por mes e Veículo'!$C36)</f>
        <v>0</v>
      </c>
      <c r="G36" s="8">
        <f>SUMIFS(Combustivel!$U:$U,Combustivel!$AB:$AB,'Custo Por mes e Veículo'!G$2,Combustivel!$AC:$AC,'Custo Por mes e Veículo'!G$1,Combustivel!$A:$A,'Custo Por mes e Veículo'!$C36)</f>
        <v>0</v>
      </c>
      <c r="H36" s="8">
        <f>SUMIFS(Combustivel!$U:$U,Combustivel!$AB:$AB,'Custo Por mes e Veículo'!H$2,Combustivel!$AC:$AC,'Custo Por mes e Veículo'!H$1,Combustivel!$A:$A,'Custo Por mes e Veículo'!$C36)</f>
        <v>0</v>
      </c>
      <c r="I36" s="8">
        <f>SUMIFS(Combustivel!$U:$U,Combustivel!$AB:$AB,'Custo Por mes e Veículo'!I$2,Combustivel!$AC:$AC,'Custo Por mes e Veículo'!I$1,Combustivel!$A:$A,'Custo Por mes e Veículo'!$C36)</f>
        <v>0</v>
      </c>
      <c r="J36" s="8">
        <f>SUMIFS(Combustivel!$U:$U,Combustivel!$AB:$AB,'Custo Por mes e Veículo'!J$2,Combustivel!$AC:$AC,'Custo Por mes e Veículo'!J$1,Combustivel!$A:$A,'Custo Por mes e Veículo'!$C36)</f>
        <v>0</v>
      </c>
      <c r="K36" s="8">
        <f>SUMIFS(Combustivel!$U:$U,Combustivel!$AB:$AB,'Custo Por mes e Veículo'!K$2,Combustivel!$AC:$AC,'Custo Por mes e Veículo'!K$1,Combustivel!$A:$A,'Custo Por mes e Veículo'!$C36)</f>
        <v>0</v>
      </c>
      <c r="L36" s="8">
        <f>SUMIFS(Combustivel!$U:$U,Combustivel!$AB:$AB,'Custo Por mes e Veículo'!L$2,Combustivel!$AC:$AC,'Custo Por mes e Veículo'!L$1,Combustivel!$A:$A,'Custo Por mes e Veículo'!$C36)</f>
        <v>0</v>
      </c>
      <c r="M36" s="8">
        <f>SUMIFS(Combustivel!$U:$U,Combustivel!$AB:$AB,'Custo Por mes e Veículo'!M$2,Combustivel!$AC:$AC,'Custo Por mes e Veículo'!M$1,Combustivel!$A:$A,'Custo Por mes e Veículo'!$C36)</f>
        <v>0</v>
      </c>
      <c r="N36" s="8">
        <f>SUMIFS(Combustivel!$U:$U,Combustivel!$AB:$AB,'Custo Por mes e Veículo'!N$2,Combustivel!$AC:$AC,'Custo Por mes e Veículo'!N$1,Combustivel!$A:$A,'Custo Por mes e Veículo'!$C36)</f>
        <v>0</v>
      </c>
      <c r="O36" s="8">
        <f>SUMIFS(Combustivel!$U:$U,Combustivel!$AB:$AB,'Custo Por mes e Veículo'!O$2,Combustivel!$AC:$AC,'Custo Por mes e Veículo'!O$1,Combustivel!$A:$A,'Custo Por mes e Veículo'!$C36)</f>
        <v>0</v>
      </c>
      <c r="P36" s="8">
        <f>SUMIFS(Combustivel!$U:$U,Combustivel!$AB:$AB,'Custo Por mes e Veículo'!P$2,Combustivel!$AC:$AC,'Custo Por mes e Veículo'!P$1,Combustivel!$A:$A,'Custo Por mes e Veículo'!$C36)</f>
        <v>0</v>
      </c>
      <c r="Q36" s="8">
        <f>SUMIFS(Combustivel!$U:$U,Combustivel!$AB:$AB,'Custo Por mes e Veículo'!Q$2,Combustivel!$AC:$AC,'Custo Por mes e Veículo'!Q$1,Combustivel!$A:$A,'Custo Por mes e Veículo'!$C36)</f>
        <v>0</v>
      </c>
      <c r="R36" s="8">
        <f>SUMIFS(Combustivel!$U:$U,Combustivel!$AB:$AB,'Custo Por mes e Veículo'!R$2,Combustivel!$AC:$AC,'Custo Por mes e Veículo'!R$1,Combustivel!$A:$A,'Custo Por mes e Veículo'!$C36)</f>
        <v>0</v>
      </c>
      <c r="S36" s="8">
        <f>SUMIFS(Combustivel!$U:$U,Combustivel!$AB:$AB,'Custo Por mes e Veículo'!S$2,Combustivel!$AC:$AC,'Custo Por mes e Veículo'!S$1,Combustivel!$A:$A,'Custo Por mes e Veículo'!$C36)</f>
        <v>0</v>
      </c>
      <c r="T36" s="8">
        <f>SUMIFS(Combustivel!$U:$U,Combustivel!$AB:$AB,'Custo Por mes e Veículo'!T$2,Combustivel!$AC:$AC,'Custo Por mes e Veículo'!T$1,Combustivel!$A:$A,'Custo Por mes e Veículo'!$C36)</f>
        <v>0</v>
      </c>
      <c r="U36" s="8">
        <f>SUMIFS(Combustivel!$U:$U,Combustivel!$AB:$AB,'Custo Por mes e Veículo'!U$2,Combustivel!$AC:$AC,'Custo Por mes e Veículo'!U$1,Combustivel!$A:$A,'Custo Por mes e Veículo'!$C36)</f>
        <v>0</v>
      </c>
      <c r="V36" s="8">
        <f>SUMIFS(Combustivel!$U:$U,Combustivel!$AB:$AB,'Custo Por mes e Veículo'!V$2,Combustivel!$AC:$AC,'Custo Por mes e Veículo'!V$1,Combustivel!$A:$A,'Custo Por mes e Veículo'!$C36)</f>
        <v>0</v>
      </c>
      <c r="W36" s="8">
        <f>SUMIFS(Combustivel!$U:$U,Combustivel!$AB:$AB,'Custo Por mes e Veículo'!W$2,Combustivel!$AC:$AC,'Custo Por mes e Veículo'!W$1,Combustivel!$A:$A,'Custo Por mes e Veículo'!$C36)</f>
        <v>0</v>
      </c>
      <c r="X36" s="8">
        <f>SUMIFS(Combustivel!$U:$U,Combustivel!$AB:$AB,'Custo Por mes e Veículo'!X$2,Combustivel!$AC:$AC,'Custo Por mes e Veículo'!X$1,Combustivel!$A:$A,'Custo Por mes e Veículo'!$C36)</f>
        <v>0</v>
      </c>
    </row>
    <row r="37" spans="1:24" x14ac:dyDescent="0.3">
      <c r="A37" t="s">
        <v>3567</v>
      </c>
      <c r="B37" t="str">
        <f>_xlfn.XLOOKUP(C37,'[1]LOCADO - ATIVOS'!$C:$C,'[1]LOCADO - ATIVOS'!$B:$B)</f>
        <v>?</v>
      </c>
      <c r="C37" t="s">
        <v>1130</v>
      </c>
      <c r="D37" s="8">
        <f>SUMIFS(Combustivel!$U:$U,Combustivel!$AB:$AB,'Custo Por mes e Veículo'!D$2,Combustivel!$AC:$AC,'Custo Por mes e Veículo'!D$1,Combustivel!$A:$A,'Custo Por mes e Veículo'!$C37)</f>
        <v>0</v>
      </c>
      <c r="E37" s="8">
        <f>SUMIFS(Combustivel!$U:$U,Combustivel!$AB:$AB,'Custo Por mes e Veículo'!E$2,Combustivel!$AC:$AC,'Custo Por mes e Veículo'!E$1,Combustivel!$A:$A,'Custo Por mes e Veículo'!$C37)</f>
        <v>0</v>
      </c>
      <c r="F37" s="8">
        <f>SUMIFS(Combustivel!$U:$U,Combustivel!$AB:$AB,'Custo Por mes e Veículo'!F$2,Combustivel!$AC:$AC,'Custo Por mes e Veículo'!F$1,Combustivel!$A:$A,'Custo Por mes e Veículo'!$C37)</f>
        <v>0</v>
      </c>
      <c r="G37" s="8">
        <f>SUMIFS(Combustivel!$U:$U,Combustivel!$AB:$AB,'Custo Por mes e Veículo'!G$2,Combustivel!$AC:$AC,'Custo Por mes e Veículo'!G$1,Combustivel!$A:$A,'Custo Por mes e Veículo'!$C37)</f>
        <v>264.31</v>
      </c>
      <c r="H37" s="8">
        <f>SUMIFS(Combustivel!$U:$U,Combustivel!$AB:$AB,'Custo Por mes e Veículo'!H$2,Combustivel!$AC:$AC,'Custo Por mes e Veículo'!H$1,Combustivel!$A:$A,'Custo Por mes e Veículo'!$C37)</f>
        <v>1293.8400000000001</v>
      </c>
      <c r="I37" s="8">
        <f>SUMIFS(Combustivel!$U:$U,Combustivel!$AB:$AB,'Custo Por mes e Veículo'!I$2,Combustivel!$AC:$AC,'Custo Por mes e Veículo'!I$1,Combustivel!$A:$A,'Custo Por mes e Veículo'!$C37)</f>
        <v>590.15</v>
      </c>
      <c r="J37" s="8">
        <f>SUMIFS(Combustivel!$U:$U,Combustivel!$AB:$AB,'Custo Por mes e Veículo'!J$2,Combustivel!$AC:$AC,'Custo Por mes e Veículo'!J$1,Combustivel!$A:$A,'Custo Por mes e Veículo'!$C37)</f>
        <v>382.39</v>
      </c>
      <c r="K37" s="8">
        <f>SUMIFS(Combustivel!$U:$U,Combustivel!$AB:$AB,'Custo Por mes e Veículo'!K$2,Combustivel!$AC:$AC,'Custo Por mes e Veículo'!K$1,Combustivel!$A:$A,'Custo Por mes e Veículo'!$C37)</f>
        <v>2223.8200000000002</v>
      </c>
      <c r="L37" s="8">
        <f>SUMIFS(Combustivel!$U:$U,Combustivel!$AB:$AB,'Custo Por mes e Veículo'!L$2,Combustivel!$AC:$AC,'Custo Por mes e Veículo'!L$1,Combustivel!$A:$A,'Custo Por mes e Veículo'!$C37)</f>
        <v>703.62</v>
      </c>
      <c r="M37" s="8">
        <f>SUMIFS(Combustivel!$U:$U,Combustivel!$AB:$AB,'Custo Por mes e Veículo'!M$2,Combustivel!$AC:$AC,'Custo Por mes e Veículo'!M$1,Combustivel!$A:$A,'Custo Por mes e Veículo'!$C37)</f>
        <v>1035.47</v>
      </c>
      <c r="N37" s="8">
        <f>SUMIFS(Combustivel!$U:$U,Combustivel!$AB:$AB,'Custo Por mes e Veículo'!N$2,Combustivel!$AC:$AC,'Custo Por mes e Veículo'!N$1,Combustivel!$A:$A,'Custo Por mes e Veículo'!$C37)</f>
        <v>1451.2100000000003</v>
      </c>
      <c r="O37" s="8">
        <f>SUMIFS(Combustivel!$U:$U,Combustivel!$AB:$AB,'Custo Por mes e Veículo'!O$2,Combustivel!$AC:$AC,'Custo Por mes e Veículo'!O$1,Combustivel!$A:$A,'Custo Por mes e Veículo'!$C37)</f>
        <v>1658.59</v>
      </c>
      <c r="P37" s="8">
        <f>SUMIFS(Combustivel!$U:$U,Combustivel!$AB:$AB,'Custo Por mes e Veículo'!P$2,Combustivel!$AC:$AC,'Custo Por mes e Veículo'!P$1,Combustivel!$A:$A,'Custo Por mes e Veículo'!$C37)</f>
        <v>1933.0000000000002</v>
      </c>
      <c r="Q37" s="8">
        <f>SUMIFS(Combustivel!$U:$U,Combustivel!$AB:$AB,'Custo Por mes e Veículo'!Q$2,Combustivel!$AC:$AC,'Custo Por mes e Veículo'!Q$1,Combustivel!$A:$A,'Custo Por mes e Veículo'!$C37)</f>
        <v>0</v>
      </c>
      <c r="R37" s="8">
        <f>SUMIFS(Combustivel!$U:$U,Combustivel!$AB:$AB,'Custo Por mes e Veículo'!R$2,Combustivel!$AC:$AC,'Custo Por mes e Veículo'!R$1,Combustivel!$A:$A,'Custo Por mes e Veículo'!$C37)</f>
        <v>0</v>
      </c>
      <c r="S37" s="8">
        <f>SUMIFS(Combustivel!$U:$U,Combustivel!$AB:$AB,'Custo Por mes e Veículo'!S$2,Combustivel!$AC:$AC,'Custo Por mes e Veículo'!S$1,Combustivel!$A:$A,'Custo Por mes e Veículo'!$C37)</f>
        <v>0</v>
      </c>
      <c r="T37" s="8">
        <f>SUMIFS(Combustivel!$U:$U,Combustivel!$AB:$AB,'Custo Por mes e Veículo'!T$2,Combustivel!$AC:$AC,'Custo Por mes e Veículo'!T$1,Combustivel!$A:$A,'Custo Por mes e Veículo'!$C37)</f>
        <v>0</v>
      </c>
      <c r="U37" s="8">
        <f>SUMIFS(Combustivel!$U:$U,Combustivel!$AB:$AB,'Custo Por mes e Veículo'!U$2,Combustivel!$AC:$AC,'Custo Por mes e Veículo'!U$1,Combustivel!$A:$A,'Custo Por mes e Veículo'!$C37)</f>
        <v>0</v>
      </c>
      <c r="V37" s="8">
        <f>SUMIFS(Combustivel!$U:$U,Combustivel!$AB:$AB,'Custo Por mes e Veículo'!V$2,Combustivel!$AC:$AC,'Custo Por mes e Veículo'!V$1,Combustivel!$A:$A,'Custo Por mes e Veículo'!$C37)</f>
        <v>0</v>
      </c>
      <c r="W37" s="8">
        <f>SUMIFS(Combustivel!$U:$U,Combustivel!$AB:$AB,'Custo Por mes e Veículo'!W$2,Combustivel!$AC:$AC,'Custo Por mes e Veículo'!W$1,Combustivel!$A:$A,'Custo Por mes e Veículo'!$C37)</f>
        <v>0</v>
      </c>
      <c r="X37" s="8">
        <f>SUMIFS(Combustivel!$U:$U,Combustivel!$AB:$AB,'Custo Por mes e Veículo'!X$2,Combustivel!$AC:$AC,'Custo Por mes e Veículo'!X$1,Combustivel!$A:$A,'Custo Por mes e Veículo'!$C37)</f>
        <v>0</v>
      </c>
    </row>
    <row r="48" spans="1:24" x14ac:dyDescent="0.3">
      <c r="A48" s="12" t="s">
        <v>3567</v>
      </c>
      <c r="B48" s="12"/>
      <c r="C48" s="12" t="s">
        <v>3568</v>
      </c>
      <c r="D48" s="13">
        <f>+SUM(D3:D47)</f>
        <v>24680.274789201318</v>
      </c>
      <c r="E48" s="13">
        <f t="shared" ref="E48:H48" si="0">+SUM(E3:E47)</f>
        <v>14540.099999999999</v>
      </c>
      <c r="F48" s="13">
        <f t="shared" si="0"/>
        <v>24875.41</v>
      </c>
      <c r="G48" s="13">
        <f t="shared" si="0"/>
        <v>27755.179999999997</v>
      </c>
      <c r="H48" s="13">
        <f t="shared" si="0"/>
        <v>31180.049999999992</v>
      </c>
      <c r="I48" s="13">
        <f t="shared" ref="I48:J48" si="1">+SUM(I3:I47)</f>
        <v>34209.509999999995</v>
      </c>
      <c r="J48" s="13">
        <f t="shared" si="1"/>
        <v>50602.920000000006</v>
      </c>
      <c r="K48" s="13">
        <f t="shared" ref="K48:L48" si="2">+SUM(K3:K47)</f>
        <v>42612.62</v>
      </c>
      <c r="L48" s="13">
        <f t="shared" si="2"/>
        <v>53161.470000000008</v>
      </c>
      <c r="M48" s="13">
        <f t="shared" ref="M48:N48" si="3">+SUM(M3:M47)</f>
        <v>66027.67</v>
      </c>
      <c r="N48" s="13">
        <f t="shared" si="3"/>
        <v>73489.489999999991</v>
      </c>
      <c r="O48" s="13">
        <f t="shared" ref="O48:X48" si="4">+SUM(O3:O47)</f>
        <v>92984.569999999992</v>
      </c>
      <c r="P48" s="13">
        <f t="shared" si="4"/>
        <v>98821.29</v>
      </c>
      <c r="Q48" s="13">
        <f t="shared" si="4"/>
        <v>4793.7999999999993</v>
      </c>
      <c r="R48" s="13">
        <f t="shared" si="4"/>
        <v>0</v>
      </c>
      <c r="S48" s="13">
        <f t="shared" si="4"/>
        <v>0</v>
      </c>
      <c r="T48" s="13">
        <f t="shared" si="4"/>
        <v>0</v>
      </c>
      <c r="U48" s="13">
        <f t="shared" si="4"/>
        <v>0</v>
      </c>
      <c r="V48" s="13">
        <f t="shared" si="4"/>
        <v>0</v>
      </c>
      <c r="W48" s="13">
        <f t="shared" si="4"/>
        <v>0</v>
      </c>
      <c r="X48" s="13">
        <f t="shared" si="4"/>
        <v>0</v>
      </c>
    </row>
    <row r="51" spans="1:24" x14ac:dyDescent="0.3">
      <c r="A51" t="s">
        <v>3562</v>
      </c>
      <c r="B51" t="s">
        <v>2214</v>
      </c>
      <c r="C51" t="s">
        <v>2212</v>
      </c>
      <c r="D51" s="8">
        <f>SUMIFS(Combustivel!$U:$U,Combustivel!$AB:$AB,'Custo Por mes e Veículo'!D$2,Combustivel!$AC:$AC,'Custo Por mes e Veículo'!D$1,Combustivel!$A:$A,'Custo Por mes e Veículo'!$C51)</f>
        <v>0</v>
      </c>
      <c r="E51" s="8">
        <f>SUMIFS(Combustivel!$U:$U,Combustivel!$AB:$AB,'Custo Por mes e Veículo'!E$2,Combustivel!$AC:$AC,'Custo Por mes e Veículo'!E$1,Combustivel!$A:$A,'Custo Por mes e Veículo'!$C51)</f>
        <v>0</v>
      </c>
      <c r="F51" s="8">
        <f>SUMIFS(Combustivel!$U:$U,Combustivel!$AB:$AB,'Custo Por mes e Veículo'!F$2,Combustivel!$AC:$AC,'Custo Por mes e Veículo'!F$1,Combustivel!$A:$A,'Custo Por mes e Veículo'!$C51)</f>
        <v>0</v>
      </c>
      <c r="G51" s="8">
        <f>SUMIFS(Combustivel!$U:$U,Combustivel!$AB:$AB,'Custo Por mes e Veículo'!G$2,Combustivel!$AC:$AC,'Custo Por mes e Veículo'!G$1,Combustivel!$A:$A,'Custo Por mes e Veículo'!$C51)</f>
        <v>0</v>
      </c>
      <c r="H51" s="8">
        <f>SUMIFS(Combustivel!$U:$U,Combustivel!$AB:$AB,'Custo Por mes e Veículo'!H$2,Combustivel!$AC:$AC,'Custo Por mes e Veículo'!H$1,Combustivel!$A:$A,'Custo Por mes e Veículo'!$C51)</f>
        <v>0</v>
      </c>
      <c r="I51" s="8">
        <f>SUMIFS(Combustivel!$U:$U,Combustivel!$AB:$AB,'Custo Por mes e Veículo'!I$2,Combustivel!$AC:$AC,'Custo Por mes e Veículo'!I$1,Combustivel!$A:$A,'Custo Por mes e Veículo'!$C51)</f>
        <v>533.96</v>
      </c>
      <c r="J51" s="8">
        <f>SUMIFS(Combustivel!$U:$U,Combustivel!$AB:$AB,'Custo Por mes e Veículo'!J$2,Combustivel!$AC:$AC,'Custo Por mes e Veículo'!J$1,Combustivel!$A:$A,'Custo Por mes e Veículo'!$C51)</f>
        <v>2105.1999999999998</v>
      </c>
      <c r="K51" s="8">
        <f>SUMIFS(Combustivel!$U:$U,Combustivel!$AB:$AB,'Custo Por mes e Veículo'!K$2,Combustivel!$AC:$AC,'Custo Por mes e Veículo'!K$1,Combustivel!$A:$A,'Custo Por mes e Veículo'!$C51)</f>
        <v>2093.63</v>
      </c>
      <c r="L51" s="8">
        <f>SUMIFS(Combustivel!$U:$U,Combustivel!$AB:$AB,'Custo Por mes e Veículo'!L$2,Combustivel!$AC:$AC,'Custo Por mes e Veículo'!L$1,Combustivel!$A:$A,'Custo Por mes e Veículo'!$C51)</f>
        <v>3652.3700000000003</v>
      </c>
      <c r="M51" s="8">
        <f>SUMIFS(Combustivel!$U:$U,Combustivel!$AB:$AB,'Custo Por mes e Veículo'!M$2,Combustivel!$AC:$AC,'Custo Por mes e Veículo'!M$1,Combustivel!$A:$A,'Custo Por mes e Veículo'!$C51)</f>
        <v>2237.92</v>
      </c>
      <c r="N51" s="8">
        <f>SUMIFS(Combustivel!$U:$U,Combustivel!$AB:$AB,'Custo Por mes e Veículo'!N$2,Combustivel!$AC:$AC,'Custo Por mes e Veículo'!N$1,Combustivel!$A:$A,'Custo Por mes e Veículo'!$C51)</f>
        <v>3725.9900000000007</v>
      </c>
      <c r="O51" s="8">
        <f>SUMIFS(Combustivel!$U:$U,Combustivel!$AB:$AB,'Custo Por mes e Veículo'!O$2,Combustivel!$AC:$AC,'Custo Por mes e Veículo'!O$1,Combustivel!$A:$A,'Custo Por mes e Veículo'!$C51)</f>
        <v>5361.6500000000005</v>
      </c>
      <c r="P51" s="8">
        <f>SUMIFS(Combustivel!$U:$U,Combustivel!$AB:$AB,'Custo Por mes e Veículo'!P$2,Combustivel!$AC:$AC,'Custo Por mes e Veículo'!P$1,Combustivel!$A:$A,'Custo Por mes e Veículo'!$C51)</f>
        <v>3815.34</v>
      </c>
      <c r="Q51" s="8">
        <f>SUMIFS(Combustivel!$U:$U,Combustivel!$AB:$AB,'Custo Por mes e Veículo'!Q$2,Combustivel!$AC:$AC,'Custo Por mes e Veículo'!Q$1,Combustivel!$A:$A,'Custo Por mes e Veículo'!$C51)</f>
        <v>0</v>
      </c>
      <c r="R51" s="8">
        <f>SUMIFS(Combustivel!$U:$U,Combustivel!$AB:$AB,'Custo Por mes e Veículo'!R$2,Combustivel!$AC:$AC,'Custo Por mes e Veículo'!R$1,Combustivel!$A:$A,'Custo Por mes e Veículo'!$C51)</f>
        <v>0</v>
      </c>
      <c r="S51" s="8">
        <f>SUMIFS(Combustivel!$U:$U,Combustivel!$AB:$AB,'Custo Por mes e Veículo'!S$2,Combustivel!$AC:$AC,'Custo Por mes e Veículo'!S$1,Combustivel!$A:$A,'Custo Por mes e Veículo'!$C51)</f>
        <v>0</v>
      </c>
      <c r="T51" s="8">
        <f>SUMIFS(Combustivel!$U:$U,Combustivel!$AB:$AB,'Custo Por mes e Veículo'!T$2,Combustivel!$AC:$AC,'Custo Por mes e Veículo'!T$1,Combustivel!$A:$A,'Custo Por mes e Veículo'!$C51)</f>
        <v>0</v>
      </c>
      <c r="U51" s="8">
        <f>SUMIFS(Combustivel!$U:$U,Combustivel!$AB:$AB,'Custo Por mes e Veículo'!U$2,Combustivel!$AC:$AC,'Custo Por mes e Veículo'!U$1,Combustivel!$A:$A,'Custo Por mes e Veículo'!$C51)</f>
        <v>0</v>
      </c>
      <c r="V51" s="8">
        <f>SUMIFS(Combustivel!$U:$U,Combustivel!$AB:$AB,'Custo Por mes e Veículo'!V$2,Combustivel!$AC:$AC,'Custo Por mes e Veículo'!V$1,Combustivel!$A:$A,'Custo Por mes e Veículo'!$C51)</f>
        <v>0</v>
      </c>
      <c r="W51" s="8">
        <f>SUMIFS(Combustivel!$U:$U,Combustivel!$AB:$AB,'Custo Por mes e Veículo'!W$2,Combustivel!$AC:$AC,'Custo Por mes e Veículo'!W$1,Combustivel!$A:$A,'Custo Por mes e Veículo'!$C51)</f>
        <v>0</v>
      </c>
      <c r="X51" s="8">
        <f>SUMIFS(Combustivel!$U:$U,Combustivel!$AB:$AB,'Custo Por mes e Veículo'!X$2,Combustivel!$AC:$AC,'Custo Por mes e Veículo'!X$1,Combustivel!$A:$A,'Custo Por mes e Veículo'!$C51)</f>
        <v>0</v>
      </c>
    </row>
    <row r="52" spans="1:24" x14ac:dyDescent="0.3">
      <c r="A52" t="s">
        <v>3562</v>
      </c>
      <c r="B52" t="s">
        <v>2480</v>
      </c>
      <c r="C52" t="s">
        <v>2477</v>
      </c>
      <c r="D52" s="8">
        <f>SUMIFS(Combustivel!$U:$U,Combustivel!$AB:$AB,'Custo Por mes e Veículo'!D$2,Combustivel!$AC:$AC,'Custo Por mes e Veículo'!D$1,Combustivel!$A:$A,'Custo Por mes e Veículo'!$C52)</f>
        <v>0</v>
      </c>
      <c r="E52" s="8">
        <f>SUMIFS(Combustivel!$U:$U,Combustivel!$AB:$AB,'Custo Por mes e Veículo'!E$2,Combustivel!$AC:$AC,'Custo Por mes e Veículo'!E$1,Combustivel!$A:$A,'Custo Por mes e Veículo'!$C52)</f>
        <v>0</v>
      </c>
      <c r="F52" s="8">
        <f>SUMIFS(Combustivel!$U:$U,Combustivel!$AB:$AB,'Custo Por mes e Veículo'!F$2,Combustivel!$AC:$AC,'Custo Por mes e Veículo'!F$1,Combustivel!$A:$A,'Custo Por mes e Veículo'!$C52)</f>
        <v>0</v>
      </c>
      <c r="G52" s="8">
        <f>SUMIFS(Combustivel!$U:$U,Combustivel!$AB:$AB,'Custo Por mes e Veículo'!G$2,Combustivel!$AC:$AC,'Custo Por mes e Veículo'!G$1,Combustivel!$A:$A,'Custo Por mes e Veículo'!$C52)</f>
        <v>0</v>
      </c>
      <c r="H52" s="8">
        <f>SUMIFS(Combustivel!$U:$U,Combustivel!$AB:$AB,'Custo Por mes e Veículo'!H$2,Combustivel!$AC:$AC,'Custo Por mes e Veículo'!H$1,Combustivel!$A:$A,'Custo Por mes e Veículo'!$C52)</f>
        <v>0</v>
      </c>
      <c r="I52" s="8">
        <f>SUMIFS(Combustivel!$U:$U,Combustivel!$AB:$AB,'Custo Por mes e Veículo'!I$2,Combustivel!$AC:$AC,'Custo Por mes e Veículo'!I$1,Combustivel!$A:$A,'Custo Por mes e Veículo'!$C52)</f>
        <v>0</v>
      </c>
      <c r="J52" s="8">
        <f>SUMIFS(Combustivel!$U:$U,Combustivel!$AB:$AB,'Custo Por mes e Veículo'!J$2,Combustivel!$AC:$AC,'Custo Por mes e Veículo'!J$1,Combustivel!$A:$A,'Custo Por mes e Veículo'!$C52)</f>
        <v>2027.5700000000002</v>
      </c>
      <c r="K52" s="8">
        <f>SUMIFS(Combustivel!$U:$U,Combustivel!$AB:$AB,'Custo Por mes e Veículo'!K$2,Combustivel!$AC:$AC,'Custo Por mes e Veículo'!K$1,Combustivel!$A:$A,'Custo Por mes e Veículo'!$C52)</f>
        <v>2734.5</v>
      </c>
      <c r="L52" s="8">
        <f>SUMIFS(Combustivel!$U:$U,Combustivel!$AB:$AB,'Custo Por mes e Veículo'!L$2,Combustivel!$AC:$AC,'Custo Por mes e Veículo'!L$1,Combustivel!$A:$A,'Custo Por mes e Veículo'!$C52)</f>
        <v>1897.5900000000001</v>
      </c>
      <c r="M52" s="8">
        <f>SUMIFS(Combustivel!$U:$U,Combustivel!$AB:$AB,'Custo Por mes e Veículo'!M$2,Combustivel!$AC:$AC,'Custo Por mes e Veículo'!M$1,Combustivel!$A:$A,'Custo Por mes e Veículo'!$C52)</f>
        <v>1181.01</v>
      </c>
      <c r="N52" s="8">
        <f>SUMIFS(Combustivel!$U:$U,Combustivel!$AB:$AB,'Custo Por mes e Veículo'!N$2,Combustivel!$AC:$AC,'Custo Por mes e Veículo'!N$1,Combustivel!$A:$A,'Custo Por mes e Veículo'!$C52)</f>
        <v>2020.1999999999998</v>
      </c>
      <c r="O52" s="8">
        <f>SUMIFS(Combustivel!$U:$U,Combustivel!$AB:$AB,'Custo Por mes e Veículo'!O$2,Combustivel!$AC:$AC,'Custo Por mes e Veículo'!O$1,Combustivel!$A:$A,'Custo Por mes e Veículo'!$C52)</f>
        <v>3542.44</v>
      </c>
      <c r="P52" s="8">
        <f>SUMIFS(Combustivel!$U:$U,Combustivel!$AB:$AB,'Custo Por mes e Veículo'!P$2,Combustivel!$AC:$AC,'Custo Por mes e Veículo'!P$1,Combustivel!$A:$A,'Custo Por mes e Veículo'!$C52)</f>
        <v>2550.84</v>
      </c>
      <c r="Q52" s="8">
        <f>SUMIFS(Combustivel!$U:$U,Combustivel!$AB:$AB,'Custo Por mes e Veículo'!Q$2,Combustivel!$AC:$AC,'Custo Por mes e Veículo'!Q$1,Combustivel!$A:$A,'Custo Por mes e Veículo'!$C52)</f>
        <v>456.27</v>
      </c>
      <c r="R52" s="8">
        <f>SUMIFS(Combustivel!$U:$U,Combustivel!$AB:$AB,'Custo Por mes e Veículo'!R$2,Combustivel!$AC:$AC,'Custo Por mes e Veículo'!R$1,Combustivel!$A:$A,'Custo Por mes e Veículo'!$C52)</f>
        <v>0</v>
      </c>
      <c r="S52" s="8">
        <f>SUMIFS(Combustivel!$U:$U,Combustivel!$AB:$AB,'Custo Por mes e Veículo'!S$2,Combustivel!$AC:$AC,'Custo Por mes e Veículo'!S$1,Combustivel!$A:$A,'Custo Por mes e Veículo'!$C52)</f>
        <v>0</v>
      </c>
      <c r="T52" s="8">
        <f>SUMIFS(Combustivel!$U:$U,Combustivel!$AB:$AB,'Custo Por mes e Veículo'!T$2,Combustivel!$AC:$AC,'Custo Por mes e Veículo'!T$1,Combustivel!$A:$A,'Custo Por mes e Veículo'!$C52)</f>
        <v>0</v>
      </c>
      <c r="U52" s="8">
        <f>SUMIFS(Combustivel!$U:$U,Combustivel!$AB:$AB,'Custo Por mes e Veículo'!U$2,Combustivel!$AC:$AC,'Custo Por mes e Veículo'!U$1,Combustivel!$A:$A,'Custo Por mes e Veículo'!$C52)</f>
        <v>0</v>
      </c>
      <c r="V52" s="8">
        <f>SUMIFS(Combustivel!$U:$U,Combustivel!$AB:$AB,'Custo Por mes e Veículo'!V$2,Combustivel!$AC:$AC,'Custo Por mes e Veículo'!V$1,Combustivel!$A:$A,'Custo Por mes e Veículo'!$C52)</f>
        <v>0</v>
      </c>
      <c r="W52" s="8">
        <f>SUMIFS(Combustivel!$U:$U,Combustivel!$AB:$AB,'Custo Por mes e Veículo'!W$2,Combustivel!$AC:$AC,'Custo Por mes e Veículo'!W$1,Combustivel!$A:$A,'Custo Por mes e Veículo'!$C52)</f>
        <v>0</v>
      </c>
      <c r="X52" s="8">
        <f>SUMIFS(Combustivel!$U:$U,Combustivel!$AB:$AB,'Custo Por mes e Veículo'!X$2,Combustivel!$AC:$AC,'Custo Por mes e Veículo'!X$1,Combustivel!$A:$A,'Custo Por mes e Veículo'!$C52)</f>
        <v>0</v>
      </c>
    </row>
    <row r="53" spans="1:24" x14ac:dyDescent="0.3">
      <c r="A53" t="s">
        <v>3562</v>
      </c>
      <c r="B53" t="s">
        <v>2210</v>
      </c>
      <c r="C53" t="s">
        <v>2208</v>
      </c>
      <c r="D53" s="8">
        <f>SUMIFS(Combustivel!$U:$U,Combustivel!$AB:$AB,'Custo Por mes e Veículo'!D$2,Combustivel!$AC:$AC,'Custo Por mes e Veículo'!D$1,Combustivel!$A:$A,'Custo Por mes e Veículo'!$C53)</f>
        <v>0</v>
      </c>
      <c r="E53" s="8">
        <f>SUMIFS(Combustivel!$U:$U,Combustivel!$AB:$AB,'Custo Por mes e Veículo'!E$2,Combustivel!$AC:$AC,'Custo Por mes e Veículo'!E$1,Combustivel!$A:$A,'Custo Por mes e Veículo'!$C53)</f>
        <v>0</v>
      </c>
      <c r="F53" s="8">
        <f>SUMIFS(Combustivel!$U:$U,Combustivel!$AB:$AB,'Custo Por mes e Veículo'!F$2,Combustivel!$AC:$AC,'Custo Por mes e Veículo'!F$1,Combustivel!$A:$A,'Custo Por mes e Veículo'!$C53)</f>
        <v>0</v>
      </c>
      <c r="G53" s="8">
        <f>SUMIFS(Combustivel!$U:$U,Combustivel!$AB:$AB,'Custo Por mes e Veículo'!G$2,Combustivel!$AC:$AC,'Custo Por mes e Veículo'!G$1,Combustivel!$A:$A,'Custo Por mes e Veículo'!$C53)</f>
        <v>0</v>
      </c>
      <c r="H53" s="8">
        <f>SUMIFS(Combustivel!$U:$U,Combustivel!$AB:$AB,'Custo Por mes e Veículo'!H$2,Combustivel!$AC:$AC,'Custo Por mes e Veículo'!H$1,Combustivel!$A:$A,'Custo Por mes e Veículo'!$C53)</f>
        <v>0</v>
      </c>
      <c r="I53" s="8">
        <f>SUMIFS(Combustivel!$U:$U,Combustivel!$AB:$AB,'Custo Por mes e Veículo'!I$2,Combustivel!$AC:$AC,'Custo Por mes e Veículo'!I$1,Combustivel!$A:$A,'Custo Por mes e Veículo'!$C53)</f>
        <v>628.62</v>
      </c>
      <c r="J53" s="8">
        <f>SUMIFS(Combustivel!$U:$U,Combustivel!$AB:$AB,'Custo Por mes e Veículo'!J$2,Combustivel!$AC:$AC,'Custo Por mes e Veículo'!J$1,Combustivel!$A:$A,'Custo Por mes e Veículo'!$C53)</f>
        <v>2837.6600000000003</v>
      </c>
      <c r="K53" s="8">
        <f>SUMIFS(Combustivel!$U:$U,Combustivel!$AB:$AB,'Custo Por mes e Veículo'!K$2,Combustivel!$AC:$AC,'Custo Por mes e Veículo'!K$1,Combustivel!$A:$A,'Custo Por mes e Veículo'!$C53)</f>
        <v>2410.5500000000002</v>
      </c>
      <c r="L53" s="8">
        <f>SUMIFS(Combustivel!$U:$U,Combustivel!$AB:$AB,'Custo Por mes e Veículo'!L$2,Combustivel!$AC:$AC,'Custo Por mes e Veículo'!L$1,Combustivel!$A:$A,'Custo Por mes e Veículo'!$C53)</f>
        <v>2538.54</v>
      </c>
      <c r="M53" s="8">
        <f>SUMIFS(Combustivel!$U:$U,Combustivel!$AB:$AB,'Custo Por mes e Veículo'!M$2,Combustivel!$AC:$AC,'Custo Por mes e Veículo'!M$1,Combustivel!$A:$A,'Custo Por mes e Veículo'!$C53)</f>
        <v>2043.17</v>
      </c>
      <c r="N53" s="8">
        <f>SUMIFS(Combustivel!$U:$U,Combustivel!$AB:$AB,'Custo Por mes e Veículo'!N$2,Combustivel!$AC:$AC,'Custo Por mes e Veículo'!N$1,Combustivel!$A:$A,'Custo Por mes e Veículo'!$C53)</f>
        <v>1728.04</v>
      </c>
      <c r="O53" s="8">
        <f>SUMIFS(Combustivel!$U:$U,Combustivel!$AB:$AB,'Custo Por mes e Veículo'!O$2,Combustivel!$AC:$AC,'Custo Por mes e Veículo'!O$1,Combustivel!$A:$A,'Custo Por mes e Veículo'!$C53)</f>
        <v>3361.76</v>
      </c>
      <c r="P53" s="8">
        <f>SUMIFS(Combustivel!$U:$U,Combustivel!$AB:$AB,'Custo Por mes e Veículo'!P$2,Combustivel!$AC:$AC,'Custo Por mes e Veículo'!P$1,Combustivel!$A:$A,'Custo Por mes e Veículo'!$C53)</f>
        <v>3930.35</v>
      </c>
      <c r="Q53" s="8">
        <f>SUMIFS(Combustivel!$U:$U,Combustivel!$AB:$AB,'Custo Por mes e Veículo'!Q$2,Combustivel!$AC:$AC,'Custo Por mes e Veículo'!Q$1,Combustivel!$A:$A,'Custo Por mes e Veículo'!$C53)</f>
        <v>488.37</v>
      </c>
      <c r="R53" s="8">
        <f>SUMIFS(Combustivel!$U:$U,Combustivel!$AB:$AB,'Custo Por mes e Veículo'!R$2,Combustivel!$AC:$AC,'Custo Por mes e Veículo'!R$1,Combustivel!$A:$A,'Custo Por mes e Veículo'!$C53)</f>
        <v>0</v>
      </c>
      <c r="S53" s="8">
        <f>SUMIFS(Combustivel!$U:$U,Combustivel!$AB:$AB,'Custo Por mes e Veículo'!S$2,Combustivel!$AC:$AC,'Custo Por mes e Veículo'!S$1,Combustivel!$A:$A,'Custo Por mes e Veículo'!$C53)</f>
        <v>0</v>
      </c>
      <c r="T53" s="8">
        <f>SUMIFS(Combustivel!$U:$U,Combustivel!$AB:$AB,'Custo Por mes e Veículo'!T$2,Combustivel!$AC:$AC,'Custo Por mes e Veículo'!T$1,Combustivel!$A:$A,'Custo Por mes e Veículo'!$C53)</f>
        <v>0</v>
      </c>
      <c r="U53" s="8">
        <f>SUMIFS(Combustivel!$U:$U,Combustivel!$AB:$AB,'Custo Por mes e Veículo'!U$2,Combustivel!$AC:$AC,'Custo Por mes e Veículo'!U$1,Combustivel!$A:$A,'Custo Por mes e Veículo'!$C53)</f>
        <v>0</v>
      </c>
      <c r="V53" s="8">
        <f>SUMIFS(Combustivel!$U:$U,Combustivel!$AB:$AB,'Custo Por mes e Veículo'!V$2,Combustivel!$AC:$AC,'Custo Por mes e Veículo'!V$1,Combustivel!$A:$A,'Custo Por mes e Veículo'!$C53)</f>
        <v>0</v>
      </c>
      <c r="W53" s="8">
        <f>SUMIFS(Combustivel!$U:$U,Combustivel!$AB:$AB,'Custo Por mes e Veículo'!W$2,Combustivel!$AC:$AC,'Custo Por mes e Veículo'!W$1,Combustivel!$A:$A,'Custo Por mes e Veículo'!$C53)</f>
        <v>0</v>
      </c>
      <c r="X53" s="8">
        <f>SUMIFS(Combustivel!$U:$U,Combustivel!$AB:$AB,'Custo Por mes e Veículo'!X$2,Combustivel!$AC:$AC,'Custo Por mes e Veículo'!X$1,Combustivel!$A:$A,'Custo Por mes e Veículo'!$C53)</f>
        <v>0</v>
      </c>
    </row>
    <row r="54" spans="1:24" x14ac:dyDescent="0.3">
      <c r="A54" t="s">
        <v>3562</v>
      </c>
      <c r="B54" t="s">
        <v>2475</v>
      </c>
      <c r="C54" t="s">
        <v>2472</v>
      </c>
      <c r="D54" s="8">
        <f>SUMIFS(Combustivel!$U:$U,Combustivel!$AB:$AB,'Custo Por mes e Veículo'!D$2,Combustivel!$AC:$AC,'Custo Por mes e Veículo'!D$1,Combustivel!$A:$A,'Custo Por mes e Veículo'!$C54)</f>
        <v>0</v>
      </c>
      <c r="E54" s="8">
        <f>SUMIFS(Combustivel!$U:$U,Combustivel!$AB:$AB,'Custo Por mes e Veículo'!E$2,Combustivel!$AC:$AC,'Custo Por mes e Veículo'!E$1,Combustivel!$A:$A,'Custo Por mes e Veículo'!$C54)</f>
        <v>0</v>
      </c>
      <c r="F54" s="8">
        <f>SUMIFS(Combustivel!$U:$U,Combustivel!$AB:$AB,'Custo Por mes e Veículo'!F$2,Combustivel!$AC:$AC,'Custo Por mes e Veículo'!F$1,Combustivel!$A:$A,'Custo Por mes e Veículo'!$C54)</f>
        <v>0</v>
      </c>
      <c r="G54" s="8">
        <f>SUMIFS(Combustivel!$U:$U,Combustivel!$AB:$AB,'Custo Por mes e Veículo'!G$2,Combustivel!$AC:$AC,'Custo Por mes e Veículo'!G$1,Combustivel!$A:$A,'Custo Por mes e Veículo'!$C54)</f>
        <v>0</v>
      </c>
      <c r="H54" s="8">
        <f>SUMIFS(Combustivel!$U:$U,Combustivel!$AB:$AB,'Custo Por mes e Veículo'!H$2,Combustivel!$AC:$AC,'Custo Por mes e Veículo'!H$1,Combustivel!$A:$A,'Custo Por mes e Veículo'!$C54)</f>
        <v>0</v>
      </c>
      <c r="I54" s="8">
        <f>SUMIFS(Combustivel!$U:$U,Combustivel!$AB:$AB,'Custo Por mes e Veículo'!I$2,Combustivel!$AC:$AC,'Custo Por mes e Veículo'!I$1,Combustivel!$A:$A,'Custo Por mes e Veículo'!$C54)</f>
        <v>0</v>
      </c>
      <c r="J54" s="8">
        <f>SUMIFS(Combustivel!$U:$U,Combustivel!$AB:$AB,'Custo Por mes e Veículo'!J$2,Combustivel!$AC:$AC,'Custo Por mes e Veículo'!J$1,Combustivel!$A:$A,'Custo Por mes e Veículo'!$C54)</f>
        <v>2315.73</v>
      </c>
      <c r="K54" s="8">
        <f>SUMIFS(Combustivel!$U:$U,Combustivel!$AB:$AB,'Custo Por mes e Veículo'!K$2,Combustivel!$AC:$AC,'Custo Por mes e Veículo'!K$1,Combustivel!$A:$A,'Custo Por mes e Veículo'!$C54)</f>
        <v>2112.86</v>
      </c>
      <c r="L54" s="8">
        <f>SUMIFS(Combustivel!$U:$U,Combustivel!$AB:$AB,'Custo Por mes e Veículo'!L$2,Combustivel!$AC:$AC,'Custo Por mes e Veículo'!L$1,Combustivel!$A:$A,'Custo Por mes e Veículo'!$C54)</f>
        <v>2224.63</v>
      </c>
      <c r="M54" s="8">
        <f>SUMIFS(Combustivel!$U:$U,Combustivel!$AB:$AB,'Custo Por mes e Veículo'!M$2,Combustivel!$AC:$AC,'Custo Por mes e Veículo'!M$1,Combustivel!$A:$A,'Custo Por mes e Veículo'!$C54)</f>
        <v>847.57</v>
      </c>
      <c r="N54" s="8">
        <f>SUMIFS(Combustivel!$U:$U,Combustivel!$AB:$AB,'Custo Por mes e Veículo'!N$2,Combustivel!$AC:$AC,'Custo Por mes e Veículo'!N$1,Combustivel!$A:$A,'Custo Por mes e Veículo'!$C54)</f>
        <v>1689.5900000000001</v>
      </c>
      <c r="O54" s="8">
        <f>SUMIFS(Combustivel!$U:$U,Combustivel!$AB:$AB,'Custo Por mes e Veículo'!O$2,Combustivel!$AC:$AC,'Custo Por mes e Veículo'!O$1,Combustivel!$A:$A,'Custo Por mes e Veículo'!$C54)</f>
        <v>2595.8200000000002</v>
      </c>
      <c r="P54" s="8">
        <f>SUMIFS(Combustivel!$U:$U,Combustivel!$AB:$AB,'Custo Por mes e Veículo'!P$2,Combustivel!$AC:$AC,'Custo Por mes e Veículo'!P$1,Combustivel!$A:$A,'Custo Por mes e Veículo'!$C54)</f>
        <v>2924.2000000000007</v>
      </c>
      <c r="Q54" s="8">
        <f>SUMIFS(Combustivel!$U:$U,Combustivel!$AB:$AB,'Custo Por mes e Veículo'!Q$2,Combustivel!$AC:$AC,'Custo Por mes e Veículo'!Q$1,Combustivel!$A:$A,'Custo Por mes e Veículo'!$C54)</f>
        <v>371.18</v>
      </c>
      <c r="R54" s="8">
        <f>SUMIFS(Combustivel!$U:$U,Combustivel!$AB:$AB,'Custo Por mes e Veículo'!R$2,Combustivel!$AC:$AC,'Custo Por mes e Veículo'!R$1,Combustivel!$A:$A,'Custo Por mes e Veículo'!$C54)</f>
        <v>0</v>
      </c>
      <c r="S54" s="8">
        <f>SUMIFS(Combustivel!$U:$U,Combustivel!$AB:$AB,'Custo Por mes e Veículo'!S$2,Combustivel!$AC:$AC,'Custo Por mes e Veículo'!S$1,Combustivel!$A:$A,'Custo Por mes e Veículo'!$C54)</f>
        <v>0</v>
      </c>
      <c r="T54" s="8">
        <f>SUMIFS(Combustivel!$U:$U,Combustivel!$AB:$AB,'Custo Por mes e Veículo'!T$2,Combustivel!$AC:$AC,'Custo Por mes e Veículo'!T$1,Combustivel!$A:$A,'Custo Por mes e Veículo'!$C54)</f>
        <v>0</v>
      </c>
      <c r="U54" s="8">
        <f>SUMIFS(Combustivel!$U:$U,Combustivel!$AB:$AB,'Custo Por mes e Veículo'!U$2,Combustivel!$AC:$AC,'Custo Por mes e Veículo'!U$1,Combustivel!$A:$A,'Custo Por mes e Veículo'!$C54)</f>
        <v>0</v>
      </c>
      <c r="V54" s="8">
        <f>SUMIFS(Combustivel!$U:$U,Combustivel!$AB:$AB,'Custo Por mes e Veículo'!V$2,Combustivel!$AC:$AC,'Custo Por mes e Veículo'!V$1,Combustivel!$A:$A,'Custo Por mes e Veículo'!$C54)</f>
        <v>0</v>
      </c>
      <c r="W54" s="8">
        <f>SUMIFS(Combustivel!$U:$U,Combustivel!$AB:$AB,'Custo Por mes e Veículo'!W$2,Combustivel!$AC:$AC,'Custo Por mes e Veículo'!W$1,Combustivel!$A:$A,'Custo Por mes e Veículo'!$C54)</f>
        <v>0</v>
      </c>
      <c r="X54" s="8">
        <f>SUMIFS(Combustivel!$U:$U,Combustivel!$AB:$AB,'Custo Por mes e Veículo'!X$2,Combustivel!$AC:$AC,'Custo Por mes e Veículo'!X$1,Combustivel!$A:$A,'Custo Por mes e Veículo'!$C54)</f>
        <v>0</v>
      </c>
    </row>
    <row r="55" spans="1:24" x14ac:dyDescent="0.3">
      <c r="A55" t="s">
        <v>3562</v>
      </c>
      <c r="B55" t="s">
        <v>2491</v>
      </c>
      <c r="C55" t="s">
        <v>2488</v>
      </c>
      <c r="D55" s="8">
        <f>SUMIFS(Combustivel!$U:$U,Combustivel!$AB:$AB,'Custo Por mes e Veículo'!D$2,Combustivel!$AC:$AC,'Custo Por mes e Veículo'!D$1,Combustivel!$A:$A,'Custo Por mes e Veículo'!$C55)</f>
        <v>0</v>
      </c>
      <c r="E55" s="8">
        <f>SUMIFS(Combustivel!$U:$U,Combustivel!$AB:$AB,'Custo Por mes e Veículo'!E$2,Combustivel!$AC:$AC,'Custo Por mes e Veículo'!E$1,Combustivel!$A:$A,'Custo Por mes e Veículo'!$C55)</f>
        <v>0</v>
      </c>
      <c r="F55" s="8">
        <f>SUMIFS(Combustivel!$U:$U,Combustivel!$AB:$AB,'Custo Por mes e Veículo'!F$2,Combustivel!$AC:$AC,'Custo Por mes e Veículo'!F$1,Combustivel!$A:$A,'Custo Por mes e Veículo'!$C55)</f>
        <v>0</v>
      </c>
      <c r="G55" s="8">
        <f>SUMIFS(Combustivel!$U:$U,Combustivel!$AB:$AB,'Custo Por mes e Veículo'!G$2,Combustivel!$AC:$AC,'Custo Por mes e Veículo'!G$1,Combustivel!$A:$A,'Custo Por mes e Veículo'!$C55)</f>
        <v>0</v>
      </c>
      <c r="H55" s="8">
        <f>SUMIFS(Combustivel!$U:$U,Combustivel!$AB:$AB,'Custo Por mes e Veículo'!H$2,Combustivel!$AC:$AC,'Custo Por mes e Veículo'!H$1,Combustivel!$A:$A,'Custo Por mes e Veículo'!$C55)</f>
        <v>0</v>
      </c>
      <c r="I55" s="8">
        <f>SUMIFS(Combustivel!$U:$U,Combustivel!$AB:$AB,'Custo Por mes e Veículo'!I$2,Combustivel!$AC:$AC,'Custo Por mes e Veículo'!I$1,Combustivel!$A:$A,'Custo Por mes e Veículo'!$C55)</f>
        <v>0</v>
      </c>
      <c r="J55" s="8">
        <f>SUMIFS(Combustivel!$U:$U,Combustivel!$AB:$AB,'Custo Por mes e Veículo'!J$2,Combustivel!$AC:$AC,'Custo Por mes e Veículo'!J$1,Combustivel!$A:$A,'Custo Por mes e Veículo'!$C55)</f>
        <v>2113.13</v>
      </c>
      <c r="K55" s="8">
        <f>SUMIFS(Combustivel!$U:$U,Combustivel!$AB:$AB,'Custo Por mes e Veículo'!K$2,Combustivel!$AC:$AC,'Custo Por mes e Veículo'!K$1,Combustivel!$A:$A,'Custo Por mes e Veículo'!$C55)</f>
        <v>1262.2400000000002</v>
      </c>
      <c r="L55" s="8">
        <f>SUMIFS(Combustivel!$U:$U,Combustivel!$AB:$AB,'Custo Por mes e Veículo'!L$2,Combustivel!$AC:$AC,'Custo Por mes e Veículo'!L$1,Combustivel!$A:$A,'Custo Por mes e Veículo'!$C55)</f>
        <v>1203.0499999999997</v>
      </c>
      <c r="M55" s="8">
        <f>SUMIFS(Combustivel!$U:$U,Combustivel!$AB:$AB,'Custo Por mes e Veículo'!M$2,Combustivel!$AC:$AC,'Custo Por mes e Veículo'!M$1,Combustivel!$A:$A,'Custo Por mes e Veículo'!$C55)</f>
        <v>1097.8499999999999</v>
      </c>
      <c r="N55" s="8">
        <f>SUMIFS(Combustivel!$U:$U,Combustivel!$AB:$AB,'Custo Por mes e Veículo'!N$2,Combustivel!$AC:$AC,'Custo Por mes e Veículo'!N$1,Combustivel!$A:$A,'Custo Por mes e Veículo'!$C55)</f>
        <v>1566.03</v>
      </c>
      <c r="O55" s="8">
        <f>SUMIFS(Combustivel!$U:$U,Combustivel!$AB:$AB,'Custo Por mes e Veículo'!O$2,Combustivel!$AC:$AC,'Custo Por mes e Veículo'!O$1,Combustivel!$A:$A,'Custo Por mes e Veículo'!$C55)</f>
        <v>1727.75</v>
      </c>
      <c r="P55" s="8">
        <f>SUMIFS(Combustivel!$U:$U,Combustivel!$AB:$AB,'Custo Por mes e Veículo'!P$2,Combustivel!$AC:$AC,'Custo Por mes e Veículo'!P$1,Combustivel!$A:$A,'Custo Por mes e Veículo'!$C55)</f>
        <v>1088.5</v>
      </c>
      <c r="Q55" s="8">
        <f>SUMIFS(Combustivel!$U:$U,Combustivel!$AB:$AB,'Custo Por mes e Veículo'!Q$2,Combustivel!$AC:$AC,'Custo Por mes e Veículo'!Q$1,Combustivel!$A:$A,'Custo Por mes e Veículo'!$C55)</f>
        <v>218.42</v>
      </c>
      <c r="R55" s="8">
        <f>SUMIFS(Combustivel!$U:$U,Combustivel!$AB:$AB,'Custo Por mes e Veículo'!R$2,Combustivel!$AC:$AC,'Custo Por mes e Veículo'!R$1,Combustivel!$A:$A,'Custo Por mes e Veículo'!$C55)</f>
        <v>0</v>
      </c>
      <c r="S55" s="8">
        <f>SUMIFS(Combustivel!$U:$U,Combustivel!$AB:$AB,'Custo Por mes e Veículo'!S$2,Combustivel!$AC:$AC,'Custo Por mes e Veículo'!S$1,Combustivel!$A:$A,'Custo Por mes e Veículo'!$C55)</f>
        <v>0</v>
      </c>
      <c r="T55" s="8">
        <f>SUMIFS(Combustivel!$U:$U,Combustivel!$AB:$AB,'Custo Por mes e Veículo'!T$2,Combustivel!$AC:$AC,'Custo Por mes e Veículo'!T$1,Combustivel!$A:$A,'Custo Por mes e Veículo'!$C55)</f>
        <v>0</v>
      </c>
      <c r="U55" s="8">
        <f>SUMIFS(Combustivel!$U:$U,Combustivel!$AB:$AB,'Custo Por mes e Veículo'!U$2,Combustivel!$AC:$AC,'Custo Por mes e Veículo'!U$1,Combustivel!$A:$A,'Custo Por mes e Veículo'!$C55)</f>
        <v>0</v>
      </c>
      <c r="V55" s="8">
        <f>SUMIFS(Combustivel!$U:$U,Combustivel!$AB:$AB,'Custo Por mes e Veículo'!V$2,Combustivel!$AC:$AC,'Custo Por mes e Veículo'!V$1,Combustivel!$A:$A,'Custo Por mes e Veículo'!$C55)</f>
        <v>0</v>
      </c>
      <c r="W55" s="8">
        <f>SUMIFS(Combustivel!$U:$U,Combustivel!$AB:$AB,'Custo Por mes e Veículo'!W$2,Combustivel!$AC:$AC,'Custo Por mes e Veículo'!W$1,Combustivel!$A:$A,'Custo Por mes e Veículo'!$C55)</f>
        <v>0</v>
      </c>
      <c r="X55" s="8">
        <f>SUMIFS(Combustivel!$U:$U,Combustivel!$AB:$AB,'Custo Por mes e Veículo'!X$2,Combustivel!$AC:$AC,'Custo Por mes e Veículo'!X$1,Combustivel!$A:$A,'Custo Por mes e Veículo'!$C55)</f>
        <v>0</v>
      </c>
    </row>
    <row r="56" spans="1:24" x14ac:dyDescent="0.3">
      <c r="A56" t="s">
        <v>3562</v>
      </c>
      <c r="B56" t="s">
        <v>2497</v>
      </c>
      <c r="C56" t="s">
        <v>2494</v>
      </c>
      <c r="D56" s="8">
        <f>SUMIFS(Combustivel!$U:$U,Combustivel!$AB:$AB,'Custo Por mes e Veículo'!D$2,Combustivel!$AC:$AC,'Custo Por mes e Veículo'!D$1,Combustivel!$A:$A,'Custo Por mes e Veículo'!$C56)</f>
        <v>0</v>
      </c>
      <c r="E56" s="8">
        <f>SUMIFS(Combustivel!$U:$U,Combustivel!$AB:$AB,'Custo Por mes e Veículo'!E$2,Combustivel!$AC:$AC,'Custo Por mes e Veículo'!E$1,Combustivel!$A:$A,'Custo Por mes e Veículo'!$C56)</f>
        <v>0</v>
      </c>
      <c r="F56" s="8">
        <f>SUMIFS(Combustivel!$U:$U,Combustivel!$AB:$AB,'Custo Por mes e Veículo'!F$2,Combustivel!$AC:$AC,'Custo Por mes e Veículo'!F$1,Combustivel!$A:$A,'Custo Por mes e Veículo'!$C56)</f>
        <v>0</v>
      </c>
      <c r="G56" s="8">
        <f>SUMIFS(Combustivel!$U:$U,Combustivel!$AB:$AB,'Custo Por mes e Veículo'!G$2,Combustivel!$AC:$AC,'Custo Por mes e Veículo'!G$1,Combustivel!$A:$A,'Custo Por mes e Veículo'!$C56)</f>
        <v>0</v>
      </c>
      <c r="H56" s="8">
        <f>SUMIFS(Combustivel!$U:$U,Combustivel!$AB:$AB,'Custo Por mes e Veículo'!H$2,Combustivel!$AC:$AC,'Custo Por mes e Veículo'!H$1,Combustivel!$A:$A,'Custo Por mes e Veículo'!$C56)</f>
        <v>0</v>
      </c>
      <c r="I56" s="8">
        <f>SUMIFS(Combustivel!$U:$U,Combustivel!$AB:$AB,'Custo Por mes e Veículo'!I$2,Combustivel!$AC:$AC,'Custo Por mes e Veículo'!I$1,Combustivel!$A:$A,'Custo Por mes e Veículo'!$C56)</f>
        <v>0</v>
      </c>
      <c r="J56" s="8">
        <f>SUMIFS(Combustivel!$U:$U,Combustivel!$AB:$AB,'Custo Por mes e Veículo'!J$2,Combustivel!$AC:$AC,'Custo Por mes e Veículo'!J$1,Combustivel!$A:$A,'Custo Por mes e Veículo'!$C56)</f>
        <v>2716.4999999999995</v>
      </c>
      <c r="K56" s="8">
        <f>SUMIFS(Combustivel!$U:$U,Combustivel!$AB:$AB,'Custo Por mes e Veículo'!K$2,Combustivel!$AC:$AC,'Custo Por mes e Veículo'!K$1,Combustivel!$A:$A,'Custo Por mes e Veículo'!$C56)</f>
        <v>2781.2200000000003</v>
      </c>
      <c r="L56" s="8">
        <f>SUMIFS(Combustivel!$U:$U,Combustivel!$AB:$AB,'Custo Por mes e Veículo'!L$2,Combustivel!$AC:$AC,'Custo Por mes e Veículo'!L$1,Combustivel!$A:$A,'Custo Por mes e Veículo'!$C56)</f>
        <v>3715.9700000000003</v>
      </c>
      <c r="M56" s="8">
        <f>SUMIFS(Combustivel!$U:$U,Combustivel!$AB:$AB,'Custo Por mes e Veículo'!M$2,Combustivel!$AC:$AC,'Custo Por mes e Veículo'!M$1,Combustivel!$A:$A,'Custo Por mes e Veículo'!$C56)</f>
        <v>2958.2500000000005</v>
      </c>
      <c r="N56" s="8">
        <f>SUMIFS(Combustivel!$U:$U,Combustivel!$AB:$AB,'Custo Por mes e Veículo'!N$2,Combustivel!$AC:$AC,'Custo Por mes e Veículo'!N$1,Combustivel!$A:$A,'Custo Por mes e Veículo'!$C56)</f>
        <v>2835.3</v>
      </c>
      <c r="O56" s="8">
        <f>SUMIFS(Combustivel!$U:$U,Combustivel!$AB:$AB,'Custo Por mes e Veículo'!O$2,Combustivel!$AC:$AC,'Custo Por mes e Veículo'!O$1,Combustivel!$A:$A,'Custo Por mes e Veículo'!$C56)</f>
        <v>4859.88</v>
      </c>
      <c r="P56" s="8">
        <f>SUMIFS(Combustivel!$U:$U,Combustivel!$AB:$AB,'Custo Por mes e Veículo'!P$2,Combustivel!$AC:$AC,'Custo Por mes e Veículo'!P$1,Combustivel!$A:$A,'Custo Por mes e Veículo'!$C56)</f>
        <v>4178.49</v>
      </c>
      <c r="Q56" s="8">
        <f>SUMIFS(Combustivel!$U:$U,Combustivel!$AB:$AB,'Custo Por mes e Veículo'!Q$2,Combustivel!$AC:$AC,'Custo Por mes e Veículo'!Q$1,Combustivel!$A:$A,'Custo Por mes e Veículo'!$C56)</f>
        <v>588.01</v>
      </c>
      <c r="R56" s="8">
        <f>SUMIFS(Combustivel!$U:$U,Combustivel!$AB:$AB,'Custo Por mes e Veículo'!R$2,Combustivel!$AC:$AC,'Custo Por mes e Veículo'!R$1,Combustivel!$A:$A,'Custo Por mes e Veículo'!$C56)</f>
        <v>0</v>
      </c>
      <c r="S56" s="8">
        <f>SUMIFS(Combustivel!$U:$U,Combustivel!$AB:$AB,'Custo Por mes e Veículo'!S$2,Combustivel!$AC:$AC,'Custo Por mes e Veículo'!S$1,Combustivel!$A:$A,'Custo Por mes e Veículo'!$C56)</f>
        <v>0</v>
      </c>
      <c r="T56" s="8">
        <f>SUMIFS(Combustivel!$U:$U,Combustivel!$AB:$AB,'Custo Por mes e Veículo'!T$2,Combustivel!$AC:$AC,'Custo Por mes e Veículo'!T$1,Combustivel!$A:$A,'Custo Por mes e Veículo'!$C56)</f>
        <v>0</v>
      </c>
      <c r="U56" s="8">
        <f>SUMIFS(Combustivel!$U:$U,Combustivel!$AB:$AB,'Custo Por mes e Veículo'!U$2,Combustivel!$AC:$AC,'Custo Por mes e Veículo'!U$1,Combustivel!$A:$A,'Custo Por mes e Veículo'!$C56)</f>
        <v>0</v>
      </c>
      <c r="V56" s="8">
        <f>SUMIFS(Combustivel!$U:$U,Combustivel!$AB:$AB,'Custo Por mes e Veículo'!V$2,Combustivel!$AC:$AC,'Custo Por mes e Veículo'!V$1,Combustivel!$A:$A,'Custo Por mes e Veículo'!$C56)</f>
        <v>0</v>
      </c>
      <c r="W56" s="8">
        <f>SUMIFS(Combustivel!$U:$U,Combustivel!$AB:$AB,'Custo Por mes e Veículo'!W$2,Combustivel!$AC:$AC,'Custo Por mes e Veículo'!W$1,Combustivel!$A:$A,'Custo Por mes e Veículo'!$C56)</f>
        <v>0</v>
      </c>
      <c r="X56" s="8">
        <f>SUMIFS(Combustivel!$U:$U,Combustivel!$AB:$AB,'Custo Por mes e Veículo'!X$2,Combustivel!$AC:$AC,'Custo Por mes e Veículo'!X$1,Combustivel!$A:$A,'Custo Por mes e Veículo'!$C56)</f>
        <v>0</v>
      </c>
    </row>
    <row r="57" spans="1:24" x14ac:dyDescent="0.3">
      <c r="A57" t="s">
        <v>3562</v>
      </c>
      <c r="B57" t="s">
        <v>2550</v>
      </c>
      <c r="C57" t="s">
        <v>2547</v>
      </c>
      <c r="D57" s="8">
        <f>SUMIFS(Combustivel!$U:$U,Combustivel!$AB:$AB,'Custo Por mes e Veículo'!D$2,Combustivel!$AC:$AC,'Custo Por mes e Veículo'!D$1,Combustivel!$A:$A,'Custo Por mes e Veículo'!$C57)</f>
        <v>0</v>
      </c>
      <c r="E57" s="8">
        <f>SUMIFS(Combustivel!$U:$U,Combustivel!$AB:$AB,'Custo Por mes e Veículo'!E$2,Combustivel!$AC:$AC,'Custo Por mes e Veículo'!E$1,Combustivel!$A:$A,'Custo Por mes e Veículo'!$C57)</f>
        <v>0</v>
      </c>
      <c r="F57" s="8">
        <f>SUMIFS(Combustivel!$U:$U,Combustivel!$AB:$AB,'Custo Por mes e Veículo'!F$2,Combustivel!$AC:$AC,'Custo Por mes e Veículo'!F$1,Combustivel!$A:$A,'Custo Por mes e Veículo'!$C57)</f>
        <v>0</v>
      </c>
      <c r="G57" s="8">
        <f>SUMIFS(Combustivel!$U:$U,Combustivel!$AB:$AB,'Custo Por mes e Veículo'!G$2,Combustivel!$AC:$AC,'Custo Por mes e Veículo'!G$1,Combustivel!$A:$A,'Custo Por mes e Veículo'!$C57)</f>
        <v>0</v>
      </c>
      <c r="H57" s="8">
        <f>SUMIFS(Combustivel!$U:$U,Combustivel!$AB:$AB,'Custo Por mes e Veículo'!H$2,Combustivel!$AC:$AC,'Custo Por mes e Veículo'!H$1,Combustivel!$A:$A,'Custo Por mes e Veículo'!$C57)</f>
        <v>0</v>
      </c>
      <c r="I57" s="8">
        <f>SUMIFS(Combustivel!$U:$U,Combustivel!$AB:$AB,'Custo Por mes e Veículo'!I$2,Combustivel!$AC:$AC,'Custo Por mes e Veículo'!I$1,Combustivel!$A:$A,'Custo Por mes e Veículo'!$C57)</f>
        <v>0</v>
      </c>
      <c r="J57" s="8">
        <f>SUMIFS(Combustivel!$U:$U,Combustivel!$AB:$AB,'Custo Por mes e Veículo'!J$2,Combustivel!$AC:$AC,'Custo Por mes e Veículo'!J$1,Combustivel!$A:$A,'Custo Por mes e Veículo'!$C57)</f>
        <v>3229.3700000000003</v>
      </c>
      <c r="K57" s="8">
        <f>SUMIFS(Combustivel!$U:$U,Combustivel!$AB:$AB,'Custo Por mes e Veículo'!K$2,Combustivel!$AC:$AC,'Custo Por mes e Veículo'!K$1,Combustivel!$A:$A,'Custo Por mes e Veículo'!$C57)</f>
        <v>2682.58</v>
      </c>
      <c r="L57" s="8">
        <f>SUMIFS(Combustivel!$U:$U,Combustivel!$AB:$AB,'Custo Por mes e Veículo'!L$2,Combustivel!$AC:$AC,'Custo Por mes e Veículo'!L$1,Combustivel!$A:$A,'Custo Por mes e Veículo'!$C57)</f>
        <v>3645.35</v>
      </c>
      <c r="M57" s="8">
        <f>SUMIFS(Combustivel!$U:$U,Combustivel!$AB:$AB,'Custo Por mes e Veículo'!M$2,Combustivel!$AC:$AC,'Custo Por mes e Veículo'!M$1,Combustivel!$A:$A,'Custo Por mes e Veículo'!$C57)</f>
        <v>2868.94</v>
      </c>
      <c r="N57" s="8">
        <f>SUMIFS(Combustivel!$U:$U,Combustivel!$AB:$AB,'Custo Por mes e Veículo'!N$2,Combustivel!$AC:$AC,'Custo Por mes e Veículo'!N$1,Combustivel!$A:$A,'Custo Por mes e Veículo'!$C57)</f>
        <v>3089.56</v>
      </c>
      <c r="O57" s="8">
        <f>SUMIFS(Combustivel!$U:$U,Combustivel!$AB:$AB,'Custo Por mes e Veículo'!O$2,Combustivel!$AC:$AC,'Custo Por mes e Veículo'!O$1,Combustivel!$A:$A,'Custo Por mes e Veículo'!$C57)</f>
        <v>1514.0500000000002</v>
      </c>
      <c r="P57" s="8">
        <f>SUMIFS(Combustivel!$U:$U,Combustivel!$AB:$AB,'Custo Por mes e Veículo'!P$2,Combustivel!$AC:$AC,'Custo Por mes e Veículo'!P$1,Combustivel!$A:$A,'Custo Por mes e Veículo'!$C57)</f>
        <v>2653.2700000000004</v>
      </c>
      <c r="Q57" s="8">
        <f>SUMIFS(Combustivel!$U:$U,Combustivel!$AB:$AB,'Custo Por mes e Veículo'!Q$2,Combustivel!$AC:$AC,'Custo Por mes e Veículo'!Q$1,Combustivel!$A:$A,'Custo Por mes e Veículo'!$C57)</f>
        <v>248.15</v>
      </c>
      <c r="R57" s="8">
        <f>SUMIFS(Combustivel!$U:$U,Combustivel!$AB:$AB,'Custo Por mes e Veículo'!R$2,Combustivel!$AC:$AC,'Custo Por mes e Veículo'!R$1,Combustivel!$A:$A,'Custo Por mes e Veículo'!$C57)</f>
        <v>0</v>
      </c>
      <c r="S57" s="8">
        <f>SUMIFS(Combustivel!$U:$U,Combustivel!$AB:$AB,'Custo Por mes e Veículo'!S$2,Combustivel!$AC:$AC,'Custo Por mes e Veículo'!S$1,Combustivel!$A:$A,'Custo Por mes e Veículo'!$C57)</f>
        <v>0</v>
      </c>
      <c r="T57" s="8">
        <f>SUMIFS(Combustivel!$U:$U,Combustivel!$AB:$AB,'Custo Por mes e Veículo'!T$2,Combustivel!$AC:$AC,'Custo Por mes e Veículo'!T$1,Combustivel!$A:$A,'Custo Por mes e Veículo'!$C57)</f>
        <v>0</v>
      </c>
      <c r="U57" s="8">
        <f>SUMIFS(Combustivel!$U:$U,Combustivel!$AB:$AB,'Custo Por mes e Veículo'!U$2,Combustivel!$AC:$AC,'Custo Por mes e Veículo'!U$1,Combustivel!$A:$A,'Custo Por mes e Veículo'!$C57)</f>
        <v>0</v>
      </c>
      <c r="V57" s="8">
        <f>SUMIFS(Combustivel!$U:$U,Combustivel!$AB:$AB,'Custo Por mes e Veículo'!V$2,Combustivel!$AC:$AC,'Custo Por mes e Veículo'!V$1,Combustivel!$A:$A,'Custo Por mes e Veículo'!$C57)</f>
        <v>0</v>
      </c>
      <c r="W57" s="8">
        <f>SUMIFS(Combustivel!$U:$U,Combustivel!$AB:$AB,'Custo Por mes e Veículo'!W$2,Combustivel!$AC:$AC,'Custo Por mes e Veículo'!W$1,Combustivel!$A:$A,'Custo Por mes e Veículo'!$C57)</f>
        <v>0</v>
      </c>
      <c r="X57" s="8">
        <f>SUMIFS(Combustivel!$U:$U,Combustivel!$AB:$AB,'Custo Por mes e Veículo'!X$2,Combustivel!$AC:$AC,'Custo Por mes e Veículo'!X$1,Combustivel!$A:$A,'Custo Por mes e Veículo'!$C57)</f>
        <v>0</v>
      </c>
    </row>
    <row r="58" spans="1:24" x14ac:dyDescent="0.3">
      <c r="A58" t="s">
        <v>3562</v>
      </c>
      <c r="B58" t="s">
        <v>2555</v>
      </c>
      <c r="C58" t="s">
        <v>2552</v>
      </c>
      <c r="D58" s="8">
        <f>SUMIFS(Combustivel!$U:$U,Combustivel!$AB:$AB,'Custo Por mes e Veículo'!D$2,Combustivel!$AC:$AC,'Custo Por mes e Veículo'!D$1,Combustivel!$A:$A,'Custo Por mes e Veículo'!$C58)</f>
        <v>0</v>
      </c>
      <c r="E58" s="8">
        <f>SUMIFS(Combustivel!$U:$U,Combustivel!$AB:$AB,'Custo Por mes e Veículo'!E$2,Combustivel!$AC:$AC,'Custo Por mes e Veículo'!E$1,Combustivel!$A:$A,'Custo Por mes e Veículo'!$C58)</f>
        <v>0</v>
      </c>
      <c r="F58" s="8">
        <f>SUMIFS(Combustivel!$U:$U,Combustivel!$AB:$AB,'Custo Por mes e Veículo'!F$2,Combustivel!$AC:$AC,'Custo Por mes e Veículo'!F$1,Combustivel!$A:$A,'Custo Por mes e Veículo'!$C58)</f>
        <v>0</v>
      </c>
      <c r="G58" s="8">
        <f>SUMIFS(Combustivel!$U:$U,Combustivel!$AB:$AB,'Custo Por mes e Veículo'!G$2,Combustivel!$AC:$AC,'Custo Por mes e Veículo'!G$1,Combustivel!$A:$A,'Custo Por mes e Veículo'!$C58)</f>
        <v>0</v>
      </c>
      <c r="H58" s="8">
        <f>SUMIFS(Combustivel!$U:$U,Combustivel!$AB:$AB,'Custo Por mes e Veículo'!H$2,Combustivel!$AC:$AC,'Custo Por mes e Veículo'!H$1,Combustivel!$A:$A,'Custo Por mes e Veículo'!$C58)</f>
        <v>0</v>
      </c>
      <c r="I58" s="8">
        <f>SUMIFS(Combustivel!$U:$U,Combustivel!$AB:$AB,'Custo Por mes e Veículo'!I$2,Combustivel!$AC:$AC,'Custo Por mes e Veículo'!I$1,Combustivel!$A:$A,'Custo Por mes e Veículo'!$C58)</f>
        <v>0</v>
      </c>
      <c r="J58" s="8">
        <f>SUMIFS(Combustivel!$U:$U,Combustivel!$AB:$AB,'Custo Por mes e Veículo'!J$2,Combustivel!$AC:$AC,'Custo Por mes e Veículo'!J$1,Combustivel!$A:$A,'Custo Por mes e Veículo'!$C58)</f>
        <v>2651.1499999999996</v>
      </c>
      <c r="K58" s="8">
        <f>SUMIFS(Combustivel!$U:$U,Combustivel!$AB:$AB,'Custo Por mes e Veículo'!K$2,Combustivel!$AC:$AC,'Custo Por mes e Veículo'!K$1,Combustivel!$A:$A,'Custo Por mes e Veículo'!$C58)</f>
        <v>3224.1899999999996</v>
      </c>
      <c r="L58" s="8">
        <f>SUMIFS(Combustivel!$U:$U,Combustivel!$AB:$AB,'Custo Por mes e Veículo'!L$2,Combustivel!$AC:$AC,'Custo Por mes e Veículo'!L$1,Combustivel!$A:$A,'Custo Por mes e Veículo'!$C58)</f>
        <v>4020.4</v>
      </c>
      <c r="M58" s="8">
        <f>SUMIFS(Combustivel!$U:$U,Combustivel!$AB:$AB,'Custo Por mes e Veículo'!M$2,Combustivel!$AC:$AC,'Custo Por mes e Veículo'!M$1,Combustivel!$A:$A,'Custo Por mes e Veículo'!$C58)</f>
        <v>3560.8700000000003</v>
      </c>
      <c r="N58" s="8">
        <f>SUMIFS(Combustivel!$U:$U,Combustivel!$AB:$AB,'Custo Por mes e Veículo'!N$2,Combustivel!$AC:$AC,'Custo Por mes e Veículo'!N$1,Combustivel!$A:$A,'Custo Por mes e Veículo'!$C58)</f>
        <v>3595.9799999999996</v>
      </c>
      <c r="O58" s="8">
        <f>SUMIFS(Combustivel!$U:$U,Combustivel!$AB:$AB,'Custo Por mes e Veículo'!O$2,Combustivel!$AC:$AC,'Custo Por mes e Veículo'!O$1,Combustivel!$A:$A,'Custo Por mes e Veículo'!$C58)</f>
        <v>1576.24</v>
      </c>
      <c r="P58" s="8">
        <f>SUMIFS(Combustivel!$U:$U,Combustivel!$AB:$AB,'Custo Por mes e Veículo'!P$2,Combustivel!$AC:$AC,'Custo Por mes e Veículo'!P$1,Combustivel!$A:$A,'Custo Por mes e Veículo'!$C58)</f>
        <v>1361.3999999999999</v>
      </c>
      <c r="Q58" s="8">
        <f>SUMIFS(Combustivel!$U:$U,Combustivel!$AB:$AB,'Custo Por mes e Veículo'!Q$2,Combustivel!$AC:$AC,'Custo Por mes e Veículo'!Q$1,Combustivel!$A:$A,'Custo Por mes e Veículo'!$C58)</f>
        <v>458.18</v>
      </c>
      <c r="R58" s="8">
        <f>SUMIFS(Combustivel!$U:$U,Combustivel!$AB:$AB,'Custo Por mes e Veículo'!R$2,Combustivel!$AC:$AC,'Custo Por mes e Veículo'!R$1,Combustivel!$A:$A,'Custo Por mes e Veículo'!$C58)</f>
        <v>0</v>
      </c>
      <c r="S58" s="8">
        <f>SUMIFS(Combustivel!$U:$U,Combustivel!$AB:$AB,'Custo Por mes e Veículo'!S$2,Combustivel!$AC:$AC,'Custo Por mes e Veículo'!S$1,Combustivel!$A:$A,'Custo Por mes e Veículo'!$C58)</f>
        <v>0</v>
      </c>
      <c r="T58" s="8">
        <f>SUMIFS(Combustivel!$U:$U,Combustivel!$AB:$AB,'Custo Por mes e Veículo'!T$2,Combustivel!$AC:$AC,'Custo Por mes e Veículo'!T$1,Combustivel!$A:$A,'Custo Por mes e Veículo'!$C58)</f>
        <v>0</v>
      </c>
      <c r="U58" s="8">
        <f>SUMIFS(Combustivel!$U:$U,Combustivel!$AB:$AB,'Custo Por mes e Veículo'!U$2,Combustivel!$AC:$AC,'Custo Por mes e Veículo'!U$1,Combustivel!$A:$A,'Custo Por mes e Veículo'!$C58)</f>
        <v>0</v>
      </c>
      <c r="V58" s="8">
        <f>SUMIFS(Combustivel!$U:$U,Combustivel!$AB:$AB,'Custo Por mes e Veículo'!V$2,Combustivel!$AC:$AC,'Custo Por mes e Veículo'!V$1,Combustivel!$A:$A,'Custo Por mes e Veículo'!$C58)</f>
        <v>0</v>
      </c>
      <c r="W58" s="8">
        <f>SUMIFS(Combustivel!$U:$U,Combustivel!$AB:$AB,'Custo Por mes e Veículo'!W$2,Combustivel!$AC:$AC,'Custo Por mes e Veículo'!W$1,Combustivel!$A:$A,'Custo Por mes e Veículo'!$C58)</f>
        <v>0</v>
      </c>
      <c r="X58" s="8">
        <f>SUMIFS(Combustivel!$U:$U,Combustivel!$AB:$AB,'Custo Por mes e Veículo'!X$2,Combustivel!$AC:$AC,'Custo Por mes e Veículo'!X$1,Combustivel!$A:$A,'Custo Por mes e Veículo'!$C58)</f>
        <v>0</v>
      </c>
    </row>
    <row r="59" spans="1:24" x14ac:dyDescent="0.3">
      <c r="A59" t="s">
        <v>3562</v>
      </c>
      <c r="B59" t="s">
        <v>2577</v>
      </c>
      <c r="C59" t="s">
        <v>2574</v>
      </c>
      <c r="D59" s="8">
        <f>SUMIFS(Combustivel!$U:$U,Combustivel!$AB:$AB,'Custo Por mes e Veículo'!D$2,Combustivel!$AC:$AC,'Custo Por mes e Veículo'!D$1,Combustivel!$A:$A,'Custo Por mes e Veículo'!$C59)</f>
        <v>0</v>
      </c>
      <c r="E59" s="8">
        <f>SUMIFS(Combustivel!$U:$U,Combustivel!$AB:$AB,'Custo Por mes e Veículo'!E$2,Combustivel!$AC:$AC,'Custo Por mes e Veículo'!E$1,Combustivel!$A:$A,'Custo Por mes e Veículo'!$C59)</f>
        <v>0</v>
      </c>
      <c r="F59" s="8">
        <f>SUMIFS(Combustivel!$U:$U,Combustivel!$AB:$AB,'Custo Por mes e Veículo'!F$2,Combustivel!$AC:$AC,'Custo Por mes e Veículo'!F$1,Combustivel!$A:$A,'Custo Por mes e Veículo'!$C59)</f>
        <v>0</v>
      </c>
      <c r="G59" s="8">
        <f>SUMIFS(Combustivel!$U:$U,Combustivel!$AB:$AB,'Custo Por mes e Veículo'!G$2,Combustivel!$AC:$AC,'Custo Por mes e Veículo'!G$1,Combustivel!$A:$A,'Custo Por mes e Veículo'!$C59)</f>
        <v>0</v>
      </c>
      <c r="H59" s="8">
        <f>SUMIFS(Combustivel!$U:$U,Combustivel!$AB:$AB,'Custo Por mes e Veículo'!H$2,Combustivel!$AC:$AC,'Custo Por mes e Veículo'!H$1,Combustivel!$A:$A,'Custo Por mes e Veículo'!$C59)</f>
        <v>0</v>
      </c>
      <c r="I59" s="8">
        <f>SUMIFS(Combustivel!$U:$U,Combustivel!$AB:$AB,'Custo Por mes e Veículo'!I$2,Combustivel!$AC:$AC,'Custo Por mes e Veículo'!I$1,Combustivel!$A:$A,'Custo Por mes e Veículo'!$C59)</f>
        <v>0</v>
      </c>
      <c r="J59" s="8">
        <f>SUMIFS(Combustivel!$U:$U,Combustivel!$AB:$AB,'Custo Por mes e Veículo'!J$2,Combustivel!$AC:$AC,'Custo Por mes e Veículo'!J$1,Combustivel!$A:$A,'Custo Por mes e Veículo'!$C59)</f>
        <v>3372.34</v>
      </c>
      <c r="K59" s="8">
        <f>SUMIFS(Combustivel!$U:$U,Combustivel!$AB:$AB,'Custo Por mes e Veículo'!K$2,Combustivel!$AC:$AC,'Custo Por mes e Veículo'!K$1,Combustivel!$A:$A,'Custo Por mes e Veículo'!$C59)</f>
        <v>1741.08</v>
      </c>
      <c r="L59" s="8">
        <f>SUMIFS(Combustivel!$U:$U,Combustivel!$AB:$AB,'Custo Por mes e Veículo'!L$2,Combustivel!$AC:$AC,'Custo Por mes e Veículo'!L$1,Combustivel!$A:$A,'Custo Por mes e Veículo'!$C59)</f>
        <v>1691.2800000000002</v>
      </c>
      <c r="M59" s="8">
        <f>SUMIFS(Combustivel!$U:$U,Combustivel!$AB:$AB,'Custo Por mes e Veículo'!M$2,Combustivel!$AC:$AC,'Custo Por mes e Veículo'!M$1,Combustivel!$A:$A,'Custo Por mes e Veículo'!$C59)</f>
        <v>1777.55</v>
      </c>
      <c r="N59" s="8">
        <f>SUMIFS(Combustivel!$U:$U,Combustivel!$AB:$AB,'Custo Por mes e Veículo'!N$2,Combustivel!$AC:$AC,'Custo Por mes e Veículo'!N$1,Combustivel!$A:$A,'Custo Por mes e Veículo'!$C59)</f>
        <v>2190.29</v>
      </c>
      <c r="O59" s="8">
        <f>SUMIFS(Combustivel!$U:$U,Combustivel!$AB:$AB,'Custo Por mes e Veículo'!O$2,Combustivel!$AC:$AC,'Custo Por mes e Veículo'!O$1,Combustivel!$A:$A,'Custo Por mes e Veículo'!$C59)</f>
        <v>2727.16</v>
      </c>
      <c r="P59" s="8">
        <f>SUMIFS(Combustivel!$U:$U,Combustivel!$AB:$AB,'Custo Por mes e Veículo'!P$2,Combustivel!$AC:$AC,'Custo Por mes e Veículo'!P$1,Combustivel!$A:$A,'Custo Por mes e Veículo'!$C59)</f>
        <v>2424.7799999999997</v>
      </c>
      <c r="Q59" s="8">
        <f>SUMIFS(Combustivel!$U:$U,Combustivel!$AB:$AB,'Custo Por mes e Veículo'!Q$2,Combustivel!$AC:$AC,'Custo Por mes e Veículo'!Q$1,Combustivel!$A:$A,'Custo Por mes e Veículo'!$C59)</f>
        <v>0</v>
      </c>
      <c r="R59" s="8">
        <f>SUMIFS(Combustivel!$U:$U,Combustivel!$AB:$AB,'Custo Por mes e Veículo'!R$2,Combustivel!$AC:$AC,'Custo Por mes e Veículo'!R$1,Combustivel!$A:$A,'Custo Por mes e Veículo'!$C59)</f>
        <v>0</v>
      </c>
      <c r="S59" s="8">
        <f>SUMIFS(Combustivel!$U:$U,Combustivel!$AB:$AB,'Custo Por mes e Veículo'!S$2,Combustivel!$AC:$AC,'Custo Por mes e Veículo'!S$1,Combustivel!$A:$A,'Custo Por mes e Veículo'!$C59)</f>
        <v>0</v>
      </c>
      <c r="T59" s="8">
        <f>SUMIFS(Combustivel!$U:$U,Combustivel!$AB:$AB,'Custo Por mes e Veículo'!T$2,Combustivel!$AC:$AC,'Custo Por mes e Veículo'!T$1,Combustivel!$A:$A,'Custo Por mes e Veículo'!$C59)</f>
        <v>0</v>
      </c>
      <c r="U59" s="8">
        <f>SUMIFS(Combustivel!$U:$U,Combustivel!$AB:$AB,'Custo Por mes e Veículo'!U$2,Combustivel!$AC:$AC,'Custo Por mes e Veículo'!U$1,Combustivel!$A:$A,'Custo Por mes e Veículo'!$C59)</f>
        <v>0</v>
      </c>
      <c r="V59" s="8">
        <f>SUMIFS(Combustivel!$U:$U,Combustivel!$AB:$AB,'Custo Por mes e Veículo'!V$2,Combustivel!$AC:$AC,'Custo Por mes e Veículo'!V$1,Combustivel!$A:$A,'Custo Por mes e Veículo'!$C59)</f>
        <v>0</v>
      </c>
      <c r="W59" s="8">
        <f>SUMIFS(Combustivel!$U:$U,Combustivel!$AB:$AB,'Custo Por mes e Veículo'!W$2,Combustivel!$AC:$AC,'Custo Por mes e Veículo'!W$1,Combustivel!$A:$A,'Custo Por mes e Veículo'!$C59)</f>
        <v>0</v>
      </c>
      <c r="X59" s="8">
        <f>SUMIFS(Combustivel!$U:$U,Combustivel!$AB:$AB,'Custo Por mes e Veículo'!X$2,Combustivel!$AC:$AC,'Custo Por mes e Veículo'!X$1,Combustivel!$A:$A,'Custo Por mes e Veículo'!$C59)</f>
        <v>0</v>
      </c>
    </row>
    <row r="60" spans="1:24" x14ac:dyDescent="0.3">
      <c r="A60" t="s">
        <v>3562</v>
      </c>
      <c r="B60" t="s">
        <v>2667</v>
      </c>
      <c r="C60" t="s">
        <v>2664</v>
      </c>
      <c r="D60" s="8">
        <f>SUMIFS(Combustivel!$U:$U,Combustivel!$AB:$AB,'Custo Por mes e Veículo'!D$2,Combustivel!$AC:$AC,'Custo Por mes e Veículo'!D$1,Combustivel!$A:$A,'Custo Por mes e Veículo'!$C60)</f>
        <v>0</v>
      </c>
      <c r="E60" s="8">
        <f>SUMIFS(Combustivel!$U:$U,Combustivel!$AB:$AB,'Custo Por mes e Veículo'!E$2,Combustivel!$AC:$AC,'Custo Por mes e Veículo'!E$1,Combustivel!$A:$A,'Custo Por mes e Veículo'!$C60)</f>
        <v>0</v>
      </c>
      <c r="F60" s="8">
        <f>SUMIFS(Combustivel!$U:$U,Combustivel!$AB:$AB,'Custo Por mes e Veículo'!F$2,Combustivel!$AC:$AC,'Custo Por mes e Veículo'!F$1,Combustivel!$A:$A,'Custo Por mes e Veículo'!$C60)</f>
        <v>0</v>
      </c>
      <c r="G60" s="8">
        <f>SUMIFS(Combustivel!$U:$U,Combustivel!$AB:$AB,'Custo Por mes e Veículo'!G$2,Combustivel!$AC:$AC,'Custo Por mes e Veículo'!G$1,Combustivel!$A:$A,'Custo Por mes e Veículo'!$C60)</f>
        <v>0</v>
      </c>
      <c r="H60" s="8">
        <f>SUMIFS(Combustivel!$U:$U,Combustivel!$AB:$AB,'Custo Por mes e Veículo'!H$2,Combustivel!$AC:$AC,'Custo Por mes e Veículo'!H$1,Combustivel!$A:$A,'Custo Por mes e Veículo'!$C60)</f>
        <v>0</v>
      </c>
      <c r="I60" s="8">
        <f>SUMIFS(Combustivel!$U:$U,Combustivel!$AB:$AB,'Custo Por mes e Veículo'!I$2,Combustivel!$AC:$AC,'Custo Por mes e Veículo'!I$1,Combustivel!$A:$A,'Custo Por mes e Veículo'!$C60)</f>
        <v>0</v>
      </c>
      <c r="J60" s="8">
        <f>SUMIFS(Combustivel!$U:$U,Combustivel!$AB:$AB,'Custo Por mes e Veículo'!J$2,Combustivel!$AC:$AC,'Custo Por mes e Veículo'!J$1,Combustivel!$A:$A,'Custo Por mes e Veículo'!$C60)</f>
        <v>4383.55</v>
      </c>
      <c r="K60" s="8">
        <f>SUMIFS(Combustivel!$U:$U,Combustivel!$AB:$AB,'Custo Por mes e Veículo'!K$2,Combustivel!$AC:$AC,'Custo Por mes e Veículo'!K$1,Combustivel!$A:$A,'Custo Por mes e Veículo'!$C60)</f>
        <v>1697.55</v>
      </c>
      <c r="L60" s="8">
        <f>SUMIFS(Combustivel!$U:$U,Combustivel!$AB:$AB,'Custo Por mes e Veículo'!L$2,Combustivel!$AC:$AC,'Custo Por mes e Veículo'!L$1,Combustivel!$A:$A,'Custo Por mes e Veículo'!$C60)</f>
        <v>1384.8100000000002</v>
      </c>
      <c r="M60" s="8">
        <f>SUMIFS(Combustivel!$U:$U,Combustivel!$AB:$AB,'Custo Por mes e Veículo'!M$2,Combustivel!$AC:$AC,'Custo Por mes e Veículo'!M$1,Combustivel!$A:$A,'Custo Por mes e Veículo'!$C60)</f>
        <v>1383.13</v>
      </c>
      <c r="N60" s="8">
        <f>SUMIFS(Combustivel!$U:$U,Combustivel!$AB:$AB,'Custo Por mes e Veículo'!N$2,Combustivel!$AC:$AC,'Custo Por mes e Veículo'!N$1,Combustivel!$A:$A,'Custo Por mes e Veículo'!$C60)</f>
        <v>2014.52</v>
      </c>
      <c r="O60" s="8">
        <f>SUMIFS(Combustivel!$U:$U,Combustivel!$AB:$AB,'Custo Por mes e Veículo'!O$2,Combustivel!$AC:$AC,'Custo Por mes e Veículo'!O$1,Combustivel!$A:$A,'Custo Por mes e Veículo'!$C60)</f>
        <v>2883.68</v>
      </c>
      <c r="P60" s="8">
        <f>SUMIFS(Combustivel!$U:$U,Combustivel!$AB:$AB,'Custo Por mes e Veículo'!P$2,Combustivel!$AC:$AC,'Custo Por mes e Veículo'!P$1,Combustivel!$A:$A,'Custo Por mes e Veículo'!$C60)</f>
        <v>3447.07</v>
      </c>
      <c r="Q60" s="8">
        <f>SUMIFS(Combustivel!$U:$U,Combustivel!$AB:$AB,'Custo Por mes e Veículo'!Q$2,Combustivel!$AC:$AC,'Custo Por mes e Veículo'!Q$1,Combustivel!$A:$A,'Custo Por mes e Veículo'!$C60)</f>
        <v>658.7</v>
      </c>
      <c r="R60" s="8">
        <f>SUMIFS(Combustivel!$U:$U,Combustivel!$AB:$AB,'Custo Por mes e Veículo'!R$2,Combustivel!$AC:$AC,'Custo Por mes e Veículo'!R$1,Combustivel!$A:$A,'Custo Por mes e Veículo'!$C60)</f>
        <v>0</v>
      </c>
      <c r="S60" s="8">
        <f>SUMIFS(Combustivel!$U:$U,Combustivel!$AB:$AB,'Custo Por mes e Veículo'!S$2,Combustivel!$AC:$AC,'Custo Por mes e Veículo'!S$1,Combustivel!$A:$A,'Custo Por mes e Veículo'!$C60)</f>
        <v>0</v>
      </c>
      <c r="T60" s="8">
        <f>SUMIFS(Combustivel!$U:$U,Combustivel!$AB:$AB,'Custo Por mes e Veículo'!T$2,Combustivel!$AC:$AC,'Custo Por mes e Veículo'!T$1,Combustivel!$A:$A,'Custo Por mes e Veículo'!$C60)</f>
        <v>0</v>
      </c>
      <c r="U60" s="8">
        <f>SUMIFS(Combustivel!$U:$U,Combustivel!$AB:$AB,'Custo Por mes e Veículo'!U$2,Combustivel!$AC:$AC,'Custo Por mes e Veículo'!U$1,Combustivel!$A:$A,'Custo Por mes e Veículo'!$C60)</f>
        <v>0</v>
      </c>
      <c r="V60" s="8">
        <f>SUMIFS(Combustivel!$U:$U,Combustivel!$AB:$AB,'Custo Por mes e Veículo'!V$2,Combustivel!$AC:$AC,'Custo Por mes e Veículo'!V$1,Combustivel!$A:$A,'Custo Por mes e Veículo'!$C60)</f>
        <v>0</v>
      </c>
      <c r="W60" s="8">
        <f>SUMIFS(Combustivel!$U:$U,Combustivel!$AB:$AB,'Custo Por mes e Veículo'!W$2,Combustivel!$AC:$AC,'Custo Por mes e Veículo'!W$1,Combustivel!$A:$A,'Custo Por mes e Veículo'!$C60)</f>
        <v>0</v>
      </c>
      <c r="X60" s="8">
        <f>SUMIFS(Combustivel!$U:$U,Combustivel!$AB:$AB,'Custo Por mes e Veículo'!X$2,Combustivel!$AC:$AC,'Custo Por mes e Veículo'!X$1,Combustivel!$A:$A,'Custo Por mes e Veículo'!$C60)</f>
        <v>0</v>
      </c>
    </row>
    <row r="63" spans="1:24" x14ac:dyDescent="0.3">
      <c r="A63" s="12" t="s">
        <v>3562</v>
      </c>
      <c r="B63" s="12"/>
      <c r="C63" s="12" t="s">
        <v>3568</v>
      </c>
      <c r="D63" s="13">
        <f>+SUM(D51:D62)</f>
        <v>0</v>
      </c>
      <c r="E63" s="13">
        <f t="shared" ref="E63:K63" si="5">+SUM(E51:E62)</f>
        <v>0</v>
      </c>
      <c r="F63" s="13">
        <f t="shared" si="5"/>
        <v>0</v>
      </c>
      <c r="G63" s="13">
        <f t="shared" si="5"/>
        <v>0</v>
      </c>
      <c r="H63" s="13">
        <f t="shared" si="5"/>
        <v>0</v>
      </c>
      <c r="I63" s="13">
        <f t="shared" si="5"/>
        <v>1162.58</v>
      </c>
      <c r="J63" s="13">
        <f t="shared" si="5"/>
        <v>27752.199999999997</v>
      </c>
      <c r="K63" s="13">
        <f t="shared" si="5"/>
        <v>22740.399999999998</v>
      </c>
      <c r="L63" s="13">
        <f t="shared" ref="L63:M63" si="6">+SUM(L51:L62)</f>
        <v>25973.99</v>
      </c>
      <c r="M63" s="13">
        <f t="shared" si="6"/>
        <v>19956.260000000002</v>
      </c>
      <c r="N63" s="13">
        <f t="shared" ref="N63:X63" si="7">+SUM(N51:N62)</f>
        <v>24455.500000000004</v>
      </c>
      <c r="O63" s="13">
        <f t="shared" si="7"/>
        <v>30150.43</v>
      </c>
      <c r="P63" s="13">
        <f t="shared" si="7"/>
        <v>28374.240000000002</v>
      </c>
      <c r="Q63" s="13">
        <f t="shared" si="7"/>
        <v>3487.2799999999997</v>
      </c>
      <c r="R63" s="13">
        <f t="shared" si="7"/>
        <v>0</v>
      </c>
      <c r="S63" s="13">
        <f t="shared" si="7"/>
        <v>0</v>
      </c>
      <c r="T63" s="13">
        <f t="shared" si="7"/>
        <v>0</v>
      </c>
      <c r="U63" s="13">
        <f t="shared" si="7"/>
        <v>0</v>
      </c>
      <c r="V63" s="13">
        <f t="shared" si="7"/>
        <v>0</v>
      </c>
      <c r="W63" s="13">
        <f t="shared" si="7"/>
        <v>0</v>
      </c>
      <c r="X63" s="13">
        <f t="shared" si="7"/>
        <v>0</v>
      </c>
    </row>
    <row r="69" spans="1:24" x14ac:dyDescent="0.3">
      <c r="A69" t="s">
        <v>3569</v>
      </c>
      <c r="B69" t="s">
        <v>1982</v>
      </c>
      <c r="C69" t="s">
        <v>1979</v>
      </c>
      <c r="D69" s="8">
        <f>SUMIFS(Combustivel!$U:$U,Combustivel!$AB:$AB,'Custo Por mes e Veículo'!D$2,Combustivel!$AC:$AC,'Custo Por mes e Veículo'!D$1,Combustivel!$A:$A,'Custo Por mes e Veículo'!$C69)</f>
        <v>0</v>
      </c>
      <c r="E69" s="8">
        <f>SUMIFS(Combustivel!$U:$U,Combustivel!$AB:$AB,'Custo Por mes e Veículo'!E$2,Combustivel!$AC:$AC,'Custo Por mes e Veículo'!E$1,Combustivel!$A:$A,'Custo Por mes e Veículo'!$C69)</f>
        <v>0</v>
      </c>
      <c r="F69" s="8">
        <f>SUMIFS(Combustivel!$U:$U,Combustivel!$AB:$AB,'Custo Por mes e Veículo'!F$2,Combustivel!$AC:$AC,'Custo Por mes e Veículo'!F$1,Combustivel!$A:$A,'Custo Por mes e Veículo'!$C69)</f>
        <v>0</v>
      </c>
      <c r="G69" s="8">
        <f>SUMIFS(Combustivel!$U:$U,Combustivel!$AB:$AB,'Custo Por mes e Veículo'!G$2,Combustivel!$AC:$AC,'Custo Por mes e Veículo'!G$1,Combustivel!$A:$A,'Custo Por mes e Veículo'!$C69)</f>
        <v>0</v>
      </c>
      <c r="H69" s="8">
        <f>SUMIFS(Combustivel!$U:$U,Combustivel!$AB:$AB,'Custo Por mes e Veículo'!H$2,Combustivel!$AC:$AC,'Custo Por mes e Veículo'!H$1,Combustivel!$A:$A,'Custo Por mes e Veículo'!$C69)</f>
        <v>0</v>
      </c>
      <c r="I69" s="8">
        <f>SUMIFS(Combustivel!$U:$U,Combustivel!$AB:$AB,'Custo Por mes e Veículo'!I$2,Combustivel!$AC:$AC,'Custo Por mes e Veículo'!I$1,Combustivel!$A:$A,'Custo Por mes e Veículo'!$C69)</f>
        <v>5772.71</v>
      </c>
      <c r="J69" s="8">
        <f>SUMIFS(Combustivel!$U:$U,Combustivel!$AB:$AB,'Custo Por mes e Veículo'!J$2,Combustivel!$AC:$AC,'Custo Por mes e Veículo'!J$1,Combustivel!$A:$A,'Custo Por mes e Veículo'!$C69)</f>
        <v>3981.12</v>
      </c>
      <c r="K69" s="8">
        <f>SUMIFS(Combustivel!$U:$U,Combustivel!$AB:$AB,'Custo Por mes e Veículo'!K$2,Combustivel!$AC:$AC,'Custo Por mes e Veículo'!K$1,Combustivel!$A:$A,'Custo Por mes e Veículo'!$C69)</f>
        <v>9974.09</v>
      </c>
      <c r="L69" s="8">
        <f>SUMIFS(Combustivel!$U:$U,Combustivel!$AB:$AB,'Custo Por mes e Veículo'!L$2,Combustivel!$AC:$AC,'Custo Por mes e Veículo'!L$1,Combustivel!$A:$A,'Custo Por mes e Veículo'!$C69)</f>
        <v>16538.93</v>
      </c>
      <c r="M69" s="8">
        <f>SUMIFS(Combustivel!$U:$U,Combustivel!$AB:$AB,'Custo Por mes e Veículo'!M$2,Combustivel!$AC:$AC,'Custo Por mes e Veículo'!M$1,Combustivel!$A:$A,'Custo Por mes e Veículo'!$C69)</f>
        <v>14457.99</v>
      </c>
      <c r="N69" s="8">
        <f>SUMIFS(Combustivel!$U:$U,Combustivel!$AB:$AB,'Custo Por mes e Veículo'!N$2,Combustivel!$AC:$AC,'Custo Por mes e Veículo'!N$1,Combustivel!$A:$A,'Custo Por mes e Veículo'!$C69)</f>
        <v>19932.82</v>
      </c>
      <c r="O69" s="8">
        <f>SUMIFS(Combustivel!$U:$U,Combustivel!$AB:$AB,'Custo Por mes e Veículo'!O$2,Combustivel!$AC:$AC,'Custo Por mes e Veículo'!O$1,Combustivel!$A:$A,'Custo Por mes e Veículo'!$C69)</f>
        <v>23217.96</v>
      </c>
      <c r="P69" s="8">
        <f>SUMIFS(Combustivel!$U:$U,Combustivel!$AB:$AB,'Custo Por mes e Veículo'!P$2,Combustivel!$AC:$AC,'Custo Por mes e Veículo'!P$1,Combustivel!$A:$A,'Custo Por mes e Veículo'!$C69)</f>
        <v>18514.43</v>
      </c>
      <c r="Q69" s="8">
        <f>SUMIFS(Combustivel!$U:$U,Combustivel!$AB:$AB,'Custo Por mes e Veículo'!Q$2,Combustivel!$AC:$AC,'Custo Por mes e Veículo'!Q$1,Combustivel!$A:$A,'Custo Por mes e Veículo'!$C69)</f>
        <v>0</v>
      </c>
      <c r="R69" s="8">
        <f>SUMIFS(Combustivel!$U:$U,Combustivel!$AB:$AB,'Custo Por mes e Veículo'!R$2,Combustivel!$AC:$AC,'Custo Por mes e Veículo'!R$1,Combustivel!$A:$A,'Custo Por mes e Veículo'!$C69)</f>
        <v>0</v>
      </c>
      <c r="S69" s="8">
        <f>SUMIFS(Combustivel!$U:$U,Combustivel!$AB:$AB,'Custo Por mes e Veículo'!S$2,Combustivel!$AC:$AC,'Custo Por mes e Veículo'!S$1,Combustivel!$A:$A,'Custo Por mes e Veículo'!$C69)</f>
        <v>0</v>
      </c>
      <c r="T69" s="8">
        <f>SUMIFS(Combustivel!$U:$U,Combustivel!$AB:$AB,'Custo Por mes e Veículo'!T$2,Combustivel!$AC:$AC,'Custo Por mes e Veículo'!T$1,Combustivel!$A:$A,'Custo Por mes e Veículo'!$C69)</f>
        <v>0</v>
      </c>
      <c r="U69" s="8">
        <f>SUMIFS(Combustivel!$U:$U,Combustivel!$AB:$AB,'Custo Por mes e Veículo'!U$2,Combustivel!$AC:$AC,'Custo Por mes e Veículo'!U$1,Combustivel!$A:$A,'Custo Por mes e Veículo'!$C69)</f>
        <v>0</v>
      </c>
      <c r="V69" s="8">
        <f>SUMIFS(Combustivel!$U:$U,Combustivel!$AB:$AB,'Custo Por mes e Veículo'!V$2,Combustivel!$AC:$AC,'Custo Por mes e Veículo'!V$1,Combustivel!$A:$A,'Custo Por mes e Veículo'!$C69)</f>
        <v>0</v>
      </c>
      <c r="W69" s="8">
        <f>SUMIFS(Combustivel!$U:$U,Combustivel!$AB:$AB,'Custo Por mes e Veículo'!W$2,Combustivel!$AC:$AC,'Custo Por mes e Veículo'!W$1,Combustivel!$A:$A,'Custo Por mes e Veículo'!$C69)</f>
        <v>0</v>
      </c>
      <c r="X69" s="8">
        <f>SUMIFS(Combustivel!$U:$U,Combustivel!$AB:$AB,'Custo Por mes e Veículo'!X$2,Combustivel!$AC:$AC,'Custo Por mes e Veículo'!X$1,Combustivel!$A:$A,'Custo Por mes e Veículo'!$C69)</f>
        <v>0</v>
      </c>
    </row>
    <row r="70" spans="1:24" x14ac:dyDescent="0.3">
      <c r="A70" t="s">
        <v>3569</v>
      </c>
      <c r="B70" t="s">
        <v>1990</v>
      </c>
      <c r="C70" t="s">
        <v>1987</v>
      </c>
      <c r="D70" s="8">
        <f>SUMIFS(Combustivel!$U:$U,Combustivel!$AB:$AB,'Custo Por mes e Veículo'!D$2,Combustivel!$AC:$AC,'Custo Por mes e Veículo'!D$1,Combustivel!$A:$A,'Custo Por mes e Veículo'!$C70)</f>
        <v>0</v>
      </c>
      <c r="E70" s="8">
        <f>SUMIFS(Combustivel!$U:$U,Combustivel!$AB:$AB,'Custo Por mes e Veículo'!E$2,Combustivel!$AC:$AC,'Custo Por mes e Veículo'!E$1,Combustivel!$A:$A,'Custo Por mes e Veículo'!$C70)</f>
        <v>0</v>
      </c>
      <c r="F70" s="8">
        <f>SUMIFS(Combustivel!$U:$U,Combustivel!$AB:$AB,'Custo Por mes e Veículo'!F$2,Combustivel!$AC:$AC,'Custo Por mes e Veículo'!F$1,Combustivel!$A:$A,'Custo Por mes e Veículo'!$C70)</f>
        <v>0</v>
      </c>
      <c r="G70" s="8">
        <f>SUMIFS(Combustivel!$U:$U,Combustivel!$AB:$AB,'Custo Por mes e Veículo'!G$2,Combustivel!$AC:$AC,'Custo Por mes e Veículo'!G$1,Combustivel!$A:$A,'Custo Por mes e Veículo'!$C70)</f>
        <v>0</v>
      </c>
      <c r="H70" s="8">
        <f>SUMIFS(Combustivel!$U:$U,Combustivel!$AB:$AB,'Custo Por mes e Veículo'!H$2,Combustivel!$AC:$AC,'Custo Por mes e Veículo'!H$1,Combustivel!$A:$A,'Custo Por mes e Veículo'!$C70)</f>
        <v>0</v>
      </c>
      <c r="I70" s="8">
        <f>SUMIFS(Combustivel!$U:$U,Combustivel!$AB:$AB,'Custo Por mes e Veículo'!I$2,Combustivel!$AC:$AC,'Custo Por mes e Veículo'!I$1,Combustivel!$A:$A,'Custo Por mes e Veículo'!$C70)</f>
        <v>5507.77</v>
      </c>
      <c r="J70" s="8">
        <f>SUMIFS(Combustivel!$U:$U,Combustivel!$AB:$AB,'Custo Por mes e Veículo'!J$2,Combustivel!$AC:$AC,'Custo Por mes e Veículo'!J$1,Combustivel!$A:$A,'Custo Por mes e Veículo'!$C70)</f>
        <v>0</v>
      </c>
      <c r="K70" s="8">
        <f>SUMIFS(Combustivel!$U:$U,Combustivel!$AB:$AB,'Custo Por mes e Veículo'!K$2,Combustivel!$AC:$AC,'Custo Por mes e Veículo'!K$1,Combustivel!$A:$A,'Custo Por mes e Veículo'!$C70)</f>
        <v>10759.78</v>
      </c>
      <c r="L70" s="8">
        <f>SUMIFS(Combustivel!$U:$U,Combustivel!$AB:$AB,'Custo Por mes e Veículo'!L$2,Combustivel!$AC:$AC,'Custo Por mes e Veículo'!L$1,Combustivel!$A:$A,'Custo Por mes e Veículo'!$C70)</f>
        <v>8095.1900000000005</v>
      </c>
      <c r="M70" s="8">
        <f>SUMIFS(Combustivel!$U:$U,Combustivel!$AB:$AB,'Custo Por mes e Veículo'!M$2,Combustivel!$AC:$AC,'Custo Por mes e Veículo'!M$1,Combustivel!$A:$A,'Custo Por mes e Veículo'!$C70)</f>
        <v>7482.76</v>
      </c>
      <c r="N70" s="8">
        <f>SUMIFS(Combustivel!$U:$U,Combustivel!$AB:$AB,'Custo Por mes e Veículo'!N$2,Combustivel!$AC:$AC,'Custo Por mes e Veículo'!N$1,Combustivel!$A:$A,'Custo Por mes e Veículo'!$C70)</f>
        <v>0</v>
      </c>
      <c r="O70" s="8">
        <f>SUMIFS(Combustivel!$U:$U,Combustivel!$AB:$AB,'Custo Por mes e Veículo'!O$2,Combustivel!$AC:$AC,'Custo Por mes e Veículo'!O$1,Combustivel!$A:$A,'Custo Por mes e Veículo'!$C70)</f>
        <v>10872.230000000001</v>
      </c>
      <c r="P70" s="8">
        <f>SUMIFS(Combustivel!$U:$U,Combustivel!$AB:$AB,'Custo Por mes e Veículo'!P$2,Combustivel!$AC:$AC,'Custo Por mes e Veículo'!P$1,Combustivel!$A:$A,'Custo Por mes e Veículo'!$C70)</f>
        <v>8757.6700000000019</v>
      </c>
      <c r="Q70" s="8">
        <f>SUMIFS(Combustivel!$U:$U,Combustivel!$AB:$AB,'Custo Por mes e Veículo'!Q$2,Combustivel!$AC:$AC,'Custo Por mes e Veículo'!Q$1,Combustivel!$A:$A,'Custo Por mes e Veículo'!$C70)</f>
        <v>2764.85</v>
      </c>
      <c r="R70" s="8">
        <f>SUMIFS(Combustivel!$U:$U,Combustivel!$AB:$AB,'Custo Por mes e Veículo'!R$2,Combustivel!$AC:$AC,'Custo Por mes e Veículo'!R$1,Combustivel!$A:$A,'Custo Por mes e Veículo'!$C70)</f>
        <v>0</v>
      </c>
      <c r="S70" s="8">
        <f>SUMIFS(Combustivel!$U:$U,Combustivel!$AB:$AB,'Custo Por mes e Veículo'!S$2,Combustivel!$AC:$AC,'Custo Por mes e Veículo'!S$1,Combustivel!$A:$A,'Custo Por mes e Veículo'!$C70)</f>
        <v>0</v>
      </c>
      <c r="T70" s="8">
        <f>SUMIFS(Combustivel!$U:$U,Combustivel!$AB:$AB,'Custo Por mes e Veículo'!T$2,Combustivel!$AC:$AC,'Custo Por mes e Veículo'!T$1,Combustivel!$A:$A,'Custo Por mes e Veículo'!$C70)</f>
        <v>0</v>
      </c>
      <c r="U70" s="8">
        <f>SUMIFS(Combustivel!$U:$U,Combustivel!$AB:$AB,'Custo Por mes e Veículo'!U$2,Combustivel!$AC:$AC,'Custo Por mes e Veículo'!U$1,Combustivel!$A:$A,'Custo Por mes e Veículo'!$C70)</f>
        <v>0</v>
      </c>
      <c r="V70" s="8">
        <f>SUMIFS(Combustivel!$U:$U,Combustivel!$AB:$AB,'Custo Por mes e Veículo'!V$2,Combustivel!$AC:$AC,'Custo Por mes e Veículo'!V$1,Combustivel!$A:$A,'Custo Por mes e Veículo'!$C70)</f>
        <v>0</v>
      </c>
      <c r="W70" s="8">
        <f>SUMIFS(Combustivel!$U:$U,Combustivel!$AB:$AB,'Custo Por mes e Veículo'!W$2,Combustivel!$AC:$AC,'Custo Por mes e Veículo'!W$1,Combustivel!$A:$A,'Custo Por mes e Veículo'!$C70)</f>
        <v>0</v>
      </c>
      <c r="X70" s="8">
        <f>SUMIFS(Combustivel!$U:$U,Combustivel!$AB:$AB,'Custo Por mes e Veículo'!X$2,Combustivel!$AC:$AC,'Custo Por mes e Veículo'!X$1,Combustivel!$A:$A,'Custo Por mes e Veículo'!$C70)</f>
        <v>0</v>
      </c>
    </row>
    <row r="71" spans="1:24" x14ac:dyDescent="0.3">
      <c r="A71" t="s">
        <v>3569</v>
      </c>
      <c r="B71" t="s">
        <v>2019</v>
      </c>
      <c r="C71" t="s">
        <v>2016</v>
      </c>
      <c r="D71" s="8">
        <f>SUMIFS(Combustivel!$U:$U,Combustivel!$AB:$AB,'Custo Por mes e Veículo'!D$2,Combustivel!$AC:$AC,'Custo Por mes e Veículo'!D$1,Combustivel!$A:$A,'Custo Por mes e Veículo'!$C71)</f>
        <v>0</v>
      </c>
      <c r="E71" s="8">
        <f>SUMIFS(Combustivel!$U:$U,Combustivel!$AB:$AB,'Custo Por mes e Veículo'!E$2,Combustivel!$AC:$AC,'Custo Por mes e Veículo'!E$1,Combustivel!$A:$A,'Custo Por mes e Veículo'!$C71)</f>
        <v>0</v>
      </c>
      <c r="F71" s="8">
        <f>SUMIFS(Combustivel!$U:$U,Combustivel!$AB:$AB,'Custo Por mes e Veículo'!F$2,Combustivel!$AC:$AC,'Custo Por mes e Veículo'!F$1,Combustivel!$A:$A,'Custo Por mes e Veículo'!$C71)</f>
        <v>0</v>
      </c>
      <c r="G71" s="8">
        <f>SUMIFS(Combustivel!$U:$U,Combustivel!$AB:$AB,'Custo Por mes e Veículo'!G$2,Combustivel!$AC:$AC,'Custo Por mes e Veículo'!G$1,Combustivel!$A:$A,'Custo Por mes e Veículo'!$C71)</f>
        <v>0</v>
      </c>
      <c r="H71" s="8">
        <f>SUMIFS(Combustivel!$U:$U,Combustivel!$AB:$AB,'Custo Por mes e Veículo'!H$2,Combustivel!$AC:$AC,'Custo Por mes e Veículo'!H$1,Combustivel!$A:$A,'Custo Por mes e Veículo'!$C71)</f>
        <v>0</v>
      </c>
      <c r="I71" s="8">
        <f>SUMIFS(Combustivel!$U:$U,Combustivel!$AB:$AB,'Custo Por mes e Veículo'!I$2,Combustivel!$AC:$AC,'Custo Por mes e Veículo'!I$1,Combustivel!$A:$A,'Custo Por mes e Veículo'!$C71)</f>
        <v>5973.8600000000006</v>
      </c>
      <c r="J71" s="8">
        <f>SUMIFS(Combustivel!$U:$U,Combustivel!$AB:$AB,'Custo Por mes e Veículo'!J$2,Combustivel!$AC:$AC,'Custo Por mes e Veículo'!J$1,Combustivel!$A:$A,'Custo Por mes e Veículo'!$C71)</f>
        <v>0</v>
      </c>
      <c r="K71" s="8">
        <f>SUMIFS(Combustivel!$U:$U,Combustivel!$AB:$AB,'Custo Por mes e Veículo'!K$2,Combustivel!$AC:$AC,'Custo Por mes e Veículo'!K$1,Combustivel!$A:$A,'Custo Por mes e Veículo'!$C71)</f>
        <v>7365.4500000000007</v>
      </c>
      <c r="L71" s="8">
        <f>SUMIFS(Combustivel!$U:$U,Combustivel!$AB:$AB,'Custo Por mes e Veículo'!L$2,Combustivel!$AC:$AC,'Custo Por mes e Veículo'!L$1,Combustivel!$A:$A,'Custo Por mes e Veículo'!$C71)</f>
        <v>7395.7499999999991</v>
      </c>
      <c r="M71" s="8">
        <f>SUMIFS(Combustivel!$U:$U,Combustivel!$AB:$AB,'Custo Por mes e Veículo'!M$2,Combustivel!$AC:$AC,'Custo Por mes e Veículo'!M$1,Combustivel!$A:$A,'Custo Por mes e Veículo'!$C71)</f>
        <v>4422.9800000000005</v>
      </c>
      <c r="N71" s="8">
        <f>SUMIFS(Combustivel!$U:$U,Combustivel!$AB:$AB,'Custo Por mes e Veículo'!N$2,Combustivel!$AC:$AC,'Custo Por mes e Veículo'!N$1,Combustivel!$A:$A,'Custo Por mes e Veículo'!$C71)</f>
        <v>11332.400000000001</v>
      </c>
      <c r="O71" s="8">
        <f>SUMIFS(Combustivel!$U:$U,Combustivel!$AB:$AB,'Custo Por mes e Veículo'!O$2,Combustivel!$AC:$AC,'Custo Por mes e Veículo'!O$1,Combustivel!$A:$A,'Custo Por mes e Veículo'!$C71)</f>
        <v>20510.189999999999</v>
      </c>
      <c r="P71" s="8">
        <f>SUMIFS(Combustivel!$U:$U,Combustivel!$AB:$AB,'Custo Por mes e Veículo'!P$2,Combustivel!$AC:$AC,'Custo Por mes e Veículo'!P$1,Combustivel!$A:$A,'Custo Por mes e Veículo'!$C71)</f>
        <v>11723.88</v>
      </c>
      <c r="Q71" s="8">
        <f>SUMIFS(Combustivel!$U:$U,Combustivel!$AB:$AB,'Custo Por mes e Veículo'!Q$2,Combustivel!$AC:$AC,'Custo Por mes e Veículo'!Q$1,Combustivel!$A:$A,'Custo Por mes e Veículo'!$C71)</f>
        <v>2988.36</v>
      </c>
      <c r="R71" s="8">
        <f>SUMIFS(Combustivel!$U:$U,Combustivel!$AB:$AB,'Custo Por mes e Veículo'!R$2,Combustivel!$AC:$AC,'Custo Por mes e Veículo'!R$1,Combustivel!$A:$A,'Custo Por mes e Veículo'!$C71)</f>
        <v>0</v>
      </c>
      <c r="S71" s="8">
        <f>SUMIFS(Combustivel!$U:$U,Combustivel!$AB:$AB,'Custo Por mes e Veículo'!S$2,Combustivel!$AC:$AC,'Custo Por mes e Veículo'!S$1,Combustivel!$A:$A,'Custo Por mes e Veículo'!$C71)</f>
        <v>0</v>
      </c>
      <c r="T71" s="8">
        <f>SUMIFS(Combustivel!$U:$U,Combustivel!$AB:$AB,'Custo Por mes e Veículo'!T$2,Combustivel!$AC:$AC,'Custo Por mes e Veículo'!T$1,Combustivel!$A:$A,'Custo Por mes e Veículo'!$C71)</f>
        <v>0</v>
      </c>
      <c r="U71" s="8">
        <f>SUMIFS(Combustivel!$U:$U,Combustivel!$AB:$AB,'Custo Por mes e Veículo'!U$2,Combustivel!$AC:$AC,'Custo Por mes e Veículo'!U$1,Combustivel!$A:$A,'Custo Por mes e Veículo'!$C71)</f>
        <v>0</v>
      </c>
      <c r="V71" s="8">
        <f>SUMIFS(Combustivel!$U:$U,Combustivel!$AB:$AB,'Custo Por mes e Veículo'!V$2,Combustivel!$AC:$AC,'Custo Por mes e Veículo'!V$1,Combustivel!$A:$A,'Custo Por mes e Veículo'!$C71)</f>
        <v>0</v>
      </c>
      <c r="W71" s="8">
        <f>SUMIFS(Combustivel!$U:$U,Combustivel!$AB:$AB,'Custo Por mes e Veículo'!W$2,Combustivel!$AC:$AC,'Custo Por mes e Veículo'!W$1,Combustivel!$A:$A,'Custo Por mes e Veículo'!$C71)</f>
        <v>0</v>
      </c>
      <c r="X71" s="8">
        <f>SUMIFS(Combustivel!$U:$U,Combustivel!$AB:$AB,'Custo Por mes e Veículo'!X$2,Combustivel!$AC:$AC,'Custo Por mes e Veículo'!X$1,Combustivel!$A:$A,'Custo Por mes e Veículo'!$C71)</f>
        <v>0</v>
      </c>
    </row>
    <row r="72" spans="1:24" x14ac:dyDescent="0.3">
      <c r="A72" t="s">
        <v>3569</v>
      </c>
      <c r="B72" t="s">
        <v>2289</v>
      </c>
      <c r="C72" t="s">
        <v>2286</v>
      </c>
      <c r="D72" s="8">
        <f>SUMIFS(Combustivel!$U:$U,Combustivel!$AB:$AB,'Custo Por mes e Veículo'!D$2,Combustivel!$AC:$AC,'Custo Por mes e Veículo'!D$1,Combustivel!$A:$A,'Custo Por mes e Veículo'!$C72)</f>
        <v>0</v>
      </c>
      <c r="E72" s="8">
        <f>SUMIFS(Combustivel!$U:$U,Combustivel!$AB:$AB,'Custo Por mes e Veículo'!E$2,Combustivel!$AC:$AC,'Custo Por mes e Veículo'!E$1,Combustivel!$A:$A,'Custo Por mes e Veículo'!$C72)</f>
        <v>0</v>
      </c>
      <c r="F72" s="8">
        <f>SUMIFS(Combustivel!$U:$U,Combustivel!$AB:$AB,'Custo Por mes e Veículo'!F$2,Combustivel!$AC:$AC,'Custo Por mes e Veículo'!F$1,Combustivel!$A:$A,'Custo Por mes e Veículo'!$C72)</f>
        <v>0</v>
      </c>
      <c r="G72" s="8">
        <f>SUMIFS(Combustivel!$U:$U,Combustivel!$AB:$AB,'Custo Por mes e Veículo'!G$2,Combustivel!$AC:$AC,'Custo Por mes e Veículo'!G$1,Combustivel!$A:$A,'Custo Por mes e Veículo'!$C72)</f>
        <v>0</v>
      </c>
      <c r="H72" s="8">
        <f>SUMIFS(Combustivel!$U:$U,Combustivel!$AB:$AB,'Custo Por mes e Veículo'!H$2,Combustivel!$AC:$AC,'Custo Por mes e Veículo'!H$1,Combustivel!$A:$A,'Custo Por mes e Veículo'!$C72)</f>
        <v>0</v>
      </c>
      <c r="I72" s="8">
        <f>SUMIFS(Combustivel!$U:$U,Combustivel!$AB:$AB,'Custo Por mes e Veículo'!I$2,Combustivel!$AC:$AC,'Custo Por mes e Veículo'!I$1,Combustivel!$A:$A,'Custo Por mes e Veículo'!$C72)</f>
        <v>0</v>
      </c>
      <c r="J72" s="8">
        <f>SUMIFS(Combustivel!$U:$U,Combustivel!$AB:$AB,'Custo Por mes e Veículo'!J$2,Combustivel!$AC:$AC,'Custo Por mes e Veículo'!J$1,Combustivel!$A:$A,'Custo Por mes e Veículo'!$C72)</f>
        <v>5795.3099999999995</v>
      </c>
      <c r="K72" s="8">
        <f>SUMIFS(Combustivel!$U:$U,Combustivel!$AB:$AB,'Custo Por mes e Veículo'!K$2,Combustivel!$AC:$AC,'Custo Por mes e Veículo'!K$1,Combustivel!$A:$A,'Custo Por mes e Veículo'!$C72)</f>
        <v>4044.31</v>
      </c>
      <c r="L72" s="8">
        <f>SUMIFS(Combustivel!$U:$U,Combustivel!$AB:$AB,'Custo Por mes e Veículo'!L$2,Combustivel!$AC:$AC,'Custo Por mes e Veículo'!L$1,Combustivel!$A:$A,'Custo Por mes e Veículo'!$C72)</f>
        <v>16627.29</v>
      </c>
      <c r="M72" s="8">
        <f>SUMIFS(Combustivel!$U:$U,Combustivel!$AB:$AB,'Custo Por mes e Veículo'!M$2,Combustivel!$AC:$AC,'Custo Por mes e Veículo'!M$1,Combustivel!$A:$A,'Custo Por mes e Veículo'!$C72)</f>
        <v>17724.66</v>
      </c>
      <c r="N72" s="8">
        <f>SUMIFS(Combustivel!$U:$U,Combustivel!$AB:$AB,'Custo Por mes e Veículo'!N$2,Combustivel!$AC:$AC,'Custo Por mes e Veículo'!N$1,Combustivel!$A:$A,'Custo Por mes e Veículo'!$C72)</f>
        <v>15535.35</v>
      </c>
      <c r="O72" s="8">
        <f>SUMIFS(Combustivel!$U:$U,Combustivel!$AB:$AB,'Custo Por mes e Veículo'!O$2,Combustivel!$AC:$AC,'Custo Por mes e Veículo'!O$1,Combustivel!$A:$A,'Custo Por mes e Veículo'!$C72)</f>
        <v>25719.649999999998</v>
      </c>
      <c r="P72" s="8">
        <f>SUMIFS(Combustivel!$U:$U,Combustivel!$AB:$AB,'Custo Por mes e Veículo'!P$2,Combustivel!$AC:$AC,'Custo Por mes e Veículo'!P$1,Combustivel!$A:$A,'Custo Por mes e Veículo'!$C72)</f>
        <v>25783.040000000001</v>
      </c>
      <c r="Q72" s="8">
        <f>SUMIFS(Combustivel!$U:$U,Combustivel!$AB:$AB,'Custo Por mes e Veículo'!Q$2,Combustivel!$AC:$AC,'Custo Por mes e Veículo'!Q$1,Combustivel!$A:$A,'Custo Por mes e Veículo'!$C72)</f>
        <v>1901.72</v>
      </c>
      <c r="R72" s="8">
        <f>SUMIFS(Combustivel!$U:$U,Combustivel!$AB:$AB,'Custo Por mes e Veículo'!R$2,Combustivel!$AC:$AC,'Custo Por mes e Veículo'!R$1,Combustivel!$A:$A,'Custo Por mes e Veículo'!$C72)</f>
        <v>0</v>
      </c>
      <c r="S72" s="8">
        <f>SUMIFS(Combustivel!$U:$U,Combustivel!$AB:$AB,'Custo Por mes e Veículo'!S$2,Combustivel!$AC:$AC,'Custo Por mes e Veículo'!S$1,Combustivel!$A:$A,'Custo Por mes e Veículo'!$C72)</f>
        <v>0</v>
      </c>
      <c r="T72" s="8">
        <f>SUMIFS(Combustivel!$U:$U,Combustivel!$AB:$AB,'Custo Por mes e Veículo'!T$2,Combustivel!$AC:$AC,'Custo Por mes e Veículo'!T$1,Combustivel!$A:$A,'Custo Por mes e Veículo'!$C72)</f>
        <v>0</v>
      </c>
      <c r="U72" s="8">
        <f>SUMIFS(Combustivel!$U:$U,Combustivel!$AB:$AB,'Custo Por mes e Veículo'!U$2,Combustivel!$AC:$AC,'Custo Por mes e Veículo'!U$1,Combustivel!$A:$A,'Custo Por mes e Veículo'!$C72)</f>
        <v>0</v>
      </c>
      <c r="V72" s="8">
        <f>SUMIFS(Combustivel!$U:$U,Combustivel!$AB:$AB,'Custo Por mes e Veículo'!V$2,Combustivel!$AC:$AC,'Custo Por mes e Veículo'!V$1,Combustivel!$A:$A,'Custo Por mes e Veículo'!$C72)</f>
        <v>0</v>
      </c>
      <c r="W72" s="8">
        <f>SUMIFS(Combustivel!$U:$U,Combustivel!$AB:$AB,'Custo Por mes e Veículo'!W$2,Combustivel!$AC:$AC,'Custo Por mes e Veículo'!W$1,Combustivel!$A:$A,'Custo Por mes e Veículo'!$C72)</f>
        <v>0</v>
      </c>
      <c r="X72" s="8">
        <f>SUMIFS(Combustivel!$U:$U,Combustivel!$AB:$AB,'Custo Por mes e Veículo'!X$2,Combustivel!$AC:$AC,'Custo Por mes e Veículo'!X$1,Combustivel!$A:$A,'Custo Por mes e Veículo'!$C72)</f>
        <v>0</v>
      </c>
    </row>
    <row r="75" spans="1:24" x14ac:dyDescent="0.3">
      <c r="A75" s="12" t="s">
        <v>3569</v>
      </c>
      <c r="B75" s="12"/>
      <c r="C75" s="12" t="s">
        <v>3568</v>
      </c>
      <c r="D75" s="13">
        <f>+SUM(D69:D74)</f>
        <v>0</v>
      </c>
      <c r="E75" s="13">
        <f t="shared" ref="E75:K75" si="8">+SUM(E69:E74)</f>
        <v>0</v>
      </c>
      <c r="F75" s="13">
        <f t="shared" si="8"/>
        <v>0</v>
      </c>
      <c r="G75" s="13">
        <f t="shared" si="8"/>
        <v>0</v>
      </c>
      <c r="H75" s="13">
        <f t="shared" si="8"/>
        <v>0</v>
      </c>
      <c r="I75" s="13">
        <f t="shared" si="8"/>
        <v>17254.34</v>
      </c>
      <c r="J75" s="13">
        <f t="shared" si="8"/>
        <v>9776.43</v>
      </c>
      <c r="K75" s="13">
        <f t="shared" si="8"/>
        <v>32143.630000000005</v>
      </c>
      <c r="L75" s="13">
        <f t="shared" ref="L75:M75" si="9">+SUM(L69:L74)</f>
        <v>48657.16</v>
      </c>
      <c r="M75" s="13">
        <f t="shared" si="9"/>
        <v>44088.39</v>
      </c>
      <c r="N75" s="13">
        <f t="shared" ref="N75:X75" si="10">+SUM(N69:N74)</f>
        <v>46800.57</v>
      </c>
      <c r="O75" s="13">
        <f t="shared" si="10"/>
        <v>80320.03</v>
      </c>
      <c r="P75" s="13">
        <f t="shared" si="10"/>
        <v>64779.020000000004</v>
      </c>
      <c r="Q75" s="13">
        <f t="shared" si="10"/>
        <v>7654.93</v>
      </c>
      <c r="R75" s="13">
        <f t="shared" si="10"/>
        <v>0</v>
      </c>
      <c r="S75" s="13">
        <f t="shared" si="10"/>
        <v>0</v>
      </c>
      <c r="T75" s="13">
        <f t="shared" si="10"/>
        <v>0</v>
      </c>
      <c r="U75" s="13">
        <f t="shared" si="10"/>
        <v>0</v>
      </c>
      <c r="V75" s="13">
        <f t="shared" si="10"/>
        <v>0</v>
      </c>
      <c r="W75" s="13">
        <f t="shared" si="10"/>
        <v>0</v>
      </c>
      <c r="X75" s="13">
        <f t="shared" si="10"/>
        <v>0</v>
      </c>
    </row>
    <row r="80" spans="1:24" x14ac:dyDescent="0.3">
      <c r="A80" t="s">
        <v>3570</v>
      </c>
      <c r="B80" t="s">
        <v>2044</v>
      </c>
      <c r="C80" t="s">
        <v>2041</v>
      </c>
      <c r="D80" s="8">
        <f>SUMIFS(Combustivel!$U:$U,Combustivel!$AB:$AB,'Custo Por mes e Veículo'!D$2,Combustivel!$AC:$AC,'Custo Por mes e Veículo'!D$1,Combustivel!$A:$A,'Custo Por mes e Veículo'!$C80)</f>
        <v>0</v>
      </c>
      <c r="E80" s="8">
        <f>SUMIFS(Combustivel!$U:$U,Combustivel!$AB:$AB,'Custo Por mes e Veículo'!E$2,Combustivel!$AC:$AC,'Custo Por mes e Veículo'!E$1,Combustivel!$A:$A,'Custo Por mes e Veículo'!$C80)</f>
        <v>0</v>
      </c>
      <c r="F80" s="8">
        <f>SUMIFS(Combustivel!$U:$U,Combustivel!$AB:$AB,'Custo Por mes e Veículo'!F$2,Combustivel!$AC:$AC,'Custo Por mes e Veículo'!F$1,Combustivel!$A:$A,'Custo Por mes e Veículo'!$C80)</f>
        <v>0</v>
      </c>
      <c r="G80" s="8">
        <f>SUMIFS(Combustivel!$U:$U,Combustivel!$AB:$AB,'Custo Por mes e Veículo'!G$2,Combustivel!$AC:$AC,'Custo Por mes e Veículo'!G$1,Combustivel!$A:$A,'Custo Por mes e Veículo'!$C80)</f>
        <v>0</v>
      </c>
      <c r="H80" s="8">
        <f>SUMIFS(Combustivel!$U:$U,Combustivel!$AB:$AB,'Custo Por mes e Veículo'!H$2,Combustivel!$AC:$AC,'Custo Por mes e Veículo'!H$1,Combustivel!$A:$A,'Custo Por mes e Veículo'!$C80)</f>
        <v>0</v>
      </c>
      <c r="I80" s="8">
        <f>SUMIFS(Combustivel!$U:$U,Combustivel!$AB:$AB,'Custo Por mes e Veículo'!I$2,Combustivel!$AC:$AC,'Custo Por mes e Veículo'!I$1,Combustivel!$A:$A,'Custo Por mes e Veículo'!$C80)</f>
        <v>927.40000000000009</v>
      </c>
      <c r="J80" s="8">
        <f>SUMIFS(Combustivel!$U:$U,Combustivel!$AB:$AB,'Custo Por mes e Veículo'!J$2,Combustivel!$AC:$AC,'Custo Por mes e Veículo'!J$1,Combustivel!$A:$A,'Custo Por mes e Veículo'!$C80)</f>
        <v>2021.46</v>
      </c>
      <c r="K80" s="8">
        <f>SUMIFS(Combustivel!$U:$U,Combustivel!$AB:$AB,'Custo Por mes e Veículo'!K$2,Combustivel!$AC:$AC,'Custo Por mes e Veículo'!K$1,Combustivel!$A:$A,'Custo Por mes e Veículo'!$C80)</f>
        <v>7180.93</v>
      </c>
      <c r="L80" s="8">
        <f>SUMIFS(Combustivel!$U:$U,Combustivel!$AB:$AB,'Custo Por mes e Veículo'!L$2,Combustivel!$AC:$AC,'Custo Por mes e Veículo'!L$1,Combustivel!$A:$A,'Custo Por mes e Veículo'!$C80)</f>
        <v>7290.4199999999992</v>
      </c>
      <c r="M80" s="8">
        <f>SUMIFS(Combustivel!$U:$U,Combustivel!$AB:$AB,'Custo Por mes e Veículo'!M$2,Combustivel!$AC:$AC,'Custo Por mes e Veículo'!M$1,Combustivel!$A:$A,'Custo Por mes e Veículo'!$C80)</f>
        <v>7215.6400000000012</v>
      </c>
      <c r="N80" s="8">
        <f>SUMIFS(Combustivel!$U:$U,Combustivel!$AB:$AB,'Custo Por mes e Veículo'!N$2,Combustivel!$AC:$AC,'Custo Por mes e Veículo'!N$1,Combustivel!$A:$A,'Custo Por mes e Veículo'!$C80)</f>
        <v>6018.4400000000005</v>
      </c>
      <c r="O80" s="8">
        <f>SUMIFS(Combustivel!$U:$U,Combustivel!$AB:$AB,'Custo Por mes e Veículo'!O$2,Combustivel!$AC:$AC,'Custo Por mes e Veículo'!O$1,Combustivel!$A:$A,'Custo Por mes e Veículo'!$C80)</f>
        <v>12800.030000000004</v>
      </c>
      <c r="P80" s="8">
        <f>SUMIFS(Combustivel!$U:$U,Combustivel!$AB:$AB,'Custo Por mes e Veículo'!P$2,Combustivel!$AC:$AC,'Custo Por mes e Veículo'!P$1,Combustivel!$A:$A,'Custo Por mes e Veículo'!$C80)</f>
        <v>9968.6200000000008</v>
      </c>
      <c r="Q80" s="8">
        <f>SUMIFS(Combustivel!$U:$U,Combustivel!$AB:$AB,'Custo Por mes e Veículo'!Q$2,Combustivel!$AC:$AC,'Custo Por mes e Veículo'!Q$1,Combustivel!$A:$A,'Custo Por mes e Veículo'!$C80)</f>
        <v>1505.36</v>
      </c>
      <c r="R80" s="8">
        <f>SUMIFS(Combustivel!$U:$U,Combustivel!$AB:$AB,'Custo Por mes e Veículo'!R$2,Combustivel!$AC:$AC,'Custo Por mes e Veículo'!R$1,Combustivel!$A:$A,'Custo Por mes e Veículo'!$C80)</f>
        <v>0</v>
      </c>
      <c r="S80" s="8">
        <f>SUMIFS(Combustivel!$U:$U,Combustivel!$AB:$AB,'Custo Por mes e Veículo'!S$2,Combustivel!$AC:$AC,'Custo Por mes e Veículo'!S$1,Combustivel!$A:$A,'Custo Por mes e Veículo'!$C80)</f>
        <v>0</v>
      </c>
      <c r="T80" s="8">
        <f>SUMIFS(Combustivel!$U:$U,Combustivel!$AB:$AB,'Custo Por mes e Veículo'!T$2,Combustivel!$AC:$AC,'Custo Por mes e Veículo'!T$1,Combustivel!$A:$A,'Custo Por mes e Veículo'!$C80)</f>
        <v>0</v>
      </c>
      <c r="U80" s="8">
        <f>SUMIFS(Combustivel!$U:$U,Combustivel!$AB:$AB,'Custo Por mes e Veículo'!U$2,Combustivel!$AC:$AC,'Custo Por mes e Veículo'!U$1,Combustivel!$A:$A,'Custo Por mes e Veículo'!$C80)</f>
        <v>0</v>
      </c>
      <c r="V80" s="8">
        <f>SUMIFS(Combustivel!$U:$U,Combustivel!$AB:$AB,'Custo Por mes e Veículo'!V$2,Combustivel!$AC:$AC,'Custo Por mes e Veículo'!V$1,Combustivel!$A:$A,'Custo Por mes e Veículo'!$C80)</f>
        <v>0</v>
      </c>
      <c r="W80" s="8">
        <f>SUMIFS(Combustivel!$U:$U,Combustivel!$AB:$AB,'Custo Por mes e Veículo'!W$2,Combustivel!$AC:$AC,'Custo Por mes e Veículo'!W$1,Combustivel!$A:$A,'Custo Por mes e Veículo'!$C80)</f>
        <v>0</v>
      </c>
      <c r="X80" s="8">
        <f>SUMIFS(Combustivel!$U:$U,Combustivel!$AB:$AB,'Custo Por mes e Veículo'!X$2,Combustivel!$AC:$AC,'Custo Por mes e Veículo'!X$1,Combustivel!$A:$A,'Custo Por mes e Veículo'!$C80)</f>
        <v>0</v>
      </c>
    </row>
    <row r="81" spans="1:24" x14ac:dyDescent="0.3">
      <c r="A81" t="s">
        <v>3570</v>
      </c>
      <c r="B81" t="s">
        <v>2350</v>
      </c>
      <c r="C81" t="s">
        <v>2347</v>
      </c>
      <c r="D81" s="8">
        <f>SUMIFS(Combustivel!$U:$U,Combustivel!$AB:$AB,'Custo Por mes e Veículo'!D$2,Combustivel!$AC:$AC,'Custo Por mes e Veículo'!D$1,Combustivel!$A:$A,'Custo Por mes e Veículo'!$C81)</f>
        <v>0</v>
      </c>
      <c r="E81" s="8">
        <f>SUMIFS(Combustivel!$U:$U,Combustivel!$AB:$AB,'Custo Por mes e Veículo'!E$2,Combustivel!$AC:$AC,'Custo Por mes e Veículo'!E$1,Combustivel!$A:$A,'Custo Por mes e Veículo'!$C81)</f>
        <v>0</v>
      </c>
      <c r="F81" s="8">
        <f>SUMIFS(Combustivel!$U:$U,Combustivel!$AB:$AB,'Custo Por mes e Veículo'!F$2,Combustivel!$AC:$AC,'Custo Por mes e Veículo'!F$1,Combustivel!$A:$A,'Custo Por mes e Veículo'!$C81)</f>
        <v>0</v>
      </c>
      <c r="G81" s="8">
        <f>SUMIFS(Combustivel!$U:$U,Combustivel!$AB:$AB,'Custo Por mes e Veículo'!G$2,Combustivel!$AC:$AC,'Custo Por mes e Veículo'!G$1,Combustivel!$A:$A,'Custo Por mes e Veículo'!$C81)</f>
        <v>0</v>
      </c>
      <c r="H81" s="8">
        <f>SUMIFS(Combustivel!$U:$U,Combustivel!$AB:$AB,'Custo Por mes e Veículo'!H$2,Combustivel!$AC:$AC,'Custo Por mes e Veículo'!H$1,Combustivel!$A:$A,'Custo Por mes e Veículo'!$C81)</f>
        <v>0</v>
      </c>
      <c r="I81" s="8">
        <f>SUMIFS(Combustivel!$U:$U,Combustivel!$AB:$AB,'Custo Por mes e Veículo'!I$2,Combustivel!$AC:$AC,'Custo Por mes e Veículo'!I$1,Combustivel!$A:$A,'Custo Por mes e Veículo'!$C81)</f>
        <v>0</v>
      </c>
      <c r="J81" s="8">
        <f>SUMIFS(Combustivel!$U:$U,Combustivel!$AB:$AB,'Custo Por mes e Veículo'!J$2,Combustivel!$AC:$AC,'Custo Por mes e Veículo'!J$1,Combustivel!$A:$A,'Custo Por mes e Veículo'!$C81)</f>
        <v>2316.5399999999995</v>
      </c>
      <c r="K81" s="8">
        <f>SUMIFS(Combustivel!$U:$U,Combustivel!$AB:$AB,'Custo Por mes e Veículo'!K$2,Combustivel!$AC:$AC,'Custo Por mes e Veículo'!K$1,Combustivel!$A:$A,'Custo Por mes e Veículo'!$C81)</f>
        <v>7107.25</v>
      </c>
      <c r="L81" s="8">
        <f>SUMIFS(Combustivel!$U:$U,Combustivel!$AB:$AB,'Custo Por mes e Veículo'!L$2,Combustivel!$AC:$AC,'Custo Por mes e Veículo'!L$1,Combustivel!$A:$A,'Custo Por mes e Veículo'!$C81)</f>
        <v>7424.7599999999984</v>
      </c>
      <c r="M81" s="8">
        <f>SUMIFS(Combustivel!$U:$U,Combustivel!$AB:$AB,'Custo Por mes e Veículo'!M$2,Combustivel!$AC:$AC,'Custo Por mes e Veículo'!M$1,Combustivel!$A:$A,'Custo Por mes e Veículo'!$C81)</f>
        <v>7681.47</v>
      </c>
      <c r="N81" s="8">
        <f>SUMIFS(Combustivel!$U:$U,Combustivel!$AB:$AB,'Custo Por mes e Veículo'!N$2,Combustivel!$AC:$AC,'Custo Por mes e Veículo'!N$1,Combustivel!$A:$A,'Custo Por mes e Veículo'!$C81)</f>
        <v>8376.5800000000017</v>
      </c>
      <c r="O81" s="8">
        <f>SUMIFS(Combustivel!$U:$U,Combustivel!$AB:$AB,'Custo Por mes e Veículo'!O$2,Combustivel!$AC:$AC,'Custo Por mes e Veículo'!O$1,Combustivel!$A:$A,'Custo Por mes e Veículo'!$C81)</f>
        <v>9728.5899999999983</v>
      </c>
      <c r="P81" s="8">
        <f>SUMIFS(Combustivel!$U:$U,Combustivel!$AB:$AB,'Custo Por mes e Veículo'!P$2,Combustivel!$AC:$AC,'Custo Por mes e Veículo'!P$1,Combustivel!$A:$A,'Custo Por mes e Veículo'!$C81)</f>
        <v>10582.8</v>
      </c>
      <c r="Q81" s="8">
        <f>SUMIFS(Combustivel!$U:$U,Combustivel!$AB:$AB,'Custo Por mes e Veículo'!Q$2,Combustivel!$AC:$AC,'Custo Por mes e Veículo'!Q$1,Combustivel!$A:$A,'Custo Por mes e Veículo'!$C81)</f>
        <v>1552.85</v>
      </c>
      <c r="R81" s="8">
        <f>SUMIFS(Combustivel!$U:$U,Combustivel!$AB:$AB,'Custo Por mes e Veículo'!R$2,Combustivel!$AC:$AC,'Custo Por mes e Veículo'!R$1,Combustivel!$A:$A,'Custo Por mes e Veículo'!$C81)</f>
        <v>0</v>
      </c>
      <c r="S81" s="8">
        <f>SUMIFS(Combustivel!$U:$U,Combustivel!$AB:$AB,'Custo Por mes e Veículo'!S$2,Combustivel!$AC:$AC,'Custo Por mes e Veículo'!S$1,Combustivel!$A:$A,'Custo Por mes e Veículo'!$C81)</f>
        <v>0</v>
      </c>
      <c r="T81" s="8">
        <f>SUMIFS(Combustivel!$U:$U,Combustivel!$AB:$AB,'Custo Por mes e Veículo'!T$2,Combustivel!$AC:$AC,'Custo Por mes e Veículo'!T$1,Combustivel!$A:$A,'Custo Por mes e Veículo'!$C81)</f>
        <v>0</v>
      </c>
      <c r="U81" s="8">
        <f>SUMIFS(Combustivel!$U:$U,Combustivel!$AB:$AB,'Custo Por mes e Veículo'!U$2,Combustivel!$AC:$AC,'Custo Por mes e Veículo'!U$1,Combustivel!$A:$A,'Custo Por mes e Veículo'!$C81)</f>
        <v>0</v>
      </c>
      <c r="V81" s="8">
        <f>SUMIFS(Combustivel!$U:$U,Combustivel!$AB:$AB,'Custo Por mes e Veículo'!V$2,Combustivel!$AC:$AC,'Custo Por mes e Veículo'!V$1,Combustivel!$A:$A,'Custo Por mes e Veículo'!$C81)</f>
        <v>0</v>
      </c>
      <c r="W81" s="8">
        <f>SUMIFS(Combustivel!$U:$U,Combustivel!$AB:$AB,'Custo Por mes e Veículo'!W$2,Combustivel!$AC:$AC,'Custo Por mes e Veículo'!W$1,Combustivel!$A:$A,'Custo Por mes e Veículo'!$C81)</f>
        <v>0</v>
      </c>
      <c r="X81" s="8">
        <f>SUMIFS(Combustivel!$U:$U,Combustivel!$AB:$AB,'Custo Por mes e Veículo'!X$2,Combustivel!$AC:$AC,'Custo Por mes e Veículo'!X$1,Combustivel!$A:$A,'Custo Por mes e Veículo'!$C81)</f>
        <v>0</v>
      </c>
    </row>
    <row r="82" spans="1:24" x14ac:dyDescent="0.3">
      <c r="A82" t="s">
        <v>3570</v>
      </c>
      <c r="B82" t="s">
        <v>2682</v>
      </c>
      <c r="C82" t="s">
        <v>2679</v>
      </c>
      <c r="D82" s="8">
        <f>SUMIFS(Combustivel!$U:$U,Combustivel!$AB:$AB,'Custo Por mes e Veículo'!D$2,Combustivel!$AC:$AC,'Custo Por mes e Veículo'!D$1,Combustivel!$A:$A,'Custo Por mes e Veículo'!$C82)</f>
        <v>0</v>
      </c>
      <c r="E82" s="8">
        <f>SUMIFS(Combustivel!$U:$U,Combustivel!$AB:$AB,'Custo Por mes e Veículo'!E$2,Combustivel!$AC:$AC,'Custo Por mes e Veículo'!E$1,Combustivel!$A:$A,'Custo Por mes e Veículo'!$C82)</f>
        <v>0</v>
      </c>
      <c r="F82" s="8">
        <f>SUMIFS(Combustivel!$U:$U,Combustivel!$AB:$AB,'Custo Por mes e Veículo'!F$2,Combustivel!$AC:$AC,'Custo Por mes e Veículo'!F$1,Combustivel!$A:$A,'Custo Por mes e Veículo'!$C82)</f>
        <v>0</v>
      </c>
      <c r="G82" s="8">
        <f>SUMIFS(Combustivel!$U:$U,Combustivel!$AB:$AB,'Custo Por mes e Veículo'!G$2,Combustivel!$AC:$AC,'Custo Por mes e Veículo'!G$1,Combustivel!$A:$A,'Custo Por mes e Veículo'!$C82)</f>
        <v>0</v>
      </c>
      <c r="H82" s="8">
        <f>SUMIFS(Combustivel!$U:$U,Combustivel!$AB:$AB,'Custo Por mes e Veículo'!H$2,Combustivel!$AC:$AC,'Custo Por mes e Veículo'!H$1,Combustivel!$A:$A,'Custo Por mes e Veículo'!$C82)</f>
        <v>0</v>
      </c>
      <c r="I82" s="8">
        <f>SUMIFS(Combustivel!$U:$U,Combustivel!$AB:$AB,'Custo Por mes e Veículo'!I$2,Combustivel!$AC:$AC,'Custo Por mes e Veículo'!I$1,Combustivel!$A:$A,'Custo Por mes e Veículo'!$C82)</f>
        <v>0</v>
      </c>
      <c r="J82" s="8">
        <f>SUMIFS(Combustivel!$U:$U,Combustivel!$AB:$AB,'Custo Por mes e Veículo'!J$2,Combustivel!$AC:$AC,'Custo Por mes e Veículo'!J$1,Combustivel!$A:$A,'Custo Por mes e Veículo'!$C82)</f>
        <v>907.18</v>
      </c>
      <c r="K82" s="8">
        <f>SUMIFS(Combustivel!$U:$U,Combustivel!$AB:$AB,'Custo Por mes e Veículo'!K$2,Combustivel!$AC:$AC,'Custo Por mes e Veículo'!K$1,Combustivel!$A:$A,'Custo Por mes e Veículo'!$C82)</f>
        <v>2967.94</v>
      </c>
      <c r="L82" s="8">
        <f>SUMIFS(Combustivel!$U:$U,Combustivel!$AB:$AB,'Custo Por mes e Veículo'!L$2,Combustivel!$AC:$AC,'Custo Por mes e Veículo'!L$1,Combustivel!$A:$A,'Custo Por mes e Veículo'!$C82)</f>
        <v>5487.66</v>
      </c>
      <c r="M82" s="8">
        <f>SUMIFS(Combustivel!$U:$U,Combustivel!$AB:$AB,'Custo Por mes e Veículo'!M$2,Combustivel!$AC:$AC,'Custo Por mes e Veículo'!M$1,Combustivel!$A:$A,'Custo Por mes e Veículo'!$C82)</f>
        <v>6379.0300000000007</v>
      </c>
      <c r="N82" s="8">
        <f>SUMIFS(Combustivel!$U:$U,Combustivel!$AB:$AB,'Custo Por mes e Veículo'!N$2,Combustivel!$AC:$AC,'Custo Por mes e Veículo'!N$1,Combustivel!$A:$A,'Custo Por mes e Veículo'!$C82)</f>
        <v>5799.9200000000019</v>
      </c>
      <c r="O82" s="8">
        <f>SUMIFS(Combustivel!$U:$U,Combustivel!$AB:$AB,'Custo Por mes e Veículo'!O$2,Combustivel!$AC:$AC,'Custo Por mes e Veículo'!O$1,Combustivel!$A:$A,'Custo Por mes e Veículo'!$C82)</f>
        <v>3070.8900000000003</v>
      </c>
      <c r="P82" s="8">
        <f>SUMIFS(Combustivel!$U:$U,Combustivel!$AB:$AB,'Custo Por mes e Veículo'!P$2,Combustivel!$AC:$AC,'Custo Por mes e Veículo'!P$1,Combustivel!$A:$A,'Custo Por mes e Veículo'!$C82)</f>
        <v>5300.43</v>
      </c>
      <c r="Q82" s="8">
        <f>SUMIFS(Combustivel!$U:$U,Combustivel!$AB:$AB,'Custo Por mes e Veículo'!Q$2,Combustivel!$AC:$AC,'Custo Por mes e Veículo'!Q$1,Combustivel!$A:$A,'Custo Por mes e Veículo'!$C82)</f>
        <v>0</v>
      </c>
      <c r="R82" s="8">
        <f>SUMIFS(Combustivel!$U:$U,Combustivel!$AB:$AB,'Custo Por mes e Veículo'!R$2,Combustivel!$AC:$AC,'Custo Por mes e Veículo'!R$1,Combustivel!$A:$A,'Custo Por mes e Veículo'!$C82)</f>
        <v>0</v>
      </c>
      <c r="S82" s="8">
        <f>SUMIFS(Combustivel!$U:$U,Combustivel!$AB:$AB,'Custo Por mes e Veículo'!S$2,Combustivel!$AC:$AC,'Custo Por mes e Veículo'!S$1,Combustivel!$A:$A,'Custo Por mes e Veículo'!$C82)</f>
        <v>0</v>
      </c>
      <c r="T82" s="8">
        <f>SUMIFS(Combustivel!$U:$U,Combustivel!$AB:$AB,'Custo Por mes e Veículo'!T$2,Combustivel!$AC:$AC,'Custo Por mes e Veículo'!T$1,Combustivel!$A:$A,'Custo Por mes e Veículo'!$C82)</f>
        <v>0</v>
      </c>
      <c r="U82" s="8">
        <f>SUMIFS(Combustivel!$U:$U,Combustivel!$AB:$AB,'Custo Por mes e Veículo'!U$2,Combustivel!$AC:$AC,'Custo Por mes e Veículo'!U$1,Combustivel!$A:$A,'Custo Por mes e Veículo'!$C82)</f>
        <v>0</v>
      </c>
      <c r="V82" s="8">
        <f>SUMIFS(Combustivel!$U:$U,Combustivel!$AB:$AB,'Custo Por mes e Veículo'!V$2,Combustivel!$AC:$AC,'Custo Por mes e Veículo'!V$1,Combustivel!$A:$A,'Custo Por mes e Veículo'!$C82)</f>
        <v>0</v>
      </c>
      <c r="W82" s="8">
        <f>SUMIFS(Combustivel!$U:$U,Combustivel!$AB:$AB,'Custo Por mes e Veículo'!W$2,Combustivel!$AC:$AC,'Custo Por mes e Veículo'!W$1,Combustivel!$A:$A,'Custo Por mes e Veículo'!$C82)</f>
        <v>0</v>
      </c>
      <c r="X82" s="8">
        <f>SUMIFS(Combustivel!$U:$U,Combustivel!$AB:$AB,'Custo Por mes e Veículo'!X$2,Combustivel!$AC:$AC,'Custo Por mes e Veículo'!X$1,Combustivel!$A:$A,'Custo Por mes e Veículo'!$C82)</f>
        <v>0</v>
      </c>
    </row>
    <row r="83" spans="1:24" x14ac:dyDescent="0.3">
      <c r="B83" t="s">
        <v>2703</v>
      </c>
      <c r="C83" t="s">
        <v>2700</v>
      </c>
      <c r="D83" s="8">
        <f>SUMIFS(Combustivel!$U:$U,Combustivel!$AB:$AB,'Custo Por mes e Veículo'!D$2,Combustivel!$AC:$AC,'Custo Por mes e Veículo'!D$1,Combustivel!$A:$A,'Custo Por mes e Veículo'!$C83)</f>
        <v>0</v>
      </c>
      <c r="E83" s="8">
        <f>SUMIFS(Combustivel!$U:$U,Combustivel!$AB:$AB,'Custo Por mes e Veículo'!E$2,Combustivel!$AC:$AC,'Custo Por mes e Veículo'!E$1,Combustivel!$A:$A,'Custo Por mes e Veículo'!$C83)</f>
        <v>0</v>
      </c>
      <c r="F83" s="8">
        <f>SUMIFS(Combustivel!$U:$U,Combustivel!$AB:$AB,'Custo Por mes e Veículo'!F$2,Combustivel!$AC:$AC,'Custo Por mes e Veículo'!F$1,Combustivel!$A:$A,'Custo Por mes e Veículo'!$C83)</f>
        <v>0</v>
      </c>
      <c r="G83" s="8">
        <f>SUMIFS(Combustivel!$U:$U,Combustivel!$AB:$AB,'Custo Por mes e Veículo'!G$2,Combustivel!$AC:$AC,'Custo Por mes e Veículo'!G$1,Combustivel!$A:$A,'Custo Por mes e Veículo'!$C83)</f>
        <v>0</v>
      </c>
      <c r="H83" s="8">
        <f>SUMIFS(Combustivel!$U:$U,Combustivel!$AB:$AB,'Custo Por mes e Veículo'!H$2,Combustivel!$AC:$AC,'Custo Por mes e Veículo'!H$1,Combustivel!$A:$A,'Custo Por mes e Veículo'!$C83)</f>
        <v>0</v>
      </c>
      <c r="I83" s="8">
        <f>SUMIFS(Combustivel!$U:$U,Combustivel!$AB:$AB,'Custo Por mes e Veículo'!I$2,Combustivel!$AC:$AC,'Custo Por mes e Veículo'!I$1,Combustivel!$A:$A,'Custo Por mes e Veículo'!$C83)</f>
        <v>0</v>
      </c>
      <c r="J83" s="8">
        <f>SUMIFS(Combustivel!$U:$U,Combustivel!$AB:$AB,'Custo Por mes e Veículo'!J$2,Combustivel!$AC:$AC,'Custo Por mes e Veículo'!J$1,Combustivel!$A:$A,'Custo Por mes e Veículo'!$C83)</f>
        <v>1965.5500000000002</v>
      </c>
      <c r="K83" s="8">
        <f>SUMIFS(Combustivel!$U:$U,Combustivel!$AB:$AB,'Custo Por mes e Veículo'!K$2,Combustivel!$AC:$AC,'Custo Por mes e Veículo'!K$1,Combustivel!$A:$A,'Custo Por mes e Veículo'!$C83)</f>
        <v>7245.48</v>
      </c>
      <c r="L83" s="8">
        <f>SUMIFS(Combustivel!$U:$U,Combustivel!$AB:$AB,'Custo Por mes e Veículo'!L$2,Combustivel!$AC:$AC,'Custo Por mes e Veículo'!L$1,Combustivel!$A:$A,'Custo Por mes e Veículo'!$C83)</f>
        <v>7799.63</v>
      </c>
      <c r="M83" s="8">
        <f>SUMIFS(Combustivel!$U:$U,Combustivel!$AB:$AB,'Custo Por mes e Veículo'!M$2,Combustivel!$AC:$AC,'Custo Por mes e Veículo'!M$1,Combustivel!$A:$A,'Custo Por mes e Veículo'!$C83)</f>
        <v>947.73</v>
      </c>
      <c r="N83" s="8">
        <f>SUMIFS(Combustivel!$U:$U,Combustivel!$AB:$AB,'Custo Por mes e Veículo'!N$2,Combustivel!$AC:$AC,'Custo Por mes e Veículo'!N$1,Combustivel!$A:$A,'Custo Por mes e Veículo'!$C83)</f>
        <v>7031.8700000000017</v>
      </c>
      <c r="O83" s="8">
        <f>SUMIFS(Combustivel!$U:$U,Combustivel!$AB:$AB,'Custo Por mes e Veículo'!O$2,Combustivel!$AC:$AC,'Custo Por mes e Veículo'!O$1,Combustivel!$A:$A,'Custo Por mes e Veículo'!$C83)</f>
        <v>10693.020000000002</v>
      </c>
      <c r="P83" s="8">
        <f>SUMIFS(Combustivel!$U:$U,Combustivel!$AB:$AB,'Custo Por mes e Veículo'!P$2,Combustivel!$AC:$AC,'Custo Por mes e Veículo'!P$1,Combustivel!$A:$A,'Custo Por mes e Veículo'!$C83)</f>
        <v>10120.36</v>
      </c>
      <c r="Q83" s="8">
        <f>SUMIFS(Combustivel!$U:$U,Combustivel!$AB:$AB,'Custo Por mes e Veículo'!Q$2,Combustivel!$AC:$AC,'Custo Por mes e Veículo'!Q$1,Combustivel!$A:$A,'Custo Por mes e Veículo'!$C83)</f>
        <v>721.63</v>
      </c>
      <c r="R83" s="8">
        <f>SUMIFS(Combustivel!$U:$U,Combustivel!$AB:$AB,'Custo Por mes e Veículo'!R$2,Combustivel!$AC:$AC,'Custo Por mes e Veículo'!R$1,Combustivel!$A:$A,'Custo Por mes e Veículo'!$C83)</f>
        <v>0</v>
      </c>
      <c r="S83" s="8">
        <f>SUMIFS(Combustivel!$U:$U,Combustivel!$AB:$AB,'Custo Por mes e Veículo'!S$2,Combustivel!$AC:$AC,'Custo Por mes e Veículo'!S$1,Combustivel!$A:$A,'Custo Por mes e Veículo'!$C83)</f>
        <v>0</v>
      </c>
      <c r="T83" s="8">
        <f>SUMIFS(Combustivel!$U:$U,Combustivel!$AB:$AB,'Custo Por mes e Veículo'!T$2,Combustivel!$AC:$AC,'Custo Por mes e Veículo'!T$1,Combustivel!$A:$A,'Custo Por mes e Veículo'!$C83)</f>
        <v>0</v>
      </c>
      <c r="U83" s="8">
        <f>SUMIFS(Combustivel!$U:$U,Combustivel!$AB:$AB,'Custo Por mes e Veículo'!U$2,Combustivel!$AC:$AC,'Custo Por mes e Veículo'!U$1,Combustivel!$A:$A,'Custo Por mes e Veículo'!$C83)</f>
        <v>0</v>
      </c>
      <c r="V83" s="8">
        <f>SUMIFS(Combustivel!$U:$U,Combustivel!$AB:$AB,'Custo Por mes e Veículo'!V$2,Combustivel!$AC:$AC,'Custo Por mes e Veículo'!V$1,Combustivel!$A:$A,'Custo Por mes e Veículo'!$C83)</f>
        <v>0</v>
      </c>
      <c r="W83" s="8">
        <f>SUMIFS(Combustivel!$U:$U,Combustivel!$AB:$AB,'Custo Por mes e Veículo'!W$2,Combustivel!$AC:$AC,'Custo Por mes e Veículo'!W$1,Combustivel!$A:$A,'Custo Por mes e Veículo'!$C83)</f>
        <v>0</v>
      </c>
      <c r="X83" s="8">
        <f>SUMIFS(Combustivel!$U:$U,Combustivel!$AB:$AB,'Custo Por mes e Veículo'!X$2,Combustivel!$AC:$AC,'Custo Por mes e Veículo'!X$1,Combustivel!$A:$A,'Custo Por mes e Veículo'!$C83)</f>
        <v>0</v>
      </c>
    </row>
    <row r="85" spans="1:24" x14ac:dyDescent="0.3">
      <c r="A85" s="12" t="s">
        <v>3570</v>
      </c>
      <c r="B85" s="12"/>
      <c r="C85" s="12" t="s">
        <v>3568</v>
      </c>
      <c r="D85" s="13">
        <f t="shared" ref="D85:K85" si="11">+SUM(D80:D84)</f>
        <v>0</v>
      </c>
      <c r="E85" s="13">
        <f t="shared" si="11"/>
        <v>0</v>
      </c>
      <c r="F85" s="13">
        <f t="shared" si="11"/>
        <v>0</v>
      </c>
      <c r="G85" s="13">
        <f t="shared" si="11"/>
        <v>0</v>
      </c>
      <c r="H85" s="13">
        <f t="shared" si="11"/>
        <v>0</v>
      </c>
      <c r="I85" s="13">
        <f t="shared" si="11"/>
        <v>927.40000000000009</v>
      </c>
      <c r="J85" s="13">
        <f t="shared" si="11"/>
        <v>7210.7300000000005</v>
      </c>
      <c r="K85" s="13">
        <f t="shared" si="11"/>
        <v>24501.599999999999</v>
      </c>
      <c r="L85" s="13">
        <f t="shared" ref="L85:M85" si="12">+SUM(L80:L84)</f>
        <v>28002.469999999998</v>
      </c>
      <c r="M85" s="13">
        <f t="shared" si="12"/>
        <v>22223.87</v>
      </c>
      <c r="N85" s="13">
        <f t="shared" ref="N85:X85" si="13">+SUM(N80:N84)</f>
        <v>27226.810000000005</v>
      </c>
      <c r="O85" s="13">
        <f t="shared" si="13"/>
        <v>36292.530000000006</v>
      </c>
      <c r="P85" s="13">
        <f t="shared" si="13"/>
        <v>35972.21</v>
      </c>
      <c r="Q85" s="13">
        <f t="shared" si="13"/>
        <v>3779.84</v>
      </c>
      <c r="R85" s="13">
        <f t="shared" si="13"/>
        <v>0</v>
      </c>
      <c r="S85" s="13">
        <f t="shared" si="13"/>
        <v>0</v>
      </c>
      <c r="T85" s="13">
        <f t="shared" si="13"/>
        <v>0</v>
      </c>
      <c r="U85" s="13">
        <f t="shared" si="13"/>
        <v>0</v>
      </c>
      <c r="V85" s="13">
        <f t="shared" si="13"/>
        <v>0</v>
      </c>
      <c r="W85" s="13">
        <f t="shared" si="13"/>
        <v>0</v>
      </c>
      <c r="X85" s="13">
        <f t="shared" si="13"/>
        <v>0</v>
      </c>
    </row>
    <row r="88" spans="1:24" x14ac:dyDescent="0.3">
      <c r="A88" t="s">
        <v>3571</v>
      </c>
      <c r="B88" t="s">
        <v>2002</v>
      </c>
      <c r="C88" t="s">
        <v>1999</v>
      </c>
      <c r="D88" s="8">
        <f>SUMIFS(Combustivel!$U:$U,Combustivel!$AB:$AB,'Custo Por mes e Veículo'!D$2,Combustivel!$AC:$AC,'Custo Por mes e Veículo'!D$1,Combustivel!$A:$A,'Custo Por mes e Veículo'!$C88)</f>
        <v>0</v>
      </c>
      <c r="E88" s="8">
        <f>SUMIFS(Combustivel!$U:$U,Combustivel!$AB:$AB,'Custo Por mes e Veículo'!E$2,Combustivel!$AC:$AC,'Custo Por mes e Veículo'!E$1,Combustivel!$A:$A,'Custo Por mes e Veículo'!$C88)</f>
        <v>0</v>
      </c>
      <c r="F88" s="8">
        <f>SUMIFS(Combustivel!$U:$U,Combustivel!$AB:$AB,'Custo Por mes e Veículo'!F$2,Combustivel!$AC:$AC,'Custo Por mes e Veículo'!F$1,Combustivel!$A:$A,'Custo Por mes e Veículo'!$C88)</f>
        <v>0</v>
      </c>
      <c r="G88" s="8">
        <f>SUMIFS(Combustivel!$U:$U,Combustivel!$AB:$AB,'Custo Por mes e Veículo'!G$2,Combustivel!$AC:$AC,'Custo Por mes e Veículo'!G$1,Combustivel!$A:$A,'Custo Por mes e Veículo'!$C88)</f>
        <v>0</v>
      </c>
      <c r="H88" s="8">
        <f>SUMIFS(Combustivel!$U:$U,Combustivel!$AB:$AB,'Custo Por mes e Veículo'!H$2,Combustivel!$AC:$AC,'Custo Por mes e Veículo'!H$1,Combustivel!$A:$A,'Custo Por mes e Veículo'!$C88)</f>
        <v>0</v>
      </c>
      <c r="I88" s="8">
        <f>SUMIFS(Combustivel!$U:$U,Combustivel!$AB:$AB,'Custo Por mes e Veículo'!I$2,Combustivel!$AC:$AC,'Custo Por mes e Veículo'!I$1,Combustivel!$A:$A,'Custo Por mes e Veículo'!$C88)</f>
        <v>1296.46</v>
      </c>
      <c r="J88" s="8">
        <f>SUMIFS(Combustivel!$U:$U,Combustivel!$AB:$AB,'Custo Por mes e Veículo'!J$2,Combustivel!$AC:$AC,'Custo Por mes e Veículo'!J$1,Combustivel!$A:$A,'Custo Por mes e Veículo'!$C88)</f>
        <v>3615.9799999999996</v>
      </c>
      <c r="K88" s="8">
        <f>SUMIFS(Combustivel!$U:$U,Combustivel!$AB:$AB,'Custo Por mes e Veículo'!K$2,Combustivel!$AC:$AC,'Custo Por mes e Veículo'!K$1,Combustivel!$A:$A,'Custo Por mes e Veículo'!$C88)</f>
        <v>8394.94</v>
      </c>
      <c r="L88" s="8">
        <f>SUMIFS(Combustivel!$U:$U,Combustivel!$AB:$AB,'Custo Por mes e Veículo'!L$2,Combustivel!$AC:$AC,'Custo Por mes e Veículo'!L$1,Combustivel!$A:$A,'Custo Por mes e Veículo'!$C88)</f>
        <v>4133.41</v>
      </c>
      <c r="M88" s="8">
        <f>SUMIFS(Combustivel!$U:$U,Combustivel!$AB:$AB,'Custo Por mes e Veículo'!M$2,Combustivel!$AC:$AC,'Custo Por mes e Veículo'!M$1,Combustivel!$A:$A,'Custo Por mes e Veículo'!$C88)</f>
        <v>5111.9799999999996</v>
      </c>
      <c r="N88" s="8">
        <f>SUMIFS(Combustivel!$U:$U,Combustivel!$AB:$AB,'Custo Por mes e Veículo'!N$2,Combustivel!$AC:$AC,'Custo Por mes e Veículo'!N$1,Combustivel!$A:$A,'Custo Por mes e Veículo'!$C88)</f>
        <v>6253.5200000000013</v>
      </c>
      <c r="O88" s="8">
        <f>SUMIFS(Combustivel!$U:$U,Combustivel!$AB:$AB,'Custo Por mes e Veículo'!O$2,Combustivel!$AC:$AC,'Custo Por mes e Veículo'!O$1,Combustivel!$A:$A,'Custo Por mes e Veículo'!$C88)</f>
        <v>10265.110000000002</v>
      </c>
      <c r="P88" s="8">
        <f>SUMIFS(Combustivel!$U:$U,Combustivel!$AB:$AB,'Custo Por mes e Veículo'!P$2,Combustivel!$AC:$AC,'Custo Por mes e Veículo'!P$1,Combustivel!$A:$A,'Custo Por mes e Veículo'!$C88)</f>
        <v>16075.720000000001</v>
      </c>
      <c r="Q88" s="8">
        <f>SUMIFS(Combustivel!$U:$U,Combustivel!$AB:$AB,'Custo Por mes e Veículo'!Q$2,Combustivel!$AC:$AC,'Custo Por mes e Veículo'!Q$1,Combustivel!$A:$A,'Custo Por mes e Veículo'!$C88)</f>
        <v>1644.54</v>
      </c>
      <c r="R88" s="8">
        <f>SUMIFS(Combustivel!$U:$U,Combustivel!$AB:$AB,'Custo Por mes e Veículo'!R$2,Combustivel!$AC:$AC,'Custo Por mes e Veículo'!R$1,Combustivel!$A:$A,'Custo Por mes e Veículo'!$C88)</f>
        <v>0</v>
      </c>
      <c r="S88" s="8">
        <f>SUMIFS(Combustivel!$U:$U,Combustivel!$AB:$AB,'Custo Por mes e Veículo'!S$2,Combustivel!$AC:$AC,'Custo Por mes e Veículo'!S$1,Combustivel!$A:$A,'Custo Por mes e Veículo'!$C88)</f>
        <v>0</v>
      </c>
      <c r="T88" s="8">
        <f>SUMIFS(Combustivel!$U:$U,Combustivel!$AB:$AB,'Custo Por mes e Veículo'!T$2,Combustivel!$AC:$AC,'Custo Por mes e Veículo'!T$1,Combustivel!$A:$A,'Custo Por mes e Veículo'!$C88)</f>
        <v>0</v>
      </c>
      <c r="U88" s="8">
        <f>SUMIFS(Combustivel!$U:$U,Combustivel!$AB:$AB,'Custo Por mes e Veículo'!U$2,Combustivel!$AC:$AC,'Custo Por mes e Veículo'!U$1,Combustivel!$A:$A,'Custo Por mes e Veículo'!$C88)</f>
        <v>0</v>
      </c>
      <c r="V88" s="8">
        <f>SUMIFS(Combustivel!$U:$U,Combustivel!$AB:$AB,'Custo Por mes e Veículo'!V$2,Combustivel!$AC:$AC,'Custo Por mes e Veículo'!V$1,Combustivel!$A:$A,'Custo Por mes e Veículo'!$C88)</f>
        <v>0</v>
      </c>
      <c r="W88" s="8">
        <f>SUMIFS(Combustivel!$U:$U,Combustivel!$AB:$AB,'Custo Por mes e Veículo'!W$2,Combustivel!$AC:$AC,'Custo Por mes e Veículo'!W$1,Combustivel!$A:$A,'Custo Por mes e Veículo'!$C88)</f>
        <v>0</v>
      </c>
      <c r="X88" s="8">
        <f>SUMIFS(Combustivel!$U:$U,Combustivel!$AB:$AB,'Custo Por mes e Veículo'!X$2,Combustivel!$AC:$AC,'Custo Por mes e Veículo'!X$1,Combustivel!$A:$A,'Custo Por mes e Veículo'!$C88)</f>
        <v>0</v>
      </c>
    </row>
    <row r="90" spans="1:24" x14ac:dyDescent="0.3">
      <c r="A90" s="12" t="s">
        <v>3571</v>
      </c>
      <c r="B90" s="12"/>
      <c r="C90" s="12" t="s">
        <v>3568</v>
      </c>
      <c r="D90" s="13">
        <f t="shared" ref="D90:K90" si="14">+SUM(D88:D89)</f>
        <v>0</v>
      </c>
      <c r="E90" s="13">
        <f t="shared" si="14"/>
        <v>0</v>
      </c>
      <c r="F90" s="13">
        <f t="shared" si="14"/>
        <v>0</v>
      </c>
      <c r="G90" s="13">
        <f t="shared" si="14"/>
        <v>0</v>
      </c>
      <c r="H90" s="13">
        <f t="shared" si="14"/>
        <v>0</v>
      </c>
      <c r="I90" s="13">
        <f t="shared" si="14"/>
        <v>1296.46</v>
      </c>
      <c r="J90" s="13">
        <f t="shared" si="14"/>
        <v>3615.9799999999996</v>
      </c>
      <c r="K90" s="13">
        <f t="shared" si="14"/>
        <v>8394.94</v>
      </c>
      <c r="L90" s="13">
        <f t="shared" ref="L90:M90" si="15">+SUM(L88:L89)</f>
        <v>4133.41</v>
      </c>
      <c r="M90" s="13">
        <f t="shared" si="15"/>
        <v>5111.9799999999996</v>
      </c>
      <c r="N90" s="13">
        <f t="shared" ref="N90:X90" si="16">+SUM(N88:N89)</f>
        <v>6253.5200000000013</v>
      </c>
      <c r="O90" s="13">
        <f t="shared" si="16"/>
        <v>10265.110000000002</v>
      </c>
      <c r="P90" s="13">
        <f t="shared" si="16"/>
        <v>16075.720000000001</v>
      </c>
      <c r="Q90" s="13">
        <f t="shared" si="16"/>
        <v>1644.54</v>
      </c>
      <c r="R90" s="13">
        <f t="shared" si="16"/>
        <v>0</v>
      </c>
      <c r="S90" s="13">
        <f t="shared" si="16"/>
        <v>0</v>
      </c>
      <c r="T90" s="13">
        <f t="shared" si="16"/>
        <v>0</v>
      </c>
      <c r="U90" s="13">
        <f t="shared" si="16"/>
        <v>0</v>
      </c>
      <c r="V90" s="13">
        <f t="shared" si="16"/>
        <v>0</v>
      </c>
      <c r="W90" s="13">
        <f t="shared" si="16"/>
        <v>0</v>
      </c>
      <c r="X90" s="13">
        <f t="shared" si="16"/>
        <v>0</v>
      </c>
    </row>
    <row r="93" spans="1:24" x14ac:dyDescent="0.3">
      <c r="A93" t="s">
        <v>3572</v>
      </c>
      <c r="B93" t="s">
        <v>1995</v>
      </c>
      <c r="C93" t="s">
        <v>1992</v>
      </c>
      <c r="D93" s="8">
        <f>SUMIFS(Combustivel!$U:$U,Combustivel!$AB:$AB,'Custo Por mes e Veículo'!D$2,Combustivel!$AC:$AC,'Custo Por mes e Veículo'!D$1,Combustivel!$A:$A,'Custo Por mes e Veículo'!$C93)</f>
        <v>0</v>
      </c>
      <c r="E93" s="8">
        <f>SUMIFS(Combustivel!$U:$U,Combustivel!$AB:$AB,'Custo Por mes e Veículo'!E$2,Combustivel!$AC:$AC,'Custo Por mes e Veículo'!E$1,Combustivel!$A:$A,'Custo Por mes e Veículo'!$C93)</f>
        <v>0</v>
      </c>
      <c r="F93" s="8">
        <f>SUMIFS(Combustivel!$U:$U,Combustivel!$AB:$AB,'Custo Por mes e Veículo'!F$2,Combustivel!$AC:$AC,'Custo Por mes e Veículo'!F$1,Combustivel!$A:$A,'Custo Por mes e Veículo'!$C93)</f>
        <v>0</v>
      </c>
      <c r="G93" s="8">
        <f>SUMIFS(Combustivel!$U:$U,Combustivel!$AB:$AB,'Custo Por mes e Veículo'!G$2,Combustivel!$AC:$AC,'Custo Por mes e Veículo'!G$1,Combustivel!$A:$A,'Custo Por mes e Veículo'!$C93)</f>
        <v>0</v>
      </c>
      <c r="H93" s="8">
        <f>SUMIFS(Combustivel!$U:$U,Combustivel!$AB:$AB,'Custo Por mes e Veículo'!H$2,Combustivel!$AC:$AC,'Custo Por mes e Veículo'!H$1,Combustivel!$A:$A,'Custo Por mes e Veículo'!$C93)</f>
        <v>0</v>
      </c>
      <c r="I93" s="8">
        <f>SUMIFS(Combustivel!$U:$U,Combustivel!$AB:$AB,'Custo Por mes e Veículo'!I$2,Combustivel!$AC:$AC,'Custo Por mes e Veículo'!I$1,Combustivel!$A:$A,'Custo Por mes e Veículo'!$C93)</f>
        <v>1463.37</v>
      </c>
      <c r="J93" s="8">
        <f>SUMIFS(Combustivel!$U:$U,Combustivel!$AB:$AB,'Custo Por mes e Veículo'!J$2,Combustivel!$AC:$AC,'Custo Por mes e Veículo'!J$1,Combustivel!$A:$A,'Custo Por mes e Veículo'!$C93)</f>
        <v>1093.0899999999999</v>
      </c>
      <c r="K93" s="8">
        <f>SUMIFS(Combustivel!$U:$U,Combustivel!$AB:$AB,'Custo Por mes e Veículo'!K$2,Combustivel!$AC:$AC,'Custo Por mes e Veículo'!K$1,Combustivel!$A:$A,'Custo Por mes e Veículo'!$C93)</f>
        <v>7008.7400000000007</v>
      </c>
      <c r="L93" s="8">
        <f>SUMIFS(Combustivel!$U:$U,Combustivel!$AB:$AB,'Custo Por mes e Veículo'!L$2,Combustivel!$AC:$AC,'Custo Por mes e Veículo'!L$1,Combustivel!$A:$A,'Custo Por mes e Veículo'!$C93)</f>
        <v>4896.6100000000006</v>
      </c>
      <c r="M93" s="8">
        <f>SUMIFS(Combustivel!$U:$U,Combustivel!$AB:$AB,'Custo Por mes e Veículo'!M$2,Combustivel!$AC:$AC,'Custo Por mes e Veículo'!M$1,Combustivel!$A:$A,'Custo Por mes e Veículo'!$C93)</f>
        <v>6512.07</v>
      </c>
      <c r="N93" s="8">
        <f>SUMIFS(Combustivel!$U:$U,Combustivel!$AB:$AB,'Custo Por mes e Veículo'!N$2,Combustivel!$AC:$AC,'Custo Por mes e Veículo'!N$1,Combustivel!$A:$A,'Custo Por mes e Veículo'!$C93)</f>
        <v>10662.56</v>
      </c>
      <c r="O93" s="8">
        <f>SUMIFS(Combustivel!$U:$U,Combustivel!$AB:$AB,'Custo Por mes e Veículo'!O$2,Combustivel!$AC:$AC,'Custo Por mes e Veículo'!O$1,Combustivel!$A:$A,'Custo Por mes e Veículo'!$C93)</f>
        <v>8378.2200000000012</v>
      </c>
      <c r="P93" s="8">
        <f>SUMIFS(Combustivel!$U:$U,Combustivel!$AB:$AB,'Custo Por mes e Veículo'!P$2,Combustivel!$AC:$AC,'Custo Por mes e Veículo'!P$1,Combustivel!$A:$A,'Custo Por mes e Veículo'!$C93)</f>
        <v>9179.2999999999993</v>
      </c>
      <c r="Q93" s="8">
        <f>SUMIFS(Combustivel!$U:$U,Combustivel!$AB:$AB,'Custo Por mes e Veículo'!Q$2,Combustivel!$AC:$AC,'Custo Por mes e Veículo'!Q$1,Combustivel!$A:$A,'Custo Por mes e Veículo'!$C93)</f>
        <v>1247.07</v>
      </c>
      <c r="R93" s="8">
        <f>SUMIFS(Combustivel!$U:$U,Combustivel!$AB:$AB,'Custo Por mes e Veículo'!R$2,Combustivel!$AC:$AC,'Custo Por mes e Veículo'!R$1,Combustivel!$A:$A,'Custo Por mes e Veículo'!$C93)</f>
        <v>0</v>
      </c>
      <c r="S93" s="8">
        <f>SUMIFS(Combustivel!$U:$U,Combustivel!$AB:$AB,'Custo Por mes e Veículo'!S$2,Combustivel!$AC:$AC,'Custo Por mes e Veículo'!S$1,Combustivel!$A:$A,'Custo Por mes e Veículo'!$C93)</f>
        <v>0</v>
      </c>
      <c r="T93" s="8">
        <f>SUMIFS(Combustivel!$U:$U,Combustivel!$AB:$AB,'Custo Por mes e Veículo'!T$2,Combustivel!$AC:$AC,'Custo Por mes e Veículo'!T$1,Combustivel!$A:$A,'Custo Por mes e Veículo'!$C93)</f>
        <v>0</v>
      </c>
      <c r="U93" s="8">
        <f>SUMIFS(Combustivel!$U:$U,Combustivel!$AB:$AB,'Custo Por mes e Veículo'!U$2,Combustivel!$AC:$AC,'Custo Por mes e Veículo'!U$1,Combustivel!$A:$A,'Custo Por mes e Veículo'!$C93)</f>
        <v>0</v>
      </c>
      <c r="V93" s="8">
        <f>SUMIFS(Combustivel!$U:$U,Combustivel!$AB:$AB,'Custo Por mes e Veículo'!V$2,Combustivel!$AC:$AC,'Custo Por mes e Veículo'!V$1,Combustivel!$A:$A,'Custo Por mes e Veículo'!$C93)</f>
        <v>0</v>
      </c>
      <c r="W93" s="8">
        <f>SUMIFS(Combustivel!$U:$U,Combustivel!$AB:$AB,'Custo Por mes e Veículo'!W$2,Combustivel!$AC:$AC,'Custo Por mes e Veículo'!W$1,Combustivel!$A:$A,'Custo Por mes e Veículo'!$C93)</f>
        <v>0</v>
      </c>
      <c r="X93" s="8">
        <f>SUMIFS(Combustivel!$U:$U,Combustivel!$AB:$AB,'Custo Por mes e Veículo'!X$2,Combustivel!$AC:$AC,'Custo Por mes e Veículo'!X$1,Combustivel!$A:$A,'Custo Por mes e Veículo'!$C93)</f>
        <v>0</v>
      </c>
    </row>
    <row r="95" spans="1:24" x14ac:dyDescent="0.3">
      <c r="A95" s="12" t="s">
        <v>3572</v>
      </c>
      <c r="B95" s="12"/>
      <c r="C95" s="12" t="s">
        <v>3568</v>
      </c>
      <c r="D95" s="13">
        <f t="shared" ref="D95:K95" si="17">+SUM(D93:D94)</f>
        <v>0</v>
      </c>
      <c r="E95" s="13">
        <f t="shared" si="17"/>
        <v>0</v>
      </c>
      <c r="F95" s="13">
        <f t="shared" si="17"/>
        <v>0</v>
      </c>
      <c r="G95" s="13">
        <f t="shared" si="17"/>
        <v>0</v>
      </c>
      <c r="H95" s="13">
        <f t="shared" si="17"/>
        <v>0</v>
      </c>
      <c r="I95" s="13">
        <f t="shared" si="17"/>
        <v>1463.37</v>
      </c>
      <c r="J95" s="13">
        <f t="shared" si="17"/>
        <v>1093.0899999999999</v>
      </c>
      <c r="K95" s="13">
        <f t="shared" si="17"/>
        <v>7008.7400000000007</v>
      </c>
      <c r="L95" s="13">
        <f t="shared" ref="L95:M95" si="18">+SUM(L93:L94)</f>
        <v>4896.6100000000006</v>
      </c>
      <c r="M95" s="13">
        <f t="shared" si="18"/>
        <v>6512.07</v>
      </c>
      <c r="N95" s="13">
        <f t="shared" ref="N95:X95" si="19">+SUM(N93:N94)</f>
        <v>10662.56</v>
      </c>
      <c r="O95" s="13">
        <f t="shared" si="19"/>
        <v>8378.2200000000012</v>
      </c>
      <c r="P95" s="13">
        <f t="shared" si="19"/>
        <v>9179.2999999999993</v>
      </c>
      <c r="Q95" s="13">
        <f t="shared" si="19"/>
        <v>1247.07</v>
      </c>
      <c r="R95" s="13">
        <f t="shared" si="19"/>
        <v>0</v>
      </c>
      <c r="S95" s="13">
        <f t="shared" si="19"/>
        <v>0</v>
      </c>
      <c r="T95" s="13">
        <f t="shared" si="19"/>
        <v>0</v>
      </c>
      <c r="U95" s="13">
        <f t="shared" si="19"/>
        <v>0</v>
      </c>
      <c r="V95" s="13">
        <f t="shared" si="19"/>
        <v>0</v>
      </c>
      <c r="W95" s="13">
        <f t="shared" si="19"/>
        <v>0</v>
      </c>
      <c r="X95" s="13">
        <f t="shared" si="19"/>
        <v>0</v>
      </c>
    </row>
    <row r="100" spans="1:24" x14ac:dyDescent="0.3">
      <c r="A100" t="s">
        <v>3561</v>
      </c>
      <c r="B100" t="s">
        <v>2274</v>
      </c>
      <c r="C100" t="s">
        <v>2271</v>
      </c>
      <c r="D100" s="8">
        <f>SUMIFS(Combustivel!$U:$U,Combustivel!$AB:$AB,'Custo Por mes e Veículo'!D$2,Combustivel!$AC:$AC,'Custo Por mes e Veículo'!D$1,Combustivel!$A:$A,'Custo Por mes e Veículo'!$C100)</f>
        <v>0</v>
      </c>
      <c r="E100" s="8">
        <f>SUMIFS(Combustivel!$U:$U,Combustivel!$AB:$AB,'Custo Por mes e Veículo'!E$2,Combustivel!$AC:$AC,'Custo Por mes e Veículo'!E$1,Combustivel!$A:$A,'Custo Por mes e Veículo'!$C100)</f>
        <v>0</v>
      </c>
      <c r="F100" s="8">
        <f>SUMIFS(Combustivel!$U:$U,Combustivel!$AB:$AB,'Custo Por mes e Veículo'!F$2,Combustivel!$AC:$AC,'Custo Por mes e Veículo'!F$1,Combustivel!$A:$A,'Custo Por mes e Veículo'!$C100)</f>
        <v>0</v>
      </c>
      <c r="G100" s="8">
        <f>SUMIFS(Combustivel!$U:$U,Combustivel!$AB:$AB,'Custo Por mes e Veículo'!G$2,Combustivel!$AC:$AC,'Custo Por mes e Veículo'!G$1,Combustivel!$A:$A,'Custo Por mes e Veículo'!$C100)</f>
        <v>0</v>
      </c>
      <c r="H100" s="8">
        <f>SUMIFS(Combustivel!$U:$U,Combustivel!$AB:$AB,'Custo Por mes e Veículo'!H$2,Combustivel!$AC:$AC,'Custo Por mes e Veículo'!H$1,Combustivel!$A:$A,'Custo Por mes e Veículo'!$C100)</f>
        <v>0</v>
      </c>
      <c r="I100" s="8">
        <f>SUMIFS(Combustivel!$U:$U,Combustivel!$AB:$AB,'Custo Por mes e Veículo'!I$2,Combustivel!$AC:$AC,'Custo Por mes e Veículo'!I$1,Combustivel!$A:$A,'Custo Por mes e Veículo'!$C100)</f>
        <v>0</v>
      </c>
      <c r="J100" s="8">
        <f>SUMIFS(Combustivel!$U:$U,Combustivel!$AB:$AB,'Custo Por mes e Veículo'!J$2,Combustivel!$AC:$AC,'Custo Por mes e Veículo'!J$1,Combustivel!$A:$A,'Custo Por mes e Veículo'!$C100)</f>
        <v>2040.85</v>
      </c>
      <c r="K100" s="8">
        <f>SUMIFS(Combustivel!$U:$U,Combustivel!$AB:$AB,'Custo Por mes e Veículo'!K$2,Combustivel!$AC:$AC,'Custo Por mes e Veículo'!K$1,Combustivel!$A:$A,'Custo Por mes e Veículo'!$C100)</f>
        <v>9657.1300000000028</v>
      </c>
      <c r="L100" s="8">
        <f>SUMIFS(Combustivel!$U:$U,Combustivel!$AB:$AB,'Custo Por mes e Veículo'!L$2,Combustivel!$AC:$AC,'Custo Por mes e Veículo'!L$1,Combustivel!$A:$A,'Custo Por mes e Veículo'!$C100)</f>
        <v>0</v>
      </c>
      <c r="M100" s="8">
        <f>SUMIFS(Combustivel!$U:$U,Combustivel!$AB:$AB,'Custo Por mes e Veículo'!M$2,Combustivel!$AC:$AC,'Custo Por mes e Veículo'!M$1,Combustivel!$A:$A,'Custo Por mes e Veículo'!$C100)</f>
        <v>0</v>
      </c>
      <c r="N100" s="8">
        <f>SUMIFS(Combustivel!$U:$U,Combustivel!$AB:$AB,'Custo Por mes e Veículo'!N$2,Combustivel!$AC:$AC,'Custo Por mes e Veículo'!N$1,Combustivel!$A:$A,'Custo Por mes e Veículo'!$C100)</f>
        <v>0</v>
      </c>
      <c r="O100" s="8">
        <f>SUMIFS(Combustivel!$U:$U,Combustivel!$AB:$AB,'Custo Por mes e Veículo'!O$2,Combustivel!$AC:$AC,'Custo Por mes e Veículo'!O$1,Combustivel!$A:$A,'Custo Por mes e Veículo'!$C100)</f>
        <v>0</v>
      </c>
      <c r="P100" s="8">
        <f>SUMIFS(Combustivel!$U:$U,Combustivel!$AB:$AB,'Custo Por mes e Veículo'!P$2,Combustivel!$AC:$AC,'Custo Por mes e Veículo'!P$1,Combustivel!$A:$A,'Custo Por mes e Veículo'!$C100)</f>
        <v>0</v>
      </c>
      <c r="Q100" s="8">
        <f>SUMIFS(Combustivel!$U:$U,Combustivel!$AB:$AB,'Custo Por mes e Veículo'!Q$2,Combustivel!$AC:$AC,'Custo Por mes e Veículo'!Q$1,Combustivel!$A:$A,'Custo Por mes e Veículo'!$C100)</f>
        <v>0</v>
      </c>
      <c r="R100" s="8">
        <f>SUMIFS(Combustivel!$U:$U,Combustivel!$AB:$AB,'Custo Por mes e Veículo'!R$2,Combustivel!$AC:$AC,'Custo Por mes e Veículo'!R$1,Combustivel!$A:$A,'Custo Por mes e Veículo'!$C100)</f>
        <v>0</v>
      </c>
      <c r="S100" s="8">
        <f>SUMIFS(Combustivel!$U:$U,Combustivel!$AB:$AB,'Custo Por mes e Veículo'!S$2,Combustivel!$AC:$AC,'Custo Por mes e Veículo'!S$1,Combustivel!$A:$A,'Custo Por mes e Veículo'!$C100)</f>
        <v>0</v>
      </c>
      <c r="T100" s="8">
        <f>SUMIFS(Combustivel!$U:$U,Combustivel!$AB:$AB,'Custo Por mes e Veículo'!T$2,Combustivel!$AC:$AC,'Custo Por mes e Veículo'!T$1,Combustivel!$A:$A,'Custo Por mes e Veículo'!$C100)</f>
        <v>0</v>
      </c>
      <c r="U100" s="8">
        <f>SUMIFS(Combustivel!$U:$U,Combustivel!$AB:$AB,'Custo Por mes e Veículo'!U$2,Combustivel!$AC:$AC,'Custo Por mes e Veículo'!U$1,Combustivel!$A:$A,'Custo Por mes e Veículo'!$C100)</f>
        <v>0</v>
      </c>
      <c r="V100" s="8">
        <f>SUMIFS(Combustivel!$U:$U,Combustivel!$AB:$AB,'Custo Por mes e Veículo'!V$2,Combustivel!$AC:$AC,'Custo Por mes e Veículo'!V$1,Combustivel!$A:$A,'Custo Por mes e Veículo'!$C100)</f>
        <v>0</v>
      </c>
      <c r="W100" s="8">
        <f>SUMIFS(Combustivel!$U:$U,Combustivel!$AB:$AB,'Custo Por mes e Veículo'!W$2,Combustivel!$AC:$AC,'Custo Por mes e Veículo'!W$1,Combustivel!$A:$A,'Custo Por mes e Veículo'!$C100)</f>
        <v>0</v>
      </c>
      <c r="X100" s="8">
        <f>SUMIFS(Combustivel!$U:$U,Combustivel!$AB:$AB,'Custo Por mes e Veículo'!X$2,Combustivel!$AC:$AC,'Custo Por mes e Veículo'!X$1,Combustivel!$A:$A,'Custo Por mes e Veículo'!$C100)</f>
        <v>0</v>
      </c>
    </row>
    <row r="101" spans="1:24" x14ac:dyDescent="0.3">
      <c r="A101" t="s">
        <v>3561</v>
      </c>
      <c r="B101" t="s">
        <v>2281</v>
      </c>
      <c r="C101" t="s">
        <v>2278</v>
      </c>
      <c r="D101" s="8">
        <f>SUMIFS(Combustivel!$U:$U,Combustivel!$AB:$AB,'Custo Por mes e Veículo'!D$2,Combustivel!$AC:$AC,'Custo Por mes e Veículo'!D$1,Combustivel!$A:$A,'Custo Por mes e Veículo'!$C101)</f>
        <v>0</v>
      </c>
      <c r="E101" s="8">
        <f>SUMIFS(Combustivel!$U:$U,Combustivel!$AB:$AB,'Custo Por mes e Veículo'!E$2,Combustivel!$AC:$AC,'Custo Por mes e Veículo'!E$1,Combustivel!$A:$A,'Custo Por mes e Veículo'!$C101)</f>
        <v>0</v>
      </c>
      <c r="F101" s="8">
        <f>SUMIFS(Combustivel!$U:$U,Combustivel!$AB:$AB,'Custo Por mes e Veículo'!F$2,Combustivel!$AC:$AC,'Custo Por mes e Veículo'!F$1,Combustivel!$A:$A,'Custo Por mes e Veículo'!$C101)</f>
        <v>0</v>
      </c>
      <c r="G101" s="8">
        <f>SUMIFS(Combustivel!$U:$U,Combustivel!$AB:$AB,'Custo Por mes e Veículo'!G$2,Combustivel!$AC:$AC,'Custo Por mes e Veículo'!G$1,Combustivel!$A:$A,'Custo Por mes e Veículo'!$C101)</f>
        <v>0</v>
      </c>
      <c r="H101" s="8">
        <f>SUMIFS(Combustivel!$U:$U,Combustivel!$AB:$AB,'Custo Por mes e Veículo'!H$2,Combustivel!$AC:$AC,'Custo Por mes e Veículo'!H$1,Combustivel!$A:$A,'Custo Por mes e Veículo'!$C101)</f>
        <v>0</v>
      </c>
      <c r="I101" s="8">
        <f>SUMIFS(Combustivel!$U:$U,Combustivel!$AB:$AB,'Custo Por mes e Veículo'!I$2,Combustivel!$AC:$AC,'Custo Por mes e Veículo'!I$1,Combustivel!$A:$A,'Custo Por mes e Veículo'!$C101)</f>
        <v>0</v>
      </c>
      <c r="J101" s="8">
        <f>SUMIFS(Combustivel!$U:$U,Combustivel!$AB:$AB,'Custo Por mes e Veículo'!J$2,Combustivel!$AC:$AC,'Custo Por mes e Veículo'!J$1,Combustivel!$A:$A,'Custo Por mes e Veículo'!$C101)</f>
        <v>2398.19</v>
      </c>
      <c r="K101" s="8">
        <f>SUMIFS(Combustivel!$U:$U,Combustivel!$AB:$AB,'Custo Por mes e Veículo'!K$2,Combustivel!$AC:$AC,'Custo Por mes e Veículo'!K$1,Combustivel!$A:$A,'Custo Por mes e Veículo'!$C101)</f>
        <v>13140.28</v>
      </c>
      <c r="L101" s="8">
        <f>SUMIFS(Combustivel!$U:$U,Combustivel!$AB:$AB,'Custo Por mes e Veículo'!L$2,Combustivel!$AC:$AC,'Custo Por mes e Veículo'!L$1,Combustivel!$A:$A,'Custo Por mes e Veículo'!$C101)</f>
        <v>14390.109999999999</v>
      </c>
      <c r="M101" s="8">
        <f>SUMIFS(Combustivel!$U:$U,Combustivel!$AB:$AB,'Custo Por mes e Veículo'!M$2,Combustivel!$AC:$AC,'Custo Por mes e Veículo'!M$1,Combustivel!$A:$A,'Custo Por mes e Veículo'!$C101)</f>
        <v>14764.730000000003</v>
      </c>
      <c r="N101" s="8">
        <f>SUMIFS(Combustivel!$U:$U,Combustivel!$AB:$AB,'Custo Por mes e Veículo'!N$2,Combustivel!$AC:$AC,'Custo Por mes e Veículo'!N$1,Combustivel!$A:$A,'Custo Por mes e Veículo'!$C101)</f>
        <v>13240.480000000003</v>
      </c>
      <c r="O101" s="8">
        <f>SUMIFS(Combustivel!$U:$U,Combustivel!$AB:$AB,'Custo Por mes e Veículo'!O$2,Combustivel!$AC:$AC,'Custo Por mes e Veículo'!O$1,Combustivel!$A:$A,'Custo Por mes e Veículo'!$C101)</f>
        <v>15129.190000000004</v>
      </c>
      <c r="P101" s="8">
        <f>SUMIFS(Combustivel!$U:$U,Combustivel!$AB:$AB,'Custo Por mes e Veículo'!P$2,Combustivel!$AC:$AC,'Custo Por mes e Veículo'!P$1,Combustivel!$A:$A,'Custo Por mes e Veículo'!$C101)</f>
        <v>5403.4900000000007</v>
      </c>
      <c r="Q101" s="8">
        <f>SUMIFS(Combustivel!$U:$U,Combustivel!$AB:$AB,'Custo Por mes e Veículo'!Q$2,Combustivel!$AC:$AC,'Custo Por mes e Veículo'!Q$1,Combustivel!$A:$A,'Custo Por mes e Veículo'!$C101)</f>
        <v>0</v>
      </c>
      <c r="R101" s="8">
        <f>SUMIFS(Combustivel!$U:$U,Combustivel!$AB:$AB,'Custo Por mes e Veículo'!R$2,Combustivel!$AC:$AC,'Custo Por mes e Veículo'!R$1,Combustivel!$A:$A,'Custo Por mes e Veículo'!$C101)</f>
        <v>0</v>
      </c>
      <c r="S101" s="8">
        <f>SUMIFS(Combustivel!$U:$U,Combustivel!$AB:$AB,'Custo Por mes e Veículo'!S$2,Combustivel!$AC:$AC,'Custo Por mes e Veículo'!S$1,Combustivel!$A:$A,'Custo Por mes e Veículo'!$C101)</f>
        <v>0</v>
      </c>
      <c r="T101" s="8">
        <f>SUMIFS(Combustivel!$U:$U,Combustivel!$AB:$AB,'Custo Por mes e Veículo'!T$2,Combustivel!$AC:$AC,'Custo Por mes e Veículo'!T$1,Combustivel!$A:$A,'Custo Por mes e Veículo'!$C101)</f>
        <v>0</v>
      </c>
      <c r="U101" s="8">
        <f>SUMIFS(Combustivel!$U:$U,Combustivel!$AB:$AB,'Custo Por mes e Veículo'!U$2,Combustivel!$AC:$AC,'Custo Por mes e Veículo'!U$1,Combustivel!$A:$A,'Custo Por mes e Veículo'!$C101)</f>
        <v>0</v>
      </c>
      <c r="V101" s="8">
        <f>SUMIFS(Combustivel!$U:$U,Combustivel!$AB:$AB,'Custo Por mes e Veículo'!V$2,Combustivel!$AC:$AC,'Custo Por mes e Veículo'!V$1,Combustivel!$A:$A,'Custo Por mes e Veículo'!$C101)</f>
        <v>0</v>
      </c>
      <c r="W101" s="8">
        <f>SUMIFS(Combustivel!$U:$U,Combustivel!$AB:$AB,'Custo Por mes e Veículo'!W$2,Combustivel!$AC:$AC,'Custo Por mes e Veículo'!W$1,Combustivel!$A:$A,'Custo Por mes e Veículo'!$C101)</f>
        <v>0</v>
      </c>
      <c r="X101" s="8">
        <f>SUMIFS(Combustivel!$U:$U,Combustivel!$AB:$AB,'Custo Por mes e Veículo'!X$2,Combustivel!$AC:$AC,'Custo Por mes e Veículo'!X$1,Combustivel!$A:$A,'Custo Por mes e Veículo'!$C101)</f>
        <v>0</v>
      </c>
    </row>
    <row r="102" spans="1:24" x14ac:dyDescent="0.3">
      <c r="A102" t="s">
        <v>3561</v>
      </c>
      <c r="B102" t="s">
        <v>2285</v>
      </c>
      <c r="C102" t="s">
        <v>2282</v>
      </c>
      <c r="D102" s="8">
        <f>SUMIFS(Combustivel!$U:$U,Combustivel!$AB:$AB,'Custo Por mes e Veículo'!D$2,Combustivel!$AC:$AC,'Custo Por mes e Veículo'!D$1,Combustivel!$A:$A,'Custo Por mes e Veículo'!$C102)</f>
        <v>0</v>
      </c>
      <c r="E102" s="8">
        <f>SUMIFS(Combustivel!$U:$U,Combustivel!$AB:$AB,'Custo Por mes e Veículo'!E$2,Combustivel!$AC:$AC,'Custo Por mes e Veículo'!E$1,Combustivel!$A:$A,'Custo Por mes e Veículo'!$C102)</f>
        <v>0</v>
      </c>
      <c r="F102" s="8">
        <f>SUMIFS(Combustivel!$U:$U,Combustivel!$AB:$AB,'Custo Por mes e Veículo'!F$2,Combustivel!$AC:$AC,'Custo Por mes e Veículo'!F$1,Combustivel!$A:$A,'Custo Por mes e Veículo'!$C102)</f>
        <v>0</v>
      </c>
      <c r="G102" s="8">
        <f>SUMIFS(Combustivel!$U:$U,Combustivel!$AB:$AB,'Custo Por mes e Veículo'!G$2,Combustivel!$AC:$AC,'Custo Por mes e Veículo'!G$1,Combustivel!$A:$A,'Custo Por mes e Veículo'!$C102)</f>
        <v>0</v>
      </c>
      <c r="H102" s="8">
        <f>SUMIFS(Combustivel!$U:$U,Combustivel!$AB:$AB,'Custo Por mes e Veículo'!H$2,Combustivel!$AC:$AC,'Custo Por mes e Veículo'!H$1,Combustivel!$A:$A,'Custo Por mes e Veículo'!$C102)</f>
        <v>0</v>
      </c>
      <c r="I102" s="8">
        <f>SUMIFS(Combustivel!$U:$U,Combustivel!$AB:$AB,'Custo Por mes e Veículo'!I$2,Combustivel!$AC:$AC,'Custo Por mes e Veículo'!I$1,Combustivel!$A:$A,'Custo Por mes e Veículo'!$C102)</f>
        <v>0</v>
      </c>
      <c r="J102" s="8">
        <f>SUMIFS(Combustivel!$U:$U,Combustivel!$AB:$AB,'Custo Por mes e Veículo'!J$2,Combustivel!$AC:$AC,'Custo Por mes e Veículo'!J$1,Combustivel!$A:$A,'Custo Por mes e Veículo'!$C102)</f>
        <v>2269.7700000000004</v>
      </c>
      <c r="K102" s="8">
        <f>SUMIFS(Combustivel!$U:$U,Combustivel!$AB:$AB,'Custo Por mes e Veículo'!K$2,Combustivel!$AC:$AC,'Custo Por mes e Veículo'!K$1,Combustivel!$A:$A,'Custo Por mes e Veículo'!$C102)</f>
        <v>11819.120000000003</v>
      </c>
      <c r="L102" s="8">
        <f>SUMIFS(Combustivel!$U:$U,Combustivel!$AB:$AB,'Custo Por mes e Veículo'!L$2,Combustivel!$AC:$AC,'Custo Por mes e Veículo'!L$1,Combustivel!$A:$A,'Custo Por mes e Veículo'!$C102)</f>
        <v>12638.880000000003</v>
      </c>
      <c r="M102" s="8">
        <f>SUMIFS(Combustivel!$U:$U,Combustivel!$AB:$AB,'Custo Por mes e Veículo'!M$2,Combustivel!$AC:$AC,'Custo Por mes e Veículo'!M$1,Combustivel!$A:$A,'Custo Por mes e Veículo'!$C102)</f>
        <v>12375.930000000002</v>
      </c>
      <c r="N102" s="8">
        <f>SUMIFS(Combustivel!$U:$U,Combustivel!$AB:$AB,'Custo Por mes e Veículo'!N$2,Combustivel!$AC:$AC,'Custo Por mes e Veículo'!N$1,Combustivel!$A:$A,'Custo Por mes e Veículo'!$C102)</f>
        <v>11475.880000000005</v>
      </c>
      <c r="O102" s="8">
        <f>SUMIFS(Combustivel!$U:$U,Combustivel!$AB:$AB,'Custo Por mes e Veículo'!O$2,Combustivel!$AC:$AC,'Custo Por mes e Veículo'!O$1,Combustivel!$A:$A,'Custo Por mes e Veículo'!$C102)</f>
        <v>13538.830000000004</v>
      </c>
      <c r="P102" s="8">
        <f>SUMIFS(Combustivel!$U:$U,Combustivel!$AB:$AB,'Custo Por mes e Veículo'!P$2,Combustivel!$AC:$AC,'Custo Por mes e Veículo'!P$1,Combustivel!$A:$A,'Custo Por mes e Veículo'!$C102)</f>
        <v>13452.98</v>
      </c>
      <c r="Q102" s="8">
        <f>SUMIFS(Combustivel!$U:$U,Combustivel!$AB:$AB,'Custo Por mes e Veículo'!Q$2,Combustivel!$AC:$AC,'Custo Por mes e Veículo'!Q$1,Combustivel!$A:$A,'Custo Por mes e Veículo'!$C102)</f>
        <v>779.39</v>
      </c>
      <c r="R102" s="8">
        <f>SUMIFS(Combustivel!$U:$U,Combustivel!$AB:$AB,'Custo Por mes e Veículo'!R$2,Combustivel!$AC:$AC,'Custo Por mes e Veículo'!R$1,Combustivel!$A:$A,'Custo Por mes e Veículo'!$C102)</f>
        <v>0</v>
      </c>
      <c r="S102" s="8">
        <f>SUMIFS(Combustivel!$U:$U,Combustivel!$AB:$AB,'Custo Por mes e Veículo'!S$2,Combustivel!$AC:$AC,'Custo Por mes e Veículo'!S$1,Combustivel!$A:$A,'Custo Por mes e Veículo'!$C102)</f>
        <v>0</v>
      </c>
      <c r="T102" s="8">
        <f>SUMIFS(Combustivel!$U:$U,Combustivel!$AB:$AB,'Custo Por mes e Veículo'!T$2,Combustivel!$AC:$AC,'Custo Por mes e Veículo'!T$1,Combustivel!$A:$A,'Custo Por mes e Veículo'!$C102)</f>
        <v>0</v>
      </c>
      <c r="U102" s="8">
        <f>SUMIFS(Combustivel!$U:$U,Combustivel!$AB:$AB,'Custo Por mes e Veículo'!U$2,Combustivel!$AC:$AC,'Custo Por mes e Veículo'!U$1,Combustivel!$A:$A,'Custo Por mes e Veículo'!$C102)</f>
        <v>0</v>
      </c>
      <c r="V102" s="8">
        <f>SUMIFS(Combustivel!$U:$U,Combustivel!$AB:$AB,'Custo Por mes e Veículo'!V$2,Combustivel!$AC:$AC,'Custo Por mes e Veículo'!V$1,Combustivel!$A:$A,'Custo Por mes e Veículo'!$C102)</f>
        <v>0</v>
      </c>
      <c r="W102" s="8">
        <f>SUMIFS(Combustivel!$U:$U,Combustivel!$AB:$AB,'Custo Por mes e Veículo'!W$2,Combustivel!$AC:$AC,'Custo Por mes e Veículo'!W$1,Combustivel!$A:$A,'Custo Por mes e Veículo'!$C102)</f>
        <v>0</v>
      </c>
      <c r="X102" s="8">
        <f>SUMIFS(Combustivel!$U:$U,Combustivel!$AB:$AB,'Custo Por mes e Veículo'!X$2,Combustivel!$AC:$AC,'Custo Por mes e Veículo'!X$1,Combustivel!$A:$A,'Custo Por mes e Veículo'!$C102)</f>
        <v>0</v>
      </c>
    </row>
    <row r="103" spans="1:24" x14ac:dyDescent="0.3">
      <c r="A103" t="s">
        <v>3561</v>
      </c>
      <c r="B103" t="s">
        <v>2309</v>
      </c>
      <c r="C103" t="s">
        <v>2306</v>
      </c>
      <c r="D103" s="8">
        <f>SUMIFS(Combustivel!$U:$U,Combustivel!$AB:$AB,'Custo Por mes e Veículo'!D$2,Combustivel!$AC:$AC,'Custo Por mes e Veículo'!D$1,Combustivel!$A:$A,'Custo Por mes e Veículo'!$C103)</f>
        <v>0</v>
      </c>
      <c r="E103" s="8">
        <f>SUMIFS(Combustivel!$U:$U,Combustivel!$AB:$AB,'Custo Por mes e Veículo'!E$2,Combustivel!$AC:$AC,'Custo Por mes e Veículo'!E$1,Combustivel!$A:$A,'Custo Por mes e Veículo'!$C103)</f>
        <v>0</v>
      </c>
      <c r="F103" s="8">
        <f>SUMIFS(Combustivel!$U:$U,Combustivel!$AB:$AB,'Custo Por mes e Veículo'!F$2,Combustivel!$AC:$AC,'Custo Por mes e Veículo'!F$1,Combustivel!$A:$A,'Custo Por mes e Veículo'!$C103)</f>
        <v>0</v>
      </c>
      <c r="G103" s="8">
        <f>SUMIFS(Combustivel!$U:$U,Combustivel!$AB:$AB,'Custo Por mes e Veículo'!G$2,Combustivel!$AC:$AC,'Custo Por mes e Veículo'!G$1,Combustivel!$A:$A,'Custo Por mes e Veículo'!$C103)</f>
        <v>0</v>
      </c>
      <c r="H103" s="8">
        <f>SUMIFS(Combustivel!$U:$U,Combustivel!$AB:$AB,'Custo Por mes e Veículo'!H$2,Combustivel!$AC:$AC,'Custo Por mes e Veículo'!H$1,Combustivel!$A:$A,'Custo Por mes e Veículo'!$C103)</f>
        <v>0</v>
      </c>
      <c r="I103" s="8">
        <f>SUMIFS(Combustivel!$U:$U,Combustivel!$AB:$AB,'Custo Por mes e Veículo'!I$2,Combustivel!$AC:$AC,'Custo Por mes e Veículo'!I$1,Combustivel!$A:$A,'Custo Por mes e Veículo'!$C103)</f>
        <v>0</v>
      </c>
      <c r="J103" s="8">
        <f>SUMIFS(Combustivel!$U:$U,Combustivel!$AB:$AB,'Custo Por mes e Veículo'!J$2,Combustivel!$AC:$AC,'Custo Por mes e Veículo'!J$1,Combustivel!$A:$A,'Custo Por mes e Veículo'!$C103)</f>
        <v>1730.07</v>
      </c>
      <c r="K103" s="8">
        <f>SUMIFS(Combustivel!$U:$U,Combustivel!$AB:$AB,'Custo Por mes e Veículo'!K$2,Combustivel!$AC:$AC,'Custo Por mes e Veículo'!K$1,Combustivel!$A:$A,'Custo Por mes e Veículo'!$C103)</f>
        <v>11057.8</v>
      </c>
      <c r="L103" s="8">
        <f>SUMIFS(Combustivel!$U:$U,Combustivel!$AB:$AB,'Custo Por mes e Veículo'!L$2,Combustivel!$AC:$AC,'Custo Por mes e Veículo'!L$1,Combustivel!$A:$A,'Custo Por mes e Veículo'!$C103)</f>
        <v>12823.089999999995</v>
      </c>
      <c r="M103" s="8">
        <f>SUMIFS(Combustivel!$U:$U,Combustivel!$AB:$AB,'Custo Por mes e Veículo'!M$2,Combustivel!$AC:$AC,'Custo Por mes e Veículo'!M$1,Combustivel!$A:$A,'Custo Por mes e Veículo'!$C103)</f>
        <v>15164.13</v>
      </c>
      <c r="N103" s="8">
        <f>SUMIFS(Combustivel!$U:$U,Combustivel!$AB:$AB,'Custo Por mes e Veículo'!N$2,Combustivel!$AC:$AC,'Custo Por mes e Veículo'!N$1,Combustivel!$A:$A,'Custo Por mes e Veículo'!$C103)</f>
        <v>12796.239999999998</v>
      </c>
      <c r="O103" s="8">
        <f>SUMIFS(Combustivel!$U:$U,Combustivel!$AB:$AB,'Custo Por mes e Veículo'!O$2,Combustivel!$AC:$AC,'Custo Por mes e Veículo'!O$1,Combustivel!$A:$A,'Custo Por mes e Veículo'!$C103)</f>
        <v>15091.379999999996</v>
      </c>
      <c r="P103" s="8">
        <f>SUMIFS(Combustivel!$U:$U,Combustivel!$AB:$AB,'Custo Por mes e Veículo'!P$2,Combustivel!$AC:$AC,'Custo Por mes e Veículo'!P$1,Combustivel!$A:$A,'Custo Por mes e Veículo'!$C103)</f>
        <v>13640.160000000002</v>
      </c>
      <c r="Q103" s="8">
        <f>SUMIFS(Combustivel!$U:$U,Combustivel!$AB:$AB,'Custo Por mes e Veículo'!Q$2,Combustivel!$AC:$AC,'Custo Por mes e Veículo'!Q$1,Combustivel!$A:$A,'Custo Por mes e Veículo'!$C103)</f>
        <v>1162.1300000000001</v>
      </c>
      <c r="R103" s="8">
        <f>SUMIFS(Combustivel!$U:$U,Combustivel!$AB:$AB,'Custo Por mes e Veículo'!R$2,Combustivel!$AC:$AC,'Custo Por mes e Veículo'!R$1,Combustivel!$A:$A,'Custo Por mes e Veículo'!$C103)</f>
        <v>0</v>
      </c>
      <c r="S103" s="8">
        <f>SUMIFS(Combustivel!$U:$U,Combustivel!$AB:$AB,'Custo Por mes e Veículo'!S$2,Combustivel!$AC:$AC,'Custo Por mes e Veículo'!S$1,Combustivel!$A:$A,'Custo Por mes e Veículo'!$C103)</f>
        <v>0</v>
      </c>
      <c r="T103" s="8">
        <f>SUMIFS(Combustivel!$U:$U,Combustivel!$AB:$AB,'Custo Por mes e Veículo'!T$2,Combustivel!$AC:$AC,'Custo Por mes e Veículo'!T$1,Combustivel!$A:$A,'Custo Por mes e Veículo'!$C103)</f>
        <v>0</v>
      </c>
      <c r="U103" s="8">
        <f>SUMIFS(Combustivel!$U:$U,Combustivel!$AB:$AB,'Custo Por mes e Veículo'!U$2,Combustivel!$AC:$AC,'Custo Por mes e Veículo'!U$1,Combustivel!$A:$A,'Custo Por mes e Veículo'!$C103)</f>
        <v>0</v>
      </c>
      <c r="V103" s="8">
        <f>SUMIFS(Combustivel!$U:$U,Combustivel!$AB:$AB,'Custo Por mes e Veículo'!V$2,Combustivel!$AC:$AC,'Custo Por mes e Veículo'!V$1,Combustivel!$A:$A,'Custo Por mes e Veículo'!$C103)</f>
        <v>0</v>
      </c>
      <c r="W103" s="8">
        <f>SUMIFS(Combustivel!$U:$U,Combustivel!$AB:$AB,'Custo Por mes e Veículo'!W$2,Combustivel!$AC:$AC,'Custo Por mes e Veículo'!W$1,Combustivel!$A:$A,'Custo Por mes e Veículo'!$C103)</f>
        <v>0</v>
      </c>
      <c r="X103" s="8">
        <f>SUMIFS(Combustivel!$U:$U,Combustivel!$AB:$AB,'Custo Por mes e Veículo'!X$2,Combustivel!$AC:$AC,'Custo Por mes e Veículo'!X$1,Combustivel!$A:$A,'Custo Por mes e Veículo'!$C103)</f>
        <v>0</v>
      </c>
    </row>
    <row r="104" spans="1:24" x14ac:dyDescent="0.3">
      <c r="A104" t="s">
        <v>3561</v>
      </c>
      <c r="B104" t="s">
        <v>2317</v>
      </c>
      <c r="C104" t="s">
        <v>2314</v>
      </c>
      <c r="D104" s="8">
        <f>SUMIFS(Combustivel!$U:$U,Combustivel!$AB:$AB,'Custo Por mes e Veículo'!D$2,Combustivel!$AC:$AC,'Custo Por mes e Veículo'!D$1,Combustivel!$A:$A,'Custo Por mes e Veículo'!$C104)</f>
        <v>0</v>
      </c>
      <c r="E104" s="8">
        <f>SUMIFS(Combustivel!$U:$U,Combustivel!$AB:$AB,'Custo Por mes e Veículo'!E$2,Combustivel!$AC:$AC,'Custo Por mes e Veículo'!E$1,Combustivel!$A:$A,'Custo Por mes e Veículo'!$C104)</f>
        <v>0</v>
      </c>
      <c r="F104" s="8">
        <f>SUMIFS(Combustivel!$U:$U,Combustivel!$AB:$AB,'Custo Por mes e Veículo'!F$2,Combustivel!$AC:$AC,'Custo Por mes e Veículo'!F$1,Combustivel!$A:$A,'Custo Por mes e Veículo'!$C104)</f>
        <v>0</v>
      </c>
      <c r="G104" s="8">
        <f>SUMIFS(Combustivel!$U:$U,Combustivel!$AB:$AB,'Custo Por mes e Veículo'!G$2,Combustivel!$AC:$AC,'Custo Por mes e Veículo'!G$1,Combustivel!$A:$A,'Custo Por mes e Veículo'!$C104)</f>
        <v>0</v>
      </c>
      <c r="H104" s="8">
        <f>SUMIFS(Combustivel!$U:$U,Combustivel!$AB:$AB,'Custo Por mes e Veículo'!H$2,Combustivel!$AC:$AC,'Custo Por mes e Veículo'!H$1,Combustivel!$A:$A,'Custo Por mes e Veículo'!$C104)</f>
        <v>0</v>
      </c>
      <c r="I104" s="8">
        <f>SUMIFS(Combustivel!$U:$U,Combustivel!$AB:$AB,'Custo Por mes e Veículo'!I$2,Combustivel!$AC:$AC,'Custo Por mes e Veículo'!I$1,Combustivel!$A:$A,'Custo Por mes e Veículo'!$C104)</f>
        <v>0</v>
      </c>
      <c r="J104" s="8">
        <f>SUMIFS(Combustivel!$U:$U,Combustivel!$AB:$AB,'Custo Por mes e Veículo'!J$2,Combustivel!$AC:$AC,'Custo Por mes e Veículo'!J$1,Combustivel!$A:$A,'Custo Por mes e Veículo'!$C104)</f>
        <v>3235.6600000000003</v>
      </c>
      <c r="K104" s="8">
        <f>SUMIFS(Combustivel!$U:$U,Combustivel!$AB:$AB,'Custo Por mes e Veículo'!K$2,Combustivel!$AC:$AC,'Custo Por mes e Veículo'!K$1,Combustivel!$A:$A,'Custo Por mes e Veículo'!$C104)</f>
        <v>12662.85</v>
      </c>
      <c r="L104" s="8">
        <f>SUMIFS(Combustivel!$U:$U,Combustivel!$AB:$AB,'Custo Por mes e Veículo'!L$2,Combustivel!$AC:$AC,'Custo Por mes e Veículo'!L$1,Combustivel!$A:$A,'Custo Por mes e Veículo'!$C104)</f>
        <v>2707.8500000000004</v>
      </c>
      <c r="M104" s="8">
        <f>SUMIFS(Combustivel!$U:$U,Combustivel!$AB:$AB,'Custo Por mes e Veículo'!M$2,Combustivel!$AC:$AC,'Custo Por mes e Veículo'!M$1,Combustivel!$A:$A,'Custo Por mes e Veículo'!$C104)</f>
        <v>0</v>
      </c>
      <c r="N104" s="8">
        <f>SUMIFS(Combustivel!$U:$U,Combustivel!$AB:$AB,'Custo Por mes e Veículo'!N$2,Combustivel!$AC:$AC,'Custo Por mes e Veículo'!N$1,Combustivel!$A:$A,'Custo Por mes e Veículo'!$C104)</f>
        <v>11795.670000000002</v>
      </c>
      <c r="O104" s="8">
        <f>SUMIFS(Combustivel!$U:$U,Combustivel!$AB:$AB,'Custo Por mes e Veículo'!O$2,Combustivel!$AC:$AC,'Custo Por mes e Veículo'!O$1,Combustivel!$A:$A,'Custo Por mes e Veículo'!$C104)</f>
        <v>6685.5299999999988</v>
      </c>
      <c r="P104" s="8">
        <f>SUMIFS(Combustivel!$U:$U,Combustivel!$AB:$AB,'Custo Por mes e Veículo'!P$2,Combustivel!$AC:$AC,'Custo Por mes e Veículo'!P$1,Combustivel!$A:$A,'Custo Por mes e Veículo'!$C104)</f>
        <v>0</v>
      </c>
      <c r="Q104" s="8">
        <f>SUMIFS(Combustivel!$U:$U,Combustivel!$AB:$AB,'Custo Por mes e Veículo'!Q$2,Combustivel!$AC:$AC,'Custo Por mes e Veículo'!Q$1,Combustivel!$A:$A,'Custo Por mes e Veículo'!$C104)</f>
        <v>0</v>
      </c>
      <c r="R104" s="8">
        <f>SUMIFS(Combustivel!$U:$U,Combustivel!$AB:$AB,'Custo Por mes e Veículo'!R$2,Combustivel!$AC:$AC,'Custo Por mes e Veículo'!R$1,Combustivel!$A:$A,'Custo Por mes e Veículo'!$C104)</f>
        <v>0</v>
      </c>
      <c r="S104" s="8">
        <f>SUMIFS(Combustivel!$U:$U,Combustivel!$AB:$AB,'Custo Por mes e Veículo'!S$2,Combustivel!$AC:$AC,'Custo Por mes e Veículo'!S$1,Combustivel!$A:$A,'Custo Por mes e Veículo'!$C104)</f>
        <v>0</v>
      </c>
      <c r="T104" s="8">
        <f>SUMIFS(Combustivel!$U:$U,Combustivel!$AB:$AB,'Custo Por mes e Veículo'!T$2,Combustivel!$AC:$AC,'Custo Por mes e Veículo'!T$1,Combustivel!$A:$A,'Custo Por mes e Veículo'!$C104)</f>
        <v>0</v>
      </c>
      <c r="U104" s="8">
        <f>SUMIFS(Combustivel!$U:$U,Combustivel!$AB:$AB,'Custo Por mes e Veículo'!U$2,Combustivel!$AC:$AC,'Custo Por mes e Veículo'!U$1,Combustivel!$A:$A,'Custo Por mes e Veículo'!$C104)</f>
        <v>0</v>
      </c>
      <c r="V104" s="8">
        <f>SUMIFS(Combustivel!$U:$U,Combustivel!$AB:$AB,'Custo Por mes e Veículo'!V$2,Combustivel!$AC:$AC,'Custo Por mes e Veículo'!V$1,Combustivel!$A:$A,'Custo Por mes e Veículo'!$C104)</f>
        <v>0</v>
      </c>
      <c r="W104" s="8">
        <f>SUMIFS(Combustivel!$U:$U,Combustivel!$AB:$AB,'Custo Por mes e Veículo'!W$2,Combustivel!$AC:$AC,'Custo Por mes e Veículo'!W$1,Combustivel!$A:$A,'Custo Por mes e Veículo'!$C104)</f>
        <v>0</v>
      </c>
      <c r="X104" s="8">
        <f>SUMIFS(Combustivel!$U:$U,Combustivel!$AB:$AB,'Custo Por mes e Veículo'!X$2,Combustivel!$AC:$AC,'Custo Por mes e Veículo'!X$1,Combustivel!$A:$A,'Custo Por mes e Veículo'!$C104)</f>
        <v>0</v>
      </c>
    </row>
    <row r="105" spans="1:24" x14ac:dyDescent="0.3">
      <c r="A105" t="s">
        <v>3561</v>
      </c>
      <c r="B105" t="s">
        <v>2641</v>
      </c>
      <c r="C105" t="s">
        <v>2638</v>
      </c>
      <c r="D105" s="8">
        <f>SUMIFS(Combustivel!$U:$U,Combustivel!$AB:$AB,'Custo Por mes e Veículo'!D$2,Combustivel!$AC:$AC,'Custo Por mes e Veículo'!D$1,Combustivel!$A:$A,'Custo Por mes e Veículo'!$C105)</f>
        <v>0</v>
      </c>
      <c r="E105" s="8">
        <f>SUMIFS(Combustivel!$U:$U,Combustivel!$AB:$AB,'Custo Por mes e Veículo'!E$2,Combustivel!$AC:$AC,'Custo Por mes e Veículo'!E$1,Combustivel!$A:$A,'Custo Por mes e Veículo'!$C105)</f>
        <v>0</v>
      </c>
      <c r="F105" s="8">
        <f>SUMIFS(Combustivel!$U:$U,Combustivel!$AB:$AB,'Custo Por mes e Veículo'!F$2,Combustivel!$AC:$AC,'Custo Por mes e Veículo'!F$1,Combustivel!$A:$A,'Custo Por mes e Veículo'!$C105)</f>
        <v>0</v>
      </c>
      <c r="G105" s="8">
        <f>SUMIFS(Combustivel!$U:$U,Combustivel!$AB:$AB,'Custo Por mes e Veículo'!G$2,Combustivel!$AC:$AC,'Custo Por mes e Veículo'!G$1,Combustivel!$A:$A,'Custo Por mes e Veículo'!$C105)</f>
        <v>0</v>
      </c>
      <c r="H105" s="8">
        <f>SUMIFS(Combustivel!$U:$U,Combustivel!$AB:$AB,'Custo Por mes e Veículo'!H$2,Combustivel!$AC:$AC,'Custo Por mes e Veículo'!H$1,Combustivel!$A:$A,'Custo Por mes e Veículo'!$C105)</f>
        <v>0</v>
      </c>
      <c r="I105" s="8">
        <f>SUMIFS(Combustivel!$U:$U,Combustivel!$AB:$AB,'Custo Por mes e Veículo'!I$2,Combustivel!$AC:$AC,'Custo Por mes e Veículo'!I$1,Combustivel!$A:$A,'Custo Por mes e Veículo'!$C105)</f>
        <v>0</v>
      </c>
      <c r="J105" s="8">
        <f>SUMIFS(Combustivel!$U:$U,Combustivel!$AB:$AB,'Custo Por mes e Veículo'!J$2,Combustivel!$AC:$AC,'Custo Por mes e Veículo'!J$1,Combustivel!$A:$A,'Custo Por mes e Veículo'!$C105)</f>
        <v>1666.4599999999998</v>
      </c>
      <c r="K105" s="8">
        <f>SUMIFS(Combustivel!$U:$U,Combustivel!$AB:$AB,'Custo Por mes e Veículo'!K$2,Combustivel!$AC:$AC,'Custo Por mes e Veículo'!K$1,Combustivel!$A:$A,'Custo Por mes e Veículo'!$C105)</f>
        <v>11746.840000000006</v>
      </c>
      <c r="L105" s="8">
        <f>SUMIFS(Combustivel!$U:$U,Combustivel!$AB:$AB,'Custo Por mes e Veículo'!L$2,Combustivel!$AC:$AC,'Custo Por mes e Veículo'!L$1,Combustivel!$A:$A,'Custo Por mes e Veículo'!$C105)</f>
        <v>12410.000000000002</v>
      </c>
      <c r="M105" s="8">
        <f>SUMIFS(Combustivel!$U:$U,Combustivel!$AB:$AB,'Custo Por mes e Veículo'!M$2,Combustivel!$AC:$AC,'Custo Por mes e Veículo'!M$1,Combustivel!$A:$A,'Custo Por mes e Veículo'!$C105)</f>
        <v>12749.759999999998</v>
      </c>
      <c r="N105" s="8">
        <f>SUMIFS(Combustivel!$U:$U,Combustivel!$AB:$AB,'Custo Por mes e Veículo'!N$2,Combustivel!$AC:$AC,'Custo Por mes e Veículo'!N$1,Combustivel!$A:$A,'Custo Por mes e Veículo'!$C105)</f>
        <v>11568.810000000005</v>
      </c>
      <c r="O105" s="8">
        <f>SUMIFS(Combustivel!$U:$U,Combustivel!$AB:$AB,'Custo Por mes e Veículo'!O$2,Combustivel!$AC:$AC,'Custo Por mes e Veículo'!O$1,Combustivel!$A:$A,'Custo Por mes e Veículo'!$C105)</f>
        <v>13590.94</v>
      </c>
      <c r="P105" s="8">
        <f>SUMIFS(Combustivel!$U:$U,Combustivel!$AB:$AB,'Custo Por mes e Veículo'!P$2,Combustivel!$AC:$AC,'Custo Por mes e Veículo'!P$1,Combustivel!$A:$A,'Custo Por mes e Veículo'!$C105)</f>
        <v>13459.489999999996</v>
      </c>
      <c r="Q105" s="8">
        <f>SUMIFS(Combustivel!$U:$U,Combustivel!$AB:$AB,'Custo Por mes e Veículo'!Q$2,Combustivel!$AC:$AC,'Custo Por mes e Veículo'!Q$1,Combustivel!$A:$A,'Custo Por mes e Veículo'!$C105)</f>
        <v>1110.42</v>
      </c>
      <c r="R105" s="8">
        <f>SUMIFS(Combustivel!$U:$U,Combustivel!$AB:$AB,'Custo Por mes e Veículo'!R$2,Combustivel!$AC:$AC,'Custo Por mes e Veículo'!R$1,Combustivel!$A:$A,'Custo Por mes e Veículo'!$C105)</f>
        <v>0</v>
      </c>
      <c r="S105" s="8">
        <f>SUMIFS(Combustivel!$U:$U,Combustivel!$AB:$AB,'Custo Por mes e Veículo'!S$2,Combustivel!$AC:$AC,'Custo Por mes e Veículo'!S$1,Combustivel!$A:$A,'Custo Por mes e Veículo'!$C105)</f>
        <v>0</v>
      </c>
      <c r="T105" s="8">
        <f>SUMIFS(Combustivel!$U:$U,Combustivel!$AB:$AB,'Custo Por mes e Veículo'!T$2,Combustivel!$AC:$AC,'Custo Por mes e Veículo'!T$1,Combustivel!$A:$A,'Custo Por mes e Veículo'!$C105)</f>
        <v>0</v>
      </c>
      <c r="U105" s="8">
        <f>SUMIFS(Combustivel!$U:$U,Combustivel!$AB:$AB,'Custo Por mes e Veículo'!U$2,Combustivel!$AC:$AC,'Custo Por mes e Veículo'!U$1,Combustivel!$A:$A,'Custo Por mes e Veículo'!$C105)</f>
        <v>0</v>
      </c>
      <c r="V105" s="8">
        <f>SUMIFS(Combustivel!$U:$U,Combustivel!$AB:$AB,'Custo Por mes e Veículo'!V$2,Combustivel!$AC:$AC,'Custo Por mes e Veículo'!V$1,Combustivel!$A:$A,'Custo Por mes e Veículo'!$C105)</f>
        <v>0</v>
      </c>
      <c r="W105" s="8">
        <f>SUMIFS(Combustivel!$U:$U,Combustivel!$AB:$AB,'Custo Por mes e Veículo'!W$2,Combustivel!$AC:$AC,'Custo Por mes e Veículo'!W$1,Combustivel!$A:$A,'Custo Por mes e Veículo'!$C105)</f>
        <v>0</v>
      </c>
      <c r="X105" s="8">
        <f>SUMIFS(Combustivel!$U:$U,Combustivel!$AB:$AB,'Custo Por mes e Veículo'!X$2,Combustivel!$AC:$AC,'Custo Por mes e Veículo'!X$1,Combustivel!$A:$A,'Custo Por mes e Veículo'!$C105)</f>
        <v>0</v>
      </c>
    </row>
    <row r="106" spans="1:24" x14ac:dyDescent="0.3">
      <c r="A106" t="s">
        <v>3561</v>
      </c>
      <c r="B106" t="s">
        <v>2184</v>
      </c>
      <c r="C106" t="s">
        <v>2181</v>
      </c>
      <c r="D106" s="8">
        <f>SUMIFS(Combustivel!$U:$U,Combustivel!$AB:$AB,'Custo Por mes e Veículo'!D$2,Combustivel!$AC:$AC,'Custo Por mes e Veículo'!D$1,Combustivel!$A:$A,'Custo Por mes e Veículo'!$C106)</f>
        <v>0</v>
      </c>
      <c r="E106" s="8">
        <f>SUMIFS(Combustivel!$U:$U,Combustivel!$AB:$AB,'Custo Por mes e Veículo'!E$2,Combustivel!$AC:$AC,'Custo Por mes e Veículo'!E$1,Combustivel!$A:$A,'Custo Por mes e Veículo'!$C106)</f>
        <v>0</v>
      </c>
      <c r="F106" s="8">
        <f>SUMIFS(Combustivel!$U:$U,Combustivel!$AB:$AB,'Custo Por mes e Veículo'!F$2,Combustivel!$AC:$AC,'Custo Por mes e Veículo'!F$1,Combustivel!$A:$A,'Custo Por mes e Veículo'!$C106)</f>
        <v>0</v>
      </c>
      <c r="G106" s="8">
        <f>SUMIFS(Combustivel!$U:$U,Combustivel!$AB:$AB,'Custo Por mes e Veículo'!G$2,Combustivel!$AC:$AC,'Custo Por mes e Veículo'!G$1,Combustivel!$A:$A,'Custo Por mes e Veículo'!$C106)</f>
        <v>0</v>
      </c>
      <c r="H106" s="8">
        <f>SUMIFS(Combustivel!$U:$U,Combustivel!$AB:$AB,'Custo Por mes e Veículo'!H$2,Combustivel!$AC:$AC,'Custo Por mes e Veículo'!H$1,Combustivel!$A:$A,'Custo Por mes e Veículo'!$C106)</f>
        <v>0</v>
      </c>
      <c r="I106" s="8">
        <f>SUMIFS(Combustivel!$U:$U,Combustivel!$AB:$AB,'Custo Por mes e Veículo'!I$2,Combustivel!$AC:$AC,'Custo Por mes e Veículo'!I$1,Combustivel!$A:$A,'Custo Por mes e Veículo'!$C106)</f>
        <v>423.21</v>
      </c>
      <c r="J106" s="8">
        <f>SUMIFS(Combustivel!$U:$U,Combustivel!$AB:$AB,'Custo Por mes e Veículo'!J$2,Combustivel!$AC:$AC,'Custo Por mes e Veículo'!J$1,Combustivel!$A:$A,'Custo Por mes e Veículo'!$C106)</f>
        <v>2304.67</v>
      </c>
      <c r="K106" s="8">
        <f>SUMIFS(Combustivel!$U:$U,Combustivel!$AB:$AB,'Custo Por mes e Veículo'!K$2,Combustivel!$AC:$AC,'Custo Por mes e Veículo'!K$1,Combustivel!$A:$A,'Custo Por mes e Veículo'!$C106)</f>
        <v>11573.970000000003</v>
      </c>
      <c r="L106" s="8">
        <f>SUMIFS(Combustivel!$U:$U,Combustivel!$AB:$AB,'Custo Por mes e Veículo'!L$2,Combustivel!$AC:$AC,'Custo Por mes e Veículo'!L$1,Combustivel!$A:$A,'Custo Por mes e Veículo'!$C106)</f>
        <v>13660.179999999997</v>
      </c>
      <c r="M106" s="8">
        <f>SUMIFS(Combustivel!$U:$U,Combustivel!$AB:$AB,'Custo Por mes e Veículo'!M$2,Combustivel!$AC:$AC,'Custo Por mes e Veículo'!M$1,Combustivel!$A:$A,'Custo Por mes e Veículo'!$C106)</f>
        <v>14437.09</v>
      </c>
      <c r="N106" s="8">
        <f>SUMIFS(Combustivel!$U:$U,Combustivel!$AB:$AB,'Custo Por mes e Veículo'!N$2,Combustivel!$AC:$AC,'Custo Por mes e Veículo'!N$1,Combustivel!$A:$A,'Custo Por mes e Veículo'!$C106)</f>
        <v>11697.869999999997</v>
      </c>
      <c r="O106" s="8">
        <f>SUMIFS(Combustivel!$U:$U,Combustivel!$AB:$AB,'Custo Por mes e Veículo'!O$2,Combustivel!$AC:$AC,'Custo Por mes e Veículo'!O$1,Combustivel!$A:$A,'Custo Por mes e Veículo'!$C106)</f>
        <v>17977.839999999997</v>
      </c>
      <c r="P106" s="8">
        <f>SUMIFS(Combustivel!$U:$U,Combustivel!$AB:$AB,'Custo Por mes e Veículo'!P$2,Combustivel!$AC:$AC,'Custo Por mes e Veículo'!P$1,Combustivel!$A:$A,'Custo Por mes e Veículo'!$C106)</f>
        <v>12779.919999999998</v>
      </c>
      <c r="Q106" s="8">
        <f>SUMIFS(Combustivel!$U:$U,Combustivel!$AB:$AB,'Custo Por mes e Veículo'!Q$2,Combustivel!$AC:$AC,'Custo Por mes e Veículo'!Q$1,Combustivel!$A:$A,'Custo Por mes e Veículo'!$C106)</f>
        <v>0</v>
      </c>
      <c r="R106" s="8">
        <f>SUMIFS(Combustivel!$U:$U,Combustivel!$AB:$AB,'Custo Por mes e Veículo'!R$2,Combustivel!$AC:$AC,'Custo Por mes e Veículo'!R$1,Combustivel!$A:$A,'Custo Por mes e Veículo'!$C106)</f>
        <v>0</v>
      </c>
      <c r="S106" s="8">
        <f>SUMIFS(Combustivel!$U:$U,Combustivel!$AB:$AB,'Custo Por mes e Veículo'!S$2,Combustivel!$AC:$AC,'Custo Por mes e Veículo'!S$1,Combustivel!$A:$A,'Custo Por mes e Veículo'!$C106)</f>
        <v>0</v>
      </c>
      <c r="T106" s="8">
        <f>SUMIFS(Combustivel!$U:$U,Combustivel!$AB:$AB,'Custo Por mes e Veículo'!T$2,Combustivel!$AC:$AC,'Custo Por mes e Veículo'!T$1,Combustivel!$A:$A,'Custo Por mes e Veículo'!$C106)</f>
        <v>0</v>
      </c>
      <c r="U106" s="8">
        <f>SUMIFS(Combustivel!$U:$U,Combustivel!$AB:$AB,'Custo Por mes e Veículo'!U$2,Combustivel!$AC:$AC,'Custo Por mes e Veículo'!U$1,Combustivel!$A:$A,'Custo Por mes e Veículo'!$C106)</f>
        <v>0</v>
      </c>
      <c r="V106" s="8">
        <f>SUMIFS(Combustivel!$U:$U,Combustivel!$AB:$AB,'Custo Por mes e Veículo'!V$2,Combustivel!$AC:$AC,'Custo Por mes e Veículo'!V$1,Combustivel!$A:$A,'Custo Por mes e Veículo'!$C106)</f>
        <v>0</v>
      </c>
      <c r="W106" s="8">
        <f>SUMIFS(Combustivel!$U:$U,Combustivel!$AB:$AB,'Custo Por mes e Veículo'!W$2,Combustivel!$AC:$AC,'Custo Por mes e Veículo'!W$1,Combustivel!$A:$A,'Custo Por mes e Veículo'!$C106)</f>
        <v>0</v>
      </c>
      <c r="X106" s="8">
        <f>SUMIFS(Combustivel!$U:$U,Combustivel!$AB:$AB,'Custo Por mes e Veículo'!X$2,Combustivel!$AC:$AC,'Custo Por mes e Veículo'!X$1,Combustivel!$A:$A,'Custo Por mes e Veículo'!$C106)</f>
        <v>0</v>
      </c>
    </row>
    <row r="107" spans="1:24" x14ac:dyDescent="0.3">
      <c r="A107" t="s">
        <v>3561</v>
      </c>
      <c r="B107" t="s">
        <v>2192</v>
      </c>
      <c r="C107" t="s">
        <v>2189</v>
      </c>
      <c r="D107" s="8">
        <f>SUMIFS(Combustivel!$U:$U,Combustivel!$AB:$AB,'Custo Por mes e Veículo'!D$2,Combustivel!$AC:$AC,'Custo Por mes e Veículo'!D$1,Combustivel!$A:$A,'Custo Por mes e Veículo'!$C107)</f>
        <v>0</v>
      </c>
      <c r="E107" s="8">
        <f>SUMIFS(Combustivel!$U:$U,Combustivel!$AB:$AB,'Custo Por mes e Veículo'!E$2,Combustivel!$AC:$AC,'Custo Por mes e Veículo'!E$1,Combustivel!$A:$A,'Custo Por mes e Veículo'!$C107)</f>
        <v>0</v>
      </c>
      <c r="F107" s="8">
        <f>SUMIFS(Combustivel!$U:$U,Combustivel!$AB:$AB,'Custo Por mes e Veículo'!F$2,Combustivel!$AC:$AC,'Custo Por mes e Veículo'!F$1,Combustivel!$A:$A,'Custo Por mes e Veículo'!$C107)</f>
        <v>0</v>
      </c>
      <c r="G107" s="8">
        <f>SUMIFS(Combustivel!$U:$U,Combustivel!$AB:$AB,'Custo Por mes e Veículo'!G$2,Combustivel!$AC:$AC,'Custo Por mes e Veículo'!G$1,Combustivel!$A:$A,'Custo Por mes e Veículo'!$C107)</f>
        <v>0</v>
      </c>
      <c r="H107" s="8">
        <f>SUMIFS(Combustivel!$U:$U,Combustivel!$AB:$AB,'Custo Por mes e Veículo'!H$2,Combustivel!$AC:$AC,'Custo Por mes e Veículo'!H$1,Combustivel!$A:$A,'Custo Por mes e Veículo'!$C107)</f>
        <v>0</v>
      </c>
      <c r="I107" s="8">
        <f>SUMIFS(Combustivel!$U:$U,Combustivel!$AB:$AB,'Custo Por mes e Veículo'!I$2,Combustivel!$AC:$AC,'Custo Por mes e Veículo'!I$1,Combustivel!$A:$A,'Custo Por mes e Veículo'!$C107)</f>
        <v>427.36</v>
      </c>
      <c r="J107" s="8">
        <f>SUMIFS(Combustivel!$U:$U,Combustivel!$AB:$AB,'Custo Por mes e Veículo'!J$2,Combustivel!$AC:$AC,'Custo Por mes e Veículo'!J$1,Combustivel!$A:$A,'Custo Por mes e Veículo'!$C107)</f>
        <v>3299.2599999999993</v>
      </c>
      <c r="K107" s="8">
        <f>SUMIFS(Combustivel!$U:$U,Combustivel!$AB:$AB,'Custo Por mes e Veículo'!K$2,Combustivel!$AC:$AC,'Custo Por mes e Veículo'!K$1,Combustivel!$A:$A,'Custo Por mes e Veículo'!$C107)</f>
        <v>132.51</v>
      </c>
      <c r="L107" s="8">
        <f>SUMIFS(Combustivel!$U:$U,Combustivel!$AB:$AB,'Custo Por mes e Veículo'!L$2,Combustivel!$AC:$AC,'Custo Por mes e Veículo'!L$1,Combustivel!$A:$A,'Custo Por mes e Veículo'!$C107)</f>
        <v>0</v>
      </c>
      <c r="M107" s="8">
        <f>SUMIFS(Combustivel!$U:$U,Combustivel!$AB:$AB,'Custo Por mes e Veículo'!M$2,Combustivel!$AC:$AC,'Custo Por mes e Veículo'!M$1,Combustivel!$A:$A,'Custo Por mes e Veículo'!$C107)</f>
        <v>0</v>
      </c>
      <c r="N107" s="8">
        <f>SUMIFS(Combustivel!$U:$U,Combustivel!$AB:$AB,'Custo Por mes e Veículo'!N$2,Combustivel!$AC:$AC,'Custo Por mes e Veículo'!N$1,Combustivel!$A:$A,'Custo Por mes e Veículo'!$C107)</f>
        <v>9734.33</v>
      </c>
      <c r="O107" s="8">
        <f>SUMIFS(Combustivel!$U:$U,Combustivel!$AB:$AB,'Custo Por mes e Veículo'!O$2,Combustivel!$AC:$AC,'Custo Por mes e Veículo'!O$1,Combustivel!$A:$A,'Custo Por mes e Veículo'!$C107)</f>
        <v>15583.84</v>
      </c>
      <c r="P107" s="8">
        <f>SUMIFS(Combustivel!$U:$U,Combustivel!$AB:$AB,'Custo Por mes e Veículo'!P$2,Combustivel!$AC:$AC,'Custo Por mes e Veículo'!P$1,Combustivel!$A:$A,'Custo Por mes e Veículo'!$C107)</f>
        <v>18506.400000000005</v>
      </c>
      <c r="Q107" s="8">
        <f>SUMIFS(Combustivel!$U:$U,Combustivel!$AB:$AB,'Custo Por mes e Veículo'!Q$2,Combustivel!$AC:$AC,'Custo Por mes e Veículo'!Q$1,Combustivel!$A:$A,'Custo Por mes e Veículo'!$C107)</f>
        <v>1765.6200000000001</v>
      </c>
      <c r="R107" s="8">
        <f>SUMIFS(Combustivel!$U:$U,Combustivel!$AB:$AB,'Custo Por mes e Veículo'!R$2,Combustivel!$AC:$AC,'Custo Por mes e Veículo'!R$1,Combustivel!$A:$A,'Custo Por mes e Veículo'!$C107)</f>
        <v>0</v>
      </c>
      <c r="S107" s="8">
        <f>SUMIFS(Combustivel!$U:$U,Combustivel!$AB:$AB,'Custo Por mes e Veículo'!S$2,Combustivel!$AC:$AC,'Custo Por mes e Veículo'!S$1,Combustivel!$A:$A,'Custo Por mes e Veículo'!$C107)</f>
        <v>0</v>
      </c>
      <c r="T107" s="8">
        <f>SUMIFS(Combustivel!$U:$U,Combustivel!$AB:$AB,'Custo Por mes e Veículo'!T$2,Combustivel!$AC:$AC,'Custo Por mes e Veículo'!T$1,Combustivel!$A:$A,'Custo Por mes e Veículo'!$C107)</f>
        <v>0</v>
      </c>
      <c r="U107" s="8">
        <f>SUMIFS(Combustivel!$U:$U,Combustivel!$AB:$AB,'Custo Por mes e Veículo'!U$2,Combustivel!$AC:$AC,'Custo Por mes e Veículo'!U$1,Combustivel!$A:$A,'Custo Por mes e Veículo'!$C107)</f>
        <v>0</v>
      </c>
      <c r="V107" s="8">
        <f>SUMIFS(Combustivel!$U:$U,Combustivel!$AB:$AB,'Custo Por mes e Veículo'!V$2,Combustivel!$AC:$AC,'Custo Por mes e Veículo'!V$1,Combustivel!$A:$A,'Custo Por mes e Veículo'!$C107)</f>
        <v>0</v>
      </c>
      <c r="W107" s="8">
        <f>SUMIFS(Combustivel!$U:$U,Combustivel!$AB:$AB,'Custo Por mes e Veículo'!W$2,Combustivel!$AC:$AC,'Custo Por mes e Veículo'!W$1,Combustivel!$A:$A,'Custo Por mes e Veículo'!$C107)</f>
        <v>0</v>
      </c>
      <c r="X107" s="8">
        <f>SUMIFS(Combustivel!$U:$U,Combustivel!$AB:$AB,'Custo Por mes e Veículo'!X$2,Combustivel!$AC:$AC,'Custo Por mes e Veículo'!X$1,Combustivel!$A:$A,'Custo Por mes e Veículo'!$C107)</f>
        <v>0</v>
      </c>
    </row>
    <row r="108" spans="1:24" x14ac:dyDescent="0.3">
      <c r="A108" t="s">
        <v>3561</v>
      </c>
      <c r="B108" t="s">
        <v>2262</v>
      </c>
      <c r="C108" t="s">
        <v>2260</v>
      </c>
      <c r="D108" s="8">
        <f>SUMIFS(Combustivel!$U:$U,Combustivel!$AB:$AB,'Custo Por mes e Veículo'!D$2,Combustivel!$AC:$AC,'Custo Por mes e Veículo'!D$1,Combustivel!$A:$A,'Custo Por mes e Veículo'!$C108)</f>
        <v>0</v>
      </c>
      <c r="E108" s="8">
        <f>SUMIFS(Combustivel!$U:$U,Combustivel!$AB:$AB,'Custo Por mes e Veículo'!E$2,Combustivel!$AC:$AC,'Custo Por mes e Veículo'!E$1,Combustivel!$A:$A,'Custo Por mes e Veículo'!$C108)</f>
        <v>0</v>
      </c>
      <c r="F108" s="8">
        <f>SUMIFS(Combustivel!$U:$U,Combustivel!$AB:$AB,'Custo Por mes e Veículo'!F$2,Combustivel!$AC:$AC,'Custo Por mes e Veículo'!F$1,Combustivel!$A:$A,'Custo Por mes e Veículo'!$C108)</f>
        <v>0</v>
      </c>
      <c r="G108" s="8">
        <f>SUMIFS(Combustivel!$U:$U,Combustivel!$AB:$AB,'Custo Por mes e Veículo'!G$2,Combustivel!$AC:$AC,'Custo Por mes e Veículo'!G$1,Combustivel!$A:$A,'Custo Por mes e Veículo'!$C108)</f>
        <v>0</v>
      </c>
      <c r="H108" s="8">
        <f>SUMIFS(Combustivel!$U:$U,Combustivel!$AB:$AB,'Custo Por mes e Veículo'!H$2,Combustivel!$AC:$AC,'Custo Por mes e Veículo'!H$1,Combustivel!$A:$A,'Custo Por mes e Veículo'!$C108)</f>
        <v>0</v>
      </c>
      <c r="I108" s="8">
        <f>SUMIFS(Combustivel!$U:$U,Combustivel!$AB:$AB,'Custo Por mes e Veículo'!I$2,Combustivel!$AC:$AC,'Custo Por mes e Veículo'!I$1,Combustivel!$A:$A,'Custo Por mes e Veículo'!$C108)</f>
        <v>0</v>
      </c>
      <c r="J108" s="8">
        <f>SUMIFS(Combustivel!$U:$U,Combustivel!$AB:$AB,'Custo Por mes e Veículo'!J$2,Combustivel!$AC:$AC,'Custo Por mes e Veículo'!J$1,Combustivel!$A:$A,'Custo Por mes e Veículo'!$C108)</f>
        <v>1978.5800000000002</v>
      </c>
      <c r="K108" s="8">
        <f>SUMIFS(Combustivel!$U:$U,Combustivel!$AB:$AB,'Custo Por mes e Veículo'!K$2,Combustivel!$AC:$AC,'Custo Por mes e Veículo'!K$1,Combustivel!$A:$A,'Custo Por mes e Veículo'!$C108)</f>
        <v>9873.0400000000009</v>
      </c>
      <c r="L108" s="8">
        <f>SUMIFS(Combustivel!$U:$U,Combustivel!$AB:$AB,'Custo Por mes e Veículo'!L$2,Combustivel!$AC:$AC,'Custo Por mes e Veículo'!L$1,Combustivel!$A:$A,'Custo Por mes e Veículo'!$C108)</f>
        <v>10458.790000000001</v>
      </c>
      <c r="M108" s="8">
        <f>SUMIFS(Combustivel!$U:$U,Combustivel!$AB:$AB,'Custo Por mes e Veículo'!M$2,Combustivel!$AC:$AC,'Custo Por mes e Veículo'!M$1,Combustivel!$A:$A,'Custo Por mes e Veículo'!$C108)</f>
        <v>10576.46</v>
      </c>
      <c r="N108" s="8">
        <f>SUMIFS(Combustivel!$U:$U,Combustivel!$AB:$AB,'Custo Por mes e Veículo'!N$2,Combustivel!$AC:$AC,'Custo Por mes e Veículo'!N$1,Combustivel!$A:$A,'Custo Por mes e Veículo'!$C108)</f>
        <v>9537.92</v>
      </c>
      <c r="O108" s="8">
        <f>SUMIFS(Combustivel!$U:$U,Combustivel!$AB:$AB,'Custo Por mes e Veículo'!O$2,Combustivel!$AC:$AC,'Custo Por mes e Veículo'!O$1,Combustivel!$A:$A,'Custo Por mes e Veículo'!$C108)</f>
        <v>13430.890000000001</v>
      </c>
      <c r="P108" s="8">
        <f>SUMIFS(Combustivel!$U:$U,Combustivel!$AB:$AB,'Custo Por mes e Veículo'!P$2,Combustivel!$AC:$AC,'Custo Por mes e Veículo'!P$1,Combustivel!$A:$A,'Custo Por mes e Veículo'!$C108)</f>
        <v>13868.020000000002</v>
      </c>
      <c r="Q108" s="8">
        <f>SUMIFS(Combustivel!$U:$U,Combustivel!$AB:$AB,'Custo Por mes e Veículo'!Q$2,Combustivel!$AC:$AC,'Custo Por mes e Veículo'!Q$1,Combustivel!$A:$A,'Custo Por mes e Veículo'!$C108)</f>
        <v>1388.2600000000002</v>
      </c>
      <c r="R108" s="8">
        <f>SUMIFS(Combustivel!$U:$U,Combustivel!$AB:$AB,'Custo Por mes e Veículo'!R$2,Combustivel!$AC:$AC,'Custo Por mes e Veículo'!R$1,Combustivel!$A:$A,'Custo Por mes e Veículo'!$C108)</f>
        <v>0</v>
      </c>
      <c r="S108" s="8">
        <f>SUMIFS(Combustivel!$U:$U,Combustivel!$AB:$AB,'Custo Por mes e Veículo'!S$2,Combustivel!$AC:$AC,'Custo Por mes e Veículo'!S$1,Combustivel!$A:$A,'Custo Por mes e Veículo'!$C108)</f>
        <v>0</v>
      </c>
      <c r="T108" s="8">
        <f>SUMIFS(Combustivel!$U:$U,Combustivel!$AB:$AB,'Custo Por mes e Veículo'!T$2,Combustivel!$AC:$AC,'Custo Por mes e Veículo'!T$1,Combustivel!$A:$A,'Custo Por mes e Veículo'!$C108)</f>
        <v>0</v>
      </c>
      <c r="U108" s="8">
        <f>SUMIFS(Combustivel!$U:$U,Combustivel!$AB:$AB,'Custo Por mes e Veículo'!U$2,Combustivel!$AC:$AC,'Custo Por mes e Veículo'!U$1,Combustivel!$A:$A,'Custo Por mes e Veículo'!$C108)</f>
        <v>0</v>
      </c>
      <c r="V108" s="8">
        <f>SUMIFS(Combustivel!$U:$U,Combustivel!$AB:$AB,'Custo Por mes e Veículo'!V$2,Combustivel!$AC:$AC,'Custo Por mes e Veículo'!V$1,Combustivel!$A:$A,'Custo Por mes e Veículo'!$C108)</f>
        <v>0</v>
      </c>
      <c r="W108" s="8">
        <f>SUMIFS(Combustivel!$U:$U,Combustivel!$AB:$AB,'Custo Por mes e Veículo'!W$2,Combustivel!$AC:$AC,'Custo Por mes e Veículo'!W$1,Combustivel!$A:$A,'Custo Por mes e Veículo'!$C108)</f>
        <v>0</v>
      </c>
      <c r="X108" s="8">
        <f>SUMIFS(Combustivel!$U:$U,Combustivel!$AB:$AB,'Custo Por mes e Veículo'!X$2,Combustivel!$AC:$AC,'Custo Por mes e Veículo'!X$1,Combustivel!$A:$A,'Custo Por mes e Veículo'!$C108)</f>
        <v>0</v>
      </c>
    </row>
    <row r="109" spans="1:24" x14ac:dyDescent="0.3">
      <c r="A109" t="s">
        <v>3561</v>
      </c>
      <c r="B109" t="s">
        <v>2646</v>
      </c>
      <c r="C109" t="s">
        <v>2643</v>
      </c>
      <c r="D109" s="8">
        <f>SUMIFS(Combustivel!$U:$U,Combustivel!$AB:$AB,'Custo Por mes e Veículo'!D$2,Combustivel!$AC:$AC,'Custo Por mes e Veículo'!D$1,Combustivel!$A:$A,'Custo Por mes e Veículo'!$C109)</f>
        <v>0</v>
      </c>
      <c r="E109" s="8">
        <f>SUMIFS(Combustivel!$U:$U,Combustivel!$AB:$AB,'Custo Por mes e Veículo'!E$2,Combustivel!$AC:$AC,'Custo Por mes e Veículo'!E$1,Combustivel!$A:$A,'Custo Por mes e Veículo'!$C109)</f>
        <v>0</v>
      </c>
      <c r="F109" s="8">
        <f>SUMIFS(Combustivel!$U:$U,Combustivel!$AB:$AB,'Custo Por mes e Veículo'!F$2,Combustivel!$AC:$AC,'Custo Por mes e Veículo'!F$1,Combustivel!$A:$A,'Custo Por mes e Veículo'!$C109)</f>
        <v>0</v>
      </c>
      <c r="G109" s="8">
        <f>SUMIFS(Combustivel!$U:$U,Combustivel!$AB:$AB,'Custo Por mes e Veículo'!G$2,Combustivel!$AC:$AC,'Custo Por mes e Veículo'!G$1,Combustivel!$A:$A,'Custo Por mes e Veículo'!$C109)</f>
        <v>0</v>
      </c>
      <c r="H109" s="8">
        <f>SUMIFS(Combustivel!$U:$U,Combustivel!$AB:$AB,'Custo Por mes e Veículo'!H$2,Combustivel!$AC:$AC,'Custo Por mes e Veículo'!H$1,Combustivel!$A:$A,'Custo Por mes e Veículo'!$C109)</f>
        <v>0</v>
      </c>
      <c r="I109" s="8">
        <f>SUMIFS(Combustivel!$U:$U,Combustivel!$AB:$AB,'Custo Por mes e Veículo'!I$2,Combustivel!$AC:$AC,'Custo Por mes e Veículo'!I$1,Combustivel!$A:$A,'Custo Por mes e Veículo'!$C109)</f>
        <v>0</v>
      </c>
      <c r="J109" s="8">
        <f>SUMIFS(Combustivel!$U:$U,Combustivel!$AB:$AB,'Custo Por mes e Veículo'!J$2,Combustivel!$AC:$AC,'Custo Por mes e Veículo'!J$1,Combustivel!$A:$A,'Custo Por mes e Veículo'!$C109)</f>
        <v>1844.9</v>
      </c>
      <c r="K109" s="8">
        <f>SUMIFS(Combustivel!$U:$U,Combustivel!$AB:$AB,'Custo Por mes e Veículo'!K$2,Combustivel!$AC:$AC,'Custo Por mes e Veículo'!K$1,Combustivel!$A:$A,'Custo Por mes e Veículo'!$C109)</f>
        <v>11750.049999999992</v>
      </c>
      <c r="L109" s="8">
        <f>SUMIFS(Combustivel!$U:$U,Combustivel!$AB:$AB,'Custo Por mes e Veículo'!L$2,Combustivel!$AC:$AC,'Custo Por mes e Veículo'!L$1,Combustivel!$A:$A,'Custo Por mes e Veículo'!$C109)</f>
        <v>14034.530000000002</v>
      </c>
      <c r="M109" s="8">
        <f>SUMIFS(Combustivel!$U:$U,Combustivel!$AB:$AB,'Custo Por mes e Veículo'!M$2,Combustivel!$AC:$AC,'Custo Por mes e Veículo'!M$1,Combustivel!$A:$A,'Custo Por mes e Veículo'!$C109)</f>
        <v>13815.090000000002</v>
      </c>
      <c r="N109" s="8">
        <f>SUMIFS(Combustivel!$U:$U,Combustivel!$AB:$AB,'Custo Por mes e Veículo'!N$2,Combustivel!$AC:$AC,'Custo Por mes e Veículo'!N$1,Combustivel!$A:$A,'Custo Por mes e Veículo'!$C109)</f>
        <v>11847.570000000003</v>
      </c>
      <c r="O109" s="8">
        <f>SUMIFS(Combustivel!$U:$U,Combustivel!$AB:$AB,'Custo Por mes e Veículo'!O$2,Combustivel!$AC:$AC,'Custo Por mes e Veículo'!O$1,Combustivel!$A:$A,'Custo Por mes e Veículo'!$C109)</f>
        <v>13836.010000000004</v>
      </c>
      <c r="P109" s="8">
        <f>SUMIFS(Combustivel!$U:$U,Combustivel!$AB:$AB,'Custo Por mes e Veículo'!P$2,Combustivel!$AC:$AC,'Custo Por mes e Veículo'!P$1,Combustivel!$A:$A,'Custo Por mes e Veículo'!$C109)</f>
        <v>14518.390000000001</v>
      </c>
      <c r="Q109" s="8">
        <f>SUMIFS(Combustivel!$U:$U,Combustivel!$AB:$AB,'Custo Por mes e Veículo'!Q$2,Combustivel!$AC:$AC,'Custo Por mes e Veículo'!Q$1,Combustivel!$A:$A,'Custo Por mes e Veículo'!$C109)</f>
        <v>1484.45</v>
      </c>
      <c r="R109" s="8">
        <f>SUMIFS(Combustivel!$U:$U,Combustivel!$AB:$AB,'Custo Por mes e Veículo'!R$2,Combustivel!$AC:$AC,'Custo Por mes e Veículo'!R$1,Combustivel!$A:$A,'Custo Por mes e Veículo'!$C109)</f>
        <v>0</v>
      </c>
      <c r="S109" s="8">
        <f>SUMIFS(Combustivel!$U:$U,Combustivel!$AB:$AB,'Custo Por mes e Veículo'!S$2,Combustivel!$AC:$AC,'Custo Por mes e Veículo'!S$1,Combustivel!$A:$A,'Custo Por mes e Veículo'!$C109)</f>
        <v>0</v>
      </c>
      <c r="T109" s="8">
        <f>SUMIFS(Combustivel!$U:$U,Combustivel!$AB:$AB,'Custo Por mes e Veículo'!T$2,Combustivel!$AC:$AC,'Custo Por mes e Veículo'!T$1,Combustivel!$A:$A,'Custo Por mes e Veículo'!$C109)</f>
        <v>0</v>
      </c>
      <c r="U109" s="8">
        <f>SUMIFS(Combustivel!$U:$U,Combustivel!$AB:$AB,'Custo Por mes e Veículo'!U$2,Combustivel!$AC:$AC,'Custo Por mes e Veículo'!U$1,Combustivel!$A:$A,'Custo Por mes e Veículo'!$C109)</f>
        <v>0</v>
      </c>
      <c r="V109" s="8">
        <f>SUMIFS(Combustivel!$U:$U,Combustivel!$AB:$AB,'Custo Por mes e Veículo'!V$2,Combustivel!$AC:$AC,'Custo Por mes e Veículo'!V$1,Combustivel!$A:$A,'Custo Por mes e Veículo'!$C109)</f>
        <v>0</v>
      </c>
      <c r="W109" s="8">
        <f>SUMIFS(Combustivel!$U:$U,Combustivel!$AB:$AB,'Custo Por mes e Veículo'!W$2,Combustivel!$AC:$AC,'Custo Por mes e Veículo'!W$1,Combustivel!$A:$A,'Custo Por mes e Veículo'!$C109)</f>
        <v>0</v>
      </c>
      <c r="X109" s="8">
        <f>SUMIFS(Combustivel!$U:$U,Combustivel!$AB:$AB,'Custo Por mes e Veículo'!X$2,Combustivel!$AC:$AC,'Custo Por mes e Veículo'!X$1,Combustivel!$A:$A,'Custo Por mes e Veículo'!$C109)</f>
        <v>0</v>
      </c>
    </row>
    <row r="110" spans="1:24" x14ac:dyDescent="0.3">
      <c r="A110" t="s">
        <v>3561</v>
      </c>
      <c r="B110" t="s">
        <v>2464</v>
      </c>
      <c r="C110" t="s">
        <v>2461</v>
      </c>
      <c r="D110" s="8">
        <f>SUMIFS(Combustivel!$U:$U,Combustivel!$AB:$AB,'Custo Por mes e Veículo'!D$2,Combustivel!$AC:$AC,'Custo Por mes e Veículo'!D$1,Combustivel!$A:$A,'Custo Por mes e Veículo'!$C110)</f>
        <v>0</v>
      </c>
      <c r="E110" s="8">
        <f>SUMIFS(Combustivel!$U:$U,Combustivel!$AB:$AB,'Custo Por mes e Veículo'!E$2,Combustivel!$AC:$AC,'Custo Por mes e Veículo'!E$1,Combustivel!$A:$A,'Custo Por mes e Veículo'!$C110)</f>
        <v>0</v>
      </c>
      <c r="F110" s="8">
        <f>SUMIFS(Combustivel!$U:$U,Combustivel!$AB:$AB,'Custo Por mes e Veículo'!F$2,Combustivel!$AC:$AC,'Custo Por mes e Veículo'!F$1,Combustivel!$A:$A,'Custo Por mes e Veículo'!$C110)</f>
        <v>0</v>
      </c>
      <c r="G110" s="8">
        <f>SUMIFS(Combustivel!$U:$U,Combustivel!$AB:$AB,'Custo Por mes e Veículo'!G$2,Combustivel!$AC:$AC,'Custo Por mes e Veículo'!G$1,Combustivel!$A:$A,'Custo Por mes e Veículo'!$C110)</f>
        <v>0</v>
      </c>
      <c r="H110" s="8">
        <f>SUMIFS(Combustivel!$U:$U,Combustivel!$AB:$AB,'Custo Por mes e Veículo'!H$2,Combustivel!$AC:$AC,'Custo Por mes e Veículo'!H$1,Combustivel!$A:$A,'Custo Por mes e Veículo'!$C110)</f>
        <v>0</v>
      </c>
      <c r="I110" s="8">
        <f>SUMIFS(Combustivel!$U:$U,Combustivel!$AB:$AB,'Custo Por mes e Veículo'!I$2,Combustivel!$AC:$AC,'Custo Por mes e Veículo'!I$1,Combustivel!$A:$A,'Custo Por mes e Veículo'!$C110)</f>
        <v>0</v>
      </c>
      <c r="J110" s="8">
        <f>SUMIFS(Combustivel!$U:$U,Combustivel!$AB:$AB,'Custo Por mes e Veículo'!J$2,Combustivel!$AC:$AC,'Custo Por mes e Veículo'!J$1,Combustivel!$A:$A,'Custo Por mes e Veículo'!$C110)</f>
        <v>2460.0100000000002</v>
      </c>
      <c r="K110" s="8">
        <f>SUMIFS(Combustivel!$U:$U,Combustivel!$AB:$AB,'Custo Por mes e Veículo'!K$2,Combustivel!$AC:$AC,'Custo Por mes e Veículo'!K$1,Combustivel!$A:$A,'Custo Por mes e Veículo'!$C110)</f>
        <v>5450.6000000000013</v>
      </c>
      <c r="L110" s="8">
        <f>SUMIFS(Combustivel!$U:$U,Combustivel!$AB:$AB,'Custo Por mes e Veículo'!L$2,Combustivel!$AC:$AC,'Custo Por mes e Veículo'!L$1,Combustivel!$A:$A,'Custo Por mes e Veículo'!$C110)</f>
        <v>13013.010000000006</v>
      </c>
      <c r="M110" s="8">
        <f>SUMIFS(Combustivel!$U:$U,Combustivel!$AB:$AB,'Custo Por mes e Veículo'!M$2,Combustivel!$AC:$AC,'Custo Por mes e Veículo'!M$1,Combustivel!$A:$A,'Custo Por mes e Veículo'!$C110)</f>
        <v>8858.73</v>
      </c>
      <c r="N110" s="8">
        <f>SUMIFS(Combustivel!$U:$U,Combustivel!$AB:$AB,'Custo Por mes e Veículo'!N$2,Combustivel!$AC:$AC,'Custo Por mes e Veículo'!N$1,Combustivel!$A:$A,'Custo Por mes e Veículo'!$C110)</f>
        <v>0</v>
      </c>
      <c r="O110" s="8">
        <f>SUMIFS(Combustivel!$U:$U,Combustivel!$AB:$AB,'Custo Por mes e Veículo'!O$2,Combustivel!$AC:$AC,'Custo Por mes e Veículo'!O$1,Combustivel!$A:$A,'Custo Por mes e Veículo'!$C110)</f>
        <v>0</v>
      </c>
      <c r="P110" s="8">
        <f>SUMIFS(Combustivel!$U:$U,Combustivel!$AB:$AB,'Custo Por mes e Veículo'!P$2,Combustivel!$AC:$AC,'Custo Por mes e Veículo'!P$1,Combustivel!$A:$A,'Custo Por mes e Veículo'!$C110)</f>
        <v>0</v>
      </c>
      <c r="Q110" s="8">
        <f>SUMIFS(Combustivel!$U:$U,Combustivel!$AB:$AB,'Custo Por mes e Veículo'!Q$2,Combustivel!$AC:$AC,'Custo Por mes e Veículo'!Q$1,Combustivel!$A:$A,'Custo Por mes e Veículo'!$C110)</f>
        <v>0</v>
      </c>
      <c r="R110" s="8">
        <f>SUMIFS(Combustivel!$U:$U,Combustivel!$AB:$AB,'Custo Por mes e Veículo'!R$2,Combustivel!$AC:$AC,'Custo Por mes e Veículo'!R$1,Combustivel!$A:$A,'Custo Por mes e Veículo'!$C110)</f>
        <v>0</v>
      </c>
      <c r="S110" s="8">
        <f>SUMIFS(Combustivel!$U:$U,Combustivel!$AB:$AB,'Custo Por mes e Veículo'!S$2,Combustivel!$AC:$AC,'Custo Por mes e Veículo'!S$1,Combustivel!$A:$A,'Custo Por mes e Veículo'!$C110)</f>
        <v>0</v>
      </c>
      <c r="T110" s="8">
        <f>SUMIFS(Combustivel!$U:$U,Combustivel!$AB:$AB,'Custo Por mes e Veículo'!T$2,Combustivel!$AC:$AC,'Custo Por mes e Veículo'!T$1,Combustivel!$A:$A,'Custo Por mes e Veículo'!$C110)</f>
        <v>0</v>
      </c>
      <c r="U110" s="8">
        <f>SUMIFS(Combustivel!$U:$U,Combustivel!$AB:$AB,'Custo Por mes e Veículo'!U$2,Combustivel!$AC:$AC,'Custo Por mes e Veículo'!U$1,Combustivel!$A:$A,'Custo Por mes e Veículo'!$C110)</f>
        <v>0</v>
      </c>
      <c r="V110" s="8">
        <f>SUMIFS(Combustivel!$U:$U,Combustivel!$AB:$AB,'Custo Por mes e Veículo'!V$2,Combustivel!$AC:$AC,'Custo Por mes e Veículo'!V$1,Combustivel!$A:$A,'Custo Por mes e Veículo'!$C110)</f>
        <v>0</v>
      </c>
      <c r="W110" s="8">
        <f>SUMIFS(Combustivel!$U:$U,Combustivel!$AB:$AB,'Custo Por mes e Veículo'!W$2,Combustivel!$AC:$AC,'Custo Por mes e Veículo'!W$1,Combustivel!$A:$A,'Custo Por mes e Veículo'!$C110)</f>
        <v>0</v>
      </c>
      <c r="X110" s="8">
        <f>SUMIFS(Combustivel!$U:$U,Combustivel!$AB:$AB,'Custo Por mes e Veículo'!X$2,Combustivel!$AC:$AC,'Custo Por mes e Veículo'!X$1,Combustivel!$A:$A,'Custo Por mes e Veículo'!$C110)</f>
        <v>0</v>
      </c>
    </row>
    <row r="111" spans="1:24" x14ac:dyDescent="0.3">
      <c r="A111" t="s">
        <v>3561</v>
      </c>
      <c r="B111" t="s">
        <v>3095</v>
      </c>
      <c r="C111" t="s">
        <v>3092</v>
      </c>
      <c r="D111" s="8">
        <f>SUMIFS(Combustivel!$U:$U,Combustivel!$AB:$AB,'Custo Por mes e Veículo'!D$2,Combustivel!$AC:$AC,'Custo Por mes e Veículo'!D$1,Combustivel!$A:$A,'Custo Por mes e Veículo'!$C111)</f>
        <v>0</v>
      </c>
      <c r="E111" s="8">
        <f>SUMIFS(Combustivel!$U:$U,Combustivel!$AB:$AB,'Custo Por mes e Veículo'!E$2,Combustivel!$AC:$AC,'Custo Por mes e Veículo'!E$1,Combustivel!$A:$A,'Custo Por mes e Veículo'!$C111)</f>
        <v>0</v>
      </c>
      <c r="F111" s="8">
        <f>SUMIFS(Combustivel!$U:$U,Combustivel!$AB:$AB,'Custo Por mes e Veículo'!F$2,Combustivel!$AC:$AC,'Custo Por mes e Veículo'!F$1,Combustivel!$A:$A,'Custo Por mes e Veículo'!$C111)</f>
        <v>0</v>
      </c>
      <c r="G111" s="8">
        <f>SUMIFS(Combustivel!$U:$U,Combustivel!$AB:$AB,'Custo Por mes e Veículo'!G$2,Combustivel!$AC:$AC,'Custo Por mes e Veículo'!G$1,Combustivel!$A:$A,'Custo Por mes e Veículo'!$C111)</f>
        <v>0</v>
      </c>
      <c r="H111" s="8">
        <f>SUMIFS(Combustivel!$U:$U,Combustivel!$AB:$AB,'Custo Por mes e Veículo'!H$2,Combustivel!$AC:$AC,'Custo Por mes e Veículo'!H$1,Combustivel!$A:$A,'Custo Por mes e Veículo'!$C111)</f>
        <v>0</v>
      </c>
      <c r="I111" s="8">
        <f>SUMIFS(Combustivel!$U:$U,Combustivel!$AB:$AB,'Custo Por mes e Veículo'!I$2,Combustivel!$AC:$AC,'Custo Por mes e Veículo'!I$1,Combustivel!$A:$A,'Custo Por mes e Veículo'!$C111)</f>
        <v>0</v>
      </c>
      <c r="J111" s="8">
        <f>SUMIFS(Combustivel!$U:$U,Combustivel!$AB:$AB,'Custo Por mes e Veículo'!J$2,Combustivel!$AC:$AC,'Custo Por mes e Veículo'!J$1,Combustivel!$A:$A,'Custo Por mes e Veículo'!$C111)</f>
        <v>788.89999999999986</v>
      </c>
      <c r="K111" s="8">
        <f>SUMIFS(Combustivel!$U:$U,Combustivel!$AB:$AB,'Custo Por mes e Veículo'!K$2,Combustivel!$AC:$AC,'Custo Por mes e Veículo'!K$1,Combustivel!$A:$A,'Custo Por mes e Veículo'!$C111)</f>
        <v>7673.58</v>
      </c>
      <c r="L111" s="8">
        <f>SUMIFS(Combustivel!$U:$U,Combustivel!$AB:$AB,'Custo Por mes e Veículo'!L$2,Combustivel!$AC:$AC,'Custo Por mes e Veículo'!L$1,Combustivel!$A:$A,'Custo Por mes e Veículo'!$C111)</f>
        <v>12345.030000000002</v>
      </c>
      <c r="M111" s="8">
        <f>SUMIFS(Combustivel!$U:$U,Combustivel!$AB:$AB,'Custo Por mes e Veículo'!M$2,Combustivel!$AC:$AC,'Custo Por mes e Veículo'!M$1,Combustivel!$A:$A,'Custo Por mes e Veículo'!$C111)</f>
        <v>14252.570000000003</v>
      </c>
      <c r="N111" s="8">
        <f>SUMIFS(Combustivel!$U:$U,Combustivel!$AB:$AB,'Custo Por mes e Veículo'!N$2,Combustivel!$AC:$AC,'Custo Por mes e Veículo'!N$1,Combustivel!$A:$A,'Custo Por mes e Veículo'!$C111)</f>
        <v>11071.99</v>
      </c>
      <c r="O111" s="8">
        <f>SUMIFS(Combustivel!$U:$U,Combustivel!$AB:$AB,'Custo Por mes e Veículo'!O$2,Combustivel!$AC:$AC,'Custo Por mes e Veículo'!O$1,Combustivel!$A:$A,'Custo Por mes e Veículo'!$C111)</f>
        <v>13875.599999999995</v>
      </c>
      <c r="P111" s="8">
        <f>SUMIFS(Combustivel!$U:$U,Combustivel!$AB:$AB,'Custo Por mes e Veículo'!P$2,Combustivel!$AC:$AC,'Custo Por mes e Veículo'!P$1,Combustivel!$A:$A,'Custo Por mes e Veículo'!$C111)</f>
        <v>13514.06</v>
      </c>
      <c r="Q111" s="8">
        <f>SUMIFS(Combustivel!$U:$U,Combustivel!$AB:$AB,'Custo Por mes e Veículo'!Q$2,Combustivel!$AC:$AC,'Custo Por mes e Veículo'!Q$1,Combustivel!$A:$A,'Custo Por mes e Veículo'!$C111)</f>
        <v>1406.46</v>
      </c>
      <c r="R111" s="8">
        <f>SUMIFS(Combustivel!$U:$U,Combustivel!$AB:$AB,'Custo Por mes e Veículo'!R$2,Combustivel!$AC:$AC,'Custo Por mes e Veículo'!R$1,Combustivel!$A:$A,'Custo Por mes e Veículo'!$C111)</f>
        <v>0</v>
      </c>
      <c r="S111" s="8">
        <f>SUMIFS(Combustivel!$U:$U,Combustivel!$AB:$AB,'Custo Por mes e Veículo'!S$2,Combustivel!$AC:$AC,'Custo Por mes e Veículo'!S$1,Combustivel!$A:$A,'Custo Por mes e Veículo'!$C111)</f>
        <v>0</v>
      </c>
      <c r="T111" s="8">
        <f>SUMIFS(Combustivel!$U:$U,Combustivel!$AB:$AB,'Custo Por mes e Veículo'!T$2,Combustivel!$AC:$AC,'Custo Por mes e Veículo'!T$1,Combustivel!$A:$A,'Custo Por mes e Veículo'!$C111)</f>
        <v>0</v>
      </c>
      <c r="U111" s="8">
        <f>SUMIFS(Combustivel!$U:$U,Combustivel!$AB:$AB,'Custo Por mes e Veículo'!U$2,Combustivel!$AC:$AC,'Custo Por mes e Veículo'!U$1,Combustivel!$A:$A,'Custo Por mes e Veículo'!$C111)</f>
        <v>0</v>
      </c>
      <c r="V111" s="8">
        <f>SUMIFS(Combustivel!$U:$U,Combustivel!$AB:$AB,'Custo Por mes e Veículo'!V$2,Combustivel!$AC:$AC,'Custo Por mes e Veículo'!V$1,Combustivel!$A:$A,'Custo Por mes e Veículo'!$C111)</f>
        <v>0</v>
      </c>
      <c r="W111" s="8">
        <f>SUMIFS(Combustivel!$U:$U,Combustivel!$AB:$AB,'Custo Por mes e Veículo'!W$2,Combustivel!$AC:$AC,'Custo Por mes e Veículo'!W$1,Combustivel!$A:$A,'Custo Por mes e Veículo'!$C111)</f>
        <v>0</v>
      </c>
      <c r="X111" s="8">
        <f>SUMIFS(Combustivel!$U:$U,Combustivel!$AB:$AB,'Custo Por mes e Veículo'!X$2,Combustivel!$AC:$AC,'Custo Por mes e Veículo'!X$1,Combustivel!$A:$A,'Custo Por mes e Veículo'!$C111)</f>
        <v>0</v>
      </c>
    </row>
    <row r="112" spans="1:24" x14ac:dyDescent="0.3">
      <c r="A112" t="s">
        <v>3561</v>
      </c>
      <c r="B112" t="s">
        <v>2321</v>
      </c>
      <c r="C112" t="s">
        <v>2318</v>
      </c>
      <c r="D112" s="8">
        <f>SUMIFS(Combustivel!$U:$U,Combustivel!$AB:$AB,'Custo Por mes e Veículo'!D$2,Combustivel!$AC:$AC,'Custo Por mes e Veículo'!D$1,Combustivel!$A:$A,'Custo Por mes e Veículo'!$C112)</f>
        <v>0</v>
      </c>
      <c r="E112" s="8">
        <f>SUMIFS(Combustivel!$U:$U,Combustivel!$AB:$AB,'Custo Por mes e Veículo'!E$2,Combustivel!$AC:$AC,'Custo Por mes e Veículo'!E$1,Combustivel!$A:$A,'Custo Por mes e Veículo'!$C112)</f>
        <v>0</v>
      </c>
      <c r="F112" s="8">
        <f>SUMIFS(Combustivel!$U:$U,Combustivel!$AB:$AB,'Custo Por mes e Veículo'!F$2,Combustivel!$AC:$AC,'Custo Por mes e Veículo'!F$1,Combustivel!$A:$A,'Custo Por mes e Veículo'!$C112)</f>
        <v>0</v>
      </c>
      <c r="G112" s="8">
        <f>SUMIFS(Combustivel!$U:$U,Combustivel!$AB:$AB,'Custo Por mes e Veículo'!G$2,Combustivel!$AC:$AC,'Custo Por mes e Veículo'!G$1,Combustivel!$A:$A,'Custo Por mes e Veículo'!$C112)</f>
        <v>0</v>
      </c>
      <c r="H112" s="8">
        <f>SUMIFS(Combustivel!$U:$U,Combustivel!$AB:$AB,'Custo Por mes e Veículo'!H$2,Combustivel!$AC:$AC,'Custo Por mes e Veículo'!H$1,Combustivel!$A:$A,'Custo Por mes e Veículo'!$C112)</f>
        <v>0</v>
      </c>
      <c r="I112" s="8">
        <f>SUMIFS(Combustivel!$U:$U,Combustivel!$AB:$AB,'Custo Por mes e Veículo'!I$2,Combustivel!$AC:$AC,'Custo Por mes e Veículo'!I$1,Combustivel!$A:$A,'Custo Por mes e Veículo'!$C112)</f>
        <v>0</v>
      </c>
      <c r="J112" s="8">
        <f>SUMIFS(Combustivel!$U:$U,Combustivel!$AB:$AB,'Custo Por mes e Veículo'!J$2,Combustivel!$AC:$AC,'Custo Por mes e Veículo'!J$1,Combustivel!$A:$A,'Custo Por mes e Veículo'!$C112)</f>
        <v>3665.09</v>
      </c>
      <c r="K112" s="8">
        <f>SUMIFS(Combustivel!$U:$U,Combustivel!$AB:$AB,'Custo Por mes e Veículo'!K$2,Combustivel!$AC:$AC,'Custo Por mes e Veículo'!K$1,Combustivel!$A:$A,'Custo Por mes e Veículo'!$C112)</f>
        <v>8340.8200000000015</v>
      </c>
      <c r="L112" s="8">
        <f>SUMIFS(Combustivel!$U:$U,Combustivel!$AB:$AB,'Custo Por mes e Veículo'!L$2,Combustivel!$AC:$AC,'Custo Por mes e Veículo'!L$1,Combustivel!$A:$A,'Custo Por mes e Veículo'!$C112)</f>
        <v>14577.939999999999</v>
      </c>
      <c r="M112" s="8">
        <f>SUMIFS(Combustivel!$U:$U,Combustivel!$AB:$AB,'Custo Por mes e Veículo'!M$2,Combustivel!$AC:$AC,'Custo Por mes e Veículo'!M$1,Combustivel!$A:$A,'Custo Por mes e Veículo'!$C112)</f>
        <v>13590.210000000001</v>
      </c>
      <c r="N112" s="8">
        <f>SUMIFS(Combustivel!$U:$U,Combustivel!$AB:$AB,'Custo Por mes e Veículo'!N$2,Combustivel!$AC:$AC,'Custo Por mes e Veículo'!N$1,Combustivel!$A:$A,'Custo Por mes e Veículo'!$C112)</f>
        <v>2946.4599999999996</v>
      </c>
      <c r="O112" s="8">
        <f>SUMIFS(Combustivel!$U:$U,Combustivel!$AB:$AB,'Custo Por mes e Veículo'!O$2,Combustivel!$AC:$AC,'Custo Por mes e Veículo'!O$1,Combustivel!$A:$A,'Custo Por mes e Veículo'!$C112)</f>
        <v>0</v>
      </c>
      <c r="P112" s="8">
        <f>SUMIFS(Combustivel!$U:$U,Combustivel!$AB:$AB,'Custo Por mes e Veículo'!P$2,Combustivel!$AC:$AC,'Custo Por mes e Veículo'!P$1,Combustivel!$A:$A,'Custo Por mes e Veículo'!$C112)</f>
        <v>0</v>
      </c>
      <c r="Q112" s="8">
        <f>SUMIFS(Combustivel!$U:$U,Combustivel!$AB:$AB,'Custo Por mes e Veículo'!Q$2,Combustivel!$AC:$AC,'Custo Por mes e Veículo'!Q$1,Combustivel!$A:$A,'Custo Por mes e Veículo'!$C112)</f>
        <v>1621.16</v>
      </c>
      <c r="R112" s="8">
        <f>SUMIFS(Combustivel!$U:$U,Combustivel!$AB:$AB,'Custo Por mes e Veículo'!R$2,Combustivel!$AC:$AC,'Custo Por mes e Veículo'!R$1,Combustivel!$A:$A,'Custo Por mes e Veículo'!$C112)</f>
        <v>0</v>
      </c>
      <c r="S112" s="8">
        <f>SUMIFS(Combustivel!$U:$U,Combustivel!$AB:$AB,'Custo Por mes e Veículo'!S$2,Combustivel!$AC:$AC,'Custo Por mes e Veículo'!S$1,Combustivel!$A:$A,'Custo Por mes e Veículo'!$C112)</f>
        <v>0</v>
      </c>
      <c r="T112" s="8">
        <f>SUMIFS(Combustivel!$U:$U,Combustivel!$AB:$AB,'Custo Por mes e Veículo'!T$2,Combustivel!$AC:$AC,'Custo Por mes e Veículo'!T$1,Combustivel!$A:$A,'Custo Por mes e Veículo'!$C112)</f>
        <v>0</v>
      </c>
      <c r="U112" s="8">
        <f>SUMIFS(Combustivel!$U:$U,Combustivel!$AB:$AB,'Custo Por mes e Veículo'!U$2,Combustivel!$AC:$AC,'Custo Por mes e Veículo'!U$1,Combustivel!$A:$A,'Custo Por mes e Veículo'!$C112)</f>
        <v>0</v>
      </c>
      <c r="V112" s="8">
        <f>SUMIFS(Combustivel!$U:$U,Combustivel!$AB:$AB,'Custo Por mes e Veículo'!V$2,Combustivel!$AC:$AC,'Custo Por mes e Veículo'!V$1,Combustivel!$A:$A,'Custo Por mes e Veículo'!$C112)</f>
        <v>0</v>
      </c>
      <c r="W112" s="8">
        <f>SUMIFS(Combustivel!$U:$U,Combustivel!$AB:$AB,'Custo Por mes e Veículo'!W$2,Combustivel!$AC:$AC,'Custo Por mes e Veículo'!W$1,Combustivel!$A:$A,'Custo Por mes e Veículo'!$C112)</f>
        <v>0</v>
      </c>
      <c r="X112" s="8">
        <f>SUMIFS(Combustivel!$U:$U,Combustivel!$AB:$AB,'Custo Por mes e Veículo'!X$2,Combustivel!$AC:$AC,'Custo Por mes e Veículo'!X$1,Combustivel!$A:$A,'Custo Por mes e Veículo'!$C112)</f>
        <v>0</v>
      </c>
    </row>
    <row r="113" spans="1:24" x14ac:dyDescent="0.3">
      <c r="A113" s="12" t="s">
        <v>3561</v>
      </c>
      <c r="B113" s="12"/>
      <c r="C113" s="12" t="s">
        <v>3568</v>
      </c>
      <c r="D113" s="13">
        <f t="shared" ref="D113:K113" si="20">+SUM(D100:D112)</f>
        <v>0</v>
      </c>
      <c r="E113" s="13">
        <f t="shared" si="20"/>
        <v>0</v>
      </c>
      <c r="F113" s="13">
        <f t="shared" si="20"/>
        <v>0</v>
      </c>
      <c r="G113" s="13">
        <f t="shared" si="20"/>
        <v>0</v>
      </c>
      <c r="H113" s="13">
        <f t="shared" si="20"/>
        <v>0</v>
      </c>
      <c r="I113" s="13">
        <f t="shared" si="20"/>
        <v>850.56999999999994</v>
      </c>
      <c r="J113" s="13">
        <f t="shared" si="20"/>
        <v>29682.410000000007</v>
      </c>
      <c r="K113" s="13">
        <f t="shared" si="20"/>
        <v>124878.59000000001</v>
      </c>
      <c r="L113" s="13">
        <f t="shared" ref="L113:M113" si="21">+SUM(L100:L112)</f>
        <v>133059.41</v>
      </c>
      <c r="M113" s="13">
        <f t="shared" si="21"/>
        <v>130584.70000000001</v>
      </c>
      <c r="N113" s="13">
        <f t="shared" ref="N113:X113" si="22">+SUM(N100:N112)</f>
        <v>117713.22000000003</v>
      </c>
      <c r="O113" s="13">
        <f t="shared" si="22"/>
        <v>138740.04999999999</v>
      </c>
      <c r="P113" s="13">
        <f t="shared" si="22"/>
        <v>119142.91</v>
      </c>
      <c r="Q113" s="13">
        <f t="shared" si="22"/>
        <v>10717.89</v>
      </c>
      <c r="R113" s="13">
        <f t="shared" si="22"/>
        <v>0</v>
      </c>
      <c r="S113" s="13">
        <f t="shared" si="22"/>
        <v>0</v>
      </c>
      <c r="T113" s="13">
        <f t="shared" si="22"/>
        <v>0</v>
      </c>
      <c r="U113" s="13">
        <f t="shared" si="22"/>
        <v>0</v>
      </c>
      <c r="V113" s="13">
        <f t="shared" si="22"/>
        <v>0</v>
      </c>
      <c r="W113" s="13">
        <f t="shared" si="22"/>
        <v>0</v>
      </c>
      <c r="X113" s="13">
        <f t="shared" si="22"/>
        <v>0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CB92F-7026-4E4D-9E1D-6B9007C7C6AD}">
  <dimension ref="A1:X128"/>
  <sheetViews>
    <sheetView showGridLines="0" zoomScale="70" zoomScaleNormal="70" workbookViewId="0">
      <pane ySplit="2" topLeftCell="A3" activePane="bottomLeft" state="frozen"/>
      <selection pane="bottomLeft" activeCell="P3" sqref="P3"/>
    </sheetView>
  </sheetViews>
  <sheetFormatPr defaultRowHeight="15.6" x14ac:dyDescent="0.3"/>
  <cols>
    <col min="3" max="3" width="9.09765625" bestFit="1" customWidth="1"/>
    <col min="4" max="10" width="13.296875" bestFit="1" customWidth="1"/>
    <col min="11" max="24" width="14.69921875" customWidth="1"/>
  </cols>
  <sheetData>
    <row r="1" spans="1:24" x14ac:dyDescent="0.3">
      <c r="C1" t="s">
        <v>3563</v>
      </c>
      <c r="D1">
        <v>2025</v>
      </c>
      <c r="E1">
        <v>2025</v>
      </c>
      <c r="F1">
        <v>2025</v>
      </c>
      <c r="G1">
        <v>2025</v>
      </c>
      <c r="H1">
        <v>2025</v>
      </c>
      <c r="I1">
        <v>2025</v>
      </c>
      <c r="J1">
        <v>2025</v>
      </c>
      <c r="K1">
        <v>2025</v>
      </c>
      <c r="L1">
        <v>2025</v>
      </c>
      <c r="M1">
        <v>2026</v>
      </c>
      <c r="N1">
        <v>2026</v>
      </c>
      <c r="O1">
        <v>2026</v>
      </c>
      <c r="P1">
        <v>2026</v>
      </c>
      <c r="Q1">
        <v>2026</v>
      </c>
      <c r="R1">
        <v>2026</v>
      </c>
      <c r="S1">
        <v>2026</v>
      </c>
      <c r="T1">
        <v>2026</v>
      </c>
      <c r="U1">
        <v>2026</v>
      </c>
      <c r="V1">
        <v>2026</v>
      </c>
      <c r="W1">
        <v>2026</v>
      </c>
      <c r="X1">
        <v>2026</v>
      </c>
    </row>
    <row r="2" spans="1:24" x14ac:dyDescent="0.3">
      <c r="A2" t="s">
        <v>3564</v>
      </c>
      <c r="B2" t="s">
        <v>3565</v>
      </c>
      <c r="C2" t="s">
        <v>3566</v>
      </c>
      <c r="D2" s="7">
        <v>4</v>
      </c>
      <c r="E2" s="7">
        <v>5</v>
      </c>
      <c r="F2" s="7">
        <v>6</v>
      </c>
      <c r="G2" s="7">
        <v>7</v>
      </c>
      <c r="H2" s="7">
        <v>8</v>
      </c>
      <c r="I2" s="7">
        <v>9</v>
      </c>
      <c r="J2" s="7">
        <v>10</v>
      </c>
      <c r="K2" s="7">
        <v>11</v>
      </c>
      <c r="L2" s="7">
        <v>12</v>
      </c>
      <c r="M2" s="7">
        <v>1</v>
      </c>
      <c r="N2" s="7">
        <v>2</v>
      </c>
      <c r="O2" s="7">
        <v>3</v>
      </c>
      <c r="P2" s="7">
        <v>4</v>
      </c>
      <c r="Q2" s="7">
        <v>5</v>
      </c>
      <c r="R2" s="7">
        <v>6</v>
      </c>
      <c r="S2" s="7">
        <v>7</v>
      </c>
      <c r="T2" s="7">
        <v>8</v>
      </c>
      <c r="U2" s="7">
        <v>9</v>
      </c>
      <c r="V2" s="7">
        <v>10</v>
      </c>
      <c r="W2" s="7">
        <v>11</v>
      </c>
      <c r="X2" s="7">
        <v>12</v>
      </c>
    </row>
    <row r="3" spans="1:24" x14ac:dyDescent="0.3">
      <c r="A3" t="s">
        <v>3567</v>
      </c>
      <c r="B3" t="str">
        <f>_xlfn.XLOOKUP(C3,'[1]LOCADO - ATIVOS'!$C:$C,'[1]LOCADO - ATIVOS'!$B:$B)</f>
        <v>VA - 13</v>
      </c>
      <c r="C3" t="s">
        <v>72</v>
      </c>
      <c r="D3" s="5">
        <f>SUMIFS(Combustivel!$O:$O,Combustivel!$AB:$AB,'km Por mes e Veículo'!D$2,Combustivel!$AC:$AC,'km Por mes e Veículo'!D$1,Combustivel!$A:$A,'km Por mes e Veículo'!$C3)</f>
        <v>0</v>
      </c>
      <c r="E3" s="5">
        <f>SUMIFS(Combustivel!$O:$O,Combustivel!$AB:$AB,'km Por mes e Veículo'!E$2,Combustivel!$AC:$AC,'km Por mes e Veículo'!E$1,Combustivel!$A:$A,'km Por mes e Veículo'!$C3)</f>
        <v>2935.6759999999999</v>
      </c>
      <c r="F3" s="5">
        <f>SUMIFS(Combustivel!$O:$O,Combustivel!$AB:$AB,'km Por mes e Veículo'!F$2,Combustivel!$AC:$AC,'km Por mes e Veículo'!F$1,Combustivel!$A:$A,'km Por mes e Veículo'!$C3)</f>
        <v>3048</v>
      </c>
      <c r="G3" s="5">
        <f>SUMIFS(Combustivel!$O:$O,Combustivel!$AB:$AB,'km Por mes e Veículo'!G$2,Combustivel!$AC:$AC,'km Por mes e Veículo'!G$1,Combustivel!$A:$A,'km Por mes e Veículo'!$C3)</f>
        <v>2722</v>
      </c>
      <c r="H3" s="5">
        <f>SUMIFS(Combustivel!$O:$O,Combustivel!$AB:$AB,'km Por mes e Veículo'!H$2,Combustivel!$AC:$AC,'km Por mes e Veículo'!H$1,Combustivel!$A:$A,'km Por mes e Veículo'!$C3)</f>
        <v>1847</v>
      </c>
      <c r="I3" s="5">
        <f>SUMIFS(Combustivel!$O:$O,Combustivel!$AB:$AB,'km Por mes e Veículo'!I$2,Combustivel!$AC:$AC,'km Por mes e Veículo'!I$1,Combustivel!$A:$A,'km Por mes e Veículo'!$C3)</f>
        <v>2742</v>
      </c>
      <c r="J3" s="5">
        <f>SUMIFS(Combustivel!$O:$O,Combustivel!$AB:$AB,'km Por mes e Veículo'!J$2,Combustivel!$AC:$AC,'km Por mes e Veículo'!J$1,Combustivel!$A:$A,'km Por mes e Veículo'!$C3)</f>
        <v>4138</v>
      </c>
      <c r="K3" s="5">
        <f>SUMIFS(Combustivel!$O:$O,Combustivel!$AB:$AB,'km Por mes e Veículo'!K$2,Combustivel!$AC:$AC,'km Por mes e Veículo'!K$1,Combustivel!$A:$A,'km Por mes e Veículo'!$C3)</f>
        <v>1094</v>
      </c>
      <c r="L3" s="5">
        <f>SUMIFS(Combustivel!$O:$O,Combustivel!$AB:$AB,'km Por mes e Veículo'!L$2,Combustivel!$AC:$AC,'km Por mes e Veículo'!L$1,Combustivel!$A:$A,'km Por mes e Veículo'!$C3)</f>
        <v>584</v>
      </c>
      <c r="M3" s="5">
        <f>SUMIFS(Combustivel!$O:$O,Combustivel!$AB:$AB,'km Por mes e Veículo'!M$2,Combustivel!$AC:$AC,'km Por mes e Veículo'!M$1,Combustivel!$A:$A,'km Por mes e Veículo'!$C3)</f>
        <v>2044</v>
      </c>
      <c r="N3" s="5">
        <f>SUMIFS(Combustivel!$O:$O,Combustivel!$AB:$AB,'km Por mes e Veículo'!N$2,Combustivel!$AC:$AC,'km Por mes e Veículo'!N$1,Combustivel!$A:$A,'km Por mes e Veículo'!$C3)</f>
        <v>1255</v>
      </c>
      <c r="O3" s="5">
        <f>SUMIFS(Combustivel!$O:$O,Combustivel!$AB:$AB,'km Por mes e Veículo'!O$2,Combustivel!$AC:$AC,'km Por mes e Veículo'!O$1,Combustivel!$A:$A,'km Por mes e Veículo'!$C3)</f>
        <v>4612</v>
      </c>
      <c r="P3" s="5">
        <f>SUMIFS(Combustivel!$O:$O,Combustivel!$AB:$AB,'km Por mes e Veículo'!P$2,Combustivel!$AC:$AC,'km Por mes e Veículo'!P$1,Combustivel!$A:$A,'km Por mes e Veículo'!$C3)</f>
        <v>2558</v>
      </c>
      <c r="Q3" s="5">
        <f>SUMIFS(Combustivel!$O:$O,Combustivel!$AB:$AB,'km Por mes e Veículo'!Q$2,Combustivel!$AC:$AC,'km Por mes e Veículo'!Q$1,Combustivel!$A:$A,'km Por mes e Veículo'!$C3)</f>
        <v>0</v>
      </c>
      <c r="R3" s="5">
        <f>SUMIFS(Combustivel!$O:$O,Combustivel!$AB:$AB,'km Por mes e Veículo'!R$2,Combustivel!$AC:$AC,'km Por mes e Veículo'!R$1,Combustivel!$A:$A,'km Por mes e Veículo'!$C3)</f>
        <v>0</v>
      </c>
      <c r="S3" s="5">
        <f>SUMIFS(Combustivel!$O:$O,Combustivel!$AB:$AB,'km Por mes e Veículo'!S$2,Combustivel!$AC:$AC,'km Por mes e Veículo'!S$1,Combustivel!$A:$A,'km Por mes e Veículo'!$C3)</f>
        <v>0</v>
      </c>
      <c r="T3" s="5">
        <f>SUMIFS(Combustivel!$O:$O,Combustivel!$AB:$AB,'km Por mes e Veículo'!T$2,Combustivel!$AC:$AC,'km Por mes e Veículo'!T$1,Combustivel!$A:$A,'km Por mes e Veículo'!$C3)</f>
        <v>0</v>
      </c>
      <c r="U3" s="5">
        <f>SUMIFS(Combustivel!$O:$O,Combustivel!$AB:$AB,'km Por mes e Veículo'!U$2,Combustivel!$AC:$AC,'km Por mes e Veículo'!U$1,Combustivel!$A:$A,'km Por mes e Veículo'!$C3)</f>
        <v>0</v>
      </c>
      <c r="V3" s="5">
        <f>SUMIFS(Combustivel!$O:$O,Combustivel!$AB:$AB,'km Por mes e Veículo'!V$2,Combustivel!$AC:$AC,'km Por mes e Veículo'!V$1,Combustivel!$A:$A,'km Por mes e Veículo'!$C3)</f>
        <v>0</v>
      </c>
      <c r="W3" s="5">
        <f>SUMIFS(Combustivel!$O:$O,Combustivel!$AB:$AB,'km Por mes e Veículo'!W$2,Combustivel!$AC:$AC,'km Por mes e Veículo'!W$1,Combustivel!$A:$A,'km Por mes e Veículo'!$C3)</f>
        <v>0</v>
      </c>
      <c r="X3" s="5">
        <f>SUMIFS(Combustivel!$O:$O,Combustivel!$AB:$AB,'km Por mes e Veículo'!X$2,Combustivel!$AC:$AC,'km Por mes e Veículo'!X$1,Combustivel!$A:$A,'km Por mes e Veículo'!$C3)</f>
        <v>0</v>
      </c>
    </row>
    <row r="4" spans="1:24" x14ac:dyDescent="0.3">
      <c r="A4" t="s">
        <v>3567</v>
      </c>
      <c r="B4" t="str">
        <f>_xlfn.XLOOKUP(C4,'[1]LOCADO - ATIVOS'!$C:$C,'[1]LOCADO - ATIVOS'!$B:$B)</f>
        <v>VA - 05</v>
      </c>
      <c r="C4" t="s">
        <v>56</v>
      </c>
      <c r="D4" s="5">
        <f>SUMIFS(Combustivel!$O:$O,Combustivel!$AB:$AB,'km Por mes e Veículo'!D$2,Combustivel!$AC:$AC,'km Por mes e Veículo'!D$1,Combustivel!$A:$A,'km Por mes e Veículo'!$C4)</f>
        <v>368.96040000000005</v>
      </c>
      <c r="E4" s="5">
        <f>SUMIFS(Combustivel!$O:$O,Combustivel!$AB:$AB,'km Por mes e Veículo'!E$2,Combustivel!$AC:$AC,'km Por mes e Veículo'!E$1,Combustivel!$A:$A,'km Por mes e Veículo'!$C4)</f>
        <v>6491.7767000000003</v>
      </c>
      <c r="F4" s="5">
        <f>SUMIFS(Combustivel!$O:$O,Combustivel!$AB:$AB,'km Por mes e Veículo'!F$2,Combustivel!$AC:$AC,'km Por mes e Veículo'!F$1,Combustivel!$A:$A,'km Por mes e Veículo'!$C4)</f>
        <v>8504</v>
      </c>
      <c r="G4" s="5">
        <f>SUMIFS(Combustivel!$O:$O,Combustivel!$AB:$AB,'km Por mes e Veículo'!G$2,Combustivel!$AC:$AC,'km Por mes e Veículo'!G$1,Combustivel!$A:$A,'km Por mes e Veículo'!$C4)</f>
        <v>9397</v>
      </c>
      <c r="H4" s="5">
        <f>SUMIFS(Combustivel!$O:$O,Combustivel!$AB:$AB,'km Por mes e Veículo'!H$2,Combustivel!$AC:$AC,'km Por mes e Veículo'!H$1,Combustivel!$A:$A,'km Por mes e Veículo'!$C4)</f>
        <v>3966</v>
      </c>
      <c r="I4" s="5">
        <f>SUMIFS(Combustivel!$O:$O,Combustivel!$AB:$AB,'km Por mes e Veículo'!I$2,Combustivel!$AC:$AC,'km Por mes e Veículo'!I$1,Combustivel!$A:$A,'km Por mes e Veículo'!$C4)</f>
        <v>0</v>
      </c>
      <c r="J4" s="5">
        <f>SUMIFS(Combustivel!$O:$O,Combustivel!$AB:$AB,'km Por mes e Veículo'!J$2,Combustivel!$AC:$AC,'km Por mes e Veículo'!J$1,Combustivel!$A:$A,'km Por mes e Veículo'!$C4)</f>
        <v>0</v>
      </c>
      <c r="K4" s="5">
        <f>SUMIFS(Combustivel!$O:$O,Combustivel!$AB:$AB,'km Por mes e Veículo'!K$2,Combustivel!$AC:$AC,'km Por mes e Veículo'!K$1,Combustivel!$A:$A,'km Por mes e Veículo'!$C4)</f>
        <v>1045</v>
      </c>
      <c r="L4" s="5">
        <f>SUMIFS(Combustivel!$O:$O,Combustivel!$AB:$AB,'km Por mes e Veículo'!L$2,Combustivel!$AC:$AC,'km Por mes e Veículo'!L$1,Combustivel!$A:$A,'km Por mes e Veículo'!$C4)</f>
        <v>5820</v>
      </c>
      <c r="M4" s="5">
        <f>SUMIFS(Combustivel!$O:$O,Combustivel!$AB:$AB,'km Por mes e Veículo'!M$2,Combustivel!$AC:$AC,'km Por mes e Veículo'!M$1,Combustivel!$A:$A,'km Por mes e Veículo'!$C4)</f>
        <v>3835</v>
      </c>
      <c r="N4" s="5">
        <f>SUMIFS(Combustivel!$O:$O,Combustivel!$AB:$AB,'km Por mes e Veículo'!N$2,Combustivel!$AC:$AC,'km Por mes e Veículo'!N$1,Combustivel!$A:$A,'km Por mes e Veículo'!$C4)</f>
        <v>7441</v>
      </c>
      <c r="O4" s="5">
        <f>SUMIFS(Combustivel!$O:$O,Combustivel!$AB:$AB,'km Por mes e Veículo'!O$2,Combustivel!$AC:$AC,'km Por mes e Veículo'!O$1,Combustivel!$A:$A,'km Por mes e Veículo'!$C4)</f>
        <v>8655</v>
      </c>
      <c r="P4" s="5">
        <f>SUMIFS(Combustivel!$O:$O,Combustivel!$AB:$AB,'km Por mes e Veículo'!P$2,Combustivel!$AC:$AC,'km Por mes e Veículo'!P$1,Combustivel!$A:$A,'km Por mes e Veículo'!$C4)</f>
        <v>10069</v>
      </c>
      <c r="Q4" s="5">
        <f>SUMIFS(Combustivel!$O:$O,Combustivel!$AB:$AB,'km Por mes e Veículo'!Q$2,Combustivel!$AC:$AC,'km Por mes e Veículo'!Q$1,Combustivel!$A:$A,'km Por mes e Veículo'!$C4)</f>
        <v>0</v>
      </c>
      <c r="R4" s="5">
        <f>SUMIFS(Combustivel!$O:$O,Combustivel!$AB:$AB,'km Por mes e Veículo'!R$2,Combustivel!$AC:$AC,'km Por mes e Veículo'!R$1,Combustivel!$A:$A,'km Por mes e Veículo'!$C4)</f>
        <v>0</v>
      </c>
      <c r="S4" s="5">
        <f>SUMIFS(Combustivel!$O:$O,Combustivel!$AB:$AB,'km Por mes e Veículo'!S$2,Combustivel!$AC:$AC,'km Por mes e Veículo'!S$1,Combustivel!$A:$A,'km Por mes e Veículo'!$C4)</f>
        <v>0</v>
      </c>
      <c r="T4" s="5">
        <f>SUMIFS(Combustivel!$O:$O,Combustivel!$AB:$AB,'km Por mes e Veículo'!T$2,Combustivel!$AC:$AC,'km Por mes e Veículo'!T$1,Combustivel!$A:$A,'km Por mes e Veículo'!$C4)</f>
        <v>0</v>
      </c>
      <c r="U4" s="5">
        <f>SUMIFS(Combustivel!$O:$O,Combustivel!$AB:$AB,'km Por mes e Veículo'!U$2,Combustivel!$AC:$AC,'km Por mes e Veículo'!U$1,Combustivel!$A:$A,'km Por mes e Veículo'!$C4)</f>
        <v>0</v>
      </c>
      <c r="V4" s="5">
        <f>SUMIFS(Combustivel!$O:$O,Combustivel!$AB:$AB,'km Por mes e Veículo'!V$2,Combustivel!$AC:$AC,'km Por mes e Veículo'!V$1,Combustivel!$A:$A,'km Por mes e Veículo'!$C4)</f>
        <v>0</v>
      </c>
      <c r="W4" s="5">
        <f>SUMIFS(Combustivel!$O:$O,Combustivel!$AB:$AB,'km Por mes e Veículo'!W$2,Combustivel!$AC:$AC,'km Por mes e Veículo'!W$1,Combustivel!$A:$A,'km Por mes e Veículo'!$C4)</f>
        <v>0</v>
      </c>
      <c r="X4" s="5">
        <f>SUMIFS(Combustivel!$O:$O,Combustivel!$AB:$AB,'km Por mes e Veículo'!X$2,Combustivel!$AC:$AC,'km Por mes e Veículo'!X$1,Combustivel!$A:$A,'km Por mes e Veículo'!$C4)</f>
        <v>0</v>
      </c>
    </row>
    <row r="5" spans="1:24" x14ac:dyDescent="0.3">
      <c r="A5" t="s">
        <v>3567</v>
      </c>
      <c r="B5" t="str">
        <f>_xlfn.XLOOKUP(C5,'[1]LOCADO - ATIVOS'!$C:$C,'[1]LOCADO - ATIVOS'!$B:$B)</f>
        <v>VA - 06</v>
      </c>
      <c r="C5" t="s">
        <v>58</v>
      </c>
      <c r="D5" s="5">
        <f>SUMIFS(Combustivel!$O:$O,Combustivel!$AB:$AB,'km Por mes e Veículo'!D$2,Combustivel!$AC:$AC,'km Por mes e Veículo'!D$1,Combustivel!$A:$A,'km Por mes e Veículo'!$C5)</f>
        <v>402.32399999999996</v>
      </c>
      <c r="E5" s="5">
        <f>SUMIFS(Combustivel!$O:$O,Combustivel!$AB:$AB,'km Por mes e Veículo'!E$2,Combustivel!$AC:$AC,'km Por mes e Veículo'!E$1,Combustivel!$A:$A,'km Por mes e Veículo'!$C5)</f>
        <v>5867.8850000000002</v>
      </c>
      <c r="F5" s="5">
        <f>SUMIFS(Combustivel!$O:$O,Combustivel!$AB:$AB,'km Por mes e Veículo'!F$2,Combustivel!$AC:$AC,'km Por mes e Veículo'!F$1,Combustivel!$A:$A,'km Por mes e Veículo'!$C5)</f>
        <v>7819</v>
      </c>
      <c r="G5" s="5">
        <f>SUMIFS(Combustivel!$O:$O,Combustivel!$AB:$AB,'km Por mes e Veículo'!G$2,Combustivel!$AC:$AC,'km Por mes e Veículo'!G$1,Combustivel!$A:$A,'km Por mes e Veículo'!$C5)</f>
        <v>5094</v>
      </c>
      <c r="H5" s="5">
        <f>SUMIFS(Combustivel!$O:$O,Combustivel!$AB:$AB,'km Por mes e Veículo'!H$2,Combustivel!$AC:$AC,'km Por mes e Veículo'!H$1,Combustivel!$A:$A,'km Por mes e Veículo'!$C5)</f>
        <v>9155</v>
      </c>
      <c r="I5" s="5">
        <f>SUMIFS(Combustivel!$O:$O,Combustivel!$AB:$AB,'km Por mes e Veículo'!I$2,Combustivel!$AC:$AC,'km Por mes e Veículo'!I$1,Combustivel!$A:$A,'km Por mes e Veículo'!$C5)</f>
        <v>9844</v>
      </c>
      <c r="J5" s="5">
        <f>SUMIFS(Combustivel!$O:$O,Combustivel!$AB:$AB,'km Por mes e Veículo'!J$2,Combustivel!$AC:$AC,'km Por mes e Veículo'!J$1,Combustivel!$A:$A,'km Por mes e Veículo'!$C5)</f>
        <v>10201</v>
      </c>
      <c r="K5" s="5">
        <f>SUMIFS(Combustivel!$O:$O,Combustivel!$AB:$AB,'km Por mes e Veículo'!K$2,Combustivel!$AC:$AC,'km Por mes e Veículo'!K$1,Combustivel!$A:$A,'km Por mes e Veículo'!$C5)</f>
        <v>7830</v>
      </c>
      <c r="L5" s="5">
        <f>SUMIFS(Combustivel!$O:$O,Combustivel!$AB:$AB,'km Por mes e Veículo'!L$2,Combustivel!$AC:$AC,'km Por mes e Veículo'!L$1,Combustivel!$A:$A,'km Por mes e Veículo'!$C5)</f>
        <v>6312</v>
      </c>
      <c r="M5" s="5">
        <f>SUMIFS(Combustivel!$O:$O,Combustivel!$AB:$AB,'km Por mes e Veículo'!M$2,Combustivel!$AC:$AC,'km Por mes e Veículo'!M$1,Combustivel!$A:$A,'km Por mes e Veículo'!$C5)</f>
        <v>7979</v>
      </c>
      <c r="N5" s="5">
        <f>SUMIFS(Combustivel!$O:$O,Combustivel!$AB:$AB,'km Por mes e Veículo'!N$2,Combustivel!$AC:$AC,'km Por mes e Veículo'!N$1,Combustivel!$A:$A,'km Por mes e Veículo'!$C5)</f>
        <v>8853</v>
      </c>
      <c r="O5" s="5">
        <f>SUMIFS(Combustivel!$O:$O,Combustivel!$AB:$AB,'km Por mes e Veículo'!O$2,Combustivel!$AC:$AC,'km Por mes e Veículo'!O$1,Combustivel!$A:$A,'km Por mes e Veículo'!$C5)</f>
        <v>10464</v>
      </c>
      <c r="P5" s="5">
        <f>SUMIFS(Combustivel!$O:$O,Combustivel!$AB:$AB,'km Por mes e Veículo'!P$2,Combustivel!$AC:$AC,'km Por mes e Veículo'!P$1,Combustivel!$A:$A,'km Por mes e Veículo'!$C5)</f>
        <v>8520</v>
      </c>
      <c r="Q5" s="5">
        <f>SUMIFS(Combustivel!$O:$O,Combustivel!$AB:$AB,'km Por mes e Veículo'!Q$2,Combustivel!$AC:$AC,'km Por mes e Veículo'!Q$1,Combustivel!$A:$A,'km Por mes e Veículo'!$C5)</f>
        <v>286</v>
      </c>
      <c r="R5" s="5">
        <f>SUMIFS(Combustivel!$O:$O,Combustivel!$AB:$AB,'km Por mes e Veículo'!R$2,Combustivel!$AC:$AC,'km Por mes e Veículo'!R$1,Combustivel!$A:$A,'km Por mes e Veículo'!$C5)</f>
        <v>0</v>
      </c>
      <c r="S5" s="5">
        <f>SUMIFS(Combustivel!$O:$O,Combustivel!$AB:$AB,'km Por mes e Veículo'!S$2,Combustivel!$AC:$AC,'km Por mes e Veículo'!S$1,Combustivel!$A:$A,'km Por mes e Veículo'!$C5)</f>
        <v>0</v>
      </c>
      <c r="T5" s="5">
        <f>SUMIFS(Combustivel!$O:$O,Combustivel!$AB:$AB,'km Por mes e Veículo'!T$2,Combustivel!$AC:$AC,'km Por mes e Veículo'!T$1,Combustivel!$A:$A,'km Por mes e Veículo'!$C5)</f>
        <v>0</v>
      </c>
      <c r="U5" s="5">
        <f>SUMIFS(Combustivel!$O:$O,Combustivel!$AB:$AB,'km Por mes e Veículo'!U$2,Combustivel!$AC:$AC,'km Por mes e Veículo'!U$1,Combustivel!$A:$A,'km Por mes e Veículo'!$C5)</f>
        <v>0</v>
      </c>
      <c r="V5" s="5">
        <f>SUMIFS(Combustivel!$O:$O,Combustivel!$AB:$AB,'km Por mes e Veículo'!V$2,Combustivel!$AC:$AC,'km Por mes e Veículo'!V$1,Combustivel!$A:$A,'km Por mes e Veículo'!$C5)</f>
        <v>0</v>
      </c>
      <c r="W5" s="5">
        <f>SUMIFS(Combustivel!$O:$O,Combustivel!$AB:$AB,'km Por mes e Veículo'!W$2,Combustivel!$AC:$AC,'km Por mes e Veículo'!W$1,Combustivel!$A:$A,'km Por mes e Veículo'!$C5)</f>
        <v>0</v>
      </c>
      <c r="X5" s="5">
        <f>SUMIFS(Combustivel!$O:$O,Combustivel!$AB:$AB,'km Por mes e Veículo'!X$2,Combustivel!$AC:$AC,'km Por mes e Veículo'!X$1,Combustivel!$A:$A,'km Por mes e Veículo'!$C5)</f>
        <v>0</v>
      </c>
    </row>
    <row r="6" spans="1:24" x14ac:dyDescent="0.3">
      <c r="A6" t="s">
        <v>3567</v>
      </c>
      <c r="B6" t="str">
        <f>_xlfn.XLOOKUP(C6,'[1]LOCADO - ATIVOS'!$C:$C,'[1]LOCADO - ATIVOS'!$B:$B)</f>
        <v>VA - 10</v>
      </c>
      <c r="C6" t="s">
        <v>66</v>
      </c>
      <c r="D6" s="5">
        <f>SUMIFS(Combustivel!$O:$O,Combustivel!$AB:$AB,'km Por mes e Veículo'!D$2,Combustivel!$AC:$AC,'km Por mes e Veículo'!D$1,Combustivel!$A:$A,'km Por mes e Veículo'!$C6)</f>
        <v>2456</v>
      </c>
      <c r="E6" s="5">
        <f>SUMIFS(Combustivel!$O:$O,Combustivel!$AB:$AB,'km Por mes e Veículo'!E$2,Combustivel!$AC:$AC,'km Por mes e Veículo'!E$1,Combustivel!$A:$A,'km Por mes e Veículo'!$C6)</f>
        <v>1121.8921</v>
      </c>
      <c r="F6" s="5">
        <f>SUMIFS(Combustivel!$O:$O,Combustivel!$AB:$AB,'km Por mes e Veículo'!F$2,Combustivel!$AC:$AC,'km Por mes e Veículo'!F$1,Combustivel!$A:$A,'km Por mes e Veículo'!$C6)</f>
        <v>740</v>
      </c>
      <c r="G6" s="5">
        <f>SUMIFS(Combustivel!$O:$O,Combustivel!$AB:$AB,'km Por mes e Veículo'!G$2,Combustivel!$AC:$AC,'km Por mes e Veículo'!G$1,Combustivel!$A:$A,'km Por mes e Veículo'!$C6)</f>
        <v>1043</v>
      </c>
      <c r="H6" s="5">
        <f>SUMIFS(Combustivel!$O:$O,Combustivel!$AB:$AB,'km Por mes e Veículo'!H$2,Combustivel!$AC:$AC,'km Por mes e Veículo'!H$1,Combustivel!$A:$A,'km Por mes e Veículo'!$C6)</f>
        <v>1467</v>
      </c>
      <c r="I6" s="5">
        <f>SUMIFS(Combustivel!$O:$O,Combustivel!$AB:$AB,'km Por mes e Veículo'!I$2,Combustivel!$AC:$AC,'km Por mes e Veículo'!I$1,Combustivel!$A:$A,'km Por mes e Veículo'!$C6)</f>
        <v>2360</v>
      </c>
      <c r="J6" s="5">
        <f>SUMIFS(Combustivel!$O:$O,Combustivel!$AB:$AB,'km Por mes e Veículo'!J$2,Combustivel!$AC:$AC,'km Por mes e Veículo'!J$1,Combustivel!$A:$A,'km Por mes e Veículo'!$C6)</f>
        <v>3293</v>
      </c>
      <c r="K6" s="5">
        <f>SUMIFS(Combustivel!$O:$O,Combustivel!$AB:$AB,'km Por mes e Veículo'!K$2,Combustivel!$AC:$AC,'km Por mes e Veículo'!K$1,Combustivel!$A:$A,'km Por mes e Veículo'!$C6)</f>
        <v>3182</v>
      </c>
      <c r="L6" s="5">
        <f>SUMIFS(Combustivel!$O:$O,Combustivel!$AB:$AB,'km Por mes e Veículo'!L$2,Combustivel!$AC:$AC,'km Por mes e Veículo'!L$1,Combustivel!$A:$A,'km Por mes e Veículo'!$C6)</f>
        <v>1891</v>
      </c>
      <c r="M6" s="5">
        <f>SUMIFS(Combustivel!$O:$O,Combustivel!$AB:$AB,'km Por mes e Veículo'!M$2,Combustivel!$AC:$AC,'km Por mes e Veículo'!M$1,Combustivel!$A:$A,'km Por mes e Veículo'!$C6)</f>
        <v>2133</v>
      </c>
      <c r="N6" s="5">
        <f>SUMIFS(Combustivel!$O:$O,Combustivel!$AB:$AB,'km Por mes e Veículo'!N$2,Combustivel!$AC:$AC,'km Por mes e Veículo'!N$1,Combustivel!$A:$A,'km Por mes e Veículo'!$C6)</f>
        <v>2257</v>
      </c>
      <c r="O6" s="5">
        <f>SUMIFS(Combustivel!$O:$O,Combustivel!$AB:$AB,'km Por mes e Veículo'!O$2,Combustivel!$AC:$AC,'km Por mes e Veículo'!O$1,Combustivel!$A:$A,'km Por mes e Veículo'!$C6)</f>
        <v>2498</v>
      </c>
      <c r="P6" s="5">
        <f>SUMIFS(Combustivel!$O:$O,Combustivel!$AB:$AB,'km Por mes e Veículo'!P$2,Combustivel!$AC:$AC,'km Por mes e Veículo'!P$1,Combustivel!$A:$A,'km Por mes e Veículo'!$C6)</f>
        <v>3623</v>
      </c>
      <c r="Q6" s="5">
        <f>SUMIFS(Combustivel!$O:$O,Combustivel!$AB:$AB,'km Por mes e Veículo'!Q$2,Combustivel!$AC:$AC,'km Por mes e Veículo'!Q$1,Combustivel!$A:$A,'km Por mes e Veículo'!$C6)</f>
        <v>656</v>
      </c>
      <c r="R6" s="5">
        <f>SUMIFS(Combustivel!$O:$O,Combustivel!$AB:$AB,'km Por mes e Veículo'!R$2,Combustivel!$AC:$AC,'km Por mes e Veículo'!R$1,Combustivel!$A:$A,'km Por mes e Veículo'!$C6)</f>
        <v>0</v>
      </c>
      <c r="S6" s="5">
        <f>SUMIFS(Combustivel!$O:$O,Combustivel!$AB:$AB,'km Por mes e Veículo'!S$2,Combustivel!$AC:$AC,'km Por mes e Veículo'!S$1,Combustivel!$A:$A,'km Por mes e Veículo'!$C6)</f>
        <v>0</v>
      </c>
      <c r="T6" s="5">
        <f>SUMIFS(Combustivel!$O:$O,Combustivel!$AB:$AB,'km Por mes e Veículo'!T$2,Combustivel!$AC:$AC,'km Por mes e Veículo'!T$1,Combustivel!$A:$A,'km Por mes e Veículo'!$C6)</f>
        <v>0</v>
      </c>
      <c r="U6" s="5">
        <f>SUMIFS(Combustivel!$O:$O,Combustivel!$AB:$AB,'km Por mes e Veículo'!U$2,Combustivel!$AC:$AC,'km Por mes e Veículo'!U$1,Combustivel!$A:$A,'km Por mes e Veículo'!$C6)</f>
        <v>0</v>
      </c>
      <c r="V6" s="5">
        <f>SUMIFS(Combustivel!$O:$O,Combustivel!$AB:$AB,'km Por mes e Veículo'!V$2,Combustivel!$AC:$AC,'km Por mes e Veículo'!V$1,Combustivel!$A:$A,'km Por mes e Veículo'!$C6)</f>
        <v>0</v>
      </c>
      <c r="W6" s="5">
        <f>SUMIFS(Combustivel!$O:$O,Combustivel!$AB:$AB,'km Por mes e Veículo'!W$2,Combustivel!$AC:$AC,'km Por mes e Veículo'!W$1,Combustivel!$A:$A,'km Por mes e Veículo'!$C6)</f>
        <v>0</v>
      </c>
      <c r="X6" s="5">
        <f>SUMIFS(Combustivel!$O:$O,Combustivel!$AB:$AB,'km Por mes e Veículo'!X$2,Combustivel!$AC:$AC,'km Por mes e Veículo'!X$1,Combustivel!$A:$A,'km Por mes e Veículo'!$C6)</f>
        <v>0</v>
      </c>
    </row>
    <row r="7" spans="1:24" x14ac:dyDescent="0.3">
      <c r="A7" t="s">
        <v>3567</v>
      </c>
      <c r="B7" t="str">
        <f>_xlfn.XLOOKUP(C7,'[1]LOCADO - ATIVOS'!$C:$C,'[1]LOCADO - ATIVOS'!$B:$B)</f>
        <v>VA - 11</v>
      </c>
      <c r="C7" t="s">
        <v>68</v>
      </c>
      <c r="D7" s="5">
        <f>SUMIFS(Combustivel!$O:$O,Combustivel!$AB:$AB,'km Por mes e Veículo'!D$2,Combustivel!$AC:$AC,'km Por mes e Veículo'!D$1,Combustivel!$A:$A,'km Por mes e Veículo'!$C7)</f>
        <v>0</v>
      </c>
      <c r="E7" s="5">
        <f>SUMIFS(Combustivel!$O:$O,Combustivel!$AB:$AB,'km Por mes e Veículo'!E$2,Combustivel!$AC:$AC,'km Por mes e Veículo'!E$1,Combustivel!$A:$A,'km Por mes e Veículo'!$C7)</f>
        <v>837.48869999999999</v>
      </c>
      <c r="F7" s="5">
        <f>SUMIFS(Combustivel!$O:$O,Combustivel!$AB:$AB,'km Por mes e Veículo'!F$2,Combustivel!$AC:$AC,'km Por mes e Veículo'!F$1,Combustivel!$A:$A,'km Por mes e Veículo'!$C7)</f>
        <v>539</v>
      </c>
      <c r="G7" s="5">
        <f>SUMIFS(Combustivel!$O:$O,Combustivel!$AB:$AB,'km Por mes e Veículo'!G$2,Combustivel!$AC:$AC,'km Por mes e Veículo'!G$1,Combustivel!$A:$A,'km Por mes e Veículo'!$C7)</f>
        <v>1012</v>
      </c>
      <c r="H7" s="5">
        <f>SUMIFS(Combustivel!$O:$O,Combustivel!$AB:$AB,'km Por mes e Veículo'!H$2,Combustivel!$AC:$AC,'km Por mes e Veículo'!H$1,Combustivel!$A:$A,'km Por mes e Veículo'!$C7)</f>
        <v>988</v>
      </c>
      <c r="I7" s="5">
        <f>SUMIFS(Combustivel!$O:$O,Combustivel!$AB:$AB,'km Por mes e Veículo'!I$2,Combustivel!$AC:$AC,'km Por mes e Veículo'!I$1,Combustivel!$A:$A,'km Por mes e Veículo'!$C7)</f>
        <v>2949</v>
      </c>
      <c r="J7" s="5">
        <f>SUMIFS(Combustivel!$O:$O,Combustivel!$AB:$AB,'km Por mes e Veículo'!J$2,Combustivel!$AC:$AC,'km Por mes e Veículo'!J$1,Combustivel!$A:$A,'km Por mes e Veículo'!$C7)</f>
        <v>4418</v>
      </c>
      <c r="K7" s="5">
        <f>SUMIFS(Combustivel!$O:$O,Combustivel!$AB:$AB,'km Por mes e Veículo'!K$2,Combustivel!$AC:$AC,'km Por mes e Veículo'!K$1,Combustivel!$A:$A,'km Por mes e Veículo'!$C7)</f>
        <v>1863</v>
      </c>
      <c r="L7" s="5">
        <f>SUMIFS(Combustivel!$O:$O,Combustivel!$AB:$AB,'km Por mes e Veículo'!L$2,Combustivel!$AC:$AC,'km Por mes e Veículo'!L$1,Combustivel!$A:$A,'km Por mes e Veículo'!$C7)</f>
        <v>12771</v>
      </c>
      <c r="M7" s="5">
        <f>SUMIFS(Combustivel!$O:$O,Combustivel!$AB:$AB,'km Por mes e Veículo'!M$2,Combustivel!$AC:$AC,'km Por mes e Veículo'!M$1,Combustivel!$A:$A,'km Por mes e Veículo'!$C7)</f>
        <v>13037</v>
      </c>
      <c r="N7" s="5">
        <f>SUMIFS(Combustivel!$O:$O,Combustivel!$AB:$AB,'km Por mes e Veículo'!N$2,Combustivel!$AC:$AC,'km Por mes e Veículo'!N$1,Combustivel!$A:$A,'km Por mes e Veículo'!$C7)</f>
        <v>9295</v>
      </c>
      <c r="O7" s="5">
        <f>SUMIFS(Combustivel!$O:$O,Combustivel!$AB:$AB,'km Por mes e Veículo'!O$2,Combustivel!$AC:$AC,'km Por mes e Veículo'!O$1,Combustivel!$A:$A,'km Por mes e Veículo'!$C7)</f>
        <v>6767</v>
      </c>
      <c r="P7" s="5">
        <f>SUMIFS(Combustivel!$O:$O,Combustivel!$AB:$AB,'km Por mes e Veículo'!P$2,Combustivel!$AC:$AC,'km Por mes e Veículo'!P$1,Combustivel!$A:$A,'km Por mes e Veículo'!$C7)</f>
        <v>8217</v>
      </c>
      <c r="Q7" s="5">
        <f>SUMIFS(Combustivel!$O:$O,Combustivel!$AB:$AB,'km Por mes e Veículo'!Q$2,Combustivel!$AC:$AC,'km Por mes e Veículo'!Q$1,Combustivel!$A:$A,'km Por mes e Veículo'!$C7)</f>
        <v>1068</v>
      </c>
      <c r="R7" s="5">
        <f>SUMIFS(Combustivel!$O:$O,Combustivel!$AB:$AB,'km Por mes e Veículo'!R$2,Combustivel!$AC:$AC,'km Por mes e Veículo'!R$1,Combustivel!$A:$A,'km Por mes e Veículo'!$C7)</f>
        <v>0</v>
      </c>
      <c r="S7" s="5">
        <f>SUMIFS(Combustivel!$O:$O,Combustivel!$AB:$AB,'km Por mes e Veículo'!S$2,Combustivel!$AC:$AC,'km Por mes e Veículo'!S$1,Combustivel!$A:$A,'km Por mes e Veículo'!$C7)</f>
        <v>0</v>
      </c>
      <c r="T7" s="5">
        <f>SUMIFS(Combustivel!$O:$O,Combustivel!$AB:$AB,'km Por mes e Veículo'!T$2,Combustivel!$AC:$AC,'km Por mes e Veículo'!T$1,Combustivel!$A:$A,'km Por mes e Veículo'!$C7)</f>
        <v>0</v>
      </c>
      <c r="U7" s="5">
        <f>SUMIFS(Combustivel!$O:$O,Combustivel!$AB:$AB,'km Por mes e Veículo'!U$2,Combustivel!$AC:$AC,'km Por mes e Veículo'!U$1,Combustivel!$A:$A,'km Por mes e Veículo'!$C7)</f>
        <v>0</v>
      </c>
      <c r="V7" s="5">
        <f>SUMIFS(Combustivel!$O:$O,Combustivel!$AB:$AB,'km Por mes e Veículo'!V$2,Combustivel!$AC:$AC,'km Por mes e Veículo'!V$1,Combustivel!$A:$A,'km Por mes e Veículo'!$C7)</f>
        <v>0</v>
      </c>
      <c r="W7" s="5">
        <f>SUMIFS(Combustivel!$O:$O,Combustivel!$AB:$AB,'km Por mes e Veículo'!W$2,Combustivel!$AC:$AC,'km Por mes e Veículo'!W$1,Combustivel!$A:$A,'km Por mes e Veículo'!$C7)</f>
        <v>0</v>
      </c>
      <c r="X7" s="5">
        <f>SUMIFS(Combustivel!$O:$O,Combustivel!$AB:$AB,'km Por mes e Veículo'!X$2,Combustivel!$AC:$AC,'km Por mes e Veículo'!X$1,Combustivel!$A:$A,'km Por mes e Veículo'!$C7)</f>
        <v>0</v>
      </c>
    </row>
    <row r="8" spans="1:24" x14ac:dyDescent="0.3">
      <c r="A8" t="s">
        <v>3567</v>
      </c>
      <c r="B8" t="str">
        <f>_xlfn.XLOOKUP(C8,'[1]LOCADO - ATIVOS'!$C:$C,'[1]LOCADO - ATIVOS'!$B:$B)</f>
        <v>VA - 03</v>
      </c>
      <c r="C8" t="s">
        <v>52</v>
      </c>
      <c r="D8" s="5">
        <f>SUMIFS(Combustivel!$O:$O,Combustivel!$AB:$AB,'km Por mes e Veículo'!D$2,Combustivel!$AC:$AC,'km Por mes e Veículo'!D$1,Combustivel!$A:$A,'km Por mes e Veículo'!$C8)</f>
        <v>6305</v>
      </c>
      <c r="E8" s="5">
        <f>SUMIFS(Combustivel!$O:$O,Combustivel!$AB:$AB,'km Por mes e Veículo'!E$2,Combustivel!$AC:$AC,'km Por mes e Veículo'!E$1,Combustivel!$A:$A,'km Por mes e Veículo'!$C8)</f>
        <v>0</v>
      </c>
      <c r="F8" s="5">
        <f>SUMIFS(Combustivel!$O:$O,Combustivel!$AB:$AB,'km Por mes e Veículo'!F$2,Combustivel!$AC:$AC,'km Por mes e Veículo'!F$1,Combustivel!$A:$A,'km Por mes e Veículo'!$C8)</f>
        <v>4103.2064</v>
      </c>
      <c r="G8" s="5">
        <f>SUMIFS(Combustivel!$O:$O,Combustivel!$AB:$AB,'km Por mes e Veículo'!G$2,Combustivel!$AC:$AC,'km Por mes e Veículo'!G$1,Combustivel!$A:$A,'km Por mes e Veículo'!$C8)</f>
        <v>5496</v>
      </c>
      <c r="H8" s="5">
        <f>SUMIFS(Combustivel!$O:$O,Combustivel!$AB:$AB,'km Por mes e Veículo'!H$2,Combustivel!$AC:$AC,'km Por mes e Veículo'!H$1,Combustivel!$A:$A,'km Por mes e Veículo'!$C8)</f>
        <v>4024</v>
      </c>
      <c r="I8" s="5">
        <f>SUMIFS(Combustivel!$O:$O,Combustivel!$AB:$AB,'km Por mes e Veículo'!I$2,Combustivel!$AC:$AC,'km Por mes e Veículo'!I$1,Combustivel!$A:$A,'km Por mes e Veículo'!$C8)</f>
        <v>6069</v>
      </c>
      <c r="J8" s="5">
        <f>SUMIFS(Combustivel!$O:$O,Combustivel!$AB:$AB,'km Por mes e Veículo'!J$2,Combustivel!$AC:$AC,'km Por mes e Veículo'!J$1,Combustivel!$A:$A,'km Por mes e Veículo'!$C8)</f>
        <v>7467</v>
      </c>
      <c r="K8" s="5">
        <f>SUMIFS(Combustivel!$O:$O,Combustivel!$AB:$AB,'km Por mes e Veículo'!K$2,Combustivel!$AC:$AC,'km Por mes e Veículo'!K$1,Combustivel!$A:$A,'km Por mes e Veículo'!$C8)</f>
        <v>8119</v>
      </c>
      <c r="L8" s="5">
        <f>SUMIFS(Combustivel!$O:$O,Combustivel!$AB:$AB,'km Por mes e Veículo'!L$2,Combustivel!$AC:$AC,'km Por mes e Veículo'!L$1,Combustivel!$A:$A,'km Por mes e Veículo'!$C8)</f>
        <v>4953</v>
      </c>
      <c r="M8" s="5">
        <f>SUMIFS(Combustivel!$O:$O,Combustivel!$AB:$AB,'km Por mes e Veículo'!M$2,Combustivel!$AC:$AC,'km Por mes e Veículo'!M$1,Combustivel!$A:$A,'km Por mes e Veículo'!$C8)</f>
        <v>12792</v>
      </c>
      <c r="N8" s="5">
        <f>SUMIFS(Combustivel!$O:$O,Combustivel!$AB:$AB,'km Por mes e Veículo'!N$2,Combustivel!$AC:$AC,'km Por mes e Veículo'!N$1,Combustivel!$A:$A,'km Por mes e Veículo'!$C8)</f>
        <v>15231</v>
      </c>
      <c r="O8" s="5">
        <f>SUMIFS(Combustivel!$O:$O,Combustivel!$AB:$AB,'km Por mes e Veículo'!O$2,Combustivel!$AC:$AC,'km Por mes e Veículo'!O$1,Combustivel!$A:$A,'km Por mes e Veículo'!$C8)</f>
        <v>20285</v>
      </c>
      <c r="P8" s="5">
        <f>SUMIFS(Combustivel!$O:$O,Combustivel!$AB:$AB,'km Por mes e Veículo'!P$2,Combustivel!$AC:$AC,'km Por mes e Veículo'!P$1,Combustivel!$A:$A,'km Por mes e Veículo'!$C8)</f>
        <v>19528</v>
      </c>
      <c r="Q8" s="5">
        <f>SUMIFS(Combustivel!$O:$O,Combustivel!$AB:$AB,'km Por mes e Veículo'!Q$2,Combustivel!$AC:$AC,'km Por mes e Veículo'!Q$1,Combustivel!$A:$A,'km Por mes e Veículo'!$C8)</f>
        <v>1772</v>
      </c>
      <c r="R8" s="5">
        <f>SUMIFS(Combustivel!$O:$O,Combustivel!$AB:$AB,'km Por mes e Veículo'!R$2,Combustivel!$AC:$AC,'km Por mes e Veículo'!R$1,Combustivel!$A:$A,'km Por mes e Veículo'!$C8)</f>
        <v>0</v>
      </c>
      <c r="S8" s="5">
        <f>SUMIFS(Combustivel!$O:$O,Combustivel!$AB:$AB,'km Por mes e Veículo'!S$2,Combustivel!$AC:$AC,'km Por mes e Veículo'!S$1,Combustivel!$A:$A,'km Por mes e Veículo'!$C8)</f>
        <v>0</v>
      </c>
      <c r="T8" s="5">
        <f>SUMIFS(Combustivel!$O:$O,Combustivel!$AB:$AB,'km Por mes e Veículo'!T$2,Combustivel!$AC:$AC,'km Por mes e Veículo'!T$1,Combustivel!$A:$A,'km Por mes e Veículo'!$C8)</f>
        <v>0</v>
      </c>
      <c r="U8" s="5">
        <f>SUMIFS(Combustivel!$O:$O,Combustivel!$AB:$AB,'km Por mes e Veículo'!U$2,Combustivel!$AC:$AC,'km Por mes e Veículo'!U$1,Combustivel!$A:$A,'km Por mes e Veículo'!$C8)</f>
        <v>0</v>
      </c>
      <c r="V8" s="5">
        <f>SUMIFS(Combustivel!$O:$O,Combustivel!$AB:$AB,'km Por mes e Veículo'!V$2,Combustivel!$AC:$AC,'km Por mes e Veículo'!V$1,Combustivel!$A:$A,'km Por mes e Veículo'!$C8)</f>
        <v>0</v>
      </c>
      <c r="W8" s="5">
        <f>SUMIFS(Combustivel!$O:$O,Combustivel!$AB:$AB,'km Por mes e Veículo'!W$2,Combustivel!$AC:$AC,'km Por mes e Veículo'!W$1,Combustivel!$A:$A,'km Por mes e Veículo'!$C8)</f>
        <v>0</v>
      </c>
      <c r="X8" s="5">
        <f>SUMIFS(Combustivel!$O:$O,Combustivel!$AB:$AB,'km Por mes e Veículo'!X$2,Combustivel!$AC:$AC,'km Por mes e Veículo'!X$1,Combustivel!$A:$A,'km Por mes e Veículo'!$C8)</f>
        <v>0</v>
      </c>
    </row>
    <row r="9" spans="1:24" x14ac:dyDescent="0.3">
      <c r="D9" s="5">
        <f>SUMIFS(Combustivel!$O:$O,Combustivel!$AB:$AB,'km Por mes e Veículo'!D$2,Combustivel!$AC:$AC,'km Por mes e Veículo'!D$1,Combustivel!$A:$A,'km Por mes e Veículo'!$C9)</f>
        <v>0</v>
      </c>
      <c r="E9" s="5">
        <f>SUMIFS(Combustivel!$O:$O,Combustivel!$AB:$AB,'km Por mes e Veículo'!E$2,Combustivel!$AC:$AC,'km Por mes e Veículo'!E$1,Combustivel!$A:$A,'km Por mes e Veículo'!$C9)</f>
        <v>0</v>
      </c>
      <c r="F9" s="5">
        <f>SUMIFS(Combustivel!$O:$O,Combustivel!$AB:$AB,'km Por mes e Veículo'!F$2,Combustivel!$AC:$AC,'km Por mes e Veículo'!F$1,Combustivel!$A:$A,'km Por mes e Veículo'!$C9)</f>
        <v>0</v>
      </c>
      <c r="G9" s="5">
        <f>SUMIFS(Combustivel!$O:$O,Combustivel!$AB:$AB,'km Por mes e Veículo'!G$2,Combustivel!$AC:$AC,'km Por mes e Veículo'!G$1,Combustivel!$A:$A,'km Por mes e Veículo'!$C9)</f>
        <v>0</v>
      </c>
      <c r="H9" s="5">
        <f>SUMIFS(Combustivel!$O:$O,Combustivel!$AB:$AB,'km Por mes e Veículo'!H$2,Combustivel!$AC:$AC,'km Por mes e Veículo'!H$1,Combustivel!$A:$A,'km Por mes e Veículo'!$C9)</f>
        <v>0</v>
      </c>
      <c r="I9" s="5">
        <f>SUMIFS(Combustivel!$O:$O,Combustivel!$AB:$AB,'km Por mes e Veículo'!I$2,Combustivel!$AC:$AC,'km Por mes e Veículo'!I$1,Combustivel!$A:$A,'km Por mes e Veículo'!$C9)</f>
        <v>0</v>
      </c>
      <c r="J9" s="5">
        <f>SUMIFS(Combustivel!$O:$O,Combustivel!$AB:$AB,'km Por mes e Veículo'!J$2,Combustivel!$AC:$AC,'km Por mes e Veículo'!J$1,Combustivel!$A:$A,'km Por mes e Veículo'!$C9)</f>
        <v>0</v>
      </c>
      <c r="K9" s="5">
        <f>SUMIFS(Combustivel!$O:$O,Combustivel!$AB:$AB,'km Por mes e Veículo'!K$2,Combustivel!$AC:$AC,'km Por mes e Veículo'!K$1,Combustivel!$A:$A,'km Por mes e Veículo'!$C9)</f>
        <v>0</v>
      </c>
      <c r="L9" s="5">
        <f>SUMIFS(Combustivel!$O:$O,Combustivel!$AB:$AB,'km Por mes e Veículo'!L$2,Combustivel!$AC:$AC,'km Por mes e Veículo'!L$1,Combustivel!$A:$A,'km Por mes e Veículo'!$C9)</f>
        <v>0</v>
      </c>
      <c r="M9" s="5">
        <f>SUMIFS(Combustivel!$O:$O,Combustivel!$AB:$AB,'km Por mes e Veículo'!M$2,Combustivel!$AC:$AC,'km Por mes e Veículo'!M$1,Combustivel!$A:$A,'km Por mes e Veículo'!$C9)</f>
        <v>0</v>
      </c>
      <c r="N9" s="5">
        <f>SUMIFS(Combustivel!$O:$O,Combustivel!$AB:$AB,'km Por mes e Veículo'!N$2,Combustivel!$AC:$AC,'km Por mes e Veículo'!N$1,Combustivel!$A:$A,'km Por mes e Veículo'!$C9)</f>
        <v>0</v>
      </c>
      <c r="O9" s="5">
        <f>SUMIFS(Combustivel!$O:$O,Combustivel!$AB:$AB,'km Por mes e Veículo'!O$2,Combustivel!$AC:$AC,'km Por mes e Veículo'!O$1,Combustivel!$A:$A,'km Por mes e Veículo'!$C9)</f>
        <v>0</v>
      </c>
      <c r="P9" s="5">
        <f>SUMIFS(Combustivel!$O:$O,Combustivel!$AB:$AB,'km Por mes e Veículo'!P$2,Combustivel!$AC:$AC,'km Por mes e Veículo'!P$1,Combustivel!$A:$A,'km Por mes e Veículo'!$C9)</f>
        <v>0</v>
      </c>
      <c r="Q9" s="5">
        <f>SUMIFS(Combustivel!$O:$O,Combustivel!$AB:$AB,'km Por mes e Veículo'!Q$2,Combustivel!$AC:$AC,'km Por mes e Veículo'!Q$1,Combustivel!$A:$A,'km Por mes e Veículo'!$C9)</f>
        <v>0</v>
      </c>
      <c r="R9" s="5">
        <f>SUMIFS(Combustivel!$O:$O,Combustivel!$AB:$AB,'km Por mes e Veículo'!R$2,Combustivel!$AC:$AC,'km Por mes e Veículo'!R$1,Combustivel!$A:$A,'km Por mes e Veículo'!$C9)</f>
        <v>0</v>
      </c>
      <c r="S9" s="5">
        <f>SUMIFS(Combustivel!$O:$O,Combustivel!$AB:$AB,'km Por mes e Veículo'!S$2,Combustivel!$AC:$AC,'km Por mes e Veículo'!S$1,Combustivel!$A:$A,'km Por mes e Veículo'!$C9)</f>
        <v>0</v>
      </c>
      <c r="T9" s="5">
        <f>SUMIFS(Combustivel!$O:$O,Combustivel!$AB:$AB,'km Por mes e Veículo'!T$2,Combustivel!$AC:$AC,'km Por mes e Veículo'!T$1,Combustivel!$A:$A,'km Por mes e Veículo'!$C9)</f>
        <v>0</v>
      </c>
      <c r="U9" s="5">
        <f>SUMIFS(Combustivel!$O:$O,Combustivel!$AB:$AB,'km Por mes e Veículo'!U$2,Combustivel!$AC:$AC,'km Por mes e Veículo'!U$1,Combustivel!$A:$A,'km Por mes e Veículo'!$C9)</f>
        <v>0</v>
      </c>
      <c r="V9" s="5">
        <f>SUMIFS(Combustivel!$O:$O,Combustivel!$AB:$AB,'km Por mes e Veículo'!V$2,Combustivel!$AC:$AC,'km Por mes e Veículo'!V$1,Combustivel!$A:$A,'km Por mes e Veículo'!$C9)</f>
        <v>0</v>
      </c>
      <c r="W9" s="5">
        <f>SUMIFS(Combustivel!$O:$O,Combustivel!$AB:$AB,'km Por mes e Veículo'!W$2,Combustivel!$AC:$AC,'km Por mes e Veículo'!W$1,Combustivel!$A:$A,'km Por mes e Veículo'!$C9)</f>
        <v>0</v>
      </c>
      <c r="X9" s="5">
        <f>SUMIFS(Combustivel!$O:$O,Combustivel!$AB:$AB,'km Por mes e Veículo'!X$2,Combustivel!$AC:$AC,'km Por mes e Veículo'!X$1,Combustivel!$A:$A,'km Por mes e Veículo'!$C9)</f>
        <v>0</v>
      </c>
    </row>
    <row r="10" spans="1:24" x14ac:dyDescent="0.3">
      <c r="D10" s="5">
        <f>SUMIFS(Combustivel!$O:$O,Combustivel!$AB:$AB,'km Por mes e Veículo'!D$2,Combustivel!$AC:$AC,'km Por mes e Veículo'!D$1,Combustivel!$A:$A,'km Por mes e Veículo'!$C10)</f>
        <v>0</v>
      </c>
      <c r="E10" s="5">
        <f>SUMIFS(Combustivel!$O:$O,Combustivel!$AB:$AB,'km Por mes e Veículo'!E$2,Combustivel!$AC:$AC,'km Por mes e Veículo'!E$1,Combustivel!$A:$A,'km Por mes e Veículo'!$C10)</f>
        <v>0</v>
      </c>
      <c r="F10" s="5">
        <f>SUMIFS(Combustivel!$O:$O,Combustivel!$AB:$AB,'km Por mes e Veículo'!F$2,Combustivel!$AC:$AC,'km Por mes e Veículo'!F$1,Combustivel!$A:$A,'km Por mes e Veículo'!$C10)</f>
        <v>0</v>
      </c>
      <c r="G10" s="5">
        <f>SUMIFS(Combustivel!$O:$O,Combustivel!$AB:$AB,'km Por mes e Veículo'!G$2,Combustivel!$AC:$AC,'km Por mes e Veículo'!G$1,Combustivel!$A:$A,'km Por mes e Veículo'!$C10)</f>
        <v>0</v>
      </c>
      <c r="H10" s="5">
        <f>SUMIFS(Combustivel!$O:$O,Combustivel!$AB:$AB,'km Por mes e Veículo'!H$2,Combustivel!$AC:$AC,'km Por mes e Veículo'!H$1,Combustivel!$A:$A,'km Por mes e Veículo'!$C10)</f>
        <v>0</v>
      </c>
      <c r="I10" s="5">
        <f>SUMIFS(Combustivel!$O:$O,Combustivel!$AB:$AB,'km Por mes e Veículo'!I$2,Combustivel!$AC:$AC,'km Por mes e Veículo'!I$1,Combustivel!$A:$A,'km Por mes e Veículo'!$C10)</f>
        <v>0</v>
      </c>
      <c r="J10" s="5">
        <f>SUMIFS(Combustivel!$O:$O,Combustivel!$AB:$AB,'km Por mes e Veículo'!J$2,Combustivel!$AC:$AC,'km Por mes e Veículo'!J$1,Combustivel!$A:$A,'km Por mes e Veículo'!$C10)</f>
        <v>0</v>
      </c>
      <c r="K10" s="5">
        <f>SUMIFS(Combustivel!$O:$O,Combustivel!$AB:$AB,'km Por mes e Veículo'!K$2,Combustivel!$AC:$AC,'km Por mes e Veículo'!K$1,Combustivel!$A:$A,'km Por mes e Veículo'!$C10)</f>
        <v>0</v>
      </c>
      <c r="L10" s="5">
        <f>SUMIFS(Combustivel!$O:$O,Combustivel!$AB:$AB,'km Por mes e Veículo'!L$2,Combustivel!$AC:$AC,'km Por mes e Veículo'!L$1,Combustivel!$A:$A,'km Por mes e Veículo'!$C10)</f>
        <v>0</v>
      </c>
      <c r="M10" s="5">
        <f>SUMIFS(Combustivel!$O:$O,Combustivel!$AB:$AB,'km Por mes e Veículo'!M$2,Combustivel!$AC:$AC,'km Por mes e Veículo'!M$1,Combustivel!$A:$A,'km Por mes e Veículo'!$C10)</f>
        <v>0</v>
      </c>
      <c r="N10" s="5">
        <f>SUMIFS(Combustivel!$O:$O,Combustivel!$AB:$AB,'km Por mes e Veículo'!N$2,Combustivel!$AC:$AC,'km Por mes e Veículo'!N$1,Combustivel!$A:$A,'km Por mes e Veículo'!$C10)</f>
        <v>0</v>
      </c>
      <c r="O10" s="5">
        <f>SUMIFS(Combustivel!$O:$O,Combustivel!$AB:$AB,'km Por mes e Veículo'!O$2,Combustivel!$AC:$AC,'km Por mes e Veículo'!O$1,Combustivel!$A:$A,'km Por mes e Veículo'!$C10)</f>
        <v>0</v>
      </c>
      <c r="P10" s="5">
        <f>SUMIFS(Combustivel!$O:$O,Combustivel!$AB:$AB,'km Por mes e Veículo'!P$2,Combustivel!$AC:$AC,'km Por mes e Veículo'!P$1,Combustivel!$A:$A,'km Por mes e Veículo'!$C10)</f>
        <v>0</v>
      </c>
      <c r="Q10" s="5">
        <f>SUMIFS(Combustivel!$O:$O,Combustivel!$AB:$AB,'km Por mes e Veículo'!Q$2,Combustivel!$AC:$AC,'km Por mes e Veículo'!Q$1,Combustivel!$A:$A,'km Por mes e Veículo'!$C10)</f>
        <v>0</v>
      </c>
      <c r="R10" s="5">
        <f>SUMIFS(Combustivel!$O:$O,Combustivel!$AB:$AB,'km Por mes e Veículo'!R$2,Combustivel!$AC:$AC,'km Por mes e Veículo'!R$1,Combustivel!$A:$A,'km Por mes e Veículo'!$C10)</f>
        <v>0</v>
      </c>
      <c r="S10" s="5">
        <f>SUMIFS(Combustivel!$O:$O,Combustivel!$AB:$AB,'km Por mes e Veículo'!S$2,Combustivel!$AC:$AC,'km Por mes e Veículo'!S$1,Combustivel!$A:$A,'km Por mes e Veículo'!$C10)</f>
        <v>0</v>
      </c>
      <c r="T10" s="5">
        <f>SUMIFS(Combustivel!$O:$O,Combustivel!$AB:$AB,'km Por mes e Veículo'!T$2,Combustivel!$AC:$AC,'km Por mes e Veículo'!T$1,Combustivel!$A:$A,'km Por mes e Veículo'!$C10)</f>
        <v>0</v>
      </c>
      <c r="U10" s="5">
        <f>SUMIFS(Combustivel!$O:$O,Combustivel!$AB:$AB,'km Por mes e Veículo'!U$2,Combustivel!$AC:$AC,'km Por mes e Veículo'!U$1,Combustivel!$A:$A,'km Por mes e Veículo'!$C10)</f>
        <v>0</v>
      </c>
      <c r="V10" s="5">
        <f>SUMIFS(Combustivel!$O:$O,Combustivel!$AB:$AB,'km Por mes e Veículo'!V$2,Combustivel!$AC:$AC,'km Por mes e Veículo'!V$1,Combustivel!$A:$A,'km Por mes e Veículo'!$C10)</f>
        <v>0</v>
      </c>
      <c r="W10" s="5">
        <f>SUMIFS(Combustivel!$O:$O,Combustivel!$AB:$AB,'km Por mes e Veículo'!W$2,Combustivel!$AC:$AC,'km Por mes e Veículo'!W$1,Combustivel!$A:$A,'km Por mes e Veículo'!$C10)</f>
        <v>0</v>
      </c>
      <c r="X10" s="5">
        <f>SUMIFS(Combustivel!$O:$O,Combustivel!$AB:$AB,'km Por mes e Veículo'!X$2,Combustivel!$AC:$AC,'km Por mes e Veículo'!X$1,Combustivel!$A:$A,'km Por mes e Veículo'!$C10)</f>
        <v>0</v>
      </c>
    </row>
    <row r="11" spans="1:24" x14ac:dyDescent="0.3">
      <c r="A11" t="s">
        <v>3567</v>
      </c>
      <c r="B11" t="str">
        <f>_xlfn.XLOOKUP(C11,'[1]LOCADO - ATIVOS'!$C:$C,'[1]LOCADO - ATIVOS'!$B:$B)</f>
        <v>POOL - 01</v>
      </c>
      <c r="C11" t="s">
        <v>30</v>
      </c>
      <c r="D11" s="5">
        <f>SUMIFS(Combustivel!$O:$O,Combustivel!$AB:$AB,'km Por mes e Veículo'!D$2,Combustivel!$AC:$AC,'km Por mes e Veículo'!D$1,Combustivel!$A:$A,'km Por mes e Veículo'!$C11)</f>
        <v>4801</v>
      </c>
      <c r="E11" s="5">
        <f>SUMIFS(Combustivel!$O:$O,Combustivel!$AB:$AB,'km Por mes e Veículo'!E$2,Combustivel!$AC:$AC,'km Por mes e Veículo'!E$1,Combustivel!$A:$A,'km Por mes e Veículo'!$C11)</f>
        <v>260.03070000000002</v>
      </c>
      <c r="F11" s="5">
        <f>SUMIFS(Combustivel!$O:$O,Combustivel!$AB:$AB,'km Por mes e Veículo'!F$2,Combustivel!$AC:$AC,'km Por mes e Veículo'!F$1,Combustivel!$A:$A,'km Por mes e Veículo'!$C11)</f>
        <v>1283</v>
      </c>
      <c r="G11" s="5">
        <f>SUMIFS(Combustivel!$O:$O,Combustivel!$AB:$AB,'km Por mes e Veículo'!G$2,Combustivel!$AC:$AC,'km Por mes e Veículo'!G$1,Combustivel!$A:$A,'km Por mes e Veículo'!$C11)</f>
        <v>1274</v>
      </c>
      <c r="H11" s="5">
        <f>SUMIFS(Combustivel!$O:$O,Combustivel!$AB:$AB,'km Por mes e Veículo'!H$2,Combustivel!$AC:$AC,'km Por mes e Veículo'!H$1,Combustivel!$A:$A,'km Por mes e Veículo'!$C11)</f>
        <v>3125</v>
      </c>
      <c r="I11" s="5">
        <f>SUMIFS(Combustivel!$O:$O,Combustivel!$AB:$AB,'km Por mes e Veículo'!I$2,Combustivel!$AC:$AC,'km Por mes e Veículo'!I$1,Combustivel!$A:$A,'km Por mes e Veículo'!$C11)</f>
        <v>2086</v>
      </c>
      <c r="J11" s="5">
        <f>SUMIFS(Combustivel!$O:$O,Combustivel!$AB:$AB,'km Por mes e Veículo'!J$2,Combustivel!$AC:$AC,'km Por mes e Veículo'!J$1,Combustivel!$A:$A,'km Por mes e Veículo'!$C11)</f>
        <v>2354</v>
      </c>
      <c r="K11" s="5">
        <f>SUMIFS(Combustivel!$O:$O,Combustivel!$AB:$AB,'km Por mes e Veículo'!K$2,Combustivel!$AC:$AC,'km Por mes e Veículo'!K$1,Combustivel!$A:$A,'km Por mes e Veículo'!$C11)</f>
        <v>798</v>
      </c>
      <c r="L11" s="5">
        <f>SUMIFS(Combustivel!$O:$O,Combustivel!$AB:$AB,'km Por mes e Veículo'!L$2,Combustivel!$AC:$AC,'km Por mes e Veículo'!L$1,Combustivel!$A:$A,'km Por mes e Veículo'!$C11)</f>
        <v>1798</v>
      </c>
      <c r="M11" s="5">
        <f>SUMIFS(Combustivel!$O:$O,Combustivel!$AB:$AB,'km Por mes e Veículo'!M$2,Combustivel!$AC:$AC,'km Por mes e Veículo'!M$1,Combustivel!$A:$A,'km Por mes e Veículo'!$C11)</f>
        <v>2869</v>
      </c>
      <c r="N11" s="5">
        <f>SUMIFS(Combustivel!$O:$O,Combustivel!$AB:$AB,'km Por mes e Veículo'!N$2,Combustivel!$AC:$AC,'km Por mes e Veículo'!N$1,Combustivel!$A:$A,'km Por mes e Veículo'!$C11)</f>
        <v>1839</v>
      </c>
      <c r="O11" s="5">
        <f>SUMIFS(Combustivel!$O:$O,Combustivel!$AB:$AB,'km Por mes e Veículo'!O$2,Combustivel!$AC:$AC,'km Por mes e Veículo'!O$1,Combustivel!$A:$A,'km Por mes e Veículo'!$C11)</f>
        <v>4038</v>
      </c>
      <c r="P11" s="5">
        <f>SUMIFS(Combustivel!$O:$O,Combustivel!$AB:$AB,'km Por mes e Veículo'!P$2,Combustivel!$AC:$AC,'km Por mes e Veículo'!P$1,Combustivel!$A:$A,'km Por mes e Veículo'!$C11)</f>
        <v>4588</v>
      </c>
      <c r="Q11" s="5">
        <f>SUMIFS(Combustivel!$O:$O,Combustivel!$AB:$AB,'km Por mes e Veículo'!Q$2,Combustivel!$AC:$AC,'km Por mes e Veículo'!Q$1,Combustivel!$A:$A,'km Por mes e Veículo'!$C11)</f>
        <v>0</v>
      </c>
      <c r="R11" s="5">
        <f>SUMIFS(Combustivel!$O:$O,Combustivel!$AB:$AB,'km Por mes e Veículo'!R$2,Combustivel!$AC:$AC,'km Por mes e Veículo'!R$1,Combustivel!$A:$A,'km Por mes e Veículo'!$C11)</f>
        <v>0</v>
      </c>
      <c r="S11" s="5">
        <f>SUMIFS(Combustivel!$O:$O,Combustivel!$AB:$AB,'km Por mes e Veículo'!S$2,Combustivel!$AC:$AC,'km Por mes e Veículo'!S$1,Combustivel!$A:$A,'km Por mes e Veículo'!$C11)</f>
        <v>0</v>
      </c>
      <c r="T11" s="5">
        <f>SUMIFS(Combustivel!$O:$O,Combustivel!$AB:$AB,'km Por mes e Veículo'!T$2,Combustivel!$AC:$AC,'km Por mes e Veículo'!T$1,Combustivel!$A:$A,'km Por mes e Veículo'!$C11)</f>
        <v>0</v>
      </c>
      <c r="U11" s="5">
        <f>SUMIFS(Combustivel!$O:$O,Combustivel!$AB:$AB,'km Por mes e Veículo'!U$2,Combustivel!$AC:$AC,'km Por mes e Veículo'!U$1,Combustivel!$A:$A,'km Por mes e Veículo'!$C11)</f>
        <v>0</v>
      </c>
      <c r="V11" s="5">
        <f>SUMIFS(Combustivel!$O:$O,Combustivel!$AB:$AB,'km Por mes e Veículo'!V$2,Combustivel!$AC:$AC,'km Por mes e Veículo'!V$1,Combustivel!$A:$A,'km Por mes e Veículo'!$C11)</f>
        <v>0</v>
      </c>
      <c r="W11" s="5">
        <f>SUMIFS(Combustivel!$O:$O,Combustivel!$AB:$AB,'km Por mes e Veículo'!W$2,Combustivel!$AC:$AC,'km Por mes e Veículo'!W$1,Combustivel!$A:$A,'km Por mes e Veículo'!$C11)</f>
        <v>0</v>
      </c>
      <c r="X11" s="5">
        <f>SUMIFS(Combustivel!$O:$O,Combustivel!$AB:$AB,'km Por mes e Veículo'!X$2,Combustivel!$AC:$AC,'km Por mes e Veículo'!X$1,Combustivel!$A:$A,'km Por mes e Veículo'!$C11)</f>
        <v>0</v>
      </c>
    </row>
    <row r="12" spans="1:24" x14ac:dyDescent="0.3">
      <c r="A12" t="s">
        <v>3567</v>
      </c>
      <c r="B12" t="str">
        <f>_xlfn.XLOOKUP(C12,'[1]LOCADO - ATIVOS'!$C:$C,'[1]LOCADO - ATIVOS'!$B:$B)</f>
        <v>POOL - 02</v>
      </c>
      <c r="C12" t="s">
        <v>44</v>
      </c>
      <c r="D12" s="5">
        <f>SUMIFS(Combustivel!$O:$O,Combustivel!$AB:$AB,'km Por mes e Veículo'!D$2,Combustivel!$AC:$AC,'km Por mes e Veículo'!D$1,Combustivel!$A:$A,'km Por mes e Veículo'!$C12)</f>
        <v>0</v>
      </c>
      <c r="E12" s="5">
        <f>SUMIFS(Combustivel!$O:$O,Combustivel!$AB:$AB,'km Por mes e Veículo'!E$2,Combustivel!$AC:$AC,'km Por mes e Veículo'!E$1,Combustivel!$A:$A,'km Por mes e Veículo'!$C12)</f>
        <v>526.60599999999999</v>
      </c>
      <c r="F12" s="5">
        <f>SUMIFS(Combustivel!$O:$O,Combustivel!$AB:$AB,'km Por mes e Veículo'!F$2,Combustivel!$AC:$AC,'km Por mes e Veículo'!F$1,Combustivel!$A:$A,'km Por mes e Veículo'!$C12)</f>
        <v>1016</v>
      </c>
      <c r="G12" s="5">
        <f>SUMIFS(Combustivel!$O:$O,Combustivel!$AB:$AB,'km Por mes e Veículo'!G$2,Combustivel!$AC:$AC,'km Por mes e Veículo'!G$1,Combustivel!$A:$A,'km Por mes e Veículo'!$C12)</f>
        <v>2588</v>
      </c>
      <c r="H12" s="5">
        <f>SUMIFS(Combustivel!$O:$O,Combustivel!$AB:$AB,'km Por mes e Veículo'!H$2,Combustivel!$AC:$AC,'km Por mes e Veículo'!H$1,Combustivel!$A:$A,'km Por mes e Veículo'!$C12)</f>
        <v>1440</v>
      </c>
      <c r="I12" s="5">
        <f>SUMIFS(Combustivel!$O:$O,Combustivel!$AB:$AB,'km Por mes e Veículo'!I$2,Combustivel!$AC:$AC,'km Por mes e Veículo'!I$1,Combustivel!$A:$A,'km Por mes e Veículo'!$C12)</f>
        <v>2605</v>
      </c>
      <c r="J12" s="5">
        <f>SUMIFS(Combustivel!$O:$O,Combustivel!$AB:$AB,'km Por mes e Veículo'!J$2,Combustivel!$AC:$AC,'km Por mes e Veículo'!J$1,Combustivel!$A:$A,'km Por mes e Veículo'!$C12)</f>
        <v>4414</v>
      </c>
      <c r="K12" s="5">
        <f>SUMIFS(Combustivel!$O:$O,Combustivel!$AB:$AB,'km Por mes e Veículo'!K$2,Combustivel!$AC:$AC,'km Por mes e Veículo'!K$1,Combustivel!$A:$A,'km Por mes e Veículo'!$C12)</f>
        <v>1247</v>
      </c>
      <c r="L12" s="5">
        <f>SUMIFS(Combustivel!$O:$O,Combustivel!$AB:$AB,'km Por mes e Veículo'!L$2,Combustivel!$AC:$AC,'km Por mes e Veículo'!L$1,Combustivel!$A:$A,'km Por mes e Veículo'!$C12)</f>
        <v>2684</v>
      </c>
      <c r="M12" s="5">
        <f>SUMIFS(Combustivel!$O:$O,Combustivel!$AB:$AB,'km Por mes e Veículo'!M$2,Combustivel!$AC:$AC,'km Por mes e Veículo'!M$1,Combustivel!$A:$A,'km Por mes e Veículo'!$C12)</f>
        <v>3207</v>
      </c>
      <c r="N12" s="5">
        <f>SUMIFS(Combustivel!$O:$O,Combustivel!$AB:$AB,'km Por mes e Veículo'!N$2,Combustivel!$AC:$AC,'km Por mes e Veículo'!N$1,Combustivel!$A:$A,'km Por mes e Veículo'!$C12)</f>
        <v>1976</v>
      </c>
      <c r="O12" s="5">
        <f>SUMIFS(Combustivel!$O:$O,Combustivel!$AB:$AB,'km Por mes e Veículo'!O$2,Combustivel!$AC:$AC,'km Por mes e Veículo'!O$1,Combustivel!$A:$A,'km Por mes e Veículo'!$C12)</f>
        <v>3014</v>
      </c>
      <c r="P12" s="5">
        <f>SUMIFS(Combustivel!$O:$O,Combustivel!$AB:$AB,'km Por mes e Veículo'!P$2,Combustivel!$AC:$AC,'km Por mes e Veículo'!P$1,Combustivel!$A:$A,'km Por mes e Veículo'!$C12)</f>
        <v>7053</v>
      </c>
      <c r="Q12" s="5">
        <f>SUMIFS(Combustivel!$O:$O,Combustivel!$AB:$AB,'km Por mes e Veículo'!Q$2,Combustivel!$AC:$AC,'km Por mes e Veículo'!Q$1,Combustivel!$A:$A,'km Por mes e Veículo'!$C12)</f>
        <v>810</v>
      </c>
      <c r="R12" s="5">
        <f>SUMIFS(Combustivel!$O:$O,Combustivel!$AB:$AB,'km Por mes e Veículo'!R$2,Combustivel!$AC:$AC,'km Por mes e Veículo'!R$1,Combustivel!$A:$A,'km Por mes e Veículo'!$C12)</f>
        <v>0</v>
      </c>
      <c r="S12" s="5">
        <f>SUMIFS(Combustivel!$O:$O,Combustivel!$AB:$AB,'km Por mes e Veículo'!S$2,Combustivel!$AC:$AC,'km Por mes e Veículo'!S$1,Combustivel!$A:$A,'km Por mes e Veículo'!$C12)</f>
        <v>0</v>
      </c>
      <c r="T12" s="5">
        <f>SUMIFS(Combustivel!$O:$O,Combustivel!$AB:$AB,'km Por mes e Veículo'!T$2,Combustivel!$AC:$AC,'km Por mes e Veículo'!T$1,Combustivel!$A:$A,'km Por mes e Veículo'!$C12)</f>
        <v>0</v>
      </c>
      <c r="U12" s="5">
        <f>SUMIFS(Combustivel!$O:$O,Combustivel!$AB:$AB,'km Por mes e Veículo'!U$2,Combustivel!$AC:$AC,'km Por mes e Veículo'!U$1,Combustivel!$A:$A,'km Por mes e Veículo'!$C12)</f>
        <v>0</v>
      </c>
      <c r="V12" s="5">
        <f>SUMIFS(Combustivel!$O:$O,Combustivel!$AB:$AB,'km Por mes e Veículo'!V$2,Combustivel!$AC:$AC,'km Por mes e Veículo'!V$1,Combustivel!$A:$A,'km Por mes e Veículo'!$C12)</f>
        <v>0</v>
      </c>
      <c r="W12" s="5">
        <f>SUMIFS(Combustivel!$O:$O,Combustivel!$AB:$AB,'km Por mes e Veículo'!W$2,Combustivel!$AC:$AC,'km Por mes e Veículo'!W$1,Combustivel!$A:$A,'km Por mes e Veículo'!$C12)</f>
        <v>0</v>
      </c>
      <c r="X12" s="5">
        <f>SUMIFS(Combustivel!$O:$O,Combustivel!$AB:$AB,'km Por mes e Veículo'!X$2,Combustivel!$AC:$AC,'km Por mes e Veículo'!X$1,Combustivel!$A:$A,'km Por mes e Veículo'!$C12)</f>
        <v>0</v>
      </c>
    </row>
    <row r="13" spans="1:24" x14ac:dyDescent="0.3">
      <c r="A13" t="s">
        <v>3567</v>
      </c>
      <c r="B13" t="str">
        <f>_xlfn.XLOOKUP(C13,'[1]LOCADO - ATIVOS'!$C:$C,'[1]LOCADO - ATIVOS'!$B:$B)</f>
        <v>VA - 17</v>
      </c>
      <c r="C13" t="s">
        <v>46</v>
      </c>
      <c r="D13" s="5">
        <f>SUMIFS(Combustivel!$O:$O,Combustivel!$AB:$AB,'km Por mes e Veículo'!D$2,Combustivel!$AC:$AC,'km Por mes e Veículo'!D$1,Combustivel!$A:$A,'km Por mes e Veículo'!$C13)</f>
        <v>4490</v>
      </c>
      <c r="E13" s="5">
        <f>SUMIFS(Combustivel!$O:$O,Combustivel!$AB:$AB,'km Por mes e Veículo'!E$2,Combustivel!$AC:$AC,'km Por mes e Veículo'!E$1,Combustivel!$A:$A,'km Por mes e Veículo'!$C13)</f>
        <v>0</v>
      </c>
      <c r="F13" s="5">
        <f>SUMIFS(Combustivel!$O:$O,Combustivel!$AB:$AB,'km Por mes e Veículo'!F$2,Combustivel!$AC:$AC,'km Por mes e Veículo'!F$1,Combustivel!$A:$A,'km Por mes e Veículo'!$C13)</f>
        <v>2577.4430000000002</v>
      </c>
      <c r="G13" s="5">
        <f>SUMIFS(Combustivel!$O:$O,Combustivel!$AB:$AB,'km Por mes e Veículo'!G$2,Combustivel!$AC:$AC,'km Por mes e Veículo'!G$1,Combustivel!$A:$A,'km Por mes e Veículo'!$C13)</f>
        <v>2957</v>
      </c>
      <c r="H13" s="5">
        <f>SUMIFS(Combustivel!$O:$O,Combustivel!$AB:$AB,'km Por mes e Veículo'!H$2,Combustivel!$AC:$AC,'km Por mes e Veículo'!H$1,Combustivel!$A:$A,'km Por mes e Veículo'!$C13)</f>
        <v>4967</v>
      </c>
      <c r="I13" s="5">
        <f>SUMIFS(Combustivel!$O:$O,Combustivel!$AB:$AB,'km Por mes e Veículo'!I$2,Combustivel!$AC:$AC,'km Por mes e Veículo'!I$1,Combustivel!$A:$A,'km Por mes e Veículo'!$C13)</f>
        <v>6592</v>
      </c>
      <c r="J13" s="5">
        <f>SUMIFS(Combustivel!$O:$O,Combustivel!$AB:$AB,'km Por mes e Veículo'!J$2,Combustivel!$AC:$AC,'km Por mes e Veículo'!J$1,Combustivel!$A:$A,'km Por mes e Veículo'!$C13)</f>
        <v>3938</v>
      </c>
      <c r="K13" s="5">
        <f>SUMIFS(Combustivel!$O:$O,Combustivel!$AB:$AB,'km Por mes e Veículo'!K$2,Combustivel!$AC:$AC,'km Por mes e Veículo'!K$1,Combustivel!$A:$A,'km Por mes e Veículo'!$C13)</f>
        <v>2037</v>
      </c>
      <c r="L13" s="5">
        <f>SUMIFS(Combustivel!$O:$O,Combustivel!$AB:$AB,'km Por mes e Veículo'!L$2,Combustivel!$AC:$AC,'km Por mes e Veículo'!L$1,Combustivel!$A:$A,'km Por mes e Veículo'!$C13)</f>
        <v>1838</v>
      </c>
      <c r="M13" s="5">
        <f>SUMIFS(Combustivel!$O:$O,Combustivel!$AB:$AB,'km Por mes e Veículo'!M$2,Combustivel!$AC:$AC,'km Por mes e Veículo'!M$1,Combustivel!$A:$A,'km Por mes e Veículo'!$C13)</f>
        <v>2227</v>
      </c>
      <c r="N13" s="5">
        <f>SUMIFS(Combustivel!$O:$O,Combustivel!$AB:$AB,'km Por mes e Veículo'!N$2,Combustivel!$AC:$AC,'km Por mes e Veículo'!N$1,Combustivel!$A:$A,'km Por mes e Veículo'!$C13)</f>
        <v>845</v>
      </c>
      <c r="O13" s="5">
        <f>SUMIFS(Combustivel!$O:$O,Combustivel!$AB:$AB,'km Por mes e Veículo'!O$2,Combustivel!$AC:$AC,'km Por mes e Veículo'!O$1,Combustivel!$A:$A,'km Por mes e Veículo'!$C13)</f>
        <v>4127</v>
      </c>
      <c r="P13" s="5">
        <f>SUMIFS(Combustivel!$O:$O,Combustivel!$AB:$AB,'km Por mes e Veículo'!P$2,Combustivel!$AC:$AC,'km Por mes e Veículo'!P$1,Combustivel!$A:$A,'km Por mes e Veículo'!$C13)</f>
        <v>3862</v>
      </c>
      <c r="Q13" s="5">
        <f>SUMIFS(Combustivel!$O:$O,Combustivel!$AB:$AB,'km Por mes e Veículo'!Q$2,Combustivel!$AC:$AC,'km Por mes e Veículo'!Q$1,Combustivel!$A:$A,'km Por mes e Veículo'!$C13)</f>
        <v>0</v>
      </c>
      <c r="R13" s="5">
        <f>SUMIFS(Combustivel!$O:$O,Combustivel!$AB:$AB,'km Por mes e Veículo'!R$2,Combustivel!$AC:$AC,'km Por mes e Veículo'!R$1,Combustivel!$A:$A,'km Por mes e Veículo'!$C13)</f>
        <v>0</v>
      </c>
      <c r="S13" s="5">
        <f>SUMIFS(Combustivel!$O:$O,Combustivel!$AB:$AB,'km Por mes e Veículo'!S$2,Combustivel!$AC:$AC,'km Por mes e Veículo'!S$1,Combustivel!$A:$A,'km Por mes e Veículo'!$C13)</f>
        <v>0</v>
      </c>
      <c r="T13" s="5">
        <f>SUMIFS(Combustivel!$O:$O,Combustivel!$AB:$AB,'km Por mes e Veículo'!T$2,Combustivel!$AC:$AC,'km Por mes e Veículo'!T$1,Combustivel!$A:$A,'km Por mes e Veículo'!$C13)</f>
        <v>0</v>
      </c>
      <c r="U13" s="5">
        <f>SUMIFS(Combustivel!$O:$O,Combustivel!$AB:$AB,'km Por mes e Veículo'!U$2,Combustivel!$AC:$AC,'km Por mes e Veículo'!U$1,Combustivel!$A:$A,'km Por mes e Veículo'!$C13)</f>
        <v>0</v>
      </c>
      <c r="V13" s="5">
        <f>SUMIFS(Combustivel!$O:$O,Combustivel!$AB:$AB,'km Por mes e Veículo'!V$2,Combustivel!$AC:$AC,'km Por mes e Veículo'!V$1,Combustivel!$A:$A,'km Por mes e Veículo'!$C13)</f>
        <v>0</v>
      </c>
      <c r="W13" s="5">
        <f>SUMIFS(Combustivel!$O:$O,Combustivel!$AB:$AB,'km Por mes e Veículo'!W$2,Combustivel!$AC:$AC,'km Por mes e Veículo'!W$1,Combustivel!$A:$A,'km Por mes e Veículo'!$C13)</f>
        <v>0</v>
      </c>
      <c r="X13" s="5">
        <f>SUMIFS(Combustivel!$O:$O,Combustivel!$AB:$AB,'km Por mes e Veículo'!X$2,Combustivel!$AC:$AC,'km Por mes e Veículo'!X$1,Combustivel!$A:$A,'km Por mes e Veículo'!$C13)</f>
        <v>0</v>
      </c>
    </row>
    <row r="14" spans="1:24" x14ac:dyDescent="0.3">
      <c r="D14" s="5">
        <f>SUMIFS(Combustivel!$O:$O,Combustivel!$AB:$AB,'km Por mes e Veículo'!D$2,Combustivel!$AC:$AC,'km Por mes e Veículo'!D$1,Combustivel!$A:$A,'km Por mes e Veículo'!$C14)</f>
        <v>0</v>
      </c>
      <c r="E14" s="5">
        <f>SUMIFS(Combustivel!$O:$O,Combustivel!$AB:$AB,'km Por mes e Veículo'!E$2,Combustivel!$AC:$AC,'km Por mes e Veículo'!E$1,Combustivel!$A:$A,'km Por mes e Veículo'!$C14)</f>
        <v>0</v>
      </c>
      <c r="F14" s="5">
        <f>SUMIFS(Combustivel!$O:$O,Combustivel!$AB:$AB,'km Por mes e Veículo'!F$2,Combustivel!$AC:$AC,'km Por mes e Veículo'!F$1,Combustivel!$A:$A,'km Por mes e Veículo'!$C14)</f>
        <v>0</v>
      </c>
      <c r="G14" s="5">
        <f>SUMIFS(Combustivel!$O:$O,Combustivel!$AB:$AB,'km Por mes e Veículo'!G$2,Combustivel!$AC:$AC,'km Por mes e Veículo'!G$1,Combustivel!$A:$A,'km Por mes e Veículo'!$C14)</f>
        <v>0</v>
      </c>
      <c r="H14" s="5">
        <f>SUMIFS(Combustivel!$O:$O,Combustivel!$AB:$AB,'km Por mes e Veículo'!H$2,Combustivel!$AC:$AC,'km Por mes e Veículo'!H$1,Combustivel!$A:$A,'km Por mes e Veículo'!$C14)</f>
        <v>0</v>
      </c>
      <c r="I14" s="5">
        <f>SUMIFS(Combustivel!$O:$O,Combustivel!$AB:$AB,'km Por mes e Veículo'!I$2,Combustivel!$AC:$AC,'km Por mes e Veículo'!I$1,Combustivel!$A:$A,'km Por mes e Veículo'!$C14)</f>
        <v>0</v>
      </c>
      <c r="J14" s="5">
        <f>SUMIFS(Combustivel!$O:$O,Combustivel!$AB:$AB,'km Por mes e Veículo'!J$2,Combustivel!$AC:$AC,'km Por mes e Veículo'!J$1,Combustivel!$A:$A,'km Por mes e Veículo'!$C14)</f>
        <v>0</v>
      </c>
      <c r="K14" s="5">
        <f>SUMIFS(Combustivel!$O:$O,Combustivel!$AB:$AB,'km Por mes e Veículo'!K$2,Combustivel!$AC:$AC,'km Por mes e Veículo'!K$1,Combustivel!$A:$A,'km Por mes e Veículo'!$C14)</f>
        <v>0</v>
      </c>
      <c r="L14" s="5">
        <f>SUMIFS(Combustivel!$O:$O,Combustivel!$AB:$AB,'km Por mes e Veículo'!L$2,Combustivel!$AC:$AC,'km Por mes e Veículo'!L$1,Combustivel!$A:$A,'km Por mes e Veículo'!$C14)</f>
        <v>0</v>
      </c>
      <c r="M14" s="5">
        <f>SUMIFS(Combustivel!$O:$O,Combustivel!$AB:$AB,'km Por mes e Veículo'!M$2,Combustivel!$AC:$AC,'km Por mes e Veículo'!M$1,Combustivel!$A:$A,'km Por mes e Veículo'!$C14)</f>
        <v>0</v>
      </c>
      <c r="N14" s="5">
        <f>SUMIFS(Combustivel!$O:$O,Combustivel!$AB:$AB,'km Por mes e Veículo'!N$2,Combustivel!$AC:$AC,'km Por mes e Veículo'!N$1,Combustivel!$A:$A,'km Por mes e Veículo'!$C14)</f>
        <v>0</v>
      </c>
      <c r="O14" s="5">
        <f>SUMIFS(Combustivel!$O:$O,Combustivel!$AB:$AB,'km Por mes e Veículo'!O$2,Combustivel!$AC:$AC,'km Por mes e Veículo'!O$1,Combustivel!$A:$A,'km Por mes e Veículo'!$C14)</f>
        <v>0</v>
      </c>
      <c r="P14" s="5">
        <f>SUMIFS(Combustivel!$O:$O,Combustivel!$AB:$AB,'km Por mes e Veículo'!P$2,Combustivel!$AC:$AC,'km Por mes e Veículo'!P$1,Combustivel!$A:$A,'km Por mes e Veículo'!$C14)</f>
        <v>0</v>
      </c>
      <c r="Q14" s="5">
        <f>SUMIFS(Combustivel!$O:$O,Combustivel!$AB:$AB,'km Por mes e Veículo'!Q$2,Combustivel!$AC:$AC,'km Por mes e Veículo'!Q$1,Combustivel!$A:$A,'km Por mes e Veículo'!$C14)</f>
        <v>0</v>
      </c>
      <c r="R14" s="5">
        <f>SUMIFS(Combustivel!$O:$O,Combustivel!$AB:$AB,'km Por mes e Veículo'!R$2,Combustivel!$AC:$AC,'km Por mes e Veículo'!R$1,Combustivel!$A:$A,'km Por mes e Veículo'!$C14)</f>
        <v>0</v>
      </c>
      <c r="S14" s="5">
        <f>SUMIFS(Combustivel!$O:$O,Combustivel!$AB:$AB,'km Por mes e Veículo'!S$2,Combustivel!$AC:$AC,'km Por mes e Veículo'!S$1,Combustivel!$A:$A,'km Por mes e Veículo'!$C14)</f>
        <v>0</v>
      </c>
      <c r="T14" s="5">
        <f>SUMIFS(Combustivel!$O:$O,Combustivel!$AB:$AB,'km Por mes e Veículo'!T$2,Combustivel!$AC:$AC,'km Por mes e Veículo'!T$1,Combustivel!$A:$A,'km Por mes e Veículo'!$C14)</f>
        <v>0</v>
      </c>
      <c r="U14" s="5">
        <f>SUMIFS(Combustivel!$O:$O,Combustivel!$AB:$AB,'km Por mes e Veículo'!U$2,Combustivel!$AC:$AC,'km Por mes e Veículo'!U$1,Combustivel!$A:$A,'km Por mes e Veículo'!$C14)</f>
        <v>0</v>
      </c>
      <c r="V14" s="5">
        <f>SUMIFS(Combustivel!$O:$O,Combustivel!$AB:$AB,'km Por mes e Veículo'!V$2,Combustivel!$AC:$AC,'km Por mes e Veículo'!V$1,Combustivel!$A:$A,'km Por mes e Veículo'!$C14)</f>
        <v>0</v>
      </c>
      <c r="W14" s="5">
        <f>SUMIFS(Combustivel!$O:$O,Combustivel!$AB:$AB,'km Por mes e Veículo'!W$2,Combustivel!$AC:$AC,'km Por mes e Veículo'!W$1,Combustivel!$A:$A,'km Por mes e Veículo'!$C14)</f>
        <v>0</v>
      </c>
      <c r="X14" s="5">
        <f>SUMIFS(Combustivel!$O:$O,Combustivel!$AB:$AB,'km Por mes e Veículo'!X$2,Combustivel!$AC:$AC,'km Por mes e Veículo'!X$1,Combustivel!$A:$A,'km Por mes e Veículo'!$C14)</f>
        <v>0</v>
      </c>
    </row>
    <row r="15" spans="1:24" x14ac:dyDescent="0.3">
      <c r="A15" t="s">
        <v>3567</v>
      </c>
      <c r="B15" t="str">
        <f>_xlfn.XLOOKUP(C15,'[1]LOCADO - ATIVOS'!$C:$C,'[1]LOCADO - ATIVOS'!$B:$B)</f>
        <v>VA - 12</v>
      </c>
      <c r="C15" t="s">
        <v>70</v>
      </c>
      <c r="D15" s="5">
        <f>SUMIFS(Combustivel!$O:$O,Combustivel!$AB:$AB,'km Por mes e Veículo'!D$2,Combustivel!$AC:$AC,'km Por mes e Veículo'!D$1,Combustivel!$A:$A,'km Por mes e Veículo'!$C15)</f>
        <v>2610</v>
      </c>
      <c r="E15" s="5">
        <f>SUMIFS(Combustivel!$O:$O,Combustivel!$AB:$AB,'km Por mes e Veículo'!E$2,Combustivel!$AC:$AC,'km Por mes e Veículo'!E$1,Combustivel!$A:$A,'km Por mes e Veículo'!$C15)</f>
        <v>1448.2547999999999</v>
      </c>
      <c r="F15" s="5">
        <f>SUMIFS(Combustivel!$O:$O,Combustivel!$AB:$AB,'km Por mes e Veículo'!F$2,Combustivel!$AC:$AC,'km Por mes e Veículo'!F$1,Combustivel!$A:$A,'km Por mes e Veículo'!$C15)</f>
        <v>584</v>
      </c>
      <c r="G15" s="5">
        <f>SUMIFS(Combustivel!$O:$O,Combustivel!$AB:$AB,'km Por mes e Veículo'!G$2,Combustivel!$AC:$AC,'km Por mes e Veículo'!G$1,Combustivel!$A:$A,'km Por mes e Veículo'!$C15)</f>
        <v>1128</v>
      </c>
      <c r="H15" s="5">
        <f>SUMIFS(Combustivel!$O:$O,Combustivel!$AB:$AB,'km Por mes e Veículo'!H$2,Combustivel!$AC:$AC,'km Por mes e Veículo'!H$1,Combustivel!$A:$A,'km Por mes e Veículo'!$C15)</f>
        <v>1851</v>
      </c>
      <c r="I15" s="5">
        <f>SUMIFS(Combustivel!$O:$O,Combustivel!$AB:$AB,'km Por mes e Veículo'!I$2,Combustivel!$AC:$AC,'km Por mes e Veículo'!I$1,Combustivel!$A:$A,'km Por mes e Veículo'!$C15)</f>
        <v>1810</v>
      </c>
      <c r="J15" s="5">
        <f>SUMIFS(Combustivel!$O:$O,Combustivel!$AB:$AB,'km Por mes e Veículo'!J$2,Combustivel!$AC:$AC,'km Por mes e Veículo'!J$1,Combustivel!$A:$A,'km Por mes e Veículo'!$C15)</f>
        <v>2026</v>
      </c>
      <c r="K15" s="5">
        <f>SUMIFS(Combustivel!$O:$O,Combustivel!$AB:$AB,'km Por mes e Veículo'!K$2,Combustivel!$AC:$AC,'km Por mes e Veículo'!K$1,Combustivel!$A:$A,'km Por mes e Veículo'!$C15)</f>
        <v>1262</v>
      </c>
      <c r="L15" s="5">
        <f>SUMIFS(Combustivel!$O:$O,Combustivel!$AB:$AB,'km Por mes e Veículo'!L$2,Combustivel!$AC:$AC,'km Por mes e Veículo'!L$1,Combustivel!$A:$A,'km Por mes e Veículo'!$C15)</f>
        <v>829</v>
      </c>
      <c r="M15" s="5">
        <f>SUMIFS(Combustivel!$O:$O,Combustivel!$AB:$AB,'km Por mes e Veículo'!M$2,Combustivel!$AC:$AC,'km Por mes e Veículo'!M$1,Combustivel!$A:$A,'km Por mes e Veículo'!$C15)</f>
        <v>992</v>
      </c>
      <c r="N15" s="5">
        <f>SUMIFS(Combustivel!$O:$O,Combustivel!$AB:$AB,'km Por mes e Veículo'!N$2,Combustivel!$AC:$AC,'km Por mes e Veículo'!N$1,Combustivel!$A:$A,'km Por mes e Veículo'!$C15)</f>
        <v>638</v>
      </c>
      <c r="O15" s="5">
        <f>SUMIFS(Combustivel!$O:$O,Combustivel!$AB:$AB,'km Por mes e Veículo'!O$2,Combustivel!$AC:$AC,'km Por mes e Veículo'!O$1,Combustivel!$A:$A,'km Por mes e Veículo'!$C15)</f>
        <v>952</v>
      </c>
      <c r="P15" s="5">
        <f>SUMIFS(Combustivel!$O:$O,Combustivel!$AB:$AB,'km Por mes e Veículo'!P$2,Combustivel!$AC:$AC,'km Por mes e Veículo'!P$1,Combustivel!$A:$A,'km Por mes e Veículo'!$C15)</f>
        <v>312</v>
      </c>
      <c r="Q15" s="5">
        <f>SUMIFS(Combustivel!$O:$O,Combustivel!$AB:$AB,'km Por mes e Veículo'!Q$2,Combustivel!$AC:$AC,'km Por mes e Veículo'!Q$1,Combustivel!$A:$A,'km Por mes e Veículo'!$C15)</f>
        <v>0</v>
      </c>
      <c r="R15" s="5">
        <f>SUMIFS(Combustivel!$O:$O,Combustivel!$AB:$AB,'km Por mes e Veículo'!R$2,Combustivel!$AC:$AC,'km Por mes e Veículo'!R$1,Combustivel!$A:$A,'km Por mes e Veículo'!$C15)</f>
        <v>0</v>
      </c>
      <c r="S15" s="5">
        <f>SUMIFS(Combustivel!$O:$O,Combustivel!$AB:$AB,'km Por mes e Veículo'!S$2,Combustivel!$AC:$AC,'km Por mes e Veículo'!S$1,Combustivel!$A:$A,'km Por mes e Veículo'!$C15)</f>
        <v>0</v>
      </c>
      <c r="T15" s="5">
        <f>SUMIFS(Combustivel!$O:$O,Combustivel!$AB:$AB,'km Por mes e Veículo'!T$2,Combustivel!$AC:$AC,'km Por mes e Veículo'!T$1,Combustivel!$A:$A,'km Por mes e Veículo'!$C15)</f>
        <v>0</v>
      </c>
      <c r="U15" s="5">
        <f>SUMIFS(Combustivel!$O:$O,Combustivel!$AB:$AB,'km Por mes e Veículo'!U$2,Combustivel!$AC:$AC,'km Por mes e Veículo'!U$1,Combustivel!$A:$A,'km Por mes e Veículo'!$C15)</f>
        <v>0</v>
      </c>
      <c r="V15" s="5">
        <f>SUMIFS(Combustivel!$O:$O,Combustivel!$AB:$AB,'km Por mes e Veículo'!V$2,Combustivel!$AC:$AC,'km Por mes e Veículo'!V$1,Combustivel!$A:$A,'km Por mes e Veículo'!$C15)</f>
        <v>0</v>
      </c>
      <c r="W15" s="5">
        <f>SUMIFS(Combustivel!$O:$O,Combustivel!$AB:$AB,'km Por mes e Veículo'!W$2,Combustivel!$AC:$AC,'km Por mes e Veículo'!W$1,Combustivel!$A:$A,'km Por mes e Veículo'!$C15)</f>
        <v>0</v>
      </c>
      <c r="X15" s="5">
        <f>SUMIFS(Combustivel!$O:$O,Combustivel!$AB:$AB,'km Por mes e Veículo'!X$2,Combustivel!$AC:$AC,'km Por mes e Veículo'!X$1,Combustivel!$A:$A,'km Por mes e Veículo'!$C15)</f>
        <v>0</v>
      </c>
    </row>
    <row r="16" spans="1:24" x14ac:dyDescent="0.3">
      <c r="A16" t="s">
        <v>3567</v>
      </c>
      <c r="B16" t="str">
        <f>_xlfn.XLOOKUP(C16,'[1]LOCADO - ATIVOS'!$C:$C,'[1]LOCADO - ATIVOS'!$B:$B)</f>
        <v>VA - 07</v>
      </c>
      <c r="C16" t="s">
        <v>60</v>
      </c>
      <c r="D16" s="5">
        <f>SUMIFS(Combustivel!$O:$O,Combustivel!$AB:$AB,'km Por mes e Veículo'!D$2,Combustivel!$AC:$AC,'km Por mes e Veículo'!D$1,Combustivel!$A:$A,'km Por mes e Veículo'!$C16)</f>
        <v>6181</v>
      </c>
      <c r="E16" s="5">
        <f>SUMIFS(Combustivel!$O:$O,Combustivel!$AB:$AB,'km Por mes e Veículo'!E$2,Combustivel!$AC:$AC,'km Por mes e Veículo'!E$1,Combustivel!$A:$A,'km Por mes e Veículo'!$C16)</f>
        <v>0</v>
      </c>
      <c r="F16" s="5">
        <f>SUMIFS(Combustivel!$O:$O,Combustivel!$AB:$AB,'km Por mes e Veículo'!F$2,Combustivel!$AC:$AC,'km Por mes e Veículo'!F$1,Combustivel!$A:$A,'km Por mes e Veículo'!$C16)</f>
        <v>370.9554</v>
      </c>
      <c r="G16" s="5">
        <f>SUMIFS(Combustivel!$O:$O,Combustivel!$AB:$AB,'km Por mes e Veículo'!G$2,Combustivel!$AC:$AC,'km Por mes e Veículo'!G$1,Combustivel!$A:$A,'km Por mes e Veículo'!$C16)</f>
        <v>1903</v>
      </c>
      <c r="H16" s="5">
        <f>SUMIFS(Combustivel!$O:$O,Combustivel!$AB:$AB,'km Por mes e Veículo'!H$2,Combustivel!$AC:$AC,'km Por mes e Veículo'!H$1,Combustivel!$A:$A,'km Por mes e Veículo'!$C16)</f>
        <v>5091</v>
      </c>
      <c r="I16" s="5">
        <f>SUMIFS(Combustivel!$O:$O,Combustivel!$AB:$AB,'km Por mes e Veículo'!I$2,Combustivel!$AC:$AC,'km Por mes e Veículo'!I$1,Combustivel!$A:$A,'km Por mes e Veículo'!$C16)</f>
        <v>2747</v>
      </c>
      <c r="J16" s="5">
        <f>SUMIFS(Combustivel!$O:$O,Combustivel!$AB:$AB,'km Por mes e Veículo'!J$2,Combustivel!$AC:$AC,'km Por mes e Veículo'!J$1,Combustivel!$A:$A,'km Por mes e Veículo'!$C16)</f>
        <v>6556</v>
      </c>
      <c r="K16" s="5">
        <f>SUMIFS(Combustivel!$O:$O,Combustivel!$AB:$AB,'km Por mes e Veículo'!K$2,Combustivel!$AC:$AC,'km Por mes e Veículo'!K$1,Combustivel!$A:$A,'km Por mes e Veículo'!$C16)</f>
        <v>4796</v>
      </c>
      <c r="L16" s="5">
        <f>SUMIFS(Combustivel!$O:$O,Combustivel!$AB:$AB,'km Por mes e Veículo'!L$2,Combustivel!$AC:$AC,'km Por mes e Veículo'!L$1,Combustivel!$A:$A,'km Por mes e Veículo'!$C16)</f>
        <v>4730</v>
      </c>
      <c r="M16" s="5">
        <f>SUMIFS(Combustivel!$O:$O,Combustivel!$AB:$AB,'km Por mes e Veículo'!M$2,Combustivel!$AC:$AC,'km Por mes e Veículo'!M$1,Combustivel!$A:$A,'km Por mes e Veículo'!$C16)</f>
        <v>6190</v>
      </c>
      <c r="N16" s="5">
        <f>SUMIFS(Combustivel!$O:$O,Combustivel!$AB:$AB,'km Por mes e Veículo'!N$2,Combustivel!$AC:$AC,'km Por mes e Veículo'!N$1,Combustivel!$A:$A,'km Por mes e Veículo'!$C16)</f>
        <v>4122</v>
      </c>
      <c r="O16" s="5">
        <f>SUMIFS(Combustivel!$O:$O,Combustivel!$AB:$AB,'km Por mes e Veículo'!O$2,Combustivel!$AC:$AC,'km Por mes e Veículo'!O$1,Combustivel!$A:$A,'km Por mes e Veículo'!$C16)</f>
        <v>6627</v>
      </c>
      <c r="P16" s="5">
        <f>SUMIFS(Combustivel!$O:$O,Combustivel!$AB:$AB,'km Por mes e Veículo'!P$2,Combustivel!$AC:$AC,'km Por mes e Veículo'!P$1,Combustivel!$A:$A,'km Por mes e Veículo'!$C16)</f>
        <v>4537</v>
      </c>
      <c r="Q16" s="5">
        <f>SUMIFS(Combustivel!$O:$O,Combustivel!$AB:$AB,'km Por mes e Veículo'!Q$2,Combustivel!$AC:$AC,'km Por mes e Veículo'!Q$1,Combustivel!$A:$A,'km Por mes e Veículo'!$C16)</f>
        <v>0</v>
      </c>
      <c r="R16" s="5">
        <f>SUMIFS(Combustivel!$O:$O,Combustivel!$AB:$AB,'km Por mes e Veículo'!R$2,Combustivel!$AC:$AC,'km Por mes e Veículo'!R$1,Combustivel!$A:$A,'km Por mes e Veículo'!$C16)</f>
        <v>0</v>
      </c>
      <c r="S16" s="5">
        <f>SUMIFS(Combustivel!$O:$O,Combustivel!$AB:$AB,'km Por mes e Veículo'!S$2,Combustivel!$AC:$AC,'km Por mes e Veículo'!S$1,Combustivel!$A:$A,'km Por mes e Veículo'!$C16)</f>
        <v>0</v>
      </c>
      <c r="T16" s="5">
        <f>SUMIFS(Combustivel!$O:$O,Combustivel!$AB:$AB,'km Por mes e Veículo'!T$2,Combustivel!$AC:$AC,'km Por mes e Veículo'!T$1,Combustivel!$A:$A,'km Por mes e Veículo'!$C16)</f>
        <v>0</v>
      </c>
      <c r="U16" s="5">
        <f>SUMIFS(Combustivel!$O:$O,Combustivel!$AB:$AB,'km Por mes e Veículo'!U$2,Combustivel!$AC:$AC,'km Por mes e Veículo'!U$1,Combustivel!$A:$A,'km Por mes e Veículo'!$C16)</f>
        <v>0</v>
      </c>
      <c r="V16" s="5">
        <f>SUMIFS(Combustivel!$O:$O,Combustivel!$AB:$AB,'km Por mes e Veículo'!V$2,Combustivel!$AC:$AC,'km Por mes e Veículo'!V$1,Combustivel!$A:$A,'km Por mes e Veículo'!$C16)</f>
        <v>0</v>
      </c>
      <c r="W16" s="5">
        <f>SUMIFS(Combustivel!$O:$O,Combustivel!$AB:$AB,'km Por mes e Veículo'!W$2,Combustivel!$AC:$AC,'km Por mes e Veículo'!W$1,Combustivel!$A:$A,'km Por mes e Veículo'!$C16)</f>
        <v>0</v>
      </c>
      <c r="X16" s="5">
        <f>SUMIFS(Combustivel!$O:$O,Combustivel!$AB:$AB,'km Por mes e Veículo'!X$2,Combustivel!$AC:$AC,'km Por mes e Veículo'!X$1,Combustivel!$A:$A,'km Por mes e Veículo'!$C16)</f>
        <v>0</v>
      </c>
    </row>
    <row r="17" spans="1:24" x14ac:dyDescent="0.3">
      <c r="A17" t="s">
        <v>3567</v>
      </c>
      <c r="B17" t="str">
        <f>_xlfn.XLOOKUP(C17,'[1]LOCADO - ATIVOS'!$C:$C,'[1]LOCADO - ATIVOS'!$B:$B)</f>
        <v>VA - 15</v>
      </c>
      <c r="C17" t="s">
        <v>76</v>
      </c>
      <c r="D17" s="5">
        <f>SUMIFS(Combustivel!$O:$O,Combustivel!$AB:$AB,'km Por mes e Veículo'!D$2,Combustivel!$AC:$AC,'km Por mes e Veículo'!D$1,Combustivel!$A:$A,'km Por mes e Veículo'!$C17)</f>
        <v>7635</v>
      </c>
      <c r="E17" s="5">
        <f>SUMIFS(Combustivel!$O:$O,Combustivel!$AB:$AB,'km Por mes e Veículo'!E$2,Combustivel!$AC:$AC,'km Por mes e Veículo'!E$1,Combustivel!$A:$A,'km Por mes e Veículo'!$C17)</f>
        <v>0</v>
      </c>
      <c r="F17" s="5">
        <f>SUMIFS(Combustivel!$O:$O,Combustivel!$AB:$AB,'km Por mes e Veículo'!F$2,Combustivel!$AC:$AC,'km Por mes e Veículo'!F$1,Combustivel!$A:$A,'km Por mes e Veículo'!$C17)</f>
        <v>8050.2534999999998</v>
      </c>
      <c r="G17" s="5">
        <f>SUMIFS(Combustivel!$O:$O,Combustivel!$AB:$AB,'km Por mes e Veículo'!G$2,Combustivel!$AC:$AC,'km Por mes e Veículo'!G$1,Combustivel!$A:$A,'km Por mes e Veículo'!$C17)</f>
        <v>7556</v>
      </c>
      <c r="H17" s="5">
        <f>SUMIFS(Combustivel!$O:$O,Combustivel!$AB:$AB,'km Por mes e Veículo'!H$2,Combustivel!$AC:$AC,'km Por mes e Veículo'!H$1,Combustivel!$A:$A,'km Por mes e Veículo'!$C17)</f>
        <v>7042</v>
      </c>
      <c r="I17" s="5">
        <f>SUMIFS(Combustivel!$O:$O,Combustivel!$AB:$AB,'km Por mes e Veículo'!I$2,Combustivel!$AC:$AC,'km Por mes e Veículo'!I$1,Combustivel!$A:$A,'km Por mes e Veículo'!$C17)</f>
        <v>6514</v>
      </c>
      <c r="J17" s="5">
        <f>SUMIFS(Combustivel!$O:$O,Combustivel!$AB:$AB,'km Por mes e Veículo'!J$2,Combustivel!$AC:$AC,'km Por mes e Veículo'!J$1,Combustivel!$A:$A,'km Por mes e Veículo'!$C17)</f>
        <v>6483</v>
      </c>
      <c r="K17" s="5">
        <f>SUMIFS(Combustivel!$O:$O,Combustivel!$AB:$AB,'km Por mes e Veículo'!K$2,Combustivel!$AC:$AC,'km Por mes e Veículo'!K$1,Combustivel!$A:$A,'km Por mes e Veículo'!$C17)</f>
        <v>6614</v>
      </c>
      <c r="L17" s="5">
        <f>SUMIFS(Combustivel!$O:$O,Combustivel!$AB:$AB,'km Por mes e Veículo'!L$2,Combustivel!$AC:$AC,'km Por mes e Veículo'!L$1,Combustivel!$A:$A,'km Por mes e Veículo'!$C17)</f>
        <v>5986</v>
      </c>
      <c r="M17" s="5">
        <f>SUMIFS(Combustivel!$O:$O,Combustivel!$AB:$AB,'km Por mes e Veículo'!M$2,Combustivel!$AC:$AC,'km Por mes e Veículo'!M$1,Combustivel!$A:$A,'km Por mes e Veículo'!$C17)</f>
        <v>7245</v>
      </c>
      <c r="N17" s="5">
        <f>SUMIFS(Combustivel!$O:$O,Combustivel!$AB:$AB,'km Por mes e Veículo'!N$2,Combustivel!$AC:$AC,'km Por mes e Veículo'!N$1,Combustivel!$A:$A,'km Por mes e Veículo'!$C17)</f>
        <v>4438</v>
      </c>
      <c r="O17" s="5">
        <f>SUMIFS(Combustivel!$O:$O,Combustivel!$AB:$AB,'km Por mes e Veículo'!O$2,Combustivel!$AC:$AC,'km Por mes e Veículo'!O$1,Combustivel!$A:$A,'km Por mes e Veículo'!$C17)</f>
        <v>6837</v>
      </c>
      <c r="P17" s="5">
        <f>SUMIFS(Combustivel!$O:$O,Combustivel!$AB:$AB,'km Por mes e Veículo'!P$2,Combustivel!$AC:$AC,'km Por mes e Veículo'!P$1,Combustivel!$A:$A,'km Por mes e Veículo'!$C17)</f>
        <v>5559</v>
      </c>
      <c r="Q17" s="5">
        <f>SUMIFS(Combustivel!$O:$O,Combustivel!$AB:$AB,'km Por mes e Veículo'!Q$2,Combustivel!$AC:$AC,'km Por mes e Veículo'!Q$1,Combustivel!$A:$A,'km Por mes e Veículo'!$C17)</f>
        <v>0</v>
      </c>
      <c r="R17" s="5">
        <f>SUMIFS(Combustivel!$O:$O,Combustivel!$AB:$AB,'km Por mes e Veículo'!R$2,Combustivel!$AC:$AC,'km Por mes e Veículo'!R$1,Combustivel!$A:$A,'km Por mes e Veículo'!$C17)</f>
        <v>0</v>
      </c>
      <c r="S17" s="5">
        <f>SUMIFS(Combustivel!$O:$O,Combustivel!$AB:$AB,'km Por mes e Veículo'!S$2,Combustivel!$AC:$AC,'km Por mes e Veículo'!S$1,Combustivel!$A:$A,'km Por mes e Veículo'!$C17)</f>
        <v>0</v>
      </c>
      <c r="T17" s="5">
        <f>SUMIFS(Combustivel!$O:$O,Combustivel!$AB:$AB,'km Por mes e Veículo'!T$2,Combustivel!$AC:$AC,'km Por mes e Veículo'!T$1,Combustivel!$A:$A,'km Por mes e Veículo'!$C17)</f>
        <v>0</v>
      </c>
      <c r="U17" s="5">
        <f>SUMIFS(Combustivel!$O:$O,Combustivel!$AB:$AB,'km Por mes e Veículo'!U$2,Combustivel!$AC:$AC,'km Por mes e Veículo'!U$1,Combustivel!$A:$A,'km Por mes e Veículo'!$C17)</f>
        <v>0</v>
      </c>
      <c r="V17" s="5">
        <f>SUMIFS(Combustivel!$O:$O,Combustivel!$AB:$AB,'km Por mes e Veículo'!V$2,Combustivel!$AC:$AC,'km Por mes e Veículo'!V$1,Combustivel!$A:$A,'km Por mes e Veículo'!$C17)</f>
        <v>0</v>
      </c>
      <c r="W17" s="5">
        <f>SUMIFS(Combustivel!$O:$O,Combustivel!$AB:$AB,'km Por mes e Veículo'!W$2,Combustivel!$AC:$AC,'km Por mes e Veículo'!W$1,Combustivel!$A:$A,'km Por mes e Veículo'!$C17)</f>
        <v>0</v>
      </c>
      <c r="X17" s="5">
        <f>SUMIFS(Combustivel!$O:$O,Combustivel!$AB:$AB,'km Por mes e Veículo'!X$2,Combustivel!$AC:$AC,'km Por mes e Veículo'!X$1,Combustivel!$A:$A,'km Por mes e Veículo'!$C17)</f>
        <v>0</v>
      </c>
    </row>
    <row r="18" spans="1:24" x14ac:dyDescent="0.3">
      <c r="A18" t="s">
        <v>3567</v>
      </c>
      <c r="B18" t="str">
        <f>_xlfn.XLOOKUP(C18,'[1]LOCADO - ATIVOS'!$C:$C,'[1]LOCADO - ATIVOS'!$B:$B)</f>
        <v>VA-18</v>
      </c>
      <c r="C18" t="s">
        <v>5182</v>
      </c>
      <c r="D18" s="5">
        <f>SUMIFS(Combustivel!$O:$O,Combustivel!$AB:$AB,'km Por mes e Veículo'!D$2,Combustivel!$AC:$AC,'km Por mes e Veículo'!D$1,Combustivel!$A:$A,'km Por mes e Veículo'!$C18)</f>
        <v>0</v>
      </c>
      <c r="E18" s="5">
        <f>SUMIFS(Combustivel!$O:$O,Combustivel!$AB:$AB,'km Por mes e Veículo'!E$2,Combustivel!$AC:$AC,'km Por mes e Veículo'!E$1,Combustivel!$A:$A,'km Por mes e Veículo'!$C18)</f>
        <v>0</v>
      </c>
      <c r="F18" s="5">
        <f>SUMIFS(Combustivel!$O:$O,Combustivel!$AB:$AB,'km Por mes e Veículo'!F$2,Combustivel!$AC:$AC,'km Por mes e Veículo'!F$1,Combustivel!$A:$A,'km Por mes e Veículo'!$C18)</f>
        <v>0</v>
      </c>
      <c r="G18" s="5">
        <f>SUMIFS(Combustivel!$O:$O,Combustivel!$AB:$AB,'km Por mes e Veículo'!G$2,Combustivel!$AC:$AC,'km Por mes e Veículo'!G$1,Combustivel!$A:$A,'km Por mes e Veículo'!$C18)</f>
        <v>0</v>
      </c>
      <c r="H18" s="5">
        <f>SUMIFS(Combustivel!$O:$O,Combustivel!$AB:$AB,'km Por mes e Veículo'!H$2,Combustivel!$AC:$AC,'km Por mes e Veículo'!H$1,Combustivel!$A:$A,'km Por mes e Veículo'!$C18)</f>
        <v>0</v>
      </c>
      <c r="I18" s="5">
        <f>SUMIFS(Combustivel!$O:$O,Combustivel!$AB:$AB,'km Por mes e Veículo'!I$2,Combustivel!$AC:$AC,'km Por mes e Veículo'!I$1,Combustivel!$A:$A,'km Por mes e Veículo'!$C18)</f>
        <v>0</v>
      </c>
      <c r="J18" s="5">
        <f>SUMIFS(Combustivel!$O:$O,Combustivel!$AB:$AB,'km Por mes e Veículo'!J$2,Combustivel!$AC:$AC,'km Por mes e Veículo'!J$1,Combustivel!$A:$A,'km Por mes e Veículo'!$C18)</f>
        <v>0</v>
      </c>
      <c r="K18" s="5">
        <f>SUMIFS(Combustivel!$O:$O,Combustivel!$AB:$AB,'km Por mes e Veículo'!K$2,Combustivel!$AC:$AC,'km Por mes e Veículo'!K$1,Combustivel!$A:$A,'km Por mes e Veículo'!$C18)</f>
        <v>285</v>
      </c>
      <c r="L18" s="5">
        <f>SUMIFS(Combustivel!$O:$O,Combustivel!$AB:$AB,'km Por mes e Veículo'!L$2,Combustivel!$AC:$AC,'km Por mes e Veículo'!L$1,Combustivel!$A:$A,'km Por mes e Veículo'!$C18)</f>
        <v>5270</v>
      </c>
      <c r="M18" s="5">
        <f>SUMIFS(Combustivel!$O:$O,Combustivel!$AB:$AB,'km Por mes e Veículo'!M$2,Combustivel!$AC:$AC,'km Por mes e Veículo'!M$1,Combustivel!$A:$A,'km Por mes e Veículo'!$C18)</f>
        <v>2344</v>
      </c>
      <c r="N18" s="5">
        <f>SUMIFS(Combustivel!$O:$O,Combustivel!$AB:$AB,'km Por mes e Veículo'!N$2,Combustivel!$AC:$AC,'km Por mes e Veículo'!N$1,Combustivel!$A:$A,'km Por mes e Veículo'!$C18)</f>
        <v>2239</v>
      </c>
      <c r="O18" s="5">
        <f>SUMIFS(Combustivel!$O:$O,Combustivel!$AB:$AB,'km Por mes e Veículo'!O$2,Combustivel!$AC:$AC,'km Por mes e Veículo'!O$1,Combustivel!$A:$A,'km Por mes e Veículo'!$C18)</f>
        <v>817</v>
      </c>
      <c r="P18" s="5">
        <f>SUMIFS(Combustivel!$O:$O,Combustivel!$AB:$AB,'km Por mes e Veículo'!P$2,Combustivel!$AC:$AC,'km Por mes e Veículo'!P$1,Combustivel!$A:$A,'km Por mes e Veículo'!$C18)</f>
        <v>2584</v>
      </c>
      <c r="Q18" s="5">
        <f>SUMIFS(Combustivel!$O:$O,Combustivel!$AB:$AB,'km Por mes e Veículo'!Q$2,Combustivel!$AC:$AC,'km Por mes e Veículo'!Q$1,Combustivel!$A:$A,'km Por mes e Veículo'!$C18)</f>
        <v>0</v>
      </c>
      <c r="R18" s="5">
        <f>SUMIFS(Combustivel!$O:$O,Combustivel!$AB:$AB,'km Por mes e Veículo'!R$2,Combustivel!$AC:$AC,'km Por mes e Veículo'!R$1,Combustivel!$A:$A,'km Por mes e Veículo'!$C18)</f>
        <v>0</v>
      </c>
      <c r="S18" s="5">
        <f>SUMIFS(Combustivel!$O:$O,Combustivel!$AB:$AB,'km Por mes e Veículo'!S$2,Combustivel!$AC:$AC,'km Por mes e Veículo'!S$1,Combustivel!$A:$A,'km Por mes e Veículo'!$C18)</f>
        <v>0</v>
      </c>
      <c r="T18" s="5">
        <f>SUMIFS(Combustivel!$O:$O,Combustivel!$AB:$AB,'km Por mes e Veículo'!T$2,Combustivel!$AC:$AC,'km Por mes e Veículo'!T$1,Combustivel!$A:$A,'km Por mes e Veículo'!$C18)</f>
        <v>0</v>
      </c>
      <c r="U18" s="5">
        <f>SUMIFS(Combustivel!$O:$O,Combustivel!$AB:$AB,'km Por mes e Veículo'!U$2,Combustivel!$AC:$AC,'km Por mes e Veículo'!U$1,Combustivel!$A:$A,'km Por mes e Veículo'!$C18)</f>
        <v>0</v>
      </c>
      <c r="V18" s="5">
        <f>SUMIFS(Combustivel!$O:$O,Combustivel!$AB:$AB,'km Por mes e Veículo'!V$2,Combustivel!$AC:$AC,'km Por mes e Veículo'!V$1,Combustivel!$A:$A,'km Por mes e Veículo'!$C18)</f>
        <v>0</v>
      </c>
      <c r="W18" s="5">
        <f>SUMIFS(Combustivel!$O:$O,Combustivel!$AB:$AB,'km Por mes e Veículo'!W$2,Combustivel!$AC:$AC,'km Por mes e Veículo'!W$1,Combustivel!$A:$A,'km Por mes e Veículo'!$C18)</f>
        <v>0</v>
      </c>
      <c r="X18" s="5">
        <f>SUMIFS(Combustivel!$O:$O,Combustivel!$AB:$AB,'km Por mes e Veículo'!X$2,Combustivel!$AC:$AC,'km Por mes e Veículo'!X$1,Combustivel!$A:$A,'km Por mes e Veículo'!$C18)</f>
        <v>0</v>
      </c>
    </row>
    <row r="19" spans="1:24" x14ac:dyDescent="0.3">
      <c r="D19" s="5">
        <f>SUMIFS(Combustivel!$O:$O,Combustivel!$AB:$AB,'km Por mes e Veículo'!D$2,Combustivel!$AC:$AC,'km Por mes e Veículo'!D$1,Combustivel!$A:$A,'km Por mes e Veículo'!$C19)</f>
        <v>0</v>
      </c>
      <c r="E19" s="5">
        <f>SUMIFS(Combustivel!$O:$O,Combustivel!$AB:$AB,'km Por mes e Veículo'!E$2,Combustivel!$AC:$AC,'km Por mes e Veículo'!E$1,Combustivel!$A:$A,'km Por mes e Veículo'!$C19)</f>
        <v>0</v>
      </c>
      <c r="F19" s="5">
        <f>SUMIFS(Combustivel!$O:$O,Combustivel!$AB:$AB,'km Por mes e Veículo'!F$2,Combustivel!$AC:$AC,'km Por mes e Veículo'!F$1,Combustivel!$A:$A,'km Por mes e Veículo'!$C19)</f>
        <v>0</v>
      </c>
      <c r="G19" s="5">
        <f>SUMIFS(Combustivel!$O:$O,Combustivel!$AB:$AB,'km Por mes e Veículo'!G$2,Combustivel!$AC:$AC,'km Por mes e Veículo'!G$1,Combustivel!$A:$A,'km Por mes e Veículo'!$C19)</f>
        <v>0</v>
      </c>
      <c r="H19" s="5">
        <f>SUMIFS(Combustivel!$O:$O,Combustivel!$AB:$AB,'km Por mes e Veículo'!H$2,Combustivel!$AC:$AC,'km Por mes e Veículo'!H$1,Combustivel!$A:$A,'km Por mes e Veículo'!$C19)</f>
        <v>0</v>
      </c>
      <c r="I19" s="5">
        <f>SUMIFS(Combustivel!$O:$O,Combustivel!$AB:$AB,'km Por mes e Veículo'!I$2,Combustivel!$AC:$AC,'km Por mes e Veículo'!I$1,Combustivel!$A:$A,'km Por mes e Veículo'!$C19)</f>
        <v>0</v>
      </c>
      <c r="J19" s="5">
        <f>SUMIFS(Combustivel!$O:$O,Combustivel!$AB:$AB,'km Por mes e Veículo'!J$2,Combustivel!$AC:$AC,'km Por mes e Veículo'!J$1,Combustivel!$A:$A,'km Por mes e Veículo'!$C19)</f>
        <v>0</v>
      </c>
      <c r="K19" s="5">
        <f>SUMIFS(Combustivel!$O:$O,Combustivel!$AB:$AB,'km Por mes e Veículo'!K$2,Combustivel!$AC:$AC,'km Por mes e Veículo'!K$1,Combustivel!$A:$A,'km Por mes e Veículo'!$C19)</f>
        <v>0</v>
      </c>
      <c r="L19" s="5">
        <f>SUMIFS(Combustivel!$O:$O,Combustivel!$AB:$AB,'km Por mes e Veículo'!L$2,Combustivel!$AC:$AC,'km Por mes e Veículo'!L$1,Combustivel!$A:$A,'km Por mes e Veículo'!$C19)</f>
        <v>0</v>
      </c>
      <c r="M19" s="5">
        <f>SUMIFS(Combustivel!$O:$O,Combustivel!$AB:$AB,'km Por mes e Veículo'!M$2,Combustivel!$AC:$AC,'km Por mes e Veículo'!M$1,Combustivel!$A:$A,'km Por mes e Veículo'!$C19)</f>
        <v>0</v>
      </c>
      <c r="N19" s="5">
        <f>SUMIFS(Combustivel!$O:$O,Combustivel!$AB:$AB,'km Por mes e Veículo'!N$2,Combustivel!$AC:$AC,'km Por mes e Veículo'!N$1,Combustivel!$A:$A,'km Por mes e Veículo'!$C19)</f>
        <v>0</v>
      </c>
      <c r="O19" s="5">
        <f>SUMIFS(Combustivel!$O:$O,Combustivel!$AB:$AB,'km Por mes e Veículo'!O$2,Combustivel!$AC:$AC,'km Por mes e Veículo'!O$1,Combustivel!$A:$A,'km Por mes e Veículo'!$C19)</f>
        <v>0</v>
      </c>
      <c r="P19" s="5">
        <f>SUMIFS(Combustivel!$O:$O,Combustivel!$AB:$AB,'km Por mes e Veículo'!P$2,Combustivel!$AC:$AC,'km Por mes e Veículo'!P$1,Combustivel!$A:$A,'km Por mes e Veículo'!$C19)</f>
        <v>0</v>
      </c>
      <c r="Q19" s="5">
        <f>SUMIFS(Combustivel!$O:$O,Combustivel!$AB:$AB,'km Por mes e Veículo'!Q$2,Combustivel!$AC:$AC,'km Por mes e Veículo'!Q$1,Combustivel!$A:$A,'km Por mes e Veículo'!$C19)</f>
        <v>0</v>
      </c>
      <c r="R19" s="5">
        <f>SUMIFS(Combustivel!$O:$O,Combustivel!$AB:$AB,'km Por mes e Veículo'!R$2,Combustivel!$AC:$AC,'km Por mes e Veículo'!R$1,Combustivel!$A:$A,'km Por mes e Veículo'!$C19)</f>
        <v>0</v>
      </c>
      <c r="S19" s="5">
        <f>SUMIFS(Combustivel!$O:$O,Combustivel!$AB:$AB,'km Por mes e Veículo'!S$2,Combustivel!$AC:$AC,'km Por mes e Veículo'!S$1,Combustivel!$A:$A,'km Por mes e Veículo'!$C19)</f>
        <v>0</v>
      </c>
      <c r="T19" s="5">
        <f>SUMIFS(Combustivel!$O:$O,Combustivel!$AB:$AB,'km Por mes e Veículo'!T$2,Combustivel!$AC:$AC,'km Por mes e Veículo'!T$1,Combustivel!$A:$A,'km Por mes e Veículo'!$C19)</f>
        <v>0</v>
      </c>
      <c r="U19" s="5">
        <f>SUMIFS(Combustivel!$O:$O,Combustivel!$AB:$AB,'km Por mes e Veículo'!U$2,Combustivel!$AC:$AC,'km Por mes e Veículo'!U$1,Combustivel!$A:$A,'km Por mes e Veículo'!$C19)</f>
        <v>0</v>
      </c>
      <c r="V19" s="5">
        <f>SUMIFS(Combustivel!$O:$O,Combustivel!$AB:$AB,'km Por mes e Veículo'!V$2,Combustivel!$AC:$AC,'km Por mes e Veículo'!V$1,Combustivel!$A:$A,'km Por mes e Veículo'!$C19)</f>
        <v>0</v>
      </c>
      <c r="W19" s="5">
        <f>SUMIFS(Combustivel!$O:$O,Combustivel!$AB:$AB,'km Por mes e Veículo'!W$2,Combustivel!$AC:$AC,'km Por mes e Veículo'!W$1,Combustivel!$A:$A,'km Por mes e Veículo'!$C19)</f>
        <v>0</v>
      </c>
      <c r="X19" s="5">
        <f>SUMIFS(Combustivel!$O:$O,Combustivel!$AB:$AB,'km Por mes e Veículo'!X$2,Combustivel!$AC:$AC,'km Por mes e Veículo'!X$1,Combustivel!$A:$A,'km Por mes e Veículo'!$C19)</f>
        <v>0</v>
      </c>
    </row>
    <row r="20" spans="1:24" x14ac:dyDescent="0.3">
      <c r="A20" t="s">
        <v>3567</v>
      </c>
      <c r="B20" t="str">
        <f>_xlfn.XLOOKUP(C20,'[1]LOCADO - ATIVOS'!$C:$C,'[1]LOCADO - ATIVOS'!$B:$B)</f>
        <v>VA - 16</v>
      </c>
      <c r="C20" t="s">
        <v>1069</v>
      </c>
      <c r="D20" s="5">
        <f>SUMIFS(Combustivel!$O:$O,Combustivel!$AB:$AB,'km Por mes e Veículo'!D$2,Combustivel!$AC:$AC,'km Por mes e Veículo'!D$1,Combustivel!$A:$A,'km Por mes e Veículo'!$C20)</f>
        <v>0</v>
      </c>
      <c r="E20" s="5">
        <f>SUMIFS(Combustivel!$O:$O,Combustivel!$AB:$AB,'km Por mes e Veículo'!E$2,Combustivel!$AC:$AC,'km Por mes e Veículo'!E$1,Combustivel!$A:$A,'km Por mes e Veículo'!$C20)</f>
        <v>0</v>
      </c>
      <c r="F20" s="5">
        <f>SUMIFS(Combustivel!$O:$O,Combustivel!$AB:$AB,'km Por mes e Veículo'!F$2,Combustivel!$AC:$AC,'km Por mes e Veículo'!F$1,Combustivel!$A:$A,'km Por mes e Veículo'!$C20)</f>
        <v>0</v>
      </c>
      <c r="G20" s="5">
        <f>SUMIFS(Combustivel!$O:$O,Combustivel!$AB:$AB,'km Por mes e Veículo'!G$2,Combustivel!$AC:$AC,'km Por mes e Veículo'!G$1,Combustivel!$A:$A,'km Por mes e Veículo'!$C20)</f>
        <v>536</v>
      </c>
      <c r="H20" s="5">
        <f>SUMIFS(Combustivel!$O:$O,Combustivel!$AB:$AB,'km Por mes e Veículo'!H$2,Combustivel!$AC:$AC,'km Por mes e Veículo'!H$1,Combustivel!$A:$A,'km Por mes e Veículo'!$C20)</f>
        <v>1695</v>
      </c>
      <c r="I20" s="5">
        <f>SUMIFS(Combustivel!$O:$O,Combustivel!$AB:$AB,'km Por mes e Veículo'!I$2,Combustivel!$AC:$AC,'km Por mes e Veículo'!I$1,Combustivel!$A:$A,'km Por mes e Veículo'!$C20)</f>
        <v>1520</v>
      </c>
      <c r="J20" s="5">
        <f>SUMIFS(Combustivel!$O:$O,Combustivel!$AB:$AB,'km Por mes e Veículo'!J$2,Combustivel!$AC:$AC,'km Por mes e Veículo'!J$1,Combustivel!$A:$A,'km Por mes e Veículo'!$C20)</f>
        <v>3608</v>
      </c>
      <c r="K20" s="5">
        <f>SUMIFS(Combustivel!$O:$O,Combustivel!$AB:$AB,'km Por mes e Veículo'!K$2,Combustivel!$AC:$AC,'km Por mes e Veículo'!K$1,Combustivel!$A:$A,'km Por mes e Veículo'!$C20)</f>
        <v>1665</v>
      </c>
      <c r="L20" s="5">
        <f>SUMIFS(Combustivel!$O:$O,Combustivel!$AB:$AB,'km Por mes e Veículo'!L$2,Combustivel!$AC:$AC,'km Por mes e Veículo'!L$1,Combustivel!$A:$A,'km Por mes e Veículo'!$C20)</f>
        <v>858</v>
      </c>
      <c r="M20" s="5">
        <f>SUMIFS(Combustivel!$O:$O,Combustivel!$AB:$AB,'km Por mes e Veículo'!M$2,Combustivel!$AC:$AC,'km Por mes e Veículo'!M$1,Combustivel!$A:$A,'km Por mes e Veículo'!$C20)</f>
        <v>1870</v>
      </c>
      <c r="N20" s="5">
        <f>SUMIFS(Combustivel!$O:$O,Combustivel!$AB:$AB,'km Por mes e Veículo'!N$2,Combustivel!$AC:$AC,'km Por mes e Veículo'!N$1,Combustivel!$A:$A,'km Por mes e Veículo'!$C20)</f>
        <v>2200</v>
      </c>
      <c r="O20" s="5">
        <f>SUMIFS(Combustivel!$O:$O,Combustivel!$AB:$AB,'km Por mes e Veículo'!O$2,Combustivel!$AC:$AC,'km Por mes e Veículo'!O$1,Combustivel!$A:$A,'km Por mes e Veículo'!$C20)</f>
        <v>3597</v>
      </c>
      <c r="P20" s="5">
        <f>SUMIFS(Combustivel!$O:$O,Combustivel!$AB:$AB,'km Por mes e Veículo'!P$2,Combustivel!$AC:$AC,'km Por mes e Veículo'!P$1,Combustivel!$A:$A,'km Por mes e Veículo'!$C20)</f>
        <v>3817</v>
      </c>
      <c r="Q20" s="5">
        <f>SUMIFS(Combustivel!$O:$O,Combustivel!$AB:$AB,'km Por mes e Veículo'!Q$2,Combustivel!$AC:$AC,'km Por mes e Veículo'!Q$1,Combustivel!$A:$A,'km Por mes e Veículo'!$C20)</f>
        <v>303</v>
      </c>
      <c r="R20" s="5">
        <f>SUMIFS(Combustivel!$O:$O,Combustivel!$AB:$AB,'km Por mes e Veículo'!R$2,Combustivel!$AC:$AC,'km Por mes e Veículo'!R$1,Combustivel!$A:$A,'km Por mes e Veículo'!$C20)</f>
        <v>0</v>
      </c>
      <c r="S20" s="5">
        <f>SUMIFS(Combustivel!$O:$O,Combustivel!$AB:$AB,'km Por mes e Veículo'!S$2,Combustivel!$AC:$AC,'km Por mes e Veículo'!S$1,Combustivel!$A:$A,'km Por mes e Veículo'!$C20)</f>
        <v>0</v>
      </c>
      <c r="T20" s="5">
        <f>SUMIFS(Combustivel!$O:$O,Combustivel!$AB:$AB,'km Por mes e Veículo'!T$2,Combustivel!$AC:$AC,'km Por mes e Veículo'!T$1,Combustivel!$A:$A,'km Por mes e Veículo'!$C20)</f>
        <v>0</v>
      </c>
      <c r="U20" s="5">
        <f>SUMIFS(Combustivel!$O:$O,Combustivel!$AB:$AB,'km Por mes e Veículo'!U$2,Combustivel!$AC:$AC,'km Por mes e Veículo'!U$1,Combustivel!$A:$A,'km Por mes e Veículo'!$C20)</f>
        <v>0</v>
      </c>
      <c r="V20" s="5">
        <f>SUMIFS(Combustivel!$O:$O,Combustivel!$AB:$AB,'km Por mes e Veículo'!V$2,Combustivel!$AC:$AC,'km Por mes e Veículo'!V$1,Combustivel!$A:$A,'km Por mes e Veículo'!$C20)</f>
        <v>0</v>
      </c>
      <c r="W20" s="5">
        <f>SUMIFS(Combustivel!$O:$O,Combustivel!$AB:$AB,'km Por mes e Veículo'!W$2,Combustivel!$AC:$AC,'km Por mes e Veículo'!W$1,Combustivel!$A:$A,'km Por mes e Veículo'!$C20)</f>
        <v>0</v>
      </c>
      <c r="X20" s="5">
        <f>SUMIFS(Combustivel!$O:$O,Combustivel!$AB:$AB,'km Por mes e Veículo'!X$2,Combustivel!$AC:$AC,'km Por mes e Veículo'!X$1,Combustivel!$A:$A,'km Por mes e Veículo'!$C20)</f>
        <v>0</v>
      </c>
    </row>
    <row r="21" spans="1:24" x14ac:dyDescent="0.3">
      <c r="A21" t="s">
        <v>3567</v>
      </c>
      <c r="B21" t="str">
        <f>_xlfn.XLOOKUP(C21,'[1]LOCADO - ATIVOS'!$C:$C,'[1]LOCADO - ATIVOS'!$B:$B)</f>
        <v>VA - 01</v>
      </c>
      <c r="C21" t="s">
        <v>48</v>
      </c>
      <c r="D21" s="5">
        <f>SUMIFS(Combustivel!$O:$O,Combustivel!$AB:$AB,'km Por mes e Veículo'!D$2,Combustivel!$AC:$AC,'km Por mes e Veículo'!D$1,Combustivel!$A:$A,'km Por mes e Veículo'!$C21)</f>
        <v>1378</v>
      </c>
      <c r="E21" s="5">
        <f>SUMIFS(Combustivel!$O:$O,Combustivel!$AB:$AB,'km Por mes e Veículo'!E$2,Combustivel!$AC:$AC,'km Por mes e Veículo'!E$1,Combustivel!$A:$A,'km Por mes e Veículo'!$C21)</f>
        <v>791.00250000000005</v>
      </c>
      <c r="F21" s="5">
        <f>SUMIFS(Combustivel!$O:$O,Combustivel!$AB:$AB,'km Por mes e Veículo'!F$2,Combustivel!$AC:$AC,'km Por mes e Veículo'!F$1,Combustivel!$A:$A,'km Por mes e Veículo'!$C21)</f>
        <v>1984</v>
      </c>
      <c r="G21" s="5">
        <f>SUMIFS(Combustivel!$O:$O,Combustivel!$AB:$AB,'km Por mes e Veículo'!G$2,Combustivel!$AC:$AC,'km Por mes e Veículo'!G$1,Combustivel!$A:$A,'km Por mes e Veículo'!$C21)</f>
        <v>1406</v>
      </c>
      <c r="H21" s="5">
        <f>SUMIFS(Combustivel!$O:$O,Combustivel!$AB:$AB,'km Por mes e Veículo'!H$2,Combustivel!$AC:$AC,'km Por mes e Veículo'!H$1,Combustivel!$A:$A,'km Por mes e Veículo'!$C21)</f>
        <v>1748</v>
      </c>
      <c r="I21" s="5">
        <f>SUMIFS(Combustivel!$O:$O,Combustivel!$AB:$AB,'km Por mes e Veículo'!I$2,Combustivel!$AC:$AC,'km Por mes e Veículo'!I$1,Combustivel!$A:$A,'km Por mes e Veículo'!$C21)</f>
        <v>1979</v>
      </c>
      <c r="J21" s="5">
        <f>SUMIFS(Combustivel!$O:$O,Combustivel!$AB:$AB,'km Por mes e Veículo'!J$2,Combustivel!$AC:$AC,'km Por mes e Veículo'!J$1,Combustivel!$A:$A,'km Por mes e Veículo'!$C21)</f>
        <v>5264</v>
      </c>
      <c r="K21" s="5">
        <f>SUMIFS(Combustivel!$O:$O,Combustivel!$AB:$AB,'km Por mes e Veículo'!K$2,Combustivel!$AC:$AC,'km Por mes e Veículo'!K$1,Combustivel!$A:$A,'km Por mes e Veículo'!$C21)</f>
        <v>2450</v>
      </c>
      <c r="L21" s="5">
        <f>SUMIFS(Combustivel!$O:$O,Combustivel!$AB:$AB,'km Por mes e Veículo'!L$2,Combustivel!$AC:$AC,'km Por mes e Veículo'!L$1,Combustivel!$A:$A,'km Por mes e Veículo'!$C21)</f>
        <v>1389</v>
      </c>
      <c r="M21" s="5">
        <f>SUMIFS(Combustivel!$O:$O,Combustivel!$AB:$AB,'km Por mes e Veículo'!M$2,Combustivel!$AC:$AC,'km Por mes e Veículo'!M$1,Combustivel!$A:$A,'km Por mes e Veículo'!$C21)</f>
        <v>1306</v>
      </c>
      <c r="N21" s="5">
        <f>SUMIFS(Combustivel!$O:$O,Combustivel!$AB:$AB,'km Por mes e Veículo'!N$2,Combustivel!$AC:$AC,'km Por mes e Veículo'!N$1,Combustivel!$A:$A,'km Por mes e Veículo'!$C21)</f>
        <v>1712</v>
      </c>
      <c r="O21" s="5">
        <f>SUMIFS(Combustivel!$O:$O,Combustivel!$AB:$AB,'km Por mes e Veículo'!O$2,Combustivel!$AC:$AC,'km Por mes e Veículo'!O$1,Combustivel!$A:$A,'km Por mes e Veículo'!$C21)</f>
        <v>1654</v>
      </c>
      <c r="P21" s="5">
        <f>SUMIFS(Combustivel!$O:$O,Combustivel!$AB:$AB,'km Por mes e Veículo'!P$2,Combustivel!$AC:$AC,'km Por mes e Veículo'!P$1,Combustivel!$A:$A,'km Por mes e Veículo'!$C21)</f>
        <v>2352</v>
      </c>
      <c r="Q21" s="5">
        <f>SUMIFS(Combustivel!$O:$O,Combustivel!$AB:$AB,'km Por mes e Veículo'!Q$2,Combustivel!$AC:$AC,'km Por mes e Veículo'!Q$1,Combustivel!$A:$A,'km Por mes e Veículo'!$C21)</f>
        <v>0</v>
      </c>
      <c r="R21" s="5">
        <f>SUMIFS(Combustivel!$O:$O,Combustivel!$AB:$AB,'km Por mes e Veículo'!R$2,Combustivel!$AC:$AC,'km Por mes e Veículo'!R$1,Combustivel!$A:$A,'km Por mes e Veículo'!$C21)</f>
        <v>0</v>
      </c>
      <c r="S21" s="5">
        <f>SUMIFS(Combustivel!$O:$O,Combustivel!$AB:$AB,'km Por mes e Veículo'!S$2,Combustivel!$AC:$AC,'km Por mes e Veículo'!S$1,Combustivel!$A:$A,'km Por mes e Veículo'!$C21)</f>
        <v>0</v>
      </c>
      <c r="T21" s="5">
        <f>SUMIFS(Combustivel!$O:$O,Combustivel!$AB:$AB,'km Por mes e Veículo'!T$2,Combustivel!$AC:$AC,'km Por mes e Veículo'!T$1,Combustivel!$A:$A,'km Por mes e Veículo'!$C21)</f>
        <v>0</v>
      </c>
      <c r="U21" s="5">
        <f>SUMIFS(Combustivel!$O:$O,Combustivel!$AB:$AB,'km Por mes e Veículo'!U$2,Combustivel!$AC:$AC,'km Por mes e Veículo'!U$1,Combustivel!$A:$A,'km Por mes e Veículo'!$C21)</f>
        <v>0</v>
      </c>
      <c r="V21" s="5">
        <f>SUMIFS(Combustivel!$O:$O,Combustivel!$AB:$AB,'km Por mes e Veículo'!V$2,Combustivel!$AC:$AC,'km Por mes e Veículo'!V$1,Combustivel!$A:$A,'km Por mes e Veículo'!$C21)</f>
        <v>0</v>
      </c>
      <c r="W21" s="5">
        <f>SUMIFS(Combustivel!$O:$O,Combustivel!$AB:$AB,'km Por mes e Veículo'!W$2,Combustivel!$AC:$AC,'km Por mes e Veículo'!W$1,Combustivel!$A:$A,'km Por mes e Veículo'!$C21)</f>
        <v>0</v>
      </c>
      <c r="X21" s="5">
        <f>SUMIFS(Combustivel!$O:$O,Combustivel!$AB:$AB,'km Por mes e Veículo'!X$2,Combustivel!$AC:$AC,'km Por mes e Veículo'!X$1,Combustivel!$A:$A,'km Por mes e Veículo'!$C21)</f>
        <v>0</v>
      </c>
    </row>
    <row r="22" spans="1:24" x14ac:dyDescent="0.3">
      <c r="D22" s="5">
        <f>SUMIFS(Combustivel!$O:$O,Combustivel!$AB:$AB,'km Por mes e Veículo'!D$2,Combustivel!$AC:$AC,'km Por mes e Veículo'!D$1,Combustivel!$A:$A,'km Por mes e Veículo'!$C22)</f>
        <v>0</v>
      </c>
      <c r="E22" s="5">
        <f>SUMIFS(Combustivel!$O:$O,Combustivel!$AB:$AB,'km Por mes e Veículo'!E$2,Combustivel!$AC:$AC,'km Por mes e Veículo'!E$1,Combustivel!$A:$A,'km Por mes e Veículo'!$C22)</f>
        <v>0</v>
      </c>
      <c r="F22" s="5">
        <f>SUMIFS(Combustivel!$O:$O,Combustivel!$AB:$AB,'km Por mes e Veículo'!F$2,Combustivel!$AC:$AC,'km Por mes e Veículo'!F$1,Combustivel!$A:$A,'km Por mes e Veículo'!$C22)</f>
        <v>0</v>
      </c>
      <c r="G22" s="5">
        <f>SUMIFS(Combustivel!$O:$O,Combustivel!$AB:$AB,'km Por mes e Veículo'!G$2,Combustivel!$AC:$AC,'km Por mes e Veículo'!G$1,Combustivel!$A:$A,'km Por mes e Veículo'!$C22)</f>
        <v>0</v>
      </c>
      <c r="H22" s="5">
        <f>SUMIFS(Combustivel!$O:$O,Combustivel!$AB:$AB,'km Por mes e Veículo'!H$2,Combustivel!$AC:$AC,'km Por mes e Veículo'!H$1,Combustivel!$A:$A,'km Por mes e Veículo'!$C22)</f>
        <v>0</v>
      </c>
      <c r="I22" s="5">
        <f>SUMIFS(Combustivel!$O:$O,Combustivel!$AB:$AB,'km Por mes e Veículo'!I$2,Combustivel!$AC:$AC,'km Por mes e Veículo'!I$1,Combustivel!$A:$A,'km Por mes e Veículo'!$C22)</f>
        <v>0</v>
      </c>
      <c r="J22" s="5">
        <f>SUMIFS(Combustivel!$O:$O,Combustivel!$AB:$AB,'km Por mes e Veículo'!J$2,Combustivel!$AC:$AC,'km Por mes e Veículo'!J$1,Combustivel!$A:$A,'km Por mes e Veículo'!$C22)</f>
        <v>0</v>
      </c>
      <c r="K22" s="5">
        <f>SUMIFS(Combustivel!$O:$O,Combustivel!$AB:$AB,'km Por mes e Veículo'!K$2,Combustivel!$AC:$AC,'km Por mes e Veículo'!K$1,Combustivel!$A:$A,'km Por mes e Veículo'!$C22)</f>
        <v>0</v>
      </c>
      <c r="L22" s="5">
        <f>SUMIFS(Combustivel!$O:$O,Combustivel!$AB:$AB,'km Por mes e Veículo'!L$2,Combustivel!$AC:$AC,'km Por mes e Veículo'!L$1,Combustivel!$A:$A,'km Por mes e Veículo'!$C22)</f>
        <v>0</v>
      </c>
      <c r="M22" s="5">
        <f>SUMIFS(Combustivel!$O:$O,Combustivel!$AB:$AB,'km Por mes e Veículo'!M$2,Combustivel!$AC:$AC,'km Por mes e Veículo'!M$1,Combustivel!$A:$A,'km Por mes e Veículo'!$C22)</f>
        <v>0</v>
      </c>
      <c r="N22" s="5">
        <f>SUMIFS(Combustivel!$O:$O,Combustivel!$AB:$AB,'km Por mes e Veículo'!N$2,Combustivel!$AC:$AC,'km Por mes e Veículo'!N$1,Combustivel!$A:$A,'km Por mes e Veículo'!$C22)</f>
        <v>0</v>
      </c>
      <c r="O22" s="5">
        <f>SUMIFS(Combustivel!$O:$O,Combustivel!$AB:$AB,'km Por mes e Veículo'!O$2,Combustivel!$AC:$AC,'km Por mes e Veículo'!O$1,Combustivel!$A:$A,'km Por mes e Veículo'!$C22)</f>
        <v>0</v>
      </c>
      <c r="P22" s="5">
        <f>SUMIFS(Combustivel!$O:$O,Combustivel!$AB:$AB,'km Por mes e Veículo'!P$2,Combustivel!$AC:$AC,'km Por mes e Veículo'!P$1,Combustivel!$A:$A,'km Por mes e Veículo'!$C22)</f>
        <v>0</v>
      </c>
      <c r="Q22" s="5">
        <f>SUMIFS(Combustivel!$O:$O,Combustivel!$AB:$AB,'km Por mes e Veículo'!Q$2,Combustivel!$AC:$AC,'km Por mes e Veículo'!Q$1,Combustivel!$A:$A,'km Por mes e Veículo'!$C22)</f>
        <v>0</v>
      </c>
      <c r="R22" s="5">
        <f>SUMIFS(Combustivel!$O:$O,Combustivel!$AB:$AB,'km Por mes e Veículo'!R$2,Combustivel!$AC:$AC,'km Por mes e Veículo'!R$1,Combustivel!$A:$A,'km Por mes e Veículo'!$C22)</f>
        <v>0</v>
      </c>
      <c r="S22" s="5">
        <f>SUMIFS(Combustivel!$O:$O,Combustivel!$AB:$AB,'km Por mes e Veículo'!S$2,Combustivel!$AC:$AC,'km Por mes e Veículo'!S$1,Combustivel!$A:$A,'km Por mes e Veículo'!$C22)</f>
        <v>0</v>
      </c>
      <c r="T22" s="5">
        <f>SUMIFS(Combustivel!$O:$O,Combustivel!$AB:$AB,'km Por mes e Veículo'!T$2,Combustivel!$AC:$AC,'km Por mes e Veículo'!T$1,Combustivel!$A:$A,'km Por mes e Veículo'!$C22)</f>
        <v>0</v>
      </c>
      <c r="U22" s="5">
        <f>SUMIFS(Combustivel!$O:$O,Combustivel!$AB:$AB,'km Por mes e Veículo'!U$2,Combustivel!$AC:$AC,'km Por mes e Veículo'!U$1,Combustivel!$A:$A,'km Por mes e Veículo'!$C22)</f>
        <v>0</v>
      </c>
      <c r="V22" s="5">
        <f>SUMIFS(Combustivel!$O:$O,Combustivel!$AB:$AB,'km Por mes e Veículo'!V$2,Combustivel!$AC:$AC,'km Por mes e Veículo'!V$1,Combustivel!$A:$A,'km Por mes e Veículo'!$C22)</f>
        <v>0</v>
      </c>
      <c r="W22" s="5">
        <f>SUMIFS(Combustivel!$O:$O,Combustivel!$AB:$AB,'km Por mes e Veículo'!W$2,Combustivel!$AC:$AC,'km Por mes e Veículo'!W$1,Combustivel!$A:$A,'km Por mes e Veículo'!$C22)</f>
        <v>0</v>
      </c>
      <c r="X22" s="5">
        <f>SUMIFS(Combustivel!$O:$O,Combustivel!$AB:$AB,'km Por mes e Veículo'!X$2,Combustivel!$AC:$AC,'km Por mes e Veículo'!X$1,Combustivel!$A:$A,'km Por mes e Veículo'!$C22)</f>
        <v>0</v>
      </c>
    </row>
    <row r="23" spans="1:24" x14ac:dyDescent="0.3">
      <c r="A23" t="s">
        <v>3567</v>
      </c>
      <c r="B23" t="str">
        <f>_xlfn.XLOOKUP(C23,'[1]LOCADO - ATIVOS'!$C:$C,'[1]LOCADO - ATIVOS'!$B:$B)</f>
        <v>VA - 04</v>
      </c>
      <c r="C23" t="s">
        <v>54</v>
      </c>
      <c r="D23" s="5">
        <f>SUMIFS(Combustivel!$O:$O,Combustivel!$AB:$AB,'km Por mes e Veículo'!D$2,Combustivel!$AC:$AC,'km Por mes e Veículo'!D$1,Combustivel!$A:$A,'km Por mes e Veículo'!$C23)</f>
        <v>2609.6152000000002</v>
      </c>
      <c r="E23" s="5">
        <f>SUMIFS(Combustivel!$O:$O,Combustivel!$AB:$AB,'km Por mes e Veículo'!E$2,Combustivel!$AC:$AC,'km Por mes e Veículo'!E$1,Combustivel!$A:$A,'km Por mes e Veículo'!$C23)</f>
        <v>1027.8306</v>
      </c>
      <c r="F23" s="5">
        <f>SUMIFS(Combustivel!$O:$O,Combustivel!$AB:$AB,'km Por mes e Veículo'!F$2,Combustivel!$AC:$AC,'km Por mes e Veículo'!F$1,Combustivel!$A:$A,'km Por mes e Veículo'!$C23)</f>
        <v>2361</v>
      </c>
      <c r="G23" s="5">
        <f>SUMIFS(Combustivel!$O:$O,Combustivel!$AB:$AB,'km Por mes e Veículo'!G$2,Combustivel!$AC:$AC,'km Por mes e Veículo'!G$1,Combustivel!$A:$A,'km Por mes e Veículo'!$C23)</f>
        <v>1792</v>
      </c>
      <c r="H23" s="5">
        <f>SUMIFS(Combustivel!$O:$O,Combustivel!$AB:$AB,'km Por mes e Veículo'!H$2,Combustivel!$AC:$AC,'km Por mes e Veículo'!H$1,Combustivel!$A:$A,'km Por mes e Veículo'!$C23)</f>
        <v>1991</v>
      </c>
      <c r="I23" s="5">
        <f>SUMIFS(Combustivel!$O:$O,Combustivel!$AB:$AB,'km Por mes e Veículo'!I$2,Combustivel!$AC:$AC,'km Por mes e Veículo'!I$1,Combustivel!$A:$A,'km Por mes e Veículo'!$C23)</f>
        <v>6129</v>
      </c>
      <c r="J23" s="5">
        <f>SUMIFS(Combustivel!$O:$O,Combustivel!$AB:$AB,'km Por mes e Veículo'!J$2,Combustivel!$AC:$AC,'km Por mes e Veículo'!J$1,Combustivel!$A:$A,'km Por mes e Veículo'!$C23)</f>
        <v>9476</v>
      </c>
      <c r="K23" s="5">
        <f>SUMIFS(Combustivel!$O:$O,Combustivel!$AB:$AB,'km Por mes e Veículo'!K$2,Combustivel!$AC:$AC,'km Por mes e Veículo'!K$1,Combustivel!$A:$A,'km Por mes e Veículo'!$C23)</f>
        <v>5654</v>
      </c>
      <c r="L23" s="5">
        <f>SUMIFS(Combustivel!$O:$O,Combustivel!$AB:$AB,'km Por mes e Veículo'!L$2,Combustivel!$AC:$AC,'km Por mes e Veículo'!L$1,Combustivel!$A:$A,'km Por mes e Veículo'!$C23)</f>
        <v>3693</v>
      </c>
      <c r="M23" s="5">
        <f>SUMIFS(Combustivel!$O:$O,Combustivel!$AB:$AB,'km Por mes e Veículo'!M$2,Combustivel!$AC:$AC,'km Por mes e Veículo'!M$1,Combustivel!$A:$A,'km Por mes e Veículo'!$C23)</f>
        <v>5282</v>
      </c>
      <c r="N23" s="5">
        <f>SUMIFS(Combustivel!$O:$O,Combustivel!$AB:$AB,'km Por mes e Veículo'!N$2,Combustivel!$AC:$AC,'km Por mes e Veículo'!N$1,Combustivel!$A:$A,'km Por mes e Veículo'!$C23)</f>
        <v>3381</v>
      </c>
      <c r="O23" s="5">
        <f>SUMIFS(Combustivel!$O:$O,Combustivel!$AB:$AB,'km Por mes e Veículo'!O$2,Combustivel!$AC:$AC,'km Por mes e Veículo'!O$1,Combustivel!$A:$A,'km Por mes e Veículo'!$C23)</f>
        <v>4758</v>
      </c>
      <c r="P23" s="5">
        <f>SUMIFS(Combustivel!$O:$O,Combustivel!$AB:$AB,'km Por mes e Veículo'!P$2,Combustivel!$AC:$AC,'km Por mes e Veículo'!P$1,Combustivel!$A:$A,'km Por mes e Veículo'!$C23)</f>
        <v>3945</v>
      </c>
      <c r="Q23" s="5">
        <f>SUMIFS(Combustivel!$O:$O,Combustivel!$AB:$AB,'km Por mes e Veículo'!Q$2,Combustivel!$AC:$AC,'km Por mes e Veículo'!Q$1,Combustivel!$A:$A,'km Por mes e Veículo'!$C23)</f>
        <v>0</v>
      </c>
      <c r="R23" s="5">
        <f>SUMIFS(Combustivel!$O:$O,Combustivel!$AB:$AB,'km Por mes e Veículo'!R$2,Combustivel!$AC:$AC,'km Por mes e Veículo'!R$1,Combustivel!$A:$A,'km Por mes e Veículo'!$C23)</f>
        <v>0</v>
      </c>
      <c r="S23" s="5">
        <f>SUMIFS(Combustivel!$O:$O,Combustivel!$AB:$AB,'km Por mes e Veículo'!S$2,Combustivel!$AC:$AC,'km Por mes e Veículo'!S$1,Combustivel!$A:$A,'km Por mes e Veículo'!$C23)</f>
        <v>0</v>
      </c>
      <c r="T23" s="5">
        <f>SUMIFS(Combustivel!$O:$O,Combustivel!$AB:$AB,'km Por mes e Veículo'!T$2,Combustivel!$AC:$AC,'km Por mes e Veículo'!T$1,Combustivel!$A:$A,'km Por mes e Veículo'!$C23)</f>
        <v>0</v>
      </c>
      <c r="U23" s="5">
        <f>SUMIFS(Combustivel!$O:$O,Combustivel!$AB:$AB,'km Por mes e Veículo'!U$2,Combustivel!$AC:$AC,'km Por mes e Veículo'!U$1,Combustivel!$A:$A,'km Por mes e Veículo'!$C23)</f>
        <v>0</v>
      </c>
      <c r="V23" s="5">
        <f>SUMIFS(Combustivel!$O:$O,Combustivel!$AB:$AB,'km Por mes e Veículo'!V$2,Combustivel!$AC:$AC,'km Por mes e Veículo'!V$1,Combustivel!$A:$A,'km Por mes e Veículo'!$C23)</f>
        <v>0</v>
      </c>
      <c r="W23" s="5">
        <f>SUMIFS(Combustivel!$O:$O,Combustivel!$AB:$AB,'km Por mes e Veículo'!W$2,Combustivel!$AC:$AC,'km Por mes e Veículo'!W$1,Combustivel!$A:$A,'km Por mes e Veículo'!$C23)</f>
        <v>0</v>
      </c>
      <c r="X23" s="5">
        <f>SUMIFS(Combustivel!$O:$O,Combustivel!$AB:$AB,'km Por mes e Veículo'!X$2,Combustivel!$AC:$AC,'km Por mes e Veículo'!X$1,Combustivel!$A:$A,'km Por mes e Veículo'!$C23)</f>
        <v>0</v>
      </c>
    </row>
    <row r="24" spans="1:24" x14ac:dyDescent="0.3">
      <c r="A24" t="s">
        <v>3567</v>
      </c>
      <c r="B24" t="str">
        <f>_xlfn.XLOOKUP(C24,'[1]LOCADO - ATIVOS'!$C:$C,'[1]LOCADO - ATIVOS'!$B:$B)</f>
        <v>VA - 08</v>
      </c>
      <c r="C24" t="s">
        <v>62</v>
      </c>
      <c r="D24" s="5">
        <f>SUMIFS(Combustivel!$O:$O,Combustivel!$AB:$AB,'km Por mes e Veículo'!D$2,Combustivel!$AC:$AC,'km Por mes e Veículo'!D$1,Combustivel!$A:$A,'km Por mes e Veículo'!$C24)</f>
        <v>2456</v>
      </c>
      <c r="E24" s="5">
        <f>SUMIFS(Combustivel!$O:$O,Combustivel!$AB:$AB,'km Por mes e Veículo'!E$2,Combustivel!$AC:$AC,'km Por mes e Veículo'!E$1,Combustivel!$A:$A,'km Por mes e Veículo'!$C24)</f>
        <v>3125.3847999999998</v>
      </c>
      <c r="F24" s="5">
        <f>SUMIFS(Combustivel!$O:$O,Combustivel!$AB:$AB,'km Por mes e Veículo'!F$2,Combustivel!$AC:$AC,'km Por mes e Veículo'!F$1,Combustivel!$A:$A,'km Por mes e Veículo'!$C24)</f>
        <v>4967</v>
      </c>
      <c r="G24" s="5">
        <f>SUMIFS(Combustivel!$O:$O,Combustivel!$AB:$AB,'km Por mes e Veículo'!G$2,Combustivel!$AC:$AC,'km Por mes e Veículo'!G$1,Combustivel!$A:$A,'km Por mes e Veículo'!$C24)</f>
        <v>7253</v>
      </c>
      <c r="H24" s="5">
        <f>SUMIFS(Combustivel!$O:$O,Combustivel!$AB:$AB,'km Por mes e Veículo'!H$2,Combustivel!$AC:$AC,'km Por mes e Veículo'!H$1,Combustivel!$A:$A,'km Por mes e Veículo'!$C24)</f>
        <v>6335</v>
      </c>
      <c r="I24" s="5">
        <f>SUMIFS(Combustivel!$O:$O,Combustivel!$AB:$AB,'km Por mes e Veículo'!I$2,Combustivel!$AC:$AC,'km Por mes e Veículo'!I$1,Combustivel!$A:$A,'km Por mes e Veículo'!$C24)</f>
        <v>6439</v>
      </c>
      <c r="J24" s="5">
        <f>SUMIFS(Combustivel!$O:$O,Combustivel!$AB:$AB,'km Por mes e Veículo'!J$2,Combustivel!$AC:$AC,'km Por mes e Veículo'!J$1,Combustivel!$A:$A,'km Por mes e Veículo'!$C24)</f>
        <v>8950</v>
      </c>
      <c r="K24" s="5">
        <f>SUMIFS(Combustivel!$O:$O,Combustivel!$AB:$AB,'km Por mes e Veículo'!K$2,Combustivel!$AC:$AC,'km Por mes e Veículo'!K$1,Combustivel!$A:$A,'km Por mes e Veículo'!$C24)</f>
        <v>6816</v>
      </c>
      <c r="L24" s="5">
        <f>SUMIFS(Combustivel!$O:$O,Combustivel!$AB:$AB,'km Por mes e Veículo'!L$2,Combustivel!$AC:$AC,'km Por mes e Veículo'!L$1,Combustivel!$A:$A,'km Por mes e Veículo'!$C24)</f>
        <v>5708</v>
      </c>
      <c r="M24" s="5">
        <f>SUMIFS(Combustivel!$O:$O,Combustivel!$AB:$AB,'km Por mes e Veículo'!M$2,Combustivel!$AC:$AC,'km Por mes e Veículo'!M$1,Combustivel!$A:$A,'km Por mes e Veículo'!$C24)</f>
        <v>4930</v>
      </c>
      <c r="N24" s="5">
        <f>SUMIFS(Combustivel!$O:$O,Combustivel!$AB:$AB,'km Por mes e Veículo'!N$2,Combustivel!$AC:$AC,'km Por mes e Veículo'!N$1,Combustivel!$A:$A,'km Por mes e Veículo'!$C24)</f>
        <v>7645</v>
      </c>
      <c r="O24" s="5">
        <f>SUMIFS(Combustivel!$O:$O,Combustivel!$AB:$AB,'km Por mes e Veículo'!O$2,Combustivel!$AC:$AC,'km Por mes e Veículo'!O$1,Combustivel!$A:$A,'km Por mes e Veículo'!$C24)</f>
        <v>7259</v>
      </c>
      <c r="P24" s="5">
        <f>SUMIFS(Combustivel!$O:$O,Combustivel!$AB:$AB,'km Por mes e Veículo'!P$2,Combustivel!$AC:$AC,'km Por mes e Veículo'!P$1,Combustivel!$A:$A,'km Por mes e Veículo'!$C24)</f>
        <v>7503</v>
      </c>
      <c r="Q24" s="5">
        <f>SUMIFS(Combustivel!$O:$O,Combustivel!$AB:$AB,'km Por mes e Veículo'!Q$2,Combustivel!$AC:$AC,'km Por mes e Veículo'!Q$1,Combustivel!$A:$A,'km Por mes e Veículo'!$C24)</f>
        <v>0</v>
      </c>
      <c r="R24" s="5">
        <f>SUMIFS(Combustivel!$O:$O,Combustivel!$AB:$AB,'km Por mes e Veículo'!R$2,Combustivel!$AC:$AC,'km Por mes e Veículo'!R$1,Combustivel!$A:$A,'km Por mes e Veículo'!$C24)</f>
        <v>0</v>
      </c>
      <c r="S24" s="5">
        <f>SUMIFS(Combustivel!$O:$O,Combustivel!$AB:$AB,'km Por mes e Veículo'!S$2,Combustivel!$AC:$AC,'km Por mes e Veículo'!S$1,Combustivel!$A:$A,'km Por mes e Veículo'!$C24)</f>
        <v>0</v>
      </c>
      <c r="T24" s="5">
        <f>SUMIFS(Combustivel!$O:$O,Combustivel!$AB:$AB,'km Por mes e Veículo'!T$2,Combustivel!$AC:$AC,'km Por mes e Veículo'!T$1,Combustivel!$A:$A,'km Por mes e Veículo'!$C24)</f>
        <v>0</v>
      </c>
      <c r="U24" s="5">
        <f>SUMIFS(Combustivel!$O:$O,Combustivel!$AB:$AB,'km Por mes e Veículo'!U$2,Combustivel!$AC:$AC,'km Por mes e Veículo'!U$1,Combustivel!$A:$A,'km Por mes e Veículo'!$C24)</f>
        <v>0</v>
      </c>
      <c r="V24" s="5">
        <f>SUMIFS(Combustivel!$O:$O,Combustivel!$AB:$AB,'km Por mes e Veículo'!V$2,Combustivel!$AC:$AC,'km Por mes e Veículo'!V$1,Combustivel!$A:$A,'km Por mes e Veículo'!$C24)</f>
        <v>0</v>
      </c>
      <c r="W24" s="5">
        <f>SUMIFS(Combustivel!$O:$O,Combustivel!$AB:$AB,'km Por mes e Veículo'!W$2,Combustivel!$AC:$AC,'km Por mes e Veículo'!W$1,Combustivel!$A:$A,'km Por mes e Veículo'!$C24)</f>
        <v>0</v>
      </c>
      <c r="X24" s="5">
        <f>SUMIFS(Combustivel!$O:$O,Combustivel!$AB:$AB,'km Por mes e Veículo'!X$2,Combustivel!$AC:$AC,'km Por mes e Veículo'!X$1,Combustivel!$A:$A,'km Por mes e Veículo'!$C24)</f>
        <v>0</v>
      </c>
    </row>
    <row r="25" spans="1:24" x14ac:dyDescent="0.3">
      <c r="A25" t="s">
        <v>3567</v>
      </c>
      <c r="B25" t="str">
        <f>_xlfn.XLOOKUP(C25,'[1]LOCADO - ATIVOS'!$C:$C,'[1]LOCADO - ATIVOS'!$B:$B)</f>
        <v>VA - 09</v>
      </c>
      <c r="C25" t="s">
        <v>64</v>
      </c>
      <c r="D25" s="5">
        <f>SUMIFS(Combustivel!$O:$O,Combustivel!$AB:$AB,'km Por mes e Veículo'!D$2,Combustivel!$AC:$AC,'km Por mes e Veículo'!D$1,Combustivel!$A:$A,'km Por mes e Veículo'!$C25)</f>
        <v>0</v>
      </c>
      <c r="E25" s="5">
        <f>SUMIFS(Combustivel!$O:$O,Combustivel!$AB:$AB,'km Por mes e Veículo'!E$2,Combustivel!$AC:$AC,'km Por mes e Veículo'!E$1,Combustivel!$A:$A,'km Por mes e Veículo'!$C25)</f>
        <v>2263.7200000000003</v>
      </c>
      <c r="F25" s="5">
        <f>SUMIFS(Combustivel!$O:$O,Combustivel!$AB:$AB,'km Por mes e Veículo'!F$2,Combustivel!$AC:$AC,'km Por mes e Veículo'!F$1,Combustivel!$A:$A,'km Por mes e Veículo'!$C25)</f>
        <v>3851</v>
      </c>
      <c r="G25" s="5">
        <f>SUMIFS(Combustivel!$O:$O,Combustivel!$AB:$AB,'km Por mes e Veículo'!G$2,Combustivel!$AC:$AC,'km Por mes e Veículo'!G$1,Combustivel!$A:$A,'km Por mes e Veículo'!$C25)</f>
        <v>3602</v>
      </c>
      <c r="H25" s="5">
        <f>SUMIFS(Combustivel!$O:$O,Combustivel!$AB:$AB,'km Por mes e Veículo'!H$2,Combustivel!$AC:$AC,'km Por mes e Veículo'!H$1,Combustivel!$A:$A,'km Por mes e Veículo'!$C25)</f>
        <v>4305</v>
      </c>
      <c r="I25" s="5">
        <f>SUMIFS(Combustivel!$O:$O,Combustivel!$AB:$AB,'km Por mes e Veículo'!I$2,Combustivel!$AC:$AC,'km Por mes e Veículo'!I$1,Combustivel!$A:$A,'km Por mes e Veículo'!$C25)</f>
        <v>5875</v>
      </c>
      <c r="J25" s="5">
        <f>SUMIFS(Combustivel!$O:$O,Combustivel!$AB:$AB,'km Por mes e Veículo'!J$2,Combustivel!$AC:$AC,'km Por mes e Veículo'!J$1,Combustivel!$A:$A,'km Por mes e Veículo'!$C25)</f>
        <v>5879</v>
      </c>
      <c r="K25" s="5">
        <f>SUMIFS(Combustivel!$O:$O,Combustivel!$AB:$AB,'km Por mes e Veículo'!K$2,Combustivel!$AC:$AC,'km Por mes e Veículo'!K$1,Combustivel!$A:$A,'km Por mes e Veículo'!$C25)</f>
        <v>6963</v>
      </c>
      <c r="L25" s="5">
        <f>SUMIFS(Combustivel!$O:$O,Combustivel!$AB:$AB,'km Por mes e Veículo'!L$2,Combustivel!$AC:$AC,'km Por mes e Veículo'!L$1,Combustivel!$A:$A,'km Por mes e Veículo'!$C25)</f>
        <v>5025</v>
      </c>
      <c r="M25" s="5">
        <f>SUMIFS(Combustivel!$O:$O,Combustivel!$AB:$AB,'km Por mes e Veículo'!M$2,Combustivel!$AC:$AC,'km Por mes e Veículo'!M$1,Combustivel!$A:$A,'km Por mes e Veículo'!$C25)</f>
        <v>6992</v>
      </c>
      <c r="N25" s="5">
        <f>SUMIFS(Combustivel!$O:$O,Combustivel!$AB:$AB,'km Por mes e Veículo'!N$2,Combustivel!$AC:$AC,'km Por mes e Veículo'!N$1,Combustivel!$A:$A,'km Por mes e Veículo'!$C25)</f>
        <v>6416</v>
      </c>
      <c r="O25" s="5">
        <f>SUMIFS(Combustivel!$O:$O,Combustivel!$AB:$AB,'km Por mes e Veículo'!O$2,Combustivel!$AC:$AC,'km Por mes e Veículo'!O$1,Combustivel!$A:$A,'km Por mes e Veículo'!$C25)</f>
        <v>1747</v>
      </c>
      <c r="P25" s="5">
        <f>SUMIFS(Combustivel!$O:$O,Combustivel!$AB:$AB,'km Por mes e Veículo'!P$2,Combustivel!$AC:$AC,'km Por mes e Veículo'!P$1,Combustivel!$A:$A,'km Por mes e Veículo'!$C25)</f>
        <v>7413</v>
      </c>
      <c r="Q25" s="5">
        <f>SUMIFS(Combustivel!$O:$O,Combustivel!$AB:$AB,'km Por mes e Veículo'!Q$2,Combustivel!$AC:$AC,'km Por mes e Veículo'!Q$1,Combustivel!$A:$A,'km Por mes e Veículo'!$C25)</f>
        <v>0</v>
      </c>
      <c r="R25" s="5">
        <f>SUMIFS(Combustivel!$O:$O,Combustivel!$AB:$AB,'km Por mes e Veículo'!R$2,Combustivel!$AC:$AC,'km Por mes e Veículo'!R$1,Combustivel!$A:$A,'km Por mes e Veículo'!$C25)</f>
        <v>0</v>
      </c>
      <c r="S25" s="5">
        <f>SUMIFS(Combustivel!$O:$O,Combustivel!$AB:$AB,'km Por mes e Veículo'!S$2,Combustivel!$AC:$AC,'km Por mes e Veículo'!S$1,Combustivel!$A:$A,'km Por mes e Veículo'!$C25)</f>
        <v>0</v>
      </c>
      <c r="T25" s="5">
        <f>SUMIFS(Combustivel!$O:$O,Combustivel!$AB:$AB,'km Por mes e Veículo'!T$2,Combustivel!$AC:$AC,'km Por mes e Veículo'!T$1,Combustivel!$A:$A,'km Por mes e Veículo'!$C25)</f>
        <v>0</v>
      </c>
      <c r="U25" s="5">
        <f>SUMIFS(Combustivel!$O:$O,Combustivel!$AB:$AB,'km Por mes e Veículo'!U$2,Combustivel!$AC:$AC,'km Por mes e Veículo'!U$1,Combustivel!$A:$A,'km Por mes e Veículo'!$C25)</f>
        <v>0</v>
      </c>
      <c r="V25" s="5">
        <f>SUMIFS(Combustivel!$O:$O,Combustivel!$AB:$AB,'km Por mes e Veículo'!V$2,Combustivel!$AC:$AC,'km Por mes e Veículo'!V$1,Combustivel!$A:$A,'km Por mes e Veículo'!$C25)</f>
        <v>0</v>
      </c>
      <c r="W25" s="5">
        <f>SUMIFS(Combustivel!$O:$O,Combustivel!$AB:$AB,'km Por mes e Veículo'!W$2,Combustivel!$AC:$AC,'km Por mes e Veículo'!W$1,Combustivel!$A:$A,'km Por mes e Veículo'!$C25)</f>
        <v>0</v>
      </c>
      <c r="X25" s="5">
        <f>SUMIFS(Combustivel!$O:$O,Combustivel!$AB:$AB,'km Por mes e Veículo'!X$2,Combustivel!$AC:$AC,'km Por mes e Veículo'!X$1,Combustivel!$A:$A,'km Por mes e Veículo'!$C25)</f>
        <v>0</v>
      </c>
    </row>
    <row r="26" spans="1:24" x14ac:dyDescent="0.3">
      <c r="A26" t="s">
        <v>3567</v>
      </c>
      <c r="B26" t="str">
        <f>_xlfn.XLOOKUP(C26,'[1]LOCADO - ATIVOS'!$C:$C,'[1]LOCADO - ATIVOS'!$B:$B)</f>
        <v>IT-13</v>
      </c>
      <c r="C26" t="s">
        <v>5620</v>
      </c>
      <c r="D26" s="5">
        <f>SUMIFS(Combustivel!$O:$O,Combustivel!$AB:$AB,'km Por mes e Veículo'!D$2,Combustivel!$AC:$AC,'km Por mes e Veículo'!D$1,Combustivel!$A:$A,'km Por mes e Veículo'!$C26)</f>
        <v>0</v>
      </c>
      <c r="E26" s="5">
        <f>SUMIFS(Combustivel!$O:$O,Combustivel!$AB:$AB,'km Por mes e Veículo'!E$2,Combustivel!$AC:$AC,'km Por mes e Veículo'!E$1,Combustivel!$A:$A,'km Por mes e Veículo'!$C26)</f>
        <v>0</v>
      </c>
      <c r="F26" s="5">
        <f>SUMIFS(Combustivel!$O:$O,Combustivel!$AB:$AB,'km Por mes e Veículo'!F$2,Combustivel!$AC:$AC,'km Por mes e Veículo'!F$1,Combustivel!$A:$A,'km Por mes e Veículo'!$C26)</f>
        <v>0</v>
      </c>
      <c r="G26" s="5">
        <f>SUMIFS(Combustivel!$O:$O,Combustivel!$AB:$AB,'km Por mes e Veículo'!G$2,Combustivel!$AC:$AC,'km Por mes e Veículo'!G$1,Combustivel!$A:$A,'km Por mes e Veículo'!$C26)</f>
        <v>0</v>
      </c>
      <c r="H26" s="5">
        <f>SUMIFS(Combustivel!$O:$O,Combustivel!$AB:$AB,'km Por mes e Veículo'!H$2,Combustivel!$AC:$AC,'km Por mes e Veículo'!H$1,Combustivel!$A:$A,'km Por mes e Veículo'!$C26)</f>
        <v>0</v>
      </c>
      <c r="I26" s="5">
        <f>SUMIFS(Combustivel!$O:$O,Combustivel!$AB:$AB,'km Por mes e Veículo'!I$2,Combustivel!$AC:$AC,'km Por mes e Veículo'!I$1,Combustivel!$A:$A,'km Por mes e Veículo'!$C26)</f>
        <v>0</v>
      </c>
      <c r="J26" s="5">
        <f>SUMIFS(Combustivel!$O:$O,Combustivel!$AB:$AB,'km Por mes e Veículo'!J$2,Combustivel!$AC:$AC,'km Por mes e Veículo'!J$1,Combustivel!$A:$A,'km Por mes e Veículo'!$C26)</f>
        <v>0</v>
      </c>
      <c r="K26" s="5">
        <f>SUMIFS(Combustivel!$O:$O,Combustivel!$AB:$AB,'km Por mes e Veículo'!K$2,Combustivel!$AC:$AC,'km Por mes e Veículo'!K$1,Combustivel!$A:$A,'km Por mes e Veículo'!$C26)</f>
        <v>0</v>
      </c>
      <c r="L26" s="5">
        <f>SUMIFS(Combustivel!$O:$O,Combustivel!$AB:$AB,'km Por mes e Veículo'!L$2,Combustivel!$AC:$AC,'km Por mes e Veículo'!L$1,Combustivel!$A:$A,'km Por mes e Veículo'!$C26)</f>
        <v>6118</v>
      </c>
      <c r="M26" s="5">
        <f>SUMIFS(Combustivel!$O:$O,Combustivel!$AB:$AB,'km Por mes e Veículo'!M$2,Combustivel!$AC:$AC,'km Por mes e Veículo'!M$1,Combustivel!$A:$A,'km Por mes e Veículo'!$C26)</f>
        <v>11560</v>
      </c>
      <c r="N26" s="5">
        <f>SUMIFS(Combustivel!$O:$O,Combustivel!$AB:$AB,'km Por mes e Veículo'!N$2,Combustivel!$AC:$AC,'km Por mes e Veículo'!N$1,Combustivel!$A:$A,'km Por mes e Veículo'!$C26)</f>
        <v>9978</v>
      </c>
      <c r="O26" s="5">
        <f>SUMIFS(Combustivel!$O:$O,Combustivel!$AB:$AB,'km Por mes e Veículo'!O$2,Combustivel!$AC:$AC,'km Por mes e Veículo'!O$1,Combustivel!$A:$A,'km Por mes e Veículo'!$C26)</f>
        <v>10052</v>
      </c>
      <c r="P26" s="5">
        <f>SUMIFS(Combustivel!$O:$O,Combustivel!$AB:$AB,'km Por mes e Veículo'!P$2,Combustivel!$AC:$AC,'km Por mes e Veículo'!P$1,Combustivel!$A:$A,'km Por mes e Veículo'!$C26)</f>
        <v>11338</v>
      </c>
      <c r="Q26" s="5">
        <f>SUMIFS(Combustivel!$O:$O,Combustivel!$AB:$AB,'km Por mes e Veículo'!Q$2,Combustivel!$AC:$AC,'km Por mes e Veículo'!Q$1,Combustivel!$A:$A,'km Por mes e Veículo'!$C26)</f>
        <v>1852</v>
      </c>
      <c r="R26" s="5">
        <f>SUMIFS(Combustivel!$O:$O,Combustivel!$AB:$AB,'km Por mes e Veículo'!R$2,Combustivel!$AC:$AC,'km Por mes e Veículo'!R$1,Combustivel!$A:$A,'km Por mes e Veículo'!$C26)</f>
        <v>0</v>
      </c>
      <c r="S26" s="5">
        <f>SUMIFS(Combustivel!$O:$O,Combustivel!$AB:$AB,'km Por mes e Veículo'!S$2,Combustivel!$AC:$AC,'km Por mes e Veículo'!S$1,Combustivel!$A:$A,'km Por mes e Veículo'!$C26)</f>
        <v>0</v>
      </c>
      <c r="T26" s="5">
        <f>SUMIFS(Combustivel!$O:$O,Combustivel!$AB:$AB,'km Por mes e Veículo'!T$2,Combustivel!$AC:$AC,'km Por mes e Veículo'!T$1,Combustivel!$A:$A,'km Por mes e Veículo'!$C26)</f>
        <v>0</v>
      </c>
      <c r="U26" s="5">
        <f>SUMIFS(Combustivel!$O:$O,Combustivel!$AB:$AB,'km Por mes e Veículo'!U$2,Combustivel!$AC:$AC,'km Por mes e Veículo'!U$1,Combustivel!$A:$A,'km Por mes e Veículo'!$C26)</f>
        <v>0</v>
      </c>
      <c r="V26" s="5">
        <f>SUMIFS(Combustivel!$O:$O,Combustivel!$AB:$AB,'km Por mes e Veículo'!V$2,Combustivel!$AC:$AC,'km Por mes e Veículo'!V$1,Combustivel!$A:$A,'km Por mes e Veículo'!$C26)</f>
        <v>0</v>
      </c>
      <c r="W26" s="5">
        <f>SUMIFS(Combustivel!$O:$O,Combustivel!$AB:$AB,'km Por mes e Veículo'!W$2,Combustivel!$AC:$AC,'km Por mes e Veículo'!W$1,Combustivel!$A:$A,'km Por mes e Veículo'!$C26)</f>
        <v>0</v>
      </c>
      <c r="X26" s="5">
        <f>SUMIFS(Combustivel!$O:$O,Combustivel!$AB:$AB,'km Por mes e Veículo'!X$2,Combustivel!$AC:$AC,'km Por mes e Veículo'!X$1,Combustivel!$A:$A,'km Por mes e Veículo'!$C26)</f>
        <v>0</v>
      </c>
    </row>
    <row r="27" spans="1:24" x14ac:dyDescent="0.3">
      <c r="A27" t="s">
        <v>3567</v>
      </c>
      <c r="B27" t="str">
        <f>_xlfn.XLOOKUP(C27,'[1]LOCADO - ATIVOS'!$C:$C,'[1]LOCADO - ATIVOS'!$B:$B)</f>
        <v>IT-14</v>
      </c>
      <c r="C27" t="s">
        <v>5543</v>
      </c>
      <c r="D27" s="5">
        <f>SUMIFS(Combustivel!$O:$O,Combustivel!$AB:$AB,'km Por mes e Veículo'!D$2,Combustivel!$AC:$AC,'km Por mes e Veículo'!D$1,Combustivel!$A:$A,'km Por mes e Veículo'!$C27)</f>
        <v>0</v>
      </c>
      <c r="E27" s="5">
        <f>SUMIFS(Combustivel!$O:$O,Combustivel!$AB:$AB,'km Por mes e Veículo'!E$2,Combustivel!$AC:$AC,'km Por mes e Veículo'!E$1,Combustivel!$A:$A,'km Por mes e Veículo'!$C27)</f>
        <v>0</v>
      </c>
      <c r="F27" s="5">
        <f>SUMIFS(Combustivel!$O:$O,Combustivel!$AB:$AB,'km Por mes e Veículo'!F$2,Combustivel!$AC:$AC,'km Por mes e Veículo'!F$1,Combustivel!$A:$A,'km Por mes e Veículo'!$C27)</f>
        <v>0</v>
      </c>
      <c r="G27" s="5">
        <f>SUMIFS(Combustivel!$O:$O,Combustivel!$AB:$AB,'km Por mes e Veículo'!G$2,Combustivel!$AC:$AC,'km Por mes e Veículo'!G$1,Combustivel!$A:$A,'km Por mes e Veículo'!$C27)</f>
        <v>0</v>
      </c>
      <c r="H27" s="5">
        <f>SUMIFS(Combustivel!$O:$O,Combustivel!$AB:$AB,'km Por mes e Veículo'!H$2,Combustivel!$AC:$AC,'km Por mes e Veículo'!H$1,Combustivel!$A:$A,'km Por mes e Veículo'!$C27)</f>
        <v>0</v>
      </c>
      <c r="I27" s="5">
        <f>SUMIFS(Combustivel!$O:$O,Combustivel!$AB:$AB,'km Por mes e Veículo'!I$2,Combustivel!$AC:$AC,'km Por mes e Veículo'!I$1,Combustivel!$A:$A,'km Por mes e Veículo'!$C27)</f>
        <v>0</v>
      </c>
      <c r="J27" s="5">
        <f>SUMIFS(Combustivel!$O:$O,Combustivel!$AB:$AB,'km Por mes e Veículo'!J$2,Combustivel!$AC:$AC,'km Por mes e Veículo'!J$1,Combustivel!$A:$A,'km Por mes e Veículo'!$C27)</f>
        <v>0</v>
      </c>
      <c r="K27" s="5">
        <f>SUMIFS(Combustivel!$O:$O,Combustivel!$AB:$AB,'km Por mes e Veículo'!K$2,Combustivel!$AC:$AC,'km Por mes e Veículo'!K$1,Combustivel!$A:$A,'km Por mes e Veículo'!$C27)</f>
        <v>0</v>
      </c>
      <c r="L27" s="5">
        <f>SUMIFS(Combustivel!$O:$O,Combustivel!$AB:$AB,'km Por mes e Veículo'!L$2,Combustivel!$AC:$AC,'km Por mes e Veículo'!L$1,Combustivel!$A:$A,'km Por mes e Veículo'!$C27)</f>
        <v>4487</v>
      </c>
      <c r="M27" s="5">
        <f>SUMIFS(Combustivel!$O:$O,Combustivel!$AB:$AB,'km Por mes e Veículo'!M$2,Combustivel!$AC:$AC,'km Por mes e Veículo'!M$1,Combustivel!$A:$A,'km Por mes e Veículo'!$C27)</f>
        <v>5262</v>
      </c>
      <c r="N27" s="5">
        <f>SUMIFS(Combustivel!$O:$O,Combustivel!$AB:$AB,'km Por mes e Veículo'!N$2,Combustivel!$AC:$AC,'km Por mes e Veículo'!N$1,Combustivel!$A:$A,'km Por mes e Veículo'!$C27)</f>
        <v>4202</v>
      </c>
      <c r="O27" s="5">
        <f>SUMIFS(Combustivel!$O:$O,Combustivel!$AB:$AB,'km Por mes e Veículo'!O$2,Combustivel!$AC:$AC,'km Por mes e Veículo'!O$1,Combustivel!$A:$A,'km Por mes e Veículo'!$C27)</f>
        <v>21318</v>
      </c>
      <c r="P27" s="5">
        <f>SUMIFS(Combustivel!$O:$O,Combustivel!$AB:$AB,'km Por mes e Veículo'!P$2,Combustivel!$AC:$AC,'km Por mes e Veículo'!P$1,Combustivel!$A:$A,'km Por mes e Veículo'!$C27)</f>
        <v>34933</v>
      </c>
      <c r="Q27" s="5">
        <f>SUMIFS(Combustivel!$O:$O,Combustivel!$AB:$AB,'km Por mes e Veículo'!Q$2,Combustivel!$AC:$AC,'km Por mes e Veículo'!Q$1,Combustivel!$A:$A,'km Por mes e Veículo'!$C27)</f>
        <v>3736</v>
      </c>
      <c r="R27" s="5">
        <f>SUMIFS(Combustivel!$O:$O,Combustivel!$AB:$AB,'km Por mes e Veículo'!R$2,Combustivel!$AC:$AC,'km Por mes e Veículo'!R$1,Combustivel!$A:$A,'km Por mes e Veículo'!$C27)</f>
        <v>0</v>
      </c>
      <c r="S27" s="5">
        <f>SUMIFS(Combustivel!$O:$O,Combustivel!$AB:$AB,'km Por mes e Veículo'!S$2,Combustivel!$AC:$AC,'km Por mes e Veículo'!S$1,Combustivel!$A:$A,'km Por mes e Veículo'!$C27)</f>
        <v>0</v>
      </c>
      <c r="T27" s="5">
        <f>SUMIFS(Combustivel!$O:$O,Combustivel!$AB:$AB,'km Por mes e Veículo'!T$2,Combustivel!$AC:$AC,'km Por mes e Veículo'!T$1,Combustivel!$A:$A,'km Por mes e Veículo'!$C27)</f>
        <v>0</v>
      </c>
      <c r="U27" s="5">
        <f>SUMIFS(Combustivel!$O:$O,Combustivel!$AB:$AB,'km Por mes e Veículo'!U$2,Combustivel!$AC:$AC,'km Por mes e Veículo'!U$1,Combustivel!$A:$A,'km Por mes e Veículo'!$C27)</f>
        <v>0</v>
      </c>
      <c r="V27" s="5">
        <f>SUMIFS(Combustivel!$O:$O,Combustivel!$AB:$AB,'km Por mes e Veículo'!V$2,Combustivel!$AC:$AC,'km Por mes e Veículo'!V$1,Combustivel!$A:$A,'km Por mes e Veículo'!$C27)</f>
        <v>0</v>
      </c>
      <c r="W27" s="5">
        <f>SUMIFS(Combustivel!$O:$O,Combustivel!$AB:$AB,'km Por mes e Veículo'!W$2,Combustivel!$AC:$AC,'km Por mes e Veículo'!W$1,Combustivel!$A:$A,'km Por mes e Veículo'!$C27)</f>
        <v>0</v>
      </c>
      <c r="X27" s="5">
        <f>SUMIFS(Combustivel!$O:$O,Combustivel!$AB:$AB,'km Por mes e Veículo'!X$2,Combustivel!$AC:$AC,'km Por mes e Veículo'!X$1,Combustivel!$A:$A,'km Por mes e Veículo'!$C27)</f>
        <v>0</v>
      </c>
    </row>
    <row r="28" spans="1:24" x14ac:dyDescent="0.3">
      <c r="A28" t="s">
        <v>3567</v>
      </c>
      <c r="B28" t="str">
        <f>_xlfn.XLOOKUP(C28,'[1]LOCADO - ATIVOS'!$C:$C,'[1]LOCADO - ATIVOS'!$B:$B)</f>
        <v>VA - 14</v>
      </c>
      <c r="C28" t="s">
        <v>74</v>
      </c>
      <c r="D28" s="5">
        <f>SUMIFS(Combustivel!$O:$O,Combustivel!$AB:$AB,'km Por mes e Veículo'!D$2,Combustivel!$AC:$AC,'km Por mes e Veículo'!D$1,Combustivel!$A:$A,'km Por mes e Veículo'!$C28)</f>
        <v>368.96040000000005</v>
      </c>
      <c r="E28" s="5">
        <f>SUMIFS(Combustivel!$O:$O,Combustivel!$AB:$AB,'km Por mes e Veículo'!E$2,Combustivel!$AC:$AC,'km Por mes e Veículo'!E$1,Combustivel!$A:$A,'km Por mes e Veículo'!$C28)</f>
        <v>1018.0396</v>
      </c>
      <c r="F28" s="5">
        <f>SUMIFS(Combustivel!$O:$O,Combustivel!$AB:$AB,'km Por mes e Veículo'!F$2,Combustivel!$AC:$AC,'km Por mes e Veículo'!F$1,Combustivel!$A:$A,'km Por mes e Veículo'!$C28)</f>
        <v>656</v>
      </c>
      <c r="G28" s="5">
        <f>SUMIFS(Combustivel!$O:$O,Combustivel!$AB:$AB,'km Por mes e Veículo'!G$2,Combustivel!$AC:$AC,'km Por mes e Veículo'!G$1,Combustivel!$A:$A,'km Por mes e Veículo'!$C28)</f>
        <v>2233</v>
      </c>
      <c r="H28" s="5">
        <f>SUMIFS(Combustivel!$O:$O,Combustivel!$AB:$AB,'km Por mes e Veículo'!H$2,Combustivel!$AC:$AC,'km Por mes e Veículo'!H$1,Combustivel!$A:$A,'km Por mes e Veículo'!$C28)</f>
        <v>1959</v>
      </c>
      <c r="I28" s="5">
        <f>SUMIFS(Combustivel!$O:$O,Combustivel!$AB:$AB,'km Por mes e Veículo'!I$2,Combustivel!$AC:$AC,'km Por mes e Veículo'!I$1,Combustivel!$A:$A,'km Por mes e Veículo'!$C28)</f>
        <v>1653</v>
      </c>
      <c r="J28" s="5">
        <f>SUMIFS(Combustivel!$O:$O,Combustivel!$AB:$AB,'km Por mes e Veículo'!J$2,Combustivel!$AC:$AC,'km Por mes e Veículo'!J$1,Combustivel!$A:$A,'km Por mes e Veículo'!$C28)</f>
        <v>2960</v>
      </c>
      <c r="K28" s="5">
        <f>SUMIFS(Combustivel!$O:$O,Combustivel!$AB:$AB,'km Por mes e Veículo'!K$2,Combustivel!$AC:$AC,'km Por mes e Veículo'!K$1,Combustivel!$A:$A,'km Por mes e Veículo'!$C28)</f>
        <v>1509</v>
      </c>
      <c r="L28" s="5">
        <f>SUMIFS(Combustivel!$O:$O,Combustivel!$AB:$AB,'km Por mes e Veículo'!L$2,Combustivel!$AC:$AC,'km Por mes e Veículo'!L$1,Combustivel!$A:$A,'km Por mes e Veículo'!$C28)</f>
        <v>1324</v>
      </c>
      <c r="M28" s="5">
        <f>SUMIFS(Combustivel!$O:$O,Combustivel!$AB:$AB,'km Por mes e Veículo'!M$2,Combustivel!$AC:$AC,'km Por mes e Veículo'!M$1,Combustivel!$A:$A,'km Por mes e Veículo'!$C28)</f>
        <v>1313</v>
      </c>
      <c r="N28" s="5">
        <f>SUMIFS(Combustivel!$O:$O,Combustivel!$AB:$AB,'km Por mes e Veículo'!N$2,Combustivel!$AC:$AC,'km Por mes e Veículo'!N$1,Combustivel!$A:$A,'km Por mes e Veículo'!$C28)</f>
        <v>2695</v>
      </c>
      <c r="O28" s="5">
        <f>SUMIFS(Combustivel!$O:$O,Combustivel!$AB:$AB,'km Por mes e Veículo'!O$2,Combustivel!$AC:$AC,'km Por mes e Veículo'!O$1,Combustivel!$A:$A,'km Por mes e Veículo'!$C28)</f>
        <v>1204</v>
      </c>
      <c r="P28" s="5">
        <f>SUMIFS(Combustivel!$O:$O,Combustivel!$AB:$AB,'km Por mes e Veículo'!P$2,Combustivel!$AC:$AC,'km Por mes e Veículo'!P$1,Combustivel!$A:$A,'km Por mes e Veículo'!$C28)</f>
        <v>1541</v>
      </c>
      <c r="Q28" s="5">
        <f>SUMIFS(Combustivel!$O:$O,Combustivel!$AB:$AB,'km Por mes e Veículo'!Q$2,Combustivel!$AC:$AC,'km Por mes e Veículo'!Q$1,Combustivel!$A:$A,'km Por mes e Veículo'!$C28)</f>
        <v>0</v>
      </c>
      <c r="R28" s="5">
        <f>SUMIFS(Combustivel!$O:$O,Combustivel!$AB:$AB,'km Por mes e Veículo'!R$2,Combustivel!$AC:$AC,'km Por mes e Veículo'!R$1,Combustivel!$A:$A,'km Por mes e Veículo'!$C28)</f>
        <v>0</v>
      </c>
      <c r="S28" s="5">
        <f>SUMIFS(Combustivel!$O:$O,Combustivel!$AB:$AB,'km Por mes e Veículo'!S$2,Combustivel!$AC:$AC,'km Por mes e Veículo'!S$1,Combustivel!$A:$A,'km Por mes e Veículo'!$C28)</f>
        <v>0</v>
      </c>
      <c r="T28" s="5">
        <f>SUMIFS(Combustivel!$O:$O,Combustivel!$AB:$AB,'km Por mes e Veículo'!T$2,Combustivel!$AC:$AC,'km Por mes e Veículo'!T$1,Combustivel!$A:$A,'km Por mes e Veículo'!$C28)</f>
        <v>0</v>
      </c>
      <c r="U28" s="5">
        <f>SUMIFS(Combustivel!$O:$O,Combustivel!$AB:$AB,'km Por mes e Veículo'!U$2,Combustivel!$AC:$AC,'km Por mes e Veículo'!U$1,Combustivel!$A:$A,'km Por mes e Veículo'!$C28)</f>
        <v>0</v>
      </c>
      <c r="V28" s="5">
        <f>SUMIFS(Combustivel!$O:$O,Combustivel!$AB:$AB,'km Por mes e Veículo'!V$2,Combustivel!$AC:$AC,'km Por mes e Veículo'!V$1,Combustivel!$A:$A,'km Por mes e Veículo'!$C28)</f>
        <v>0</v>
      </c>
      <c r="W28" s="5">
        <f>SUMIFS(Combustivel!$O:$O,Combustivel!$AB:$AB,'km Por mes e Veículo'!W$2,Combustivel!$AC:$AC,'km Por mes e Veículo'!W$1,Combustivel!$A:$A,'km Por mes e Veículo'!$C28)</f>
        <v>0</v>
      </c>
      <c r="X28" s="5">
        <f>SUMIFS(Combustivel!$O:$O,Combustivel!$AB:$AB,'km Por mes e Veículo'!X$2,Combustivel!$AC:$AC,'km Por mes e Veículo'!X$1,Combustivel!$A:$A,'km Por mes e Veículo'!$C28)</f>
        <v>0</v>
      </c>
    </row>
    <row r="29" spans="1:24" x14ac:dyDescent="0.3">
      <c r="A29" t="s">
        <v>3567</v>
      </c>
      <c r="B29" t="str">
        <f>_xlfn.XLOOKUP(C29,'[1]LOCADO - ATIVOS'!$C:$C,'[1]LOCADO - ATIVOS'!$B:$B)</f>
        <v>VA - 02</v>
      </c>
      <c r="C29" t="s">
        <v>50</v>
      </c>
      <c r="D29" s="5">
        <f>SUMIFS(Combustivel!$O:$O,Combustivel!$AB:$AB,'km Por mes e Veículo'!D$2,Combustivel!$AC:$AC,'km Por mes e Veículo'!D$1,Combustivel!$A:$A,'km Por mes e Veículo'!$C29)</f>
        <v>3055</v>
      </c>
      <c r="E29" s="5">
        <f>SUMIFS(Combustivel!$O:$O,Combustivel!$AB:$AB,'km Por mes e Veículo'!E$2,Combustivel!$AC:$AC,'km Por mes e Veículo'!E$1,Combustivel!$A:$A,'km Por mes e Veículo'!$C29)</f>
        <v>1230.1512</v>
      </c>
      <c r="F29" s="5">
        <f>SUMIFS(Combustivel!$O:$O,Combustivel!$AB:$AB,'km Por mes e Veículo'!F$2,Combustivel!$AC:$AC,'km Por mes e Veículo'!F$1,Combustivel!$A:$A,'km Por mes e Veículo'!$C29)</f>
        <v>1070</v>
      </c>
      <c r="G29" s="5">
        <f>SUMIFS(Combustivel!$O:$O,Combustivel!$AB:$AB,'km Por mes e Veículo'!G$2,Combustivel!$AC:$AC,'km Por mes e Veículo'!G$1,Combustivel!$A:$A,'km Por mes e Veículo'!$C29)</f>
        <v>1397</v>
      </c>
      <c r="H29" s="5">
        <f>SUMIFS(Combustivel!$O:$O,Combustivel!$AB:$AB,'km Por mes e Veículo'!H$2,Combustivel!$AC:$AC,'km Por mes e Veículo'!H$1,Combustivel!$A:$A,'km Por mes e Veículo'!$C29)</f>
        <v>3260</v>
      </c>
      <c r="I29" s="5">
        <f>SUMIFS(Combustivel!$O:$O,Combustivel!$AB:$AB,'km Por mes e Veículo'!I$2,Combustivel!$AC:$AC,'km Por mes e Veículo'!I$1,Combustivel!$A:$A,'km Por mes e Veículo'!$C29)</f>
        <v>1356</v>
      </c>
      <c r="J29" s="5">
        <f>SUMIFS(Combustivel!$O:$O,Combustivel!$AB:$AB,'km Por mes e Veículo'!J$2,Combustivel!$AC:$AC,'km Por mes e Veículo'!J$1,Combustivel!$A:$A,'km Por mes e Veículo'!$C29)</f>
        <v>2467</v>
      </c>
      <c r="K29" s="5">
        <f>SUMIFS(Combustivel!$O:$O,Combustivel!$AB:$AB,'km Por mes e Veículo'!K$2,Combustivel!$AC:$AC,'km Por mes e Veículo'!K$1,Combustivel!$A:$A,'km Por mes e Veículo'!$C29)</f>
        <v>2461</v>
      </c>
      <c r="L29" s="5">
        <f>SUMIFS(Combustivel!$O:$O,Combustivel!$AB:$AB,'km Por mes e Veículo'!L$2,Combustivel!$AC:$AC,'km Por mes e Veículo'!L$1,Combustivel!$A:$A,'km Por mes e Veículo'!$C29)</f>
        <v>1490</v>
      </c>
      <c r="M29" s="5">
        <f>SUMIFS(Combustivel!$O:$O,Combustivel!$AB:$AB,'km Por mes e Veículo'!M$2,Combustivel!$AC:$AC,'km Por mes e Veículo'!M$1,Combustivel!$A:$A,'km Por mes e Veículo'!$C29)</f>
        <v>729</v>
      </c>
      <c r="N29" s="5">
        <f>SUMIFS(Combustivel!$O:$O,Combustivel!$AB:$AB,'km Por mes e Veículo'!N$2,Combustivel!$AC:$AC,'km Por mes e Veículo'!N$1,Combustivel!$A:$A,'km Por mes e Veículo'!$C29)</f>
        <v>4053</v>
      </c>
      <c r="O29" s="5">
        <f>SUMIFS(Combustivel!$O:$O,Combustivel!$AB:$AB,'km Por mes e Veículo'!O$2,Combustivel!$AC:$AC,'km Por mes e Veículo'!O$1,Combustivel!$A:$A,'km Por mes e Veículo'!$C29)</f>
        <v>4138</v>
      </c>
      <c r="P29" s="5">
        <f>SUMIFS(Combustivel!$O:$O,Combustivel!$AB:$AB,'km Por mes e Veículo'!P$2,Combustivel!$AC:$AC,'km Por mes e Veículo'!P$1,Combustivel!$A:$A,'km Por mes e Veículo'!$C29)</f>
        <v>3821</v>
      </c>
      <c r="Q29" s="5">
        <f>SUMIFS(Combustivel!$O:$O,Combustivel!$AB:$AB,'km Por mes e Veículo'!Q$2,Combustivel!$AC:$AC,'km Por mes e Veículo'!Q$1,Combustivel!$A:$A,'km Por mes e Veículo'!$C29)</f>
        <v>0</v>
      </c>
      <c r="R29" s="5">
        <f>SUMIFS(Combustivel!$O:$O,Combustivel!$AB:$AB,'km Por mes e Veículo'!R$2,Combustivel!$AC:$AC,'km Por mes e Veículo'!R$1,Combustivel!$A:$A,'km Por mes e Veículo'!$C29)</f>
        <v>0</v>
      </c>
      <c r="S29" s="5">
        <f>SUMIFS(Combustivel!$O:$O,Combustivel!$AB:$AB,'km Por mes e Veículo'!S$2,Combustivel!$AC:$AC,'km Por mes e Veículo'!S$1,Combustivel!$A:$A,'km Por mes e Veículo'!$C29)</f>
        <v>0</v>
      </c>
      <c r="T29" s="5">
        <f>SUMIFS(Combustivel!$O:$O,Combustivel!$AB:$AB,'km Por mes e Veículo'!T$2,Combustivel!$AC:$AC,'km Por mes e Veículo'!T$1,Combustivel!$A:$A,'km Por mes e Veículo'!$C29)</f>
        <v>0</v>
      </c>
      <c r="U29" s="5">
        <f>SUMIFS(Combustivel!$O:$O,Combustivel!$AB:$AB,'km Por mes e Veículo'!U$2,Combustivel!$AC:$AC,'km Por mes e Veículo'!U$1,Combustivel!$A:$A,'km Por mes e Veículo'!$C29)</f>
        <v>0</v>
      </c>
      <c r="V29" s="5">
        <f>SUMIFS(Combustivel!$O:$O,Combustivel!$AB:$AB,'km Por mes e Veículo'!V$2,Combustivel!$AC:$AC,'km Por mes e Veículo'!V$1,Combustivel!$A:$A,'km Por mes e Veículo'!$C29)</f>
        <v>0</v>
      </c>
      <c r="W29" s="5">
        <f>SUMIFS(Combustivel!$O:$O,Combustivel!$AB:$AB,'km Por mes e Veículo'!W$2,Combustivel!$AC:$AC,'km Por mes e Veículo'!W$1,Combustivel!$A:$A,'km Por mes e Veículo'!$C29)</f>
        <v>0</v>
      </c>
      <c r="X29" s="5">
        <f>SUMIFS(Combustivel!$O:$O,Combustivel!$AB:$AB,'km Por mes e Veículo'!X$2,Combustivel!$AC:$AC,'km Por mes e Veículo'!X$1,Combustivel!$A:$A,'km Por mes e Veículo'!$C29)</f>
        <v>0</v>
      </c>
    </row>
    <row r="30" spans="1:24" x14ac:dyDescent="0.3">
      <c r="A30" t="s">
        <v>3567</v>
      </c>
      <c r="B30" t="str">
        <f>_xlfn.XLOOKUP(C30,'[1]LOCADO - ATIVOS'!$C:$C,'[1]LOCADO - ATIVOS'!$B:$B)</f>
        <v>TI-01</v>
      </c>
      <c r="C30" t="s">
        <v>2632</v>
      </c>
      <c r="D30" s="5">
        <f>SUMIFS(Combustivel!$O:$O,Combustivel!$AB:$AB,'km Por mes e Veículo'!D$2,Combustivel!$AC:$AC,'km Por mes e Veículo'!D$1,Combustivel!$A:$A,'km Por mes e Veículo'!$C30)</f>
        <v>0</v>
      </c>
      <c r="E30" s="5">
        <f>SUMIFS(Combustivel!$O:$O,Combustivel!$AB:$AB,'km Por mes e Veículo'!E$2,Combustivel!$AC:$AC,'km Por mes e Veículo'!E$1,Combustivel!$A:$A,'km Por mes e Veículo'!$C30)</f>
        <v>0</v>
      </c>
      <c r="F30" s="5">
        <f>SUMIFS(Combustivel!$O:$O,Combustivel!$AB:$AB,'km Por mes e Veículo'!F$2,Combustivel!$AC:$AC,'km Por mes e Veículo'!F$1,Combustivel!$A:$A,'km Por mes e Veículo'!$C30)</f>
        <v>0</v>
      </c>
      <c r="G30" s="5">
        <f>SUMIFS(Combustivel!$O:$O,Combustivel!$AB:$AB,'km Por mes e Veículo'!G$2,Combustivel!$AC:$AC,'km Por mes e Veículo'!G$1,Combustivel!$A:$A,'km Por mes e Veículo'!$C30)</f>
        <v>0</v>
      </c>
      <c r="H30" s="5">
        <f>SUMIFS(Combustivel!$O:$O,Combustivel!$AB:$AB,'km Por mes e Veículo'!H$2,Combustivel!$AC:$AC,'km Por mes e Veículo'!H$1,Combustivel!$A:$A,'km Por mes e Veículo'!$C30)</f>
        <v>0</v>
      </c>
      <c r="I30" s="5">
        <f>SUMIFS(Combustivel!$O:$O,Combustivel!$AB:$AB,'km Por mes e Veículo'!I$2,Combustivel!$AC:$AC,'km Por mes e Veículo'!I$1,Combustivel!$A:$A,'km Por mes e Veículo'!$C30)</f>
        <v>0</v>
      </c>
      <c r="J30" s="5">
        <f>SUMIFS(Combustivel!$O:$O,Combustivel!$AB:$AB,'km Por mes e Veículo'!J$2,Combustivel!$AC:$AC,'km Por mes e Veículo'!J$1,Combustivel!$A:$A,'km Por mes e Veículo'!$C30)</f>
        <v>790</v>
      </c>
      <c r="K30" s="5">
        <f>SUMIFS(Combustivel!$O:$O,Combustivel!$AB:$AB,'km Por mes e Veículo'!K$2,Combustivel!$AC:$AC,'km Por mes e Veículo'!K$1,Combustivel!$A:$A,'km Por mes e Veículo'!$C30)</f>
        <v>0</v>
      </c>
      <c r="L30" s="5">
        <f>SUMIFS(Combustivel!$O:$O,Combustivel!$AB:$AB,'km Por mes e Veículo'!L$2,Combustivel!$AC:$AC,'km Por mes e Veículo'!L$1,Combustivel!$A:$A,'km Por mes e Veículo'!$C30)</f>
        <v>1006</v>
      </c>
      <c r="M30" s="5">
        <f>SUMIFS(Combustivel!$O:$O,Combustivel!$AB:$AB,'km Por mes e Veículo'!M$2,Combustivel!$AC:$AC,'km Por mes e Veículo'!M$1,Combustivel!$A:$A,'km Por mes e Veículo'!$C30)</f>
        <v>1924</v>
      </c>
      <c r="N30" s="5">
        <f>SUMIFS(Combustivel!$O:$O,Combustivel!$AB:$AB,'km Por mes e Veículo'!N$2,Combustivel!$AC:$AC,'km Por mes e Veículo'!N$1,Combustivel!$A:$A,'km Por mes e Veículo'!$C30)</f>
        <v>7262</v>
      </c>
      <c r="O30" s="5">
        <f>SUMIFS(Combustivel!$O:$O,Combustivel!$AB:$AB,'km Por mes e Veículo'!O$2,Combustivel!$AC:$AC,'km Por mes e Veículo'!O$1,Combustivel!$A:$A,'km Por mes e Veículo'!$C30)</f>
        <v>8631</v>
      </c>
      <c r="P30" s="5">
        <f>SUMIFS(Combustivel!$O:$O,Combustivel!$AB:$AB,'km Por mes e Veículo'!P$2,Combustivel!$AC:$AC,'km Por mes e Veículo'!P$1,Combustivel!$A:$A,'km Por mes e Veículo'!$C30)</f>
        <v>7781</v>
      </c>
      <c r="Q30" s="5">
        <f>SUMIFS(Combustivel!$O:$O,Combustivel!$AB:$AB,'km Por mes e Veículo'!Q$2,Combustivel!$AC:$AC,'km Por mes e Veículo'!Q$1,Combustivel!$A:$A,'km Por mes e Veículo'!$C30)</f>
        <v>0</v>
      </c>
      <c r="R30" s="5">
        <f>SUMIFS(Combustivel!$O:$O,Combustivel!$AB:$AB,'km Por mes e Veículo'!R$2,Combustivel!$AC:$AC,'km Por mes e Veículo'!R$1,Combustivel!$A:$A,'km Por mes e Veículo'!$C30)</f>
        <v>0</v>
      </c>
      <c r="S30" s="5">
        <f>SUMIFS(Combustivel!$O:$O,Combustivel!$AB:$AB,'km Por mes e Veículo'!S$2,Combustivel!$AC:$AC,'km Por mes e Veículo'!S$1,Combustivel!$A:$A,'km Por mes e Veículo'!$C30)</f>
        <v>0</v>
      </c>
      <c r="T30" s="5">
        <f>SUMIFS(Combustivel!$O:$O,Combustivel!$AB:$AB,'km Por mes e Veículo'!T$2,Combustivel!$AC:$AC,'km Por mes e Veículo'!T$1,Combustivel!$A:$A,'km Por mes e Veículo'!$C30)</f>
        <v>0</v>
      </c>
      <c r="U30" s="5">
        <f>SUMIFS(Combustivel!$O:$O,Combustivel!$AB:$AB,'km Por mes e Veículo'!U$2,Combustivel!$AC:$AC,'km Por mes e Veículo'!U$1,Combustivel!$A:$A,'km Por mes e Veículo'!$C30)</f>
        <v>0</v>
      </c>
      <c r="V30" s="5">
        <f>SUMIFS(Combustivel!$O:$O,Combustivel!$AB:$AB,'km Por mes e Veículo'!V$2,Combustivel!$AC:$AC,'km Por mes e Veículo'!V$1,Combustivel!$A:$A,'km Por mes e Veículo'!$C30)</f>
        <v>0</v>
      </c>
      <c r="W30" s="5">
        <f>SUMIFS(Combustivel!$O:$O,Combustivel!$AB:$AB,'km Por mes e Veículo'!W$2,Combustivel!$AC:$AC,'km Por mes e Veículo'!W$1,Combustivel!$A:$A,'km Por mes e Veículo'!$C30)</f>
        <v>0</v>
      </c>
      <c r="X30" s="5">
        <f>SUMIFS(Combustivel!$O:$O,Combustivel!$AB:$AB,'km Por mes e Veículo'!X$2,Combustivel!$AC:$AC,'km Por mes e Veículo'!X$1,Combustivel!$A:$A,'km Por mes e Veículo'!$C30)</f>
        <v>0</v>
      </c>
    </row>
    <row r="31" spans="1:24" x14ac:dyDescent="0.3">
      <c r="A31" t="s">
        <v>3567</v>
      </c>
      <c r="B31" t="str">
        <f>_xlfn.XLOOKUP(C31,'[1]LOCADO - ATIVOS'!$C:$C,'[1]LOCADO - ATIVOS'!$B:$B)</f>
        <v>TI-02</v>
      </c>
      <c r="C31" t="s">
        <v>2691</v>
      </c>
      <c r="D31" s="5">
        <f>SUMIFS(Combustivel!$O:$O,Combustivel!$AB:$AB,'km Por mes e Veículo'!D$2,Combustivel!$AC:$AC,'km Por mes e Veículo'!D$1,Combustivel!$A:$A,'km Por mes e Veículo'!$C31)</f>
        <v>0</v>
      </c>
      <c r="E31" s="5">
        <f>SUMIFS(Combustivel!$O:$O,Combustivel!$AB:$AB,'km Por mes e Veículo'!E$2,Combustivel!$AC:$AC,'km Por mes e Veículo'!E$1,Combustivel!$A:$A,'km Por mes e Veículo'!$C31)</f>
        <v>0</v>
      </c>
      <c r="F31" s="5">
        <f>SUMIFS(Combustivel!$O:$O,Combustivel!$AB:$AB,'km Por mes e Veículo'!F$2,Combustivel!$AC:$AC,'km Por mes e Veículo'!F$1,Combustivel!$A:$A,'km Por mes e Veículo'!$C31)</f>
        <v>0</v>
      </c>
      <c r="G31" s="5">
        <f>SUMIFS(Combustivel!$O:$O,Combustivel!$AB:$AB,'km Por mes e Veículo'!G$2,Combustivel!$AC:$AC,'km Por mes e Veículo'!G$1,Combustivel!$A:$A,'km Por mes e Veículo'!$C31)</f>
        <v>0</v>
      </c>
      <c r="H31" s="5">
        <f>SUMIFS(Combustivel!$O:$O,Combustivel!$AB:$AB,'km Por mes e Veículo'!H$2,Combustivel!$AC:$AC,'km Por mes e Veículo'!H$1,Combustivel!$A:$A,'km Por mes e Veículo'!$C31)</f>
        <v>0</v>
      </c>
      <c r="I31" s="5">
        <f>SUMIFS(Combustivel!$O:$O,Combustivel!$AB:$AB,'km Por mes e Veículo'!I$2,Combustivel!$AC:$AC,'km Por mes e Veículo'!I$1,Combustivel!$A:$A,'km Por mes e Veículo'!$C31)</f>
        <v>0</v>
      </c>
      <c r="J31" s="5">
        <f>SUMIFS(Combustivel!$O:$O,Combustivel!$AB:$AB,'km Por mes e Veículo'!J$2,Combustivel!$AC:$AC,'km Por mes e Veículo'!J$1,Combustivel!$A:$A,'km Por mes e Veículo'!$C31)</f>
        <v>3325</v>
      </c>
      <c r="K31" s="5">
        <f>SUMIFS(Combustivel!$O:$O,Combustivel!$AB:$AB,'km Por mes e Veículo'!K$2,Combustivel!$AC:$AC,'km Por mes e Veículo'!K$1,Combustivel!$A:$A,'km Por mes e Veículo'!$C31)</f>
        <v>3436</v>
      </c>
      <c r="L31" s="5">
        <f>SUMIFS(Combustivel!$O:$O,Combustivel!$AB:$AB,'km Por mes e Veículo'!L$2,Combustivel!$AC:$AC,'km Por mes e Veículo'!L$1,Combustivel!$A:$A,'km Por mes e Veículo'!$C31)</f>
        <v>1712</v>
      </c>
      <c r="M31" s="5">
        <f>SUMIFS(Combustivel!$O:$O,Combustivel!$AB:$AB,'km Por mes e Veículo'!M$2,Combustivel!$AC:$AC,'km Por mes e Veículo'!M$1,Combustivel!$A:$A,'km Por mes e Veículo'!$C31)</f>
        <v>2821</v>
      </c>
      <c r="N31" s="5">
        <f>SUMIFS(Combustivel!$O:$O,Combustivel!$AB:$AB,'km Por mes e Veículo'!N$2,Combustivel!$AC:$AC,'km Por mes e Veículo'!N$1,Combustivel!$A:$A,'km Por mes e Veículo'!$C31)</f>
        <v>5680</v>
      </c>
      <c r="O31" s="5">
        <f>SUMIFS(Combustivel!$O:$O,Combustivel!$AB:$AB,'km Por mes e Veículo'!O$2,Combustivel!$AC:$AC,'km Por mes e Veículo'!O$1,Combustivel!$A:$A,'km Por mes e Veículo'!$C31)</f>
        <v>7635</v>
      </c>
      <c r="P31" s="5">
        <f>SUMIFS(Combustivel!$O:$O,Combustivel!$AB:$AB,'km Por mes e Veículo'!P$2,Combustivel!$AC:$AC,'km Por mes e Veículo'!P$1,Combustivel!$A:$A,'km Por mes e Veículo'!$C31)</f>
        <v>6177</v>
      </c>
      <c r="Q31" s="5">
        <f>SUMIFS(Combustivel!$O:$O,Combustivel!$AB:$AB,'km Por mes e Veículo'!Q$2,Combustivel!$AC:$AC,'km Por mes e Veículo'!Q$1,Combustivel!$A:$A,'km Por mes e Veículo'!$C31)</f>
        <v>0</v>
      </c>
      <c r="R31" s="5">
        <f>SUMIFS(Combustivel!$O:$O,Combustivel!$AB:$AB,'km Por mes e Veículo'!R$2,Combustivel!$AC:$AC,'km Por mes e Veículo'!R$1,Combustivel!$A:$A,'km Por mes e Veículo'!$C31)</f>
        <v>0</v>
      </c>
      <c r="S31" s="5">
        <f>SUMIFS(Combustivel!$O:$O,Combustivel!$AB:$AB,'km Por mes e Veículo'!S$2,Combustivel!$AC:$AC,'km Por mes e Veículo'!S$1,Combustivel!$A:$A,'km Por mes e Veículo'!$C31)</f>
        <v>0</v>
      </c>
      <c r="T31" s="5">
        <f>SUMIFS(Combustivel!$O:$O,Combustivel!$AB:$AB,'km Por mes e Veículo'!T$2,Combustivel!$AC:$AC,'km Por mes e Veículo'!T$1,Combustivel!$A:$A,'km Por mes e Veículo'!$C31)</f>
        <v>0</v>
      </c>
      <c r="U31" s="5">
        <f>SUMIFS(Combustivel!$O:$O,Combustivel!$AB:$AB,'km Por mes e Veículo'!U$2,Combustivel!$AC:$AC,'km Por mes e Veículo'!U$1,Combustivel!$A:$A,'km Por mes e Veículo'!$C31)</f>
        <v>0</v>
      </c>
      <c r="V31" s="5">
        <f>SUMIFS(Combustivel!$O:$O,Combustivel!$AB:$AB,'km Por mes e Veículo'!V$2,Combustivel!$AC:$AC,'km Por mes e Veículo'!V$1,Combustivel!$A:$A,'km Por mes e Veículo'!$C31)</f>
        <v>0</v>
      </c>
      <c r="W31" s="5">
        <f>SUMIFS(Combustivel!$O:$O,Combustivel!$AB:$AB,'km Por mes e Veículo'!W$2,Combustivel!$AC:$AC,'km Por mes e Veículo'!W$1,Combustivel!$A:$A,'km Por mes e Veículo'!$C31)</f>
        <v>0</v>
      </c>
      <c r="X31" s="5">
        <f>SUMIFS(Combustivel!$O:$O,Combustivel!$AB:$AB,'km Por mes e Veículo'!X$2,Combustivel!$AC:$AC,'km Por mes e Veículo'!X$1,Combustivel!$A:$A,'km Por mes e Veículo'!$C31)</f>
        <v>0</v>
      </c>
    </row>
    <row r="32" spans="1:24" x14ac:dyDescent="0.3">
      <c r="A32" t="s">
        <v>3567</v>
      </c>
      <c r="B32" t="str">
        <f>_xlfn.XLOOKUP(C32,'[1]LOCADO - ATIVOS'!$C:$C,'[1]LOCADO - ATIVOS'!$B:$B)</f>
        <v>TI-03</v>
      </c>
      <c r="C32" t="s">
        <v>2650</v>
      </c>
      <c r="D32" s="5">
        <f>SUMIFS(Combustivel!$O:$O,Combustivel!$AB:$AB,'km Por mes e Veículo'!D$2,Combustivel!$AC:$AC,'km Por mes e Veículo'!D$1,Combustivel!$A:$A,'km Por mes e Veículo'!$C32)</f>
        <v>0</v>
      </c>
      <c r="E32" s="5">
        <f>SUMIFS(Combustivel!$O:$O,Combustivel!$AB:$AB,'km Por mes e Veículo'!E$2,Combustivel!$AC:$AC,'km Por mes e Veículo'!E$1,Combustivel!$A:$A,'km Por mes e Veículo'!$C32)</f>
        <v>0</v>
      </c>
      <c r="F32" s="5">
        <f>SUMIFS(Combustivel!$O:$O,Combustivel!$AB:$AB,'km Por mes e Veículo'!F$2,Combustivel!$AC:$AC,'km Por mes e Veículo'!F$1,Combustivel!$A:$A,'km Por mes e Veículo'!$C32)</f>
        <v>0</v>
      </c>
      <c r="G32" s="5">
        <f>SUMIFS(Combustivel!$O:$O,Combustivel!$AB:$AB,'km Por mes e Veículo'!G$2,Combustivel!$AC:$AC,'km Por mes e Veículo'!G$1,Combustivel!$A:$A,'km Por mes e Veículo'!$C32)</f>
        <v>0</v>
      </c>
      <c r="H32" s="5">
        <f>SUMIFS(Combustivel!$O:$O,Combustivel!$AB:$AB,'km Por mes e Veículo'!H$2,Combustivel!$AC:$AC,'km Por mes e Veículo'!H$1,Combustivel!$A:$A,'km Por mes e Veículo'!$C32)</f>
        <v>0</v>
      </c>
      <c r="I32" s="5">
        <f>SUMIFS(Combustivel!$O:$O,Combustivel!$AB:$AB,'km Por mes e Veículo'!I$2,Combustivel!$AC:$AC,'km Por mes e Veículo'!I$1,Combustivel!$A:$A,'km Por mes e Veículo'!$C32)</f>
        <v>0</v>
      </c>
      <c r="J32" s="5">
        <f>SUMIFS(Combustivel!$O:$O,Combustivel!$AB:$AB,'km Por mes e Veículo'!J$2,Combustivel!$AC:$AC,'km Por mes e Veículo'!J$1,Combustivel!$A:$A,'km Por mes e Veículo'!$C32)</f>
        <v>1622</v>
      </c>
      <c r="K32" s="5">
        <f>SUMIFS(Combustivel!$O:$O,Combustivel!$AB:$AB,'km Por mes e Veículo'!K$2,Combustivel!$AC:$AC,'km Por mes e Veículo'!K$1,Combustivel!$A:$A,'km Por mes e Veículo'!$C32)</f>
        <v>4761</v>
      </c>
      <c r="L32" s="5">
        <f>SUMIFS(Combustivel!$O:$O,Combustivel!$AB:$AB,'km Por mes e Veículo'!L$2,Combustivel!$AC:$AC,'km Por mes e Veículo'!L$1,Combustivel!$A:$A,'km Por mes e Veículo'!$C32)</f>
        <v>4953</v>
      </c>
      <c r="M32" s="5">
        <f>SUMIFS(Combustivel!$O:$O,Combustivel!$AB:$AB,'km Por mes e Veículo'!M$2,Combustivel!$AC:$AC,'km Por mes e Veículo'!M$1,Combustivel!$A:$A,'km Por mes e Veículo'!$C32)</f>
        <v>3181</v>
      </c>
      <c r="N32" s="5">
        <f>SUMIFS(Combustivel!$O:$O,Combustivel!$AB:$AB,'km Por mes e Veículo'!N$2,Combustivel!$AC:$AC,'km Por mes e Veículo'!N$1,Combustivel!$A:$A,'km Por mes e Veículo'!$C32)</f>
        <v>4634</v>
      </c>
      <c r="O32" s="5">
        <f>SUMIFS(Combustivel!$O:$O,Combustivel!$AB:$AB,'km Por mes e Veículo'!O$2,Combustivel!$AC:$AC,'km Por mes e Veículo'!O$1,Combustivel!$A:$A,'km Por mes e Veículo'!$C32)</f>
        <v>5838</v>
      </c>
      <c r="P32" s="5">
        <f>SUMIFS(Combustivel!$O:$O,Combustivel!$AB:$AB,'km Por mes e Veículo'!P$2,Combustivel!$AC:$AC,'km Por mes e Veículo'!P$1,Combustivel!$A:$A,'km Por mes e Veículo'!$C32)</f>
        <v>6841</v>
      </c>
      <c r="Q32" s="5">
        <f>SUMIFS(Combustivel!$O:$O,Combustivel!$AB:$AB,'km Por mes e Veículo'!Q$2,Combustivel!$AC:$AC,'km Por mes e Veículo'!Q$1,Combustivel!$A:$A,'km Por mes e Veículo'!$C32)</f>
        <v>0</v>
      </c>
      <c r="R32" s="5">
        <f>SUMIFS(Combustivel!$O:$O,Combustivel!$AB:$AB,'km Por mes e Veículo'!R$2,Combustivel!$AC:$AC,'km Por mes e Veículo'!R$1,Combustivel!$A:$A,'km Por mes e Veículo'!$C32)</f>
        <v>0</v>
      </c>
      <c r="S32" s="5">
        <f>SUMIFS(Combustivel!$O:$O,Combustivel!$AB:$AB,'km Por mes e Veículo'!S$2,Combustivel!$AC:$AC,'km Por mes e Veículo'!S$1,Combustivel!$A:$A,'km Por mes e Veículo'!$C32)</f>
        <v>0</v>
      </c>
      <c r="T32" s="5">
        <f>SUMIFS(Combustivel!$O:$O,Combustivel!$AB:$AB,'km Por mes e Veículo'!T$2,Combustivel!$AC:$AC,'km Por mes e Veículo'!T$1,Combustivel!$A:$A,'km Por mes e Veículo'!$C32)</f>
        <v>0</v>
      </c>
      <c r="U32" s="5">
        <f>SUMIFS(Combustivel!$O:$O,Combustivel!$AB:$AB,'km Por mes e Veículo'!U$2,Combustivel!$AC:$AC,'km Por mes e Veículo'!U$1,Combustivel!$A:$A,'km Por mes e Veículo'!$C32)</f>
        <v>0</v>
      </c>
      <c r="V32" s="5">
        <f>SUMIFS(Combustivel!$O:$O,Combustivel!$AB:$AB,'km Por mes e Veículo'!V$2,Combustivel!$AC:$AC,'km Por mes e Veículo'!V$1,Combustivel!$A:$A,'km Por mes e Veículo'!$C32)</f>
        <v>0</v>
      </c>
      <c r="W32" s="5">
        <f>SUMIFS(Combustivel!$O:$O,Combustivel!$AB:$AB,'km Por mes e Veículo'!W$2,Combustivel!$AC:$AC,'km Por mes e Veículo'!W$1,Combustivel!$A:$A,'km Por mes e Veículo'!$C32)</f>
        <v>0</v>
      </c>
      <c r="X32" s="5">
        <f>SUMIFS(Combustivel!$O:$O,Combustivel!$AB:$AB,'km Por mes e Veículo'!X$2,Combustivel!$AC:$AC,'km Por mes e Veículo'!X$1,Combustivel!$A:$A,'km Por mes e Veículo'!$C32)</f>
        <v>0</v>
      </c>
    </row>
    <row r="33" spans="1:24" x14ac:dyDescent="0.3">
      <c r="A33" t="s">
        <v>3567</v>
      </c>
      <c r="B33" t="str">
        <f>_xlfn.XLOOKUP(C33,'[1]LOCADO - ATIVOS'!$C:$C,'[1]LOCADO - ATIVOS'!$B:$B)</f>
        <v>TI-04</v>
      </c>
      <c r="C33" t="s">
        <v>2655</v>
      </c>
      <c r="D33" s="5">
        <f>SUMIFS(Combustivel!$O:$O,Combustivel!$AB:$AB,'km Por mes e Veículo'!D$2,Combustivel!$AC:$AC,'km Por mes e Veículo'!D$1,Combustivel!$A:$A,'km Por mes e Veículo'!$C33)</f>
        <v>0</v>
      </c>
      <c r="E33" s="5">
        <f>SUMIFS(Combustivel!$O:$O,Combustivel!$AB:$AB,'km Por mes e Veículo'!E$2,Combustivel!$AC:$AC,'km Por mes e Veículo'!E$1,Combustivel!$A:$A,'km Por mes e Veículo'!$C33)</f>
        <v>0</v>
      </c>
      <c r="F33" s="5">
        <f>SUMIFS(Combustivel!$O:$O,Combustivel!$AB:$AB,'km Por mes e Veículo'!F$2,Combustivel!$AC:$AC,'km Por mes e Veículo'!F$1,Combustivel!$A:$A,'km Por mes e Veículo'!$C33)</f>
        <v>0</v>
      </c>
      <c r="G33" s="5">
        <f>SUMIFS(Combustivel!$O:$O,Combustivel!$AB:$AB,'km Por mes e Veículo'!G$2,Combustivel!$AC:$AC,'km Por mes e Veículo'!G$1,Combustivel!$A:$A,'km Por mes e Veículo'!$C33)</f>
        <v>0</v>
      </c>
      <c r="H33" s="5">
        <f>SUMIFS(Combustivel!$O:$O,Combustivel!$AB:$AB,'km Por mes e Veículo'!H$2,Combustivel!$AC:$AC,'km Por mes e Veículo'!H$1,Combustivel!$A:$A,'km Por mes e Veículo'!$C33)</f>
        <v>0</v>
      </c>
      <c r="I33" s="5">
        <f>SUMIFS(Combustivel!$O:$O,Combustivel!$AB:$AB,'km Por mes e Veículo'!I$2,Combustivel!$AC:$AC,'km Por mes e Veículo'!I$1,Combustivel!$A:$A,'km Por mes e Veículo'!$C33)</f>
        <v>0</v>
      </c>
      <c r="J33" s="5">
        <f>SUMIFS(Combustivel!$O:$O,Combustivel!$AB:$AB,'km Por mes e Veículo'!J$2,Combustivel!$AC:$AC,'km Por mes e Veículo'!J$1,Combustivel!$A:$A,'km Por mes e Veículo'!$C33)</f>
        <v>3140</v>
      </c>
      <c r="K33" s="5">
        <f>SUMIFS(Combustivel!$O:$O,Combustivel!$AB:$AB,'km Por mes e Veículo'!K$2,Combustivel!$AC:$AC,'km Por mes e Veículo'!K$1,Combustivel!$A:$A,'km Por mes e Veículo'!$C33)</f>
        <v>3344</v>
      </c>
      <c r="L33" s="5">
        <f>SUMIFS(Combustivel!$O:$O,Combustivel!$AB:$AB,'km Por mes e Veículo'!L$2,Combustivel!$AC:$AC,'km Por mes e Veículo'!L$1,Combustivel!$A:$A,'km Por mes e Veículo'!$C33)</f>
        <v>2831</v>
      </c>
      <c r="M33" s="5">
        <f>SUMIFS(Combustivel!$O:$O,Combustivel!$AB:$AB,'km Por mes e Veículo'!M$2,Combustivel!$AC:$AC,'km Por mes e Veículo'!M$1,Combustivel!$A:$A,'km Por mes e Veículo'!$C33)</f>
        <v>2755</v>
      </c>
      <c r="N33" s="5">
        <f>SUMIFS(Combustivel!$O:$O,Combustivel!$AB:$AB,'km Por mes e Veículo'!N$2,Combustivel!$AC:$AC,'km Por mes e Veículo'!N$1,Combustivel!$A:$A,'km Por mes e Veículo'!$C33)</f>
        <v>6167</v>
      </c>
      <c r="O33" s="5">
        <f>SUMIFS(Combustivel!$O:$O,Combustivel!$AB:$AB,'km Por mes e Veículo'!O$2,Combustivel!$AC:$AC,'km Por mes e Veículo'!O$1,Combustivel!$A:$A,'km Por mes e Veículo'!$C33)</f>
        <v>7909</v>
      </c>
      <c r="P33" s="5">
        <f>SUMIFS(Combustivel!$O:$O,Combustivel!$AB:$AB,'km Por mes e Veículo'!P$2,Combustivel!$AC:$AC,'km Por mes e Veículo'!P$1,Combustivel!$A:$A,'km Por mes e Veículo'!$C33)</f>
        <v>6883</v>
      </c>
      <c r="Q33" s="5">
        <f>SUMIFS(Combustivel!$O:$O,Combustivel!$AB:$AB,'km Por mes e Veículo'!Q$2,Combustivel!$AC:$AC,'km Por mes e Veículo'!Q$1,Combustivel!$A:$A,'km Por mes e Veículo'!$C33)</f>
        <v>0</v>
      </c>
      <c r="R33" s="5">
        <f>SUMIFS(Combustivel!$O:$O,Combustivel!$AB:$AB,'km Por mes e Veículo'!R$2,Combustivel!$AC:$AC,'km Por mes e Veículo'!R$1,Combustivel!$A:$A,'km Por mes e Veículo'!$C33)</f>
        <v>0</v>
      </c>
      <c r="S33" s="5">
        <f>SUMIFS(Combustivel!$O:$O,Combustivel!$AB:$AB,'km Por mes e Veículo'!S$2,Combustivel!$AC:$AC,'km Por mes e Veículo'!S$1,Combustivel!$A:$A,'km Por mes e Veículo'!$C33)</f>
        <v>0</v>
      </c>
      <c r="T33" s="5">
        <f>SUMIFS(Combustivel!$O:$O,Combustivel!$AB:$AB,'km Por mes e Veículo'!T$2,Combustivel!$AC:$AC,'km Por mes e Veículo'!T$1,Combustivel!$A:$A,'km Por mes e Veículo'!$C33)</f>
        <v>0</v>
      </c>
      <c r="U33" s="5">
        <f>SUMIFS(Combustivel!$O:$O,Combustivel!$AB:$AB,'km Por mes e Veículo'!U$2,Combustivel!$AC:$AC,'km Por mes e Veículo'!U$1,Combustivel!$A:$A,'km Por mes e Veículo'!$C33)</f>
        <v>0</v>
      </c>
      <c r="V33" s="5">
        <f>SUMIFS(Combustivel!$O:$O,Combustivel!$AB:$AB,'km Por mes e Veículo'!V$2,Combustivel!$AC:$AC,'km Por mes e Veículo'!V$1,Combustivel!$A:$A,'km Por mes e Veículo'!$C33)</f>
        <v>0</v>
      </c>
      <c r="W33" s="5">
        <f>SUMIFS(Combustivel!$O:$O,Combustivel!$AB:$AB,'km Por mes e Veículo'!W$2,Combustivel!$AC:$AC,'km Por mes e Veículo'!W$1,Combustivel!$A:$A,'km Por mes e Veículo'!$C33)</f>
        <v>0</v>
      </c>
      <c r="X33" s="5">
        <f>SUMIFS(Combustivel!$O:$O,Combustivel!$AB:$AB,'km Por mes e Veículo'!X$2,Combustivel!$AC:$AC,'km Por mes e Veículo'!X$1,Combustivel!$A:$A,'km Por mes e Veículo'!$C33)</f>
        <v>0</v>
      </c>
    </row>
    <row r="34" spans="1:24" x14ac:dyDescent="0.3">
      <c r="D34" s="5">
        <f>SUMIFS(Combustivel!$O:$O,Combustivel!$AB:$AB,'km Por mes e Veículo'!D$2,Combustivel!$AC:$AC,'km Por mes e Veículo'!D$1,Combustivel!$A:$A,'km Por mes e Veículo'!$C34)</f>
        <v>0</v>
      </c>
      <c r="E34" s="5">
        <f>SUMIFS(Combustivel!$O:$O,Combustivel!$AB:$AB,'km Por mes e Veículo'!E$2,Combustivel!$AC:$AC,'km Por mes e Veículo'!E$1,Combustivel!$A:$A,'km Por mes e Veículo'!$C34)</f>
        <v>0</v>
      </c>
      <c r="F34" s="5">
        <f>SUMIFS(Combustivel!$O:$O,Combustivel!$AB:$AB,'km Por mes e Veículo'!F$2,Combustivel!$AC:$AC,'km Por mes e Veículo'!F$1,Combustivel!$A:$A,'km Por mes e Veículo'!$C34)</f>
        <v>0</v>
      </c>
      <c r="G34" s="5">
        <f>SUMIFS(Combustivel!$O:$O,Combustivel!$AB:$AB,'km Por mes e Veículo'!G$2,Combustivel!$AC:$AC,'km Por mes e Veículo'!G$1,Combustivel!$A:$A,'km Por mes e Veículo'!$C34)</f>
        <v>0</v>
      </c>
      <c r="H34" s="5">
        <f>SUMIFS(Combustivel!$O:$O,Combustivel!$AB:$AB,'km Por mes e Veículo'!H$2,Combustivel!$AC:$AC,'km Por mes e Veículo'!H$1,Combustivel!$A:$A,'km Por mes e Veículo'!$C34)</f>
        <v>0</v>
      </c>
      <c r="I34" s="5">
        <f>SUMIFS(Combustivel!$O:$O,Combustivel!$AB:$AB,'km Por mes e Veículo'!I$2,Combustivel!$AC:$AC,'km Por mes e Veículo'!I$1,Combustivel!$A:$A,'km Por mes e Veículo'!$C34)</f>
        <v>0</v>
      </c>
      <c r="J34" s="5">
        <f>SUMIFS(Combustivel!$O:$O,Combustivel!$AB:$AB,'km Por mes e Veículo'!J$2,Combustivel!$AC:$AC,'km Por mes e Veículo'!J$1,Combustivel!$A:$A,'km Por mes e Veículo'!$C34)</f>
        <v>0</v>
      </c>
      <c r="K34" s="5">
        <f>SUMIFS(Combustivel!$O:$O,Combustivel!$AB:$AB,'km Por mes e Veículo'!K$2,Combustivel!$AC:$AC,'km Por mes e Veículo'!K$1,Combustivel!$A:$A,'km Por mes e Veículo'!$C34)</f>
        <v>0</v>
      </c>
      <c r="L34" s="5">
        <f>SUMIFS(Combustivel!$O:$O,Combustivel!$AB:$AB,'km Por mes e Veículo'!L$2,Combustivel!$AC:$AC,'km Por mes e Veículo'!L$1,Combustivel!$A:$A,'km Por mes e Veículo'!$C34)</f>
        <v>0</v>
      </c>
      <c r="M34" s="5">
        <f>SUMIFS(Combustivel!$O:$O,Combustivel!$AB:$AB,'km Por mes e Veículo'!M$2,Combustivel!$AC:$AC,'km Por mes e Veículo'!M$1,Combustivel!$A:$A,'km Por mes e Veículo'!$C34)</f>
        <v>0</v>
      </c>
      <c r="N34" s="5">
        <f>SUMIFS(Combustivel!$O:$O,Combustivel!$AB:$AB,'km Por mes e Veículo'!N$2,Combustivel!$AC:$AC,'km Por mes e Veículo'!N$1,Combustivel!$A:$A,'km Por mes e Veículo'!$C34)</f>
        <v>0</v>
      </c>
      <c r="O34" s="5">
        <f>SUMIFS(Combustivel!$O:$O,Combustivel!$AB:$AB,'km Por mes e Veículo'!O$2,Combustivel!$AC:$AC,'km Por mes e Veículo'!O$1,Combustivel!$A:$A,'km Por mes e Veículo'!$C34)</f>
        <v>0</v>
      </c>
      <c r="P34" s="5">
        <f>SUMIFS(Combustivel!$O:$O,Combustivel!$AB:$AB,'km Por mes e Veículo'!P$2,Combustivel!$AC:$AC,'km Por mes e Veículo'!P$1,Combustivel!$A:$A,'km Por mes e Veículo'!$C34)</f>
        <v>0</v>
      </c>
      <c r="Q34" s="5">
        <f>SUMIFS(Combustivel!$O:$O,Combustivel!$AB:$AB,'km Por mes e Veículo'!Q$2,Combustivel!$AC:$AC,'km Por mes e Veículo'!Q$1,Combustivel!$A:$A,'km Por mes e Veículo'!$C34)</f>
        <v>0</v>
      </c>
      <c r="R34" s="5">
        <f>SUMIFS(Combustivel!$O:$O,Combustivel!$AB:$AB,'km Por mes e Veículo'!R$2,Combustivel!$AC:$AC,'km Por mes e Veículo'!R$1,Combustivel!$A:$A,'km Por mes e Veículo'!$C34)</f>
        <v>0</v>
      </c>
      <c r="S34" s="5">
        <f>SUMIFS(Combustivel!$O:$O,Combustivel!$AB:$AB,'km Por mes e Veículo'!S$2,Combustivel!$AC:$AC,'km Por mes e Veículo'!S$1,Combustivel!$A:$A,'km Por mes e Veículo'!$C34)</f>
        <v>0</v>
      </c>
      <c r="T34" s="5">
        <f>SUMIFS(Combustivel!$O:$O,Combustivel!$AB:$AB,'km Por mes e Veículo'!T$2,Combustivel!$AC:$AC,'km Por mes e Veículo'!T$1,Combustivel!$A:$A,'km Por mes e Veículo'!$C34)</f>
        <v>0</v>
      </c>
      <c r="U34" s="5">
        <f>SUMIFS(Combustivel!$O:$O,Combustivel!$AB:$AB,'km Por mes e Veículo'!U$2,Combustivel!$AC:$AC,'km Por mes e Veículo'!U$1,Combustivel!$A:$A,'km Por mes e Veículo'!$C34)</f>
        <v>0</v>
      </c>
      <c r="V34" s="5">
        <f>SUMIFS(Combustivel!$O:$O,Combustivel!$AB:$AB,'km Por mes e Veículo'!V$2,Combustivel!$AC:$AC,'km Por mes e Veículo'!V$1,Combustivel!$A:$A,'km Por mes e Veículo'!$C34)</f>
        <v>0</v>
      </c>
      <c r="W34" s="5">
        <f>SUMIFS(Combustivel!$O:$O,Combustivel!$AB:$AB,'km Por mes e Veículo'!W$2,Combustivel!$AC:$AC,'km Por mes e Veículo'!W$1,Combustivel!$A:$A,'km Por mes e Veículo'!$C34)</f>
        <v>0</v>
      </c>
      <c r="X34" s="5">
        <f>SUMIFS(Combustivel!$O:$O,Combustivel!$AB:$AB,'km Por mes e Veículo'!X$2,Combustivel!$AC:$AC,'km Por mes e Veículo'!X$1,Combustivel!$A:$A,'km Por mes e Veículo'!$C34)</f>
        <v>0</v>
      </c>
    </row>
    <row r="35" spans="1:24" x14ac:dyDescent="0.3">
      <c r="D35" s="5">
        <f>SUMIFS(Combustivel!$O:$O,Combustivel!$AB:$AB,'km Por mes e Veículo'!D$2,Combustivel!$AC:$AC,'km Por mes e Veículo'!D$1,Combustivel!$A:$A,'km Por mes e Veículo'!$C35)</f>
        <v>0</v>
      </c>
      <c r="E35" s="5">
        <f>SUMIFS(Combustivel!$O:$O,Combustivel!$AB:$AB,'km Por mes e Veículo'!E$2,Combustivel!$AC:$AC,'km Por mes e Veículo'!E$1,Combustivel!$A:$A,'km Por mes e Veículo'!$C35)</f>
        <v>0</v>
      </c>
      <c r="F35" s="5">
        <f>SUMIFS(Combustivel!$O:$O,Combustivel!$AB:$AB,'km Por mes e Veículo'!F$2,Combustivel!$AC:$AC,'km Por mes e Veículo'!F$1,Combustivel!$A:$A,'km Por mes e Veículo'!$C35)</f>
        <v>0</v>
      </c>
      <c r="G35" s="5">
        <f>SUMIFS(Combustivel!$O:$O,Combustivel!$AB:$AB,'km Por mes e Veículo'!G$2,Combustivel!$AC:$AC,'km Por mes e Veículo'!G$1,Combustivel!$A:$A,'km Por mes e Veículo'!$C35)</f>
        <v>0</v>
      </c>
      <c r="H35" s="5">
        <f>SUMIFS(Combustivel!$O:$O,Combustivel!$AB:$AB,'km Por mes e Veículo'!H$2,Combustivel!$AC:$AC,'km Por mes e Veículo'!H$1,Combustivel!$A:$A,'km Por mes e Veículo'!$C35)</f>
        <v>0</v>
      </c>
      <c r="I35" s="5">
        <f>SUMIFS(Combustivel!$O:$O,Combustivel!$AB:$AB,'km Por mes e Veículo'!I$2,Combustivel!$AC:$AC,'km Por mes e Veículo'!I$1,Combustivel!$A:$A,'km Por mes e Veículo'!$C35)</f>
        <v>0</v>
      </c>
      <c r="J35" s="5">
        <f>SUMIFS(Combustivel!$O:$O,Combustivel!$AB:$AB,'km Por mes e Veículo'!J$2,Combustivel!$AC:$AC,'km Por mes e Veículo'!J$1,Combustivel!$A:$A,'km Por mes e Veículo'!$C35)</f>
        <v>0</v>
      </c>
      <c r="K35" s="5">
        <f>SUMIFS(Combustivel!$O:$O,Combustivel!$AB:$AB,'km Por mes e Veículo'!K$2,Combustivel!$AC:$AC,'km Por mes e Veículo'!K$1,Combustivel!$A:$A,'km Por mes e Veículo'!$C35)</f>
        <v>0</v>
      </c>
      <c r="L35" s="5">
        <f>SUMIFS(Combustivel!$O:$O,Combustivel!$AB:$AB,'km Por mes e Veículo'!L$2,Combustivel!$AC:$AC,'km Por mes e Veículo'!L$1,Combustivel!$A:$A,'km Por mes e Veículo'!$C35)</f>
        <v>0</v>
      </c>
      <c r="M35" s="5">
        <f>SUMIFS(Combustivel!$O:$O,Combustivel!$AB:$AB,'km Por mes e Veículo'!M$2,Combustivel!$AC:$AC,'km Por mes e Veículo'!M$1,Combustivel!$A:$A,'km Por mes e Veículo'!$C35)</f>
        <v>0</v>
      </c>
      <c r="N35" s="5">
        <f>SUMIFS(Combustivel!$O:$O,Combustivel!$AB:$AB,'km Por mes e Veículo'!N$2,Combustivel!$AC:$AC,'km Por mes e Veículo'!N$1,Combustivel!$A:$A,'km Por mes e Veículo'!$C35)</f>
        <v>0</v>
      </c>
      <c r="O35" s="5">
        <f>SUMIFS(Combustivel!$O:$O,Combustivel!$AB:$AB,'km Por mes e Veículo'!O$2,Combustivel!$AC:$AC,'km Por mes e Veículo'!O$1,Combustivel!$A:$A,'km Por mes e Veículo'!$C35)</f>
        <v>0</v>
      </c>
      <c r="P35" s="5">
        <f>SUMIFS(Combustivel!$O:$O,Combustivel!$AB:$AB,'km Por mes e Veículo'!P$2,Combustivel!$AC:$AC,'km Por mes e Veículo'!P$1,Combustivel!$A:$A,'km Por mes e Veículo'!$C35)</f>
        <v>0</v>
      </c>
      <c r="Q35" s="5">
        <f>SUMIFS(Combustivel!$O:$O,Combustivel!$AB:$AB,'km Por mes e Veículo'!Q$2,Combustivel!$AC:$AC,'km Por mes e Veículo'!Q$1,Combustivel!$A:$A,'km Por mes e Veículo'!$C35)</f>
        <v>0</v>
      </c>
      <c r="R35" s="5">
        <f>SUMIFS(Combustivel!$O:$O,Combustivel!$AB:$AB,'km Por mes e Veículo'!R$2,Combustivel!$AC:$AC,'km Por mes e Veículo'!R$1,Combustivel!$A:$A,'km Por mes e Veículo'!$C35)</f>
        <v>0</v>
      </c>
      <c r="S35" s="5">
        <f>SUMIFS(Combustivel!$O:$O,Combustivel!$AB:$AB,'km Por mes e Veículo'!S$2,Combustivel!$AC:$AC,'km Por mes e Veículo'!S$1,Combustivel!$A:$A,'km Por mes e Veículo'!$C35)</f>
        <v>0</v>
      </c>
      <c r="T35" s="5">
        <f>SUMIFS(Combustivel!$O:$O,Combustivel!$AB:$AB,'km Por mes e Veículo'!T$2,Combustivel!$AC:$AC,'km Por mes e Veículo'!T$1,Combustivel!$A:$A,'km Por mes e Veículo'!$C35)</f>
        <v>0</v>
      </c>
      <c r="U35" s="5">
        <f>SUMIFS(Combustivel!$O:$O,Combustivel!$AB:$AB,'km Por mes e Veículo'!U$2,Combustivel!$AC:$AC,'km Por mes e Veículo'!U$1,Combustivel!$A:$A,'km Por mes e Veículo'!$C35)</f>
        <v>0</v>
      </c>
      <c r="V35" s="5">
        <f>SUMIFS(Combustivel!$O:$O,Combustivel!$AB:$AB,'km Por mes e Veículo'!V$2,Combustivel!$AC:$AC,'km Por mes e Veículo'!V$1,Combustivel!$A:$A,'km Por mes e Veículo'!$C35)</f>
        <v>0</v>
      </c>
      <c r="W35" s="5">
        <f>SUMIFS(Combustivel!$O:$O,Combustivel!$AB:$AB,'km Por mes e Veículo'!W$2,Combustivel!$AC:$AC,'km Por mes e Veículo'!W$1,Combustivel!$A:$A,'km Por mes e Veículo'!$C35)</f>
        <v>0</v>
      </c>
      <c r="X35" s="5">
        <f>SUMIFS(Combustivel!$O:$O,Combustivel!$AB:$AB,'km Por mes e Veículo'!X$2,Combustivel!$AC:$AC,'km Por mes e Veículo'!X$1,Combustivel!$A:$A,'km Por mes e Veículo'!$C35)</f>
        <v>0</v>
      </c>
    </row>
    <row r="36" spans="1:24" x14ac:dyDescent="0.3">
      <c r="D36" s="5">
        <f>SUMIFS(Combustivel!$O:$O,Combustivel!$AB:$AB,'km Por mes e Veículo'!D$2,Combustivel!$AC:$AC,'km Por mes e Veículo'!D$1,Combustivel!$A:$A,'km Por mes e Veículo'!$C36)</f>
        <v>0</v>
      </c>
      <c r="E36" s="5">
        <f>SUMIFS(Combustivel!$O:$O,Combustivel!$AB:$AB,'km Por mes e Veículo'!E$2,Combustivel!$AC:$AC,'km Por mes e Veículo'!E$1,Combustivel!$A:$A,'km Por mes e Veículo'!$C36)</f>
        <v>0</v>
      </c>
      <c r="F36" s="5">
        <f>SUMIFS(Combustivel!$O:$O,Combustivel!$AB:$AB,'km Por mes e Veículo'!F$2,Combustivel!$AC:$AC,'km Por mes e Veículo'!F$1,Combustivel!$A:$A,'km Por mes e Veículo'!$C36)</f>
        <v>0</v>
      </c>
      <c r="G36" s="5">
        <f>SUMIFS(Combustivel!$O:$O,Combustivel!$AB:$AB,'km Por mes e Veículo'!G$2,Combustivel!$AC:$AC,'km Por mes e Veículo'!G$1,Combustivel!$A:$A,'km Por mes e Veículo'!$C36)</f>
        <v>0</v>
      </c>
      <c r="H36" s="5">
        <f>SUMIFS(Combustivel!$O:$O,Combustivel!$AB:$AB,'km Por mes e Veículo'!H$2,Combustivel!$AC:$AC,'km Por mes e Veículo'!H$1,Combustivel!$A:$A,'km Por mes e Veículo'!$C36)</f>
        <v>0</v>
      </c>
      <c r="I36" s="5">
        <f>SUMIFS(Combustivel!$O:$O,Combustivel!$AB:$AB,'km Por mes e Veículo'!I$2,Combustivel!$AC:$AC,'km Por mes e Veículo'!I$1,Combustivel!$A:$A,'km Por mes e Veículo'!$C36)</f>
        <v>0</v>
      </c>
      <c r="J36" s="5">
        <f>SUMIFS(Combustivel!$O:$O,Combustivel!$AB:$AB,'km Por mes e Veículo'!J$2,Combustivel!$AC:$AC,'km Por mes e Veículo'!J$1,Combustivel!$A:$A,'km Por mes e Veículo'!$C36)</f>
        <v>0</v>
      </c>
      <c r="K36" s="5">
        <f>SUMIFS(Combustivel!$O:$O,Combustivel!$AB:$AB,'km Por mes e Veículo'!K$2,Combustivel!$AC:$AC,'km Por mes e Veículo'!K$1,Combustivel!$A:$A,'km Por mes e Veículo'!$C36)</f>
        <v>0</v>
      </c>
      <c r="L36" s="5">
        <f>SUMIFS(Combustivel!$O:$O,Combustivel!$AB:$AB,'km Por mes e Veículo'!L$2,Combustivel!$AC:$AC,'km Por mes e Veículo'!L$1,Combustivel!$A:$A,'km Por mes e Veículo'!$C36)</f>
        <v>0</v>
      </c>
      <c r="M36" s="5">
        <f>SUMIFS(Combustivel!$O:$O,Combustivel!$AB:$AB,'km Por mes e Veículo'!M$2,Combustivel!$AC:$AC,'km Por mes e Veículo'!M$1,Combustivel!$A:$A,'km Por mes e Veículo'!$C36)</f>
        <v>0</v>
      </c>
      <c r="N36" s="5">
        <f>SUMIFS(Combustivel!$O:$O,Combustivel!$AB:$AB,'km Por mes e Veículo'!N$2,Combustivel!$AC:$AC,'km Por mes e Veículo'!N$1,Combustivel!$A:$A,'km Por mes e Veículo'!$C36)</f>
        <v>0</v>
      </c>
      <c r="O36" s="5">
        <f>SUMIFS(Combustivel!$O:$O,Combustivel!$AB:$AB,'km Por mes e Veículo'!O$2,Combustivel!$AC:$AC,'km Por mes e Veículo'!O$1,Combustivel!$A:$A,'km Por mes e Veículo'!$C36)</f>
        <v>0</v>
      </c>
      <c r="P36" s="5">
        <f>SUMIFS(Combustivel!$O:$O,Combustivel!$AB:$AB,'km Por mes e Veículo'!P$2,Combustivel!$AC:$AC,'km Por mes e Veículo'!P$1,Combustivel!$A:$A,'km Por mes e Veículo'!$C36)</f>
        <v>0</v>
      </c>
      <c r="Q36" s="5">
        <f>SUMIFS(Combustivel!$O:$O,Combustivel!$AB:$AB,'km Por mes e Veículo'!Q$2,Combustivel!$AC:$AC,'km Por mes e Veículo'!Q$1,Combustivel!$A:$A,'km Por mes e Veículo'!$C36)</f>
        <v>0</v>
      </c>
      <c r="R36" s="5">
        <f>SUMIFS(Combustivel!$O:$O,Combustivel!$AB:$AB,'km Por mes e Veículo'!R$2,Combustivel!$AC:$AC,'km Por mes e Veículo'!R$1,Combustivel!$A:$A,'km Por mes e Veículo'!$C36)</f>
        <v>0</v>
      </c>
      <c r="S36" s="5">
        <f>SUMIFS(Combustivel!$O:$O,Combustivel!$AB:$AB,'km Por mes e Veículo'!S$2,Combustivel!$AC:$AC,'km Por mes e Veículo'!S$1,Combustivel!$A:$A,'km Por mes e Veículo'!$C36)</f>
        <v>0</v>
      </c>
      <c r="T36" s="5">
        <f>SUMIFS(Combustivel!$O:$O,Combustivel!$AB:$AB,'km Por mes e Veículo'!T$2,Combustivel!$AC:$AC,'km Por mes e Veículo'!T$1,Combustivel!$A:$A,'km Por mes e Veículo'!$C36)</f>
        <v>0</v>
      </c>
      <c r="U36" s="5">
        <f>SUMIFS(Combustivel!$O:$O,Combustivel!$AB:$AB,'km Por mes e Veículo'!U$2,Combustivel!$AC:$AC,'km Por mes e Veículo'!U$1,Combustivel!$A:$A,'km Por mes e Veículo'!$C36)</f>
        <v>0</v>
      </c>
      <c r="V36" s="5">
        <f>SUMIFS(Combustivel!$O:$O,Combustivel!$AB:$AB,'km Por mes e Veículo'!V$2,Combustivel!$AC:$AC,'km Por mes e Veículo'!V$1,Combustivel!$A:$A,'km Por mes e Veículo'!$C36)</f>
        <v>0</v>
      </c>
      <c r="W36" s="5">
        <f>SUMIFS(Combustivel!$O:$O,Combustivel!$AB:$AB,'km Por mes e Veículo'!W$2,Combustivel!$AC:$AC,'km Por mes e Veículo'!W$1,Combustivel!$A:$A,'km Por mes e Veículo'!$C36)</f>
        <v>0</v>
      </c>
      <c r="X36" s="5">
        <f>SUMIFS(Combustivel!$O:$O,Combustivel!$AB:$AB,'km Por mes e Veículo'!X$2,Combustivel!$AC:$AC,'km Por mes e Veículo'!X$1,Combustivel!$A:$A,'km Por mes e Veículo'!$C36)</f>
        <v>0</v>
      </c>
    </row>
    <row r="37" spans="1:24" x14ac:dyDescent="0.3">
      <c r="A37" t="s">
        <v>3567</v>
      </c>
      <c r="B37" t="str">
        <f>_xlfn.XLOOKUP(C37,'[1]LOCADO - ATIVOS'!$C:$C,'[1]LOCADO - ATIVOS'!$B:$B)</f>
        <v>?</v>
      </c>
      <c r="C37" t="s">
        <v>1130</v>
      </c>
      <c r="D37" s="5">
        <f>SUMIFS(Combustivel!$O:$O,Combustivel!$AB:$AB,'km Por mes e Veículo'!D$2,Combustivel!$AC:$AC,'km Por mes e Veículo'!D$1,Combustivel!$A:$A,'km Por mes e Veículo'!$C37)</f>
        <v>0</v>
      </c>
      <c r="E37" s="5">
        <f>SUMIFS(Combustivel!$O:$O,Combustivel!$AB:$AB,'km Por mes e Veículo'!E$2,Combustivel!$AC:$AC,'km Por mes e Veículo'!E$1,Combustivel!$A:$A,'km Por mes e Veículo'!$C37)</f>
        <v>0</v>
      </c>
      <c r="F37" s="5">
        <f>SUMIFS(Combustivel!$O:$O,Combustivel!$AB:$AB,'km Por mes e Veículo'!F$2,Combustivel!$AC:$AC,'km Por mes e Veículo'!F$1,Combustivel!$A:$A,'km Por mes e Veículo'!$C37)</f>
        <v>0</v>
      </c>
      <c r="G37" s="5">
        <f>SUMIFS(Combustivel!$O:$O,Combustivel!$AB:$AB,'km Por mes e Veículo'!G$2,Combustivel!$AC:$AC,'km Por mes e Veículo'!G$1,Combustivel!$A:$A,'km Por mes e Veículo'!$C37)</f>
        <v>0</v>
      </c>
      <c r="H37" s="5">
        <f>SUMIFS(Combustivel!$O:$O,Combustivel!$AB:$AB,'km Por mes e Veículo'!H$2,Combustivel!$AC:$AC,'km Por mes e Veículo'!H$1,Combustivel!$A:$A,'km Por mes e Veículo'!$C37)</f>
        <v>2038</v>
      </c>
      <c r="I37" s="5">
        <f>SUMIFS(Combustivel!$O:$O,Combustivel!$AB:$AB,'km Por mes e Veículo'!I$2,Combustivel!$AC:$AC,'km Por mes e Veículo'!I$1,Combustivel!$A:$A,'km Por mes e Veículo'!$C37)</f>
        <v>589</v>
      </c>
      <c r="J37" s="5">
        <f>SUMIFS(Combustivel!$O:$O,Combustivel!$AB:$AB,'km Por mes e Veículo'!J$2,Combustivel!$AC:$AC,'km Por mes e Veículo'!J$1,Combustivel!$A:$A,'km Por mes e Veículo'!$C37)</f>
        <v>237</v>
      </c>
      <c r="K37" s="5">
        <f>SUMIFS(Combustivel!$O:$O,Combustivel!$AB:$AB,'km Por mes e Veículo'!K$2,Combustivel!$AC:$AC,'km Por mes e Veículo'!K$1,Combustivel!$A:$A,'km Por mes e Veículo'!$C37)</f>
        <v>2413</v>
      </c>
      <c r="L37" s="5">
        <f>SUMIFS(Combustivel!$O:$O,Combustivel!$AB:$AB,'km Por mes e Veículo'!L$2,Combustivel!$AC:$AC,'km Por mes e Veículo'!L$1,Combustivel!$A:$A,'km Por mes e Veículo'!$C37)</f>
        <v>749</v>
      </c>
      <c r="M37" s="5">
        <f>SUMIFS(Combustivel!$O:$O,Combustivel!$AB:$AB,'km Por mes e Veículo'!M$2,Combustivel!$AC:$AC,'km Por mes e Veículo'!M$1,Combustivel!$A:$A,'km Por mes e Veículo'!$C37)</f>
        <v>1176</v>
      </c>
      <c r="N37" s="5">
        <f>SUMIFS(Combustivel!$O:$O,Combustivel!$AB:$AB,'km Por mes e Veículo'!N$2,Combustivel!$AC:$AC,'km Por mes e Veículo'!N$1,Combustivel!$A:$A,'km Por mes e Veículo'!$C37)</f>
        <v>1570</v>
      </c>
      <c r="O37" s="5">
        <f>SUMIFS(Combustivel!$O:$O,Combustivel!$AB:$AB,'km Por mes e Veículo'!O$2,Combustivel!$AC:$AC,'km Por mes e Veículo'!O$1,Combustivel!$A:$A,'km Por mes e Veículo'!$C37)</f>
        <v>1816</v>
      </c>
      <c r="P37" s="5">
        <f>SUMIFS(Combustivel!$O:$O,Combustivel!$AB:$AB,'km Por mes e Veículo'!P$2,Combustivel!$AC:$AC,'km Por mes e Veículo'!P$1,Combustivel!$A:$A,'km Por mes e Veículo'!$C37)</f>
        <v>2059</v>
      </c>
      <c r="Q37" s="5">
        <f>SUMIFS(Combustivel!$O:$O,Combustivel!$AB:$AB,'km Por mes e Veículo'!Q$2,Combustivel!$AC:$AC,'km Por mes e Veículo'!Q$1,Combustivel!$A:$A,'km Por mes e Veículo'!$C37)</f>
        <v>0</v>
      </c>
      <c r="R37" s="5">
        <f>SUMIFS(Combustivel!$O:$O,Combustivel!$AB:$AB,'km Por mes e Veículo'!R$2,Combustivel!$AC:$AC,'km Por mes e Veículo'!R$1,Combustivel!$A:$A,'km Por mes e Veículo'!$C37)</f>
        <v>0</v>
      </c>
      <c r="S37" s="5">
        <f>SUMIFS(Combustivel!$O:$O,Combustivel!$AB:$AB,'km Por mes e Veículo'!S$2,Combustivel!$AC:$AC,'km Por mes e Veículo'!S$1,Combustivel!$A:$A,'km Por mes e Veículo'!$C37)</f>
        <v>0</v>
      </c>
      <c r="T37" s="5">
        <f>SUMIFS(Combustivel!$O:$O,Combustivel!$AB:$AB,'km Por mes e Veículo'!T$2,Combustivel!$AC:$AC,'km Por mes e Veículo'!T$1,Combustivel!$A:$A,'km Por mes e Veículo'!$C37)</f>
        <v>0</v>
      </c>
      <c r="U37" s="5">
        <f>SUMIFS(Combustivel!$O:$O,Combustivel!$AB:$AB,'km Por mes e Veículo'!U$2,Combustivel!$AC:$AC,'km Por mes e Veículo'!U$1,Combustivel!$A:$A,'km Por mes e Veículo'!$C37)</f>
        <v>0</v>
      </c>
      <c r="V37" s="5">
        <f>SUMIFS(Combustivel!$O:$O,Combustivel!$AB:$AB,'km Por mes e Veículo'!V$2,Combustivel!$AC:$AC,'km Por mes e Veículo'!V$1,Combustivel!$A:$A,'km Por mes e Veículo'!$C37)</f>
        <v>0</v>
      </c>
      <c r="W37" s="5">
        <f>SUMIFS(Combustivel!$O:$O,Combustivel!$AB:$AB,'km Por mes e Veículo'!W$2,Combustivel!$AC:$AC,'km Por mes e Veículo'!W$1,Combustivel!$A:$A,'km Por mes e Veículo'!$C37)</f>
        <v>0</v>
      </c>
      <c r="X37" s="5">
        <f>SUMIFS(Combustivel!$O:$O,Combustivel!$AB:$AB,'km Por mes e Veículo'!X$2,Combustivel!$AC:$AC,'km Por mes e Veículo'!X$1,Combustivel!$A:$A,'km Por mes e Veículo'!$C37)</f>
        <v>0</v>
      </c>
    </row>
    <row r="48" spans="1:24" x14ac:dyDescent="0.3">
      <c r="A48" s="12" t="s">
        <v>3567</v>
      </c>
      <c r="B48" s="12"/>
      <c r="C48" s="12" t="s">
        <v>3568</v>
      </c>
      <c r="D48" s="15">
        <f>+SUM(D3:D47)</f>
        <v>45116.860000000008</v>
      </c>
      <c r="E48" s="15">
        <f t="shared" ref="E48:H48" si="0">+SUM(E3:E47)</f>
        <v>28945.738700000002</v>
      </c>
      <c r="F48" s="15">
        <f t="shared" si="0"/>
        <v>53523.8583</v>
      </c>
      <c r="G48" s="15">
        <f t="shared" si="0"/>
        <v>60389</v>
      </c>
      <c r="H48" s="15">
        <f t="shared" si="0"/>
        <v>68294</v>
      </c>
      <c r="I48" s="15">
        <f t="shared" ref="I48:M48" si="1">+SUM(I3:I47)</f>
        <v>71858</v>
      </c>
      <c r="J48" s="15">
        <f t="shared" si="1"/>
        <v>103006</v>
      </c>
      <c r="K48" s="15">
        <f t="shared" si="1"/>
        <v>81644</v>
      </c>
      <c r="L48" s="15">
        <f t="shared" si="1"/>
        <v>96809</v>
      </c>
      <c r="M48" s="15">
        <f t="shared" si="1"/>
        <v>117995</v>
      </c>
      <c r="N48" s="15">
        <f t="shared" ref="N48:X48" si="2">+SUM(N3:N47)</f>
        <v>128024</v>
      </c>
      <c r="O48" s="15">
        <f t="shared" si="2"/>
        <v>167249</v>
      </c>
      <c r="P48" s="15">
        <f t="shared" si="2"/>
        <v>187414</v>
      </c>
      <c r="Q48" s="15">
        <f t="shared" si="2"/>
        <v>10483</v>
      </c>
      <c r="R48" s="15">
        <f t="shared" si="2"/>
        <v>0</v>
      </c>
      <c r="S48" s="15">
        <f t="shared" si="2"/>
        <v>0</v>
      </c>
      <c r="T48" s="15">
        <f t="shared" si="2"/>
        <v>0</v>
      </c>
      <c r="U48" s="15">
        <f t="shared" si="2"/>
        <v>0</v>
      </c>
      <c r="V48" s="15">
        <f t="shared" si="2"/>
        <v>0</v>
      </c>
      <c r="W48" s="15">
        <f t="shared" si="2"/>
        <v>0</v>
      </c>
      <c r="X48" s="15">
        <f t="shared" si="2"/>
        <v>0</v>
      </c>
    </row>
    <row r="49" spans="1:24" x14ac:dyDescent="0.3"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x14ac:dyDescent="0.3"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x14ac:dyDescent="0.3">
      <c r="A51" t="s">
        <v>3562</v>
      </c>
      <c r="B51" t="s">
        <v>2214</v>
      </c>
      <c r="C51" t="s">
        <v>2212</v>
      </c>
      <c r="D51" s="5">
        <f>SUMIFS(Combustivel!$O:$O,Combustivel!$AB:$AB,'km Por mes e Veículo'!D$2,Combustivel!$AC:$AC,'km Por mes e Veículo'!D$1,Combustivel!$A:$A,'km Por mes e Veículo'!$C51)</f>
        <v>0</v>
      </c>
      <c r="E51" s="5">
        <f>SUMIFS(Combustivel!$O:$O,Combustivel!$AB:$AB,'km Por mes e Veículo'!E$2,Combustivel!$AC:$AC,'km Por mes e Veículo'!E$1,Combustivel!$A:$A,'km Por mes e Veículo'!$C51)</f>
        <v>0</v>
      </c>
      <c r="F51" s="5">
        <f>SUMIFS(Combustivel!$O:$O,Combustivel!$AB:$AB,'km Por mes e Veículo'!F$2,Combustivel!$AC:$AC,'km Por mes e Veículo'!F$1,Combustivel!$A:$A,'km Por mes e Veículo'!$C51)</f>
        <v>0</v>
      </c>
      <c r="G51" s="5">
        <f>SUMIFS(Combustivel!$O:$O,Combustivel!$AB:$AB,'km Por mes e Veículo'!G$2,Combustivel!$AC:$AC,'km Por mes e Veículo'!G$1,Combustivel!$A:$A,'km Por mes e Veículo'!$C51)</f>
        <v>0</v>
      </c>
      <c r="H51" s="5">
        <f>SUMIFS(Combustivel!$O:$O,Combustivel!$AB:$AB,'km Por mes e Veículo'!H$2,Combustivel!$AC:$AC,'km Por mes e Veículo'!H$1,Combustivel!$A:$A,'km Por mes e Veículo'!$C51)</f>
        <v>0</v>
      </c>
      <c r="I51" s="5">
        <f>SUMIFS(Combustivel!$O:$O,Combustivel!$AB:$AB,'km Por mes e Veículo'!I$2,Combustivel!$AC:$AC,'km Por mes e Veículo'!I$1,Combustivel!$A:$A,'km Por mes e Veículo'!$C51)</f>
        <v>126</v>
      </c>
      <c r="J51" s="5">
        <f>SUMIFS(Combustivel!$O:$O,Combustivel!$AB:$AB,'km Por mes e Veículo'!J$2,Combustivel!$AC:$AC,'km Por mes e Veículo'!J$1,Combustivel!$A:$A,'km Por mes e Veículo'!$C51)</f>
        <v>2185</v>
      </c>
      <c r="K51" s="5">
        <f>SUMIFS(Combustivel!$O:$O,Combustivel!$AB:$AB,'km Por mes e Veículo'!K$2,Combustivel!$AC:$AC,'km Por mes e Veículo'!K$1,Combustivel!$A:$A,'km Por mes e Veículo'!$C51)</f>
        <v>1954</v>
      </c>
      <c r="L51" s="5">
        <f>SUMIFS(Combustivel!$O:$O,Combustivel!$AB:$AB,'km Por mes e Veículo'!L$2,Combustivel!$AC:$AC,'km Por mes e Veículo'!L$1,Combustivel!$A:$A,'km Por mes e Veículo'!$C51)</f>
        <v>3412</v>
      </c>
      <c r="M51" s="5">
        <f>SUMIFS(Combustivel!$O:$O,Combustivel!$AB:$AB,'km Por mes e Veículo'!M$2,Combustivel!$AC:$AC,'km Por mes e Veículo'!M$1,Combustivel!$A:$A,'km Por mes e Veículo'!$C51)</f>
        <v>2192</v>
      </c>
      <c r="N51" s="5">
        <f>SUMIFS(Combustivel!$O:$O,Combustivel!$AB:$AB,'km Por mes e Veículo'!N$2,Combustivel!$AC:$AC,'km Por mes e Veículo'!N$1,Combustivel!$A:$A,'km Por mes e Veículo'!$C51)</f>
        <v>2924</v>
      </c>
      <c r="O51" s="5">
        <f>SUMIFS(Combustivel!$O:$O,Combustivel!$AB:$AB,'km Por mes e Veículo'!O$2,Combustivel!$AC:$AC,'km Por mes e Veículo'!O$1,Combustivel!$A:$A,'km Por mes e Veículo'!$C51)</f>
        <v>3697</v>
      </c>
      <c r="P51" s="5">
        <f>SUMIFS(Combustivel!$O:$O,Combustivel!$AB:$AB,'km Por mes e Veículo'!P$2,Combustivel!$AC:$AC,'km Por mes e Veículo'!P$1,Combustivel!$A:$A,'km Por mes e Veículo'!$C51)</f>
        <v>2742</v>
      </c>
      <c r="Q51" s="5">
        <f>SUMIFS(Combustivel!$O:$O,Combustivel!$AB:$AB,'km Por mes e Veículo'!Q$2,Combustivel!$AC:$AC,'km Por mes e Veículo'!Q$1,Combustivel!$A:$A,'km Por mes e Veículo'!$C51)</f>
        <v>0</v>
      </c>
      <c r="R51" s="5">
        <f>SUMIFS(Combustivel!$O:$O,Combustivel!$AB:$AB,'km Por mes e Veículo'!R$2,Combustivel!$AC:$AC,'km Por mes e Veículo'!R$1,Combustivel!$A:$A,'km Por mes e Veículo'!$C51)</f>
        <v>0</v>
      </c>
      <c r="S51" s="5">
        <f>SUMIFS(Combustivel!$O:$O,Combustivel!$AB:$AB,'km Por mes e Veículo'!S$2,Combustivel!$AC:$AC,'km Por mes e Veículo'!S$1,Combustivel!$A:$A,'km Por mes e Veículo'!$C51)</f>
        <v>0</v>
      </c>
      <c r="T51" s="5">
        <f>SUMIFS(Combustivel!$O:$O,Combustivel!$AB:$AB,'km Por mes e Veículo'!T$2,Combustivel!$AC:$AC,'km Por mes e Veículo'!T$1,Combustivel!$A:$A,'km Por mes e Veículo'!$C51)</f>
        <v>0</v>
      </c>
      <c r="U51" s="5">
        <f>SUMIFS(Combustivel!$O:$O,Combustivel!$AB:$AB,'km Por mes e Veículo'!U$2,Combustivel!$AC:$AC,'km Por mes e Veículo'!U$1,Combustivel!$A:$A,'km Por mes e Veículo'!$C51)</f>
        <v>0</v>
      </c>
      <c r="V51" s="5">
        <f>SUMIFS(Combustivel!$O:$O,Combustivel!$AB:$AB,'km Por mes e Veículo'!V$2,Combustivel!$AC:$AC,'km Por mes e Veículo'!V$1,Combustivel!$A:$A,'km Por mes e Veículo'!$C51)</f>
        <v>0</v>
      </c>
      <c r="W51" s="5">
        <f>SUMIFS(Combustivel!$O:$O,Combustivel!$AB:$AB,'km Por mes e Veículo'!W$2,Combustivel!$AC:$AC,'km Por mes e Veículo'!W$1,Combustivel!$A:$A,'km Por mes e Veículo'!$C51)</f>
        <v>0</v>
      </c>
      <c r="X51" s="5">
        <f>SUMIFS(Combustivel!$O:$O,Combustivel!$AB:$AB,'km Por mes e Veículo'!X$2,Combustivel!$AC:$AC,'km Por mes e Veículo'!X$1,Combustivel!$A:$A,'km Por mes e Veículo'!$C51)</f>
        <v>0</v>
      </c>
    </row>
    <row r="52" spans="1:24" x14ac:dyDescent="0.3">
      <c r="A52" t="s">
        <v>3562</v>
      </c>
      <c r="B52" t="s">
        <v>2480</v>
      </c>
      <c r="C52" t="s">
        <v>2477</v>
      </c>
      <c r="D52" s="5">
        <f>SUMIFS(Combustivel!$O:$O,Combustivel!$AB:$AB,'km Por mes e Veículo'!D$2,Combustivel!$AC:$AC,'km Por mes e Veículo'!D$1,Combustivel!$A:$A,'km Por mes e Veículo'!$C52)</f>
        <v>0</v>
      </c>
      <c r="E52" s="5">
        <f>SUMIFS(Combustivel!$O:$O,Combustivel!$AB:$AB,'km Por mes e Veículo'!E$2,Combustivel!$AC:$AC,'km Por mes e Veículo'!E$1,Combustivel!$A:$A,'km Por mes e Veículo'!$C52)</f>
        <v>0</v>
      </c>
      <c r="F52" s="5">
        <f>SUMIFS(Combustivel!$O:$O,Combustivel!$AB:$AB,'km Por mes e Veículo'!F$2,Combustivel!$AC:$AC,'km Por mes e Veículo'!F$1,Combustivel!$A:$A,'km Por mes e Veículo'!$C52)</f>
        <v>0</v>
      </c>
      <c r="G52" s="5">
        <f>SUMIFS(Combustivel!$O:$O,Combustivel!$AB:$AB,'km Por mes e Veículo'!G$2,Combustivel!$AC:$AC,'km Por mes e Veículo'!G$1,Combustivel!$A:$A,'km Por mes e Veículo'!$C52)</f>
        <v>0</v>
      </c>
      <c r="H52" s="5">
        <f>SUMIFS(Combustivel!$O:$O,Combustivel!$AB:$AB,'km Por mes e Veículo'!H$2,Combustivel!$AC:$AC,'km Por mes e Veículo'!H$1,Combustivel!$A:$A,'km Por mes e Veículo'!$C52)</f>
        <v>0</v>
      </c>
      <c r="I52" s="5">
        <f>SUMIFS(Combustivel!$O:$O,Combustivel!$AB:$AB,'km Por mes e Veículo'!I$2,Combustivel!$AC:$AC,'km Por mes e Veículo'!I$1,Combustivel!$A:$A,'km Por mes e Veículo'!$C52)</f>
        <v>0</v>
      </c>
      <c r="J52" s="5">
        <f>SUMIFS(Combustivel!$O:$O,Combustivel!$AB:$AB,'km Por mes e Veículo'!J$2,Combustivel!$AC:$AC,'km Por mes e Veículo'!J$1,Combustivel!$A:$A,'km Por mes e Veículo'!$C52)</f>
        <v>2302</v>
      </c>
      <c r="K52" s="5">
        <f>SUMIFS(Combustivel!$O:$O,Combustivel!$AB:$AB,'km Por mes e Veículo'!K$2,Combustivel!$AC:$AC,'km Por mes e Veículo'!K$1,Combustivel!$A:$A,'km Por mes e Veículo'!$C52)</f>
        <v>2395</v>
      </c>
      <c r="L52" s="5">
        <f>SUMIFS(Combustivel!$O:$O,Combustivel!$AB:$AB,'km Por mes e Veículo'!L$2,Combustivel!$AC:$AC,'km Por mes e Veículo'!L$1,Combustivel!$A:$A,'km Por mes e Veículo'!$C52)</f>
        <v>1878</v>
      </c>
      <c r="M52" s="5">
        <f>SUMIFS(Combustivel!$O:$O,Combustivel!$AB:$AB,'km Por mes e Veículo'!M$2,Combustivel!$AC:$AC,'km Por mes e Veículo'!M$1,Combustivel!$A:$A,'km Por mes e Veículo'!$C52)</f>
        <v>1131</v>
      </c>
      <c r="N52" s="5">
        <f>SUMIFS(Combustivel!$O:$O,Combustivel!$AB:$AB,'km Por mes e Veículo'!N$2,Combustivel!$AC:$AC,'km Por mes e Veículo'!N$1,Combustivel!$A:$A,'km Por mes e Veículo'!$C52)</f>
        <v>1919</v>
      </c>
      <c r="O52" s="5">
        <f>SUMIFS(Combustivel!$O:$O,Combustivel!$AB:$AB,'km Por mes e Veículo'!O$2,Combustivel!$AC:$AC,'km Por mes e Veículo'!O$1,Combustivel!$A:$A,'km Por mes e Veículo'!$C52)</f>
        <v>2507</v>
      </c>
      <c r="P52" s="5">
        <f>SUMIFS(Combustivel!$O:$O,Combustivel!$AB:$AB,'km Por mes e Veículo'!P$2,Combustivel!$AC:$AC,'km Por mes e Veículo'!P$1,Combustivel!$A:$A,'km Por mes e Veículo'!$C52)</f>
        <v>1892</v>
      </c>
      <c r="Q52" s="5">
        <f>SUMIFS(Combustivel!$O:$O,Combustivel!$AB:$AB,'km Por mes e Veículo'!Q$2,Combustivel!$AC:$AC,'km Por mes e Veículo'!Q$1,Combustivel!$A:$A,'km Por mes e Veículo'!$C52)</f>
        <v>388</v>
      </c>
      <c r="R52" s="5">
        <f>SUMIFS(Combustivel!$O:$O,Combustivel!$AB:$AB,'km Por mes e Veículo'!R$2,Combustivel!$AC:$AC,'km Por mes e Veículo'!R$1,Combustivel!$A:$A,'km Por mes e Veículo'!$C52)</f>
        <v>0</v>
      </c>
      <c r="S52" s="5">
        <f>SUMIFS(Combustivel!$O:$O,Combustivel!$AB:$AB,'km Por mes e Veículo'!S$2,Combustivel!$AC:$AC,'km Por mes e Veículo'!S$1,Combustivel!$A:$A,'km Por mes e Veículo'!$C52)</f>
        <v>0</v>
      </c>
      <c r="T52" s="5">
        <f>SUMIFS(Combustivel!$O:$O,Combustivel!$AB:$AB,'km Por mes e Veículo'!T$2,Combustivel!$AC:$AC,'km Por mes e Veículo'!T$1,Combustivel!$A:$A,'km Por mes e Veículo'!$C52)</f>
        <v>0</v>
      </c>
      <c r="U52" s="5">
        <f>SUMIFS(Combustivel!$O:$O,Combustivel!$AB:$AB,'km Por mes e Veículo'!U$2,Combustivel!$AC:$AC,'km Por mes e Veículo'!U$1,Combustivel!$A:$A,'km Por mes e Veículo'!$C52)</f>
        <v>0</v>
      </c>
      <c r="V52" s="5">
        <f>SUMIFS(Combustivel!$O:$O,Combustivel!$AB:$AB,'km Por mes e Veículo'!V$2,Combustivel!$AC:$AC,'km Por mes e Veículo'!V$1,Combustivel!$A:$A,'km Por mes e Veículo'!$C52)</f>
        <v>0</v>
      </c>
      <c r="W52" s="5">
        <f>SUMIFS(Combustivel!$O:$O,Combustivel!$AB:$AB,'km Por mes e Veículo'!W$2,Combustivel!$AC:$AC,'km Por mes e Veículo'!W$1,Combustivel!$A:$A,'km Por mes e Veículo'!$C52)</f>
        <v>0</v>
      </c>
      <c r="X52" s="5">
        <f>SUMIFS(Combustivel!$O:$O,Combustivel!$AB:$AB,'km Por mes e Veículo'!X$2,Combustivel!$AC:$AC,'km Por mes e Veículo'!X$1,Combustivel!$A:$A,'km Por mes e Veículo'!$C52)</f>
        <v>0</v>
      </c>
    </row>
    <row r="53" spans="1:24" x14ac:dyDescent="0.3">
      <c r="A53" t="s">
        <v>3562</v>
      </c>
      <c r="B53" t="s">
        <v>2210</v>
      </c>
      <c r="C53" t="s">
        <v>2208</v>
      </c>
      <c r="D53" s="5">
        <f>SUMIFS(Combustivel!$O:$O,Combustivel!$AB:$AB,'km Por mes e Veículo'!D$2,Combustivel!$AC:$AC,'km Por mes e Veículo'!D$1,Combustivel!$A:$A,'km Por mes e Veículo'!$C53)</f>
        <v>0</v>
      </c>
      <c r="E53" s="5">
        <f>SUMIFS(Combustivel!$O:$O,Combustivel!$AB:$AB,'km Por mes e Veículo'!E$2,Combustivel!$AC:$AC,'km Por mes e Veículo'!E$1,Combustivel!$A:$A,'km Por mes e Veículo'!$C53)</f>
        <v>0</v>
      </c>
      <c r="F53" s="5">
        <f>SUMIFS(Combustivel!$O:$O,Combustivel!$AB:$AB,'km Por mes e Veículo'!F$2,Combustivel!$AC:$AC,'km Por mes e Veículo'!F$1,Combustivel!$A:$A,'km Por mes e Veículo'!$C53)</f>
        <v>0</v>
      </c>
      <c r="G53" s="5">
        <f>SUMIFS(Combustivel!$O:$O,Combustivel!$AB:$AB,'km Por mes e Veículo'!G$2,Combustivel!$AC:$AC,'km Por mes e Veículo'!G$1,Combustivel!$A:$A,'km Por mes e Veículo'!$C53)</f>
        <v>0</v>
      </c>
      <c r="H53" s="5">
        <f>SUMIFS(Combustivel!$O:$O,Combustivel!$AB:$AB,'km Por mes e Veículo'!H$2,Combustivel!$AC:$AC,'km Por mes e Veículo'!H$1,Combustivel!$A:$A,'km Por mes e Veículo'!$C53)</f>
        <v>0</v>
      </c>
      <c r="I53" s="5">
        <f>SUMIFS(Combustivel!$O:$O,Combustivel!$AB:$AB,'km Por mes e Veículo'!I$2,Combustivel!$AC:$AC,'km Por mes e Veículo'!I$1,Combustivel!$A:$A,'km Por mes e Veículo'!$C53)</f>
        <v>1087</v>
      </c>
      <c r="J53" s="5">
        <f>SUMIFS(Combustivel!$O:$O,Combustivel!$AB:$AB,'km Por mes e Veículo'!J$2,Combustivel!$AC:$AC,'km Por mes e Veículo'!J$1,Combustivel!$A:$A,'km Por mes e Veículo'!$C53)</f>
        <v>3152</v>
      </c>
      <c r="K53" s="5">
        <f>SUMIFS(Combustivel!$O:$O,Combustivel!$AB:$AB,'km Por mes e Veículo'!K$2,Combustivel!$AC:$AC,'km Por mes e Veículo'!K$1,Combustivel!$A:$A,'km Por mes e Veículo'!$C53)</f>
        <v>2207</v>
      </c>
      <c r="L53" s="5">
        <f>SUMIFS(Combustivel!$O:$O,Combustivel!$AB:$AB,'km Por mes e Veículo'!L$2,Combustivel!$AC:$AC,'km Por mes e Veículo'!L$1,Combustivel!$A:$A,'km Por mes e Veículo'!$C53)</f>
        <v>2522</v>
      </c>
      <c r="M53" s="5">
        <f>SUMIFS(Combustivel!$O:$O,Combustivel!$AB:$AB,'km Por mes e Veículo'!M$2,Combustivel!$AC:$AC,'km Por mes e Veículo'!M$1,Combustivel!$A:$A,'km Por mes e Veículo'!$C53)</f>
        <v>1956</v>
      </c>
      <c r="N53" s="5">
        <f>SUMIFS(Combustivel!$O:$O,Combustivel!$AB:$AB,'km Por mes e Veículo'!N$2,Combustivel!$AC:$AC,'km Por mes e Veículo'!N$1,Combustivel!$A:$A,'km Por mes e Veículo'!$C53)</f>
        <v>1619</v>
      </c>
      <c r="O53" s="5">
        <f>SUMIFS(Combustivel!$O:$O,Combustivel!$AB:$AB,'km Por mes e Veículo'!O$2,Combustivel!$AC:$AC,'km Por mes e Veículo'!O$1,Combustivel!$A:$A,'km Por mes e Veículo'!$C53)</f>
        <v>2578</v>
      </c>
      <c r="P53" s="5">
        <f>SUMIFS(Combustivel!$O:$O,Combustivel!$AB:$AB,'km Por mes e Veículo'!P$2,Combustivel!$AC:$AC,'km Por mes e Veículo'!P$1,Combustivel!$A:$A,'km Por mes e Veículo'!$C53)</f>
        <v>3135</v>
      </c>
      <c r="Q53" s="5">
        <f>SUMIFS(Combustivel!$O:$O,Combustivel!$AB:$AB,'km Por mes e Veículo'!Q$2,Combustivel!$AC:$AC,'km Por mes e Veículo'!Q$1,Combustivel!$A:$A,'km Por mes e Veículo'!$C53)</f>
        <v>506</v>
      </c>
      <c r="R53" s="5">
        <f>SUMIFS(Combustivel!$O:$O,Combustivel!$AB:$AB,'km Por mes e Veículo'!R$2,Combustivel!$AC:$AC,'km Por mes e Veículo'!R$1,Combustivel!$A:$A,'km Por mes e Veículo'!$C53)</f>
        <v>0</v>
      </c>
      <c r="S53" s="5">
        <f>SUMIFS(Combustivel!$O:$O,Combustivel!$AB:$AB,'km Por mes e Veículo'!S$2,Combustivel!$AC:$AC,'km Por mes e Veículo'!S$1,Combustivel!$A:$A,'km Por mes e Veículo'!$C53)</f>
        <v>0</v>
      </c>
      <c r="T53" s="5">
        <f>SUMIFS(Combustivel!$O:$O,Combustivel!$AB:$AB,'km Por mes e Veículo'!T$2,Combustivel!$AC:$AC,'km Por mes e Veículo'!T$1,Combustivel!$A:$A,'km Por mes e Veículo'!$C53)</f>
        <v>0</v>
      </c>
      <c r="U53" s="5">
        <f>SUMIFS(Combustivel!$O:$O,Combustivel!$AB:$AB,'km Por mes e Veículo'!U$2,Combustivel!$AC:$AC,'km Por mes e Veículo'!U$1,Combustivel!$A:$A,'km Por mes e Veículo'!$C53)</f>
        <v>0</v>
      </c>
      <c r="V53" s="5">
        <f>SUMIFS(Combustivel!$O:$O,Combustivel!$AB:$AB,'km Por mes e Veículo'!V$2,Combustivel!$AC:$AC,'km Por mes e Veículo'!V$1,Combustivel!$A:$A,'km Por mes e Veículo'!$C53)</f>
        <v>0</v>
      </c>
      <c r="W53" s="5">
        <f>SUMIFS(Combustivel!$O:$O,Combustivel!$AB:$AB,'km Por mes e Veículo'!W$2,Combustivel!$AC:$AC,'km Por mes e Veículo'!W$1,Combustivel!$A:$A,'km Por mes e Veículo'!$C53)</f>
        <v>0</v>
      </c>
      <c r="X53" s="5">
        <f>SUMIFS(Combustivel!$O:$O,Combustivel!$AB:$AB,'km Por mes e Veículo'!X$2,Combustivel!$AC:$AC,'km Por mes e Veículo'!X$1,Combustivel!$A:$A,'km Por mes e Veículo'!$C53)</f>
        <v>0</v>
      </c>
    </row>
    <row r="54" spans="1:24" x14ac:dyDescent="0.3">
      <c r="A54" t="s">
        <v>3562</v>
      </c>
      <c r="B54" t="s">
        <v>2475</v>
      </c>
      <c r="C54" t="s">
        <v>2472</v>
      </c>
      <c r="D54" s="5">
        <f>SUMIFS(Combustivel!$O:$O,Combustivel!$AB:$AB,'km Por mes e Veículo'!D$2,Combustivel!$AC:$AC,'km Por mes e Veículo'!D$1,Combustivel!$A:$A,'km Por mes e Veículo'!$C54)</f>
        <v>0</v>
      </c>
      <c r="E54" s="5">
        <f>SUMIFS(Combustivel!$O:$O,Combustivel!$AB:$AB,'km Por mes e Veículo'!E$2,Combustivel!$AC:$AC,'km Por mes e Veículo'!E$1,Combustivel!$A:$A,'km Por mes e Veículo'!$C54)</f>
        <v>0</v>
      </c>
      <c r="F54" s="5">
        <f>SUMIFS(Combustivel!$O:$O,Combustivel!$AB:$AB,'km Por mes e Veículo'!F$2,Combustivel!$AC:$AC,'km Por mes e Veículo'!F$1,Combustivel!$A:$A,'km Por mes e Veículo'!$C54)</f>
        <v>0</v>
      </c>
      <c r="G54" s="5">
        <f>SUMIFS(Combustivel!$O:$O,Combustivel!$AB:$AB,'km Por mes e Veículo'!G$2,Combustivel!$AC:$AC,'km Por mes e Veículo'!G$1,Combustivel!$A:$A,'km Por mes e Veículo'!$C54)</f>
        <v>0</v>
      </c>
      <c r="H54" s="5">
        <f>SUMIFS(Combustivel!$O:$O,Combustivel!$AB:$AB,'km Por mes e Veículo'!H$2,Combustivel!$AC:$AC,'km Por mes e Veículo'!H$1,Combustivel!$A:$A,'km Por mes e Veículo'!$C54)</f>
        <v>0</v>
      </c>
      <c r="I54" s="5">
        <f>SUMIFS(Combustivel!$O:$O,Combustivel!$AB:$AB,'km Por mes e Veículo'!I$2,Combustivel!$AC:$AC,'km Por mes e Veículo'!I$1,Combustivel!$A:$A,'km Por mes e Veículo'!$C54)</f>
        <v>0</v>
      </c>
      <c r="J54" s="5">
        <f>SUMIFS(Combustivel!$O:$O,Combustivel!$AB:$AB,'km Por mes e Veículo'!J$2,Combustivel!$AC:$AC,'km Por mes e Veículo'!J$1,Combustivel!$A:$A,'km Por mes e Veículo'!$C54)</f>
        <v>2000</v>
      </c>
      <c r="K54" s="5">
        <f>SUMIFS(Combustivel!$O:$O,Combustivel!$AB:$AB,'km Por mes e Veículo'!K$2,Combustivel!$AC:$AC,'km Por mes e Veículo'!K$1,Combustivel!$A:$A,'km Por mes e Veículo'!$C54)</f>
        <v>2266</v>
      </c>
      <c r="L54" s="5">
        <f>SUMIFS(Combustivel!$O:$O,Combustivel!$AB:$AB,'km Por mes e Veículo'!L$2,Combustivel!$AC:$AC,'km Por mes e Veículo'!L$1,Combustivel!$A:$A,'km Por mes e Veículo'!$C54)</f>
        <v>1697</v>
      </c>
      <c r="M54" s="5">
        <f>SUMIFS(Combustivel!$O:$O,Combustivel!$AB:$AB,'km Por mes e Veículo'!M$2,Combustivel!$AC:$AC,'km Por mes e Veículo'!M$1,Combustivel!$A:$A,'km Por mes e Veículo'!$C54)</f>
        <v>772</v>
      </c>
      <c r="N54" s="5">
        <f>SUMIFS(Combustivel!$O:$O,Combustivel!$AB:$AB,'km Por mes e Veículo'!N$2,Combustivel!$AC:$AC,'km Por mes e Veículo'!N$1,Combustivel!$A:$A,'km Por mes e Veículo'!$C54)</f>
        <v>1248</v>
      </c>
      <c r="O54" s="5">
        <f>SUMIFS(Combustivel!$O:$O,Combustivel!$AB:$AB,'km Por mes e Veículo'!O$2,Combustivel!$AC:$AC,'km Por mes e Veículo'!O$1,Combustivel!$A:$A,'km Por mes e Veículo'!$C54)</f>
        <v>1613</v>
      </c>
      <c r="P54" s="5">
        <f>SUMIFS(Combustivel!$O:$O,Combustivel!$AB:$AB,'km Por mes e Veículo'!P$2,Combustivel!$AC:$AC,'km Por mes e Veículo'!P$1,Combustivel!$A:$A,'km Por mes e Veículo'!$C54)</f>
        <v>1863</v>
      </c>
      <c r="Q54" s="5">
        <f>SUMIFS(Combustivel!$O:$O,Combustivel!$AB:$AB,'km Por mes e Veículo'!Q$2,Combustivel!$AC:$AC,'km Por mes e Veículo'!Q$1,Combustivel!$A:$A,'km Por mes e Veículo'!$C54)</f>
        <v>298</v>
      </c>
      <c r="R54" s="5">
        <f>SUMIFS(Combustivel!$O:$O,Combustivel!$AB:$AB,'km Por mes e Veículo'!R$2,Combustivel!$AC:$AC,'km Por mes e Veículo'!R$1,Combustivel!$A:$A,'km Por mes e Veículo'!$C54)</f>
        <v>0</v>
      </c>
      <c r="S54" s="5">
        <f>SUMIFS(Combustivel!$O:$O,Combustivel!$AB:$AB,'km Por mes e Veículo'!S$2,Combustivel!$AC:$AC,'km Por mes e Veículo'!S$1,Combustivel!$A:$A,'km Por mes e Veículo'!$C54)</f>
        <v>0</v>
      </c>
      <c r="T54" s="5">
        <f>SUMIFS(Combustivel!$O:$O,Combustivel!$AB:$AB,'km Por mes e Veículo'!T$2,Combustivel!$AC:$AC,'km Por mes e Veículo'!T$1,Combustivel!$A:$A,'km Por mes e Veículo'!$C54)</f>
        <v>0</v>
      </c>
      <c r="U54" s="5">
        <f>SUMIFS(Combustivel!$O:$O,Combustivel!$AB:$AB,'km Por mes e Veículo'!U$2,Combustivel!$AC:$AC,'km Por mes e Veículo'!U$1,Combustivel!$A:$A,'km Por mes e Veículo'!$C54)</f>
        <v>0</v>
      </c>
      <c r="V54" s="5">
        <f>SUMIFS(Combustivel!$O:$O,Combustivel!$AB:$AB,'km Por mes e Veículo'!V$2,Combustivel!$AC:$AC,'km Por mes e Veículo'!V$1,Combustivel!$A:$A,'km Por mes e Veículo'!$C54)</f>
        <v>0</v>
      </c>
      <c r="W54" s="5">
        <f>SUMIFS(Combustivel!$O:$O,Combustivel!$AB:$AB,'km Por mes e Veículo'!W$2,Combustivel!$AC:$AC,'km Por mes e Veículo'!W$1,Combustivel!$A:$A,'km Por mes e Veículo'!$C54)</f>
        <v>0</v>
      </c>
      <c r="X54" s="5">
        <f>SUMIFS(Combustivel!$O:$O,Combustivel!$AB:$AB,'km Por mes e Veículo'!X$2,Combustivel!$AC:$AC,'km Por mes e Veículo'!X$1,Combustivel!$A:$A,'km Por mes e Veículo'!$C54)</f>
        <v>0</v>
      </c>
    </row>
    <row r="55" spans="1:24" x14ac:dyDescent="0.3">
      <c r="A55" t="s">
        <v>3562</v>
      </c>
      <c r="B55" t="s">
        <v>2491</v>
      </c>
      <c r="C55" t="s">
        <v>2488</v>
      </c>
      <c r="D55" s="5">
        <f>SUMIFS(Combustivel!$O:$O,Combustivel!$AB:$AB,'km Por mes e Veículo'!D$2,Combustivel!$AC:$AC,'km Por mes e Veículo'!D$1,Combustivel!$A:$A,'km Por mes e Veículo'!$C55)</f>
        <v>0</v>
      </c>
      <c r="E55" s="5">
        <f>SUMIFS(Combustivel!$O:$O,Combustivel!$AB:$AB,'km Por mes e Veículo'!E$2,Combustivel!$AC:$AC,'km Por mes e Veículo'!E$1,Combustivel!$A:$A,'km Por mes e Veículo'!$C55)</f>
        <v>0</v>
      </c>
      <c r="F55" s="5">
        <f>SUMIFS(Combustivel!$O:$O,Combustivel!$AB:$AB,'km Por mes e Veículo'!F$2,Combustivel!$AC:$AC,'km Por mes e Veículo'!F$1,Combustivel!$A:$A,'km Por mes e Veículo'!$C55)</f>
        <v>0</v>
      </c>
      <c r="G55" s="5">
        <f>SUMIFS(Combustivel!$O:$O,Combustivel!$AB:$AB,'km Por mes e Veículo'!G$2,Combustivel!$AC:$AC,'km Por mes e Veículo'!G$1,Combustivel!$A:$A,'km Por mes e Veículo'!$C55)</f>
        <v>0</v>
      </c>
      <c r="H55" s="5">
        <f>SUMIFS(Combustivel!$O:$O,Combustivel!$AB:$AB,'km Por mes e Veículo'!H$2,Combustivel!$AC:$AC,'km Por mes e Veículo'!H$1,Combustivel!$A:$A,'km Por mes e Veículo'!$C55)</f>
        <v>0</v>
      </c>
      <c r="I55" s="5">
        <f>SUMIFS(Combustivel!$O:$O,Combustivel!$AB:$AB,'km Por mes e Veículo'!I$2,Combustivel!$AC:$AC,'km Por mes e Veículo'!I$1,Combustivel!$A:$A,'km Por mes e Veículo'!$C55)</f>
        <v>0</v>
      </c>
      <c r="J55" s="5">
        <f>SUMIFS(Combustivel!$O:$O,Combustivel!$AB:$AB,'km Por mes e Veículo'!J$2,Combustivel!$AC:$AC,'km Por mes e Veículo'!J$1,Combustivel!$A:$A,'km Por mes e Veículo'!$C55)</f>
        <v>2459</v>
      </c>
      <c r="K55" s="5">
        <f>SUMIFS(Combustivel!$O:$O,Combustivel!$AB:$AB,'km Por mes e Veículo'!K$2,Combustivel!$AC:$AC,'km Por mes e Veículo'!K$1,Combustivel!$A:$A,'km Por mes e Veículo'!$C55)</f>
        <v>945</v>
      </c>
      <c r="L55" s="5">
        <f>SUMIFS(Combustivel!$O:$O,Combustivel!$AB:$AB,'km Por mes e Veículo'!L$2,Combustivel!$AC:$AC,'km Por mes e Veículo'!L$1,Combustivel!$A:$A,'km Por mes e Veículo'!$C55)</f>
        <v>1012</v>
      </c>
      <c r="M55" s="5">
        <f>SUMIFS(Combustivel!$O:$O,Combustivel!$AB:$AB,'km Por mes e Veículo'!M$2,Combustivel!$AC:$AC,'km Por mes e Veículo'!M$1,Combustivel!$A:$A,'km Por mes e Veículo'!$C55)</f>
        <v>821</v>
      </c>
      <c r="N55" s="5">
        <f>SUMIFS(Combustivel!$O:$O,Combustivel!$AB:$AB,'km Por mes e Veículo'!N$2,Combustivel!$AC:$AC,'km Por mes e Veículo'!N$1,Combustivel!$A:$A,'km Por mes e Veículo'!$C55)</f>
        <v>1379</v>
      </c>
      <c r="O55" s="5">
        <f>SUMIFS(Combustivel!$O:$O,Combustivel!$AB:$AB,'km Por mes e Veículo'!O$2,Combustivel!$AC:$AC,'km Por mes e Veículo'!O$1,Combustivel!$A:$A,'km Por mes e Veículo'!$C55)</f>
        <v>1209</v>
      </c>
      <c r="P55" s="5">
        <f>SUMIFS(Combustivel!$O:$O,Combustivel!$AB:$AB,'km Por mes e Veículo'!P$2,Combustivel!$AC:$AC,'km Por mes e Veículo'!P$1,Combustivel!$A:$A,'km Por mes e Veículo'!$C55)</f>
        <v>666</v>
      </c>
      <c r="Q55" s="5">
        <f>SUMIFS(Combustivel!$O:$O,Combustivel!$AB:$AB,'km Por mes e Veículo'!Q$2,Combustivel!$AC:$AC,'km Por mes e Veículo'!Q$1,Combustivel!$A:$A,'km Por mes e Veículo'!$C55)</f>
        <v>130</v>
      </c>
      <c r="R55" s="5">
        <f>SUMIFS(Combustivel!$O:$O,Combustivel!$AB:$AB,'km Por mes e Veículo'!R$2,Combustivel!$AC:$AC,'km Por mes e Veículo'!R$1,Combustivel!$A:$A,'km Por mes e Veículo'!$C55)</f>
        <v>0</v>
      </c>
      <c r="S55" s="5">
        <f>SUMIFS(Combustivel!$O:$O,Combustivel!$AB:$AB,'km Por mes e Veículo'!S$2,Combustivel!$AC:$AC,'km Por mes e Veículo'!S$1,Combustivel!$A:$A,'km Por mes e Veículo'!$C55)</f>
        <v>0</v>
      </c>
      <c r="T55" s="5">
        <f>SUMIFS(Combustivel!$O:$O,Combustivel!$AB:$AB,'km Por mes e Veículo'!T$2,Combustivel!$AC:$AC,'km Por mes e Veículo'!T$1,Combustivel!$A:$A,'km Por mes e Veículo'!$C55)</f>
        <v>0</v>
      </c>
      <c r="U55" s="5">
        <f>SUMIFS(Combustivel!$O:$O,Combustivel!$AB:$AB,'km Por mes e Veículo'!U$2,Combustivel!$AC:$AC,'km Por mes e Veículo'!U$1,Combustivel!$A:$A,'km Por mes e Veículo'!$C55)</f>
        <v>0</v>
      </c>
      <c r="V55" s="5">
        <f>SUMIFS(Combustivel!$O:$O,Combustivel!$AB:$AB,'km Por mes e Veículo'!V$2,Combustivel!$AC:$AC,'km Por mes e Veículo'!V$1,Combustivel!$A:$A,'km Por mes e Veículo'!$C55)</f>
        <v>0</v>
      </c>
      <c r="W55" s="5">
        <f>SUMIFS(Combustivel!$O:$O,Combustivel!$AB:$AB,'km Por mes e Veículo'!W$2,Combustivel!$AC:$AC,'km Por mes e Veículo'!W$1,Combustivel!$A:$A,'km Por mes e Veículo'!$C55)</f>
        <v>0</v>
      </c>
      <c r="X55" s="5">
        <f>SUMIFS(Combustivel!$O:$O,Combustivel!$AB:$AB,'km Por mes e Veículo'!X$2,Combustivel!$AC:$AC,'km Por mes e Veículo'!X$1,Combustivel!$A:$A,'km Por mes e Veículo'!$C55)</f>
        <v>0</v>
      </c>
    </row>
    <row r="56" spans="1:24" x14ac:dyDescent="0.3">
      <c r="A56" t="s">
        <v>3562</v>
      </c>
      <c r="B56" t="s">
        <v>2497</v>
      </c>
      <c r="C56" t="s">
        <v>2494</v>
      </c>
      <c r="D56" s="5">
        <f>SUMIFS(Combustivel!$O:$O,Combustivel!$AB:$AB,'km Por mes e Veículo'!D$2,Combustivel!$AC:$AC,'km Por mes e Veículo'!D$1,Combustivel!$A:$A,'km Por mes e Veículo'!$C56)</f>
        <v>0</v>
      </c>
      <c r="E56" s="5">
        <f>SUMIFS(Combustivel!$O:$O,Combustivel!$AB:$AB,'km Por mes e Veículo'!E$2,Combustivel!$AC:$AC,'km Por mes e Veículo'!E$1,Combustivel!$A:$A,'km Por mes e Veículo'!$C56)</f>
        <v>0</v>
      </c>
      <c r="F56" s="5">
        <f>SUMIFS(Combustivel!$O:$O,Combustivel!$AB:$AB,'km Por mes e Veículo'!F$2,Combustivel!$AC:$AC,'km Por mes e Veículo'!F$1,Combustivel!$A:$A,'km Por mes e Veículo'!$C56)</f>
        <v>0</v>
      </c>
      <c r="G56" s="5">
        <f>SUMIFS(Combustivel!$O:$O,Combustivel!$AB:$AB,'km Por mes e Veículo'!G$2,Combustivel!$AC:$AC,'km Por mes e Veículo'!G$1,Combustivel!$A:$A,'km Por mes e Veículo'!$C56)</f>
        <v>0</v>
      </c>
      <c r="H56" s="5">
        <f>SUMIFS(Combustivel!$O:$O,Combustivel!$AB:$AB,'km Por mes e Veículo'!H$2,Combustivel!$AC:$AC,'km Por mes e Veículo'!H$1,Combustivel!$A:$A,'km Por mes e Veículo'!$C56)</f>
        <v>0</v>
      </c>
      <c r="I56" s="5">
        <f>SUMIFS(Combustivel!$O:$O,Combustivel!$AB:$AB,'km Por mes e Veículo'!I$2,Combustivel!$AC:$AC,'km Por mes e Veículo'!I$1,Combustivel!$A:$A,'km Por mes e Veículo'!$C56)</f>
        <v>0</v>
      </c>
      <c r="J56" s="5">
        <f>SUMIFS(Combustivel!$O:$O,Combustivel!$AB:$AB,'km Por mes e Veículo'!J$2,Combustivel!$AC:$AC,'km Por mes e Veículo'!J$1,Combustivel!$A:$A,'km Por mes e Veículo'!$C56)</f>
        <v>3006</v>
      </c>
      <c r="K56" s="5">
        <f>SUMIFS(Combustivel!$O:$O,Combustivel!$AB:$AB,'km Por mes e Veículo'!K$2,Combustivel!$AC:$AC,'km Por mes e Veículo'!K$1,Combustivel!$A:$A,'km Por mes e Veículo'!$C56)</f>
        <v>2157</v>
      </c>
      <c r="L56" s="5">
        <f>SUMIFS(Combustivel!$O:$O,Combustivel!$AB:$AB,'km Por mes e Veículo'!L$2,Combustivel!$AC:$AC,'km Por mes e Veículo'!L$1,Combustivel!$A:$A,'km Por mes e Veículo'!$C56)</f>
        <v>3427</v>
      </c>
      <c r="M56" s="5">
        <f>SUMIFS(Combustivel!$O:$O,Combustivel!$AB:$AB,'km Por mes e Veículo'!M$2,Combustivel!$AC:$AC,'km Por mes e Veículo'!M$1,Combustivel!$A:$A,'km Por mes e Veículo'!$C56)</f>
        <v>2566</v>
      </c>
      <c r="N56" s="5">
        <f>SUMIFS(Combustivel!$O:$O,Combustivel!$AB:$AB,'km Por mes e Veículo'!N$2,Combustivel!$AC:$AC,'km Por mes e Veículo'!N$1,Combustivel!$A:$A,'km Por mes e Veículo'!$C56)</f>
        <v>2659</v>
      </c>
      <c r="O56" s="5">
        <f>SUMIFS(Combustivel!$O:$O,Combustivel!$AB:$AB,'km Por mes e Veículo'!O$2,Combustivel!$AC:$AC,'km Por mes e Veículo'!O$1,Combustivel!$A:$A,'km Por mes e Veículo'!$C56)</f>
        <v>3472</v>
      </c>
      <c r="P56" s="5">
        <f>SUMIFS(Combustivel!$O:$O,Combustivel!$AB:$AB,'km Por mes e Veículo'!P$2,Combustivel!$AC:$AC,'km Por mes e Veículo'!P$1,Combustivel!$A:$A,'km Por mes e Veículo'!$C56)</f>
        <v>2961</v>
      </c>
      <c r="Q56" s="5">
        <f>SUMIFS(Combustivel!$O:$O,Combustivel!$AB:$AB,'km Por mes e Veículo'!Q$2,Combustivel!$AC:$AC,'km Por mes e Veículo'!Q$1,Combustivel!$A:$A,'km Por mes e Veículo'!$C56)</f>
        <v>440</v>
      </c>
      <c r="R56" s="5">
        <f>SUMIFS(Combustivel!$O:$O,Combustivel!$AB:$AB,'km Por mes e Veículo'!R$2,Combustivel!$AC:$AC,'km Por mes e Veículo'!R$1,Combustivel!$A:$A,'km Por mes e Veículo'!$C56)</f>
        <v>0</v>
      </c>
      <c r="S56" s="5">
        <f>SUMIFS(Combustivel!$O:$O,Combustivel!$AB:$AB,'km Por mes e Veículo'!S$2,Combustivel!$AC:$AC,'km Por mes e Veículo'!S$1,Combustivel!$A:$A,'km Por mes e Veículo'!$C56)</f>
        <v>0</v>
      </c>
      <c r="T56" s="5">
        <f>SUMIFS(Combustivel!$O:$O,Combustivel!$AB:$AB,'km Por mes e Veículo'!T$2,Combustivel!$AC:$AC,'km Por mes e Veículo'!T$1,Combustivel!$A:$A,'km Por mes e Veículo'!$C56)</f>
        <v>0</v>
      </c>
      <c r="U56" s="5">
        <f>SUMIFS(Combustivel!$O:$O,Combustivel!$AB:$AB,'km Por mes e Veículo'!U$2,Combustivel!$AC:$AC,'km Por mes e Veículo'!U$1,Combustivel!$A:$A,'km Por mes e Veículo'!$C56)</f>
        <v>0</v>
      </c>
      <c r="V56" s="5">
        <f>SUMIFS(Combustivel!$O:$O,Combustivel!$AB:$AB,'km Por mes e Veículo'!V$2,Combustivel!$AC:$AC,'km Por mes e Veículo'!V$1,Combustivel!$A:$A,'km Por mes e Veículo'!$C56)</f>
        <v>0</v>
      </c>
      <c r="W56" s="5">
        <f>SUMIFS(Combustivel!$O:$O,Combustivel!$AB:$AB,'km Por mes e Veículo'!W$2,Combustivel!$AC:$AC,'km Por mes e Veículo'!W$1,Combustivel!$A:$A,'km Por mes e Veículo'!$C56)</f>
        <v>0</v>
      </c>
      <c r="X56" s="5">
        <f>SUMIFS(Combustivel!$O:$O,Combustivel!$AB:$AB,'km Por mes e Veículo'!X$2,Combustivel!$AC:$AC,'km Por mes e Veículo'!X$1,Combustivel!$A:$A,'km Por mes e Veículo'!$C56)</f>
        <v>0</v>
      </c>
    </row>
    <row r="57" spans="1:24" x14ac:dyDescent="0.3">
      <c r="A57" t="s">
        <v>3562</v>
      </c>
      <c r="B57" t="s">
        <v>2550</v>
      </c>
      <c r="C57" t="s">
        <v>2547</v>
      </c>
      <c r="D57" s="5">
        <f>SUMIFS(Combustivel!$O:$O,Combustivel!$AB:$AB,'km Por mes e Veículo'!D$2,Combustivel!$AC:$AC,'km Por mes e Veículo'!D$1,Combustivel!$A:$A,'km Por mes e Veículo'!$C57)</f>
        <v>0</v>
      </c>
      <c r="E57" s="5">
        <f>SUMIFS(Combustivel!$O:$O,Combustivel!$AB:$AB,'km Por mes e Veículo'!E$2,Combustivel!$AC:$AC,'km Por mes e Veículo'!E$1,Combustivel!$A:$A,'km Por mes e Veículo'!$C57)</f>
        <v>0</v>
      </c>
      <c r="F57" s="5">
        <f>SUMIFS(Combustivel!$O:$O,Combustivel!$AB:$AB,'km Por mes e Veículo'!F$2,Combustivel!$AC:$AC,'km Por mes e Veículo'!F$1,Combustivel!$A:$A,'km Por mes e Veículo'!$C57)</f>
        <v>0</v>
      </c>
      <c r="G57" s="5">
        <f>SUMIFS(Combustivel!$O:$O,Combustivel!$AB:$AB,'km Por mes e Veículo'!G$2,Combustivel!$AC:$AC,'km Por mes e Veículo'!G$1,Combustivel!$A:$A,'km Por mes e Veículo'!$C57)</f>
        <v>0</v>
      </c>
      <c r="H57" s="5">
        <f>SUMIFS(Combustivel!$O:$O,Combustivel!$AB:$AB,'km Por mes e Veículo'!H$2,Combustivel!$AC:$AC,'km Por mes e Veículo'!H$1,Combustivel!$A:$A,'km Por mes e Veículo'!$C57)</f>
        <v>0</v>
      </c>
      <c r="I57" s="5">
        <f>SUMIFS(Combustivel!$O:$O,Combustivel!$AB:$AB,'km Por mes e Veículo'!I$2,Combustivel!$AC:$AC,'km Por mes e Veículo'!I$1,Combustivel!$A:$A,'km Por mes e Veículo'!$C57)</f>
        <v>0</v>
      </c>
      <c r="J57" s="5">
        <f>SUMIFS(Combustivel!$O:$O,Combustivel!$AB:$AB,'km Por mes e Veículo'!J$2,Combustivel!$AC:$AC,'km Por mes e Veículo'!J$1,Combustivel!$A:$A,'km Por mes e Veículo'!$C57)</f>
        <v>3626</v>
      </c>
      <c r="K57" s="5">
        <f>SUMIFS(Combustivel!$O:$O,Combustivel!$AB:$AB,'km Por mes e Veículo'!K$2,Combustivel!$AC:$AC,'km Por mes e Veículo'!K$1,Combustivel!$A:$A,'km Por mes e Veículo'!$C57)</f>
        <v>2751</v>
      </c>
      <c r="L57" s="5">
        <f>SUMIFS(Combustivel!$O:$O,Combustivel!$AB:$AB,'km Por mes e Veículo'!L$2,Combustivel!$AC:$AC,'km Por mes e Veículo'!L$1,Combustivel!$A:$A,'km Por mes e Veículo'!$C57)</f>
        <v>3767</v>
      </c>
      <c r="M57" s="5">
        <f>SUMIFS(Combustivel!$O:$O,Combustivel!$AB:$AB,'km Por mes e Veículo'!M$2,Combustivel!$AC:$AC,'km Por mes e Veículo'!M$1,Combustivel!$A:$A,'km Por mes e Veículo'!$C57)</f>
        <v>2867</v>
      </c>
      <c r="N57" s="5">
        <f>SUMIFS(Combustivel!$O:$O,Combustivel!$AB:$AB,'km Por mes e Veículo'!N$2,Combustivel!$AC:$AC,'km Por mes e Veículo'!N$1,Combustivel!$A:$A,'km Por mes e Veículo'!$C57)</f>
        <v>2977</v>
      </c>
      <c r="O57" s="5">
        <f>SUMIFS(Combustivel!$O:$O,Combustivel!$AB:$AB,'km Por mes e Veículo'!O$2,Combustivel!$AC:$AC,'km Por mes e Veículo'!O$1,Combustivel!$A:$A,'km Por mes e Veículo'!$C57)</f>
        <v>1152</v>
      </c>
      <c r="P57" s="5">
        <f>SUMIFS(Combustivel!$O:$O,Combustivel!$AB:$AB,'km Por mes e Veículo'!P$2,Combustivel!$AC:$AC,'km Por mes e Veículo'!P$1,Combustivel!$A:$A,'km Por mes e Veículo'!$C57)</f>
        <v>2008</v>
      </c>
      <c r="Q57" s="5">
        <f>SUMIFS(Combustivel!$O:$O,Combustivel!$AB:$AB,'km Por mes e Veículo'!Q$2,Combustivel!$AC:$AC,'km Por mes e Veículo'!Q$1,Combustivel!$A:$A,'km Por mes e Veículo'!$C57)</f>
        <v>212</v>
      </c>
      <c r="R57" s="5">
        <f>SUMIFS(Combustivel!$O:$O,Combustivel!$AB:$AB,'km Por mes e Veículo'!R$2,Combustivel!$AC:$AC,'km Por mes e Veículo'!R$1,Combustivel!$A:$A,'km Por mes e Veículo'!$C57)</f>
        <v>0</v>
      </c>
      <c r="S57" s="5">
        <f>SUMIFS(Combustivel!$O:$O,Combustivel!$AB:$AB,'km Por mes e Veículo'!S$2,Combustivel!$AC:$AC,'km Por mes e Veículo'!S$1,Combustivel!$A:$A,'km Por mes e Veículo'!$C57)</f>
        <v>0</v>
      </c>
      <c r="T57" s="5">
        <f>SUMIFS(Combustivel!$O:$O,Combustivel!$AB:$AB,'km Por mes e Veículo'!T$2,Combustivel!$AC:$AC,'km Por mes e Veículo'!T$1,Combustivel!$A:$A,'km Por mes e Veículo'!$C57)</f>
        <v>0</v>
      </c>
      <c r="U57" s="5">
        <f>SUMIFS(Combustivel!$O:$O,Combustivel!$AB:$AB,'km Por mes e Veículo'!U$2,Combustivel!$AC:$AC,'km Por mes e Veículo'!U$1,Combustivel!$A:$A,'km Por mes e Veículo'!$C57)</f>
        <v>0</v>
      </c>
      <c r="V57" s="5">
        <f>SUMIFS(Combustivel!$O:$O,Combustivel!$AB:$AB,'km Por mes e Veículo'!V$2,Combustivel!$AC:$AC,'km Por mes e Veículo'!V$1,Combustivel!$A:$A,'km Por mes e Veículo'!$C57)</f>
        <v>0</v>
      </c>
      <c r="W57" s="5">
        <f>SUMIFS(Combustivel!$O:$O,Combustivel!$AB:$AB,'km Por mes e Veículo'!W$2,Combustivel!$AC:$AC,'km Por mes e Veículo'!W$1,Combustivel!$A:$A,'km Por mes e Veículo'!$C57)</f>
        <v>0</v>
      </c>
      <c r="X57" s="5">
        <f>SUMIFS(Combustivel!$O:$O,Combustivel!$AB:$AB,'km Por mes e Veículo'!X$2,Combustivel!$AC:$AC,'km Por mes e Veículo'!X$1,Combustivel!$A:$A,'km Por mes e Veículo'!$C57)</f>
        <v>0</v>
      </c>
    </row>
    <row r="58" spans="1:24" x14ac:dyDescent="0.3">
      <c r="A58" t="s">
        <v>3562</v>
      </c>
      <c r="B58" t="s">
        <v>2555</v>
      </c>
      <c r="C58" t="s">
        <v>2552</v>
      </c>
      <c r="D58" s="5">
        <f>SUMIFS(Combustivel!$O:$O,Combustivel!$AB:$AB,'km Por mes e Veículo'!D$2,Combustivel!$AC:$AC,'km Por mes e Veículo'!D$1,Combustivel!$A:$A,'km Por mes e Veículo'!$C58)</f>
        <v>0</v>
      </c>
      <c r="E58" s="5">
        <f>SUMIFS(Combustivel!$O:$O,Combustivel!$AB:$AB,'km Por mes e Veículo'!E$2,Combustivel!$AC:$AC,'km Por mes e Veículo'!E$1,Combustivel!$A:$A,'km Por mes e Veículo'!$C58)</f>
        <v>0</v>
      </c>
      <c r="F58" s="5">
        <f>SUMIFS(Combustivel!$O:$O,Combustivel!$AB:$AB,'km Por mes e Veículo'!F$2,Combustivel!$AC:$AC,'km Por mes e Veículo'!F$1,Combustivel!$A:$A,'km Por mes e Veículo'!$C58)</f>
        <v>0</v>
      </c>
      <c r="G58" s="5">
        <f>SUMIFS(Combustivel!$O:$O,Combustivel!$AB:$AB,'km Por mes e Veículo'!G$2,Combustivel!$AC:$AC,'km Por mes e Veículo'!G$1,Combustivel!$A:$A,'km Por mes e Veículo'!$C58)</f>
        <v>0</v>
      </c>
      <c r="H58" s="5">
        <f>SUMIFS(Combustivel!$O:$O,Combustivel!$AB:$AB,'km Por mes e Veículo'!H$2,Combustivel!$AC:$AC,'km Por mes e Veículo'!H$1,Combustivel!$A:$A,'km Por mes e Veículo'!$C58)</f>
        <v>0</v>
      </c>
      <c r="I58" s="5">
        <f>SUMIFS(Combustivel!$O:$O,Combustivel!$AB:$AB,'km Por mes e Veículo'!I$2,Combustivel!$AC:$AC,'km Por mes e Veículo'!I$1,Combustivel!$A:$A,'km Por mes e Veículo'!$C58)</f>
        <v>0</v>
      </c>
      <c r="J58" s="5">
        <f>SUMIFS(Combustivel!$O:$O,Combustivel!$AB:$AB,'km Por mes e Veículo'!J$2,Combustivel!$AC:$AC,'km Por mes e Veículo'!J$1,Combustivel!$A:$A,'km Por mes e Veículo'!$C58)</f>
        <v>3292</v>
      </c>
      <c r="K58" s="5">
        <f>SUMIFS(Combustivel!$O:$O,Combustivel!$AB:$AB,'km Por mes e Veículo'!K$2,Combustivel!$AC:$AC,'km Por mes e Veículo'!K$1,Combustivel!$A:$A,'km Por mes e Veículo'!$C58)</f>
        <v>1921</v>
      </c>
      <c r="L58" s="5">
        <f>SUMIFS(Combustivel!$O:$O,Combustivel!$AB:$AB,'km Por mes e Veículo'!L$2,Combustivel!$AC:$AC,'km Por mes e Veículo'!L$1,Combustivel!$A:$A,'km Por mes e Veículo'!$C58)</f>
        <v>1500</v>
      </c>
      <c r="M58" s="5">
        <f>SUMIFS(Combustivel!$O:$O,Combustivel!$AB:$AB,'km Por mes e Veículo'!M$2,Combustivel!$AC:$AC,'km Por mes e Veículo'!M$1,Combustivel!$A:$A,'km Por mes e Veículo'!$C58)</f>
        <v>1243</v>
      </c>
      <c r="N58" s="5">
        <f>SUMIFS(Combustivel!$O:$O,Combustivel!$AB:$AB,'km Por mes e Veículo'!N$2,Combustivel!$AC:$AC,'km Por mes e Veículo'!N$1,Combustivel!$A:$A,'km Por mes e Veículo'!$C58)</f>
        <v>1966</v>
      </c>
      <c r="O58" s="5">
        <f>SUMIFS(Combustivel!$O:$O,Combustivel!$AB:$AB,'km Por mes e Veículo'!O$2,Combustivel!$AC:$AC,'km Por mes e Veículo'!O$1,Combustivel!$A:$A,'km Por mes e Veículo'!$C58)</f>
        <v>1200</v>
      </c>
      <c r="P58" s="5">
        <f>SUMIFS(Combustivel!$O:$O,Combustivel!$AB:$AB,'km Por mes e Veículo'!P$2,Combustivel!$AC:$AC,'km Por mes e Veículo'!P$1,Combustivel!$A:$A,'km Por mes e Veículo'!$C58)</f>
        <v>1066</v>
      </c>
      <c r="Q58" s="5">
        <f>SUMIFS(Combustivel!$O:$O,Combustivel!$AB:$AB,'km Por mes e Veículo'!Q$2,Combustivel!$AC:$AC,'km Por mes e Veículo'!Q$1,Combustivel!$A:$A,'km Por mes e Veículo'!$C58)</f>
        <v>439</v>
      </c>
      <c r="R58" s="5">
        <f>SUMIFS(Combustivel!$O:$O,Combustivel!$AB:$AB,'km Por mes e Veículo'!R$2,Combustivel!$AC:$AC,'km Por mes e Veículo'!R$1,Combustivel!$A:$A,'km Por mes e Veículo'!$C58)</f>
        <v>0</v>
      </c>
      <c r="S58" s="5">
        <f>SUMIFS(Combustivel!$O:$O,Combustivel!$AB:$AB,'km Por mes e Veículo'!S$2,Combustivel!$AC:$AC,'km Por mes e Veículo'!S$1,Combustivel!$A:$A,'km Por mes e Veículo'!$C58)</f>
        <v>0</v>
      </c>
      <c r="T58" s="5">
        <f>SUMIFS(Combustivel!$O:$O,Combustivel!$AB:$AB,'km Por mes e Veículo'!T$2,Combustivel!$AC:$AC,'km Por mes e Veículo'!T$1,Combustivel!$A:$A,'km Por mes e Veículo'!$C58)</f>
        <v>0</v>
      </c>
      <c r="U58" s="5">
        <f>SUMIFS(Combustivel!$O:$O,Combustivel!$AB:$AB,'km Por mes e Veículo'!U$2,Combustivel!$AC:$AC,'km Por mes e Veículo'!U$1,Combustivel!$A:$A,'km Por mes e Veículo'!$C58)</f>
        <v>0</v>
      </c>
      <c r="V58" s="5">
        <f>SUMIFS(Combustivel!$O:$O,Combustivel!$AB:$AB,'km Por mes e Veículo'!V$2,Combustivel!$AC:$AC,'km Por mes e Veículo'!V$1,Combustivel!$A:$A,'km Por mes e Veículo'!$C58)</f>
        <v>0</v>
      </c>
      <c r="W58" s="5">
        <f>SUMIFS(Combustivel!$O:$O,Combustivel!$AB:$AB,'km Por mes e Veículo'!W$2,Combustivel!$AC:$AC,'km Por mes e Veículo'!W$1,Combustivel!$A:$A,'km Por mes e Veículo'!$C58)</f>
        <v>0</v>
      </c>
      <c r="X58" s="5">
        <f>SUMIFS(Combustivel!$O:$O,Combustivel!$AB:$AB,'km Por mes e Veículo'!X$2,Combustivel!$AC:$AC,'km Por mes e Veículo'!X$1,Combustivel!$A:$A,'km Por mes e Veículo'!$C58)</f>
        <v>0</v>
      </c>
    </row>
    <row r="59" spans="1:24" x14ac:dyDescent="0.3">
      <c r="A59" t="s">
        <v>3562</v>
      </c>
      <c r="B59" t="s">
        <v>2577</v>
      </c>
      <c r="C59" t="s">
        <v>2574</v>
      </c>
      <c r="D59" s="5">
        <f>SUMIFS(Combustivel!$O:$O,Combustivel!$AB:$AB,'km Por mes e Veículo'!D$2,Combustivel!$AC:$AC,'km Por mes e Veículo'!D$1,Combustivel!$A:$A,'km Por mes e Veículo'!$C59)</f>
        <v>0</v>
      </c>
      <c r="E59" s="5">
        <f>SUMIFS(Combustivel!$O:$O,Combustivel!$AB:$AB,'km Por mes e Veículo'!E$2,Combustivel!$AC:$AC,'km Por mes e Veículo'!E$1,Combustivel!$A:$A,'km Por mes e Veículo'!$C59)</f>
        <v>0</v>
      </c>
      <c r="F59" s="5">
        <f>SUMIFS(Combustivel!$O:$O,Combustivel!$AB:$AB,'km Por mes e Veículo'!F$2,Combustivel!$AC:$AC,'km Por mes e Veículo'!F$1,Combustivel!$A:$A,'km Por mes e Veículo'!$C59)</f>
        <v>0</v>
      </c>
      <c r="G59" s="5">
        <f>SUMIFS(Combustivel!$O:$O,Combustivel!$AB:$AB,'km Por mes e Veículo'!G$2,Combustivel!$AC:$AC,'km Por mes e Veículo'!G$1,Combustivel!$A:$A,'km Por mes e Veículo'!$C59)</f>
        <v>0</v>
      </c>
      <c r="H59" s="5">
        <f>SUMIFS(Combustivel!$O:$O,Combustivel!$AB:$AB,'km Por mes e Veículo'!H$2,Combustivel!$AC:$AC,'km Por mes e Veículo'!H$1,Combustivel!$A:$A,'km Por mes e Veículo'!$C59)</f>
        <v>0</v>
      </c>
      <c r="I59" s="5">
        <f>SUMIFS(Combustivel!$O:$O,Combustivel!$AB:$AB,'km Por mes e Veículo'!I$2,Combustivel!$AC:$AC,'km Por mes e Veículo'!I$1,Combustivel!$A:$A,'km Por mes e Veículo'!$C59)</f>
        <v>0</v>
      </c>
      <c r="J59" s="5">
        <f>SUMIFS(Combustivel!$O:$O,Combustivel!$AB:$AB,'km Por mes e Veículo'!J$2,Combustivel!$AC:$AC,'km Por mes e Veículo'!J$1,Combustivel!$A:$A,'km Por mes e Veículo'!$C59)</f>
        <v>3382</v>
      </c>
      <c r="K59" s="5">
        <f>SUMIFS(Combustivel!$O:$O,Combustivel!$AB:$AB,'km Por mes e Veículo'!K$2,Combustivel!$AC:$AC,'km Por mes e Veículo'!K$1,Combustivel!$A:$A,'km Por mes e Veículo'!$C59)</f>
        <v>1307</v>
      </c>
      <c r="L59" s="5">
        <f>SUMIFS(Combustivel!$O:$O,Combustivel!$AB:$AB,'km Por mes e Veículo'!L$2,Combustivel!$AC:$AC,'km Por mes e Veículo'!L$1,Combustivel!$A:$A,'km Por mes e Veículo'!$C59)</f>
        <v>1180</v>
      </c>
      <c r="M59" s="5">
        <f>SUMIFS(Combustivel!$O:$O,Combustivel!$AB:$AB,'km Por mes e Veículo'!M$2,Combustivel!$AC:$AC,'km Por mes e Veículo'!M$1,Combustivel!$A:$A,'km Por mes e Veículo'!$C59)</f>
        <v>1205</v>
      </c>
      <c r="N59" s="5">
        <f>SUMIFS(Combustivel!$O:$O,Combustivel!$AB:$AB,'km Por mes e Veículo'!N$2,Combustivel!$AC:$AC,'km Por mes e Veículo'!N$1,Combustivel!$A:$A,'km Por mes e Veículo'!$C59)</f>
        <v>1537</v>
      </c>
      <c r="O59" s="5">
        <f>SUMIFS(Combustivel!$O:$O,Combustivel!$AB:$AB,'km Por mes e Veículo'!O$2,Combustivel!$AC:$AC,'km Por mes e Veículo'!O$1,Combustivel!$A:$A,'km Por mes e Veículo'!$C59)</f>
        <v>1777</v>
      </c>
      <c r="P59" s="5">
        <f>SUMIFS(Combustivel!$O:$O,Combustivel!$AB:$AB,'km Por mes e Veículo'!P$2,Combustivel!$AC:$AC,'km Por mes e Veículo'!P$1,Combustivel!$A:$A,'km Por mes e Veículo'!$C59)</f>
        <v>1381</v>
      </c>
      <c r="Q59" s="5">
        <f>SUMIFS(Combustivel!$O:$O,Combustivel!$AB:$AB,'km Por mes e Veículo'!Q$2,Combustivel!$AC:$AC,'km Por mes e Veículo'!Q$1,Combustivel!$A:$A,'km Por mes e Veículo'!$C59)</f>
        <v>0</v>
      </c>
      <c r="R59" s="5">
        <f>SUMIFS(Combustivel!$O:$O,Combustivel!$AB:$AB,'km Por mes e Veículo'!R$2,Combustivel!$AC:$AC,'km Por mes e Veículo'!R$1,Combustivel!$A:$A,'km Por mes e Veículo'!$C59)</f>
        <v>0</v>
      </c>
      <c r="S59" s="5">
        <f>SUMIFS(Combustivel!$O:$O,Combustivel!$AB:$AB,'km Por mes e Veículo'!S$2,Combustivel!$AC:$AC,'km Por mes e Veículo'!S$1,Combustivel!$A:$A,'km Por mes e Veículo'!$C59)</f>
        <v>0</v>
      </c>
      <c r="T59" s="5">
        <f>SUMIFS(Combustivel!$O:$O,Combustivel!$AB:$AB,'km Por mes e Veículo'!T$2,Combustivel!$AC:$AC,'km Por mes e Veículo'!T$1,Combustivel!$A:$A,'km Por mes e Veículo'!$C59)</f>
        <v>0</v>
      </c>
      <c r="U59" s="5">
        <f>SUMIFS(Combustivel!$O:$O,Combustivel!$AB:$AB,'km Por mes e Veículo'!U$2,Combustivel!$AC:$AC,'km Por mes e Veículo'!U$1,Combustivel!$A:$A,'km Por mes e Veículo'!$C59)</f>
        <v>0</v>
      </c>
      <c r="V59" s="5">
        <f>SUMIFS(Combustivel!$O:$O,Combustivel!$AB:$AB,'km Por mes e Veículo'!V$2,Combustivel!$AC:$AC,'km Por mes e Veículo'!V$1,Combustivel!$A:$A,'km Por mes e Veículo'!$C59)</f>
        <v>0</v>
      </c>
      <c r="W59" s="5">
        <f>SUMIFS(Combustivel!$O:$O,Combustivel!$AB:$AB,'km Por mes e Veículo'!W$2,Combustivel!$AC:$AC,'km Por mes e Veículo'!W$1,Combustivel!$A:$A,'km Por mes e Veículo'!$C59)</f>
        <v>0</v>
      </c>
      <c r="X59" s="5">
        <f>SUMIFS(Combustivel!$O:$O,Combustivel!$AB:$AB,'km Por mes e Veículo'!X$2,Combustivel!$AC:$AC,'km Por mes e Veículo'!X$1,Combustivel!$A:$A,'km Por mes e Veículo'!$C59)</f>
        <v>0</v>
      </c>
    </row>
    <row r="60" spans="1:24" x14ac:dyDescent="0.3">
      <c r="A60" t="s">
        <v>3562</v>
      </c>
      <c r="B60" t="s">
        <v>2667</v>
      </c>
      <c r="C60" t="s">
        <v>2664</v>
      </c>
      <c r="D60" s="5">
        <f>SUMIFS(Combustivel!$O:$O,Combustivel!$AB:$AB,'km Por mes e Veículo'!D$2,Combustivel!$AC:$AC,'km Por mes e Veículo'!D$1,Combustivel!$A:$A,'km Por mes e Veículo'!$C60)</f>
        <v>0</v>
      </c>
      <c r="E60" s="5">
        <f>SUMIFS(Combustivel!$O:$O,Combustivel!$AB:$AB,'km Por mes e Veículo'!E$2,Combustivel!$AC:$AC,'km Por mes e Veículo'!E$1,Combustivel!$A:$A,'km Por mes e Veículo'!$C60)</f>
        <v>0</v>
      </c>
      <c r="F60" s="5">
        <f>SUMIFS(Combustivel!$O:$O,Combustivel!$AB:$AB,'km Por mes e Veículo'!F$2,Combustivel!$AC:$AC,'km Por mes e Veículo'!F$1,Combustivel!$A:$A,'km Por mes e Veículo'!$C60)</f>
        <v>0</v>
      </c>
      <c r="G60" s="5">
        <f>SUMIFS(Combustivel!$O:$O,Combustivel!$AB:$AB,'km Por mes e Veículo'!G$2,Combustivel!$AC:$AC,'km Por mes e Veículo'!G$1,Combustivel!$A:$A,'km Por mes e Veículo'!$C60)</f>
        <v>0</v>
      </c>
      <c r="H60" s="5">
        <f>SUMIFS(Combustivel!$O:$O,Combustivel!$AB:$AB,'km Por mes e Veículo'!H$2,Combustivel!$AC:$AC,'km Por mes e Veículo'!H$1,Combustivel!$A:$A,'km Por mes e Veículo'!$C60)</f>
        <v>0</v>
      </c>
      <c r="I60" s="5">
        <f>SUMIFS(Combustivel!$O:$O,Combustivel!$AB:$AB,'km Por mes e Veículo'!I$2,Combustivel!$AC:$AC,'km Por mes e Veículo'!I$1,Combustivel!$A:$A,'km Por mes e Veículo'!$C60)</f>
        <v>0</v>
      </c>
      <c r="J60" s="5">
        <f>SUMIFS(Combustivel!$O:$O,Combustivel!$AB:$AB,'km Por mes e Veículo'!J$2,Combustivel!$AC:$AC,'km Por mes e Veículo'!J$1,Combustivel!$A:$A,'km Por mes e Veículo'!$C60)</f>
        <v>5231</v>
      </c>
      <c r="K60" s="5">
        <f>SUMIFS(Combustivel!$O:$O,Combustivel!$AB:$AB,'km Por mes e Veículo'!K$2,Combustivel!$AC:$AC,'km Por mes e Veículo'!K$1,Combustivel!$A:$A,'km Por mes e Veículo'!$C60)</f>
        <v>1527</v>
      </c>
      <c r="L60" s="5">
        <f>SUMIFS(Combustivel!$O:$O,Combustivel!$AB:$AB,'km Por mes e Veículo'!L$2,Combustivel!$AC:$AC,'km Por mes e Veículo'!L$1,Combustivel!$A:$A,'km Por mes e Veículo'!$C60)</f>
        <v>1209</v>
      </c>
      <c r="M60" s="5">
        <f>SUMIFS(Combustivel!$O:$O,Combustivel!$AB:$AB,'km Por mes e Veículo'!M$2,Combustivel!$AC:$AC,'km Por mes e Veículo'!M$1,Combustivel!$A:$A,'km Por mes e Veículo'!$C60)</f>
        <v>1033</v>
      </c>
      <c r="N60" s="5">
        <f>SUMIFS(Combustivel!$O:$O,Combustivel!$AB:$AB,'km Por mes e Veículo'!N$2,Combustivel!$AC:$AC,'km Por mes e Veículo'!N$1,Combustivel!$A:$A,'km Por mes e Veículo'!$C60)</f>
        <v>1706</v>
      </c>
      <c r="O60" s="5">
        <f>SUMIFS(Combustivel!$O:$O,Combustivel!$AB:$AB,'km Por mes e Veículo'!O$2,Combustivel!$AC:$AC,'km Por mes e Veículo'!O$1,Combustivel!$A:$A,'km Por mes e Veículo'!$C60)</f>
        <v>2410</v>
      </c>
      <c r="P60" s="5">
        <f>SUMIFS(Combustivel!$O:$O,Combustivel!$AB:$AB,'km Por mes e Veículo'!P$2,Combustivel!$AC:$AC,'km Por mes e Veículo'!P$1,Combustivel!$A:$A,'km Por mes e Veículo'!$C60)</f>
        <v>2492</v>
      </c>
      <c r="Q60" s="5">
        <f>SUMIFS(Combustivel!$O:$O,Combustivel!$AB:$AB,'km Por mes e Veículo'!Q$2,Combustivel!$AC:$AC,'km Por mes e Veículo'!Q$1,Combustivel!$A:$A,'km Por mes e Veículo'!$C60)</f>
        <v>490</v>
      </c>
      <c r="R60" s="5">
        <f>SUMIFS(Combustivel!$O:$O,Combustivel!$AB:$AB,'km Por mes e Veículo'!R$2,Combustivel!$AC:$AC,'km Por mes e Veículo'!R$1,Combustivel!$A:$A,'km Por mes e Veículo'!$C60)</f>
        <v>0</v>
      </c>
      <c r="S60" s="5">
        <f>SUMIFS(Combustivel!$O:$O,Combustivel!$AB:$AB,'km Por mes e Veículo'!S$2,Combustivel!$AC:$AC,'km Por mes e Veículo'!S$1,Combustivel!$A:$A,'km Por mes e Veículo'!$C60)</f>
        <v>0</v>
      </c>
      <c r="T60" s="5">
        <f>SUMIFS(Combustivel!$O:$O,Combustivel!$AB:$AB,'km Por mes e Veículo'!T$2,Combustivel!$AC:$AC,'km Por mes e Veículo'!T$1,Combustivel!$A:$A,'km Por mes e Veículo'!$C60)</f>
        <v>0</v>
      </c>
      <c r="U60" s="5">
        <f>SUMIFS(Combustivel!$O:$O,Combustivel!$AB:$AB,'km Por mes e Veículo'!U$2,Combustivel!$AC:$AC,'km Por mes e Veículo'!U$1,Combustivel!$A:$A,'km Por mes e Veículo'!$C60)</f>
        <v>0</v>
      </c>
      <c r="V60" s="5">
        <f>SUMIFS(Combustivel!$O:$O,Combustivel!$AB:$AB,'km Por mes e Veículo'!V$2,Combustivel!$AC:$AC,'km Por mes e Veículo'!V$1,Combustivel!$A:$A,'km Por mes e Veículo'!$C60)</f>
        <v>0</v>
      </c>
      <c r="W60" s="5">
        <f>SUMIFS(Combustivel!$O:$O,Combustivel!$AB:$AB,'km Por mes e Veículo'!W$2,Combustivel!$AC:$AC,'km Por mes e Veículo'!W$1,Combustivel!$A:$A,'km Por mes e Veículo'!$C60)</f>
        <v>0</v>
      </c>
      <c r="X60" s="5">
        <f>SUMIFS(Combustivel!$O:$O,Combustivel!$AB:$AB,'km Por mes e Veículo'!X$2,Combustivel!$AC:$AC,'km Por mes e Veículo'!X$1,Combustivel!$A:$A,'km Por mes e Veículo'!$C60)</f>
        <v>0</v>
      </c>
    </row>
    <row r="61" spans="1:24" x14ac:dyDescent="0.3"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x14ac:dyDescent="0.3"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x14ac:dyDescent="0.3">
      <c r="A63" s="12" t="s">
        <v>3562</v>
      </c>
      <c r="B63" s="12"/>
      <c r="C63" s="12" t="s">
        <v>3568</v>
      </c>
      <c r="D63" s="15">
        <f>+SUM(D51:D62)</f>
        <v>0</v>
      </c>
      <c r="E63" s="15">
        <f t="shared" ref="E63:K63" si="3">+SUM(E51:E62)</f>
        <v>0</v>
      </c>
      <c r="F63" s="15">
        <f t="shared" si="3"/>
        <v>0</v>
      </c>
      <c r="G63" s="15">
        <f t="shared" si="3"/>
        <v>0</v>
      </c>
      <c r="H63" s="15">
        <f t="shared" si="3"/>
        <v>0</v>
      </c>
      <c r="I63" s="15">
        <f t="shared" si="3"/>
        <v>1213</v>
      </c>
      <c r="J63" s="15">
        <f t="shared" si="3"/>
        <v>30635</v>
      </c>
      <c r="K63" s="15">
        <f t="shared" si="3"/>
        <v>19430</v>
      </c>
      <c r="L63" s="15">
        <f t="shared" ref="L63:M63" si="4">+SUM(L51:L62)</f>
        <v>21604</v>
      </c>
      <c r="M63" s="15">
        <f t="shared" si="4"/>
        <v>15786</v>
      </c>
      <c r="N63" s="15">
        <f t="shared" ref="N63:X63" si="5">+SUM(N51:N62)</f>
        <v>19934</v>
      </c>
      <c r="O63" s="15">
        <f t="shared" si="5"/>
        <v>21615</v>
      </c>
      <c r="P63" s="15">
        <f t="shared" si="5"/>
        <v>20206</v>
      </c>
      <c r="Q63" s="15">
        <f t="shared" si="5"/>
        <v>2903</v>
      </c>
      <c r="R63" s="15">
        <f t="shared" si="5"/>
        <v>0</v>
      </c>
      <c r="S63" s="15">
        <f t="shared" si="5"/>
        <v>0</v>
      </c>
      <c r="T63" s="15">
        <f t="shared" si="5"/>
        <v>0</v>
      </c>
      <c r="U63" s="15">
        <f t="shared" si="5"/>
        <v>0</v>
      </c>
      <c r="V63" s="15">
        <f t="shared" si="5"/>
        <v>0</v>
      </c>
      <c r="W63" s="15">
        <f t="shared" si="5"/>
        <v>0</v>
      </c>
      <c r="X63" s="15">
        <f t="shared" si="5"/>
        <v>0</v>
      </c>
    </row>
    <row r="64" spans="1:24" x14ac:dyDescent="0.3"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x14ac:dyDescent="0.3"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x14ac:dyDescent="0.3"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x14ac:dyDescent="0.3"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x14ac:dyDescent="0.3"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x14ac:dyDescent="0.3">
      <c r="A69" t="s">
        <v>3569</v>
      </c>
      <c r="B69" t="s">
        <v>1982</v>
      </c>
      <c r="C69" t="s">
        <v>1979</v>
      </c>
      <c r="D69" s="5">
        <f>SUMIFS(Combustivel!$O:$O,Combustivel!$AB:$AB,'km Por mes e Veículo'!D$2,Combustivel!$AC:$AC,'km Por mes e Veículo'!D$1,Combustivel!$A:$A,'km Por mes e Veículo'!$C69)</f>
        <v>0</v>
      </c>
      <c r="E69" s="5">
        <f>SUMIFS(Combustivel!$O:$O,Combustivel!$AB:$AB,'km Por mes e Veículo'!E$2,Combustivel!$AC:$AC,'km Por mes e Veículo'!E$1,Combustivel!$A:$A,'km Por mes e Veículo'!$C69)</f>
        <v>0</v>
      </c>
      <c r="F69" s="5">
        <f>SUMIFS(Combustivel!$O:$O,Combustivel!$AB:$AB,'km Por mes e Veículo'!F$2,Combustivel!$AC:$AC,'km Por mes e Veículo'!F$1,Combustivel!$A:$A,'km Por mes e Veículo'!$C69)</f>
        <v>0</v>
      </c>
      <c r="G69" s="5">
        <f>SUMIFS(Combustivel!$O:$O,Combustivel!$AB:$AB,'km Por mes e Veículo'!G$2,Combustivel!$AC:$AC,'km Por mes e Veículo'!G$1,Combustivel!$A:$A,'km Por mes e Veículo'!$C69)</f>
        <v>0</v>
      </c>
      <c r="H69" s="5">
        <f>SUMIFS(Combustivel!$O:$O,Combustivel!$AB:$AB,'km Por mes e Veículo'!H$2,Combustivel!$AC:$AC,'km Por mes e Veículo'!H$1,Combustivel!$A:$A,'km Por mes e Veículo'!$C69)</f>
        <v>0</v>
      </c>
      <c r="I69" s="5">
        <f>SUMIFS(Combustivel!$O:$O,Combustivel!$AB:$AB,'km Por mes e Veículo'!I$2,Combustivel!$AC:$AC,'km Por mes e Veículo'!I$1,Combustivel!$A:$A,'km Por mes e Veículo'!$C69)</f>
        <v>0</v>
      </c>
      <c r="J69" s="5">
        <f>SUMIFS(Combustivel!$O:$O,Combustivel!$AB:$AB,'km Por mes e Veículo'!J$2,Combustivel!$AC:$AC,'km Por mes e Veículo'!J$1,Combustivel!$A:$A,'km Por mes e Veículo'!$C69)</f>
        <v>1346</v>
      </c>
      <c r="K69" s="5">
        <f>SUMIFS(Combustivel!$O:$O,Combustivel!$AB:$AB,'km Por mes e Veículo'!K$2,Combustivel!$AC:$AC,'km Por mes e Veículo'!K$1,Combustivel!$A:$A,'km Por mes e Veículo'!$C69)</f>
        <v>3336</v>
      </c>
      <c r="L69" s="5">
        <f>SUMIFS(Combustivel!$O:$O,Combustivel!$AB:$AB,'km Por mes e Veículo'!L$2,Combustivel!$AC:$AC,'km Por mes e Veículo'!L$1,Combustivel!$A:$A,'km Por mes e Veículo'!$C69)</f>
        <v>5586</v>
      </c>
      <c r="M69" s="5">
        <f>SUMIFS(Combustivel!$O:$O,Combustivel!$AB:$AB,'km Por mes e Veículo'!M$2,Combustivel!$AC:$AC,'km Por mes e Veículo'!M$1,Combustivel!$A:$A,'km Por mes e Veículo'!$C69)</f>
        <v>4198</v>
      </c>
      <c r="N69" s="5">
        <f>SUMIFS(Combustivel!$O:$O,Combustivel!$AB:$AB,'km Por mes e Veículo'!N$2,Combustivel!$AC:$AC,'km Por mes e Veículo'!N$1,Combustivel!$A:$A,'km Por mes e Veículo'!$C69)</f>
        <v>6386</v>
      </c>
      <c r="O69" s="5">
        <f>SUMIFS(Combustivel!$O:$O,Combustivel!$AB:$AB,'km Por mes e Veículo'!O$2,Combustivel!$AC:$AC,'km Por mes e Veículo'!O$1,Combustivel!$A:$A,'km Por mes e Veículo'!$C69)</f>
        <v>7150</v>
      </c>
      <c r="P69" s="5">
        <f>SUMIFS(Combustivel!$O:$O,Combustivel!$AB:$AB,'km Por mes e Veículo'!P$2,Combustivel!$AC:$AC,'km Por mes e Veículo'!P$1,Combustivel!$A:$A,'km Por mes e Veículo'!$C69)</f>
        <v>3777</v>
      </c>
      <c r="Q69" s="5">
        <f>SUMIFS(Combustivel!$O:$O,Combustivel!$AB:$AB,'km Por mes e Veículo'!Q$2,Combustivel!$AC:$AC,'km Por mes e Veículo'!Q$1,Combustivel!$A:$A,'km Por mes e Veículo'!$C69)</f>
        <v>0</v>
      </c>
      <c r="R69" s="5">
        <f>SUMIFS(Combustivel!$O:$O,Combustivel!$AB:$AB,'km Por mes e Veículo'!R$2,Combustivel!$AC:$AC,'km Por mes e Veículo'!R$1,Combustivel!$A:$A,'km Por mes e Veículo'!$C69)</f>
        <v>0</v>
      </c>
      <c r="S69" s="5">
        <f>SUMIFS(Combustivel!$O:$O,Combustivel!$AB:$AB,'km Por mes e Veículo'!S$2,Combustivel!$AC:$AC,'km Por mes e Veículo'!S$1,Combustivel!$A:$A,'km Por mes e Veículo'!$C69)</f>
        <v>0</v>
      </c>
      <c r="T69" s="5">
        <f>SUMIFS(Combustivel!$O:$O,Combustivel!$AB:$AB,'km Por mes e Veículo'!T$2,Combustivel!$AC:$AC,'km Por mes e Veículo'!T$1,Combustivel!$A:$A,'km Por mes e Veículo'!$C69)</f>
        <v>0</v>
      </c>
      <c r="U69" s="5">
        <f>SUMIFS(Combustivel!$O:$O,Combustivel!$AB:$AB,'km Por mes e Veículo'!U$2,Combustivel!$AC:$AC,'km Por mes e Veículo'!U$1,Combustivel!$A:$A,'km Por mes e Veículo'!$C69)</f>
        <v>0</v>
      </c>
      <c r="V69" s="5">
        <f>SUMIFS(Combustivel!$O:$O,Combustivel!$AB:$AB,'km Por mes e Veículo'!V$2,Combustivel!$AC:$AC,'km Por mes e Veículo'!V$1,Combustivel!$A:$A,'km Por mes e Veículo'!$C69)</f>
        <v>0</v>
      </c>
      <c r="W69" s="5">
        <f>SUMIFS(Combustivel!$O:$O,Combustivel!$AB:$AB,'km Por mes e Veículo'!W$2,Combustivel!$AC:$AC,'km Por mes e Veículo'!W$1,Combustivel!$A:$A,'km Por mes e Veículo'!$C69)</f>
        <v>0</v>
      </c>
      <c r="X69" s="5">
        <f>SUMIFS(Combustivel!$O:$O,Combustivel!$AB:$AB,'km Por mes e Veículo'!X$2,Combustivel!$AC:$AC,'km Por mes e Veículo'!X$1,Combustivel!$A:$A,'km Por mes e Veículo'!$C69)</f>
        <v>0</v>
      </c>
    </row>
    <row r="70" spans="1:24" x14ac:dyDescent="0.3">
      <c r="A70" t="s">
        <v>3569</v>
      </c>
      <c r="B70" t="s">
        <v>1990</v>
      </c>
      <c r="C70" t="s">
        <v>1987</v>
      </c>
      <c r="D70" s="5">
        <f>SUMIFS(Combustivel!$O:$O,Combustivel!$AB:$AB,'km Por mes e Veículo'!D$2,Combustivel!$AC:$AC,'km Por mes e Veículo'!D$1,Combustivel!$A:$A,'km Por mes e Veículo'!$C70)</f>
        <v>0</v>
      </c>
      <c r="E70" s="5">
        <f>SUMIFS(Combustivel!$O:$O,Combustivel!$AB:$AB,'km Por mes e Veículo'!E$2,Combustivel!$AC:$AC,'km Por mes e Veículo'!E$1,Combustivel!$A:$A,'km Por mes e Veículo'!$C70)</f>
        <v>0</v>
      </c>
      <c r="F70" s="5">
        <f>SUMIFS(Combustivel!$O:$O,Combustivel!$AB:$AB,'km Por mes e Veículo'!F$2,Combustivel!$AC:$AC,'km Por mes e Veículo'!F$1,Combustivel!$A:$A,'km Por mes e Veículo'!$C70)</f>
        <v>0</v>
      </c>
      <c r="G70" s="5">
        <f>SUMIFS(Combustivel!$O:$O,Combustivel!$AB:$AB,'km Por mes e Veículo'!G$2,Combustivel!$AC:$AC,'km Por mes e Veículo'!G$1,Combustivel!$A:$A,'km Por mes e Veículo'!$C70)</f>
        <v>0</v>
      </c>
      <c r="H70" s="5">
        <f>SUMIFS(Combustivel!$O:$O,Combustivel!$AB:$AB,'km Por mes e Veículo'!H$2,Combustivel!$AC:$AC,'km Por mes e Veículo'!H$1,Combustivel!$A:$A,'km Por mes e Veículo'!$C70)</f>
        <v>0</v>
      </c>
      <c r="I70" s="5">
        <f>SUMIFS(Combustivel!$O:$O,Combustivel!$AB:$AB,'km Por mes e Veículo'!I$2,Combustivel!$AC:$AC,'km Por mes e Veículo'!I$1,Combustivel!$A:$A,'km Por mes e Veículo'!$C70)</f>
        <v>0</v>
      </c>
      <c r="J70" s="5">
        <f>SUMIFS(Combustivel!$O:$O,Combustivel!$AB:$AB,'km Por mes e Veículo'!J$2,Combustivel!$AC:$AC,'km Por mes e Veículo'!J$1,Combustivel!$A:$A,'km Por mes e Veículo'!$C70)</f>
        <v>0</v>
      </c>
      <c r="K70" s="5">
        <f>SUMIFS(Combustivel!$O:$O,Combustivel!$AB:$AB,'km Por mes e Veículo'!K$2,Combustivel!$AC:$AC,'km Por mes e Veículo'!K$1,Combustivel!$A:$A,'km Por mes e Veículo'!$C70)</f>
        <v>3052</v>
      </c>
      <c r="L70" s="5">
        <f>SUMIFS(Combustivel!$O:$O,Combustivel!$AB:$AB,'km Por mes e Veículo'!L$2,Combustivel!$AC:$AC,'km Por mes e Veículo'!L$1,Combustivel!$A:$A,'km Por mes e Veículo'!$C70)</f>
        <v>2372</v>
      </c>
      <c r="M70" s="5">
        <f>SUMIFS(Combustivel!$O:$O,Combustivel!$AB:$AB,'km Por mes e Veículo'!M$2,Combustivel!$AC:$AC,'km Por mes e Veículo'!M$1,Combustivel!$A:$A,'km Por mes e Veículo'!$C70)</f>
        <v>2112</v>
      </c>
      <c r="N70" s="5">
        <f>SUMIFS(Combustivel!$O:$O,Combustivel!$AB:$AB,'km Por mes e Veículo'!N$2,Combustivel!$AC:$AC,'km Por mes e Veículo'!N$1,Combustivel!$A:$A,'km Por mes e Veículo'!$C70)</f>
        <v>0</v>
      </c>
      <c r="O70" s="5">
        <f>SUMIFS(Combustivel!$O:$O,Combustivel!$AB:$AB,'km Por mes e Veículo'!O$2,Combustivel!$AC:$AC,'km Por mes e Veículo'!O$1,Combustivel!$A:$A,'km Por mes e Veículo'!$C70)</f>
        <v>2079</v>
      </c>
      <c r="P70" s="5">
        <f>SUMIFS(Combustivel!$O:$O,Combustivel!$AB:$AB,'km Por mes e Veículo'!P$2,Combustivel!$AC:$AC,'km Por mes e Veículo'!P$1,Combustivel!$A:$A,'km Por mes e Veículo'!$C70)</f>
        <v>2713</v>
      </c>
      <c r="Q70" s="5">
        <f>SUMIFS(Combustivel!$O:$O,Combustivel!$AB:$AB,'km Por mes e Veículo'!Q$2,Combustivel!$AC:$AC,'km Por mes e Veículo'!Q$1,Combustivel!$A:$A,'km Por mes e Veículo'!$C70)</f>
        <v>961</v>
      </c>
      <c r="R70" s="5">
        <f>SUMIFS(Combustivel!$O:$O,Combustivel!$AB:$AB,'km Por mes e Veículo'!R$2,Combustivel!$AC:$AC,'km Por mes e Veículo'!R$1,Combustivel!$A:$A,'km Por mes e Veículo'!$C70)</f>
        <v>0</v>
      </c>
      <c r="S70" s="5">
        <f>SUMIFS(Combustivel!$O:$O,Combustivel!$AB:$AB,'km Por mes e Veículo'!S$2,Combustivel!$AC:$AC,'km Por mes e Veículo'!S$1,Combustivel!$A:$A,'km Por mes e Veículo'!$C70)</f>
        <v>0</v>
      </c>
      <c r="T70" s="5">
        <f>SUMIFS(Combustivel!$O:$O,Combustivel!$AB:$AB,'km Por mes e Veículo'!T$2,Combustivel!$AC:$AC,'km Por mes e Veículo'!T$1,Combustivel!$A:$A,'km Por mes e Veículo'!$C70)</f>
        <v>0</v>
      </c>
      <c r="U70" s="5">
        <f>SUMIFS(Combustivel!$O:$O,Combustivel!$AB:$AB,'km Por mes e Veículo'!U$2,Combustivel!$AC:$AC,'km Por mes e Veículo'!U$1,Combustivel!$A:$A,'km Por mes e Veículo'!$C70)</f>
        <v>0</v>
      </c>
      <c r="V70" s="5">
        <f>SUMIFS(Combustivel!$O:$O,Combustivel!$AB:$AB,'km Por mes e Veículo'!V$2,Combustivel!$AC:$AC,'km Por mes e Veículo'!V$1,Combustivel!$A:$A,'km Por mes e Veículo'!$C70)</f>
        <v>0</v>
      </c>
      <c r="W70" s="5">
        <f>SUMIFS(Combustivel!$O:$O,Combustivel!$AB:$AB,'km Por mes e Veículo'!W$2,Combustivel!$AC:$AC,'km Por mes e Veículo'!W$1,Combustivel!$A:$A,'km Por mes e Veículo'!$C70)</f>
        <v>0</v>
      </c>
      <c r="X70" s="5">
        <f>SUMIFS(Combustivel!$O:$O,Combustivel!$AB:$AB,'km Por mes e Veículo'!X$2,Combustivel!$AC:$AC,'km Por mes e Veículo'!X$1,Combustivel!$A:$A,'km Por mes e Veículo'!$C70)</f>
        <v>0</v>
      </c>
    </row>
    <row r="71" spans="1:24" x14ac:dyDescent="0.3">
      <c r="A71" t="s">
        <v>3569</v>
      </c>
      <c r="B71" t="s">
        <v>2019</v>
      </c>
      <c r="C71" t="s">
        <v>2016</v>
      </c>
      <c r="D71" s="5">
        <f>SUMIFS(Combustivel!$O:$O,Combustivel!$AB:$AB,'km Por mes e Veículo'!D$2,Combustivel!$AC:$AC,'km Por mes e Veículo'!D$1,Combustivel!$A:$A,'km Por mes e Veículo'!$C71)</f>
        <v>0</v>
      </c>
      <c r="E71" s="5">
        <f>SUMIFS(Combustivel!$O:$O,Combustivel!$AB:$AB,'km Por mes e Veículo'!E$2,Combustivel!$AC:$AC,'km Por mes e Veículo'!E$1,Combustivel!$A:$A,'km Por mes e Veículo'!$C71)</f>
        <v>0</v>
      </c>
      <c r="F71" s="5">
        <f>SUMIFS(Combustivel!$O:$O,Combustivel!$AB:$AB,'km Por mes e Veículo'!F$2,Combustivel!$AC:$AC,'km Por mes e Veículo'!F$1,Combustivel!$A:$A,'km Por mes e Veículo'!$C71)</f>
        <v>0</v>
      </c>
      <c r="G71" s="5">
        <f>SUMIFS(Combustivel!$O:$O,Combustivel!$AB:$AB,'km Por mes e Veículo'!G$2,Combustivel!$AC:$AC,'km Por mes e Veículo'!G$1,Combustivel!$A:$A,'km Por mes e Veículo'!$C71)</f>
        <v>0</v>
      </c>
      <c r="H71" s="5">
        <f>SUMIFS(Combustivel!$O:$O,Combustivel!$AB:$AB,'km Por mes e Veículo'!H$2,Combustivel!$AC:$AC,'km Por mes e Veículo'!H$1,Combustivel!$A:$A,'km Por mes e Veículo'!$C71)</f>
        <v>0</v>
      </c>
      <c r="I71" s="5">
        <f>SUMIFS(Combustivel!$O:$O,Combustivel!$AB:$AB,'km Por mes e Veículo'!I$2,Combustivel!$AC:$AC,'km Por mes e Veículo'!I$1,Combustivel!$A:$A,'km Por mes e Veículo'!$C71)</f>
        <v>0</v>
      </c>
      <c r="J71" s="5">
        <f>SUMIFS(Combustivel!$O:$O,Combustivel!$AB:$AB,'km Por mes e Veículo'!J$2,Combustivel!$AC:$AC,'km Por mes e Veículo'!J$1,Combustivel!$A:$A,'km Por mes e Veículo'!$C71)</f>
        <v>0</v>
      </c>
      <c r="K71" s="5">
        <f>SUMIFS(Combustivel!$O:$O,Combustivel!$AB:$AB,'km Por mes e Veículo'!K$2,Combustivel!$AC:$AC,'km Por mes e Veículo'!K$1,Combustivel!$A:$A,'km Por mes e Veículo'!$C71)</f>
        <v>2525</v>
      </c>
      <c r="L71" s="5">
        <f>SUMIFS(Combustivel!$O:$O,Combustivel!$AB:$AB,'km Por mes e Veículo'!L$2,Combustivel!$AC:$AC,'km Por mes e Veículo'!L$1,Combustivel!$A:$A,'km Por mes e Veículo'!$C71)</f>
        <v>1993</v>
      </c>
      <c r="M71" s="5">
        <f>SUMIFS(Combustivel!$O:$O,Combustivel!$AB:$AB,'km Por mes e Veículo'!M$2,Combustivel!$AC:$AC,'km Por mes e Veículo'!M$1,Combustivel!$A:$A,'km Por mes e Veículo'!$C71)</f>
        <v>1341</v>
      </c>
      <c r="N71" s="5">
        <f>SUMIFS(Combustivel!$O:$O,Combustivel!$AB:$AB,'km Por mes e Veículo'!N$2,Combustivel!$AC:$AC,'km Por mes e Veículo'!N$1,Combustivel!$A:$A,'km Por mes e Veículo'!$C71)</f>
        <v>4721</v>
      </c>
      <c r="O71" s="5">
        <f>SUMIFS(Combustivel!$O:$O,Combustivel!$AB:$AB,'km Por mes e Veículo'!O$2,Combustivel!$AC:$AC,'km Por mes e Veículo'!O$1,Combustivel!$A:$A,'km Por mes e Veículo'!$C71)</f>
        <v>5408</v>
      </c>
      <c r="P71" s="5">
        <f>SUMIFS(Combustivel!$O:$O,Combustivel!$AB:$AB,'km Por mes e Veículo'!P$2,Combustivel!$AC:$AC,'km Por mes e Veículo'!P$1,Combustivel!$A:$A,'km Por mes e Veículo'!$C71)</f>
        <v>3190</v>
      </c>
      <c r="Q71" s="5">
        <f>SUMIFS(Combustivel!$O:$O,Combustivel!$AB:$AB,'km Por mes e Veículo'!Q$2,Combustivel!$AC:$AC,'km Por mes e Veículo'!Q$1,Combustivel!$A:$A,'km Por mes e Veículo'!$C71)</f>
        <v>700</v>
      </c>
      <c r="R71" s="5">
        <f>SUMIFS(Combustivel!$O:$O,Combustivel!$AB:$AB,'km Por mes e Veículo'!R$2,Combustivel!$AC:$AC,'km Por mes e Veículo'!R$1,Combustivel!$A:$A,'km Por mes e Veículo'!$C71)</f>
        <v>0</v>
      </c>
      <c r="S71" s="5">
        <f>SUMIFS(Combustivel!$O:$O,Combustivel!$AB:$AB,'km Por mes e Veículo'!S$2,Combustivel!$AC:$AC,'km Por mes e Veículo'!S$1,Combustivel!$A:$A,'km Por mes e Veículo'!$C71)</f>
        <v>0</v>
      </c>
      <c r="T71" s="5">
        <f>SUMIFS(Combustivel!$O:$O,Combustivel!$AB:$AB,'km Por mes e Veículo'!T$2,Combustivel!$AC:$AC,'km Por mes e Veículo'!T$1,Combustivel!$A:$A,'km Por mes e Veículo'!$C71)</f>
        <v>0</v>
      </c>
      <c r="U71" s="5">
        <f>SUMIFS(Combustivel!$O:$O,Combustivel!$AB:$AB,'km Por mes e Veículo'!U$2,Combustivel!$AC:$AC,'km Por mes e Veículo'!U$1,Combustivel!$A:$A,'km Por mes e Veículo'!$C71)</f>
        <v>0</v>
      </c>
      <c r="V71" s="5">
        <f>SUMIFS(Combustivel!$O:$O,Combustivel!$AB:$AB,'km Por mes e Veículo'!V$2,Combustivel!$AC:$AC,'km Por mes e Veículo'!V$1,Combustivel!$A:$A,'km Por mes e Veículo'!$C71)</f>
        <v>0</v>
      </c>
      <c r="W71" s="5">
        <f>SUMIFS(Combustivel!$O:$O,Combustivel!$AB:$AB,'km Por mes e Veículo'!W$2,Combustivel!$AC:$AC,'km Por mes e Veículo'!W$1,Combustivel!$A:$A,'km Por mes e Veículo'!$C71)</f>
        <v>0</v>
      </c>
      <c r="X71" s="5">
        <f>SUMIFS(Combustivel!$O:$O,Combustivel!$AB:$AB,'km Por mes e Veículo'!X$2,Combustivel!$AC:$AC,'km Por mes e Veículo'!X$1,Combustivel!$A:$A,'km Por mes e Veículo'!$C71)</f>
        <v>0</v>
      </c>
    </row>
    <row r="72" spans="1:24" x14ac:dyDescent="0.3">
      <c r="A72" t="s">
        <v>3569</v>
      </c>
      <c r="B72" t="s">
        <v>2289</v>
      </c>
      <c r="C72" t="s">
        <v>2286</v>
      </c>
      <c r="D72" s="5">
        <f>SUMIFS(Combustivel!$O:$O,Combustivel!$AB:$AB,'km Por mes e Veículo'!D$2,Combustivel!$AC:$AC,'km Por mes e Veículo'!D$1,Combustivel!$A:$A,'km Por mes e Veículo'!$C72)</f>
        <v>0</v>
      </c>
      <c r="E72" s="5">
        <f>SUMIFS(Combustivel!$O:$O,Combustivel!$AB:$AB,'km Por mes e Veículo'!E$2,Combustivel!$AC:$AC,'km Por mes e Veículo'!E$1,Combustivel!$A:$A,'km Por mes e Veículo'!$C72)</f>
        <v>0</v>
      </c>
      <c r="F72" s="5">
        <f>SUMIFS(Combustivel!$O:$O,Combustivel!$AB:$AB,'km Por mes e Veículo'!F$2,Combustivel!$AC:$AC,'km Por mes e Veículo'!F$1,Combustivel!$A:$A,'km Por mes e Veículo'!$C72)</f>
        <v>0</v>
      </c>
      <c r="G72" s="5">
        <f>SUMIFS(Combustivel!$O:$O,Combustivel!$AB:$AB,'km Por mes e Veículo'!G$2,Combustivel!$AC:$AC,'km Por mes e Veículo'!G$1,Combustivel!$A:$A,'km Por mes e Veículo'!$C72)</f>
        <v>0</v>
      </c>
      <c r="H72" s="5">
        <f>SUMIFS(Combustivel!$O:$O,Combustivel!$AB:$AB,'km Por mes e Veículo'!H$2,Combustivel!$AC:$AC,'km Por mes e Veículo'!H$1,Combustivel!$A:$A,'km Por mes e Veículo'!$C72)</f>
        <v>0</v>
      </c>
      <c r="I72" s="5">
        <f>SUMIFS(Combustivel!$O:$O,Combustivel!$AB:$AB,'km Por mes e Veículo'!I$2,Combustivel!$AC:$AC,'km Por mes e Veículo'!I$1,Combustivel!$A:$A,'km Por mes e Veículo'!$C72)</f>
        <v>0</v>
      </c>
      <c r="J72" s="5">
        <f>SUMIFS(Combustivel!$O:$O,Combustivel!$AB:$AB,'km Por mes e Veículo'!J$2,Combustivel!$AC:$AC,'km Por mes e Veículo'!J$1,Combustivel!$A:$A,'km Por mes e Veículo'!$C72)</f>
        <v>0</v>
      </c>
      <c r="K72" s="5">
        <f>SUMIFS(Combustivel!$O:$O,Combustivel!$AB:$AB,'km Por mes e Veículo'!K$2,Combustivel!$AC:$AC,'km Por mes e Veículo'!K$1,Combustivel!$A:$A,'km Por mes e Veículo'!$C72)</f>
        <v>1551</v>
      </c>
      <c r="L72" s="5">
        <f>SUMIFS(Combustivel!$O:$O,Combustivel!$AB:$AB,'km Por mes e Veículo'!L$2,Combustivel!$AC:$AC,'km Por mes e Veículo'!L$1,Combustivel!$A:$A,'km Por mes e Veículo'!$C72)</f>
        <v>6370</v>
      </c>
      <c r="M72" s="5">
        <f>SUMIFS(Combustivel!$O:$O,Combustivel!$AB:$AB,'km Por mes e Veículo'!M$2,Combustivel!$AC:$AC,'km Por mes e Veículo'!M$1,Combustivel!$A:$A,'km Por mes e Veículo'!$C72)</f>
        <v>5833</v>
      </c>
      <c r="N72" s="5">
        <f>SUMIFS(Combustivel!$O:$O,Combustivel!$AB:$AB,'km Por mes e Veículo'!N$2,Combustivel!$AC:$AC,'km Por mes e Veículo'!N$1,Combustivel!$A:$A,'km Por mes e Veículo'!$C72)</f>
        <v>6297</v>
      </c>
      <c r="O72" s="5">
        <f>SUMIFS(Combustivel!$O:$O,Combustivel!$AB:$AB,'km Por mes e Veículo'!O$2,Combustivel!$AC:$AC,'km Por mes e Veículo'!O$1,Combustivel!$A:$A,'km Por mes e Veículo'!$C72)</f>
        <v>8449</v>
      </c>
      <c r="P72" s="5">
        <f>SUMIFS(Combustivel!$O:$O,Combustivel!$AB:$AB,'km Por mes e Veículo'!P$2,Combustivel!$AC:$AC,'km Por mes e Veículo'!P$1,Combustivel!$A:$A,'km Por mes e Veículo'!$C72)</f>
        <v>6791</v>
      </c>
      <c r="Q72" s="5">
        <f>SUMIFS(Combustivel!$O:$O,Combustivel!$AB:$AB,'km Por mes e Veículo'!Q$2,Combustivel!$AC:$AC,'km Por mes e Veículo'!Q$1,Combustivel!$A:$A,'km Por mes e Veículo'!$C72)</f>
        <v>418</v>
      </c>
      <c r="R72" s="5">
        <f>SUMIFS(Combustivel!$O:$O,Combustivel!$AB:$AB,'km Por mes e Veículo'!R$2,Combustivel!$AC:$AC,'km Por mes e Veículo'!R$1,Combustivel!$A:$A,'km Por mes e Veículo'!$C72)</f>
        <v>0</v>
      </c>
      <c r="S72" s="5">
        <f>SUMIFS(Combustivel!$O:$O,Combustivel!$AB:$AB,'km Por mes e Veículo'!S$2,Combustivel!$AC:$AC,'km Por mes e Veículo'!S$1,Combustivel!$A:$A,'km Por mes e Veículo'!$C72)</f>
        <v>0</v>
      </c>
      <c r="T72" s="5">
        <f>SUMIFS(Combustivel!$O:$O,Combustivel!$AB:$AB,'km Por mes e Veículo'!T$2,Combustivel!$AC:$AC,'km Por mes e Veículo'!T$1,Combustivel!$A:$A,'km Por mes e Veículo'!$C72)</f>
        <v>0</v>
      </c>
      <c r="U72" s="5">
        <f>SUMIFS(Combustivel!$O:$O,Combustivel!$AB:$AB,'km Por mes e Veículo'!U$2,Combustivel!$AC:$AC,'km Por mes e Veículo'!U$1,Combustivel!$A:$A,'km Por mes e Veículo'!$C72)</f>
        <v>0</v>
      </c>
      <c r="V72" s="5">
        <f>SUMIFS(Combustivel!$O:$O,Combustivel!$AB:$AB,'km Por mes e Veículo'!V$2,Combustivel!$AC:$AC,'km Por mes e Veículo'!V$1,Combustivel!$A:$A,'km Por mes e Veículo'!$C72)</f>
        <v>0</v>
      </c>
      <c r="W72" s="5">
        <f>SUMIFS(Combustivel!$O:$O,Combustivel!$AB:$AB,'km Por mes e Veículo'!W$2,Combustivel!$AC:$AC,'km Por mes e Veículo'!W$1,Combustivel!$A:$A,'km Por mes e Veículo'!$C72)</f>
        <v>0</v>
      </c>
      <c r="X72" s="5">
        <f>SUMIFS(Combustivel!$O:$O,Combustivel!$AB:$AB,'km Por mes e Veículo'!X$2,Combustivel!$AC:$AC,'km Por mes e Veículo'!X$1,Combustivel!$A:$A,'km Por mes e Veículo'!$C72)</f>
        <v>0</v>
      </c>
    </row>
    <row r="73" spans="1:24" x14ac:dyDescent="0.3"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x14ac:dyDescent="0.3"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x14ac:dyDescent="0.3">
      <c r="A75" s="12" t="s">
        <v>3569</v>
      </c>
      <c r="B75" s="12"/>
      <c r="C75" s="12" t="s">
        <v>3568</v>
      </c>
      <c r="D75" s="15">
        <f>+SUM(D69:D74)</f>
        <v>0</v>
      </c>
      <c r="E75" s="15">
        <f t="shared" ref="E75:K75" si="6">+SUM(E69:E74)</f>
        <v>0</v>
      </c>
      <c r="F75" s="15">
        <f t="shared" si="6"/>
        <v>0</v>
      </c>
      <c r="G75" s="15">
        <f t="shared" si="6"/>
        <v>0</v>
      </c>
      <c r="H75" s="15">
        <f t="shared" si="6"/>
        <v>0</v>
      </c>
      <c r="I75" s="15">
        <f t="shared" si="6"/>
        <v>0</v>
      </c>
      <c r="J75" s="15">
        <f t="shared" si="6"/>
        <v>1346</v>
      </c>
      <c r="K75" s="15">
        <f t="shared" si="6"/>
        <v>10464</v>
      </c>
      <c r="L75" s="15">
        <f t="shared" ref="L75:M75" si="7">+SUM(L69:L74)</f>
        <v>16321</v>
      </c>
      <c r="M75" s="15">
        <f t="shared" si="7"/>
        <v>13484</v>
      </c>
      <c r="N75" s="15">
        <f t="shared" ref="N75:X75" si="8">+SUM(N69:N74)</f>
        <v>17404</v>
      </c>
      <c r="O75" s="15">
        <f t="shared" si="8"/>
        <v>23086</v>
      </c>
      <c r="P75" s="15">
        <f t="shared" si="8"/>
        <v>16471</v>
      </c>
      <c r="Q75" s="15">
        <f t="shared" si="8"/>
        <v>2079</v>
      </c>
      <c r="R75" s="15">
        <f t="shared" si="8"/>
        <v>0</v>
      </c>
      <c r="S75" s="15">
        <f t="shared" si="8"/>
        <v>0</v>
      </c>
      <c r="T75" s="15">
        <f t="shared" si="8"/>
        <v>0</v>
      </c>
      <c r="U75" s="15">
        <f t="shared" si="8"/>
        <v>0</v>
      </c>
      <c r="V75" s="15">
        <f t="shared" si="8"/>
        <v>0</v>
      </c>
      <c r="W75" s="15">
        <f t="shared" si="8"/>
        <v>0</v>
      </c>
      <c r="X75" s="15">
        <f t="shared" si="8"/>
        <v>0</v>
      </c>
    </row>
    <row r="76" spans="1:24" x14ac:dyDescent="0.3"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x14ac:dyDescent="0.3"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x14ac:dyDescent="0.3"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x14ac:dyDescent="0.3"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x14ac:dyDescent="0.3">
      <c r="A80" t="s">
        <v>3570</v>
      </c>
      <c r="B80" t="s">
        <v>2044</v>
      </c>
      <c r="C80" t="s">
        <v>2041</v>
      </c>
      <c r="D80" s="5">
        <f>SUMIFS(Combustivel!$O:$O,Combustivel!$AB:$AB,'km Por mes e Veículo'!D$2,Combustivel!$AC:$AC,'km Por mes e Veículo'!D$1,Combustivel!$A:$A,'km Por mes e Veículo'!$C80)</f>
        <v>0</v>
      </c>
      <c r="E80" s="5">
        <f>SUMIFS(Combustivel!$O:$O,Combustivel!$AB:$AB,'km Por mes e Veículo'!E$2,Combustivel!$AC:$AC,'km Por mes e Veículo'!E$1,Combustivel!$A:$A,'km Por mes e Veículo'!$C80)</f>
        <v>0</v>
      </c>
      <c r="F80" s="5">
        <f>SUMIFS(Combustivel!$O:$O,Combustivel!$AB:$AB,'km Por mes e Veículo'!F$2,Combustivel!$AC:$AC,'km Por mes e Veículo'!F$1,Combustivel!$A:$A,'km Por mes e Veículo'!$C80)</f>
        <v>0</v>
      </c>
      <c r="G80" s="5">
        <f>SUMIFS(Combustivel!$O:$O,Combustivel!$AB:$AB,'km Por mes e Veículo'!G$2,Combustivel!$AC:$AC,'km Por mes e Veículo'!G$1,Combustivel!$A:$A,'km Por mes e Veículo'!$C80)</f>
        <v>0</v>
      </c>
      <c r="H80" s="5">
        <f>SUMIFS(Combustivel!$O:$O,Combustivel!$AB:$AB,'km Por mes e Veículo'!H$2,Combustivel!$AC:$AC,'km Por mes e Veículo'!H$1,Combustivel!$A:$A,'km Por mes e Veículo'!$C80)</f>
        <v>0</v>
      </c>
      <c r="I80" s="5">
        <f>SUMIFS(Combustivel!$O:$O,Combustivel!$AB:$AB,'km Por mes e Veículo'!I$2,Combustivel!$AC:$AC,'km Por mes e Veículo'!I$1,Combustivel!$A:$A,'km Por mes e Veículo'!$C80)</f>
        <v>0</v>
      </c>
      <c r="J80" s="5">
        <f>SUMIFS(Combustivel!$O:$O,Combustivel!$AB:$AB,'km Por mes e Veículo'!J$2,Combustivel!$AC:$AC,'km Por mes e Veículo'!J$1,Combustivel!$A:$A,'km Por mes e Veículo'!$C80)</f>
        <v>1724</v>
      </c>
      <c r="K80" s="5">
        <f>SUMIFS(Combustivel!$O:$O,Combustivel!$AB:$AB,'km Por mes e Veículo'!K$2,Combustivel!$AC:$AC,'km Por mes e Veículo'!K$1,Combustivel!$A:$A,'km Por mes e Veículo'!$C80)</f>
        <v>6684</v>
      </c>
      <c r="L80" s="5">
        <f>SUMIFS(Combustivel!$O:$O,Combustivel!$AB:$AB,'km Por mes e Veículo'!L$2,Combustivel!$AC:$AC,'km Por mes e Veículo'!L$1,Combustivel!$A:$A,'km Por mes e Veículo'!$C80)</f>
        <v>6981</v>
      </c>
      <c r="M80" s="5">
        <f>SUMIFS(Combustivel!$O:$O,Combustivel!$AB:$AB,'km Por mes e Veículo'!M$2,Combustivel!$AC:$AC,'km Por mes e Veículo'!M$1,Combustivel!$A:$A,'km Por mes e Veículo'!$C80)</f>
        <v>7148</v>
      </c>
      <c r="N80" s="5">
        <f>SUMIFS(Combustivel!$O:$O,Combustivel!$AB:$AB,'km Por mes e Veículo'!N$2,Combustivel!$AC:$AC,'km Por mes e Veículo'!N$1,Combustivel!$A:$A,'km Por mes e Veículo'!$C80)</f>
        <v>6373</v>
      </c>
      <c r="O80" s="5">
        <f>SUMIFS(Combustivel!$O:$O,Combustivel!$AB:$AB,'km Por mes e Veículo'!O$2,Combustivel!$AC:$AC,'km Por mes e Veículo'!O$1,Combustivel!$A:$A,'km Por mes e Veículo'!$C80)</f>
        <v>10282</v>
      </c>
      <c r="P80" s="5">
        <f>SUMIFS(Combustivel!$O:$O,Combustivel!$AB:$AB,'km Por mes e Veículo'!P$2,Combustivel!$AC:$AC,'km Por mes e Veículo'!P$1,Combustivel!$A:$A,'km Por mes e Veículo'!$C80)</f>
        <v>8321</v>
      </c>
      <c r="Q80" s="5">
        <f>SUMIFS(Combustivel!$O:$O,Combustivel!$AB:$AB,'km Por mes e Veículo'!Q$2,Combustivel!$AC:$AC,'km Por mes e Veículo'!Q$1,Combustivel!$A:$A,'km Por mes e Veículo'!$C80)</f>
        <v>1743</v>
      </c>
      <c r="R80" s="5">
        <f>SUMIFS(Combustivel!$O:$O,Combustivel!$AB:$AB,'km Por mes e Veículo'!R$2,Combustivel!$AC:$AC,'km Por mes e Veículo'!R$1,Combustivel!$A:$A,'km Por mes e Veículo'!$C80)</f>
        <v>0</v>
      </c>
      <c r="S80" s="5">
        <f>SUMIFS(Combustivel!$O:$O,Combustivel!$AB:$AB,'km Por mes e Veículo'!S$2,Combustivel!$AC:$AC,'km Por mes e Veículo'!S$1,Combustivel!$A:$A,'km Por mes e Veículo'!$C80)</f>
        <v>0</v>
      </c>
      <c r="T80" s="5">
        <f>SUMIFS(Combustivel!$O:$O,Combustivel!$AB:$AB,'km Por mes e Veículo'!T$2,Combustivel!$AC:$AC,'km Por mes e Veículo'!T$1,Combustivel!$A:$A,'km Por mes e Veículo'!$C80)</f>
        <v>0</v>
      </c>
      <c r="U80" s="5">
        <f>SUMIFS(Combustivel!$O:$O,Combustivel!$AB:$AB,'km Por mes e Veículo'!U$2,Combustivel!$AC:$AC,'km Por mes e Veículo'!U$1,Combustivel!$A:$A,'km Por mes e Veículo'!$C80)</f>
        <v>0</v>
      </c>
      <c r="V80" s="5">
        <f>SUMIFS(Combustivel!$O:$O,Combustivel!$AB:$AB,'km Por mes e Veículo'!V$2,Combustivel!$AC:$AC,'km Por mes e Veículo'!V$1,Combustivel!$A:$A,'km Por mes e Veículo'!$C80)</f>
        <v>0</v>
      </c>
      <c r="W80" s="5">
        <f>SUMIFS(Combustivel!$O:$O,Combustivel!$AB:$AB,'km Por mes e Veículo'!W$2,Combustivel!$AC:$AC,'km Por mes e Veículo'!W$1,Combustivel!$A:$A,'km Por mes e Veículo'!$C80)</f>
        <v>0</v>
      </c>
      <c r="X80" s="5">
        <f>SUMIFS(Combustivel!$O:$O,Combustivel!$AB:$AB,'km Por mes e Veículo'!X$2,Combustivel!$AC:$AC,'km Por mes e Veículo'!X$1,Combustivel!$A:$A,'km Por mes e Veículo'!$C80)</f>
        <v>0</v>
      </c>
    </row>
    <row r="81" spans="1:24" x14ac:dyDescent="0.3">
      <c r="A81" t="s">
        <v>3570</v>
      </c>
      <c r="B81" t="s">
        <v>2350</v>
      </c>
      <c r="C81" t="s">
        <v>2347</v>
      </c>
      <c r="D81" s="5">
        <f>SUMIFS(Combustivel!$O:$O,Combustivel!$AB:$AB,'km Por mes e Veículo'!D$2,Combustivel!$AC:$AC,'km Por mes e Veículo'!D$1,Combustivel!$A:$A,'km Por mes e Veículo'!$C81)</f>
        <v>0</v>
      </c>
      <c r="E81" s="5">
        <f>SUMIFS(Combustivel!$O:$O,Combustivel!$AB:$AB,'km Por mes e Veículo'!E$2,Combustivel!$AC:$AC,'km Por mes e Veículo'!E$1,Combustivel!$A:$A,'km Por mes e Veículo'!$C81)</f>
        <v>0</v>
      </c>
      <c r="F81" s="5">
        <f>SUMIFS(Combustivel!$O:$O,Combustivel!$AB:$AB,'km Por mes e Veículo'!F$2,Combustivel!$AC:$AC,'km Por mes e Veículo'!F$1,Combustivel!$A:$A,'km Por mes e Veículo'!$C81)</f>
        <v>0</v>
      </c>
      <c r="G81" s="5">
        <f>SUMIFS(Combustivel!$O:$O,Combustivel!$AB:$AB,'km Por mes e Veículo'!G$2,Combustivel!$AC:$AC,'km Por mes e Veículo'!G$1,Combustivel!$A:$A,'km Por mes e Veículo'!$C81)</f>
        <v>0</v>
      </c>
      <c r="H81" s="5">
        <f>SUMIFS(Combustivel!$O:$O,Combustivel!$AB:$AB,'km Por mes e Veículo'!H$2,Combustivel!$AC:$AC,'km Por mes e Veículo'!H$1,Combustivel!$A:$A,'km Por mes e Veículo'!$C81)</f>
        <v>0</v>
      </c>
      <c r="I81" s="5">
        <f>SUMIFS(Combustivel!$O:$O,Combustivel!$AB:$AB,'km Por mes e Veículo'!I$2,Combustivel!$AC:$AC,'km Por mes e Veículo'!I$1,Combustivel!$A:$A,'km Por mes e Veículo'!$C81)</f>
        <v>0</v>
      </c>
      <c r="J81" s="5">
        <f>SUMIFS(Combustivel!$O:$O,Combustivel!$AB:$AB,'km Por mes e Veículo'!J$2,Combustivel!$AC:$AC,'km Por mes e Veículo'!J$1,Combustivel!$A:$A,'km Por mes e Veículo'!$C81)</f>
        <v>1299</v>
      </c>
      <c r="K81" s="5">
        <f>SUMIFS(Combustivel!$O:$O,Combustivel!$AB:$AB,'km Por mes e Veículo'!K$2,Combustivel!$AC:$AC,'km Por mes e Veículo'!K$1,Combustivel!$A:$A,'km Por mes e Veículo'!$C81)</f>
        <v>6552</v>
      </c>
      <c r="L81" s="5">
        <f>SUMIFS(Combustivel!$O:$O,Combustivel!$AB:$AB,'km Por mes e Veículo'!L$2,Combustivel!$AC:$AC,'km Por mes e Veículo'!L$1,Combustivel!$A:$A,'km Por mes e Veículo'!$C81)</f>
        <v>7028</v>
      </c>
      <c r="M81" s="5">
        <f>SUMIFS(Combustivel!$O:$O,Combustivel!$AB:$AB,'km Por mes e Veículo'!M$2,Combustivel!$AC:$AC,'km Por mes e Veículo'!M$1,Combustivel!$A:$A,'km Por mes e Veículo'!$C81)</f>
        <v>7229</v>
      </c>
      <c r="N81" s="5">
        <f>SUMIFS(Combustivel!$O:$O,Combustivel!$AB:$AB,'km Por mes e Veículo'!N$2,Combustivel!$AC:$AC,'km Por mes e Veículo'!N$1,Combustivel!$A:$A,'km Por mes e Veículo'!$C81)</f>
        <v>7484</v>
      </c>
      <c r="O81" s="5">
        <f>SUMIFS(Combustivel!$O:$O,Combustivel!$AB:$AB,'km Por mes e Veículo'!O$2,Combustivel!$AC:$AC,'km Por mes e Veículo'!O$1,Combustivel!$A:$A,'km Por mes e Veículo'!$C81)</f>
        <v>7648</v>
      </c>
      <c r="P81" s="5">
        <f>SUMIFS(Combustivel!$O:$O,Combustivel!$AB:$AB,'km Por mes e Veículo'!P$2,Combustivel!$AC:$AC,'km Por mes e Veículo'!P$1,Combustivel!$A:$A,'km Por mes e Veículo'!$C81)</f>
        <v>8526</v>
      </c>
      <c r="Q81" s="5">
        <f>SUMIFS(Combustivel!$O:$O,Combustivel!$AB:$AB,'km Por mes e Veículo'!Q$2,Combustivel!$AC:$AC,'km Por mes e Veículo'!Q$1,Combustivel!$A:$A,'km Por mes e Veículo'!$C81)</f>
        <v>1294</v>
      </c>
      <c r="R81" s="5">
        <f>SUMIFS(Combustivel!$O:$O,Combustivel!$AB:$AB,'km Por mes e Veículo'!R$2,Combustivel!$AC:$AC,'km Por mes e Veículo'!R$1,Combustivel!$A:$A,'km Por mes e Veículo'!$C81)</f>
        <v>0</v>
      </c>
      <c r="S81" s="5">
        <f>SUMIFS(Combustivel!$O:$O,Combustivel!$AB:$AB,'km Por mes e Veículo'!S$2,Combustivel!$AC:$AC,'km Por mes e Veículo'!S$1,Combustivel!$A:$A,'km Por mes e Veículo'!$C81)</f>
        <v>0</v>
      </c>
      <c r="T81" s="5">
        <f>SUMIFS(Combustivel!$O:$O,Combustivel!$AB:$AB,'km Por mes e Veículo'!T$2,Combustivel!$AC:$AC,'km Por mes e Veículo'!T$1,Combustivel!$A:$A,'km Por mes e Veículo'!$C81)</f>
        <v>0</v>
      </c>
      <c r="U81" s="5">
        <f>SUMIFS(Combustivel!$O:$O,Combustivel!$AB:$AB,'km Por mes e Veículo'!U$2,Combustivel!$AC:$AC,'km Por mes e Veículo'!U$1,Combustivel!$A:$A,'km Por mes e Veículo'!$C81)</f>
        <v>0</v>
      </c>
      <c r="V81" s="5">
        <f>SUMIFS(Combustivel!$O:$O,Combustivel!$AB:$AB,'km Por mes e Veículo'!V$2,Combustivel!$AC:$AC,'km Por mes e Veículo'!V$1,Combustivel!$A:$A,'km Por mes e Veículo'!$C81)</f>
        <v>0</v>
      </c>
      <c r="W81" s="5">
        <f>SUMIFS(Combustivel!$O:$O,Combustivel!$AB:$AB,'km Por mes e Veículo'!W$2,Combustivel!$AC:$AC,'km Por mes e Veículo'!W$1,Combustivel!$A:$A,'km Por mes e Veículo'!$C81)</f>
        <v>0</v>
      </c>
      <c r="X81" s="5">
        <f>SUMIFS(Combustivel!$O:$O,Combustivel!$AB:$AB,'km Por mes e Veículo'!X$2,Combustivel!$AC:$AC,'km Por mes e Veículo'!X$1,Combustivel!$A:$A,'km Por mes e Veículo'!$C81)</f>
        <v>0</v>
      </c>
    </row>
    <row r="82" spans="1:24" x14ac:dyDescent="0.3">
      <c r="A82" t="s">
        <v>3570</v>
      </c>
      <c r="B82" t="s">
        <v>2682</v>
      </c>
      <c r="C82" t="s">
        <v>2679</v>
      </c>
      <c r="D82" s="5">
        <f>SUMIFS(Combustivel!$O:$O,Combustivel!$AB:$AB,'km Por mes e Veículo'!D$2,Combustivel!$AC:$AC,'km Por mes e Veículo'!D$1,Combustivel!$A:$A,'km Por mes e Veículo'!$C82)</f>
        <v>0</v>
      </c>
      <c r="E82" s="5">
        <f>SUMIFS(Combustivel!$O:$O,Combustivel!$AB:$AB,'km Por mes e Veículo'!E$2,Combustivel!$AC:$AC,'km Por mes e Veículo'!E$1,Combustivel!$A:$A,'km Por mes e Veículo'!$C82)</f>
        <v>0</v>
      </c>
      <c r="F82" s="5">
        <f>SUMIFS(Combustivel!$O:$O,Combustivel!$AB:$AB,'km Por mes e Veículo'!F$2,Combustivel!$AC:$AC,'km Por mes e Veículo'!F$1,Combustivel!$A:$A,'km Por mes e Veículo'!$C82)</f>
        <v>0</v>
      </c>
      <c r="G82" s="5">
        <f>SUMIFS(Combustivel!$O:$O,Combustivel!$AB:$AB,'km Por mes e Veículo'!G$2,Combustivel!$AC:$AC,'km Por mes e Veículo'!G$1,Combustivel!$A:$A,'km Por mes e Veículo'!$C82)</f>
        <v>0</v>
      </c>
      <c r="H82" s="5">
        <f>SUMIFS(Combustivel!$O:$O,Combustivel!$AB:$AB,'km Por mes e Veículo'!H$2,Combustivel!$AC:$AC,'km Por mes e Veículo'!H$1,Combustivel!$A:$A,'km Por mes e Veículo'!$C82)</f>
        <v>0</v>
      </c>
      <c r="I82" s="5">
        <f>SUMIFS(Combustivel!$O:$O,Combustivel!$AB:$AB,'km Por mes e Veículo'!I$2,Combustivel!$AC:$AC,'km Por mes e Veículo'!I$1,Combustivel!$A:$A,'km Por mes e Veículo'!$C82)</f>
        <v>0</v>
      </c>
      <c r="J82" s="5">
        <f>SUMIFS(Combustivel!$O:$O,Combustivel!$AB:$AB,'km Por mes e Veículo'!J$2,Combustivel!$AC:$AC,'km Por mes e Veículo'!J$1,Combustivel!$A:$A,'km Por mes e Veículo'!$C82)</f>
        <v>0</v>
      </c>
      <c r="K82" s="5">
        <f>SUMIFS(Combustivel!$O:$O,Combustivel!$AB:$AB,'km Por mes e Veículo'!K$2,Combustivel!$AC:$AC,'km Por mes e Veículo'!K$1,Combustivel!$A:$A,'km Por mes e Veículo'!$C82)</f>
        <v>2716</v>
      </c>
      <c r="L82" s="5">
        <f>SUMIFS(Combustivel!$O:$O,Combustivel!$AB:$AB,'km Por mes e Veículo'!L$2,Combustivel!$AC:$AC,'km Por mes e Veículo'!L$1,Combustivel!$A:$A,'km Por mes e Veículo'!$C82)</f>
        <v>4663</v>
      </c>
      <c r="M82" s="5">
        <f>SUMIFS(Combustivel!$O:$O,Combustivel!$AB:$AB,'km Por mes e Veículo'!M$2,Combustivel!$AC:$AC,'km Por mes e Veículo'!M$1,Combustivel!$A:$A,'km Por mes e Veículo'!$C82)</f>
        <v>5327</v>
      </c>
      <c r="N82" s="5">
        <f>SUMIFS(Combustivel!$O:$O,Combustivel!$AB:$AB,'km Por mes e Veículo'!N$2,Combustivel!$AC:$AC,'km Por mes e Veículo'!N$1,Combustivel!$A:$A,'km Por mes e Veículo'!$C82)</f>
        <v>5909</v>
      </c>
      <c r="O82" s="5">
        <f>SUMIFS(Combustivel!$O:$O,Combustivel!$AB:$AB,'km Por mes e Veículo'!O$2,Combustivel!$AC:$AC,'km Por mes e Veículo'!O$1,Combustivel!$A:$A,'km Por mes e Veículo'!$C82)</f>
        <v>2298</v>
      </c>
      <c r="P82" s="5">
        <f>SUMIFS(Combustivel!$O:$O,Combustivel!$AB:$AB,'km Por mes e Veículo'!P$2,Combustivel!$AC:$AC,'km Por mes e Veículo'!P$1,Combustivel!$A:$A,'km Por mes e Veículo'!$C82)</f>
        <v>4177</v>
      </c>
      <c r="Q82" s="5">
        <f>SUMIFS(Combustivel!$O:$O,Combustivel!$AB:$AB,'km Por mes e Veículo'!Q$2,Combustivel!$AC:$AC,'km Por mes e Veículo'!Q$1,Combustivel!$A:$A,'km Por mes e Veículo'!$C82)</f>
        <v>0</v>
      </c>
      <c r="R82" s="5">
        <f>SUMIFS(Combustivel!$O:$O,Combustivel!$AB:$AB,'km Por mes e Veículo'!R$2,Combustivel!$AC:$AC,'km Por mes e Veículo'!R$1,Combustivel!$A:$A,'km Por mes e Veículo'!$C82)</f>
        <v>0</v>
      </c>
      <c r="S82" s="5">
        <f>SUMIFS(Combustivel!$O:$O,Combustivel!$AB:$AB,'km Por mes e Veículo'!S$2,Combustivel!$AC:$AC,'km Por mes e Veículo'!S$1,Combustivel!$A:$A,'km Por mes e Veículo'!$C82)</f>
        <v>0</v>
      </c>
      <c r="T82" s="5">
        <f>SUMIFS(Combustivel!$O:$O,Combustivel!$AB:$AB,'km Por mes e Veículo'!T$2,Combustivel!$AC:$AC,'km Por mes e Veículo'!T$1,Combustivel!$A:$A,'km Por mes e Veículo'!$C82)</f>
        <v>0</v>
      </c>
      <c r="U82" s="5">
        <f>SUMIFS(Combustivel!$O:$O,Combustivel!$AB:$AB,'km Por mes e Veículo'!U$2,Combustivel!$AC:$AC,'km Por mes e Veículo'!U$1,Combustivel!$A:$A,'km Por mes e Veículo'!$C82)</f>
        <v>0</v>
      </c>
      <c r="V82" s="5">
        <f>SUMIFS(Combustivel!$O:$O,Combustivel!$AB:$AB,'km Por mes e Veículo'!V$2,Combustivel!$AC:$AC,'km Por mes e Veículo'!V$1,Combustivel!$A:$A,'km Por mes e Veículo'!$C82)</f>
        <v>0</v>
      </c>
      <c r="W82" s="5">
        <f>SUMIFS(Combustivel!$O:$O,Combustivel!$AB:$AB,'km Por mes e Veículo'!W$2,Combustivel!$AC:$AC,'km Por mes e Veículo'!W$1,Combustivel!$A:$A,'km Por mes e Veículo'!$C82)</f>
        <v>0</v>
      </c>
      <c r="X82" s="5">
        <f>SUMIFS(Combustivel!$O:$O,Combustivel!$AB:$AB,'km Por mes e Veículo'!X$2,Combustivel!$AC:$AC,'km Por mes e Veículo'!X$1,Combustivel!$A:$A,'km Por mes e Veículo'!$C82)</f>
        <v>0</v>
      </c>
    </row>
    <row r="83" spans="1:24" x14ac:dyDescent="0.3">
      <c r="B83" t="s">
        <v>2703</v>
      </c>
      <c r="C83" t="s">
        <v>2700</v>
      </c>
      <c r="D83" s="5">
        <f>SUMIFS(Combustivel!$O:$O,Combustivel!$AB:$AB,'km Por mes e Veículo'!D$2,Combustivel!$AC:$AC,'km Por mes e Veículo'!D$1,Combustivel!$A:$A,'km Por mes e Veículo'!$C83)</f>
        <v>0</v>
      </c>
      <c r="E83" s="5">
        <f>SUMIFS(Combustivel!$O:$O,Combustivel!$AB:$AB,'km Por mes e Veículo'!E$2,Combustivel!$AC:$AC,'km Por mes e Veículo'!E$1,Combustivel!$A:$A,'km Por mes e Veículo'!$C83)</f>
        <v>0</v>
      </c>
      <c r="F83" s="5">
        <f>SUMIFS(Combustivel!$O:$O,Combustivel!$AB:$AB,'km Por mes e Veículo'!F$2,Combustivel!$AC:$AC,'km Por mes e Veículo'!F$1,Combustivel!$A:$A,'km Por mes e Veículo'!$C83)</f>
        <v>0</v>
      </c>
      <c r="G83" s="5">
        <f>SUMIFS(Combustivel!$O:$O,Combustivel!$AB:$AB,'km Por mes e Veículo'!G$2,Combustivel!$AC:$AC,'km Por mes e Veículo'!G$1,Combustivel!$A:$A,'km Por mes e Veículo'!$C83)</f>
        <v>0</v>
      </c>
      <c r="H83" s="5">
        <f>SUMIFS(Combustivel!$O:$O,Combustivel!$AB:$AB,'km Por mes e Veículo'!H$2,Combustivel!$AC:$AC,'km Por mes e Veículo'!H$1,Combustivel!$A:$A,'km Por mes e Veículo'!$C83)</f>
        <v>0</v>
      </c>
      <c r="I83" s="5">
        <f>SUMIFS(Combustivel!$O:$O,Combustivel!$AB:$AB,'km Por mes e Veículo'!I$2,Combustivel!$AC:$AC,'km Por mes e Veículo'!I$1,Combustivel!$A:$A,'km Por mes e Veículo'!$C83)</f>
        <v>0</v>
      </c>
      <c r="J83" s="5">
        <f>SUMIFS(Combustivel!$O:$O,Combustivel!$AB:$AB,'km Por mes e Veículo'!J$2,Combustivel!$AC:$AC,'km Por mes e Veículo'!J$1,Combustivel!$A:$A,'km Por mes e Veículo'!$C83)</f>
        <v>823</v>
      </c>
      <c r="K83" s="5">
        <f>SUMIFS(Combustivel!$O:$O,Combustivel!$AB:$AB,'km Por mes e Veículo'!K$2,Combustivel!$AC:$AC,'km Por mes e Veículo'!K$1,Combustivel!$A:$A,'km Por mes e Veículo'!$C83)</f>
        <v>5617</v>
      </c>
      <c r="L83" s="5">
        <f>SUMIFS(Combustivel!$O:$O,Combustivel!$AB:$AB,'km Por mes e Veículo'!L$2,Combustivel!$AC:$AC,'km Por mes e Veículo'!L$1,Combustivel!$A:$A,'km Por mes e Veículo'!$C83)</f>
        <v>5405</v>
      </c>
      <c r="M83" s="5">
        <f>SUMIFS(Combustivel!$O:$O,Combustivel!$AB:$AB,'km Por mes e Veículo'!M$2,Combustivel!$AC:$AC,'km Por mes e Veículo'!M$1,Combustivel!$A:$A,'km Por mes e Veículo'!$C83)</f>
        <v>739</v>
      </c>
      <c r="N83" s="5">
        <f>SUMIFS(Combustivel!$O:$O,Combustivel!$AB:$AB,'km Por mes e Veículo'!N$2,Combustivel!$AC:$AC,'km Por mes e Veículo'!N$1,Combustivel!$A:$A,'km Por mes e Veículo'!$C83)</f>
        <v>6508</v>
      </c>
      <c r="O83" s="5">
        <f>SUMIFS(Combustivel!$O:$O,Combustivel!$AB:$AB,'km Por mes e Veículo'!O$2,Combustivel!$AC:$AC,'km Por mes e Veículo'!O$1,Combustivel!$A:$A,'km Por mes e Veículo'!$C83)</f>
        <v>7389</v>
      </c>
      <c r="P83" s="5">
        <f>SUMIFS(Combustivel!$O:$O,Combustivel!$AB:$AB,'km Por mes e Veículo'!P$2,Combustivel!$AC:$AC,'km Por mes e Veículo'!P$1,Combustivel!$A:$A,'km Por mes e Veículo'!$C83)</f>
        <v>7304</v>
      </c>
      <c r="Q83" s="5">
        <f>SUMIFS(Combustivel!$O:$O,Combustivel!$AB:$AB,'km Por mes e Veículo'!Q$2,Combustivel!$AC:$AC,'km Por mes e Veículo'!Q$1,Combustivel!$A:$A,'km Por mes e Veículo'!$C83)</f>
        <v>592</v>
      </c>
      <c r="R83" s="5">
        <f>SUMIFS(Combustivel!$O:$O,Combustivel!$AB:$AB,'km Por mes e Veículo'!R$2,Combustivel!$AC:$AC,'km Por mes e Veículo'!R$1,Combustivel!$A:$A,'km Por mes e Veículo'!$C83)</f>
        <v>0</v>
      </c>
      <c r="S83" s="5">
        <f>SUMIFS(Combustivel!$O:$O,Combustivel!$AB:$AB,'km Por mes e Veículo'!S$2,Combustivel!$AC:$AC,'km Por mes e Veículo'!S$1,Combustivel!$A:$A,'km Por mes e Veículo'!$C83)</f>
        <v>0</v>
      </c>
      <c r="T83" s="5">
        <f>SUMIFS(Combustivel!$O:$O,Combustivel!$AB:$AB,'km Por mes e Veículo'!T$2,Combustivel!$AC:$AC,'km Por mes e Veículo'!T$1,Combustivel!$A:$A,'km Por mes e Veículo'!$C83)</f>
        <v>0</v>
      </c>
      <c r="U83" s="5">
        <f>SUMIFS(Combustivel!$O:$O,Combustivel!$AB:$AB,'km Por mes e Veículo'!U$2,Combustivel!$AC:$AC,'km Por mes e Veículo'!U$1,Combustivel!$A:$A,'km Por mes e Veículo'!$C83)</f>
        <v>0</v>
      </c>
      <c r="V83" s="5">
        <f>SUMIFS(Combustivel!$O:$O,Combustivel!$AB:$AB,'km Por mes e Veículo'!V$2,Combustivel!$AC:$AC,'km Por mes e Veículo'!V$1,Combustivel!$A:$A,'km Por mes e Veículo'!$C83)</f>
        <v>0</v>
      </c>
      <c r="W83" s="5">
        <f>SUMIFS(Combustivel!$O:$O,Combustivel!$AB:$AB,'km Por mes e Veículo'!W$2,Combustivel!$AC:$AC,'km Por mes e Veículo'!W$1,Combustivel!$A:$A,'km Por mes e Veículo'!$C83)</f>
        <v>0</v>
      </c>
      <c r="X83" s="5">
        <f>SUMIFS(Combustivel!$O:$O,Combustivel!$AB:$AB,'km Por mes e Veículo'!X$2,Combustivel!$AC:$AC,'km Por mes e Veículo'!X$1,Combustivel!$A:$A,'km Por mes e Veículo'!$C83)</f>
        <v>0</v>
      </c>
    </row>
    <row r="84" spans="1:24" x14ac:dyDescent="0.3"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x14ac:dyDescent="0.3">
      <c r="A85" s="12" t="s">
        <v>3570</v>
      </c>
      <c r="B85" s="12"/>
      <c r="C85" s="12" t="s">
        <v>3568</v>
      </c>
      <c r="D85" s="15">
        <f t="shared" ref="D85:K85" si="9">+SUM(D80:D84)</f>
        <v>0</v>
      </c>
      <c r="E85" s="15">
        <f t="shared" si="9"/>
        <v>0</v>
      </c>
      <c r="F85" s="15">
        <f t="shared" si="9"/>
        <v>0</v>
      </c>
      <c r="G85" s="15">
        <f t="shared" si="9"/>
        <v>0</v>
      </c>
      <c r="H85" s="15">
        <f t="shared" si="9"/>
        <v>0</v>
      </c>
      <c r="I85" s="15">
        <f t="shared" si="9"/>
        <v>0</v>
      </c>
      <c r="J85" s="15">
        <f t="shared" si="9"/>
        <v>3846</v>
      </c>
      <c r="K85" s="15">
        <f t="shared" si="9"/>
        <v>21569</v>
      </c>
      <c r="L85" s="15">
        <f t="shared" ref="L85:M85" si="10">+SUM(L80:L84)</f>
        <v>24077</v>
      </c>
      <c r="M85" s="15">
        <f t="shared" si="10"/>
        <v>20443</v>
      </c>
      <c r="N85" s="15">
        <f t="shared" ref="N85:X85" si="11">+SUM(N80:N84)</f>
        <v>26274</v>
      </c>
      <c r="O85" s="15">
        <f t="shared" si="11"/>
        <v>27617</v>
      </c>
      <c r="P85" s="15">
        <f t="shared" si="11"/>
        <v>28328</v>
      </c>
      <c r="Q85" s="15">
        <f t="shared" si="11"/>
        <v>3629</v>
      </c>
      <c r="R85" s="15">
        <f t="shared" si="11"/>
        <v>0</v>
      </c>
      <c r="S85" s="15">
        <f t="shared" si="11"/>
        <v>0</v>
      </c>
      <c r="T85" s="15">
        <f t="shared" si="11"/>
        <v>0</v>
      </c>
      <c r="U85" s="15">
        <f t="shared" si="11"/>
        <v>0</v>
      </c>
      <c r="V85" s="15">
        <f t="shared" si="11"/>
        <v>0</v>
      </c>
      <c r="W85" s="15">
        <f t="shared" si="11"/>
        <v>0</v>
      </c>
      <c r="X85" s="15">
        <f t="shared" si="11"/>
        <v>0</v>
      </c>
    </row>
    <row r="86" spans="1:24" x14ac:dyDescent="0.3"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x14ac:dyDescent="0.3"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x14ac:dyDescent="0.3">
      <c r="A88" t="s">
        <v>3571</v>
      </c>
      <c r="B88" t="s">
        <v>2002</v>
      </c>
      <c r="C88" t="s">
        <v>1999</v>
      </c>
      <c r="D88" s="5">
        <f>SUMIFS(Combustivel!$O:$O,Combustivel!$AB:$AB,'km Por mes e Veículo'!D$2,Combustivel!$AC:$AC,'km Por mes e Veículo'!D$1,Combustivel!$A:$A,'km Por mes e Veículo'!$C88)</f>
        <v>0</v>
      </c>
      <c r="E88" s="5">
        <f>SUMIFS(Combustivel!$O:$O,Combustivel!$AB:$AB,'km Por mes e Veículo'!E$2,Combustivel!$AC:$AC,'km Por mes e Veículo'!E$1,Combustivel!$A:$A,'km Por mes e Veículo'!$C88)</f>
        <v>0</v>
      </c>
      <c r="F88" s="5">
        <f>SUMIFS(Combustivel!$O:$O,Combustivel!$AB:$AB,'km Por mes e Veículo'!F$2,Combustivel!$AC:$AC,'km Por mes e Veículo'!F$1,Combustivel!$A:$A,'km Por mes e Veículo'!$C88)</f>
        <v>0</v>
      </c>
      <c r="G88" s="5">
        <f>SUMIFS(Combustivel!$O:$O,Combustivel!$AB:$AB,'km Por mes e Veículo'!G$2,Combustivel!$AC:$AC,'km Por mes e Veículo'!G$1,Combustivel!$A:$A,'km Por mes e Veículo'!$C88)</f>
        <v>0</v>
      </c>
      <c r="H88" s="5">
        <f>SUMIFS(Combustivel!$O:$O,Combustivel!$AB:$AB,'km Por mes e Veículo'!H$2,Combustivel!$AC:$AC,'km Por mes e Veículo'!H$1,Combustivel!$A:$A,'km Por mes e Veículo'!$C88)</f>
        <v>0</v>
      </c>
      <c r="I88" s="5">
        <f>SUMIFS(Combustivel!$O:$O,Combustivel!$AB:$AB,'km Por mes e Veículo'!I$2,Combustivel!$AC:$AC,'km Por mes e Veículo'!I$1,Combustivel!$A:$A,'km Por mes e Veículo'!$C88)</f>
        <v>0</v>
      </c>
      <c r="J88" s="5">
        <f>SUMIFS(Combustivel!$O:$O,Combustivel!$AB:$AB,'km Por mes e Veículo'!J$2,Combustivel!$AC:$AC,'km Por mes e Veículo'!J$1,Combustivel!$A:$A,'km Por mes e Veículo'!$C88)</f>
        <v>2242</v>
      </c>
      <c r="K88" s="5">
        <f>SUMIFS(Combustivel!$O:$O,Combustivel!$AB:$AB,'km Por mes e Veículo'!K$2,Combustivel!$AC:$AC,'km Por mes e Veículo'!K$1,Combustivel!$A:$A,'km Por mes e Veículo'!$C88)</f>
        <v>6204</v>
      </c>
      <c r="L88" s="5">
        <f>SUMIFS(Combustivel!$O:$O,Combustivel!$AB:$AB,'km Por mes e Veículo'!L$2,Combustivel!$AC:$AC,'km Por mes e Veículo'!L$1,Combustivel!$A:$A,'km Por mes e Veículo'!$C88)</f>
        <v>2577</v>
      </c>
      <c r="M88" s="5">
        <f>SUMIFS(Combustivel!$O:$O,Combustivel!$AB:$AB,'km Por mes e Veículo'!M$2,Combustivel!$AC:$AC,'km Por mes e Veículo'!M$1,Combustivel!$A:$A,'km Por mes e Veículo'!$C88)</f>
        <v>3124</v>
      </c>
      <c r="N88" s="5">
        <f>SUMIFS(Combustivel!$O:$O,Combustivel!$AB:$AB,'km Por mes e Veículo'!N$2,Combustivel!$AC:$AC,'km Por mes e Veículo'!N$1,Combustivel!$A:$A,'km Por mes e Veículo'!$C88)</f>
        <v>3990</v>
      </c>
      <c r="O88" s="5">
        <f>SUMIFS(Combustivel!$O:$O,Combustivel!$AB:$AB,'km Por mes e Veículo'!O$2,Combustivel!$AC:$AC,'km Por mes e Veículo'!O$1,Combustivel!$A:$A,'km Por mes e Veículo'!$C88)</f>
        <v>5315</v>
      </c>
      <c r="P88" s="5">
        <f>SUMIFS(Combustivel!$O:$O,Combustivel!$AB:$AB,'km Por mes e Veículo'!P$2,Combustivel!$AC:$AC,'km Por mes e Veículo'!P$1,Combustivel!$A:$A,'km Por mes e Veículo'!$C88)</f>
        <v>8920</v>
      </c>
      <c r="Q88" s="5">
        <f>SUMIFS(Combustivel!$O:$O,Combustivel!$AB:$AB,'km Por mes e Veículo'!Q$2,Combustivel!$AC:$AC,'km Por mes e Veículo'!Q$1,Combustivel!$A:$A,'km Por mes e Veículo'!$C88)</f>
        <v>932</v>
      </c>
      <c r="R88" s="5">
        <f>SUMIFS(Combustivel!$O:$O,Combustivel!$AB:$AB,'km Por mes e Veículo'!R$2,Combustivel!$AC:$AC,'km Por mes e Veículo'!R$1,Combustivel!$A:$A,'km Por mes e Veículo'!$C88)</f>
        <v>0</v>
      </c>
      <c r="S88" s="5">
        <f>SUMIFS(Combustivel!$O:$O,Combustivel!$AB:$AB,'km Por mes e Veículo'!S$2,Combustivel!$AC:$AC,'km Por mes e Veículo'!S$1,Combustivel!$A:$A,'km Por mes e Veículo'!$C88)</f>
        <v>0</v>
      </c>
      <c r="T88" s="5">
        <f>SUMIFS(Combustivel!$O:$O,Combustivel!$AB:$AB,'km Por mes e Veículo'!T$2,Combustivel!$AC:$AC,'km Por mes e Veículo'!T$1,Combustivel!$A:$A,'km Por mes e Veículo'!$C88)</f>
        <v>0</v>
      </c>
      <c r="U88" s="5">
        <f>SUMIFS(Combustivel!$O:$O,Combustivel!$AB:$AB,'km Por mes e Veículo'!U$2,Combustivel!$AC:$AC,'km Por mes e Veículo'!U$1,Combustivel!$A:$A,'km Por mes e Veículo'!$C88)</f>
        <v>0</v>
      </c>
      <c r="V88" s="5">
        <f>SUMIFS(Combustivel!$O:$O,Combustivel!$AB:$AB,'km Por mes e Veículo'!V$2,Combustivel!$AC:$AC,'km Por mes e Veículo'!V$1,Combustivel!$A:$A,'km Por mes e Veículo'!$C88)</f>
        <v>0</v>
      </c>
      <c r="W88" s="5">
        <f>SUMIFS(Combustivel!$O:$O,Combustivel!$AB:$AB,'km Por mes e Veículo'!W$2,Combustivel!$AC:$AC,'km Por mes e Veículo'!W$1,Combustivel!$A:$A,'km Por mes e Veículo'!$C88)</f>
        <v>0</v>
      </c>
      <c r="X88" s="5">
        <f>SUMIFS(Combustivel!$O:$O,Combustivel!$AB:$AB,'km Por mes e Veículo'!X$2,Combustivel!$AC:$AC,'km Por mes e Veículo'!X$1,Combustivel!$A:$A,'km Por mes e Veículo'!$C88)</f>
        <v>0</v>
      </c>
    </row>
    <row r="89" spans="1:24" x14ac:dyDescent="0.3"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x14ac:dyDescent="0.3">
      <c r="A90" s="12" t="s">
        <v>3571</v>
      </c>
      <c r="B90" s="12"/>
      <c r="C90" s="12" t="s">
        <v>3568</v>
      </c>
      <c r="D90" s="15">
        <f t="shared" ref="D90:K90" si="12">+SUM(D88:D89)</f>
        <v>0</v>
      </c>
      <c r="E90" s="15">
        <f t="shared" si="12"/>
        <v>0</v>
      </c>
      <c r="F90" s="15">
        <f t="shared" si="12"/>
        <v>0</v>
      </c>
      <c r="G90" s="15">
        <f t="shared" si="12"/>
        <v>0</v>
      </c>
      <c r="H90" s="15">
        <f t="shared" si="12"/>
        <v>0</v>
      </c>
      <c r="I90" s="15">
        <f t="shared" si="12"/>
        <v>0</v>
      </c>
      <c r="J90" s="15">
        <f t="shared" si="12"/>
        <v>2242</v>
      </c>
      <c r="K90" s="15">
        <f t="shared" si="12"/>
        <v>6204</v>
      </c>
      <c r="L90" s="15">
        <f t="shared" ref="L90:M90" si="13">+SUM(L88:L89)</f>
        <v>2577</v>
      </c>
      <c r="M90" s="15">
        <f t="shared" si="13"/>
        <v>3124</v>
      </c>
      <c r="N90" s="15">
        <f t="shared" ref="N90:X90" si="14">+SUM(N88:N89)</f>
        <v>3990</v>
      </c>
      <c r="O90" s="15">
        <f t="shared" si="14"/>
        <v>5315</v>
      </c>
      <c r="P90" s="15">
        <f t="shared" si="14"/>
        <v>8920</v>
      </c>
      <c r="Q90" s="15">
        <f t="shared" si="14"/>
        <v>932</v>
      </c>
      <c r="R90" s="15">
        <f t="shared" si="14"/>
        <v>0</v>
      </c>
      <c r="S90" s="15">
        <f t="shared" si="14"/>
        <v>0</v>
      </c>
      <c r="T90" s="15">
        <f t="shared" si="14"/>
        <v>0</v>
      </c>
      <c r="U90" s="15">
        <f t="shared" si="14"/>
        <v>0</v>
      </c>
      <c r="V90" s="15">
        <f t="shared" si="14"/>
        <v>0</v>
      </c>
      <c r="W90" s="15">
        <f t="shared" si="14"/>
        <v>0</v>
      </c>
      <c r="X90" s="15">
        <f t="shared" si="14"/>
        <v>0</v>
      </c>
    </row>
    <row r="91" spans="1:24" x14ac:dyDescent="0.3"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x14ac:dyDescent="0.3"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x14ac:dyDescent="0.3">
      <c r="A93" t="s">
        <v>3572</v>
      </c>
      <c r="B93" t="s">
        <v>1995</v>
      </c>
      <c r="C93" t="s">
        <v>1992</v>
      </c>
      <c r="D93" s="5">
        <f>SUMIFS(Combustivel!$O:$O,Combustivel!$AB:$AB,'km Por mes e Veículo'!D$2,Combustivel!$AC:$AC,'km Por mes e Veículo'!D$1,Combustivel!$A:$A,'km Por mes e Veículo'!$C93)</f>
        <v>0</v>
      </c>
      <c r="E93" s="5">
        <f>SUMIFS(Combustivel!$O:$O,Combustivel!$AB:$AB,'km Por mes e Veículo'!E$2,Combustivel!$AC:$AC,'km Por mes e Veículo'!E$1,Combustivel!$A:$A,'km Por mes e Veículo'!$C93)</f>
        <v>0</v>
      </c>
      <c r="F93" s="5">
        <f>SUMIFS(Combustivel!$O:$O,Combustivel!$AB:$AB,'km Por mes e Veículo'!F$2,Combustivel!$AC:$AC,'km Por mes e Veículo'!F$1,Combustivel!$A:$A,'km Por mes e Veículo'!$C93)</f>
        <v>0</v>
      </c>
      <c r="G93" s="5">
        <f>SUMIFS(Combustivel!$O:$O,Combustivel!$AB:$AB,'km Por mes e Veículo'!G$2,Combustivel!$AC:$AC,'km Por mes e Veículo'!G$1,Combustivel!$A:$A,'km Por mes e Veículo'!$C93)</f>
        <v>0</v>
      </c>
      <c r="H93" s="5">
        <f>SUMIFS(Combustivel!$O:$O,Combustivel!$AB:$AB,'km Por mes e Veículo'!H$2,Combustivel!$AC:$AC,'km Por mes e Veículo'!H$1,Combustivel!$A:$A,'km Por mes e Veículo'!$C93)</f>
        <v>0</v>
      </c>
      <c r="I93" s="5">
        <f>SUMIFS(Combustivel!$O:$O,Combustivel!$AB:$AB,'km Por mes e Veículo'!I$2,Combustivel!$AC:$AC,'km Por mes e Veículo'!I$1,Combustivel!$A:$A,'km Por mes e Veículo'!$C93)</f>
        <v>346</v>
      </c>
      <c r="J93" s="5">
        <f>SUMIFS(Combustivel!$O:$O,Combustivel!$AB:$AB,'km Por mes e Veículo'!J$2,Combustivel!$AC:$AC,'km Por mes e Veículo'!J$1,Combustivel!$A:$A,'km Por mes e Veículo'!$C93)</f>
        <v>855</v>
      </c>
      <c r="K93" s="5">
        <f>SUMIFS(Combustivel!$O:$O,Combustivel!$AB:$AB,'km Por mes e Veículo'!K$2,Combustivel!$AC:$AC,'km Por mes e Veículo'!K$1,Combustivel!$A:$A,'km Por mes e Veículo'!$C93)</f>
        <v>4800</v>
      </c>
      <c r="L93" s="5">
        <f>SUMIFS(Combustivel!$O:$O,Combustivel!$AB:$AB,'km Por mes e Veículo'!L$2,Combustivel!$AC:$AC,'km Por mes e Veículo'!L$1,Combustivel!$A:$A,'km Por mes e Veículo'!$C93)</f>
        <v>3714</v>
      </c>
      <c r="M93" s="5">
        <f>SUMIFS(Combustivel!$O:$O,Combustivel!$AB:$AB,'km Por mes e Veículo'!M$2,Combustivel!$AC:$AC,'km Por mes e Veículo'!M$1,Combustivel!$A:$A,'km Por mes e Veículo'!$C93)</f>
        <v>4521</v>
      </c>
      <c r="N93" s="5">
        <f>SUMIFS(Combustivel!$O:$O,Combustivel!$AB:$AB,'km Por mes e Veículo'!N$2,Combustivel!$AC:$AC,'km Por mes e Veículo'!N$1,Combustivel!$A:$A,'km Por mes e Veículo'!$C93)</f>
        <v>8782</v>
      </c>
      <c r="O93" s="5">
        <f>SUMIFS(Combustivel!$O:$O,Combustivel!$AB:$AB,'km Por mes e Veículo'!O$2,Combustivel!$AC:$AC,'km Por mes e Veículo'!O$1,Combustivel!$A:$A,'km Por mes e Veículo'!$C93)</f>
        <v>5412</v>
      </c>
      <c r="P93" s="5">
        <f>SUMIFS(Combustivel!$O:$O,Combustivel!$AB:$AB,'km Por mes e Veículo'!P$2,Combustivel!$AC:$AC,'km Por mes e Veículo'!P$1,Combustivel!$A:$A,'km Por mes e Veículo'!$C93)</f>
        <v>6590</v>
      </c>
      <c r="Q93" s="5">
        <f>SUMIFS(Combustivel!$O:$O,Combustivel!$AB:$AB,'km Por mes e Veículo'!Q$2,Combustivel!$AC:$AC,'km Por mes e Veículo'!Q$1,Combustivel!$A:$A,'km Por mes e Veículo'!$C93)</f>
        <v>893</v>
      </c>
      <c r="R93" s="5">
        <f>SUMIFS(Combustivel!$O:$O,Combustivel!$AB:$AB,'km Por mes e Veículo'!R$2,Combustivel!$AC:$AC,'km Por mes e Veículo'!R$1,Combustivel!$A:$A,'km Por mes e Veículo'!$C93)</f>
        <v>0</v>
      </c>
      <c r="S93" s="5">
        <f>SUMIFS(Combustivel!$O:$O,Combustivel!$AB:$AB,'km Por mes e Veículo'!S$2,Combustivel!$AC:$AC,'km Por mes e Veículo'!S$1,Combustivel!$A:$A,'km Por mes e Veículo'!$C93)</f>
        <v>0</v>
      </c>
      <c r="T93" s="5">
        <f>SUMIFS(Combustivel!$O:$O,Combustivel!$AB:$AB,'km Por mes e Veículo'!T$2,Combustivel!$AC:$AC,'km Por mes e Veículo'!T$1,Combustivel!$A:$A,'km Por mes e Veículo'!$C93)</f>
        <v>0</v>
      </c>
      <c r="U93" s="5">
        <f>SUMIFS(Combustivel!$O:$O,Combustivel!$AB:$AB,'km Por mes e Veículo'!U$2,Combustivel!$AC:$AC,'km Por mes e Veículo'!U$1,Combustivel!$A:$A,'km Por mes e Veículo'!$C93)</f>
        <v>0</v>
      </c>
      <c r="V93" s="5">
        <f>SUMIFS(Combustivel!$O:$O,Combustivel!$AB:$AB,'km Por mes e Veículo'!V$2,Combustivel!$AC:$AC,'km Por mes e Veículo'!V$1,Combustivel!$A:$A,'km Por mes e Veículo'!$C93)</f>
        <v>0</v>
      </c>
      <c r="W93" s="5">
        <f>SUMIFS(Combustivel!$O:$O,Combustivel!$AB:$AB,'km Por mes e Veículo'!W$2,Combustivel!$AC:$AC,'km Por mes e Veículo'!W$1,Combustivel!$A:$A,'km Por mes e Veículo'!$C93)</f>
        <v>0</v>
      </c>
      <c r="X93" s="5">
        <f>SUMIFS(Combustivel!$O:$O,Combustivel!$AB:$AB,'km Por mes e Veículo'!X$2,Combustivel!$AC:$AC,'km Por mes e Veículo'!X$1,Combustivel!$A:$A,'km Por mes e Veículo'!$C93)</f>
        <v>0</v>
      </c>
    </row>
    <row r="94" spans="1:24" x14ac:dyDescent="0.3"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x14ac:dyDescent="0.3">
      <c r="A95" s="12" t="s">
        <v>3572</v>
      </c>
      <c r="B95" s="12"/>
      <c r="C95" s="12" t="s">
        <v>3568</v>
      </c>
      <c r="D95" s="15">
        <f t="shared" ref="D95:K95" si="15">+SUM(D93:D94)</f>
        <v>0</v>
      </c>
      <c r="E95" s="15">
        <f t="shared" si="15"/>
        <v>0</v>
      </c>
      <c r="F95" s="15">
        <f t="shared" si="15"/>
        <v>0</v>
      </c>
      <c r="G95" s="15">
        <f t="shared" si="15"/>
        <v>0</v>
      </c>
      <c r="H95" s="15">
        <f t="shared" si="15"/>
        <v>0</v>
      </c>
      <c r="I95" s="15">
        <f t="shared" si="15"/>
        <v>346</v>
      </c>
      <c r="J95" s="15">
        <f t="shared" si="15"/>
        <v>855</v>
      </c>
      <c r="K95" s="15">
        <f t="shared" si="15"/>
        <v>4800</v>
      </c>
      <c r="L95" s="15">
        <f t="shared" ref="L95:M95" si="16">+SUM(L93:L94)</f>
        <v>3714</v>
      </c>
      <c r="M95" s="15">
        <f t="shared" si="16"/>
        <v>4521</v>
      </c>
      <c r="N95" s="15">
        <f t="shared" ref="N95:X95" si="17">+SUM(N93:N94)</f>
        <v>8782</v>
      </c>
      <c r="O95" s="15">
        <f t="shared" si="17"/>
        <v>5412</v>
      </c>
      <c r="P95" s="15">
        <f t="shared" si="17"/>
        <v>6590</v>
      </c>
      <c r="Q95" s="15">
        <f t="shared" si="17"/>
        <v>893</v>
      </c>
      <c r="R95" s="15">
        <f t="shared" si="17"/>
        <v>0</v>
      </c>
      <c r="S95" s="15">
        <f t="shared" si="17"/>
        <v>0</v>
      </c>
      <c r="T95" s="15">
        <f t="shared" si="17"/>
        <v>0</v>
      </c>
      <c r="U95" s="15">
        <f t="shared" si="17"/>
        <v>0</v>
      </c>
      <c r="V95" s="15">
        <f t="shared" si="17"/>
        <v>0</v>
      </c>
      <c r="W95" s="15">
        <f t="shared" si="17"/>
        <v>0</v>
      </c>
      <c r="X95" s="15">
        <f t="shared" si="17"/>
        <v>0</v>
      </c>
    </row>
    <row r="96" spans="1:24" x14ac:dyDescent="0.3"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x14ac:dyDescent="0.3"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x14ac:dyDescent="0.3"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x14ac:dyDescent="0.3"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x14ac:dyDescent="0.3">
      <c r="A100" t="s">
        <v>3561</v>
      </c>
      <c r="B100" t="s">
        <v>2274</v>
      </c>
      <c r="C100" t="s">
        <v>2271</v>
      </c>
      <c r="D100" s="5">
        <f>SUMIFS(Combustivel!$O:$O,Combustivel!$AB:$AB,'km Por mes e Veículo'!D$2,Combustivel!$AC:$AC,'km Por mes e Veículo'!D$1,Combustivel!$A:$A,'km Por mes e Veículo'!$C100)</f>
        <v>0</v>
      </c>
      <c r="E100" s="5">
        <f>SUMIFS(Combustivel!$O:$O,Combustivel!$AB:$AB,'km Por mes e Veículo'!E$2,Combustivel!$AC:$AC,'km Por mes e Veículo'!E$1,Combustivel!$A:$A,'km Por mes e Veículo'!$C100)</f>
        <v>0</v>
      </c>
      <c r="F100" s="5">
        <f>SUMIFS(Combustivel!$O:$O,Combustivel!$AB:$AB,'km Por mes e Veículo'!F$2,Combustivel!$AC:$AC,'km Por mes e Veículo'!F$1,Combustivel!$A:$A,'km Por mes e Veículo'!$C100)</f>
        <v>0</v>
      </c>
      <c r="G100" s="5">
        <f>SUMIFS(Combustivel!$O:$O,Combustivel!$AB:$AB,'km Por mes e Veículo'!G$2,Combustivel!$AC:$AC,'km Por mes e Veículo'!G$1,Combustivel!$A:$A,'km Por mes e Veículo'!$C100)</f>
        <v>0</v>
      </c>
      <c r="H100" s="5">
        <f>SUMIFS(Combustivel!$O:$O,Combustivel!$AB:$AB,'km Por mes e Veículo'!H$2,Combustivel!$AC:$AC,'km Por mes e Veículo'!H$1,Combustivel!$A:$A,'km Por mes e Veículo'!$C100)</f>
        <v>0</v>
      </c>
      <c r="I100" s="5">
        <f>SUMIFS(Combustivel!$O:$O,Combustivel!$AB:$AB,'km Por mes e Veículo'!I$2,Combustivel!$AC:$AC,'km Por mes e Veículo'!I$1,Combustivel!$A:$A,'km Por mes e Veículo'!$C100)</f>
        <v>0</v>
      </c>
      <c r="J100" s="5">
        <f>SUMIFS(Combustivel!$O:$O,Combustivel!$AB:$AB,'km Por mes e Veículo'!J$2,Combustivel!$AC:$AC,'km Por mes e Veículo'!J$1,Combustivel!$A:$A,'km Por mes e Veículo'!$C100)</f>
        <v>3500</v>
      </c>
      <c r="K100" s="5">
        <f>SUMIFS(Combustivel!$O:$O,Combustivel!$AB:$AB,'km Por mes e Veículo'!K$2,Combustivel!$AC:$AC,'km Por mes e Veículo'!K$1,Combustivel!$A:$A,'km Por mes e Veículo'!$C100)</f>
        <v>22596</v>
      </c>
      <c r="L100" s="16">
        <f>SUMIFS(Combustivel!$O:$O,Combustivel!$AB:$AB,'km Por mes e Veículo'!L$2,Combustivel!$AC:$AC,'km Por mes e Veículo'!L$1,Combustivel!$A:$A,'km Por mes e Veículo'!$C100)</f>
        <v>0</v>
      </c>
      <c r="M100" s="16">
        <f>SUMIFS(Combustivel!$O:$O,Combustivel!$AB:$AB,'km Por mes e Veículo'!M$2,Combustivel!$AC:$AC,'km Por mes e Veículo'!M$1,Combustivel!$A:$A,'km Por mes e Veículo'!$C100)</f>
        <v>0</v>
      </c>
      <c r="N100" s="16">
        <f>SUMIFS(Combustivel!$O:$O,Combustivel!$AB:$AB,'km Por mes e Veículo'!N$2,Combustivel!$AC:$AC,'km Por mes e Veículo'!N$1,Combustivel!$A:$A,'km Por mes e Veículo'!$C100)</f>
        <v>0</v>
      </c>
      <c r="O100" s="16">
        <f>SUMIFS(Combustivel!$O:$O,Combustivel!$AB:$AB,'km Por mes e Veículo'!O$2,Combustivel!$AC:$AC,'km Por mes e Veículo'!O$1,Combustivel!$A:$A,'km Por mes e Veículo'!$C100)</f>
        <v>0</v>
      </c>
      <c r="P100" s="16">
        <f>SUMIFS(Combustivel!$O:$O,Combustivel!$AB:$AB,'km Por mes e Veículo'!P$2,Combustivel!$AC:$AC,'km Por mes e Veículo'!P$1,Combustivel!$A:$A,'km Por mes e Veículo'!$C100)</f>
        <v>0</v>
      </c>
      <c r="Q100" s="16">
        <f>SUMIFS(Combustivel!$O:$O,Combustivel!$AB:$AB,'km Por mes e Veículo'!Q$2,Combustivel!$AC:$AC,'km Por mes e Veículo'!Q$1,Combustivel!$A:$A,'km Por mes e Veículo'!$C100)</f>
        <v>0</v>
      </c>
      <c r="R100" s="16">
        <f>SUMIFS(Combustivel!$O:$O,Combustivel!$AB:$AB,'km Por mes e Veículo'!R$2,Combustivel!$AC:$AC,'km Por mes e Veículo'!R$1,Combustivel!$A:$A,'km Por mes e Veículo'!$C100)</f>
        <v>0</v>
      </c>
      <c r="S100" s="16">
        <f>SUMIFS(Combustivel!$O:$O,Combustivel!$AB:$AB,'km Por mes e Veículo'!S$2,Combustivel!$AC:$AC,'km Por mes e Veículo'!S$1,Combustivel!$A:$A,'km Por mes e Veículo'!$C100)</f>
        <v>0</v>
      </c>
      <c r="T100" s="16">
        <f>SUMIFS(Combustivel!$O:$O,Combustivel!$AB:$AB,'km Por mes e Veículo'!T$2,Combustivel!$AC:$AC,'km Por mes e Veículo'!T$1,Combustivel!$A:$A,'km Por mes e Veículo'!$C100)</f>
        <v>0</v>
      </c>
      <c r="U100" s="16">
        <f>SUMIFS(Combustivel!$O:$O,Combustivel!$AB:$AB,'km Por mes e Veículo'!U$2,Combustivel!$AC:$AC,'km Por mes e Veículo'!U$1,Combustivel!$A:$A,'km Por mes e Veículo'!$C100)</f>
        <v>0</v>
      </c>
      <c r="V100" s="16">
        <f>SUMIFS(Combustivel!$O:$O,Combustivel!$AB:$AB,'km Por mes e Veículo'!V$2,Combustivel!$AC:$AC,'km Por mes e Veículo'!V$1,Combustivel!$A:$A,'km Por mes e Veículo'!$C100)</f>
        <v>0</v>
      </c>
      <c r="W100" s="16">
        <f>SUMIFS(Combustivel!$O:$O,Combustivel!$AB:$AB,'km Por mes e Veículo'!W$2,Combustivel!$AC:$AC,'km Por mes e Veículo'!W$1,Combustivel!$A:$A,'km Por mes e Veículo'!$C100)</f>
        <v>0</v>
      </c>
      <c r="X100" s="16">
        <f>SUMIFS(Combustivel!$O:$O,Combustivel!$AB:$AB,'km Por mes e Veículo'!X$2,Combustivel!$AC:$AC,'km Por mes e Veículo'!X$1,Combustivel!$A:$A,'km Por mes e Veículo'!$C100)</f>
        <v>0</v>
      </c>
    </row>
    <row r="101" spans="1:24" x14ac:dyDescent="0.3">
      <c r="A101" t="s">
        <v>3561</v>
      </c>
      <c r="B101" t="s">
        <v>2281</v>
      </c>
      <c r="C101" t="s">
        <v>2278</v>
      </c>
      <c r="D101" s="5">
        <f>SUMIFS(Combustivel!$O:$O,Combustivel!$AB:$AB,'km Por mes e Veículo'!D$2,Combustivel!$AC:$AC,'km Por mes e Veículo'!D$1,Combustivel!$A:$A,'km Por mes e Veículo'!$C101)</f>
        <v>0</v>
      </c>
      <c r="E101" s="5">
        <f>SUMIFS(Combustivel!$O:$O,Combustivel!$AB:$AB,'km Por mes e Veículo'!E$2,Combustivel!$AC:$AC,'km Por mes e Veículo'!E$1,Combustivel!$A:$A,'km Por mes e Veículo'!$C101)</f>
        <v>0</v>
      </c>
      <c r="F101" s="5">
        <f>SUMIFS(Combustivel!$O:$O,Combustivel!$AB:$AB,'km Por mes e Veículo'!F$2,Combustivel!$AC:$AC,'km Por mes e Veículo'!F$1,Combustivel!$A:$A,'km Por mes e Veículo'!$C101)</f>
        <v>0</v>
      </c>
      <c r="G101" s="5">
        <f>SUMIFS(Combustivel!$O:$O,Combustivel!$AB:$AB,'km Por mes e Veículo'!G$2,Combustivel!$AC:$AC,'km Por mes e Veículo'!G$1,Combustivel!$A:$A,'km Por mes e Veículo'!$C101)</f>
        <v>0</v>
      </c>
      <c r="H101" s="5">
        <f>SUMIFS(Combustivel!$O:$O,Combustivel!$AB:$AB,'km Por mes e Veículo'!H$2,Combustivel!$AC:$AC,'km Por mes e Veículo'!H$1,Combustivel!$A:$A,'km Por mes e Veículo'!$C101)</f>
        <v>0</v>
      </c>
      <c r="I101" s="5">
        <f>SUMIFS(Combustivel!$O:$O,Combustivel!$AB:$AB,'km Por mes e Veículo'!I$2,Combustivel!$AC:$AC,'km Por mes e Veículo'!I$1,Combustivel!$A:$A,'km Por mes e Veículo'!$C101)</f>
        <v>0</v>
      </c>
      <c r="J101" s="5">
        <f>SUMIFS(Combustivel!$O:$O,Combustivel!$AB:$AB,'km Por mes e Veículo'!J$2,Combustivel!$AC:$AC,'km Por mes e Veículo'!J$1,Combustivel!$A:$A,'km Por mes e Veículo'!$C101)</f>
        <v>4643</v>
      </c>
      <c r="K101" s="5">
        <f>SUMIFS(Combustivel!$O:$O,Combustivel!$AB:$AB,'km Por mes e Veículo'!K$2,Combustivel!$AC:$AC,'km Por mes e Veículo'!K$1,Combustivel!$A:$A,'km Por mes e Veículo'!$C101)</f>
        <v>31320</v>
      </c>
      <c r="L101" s="5">
        <f>SUMIFS(Combustivel!$O:$O,Combustivel!$AB:$AB,'km Por mes e Veículo'!L$2,Combustivel!$AC:$AC,'km Por mes e Veículo'!L$1,Combustivel!$A:$A,'km Por mes e Veículo'!$C101)</f>
        <v>31154</v>
      </c>
      <c r="M101" s="5">
        <f>SUMIFS(Combustivel!$O:$O,Combustivel!$AB:$AB,'km Por mes e Veículo'!M$2,Combustivel!$AC:$AC,'km Por mes e Veículo'!M$1,Combustivel!$A:$A,'km Por mes e Veículo'!$C101)</f>
        <v>29348</v>
      </c>
      <c r="N101" s="5">
        <f>SUMIFS(Combustivel!$O:$O,Combustivel!$AB:$AB,'km Por mes e Veículo'!N$2,Combustivel!$AC:$AC,'km Por mes e Veículo'!N$1,Combustivel!$A:$A,'km Por mes e Veículo'!$C101)</f>
        <v>24206</v>
      </c>
      <c r="O101" s="5">
        <f>SUMIFS(Combustivel!$O:$O,Combustivel!$AB:$AB,'km Por mes e Veículo'!O$2,Combustivel!$AC:$AC,'km Por mes e Veículo'!O$1,Combustivel!$A:$A,'km Por mes e Veículo'!$C101)</f>
        <v>28617</v>
      </c>
      <c r="P101" s="5">
        <f>SUMIFS(Combustivel!$O:$O,Combustivel!$AB:$AB,'km Por mes e Veículo'!P$2,Combustivel!$AC:$AC,'km Por mes e Veículo'!P$1,Combustivel!$A:$A,'km Por mes e Veículo'!$C101)</f>
        <v>10259</v>
      </c>
      <c r="Q101" s="5">
        <f>SUMIFS(Combustivel!$O:$O,Combustivel!$AB:$AB,'km Por mes e Veículo'!Q$2,Combustivel!$AC:$AC,'km Por mes e Veículo'!Q$1,Combustivel!$A:$A,'km Por mes e Veículo'!$C101)</f>
        <v>0</v>
      </c>
      <c r="R101" s="5">
        <f>SUMIFS(Combustivel!$O:$O,Combustivel!$AB:$AB,'km Por mes e Veículo'!R$2,Combustivel!$AC:$AC,'km Por mes e Veículo'!R$1,Combustivel!$A:$A,'km Por mes e Veículo'!$C101)</f>
        <v>0</v>
      </c>
      <c r="S101" s="5">
        <f>SUMIFS(Combustivel!$O:$O,Combustivel!$AB:$AB,'km Por mes e Veículo'!S$2,Combustivel!$AC:$AC,'km Por mes e Veículo'!S$1,Combustivel!$A:$A,'km Por mes e Veículo'!$C101)</f>
        <v>0</v>
      </c>
      <c r="T101" s="5">
        <f>SUMIFS(Combustivel!$O:$O,Combustivel!$AB:$AB,'km Por mes e Veículo'!T$2,Combustivel!$AC:$AC,'km Por mes e Veículo'!T$1,Combustivel!$A:$A,'km Por mes e Veículo'!$C101)</f>
        <v>0</v>
      </c>
      <c r="U101" s="5">
        <f>SUMIFS(Combustivel!$O:$O,Combustivel!$AB:$AB,'km Por mes e Veículo'!U$2,Combustivel!$AC:$AC,'km Por mes e Veículo'!U$1,Combustivel!$A:$A,'km Por mes e Veículo'!$C101)</f>
        <v>0</v>
      </c>
      <c r="V101" s="5">
        <f>SUMIFS(Combustivel!$O:$O,Combustivel!$AB:$AB,'km Por mes e Veículo'!V$2,Combustivel!$AC:$AC,'km Por mes e Veículo'!V$1,Combustivel!$A:$A,'km Por mes e Veículo'!$C101)</f>
        <v>0</v>
      </c>
      <c r="W101" s="5">
        <f>SUMIFS(Combustivel!$O:$O,Combustivel!$AB:$AB,'km Por mes e Veículo'!W$2,Combustivel!$AC:$AC,'km Por mes e Veículo'!W$1,Combustivel!$A:$A,'km Por mes e Veículo'!$C101)</f>
        <v>0</v>
      </c>
      <c r="X101" s="5">
        <f>SUMIFS(Combustivel!$O:$O,Combustivel!$AB:$AB,'km Por mes e Veículo'!X$2,Combustivel!$AC:$AC,'km Por mes e Veículo'!X$1,Combustivel!$A:$A,'km Por mes e Veículo'!$C101)</f>
        <v>0</v>
      </c>
    </row>
    <row r="102" spans="1:24" x14ac:dyDescent="0.3">
      <c r="A102" t="s">
        <v>3561</v>
      </c>
      <c r="B102" t="s">
        <v>2285</v>
      </c>
      <c r="C102" t="s">
        <v>2282</v>
      </c>
      <c r="D102" s="5">
        <f>SUMIFS(Combustivel!$O:$O,Combustivel!$AB:$AB,'km Por mes e Veículo'!D$2,Combustivel!$AC:$AC,'km Por mes e Veículo'!D$1,Combustivel!$A:$A,'km Por mes e Veículo'!$C102)</f>
        <v>0</v>
      </c>
      <c r="E102" s="5">
        <f>SUMIFS(Combustivel!$O:$O,Combustivel!$AB:$AB,'km Por mes e Veículo'!E$2,Combustivel!$AC:$AC,'km Por mes e Veículo'!E$1,Combustivel!$A:$A,'km Por mes e Veículo'!$C102)</f>
        <v>0</v>
      </c>
      <c r="F102" s="5">
        <f>SUMIFS(Combustivel!$O:$O,Combustivel!$AB:$AB,'km Por mes e Veículo'!F$2,Combustivel!$AC:$AC,'km Por mes e Veículo'!F$1,Combustivel!$A:$A,'km Por mes e Veículo'!$C102)</f>
        <v>0</v>
      </c>
      <c r="G102" s="5">
        <f>SUMIFS(Combustivel!$O:$O,Combustivel!$AB:$AB,'km Por mes e Veículo'!G$2,Combustivel!$AC:$AC,'km Por mes e Veículo'!G$1,Combustivel!$A:$A,'km Por mes e Veículo'!$C102)</f>
        <v>0</v>
      </c>
      <c r="H102" s="5">
        <f>SUMIFS(Combustivel!$O:$O,Combustivel!$AB:$AB,'km Por mes e Veículo'!H$2,Combustivel!$AC:$AC,'km Por mes e Veículo'!H$1,Combustivel!$A:$A,'km Por mes e Veículo'!$C102)</f>
        <v>0</v>
      </c>
      <c r="I102" s="5">
        <f>SUMIFS(Combustivel!$O:$O,Combustivel!$AB:$AB,'km Por mes e Veículo'!I$2,Combustivel!$AC:$AC,'km Por mes e Veículo'!I$1,Combustivel!$A:$A,'km Por mes e Veículo'!$C102)</f>
        <v>0</v>
      </c>
      <c r="J102" s="5">
        <f>SUMIFS(Combustivel!$O:$O,Combustivel!$AB:$AB,'km Por mes e Veículo'!J$2,Combustivel!$AC:$AC,'km Por mes e Veículo'!J$1,Combustivel!$A:$A,'km Por mes e Veículo'!$C102)</f>
        <v>4265</v>
      </c>
      <c r="K102" s="5">
        <f>SUMIFS(Combustivel!$O:$O,Combustivel!$AB:$AB,'km Por mes e Veículo'!K$2,Combustivel!$AC:$AC,'km Por mes e Veículo'!K$1,Combustivel!$A:$A,'km Por mes e Veículo'!$C102)</f>
        <v>26347</v>
      </c>
      <c r="L102" s="5">
        <f>SUMIFS(Combustivel!$O:$O,Combustivel!$AB:$AB,'km Por mes e Veículo'!L$2,Combustivel!$AC:$AC,'km Por mes e Veículo'!L$1,Combustivel!$A:$A,'km Por mes e Veículo'!$C102)</f>
        <v>24918</v>
      </c>
      <c r="M102" s="5">
        <f>SUMIFS(Combustivel!$O:$O,Combustivel!$AB:$AB,'km Por mes e Veículo'!M$2,Combustivel!$AC:$AC,'km Por mes e Veículo'!M$1,Combustivel!$A:$A,'km Por mes e Veículo'!$C102)</f>
        <v>24747</v>
      </c>
      <c r="N102" s="5">
        <f>SUMIFS(Combustivel!$O:$O,Combustivel!$AB:$AB,'km Por mes e Veículo'!N$2,Combustivel!$AC:$AC,'km Por mes e Veículo'!N$1,Combustivel!$A:$A,'km Por mes e Veículo'!$C102)</f>
        <v>21016</v>
      </c>
      <c r="O102" s="5">
        <f>SUMIFS(Combustivel!$O:$O,Combustivel!$AB:$AB,'km Por mes e Veículo'!O$2,Combustivel!$AC:$AC,'km Por mes e Veículo'!O$1,Combustivel!$A:$A,'km Por mes e Veículo'!$C102)</f>
        <v>25631</v>
      </c>
      <c r="P102" s="5">
        <f>SUMIFS(Combustivel!$O:$O,Combustivel!$AB:$AB,'km Por mes e Veículo'!P$2,Combustivel!$AC:$AC,'km Por mes e Veículo'!P$1,Combustivel!$A:$A,'km Por mes e Veículo'!$C102)</f>
        <v>26455</v>
      </c>
      <c r="Q102" s="5">
        <f>SUMIFS(Combustivel!$O:$O,Combustivel!$AB:$AB,'km Por mes e Veículo'!Q$2,Combustivel!$AC:$AC,'km Por mes e Veículo'!Q$1,Combustivel!$A:$A,'km Por mes e Veículo'!$C102)</f>
        <v>1641</v>
      </c>
      <c r="R102" s="5">
        <f>SUMIFS(Combustivel!$O:$O,Combustivel!$AB:$AB,'km Por mes e Veículo'!R$2,Combustivel!$AC:$AC,'km Por mes e Veículo'!R$1,Combustivel!$A:$A,'km Por mes e Veículo'!$C102)</f>
        <v>0</v>
      </c>
      <c r="S102" s="5">
        <f>SUMIFS(Combustivel!$O:$O,Combustivel!$AB:$AB,'km Por mes e Veículo'!S$2,Combustivel!$AC:$AC,'km Por mes e Veículo'!S$1,Combustivel!$A:$A,'km Por mes e Veículo'!$C102)</f>
        <v>0</v>
      </c>
      <c r="T102" s="5">
        <f>SUMIFS(Combustivel!$O:$O,Combustivel!$AB:$AB,'km Por mes e Veículo'!T$2,Combustivel!$AC:$AC,'km Por mes e Veículo'!T$1,Combustivel!$A:$A,'km Por mes e Veículo'!$C102)</f>
        <v>0</v>
      </c>
      <c r="U102" s="5">
        <f>SUMIFS(Combustivel!$O:$O,Combustivel!$AB:$AB,'km Por mes e Veículo'!U$2,Combustivel!$AC:$AC,'km Por mes e Veículo'!U$1,Combustivel!$A:$A,'km Por mes e Veículo'!$C102)</f>
        <v>0</v>
      </c>
      <c r="V102" s="5">
        <f>SUMIFS(Combustivel!$O:$O,Combustivel!$AB:$AB,'km Por mes e Veículo'!V$2,Combustivel!$AC:$AC,'km Por mes e Veículo'!V$1,Combustivel!$A:$A,'km Por mes e Veículo'!$C102)</f>
        <v>0</v>
      </c>
      <c r="W102" s="5">
        <f>SUMIFS(Combustivel!$O:$O,Combustivel!$AB:$AB,'km Por mes e Veículo'!W$2,Combustivel!$AC:$AC,'km Por mes e Veículo'!W$1,Combustivel!$A:$A,'km Por mes e Veículo'!$C102)</f>
        <v>0</v>
      </c>
      <c r="X102" s="5">
        <f>SUMIFS(Combustivel!$O:$O,Combustivel!$AB:$AB,'km Por mes e Veículo'!X$2,Combustivel!$AC:$AC,'km Por mes e Veículo'!X$1,Combustivel!$A:$A,'km Por mes e Veículo'!$C102)</f>
        <v>0</v>
      </c>
    </row>
    <row r="103" spans="1:24" x14ac:dyDescent="0.3">
      <c r="A103" t="s">
        <v>3561</v>
      </c>
      <c r="B103" t="s">
        <v>2309</v>
      </c>
      <c r="C103" t="s">
        <v>2306</v>
      </c>
      <c r="D103" s="5">
        <f>SUMIFS(Combustivel!$O:$O,Combustivel!$AB:$AB,'km Por mes e Veículo'!D$2,Combustivel!$AC:$AC,'km Por mes e Veículo'!D$1,Combustivel!$A:$A,'km Por mes e Veículo'!$C103)</f>
        <v>0</v>
      </c>
      <c r="E103" s="5">
        <f>SUMIFS(Combustivel!$O:$O,Combustivel!$AB:$AB,'km Por mes e Veículo'!E$2,Combustivel!$AC:$AC,'km Por mes e Veículo'!E$1,Combustivel!$A:$A,'km Por mes e Veículo'!$C103)</f>
        <v>0</v>
      </c>
      <c r="F103" s="5">
        <f>SUMIFS(Combustivel!$O:$O,Combustivel!$AB:$AB,'km Por mes e Veículo'!F$2,Combustivel!$AC:$AC,'km Por mes e Veículo'!F$1,Combustivel!$A:$A,'km Por mes e Veículo'!$C103)</f>
        <v>0</v>
      </c>
      <c r="G103" s="5">
        <f>SUMIFS(Combustivel!$O:$O,Combustivel!$AB:$AB,'km Por mes e Veículo'!G$2,Combustivel!$AC:$AC,'km Por mes e Veículo'!G$1,Combustivel!$A:$A,'km Por mes e Veículo'!$C103)</f>
        <v>0</v>
      </c>
      <c r="H103" s="5">
        <f>SUMIFS(Combustivel!$O:$O,Combustivel!$AB:$AB,'km Por mes e Veículo'!H$2,Combustivel!$AC:$AC,'km Por mes e Veículo'!H$1,Combustivel!$A:$A,'km Por mes e Veículo'!$C103)</f>
        <v>0</v>
      </c>
      <c r="I103" s="5">
        <f>SUMIFS(Combustivel!$O:$O,Combustivel!$AB:$AB,'km Por mes e Veículo'!I$2,Combustivel!$AC:$AC,'km Por mes e Veículo'!I$1,Combustivel!$A:$A,'km Por mes e Veículo'!$C103)</f>
        <v>0</v>
      </c>
      <c r="J103" s="5">
        <f>SUMIFS(Combustivel!$O:$O,Combustivel!$AB:$AB,'km Por mes e Veículo'!J$2,Combustivel!$AC:$AC,'km Por mes e Veículo'!J$1,Combustivel!$A:$A,'km Por mes e Veículo'!$C103)</f>
        <v>3020</v>
      </c>
      <c r="K103" s="5">
        <f>SUMIFS(Combustivel!$O:$O,Combustivel!$AB:$AB,'km Por mes e Veículo'!K$2,Combustivel!$AC:$AC,'km Por mes e Veículo'!K$1,Combustivel!$A:$A,'km Por mes e Veículo'!$C103)</f>
        <v>25723</v>
      </c>
      <c r="L103" s="5">
        <f>SUMIFS(Combustivel!$O:$O,Combustivel!$AB:$AB,'km Por mes e Veículo'!L$2,Combustivel!$AC:$AC,'km Por mes e Veículo'!L$1,Combustivel!$A:$A,'km Por mes e Veículo'!$C103)</f>
        <v>29238</v>
      </c>
      <c r="M103" s="5">
        <f>SUMIFS(Combustivel!$O:$O,Combustivel!$AB:$AB,'km Por mes e Veículo'!M$2,Combustivel!$AC:$AC,'km Por mes e Veículo'!M$1,Combustivel!$A:$A,'km Por mes e Veículo'!$C103)</f>
        <v>30990</v>
      </c>
      <c r="N103" s="5">
        <f>SUMIFS(Combustivel!$O:$O,Combustivel!$AB:$AB,'km Por mes e Veículo'!N$2,Combustivel!$AC:$AC,'km Por mes e Veículo'!N$1,Combustivel!$A:$A,'km Por mes e Veículo'!$C103)</f>
        <v>26585</v>
      </c>
      <c r="O103" s="5">
        <f>SUMIFS(Combustivel!$O:$O,Combustivel!$AB:$AB,'km Por mes e Veículo'!O$2,Combustivel!$AC:$AC,'km Por mes e Veículo'!O$1,Combustivel!$A:$A,'km Por mes e Veículo'!$C103)</f>
        <v>33190</v>
      </c>
      <c r="P103" s="5">
        <f>SUMIFS(Combustivel!$O:$O,Combustivel!$AB:$AB,'km Por mes e Veículo'!P$2,Combustivel!$AC:$AC,'km Por mes e Veículo'!P$1,Combustivel!$A:$A,'km Por mes e Veículo'!$C103)</f>
        <v>26920</v>
      </c>
      <c r="Q103" s="5">
        <f>SUMIFS(Combustivel!$O:$O,Combustivel!$AB:$AB,'km Por mes e Veículo'!Q$2,Combustivel!$AC:$AC,'km Por mes e Veículo'!Q$1,Combustivel!$A:$A,'km Por mes e Veículo'!$C103)</f>
        <v>2485</v>
      </c>
      <c r="R103" s="5">
        <f>SUMIFS(Combustivel!$O:$O,Combustivel!$AB:$AB,'km Por mes e Veículo'!R$2,Combustivel!$AC:$AC,'km Por mes e Veículo'!R$1,Combustivel!$A:$A,'km Por mes e Veículo'!$C103)</f>
        <v>0</v>
      </c>
      <c r="S103" s="5">
        <f>SUMIFS(Combustivel!$O:$O,Combustivel!$AB:$AB,'km Por mes e Veículo'!S$2,Combustivel!$AC:$AC,'km Por mes e Veículo'!S$1,Combustivel!$A:$A,'km Por mes e Veículo'!$C103)</f>
        <v>0</v>
      </c>
      <c r="T103" s="5">
        <f>SUMIFS(Combustivel!$O:$O,Combustivel!$AB:$AB,'km Por mes e Veículo'!T$2,Combustivel!$AC:$AC,'km Por mes e Veículo'!T$1,Combustivel!$A:$A,'km Por mes e Veículo'!$C103)</f>
        <v>0</v>
      </c>
      <c r="U103" s="5">
        <f>SUMIFS(Combustivel!$O:$O,Combustivel!$AB:$AB,'km Por mes e Veículo'!U$2,Combustivel!$AC:$AC,'km Por mes e Veículo'!U$1,Combustivel!$A:$A,'km Por mes e Veículo'!$C103)</f>
        <v>0</v>
      </c>
      <c r="V103" s="5">
        <f>SUMIFS(Combustivel!$O:$O,Combustivel!$AB:$AB,'km Por mes e Veículo'!V$2,Combustivel!$AC:$AC,'km Por mes e Veículo'!V$1,Combustivel!$A:$A,'km Por mes e Veículo'!$C103)</f>
        <v>0</v>
      </c>
      <c r="W103" s="5">
        <f>SUMIFS(Combustivel!$O:$O,Combustivel!$AB:$AB,'km Por mes e Veículo'!W$2,Combustivel!$AC:$AC,'km Por mes e Veículo'!W$1,Combustivel!$A:$A,'km Por mes e Veículo'!$C103)</f>
        <v>0</v>
      </c>
      <c r="X103" s="5">
        <f>SUMIFS(Combustivel!$O:$O,Combustivel!$AB:$AB,'km Por mes e Veículo'!X$2,Combustivel!$AC:$AC,'km Por mes e Veículo'!X$1,Combustivel!$A:$A,'km Por mes e Veículo'!$C103)</f>
        <v>0</v>
      </c>
    </row>
    <row r="104" spans="1:24" x14ac:dyDescent="0.3">
      <c r="A104" t="s">
        <v>3561</v>
      </c>
      <c r="B104" t="s">
        <v>2317</v>
      </c>
      <c r="C104" t="s">
        <v>2314</v>
      </c>
      <c r="D104" s="5">
        <f>SUMIFS(Combustivel!$O:$O,Combustivel!$AB:$AB,'km Por mes e Veículo'!D$2,Combustivel!$AC:$AC,'km Por mes e Veículo'!D$1,Combustivel!$A:$A,'km Por mes e Veículo'!$C104)</f>
        <v>0</v>
      </c>
      <c r="E104" s="5">
        <f>SUMIFS(Combustivel!$O:$O,Combustivel!$AB:$AB,'km Por mes e Veículo'!E$2,Combustivel!$AC:$AC,'km Por mes e Veículo'!E$1,Combustivel!$A:$A,'km Por mes e Veículo'!$C104)</f>
        <v>0</v>
      </c>
      <c r="F104" s="5">
        <f>SUMIFS(Combustivel!$O:$O,Combustivel!$AB:$AB,'km Por mes e Veículo'!F$2,Combustivel!$AC:$AC,'km Por mes e Veículo'!F$1,Combustivel!$A:$A,'km Por mes e Veículo'!$C104)</f>
        <v>0</v>
      </c>
      <c r="G104" s="5">
        <f>SUMIFS(Combustivel!$O:$O,Combustivel!$AB:$AB,'km Por mes e Veículo'!G$2,Combustivel!$AC:$AC,'km Por mes e Veículo'!G$1,Combustivel!$A:$A,'km Por mes e Veículo'!$C104)</f>
        <v>0</v>
      </c>
      <c r="H104" s="5">
        <f>SUMIFS(Combustivel!$O:$O,Combustivel!$AB:$AB,'km Por mes e Veículo'!H$2,Combustivel!$AC:$AC,'km Por mes e Veículo'!H$1,Combustivel!$A:$A,'km Por mes e Veículo'!$C104)</f>
        <v>0</v>
      </c>
      <c r="I104" s="5">
        <f>SUMIFS(Combustivel!$O:$O,Combustivel!$AB:$AB,'km Por mes e Veículo'!I$2,Combustivel!$AC:$AC,'km Por mes e Veículo'!I$1,Combustivel!$A:$A,'km Por mes e Veículo'!$C104)</f>
        <v>0</v>
      </c>
      <c r="J104" s="5">
        <f>SUMIFS(Combustivel!$O:$O,Combustivel!$AB:$AB,'km Por mes e Veículo'!J$2,Combustivel!$AC:$AC,'km Por mes e Veículo'!J$1,Combustivel!$A:$A,'km Por mes e Veículo'!$C104)</f>
        <v>6094</v>
      </c>
      <c r="K104" s="5">
        <f>SUMIFS(Combustivel!$O:$O,Combustivel!$AB:$AB,'km Por mes e Veículo'!K$2,Combustivel!$AC:$AC,'km Por mes e Veículo'!K$1,Combustivel!$A:$A,'km Por mes e Veículo'!$C104)</f>
        <v>29559</v>
      </c>
      <c r="L104" s="5">
        <f>SUMIFS(Combustivel!$O:$O,Combustivel!$AB:$AB,'km Por mes e Veículo'!L$2,Combustivel!$AC:$AC,'km Por mes e Veículo'!L$1,Combustivel!$A:$A,'km Por mes e Veículo'!$C104)</f>
        <v>6392</v>
      </c>
      <c r="M104" s="5">
        <f>SUMIFS(Combustivel!$O:$O,Combustivel!$AB:$AB,'km Por mes e Veículo'!M$2,Combustivel!$AC:$AC,'km Por mes e Veículo'!M$1,Combustivel!$A:$A,'km Por mes e Veículo'!$C104)</f>
        <v>0</v>
      </c>
      <c r="N104" s="5">
        <f>SUMIFS(Combustivel!$O:$O,Combustivel!$AB:$AB,'km Por mes e Veículo'!N$2,Combustivel!$AC:$AC,'km Por mes e Veículo'!N$1,Combustivel!$A:$A,'km Por mes e Veículo'!$C104)</f>
        <v>25047</v>
      </c>
      <c r="O104" s="5">
        <f>SUMIFS(Combustivel!$O:$O,Combustivel!$AB:$AB,'km Por mes e Veículo'!O$2,Combustivel!$AC:$AC,'km Por mes e Veículo'!O$1,Combustivel!$A:$A,'km Por mes e Veículo'!$C104)</f>
        <v>13273</v>
      </c>
      <c r="P104" s="5">
        <f>SUMIFS(Combustivel!$O:$O,Combustivel!$AB:$AB,'km Por mes e Veículo'!P$2,Combustivel!$AC:$AC,'km Por mes e Veículo'!P$1,Combustivel!$A:$A,'km Por mes e Veículo'!$C104)</f>
        <v>0</v>
      </c>
      <c r="Q104" s="5">
        <f>SUMIFS(Combustivel!$O:$O,Combustivel!$AB:$AB,'km Por mes e Veículo'!Q$2,Combustivel!$AC:$AC,'km Por mes e Veículo'!Q$1,Combustivel!$A:$A,'km Por mes e Veículo'!$C104)</f>
        <v>0</v>
      </c>
      <c r="R104" s="5">
        <f>SUMIFS(Combustivel!$O:$O,Combustivel!$AB:$AB,'km Por mes e Veículo'!R$2,Combustivel!$AC:$AC,'km Por mes e Veículo'!R$1,Combustivel!$A:$A,'km Por mes e Veículo'!$C104)</f>
        <v>0</v>
      </c>
      <c r="S104" s="5">
        <f>SUMIFS(Combustivel!$O:$O,Combustivel!$AB:$AB,'km Por mes e Veículo'!S$2,Combustivel!$AC:$AC,'km Por mes e Veículo'!S$1,Combustivel!$A:$A,'km Por mes e Veículo'!$C104)</f>
        <v>0</v>
      </c>
      <c r="T104" s="5">
        <f>SUMIFS(Combustivel!$O:$O,Combustivel!$AB:$AB,'km Por mes e Veículo'!T$2,Combustivel!$AC:$AC,'km Por mes e Veículo'!T$1,Combustivel!$A:$A,'km Por mes e Veículo'!$C104)</f>
        <v>0</v>
      </c>
      <c r="U104" s="5">
        <f>SUMIFS(Combustivel!$O:$O,Combustivel!$AB:$AB,'km Por mes e Veículo'!U$2,Combustivel!$AC:$AC,'km Por mes e Veículo'!U$1,Combustivel!$A:$A,'km Por mes e Veículo'!$C104)</f>
        <v>0</v>
      </c>
      <c r="V104" s="5">
        <f>SUMIFS(Combustivel!$O:$O,Combustivel!$AB:$AB,'km Por mes e Veículo'!V$2,Combustivel!$AC:$AC,'km Por mes e Veículo'!V$1,Combustivel!$A:$A,'km Por mes e Veículo'!$C104)</f>
        <v>0</v>
      </c>
      <c r="W104" s="5">
        <f>SUMIFS(Combustivel!$O:$O,Combustivel!$AB:$AB,'km Por mes e Veículo'!W$2,Combustivel!$AC:$AC,'km Por mes e Veículo'!W$1,Combustivel!$A:$A,'km Por mes e Veículo'!$C104)</f>
        <v>0</v>
      </c>
      <c r="X104" s="5">
        <f>SUMIFS(Combustivel!$O:$O,Combustivel!$AB:$AB,'km Por mes e Veículo'!X$2,Combustivel!$AC:$AC,'km Por mes e Veículo'!X$1,Combustivel!$A:$A,'km Por mes e Veículo'!$C104)</f>
        <v>0</v>
      </c>
    </row>
    <row r="105" spans="1:24" x14ac:dyDescent="0.3">
      <c r="A105" t="s">
        <v>3561</v>
      </c>
      <c r="B105" t="s">
        <v>2641</v>
      </c>
      <c r="C105" t="s">
        <v>2638</v>
      </c>
      <c r="D105" s="5">
        <f>SUMIFS(Combustivel!$O:$O,Combustivel!$AB:$AB,'km Por mes e Veículo'!D$2,Combustivel!$AC:$AC,'km Por mes e Veículo'!D$1,Combustivel!$A:$A,'km Por mes e Veículo'!$C105)</f>
        <v>0</v>
      </c>
      <c r="E105" s="5">
        <f>SUMIFS(Combustivel!$O:$O,Combustivel!$AB:$AB,'km Por mes e Veículo'!E$2,Combustivel!$AC:$AC,'km Por mes e Veículo'!E$1,Combustivel!$A:$A,'km Por mes e Veículo'!$C105)</f>
        <v>0</v>
      </c>
      <c r="F105" s="5">
        <f>SUMIFS(Combustivel!$O:$O,Combustivel!$AB:$AB,'km Por mes e Veículo'!F$2,Combustivel!$AC:$AC,'km Por mes e Veículo'!F$1,Combustivel!$A:$A,'km Por mes e Veículo'!$C105)</f>
        <v>0</v>
      </c>
      <c r="G105" s="5">
        <f>SUMIFS(Combustivel!$O:$O,Combustivel!$AB:$AB,'km Por mes e Veículo'!G$2,Combustivel!$AC:$AC,'km Por mes e Veículo'!G$1,Combustivel!$A:$A,'km Por mes e Veículo'!$C105)</f>
        <v>0</v>
      </c>
      <c r="H105" s="5">
        <f>SUMIFS(Combustivel!$O:$O,Combustivel!$AB:$AB,'km Por mes e Veículo'!H$2,Combustivel!$AC:$AC,'km Por mes e Veículo'!H$1,Combustivel!$A:$A,'km Por mes e Veículo'!$C105)</f>
        <v>0</v>
      </c>
      <c r="I105" s="5">
        <f>SUMIFS(Combustivel!$O:$O,Combustivel!$AB:$AB,'km Por mes e Veículo'!I$2,Combustivel!$AC:$AC,'km Por mes e Veículo'!I$1,Combustivel!$A:$A,'km Por mes e Veículo'!$C105)</f>
        <v>0</v>
      </c>
      <c r="J105" s="5">
        <f>SUMIFS(Combustivel!$O:$O,Combustivel!$AB:$AB,'km Por mes e Veículo'!J$2,Combustivel!$AC:$AC,'km Por mes e Veículo'!J$1,Combustivel!$A:$A,'km Por mes e Veículo'!$C105)</f>
        <v>3010</v>
      </c>
      <c r="K105" s="5">
        <f>SUMIFS(Combustivel!$O:$O,Combustivel!$AB:$AB,'km Por mes e Veículo'!K$2,Combustivel!$AC:$AC,'km Por mes e Veículo'!K$1,Combustivel!$A:$A,'km Por mes e Veículo'!$C105)</f>
        <v>24788</v>
      </c>
      <c r="L105" s="5">
        <f>SUMIFS(Combustivel!$O:$O,Combustivel!$AB:$AB,'km Por mes e Veículo'!L$2,Combustivel!$AC:$AC,'km Por mes e Veículo'!L$1,Combustivel!$A:$A,'km Por mes e Veículo'!$C105)</f>
        <v>26817</v>
      </c>
      <c r="M105" s="5">
        <f>SUMIFS(Combustivel!$O:$O,Combustivel!$AB:$AB,'km Por mes e Veículo'!M$2,Combustivel!$AC:$AC,'km Por mes e Veículo'!M$1,Combustivel!$A:$A,'km Por mes e Veículo'!$C105)</f>
        <v>28172</v>
      </c>
      <c r="N105" s="5">
        <f>SUMIFS(Combustivel!$O:$O,Combustivel!$AB:$AB,'km Por mes e Veículo'!N$2,Combustivel!$AC:$AC,'km Por mes e Veículo'!N$1,Combustivel!$A:$A,'km Por mes e Veículo'!$C105)</f>
        <v>24362</v>
      </c>
      <c r="O105" s="5">
        <f>SUMIFS(Combustivel!$O:$O,Combustivel!$AB:$AB,'km Por mes e Veículo'!O$2,Combustivel!$AC:$AC,'km Por mes e Veículo'!O$1,Combustivel!$A:$A,'km Por mes e Veículo'!$C105)</f>
        <v>28016</v>
      </c>
      <c r="P105" s="5">
        <f>SUMIFS(Combustivel!$O:$O,Combustivel!$AB:$AB,'km Por mes e Veículo'!P$2,Combustivel!$AC:$AC,'km Por mes e Veículo'!P$1,Combustivel!$A:$A,'km Por mes e Veículo'!$C105)</f>
        <v>27499</v>
      </c>
      <c r="Q105" s="5">
        <f>SUMIFS(Combustivel!$O:$O,Combustivel!$AB:$AB,'km Por mes e Veículo'!Q$2,Combustivel!$AC:$AC,'km Por mes e Veículo'!Q$1,Combustivel!$A:$A,'km Por mes e Veículo'!$C105)</f>
        <v>2465</v>
      </c>
      <c r="R105" s="5">
        <f>SUMIFS(Combustivel!$O:$O,Combustivel!$AB:$AB,'km Por mes e Veículo'!R$2,Combustivel!$AC:$AC,'km Por mes e Veículo'!R$1,Combustivel!$A:$A,'km Por mes e Veículo'!$C105)</f>
        <v>0</v>
      </c>
      <c r="S105" s="5">
        <f>SUMIFS(Combustivel!$O:$O,Combustivel!$AB:$AB,'km Por mes e Veículo'!S$2,Combustivel!$AC:$AC,'km Por mes e Veículo'!S$1,Combustivel!$A:$A,'km Por mes e Veículo'!$C105)</f>
        <v>0</v>
      </c>
      <c r="T105" s="5">
        <f>SUMIFS(Combustivel!$O:$O,Combustivel!$AB:$AB,'km Por mes e Veículo'!T$2,Combustivel!$AC:$AC,'km Por mes e Veículo'!T$1,Combustivel!$A:$A,'km Por mes e Veículo'!$C105)</f>
        <v>0</v>
      </c>
      <c r="U105" s="5">
        <f>SUMIFS(Combustivel!$O:$O,Combustivel!$AB:$AB,'km Por mes e Veículo'!U$2,Combustivel!$AC:$AC,'km Por mes e Veículo'!U$1,Combustivel!$A:$A,'km Por mes e Veículo'!$C105)</f>
        <v>0</v>
      </c>
      <c r="V105" s="5">
        <f>SUMIFS(Combustivel!$O:$O,Combustivel!$AB:$AB,'km Por mes e Veículo'!V$2,Combustivel!$AC:$AC,'km Por mes e Veículo'!V$1,Combustivel!$A:$A,'km Por mes e Veículo'!$C105)</f>
        <v>0</v>
      </c>
      <c r="W105" s="5">
        <f>SUMIFS(Combustivel!$O:$O,Combustivel!$AB:$AB,'km Por mes e Veículo'!W$2,Combustivel!$AC:$AC,'km Por mes e Veículo'!W$1,Combustivel!$A:$A,'km Por mes e Veículo'!$C105)</f>
        <v>0</v>
      </c>
      <c r="X105" s="5">
        <f>SUMIFS(Combustivel!$O:$O,Combustivel!$AB:$AB,'km Por mes e Veículo'!X$2,Combustivel!$AC:$AC,'km Por mes e Veículo'!X$1,Combustivel!$A:$A,'km Por mes e Veículo'!$C105)</f>
        <v>0</v>
      </c>
    </row>
    <row r="106" spans="1:24" x14ac:dyDescent="0.3">
      <c r="A106" t="s">
        <v>3561</v>
      </c>
      <c r="B106" t="s">
        <v>2184</v>
      </c>
      <c r="C106" t="s">
        <v>2181</v>
      </c>
      <c r="D106" s="5">
        <f>SUMIFS(Combustivel!$O:$O,Combustivel!$AB:$AB,'km Por mes e Veículo'!D$2,Combustivel!$AC:$AC,'km Por mes e Veículo'!D$1,Combustivel!$A:$A,'km Por mes e Veículo'!$C106)</f>
        <v>0</v>
      </c>
      <c r="E106" s="5">
        <f>SUMIFS(Combustivel!$O:$O,Combustivel!$AB:$AB,'km Por mes e Veículo'!E$2,Combustivel!$AC:$AC,'km Por mes e Veículo'!E$1,Combustivel!$A:$A,'km Por mes e Veículo'!$C106)</f>
        <v>0</v>
      </c>
      <c r="F106" s="5">
        <f>SUMIFS(Combustivel!$O:$O,Combustivel!$AB:$AB,'km Por mes e Veículo'!F$2,Combustivel!$AC:$AC,'km Por mes e Veículo'!F$1,Combustivel!$A:$A,'km Por mes e Veículo'!$C106)</f>
        <v>0</v>
      </c>
      <c r="G106" s="5">
        <f>SUMIFS(Combustivel!$O:$O,Combustivel!$AB:$AB,'km Por mes e Veículo'!G$2,Combustivel!$AC:$AC,'km Por mes e Veículo'!G$1,Combustivel!$A:$A,'km Por mes e Veículo'!$C106)</f>
        <v>0</v>
      </c>
      <c r="H106" s="5">
        <f>SUMIFS(Combustivel!$O:$O,Combustivel!$AB:$AB,'km Por mes e Veículo'!H$2,Combustivel!$AC:$AC,'km Por mes e Veículo'!H$1,Combustivel!$A:$A,'km Por mes e Veículo'!$C106)</f>
        <v>0</v>
      </c>
      <c r="I106" s="5">
        <f>SUMIFS(Combustivel!$O:$O,Combustivel!$AB:$AB,'km Por mes e Veículo'!I$2,Combustivel!$AC:$AC,'km Por mes e Veículo'!I$1,Combustivel!$A:$A,'km Por mes e Veículo'!$C106)</f>
        <v>0</v>
      </c>
      <c r="J106" s="5">
        <f>SUMIFS(Combustivel!$O:$O,Combustivel!$AB:$AB,'km Por mes e Veículo'!J$2,Combustivel!$AC:$AC,'km Por mes e Veículo'!J$1,Combustivel!$A:$A,'km Por mes e Veículo'!$C106)</f>
        <v>4449</v>
      </c>
      <c r="K106" s="5">
        <f>SUMIFS(Combustivel!$O:$O,Combustivel!$AB:$AB,'km Por mes e Veículo'!K$2,Combustivel!$AC:$AC,'km Por mes e Veículo'!K$1,Combustivel!$A:$A,'km Por mes e Veículo'!$C106)</f>
        <v>28492</v>
      </c>
      <c r="L106" s="5">
        <f>SUMIFS(Combustivel!$O:$O,Combustivel!$AB:$AB,'km Por mes e Veículo'!L$2,Combustivel!$AC:$AC,'km Por mes e Veículo'!L$1,Combustivel!$A:$A,'km Por mes e Veículo'!$C106)</f>
        <v>32501</v>
      </c>
      <c r="M106" s="5">
        <f>SUMIFS(Combustivel!$O:$O,Combustivel!$AB:$AB,'km Por mes e Veículo'!M$2,Combustivel!$AC:$AC,'km Por mes e Veículo'!M$1,Combustivel!$A:$A,'km Por mes e Veículo'!$C106)</f>
        <v>34715</v>
      </c>
      <c r="N106" s="5">
        <f>SUMIFS(Combustivel!$O:$O,Combustivel!$AB:$AB,'km Por mes e Veículo'!N$2,Combustivel!$AC:$AC,'km Por mes e Veículo'!N$1,Combustivel!$A:$A,'km Por mes e Veículo'!$C106)</f>
        <v>27066</v>
      </c>
      <c r="O106" s="5">
        <f>SUMIFS(Combustivel!$O:$O,Combustivel!$AB:$AB,'km Por mes e Veículo'!O$2,Combustivel!$AC:$AC,'km Por mes e Veículo'!O$1,Combustivel!$A:$A,'km Por mes e Veículo'!$C106)</f>
        <v>32683</v>
      </c>
      <c r="P106" s="5">
        <f>SUMIFS(Combustivel!$O:$O,Combustivel!$AB:$AB,'km Por mes e Veículo'!P$2,Combustivel!$AC:$AC,'km Por mes e Veículo'!P$1,Combustivel!$A:$A,'km Por mes e Veículo'!$C106)</f>
        <v>23888</v>
      </c>
      <c r="Q106" s="5">
        <f>SUMIFS(Combustivel!$O:$O,Combustivel!$AB:$AB,'km Por mes e Veículo'!Q$2,Combustivel!$AC:$AC,'km Por mes e Veículo'!Q$1,Combustivel!$A:$A,'km Por mes e Veículo'!$C106)</f>
        <v>0</v>
      </c>
      <c r="R106" s="5">
        <f>SUMIFS(Combustivel!$O:$O,Combustivel!$AB:$AB,'km Por mes e Veículo'!R$2,Combustivel!$AC:$AC,'km Por mes e Veículo'!R$1,Combustivel!$A:$A,'km Por mes e Veículo'!$C106)</f>
        <v>0</v>
      </c>
      <c r="S106" s="5">
        <f>SUMIFS(Combustivel!$O:$O,Combustivel!$AB:$AB,'km Por mes e Veículo'!S$2,Combustivel!$AC:$AC,'km Por mes e Veículo'!S$1,Combustivel!$A:$A,'km Por mes e Veículo'!$C106)</f>
        <v>0</v>
      </c>
      <c r="T106" s="5">
        <f>SUMIFS(Combustivel!$O:$O,Combustivel!$AB:$AB,'km Por mes e Veículo'!T$2,Combustivel!$AC:$AC,'km Por mes e Veículo'!T$1,Combustivel!$A:$A,'km Por mes e Veículo'!$C106)</f>
        <v>0</v>
      </c>
      <c r="U106" s="5">
        <f>SUMIFS(Combustivel!$O:$O,Combustivel!$AB:$AB,'km Por mes e Veículo'!U$2,Combustivel!$AC:$AC,'km Por mes e Veículo'!U$1,Combustivel!$A:$A,'km Por mes e Veículo'!$C106)</f>
        <v>0</v>
      </c>
      <c r="V106" s="5">
        <f>SUMIFS(Combustivel!$O:$O,Combustivel!$AB:$AB,'km Por mes e Veículo'!V$2,Combustivel!$AC:$AC,'km Por mes e Veículo'!V$1,Combustivel!$A:$A,'km Por mes e Veículo'!$C106)</f>
        <v>0</v>
      </c>
      <c r="W106" s="5">
        <f>SUMIFS(Combustivel!$O:$O,Combustivel!$AB:$AB,'km Por mes e Veículo'!W$2,Combustivel!$AC:$AC,'km Por mes e Veículo'!W$1,Combustivel!$A:$A,'km Por mes e Veículo'!$C106)</f>
        <v>0</v>
      </c>
      <c r="X106" s="5">
        <f>SUMIFS(Combustivel!$O:$O,Combustivel!$AB:$AB,'km Por mes e Veículo'!X$2,Combustivel!$AC:$AC,'km Por mes e Veículo'!X$1,Combustivel!$A:$A,'km Por mes e Veículo'!$C106)</f>
        <v>0</v>
      </c>
    </row>
    <row r="107" spans="1:24" x14ac:dyDescent="0.3">
      <c r="A107" t="s">
        <v>3561</v>
      </c>
      <c r="B107" t="s">
        <v>2192</v>
      </c>
      <c r="C107" t="s">
        <v>2189</v>
      </c>
      <c r="D107" s="5">
        <f>SUMIFS(Combustivel!$O:$O,Combustivel!$AB:$AB,'km Por mes e Veículo'!D$2,Combustivel!$AC:$AC,'km Por mes e Veículo'!D$1,Combustivel!$A:$A,'km Por mes e Veículo'!$C107)</f>
        <v>0</v>
      </c>
      <c r="E107" s="5">
        <f>SUMIFS(Combustivel!$O:$O,Combustivel!$AB:$AB,'km Por mes e Veículo'!E$2,Combustivel!$AC:$AC,'km Por mes e Veículo'!E$1,Combustivel!$A:$A,'km Por mes e Veículo'!$C107)</f>
        <v>0</v>
      </c>
      <c r="F107" s="5">
        <f>SUMIFS(Combustivel!$O:$O,Combustivel!$AB:$AB,'km Por mes e Veículo'!F$2,Combustivel!$AC:$AC,'km Por mes e Veículo'!F$1,Combustivel!$A:$A,'km Por mes e Veículo'!$C107)</f>
        <v>0</v>
      </c>
      <c r="G107" s="5">
        <f>SUMIFS(Combustivel!$O:$O,Combustivel!$AB:$AB,'km Por mes e Veículo'!G$2,Combustivel!$AC:$AC,'km Por mes e Veículo'!G$1,Combustivel!$A:$A,'km Por mes e Veículo'!$C107)</f>
        <v>0</v>
      </c>
      <c r="H107" s="5">
        <f>SUMIFS(Combustivel!$O:$O,Combustivel!$AB:$AB,'km Por mes e Veículo'!H$2,Combustivel!$AC:$AC,'km Por mes e Veículo'!H$1,Combustivel!$A:$A,'km Por mes e Veículo'!$C107)</f>
        <v>0</v>
      </c>
      <c r="I107" s="5">
        <f>SUMIFS(Combustivel!$O:$O,Combustivel!$AB:$AB,'km Por mes e Veículo'!I$2,Combustivel!$AC:$AC,'km Por mes e Veículo'!I$1,Combustivel!$A:$A,'km Por mes e Veículo'!$C107)</f>
        <v>0</v>
      </c>
      <c r="J107" s="5">
        <f>SUMIFS(Combustivel!$O:$O,Combustivel!$AB:$AB,'km Por mes e Veículo'!J$2,Combustivel!$AC:$AC,'km Por mes e Veículo'!J$1,Combustivel!$A:$A,'km Por mes e Veículo'!$C107)</f>
        <v>6476</v>
      </c>
      <c r="K107" s="5">
        <f>SUMIFS(Combustivel!$O:$O,Combustivel!$AB:$AB,'km Por mes e Veículo'!K$2,Combustivel!$AC:$AC,'km Por mes e Veículo'!K$1,Combustivel!$A:$A,'km Por mes e Veículo'!$C107)</f>
        <v>0</v>
      </c>
      <c r="L107" s="5">
        <f>SUMIFS(Combustivel!$O:$O,Combustivel!$AB:$AB,'km Por mes e Veículo'!L$2,Combustivel!$AC:$AC,'km Por mes e Veículo'!L$1,Combustivel!$A:$A,'km Por mes e Veículo'!$C107)</f>
        <v>0</v>
      </c>
      <c r="M107" s="5">
        <f>SUMIFS(Combustivel!$O:$O,Combustivel!$AB:$AB,'km Por mes e Veículo'!M$2,Combustivel!$AC:$AC,'km Por mes e Veículo'!M$1,Combustivel!$A:$A,'km Por mes e Veículo'!$C107)</f>
        <v>0</v>
      </c>
      <c r="N107" s="5">
        <f>SUMIFS(Combustivel!$O:$O,Combustivel!$AB:$AB,'km Por mes e Veículo'!N$2,Combustivel!$AC:$AC,'km Por mes e Veículo'!N$1,Combustivel!$A:$A,'km Por mes e Veículo'!$C107)</f>
        <v>22844</v>
      </c>
      <c r="O107" s="5">
        <f>SUMIFS(Combustivel!$O:$O,Combustivel!$AB:$AB,'km Por mes e Veículo'!O$2,Combustivel!$AC:$AC,'km Por mes e Veículo'!O$1,Combustivel!$A:$A,'km Por mes e Veículo'!$C107)</f>
        <v>27979</v>
      </c>
      <c r="P107" s="5">
        <f>SUMIFS(Combustivel!$O:$O,Combustivel!$AB:$AB,'km Por mes e Veículo'!P$2,Combustivel!$AC:$AC,'km Por mes e Veículo'!P$1,Combustivel!$A:$A,'km Por mes e Veículo'!$C107)</f>
        <v>32371</v>
      </c>
      <c r="Q107" s="5">
        <f>SUMIFS(Combustivel!$O:$O,Combustivel!$AB:$AB,'km Por mes e Veículo'!Q$2,Combustivel!$AC:$AC,'km Por mes e Veículo'!Q$1,Combustivel!$A:$A,'km Por mes e Veículo'!$C107)</f>
        <v>3422</v>
      </c>
      <c r="R107" s="5">
        <f>SUMIFS(Combustivel!$O:$O,Combustivel!$AB:$AB,'km Por mes e Veículo'!R$2,Combustivel!$AC:$AC,'km Por mes e Veículo'!R$1,Combustivel!$A:$A,'km Por mes e Veículo'!$C107)</f>
        <v>0</v>
      </c>
      <c r="S107" s="5">
        <f>SUMIFS(Combustivel!$O:$O,Combustivel!$AB:$AB,'km Por mes e Veículo'!S$2,Combustivel!$AC:$AC,'km Por mes e Veículo'!S$1,Combustivel!$A:$A,'km Por mes e Veículo'!$C107)</f>
        <v>0</v>
      </c>
      <c r="T107" s="5">
        <f>SUMIFS(Combustivel!$O:$O,Combustivel!$AB:$AB,'km Por mes e Veículo'!T$2,Combustivel!$AC:$AC,'km Por mes e Veículo'!T$1,Combustivel!$A:$A,'km Por mes e Veículo'!$C107)</f>
        <v>0</v>
      </c>
      <c r="U107" s="5">
        <f>SUMIFS(Combustivel!$O:$O,Combustivel!$AB:$AB,'km Por mes e Veículo'!U$2,Combustivel!$AC:$AC,'km Por mes e Veículo'!U$1,Combustivel!$A:$A,'km Por mes e Veículo'!$C107)</f>
        <v>0</v>
      </c>
      <c r="V107" s="5">
        <f>SUMIFS(Combustivel!$O:$O,Combustivel!$AB:$AB,'km Por mes e Veículo'!V$2,Combustivel!$AC:$AC,'km Por mes e Veículo'!V$1,Combustivel!$A:$A,'km Por mes e Veículo'!$C107)</f>
        <v>0</v>
      </c>
      <c r="W107" s="5">
        <f>SUMIFS(Combustivel!$O:$O,Combustivel!$AB:$AB,'km Por mes e Veículo'!W$2,Combustivel!$AC:$AC,'km Por mes e Veículo'!W$1,Combustivel!$A:$A,'km Por mes e Veículo'!$C107)</f>
        <v>0</v>
      </c>
      <c r="X107" s="5">
        <f>SUMIFS(Combustivel!$O:$O,Combustivel!$AB:$AB,'km Por mes e Veículo'!X$2,Combustivel!$AC:$AC,'km Por mes e Veículo'!X$1,Combustivel!$A:$A,'km Por mes e Veículo'!$C107)</f>
        <v>0</v>
      </c>
    </row>
    <row r="108" spans="1:24" x14ac:dyDescent="0.3">
      <c r="A108" t="s">
        <v>3561</v>
      </c>
      <c r="B108" t="s">
        <v>2262</v>
      </c>
      <c r="C108" t="s">
        <v>2260</v>
      </c>
      <c r="D108" s="5">
        <f>SUMIFS(Combustivel!$O:$O,Combustivel!$AB:$AB,'km Por mes e Veículo'!D$2,Combustivel!$AC:$AC,'km Por mes e Veículo'!D$1,Combustivel!$A:$A,'km Por mes e Veículo'!$C108)</f>
        <v>0</v>
      </c>
      <c r="E108" s="5">
        <f>SUMIFS(Combustivel!$O:$O,Combustivel!$AB:$AB,'km Por mes e Veículo'!E$2,Combustivel!$AC:$AC,'km Por mes e Veículo'!E$1,Combustivel!$A:$A,'km Por mes e Veículo'!$C108)</f>
        <v>0</v>
      </c>
      <c r="F108" s="5">
        <f>SUMIFS(Combustivel!$O:$O,Combustivel!$AB:$AB,'km Por mes e Veículo'!F$2,Combustivel!$AC:$AC,'km Por mes e Veículo'!F$1,Combustivel!$A:$A,'km Por mes e Veículo'!$C108)</f>
        <v>0</v>
      </c>
      <c r="G108" s="5">
        <f>SUMIFS(Combustivel!$O:$O,Combustivel!$AB:$AB,'km Por mes e Veículo'!G$2,Combustivel!$AC:$AC,'km Por mes e Veículo'!G$1,Combustivel!$A:$A,'km Por mes e Veículo'!$C108)</f>
        <v>0</v>
      </c>
      <c r="H108" s="5">
        <f>SUMIFS(Combustivel!$O:$O,Combustivel!$AB:$AB,'km Por mes e Veículo'!H$2,Combustivel!$AC:$AC,'km Por mes e Veículo'!H$1,Combustivel!$A:$A,'km Por mes e Veículo'!$C108)</f>
        <v>0</v>
      </c>
      <c r="I108" s="5">
        <f>SUMIFS(Combustivel!$O:$O,Combustivel!$AB:$AB,'km Por mes e Veículo'!I$2,Combustivel!$AC:$AC,'km Por mes e Veículo'!I$1,Combustivel!$A:$A,'km Por mes e Veículo'!$C108)</f>
        <v>0</v>
      </c>
      <c r="J108" s="5">
        <f>SUMIFS(Combustivel!$O:$O,Combustivel!$AB:$AB,'km Por mes e Veículo'!J$2,Combustivel!$AC:$AC,'km Por mes e Veículo'!J$1,Combustivel!$A:$A,'km Por mes e Veículo'!$C108)</f>
        <v>3180</v>
      </c>
      <c r="K108" s="5">
        <f>SUMIFS(Combustivel!$O:$O,Combustivel!$AB:$AB,'km Por mes e Veículo'!K$2,Combustivel!$AC:$AC,'km Por mes e Veículo'!K$1,Combustivel!$A:$A,'km Por mes e Veículo'!$C108)</f>
        <v>23193</v>
      </c>
      <c r="L108" s="5">
        <f>SUMIFS(Combustivel!$O:$O,Combustivel!$AB:$AB,'km Por mes e Veículo'!L$2,Combustivel!$AC:$AC,'km Por mes e Veículo'!L$1,Combustivel!$A:$A,'km Por mes e Veículo'!$C108)</f>
        <v>25294</v>
      </c>
      <c r="M108" s="5">
        <f>SUMIFS(Combustivel!$O:$O,Combustivel!$AB:$AB,'km Por mes e Veículo'!M$2,Combustivel!$AC:$AC,'km Por mes e Veículo'!M$1,Combustivel!$A:$A,'km Por mes e Veículo'!$C108)</f>
        <v>25229</v>
      </c>
      <c r="N108" s="5">
        <f>SUMIFS(Combustivel!$O:$O,Combustivel!$AB:$AB,'km Por mes e Veículo'!N$2,Combustivel!$AC:$AC,'km Por mes e Veículo'!N$1,Combustivel!$A:$A,'km Por mes e Veículo'!$C108)</f>
        <v>22131</v>
      </c>
      <c r="O108" s="5">
        <f>SUMIFS(Combustivel!$O:$O,Combustivel!$AB:$AB,'km Por mes e Veículo'!O$2,Combustivel!$AC:$AC,'km Por mes e Veículo'!O$1,Combustivel!$A:$A,'km Por mes e Veículo'!$C108)</f>
        <v>26804</v>
      </c>
      <c r="P108" s="5">
        <f>SUMIFS(Combustivel!$O:$O,Combustivel!$AB:$AB,'km Por mes e Veículo'!P$2,Combustivel!$AC:$AC,'km Por mes e Veículo'!P$1,Combustivel!$A:$A,'km Por mes e Veículo'!$C108)</f>
        <v>26242</v>
      </c>
      <c r="Q108" s="5">
        <f>SUMIFS(Combustivel!$O:$O,Combustivel!$AB:$AB,'km Por mes e Veículo'!Q$2,Combustivel!$AC:$AC,'km Por mes e Veículo'!Q$1,Combustivel!$A:$A,'km Por mes e Veículo'!$C108)</f>
        <v>2777</v>
      </c>
      <c r="R108" s="5">
        <f>SUMIFS(Combustivel!$O:$O,Combustivel!$AB:$AB,'km Por mes e Veículo'!R$2,Combustivel!$AC:$AC,'km Por mes e Veículo'!R$1,Combustivel!$A:$A,'km Por mes e Veículo'!$C108)</f>
        <v>0</v>
      </c>
      <c r="S108" s="5">
        <f>SUMIFS(Combustivel!$O:$O,Combustivel!$AB:$AB,'km Por mes e Veículo'!S$2,Combustivel!$AC:$AC,'km Por mes e Veículo'!S$1,Combustivel!$A:$A,'km Por mes e Veículo'!$C108)</f>
        <v>0</v>
      </c>
      <c r="T108" s="5">
        <f>SUMIFS(Combustivel!$O:$O,Combustivel!$AB:$AB,'km Por mes e Veículo'!T$2,Combustivel!$AC:$AC,'km Por mes e Veículo'!T$1,Combustivel!$A:$A,'km Por mes e Veículo'!$C108)</f>
        <v>0</v>
      </c>
      <c r="U108" s="5">
        <f>SUMIFS(Combustivel!$O:$O,Combustivel!$AB:$AB,'km Por mes e Veículo'!U$2,Combustivel!$AC:$AC,'km Por mes e Veículo'!U$1,Combustivel!$A:$A,'km Por mes e Veículo'!$C108)</f>
        <v>0</v>
      </c>
      <c r="V108" s="5">
        <f>SUMIFS(Combustivel!$O:$O,Combustivel!$AB:$AB,'km Por mes e Veículo'!V$2,Combustivel!$AC:$AC,'km Por mes e Veículo'!V$1,Combustivel!$A:$A,'km Por mes e Veículo'!$C108)</f>
        <v>0</v>
      </c>
      <c r="W108" s="5">
        <f>SUMIFS(Combustivel!$O:$O,Combustivel!$AB:$AB,'km Por mes e Veículo'!W$2,Combustivel!$AC:$AC,'km Por mes e Veículo'!W$1,Combustivel!$A:$A,'km Por mes e Veículo'!$C108)</f>
        <v>0</v>
      </c>
      <c r="X108" s="5">
        <f>SUMIFS(Combustivel!$O:$O,Combustivel!$AB:$AB,'km Por mes e Veículo'!X$2,Combustivel!$AC:$AC,'km Por mes e Veículo'!X$1,Combustivel!$A:$A,'km Por mes e Veículo'!$C108)</f>
        <v>0</v>
      </c>
    </row>
    <row r="109" spans="1:24" x14ac:dyDescent="0.3">
      <c r="A109" t="s">
        <v>3561</v>
      </c>
      <c r="B109" t="s">
        <v>2646</v>
      </c>
      <c r="C109" t="s">
        <v>2643</v>
      </c>
      <c r="D109" s="5">
        <f>SUMIFS(Combustivel!$O:$O,Combustivel!$AB:$AB,'km Por mes e Veículo'!D$2,Combustivel!$AC:$AC,'km Por mes e Veículo'!D$1,Combustivel!$A:$A,'km Por mes e Veículo'!$C109)</f>
        <v>0</v>
      </c>
      <c r="E109" s="5">
        <f>SUMIFS(Combustivel!$O:$O,Combustivel!$AB:$AB,'km Por mes e Veículo'!E$2,Combustivel!$AC:$AC,'km Por mes e Veículo'!E$1,Combustivel!$A:$A,'km Por mes e Veículo'!$C109)</f>
        <v>0</v>
      </c>
      <c r="F109" s="5">
        <f>SUMIFS(Combustivel!$O:$O,Combustivel!$AB:$AB,'km Por mes e Veículo'!F$2,Combustivel!$AC:$AC,'km Por mes e Veículo'!F$1,Combustivel!$A:$A,'km Por mes e Veículo'!$C109)</f>
        <v>0</v>
      </c>
      <c r="G109" s="5">
        <f>SUMIFS(Combustivel!$O:$O,Combustivel!$AB:$AB,'km Por mes e Veículo'!G$2,Combustivel!$AC:$AC,'km Por mes e Veículo'!G$1,Combustivel!$A:$A,'km Por mes e Veículo'!$C109)</f>
        <v>0</v>
      </c>
      <c r="H109" s="5">
        <f>SUMIFS(Combustivel!$O:$O,Combustivel!$AB:$AB,'km Por mes e Veículo'!H$2,Combustivel!$AC:$AC,'km Por mes e Veículo'!H$1,Combustivel!$A:$A,'km Por mes e Veículo'!$C109)</f>
        <v>0</v>
      </c>
      <c r="I109" s="5">
        <f>SUMIFS(Combustivel!$O:$O,Combustivel!$AB:$AB,'km Por mes e Veículo'!I$2,Combustivel!$AC:$AC,'km Por mes e Veículo'!I$1,Combustivel!$A:$A,'km Por mes e Veículo'!$C109)</f>
        <v>0</v>
      </c>
      <c r="J109" s="5">
        <f>SUMIFS(Combustivel!$O:$O,Combustivel!$AB:$AB,'km Por mes e Veículo'!J$2,Combustivel!$AC:$AC,'km Por mes e Veículo'!J$1,Combustivel!$A:$A,'km Por mes e Veículo'!$C109)</f>
        <v>3356</v>
      </c>
      <c r="K109" s="5">
        <f>SUMIFS(Combustivel!$O:$O,Combustivel!$AB:$AB,'km Por mes e Veículo'!K$2,Combustivel!$AC:$AC,'km Por mes e Veículo'!K$1,Combustivel!$A:$A,'km Por mes e Veículo'!$C109)</f>
        <v>26707</v>
      </c>
      <c r="L109" s="5">
        <f>SUMIFS(Combustivel!$O:$O,Combustivel!$AB:$AB,'km Por mes e Veículo'!L$2,Combustivel!$AC:$AC,'km Por mes e Veículo'!L$1,Combustivel!$A:$A,'km Por mes e Veículo'!$C109)</f>
        <v>30696</v>
      </c>
      <c r="M109" s="5">
        <f>SUMIFS(Combustivel!$O:$O,Combustivel!$AB:$AB,'km Por mes e Veículo'!M$2,Combustivel!$AC:$AC,'km Por mes e Veículo'!M$1,Combustivel!$A:$A,'km Por mes e Veículo'!$C109)</f>
        <v>29689</v>
      </c>
      <c r="N109" s="5">
        <f>SUMIFS(Combustivel!$O:$O,Combustivel!$AB:$AB,'km Por mes e Veículo'!N$2,Combustivel!$AC:$AC,'km Por mes e Veículo'!N$1,Combustivel!$A:$A,'km Por mes e Veículo'!$C109)</f>
        <v>23232</v>
      </c>
      <c r="O109" s="5">
        <f>SUMIFS(Combustivel!$O:$O,Combustivel!$AB:$AB,'km Por mes e Veículo'!O$2,Combustivel!$AC:$AC,'km Por mes e Veículo'!O$1,Combustivel!$A:$A,'km Por mes e Veículo'!$C109)</f>
        <v>28024</v>
      </c>
      <c r="P109" s="5">
        <f>SUMIFS(Combustivel!$O:$O,Combustivel!$AB:$AB,'km Por mes e Veículo'!P$2,Combustivel!$AC:$AC,'km Por mes e Veículo'!P$1,Combustivel!$A:$A,'km Por mes e Veículo'!$C109)</f>
        <v>27909</v>
      </c>
      <c r="Q109" s="5">
        <f>SUMIFS(Combustivel!$O:$O,Combustivel!$AB:$AB,'km Por mes e Veículo'!Q$2,Combustivel!$AC:$AC,'km Por mes e Veículo'!Q$1,Combustivel!$A:$A,'km Por mes e Veículo'!$C109)</f>
        <v>2893</v>
      </c>
      <c r="R109" s="5">
        <f>SUMIFS(Combustivel!$O:$O,Combustivel!$AB:$AB,'km Por mes e Veículo'!R$2,Combustivel!$AC:$AC,'km Por mes e Veículo'!R$1,Combustivel!$A:$A,'km Por mes e Veículo'!$C109)</f>
        <v>0</v>
      </c>
      <c r="S109" s="5">
        <f>SUMIFS(Combustivel!$O:$O,Combustivel!$AB:$AB,'km Por mes e Veículo'!S$2,Combustivel!$AC:$AC,'km Por mes e Veículo'!S$1,Combustivel!$A:$A,'km Por mes e Veículo'!$C109)</f>
        <v>0</v>
      </c>
      <c r="T109" s="5">
        <f>SUMIFS(Combustivel!$O:$O,Combustivel!$AB:$AB,'km Por mes e Veículo'!T$2,Combustivel!$AC:$AC,'km Por mes e Veículo'!T$1,Combustivel!$A:$A,'km Por mes e Veículo'!$C109)</f>
        <v>0</v>
      </c>
      <c r="U109" s="5">
        <f>SUMIFS(Combustivel!$O:$O,Combustivel!$AB:$AB,'km Por mes e Veículo'!U$2,Combustivel!$AC:$AC,'km Por mes e Veículo'!U$1,Combustivel!$A:$A,'km Por mes e Veículo'!$C109)</f>
        <v>0</v>
      </c>
      <c r="V109" s="5">
        <f>SUMIFS(Combustivel!$O:$O,Combustivel!$AB:$AB,'km Por mes e Veículo'!V$2,Combustivel!$AC:$AC,'km Por mes e Veículo'!V$1,Combustivel!$A:$A,'km Por mes e Veículo'!$C109)</f>
        <v>0</v>
      </c>
      <c r="W109" s="5">
        <f>SUMIFS(Combustivel!$O:$O,Combustivel!$AB:$AB,'km Por mes e Veículo'!W$2,Combustivel!$AC:$AC,'km Por mes e Veículo'!W$1,Combustivel!$A:$A,'km Por mes e Veículo'!$C109)</f>
        <v>0</v>
      </c>
      <c r="X109" s="5">
        <f>SUMIFS(Combustivel!$O:$O,Combustivel!$AB:$AB,'km Por mes e Veículo'!X$2,Combustivel!$AC:$AC,'km Por mes e Veículo'!X$1,Combustivel!$A:$A,'km Por mes e Veículo'!$C109)</f>
        <v>0</v>
      </c>
    </row>
    <row r="110" spans="1:24" x14ac:dyDescent="0.3">
      <c r="A110" t="s">
        <v>3561</v>
      </c>
      <c r="B110" t="s">
        <v>2464</v>
      </c>
      <c r="C110" t="s">
        <v>2461</v>
      </c>
      <c r="D110" s="5">
        <f>SUMIFS(Combustivel!$O:$O,Combustivel!$AB:$AB,'km Por mes e Veículo'!D$2,Combustivel!$AC:$AC,'km Por mes e Veículo'!D$1,Combustivel!$A:$A,'km Por mes e Veículo'!$C110)</f>
        <v>0</v>
      </c>
      <c r="E110" s="5">
        <f>SUMIFS(Combustivel!$O:$O,Combustivel!$AB:$AB,'km Por mes e Veículo'!E$2,Combustivel!$AC:$AC,'km Por mes e Veículo'!E$1,Combustivel!$A:$A,'km Por mes e Veículo'!$C110)</f>
        <v>0</v>
      </c>
      <c r="F110" s="5">
        <f>SUMIFS(Combustivel!$O:$O,Combustivel!$AB:$AB,'km Por mes e Veículo'!F$2,Combustivel!$AC:$AC,'km Por mes e Veículo'!F$1,Combustivel!$A:$A,'km Por mes e Veículo'!$C110)</f>
        <v>0</v>
      </c>
      <c r="G110" s="5">
        <f>SUMIFS(Combustivel!$O:$O,Combustivel!$AB:$AB,'km Por mes e Veículo'!G$2,Combustivel!$AC:$AC,'km Por mes e Veículo'!G$1,Combustivel!$A:$A,'km Por mes e Veículo'!$C110)</f>
        <v>0</v>
      </c>
      <c r="H110" s="5">
        <f>SUMIFS(Combustivel!$O:$O,Combustivel!$AB:$AB,'km Por mes e Veículo'!H$2,Combustivel!$AC:$AC,'km Por mes e Veículo'!H$1,Combustivel!$A:$A,'km Por mes e Veículo'!$C110)</f>
        <v>0</v>
      </c>
      <c r="I110" s="5">
        <f>SUMIFS(Combustivel!$O:$O,Combustivel!$AB:$AB,'km Por mes e Veículo'!I$2,Combustivel!$AC:$AC,'km Por mes e Veículo'!I$1,Combustivel!$A:$A,'km Por mes e Veículo'!$C110)</f>
        <v>0</v>
      </c>
      <c r="J110" s="5">
        <f>SUMIFS(Combustivel!$O:$O,Combustivel!$AB:$AB,'km Por mes e Veículo'!J$2,Combustivel!$AC:$AC,'km Por mes e Veículo'!J$1,Combustivel!$A:$A,'km Por mes e Veículo'!$C110)</f>
        <v>4230</v>
      </c>
      <c r="K110" s="5">
        <f>SUMIFS(Combustivel!$O:$O,Combustivel!$AB:$AB,'km Por mes e Veículo'!K$2,Combustivel!$AC:$AC,'km Por mes e Veículo'!K$1,Combustivel!$A:$A,'km Por mes e Veículo'!$C110)</f>
        <v>12214</v>
      </c>
      <c r="L110" s="5">
        <f>SUMIFS(Combustivel!$O:$O,Combustivel!$AB:$AB,'km Por mes e Veículo'!L$2,Combustivel!$AC:$AC,'km Por mes e Veículo'!L$1,Combustivel!$A:$A,'km Por mes e Veículo'!$C110)</f>
        <v>30444</v>
      </c>
      <c r="M110" s="5">
        <f>SUMIFS(Combustivel!$O:$O,Combustivel!$AB:$AB,'km Por mes e Veículo'!M$2,Combustivel!$AC:$AC,'km Por mes e Veículo'!M$1,Combustivel!$A:$A,'km Por mes e Veículo'!$C110)</f>
        <v>20070</v>
      </c>
      <c r="N110" s="5">
        <f>SUMIFS(Combustivel!$O:$O,Combustivel!$AB:$AB,'km Por mes e Veículo'!N$2,Combustivel!$AC:$AC,'km Por mes e Veículo'!N$1,Combustivel!$A:$A,'km Por mes e Veículo'!$C110)</f>
        <v>0</v>
      </c>
      <c r="O110" s="5">
        <f>SUMIFS(Combustivel!$O:$O,Combustivel!$AB:$AB,'km Por mes e Veículo'!O$2,Combustivel!$AC:$AC,'km Por mes e Veículo'!O$1,Combustivel!$A:$A,'km Por mes e Veículo'!$C110)</f>
        <v>0</v>
      </c>
      <c r="P110" s="5">
        <f>SUMIFS(Combustivel!$O:$O,Combustivel!$AB:$AB,'km Por mes e Veículo'!P$2,Combustivel!$AC:$AC,'km Por mes e Veículo'!P$1,Combustivel!$A:$A,'km Por mes e Veículo'!$C110)</f>
        <v>0</v>
      </c>
      <c r="Q110" s="5">
        <f>SUMIFS(Combustivel!$O:$O,Combustivel!$AB:$AB,'km Por mes e Veículo'!Q$2,Combustivel!$AC:$AC,'km Por mes e Veículo'!Q$1,Combustivel!$A:$A,'km Por mes e Veículo'!$C110)</f>
        <v>0</v>
      </c>
      <c r="R110" s="5">
        <f>SUMIFS(Combustivel!$O:$O,Combustivel!$AB:$AB,'km Por mes e Veículo'!R$2,Combustivel!$AC:$AC,'km Por mes e Veículo'!R$1,Combustivel!$A:$A,'km Por mes e Veículo'!$C110)</f>
        <v>0</v>
      </c>
      <c r="S110" s="5">
        <f>SUMIFS(Combustivel!$O:$O,Combustivel!$AB:$AB,'km Por mes e Veículo'!S$2,Combustivel!$AC:$AC,'km Por mes e Veículo'!S$1,Combustivel!$A:$A,'km Por mes e Veículo'!$C110)</f>
        <v>0</v>
      </c>
      <c r="T110" s="5">
        <f>SUMIFS(Combustivel!$O:$O,Combustivel!$AB:$AB,'km Por mes e Veículo'!T$2,Combustivel!$AC:$AC,'km Por mes e Veículo'!T$1,Combustivel!$A:$A,'km Por mes e Veículo'!$C110)</f>
        <v>0</v>
      </c>
      <c r="U110" s="5">
        <f>SUMIFS(Combustivel!$O:$O,Combustivel!$AB:$AB,'km Por mes e Veículo'!U$2,Combustivel!$AC:$AC,'km Por mes e Veículo'!U$1,Combustivel!$A:$A,'km Por mes e Veículo'!$C110)</f>
        <v>0</v>
      </c>
      <c r="V110" s="5">
        <f>SUMIFS(Combustivel!$O:$O,Combustivel!$AB:$AB,'km Por mes e Veículo'!V$2,Combustivel!$AC:$AC,'km Por mes e Veículo'!V$1,Combustivel!$A:$A,'km Por mes e Veículo'!$C110)</f>
        <v>0</v>
      </c>
      <c r="W110" s="5">
        <f>SUMIFS(Combustivel!$O:$O,Combustivel!$AB:$AB,'km Por mes e Veículo'!W$2,Combustivel!$AC:$AC,'km Por mes e Veículo'!W$1,Combustivel!$A:$A,'km Por mes e Veículo'!$C110)</f>
        <v>0</v>
      </c>
      <c r="X110" s="5">
        <f>SUMIFS(Combustivel!$O:$O,Combustivel!$AB:$AB,'km Por mes e Veículo'!X$2,Combustivel!$AC:$AC,'km Por mes e Veículo'!X$1,Combustivel!$A:$A,'km Por mes e Veículo'!$C110)</f>
        <v>0</v>
      </c>
    </row>
    <row r="111" spans="1:24" x14ac:dyDescent="0.3">
      <c r="A111" t="s">
        <v>3561</v>
      </c>
      <c r="B111" t="s">
        <v>3095</v>
      </c>
      <c r="C111" t="s">
        <v>3092</v>
      </c>
      <c r="D111" s="5">
        <f>SUMIFS(Combustivel!$O:$O,Combustivel!$AB:$AB,'km Por mes e Veículo'!D$2,Combustivel!$AC:$AC,'km Por mes e Veículo'!D$1,Combustivel!$A:$A,'km Por mes e Veículo'!$C111)</f>
        <v>0</v>
      </c>
      <c r="E111" s="5">
        <f>SUMIFS(Combustivel!$O:$O,Combustivel!$AB:$AB,'km Por mes e Veículo'!E$2,Combustivel!$AC:$AC,'km Por mes e Veículo'!E$1,Combustivel!$A:$A,'km Por mes e Veículo'!$C111)</f>
        <v>0</v>
      </c>
      <c r="F111" s="5">
        <f>SUMIFS(Combustivel!$O:$O,Combustivel!$AB:$AB,'km Por mes e Veículo'!F$2,Combustivel!$AC:$AC,'km Por mes e Veículo'!F$1,Combustivel!$A:$A,'km Por mes e Veículo'!$C111)</f>
        <v>0</v>
      </c>
      <c r="G111" s="5">
        <f>SUMIFS(Combustivel!$O:$O,Combustivel!$AB:$AB,'km Por mes e Veículo'!G$2,Combustivel!$AC:$AC,'km Por mes e Veículo'!G$1,Combustivel!$A:$A,'km Por mes e Veículo'!$C111)</f>
        <v>0</v>
      </c>
      <c r="H111" s="5">
        <f>SUMIFS(Combustivel!$O:$O,Combustivel!$AB:$AB,'km Por mes e Veículo'!H$2,Combustivel!$AC:$AC,'km Por mes e Veículo'!H$1,Combustivel!$A:$A,'km Por mes e Veículo'!$C111)</f>
        <v>0</v>
      </c>
      <c r="I111" s="5">
        <f>SUMIFS(Combustivel!$O:$O,Combustivel!$AB:$AB,'km Por mes e Veículo'!I$2,Combustivel!$AC:$AC,'km Por mes e Veículo'!I$1,Combustivel!$A:$A,'km Por mes e Veículo'!$C111)</f>
        <v>0</v>
      </c>
      <c r="J111" s="5">
        <f>SUMIFS(Combustivel!$O:$O,Combustivel!$AB:$AB,'km Por mes e Veículo'!J$2,Combustivel!$AC:$AC,'km Por mes e Veículo'!J$1,Combustivel!$A:$A,'km Por mes e Veículo'!$C111)</f>
        <v>1083</v>
      </c>
      <c r="K111" s="5">
        <f>SUMIFS(Combustivel!$O:$O,Combustivel!$AB:$AB,'km Por mes e Veículo'!K$2,Combustivel!$AC:$AC,'km Por mes e Veículo'!K$1,Combustivel!$A:$A,'km Por mes e Veículo'!$C111)</f>
        <v>17409</v>
      </c>
      <c r="L111" s="5">
        <f>SUMIFS(Combustivel!$O:$O,Combustivel!$AB:$AB,'km Por mes e Veículo'!L$2,Combustivel!$AC:$AC,'km Por mes e Veículo'!L$1,Combustivel!$A:$A,'km Por mes e Veículo'!$C111)</f>
        <v>27732</v>
      </c>
      <c r="M111" s="5">
        <f>SUMIFS(Combustivel!$O:$O,Combustivel!$AB:$AB,'km Por mes e Veículo'!M$2,Combustivel!$AC:$AC,'km Por mes e Veículo'!M$1,Combustivel!$A:$A,'km Por mes e Veículo'!$C111)</f>
        <v>30951</v>
      </c>
      <c r="N111" s="5">
        <f>SUMIFS(Combustivel!$O:$O,Combustivel!$AB:$AB,'km Por mes e Veículo'!N$2,Combustivel!$AC:$AC,'km Por mes e Veículo'!N$1,Combustivel!$A:$A,'km Por mes e Veículo'!$C111)</f>
        <v>23261</v>
      </c>
      <c r="O111" s="5">
        <f>SUMIFS(Combustivel!$O:$O,Combustivel!$AB:$AB,'km Por mes e Veículo'!O$2,Combustivel!$AC:$AC,'km Por mes e Veículo'!O$1,Combustivel!$A:$A,'km Por mes e Veículo'!$C111)</f>
        <v>28384</v>
      </c>
      <c r="P111" s="5">
        <f>SUMIFS(Combustivel!$O:$O,Combustivel!$AB:$AB,'km Por mes e Veículo'!P$2,Combustivel!$AC:$AC,'km Por mes e Veículo'!P$1,Combustivel!$A:$A,'km Por mes e Veículo'!$C111)</f>
        <v>27773</v>
      </c>
      <c r="Q111" s="5">
        <f>SUMIFS(Combustivel!$O:$O,Combustivel!$AB:$AB,'km Por mes e Veículo'!Q$2,Combustivel!$AC:$AC,'km Por mes e Veículo'!Q$1,Combustivel!$A:$A,'km Por mes e Veículo'!$C111)</f>
        <v>3027</v>
      </c>
      <c r="R111" s="5">
        <f>SUMIFS(Combustivel!$O:$O,Combustivel!$AB:$AB,'km Por mes e Veículo'!R$2,Combustivel!$AC:$AC,'km Por mes e Veículo'!R$1,Combustivel!$A:$A,'km Por mes e Veículo'!$C111)</f>
        <v>0</v>
      </c>
      <c r="S111" s="5">
        <f>SUMIFS(Combustivel!$O:$O,Combustivel!$AB:$AB,'km Por mes e Veículo'!S$2,Combustivel!$AC:$AC,'km Por mes e Veículo'!S$1,Combustivel!$A:$A,'km Por mes e Veículo'!$C111)</f>
        <v>0</v>
      </c>
      <c r="T111" s="5">
        <f>SUMIFS(Combustivel!$O:$O,Combustivel!$AB:$AB,'km Por mes e Veículo'!T$2,Combustivel!$AC:$AC,'km Por mes e Veículo'!T$1,Combustivel!$A:$A,'km Por mes e Veículo'!$C111)</f>
        <v>0</v>
      </c>
      <c r="U111" s="5">
        <f>SUMIFS(Combustivel!$O:$O,Combustivel!$AB:$AB,'km Por mes e Veículo'!U$2,Combustivel!$AC:$AC,'km Por mes e Veículo'!U$1,Combustivel!$A:$A,'km Por mes e Veículo'!$C111)</f>
        <v>0</v>
      </c>
      <c r="V111" s="5">
        <f>SUMIFS(Combustivel!$O:$O,Combustivel!$AB:$AB,'km Por mes e Veículo'!V$2,Combustivel!$AC:$AC,'km Por mes e Veículo'!V$1,Combustivel!$A:$A,'km Por mes e Veículo'!$C111)</f>
        <v>0</v>
      </c>
      <c r="W111" s="5">
        <f>SUMIFS(Combustivel!$O:$O,Combustivel!$AB:$AB,'km Por mes e Veículo'!W$2,Combustivel!$AC:$AC,'km Por mes e Veículo'!W$1,Combustivel!$A:$A,'km Por mes e Veículo'!$C111)</f>
        <v>0</v>
      </c>
      <c r="X111" s="5">
        <f>SUMIFS(Combustivel!$O:$O,Combustivel!$AB:$AB,'km Por mes e Veículo'!X$2,Combustivel!$AC:$AC,'km Por mes e Veículo'!X$1,Combustivel!$A:$A,'km Por mes e Veículo'!$C111)</f>
        <v>0</v>
      </c>
    </row>
    <row r="112" spans="1:24" x14ac:dyDescent="0.3">
      <c r="A112" t="s">
        <v>3561</v>
      </c>
      <c r="B112" t="s">
        <v>2321</v>
      </c>
      <c r="C112" t="s">
        <v>2318</v>
      </c>
      <c r="D112" s="5">
        <f>SUMIFS(Combustivel!$O:$O,Combustivel!$AB:$AB,'km Por mes e Veículo'!D$2,Combustivel!$AC:$AC,'km Por mes e Veículo'!D$1,Combustivel!$A:$A,'km Por mes e Veículo'!$C112)</f>
        <v>0</v>
      </c>
      <c r="E112" s="5">
        <f>SUMIFS(Combustivel!$O:$O,Combustivel!$AB:$AB,'km Por mes e Veículo'!E$2,Combustivel!$AC:$AC,'km Por mes e Veículo'!E$1,Combustivel!$A:$A,'km Por mes e Veículo'!$C112)</f>
        <v>0</v>
      </c>
      <c r="F112" s="5">
        <f>SUMIFS(Combustivel!$O:$O,Combustivel!$AB:$AB,'km Por mes e Veículo'!F$2,Combustivel!$AC:$AC,'km Por mes e Veículo'!F$1,Combustivel!$A:$A,'km Por mes e Veículo'!$C112)</f>
        <v>0</v>
      </c>
      <c r="G112" s="5">
        <f>SUMIFS(Combustivel!$O:$O,Combustivel!$AB:$AB,'km Por mes e Veículo'!G$2,Combustivel!$AC:$AC,'km Por mes e Veículo'!G$1,Combustivel!$A:$A,'km Por mes e Veículo'!$C112)</f>
        <v>0</v>
      </c>
      <c r="H112" s="5">
        <f>SUMIFS(Combustivel!$O:$O,Combustivel!$AB:$AB,'km Por mes e Veículo'!H$2,Combustivel!$AC:$AC,'km Por mes e Veículo'!H$1,Combustivel!$A:$A,'km Por mes e Veículo'!$C112)</f>
        <v>0</v>
      </c>
      <c r="I112" s="5">
        <f>SUMIFS(Combustivel!$O:$O,Combustivel!$AB:$AB,'km Por mes e Veículo'!I$2,Combustivel!$AC:$AC,'km Por mes e Veículo'!I$1,Combustivel!$A:$A,'km Por mes e Veículo'!$C112)</f>
        <v>0</v>
      </c>
      <c r="J112" s="5">
        <f>SUMIFS(Combustivel!$O:$O,Combustivel!$AB:$AB,'km Por mes e Veículo'!J$2,Combustivel!$AC:$AC,'km Por mes e Veículo'!J$1,Combustivel!$A:$A,'km Por mes e Veículo'!$C112)</f>
        <v>4976</v>
      </c>
      <c r="K112" s="5">
        <f>SUMIFS(Combustivel!$O:$O,Combustivel!$AB:$AB,'km Por mes e Veículo'!K$2,Combustivel!$AC:$AC,'km Por mes e Veículo'!K$1,Combustivel!$A:$A,'km Por mes e Veículo'!$C112)</f>
        <v>19506</v>
      </c>
      <c r="L112" s="5">
        <f>SUMIFS(Combustivel!$O:$O,Combustivel!$AB:$AB,'km Por mes e Veículo'!L$2,Combustivel!$AC:$AC,'km Por mes e Veículo'!L$1,Combustivel!$A:$A,'km Por mes e Veículo'!$C112)</f>
        <v>32152</v>
      </c>
      <c r="M112" s="5">
        <f>SUMIFS(Combustivel!$O:$O,Combustivel!$AB:$AB,'km Por mes e Veículo'!M$2,Combustivel!$AC:$AC,'km Por mes e Veículo'!M$1,Combustivel!$A:$A,'km Por mes e Veículo'!$C112)</f>
        <v>32444</v>
      </c>
      <c r="N112" s="5">
        <f>SUMIFS(Combustivel!$O:$O,Combustivel!$AB:$AB,'km Por mes e Veículo'!N$2,Combustivel!$AC:$AC,'km Por mes e Veículo'!N$1,Combustivel!$A:$A,'km Por mes e Veículo'!$C112)</f>
        <v>7179</v>
      </c>
      <c r="O112" s="5">
        <f>SUMIFS(Combustivel!$O:$O,Combustivel!$AB:$AB,'km Por mes e Veículo'!O$2,Combustivel!$AC:$AC,'km Por mes e Veículo'!O$1,Combustivel!$A:$A,'km Por mes e Veículo'!$C112)</f>
        <v>0</v>
      </c>
      <c r="P112" s="5">
        <f>SUMIFS(Combustivel!$O:$O,Combustivel!$AB:$AB,'km Por mes e Veículo'!P$2,Combustivel!$AC:$AC,'km Por mes e Veículo'!P$1,Combustivel!$A:$A,'km Por mes e Veículo'!$C112)</f>
        <v>0</v>
      </c>
      <c r="Q112" s="5">
        <f>SUMIFS(Combustivel!$O:$O,Combustivel!$AB:$AB,'km Por mes e Veículo'!Q$2,Combustivel!$AC:$AC,'km Por mes e Veículo'!Q$1,Combustivel!$A:$A,'km Por mes e Veículo'!$C112)</f>
        <v>2828</v>
      </c>
      <c r="R112" s="5">
        <f>SUMIFS(Combustivel!$O:$O,Combustivel!$AB:$AB,'km Por mes e Veículo'!R$2,Combustivel!$AC:$AC,'km Por mes e Veículo'!R$1,Combustivel!$A:$A,'km Por mes e Veículo'!$C112)</f>
        <v>0</v>
      </c>
      <c r="S112" s="5">
        <f>SUMIFS(Combustivel!$O:$O,Combustivel!$AB:$AB,'km Por mes e Veículo'!S$2,Combustivel!$AC:$AC,'km Por mes e Veículo'!S$1,Combustivel!$A:$A,'km Por mes e Veículo'!$C112)</f>
        <v>0</v>
      </c>
      <c r="T112" s="5">
        <f>SUMIFS(Combustivel!$O:$O,Combustivel!$AB:$AB,'km Por mes e Veículo'!T$2,Combustivel!$AC:$AC,'km Por mes e Veículo'!T$1,Combustivel!$A:$A,'km Por mes e Veículo'!$C112)</f>
        <v>0</v>
      </c>
      <c r="U112" s="5">
        <f>SUMIFS(Combustivel!$O:$O,Combustivel!$AB:$AB,'km Por mes e Veículo'!U$2,Combustivel!$AC:$AC,'km Por mes e Veículo'!U$1,Combustivel!$A:$A,'km Por mes e Veículo'!$C112)</f>
        <v>0</v>
      </c>
      <c r="V112" s="5">
        <f>SUMIFS(Combustivel!$O:$O,Combustivel!$AB:$AB,'km Por mes e Veículo'!V$2,Combustivel!$AC:$AC,'km Por mes e Veículo'!V$1,Combustivel!$A:$A,'km Por mes e Veículo'!$C112)</f>
        <v>0</v>
      </c>
      <c r="W112" s="5">
        <f>SUMIFS(Combustivel!$O:$O,Combustivel!$AB:$AB,'km Por mes e Veículo'!W$2,Combustivel!$AC:$AC,'km Por mes e Veículo'!W$1,Combustivel!$A:$A,'km Por mes e Veículo'!$C112)</f>
        <v>0</v>
      </c>
      <c r="X112" s="5">
        <f>SUMIFS(Combustivel!$O:$O,Combustivel!$AB:$AB,'km Por mes e Veículo'!X$2,Combustivel!$AC:$AC,'km Por mes e Veículo'!X$1,Combustivel!$A:$A,'km Por mes e Veículo'!$C112)</f>
        <v>0</v>
      </c>
    </row>
    <row r="113" spans="1:24" x14ac:dyDescent="0.3">
      <c r="A113" s="12" t="s">
        <v>3561</v>
      </c>
      <c r="B113" s="12"/>
      <c r="C113" s="12" t="s">
        <v>3568</v>
      </c>
      <c r="D113" s="15">
        <f t="shared" ref="D113:K113" si="18">+SUM(D100:D112)</f>
        <v>0</v>
      </c>
      <c r="E113" s="15">
        <f t="shared" si="18"/>
        <v>0</v>
      </c>
      <c r="F113" s="15">
        <f t="shared" si="18"/>
        <v>0</v>
      </c>
      <c r="G113" s="15">
        <f t="shared" si="18"/>
        <v>0</v>
      </c>
      <c r="H113" s="15">
        <f t="shared" si="18"/>
        <v>0</v>
      </c>
      <c r="I113" s="15">
        <f t="shared" si="18"/>
        <v>0</v>
      </c>
      <c r="J113" s="15">
        <f t="shared" si="18"/>
        <v>52282</v>
      </c>
      <c r="K113" s="15">
        <f t="shared" si="18"/>
        <v>287854</v>
      </c>
      <c r="L113" s="15">
        <f t="shared" ref="L113:M113" si="19">+SUM(L100:L112)</f>
        <v>297338</v>
      </c>
      <c r="M113" s="15">
        <f t="shared" si="19"/>
        <v>286355</v>
      </c>
      <c r="N113" s="15">
        <f t="shared" ref="N113:X113" si="20">+SUM(N100:N112)</f>
        <v>246929</v>
      </c>
      <c r="O113" s="15">
        <f t="shared" si="20"/>
        <v>272601</v>
      </c>
      <c r="P113" s="15">
        <f t="shared" si="20"/>
        <v>229316</v>
      </c>
      <c r="Q113" s="15">
        <f t="shared" si="20"/>
        <v>21538</v>
      </c>
      <c r="R113" s="15">
        <f t="shared" si="20"/>
        <v>0</v>
      </c>
      <c r="S113" s="15">
        <f t="shared" si="20"/>
        <v>0</v>
      </c>
      <c r="T113" s="15">
        <f t="shared" si="20"/>
        <v>0</v>
      </c>
      <c r="U113" s="15">
        <f t="shared" si="20"/>
        <v>0</v>
      </c>
      <c r="V113" s="15">
        <f t="shared" si="20"/>
        <v>0</v>
      </c>
      <c r="W113" s="15">
        <f t="shared" si="20"/>
        <v>0</v>
      </c>
      <c r="X113" s="15">
        <f t="shared" si="20"/>
        <v>0</v>
      </c>
    </row>
    <row r="127" spans="1:24" x14ac:dyDescent="0.3">
      <c r="K127" s="1"/>
      <c r="L127" s="5">
        <f>K128-K127</f>
        <v>0</v>
      </c>
    </row>
    <row r="128" spans="1:24" x14ac:dyDescent="0.3">
      <c r="K128" s="1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f4fbcd-5ff2-4388-9564-54f650f582a1">
      <Terms xmlns="http://schemas.microsoft.com/office/infopath/2007/PartnerControls"/>
    </lcf76f155ced4ddcb4097134ff3c332f>
    <TaxCatchAll xmlns="7fe99664-bb95-43da-be2e-0b5f019267c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46A16FEC6AED04380D26692F1A6E8EC" ma:contentTypeVersion="12" ma:contentTypeDescription="Crie um novo documento." ma:contentTypeScope="" ma:versionID="1ec1985af4e45503aa09f189ef869fba">
  <xsd:schema xmlns:xsd="http://www.w3.org/2001/XMLSchema" xmlns:xs="http://www.w3.org/2001/XMLSchema" xmlns:p="http://schemas.microsoft.com/office/2006/metadata/properties" xmlns:ns2="1af4fbcd-5ff2-4388-9564-54f650f582a1" xmlns:ns3="7fe99664-bb95-43da-be2e-0b5f019267c1" targetNamespace="http://schemas.microsoft.com/office/2006/metadata/properties" ma:root="true" ma:fieldsID="1f3ed9a316590c436e28c282b2da997b" ns2:_="" ns3:_="">
    <xsd:import namespace="1af4fbcd-5ff2-4388-9564-54f650f582a1"/>
    <xsd:import namespace="7fe99664-bb95-43da-be2e-0b5f019267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f4fbcd-5ff2-4388-9564-54f650f582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d47a4c98-2c35-44ca-95d7-b537de32a1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e99664-bb95-43da-be2e-0b5f019267c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35b52f6-8715-4d3f-9ac8-4582595143e8}" ma:internalName="TaxCatchAll" ma:showField="CatchAllData" ma:web="7fe99664-bb95-43da-be2e-0b5f019267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4DA010-70AC-4B29-8B48-2B5B7F626B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1E141AD-EE6D-4357-B625-3021CB04D916}">
  <ds:schemaRefs>
    <ds:schemaRef ds:uri="http://schemas.microsoft.com/office/2006/metadata/properties"/>
    <ds:schemaRef ds:uri="http://schemas.microsoft.com/office/infopath/2007/PartnerControls"/>
    <ds:schemaRef ds:uri="1af4fbcd-5ff2-4388-9564-54f650f582a1"/>
    <ds:schemaRef ds:uri="7fe99664-bb95-43da-be2e-0b5f019267c1"/>
  </ds:schemaRefs>
</ds:datastoreItem>
</file>

<file path=customXml/itemProps3.xml><?xml version="1.0" encoding="utf-8"?>
<ds:datastoreItem xmlns:ds="http://schemas.openxmlformats.org/officeDocument/2006/customXml" ds:itemID="{D201E090-F994-4DA6-A02E-070E7AA046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f4fbcd-5ff2-4388-9564-54f650f582a1"/>
    <ds:schemaRef ds:uri="7fe99664-bb95-43da-be2e-0b5f019267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Inspeção</vt:lpstr>
      <vt:lpstr>Resgate</vt:lpstr>
      <vt:lpstr>Pesados</vt:lpstr>
      <vt:lpstr>VA</vt:lpstr>
      <vt:lpstr>TI</vt:lpstr>
      <vt:lpstr>Resultados</vt:lpstr>
      <vt:lpstr>Combustivel</vt:lpstr>
      <vt:lpstr>Aux Área</vt:lpstr>
      <vt:lpstr>Custo Por mes e Veículo</vt:lpstr>
      <vt:lpstr>km Por mes e Veículo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Victor Hugo Barbosa Oliveira</cp:lastModifiedBy>
  <cp:revision/>
  <dcterms:created xsi:type="dcterms:W3CDTF">2025-12-01T18:03:56Z</dcterms:created>
  <dcterms:modified xsi:type="dcterms:W3CDTF">2026-05-06T18:43:24Z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0x010100046A16FEC6AED04380D26692F1A6E8EC</vt:lpwstr>
  </property>
  <property fmtid="{D5CDD505-2E9C-101B-9397-08002B2CF9AE}" pid="3" name="MediaServiceImageTags">
    <vt:lpwstr/>
  </property>
</Properties>
</file>